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d.docs.live.net/1fa80212fe97a76d/Documents/UC Berkeley/Analysis/Ignitions/data/PGE/2021 WMP/"/>
    </mc:Choice>
  </mc:AlternateContent>
  <xr:revisionPtr revIDLastSave="44" documentId="8_{E6BE3CA9-7E23-4E4D-A7B3-E1FBBEEEC3E5}" xr6:coauthVersionLast="47" xr6:coauthVersionMax="47" xr10:uidLastSave="{83FCEE74-64EC-41CA-B091-A83A1C47EB55}"/>
  <bookViews>
    <workbookView xWindow="-110" yWindow="-110" windowWidth="19420" windowHeight="10300" tabRatio="759" xr2:uid="{5677BADB-293B-4889-8E01-FC5B13D72E87}"/>
  </bookViews>
  <sheets>
    <sheet name="Ignition Tracker" sheetId="1" r:id="rId1"/>
    <sheet name="2014-2020 CPUC Reportable" sheetId="16" r:id="rId2"/>
    <sheet name="WSD Summary" sheetId="17" r:id="rId3"/>
    <sheet name="CWSP Summary" sheetId="12" r:id="rId4"/>
    <sheet name="WRCC Pivots" sheetId="18" r:id="rId5"/>
    <sheet name="Dropdowns" sheetId="4" r:id="rId6"/>
    <sheet name="City_County" sheetId="6" r:id="rId7"/>
  </sheets>
  <externalReferences>
    <externalReference r:id="rId8"/>
    <externalReference r:id="rId9"/>
    <externalReference r:id="rId10"/>
    <externalReference r:id="rId11"/>
  </externalReferences>
  <definedNames>
    <definedName name="_xlnm._FilterDatabase" localSheetId="6" hidden="1">City_County!$A$1:$F$2695</definedName>
    <definedName name="_xlnm._FilterDatabase" localSheetId="0" hidden="1">'Ignition Tracker'!$A$1:$HC$701</definedName>
    <definedName name="Asset_Family_Cause">Dropdowns!$G$2:$G$4</definedName>
    <definedName name="Cons_Type">Dropdowns!$D$2:$D$4</definedName>
    <definedName name="Damaged_Equipment_Type">Dropdowns!$N$2:$N$36</definedName>
    <definedName name="Data_Source">Dropdowns!$C$2:$C$8</definedName>
    <definedName name="Duplicates">Dropdowns!$E$2:$E$3</definedName>
    <definedName name="Error_Found">[1]Dropdowns!$B$2:$B$3</definedName>
    <definedName name="ExternalData_1" localSheetId="1" hidden="1">'2014-2020 CPUC Reportable'!$A$1:$CG$3183</definedName>
    <definedName name="ExternalData_1" localSheetId="2" hidden="1">'WSD Summary'!$B$65:$G$99</definedName>
    <definedName name="ExternalData_2" localSheetId="2" hidden="1">'WSD Summary'!$L$65:$AO$110</definedName>
    <definedName name="Failure_Driver">Dropdowns!$K$2:$K$6</definedName>
    <definedName name="Failure_Sub_Driver">Dropdowns!$L$2:$L$33</definedName>
    <definedName name="Fire_Size">Dropdowns!$I$2:$I$13</definedName>
    <definedName name="HFTD">Dropdowns!$O$2:$O$5</definedName>
    <definedName name="Ignition_Source">Dropdowns!$F$2:$F$4</definedName>
    <definedName name="Material_Origin">Dropdowns!$H$2:$H$4</definedName>
    <definedName name="Primary_Secondary">Dropdowns!$M$2:$M$6</definedName>
    <definedName name="Review_Status">Dropdowns!$A$2:$A$5</definedName>
    <definedName name="Suspected_Initiating_Event">Dropdowns!$J$2:$J$20</definedName>
    <definedName name="Voltage">Dropdowns!$P$2:$P$11</definedName>
    <definedName name="Yes_No">Dropdowns!$B$2:$B$4</definedName>
  </definedNames>
  <calcPr calcId="191029"/>
  <pivotCaches>
    <pivotCache cacheId="0" r:id="rId12"/>
    <pivotCache cacheId="1"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9" i="12" l="1"/>
  <c r="G9" i="12"/>
  <c r="H8" i="12"/>
  <c r="G8" i="12"/>
  <c r="H7" i="12"/>
  <c r="G7" i="12"/>
  <c r="D9" i="12"/>
  <c r="C9" i="12"/>
  <c r="D8" i="12"/>
  <c r="C8" i="12"/>
  <c r="D7" i="12"/>
  <c r="C7" i="12"/>
  <c r="HA141" i="1"/>
  <c r="HB518" i="1"/>
  <c r="HA36" i="1"/>
  <c r="HC55" i="1"/>
  <c r="HC124" i="1"/>
  <c r="HC161" i="1"/>
  <c r="GZ69" i="1"/>
  <c r="HC183" i="1"/>
  <c r="HC185" i="1"/>
  <c r="HC159" i="1"/>
  <c r="GZ141" i="1"/>
  <c r="HC625" i="1"/>
  <c r="HA75" i="1"/>
  <c r="HC264" i="1"/>
  <c r="HC168" i="1"/>
  <c r="HC649" i="1"/>
  <c r="HC36" i="1"/>
  <c r="HA82" i="1"/>
  <c r="HC638" i="1"/>
  <c r="HC154" i="1"/>
  <c r="HC130" i="1"/>
  <c r="HC106" i="1"/>
  <c r="HC653" i="1"/>
  <c r="GZ518" i="1"/>
  <c r="HC68" i="1"/>
  <c r="HC37" i="1"/>
  <c r="HA87" i="1"/>
  <c r="HC173" i="1"/>
  <c r="HA458" i="1"/>
  <c r="HC431" i="1"/>
  <c r="HA70" i="1"/>
  <c r="HA97" i="1"/>
  <c r="GZ70" i="1"/>
  <c r="HC103" i="1"/>
  <c r="HB71" i="1"/>
  <c r="HB85" i="1"/>
  <c r="HA56" i="1"/>
  <c r="HA518" i="1"/>
  <c r="HA98" i="1"/>
  <c r="HA431" i="1"/>
  <c r="HC251" i="1"/>
  <c r="HC87" i="1"/>
  <c r="GZ190" i="1"/>
  <c r="HC465" i="1"/>
  <c r="HA71" i="1"/>
  <c r="HC95" i="1"/>
  <c r="HC131" i="1"/>
  <c r="GZ54" i="1"/>
  <c r="GZ133" i="1"/>
  <c r="HC75" i="1"/>
  <c r="HA65" i="1"/>
  <c r="HB51" i="1"/>
  <c r="HA37" i="1"/>
  <c r="HC142" i="1"/>
  <c r="GZ166" i="1"/>
  <c r="GZ61" i="1"/>
  <c r="HC174" i="1"/>
  <c r="HB219" i="1"/>
  <c r="GZ74" i="1"/>
  <c r="HC148" i="1"/>
  <c r="HC519" i="1"/>
  <c r="HB148" i="1"/>
  <c r="GZ176" i="1"/>
  <c r="HB146" i="1"/>
  <c r="HC238" i="1"/>
  <c r="GZ607" i="1"/>
  <c r="HC63" i="1"/>
  <c r="GZ48" i="1"/>
  <c r="HC99" i="1"/>
  <c r="GZ86" i="1"/>
  <c r="GZ40" i="1"/>
  <c r="HA106" i="1"/>
  <c r="HA228" i="1"/>
  <c r="GZ57" i="1"/>
  <c r="HB228" i="1"/>
  <c r="HB70" i="1"/>
  <c r="HA55" i="1"/>
  <c r="HB45" i="1"/>
  <c r="GZ177" i="1"/>
  <c r="HC146" i="1"/>
  <c r="HC139" i="1"/>
  <c r="HC105" i="1"/>
  <c r="GZ56" i="1"/>
  <c r="GZ228" i="1"/>
  <c r="HB55" i="1"/>
  <c r="HA68" i="1"/>
  <c r="HC119" i="1"/>
  <c r="GZ37" i="1"/>
  <c r="HC137" i="1"/>
  <c r="HC128" i="1"/>
  <c r="HA646" i="1"/>
  <c r="HA45" i="1"/>
  <c r="HC104" i="1"/>
  <c r="HB74" i="1"/>
  <c r="GZ138" i="1"/>
  <c r="HC629" i="1"/>
  <c r="HA148" i="1"/>
  <c r="HA61" i="1"/>
  <c r="HB442" i="1"/>
  <c r="HC229" i="1"/>
  <c r="HC86" i="1"/>
  <c r="HC132" i="1"/>
  <c r="HC140" i="1"/>
  <c r="HC228" i="1"/>
  <c r="HA89" i="1"/>
  <c r="HB40" i="1"/>
  <c r="HB42" i="1"/>
  <c r="HC109" i="1"/>
  <c r="HC93" i="1"/>
  <c r="HB182" i="1"/>
  <c r="HA177" i="1"/>
  <c r="GZ66" i="1"/>
  <c r="HC147" i="1"/>
  <c r="HC231" i="1"/>
  <c r="GZ646" i="1"/>
  <c r="HB81" i="1"/>
  <c r="HA166" i="1"/>
  <c r="HC81" i="1"/>
  <c r="HB46" i="1"/>
  <c r="HA81" i="1"/>
  <c r="GZ621" i="1"/>
  <c r="GZ173" i="1"/>
  <c r="HC88" i="1"/>
  <c r="HC66" i="1"/>
  <c r="HB296" i="1"/>
  <c r="HA135" i="1"/>
  <c r="HB621" i="1"/>
  <c r="HB118" i="1"/>
  <c r="HA607" i="1"/>
  <c r="GZ45" i="1"/>
  <c r="HC508" i="1"/>
  <c r="HA66" i="1"/>
  <c r="HC643" i="1"/>
  <c r="HC85" i="1"/>
  <c r="HC102" i="1"/>
  <c r="HB458" i="1"/>
  <c r="HC218" i="1"/>
  <c r="HC70" i="1"/>
  <c r="HA140" i="1"/>
  <c r="HA86" i="1"/>
  <c r="HC449" i="1"/>
  <c r="HC92" i="1"/>
  <c r="HB90" i="1"/>
  <c r="GZ68" i="1"/>
  <c r="HC221" i="1"/>
  <c r="HC40" i="1"/>
  <c r="HB36" i="1"/>
  <c r="HA173" i="1"/>
  <c r="GZ219" i="1"/>
  <c r="HC630" i="1"/>
  <c r="HC157" i="1"/>
  <c r="HB72" i="1"/>
  <c r="HC39" i="1"/>
  <c r="HA42" i="1"/>
  <c r="HA119" i="1"/>
  <c r="GZ75" i="1"/>
  <c r="HC145" i="1"/>
  <c r="HC45" i="1"/>
  <c r="HC296" i="1"/>
  <c r="HA57" i="1"/>
  <c r="HA48" i="1"/>
  <c r="GZ296" i="1"/>
  <c r="HC162" i="1"/>
  <c r="HC135" i="1"/>
  <c r="HA133" i="1"/>
  <c r="HA69" i="1"/>
  <c r="HC90" i="1"/>
  <c r="HC65" i="1"/>
  <c r="HC141" i="1"/>
  <c r="HC252" i="1"/>
  <c r="HB153" i="1"/>
  <c r="HC118" i="1"/>
  <c r="HA219" i="1"/>
  <c r="GZ63" i="1"/>
  <c r="HA54" i="1"/>
  <c r="HC42" i="1"/>
  <c r="HC219" i="1"/>
  <c r="HC190" i="1"/>
  <c r="GZ182" i="1"/>
  <c r="HA182" i="1"/>
  <c r="HC69" i="1"/>
  <c r="GZ146" i="1"/>
  <c r="HC136" i="1"/>
  <c r="HC48" i="1"/>
  <c r="GZ82" i="1"/>
  <c r="HA74" i="1"/>
  <c r="HC155" i="1"/>
  <c r="GZ135" i="1"/>
  <c r="HA90" i="1"/>
  <c r="HB141" i="1"/>
  <c r="HB39" i="1"/>
  <c r="HC97" i="1"/>
  <c r="HC153" i="1"/>
  <c r="GZ39" i="1"/>
  <c r="HC51" i="1"/>
  <c r="HB177" i="1"/>
  <c r="HC152" i="1"/>
  <c r="HA63" i="1"/>
  <c r="HA621" i="1"/>
  <c r="HB41" i="1"/>
  <c r="HC628" i="1"/>
  <c r="GZ42" i="1"/>
  <c r="HC624" i="1"/>
  <c r="HB87" i="1"/>
  <c r="HC134" i="1"/>
  <c r="HA190" i="1"/>
  <c r="HC213" i="1"/>
  <c r="HC144" i="1"/>
  <c r="HA296" i="1"/>
  <c r="HB68" i="1"/>
  <c r="HC166" i="1"/>
  <c r="HB173" i="1"/>
  <c r="HC648" i="1"/>
  <c r="HB97" i="1"/>
  <c r="HC89" i="1"/>
  <c r="HC61" i="1"/>
  <c r="GZ81" i="1"/>
  <c r="GZ442" i="1"/>
  <c r="HB57" i="1"/>
  <c r="HC612" i="1"/>
  <c r="HC652" i="1"/>
  <c r="HB75" i="1"/>
  <c r="HC115" i="1"/>
  <c r="HC177" i="1"/>
  <c r="HC182" i="1"/>
  <c r="HB607" i="1"/>
  <c r="GZ90" i="1"/>
  <c r="HB69" i="1"/>
  <c r="HA138" i="1"/>
  <c r="HC57" i="1"/>
  <c r="HC54" i="1"/>
  <c r="HC654" i="1"/>
  <c r="HC607" i="1"/>
  <c r="HB98" i="1"/>
  <c r="HC46" i="1"/>
  <c r="HC597" i="1"/>
  <c r="HC114" i="1"/>
  <c r="HB61" i="1"/>
  <c r="HC72" i="1"/>
  <c r="HA51" i="1"/>
  <c r="HC388" i="1"/>
  <c r="GZ89" i="1"/>
  <c r="GZ140" i="1"/>
  <c r="GZ148" i="1"/>
  <c r="HC74" i="1"/>
  <c r="GZ71" i="1"/>
  <c r="HB106" i="1"/>
  <c r="HA442" i="1"/>
  <c r="HB86" i="1"/>
  <c r="HB431" i="1"/>
  <c r="HB138" i="1"/>
  <c r="HC180" i="1"/>
  <c r="GZ458" i="1"/>
  <c r="HC133" i="1"/>
  <c r="HC192" i="1"/>
  <c r="HB54" i="1"/>
  <c r="GZ118" i="1"/>
  <c r="GZ98" i="1"/>
  <c r="HA176" i="1"/>
  <c r="GZ106" i="1"/>
  <c r="HB63" i="1"/>
  <c r="HC171" i="1"/>
  <c r="HB133" i="1"/>
  <c r="GZ62" i="1"/>
  <c r="HC113" i="1"/>
  <c r="HB190" i="1"/>
  <c r="HC71" i="1"/>
  <c r="GZ51" i="1"/>
  <c r="GZ46" i="1"/>
  <c r="GZ153" i="1"/>
  <c r="HC442" i="1"/>
  <c r="HB176" i="1"/>
  <c r="HB135" i="1"/>
  <c r="HA62" i="1"/>
  <c r="HA85" i="1"/>
  <c r="HC598" i="1"/>
  <c r="HC41" i="1"/>
  <c r="HB119" i="1"/>
  <c r="GZ36" i="1"/>
  <c r="GZ41" i="1"/>
  <c r="HB89" i="1"/>
  <c r="HC98" i="1"/>
  <c r="GZ431" i="1"/>
  <c r="GZ97" i="1"/>
  <c r="HC96" i="1"/>
  <c r="HB48" i="1"/>
  <c r="HB62" i="1"/>
  <c r="GZ119" i="1"/>
  <c r="HC518" i="1"/>
  <c r="HC138" i="1"/>
  <c r="HC636" i="1"/>
  <c r="HB56" i="1"/>
  <c r="HB140" i="1"/>
  <c r="HB65" i="1"/>
  <c r="GZ55" i="1"/>
  <c r="GZ65" i="1"/>
  <c r="HC645" i="1"/>
  <c r="HC621" i="1"/>
  <c r="HB37" i="1"/>
  <c r="HC149" i="1"/>
  <c r="HA118" i="1"/>
  <c r="HC605" i="1"/>
  <c r="HA40" i="1"/>
  <c r="HC82" i="1"/>
  <c r="HC615" i="1"/>
  <c r="HC458" i="1"/>
  <c r="HB646" i="1"/>
  <c r="HA46" i="1"/>
  <c r="HA146" i="1"/>
  <c r="HB82" i="1"/>
  <c r="HB66" i="1"/>
  <c r="HC56" i="1"/>
  <c r="HC62" i="1"/>
  <c r="HC627" i="1"/>
  <c r="HA60" i="1"/>
  <c r="GZ87" i="1"/>
  <c r="HC205" i="1"/>
  <c r="HC533" i="1"/>
  <c r="HA72" i="1"/>
  <c r="HC294" i="1"/>
  <c r="HB60" i="1"/>
  <c r="GZ85" i="1"/>
  <c r="GZ60" i="1"/>
  <c r="HC111" i="1"/>
  <c r="HC60" i="1"/>
  <c r="HA153" i="1"/>
  <c r="HA41" i="1"/>
  <c r="GZ72" i="1"/>
  <c r="HB166" i="1"/>
  <c r="HA39" i="1"/>
  <c r="W15" i="17" l="1"/>
  <c r="V15" i="17"/>
  <c r="U15" i="17"/>
  <c r="T15" i="17"/>
  <c r="W14" i="17"/>
  <c r="V14" i="17"/>
  <c r="U14" i="17"/>
  <c r="T14" i="17"/>
  <c r="W13" i="17"/>
  <c r="V13" i="17"/>
  <c r="U13" i="17"/>
  <c r="T13" i="17"/>
  <c r="W12" i="17"/>
  <c r="V12" i="17"/>
  <c r="T12" i="17"/>
  <c r="U12" i="17"/>
  <c r="W11" i="17"/>
  <c r="V11" i="17"/>
  <c r="U11" i="17"/>
  <c r="T11" i="17"/>
  <c r="W10" i="17"/>
  <c r="V10" i="17"/>
  <c r="U10" i="17"/>
  <c r="T10" i="17"/>
  <c r="R10" i="17"/>
  <c r="Q10" i="17"/>
  <c r="P10" i="17"/>
  <c r="O10" i="17"/>
  <c r="N10" i="17"/>
  <c r="M10" i="17"/>
  <c r="R15" i="17"/>
  <c r="Q15" i="17"/>
  <c r="P15" i="17"/>
  <c r="O15" i="17"/>
  <c r="N15" i="17"/>
  <c r="M15" i="17"/>
  <c r="R14" i="17"/>
  <c r="Q14" i="17"/>
  <c r="P14" i="17"/>
  <c r="O14" i="17"/>
  <c r="N14" i="17"/>
  <c r="M14" i="17"/>
  <c r="R13" i="17"/>
  <c r="Q13" i="17"/>
  <c r="P13" i="17"/>
  <c r="O13" i="17"/>
  <c r="N13" i="17"/>
  <c r="M13" i="17"/>
  <c r="R12" i="17"/>
  <c r="Q12" i="17"/>
  <c r="P12" i="17"/>
  <c r="O12" i="17"/>
  <c r="N12" i="17"/>
  <c r="M12" i="17"/>
  <c r="R11" i="17"/>
  <c r="Q11" i="17"/>
  <c r="P11" i="17"/>
  <c r="O11" i="17"/>
  <c r="N11" i="17"/>
  <c r="M11" i="17"/>
  <c r="W9" i="17"/>
  <c r="V9" i="17"/>
  <c r="U9" i="17"/>
  <c r="T9" i="17"/>
  <c r="W8" i="17"/>
  <c r="V8" i="17"/>
  <c r="U8" i="17"/>
  <c r="T8" i="17"/>
  <c r="W7" i="17"/>
  <c r="V7" i="17"/>
  <c r="U7" i="17"/>
  <c r="T7" i="17"/>
  <c r="W6" i="17"/>
  <c r="V6" i="17"/>
  <c r="U6" i="17"/>
  <c r="T6" i="17"/>
  <c r="X9" i="17" l="1"/>
  <c r="S13" i="17"/>
  <c r="S14" i="17"/>
  <c r="S12" i="17"/>
  <c r="S11" i="17"/>
  <c r="S15" i="17"/>
  <c r="R9" i="17"/>
  <c r="Q9" i="17"/>
  <c r="P9" i="17"/>
  <c r="O9" i="17"/>
  <c r="N9" i="17"/>
  <c r="M9" i="17"/>
  <c r="X15" i="17" l="1"/>
  <c r="X14" i="17"/>
  <c r="X13" i="17"/>
  <c r="X11" i="17"/>
  <c r="X12" i="17"/>
  <c r="X10" i="17"/>
  <c r="X8" i="17"/>
  <c r="R8" i="17" l="1"/>
  <c r="Q8" i="17"/>
  <c r="P8" i="17"/>
  <c r="O8" i="17"/>
  <c r="N8" i="17"/>
  <c r="M8" i="17"/>
  <c r="R6" i="17"/>
  <c r="Q6" i="17"/>
  <c r="P6" i="17"/>
  <c r="O6" i="17"/>
  <c r="N6" i="17"/>
  <c r="M6" i="17"/>
  <c r="R7" i="17"/>
  <c r="Q7" i="17"/>
  <c r="P7" i="17"/>
  <c r="O7" i="17"/>
  <c r="N7" i="17"/>
  <c r="M7" i="17"/>
  <c r="AA9" i="17" l="1"/>
  <c r="Z9" i="17"/>
  <c r="Y9" i="17"/>
  <c r="S6" i="17" l="1"/>
  <c r="S7" i="17"/>
  <c r="S9" i="17"/>
  <c r="S10" i="17"/>
  <c r="S8" i="17"/>
  <c r="D24" i="12"/>
  <c r="C24" i="12"/>
  <c r="D23" i="12"/>
  <c r="C23" i="12"/>
  <c r="D22" i="12"/>
  <c r="C22" i="12"/>
  <c r="D21" i="12"/>
  <c r="C21" i="12"/>
  <c r="D20" i="12"/>
  <c r="C20" i="12"/>
  <c r="D19" i="12"/>
  <c r="C19" i="12"/>
  <c r="D18" i="12"/>
  <c r="C18" i="12"/>
  <c r="M17" i="12"/>
  <c r="D17" i="12"/>
  <c r="C17" i="12"/>
  <c r="M16" i="12"/>
  <c r="D16" i="12"/>
  <c r="C16" i="12"/>
  <c r="M15" i="12"/>
  <c r="D15" i="12"/>
  <c r="C15" i="12"/>
  <c r="M14" i="12"/>
  <c r="D14" i="12"/>
  <c r="C14" i="12"/>
  <c r="M13" i="12"/>
  <c r="D13" i="12"/>
  <c r="C13" i="12"/>
  <c r="M12" i="12"/>
  <c r="M11" i="12"/>
  <c r="P10" i="12"/>
  <c r="O10" i="12"/>
  <c r="M10" i="12"/>
  <c r="B10" i="12"/>
  <c r="M9" i="12"/>
  <c r="P8" i="12"/>
  <c r="O8" i="12"/>
  <c r="M8" i="12"/>
  <c r="J8" i="12"/>
  <c r="I8" i="12"/>
  <c r="F8" i="12"/>
  <c r="E8" i="12"/>
  <c r="P7" i="12"/>
  <c r="O7" i="12"/>
  <c r="M7" i="12"/>
  <c r="J7" i="12"/>
  <c r="I7" i="12"/>
  <c r="F7" i="12"/>
  <c r="E7" i="12"/>
  <c r="P6" i="12"/>
  <c r="O6" i="12"/>
  <c r="M6" i="12"/>
  <c r="I9" i="12" l="1"/>
  <c r="E9" i="12"/>
  <c r="F9" i="12"/>
  <c r="J9" i="12"/>
  <c r="M18" i="12"/>
  <c r="O9" i="12"/>
  <c r="O18" i="12" s="1"/>
  <c r="P9" i="12"/>
  <c r="P18" i="12" s="1"/>
  <c r="C25" i="12"/>
  <c r="D25" i="12"/>
  <c r="HC646" i="1"/>
  <c r="HC17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B98864F-9315-4EBC-9D27-8018052BBFFC}" keepAlive="1" name="Query - ign_008_2021_WMP_Summary_71" description="Connection to the 'ign_008_2021_WMP_Summary_71' query in the workbook." type="5" refreshedVersion="6" background="1" refreshOnLoad="1" saveData="1">
    <dbPr connection="Provider=Microsoft.Mashup.OleDb.1;Data Source=$Workbook$;Location=ign_008_2021_WMP_Summary_71;Extended Properties=&quot;&quot;" command="SELECT * FROM [ign_008_2021_WMP_Summary_71]"/>
  </connection>
  <connection id="2" xr16:uid="{17BAFA12-9684-476B-8A63-E042CC180972}" keepAlive="1" name="Query - ign_008_2021_WMP_Summary_72" description="Connection to the 'ign_008_2021_WMP_Summary_72' query in the workbook." type="5" refreshedVersion="6" background="1" refreshOnLoad="1" saveData="1">
    <dbPr connection="Provider=Microsoft.Mashup.OleDb.1;Data Source=$Workbook$;Location=ign_008_2021_WMP_Summary_72;Extended Properties=&quot;&quot;" command="SELECT * FROM [ign_008_2021_WMP_Summary_72]"/>
  </connection>
  <connection id="3" xr16:uid="{9F8BF54A-9E25-495B-A66E-27F2B8DB7119}" keepAlive="1" name="Query - ign_009_5-Year_Cumulative_Ignitions" description="Connection to the 'ign_009_5-Year_Cumulative_Ignitions' query in the workbook." type="5" refreshedVersion="6" background="1" saveData="1">
    <dbPr connection="Provider=Microsoft.Mashup.OleDb.1;Data Source=$Workbook$;Location=ign_009_5-Year_Cumulative_Ignitions;Extended Properties=&quot;&quot;" command="SELECT * FROM [ign_009_5-Year_Cumulative_Ignitions]"/>
  </connection>
  <connection id="4" xr16:uid="{58246069-2B2C-44BB-BC0B-87FEFDF5DA8F}" keepAlive="1" name="Query - ign_009_5-Year_Cumulative_Ignitions (2)" description="Connection to the 'ign_009_5-Year_Cumulative_Ignitions (2)' query in the workbook." type="5" refreshedVersion="6" background="1">
    <dbPr connection="Provider=Microsoft.Mashup.OleDb.1;Data Source=$Workbook$;Location=&quot;ign_009_5-Year_Cumulative_Ignitions (2)&quot;;Extended Properties=&quot;&quot;" command="SELECT * FROM [ign_009_5-Year_Cumulative_Ignitions (2)]"/>
  </connection>
  <connection id="5" xr16:uid="{55C7E129-DCAA-4DB6-ADC4-BBC030484CFB}" keepAlive="1" name="Query - Query1" description="Connection to the 'Query1' query in the workbook." type="5" refreshedVersion="6" background="1" saveData="1">
    <dbPr connection="Provider=Microsoft.Mashup.OleDb.1;Data Source=$Workbook$;Location=Query1;Extended Properties=&quot;&quot;" command="SELECT * FROM [Query1]"/>
  </connection>
</connections>
</file>

<file path=xl/sharedStrings.xml><?xml version="1.0" encoding="utf-8"?>
<sst xmlns="http://schemas.openxmlformats.org/spreadsheetml/2006/main" count="163562" uniqueCount="20206">
  <si>
    <t>Material at Origin</t>
  </si>
  <si>
    <t>Land Use at Origin</t>
  </si>
  <si>
    <t>Other Companies</t>
  </si>
  <si>
    <t>Suspected Initiating Event</t>
  </si>
  <si>
    <t>Vegetation</t>
  </si>
  <si>
    <t>Rural</t>
  </si>
  <si>
    <t>Unknown</t>
  </si>
  <si>
    <t>Conductor</t>
  </si>
  <si>
    <t>Overhead</t>
  </si>
  <si>
    <t>No</t>
  </si>
  <si>
    <t>CAL FIRE</t>
  </si>
  <si>
    <t>Splice/Clamp/Connector</t>
  </si>
  <si>
    <t>None</t>
  </si>
  <si>
    <t>Other</t>
  </si>
  <si>
    <t>Verizon</t>
  </si>
  <si>
    <t>Yes</t>
  </si>
  <si>
    <t>Building</t>
  </si>
  <si>
    <t>Urban</t>
  </si>
  <si>
    <t>Self Extinguished</t>
  </si>
  <si>
    <t>AT&amp;T</t>
  </si>
  <si>
    <t>Contact From Object</t>
  </si>
  <si>
    <t>Data Source</t>
  </si>
  <si>
    <t>HFTD</t>
  </si>
  <si>
    <t>County</t>
  </si>
  <si>
    <t>Ignition Source</t>
  </si>
  <si>
    <t>Y</t>
  </si>
  <si>
    <t>N</t>
  </si>
  <si>
    <t>PG&amp;E</t>
  </si>
  <si>
    <t>FAS</t>
  </si>
  <si>
    <t>TOTL</t>
  </si>
  <si>
    <t>Fire Size</t>
  </si>
  <si>
    <t>Weather</t>
  </si>
  <si>
    <t>Duplicate</t>
  </si>
  <si>
    <t>Not PG&amp;E</t>
  </si>
  <si>
    <t>D</t>
  </si>
  <si>
    <t>T</t>
  </si>
  <si>
    <t>S</t>
  </si>
  <si>
    <t>WSOC</t>
  </si>
  <si>
    <t>EIR</t>
  </si>
  <si>
    <t>No Fire</t>
  </si>
  <si>
    <t>Sheridan</t>
  </si>
  <si>
    <t>Vandalism</t>
  </si>
  <si>
    <t>Animal contact</t>
  </si>
  <si>
    <t>Tier 2</t>
  </si>
  <si>
    <t>Tier 3</t>
  </si>
  <si>
    <t>Madera</t>
  </si>
  <si>
    <t>Fuse</t>
  </si>
  <si>
    <t>Oroville</t>
  </si>
  <si>
    <t>Vehicle</t>
  </si>
  <si>
    <t>Kern</t>
  </si>
  <si>
    <t>Quincy</t>
  </si>
  <si>
    <t>Chico</t>
  </si>
  <si>
    <t>Ukiah</t>
  </si>
  <si>
    <t>Humboldt</t>
  </si>
  <si>
    <t>Fresno</t>
  </si>
  <si>
    <t>Stockton</t>
  </si>
  <si>
    <t>NONE</t>
  </si>
  <si>
    <t>Santa Maria</t>
  </si>
  <si>
    <t>El Dorado</t>
  </si>
  <si>
    <t>Sierra</t>
  </si>
  <si>
    <t>Transformer</t>
  </si>
  <si>
    <t>Animal</t>
  </si>
  <si>
    <t>Diablo</t>
  </si>
  <si>
    <t>Yolo</t>
  </si>
  <si>
    <t>Sacramento</t>
  </si>
  <si>
    <t>Nevada</t>
  </si>
  <si>
    <t>Marysville</t>
  </si>
  <si>
    <t>Silverado</t>
  </si>
  <si>
    <t>Eureka</t>
  </si>
  <si>
    <t>Stanislaus</t>
  </si>
  <si>
    <t>Mariposa</t>
  </si>
  <si>
    <t>Shasta</t>
  </si>
  <si>
    <t>Sonora</t>
  </si>
  <si>
    <t>Red Bluff</t>
  </si>
  <si>
    <t>Half Moon Bay</t>
  </si>
  <si>
    <t>Merced</t>
  </si>
  <si>
    <t>Hayward</t>
  </si>
  <si>
    <t>Dinuba</t>
  </si>
  <si>
    <t>Coalinga</t>
  </si>
  <si>
    <t>San Francisco</t>
  </si>
  <si>
    <t>Solano</t>
  </si>
  <si>
    <t>Santa Rosa</t>
  </si>
  <si>
    <t>Sonoma</t>
  </si>
  <si>
    <t>Concord</t>
  </si>
  <si>
    <t>Placer</t>
  </si>
  <si>
    <t>Selma</t>
  </si>
  <si>
    <t>Antioch</t>
  </si>
  <si>
    <t>Insulator</t>
  </si>
  <si>
    <t>San Jose</t>
  </si>
  <si>
    <t>Los Banos</t>
  </si>
  <si>
    <t>Switch</t>
  </si>
  <si>
    <t>Paradise</t>
  </si>
  <si>
    <t>Colusa</t>
  </si>
  <si>
    <t>Garberville</t>
  </si>
  <si>
    <t>Lemoore</t>
  </si>
  <si>
    <t>Recloser</t>
  </si>
  <si>
    <t>Salinas</t>
  </si>
  <si>
    <t>Oakhurst</t>
  </si>
  <si>
    <t>Corcoran</t>
  </si>
  <si>
    <t>Willow Creek</t>
  </si>
  <si>
    <t>Lightning Arrestor</t>
  </si>
  <si>
    <t>Contact - Customer (Equip/Structure/Veg)</t>
  </si>
  <si>
    <t>Equipment - PG&amp;E</t>
  </si>
  <si>
    <t>Contact - 3rd Party</t>
  </si>
  <si>
    <t>Weather - Lightning</t>
  </si>
  <si>
    <t>Contact - Animal - Other</t>
  </si>
  <si>
    <t>Other Fire: Non-PG&amp;E related</t>
  </si>
  <si>
    <t>Contact - Animal - Bird</t>
  </si>
  <si>
    <t>Unknown - Info N/A</t>
  </si>
  <si>
    <t>Weather - High Wind</t>
  </si>
  <si>
    <t>Equipment - Damaged by Another Fire</t>
  </si>
  <si>
    <t>Equipment - Overloaded</t>
  </si>
  <si>
    <t>Structure Only</t>
  </si>
  <si>
    <t>&lt; 1 meter</t>
  </si>
  <si>
    <t>1 meter - &lt; 3 meters</t>
  </si>
  <si>
    <t>3 meters - 0.25 Acres</t>
  </si>
  <si>
    <t>0.25 - 10 Acres</t>
  </si>
  <si>
    <t>10 - 100 Acres</t>
  </si>
  <si>
    <t>unknown</t>
  </si>
  <si>
    <t>FRESNO</t>
  </si>
  <si>
    <t>NORTH VALLEY</t>
  </si>
  <si>
    <t>KERN</t>
  </si>
  <si>
    <t>SACRAMENTO</t>
  </si>
  <si>
    <t>YOSEMITE</t>
  </si>
  <si>
    <t>CENTRAL COAST</t>
  </si>
  <si>
    <t>DIABLO</t>
  </si>
  <si>
    <t>NORTH BAY</t>
  </si>
  <si>
    <t>STOCKTON</t>
  </si>
  <si>
    <t>SIERRA</t>
  </si>
  <si>
    <t>MISSION</t>
  </si>
  <si>
    <t>EAST BAY</t>
  </si>
  <si>
    <t>SAN JOSE</t>
  </si>
  <si>
    <t>PENINSULA</t>
  </si>
  <si>
    <t>LATHROP</t>
  </si>
  <si>
    <t>RICHMOND</t>
  </si>
  <si>
    <t>ZIP CODE</t>
  </si>
  <si>
    <t>LATITUDE</t>
  </si>
  <si>
    <t>LONGITUDE</t>
  </si>
  <si>
    <t>CITY</t>
  </si>
  <si>
    <t>STATE</t>
  </si>
  <si>
    <t>COUNTY</t>
  </si>
  <si>
    <t>Acampo</t>
  </si>
  <si>
    <t>CA</t>
  </si>
  <si>
    <t>San Joaquin</t>
  </si>
  <si>
    <t>Acton</t>
  </si>
  <si>
    <t>Los Angeles</t>
  </si>
  <si>
    <t>Adelanto</t>
  </si>
  <si>
    <t>San Bernardino</t>
  </si>
  <si>
    <t>Adin</t>
  </si>
  <si>
    <t>Modoc</t>
  </si>
  <si>
    <t>Agoura Hills</t>
  </si>
  <si>
    <t>Aguanga</t>
  </si>
  <si>
    <t>Riverside</t>
  </si>
  <si>
    <t>Ahwahnee</t>
  </si>
  <si>
    <t>Alameda</t>
  </si>
  <si>
    <t>Alamo</t>
  </si>
  <si>
    <t>Contra Costa</t>
  </si>
  <si>
    <t>Albany</t>
  </si>
  <si>
    <t>Albion</t>
  </si>
  <si>
    <t>Mendocino</t>
  </si>
  <si>
    <t>Alderpoint</t>
  </si>
  <si>
    <t>Alhambra</t>
  </si>
  <si>
    <t>Aliso Viejo</t>
  </si>
  <si>
    <t>Orange</t>
  </si>
  <si>
    <t>Alleghany</t>
  </si>
  <si>
    <t>Alpaugh</t>
  </si>
  <si>
    <t>Tulare</t>
  </si>
  <si>
    <t>Alpine</t>
  </si>
  <si>
    <t>San Diego</t>
  </si>
  <si>
    <t>Alta</t>
  </si>
  <si>
    <t>Altadena</t>
  </si>
  <si>
    <t>Altaville</t>
  </si>
  <si>
    <t>Calaveras</t>
  </si>
  <si>
    <t>Alturas</t>
  </si>
  <si>
    <t>Alviso</t>
  </si>
  <si>
    <t>Santa Clara</t>
  </si>
  <si>
    <t>Amador City</t>
  </si>
  <si>
    <t>Amador</t>
  </si>
  <si>
    <t>Amboy</t>
  </si>
  <si>
    <t>American Canyon</t>
  </si>
  <si>
    <t>Napa</t>
  </si>
  <si>
    <t>Anaheim</t>
  </si>
  <si>
    <t>Anderson</t>
  </si>
  <si>
    <t>Angels Camp</t>
  </si>
  <si>
    <t>Angelus Oaks</t>
  </si>
  <si>
    <t>Angwin</t>
  </si>
  <si>
    <t>Annapolis</t>
  </si>
  <si>
    <t>Antelope</t>
  </si>
  <si>
    <t>Anza</t>
  </si>
  <si>
    <t>Apple Valley</t>
  </si>
  <si>
    <t>Applegate</t>
  </si>
  <si>
    <t>Aptos</t>
  </si>
  <si>
    <t>Santa Cruz</t>
  </si>
  <si>
    <t>Arbuckle</t>
  </si>
  <si>
    <t>Arcadia</t>
  </si>
  <si>
    <t>Arcata</t>
  </si>
  <si>
    <t>Armona</t>
  </si>
  <si>
    <t>Kings</t>
  </si>
  <si>
    <t>Arnold</t>
  </si>
  <si>
    <t>Aromas</t>
  </si>
  <si>
    <t>Monterey</t>
  </si>
  <si>
    <t>Arroyo Grande</t>
  </si>
  <si>
    <t>San Luis Obispo</t>
  </si>
  <si>
    <t>Artesia</t>
  </si>
  <si>
    <t>Artois</t>
  </si>
  <si>
    <t>Glenn</t>
  </si>
  <si>
    <t>Arvin</t>
  </si>
  <si>
    <t>Atascadero</t>
  </si>
  <si>
    <t>Atherton</t>
  </si>
  <si>
    <t>San Mateo</t>
  </si>
  <si>
    <t>Atwater</t>
  </si>
  <si>
    <t>Atwood</t>
  </si>
  <si>
    <t>Auberry</t>
  </si>
  <si>
    <t>Auburn</t>
  </si>
  <si>
    <t>Avalon</t>
  </si>
  <si>
    <t>Avenal</t>
  </si>
  <si>
    <t>Avery</t>
  </si>
  <si>
    <t>Avila Beach</t>
  </si>
  <si>
    <t>Azusa</t>
  </si>
  <si>
    <t>Badger</t>
  </si>
  <si>
    <t>Baker</t>
  </si>
  <si>
    <t>Bakersfield</t>
  </si>
  <si>
    <t>Baldwin Park</t>
  </si>
  <si>
    <t>Ballico</t>
  </si>
  <si>
    <t>Bangor</t>
  </si>
  <si>
    <t>Butte</t>
  </si>
  <si>
    <t>Banning</t>
  </si>
  <si>
    <t>Bard</t>
  </si>
  <si>
    <t>Imperial</t>
  </si>
  <si>
    <t>Barstow</t>
  </si>
  <si>
    <t>Bass Lake</t>
  </si>
  <si>
    <t>Bayside</t>
  </si>
  <si>
    <t>Beale Afb</t>
  </si>
  <si>
    <t>Yuba</t>
  </si>
  <si>
    <t>Beaumont</t>
  </si>
  <si>
    <t>Beckwourth</t>
  </si>
  <si>
    <t>Plumas</t>
  </si>
  <si>
    <t>Belden</t>
  </si>
  <si>
    <t>Bell</t>
  </si>
  <si>
    <t>Bell Gardens</t>
  </si>
  <si>
    <t>Bella Vista</t>
  </si>
  <si>
    <t>Bellflower</t>
  </si>
  <si>
    <t>Belmont</t>
  </si>
  <si>
    <t>Belvedere Tiburon</t>
  </si>
  <si>
    <t>Marin</t>
  </si>
  <si>
    <t>Ben Lomond</t>
  </si>
  <si>
    <t>Benicia</t>
  </si>
  <si>
    <t>Benton</t>
  </si>
  <si>
    <t>Mono</t>
  </si>
  <si>
    <t>Berkeley</t>
  </si>
  <si>
    <t>Berry Creek</t>
  </si>
  <si>
    <t>Bethel Island</t>
  </si>
  <si>
    <t>Beverly Hills</t>
  </si>
  <si>
    <t>Bieber</t>
  </si>
  <si>
    <t>Lassen</t>
  </si>
  <si>
    <t>Big Bar</t>
  </si>
  <si>
    <t>Trinity</t>
  </si>
  <si>
    <t>Big Bear City</t>
  </si>
  <si>
    <t>Big Bear Lake</t>
  </si>
  <si>
    <t>Big Bend</t>
  </si>
  <si>
    <t>Big Creek</t>
  </si>
  <si>
    <t>Big Oak Flat</t>
  </si>
  <si>
    <t>Tuolumne</t>
  </si>
  <si>
    <t>Big Pine</t>
  </si>
  <si>
    <t>Inyo</t>
  </si>
  <si>
    <t>Big Sur</t>
  </si>
  <si>
    <t>Biggs</t>
  </si>
  <si>
    <t>Biola</t>
  </si>
  <si>
    <t>Birds Landing</t>
  </si>
  <si>
    <t>Birchville</t>
  </si>
  <si>
    <t>Bishop</t>
  </si>
  <si>
    <t>Blairsden-Graeagle</t>
  </si>
  <si>
    <t>Blocksburg</t>
  </si>
  <si>
    <t>Bloomington</t>
  </si>
  <si>
    <t>Blue Jay</t>
  </si>
  <si>
    <t>Blue Lake</t>
  </si>
  <si>
    <t>Blythe</t>
  </si>
  <si>
    <t>Bodega</t>
  </si>
  <si>
    <t>Bodega Bay</t>
  </si>
  <si>
    <t>Bodfish</t>
  </si>
  <si>
    <t>Bolinas</t>
  </si>
  <si>
    <t>Bonita</t>
  </si>
  <si>
    <t>Bonsall</t>
  </si>
  <si>
    <t>Boonville</t>
  </si>
  <si>
    <t>Boron</t>
  </si>
  <si>
    <t>Borrego Springs</t>
  </si>
  <si>
    <t>Boulder Creek</t>
  </si>
  <si>
    <t>Boulevard</t>
  </si>
  <si>
    <t>Boyes Hot Springs</t>
  </si>
  <si>
    <t>Bradley</t>
  </si>
  <si>
    <t>Brandeis</t>
  </si>
  <si>
    <t>Ventura</t>
  </si>
  <si>
    <t>Branscomb</t>
  </si>
  <si>
    <t>Brawley</t>
  </si>
  <si>
    <t>Brea</t>
  </si>
  <si>
    <t>Brentwood</t>
  </si>
  <si>
    <t>Bridgeport</t>
  </si>
  <si>
    <t>Bridgeville</t>
  </si>
  <si>
    <t>Brisbane</t>
  </si>
  <si>
    <t>Brookdale</t>
  </si>
  <si>
    <t>Brooks</t>
  </si>
  <si>
    <t>Browns Valley</t>
  </si>
  <si>
    <t>Brownsville</t>
  </si>
  <si>
    <t>Bryn Mawr</t>
  </si>
  <si>
    <t>Buellton</t>
  </si>
  <si>
    <t>Santa Barbara</t>
  </si>
  <si>
    <t>Buena Park</t>
  </si>
  <si>
    <t>Burbank</t>
  </si>
  <si>
    <t>Burlingame</t>
  </si>
  <si>
    <t>Burney</t>
  </si>
  <si>
    <t>Burnt Ranch</t>
  </si>
  <si>
    <t>Burrel</t>
  </si>
  <si>
    <t>Burson</t>
  </si>
  <si>
    <t>Butte City</t>
  </si>
  <si>
    <t>Buttonwillow</t>
  </si>
  <si>
    <t>Byron</t>
  </si>
  <si>
    <t>Cabazon</t>
  </si>
  <si>
    <t>Calabasas</t>
  </si>
  <si>
    <t>Calexico</t>
  </si>
  <si>
    <t>Caliente</t>
  </si>
  <si>
    <t>California City</t>
  </si>
  <si>
    <t>California Hot Springs</t>
  </si>
  <si>
    <t>Calimesa</t>
  </si>
  <si>
    <t>Calipatria</t>
  </si>
  <si>
    <t>Calistoga</t>
  </si>
  <si>
    <t>Callahan</t>
  </si>
  <si>
    <t>Siskiyou</t>
  </si>
  <si>
    <t>Calpella</t>
  </si>
  <si>
    <t>Calpine</t>
  </si>
  <si>
    <t>Camarillo</t>
  </si>
  <si>
    <t>Cambria</t>
  </si>
  <si>
    <t>Camino</t>
  </si>
  <si>
    <t>Camp Meeker</t>
  </si>
  <si>
    <t>Camp Nelson</t>
  </si>
  <si>
    <t>Camp Pendleton</t>
  </si>
  <si>
    <t>Campbell</t>
  </si>
  <si>
    <t>Campo</t>
  </si>
  <si>
    <t>Campo Seco</t>
  </si>
  <si>
    <t>Camptonville</t>
  </si>
  <si>
    <t>Canby</t>
  </si>
  <si>
    <t>Canoga Park</t>
  </si>
  <si>
    <t>Cantil</t>
  </si>
  <si>
    <t>Cantua Creek</t>
  </si>
  <si>
    <t>Canyon</t>
  </si>
  <si>
    <t>Canyon Country</t>
  </si>
  <si>
    <t>Canyondam</t>
  </si>
  <si>
    <t>Capay</t>
  </si>
  <si>
    <t>Capistrano Beach</t>
  </si>
  <si>
    <t>Capitola</t>
  </si>
  <si>
    <t>Cardiff By The Sea</t>
  </si>
  <si>
    <t>Carlotta</t>
  </si>
  <si>
    <t>Carlsbad</t>
  </si>
  <si>
    <t>Carmel</t>
  </si>
  <si>
    <t>Carmel Valley</t>
  </si>
  <si>
    <t>Carmichael</t>
  </si>
  <si>
    <t>Carnelian Bay</t>
  </si>
  <si>
    <t>Carpinteria</t>
  </si>
  <si>
    <t>Carson</t>
  </si>
  <si>
    <t>Caruthers</t>
  </si>
  <si>
    <t>Casmalia</t>
  </si>
  <si>
    <t>Caspar</t>
  </si>
  <si>
    <t>Cassel</t>
  </si>
  <si>
    <t>Castaic</t>
  </si>
  <si>
    <t>Castella</t>
  </si>
  <si>
    <t>Castro Valley</t>
  </si>
  <si>
    <t>Castroville</t>
  </si>
  <si>
    <t>Cathedral City</t>
  </si>
  <si>
    <t>Catheys Valley</t>
  </si>
  <si>
    <t>Cayucos</t>
  </si>
  <si>
    <t>Cazadero</t>
  </si>
  <si>
    <t>Cedar Glen</t>
  </si>
  <si>
    <t>Cedar Ridge</t>
  </si>
  <si>
    <t>Cedarpines Park</t>
  </si>
  <si>
    <t>Cedarville</t>
  </si>
  <si>
    <t>Ceres</t>
  </si>
  <si>
    <t>Cerritos</t>
  </si>
  <si>
    <t>Challenge</t>
  </si>
  <si>
    <t>Chatsworth</t>
  </si>
  <si>
    <t>Chester</t>
  </si>
  <si>
    <t>Chicago Park</t>
  </si>
  <si>
    <t>Chilcoot</t>
  </si>
  <si>
    <t>Chinese Camp</t>
  </si>
  <si>
    <t>Chino</t>
  </si>
  <si>
    <t>Chino Hills</t>
  </si>
  <si>
    <t>Chowchilla</t>
  </si>
  <si>
    <t>Chualar</t>
  </si>
  <si>
    <t>Chula Vista</t>
  </si>
  <si>
    <t>Cima</t>
  </si>
  <si>
    <t>Citrus Heights</t>
  </si>
  <si>
    <t>City Of Industry</t>
  </si>
  <si>
    <t>Claremont</t>
  </si>
  <si>
    <t>Clarksburg</t>
  </si>
  <si>
    <t>Clayton</t>
  </si>
  <si>
    <t>Clearlake</t>
  </si>
  <si>
    <t>Lake</t>
  </si>
  <si>
    <t>Clearlake Oaks</t>
  </si>
  <si>
    <t>Clearlake Park</t>
  </si>
  <si>
    <t>Clements</t>
  </si>
  <si>
    <t>Clio</t>
  </si>
  <si>
    <t>Clipper Mills</t>
  </si>
  <si>
    <t>Cloverdale</t>
  </si>
  <si>
    <t>Clovis</t>
  </si>
  <si>
    <t>Coachella</t>
  </si>
  <si>
    <t>Coarsegold</t>
  </si>
  <si>
    <t>Cobb</t>
  </si>
  <si>
    <t>Cohasset</t>
  </si>
  <si>
    <t>Coleville</t>
  </si>
  <si>
    <t>Colfax</t>
  </si>
  <si>
    <t>Colma</t>
  </si>
  <si>
    <t>College City</t>
  </si>
  <si>
    <t>Coloma</t>
  </si>
  <si>
    <t>Colton</t>
  </si>
  <si>
    <t>Columbia</t>
  </si>
  <si>
    <t>Comptche</t>
  </si>
  <si>
    <t>Compton</t>
  </si>
  <si>
    <t>Cool</t>
  </si>
  <si>
    <t>Copperopolis</t>
  </si>
  <si>
    <t>Corning</t>
  </si>
  <si>
    <t>Tehama</t>
  </si>
  <si>
    <t>Corona</t>
  </si>
  <si>
    <t>Corona Del Mar</t>
  </si>
  <si>
    <t>Coronado</t>
  </si>
  <si>
    <t>Corte Madera</t>
  </si>
  <si>
    <t>Costa Mesa</t>
  </si>
  <si>
    <t>Cotati</t>
  </si>
  <si>
    <t>Cottonwood</t>
  </si>
  <si>
    <t>Coulterville</t>
  </si>
  <si>
    <t>Courtland</t>
  </si>
  <si>
    <t>Covelo</t>
  </si>
  <si>
    <t>Covina</t>
  </si>
  <si>
    <t>Coyote</t>
  </si>
  <si>
    <t>Crescent City</t>
  </si>
  <si>
    <t>Del Norte</t>
  </si>
  <si>
    <t>Crescent Mills</t>
  </si>
  <si>
    <t>Cressey</t>
  </si>
  <si>
    <t>Crest Park</t>
  </si>
  <si>
    <t>Crestline</t>
  </si>
  <si>
    <t>Creston</t>
  </si>
  <si>
    <t>Crockett</t>
  </si>
  <si>
    <t>Crows Landing</t>
  </si>
  <si>
    <t>Culver City</t>
  </si>
  <si>
    <t>Cupertino</t>
  </si>
  <si>
    <t>Cutler</t>
  </si>
  <si>
    <t>Cutten</t>
  </si>
  <si>
    <t>Cypress</t>
  </si>
  <si>
    <t>Daggett</t>
  </si>
  <si>
    <t>Daly City</t>
  </si>
  <si>
    <t>Dana Point</t>
  </si>
  <si>
    <t>Danville</t>
  </si>
  <si>
    <t>Dardanelle</t>
  </si>
  <si>
    <t>Darwin</t>
  </si>
  <si>
    <t>Davenport</t>
  </si>
  <si>
    <t>Davis</t>
  </si>
  <si>
    <t>Davis Creek</t>
  </si>
  <si>
    <t>Death Valley</t>
  </si>
  <si>
    <t>Deer Park</t>
  </si>
  <si>
    <t>Del Mar</t>
  </si>
  <si>
    <t>Del Rey</t>
  </si>
  <si>
    <t>Delano</t>
  </si>
  <si>
    <t>Delhi</t>
  </si>
  <si>
    <t>Denair</t>
  </si>
  <si>
    <t>Descanso</t>
  </si>
  <si>
    <t>Desert Center</t>
  </si>
  <si>
    <t>Desert Hot Springs</t>
  </si>
  <si>
    <t>Diamond Bar</t>
  </si>
  <si>
    <t>Diamond Springs</t>
  </si>
  <si>
    <t>Dillon Beach</t>
  </si>
  <si>
    <t>Dixon</t>
  </si>
  <si>
    <t>Dobbins</t>
  </si>
  <si>
    <t>Dorris</t>
  </si>
  <si>
    <t>Dos Palos</t>
  </si>
  <si>
    <t>Dos Rios</t>
  </si>
  <si>
    <t>Douglas City</t>
  </si>
  <si>
    <t>Douglas Flat</t>
  </si>
  <si>
    <t>Downey</t>
  </si>
  <si>
    <t>Downieville</t>
  </si>
  <si>
    <t>Doyle</t>
  </si>
  <si>
    <t>Drytown</t>
  </si>
  <si>
    <t>Duarte</t>
  </si>
  <si>
    <t>Dublin</t>
  </si>
  <si>
    <t>Ducor</t>
  </si>
  <si>
    <t>Dulzura</t>
  </si>
  <si>
    <t>Duncans Mills</t>
  </si>
  <si>
    <t>Dunlap</t>
  </si>
  <si>
    <t>Dunnigan</t>
  </si>
  <si>
    <t>Dunsmuir</t>
  </si>
  <si>
    <t>Durham</t>
  </si>
  <si>
    <t>Dutch Flat</t>
  </si>
  <si>
    <t>Eagleville</t>
  </si>
  <si>
    <t>Earlimart</t>
  </si>
  <si>
    <t>Earp</t>
  </si>
  <si>
    <t>East Irvine</t>
  </si>
  <si>
    <t>Echo Lake</t>
  </si>
  <si>
    <t>Edison</t>
  </si>
  <si>
    <t>Edwards</t>
  </si>
  <si>
    <t>El Cajon</t>
  </si>
  <si>
    <t>El Camino</t>
  </si>
  <si>
    <t>El Centro</t>
  </si>
  <si>
    <t>El Cerrito</t>
  </si>
  <si>
    <t>El Dorado Hills</t>
  </si>
  <si>
    <t>El Granada</t>
  </si>
  <si>
    <t>El Macero</t>
  </si>
  <si>
    <t>El Monte</t>
  </si>
  <si>
    <t>El Nido</t>
  </si>
  <si>
    <t>El Portal</t>
  </si>
  <si>
    <t>El Segundo</t>
  </si>
  <si>
    <t>El Sobrante</t>
  </si>
  <si>
    <t>El Toro</t>
  </si>
  <si>
    <t>El Verano</t>
  </si>
  <si>
    <t>Eldridge</t>
  </si>
  <si>
    <t>Elk</t>
  </si>
  <si>
    <t>Elk Creek</t>
  </si>
  <si>
    <t>Elk Grove</t>
  </si>
  <si>
    <t>Elmira</t>
  </si>
  <si>
    <t>Elverta</t>
  </si>
  <si>
    <t>Emeryville</t>
  </si>
  <si>
    <t>Emigrant Gap</t>
  </si>
  <si>
    <t>Empire</t>
  </si>
  <si>
    <t>Encinitas</t>
  </si>
  <si>
    <t>Encino</t>
  </si>
  <si>
    <t>Escalon</t>
  </si>
  <si>
    <t>Escondido</t>
  </si>
  <si>
    <t>Esparto</t>
  </si>
  <si>
    <t>Essex</t>
  </si>
  <si>
    <t>Etna</t>
  </si>
  <si>
    <t>Exeter</t>
  </si>
  <si>
    <t>Fair Oaks</t>
  </si>
  <si>
    <t>Fairfax</t>
  </si>
  <si>
    <t>Fairfield</t>
  </si>
  <si>
    <t>Fairhaven</t>
  </si>
  <si>
    <t>Fall River Mills</t>
  </si>
  <si>
    <t>Fallbrook</t>
  </si>
  <si>
    <t>Farmersville</t>
  </si>
  <si>
    <t>Farmington</t>
  </si>
  <si>
    <t>Fawnskin</t>
  </si>
  <si>
    <t>Feather Falls</t>
  </si>
  <si>
    <t>Fellows</t>
  </si>
  <si>
    <t>Felton</t>
  </si>
  <si>
    <t>Ferndale</t>
  </si>
  <si>
    <t>Fiddletown</t>
  </si>
  <si>
    <t>Fields Landing</t>
  </si>
  <si>
    <t>Fillmore</t>
  </si>
  <si>
    <t>Finley</t>
  </si>
  <si>
    <t>Firebaugh</t>
  </si>
  <si>
    <t>Fish Camp</t>
  </si>
  <si>
    <t>Five Points</t>
  </si>
  <si>
    <t>Floriston</t>
  </si>
  <si>
    <t>Flournoy</t>
  </si>
  <si>
    <t>Folsom</t>
  </si>
  <si>
    <t>Fontana</t>
  </si>
  <si>
    <t>Foothill Ranch</t>
  </si>
  <si>
    <t>Forbestown</t>
  </si>
  <si>
    <t>Forest Falls</t>
  </si>
  <si>
    <t>Forest Knolls</t>
  </si>
  <si>
    <t>Forest Ranch</t>
  </si>
  <si>
    <t>Foresthill</t>
  </si>
  <si>
    <t>Forestville</t>
  </si>
  <si>
    <t>Forks Of Salmon</t>
  </si>
  <si>
    <t>Fort Bidwell</t>
  </si>
  <si>
    <t>Fort Bragg</t>
  </si>
  <si>
    <t>Fort Dick</t>
  </si>
  <si>
    <t>Fort Irwin</t>
  </si>
  <si>
    <t>Fort Jones</t>
  </si>
  <si>
    <t>Fortuna</t>
  </si>
  <si>
    <t>Fountain Valley</t>
  </si>
  <si>
    <t>Fowler</t>
  </si>
  <si>
    <t>Frazier Park</t>
  </si>
  <si>
    <t>Freedom</t>
  </si>
  <si>
    <t>Fremont</t>
  </si>
  <si>
    <t>French Camp</t>
  </si>
  <si>
    <t>French Gulch</t>
  </si>
  <si>
    <t>Friant</t>
  </si>
  <si>
    <t>Fullerton</t>
  </si>
  <si>
    <t>Fulton</t>
  </si>
  <si>
    <t>Galt</t>
  </si>
  <si>
    <t>Garden Grove</t>
  </si>
  <si>
    <t>Garden Valley</t>
  </si>
  <si>
    <t>Gardena</t>
  </si>
  <si>
    <t>Gasquet</t>
  </si>
  <si>
    <t>Gazelle</t>
  </si>
  <si>
    <t>Georgetown</t>
  </si>
  <si>
    <t>Gerber</t>
  </si>
  <si>
    <t>Geyserville</t>
  </si>
  <si>
    <t>Gilroy</t>
  </si>
  <si>
    <t>Glen Ellen</t>
  </si>
  <si>
    <t>Glencoe</t>
  </si>
  <si>
    <t>Glendale</t>
  </si>
  <si>
    <t>Glendora</t>
  </si>
  <si>
    <t>Glenhaven</t>
  </si>
  <si>
    <t>Glennville</t>
  </si>
  <si>
    <t>Gold Run</t>
  </si>
  <si>
    <t>Goleta</t>
  </si>
  <si>
    <t>Gonzales</t>
  </si>
  <si>
    <t>Goodyears Bar</t>
  </si>
  <si>
    <t>Goshen</t>
  </si>
  <si>
    <t>Granada Hills</t>
  </si>
  <si>
    <t>Grand Terrace</t>
  </si>
  <si>
    <t>Granite Bay</t>
  </si>
  <si>
    <t>Grass Valley</t>
  </si>
  <si>
    <t>Graton</t>
  </si>
  <si>
    <t>Green Valley Lake</t>
  </si>
  <si>
    <t>Greenbrae</t>
  </si>
  <si>
    <t>Greenfield</t>
  </si>
  <si>
    <t>Greenview</t>
  </si>
  <si>
    <t>Greenville</t>
  </si>
  <si>
    <t>Greenwood</t>
  </si>
  <si>
    <t>Grenada</t>
  </si>
  <si>
    <t>Gridley</t>
  </si>
  <si>
    <t>Grimes</t>
  </si>
  <si>
    <t>Grizzly Flats</t>
  </si>
  <si>
    <t>Groveland</t>
  </si>
  <si>
    <t>Grover Beach</t>
  </si>
  <si>
    <t>Guadalupe</t>
  </si>
  <si>
    <t>Gualala</t>
  </si>
  <si>
    <t>Guasti</t>
  </si>
  <si>
    <t>Guatay</t>
  </si>
  <si>
    <t>Guerneville</t>
  </si>
  <si>
    <t>Guinda</t>
  </si>
  <si>
    <t>Gustine</t>
  </si>
  <si>
    <t>Hacienda Heights</t>
  </si>
  <si>
    <t>Hamilton City</t>
  </si>
  <si>
    <t>Hanford</t>
  </si>
  <si>
    <t>Happy Camp</t>
  </si>
  <si>
    <t>Harbor City</t>
  </si>
  <si>
    <t>Harmony</t>
  </si>
  <si>
    <t>Hat Creek</t>
  </si>
  <si>
    <t>Hathaway Pines</t>
  </si>
  <si>
    <t>Hawaiian Gardens</t>
  </si>
  <si>
    <t>Hawthorne</t>
  </si>
  <si>
    <t>Hayfork</t>
  </si>
  <si>
    <t>Healdsburg</t>
  </si>
  <si>
    <t>Heber</t>
  </si>
  <si>
    <t>Helendale</t>
  </si>
  <si>
    <t>Helm</t>
  </si>
  <si>
    <t>Hemet</t>
  </si>
  <si>
    <t>Herald</t>
  </si>
  <si>
    <t>Hercules</t>
  </si>
  <si>
    <t>Herlong</t>
  </si>
  <si>
    <t>Hermosa Beach</t>
  </si>
  <si>
    <t>Hesperia</t>
  </si>
  <si>
    <t>Hickman</t>
  </si>
  <si>
    <t>Hidden Valley</t>
  </si>
  <si>
    <t>Highland</t>
  </si>
  <si>
    <t>Hilmar</t>
  </si>
  <si>
    <t>Hinkley</t>
  </si>
  <si>
    <t>Hollister</t>
  </si>
  <si>
    <t>San Benito</t>
  </si>
  <si>
    <t>Holt</t>
  </si>
  <si>
    <t>Holtville</t>
  </si>
  <si>
    <t>Holy City</t>
  </si>
  <si>
    <t>Homeland</t>
  </si>
  <si>
    <t>Homewood</t>
  </si>
  <si>
    <t>Honeydew</t>
  </si>
  <si>
    <t>Hood</t>
  </si>
  <si>
    <t>Hoopa</t>
  </si>
  <si>
    <t>Hopland</t>
  </si>
  <si>
    <t>Hornbrook</t>
  </si>
  <si>
    <t>Hornitos</t>
  </si>
  <si>
    <t>Hughson</t>
  </si>
  <si>
    <t>Hume</t>
  </si>
  <si>
    <t>Huntington Beach</t>
  </si>
  <si>
    <t>Huntington Park</t>
  </si>
  <si>
    <t>Huron</t>
  </si>
  <si>
    <t>Hyampom</t>
  </si>
  <si>
    <t>Hydesville</t>
  </si>
  <si>
    <t>Idyllwild</t>
  </si>
  <si>
    <t>Igo</t>
  </si>
  <si>
    <t>Imperial Beach</t>
  </si>
  <si>
    <t>Independence</t>
  </si>
  <si>
    <t>Indian Wells</t>
  </si>
  <si>
    <t>Indio</t>
  </si>
  <si>
    <t>Inglewood</t>
  </si>
  <si>
    <t>Inverness</t>
  </si>
  <si>
    <t>Inyokern</t>
  </si>
  <si>
    <t>Ione</t>
  </si>
  <si>
    <t>Irvine</t>
  </si>
  <si>
    <t>Isleton</t>
  </si>
  <si>
    <t>Ivanhoe</t>
  </si>
  <si>
    <t>Jackson</t>
  </si>
  <si>
    <t>Jacumba</t>
  </si>
  <si>
    <t>Jamestown</t>
  </si>
  <si>
    <t>Jamul</t>
  </si>
  <si>
    <t>Janesville</t>
  </si>
  <si>
    <t>Jenner</t>
  </si>
  <si>
    <t>Johannesburg</t>
  </si>
  <si>
    <t>Jolon</t>
  </si>
  <si>
    <t>Joshua Tree</t>
  </si>
  <si>
    <t>Julian</t>
  </si>
  <si>
    <t>Junction City</t>
  </si>
  <si>
    <t>June Lake</t>
  </si>
  <si>
    <t>Kaweah</t>
  </si>
  <si>
    <t>Keeler</t>
  </si>
  <si>
    <t>Keene</t>
  </si>
  <si>
    <t>Kelsey</t>
  </si>
  <si>
    <t>Kelseyville</t>
  </si>
  <si>
    <t>Kentfield</t>
  </si>
  <si>
    <t>Kenwood</t>
  </si>
  <si>
    <t>Kerman</t>
  </si>
  <si>
    <t>Kernville</t>
  </si>
  <si>
    <t>Kettleman City</t>
  </si>
  <si>
    <t>Keyes</t>
  </si>
  <si>
    <t>King City</t>
  </si>
  <si>
    <t>Kings Beach</t>
  </si>
  <si>
    <t>Kings Canyon National Pk</t>
  </si>
  <si>
    <t>Kingsburg</t>
  </si>
  <si>
    <t>Kirkwood</t>
  </si>
  <si>
    <t>Kit Carson</t>
  </si>
  <si>
    <t>Klamath</t>
  </si>
  <si>
    <t>Klamath River</t>
  </si>
  <si>
    <t>Kneeland</t>
  </si>
  <si>
    <t>Knights Landing</t>
  </si>
  <si>
    <t>Knightsen</t>
  </si>
  <si>
    <t>Korbel</t>
  </si>
  <si>
    <t>Kyburz</t>
  </si>
  <si>
    <t>La Canada Flintridge</t>
  </si>
  <si>
    <t>La Crescenta</t>
  </si>
  <si>
    <t>La Grange</t>
  </si>
  <si>
    <t>La Habra</t>
  </si>
  <si>
    <t>La Honda</t>
  </si>
  <si>
    <t>La Jolla</t>
  </si>
  <si>
    <t>La Mesa</t>
  </si>
  <si>
    <t>La Mirada</t>
  </si>
  <si>
    <t>La Palma</t>
  </si>
  <si>
    <t>La Puente</t>
  </si>
  <si>
    <t>La Quinta</t>
  </si>
  <si>
    <t>La Verne</t>
  </si>
  <si>
    <t>Ladera Ranch</t>
  </si>
  <si>
    <t>Lafayette</t>
  </si>
  <si>
    <t>Laguna Beach</t>
  </si>
  <si>
    <t>Laguna Hills</t>
  </si>
  <si>
    <t>Laguna Niguel</t>
  </si>
  <si>
    <t>Lagunitas</t>
  </si>
  <si>
    <t>Lake Arrowhead</t>
  </si>
  <si>
    <t>Lake Berryessa</t>
  </si>
  <si>
    <t>Lake City</t>
  </si>
  <si>
    <t>Lake Elsinore</t>
  </si>
  <si>
    <t>Lake Forest</t>
  </si>
  <si>
    <t>Lake Hughes</t>
  </si>
  <si>
    <t>Lake Isabella</t>
  </si>
  <si>
    <t>Lakehead</t>
  </si>
  <si>
    <t>Lakeport</t>
  </si>
  <si>
    <t>Lakeshore</t>
  </si>
  <si>
    <t>Lakeside</t>
  </si>
  <si>
    <t>Lakewood</t>
  </si>
  <si>
    <t>Lamont</t>
  </si>
  <si>
    <t>Lancaster</t>
  </si>
  <si>
    <t>Landers</t>
  </si>
  <si>
    <t>Larkspur</t>
  </si>
  <si>
    <t>Lathrop</t>
  </si>
  <si>
    <t>Laton</t>
  </si>
  <si>
    <t>Lawndale</t>
  </si>
  <si>
    <t>Laytonville</t>
  </si>
  <si>
    <t>Le Grand</t>
  </si>
  <si>
    <t>Lebec</t>
  </si>
  <si>
    <t>Lee Vining</t>
  </si>
  <si>
    <t>Leggett</t>
  </si>
  <si>
    <t>Lemon Cove</t>
  </si>
  <si>
    <t>Lemon Grove</t>
  </si>
  <si>
    <t>Lewiston</t>
  </si>
  <si>
    <t>Likely</t>
  </si>
  <si>
    <t>Lincoln</t>
  </si>
  <si>
    <t>Lincoln Acres</t>
  </si>
  <si>
    <t>Linden</t>
  </si>
  <si>
    <t>Lindsay</t>
  </si>
  <si>
    <t>Litchfield</t>
  </si>
  <si>
    <t>Little Lake</t>
  </si>
  <si>
    <t>Littleriver</t>
  </si>
  <si>
    <t>Littlerock</t>
  </si>
  <si>
    <t>Live Oak</t>
  </si>
  <si>
    <t>Sutter</t>
  </si>
  <si>
    <t>Livermore</t>
  </si>
  <si>
    <t>Livingston</t>
  </si>
  <si>
    <t>Llano</t>
  </si>
  <si>
    <t>Lockeford</t>
  </si>
  <si>
    <t>Lockwood</t>
  </si>
  <si>
    <t>Lodi</t>
  </si>
  <si>
    <t>Loleta</t>
  </si>
  <si>
    <t>Loma Linda</t>
  </si>
  <si>
    <t>Loma Mar</t>
  </si>
  <si>
    <t>Lomita</t>
  </si>
  <si>
    <t>Lompoc</t>
  </si>
  <si>
    <t>Lone Pine</t>
  </si>
  <si>
    <t>Long Barn</t>
  </si>
  <si>
    <t>Long Beach</t>
  </si>
  <si>
    <t>Lookout</t>
  </si>
  <si>
    <t>Loomis</t>
  </si>
  <si>
    <t>Los Alamitos</t>
  </si>
  <si>
    <t>Los Alamos</t>
  </si>
  <si>
    <t>Los Altos</t>
  </si>
  <si>
    <t>Los Altos Hills</t>
  </si>
  <si>
    <t>Los Gatos</t>
  </si>
  <si>
    <t>Los Molinos</t>
  </si>
  <si>
    <t>Los Olivos</t>
  </si>
  <si>
    <t>Los Osos</t>
  </si>
  <si>
    <t>Lost Hills</t>
  </si>
  <si>
    <t>Lotus</t>
  </si>
  <si>
    <t>Lower Lake</t>
  </si>
  <si>
    <t>Loyalton</t>
  </si>
  <si>
    <t>Lucerne</t>
  </si>
  <si>
    <t>Lucerne Valley</t>
  </si>
  <si>
    <t>Ludlow</t>
  </si>
  <si>
    <t>Lynwood</t>
  </si>
  <si>
    <t>Lyoth</t>
  </si>
  <si>
    <t>Lytle Creek</t>
  </si>
  <si>
    <t>Macdoel</t>
  </si>
  <si>
    <t>Mad River</t>
  </si>
  <si>
    <t>Madeline</t>
  </si>
  <si>
    <t>Madison</t>
  </si>
  <si>
    <t>Magalia</t>
  </si>
  <si>
    <t>Malibu</t>
  </si>
  <si>
    <t>Mammoth Lakes</t>
  </si>
  <si>
    <t>Manchester</t>
  </si>
  <si>
    <t>Manhattan Beach</t>
  </si>
  <si>
    <t>Manteca</t>
  </si>
  <si>
    <t>Manton</t>
  </si>
  <si>
    <t>March Air Force Base</t>
  </si>
  <si>
    <t>Maricopa</t>
  </si>
  <si>
    <t>Marina</t>
  </si>
  <si>
    <t>Marina Del Rey</t>
  </si>
  <si>
    <t>Markleeville</t>
  </si>
  <si>
    <t>Marshall</t>
  </si>
  <si>
    <t>Martell</t>
  </si>
  <si>
    <t>Martinez</t>
  </si>
  <si>
    <t>Mather</t>
  </si>
  <si>
    <t>Maxwell</t>
  </si>
  <si>
    <t>Maywood</t>
  </si>
  <si>
    <t>Mc Farland</t>
  </si>
  <si>
    <t>Mc Kittrick</t>
  </si>
  <si>
    <t>Mcarthur</t>
  </si>
  <si>
    <t>Mcclellan</t>
  </si>
  <si>
    <t>Mccloud</t>
  </si>
  <si>
    <t>Mckinleyville</t>
  </si>
  <si>
    <t>Meadow Valley</t>
  </si>
  <si>
    <t>Meadow Vista</t>
  </si>
  <si>
    <t>Mecca</t>
  </si>
  <si>
    <t>Mendota</t>
  </si>
  <si>
    <t>Menifee</t>
  </si>
  <si>
    <t>Menlo Park</t>
  </si>
  <si>
    <t>Mentone</t>
  </si>
  <si>
    <t>Meridian</t>
  </si>
  <si>
    <t>Mettler Station</t>
  </si>
  <si>
    <t>Mi Wuk Village</t>
  </si>
  <si>
    <t>Middletown</t>
  </si>
  <si>
    <t>Midpines</t>
  </si>
  <si>
    <t>Midway City</t>
  </si>
  <si>
    <t>Milford</t>
  </si>
  <si>
    <t>Mill Creek</t>
  </si>
  <si>
    <t>Mill Valley</t>
  </si>
  <si>
    <t>Millbrae</t>
  </si>
  <si>
    <t>Millville</t>
  </si>
  <si>
    <t>Milpitas</t>
  </si>
  <si>
    <t>Mineral</t>
  </si>
  <si>
    <t>Mira Loma</t>
  </si>
  <si>
    <t>Miramonte</t>
  </si>
  <si>
    <t>Miranda</t>
  </si>
  <si>
    <t>Mission Hills</t>
  </si>
  <si>
    <t>Mission Viejo</t>
  </si>
  <si>
    <t>Moccasin</t>
  </si>
  <si>
    <t>Modesto</t>
  </si>
  <si>
    <t>Mojave</t>
  </si>
  <si>
    <t>Mokelumne Hill</t>
  </si>
  <si>
    <t>Mono Hot Springs</t>
  </si>
  <si>
    <t>Monrovia</t>
  </si>
  <si>
    <t>Montague</t>
  </si>
  <si>
    <t>Montara</t>
  </si>
  <si>
    <t>Montclair</t>
  </si>
  <si>
    <t>Monte Rio</t>
  </si>
  <si>
    <t>Montebello</t>
  </si>
  <si>
    <t>Monterey Park</t>
  </si>
  <si>
    <t>Montgomery Creek</t>
  </si>
  <si>
    <t>Montrose</t>
  </si>
  <si>
    <t>Moorpark</t>
  </si>
  <si>
    <t>Moraga</t>
  </si>
  <si>
    <t>Moreno Valley</t>
  </si>
  <si>
    <t>Morgan Hill</t>
  </si>
  <si>
    <t>Morongo Valley</t>
  </si>
  <si>
    <t>Morro Bay</t>
  </si>
  <si>
    <t>Moss Beach</t>
  </si>
  <si>
    <t>Moss Landing</t>
  </si>
  <si>
    <t>Mount Aukum</t>
  </si>
  <si>
    <t>Mount Hamilton</t>
  </si>
  <si>
    <t>Mount Hermon</t>
  </si>
  <si>
    <t>Mount Laguna</t>
  </si>
  <si>
    <t>Mount Shasta</t>
  </si>
  <si>
    <t>Mount Wilson</t>
  </si>
  <si>
    <t>Mountain Center</t>
  </si>
  <si>
    <t>Mountain House</t>
  </si>
  <si>
    <t>Mountain Pass</t>
  </si>
  <si>
    <t>Mountain Ranch</t>
  </si>
  <si>
    <t>Mountain View</t>
  </si>
  <si>
    <t>Mt Baldy</t>
  </si>
  <si>
    <t>Murphys</t>
  </si>
  <si>
    <t>Murrieta</t>
  </si>
  <si>
    <t>Myers Flat</t>
  </si>
  <si>
    <t>National City</t>
  </si>
  <si>
    <t>Navarro</t>
  </si>
  <si>
    <t>Needles</t>
  </si>
  <si>
    <t>Nelson</t>
  </si>
  <si>
    <t>Nevada City</t>
  </si>
  <si>
    <t>New Almaden</t>
  </si>
  <si>
    <t>New Cuyama</t>
  </si>
  <si>
    <t>Newark</t>
  </si>
  <si>
    <t>Newberry Springs</t>
  </si>
  <si>
    <t>Newbury Park</t>
  </si>
  <si>
    <t>Newcastle</t>
  </si>
  <si>
    <t>Newhall</t>
  </si>
  <si>
    <t>Newman</t>
  </si>
  <si>
    <t>Newport Beach</t>
  </si>
  <si>
    <t>Newport Coast</t>
  </si>
  <si>
    <t>Nicasio</t>
  </si>
  <si>
    <t>Nice</t>
  </si>
  <si>
    <t>Nicolaus</t>
  </si>
  <si>
    <t>Niland</t>
  </si>
  <si>
    <t>Nipomo</t>
  </si>
  <si>
    <t>Nipton</t>
  </si>
  <si>
    <t>Norco</t>
  </si>
  <si>
    <t>Norden</t>
  </si>
  <si>
    <t>North Fork</t>
  </si>
  <si>
    <t>North Highlands</t>
  </si>
  <si>
    <t>North Hills</t>
  </si>
  <si>
    <t>North Hollywood</t>
  </si>
  <si>
    <t>North Palm Springs</t>
  </si>
  <si>
    <t>North San Juan</t>
  </si>
  <si>
    <t>Northridge</t>
  </si>
  <si>
    <t>Norwalk</t>
  </si>
  <si>
    <t>Novato</t>
  </si>
  <si>
    <t>Nubieber</t>
  </si>
  <si>
    <t>Nuevo</t>
  </si>
  <si>
    <t>O Neals</t>
  </si>
  <si>
    <t>Oak Park</t>
  </si>
  <si>
    <t>Oak Run</t>
  </si>
  <si>
    <t>Oak View</t>
  </si>
  <si>
    <t>Oakdale</t>
  </si>
  <si>
    <t>Oakland</t>
  </si>
  <si>
    <t>Oakley</t>
  </si>
  <si>
    <t>Oakville</t>
  </si>
  <si>
    <t>Obrien</t>
  </si>
  <si>
    <t>Occidental</t>
  </si>
  <si>
    <t>Oceano</t>
  </si>
  <si>
    <t>Oceanside</t>
  </si>
  <si>
    <t>Ocotillo</t>
  </si>
  <si>
    <t>Oildale</t>
  </si>
  <si>
    <t>Ojai</t>
  </si>
  <si>
    <t>Olancha</t>
  </si>
  <si>
    <t>Old Station</t>
  </si>
  <si>
    <t>Olema</t>
  </si>
  <si>
    <t>Olivehurst</t>
  </si>
  <si>
    <t>Olympic Valley</t>
  </si>
  <si>
    <t>Ontario</t>
  </si>
  <si>
    <t>Onyx</t>
  </si>
  <si>
    <t>Orange Cove</t>
  </si>
  <si>
    <t>Orangevale</t>
  </si>
  <si>
    <t>Oregon House</t>
  </si>
  <si>
    <t>Orick</t>
  </si>
  <si>
    <t>Orinda</t>
  </si>
  <si>
    <t>Orland</t>
  </si>
  <si>
    <t>Orleans</t>
  </si>
  <si>
    <t>Oro Grande</t>
  </si>
  <si>
    <t>Orosi</t>
  </si>
  <si>
    <t>Oxnard</t>
  </si>
  <si>
    <t>Pacific Grove</t>
  </si>
  <si>
    <t>Pacific Palisades</t>
  </si>
  <si>
    <t>Pacifica</t>
  </si>
  <si>
    <t>Pacoima</t>
  </si>
  <si>
    <t>Paicines</t>
  </si>
  <si>
    <t>Pala</t>
  </si>
  <si>
    <t>Palermo</t>
  </si>
  <si>
    <t>Palm Desert</t>
  </si>
  <si>
    <t>Palm Springs</t>
  </si>
  <si>
    <t>Palmdale</t>
  </si>
  <si>
    <t>Palo Alto</t>
  </si>
  <si>
    <t>Palo Cedro</t>
  </si>
  <si>
    <t>Palo Verde</t>
  </si>
  <si>
    <t>Palomar Mountain</t>
  </si>
  <si>
    <t>Palos Verdes Peninsula</t>
  </si>
  <si>
    <t>Panorama City</t>
  </si>
  <si>
    <t>Paramount</t>
  </si>
  <si>
    <t>Parker Dam</t>
  </si>
  <si>
    <t>Parlier</t>
  </si>
  <si>
    <t>Pasadena</t>
  </si>
  <si>
    <t>Paskenta</t>
  </si>
  <si>
    <t>Paso Robles</t>
  </si>
  <si>
    <t>Patterson</t>
  </si>
  <si>
    <t>Patton</t>
  </si>
  <si>
    <t>Pauma Valley</t>
  </si>
  <si>
    <t>Paynes Creek</t>
  </si>
  <si>
    <t>Pearblossom</t>
  </si>
  <si>
    <t>Pebble Beach</t>
  </si>
  <si>
    <t>Penn Valley</t>
  </si>
  <si>
    <t>Penngrove</t>
  </si>
  <si>
    <t>Penryn</t>
  </si>
  <si>
    <t>Perris</t>
  </si>
  <si>
    <t>Pescadero</t>
  </si>
  <si>
    <t>Petaluma</t>
  </si>
  <si>
    <t>Petrolia</t>
  </si>
  <si>
    <t>Phelan</t>
  </si>
  <si>
    <t>Phillipsville</t>
  </si>
  <si>
    <t>Philo</t>
  </si>
  <si>
    <t>Pico Rivera</t>
  </si>
  <si>
    <t>Piedmont</t>
  </si>
  <si>
    <t>Piedra</t>
  </si>
  <si>
    <t>Piercy</t>
  </si>
  <si>
    <t>Pilot Hill</t>
  </si>
  <si>
    <t>Pine Grove</t>
  </si>
  <si>
    <t>Pine Valley</t>
  </si>
  <si>
    <t>Pinecrest</t>
  </si>
  <si>
    <t>Pinole</t>
  </si>
  <si>
    <t>Pinon Hills</t>
  </si>
  <si>
    <t>Pioneer</t>
  </si>
  <si>
    <t>Pioneertown</t>
  </si>
  <si>
    <t>Piru</t>
  </si>
  <si>
    <t>Pismo Beach</t>
  </si>
  <si>
    <t>Pittsburg</t>
  </si>
  <si>
    <t>Pixley</t>
  </si>
  <si>
    <t>Placentia</t>
  </si>
  <si>
    <t>Placerville</t>
  </si>
  <si>
    <t>Planada</t>
  </si>
  <si>
    <t>Platina</t>
  </si>
  <si>
    <t>Playa Del Rey</t>
  </si>
  <si>
    <t>Pleasant Grove</t>
  </si>
  <si>
    <t>Pleasant Hill</t>
  </si>
  <si>
    <t>Pleasanton</t>
  </si>
  <si>
    <t>Plymouth</t>
  </si>
  <si>
    <t>Point Arena</t>
  </si>
  <si>
    <t>Point Mugu Nawc</t>
  </si>
  <si>
    <t>Point Reyes Station</t>
  </si>
  <si>
    <t>Pollock Pines</t>
  </si>
  <si>
    <t>Pomona</t>
  </si>
  <si>
    <t>Pope Valley</t>
  </si>
  <si>
    <t>Port Costa</t>
  </si>
  <si>
    <t>Port Hueneme</t>
  </si>
  <si>
    <t>Port Hueneme Cbc Base</t>
  </si>
  <si>
    <t>Porterville</t>
  </si>
  <si>
    <t>Portola</t>
  </si>
  <si>
    <t>Portola Valley</t>
  </si>
  <si>
    <t>Posey</t>
  </si>
  <si>
    <t>Potrero</t>
  </si>
  <si>
    <t>Potter Valley</t>
  </si>
  <si>
    <t>Poway</t>
  </si>
  <si>
    <t>Prather</t>
  </si>
  <si>
    <t>Princeton</t>
  </si>
  <si>
    <t>Proberta</t>
  </si>
  <si>
    <t>Rackerby</t>
  </si>
  <si>
    <t>Rail Road Flat</t>
  </si>
  <si>
    <t>Raisin</t>
  </si>
  <si>
    <t>Ramona</t>
  </si>
  <si>
    <t>Ranchita</t>
  </si>
  <si>
    <t>Rancho Cordova</t>
  </si>
  <si>
    <t>Rancho Cucamonga</t>
  </si>
  <si>
    <t>Rancho Mirage</t>
  </si>
  <si>
    <t>Rancho Palos Verdes</t>
  </si>
  <si>
    <t>Rancho Santa Fe</t>
  </si>
  <si>
    <t>Rancho Santa Margarita</t>
  </si>
  <si>
    <t>Randsburg</t>
  </si>
  <si>
    <t>Ravendale</t>
  </si>
  <si>
    <t>Raymond</t>
  </si>
  <si>
    <t>Red Mountain</t>
  </si>
  <si>
    <t>Redcrest</t>
  </si>
  <si>
    <t>Redding</t>
  </si>
  <si>
    <t>Redlands</t>
  </si>
  <si>
    <t>Redondo Beach</t>
  </si>
  <si>
    <t>Redway</t>
  </si>
  <si>
    <t>Redwood City</t>
  </si>
  <si>
    <t>Redwood Estates</t>
  </si>
  <si>
    <t>Redwood Valley</t>
  </si>
  <si>
    <t>Reedley</t>
  </si>
  <si>
    <t>Represa</t>
  </si>
  <si>
    <t>Rescue</t>
  </si>
  <si>
    <t>Reseda</t>
  </si>
  <si>
    <t>Rialto</t>
  </si>
  <si>
    <t>Richfield</t>
  </si>
  <si>
    <t>Richgrove</t>
  </si>
  <si>
    <t>Richmond</t>
  </si>
  <si>
    <t>Richvale</t>
  </si>
  <si>
    <t>Ridgecrest</t>
  </si>
  <si>
    <t>Rimforest</t>
  </si>
  <si>
    <t>Rio Dell</t>
  </si>
  <si>
    <t>Rio Linda</t>
  </si>
  <si>
    <t>Rio Nido</t>
  </si>
  <si>
    <t>Rio Oso</t>
  </si>
  <si>
    <t>Rio Vista</t>
  </si>
  <si>
    <t>Ripon</t>
  </si>
  <si>
    <t>River Pines</t>
  </si>
  <si>
    <t>Riverbank</t>
  </si>
  <si>
    <t>Riverdale</t>
  </si>
  <si>
    <t>Robbins</t>
  </si>
  <si>
    <t>Rocklin</t>
  </si>
  <si>
    <t>Rodeo</t>
  </si>
  <si>
    <t>Rohnert Park</t>
  </si>
  <si>
    <t>Rosamond</t>
  </si>
  <si>
    <t>Rosemead</t>
  </si>
  <si>
    <t>Roseville</t>
  </si>
  <si>
    <t>Ross</t>
  </si>
  <si>
    <t>Rough And Ready</t>
  </si>
  <si>
    <t>Round Mountain</t>
  </si>
  <si>
    <t>Rowland Heights</t>
  </si>
  <si>
    <t>Rumsey</t>
  </si>
  <si>
    <t>Running Springs</t>
  </si>
  <si>
    <t>Rutherford</t>
  </si>
  <si>
    <t>Ryde</t>
  </si>
  <si>
    <t>Saint Helena</t>
  </si>
  <si>
    <t>Salida</t>
  </si>
  <si>
    <t>Salton City</t>
  </si>
  <si>
    <t>Salyer</t>
  </si>
  <si>
    <t>Samoa</t>
  </si>
  <si>
    <t>San Andreas</t>
  </si>
  <si>
    <t>San Anselmo</t>
  </si>
  <si>
    <t>San Ardo</t>
  </si>
  <si>
    <t>San Bruno</t>
  </si>
  <si>
    <t>San Carlos</t>
  </si>
  <si>
    <t>San Clemente</t>
  </si>
  <si>
    <t>San Dimas</t>
  </si>
  <si>
    <t>San Fernando</t>
  </si>
  <si>
    <t>San Gabriel</t>
  </si>
  <si>
    <t>San Geronimo</t>
  </si>
  <si>
    <t>San Gregorio</t>
  </si>
  <si>
    <t>San Jacinto</t>
  </si>
  <si>
    <t>San Juan Bautista</t>
  </si>
  <si>
    <t>San Juan Capistrano</t>
  </si>
  <si>
    <t>San Leandro</t>
  </si>
  <si>
    <t>San Lorenzo</t>
  </si>
  <si>
    <t>San Lucas</t>
  </si>
  <si>
    <t>San Luis Rey</t>
  </si>
  <si>
    <t>San Marcos</t>
  </si>
  <si>
    <t>San Marino</t>
  </si>
  <si>
    <t>San Martin</t>
  </si>
  <si>
    <t>San Miguel</t>
  </si>
  <si>
    <t>San Pablo</t>
  </si>
  <si>
    <t>San Pedro</t>
  </si>
  <si>
    <t>San Quentin</t>
  </si>
  <si>
    <t>San Rafael</t>
  </si>
  <si>
    <t>San Ramon</t>
  </si>
  <si>
    <t>San Simeon</t>
  </si>
  <si>
    <t>San Ysidro</t>
  </si>
  <si>
    <t>Sanger</t>
  </si>
  <si>
    <t>Santa Ana</t>
  </si>
  <si>
    <t>Santa Clarita</t>
  </si>
  <si>
    <t>Santa Fe Springs</t>
  </si>
  <si>
    <t>Santa Margarita</t>
  </si>
  <si>
    <t>Santa Monica</t>
  </si>
  <si>
    <t>Santa Paula</t>
  </si>
  <si>
    <t>Santa Rita Park</t>
  </si>
  <si>
    <t>Santa Ynez</t>
  </si>
  <si>
    <t>Santa Ysabel</t>
  </si>
  <si>
    <t>Santee</t>
  </si>
  <si>
    <t>Saratoga</t>
  </si>
  <si>
    <t>Sausalito</t>
  </si>
  <si>
    <t>Schellville</t>
  </si>
  <si>
    <t>Scotia</t>
  </si>
  <si>
    <t>Scott Bar</t>
  </si>
  <si>
    <t>Scotts Valley</t>
  </si>
  <si>
    <t>Seal Beach</t>
  </si>
  <si>
    <t>Seaside</t>
  </si>
  <si>
    <t>Sebastopol</t>
  </si>
  <si>
    <t>Seeley</t>
  </si>
  <si>
    <t>Seiad Valley</t>
  </si>
  <si>
    <t>Sequoia National Park</t>
  </si>
  <si>
    <t>Shafter</t>
  </si>
  <si>
    <t>Shandon</t>
  </si>
  <si>
    <t>Shasta Lake</t>
  </si>
  <si>
    <t>Shaver Lake</t>
  </si>
  <si>
    <t>Sheep Ranch</t>
  </si>
  <si>
    <t>Sherman Oaks</t>
  </si>
  <si>
    <t>Shingle Springs</t>
  </si>
  <si>
    <t>Shingletown</t>
  </si>
  <si>
    <t>Shoshone</t>
  </si>
  <si>
    <t>Sierra City</t>
  </si>
  <si>
    <t>Sierra Madre</t>
  </si>
  <si>
    <t>Sierraville</t>
  </si>
  <si>
    <t>Simi Valley</t>
  </si>
  <si>
    <t>Skyforest</t>
  </si>
  <si>
    <t>Sloughhouse</t>
  </si>
  <si>
    <t>Smartville</t>
  </si>
  <si>
    <t>Smith River</t>
  </si>
  <si>
    <t>Snelling</t>
  </si>
  <si>
    <t>Soda Springs</t>
  </si>
  <si>
    <t>Solana Beach</t>
  </si>
  <si>
    <t>Soledad</t>
  </si>
  <si>
    <t>Solvang</t>
  </si>
  <si>
    <t>Somerset</t>
  </si>
  <si>
    <t>Somes Bar</t>
  </si>
  <si>
    <t>Somis</t>
  </si>
  <si>
    <t>Soquel</t>
  </si>
  <si>
    <t>Soulsbyville</t>
  </si>
  <si>
    <t>South Dos Palos</t>
  </si>
  <si>
    <t>South El Monte</t>
  </si>
  <si>
    <t>South Gate</t>
  </si>
  <si>
    <t>South Lake Tahoe</t>
  </si>
  <si>
    <t>South Pasadena</t>
  </si>
  <si>
    <t>South San Francisco</t>
  </si>
  <si>
    <t>Spreckels</t>
  </si>
  <si>
    <t>Spring Valley</t>
  </si>
  <si>
    <t>Springville</t>
  </si>
  <si>
    <t>Squaw Valley</t>
  </si>
  <si>
    <t>Standard</t>
  </si>
  <si>
    <t>Standish</t>
  </si>
  <si>
    <t>Stanford</t>
  </si>
  <si>
    <t>Stanton</t>
  </si>
  <si>
    <t>Stevenson Ranch</t>
  </si>
  <si>
    <t>Stevinson</t>
  </si>
  <si>
    <t>Stewarts Point</t>
  </si>
  <si>
    <t>Stinson Beach</t>
  </si>
  <si>
    <t>Stirling City</t>
  </si>
  <si>
    <t>Stonyford</t>
  </si>
  <si>
    <t>Storrie</t>
  </si>
  <si>
    <t>Stratford</t>
  </si>
  <si>
    <t>Strathmore</t>
  </si>
  <si>
    <t>Strawberry</t>
  </si>
  <si>
    <t>Strawberry Valley</t>
  </si>
  <si>
    <t>Studio City</t>
  </si>
  <si>
    <t>Sugarloaf</t>
  </si>
  <si>
    <t>Suisun City</t>
  </si>
  <si>
    <t>Sultana</t>
  </si>
  <si>
    <t>Summerland</t>
  </si>
  <si>
    <t>Sun City</t>
  </si>
  <si>
    <t>Sun Valley</t>
  </si>
  <si>
    <t>Sunland</t>
  </si>
  <si>
    <t>Sunnyvale</t>
  </si>
  <si>
    <t>Sunol</t>
  </si>
  <si>
    <t>Sunset Beach</t>
  </si>
  <si>
    <t>Surfside</t>
  </si>
  <si>
    <t>Susanville</t>
  </si>
  <si>
    <t>Sutter Creek</t>
  </si>
  <si>
    <t>Sylmar</t>
  </si>
  <si>
    <t>Taft</t>
  </si>
  <si>
    <t>Tahoe City</t>
  </si>
  <si>
    <t>Tahoe Vista</t>
  </si>
  <si>
    <t>Tahoma</t>
  </si>
  <si>
    <t>Talmage</t>
  </si>
  <si>
    <t>Tarzana</t>
  </si>
  <si>
    <t>Taylorsville</t>
  </si>
  <si>
    <t>Tecate</t>
  </si>
  <si>
    <t>Tecopa</t>
  </si>
  <si>
    <t>Tehachapi</t>
  </si>
  <si>
    <t>Temecula</t>
  </si>
  <si>
    <t>Temple City</t>
  </si>
  <si>
    <t>Templeton</t>
  </si>
  <si>
    <t>Termo</t>
  </si>
  <si>
    <t>Terra Bella</t>
  </si>
  <si>
    <t>The Sea Ranch</t>
  </si>
  <si>
    <t>Thermal</t>
  </si>
  <si>
    <t>Thornton</t>
  </si>
  <si>
    <t>Thousand Oaks</t>
  </si>
  <si>
    <t>Thousand Palms</t>
  </si>
  <si>
    <t>Three Rivers</t>
  </si>
  <si>
    <t>Tipton</t>
  </si>
  <si>
    <t>Tollhouse</t>
  </si>
  <si>
    <t>Toluca Lake</t>
  </si>
  <si>
    <t>Tomales</t>
  </si>
  <si>
    <t>Topanga</t>
  </si>
  <si>
    <t>Topaz</t>
  </si>
  <si>
    <t>Torrance</t>
  </si>
  <si>
    <t>Trabuco Canyon</t>
  </si>
  <si>
    <t>Tracy</t>
  </si>
  <si>
    <t>Tranquillity</t>
  </si>
  <si>
    <t>Traver</t>
  </si>
  <si>
    <t>Travis Afb</t>
  </si>
  <si>
    <t>Tres Pinos</t>
  </si>
  <si>
    <t>Trinidad</t>
  </si>
  <si>
    <t>Trinity Center</t>
  </si>
  <si>
    <t>Trona</t>
  </si>
  <si>
    <t>Truckee</t>
  </si>
  <si>
    <t>Tujunga</t>
  </si>
  <si>
    <t>Tulelake</t>
  </si>
  <si>
    <t>Tupman</t>
  </si>
  <si>
    <t>Turlock</t>
  </si>
  <si>
    <t>Tustin</t>
  </si>
  <si>
    <t>Twain</t>
  </si>
  <si>
    <t>Twain Harte</t>
  </si>
  <si>
    <t>Twentynine Palms</t>
  </si>
  <si>
    <t>Twin Bridges</t>
  </si>
  <si>
    <t>Twin Peaks</t>
  </si>
  <si>
    <t>Union City</t>
  </si>
  <si>
    <t>Universal City</t>
  </si>
  <si>
    <t>Upland</t>
  </si>
  <si>
    <t>Upper Lake</t>
  </si>
  <si>
    <t>Vacaville</t>
  </si>
  <si>
    <t>Valencia</t>
  </si>
  <si>
    <t>Vallecito</t>
  </si>
  <si>
    <t>Vallejo</t>
  </si>
  <si>
    <t>Valley Center</t>
  </si>
  <si>
    <t>Valley Ford</t>
  </si>
  <si>
    <t>Valley Springs</t>
  </si>
  <si>
    <t>Valley Village</t>
  </si>
  <si>
    <t>Valyermo</t>
  </si>
  <si>
    <t>Van Nuys</t>
  </si>
  <si>
    <t>Venice</t>
  </si>
  <si>
    <t>Verdugo City</t>
  </si>
  <si>
    <t>Vernalis</t>
  </si>
  <si>
    <t>Victor</t>
  </si>
  <si>
    <t>Victorville</t>
  </si>
  <si>
    <t>Vidal</t>
  </si>
  <si>
    <t>Villa Grande</t>
  </si>
  <si>
    <t>Villa Park</t>
  </si>
  <si>
    <t>Vina</t>
  </si>
  <si>
    <t>Vineburg</t>
  </si>
  <si>
    <t>Vinton</t>
  </si>
  <si>
    <t>Visalia</t>
  </si>
  <si>
    <t>Vista</t>
  </si>
  <si>
    <t>Volcano</t>
  </si>
  <si>
    <t>Wallace</t>
  </si>
  <si>
    <t>Walnut</t>
  </si>
  <si>
    <t>Walnut Creek</t>
  </si>
  <si>
    <t>Walnut Grove</t>
  </si>
  <si>
    <t>Warner Springs</t>
  </si>
  <si>
    <t>Wasco</t>
  </si>
  <si>
    <t>Washington</t>
  </si>
  <si>
    <t>Waterford</t>
  </si>
  <si>
    <t>Watsonville</t>
  </si>
  <si>
    <t>Waukena</t>
  </si>
  <si>
    <t>Weaverville</t>
  </si>
  <si>
    <t>Weed</t>
  </si>
  <si>
    <t>Weimar</t>
  </si>
  <si>
    <t>Weldon</t>
  </si>
  <si>
    <t>Wendel</t>
  </si>
  <si>
    <t>Weott</t>
  </si>
  <si>
    <t>West Covina</t>
  </si>
  <si>
    <t>West Hills</t>
  </si>
  <si>
    <t>West Hollywood</t>
  </si>
  <si>
    <t>West Point</t>
  </si>
  <si>
    <t>West Sacramento</t>
  </si>
  <si>
    <t>Westlake Village</t>
  </si>
  <si>
    <t>Westley</t>
  </si>
  <si>
    <t>Westminster</t>
  </si>
  <si>
    <t>Westmorland</t>
  </si>
  <si>
    <t>Westport</t>
  </si>
  <si>
    <t>Westwood</t>
  </si>
  <si>
    <t>Wheatland</t>
  </si>
  <si>
    <t>Whiskeytown</t>
  </si>
  <si>
    <t>White Water</t>
  </si>
  <si>
    <t>Whitethorn</t>
  </si>
  <si>
    <t>Whitmore</t>
  </si>
  <si>
    <t>Whittier</t>
  </si>
  <si>
    <t>Wildomar</t>
  </si>
  <si>
    <t>Williams</t>
  </si>
  <si>
    <t>Willits</t>
  </si>
  <si>
    <t>Willows</t>
  </si>
  <si>
    <t>Wilmington</t>
  </si>
  <si>
    <t>Wilseyville</t>
  </si>
  <si>
    <t>Wilton</t>
  </si>
  <si>
    <t>Winchester</t>
  </si>
  <si>
    <t>Windsor</t>
  </si>
  <si>
    <t>Winnetka</t>
  </si>
  <si>
    <t>Winterhaven</t>
  </si>
  <si>
    <t>Winters</t>
  </si>
  <si>
    <t>Winton</t>
  </si>
  <si>
    <t>Wishon</t>
  </si>
  <si>
    <t>Witter Springs</t>
  </si>
  <si>
    <t>Wofford Heights</t>
  </si>
  <si>
    <t>Woodacre</t>
  </si>
  <si>
    <t>Woodbridge</t>
  </si>
  <si>
    <t>Woodlake</t>
  </si>
  <si>
    <t>Woodland</t>
  </si>
  <si>
    <t>Woodland Hills</t>
  </si>
  <si>
    <t>Woody</t>
  </si>
  <si>
    <t>Wrightwood</t>
  </si>
  <si>
    <t>Yermo</t>
  </si>
  <si>
    <t>Yettem</t>
  </si>
  <si>
    <t>Yorba Linda</t>
  </si>
  <si>
    <t>Yorkville</t>
  </si>
  <si>
    <t>Yosemite National Park</t>
  </si>
  <si>
    <t>Yountville</t>
  </si>
  <si>
    <t>Yreka</t>
  </si>
  <si>
    <t>Yuba City</t>
  </si>
  <si>
    <t>Yucaipa</t>
  </si>
  <si>
    <t>Yucca Valley</t>
  </si>
  <si>
    <t>Zamora</t>
  </si>
  <si>
    <t>Zenia</t>
  </si>
  <si>
    <t>Cal Fire</t>
  </si>
  <si>
    <t>Fresno FD</t>
  </si>
  <si>
    <t>Fire Dept</t>
  </si>
  <si>
    <t>Subsurface</t>
  </si>
  <si>
    <t>Underbuild</t>
  </si>
  <si>
    <t>Employee</t>
  </si>
  <si>
    <t>Pad mount</t>
  </si>
  <si>
    <t xml:space="preserve"> </t>
  </si>
  <si>
    <t>Equipment</t>
  </si>
  <si>
    <t>Sectionalizer</t>
  </si>
  <si>
    <t>All types of equipment / facility failure</t>
  </si>
  <si>
    <t>Voltage Regulator failure</t>
  </si>
  <si>
    <t>Contact from object</t>
  </si>
  <si>
    <t>Veg. contact</t>
  </si>
  <si>
    <t>Transformer failure</t>
  </si>
  <si>
    <t>Pole failure</t>
  </si>
  <si>
    <t>Contact from Object - Other</t>
  </si>
  <si>
    <t>Vehicle contact</t>
  </si>
  <si>
    <t>Switch failure</t>
  </si>
  <si>
    <t>Equipment failure - Other</t>
  </si>
  <si>
    <t>Lightning arrestor failure</t>
  </si>
  <si>
    <t>Balloon contact</t>
  </si>
  <si>
    <t>Insulator failure</t>
  </si>
  <si>
    <t>Capacitor bank failure</t>
  </si>
  <si>
    <t>Damaged Equipment Type</t>
  </si>
  <si>
    <t>Failure Driver</t>
  </si>
  <si>
    <t>Failure Sub-Driver</t>
  </si>
  <si>
    <t>Review Status</t>
  </si>
  <si>
    <t>Trans-Sub Email</t>
  </si>
  <si>
    <t>Unknown - No PG&amp;E Asset</t>
  </si>
  <si>
    <t>Conductor failure-all</t>
  </si>
  <si>
    <t>Crossarm failure</t>
  </si>
  <si>
    <t>Fuse failure - all</t>
  </si>
  <si>
    <t>Guy/Span Wire failure</t>
  </si>
  <si>
    <t>Recloser failure</t>
  </si>
  <si>
    <t>Capacitor Bank</t>
  </si>
  <si>
    <t>Non-HFTD</t>
  </si>
  <si>
    <t>Zone 1</t>
  </si>
  <si>
    <t>Crossarm</t>
  </si>
  <si>
    <t>Guy/Span Wire</t>
  </si>
  <si>
    <t>Pole</t>
  </si>
  <si>
    <t>Voltage Regulator</t>
  </si>
  <si>
    <t>1 - QC Not Started</t>
  </si>
  <si>
    <t>2 - QC In Progress</t>
  </si>
  <si>
    <t>3 - QC Complete</t>
  </si>
  <si>
    <t>Merced County FD</t>
  </si>
  <si>
    <t>LOS PADRES</t>
  </si>
  <si>
    <t>YUBA CITY</t>
  </si>
  <si>
    <t>TRACY</t>
  </si>
  <si>
    <t>Santa Clara County FD</t>
  </si>
  <si>
    <t>CAMINO</t>
  </si>
  <si>
    <t>non-HFTD</t>
  </si>
  <si>
    <t>Jumper</t>
  </si>
  <si>
    <t>Voltage</t>
  </si>
  <si>
    <t>Underground</t>
  </si>
  <si>
    <t>Service Drop</t>
  </si>
  <si>
    <t>Line Recloser</t>
  </si>
  <si>
    <t>SONOMA</t>
  </si>
  <si>
    <t>Merced FD</t>
  </si>
  <si>
    <t>Santa Cruz FD</t>
  </si>
  <si>
    <t>OLIVEHURST</t>
  </si>
  <si>
    <t>Yuba City FD</t>
  </si>
  <si>
    <t>Vallejo FD</t>
  </si>
  <si>
    <t>SAN MATEO</t>
  </si>
  <si>
    <t>Substation</t>
  </si>
  <si>
    <t>Equipment Failure/Involved, Overhead</t>
  </si>
  <si>
    <t>YES</t>
  </si>
  <si>
    <t>Equipment Failure/Involved, Fire, pole</t>
  </si>
  <si>
    <t>Circuit Breaker</t>
  </si>
  <si>
    <t>NA</t>
  </si>
  <si>
    <t>1104/2</t>
  </si>
  <si>
    <t>1101/2</t>
  </si>
  <si>
    <t>1105/2</t>
  </si>
  <si>
    <t>Yes/No</t>
  </si>
  <si>
    <t>Asset Family</t>
  </si>
  <si>
    <t>Type of Construction</t>
  </si>
  <si>
    <t>Agriculture</t>
  </si>
  <si>
    <t>Bakersfield FD</t>
  </si>
  <si>
    <t>Conifer Forest</t>
  </si>
  <si>
    <t>Woodland FD</t>
  </si>
  <si>
    <t>Los Gatos FD</t>
  </si>
  <si>
    <t>Kings County FD</t>
  </si>
  <si>
    <t>Herbaceous</t>
  </si>
  <si>
    <t>Hardwood Forest</t>
  </si>
  <si>
    <t>Hardwood Woodland</t>
  </si>
  <si>
    <t>High Winds</t>
  </si>
  <si>
    <t>Madera FD</t>
  </si>
  <si>
    <t>Novato FD</t>
  </si>
  <si>
    <t>Kern County FD</t>
  </si>
  <si>
    <t>San Jose FD</t>
  </si>
  <si>
    <t>Tulare County FD</t>
  </si>
  <si>
    <t>Colusa FD</t>
  </si>
  <si>
    <t>Sutter County FD</t>
  </si>
  <si>
    <t>Suisun FD</t>
  </si>
  <si>
    <t>Fresno County FD</t>
  </si>
  <si>
    <t>Vacaville FD</t>
  </si>
  <si>
    <t>Wheatland FD</t>
  </si>
  <si>
    <t>Santa Barbara FD</t>
  </si>
  <si>
    <t>Water</t>
  </si>
  <si>
    <t>Los Banos FD</t>
  </si>
  <si>
    <t>Anderson FD</t>
  </si>
  <si>
    <t>Barren/Other</t>
  </si>
  <si>
    <t>Olivehurst FD</t>
  </si>
  <si>
    <t>Oroville FD</t>
  </si>
  <si>
    <t>Contra Costa FD</t>
  </si>
  <si>
    <t>Customer</t>
  </si>
  <si>
    <t>Richmond FD</t>
  </si>
  <si>
    <t>San Francisco FD</t>
  </si>
  <si>
    <t>San Rafael FD</t>
  </si>
  <si>
    <t>Secondary</t>
  </si>
  <si>
    <t>Lathrop FD</t>
  </si>
  <si>
    <t>Linda FD</t>
  </si>
  <si>
    <t>Stockton FD</t>
  </si>
  <si>
    <t>Rio Vista FD</t>
  </si>
  <si>
    <t>Tracy FD</t>
  </si>
  <si>
    <t>Shrub</t>
  </si>
  <si>
    <t>Lakeport FD</t>
  </si>
  <si>
    <t>Fairfield FD</t>
  </si>
  <si>
    <t>Hayward FD</t>
  </si>
  <si>
    <t>74</t>
  </si>
  <si>
    <t>163781705</t>
  </si>
  <si>
    <t>West Sacramento FD</t>
  </si>
  <si>
    <t>Overbuild</t>
  </si>
  <si>
    <t>North County FD</t>
  </si>
  <si>
    <t>Milpitas FD</t>
  </si>
  <si>
    <t>2103/2</t>
  </si>
  <si>
    <t>Alameda County FD</t>
  </si>
  <si>
    <t>Davis FD</t>
  </si>
  <si>
    <t>Pothead</t>
  </si>
  <si>
    <t>Dixon FD</t>
  </si>
  <si>
    <t>Newman FD</t>
  </si>
  <si>
    <t>Morgan Hill FD</t>
  </si>
  <si>
    <t>Booster</t>
  </si>
  <si>
    <t>Under Investigation</t>
  </si>
  <si>
    <t>Red Bluff FD</t>
  </si>
  <si>
    <t>689653</t>
  </si>
  <si>
    <t>Contra Costa County FD</t>
  </si>
  <si>
    <t>Woodbridge FD</t>
  </si>
  <si>
    <t>Cable</t>
  </si>
  <si>
    <t>ILIS/OIS</t>
  </si>
  <si>
    <t>Padmounted</t>
  </si>
  <si>
    <t>Index No.</t>
  </si>
  <si>
    <t>PG&amp;E Service Area</t>
  </si>
  <si>
    <t>Trans</t>
  </si>
  <si>
    <t>Dist</t>
  </si>
  <si>
    <t>Summary</t>
  </si>
  <si>
    <t>Breakdown</t>
  </si>
  <si>
    <t>Month</t>
  </si>
  <si>
    <t>Incidents</t>
  </si>
  <si>
    <t>All</t>
  </si>
  <si>
    <t>Contact - Animal</t>
  </si>
  <si>
    <t>Other/Unknown/Weather</t>
  </si>
  <si>
    <t>Total</t>
  </si>
  <si>
    <t>Balloons</t>
  </si>
  <si>
    <t>Wire-Wire Contact</t>
  </si>
  <si>
    <t>Frontier</t>
  </si>
  <si>
    <t>Contamination</t>
  </si>
  <si>
    <t>Yolo County FD</t>
  </si>
  <si>
    <t>crossarm</t>
  </si>
  <si>
    <t>PACIFIC BELL</t>
  </si>
  <si>
    <t>VERIZON CALIFORNIA</t>
  </si>
  <si>
    <t>ROSEVILLE</t>
  </si>
  <si>
    <t>FRONTIER COMMUNICATI</t>
  </si>
  <si>
    <t>Salinas FD</t>
  </si>
  <si>
    <t>UNFILED</t>
  </si>
  <si>
    <t>FORESTHILL</t>
  </si>
  <si>
    <t>Hoopa FD</t>
  </si>
  <si>
    <t>Chico FD</t>
  </si>
  <si>
    <t>American Canyon FD</t>
  </si>
  <si>
    <t>Pacific Bell</t>
  </si>
  <si>
    <t>CALAVERAS TELEPHONE</t>
  </si>
  <si>
    <t>DALY CITY</t>
  </si>
  <si>
    <t>Marysville FD</t>
  </si>
  <si>
    <t>VERIZON CALIFORNIA I</t>
  </si>
  <si>
    <t>KERMAN TELEPHONE CO.</t>
  </si>
  <si>
    <t>FRONTIER</t>
  </si>
  <si>
    <t>South Placer FD</t>
  </si>
  <si>
    <t>LIVE OAK</t>
  </si>
  <si>
    <t>PONDEROSA</t>
  </si>
  <si>
    <t>Santa Rosa FD</t>
  </si>
  <si>
    <t>LPFD</t>
  </si>
  <si>
    <t>San Mateo FD</t>
  </si>
  <si>
    <t>WATER</t>
  </si>
  <si>
    <t>SAN LEANDRO</t>
  </si>
  <si>
    <t>FORESTVILLE</t>
  </si>
  <si>
    <t>HAYWARD</t>
  </si>
  <si>
    <t>TDS HAPPY VALLEY</t>
  </si>
  <si>
    <t>SAN FRANCISCO</t>
  </si>
  <si>
    <t>Underground Splice</t>
  </si>
  <si>
    <t>Riser</t>
  </si>
  <si>
    <t>CWSP</t>
  </si>
  <si>
    <t>4 - QC Follow-Up Required - EII Active Investigation</t>
  </si>
  <si>
    <t>Manteca FD</t>
  </si>
  <si>
    <t>3-Year Avg*</t>
  </si>
  <si>
    <t>Tier 2/Tier 3</t>
  </si>
  <si>
    <t>Conductor - Primary</t>
  </si>
  <si>
    <t>Meter</t>
  </si>
  <si>
    <t>Reviewed By (LAN ID)</t>
  </si>
  <si>
    <t>Review Complete Date</t>
  </si>
  <si>
    <t>Reviewer Notes</t>
  </si>
  <si>
    <t>Folder URL</t>
  </si>
  <si>
    <t>1--</t>
  </si>
  <si>
    <t>Error Found By (LAN ID)</t>
  </si>
  <si>
    <t>Error Comment</t>
  </si>
  <si>
    <t>Date Error Resolved</t>
  </si>
  <si>
    <t>2--</t>
  </si>
  <si>
    <t>Outage Time</t>
  </si>
  <si>
    <t>OIS Number</t>
  </si>
  <si>
    <t>ILIS Number</t>
  </si>
  <si>
    <t>TOTL Number</t>
  </si>
  <si>
    <t>Field Order ID Number</t>
  </si>
  <si>
    <t>EIR Number</t>
  </si>
  <si>
    <t>3--</t>
  </si>
  <si>
    <t>Attributable to PG&amp;E Assets</t>
  </si>
  <si>
    <t>Burned Material Other Than PG&amp;E Assets</t>
  </si>
  <si>
    <t>Fire Greater Than 1 Linear Meter</t>
  </si>
  <si>
    <t>Executive Summary</t>
  </si>
  <si>
    <t>Materials at Origin</t>
  </si>
  <si>
    <t>Asset Family - Cause</t>
  </si>
  <si>
    <t>Asset Family - Affected</t>
  </si>
  <si>
    <t>Fire Size - Troubleman Comments</t>
  </si>
  <si>
    <t>Wildfire Acreage Burned - Final</t>
  </si>
  <si>
    <t>Wildfire Structures Destroyed - Final</t>
  </si>
  <si>
    <t>Wildfire Fatalities - Final</t>
  </si>
  <si>
    <t>Type Of Construction</t>
  </si>
  <si>
    <t>4--</t>
  </si>
  <si>
    <t>Fire Latitude</t>
  </si>
  <si>
    <t>Fire Longitude</t>
  </si>
  <si>
    <t>Circuit</t>
  </si>
  <si>
    <t>Fire Supressing Agency</t>
  </si>
  <si>
    <t>Incident Name (If Applicable)</t>
  </si>
  <si>
    <t>5--</t>
  </si>
  <si>
    <t>6--</t>
  </si>
  <si>
    <t>Airstrike</t>
  </si>
  <si>
    <t>T&amp;D Ignition by Month - Tier 2/3 HFTD</t>
  </si>
  <si>
    <t>Conductor - Racked Secondary</t>
  </si>
  <si>
    <t>Conductor - Underground Service</t>
  </si>
  <si>
    <t>Contact - Third Party</t>
  </si>
  <si>
    <t>Tie Wire</t>
  </si>
  <si>
    <t>CPUC Reportable Ignition</t>
  </si>
  <si>
    <t>Create Date</t>
  </si>
  <si>
    <t>Create Time</t>
  </si>
  <si>
    <t>Monterey County FD</t>
  </si>
  <si>
    <t>Riser Failure</t>
  </si>
  <si>
    <t>Automatic Wire Splice</t>
  </si>
  <si>
    <t>Primary/Secondary</t>
  </si>
  <si>
    <t>Primary</t>
  </si>
  <si>
    <t>Service Connector</t>
  </si>
  <si>
    <t>HUMBOLDT</t>
  </si>
  <si>
    <t>Service</t>
  </si>
  <si>
    <t>Transmission</t>
  </si>
  <si>
    <t>0 - 750</t>
  </si>
  <si>
    <t>Underground Elbow Connector</t>
  </si>
  <si>
    <t>Conductor - Transmission</t>
  </si>
  <si>
    <t>SAP EC/LC Notification Number</t>
  </si>
  <si>
    <t>Nominal Voltage</t>
  </si>
  <si>
    <t>Equipment Type Associated to Ignition</t>
  </si>
  <si>
    <t>Damaged Equipment</t>
  </si>
  <si>
    <t>Grounding Wire</t>
  </si>
  <si>
    <t>Bushing Mounted Cutout</t>
  </si>
  <si>
    <t>Contact - Animal - Nest</t>
  </si>
  <si>
    <t>Fault Tamer Failure</t>
  </si>
  <si>
    <t>Fault Tamer</t>
  </si>
  <si>
    <t xml:space="preserve">  </t>
  </si>
  <si>
    <t>service conductor</t>
  </si>
  <si>
    <t>Novato Fire Department</t>
  </si>
  <si>
    <t>Oakdale FD</t>
  </si>
  <si>
    <t>Daly City FD</t>
  </si>
  <si>
    <t>CONTRA COSTA</t>
  </si>
  <si>
    <t>KERN COUNTY FD</t>
  </si>
  <si>
    <t>MENLO PARK</t>
  </si>
  <si>
    <t>Underground Meter</t>
  </si>
  <si>
    <t>Nest Contact</t>
  </si>
  <si>
    <t>Weitchpec</t>
  </si>
  <si>
    <t>Weather - High Winds</t>
  </si>
  <si>
    <t>Woodside</t>
  </si>
  <si>
    <t>Pre-Exisiting EC/LC Notification</t>
  </si>
  <si>
    <t>Outage Date</t>
  </si>
  <si>
    <t>Parkfield</t>
  </si>
  <si>
    <t>Asset Number Associated to Ignition</t>
  </si>
  <si>
    <t>Conductor - Insulated Secondary</t>
  </si>
  <si>
    <t>Conductor - Open Wire Secondary</t>
  </si>
  <si>
    <t>FAS - Division</t>
  </si>
  <si>
    <t>FAS - District</t>
  </si>
  <si>
    <t>FAS - Order Create Time</t>
  </si>
  <si>
    <t>FAS - Order Create Timestamp</t>
  </si>
  <si>
    <t>FAS - OIS #</t>
  </si>
  <si>
    <t>FAS - FO ID</t>
  </si>
  <si>
    <t>FAS - Address Number</t>
  </si>
  <si>
    <t>FAS - Address Name</t>
  </si>
  <si>
    <t>FAS - City</t>
  </si>
  <si>
    <t>FAS - Position Latitude</t>
  </si>
  <si>
    <t>FAS - Position Longitude</t>
  </si>
  <si>
    <t>FAS - Tech ID</t>
  </si>
  <si>
    <t>FAS - Tech Name</t>
  </si>
  <si>
    <t>FAS - Electric Feeder Number</t>
  </si>
  <si>
    <t>FAS - Submitted</t>
  </si>
  <si>
    <t>FAS - Completion Code 1</t>
  </si>
  <si>
    <t>FAS - Priority</t>
  </si>
  <si>
    <t>FAS - FLD Remarks</t>
  </si>
  <si>
    <t>FAS - Fire Incident Flag</t>
  </si>
  <si>
    <t>FAS - Attachment Count</t>
  </si>
  <si>
    <t>FAS - Attachments Link</t>
  </si>
  <si>
    <t>FAS - Fire Lat Long</t>
  </si>
  <si>
    <t>FAS - Fire Latitude</t>
  </si>
  <si>
    <t>FAS - Fire Longitude</t>
  </si>
  <si>
    <t>FAS - Fire Location Description</t>
  </si>
  <si>
    <t>FAS - Suppressing Agency Contact</t>
  </si>
  <si>
    <t>FAS - Pole Barcode</t>
  </si>
  <si>
    <t>FAS - Media</t>
  </si>
  <si>
    <t>FAS - Fire Out</t>
  </si>
  <si>
    <t>FAS - Outage</t>
  </si>
  <si>
    <t>FAS - Weather</t>
  </si>
  <si>
    <t>FAS - Weather Comments</t>
  </si>
  <si>
    <t>FAS - Facility Impacted</t>
  </si>
  <si>
    <t>FAS -  Facility Impacted Comments</t>
  </si>
  <si>
    <t>FAS - Est Wind</t>
  </si>
  <si>
    <t>FAS - Est Wind Comments</t>
  </si>
  <si>
    <t>FAS - Event Element</t>
  </si>
  <si>
    <t>FAS - Event Element Comments</t>
  </si>
  <si>
    <t>FAS - FAS Fire Size</t>
  </si>
  <si>
    <t>FAS - Fire Size Comments</t>
  </si>
  <si>
    <t>FAS - Fire Suppressed By</t>
  </si>
  <si>
    <t>FAS - Fire Suppressed By Comments</t>
  </si>
  <si>
    <t>FAS - FAS Type Of Construction</t>
  </si>
  <si>
    <t>FAS - Type Of Construction Comments</t>
  </si>
  <si>
    <t>FAS - Evidence Collected</t>
  </si>
  <si>
    <t>FAS - Evidence Collected Comments</t>
  </si>
  <si>
    <t>FAS - Evidence Collected By</t>
  </si>
  <si>
    <t>FAS - Evidence Collected By Comments</t>
  </si>
  <si>
    <t>FAS - Actual Cause</t>
  </si>
  <si>
    <t>FAS - Equipment</t>
  </si>
  <si>
    <t>FAS - Energized Wire Down?</t>
  </si>
  <si>
    <t>ILIS - District</t>
  </si>
  <si>
    <t>ILIS - PLANNED</t>
  </si>
  <si>
    <t>ILIS - DIVISION</t>
  </si>
  <si>
    <t>ILIS - Circuit</t>
  </si>
  <si>
    <t>ILIS - Event Log</t>
  </si>
  <si>
    <t>ILIS - Type</t>
  </si>
  <si>
    <t>ILIS - Weather</t>
  </si>
  <si>
    <t>ILIS - Customers</t>
  </si>
  <si>
    <t>ILIS - Customer Minutes</t>
  </si>
  <si>
    <t>ILIS - Active</t>
  </si>
  <si>
    <t>ILIS - Fault Type</t>
  </si>
  <si>
    <t>ILIS - Interval</t>
  </si>
  <si>
    <t>ILIS - Action Required</t>
  </si>
  <si>
    <t>ILIS - EquipID</t>
  </si>
  <si>
    <t>ILIS - Construction Type</t>
  </si>
  <si>
    <t>ILIS - Equipment Type</t>
  </si>
  <si>
    <t>ILIS - OIS Outage#</t>
  </si>
  <si>
    <t>ILIS - Equipment Condition</t>
  </si>
  <si>
    <t>ILIS - Targets</t>
  </si>
  <si>
    <t>ILIS - Crew Notified Time</t>
  </si>
  <si>
    <t>ILIS - Supervisor Notified</t>
  </si>
  <si>
    <t>ILIS - Equipment Address</t>
  </si>
  <si>
    <t>ILIS - Fault Location</t>
  </si>
  <si>
    <t>ILIS - Previous Switching</t>
  </si>
  <si>
    <t>ILIS - Details</t>
  </si>
  <si>
    <t>ILIS - Action Description</t>
  </si>
  <si>
    <t>ILIS - Wire Down Energized</t>
  </si>
  <si>
    <t>ILIS - Cause</t>
  </si>
  <si>
    <t>ILIS - No Access Reason</t>
  </si>
  <si>
    <t>ILIS - Multi Damage Location</t>
  </si>
  <si>
    <t>ILIS - # of Operations</t>
  </si>
  <si>
    <t>ILIS - Counter Read</t>
  </si>
  <si>
    <t>ILIS - Created By</t>
  </si>
  <si>
    <t>ILIS - Outage Level</t>
  </si>
  <si>
    <t>ILIS - Last Updated By</t>
  </si>
  <si>
    <t>ILIS - FNL</t>
  </si>
  <si>
    <t>ILIS - Reviewed By</t>
  </si>
  <si>
    <t>ILIS - End Date</t>
  </si>
  <si>
    <t>ILIS - Reviewed By Date</t>
  </si>
  <si>
    <t>ILIS - Single Phase</t>
  </si>
  <si>
    <t>ILIS - OUTAGE_LOG_ID</t>
  </si>
  <si>
    <t>ILIS - ODBEVENTLOGID</t>
  </si>
  <si>
    <t>ILIS - EQUIPMENTID</t>
  </si>
  <si>
    <t>ILIS - CIRCUITID</t>
  </si>
  <si>
    <t>ILIS - devicedate</t>
  </si>
  <si>
    <t>ILIS - PM</t>
  </si>
  <si>
    <t>ILIS - Fire Mitigation</t>
  </si>
  <si>
    <t>Tie wire failure</t>
  </si>
  <si>
    <t>High Winds Warning (Y/N)</t>
  </si>
  <si>
    <t>Red Flag Warning (Y/N)</t>
  </si>
  <si>
    <t>Red Flag Issued (UTC)</t>
  </si>
  <si>
    <t>Red Flag Expired (UTC)</t>
  </si>
  <si>
    <t>\\fxshare-nas05\quotashare-fs01\ESA\5 - Ignition Tracking\2021_Ignition_QC_Folders\20210101_nan_nan_nan_8089761713</t>
  </si>
  <si>
    <t>01/01/2021</t>
  </si>
  <si>
    <t>03:58</t>
  </si>
  <si>
    <t>2021-01-05</t>
  </si>
  <si>
    <t>SAN JOSE 08</t>
  </si>
  <si>
    <t>20210101 05:02</t>
  </si>
  <si>
    <t>Clear</t>
  </si>
  <si>
    <t>Structures</t>
  </si>
  <si>
    <t>Calm</t>
  </si>
  <si>
    <t>12:50</t>
  </si>
  <si>
    <t>11:52</t>
  </si>
  <si>
    <t>20:47</t>
  </si>
  <si>
    <t>17:17</t>
  </si>
  <si>
    <t>18:19</t>
  </si>
  <si>
    <t>08:10</t>
  </si>
  <si>
    <t>19:22</t>
  </si>
  <si>
    <t>17:06</t>
  </si>
  <si>
    <t>07:03</t>
  </si>
  <si>
    <t>21:28</t>
  </si>
  <si>
    <t>07:19</t>
  </si>
  <si>
    <t>03:16</t>
  </si>
  <si>
    <t>09:20</t>
  </si>
  <si>
    <t>19:39</t>
  </si>
  <si>
    <t>12:05</t>
  </si>
  <si>
    <t>08:11</t>
  </si>
  <si>
    <t>19:51</t>
  </si>
  <si>
    <t>06:11</t>
  </si>
  <si>
    <t>14:41</t>
  </si>
  <si>
    <t>16:58</t>
  </si>
  <si>
    <t>11:15</t>
  </si>
  <si>
    <t>13:24</t>
  </si>
  <si>
    <t>07:50</t>
  </si>
  <si>
    <t>02:02</t>
  </si>
  <si>
    <t>06:41</t>
  </si>
  <si>
    <t>14:58</t>
  </si>
  <si>
    <t>11:06</t>
  </si>
  <si>
    <t>15:27</t>
  </si>
  <si>
    <t>15:25</t>
  </si>
  <si>
    <t>17:50</t>
  </si>
  <si>
    <t>14:14</t>
  </si>
  <si>
    <t>12:39</t>
  </si>
  <si>
    <t>18:37</t>
  </si>
  <si>
    <t>03:04</t>
  </si>
  <si>
    <t>18:09</t>
  </si>
  <si>
    <t>01:38</t>
  </si>
  <si>
    <t>11:19</t>
  </si>
  <si>
    <t>07:09</t>
  </si>
  <si>
    <t>15:38</t>
  </si>
  <si>
    <t>23:59</t>
  </si>
  <si>
    <t>16:51</t>
  </si>
  <si>
    <t>10:35</t>
  </si>
  <si>
    <t>07:49</t>
  </si>
  <si>
    <t>16:42</t>
  </si>
  <si>
    <t>12:54</t>
  </si>
  <si>
    <t>Other (Comments)</t>
  </si>
  <si>
    <t>Paso Robles FD</t>
  </si>
  <si>
    <t>Rocklin FD</t>
  </si>
  <si>
    <t>Oakland FD</t>
  </si>
  <si>
    <t>Sonoma County FD</t>
  </si>
  <si>
    <t>Fremont FD</t>
  </si>
  <si>
    <t>San Ramon FD</t>
  </si>
  <si>
    <t>Willow Creek FD</t>
  </si>
  <si>
    <t>Auburn FD</t>
  </si>
  <si>
    <t>PG&amp;E Employee</t>
  </si>
  <si>
    <t>Orland FD</t>
  </si>
  <si>
    <t>Montezuma FD</t>
  </si>
  <si>
    <t>Arvin FD</t>
  </si>
  <si>
    <t>Santa Maria FD</t>
  </si>
  <si>
    <t>CWSP Ignition Summary - 2021 YTD &amp; 3-Year Average</t>
  </si>
  <si>
    <t>2021 Distribution-Level Fire Incidents (ALL)</t>
  </si>
  <si>
    <t>Conductor - Secondary</t>
  </si>
  <si>
    <t>\\fxshare-nas05\quotashare-fs01\ESA\5 - Ignition Tracking\2021_Ignition_QC_Folders\20210104_1202902_21-0004509_nan_T005158878</t>
  </si>
  <si>
    <t>01/04/2021</t>
  </si>
  <si>
    <t>04:27</t>
  </si>
  <si>
    <t>1202902</t>
  </si>
  <si>
    <t>21-0004509</t>
  </si>
  <si>
    <t>T005158878</t>
  </si>
  <si>
    <t>MARYSVILLE 1104</t>
  </si>
  <si>
    <t>MARYSVILLE 01</t>
  </si>
  <si>
    <t>MARYSVILLE</t>
  </si>
  <si>
    <t>20210104 06:59</t>
  </si>
  <si>
    <t>Rain</t>
  </si>
  <si>
    <t>PG&amp;E Only</t>
  </si>
  <si>
    <t>Light</t>
  </si>
  <si>
    <t>FIRE, POLE</t>
  </si>
  <si>
    <t>POLE-WOOD</t>
  </si>
  <si>
    <t>Unplanned</t>
  </si>
  <si>
    <t>152011104, MARYSVILLE-1104</t>
  </si>
  <si>
    <t>Clear;32-90F</t>
  </si>
  <si>
    <t>721</t>
  </si>
  <si>
    <t>22627</t>
  </si>
  <si>
    <t>Force Out</t>
  </si>
  <si>
    <t>Sustained</t>
  </si>
  <si>
    <t>OH</t>
  </si>
  <si>
    <t>Pole-Wood, Burned/flashed</t>
  </si>
  <si>
    <t>1</t>
  </si>
  <si>
    <t>33</t>
  </si>
  <si>
    <t>Distribution Circuit</t>
  </si>
  <si>
    <t>01/04/21 04:44</t>
  </si>
  <si>
    <t>1590581</t>
  </si>
  <si>
    <t>\\fxshare-nas05\quotashare-fs01\ESA\5 - Ignition Tracking\2021_Ignition_QC_Folders\20210104_1204168_21-0004926_nan_T005159839</t>
  </si>
  <si>
    <t>1204168</t>
  </si>
  <si>
    <t>21-0004926</t>
  </si>
  <si>
    <t>T005159839</t>
  </si>
  <si>
    <t>HIGGINS 1104</t>
  </si>
  <si>
    <t>GRASS VALLEY 01</t>
  </si>
  <si>
    <t>GRASS VALLEY</t>
  </si>
  <si>
    <t>20210104 20:55</t>
  </si>
  <si>
    <t>Storm Rain</t>
  </si>
  <si>
    <t>Private Land</t>
  </si>
  <si>
    <t>Breezy</t>
  </si>
  <si>
    <t>TREE-FELL INTO LINE</t>
  </si>
  <si>
    <t>CONDUCTOR, OVERHEAD</t>
  </si>
  <si>
    <t>152691104, HIGGINS-1104</t>
  </si>
  <si>
    <t>75</t>
  </si>
  <si>
    <t>22305</t>
  </si>
  <si>
    <t>NO</t>
  </si>
  <si>
    <t>Line to Ground</t>
  </si>
  <si>
    <t>34485</t>
  </si>
  <si>
    <t>Conductor, Overhead, Broken</t>
  </si>
  <si>
    <t>01/04/21 19:47</t>
  </si>
  <si>
    <t>Vegetation, Tree - branch fell on line</t>
  </si>
  <si>
    <t>01/04/21 18:04</t>
  </si>
  <si>
    <t>01/05/21 00:10</t>
  </si>
  <si>
    <t>1590821</t>
  </si>
  <si>
    <t>\\fxshare-nas05\quotashare-fs01\ESA\5 - Ignition Tracking\2021_Ignition_QC_Folders\20210104_1204096_21-0004918_nan_T005159755</t>
  </si>
  <si>
    <t>16:46</t>
  </si>
  <si>
    <t>1204096</t>
  </si>
  <si>
    <t>21-0004918</t>
  </si>
  <si>
    <t>T005159755</t>
  </si>
  <si>
    <t>GRAND ISLAND 2227</t>
  </si>
  <si>
    <t>VACAVILLE 05</t>
  </si>
  <si>
    <t>COURTLAND</t>
  </si>
  <si>
    <t>20210104 21:18</t>
  </si>
  <si>
    <t>\\fxshare-nas05\quotashare-fs01\ESA\5 - Ignition Tracking\Fire_Tab_Attachment_Files</t>
  </si>
  <si>
    <t>PG&amp;E Equipment</t>
  </si>
  <si>
    <t>062462227, GRAND ISLAND-2227</t>
  </si>
  <si>
    <t>Clear;32-90 F</t>
  </si>
  <si>
    <t>1128</t>
  </si>
  <si>
    <t>205590</t>
  </si>
  <si>
    <t>Multi-Fault</t>
  </si>
  <si>
    <t>2227/2</t>
  </si>
  <si>
    <t>A, B, GRD, CURRENT, OTHER</t>
  </si>
  <si>
    <t>01/04/21 20:04</t>
  </si>
  <si>
    <t>3</t>
  </si>
  <si>
    <t>333</t>
  </si>
  <si>
    <t>01/04/21 16:39</t>
  </si>
  <si>
    <t>01/05/21 05:26</t>
  </si>
  <si>
    <t>1590815</t>
  </si>
  <si>
    <t>SAN JOSE B 1113 </t>
  </si>
  <si>
    <t>2021-01-08</t>
  </si>
  <si>
    <t>INT-14355</t>
  </si>
  <si>
    <t>B030/345</t>
  </si>
  <si>
    <t>\\fxshare-nas05\quotashare-fs01\ESA\5 - Ignition Tracking\2021_Ignition_QC_Folders\20210104_nan_nan_INT-14355_nan</t>
  </si>
  <si>
    <t>RED BLUFF</t>
  </si>
  <si>
    <t>Cottonwood #1 60kV</t>
  </si>
  <si>
    <t>\\fxshare-nas05\quotashare-fs01\ESA\5 - Ignition Tracking\2021_Ignition_QC_Folders\20210104_nan_nan_INT-14353_nan</t>
  </si>
  <si>
    <t>INT-14353</t>
  </si>
  <si>
    <t>120256487, 120257275</t>
  </si>
  <si>
    <t>Monte Rio - Fulton 60kV</t>
  </si>
  <si>
    <t>SANTA ROSA</t>
  </si>
  <si>
    <t>\\fxshare-nas05\quotashare-fs01\ESA\5 - Ignition Tracking\2021_Ignition_QC_Folders\20210105_nan_nan_nan_T005160674</t>
  </si>
  <si>
    <t>01/05/2021</t>
  </si>
  <si>
    <t>19:18</t>
  </si>
  <si>
    <t>T005160674</t>
  </si>
  <si>
    <t>SAN FRANCISCO 11</t>
  </si>
  <si>
    <t>SAN FRANCISC</t>
  </si>
  <si>
    <t>20210105 22:27</t>
  </si>
  <si>
    <t>UNDERGROUND</t>
  </si>
  <si>
    <t>CONDUCTOR, UNDERGROUND</t>
  </si>
  <si>
    <t>\\fxshare-nas05\quotashare-fs01\ESA\5 - Ignition Tracking\2021_Ignition_QC_Folders\20210105_nan_nan_nan_7941892357</t>
  </si>
  <si>
    <t>MERCED 04</t>
  </si>
  <si>
    <t>ATWATER</t>
  </si>
  <si>
    <t>20210105 18:25</t>
  </si>
  <si>
    <t>ATWATER 1104</t>
  </si>
  <si>
    <t>MISSION (X) 1153 </t>
  </si>
  <si>
    <t>TR6795628</t>
  </si>
  <si>
    <t>\\fxshare-nas05\quotashare-fs01\ESA\5 - Ignition Tracking\2021_Ignition_QC_Folders\20210105_1204700_21-0005219_nan_T005160418</t>
  </si>
  <si>
    <t>2021/01/05 00:00:00</t>
  </si>
  <si>
    <t>1204700</t>
  </si>
  <si>
    <t>21-0005219</t>
  </si>
  <si>
    <t>T005160418</t>
  </si>
  <si>
    <t>BAKERSFIELD 1106</t>
  </si>
  <si>
    <t>2021/01/05 15:28:12</t>
  </si>
  <si>
    <t>FIRE, HOUSE OR BLDG</t>
  </si>
  <si>
    <t>POLE-TOWER, STEEL</t>
  </si>
  <si>
    <t>253371106, BAKERSFIELD-1106</t>
  </si>
  <si>
    <t>986</t>
  </si>
  <si>
    <t>23936</t>
  </si>
  <si>
    <t>2723</t>
  </si>
  <si>
    <t>Secondary, Burned/flashed</t>
  </si>
  <si>
    <t>N/A</t>
  </si>
  <si>
    <t>3rd Party, Fire, house or bldg.</t>
  </si>
  <si>
    <t>23</t>
  </si>
  <si>
    <t>01/05/21 13:36</t>
  </si>
  <si>
    <t>01/05/21 17:07</t>
  </si>
  <si>
    <t>01/05/21 17:20</t>
  </si>
  <si>
    <t>1591032</t>
  </si>
  <si>
    <t>\\fxshare-nas05\quotashare-fs01\ESA\5 - Ignition Tracking\2021_Ignition_QC_Folders\20210108_nan_nan_nan_858766373</t>
  </si>
  <si>
    <t>01/08/2021</t>
  </si>
  <si>
    <t>REDDING 01</t>
  </si>
  <si>
    <t>REDDING</t>
  </si>
  <si>
    <t>20210108 09:22</t>
  </si>
  <si>
    <t>3rd Party</t>
  </si>
  <si>
    <t>\\fxshare-nas05\quotashare-fs01\ESA\5 - Ignition Tracking\2021_Ignition_QC_Folders\20210108_nan_nan_nan_2794869836</t>
  </si>
  <si>
    <t>02:58</t>
  </si>
  <si>
    <t>OROVILLE 01</t>
  </si>
  <si>
    <t>OROVILLE</t>
  </si>
  <si>
    <t>20210108 04:50</t>
  </si>
  <si>
    <t>WYANDOTTE 1103 </t>
  </si>
  <si>
    <t>STILLWATER 1102</t>
  </si>
  <si>
    <t>\\fxshare-nas05\quotashare-fs01\ESA\5 - Ignition Tracking\2021_Ignition_QC_Folders\20210110_1207805_21-0007042_nan_T005163679</t>
  </si>
  <si>
    <t>01/10/2021</t>
  </si>
  <si>
    <t>16:38</t>
  </si>
  <si>
    <t>1207805</t>
  </si>
  <si>
    <t>21-0007042</t>
  </si>
  <si>
    <t>T005163679</t>
  </si>
  <si>
    <t>ALPAUGH 1103</t>
  </si>
  <si>
    <t>2021-01-12</t>
  </si>
  <si>
    <t>CORCORAN</t>
  </si>
  <si>
    <t>PIXLEY</t>
  </si>
  <si>
    <t>20210110 19:27</t>
  </si>
  <si>
    <t>ANIMAL-OTHER</t>
  </si>
  <si>
    <t>254001103, ALPAUGH-1103</t>
  </si>
  <si>
    <t>638</t>
  </si>
  <si>
    <t>180539</t>
  </si>
  <si>
    <t>01/10/21 19:35</t>
  </si>
  <si>
    <t>Animal, Other</t>
  </si>
  <si>
    <t>01/10/21 16:17</t>
  </si>
  <si>
    <t>01/11/21 02:55</t>
  </si>
  <si>
    <t>1592126</t>
  </si>
  <si>
    <t>\\fxshare-nas05\quotashare-fs01\ESA\5 - Ignition Tracking\2021_Ignition_QC_Folders\20210110_1207800_21-0007030_nan_T005163666</t>
  </si>
  <si>
    <t>15:51</t>
  </si>
  <si>
    <t>1207800</t>
  </si>
  <si>
    <t>21-0007030</t>
  </si>
  <si>
    <t>T005163666</t>
  </si>
  <si>
    <t>GLENN 1101</t>
  </si>
  <si>
    <t>ORLAND</t>
  </si>
  <si>
    <t>20210110 18:07</t>
  </si>
  <si>
    <t>Bird Contact</t>
  </si>
  <si>
    <t>BIRD-FOUND</t>
  </si>
  <si>
    <t>North Valley</t>
  </si>
  <si>
    <t>Willows/Orland</t>
  </si>
  <si>
    <t>102601101, GLENN-1101</t>
  </si>
  <si>
    <t>561</t>
  </si>
  <si>
    <t>116952</t>
  </si>
  <si>
    <t>2010</t>
  </si>
  <si>
    <t>Conductor, Overhead, On Ground</t>
  </si>
  <si>
    <t xml:space="preserve">B C GRD </t>
  </si>
  <si>
    <t>01/10/21 17:04</t>
  </si>
  <si>
    <t>2</t>
  </si>
  <si>
    <t>6</t>
  </si>
  <si>
    <t>01/10/21 15:41</t>
  </si>
  <si>
    <t>01/10/21 23:27</t>
  </si>
  <si>
    <t>01/10/21 23:39</t>
  </si>
  <si>
    <t>1592117</t>
  </si>
  <si>
    <t>\\fxshare-nas05\quotashare-fs01\ESA\5 - Ignition Tracking\2021_Ignition_QC_Folders\20210109_nan_nan_nan_7473225040</t>
  </si>
  <si>
    <t>01/09/2021</t>
  </si>
  <si>
    <t>23:38</t>
  </si>
  <si>
    <t>MADERA 02</t>
  </si>
  <si>
    <t>MADERA</t>
  </si>
  <si>
    <t>20210110 01:57</t>
  </si>
  <si>
    <t xml:space="preserve">SVC WAS CUT OPEN @  WTRHD &amp; MTR REMOVED @ AN EARLIER </t>
  </si>
  <si>
    <t>\\fxshare-nas05\quotashare-fs01\ESA\5 - Ignition Tracking\2021_Ignition_QC_Folders\20210109_nan_nan_nan_T005163006</t>
  </si>
  <si>
    <t>T005163006</t>
  </si>
  <si>
    <t>BAKERSFIELD 02</t>
  </si>
  <si>
    <t>LAMONT</t>
  </si>
  <si>
    <t>20210109 08:37</t>
  </si>
  <si>
    <t>fog&amp; mist</t>
  </si>
  <si>
    <t>3phsae 480v 4w svc&amp; tx</t>
  </si>
  <si>
    <t>OVERHEAD</t>
  </si>
  <si>
    <t>OTHER</t>
  </si>
  <si>
    <t>\\fxshare-nas05\quotashare-fs01\ESA\5 - Ignition Tracking\2021_Ignition_QC_Folders\20210109_nan_nan_nan_4053608462</t>
  </si>
  <si>
    <t>03:23</t>
  </si>
  <si>
    <t>VACAVILLE 02</t>
  </si>
  <si>
    <t>FAIRFIELD</t>
  </si>
  <si>
    <t>20210109 05:17</t>
  </si>
  <si>
    <t>\\fxshare-nas05\quotashare-fs01\ESA\5 - Ignition Tracking\2021_Ignition_QC_Folders\20210109_1207111_nan_nan_T005162968</t>
  </si>
  <si>
    <t>1207111</t>
  </si>
  <si>
    <t>T005162968</t>
  </si>
  <si>
    <t>20210109 05:02</t>
  </si>
  <si>
    <t>\\fxshare-nas05\quotashare-fs01\ESA\5 - Ignition Tracking\2021_Ignition_QC_Folders\20210108_nan_nan_nan_8373489298</t>
  </si>
  <si>
    <t>14:06</t>
  </si>
  <si>
    <t>SAN JOSE 12</t>
  </si>
  <si>
    <t>20210108 15:08</t>
  </si>
  <si>
    <t>Cal Fire Madera</t>
  </si>
  <si>
    <t>EDENVALE 2109 </t>
  </si>
  <si>
    <t>SUISUN 1108</t>
  </si>
  <si>
    <t>WEEDPATCH 1106 </t>
  </si>
  <si>
    <t>T005163052, T005163006</t>
  </si>
  <si>
    <t>STOREY 1105</t>
  </si>
  <si>
    <t>\\fxshare-nas05\quotashare-fs01\ESA\5 - Ignition Tracking\2021_Ignition_QC_Folders\20210110_1207809_21-0007033_nan_T005163685</t>
  </si>
  <si>
    <t>1/10/2021 0:00</t>
  </si>
  <si>
    <t>1207809</t>
  </si>
  <si>
    <t>21-0007033</t>
  </si>
  <si>
    <t>T005163685</t>
  </si>
  <si>
    <t>TULUCAY 1101</t>
  </si>
  <si>
    <t>NAPA</t>
  </si>
  <si>
    <t>1/10/2021 17:40</t>
  </si>
  <si>
    <t>North Bay</t>
  </si>
  <si>
    <t>042301101, TULUCAY-1101</t>
  </si>
  <si>
    <t>504</t>
  </si>
  <si>
    <t>30113</t>
  </si>
  <si>
    <t>1101/2/NORM</t>
  </si>
  <si>
    <t>Conductor, Overhead, Broken, wire on ground</t>
  </si>
  <si>
    <t xml:space="preserve">A &amp; C PHASE </t>
  </si>
  <si>
    <t>55</t>
  </si>
  <si>
    <t>01/10/21 16:27</t>
  </si>
  <si>
    <t>01/11/21 07:21</t>
  </si>
  <si>
    <t>01/11/21 13:01</t>
  </si>
  <si>
    <t>1592119</t>
  </si>
  <si>
    <t>\\fxshare-nas05\quotashare-fs01\ESA\5 - Ignition Tracking\2021_Ignition_QC_Folders\20210113_nan_nan_nan_7337608640</t>
  </si>
  <si>
    <t>01/13/2021</t>
  </si>
  <si>
    <t>15:07</t>
  </si>
  <si>
    <t>2021-01-15</t>
  </si>
  <si>
    <t>FRESNO 06</t>
  </si>
  <si>
    <t>20210113 16:03</t>
  </si>
  <si>
    <t xml:space="preserve">PANEL AND METER  </t>
  </si>
  <si>
    <t>\\fxshare-nas05\quotashare-fs01\ESA\5 - Ignition Tracking\2021_Ignition_QC_Folders\20210113_nan_nan_nan_2565080</t>
  </si>
  <si>
    <t>11:48</t>
  </si>
  <si>
    <t>AUBURN 02</t>
  </si>
  <si>
    <t>20210113 12:45</t>
  </si>
  <si>
    <t>\\fxshare-nas05\quotashare-fs01\ESA\5 - Ignition Tracking\2021_Ignition_QC_Folders\20210113_nan_nan_nan_214513616</t>
  </si>
  <si>
    <t>06:44</t>
  </si>
  <si>
    <t>SALINAS 04</t>
  </si>
  <si>
    <t>SALINAS</t>
  </si>
  <si>
    <t>20210113 08:12</t>
  </si>
  <si>
    <t>\\fxshare-nas05\quotashare-fs01\ESA\5 - Ignition Tracking\2021_Ignition_QC_Folders\20210112_nan_nan_nan_860255632</t>
  </si>
  <si>
    <t>01/12/2021</t>
  </si>
  <si>
    <t>22:56</t>
  </si>
  <si>
    <t>LAKEHEAD</t>
  </si>
  <si>
    <t>20210112 23:23</t>
  </si>
  <si>
    <t>\\fxshare-nas05\quotashare-fs01\ESA\5 - Ignition Tracking\2021_Ignition_QC_Folders\20210112_nan_nan_nan_863430128</t>
  </si>
  <si>
    <t>21:33</t>
  </si>
  <si>
    <t>20210112 23:18</t>
  </si>
  <si>
    <t>\\fxshare-nas05\quotashare-fs01\ESA\5 - Ignition Tracking\2021_Ignition_QC_Folders\20210115_nan_nan_nan_918876798</t>
  </si>
  <si>
    <t>01/15/2021</t>
  </si>
  <si>
    <t>04:07</t>
  </si>
  <si>
    <t>20210115 06:18</t>
  </si>
  <si>
    <t xml:space="preserve"> service burnt and meter</t>
  </si>
  <si>
    <t>\\fxshare-nas05\quotashare-fs01\ESA\5 - Ignition Tracking\2021_Ignition_QC_Folders\20210114_nan_nan_nan_8932226717</t>
  </si>
  <si>
    <t>01/14/2021</t>
  </si>
  <si>
    <t>DEANZA</t>
  </si>
  <si>
    <t>CUPERTINO 06</t>
  </si>
  <si>
    <t>CUPERTINO</t>
  </si>
  <si>
    <t>20210115 00:36</t>
  </si>
  <si>
    <t>none</t>
  </si>
  <si>
    <t>\\fxshare-nas05\quotashare-fs01\ESA\5 - Ignition Tracking\2021_Ignition_QC_Folders\20210114_nan_nan_nan_3325348</t>
  </si>
  <si>
    <t>20:37</t>
  </si>
  <si>
    <t>MERCED 01</t>
  </si>
  <si>
    <t>MERCED</t>
  </si>
  <si>
    <t>20210114 21:38</t>
  </si>
  <si>
    <t>\\fxshare-nas05\quotashare-fs01\ESA\5 - Ignition Tracking\2021_Ignition_QC_Folders\20210114_1210162_21-0008489_nan_T005166161</t>
  </si>
  <si>
    <t>05:54</t>
  </si>
  <si>
    <t>1210162</t>
  </si>
  <si>
    <t>21-0008489</t>
  </si>
  <si>
    <t>T005166161</t>
  </si>
  <si>
    <t>PERRY 1101</t>
  </si>
  <si>
    <t>TEMPLETON</t>
  </si>
  <si>
    <t>20210114 11:01</t>
  </si>
  <si>
    <t>Strong</t>
  </si>
  <si>
    <t>Los Padres</t>
  </si>
  <si>
    <t>183071101, PERRY-1101</t>
  </si>
  <si>
    <t>4</t>
  </si>
  <si>
    <t>1728</t>
  </si>
  <si>
    <t>3057</t>
  </si>
  <si>
    <t>01/14/21 13:28</t>
  </si>
  <si>
    <t>Vegetation, Tree - fell into line</t>
  </si>
  <si>
    <t>01/14/21 05:48</t>
  </si>
  <si>
    <t>01/14/21 13:00</t>
  </si>
  <si>
    <t>1592956</t>
  </si>
  <si>
    <t>Forest hill FD</t>
  </si>
  <si>
    <t>Employee/Cal Fire</t>
  </si>
  <si>
    <t>ANTLER 1101</t>
  </si>
  <si>
    <t>SALINAS 1107</t>
  </si>
  <si>
    <t>FORESTHILL 1101 </t>
  </si>
  <si>
    <t>WEST FRESNO 1109</t>
  </si>
  <si>
    <t>EL CAPITAN 1103</t>
  </si>
  <si>
    <t>STELLING 1107</t>
  </si>
  <si>
    <t>OROVILLE 1104</t>
  </si>
  <si>
    <t>\\fxshare-nas05\quotashare-fs01\ESA\5 - Ignition Tracking\2021_Ignition_QC_Folders\20210118_1212984_nan_nan_T005169237</t>
  </si>
  <si>
    <t>01/18/2021</t>
  </si>
  <si>
    <t>22:13</t>
  </si>
  <si>
    <t>1212984</t>
  </si>
  <si>
    <t>T005169237</t>
  </si>
  <si>
    <t>2021-01-19</t>
  </si>
  <si>
    <t>OAKLAND 10</t>
  </si>
  <si>
    <t>OAKLAND</t>
  </si>
  <si>
    <t>20210118 23:04</t>
  </si>
  <si>
    <t>Storm Wind</t>
  </si>
  <si>
    <t>Gusty</t>
  </si>
  <si>
    <t>front lawn</t>
  </si>
  <si>
    <t>\\fxshare-nas05\quotashare-fs01\ESA\5 - Ignition Tracking\2021_Ignition_QC_Folders\20210118_1212892_21-0009815_nan_T005169109</t>
  </si>
  <si>
    <t>19:16</t>
  </si>
  <si>
    <t>1212892</t>
  </si>
  <si>
    <t>21-0009815</t>
  </si>
  <si>
    <t>T005169109</t>
  </si>
  <si>
    <t>VACAVILLE 1108</t>
  </si>
  <si>
    <t>VACAVILLE 01</t>
  </si>
  <si>
    <t>VACAVILLE</t>
  </si>
  <si>
    <t>20210118 20:08</t>
  </si>
  <si>
    <t>063601108, VACAVILLE-1108</t>
  </si>
  <si>
    <t>217</t>
  </si>
  <si>
    <t>7876</t>
  </si>
  <si>
    <t>38316</t>
  </si>
  <si>
    <t>B &amp; GRD</t>
  </si>
  <si>
    <t>01/18/21 20:25</t>
  </si>
  <si>
    <t>17</t>
  </si>
  <si>
    <t>01/18/21 19:17</t>
  </si>
  <si>
    <t>01/19/21 00:00</t>
  </si>
  <si>
    <t>01/19/21 04:00</t>
  </si>
  <si>
    <t>1593767</t>
  </si>
  <si>
    <t>\\fxshare-nas05\quotashare-fs01\ESA\5 - Ignition Tracking\2021_Ignition_QC_Folders\20210118_1212879_nan_nan_T005169092</t>
  </si>
  <si>
    <t>18:51</t>
  </si>
  <si>
    <t>1212879</t>
  </si>
  <si>
    <t>T005169092</t>
  </si>
  <si>
    <t>CUPERTINO 07</t>
  </si>
  <si>
    <t>LOS GATOS</t>
  </si>
  <si>
    <t>20210118 19:06</t>
  </si>
  <si>
    <t>\\fxshare-nas05\quotashare-fs01\ESA\5 - Ignition Tracking\2021_Ignition_QC_Folders\20210118_1212730_21-0009763_nan_T005168920</t>
  </si>
  <si>
    <t>14:46</t>
  </si>
  <si>
    <t>1212730</t>
  </si>
  <si>
    <t>21-0009763</t>
  </si>
  <si>
    <t>T005168920</t>
  </si>
  <si>
    <t>PEABODY 2105</t>
  </si>
  <si>
    <t>VACAVILLE 04</t>
  </si>
  <si>
    <t>20210118 15:11</t>
  </si>
  <si>
    <t>063642105, PEABODY-2105</t>
  </si>
  <si>
    <t>279</t>
  </si>
  <si>
    <t>10248</t>
  </si>
  <si>
    <t>15812</t>
  </si>
  <si>
    <t>A,GRD</t>
  </si>
  <si>
    <t>01/18/21 15:44</t>
  </si>
  <si>
    <t>41</t>
  </si>
  <si>
    <t>01/18/21 14:30</t>
  </si>
  <si>
    <t>01/18/21 18:30</t>
  </si>
  <si>
    <t>01/18/21 21:52</t>
  </si>
  <si>
    <t>1593731</t>
  </si>
  <si>
    <t>\\fxshare-nas05\quotashare-fs01\ESA\5 - Ignition Tracking\2021_Ignition_QC_Folders\20210118_1212730_21-0009763_nan_T005168912</t>
  </si>
  <si>
    <t>14:38</t>
  </si>
  <si>
    <t>T005168912</t>
  </si>
  <si>
    <t>20210118 15:23</t>
  </si>
  <si>
    <t>\\fxshare-nas05\quotashare-fs01\ESA\5 - Ignition Tracking\2021_Ignition_QC_Folders\20210118_nan_nan_nan_818494390</t>
  </si>
  <si>
    <t>08:56</t>
  </si>
  <si>
    <t>RED BLUFF 01</t>
  </si>
  <si>
    <t>GERBER</t>
  </si>
  <si>
    <t>20210118 09:42</t>
  </si>
  <si>
    <t>\\fxshare-nas05\quotashare-fs01\ESA\5 - Ignition Tracking\2021_Ignition_QC_Folders\20210117_nan_nan_nan_7869560487</t>
  </si>
  <si>
    <t>01/17/2021</t>
  </si>
  <si>
    <t>08:01</t>
  </si>
  <si>
    <t>GILROY 01</t>
  </si>
  <si>
    <t>MORGAN HILL</t>
  </si>
  <si>
    <t>20210117 09:04</t>
  </si>
  <si>
    <t>\\fxshare-nas05\quotashare-fs01\ESA\5 - Ignition Tracking\2021_Ignition_QC_Folders\20210117_nan_nan_nan_1221127195</t>
  </si>
  <si>
    <t>05:03</t>
  </si>
  <si>
    <t>GRASS VALLEY 03</t>
  </si>
  <si>
    <t>20210117 11:07</t>
  </si>
  <si>
    <t>\\fxshare-nas05\quotashare-fs01\ESA\5 - Ignition Tracking\2021_Ignition_QC_Folders\20210116_nan_nan_nan_7916012286</t>
  </si>
  <si>
    <t>01/16/2021</t>
  </si>
  <si>
    <t>13:29</t>
  </si>
  <si>
    <t>SAN JOSE 01</t>
  </si>
  <si>
    <t>ALVISO</t>
  </si>
  <si>
    <t>20210116 14:18</t>
  </si>
  <si>
    <t>\\fxshare-nas05\quotashare-fs01\ESA\5 - Ignition Tracking\2021_Ignition_QC_Folders\20210116_1211607_21-0009390_nan_T005167904</t>
  </si>
  <si>
    <t>1211607</t>
  </si>
  <si>
    <t>21-0009390</t>
  </si>
  <si>
    <t>T005167904</t>
  </si>
  <si>
    <t>DAVIS 1106</t>
  </si>
  <si>
    <t>WOODLAND 01</t>
  </si>
  <si>
    <t>DAVIS</t>
  </si>
  <si>
    <t>20210116 16:01</t>
  </si>
  <si>
    <t>VEHICLE</t>
  </si>
  <si>
    <t>062041106, DAVIS-1106</t>
  </si>
  <si>
    <t>2907</t>
  </si>
  <si>
    <t>410355</t>
  </si>
  <si>
    <t>1106/2</t>
  </si>
  <si>
    <t>C GRD TIME OC</t>
  </si>
  <si>
    <t>3rd Party, Vehicle</t>
  </si>
  <si>
    <t>01/16/21 12:45</t>
  </si>
  <si>
    <t>01/16/21 22:28</t>
  </si>
  <si>
    <t>01/17/21 01:52</t>
  </si>
  <si>
    <t>1593482</t>
  </si>
  <si>
    <t>\\fxshare-nas05\quotashare-fs01\ESA\5 - Ignition Tracking\2021_Ignition_QC_Folders\20210116_nan_nan_nan_8557440977</t>
  </si>
  <si>
    <t>11:29</t>
  </si>
  <si>
    <t>SAN JOSE 07</t>
  </si>
  <si>
    <t>20210116 13:07</t>
  </si>
  <si>
    <t>\\fxshare-nas05\quotashare-fs01\ESA\5 - Ignition Tracking\2021_Ignition_QC_Folders\20210116_nan_nan_nan_954530400</t>
  </si>
  <si>
    <t>03:35</t>
  </si>
  <si>
    <t>AUBURN 01</t>
  </si>
  <si>
    <t>LINCOLN</t>
  </si>
  <si>
    <t>20210116 05:43</t>
  </si>
  <si>
    <t>\\fxshare-nas05\quotashare-fs01\ESA\5 - Ignition Tracking\2021_Ignition_QC_Folders\20210115_nan_nan_nan_5220931192</t>
  </si>
  <si>
    <t>08:24</t>
  </si>
  <si>
    <t>COLMA 01</t>
  </si>
  <si>
    <t>20210115 09:38</t>
  </si>
  <si>
    <t>DALY CITY 1112 </t>
  </si>
  <si>
    <t>LINCOLN 1101</t>
  </si>
  <si>
    <t>STONE 1101 </t>
  </si>
  <si>
    <t>NORTECH 2110 </t>
  </si>
  <si>
    <t>Grass Valley FD</t>
  </si>
  <si>
    <t>BRUNSWICK 1104 </t>
  </si>
  <si>
    <t>MORGAN HILL 2110</t>
  </si>
  <si>
    <t>GERBER 1101</t>
  </si>
  <si>
    <t>1212195, 1212879</t>
  </si>
  <si>
    <t>LOS GATOS 1106 </t>
  </si>
  <si>
    <t>OAKLAND J 1105 </t>
  </si>
  <si>
    <t>\\fxshare-nas05\quotashare-fs01\ESA\5 - Ignition Tracking\2021_Ignition_QC_Folders\20210119_1215180_21-0010358_nan_T005170618</t>
  </si>
  <si>
    <t>01/19/2021</t>
  </si>
  <si>
    <t>1215180</t>
  </si>
  <si>
    <t>21-0010358</t>
  </si>
  <si>
    <t>T005170618</t>
  </si>
  <si>
    <t>FREMONT 1107</t>
  </si>
  <si>
    <t>FREMONT 05</t>
  </si>
  <si>
    <t>FREMONT</t>
  </si>
  <si>
    <t>20210119 09:51</t>
  </si>
  <si>
    <t>TREE-BARK FELL INTO LINE</t>
  </si>
  <si>
    <t>Mission</t>
  </si>
  <si>
    <t>014351107, FREMONT-1107</t>
  </si>
  <si>
    <t>181</t>
  </si>
  <si>
    <t>62085</t>
  </si>
  <si>
    <t>Vegetation, Tree - bark fell into line</t>
  </si>
  <si>
    <t>01/19/21 06:49</t>
  </si>
  <si>
    <t>1594322</t>
  </si>
  <si>
    <t>\\fxshare-nas05\quotashare-fs01\ESA\5 - Ignition Tracking\2021_Ignition_QC_Folders\20210119_1214789_21-0010191_nan_T005170421</t>
  </si>
  <si>
    <t>06:43</t>
  </si>
  <si>
    <t>1214789</t>
  </si>
  <si>
    <t>21-0010191</t>
  </si>
  <si>
    <t>T005170421</t>
  </si>
  <si>
    <t>CAMP EVERS 2105</t>
  </si>
  <si>
    <t>SANTA CRUZ 05</t>
  </si>
  <si>
    <t>MOUNT HERMON</t>
  </si>
  <si>
    <t>20210119 09:43</t>
  </si>
  <si>
    <t>Scotts Valley FD</t>
  </si>
  <si>
    <t>Central Coast</t>
  </si>
  <si>
    <t>Coast</t>
  </si>
  <si>
    <t>083622105, CAMP EVERS-2105</t>
  </si>
  <si>
    <t>470</t>
  </si>
  <si>
    <t>84166</t>
  </si>
  <si>
    <t>Conductor, Overhead, Broken, wire on object</t>
  </si>
  <si>
    <t>AØ BØ &amp; CØ</t>
  </si>
  <si>
    <t>Environmental/External, Fire, Forest/Grass</t>
  </si>
  <si>
    <t>58</t>
  </si>
  <si>
    <t>01/19/21 04:41</t>
  </si>
  <si>
    <t>1594158</t>
  </si>
  <si>
    <t>\\fxshare-nas05\quotashare-fs01\ESA\5 - Ignition Tracking\2021_Ignition_QC_Folders\20210119_1214558_nan_nan_T005170218</t>
  </si>
  <si>
    <t>05:43</t>
  </si>
  <si>
    <t>1214558</t>
  </si>
  <si>
    <t>T005170218</t>
  </si>
  <si>
    <t>HAYWARD 03</t>
  </si>
  <si>
    <t>CASTRO VALLE</t>
  </si>
  <si>
    <t>20210119 06:26</t>
  </si>
  <si>
    <t>\\fxshare-nas05\quotashare-fs01\ESA\5 - Ignition Tracking\2021_Ignition_QC_Folders\20210119_nan_nan_nan_T005170045</t>
  </si>
  <si>
    <t>04:28</t>
  </si>
  <si>
    <t>T005170045</t>
  </si>
  <si>
    <t>RICHMOND 06</t>
  </si>
  <si>
    <t>20210119 05:18</t>
  </si>
  <si>
    <t>\\fxshare-nas05\quotashare-fs01\ESA\5 - Ignition Tracking\2021_Ignition_QC_Folders\20210119_1214462_21-0010132_nan_T005169955</t>
  </si>
  <si>
    <t>03:54</t>
  </si>
  <si>
    <t>1214462</t>
  </si>
  <si>
    <t>21-0010132</t>
  </si>
  <si>
    <t>T005169955</t>
  </si>
  <si>
    <t>BRITTON 1109</t>
  </si>
  <si>
    <t>CUPERTINO 03</t>
  </si>
  <si>
    <t>SUNNYVALE</t>
  </si>
  <si>
    <t>20210119 09:14</t>
  </si>
  <si>
    <t>windy</t>
  </si>
  <si>
    <t>yes</t>
  </si>
  <si>
    <t>PATROL-NOT CONDUCTED</t>
  </si>
  <si>
    <t>DeAnza</t>
  </si>
  <si>
    <t>De Anza</t>
  </si>
  <si>
    <t>083611109, BRITTON-1109</t>
  </si>
  <si>
    <t>Strong Winds;32-90 F</t>
  </si>
  <si>
    <t>2564</t>
  </si>
  <si>
    <t>750872</t>
  </si>
  <si>
    <t>WIRE DOWN</t>
  </si>
  <si>
    <t>Jumpers</t>
  </si>
  <si>
    <t>Unknown Cause, Patrol - not conducted</t>
  </si>
  <si>
    <t>01/19/21 03:33</t>
  </si>
  <si>
    <t>1594099</t>
  </si>
  <si>
    <t>\\fxshare-nas05\quotashare-fs01\ESA\5 - Ignition Tracking\2021_Ignition_QC_Folders\20210119_1213875_21-0009998_nan_T005169845</t>
  </si>
  <si>
    <t>1213875</t>
  </si>
  <si>
    <t>21-0009998</t>
  </si>
  <si>
    <t>T005169845</t>
  </si>
  <si>
    <t>STELLING 1110</t>
  </si>
  <si>
    <t>CUPERTINO 08</t>
  </si>
  <si>
    <t>20210119 08:27</t>
  </si>
  <si>
    <t>083481110, STELLING-1110</t>
  </si>
  <si>
    <t>210</t>
  </si>
  <si>
    <t>60094</t>
  </si>
  <si>
    <t>A &amp; B PHASE</t>
  </si>
  <si>
    <t>111</t>
  </si>
  <si>
    <t>01/19/21 00:47</t>
  </si>
  <si>
    <t>1593958</t>
  </si>
  <si>
    <t>\\fxshare-nas05\quotashare-fs01\ESA\5 - Ignition Tracking\2021_Ignition_QC_Folders\20210119_1213589_21-0009947_nan_T005169582</t>
  </si>
  <si>
    <t>00:52</t>
  </si>
  <si>
    <t>1213589</t>
  </si>
  <si>
    <t>21-0009947</t>
  </si>
  <si>
    <t>T005169582</t>
  </si>
  <si>
    <t>CAMP EVERS 2106</t>
  </si>
  <si>
    <t>SCOTTS VALLE</t>
  </si>
  <si>
    <t>20210119 02:43</t>
  </si>
  <si>
    <t>TREE-BRANCH FELL INTO LINE</t>
  </si>
  <si>
    <t>083622106, CAMP EVERS-2106</t>
  </si>
  <si>
    <t>546</t>
  </si>
  <si>
    <t>12760</t>
  </si>
  <si>
    <t>01/19/21 00:20</t>
  </si>
  <si>
    <t>1593890</t>
  </si>
  <si>
    <t>\\fxshare-nas05\quotashare-fs01\ESA\5 - Ignition Tracking\2021_Ignition_QC_Folders\20210119_1213903_nan_nan_T005169494</t>
  </si>
  <si>
    <t>00:12</t>
  </si>
  <si>
    <t>1213903</t>
  </si>
  <si>
    <t>T005169494</t>
  </si>
  <si>
    <t>FREMONT 03</t>
  </si>
  <si>
    <t>NEWARK</t>
  </si>
  <si>
    <t>20210119 01:27</t>
  </si>
  <si>
    <t>TREE-GREW INTO LINE</t>
  </si>
  <si>
    <t>SECONDARY</t>
  </si>
  <si>
    <t>\\fxshare-nas05\quotashare-fs01\ESA\5 - Ignition Tracking\2021_Ignition_QC_Folders\20210118_1213001_21-0009885_nan_T005169139</t>
  </si>
  <si>
    <t>20:42</t>
  </si>
  <si>
    <t>1213001</t>
  </si>
  <si>
    <t>21-0009885</t>
  </si>
  <si>
    <t>T005169139</t>
  </si>
  <si>
    <t>MILPITAS 1105</t>
  </si>
  <si>
    <t>SAN JOSE 02</t>
  </si>
  <si>
    <t>MILPITAS</t>
  </si>
  <si>
    <t>20210119 01:08</t>
  </si>
  <si>
    <t>FUSE</t>
  </si>
  <si>
    <t>082831105, MILPITAS-1105</t>
  </si>
  <si>
    <t>75 1 of 3 Phases Open</t>
  </si>
  <si>
    <t>8100</t>
  </si>
  <si>
    <t>26297</t>
  </si>
  <si>
    <t>Conductor, Overhead, Normal</t>
  </si>
  <si>
    <t>01/18/21 23:18</t>
  </si>
  <si>
    <t>01/19/21 01:06</t>
  </si>
  <si>
    <t>1593826</t>
  </si>
  <si>
    <t>NEWARK 2103</t>
  </si>
  <si>
    <t>Sunnyvale FD</t>
  </si>
  <si>
    <t>RICHMOND R 1129 </t>
  </si>
  <si>
    <t>CASTRO VALLEY 1105</t>
  </si>
  <si>
    <t>GEYSERS #3-CLOVERDALE-115Kv</t>
  </si>
  <si>
    <t>INT-14388</t>
  </si>
  <si>
    <t>\\fxshare-nas05\quotashare-fs01\ESA\5 - Ignition Tracking\2021_Ignition_QC_Folders\20210119_nan_nan_INT-14388_nan</t>
  </si>
  <si>
    <t>\\fxshare-nas05\quotashare-fs01\ESA\5 - Ignition Tracking\2021_Ignition_QC_Folders\20210119_nan_nan_nan_8204137328</t>
  </si>
  <si>
    <t>2021-01-22</t>
  </si>
  <si>
    <t>20210119 21:33</t>
  </si>
  <si>
    <t>\\fxshare-nas05\quotashare-fs01\ESA\5 - Ignition Tracking\2021_Ignition_QC_Folders\20210119_nan_nan_nan_6744633391</t>
  </si>
  <si>
    <t>17:02</t>
  </si>
  <si>
    <t>BAKERSFIELD 12</t>
  </si>
  <si>
    <t>20210119 18:59</t>
  </si>
  <si>
    <t>\\fxshare-nas05\quotashare-fs01\ESA\5 - Ignition Tracking\2021_Ignition_QC_Folders\20210119_1217179_21-0010845_nan_T005172604</t>
  </si>
  <si>
    <t>1217179</t>
  </si>
  <si>
    <t>21-0010845</t>
  </si>
  <si>
    <t>T005172604</t>
  </si>
  <si>
    <t>BAKERSFIELD 03</t>
  </si>
  <si>
    <t>BAKERSFIELD</t>
  </si>
  <si>
    <t>20210119 14:24</t>
  </si>
  <si>
    <t>CROSSARM, WOOD</t>
  </si>
  <si>
    <t>253951103, COLUMBUS-1103</t>
  </si>
  <si>
    <t>48</t>
  </si>
  <si>
    <t>11952</t>
  </si>
  <si>
    <t>14384</t>
  </si>
  <si>
    <t>Crossarm, Wood, Broken, wire on object</t>
  </si>
  <si>
    <t>01/19/21 15:13</t>
  </si>
  <si>
    <t>01/19/21 13:55</t>
  </si>
  <si>
    <t>01/19/21 18:04</t>
  </si>
  <si>
    <t>1594694</t>
  </si>
  <si>
    <t>\\fxshare-nas05\quotashare-fs01\ESA\5 - Ignition Tracking\2021_Ignition_QC_Folders\20210119_1217092_nan_nan_T005172447</t>
  </si>
  <si>
    <t>1217092</t>
  </si>
  <si>
    <t>T005172447</t>
  </si>
  <si>
    <t>20210119 17:09</t>
  </si>
  <si>
    <t>State Forest</t>
  </si>
  <si>
    <t>\\fxshare-nas05\quotashare-fs01\ESA\5 - Ignition Tracking\2021_Ignition_QC_Folders\20210119_1217517_21-0010951_nan_T005172263</t>
  </si>
  <si>
    <t>12:18</t>
  </si>
  <si>
    <t>1217517</t>
  </si>
  <si>
    <t>21-0010951</t>
  </si>
  <si>
    <t>T005172263</t>
  </si>
  <si>
    <t>ROB ROY 2104</t>
  </si>
  <si>
    <t>SANTA CRUZ 01</t>
  </si>
  <si>
    <t>APTOS</t>
  </si>
  <si>
    <t>20210119 17:30</t>
  </si>
  <si>
    <t>083692104, ROB ROY-2104</t>
  </si>
  <si>
    <t>9975</t>
  </si>
  <si>
    <t>01/19/21 15:18</t>
  </si>
  <si>
    <t>1594756</t>
  </si>
  <si>
    <t>\\fxshare-nas05\quotashare-fs01\ESA\5 - Ignition Tracking\2021_Ignition_QC_Folders\20210119_nan_nan_nan_9463357269</t>
  </si>
  <si>
    <t>11:57</t>
  </si>
  <si>
    <t>SONORA 03</t>
  </si>
  <si>
    <t>SONORA</t>
  </si>
  <si>
    <t>20210119 13:41</t>
  </si>
  <si>
    <t>10-15 mph</t>
  </si>
  <si>
    <t>underground service</t>
  </si>
  <si>
    <t>\\fxshare-nas05\quotashare-fs01\ESA\5 - Ignition Tracking\2021_Ignition_QC_Folders\20210119_1216619_21-0010656_nan_T005171887</t>
  </si>
  <si>
    <t>11:13</t>
  </si>
  <si>
    <t>1216619</t>
  </si>
  <si>
    <t>21-0010656</t>
  </si>
  <si>
    <t>T005171887</t>
  </si>
  <si>
    <t>TEMPLETON 2111</t>
  </si>
  <si>
    <t>TEMPLETON 02</t>
  </si>
  <si>
    <t>20210119 14:38</t>
  </si>
  <si>
    <t>High Gusting Winds</t>
  </si>
  <si>
    <t>flat slack span construction</t>
  </si>
  <si>
    <t>183052111, TEMPLETON-2111</t>
  </si>
  <si>
    <t>2490</t>
  </si>
  <si>
    <t>86962</t>
  </si>
  <si>
    <t>Line to Line</t>
  </si>
  <si>
    <t>2111/2</t>
  </si>
  <si>
    <t>Conductor, Overhead, Together</t>
  </si>
  <si>
    <t>AC TIME</t>
  </si>
  <si>
    <t>76</t>
  </si>
  <si>
    <t>01/19/21 11:06</t>
  </si>
  <si>
    <t>01/19/21 13:42</t>
  </si>
  <si>
    <t>01/19/21 14:15</t>
  </si>
  <si>
    <t>1594554</t>
  </si>
  <si>
    <t>\\fxshare-nas05\quotashare-fs01\ESA\5 - Ignition Tracking\2021_Ignition_QC_Folders\20210119_1216509_nan_nan_T005171744</t>
  </si>
  <si>
    <t>10:46</t>
  </si>
  <si>
    <t>1216509</t>
  </si>
  <si>
    <t>T005171744</t>
  </si>
  <si>
    <t>GARDEN VALLE</t>
  </si>
  <si>
    <t>20210119 16:27</t>
  </si>
  <si>
    <t>\\fxshare-nas05\quotashare-fs01\ESA\5 - Ignition Tracking\2021_Ignition_QC_Folders\20210119_1216260_21-0010681_nan_T005171676</t>
  </si>
  <si>
    <t>1216260</t>
  </si>
  <si>
    <t>21-0010681</t>
  </si>
  <si>
    <t>T005171676</t>
  </si>
  <si>
    <t>BERESFORD 0403</t>
  </si>
  <si>
    <t>SAN CARLOS 02</t>
  </si>
  <si>
    <t>20210119 12:40</t>
  </si>
  <si>
    <t>Peninsula</t>
  </si>
  <si>
    <t>024040403, BERESFORD-0403</t>
  </si>
  <si>
    <t>59</t>
  </si>
  <si>
    <t>31624</t>
  </si>
  <si>
    <t>3479</t>
  </si>
  <si>
    <t>Transformer (OH), Burned/flashed</t>
  </si>
  <si>
    <t>01/19/21 13:34</t>
  </si>
  <si>
    <t>01/19/21 09:55</t>
  </si>
  <si>
    <t>01/19/21 18:51</t>
  </si>
  <si>
    <t>1594574</t>
  </si>
  <si>
    <t>\\fxshare-nas05\quotashare-fs01\ESA\5 - Ignition Tracking\2021_Ignition_QC_Folders\20210119_1215446_21-0010318_nan_T005171266</t>
  </si>
  <si>
    <t>1215446</t>
  </si>
  <si>
    <t>21-0010318</t>
  </si>
  <si>
    <t>T005171266</t>
  </si>
  <si>
    <t>CAMP EVERS 2103</t>
  </si>
  <si>
    <t>SANTA CRUZ</t>
  </si>
  <si>
    <t>20210119 11:24</t>
  </si>
  <si>
    <t>083622103, CAMP EVERS-2103</t>
  </si>
  <si>
    <t>6095</t>
  </si>
  <si>
    <t>01/19/21 07:29</t>
  </si>
  <si>
    <t>1594293</t>
  </si>
  <si>
    <t>\\fxshare-nas05\quotashare-fs01\ESA\5 - Ignition Tracking\2021_Ignition_QC_Folders\20210119_1214847_21-0009491.1(3 outages)_nan_T005171086</t>
  </si>
  <si>
    <t>08:48</t>
  </si>
  <si>
    <t>1214847</t>
  </si>
  <si>
    <t>21-0009491.1(3 outages)</t>
  </si>
  <si>
    <t>T005171086</t>
  </si>
  <si>
    <t>DINUBA 03</t>
  </si>
  <si>
    <t>MIRAMONTE</t>
  </si>
  <si>
    <t>20210119 12:42</t>
  </si>
  <si>
    <t>National Forest</t>
  </si>
  <si>
    <t>254060001, DUNLAP-0001</t>
  </si>
  <si>
    <t>19</t>
  </si>
  <si>
    <t>395208</t>
  </si>
  <si>
    <t>Wildfire Mitigation, Public Safety Power Shut-off</t>
  </si>
  <si>
    <t>01/19/21 05:43</t>
  </si>
  <si>
    <t>1594177</t>
  </si>
  <si>
    <t>21-0009491</t>
  </si>
  <si>
    <t>\\fxshare-nas05\quotashare-fs01\ESA\5 - Ignition Tracking\2021_Ignition_QC_Folders\20210120_nan_nan_nan_4459172353</t>
  </si>
  <si>
    <t>01/20/2021</t>
  </si>
  <si>
    <t>00:14</t>
  </si>
  <si>
    <t>DIXON</t>
  </si>
  <si>
    <t>20210120 01:51</t>
  </si>
  <si>
    <t>UG</t>
  </si>
  <si>
    <t>\\fxshare-nas05\quotashare-fs01\ESA\5 - Ignition Tracking\2021_Ignition_QC_Folders\20210120_nan_nan_nan_8721031782</t>
  </si>
  <si>
    <t>00:13</t>
  </si>
  <si>
    <t>SANTA CRUZ 04</t>
  </si>
  <si>
    <t>DAVENPORT</t>
  </si>
  <si>
    <t>20210120 01:22</t>
  </si>
  <si>
    <t>\\fxshare-nas05\quotashare-fs01\ESA\5 - Ignition Tracking\2021_Ignition_QC_Folders\20210119_1214870_21-0011245_nan_T005173955</t>
  </si>
  <si>
    <t>20:22</t>
  </si>
  <si>
    <t>1214870</t>
  </si>
  <si>
    <t>21-0011245</t>
  </si>
  <si>
    <t>T005173955</t>
  </si>
  <si>
    <t>PAUL SWEET 2106</t>
  </si>
  <si>
    <t>SANTA CRUZ 02</t>
  </si>
  <si>
    <t>SOQUEL</t>
  </si>
  <si>
    <t>20210120 03:17</t>
  </si>
  <si>
    <t>083252106, PAUL SWEET-2106</t>
  </si>
  <si>
    <t>8</t>
  </si>
  <si>
    <t>12019</t>
  </si>
  <si>
    <t>01/19/21 05:33</t>
  </si>
  <si>
    <t>1594979</t>
  </si>
  <si>
    <t>Lamont County FD</t>
  </si>
  <si>
    <t>DUNLAP 1103</t>
  </si>
  <si>
    <t>PLACERVILLE 2106 </t>
  </si>
  <si>
    <t>Cal Fire, Garden Valley</t>
  </si>
  <si>
    <t>CURTIS 1705</t>
  </si>
  <si>
    <t>LAKEVIEW 1103 </t>
  </si>
  <si>
    <t>BAKERSFIELD 1116</t>
  </si>
  <si>
    <t>LAMONT 1106</t>
  </si>
  <si>
    <t>EVERGREEN 2102 </t>
  </si>
  <si>
    <t>POINT MORETTI 1101</t>
  </si>
  <si>
    <t>DIXON 1102 </t>
  </si>
  <si>
    <t>Old</t>
  </si>
  <si>
    <t>Freedom BLVD</t>
  </si>
  <si>
    <t>Pomar</t>
  </si>
  <si>
    <t>Wolf</t>
  </si>
  <si>
    <t>EI210118A</t>
  </si>
  <si>
    <t>EI210119B</t>
  </si>
  <si>
    <t>1217092, 1217328</t>
  </si>
  <si>
    <t>\\fxshare-nas05\quotashare-fs01\ESA\5 - Ignition Tracking\2021_Ignition_QC_Folders\20210120_1213299_nan_nan_T005175678</t>
  </si>
  <si>
    <t>2021/01/20 00:00:00</t>
  </si>
  <si>
    <t>13:32</t>
  </si>
  <si>
    <t>1213299</t>
  </si>
  <si>
    <t>T005175678</t>
  </si>
  <si>
    <t>2021/01/20 16:16:49</t>
  </si>
  <si>
    <t>\\fxshare-nas05\quotashare-fs01\ESA\5 - Ignition Tracking\2021_Ignition_QC_Folders\20210119_1216478_nan_nan_T005171883</t>
  </si>
  <si>
    <t>2021/01/19 00:00:00</t>
  </si>
  <si>
    <t>11:10</t>
  </si>
  <si>
    <t>1216478</t>
  </si>
  <si>
    <t>T005171883</t>
  </si>
  <si>
    <t>2021/01/19 13:34:02</t>
  </si>
  <si>
    <t>\\fxshare-nas05\quotashare-fs01\ESA\5 - Ignition Tracking\2021_Ignition_QC_Folders\20210121_1219405_nan_nan_T005176471</t>
  </si>
  <si>
    <t>01/21/2021</t>
  </si>
  <si>
    <t>01:35</t>
  </si>
  <si>
    <t>1219405</t>
  </si>
  <si>
    <t>T005176471</t>
  </si>
  <si>
    <t>Fire Dept-nan</t>
  </si>
  <si>
    <t>20210121 05:06</t>
  </si>
  <si>
    <t>\\fxshare-nas05\quotashare-fs01\ESA\5 - Ignition Tracking\2021_Ignition_QC_Folders\20210120_nan_nan_nan_784773958</t>
  </si>
  <si>
    <t>20210120 20:54</t>
  </si>
  <si>
    <t>\\fxshare-nas05\quotashare-fs01\ESA\5 - Ignition Tracking\2021_Ignition_QC_Folders\20210120_nan_nan_nan_787828101</t>
  </si>
  <si>
    <t>19:44</t>
  </si>
  <si>
    <t>20210120 20:50</t>
  </si>
  <si>
    <t>\\fxshare-nas05\quotashare-fs01\ESA\5 - Ignition Tracking\2021_Ignition_QC_Folders\20210120_1213868_21-0009979.2(2 outages)_nan_T005175771</t>
  </si>
  <si>
    <t>14:13</t>
  </si>
  <si>
    <t>1213868</t>
  </si>
  <si>
    <t>21-0009979.2(2 outages)</t>
  </si>
  <si>
    <t>T005175771</t>
  </si>
  <si>
    <t>SALT SPRINGS 2102</t>
  </si>
  <si>
    <t>ANGELS CAMP 02</t>
  </si>
  <si>
    <t>TAMARACK</t>
  </si>
  <si>
    <t>20210120 15:22</t>
  </si>
  <si>
    <t xml:space="preserve">SMOLDERING PINE NEEDLES APPROX 30 FEET FROM DOWN CONDUCTOR. </t>
  </si>
  <si>
    <t>163692102, SALT SPRINGS-2102</t>
  </si>
  <si>
    <t>2008</t>
  </si>
  <si>
    <t>147895</t>
  </si>
  <si>
    <t>8442</t>
  </si>
  <si>
    <t>Crossarm, Wood, Broken, wire on ground</t>
  </si>
  <si>
    <t>Available</t>
  </si>
  <si>
    <t>185</t>
  </si>
  <si>
    <t>01/19/21 01:05</t>
  </si>
  <si>
    <t>1593938</t>
  </si>
  <si>
    <t>21-0009979</t>
  </si>
  <si>
    <t>\\fxshare-nas05\quotashare-fs01\ESA\5 - Ignition Tracking\2021_Ignition_QC_Folders\20210120_1218726_21-0011482_nan_T005175401</t>
  </si>
  <si>
    <t>12:16</t>
  </si>
  <si>
    <t>1218726</t>
  </si>
  <si>
    <t>21-0011482</t>
  </si>
  <si>
    <t>T005175401</t>
  </si>
  <si>
    <t>BIG BASIN 1102</t>
  </si>
  <si>
    <t>BOULDER CREE</t>
  </si>
  <si>
    <t>20210120 14:51</t>
  </si>
  <si>
    <t xml:space="preserve">Not sure </t>
  </si>
  <si>
    <t>082841102, BIG BASIN-1102</t>
  </si>
  <si>
    <t>18</t>
  </si>
  <si>
    <t>7949</t>
  </si>
  <si>
    <t>01/19/21 00:52</t>
  </si>
  <si>
    <t>1595101</t>
  </si>
  <si>
    <t>Pather Ridge/Stapp</t>
  </si>
  <si>
    <t>Leoni</t>
  </si>
  <si>
    <t>21-0009878</t>
  </si>
  <si>
    <t>EL DORADO PH 2101 </t>
  </si>
  <si>
    <t>RED BLUFF 1101 </t>
  </si>
  <si>
    <t>Manzanita</t>
  </si>
  <si>
    <t>21-0009888</t>
  </si>
  <si>
    <t>SAN JOAQUIN #3 1103 </t>
  </si>
  <si>
    <t>LOS GATOS 1107 </t>
  </si>
  <si>
    <t>Soda</t>
  </si>
  <si>
    <t>21-0010069</t>
  </si>
  <si>
    <t>\\fxshare-nas05\quotashare-fs01\ESA\5 - Ignition Tracking\2021_Ignition_QC_Folders\20210125_nan_nan_nan_977792364</t>
  </si>
  <si>
    <t>01/25/2021</t>
  </si>
  <si>
    <t>03:38</t>
  </si>
  <si>
    <t>2021-01-26</t>
  </si>
  <si>
    <t>REDDING 02</t>
  </si>
  <si>
    <t>PALO CEDRO</t>
  </si>
  <si>
    <t>20210125 03:49</t>
  </si>
  <si>
    <t>NOT RAINING WHILE ONSITE, RAINING PRIOR</t>
  </si>
  <si>
    <t>\\fxshare-nas05\quotashare-fs01\ESA\5 - Ignition Tracking\2021_Ignition_QC_Folders\20210125_nan_nan_nan_974276375</t>
  </si>
  <si>
    <t>01:54</t>
  </si>
  <si>
    <t>20210125 03:39</t>
  </si>
  <si>
    <t>NOT RAINING AT TIME ONSITE, BUT PRIOR</t>
  </si>
  <si>
    <t>\\fxshare-nas05\quotashare-fs01\ESA\5 - Ignition Tracking\2021_Ignition_QC_Folders\20210123_1222140_21-0013376_nan_T005180446</t>
  </si>
  <si>
    <t>01/23/2021</t>
  </si>
  <si>
    <t>19:53</t>
  </si>
  <si>
    <t>1222140</t>
  </si>
  <si>
    <t>21-0013376</t>
  </si>
  <si>
    <t>T005180446</t>
  </si>
  <si>
    <t>LIVINGSTON 1106</t>
  </si>
  <si>
    <t>LIVINGSTON</t>
  </si>
  <si>
    <t>20210123 22:51</t>
  </si>
  <si>
    <t>Vehicle Accident</t>
  </si>
  <si>
    <t>Overhead primary with transformer &amp; secondary risers (2)</t>
  </si>
  <si>
    <t>Yosemite</t>
  </si>
  <si>
    <t>252261106, LIVINGSTON-1106</t>
  </si>
  <si>
    <t>1576</t>
  </si>
  <si>
    <t>MTR#1006735461</t>
  </si>
  <si>
    <t>Secondary, Broken</t>
  </si>
  <si>
    <t>01/23/21 21:15</t>
  </si>
  <si>
    <t>Transformer only</t>
  </si>
  <si>
    <t>01/23/21 19:50</t>
  </si>
  <si>
    <t>01/23/21 23:07</t>
  </si>
  <si>
    <t>1596342</t>
  </si>
  <si>
    <t>\\fxshare-nas05\quotashare-fs01\ESA\5 - Ignition Tracking\2021_Ignition_QC_Folders\20210123_nan_nan_nan_8858176491</t>
  </si>
  <si>
    <t>10:17</t>
  </si>
  <si>
    <t>8858176491</t>
  </si>
  <si>
    <t>WATSONVILLE</t>
  </si>
  <si>
    <t>20210123 11:25</t>
  </si>
  <si>
    <t>UNIT</t>
  </si>
  <si>
    <t>\\fxshare-nas05\quotashare-fs01\ESA\5 - Ignition Tracking\2021_Ignition_QC_Folders\20210123_1221713_nan_nan_T005179969</t>
  </si>
  <si>
    <t>10:04</t>
  </si>
  <si>
    <t>1221713</t>
  </si>
  <si>
    <t>T005179969</t>
  </si>
  <si>
    <t>20210123 11:27</t>
  </si>
  <si>
    <t>\\fxshare-nas05\quotashare-fs01\ESA\5 - Ignition Tracking\2021_Ignition_QC_Folders\20210123_nan_nan_nan_T005179700</t>
  </si>
  <si>
    <t>T005179700</t>
  </si>
  <si>
    <t>20210123 07:54</t>
  </si>
  <si>
    <t>FIRE, FOREST/GRASS</t>
  </si>
  <si>
    <t>\\fxshare-nas05\quotashare-fs01\ESA\5 - Ignition Tracking\2021_Ignition_QC_Folders\20210122_1220583_nan_nan_T005178738</t>
  </si>
  <si>
    <t>01/22/2021</t>
  </si>
  <si>
    <t>10:15</t>
  </si>
  <si>
    <t>1220583</t>
  </si>
  <si>
    <t>T005178738</t>
  </si>
  <si>
    <t>MARIPOSA 02</t>
  </si>
  <si>
    <t>MARIPOSA</t>
  </si>
  <si>
    <t>20210122 11:45</t>
  </si>
  <si>
    <t>\\fxshare-nas05\quotashare-fs01\ESA\5 - Ignition Tracking\2021_Ignition_QC_Folders\20210122_nan_nan_nan_3465770392</t>
  </si>
  <si>
    <t>09:30</t>
  </si>
  <si>
    <t>NORTH COAST</t>
  </si>
  <si>
    <t>GUERNEVILLE</t>
  </si>
  <si>
    <t>MONTE RIO</t>
  </si>
  <si>
    <t>20210122 17:20</t>
  </si>
  <si>
    <t>MONTE RIO 1111 </t>
  </si>
  <si>
    <t>MARIPOSA 2101</t>
  </si>
  <si>
    <t>TRACY 1106</t>
  </si>
  <si>
    <t>Mariposa FD</t>
  </si>
  <si>
    <t>SARATOGA 1113 </t>
  </si>
  <si>
    <t>WATSONVILLE 2101 </t>
  </si>
  <si>
    <t>DESCHUTES 1104 </t>
  </si>
  <si>
    <t>\\fxshare-nas05\quotashare-fs01\ESA\5 - Ignition Tracking\2021_Ignition_QC_Folders\20210127_1232449_21-0016664_nan_T005191728</t>
  </si>
  <si>
    <t>01/27/2021</t>
  </si>
  <si>
    <t>16:16</t>
  </si>
  <si>
    <t>1232449</t>
  </si>
  <si>
    <t>21-0016664</t>
  </si>
  <si>
    <t>T005191728</t>
  </si>
  <si>
    <t>BOGUE 1103</t>
  </si>
  <si>
    <t>2021-01-29</t>
  </si>
  <si>
    <t>MARYSVILLE 03</t>
  </si>
  <si>
    <t>20210127 17:19</t>
  </si>
  <si>
    <t>153781103, BOGUE-1103</t>
  </si>
  <si>
    <t>53</t>
  </si>
  <si>
    <t>9109</t>
  </si>
  <si>
    <t>01/27/21 03:06</t>
  </si>
  <si>
    <t>1598982</t>
  </si>
  <si>
    <t>\\fxshare-nas05\quotashare-fs01\ESA\5 - Ignition Tracking\2021_Ignition_QC_Folders\20210127_1232739_21-0015647_nan_T005187305</t>
  </si>
  <si>
    <t>04:43</t>
  </si>
  <si>
    <t>1232739</t>
  </si>
  <si>
    <t>21-0015647</t>
  </si>
  <si>
    <t>T005187305</t>
  </si>
  <si>
    <t>GIRVAN 1102</t>
  </si>
  <si>
    <t>20210127 05:25</t>
  </si>
  <si>
    <t>Storm Snow</t>
  </si>
  <si>
    <t>103401102, GIRVAN-1102</t>
  </si>
  <si>
    <t>67</t>
  </si>
  <si>
    <t>35278</t>
  </si>
  <si>
    <t>2843</t>
  </si>
  <si>
    <t>01/27/21 03:29</t>
  </si>
  <si>
    <t>01/27/21 12:31</t>
  </si>
  <si>
    <t>1598198</t>
  </si>
  <si>
    <t>\\fxshare-nas05\quotashare-fs01\ESA\5 - Ignition Tracking\2021_Ignition_QC_Folders\20210126_nan_nan_nan_T005186531</t>
  </si>
  <si>
    <t>01/26/2021</t>
  </si>
  <si>
    <t>T005186531</t>
  </si>
  <si>
    <t>ANTIOCH 01</t>
  </si>
  <si>
    <t>OAKLEY</t>
  </si>
  <si>
    <t>20210127 07:52</t>
  </si>
  <si>
    <t>\\fxshare-nas05\quotashare-fs01\ESA\5 - Ignition Tracking\2021_Ignition_QC_Folders\20210126_1230326_21-0015353_nan_T005186075</t>
  </si>
  <si>
    <t>22:03</t>
  </si>
  <si>
    <t>1230326</t>
  </si>
  <si>
    <t>21-0015353</t>
  </si>
  <si>
    <t>T005186075</t>
  </si>
  <si>
    <t>SANTA ROSA 02</t>
  </si>
  <si>
    <t>COTATI</t>
  </si>
  <si>
    <t>20210127 00:08</t>
  </si>
  <si>
    <t>042271104, COTATI-1104</t>
  </si>
  <si>
    <t>9</t>
  </si>
  <si>
    <t>11700</t>
  </si>
  <si>
    <t>OJ FEEDING MTR 1008566282</t>
  </si>
  <si>
    <t>01/27/21 10:00</t>
  </si>
  <si>
    <t>01/26/21 21:59</t>
  </si>
  <si>
    <t>01/27/21 19:39</t>
  </si>
  <si>
    <t>1597873</t>
  </si>
  <si>
    <t>\\fxshare-nas05\quotashare-fs01\ESA\5 - Ignition Tracking\2021_Ignition_QC_Folders\20210126_1226815_21-0014826_nan_T005185080</t>
  </si>
  <si>
    <t>18:32</t>
  </si>
  <si>
    <t>1226815</t>
  </si>
  <si>
    <t>21-0014826</t>
  </si>
  <si>
    <t>T005185080</t>
  </si>
  <si>
    <t>DIXON LANDING 2109</t>
  </si>
  <si>
    <t>FREMONT 04</t>
  </si>
  <si>
    <t>20210126 20:36</t>
  </si>
  <si>
    <t>014722109, DIXON LANDING-2109</t>
  </si>
  <si>
    <t>1977</t>
  </si>
  <si>
    <t>127815</t>
  </si>
  <si>
    <t>MR119</t>
  </si>
  <si>
    <t>24</t>
  </si>
  <si>
    <t>01/26/21 18:29</t>
  </si>
  <si>
    <t>01/26/21 19:56</t>
  </si>
  <si>
    <t>01/26/21 20:12</t>
  </si>
  <si>
    <t>1597354</t>
  </si>
  <si>
    <t>\\fxshare-nas05\quotashare-fs01\ESA\5 - Ignition Tracking\2021_Ignition_QC_Folders\20210126_1226644_nan_nan_T005184776</t>
  </si>
  <si>
    <t>16:43</t>
  </si>
  <si>
    <t>1226644</t>
  </si>
  <si>
    <t>T005184776</t>
  </si>
  <si>
    <t>no fire</t>
  </si>
  <si>
    <t>PITTSBURG</t>
  </si>
  <si>
    <t>20210126 18:22</t>
  </si>
  <si>
    <t>splice box</t>
  </si>
  <si>
    <t>\\fxshare-nas05\quotashare-fs01\ESA\5 - Ignition Tracking\2021_Ignition_QC_Folders\20210126_1226143_21-0014706_nan_T005184521</t>
  </si>
  <si>
    <t>1226143</t>
  </si>
  <si>
    <t>21-0014706</t>
  </si>
  <si>
    <t>T005184521</t>
  </si>
  <si>
    <t>TRINIDAD 1101</t>
  </si>
  <si>
    <t>EUREKA 01</t>
  </si>
  <si>
    <t>TRINIDAD</t>
  </si>
  <si>
    <t>20210126 15:59</t>
  </si>
  <si>
    <t>Storm Wind/Rain/Snow</t>
  </si>
  <si>
    <t>County Land</t>
  </si>
  <si>
    <t>192231101, TRINIDAD-1101</t>
  </si>
  <si>
    <t>92</t>
  </si>
  <si>
    <t>3663</t>
  </si>
  <si>
    <t>Trip Saver</t>
  </si>
  <si>
    <t>01/26/21 14:33</t>
  </si>
  <si>
    <t>1597260</t>
  </si>
  <si>
    <t>HUMBOLDT BAY - HUMBOLDT #1 - 60kV</t>
  </si>
  <si>
    <t>T21-004062</t>
  </si>
  <si>
    <t>\\fxshare-nas05\quotashare-fs01\ESA\5 - Ignition Tracking\2021_Ignition_QC_Folders\20210126_nan_nan_T21-004062_nan</t>
  </si>
  <si>
    <t>\\fxshare-nas05\quotashare-fs01\ESA\5 - Ignition Tracking\2021_Ignition_QC_Folders\20210128_1236807_nan_nan_T005193539</t>
  </si>
  <si>
    <t>01/28/2021</t>
  </si>
  <si>
    <t>03:20</t>
  </si>
  <si>
    <t>1236807</t>
  </si>
  <si>
    <t>T005193539</t>
  </si>
  <si>
    <t>ARVIN</t>
  </si>
  <si>
    <t>20210128 05:05</t>
  </si>
  <si>
    <t>KIRKER 2107</t>
  </si>
  <si>
    <t>Cotati FD</t>
  </si>
  <si>
    <t>BELLEVUE 2101 </t>
  </si>
  <si>
    <t>CONTRA COSTA 2107 </t>
  </si>
  <si>
    <t>Self Extinguished/Cal Fire</t>
  </si>
  <si>
    <t>ARVIN 1101</t>
  </si>
  <si>
    <t>\\fxshare-nas05\quotashare-fs01\ESA\5 - Ignition Tracking\2021_Ignition_QC_Folders\20210129_1240786_21-0018106_nan_T005198544</t>
  </si>
  <si>
    <t>01/29/2021</t>
  </si>
  <si>
    <t>00:09</t>
  </si>
  <si>
    <t>1240786</t>
  </si>
  <si>
    <t>21-0018106</t>
  </si>
  <si>
    <t>T005198544</t>
  </si>
  <si>
    <t>WEST SACRAMENTO 1108</t>
  </si>
  <si>
    <t>WOODLAND 03</t>
  </si>
  <si>
    <t>WEST SACRAME</t>
  </si>
  <si>
    <t>20210129 02:33</t>
  </si>
  <si>
    <t>063131108, WEST SACRAMENTO-1108</t>
  </si>
  <si>
    <t>MTR#1003868260</t>
  </si>
  <si>
    <t>01/28/21 23:09</t>
  </si>
  <si>
    <t>1600129</t>
  </si>
  <si>
    <t>\\fxshare-nas05\quotashare-fs01\ESA\5 - Ignition Tracking\2021_Ignition_QC_Folders\20210131_nan_nan_nan_1933113154</t>
  </si>
  <si>
    <t>01/31/2021</t>
  </si>
  <si>
    <t>02:25</t>
  </si>
  <si>
    <t>2021-02-02</t>
  </si>
  <si>
    <t>HAYWARD 04</t>
  </si>
  <si>
    <t>20210131 03:58</t>
  </si>
  <si>
    <t>\\fxshare-nas05\quotashare-fs01\ESA\5 - Ignition Tracking\2021_Ignition_QC_Folders\20210130_nan_nan_nan_711390194</t>
  </si>
  <si>
    <t>01/30/2021</t>
  </si>
  <si>
    <t>20:13</t>
  </si>
  <si>
    <t>WILLOWS</t>
  </si>
  <si>
    <t>20210130 21:09</t>
  </si>
  <si>
    <t>\\fxshare-nas05\quotashare-fs01\ESA\5 - Ignition Tracking\2021_Ignition_QC_Folders\20210130_nan_nan_nan_4626293901</t>
  </si>
  <si>
    <t>14:30</t>
  </si>
  <si>
    <t>VACAVILLE 03</t>
  </si>
  <si>
    <t>SUISUN CITY</t>
  </si>
  <si>
    <t>20210130 16:32</t>
  </si>
  <si>
    <t>\\fxshare-nas05\quotashare-fs01\ESA\5 - Ignition Tracking\2021_Ignition_QC_Folders\20210130_1242781_nan_nan_T005202708</t>
  </si>
  <si>
    <t>08:04</t>
  </si>
  <si>
    <t>1242781</t>
  </si>
  <si>
    <t>T005202708</t>
  </si>
  <si>
    <t>VALLEJO 03</t>
  </si>
  <si>
    <t>VALLEJO</t>
  </si>
  <si>
    <t>20210130 09:08</t>
  </si>
  <si>
    <t>SERVICE CONDUCTOR</t>
  </si>
  <si>
    <t>\\fxshare-nas05\quotashare-fs01\ESA\5 - Ignition Tracking\2021_Ignition_QC_Folders\20210130_nan_nan_nan_3188706</t>
  </si>
  <si>
    <t>02:51</t>
  </si>
  <si>
    <t>20210130 04:29</t>
  </si>
  <si>
    <t>\\fxshare-nas05\quotashare-fs01\ESA\5 - Ignition Tracking\2021_Ignition_QC_Folders\20210129_1242491_nan_nan_T005201989</t>
  </si>
  <si>
    <t>1242491</t>
  </si>
  <si>
    <t>T005201989</t>
  </si>
  <si>
    <t>SANTA MARIA 03</t>
  </si>
  <si>
    <t>LOMPOC</t>
  </si>
  <si>
    <t>20210129 22:09</t>
  </si>
  <si>
    <t>\\fxshare-nas05\quotashare-fs01\ESA\5 - Ignition Tracking\2021_Ignition_QC_Folders\20210129_nan_nan_nan_2260496397</t>
  </si>
  <si>
    <t>07:22</t>
  </si>
  <si>
    <t>customer panel</t>
  </si>
  <si>
    <t>20210129 09:16</t>
  </si>
  <si>
    <t>FREMONT 1109</t>
  </si>
  <si>
    <t>PURISIMA 1101 </t>
  </si>
  <si>
    <t>Lompoc FD BRAD LANE 8057377742</t>
  </si>
  <si>
    <t>EL CAPITAN 1103 </t>
  </si>
  <si>
    <t>Cal Fire Merced County</t>
  </si>
  <si>
    <t>CARQUINEZ 1103 </t>
  </si>
  <si>
    <t>SUISUN 1101</t>
  </si>
  <si>
    <t>WILLOWS A 1104 </t>
  </si>
  <si>
    <t>Willows/Orland FD - dave kelly</t>
  </si>
  <si>
    <t>HAYWARD O 0401 </t>
  </si>
  <si>
    <t>ALCO FD</t>
  </si>
  <si>
    <t>T21-004143</t>
  </si>
  <si>
    <t>120470617, 120471016</t>
  </si>
  <si>
    <t>PG&amp;E Crew</t>
  </si>
  <si>
    <t>KERN - KERN FRONT 115kV</t>
  </si>
  <si>
    <t>\\fxshare-nas05\quotashare-fs01\ESA\5 - Ignition Tracking\2021_Ignition_QC_Folders\20210127_nan_nan_T21-004143_nan</t>
  </si>
  <si>
    <t>\\fxshare-nas05\quotashare-fs01\ESA\5 - Ignition Tracking\2021_Ignition_QC_Folders\20210125_1225051_nan_nan_T005183476</t>
  </si>
  <si>
    <t>2021/01/25 00:00:00</t>
  </si>
  <si>
    <t>19:08</t>
  </si>
  <si>
    <t>1225051</t>
  </si>
  <si>
    <t>T005183476</t>
  </si>
  <si>
    <t>2021/01/25 19:55:16</t>
  </si>
  <si>
    <t>PATROL-FOUND NOTHING</t>
  </si>
  <si>
    <t>\\fxshare-nas05\quotashare-fs01\ESA\5 - Ignition Tracking\2021_Ignition_QC_Folders\20210202_1245629_21-0020687_nan_T005206461</t>
  </si>
  <si>
    <t>02/02/2021</t>
  </si>
  <si>
    <t>00:25</t>
  </si>
  <si>
    <t>1245629</t>
  </si>
  <si>
    <t>21-0020687</t>
  </si>
  <si>
    <t>T005206461</t>
  </si>
  <si>
    <t>LLAGAS 2101</t>
  </si>
  <si>
    <t>GILROY 02</t>
  </si>
  <si>
    <t>GILROY</t>
  </si>
  <si>
    <t>20210202 02:12</t>
  </si>
  <si>
    <t>CAL FIRE MORGAN HILL 408-779-6611</t>
  </si>
  <si>
    <t>083182101, LLAGAS-2101</t>
  </si>
  <si>
    <t>10</t>
  </si>
  <si>
    <t>150</t>
  </si>
  <si>
    <t>Open Circuit</t>
  </si>
  <si>
    <t>4505</t>
  </si>
  <si>
    <t>02/02/21 01:37</t>
  </si>
  <si>
    <t>02/02/21 00:12</t>
  </si>
  <si>
    <t>1602333</t>
  </si>
  <si>
    <t>EI210125A</t>
  </si>
  <si>
    <t>DUMBARTON 1102</t>
  </si>
  <si>
    <t>\\fxshare-nas05\quotashare-fs01\ESA\5 - Ignition Tracking\2021_Ignition_QC_Folders\20210203_nan_nan_nan_3580377177</t>
  </si>
  <si>
    <t>02/03/2021</t>
  </si>
  <si>
    <t>07:10</t>
  </si>
  <si>
    <t>2021-02-05</t>
  </si>
  <si>
    <t>LAKEPORT 01</t>
  </si>
  <si>
    <t>KELSEYVILLE</t>
  </si>
  <si>
    <t>20210203 07:25</t>
  </si>
  <si>
    <t>\\fxshare-nas05\quotashare-fs01\ESA\5 - Ignition Tracking\2021_Ignition_QC_Folders\20210203_nan_nan_nan_3587157400</t>
  </si>
  <si>
    <t>20210203 07:21</t>
  </si>
  <si>
    <t>\\fxshare-nas05\quotashare-fs01\ESA\5 - Ignition Tracking\2021_Ignition_QC_Folders\20210202_1246592_21-0021122_nan_T005207640</t>
  </si>
  <si>
    <t>21:03</t>
  </si>
  <si>
    <t>1246592</t>
  </si>
  <si>
    <t>21-0021122</t>
  </si>
  <si>
    <t>T005207640</t>
  </si>
  <si>
    <t>CASTRO VALLEY 1104</t>
  </si>
  <si>
    <t>HAYWARD 02</t>
  </si>
  <si>
    <t>20210202 22:05</t>
  </si>
  <si>
    <t>TRANSFORMER (OH)</t>
  </si>
  <si>
    <t>014091104, CASTRO VALLEY-1104</t>
  </si>
  <si>
    <t>24173</t>
  </si>
  <si>
    <t>MR483</t>
  </si>
  <si>
    <t>Transformer (OH), Failed/Faulted</t>
  </si>
  <si>
    <t>02/02/21 21:52</t>
  </si>
  <si>
    <t>02/02/21 20:59</t>
  </si>
  <si>
    <t>02/03/21 05:44</t>
  </si>
  <si>
    <t>1602567</t>
  </si>
  <si>
    <t>\\fxshare-nas05\quotashare-fs01\ESA\5 - Ignition Tracking\2021_Ignition_QC_Folders\20210202_nan_nan_nan_7125464</t>
  </si>
  <si>
    <t>MERCED 02</t>
  </si>
  <si>
    <t>SNELLING</t>
  </si>
  <si>
    <t>20210202 18:27</t>
  </si>
  <si>
    <t>\\fxshare-nas05\quotashare-fs01\ESA\5 - Ignition Tracking\2021_Ignition_QC_Folders\20210202_nan_nan_nan_5111488</t>
  </si>
  <si>
    <t>08:58</t>
  </si>
  <si>
    <t>LIVERMORE 03</t>
  </si>
  <si>
    <t>PLEASANTON</t>
  </si>
  <si>
    <t>20210202 10:23</t>
  </si>
  <si>
    <t>\\fxshare-nas05\quotashare-fs01\ESA\5 - Ignition Tracking\2021_Ignition_QC_Folders\20210202_nan_nan_nan_840817146</t>
  </si>
  <si>
    <t>REDDING 03</t>
  </si>
  <si>
    <t>ANDERSON</t>
  </si>
  <si>
    <t>20210202 08:35</t>
  </si>
  <si>
    <t>T21-004552</t>
  </si>
  <si>
    <t>TEJON-LEBEC - 70kV</t>
  </si>
  <si>
    <t>\\fxshare-nas05\quotashare-fs01\ESA\5 - Ignition Tracking\2021_Ignition_QC_Folders\20210203_nan_nan_T21-004552_nan</t>
  </si>
  <si>
    <t>PANORAMA 1102 </t>
  </si>
  <si>
    <t>VINEYARD 2108 </t>
  </si>
  <si>
    <t>Pleasanton FD</t>
  </si>
  <si>
    <t>MERCED FALLS 1102</t>
  </si>
  <si>
    <t>Kelseyville FD 707-279-4268</t>
  </si>
  <si>
    <t>KONOCTI 1102 </t>
  </si>
  <si>
    <t>\\fxshare-nas05\quotashare-fs01\ESA\5 - Ignition Tracking\2021_Ignition_QC_Folders\20210204_nan_nan_nan_7814844594</t>
  </si>
  <si>
    <t>02/04/2021</t>
  </si>
  <si>
    <t>12:08</t>
  </si>
  <si>
    <t>SONORA 04</t>
  </si>
  <si>
    <t>COLD SPRINGS</t>
  </si>
  <si>
    <t>20210204 13:52</t>
  </si>
  <si>
    <t>\\fxshare-nas05\quotashare-fs01\ESA\5 - Ignition Tracking\2021_Ignition_QC_Folders\20210204_nan_nan_nan_3769135270</t>
  </si>
  <si>
    <t>10:53</t>
  </si>
  <si>
    <t>SAN RAFAEL 06</t>
  </si>
  <si>
    <t>NOVATO</t>
  </si>
  <si>
    <t>20210204 12:47</t>
  </si>
  <si>
    <t>\\fxshare-nas05\quotashare-fs01\ESA\5 - Ignition Tracking\2021_Ignition_QC_Folders\20210204_nan_nan_nan_9234247370</t>
  </si>
  <si>
    <t>00:49</t>
  </si>
  <si>
    <t>MANTECA</t>
  </si>
  <si>
    <t>20210204 02:32</t>
  </si>
  <si>
    <t>MANTECA 1704</t>
  </si>
  <si>
    <t>STAFFORD 1101 </t>
  </si>
  <si>
    <t>SPRING GAP 1702 </t>
  </si>
  <si>
    <t>\\fxshare-nas05\quotashare-fs01\ESA\5 - Ignition Tracking\2021_Ignition_QC_Folders\20210204_nan_nan_T21-004574_nan</t>
  </si>
  <si>
    <t>Middle Fork #1 - 60kV</t>
  </si>
  <si>
    <t>T21-004574</t>
  </si>
  <si>
    <t>\\fxshare-nas05\quotashare-fs01\ESA\5 - Ignition Tracking\2021_Ignition_QC_Folders\20210208_nan_nan_nan_8400552854</t>
  </si>
  <si>
    <t>02/08/2021</t>
  </si>
  <si>
    <t>05:52</t>
  </si>
  <si>
    <t>2021-02-09</t>
  </si>
  <si>
    <t>20210208 06:56</t>
  </si>
  <si>
    <t>\\fxshare-nas05\quotashare-fs01\ESA\5 - Ignition Tracking\2021_Ignition_QC_Folders\20210208_nan_nan_nan_8547403109</t>
  </si>
  <si>
    <t>01:26</t>
  </si>
  <si>
    <t>SAN JOSE 04</t>
  </si>
  <si>
    <t>20210208 02:56</t>
  </si>
  <si>
    <t>\\fxshare-nas05\quotashare-fs01\ESA\5 - Ignition Tracking\2021_Ignition_QC_Folders\20210208_nan_nan_nan_7835103901</t>
  </si>
  <si>
    <t>00:44</t>
  </si>
  <si>
    <t>20210208 02:04</t>
  </si>
  <si>
    <t>Communication Lines/Equipment</t>
  </si>
  <si>
    <t>\\fxshare-nas05\quotashare-fs01\ESA\5 - Ignition Tracking\2021_Ignition_QC_Folders\20210207_nan_nan_nan_7079351474</t>
  </si>
  <si>
    <t>02/07/2021</t>
  </si>
  <si>
    <t>20:35</t>
  </si>
  <si>
    <t>BAKERSFIELD 10</t>
  </si>
  <si>
    <t>20210207 21:26</t>
  </si>
  <si>
    <t>\\fxshare-nas05\quotashare-fs01\ESA\5 - Ignition Tracking\2021_Ignition_QC_Folders\20210207_1250289_nan_nan_T005211607</t>
  </si>
  <si>
    <t>20:04</t>
  </si>
  <si>
    <t>1250289</t>
  </si>
  <si>
    <t>T005211607</t>
  </si>
  <si>
    <t>20210207 21:09</t>
  </si>
  <si>
    <t>\\fxshare-nas05\quotashare-fs01\ESA\5 - Ignition Tracking\2021_Ignition_QC_Folders\20210207_nan_nan_nan_T005211604</t>
  </si>
  <si>
    <t>19:52</t>
  </si>
  <si>
    <t>T005211604</t>
  </si>
  <si>
    <t>BURNEY</t>
  </si>
  <si>
    <t>MONTGOMERY C</t>
  </si>
  <si>
    <t>20210207 21:39</t>
  </si>
  <si>
    <t>\\fxshare-nas05\quotashare-fs01\ESA\5 - Ignition Tracking\2021_Ignition_QC_Folders\20210205_1248889_21-0022419_nan_T005210342</t>
  </si>
  <si>
    <t>02/05/2021</t>
  </si>
  <si>
    <t>13:15</t>
  </si>
  <si>
    <t>1248889</t>
  </si>
  <si>
    <t>21-0022419</t>
  </si>
  <si>
    <t>T005210342</t>
  </si>
  <si>
    <t>KONOCTI 1108</t>
  </si>
  <si>
    <t>LAKEPORT 02</t>
  </si>
  <si>
    <t>20210205 14:04</t>
  </si>
  <si>
    <t>CAPACITOR</t>
  </si>
  <si>
    <t>043311108, KONOCTI-1108</t>
  </si>
  <si>
    <t>445</t>
  </si>
  <si>
    <t>17800</t>
  </si>
  <si>
    <t>1278</t>
  </si>
  <si>
    <t>Capacitor, Burned/flashed</t>
  </si>
  <si>
    <t>47</t>
  </si>
  <si>
    <t>02/05/21 13:13</t>
  </si>
  <si>
    <t>02/05/21 13:53</t>
  </si>
  <si>
    <t>02/06/21 05:37</t>
  </si>
  <si>
    <t>1603295</t>
  </si>
  <si>
    <t>Atwater Fire Dept</t>
  </si>
  <si>
    <t>Bekersfield FD</t>
  </si>
  <si>
    <t>Fire Dept Todd Hager 831-239-3586</t>
  </si>
  <si>
    <t>Cal Fire Joe Zaganto 209-770-0909</t>
  </si>
  <si>
    <t>CEDAR CREEK 1101</t>
  </si>
  <si>
    <t>BAKERSFIELD 2106 </t>
  </si>
  <si>
    <t>ATWATER 1105</t>
  </si>
  <si>
    <t>MC KEE 1104 </t>
  </si>
  <si>
    <t>STONE 1108</t>
  </si>
  <si>
    <t>\\fxshare-nas05\quotashare-fs01\ESA\5 - Ignition Tracking\2021_Ignition_QC_Folders\20210208_1251069_21-0023295_nan_T005212490</t>
  </si>
  <si>
    <t>17:30</t>
  </si>
  <si>
    <t>1251069</t>
  </si>
  <si>
    <t>21-0023295</t>
  </si>
  <si>
    <t>T005212490</t>
  </si>
  <si>
    <t>LIVINGSTON 1105</t>
  </si>
  <si>
    <t>STEVINSON</t>
  </si>
  <si>
    <t>20210208 19:26</t>
  </si>
  <si>
    <t>252261105, LIVINGSTON-1105</t>
  </si>
  <si>
    <t>1053</t>
  </si>
  <si>
    <t>MTR#1005484264</t>
  </si>
  <si>
    <t>Transformer (OH), Broken</t>
  </si>
  <si>
    <t>02/08/21 19:40</t>
  </si>
  <si>
    <t>02/08/21 19:09</t>
  </si>
  <si>
    <t>02/09/21 01:00</t>
  </si>
  <si>
    <t>1603853</t>
  </si>
  <si>
    <t>\\fxshare-nas05\quotashare-fs01\ESA\5 - Ignition Tracking\2021_Ignition_QC_Folders\20210208_nan_nan_nan_8616455242</t>
  </si>
  <si>
    <t>17:27</t>
  </si>
  <si>
    <t>20210208 18:25</t>
  </si>
  <si>
    <t>UG service to house</t>
  </si>
  <si>
    <t>CLIFF DRIVE 0402 </t>
  </si>
  <si>
    <t>\\fxshare-nas05\quotashare-fs01\ESA\5 - Ignition Tracking\2021_Ignition_QC_Folders\20210129_1242662_21-0018728_nan_T005202332</t>
  </si>
  <si>
    <t>2021/01/29 00:00:00</t>
  </si>
  <si>
    <t>22:35</t>
  </si>
  <si>
    <t>1242662</t>
  </si>
  <si>
    <t>21-0018728</t>
  </si>
  <si>
    <t>T005202332</t>
  </si>
  <si>
    <t>WEST SACRAMENTO 1107</t>
  </si>
  <si>
    <t>WOODLAND</t>
  </si>
  <si>
    <t>2021/01/30 00:47:12</t>
  </si>
  <si>
    <t>063131107, WEST SACRAMENTO-1107</t>
  </si>
  <si>
    <t>29 1 of 3 Phases Open</t>
  </si>
  <si>
    <t>25085</t>
  </si>
  <si>
    <t>23835</t>
  </si>
  <si>
    <t>01/29/21 22:33</t>
  </si>
  <si>
    <t>01/30/21 12:58</t>
  </si>
  <si>
    <t>1600590</t>
  </si>
  <si>
    <t>Cal Fire Merced County 2099663621</t>
  </si>
  <si>
    <t>Circuit ID: 063131107</t>
  </si>
  <si>
    <t>\\fxshare-nas05\quotashare-fs01\ESA\5 - Ignition Tracking\2021_Ignition_QC_Folders\20210207_nan_nan_INT-14589_nan</t>
  </si>
  <si>
    <t>LERDO 1110</t>
  </si>
  <si>
    <t>21-0022831</t>
  </si>
  <si>
    <t>\\fxshare-nas05\quotashare-fs01\ESA\5 - Ignition Tracking\2021_Ignition_QC_Folders\20210210_nan_nan_nan_5620443634</t>
  </si>
  <si>
    <t>02/10/2021</t>
  </si>
  <si>
    <t>08:14</t>
  </si>
  <si>
    <t>2021-02-12</t>
  </si>
  <si>
    <t>20210210 09:10</t>
  </si>
  <si>
    <t>\\fxshare-nas05\quotashare-fs01\ESA\5 - Ignition Tracking\2021_Ignition_QC_Folders\20210210_1252065_21-0023925_nan_T005213684</t>
  </si>
  <si>
    <t>07:42</t>
  </si>
  <si>
    <t>1252065</t>
  </si>
  <si>
    <t>21-0023925</t>
  </si>
  <si>
    <t>T005213684</t>
  </si>
  <si>
    <t>HIGHLANDS 1102</t>
  </si>
  <si>
    <t>CLEARLAKE</t>
  </si>
  <si>
    <t>20210210 08:59</t>
  </si>
  <si>
    <t>043361102, HIGHLANDS-1102</t>
  </si>
  <si>
    <t>2190</t>
  </si>
  <si>
    <t>MTR#1007978838</t>
  </si>
  <si>
    <t>Transformer, Arcing</t>
  </si>
  <si>
    <t>02/10/21 09:18</t>
  </si>
  <si>
    <t>02/10/21 07:41</t>
  </si>
  <si>
    <t>02/10/21 11:20</t>
  </si>
  <si>
    <t>1604214</t>
  </si>
  <si>
    <t>\\fxshare-nas05\quotashare-fs01\ESA\5 - Ignition Tracking\2021_Ignition_QC_Folders\20210209_nan_nan_nan_6123196373</t>
  </si>
  <si>
    <t>02/09/2021</t>
  </si>
  <si>
    <t>SAN FRANCISCO 04</t>
  </si>
  <si>
    <t>20210209 17:54</t>
  </si>
  <si>
    <t>\\fxshare-nas05\quotashare-fs01\ESA\5 - Ignition Tracking\2021_Ignition_QC_Folders\20210209_nan_nan_nan_9580510498</t>
  </si>
  <si>
    <t>NEWMAN</t>
  </si>
  <si>
    <t>WESTLEY</t>
  </si>
  <si>
    <t>20210209 16:59</t>
  </si>
  <si>
    <t>\\fxshare-nas05\quotashare-fs01\ESA\5 - Ignition Tracking\2021_Ignition_QC_Folders\20210209_nan_nan_nan_7644603271</t>
  </si>
  <si>
    <t>LOS BANOS 02</t>
  </si>
  <si>
    <t>SOUTH DOS PA</t>
  </si>
  <si>
    <t>20210209 12:43</t>
  </si>
  <si>
    <t>ORO LOMA 1115 </t>
  </si>
  <si>
    <t>West Stanislaus FD</t>
  </si>
  <si>
    <t>WESTLEY 1101</t>
  </si>
  <si>
    <t>LARKIN (Y) 1119 </t>
  </si>
  <si>
    <t>South San Joaquin County FD</t>
  </si>
  <si>
    <t>TRACY 1107</t>
  </si>
  <si>
    <t>\\fxshare-nas05\quotashare-fs01\ESA\5 - Ignition Tracking\2021_Ignition_QC_Folders\20210211_nan_nan_nan_5272581949</t>
  </si>
  <si>
    <t>02/11/2021</t>
  </si>
  <si>
    <t>WOODLAND 02</t>
  </si>
  <si>
    <t>ESPARTO</t>
  </si>
  <si>
    <t>20210211 09:04</t>
  </si>
  <si>
    <t>\\fxshare-nas05\quotashare-fs01\ESA\5 - Ignition Tracking\2021_Ignition_QC_Folders\20210212_1253457_21-0024829_nan_T005215417</t>
  </si>
  <si>
    <t>02/12/2021</t>
  </si>
  <si>
    <t>01:03</t>
  </si>
  <si>
    <t>1253457</t>
  </si>
  <si>
    <t>21-0024829</t>
  </si>
  <si>
    <t>T005215417</t>
  </si>
  <si>
    <t>JESSUP 1102</t>
  </si>
  <si>
    <t>20210212 07:03</t>
  </si>
  <si>
    <t>103441102, JESSUP-1102</t>
  </si>
  <si>
    <t>13</t>
  </si>
  <si>
    <t>1287</t>
  </si>
  <si>
    <t>6379</t>
  </si>
  <si>
    <t>02/12/21 03:05</t>
  </si>
  <si>
    <t>02/12/21 00:53</t>
  </si>
  <si>
    <t>1604702</t>
  </si>
  <si>
    <t>\\fxshare-nas05\quotashare-fs01\ESA\5 - Ignition Tracking\2021_Ignition_QC_Folders\20210211_nan_nan_nan_3660775445</t>
  </si>
  <si>
    <t>20:09</t>
  </si>
  <si>
    <t>NICE</t>
  </si>
  <si>
    <t>20210211 21:07</t>
  </si>
  <si>
    <t>\\fxshare-nas05\quotashare-fs01\ESA\5 - Ignition Tracking\2021_Ignition_QC_Folders\20210211_nan_nan_nan_8179944245</t>
  </si>
  <si>
    <t>11:59</t>
  </si>
  <si>
    <t>20210211 12:50</t>
  </si>
  <si>
    <t>UG SERVICE</t>
  </si>
  <si>
    <t>LUCERNE 1103</t>
  </si>
  <si>
    <t>Northshore 707-274-3100</t>
  </si>
  <si>
    <t>No Fire, service reconnect from previous house fire.</t>
  </si>
  <si>
    <t>MADISON 1103</t>
  </si>
  <si>
    <t>EDENVALE 1103</t>
  </si>
  <si>
    <t>\\fxshare-nas05\quotashare-fs01\ESA\5 - Ignition Tracking\2021_Ignition_QC_Folders\20210216_nan_nan_nan_6199935386</t>
  </si>
  <si>
    <t>02/16/2021</t>
  </si>
  <si>
    <t>2021-02-16</t>
  </si>
  <si>
    <t>20210216 02:50</t>
  </si>
  <si>
    <t>underground</t>
  </si>
  <si>
    <t>\\fxshare-nas05\quotashare-fs01\ESA\5 - Ignition Tracking\2021_Ignition_QC_Folders\20210215_nan_nan_nan_5883347</t>
  </si>
  <si>
    <t>02/15/2021</t>
  </si>
  <si>
    <t>09:10</t>
  </si>
  <si>
    <t>20210215 09:44</t>
  </si>
  <si>
    <t>\\fxshare-nas05\quotashare-fs01\ESA\5 - Ignition Tracking\2021_Ignition_QC_Folders\20210215_nan_nan_nan_7436269</t>
  </si>
  <si>
    <t>04:22</t>
  </si>
  <si>
    <t>20210215 05:42</t>
  </si>
  <si>
    <t>\\fxshare-nas05\quotashare-fs01\ESA\5 - Ignition Tracking\2021_Ignition_QC_Folders\20210213_nan_nan_nan_1915346747</t>
  </si>
  <si>
    <t>02/13/2021</t>
  </si>
  <si>
    <t>10:18</t>
  </si>
  <si>
    <t>20210213 13:17</t>
  </si>
  <si>
    <t>\\fxshare-nas05\quotashare-fs01\ESA\5 - Ignition Tracking\2021_Ignition_QC_Folders\20210213_nan_nan_nan_1392957937</t>
  </si>
  <si>
    <t>09:28</t>
  </si>
  <si>
    <t>MARYSVILLE 04</t>
  </si>
  <si>
    <t>20210213 10:04</t>
  </si>
  <si>
    <t>\\fxshare-nas05\quotashare-fs01\ESA\5 - Ignition Tracking\2021_Ignition_QC_Folders\20210213_1254230_21-0025291_nan_T005216410</t>
  </si>
  <si>
    <t>08:40</t>
  </si>
  <si>
    <t>1254230</t>
  </si>
  <si>
    <t>21-0025291</t>
  </si>
  <si>
    <t>T005216410</t>
  </si>
  <si>
    <t>20210213 10:24</t>
  </si>
  <si>
    <t>324</t>
  </si>
  <si>
    <t>MTR#1010678595</t>
  </si>
  <si>
    <t>Fuse, Broken</t>
  </si>
  <si>
    <t>02/13/21 08:32</t>
  </si>
  <si>
    <t>02/13/21 10:20</t>
  </si>
  <si>
    <t>1605009</t>
  </si>
  <si>
    <t>\\fxshare-nas05\quotashare-fs01\ESA\5 - Ignition Tracking\2021_Ignition_QC_Folders\20210212_nan_nan_nan_5958175766</t>
  </si>
  <si>
    <t>19:13</t>
  </si>
  <si>
    <t>SAN FRANCISCO 07</t>
  </si>
  <si>
    <t>20210212 21:20</t>
  </si>
  <si>
    <t>building</t>
  </si>
  <si>
    <t>\\fxshare-nas05\quotashare-fs01\ESA\5 - Ignition Tracking\2021_Ignition_QC_Folders\20210212_nan_nan_nan_5289207440</t>
  </si>
  <si>
    <t>ROBBINS</t>
  </si>
  <si>
    <t>20210212 13:50</t>
  </si>
  <si>
    <t>ROBBINS FD</t>
  </si>
  <si>
    <t>KNIGHTS LANDING 1102</t>
  </si>
  <si>
    <t>MISSION (X) 1118 </t>
  </si>
  <si>
    <t>OLIVEHURST 1101 </t>
  </si>
  <si>
    <t>WYANDOTTE 1106 </t>
  </si>
  <si>
    <t>OROVILLE 1101 </t>
  </si>
  <si>
    <t>DAVIS 1107</t>
  </si>
  <si>
    <t>INT-14599</t>
  </si>
  <si>
    <t>\\fxshare-nas05\quotashare-fs01\ESA\5 - Ignition Tracking\2021_Ignition_QC_Folders\20210212_nan_nan_INT-14599_nan</t>
  </si>
  <si>
    <t>Tertiary/Shunt Reactor 1301</t>
  </si>
  <si>
    <t>Vaca-Dixon Substation</t>
  </si>
  <si>
    <t>Substation Employee</t>
  </si>
  <si>
    <t>21-0010873</t>
  </si>
  <si>
    <t>EI210212A</t>
  </si>
  <si>
    <t>\\fxshare-nas05\quotashare-fs01\ESA\5 - Ignition Tracking\2021_Ignition_QC_Folders\20210218_nan_nan_nan_6786561</t>
  </si>
  <si>
    <t>02/18/2021</t>
  </si>
  <si>
    <t>2021-02-19</t>
  </si>
  <si>
    <t>LOS BANOS 01</t>
  </si>
  <si>
    <t>LOS BANOS</t>
  </si>
  <si>
    <t>20210218 09:00</t>
  </si>
  <si>
    <t>Merced county Arturo Vargas 559 643 6135</t>
  </si>
  <si>
    <t>0 mph</t>
  </si>
  <si>
    <t>service feeding panel on cust owned pole</t>
  </si>
  <si>
    <t>\\fxshare-nas05\quotashare-fs01\ESA\5 - Ignition Tracking\2021_Ignition_QC_Folders\20210216_1256053_21-0026151_nan_T005218423</t>
  </si>
  <si>
    <t>15:17</t>
  </si>
  <si>
    <t>1256053</t>
  </si>
  <si>
    <t>21-0026151</t>
  </si>
  <si>
    <t>T005218423</t>
  </si>
  <si>
    <t>ANDERSON 1101</t>
  </si>
  <si>
    <t>20210216 16:59</t>
  </si>
  <si>
    <t>103261101, ANDERSON-1101</t>
  </si>
  <si>
    <t>1705</t>
  </si>
  <si>
    <t>15345</t>
  </si>
  <si>
    <t>Capacitor, Arcing</t>
  </si>
  <si>
    <t>02/16/21 15:36</t>
  </si>
  <si>
    <t>02/16/21 15:45</t>
  </si>
  <si>
    <t>02/16/21 15:51</t>
  </si>
  <si>
    <t>1605566</t>
  </si>
  <si>
    <t>\\fxshare-nas05\quotashare-fs01\ESA\5 - Ignition Tracking\2021_Ignition_QC_Folders\20210218_nan_nan_nan_294554425</t>
  </si>
  <si>
    <t>20:14</t>
  </si>
  <si>
    <t>SALINAS 02</t>
  </si>
  <si>
    <t>20210218 20:45</t>
  </si>
  <si>
    <t>SALINAS FD</t>
  </si>
  <si>
    <t>SALINAS 1105</t>
  </si>
  <si>
    <t>CANAL 1104</t>
  </si>
  <si>
    <t>\\fxshare-nas05\quotashare-fs01\ESA\5 - Ignition Tracking\2021_Ignition_QC_Folders\20210220_1258680_nan_nan_T005221707</t>
  </si>
  <si>
    <t>02/20/2021</t>
  </si>
  <si>
    <t>1258680</t>
  </si>
  <si>
    <t>T005221707</t>
  </si>
  <si>
    <t>2021-02-23</t>
  </si>
  <si>
    <t>20210220 16:51</t>
  </si>
  <si>
    <t>\\fxshare-nas05\quotashare-fs01\ESA\5 - Ignition Tracking\2021_Ignition_QC_Folders\20210220_nan_nan_nan_2424371855</t>
  </si>
  <si>
    <t>HAYWARD 06</t>
  </si>
  <si>
    <t>20210220 12:30</t>
  </si>
  <si>
    <t>\\fxshare-nas05\quotashare-fs01\ESA\5 - Ignition Tracking\2021_Ignition_QC_Folders\20210220_nan_nan_nan_2429853813</t>
  </si>
  <si>
    <t>20210220 12:19</t>
  </si>
  <si>
    <t>\\fxshare-nas05\quotashare-fs01\ESA\5 - Ignition Tracking\2021_Ignition_QC_Folders\20210220_1258349_nan_nan_T005221353</t>
  </si>
  <si>
    <t>1258349</t>
  </si>
  <si>
    <t>T005221353</t>
  </si>
  <si>
    <t>20210220 11:08</t>
  </si>
  <si>
    <t>\\fxshare-nas05\quotashare-fs01\ESA\5 - Ignition Tracking\2021_Ignition_QC_Folders\20210220_nan_nan_nan_5442700325</t>
  </si>
  <si>
    <t>04:30</t>
  </si>
  <si>
    <t>20210220 05:20</t>
  </si>
  <si>
    <t>\\fxshare-nas05\quotashare-fs01\ESA\5 - Ignition Tracking\2021_Ignition_QC_Folders\20210222_nan_nan_nan_6280178</t>
  </si>
  <si>
    <t>02/22/2021</t>
  </si>
  <si>
    <t>20210222 05:46</t>
  </si>
  <si>
    <t>\\fxshare-nas05\quotashare-fs01\ESA\5 - Ignition Tracking\2021_Ignition_QC_Folders\20210221_1259077_nan_nan_T005222119</t>
  </si>
  <si>
    <t>02/21/2021</t>
  </si>
  <si>
    <t>1259077</t>
  </si>
  <si>
    <t>Fire Dept-209-464-4648</t>
  </si>
  <si>
    <t>20210221 23:45</t>
  </si>
  <si>
    <t>Other Utility</t>
  </si>
  <si>
    <t>\\fxshare-nas05\quotashare-fs01\ESA\5 - Ignition Tracking\2021_Ignition_QC_Folders\20210221_nan_nan_nan_7877839436</t>
  </si>
  <si>
    <t>16:30</t>
  </si>
  <si>
    <t>20210221 17:57</t>
  </si>
  <si>
    <t>\\fxshare-nas05\quotashare-fs01\ESA\5 - Ignition Tracking\2021_Ignition_QC_Folders\20210221_nan_nan_nan_223368727</t>
  </si>
  <si>
    <t>02:46</t>
  </si>
  <si>
    <t>SALINAS 01</t>
  </si>
  <si>
    <t>20210221 05:02</t>
  </si>
  <si>
    <t>\\fxshare-nas05\quotashare-fs01\ESA\5 - Ignition Tracking\2021_Ignition_QC_Folders\20210220_1258774_21-0027773_nan_T005221808</t>
  </si>
  <si>
    <t>1258774</t>
  </si>
  <si>
    <t>21-0027773</t>
  </si>
  <si>
    <t>T005221808</t>
  </si>
  <si>
    <t>GRANT 1104</t>
  </si>
  <si>
    <t>SAN LORENZO</t>
  </si>
  <si>
    <t>20210220 20:51</t>
  </si>
  <si>
    <t>014381104, GRANT-1104</t>
  </si>
  <si>
    <t>21</t>
  </si>
  <si>
    <t>MTR#1010214908</t>
  </si>
  <si>
    <t>02/20/21 20:33</t>
  </si>
  <si>
    <t>1606584</t>
  </si>
  <si>
    <t>POTRERO PP (A) 1110 </t>
  </si>
  <si>
    <t>DAVIS 1102</t>
  </si>
  <si>
    <t>\\fxshare-nas05\quotashare-fs01\ESA\5 - Ignition Tracking\2021_Ignition_QC_Folders\20210223_1259902_21-0028361_nan_T005223068</t>
  </si>
  <si>
    <t>02/23/2021</t>
  </si>
  <si>
    <t>04:15</t>
  </si>
  <si>
    <t>1259902</t>
  </si>
  <si>
    <t>21-0028361</t>
  </si>
  <si>
    <t>T005223068</t>
  </si>
  <si>
    <t>20210223 06:22</t>
  </si>
  <si>
    <t>163091104, CARBONA-1104</t>
  </si>
  <si>
    <t>3657</t>
  </si>
  <si>
    <t>21942</t>
  </si>
  <si>
    <t>999</t>
  </si>
  <si>
    <t>02/23/21 05:39</t>
  </si>
  <si>
    <t>02/23/21 05:45</t>
  </si>
  <si>
    <t>02/23/21 05:47</t>
  </si>
  <si>
    <t>1607001</t>
  </si>
  <si>
    <t>\\fxshare-nas05\quotashare-fs01\ESA\5 - Ignition Tracking\2021_Ignition_QC_Folders\20210222_nan_nan_nan_3725698919</t>
  </si>
  <si>
    <t>12:34</t>
  </si>
  <si>
    <t>SANTA ROSA 01</t>
  </si>
  <si>
    <t>20210222 13:29</t>
  </si>
  <si>
    <t>Forestville Fire Dept</t>
  </si>
  <si>
    <t>MT EDEN 1104</t>
  </si>
  <si>
    <t>Cal Fire #CATGU2096</t>
  </si>
  <si>
    <t>Pole, Crossarm, Insulator</t>
  </si>
  <si>
    <t>PRUNEDALE 1110 </t>
  </si>
  <si>
    <t>NORTH COUNTY FIRE DISTRICT</t>
  </si>
  <si>
    <t>ATWATER 1107</t>
  </si>
  <si>
    <t>Atwater FD 2099663621</t>
  </si>
  <si>
    <t>MANTECA 1702 </t>
  </si>
  <si>
    <t>LARKIN (Y) 1105</t>
  </si>
  <si>
    <t>MIRABEL 1102</t>
  </si>
  <si>
    <t>CARBONA 1101 </t>
  </si>
  <si>
    <t>EI210109A</t>
  </si>
  <si>
    <t>MISSION (X) 1108 </t>
  </si>
  <si>
    <t>\\fxshare-nas05\quotashare-fs01\ESA\5 - Ignition Tracking\2021_Ignition_QC_Folders\20210109_nan_nan_nan_6146102042</t>
  </si>
  <si>
    <t>\\fxshare-nas05\quotashare-fs01\ESA\5 - Ignition Tracking\2021_Ignition_QC_Folders\20210224_1261686_21-0029304_nan_T005225139</t>
  </si>
  <si>
    <t>02/24/2021</t>
  </si>
  <si>
    <t>21:44</t>
  </si>
  <si>
    <t>1261686</t>
  </si>
  <si>
    <t>21-0029304</t>
  </si>
  <si>
    <t>T005225139</t>
  </si>
  <si>
    <t>2021-02-26</t>
  </si>
  <si>
    <t>20210225 00:20</t>
  </si>
  <si>
    <t>083252109, PAUL SWEET-2109</t>
  </si>
  <si>
    <t>432</t>
  </si>
  <si>
    <t>130896</t>
  </si>
  <si>
    <t>5090</t>
  </si>
  <si>
    <t>89</t>
  </si>
  <si>
    <t>02/24/21 21:06</t>
  </si>
  <si>
    <t>1607643</t>
  </si>
  <si>
    <t>\\fxshare-nas05\quotashare-fs01\ESA\5 - Ignition Tracking\2021_Ignition_QC_Folders\20210224_nan_nan_nan_T005224548</t>
  </si>
  <si>
    <t>12:07</t>
  </si>
  <si>
    <t>T005224548</t>
  </si>
  <si>
    <t>COLUSA</t>
  </si>
  <si>
    <t>ARBUCKLE</t>
  </si>
  <si>
    <t>20210224 13:42</t>
  </si>
  <si>
    <t>\\fxshare-nas05\quotashare-fs01\ESA\5 - Ignition Tracking\2021_Ignition_QC_Folders\20210224_1261331_21-0029115_nan_T005224538</t>
  </si>
  <si>
    <t>1261331</t>
  </si>
  <si>
    <t>21-0029115</t>
  </si>
  <si>
    <t>T005224538</t>
  </si>
  <si>
    <t>WILLIAMS 1102</t>
  </si>
  <si>
    <t>20210224 15:30</t>
  </si>
  <si>
    <t>062051102, WILLIAMS-1102</t>
  </si>
  <si>
    <t>11</t>
  </si>
  <si>
    <t>5533</t>
  </si>
  <si>
    <t>3909</t>
  </si>
  <si>
    <t>Pole-Wood, Broken, wire on ground</t>
  </si>
  <si>
    <t>02/24/21 15:30</t>
  </si>
  <si>
    <t>02/24/21 12:50</t>
  </si>
  <si>
    <t>02/24/21 21:13</t>
  </si>
  <si>
    <t>1607541</t>
  </si>
  <si>
    <t>\\fxshare-nas05\quotashare-fs01\ESA\5 - Ignition Tracking\2021_Ignition_QC_Folders\20210224_nan_nan_nan_T005224394</t>
  </si>
  <si>
    <t>10:09</t>
  </si>
  <si>
    <t>T005224394</t>
  </si>
  <si>
    <t>20210224 11:38</t>
  </si>
  <si>
    <t>ANIMAL-SQUIRREL</t>
  </si>
  <si>
    <t>LIGHTNING ARRESTOR</t>
  </si>
  <si>
    <t>\\fxshare-nas05\quotashare-fs01\ESA\5 - Ignition Tracking\2021_Ignition_QC_Folders\20210224_nan_nan_nan_T005224018</t>
  </si>
  <si>
    <t>04:56</t>
  </si>
  <si>
    <t>T005224018</t>
  </si>
  <si>
    <t>20210224 06:55</t>
  </si>
  <si>
    <t>CUTOUT, FUSE HOLDER</t>
  </si>
  <si>
    <t>\\fxshare-nas05\quotashare-fs01\ESA\5 - Ignition Tracking\2021_Ignition_QC_Folders\20210224_nan_nan_nan_T005223994</t>
  </si>
  <si>
    <t>T005223994</t>
  </si>
  <si>
    <t>RIO VISTA</t>
  </si>
  <si>
    <t>20210224 02:39</t>
  </si>
  <si>
    <t>\\fxshare-nas05\quotashare-fs01\ESA\5 - Ignition Tracking\2021_Ignition_QC_Folders\20210223_1260557_21-0028777_nan_T005223828</t>
  </si>
  <si>
    <t>15:48</t>
  </si>
  <si>
    <t>1260557</t>
  </si>
  <si>
    <t>21-0028777</t>
  </si>
  <si>
    <t>T005223828</t>
  </si>
  <si>
    <t>DAVIS 1104</t>
  </si>
  <si>
    <t>20210223 17:14</t>
  </si>
  <si>
    <t>062041104, DAVIS-1104</t>
  </si>
  <si>
    <t>37</t>
  </si>
  <si>
    <t>11385</t>
  </si>
  <si>
    <t>17579</t>
  </si>
  <si>
    <t>Secondary, Normal</t>
  </si>
  <si>
    <t>02/23/21 18:08</t>
  </si>
  <si>
    <t>02/23/21 15:31</t>
  </si>
  <si>
    <t>02/24/21 02:38</t>
  </si>
  <si>
    <t>1607247</t>
  </si>
  <si>
    <t>\\fxshare-nas05\quotashare-fs01\ESA\5 - Ignition Tracking\2021_Ignition_QC_Folders\20210223_nan_nan_nan_T005223727</t>
  </si>
  <si>
    <t>14:21</t>
  </si>
  <si>
    <t>T005223727</t>
  </si>
  <si>
    <t>20210223 15:31</t>
  </si>
  <si>
    <t>\\fxshare-nas05\quotashare-fs01\ESA\5 - Ignition Tracking\2021_Ignition_QC_Folders\20210223_1260291_nan_nan_T005223585</t>
  </si>
  <si>
    <t>12:03</t>
  </si>
  <si>
    <t>1260291</t>
  </si>
  <si>
    <t>T005223585</t>
  </si>
  <si>
    <t>20210223 14:29</t>
  </si>
  <si>
    <t>WINDY</t>
  </si>
  <si>
    <t>\\fxshare-nas05\quotashare-fs01\ESA\5 - Ignition Tracking\2021_Ignition_QC_Folders\20210129_nan_nan_nan_1176453437</t>
  </si>
  <si>
    <t>MARYSVILLE 02</t>
  </si>
  <si>
    <t>20210224 12:44</t>
  </si>
  <si>
    <t>LIVE OAK 1101</t>
  </si>
  <si>
    <t>Live Oak FD</t>
  </si>
  <si>
    <t>SUISUN 1105</t>
  </si>
  <si>
    <t>LAMONT 1102</t>
  </si>
  <si>
    <t>PEABODY 2107</t>
  </si>
  <si>
    <t>ZAMORA 1107</t>
  </si>
  <si>
    <t>MAGUNDEN 1106 </t>
  </si>
  <si>
    <t>Arbuckle FD</t>
  </si>
  <si>
    <t>ROB ROY 2105</t>
  </si>
  <si>
    <t>120574123, 120574125, 120573993</t>
  </si>
  <si>
    <t>Poles, Crossarm, Transformer</t>
  </si>
  <si>
    <t>Pole ID: 101643671</t>
  </si>
  <si>
    <t>\\fxshare-nas05\quotashare-fs01\ESA\5 - Ignition Tracking\2021_Ignition_QC_Folders\20210225_nan_nan_nan_6138922498</t>
  </si>
  <si>
    <t>02/25/2021</t>
  </si>
  <si>
    <t>SAN FRANCISCO 02</t>
  </si>
  <si>
    <t>20210225 20:10</t>
  </si>
  <si>
    <t>\\fxshare-nas05\quotashare-fs01\ESA\5 - Ignition Tracking\2021_Ignition_QC_Folders\20210225_nan_nan_nan_1334665684</t>
  </si>
  <si>
    <t>15:04</t>
  </si>
  <si>
    <t>PLACERVILLE 01</t>
  </si>
  <si>
    <t>EL DORADO</t>
  </si>
  <si>
    <t>20210225 15:45</t>
  </si>
  <si>
    <t>DIAMOND SPRINGS 1105</t>
  </si>
  <si>
    <t>LARKIN (Y) 1135 </t>
  </si>
  <si>
    <t>\\fxshare-nas05\quotashare-fs01\ESA\5 - Ignition Tracking\2021_Ignition_QC_Folders\20210301_nan_nan_nan_8579617494</t>
  </si>
  <si>
    <t>03/01/2021</t>
  </si>
  <si>
    <t>03:27</t>
  </si>
  <si>
    <t>2021-03-02</t>
  </si>
  <si>
    <t>DOS PALOS</t>
  </si>
  <si>
    <t>20210301 04:53</t>
  </si>
  <si>
    <t>ESE AT 4MPH</t>
  </si>
  <si>
    <t>NO SERVICE</t>
  </si>
  <si>
    <t>\\fxshare-nas05\quotashare-fs01\ESA\5 - Ignition Tracking\2021_Ignition_QC_Folders\20210228_1264201_nan_nan_T005227751</t>
  </si>
  <si>
    <t>02/28/2021</t>
  </si>
  <si>
    <t>11:43</t>
  </si>
  <si>
    <t>1264201</t>
  </si>
  <si>
    <t>T005227751</t>
  </si>
  <si>
    <t>20210228 12:53</t>
  </si>
  <si>
    <t>ELECTRICAL OVERLOAD</t>
  </si>
  <si>
    <t>\\fxshare-nas05\quotashare-fs01\ESA\5 - Ignition Tracking\2021_Ignition_QC_Folders\20210228_1264020_21-0030385_nan_T005227574</t>
  </si>
  <si>
    <t>01:51</t>
  </si>
  <si>
    <t>1264020</t>
  </si>
  <si>
    <t>21-0030385</t>
  </si>
  <si>
    <t>T005227574</t>
  </si>
  <si>
    <t>HARTLEY 1101</t>
  </si>
  <si>
    <t>LAKEPORT</t>
  </si>
  <si>
    <t>20210228 02:07</t>
  </si>
  <si>
    <t>043211101, HARTLEY-1101</t>
  </si>
  <si>
    <t>2394</t>
  </si>
  <si>
    <t>MTR#1009650826</t>
  </si>
  <si>
    <t>02/28/21 07:22</t>
  </si>
  <si>
    <t>02/27/21 23:58</t>
  </si>
  <si>
    <t>02/28/21 13:16</t>
  </si>
  <si>
    <t>1608404</t>
  </si>
  <si>
    <t>\\fxshare-nas05\quotashare-fs01\ESA\5 - Ignition Tracking\2021_Ignition_QC_Folders\20210227_nan_nan_nan_3474188749</t>
  </si>
  <si>
    <t>02/27/2021</t>
  </si>
  <si>
    <t>22:49</t>
  </si>
  <si>
    <t>20210228 00:05</t>
  </si>
  <si>
    <t>\\fxshare-nas05\quotashare-fs01\ESA\5 - Ignition Tracking\2021_Ignition_QC_Folders\20210227_nan_nan_nan_672630390</t>
  </si>
  <si>
    <t>16:37</t>
  </si>
  <si>
    <t>SANTA MARIA 01</t>
  </si>
  <si>
    <t>SANTA MARIA</t>
  </si>
  <si>
    <t>20210227 18:15</t>
  </si>
  <si>
    <t>\\fxshare-nas05\quotashare-fs01\ESA\5 - Ignition Tracking\2021_Ignition_QC_Folders\20210227_nan_nan_nan_935227862</t>
  </si>
  <si>
    <t>15:32</t>
  </si>
  <si>
    <t>20210227 15:49</t>
  </si>
  <si>
    <t>\\fxshare-nas05\quotashare-fs01\ESA\5 - Ignition Tracking\2021_Ignition_QC_Folders\20210227_nan_nan_nan_9398670658</t>
  </si>
  <si>
    <t>GUSTINE</t>
  </si>
  <si>
    <t>20210227 15:18</t>
  </si>
  <si>
    <t>nw at 24 mph</t>
  </si>
  <si>
    <t>nw 24 mph</t>
  </si>
  <si>
    <t>\\fxshare-nas05\quotashare-fs01\ESA\5 - Ignition Tracking\2021_Ignition_QC_Folders\20210227_nan_nan_nan_1313443598</t>
  </si>
  <si>
    <t>PENN VALLEY</t>
  </si>
  <si>
    <t>20210227 13:14</t>
  </si>
  <si>
    <t>UG SECONDARY</t>
  </si>
  <si>
    <t>\\fxshare-nas05\quotashare-fs01\ESA\5 - Ignition Tracking\2021_Ignition_QC_Folders\20210226_nan_nan_nan_3380131711</t>
  </si>
  <si>
    <t>02/26/2021</t>
  </si>
  <si>
    <t>WILLOW CREEK</t>
  </si>
  <si>
    <t>SALYER</t>
  </si>
  <si>
    <t>20210226 19:37</t>
  </si>
  <si>
    <t>partly cloudy</t>
  </si>
  <si>
    <t>underground service fed from overhead line</t>
  </si>
  <si>
    <t>\\fxshare-nas05\quotashare-fs01\ESA\5 - Ignition Tracking\2021_Ignition_QC_Folders\20210226_nan_nan_nan_3380242687</t>
  </si>
  <si>
    <t>20210226 19:28</t>
  </si>
  <si>
    <t>undergound service fed from overhead line</t>
  </si>
  <si>
    <t>\\fxshare-nas05\quotashare-fs01\ESA\5 - Ignition Tracking\2021_Ignition_QC_Folders\20210226_1263210_21-0030132.1(2 outages)_nan_T005226916</t>
  </si>
  <si>
    <t>1263210</t>
  </si>
  <si>
    <t>21-0030132.1(2 outages)</t>
  </si>
  <si>
    <t>T005226916</t>
  </si>
  <si>
    <t>LAYTONVILLE 1102</t>
  </si>
  <si>
    <t>UKIAH</t>
  </si>
  <si>
    <t>WILLITS</t>
  </si>
  <si>
    <t>20210226 21:54</t>
  </si>
  <si>
    <t>CONTACT W/ HIGH VOLTAGE</t>
  </si>
  <si>
    <t>042681102, LAYTONVILLE-1102</t>
  </si>
  <si>
    <t>343</t>
  </si>
  <si>
    <t>134411</t>
  </si>
  <si>
    <t>500</t>
  </si>
  <si>
    <t xml:space="preserve">C GRD </t>
  </si>
  <si>
    <t>02/26/21 18:36</t>
  </si>
  <si>
    <t>3rd Party, Contact with High Voltage, 3rd party</t>
  </si>
  <si>
    <t>98</t>
  </si>
  <si>
    <t>02/26/21 16:18</t>
  </si>
  <si>
    <t>02/27/21 01:00</t>
  </si>
  <si>
    <t>02/27/21 02:03</t>
  </si>
  <si>
    <t>1608195</t>
  </si>
  <si>
    <t>21-0030132</t>
  </si>
  <si>
    <t>\\fxshare-nas05\quotashare-fs01\ESA\5 - Ignition Tracking\2021_Ignition_QC_Folders\20210226_1263086_21-0030049.1(2 outages)_nan_T005226771</t>
  </si>
  <si>
    <t>13:42</t>
  </si>
  <si>
    <t>1263086</t>
  </si>
  <si>
    <t>21-0030049.1(2 outages)</t>
  </si>
  <si>
    <t>T005226771</t>
  </si>
  <si>
    <t>SALMON CREEK 1101</t>
  </si>
  <si>
    <t>BODEGA</t>
  </si>
  <si>
    <t>20210226 15:45</t>
  </si>
  <si>
    <t>043161101, SALMON CREEK-1101</t>
  </si>
  <si>
    <t>Strong Winds,Clear;32-90F</t>
  </si>
  <si>
    <t>182</t>
  </si>
  <si>
    <t>25689</t>
  </si>
  <si>
    <t xml:space="preserve">WIRE DOWN </t>
  </si>
  <si>
    <t>02/26/21 16:22</t>
  </si>
  <si>
    <t>02/26/21 13:26</t>
  </si>
  <si>
    <t>02/26/21 19:32</t>
  </si>
  <si>
    <t>1608174</t>
  </si>
  <si>
    <t>21-0030049</t>
  </si>
  <si>
    <t>\\fxshare-nas05\quotashare-fs01\ESA\5 - Ignition Tracking\2021_Ignition_QC_Folders\20210226_nan_nan_nan_3274408036</t>
  </si>
  <si>
    <t>01:45</t>
  </si>
  <si>
    <t>FORTUNA</t>
  </si>
  <si>
    <t>RIO DELL</t>
  </si>
  <si>
    <t>20210226 02:26</t>
  </si>
  <si>
    <t xml:space="preserve">Rio Dell FD </t>
  </si>
  <si>
    <t xml:space="preserve">Salyer VFD </t>
  </si>
  <si>
    <t>Salyer VFD</t>
  </si>
  <si>
    <t>RIO DELL 1101</t>
  </si>
  <si>
    <t>WILLOW CREEK 1103 </t>
  </si>
  <si>
    <t>NARROWS 2105 </t>
  </si>
  <si>
    <t>GUSTINE 1101</t>
  </si>
  <si>
    <t>WYANDOTTE 1102 </t>
  </si>
  <si>
    <t>SANTA MARIA 1112 </t>
  </si>
  <si>
    <t>BOGUE 1106</t>
  </si>
  <si>
    <t>DOS PALOS 1101 </t>
  </si>
  <si>
    <t>3474188749, T005227574</t>
  </si>
  <si>
    <t>Bay Hill Rd Bodega Bay</t>
  </si>
  <si>
    <t>Shamrock</t>
  </si>
  <si>
    <t>Miller</t>
  </si>
  <si>
    <t>\\fxshare-nas05\quotashare-fs01\ESA\5 - Ignition Tracking\2021_Ignition_QC_Folders\20210121_1214282_21-0010173.1(6 outages)_nan_T005176584</t>
  </si>
  <si>
    <t>2021/01/21 00:00:00</t>
  </si>
  <si>
    <t>07:02</t>
  </si>
  <si>
    <t>1214282</t>
  </si>
  <si>
    <t>21-0010173.1(6 outages)</t>
  </si>
  <si>
    <t>T005176584</t>
  </si>
  <si>
    <t>2021/01/21 14:39:02</t>
  </si>
  <si>
    <t>252192105, BEAR VALLEY-2105</t>
  </si>
  <si>
    <t>398</t>
  </si>
  <si>
    <t>1332504</t>
  </si>
  <si>
    <t>9560</t>
  </si>
  <si>
    <t>Service conductor, Broken, wire on ground</t>
  </si>
  <si>
    <t xml:space="preserve">SENSITIVE GRD </t>
  </si>
  <si>
    <t>166</t>
  </si>
  <si>
    <t>01/19/21 04:50</t>
  </si>
  <si>
    <t>01/21/21 12:38</t>
  </si>
  <si>
    <t>01/22/21 15:03</t>
  </si>
  <si>
    <t>1594140</t>
  </si>
  <si>
    <t>21-0010173</t>
  </si>
  <si>
    <t>\\fxshare-nas05\quotashare-fs01\ESA\5 - Ignition Tracking\2021_Ignition_QC_Folders\20210119_1216483_21-0010618_nan_T005171863</t>
  </si>
  <si>
    <t>1216483</t>
  </si>
  <si>
    <t>21-0010618</t>
  </si>
  <si>
    <t>T005171863</t>
  </si>
  <si>
    <t>2021/01/19 11:24:15</t>
  </si>
  <si>
    <t>153662102, APPLE HILL-2102</t>
  </si>
  <si>
    <t>105</t>
  </si>
  <si>
    <t>17115</t>
  </si>
  <si>
    <t>97982</t>
  </si>
  <si>
    <t>C GRD</t>
  </si>
  <si>
    <t>96</t>
  </si>
  <si>
    <t>01/19/21 10:35</t>
  </si>
  <si>
    <t>01/19/21 13:18</t>
  </si>
  <si>
    <t>01/20/21 05:33</t>
  </si>
  <si>
    <t>1594523</t>
  </si>
  <si>
    <t>\\fxshare-nas05\quotashare-fs01\ESA\5 - Ignition Tracking\2021_Ignition_QC_Folders\20210119_nan_nan_nan_T005169658</t>
  </si>
  <si>
    <t>T005169658</t>
  </si>
  <si>
    <t>GRSSVLLY</t>
  </si>
  <si>
    <t>2021/01/19 03:34:30</t>
  </si>
  <si>
    <t>\\fxshare-nas05\quotashare-fs01\ESA\5 - Ignition Tracking\2021_Ignition_QC_Folders\20210301_nan_nan_nan_T005228521</t>
  </si>
  <si>
    <t>13:19</t>
  </si>
  <si>
    <t>T005228521</t>
  </si>
  <si>
    <t>20210301 15:00</t>
  </si>
  <si>
    <t>\\fxshare-nas05\quotashare-fs01\ESA\5 - Ignition Tracking\2021_Ignition_QC_Folders\20210301_nan_nan_nan_6175898323</t>
  </si>
  <si>
    <t>11:12</t>
  </si>
  <si>
    <t>20210301 12:45</t>
  </si>
  <si>
    <t>MIDSPAN DROP/REMOVED SAFELY AND COLLECTED</t>
  </si>
  <si>
    <t>BEAR VALLEY 2105 </t>
  </si>
  <si>
    <t>EL DORADO PH 2101</t>
  </si>
  <si>
    <t>Nevada City FD</t>
  </si>
  <si>
    <t>BRUNSWICK 1103 </t>
  </si>
  <si>
    <t>EI210223A</t>
  </si>
  <si>
    <t>CALISTOGA 1101</t>
  </si>
  <si>
    <t>\\fxshare-nas05\quotashare-fs01\ESA\5 - Ignition Tracking\2021_Ignition_QC_Folders\20210301_nan_nan_nan_995425259</t>
  </si>
  <si>
    <t>22:38</t>
  </si>
  <si>
    <t>20210302 03:48</t>
  </si>
  <si>
    <t>\\fxshare-nas05\quotashare-fs01\ESA\5 - Ignition Tracking\2021_Ignition_QC_Folders\20210301_1265084_nan_nan_T005228870</t>
  </si>
  <si>
    <t>21:00</t>
  </si>
  <si>
    <t>1265084</t>
  </si>
  <si>
    <t>T005228870</t>
  </si>
  <si>
    <t>20210301 22:40</t>
  </si>
  <si>
    <t>\\fxshare-nas05\quotashare-fs01\ESA\5 - Ignition Tracking\2021_Ignition_QC_Folders\20210301_1264994_21-0030926_nan_T005228760</t>
  </si>
  <si>
    <t>17:09</t>
  </si>
  <si>
    <t>1264994</t>
  </si>
  <si>
    <t>21-0030926</t>
  </si>
  <si>
    <t>T005228760</t>
  </si>
  <si>
    <t>SAND CREEK 1103</t>
  </si>
  <si>
    <t>SQUAW VALLEY</t>
  </si>
  <si>
    <t>20210301 23:53</t>
  </si>
  <si>
    <t>254601103, SAND CREEK-1103</t>
  </si>
  <si>
    <t>872 1 of 3 Phases Open</t>
  </si>
  <si>
    <t>294553</t>
  </si>
  <si>
    <t>799118</t>
  </si>
  <si>
    <t>99</t>
  </si>
  <si>
    <t>03/01/21 20:47</t>
  </si>
  <si>
    <t>3rd Party, Gun Shot</t>
  </si>
  <si>
    <t>03/01/21 17:06</t>
  </si>
  <si>
    <t>03/02/21 01:54</t>
  </si>
  <si>
    <t>03/02/21 02:29</t>
  </si>
  <si>
    <t>1608765</t>
  </si>
  <si>
    <t>SF H 1107</t>
  </si>
  <si>
    <t>POSO MOUNTAIN 2104 </t>
  </si>
  <si>
    <t>Cal Fire Devin Owens 530-275-3003</t>
  </si>
  <si>
    <t>Cal Fire Kyle Johnson 530-448-2419</t>
  </si>
  <si>
    <t>STILLWATER 1101 </t>
  </si>
  <si>
    <t>DESCHUTES 1101 </t>
  </si>
  <si>
    <t>1221984, 1221713</t>
  </si>
  <si>
    <t>21-0013326</t>
  </si>
  <si>
    <t>21-0009947.1</t>
  </si>
  <si>
    <t>T005169539, T005169582, T005169587, T005177787;</t>
  </si>
  <si>
    <t>120444794, 120457051, 120454796</t>
  </si>
  <si>
    <t>Conductors</t>
  </si>
  <si>
    <t>Circuit ID: 083622106, SAP ID: 101679135, 101680331, 101799617</t>
  </si>
  <si>
    <t>21-0009987</t>
  </si>
  <si>
    <t>21-0009632.2</t>
  </si>
  <si>
    <t>T005168448, T005168604, X315702580, T005169092</t>
  </si>
  <si>
    <t>120442905, 120443110, 120443113</t>
  </si>
  <si>
    <t>Circuit ID: 082021106, SAP Pole ID: 100555704, 100519177, 100549424</t>
  </si>
  <si>
    <t>Circuit ID: 183071101, SAP ID: 101947907</t>
  </si>
  <si>
    <t>PASO ROBLES</t>
  </si>
  <si>
    <t>\\fxshare-nas05\quotashare-fs01\ESA\5 - Ignition Tracking\2021_Ignition_QC_Folders\20210304_nan_nan_nan_T005230759</t>
  </si>
  <si>
    <t>03/04/2021</t>
  </si>
  <si>
    <t>T005230759</t>
  </si>
  <si>
    <t>2021-03-05</t>
  </si>
  <si>
    <t>MENDOTA</t>
  </si>
  <si>
    <t>20210304 09:58</t>
  </si>
  <si>
    <t>Mainline Pole</t>
  </si>
  <si>
    <t>\\fxshare-nas05\quotashare-fs01\ESA\5 - Ignition Tracking\2021_Ignition_QC_Folders\20210303_nan_nan_nan_T005230548</t>
  </si>
  <si>
    <t>03/03/2021</t>
  </si>
  <si>
    <t>19:10</t>
  </si>
  <si>
    <t>T005230548</t>
  </si>
  <si>
    <t>GLENN</t>
  </si>
  <si>
    <t>20210303 21:35</t>
  </si>
  <si>
    <t>\\fxshare-nas05\quotashare-fs01\ESA\5 - Ignition Tracking\2021_Ignition_QC_Folders\20210303_nan_nan_nan_1286571394</t>
  </si>
  <si>
    <t>17:08</t>
  </si>
  <si>
    <t>ROSEVILLE 01</t>
  </si>
  <si>
    <t>GRANITE BAY</t>
  </si>
  <si>
    <t>20210303 17:44</t>
  </si>
  <si>
    <t>South Placer Fire District</t>
  </si>
  <si>
    <t>\\fxshare-nas05\quotashare-fs01\ESA\5 - Ignition Tracking\2021_Ignition_QC_Folders\20210303_nan_nan_nan_1281830832</t>
  </si>
  <si>
    <t>20210303 17:23</t>
  </si>
  <si>
    <t>\\fxshare-nas05\quotashare-fs01\ESA\5 - Ignition Tracking\2021_Ignition_QC_Folders\20210303_nan_nan_nan_2075733659</t>
  </si>
  <si>
    <t>20210303 04:58</t>
  </si>
  <si>
    <t>\\fxshare-nas05\quotashare-fs01\ESA\5 - Ignition Tracking\2021_Ignition_QC_Folders\20210302_nan_nan_nan_8191767536</t>
  </si>
  <si>
    <t>03/02/2021</t>
  </si>
  <si>
    <t>07:31</t>
  </si>
  <si>
    <t>CUPERTINO 05</t>
  </si>
  <si>
    <t>CAMPBELL</t>
  </si>
  <si>
    <t>20210302 08:42</t>
  </si>
  <si>
    <t>partly cloudy 49 F</t>
  </si>
  <si>
    <t>2mph</t>
  </si>
  <si>
    <t xml:space="preserve">ov/ subpanel in rear structureerhead service </t>
  </si>
  <si>
    <t>SARATOGA 1109</t>
  </si>
  <si>
    <t>LIVINGSTON 1104 </t>
  </si>
  <si>
    <t>HORSESHOE 1101</t>
  </si>
  <si>
    <t>JACINTO 1102</t>
  </si>
  <si>
    <t>Glenn FD</t>
  </si>
  <si>
    <t>MENDOTA 1102 </t>
  </si>
  <si>
    <t>Missed Ignition</t>
  </si>
  <si>
    <t>120450770, 120450912, 120450777</t>
  </si>
  <si>
    <t>Wood Pole, Conductor OH, Crossarms, Downguy, Transformer, Fault Tamer Cutouts</t>
  </si>
  <si>
    <t>Circuit ID: 082841102, SAP ID: 101672992, 101804418, 101672992</t>
  </si>
  <si>
    <t>T005173955, T005170729</t>
  </si>
  <si>
    <t>120448013, 120451224, 120448644</t>
  </si>
  <si>
    <t>Circuit ID: 083252106, SAP ID: 101688273, 101796278</t>
  </si>
  <si>
    <t>Conductor, Transformer, Cutout</t>
  </si>
  <si>
    <t>Circuit ID: 083622103, SAP ID: 101678843</t>
  </si>
  <si>
    <t>T005170421, T005170410, T005170101</t>
  </si>
  <si>
    <t>Pole, Crossarm, Conductor, Switch</t>
  </si>
  <si>
    <t>Circuit ID: 083622105, SAP ID: 103128104</t>
  </si>
  <si>
    <t>1213875, TR6858761</t>
  </si>
  <si>
    <t>T005169559, T005169561, T005169600, T005169609, T005169610, T005169614, T005169619, T005169845, T005170458, T005171099, T005171991,T005172931, T005173172</t>
  </si>
  <si>
    <t>120448036, 120448037, 120445928</t>
  </si>
  <si>
    <t>Circuit ID: 083481110, SAP ID: 100539676, 100539680</t>
  </si>
  <si>
    <t>Desert Shrub</t>
  </si>
  <si>
    <t>CDF</t>
  </si>
  <si>
    <t>Conductor - All</t>
  </si>
  <si>
    <t>Service Neutral failure</t>
  </si>
  <si>
    <t>\\fxshare-nas05\quotashare-fs01\ESA\5 - Ignition Tracking\2021_Ignition_QC_Folders\20210308_nan_nan_nan_1200051299</t>
  </si>
  <si>
    <t>03/08/2021</t>
  </si>
  <si>
    <t>11:28</t>
  </si>
  <si>
    <t>2021-03-09</t>
  </si>
  <si>
    <t>ROSEVILLE 03</t>
  </si>
  <si>
    <t>ROCKLIN</t>
  </si>
  <si>
    <t>20210308 12:19</t>
  </si>
  <si>
    <t>\\fxshare-nas05\quotashare-fs01\ESA\5 - Ignition Tracking\2021_Ignition_QC_Folders\20210307_nan_nan_nan_5039481087</t>
  </si>
  <si>
    <t>03/07/2021</t>
  </si>
  <si>
    <t>23:49</t>
  </si>
  <si>
    <t>20210308 01:07</t>
  </si>
  <si>
    <t>\\fxshare-nas05\quotashare-fs01\ESA\5 - Ignition Tracking\2021_Ignition_QC_Folders\20210307_nan_nan_nan_2269327633</t>
  </si>
  <si>
    <t>20210307 16:26</t>
  </si>
  <si>
    <t>UNDERGOUND SERVICE TO BUILDING</t>
  </si>
  <si>
    <t>\\fxshare-nas05\quotashare-fs01\ESA\5 - Ignition Tracking\2021_Ignition_QC_Folders\20210305_1270489_nan_nan_T005232171</t>
  </si>
  <si>
    <t>03/05/2021</t>
  </si>
  <si>
    <t>1270489</t>
  </si>
  <si>
    <t>T005232171</t>
  </si>
  <si>
    <t>20210305 21:33</t>
  </si>
  <si>
    <t>\\fxshare-nas05\quotashare-fs01\ESA\5 - Ignition Tracking\2021_Ignition_QC_Folders\20210305_nan_nan_nan_1074877330</t>
  </si>
  <si>
    <t>GRASS VALLEY 04</t>
  </si>
  <si>
    <t>NEVADA CITY</t>
  </si>
  <si>
    <t>20210305 18:58</t>
  </si>
  <si>
    <t>\\fxshare-nas05\quotashare-fs01\ESA\5 - Ignition Tracking\2021_Ignition_QC_Folders\20210305_nan_nan_nan_9914403</t>
  </si>
  <si>
    <t>06:30</t>
  </si>
  <si>
    <t>SAN JOSE 06</t>
  </si>
  <si>
    <t>20210305 07:29</t>
  </si>
  <si>
    <t>Melones-Curtis-115kV</t>
  </si>
  <si>
    <t>INT-14638</t>
  </si>
  <si>
    <t>\\fxshare-nas05\quotashare-fs01\ESA\5 - Ignition Tracking\2021_Ignition_QC_Folders\20210306_nan_nan_INT-14638_nan</t>
  </si>
  <si>
    <t>SAN JOSE B 1101 </t>
  </si>
  <si>
    <t>ROCKLIN 1102</t>
  </si>
  <si>
    <t>DAVIS 1105</t>
  </si>
  <si>
    <t>DEL MAR 2105</t>
  </si>
  <si>
    <t>STANISLAUS</t>
  </si>
  <si>
    <t>EI210227A</t>
  </si>
  <si>
    <t>Tracking</t>
  </si>
  <si>
    <t>\\fxshare-nas05\quotashare-fs01\ESA\5 - Ignition Tracking\2021_Ignition_QC_Folders\20210309_nan_nan_nan_2487631247</t>
  </si>
  <si>
    <t>03/09/2021</t>
  </si>
  <si>
    <t>02:14</t>
  </si>
  <si>
    <t>LIVERMORE 01</t>
  </si>
  <si>
    <t>SAN RAMON</t>
  </si>
  <si>
    <t>20210309 05:26</t>
  </si>
  <si>
    <t>\\fxshare-nas05\quotashare-fs01\ESA\5 - Ignition Tracking\2021_Ignition_QC_Folders\20210309_nan_nan_nan_7872414399</t>
  </si>
  <si>
    <t>WINTON</t>
  </si>
  <si>
    <t>20210309 03:19</t>
  </si>
  <si>
    <t>\\fxshare-nas05\quotashare-fs01\ESA\5 - Ignition Tracking\2021_Ignition_QC_Folders\20210308_1274616_21-0033659_nan_T005234372</t>
  </si>
  <si>
    <t>1274616</t>
  </si>
  <si>
    <t>21-0033659</t>
  </si>
  <si>
    <t>T005234372</t>
  </si>
  <si>
    <t>OAKLAND L 1103</t>
  </si>
  <si>
    <t>OAKLAND 04</t>
  </si>
  <si>
    <t>20210308 23:48</t>
  </si>
  <si>
    <t>East Bay</t>
  </si>
  <si>
    <t>Central</t>
  </si>
  <si>
    <t>012111103, OAKLAND L-1103</t>
  </si>
  <si>
    <t>Clear;</t>
  </si>
  <si>
    <t>435650</t>
  </si>
  <si>
    <t>1103/22</t>
  </si>
  <si>
    <t>03/09/21 00:03</t>
  </si>
  <si>
    <t>03/08/21 18:34</t>
  </si>
  <si>
    <t>03/09/21 06:00</t>
  </si>
  <si>
    <t>03/09/21 06:50</t>
  </si>
  <si>
    <t>1610532</t>
  </si>
  <si>
    <t>EI201209A</t>
  </si>
  <si>
    <t>EI201001A</t>
  </si>
  <si>
    <t>EI200818B</t>
  </si>
  <si>
    <t>EI200815A</t>
  </si>
  <si>
    <t>Wetland</t>
  </si>
  <si>
    <t>EI200814A</t>
  </si>
  <si>
    <t>EI200814B</t>
  </si>
  <si>
    <t>EI200807A</t>
  </si>
  <si>
    <t>EI200724B</t>
  </si>
  <si>
    <t>EI200715A</t>
  </si>
  <si>
    <t>EI200706A</t>
  </si>
  <si>
    <t>EI200621A</t>
  </si>
  <si>
    <t>EI200614A</t>
  </si>
  <si>
    <t>EI200611A</t>
  </si>
  <si>
    <t>EI200604A</t>
  </si>
  <si>
    <t>EI200604B</t>
  </si>
  <si>
    <t>EI200602A</t>
  </si>
  <si>
    <t>EI200317A</t>
  </si>
  <si>
    <t>EI200229A</t>
  </si>
  <si>
    <t>EI200213A</t>
  </si>
  <si>
    <t>11:24</t>
  </si>
  <si>
    <t>Two Poles</t>
  </si>
  <si>
    <t>Conductor, Crossarm</t>
  </si>
  <si>
    <t>Circuit ID: 103401102, SAP ID: 101472961</t>
  </si>
  <si>
    <t>Conductor, Transmission</t>
  </si>
  <si>
    <t>40701368, 7/12 (TLine), 101009011 (Distro)</t>
  </si>
  <si>
    <t>T005175771, T005169746, T005169626, T005169625</t>
  </si>
  <si>
    <t xml:space="preserve"> 120450949, 120450969, 120450857, 120451242</t>
  </si>
  <si>
    <t>Conductor, Insulators, Crossarms</t>
  </si>
  <si>
    <t>Circuit ID: 163692102, SAP ID: 103135346, 103135245, 103366411, 103366412</t>
  </si>
  <si>
    <t>T005171863, T005171960</t>
  </si>
  <si>
    <t>Circuit ID: 153662102</t>
  </si>
  <si>
    <t>21-0010790.1</t>
  </si>
  <si>
    <t>T005171744, T005171801, T005172081, T005172175, T005172620</t>
  </si>
  <si>
    <t>120448275, 120447135, 120447131, 120447176</t>
  </si>
  <si>
    <t>Conductors, Connectors, Crossarm, Jumper</t>
  </si>
  <si>
    <t>Circuit ID: 153082106, SAP ID: 100110622, 100110621, 100108543, 100038585</t>
  </si>
  <si>
    <t>TR6859358, 1213869</t>
  </si>
  <si>
    <t>21-0010110</t>
  </si>
  <si>
    <t>T005169658, T005169653</t>
  </si>
  <si>
    <t>120444808, 120444818</t>
  </si>
  <si>
    <t>Conductors, Crossarm, Cutout, Insulator</t>
  </si>
  <si>
    <t>Circuit ID: 152481103, SAP ID: 103994941</t>
  </si>
  <si>
    <t>ATWATER 1103</t>
  </si>
  <si>
    <t>TASSAJARA 2113 </t>
  </si>
  <si>
    <t>SRV FD</t>
  </si>
  <si>
    <t>\\fxshare-nas05\quotashare-fs01\ESA\5 - Ignition Tracking\2021_Ignition_QC_Folders\20210308_1273338_21-0033367_nan_T005233801</t>
  </si>
  <si>
    <t>2021/03/08 00:00:00</t>
  </si>
  <si>
    <t>09:27</t>
  </si>
  <si>
    <t>1273338</t>
  </si>
  <si>
    <t>21-0033367</t>
  </si>
  <si>
    <t>T005233801</t>
  </si>
  <si>
    <t>2021-03-12</t>
  </si>
  <si>
    <t>BARBOUR</t>
  </si>
  <si>
    <t>2021/03/08 10:36:54</t>
  </si>
  <si>
    <t>METALLIC BALLOON</t>
  </si>
  <si>
    <t>062131108, SUISUN-1108</t>
  </si>
  <si>
    <t>2836</t>
  </si>
  <si>
    <t>110700</t>
  </si>
  <si>
    <t>1108/2</t>
  </si>
  <si>
    <t>B GRD T OC</t>
  </si>
  <si>
    <t>3rd Party, Metallic Balloon</t>
  </si>
  <si>
    <t>81</t>
  </si>
  <si>
    <t>03/08/21 09:22</t>
  </si>
  <si>
    <t>03/08/21 13:43</t>
  </si>
  <si>
    <t>03/08/21 21:20</t>
  </si>
  <si>
    <t>1610395</t>
  </si>
  <si>
    <t>\\fxshare-nas05\quotashare-fs01\ESA\5 - Ignition Tracking\2021_Ignition_QC_Folders\20210309_1275502_21-0034004_nan_T005234856</t>
  </si>
  <si>
    <t>1275502</t>
  </si>
  <si>
    <t>21-0034004</t>
  </si>
  <si>
    <t>T005234856</t>
  </si>
  <si>
    <t>SHAFTER 1112</t>
  </si>
  <si>
    <t>WASCO 01</t>
  </si>
  <si>
    <t>SHAFTER</t>
  </si>
  <si>
    <t>20210309 15:16</t>
  </si>
  <si>
    <t>253651112, SHAFTER-1112</t>
  </si>
  <si>
    <t>15</t>
  </si>
  <si>
    <t>1275</t>
  </si>
  <si>
    <t>18359</t>
  </si>
  <si>
    <t>03/09/21 13:00</t>
  </si>
  <si>
    <t>03/09/21 14:25</t>
  </si>
  <si>
    <t>1610722</t>
  </si>
  <si>
    <t>\\fxshare-nas05\quotashare-fs01\ESA\5 - Ignition Tracking\2021_Ignition_QC_Folders\20210309_nan_nan_nan_1052724764</t>
  </si>
  <si>
    <t>10:11</t>
  </si>
  <si>
    <t>COTTONWOOD</t>
  </si>
  <si>
    <t>20210309 10:49</t>
  </si>
  <si>
    <t>COTTONWOOD 1103 </t>
  </si>
  <si>
    <t>INT-14647</t>
  </si>
  <si>
    <t>\\fxshare-nas05\quotashare-fs01\ESA\5 - Ignition Tracking\2021_Ignition_QC_Folders\20210310_nan_nan_INT-14647_nan</t>
  </si>
  <si>
    <t>120627264, 120627247, 120627573</t>
  </si>
  <si>
    <t>Pole, Crossarm, Transmission lines</t>
  </si>
  <si>
    <t>Tulare Lake 1108</t>
  </si>
  <si>
    <t>SOLANO</t>
  </si>
  <si>
    <t>\\fxshare-nas05\quotashare-fs01\ESA\5 - Ignition Tracking\2021_Ignition_QC_Folders\20210311_nan_nan_nan_250390270</t>
  </si>
  <si>
    <t>03/11/2021</t>
  </si>
  <si>
    <t>03:59</t>
  </si>
  <si>
    <t>CUSTOMERS PANEL</t>
  </si>
  <si>
    <t>SELMA  02</t>
  </si>
  <si>
    <t>20210311 04:29</t>
  </si>
  <si>
    <t>\\fxshare-nas05\quotashare-fs01\ESA\5 - Ignition Tracking\2021_Ignition_QC_Folders\20210311_1278236_nan_nan_T005236733</t>
  </si>
  <si>
    <t>02:45</t>
  </si>
  <si>
    <t>1278236</t>
  </si>
  <si>
    <t>T005236733</t>
  </si>
  <si>
    <t>20210311 04:26</t>
  </si>
  <si>
    <t>CUSTOMER EQUIPMENT</t>
  </si>
  <si>
    <t>\\fxshare-nas05\quotashare-fs01\ESA\5 - Ignition Tracking\2021_Ignition_QC_Folders\20210310_1277352_21-0034749_nan_T005235941</t>
  </si>
  <si>
    <t>03/10/2021</t>
  </si>
  <si>
    <t>11:44</t>
  </si>
  <si>
    <t>1277352</t>
  </si>
  <si>
    <t>21-0034749</t>
  </si>
  <si>
    <t>T005235941</t>
  </si>
  <si>
    <t>COLUMBUS 1104</t>
  </si>
  <si>
    <t>BAKERSFIELD 04</t>
  </si>
  <si>
    <t>20210310 14:34</t>
  </si>
  <si>
    <t>253951104, COLUMBUS-1104</t>
  </si>
  <si>
    <t>66</t>
  </si>
  <si>
    <t>21558</t>
  </si>
  <si>
    <t>18014</t>
  </si>
  <si>
    <t>03/10/21 13:29</t>
  </si>
  <si>
    <t>03/10/21 11:42</t>
  </si>
  <si>
    <t>03/11/21 00:50</t>
  </si>
  <si>
    <t>1611058</t>
  </si>
  <si>
    <t>MC MULLIN 1105 </t>
  </si>
  <si>
    <t>Circuit ID: 062131108</t>
  </si>
  <si>
    <t>WSD Ignition Photo</t>
  </si>
  <si>
    <t>2021 YTD</t>
  </si>
  <si>
    <t>T005236754</t>
  </si>
  <si>
    <t>21-0035085</t>
  </si>
  <si>
    <t>BONNIE NOOK 1102</t>
  </si>
  <si>
    <t>PLACER</t>
  </si>
  <si>
    <t>\\fxshare-nas05\quotashare-fs01\ESA\5 - Ignition Tracking\2021_Ignition_QC_Folders\20210311_1278189_21-0035085_nan_T005236754</t>
  </si>
  <si>
    <t/>
  </si>
  <si>
    <t>Conductor, Transformer, Cutouts</t>
  </si>
  <si>
    <t>Circuit ID: 083692105, SAP ID: 101690941</t>
  </si>
  <si>
    <t>Circuit ID: 083692104; SAP ID: 101689262</t>
  </si>
  <si>
    <t>1220583, 1225213, 7596964</t>
  </si>
  <si>
    <t>21-0009474.45(45 outages)</t>
  </si>
  <si>
    <t xml:space="preserve"> Pole, Crossarm, Conductor, Insulator</t>
  </si>
  <si>
    <t>Circuit ID: 254452101, SAP ID: 101078986</t>
  </si>
  <si>
    <t>T005170275, T005173303, T005175734, T005176170, T005176583, T005176584</t>
  </si>
  <si>
    <t>Pole, Conductors</t>
  </si>
  <si>
    <t>Circuit ID: 252192105; SAP ID: 101075867</t>
  </si>
  <si>
    <t>1216478, 1213169, 1214406, 1216120, 1217643, 1217506, 1213469, 1219871, 1213974, 1217981</t>
  </si>
  <si>
    <t>T005169315, T005169368, T005169509, T005169510, T005169654, T005169956, T005169741, T005169762, T005169897, T005169912, T005170114, T005170492, T005170493, T005170631, T005170632, T005170728, T005170771, T005171251, T005176767, T005171883, T005171712, T005171713, T005171860, T005171861, T005171953</t>
  </si>
  <si>
    <t>120446459, 120448744, 120452557, 120452559</t>
  </si>
  <si>
    <t>119325026, 117891894, 117891878</t>
  </si>
  <si>
    <t>Cal Fire, Multiple Agencies</t>
  </si>
  <si>
    <t>T005159839, T005159824</t>
  </si>
  <si>
    <t>Conductor, Bell, Shoe, Jumper</t>
  </si>
  <si>
    <t>Circuit ID: 152691104, SAP ID: 100014857</t>
  </si>
  <si>
    <t>2021-03-16</t>
  </si>
  <si>
    <t>21-0021277</t>
  </si>
  <si>
    <t>21-0032389</t>
  </si>
  <si>
    <t>21-0029971</t>
  </si>
  <si>
    <t xml:space="preserve"> 21-000445</t>
  </si>
  <si>
    <t>21-0012824</t>
  </si>
  <si>
    <t>21-0013901</t>
  </si>
  <si>
    <t>21-0017004</t>
  </si>
  <si>
    <t>21-0011734</t>
  </si>
  <si>
    <t>T005227281</t>
  </si>
  <si>
    <t>T005167167</t>
  </si>
  <si>
    <t>T005158423</t>
  </si>
  <si>
    <t>T005162958</t>
  </si>
  <si>
    <t>T005229727</t>
  </si>
  <si>
    <t>T005204889</t>
  </si>
  <si>
    <t>T005231328</t>
  </si>
  <si>
    <t>T005226565</t>
  </si>
  <si>
    <t>T005208690</t>
  </si>
  <si>
    <t>T005204450</t>
  </si>
  <si>
    <t>T005158756</t>
  </si>
  <si>
    <t>T005179238</t>
  </si>
  <si>
    <t>T005193445</t>
  </si>
  <si>
    <t>T005182280</t>
  </si>
  <si>
    <t>T005158604</t>
  </si>
  <si>
    <t>T005193035</t>
  </si>
  <si>
    <t>T005231979</t>
  </si>
  <si>
    <t>T005176374</t>
  </si>
  <si>
    <t>LR 1503</t>
  </si>
  <si>
    <t>WILLITS 1103</t>
  </si>
  <si>
    <t>OAKLAND D 1130 </t>
  </si>
  <si>
    <t>LERDO 1116</t>
  </si>
  <si>
    <t>MOLINO 1104 </t>
  </si>
  <si>
    <t>JESSUP 1102 </t>
  </si>
  <si>
    <t>POSO MOUNTAIN 2104</t>
  </si>
  <si>
    <t>WOODLAND 1107</t>
  </si>
  <si>
    <t>OAKLAND J 1118</t>
  </si>
  <si>
    <t xml:space="preserve">COLUMBUS 1105 </t>
  </si>
  <si>
    <t xml:space="preserve">MIDWAY 1104 </t>
  </si>
  <si>
    <t xml:space="preserve">SEMITROPIC 1112 </t>
  </si>
  <si>
    <t>STANISLAUS 1702 </t>
  </si>
  <si>
    <t>DEL MONTE 1101</t>
  </si>
  <si>
    <t>CALIFORNIA AVE-1114</t>
  </si>
  <si>
    <t>COLUMBUS-1105</t>
  </si>
  <si>
    <t>GRAND ISLAND 2227 </t>
  </si>
  <si>
    <t>STOCKDALE 2105</t>
  </si>
  <si>
    <t>SILVERADO 2104 </t>
  </si>
  <si>
    <t>BORDEN 1101</t>
  </si>
  <si>
    <t>MANTECA 1707 </t>
  </si>
  <si>
    <t>NEWHALL 1111</t>
  </si>
  <si>
    <t xml:space="preserve">STOCKDALE 1105 </t>
  </si>
  <si>
    <t>STELLING 1108</t>
  </si>
  <si>
    <t>OAKHURST 1103 </t>
  </si>
  <si>
    <t>KERN CTY FRIE</t>
  </si>
  <si>
    <t>KERN FIRE INC 3668(</t>
  </si>
  <si>
    <t>\\fxshare-nas05\quotashare-fs01\ESA\5 - Ignition Tracking\2021_Ignition_QC_Folders\20210314_nan_nan_nan_681706910</t>
  </si>
  <si>
    <t>03/14/2021</t>
  </si>
  <si>
    <t>10:07</t>
  </si>
  <si>
    <t>PARADISE</t>
  </si>
  <si>
    <t>SKYWAY</t>
  </si>
  <si>
    <t>MAGALIA</t>
  </si>
  <si>
    <t>20210314 12:02</t>
  </si>
  <si>
    <t>\\fxshare-nas05\quotashare-fs01\ESA\5 - Ignition Tracking\2021_Ignition_QC_Folders\20210314_nan_nan_nan_1296401082</t>
  </si>
  <si>
    <t>07:17</t>
  </si>
  <si>
    <t>CHICO 02</t>
  </si>
  <si>
    <t>CHICO</t>
  </si>
  <si>
    <t>20210314 08:23</t>
  </si>
  <si>
    <t>FIRE AT BASE OF LATTICE TOWER</t>
  </si>
  <si>
    <t>\\fxshare-nas05\quotashare-fs01\ESA\5 - Ignition Tracking\2021_Ignition_QC_Folders\20210314_nan_nan_nan_3600331806</t>
  </si>
  <si>
    <t>03:02</t>
  </si>
  <si>
    <t>FORT BRAGG 01</t>
  </si>
  <si>
    <t>FORT BRAGG</t>
  </si>
  <si>
    <t>20210314 05:44</t>
  </si>
  <si>
    <t>Overhead service wire.</t>
  </si>
  <si>
    <t>\\fxshare-nas05\quotashare-fs01\ESA\5 - Ignition Tracking\2021_Ignition_QC_Folders\20210313_nan_nan_nan_3465329232</t>
  </si>
  <si>
    <t>03/13/2021</t>
  </si>
  <si>
    <t>SCOTIA</t>
  </si>
  <si>
    <t>20210313 19:36</t>
  </si>
  <si>
    <t>\\fxshare-nas05\quotashare-fs01\ESA\5 - Ignition Tracking\2021_Ignition_QC_Folders\20210313_nan_nan_nan_1554734</t>
  </si>
  <si>
    <t>13:28</t>
  </si>
  <si>
    <t>TEMPLETON 03</t>
  </si>
  <si>
    <t>SAN MIGUEL</t>
  </si>
  <si>
    <t>20210313 14:52</t>
  </si>
  <si>
    <t>\\fxshare-nas05\quotashare-fs01\ESA\5 - Ignition Tracking\2021_Ignition_QC_Folders\20210313_nan_nan_nan_1155579670</t>
  </si>
  <si>
    <t>05:10</t>
  </si>
  <si>
    <t>AUBURN 03</t>
  </si>
  <si>
    <t>COLFAX</t>
  </si>
  <si>
    <t>20210313 06:58</t>
  </si>
  <si>
    <t>\\fxshare-nas05\quotashare-fs01\ESA\5 - Ignition Tracking\2021_Ignition_QC_Folders\20210312_nan_nan_nan_7787612548</t>
  </si>
  <si>
    <t>03/12/2021</t>
  </si>
  <si>
    <t>20:27</t>
  </si>
  <si>
    <t>20210312 21:44</t>
  </si>
  <si>
    <t>\\fxshare-nas05\quotashare-fs01\ESA\5 - Ignition Tracking\2021_Ignition_QC_Folders\20210312_nan_nan_nan_5955903947</t>
  </si>
  <si>
    <t>HALF MOON BAY</t>
  </si>
  <si>
    <t>PESCADERO</t>
  </si>
  <si>
    <t>20210312 16:56</t>
  </si>
  <si>
    <t xml:space="preserve">house not efficted </t>
  </si>
  <si>
    <t>\\fxshare-nas05\quotashare-fs01\ESA\5 - Ignition Tracking\2021_Ignition_QC_Folders\20210312_1279629_21-0035703_nan_T005238040</t>
  </si>
  <si>
    <t>08:41</t>
  </si>
  <si>
    <t>1279629</t>
  </si>
  <si>
    <t>21-0035703</t>
  </si>
  <si>
    <t>T005238040</t>
  </si>
  <si>
    <t>0</t>
  </si>
  <si>
    <t>CORCORAN 1104</t>
  </si>
  <si>
    <t>20210312 11:18</t>
  </si>
  <si>
    <t>252171104, CORCORAN-1104</t>
  </si>
  <si>
    <t>Lightning,Clear;32-90 F</t>
  </si>
  <si>
    <t>5</t>
  </si>
  <si>
    <t>1235</t>
  </si>
  <si>
    <t>2476F</t>
  </si>
  <si>
    <t>03/12/21 11:26</t>
  </si>
  <si>
    <t>03/12/21 08:23</t>
  </si>
  <si>
    <t>03/12/21 22:10</t>
  </si>
  <si>
    <t>1611634</t>
  </si>
  <si>
    <t>\\fxshare-nas05\quotashare-fs01\ESA\5 - Ignition Tracking\2021_Ignition_QC_Folders\20210311_nan_nan_nan_7857246042</t>
  </si>
  <si>
    <t>Other (Comments)-nan</t>
  </si>
  <si>
    <t>20210311 20:21</t>
  </si>
  <si>
    <t>NEUTRAL ON UNDERGROUN SERVICE</t>
  </si>
  <si>
    <t>\\fxshare-nas05\quotashare-fs01\ESA\5 - Ignition Tracking\2021_Ignition_QC_Folders\20210119_1217808_nan_nan_T005173574</t>
  </si>
  <si>
    <t>\\fxshare-nas05\quotashare-fs01\ESA\5 - Ignition Tracking\2021_Ignition_QC_Folders\20210120_1219149_21-0011734_nan_T005176374</t>
  </si>
  <si>
    <t>\\fxshare-nas05\quotashare-fs01\ESA\5 - Ignition Tracking\2021_Ignition_QC_Folders\20210305_1270061_nan_nan_T005231979</t>
  </si>
  <si>
    <t>\\fxshare-nas05\quotashare-fs01\ESA\5 - Ignition Tracking\2021_Ignition_QC_Folders\20210127_1237965_21-0017004_nan_T005193035</t>
  </si>
  <si>
    <t>\\fxshare-nas05\quotashare-fs01\ESA\5 - Ignition Tracking\2021_Ignition_QC_Folders\20210102_nan_nan_nan_T005158604</t>
  </si>
  <si>
    <t>\\fxshare-nas05\quotashare-fs01\ESA\5 - Ignition Tracking\2021_Ignition_QC_Folders\20210125_1224307_21-0013901_nan_T005182280</t>
  </si>
  <si>
    <t>\\fxshare-nas05\quotashare-fs01\ESA\5 - Ignition Tracking\2021_Ignition_QC_Folders\20210128_1238269_nan_nan_T005193445</t>
  </si>
  <si>
    <t>\\fxshare-nas05\quotashare-fs01\ESA\5 - Ignition Tracking\2021_Ignition_QC_Folders\20210220_1258774_nan_nan_T005221808</t>
  </si>
  <si>
    <t>\\fxshare-nas05\quotashare-fs01\ESA\5 - Ignition Tracking\2021_Ignition_QC_Folders\20210128_nan_nan_nan_T005197961</t>
  </si>
  <si>
    <t>\\fxshare-nas05\quotashare-fs01\ESA\5 - Ignition Tracking\2021_Ignition_QC_Folders\20210122_1221237_21-0012824_nan_T005179238</t>
  </si>
  <si>
    <t>\\fxshare-nas05\quotashare-fs01\ESA\5 - Ignition Tracking\2021_Ignition_QC_Folders\20210103_1202794_21-000445_nan_T005158756</t>
  </si>
  <si>
    <t>\\fxshare-nas05\quotashare-fs01\ESA\5 - Ignition Tracking\2021_Ignition_QC_Folders\20210131_1243847_nan_nan_T005204450</t>
  </si>
  <si>
    <t>\\fxshare-nas05\quotashare-fs01\ESA\5 - Ignition Tracking\2021_Ignition_QC_Folders\20210203_nan_nan_nan_T005208690</t>
  </si>
  <si>
    <t>\\fxshare-nas05\quotashare-fs01\ESA\5 - Ignition Tracking\2021_Ignition_QC_Folders\20210226_1262896_21-0029971_nan_T005226565</t>
  </si>
  <si>
    <t>\\fxshare-nas05\quotashare-fs01\ESA\5 - Ignition Tracking\2021_Ignition_QC_Folders\20210304_1268148_21-0032389_nan_T005231328</t>
  </si>
  <si>
    <t>\\fxshare-nas05\quotashare-fs01\ESA\5 - Ignition Tracking\2021_Ignition_QC_Folders\20210104_nan_nan_nan_T005159831</t>
  </si>
  <si>
    <t>\\fxshare-nas05\quotashare-fs01\ESA\5 - Ignition Tracking\2021_Ignition_QC_Folders\20210203_1246883_21-0021277_nan_T005208049</t>
  </si>
  <si>
    <t>\\fxshare-nas05\quotashare-fs01\ESA\5 - Ignition Tracking\2021_Ignition_QC_Folders\20210131_1244237_nan_nan_T005204889</t>
  </si>
  <si>
    <t>\\fxshare-nas05\quotashare-fs01\ESA\5 - Ignition Tracking\2021_Ignition_QC_Folders\20210303_nan_nan_nan_T005229727</t>
  </si>
  <si>
    <t>\\fxshare-nas05\quotashare-fs01\ESA\5 - Ignition Tracking\2021_Ignition_QC_Folders\20210109_1207100_nan_nan_T005162958</t>
  </si>
  <si>
    <t>\\fxshare-nas05\quotashare-fs01\ESA\5 - Ignition Tracking\2021_Ignition_QC_Folders\20210102_nan_nan_nan_T005158423</t>
  </si>
  <si>
    <t>\\fxshare-nas05\quotashare-fs01\ESA\5 - Ignition Tracking\2021_Ignition_QC_Folders\20210115_1210967_nan_nan_T005167167</t>
  </si>
  <si>
    <t>\\fxshare-nas05\quotashare-fs01\ESA\5 - Ignition Tracking\2021_Ignition_QC_Folders\20210227_1263568_nan_nan_T005227281</t>
  </si>
  <si>
    <t>\\fxshare-nas05\quotashare-fs01\ESA\5 - Ignition Tracking\2021_Ignition_QC_Folders\20210226_nan_nan_nan_T005226996</t>
  </si>
  <si>
    <t>CARUTHERS 1104 </t>
  </si>
  <si>
    <t>HALF MOON BAY 1103 </t>
  </si>
  <si>
    <t>ATWATER 1106</t>
  </si>
  <si>
    <t>WEIMAR 1101</t>
  </si>
  <si>
    <t>Camp Roberts FD</t>
  </si>
  <si>
    <t>SAN MIGUEL 1105 </t>
  </si>
  <si>
    <t>RIO DELL 1102</t>
  </si>
  <si>
    <t>FORT BRAGG A 1101 </t>
  </si>
  <si>
    <t>Forestville FD</t>
  </si>
  <si>
    <t>BUTTE 1107</t>
  </si>
  <si>
    <t>ORO FINO 1102 </t>
  </si>
  <si>
    <t>\\fxshare-nas05\quotashare-fs01\ESA\5 - Ignition Tracking\2021_Ignition_QC_Folders\20210315_nan_nan_nan_3934067498</t>
  </si>
  <si>
    <t>03/15/2021</t>
  </si>
  <si>
    <t>18:40</t>
  </si>
  <si>
    <t>20210315 19:53</t>
  </si>
  <si>
    <t>\\fxshare-nas05\quotashare-fs01\ESA\5 - Ignition Tracking\2021_Ignition_QC_Folders\20210315_1283100_21-0036640_nan_T005240296</t>
  </si>
  <si>
    <t>1283100</t>
  </si>
  <si>
    <t>21-0036640</t>
  </si>
  <si>
    <t>T005240296</t>
  </si>
  <si>
    <t>MC MULLIN 1106</t>
  </si>
  <si>
    <t>FRESNO 01</t>
  </si>
  <si>
    <t>20210315 14:12</t>
  </si>
  <si>
    <t>254411106, MC MULLIN-1106</t>
  </si>
  <si>
    <t>D12296</t>
  </si>
  <si>
    <t>03/15/21 11:04</t>
  </si>
  <si>
    <t>1612279</t>
  </si>
  <si>
    <t>254411106</t>
  </si>
  <si>
    <t>Index No#</t>
  </si>
  <si>
    <t>Create Quarter</t>
  </si>
  <si>
    <t>Suspected Initiating Event Category</t>
  </si>
  <si>
    <t>20201707</t>
  </si>
  <si>
    <t xml:space="preserve">     </t>
  </si>
  <si>
    <t>20-0131934</t>
  </si>
  <si>
    <t>20201701</t>
  </si>
  <si>
    <t>20-0131484</t>
  </si>
  <si>
    <t>Conductor - Primary, Transformer, Crossarms</t>
  </si>
  <si>
    <t>20201703</t>
  </si>
  <si>
    <t>20-0131485</t>
  </si>
  <si>
    <t>Conductor &amp; Connectors</t>
  </si>
  <si>
    <t>20201692</t>
  </si>
  <si>
    <t>20201679</t>
  </si>
  <si>
    <t>20-0130156</t>
  </si>
  <si>
    <t>20201676</t>
  </si>
  <si>
    <t>20-0129930</t>
  </si>
  <si>
    <t>Pole, Crossarm, Insulators, Guy</t>
  </si>
  <si>
    <t>KINGSBURG 1111</t>
  </si>
  <si>
    <t>20201675</t>
  </si>
  <si>
    <t>20-0129857</t>
  </si>
  <si>
    <t>Pole, Line Recloser, PT, Insulator</t>
  </si>
  <si>
    <t>20201671</t>
  </si>
  <si>
    <t>T20-018615, INT-14311</t>
  </si>
  <si>
    <t>Circuit Breaker 112</t>
  </si>
  <si>
    <t>20201662</t>
  </si>
  <si>
    <t>20-0128530</t>
  </si>
  <si>
    <t>Primary overhead conductor, Pole top extension, Transformer</t>
  </si>
  <si>
    <t>20201663</t>
  </si>
  <si>
    <t>20-0128545</t>
  </si>
  <si>
    <t>PRICE</t>
  </si>
  <si>
    <t>20201657</t>
  </si>
  <si>
    <t>20-0128400</t>
  </si>
  <si>
    <t>20201654</t>
  </si>
  <si>
    <t>20201652</t>
  </si>
  <si>
    <t>Connectors, Jumpers</t>
  </si>
  <si>
    <t>20201651</t>
  </si>
  <si>
    <t>20-0127096</t>
  </si>
  <si>
    <t>20201653</t>
  </si>
  <si>
    <t>20201637</t>
  </si>
  <si>
    <t>20-0125868</t>
  </si>
  <si>
    <t>Pole, Crossarm, Insulator, Hardware/Framing, Conductor - Primary</t>
  </si>
  <si>
    <t>20201646</t>
  </si>
  <si>
    <t>20-0126156</t>
  </si>
  <si>
    <t>20201638</t>
  </si>
  <si>
    <t>20201629</t>
  </si>
  <si>
    <t>20-0125604</t>
  </si>
  <si>
    <t>20201614</t>
  </si>
  <si>
    <t>20-0123839</t>
  </si>
  <si>
    <t>20201613</t>
  </si>
  <si>
    <t>Riser U Guard</t>
  </si>
  <si>
    <t>20201610</t>
  </si>
  <si>
    <t>20-0123591</t>
  </si>
  <si>
    <t>20201731</t>
  </si>
  <si>
    <t>20-0121854</t>
  </si>
  <si>
    <t>20201566</t>
  </si>
  <si>
    <t>20-0121632</t>
  </si>
  <si>
    <t>20201548</t>
  </si>
  <si>
    <t>20-0120332</t>
  </si>
  <si>
    <t>Contact - Bird</t>
  </si>
  <si>
    <t>20201545</t>
  </si>
  <si>
    <t>20-0119986</t>
  </si>
  <si>
    <t>Conductor, Crossarm, Insulator</t>
  </si>
  <si>
    <t>20201546</t>
  </si>
  <si>
    <t>20201543</t>
  </si>
  <si>
    <t>T20-018054</t>
  </si>
  <si>
    <t>20201534</t>
  </si>
  <si>
    <t>20-0119265</t>
  </si>
  <si>
    <t>20201526</t>
  </si>
  <si>
    <t>20-0118551</t>
  </si>
  <si>
    <t>20201527</t>
  </si>
  <si>
    <t>WHEATLAND 1104 </t>
  </si>
  <si>
    <t>20201533</t>
  </si>
  <si>
    <t>INT-14255</t>
  </si>
  <si>
    <t>20201503</t>
  </si>
  <si>
    <t>20-0117698</t>
  </si>
  <si>
    <t>20201508</t>
  </si>
  <si>
    <t>20-0117831</t>
  </si>
  <si>
    <t>Pole, Transformers</t>
  </si>
  <si>
    <t>20201501</t>
  </si>
  <si>
    <t>20-0117510</t>
  </si>
  <si>
    <t>Poles, Crossarms, Conductor - Primary, Transformer, Cutout</t>
  </si>
  <si>
    <t>20201500</t>
  </si>
  <si>
    <t>20-0117528</t>
  </si>
  <si>
    <t>Conductor - Secondary, Span Guy</t>
  </si>
  <si>
    <t>20201498</t>
  </si>
  <si>
    <t>20-0117008</t>
  </si>
  <si>
    <t>20201493</t>
  </si>
  <si>
    <t>INT-14241</t>
  </si>
  <si>
    <t>Insulator, Conductor - Transmission</t>
  </si>
  <si>
    <t>RESERVOIR</t>
  </si>
  <si>
    <t>20201489</t>
  </si>
  <si>
    <t>20-0116241</t>
  </si>
  <si>
    <t>20201488</t>
  </si>
  <si>
    <t>Connector</t>
  </si>
  <si>
    <t>CABRILLO 1103</t>
  </si>
  <si>
    <t>20201752</t>
  </si>
  <si>
    <t>20-0115686</t>
  </si>
  <si>
    <t>VINEYARD-2105</t>
  </si>
  <si>
    <t>20201481</t>
  </si>
  <si>
    <t>20-0115617</t>
  </si>
  <si>
    <t>INT-14237</t>
  </si>
  <si>
    <t>Recloser, Conductor - Transmission, Insulators</t>
  </si>
  <si>
    <t>SHORELINE</t>
  </si>
  <si>
    <t>20201473</t>
  </si>
  <si>
    <t>20-0115082</t>
  </si>
  <si>
    <t>Pole, Crossarm</t>
  </si>
  <si>
    <t>20201492</t>
  </si>
  <si>
    <t>20-0115085</t>
  </si>
  <si>
    <t>INT-14232</t>
  </si>
  <si>
    <t>Pole, Guy Wires</t>
  </si>
  <si>
    <t>20201491</t>
  </si>
  <si>
    <t>20-0114598</t>
  </si>
  <si>
    <t>Pole, Guy Wires, Primary Conductor, Tree Stub</t>
  </si>
  <si>
    <t>FERN</t>
  </si>
  <si>
    <t>20201460</t>
  </si>
  <si>
    <t>20-0113840</t>
  </si>
  <si>
    <t>20201462</t>
  </si>
  <si>
    <t>20-0114102</t>
  </si>
  <si>
    <t>FRANZ</t>
  </si>
  <si>
    <t>20201465</t>
  </si>
  <si>
    <t>20-0114111</t>
  </si>
  <si>
    <t>Pole, Conductor - Primary</t>
  </si>
  <si>
    <t>BRIONES</t>
  </si>
  <si>
    <t>20201461</t>
  </si>
  <si>
    <t>Grounding wire, molding</t>
  </si>
  <si>
    <t>20201449</t>
  </si>
  <si>
    <t>Primary Conductor, Switch</t>
  </si>
  <si>
    <t>20201447</t>
  </si>
  <si>
    <t>20-0113277</t>
  </si>
  <si>
    <t>Primary Conductor</t>
  </si>
  <si>
    <t>KENNEDY</t>
  </si>
  <si>
    <t>20201450</t>
  </si>
  <si>
    <t>20-0113286</t>
  </si>
  <si>
    <t>20201446</t>
  </si>
  <si>
    <t>20-0113273</t>
  </si>
  <si>
    <t>20201457</t>
  </si>
  <si>
    <t>20-0113493</t>
  </si>
  <si>
    <t>Connector, Conductor - Secondary</t>
  </si>
  <si>
    <t>20201458</t>
  </si>
  <si>
    <t>20-0113555</t>
  </si>
  <si>
    <t>Tie Wire, Conductor - Primary</t>
  </si>
  <si>
    <t>BONES RD</t>
  </si>
  <si>
    <t>20201456</t>
  </si>
  <si>
    <t>20-0113495</t>
  </si>
  <si>
    <t>Primary Conductor, Pole, Transformer, Crossarm, Cutouts, Arrestors, Fuses, Insulators</t>
  </si>
  <si>
    <t>TUDOR 1101</t>
  </si>
  <si>
    <t>20201445</t>
  </si>
  <si>
    <t>20-0113251</t>
  </si>
  <si>
    <t>Crossarm, Jumper</t>
  </si>
  <si>
    <t>SUISUN 1102</t>
  </si>
  <si>
    <t>20201443</t>
  </si>
  <si>
    <t>20201453</t>
  </si>
  <si>
    <t>20-0112774</t>
  </si>
  <si>
    <t>Pole, Crossarm, Cutouts</t>
  </si>
  <si>
    <t>WELLS</t>
  </si>
  <si>
    <t>20201433</t>
  </si>
  <si>
    <t>20-0111841</t>
  </si>
  <si>
    <t>Connectors</t>
  </si>
  <si>
    <t>20201428</t>
  </si>
  <si>
    <t>20-0111498</t>
  </si>
  <si>
    <t>INT-14210</t>
  </si>
  <si>
    <t>Poles</t>
  </si>
  <si>
    <t>20201432</t>
  </si>
  <si>
    <t>20-0111563</t>
  </si>
  <si>
    <t>Lightning Arrester, Cutout</t>
  </si>
  <si>
    <t>20201435</t>
  </si>
  <si>
    <t>20-0111834</t>
  </si>
  <si>
    <t>20201430</t>
  </si>
  <si>
    <t>Secondary Connections</t>
  </si>
  <si>
    <t>RAWSON 1103</t>
  </si>
  <si>
    <t>20201436</t>
  </si>
  <si>
    <t>Cutout Cover</t>
  </si>
  <si>
    <t>20201426</t>
  </si>
  <si>
    <t>Service Drop, Weatherhead</t>
  </si>
  <si>
    <t>20201427</t>
  </si>
  <si>
    <t>Service Drop, Connector</t>
  </si>
  <si>
    <t>20201422</t>
  </si>
  <si>
    <t>20-0110560</t>
  </si>
  <si>
    <t>Conductor, Crossarm, Cutout</t>
  </si>
  <si>
    <t>20201421</t>
  </si>
  <si>
    <t>Jumper, Capacitator</t>
  </si>
  <si>
    <t>20201407</t>
  </si>
  <si>
    <t>20-0110094</t>
  </si>
  <si>
    <t>20201412</t>
  </si>
  <si>
    <t>20-0110117</t>
  </si>
  <si>
    <t>Riser, Transformer, Molding, Conductor - Secondary</t>
  </si>
  <si>
    <t>20201401</t>
  </si>
  <si>
    <t>20201389</t>
  </si>
  <si>
    <t>20-0109467</t>
  </si>
  <si>
    <t>COLEMAN</t>
  </si>
  <si>
    <t>20201391</t>
  </si>
  <si>
    <t>20-0109635</t>
  </si>
  <si>
    <t>GREEN VALLEY 2101</t>
  </si>
  <si>
    <t>20201381</t>
  </si>
  <si>
    <t>20-0109282</t>
  </si>
  <si>
    <t>20201415</t>
  </si>
  <si>
    <t>20-0109022</t>
  </si>
  <si>
    <t>Primary conductor, Pole, L&amp;B Ally Arm/Tangent</t>
  </si>
  <si>
    <t>STAR</t>
  </si>
  <si>
    <t>20201380</t>
  </si>
  <si>
    <t>20201418</t>
  </si>
  <si>
    <t>20-0109421</t>
  </si>
  <si>
    <t>HWY 45</t>
  </si>
  <si>
    <t>20201374</t>
  </si>
  <si>
    <t>20-0108897</t>
  </si>
  <si>
    <t>20201375</t>
  </si>
  <si>
    <t>20-0108907</t>
  </si>
  <si>
    <t>Tranformer, UG Conductor, Elbow, Pole, Crossarm, Insulators, Connector, Hardware/Framing, Cutout, Lightning Arrester, Molding, Guy, Anchor</t>
  </si>
  <si>
    <t>20201369</t>
  </si>
  <si>
    <t>20-0108206</t>
  </si>
  <si>
    <t>Conductor, Insulator</t>
  </si>
  <si>
    <t>20201370</t>
  </si>
  <si>
    <t>20-0108274</t>
  </si>
  <si>
    <t>20201366</t>
  </si>
  <si>
    <t>Service conductor</t>
  </si>
  <si>
    <t>20201364</t>
  </si>
  <si>
    <t>20-0107412</t>
  </si>
  <si>
    <t>Conductor - Primary, Splice</t>
  </si>
  <si>
    <t>20201363</t>
  </si>
  <si>
    <t>20-0107415</t>
  </si>
  <si>
    <t>20201361</t>
  </si>
  <si>
    <t>20-0107211</t>
  </si>
  <si>
    <t>Insulator, Crossarm, Conductor</t>
  </si>
  <si>
    <t>20201356</t>
  </si>
  <si>
    <t>20-0106142</t>
  </si>
  <si>
    <t>20201353</t>
  </si>
  <si>
    <t>20-0105384</t>
  </si>
  <si>
    <t>Conductor-Primary(2), Poles(3), Crossarms(3), and Guy (1)</t>
  </si>
  <si>
    <t>PLEASANT</t>
  </si>
  <si>
    <t>20201340</t>
  </si>
  <si>
    <t>20-0104977</t>
  </si>
  <si>
    <t>20201341</t>
  </si>
  <si>
    <t>20-0104982</t>
  </si>
  <si>
    <t>Primary Conductor, Insulator, Guy Guard</t>
  </si>
  <si>
    <t>20201335</t>
  </si>
  <si>
    <t>20-0104832</t>
  </si>
  <si>
    <t>Secondary Conductor</t>
  </si>
  <si>
    <t>20201334</t>
  </si>
  <si>
    <t>20-0104794</t>
  </si>
  <si>
    <t>20201329</t>
  </si>
  <si>
    <t>20201332</t>
  </si>
  <si>
    <t>20-0104694</t>
  </si>
  <si>
    <t>Conductors, Streetlight, Crossarm</t>
  </si>
  <si>
    <t>20201330</t>
  </si>
  <si>
    <t>20-0104612</t>
  </si>
  <si>
    <t>Pole, Insulators, Cutouts, Hardware/Framing, Guy, Connector, Transformer, Crossarms</t>
  </si>
  <si>
    <t>AUBURN</t>
  </si>
  <si>
    <t>20201324</t>
  </si>
  <si>
    <t>20-0103943</t>
  </si>
  <si>
    <t>Pole, Transformer, Conductor</t>
  </si>
  <si>
    <t>20201314</t>
  </si>
  <si>
    <t>20-0102674</t>
  </si>
  <si>
    <t>20201318</t>
  </si>
  <si>
    <t>20-0103143</t>
  </si>
  <si>
    <t>Pole, Crossarm, Tie Wire, Framing</t>
  </si>
  <si>
    <t>20201623</t>
  </si>
  <si>
    <t>20-0102526</t>
  </si>
  <si>
    <t>Crossarms</t>
  </si>
  <si>
    <t>20201308</t>
  </si>
  <si>
    <t>20-0102274</t>
  </si>
  <si>
    <t>Poles, Crossarm</t>
  </si>
  <si>
    <t>20201310</t>
  </si>
  <si>
    <t>ALHAMBRA 1105</t>
  </si>
  <si>
    <t>20201309</t>
  </si>
  <si>
    <t>20201297</t>
  </si>
  <si>
    <t>20201300</t>
  </si>
  <si>
    <t>20-0102129</t>
  </si>
  <si>
    <t>Cutout</t>
  </si>
  <si>
    <t>CAYETANO 2109</t>
  </si>
  <si>
    <t>20201304</t>
  </si>
  <si>
    <t>20-0102151</t>
  </si>
  <si>
    <t>20201295</t>
  </si>
  <si>
    <t>20-0102039</t>
  </si>
  <si>
    <t>pole and copper conductor</t>
  </si>
  <si>
    <t>OLEMA 1101</t>
  </si>
  <si>
    <t>20201288</t>
  </si>
  <si>
    <t>20-0101218</t>
  </si>
  <si>
    <t>Pole, Composite crossarm, insulators, auto shoes, conductor</t>
  </si>
  <si>
    <t>20201283</t>
  </si>
  <si>
    <t>20201282</t>
  </si>
  <si>
    <t>20-0100440</t>
  </si>
  <si>
    <t>Pole, Crossarm, Insulators</t>
  </si>
  <si>
    <t>BROWN</t>
  </si>
  <si>
    <t>20201284</t>
  </si>
  <si>
    <t>20-0100768</t>
  </si>
  <si>
    <t>Crossarm, Insulator, Pole, Crossarm, Conductor - Primary, Insulator, Hardware/Framing, Guy, Anchors</t>
  </si>
  <si>
    <t>20201279</t>
  </si>
  <si>
    <t>20-0099967</t>
  </si>
  <si>
    <t>20201276</t>
  </si>
  <si>
    <t>20-0099837</t>
  </si>
  <si>
    <t>Conductor - Primary, Crossarm</t>
  </si>
  <si>
    <t>20201274</t>
  </si>
  <si>
    <t>20-0099298</t>
  </si>
  <si>
    <t>IVERSON</t>
  </si>
  <si>
    <t>20201268</t>
  </si>
  <si>
    <t>20-0099087</t>
  </si>
  <si>
    <t>20201270</t>
  </si>
  <si>
    <t>20-0099099</t>
  </si>
  <si>
    <t>20201271</t>
  </si>
  <si>
    <t>20-0099132</t>
  </si>
  <si>
    <t>20201265</t>
  </si>
  <si>
    <t>20-0098708</t>
  </si>
  <si>
    <t>Guy Wire, Conductor - Primary</t>
  </si>
  <si>
    <t>20201263</t>
  </si>
  <si>
    <t>20-0098437</t>
  </si>
  <si>
    <t>Riser Potheads, Cutout, Lightning Arrestor</t>
  </si>
  <si>
    <t>20201258</t>
  </si>
  <si>
    <t>20201253</t>
  </si>
  <si>
    <t>INT-14105</t>
  </si>
  <si>
    <t>20201244</t>
  </si>
  <si>
    <t>Conductor-Secondary, Pole</t>
  </si>
  <si>
    <t>20201238</t>
  </si>
  <si>
    <t>20-0096414</t>
  </si>
  <si>
    <t>20201225</t>
  </si>
  <si>
    <t>20-0094369</t>
  </si>
  <si>
    <t>STANISLAUS 1701</t>
  </si>
  <si>
    <t>20201199</t>
  </si>
  <si>
    <t>20-0094745</t>
  </si>
  <si>
    <t>Conductor - Primary, Pole, Transformer</t>
  </si>
  <si>
    <t>20201200</t>
  </si>
  <si>
    <t>20-0094751</t>
  </si>
  <si>
    <t>Pole, Crossarm, Hardware/Framing, Insulator</t>
  </si>
  <si>
    <t>20201204</t>
  </si>
  <si>
    <t>20201209</t>
  </si>
  <si>
    <t>20-0095133</t>
  </si>
  <si>
    <t>VASCO 1102</t>
  </si>
  <si>
    <t>20201216</t>
  </si>
  <si>
    <t>20-0095252</t>
  </si>
  <si>
    <t>20201219</t>
  </si>
  <si>
    <t>20-0095305</t>
  </si>
  <si>
    <t>20201195</t>
  </si>
  <si>
    <t>20-0094301</t>
  </si>
  <si>
    <t>20201197</t>
  </si>
  <si>
    <t>20-0094422</t>
  </si>
  <si>
    <t>20201281</t>
  </si>
  <si>
    <t>ILIS</t>
  </si>
  <si>
    <t>20-0094126</t>
  </si>
  <si>
    <t>20201193</t>
  </si>
  <si>
    <t>INT-14079</t>
  </si>
  <si>
    <t>Porcelain insulators, Bell</t>
  </si>
  <si>
    <t>20201183</t>
  </si>
  <si>
    <t>20201184</t>
  </si>
  <si>
    <t>20-0093928</t>
  </si>
  <si>
    <t>HOOPA 1101</t>
  </si>
  <si>
    <t>UPPER</t>
  </si>
  <si>
    <t>20201185</t>
  </si>
  <si>
    <t>20-0093919</t>
  </si>
  <si>
    <t>Transformer, Hardware/Framing</t>
  </si>
  <si>
    <t>20201190</t>
  </si>
  <si>
    <t>20-0094037</t>
  </si>
  <si>
    <t>Pole, Crossarm, Cutout, Insulators</t>
  </si>
  <si>
    <t>20201180</t>
  </si>
  <si>
    <t>20-0093846</t>
  </si>
  <si>
    <t>Poles, Cutout, Transformer, Crossarms, Streetlight, Conductor, Insulators, Ground</t>
  </si>
  <si>
    <t>20201181</t>
  </si>
  <si>
    <t>20-0093889</t>
  </si>
  <si>
    <t xml:space="preserve">Secondary and Guy were only adjusted and not replaced. </t>
  </si>
  <si>
    <t>20201182</t>
  </si>
  <si>
    <t>20201174</t>
  </si>
  <si>
    <t>20-0093667</t>
  </si>
  <si>
    <t>Conductor, Connector, Cutout</t>
  </si>
  <si>
    <t>20201178</t>
  </si>
  <si>
    <t>20201173</t>
  </si>
  <si>
    <t>20-0093674</t>
  </si>
  <si>
    <t>RESERVATION ROAD 1102</t>
  </si>
  <si>
    <t>20201176</t>
  </si>
  <si>
    <t>Switch, Clapper</t>
  </si>
  <si>
    <t>BONNIE NOOK 1101</t>
  </si>
  <si>
    <t>20201171</t>
  </si>
  <si>
    <t>20-0093546</t>
  </si>
  <si>
    <t>Conductor, Cutout</t>
  </si>
  <si>
    <t>20201168</t>
  </si>
  <si>
    <t>20-0093123</t>
  </si>
  <si>
    <t>20201158</t>
  </si>
  <si>
    <t>20-0092191</t>
  </si>
  <si>
    <t>Pole, Crossarm, Conductor - Primary</t>
  </si>
  <si>
    <t>20201159</t>
  </si>
  <si>
    <t>20-0092251</t>
  </si>
  <si>
    <t>Transformers, Connectors</t>
  </si>
  <si>
    <t>20201154</t>
  </si>
  <si>
    <t>20201149</t>
  </si>
  <si>
    <t>20-0091424</t>
  </si>
  <si>
    <t>Service, Buss lead</t>
  </si>
  <si>
    <t>20201151</t>
  </si>
  <si>
    <t>20-0091511</t>
  </si>
  <si>
    <t>20201148</t>
  </si>
  <si>
    <t>20-0091421</t>
  </si>
  <si>
    <t>Primary Conductor, Crossarm</t>
  </si>
  <si>
    <t>WYANDOTTE 1107</t>
  </si>
  <si>
    <t>20201139</t>
  </si>
  <si>
    <t>20-0090266</t>
  </si>
  <si>
    <t>Conductor - Primary, Wood Pin Arm</t>
  </si>
  <si>
    <t>GRAVEL</t>
  </si>
  <si>
    <t>20201135</t>
  </si>
  <si>
    <t>20-0090378</t>
  </si>
  <si>
    <t>20201129</t>
  </si>
  <si>
    <t>20-0090014</t>
  </si>
  <si>
    <t>Cutout, Bird cover</t>
  </si>
  <si>
    <t>PLEASANT GROVE 2110</t>
  </si>
  <si>
    <t>20201141</t>
  </si>
  <si>
    <t>20-0089690</t>
  </si>
  <si>
    <t>20201120</t>
  </si>
  <si>
    <t>Transformer, Conductor - Secondary Triplex Service</t>
  </si>
  <si>
    <t>20201130</t>
  </si>
  <si>
    <t>20201125</t>
  </si>
  <si>
    <t>20-0089961</t>
  </si>
  <si>
    <t>Deadend Non-Ceramic Insulators, Deadend Auto Clevis</t>
  </si>
  <si>
    <t>20201131</t>
  </si>
  <si>
    <t>Deadend Auto Clevis, Switch 8345</t>
  </si>
  <si>
    <t>20201605</t>
  </si>
  <si>
    <t>20-0089510</t>
  </si>
  <si>
    <t>Poles, Crossarms, Conductors</t>
  </si>
  <si>
    <t>20201113</t>
  </si>
  <si>
    <t>20-0089031</t>
  </si>
  <si>
    <t>Conductor, Connector</t>
  </si>
  <si>
    <t>20201115</t>
  </si>
  <si>
    <t>20-0089044</t>
  </si>
  <si>
    <t>GREEN VALLEY 2103</t>
  </si>
  <si>
    <t>20201106</t>
  </si>
  <si>
    <t>20-0088530</t>
  </si>
  <si>
    <t>Pole, Transformer, Crossarm, Anchor</t>
  </si>
  <si>
    <t>20201103</t>
  </si>
  <si>
    <t>20-0088733</t>
  </si>
  <si>
    <t>20201104</t>
  </si>
  <si>
    <t>20-0088673</t>
  </si>
  <si>
    <t>INT-14046</t>
  </si>
  <si>
    <t>20201077</t>
  </si>
  <si>
    <t>20-0087799</t>
  </si>
  <si>
    <t>20201081</t>
  </si>
  <si>
    <t>20-0087804</t>
  </si>
  <si>
    <t>Contact - Nest</t>
  </si>
  <si>
    <t>Insulators, Connector, Conductor, Crossarm</t>
  </si>
  <si>
    <t>COALINGA NO 2 1107</t>
  </si>
  <si>
    <t>20201087</t>
  </si>
  <si>
    <t>20-0087997</t>
  </si>
  <si>
    <t>Conductor - Primary, Insulator, Hardware/Framing</t>
  </si>
  <si>
    <t>20201094</t>
  </si>
  <si>
    <t>20-0088231</t>
  </si>
  <si>
    <t>INT-14040</t>
  </si>
  <si>
    <t>Pole, Crossarm, Transformer, Cutout</t>
  </si>
  <si>
    <t>20201069</t>
  </si>
  <si>
    <t>20201095</t>
  </si>
  <si>
    <t>INT-14035</t>
  </si>
  <si>
    <t>20201068</t>
  </si>
  <si>
    <t>20-0087255</t>
  </si>
  <si>
    <t>Automatic deadend clevis</t>
  </si>
  <si>
    <t>20201072</t>
  </si>
  <si>
    <t>Service drop</t>
  </si>
  <si>
    <t>20201604</t>
  </si>
  <si>
    <t>20-0087193</t>
  </si>
  <si>
    <t>20201056</t>
  </si>
  <si>
    <t>EAST MARYSVILLE 1108</t>
  </si>
  <si>
    <t>20201059</t>
  </si>
  <si>
    <t>20-0087037</t>
  </si>
  <si>
    <t>20201057</t>
  </si>
  <si>
    <t>20-0086797</t>
  </si>
  <si>
    <t>Poles, Tie Wire</t>
  </si>
  <si>
    <t>20201045</t>
  </si>
  <si>
    <t>20-0085621</t>
  </si>
  <si>
    <t>Transformers, Cutouts</t>
  </si>
  <si>
    <t>20201051</t>
  </si>
  <si>
    <t>20-0086332</t>
  </si>
  <si>
    <t>Transformer, Conductor</t>
  </si>
  <si>
    <t>20201050</t>
  </si>
  <si>
    <t>20201089</t>
  </si>
  <si>
    <t>20-0086210</t>
  </si>
  <si>
    <t>MURPHY</t>
  </si>
  <si>
    <t>20201090</t>
  </si>
  <si>
    <t>INT-13984</t>
  </si>
  <si>
    <t>Insulator, Conductor - Primary</t>
  </si>
  <si>
    <t>20201031</t>
  </si>
  <si>
    <t>20-0085040</t>
  </si>
  <si>
    <t>PADDON</t>
  </si>
  <si>
    <t>20201032</t>
  </si>
  <si>
    <t>20-0084746</t>
  </si>
  <si>
    <t>Conductor - Primary, Transformer, Cutouts, Crossarm</t>
  </si>
  <si>
    <t>20201042</t>
  </si>
  <si>
    <t>20-0085342</t>
  </si>
  <si>
    <t>Conductor - Primary, Connector</t>
  </si>
  <si>
    <t>20201036</t>
  </si>
  <si>
    <t>20-0084846</t>
  </si>
  <si>
    <t>20201037</t>
  </si>
  <si>
    <t>20-0085071</t>
  </si>
  <si>
    <t>20201039</t>
  </si>
  <si>
    <t>20-0085041</t>
  </si>
  <si>
    <t>20201022</t>
  </si>
  <si>
    <t>20-0084358</t>
  </si>
  <si>
    <t>20201024</t>
  </si>
  <si>
    <t>20-0084373</t>
  </si>
  <si>
    <t>20201023</t>
  </si>
  <si>
    <t>20-0084375</t>
  </si>
  <si>
    <t>20201025</t>
  </si>
  <si>
    <t>20-0084440</t>
  </si>
  <si>
    <t>Primary Conductor, Crossarm, Pole</t>
  </si>
  <si>
    <t>20201017</t>
  </si>
  <si>
    <t>20201044</t>
  </si>
  <si>
    <t>20-0084292</t>
  </si>
  <si>
    <t xml:space="preserve">Conductor - Primary, Connector, Pole, Crossarm, Insulators, </t>
  </si>
  <si>
    <t>20201021</t>
  </si>
  <si>
    <t>20201715</t>
  </si>
  <si>
    <t>20-0083743</t>
  </si>
  <si>
    <t>20201008</t>
  </si>
  <si>
    <t>20-0083733</t>
  </si>
  <si>
    <t>Transformer, Conductor, Pole</t>
  </si>
  <si>
    <t>20201007</t>
  </si>
  <si>
    <t>998579</t>
  </si>
  <si>
    <t>20-0083612</t>
  </si>
  <si>
    <t>20201016</t>
  </si>
  <si>
    <t>20-0083976</t>
  </si>
  <si>
    <t>Underground conductors</t>
  </si>
  <si>
    <t>20200997</t>
  </si>
  <si>
    <t>995613</t>
  </si>
  <si>
    <t>Jumper, Pole</t>
  </si>
  <si>
    <t>MADISON 2101</t>
  </si>
  <si>
    <t>20200999</t>
  </si>
  <si>
    <t>20200993</t>
  </si>
  <si>
    <t>993469</t>
  </si>
  <si>
    <t>20-0082380</t>
  </si>
  <si>
    <t>20200994</t>
  </si>
  <si>
    <t>993745</t>
  </si>
  <si>
    <t>20-0082550</t>
  </si>
  <si>
    <t>Jumper, Cutouts</t>
  </si>
  <si>
    <t>SODA</t>
  </si>
  <si>
    <t>20200996</t>
  </si>
  <si>
    <t>LINCOLN 1105</t>
  </si>
  <si>
    <t>20200992</t>
  </si>
  <si>
    <t>993413</t>
  </si>
  <si>
    <t>20-0082376</t>
  </si>
  <si>
    <t>20200990</t>
  </si>
  <si>
    <t>20-0081926</t>
  </si>
  <si>
    <t>Conductor - Primary, Pole, Fuse, Arms</t>
  </si>
  <si>
    <t>20200987</t>
  </si>
  <si>
    <t>T20-008228</t>
  </si>
  <si>
    <t>20200976</t>
  </si>
  <si>
    <t>987099</t>
  </si>
  <si>
    <t>20-0081304</t>
  </si>
  <si>
    <t>EI200809A</t>
  </si>
  <si>
    <t>Pole, Primary and Secondary Riser</t>
  </si>
  <si>
    <t>20200981</t>
  </si>
  <si>
    <t>987359</t>
  </si>
  <si>
    <t>20-0081402</t>
  </si>
  <si>
    <t>Transformer, Crossarm, Cutouts</t>
  </si>
  <si>
    <t>20200986</t>
  </si>
  <si>
    <t>INT-13890, T20-013663</t>
  </si>
  <si>
    <t>20200975</t>
  </si>
  <si>
    <t>987022</t>
  </si>
  <si>
    <t>Connector, Neutral</t>
  </si>
  <si>
    <t>20200969</t>
  </si>
  <si>
    <t>20-0081162</t>
  </si>
  <si>
    <t>Secondary wire, Transformer</t>
  </si>
  <si>
    <t>20200966</t>
  </si>
  <si>
    <t>983977</t>
  </si>
  <si>
    <t>20-0081016</t>
  </si>
  <si>
    <t>20200968</t>
  </si>
  <si>
    <t>984102</t>
  </si>
  <si>
    <t>20-0081122</t>
  </si>
  <si>
    <t>Cutouts, Connector</t>
  </si>
  <si>
    <t>20200963</t>
  </si>
  <si>
    <t>981069</t>
  </si>
  <si>
    <t>20200957</t>
  </si>
  <si>
    <t>978986</t>
  </si>
  <si>
    <t>20-0079813</t>
  </si>
  <si>
    <t>Fuses, conductors, crossarm, automatic wire splice</t>
  </si>
  <si>
    <t>Sanoma</t>
  </si>
  <si>
    <t>20200964</t>
  </si>
  <si>
    <t>979432</t>
  </si>
  <si>
    <t>20-0080060</t>
  </si>
  <si>
    <t>Conductor - Primary, Fuse</t>
  </si>
  <si>
    <t>OREGON</t>
  </si>
  <si>
    <t>20200955</t>
  </si>
  <si>
    <t>978923</t>
  </si>
  <si>
    <t>20-0079785</t>
  </si>
  <si>
    <t>20200958</t>
  </si>
  <si>
    <t>20-0079984</t>
  </si>
  <si>
    <t>Multiple poles, insulators, transformers, crossarms, conductors, cutouts, tie wires</t>
  </si>
  <si>
    <t>WILLOW CREEK 1103</t>
  </si>
  <si>
    <t>20200960</t>
  </si>
  <si>
    <t>20-0080183</t>
  </si>
  <si>
    <t>Switch, Recloser</t>
  </si>
  <si>
    <t>20200961</t>
  </si>
  <si>
    <t>20200951</t>
  </si>
  <si>
    <t>978619</t>
  </si>
  <si>
    <t>20-0079535</t>
  </si>
  <si>
    <t>20201785</t>
  </si>
  <si>
    <t>978017</t>
  </si>
  <si>
    <t>20200942</t>
  </si>
  <si>
    <t>978073</t>
  </si>
  <si>
    <t>20-0079227</t>
  </si>
  <si>
    <t>WOODLAND 1106</t>
  </si>
  <si>
    <t>20200946</t>
  </si>
  <si>
    <t>978185</t>
  </si>
  <si>
    <t>20-0079292</t>
  </si>
  <si>
    <t>20200931</t>
  </si>
  <si>
    <t>20-0078849</t>
  </si>
  <si>
    <t>Fuses, primary conductor, transformer</t>
  </si>
  <si>
    <t>20200934</t>
  </si>
  <si>
    <t>INT-13883</t>
  </si>
  <si>
    <t>Guy wire</t>
  </si>
  <si>
    <t>20201601</t>
  </si>
  <si>
    <t>20-0078846</t>
  </si>
  <si>
    <t>20200924</t>
  </si>
  <si>
    <t>20-0078812</t>
  </si>
  <si>
    <t>Connector, Conductor - Primary</t>
  </si>
  <si>
    <t>20200925</t>
  </si>
  <si>
    <t>976985</t>
  </si>
  <si>
    <t>20-0078808</t>
  </si>
  <si>
    <t>Transformer, Cutout, Insulator</t>
  </si>
  <si>
    <t>20200930</t>
  </si>
  <si>
    <t>Connector, Cutout</t>
  </si>
  <si>
    <t>20200920</t>
  </si>
  <si>
    <t>976711</t>
  </si>
  <si>
    <t>20-0078731</t>
  </si>
  <si>
    <t>Primary Conductor, Insulator, Crossarm</t>
  </si>
  <si>
    <t>20200917</t>
  </si>
  <si>
    <t>976420</t>
  </si>
  <si>
    <t>20-0078659</t>
  </si>
  <si>
    <t>20200913</t>
  </si>
  <si>
    <t>976214</t>
  </si>
  <si>
    <t>Connector, Anchor</t>
  </si>
  <si>
    <t>HIGHWAY 1106</t>
  </si>
  <si>
    <t>20200910</t>
  </si>
  <si>
    <t>975794</t>
  </si>
  <si>
    <t>20-0078205</t>
  </si>
  <si>
    <t>20200907</t>
  </si>
  <si>
    <t>975392</t>
  </si>
  <si>
    <t>INT-13871</t>
  </si>
  <si>
    <t>Pole, Insulator</t>
  </si>
  <si>
    <t>PANCHO</t>
  </si>
  <si>
    <t>20200903</t>
  </si>
  <si>
    <t>974836</t>
  </si>
  <si>
    <t>20-0077671</t>
  </si>
  <si>
    <t>20200904</t>
  </si>
  <si>
    <t>974916</t>
  </si>
  <si>
    <t>20-0077668</t>
  </si>
  <si>
    <t>Crossarm, Insulators, Jumper, Hardware/framing</t>
  </si>
  <si>
    <t>NARROWS 2105</t>
  </si>
  <si>
    <t>BALD</t>
  </si>
  <si>
    <t>20200905</t>
  </si>
  <si>
    <t>974923</t>
  </si>
  <si>
    <t>20-0077672</t>
  </si>
  <si>
    <t>Cutout door</t>
  </si>
  <si>
    <t>20200886</t>
  </si>
  <si>
    <t>973322</t>
  </si>
  <si>
    <t>20-0077070</t>
  </si>
  <si>
    <t>20200887</t>
  </si>
  <si>
    <t>973709</t>
  </si>
  <si>
    <t>20-0076959</t>
  </si>
  <si>
    <t>20200889</t>
  </si>
  <si>
    <t>973915</t>
  </si>
  <si>
    <t>20201600</t>
  </si>
  <si>
    <t>20-0076904</t>
  </si>
  <si>
    <t>Primary overhead conductor</t>
  </si>
  <si>
    <t>20200882</t>
  </si>
  <si>
    <t>UKIAH 1114</t>
  </si>
  <si>
    <t>20200890</t>
  </si>
  <si>
    <t>972442</t>
  </si>
  <si>
    <t>20-0076143</t>
  </si>
  <si>
    <t>KIRKLAND</t>
  </si>
  <si>
    <t>20200883</t>
  </si>
  <si>
    <t>973194</t>
  </si>
  <si>
    <t>20-0076610</t>
  </si>
  <si>
    <t>Transformer, Insulator, fuses</t>
  </si>
  <si>
    <t>20200877</t>
  </si>
  <si>
    <t>INT-13859</t>
  </si>
  <si>
    <t>Insulators</t>
  </si>
  <si>
    <t>20200880</t>
  </si>
  <si>
    <t>972336</t>
  </si>
  <si>
    <t>20-0076109</t>
  </si>
  <si>
    <t>Pole, Crossarm, Transformer</t>
  </si>
  <si>
    <t>20200875</t>
  </si>
  <si>
    <t>971789</t>
  </si>
  <si>
    <t>20-0075956</t>
  </si>
  <si>
    <t>Swith/J Box, Elbow LB, Lid Frame, Conductor, Connector/Splice, Grounds</t>
  </si>
  <si>
    <t>20201599</t>
  </si>
  <si>
    <t>972079</t>
  </si>
  <si>
    <t>20-0076043</t>
  </si>
  <si>
    <t>Pole, Transformer, Conductor - Secondary</t>
  </si>
  <si>
    <t>20200874</t>
  </si>
  <si>
    <t>971562</t>
  </si>
  <si>
    <t>Transformer, Primary &amp; Secondary Conductors, Crossarms</t>
  </si>
  <si>
    <t>20200868</t>
  </si>
  <si>
    <t>970316</t>
  </si>
  <si>
    <t>20-0074979</t>
  </si>
  <si>
    <t>IONE</t>
  </si>
  <si>
    <t>20200865</t>
  </si>
  <si>
    <t>969940</t>
  </si>
  <si>
    <t>20-0074696</t>
  </si>
  <si>
    <t>SHERIDAN</t>
  </si>
  <si>
    <t>20200864</t>
  </si>
  <si>
    <t>969950</t>
  </si>
  <si>
    <t>20-0074686</t>
  </si>
  <si>
    <t>Pole, Primary Conductors, Guy Wire, Crossarms</t>
  </si>
  <si>
    <t>SNOW</t>
  </si>
  <si>
    <t>20200866</t>
  </si>
  <si>
    <t>970036</t>
  </si>
  <si>
    <t>20-0074715</t>
  </si>
  <si>
    <t>Oil filled kyles</t>
  </si>
  <si>
    <t>20200853</t>
  </si>
  <si>
    <t>967983</t>
  </si>
  <si>
    <t>20-0073498</t>
  </si>
  <si>
    <t>WILDCAT</t>
  </si>
  <si>
    <t>20200863</t>
  </si>
  <si>
    <t>20-0073664</t>
  </si>
  <si>
    <t>Primary Conductors</t>
  </si>
  <si>
    <t>20200851</t>
  </si>
  <si>
    <t>20200847</t>
  </si>
  <si>
    <t>967555</t>
  </si>
  <si>
    <t>20-0073396</t>
  </si>
  <si>
    <t>Secondary Riser, U Guard Molding and Transformer</t>
  </si>
  <si>
    <t>20200848</t>
  </si>
  <si>
    <t>967684</t>
  </si>
  <si>
    <t>20-0073427</t>
  </si>
  <si>
    <t>GOOSE</t>
  </si>
  <si>
    <t>20200855</t>
  </si>
  <si>
    <t>INT-13840</t>
  </si>
  <si>
    <t>20200871</t>
  </si>
  <si>
    <t>967489</t>
  </si>
  <si>
    <t>20-0073349</t>
  </si>
  <si>
    <t>INT-13836</t>
  </si>
  <si>
    <t>20200838</t>
  </si>
  <si>
    <t>966591</t>
  </si>
  <si>
    <t>20-0073009</t>
  </si>
  <si>
    <t>Pole, Crossarm, insulator</t>
  </si>
  <si>
    <t>20200832</t>
  </si>
  <si>
    <t>966230</t>
  </si>
  <si>
    <t>20-0072818</t>
  </si>
  <si>
    <t>HOLLOW</t>
  </si>
  <si>
    <t>20200833</t>
  </si>
  <si>
    <t>966304</t>
  </si>
  <si>
    <t>20-0072862</t>
  </si>
  <si>
    <t>20200823</t>
  </si>
  <si>
    <t>964916</t>
  </si>
  <si>
    <t>20-0072017</t>
  </si>
  <si>
    <t>Pole, Transformer, Crossarm, Cutout, Hardware/Framing, Molding</t>
  </si>
  <si>
    <t>HERDLYN 1102</t>
  </si>
  <si>
    <t>20200825</t>
  </si>
  <si>
    <t>965496</t>
  </si>
  <si>
    <t>20-0072331</t>
  </si>
  <si>
    <t>Pole, Crossarm, Insulator, Tie Wire</t>
  </si>
  <si>
    <t>BEN</t>
  </si>
  <si>
    <t>20200822</t>
  </si>
  <si>
    <t>Cutout / LA / Fuses, Cutout Bracket, Guys, Guard Metal</t>
  </si>
  <si>
    <t>20200820</t>
  </si>
  <si>
    <t>964455</t>
  </si>
  <si>
    <t>20200812</t>
  </si>
  <si>
    <t>963043</t>
  </si>
  <si>
    <t>20200813</t>
  </si>
  <si>
    <t>963116</t>
  </si>
  <si>
    <t>20200810</t>
  </si>
  <si>
    <t>962884</t>
  </si>
  <si>
    <t>20-0071029</t>
  </si>
  <si>
    <t>PRAIRIE</t>
  </si>
  <si>
    <t>20200809</t>
  </si>
  <si>
    <t>INT-13828</t>
  </si>
  <si>
    <t>Tower Footings, Insulator</t>
  </si>
  <si>
    <t>20200800</t>
  </si>
  <si>
    <t>962208</t>
  </si>
  <si>
    <t>20-0070783</t>
  </si>
  <si>
    <t>20200803</t>
  </si>
  <si>
    <t>962534</t>
  </si>
  <si>
    <t>20-0070889</t>
  </si>
  <si>
    <t>20200806</t>
  </si>
  <si>
    <t>962555</t>
  </si>
  <si>
    <t>20-0070883</t>
  </si>
  <si>
    <t xml:space="preserve"> and Crossarm</t>
  </si>
  <si>
    <t>20200816</t>
  </si>
  <si>
    <t>961382</t>
  </si>
  <si>
    <t>20-0070346</t>
  </si>
  <si>
    <t>Conductor, Transformer</t>
  </si>
  <si>
    <t>20200799</t>
  </si>
  <si>
    <t>962006</t>
  </si>
  <si>
    <t>20-0070729</t>
  </si>
  <si>
    <t>Conductor - Primary, Connector, Capacitor</t>
  </si>
  <si>
    <t>20200796</t>
  </si>
  <si>
    <t>ELK 1101</t>
  </si>
  <si>
    <t>20200790</t>
  </si>
  <si>
    <t>960547</t>
  </si>
  <si>
    <t>20-0069837</t>
  </si>
  <si>
    <t>20200792</t>
  </si>
  <si>
    <t>960942</t>
  </si>
  <si>
    <t>20-0070111</t>
  </si>
  <si>
    <t>GRANGE</t>
  </si>
  <si>
    <t>20200794</t>
  </si>
  <si>
    <t>961119</t>
  </si>
  <si>
    <t>20-0070249</t>
  </si>
  <si>
    <t>Conductor - Primary, Connectors, Jumper</t>
  </si>
  <si>
    <t>20200795</t>
  </si>
  <si>
    <t>961220</t>
  </si>
  <si>
    <t>20-0070288</t>
  </si>
  <si>
    <t>WEBER</t>
  </si>
  <si>
    <t>20200791</t>
  </si>
  <si>
    <t>20-0069977</t>
  </si>
  <si>
    <t>Conductor - Primary, Crossarm, Insulator, Bird Protection</t>
  </si>
  <si>
    <t>20200789</t>
  </si>
  <si>
    <t>INT-13821</t>
  </si>
  <si>
    <t>20200786</t>
  </si>
  <si>
    <t>959747</t>
  </si>
  <si>
    <t>20-0069375</t>
  </si>
  <si>
    <t>20200771</t>
  </si>
  <si>
    <t>959095</t>
  </si>
  <si>
    <t>anchor, pole</t>
  </si>
  <si>
    <t>20200773</t>
  </si>
  <si>
    <t>959111</t>
  </si>
  <si>
    <t>20-0068976</t>
  </si>
  <si>
    <t>Pole, Cross arm</t>
  </si>
  <si>
    <t>20200775</t>
  </si>
  <si>
    <t>959112</t>
  </si>
  <si>
    <t>20-0068980</t>
  </si>
  <si>
    <t>Conductor - Primary, Pole, Insulator, Crossarm, Cutout, Lightning Arrester, Transformer, Guy, Fuse Holder</t>
  </si>
  <si>
    <t>20200742</t>
  </si>
  <si>
    <t>958286</t>
  </si>
  <si>
    <t>20-0068486</t>
  </si>
  <si>
    <t>20200732</t>
  </si>
  <si>
    <t>20-0068448</t>
  </si>
  <si>
    <t>Transformer, Animal Mitigation, Bird Protection Equipment</t>
  </si>
  <si>
    <t>JUAN</t>
  </si>
  <si>
    <t>20200755</t>
  </si>
  <si>
    <t>INT-13808</t>
  </si>
  <si>
    <t>20200713</t>
  </si>
  <si>
    <t>957146</t>
  </si>
  <si>
    <t>20-0068092</t>
  </si>
  <si>
    <t>20200715</t>
  </si>
  <si>
    <t>957547</t>
  </si>
  <si>
    <t>20-0068293</t>
  </si>
  <si>
    <t>Conductors - Primary, Poles, Buck Pole, Crossarms</t>
  </si>
  <si>
    <t>20201598</t>
  </si>
  <si>
    <t>20-0068078</t>
  </si>
  <si>
    <t>Primary overhead conductors, Crossarms</t>
  </si>
  <si>
    <t>20200716</t>
  </si>
  <si>
    <t>20-0068328</t>
  </si>
  <si>
    <t>Conductor - Primary, Pole, Crossarms, Guy</t>
  </si>
  <si>
    <t>COTTLE 1701</t>
  </si>
  <si>
    <t>20201597</t>
  </si>
  <si>
    <t>20-0067637</t>
  </si>
  <si>
    <t>20200706</t>
  </si>
  <si>
    <t>955503</t>
  </si>
  <si>
    <t>20-0067038</t>
  </si>
  <si>
    <t>20201796</t>
  </si>
  <si>
    <t>955179</t>
  </si>
  <si>
    <t>20200703</t>
  </si>
  <si>
    <t>20-0066415</t>
  </si>
  <si>
    <t>20200694</t>
  </si>
  <si>
    <t>949675</t>
  </si>
  <si>
    <t>20-0066007</t>
  </si>
  <si>
    <t>Conductor - Primary, Anchor</t>
  </si>
  <si>
    <t>20200695</t>
  </si>
  <si>
    <t>951667</t>
  </si>
  <si>
    <t>20-0066109</t>
  </si>
  <si>
    <t>Automatic wire splice</t>
  </si>
  <si>
    <t>20200696</t>
  </si>
  <si>
    <t>953144</t>
  </si>
  <si>
    <t>20-0066149</t>
  </si>
  <si>
    <t>20200700</t>
  </si>
  <si>
    <t>954058</t>
  </si>
  <si>
    <t>20-0066352</t>
  </si>
  <si>
    <t>Pole, Crossarm, Insulator, Hardware Framing, Conductor</t>
  </si>
  <si>
    <t>20200701</t>
  </si>
  <si>
    <t>954086</t>
  </si>
  <si>
    <t>20-0066388</t>
  </si>
  <si>
    <t>Pole, Capacitor Bank</t>
  </si>
  <si>
    <t>20200692</t>
  </si>
  <si>
    <t>20-0065870</t>
  </si>
  <si>
    <t>Crossarm, Guy Wire, Anchor, Insulator</t>
  </si>
  <si>
    <t>20200693</t>
  </si>
  <si>
    <t>20200686</t>
  </si>
  <si>
    <t>949251</t>
  </si>
  <si>
    <t>20-0065803</t>
  </si>
  <si>
    <t>Cutout, Lightning Arrester</t>
  </si>
  <si>
    <t>20200681</t>
  </si>
  <si>
    <t>948544</t>
  </si>
  <si>
    <t>20-0065627</t>
  </si>
  <si>
    <t>NARROWS 2102</t>
  </si>
  <si>
    <t>BITNEY</t>
  </si>
  <si>
    <t>20200680</t>
  </si>
  <si>
    <t>948547</t>
  </si>
  <si>
    <t>20-0065628</t>
  </si>
  <si>
    <t>Conductor-Primary</t>
  </si>
  <si>
    <t>20200683</t>
  </si>
  <si>
    <t>948834</t>
  </si>
  <si>
    <t>20-0065704</t>
  </si>
  <si>
    <t>Sand Fuse, Capacitor Bank</t>
  </si>
  <si>
    <t>20200684</t>
  </si>
  <si>
    <t>948867</t>
  </si>
  <si>
    <t>20-0065709</t>
  </si>
  <si>
    <t>20200472</t>
  </si>
  <si>
    <t>20-0065614</t>
  </si>
  <si>
    <t>Pole, Line Recloser, Crossarm, Transformer</t>
  </si>
  <si>
    <t>CHILES</t>
  </si>
  <si>
    <t>20200685</t>
  </si>
  <si>
    <t>Service drops</t>
  </si>
  <si>
    <t>20200679</t>
  </si>
  <si>
    <t>20200682</t>
  </si>
  <si>
    <t>20200672</t>
  </si>
  <si>
    <t>CORNING 1101</t>
  </si>
  <si>
    <t>20200675</t>
  </si>
  <si>
    <t>948206</t>
  </si>
  <si>
    <t>20-0065526</t>
  </si>
  <si>
    <t>20200676</t>
  </si>
  <si>
    <t>948236</t>
  </si>
  <si>
    <t>20200666</t>
  </si>
  <si>
    <t>946691</t>
  </si>
  <si>
    <t>20-0064675</t>
  </si>
  <si>
    <t>Lightning arrester</t>
  </si>
  <si>
    <t>20200668</t>
  </si>
  <si>
    <t>947334</t>
  </si>
  <si>
    <t>20201799</t>
  </si>
  <si>
    <t>945792</t>
  </si>
  <si>
    <t>20-0064233</t>
  </si>
  <si>
    <t>20200661</t>
  </si>
  <si>
    <t>946236</t>
  </si>
  <si>
    <t>20-0064414</t>
  </si>
  <si>
    <t>Regulator</t>
  </si>
  <si>
    <t>20200674</t>
  </si>
  <si>
    <t>946675</t>
  </si>
  <si>
    <t>Transformer replaced</t>
  </si>
  <si>
    <t>20200658</t>
  </si>
  <si>
    <t>945727</t>
  </si>
  <si>
    <t>20200655</t>
  </si>
  <si>
    <t>945538</t>
  </si>
  <si>
    <t>20-0064146</t>
  </si>
  <si>
    <t>20200656</t>
  </si>
  <si>
    <t>945681</t>
  </si>
  <si>
    <t>20-0064169</t>
  </si>
  <si>
    <t>20200657</t>
  </si>
  <si>
    <t>945696</t>
  </si>
  <si>
    <t>20200653</t>
  </si>
  <si>
    <t>20-0064003</t>
  </si>
  <si>
    <t>20201800</t>
  </si>
  <si>
    <t>944405</t>
  </si>
  <si>
    <t>20200641</t>
  </si>
  <si>
    <t>944442</t>
  </si>
  <si>
    <t>20-0063668</t>
  </si>
  <si>
    <t>Cutout, Cutout Arm, Lightning Arrester, Ground</t>
  </si>
  <si>
    <t>20200648</t>
  </si>
  <si>
    <t>944813</t>
  </si>
  <si>
    <t>20200651</t>
  </si>
  <si>
    <t>944855</t>
  </si>
  <si>
    <t>20-0063814</t>
  </si>
  <si>
    <t>20200640</t>
  </si>
  <si>
    <t>20-0063516</t>
  </si>
  <si>
    <t>Conductors - Primary (1 Broken/Damaged &amp; 1 Burnt), Connector (Burnt), Insulator (Flashed), Hardware/Framing (2 Broken/Damaged), Animal Mitigation (Missing)</t>
  </si>
  <si>
    <t>20200644</t>
  </si>
  <si>
    <t>20-0063676</t>
  </si>
  <si>
    <t>Pole, Crossarm, Conductor</t>
  </si>
  <si>
    <t>20200638</t>
  </si>
  <si>
    <t>943883</t>
  </si>
  <si>
    <t>20-0063446</t>
  </si>
  <si>
    <t>20201714</t>
  </si>
  <si>
    <t>20200632</t>
  </si>
  <si>
    <t>bushing cover</t>
  </si>
  <si>
    <t>20200635</t>
  </si>
  <si>
    <t>20-0063402</t>
  </si>
  <si>
    <t>20200636</t>
  </si>
  <si>
    <t>943785</t>
  </si>
  <si>
    <t>20200627</t>
  </si>
  <si>
    <t>943242</t>
  </si>
  <si>
    <t>Yellow insuling (Reported by Tman)</t>
  </si>
  <si>
    <t>20200628</t>
  </si>
  <si>
    <t>943377</t>
  </si>
  <si>
    <t>Transformer, Cutouts, Riser, Buss bars</t>
  </si>
  <si>
    <t>20200629</t>
  </si>
  <si>
    <t>943384</t>
  </si>
  <si>
    <t>HONCUT 1101</t>
  </si>
  <si>
    <t>20200621</t>
  </si>
  <si>
    <t>20200622</t>
  </si>
  <si>
    <t xml:space="preserve">Secondary Bushing Connector on Transformer                                                                                                                                                                                                                     </t>
  </si>
  <si>
    <t>20200618</t>
  </si>
  <si>
    <t>942335</t>
  </si>
  <si>
    <t>20-0062922</t>
  </si>
  <si>
    <t>20200620</t>
  </si>
  <si>
    <t>942520</t>
  </si>
  <si>
    <t>20200608</t>
  </si>
  <si>
    <t>941648</t>
  </si>
  <si>
    <t>20-0062494</t>
  </si>
  <si>
    <t>20200610</t>
  </si>
  <si>
    <t>942082</t>
  </si>
  <si>
    <t>20200614</t>
  </si>
  <si>
    <t>942237</t>
  </si>
  <si>
    <t>20-0062864</t>
  </si>
  <si>
    <t>PUEBLO 2103</t>
  </si>
  <si>
    <t>20200611</t>
  </si>
  <si>
    <t>20-0062791</t>
  </si>
  <si>
    <t>NELSON</t>
  </si>
  <si>
    <t>20200601</t>
  </si>
  <si>
    <t>941131</t>
  </si>
  <si>
    <t>20200603</t>
  </si>
  <si>
    <t>941214</t>
  </si>
  <si>
    <t>20201595</t>
  </si>
  <si>
    <t>Secondary Conductor, Cutout</t>
  </si>
  <si>
    <t>20200594</t>
  </si>
  <si>
    <t>940447</t>
  </si>
  <si>
    <t>20-0061893</t>
  </si>
  <si>
    <t>20200589</t>
  </si>
  <si>
    <t>939373</t>
  </si>
  <si>
    <t>20-0061217</t>
  </si>
  <si>
    <t>Conductor Primary, Fuses, Vibration Damper</t>
  </si>
  <si>
    <t>20200590</t>
  </si>
  <si>
    <t>939671</t>
  </si>
  <si>
    <t>20200585</t>
  </si>
  <si>
    <t>20-0061004</t>
  </si>
  <si>
    <t>2 Poles, Fuse, Insulator</t>
  </si>
  <si>
    <t>DRUM, LOMPOC</t>
  </si>
  <si>
    <t>20200584</t>
  </si>
  <si>
    <t>938665</t>
  </si>
  <si>
    <t>Secondary Preform</t>
  </si>
  <si>
    <t>20200583</t>
  </si>
  <si>
    <t>938394</t>
  </si>
  <si>
    <t>20-0060875</t>
  </si>
  <si>
    <t>20200582</t>
  </si>
  <si>
    <t>20200580</t>
  </si>
  <si>
    <t>938148</t>
  </si>
  <si>
    <t>20-0060776</t>
  </si>
  <si>
    <t>Pole, Crossarm, Insulator, Hardware Framing, Cutout</t>
  </si>
  <si>
    <t>20200578</t>
  </si>
  <si>
    <t>937873</t>
  </si>
  <si>
    <t>20-0060641</t>
  </si>
  <si>
    <t>EL NIDO 1104</t>
  </si>
  <si>
    <t>20200579</t>
  </si>
  <si>
    <t>20200571</t>
  </si>
  <si>
    <t>936805</t>
  </si>
  <si>
    <t>20-0060179</t>
  </si>
  <si>
    <t>Guy, Pole, Crossarm, Hardware/Framing, Conductor - Primary</t>
  </si>
  <si>
    <t>CORNING 1104</t>
  </si>
  <si>
    <t>20200575</t>
  </si>
  <si>
    <t>937263</t>
  </si>
  <si>
    <t>20-0060417</t>
  </si>
  <si>
    <t>20200570</t>
  </si>
  <si>
    <t>936550</t>
  </si>
  <si>
    <t>20-0060099</t>
  </si>
  <si>
    <t>20200563</t>
  </si>
  <si>
    <t>935669</t>
  </si>
  <si>
    <t>20-0059474</t>
  </si>
  <si>
    <t>20200567</t>
  </si>
  <si>
    <t>936321</t>
  </si>
  <si>
    <t>20-0059860</t>
  </si>
  <si>
    <t>20200569</t>
  </si>
  <si>
    <t>936439</t>
  </si>
  <si>
    <t>20-0060009</t>
  </si>
  <si>
    <t>20201593</t>
  </si>
  <si>
    <t>20-0059722</t>
  </si>
  <si>
    <t>Primary overhead conductor, Crossarms, Cut-out arm, Part 44 doors, Fault tamers, 10-amp fuse</t>
  </si>
  <si>
    <t>20201594</t>
  </si>
  <si>
    <t>20-0059868</t>
  </si>
  <si>
    <t>20200555</t>
  </si>
  <si>
    <t>Connector and Cutout</t>
  </si>
  <si>
    <t>20200541</t>
  </si>
  <si>
    <t>934073</t>
  </si>
  <si>
    <t>20-0058805</t>
  </si>
  <si>
    <t>MERCED 2101</t>
  </si>
  <si>
    <t>20200542</t>
  </si>
  <si>
    <t>934095</t>
  </si>
  <si>
    <t>20200537</t>
  </si>
  <si>
    <t>933652</t>
  </si>
  <si>
    <t>20-0058645</t>
  </si>
  <si>
    <t>20200533</t>
  </si>
  <si>
    <t>933479</t>
  </si>
  <si>
    <t>20-0058609</t>
  </si>
  <si>
    <t>BITTERWATER</t>
  </si>
  <si>
    <t>20200540</t>
  </si>
  <si>
    <t>20-0058710</t>
  </si>
  <si>
    <t>20200528</t>
  </si>
  <si>
    <t>20200524</t>
  </si>
  <si>
    <t>20200525</t>
  </si>
  <si>
    <t>932872</t>
  </si>
  <si>
    <t>20-0058454</t>
  </si>
  <si>
    <t>20200526</t>
  </si>
  <si>
    <t>933028</t>
  </si>
  <si>
    <t>20-0058485</t>
  </si>
  <si>
    <t>20200527</t>
  </si>
  <si>
    <t>933282</t>
  </si>
  <si>
    <t>20-0058539</t>
  </si>
  <si>
    <t>20201592</t>
  </si>
  <si>
    <t>20-0057736</t>
  </si>
  <si>
    <t>20200513</t>
  </si>
  <si>
    <t>SILVER</t>
  </si>
  <si>
    <t>20200514</t>
  </si>
  <si>
    <t>930444</t>
  </si>
  <si>
    <t>20200519</t>
  </si>
  <si>
    <t>931132</t>
  </si>
  <si>
    <t>20-0057851</t>
  </si>
  <si>
    <t>A, B, and C phase substation regulator; 12kV Main and Auxiliary Substation Busses</t>
  </si>
  <si>
    <t>CEMENT</t>
  </si>
  <si>
    <t>20200516</t>
  </si>
  <si>
    <t>931158</t>
  </si>
  <si>
    <t>20-0057864</t>
  </si>
  <si>
    <t>Crossarm, Conductor - Secondary</t>
  </si>
  <si>
    <t>20200517</t>
  </si>
  <si>
    <t>931217</t>
  </si>
  <si>
    <t>Pole, Conductor</t>
  </si>
  <si>
    <t>20200505</t>
  </si>
  <si>
    <t>929344</t>
  </si>
  <si>
    <t>20-0056950</t>
  </si>
  <si>
    <t>Pole, Conductor - Primary, Crossarms, Guys, Splices</t>
  </si>
  <si>
    <t>20200508</t>
  </si>
  <si>
    <t>929617</t>
  </si>
  <si>
    <t>20200507</t>
  </si>
  <si>
    <t>929627</t>
  </si>
  <si>
    <t>20-0057102</t>
  </si>
  <si>
    <t>Poles, Transformers, Cutouts</t>
  </si>
  <si>
    <t>20200503</t>
  </si>
  <si>
    <t>Cutout, jumper</t>
  </si>
  <si>
    <t>20200498</t>
  </si>
  <si>
    <t>Capacitor bank, cutouts</t>
  </si>
  <si>
    <t>20200497</t>
  </si>
  <si>
    <t>20200502</t>
  </si>
  <si>
    <t>20-0056823</t>
  </si>
  <si>
    <t>20200495</t>
  </si>
  <si>
    <t>928321</t>
  </si>
  <si>
    <t>20-0056618</t>
  </si>
  <si>
    <t>20200496</t>
  </si>
  <si>
    <t>928389</t>
  </si>
  <si>
    <t>20-0056591</t>
  </si>
  <si>
    <t>20200491</t>
  </si>
  <si>
    <t>927405</t>
  </si>
  <si>
    <t>20-0056252</t>
  </si>
  <si>
    <t>Switch, Conductor</t>
  </si>
  <si>
    <t>20201591</t>
  </si>
  <si>
    <t>927783</t>
  </si>
  <si>
    <t>20-0056392</t>
  </si>
  <si>
    <t>Ground Run, Cutouts, Lightning Arrestors, Transformers, Service Wire</t>
  </si>
  <si>
    <t>20200476</t>
  </si>
  <si>
    <t>925646</t>
  </si>
  <si>
    <t>20-0055753</t>
  </si>
  <si>
    <t>INT-13702</t>
  </si>
  <si>
    <t>PEAK/GRANITE</t>
  </si>
  <si>
    <t>20200473</t>
  </si>
  <si>
    <t>925255</t>
  </si>
  <si>
    <t>20-0055588</t>
  </si>
  <si>
    <t>(Pole, Crossarm, Insulator, Guy, Cutout), Transformer, Conductor</t>
  </si>
  <si>
    <t>20200478</t>
  </si>
  <si>
    <t>20-0055741</t>
  </si>
  <si>
    <t>20200547</t>
  </si>
  <si>
    <t>20200492</t>
  </si>
  <si>
    <t>924773</t>
  </si>
  <si>
    <t>20-0055430</t>
  </si>
  <si>
    <t>POPE</t>
  </si>
  <si>
    <t>20200462</t>
  </si>
  <si>
    <t>922711</t>
  </si>
  <si>
    <t>20-0054480</t>
  </si>
  <si>
    <t>Conductor - Primary, Pole, Insulator, Crossarm, Cutout, Lightning Arrester, Transformer, Guy</t>
  </si>
  <si>
    <t>20200468</t>
  </si>
  <si>
    <t>923528</t>
  </si>
  <si>
    <t>20-0054892</t>
  </si>
  <si>
    <t>Pole, Transformer, Pole</t>
  </si>
  <si>
    <t>20200467</t>
  </si>
  <si>
    <t>923549</t>
  </si>
  <si>
    <t>20-0054876</t>
  </si>
  <si>
    <t>Crossarm, Conductor - Primary</t>
  </si>
  <si>
    <t>20200453</t>
  </si>
  <si>
    <t>921636</t>
  </si>
  <si>
    <t>20-0054238</t>
  </si>
  <si>
    <t>Transformers, Conductor</t>
  </si>
  <si>
    <t>20200452</t>
  </si>
  <si>
    <t>921658</t>
  </si>
  <si>
    <t>20200454</t>
  </si>
  <si>
    <t>921826</t>
  </si>
  <si>
    <t>20-0054255</t>
  </si>
  <si>
    <t>Transformer, Conductor, Insulators</t>
  </si>
  <si>
    <t>20200455</t>
  </si>
  <si>
    <t>921978</t>
  </si>
  <si>
    <t>20-0054302</t>
  </si>
  <si>
    <t>20200456</t>
  </si>
  <si>
    <t>922114</t>
  </si>
  <si>
    <t>MT EDEN 1109</t>
  </si>
  <si>
    <t>20200457</t>
  </si>
  <si>
    <t>922158</t>
  </si>
  <si>
    <t>20-0054343</t>
  </si>
  <si>
    <t>Conductor, Solid Blades</t>
  </si>
  <si>
    <t>20200450</t>
  </si>
  <si>
    <t>921557</t>
  </si>
  <si>
    <t>20200448</t>
  </si>
  <si>
    <t>920945</t>
  </si>
  <si>
    <t>20-0053817</t>
  </si>
  <si>
    <t xml:space="preserve">Pole, Guy, Anchor, Conductor </t>
  </si>
  <si>
    <t>20200449</t>
  </si>
  <si>
    <t>921150</t>
  </si>
  <si>
    <t>20-0053868</t>
  </si>
  <si>
    <t>Jumper, Fuse</t>
  </si>
  <si>
    <t>NORTECH 2110</t>
  </si>
  <si>
    <t>20200442</t>
  </si>
  <si>
    <t>920567</t>
  </si>
  <si>
    <t>20-0053699</t>
  </si>
  <si>
    <t>Pole, Crossarm, Transformer, Insulator</t>
  </si>
  <si>
    <t>20200440</t>
  </si>
  <si>
    <t>20200437</t>
  </si>
  <si>
    <t>920280</t>
  </si>
  <si>
    <t>20-0053617</t>
  </si>
  <si>
    <t>20200433</t>
  </si>
  <si>
    <t>920050</t>
  </si>
  <si>
    <t>20-0053537</t>
  </si>
  <si>
    <t>BUTTE 1103</t>
  </si>
  <si>
    <t>20201812</t>
  </si>
  <si>
    <t>919151</t>
  </si>
  <si>
    <t>20200425</t>
  </si>
  <si>
    <t>918646</t>
  </si>
  <si>
    <t>20-0052649</t>
  </si>
  <si>
    <t>20201658</t>
  </si>
  <si>
    <t>20-0052629</t>
  </si>
  <si>
    <t>Primary overhead conductors, pole, transformer, crossarm, insulator, guy wires, cutout, anchor</t>
  </si>
  <si>
    <t>20200414</t>
  </si>
  <si>
    <t>915273</t>
  </si>
  <si>
    <t>20-0051019</t>
  </si>
  <si>
    <t>Pole, Crossarm, Guy Wire</t>
  </si>
  <si>
    <t>20200415</t>
  </si>
  <si>
    <t>915285</t>
  </si>
  <si>
    <t>20-0051027</t>
  </si>
  <si>
    <t>JULIUS</t>
  </si>
  <si>
    <t>20200411</t>
  </si>
  <si>
    <t>914625</t>
  </si>
  <si>
    <t>20-0050831</t>
  </si>
  <si>
    <t>20200405</t>
  </si>
  <si>
    <t>913419</t>
  </si>
  <si>
    <t>20-0050043</t>
  </si>
  <si>
    <t>20200406</t>
  </si>
  <si>
    <t>913427</t>
  </si>
  <si>
    <t>20-0050046</t>
  </si>
  <si>
    <t>20200407</t>
  </si>
  <si>
    <t>913454</t>
  </si>
  <si>
    <t>20-0050061</t>
  </si>
  <si>
    <t>20201590</t>
  </si>
  <si>
    <t>911817</t>
  </si>
  <si>
    <t>20-0049421</t>
  </si>
  <si>
    <t>20200400</t>
  </si>
  <si>
    <t>912170</t>
  </si>
  <si>
    <t>20-0049518</t>
  </si>
  <si>
    <t>20200398</t>
  </si>
  <si>
    <t>911017</t>
  </si>
  <si>
    <t>20-0049004</t>
  </si>
  <si>
    <t>20200397</t>
  </si>
  <si>
    <t>911533</t>
  </si>
  <si>
    <t>20-0049228</t>
  </si>
  <si>
    <t>20200393</t>
  </si>
  <si>
    <t>910748</t>
  </si>
  <si>
    <t>20200387</t>
  </si>
  <si>
    <t>910359</t>
  </si>
  <si>
    <t>20-0048823</t>
  </si>
  <si>
    <t>Pole, Guy, Crossarm, Conductor</t>
  </si>
  <si>
    <t>20200385</t>
  </si>
  <si>
    <t>909794</t>
  </si>
  <si>
    <t>20-0048667</t>
  </si>
  <si>
    <t>Transformer, Crossarm</t>
  </si>
  <si>
    <t>20200384</t>
  </si>
  <si>
    <t>909728</t>
  </si>
  <si>
    <t>20-0048603</t>
  </si>
  <si>
    <t>Pole, Crossarm, Conductor, Transformer</t>
  </si>
  <si>
    <t>20200383</t>
  </si>
  <si>
    <t>20200376</t>
  </si>
  <si>
    <t>908878</t>
  </si>
  <si>
    <t>20-0048197</t>
  </si>
  <si>
    <t>CORDELIA 1104</t>
  </si>
  <si>
    <t>20200378</t>
  </si>
  <si>
    <t>909154</t>
  </si>
  <si>
    <t>20-0048275</t>
  </si>
  <si>
    <t>Pole, Crossarm, Cutout, Hardwar/Framing, Conductors, Ground, Transformer</t>
  </si>
  <si>
    <t>ATWATER 1102</t>
  </si>
  <si>
    <t>20201816</t>
  </si>
  <si>
    <t>908225</t>
  </si>
  <si>
    <t>20200369</t>
  </si>
  <si>
    <t>908291</t>
  </si>
  <si>
    <t>20-0047892</t>
  </si>
  <si>
    <t>20200370</t>
  </si>
  <si>
    <t>908541</t>
  </si>
  <si>
    <t>20-0047960</t>
  </si>
  <si>
    <t>20200361</t>
  </si>
  <si>
    <t>907643</t>
  </si>
  <si>
    <t>20-0047617</t>
  </si>
  <si>
    <t>20200359</t>
  </si>
  <si>
    <t>20-0047223</t>
  </si>
  <si>
    <t>20200357</t>
  </si>
  <si>
    <t>907099</t>
  </si>
  <si>
    <t>20-0047103</t>
  </si>
  <si>
    <t>20200349</t>
  </si>
  <si>
    <t>905947</t>
  </si>
  <si>
    <t>20-0046606</t>
  </si>
  <si>
    <t>20200348</t>
  </si>
  <si>
    <t>905903</t>
  </si>
  <si>
    <t>20-0046588</t>
  </si>
  <si>
    <t>20200341</t>
  </si>
  <si>
    <t>904944</t>
  </si>
  <si>
    <t>20-0046124</t>
  </si>
  <si>
    <t>20200342</t>
  </si>
  <si>
    <t>904935</t>
  </si>
  <si>
    <t>20-0046127</t>
  </si>
  <si>
    <t>20200335</t>
  </si>
  <si>
    <t>903942</t>
  </si>
  <si>
    <t>20-0045697</t>
  </si>
  <si>
    <t>CLARK ROAD 1102</t>
  </si>
  <si>
    <t>GULCH FIRE</t>
  </si>
  <si>
    <t>20201589</t>
  </si>
  <si>
    <t>20-0045693</t>
  </si>
  <si>
    <t>20200333</t>
  </si>
  <si>
    <t>20200331</t>
  </si>
  <si>
    <t>902342</t>
  </si>
  <si>
    <t>20-0044914</t>
  </si>
  <si>
    <t>lightning arrestor, cutouts, Transformer</t>
  </si>
  <si>
    <t>20200321</t>
  </si>
  <si>
    <t>901250</t>
  </si>
  <si>
    <t>20-0044512</t>
  </si>
  <si>
    <t>20200323</t>
  </si>
  <si>
    <t>20200315</t>
  </si>
  <si>
    <t>900028</t>
  </si>
  <si>
    <t>20-0044009</t>
  </si>
  <si>
    <t>20200316</t>
  </si>
  <si>
    <t>900237</t>
  </si>
  <si>
    <t>20-0044136</t>
  </si>
  <si>
    <t>20200314</t>
  </si>
  <si>
    <t>899554</t>
  </si>
  <si>
    <t>20-0043794</t>
  </si>
  <si>
    <t>STOREY 1104</t>
  </si>
  <si>
    <t>20200308</t>
  </si>
  <si>
    <t>897286</t>
  </si>
  <si>
    <t>20-0042474</t>
  </si>
  <si>
    <t>20200299</t>
  </si>
  <si>
    <t>896075</t>
  </si>
  <si>
    <t>20-0041720</t>
  </si>
  <si>
    <t>Pole/Crossarm, Conductor</t>
  </si>
  <si>
    <t>BARRY 1103</t>
  </si>
  <si>
    <t>20200297</t>
  </si>
  <si>
    <t>895474</t>
  </si>
  <si>
    <t>20200277</t>
  </si>
  <si>
    <t>889994</t>
  </si>
  <si>
    <t>20-0039403</t>
  </si>
  <si>
    <t>20200262</t>
  </si>
  <si>
    <t>881155</t>
  </si>
  <si>
    <t>20-0038291</t>
  </si>
  <si>
    <t>Transformer, Cutout, Hardware/Framing</t>
  </si>
  <si>
    <t>20200260</t>
  </si>
  <si>
    <t>879433</t>
  </si>
  <si>
    <t>20-0038067</t>
  </si>
  <si>
    <t>T20-006808</t>
  </si>
  <si>
    <t>20200227</t>
  </si>
  <si>
    <t>857285</t>
  </si>
  <si>
    <t>20-0033601</t>
  </si>
  <si>
    <t>20200212</t>
  </si>
  <si>
    <t>850735</t>
  </si>
  <si>
    <t>20200191</t>
  </si>
  <si>
    <t>838024</t>
  </si>
  <si>
    <t>20-0029771</t>
  </si>
  <si>
    <t>20200189</t>
  </si>
  <si>
    <t>836873</t>
  </si>
  <si>
    <t>20-0029643</t>
  </si>
  <si>
    <t>20200188</t>
  </si>
  <si>
    <t>834489</t>
  </si>
  <si>
    <t>20-0029328</t>
  </si>
  <si>
    <t>W CENTRAL AV MADERA_CITY</t>
  </si>
  <si>
    <t>20200184</t>
  </si>
  <si>
    <t>832917</t>
  </si>
  <si>
    <t>20-0029158</t>
  </si>
  <si>
    <t>20200172</t>
  </si>
  <si>
    <t>823834</t>
  </si>
  <si>
    <t>20200173</t>
  </si>
  <si>
    <t>822356</t>
  </si>
  <si>
    <t>20-0027744</t>
  </si>
  <si>
    <t>MENDOTA 1102</t>
  </si>
  <si>
    <t>20200174</t>
  </si>
  <si>
    <t>821112</t>
  </si>
  <si>
    <t>20200166</t>
  </si>
  <si>
    <t>820189</t>
  </si>
  <si>
    <t>20-0027377</t>
  </si>
  <si>
    <t>INT-13362</t>
  </si>
  <si>
    <t>Conductor, Crossarm, Insulators, Cutout</t>
  </si>
  <si>
    <t>SALINAS-LAGUNITAS</t>
  </si>
  <si>
    <t>20200138</t>
  </si>
  <si>
    <t>797525</t>
  </si>
  <si>
    <t>20-0024504</t>
  </si>
  <si>
    <t>20200121</t>
  </si>
  <si>
    <t>791073</t>
  </si>
  <si>
    <t>20-0022271</t>
  </si>
  <si>
    <t>20200115</t>
  </si>
  <si>
    <t>790300</t>
  </si>
  <si>
    <t>20-0021842</t>
  </si>
  <si>
    <t>20200110</t>
  </si>
  <si>
    <t>20200106</t>
  </si>
  <si>
    <t>788085</t>
  </si>
  <si>
    <t>20-0020260</t>
  </si>
  <si>
    <t>20200107</t>
  </si>
  <si>
    <t>787588</t>
  </si>
  <si>
    <t>20-0020015</t>
  </si>
  <si>
    <t>20200099</t>
  </si>
  <si>
    <t>785936</t>
  </si>
  <si>
    <t>20200100</t>
  </si>
  <si>
    <t>785280</t>
  </si>
  <si>
    <t>20-0019501</t>
  </si>
  <si>
    <t>20200098</t>
  </si>
  <si>
    <t>20200101</t>
  </si>
  <si>
    <t>783457</t>
  </si>
  <si>
    <t>20-0019151</t>
  </si>
  <si>
    <t>20200102</t>
  </si>
  <si>
    <t>782033</t>
  </si>
  <si>
    <t>20-0019147</t>
  </si>
  <si>
    <t>20201588</t>
  </si>
  <si>
    <t>784800</t>
  </si>
  <si>
    <t>20-0019436</t>
  </si>
  <si>
    <t>20200086</t>
  </si>
  <si>
    <t>779482</t>
  </si>
  <si>
    <t>20-0018200</t>
  </si>
  <si>
    <t>MCCOURTNEY</t>
  </si>
  <si>
    <t>20200056</t>
  </si>
  <si>
    <t>761993</t>
  </si>
  <si>
    <t>20-0009501</t>
  </si>
  <si>
    <t>MAXWELL 1105</t>
  </si>
  <si>
    <t>MIA20193459</t>
  </si>
  <si>
    <t>751149</t>
  </si>
  <si>
    <t>20191583</t>
  </si>
  <si>
    <t>750093</t>
  </si>
  <si>
    <t>19-0137865</t>
  </si>
  <si>
    <t>T004855662</t>
  </si>
  <si>
    <t>MONTEREY</t>
  </si>
  <si>
    <t>20191581</t>
  </si>
  <si>
    <t>749754</t>
  </si>
  <si>
    <t>19-0137789</t>
  </si>
  <si>
    <t>T004855208</t>
  </si>
  <si>
    <t>Primary UG Cable potheads.</t>
  </si>
  <si>
    <t>20191565</t>
  </si>
  <si>
    <t>745136</t>
  </si>
  <si>
    <t>19-0137065</t>
  </si>
  <si>
    <t>T004849956</t>
  </si>
  <si>
    <t>CALAVERAS</t>
  </si>
  <si>
    <t>20191558</t>
  </si>
  <si>
    <t>744480</t>
  </si>
  <si>
    <t>0033931063</t>
  </si>
  <si>
    <t>Pole/Crossarm/Guy/Anchor/Cutout</t>
  </si>
  <si>
    <t>20191552</t>
  </si>
  <si>
    <t>737693</t>
  </si>
  <si>
    <t>19-0136247</t>
  </si>
  <si>
    <t>T004845185</t>
  </si>
  <si>
    <t>Pole/Cutout/Guy</t>
  </si>
  <si>
    <t>SAN JOAQUIN</t>
  </si>
  <si>
    <t>20191523</t>
  </si>
  <si>
    <t>INT-13122</t>
  </si>
  <si>
    <t>BUTTE</t>
  </si>
  <si>
    <t>20191509</t>
  </si>
  <si>
    <t>721871</t>
  </si>
  <si>
    <t>19-0130770</t>
  </si>
  <si>
    <t>T004825818</t>
  </si>
  <si>
    <t>Other Fire</t>
  </si>
  <si>
    <t>SHASTA</t>
  </si>
  <si>
    <t>20191513</t>
  </si>
  <si>
    <t>718287</t>
  </si>
  <si>
    <t>19-0130047</t>
  </si>
  <si>
    <t>T004823468</t>
  </si>
  <si>
    <t>MIA201910961</t>
  </si>
  <si>
    <t>717253</t>
  </si>
  <si>
    <t>20191504</t>
  </si>
  <si>
    <t>715819</t>
  </si>
  <si>
    <t>T004820428</t>
  </si>
  <si>
    <t>Transmission Jumper</t>
  </si>
  <si>
    <t>SAN LUIS OBISPO</t>
  </si>
  <si>
    <t>20191495</t>
  </si>
  <si>
    <t>714786</t>
  </si>
  <si>
    <t>19-0128628</t>
  </si>
  <si>
    <t>T004819666</t>
  </si>
  <si>
    <t>20191484</t>
  </si>
  <si>
    <t>712623</t>
  </si>
  <si>
    <t>19-0127470</t>
  </si>
  <si>
    <t>T004816961</t>
  </si>
  <si>
    <t>20191486</t>
  </si>
  <si>
    <t>712619</t>
  </si>
  <si>
    <t>19-0127475</t>
  </si>
  <si>
    <t>T004816954</t>
  </si>
  <si>
    <t>20191477</t>
  </si>
  <si>
    <t>712222</t>
  </si>
  <si>
    <t>19-0127171</t>
  </si>
  <si>
    <t>T004816496</t>
  </si>
  <si>
    <t>2 Cutouts off russel north bank gate #1831</t>
  </si>
  <si>
    <t>20191478</t>
  </si>
  <si>
    <t>T004816836</t>
  </si>
  <si>
    <t>20191472</t>
  </si>
  <si>
    <t>711551</t>
  </si>
  <si>
    <t>19-0126843</t>
  </si>
  <si>
    <t>T004815721</t>
  </si>
  <si>
    <t>20191466</t>
  </si>
  <si>
    <t>709542</t>
  </si>
  <si>
    <t>19-0125902</t>
  </si>
  <si>
    <t>T004813762</t>
  </si>
  <si>
    <t>20191464</t>
  </si>
  <si>
    <t>708578</t>
  </si>
  <si>
    <t>19-0125463</t>
  </si>
  <si>
    <t>T004812710</t>
  </si>
  <si>
    <t>20191462</t>
  </si>
  <si>
    <t>708152</t>
  </si>
  <si>
    <t>19-0125376</t>
  </si>
  <si>
    <t>T004812193</t>
  </si>
  <si>
    <t>20191460</t>
  </si>
  <si>
    <t>T004811159</t>
  </si>
  <si>
    <t>20191461</t>
  </si>
  <si>
    <t>INT-13045</t>
  </si>
  <si>
    <t>T004811165</t>
  </si>
  <si>
    <t>20191455</t>
  </si>
  <si>
    <t>706333</t>
  </si>
  <si>
    <t>19-0124465</t>
  </si>
  <si>
    <t>T004809980</t>
  </si>
  <si>
    <t>20191456</t>
  </si>
  <si>
    <t>706418</t>
  </si>
  <si>
    <t>T004810091</t>
  </si>
  <si>
    <t>20191442</t>
  </si>
  <si>
    <t>704217</t>
  </si>
  <si>
    <t>19-0123468</t>
  </si>
  <si>
    <t>T004807518</t>
  </si>
  <si>
    <t>LIQUID FUSE FOR 10 KVA TRANSFORMER BUSHING MOUNTED 2
 2 INSULATOR:DE BELL 580:FLASHED / REPLACE / FULL SET</t>
  </si>
  <si>
    <t>20191443</t>
  </si>
  <si>
    <t>704321</t>
  </si>
  <si>
    <t>19-0123520</t>
  </si>
  <si>
    <t>T004807645</t>
  </si>
  <si>
    <t>1 POLE WOOD:45' CLASS 4:BURNT / REPLACE</t>
  </si>
  <si>
    <t>TUOLUMNE</t>
  </si>
  <si>
    <t>20191440</t>
  </si>
  <si>
    <t>703912</t>
  </si>
  <si>
    <t>19-0123396</t>
  </si>
  <si>
    <t>T004807229</t>
  </si>
  <si>
    <t>no reported damage</t>
  </si>
  <si>
    <t>20191439</t>
  </si>
  <si>
    <t>703773</t>
  </si>
  <si>
    <t>T004807135</t>
  </si>
  <si>
    <t>SANTA CLARA</t>
  </si>
  <si>
    <t>20191433</t>
  </si>
  <si>
    <t>702404</t>
  </si>
  <si>
    <t>19-0122766</t>
  </si>
  <si>
    <t>T004805728</t>
  </si>
  <si>
    <t>20191427</t>
  </si>
  <si>
    <t>701882</t>
  </si>
  <si>
    <t>19-0122506</t>
  </si>
  <si>
    <t>T004805093</t>
  </si>
  <si>
    <t>LIVINGSTON 1101</t>
  </si>
  <si>
    <t>20191424</t>
  </si>
  <si>
    <t>701400</t>
  </si>
  <si>
    <t>19-0122227</t>
  </si>
  <si>
    <t>0009560988</t>
  </si>
  <si>
    <t>KINGS</t>
  </si>
  <si>
    <t>20191417</t>
  </si>
  <si>
    <t>700297</t>
  </si>
  <si>
    <t>19-0121577</t>
  </si>
  <si>
    <t>T004803347</t>
  </si>
  <si>
    <t>20191410</t>
  </si>
  <si>
    <t>T004801856</t>
  </si>
  <si>
    <t>YOLO</t>
  </si>
  <si>
    <t>20191413</t>
  </si>
  <si>
    <t>699705</t>
  </si>
  <si>
    <t>19-0121150</t>
  </si>
  <si>
    <t>T004802524</t>
  </si>
  <si>
    <t>SANTA BARBARA</t>
  </si>
  <si>
    <t>ZACA 1102</t>
  </si>
  <si>
    <t>20191403</t>
  </si>
  <si>
    <t>698890</t>
  </si>
  <si>
    <t>T004801478</t>
  </si>
  <si>
    <t>ALAMEDA</t>
  </si>
  <si>
    <t>20191405</t>
  </si>
  <si>
    <t>698834</t>
  </si>
  <si>
    <t>19-0120570</t>
  </si>
  <si>
    <t>T004801428</t>
  </si>
  <si>
    <t>MIT20190034</t>
  </si>
  <si>
    <t>Missed Ignitions Tracker</t>
  </si>
  <si>
    <t>19-0120308</t>
  </si>
  <si>
    <t>20191385</t>
  </si>
  <si>
    <t>697195</t>
  </si>
  <si>
    <t>19-0118648</t>
  </si>
  <si>
    <t>T004799963</t>
  </si>
  <si>
    <t>20191386</t>
  </si>
  <si>
    <t>T004800545</t>
  </si>
  <si>
    <t>20191389</t>
  </si>
  <si>
    <t>697511</t>
  </si>
  <si>
    <t>19-0120017</t>
  </si>
  <si>
    <t>T004799996</t>
  </si>
  <si>
    <t>20191374</t>
  </si>
  <si>
    <t>697089</t>
  </si>
  <si>
    <t>19-0115942</t>
  </si>
  <si>
    <t>T004799454</t>
  </si>
  <si>
    <t>20191375</t>
  </si>
  <si>
    <t>697062</t>
  </si>
  <si>
    <t>19-0119756</t>
  </si>
  <si>
    <t>T004799336</t>
  </si>
  <si>
    <t>20191376</t>
  </si>
  <si>
    <t>T004799255</t>
  </si>
  <si>
    <t>20191378</t>
  </si>
  <si>
    <t>696928</t>
  </si>
  <si>
    <t>19-0119713</t>
  </si>
  <si>
    <t>T004799146</t>
  </si>
  <si>
    <t>20191363</t>
  </si>
  <si>
    <t>694991</t>
  </si>
  <si>
    <t>T004797173</t>
  </si>
  <si>
    <t>20191365</t>
  </si>
  <si>
    <t>695303</t>
  </si>
  <si>
    <t>T004797441</t>
  </si>
  <si>
    <t>20191366</t>
  </si>
  <si>
    <t>694040</t>
  </si>
  <si>
    <t>T004796593</t>
  </si>
  <si>
    <t>20191367</t>
  </si>
  <si>
    <t>T004797343</t>
  </si>
  <si>
    <t>20191368</t>
  </si>
  <si>
    <t>7008871187</t>
  </si>
  <si>
    <t>20191355</t>
  </si>
  <si>
    <t>694583</t>
  </si>
  <si>
    <t>19-0118769</t>
  </si>
  <si>
    <t>T004796107</t>
  </si>
  <si>
    <t>20191357</t>
  </si>
  <si>
    <t>694031</t>
  </si>
  <si>
    <t>19-0118665</t>
  </si>
  <si>
    <t>T004795281</t>
  </si>
  <si>
    <t>2 CUTOUTS:CUTOUT 44H:BROKEN/DAMAGED / REPLACE / FULL SET 2 LA:LIGHTNING ARREST 15KV RISER:BROKEN/DAMAGED / REPLACE / FULL SET
 1 INSULATOR:POTHEAD PORCELAIN 200 AMP AL:BROKEN/DAMAGED / REPLACE / PART SET</t>
  </si>
  <si>
    <t>20191359</t>
  </si>
  <si>
    <t>692874</t>
  </si>
  <si>
    <t>19-0118370</t>
  </si>
  <si>
    <t>T004794445</t>
  </si>
  <si>
    <t>20191340</t>
  </si>
  <si>
    <t>692496</t>
  </si>
  <si>
    <t>19-0118112</t>
  </si>
  <si>
    <t>T004794091</t>
  </si>
  <si>
    <t>Crossarm, cutout</t>
  </si>
  <si>
    <t>20191341</t>
  </si>
  <si>
    <t>692571</t>
  </si>
  <si>
    <t>19-0118147</t>
  </si>
  <si>
    <t>T004794187</t>
  </si>
  <si>
    <t>20191342</t>
  </si>
  <si>
    <t>689926</t>
  </si>
  <si>
    <t>19-0118120</t>
  </si>
  <si>
    <t>T004791929</t>
  </si>
  <si>
    <t xml:space="preserve">Conductor </t>
  </si>
  <si>
    <t>20191343</t>
  </si>
  <si>
    <t>T004793968</t>
  </si>
  <si>
    <t>SUTTER</t>
  </si>
  <si>
    <t>20191345</t>
  </si>
  <si>
    <t>INT-12957</t>
  </si>
  <si>
    <t>T004793596</t>
  </si>
  <si>
    <t>Lightning Arrester, Cutout.</t>
  </si>
  <si>
    <t>NEVADA</t>
  </si>
  <si>
    <t>20191346</t>
  </si>
  <si>
    <t>691930</t>
  </si>
  <si>
    <t>19-0117922</t>
  </si>
  <si>
    <t>T004793162</t>
  </si>
  <si>
    <t>Crossarm/Transformer/Cutout</t>
  </si>
  <si>
    <t>MIA201913598</t>
  </si>
  <si>
    <t>20191610</t>
  </si>
  <si>
    <t>688488</t>
  </si>
  <si>
    <t>T004790110</t>
  </si>
  <si>
    <t>EI191027B</t>
  </si>
  <si>
    <t>20191301</t>
  </si>
  <si>
    <t>19-0117654</t>
  </si>
  <si>
    <t>T004790503</t>
  </si>
  <si>
    <t>EI191027C</t>
  </si>
  <si>
    <t>20191305</t>
  </si>
  <si>
    <t>689498</t>
  </si>
  <si>
    <t>T004790504</t>
  </si>
  <si>
    <t>EI191027H</t>
  </si>
  <si>
    <t>20191306</t>
  </si>
  <si>
    <t>689460</t>
  </si>
  <si>
    <t>19-0117508</t>
  </si>
  <si>
    <t>T004790401</t>
  </si>
  <si>
    <t>20191307</t>
  </si>
  <si>
    <t>690383</t>
  </si>
  <si>
    <t>19-0117569</t>
  </si>
  <si>
    <t>T004791001</t>
  </si>
  <si>
    <t>20191309</t>
  </si>
  <si>
    <t>T004790680</t>
  </si>
  <si>
    <t>EI191027A</t>
  </si>
  <si>
    <t>20191310</t>
  </si>
  <si>
    <t>689985</t>
  </si>
  <si>
    <t>19-0117555</t>
  </si>
  <si>
    <t>T004790643</t>
  </si>
  <si>
    <t>20191311</t>
  </si>
  <si>
    <t>690019</t>
  </si>
  <si>
    <t>19-0117606</t>
  </si>
  <si>
    <t>T004790804</t>
  </si>
  <si>
    <t>20191313</t>
  </si>
  <si>
    <t>689728</t>
  </si>
  <si>
    <t>T004790535</t>
  </si>
  <si>
    <t>20191314</t>
  </si>
  <si>
    <t>689316</t>
  </si>
  <si>
    <t>T004790439</t>
  </si>
  <si>
    <t>20191315</t>
  </si>
  <si>
    <t>688634</t>
  </si>
  <si>
    <t>19-0117482</t>
  </si>
  <si>
    <t>T004790472</t>
  </si>
  <si>
    <t>20191317</t>
  </si>
  <si>
    <t>688747</t>
  </si>
  <si>
    <t>T004790175</t>
  </si>
  <si>
    <t>20191318</t>
  </si>
  <si>
    <t>687890</t>
  </si>
  <si>
    <t>19-0117344</t>
  </si>
  <si>
    <t>T004789516</t>
  </si>
  <si>
    <t>20191319</t>
  </si>
  <si>
    <t>683323</t>
  </si>
  <si>
    <t>19-0116039</t>
  </si>
  <si>
    <t>T004789188</t>
  </si>
  <si>
    <t>20191322</t>
  </si>
  <si>
    <t>686603</t>
  </si>
  <si>
    <t>19-0117171</t>
  </si>
  <si>
    <t>T004788586</t>
  </si>
  <si>
    <t>20191323</t>
  </si>
  <si>
    <t>686569</t>
  </si>
  <si>
    <t>19-0117167</t>
  </si>
  <si>
    <t>T004788684</t>
  </si>
  <si>
    <t>EI191027E</t>
  </si>
  <si>
    <t>20191324</t>
  </si>
  <si>
    <t>3652502822</t>
  </si>
  <si>
    <t>EI191027J</t>
  </si>
  <si>
    <t>GRIZZLY</t>
  </si>
  <si>
    <t>20191325</t>
  </si>
  <si>
    <t>T004788533</t>
  </si>
  <si>
    <t>20191326</t>
  </si>
  <si>
    <t>686447</t>
  </si>
  <si>
    <t>19-0117124</t>
  </si>
  <si>
    <t>T004788458</t>
  </si>
  <si>
    <t>Crossarm, Conductor, Transformer.</t>
  </si>
  <si>
    <t>20191327</t>
  </si>
  <si>
    <t>685748</t>
  </si>
  <si>
    <t>19-0117070</t>
  </si>
  <si>
    <t>T004788390</t>
  </si>
  <si>
    <t>20191328</t>
  </si>
  <si>
    <t>686503</t>
  </si>
  <si>
    <t>19-0117150</t>
  </si>
  <si>
    <t>T004788423</t>
  </si>
  <si>
    <t>Resag Conductor</t>
  </si>
  <si>
    <t>GRAND ISLAND 2223</t>
  </si>
  <si>
    <t>20191329</t>
  </si>
  <si>
    <t>686287</t>
  </si>
  <si>
    <t>19-0117106</t>
  </si>
  <si>
    <t>T004788405</t>
  </si>
  <si>
    <t>Crossarm, guy, hardware</t>
  </si>
  <si>
    <t>20191330</t>
  </si>
  <si>
    <t>2514591</t>
  </si>
  <si>
    <t>20191296</t>
  </si>
  <si>
    <t>685111</t>
  </si>
  <si>
    <t>19-0117061</t>
  </si>
  <si>
    <t>T004788344</t>
  </si>
  <si>
    <t>TEHAMA</t>
  </si>
  <si>
    <t>20191298</t>
  </si>
  <si>
    <t>680741</t>
  </si>
  <si>
    <t>19-0116761</t>
  </si>
  <si>
    <t>T004787882</t>
  </si>
  <si>
    <t>20191292</t>
  </si>
  <si>
    <t>T004787587</t>
  </si>
  <si>
    <t>20191293</t>
  </si>
  <si>
    <t>680402</t>
  </si>
  <si>
    <t>19-0116091</t>
  </si>
  <si>
    <t>T004787470</t>
  </si>
  <si>
    <t>20191289</t>
  </si>
  <si>
    <t>679628</t>
  </si>
  <si>
    <t>T004786509</t>
  </si>
  <si>
    <t>20191290</t>
  </si>
  <si>
    <t>679352</t>
  </si>
  <si>
    <t>19-0115405</t>
  </si>
  <si>
    <t>T004786138</t>
  </si>
  <si>
    <t>HOLLISTER 2102</t>
  </si>
  <si>
    <t>20191291</t>
  </si>
  <si>
    <t>679308</t>
  </si>
  <si>
    <t>19-0115396</t>
  </si>
  <si>
    <t>T004786074</t>
  </si>
  <si>
    <t>Also TX 218639023938</t>
  </si>
  <si>
    <t>20191611</t>
  </si>
  <si>
    <t>677520</t>
  </si>
  <si>
    <t>T004785519</t>
  </si>
  <si>
    <t>EI191023A</t>
  </si>
  <si>
    <t>LAKE</t>
  </si>
  <si>
    <t>20191285</t>
  </si>
  <si>
    <t>679173</t>
  </si>
  <si>
    <t>19-0115360</t>
  </si>
  <si>
    <t>T004786003</t>
  </si>
  <si>
    <t>20191280</t>
  </si>
  <si>
    <t>677043</t>
  </si>
  <si>
    <t>T004785001</t>
  </si>
  <si>
    <t>20191281</t>
  </si>
  <si>
    <t>677049</t>
  </si>
  <si>
    <t>19-0114679</t>
  </si>
  <si>
    <t>T004784981</t>
  </si>
  <si>
    <t>TWISSELMAN 2105</t>
  </si>
  <si>
    <t>20191272</t>
  </si>
  <si>
    <t>674840</t>
  </si>
  <si>
    <t>19-0113818</t>
  </si>
  <si>
    <t>T004783327</t>
  </si>
  <si>
    <t>20191273</t>
  </si>
  <si>
    <t>674875</t>
  </si>
  <si>
    <t>19-0113833</t>
  </si>
  <si>
    <t>T004783357</t>
  </si>
  <si>
    <t>SISQUOC 1101</t>
  </si>
  <si>
    <t>20191276</t>
  </si>
  <si>
    <t>8810350110</t>
  </si>
  <si>
    <t>20191270</t>
  </si>
  <si>
    <t>674255</t>
  </si>
  <si>
    <t>19-0113733</t>
  </si>
  <si>
    <t>T004783065</t>
  </si>
  <si>
    <t>20191266</t>
  </si>
  <si>
    <t>668529</t>
  </si>
  <si>
    <t>19-0113385</t>
  </si>
  <si>
    <t>T004782160</t>
  </si>
  <si>
    <t>MUD</t>
  </si>
  <si>
    <t>20191261</t>
  </si>
  <si>
    <t>667257</t>
  </si>
  <si>
    <t>19-0113175</t>
  </si>
  <si>
    <t>T004781707</t>
  </si>
  <si>
    <t>20191248</t>
  </si>
  <si>
    <t>658753</t>
  </si>
  <si>
    <t>19-0111571</t>
  </si>
  <si>
    <t>T004778830</t>
  </si>
  <si>
    <t>20191242</t>
  </si>
  <si>
    <t>655780</t>
  </si>
  <si>
    <t>19-0111012</t>
  </si>
  <si>
    <t>T004777849</t>
  </si>
  <si>
    <t>20191239</t>
  </si>
  <si>
    <t>655723</t>
  </si>
  <si>
    <t>19-0110996</t>
  </si>
  <si>
    <t>T004777819</t>
  </si>
  <si>
    <t>20191214</t>
  </si>
  <si>
    <t>652539</t>
  </si>
  <si>
    <t>19-0109874</t>
  </si>
  <si>
    <t>T004774558</t>
  </si>
  <si>
    <t>20191216</t>
  </si>
  <si>
    <t>652595</t>
  </si>
  <si>
    <t>19-0109887</t>
  </si>
  <si>
    <t>T004774597</t>
  </si>
  <si>
    <t>20191218</t>
  </si>
  <si>
    <t>653410</t>
  </si>
  <si>
    <t>T004775483</t>
  </si>
  <si>
    <t>NEWMAN 1106</t>
  </si>
  <si>
    <t>20191220</t>
  </si>
  <si>
    <t>T004775695</t>
  </si>
  <si>
    <t>20191222</t>
  </si>
  <si>
    <t>653851</t>
  </si>
  <si>
    <t>19-0110281</t>
  </si>
  <si>
    <t>T004775952</t>
  </si>
  <si>
    <t>20191226</t>
  </si>
  <si>
    <t>INT-12764</t>
  </si>
  <si>
    <t>T004775233</t>
  </si>
  <si>
    <t>EI191010A</t>
  </si>
  <si>
    <t>20191200</t>
  </si>
  <si>
    <t>647682</t>
  </si>
  <si>
    <t>T004773444</t>
  </si>
  <si>
    <t>20191201</t>
  </si>
  <si>
    <t>T004773473</t>
  </si>
  <si>
    <t>20191191</t>
  </si>
  <si>
    <t>645927</t>
  </si>
  <si>
    <t>T004772104</t>
  </si>
  <si>
    <t>MARIN</t>
  </si>
  <si>
    <t>20191192</t>
  </si>
  <si>
    <t>646960</t>
  </si>
  <si>
    <t>19-0108473</t>
  </si>
  <si>
    <t>T004772642</t>
  </si>
  <si>
    <t>EI191007A</t>
  </si>
  <si>
    <t>20191187</t>
  </si>
  <si>
    <t>645744</t>
  </si>
  <si>
    <t>19-0108128</t>
  </si>
  <si>
    <t>T004771785</t>
  </si>
  <si>
    <t>20191183</t>
  </si>
  <si>
    <t>643917</t>
  </si>
  <si>
    <t>19-0107809</t>
  </si>
  <si>
    <t>T004770852</t>
  </si>
  <si>
    <t>Capacitor</t>
  </si>
  <si>
    <t>20191184</t>
  </si>
  <si>
    <t>645030</t>
  </si>
  <si>
    <t>19-0107961</t>
  </si>
  <si>
    <t>T004771316</t>
  </si>
  <si>
    <t>20191177</t>
  </si>
  <si>
    <t>643843</t>
  </si>
  <si>
    <t>T004770761</t>
  </si>
  <si>
    <t>service drop</t>
  </si>
  <si>
    <t>20191176</t>
  </si>
  <si>
    <t>T004769925</t>
  </si>
  <si>
    <t>19-0106778</t>
  </si>
  <si>
    <t>20191169</t>
  </si>
  <si>
    <t>638800</t>
  </si>
  <si>
    <t>T004769054</t>
  </si>
  <si>
    <t>20191170</t>
  </si>
  <si>
    <t>638859</t>
  </si>
  <si>
    <t>19-0106784</t>
  </si>
  <si>
    <t>T004769119</t>
  </si>
  <si>
    <t>20191156</t>
  </si>
  <si>
    <t>632533</t>
  </si>
  <si>
    <t>19-0105582</t>
  </si>
  <si>
    <t>T004767093</t>
  </si>
  <si>
    <t>20191144</t>
  </si>
  <si>
    <t>629048</t>
  </si>
  <si>
    <t>19-0105169</t>
  </si>
  <si>
    <t>T004766125</t>
  </si>
  <si>
    <t>20191146</t>
  </si>
  <si>
    <t>629060</t>
  </si>
  <si>
    <t>19-0105188</t>
  </si>
  <si>
    <t>T004766175</t>
  </si>
  <si>
    <t>20191147</t>
  </si>
  <si>
    <t>629451</t>
  </si>
  <si>
    <t>19-0105242</t>
  </si>
  <si>
    <t>T004766316</t>
  </si>
  <si>
    <t>SUNOL 1101</t>
  </si>
  <si>
    <t>20191148</t>
  </si>
  <si>
    <t>629402</t>
  </si>
  <si>
    <t>19-0105204</t>
  </si>
  <si>
    <t>T004766325</t>
  </si>
  <si>
    <t>20191149</t>
  </si>
  <si>
    <t>629480</t>
  </si>
  <si>
    <t>19-0105270</t>
  </si>
  <si>
    <t>T004766359</t>
  </si>
  <si>
    <t>20191137</t>
  </si>
  <si>
    <t>627053</t>
  </si>
  <si>
    <t>19-0104972</t>
  </si>
  <si>
    <t>T004765205</t>
  </si>
  <si>
    <t>20191139</t>
  </si>
  <si>
    <t>627951</t>
  </si>
  <si>
    <t>19-0105009</t>
  </si>
  <si>
    <t>T004765377</t>
  </si>
  <si>
    <t>20191140</t>
  </si>
  <si>
    <t>628264</t>
  </si>
  <si>
    <t>T004765539</t>
  </si>
  <si>
    <t>HWY</t>
  </si>
  <si>
    <t>20191135</t>
  </si>
  <si>
    <t>621874</t>
  </si>
  <si>
    <t>19-0104536</t>
  </si>
  <si>
    <t>T004764183</t>
  </si>
  <si>
    <t>SAN BENITO</t>
  </si>
  <si>
    <t>20191136</t>
  </si>
  <si>
    <t>623275</t>
  </si>
  <si>
    <t>19-0104713</t>
  </si>
  <si>
    <t>T004764445</t>
  </si>
  <si>
    <t>20191128</t>
  </si>
  <si>
    <t>617717</t>
  </si>
  <si>
    <t>T004763218</t>
  </si>
  <si>
    <t>20191129</t>
  </si>
  <si>
    <t>618617</t>
  </si>
  <si>
    <t>T004763400</t>
  </si>
  <si>
    <t>20191130</t>
  </si>
  <si>
    <t>618773</t>
  </si>
  <si>
    <t>19-0104163</t>
  </si>
  <si>
    <t>T004763419</t>
  </si>
  <si>
    <t>20191131</t>
  </si>
  <si>
    <t>619481</t>
  </si>
  <si>
    <t>19-0104275</t>
  </si>
  <si>
    <t>T004763618</t>
  </si>
  <si>
    <t>20191118</t>
  </si>
  <si>
    <t>T004761848</t>
  </si>
  <si>
    <t>20191111</t>
  </si>
  <si>
    <t>610673</t>
  </si>
  <si>
    <t>T004761047</t>
  </si>
  <si>
    <t>20191113</t>
  </si>
  <si>
    <t>611095</t>
  </si>
  <si>
    <t>T004761113</t>
  </si>
  <si>
    <t>MIT20190032</t>
  </si>
  <si>
    <t>20191104</t>
  </si>
  <si>
    <t>607481</t>
  </si>
  <si>
    <t>19-0102630</t>
  </si>
  <si>
    <t>T004760174</t>
  </si>
  <si>
    <t>20191105</t>
  </si>
  <si>
    <t>T004760210</t>
  </si>
  <si>
    <t>20191106</t>
  </si>
  <si>
    <t>607951</t>
  </si>
  <si>
    <t>19-0102726</t>
  </si>
  <si>
    <t>T004760327</t>
  </si>
  <si>
    <t>20191098</t>
  </si>
  <si>
    <t>603553</t>
  </si>
  <si>
    <t>T004759221</t>
  </si>
  <si>
    <t>20191099</t>
  </si>
  <si>
    <t>603513</t>
  </si>
  <si>
    <t>19-0102235</t>
  </si>
  <si>
    <t>T004759210</t>
  </si>
  <si>
    <t>20191100</t>
  </si>
  <si>
    <t>603613</t>
  </si>
  <si>
    <t>19-0102232</t>
  </si>
  <si>
    <t>T004759223</t>
  </si>
  <si>
    <t>20191090</t>
  </si>
  <si>
    <t>597834</t>
  </si>
  <si>
    <t>T004758075</t>
  </si>
  <si>
    <t>20191074</t>
  </si>
  <si>
    <t>588174</t>
  </si>
  <si>
    <t>19-0100275</t>
  </si>
  <si>
    <t>T004755256</t>
  </si>
  <si>
    <t>20191075</t>
  </si>
  <si>
    <t>David Gregory/TOTL</t>
  </si>
  <si>
    <t>INT-12597</t>
  </si>
  <si>
    <t>MIA20196973</t>
  </si>
  <si>
    <t>583506</t>
  </si>
  <si>
    <t>20191068</t>
  </si>
  <si>
    <t>585340</t>
  </si>
  <si>
    <t>19-0099772</t>
  </si>
  <si>
    <t>T004754197</t>
  </si>
  <si>
    <t>20191051</t>
  </si>
  <si>
    <t>583270</t>
  </si>
  <si>
    <t>19-0099234</t>
  </si>
  <si>
    <t>T004752812</t>
  </si>
  <si>
    <t>20191054</t>
  </si>
  <si>
    <t>583312</t>
  </si>
  <si>
    <t>19-0099253</t>
  </si>
  <si>
    <t>T004752826</t>
  </si>
  <si>
    <t>20191033</t>
  </si>
  <si>
    <t>576660</t>
  </si>
  <si>
    <t>19-0098560</t>
  </si>
  <si>
    <t>T004751100</t>
  </si>
  <si>
    <t>SWIFT 2110</t>
  </si>
  <si>
    <t>20191038</t>
  </si>
  <si>
    <t>579422</t>
  </si>
  <si>
    <t>19-0098969</t>
  </si>
  <si>
    <t>T004751767</t>
  </si>
  <si>
    <t>20191039</t>
  </si>
  <si>
    <t>579237</t>
  </si>
  <si>
    <t>19-0098974</t>
  </si>
  <si>
    <t>T004751720</t>
  </si>
  <si>
    <t xml:space="preserve"> 1 25 KVA POWER TX near 20862 Redwood Road, Castro Valley, CA
 1 XFMR OH:TYPICAL POLE BOLT 1PH:FLASHED / REPLACE            </t>
  </si>
  <si>
    <t>CASTRO VALLEY 1102</t>
  </si>
  <si>
    <t>20191040</t>
  </si>
  <si>
    <t>579668</t>
  </si>
  <si>
    <t>19-0099034</t>
  </si>
  <si>
    <t>T004751897</t>
  </si>
  <si>
    <t>1 XFMR OH:TYPICAL POLE BOLT 1PH:FLASHED / REPLACE</t>
  </si>
  <si>
    <t>20191042</t>
  </si>
  <si>
    <t>577453</t>
  </si>
  <si>
    <t>T004751292</t>
  </si>
  <si>
    <t>20191043</t>
  </si>
  <si>
    <t>577968</t>
  </si>
  <si>
    <t>19-0098731</t>
  </si>
  <si>
    <t>T004751432</t>
  </si>
  <si>
    <t>20191031</t>
  </si>
  <si>
    <t>576157</t>
  </si>
  <si>
    <t>19-0098386</t>
  </si>
  <si>
    <t>T004750719</t>
  </si>
  <si>
    <t>20191021</t>
  </si>
  <si>
    <t>T004749719</t>
  </si>
  <si>
    <t>20191023</t>
  </si>
  <si>
    <t>572590</t>
  </si>
  <si>
    <t>19-0097980</t>
  </si>
  <si>
    <t>T004749919</t>
  </si>
  <si>
    <t>20191024</t>
  </si>
  <si>
    <t>572598</t>
  </si>
  <si>
    <t>T004749974</t>
  </si>
  <si>
    <t xml:space="preserve">only flash marks </t>
  </si>
  <si>
    <t>20191026</t>
  </si>
  <si>
    <t>572688</t>
  </si>
  <si>
    <t>19-0098003</t>
  </si>
  <si>
    <t>T004750020</t>
  </si>
  <si>
    <t>AMADOR</t>
  </si>
  <si>
    <t>20191028</t>
  </si>
  <si>
    <t>Trans-Sub</t>
  </si>
  <si>
    <t>INT-12580</t>
  </si>
  <si>
    <t>20191016</t>
  </si>
  <si>
    <t>567398</t>
  </si>
  <si>
    <t>19-0097264</t>
  </si>
  <si>
    <t>T004748293</t>
  </si>
  <si>
    <t>20191017</t>
  </si>
  <si>
    <t>569512</t>
  </si>
  <si>
    <t>T004748969</t>
  </si>
  <si>
    <t>20191014</t>
  </si>
  <si>
    <t>564413</t>
  </si>
  <si>
    <t>19-0096832</t>
  </si>
  <si>
    <t>T004747729</t>
  </si>
  <si>
    <t>20191015</t>
  </si>
  <si>
    <t>564479</t>
  </si>
  <si>
    <t>19-0096890</t>
  </si>
  <si>
    <t>T004747727</t>
  </si>
  <si>
    <t>20191010</t>
  </si>
  <si>
    <t>562569</t>
  </si>
  <si>
    <t>19-0096585</t>
  </si>
  <si>
    <t>T004746987</t>
  </si>
  <si>
    <t>20191012</t>
  </si>
  <si>
    <t>562492</t>
  </si>
  <si>
    <t>19-0096565</t>
  </si>
  <si>
    <t>T004746899</t>
  </si>
  <si>
    <t>20190999</t>
  </si>
  <si>
    <t>561980</t>
  </si>
  <si>
    <t>19-0096452</t>
  </si>
  <si>
    <t>T004746347</t>
  </si>
  <si>
    <t>Guy</t>
  </si>
  <si>
    <t>20191000</t>
  </si>
  <si>
    <t>561353</t>
  </si>
  <si>
    <t>19-0096402</t>
  </si>
  <si>
    <t>T004746238</t>
  </si>
  <si>
    <t>20191001</t>
  </si>
  <si>
    <t>562127</t>
  </si>
  <si>
    <t>T004746406</t>
  </si>
  <si>
    <t>20191002</t>
  </si>
  <si>
    <t>562163</t>
  </si>
  <si>
    <t>T004746476</t>
  </si>
  <si>
    <t>20191003</t>
  </si>
  <si>
    <t>562219</t>
  </si>
  <si>
    <t>19-0096479</t>
  </si>
  <si>
    <t>T004746552</t>
  </si>
  <si>
    <t>20190992</t>
  </si>
  <si>
    <t>559218</t>
  </si>
  <si>
    <t>19-0096284</t>
  </si>
  <si>
    <t>T004745887</t>
  </si>
  <si>
    <t>20190993</t>
  </si>
  <si>
    <t>557621</t>
  </si>
  <si>
    <t>19-0095977</t>
  </si>
  <si>
    <t>T004745282</t>
  </si>
  <si>
    <t>20190994</t>
  </si>
  <si>
    <t>T004745581</t>
  </si>
  <si>
    <t>20190986</t>
  </si>
  <si>
    <t>556433</t>
  </si>
  <si>
    <t>19-0095727</t>
  </si>
  <si>
    <t>T004744732</t>
  </si>
  <si>
    <t>Guy/Crossarm</t>
  </si>
  <si>
    <t>FRAME</t>
  </si>
  <si>
    <t>20190988</t>
  </si>
  <si>
    <t>556944</t>
  </si>
  <si>
    <t>19-0095858</t>
  </si>
  <si>
    <t>T004745049</t>
  </si>
  <si>
    <t>20190976</t>
  </si>
  <si>
    <t>552876</t>
  </si>
  <si>
    <t>19-0095229</t>
  </si>
  <si>
    <t>T004743618</t>
  </si>
  <si>
    <t>20190969</t>
  </si>
  <si>
    <t>551007</t>
  </si>
  <si>
    <t>T004742332</t>
  </si>
  <si>
    <t>YUBA</t>
  </si>
  <si>
    <t>20190970</t>
  </si>
  <si>
    <t>552012</t>
  </si>
  <si>
    <t>19-0095018</t>
  </si>
  <si>
    <t>T004743090</t>
  </si>
  <si>
    <t>20190957</t>
  </si>
  <si>
    <t>550549</t>
  </si>
  <si>
    <t>19-0094475</t>
  </si>
  <si>
    <t>T004741803</t>
  </si>
  <si>
    <t>Crossarm/Insulator</t>
  </si>
  <si>
    <t>JOLON</t>
  </si>
  <si>
    <t>20190959</t>
  </si>
  <si>
    <t>550619</t>
  </si>
  <si>
    <t>T004741906</t>
  </si>
  <si>
    <t>Open wire secondary</t>
  </si>
  <si>
    <t>20190960</t>
  </si>
  <si>
    <t>550231</t>
  </si>
  <si>
    <t>19-0094413</t>
  </si>
  <si>
    <t>INT-12545</t>
  </si>
  <si>
    <t>T004741603</t>
  </si>
  <si>
    <t>20190961</t>
  </si>
  <si>
    <t>554721402</t>
  </si>
  <si>
    <t>20190954</t>
  </si>
  <si>
    <t>549495</t>
  </si>
  <si>
    <t>19-0094332</t>
  </si>
  <si>
    <t>T004741279</t>
  </si>
  <si>
    <t>20190946</t>
  </si>
  <si>
    <t>549187</t>
  </si>
  <si>
    <t>19-0094223</t>
  </si>
  <si>
    <t>T004740940</t>
  </si>
  <si>
    <t>20190935</t>
  </si>
  <si>
    <t>543142</t>
  </si>
  <si>
    <t>19-0092813</t>
  </si>
  <si>
    <t>T004738442</t>
  </si>
  <si>
    <t>20190938</t>
  </si>
  <si>
    <t>545799</t>
  </si>
  <si>
    <t>19-0093286</t>
  </si>
  <si>
    <t>T004739289</t>
  </si>
  <si>
    <t>MENDOCINO</t>
  </si>
  <si>
    <t>20190941</t>
  </si>
  <si>
    <t>545484</t>
  </si>
  <si>
    <t>19-0093176</t>
  </si>
  <si>
    <t>T004739169</t>
  </si>
  <si>
    <t>EI190828A</t>
  </si>
  <si>
    <t>20190932</t>
  </si>
  <si>
    <t>542911</t>
  </si>
  <si>
    <t>19-0092697</t>
  </si>
  <si>
    <t>T004738163</t>
  </si>
  <si>
    <t>20190925</t>
  </si>
  <si>
    <t>538143</t>
  </si>
  <si>
    <t>19-0091921</t>
  </si>
  <si>
    <t>T004736117</t>
  </si>
  <si>
    <t>20190926</t>
  </si>
  <si>
    <t>0006918047</t>
  </si>
  <si>
    <t>20190919</t>
  </si>
  <si>
    <t>537910</t>
  </si>
  <si>
    <t>T004735891</t>
  </si>
  <si>
    <t>20190920</t>
  </si>
  <si>
    <t>537867</t>
  </si>
  <si>
    <t>19-0091826</t>
  </si>
  <si>
    <t>T004735861</t>
  </si>
  <si>
    <t>20190907</t>
  </si>
  <si>
    <t>535021</t>
  </si>
  <si>
    <t>19-0091690</t>
  </si>
  <si>
    <t>INT-12528</t>
  </si>
  <si>
    <t>T004735263</t>
  </si>
  <si>
    <t>20190910</t>
  </si>
  <si>
    <t>535042</t>
  </si>
  <si>
    <t>T004735287</t>
  </si>
  <si>
    <t>TULARE LAKE 1104</t>
  </si>
  <si>
    <t>20190911</t>
  </si>
  <si>
    <t>534832</t>
  </si>
  <si>
    <t>19-0091655</t>
  </si>
  <si>
    <t>T004735159</t>
  </si>
  <si>
    <t>20190913</t>
  </si>
  <si>
    <t>534261</t>
  </si>
  <si>
    <t>19-0091504</t>
  </si>
  <si>
    <t>T004734901</t>
  </si>
  <si>
    <t>and pole 103957321</t>
  </si>
  <si>
    <t>20190900</t>
  </si>
  <si>
    <t>532944</t>
  </si>
  <si>
    <t>19-0091224</t>
  </si>
  <si>
    <t>T004734197</t>
  </si>
  <si>
    <t>20190889</t>
  </si>
  <si>
    <t>527019</t>
  </si>
  <si>
    <t>19-0090235</t>
  </si>
  <si>
    <t>T004732287</t>
  </si>
  <si>
    <t>DEEPWATER 1107</t>
  </si>
  <si>
    <t>20190884</t>
  </si>
  <si>
    <t>0009916550</t>
  </si>
  <si>
    <t>20190885</t>
  </si>
  <si>
    <t>526859</t>
  </si>
  <si>
    <t>19-0090197</t>
  </si>
  <si>
    <t>T004732128</t>
  </si>
  <si>
    <t>20190878</t>
  </si>
  <si>
    <t>523893</t>
  </si>
  <si>
    <t>19-0089645</t>
  </si>
  <si>
    <t>T004731099</t>
  </si>
  <si>
    <t>20190873</t>
  </si>
  <si>
    <t>521646</t>
  </si>
  <si>
    <t>19-0089197</t>
  </si>
  <si>
    <t>T004729803</t>
  </si>
  <si>
    <t>20190875</t>
  </si>
  <si>
    <t>521828</t>
  </si>
  <si>
    <t>19-0089229</t>
  </si>
  <si>
    <t>T004729994</t>
  </si>
  <si>
    <t>20191608</t>
  </si>
  <si>
    <t>518054</t>
  </si>
  <si>
    <t>7740437720</t>
  </si>
  <si>
    <t>EI190816A</t>
  </si>
  <si>
    <t>20190862</t>
  </si>
  <si>
    <t>515125</t>
  </si>
  <si>
    <t>19-0088744</t>
  </si>
  <si>
    <t>T004728040</t>
  </si>
  <si>
    <t>20190863</t>
  </si>
  <si>
    <t>515047</t>
  </si>
  <si>
    <t>19-0088645</t>
  </si>
  <si>
    <t>T004727760</t>
  </si>
  <si>
    <t>PLUMAS</t>
  </si>
  <si>
    <t>20190866</t>
  </si>
  <si>
    <t>516475</t>
  </si>
  <si>
    <t>19-0088805</t>
  </si>
  <si>
    <t>T004728318</t>
  </si>
  <si>
    <t>BANGOR 1101</t>
  </si>
  <si>
    <t>20190867</t>
  </si>
  <si>
    <t>7742302732</t>
  </si>
  <si>
    <t>20190854</t>
  </si>
  <si>
    <t>512997</t>
  </si>
  <si>
    <t>19-0088301</t>
  </si>
  <si>
    <t>T004726859</t>
  </si>
  <si>
    <t>BAYLISS</t>
  </si>
  <si>
    <t>20190857</t>
  </si>
  <si>
    <t>T004726837</t>
  </si>
  <si>
    <t>20190833</t>
  </si>
  <si>
    <t>511188</t>
  </si>
  <si>
    <t>T004726032</t>
  </si>
  <si>
    <t>20190838</t>
  </si>
  <si>
    <t>511069</t>
  </si>
  <si>
    <t>19-0088022</t>
  </si>
  <si>
    <t>T004725783</t>
  </si>
  <si>
    <t>20190839</t>
  </si>
  <si>
    <t>510495</t>
  </si>
  <si>
    <t>19-0087876</t>
  </si>
  <si>
    <t>T004725624</t>
  </si>
  <si>
    <t>20190841</t>
  </si>
  <si>
    <t>509077</t>
  </si>
  <si>
    <t>T004725346</t>
  </si>
  <si>
    <t>20190842</t>
  </si>
  <si>
    <t>508856</t>
  </si>
  <si>
    <t>19-0087715</t>
  </si>
  <si>
    <t>T004725261</t>
  </si>
  <si>
    <t>None - Tree Removed</t>
  </si>
  <si>
    <t>20190843</t>
  </si>
  <si>
    <t>T004725097</t>
  </si>
  <si>
    <t>20190823</t>
  </si>
  <si>
    <t>504829</t>
  </si>
  <si>
    <t>19-0087114</t>
  </si>
  <si>
    <t>T004723874</t>
  </si>
  <si>
    <t>20190824</t>
  </si>
  <si>
    <t>504838</t>
  </si>
  <si>
    <t>19-0087117</t>
  </si>
  <si>
    <t>T004723889</t>
  </si>
  <si>
    <t>20190826</t>
  </si>
  <si>
    <t>FAS/TOTL</t>
  </si>
  <si>
    <t>506695</t>
  </si>
  <si>
    <t>INT-12510</t>
  </si>
  <si>
    <t>T004724426</t>
  </si>
  <si>
    <t>Flashed Insulator</t>
  </si>
  <si>
    <t>20190818</t>
  </si>
  <si>
    <t>503413</t>
  </si>
  <si>
    <t>19-0086839</t>
  </si>
  <si>
    <t>T004723260</t>
  </si>
  <si>
    <t>20190819</t>
  </si>
  <si>
    <t>504662</t>
  </si>
  <si>
    <t>19-0087072</t>
  </si>
  <si>
    <t>T004723729</t>
  </si>
  <si>
    <t>20190820</t>
  </si>
  <si>
    <t>504741</t>
  </si>
  <si>
    <t>19-0087090</t>
  </si>
  <si>
    <t>T004723795</t>
  </si>
  <si>
    <t>No Damage</t>
  </si>
  <si>
    <t>20190821</t>
  </si>
  <si>
    <t>504678</t>
  </si>
  <si>
    <t>19-0087080</t>
  </si>
  <si>
    <t>T004723727</t>
  </si>
  <si>
    <t>DIAMOND SPRINGS 1106</t>
  </si>
  <si>
    <t>20190812</t>
  </si>
  <si>
    <t>501837</t>
  </si>
  <si>
    <t>19-0086613</t>
  </si>
  <si>
    <t>T004722450</t>
  </si>
  <si>
    <t>20190813</t>
  </si>
  <si>
    <t>T004722719</t>
  </si>
  <si>
    <t>20190802</t>
  </si>
  <si>
    <t>498650</t>
  </si>
  <si>
    <t>19-0086456</t>
  </si>
  <si>
    <t>T004721818</t>
  </si>
  <si>
    <t>20190803</t>
  </si>
  <si>
    <t>498934</t>
  </si>
  <si>
    <t>19-0086464</t>
  </si>
  <si>
    <t>T004721873</t>
  </si>
  <si>
    <t>20190805</t>
  </si>
  <si>
    <t>501547</t>
  </si>
  <si>
    <t>19-0086585</t>
  </si>
  <si>
    <t>T004722314</t>
  </si>
  <si>
    <t>Messenger</t>
  </si>
  <si>
    <t>20190807</t>
  </si>
  <si>
    <t>501688</t>
  </si>
  <si>
    <t>19-0086588</t>
  </si>
  <si>
    <t>T004722365</t>
  </si>
  <si>
    <t>20190790</t>
  </si>
  <si>
    <t>494799</t>
  </si>
  <si>
    <t>T004720558</t>
  </si>
  <si>
    <t>20190774</t>
  </si>
  <si>
    <t>487995</t>
  </si>
  <si>
    <t>19-0085095</t>
  </si>
  <si>
    <t>T004718929</t>
  </si>
  <si>
    <t>20190775</t>
  </si>
  <si>
    <t>489815</t>
  </si>
  <si>
    <t>19-0085300</t>
  </si>
  <si>
    <t>T004719389</t>
  </si>
  <si>
    <t>20190781</t>
  </si>
  <si>
    <t>7549676812</t>
  </si>
  <si>
    <t>MERCED 1116</t>
  </si>
  <si>
    <t>20190765</t>
  </si>
  <si>
    <t>487363</t>
  </si>
  <si>
    <t>19-0084968</t>
  </si>
  <si>
    <t>T004718561</t>
  </si>
  <si>
    <t>DEL MONTE 2104</t>
  </si>
  <si>
    <t>20190767</t>
  </si>
  <si>
    <t>487215</t>
  </si>
  <si>
    <t>19-0084799</t>
  </si>
  <si>
    <t>T004718369</t>
  </si>
  <si>
    <t>20190769</t>
  </si>
  <si>
    <t>487516</t>
  </si>
  <si>
    <t>19-0085010</t>
  </si>
  <si>
    <t>T004718697</t>
  </si>
  <si>
    <t>MIA201913038</t>
  </si>
  <si>
    <t>484691</t>
  </si>
  <si>
    <t>20190757</t>
  </si>
  <si>
    <t>483993</t>
  </si>
  <si>
    <t>19-0084361</t>
  </si>
  <si>
    <t>T004717460</t>
  </si>
  <si>
    <t>20190760</t>
  </si>
  <si>
    <t>485271</t>
  </si>
  <si>
    <t>19-0084586</t>
  </si>
  <si>
    <t>T004717864</t>
  </si>
  <si>
    <t>20190761</t>
  </si>
  <si>
    <t>485282</t>
  </si>
  <si>
    <t>19-0084585</t>
  </si>
  <si>
    <t>T004717870</t>
  </si>
  <si>
    <t>20190745</t>
  </si>
  <si>
    <t>480693</t>
  </si>
  <si>
    <t>19-0084060</t>
  </si>
  <si>
    <t>T004716319</t>
  </si>
  <si>
    <t>CALIENTE</t>
  </si>
  <si>
    <t>20191607</t>
  </si>
  <si>
    <t>481253</t>
  </si>
  <si>
    <t>19-0084059</t>
  </si>
  <si>
    <t>EI190803A</t>
  </si>
  <si>
    <t>SPRING</t>
  </si>
  <si>
    <t>20190737</t>
  </si>
  <si>
    <t>477558</t>
  </si>
  <si>
    <t>19-0083636</t>
  </si>
  <si>
    <t>T004715026</t>
  </si>
  <si>
    <t>20190738</t>
  </si>
  <si>
    <t>477571</t>
  </si>
  <si>
    <t>19-0083637</t>
  </si>
  <si>
    <t>T004715025</t>
  </si>
  <si>
    <t>20190740</t>
  </si>
  <si>
    <t>David Gregory</t>
  </si>
  <si>
    <t>INT-12479</t>
  </si>
  <si>
    <t>20190730</t>
  </si>
  <si>
    <t>477274</t>
  </si>
  <si>
    <t>19-0083500</t>
  </si>
  <si>
    <t>T004714697</t>
  </si>
  <si>
    <t>20190727</t>
  </si>
  <si>
    <t>476668</t>
  </si>
  <si>
    <t>T004713942</t>
  </si>
  <si>
    <t>20190719</t>
  </si>
  <si>
    <t>475177</t>
  </si>
  <si>
    <t>19-0082406</t>
  </si>
  <si>
    <t>T004712136</t>
  </si>
  <si>
    <t>20190721</t>
  </si>
  <si>
    <t>475744</t>
  </si>
  <si>
    <t>19-0082713</t>
  </si>
  <si>
    <t>T004712844</t>
  </si>
  <si>
    <t>20190722</t>
  </si>
  <si>
    <t>475677</t>
  </si>
  <si>
    <t>19-0082659</t>
  </si>
  <si>
    <t>T004712771</t>
  </si>
  <si>
    <t>20190724</t>
  </si>
  <si>
    <t>475771</t>
  </si>
  <si>
    <t>19-0082688</t>
  </si>
  <si>
    <t>T004712851</t>
  </si>
  <si>
    <t>20190708</t>
  </si>
  <si>
    <t>474835</t>
  </si>
  <si>
    <t>T004711767</t>
  </si>
  <si>
    <t>Cutouts</t>
  </si>
  <si>
    <t>MIT20190031</t>
  </si>
  <si>
    <t>473854, 473877, 473867</t>
  </si>
  <si>
    <t>19-0081927</t>
  </si>
  <si>
    <t>20190705</t>
  </si>
  <si>
    <t xml:space="preserve">flashed equipment </t>
  </si>
  <si>
    <t>474198</t>
  </si>
  <si>
    <t>19-0082036</t>
  </si>
  <si>
    <t>T004711099</t>
  </si>
  <si>
    <t>MIA201912727</t>
  </si>
  <si>
    <t>473009</t>
  </si>
  <si>
    <t>20190687</t>
  </si>
  <si>
    <t>473503</t>
  </si>
  <si>
    <t>T004710420</t>
  </si>
  <si>
    <t>20190688</t>
  </si>
  <si>
    <t>473039</t>
  </si>
  <si>
    <t>19-0081756</t>
  </si>
  <si>
    <t>T004710165</t>
  </si>
  <si>
    <t>20190692</t>
  </si>
  <si>
    <t>473527</t>
  </si>
  <si>
    <t>19-0081851</t>
  </si>
  <si>
    <t>T004710463</t>
  </si>
  <si>
    <t>20190695</t>
  </si>
  <si>
    <t>472995</t>
  </si>
  <si>
    <t>T004710080</t>
  </si>
  <si>
    <t>20190696</t>
  </si>
  <si>
    <t>472999</t>
  </si>
  <si>
    <t>19-0081744</t>
  </si>
  <si>
    <t>T004710086</t>
  </si>
  <si>
    <t>PEORIA 1705</t>
  </si>
  <si>
    <t>20190680</t>
  </si>
  <si>
    <t>472538</t>
  </si>
  <si>
    <t>19-0081559</t>
  </si>
  <si>
    <t>T004709639</t>
  </si>
  <si>
    <t>20190681</t>
  </si>
  <si>
    <t>T004709943</t>
  </si>
  <si>
    <t>20190671</t>
  </si>
  <si>
    <t>470801</t>
  </si>
  <si>
    <t>19-0080924</t>
  </si>
  <si>
    <t>T004708254</t>
  </si>
  <si>
    <t>20190672</t>
  </si>
  <si>
    <t>470869</t>
  </si>
  <si>
    <t>19-0080947</t>
  </si>
  <si>
    <t>T004708359</t>
  </si>
  <si>
    <t>20190674</t>
  </si>
  <si>
    <t>471889</t>
  </si>
  <si>
    <t>T004708888</t>
  </si>
  <si>
    <t>20190675</t>
  </si>
  <si>
    <t>472012</t>
  </si>
  <si>
    <t>19-0081350</t>
  </si>
  <si>
    <t>T004709034</t>
  </si>
  <si>
    <t>20190663</t>
  </si>
  <si>
    <t>469874</t>
  </si>
  <si>
    <t>T004707337</t>
  </si>
  <si>
    <t>20190664</t>
  </si>
  <si>
    <t>469901</t>
  </si>
  <si>
    <t>19-0080501</t>
  </si>
  <si>
    <t>T004707353</t>
  </si>
  <si>
    <t>20190666</t>
  </si>
  <si>
    <t>470516</t>
  </si>
  <si>
    <t>19-0080841</t>
  </si>
  <si>
    <t>T004707942</t>
  </si>
  <si>
    <t>20190655</t>
  </si>
  <si>
    <t>469636</t>
  </si>
  <si>
    <t>19-0080428</t>
  </si>
  <si>
    <t>T004707068</t>
  </si>
  <si>
    <t>20190658</t>
  </si>
  <si>
    <t>469660</t>
  </si>
  <si>
    <t>19-0080383</t>
  </si>
  <si>
    <t>T004707092</t>
  </si>
  <si>
    <t>20190649</t>
  </si>
  <si>
    <t>465374</t>
  </si>
  <si>
    <t>T004705297</t>
  </si>
  <si>
    <t>20190653</t>
  </si>
  <si>
    <t>468522</t>
  </si>
  <si>
    <t>19-0080025</t>
  </si>
  <si>
    <t>T004706222</t>
  </si>
  <si>
    <t>20190637</t>
  </si>
  <si>
    <t>465110</t>
  </si>
  <si>
    <t>19-0079612</t>
  </si>
  <si>
    <t>T004705017</t>
  </si>
  <si>
    <t>20190639</t>
  </si>
  <si>
    <t>465059</t>
  </si>
  <si>
    <t>19-0079583</t>
  </si>
  <si>
    <t>T004704942</t>
  </si>
  <si>
    <t>20190640</t>
  </si>
  <si>
    <t>465003</t>
  </si>
  <si>
    <t>19-0079564</t>
  </si>
  <si>
    <t>T004704899</t>
  </si>
  <si>
    <t>20190641</t>
  </si>
  <si>
    <t>464982</t>
  </si>
  <si>
    <t>19-0079578</t>
  </si>
  <si>
    <t>T004704896</t>
  </si>
  <si>
    <t>HALSEY 1102</t>
  </si>
  <si>
    <t>20190622</t>
  </si>
  <si>
    <t>459930</t>
  </si>
  <si>
    <t>19-0079030</t>
  </si>
  <si>
    <t>T004703724</t>
  </si>
  <si>
    <t>MIA201913393</t>
  </si>
  <si>
    <t>457378</t>
  </si>
  <si>
    <t>19-0078690</t>
  </si>
  <si>
    <t>20190614</t>
  </si>
  <si>
    <t>458436</t>
  </si>
  <si>
    <t>19-0078794</t>
  </si>
  <si>
    <t>T004702681</t>
  </si>
  <si>
    <t>20190615</t>
  </si>
  <si>
    <t>459154</t>
  </si>
  <si>
    <t>19-0078937</t>
  </si>
  <si>
    <t>T004702940</t>
  </si>
  <si>
    <t>20190616</t>
  </si>
  <si>
    <t>T004703132</t>
  </si>
  <si>
    <t>Field Arrestor</t>
  </si>
  <si>
    <t>20190617</t>
  </si>
  <si>
    <t>457748</t>
  </si>
  <si>
    <t>19-0078904</t>
  </si>
  <si>
    <t>T004702552</t>
  </si>
  <si>
    <t>20190618</t>
  </si>
  <si>
    <t>459794</t>
  </si>
  <si>
    <t>19-0078996</t>
  </si>
  <si>
    <t>T004703108</t>
  </si>
  <si>
    <t>BOWLES 1104</t>
  </si>
  <si>
    <t>20190607</t>
  </si>
  <si>
    <t>455068</t>
  </si>
  <si>
    <t>19-0078239</t>
  </si>
  <si>
    <t>T004701217</t>
  </si>
  <si>
    <t>20190608</t>
  </si>
  <si>
    <t>456859</t>
  </si>
  <si>
    <t>T004702012</t>
  </si>
  <si>
    <t>20190600</t>
  </si>
  <si>
    <t>454788</t>
  </si>
  <si>
    <t>19-0078094</t>
  </si>
  <si>
    <t>T004700872</t>
  </si>
  <si>
    <t>20190586</t>
  </si>
  <si>
    <t>450516</t>
  </si>
  <si>
    <t>19-0077351</t>
  </si>
  <si>
    <t>T004699076</t>
  </si>
  <si>
    <t>20190587</t>
  </si>
  <si>
    <t>452373</t>
  </si>
  <si>
    <t>19-0077564</t>
  </si>
  <si>
    <t>T004699598</t>
  </si>
  <si>
    <t>20190588</t>
  </si>
  <si>
    <t>452267</t>
  </si>
  <si>
    <t>T004699626</t>
  </si>
  <si>
    <t>20190589</t>
  </si>
  <si>
    <t>T004699787</t>
  </si>
  <si>
    <t>20190568</t>
  </si>
  <si>
    <t>449040</t>
  </si>
  <si>
    <t>19-0077070</t>
  </si>
  <si>
    <t>T004698286</t>
  </si>
  <si>
    <t>20190570</t>
  </si>
  <si>
    <t>449613</t>
  </si>
  <si>
    <t>19-0077099</t>
  </si>
  <si>
    <t>T004698372</t>
  </si>
  <si>
    <t>no damage</t>
  </si>
  <si>
    <t>20190572</t>
  </si>
  <si>
    <t>448616</t>
  </si>
  <si>
    <t>T004698275</t>
  </si>
  <si>
    <t>20190573</t>
  </si>
  <si>
    <t>449273</t>
  </si>
  <si>
    <t>T004698236</t>
  </si>
  <si>
    <t>20190576</t>
  </si>
  <si>
    <t>0003867615</t>
  </si>
  <si>
    <t>HILL</t>
  </si>
  <si>
    <t>20190563</t>
  </si>
  <si>
    <t>447334</t>
  </si>
  <si>
    <t>T004697575</t>
  </si>
  <si>
    <t>20190565</t>
  </si>
  <si>
    <t>447665</t>
  </si>
  <si>
    <t>19-0076952</t>
  </si>
  <si>
    <t>T004697692</t>
  </si>
  <si>
    <t>20190566</t>
  </si>
  <si>
    <t>447762</t>
  </si>
  <si>
    <t>19-0076962</t>
  </si>
  <si>
    <t>T004697772</t>
  </si>
  <si>
    <t>20190558</t>
  </si>
  <si>
    <t>445397</t>
  </si>
  <si>
    <t>T004696661</t>
  </si>
  <si>
    <t>LOGAN</t>
  </si>
  <si>
    <t>20190551</t>
  </si>
  <si>
    <t>444485</t>
  </si>
  <si>
    <t>19-0076068</t>
  </si>
  <si>
    <t>T004695679</t>
  </si>
  <si>
    <t>20190528</t>
  </si>
  <si>
    <t>442211</t>
  </si>
  <si>
    <t>19-0075043</t>
  </si>
  <si>
    <t>T004693023</t>
  </si>
  <si>
    <t>EI190707A</t>
  </si>
  <si>
    <t>20190529</t>
  </si>
  <si>
    <t>442210</t>
  </si>
  <si>
    <t>T004693011</t>
  </si>
  <si>
    <t>Service Drops</t>
  </si>
  <si>
    <t>20190533</t>
  </si>
  <si>
    <t>4618611044</t>
  </si>
  <si>
    <t>20190524</t>
  </si>
  <si>
    <t>441928</t>
  </si>
  <si>
    <t>19-0074962</t>
  </si>
  <si>
    <t>T004692649</t>
  </si>
  <si>
    <t>20190525</t>
  </si>
  <si>
    <t>441914</t>
  </si>
  <si>
    <t>19-0074960</t>
  </si>
  <si>
    <t>T004692623</t>
  </si>
  <si>
    <t>20190512</t>
  </si>
  <si>
    <t>441190</t>
  </si>
  <si>
    <t>19-0074673</t>
  </si>
  <si>
    <t>T004691676</t>
  </si>
  <si>
    <t>BANTA 1101</t>
  </si>
  <si>
    <t>20190514</t>
  </si>
  <si>
    <t>T004692191</t>
  </si>
  <si>
    <t>20190516</t>
  </si>
  <si>
    <t>441523</t>
  </si>
  <si>
    <t>19-0074867</t>
  </si>
  <si>
    <t>T004692162</t>
  </si>
  <si>
    <t>20190517</t>
  </si>
  <si>
    <t>441238</t>
  </si>
  <si>
    <t>19-0074699</t>
  </si>
  <si>
    <t>T004691769</t>
  </si>
  <si>
    <t>20190518</t>
  </si>
  <si>
    <t>T004692134</t>
  </si>
  <si>
    <t>20190506</t>
  </si>
  <si>
    <t>441083</t>
  </si>
  <si>
    <t>19-0074649</t>
  </si>
  <si>
    <t>T004691553</t>
  </si>
  <si>
    <t>MIA201913009</t>
  </si>
  <si>
    <t>440858</t>
  </si>
  <si>
    <t>19-0074563</t>
  </si>
  <si>
    <t>20190488</t>
  </si>
  <si>
    <t>439795</t>
  </si>
  <si>
    <t>T004690158</t>
  </si>
  <si>
    <t>20190489</t>
  </si>
  <si>
    <t>T004690210</t>
  </si>
  <si>
    <t>20190492</t>
  </si>
  <si>
    <t>T004690666</t>
  </si>
  <si>
    <t>20190483</t>
  </si>
  <si>
    <t>T004689018</t>
  </si>
  <si>
    <t>20190485</t>
  </si>
  <si>
    <t>438935</t>
  </si>
  <si>
    <t>19-0073704</t>
  </si>
  <si>
    <t>INT-12405, INT-12406</t>
  </si>
  <si>
    <t>T004689509</t>
  </si>
  <si>
    <t>20190478</t>
  </si>
  <si>
    <t>437220</t>
  </si>
  <si>
    <t>19-0073413</t>
  </si>
  <si>
    <t>T004688665</t>
  </si>
  <si>
    <t>20190479</t>
  </si>
  <si>
    <t>438283</t>
  </si>
  <si>
    <t>19-0073476</t>
  </si>
  <si>
    <t>T004688944</t>
  </si>
  <si>
    <t>20190480</t>
  </si>
  <si>
    <t>438317</t>
  </si>
  <si>
    <t>19-0073477</t>
  </si>
  <si>
    <t>T004688951</t>
  </si>
  <si>
    <t>20190470</t>
  </si>
  <si>
    <t>435978</t>
  </si>
  <si>
    <t>19-0073343</t>
  </si>
  <si>
    <t>T004688377</t>
  </si>
  <si>
    <t>20190466</t>
  </si>
  <si>
    <t>433993</t>
  </si>
  <si>
    <t>19-0073176</t>
  </si>
  <si>
    <t>T004687764</t>
  </si>
  <si>
    <t>20190462</t>
  </si>
  <si>
    <t>INT-12397</t>
  </si>
  <si>
    <t>20190453</t>
  </si>
  <si>
    <t>429264</t>
  </si>
  <si>
    <t>T004685397</t>
  </si>
  <si>
    <t>20190454</t>
  </si>
  <si>
    <t>429279</t>
  </si>
  <si>
    <t>19-0072104</t>
  </si>
  <si>
    <t>T004685580</t>
  </si>
  <si>
    <t>20190455</t>
  </si>
  <si>
    <t>429780</t>
  </si>
  <si>
    <t>T004685872</t>
  </si>
  <si>
    <t>20190458</t>
  </si>
  <si>
    <t>429868</t>
  </si>
  <si>
    <t>19-0072377</t>
  </si>
  <si>
    <t>T004686009</t>
  </si>
  <si>
    <t>20190446</t>
  </si>
  <si>
    <t>428182</t>
  </si>
  <si>
    <t>19-0071714</t>
  </si>
  <si>
    <t>T004684344</t>
  </si>
  <si>
    <t>20190449</t>
  </si>
  <si>
    <t>428957</t>
  </si>
  <si>
    <t>19-0071999</t>
  </si>
  <si>
    <t>0001515044</t>
  </si>
  <si>
    <t>EI190625A</t>
  </si>
  <si>
    <t>LONOAK</t>
  </si>
  <si>
    <t>20190442</t>
  </si>
  <si>
    <t>INT-12387</t>
  </si>
  <si>
    <t>20190432</t>
  </si>
  <si>
    <t>T004682932</t>
  </si>
  <si>
    <t>20190434</t>
  </si>
  <si>
    <t>426914</t>
  </si>
  <si>
    <t>T004682974</t>
  </si>
  <si>
    <t>20190429</t>
  </si>
  <si>
    <t>426642</t>
  </si>
  <si>
    <t>19-0071180</t>
  </si>
  <si>
    <t>T004682702</t>
  </si>
  <si>
    <t>20190417</t>
  </si>
  <si>
    <t>425204</t>
  </si>
  <si>
    <t>19-0070502</t>
  </si>
  <si>
    <t>T004681126</t>
  </si>
  <si>
    <t>20190421</t>
  </si>
  <si>
    <t>425534</t>
  </si>
  <si>
    <t>19-0070659</t>
  </si>
  <si>
    <t>T004681507</t>
  </si>
  <si>
    <t>20190422</t>
  </si>
  <si>
    <t>425581</t>
  </si>
  <si>
    <t>19-0070703</t>
  </si>
  <si>
    <t>T004681567</t>
  </si>
  <si>
    <t>20190413</t>
  </si>
  <si>
    <t>T004680087</t>
  </si>
  <si>
    <t>No recorded damage</t>
  </si>
  <si>
    <t>20190414</t>
  </si>
  <si>
    <t>424758</t>
  </si>
  <si>
    <t>19-0070343</t>
  </si>
  <si>
    <t>T004680904</t>
  </si>
  <si>
    <t>20190407</t>
  </si>
  <si>
    <t>421042</t>
  </si>
  <si>
    <t>19-0069581</t>
  </si>
  <si>
    <t>T004679236</t>
  </si>
  <si>
    <t>20190408</t>
  </si>
  <si>
    <t>421322</t>
  </si>
  <si>
    <t>T004679493</t>
  </si>
  <si>
    <t>Cutouts, Crossarm</t>
  </si>
  <si>
    <t>20190409</t>
  </si>
  <si>
    <t>421343</t>
  </si>
  <si>
    <t>19-0069679</t>
  </si>
  <si>
    <t>T004679531</t>
  </si>
  <si>
    <t>20190411</t>
  </si>
  <si>
    <t>INT-12372</t>
  </si>
  <si>
    <t>20190398</t>
  </si>
  <si>
    <t>418251</t>
  </si>
  <si>
    <t>19-0069041</t>
  </si>
  <si>
    <t>T004678203</t>
  </si>
  <si>
    <t>20190401</t>
  </si>
  <si>
    <t>420658</t>
  </si>
  <si>
    <t>19-0069403</t>
  </si>
  <si>
    <t>T004678931</t>
  </si>
  <si>
    <t>Insulators/Conductors/</t>
  </si>
  <si>
    <t>20190402</t>
  </si>
  <si>
    <t>420696</t>
  </si>
  <si>
    <t>T004678941</t>
  </si>
  <si>
    <t>20190386</t>
  </si>
  <si>
    <t>417406</t>
  </si>
  <si>
    <t>19-0068579</t>
  </si>
  <si>
    <t>T004677329</t>
  </si>
  <si>
    <t>20190389</t>
  </si>
  <si>
    <t>417979</t>
  </si>
  <si>
    <t>19-0068770</t>
  </si>
  <si>
    <t>T004677850</t>
  </si>
  <si>
    <t xml:space="preserve">                                                         </t>
  </si>
  <si>
    <t>20190390</t>
  </si>
  <si>
    <t>418034</t>
  </si>
  <si>
    <t>19-0068776</t>
  </si>
  <si>
    <t>T004677916</t>
  </si>
  <si>
    <t xml:space="preserve">Transformer </t>
  </si>
  <si>
    <t>20190391</t>
  </si>
  <si>
    <t>418035</t>
  </si>
  <si>
    <t>19-0068786</t>
  </si>
  <si>
    <t>T004677922</t>
  </si>
  <si>
    <t>20190392</t>
  </si>
  <si>
    <t>418149</t>
  </si>
  <si>
    <t>T004678037</t>
  </si>
  <si>
    <t>20190393</t>
  </si>
  <si>
    <t>6535093459</t>
  </si>
  <si>
    <t>20190384</t>
  </si>
  <si>
    <t>416113</t>
  </si>
  <si>
    <t>19-0068224</t>
  </si>
  <si>
    <t>T004676771</t>
  </si>
  <si>
    <t>20190380</t>
  </si>
  <si>
    <t>414501</t>
  </si>
  <si>
    <t>19-0068074</t>
  </si>
  <si>
    <t>T004676437</t>
  </si>
  <si>
    <t>20190372</t>
  </si>
  <si>
    <t>T004675077</t>
  </si>
  <si>
    <t>20190374</t>
  </si>
  <si>
    <t>412490</t>
  </si>
  <si>
    <t>19-0067841</t>
  </si>
  <si>
    <t>T004675763</t>
  </si>
  <si>
    <t>20190367</t>
  </si>
  <si>
    <t>408495</t>
  </si>
  <si>
    <t>19-0067072</t>
  </si>
  <si>
    <t>T004673876</t>
  </si>
  <si>
    <t>20190354</t>
  </si>
  <si>
    <t>407270</t>
  </si>
  <si>
    <t>T004672459</t>
  </si>
  <si>
    <t>20190357</t>
  </si>
  <si>
    <t>INT-12360</t>
  </si>
  <si>
    <t>T004672976</t>
  </si>
  <si>
    <t>20190358</t>
  </si>
  <si>
    <t>407729</t>
  </si>
  <si>
    <t>19-0066727</t>
  </si>
  <si>
    <t>T004673045</t>
  </si>
  <si>
    <t>20190344</t>
  </si>
  <si>
    <t>404960</t>
  </si>
  <si>
    <t>19-0065825</t>
  </si>
  <si>
    <t>T004669946</t>
  </si>
  <si>
    <t>20190345</t>
  </si>
  <si>
    <t>405201</t>
  </si>
  <si>
    <t>T004670293</t>
  </si>
  <si>
    <t>20190346</t>
  </si>
  <si>
    <t>405693</t>
  </si>
  <si>
    <t>19-0065998</t>
  </si>
  <si>
    <t>T004670754</t>
  </si>
  <si>
    <t>EI190611A</t>
  </si>
  <si>
    <t>20190348</t>
  </si>
  <si>
    <t>406075</t>
  </si>
  <si>
    <t>T004671160</t>
  </si>
  <si>
    <t>20190349</t>
  </si>
  <si>
    <t>406255</t>
  </si>
  <si>
    <t>19-0066149</t>
  </si>
  <si>
    <t>T004671300</t>
  </si>
  <si>
    <t xml:space="preserve">Pole caught fire </t>
  </si>
  <si>
    <t>20190350</t>
  </si>
  <si>
    <t>406466</t>
  </si>
  <si>
    <t>19-0066424</t>
  </si>
  <si>
    <t>T004671412</t>
  </si>
  <si>
    <t>20190327</t>
  </si>
  <si>
    <t>403618</t>
  </si>
  <si>
    <t>19-0065293</t>
  </si>
  <si>
    <t>T004668584</t>
  </si>
  <si>
    <t>20190328</t>
  </si>
  <si>
    <t>403736</t>
  </si>
  <si>
    <t>T004668755</t>
  </si>
  <si>
    <t>20190329</t>
  </si>
  <si>
    <t>T004668756</t>
  </si>
  <si>
    <t>20190332</t>
  </si>
  <si>
    <t>404004</t>
  </si>
  <si>
    <t>T004668996</t>
  </si>
  <si>
    <t>20190333</t>
  </si>
  <si>
    <t>403964</t>
  </si>
  <si>
    <t>T004669031</t>
  </si>
  <si>
    <t>HICKS 1113</t>
  </si>
  <si>
    <t>20190334</t>
  </si>
  <si>
    <t>404117</t>
  </si>
  <si>
    <t>T004669058</t>
  </si>
  <si>
    <t>20190335</t>
  </si>
  <si>
    <t>404148</t>
  </si>
  <si>
    <t>19-0065481</t>
  </si>
  <si>
    <t>T004669100</t>
  </si>
  <si>
    <t>20190336</t>
  </si>
  <si>
    <t>404508</t>
  </si>
  <si>
    <t>19-0065545</t>
  </si>
  <si>
    <t>T004669372</t>
  </si>
  <si>
    <t>20190310</t>
  </si>
  <si>
    <t>402250</t>
  </si>
  <si>
    <t>19-0064780</t>
  </si>
  <si>
    <t>T004667044</t>
  </si>
  <si>
    <t>20190316</t>
  </si>
  <si>
    <t>402582</t>
  </si>
  <si>
    <t>19-0064855</t>
  </si>
  <si>
    <t>T004667452</t>
  </si>
  <si>
    <t>20190317</t>
  </si>
  <si>
    <t>402624</t>
  </si>
  <si>
    <t>19-0064860</t>
  </si>
  <si>
    <t>T004667526</t>
  </si>
  <si>
    <t>20190318</t>
  </si>
  <si>
    <t>402663</t>
  </si>
  <si>
    <t>19-0064866</t>
  </si>
  <si>
    <t>T004667537</t>
  </si>
  <si>
    <t>20190320</t>
  </si>
  <si>
    <t>402769</t>
  </si>
  <si>
    <t>19-0064901</t>
  </si>
  <si>
    <t>T004667666</t>
  </si>
  <si>
    <t>Transformer at Meter</t>
  </si>
  <si>
    <t>20190321</t>
  </si>
  <si>
    <t>402950</t>
  </si>
  <si>
    <t>19-0064918</t>
  </si>
  <si>
    <t>T004667796</t>
  </si>
  <si>
    <t>MIA201912046</t>
  </si>
  <si>
    <t>401321</t>
  </si>
  <si>
    <t>20190299</t>
  </si>
  <si>
    <t>T004666332</t>
  </si>
  <si>
    <t>20190301</t>
  </si>
  <si>
    <t>401416</t>
  </si>
  <si>
    <t>19-0064568</t>
  </si>
  <si>
    <t>T004666420</t>
  </si>
  <si>
    <t>20190303</t>
  </si>
  <si>
    <t>401603</t>
  </si>
  <si>
    <t>T004666695</t>
  </si>
  <si>
    <t>20190305</t>
  </si>
  <si>
    <t>401789</t>
  </si>
  <si>
    <t>19-0064689</t>
  </si>
  <si>
    <t>T004666900</t>
  </si>
  <si>
    <t>20190309</t>
  </si>
  <si>
    <t>9205422112</t>
  </si>
  <si>
    <t>20190289</t>
  </si>
  <si>
    <t>400545</t>
  </si>
  <si>
    <t>19-0064216</t>
  </si>
  <si>
    <t>T004665330</t>
  </si>
  <si>
    <t>20190290</t>
  </si>
  <si>
    <t>400699</t>
  </si>
  <si>
    <t>19-0064229</t>
  </si>
  <si>
    <t>T004665505</t>
  </si>
  <si>
    <t>20190291</t>
  </si>
  <si>
    <t>400886</t>
  </si>
  <si>
    <t>19-0064311</t>
  </si>
  <si>
    <t>T004665557</t>
  </si>
  <si>
    <t>20190294</t>
  </si>
  <si>
    <t>T004665871</t>
  </si>
  <si>
    <t>20190278</t>
  </si>
  <si>
    <t>T004664060</t>
  </si>
  <si>
    <t>20190281</t>
  </si>
  <si>
    <t>INT-12345</t>
  </si>
  <si>
    <t>EI190606A</t>
  </si>
  <si>
    <t>EI190529A</t>
  </si>
  <si>
    <t>20190264</t>
  </si>
  <si>
    <t>397498</t>
  </si>
  <si>
    <t>19-0062634</t>
  </si>
  <si>
    <t>T004661980</t>
  </si>
  <si>
    <t>20190247</t>
  </si>
  <si>
    <t>T004660103</t>
  </si>
  <si>
    <t>20190249</t>
  </si>
  <si>
    <t>396668</t>
  </si>
  <si>
    <t>T004660989</t>
  </si>
  <si>
    <t>Pole Molding /Riser</t>
  </si>
  <si>
    <t>20190251</t>
  </si>
  <si>
    <t>T004661016</t>
  </si>
  <si>
    <t>Lapp Insulators</t>
  </si>
  <si>
    <t>20190252</t>
  </si>
  <si>
    <t>396834</t>
  </si>
  <si>
    <t>T004661208</t>
  </si>
  <si>
    <t>Secondary/Service Conductors</t>
  </si>
  <si>
    <t>20190243</t>
  </si>
  <si>
    <t>394979</t>
  </si>
  <si>
    <t>19-0061080</t>
  </si>
  <si>
    <t>T004658496</t>
  </si>
  <si>
    <t>20190244</t>
  </si>
  <si>
    <t>395203</t>
  </si>
  <si>
    <t>T004659094</t>
  </si>
  <si>
    <t>Wire Messenger, secondary conductor</t>
  </si>
  <si>
    <t>20190239</t>
  </si>
  <si>
    <t>394248</t>
  </si>
  <si>
    <t>19-0060863</t>
  </si>
  <si>
    <t>T004658042</t>
  </si>
  <si>
    <t>20190240</t>
  </si>
  <si>
    <t>394676</t>
  </si>
  <si>
    <t>19-0060901</t>
  </si>
  <si>
    <t>T004658158</t>
  </si>
  <si>
    <t>VOLTA 1101</t>
  </si>
  <si>
    <t>20190227</t>
  </si>
  <si>
    <t>393213</t>
  </si>
  <si>
    <t>T004656409</t>
  </si>
  <si>
    <t>Jumper, Capacitor</t>
  </si>
  <si>
    <t>20190228</t>
  </si>
  <si>
    <t>393256</t>
  </si>
  <si>
    <t>19-0059906</t>
  </si>
  <si>
    <t>T004656462</t>
  </si>
  <si>
    <t>Crossarm/Insulator/Guy</t>
  </si>
  <si>
    <t>20190231</t>
  </si>
  <si>
    <t>393711</t>
  </si>
  <si>
    <t>19-0060214</t>
  </si>
  <si>
    <t>T004657013</t>
  </si>
  <si>
    <t>EI190530A</t>
  </si>
  <si>
    <t>Crossarm/Transformer/Cutout/Guy/Insulator.</t>
  </si>
  <si>
    <t>20190232</t>
  </si>
  <si>
    <t>394089</t>
  </si>
  <si>
    <t>19-0060556</t>
  </si>
  <si>
    <t>T004657380</t>
  </si>
  <si>
    <t>20190226</t>
  </si>
  <si>
    <t>1456972117</t>
  </si>
  <si>
    <t>20190213</t>
  </si>
  <si>
    <t>392698</t>
  </si>
  <si>
    <t>19-0059088</t>
  </si>
  <si>
    <t>T004655875</t>
  </si>
  <si>
    <t>20190214</t>
  </si>
  <si>
    <t>392919</t>
  </si>
  <si>
    <t>19-0059237</t>
  </si>
  <si>
    <t>T004656110</t>
  </si>
  <si>
    <t>20190216</t>
  </si>
  <si>
    <t>T004656196</t>
  </si>
  <si>
    <t>TULARE</t>
  </si>
  <si>
    <t>20190204</t>
  </si>
  <si>
    <t>391894</t>
  </si>
  <si>
    <t>19-0058574</t>
  </si>
  <si>
    <t>T004654894</t>
  </si>
  <si>
    <t>20190195</t>
  </si>
  <si>
    <t>390266</t>
  </si>
  <si>
    <t>19-0057638</t>
  </si>
  <si>
    <t>T004653150</t>
  </si>
  <si>
    <t>20190196</t>
  </si>
  <si>
    <t>390301</t>
  </si>
  <si>
    <t>19-0057650</t>
  </si>
  <si>
    <t>T004653187</t>
  </si>
  <si>
    <t>CATLETT-1102</t>
  </si>
  <si>
    <t>20190188</t>
  </si>
  <si>
    <t>389503</t>
  </si>
  <si>
    <t>T004652279</t>
  </si>
  <si>
    <t>20190189</t>
  </si>
  <si>
    <t>389807</t>
  </si>
  <si>
    <t>T004652628</t>
  </si>
  <si>
    <t>20190190</t>
  </si>
  <si>
    <t>T004652455</t>
  </si>
  <si>
    <t>20190177</t>
  </si>
  <si>
    <t>387232</t>
  </si>
  <si>
    <t>T004649574</t>
  </si>
  <si>
    <t>20190178</t>
  </si>
  <si>
    <t>387271</t>
  </si>
  <si>
    <t>19-0055013</t>
  </si>
  <si>
    <t>T004649575</t>
  </si>
  <si>
    <t>20190164</t>
  </si>
  <si>
    <t>383761</t>
  </si>
  <si>
    <t>T004645432</t>
  </si>
  <si>
    <t>20190165</t>
  </si>
  <si>
    <t>383903</t>
  </si>
  <si>
    <t>19-0053464</t>
  </si>
  <si>
    <t>20190159</t>
  </si>
  <si>
    <t>381716</t>
  </si>
  <si>
    <t>19-0052480</t>
  </si>
  <si>
    <t>T004642710</t>
  </si>
  <si>
    <t>20190158</t>
  </si>
  <si>
    <t>381158</t>
  </si>
  <si>
    <t>19-0052273</t>
  </si>
  <si>
    <t>20190155</t>
  </si>
  <si>
    <t>380486</t>
  </si>
  <si>
    <t>19-0051893</t>
  </si>
  <si>
    <t>WHEATLAND 1105</t>
  </si>
  <si>
    <t>20190154</t>
  </si>
  <si>
    <t>380439</t>
  </si>
  <si>
    <t>20190150</t>
  </si>
  <si>
    <t>380010</t>
  </si>
  <si>
    <t>19-0051674</t>
  </si>
  <si>
    <t>T004640907</t>
  </si>
  <si>
    <t>20190151</t>
  </si>
  <si>
    <t>T004641156</t>
  </si>
  <si>
    <t>20190152</t>
  </si>
  <si>
    <t>380438</t>
  </si>
  <si>
    <t>19-0051881</t>
  </si>
  <si>
    <t>Also conductor around pole</t>
  </si>
  <si>
    <t>20190153</t>
  </si>
  <si>
    <t>379843</t>
  </si>
  <si>
    <t>19-0051586</t>
  </si>
  <si>
    <t>INT-12245</t>
  </si>
  <si>
    <t>20190147</t>
  </si>
  <si>
    <t>378070</t>
  </si>
  <si>
    <t>19-0050820</t>
  </si>
  <si>
    <t>T004638828</t>
  </si>
  <si>
    <t>20190148</t>
  </si>
  <si>
    <t>INT-12233</t>
  </si>
  <si>
    <t>TRINITY</t>
  </si>
  <si>
    <t>20190141</t>
  </si>
  <si>
    <t>T004636718</t>
  </si>
  <si>
    <t>ELK CREEK 1101</t>
  </si>
  <si>
    <t>20190140</t>
  </si>
  <si>
    <t>376037</t>
  </si>
  <si>
    <t>19-0049826</t>
  </si>
  <si>
    <t>T004636342</t>
  </si>
  <si>
    <t>20190138</t>
  </si>
  <si>
    <t>373999</t>
  </si>
  <si>
    <t>19-0048987</t>
  </si>
  <si>
    <t>T004634313</t>
  </si>
  <si>
    <t>20190137</t>
  </si>
  <si>
    <t>373919</t>
  </si>
  <si>
    <t>19-0048958</t>
  </si>
  <si>
    <t>T004634266</t>
  </si>
  <si>
    <t>20190136</t>
  </si>
  <si>
    <t>INT-12207</t>
  </si>
  <si>
    <t>20190135</t>
  </si>
  <si>
    <t>373463</t>
  </si>
  <si>
    <t>19-0048792</t>
  </si>
  <si>
    <t>T004633800</t>
  </si>
  <si>
    <t>20190134</t>
  </si>
  <si>
    <t>Triplex Riser</t>
  </si>
  <si>
    <t>MIA201910504</t>
  </si>
  <si>
    <t>20190132</t>
  </si>
  <si>
    <t>373278</t>
  </si>
  <si>
    <t>19-0048693</t>
  </si>
  <si>
    <t>T004633564</t>
  </si>
  <si>
    <t>20190133</t>
  </si>
  <si>
    <t>373351</t>
  </si>
  <si>
    <t>19-0048754</t>
  </si>
  <si>
    <t>T004633673</t>
  </si>
  <si>
    <t>20190129</t>
  </si>
  <si>
    <t>371925</t>
  </si>
  <si>
    <t>T004632183, T004632189</t>
  </si>
  <si>
    <t>20190126</t>
  </si>
  <si>
    <t>370494</t>
  </si>
  <si>
    <t>T004630446</t>
  </si>
  <si>
    <t>20190125</t>
  </si>
  <si>
    <t>369981</t>
  </si>
  <si>
    <t>T004629842</t>
  </si>
  <si>
    <t>20190123</t>
  </si>
  <si>
    <t>369637</t>
  </si>
  <si>
    <t>19-0046853</t>
  </si>
  <si>
    <t>T004629414</t>
  </si>
  <si>
    <t>Splice or Connector</t>
  </si>
  <si>
    <t>20190121</t>
  </si>
  <si>
    <t>368889</t>
  </si>
  <si>
    <t>19-0046618</t>
  </si>
  <si>
    <t>T004628661</t>
  </si>
  <si>
    <t>20190120</t>
  </si>
  <si>
    <t>368431</t>
  </si>
  <si>
    <t>19-0046324</t>
  </si>
  <si>
    <t>T004628055</t>
  </si>
  <si>
    <t>20190119</t>
  </si>
  <si>
    <t>368109</t>
  </si>
  <si>
    <t>19-0046102</t>
  </si>
  <si>
    <t>T004627642</t>
  </si>
  <si>
    <t>20190118</t>
  </si>
  <si>
    <t>20190112</t>
  </si>
  <si>
    <t>367129</t>
  </si>
  <si>
    <t>19-0045653</t>
  </si>
  <si>
    <t>20190111</t>
  </si>
  <si>
    <t>INT-12191</t>
  </si>
  <si>
    <t>20190109</t>
  </si>
  <si>
    <t>366280</t>
  </si>
  <si>
    <t>19-0045231</t>
  </si>
  <si>
    <t>20190106</t>
  </si>
  <si>
    <t>T004623217</t>
  </si>
  <si>
    <t>20190099</t>
  </si>
  <si>
    <t>359637</t>
  </si>
  <si>
    <t>T004617735</t>
  </si>
  <si>
    <t>20190095</t>
  </si>
  <si>
    <t>357677</t>
  </si>
  <si>
    <t>T004615366</t>
  </si>
  <si>
    <t>20190094</t>
  </si>
  <si>
    <t>357256</t>
  </si>
  <si>
    <t>19-0041092</t>
  </si>
  <si>
    <t xml:space="preserve">T004614946 </t>
  </si>
  <si>
    <t>20190093</t>
  </si>
  <si>
    <t>357224</t>
  </si>
  <si>
    <t>19-0041008</t>
  </si>
  <si>
    <t>T004614908</t>
  </si>
  <si>
    <t>20190092</t>
  </si>
  <si>
    <t>356966</t>
  </si>
  <si>
    <t>19-0041058</t>
  </si>
  <si>
    <t>20190091</t>
  </si>
  <si>
    <t>356725</t>
  </si>
  <si>
    <t>19-0040969</t>
  </si>
  <si>
    <t>T004614212</t>
  </si>
  <si>
    <t>20190076</t>
  </si>
  <si>
    <t>342984</t>
  </si>
  <si>
    <t>19-0035101</t>
  </si>
  <si>
    <t>T004598680</t>
  </si>
  <si>
    <t>20190068</t>
  </si>
  <si>
    <t>339511</t>
  </si>
  <si>
    <t>19-0033940</t>
  </si>
  <si>
    <t>T004595153</t>
  </si>
  <si>
    <t>20190067</t>
  </si>
  <si>
    <t>338768</t>
  </si>
  <si>
    <t>19-0033617</t>
  </si>
  <si>
    <t>20190057</t>
  </si>
  <si>
    <t>324495</t>
  </si>
  <si>
    <t>19-0028313</t>
  </si>
  <si>
    <t>T004577685</t>
  </si>
  <si>
    <t>20190056</t>
  </si>
  <si>
    <t>321915</t>
  </si>
  <si>
    <t>T004575066</t>
  </si>
  <si>
    <t>20190045</t>
  </si>
  <si>
    <t>299794</t>
  </si>
  <si>
    <t>T004550304</t>
  </si>
  <si>
    <t>20190041</t>
  </si>
  <si>
    <t>285738</t>
  </si>
  <si>
    <t>T004534161</t>
  </si>
  <si>
    <t>20190034</t>
  </si>
  <si>
    <t>279411</t>
  </si>
  <si>
    <t>T004527071</t>
  </si>
  <si>
    <t>20190025</t>
  </si>
  <si>
    <t>272123</t>
  </si>
  <si>
    <t>19-0010443</t>
  </si>
  <si>
    <t>20190019</t>
  </si>
  <si>
    <t>264612</t>
  </si>
  <si>
    <t>19-0008511</t>
  </si>
  <si>
    <t>MIA20191240</t>
  </si>
  <si>
    <t>6701081</t>
  </si>
  <si>
    <t>20181068</t>
  </si>
  <si>
    <t>251103</t>
  </si>
  <si>
    <t>18-0111307</t>
  </si>
  <si>
    <t>20181052</t>
  </si>
  <si>
    <t>240117</t>
  </si>
  <si>
    <t>20181050</t>
  </si>
  <si>
    <t>238692</t>
  </si>
  <si>
    <t>20181022</t>
  </si>
  <si>
    <t>223245</t>
  </si>
  <si>
    <t>18-0102707</t>
  </si>
  <si>
    <t>EI181123A</t>
  </si>
  <si>
    <t>Contact - Other</t>
  </si>
  <si>
    <t>MIA20184922</t>
  </si>
  <si>
    <t>220836</t>
  </si>
  <si>
    <t>18-0102043</t>
  </si>
  <si>
    <t>20180993</t>
  </si>
  <si>
    <t>219464</t>
  </si>
  <si>
    <t>18-0101683</t>
  </si>
  <si>
    <t>20180990</t>
  </si>
  <si>
    <t>219184</t>
  </si>
  <si>
    <t>18-0101510</t>
  </si>
  <si>
    <t>20180989</t>
  </si>
  <si>
    <t>20180986</t>
  </si>
  <si>
    <t>217572</t>
  </si>
  <si>
    <t>20180987</t>
  </si>
  <si>
    <t>217761</t>
  </si>
  <si>
    <t>20180985</t>
  </si>
  <si>
    <t>217489</t>
  </si>
  <si>
    <t>18-0100697</t>
  </si>
  <si>
    <t>20180982</t>
  </si>
  <si>
    <t>216987</t>
  </si>
  <si>
    <t>18-0100490</t>
  </si>
  <si>
    <t>20180977</t>
  </si>
  <si>
    <t>215634</t>
  </si>
  <si>
    <t>18-0099862</t>
  </si>
  <si>
    <t>20180979</t>
  </si>
  <si>
    <t>215656</t>
  </si>
  <si>
    <t>18-0099901</t>
  </si>
  <si>
    <t>20180973</t>
  </si>
  <si>
    <t>214451</t>
  </si>
  <si>
    <t>20180974</t>
  </si>
  <si>
    <t>214696</t>
  </si>
  <si>
    <t>18-0099492</t>
  </si>
  <si>
    <t>20180967</t>
  </si>
  <si>
    <t>213629</t>
  </si>
  <si>
    <t>FULTON 1105</t>
  </si>
  <si>
    <t>20180970</t>
  </si>
  <si>
    <t>213902</t>
  </si>
  <si>
    <t>18-0099193</t>
  </si>
  <si>
    <t>20180960</t>
  </si>
  <si>
    <t>213228</t>
  </si>
  <si>
    <t>20180963</t>
  </si>
  <si>
    <t>213432</t>
  </si>
  <si>
    <t>18-0098979</t>
  </si>
  <si>
    <t>20180964</t>
  </si>
  <si>
    <t>213446</t>
  </si>
  <si>
    <t>18-0098972</t>
  </si>
  <si>
    <t>MIA201811570</t>
  </si>
  <si>
    <t>212765</t>
  </si>
  <si>
    <t>20180956</t>
  </si>
  <si>
    <t>213027</t>
  </si>
  <si>
    <t>18-0098856</t>
  </si>
  <si>
    <t>20180947</t>
  </si>
  <si>
    <t>212052</t>
  </si>
  <si>
    <t>18-0098482</t>
  </si>
  <si>
    <t>20180949</t>
  </si>
  <si>
    <t>212178</t>
  </si>
  <si>
    <t>18-0098521</t>
  </si>
  <si>
    <t>20180953</t>
  </si>
  <si>
    <t>212596</t>
  </si>
  <si>
    <t>18-0098725</t>
  </si>
  <si>
    <t>20180940</t>
  </si>
  <si>
    <t>211666</t>
  </si>
  <si>
    <t>18-0098258</t>
  </si>
  <si>
    <t>automatic bump sleeve</t>
  </si>
  <si>
    <t>20180941</t>
  </si>
  <si>
    <t>211726</t>
  </si>
  <si>
    <t>18-0098381</t>
  </si>
  <si>
    <t>20180946</t>
  </si>
  <si>
    <t>212008</t>
  </si>
  <si>
    <t>18-0098466</t>
  </si>
  <si>
    <t>20180937</t>
  </si>
  <si>
    <t>210777</t>
  </si>
  <si>
    <t>20180927</t>
  </si>
  <si>
    <t>207229</t>
  </si>
  <si>
    <t>20180925</t>
  </si>
  <si>
    <t>206396</t>
  </si>
  <si>
    <t>20180923</t>
  </si>
  <si>
    <t>205795</t>
  </si>
  <si>
    <t>18-0095710</t>
  </si>
  <si>
    <t>20180919</t>
  </si>
  <si>
    <t>203653</t>
  </si>
  <si>
    <t>18-0094889</t>
  </si>
  <si>
    <t>20180917</t>
  </si>
  <si>
    <t>203191</t>
  </si>
  <si>
    <t>18-0094702</t>
  </si>
  <si>
    <t>20180916</t>
  </si>
  <si>
    <t>202641</t>
  </si>
  <si>
    <t>20180915</t>
  </si>
  <si>
    <t>202622</t>
  </si>
  <si>
    <t>18-0094369</t>
  </si>
  <si>
    <t>20180913</t>
  </si>
  <si>
    <t>201734</t>
  </si>
  <si>
    <t>MIA201810052</t>
  </si>
  <si>
    <t>201186</t>
  </si>
  <si>
    <t>18-0093599</t>
  </si>
  <si>
    <t>CURTIS 1702</t>
  </si>
  <si>
    <t>20180911</t>
  </si>
  <si>
    <t>20180905</t>
  </si>
  <si>
    <t>199495</t>
  </si>
  <si>
    <t>18-0092526</t>
  </si>
  <si>
    <t>Contact - Vehicle</t>
  </si>
  <si>
    <t>20180902</t>
  </si>
  <si>
    <t>20180901</t>
  </si>
  <si>
    <t>Charles</t>
  </si>
  <si>
    <t>INT-11477</t>
  </si>
  <si>
    <t>20180898</t>
  </si>
  <si>
    <t>197639</t>
  </si>
  <si>
    <t>18-0091501</t>
  </si>
  <si>
    <t>EI181017A</t>
  </si>
  <si>
    <t>20180895</t>
  </si>
  <si>
    <t>196726</t>
  </si>
  <si>
    <t>18-0091127</t>
  </si>
  <si>
    <t>20180894</t>
  </si>
  <si>
    <t>196475</t>
  </si>
  <si>
    <t>18-0090952</t>
  </si>
  <si>
    <t>MIA20187176</t>
  </si>
  <si>
    <t>20180892</t>
  </si>
  <si>
    <t>195193</t>
  </si>
  <si>
    <t>18-0090342</t>
  </si>
  <si>
    <t>20180891</t>
  </si>
  <si>
    <t>195022</t>
  </si>
  <si>
    <t>18-0090299</t>
  </si>
  <si>
    <t>20180890</t>
  </si>
  <si>
    <t>195004</t>
  </si>
  <si>
    <t>18-0090288</t>
  </si>
  <si>
    <t>EI181014A</t>
  </si>
  <si>
    <t>PINE GROVE 1102</t>
  </si>
  <si>
    <t>MIT20180030</t>
  </si>
  <si>
    <t>18-0090287</t>
  </si>
  <si>
    <t>20180887</t>
  </si>
  <si>
    <t>194784</t>
  </si>
  <si>
    <t>18-0090193</t>
  </si>
  <si>
    <t>20180884</t>
  </si>
  <si>
    <t>193589</t>
  </si>
  <si>
    <t>20180883</t>
  </si>
  <si>
    <t>Other: Unclear Line Item*</t>
  </si>
  <si>
    <t>20180881</t>
  </si>
  <si>
    <t>193220</t>
  </si>
  <si>
    <t>18-0089422</t>
  </si>
  <si>
    <t>20180879</t>
  </si>
  <si>
    <t>192583</t>
  </si>
  <si>
    <t>18-0089140</t>
  </si>
  <si>
    <t>20180876</t>
  </si>
  <si>
    <t>190857</t>
  </si>
  <si>
    <t>20180874</t>
  </si>
  <si>
    <t>190432</t>
  </si>
  <si>
    <t>20180866</t>
  </si>
  <si>
    <t>190058</t>
  </si>
  <si>
    <t>18-0087893</t>
  </si>
  <si>
    <t>20180865</t>
  </si>
  <si>
    <t>190060</t>
  </si>
  <si>
    <t>18-0087853</t>
  </si>
  <si>
    <t>Unknown - Pre-existing Fire or PG&amp;E Equipment</t>
  </si>
  <si>
    <t>20180863</t>
  </si>
  <si>
    <t>189965</t>
  </si>
  <si>
    <t>18-0087807</t>
  </si>
  <si>
    <t>20180862</t>
  </si>
  <si>
    <t>189863</t>
  </si>
  <si>
    <t>18-0087674</t>
  </si>
  <si>
    <t>Contact - Balloon</t>
  </si>
  <si>
    <t>20180860</t>
  </si>
  <si>
    <t>20180851</t>
  </si>
  <si>
    <t>187410</t>
  </si>
  <si>
    <t>18-0086333</t>
  </si>
  <si>
    <t>20180841</t>
  </si>
  <si>
    <t>185138</t>
  </si>
  <si>
    <t>18-0085308</t>
  </si>
  <si>
    <t>DOLAN ROAD 1101</t>
  </si>
  <si>
    <t>20180839</t>
  </si>
  <si>
    <t>184501</t>
  </si>
  <si>
    <t>18-0084966</t>
  </si>
  <si>
    <t>20180837</t>
  </si>
  <si>
    <t>184002</t>
  </si>
  <si>
    <t>18-0084851</t>
  </si>
  <si>
    <t>20180838</t>
  </si>
  <si>
    <t>184114</t>
  </si>
  <si>
    <t>18-0084877</t>
  </si>
  <si>
    <t>20180833</t>
  </si>
  <si>
    <t>183097</t>
  </si>
  <si>
    <t>18-0084364</t>
  </si>
  <si>
    <t>20180836</t>
  </si>
  <si>
    <t>INT-11395</t>
  </si>
  <si>
    <t>20180831</t>
  </si>
  <si>
    <t>INT-11393</t>
  </si>
  <si>
    <t>20180832</t>
  </si>
  <si>
    <t>INT-11394</t>
  </si>
  <si>
    <t>20180828</t>
  </si>
  <si>
    <t>182918</t>
  </si>
  <si>
    <t>18-0084318</t>
  </si>
  <si>
    <t>1102/2</t>
  </si>
  <si>
    <t>20180818</t>
  </si>
  <si>
    <t>180398</t>
  </si>
  <si>
    <t>18-0082813</t>
  </si>
  <si>
    <t>20180819</t>
  </si>
  <si>
    <t>180604</t>
  </si>
  <si>
    <t>18-0082985</t>
  </si>
  <si>
    <t>20180820</t>
  </si>
  <si>
    <t>INT-11388</t>
  </si>
  <si>
    <t>20180812</t>
  </si>
  <si>
    <t>179660</t>
  </si>
  <si>
    <t>20180814</t>
  </si>
  <si>
    <t>179860</t>
  </si>
  <si>
    <t>18-0082586</t>
  </si>
  <si>
    <t>20180808</t>
  </si>
  <si>
    <t>179507</t>
  </si>
  <si>
    <t>20180801</t>
  </si>
  <si>
    <t>178815</t>
  </si>
  <si>
    <t>20180805</t>
  </si>
  <si>
    <t>179128</t>
  </si>
  <si>
    <t>18-0082278</t>
  </si>
  <si>
    <t>20180806</t>
  </si>
  <si>
    <t>179155</t>
  </si>
  <si>
    <t>18-0082304</t>
  </si>
  <si>
    <t>20180792</t>
  </si>
  <si>
    <t>INT-11378</t>
  </si>
  <si>
    <t>20180788</t>
  </si>
  <si>
    <t>176079</t>
  </si>
  <si>
    <t>18-0080639</t>
  </si>
  <si>
    <t>20180783</t>
  </si>
  <si>
    <t>175183</t>
  </si>
  <si>
    <t>18-0080091</t>
  </si>
  <si>
    <t>20180784</t>
  </si>
  <si>
    <t>175244</t>
  </si>
  <si>
    <t>20180787</t>
  </si>
  <si>
    <t>INT-11371</t>
  </si>
  <si>
    <t>20180777</t>
  </si>
  <si>
    <t>174669</t>
  </si>
  <si>
    <t>18-0079945</t>
  </si>
  <si>
    <t>20180778</t>
  </si>
  <si>
    <t>174811</t>
  </si>
  <si>
    <t>20180779</t>
  </si>
  <si>
    <t>174914</t>
  </si>
  <si>
    <t>174514</t>
  </si>
  <si>
    <t>20180775</t>
  </si>
  <si>
    <t>174207</t>
  </si>
  <si>
    <t>TYLER 1104</t>
  </si>
  <si>
    <t>20180776</t>
  </si>
  <si>
    <t>20180773</t>
  </si>
  <si>
    <t>173525</t>
  </si>
  <si>
    <t>20180772</t>
  </si>
  <si>
    <t>173341</t>
  </si>
  <si>
    <t>20180767</t>
  </si>
  <si>
    <t>172023</t>
  </si>
  <si>
    <t>18-0078387</t>
  </si>
  <si>
    <t>20180768</t>
  </si>
  <si>
    <t>172353</t>
  </si>
  <si>
    <t>18-0078555</t>
  </si>
  <si>
    <t>20180769</t>
  </si>
  <si>
    <t>172679</t>
  </si>
  <si>
    <t>18-0078774</t>
  </si>
  <si>
    <t>Failed bump sleeve found to be mostly likely fire cause</t>
  </si>
  <si>
    <t>20180770</t>
  </si>
  <si>
    <t>172748</t>
  </si>
  <si>
    <t>18-0078787</t>
  </si>
  <si>
    <t>20180762</t>
  </si>
  <si>
    <t>171195</t>
  </si>
  <si>
    <t>20180765</t>
  </si>
  <si>
    <t>171925</t>
  </si>
  <si>
    <t>18-0078359</t>
  </si>
  <si>
    <t>EI180911A</t>
  </si>
  <si>
    <t>20180766</t>
  </si>
  <si>
    <t>171968</t>
  </si>
  <si>
    <t>18-0078361</t>
  </si>
  <si>
    <t>4 x-arms damaged + open jumpers - unclear which one burned first.</t>
  </si>
  <si>
    <t>20180758</t>
  </si>
  <si>
    <t>INT-11353</t>
  </si>
  <si>
    <t>20180755</t>
  </si>
  <si>
    <t>169515</t>
  </si>
  <si>
    <t>18-0077280</t>
  </si>
  <si>
    <t>20180756</t>
  </si>
  <si>
    <t>INT-11343</t>
  </si>
  <si>
    <t>20180749</t>
  </si>
  <si>
    <t>168573</t>
  </si>
  <si>
    <t>18-0076669</t>
  </si>
  <si>
    <t>20180751</t>
  </si>
  <si>
    <t>168763</t>
  </si>
  <si>
    <t>18-0076909</t>
  </si>
  <si>
    <t>20180752</t>
  </si>
  <si>
    <t>168797</t>
  </si>
  <si>
    <t>18-0076917</t>
  </si>
  <si>
    <t>20180753</t>
  </si>
  <si>
    <t>168868</t>
  </si>
  <si>
    <t>20180742</t>
  </si>
  <si>
    <t>167525</t>
  </si>
  <si>
    <t>WYANDOTTE 1109</t>
  </si>
  <si>
    <t>20180743</t>
  </si>
  <si>
    <t>INT-11338</t>
  </si>
  <si>
    <t>20180738</t>
  </si>
  <si>
    <t>167245</t>
  </si>
  <si>
    <t>20180739</t>
  </si>
  <si>
    <t>167300</t>
  </si>
  <si>
    <t>18-0075936</t>
  </si>
  <si>
    <t>20180740</t>
  </si>
  <si>
    <t>20180736</t>
  </si>
  <si>
    <t>INT-11331</t>
  </si>
  <si>
    <t>20180732</t>
  </si>
  <si>
    <t>166533</t>
  </si>
  <si>
    <t>18-0075730</t>
  </si>
  <si>
    <t>20180733</t>
  </si>
  <si>
    <t>166538</t>
  </si>
  <si>
    <t>18-0075741</t>
  </si>
  <si>
    <t>20180727</t>
  </si>
  <si>
    <t>166073</t>
  </si>
  <si>
    <t>18-0075344</t>
  </si>
  <si>
    <t>EI180831A</t>
  </si>
  <si>
    <t>20180729</t>
  </si>
  <si>
    <t>166356</t>
  </si>
  <si>
    <t>18-0075616</t>
  </si>
  <si>
    <t>20180724</t>
  </si>
  <si>
    <t>165911</t>
  </si>
  <si>
    <t>20180722</t>
  </si>
  <si>
    <t>165162</t>
  </si>
  <si>
    <t>18-0074979</t>
  </si>
  <si>
    <t>MIA20182067</t>
  </si>
  <si>
    <t>163797</t>
  </si>
  <si>
    <t>18-0074209</t>
  </si>
  <si>
    <t>20180717</t>
  </si>
  <si>
    <t>163644</t>
  </si>
  <si>
    <t>20180718</t>
  </si>
  <si>
    <t>164142</t>
  </si>
  <si>
    <t>18-0074371</t>
  </si>
  <si>
    <t>20180720</t>
  </si>
  <si>
    <t>164332</t>
  </si>
  <si>
    <t>18-0074611</t>
  </si>
  <si>
    <t>20180714</t>
  </si>
  <si>
    <t>162820</t>
  </si>
  <si>
    <t>18-0073650</t>
  </si>
  <si>
    <t>20180715</t>
  </si>
  <si>
    <t>163320</t>
  </si>
  <si>
    <t>18-0073960</t>
  </si>
  <si>
    <t>20180716</t>
  </si>
  <si>
    <t>163445</t>
  </si>
  <si>
    <t>20180709</t>
  </si>
  <si>
    <t>162711</t>
  </si>
  <si>
    <t>18-0073601</t>
  </si>
  <si>
    <t>20180710</t>
  </si>
  <si>
    <t>162726</t>
  </si>
  <si>
    <t>18-0073619</t>
  </si>
  <si>
    <t>20180708</t>
  </si>
  <si>
    <t>162336</t>
  </si>
  <si>
    <t>18-0073439</t>
  </si>
  <si>
    <t>20180705</t>
  </si>
  <si>
    <t>161276</t>
  </si>
  <si>
    <t>18-0073021</t>
  </si>
  <si>
    <t>booster</t>
  </si>
  <si>
    <t>20180706</t>
  </si>
  <si>
    <t>161280</t>
  </si>
  <si>
    <t>18-0073024</t>
  </si>
  <si>
    <t>20180702</t>
  </si>
  <si>
    <t>161071</t>
  </si>
  <si>
    <t>18-0072921</t>
  </si>
  <si>
    <t>riser</t>
  </si>
  <si>
    <t>20180704</t>
  </si>
  <si>
    <t>161141</t>
  </si>
  <si>
    <t>18-0072974</t>
  </si>
  <si>
    <t>20180698</t>
  </si>
  <si>
    <t>160595</t>
  </si>
  <si>
    <t>18-0072654</t>
  </si>
  <si>
    <t>20180699</t>
  </si>
  <si>
    <t>20180696</t>
  </si>
  <si>
    <t>159095</t>
  </si>
  <si>
    <t>18-0071915</t>
  </si>
  <si>
    <t>20180697</t>
  </si>
  <si>
    <t>159351</t>
  </si>
  <si>
    <t>18-0072055</t>
  </si>
  <si>
    <t>20180687</t>
  </si>
  <si>
    <t>158521</t>
  </si>
  <si>
    <t>18-0071596</t>
  </si>
  <si>
    <t>EI180820A</t>
  </si>
  <si>
    <t>PARADISE 1105</t>
  </si>
  <si>
    <t>20180693</t>
  </si>
  <si>
    <t>158570</t>
  </si>
  <si>
    <t>20180695</t>
  </si>
  <si>
    <t>20180684</t>
  </si>
  <si>
    <t>INT-11294</t>
  </si>
  <si>
    <t>20180680</t>
  </si>
  <si>
    <t>157013</t>
  </si>
  <si>
    <t>18-0071042</t>
  </si>
  <si>
    <t>20180681</t>
  </si>
  <si>
    <t>157289</t>
  </si>
  <si>
    <t>18-0071252</t>
  </si>
  <si>
    <t>20180672</t>
  </si>
  <si>
    <t>154915</t>
  </si>
  <si>
    <t>18-0069529</t>
  </si>
  <si>
    <t>20180674</t>
  </si>
  <si>
    <t>155372</t>
  </si>
  <si>
    <t>18-0069846</t>
  </si>
  <si>
    <t>20180676</t>
  </si>
  <si>
    <t>155401</t>
  </si>
  <si>
    <t>18-0069929</t>
  </si>
  <si>
    <t>20180667</t>
  </si>
  <si>
    <t>154645</t>
  </si>
  <si>
    <t>18-0069409</t>
  </si>
  <si>
    <t>20180668</t>
  </si>
  <si>
    <t>154664</t>
  </si>
  <si>
    <t>18-0069470</t>
  </si>
  <si>
    <t>20180669</t>
  </si>
  <si>
    <t>154791</t>
  </si>
  <si>
    <t>18-0069468</t>
  </si>
  <si>
    <t>20180660</t>
  </si>
  <si>
    <t>153937</t>
  </si>
  <si>
    <t>18-0069071</t>
  </si>
  <si>
    <t>20180661</t>
  </si>
  <si>
    <t>153963</t>
  </si>
  <si>
    <t>18-0069084</t>
  </si>
  <si>
    <t>20180657</t>
  </si>
  <si>
    <t>153660</t>
  </si>
  <si>
    <t>18-0069021</t>
  </si>
  <si>
    <t>20180651</t>
  </si>
  <si>
    <t>152960</t>
  </si>
  <si>
    <t>18-0068798</t>
  </si>
  <si>
    <t>20180652</t>
  </si>
  <si>
    <t>153125</t>
  </si>
  <si>
    <t>18-0068856</t>
  </si>
  <si>
    <t>20180654</t>
  </si>
  <si>
    <t>153192</t>
  </si>
  <si>
    <t>18-0068881</t>
  </si>
  <si>
    <t>20180655</t>
  </si>
  <si>
    <t>153221</t>
  </si>
  <si>
    <t>18-0068886</t>
  </si>
  <si>
    <t>1103/2</t>
  </si>
  <si>
    <t>20180643</t>
  </si>
  <si>
    <t>151343</t>
  </si>
  <si>
    <t>18-0067921</t>
  </si>
  <si>
    <t>20180645</t>
  </si>
  <si>
    <t>20180646</t>
  </si>
  <si>
    <t>20180630</t>
  </si>
  <si>
    <t>150621</t>
  </si>
  <si>
    <t>18-0067412</t>
  </si>
  <si>
    <t>20180631</t>
  </si>
  <si>
    <t>150643</t>
  </si>
  <si>
    <t>18-0067659</t>
  </si>
  <si>
    <t>20180634</t>
  </si>
  <si>
    <t>150890</t>
  </si>
  <si>
    <t>20180635</t>
  </si>
  <si>
    <t>150905</t>
  </si>
  <si>
    <t>20180637</t>
  </si>
  <si>
    <t>150919</t>
  </si>
  <si>
    <t>18-0067641</t>
  </si>
  <si>
    <t>20180625</t>
  </si>
  <si>
    <t>150158</t>
  </si>
  <si>
    <t>18-0067234</t>
  </si>
  <si>
    <t>20180619</t>
  </si>
  <si>
    <t>149354</t>
  </si>
  <si>
    <t>18-0066905</t>
  </si>
  <si>
    <t>20180622</t>
  </si>
  <si>
    <t>MIT20180029</t>
  </si>
  <si>
    <t>18-0066785</t>
  </si>
  <si>
    <t>20180610</t>
  </si>
  <si>
    <t>148679</t>
  </si>
  <si>
    <t>18-0066660</t>
  </si>
  <si>
    <t>20180611</t>
  </si>
  <si>
    <t>148731</t>
  </si>
  <si>
    <t>18-0066666</t>
  </si>
  <si>
    <t>EI180804B</t>
  </si>
  <si>
    <t>Primary came down - hit services and damaged transformer</t>
  </si>
  <si>
    <t>20180612</t>
  </si>
  <si>
    <t>148946</t>
  </si>
  <si>
    <t>18-0066768</t>
  </si>
  <si>
    <t>20180615</t>
  </si>
  <si>
    <t>149012</t>
  </si>
  <si>
    <t>18-0066787</t>
  </si>
  <si>
    <t>20180602</t>
  </si>
  <si>
    <t>148143</t>
  </si>
  <si>
    <t>18-0066484</t>
  </si>
  <si>
    <t>20180604</t>
  </si>
  <si>
    <t>148477</t>
  </si>
  <si>
    <t>20180605</t>
  </si>
  <si>
    <t>148557</t>
  </si>
  <si>
    <t>18-0066608</t>
  </si>
  <si>
    <t>20180607</t>
  </si>
  <si>
    <t>20180608</t>
  </si>
  <si>
    <t>20180596</t>
  </si>
  <si>
    <t>147393</t>
  </si>
  <si>
    <t>18-0066104</t>
  </si>
  <si>
    <t>20180598</t>
  </si>
  <si>
    <t>147758</t>
  </si>
  <si>
    <t>18-0066244</t>
  </si>
  <si>
    <t>20180599</t>
  </si>
  <si>
    <t>147821</t>
  </si>
  <si>
    <t>18-0066260</t>
  </si>
  <si>
    <t>20180600</t>
  </si>
  <si>
    <t>147904</t>
  </si>
  <si>
    <t>18-0066333</t>
  </si>
  <si>
    <t>20180591</t>
  </si>
  <si>
    <t>146966</t>
  </si>
  <si>
    <t>18-0065921</t>
  </si>
  <si>
    <t>20180593</t>
  </si>
  <si>
    <t>146998</t>
  </si>
  <si>
    <t>18-0065955</t>
  </si>
  <si>
    <t>20180587</t>
  </si>
  <si>
    <t>145670</t>
  </si>
  <si>
    <t>18-0065255</t>
  </si>
  <si>
    <t>20180588</t>
  </si>
  <si>
    <t>145712</t>
  </si>
  <si>
    <t>18-0065276</t>
  </si>
  <si>
    <t>20180589</t>
  </si>
  <si>
    <t>145904</t>
  </si>
  <si>
    <t>20180581</t>
  </si>
  <si>
    <t>144901</t>
  </si>
  <si>
    <t>18-0064882</t>
  </si>
  <si>
    <t>20180582</t>
  </si>
  <si>
    <t>145016</t>
  </si>
  <si>
    <t>20180583</t>
  </si>
  <si>
    <t>145323</t>
  </si>
  <si>
    <t>18-0065131</t>
  </si>
  <si>
    <t>20180585</t>
  </si>
  <si>
    <t>145526</t>
  </si>
  <si>
    <t>18-0065201</t>
  </si>
  <si>
    <t>20180576</t>
  </si>
  <si>
    <t>143567</t>
  </si>
  <si>
    <t>18-0064779</t>
  </si>
  <si>
    <t>20180577</t>
  </si>
  <si>
    <t>144435</t>
  </si>
  <si>
    <t>20180572</t>
  </si>
  <si>
    <t>142227</t>
  </si>
  <si>
    <t>18-0064545</t>
  </si>
  <si>
    <t>20180573</t>
  </si>
  <si>
    <t>142289</t>
  </si>
  <si>
    <t>20180569</t>
  </si>
  <si>
    <t>142183</t>
  </si>
  <si>
    <t>18-0064525</t>
  </si>
  <si>
    <t>MIA201812786</t>
  </si>
  <si>
    <t>20180564</t>
  </si>
  <si>
    <t>141323</t>
  </si>
  <si>
    <t>18-0064231</t>
  </si>
  <si>
    <t>20180566</t>
  </si>
  <si>
    <t>140018</t>
  </si>
  <si>
    <t>20180555</t>
  </si>
  <si>
    <t>139623</t>
  </si>
  <si>
    <t>18-0063320</t>
  </si>
  <si>
    <t>20180556</t>
  </si>
  <si>
    <t>139626</t>
  </si>
  <si>
    <t>18-0063319</t>
  </si>
  <si>
    <t>20180557</t>
  </si>
  <si>
    <t>20180550</t>
  </si>
  <si>
    <t>139224</t>
  </si>
  <si>
    <t>18-0063175</t>
  </si>
  <si>
    <t>20180551</t>
  </si>
  <si>
    <t>139549</t>
  </si>
  <si>
    <t>18-0063293</t>
  </si>
  <si>
    <t>and copper deadends</t>
  </si>
  <si>
    <t>20180552</t>
  </si>
  <si>
    <t>20180553</t>
  </si>
  <si>
    <t>20180541</t>
  </si>
  <si>
    <t>137760</t>
  </si>
  <si>
    <t>18-0062563</t>
  </si>
  <si>
    <t>20180542</t>
  </si>
  <si>
    <t>137937</t>
  </si>
  <si>
    <t>18-0062626</t>
  </si>
  <si>
    <t>20180545</t>
  </si>
  <si>
    <t>138405</t>
  </si>
  <si>
    <t>18-0062842</t>
  </si>
  <si>
    <t>20180547</t>
  </si>
  <si>
    <t>138531</t>
  </si>
  <si>
    <t>18-0062874</t>
  </si>
  <si>
    <t>20180549</t>
  </si>
  <si>
    <t>138658</t>
  </si>
  <si>
    <t>18-0062907</t>
  </si>
  <si>
    <t>MIT20180028</t>
  </si>
  <si>
    <t>18-0062438</t>
  </si>
  <si>
    <t>20180531</t>
  </si>
  <si>
    <t>136842</t>
  </si>
  <si>
    <t>18-0062206</t>
  </si>
  <si>
    <t>20180532</t>
  </si>
  <si>
    <t>137215</t>
  </si>
  <si>
    <t>18-0062364</t>
  </si>
  <si>
    <t>20180533</t>
  </si>
  <si>
    <t>137274</t>
  </si>
  <si>
    <t>18-0062375</t>
  </si>
  <si>
    <t>20180535</t>
  </si>
  <si>
    <t>137401</t>
  </si>
  <si>
    <t>18-0062454</t>
  </si>
  <si>
    <t>20180537</t>
  </si>
  <si>
    <t>20180526</t>
  </si>
  <si>
    <t>136065</t>
  </si>
  <si>
    <t>20180527</t>
  </si>
  <si>
    <t>136609</t>
  </si>
  <si>
    <t>20180528</t>
  </si>
  <si>
    <t>136826</t>
  </si>
  <si>
    <t>18-0062201</t>
  </si>
  <si>
    <t>20180517</t>
  </si>
  <si>
    <t>135234</t>
  </si>
  <si>
    <t>20180518</t>
  </si>
  <si>
    <t>135273</t>
  </si>
  <si>
    <t>18-0061308</t>
  </si>
  <si>
    <t>20180520</t>
  </si>
  <si>
    <t>135525</t>
  </si>
  <si>
    <t>18-0061429</t>
  </si>
  <si>
    <t>20180522</t>
  </si>
  <si>
    <t>135783</t>
  </si>
  <si>
    <t>18-0061598</t>
  </si>
  <si>
    <t>MC CALL 1106</t>
  </si>
  <si>
    <t>20180525</t>
  </si>
  <si>
    <t>20180507</t>
  </si>
  <si>
    <t>134382</t>
  </si>
  <si>
    <t>18-0060884</t>
  </si>
  <si>
    <t>20180509</t>
  </si>
  <si>
    <t>134431</t>
  </si>
  <si>
    <t>18-0060905</t>
  </si>
  <si>
    <t>20180510</t>
  </si>
  <si>
    <t>134726</t>
  </si>
  <si>
    <t>18-0061060</t>
  </si>
  <si>
    <t>20180511</t>
  </si>
  <si>
    <t>134922</t>
  </si>
  <si>
    <t>18-0061197</t>
  </si>
  <si>
    <t>20180506</t>
  </si>
  <si>
    <t>134352</t>
  </si>
  <si>
    <t>18-0060882</t>
  </si>
  <si>
    <t>20180494</t>
  </si>
  <si>
    <t>133435</t>
  </si>
  <si>
    <t>18-0060406</t>
  </si>
  <si>
    <t>20180497</t>
  </si>
  <si>
    <t>133764</t>
  </si>
  <si>
    <t>18-0060637</t>
  </si>
  <si>
    <t>20180499</t>
  </si>
  <si>
    <t>133997</t>
  </si>
  <si>
    <t>20180500</t>
  </si>
  <si>
    <t>134024</t>
  </si>
  <si>
    <t>18-0060815</t>
  </si>
  <si>
    <t>20180501</t>
  </si>
  <si>
    <t>134079</t>
  </si>
  <si>
    <t>20180502</t>
  </si>
  <si>
    <t>134243</t>
  </si>
  <si>
    <t>18-0060840</t>
  </si>
  <si>
    <t>20180492</t>
  </si>
  <si>
    <t>132799</t>
  </si>
  <si>
    <t>18-0060227</t>
  </si>
  <si>
    <t>20180489</t>
  </si>
  <si>
    <t>132172</t>
  </si>
  <si>
    <t>18-0059940</t>
  </si>
  <si>
    <t>1107/2</t>
  </si>
  <si>
    <t>20180478</t>
  </si>
  <si>
    <t>131596</t>
  </si>
  <si>
    <t>18-0059821</t>
  </si>
  <si>
    <t>20180479</t>
  </si>
  <si>
    <t>131638</t>
  </si>
  <si>
    <t>18-0059799</t>
  </si>
  <si>
    <t>20180480</t>
  </si>
  <si>
    <t>131647</t>
  </si>
  <si>
    <t>18-0059841</t>
  </si>
  <si>
    <t>20180482</t>
  </si>
  <si>
    <t>131699</t>
  </si>
  <si>
    <t>18-0059847</t>
  </si>
  <si>
    <t>20180483</t>
  </si>
  <si>
    <t>131770</t>
  </si>
  <si>
    <t>18-0059849</t>
  </si>
  <si>
    <t>20180484</t>
  </si>
  <si>
    <t>131778</t>
  </si>
  <si>
    <t>18-0059855</t>
  </si>
  <si>
    <t>20180487</t>
  </si>
  <si>
    <t>131997</t>
  </si>
  <si>
    <t>18-0059900</t>
  </si>
  <si>
    <t>20180470</t>
  </si>
  <si>
    <t>130642</t>
  </si>
  <si>
    <t>18-0059522</t>
  </si>
  <si>
    <t>20180471</t>
  </si>
  <si>
    <t>130991</t>
  </si>
  <si>
    <t>18-0059601</t>
  </si>
  <si>
    <t>20180472</t>
  </si>
  <si>
    <t>131106</t>
  </si>
  <si>
    <t>18-0059672</t>
  </si>
  <si>
    <t>20180476</t>
  </si>
  <si>
    <t>20180464</t>
  </si>
  <si>
    <t>128985</t>
  </si>
  <si>
    <t>18-0058772</t>
  </si>
  <si>
    <t>20180467</t>
  </si>
  <si>
    <t>INT-11195</t>
  </si>
  <si>
    <t>20180457</t>
  </si>
  <si>
    <t>127725</t>
  </si>
  <si>
    <t>18-0058148</t>
  </si>
  <si>
    <t>20180458</t>
  </si>
  <si>
    <t>127746</t>
  </si>
  <si>
    <t>20180460</t>
  </si>
  <si>
    <t>128460</t>
  </si>
  <si>
    <t>18-0058583</t>
  </si>
  <si>
    <t>20180447</t>
  </si>
  <si>
    <t>126797</t>
  </si>
  <si>
    <t>18-0057904</t>
  </si>
  <si>
    <t>20180444</t>
  </si>
  <si>
    <t>126606</t>
  </si>
  <si>
    <t>18-0057794</t>
  </si>
  <si>
    <t>20180445</t>
  </si>
  <si>
    <t>126651</t>
  </si>
  <si>
    <t>18-0057783</t>
  </si>
  <si>
    <t>20180434</t>
  </si>
  <si>
    <t>125907</t>
  </si>
  <si>
    <t>18-0057648</t>
  </si>
  <si>
    <t>20180435</t>
  </si>
  <si>
    <t>125998</t>
  </si>
  <si>
    <t>20180439</t>
  </si>
  <si>
    <t>126331</t>
  </si>
  <si>
    <t>18-0057707</t>
  </si>
  <si>
    <t>MESA 1103</t>
  </si>
  <si>
    <t>20180431</t>
  </si>
  <si>
    <t>125717</t>
  </si>
  <si>
    <t>18-0057559</t>
  </si>
  <si>
    <t>20180432</t>
  </si>
  <si>
    <t>125789</t>
  </si>
  <si>
    <t>MIA20184342</t>
  </si>
  <si>
    <t>124928</t>
  </si>
  <si>
    <t>18-0057193</t>
  </si>
  <si>
    <t>20180429</t>
  </si>
  <si>
    <t>Transformer connector</t>
  </si>
  <si>
    <t>20180425</t>
  </si>
  <si>
    <t>124473</t>
  </si>
  <si>
    <t>18-0056986</t>
  </si>
  <si>
    <t>20180424</t>
  </si>
  <si>
    <t>124161</t>
  </si>
  <si>
    <t>MIA20187881</t>
  </si>
  <si>
    <t>122695</t>
  </si>
  <si>
    <t>18-0056177</t>
  </si>
  <si>
    <t>20180416</t>
  </si>
  <si>
    <t>pothead</t>
  </si>
  <si>
    <t>20180417</t>
  </si>
  <si>
    <t>122721</t>
  </si>
  <si>
    <t>18-0056178</t>
  </si>
  <si>
    <t>20180419</t>
  </si>
  <si>
    <t>123013</t>
  </si>
  <si>
    <t>18-0056340</t>
  </si>
  <si>
    <t>20180420</t>
  </si>
  <si>
    <t>123276</t>
  </si>
  <si>
    <t>20180410</t>
  </si>
  <si>
    <t>122109</t>
  </si>
  <si>
    <t>18-0056043</t>
  </si>
  <si>
    <t>20180411</t>
  </si>
  <si>
    <t>122112</t>
  </si>
  <si>
    <t>18-0056045</t>
  </si>
  <si>
    <t>20180413</t>
  </si>
  <si>
    <t>122186</t>
  </si>
  <si>
    <t>18-0056061</t>
  </si>
  <si>
    <t>6489</t>
  </si>
  <si>
    <t>20180402</t>
  </si>
  <si>
    <t>121546</t>
  </si>
  <si>
    <t>18-0055849</t>
  </si>
  <si>
    <t>20180403</t>
  </si>
  <si>
    <t>121753</t>
  </si>
  <si>
    <t>18-0055945</t>
  </si>
  <si>
    <t>20180404</t>
  </si>
  <si>
    <t>121804</t>
  </si>
  <si>
    <t>18-0055968</t>
  </si>
  <si>
    <t>20180405</t>
  </si>
  <si>
    <t>121956</t>
  </si>
  <si>
    <t>20180406</t>
  </si>
  <si>
    <t>122069</t>
  </si>
  <si>
    <t>20180407</t>
  </si>
  <si>
    <t>122077</t>
  </si>
  <si>
    <t>18-0056039</t>
  </si>
  <si>
    <t>20180408</t>
  </si>
  <si>
    <t>INT-11159</t>
  </si>
  <si>
    <t>20180401</t>
  </si>
  <si>
    <t>20180393</t>
  </si>
  <si>
    <t>120737</t>
  </si>
  <si>
    <t>18-0055612</t>
  </si>
  <si>
    <t>20180395</t>
  </si>
  <si>
    <t>121147</t>
  </si>
  <si>
    <t>18-0055725</t>
  </si>
  <si>
    <t>20180396</t>
  </si>
  <si>
    <t>121215</t>
  </si>
  <si>
    <t>18-0055786</t>
  </si>
  <si>
    <t>EI180629A</t>
  </si>
  <si>
    <t>CORRAL 1101</t>
  </si>
  <si>
    <t>20180397</t>
  </si>
  <si>
    <t>121281</t>
  </si>
  <si>
    <t>18-0055783</t>
  </si>
  <si>
    <t>20180399</t>
  </si>
  <si>
    <t>121383</t>
  </si>
  <si>
    <t>20180387</t>
  </si>
  <si>
    <t>120300</t>
  </si>
  <si>
    <t>18-0055479</t>
  </si>
  <si>
    <t>20180390</t>
  </si>
  <si>
    <t>120609</t>
  </si>
  <si>
    <t>Connector at transformer</t>
  </si>
  <si>
    <t>20180392</t>
  </si>
  <si>
    <t>INT-11158</t>
  </si>
  <si>
    <t>20180382</t>
  </si>
  <si>
    <t>119758</t>
  </si>
  <si>
    <t>18-0055190</t>
  </si>
  <si>
    <t>20180383</t>
  </si>
  <si>
    <t>119796</t>
  </si>
  <si>
    <t>18-0055205</t>
  </si>
  <si>
    <t>20180385</t>
  </si>
  <si>
    <t>119854</t>
  </si>
  <si>
    <t>18-0055211</t>
  </si>
  <si>
    <t>20180374</t>
  </si>
  <si>
    <t>118659</t>
  </si>
  <si>
    <t>18-0054647</t>
  </si>
  <si>
    <t>20180375</t>
  </si>
  <si>
    <t>118810</t>
  </si>
  <si>
    <t>18-0054723</t>
  </si>
  <si>
    <t>20180378</t>
  </si>
  <si>
    <t>118900</t>
  </si>
  <si>
    <t>20180380</t>
  </si>
  <si>
    <t>20180360</t>
  </si>
  <si>
    <t>116998</t>
  </si>
  <si>
    <t>20180369</t>
  </si>
  <si>
    <t>20180346</t>
  </si>
  <si>
    <t>116111</t>
  </si>
  <si>
    <t>20180351</t>
  </si>
  <si>
    <t>116491</t>
  </si>
  <si>
    <t>18-0053914</t>
  </si>
  <si>
    <t>20180354</t>
  </si>
  <si>
    <t>116529</t>
  </si>
  <si>
    <t>18-0053951</t>
  </si>
  <si>
    <t>20180356</t>
  </si>
  <si>
    <t>116687</t>
  </si>
  <si>
    <t>GUSTINE 1102</t>
  </si>
  <si>
    <t>115733</t>
  </si>
  <si>
    <t>MIA20180763</t>
  </si>
  <si>
    <t>20180341</t>
  </si>
  <si>
    <t>20180342</t>
  </si>
  <si>
    <t>115772</t>
  </si>
  <si>
    <t>20180343</t>
  </si>
  <si>
    <t>115779</t>
  </si>
  <si>
    <t>20180345</t>
  </si>
  <si>
    <t>INT-11140</t>
  </si>
  <si>
    <t>20180334</t>
  </si>
  <si>
    <t>114748</t>
  </si>
  <si>
    <t>DEL MAR 1103</t>
  </si>
  <si>
    <t>20180335</t>
  </si>
  <si>
    <t>INT-11136</t>
  </si>
  <si>
    <t>20180337</t>
  </si>
  <si>
    <t>20180330</t>
  </si>
  <si>
    <t>113462</t>
  </si>
  <si>
    <t>20180322</t>
  </si>
  <si>
    <t>112427</t>
  </si>
  <si>
    <t>18-0052111</t>
  </si>
  <si>
    <t>20180324</t>
  </si>
  <si>
    <t>112764</t>
  </si>
  <si>
    <t>18-0052222</t>
  </si>
  <si>
    <t>20180326</t>
  </si>
  <si>
    <t>112900</t>
  </si>
  <si>
    <t>18-0052302</t>
  </si>
  <si>
    <t>20180328</t>
  </si>
  <si>
    <t>113097</t>
  </si>
  <si>
    <t>18-0052327</t>
  </si>
  <si>
    <t>20180329</t>
  </si>
  <si>
    <t>20180318</t>
  </si>
  <si>
    <t>111790</t>
  </si>
  <si>
    <t>20180321</t>
  </si>
  <si>
    <t>20180314</t>
  </si>
  <si>
    <t>111514</t>
  </si>
  <si>
    <t>18-0051778</t>
  </si>
  <si>
    <t>MIA20188955</t>
  </si>
  <si>
    <t>110932</t>
  </si>
  <si>
    <t>18-0051660</t>
  </si>
  <si>
    <t>20180303</t>
  </si>
  <si>
    <t>110683</t>
  </si>
  <si>
    <t>18-0051610</t>
  </si>
  <si>
    <t>22542</t>
  </si>
  <si>
    <t>20180304</t>
  </si>
  <si>
    <t>110780</t>
  </si>
  <si>
    <t>18-0051627</t>
  </si>
  <si>
    <t>20180305</t>
  </si>
  <si>
    <t>20180306</t>
  </si>
  <si>
    <t>110998</t>
  </si>
  <si>
    <t>20180307</t>
  </si>
  <si>
    <t>111009</t>
  </si>
  <si>
    <t>MARYSVILLE 1108</t>
  </si>
  <si>
    <t>20180308</t>
  </si>
  <si>
    <t>111024</t>
  </si>
  <si>
    <t>20180309</t>
  </si>
  <si>
    <t>111057</t>
  </si>
  <si>
    <t>20180310</t>
  </si>
  <si>
    <t>111067</t>
  </si>
  <si>
    <t>18-0051673</t>
  </si>
  <si>
    <t>20180311</t>
  </si>
  <si>
    <t>111080</t>
  </si>
  <si>
    <t>18-0051687</t>
  </si>
  <si>
    <t>20180312</t>
  </si>
  <si>
    <t>20180297</t>
  </si>
  <si>
    <t>110013</t>
  </si>
  <si>
    <t>20180300</t>
  </si>
  <si>
    <t>110275</t>
  </si>
  <si>
    <t>18-0051506</t>
  </si>
  <si>
    <t>20180301</t>
  </si>
  <si>
    <t>INT-11115</t>
  </si>
  <si>
    <t>20180289</t>
  </si>
  <si>
    <t>109337</t>
  </si>
  <si>
    <t>18-0051129</t>
  </si>
  <si>
    <t>20180293</t>
  </si>
  <si>
    <t>109480</t>
  </si>
  <si>
    <t>18-0051223</t>
  </si>
  <si>
    <t>20180282</t>
  </si>
  <si>
    <t>108248</t>
  </si>
  <si>
    <t>20180285</t>
  </si>
  <si>
    <t>108636</t>
  </si>
  <si>
    <t>20180286</t>
  </si>
  <si>
    <t>108767</t>
  </si>
  <si>
    <t>18-0050782</t>
  </si>
  <si>
    <t>EI180613A</t>
  </si>
  <si>
    <t>20180287</t>
  </si>
  <si>
    <t>MIA20181274</t>
  </si>
  <si>
    <t>106991</t>
  </si>
  <si>
    <t>18-0050070</t>
  </si>
  <si>
    <t>20180278</t>
  </si>
  <si>
    <t>20180281</t>
  </si>
  <si>
    <t>20180274</t>
  </si>
  <si>
    <t>106539</t>
  </si>
  <si>
    <t>18-0049689</t>
  </si>
  <si>
    <t>20180275</t>
  </si>
  <si>
    <t>106674</t>
  </si>
  <si>
    <t>20180276</t>
  </si>
  <si>
    <t>INT-11106</t>
  </si>
  <si>
    <t>20180270</t>
  </si>
  <si>
    <t>105889</t>
  </si>
  <si>
    <t>18-0049445</t>
  </si>
  <si>
    <t>20180259</t>
  </si>
  <si>
    <t>104872</t>
  </si>
  <si>
    <t>18-0049171</t>
  </si>
  <si>
    <t>20180262</t>
  </si>
  <si>
    <t>105335</t>
  </si>
  <si>
    <t>20180256</t>
  </si>
  <si>
    <t>104636</t>
  </si>
  <si>
    <t>18-0049050</t>
  </si>
  <si>
    <t>20180257</t>
  </si>
  <si>
    <t>104714</t>
  </si>
  <si>
    <t>18-0049130</t>
  </si>
  <si>
    <t>20180246</t>
  </si>
  <si>
    <t>102500</t>
  </si>
  <si>
    <t>18-0047776</t>
  </si>
  <si>
    <t>1109/2</t>
  </si>
  <si>
    <t>20180247</t>
  </si>
  <si>
    <t>102784</t>
  </si>
  <si>
    <t>18-0047901</t>
  </si>
  <si>
    <t>20180249</t>
  </si>
  <si>
    <t>103027</t>
  </si>
  <si>
    <t>18-0048080</t>
  </si>
  <si>
    <t>EI180606A</t>
  </si>
  <si>
    <t>20180250</t>
  </si>
  <si>
    <t>103222</t>
  </si>
  <si>
    <t>20180251</t>
  </si>
  <si>
    <t>103252</t>
  </si>
  <si>
    <t>18-0048155</t>
  </si>
  <si>
    <t>20180252</t>
  </si>
  <si>
    <t>103269</t>
  </si>
  <si>
    <t>18-0048158</t>
  </si>
  <si>
    <t>20180253</t>
  </si>
  <si>
    <t>20180238</t>
  </si>
  <si>
    <t>101809</t>
  </si>
  <si>
    <t>18-0047539</t>
  </si>
  <si>
    <t>20180239</t>
  </si>
  <si>
    <t>101930</t>
  </si>
  <si>
    <t>18-0047564</t>
  </si>
  <si>
    <t>20180240</t>
  </si>
  <si>
    <t>102064</t>
  </si>
  <si>
    <t>18-0047625</t>
  </si>
  <si>
    <t>20180241</t>
  </si>
  <si>
    <t>102204</t>
  </si>
  <si>
    <t>18-0047702</t>
  </si>
  <si>
    <t>20180243</t>
  </si>
  <si>
    <t>102295</t>
  </si>
  <si>
    <t>18-0047737</t>
  </si>
  <si>
    <t>MIA201812834</t>
  </si>
  <si>
    <t>101226</t>
  </si>
  <si>
    <t>18-0047273</t>
  </si>
  <si>
    <t>MIA201810786</t>
  </si>
  <si>
    <t>20180231</t>
  </si>
  <si>
    <t>100454</t>
  </si>
  <si>
    <t>20180232</t>
  </si>
  <si>
    <t>100698</t>
  </si>
  <si>
    <t>20180233</t>
  </si>
  <si>
    <t>100974</t>
  </si>
  <si>
    <t>18-0047239</t>
  </si>
  <si>
    <t>20180234</t>
  </si>
  <si>
    <t>101059</t>
  </si>
  <si>
    <t>18-0047221</t>
  </si>
  <si>
    <t>20180235</t>
  </si>
  <si>
    <t>EI180605A</t>
  </si>
  <si>
    <t>20180236</t>
  </si>
  <si>
    <t>101410</t>
  </si>
  <si>
    <t>18-0047306</t>
  </si>
  <si>
    <t>20180237</t>
  </si>
  <si>
    <t>20180226</t>
  </si>
  <si>
    <t>100111</t>
  </si>
  <si>
    <t>18-0046761</t>
  </si>
  <si>
    <t>20180227</t>
  </si>
  <si>
    <t>100112</t>
  </si>
  <si>
    <t>20180229</t>
  </si>
  <si>
    <t>20180220</t>
  </si>
  <si>
    <t>99387</t>
  </si>
  <si>
    <t>18-0046635</t>
  </si>
  <si>
    <t>20180221</t>
  </si>
  <si>
    <t>99506</t>
  </si>
  <si>
    <t>18-0046654</t>
  </si>
  <si>
    <t>20180222</t>
  </si>
  <si>
    <t>99804</t>
  </si>
  <si>
    <t>20180212</t>
  </si>
  <si>
    <t>98051</t>
  </si>
  <si>
    <t>20180213</t>
  </si>
  <si>
    <t>20180214</t>
  </si>
  <si>
    <t>20180215</t>
  </si>
  <si>
    <t>20180210</t>
  </si>
  <si>
    <t>97097</t>
  </si>
  <si>
    <t>18-0045687</t>
  </si>
  <si>
    <t>20180204</t>
  </si>
  <si>
    <t>96260</t>
  </si>
  <si>
    <t>18-0045397</t>
  </si>
  <si>
    <t>20180203</t>
  </si>
  <si>
    <t>94960</t>
  </si>
  <si>
    <t>18-0044791</t>
  </si>
  <si>
    <t>20180200</t>
  </si>
  <si>
    <t>94464</t>
  </si>
  <si>
    <t>18-0044638</t>
  </si>
  <si>
    <t>CRESSEY 2104</t>
  </si>
  <si>
    <t>20180199</t>
  </si>
  <si>
    <t>93951</t>
  </si>
  <si>
    <t>20180196</t>
  </si>
  <si>
    <t>93310</t>
  </si>
  <si>
    <t>Other: Part of Another Fire</t>
  </si>
  <si>
    <t>20180193</t>
  </si>
  <si>
    <t>92725</t>
  </si>
  <si>
    <t>18-0043671</t>
  </si>
  <si>
    <t>20180194</t>
  </si>
  <si>
    <t>92788</t>
  </si>
  <si>
    <t>18-0043760</t>
  </si>
  <si>
    <t>20180190</t>
  </si>
  <si>
    <t>92036</t>
  </si>
  <si>
    <t>20180189</t>
  </si>
  <si>
    <t>91428</t>
  </si>
  <si>
    <t>18-0043080</t>
  </si>
  <si>
    <t>20180188</t>
  </si>
  <si>
    <t>90258</t>
  </si>
  <si>
    <t>18-0042645</t>
  </si>
  <si>
    <t>20180186</t>
  </si>
  <si>
    <t>89903</t>
  </si>
  <si>
    <t>18-0042560</t>
  </si>
  <si>
    <t>20180185</t>
  </si>
  <si>
    <t>89875</t>
  </si>
  <si>
    <t>18-0042559</t>
  </si>
  <si>
    <t>RED BLUFF 1104</t>
  </si>
  <si>
    <t>20180182</t>
  </si>
  <si>
    <t>89787</t>
  </si>
  <si>
    <t>18-0042540</t>
  </si>
  <si>
    <t>20180179</t>
  </si>
  <si>
    <t>INT-11018</t>
  </si>
  <si>
    <t>20180176</t>
  </si>
  <si>
    <t>88798</t>
  </si>
  <si>
    <t>18-0042150</t>
  </si>
  <si>
    <t>20180171</t>
  </si>
  <si>
    <t>87107</t>
  </si>
  <si>
    <t>18-0041497</t>
  </si>
  <si>
    <t>20180170</t>
  </si>
  <si>
    <t>20180168</t>
  </si>
  <si>
    <t>85954</t>
  </si>
  <si>
    <t>18-0040905</t>
  </si>
  <si>
    <t>20180169</t>
  </si>
  <si>
    <t>86193</t>
  </si>
  <si>
    <t>18-0040990</t>
  </si>
  <si>
    <t>20180167</t>
  </si>
  <si>
    <t>INT-10995</t>
  </si>
  <si>
    <t>20180165</t>
  </si>
  <si>
    <t>85003</t>
  </si>
  <si>
    <t>20180166</t>
  </si>
  <si>
    <t>85155</t>
  </si>
  <si>
    <t>18-0040582</t>
  </si>
  <si>
    <t>20180160</t>
  </si>
  <si>
    <t>83837</t>
  </si>
  <si>
    <t>20180162</t>
  </si>
  <si>
    <t>84003</t>
  </si>
  <si>
    <t>18-0040310</t>
  </si>
  <si>
    <t>20180163</t>
  </si>
  <si>
    <t>84219</t>
  </si>
  <si>
    <t>18-0040389</t>
  </si>
  <si>
    <t>20180164</t>
  </si>
  <si>
    <t>84335</t>
  </si>
  <si>
    <t>18-0040415</t>
  </si>
  <si>
    <t>20180156</t>
  </si>
  <si>
    <t>82502</t>
  </si>
  <si>
    <t>18-0039683</t>
  </si>
  <si>
    <t>20180158</t>
  </si>
  <si>
    <t>20180155</t>
  </si>
  <si>
    <t>81854</t>
  </si>
  <si>
    <t>18-0039383</t>
  </si>
  <si>
    <t>20180149</t>
  </si>
  <si>
    <t>80316</t>
  </si>
  <si>
    <t>18-0038644</t>
  </si>
  <si>
    <t>20180147</t>
  </si>
  <si>
    <t>20180141</t>
  </si>
  <si>
    <t>76886</t>
  </si>
  <si>
    <t>18-0036977</t>
  </si>
  <si>
    <t>20180139</t>
  </si>
  <si>
    <t>76218</t>
  </si>
  <si>
    <t>18-0036609</t>
  </si>
  <si>
    <t>20180134</t>
  </si>
  <si>
    <t>75445</t>
  </si>
  <si>
    <t>18-0036310</t>
  </si>
  <si>
    <t>MIT20180027</t>
  </si>
  <si>
    <t>18-0036114</t>
  </si>
  <si>
    <t>20180126</t>
  </si>
  <si>
    <t>73283</t>
  </si>
  <si>
    <t>20180128</t>
  </si>
  <si>
    <t>20180124</t>
  </si>
  <si>
    <t>INT-10949</t>
  </si>
  <si>
    <t>20180122</t>
  </si>
  <si>
    <t>68314</t>
  </si>
  <si>
    <t>18-0032836</t>
  </si>
  <si>
    <t>20180117</t>
  </si>
  <si>
    <t>65706</t>
  </si>
  <si>
    <t>18-0031819</t>
  </si>
  <si>
    <t>20180108</t>
  </si>
  <si>
    <t>58901</t>
  </si>
  <si>
    <t>20180107</t>
  </si>
  <si>
    <t>57989</t>
  </si>
  <si>
    <t>18-0028522</t>
  </si>
  <si>
    <t>20180103</t>
  </si>
  <si>
    <t>53936</t>
  </si>
  <si>
    <t>18-0026824</t>
  </si>
  <si>
    <t>3601</t>
  </si>
  <si>
    <t>20180088</t>
  </si>
  <si>
    <t>42108</t>
  </si>
  <si>
    <t>18-0021726</t>
  </si>
  <si>
    <t>20180086</t>
  </si>
  <si>
    <t>41621</t>
  </si>
  <si>
    <t>18-0021576</t>
  </si>
  <si>
    <t>20180083</t>
  </si>
  <si>
    <t>39447</t>
  </si>
  <si>
    <t>18-0020396</t>
  </si>
  <si>
    <t>20180082</t>
  </si>
  <si>
    <t>38797</t>
  </si>
  <si>
    <t>18-0020085</t>
  </si>
  <si>
    <t>20180077</t>
  </si>
  <si>
    <t>36837</t>
  </si>
  <si>
    <t>18-0019280</t>
  </si>
  <si>
    <t>EI180303A</t>
  </si>
  <si>
    <t>20180066</t>
  </si>
  <si>
    <t>32147</t>
  </si>
  <si>
    <t>20180065</t>
  </si>
  <si>
    <t>20180054</t>
  </si>
  <si>
    <t>23612</t>
  </si>
  <si>
    <t>18-0013604</t>
  </si>
  <si>
    <t>ORO FINO 1102</t>
  </si>
  <si>
    <t>20180049</t>
  </si>
  <si>
    <t>22200</t>
  </si>
  <si>
    <t>18-0013023</t>
  </si>
  <si>
    <t>20180042</t>
  </si>
  <si>
    <t>20595</t>
  </si>
  <si>
    <t>18-0012073</t>
  </si>
  <si>
    <t>20180043</t>
  </si>
  <si>
    <t>20762</t>
  </si>
  <si>
    <t>18-0012146</t>
  </si>
  <si>
    <t>20180039</t>
  </si>
  <si>
    <t>17912</t>
  </si>
  <si>
    <t>20180024</t>
  </si>
  <si>
    <t>9068</t>
  </si>
  <si>
    <t>18-0006506</t>
  </si>
  <si>
    <t>20180023</t>
  </si>
  <si>
    <t>Other: T-Line</t>
  </si>
  <si>
    <t>20180001</t>
  </si>
  <si>
    <t>20180002</t>
  </si>
  <si>
    <t>20170501</t>
  </si>
  <si>
    <t>20170499</t>
  </si>
  <si>
    <t>20170500</t>
  </si>
  <si>
    <t>1950822</t>
  </si>
  <si>
    <t>17-0103187</t>
  </si>
  <si>
    <t>20170498</t>
  </si>
  <si>
    <t>1950287</t>
  </si>
  <si>
    <t>17-0103055</t>
  </si>
  <si>
    <t>20170495</t>
  </si>
  <si>
    <t>1948293</t>
  </si>
  <si>
    <t>17-0102756</t>
  </si>
  <si>
    <t>20170496</t>
  </si>
  <si>
    <t>1948899</t>
  </si>
  <si>
    <t>17-0102828</t>
  </si>
  <si>
    <t>20170497</t>
  </si>
  <si>
    <t>1948934</t>
  </si>
  <si>
    <t>17-0102840</t>
  </si>
  <si>
    <t>20170494</t>
  </si>
  <si>
    <t>1947983</t>
  </si>
  <si>
    <t>20170493</t>
  </si>
  <si>
    <t>1947858</t>
  </si>
  <si>
    <t>17-0102576</t>
  </si>
  <si>
    <t>20170492</t>
  </si>
  <si>
    <t>1947307</t>
  </si>
  <si>
    <t>17-0102522</t>
  </si>
  <si>
    <t>20170491</t>
  </si>
  <si>
    <t>1945608</t>
  </si>
  <si>
    <t>17-0102180</t>
  </si>
  <si>
    <t>20170490</t>
  </si>
  <si>
    <t>1944937</t>
  </si>
  <si>
    <t>20170489</t>
  </si>
  <si>
    <t>1945058</t>
  </si>
  <si>
    <t>17-0102101</t>
  </si>
  <si>
    <t>20170488</t>
  </si>
  <si>
    <t>1944063</t>
  </si>
  <si>
    <t>17-0101912</t>
  </si>
  <si>
    <t>EI171216A</t>
  </si>
  <si>
    <t>20170487</t>
  </si>
  <si>
    <t>1943142</t>
  </si>
  <si>
    <t>17-0101672</t>
  </si>
  <si>
    <t>20170486</t>
  </si>
  <si>
    <t>1942447</t>
  </si>
  <si>
    <t>20170485</t>
  </si>
  <si>
    <t>1942141</t>
  </si>
  <si>
    <t>17-0101477</t>
  </si>
  <si>
    <t>20170484</t>
  </si>
  <si>
    <t>1940964</t>
  </si>
  <si>
    <t>17-0101233</t>
  </si>
  <si>
    <t>20170483</t>
  </si>
  <si>
    <t>1938318</t>
  </si>
  <si>
    <t>17-0097211</t>
  </si>
  <si>
    <t>EI171207A</t>
  </si>
  <si>
    <t>20170482</t>
  </si>
  <si>
    <t>1932196</t>
  </si>
  <si>
    <t>17-0098456</t>
  </si>
  <si>
    <t>20170481</t>
  </si>
  <si>
    <t>1931254</t>
  </si>
  <si>
    <t>17-0098188</t>
  </si>
  <si>
    <t>20170479</t>
  </si>
  <si>
    <t>1929826</t>
  </si>
  <si>
    <t>17-0097701</t>
  </si>
  <si>
    <t>20170480</t>
  </si>
  <si>
    <t>1930189</t>
  </si>
  <si>
    <t>17-0097825</t>
  </si>
  <si>
    <t>20170478</t>
  </si>
  <si>
    <t>1929233</t>
  </si>
  <si>
    <t>17-0097585</t>
  </si>
  <si>
    <t>20170477</t>
  </si>
  <si>
    <t>1928873</t>
  </si>
  <si>
    <t>17-0097454</t>
  </si>
  <si>
    <t>20170476</t>
  </si>
  <si>
    <t>1928626</t>
  </si>
  <si>
    <t>17-0097379</t>
  </si>
  <si>
    <t>20170475</t>
  </si>
  <si>
    <t>1928440</t>
  </si>
  <si>
    <t>17-0097311</t>
  </si>
  <si>
    <t>20170474</t>
  </si>
  <si>
    <t>17-0097162</t>
  </si>
  <si>
    <t>20170473</t>
  </si>
  <si>
    <t>1927252</t>
  </si>
  <si>
    <t>17-0096814</t>
  </si>
  <si>
    <t>20170471</t>
  </si>
  <si>
    <t>1926308</t>
  </si>
  <si>
    <t>17-0096436</t>
  </si>
  <si>
    <t>20170472</t>
  </si>
  <si>
    <t>1926932</t>
  </si>
  <si>
    <t>20170470</t>
  </si>
  <si>
    <t>1924851</t>
  </si>
  <si>
    <t>17-0095883</t>
  </si>
  <si>
    <t>20170469</t>
  </si>
  <si>
    <t>1921917</t>
  </si>
  <si>
    <t>17-0094855</t>
  </si>
  <si>
    <t>20170468</t>
  </si>
  <si>
    <t>1921045</t>
  </si>
  <si>
    <t>17-0094544</t>
  </si>
  <si>
    <t>20170467</t>
  </si>
  <si>
    <t>1920559</t>
  </si>
  <si>
    <t>17-0094408</t>
  </si>
  <si>
    <t>MIA201711947</t>
  </si>
  <si>
    <t>20170465</t>
  </si>
  <si>
    <t>1917916</t>
  </si>
  <si>
    <t>17-0093414</t>
  </si>
  <si>
    <t>20170466</t>
  </si>
  <si>
    <t>1918496</t>
  </si>
  <si>
    <t>17-0093620</t>
  </si>
  <si>
    <t>EI171108A</t>
  </si>
  <si>
    <t>20170464</t>
  </si>
  <si>
    <t>1917045</t>
  </si>
  <si>
    <t>17-0093035</t>
  </si>
  <si>
    <t>20170463</t>
  </si>
  <si>
    <t>1916708</t>
  </si>
  <si>
    <t>17-0092884</t>
  </si>
  <si>
    <t>20170462</t>
  </si>
  <si>
    <t>1913357</t>
  </si>
  <si>
    <t>INT-10325</t>
  </si>
  <si>
    <t>20170461</t>
  </si>
  <si>
    <t>INT-10324</t>
  </si>
  <si>
    <t>20170460</t>
  </si>
  <si>
    <t>1911630</t>
  </si>
  <si>
    <t>17-0091074</t>
  </si>
  <si>
    <t>20170459</t>
  </si>
  <si>
    <t>1911513</t>
  </si>
  <si>
    <t>20170458</t>
  </si>
  <si>
    <t>1910010</t>
  </si>
  <si>
    <t>20170457</t>
  </si>
  <si>
    <t>1908657</t>
  </si>
  <si>
    <t>17-0090025</t>
  </si>
  <si>
    <t>20170456</t>
  </si>
  <si>
    <t>1908338</t>
  </si>
  <si>
    <t>17-0089820</t>
  </si>
  <si>
    <t>20170455</t>
  </si>
  <si>
    <t>1908324</t>
  </si>
  <si>
    <t>17-0089813</t>
  </si>
  <si>
    <t>20170454</t>
  </si>
  <si>
    <t>1906950</t>
  </si>
  <si>
    <t>20170453</t>
  </si>
  <si>
    <t>1906908</t>
  </si>
  <si>
    <t>17-0089392</t>
  </si>
  <si>
    <t>20170452</t>
  </si>
  <si>
    <t>1906176</t>
  </si>
  <si>
    <t>17-0089227</t>
  </si>
  <si>
    <t>20170451</t>
  </si>
  <si>
    <t>1906380</t>
  </si>
  <si>
    <t>17-0089249</t>
  </si>
  <si>
    <t>20170450</t>
  </si>
  <si>
    <t>1906081</t>
  </si>
  <si>
    <t>17-0089282</t>
  </si>
  <si>
    <t>20170449</t>
  </si>
  <si>
    <t>1906078</t>
  </si>
  <si>
    <t>INT-10298</t>
  </si>
  <si>
    <t>20170448</t>
  </si>
  <si>
    <t>1905224</t>
  </si>
  <si>
    <t>17-0088957</t>
  </si>
  <si>
    <t>20170447</t>
  </si>
  <si>
    <t>1905311</t>
  </si>
  <si>
    <t>17-0089003</t>
  </si>
  <si>
    <t>20170446</t>
  </si>
  <si>
    <t>1902889</t>
  </si>
  <si>
    <t>KERN OIL 1110</t>
  </si>
  <si>
    <t>20170445</t>
  </si>
  <si>
    <t>MIT20170025</t>
  </si>
  <si>
    <t>17-0087215</t>
  </si>
  <si>
    <t>20170444</t>
  </si>
  <si>
    <t>1902005</t>
  </si>
  <si>
    <t>17-0087754</t>
  </si>
  <si>
    <t>20170443</t>
  </si>
  <si>
    <t>1901996</t>
  </si>
  <si>
    <t>20170442</t>
  </si>
  <si>
    <t>1901696</t>
  </si>
  <si>
    <t>17-0087767</t>
  </si>
  <si>
    <t>MIA20178824</t>
  </si>
  <si>
    <t>2675203</t>
  </si>
  <si>
    <t>PANOCHE-1103</t>
  </si>
  <si>
    <t>20170441</t>
  </si>
  <si>
    <t>1901361</t>
  </si>
  <si>
    <t>17-0087543</t>
  </si>
  <si>
    <t>EI171015A</t>
  </si>
  <si>
    <t>20170440</t>
  </si>
  <si>
    <t>1900860</t>
  </si>
  <si>
    <t>17-0087411</t>
  </si>
  <si>
    <t>20170439</t>
  </si>
  <si>
    <t>1900601</t>
  </si>
  <si>
    <t>17-0087303</t>
  </si>
  <si>
    <t>20170438</t>
  </si>
  <si>
    <t>1900499</t>
  </si>
  <si>
    <t>17-0087321</t>
  </si>
  <si>
    <t>MIA20174951</t>
  </si>
  <si>
    <t>1900455</t>
  </si>
  <si>
    <t>17-0087240</t>
  </si>
  <si>
    <t>20170437</t>
  </si>
  <si>
    <t>20170436</t>
  </si>
  <si>
    <t>1899985</t>
  </si>
  <si>
    <t>17-0087093</t>
  </si>
  <si>
    <t>20170435</t>
  </si>
  <si>
    <t>1899827</t>
  </si>
  <si>
    <t>20170434</t>
  </si>
  <si>
    <t>1898744</t>
  </si>
  <si>
    <t>20170433</t>
  </si>
  <si>
    <t>1898451</t>
  </si>
  <si>
    <t>17-0086350</t>
  </si>
  <si>
    <t>20170432</t>
  </si>
  <si>
    <t>1897822</t>
  </si>
  <si>
    <t>17-0086126</t>
  </si>
  <si>
    <t>20170431</t>
  </si>
  <si>
    <t>1897814</t>
  </si>
  <si>
    <t>20170430</t>
  </si>
  <si>
    <t>1897619</t>
  </si>
  <si>
    <t>MIT20170024</t>
  </si>
  <si>
    <t>17-0085746</t>
  </si>
  <si>
    <t>20170429</t>
  </si>
  <si>
    <t>1896418</t>
  </si>
  <si>
    <t>17-0085709</t>
  </si>
  <si>
    <t>20170428</t>
  </si>
  <si>
    <t>1895648</t>
  </si>
  <si>
    <t>17-0085424</t>
  </si>
  <si>
    <t>20170427</t>
  </si>
  <si>
    <t>17-0085325</t>
  </si>
  <si>
    <t>20170426</t>
  </si>
  <si>
    <t>1894986</t>
  </si>
  <si>
    <t>17-0085344</t>
  </si>
  <si>
    <t>20170425</t>
  </si>
  <si>
    <t>1894764</t>
  </si>
  <si>
    <t>20170424</t>
  </si>
  <si>
    <t>1895111</t>
  </si>
  <si>
    <t>17-0085346</t>
  </si>
  <si>
    <t>20170423</t>
  </si>
  <si>
    <t>1894820</t>
  </si>
  <si>
    <t>17-0085350</t>
  </si>
  <si>
    <t>20170422</t>
  </si>
  <si>
    <t>1894755</t>
  </si>
  <si>
    <t>17-0085324</t>
  </si>
  <si>
    <t>20170421</t>
  </si>
  <si>
    <t>20170420</t>
  </si>
  <si>
    <t>1894156</t>
  </si>
  <si>
    <t>17-0085355</t>
  </si>
  <si>
    <t>20170419</t>
  </si>
  <si>
    <t>INT-10231</t>
  </si>
  <si>
    <t>20170418</t>
  </si>
  <si>
    <t>1894083</t>
  </si>
  <si>
    <t>17-0085250</t>
  </si>
  <si>
    <t>20170417</t>
  </si>
  <si>
    <t>17-0085504</t>
  </si>
  <si>
    <t>PARADISE 1103</t>
  </si>
  <si>
    <t>MIT20170023</t>
  </si>
  <si>
    <t>17-0085251</t>
  </si>
  <si>
    <t>20170416</t>
  </si>
  <si>
    <t>1893970</t>
  </si>
  <si>
    <t>17-0085308</t>
  </si>
  <si>
    <t>20170415</t>
  </si>
  <si>
    <t>1894011</t>
  </si>
  <si>
    <t>17-0085261</t>
  </si>
  <si>
    <t>20170414</t>
  </si>
  <si>
    <t>1893810</t>
  </si>
  <si>
    <t>17-0085196</t>
  </si>
  <si>
    <t>20170413</t>
  </si>
  <si>
    <t>1893752</t>
  </si>
  <si>
    <t>20170412</t>
  </si>
  <si>
    <t>1893729</t>
  </si>
  <si>
    <t>MIA201711363</t>
  </si>
  <si>
    <t>1893682</t>
  </si>
  <si>
    <t xml:space="preserve"> 17-008517</t>
  </si>
  <si>
    <t>20170411</t>
  </si>
  <si>
    <t>1893647</t>
  </si>
  <si>
    <t>17-0085163</t>
  </si>
  <si>
    <t>1893593</t>
  </si>
  <si>
    <t>20170410</t>
  </si>
  <si>
    <t>17-0085141</t>
  </si>
  <si>
    <t>20170409</t>
  </si>
  <si>
    <t>1893337</t>
  </si>
  <si>
    <t>MIT20170022</t>
  </si>
  <si>
    <t>17-0085131</t>
  </si>
  <si>
    <t>20170408</t>
  </si>
  <si>
    <t>1892937</t>
  </si>
  <si>
    <t>17-0085031</t>
  </si>
  <si>
    <t>20170407</t>
  </si>
  <si>
    <t>1892492</t>
  </si>
  <si>
    <t>17-0084938</t>
  </si>
  <si>
    <t>20170406</t>
  </si>
  <si>
    <t>1892157</t>
  </si>
  <si>
    <t>17-0084817</t>
  </si>
  <si>
    <t>20170405</t>
  </si>
  <si>
    <t>1892017</t>
  </si>
  <si>
    <t>17-0084731</t>
  </si>
  <si>
    <t>20170404</t>
  </si>
  <si>
    <t>17-0084680</t>
  </si>
  <si>
    <t>20170403</t>
  </si>
  <si>
    <t>1891388</t>
  </si>
  <si>
    <t>20170402</t>
  </si>
  <si>
    <t>1891141</t>
  </si>
  <si>
    <t>17-0084324</t>
  </si>
  <si>
    <t>20170401</t>
  </si>
  <si>
    <t>1891136</t>
  </si>
  <si>
    <t>17-0084323</t>
  </si>
  <si>
    <t>20170400</t>
  </si>
  <si>
    <t>20170399</t>
  </si>
  <si>
    <t>INT-10211</t>
  </si>
  <si>
    <t>MIA20177274</t>
  </si>
  <si>
    <t>1889713</t>
  </si>
  <si>
    <t>17-0083565</t>
  </si>
  <si>
    <t>20170398</t>
  </si>
  <si>
    <t>1889638</t>
  </si>
  <si>
    <t>17-0083551</t>
  </si>
  <si>
    <t>20170397</t>
  </si>
  <si>
    <t>1889608</t>
  </si>
  <si>
    <t>17-0083539</t>
  </si>
  <si>
    <t>20170396</t>
  </si>
  <si>
    <t>1889514</t>
  </si>
  <si>
    <t>17-0083516</t>
  </si>
  <si>
    <t>20170395</t>
  </si>
  <si>
    <t>1889389</t>
  </si>
  <si>
    <t>17-0083366</t>
  </si>
  <si>
    <t>20170394</t>
  </si>
  <si>
    <t>1889090</t>
  </si>
  <si>
    <t>17-0083252</t>
  </si>
  <si>
    <t>20170393</t>
  </si>
  <si>
    <t>1889047</t>
  </si>
  <si>
    <t>17-0083233</t>
  </si>
  <si>
    <t>20170392</t>
  </si>
  <si>
    <t>1889028</t>
  </si>
  <si>
    <t>17-0083226</t>
  </si>
  <si>
    <t>20170391</t>
  </si>
  <si>
    <t>1888916</t>
  </si>
  <si>
    <t>17-0083168</t>
  </si>
  <si>
    <t>20170390</t>
  </si>
  <si>
    <t>1888812</t>
  </si>
  <si>
    <t>17-0083120</t>
  </si>
  <si>
    <t>20170389</t>
  </si>
  <si>
    <t>INT-10207</t>
  </si>
  <si>
    <t>MIA20177860</t>
  </si>
  <si>
    <t>20170388</t>
  </si>
  <si>
    <t>17-0082713</t>
  </si>
  <si>
    <t>20170387</t>
  </si>
  <si>
    <t>20170386</t>
  </si>
  <si>
    <t>1887095</t>
  </si>
  <si>
    <t>17-0082303</t>
  </si>
  <si>
    <t>20170385</t>
  </si>
  <si>
    <t>1886847</t>
  </si>
  <si>
    <t>17-0082180</t>
  </si>
  <si>
    <t>20170384</t>
  </si>
  <si>
    <t>1886713</t>
  </si>
  <si>
    <t>17-0082050</t>
  </si>
  <si>
    <t>20170383</t>
  </si>
  <si>
    <t>1886318</t>
  </si>
  <si>
    <t>17-0081913</t>
  </si>
  <si>
    <t>20170382</t>
  </si>
  <si>
    <t>INT-10186</t>
  </si>
  <si>
    <t>MIA20176672</t>
  </si>
  <si>
    <t>1885026</t>
  </si>
  <si>
    <t>20170381</t>
  </si>
  <si>
    <t>17-0081329</t>
  </si>
  <si>
    <t>20170380</t>
  </si>
  <si>
    <t>1884866</t>
  </si>
  <si>
    <t>17-0081260</t>
  </si>
  <si>
    <t>20170379</t>
  </si>
  <si>
    <t>INT-10181</t>
  </si>
  <si>
    <t>20170378</t>
  </si>
  <si>
    <t>1884647</t>
  </si>
  <si>
    <t>17-0081216</t>
  </si>
  <si>
    <t>20170377</t>
  </si>
  <si>
    <t>1884524</t>
  </si>
  <si>
    <t>17-0081190</t>
  </si>
  <si>
    <t>20170376</t>
  </si>
  <si>
    <t>20170375</t>
  </si>
  <si>
    <t>1883030</t>
  </si>
  <si>
    <t>17-0080558</t>
  </si>
  <si>
    <t>20170374</t>
  </si>
  <si>
    <t>INT-10165</t>
  </si>
  <si>
    <t>20170373</t>
  </si>
  <si>
    <t>1882150</t>
  </si>
  <si>
    <t>17-0080179</t>
  </si>
  <si>
    <t>20170372</t>
  </si>
  <si>
    <t>1882082</t>
  </si>
  <si>
    <t>17-0080147</t>
  </si>
  <si>
    <t>20170371</t>
  </si>
  <si>
    <t>1881407</t>
  </si>
  <si>
    <t>17-0079858</t>
  </si>
  <si>
    <t>20170370</t>
  </si>
  <si>
    <t>1881328</t>
  </si>
  <si>
    <t>17-0079828</t>
  </si>
  <si>
    <t>20170369</t>
  </si>
  <si>
    <t>1881278</t>
  </si>
  <si>
    <t>17-0079821</t>
  </si>
  <si>
    <t>20170368</t>
  </si>
  <si>
    <t>1881159</t>
  </si>
  <si>
    <t>17-0079776</t>
  </si>
  <si>
    <t>20170367</t>
  </si>
  <si>
    <t>1881026</t>
  </si>
  <si>
    <t>20170366</t>
  </si>
  <si>
    <t>1880606</t>
  </si>
  <si>
    <t>17-0079585</t>
  </si>
  <si>
    <t>20170365</t>
  </si>
  <si>
    <t>1880579</t>
  </si>
  <si>
    <t>17-0079580</t>
  </si>
  <si>
    <t>MIA20170371</t>
  </si>
  <si>
    <t>1880488</t>
  </si>
  <si>
    <t>20170364</t>
  </si>
  <si>
    <t>1879696</t>
  </si>
  <si>
    <t>17-0079388</t>
  </si>
  <si>
    <t>BIG BEND 1101</t>
  </si>
  <si>
    <t>20170363</t>
  </si>
  <si>
    <t>1879052</t>
  </si>
  <si>
    <t>17-0079010</t>
  </si>
  <si>
    <t>20170362</t>
  </si>
  <si>
    <t>1878915</t>
  </si>
  <si>
    <t>17-0078947</t>
  </si>
  <si>
    <t>20170361</t>
  </si>
  <si>
    <t>1879090</t>
  </si>
  <si>
    <t>17-0079046</t>
  </si>
  <si>
    <t>20170360</t>
  </si>
  <si>
    <t>1877694</t>
  </si>
  <si>
    <t>17-0078354</t>
  </si>
  <si>
    <t>20170359</t>
  </si>
  <si>
    <t>1877089</t>
  </si>
  <si>
    <t>17-0078149</t>
  </si>
  <si>
    <t>20170358</t>
  </si>
  <si>
    <t>1876749</t>
  </si>
  <si>
    <t>17-0078018</t>
  </si>
  <si>
    <t>20170357</t>
  </si>
  <si>
    <t>1876109</t>
  </si>
  <si>
    <t>MIA20178080</t>
  </si>
  <si>
    <t>20170356</t>
  </si>
  <si>
    <t>20170355</t>
  </si>
  <si>
    <t>1874403</t>
  </si>
  <si>
    <t>17-0077362</t>
  </si>
  <si>
    <t>20170354</t>
  </si>
  <si>
    <t>1874173</t>
  </si>
  <si>
    <t>17-0077285</t>
  </si>
  <si>
    <t>20170353</t>
  </si>
  <si>
    <t>1874093</t>
  </si>
  <si>
    <t>17-0077248</t>
  </si>
  <si>
    <t>20170352</t>
  </si>
  <si>
    <t>1873727</t>
  </si>
  <si>
    <t>17-0077137</t>
  </si>
  <si>
    <t>20170351</t>
  </si>
  <si>
    <t>1873635</t>
  </si>
  <si>
    <t>17-0077122</t>
  </si>
  <si>
    <t>20170350</t>
  </si>
  <si>
    <t>1873150</t>
  </si>
  <si>
    <t>17-0076889</t>
  </si>
  <si>
    <t>20170349</t>
  </si>
  <si>
    <t>1871967</t>
  </si>
  <si>
    <t>17-0076502</t>
  </si>
  <si>
    <t>20170348</t>
  </si>
  <si>
    <t>1871913</t>
  </si>
  <si>
    <t>17-0076501</t>
  </si>
  <si>
    <t>20170347</t>
  </si>
  <si>
    <t>1870970</t>
  </si>
  <si>
    <t>17-0076150</t>
  </si>
  <si>
    <t>20170346</t>
  </si>
  <si>
    <t>1870703</t>
  </si>
  <si>
    <t>17-0076099</t>
  </si>
  <si>
    <t>20170345</t>
  </si>
  <si>
    <t>1870305</t>
  </si>
  <si>
    <t>17-0075968</t>
  </si>
  <si>
    <t>EI170905A</t>
  </si>
  <si>
    <t>20170344</t>
  </si>
  <si>
    <t>1870282</t>
  </si>
  <si>
    <t>17-0075976</t>
  </si>
  <si>
    <t>20170343</t>
  </si>
  <si>
    <t>1870221</t>
  </si>
  <si>
    <t>17-0075956</t>
  </si>
  <si>
    <t>20170342</t>
  </si>
  <si>
    <t>1869513</t>
  </si>
  <si>
    <t>17-0075743</t>
  </si>
  <si>
    <t>EI170904B</t>
  </si>
  <si>
    <t>20170341</t>
  </si>
  <si>
    <t>1869480</t>
  </si>
  <si>
    <t>17-0075723</t>
  </si>
  <si>
    <t>20170340</t>
  </si>
  <si>
    <t>1869335</t>
  </si>
  <si>
    <t>MIA201711934</t>
  </si>
  <si>
    <t>20170339</t>
  </si>
  <si>
    <t>1869454</t>
  </si>
  <si>
    <t>17-0075710</t>
  </si>
  <si>
    <t>20170338</t>
  </si>
  <si>
    <t>1868656</t>
  </si>
  <si>
    <t>17-0075617</t>
  </si>
  <si>
    <t>20170337</t>
  </si>
  <si>
    <t>1868144</t>
  </si>
  <si>
    <t>17-0075546</t>
  </si>
  <si>
    <t>EI170903A</t>
  </si>
  <si>
    <t>20170336</t>
  </si>
  <si>
    <t>1867825</t>
  </si>
  <si>
    <t>17-0075491</t>
  </si>
  <si>
    <t>20170335</t>
  </si>
  <si>
    <t>1866948</t>
  </si>
  <si>
    <t>17-0075226</t>
  </si>
  <si>
    <t>20170334</t>
  </si>
  <si>
    <t>1866615</t>
  </si>
  <si>
    <t>20170333</t>
  </si>
  <si>
    <t>1866220</t>
  </si>
  <si>
    <t>17-0075132</t>
  </si>
  <si>
    <t>20170332</t>
  </si>
  <si>
    <t>1865403</t>
  </si>
  <si>
    <t>17-0074933</t>
  </si>
  <si>
    <t>20170331</t>
  </si>
  <si>
    <t>1865261</t>
  </si>
  <si>
    <t>17-007898</t>
  </si>
  <si>
    <t>20170330</t>
  </si>
  <si>
    <t>20170329</t>
  </si>
  <si>
    <t>1864777</t>
  </si>
  <si>
    <t>17-0074791</t>
  </si>
  <si>
    <t>20170328</t>
  </si>
  <si>
    <t>20170327</t>
  </si>
  <si>
    <t>1864511</t>
  </si>
  <si>
    <t>17-0074724</t>
  </si>
  <si>
    <t>20170326</t>
  </si>
  <si>
    <t>1864486</t>
  </si>
  <si>
    <t>17-0074671</t>
  </si>
  <si>
    <t>20170325</t>
  </si>
  <si>
    <t>1864422</t>
  </si>
  <si>
    <t>MIA20179273</t>
  </si>
  <si>
    <t>1864395</t>
  </si>
  <si>
    <t>20170324</t>
  </si>
  <si>
    <t>17-0074619</t>
  </si>
  <si>
    <t>20170323</t>
  </si>
  <si>
    <t>1864112</t>
  </si>
  <si>
    <t>17-0074477</t>
  </si>
  <si>
    <t>20170322</t>
  </si>
  <si>
    <t>1864071</t>
  </si>
  <si>
    <t>17-0074457</t>
  </si>
  <si>
    <t>20170321</t>
  </si>
  <si>
    <t>1863769</t>
  </si>
  <si>
    <t>17-0074386</t>
  </si>
  <si>
    <t>20170320</t>
  </si>
  <si>
    <t>1863720</t>
  </si>
  <si>
    <t>17-0074326</t>
  </si>
  <si>
    <t>20170319</t>
  </si>
  <si>
    <t>1863721</t>
  </si>
  <si>
    <t>17-0074333</t>
  </si>
  <si>
    <t>20170318</t>
  </si>
  <si>
    <t>1863565</t>
  </si>
  <si>
    <t>17-0074287</t>
  </si>
  <si>
    <t>20170317</t>
  </si>
  <si>
    <t>1863509</t>
  </si>
  <si>
    <t>1862699</t>
  </si>
  <si>
    <t>20170316</t>
  </si>
  <si>
    <t>17-0073928</t>
  </si>
  <si>
    <t>20170315</t>
  </si>
  <si>
    <t>1862552</t>
  </si>
  <si>
    <t>17-0073823</t>
  </si>
  <si>
    <t>EI170829A</t>
  </si>
  <si>
    <t>20170314</t>
  </si>
  <si>
    <t>1862444</t>
  </si>
  <si>
    <t>20170313</t>
  </si>
  <si>
    <t>1862429</t>
  </si>
  <si>
    <t>20170312</t>
  </si>
  <si>
    <t>1862271</t>
  </si>
  <si>
    <t>17-0073687</t>
  </si>
  <si>
    <t>MIA20178432</t>
  </si>
  <si>
    <t>1862140</t>
  </si>
  <si>
    <t>20170311</t>
  </si>
  <si>
    <t>17-0073645</t>
  </si>
  <si>
    <t>20170310</t>
  </si>
  <si>
    <t>1861667</t>
  </si>
  <si>
    <t>17-0073546</t>
  </si>
  <si>
    <t>20170309</t>
  </si>
  <si>
    <t>1861517</t>
  </si>
  <si>
    <t>17-0073516</t>
  </si>
  <si>
    <t>20170308</t>
  </si>
  <si>
    <t>1861590</t>
  </si>
  <si>
    <t>17-0073526</t>
  </si>
  <si>
    <t>EI170828A</t>
  </si>
  <si>
    <t>1861485</t>
  </si>
  <si>
    <t>20170307</t>
  </si>
  <si>
    <t>20170306</t>
  </si>
  <si>
    <t>1861294</t>
  </si>
  <si>
    <t>17-0073379</t>
  </si>
  <si>
    <t>1861333</t>
  </si>
  <si>
    <t>20170305</t>
  </si>
  <si>
    <t>20170304</t>
  </si>
  <si>
    <t>1861124</t>
  </si>
  <si>
    <t>17-0073312</t>
  </si>
  <si>
    <t>20170303</t>
  </si>
  <si>
    <t>1861031</t>
  </si>
  <si>
    <t>20170302</t>
  </si>
  <si>
    <t>1860927</t>
  </si>
  <si>
    <t>17-0073245</t>
  </si>
  <si>
    <t>MIA201711317</t>
  </si>
  <si>
    <t>17-0073228</t>
  </si>
  <si>
    <t>20170301</t>
  </si>
  <si>
    <t>1860843</t>
  </si>
  <si>
    <t>20170300</t>
  </si>
  <si>
    <t>1860665</t>
  </si>
  <si>
    <t>17-0073193</t>
  </si>
  <si>
    <t>20170299</t>
  </si>
  <si>
    <t>1860177</t>
  </si>
  <si>
    <t>20170298</t>
  </si>
  <si>
    <t>1860173</t>
  </si>
  <si>
    <t>17-0073092</t>
  </si>
  <si>
    <t>20170297</t>
  </si>
  <si>
    <t>1859665</t>
  </si>
  <si>
    <t>20170296</t>
  </si>
  <si>
    <t>1859111</t>
  </si>
  <si>
    <t>17-0072817</t>
  </si>
  <si>
    <t>20170295</t>
  </si>
  <si>
    <t>1858199</t>
  </si>
  <si>
    <t>17-0072487</t>
  </si>
  <si>
    <t>MC CALL 1107</t>
  </si>
  <si>
    <t>20170294</t>
  </si>
  <si>
    <t>1857079</t>
  </si>
  <si>
    <t>20170293</t>
  </si>
  <si>
    <t>1856436</t>
  </si>
  <si>
    <t>17-0071807</t>
  </si>
  <si>
    <t>20170292</t>
  </si>
  <si>
    <t>1856373</t>
  </si>
  <si>
    <t>17-0071815</t>
  </si>
  <si>
    <t>20170291</t>
  </si>
  <si>
    <t>1855691</t>
  </si>
  <si>
    <t>17-0071568</t>
  </si>
  <si>
    <t>20170290</t>
  </si>
  <si>
    <t>1855501</t>
  </si>
  <si>
    <t>17-0071522</t>
  </si>
  <si>
    <t>20170289</t>
  </si>
  <si>
    <t>1855190</t>
  </si>
  <si>
    <t>17-0071465</t>
  </si>
  <si>
    <t>20170288</t>
  </si>
  <si>
    <t>1854939</t>
  </si>
  <si>
    <t>17-0071393</t>
  </si>
  <si>
    <t>20170287</t>
  </si>
  <si>
    <t>1854371</t>
  </si>
  <si>
    <t>17-0071121</t>
  </si>
  <si>
    <t>20170286</t>
  </si>
  <si>
    <t>1853964</t>
  </si>
  <si>
    <t>17-0070915</t>
  </si>
  <si>
    <t>20170285</t>
  </si>
  <si>
    <t>INT-09987</t>
  </si>
  <si>
    <t>MIT20170021</t>
  </si>
  <si>
    <t>17-0070750</t>
  </si>
  <si>
    <t>20170284</t>
  </si>
  <si>
    <t>1853359</t>
  </si>
  <si>
    <t>20170282</t>
  </si>
  <si>
    <t>INT-09976</t>
  </si>
  <si>
    <t>20170281</t>
  </si>
  <si>
    <t>1851909</t>
  </si>
  <si>
    <t>17-0070003</t>
  </si>
  <si>
    <t>20170283</t>
  </si>
  <si>
    <t>1851948</t>
  </si>
  <si>
    <t>17-0070063</t>
  </si>
  <si>
    <t>20170280</t>
  </si>
  <si>
    <t>1851668</t>
  </si>
  <si>
    <t>17-0069940</t>
  </si>
  <si>
    <t>MIT20170020</t>
  </si>
  <si>
    <t>17-0069789</t>
  </si>
  <si>
    <t>20170279</t>
  </si>
  <si>
    <t>1851049</t>
  </si>
  <si>
    <t>17-0069829</t>
  </si>
  <si>
    <t>1850308</t>
  </si>
  <si>
    <t>20170278</t>
  </si>
  <si>
    <t>17-0070265</t>
  </si>
  <si>
    <t>20170277</t>
  </si>
  <si>
    <t>1849289</t>
  </si>
  <si>
    <t>17-0069107</t>
  </si>
  <si>
    <t>20170272</t>
  </si>
  <si>
    <t>INT-09957</t>
  </si>
  <si>
    <t>EI170808A</t>
  </si>
  <si>
    <t>20170274</t>
  </si>
  <si>
    <t>1848246</t>
  </si>
  <si>
    <t>17-0068642</t>
  </si>
  <si>
    <t>20170273</t>
  </si>
  <si>
    <t>1848219</t>
  </si>
  <si>
    <t>17-0068636</t>
  </si>
  <si>
    <t>20170275</t>
  </si>
  <si>
    <t>1848507</t>
  </si>
  <si>
    <t>17-0068774</t>
  </si>
  <si>
    <t>20170276</t>
  </si>
  <si>
    <t>1848831</t>
  </si>
  <si>
    <t>20170271</t>
  </si>
  <si>
    <t>1847467</t>
  </si>
  <si>
    <t>17-0068302</t>
  </si>
  <si>
    <t>20170270</t>
  </si>
  <si>
    <t>1847323</t>
  </si>
  <si>
    <t>17-0068279</t>
  </si>
  <si>
    <t>20170269</t>
  </si>
  <si>
    <t>1847111</t>
  </si>
  <si>
    <t>17-0068204</t>
  </si>
  <si>
    <t>20170268</t>
  </si>
  <si>
    <t>1847085</t>
  </si>
  <si>
    <t>17-0068199</t>
  </si>
  <si>
    <t>20170267</t>
  </si>
  <si>
    <t>1847083</t>
  </si>
  <si>
    <t>17-0068200</t>
  </si>
  <si>
    <t>20170266</t>
  </si>
  <si>
    <t>20170265</t>
  </si>
  <si>
    <t>1846662</t>
  </si>
  <si>
    <t>17-0068101</t>
  </si>
  <si>
    <t>20170264</t>
  </si>
  <si>
    <t>1846297</t>
  </si>
  <si>
    <t>20170262</t>
  </si>
  <si>
    <t>1845561</t>
  </si>
  <si>
    <t>17-0067691</t>
  </si>
  <si>
    <t>20170261</t>
  </si>
  <si>
    <t>1845523</t>
  </si>
  <si>
    <t>17-0067679</t>
  </si>
  <si>
    <t>HIGGINS-1103</t>
  </si>
  <si>
    <t>20170263</t>
  </si>
  <si>
    <t>20170260</t>
  </si>
  <si>
    <t>1844971</t>
  </si>
  <si>
    <t>17-0067519</t>
  </si>
  <si>
    <t>20170259</t>
  </si>
  <si>
    <t>1844916</t>
  </si>
  <si>
    <t>17-0067504</t>
  </si>
  <si>
    <t>STELLING-1110</t>
  </si>
  <si>
    <t>20170256</t>
  </si>
  <si>
    <t>1844863</t>
  </si>
  <si>
    <t>INT-09925</t>
  </si>
  <si>
    <t>20170258</t>
  </si>
  <si>
    <t>1844466</t>
  </si>
  <si>
    <t>17-0067345</t>
  </si>
  <si>
    <t>FREMONT-1104</t>
  </si>
  <si>
    <t>20170257</t>
  </si>
  <si>
    <t>1844323</t>
  </si>
  <si>
    <t>17-0067270</t>
  </si>
  <si>
    <t>20170255</t>
  </si>
  <si>
    <t>20170252</t>
  </si>
  <si>
    <t>20170253</t>
  </si>
  <si>
    <t>1843256</t>
  </si>
  <si>
    <t>20170254</t>
  </si>
  <si>
    <t>1843278</t>
  </si>
  <si>
    <t>17-0066797</t>
  </si>
  <si>
    <t>20170251</t>
  </si>
  <si>
    <t>20170245</t>
  </si>
  <si>
    <t>1842174</t>
  </si>
  <si>
    <t>17-0066455</t>
  </si>
  <si>
    <t>20170246</t>
  </si>
  <si>
    <t>17-0066472</t>
  </si>
  <si>
    <t>20170247</t>
  </si>
  <si>
    <t>1842207</t>
  </si>
  <si>
    <t>17-0066465</t>
  </si>
  <si>
    <t>20170248</t>
  </si>
  <si>
    <t>1842313</t>
  </si>
  <si>
    <t>17-0066482</t>
  </si>
  <si>
    <t>20170249</t>
  </si>
  <si>
    <t>1842324</t>
  </si>
  <si>
    <t>17-0066487</t>
  </si>
  <si>
    <t>20170250</t>
  </si>
  <si>
    <t>1842415</t>
  </si>
  <si>
    <t>20170242</t>
  </si>
  <si>
    <t>1841709</t>
  </si>
  <si>
    <t>17-0066367</t>
  </si>
  <si>
    <t>20170243</t>
  </si>
  <si>
    <t>1841854</t>
  </si>
  <si>
    <t>17-0066372</t>
  </si>
  <si>
    <t>20170244</t>
  </si>
  <si>
    <t>1841953</t>
  </si>
  <si>
    <t>17-0066392</t>
  </si>
  <si>
    <t>20170241</t>
  </si>
  <si>
    <t>1839994</t>
  </si>
  <si>
    <t>17-0065504</t>
  </si>
  <si>
    <t>MIT20170019</t>
  </si>
  <si>
    <t>17-0065460</t>
  </si>
  <si>
    <t>20170239</t>
  </si>
  <si>
    <t>1839696</t>
  </si>
  <si>
    <t>17-0065437</t>
  </si>
  <si>
    <t>20170240</t>
  </si>
  <si>
    <t>1839822</t>
  </si>
  <si>
    <t>17-0065453</t>
  </si>
  <si>
    <t>20170235</t>
  </si>
  <si>
    <t>1838821</t>
  </si>
  <si>
    <t>20170236</t>
  </si>
  <si>
    <t>20170237</t>
  </si>
  <si>
    <t>1839110</t>
  </si>
  <si>
    <t>17-0065145</t>
  </si>
  <si>
    <t>20170238</t>
  </si>
  <si>
    <t>1839173</t>
  </si>
  <si>
    <t>17-0065191</t>
  </si>
  <si>
    <t>MIA201710455</t>
  </si>
  <si>
    <t>1838361</t>
  </si>
  <si>
    <t>20170231</t>
  </si>
  <si>
    <t>1838018</t>
  </si>
  <si>
    <t>17-0064801</t>
  </si>
  <si>
    <t>20170232</t>
  </si>
  <si>
    <t>1838173</t>
  </si>
  <si>
    <t>17-0064841</t>
  </si>
  <si>
    <t>20170233</t>
  </si>
  <si>
    <t>1838215</t>
  </si>
  <si>
    <t>17-0064854</t>
  </si>
  <si>
    <t>20170234</t>
  </si>
  <si>
    <t>1838273</t>
  </si>
  <si>
    <t>17-0064852</t>
  </si>
  <si>
    <t>20170228</t>
  </si>
  <si>
    <t>1837671</t>
  </si>
  <si>
    <t>17-0064721</t>
  </si>
  <si>
    <t>20170229</t>
  </si>
  <si>
    <t>1837736</t>
  </si>
  <si>
    <t>17-0064738</t>
  </si>
  <si>
    <t>20170230</t>
  </si>
  <si>
    <t>1837768</t>
  </si>
  <si>
    <t>17-0064750</t>
  </si>
  <si>
    <t>20170227</t>
  </si>
  <si>
    <t>1837359</t>
  </si>
  <si>
    <t>17-0064666</t>
  </si>
  <si>
    <t>20170226</t>
  </si>
  <si>
    <t>1837118</t>
  </si>
  <si>
    <t>17-0064623</t>
  </si>
  <si>
    <t>20170221</t>
  </si>
  <si>
    <t>1836646</t>
  </si>
  <si>
    <t>17-0064391</t>
  </si>
  <si>
    <t>EI170720A</t>
  </si>
  <si>
    <t>20170222</t>
  </si>
  <si>
    <t>1836050</t>
  </si>
  <si>
    <t>20170223</t>
  </si>
  <si>
    <t>1836063</t>
  </si>
  <si>
    <t>17-0064078</t>
  </si>
  <si>
    <t>20170224</t>
  </si>
  <si>
    <t>1836440</t>
  </si>
  <si>
    <t>17-0064321</t>
  </si>
  <si>
    <t>20170225</t>
  </si>
  <si>
    <t>1836556</t>
  </si>
  <si>
    <t>20170218</t>
  </si>
  <si>
    <t>INT-09877</t>
  </si>
  <si>
    <t>20170219</t>
  </si>
  <si>
    <t>20170220</t>
  </si>
  <si>
    <t>1835920</t>
  </si>
  <si>
    <t>17-0064059</t>
  </si>
  <si>
    <t>20170215</t>
  </si>
  <si>
    <t>INT-09875</t>
  </si>
  <si>
    <t>MIA20171163</t>
  </si>
  <si>
    <t>MIA201710928</t>
  </si>
  <si>
    <t>1834827</t>
  </si>
  <si>
    <t>20170214</t>
  </si>
  <si>
    <t>INT-09873</t>
  </si>
  <si>
    <t>20170216</t>
  </si>
  <si>
    <t>1834442</t>
  </si>
  <si>
    <t>20170217</t>
  </si>
  <si>
    <t>MIT20170018</t>
  </si>
  <si>
    <t>17-0063524</t>
  </si>
  <si>
    <t>20170211</t>
  </si>
  <si>
    <t>17-0063338</t>
  </si>
  <si>
    <t>20170212</t>
  </si>
  <si>
    <t>1833100</t>
  </si>
  <si>
    <t>17-0063297</t>
  </si>
  <si>
    <t>20170213</t>
  </si>
  <si>
    <t>1834178</t>
  </si>
  <si>
    <t>17-0063505</t>
  </si>
  <si>
    <t>20170207</t>
  </si>
  <si>
    <t>1832697</t>
  </si>
  <si>
    <t>17-0063223</t>
  </si>
  <si>
    <t>20170208</t>
  </si>
  <si>
    <t>20170209</t>
  </si>
  <si>
    <t>17-0063242</t>
  </si>
  <si>
    <t>20170210</t>
  </si>
  <si>
    <t>1832917</t>
  </si>
  <si>
    <t>17-0063269</t>
  </si>
  <si>
    <t>20170203</t>
  </si>
  <si>
    <t>1832213</t>
  </si>
  <si>
    <t>17-0063126</t>
  </si>
  <si>
    <t>20170204</t>
  </si>
  <si>
    <t>1832228</t>
  </si>
  <si>
    <t>20170205</t>
  </si>
  <si>
    <t>1832444</t>
  </si>
  <si>
    <t>17-0063151</t>
  </si>
  <si>
    <t>20170206</t>
  </si>
  <si>
    <t>1832532</t>
  </si>
  <si>
    <t>17-0063175</t>
  </si>
  <si>
    <t>20170202</t>
  </si>
  <si>
    <t>1831744</t>
  </si>
  <si>
    <t>17-0063032</t>
  </si>
  <si>
    <t>20170199</t>
  </si>
  <si>
    <t>INT-09838</t>
  </si>
  <si>
    <t>20170200</t>
  </si>
  <si>
    <t>1830586</t>
  </si>
  <si>
    <t>20170201</t>
  </si>
  <si>
    <t>20170194</t>
  </si>
  <si>
    <t>INT-09837</t>
  </si>
  <si>
    <t>20170195</t>
  </si>
  <si>
    <t>1829586</t>
  </si>
  <si>
    <t>17-0062214</t>
  </si>
  <si>
    <t>20170196</t>
  </si>
  <si>
    <t>1829821</t>
  </si>
  <si>
    <t>20170197</t>
  </si>
  <si>
    <t>1830200</t>
  </si>
  <si>
    <t>17-0062439</t>
  </si>
  <si>
    <t>20170198</t>
  </si>
  <si>
    <t>1830250</t>
  </si>
  <si>
    <t>17-0062445</t>
  </si>
  <si>
    <t>MIT20170017</t>
  </si>
  <si>
    <t>20170190</t>
  </si>
  <si>
    <t>1828776</t>
  </si>
  <si>
    <t>17-0061968</t>
  </si>
  <si>
    <t>20170191</t>
  </si>
  <si>
    <t>1829149</t>
  </si>
  <si>
    <t>17-0062075</t>
  </si>
  <si>
    <t>20170192</t>
  </si>
  <si>
    <t>1829171</t>
  </si>
  <si>
    <t>20170193</t>
  </si>
  <si>
    <t>1829511</t>
  </si>
  <si>
    <t>17-0062198</t>
  </si>
  <si>
    <t>20170189</t>
  </si>
  <si>
    <t>1828536</t>
  </si>
  <si>
    <t>17-0061857</t>
  </si>
  <si>
    <t>20170188</t>
  </si>
  <si>
    <t>17-0061840</t>
  </si>
  <si>
    <t>20170187</t>
  </si>
  <si>
    <t>1828225</t>
  </si>
  <si>
    <t>17-0061771</t>
  </si>
  <si>
    <t>20170186</t>
  </si>
  <si>
    <t>1827910</t>
  </si>
  <si>
    <t>20170185</t>
  </si>
  <si>
    <t>1827345</t>
  </si>
  <si>
    <t>17-0061541</t>
  </si>
  <si>
    <t>20170184</t>
  </si>
  <si>
    <t>1827234</t>
  </si>
  <si>
    <t>17-0061517</t>
  </si>
  <si>
    <t>20170183</t>
  </si>
  <si>
    <t>1826992</t>
  </si>
  <si>
    <t>17-0061469</t>
  </si>
  <si>
    <t>EI170708A</t>
  </si>
  <si>
    <t>20170182</t>
  </si>
  <si>
    <t>1826970</t>
  </si>
  <si>
    <t>17-0061464</t>
  </si>
  <si>
    <t>20170181</t>
  </si>
  <si>
    <t>1826891</t>
  </si>
  <si>
    <t>17-0061458</t>
  </si>
  <si>
    <t>20170180</t>
  </si>
  <si>
    <t>1826132</t>
  </si>
  <si>
    <t>20170178</t>
  </si>
  <si>
    <t>17-0061903</t>
  </si>
  <si>
    <t>20170179</t>
  </si>
  <si>
    <t>1825609</t>
  </si>
  <si>
    <t>17-0061288</t>
  </si>
  <si>
    <t>MIT20170016</t>
  </si>
  <si>
    <t>20170177</t>
  </si>
  <si>
    <t>1825087</t>
  </si>
  <si>
    <t>17-0061026</t>
  </si>
  <si>
    <t>20170174</t>
  </si>
  <si>
    <t>1824725</t>
  </si>
  <si>
    <t>17-0060991</t>
  </si>
  <si>
    <t>MIA20177865</t>
  </si>
  <si>
    <t>20170175</t>
  </si>
  <si>
    <t>17-0061590</t>
  </si>
  <si>
    <t>20170176</t>
  </si>
  <si>
    <t>1824914</t>
  </si>
  <si>
    <t>17-0061025</t>
  </si>
  <si>
    <t>20170173</t>
  </si>
  <si>
    <t>20170172</t>
  </si>
  <si>
    <t>1823929</t>
  </si>
  <si>
    <t>17-0060605</t>
  </si>
  <si>
    <t>MIT20170015</t>
  </si>
  <si>
    <t>17-0060566</t>
  </si>
  <si>
    <t>20170171</t>
  </si>
  <si>
    <t>17-0060471</t>
  </si>
  <si>
    <t>20170169</t>
  </si>
  <si>
    <t>1823486</t>
  </si>
  <si>
    <t>17-0060422</t>
  </si>
  <si>
    <t>20170168</t>
  </si>
  <si>
    <t>1823437</t>
  </si>
  <si>
    <t>20170170</t>
  </si>
  <si>
    <t>1823548</t>
  </si>
  <si>
    <t>20170167</t>
  </si>
  <si>
    <t>1823150</t>
  </si>
  <si>
    <t>17-0060336</t>
  </si>
  <si>
    <t>20170165</t>
  </si>
  <si>
    <t>INT-09794</t>
  </si>
  <si>
    <t>MIT20170014</t>
  </si>
  <si>
    <t>17-0060061</t>
  </si>
  <si>
    <t>20170166</t>
  </si>
  <si>
    <t>1822245</t>
  </si>
  <si>
    <t>17-0060039</t>
  </si>
  <si>
    <t>20170161</t>
  </si>
  <si>
    <t>INT-09792</t>
  </si>
  <si>
    <t>20170164</t>
  </si>
  <si>
    <t>1821958</t>
  </si>
  <si>
    <t>17-0059978</t>
  </si>
  <si>
    <t>20170162</t>
  </si>
  <si>
    <t>1821821</t>
  </si>
  <si>
    <t>20170163</t>
  </si>
  <si>
    <t>1821841</t>
  </si>
  <si>
    <t>17-0059935</t>
  </si>
  <si>
    <t>20170158</t>
  </si>
  <si>
    <t>17-0059728</t>
  </si>
  <si>
    <t>20170159</t>
  </si>
  <si>
    <t>1821109</t>
  </si>
  <si>
    <t>17-0059647</t>
  </si>
  <si>
    <t>20170160</t>
  </si>
  <si>
    <t>1821764</t>
  </si>
  <si>
    <t>17-0059922</t>
  </si>
  <si>
    <t>20170157</t>
  </si>
  <si>
    <t>1821071</t>
  </si>
  <si>
    <t>17-0059645</t>
  </si>
  <si>
    <t>20170156</t>
  </si>
  <si>
    <t>1820968</t>
  </si>
  <si>
    <t>20170155</t>
  </si>
  <si>
    <t>1819979</t>
  </si>
  <si>
    <t>17-0059232</t>
  </si>
  <si>
    <t>20170154</t>
  </si>
  <si>
    <t>20170153</t>
  </si>
  <si>
    <t>17-0059004</t>
  </si>
  <si>
    <t>20170152</t>
  </si>
  <si>
    <t>1818982</t>
  </si>
  <si>
    <t>17-0058882</t>
  </si>
  <si>
    <t>20170151</t>
  </si>
  <si>
    <t>1818596</t>
  </si>
  <si>
    <t>17-0058731</t>
  </si>
  <si>
    <t>20170150</t>
  </si>
  <si>
    <t>1818093</t>
  </si>
  <si>
    <t>17-0058557</t>
  </si>
  <si>
    <t>20170145</t>
  </si>
  <si>
    <t>17-0058469</t>
  </si>
  <si>
    <t>20170147</t>
  </si>
  <si>
    <t>1817488</t>
  </si>
  <si>
    <t>17-0058412</t>
  </si>
  <si>
    <t>20170146</t>
  </si>
  <si>
    <t>1817464</t>
  </si>
  <si>
    <t>17-0058406</t>
  </si>
  <si>
    <t>20170148</t>
  </si>
  <si>
    <t>1817810</t>
  </si>
  <si>
    <t>17-0058466</t>
  </si>
  <si>
    <t>20170149</t>
  </si>
  <si>
    <t>1817958</t>
  </si>
  <si>
    <t>17-0058514</t>
  </si>
  <si>
    <t>20170144</t>
  </si>
  <si>
    <t>17-0058399</t>
  </si>
  <si>
    <t>20170143</t>
  </si>
  <si>
    <t>1817227</t>
  </si>
  <si>
    <t>17-0058332</t>
  </si>
  <si>
    <t>20170142</t>
  </si>
  <si>
    <t>1817106</t>
  </si>
  <si>
    <t>17-0058318</t>
  </si>
  <si>
    <t>20170140</t>
  </si>
  <si>
    <t>1816783</t>
  </si>
  <si>
    <t>17-0058223</t>
  </si>
  <si>
    <t>20170141</t>
  </si>
  <si>
    <t>1816701</t>
  </si>
  <si>
    <t>17-0058226</t>
  </si>
  <si>
    <t>20170139</t>
  </si>
  <si>
    <t>1816288</t>
  </si>
  <si>
    <t>20170138</t>
  </si>
  <si>
    <t>1815413</t>
  </si>
  <si>
    <t>17-0057888</t>
  </si>
  <si>
    <t>20170137</t>
  </si>
  <si>
    <t>1815332</t>
  </si>
  <si>
    <t>17-0057857</t>
  </si>
  <si>
    <t>20170136</t>
  </si>
  <si>
    <t>1814853</t>
  </si>
  <si>
    <t>17-0057661</t>
  </si>
  <si>
    <t>17-0057686</t>
  </si>
  <si>
    <t>20170135</t>
  </si>
  <si>
    <t>1814850</t>
  </si>
  <si>
    <t>20170133</t>
  </si>
  <si>
    <t>1813584</t>
  </si>
  <si>
    <t>17-0057228</t>
  </si>
  <si>
    <t>20170134</t>
  </si>
  <si>
    <t>1813953</t>
  </si>
  <si>
    <t>17-0057402</t>
  </si>
  <si>
    <t>20170131</t>
  </si>
  <si>
    <t>1813323</t>
  </si>
  <si>
    <t>17-0057117</t>
  </si>
  <si>
    <t>20170129</t>
  </si>
  <si>
    <t>1812485</t>
  </si>
  <si>
    <t>17-0057001</t>
  </si>
  <si>
    <t>20170130</t>
  </si>
  <si>
    <t>1813156</t>
  </si>
  <si>
    <t>17-0057106</t>
  </si>
  <si>
    <t>20170132</t>
  </si>
  <si>
    <t>1813381</t>
  </si>
  <si>
    <t>17-0057167</t>
  </si>
  <si>
    <t>20170124</t>
  </si>
  <si>
    <t>1811902</t>
  </si>
  <si>
    <t>20170125</t>
  </si>
  <si>
    <t>1812283</t>
  </si>
  <si>
    <t>17-0056925</t>
  </si>
  <si>
    <t>20170126</t>
  </si>
  <si>
    <t>1812360</t>
  </si>
  <si>
    <t>17-0056980</t>
  </si>
  <si>
    <t>20170127</t>
  </si>
  <si>
    <t>1812626</t>
  </si>
  <si>
    <t>17-0057040</t>
  </si>
  <si>
    <t>20170128</t>
  </si>
  <si>
    <t>1812830</t>
  </si>
  <si>
    <t>17-0057054</t>
  </si>
  <si>
    <t>20170122</t>
  </si>
  <si>
    <t>1811388</t>
  </si>
  <si>
    <t>17-0056723</t>
  </si>
  <si>
    <t>20170121</t>
  </si>
  <si>
    <t>1811202</t>
  </si>
  <si>
    <t>17-0056755</t>
  </si>
  <si>
    <t>20170123</t>
  </si>
  <si>
    <t>1811578</t>
  </si>
  <si>
    <t>17-0056796</t>
  </si>
  <si>
    <t>20170117</t>
  </si>
  <si>
    <t>1809854</t>
  </si>
  <si>
    <t>17-0056407</t>
  </si>
  <si>
    <t>20170118</t>
  </si>
  <si>
    <t>1810663</t>
  </si>
  <si>
    <t>17-0056601</t>
  </si>
  <si>
    <t>20170119</t>
  </si>
  <si>
    <t>1810957</t>
  </si>
  <si>
    <t>17-0056687</t>
  </si>
  <si>
    <t>20170120</t>
  </si>
  <si>
    <t>20170108</t>
  </si>
  <si>
    <t>1809719</t>
  </si>
  <si>
    <t>17-0056370</t>
  </si>
  <si>
    <t>MIA20174213</t>
  </si>
  <si>
    <t>1809532</t>
  </si>
  <si>
    <t>20170113</t>
  </si>
  <si>
    <t>1809487</t>
  </si>
  <si>
    <t>17-0056327</t>
  </si>
  <si>
    <t>MIT20170013</t>
  </si>
  <si>
    <t>17-0056107</t>
  </si>
  <si>
    <t>20170114</t>
  </si>
  <si>
    <t>17-0056290</t>
  </si>
  <si>
    <t>20170115</t>
  </si>
  <si>
    <t>20170116</t>
  </si>
  <si>
    <t>1809776</t>
  </si>
  <si>
    <t>17-0056369</t>
  </si>
  <si>
    <t>20170109</t>
  </si>
  <si>
    <t>1807692</t>
  </si>
  <si>
    <t>17-0056102</t>
  </si>
  <si>
    <t>20170110</t>
  </si>
  <si>
    <t>1807733</t>
  </si>
  <si>
    <t>17-0056142</t>
  </si>
  <si>
    <t>20170111</t>
  </si>
  <si>
    <t>1808679</t>
  </si>
  <si>
    <t>17-0056195</t>
  </si>
  <si>
    <t>20170112</t>
  </si>
  <si>
    <t>1809344</t>
  </si>
  <si>
    <t>17-0056353</t>
  </si>
  <si>
    <t>20170107</t>
  </si>
  <si>
    <t>1806944</t>
  </si>
  <si>
    <t>17-0055960</t>
  </si>
  <si>
    <t>20170106</t>
  </si>
  <si>
    <t>20170103</t>
  </si>
  <si>
    <t>1806274</t>
  </si>
  <si>
    <t>17-0055843</t>
  </si>
  <si>
    <t>20170102</t>
  </si>
  <si>
    <t>1806161</t>
  </si>
  <si>
    <t>17-0055836</t>
  </si>
  <si>
    <t>20170100</t>
  </si>
  <si>
    <t>1806016</t>
  </si>
  <si>
    <t>17-0055812</t>
  </si>
  <si>
    <t>20170101</t>
  </si>
  <si>
    <t>1806056</t>
  </si>
  <si>
    <t>20170104</t>
  </si>
  <si>
    <t>1806345</t>
  </si>
  <si>
    <t>20170105</t>
  </si>
  <si>
    <t>1806513</t>
  </si>
  <si>
    <t>17-0055882</t>
  </si>
  <si>
    <t>20170099</t>
  </si>
  <si>
    <t>1805351</t>
  </si>
  <si>
    <t>17-0055589</t>
  </si>
  <si>
    <t>20170097</t>
  </si>
  <si>
    <t>1805231</t>
  </si>
  <si>
    <t>17-0055557</t>
  </si>
  <si>
    <t>20170096</t>
  </si>
  <si>
    <t>1804856</t>
  </si>
  <si>
    <t>17-0055387</t>
  </si>
  <si>
    <t>20170095</t>
  </si>
  <si>
    <t>1804819</t>
  </si>
  <si>
    <t>17-0055368</t>
  </si>
  <si>
    <t>20170094</t>
  </si>
  <si>
    <t>1804806</t>
  </si>
  <si>
    <t>17-0055359</t>
  </si>
  <si>
    <t>20170098</t>
  </si>
  <si>
    <t>1805298</t>
  </si>
  <si>
    <t>20170093</t>
  </si>
  <si>
    <t>17-0055350</t>
  </si>
  <si>
    <t>20170092</t>
  </si>
  <si>
    <t>INT-09744</t>
  </si>
  <si>
    <t>20170090</t>
  </si>
  <si>
    <t>1803001</t>
  </si>
  <si>
    <t>17-0054668</t>
  </si>
  <si>
    <t>20170091</t>
  </si>
  <si>
    <t>1803150</t>
  </si>
  <si>
    <t>20170089</t>
  </si>
  <si>
    <t>1801029</t>
  </si>
  <si>
    <t>17-0054182</t>
  </si>
  <si>
    <t>20170087</t>
  </si>
  <si>
    <t>20170088</t>
  </si>
  <si>
    <t>1800783</t>
  </si>
  <si>
    <t>17-0054121</t>
  </si>
  <si>
    <t>20170086</t>
  </si>
  <si>
    <t>1800432</t>
  </si>
  <si>
    <t>17-0053984</t>
  </si>
  <si>
    <t>20170085</t>
  </si>
  <si>
    <t>1799838</t>
  </si>
  <si>
    <t>17-0053783</t>
  </si>
  <si>
    <t>20170083</t>
  </si>
  <si>
    <t>1799220</t>
  </si>
  <si>
    <t>17-0053512</t>
  </si>
  <si>
    <t>20170084</t>
  </si>
  <si>
    <t>20170081</t>
  </si>
  <si>
    <t>20170082</t>
  </si>
  <si>
    <t>1798729</t>
  </si>
  <si>
    <t>17-0053321</t>
  </si>
  <si>
    <t>MIA201710728</t>
  </si>
  <si>
    <t>5424468</t>
  </si>
  <si>
    <t>MIA20175622</t>
  </si>
  <si>
    <t>20170078</t>
  </si>
  <si>
    <t>1797913</t>
  </si>
  <si>
    <t>17-0053027</t>
  </si>
  <si>
    <t>20170079</t>
  </si>
  <si>
    <t>20170080</t>
  </si>
  <si>
    <t>20170077</t>
  </si>
  <si>
    <t>1797560</t>
  </si>
  <si>
    <t>17-0052872</t>
  </si>
  <si>
    <t>20170076</t>
  </si>
  <si>
    <t>1796974</t>
  </si>
  <si>
    <t>17-0052694</t>
  </si>
  <si>
    <t>20170075</t>
  </si>
  <si>
    <t>1796951</t>
  </si>
  <si>
    <t>17-0052666</t>
  </si>
  <si>
    <t>20170074</t>
  </si>
  <si>
    <t>1796709</t>
  </si>
  <si>
    <t>17-0052623</t>
  </si>
  <si>
    <t>20170073</t>
  </si>
  <si>
    <t>1796523</t>
  </si>
  <si>
    <t>17-0052593</t>
  </si>
  <si>
    <t>20170071</t>
  </si>
  <si>
    <t>1796263</t>
  </si>
  <si>
    <t>17-0052543</t>
  </si>
  <si>
    <t>20170072</t>
  </si>
  <si>
    <t>1796479</t>
  </si>
  <si>
    <t>17-0052562</t>
  </si>
  <si>
    <t>MIA201710848</t>
  </si>
  <si>
    <t>1795685</t>
  </si>
  <si>
    <t>20170070</t>
  </si>
  <si>
    <t>1795243</t>
  </si>
  <si>
    <t>17-0052182</t>
  </si>
  <si>
    <t>20170069</t>
  </si>
  <si>
    <t>1795257</t>
  </si>
  <si>
    <t>17-0052160</t>
  </si>
  <si>
    <t>20170068</t>
  </si>
  <si>
    <t>1794474</t>
  </si>
  <si>
    <t>17-0052002</t>
  </si>
  <si>
    <t>20170067</t>
  </si>
  <si>
    <t>1793669</t>
  </si>
  <si>
    <t>17-0051631</t>
  </si>
  <si>
    <t>20170066</t>
  </si>
  <si>
    <t>1793635</t>
  </si>
  <si>
    <t>17-0051624</t>
  </si>
  <si>
    <t>20170065</t>
  </si>
  <si>
    <t>1793252</t>
  </si>
  <si>
    <t>17-0051473</t>
  </si>
  <si>
    <t>20170064</t>
  </si>
  <si>
    <t>1792792</t>
  </si>
  <si>
    <t>17-0051324</t>
  </si>
  <si>
    <t>20170063</t>
  </si>
  <si>
    <t>1790693</t>
  </si>
  <si>
    <t>17-0050815</t>
  </si>
  <si>
    <t>20170062</t>
  </si>
  <si>
    <t>1790620</t>
  </si>
  <si>
    <t>17-0050761</t>
  </si>
  <si>
    <t>20170061</t>
  </si>
  <si>
    <t>1790367</t>
  </si>
  <si>
    <t>17-0050610</t>
  </si>
  <si>
    <t>EI170525A</t>
  </si>
  <si>
    <t>20170060</t>
  </si>
  <si>
    <t>1789846</t>
  </si>
  <si>
    <t>MIA20175049</t>
  </si>
  <si>
    <t>MADISON 1105</t>
  </si>
  <si>
    <t>20170059</t>
  </si>
  <si>
    <t>1788118</t>
  </si>
  <si>
    <t>17-0049776</t>
  </si>
  <si>
    <t>20170058</t>
  </si>
  <si>
    <t>20170057</t>
  </si>
  <si>
    <t>1787132</t>
  </si>
  <si>
    <t>17-0050493</t>
  </si>
  <si>
    <t>20170056</t>
  </si>
  <si>
    <t>1786629</t>
  </si>
  <si>
    <t>17-0049454</t>
  </si>
  <si>
    <t>20170055</t>
  </si>
  <si>
    <t>1786096</t>
  </si>
  <si>
    <t>20170054</t>
  </si>
  <si>
    <t>INT-09669</t>
  </si>
  <si>
    <t>20170053</t>
  </si>
  <si>
    <t>1785388</t>
  </si>
  <si>
    <t>20170052</t>
  </si>
  <si>
    <t>1784195</t>
  </si>
  <si>
    <t>17-0048621</t>
  </si>
  <si>
    <t>20170051</t>
  </si>
  <si>
    <t>1784179</t>
  </si>
  <si>
    <t>17-0048612</t>
  </si>
  <si>
    <t>20170050</t>
  </si>
  <si>
    <t>1783502</t>
  </si>
  <si>
    <t>17-0048392</t>
  </si>
  <si>
    <t>20170049</t>
  </si>
  <si>
    <t>1782794</t>
  </si>
  <si>
    <t>20170048</t>
  </si>
  <si>
    <t>1782596</t>
  </si>
  <si>
    <t>17-0048096</t>
  </si>
  <si>
    <t>20170046</t>
  </si>
  <si>
    <t>1781999</t>
  </si>
  <si>
    <t>17-0047837</t>
  </si>
  <si>
    <t>20170047</t>
  </si>
  <si>
    <t>1782508</t>
  </si>
  <si>
    <t>17-0048042</t>
  </si>
  <si>
    <t>20170045</t>
  </si>
  <si>
    <t>1781924</t>
  </si>
  <si>
    <t>17-0047822</t>
  </si>
  <si>
    <t>20170044</t>
  </si>
  <si>
    <t>1781825</t>
  </si>
  <si>
    <t>17-0047802</t>
  </si>
  <si>
    <t>20170043</t>
  </si>
  <si>
    <t>1781186</t>
  </si>
  <si>
    <t>17-0047670</t>
  </si>
  <si>
    <t>20170042</t>
  </si>
  <si>
    <t>1780939</t>
  </si>
  <si>
    <t>17-0047638</t>
  </si>
  <si>
    <t>20170041</t>
  </si>
  <si>
    <t>1778888</t>
  </si>
  <si>
    <t>17-0046642</t>
  </si>
  <si>
    <t>20170039</t>
  </si>
  <si>
    <t>1778572</t>
  </si>
  <si>
    <t>17-0046509</t>
  </si>
  <si>
    <t>20170040</t>
  </si>
  <si>
    <t>20170038</t>
  </si>
  <si>
    <t>1776745</t>
  </si>
  <si>
    <t>17-0045905</t>
  </si>
  <si>
    <t>20170037</t>
  </si>
  <si>
    <t>1776547</t>
  </si>
  <si>
    <t>17-0045831</t>
  </si>
  <si>
    <t>20170036</t>
  </si>
  <si>
    <t>1776214</t>
  </si>
  <si>
    <t>17-0045788</t>
  </si>
  <si>
    <t>20170035</t>
  </si>
  <si>
    <t>1776183</t>
  </si>
  <si>
    <t>17-0045785</t>
  </si>
  <si>
    <t>20170034</t>
  </si>
  <si>
    <t>1775972</t>
  </si>
  <si>
    <t>17-0045735</t>
  </si>
  <si>
    <t>20170033</t>
  </si>
  <si>
    <t>1775778</t>
  </si>
  <si>
    <t>17-0045707</t>
  </si>
  <si>
    <t>20170032</t>
  </si>
  <si>
    <t>1774877</t>
  </si>
  <si>
    <t>17-0045385</t>
  </si>
  <si>
    <t>MIA20174090</t>
  </si>
  <si>
    <t>1773424</t>
  </si>
  <si>
    <t>17-0044911</t>
  </si>
  <si>
    <t>20170031</t>
  </si>
  <si>
    <t>20170030</t>
  </si>
  <si>
    <t>17-0044998</t>
  </si>
  <si>
    <t>20170029</t>
  </si>
  <si>
    <t>INT-09611</t>
  </si>
  <si>
    <t>MIA20179530</t>
  </si>
  <si>
    <t>1770834</t>
  </si>
  <si>
    <t>17-0043980</t>
  </si>
  <si>
    <t>20170028</t>
  </si>
  <si>
    <t>20170027</t>
  </si>
  <si>
    <t>1770511</t>
  </si>
  <si>
    <t>17-0043911</t>
  </si>
  <si>
    <t>20170026</t>
  </si>
  <si>
    <t>1769753</t>
  </si>
  <si>
    <t>17-0043771</t>
  </si>
  <si>
    <t>20170025</t>
  </si>
  <si>
    <t>20170024</t>
  </si>
  <si>
    <t>1769143</t>
  </si>
  <si>
    <t>17-0043574</t>
  </si>
  <si>
    <t>20170023</t>
  </si>
  <si>
    <t>1767811</t>
  </si>
  <si>
    <t>17-0043172</t>
  </si>
  <si>
    <t>20170021</t>
  </si>
  <si>
    <t>1766828</t>
  </si>
  <si>
    <t>20170022</t>
  </si>
  <si>
    <t>1767090</t>
  </si>
  <si>
    <t>17-0042888</t>
  </si>
  <si>
    <t>20170020</t>
  </si>
  <si>
    <t>1765992</t>
  </si>
  <si>
    <t>17-0042463</t>
  </si>
  <si>
    <t>20170019</t>
  </si>
  <si>
    <t>1765080</t>
  </si>
  <si>
    <t>17-0042183</t>
  </si>
  <si>
    <t>20170018</t>
  </si>
  <si>
    <t>20170017</t>
  </si>
  <si>
    <t>1758943</t>
  </si>
  <si>
    <t>17-0040619</t>
  </si>
  <si>
    <t>20170016</t>
  </si>
  <si>
    <t>1757124</t>
  </si>
  <si>
    <t>17-0040005</t>
  </si>
  <si>
    <t>20170015</t>
  </si>
  <si>
    <t>MIA201710237</t>
  </si>
  <si>
    <t>1744072</t>
  </si>
  <si>
    <t>20170014</t>
  </si>
  <si>
    <t>20170013</t>
  </si>
  <si>
    <t>1744013</t>
  </si>
  <si>
    <t>17-0036460</t>
  </si>
  <si>
    <t>20170012</t>
  </si>
  <si>
    <t>1742079</t>
  </si>
  <si>
    <t>17-0035778</t>
  </si>
  <si>
    <t>MIT20170011</t>
  </si>
  <si>
    <t>17-0035592</t>
  </si>
  <si>
    <t>MIT20170010</t>
  </si>
  <si>
    <t>20170011</t>
  </si>
  <si>
    <t>1737548</t>
  </si>
  <si>
    <t>17-0034456</t>
  </si>
  <si>
    <t>20170010</t>
  </si>
  <si>
    <t>1733490</t>
  </si>
  <si>
    <t>17-0033009</t>
  </si>
  <si>
    <t>20170009</t>
  </si>
  <si>
    <t>1730237</t>
  </si>
  <si>
    <t>20170008</t>
  </si>
  <si>
    <t>1728992</t>
  </si>
  <si>
    <t>17-0031464</t>
  </si>
  <si>
    <t>EI170317A</t>
  </si>
  <si>
    <t>20170007</t>
  </si>
  <si>
    <t>1728492</t>
  </si>
  <si>
    <t>17-0031293</t>
  </si>
  <si>
    <t>EI170316A</t>
  </si>
  <si>
    <t>MIT20170009</t>
  </si>
  <si>
    <t>20170006</t>
  </si>
  <si>
    <t>1677786</t>
  </si>
  <si>
    <t>17-0018145</t>
  </si>
  <si>
    <t>20170005</t>
  </si>
  <si>
    <t>1673773</t>
  </si>
  <si>
    <t>17-0017171</t>
  </si>
  <si>
    <t>20170004</t>
  </si>
  <si>
    <t>1669838</t>
  </si>
  <si>
    <t>17-0015899</t>
  </si>
  <si>
    <t>EI170129A</t>
  </si>
  <si>
    <t>MIT20170004</t>
  </si>
  <si>
    <t>17-0010703</t>
  </si>
  <si>
    <t>20170003</t>
  </si>
  <si>
    <t>1651325</t>
  </si>
  <si>
    <t>17-0010936</t>
  </si>
  <si>
    <t>EI170118A</t>
  </si>
  <si>
    <t>MIT20170003</t>
  </si>
  <si>
    <t>17-0010188</t>
  </si>
  <si>
    <t>MIT20170002</t>
  </si>
  <si>
    <t>17-0010161</t>
  </si>
  <si>
    <t>MIT20170001</t>
  </si>
  <si>
    <t>17-0008241</t>
  </si>
  <si>
    <t>20170002</t>
  </si>
  <si>
    <t>1635992</t>
  </si>
  <si>
    <t>17-0006950</t>
  </si>
  <si>
    <t>EI170110B</t>
  </si>
  <si>
    <t>HORSESHOE-1104</t>
  </si>
  <si>
    <t>20170001</t>
  </si>
  <si>
    <t>1614389</t>
  </si>
  <si>
    <t>MIA20165159</t>
  </si>
  <si>
    <t>7933215</t>
  </si>
  <si>
    <t>20160362</t>
  </si>
  <si>
    <t>1589628</t>
  </si>
  <si>
    <t>16-0082281</t>
  </si>
  <si>
    <t>20160361</t>
  </si>
  <si>
    <t>1585731</t>
  </si>
  <si>
    <t>16-0081252</t>
  </si>
  <si>
    <t>20160360</t>
  </si>
  <si>
    <t>1581847</t>
  </si>
  <si>
    <t>16-0080083</t>
  </si>
  <si>
    <t>20160359</t>
  </si>
  <si>
    <t>1580994</t>
  </si>
  <si>
    <t>16-0079725</t>
  </si>
  <si>
    <t>TEMPLETON-2113</t>
  </si>
  <si>
    <t>20160358</t>
  </si>
  <si>
    <t>1580634</t>
  </si>
  <si>
    <t>16-0079568</t>
  </si>
  <si>
    <t>20160357</t>
  </si>
  <si>
    <t>1578699</t>
  </si>
  <si>
    <t>16-0078863</t>
  </si>
  <si>
    <t>20160356</t>
  </si>
  <si>
    <t>1574113</t>
  </si>
  <si>
    <t>16-0077078</t>
  </si>
  <si>
    <t>MALAGA-1108</t>
  </si>
  <si>
    <t>20160355</t>
  </si>
  <si>
    <t>1570239</t>
  </si>
  <si>
    <t>16-0075606</t>
  </si>
  <si>
    <t>20160354</t>
  </si>
  <si>
    <t>INT-08709</t>
  </si>
  <si>
    <t>STANISLAUS-MANTECA#2-115</t>
  </si>
  <si>
    <t>20160353</t>
  </si>
  <si>
    <t>1568000</t>
  </si>
  <si>
    <t>16-0074827</t>
  </si>
  <si>
    <t>20160352</t>
  </si>
  <si>
    <t>1567891</t>
  </si>
  <si>
    <t>16-0074816</t>
  </si>
  <si>
    <t>MIA20169220</t>
  </si>
  <si>
    <t>1566568</t>
  </si>
  <si>
    <t>20160351</t>
  </si>
  <si>
    <t>1565916</t>
  </si>
  <si>
    <t>16-0073955</t>
  </si>
  <si>
    <t>20160350</t>
  </si>
  <si>
    <t>1565488</t>
  </si>
  <si>
    <t>20160349</t>
  </si>
  <si>
    <t>1565209</t>
  </si>
  <si>
    <t>16-0073608</t>
  </si>
  <si>
    <t>LIVINGSTON-1101</t>
  </si>
  <si>
    <t>20160348</t>
  </si>
  <si>
    <t>1561404</t>
  </si>
  <si>
    <t>16-0072586</t>
  </si>
  <si>
    <t>WILSON-1103</t>
  </si>
  <si>
    <t>20160347</t>
  </si>
  <si>
    <t>1560342</t>
  </si>
  <si>
    <t>20160346</t>
  </si>
  <si>
    <t>1559435</t>
  </si>
  <si>
    <t>16-0072081</t>
  </si>
  <si>
    <t>20160345</t>
  </si>
  <si>
    <t>1559215</t>
  </si>
  <si>
    <t>20160344</t>
  </si>
  <si>
    <t>1559094</t>
  </si>
  <si>
    <t>16-0072155</t>
  </si>
  <si>
    <t>20160343</t>
  </si>
  <si>
    <t>1558437</t>
  </si>
  <si>
    <t>16-0071897</t>
  </si>
  <si>
    <t>20160342</t>
  </si>
  <si>
    <t>1558011</t>
  </si>
  <si>
    <t>16-0071832</t>
  </si>
  <si>
    <t>20160341</t>
  </si>
  <si>
    <t>1557889</t>
  </si>
  <si>
    <t>16-0071806</t>
  </si>
  <si>
    <t>GLENN-1101</t>
  </si>
  <si>
    <t>20160340</t>
  </si>
  <si>
    <t>1557878</t>
  </si>
  <si>
    <t>20160339</t>
  </si>
  <si>
    <t>1556711</t>
  </si>
  <si>
    <t>INT-08640</t>
  </si>
  <si>
    <t>20160338</t>
  </si>
  <si>
    <t>1556400</t>
  </si>
  <si>
    <t>16-0071132</t>
  </si>
  <si>
    <t>20160337</t>
  </si>
  <si>
    <t>1555749</t>
  </si>
  <si>
    <t>16-0070811</t>
  </si>
  <si>
    <t>20160336</t>
  </si>
  <si>
    <t>1555556</t>
  </si>
  <si>
    <t>16-0070703</t>
  </si>
  <si>
    <t>20160335</t>
  </si>
  <si>
    <t>1555512</t>
  </si>
  <si>
    <t>16-0070676</t>
  </si>
  <si>
    <t>20160334</t>
  </si>
  <si>
    <t>1555273</t>
  </si>
  <si>
    <t>20160333</t>
  </si>
  <si>
    <t>1555111</t>
  </si>
  <si>
    <t>20160332</t>
  </si>
  <si>
    <t>1555082</t>
  </si>
  <si>
    <t>20160331</t>
  </si>
  <si>
    <t>1554918</t>
  </si>
  <si>
    <t>16-0070518</t>
  </si>
  <si>
    <t>20160330</t>
  </si>
  <si>
    <t>1554402</t>
  </si>
  <si>
    <t>16-0070296</t>
  </si>
  <si>
    <t>20160329</t>
  </si>
  <si>
    <t>1554351</t>
  </si>
  <si>
    <t>16-0070260</t>
  </si>
  <si>
    <t>TEMBLOR-2103</t>
  </si>
  <si>
    <t>20160328</t>
  </si>
  <si>
    <t>1553688</t>
  </si>
  <si>
    <t>16-0069972</t>
  </si>
  <si>
    <t>LAMONT-1104</t>
  </si>
  <si>
    <t>20160327</t>
  </si>
  <si>
    <t>1552673</t>
  </si>
  <si>
    <t>16-0069605</t>
  </si>
  <si>
    <t>20160326</t>
  </si>
  <si>
    <t>1552397</t>
  </si>
  <si>
    <t>16-0069438</t>
  </si>
  <si>
    <t>20160325</t>
  </si>
  <si>
    <t>1552340</t>
  </si>
  <si>
    <t>16-0069410</t>
  </si>
  <si>
    <t>20160324</t>
  </si>
  <si>
    <t>1551502</t>
  </si>
  <si>
    <t>16-0069050</t>
  </si>
  <si>
    <t>20160323</t>
  </si>
  <si>
    <t>1551448</t>
  </si>
  <si>
    <t>16-0069049</t>
  </si>
  <si>
    <t>JAMESON-1105</t>
  </si>
  <si>
    <t>20160322</t>
  </si>
  <si>
    <t>1551029</t>
  </si>
  <si>
    <t>16-0068934</t>
  </si>
  <si>
    <t>ALLEGHANY-1102</t>
  </si>
  <si>
    <t>MIA20163918</t>
  </si>
  <si>
    <t>117667</t>
  </si>
  <si>
    <t>20160321</t>
  </si>
  <si>
    <t>1550008</t>
  </si>
  <si>
    <t>20160320</t>
  </si>
  <si>
    <t>16-0068262</t>
  </si>
  <si>
    <t>20160319</t>
  </si>
  <si>
    <t>20160318</t>
  </si>
  <si>
    <t>1549042</t>
  </si>
  <si>
    <t>16-0068010</t>
  </si>
  <si>
    <t>20160317</t>
  </si>
  <si>
    <t>1548605</t>
  </si>
  <si>
    <t>16-0067841</t>
  </si>
  <si>
    <t>20160316</t>
  </si>
  <si>
    <t>20160314</t>
  </si>
  <si>
    <t>1547443</t>
  </si>
  <si>
    <t>16-0067346</t>
  </si>
  <si>
    <t>20160313</t>
  </si>
  <si>
    <t>1547378</t>
  </si>
  <si>
    <t>16-0067334</t>
  </si>
  <si>
    <t>MALAGA-1101</t>
  </si>
  <si>
    <t>20160312</t>
  </si>
  <si>
    <t>1547297</t>
  </si>
  <si>
    <t>16-0067326</t>
  </si>
  <si>
    <t>20160315</t>
  </si>
  <si>
    <t>INT-08572</t>
  </si>
  <si>
    <t>EI160925A</t>
  </si>
  <si>
    <t>20160311</t>
  </si>
  <si>
    <t>16-0067228</t>
  </si>
  <si>
    <t>20160310</t>
  </si>
  <si>
    <t>1546891</t>
  </si>
  <si>
    <t>16-0067089</t>
  </si>
  <si>
    <t>20160309</t>
  </si>
  <si>
    <t>16-0067099</t>
  </si>
  <si>
    <t>20160307</t>
  </si>
  <si>
    <t>1546178</t>
  </si>
  <si>
    <t>16-0066692</t>
  </si>
  <si>
    <t>RED BLUFF 1101</t>
  </si>
  <si>
    <t>20160308</t>
  </si>
  <si>
    <t>1546059</t>
  </si>
  <si>
    <t>16-0066640</t>
  </si>
  <si>
    <t>20160306</t>
  </si>
  <si>
    <t>1545884</t>
  </si>
  <si>
    <t>20160304</t>
  </si>
  <si>
    <t>1545731</t>
  </si>
  <si>
    <t>16-0066437</t>
  </si>
  <si>
    <t>20160303</t>
  </si>
  <si>
    <t>1545687</t>
  </si>
  <si>
    <t>16-0066397</t>
  </si>
  <si>
    <t>GUALALA-1112</t>
  </si>
  <si>
    <t>MIA20166665</t>
  </si>
  <si>
    <t>1545372</t>
  </si>
  <si>
    <t>20160302</t>
  </si>
  <si>
    <t>INT-08560</t>
  </si>
  <si>
    <t>20160305</t>
  </si>
  <si>
    <t>20160301</t>
  </si>
  <si>
    <t>1544546</t>
  </si>
  <si>
    <t>16-0065910</t>
  </si>
  <si>
    <t>20160299</t>
  </si>
  <si>
    <t>1543773</t>
  </si>
  <si>
    <t>20160298</t>
  </si>
  <si>
    <t>1544169</t>
  </si>
  <si>
    <t>16-0065738</t>
  </si>
  <si>
    <t>20160300</t>
  </si>
  <si>
    <t>INT-08547</t>
  </si>
  <si>
    <t>MIA20165218</t>
  </si>
  <si>
    <t>252967</t>
  </si>
  <si>
    <t>20160297</t>
  </si>
  <si>
    <t>1543564</t>
  </si>
  <si>
    <t>16-0065437</t>
  </si>
  <si>
    <t>20160296</t>
  </si>
  <si>
    <t>1543339</t>
  </si>
  <si>
    <t>16-0065353</t>
  </si>
  <si>
    <t>CHOWCHILLA-1104</t>
  </si>
  <si>
    <t>20160295</t>
  </si>
  <si>
    <t>1543209</t>
  </si>
  <si>
    <t>16-0065332</t>
  </si>
  <si>
    <t>CORRAL-1101</t>
  </si>
  <si>
    <t>20160294</t>
  </si>
  <si>
    <t>1542958</t>
  </si>
  <si>
    <t>16-0065273</t>
  </si>
  <si>
    <t>20160293</t>
  </si>
  <si>
    <t>1542485</t>
  </si>
  <si>
    <t>16-0065001</t>
  </si>
  <si>
    <t>20160292</t>
  </si>
  <si>
    <t>1541214</t>
  </si>
  <si>
    <t>16-0064404</t>
  </si>
  <si>
    <t>20160291</t>
  </si>
  <si>
    <t>1541724</t>
  </si>
  <si>
    <t>16-0064782</t>
  </si>
  <si>
    <t>20160290</t>
  </si>
  <si>
    <t>INT-08528</t>
  </si>
  <si>
    <t>20160289</t>
  </si>
  <si>
    <t>1540855</t>
  </si>
  <si>
    <t>16-0064270</t>
  </si>
  <si>
    <t>20160287</t>
  </si>
  <si>
    <t>1540537</t>
  </si>
  <si>
    <t>16-0064074</t>
  </si>
  <si>
    <t>20160286</t>
  </si>
  <si>
    <t>1540487</t>
  </si>
  <si>
    <t>16-0064064</t>
  </si>
  <si>
    <t>20160288</t>
  </si>
  <si>
    <t>1540404</t>
  </si>
  <si>
    <t>16-0064050</t>
  </si>
  <si>
    <t>20160285</t>
  </si>
  <si>
    <t>1540244</t>
  </si>
  <si>
    <t>20160284</t>
  </si>
  <si>
    <t>1539878</t>
  </si>
  <si>
    <t>16-0063826</t>
  </si>
  <si>
    <t>20160283</t>
  </si>
  <si>
    <t>1539827</t>
  </si>
  <si>
    <t>16-0063814</t>
  </si>
  <si>
    <t>20160282</t>
  </si>
  <si>
    <t>1539140</t>
  </si>
  <si>
    <t>20160281</t>
  </si>
  <si>
    <t>20160280</t>
  </si>
  <si>
    <t>1538969</t>
  </si>
  <si>
    <t>16-0063538</t>
  </si>
  <si>
    <t>20160279</t>
  </si>
  <si>
    <t>1538918</t>
  </si>
  <si>
    <t>16-0063497</t>
  </si>
  <si>
    <t>20160278</t>
  </si>
  <si>
    <t>16-0063340</t>
  </si>
  <si>
    <t>20160277</t>
  </si>
  <si>
    <t>1538529</t>
  </si>
  <si>
    <t>16-0063300</t>
  </si>
  <si>
    <t>20160275</t>
  </si>
  <si>
    <t>1538081</t>
  </si>
  <si>
    <t>16-0063035</t>
  </si>
  <si>
    <t>20160276</t>
  </si>
  <si>
    <t>INT-08510</t>
  </si>
  <si>
    <t>MIA20164893</t>
  </si>
  <si>
    <t>1537515</t>
  </si>
  <si>
    <t>20160274</t>
  </si>
  <si>
    <t>1536741</t>
  </si>
  <si>
    <t>16-0062379</t>
  </si>
  <si>
    <t>20160273</t>
  </si>
  <si>
    <t>1536458</t>
  </si>
  <si>
    <t>16-0062289</t>
  </si>
  <si>
    <t>AIRWAYS-1102</t>
  </si>
  <si>
    <t>20160272</t>
  </si>
  <si>
    <t>1536124</t>
  </si>
  <si>
    <t>16-0062160</t>
  </si>
  <si>
    <t>20160271</t>
  </si>
  <si>
    <t>20160270</t>
  </si>
  <si>
    <t>1535944</t>
  </si>
  <si>
    <t>20160269</t>
  </si>
  <si>
    <t>1535486</t>
  </si>
  <si>
    <t>16-0061732</t>
  </si>
  <si>
    <t>20160268</t>
  </si>
  <si>
    <t>1535375</t>
  </si>
  <si>
    <t>16-0061639</t>
  </si>
  <si>
    <t>20160267</t>
  </si>
  <si>
    <t>1535080</t>
  </si>
  <si>
    <t>16-0061468</t>
  </si>
  <si>
    <t>20160266</t>
  </si>
  <si>
    <t>16-0061423</t>
  </si>
  <si>
    <t>Ei160831B</t>
  </si>
  <si>
    <t>20160265</t>
  </si>
  <si>
    <t>1534852</t>
  </si>
  <si>
    <t>16-0061199</t>
  </si>
  <si>
    <t>20160264</t>
  </si>
  <si>
    <t>1534586</t>
  </si>
  <si>
    <t>16-0061164</t>
  </si>
  <si>
    <t>20160263</t>
  </si>
  <si>
    <t>1534477</t>
  </si>
  <si>
    <t>16-0061132</t>
  </si>
  <si>
    <t>20160262</t>
  </si>
  <si>
    <t>1534495</t>
  </si>
  <si>
    <t>16-0061130</t>
  </si>
  <si>
    <t>VIEJO-2202</t>
  </si>
  <si>
    <t>MIA201610466</t>
  </si>
  <si>
    <t>1534116</t>
  </si>
  <si>
    <t>20160261</t>
  </si>
  <si>
    <t>1533977</t>
  </si>
  <si>
    <t>16-0060839</t>
  </si>
  <si>
    <t>20160260</t>
  </si>
  <si>
    <t>1533218</t>
  </si>
  <si>
    <t>16-0060527</t>
  </si>
  <si>
    <t>BOWLES-1101</t>
  </si>
  <si>
    <t>20160259</t>
  </si>
  <si>
    <t>1532797</t>
  </si>
  <si>
    <t>16-0060408</t>
  </si>
  <si>
    <t>20160258</t>
  </si>
  <si>
    <t>1532890</t>
  </si>
  <si>
    <t>20160256</t>
  </si>
  <si>
    <t>1532100</t>
  </si>
  <si>
    <t>20160257</t>
  </si>
  <si>
    <t>1532129</t>
  </si>
  <si>
    <t>16-0059987</t>
  </si>
  <si>
    <t>20160255</t>
  </si>
  <si>
    <t>1531581</t>
  </si>
  <si>
    <t>16-0059751</t>
  </si>
  <si>
    <t>20160254</t>
  </si>
  <si>
    <t>1531506</t>
  </si>
  <si>
    <t>16-059702</t>
  </si>
  <si>
    <t>20160253</t>
  </si>
  <si>
    <t>1531014</t>
  </si>
  <si>
    <t>20160252</t>
  </si>
  <si>
    <t>1530471</t>
  </si>
  <si>
    <t>16-0059149</t>
  </si>
  <si>
    <t>20160251</t>
  </si>
  <si>
    <t>1529743</t>
  </si>
  <si>
    <t>16-0058847</t>
  </si>
  <si>
    <t>BAKERSFIELD 1114 </t>
  </si>
  <si>
    <t>20160250</t>
  </si>
  <si>
    <t>1529545</t>
  </si>
  <si>
    <t>16-0058782</t>
  </si>
  <si>
    <t>20160249</t>
  </si>
  <si>
    <t>1529181</t>
  </si>
  <si>
    <t>16-0058677</t>
  </si>
  <si>
    <t>20160248</t>
  </si>
  <si>
    <t>1528658</t>
  </si>
  <si>
    <t>20160247</t>
  </si>
  <si>
    <t>1528648</t>
  </si>
  <si>
    <t>DUMBARTON 1106</t>
  </si>
  <si>
    <t>20160246</t>
  </si>
  <si>
    <t>1528549</t>
  </si>
  <si>
    <t>20160245</t>
  </si>
  <si>
    <t>1528078</t>
  </si>
  <si>
    <t>16-0058019</t>
  </si>
  <si>
    <t>20160244</t>
  </si>
  <si>
    <t>1527970</t>
  </si>
  <si>
    <t>INT-08353</t>
  </si>
  <si>
    <t>20160243</t>
  </si>
  <si>
    <t>1527917</t>
  </si>
  <si>
    <t>16-0058002</t>
  </si>
  <si>
    <t>20160242</t>
  </si>
  <si>
    <t>1527804</t>
  </si>
  <si>
    <t>16-0057860</t>
  </si>
  <si>
    <t>20160241</t>
  </si>
  <si>
    <t>1527530</t>
  </si>
  <si>
    <t>16-0057751</t>
  </si>
  <si>
    <t>AIRWAYS-1106</t>
  </si>
  <si>
    <t>20160240</t>
  </si>
  <si>
    <t>1527340</t>
  </si>
  <si>
    <t>16-0057668</t>
  </si>
  <si>
    <t>20160239</t>
  </si>
  <si>
    <t>1526880</t>
  </si>
  <si>
    <t>16-0057465</t>
  </si>
  <si>
    <t>20160238</t>
  </si>
  <si>
    <t>1526713</t>
  </si>
  <si>
    <t>16-0057375</t>
  </si>
  <si>
    <t>20160237</t>
  </si>
  <si>
    <t>20160236</t>
  </si>
  <si>
    <t>1526367</t>
  </si>
  <si>
    <t>16-0057219</t>
  </si>
  <si>
    <t>20160234</t>
  </si>
  <si>
    <t>20160235</t>
  </si>
  <si>
    <t>1525829</t>
  </si>
  <si>
    <t>20160233</t>
  </si>
  <si>
    <t>1525339</t>
  </si>
  <si>
    <t>16-0056982</t>
  </si>
  <si>
    <t>20160232</t>
  </si>
  <si>
    <t>1525135</t>
  </si>
  <si>
    <t>16-0056781</t>
  </si>
  <si>
    <t>20160231</t>
  </si>
  <si>
    <t>1525111</t>
  </si>
  <si>
    <t>16-0056775</t>
  </si>
  <si>
    <t>20160230</t>
  </si>
  <si>
    <t>1524614</t>
  </si>
  <si>
    <t>16-0056422</t>
  </si>
  <si>
    <t>20160227</t>
  </si>
  <si>
    <t>1524514</t>
  </si>
  <si>
    <t>16-0056395</t>
  </si>
  <si>
    <t>20160229</t>
  </si>
  <si>
    <t>1524445</t>
  </si>
  <si>
    <t>20160228</t>
  </si>
  <si>
    <t>1524140</t>
  </si>
  <si>
    <t>20160226</t>
  </si>
  <si>
    <t>1523978</t>
  </si>
  <si>
    <t>1523820</t>
  </si>
  <si>
    <t>20160225</t>
  </si>
  <si>
    <t>20160224</t>
  </si>
  <si>
    <t>1523579</t>
  </si>
  <si>
    <t>16-0055962</t>
  </si>
  <si>
    <t>20160223</t>
  </si>
  <si>
    <t>1523282</t>
  </si>
  <si>
    <t>20160222</t>
  </si>
  <si>
    <t>1522918</t>
  </si>
  <si>
    <t>16-0055617</t>
  </si>
  <si>
    <t>20160221</t>
  </si>
  <si>
    <t>1522802</t>
  </si>
  <si>
    <t>16-0055597</t>
  </si>
  <si>
    <t>20160220</t>
  </si>
  <si>
    <t>1522610</t>
  </si>
  <si>
    <t>16-0055531</t>
  </si>
  <si>
    <t>20160219</t>
  </si>
  <si>
    <t>20160218</t>
  </si>
  <si>
    <t>1522230</t>
  </si>
  <si>
    <t>16-0055425</t>
  </si>
  <si>
    <t>20160217</t>
  </si>
  <si>
    <t>1522134</t>
  </si>
  <si>
    <t>16-0055368</t>
  </si>
  <si>
    <t>20160216</t>
  </si>
  <si>
    <t>1522158</t>
  </si>
  <si>
    <t>16-0055382</t>
  </si>
  <si>
    <t>20160215</t>
  </si>
  <si>
    <t>20160214</t>
  </si>
  <si>
    <t>1520624</t>
  </si>
  <si>
    <t>16-0054583</t>
  </si>
  <si>
    <t>20160213</t>
  </si>
  <si>
    <t>1521016</t>
  </si>
  <si>
    <t>16-0054769</t>
  </si>
  <si>
    <t>20160212</t>
  </si>
  <si>
    <t>1520733</t>
  </si>
  <si>
    <t>16-0054597</t>
  </si>
  <si>
    <t>20160211</t>
  </si>
  <si>
    <t>1520675</t>
  </si>
  <si>
    <t>16-0054552</t>
  </si>
  <si>
    <t>20160210</t>
  </si>
  <si>
    <t>1520161</t>
  </si>
  <si>
    <t>16-0054326</t>
  </si>
  <si>
    <t>20160209</t>
  </si>
  <si>
    <t>1520004</t>
  </si>
  <si>
    <t>20160208</t>
  </si>
  <si>
    <t>1519965</t>
  </si>
  <si>
    <t>16-0054256</t>
  </si>
  <si>
    <t>20160207</t>
  </si>
  <si>
    <t>1519788</t>
  </si>
  <si>
    <t>16-0054142</t>
  </si>
  <si>
    <t>20160206</t>
  </si>
  <si>
    <t>16-0053949</t>
  </si>
  <si>
    <t>20160205</t>
  </si>
  <si>
    <t>1518951</t>
  </si>
  <si>
    <t>16-0053837</t>
  </si>
  <si>
    <t>20160204</t>
  </si>
  <si>
    <t>1518715</t>
  </si>
  <si>
    <t>16-0053741</t>
  </si>
  <si>
    <t>20160201</t>
  </si>
  <si>
    <t>1518698</t>
  </si>
  <si>
    <t>16-0053726</t>
  </si>
  <si>
    <t>20160203</t>
  </si>
  <si>
    <t>20160202</t>
  </si>
  <si>
    <t>1518241</t>
  </si>
  <si>
    <t>16-0053478</t>
  </si>
  <si>
    <t>20160200</t>
  </si>
  <si>
    <t>1518018</t>
  </si>
  <si>
    <t>EI160728A</t>
  </si>
  <si>
    <t>20160199</t>
  </si>
  <si>
    <t>20160198</t>
  </si>
  <si>
    <t>20160197</t>
  </si>
  <si>
    <t>1517883</t>
  </si>
  <si>
    <t>16-0053369</t>
  </si>
  <si>
    <t>20160196</t>
  </si>
  <si>
    <t>1517865</t>
  </si>
  <si>
    <t>16-0053313</t>
  </si>
  <si>
    <t>20160195</t>
  </si>
  <si>
    <t>20160194</t>
  </si>
  <si>
    <t>1517550</t>
  </si>
  <si>
    <t>16-0053127</t>
  </si>
  <si>
    <t>20160193</t>
  </si>
  <si>
    <t>20160190</t>
  </si>
  <si>
    <t>1517263</t>
  </si>
  <si>
    <t>16-0053024</t>
  </si>
  <si>
    <t>20160192</t>
  </si>
  <si>
    <t>20160191</t>
  </si>
  <si>
    <t>1517098</t>
  </si>
  <si>
    <t>16-0052942</t>
  </si>
  <si>
    <t>20160189</t>
  </si>
  <si>
    <t>1515845</t>
  </si>
  <si>
    <t>16-0052398</t>
  </si>
  <si>
    <t>20160188</t>
  </si>
  <si>
    <t>1515675</t>
  </si>
  <si>
    <t>16-0052265</t>
  </si>
  <si>
    <t>20160187</t>
  </si>
  <si>
    <t>EI160724A</t>
  </si>
  <si>
    <t>20160186</t>
  </si>
  <si>
    <t>1514867</t>
  </si>
  <si>
    <t>20160185</t>
  </si>
  <si>
    <t>1514804</t>
  </si>
  <si>
    <t>MIA201610143</t>
  </si>
  <si>
    <t>20160184</t>
  </si>
  <si>
    <t>20160183</t>
  </si>
  <si>
    <t>1514309</t>
  </si>
  <si>
    <t>16-0051883</t>
  </si>
  <si>
    <t>20160182</t>
  </si>
  <si>
    <t>1514007</t>
  </si>
  <si>
    <t>16-0051731</t>
  </si>
  <si>
    <t>20160181</t>
  </si>
  <si>
    <t>1513973</t>
  </si>
  <si>
    <t>20160180</t>
  </si>
  <si>
    <t>1513906</t>
  </si>
  <si>
    <t>16-0051688</t>
  </si>
  <si>
    <t>20160179</t>
  </si>
  <si>
    <t>1513884</t>
  </si>
  <si>
    <t>16-0051689</t>
  </si>
  <si>
    <t>20160178</t>
  </si>
  <si>
    <t>1513693</t>
  </si>
  <si>
    <t>16-0051576</t>
  </si>
  <si>
    <t>20160177</t>
  </si>
  <si>
    <t>1513731</t>
  </si>
  <si>
    <t>16-0051607</t>
  </si>
  <si>
    <t>20160176</t>
  </si>
  <si>
    <t>1513276</t>
  </si>
  <si>
    <t>16-0051308</t>
  </si>
  <si>
    <t>20160175</t>
  </si>
  <si>
    <t>1512835</t>
  </si>
  <si>
    <t>16-0051062</t>
  </si>
  <si>
    <t>20160174</t>
  </si>
  <si>
    <t>1512630</t>
  </si>
  <si>
    <t>16-0050992</t>
  </si>
  <si>
    <t>20160173</t>
  </si>
  <si>
    <t>1512257</t>
  </si>
  <si>
    <t>16-0050759</t>
  </si>
  <si>
    <t>IGNACIO 1101</t>
  </si>
  <si>
    <t>20160172</t>
  </si>
  <si>
    <t>1512114</t>
  </si>
  <si>
    <t>16-0050712</t>
  </si>
  <si>
    <t>20160171</t>
  </si>
  <si>
    <t>1512074</t>
  </si>
  <si>
    <t>16-0050704</t>
  </si>
  <si>
    <t>SWIFT 2106</t>
  </si>
  <si>
    <t>20160170</t>
  </si>
  <si>
    <t>1511774</t>
  </si>
  <si>
    <t>16-0050594</t>
  </si>
  <si>
    <t>20160169</t>
  </si>
  <si>
    <t>1511696</t>
  </si>
  <si>
    <t>16-0050556</t>
  </si>
  <si>
    <t>20160168</t>
  </si>
  <si>
    <t>1510938</t>
  </si>
  <si>
    <t>16-0050320</t>
  </si>
  <si>
    <t>20160167</t>
  </si>
  <si>
    <t>1511060</t>
  </si>
  <si>
    <t>20160166</t>
  </si>
  <si>
    <t>1510971</t>
  </si>
  <si>
    <t>16-0050335</t>
  </si>
  <si>
    <t>20160165</t>
  </si>
  <si>
    <t>1510898</t>
  </si>
  <si>
    <t>16-0050306</t>
  </si>
  <si>
    <t>20160164</t>
  </si>
  <si>
    <t>1510786</t>
  </si>
  <si>
    <t>16-0050269</t>
  </si>
  <si>
    <t>20160163</t>
  </si>
  <si>
    <t>1510773</t>
  </si>
  <si>
    <t>16-0050274</t>
  </si>
  <si>
    <t>20160162</t>
  </si>
  <si>
    <t>1510399</t>
  </si>
  <si>
    <t>16-0050086</t>
  </si>
  <si>
    <t>20160161</t>
  </si>
  <si>
    <t>MIA20168488</t>
  </si>
  <si>
    <t>1509677</t>
  </si>
  <si>
    <t>20160160</t>
  </si>
  <si>
    <t>20160159</t>
  </si>
  <si>
    <t>1508960</t>
  </si>
  <si>
    <t>16-0049403</t>
  </si>
  <si>
    <t>20160158</t>
  </si>
  <si>
    <t>1507596</t>
  </si>
  <si>
    <t>20160157</t>
  </si>
  <si>
    <t>1503389</t>
  </si>
  <si>
    <t>MIA20164075</t>
  </si>
  <si>
    <t>20160156</t>
  </si>
  <si>
    <t>20160155</t>
  </si>
  <si>
    <t>1503215</t>
  </si>
  <si>
    <t>16-0048770</t>
  </si>
  <si>
    <t>OCEANO-1103</t>
  </si>
  <si>
    <t>20160154</t>
  </si>
  <si>
    <t>20160153</t>
  </si>
  <si>
    <t>1502825</t>
  </si>
  <si>
    <t>16-0048647</t>
  </si>
  <si>
    <t>20160152</t>
  </si>
  <si>
    <t>1502375</t>
  </si>
  <si>
    <t>16-0048407</t>
  </si>
  <si>
    <t>20160151</t>
  </si>
  <si>
    <t>1501199</t>
  </si>
  <si>
    <t>20160150</t>
  </si>
  <si>
    <t>1501096</t>
  </si>
  <si>
    <t>16-0047849</t>
  </si>
  <si>
    <t>20160149</t>
  </si>
  <si>
    <t>1500756</t>
  </si>
  <si>
    <t>16-0047731</t>
  </si>
  <si>
    <t>20160148</t>
  </si>
  <si>
    <t>1500598</t>
  </si>
  <si>
    <t>16-0047689</t>
  </si>
  <si>
    <t>20160147</t>
  </si>
  <si>
    <t>1499896</t>
  </si>
  <si>
    <t>16-0047533</t>
  </si>
  <si>
    <t>20160146</t>
  </si>
  <si>
    <t>1499844</t>
  </si>
  <si>
    <t>16-0047525</t>
  </si>
  <si>
    <t>20160144</t>
  </si>
  <si>
    <t>1499124</t>
  </si>
  <si>
    <t>16-0047210</t>
  </si>
  <si>
    <t>20160145</t>
  </si>
  <si>
    <t>16-0047073</t>
  </si>
  <si>
    <t>20160143</t>
  </si>
  <si>
    <t>1498686</t>
  </si>
  <si>
    <t>16-0046763</t>
  </si>
  <si>
    <t>20160142</t>
  </si>
  <si>
    <t>1498273</t>
  </si>
  <si>
    <t>MIA201610309</t>
  </si>
  <si>
    <t>192655</t>
  </si>
  <si>
    <t>20160140</t>
  </si>
  <si>
    <t>1497672</t>
  </si>
  <si>
    <t>20160139</t>
  </si>
  <si>
    <t>1497520</t>
  </si>
  <si>
    <t>16-0046303</t>
  </si>
  <si>
    <t>20160141</t>
  </si>
  <si>
    <t>1497363</t>
  </si>
  <si>
    <t>16-0046243</t>
  </si>
  <si>
    <t>20160138</t>
  </si>
  <si>
    <t>1496633</t>
  </si>
  <si>
    <t>16-0045997</t>
  </si>
  <si>
    <t>20160136</t>
  </si>
  <si>
    <t>1496228</t>
  </si>
  <si>
    <t>16-0045869</t>
  </si>
  <si>
    <t>20160135</t>
  </si>
  <si>
    <t>1496189</t>
  </si>
  <si>
    <t>20160134</t>
  </si>
  <si>
    <t>1496186</t>
  </si>
  <si>
    <t>20160137</t>
  </si>
  <si>
    <t>1496075</t>
  </si>
  <si>
    <t>16-0045846</t>
  </si>
  <si>
    <t>20160133</t>
  </si>
  <si>
    <t>1495862</t>
  </si>
  <si>
    <t>16-0045792</t>
  </si>
  <si>
    <t>20160132</t>
  </si>
  <si>
    <t>20160131</t>
  </si>
  <si>
    <t>1495000</t>
  </si>
  <si>
    <t>16-0045498</t>
  </si>
  <si>
    <t>20160130</t>
  </si>
  <si>
    <t>1494370</t>
  </si>
  <si>
    <t>16-0045210</t>
  </si>
  <si>
    <t>20160129</t>
  </si>
  <si>
    <t>1494905</t>
  </si>
  <si>
    <t>16-0045476</t>
  </si>
  <si>
    <t>20160128</t>
  </si>
  <si>
    <t>1494570</t>
  </si>
  <si>
    <t>20160127</t>
  </si>
  <si>
    <t>20160123</t>
  </si>
  <si>
    <t>16-0044904</t>
  </si>
  <si>
    <t>20160126</t>
  </si>
  <si>
    <t>1493579</t>
  </si>
  <si>
    <t>16-0044889</t>
  </si>
  <si>
    <t>20160125</t>
  </si>
  <si>
    <t>1493515</t>
  </si>
  <si>
    <t>20160124</t>
  </si>
  <si>
    <t>20160122</t>
  </si>
  <si>
    <t>1492877</t>
  </si>
  <si>
    <t>16-0044577</t>
  </si>
  <si>
    <t>MIA20169674</t>
  </si>
  <si>
    <t>20160121</t>
  </si>
  <si>
    <t>1492780</t>
  </si>
  <si>
    <t>20160119</t>
  </si>
  <si>
    <t>1492301</t>
  </si>
  <si>
    <t>16-0044337</t>
  </si>
  <si>
    <t>20160120</t>
  </si>
  <si>
    <t>1492315</t>
  </si>
  <si>
    <t>16-0044329</t>
  </si>
  <si>
    <t>20160118</t>
  </si>
  <si>
    <t>1492239</t>
  </si>
  <si>
    <t>16-0044317</t>
  </si>
  <si>
    <t>20160117</t>
  </si>
  <si>
    <t>20160114</t>
  </si>
  <si>
    <t>1490933</t>
  </si>
  <si>
    <t>16-0043850</t>
  </si>
  <si>
    <t>20160116</t>
  </si>
  <si>
    <t>16-0044374</t>
  </si>
  <si>
    <t>20160115</t>
  </si>
  <si>
    <t>1489810</t>
  </si>
  <si>
    <t>16-0043642</t>
  </si>
  <si>
    <t>20160111</t>
  </si>
  <si>
    <t>1489559</t>
  </si>
  <si>
    <t>16-0043512</t>
  </si>
  <si>
    <t>20160113</t>
  </si>
  <si>
    <t>1489507</t>
  </si>
  <si>
    <t>20160112</t>
  </si>
  <si>
    <t>1489479</t>
  </si>
  <si>
    <t>16-0043476</t>
  </si>
  <si>
    <t>20160110</t>
  </si>
  <si>
    <t>1487821</t>
  </si>
  <si>
    <t>16-0042781</t>
  </si>
  <si>
    <t>20160109</t>
  </si>
  <si>
    <t>20160108</t>
  </si>
  <si>
    <t>1487713</t>
  </si>
  <si>
    <t>16-0042737</t>
  </si>
  <si>
    <t>20160106</t>
  </si>
  <si>
    <t>1487584</t>
  </si>
  <si>
    <t>20160105</t>
  </si>
  <si>
    <t>1487580</t>
  </si>
  <si>
    <t>16-0042721</t>
  </si>
  <si>
    <t>20160104</t>
  </si>
  <si>
    <t>1487616</t>
  </si>
  <si>
    <t>16-0042724</t>
  </si>
  <si>
    <t>20160103</t>
  </si>
  <si>
    <t>1487497</t>
  </si>
  <si>
    <t>MIA201610312</t>
  </si>
  <si>
    <t>1487419</t>
  </si>
  <si>
    <t>16-0042672</t>
  </si>
  <si>
    <t>20160102</t>
  </si>
  <si>
    <t>MIA20169568</t>
  </si>
  <si>
    <t>7291944</t>
  </si>
  <si>
    <t>20160107</t>
  </si>
  <si>
    <t>1487333</t>
  </si>
  <si>
    <t>16-0042637</t>
  </si>
  <si>
    <t>20160101</t>
  </si>
  <si>
    <t>1487266</t>
  </si>
  <si>
    <t>16-0042611</t>
  </si>
  <si>
    <t>20160100</t>
  </si>
  <si>
    <t>1486816</t>
  </si>
  <si>
    <t>16-0042508</t>
  </si>
  <si>
    <t>20160099</t>
  </si>
  <si>
    <t>1486806</t>
  </si>
  <si>
    <t>16-0042501</t>
  </si>
  <si>
    <t>20160098</t>
  </si>
  <si>
    <t>1486454</t>
  </si>
  <si>
    <t>16-0042388</t>
  </si>
  <si>
    <t>20160097</t>
  </si>
  <si>
    <t>1486362</t>
  </si>
  <si>
    <t>16-0042334</t>
  </si>
  <si>
    <t>20160095</t>
  </si>
  <si>
    <t>1486227</t>
  </si>
  <si>
    <t>16-0042273</t>
  </si>
  <si>
    <t>20160096</t>
  </si>
  <si>
    <t>1485904</t>
  </si>
  <si>
    <t>16-0042171</t>
  </si>
  <si>
    <t>20160094</t>
  </si>
  <si>
    <t>1485464</t>
  </si>
  <si>
    <t>EI160608A</t>
  </si>
  <si>
    <t>20160092</t>
  </si>
  <si>
    <t>1485237</t>
  </si>
  <si>
    <t>16-0041897</t>
  </si>
  <si>
    <t>20160093</t>
  </si>
  <si>
    <t>1484987</t>
  </si>
  <si>
    <t>16-0041800</t>
  </si>
  <si>
    <t>20160089</t>
  </si>
  <si>
    <t>1484922</t>
  </si>
  <si>
    <t>20160088</t>
  </si>
  <si>
    <t>1484902</t>
  </si>
  <si>
    <t>20160087</t>
  </si>
  <si>
    <t>1484703</t>
  </si>
  <si>
    <t>20160091</t>
  </si>
  <si>
    <t>16-0042534</t>
  </si>
  <si>
    <t>20160090</t>
  </si>
  <si>
    <t>1484352</t>
  </si>
  <si>
    <t>16-0041541</t>
  </si>
  <si>
    <t>20160086</t>
  </si>
  <si>
    <t>1484260</t>
  </si>
  <si>
    <t>16-0041497</t>
  </si>
  <si>
    <t>MIA20166565</t>
  </si>
  <si>
    <t>3744896899</t>
  </si>
  <si>
    <t>20160083</t>
  </si>
  <si>
    <t>1483398</t>
  </si>
  <si>
    <t>16-0041171</t>
  </si>
  <si>
    <t>MC CALL 1102</t>
  </si>
  <si>
    <t>20160085</t>
  </si>
  <si>
    <t>20160084</t>
  </si>
  <si>
    <t>1483258</t>
  </si>
  <si>
    <t>16-0041152</t>
  </si>
  <si>
    <t>20160079</t>
  </si>
  <si>
    <t>1483125</t>
  </si>
  <si>
    <t>16-004119</t>
  </si>
  <si>
    <t>20160082</t>
  </si>
  <si>
    <t>1483109</t>
  </si>
  <si>
    <t>20160081</t>
  </si>
  <si>
    <t>1482930</t>
  </si>
  <si>
    <t>16-0041087</t>
  </si>
  <si>
    <t>20160080</t>
  </si>
  <si>
    <t>1482916</t>
  </si>
  <si>
    <t>20160078</t>
  </si>
  <si>
    <t>1482539</t>
  </si>
  <si>
    <t>20160077</t>
  </si>
  <si>
    <t>1482408</t>
  </si>
  <si>
    <t>16-0040924</t>
  </si>
  <si>
    <t>20160076</t>
  </si>
  <si>
    <t>1482298</t>
  </si>
  <si>
    <t>20160075</t>
  </si>
  <si>
    <t>1482111</t>
  </si>
  <si>
    <t>16-0040808</t>
  </si>
  <si>
    <t>20160074</t>
  </si>
  <si>
    <t>1481605</t>
  </si>
  <si>
    <t>20160073</t>
  </si>
  <si>
    <t>1481602</t>
  </si>
  <si>
    <t>16-0040636</t>
  </si>
  <si>
    <t>20160072</t>
  </si>
  <si>
    <t>1481535</t>
  </si>
  <si>
    <t>20160071</t>
  </si>
  <si>
    <t>1481543</t>
  </si>
  <si>
    <t>16-0040616</t>
  </si>
  <si>
    <t>20160070</t>
  </si>
  <si>
    <t>20160069</t>
  </si>
  <si>
    <t>1480827</t>
  </si>
  <si>
    <t>16-0040266</t>
  </si>
  <si>
    <t>20160068</t>
  </si>
  <si>
    <t>1479619</t>
  </si>
  <si>
    <t>16-0039857</t>
  </si>
  <si>
    <t>20160067</t>
  </si>
  <si>
    <t>1479545</t>
  </si>
  <si>
    <t>20160066</t>
  </si>
  <si>
    <t>1479450</t>
  </si>
  <si>
    <t>16-0039786</t>
  </si>
  <si>
    <t>20160065</t>
  </si>
  <si>
    <t>1479365</t>
  </si>
  <si>
    <t>16-0039748</t>
  </si>
  <si>
    <t>20160064</t>
  </si>
  <si>
    <t>1479270</t>
  </si>
  <si>
    <t>16-0039739</t>
  </si>
  <si>
    <t>20160063</t>
  </si>
  <si>
    <t>1478978</t>
  </si>
  <si>
    <t>20160062</t>
  </si>
  <si>
    <t>1478900</t>
  </si>
  <si>
    <t>16-0039619</t>
  </si>
  <si>
    <t>20160061</t>
  </si>
  <si>
    <t>20160060</t>
  </si>
  <si>
    <t>1477895</t>
  </si>
  <si>
    <t>16-0038874</t>
  </si>
  <si>
    <t>20160059</t>
  </si>
  <si>
    <t>1477868</t>
  </si>
  <si>
    <t>16-0038844</t>
  </si>
  <si>
    <t>20160058</t>
  </si>
  <si>
    <t>1475918</t>
  </si>
  <si>
    <t>16-0038096</t>
  </si>
  <si>
    <t>20160057</t>
  </si>
  <si>
    <t>1475421</t>
  </si>
  <si>
    <t>16-0037909</t>
  </si>
  <si>
    <t>20160056</t>
  </si>
  <si>
    <t>1475282</t>
  </si>
  <si>
    <t>16-0037850</t>
  </si>
  <si>
    <t>20160055</t>
  </si>
  <si>
    <t>20160054</t>
  </si>
  <si>
    <t>1474023</t>
  </si>
  <si>
    <t>20160053</t>
  </si>
  <si>
    <t>1473948</t>
  </si>
  <si>
    <t>16-0037507</t>
  </si>
  <si>
    <t>MIA20161115</t>
  </si>
  <si>
    <t>1473833</t>
  </si>
  <si>
    <t>20160052</t>
  </si>
  <si>
    <t>1473753</t>
  </si>
  <si>
    <t>16-0037479</t>
  </si>
  <si>
    <t>PHILO-1102</t>
  </si>
  <si>
    <t>20160051</t>
  </si>
  <si>
    <t>1473077</t>
  </si>
  <si>
    <t>16-0037247</t>
  </si>
  <si>
    <t>20160050</t>
  </si>
  <si>
    <t>1473062</t>
  </si>
  <si>
    <t>16-0037236</t>
  </si>
  <si>
    <t>20160049</t>
  </si>
  <si>
    <t>20160048</t>
  </si>
  <si>
    <t>1472360</t>
  </si>
  <si>
    <t>16-0036905</t>
  </si>
  <si>
    <t>20160046</t>
  </si>
  <si>
    <t>1472326</t>
  </si>
  <si>
    <t>16-0036911</t>
  </si>
  <si>
    <t>20160047</t>
  </si>
  <si>
    <t>1472168</t>
  </si>
  <si>
    <t>16-0036852</t>
  </si>
  <si>
    <t>20160045</t>
  </si>
  <si>
    <t>1471373</t>
  </si>
  <si>
    <t>16-0036617</t>
  </si>
  <si>
    <t>20160044</t>
  </si>
  <si>
    <t>1471024</t>
  </si>
  <si>
    <t>16-0036479</t>
  </si>
  <si>
    <t>20160043</t>
  </si>
  <si>
    <t>1470367</t>
  </si>
  <si>
    <t>16-0036256</t>
  </si>
  <si>
    <t>20160042</t>
  </si>
  <si>
    <t>1470233</t>
  </si>
  <si>
    <t>16-0036212</t>
  </si>
  <si>
    <t>20160041</t>
  </si>
  <si>
    <t>1470012</t>
  </si>
  <si>
    <t>16-0036136</t>
  </si>
  <si>
    <t>EI160515A</t>
  </si>
  <si>
    <t>20160040</t>
  </si>
  <si>
    <t>1469828</t>
  </si>
  <si>
    <t>16-0036073</t>
  </si>
  <si>
    <t>MIA20169061</t>
  </si>
  <si>
    <t>20160039</t>
  </si>
  <si>
    <t>1469739</t>
  </si>
  <si>
    <t>20160038</t>
  </si>
  <si>
    <t>1468946</t>
  </si>
  <si>
    <t>16-0035728</t>
  </si>
  <si>
    <t>20160037</t>
  </si>
  <si>
    <t>1468708</t>
  </si>
  <si>
    <t>16-0035614</t>
  </si>
  <si>
    <t>20160036</t>
  </si>
  <si>
    <t>1468597</t>
  </si>
  <si>
    <t>16-0035574</t>
  </si>
  <si>
    <t>20160035</t>
  </si>
  <si>
    <t>1468128</t>
  </si>
  <si>
    <t>16-0035355</t>
  </si>
  <si>
    <t>20160034</t>
  </si>
  <si>
    <t>1467222</t>
  </si>
  <si>
    <t>20160033</t>
  </si>
  <si>
    <t>1463191</t>
  </si>
  <si>
    <t>16-0033214</t>
  </si>
  <si>
    <t>20160030</t>
  </si>
  <si>
    <t>1462409</t>
  </si>
  <si>
    <t>16-0032910</t>
  </si>
  <si>
    <t>20160031</t>
  </si>
  <si>
    <t>20160032</t>
  </si>
  <si>
    <t>1462136</t>
  </si>
  <si>
    <t>16-0032869</t>
  </si>
  <si>
    <t>20160029</t>
  </si>
  <si>
    <t>1460231</t>
  </si>
  <si>
    <t>16-0032003</t>
  </si>
  <si>
    <t>20160028</t>
  </si>
  <si>
    <t>1458692</t>
  </si>
  <si>
    <t>16-0031366</t>
  </si>
  <si>
    <t>MIA201610324</t>
  </si>
  <si>
    <t>7103278</t>
  </si>
  <si>
    <t>20160027</t>
  </si>
  <si>
    <t>1458495</t>
  </si>
  <si>
    <t>16-0031324</t>
  </si>
  <si>
    <t>20160026</t>
  </si>
  <si>
    <t>1457036</t>
  </si>
  <si>
    <t>16-0031023</t>
  </si>
  <si>
    <t>20160025</t>
  </si>
  <si>
    <t>1456828</t>
  </si>
  <si>
    <t>16-0030960</t>
  </si>
  <si>
    <t>20160024</t>
  </si>
  <si>
    <t>1456185</t>
  </si>
  <si>
    <t>16-0030861</t>
  </si>
  <si>
    <t>20160023</t>
  </si>
  <si>
    <t>20160022</t>
  </si>
  <si>
    <t>1454996</t>
  </si>
  <si>
    <t>20160021</t>
  </si>
  <si>
    <t>1454751</t>
  </si>
  <si>
    <t>16-0030121</t>
  </si>
  <si>
    <t>20160020</t>
  </si>
  <si>
    <t>1454549</t>
  </si>
  <si>
    <t>16-0030087</t>
  </si>
  <si>
    <t>1453276</t>
  </si>
  <si>
    <t>20160019</t>
  </si>
  <si>
    <t>20160018</t>
  </si>
  <si>
    <t>1450792</t>
  </si>
  <si>
    <t>16-0028680</t>
  </si>
  <si>
    <t>20160017</t>
  </si>
  <si>
    <t>1450269</t>
  </si>
  <si>
    <t>16-0028421</t>
  </si>
  <si>
    <t>20160016</t>
  </si>
  <si>
    <t>1446981</t>
  </si>
  <si>
    <t>16-0027237</t>
  </si>
  <si>
    <t>20160015</t>
  </si>
  <si>
    <t>1446538</t>
  </si>
  <si>
    <t>16-0026980</t>
  </si>
  <si>
    <t>20160014</t>
  </si>
  <si>
    <t>1443802</t>
  </si>
  <si>
    <t>16-0025844</t>
  </si>
  <si>
    <t>20160013</t>
  </si>
  <si>
    <t>1443616</t>
  </si>
  <si>
    <t>16-0025794</t>
  </si>
  <si>
    <t>20160012</t>
  </si>
  <si>
    <t>1443513</t>
  </si>
  <si>
    <t>16-0025760</t>
  </si>
  <si>
    <t>20160011</t>
  </si>
  <si>
    <t>1443167</t>
  </si>
  <si>
    <t>16-0025694</t>
  </si>
  <si>
    <t>20160010</t>
  </si>
  <si>
    <t>1443124</t>
  </si>
  <si>
    <t>20160009</t>
  </si>
  <si>
    <t>1442594</t>
  </si>
  <si>
    <t>16-0025465</t>
  </si>
  <si>
    <t>20160008</t>
  </si>
  <si>
    <t>1439851</t>
  </si>
  <si>
    <t>16-0024413</t>
  </si>
  <si>
    <t>20160007</t>
  </si>
  <si>
    <t>1412708</t>
  </si>
  <si>
    <t>16-0015914</t>
  </si>
  <si>
    <t>20160006</t>
  </si>
  <si>
    <t>1407523</t>
  </si>
  <si>
    <t>16-0013542</t>
  </si>
  <si>
    <t>20160005</t>
  </si>
  <si>
    <t>1399914</t>
  </si>
  <si>
    <t>16-0011201</t>
  </si>
  <si>
    <t>20160004</t>
  </si>
  <si>
    <t>1399247</t>
  </si>
  <si>
    <t>16-0011034</t>
  </si>
  <si>
    <t>20160003</t>
  </si>
  <si>
    <t>1396859</t>
  </si>
  <si>
    <t>20160002</t>
  </si>
  <si>
    <t>1390889</t>
  </si>
  <si>
    <t>16-0007778</t>
  </si>
  <si>
    <t>20160001</t>
  </si>
  <si>
    <t>1389587</t>
  </si>
  <si>
    <t>16-0007239</t>
  </si>
  <si>
    <t>20150435</t>
  </si>
  <si>
    <t>1375464</t>
  </si>
  <si>
    <t>15-0087962</t>
  </si>
  <si>
    <t>20150434</t>
  </si>
  <si>
    <t>1373740</t>
  </si>
  <si>
    <t>15-0087677</t>
  </si>
  <si>
    <t>20150433</t>
  </si>
  <si>
    <t>1368607</t>
  </si>
  <si>
    <t>15-0086634</t>
  </si>
  <si>
    <t>20150432</t>
  </si>
  <si>
    <t>1358589</t>
  </si>
  <si>
    <t>15-0084199</t>
  </si>
  <si>
    <t>20150431</t>
  </si>
  <si>
    <t>1357699</t>
  </si>
  <si>
    <t>15-0083962</t>
  </si>
  <si>
    <t>20150430</t>
  </si>
  <si>
    <t>1355484</t>
  </si>
  <si>
    <t>15-0083435</t>
  </si>
  <si>
    <t>EI151208A</t>
  </si>
  <si>
    <t>20150429</t>
  </si>
  <si>
    <t>15-0082505</t>
  </si>
  <si>
    <t>20150428</t>
  </si>
  <si>
    <t>1352504</t>
  </si>
  <si>
    <t>15-0082471</t>
  </si>
  <si>
    <t>EI151203A</t>
  </si>
  <si>
    <t>20150427</t>
  </si>
  <si>
    <t>15-0082983</t>
  </si>
  <si>
    <t>20150426</t>
  </si>
  <si>
    <t>1351300</t>
  </si>
  <si>
    <t>15-0081983</t>
  </si>
  <si>
    <t>20150425</t>
  </si>
  <si>
    <t>1351198</t>
  </si>
  <si>
    <t>15-0081935</t>
  </si>
  <si>
    <t>20150424</t>
  </si>
  <si>
    <t>1349141</t>
  </si>
  <si>
    <t>15-0081290</t>
  </si>
  <si>
    <t>20150423</t>
  </si>
  <si>
    <t>1346464</t>
  </si>
  <si>
    <t>15-0079868</t>
  </si>
  <si>
    <t>20150422</t>
  </si>
  <si>
    <t>1342427</t>
  </si>
  <si>
    <t>15-0077978</t>
  </si>
  <si>
    <t>20150421</t>
  </si>
  <si>
    <t>1342035</t>
  </si>
  <si>
    <t>15-0077919</t>
  </si>
  <si>
    <t>EI151115A</t>
  </si>
  <si>
    <t>20150420</t>
  </si>
  <si>
    <t>1340606</t>
  </si>
  <si>
    <t>15-0077620</t>
  </si>
  <si>
    <t>20150419</t>
  </si>
  <si>
    <t>1337658</t>
  </si>
  <si>
    <t>15-0076534</t>
  </si>
  <si>
    <t>20150418</t>
  </si>
  <si>
    <t>1337002</t>
  </si>
  <si>
    <t>15-0076332</t>
  </si>
  <si>
    <t>20150416</t>
  </si>
  <si>
    <t>1336061</t>
  </si>
  <si>
    <t>15-0075858</t>
  </si>
  <si>
    <t>20150415</t>
  </si>
  <si>
    <t>1335949</t>
  </si>
  <si>
    <t>15-0075816</t>
  </si>
  <si>
    <t>20150414</t>
  </si>
  <si>
    <t>1335643</t>
  </si>
  <si>
    <t>15-0075662</t>
  </si>
  <si>
    <t>20150413</t>
  </si>
  <si>
    <t>20150412</t>
  </si>
  <si>
    <t>1333254</t>
  </si>
  <si>
    <t>15-0074805</t>
  </si>
  <si>
    <t>20150411</t>
  </si>
  <si>
    <t>1332192</t>
  </si>
  <si>
    <t>15-0074508</t>
  </si>
  <si>
    <t>20150410</t>
  </si>
  <si>
    <t>20150409</t>
  </si>
  <si>
    <t>1331913</t>
  </si>
  <si>
    <t>15-0074424</t>
  </si>
  <si>
    <t>20150408</t>
  </si>
  <si>
    <t>20150407</t>
  </si>
  <si>
    <t>1331382</t>
  </si>
  <si>
    <t>15-0074188</t>
  </si>
  <si>
    <t>20150406</t>
  </si>
  <si>
    <t>1330125</t>
  </si>
  <si>
    <t>20150405</t>
  </si>
  <si>
    <t>1330086</t>
  </si>
  <si>
    <t>20150404</t>
  </si>
  <si>
    <t>1330074</t>
  </si>
  <si>
    <t>15-0073716</t>
  </si>
  <si>
    <t>20150403</t>
  </si>
  <si>
    <t>1328894</t>
  </si>
  <si>
    <t>15-0073203</t>
  </si>
  <si>
    <t>20150402</t>
  </si>
  <si>
    <t>1326506</t>
  </si>
  <si>
    <t>15-0072051</t>
  </si>
  <si>
    <t>#N/A</t>
  </si>
  <si>
    <t>20150401</t>
  </si>
  <si>
    <t>1325596</t>
  </si>
  <si>
    <t>15-0071561</t>
  </si>
  <si>
    <t>EI151018B</t>
  </si>
  <si>
    <t>20150400</t>
  </si>
  <si>
    <t>1323873</t>
  </si>
  <si>
    <t>15-0071191</t>
  </si>
  <si>
    <t>20150399</t>
  </si>
  <si>
    <t>1323338</t>
  </si>
  <si>
    <t>15-0070948</t>
  </si>
  <si>
    <t>20150398</t>
  </si>
  <si>
    <t>1322970</t>
  </si>
  <si>
    <t>15-0070808</t>
  </si>
  <si>
    <t>CAMDEN-1105</t>
  </si>
  <si>
    <t>MIA20158469</t>
  </si>
  <si>
    <t>328650</t>
  </si>
  <si>
    <t>1321916</t>
  </si>
  <si>
    <t>15-0070304</t>
  </si>
  <si>
    <t>20150397</t>
  </si>
  <si>
    <t>20150396</t>
  </si>
  <si>
    <t>SAN RAMON 2107</t>
  </si>
  <si>
    <t>20150395</t>
  </si>
  <si>
    <t>1321241</t>
  </si>
  <si>
    <t>15-0070003</t>
  </si>
  <si>
    <t>RIVERBANK-1713</t>
  </si>
  <si>
    <t>20150394</t>
  </si>
  <si>
    <t>1320852</t>
  </si>
  <si>
    <t>15-0069756</t>
  </si>
  <si>
    <t>20150393</t>
  </si>
  <si>
    <t>1320757</t>
  </si>
  <si>
    <t>15-0069723</t>
  </si>
  <si>
    <t>LINCOLN-2108</t>
  </si>
  <si>
    <t>20150392</t>
  </si>
  <si>
    <t>1320502</t>
  </si>
  <si>
    <t>15-0069574</t>
  </si>
  <si>
    <t>20150391</t>
  </si>
  <si>
    <t>1319580</t>
  </si>
  <si>
    <t>15-0069353</t>
  </si>
  <si>
    <t>20150390</t>
  </si>
  <si>
    <t>20150389</t>
  </si>
  <si>
    <t>1319504</t>
  </si>
  <si>
    <t>15-0069325</t>
  </si>
  <si>
    <t>20150388</t>
  </si>
  <si>
    <t>1319052</t>
  </si>
  <si>
    <t>20150387</t>
  </si>
  <si>
    <t>1318845</t>
  </si>
  <si>
    <t>15-0069017</t>
  </si>
  <si>
    <t>20150386</t>
  </si>
  <si>
    <t>1318382</t>
  </si>
  <si>
    <t>15-0068730</t>
  </si>
  <si>
    <t>20150385</t>
  </si>
  <si>
    <t>1317969</t>
  </si>
  <si>
    <t>15-0068454</t>
  </si>
  <si>
    <t>20150384</t>
  </si>
  <si>
    <t>1316867</t>
  </si>
  <si>
    <t>15-0067856</t>
  </si>
  <si>
    <t>MIA20157052</t>
  </si>
  <si>
    <t>1316809</t>
  </si>
  <si>
    <t>20150383</t>
  </si>
  <si>
    <t>15-0067833</t>
  </si>
  <si>
    <t>20150382</t>
  </si>
  <si>
    <t>1316589</t>
  </si>
  <si>
    <t>20150381</t>
  </si>
  <si>
    <t>1316457</t>
  </si>
  <si>
    <t>15-0067743</t>
  </si>
  <si>
    <t>20150380</t>
  </si>
  <si>
    <t>1316439</t>
  </si>
  <si>
    <t>15-0067711</t>
  </si>
  <si>
    <t>20150379</t>
  </si>
  <si>
    <t>1316346</t>
  </si>
  <si>
    <t>15-0067693</t>
  </si>
  <si>
    <t>20150377</t>
  </si>
  <si>
    <t>1315729</t>
  </si>
  <si>
    <t>20150376</t>
  </si>
  <si>
    <t>1315658</t>
  </si>
  <si>
    <t>15-0067533</t>
  </si>
  <si>
    <t>20150374</t>
  </si>
  <si>
    <t>20150373</t>
  </si>
  <si>
    <t>1314573</t>
  </si>
  <si>
    <t>20150372</t>
  </si>
  <si>
    <t>1314496</t>
  </si>
  <si>
    <t>15-0066941</t>
  </si>
  <si>
    <t>20150371</t>
  </si>
  <si>
    <t>1314457</t>
  </si>
  <si>
    <t>15-0066934</t>
  </si>
  <si>
    <t>20150370</t>
  </si>
  <si>
    <t>1314418</t>
  </si>
  <si>
    <t>15-0066923</t>
  </si>
  <si>
    <t>20150369</t>
  </si>
  <si>
    <t>1313934</t>
  </si>
  <si>
    <t>20150368</t>
  </si>
  <si>
    <t>1313924</t>
  </si>
  <si>
    <t>15-0066487</t>
  </si>
  <si>
    <t>20150367</t>
  </si>
  <si>
    <t>1313389</t>
  </si>
  <si>
    <t>15-0066199</t>
  </si>
  <si>
    <t>20150366</t>
  </si>
  <si>
    <t>1313307</t>
  </si>
  <si>
    <t>15-0066175</t>
  </si>
  <si>
    <t>20150365</t>
  </si>
  <si>
    <t>1313033</t>
  </si>
  <si>
    <t>15-0066062</t>
  </si>
  <si>
    <t>20150364</t>
  </si>
  <si>
    <t>1312897</t>
  </si>
  <si>
    <t>20150363</t>
  </si>
  <si>
    <t>1312451</t>
  </si>
  <si>
    <t>20150362</t>
  </si>
  <si>
    <t>1312101</t>
  </si>
  <si>
    <t>15-0063666</t>
  </si>
  <si>
    <t>MIA20154583</t>
  </si>
  <si>
    <t>1312036</t>
  </si>
  <si>
    <t>15-0063629</t>
  </si>
  <si>
    <t>20150361</t>
  </si>
  <si>
    <t>20150360</t>
  </si>
  <si>
    <t>1311414</t>
  </si>
  <si>
    <t>15-0063159</t>
  </si>
  <si>
    <t>20150359</t>
  </si>
  <si>
    <t>1311129</t>
  </si>
  <si>
    <t>20150358</t>
  </si>
  <si>
    <t>20150357</t>
  </si>
  <si>
    <t>1311078</t>
  </si>
  <si>
    <t>15-0063006</t>
  </si>
  <si>
    <t>20150356</t>
  </si>
  <si>
    <t>1310525</t>
  </si>
  <si>
    <t>15-0062807</t>
  </si>
  <si>
    <t>20150355</t>
  </si>
  <si>
    <t>1310294</t>
  </si>
  <si>
    <t>15-0062773</t>
  </si>
  <si>
    <t>20150354</t>
  </si>
  <si>
    <t>1309854</t>
  </si>
  <si>
    <t>15-0062608</t>
  </si>
  <si>
    <t>20150353</t>
  </si>
  <si>
    <t>1309665</t>
  </si>
  <si>
    <t>15-0062576</t>
  </si>
  <si>
    <t>20150352</t>
  </si>
  <si>
    <t>1309561</t>
  </si>
  <si>
    <t>15-0062556</t>
  </si>
  <si>
    <t>20150351</t>
  </si>
  <si>
    <t>1309189</t>
  </si>
  <si>
    <t>15-0062450</t>
  </si>
  <si>
    <t>20150350</t>
  </si>
  <si>
    <t>1308972</t>
  </si>
  <si>
    <t>15-0062407</t>
  </si>
  <si>
    <t>20150349</t>
  </si>
  <si>
    <t>1308511</t>
  </si>
  <si>
    <t>15-0062267</t>
  </si>
  <si>
    <t>EI150919A</t>
  </si>
  <si>
    <t>20150348</t>
  </si>
  <si>
    <t>1308318</t>
  </si>
  <si>
    <t>15-0062207</t>
  </si>
  <si>
    <t>20150347</t>
  </si>
  <si>
    <t>1308291</t>
  </si>
  <si>
    <t>15-0062194</t>
  </si>
  <si>
    <t>20150346</t>
  </si>
  <si>
    <t>1306600</t>
  </si>
  <si>
    <t>15-0061626</t>
  </si>
  <si>
    <t>20150345</t>
  </si>
  <si>
    <t>1306519</t>
  </si>
  <si>
    <t>15-0061618</t>
  </si>
  <si>
    <t>20150344</t>
  </si>
  <si>
    <t>1305101</t>
  </si>
  <si>
    <t>20150343</t>
  </si>
  <si>
    <t>1304925</t>
  </si>
  <si>
    <t>15-0061074</t>
  </si>
  <si>
    <t>MIA20156668</t>
  </si>
  <si>
    <t>20150340</t>
  </si>
  <si>
    <t>20150339</t>
  </si>
  <si>
    <t>1304207</t>
  </si>
  <si>
    <t>20150338</t>
  </si>
  <si>
    <t>1303890</t>
  </si>
  <si>
    <t>15-0060698</t>
  </si>
  <si>
    <t>20150337</t>
  </si>
  <si>
    <t>1303833</t>
  </si>
  <si>
    <t>15-0060646</t>
  </si>
  <si>
    <t>20150336</t>
  </si>
  <si>
    <t>MIA20157988</t>
  </si>
  <si>
    <t>9250720524</t>
  </si>
  <si>
    <t>20150335</t>
  </si>
  <si>
    <t>1303666</t>
  </si>
  <si>
    <t>15-0060610</t>
  </si>
  <si>
    <t>20150334</t>
  </si>
  <si>
    <t>MIA20156845</t>
  </si>
  <si>
    <t>1302902</t>
  </si>
  <si>
    <t>20150333</t>
  </si>
  <si>
    <t>1302213</t>
  </si>
  <si>
    <t>15-0060074</t>
  </si>
  <si>
    <t>20150332</t>
  </si>
  <si>
    <t>20150331</t>
  </si>
  <si>
    <t>20150330</t>
  </si>
  <si>
    <t>1301087</t>
  </si>
  <si>
    <t>15-0059621</t>
  </si>
  <si>
    <t>20150329</t>
  </si>
  <si>
    <t>1301061</t>
  </si>
  <si>
    <t>20150328</t>
  </si>
  <si>
    <t>1301043</t>
  </si>
  <si>
    <t>15-0059612</t>
  </si>
  <si>
    <t>20150327</t>
  </si>
  <si>
    <t>1300991</t>
  </si>
  <si>
    <t>15-0059595</t>
  </si>
  <si>
    <t>20150326</t>
  </si>
  <si>
    <t>1300694</t>
  </si>
  <si>
    <t>20150325</t>
  </si>
  <si>
    <t>1300476</t>
  </si>
  <si>
    <t>20150324</t>
  </si>
  <si>
    <t>1300035</t>
  </si>
  <si>
    <t>15-0059316</t>
  </si>
  <si>
    <t>20150323</t>
  </si>
  <si>
    <t>1299995</t>
  </si>
  <si>
    <t>15-0059323</t>
  </si>
  <si>
    <t>20150322</t>
  </si>
  <si>
    <t>1299915</t>
  </si>
  <si>
    <t>15-0059243</t>
  </si>
  <si>
    <t>20150321</t>
  </si>
  <si>
    <t>20150320</t>
  </si>
  <si>
    <t>1298604</t>
  </si>
  <si>
    <t>15-0058762</t>
  </si>
  <si>
    <t>20150319</t>
  </si>
  <si>
    <t>1298543</t>
  </si>
  <si>
    <t>15-0058757</t>
  </si>
  <si>
    <t>20150318</t>
  </si>
  <si>
    <t>1298282</t>
  </si>
  <si>
    <t>15-0058663</t>
  </si>
  <si>
    <t>20150317</t>
  </si>
  <si>
    <t>1298044</t>
  </si>
  <si>
    <t>15-0058496</t>
  </si>
  <si>
    <t>20150316</t>
  </si>
  <si>
    <t>1297981</t>
  </si>
  <si>
    <t>15-0058488</t>
  </si>
  <si>
    <t>20150315</t>
  </si>
  <si>
    <t>1297905</t>
  </si>
  <si>
    <t>15-0058470</t>
  </si>
  <si>
    <t>20150314</t>
  </si>
  <si>
    <t>1297820</t>
  </si>
  <si>
    <t>15-0058455</t>
  </si>
  <si>
    <t>20150313</t>
  </si>
  <si>
    <t>1297344</t>
  </si>
  <si>
    <t>15-0058273</t>
  </si>
  <si>
    <t>20150312</t>
  </si>
  <si>
    <t>1296568</t>
  </si>
  <si>
    <t>15-0058127</t>
  </si>
  <si>
    <t>20150311</t>
  </si>
  <si>
    <t>1296523</t>
  </si>
  <si>
    <t>15-0058113</t>
  </si>
  <si>
    <t>20150310</t>
  </si>
  <si>
    <t>1296471</t>
  </si>
  <si>
    <t>15-0058108</t>
  </si>
  <si>
    <t>20150309</t>
  </si>
  <si>
    <t>20150308</t>
  </si>
  <si>
    <t>20150307</t>
  </si>
  <si>
    <t>1295933</t>
  </si>
  <si>
    <t>15-0057874</t>
  </si>
  <si>
    <t>20150306</t>
  </si>
  <si>
    <t>1295886</t>
  </si>
  <si>
    <t>15-0057861</t>
  </si>
  <si>
    <t>20150305</t>
  </si>
  <si>
    <t>1295713</t>
  </si>
  <si>
    <t>15-0057830</t>
  </si>
  <si>
    <t>20150304</t>
  </si>
  <si>
    <t>1295274</t>
  </si>
  <si>
    <t>15-0057619</t>
  </si>
  <si>
    <t>K1102</t>
  </si>
  <si>
    <t>20150303</t>
  </si>
  <si>
    <t>1295224</t>
  </si>
  <si>
    <t>15-0057613</t>
  </si>
  <si>
    <t>20150302</t>
  </si>
  <si>
    <t>1295039</t>
  </si>
  <si>
    <t>15-0057543</t>
  </si>
  <si>
    <t>20150301</t>
  </si>
  <si>
    <t>1294903</t>
  </si>
  <si>
    <t>15-0057475</t>
  </si>
  <si>
    <t>20150300</t>
  </si>
  <si>
    <t>1294446</t>
  </si>
  <si>
    <t>20150299</t>
  </si>
  <si>
    <t>1294140</t>
  </si>
  <si>
    <t>15-0057152</t>
  </si>
  <si>
    <t>20150298</t>
  </si>
  <si>
    <t>1294014</t>
  </si>
  <si>
    <t>15-0057082</t>
  </si>
  <si>
    <t>20150297</t>
  </si>
  <si>
    <t>1293329</t>
  </si>
  <si>
    <t>15-0056830</t>
  </si>
  <si>
    <t>20150296</t>
  </si>
  <si>
    <t>1293328</t>
  </si>
  <si>
    <t>15-0056827</t>
  </si>
  <si>
    <t>20150295</t>
  </si>
  <si>
    <t>1293087</t>
  </si>
  <si>
    <t>15-0056766</t>
  </si>
  <si>
    <t>20150294</t>
  </si>
  <si>
    <t>1292636</t>
  </si>
  <si>
    <t>15-0056672</t>
  </si>
  <si>
    <t>20150293</t>
  </si>
  <si>
    <t>1292127</t>
  </si>
  <si>
    <t>15-0056381</t>
  </si>
  <si>
    <t>20150292</t>
  </si>
  <si>
    <t>1291557</t>
  </si>
  <si>
    <t>15-0056116</t>
  </si>
  <si>
    <t>20150291</t>
  </si>
  <si>
    <t>1291286</t>
  </si>
  <si>
    <t>15-0055982</t>
  </si>
  <si>
    <t>20150290</t>
  </si>
  <si>
    <t>1291269</t>
  </si>
  <si>
    <t>15-0055976</t>
  </si>
  <si>
    <t>20150289</t>
  </si>
  <si>
    <t>1291256</t>
  </si>
  <si>
    <t>15-0055968</t>
  </si>
  <si>
    <t>FLINT 1101</t>
  </si>
  <si>
    <t>20150288</t>
  </si>
  <si>
    <t>1291207</t>
  </si>
  <si>
    <t>15-0055958</t>
  </si>
  <si>
    <t>20150287</t>
  </si>
  <si>
    <t>20150286</t>
  </si>
  <si>
    <t>1290631</t>
  </si>
  <si>
    <t>15-0055696</t>
  </si>
  <si>
    <t>20150285</t>
  </si>
  <si>
    <t>1290517</t>
  </si>
  <si>
    <t>15-0055664</t>
  </si>
  <si>
    <t>20150284</t>
  </si>
  <si>
    <t>15-0055602</t>
  </si>
  <si>
    <t>20150283</t>
  </si>
  <si>
    <t>1290063</t>
  </si>
  <si>
    <t>20150282</t>
  </si>
  <si>
    <t>1289721</t>
  </si>
  <si>
    <t>15-0055402</t>
  </si>
  <si>
    <t>20150281</t>
  </si>
  <si>
    <t>1289135</t>
  </si>
  <si>
    <t>15-0055307</t>
  </si>
  <si>
    <t>20150280</t>
  </si>
  <si>
    <t>1289055</t>
  </si>
  <si>
    <t>15-0055284</t>
  </si>
  <si>
    <t>20150279</t>
  </si>
  <si>
    <t>1288785</t>
  </si>
  <si>
    <t>15-0055217</t>
  </si>
  <si>
    <t>20150278</t>
  </si>
  <si>
    <t>1288754</t>
  </si>
  <si>
    <t>15-0055208</t>
  </si>
  <si>
    <t>20150277</t>
  </si>
  <si>
    <t>1288510</t>
  </si>
  <si>
    <t>15-0055160</t>
  </si>
  <si>
    <t>20150276</t>
  </si>
  <si>
    <t>1288450</t>
  </si>
  <si>
    <t>15-0055136</t>
  </si>
  <si>
    <t>20150275</t>
  </si>
  <si>
    <t>20150274</t>
  </si>
  <si>
    <t>1288082</t>
  </si>
  <si>
    <t>15-0054932</t>
  </si>
  <si>
    <t>20150273</t>
  </si>
  <si>
    <t>1287556</t>
  </si>
  <si>
    <t>15-0054657</t>
  </si>
  <si>
    <t>20150272</t>
  </si>
  <si>
    <t>1287541</t>
  </si>
  <si>
    <t>15-0054655</t>
  </si>
  <si>
    <t>20150271</t>
  </si>
  <si>
    <t>1287468</t>
  </si>
  <si>
    <t>15-0054643</t>
  </si>
  <si>
    <t>20150270</t>
  </si>
  <si>
    <t>1286322</t>
  </si>
  <si>
    <t>15-0054211</t>
  </si>
  <si>
    <t>20150269</t>
  </si>
  <si>
    <t>1286221</t>
  </si>
  <si>
    <t>15-0054201</t>
  </si>
  <si>
    <t>20150268</t>
  </si>
  <si>
    <t>1285989</t>
  </si>
  <si>
    <t>20150267</t>
  </si>
  <si>
    <t>1285931</t>
  </si>
  <si>
    <t>15-0054066</t>
  </si>
  <si>
    <t>20150266</t>
  </si>
  <si>
    <t>15-0053872</t>
  </si>
  <si>
    <t>20150265</t>
  </si>
  <si>
    <t>1285135</t>
  </si>
  <si>
    <t>20150264</t>
  </si>
  <si>
    <t>1284846</t>
  </si>
  <si>
    <t>15-0053713</t>
  </si>
  <si>
    <t>20150263</t>
  </si>
  <si>
    <t>15-0053493</t>
  </si>
  <si>
    <t>K-1104</t>
  </si>
  <si>
    <t>20150262</t>
  </si>
  <si>
    <t>1284213</t>
  </si>
  <si>
    <t>15-0053461</t>
  </si>
  <si>
    <t>20150261</t>
  </si>
  <si>
    <t>1283698</t>
  </si>
  <si>
    <t>15-0053318</t>
  </si>
  <si>
    <t>20150260</t>
  </si>
  <si>
    <t>1283528</t>
  </si>
  <si>
    <t>15-0053232</t>
  </si>
  <si>
    <t>20150259</t>
  </si>
  <si>
    <t>20150258</t>
  </si>
  <si>
    <t>20150257</t>
  </si>
  <si>
    <t>15-0052743</t>
  </si>
  <si>
    <t>20150256</t>
  </si>
  <si>
    <t>20150255</t>
  </si>
  <si>
    <t>1281713</t>
  </si>
  <si>
    <t>15-0052184</t>
  </si>
  <si>
    <t>20150254</t>
  </si>
  <si>
    <t>1281613</t>
  </si>
  <si>
    <t>15-0064792</t>
  </si>
  <si>
    <t>20150253</t>
  </si>
  <si>
    <t>1281580</t>
  </si>
  <si>
    <t>20150252</t>
  </si>
  <si>
    <t>1281476</t>
  </si>
  <si>
    <t>20150251</t>
  </si>
  <si>
    <t>1282267</t>
  </si>
  <si>
    <t>15-0052506</t>
  </si>
  <si>
    <t>20150250</t>
  </si>
  <si>
    <t>1281138</t>
  </si>
  <si>
    <t>15-0052054</t>
  </si>
  <si>
    <t>20150249</t>
  </si>
  <si>
    <t>1281058</t>
  </si>
  <si>
    <t>15-0052033</t>
  </si>
  <si>
    <t>20150248</t>
  </si>
  <si>
    <t>1281024</t>
  </si>
  <si>
    <t>20150247</t>
  </si>
  <si>
    <t>1280925</t>
  </si>
  <si>
    <t>20150246</t>
  </si>
  <si>
    <t>1280470</t>
  </si>
  <si>
    <t>15-0051772</t>
  </si>
  <si>
    <t>20150245</t>
  </si>
  <si>
    <t>1280424</t>
  </si>
  <si>
    <t>15-0051764</t>
  </si>
  <si>
    <t>20150244</t>
  </si>
  <si>
    <t>1280420</t>
  </si>
  <si>
    <t>15-0051755</t>
  </si>
  <si>
    <t>20150243</t>
  </si>
  <si>
    <t>1280331</t>
  </si>
  <si>
    <t>15-0051726</t>
  </si>
  <si>
    <t>20150242</t>
  </si>
  <si>
    <t>1280313</t>
  </si>
  <si>
    <t>15-0051715</t>
  </si>
  <si>
    <t>EI150730B</t>
  </si>
  <si>
    <t>20150241</t>
  </si>
  <si>
    <t>20150240</t>
  </si>
  <si>
    <t>1279868</t>
  </si>
  <si>
    <t>15-0051483</t>
  </si>
  <si>
    <t>20150239</t>
  </si>
  <si>
    <t>20150238</t>
  </si>
  <si>
    <t>20150237</t>
  </si>
  <si>
    <t>1278641</t>
  </si>
  <si>
    <t>15-0050969</t>
  </si>
  <si>
    <t>20150236</t>
  </si>
  <si>
    <t>15-0050964</t>
  </si>
  <si>
    <t>20150235</t>
  </si>
  <si>
    <t>1278165</t>
  </si>
  <si>
    <t>15-0050786</t>
  </si>
  <si>
    <t>20150234</t>
  </si>
  <si>
    <t>EI150727B</t>
  </si>
  <si>
    <t>MIA20158501</t>
  </si>
  <si>
    <t>5901248</t>
  </si>
  <si>
    <t>20150233</t>
  </si>
  <si>
    <t>20150232</t>
  </si>
  <si>
    <t>1277778</t>
  </si>
  <si>
    <t>20150231</t>
  </si>
  <si>
    <t>1277444</t>
  </si>
  <si>
    <t>15-0050558</t>
  </si>
  <si>
    <t>20150230</t>
  </si>
  <si>
    <t>1277276</t>
  </si>
  <si>
    <t>15-0050509</t>
  </si>
  <si>
    <t>20150229</t>
  </si>
  <si>
    <t>1277027</t>
  </si>
  <si>
    <t>15-0050487</t>
  </si>
  <si>
    <t>MIA20151032</t>
  </si>
  <si>
    <t>1276696</t>
  </si>
  <si>
    <t>15-0050401</t>
  </si>
  <si>
    <t>20150228</t>
  </si>
  <si>
    <t>20150227</t>
  </si>
  <si>
    <t>1276428</t>
  </si>
  <si>
    <t>15-0050202</t>
  </si>
  <si>
    <t>20150226</t>
  </si>
  <si>
    <t>20150225</t>
  </si>
  <si>
    <t>1276166</t>
  </si>
  <si>
    <t>15-0050086</t>
  </si>
  <si>
    <t>20150224</t>
  </si>
  <si>
    <t>1275603</t>
  </si>
  <si>
    <t>15-0049908</t>
  </si>
  <si>
    <t>20150223</t>
  </si>
  <si>
    <t>1275288</t>
  </si>
  <si>
    <t>20150222</t>
  </si>
  <si>
    <t>1274575</t>
  </si>
  <si>
    <t>15-0049524</t>
  </si>
  <si>
    <t>20150221</t>
  </si>
  <si>
    <t>1274471</t>
  </si>
  <si>
    <t>MIA20155553</t>
  </si>
  <si>
    <t>3599488705</t>
  </si>
  <si>
    <t>20150220</t>
  </si>
  <si>
    <t>20150219</t>
  </si>
  <si>
    <t>20150218</t>
  </si>
  <si>
    <t>1272239</t>
  </si>
  <si>
    <t>15-0048659</t>
  </si>
  <si>
    <t>20150217</t>
  </si>
  <si>
    <t>15-0048410</t>
  </si>
  <si>
    <t>20150216</t>
  </si>
  <si>
    <t>1270207</t>
  </si>
  <si>
    <t>15-0048394</t>
  </si>
  <si>
    <t>20150215</t>
  </si>
  <si>
    <t>1269749</t>
  </si>
  <si>
    <t>15-0048287</t>
  </si>
  <si>
    <t>20150214</t>
  </si>
  <si>
    <t>1269389</t>
  </si>
  <si>
    <t>15-0048084</t>
  </si>
  <si>
    <t>20150213</t>
  </si>
  <si>
    <t>1269395</t>
  </si>
  <si>
    <t>15-0048087</t>
  </si>
  <si>
    <t>20150212</t>
  </si>
  <si>
    <t>1269289</t>
  </si>
  <si>
    <t>15-0048066</t>
  </si>
  <si>
    <t>20150211</t>
  </si>
  <si>
    <t>1269315</t>
  </si>
  <si>
    <t>15-0048064</t>
  </si>
  <si>
    <t>20150210</t>
  </si>
  <si>
    <t>1268753</t>
  </si>
  <si>
    <t>15-0047764</t>
  </si>
  <si>
    <t>20150209</t>
  </si>
  <si>
    <t>1268417</t>
  </si>
  <si>
    <t>15-0047650</t>
  </si>
  <si>
    <t>20150208</t>
  </si>
  <si>
    <t>1268227</t>
  </si>
  <si>
    <t>15-0047509</t>
  </si>
  <si>
    <t>20150206</t>
  </si>
  <si>
    <t>20150205</t>
  </si>
  <si>
    <t>1267514</t>
  </si>
  <si>
    <t>15-0047238</t>
  </si>
  <si>
    <t>R1126</t>
  </si>
  <si>
    <t>20150204</t>
  </si>
  <si>
    <t>1267391</t>
  </si>
  <si>
    <t>15-0047167</t>
  </si>
  <si>
    <t>MIA20157149</t>
  </si>
  <si>
    <t>20150203</t>
  </si>
  <si>
    <t>1267061</t>
  </si>
  <si>
    <t>15-0047039</t>
  </si>
  <si>
    <t>20150202</t>
  </si>
  <si>
    <t>1266969</t>
  </si>
  <si>
    <t>15-0047023</t>
  </si>
  <si>
    <t>20150201</t>
  </si>
  <si>
    <t>1266942</t>
  </si>
  <si>
    <t>MIA20152665</t>
  </si>
  <si>
    <t>20150200</t>
  </si>
  <si>
    <t>20150199</t>
  </si>
  <si>
    <t>1266746</t>
  </si>
  <si>
    <t>15-0046967</t>
  </si>
  <si>
    <t>20150198</t>
  </si>
  <si>
    <t>1266595</t>
  </si>
  <si>
    <t>15-0046944</t>
  </si>
  <si>
    <t>20150197</t>
  </si>
  <si>
    <t>1264900</t>
  </si>
  <si>
    <t>15-0046274</t>
  </si>
  <si>
    <t>20150196</t>
  </si>
  <si>
    <t>1264864</t>
  </si>
  <si>
    <t>15-0046170</t>
  </si>
  <si>
    <t>20150195</t>
  </si>
  <si>
    <t>1264466</t>
  </si>
  <si>
    <t>15-0046127</t>
  </si>
  <si>
    <t>20150194</t>
  </si>
  <si>
    <t>1264245</t>
  </si>
  <si>
    <t>15-0045985</t>
  </si>
  <si>
    <t>20150193</t>
  </si>
  <si>
    <t>1263968</t>
  </si>
  <si>
    <t>15-0045883</t>
  </si>
  <si>
    <t>20150192</t>
  </si>
  <si>
    <t>1263941</t>
  </si>
  <si>
    <t>15-0045876</t>
  </si>
  <si>
    <t>20150191</t>
  </si>
  <si>
    <t>1263380</t>
  </si>
  <si>
    <t>15-0045605</t>
  </si>
  <si>
    <t>20150189</t>
  </si>
  <si>
    <t>1262901</t>
  </si>
  <si>
    <t>15-0045498</t>
  </si>
  <si>
    <t>20150188</t>
  </si>
  <si>
    <t>20150187</t>
  </si>
  <si>
    <t>1262668</t>
  </si>
  <si>
    <t>15-0045440</t>
  </si>
  <si>
    <t>20150186</t>
  </si>
  <si>
    <t>1262584</t>
  </si>
  <si>
    <t>15-0045424</t>
  </si>
  <si>
    <t>20150185</t>
  </si>
  <si>
    <t>1262417</t>
  </si>
  <si>
    <t>15-0045349</t>
  </si>
  <si>
    <t>20150184</t>
  </si>
  <si>
    <t>1262219</t>
  </si>
  <si>
    <t>15-0045239</t>
  </si>
  <si>
    <t>20150183</t>
  </si>
  <si>
    <t>1262190</t>
  </si>
  <si>
    <t>15-0045225</t>
  </si>
  <si>
    <t>20150182</t>
  </si>
  <si>
    <t>1261956</t>
  </si>
  <si>
    <t>20150181</t>
  </si>
  <si>
    <t>1261930</t>
  </si>
  <si>
    <t>15-0045089</t>
  </si>
  <si>
    <t>20150180</t>
  </si>
  <si>
    <t>15-0044609</t>
  </si>
  <si>
    <t>20150179</t>
  </si>
  <si>
    <t>1260360</t>
  </si>
  <si>
    <t>15-0044529</t>
  </si>
  <si>
    <t>20150178</t>
  </si>
  <si>
    <t>1259782</t>
  </si>
  <si>
    <t>15-0044405</t>
  </si>
  <si>
    <t>20150177</t>
  </si>
  <si>
    <t>1259665</t>
  </si>
  <si>
    <t>15-0044387</t>
  </si>
  <si>
    <t>20150176</t>
  </si>
  <si>
    <t>1259082</t>
  </si>
  <si>
    <t>15-0044123</t>
  </si>
  <si>
    <t>20150175</t>
  </si>
  <si>
    <t>1259039</t>
  </si>
  <si>
    <t>15-0044117</t>
  </si>
  <si>
    <t>20150174</t>
  </si>
  <si>
    <t>20150173</t>
  </si>
  <si>
    <t>1258448</t>
  </si>
  <si>
    <t>15-0043890</t>
  </si>
  <si>
    <t>20150172</t>
  </si>
  <si>
    <t>1258443</t>
  </si>
  <si>
    <t>15-0043887</t>
  </si>
  <si>
    <t>20150171</t>
  </si>
  <si>
    <t>1258410</t>
  </si>
  <si>
    <t>15-0043880</t>
  </si>
  <si>
    <t>20150170</t>
  </si>
  <si>
    <t>1258381</t>
  </si>
  <si>
    <t>15-0043869</t>
  </si>
  <si>
    <t>20150169</t>
  </si>
  <si>
    <t>1258376</t>
  </si>
  <si>
    <t>15-0043868</t>
  </si>
  <si>
    <t>20150168</t>
  </si>
  <si>
    <t>1258317</t>
  </si>
  <si>
    <t>15-0043858</t>
  </si>
  <si>
    <t>20150167</t>
  </si>
  <si>
    <t>1258205</t>
  </si>
  <si>
    <t>15-0043853</t>
  </si>
  <si>
    <t>20150166</t>
  </si>
  <si>
    <t>1258200</t>
  </si>
  <si>
    <t>20150165</t>
  </si>
  <si>
    <t>1258010</t>
  </si>
  <si>
    <t>15-0043804</t>
  </si>
  <si>
    <t>20150164</t>
  </si>
  <si>
    <t>1258012</t>
  </si>
  <si>
    <t>15-0043807</t>
  </si>
  <si>
    <t>20150163</t>
  </si>
  <si>
    <t>1257975</t>
  </si>
  <si>
    <t>15-0043798</t>
  </si>
  <si>
    <t>20150162</t>
  </si>
  <si>
    <t>1257927</t>
  </si>
  <si>
    <t>15-0043789</t>
  </si>
  <si>
    <t>20150161</t>
  </si>
  <si>
    <t>1257894</t>
  </si>
  <si>
    <t>15-0043784</t>
  </si>
  <si>
    <t>20150160</t>
  </si>
  <si>
    <t>1257784</t>
  </si>
  <si>
    <t>15-0043755</t>
  </si>
  <si>
    <t>PEORIA FLAT 1705</t>
  </si>
  <si>
    <t>20150159</t>
  </si>
  <si>
    <t>1257395</t>
  </si>
  <si>
    <t>20150158</t>
  </si>
  <si>
    <t>1256850</t>
  </si>
  <si>
    <t>20150157</t>
  </si>
  <si>
    <t>1256735</t>
  </si>
  <si>
    <t>15-0043464</t>
  </si>
  <si>
    <t>20150156</t>
  </si>
  <si>
    <t>20150155</t>
  </si>
  <si>
    <t>1256640</t>
  </si>
  <si>
    <t>15-0043446</t>
  </si>
  <si>
    <t>EI150625A</t>
  </si>
  <si>
    <t>20150154</t>
  </si>
  <si>
    <t>1256394</t>
  </si>
  <si>
    <t>15-0043296</t>
  </si>
  <si>
    <t>20150153</t>
  </si>
  <si>
    <t>1256227</t>
  </si>
  <si>
    <t>15-0043257</t>
  </si>
  <si>
    <t>20150152</t>
  </si>
  <si>
    <t>1256017</t>
  </si>
  <si>
    <t>15-0043176</t>
  </si>
  <si>
    <t>20150151</t>
  </si>
  <si>
    <t>1255502</t>
  </si>
  <si>
    <t>15-0042941</t>
  </si>
  <si>
    <t>20150150</t>
  </si>
  <si>
    <t>1255488</t>
  </si>
  <si>
    <t>15-0042939</t>
  </si>
  <si>
    <t>20150149</t>
  </si>
  <si>
    <t>1255464</t>
  </si>
  <si>
    <t>15-0042932</t>
  </si>
  <si>
    <t>20150148</t>
  </si>
  <si>
    <t>1255364</t>
  </si>
  <si>
    <t>15-0042906</t>
  </si>
  <si>
    <t>20150147</t>
  </si>
  <si>
    <t>1254871</t>
  </si>
  <si>
    <t>15-0042617</t>
  </si>
  <si>
    <t>20150146</t>
  </si>
  <si>
    <t>1254645</t>
  </si>
  <si>
    <t>15-0042502</t>
  </si>
  <si>
    <t>20150145</t>
  </si>
  <si>
    <t>20150144</t>
  </si>
  <si>
    <t>1254197</t>
  </si>
  <si>
    <t>15-0042350</t>
  </si>
  <si>
    <t>20150142</t>
  </si>
  <si>
    <t>1254174</t>
  </si>
  <si>
    <t>15-0042347</t>
  </si>
  <si>
    <t>20150141</t>
  </si>
  <si>
    <t>1254170</t>
  </si>
  <si>
    <t>20150140</t>
  </si>
  <si>
    <t>20150139</t>
  </si>
  <si>
    <t>1254049</t>
  </si>
  <si>
    <t>15-0042321</t>
  </si>
  <si>
    <t>20150138</t>
  </si>
  <si>
    <t>1253604</t>
  </si>
  <si>
    <t>15-0042245</t>
  </si>
  <si>
    <t>20150137</t>
  </si>
  <si>
    <t>1253555</t>
  </si>
  <si>
    <t>15-0042237</t>
  </si>
  <si>
    <t>20150136</t>
  </si>
  <si>
    <t>1253359</t>
  </si>
  <si>
    <t>15-0042163</t>
  </si>
  <si>
    <t>20150135</t>
  </si>
  <si>
    <t>1252474</t>
  </si>
  <si>
    <t>15-0041752</t>
  </si>
  <si>
    <t>MIA20154584</t>
  </si>
  <si>
    <t>1252382</t>
  </si>
  <si>
    <t>20150134</t>
  </si>
  <si>
    <t>20150133</t>
  </si>
  <si>
    <t>1252186</t>
  </si>
  <si>
    <t>15-0041589</t>
  </si>
  <si>
    <t>20150132</t>
  </si>
  <si>
    <t>1251835</t>
  </si>
  <si>
    <t>15-0041440</t>
  </si>
  <si>
    <t>20150131</t>
  </si>
  <si>
    <t>20150130</t>
  </si>
  <si>
    <t>1251287</t>
  </si>
  <si>
    <t>15-0041178</t>
  </si>
  <si>
    <t>20150129</t>
  </si>
  <si>
    <t>1250721</t>
  </si>
  <si>
    <t>15-0040928</t>
  </si>
  <si>
    <t>20150128</t>
  </si>
  <si>
    <t>1250697</t>
  </si>
  <si>
    <t>20150127</t>
  </si>
  <si>
    <t>1250346</t>
  </si>
  <si>
    <t>MIA20154510</t>
  </si>
  <si>
    <t>4408167567</t>
  </si>
  <si>
    <t>20150126</t>
  </si>
  <si>
    <t>1250146</t>
  </si>
  <si>
    <t>15-0040789</t>
  </si>
  <si>
    <t>20150125</t>
  </si>
  <si>
    <t>1249979</t>
  </si>
  <si>
    <t>15-0040749</t>
  </si>
  <si>
    <t>20150124</t>
  </si>
  <si>
    <t>20150123</t>
  </si>
  <si>
    <t>1249785</t>
  </si>
  <si>
    <t>15-0040663</t>
  </si>
  <si>
    <t>20150122</t>
  </si>
  <si>
    <t>20150121</t>
  </si>
  <si>
    <t>1249729</t>
  </si>
  <si>
    <t>15-0040626</t>
  </si>
  <si>
    <t>20150120</t>
  </si>
  <si>
    <t>1249482</t>
  </si>
  <si>
    <t>15-0040519</t>
  </si>
  <si>
    <t>20150119</t>
  </si>
  <si>
    <t>1248865</t>
  </si>
  <si>
    <t>15-0040240</t>
  </si>
  <si>
    <t>20150118</t>
  </si>
  <si>
    <t>1248720</t>
  </si>
  <si>
    <t>20150117</t>
  </si>
  <si>
    <t>1248542</t>
  </si>
  <si>
    <t>15-0040075</t>
  </si>
  <si>
    <t>20150116</t>
  </si>
  <si>
    <t>1248056</t>
  </si>
  <si>
    <t>15-0039888</t>
  </si>
  <si>
    <t>20150115</t>
  </si>
  <si>
    <t>1247877</t>
  </si>
  <si>
    <t>15-0039860</t>
  </si>
  <si>
    <t>20150114</t>
  </si>
  <si>
    <t>1247803</t>
  </si>
  <si>
    <t>15-0039825</t>
  </si>
  <si>
    <t>20150113</t>
  </si>
  <si>
    <t>1247656</t>
  </si>
  <si>
    <t>15-0039758</t>
  </si>
  <si>
    <t>20150112</t>
  </si>
  <si>
    <t>1247573</t>
  </si>
  <si>
    <t>15-0039726</t>
  </si>
  <si>
    <t>EI150609A</t>
  </si>
  <si>
    <t>20150111</t>
  </si>
  <si>
    <t>1246974</t>
  </si>
  <si>
    <t>15-0039581</t>
  </si>
  <si>
    <t>20150110</t>
  </si>
  <si>
    <t>1246280</t>
  </si>
  <si>
    <t>15-0039513</t>
  </si>
  <si>
    <t>20150109</t>
  </si>
  <si>
    <t>1246215</t>
  </si>
  <si>
    <t>15-0039473</t>
  </si>
  <si>
    <t>20150108</t>
  </si>
  <si>
    <t>1246300</t>
  </si>
  <si>
    <t>15-0039481</t>
  </si>
  <si>
    <t>20150107</t>
  </si>
  <si>
    <t>1245944</t>
  </si>
  <si>
    <t>20150106</t>
  </si>
  <si>
    <t>1245781</t>
  </si>
  <si>
    <t>15-0039368</t>
  </si>
  <si>
    <t>20150105</t>
  </si>
  <si>
    <t>1245223</t>
  </si>
  <si>
    <t>15-0039148</t>
  </si>
  <si>
    <t>20150104</t>
  </si>
  <si>
    <t>1245173</t>
  </si>
  <si>
    <t>15-0039129</t>
  </si>
  <si>
    <t>20150103</t>
  </si>
  <si>
    <t>1245032</t>
  </si>
  <si>
    <t>15-0039099</t>
  </si>
  <si>
    <t>MALAGA 1111</t>
  </si>
  <si>
    <t>MIA20157563</t>
  </si>
  <si>
    <t>1244988</t>
  </si>
  <si>
    <t>CHEROKEE 1101</t>
  </si>
  <si>
    <t>20150102</t>
  </si>
  <si>
    <t>15-0039081</t>
  </si>
  <si>
    <t>20150101</t>
  </si>
  <si>
    <t>1244920</t>
  </si>
  <si>
    <t>15-0039056</t>
  </si>
  <si>
    <t>20150100</t>
  </si>
  <si>
    <t>1244768</t>
  </si>
  <si>
    <t>15-0039033</t>
  </si>
  <si>
    <t>20150099</t>
  </si>
  <si>
    <t>1244822</t>
  </si>
  <si>
    <t>15-0039038</t>
  </si>
  <si>
    <t>20150098</t>
  </si>
  <si>
    <t>1244606</t>
  </si>
  <si>
    <t>15-0038964</t>
  </si>
  <si>
    <t>20150097</t>
  </si>
  <si>
    <t>1244315</t>
  </si>
  <si>
    <t>15-0038875</t>
  </si>
  <si>
    <t>20150096</t>
  </si>
  <si>
    <t>1244284</t>
  </si>
  <si>
    <t>15-0038686</t>
  </si>
  <si>
    <t>20150095</t>
  </si>
  <si>
    <t>1244047</t>
  </si>
  <si>
    <t>15-0038700</t>
  </si>
  <si>
    <t>20150094</t>
  </si>
  <si>
    <t>1243883</t>
  </si>
  <si>
    <t>15-0038607</t>
  </si>
  <si>
    <t>20150093</t>
  </si>
  <si>
    <t>1243842</t>
  </si>
  <si>
    <t>15-0038597</t>
  </si>
  <si>
    <t>20150092</t>
  </si>
  <si>
    <t>1243775</t>
  </si>
  <si>
    <t>15-0038570</t>
  </si>
  <si>
    <t>20150091</t>
  </si>
  <si>
    <t>1243752</t>
  </si>
  <si>
    <t>15-0038556</t>
  </si>
  <si>
    <t>20150090</t>
  </si>
  <si>
    <t>1243643</t>
  </si>
  <si>
    <t>15-0038501</t>
  </si>
  <si>
    <t>20150089</t>
  </si>
  <si>
    <t>1243258</t>
  </si>
  <si>
    <t>20150088</t>
  </si>
  <si>
    <t>1243177</t>
  </si>
  <si>
    <t>15-0038125</t>
  </si>
  <si>
    <t>20150087</t>
  </si>
  <si>
    <t>1243040</t>
  </si>
  <si>
    <t>15-0038091</t>
  </si>
  <si>
    <t>MIA20157908</t>
  </si>
  <si>
    <t>1241729</t>
  </si>
  <si>
    <t>15-0037875</t>
  </si>
  <si>
    <t>20150086</t>
  </si>
  <si>
    <t>20150085</t>
  </si>
  <si>
    <t>20150084</t>
  </si>
  <si>
    <t>1241696</t>
  </si>
  <si>
    <t>20150083</t>
  </si>
  <si>
    <t>1241675</t>
  </si>
  <si>
    <t>15-0037465</t>
  </si>
  <si>
    <t>20150082</t>
  </si>
  <si>
    <t>1241619</t>
  </si>
  <si>
    <t>20150081</t>
  </si>
  <si>
    <t>1241471</t>
  </si>
  <si>
    <t>15-0037426</t>
  </si>
  <si>
    <t>20150080</t>
  </si>
  <si>
    <t>1241390</t>
  </si>
  <si>
    <t>15-0037405</t>
  </si>
  <si>
    <t>20150079</t>
  </si>
  <si>
    <t>1241379</t>
  </si>
  <si>
    <t>15-0037404</t>
  </si>
  <si>
    <t>20150078</t>
  </si>
  <si>
    <t>1241328</t>
  </si>
  <si>
    <t>15-0037391</t>
  </si>
  <si>
    <t>20150077</t>
  </si>
  <si>
    <t>1241022</t>
  </si>
  <si>
    <t>15-0037249</t>
  </si>
  <si>
    <t>20150076</t>
  </si>
  <si>
    <t>1240790</t>
  </si>
  <si>
    <t>15-0037102</t>
  </si>
  <si>
    <t>EI150528A</t>
  </si>
  <si>
    <t>20150075</t>
  </si>
  <si>
    <t>1240374</t>
  </si>
  <si>
    <t>15-0036850</t>
  </si>
  <si>
    <t>20150074</t>
  </si>
  <si>
    <t>1239928</t>
  </si>
  <si>
    <t>15-0036578</t>
  </si>
  <si>
    <t>20150073</t>
  </si>
  <si>
    <t>20150072</t>
  </si>
  <si>
    <t>20150071</t>
  </si>
  <si>
    <t>1239022</t>
  </si>
  <si>
    <t>15-0036228</t>
  </si>
  <si>
    <t>20150070</t>
  </si>
  <si>
    <t>1237912</t>
  </si>
  <si>
    <t>15-0035686</t>
  </si>
  <si>
    <t>20150069</t>
  </si>
  <si>
    <t>20150068</t>
  </si>
  <si>
    <t>1236969</t>
  </si>
  <si>
    <t>15-0035210</t>
  </si>
  <si>
    <t>20150067</t>
  </si>
  <si>
    <t>1236077</t>
  </si>
  <si>
    <t>15-0034777</t>
  </si>
  <si>
    <t>20150066</t>
  </si>
  <si>
    <t>1234337</t>
  </si>
  <si>
    <t>15-0034056</t>
  </si>
  <si>
    <t>20150065</t>
  </si>
  <si>
    <t>1234053</t>
  </si>
  <si>
    <t>15-0033936</t>
  </si>
  <si>
    <t>20150064</t>
  </si>
  <si>
    <t>1233529</t>
  </si>
  <si>
    <t>15-0033691</t>
  </si>
  <si>
    <t>20150063</t>
  </si>
  <si>
    <t>1232841</t>
  </si>
  <si>
    <t>15-0033419</t>
  </si>
  <si>
    <t>20150062</t>
  </si>
  <si>
    <t>1232835</t>
  </si>
  <si>
    <t>15-0033385</t>
  </si>
  <si>
    <t>20150061</t>
  </si>
  <si>
    <t>1232519</t>
  </si>
  <si>
    <t>15-0033213</t>
  </si>
  <si>
    <t>20150060</t>
  </si>
  <si>
    <t>1232338</t>
  </si>
  <si>
    <t>15-0033168</t>
  </si>
  <si>
    <t>20150059</t>
  </si>
  <si>
    <t>1232311</t>
  </si>
  <si>
    <t>15-0033163</t>
  </si>
  <si>
    <t>20150058</t>
  </si>
  <si>
    <t>1232133</t>
  </si>
  <si>
    <t>15-0033109</t>
  </si>
  <si>
    <t>20150057</t>
  </si>
  <si>
    <t>1232020</t>
  </si>
  <si>
    <t>15-0033085</t>
  </si>
  <si>
    <t>20150056</t>
  </si>
  <si>
    <t>1231758</t>
  </si>
  <si>
    <t>15-0032846</t>
  </si>
  <si>
    <t>20150054</t>
  </si>
  <si>
    <t>1230175</t>
  </si>
  <si>
    <t>15-0032339</t>
  </si>
  <si>
    <t>20150053</t>
  </si>
  <si>
    <t>1230099</t>
  </si>
  <si>
    <t>15-0032311</t>
  </si>
  <si>
    <t>20150052</t>
  </si>
  <si>
    <t>1228494</t>
  </si>
  <si>
    <t>15-0031286</t>
  </si>
  <si>
    <t>20150051</t>
  </si>
  <si>
    <t>1228473</t>
  </si>
  <si>
    <t>15-0031285</t>
  </si>
  <si>
    <t>20150050</t>
  </si>
  <si>
    <t>1227164</t>
  </si>
  <si>
    <t>15-0030607</t>
  </si>
  <si>
    <t>20150049</t>
  </si>
  <si>
    <t>1226425</t>
  </si>
  <si>
    <t>15-0030236</t>
  </si>
  <si>
    <t>MIA20150028</t>
  </si>
  <si>
    <t>20150047</t>
  </si>
  <si>
    <t>1225794</t>
  </si>
  <si>
    <t>15-0029875</t>
  </si>
  <si>
    <t>TEMPLETON 2108</t>
  </si>
  <si>
    <t>20150046</t>
  </si>
  <si>
    <t>1225335</t>
  </si>
  <si>
    <t>15-0029655</t>
  </si>
  <si>
    <t>20150045</t>
  </si>
  <si>
    <t>1224476</t>
  </si>
  <si>
    <t>15-0029398</t>
  </si>
  <si>
    <t>20150044</t>
  </si>
  <si>
    <t>1224074</t>
  </si>
  <si>
    <t>15-0029121</t>
  </si>
  <si>
    <t>20150043</t>
  </si>
  <si>
    <t>1222716</t>
  </si>
  <si>
    <t>15-0028372</t>
  </si>
  <si>
    <t>MIA20157624</t>
  </si>
  <si>
    <t>1222553</t>
  </si>
  <si>
    <t>20150042</t>
  </si>
  <si>
    <t>1222197</t>
  </si>
  <si>
    <t>15-0028023</t>
  </si>
  <si>
    <t>EI150420A</t>
  </si>
  <si>
    <t>20150041</t>
  </si>
  <si>
    <t>1221667</t>
  </si>
  <si>
    <t>15-0027671</t>
  </si>
  <si>
    <t>20150040</t>
  </si>
  <si>
    <t>1221610</t>
  </si>
  <si>
    <t>15-0027657</t>
  </si>
  <si>
    <t>20150039</t>
  </si>
  <si>
    <t>1221196</t>
  </si>
  <si>
    <t>15-0027556</t>
  </si>
  <si>
    <t>20150038</t>
  </si>
  <si>
    <t>1221036</t>
  </si>
  <si>
    <t>15-0027497</t>
  </si>
  <si>
    <t>20150037</t>
  </si>
  <si>
    <t>1220682</t>
  </si>
  <si>
    <t>15-0027307</t>
  </si>
  <si>
    <t>20150036</t>
  </si>
  <si>
    <t>1219921</t>
  </si>
  <si>
    <t>15-0026892</t>
  </si>
  <si>
    <t>20150035</t>
  </si>
  <si>
    <t>1219323</t>
  </si>
  <si>
    <t>15-0026607</t>
  </si>
  <si>
    <t>20150034</t>
  </si>
  <si>
    <t>1219279</t>
  </si>
  <si>
    <t>15-0026599</t>
  </si>
  <si>
    <t>20150033</t>
  </si>
  <si>
    <t>1217891</t>
  </si>
  <si>
    <t>15-0026084</t>
  </si>
  <si>
    <t>20150032</t>
  </si>
  <si>
    <t>1217608</t>
  </si>
  <si>
    <t>15-0026023</t>
  </si>
  <si>
    <t>20150031</t>
  </si>
  <si>
    <t>1212586</t>
  </si>
  <si>
    <t>15-0024208</t>
  </si>
  <si>
    <t>20150030</t>
  </si>
  <si>
    <t>1211660</t>
  </si>
  <si>
    <t>15-0023747</t>
  </si>
  <si>
    <t>20150029</t>
  </si>
  <si>
    <t>1210745</t>
  </si>
  <si>
    <t>15-0023303</t>
  </si>
  <si>
    <t>20150028</t>
  </si>
  <si>
    <t>1206311</t>
  </si>
  <si>
    <t>15-0021118</t>
  </si>
  <si>
    <t>20150027</t>
  </si>
  <si>
    <t>1206300</t>
  </si>
  <si>
    <t>15-0021120</t>
  </si>
  <si>
    <t>20150026</t>
  </si>
  <si>
    <t>1205764</t>
  </si>
  <si>
    <t>15-0020838</t>
  </si>
  <si>
    <t>20150025</t>
  </si>
  <si>
    <t>1203958</t>
  </si>
  <si>
    <t>15-0019709</t>
  </si>
  <si>
    <t>20150024</t>
  </si>
  <si>
    <t>1203749</t>
  </si>
  <si>
    <t>15-0019646</t>
  </si>
  <si>
    <t>20150022</t>
  </si>
  <si>
    <t>1203711</t>
  </si>
  <si>
    <t>15-0019640</t>
  </si>
  <si>
    <t>20150021</t>
  </si>
  <si>
    <t>1203533</t>
  </si>
  <si>
    <t>20150020</t>
  </si>
  <si>
    <t>1203405</t>
  </si>
  <si>
    <t>15-0019556</t>
  </si>
  <si>
    <t>20150019</t>
  </si>
  <si>
    <t>1201075</t>
  </si>
  <si>
    <t>15-0018212</t>
  </si>
  <si>
    <t>20150018</t>
  </si>
  <si>
    <t>1200510</t>
  </si>
  <si>
    <t>15-0018003</t>
  </si>
  <si>
    <t>20150017</t>
  </si>
  <si>
    <t>1199450</t>
  </si>
  <si>
    <t>15-0017374</t>
  </si>
  <si>
    <t>20150016</t>
  </si>
  <si>
    <t>1195893</t>
  </si>
  <si>
    <t>15-0015784</t>
  </si>
  <si>
    <t>20150015</t>
  </si>
  <si>
    <t>1195537</t>
  </si>
  <si>
    <t>15-0015530</t>
  </si>
  <si>
    <t>20150014</t>
  </si>
  <si>
    <t>1194781</t>
  </si>
  <si>
    <t>15-0015168</t>
  </si>
  <si>
    <t>20150013</t>
  </si>
  <si>
    <t>1194267</t>
  </si>
  <si>
    <t>15-0014910</t>
  </si>
  <si>
    <t>20150012</t>
  </si>
  <si>
    <t>1194071</t>
  </si>
  <si>
    <t>15-0014860</t>
  </si>
  <si>
    <t>20150011</t>
  </si>
  <si>
    <t>1191774</t>
  </si>
  <si>
    <t>15-0013811</t>
  </si>
  <si>
    <t>20150010</t>
  </si>
  <si>
    <t>1190949</t>
  </si>
  <si>
    <t>15-0013522</t>
  </si>
  <si>
    <t>20150009</t>
  </si>
  <si>
    <t>1189866</t>
  </si>
  <si>
    <t>15-0013276</t>
  </si>
  <si>
    <t>20150008</t>
  </si>
  <si>
    <t>1181885</t>
  </si>
  <si>
    <t>15-0011390</t>
  </si>
  <si>
    <t>20150007</t>
  </si>
  <si>
    <t>1181367</t>
  </si>
  <si>
    <t>15-0011288</t>
  </si>
  <si>
    <t>20150006</t>
  </si>
  <si>
    <t>1175142</t>
  </si>
  <si>
    <t>15-0010258</t>
  </si>
  <si>
    <t>20150005</t>
  </si>
  <si>
    <t>1173621</t>
  </si>
  <si>
    <t>15-0009876</t>
  </si>
  <si>
    <t>20150004</t>
  </si>
  <si>
    <t>1168347</t>
  </si>
  <si>
    <t>15-0007000</t>
  </si>
  <si>
    <t>20150003</t>
  </si>
  <si>
    <t>20150001</t>
  </si>
  <si>
    <t>1161211</t>
  </si>
  <si>
    <t>15-0003437</t>
  </si>
  <si>
    <t>EI150108A</t>
  </si>
  <si>
    <t>20140254</t>
  </si>
  <si>
    <t>1154006</t>
  </si>
  <si>
    <t>14-0079293</t>
  </si>
  <si>
    <t>20140253</t>
  </si>
  <si>
    <t>1153494</t>
  </si>
  <si>
    <t>14-0078900</t>
  </si>
  <si>
    <t>20140252</t>
  </si>
  <si>
    <t>1149971</t>
  </si>
  <si>
    <t>14-0078803</t>
  </si>
  <si>
    <t>20140251</t>
  </si>
  <si>
    <t>1148236</t>
  </si>
  <si>
    <t>14-0078453</t>
  </si>
  <si>
    <t>MIA20143080</t>
  </si>
  <si>
    <t>1145434</t>
  </si>
  <si>
    <t>20140250</t>
  </si>
  <si>
    <t>1144472</t>
  </si>
  <si>
    <t>14-0077724</t>
  </si>
  <si>
    <t>20140249</t>
  </si>
  <si>
    <t>1140256</t>
  </si>
  <si>
    <t>14-0076838</t>
  </si>
  <si>
    <t>20140248</t>
  </si>
  <si>
    <t>1139311</t>
  </si>
  <si>
    <t>14-0076629</t>
  </si>
  <si>
    <t>20140247</t>
  </si>
  <si>
    <t>1137098</t>
  </si>
  <si>
    <t>14-0076294</t>
  </si>
  <si>
    <t>20140246</t>
  </si>
  <si>
    <t>1127250</t>
  </si>
  <si>
    <t>14-0074446</t>
  </si>
  <si>
    <t>20140245</t>
  </si>
  <si>
    <t>1126860</t>
  </si>
  <si>
    <t>14-0074324</t>
  </si>
  <si>
    <t>20140244</t>
  </si>
  <si>
    <t>1119347</t>
  </si>
  <si>
    <t>20140243</t>
  </si>
  <si>
    <t>1118925</t>
  </si>
  <si>
    <t>20140242</t>
  </si>
  <si>
    <t>1117686</t>
  </si>
  <si>
    <t>20140241</t>
  </si>
  <si>
    <t>1117043</t>
  </si>
  <si>
    <t>14-0071665</t>
  </si>
  <si>
    <t>20140240</t>
  </si>
  <si>
    <t>1116551</t>
  </si>
  <si>
    <t>14-0071554</t>
  </si>
  <si>
    <t>20140239</t>
  </si>
  <si>
    <t>1114684</t>
  </si>
  <si>
    <t>14-0070715</t>
  </si>
  <si>
    <t>20140238</t>
  </si>
  <si>
    <t>1114332</t>
  </si>
  <si>
    <t>14-0070559</t>
  </si>
  <si>
    <t>20140237</t>
  </si>
  <si>
    <t>1113696</t>
  </si>
  <si>
    <t>20140236</t>
  </si>
  <si>
    <t>1113446</t>
  </si>
  <si>
    <t>14-0070270</t>
  </si>
  <si>
    <t>20140235</t>
  </si>
  <si>
    <t>1112988</t>
  </si>
  <si>
    <t>14-0070093</t>
  </si>
  <si>
    <t>20140234</t>
  </si>
  <si>
    <t>1110790</t>
  </si>
  <si>
    <t>14-0069147</t>
  </si>
  <si>
    <t>20140233</t>
  </si>
  <si>
    <t>1110650</t>
  </si>
  <si>
    <t>20140232</t>
  </si>
  <si>
    <t>1110131</t>
  </si>
  <si>
    <t>14-0068869</t>
  </si>
  <si>
    <t>GOLDTREE1105</t>
  </si>
  <si>
    <t>20140231</t>
  </si>
  <si>
    <t>1110022</t>
  </si>
  <si>
    <t>20140230</t>
  </si>
  <si>
    <t>1109864</t>
  </si>
  <si>
    <t>14-0068713</t>
  </si>
  <si>
    <t>20140229</t>
  </si>
  <si>
    <t>1109200</t>
  </si>
  <si>
    <t>14-0068314</t>
  </si>
  <si>
    <t>20140228</t>
  </si>
  <si>
    <t>1108052</t>
  </si>
  <si>
    <t>14-0067770</t>
  </si>
  <si>
    <t>20140227</t>
  </si>
  <si>
    <t>1107645</t>
  </si>
  <si>
    <t>14-0067652</t>
  </si>
  <si>
    <t>20140226</t>
  </si>
  <si>
    <t>1105866</t>
  </si>
  <si>
    <t>14-0066915</t>
  </si>
  <si>
    <t>20140225</t>
  </si>
  <si>
    <t>1105525</t>
  </si>
  <si>
    <t>14-0066679</t>
  </si>
  <si>
    <t>20140224</t>
  </si>
  <si>
    <t>1105380</t>
  </si>
  <si>
    <t>14-0066588</t>
  </si>
  <si>
    <t>20140223</t>
  </si>
  <si>
    <t>1103326</t>
  </si>
  <si>
    <t>14-0066258</t>
  </si>
  <si>
    <t>20140222</t>
  </si>
  <si>
    <t>1103340</t>
  </si>
  <si>
    <t>14-0066256</t>
  </si>
  <si>
    <t>20140221</t>
  </si>
  <si>
    <t>1102710</t>
  </si>
  <si>
    <t>14-0066057</t>
  </si>
  <si>
    <t>20140220</t>
  </si>
  <si>
    <t>1102697</t>
  </si>
  <si>
    <t>14-0066092</t>
  </si>
  <si>
    <t>20140219</t>
  </si>
  <si>
    <t>1102422</t>
  </si>
  <si>
    <t>20140218</t>
  </si>
  <si>
    <t>1101980</t>
  </si>
  <si>
    <t>14-0065889</t>
  </si>
  <si>
    <t>20140217</t>
  </si>
  <si>
    <t>1101332</t>
  </si>
  <si>
    <t>14-0065520</t>
  </si>
  <si>
    <t>20140216</t>
  </si>
  <si>
    <t>20140214</t>
  </si>
  <si>
    <t>1100013</t>
  </si>
  <si>
    <t>14-0064789</t>
  </si>
  <si>
    <t>20140213</t>
  </si>
  <si>
    <t>1099753</t>
  </si>
  <si>
    <t>14-0064708</t>
  </si>
  <si>
    <t>20140212</t>
  </si>
  <si>
    <t>1099477</t>
  </si>
  <si>
    <t>20140211</t>
  </si>
  <si>
    <t>20140210</t>
  </si>
  <si>
    <t>1098466</t>
  </si>
  <si>
    <t>14-0064207</t>
  </si>
  <si>
    <t>20140209</t>
  </si>
  <si>
    <t>1097143</t>
  </si>
  <si>
    <t>14-0063605</t>
  </si>
  <si>
    <t>20140208</t>
  </si>
  <si>
    <t>1096979</t>
  </si>
  <si>
    <t>14-0063495</t>
  </si>
  <si>
    <t>20140207</t>
  </si>
  <si>
    <t>1096875</t>
  </si>
  <si>
    <t>14-0063394</t>
  </si>
  <si>
    <t>20140206</t>
  </si>
  <si>
    <t>1096581</t>
  </si>
  <si>
    <t>14-0063149</t>
  </si>
  <si>
    <t>20140205</t>
  </si>
  <si>
    <t>1096380</t>
  </si>
  <si>
    <t>20140204</t>
  </si>
  <si>
    <t>1096307</t>
  </si>
  <si>
    <t>14-0063041</t>
  </si>
  <si>
    <t>20140203</t>
  </si>
  <si>
    <t>1096286</t>
  </si>
  <si>
    <t>14-0063024</t>
  </si>
  <si>
    <t>20140202</t>
  </si>
  <si>
    <t>1096015</t>
  </si>
  <si>
    <t>14-0062962</t>
  </si>
  <si>
    <t>20140200</t>
  </si>
  <si>
    <t>1095294</t>
  </si>
  <si>
    <t>14-0062700</t>
  </si>
  <si>
    <t>20140199</t>
  </si>
  <si>
    <t>1094969</t>
  </si>
  <si>
    <t>14-0062439</t>
  </si>
  <si>
    <t>20140198</t>
  </si>
  <si>
    <t>1094760</t>
  </si>
  <si>
    <t>14-0062334</t>
  </si>
  <si>
    <t>20140197</t>
  </si>
  <si>
    <t>1094047</t>
  </si>
  <si>
    <t>14-0061952</t>
  </si>
  <si>
    <t>20140196</t>
  </si>
  <si>
    <t>1093426</t>
  </si>
  <si>
    <t>14-0061653</t>
  </si>
  <si>
    <t>20140195</t>
  </si>
  <si>
    <t>1093319</t>
  </si>
  <si>
    <t>14-0061527</t>
  </si>
  <si>
    <t>20140194</t>
  </si>
  <si>
    <t>20140193</t>
  </si>
  <si>
    <t>1092760</t>
  </si>
  <si>
    <t>14-0061421</t>
  </si>
  <si>
    <t>20140192</t>
  </si>
  <si>
    <t>20140191</t>
  </si>
  <si>
    <t>1091396</t>
  </si>
  <si>
    <t>20140190</t>
  </si>
  <si>
    <t>1091327</t>
  </si>
  <si>
    <t>14-0060710</t>
  </si>
  <si>
    <t>20140189</t>
  </si>
  <si>
    <t>20140188</t>
  </si>
  <si>
    <t>1091252</t>
  </si>
  <si>
    <t>20140187</t>
  </si>
  <si>
    <t>1090802</t>
  </si>
  <si>
    <t>14-0060492</t>
  </si>
  <si>
    <t>BELMONT 1102</t>
  </si>
  <si>
    <t>20140185</t>
  </si>
  <si>
    <t>1090153</t>
  </si>
  <si>
    <t>14-0060293</t>
  </si>
  <si>
    <t>20140184</t>
  </si>
  <si>
    <t>14-0059955</t>
  </si>
  <si>
    <t>20140183</t>
  </si>
  <si>
    <t>20140182</t>
  </si>
  <si>
    <t>1088395</t>
  </si>
  <si>
    <t>14-0059554</t>
  </si>
  <si>
    <t>20140181</t>
  </si>
  <si>
    <t>1087192</t>
  </si>
  <si>
    <t>14-0059099</t>
  </si>
  <si>
    <t>20140180</t>
  </si>
  <si>
    <t>1086028</t>
  </si>
  <si>
    <t>14-0058622</t>
  </si>
  <si>
    <t>20140179</t>
  </si>
  <si>
    <t>20140178</t>
  </si>
  <si>
    <t>1085108</t>
  </si>
  <si>
    <t>14-0058201</t>
  </si>
  <si>
    <t>20140177</t>
  </si>
  <si>
    <t>1084813</t>
  </si>
  <si>
    <t>14-0058131</t>
  </si>
  <si>
    <t>20140176</t>
  </si>
  <si>
    <t>20140175</t>
  </si>
  <si>
    <t>1084480</t>
  </si>
  <si>
    <t>14-0057988</t>
  </si>
  <si>
    <t>20140174</t>
  </si>
  <si>
    <t>1084131</t>
  </si>
  <si>
    <t>14-0057825</t>
  </si>
  <si>
    <t>20140173</t>
  </si>
  <si>
    <t>1083297</t>
  </si>
  <si>
    <t>20140172</t>
  </si>
  <si>
    <t>1083411</t>
  </si>
  <si>
    <t>14-0057473</t>
  </si>
  <si>
    <t>EI140917A</t>
  </si>
  <si>
    <t>20140171</t>
  </si>
  <si>
    <t>1083005</t>
  </si>
  <si>
    <t>14-0057442</t>
  </si>
  <si>
    <t>20140170</t>
  </si>
  <si>
    <t>1082724</t>
  </si>
  <si>
    <t>14-0057274</t>
  </si>
  <si>
    <t>20140169</t>
  </si>
  <si>
    <t>1082455</t>
  </si>
  <si>
    <t>14-0057140</t>
  </si>
  <si>
    <t>SARATOGA 1106</t>
  </si>
  <si>
    <t>20140168</t>
  </si>
  <si>
    <t>1081192</t>
  </si>
  <si>
    <t>14-0056874</t>
  </si>
  <si>
    <t>20140167</t>
  </si>
  <si>
    <t>1080896</t>
  </si>
  <si>
    <t>14-0056799</t>
  </si>
  <si>
    <t>20140166</t>
  </si>
  <si>
    <t>1080155</t>
  </si>
  <si>
    <t>14-0056510</t>
  </si>
  <si>
    <t>20140165</t>
  </si>
  <si>
    <t>1079945</t>
  </si>
  <si>
    <t>14-0056362</t>
  </si>
  <si>
    <t>MIA20143913</t>
  </si>
  <si>
    <t>885060655</t>
  </si>
  <si>
    <t>20140164</t>
  </si>
  <si>
    <t>20140163</t>
  </si>
  <si>
    <t>1079007</t>
  </si>
  <si>
    <t>14-0055851</t>
  </si>
  <si>
    <t>20140162</t>
  </si>
  <si>
    <t>1078133</t>
  </si>
  <si>
    <t>14-0055504</t>
  </si>
  <si>
    <t>20140161</t>
  </si>
  <si>
    <t>1078051</t>
  </si>
  <si>
    <t>20140160</t>
  </si>
  <si>
    <t>1077000</t>
  </si>
  <si>
    <t>14-0054971</t>
  </si>
  <si>
    <t>20140159</t>
  </si>
  <si>
    <t>1076754</t>
  </si>
  <si>
    <t>14-0054845</t>
  </si>
  <si>
    <t>20140158</t>
  </si>
  <si>
    <t>1076491</t>
  </si>
  <si>
    <t>14-0054723</t>
  </si>
  <si>
    <t>20140157</t>
  </si>
  <si>
    <t>20140156</t>
  </si>
  <si>
    <t>1075738</t>
  </si>
  <si>
    <t>14-0054422</t>
  </si>
  <si>
    <t>20140155</t>
  </si>
  <si>
    <t>1075279</t>
  </si>
  <si>
    <t>14-0054293</t>
  </si>
  <si>
    <t>20140154</t>
  </si>
  <si>
    <t>1075212</t>
  </si>
  <si>
    <t>20140153</t>
  </si>
  <si>
    <t>1075155</t>
  </si>
  <si>
    <t>14-0054268</t>
  </si>
  <si>
    <t>20140152</t>
  </si>
  <si>
    <t>1075111</t>
  </si>
  <si>
    <t>20140151</t>
  </si>
  <si>
    <t>1074907</t>
  </si>
  <si>
    <t>14-0054193</t>
  </si>
  <si>
    <t>20140150</t>
  </si>
  <si>
    <t>20140149</t>
  </si>
  <si>
    <t>20140148</t>
  </si>
  <si>
    <t>1073841</t>
  </si>
  <si>
    <t>14-0053659</t>
  </si>
  <si>
    <t>20140147</t>
  </si>
  <si>
    <t>1073513</t>
  </si>
  <si>
    <t>14-0053485</t>
  </si>
  <si>
    <t>20140146</t>
  </si>
  <si>
    <t>1071856</t>
  </si>
  <si>
    <t>14-0052774</t>
  </si>
  <si>
    <t>20140144</t>
  </si>
  <si>
    <t>20140143</t>
  </si>
  <si>
    <t>1069433</t>
  </si>
  <si>
    <t>14-0052117</t>
  </si>
  <si>
    <t>20140142</t>
  </si>
  <si>
    <t>1069392</t>
  </si>
  <si>
    <t>14-0052102</t>
  </si>
  <si>
    <t>20140141</t>
  </si>
  <si>
    <t>1069073</t>
  </si>
  <si>
    <t>14-0051918</t>
  </si>
  <si>
    <t>20140140</t>
  </si>
  <si>
    <t>1068524</t>
  </si>
  <si>
    <t>14-0051689</t>
  </si>
  <si>
    <t>20140139</t>
  </si>
  <si>
    <t>1067804</t>
  </si>
  <si>
    <t>14-0051463</t>
  </si>
  <si>
    <t>TEJON 1105</t>
  </si>
  <si>
    <t>20140138</t>
  </si>
  <si>
    <t>1067619</t>
  </si>
  <si>
    <t>14-0051413</t>
  </si>
  <si>
    <t>20140137</t>
  </si>
  <si>
    <t>1067203</t>
  </si>
  <si>
    <t>14-0051330</t>
  </si>
  <si>
    <t>20140136</t>
  </si>
  <si>
    <t>1066860</t>
  </si>
  <si>
    <t>14-0051222</t>
  </si>
  <si>
    <t>20140135</t>
  </si>
  <si>
    <t>1066473</t>
  </si>
  <si>
    <t>14-0051087</t>
  </si>
  <si>
    <t>20140134</t>
  </si>
  <si>
    <t>1066350</t>
  </si>
  <si>
    <t>14-0050974</t>
  </si>
  <si>
    <t>20140133</t>
  </si>
  <si>
    <t>1065603</t>
  </si>
  <si>
    <t>14-0050624</t>
  </si>
  <si>
    <t>20140132</t>
  </si>
  <si>
    <t>1065410</t>
  </si>
  <si>
    <t>14-0050514</t>
  </si>
  <si>
    <t>20140131</t>
  </si>
  <si>
    <t>1065379</t>
  </si>
  <si>
    <t>14-0050491</t>
  </si>
  <si>
    <t>20140130</t>
  </si>
  <si>
    <t>20140129</t>
  </si>
  <si>
    <t>1064253</t>
  </si>
  <si>
    <t>14-0050233</t>
  </si>
  <si>
    <t>20140128</t>
  </si>
  <si>
    <t>1063653</t>
  </si>
  <si>
    <t>14-0050097</t>
  </si>
  <si>
    <t>20140127</t>
  </si>
  <si>
    <t>1063430</t>
  </si>
  <si>
    <t>14-0050054</t>
  </si>
  <si>
    <t>20140126</t>
  </si>
  <si>
    <t>1063312</t>
  </si>
  <si>
    <t>14-0050030</t>
  </si>
  <si>
    <t>20140125</t>
  </si>
  <si>
    <t>1061641</t>
  </si>
  <si>
    <t>20140124</t>
  </si>
  <si>
    <t>1061566</t>
  </si>
  <si>
    <t>20140123</t>
  </si>
  <si>
    <t>1061537</t>
  </si>
  <si>
    <t>20140121</t>
  </si>
  <si>
    <t>20140120</t>
  </si>
  <si>
    <t>1061094</t>
  </si>
  <si>
    <t>14-0049069</t>
  </si>
  <si>
    <t>20140119</t>
  </si>
  <si>
    <t>1061086</t>
  </si>
  <si>
    <t>14-0049065</t>
  </si>
  <si>
    <t>20140117</t>
  </si>
  <si>
    <t>1060390</t>
  </si>
  <si>
    <t>14-0048828</t>
  </si>
  <si>
    <t>20140116</t>
  </si>
  <si>
    <t>1059938</t>
  </si>
  <si>
    <t>14-0048728</t>
  </si>
  <si>
    <t>20140115</t>
  </si>
  <si>
    <t>MIA20146282</t>
  </si>
  <si>
    <t>5249761201</t>
  </si>
  <si>
    <t>20140113</t>
  </si>
  <si>
    <t>1059160</t>
  </si>
  <si>
    <t>14-0048465</t>
  </si>
  <si>
    <t>20140112</t>
  </si>
  <si>
    <t>1058938</t>
  </si>
  <si>
    <t>14-0048406</t>
  </si>
  <si>
    <t>20140111</t>
  </si>
  <si>
    <t>1058874</t>
  </si>
  <si>
    <t>14-0048365</t>
  </si>
  <si>
    <t>20140110</t>
  </si>
  <si>
    <t>1058290</t>
  </si>
  <si>
    <t>14-0048149</t>
  </si>
  <si>
    <t>20140109</t>
  </si>
  <si>
    <t>1057908</t>
  </si>
  <si>
    <t>14-0047985</t>
  </si>
  <si>
    <t>20140108</t>
  </si>
  <si>
    <t>1057601</t>
  </si>
  <si>
    <t>14-0047879</t>
  </si>
  <si>
    <t>20140107</t>
  </si>
  <si>
    <t>1057066</t>
  </si>
  <si>
    <t>14-0047595</t>
  </si>
  <si>
    <t>20140106</t>
  </si>
  <si>
    <t>1056957</t>
  </si>
  <si>
    <t>14-0047571</t>
  </si>
  <si>
    <t>20140105</t>
  </si>
  <si>
    <t>1056467</t>
  </si>
  <si>
    <t>14-0047344</t>
  </si>
  <si>
    <t>20140104</t>
  </si>
  <si>
    <t>1056355</t>
  </si>
  <si>
    <t>14-0047325</t>
  </si>
  <si>
    <t>20140103</t>
  </si>
  <si>
    <t>20140102</t>
  </si>
  <si>
    <t>1056086</t>
  </si>
  <si>
    <t>14-0047222</t>
  </si>
  <si>
    <t>20140101</t>
  </si>
  <si>
    <t>1056056</t>
  </si>
  <si>
    <t>14-0047217</t>
  </si>
  <si>
    <t>20140100</t>
  </si>
  <si>
    <t>1055881</t>
  </si>
  <si>
    <t>14-0047175</t>
  </si>
  <si>
    <t>EI140726A</t>
  </si>
  <si>
    <t>20140099</t>
  </si>
  <si>
    <t>20140098</t>
  </si>
  <si>
    <t>1055274</t>
  </si>
  <si>
    <t>20140097</t>
  </si>
  <si>
    <t>1054932</t>
  </si>
  <si>
    <t>14-0046849</t>
  </si>
  <si>
    <t>20140096</t>
  </si>
  <si>
    <t>1054816</t>
  </si>
  <si>
    <t>14-0046796</t>
  </si>
  <si>
    <t>20140095</t>
  </si>
  <si>
    <t>EI140724A</t>
  </si>
  <si>
    <t>20140094</t>
  </si>
  <si>
    <t>1054532</t>
  </si>
  <si>
    <t>14-0046692</t>
  </si>
  <si>
    <t>20140093</t>
  </si>
  <si>
    <t>1054500</t>
  </si>
  <si>
    <t>20140092</t>
  </si>
  <si>
    <t>1054294</t>
  </si>
  <si>
    <t>14-0046538</t>
  </si>
  <si>
    <t>20140091</t>
  </si>
  <si>
    <t>1054059</t>
  </si>
  <si>
    <t>14-0046429</t>
  </si>
  <si>
    <t>20140090</t>
  </si>
  <si>
    <t>1053668</t>
  </si>
  <si>
    <t>14-0046278</t>
  </si>
  <si>
    <t>20140089</t>
  </si>
  <si>
    <t>1053539</t>
  </si>
  <si>
    <t>20140088</t>
  </si>
  <si>
    <t>1052872</t>
  </si>
  <si>
    <t>14-0045803</t>
  </si>
  <si>
    <t>20140087</t>
  </si>
  <si>
    <t>1052409</t>
  </si>
  <si>
    <t>14-0045667</t>
  </si>
  <si>
    <t>20140086</t>
  </si>
  <si>
    <t>20140085</t>
  </si>
  <si>
    <t>1052236</t>
  </si>
  <si>
    <t>14-0045645</t>
  </si>
  <si>
    <t>20140084</t>
  </si>
  <si>
    <t>1051269</t>
  </si>
  <si>
    <t>14-0045271</t>
  </si>
  <si>
    <t>20140083</t>
  </si>
  <si>
    <t>1051219</t>
  </si>
  <si>
    <t>14-0045259</t>
  </si>
  <si>
    <t>20140082</t>
  </si>
  <si>
    <t>1051179</t>
  </si>
  <si>
    <t>14-0045245</t>
  </si>
  <si>
    <t>20140081</t>
  </si>
  <si>
    <t>1050199</t>
  </si>
  <si>
    <t>14-0044784</t>
  </si>
  <si>
    <t>20140080</t>
  </si>
  <si>
    <t>1049954</t>
  </si>
  <si>
    <t>20140079</t>
  </si>
  <si>
    <t>1049638</t>
  </si>
  <si>
    <t>14-0044571</t>
  </si>
  <si>
    <t>20140078</t>
  </si>
  <si>
    <t>1049262</t>
  </si>
  <si>
    <t>20140077</t>
  </si>
  <si>
    <t>1048981</t>
  </si>
  <si>
    <t>14-0044297</t>
  </si>
  <si>
    <t>20140076</t>
  </si>
  <si>
    <t>1048725</t>
  </si>
  <si>
    <t>14-0044156</t>
  </si>
  <si>
    <t>20140075</t>
  </si>
  <si>
    <t>1048421</t>
  </si>
  <si>
    <t>14-0044102</t>
  </si>
  <si>
    <t>20140074</t>
  </si>
  <si>
    <t>1048345</t>
  </si>
  <si>
    <t>14-0044091</t>
  </si>
  <si>
    <t>20140073</t>
  </si>
  <si>
    <t>1048167</t>
  </si>
  <si>
    <t>14-0044047</t>
  </si>
  <si>
    <t>20140072</t>
  </si>
  <si>
    <t>1048070</t>
  </si>
  <si>
    <t>14-0044031</t>
  </si>
  <si>
    <t>20140071</t>
  </si>
  <si>
    <t>1048043</t>
  </si>
  <si>
    <t>14-0043991</t>
  </si>
  <si>
    <t>20140070</t>
  </si>
  <si>
    <t>20140069</t>
  </si>
  <si>
    <t>1047463</t>
  </si>
  <si>
    <t>14-0043769</t>
  </si>
  <si>
    <t>20140068</t>
  </si>
  <si>
    <t>1046990</t>
  </si>
  <si>
    <t>20140067</t>
  </si>
  <si>
    <t>1046625</t>
  </si>
  <si>
    <t>14-0043331</t>
  </si>
  <si>
    <t>20140066</t>
  </si>
  <si>
    <t>1046367</t>
  </si>
  <si>
    <t>14-0043182</t>
  </si>
  <si>
    <t>20140065</t>
  </si>
  <si>
    <t>1046342</t>
  </si>
  <si>
    <t>14-0043175</t>
  </si>
  <si>
    <t>20140064</t>
  </si>
  <si>
    <t>1046281</t>
  </si>
  <si>
    <t>14-0043146</t>
  </si>
  <si>
    <t>20140063</t>
  </si>
  <si>
    <t>1046056</t>
  </si>
  <si>
    <t>14-0043044</t>
  </si>
  <si>
    <t>20140062</t>
  </si>
  <si>
    <t>1045990</t>
  </si>
  <si>
    <t>14-0043037</t>
  </si>
  <si>
    <t>20140061</t>
  </si>
  <si>
    <t>1045300</t>
  </si>
  <si>
    <t>14-0042767</t>
  </si>
  <si>
    <t>20140059</t>
  </si>
  <si>
    <t>1045061</t>
  </si>
  <si>
    <t>14-0042693</t>
  </si>
  <si>
    <t>MIA20143889</t>
  </si>
  <si>
    <t>20140058</t>
  </si>
  <si>
    <t>1044800</t>
  </si>
  <si>
    <t>14-0042647</t>
  </si>
  <si>
    <t>20140057</t>
  </si>
  <si>
    <t>20140056</t>
  </si>
  <si>
    <t>1044635</t>
  </si>
  <si>
    <t>14-0042607</t>
  </si>
  <si>
    <t>20140055</t>
  </si>
  <si>
    <t>1044326</t>
  </si>
  <si>
    <t>14-0042525</t>
  </si>
  <si>
    <t>20140054</t>
  </si>
  <si>
    <t>1044464</t>
  </si>
  <si>
    <t>14-0042517</t>
  </si>
  <si>
    <t>20140053</t>
  </si>
  <si>
    <t>1044149</t>
  </si>
  <si>
    <t>14-0042499</t>
  </si>
  <si>
    <t>20140052</t>
  </si>
  <si>
    <t>1044130</t>
  </si>
  <si>
    <t>14-0042493</t>
  </si>
  <si>
    <t>20140051</t>
  </si>
  <si>
    <t>1043938</t>
  </si>
  <si>
    <t>14-0042370</t>
  </si>
  <si>
    <t>20140050</t>
  </si>
  <si>
    <t>1043635</t>
  </si>
  <si>
    <t>14-0042143</t>
  </si>
  <si>
    <t>20140049</t>
  </si>
  <si>
    <t>1043560</t>
  </si>
  <si>
    <t>14-0042108</t>
  </si>
  <si>
    <t>20140048</t>
  </si>
  <si>
    <t>1043524</t>
  </si>
  <si>
    <t>14-0042078</t>
  </si>
  <si>
    <t>20140047</t>
  </si>
  <si>
    <t>1043045</t>
  </si>
  <si>
    <t>14-0041903</t>
  </si>
  <si>
    <t>20140046</t>
  </si>
  <si>
    <t>1042812</t>
  </si>
  <si>
    <t>14-0041803</t>
  </si>
  <si>
    <t>20140045</t>
  </si>
  <si>
    <t>1042747</t>
  </si>
  <si>
    <t>14-0041752</t>
  </si>
  <si>
    <t>20140044</t>
  </si>
  <si>
    <t>1042493</t>
  </si>
  <si>
    <t>14-0041629</t>
  </si>
  <si>
    <t>20140043</t>
  </si>
  <si>
    <t>1042455</t>
  </si>
  <si>
    <t>14-0041613</t>
  </si>
  <si>
    <t>20140042</t>
  </si>
  <si>
    <t>1042331</t>
  </si>
  <si>
    <t>14-0041580</t>
  </si>
  <si>
    <t>20140041</t>
  </si>
  <si>
    <t>14-0041568</t>
  </si>
  <si>
    <t>20140040</t>
  </si>
  <si>
    <t>1042082</t>
  </si>
  <si>
    <t>20140039</t>
  </si>
  <si>
    <t>1041705</t>
  </si>
  <si>
    <t>14-0041318</t>
  </si>
  <si>
    <t>20140038</t>
  </si>
  <si>
    <t>1041368</t>
  </si>
  <si>
    <t>14-0041261</t>
  </si>
  <si>
    <t>20140037</t>
  </si>
  <si>
    <t>1041354</t>
  </si>
  <si>
    <t>14-0041264</t>
  </si>
  <si>
    <t>20140036</t>
  </si>
  <si>
    <t>1041287</t>
  </si>
  <si>
    <t>14-0041232</t>
  </si>
  <si>
    <t>20140035</t>
  </si>
  <si>
    <t>1039947</t>
  </si>
  <si>
    <t>14-0040654</t>
  </si>
  <si>
    <t>20140034</t>
  </si>
  <si>
    <t>1039885</t>
  </si>
  <si>
    <t>14-0040642</t>
  </si>
  <si>
    <t>20140033</t>
  </si>
  <si>
    <t>1039409</t>
  </si>
  <si>
    <t>14-0040448</t>
  </si>
  <si>
    <t>FORESTHILL 1102</t>
  </si>
  <si>
    <t>20140032</t>
  </si>
  <si>
    <t>1039394</t>
  </si>
  <si>
    <t>14-0040412</t>
  </si>
  <si>
    <t>20140031</t>
  </si>
  <si>
    <t>1039240</t>
  </si>
  <si>
    <t>20140030</t>
  </si>
  <si>
    <t>1039031</t>
  </si>
  <si>
    <t>20140029</t>
  </si>
  <si>
    <t>1039048</t>
  </si>
  <si>
    <t>14-0040338</t>
  </si>
  <si>
    <t>20140028</t>
  </si>
  <si>
    <t>1038938</t>
  </si>
  <si>
    <t>14-0040287</t>
  </si>
  <si>
    <t>20140027</t>
  </si>
  <si>
    <t>20140026</t>
  </si>
  <si>
    <t>1038638</t>
  </si>
  <si>
    <t>14-0040101</t>
  </si>
  <si>
    <t>20140025</t>
  </si>
  <si>
    <t>1038496</t>
  </si>
  <si>
    <t>14-0040061</t>
  </si>
  <si>
    <t>20140024</t>
  </si>
  <si>
    <t>20140023</t>
  </si>
  <si>
    <t>1037905</t>
  </si>
  <si>
    <t>14-0039798</t>
  </si>
  <si>
    <t>20140022</t>
  </si>
  <si>
    <t>1037718</t>
  </si>
  <si>
    <t>14-0039764</t>
  </si>
  <si>
    <t>20140021</t>
  </si>
  <si>
    <t>1037560</t>
  </si>
  <si>
    <t>14-0039721</t>
  </si>
  <si>
    <t>20140020</t>
  </si>
  <si>
    <t>1037337</t>
  </si>
  <si>
    <t>14-0039667</t>
  </si>
  <si>
    <t>MIA20145523</t>
  </si>
  <si>
    <t>20140019</t>
  </si>
  <si>
    <t>20140018</t>
  </si>
  <si>
    <t>1037159</t>
  </si>
  <si>
    <t>14-0039556</t>
  </si>
  <si>
    <t>20140017</t>
  </si>
  <si>
    <t>1036857</t>
  </si>
  <si>
    <t>14-0039476</t>
  </si>
  <si>
    <t>20140016</t>
  </si>
  <si>
    <t>1036816</t>
  </si>
  <si>
    <t>20140015</t>
  </si>
  <si>
    <t>20140014</t>
  </si>
  <si>
    <t>1036134</t>
  </si>
  <si>
    <t>14-0039054</t>
  </si>
  <si>
    <t>20140013</t>
  </si>
  <si>
    <t>20140012</t>
  </si>
  <si>
    <t>1035898</t>
  </si>
  <si>
    <t>14-0038966</t>
  </si>
  <si>
    <t>20140011</t>
  </si>
  <si>
    <t>1035838</t>
  </si>
  <si>
    <t>14-0038950</t>
  </si>
  <si>
    <t>20140010</t>
  </si>
  <si>
    <t>1035854</t>
  </si>
  <si>
    <t>14-0038937</t>
  </si>
  <si>
    <t>20140009</t>
  </si>
  <si>
    <t>1035362</t>
  </si>
  <si>
    <t>20140008</t>
  </si>
  <si>
    <t>1035020</t>
  </si>
  <si>
    <t>14-0038499</t>
  </si>
  <si>
    <t>20140007</t>
  </si>
  <si>
    <t>1034970</t>
  </si>
  <si>
    <t>14-0038485</t>
  </si>
  <si>
    <t>20140006</t>
  </si>
  <si>
    <t>1034871</t>
  </si>
  <si>
    <t>14-0038466</t>
  </si>
  <si>
    <t>20140005</t>
  </si>
  <si>
    <t>20140004</t>
  </si>
  <si>
    <t>1034552</t>
  </si>
  <si>
    <t>14-0038386</t>
  </si>
  <si>
    <t>20140003</t>
  </si>
  <si>
    <t>1034055</t>
  </si>
  <si>
    <t>14-0038197</t>
  </si>
  <si>
    <t>20140002</t>
  </si>
  <si>
    <t>1033358</t>
  </si>
  <si>
    <t>14-0037920</t>
  </si>
  <si>
    <t>20140001</t>
  </si>
  <si>
    <t>1032465</t>
  </si>
  <si>
    <t>14-0037625</t>
  </si>
  <si>
    <t>MIA20144445</t>
  </si>
  <si>
    <t>1029772</t>
  </si>
  <si>
    <t>MIA20141408</t>
  </si>
  <si>
    <t>1029684</t>
  </si>
  <si>
    <t>MIA20145509</t>
  </si>
  <si>
    <t>939224</t>
  </si>
  <si>
    <t>\\fxshare-nas05\quotashare-fs01\ESA\5 - Ignition Tracking\2021_Ignition_QC_Folders\20210315_nan_nan_nan_309108</t>
  </si>
  <si>
    <t>19:12</t>
  </si>
  <si>
    <t>ELK 1101 </t>
  </si>
  <si>
    <t>Albion Little River FD</t>
  </si>
  <si>
    <t>ALBION</t>
  </si>
  <si>
    <t>20210315 20:53</t>
  </si>
  <si>
    <t>OH service drop burned, blown transformer fuses, melted ground molding</t>
  </si>
  <si>
    <t>Conductor, Connectors</t>
  </si>
  <si>
    <t>POLE SAP#102155449, CAP BANK SAP#40138269</t>
  </si>
  <si>
    <t>Self extinguished</t>
  </si>
  <si>
    <t>1213779, 1219405</t>
  </si>
  <si>
    <t>T005169623, T005169624, T005169730, T005169742, T005171884, T005172954, T005174832, T005175121, T005175518, T005175122, T005176471, T005176753, T005176866, T005177205</t>
  </si>
  <si>
    <t>Conductor, Transformer, Jumper</t>
  </si>
  <si>
    <t>Circuit ID: 082021107, SAP ID: 100525972</t>
  </si>
  <si>
    <t>1213903, 1213902</t>
  </si>
  <si>
    <t>T005169494, T005169371, T005169367</t>
  </si>
  <si>
    <t>Conductors, Transformers</t>
  </si>
  <si>
    <t>Circuit ID: 012222103; SAP ID: 100952697</t>
  </si>
  <si>
    <t>T005169109, T005169110</t>
  </si>
  <si>
    <t>Circuit ID: 063601108, SAP ID: 103829173, 103994413</t>
  </si>
  <si>
    <t>Circuit ID: 082831105, Fuse: 26297</t>
  </si>
  <si>
    <t>y</t>
  </si>
  <si>
    <t>\\fxshare-nas05\quotashare-fs01\ESA\5 - Ignition Tracking\2021_Ignition_QC_Folders\20210316_nan_nan_nan_240131055</t>
  </si>
  <si>
    <t>03/16/2021</t>
  </si>
  <si>
    <t>12:38</t>
  </si>
  <si>
    <t>20210316 13:24</t>
  </si>
  <si>
    <t>GABILAN 1102 </t>
  </si>
  <si>
    <t>\\fxshare-nas05\quotashare-fs01\ESA\5 - Ignition Tracking\2021_Ignition_QC_Folders\20210318_nan_nan_nan_4199618626</t>
  </si>
  <si>
    <t>03/18/2021</t>
  </si>
  <si>
    <t>09:00</t>
  </si>
  <si>
    <t>2021-03-19</t>
  </si>
  <si>
    <t>20210318 09:35</t>
  </si>
  <si>
    <t>COOL,CLOUDY</t>
  </si>
  <si>
    <t>\\fxshare-nas05\quotashare-fs01\ESA\5 - Ignition Tracking\2021_Ignition_QC_Folders\20210317_nan_nan_nan_654158266</t>
  </si>
  <si>
    <t>03/17/2021</t>
  </si>
  <si>
    <t>16:53</t>
  </si>
  <si>
    <t>ROUND MOUNTA</t>
  </si>
  <si>
    <t>20210317 18:13</t>
  </si>
  <si>
    <t>trailer fire in park. only mobile burned. No impact to our facilities</t>
  </si>
  <si>
    <t>\\fxshare-nas05\quotashare-fs01\ESA\5 - Ignition Tracking\2021_Ignition_QC_Folders\20210317_nan_nan_nan_1019392700</t>
  </si>
  <si>
    <t>GRIDLEY</t>
  </si>
  <si>
    <t>20210317 10:30</t>
  </si>
  <si>
    <t>Gridley FD</t>
  </si>
  <si>
    <t>VALLEJO C 0401 </t>
  </si>
  <si>
    <t>\\fxshare-nas05\quotashare-fs01\ESA\5 - Ignition Tracking\2021_Ignition_QC_Folders\20210319_nan_nan_nan_794641139</t>
  </si>
  <si>
    <t>03/19/2021</t>
  </si>
  <si>
    <t>06:01</t>
  </si>
  <si>
    <t>20210319 07:17</t>
  </si>
  <si>
    <t>\\fxshare-nas05\quotashare-fs01\ESA\5 - Ignition Tracking\2021_Ignition_QC_Folders\20210318_1288394_21-0038379_nan_T005243989</t>
  </si>
  <si>
    <t>1288394</t>
  </si>
  <si>
    <t>21-0038379</t>
  </si>
  <si>
    <t>T005243989</t>
  </si>
  <si>
    <t>GATES 1106</t>
  </si>
  <si>
    <t>COALINGA 01</t>
  </si>
  <si>
    <t>HURON</t>
  </si>
  <si>
    <t>20210319 02:31</t>
  </si>
  <si>
    <t>253931106, GATES-1106</t>
  </si>
  <si>
    <t>MTR#1010282412</t>
  </si>
  <si>
    <t>03/19/21 06:38</t>
  </si>
  <si>
    <t>03/18/21 23:40</t>
  </si>
  <si>
    <t>1613250</t>
  </si>
  <si>
    <t>COTTONWOOD 1101 </t>
  </si>
  <si>
    <t>PG&amp;E_214_Ignition_20210311_3.jpg</t>
  </si>
  <si>
    <t>Conductor, Fuse</t>
  </si>
  <si>
    <t>Circuit ID: 152301102; SAP ID: 100009405</t>
  </si>
  <si>
    <t>Employee/ Self extinguished</t>
  </si>
  <si>
    <t xml:space="preserve">Conductor, connector </t>
  </si>
  <si>
    <t>T005186531,T005186857</t>
  </si>
  <si>
    <t>Circuit ID: 252261106</t>
  </si>
  <si>
    <t xml:space="preserve">Circuit ID: 083611109 </t>
  </si>
  <si>
    <t>PG&amp;E_43_Ignition_20210118_3.jpg</t>
  </si>
  <si>
    <t>T005168912,T005168914,T005168920</t>
  </si>
  <si>
    <t>Circuit ID: 63642105</t>
  </si>
  <si>
    <t>PG&amp;E_42_Ignition_20210118_1.jpg</t>
  </si>
  <si>
    <t>Circuit ID: 012091105</t>
  </si>
  <si>
    <t>Circuit ID: 102601101</t>
  </si>
  <si>
    <t>No photo</t>
  </si>
  <si>
    <t>PG&amp;E_188_Ignition_20210301_1.jpg</t>
  </si>
  <si>
    <t>TR7272892, 1265023</t>
  </si>
  <si>
    <t xml:space="preserve"> 21-0030937</t>
  </si>
  <si>
    <t>PG&amp;E_183_Ignition_20210301_4.jpg</t>
  </si>
  <si>
    <t>Conductor, Circuit Breaker</t>
  </si>
  <si>
    <t>Circuit ID: 253642104, SAP ID: 110527045</t>
  </si>
  <si>
    <t>21-0030132.1(3 outages)</t>
  </si>
  <si>
    <t>T005226916, T005226899</t>
  </si>
  <si>
    <t>PG&amp;E_171_Ignition_20210226_3.jpg</t>
  </si>
  <si>
    <t>Circuit ID: 042681102, SAP ID: 102196052</t>
  </si>
  <si>
    <t>Circuit ID: 152261105</t>
  </si>
  <si>
    <t>PG&amp;E_52_Ignition_20210119_3.jpg</t>
  </si>
  <si>
    <t>Conductors, Connectors, Insulators</t>
  </si>
  <si>
    <t>Circuit ID: 254060001, SAP ID: 100775250</t>
  </si>
  <si>
    <t>PG&amp;E_63_IGNITION_20210120_1.jpg</t>
  </si>
  <si>
    <t>PG&amp;E_53_IGNITION_20210119_1.jpg</t>
  </si>
  <si>
    <t>NO PHOTO</t>
  </si>
  <si>
    <t>PG&amp;E_55_IGNITION_20210119_1.jpg</t>
  </si>
  <si>
    <t>PG&amp;E_45_IGNITION_20210119_1.jpg</t>
  </si>
  <si>
    <t>PG&amp;E_44_IGNITION_20210119_1.jpg</t>
  </si>
  <si>
    <t>PG&amp;E_25_IGNITION_20210114_1.jpg</t>
  </si>
  <si>
    <t>PG&amp;E_04_IGNITION_20210104_1.jpg</t>
  </si>
  <si>
    <t>TR7156351</t>
  </si>
  <si>
    <t>Circuit ID: 162821702; Fuse: L5141</t>
  </si>
  <si>
    <t>\\fxshare-nas05\quotashare-fs01\ESA\5 - Ignition Tracking\2021_Ignition_QC_Folders\20210322_nan_nan_nan_8389010221</t>
  </si>
  <si>
    <t>03/22/2021</t>
  </si>
  <si>
    <t>2021-03-23</t>
  </si>
  <si>
    <t>20210322 03:17</t>
  </si>
  <si>
    <t>\\fxshare-nas05\quotashare-fs01\ESA\5 - Ignition Tracking\2021_Ignition_QC_Folders\20210321_nan_nan_nan_7765190020</t>
  </si>
  <si>
    <t>03/21/2021</t>
  </si>
  <si>
    <t>11:02</t>
  </si>
  <si>
    <t>20210321 11:49</t>
  </si>
  <si>
    <t>sunny and 55</t>
  </si>
  <si>
    <t>\\fxshare-nas05\quotashare-fs01\ESA\5 - Ignition Tracking\2021_Ignition_QC_Folders\20210321_nan_nan_nan_269409648</t>
  </si>
  <si>
    <t>04:42</t>
  </si>
  <si>
    <t>SALINAS 03</t>
  </si>
  <si>
    <t>20210321 05:04</t>
  </si>
  <si>
    <t>\\fxshare-nas05\quotashare-fs01\ESA\5 - Ignition Tracking\2021_Ignition_QC_Folders\20210321_nan_nan_nan_3838602431</t>
  </si>
  <si>
    <t>01:22</t>
  </si>
  <si>
    <t>PETALUMA 02</t>
  </si>
  <si>
    <t>ROHNERT PARK</t>
  </si>
  <si>
    <t>20210321 03:22</t>
  </si>
  <si>
    <t>UG SVS FEED</t>
  </si>
  <si>
    <t>\\fxshare-nas05\quotashare-fs01\ESA\5 - Ignition Tracking\2021_Ignition_QC_Folders\20210320_nan_nan_nan_7463900655</t>
  </si>
  <si>
    <t>03/20/2021</t>
  </si>
  <si>
    <t>08:50</t>
  </si>
  <si>
    <t>20210320 08:57</t>
  </si>
  <si>
    <t>\\fxshare-nas05\quotashare-fs01\ESA\5 - Ignition Tracking\2021_Ignition_QC_Folders\20210320_nan_nan_nan_1149598648</t>
  </si>
  <si>
    <t>20210320 08:49</t>
  </si>
  <si>
    <t>\\fxshare-nas05\quotashare-fs01\ESA\5 - Ignition Tracking\2021_Ignition_QC_Folders\20210319_nan_nan_nan_5815979</t>
  </si>
  <si>
    <t>14:25</t>
  </si>
  <si>
    <t>20210319 15:41</t>
  </si>
  <si>
    <t>\\fxshare-nas05\quotashare-fs01\ESA\5 - Ignition Tracking\2021_Ignition_QC_Folders\20210322_1292552_21-0039543_nan_T005246667</t>
  </si>
  <si>
    <t>20:03</t>
  </si>
  <si>
    <t>1292552</t>
  </si>
  <si>
    <t>21-0039543</t>
  </si>
  <si>
    <t>T005246667</t>
  </si>
  <si>
    <t>VACAVILLE 06</t>
  </si>
  <si>
    <t>20210322 20:39</t>
  </si>
  <si>
    <t>PG&amp;E Law Claim</t>
  </si>
  <si>
    <t>062131102, SUISUN-1102</t>
  </si>
  <si>
    <t>290</t>
  </si>
  <si>
    <t>16530</t>
  </si>
  <si>
    <t>WIRE DOWN LD SIDE OF 47539</t>
  </si>
  <si>
    <t>03/22/21 15:40</t>
  </si>
  <si>
    <t>1614022</t>
  </si>
  <si>
    <t>062131102</t>
  </si>
  <si>
    <t>\\fxshare-nas05\quotashare-fs01\ESA\5 - Ignition Tracking\2021_Ignition_QC_Folders\20210322_nan_nan_nan_5248788302</t>
  </si>
  <si>
    <t>19:36</t>
  </si>
  <si>
    <t>5248788302</t>
  </si>
  <si>
    <t>20210322 20:45</t>
  </si>
  <si>
    <t>\\fxshare-nas05\quotashare-fs01\ESA\5 - Ignition Tracking\2021_Ignition_QC_Folders\20210322_1292587_nan_nan_T005246586</t>
  </si>
  <si>
    <t>16:44</t>
  </si>
  <si>
    <t>1292587</t>
  </si>
  <si>
    <t>T005246586</t>
  </si>
  <si>
    <t>20210322 20:30</t>
  </si>
  <si>
    <t>\\fxshare-nas05\quotashare-fs01\ESA\5 - Ignition Tracking\2021_Ignition_QC_Folders\20210322_nan_nan_nan_4617466315</t>
  </si>
  <si>
    <t>15:50</t>
  </si>
  <si>
    <t>20210322 20:03</t>
  </si>
  <si>
    <t>\\fxshare-nas05\quotashare-fs01\ESA\5 - Ignition Tracking\2021_Ignition_QC_Folders\20210322_nan_nan_nan_9451345253</t>
  </si>
  <si>
    <t>13:47</t>
  </si>
  <si>
    <t>SONORA 02</t>
  </si>
  <si>
    <t>JAMESTOWN</t>
  </si>
  <si>
    <t>20210322 15:21</t>
  </si>
  <si>
    <t>VALLEJO B 1101 </t>
  </si>
  <si>
    <t>HARTER 1104</t>
  </si>
  <si>
    <t>WEST FRESNO 1109 </t>
  </si>
  <si>
    <t>COTATI 1102</t>
  </si>
  <si>
    <t>SALINAS 1101</t>
  </si>
  <si>
    <t>MERCED 2102</t>
  </si>
  <si>
    <t>MC KEE 1106 </t>
  </si>
  <si>
    <t>PEORIA 1705 </t>
  </si>
  <si>
    <t>1292587, 1292552</t>
  </si>
  <si>
    <t>4617466315, T005246586, T005246667</t>
  </si>
  <si>
    <t>\\fxshare-nas05\quotashare-fs01\ESA\5 - Ignition Tracking\2021_Ignition_QC_Folders\20210323_1292741_nan_nan_T005246758</t>
  </si>
  <si>
    <t>03/23/2021</t>
  </si>
  <si>
    <t>04:58</t>
  </si>
  <si>
    <t>1292741</t>
  </si>
  <si>
    <t>T005246758</t>
  </si>
  <si>
    <t>HATHAWAY PIN</t>
  </si>
  <si>
    <t>20210323 05:07</t>
  </si>
  <si>
    <t>\\fxshare-nas05\quotashare-fs01\ESA\5 - Ignition Tracking\2021_Ignition_QC_Folders\20210323_1292741_nan_nan_T005246753</t>
  </si>
  <si>
    <t>02:47</t>
  </si>
  <si>
    <t>T005246753</t>
  </si>
  <si>
    <t>20210323 04:57</t>
  </si>
  <si>
    <t>\\fxshare-nas05\quotashare-fs01\ESA\5 - Ignition Tracking\2021_Ignition_QC_Folders\20210322_nan_nan_nan_4613323671</t>
  </si>
  <si>
    <t>20:51</t>
  </si>
  <si>
    <t>20210322 21:16</t>
  </si>
  <si>
    <t>INT-14693</t>
  </si>
  <si>
    <t>\\fxshare-nas05\quotashare-fs01\ESA\5 - Ignition Tracking\2021_Ignition_QC_Folders\20210319_nan_nan_INT-14693_nan</t>
  </si>
  <si>
    <t>TAFT-CUYAMA #2-70kV</t>
  </si>
  <si>
    <t>conductor</t>
  </si>
  <si>
    <t xml:space="preserve">Circuit ID:043361102 </t>
  </si>
  <si>
    <t>Grounding wire, PoleSAP#102155449</t>
  </si>
  <si>
    <t>conductor, 2 secondary risers</t>
  </si>
  <si>
    <t xml:space="preserve">conductor </t>
  </si>
  <si>
    <t>pole, crossarm, cutout, transformer</t>
  </si>
  <si>
    <t>CGC # 418626023387</t>
  </si>
  <si>
    <t>Circuit ID: 152762101, SAP ID: 101401109</t>
  </si>
  <si>
    <t>conductors</t>
  </si>
  <si>
    <t>0681706910, X315851688</t>
  </si>
  <si>
    <t>EI210322B</t>
  </si>
  <si>
    <t>\\fxshare-nas05\quotashare-fs01\ESA\5 - Ignition Tracking\2021_Ignition_QC_Folders\20210323_1293769_21-0039877_nan_T005247266</t>
  </si>
  <si>
    <t>11:01</t>
  </si>
  <si>
    <t>1293769</t>
  </si>
  <si>
    <t>21-0039877</t>
  </si>
  <si>
    <t>T005247266</t>
  </si>
  <si>
    <t>44700335</t>
  </si>
  <si>
    <t>COALINGA 02</t>
  </si>
  <si>
    <t>COALINGA</t>
  </si>
  <si>
    <t>20210323 14:33</t>
  </si>
  <si>
    <t>CONNECTOR OR SPLICE OH</t>
  </si>
  <si>
    <t>252381107, COALINGA NO 2-1107</t>
  </si>
  <si>
    <t>933F</t>
  </si>
  <si>
    <t>Connector or Splice (OH), Broken, wire on ground</t>
  </si>
  <si>
    <t>03/23/21 10:55</t>
  </si>
  <si>
    <t>1614303</t>
  </si>
  <si>
    <t>252381107</t>
  </si>
  <si>
    <t>WSD Driver</t>
  </si>
  <si>
    <t>1199417</t>
  </si>
  <si>
    <t>1197173</t>
  </si>
  <si>
    <t>1197218</t>
  </si>
  <si>
    <t>1192274</t>
  </si>
  <si>
    <t>1182648</t>
  </si>
  <si>
    <t>1180824</t>
  </si>
  <si>
    <t>1180508</t>
  </si>
  <si>
    <t>1168643</t>
  </si>
  <si>
    <t>1168409</t>
  </si>
  <si>
    <t>1167263</t>
  </si>
  <si>
    <t>1163141</t>
  </si>
  <si>
    <t>1159798</t>
  </si>
  <si>
    <t>1156777</t>
  </si>
  <si>
    <t>1156770</t>
  </si>
  <si>
    <t>1156150</t>
  </si>
  <si>
    <t>1155578</t>
  </si>
  <si>
    <t>1152462</t>
  </si>
  <si>
    <t>1152452</t>
  </si>
  <si>
    <t>1150417</t>
  </si>
  <si>
    <t>1147062</t>
  </si>
  <si>
    <t>1146705</t>
  </si>
  <si>
    <t>1143062</t>
  </si>
  <si>
    <t>1142927</t>
  </si>
  <si>
    <t>1142316</t>
  </si>
  <si>
    <t>1141175</t>
  </si>
  <si>
    <t>1139700</t>
  </si>
  <si>
    <t>1137545</t>
  </si>
  <si>
    <t>1137123</t>
  </si>
  <si>
    <t>1136841</t>
  </si>
  <si>
    <t>1136862</t>
  </si>
  <si>
    <t>1134555</t>
  </si>
  <si>
    <t>1133013</t>
  </si>
  <si>
    <t>1132623</t>
  </si>
  <si>
    <t>1131938</t>
  </si>
  <si>
    <t>1131907</t>
  </si>
  <si>
    <t>1130423</t>
  </si>
  <si>
    <t>1129866</t>
  </si>
  <si>
    <t>1129177</t>
  </si>
  <si>
    <t>1129067</t>
  </si>
  <si>
    <t>1129020</t>
  </si>
  <si>
    <t>1128434</t>
  </si>
  <si>
    <t>1128347</t>
  </si>
  <si>
    <t>1128327</t>
  </si>
  <si>
    <t>1128292</t>
  </si>
  <si>
    <t>1128142</t>
  </si>
  <si>
    <t>1126908</t>
  </si>
  <si>
    <t>1124581</t>
  </si>
  <si>
    <t>1123685</t>
  </si>
  <si>
    <t>1123665</t>
  </si>
  <si>
    <t>1123325</t>
  </si>
  <si>
    <t>1122971</t>
  </si>
  <si>
    <t>1122542</t>
  </si>
  <si>
    <t>1122474</t>
  </si>
  <si>
    <t>1121239</t>
  </si>
  <si>
    <t>1120500</t>
  </si>
  <si>
    <t>1120396</t>
  </si>
  <si>
    <t>1119974</t>
  </si>
  <si>
    <t>1119297</t>
  </si>
  <si>
    <t>1119052</t>
  </si>
  <si>
    <t>1118927</t>
  </si>
  <si>
    <t>1118585</t>
  </si>
  <si>
    <t>1118349</t>
  </si>
  <si>
    <t>1117720</t>
  </si>
  <si>
    <t>1116804</t>
  </si>
  <si>
    <t>1116739</t>
  </si>
  <si>
    <t>1115519</t>
  </si>
  <si>
    <t>1115515</t>
  </si>
  <si>
    <t>1114707</t>
  </si>
  <si>
    <t>1112905</t>
  </si>
  <si>
    <t>1110942</t>
  </si>
  <si>
    <t>1110936</t>
  </si>
  <si>
    <t>1110053</t>
  </si>
  <si>
    <t>1108562</t>
  </si>
  <si>
    <t>1107894</t>
  </si>
  <si>
    <t>1107793</t>
  </si>
  <si>
    <t>1104193</t>
  </si>
  <si>
    <t>1100515</t>
  </si>
  <si>
    <t>1097306</t>
  </si>
  <si>
    <t>1097140</t>
  </si>
  <si>
    <t>1096947</t>
  </si>
  <si>
    <t>1095801</t>
  </si>
  <si>
    <t>1095252</t>
  </si>
  <si>
    <t>1095068</t>
  </si>
  <si>
    <t>1091650</t>
  </si>
  <si>
    <t>1090628</t>
  </si>
  <si>
    <t>1089756</t>
  </si>
  <si>
    <t>1088727</t>
  </si>
  <si>
    <t>1083280</t>
  </si>
  <si>
    <t>1082022</t>
  </si>
  <si>
    <t>1081954</t>
  </si>
  <si>
    <t>1081636</t>
  </si>
  <si>
    <t>1079277</t>
  </si>
  <si>
    <t>1077722</t>
  </si>
  <si>
    <t>1067613</t>
  </si>
  <si>
    <t>1064506</t>
  </si>
  <si>
    <t>1061567</t>
  </si>
  <si>
    <t>1061485</t>
  </si>
  <si>
    <t>1061292</t>
  </si>
  <si>
    <t>1061021</t>
  </si>
  <si>
    <t>1060456</t>
  </si>
  <si>
    <t>1060224</t>
  </si>
  <si>
    <t>1058925</t>
  </si>
  <si>
    <t>1058721</t>
  </si>
  <si>
    <t>1057881</t>
  </si>
  <si>
    <t>1057164</t>
  </si>
  <si>
    <t>1057006</t>
  </si>
  <si>
    <t>1056919</t>
  </si>
  <si>
    <t>1056906</t>
  </si>
  <si>
    <t>1056816</t>
  </si>
  <si>
    <t>1056417</t>
  </si>
  <si>
    <t>1055546</t>
  </si>
  <si>
    <t>1055053</t>
  </si>
  <si>
    <t>1053034</t>
  </si>
  <si>
    <t>1046297</t>
  </si>
  <si>
    <t>1046213</t>
  </si>
  <si>
    <t>1041202</t>
  </si>
  <si>
    <t>1041058</t>
  </si>
  <si>
    <t>1033088</t>
  </si>
  <si>
    <t>1032584</t>
  </si>
  <si>
    <t>1030295</t>
  </si>
  <si>
    <t>1030513</t>
  </si>
  <si>
    <t>1030384</t>
  </si>
  <si>
    <t>1029067</t>
  </si>
  <si>
    <t>1028956</t>
  </si>
  <si>
    <t>1028795</t>
  </si>
  <si>
    <t>1027581</t>
  </si>
  <si>
    <t>1027546</t>
  </si>
  <si>
    <t>1026377</t>
  </si>
  <si>
    <t>1026669</t>
  </si>
  <si>
    <t>1025847</t>
  </si>
  <si>
    <t>1025512</t>
  </si>
  <si>
    <t>1024045</t>
  </si>
  <si>
    <t>1024031</t>
  </si>
  <si>
    <t>1023432</t>
  </si>
  <si>
    <t>1021381</t>
  </si>
  <si>
    <t>1021345</t>
  </si>
  <si>
    <t>1019211</t>
  </si>
  <si>
    <t>1017691</t>
  </si>
  <si>
    <t>1017674</t>
  </si>
  <si>
    <t>1015227</t>
  </si>
  <si>
    <t>1011852</t>
  </si>
  <si>
    <t>1013138</t>
  </si>
  <si>
    <t>1013079</t>
  </si>
  <si>
    <t>1012707</t>
  </si>
  <si>
    <t>1011258</t>
  </si>
  <si>
    <t>1011203</t>
  </si>
  <si>
    <t>1009325</t>
  </si>
  <si>
    <t>1005622</t>
  </si>
  <si>
    <t>1005691</t>
  </si>
  <si>
    <t>1005551</t>
  </si>
  <si>
    <t>1005501</t>
  </si>
  <si>
    <t>1005324</t>
  </si>
  <si>
    <t>1003718</t>
  </si>
  <si>
    <t>1002989</t>
  </si>
  <si>
    <t>991130</t>
  </si>
  <si>
    <t>984165</t>
  </si>
  <si>
    <t>979733</t>
  </si>
  <si>
    <t>977119</t>
  </si>
  <si>
    <t>977083</t>
  </si>
  <si>
    <t>973692</t>
  </si>
  <si>
    <t>956682</t>
  </si>
  <si>
    <t>949529</t>
  </si>
  <si>
    <t>948546</t>
  </si>
  <si>
    <t>20200660</t>
  </si>
  <si>
    <t>20-0063644</t>
  </si>
  <si>
    <t>EI200622B</t>
  </si>
  <si>
    <t>1 Crossarm (Burnt), 4 Conductors (3 Burnt /1 Damaged), 1 Transformer (Damaged); Primary and Secondary Crossarms and Service wire</t>
  </si>
  <si>
    <t>944169</t>
  </si>
  <si>
    <t>936254</t>
  </si>
  <si>
    <t>933799</t>
  </si>
  <si>
    <t>930952</t>
  </si>
  <si>
    <t>918551</t>
  </si>
  <si>
    <t>903815</t>
  </si>
  <si>
    <t>24 - Vandalism</t>
  </si>
  <si>
    <t>07 - Conductor</t>
  </si>
  <si>
    <t>03 - Contact - Balloon</t>
  </si>
  <si>
    <t>22 - Contamination</t>
  </si>
  <si>
    <t>20 - Equipment - Other</t>
  </si>
  <si>
    <t>25 - Other</t>
  </si>
  <si>
    <t>01 - Vegetation</t>
  </si>
  <si>
    <t>18 - Splice/Clamp/Connector</t>
  </si>
  <si>
    <t>04 - Contact - Vehicle</t>
  </si>
  <si>
    <t>02 - Contact - Animal</t>
  </si>
  <si>
    <t>11 - Pole</t>
  </si>
  <si>
    <t>12 - Insulator</t>
  </si>
  <si>
    <t>05 - Contact - Other</t>
  </si>
  <si>
    <t>08 - Fuse</t>
  </si>
  <si>
    <t>15 - Recloser</t>
  </si>
  <si>
    <t>19 - Transformer</t>
  </si>
  <si>
    <t>10 - Switch</t>
  </si>
  <si>
    <t>06 - Capacitor Bank</t>
  </si>
  <si>
    <t>14 - Voltage Regulator</t>
  </si>
  <si>
    <t>13 - Crossarm</t>
  </si>
  <si>
    <t>26 - Unknown</t>
  </si>
  <si>
    <t>09 - Lightning Arrestor</t>
  </si>
  <si>
    <t>16 - Guy/Span Wire</t>
  </si>
  <si>
    <t>17 - Sectionalizer</t>
  </si>
  <si>
    <t>Count of Index No#</t>
  </si>
  <si>
    <t>Create Year</t>
  </si>
  <si>
    <t>WSD Drivers by Year - CPUC Reportable Ignitions</t>
  </si>
  <si>
    <t>202012070700</t>
  </si>
  <si>
    <t>202012080100</t>
  </si>
  <si>
    <t>202010251500</t>
  </si>
  <si>
    <t>202010280000</t>
  </si>
  <si>
    <t>202010260300</t>
  </si>
  <si>
    <t>202010270000</t>
  </si>
  <si>
    <t>202010251800</t>
  </si>
  <si>
    <t>202010200600</t>
  </si>
  <si>
    <t>202010232158</t>
  </si>
  <si>
    <t>202010211500</t>
  </si>
  <si>
    <t>202010141200</t>
  </si>
  <si>
    <t>202010171500</t>
  </si>
  <si>
    <t>202010180100</t>
  </si>
  <si>
    <t>202009270400</t>
  </si>
  <si>
    <t>202009290400</t>
  </si>
  <si>
    <t>202009080500</t>
  </si>
  <si>
    <t>202009091900</t>
  </si>
  <si>
    <t>202009100000</t>
  </si>
  <si>
    <t>202009091500</t>
  </si>
  <si>
    <t>202008231200</t>
  </si>
  <si>
    <t>202008241630</t>
  </si>
  <si>
    <t>202008191628</t>
  </si>
  <si>
    <t>202008201600</t>
  </si>
  <si>
    <t>202008191020</t>
  </si>
  <si>
    <t>202008171300</t>
  </si>
  <si>
    <t>202008180200</t>
  </si>
  <si>
    <t>202008160600</t>
  </si>
  <si>
    <t>202008171800</t>
  </si>
  <si>
    <t>202006282100</t>
  </si>
  <si>
    <t>202006300300</t>
  </si>
  <si>
    <t>202006170600</t>
  </si>
  <si>
    <t>202006190300</t>
  </si>
  <si>
    <t>201910291500</t>
  </si>
  <si>
    <t>201910302300</t>
  </si>
  <si>
    <t>201910271000</t>
  </si>
  <si>
    <t>201910281800</t>
  </si>
  <si>
    <t>201910270300</t>
  </si>
  <si>
    <t>201910261800</t>
  </si>
  <si>
    <t>201910270600</t>
  </si>
  <si>
    <t>201910232200</t>
  </si>
  <si>
    <t>201910242300</t>
  </si>
  <si>
    <t>201910231900</t>
  </si>
  <si>
    <t>201910091200</t>
  </si>
  <si>
    <t>201910110400</t>
  </si>
  <si>
    <t>201909232000</t>
  </si>
  <si>
    <t>201909260200</t>
  </si>
  <si>
    <t>201906210600</t>
  </si>
  <si>
    <t>201906230100</t>
  </si>
  <si>
    <t>201906081300</t>
  </si>
  <si>
    <t>201906100000</t>
  </si>
  <si>
    <t>201906080600</t>
  </si>
  <si>
    <t>201906092124</t>
  </si>
  <si>
    <t>201811072122</t>
  </si>
  <si>
    <t>201811091500</t>
  </si>
  <si>
    <t>201811080600</t>
  </si>
  <si>
    <t>201811091513</t>
  </si>
  <si>
    <t>201810141710</t>
  </si>
  <si>
    <t>201810161800</t>
  </si>
  <si>
    <t>201810140600</t>
  </si>
  <si>
    <t>201810160408</t>
  </si>
  <si>
    <t>201810070600</t>
  </si>
  <si>
    <t>201810090000</t>
  </si>
  <si>
    <t>201810070900</t>
  </si>
  <si>
    <t>201809240600</t>
  </si>
  <si>
    <t>201809260000</t>
  </si>
  <si>
    <t>201806291800</t>
  </si>
  <si>
    <t>201807012200</t>
  </si>
  <si>
    <t>201806230700</t>
  </si>
  <si>
    <t>201806250300</t>
  </si>
  <si>
    <t>201806091900</t>
  </si>
  <si>
    <t>201806111700</t>
  </si>
  <si>
    <t>201712160600</t>
  </si>
  <si>
    <t>201712171800</t>
  </si>
  <si>
    <t>201710140600</t>
  </si>
  <si>
    <t>201710150300</t>
  </si>
  <si>
    <t>201710111800</t>
  </si>
  <si>
    <t>201710130000</t>
  </si>
  <si>
    <t>201710081800</t>
  </si>
  <si>
    <t>201710100000</t>
  </si>
  <si>
    <t>201710100347</t>
  </si>
  <si>
    <t>201710090600</t>
  </si>
  <si>
    <t>201710101200</t>
  </si>
  <si>
    <t>201710082100</t>
  </si>
  <si>
    <t>201710092200</t>
  </si>
  <si>
    <t>201710011800</t>
  </si>
  <si>
    <t>201710031004</t>
  </si>
  <si>
    <t>201710040200</t>
  </si>
  <si>
    <t>201709232100</t>
  </si>
  <si>
    <t>201709271130</t>
  </si>
  <si>
    <t>201709010400</t>
  </si>
  <si>
    <t>201709030400</t>
  </si>
  <si>
    <t>201706212000</t>
  </si>
  <si>
    <t>201706231900</t>
  </si>
  <si>
    <t>201706180600</t>
  </si>
  <si>
    <t>201706190400</t>
  </si>
  <si>
    <t>201609241900</t>
  </si>
  <si>
    <t>201609260100</t>
  </si>
  <si>
    <t>201609250400</t>
  </si>
  <si>
    <t>201606111200</t>
  </si>
  <si>
    <t>201606122100</t>
  </si>
  <si>
    <t>201510040000</t>
  </si>
  <si>
    <t>201510041552</t>
  </si>
  <si>
    <t>201410120600</t>
  </si>
  <si>
    <t>201410131500</t>
  </si>
  <si>
    <t>201408101800</t>
  </si>
  <si>
    <t>201408121524</t>
  </si>
  <si>
    <t>201408121002</t>
  </si>
  <si>
    <t>201407110600</t>
  </si>
  <si>
    <t>201407111251</t>
  </si>
  <si>
    <t>CARPENTER</t>
  </si>
  <si>
    <t>LINE 2</t>
  </si>
  <si>
    <t>SMARTSVILLE FIRE</t>
  </si>
  <si>
    <t>VINE</t>
  </si>
  <si>
    <t>\\fxshare-nas05\quotashare-fs01\ESA\5 - Ignition Tracking\2021_Ignition_QC_Folders\20210325_1297701_21-0041019_nan_T005249846</t>
  </si>
  <si>
    <t>03/25/2021</t>
  </si>
  <si>
    <t>13:00</t>
  </si>
  <si>
    <t>1297701</t>
  </si>
  <si>
    <t>21-0041019</t>
  </si>
  <si>
    <t>T005249846</t>
  </si>
  <si>
    <t>44705040</t>
  </si>
  <si>
    <t>2021-03-26</t>
  </si>
  <si>
    <t>20210325 14:16</t>
  </si>
  <si>
    <t>042981101, ELK-1101</t>
  </si>
  <si>
    <t>94127</t>
  </si>
  <si>
    <t>03/25/21 14:35</t>
  </si>
  <si>
    <t>03/25/21 12:54</t>
  </si>
  <si>
    <t>1615063</t>
  </si>
  <si>
    <t>042981101</t>
  </si>
  <si>
    <t>\\fxshare-nas05\quotashare-fs01\ESA\5 - Ignition Tracking\2021_Ignition_QC_Folders\20210325_1296663_21-0040732_nan_T005249416</t>
  </si>
  <si>
    <t>08:15</t>
  </si>
  <si>
    <t>1296663</t>
  </si>
  <si>
    <t>21-0040732</t>
  </si>
  <si>
    <t>T005249416</t>
  </si>
  <si>
    <t>44704027</t>
  </si>
  <si>
    <t>DALY CITY 1104</t>
  </si>
  <si>
    <t>COLMA 04</t>
  </si>
  <si>
    <t>PACIFICA</t>
  </si>
  <si>
    <t>20210325 08:45</t>
  </si>
  <si>
    <t xml:space="preserve">cold foggy </t>
  </si>
  <si>
    <t>022641104, DALY CITY-1104</t>
  </si>
  <si>
    <t>547</t>
  </si>
  <si>
    <t>72138</t>
  </si>
  <si>
    <t>533461</t>
  </si>
  <si>
    <t>Other, Broken</t>
  </si>
  <si>
    <t>03/25/21 08:17</t>
  </si>
  <si>
    <t>03/25/21 06:59</t>
  </si>
  <si>
    <t>03/25/21 15:00</t>
  </si>
  <si>
    <t>1614831</t>
  </si>
  <si>
    <t>022641104</t>
  </si>
  <si>
    <t>\\fxshare-nas05\quotashare-fs01\ESA\5 - Ignition Tracking\2021_Ignition_QC_Folders\20210325_nan_nan_nan_7734273793</t>
  </si>
  <si>
    <t>20210325 07:26</t>
  </si>
  <si>
    <t>UNKNOWN MAKE OF TRAILER</t>
  </si>
  <si>
    <t>\\fxshare-nas05\quotashare-fs01\ESA\5 - Ignition Tracking\2021_Ignition_QC_Folders\20210324_nan_nan_nan_9703488320</t>
  </si>
  <si>
    <t>03/24/2021</t>
  </si>
  <si>
    <t>04:31</t>
  </si>
  <si>
    <t>ANGELS CAMP 01</t>
  </si>
  <si>
    <t>WALLACE</t>
  </si>
  <si>
    <t>20210324 05:28</t>
  </si>
  <si>
    <t>\\fxshare-nas05\quotashare-fs01\ESA\5 - Ignition Tracking\2021_Ignition_QC_Folders\20210324_nan_nan_nan_9701105082</t>
  </si>
  <si>
    <t>20210324 05:22</t>
  </si>
  <si>
    <t>\\fxshare-nas05\quotashare-fs01\ESA\5 - Ignition Tracking\2021_Ignition_QC_Folders\20210323_nan_nan_nan_7901067430</t>
  </si>
  <si>
    <t>SAN JOSE 09</t>
  </si>
  <si>
    <t>20210323 22:01</t>
  </si>
  <si>
    <t>SWIFT 2111</t>
  </si>
  <si>
    <t>Create Week</t>
  </si>
  <si>
    <t>16</t>
  </si>
  <si>
    <t>22</t>
  </si>
  <si>
    <t>25</t>
  </si>
  <si>
    <t>26</t>
  </si>
  <si>
    <t>27</t>
  </si>
  <si>
    <t>28</t>
  </si>
  <si>
    <t>29</t>
  </si>
  <si>
    <t>30</t>
  </si>
  <si>
    <t>31</t>
  </si>
  <si>
    <t>32</t>
  </si>
  <si>
    <t>34</t>
  </si>
  <si>
    <t>35</t>
  </si>
  <si>
    <t>36</t>
  </si>
  <si>
    <t>38</t>
  </si>
  <si>
    <t>39</t>
  </si>
  <si>
    <t>40</t>
  </si>
  <si>
    <t>42</t>
  </si>
  <si>
    <t>43</t>
  </si>
  <si>
    <t>44</t>
  </si>
  <si>
    <t>45</t>
  </si>
  <si>
    <t>46</t>
  </si>
  <si>
    <t>50</t>
  </si>
  <si>
    <t>51</t>
  </si>
  <si>
    <t>52</t>
  </si>
  <si>
    <t>7</t>
  </si>
  <si>
    <t>12</t>
  </si>
  <si>
    <t>14</t>
  </si>
  <si>
    <t>20</t>
  </si>
  <si>
    <t>49</t>
  </si>
  <si>
    <t>\\fxshare-nas05\quotashare-fs01\ESA\5 - Ignition Tracking\2021_Ignition_QC_Folders\20210325_nan_nan_nan_7572776597</t>
  </si>
  <si>
    <t>20:40</t>
  </si>
  <si>
    <t>20210325 22:01</t>
  </si>
  <si>
    <t>\\fxshare-nas05\quotashare-fs01\ESA\5 - Ignition Tracking\2021_Ignition_QC_Folders\20210325_nan_nan_nan_9438339807</t>
  </si>
  <si>
    <t>20:19</t>
  </si>
  <si>
    <t>OAKDALE 01</t>
  </si>
  <si>
    <t>OAKDALE</t>
  </si>
  <si>
    <t>20210325 22:23</t>
  </si>
  <si>
    <t>\\fxshare-nas05\quotashare-fs01\ESA\5 - Ignition Tracking\2021_Ignition_QC_Folders\20210325_nan_nan_nan_2606396892</t>
  </si>
  <si>
    <t>18:57</t>
  </si>
  <si>
    <t>20210325 19:30</t>
  </si>
  <si>
    <t>\\fxshare-nas05\quotashare-fs01\ESA\5 - Ignition Tracking\2021_Ignition_QC_Folders\20210325_1298189_nan_nan_T005250030</t>
  </si>
  <si>
    <t>16:13</t>
  </si>
  <si>
    <t>1298189</t>
  </si>
  <si>
    <t>T005250030</t>
  </si>
  <si>
    <t>STOCKTON 01</t>
  </si>
  <si>
    <t>WOODBRIDGE</t>
  </si>
  <si>
    <t>20210325 16:53</t>
  </si>
  <si>
    <t>\\fxshare-nas05\quotashare-fs01\ESA\5 - Ignition Tracking\2021_Ignition_QC_Folders\20210325_nan_nan_nan_9817977786</t>
  </si>
  <si>
    <t>14:35</t>
  </si>
  <si>
    <t>20210325 16:28</t>
  </si>
  <si>
    <t>LODI 1101</t>
  </si>
  <si>
    <t>RIVERBANK 1711</t>
  </si>
  <si>
    <t>T005246193</t>
  </si>
  <si>
    <t>EI210322C</t>
  </si>
  <si>
    <t>21-0029659</t>
  </si>
  <si>
    <t>1291841, 1291035</t>
  </si>
  <si>
    <t>\\fxshare-nas05\quotashare-fs01\ESA\5 - Ignition Tracking\2021_Ignition_QC_Folders\20210322_1291841_21-0029659_nan_T005246193</t>
  </si>
  <si>
    <t>SF X 1111</t>
  </si>
  <si>
    <t>\\fxshare-nas05\quotashare-fs01\ESA\5 - Ignition Tracking\2021_Ignition_QC_Folders\20210326_1299534_21-0041526_nan_T005250758</t>
  </si>
  <si>
    <t>03/26/2021</t>
  </si>
  <si>
    <t>13:34</t>
  </si>
  <si>
    <t>1299534</t>
  </si>
  <si>
    <t>21-0041526</t>
  </si>
  <si>
    <t>T005250758</t>
  </si>
  <si>
    <t>FREMONT 06</t>
  </si>
  <si>
    <t>20210326 16:10</t>
  </si>
  <si>
    <t>01447, DUMBARTON SUB</t>
  </si>
  <si>
    <t>1146</t>
  </si>
  <si>
    <t>56154</t>
  </si>
  <si>
    <t>1111/2</t>
  </si>
  <si>
    <t>Recloser, Burned/flashed</t>
  </si>
  <si>
    <t xml:space="preserve">A PHASE &amp; GRD </t>
  </si>
  <si>
    <t>03/26/21 13:28</t>
  </si>
  <si>
    <t>03/26/21 14:17</t>
  </si>
  <si>
    <t>03/26/21 14:22</t>
  </si>
  <si>
    <t>1615351</t>
  </si>
  <si>
    <t>01447</t>
  </si>
  <si>
    <t>PG&amp;E_251_Ignition_20210314_2.jpg</t>
  </si>
  <si>
    <t>Service Point Transformer, Primary Crossarms, Cutouts, Ground, Insulators</t>
  </si>
  <si>
    <t>Circuit ID: 103031102</t>
  </si>
  <si>
    <t xml:space="preserve">Cal Fire, BTU </t>
  </si>
  <si>
    <t>PG&amp;E_163_IGNITION_20210224_2.jpg</t>
  </si>
  <si>
    <t>\\fxshare-nas05\quotashare-fs01\ESA\5 - Ignition Tracking\2021_Ignition_QC_Folders\YYYYMMDD_nan_nan_INT-XXXXX_nan</t>
  </si>
  <si>
    <t>T005215417, T005215419</t>
  </si>
  <si>
    <t>PG&amp;E_131_Ignition_20210212_4.jpg</t>
  </si>
  <si>
    <t>Lightning Arrestors, Pole, Transformer, Crossarm, Cutouts, Ground Assembly, Guy</t>
  </si>
  <si>
    <t>Circuit ID: 103441102, SAP ID: 101492156</t>
  </si>
  <si>
    <t>PG&amp;E_94_IGNITION_20210130_1.png</t>
  </si>
  <si>
    <t>PG&amp;E_71_Ignition_20210119_1.jpg</t>
  </si>
  <si>
    <t>PG&amp;E_59_IGNITION_20210119_1.JPG</t>
  </si>
  <si>
    <t>PG&amp;E_50_IGNITION_20210119_2.jpg</t>
  </si>
  <si>
    <t>T005173574, T005173702, T005177409</t>
  </si>
  <si>
    <t>Padmount Transformer, Pad</t>
  </si>
  <si>
    <t>Circuit ID: 254421103, SAP ID: 107045985</t>
  </si>
  <si>
    <t>T005169196</t>
  </si>
  <si>
    <t>conductor, connectors</t>
  </si>
  <si>
    <t xml:space="preserve">Orland FD.   </t>
  </si>
  <si>
    <t xml:space="preserve">Orland FD. </t>
  </si>
  <si>
    <t>pole, crossarm, transformer</t>
  </si>
  <si>
    <t>Circuit ID: 152011104</t>
  </si>
  <si>
    <t>DUMBARTON 2111</t>
  </si>
  <si>
    <t>\\fxshare-nas05\quotashare-fs01\ESA\5 - Ignition Tracking\2021_Ignition_QC_Folders\20210329_1302431_21-0042163_nan_T005252336</t>
  </si>
  <si>
    <t>03/29/2021</t>
  </si>
  <si>
    <t>10:49</t>
  </si>
  <si>
    <t>1302431</t>
  </si>
  <si>
    <t>21-0042163</t>
  </si>
  <si>
    <t>T005252336</t>
  </si>
  <si>
    <t>31534616</t>
  </si>
  <si>
    <t>TRACY 1111</t>
  </si>
  <si>
    <t>2021-03-30</t>
  </si>
  <si>
    <t>20210329 12:34</t>
  </si>
  <si>
    <t>162881111, TRACY-1111</t>
  </si>
  <si>
    <t>1528</t>
  </si>
  <si>
    <t>22932</t>
  </si>
  <si>
    <t>03/29/21 13:34</t>
  </si>
  <si>
    <t>Vegetation, Tree - grew into line</t>
  </si>
  <si>
    <t>03/29/21 11:21</t>
  </si>
  <si>
    <t>03/29/21 14:09</t>
  </si>
  <si>
    <t>03/29/21 14:15</t>
  </si>
  <si>
    <t>1615868</t>
  </si>
  <si>
    <t>162881111</t>
  </si>
  <si>
    <t>\\fxshare-nas05\quotashare-fs01\ESA\5 - Ignition Tracking\2021_Ignition_QC_Folders\20210329_nan_nan_nan_6709676049</t>
  </si>
  <si>
    <t>20210329 08:48</t>
  </si>
  <si>
    <t>\\fxshare-nas05\quotashare-fs01\ESA\5 - Ignition Tracking\2021_Ignition_QC_Folders\20210329_nan_nan_nan_205729822</t>
  </si>
  <si>
    <t>08:05</t>
  </si>
  <si>
    <t>20210329 08:21</t>
  </si>
  <si>
    <t>\\fxshare-nas05\quotashare-fs01\ESA\5 - Ignition Tracking\2021_Ignition_QC_Folders\20210328_nan_nan_nan_4626709313</t>
  </si>
  <si>
    <t>03/28/2021</t>
  </si>
  <si>
    <t>18:55</t>
  </si>
  <si>
    <t>20210328 20:21</t>
  </si>
  <si>
    <t>\\fxshare-nas05\quotashare-fs01\ESA\5 - Ignition Tracking\2021_Ignition_QC_Folders\20210328_nan_nan_nan_1470272</t>
  </si>
  <si>
    <t>15:59</t>
  </si>
  <si>
    <t>GROVELAND</t>
  </si>
  <si>
    <t>20210328 19:38</t>
  </si>
  <si>
    <t>no PGE IMPACTED</t>
  </si>
  <si>
    <t>\\fxshare-nas05\quotashare-fs01\ESA\5 - Ignition Tracking\2021_Ignition_QC_Folders\20210328_1301979_21-0041907_nan_T005251811</t>
  </si>
  <si>
    <t>14:50</t>
  </si>
  <si>
    <t>1301979</t>
  </si>
  <si>
    <t>21-0041907</t>
  </si>
  <si>
    <t>T005251811</t>
  </si>
  <si>
    <t>35239781</t>
  </si>
  <si>
    <t>20210328 18:07</t>
  </si>
  <si>
    <t>AIRCRAFT</t>
  </si>
  <si>
    <t>083192103, GREEN VALLEY-2103</t>
  </si>
  <si>
    <t>5675</t>
  </si>
  <si>
    <t>125301</t>
  </si>
  <si>
    <t>Three Phase Fault</t>
  </si>
  <si>
    <t>ABC PHASE</t>
  </si>
  <si>
    <t>03/28/21 18:06</t>
  </si>
  <si>
    <t>3rd Party, Aircraft</t>
  </si>
  <si>
    <t>03/28/21 13:57</t>
  </si>
  <si>
    <t>03/29/21 14:03</t>
  </si>
  <si>
    <t>1615646</t>
  </si>
  <si>
    <t>083192103</t>
  </si>
  <si>
    <t>\\fxshare-nas05\quotashare-fs01\ESA\5 - Ignition Tracking\2021_Ignition_QC_Folders\20210328_nan_nan_nan_368828858</t>
  </si>
  <si>
    <t>14:02</t>
  </si>
  <si>
    <t>20210328 15:28</t>
  </si>
  <si>
    <t>\\fxshare-nas05\quotashare-fs01\ESA\5 - Ignition Tracking\2021_Ignition_QC_Folders\20210328_1301952_nan_nan_T005251741</t>
  </si>
  <si>
    <t>11:56</t>
  </si>
  <si>
    <t>1301952</t>
  </si>
  <si>
    <t>T005251741</t>
  </si>
  <si>
    <t>20210328 13:08</t>
  </si>
  <si>
    <t>\\fxshare-nas05\quotashare-fs01\ESA\5 - Ignition Tracking\2021_Ignition_QC_Folders\20210328_1301834_nan_nan_T005251615</t>
  </si>
  <si>
    <t>1301834</t>
  </si>
  <si>
    <t>T005251615</t>
  </si>
  <si>
    <t>20210328 07:30</t>
  </si>
  <si>
    <t>VANDALISM</t>
  </si>
  <si>
    <t>\\fxshare-nas05\quotashare-fs01\ESA\5 - Ignition Tracking\2021_Ignition_QC_Folders\20210328_1301829_21-0041874_nan_T005251611</t>
  </si>
  <si>
    <t>05:00</t>
  </si>
  <si>
    <t>1301829</t>
  </si>
  <si>
    <t>21-0041874</t>
  </si>
  <si>
    <t>T005251611</t>
  </si>
  <si>
    <t>31534520</t>
  </si>
  <si>
    <t>20210328 07:02</t>
  </si>
  <si>
    <t>163781705, PEORIA FLAT-1705</t>
  </si>
  <si>
    <t>1 1 of 3 Phases Open</t>
  </si>
  <si>
    <t>313</t>
  </si>
  <si>
    <t>53159</t>
  </si>
  <si>
    <t>03/28/21 07:19</t>
  </si>
  <si>
    <t>03/28/21 05:50</t>
  </si>
  <si>
    <t>03/28/21 11:03</t>
  </si>
  <si>
    <t>1615606</t>
  </si>
  <si>
    <t>\\fxshare-nas05\quotashare-fs01\ESA\5 - Ignition Tracking\2021_Ignition_QC_Folders\20210328_1301828_nan_nan_T005251610</t>
  </si>
  <si>
    <t>04:35</t>
  </si>
  <si>
    <t>1301828</t>
  </si>
  <si>
    <t>T005251610</t>
  </si>
  <si>
    <t>20210328 06:08</t>
  </si>
  <si>
    <t>\\fxshare-nas05\quotashare-fs01\ESA\5 - Ignition Tracking\2021_Ignition_QC_Folders\20210328_nan_nan_nan_842143260</t>
  </si>
  <si>
    <t>02:53</t>
  </si>
  <si>
    <t>20210328 04:09</t>
  </si>
  <si>
    <t>\\fxshare-nas05\quotashare-fs01\ESA\5 - Ignition Tracking\2021_Ignition_QC_Folders\20210328_nan_nan_nan_8823939214</t>
  </si>
  <si>
    <t>00:29</t>
  </si>
  <si>
    <t>20210328 01:22</t>
  </si>
  <si>
    <t>\\fxshare-nas05\quotashare-fs01\ESA\5 - Ignition Tracking\2021_Ignition_QC_Folders\20210327_nan_nan_nan_9640395012</t>
  </si>
  <si>
    <t>03/27/2021</t>
  </si>
  <si>
    <t>OAKDALE 02</t>
  </si>
  <si>
    <t>20210328 00:10</t>
  </si>
  <si>
    <t>UG service- pulled meter for safety- chck volts good at 121/242</t>
  </si>
  <si>
    <t>\\fxshare-nas05\quotashare-fs01\ESA\5 - Ignition Tracking\2021_Ignition_QC_Folders\20210327_nan_nan_nan_701194597</t>
  </si>
  <si>
    <t>19:11</t>
  </si>
  <si>
    <t>20210327 21:37</t>
  </si>
  <si>
    <t>SERVICE REMOVED AND MTR</t>
  </si>
  <si>
    <t>\\fxshare-nas05\quotashare-fs01\ESA\5 - Ignition Tracking\2021_Ignition_QC_Folders\20210327_nan_nan_nan_0691629065</t>
  </si>
  <si>
    <t>15:24</t>
  </si>
  <si>
    <t>0691629065</t>
  </si>
  <si>
    <t>20210327 17:08</t>
  </si>
  <si>
    <t>\\fxshare-nas05\quotashare-fs01\ESA\5 - Ignition Tracking\2021_Ignition_QC_Folders\20210327_1301509_21-0041834_nan_T005251433</t>
  </si>
  <si>
    <t>14:51</t>
  </si>
  <si>
    <t>1301509</t>
  </si>
  <si>
    <t>21-0041834</t>
  </si>
  <si>
    <t>T005251433</t>
  </si>
  <si>
    <t>31534399</t>
  </si>
  <si>
    <t>SAN LUIS OBISPO 1107</t>
  </si>
  <si>
    <t>SAN LUIS OBISPO 03</t>
  </si>
  <si>
    <t>SAN LUIS OBI</t>
  </si>
  <si>
    <t>20210327 17:07</t>
  </si>
  <si>
    <t>INSULATOR</t>
  </si>
  <si>
    <t>SLO</t>
  </si>
  <si>
    <t>182631107, SAN LUIS OBISPO-1107</t>
  </si>
  <si>
    <t>6105</t>
  </si>
  <si>
    <t>3231</t>
  </si>
  <si>
    <t>03/27/21 14:35</t>
  </si>
  <si>
    <t>03/27/21 23:50</t>
  </si>
  <si>
    <t>1615562</t>
  </si>
  <si>
    <t>182631107</t>
  </si>
  <si>
    <t>\\fxshare-nas05\quotashare-fs01\ESA\5 - Ignition Tracking\2021_Ignition_QC_Folders\20210327_1300176_nan_nan_T005251122</t>
  </si>
  <si>
    <t>07:52</t>
  </si>
  <si>
    <t>1300176</t>
  </si>
  <si>
    <t>T005251122</t>
  </si>
  <si>
    <t>20210327 09:05</t>
  </si>
  <si>
    <t>\\fxshare-nas05\quotashare-fs01\ESA\5 - Ignition Tracking\2021_Ignition_QC_Folders\20210327_nan_nan_nan_922283117</t>
  </si>
  <si>
    <t>04:04</t>
  </si>
  <si>
    <t>20210327 05:16</t>
  </si>
  <si>
    <t>Service cut at pole, no power to trailer that burned</t>
  </si>
  <si>
    <t>Cal Fire Merced</t>
  </si>
  <si>
    <t>Stanislaus FD</t>
  </si>
  <si>
    <t>\\fxshare-nas05\quotashare-fs01\ESA\5 - Ignition Tracking\2021_Ignition_QC_Folders\20210329_nan_nan_nan_5700214155</t>
  </si>
  <si>
    <t>SELMA  01</t>
  </si>
  <si>
    <t>SELMA</t>
  </si>
  <si>
    <t>20210329 17:56</t>
  </si>
  <si>
    <t>\\fxshare-nas05\quotashare-fs01\ESA\5 - Ignition Tracking\2021_Ignition_QC_Folders\20210329_nan_nan_nan_5708881254</t>
  </si>
  <si>
    <t>16:28</t>
  </si>
  <si>
    <t>20210329 17:46</t>
  </si>
  <si>
    <t>Other Party</t>
  </si>
  <si>
    <t>T005247266, T005247706</t>
  </si>
  <si>
    <t>Conductor, PGS at Riser pole</t>
  </si>
  <si>
    <t>Connector or splice, broken, wire on ground</t>
  </si>
  <si>
    <t>TR7265226</t>
  </si>
  <si>
    <t>T005226996, T005226971</t>
  </si>
  <si>
    <t>Pole,  Transformer, Cutouts, Ground, Service Drop</t>
  </si>
  <si>
    <t>Circuit ID: 042661103, SAP ID: 103794473</t>
  </si>
  <si>
    <t>PG&amp;E_152_IGNITION_20210221_3.JPG</t>
  </si>
  <si>
    <t>21-0017075</t>
  </si>
  <si>
    <t>PG&amp;E_221_Ignition_20210128_1.jpg</t>
  </si>
  <si>
    <t>Crossarm, Conductor</t>
  </si>
  <si>
    <t>Circuit ID: 043432104, SAP ID: 102251160</t>
  </si>
  <si>
    <t>Vallejo/Napa</t>
  </si>
  <si>
    <t>1230537, TR7030119</t>
  </si>
  <si>
    <t>21-0015747</t>
  </si>
  <si>
    <t>Circuit ID:013652107, SAP #100456795</t>
  </si>
  <si>
    <t>Poles, crossarms, insulators,Circuits ID: 253411103,253411107</t>
  </si>
  <si>
    <t>685 acres</t>
  </si>
  <si>
    <t>Kern County</t>
  </si>
  <si>
    <t>21_0010873</t>
  </si>
  <si>
    <t>Clear;32_90</t>
  </si>
  <si>
    <t>Pole-wood broken, wire on ground</t>
  </si>
  <si>
    <t>Environmental/external, fire Forest/grass</t>
  </si>
  <si>
    <t xml:space="preserve">Fire activity </t>
  </si>
  <si>
    <t>T005167904, T005167916</t>
  </si>
  <si>
    <t>Circuit ID: 062041106</t>
  </si>
  <si>
    <t>Selma FD</t>
  </si>
  <si>
    <t xml:space="preserve">WYANDOTTE 1102 </t>
  </si>
  <si>
    <t>PAUL SWEET 2103</t>
  </si>
  <si>
    <t xml:space="preserve">OROVILLE 1101 </t>
  </si>
  <si>
    <t>SALINAS 1104</t>
  </si>
  <si>
    <t>COALINGA NO 1 1108</t>
  </si>
  <si>
    <t>MIA20170307</t>
  </si>
  <si>
    <t>1895383</t>
  </si>
  <si>
    <t>17-0085383</t>
  </si>
  <si>
    <t>MIA20175472</t>
  </si>
  <si>
    <t>6936276134</t>
  </si>
  <si>
    <t>\\fxshare-nas05\quotashare-fs01\ESA\5 - Ignition Tracking\2021_Ignition_QC_Folders\20210330_nan_nan_nan_X315894680</t>
  </si>
  <si>
    <t>03/30/2021</t>
  </si>
  <si>
    <t>17:48</t>
  </si>
  <si>
    <t>X315894680</t>
  </si>
  <si>
    <t>GEORGETOWN</t>
  </si>
  <si>
    <t>20210330 17:57</t>
  </si>
  <si>
    <t>\\fxshare-nas05\quotashare-fs01\ESA\5 - Ignition Tracking\2021_Ignition_QC_Folders\20210330_1303692_nan_nan_T005253767</t>
  </si>
  <si>
    <t>1303692</t>
  </si>
  <si>
    <t>T005253767</t>
  </si>
  <si>
    <t>STOCKTON 06</t>
  </si>
  <si>
    <t>20210330 18:11</t>
  </si>
  <si>
    <t>\\fxshare-nas05\quotashare-fs01\ESA\5 - Ignition Tracking\2021_Ignition_QC_Folders\20210330_nan_nan_nan_1314912650</t>
  </si>
  <si>
    <t>16:01</t>
  </si>
  <si>
    <t>20210330 16:52</t>
  </si>
  <si>
    <t>MIDDLE RIVER 1101</t>
  </si>
  <si>
    <t>MIDDLE FORK-GOLD HILL-230kV</t>
  </si>
  <si>
    <t>Acreage</t>
  </si>
  <si>
    <t>Structures Destroyed</t>
  </si>
  <si>
    <t>Critical Infrastructure</t>
  </si>
  <si>
    <t>Fatalities</t>
  </si>
  <si>
    <t>Injuries</t>
  </si>
  <si>
    <t>EIR20150035</t>
  </si>
  <si>
    <t>EIR Ignitions Tracker</t>
  </si>
  <si>
    <t>EI150909A</t>
  </si>
  <si>
    <t>EI161013A</t>
  </si>
  <si>
    <t>EI170413A</t>
  </si>
  <si>
    <t>EI171002A</t>
  </si>
  <si>
    <t>EIR20170092</t>
  </si>
  <si>
    <t>1893954, 1899743</t>
  </si>
  <si>
    <t>17-0085211</t>
  </si>
  <si>
    <t>T004159634</t>
  </si>
  <si>
    <t>EI171008M</t>
  </si>
  <si>
    <t>EIR20170110</t>
  </si>
  <si>
    <t>EI171008T</t>
  </si>
  <si>
    <t>EIR20180128</t>
  </si>
  <si>
    <t>EI180519A</t>
  </si>
  <si>
    <t>EIR20180139</t>
  </si>
  <si>
    <t>141363</t>
  </si>
  <si>
    <t>18-0064211</t>
  </si>
  <si>
    <t>T004378636</t>
  </si>
  <si>
    <t>EI180726A</t>
  </si>
  <si>
    <t>EIR20180149</t>
  </si>
  <si>
    <t>EI180924A</t>
  </si>
  <si>
    <t>EIR20190179</t>
  </si>
  <si>
    <t>459907</t>
  </si>
  <si>
    <t>19-0079011</t>
  </si>
  <si>
    <t>T004703238, T004703239</t>
  </si>
  <si>
    <t>EI190719A</t>
  </si>
  <si>
    <t>26 FIRE</t>
  </si>
  <si>
    <t>AVOCADO</t>
  </si>
  <si>
    <t>BETHEL ISLAND</t>
  </si>
  <si>
    <t>CAMINO/PLEASANT HILL</t>
  </si>
  <si>
    <t>CIENEGA</t>
  </si>
  <si>
    <t>COAST</t>
  </si>
  <si>
    <t>COLYEAR</t>
  </si>
  <si>
    <t>EXPERIMENTAL</t>
  </si>
  <si>
    <t>FAIRVIEW</t>
  </si>
  <si>
    <t>FEED</t>
  </si>
  <si>
    <t>FRANKLIN</t>
  </si>
  <si>
    <t>HONCUT</t>
  </si>
  <si>
    <t>INDEPENDENCE</t>
  </si>
  <si>
    <t>KNOXVILLE</t>
  </si>
  <si>
    <t>LOCKWOOD</t>
  </si>
  <si>
    <t>LONE</t>
  </si>
  <si>
    <t>MEISS</t>
  </si>
  <si>
    <t>OLD</t>
  </si>
  <si>
    <t>OLIVE</t>
  </si>
  <si>
    <t>OPEN</t>
  </si>
  <si>
    <t>PARKFIELD</t>
  </si>
  <si>
    <t>PINE</t>
  </si>
  <si>
    <t>QUIMBY</t>
  </si>
  <si>
    <t>RAILROAD</t>
  </si>
  <si>
    <t>ROCK</t>
  </si>
  <si>
    <t>SANDY</t>
  </si>
  <si>
    <t>424</t>
  </si>
  <si>
    <t>TABLE</t>
  </si>
  <si>
    <t>VISTA</t>
  </si>
  <si>
    <t>WAVERLY</t>
  </si>
  <si>
    <t>ZENON</t>
  </si>
  <si>
    <t>ATLAS</t>
  </si>
  <si>
    <t>20180938</t>
  </si>
  <si>
    <t>211086</t>
  </si>
  <si>
    <t>18-0098064</t>
  </si>
  <si>
    <t>Known Fire - Camp</t>
  </si>
  <si>
    <t>CAMP</t>
  </si>
  <si>
    <t>\\fxshare-nas05\quotashare-fs01\ESA\5 - Ignition Tracking\2021_Ignition_QC_Folders\20210402_nan_nan_nan_289473249</t>
  </si>
  <si>
    <t>04/02/2021</t>
  </si>
  <si>
    <t>2021-04-02</t>
  </si>
  <si>
    <t>20210402 04:05</t>
  </si>
  <si>
    <t>\\fxshare-nas05\quotashare-fs01\ESA\5 - Ignition Tracking\2021_Ignition_QC_Folders\20210401_nan_nan_nan_T005255763</t>
  </si>
  <si>
    <t>04/01/2021</t>
  </si>
  <si>
    <t>23:19</t>
  </si>
  <si>
    <t>T005255763</t>
  </si>
  <si>
    <t>20210402 00:29</t>
  </si>
  <si>
    <t>\\fxshare-nas05\quotashare-fs01\ESA\5 - Ignition Tracking\2021_Ignition_QC_Folders\20210401_1305328_21-0043894_nan_T005255636</t>
  </si>
  <si>
    <t>17:55</t>
  </si>
  <si>
    <t>1305328</t>
  </si>
  <si>
    <t>21-0043894</t>
  </si>
  <si>
    <t>T005255636</t>
  </si>
  <si>
    <t>NAPA 03</t>
  </si>
  <si>
    <t>20210401 18:53</t>
  </si>
  <si>
    <t>043292103, PUEBLO-2103</t>
  </si>
  <si>
    <t>6246</t>
  </si>
  <si>
    <t>399</t>
  </si>
  <si>
    <t>Fuse, Normal</t>
  </si>
  <si>
    <t>04/01/21 18:27</t>
  </si>
  <si>
    <t>04/01/21 17:50</t>
  </si>
  <si>
    <t>04/02/21 05:24</t>
  </si>
  <si>
    <t>1616991</t>
  </si>
  <si>
    <t>043292103</t>
  </si>
  <si>
    <t>\\fxshare-nas05\quotashare-fs01\ESA\5 - Ignition Tracking\2021_Ignition_QC_Folders\20210401_nan_nan_nan_1195604641</t>
  </si>
  <si>
    <t>17:39</t>
  </si>
  <si>
    <t>20210401 19:09</t>
  </si>
  <si>
    <t>\\fxshare-nas05\quotashare-fs01\ESA\5 - Ignition Tracking\2021_Ignition_QC_Folders\20210401_nan_nan_nan_2843707872</t>
  </si>
  <si>
    <t>16:39</t>
  </si>
  <si>
    <t>20210401 17:10</t>
  </si>
  <si>
    <t>\\fxshare-nas05\quotashare-fs01\ESA\5 - Ignition Tracking\2021_Ignition_QC_Folders\20210401_nan_nan_nan_6830705072</t>
  </si>
  <si>
    <t>13:56</t>
  </si>
  <si>
    <t>SAN CARLOS 08</t>
  </si>
  <si>
    <t>20210401 15:38</t>
  </si>
  <si>
    <t>Menlow Park FD</t>
  </si>
  <si>
    <t>\\fxshare-nas05\quotashare-fs01\ESA\5 - Ignition Tracking\2021_Ignition_QC_Folders\20210401_nan_nan_nan_7969549608</t>
  </si>
  <si>
    <t>07:06</t>
  </si>
  <si>
    <t>20210401 08:29</t>
  </si>
  <si>
    <t>\\fxshare-nas05\quotashare-fs01\ESA\5 - Ignition Tracking\2021_Ignition_QC_Folders\20210331_nan_nan_nan_7958268087</t>
  </si>
  <si>
    <t>03/31/2021</t>
  </si>
  <si>
    <t>21:17</t>
  </si>
  <si>
    <t>20210331 22:21</t>
  </si>
  <si>
    <t>\\fxshare-nas05\quotashare-fs01\ESA\5 - Ignition Tracking\2021_Ignition_QC_Folders\20210331_1304657_21-0043461_nan_T005254832</t>
  </si>
  <si>
    <t>20:59</t>
  </si>
  <si>
    <t>1304657</t>
  </si>
  <si>
    <t>21-0043461</t>
  </si>
  <si>
    <t>T005254832</t>
  </si>
  <si>
    <t>20210331 23:08</t>
  </si>
  <si>
    <t>ANCHOR OR GUY</t>
  </si>
  <si>
    <t>103571104, TYLER-1104</t>
  </si>
  <si>
    <t>34344</t>
  </si>
  <si>
    <t>Anchor or Guy, Broken</t>
  </si>
  <si>
    <t>ABC GRD</t>
  </si>
  <si>
    <t>03/31/21 20:48</t>
  </si>
  <si>
    <t>03/31/21 22:09</t>
  </si>
  <si>
    <t>03/31/21 22:11</t>
  </si>
  <si>
    <t>1616692</t>
  </si>
  <si>
    <t>103571104</t>
  </si>
  <si>
    <t>\\fxshare-nas05\quotashare-fs01\ESA\5 - Ignition Tracking\2021_Ignition_QC_Folders\20210331_nan_nan_nan_2415337046</t>
  </si>
  <si>
    <t>19:05</t>
  </si>
  <si>
    <t>20210331 19:11</t>
  </si>
  <si>
    <t>\\fxshare-nas05\quotashare-fs01\ESA\5 - Ignition Tracking\2021_Ignition_QC_Folders\20210331_1304628_nan_nan_T005254787</t>
  </si>
  <si>
    <t>19:03</t>
  </si>
  <si>
    <t>1304628</t>
  </si>
  <si>
    <t>T005254787</t>
  </si>
  <si>
    <t>20210331 20:07</t>
  </si>
  <si>
    <t>\\fxshare-nas05\quotashare-fs01\ESA\5 - Ignition Tracking\2021_Ignition_QC_Folders\20210331_nan_nan_nan_835558442</t>
  </si>
  <si>
    <t>06:53</t>
  </si>
  <si>
    <t>20210331 08:04</t>
  </si>
  <si>
    <t>\\fxshare-nas05\quotashare-fs01\ESA\5 - Ignition Tracking\2021_Ignition_QC_Folders\20210331_nan_nan_nan_7722246504</t>
  </si>
  <si>
    <t>01:04</t>
  </si>
  <si>
    <t>MERCED 03</t>
  </si>
  <si>
    <t>20210331 02:50</t>
  </si>
  <si>
    <t>\\fxshare-nas05\quotashare-fs01\ESA\5 - Ignition Tracking\2021_Ignition_QC_Folders\20210330_1303884_21-0043015_nan_T005253911</t>
  </si>
  <si>
    <t>21:09</t>
  </si>
  <si>
    <t>1303884</t>
  </si>
  <si>
    <t>21-0043015</t>
  </si>
  <si>
    <t>T005253911</t>
  </si>
  <si>
    <t>31534940</t>
  </si>
  <si>
    <t>MC CALL 1105</t>
  </si>
  <si>
    <t>20210330 23:29</t>
  </si>
  <si>
    <t>PRIMARY RISER POLE</t>
  </si>
  <si>
    <t>254121105, MC CALL-1105</t>
  </si>
  <si>
    <t>1103</t>
  </si>
  <si>
    <t>16545</t>
  </si>
  <si>
    <t>38010</t>
  </si>
  <si>
    <t>Pothead(Riser Termination), Deteriorated</t>
  </si>
  <si>
    <t>3rd Party, Other</t>
  </si>
  <si>
    <t>03/30/21 22:30</t>
  </si>
  <si>
    <t>03/30/21 22:45</t>
  </si>
  <si>
    <t>03/31/21 03:47</t>
  </si>
  <si>
    <t>1616363</t>
  </si>
  <si>
    <t>254121105</t>
  </si>
  <si>
    <t>\\fxshare-nas05\quotashare-fs01\ESA\5 - Ignition Tracking\2021_Ignition_QC_Folders\20210330_1303817_21-0042975_nan_T005253829</t>
  </si>
  <si>
    <t>18:07</t>
  </si>
  <si>
    <t>1303817</t>
  </si>
  <si>
    <t>21-0042975</t>
  </si>
  <si>
    <t>T005253829</t>
  </si>
  <si>
    <t>44713695</t>
  </si>
  <si>
    <t>RESERVATION ROAD 1101</t>
  </si>
  <si>
    <t>20210330 22:47</t>
  </si>
  <si>
    <t>182731101, RESERVATION ROAD-1101</t>
  </si>
  <si>
    <t>2954</t>
  </si>
  <si>
    <t>484033</t>
  </si>
  <si>
    <t xml:space="preserve">A GRD </t>
  </si>
  <si>
    <t>03/30/21 19:20</t>
  </si>
  <si>
    <t>03/30/21 18:01</t>
  </si>
  <si>
    <t>03/31/21 01:55</t>
  </si>
  <si>
    <t>03/31/21 02:15</t>
  </si>
  <si>
    <t>1616337</t>
  </si>
  <si>
    <t>182731101</t>
  </si>
  <si>
    <t>San Ramon Valley FD</t>
  </si>
  <si>
    <t>MERCED 1108</t>
  </si>
  <si>
    <t>OROVILLE 1101</t>
  </si>
  <si>
    <t>HARTER 1105</t>
  </si>
  <si>
    <t>MENLO 1101</t>
  </si>
  <si>
    <t>KEARNEY 1114</t>
  </si>
  <si>
    <t>PG&amp;E_170_IGNITION_20210226_4.jpg</t>
  </si>
  <si>
    <t>BODEGA FD</t>
  </si>
  <si>
    <t>TR7244338</t>
  </si>
  <si>
    <t>21-0028701.1, 21-0028701.2</t>
  </si>
  <si>
    <t>PG&amp;E_159_IGNITION_20210223_1.jpg</t>
  </si>
  <si>
    <t>CIRCUIT ID: 253911102</t>
  </si>
  <si>
    <t>T005222118,T005222119</t>
  </si>
  <si>
    <t>Ground moulding</t>
  </si>
  <si>
    <t>PG&amp;E_61_IGNITION_20210119_2.jpg</t>
  </si>
  <si>
    <t>PG&amp;E_56_IGNITION_20210119_2.jpg</t>
  </si>
  <si>
    <t>PG&amp;E_15_IGNITION_20210109_3.jpg</t>
  </si>
  <si>
    <r>
      <t xml:space="preserve"> </t>
    </r>
    <r>
      <rPr>
        <b/>
        <sz val="11"/>
        <color rgb="FF231F20"/>
        <rFont val="Calibri"/>
        <family val="2"/>
      </rPr>
      <t>Metric type</t>
    </r>
  </si>
  <si>
    <t>#</t>
  </si>
  <si>
    <t>2015 - 2020 Total</t>
  </si>
  <si>
    <t>Comments</t>
  </si>
  <si>
    <t>3. Utility ignited wildfire injuies</t>
  </si>
  <si>
    <t>4.a.</t>
  </si>
  <si>
    <t>Injuries due to utility-ignited wildfire (total)</t>
  </si>
  <si>
    <t>Number of injuries per year</t>
  </si>
  <si>
    <t>4. Utility ignited wildfire fatalities</t>
  </si>
  <si>
    <t>Fatalities due to utility-ignited wildfire (total)</t>
  </si>
  <si>
    <t>Number of fatalities per year</t>
  </si>
  <si>
    <t>8. Structures damaged or destroyed by utility- ignited wildfire</t>
  </si>
  <si>
    <t>8.a.</t>
  </si>
  <si>
    <t>Number of structures destroyed by utility-ignited wildfire (total)</t>
  </si>
  <si>
    <t>Number of structures destroyed per year</t>
  </si>
  <si>
    <t>9. Acreage burned by utility-ignited wildfire</t>
  </si>
  <si>
    <t>9.a.</t>
  </si>
  <si>
    <t>Acreage burned by utility-ignited wildfire (total)</t>
  </si>
  <si>
    <t>Acres burned per year</t>
  </si>
  <si>
    <t>10. Number of utility wildfire ignitions</t>
  </si>
  <si>
    <t>10.a.</t>
  </si>
  <si>
    <t>Number of ignitions (total) according to existing ignition data reporting requirement</t>
  </si>
  <si>
    <t>Number per year</t>
  </si>
  <si>
    <t>Number of ignitions in Non-HFTD (subtotal)</t>
  </si>
  <si>
    <t>Number in Non-HFTD per year</t>
  </si>
  <si>
    <t>10.c.</t>
  </si>
  <si>
    <t>Number of ignitions in HFTD (subtotal)</t>
  </si>
  <si>
    <t>Number in HFTD per year</t>
  </si>
  <si>
    <t>10.c.i.</t>
  </si>
  <si>
    <t>Number of ignitions in HFTD Zone 1</t>
  </si>
  <si>
    <t>Number in HFTD Zone 1 per year</t>
  </si>
  <si>
    <t>10.c.ii.</t>
  </si>
  <si>
    <t>Number of ignitions in HFTD Tier 2</t>
  </si>
  <si>
    <t>Number in HFTD Tier 2 per year</t>
  </si>
  <si>
    <t>10.c.iii.</t>
  </si>
  <si>
    <t>Number of ignitions in HFTD Tier 3</t>
  </si>
  <si>
    <t>Number in HFTD Tier 3 per year</t>
  </si>
  <si>
    <t>Description</t>
  </si>
  <si>
    <t>10.b.i.</t>
  </si>
  <si>
    <t>3.a.</t>
  </si>
  <si>
    <t>\\fxshare-nas05\quotashare-fs01\ESA\5 - Ignition Tracking\2021_Ignition_QC_Folders\20210406_nan_nan_nan_8313438206</t>
  </si>
  <si>
    <t>04/06/2021</t>
  </si>
  <si>
    <t>04:41</t>
  </si>
  <si>
    <t>2021-04-06</t>
  </si>
  <si>
    <t>20210406 05:35</t>
  </si>
  <si>
    <t>\\fxshare-nas05\quotashare-fs01\ESA\5 - Ignition Tracking\2021_Ignition_QC_Folders\20210405_1307171_21-0044788_nan_T005257834</t>
  </si>
  <si>
    <t>04/05/2021</t>
  </si>
  <si>
    <t>1307171</t>
  </si>
  <si>
    <t>21-0044788</t>
  </si>
  <si>
    <t>T005257834</t>
  </si>
  <si>
    <t>31535308</t>
  </si>
  <si>
    <t>20210405 13:20</t>
  </si>
  <si>
    <t>153</t>
  </si>
  <si>
    <t>58352</t>
  </si>
  <si>
    <t xml:space="preserve">WIRE DOWN 2 SPANS E/O 96357 </t>
  </si>
  <si>
    <t>04/05/21 13:57</t>
  </si>
  <si>
    <t>04/05/21 12:03</t>
  </si>
  <si>
    <t>04/05/21 15:47</t>
  </si>
  <si>
    <t>04/05/21 20:15</t>
  </si>
  <si>
    <t>1617730</t>
  </si>
  <si>
    <t>102601101</t>
  </si>
  <si>
    <t>\\fxshare-nas05\quotashare-fs01\ESA\5 - Ignition Tracking\2021_Ignition_QC_Folders\20210405_nan_nan_nan_9072513273</t>
  </si>
  <si>
    <t>20210405 12:00</t>
  </si>
  <si>
    <t xml:space="preserve">Upon arrival PGE facilities were already removed for Demo </t>
  </si>
  <si>
    <t>\\fxshare-nas05\quotashare-fs01\ESA\5 - Ignition Tracking\2021_Ignition_QC_Folders\20210405_nan_nan_nan_1082574971</t>
  </si>
  <si>
    <t>06:38</t>
  </si>
  <si>
    <t>20210405 08:41</t>
  </si>
  <si>
    <t>\\fxshare-nas05\quotashare-fs01\ESA\5 - Ignition Tracking\2021_Ignition_QC_Folders\20210404_nan_nan_nan_9140553851</t>
  </si>
  <si>
    <t>04/04/2021</t>
  </si>
  <si>
    <t>21:40</t>
  </si>
  <si>
    <t>20210404 22:11</t>
  </si>
  <si>
    <t>\\fxshare-nas05\quotashare-fs01\ESA\5 - Ignition Tracking\2021_Ignition_QC_Folders\20210404_nan_nan_nan_7766539236</t>
  </si>
  <si>
    <t>05:37</t>
  </si>
  <si>
    <t>20210404 07:41</t>
  </si>
  <si>
    <t>\\fxshare-nas05\quotashare-fs01\ESA\5 - Ignition Tracking\2021_Ignition_QC_Folders\20210404_nan_nan_nan_1955920446</t>
  </si>
  <si>
    <t>01:07</t>
  </si>
  <si>
    <t>CONCORD 02</t>
  </si>
  <si>
    <t>MARTINEZ</t>
  </si>
  <si>
    <t>20210404 02:25</t>
  </si>
  <si>
    <t>\\fxshare-nas05\quotashare-fs01\ESA\5 - Ignition Tracking\2021_Ignition_QC_Folders\20210403_nan_nan_nan_4225720248</t>
  </si>
  <si>
    <t>04/03/2021</t>
  </si>
  <si>
    <t>20210404 01:07</t>
  </si>
  <si>
    <t>\\fxshare-nas05\quotashare-fs01\ESA\5 - Ignition Tracking\2021_Ignition_QC_Folders\20210403_1306467_21-0044478_nan_T005256976</t>
  </si>
  <si>
    <t>1306467</t>
  </si>
  <si>
    <t>21-0044478</t>
  </si>
  <si>
    <t>T005256976</t>
  </si>
  <si>
    <t>Other Party-nan</t>
  </si>
  <si>
    <t>LOST HILLS</t>
  </si>
  <si>
    <t>20210403 19:29</t>
  </si>
  <si>
    <t>OTHER GROUND VEGETATION</t>
  </si>
  <si>
    <t>254402105, TWISSELMAN-2105</t>
  </si>
  <si>
    <t>270</t>
  </si>
  <si>
    <t>MTR#1009512871</t>
  </si>
  <si>
    <t>04/03/21 19:24</t>
  </si>
  <si>
    <t>04/03/21 15:34</t>
  </si>
  <si>
    <t>04/03/21 20:04</t>
  </si>
  <si>
    <t>1617411</t>
  </si>
  <si>
    <t>254402105</t>
  </si>
  <si>
    <t>\\fxshare-nas05\quotashare-fs01\ESA\5 - Ignition Tracking\2021_Ignition_QC_Folders\20210403_nan_nan_nan_9338848708</t>
  </si>
  <si>
    <t>20210403 08:49</t>
  </si>
  <si>
    <t>\\fxshare-nas05\quotashare-fs01\ESA\5 - Ignition Tracking\2021_Ignition_QC_Folders\20210403_nan_nan_nan_7869936260</t>
  </si>
  <si>
    <t>04:17</t>
  </si>
  <si>
    <t>20210403 05:24</t>
  </si>
  <si>
    <t>WOOD</t>
  </si>
  <si>
    <t>\\fxshare-nas05\quotashare-fs01\ESA\5 - Ignition Tracking\2021_Ignition_QC_Folders\20210403_nan_nan_nan_8524881358</t>
  </si>
  <si>
    <t>00:07</t>
  </si>
  <si>
    <t>8524881358</t>
  </si>
  <si>
    <t>20210403 00:53</t>
  </si>
  <si>
    <t>\\fxshare-nas05\quotashare-fs01\ESA\5 - Ignition Tracking\2021_Ignition_QC_Folders\20210402_1306174_21-0044377_nan_T005256596</t>
  </si>
  <si>
    <t>23:18</t>
  </si>
  <si>
    <t>1306174</t>
  </si>
  <si>
    <t>21-0044377</t>
  </si>
  <si>
    <t>T005256596</t>
  </si>
  <si>
    <t>NEWMAN 1105</t>
  </si>
  <si>
    <t>20210403 01:47</t>
  </si>
  <si>
    <t>overhead in alley</t>
  </si>
  <si>
    <t>162741105, NEWMAN-1105</t>
  </si>
  <si>
    <t>4002</t>
  </si>
  <si>
    <t>MTR#1003793882</t>
  </si>
  <si>
    <t>04/03/21 02:35</t>
  </si>
  <si>
    <t>04/02/21 23:17</t>
  </si>
  <si>
    <t>04/03/21 10:24</t>
  </si>
  <si>
    <t>1617320</t>
  </si>
  <si>
    <t>162741105</t>
  </si>
  <si>
    <t>\\fxshare-nas05\quotashare-fs01\ESA\5 - Ignition Tracking\2021_Ignition_QC_Folders\20210402_1306090_21-0044352_nan_T005256524</t>
  </si>
  <si>
    <t>18:46</t>
  </si>
  <si>
    <t>1306090</t>
  </si>
  <si>
    <t>21-0044352</t>
  </si>
  <si>
    <t>T005256524</t>
  </si>
  <si>
    <t>44720372</t>
  </si>
  <si>
    <t>20210402 21:41</t>
  </si>
  <si>
    <t>062701104, CORDELIA-1104</t>
  </si>
  <si>
    <t>13229</t>
  </si>
  <si>
    <t>04/02/21 21:42</t>
  </si>
  <si>
    <t>04/02/21 18:44</t>
  </si>
  <si>
    <t>04/05/21 12:50</t>
  </si>
  <si>
    <t>1617289</t>
  </si>
  <si>
    <t>062701104</t>
  </si>
  <si>
    <t>\\fxshare-nas05\quotashare-fs01\ESA\5 - Ignition Tracking\2021_Ignition_QC_Folders\20210311_nan_nan_nan_7039799463</t>
  </si>
  <si>
    <t>00:15</t>
  </si>
  <si>
    <t>BAKERSFIELD 09</t>
  </si>
  <si>
    <t>20210405 08:43</t>
  </si>
  <si>
    <t>MIA201714460</t>
  </si>
  <si>
    <t>REDWOOD VALLEY</t>
  </si>
  <si>
    <t>EIR20170096</t>
  </si>
  <si>
    <t>1894461, 1894587</t>
  </si>
  <si>
    <t>17-0085286</t>
  </si>
  <si>
    <t>EI171008I</t>
  </si>
  <si>
    <t>20200336</t>
  </si>
  <si>
    <t>EI200209A</t>
  </si>
  <si>
    <t>20201829</t>
  </si>
  <si>
    <t>785115</t>
  </si>
  <si>
    <t>20-0019450</t>
  </si>
  <si>
    <t>20201827</t>
  </si>
  <si>
    <t>20201822</t>
  </si>
  <si>
    <t>20200338</t>
  </si>
  <si>
    <t>900284</t>
  </si>
  <si>
    <t>EI200423A</t>
  </si>
  <si>
    <t>20201803</t>
  </si>
  <si>
    <t>20201801</t>
  </si>
  <si>
    <t>20201792</t>
  </si>
  <si>
    <t>958153</t>
  </si>
  <si>
    <t>20201766</t>
  </si>
  <si>
    <t>1084936</t>
  </si>
  <si>
    <t>20-0099544</t>
  </si>
  <si>
    <t>20201764</t>
  </si>
  <si>
    <t>1094683</t>
  </si>
  <si>
    <t>20201398</t>
  </si>
  <si>
    <t>EI201017A</t>
  </si>
  <si>
    <t>20201711</t>
  </si>
  <si>
    <t>20-0113307</t>
  </si>
  <si>
    <t>EI201026B</t>
  </si>
  <si>
    <t>South San Francisco FD</t>
  </si>
  <si>
    <t>20201753</t>
  </si>
  <si>
    <t>20201746</t>
  </si>
  <si>
    <t>1138615</t>
  </si>
  <si>
    <t>20-0118307</t>
  </si>
  <si>
    <t>20201741</t>
  </si>
  <si>
    <t>1141257</t>
  </si>
  <si>
    <t>COLUSA 1101</t>
  </si>
  <si>
    <t>20201735</t>
  </si>
  <si>
    <t>1143656</t>
  </si>
  <si>
    <t>20-0120702</t>
  </si>
  <si>
    <t>20201619</t>
  </si>
  <si>
    <t>EI201123A</t>
  </si>
  <si>
    <t>20201368</t>
  </si>
  <si>
    <t>1095236</t>
  </si>
  <si>
    <t>20-0102112</t>
  </si>
  <si>
    <t>EI200927A</t>
  </si>
  <si>
    <t>ZOGG</t>
  </si>
  <si>
    <t>EI191016A</t>
  </si>
  <si>
    <t>T004868984</t>
  </si>
  <si>
    <t>T004890378</t>
  </si>
  <si>
    <t>7522586130</t>
  </si>
  <si>
    <t>T004888776</t>
  </si>
  <si>
    <t>3393926894</t>
  </si>
  <si>
    <t>T004890986</t>
  </si>
  <si>
    <t>T004889351</t>
  </si>
  <si>
    <t>T004890712</t>
  </si>
  <si>
    <t>T004890738</t>
  </si>
  <si>
    <t>T004894393</t>
  </si>
  <si>
    <t>T004893509</t>
  </si>
  <si>
    <t>T004895982</t>
  </si>
  <si>
    <t>T004897442</t>
  </si>
  <si>
    <t>T004898255</t>
  </si>
  <si>
    <t>T004902564</t>
  </si>
  <si>
    <t>T004908785</t>
  </si>
  <si>
    <t>T004910255</t>
  </si>
  <si>
    <t>T004909835</t>
  </si>
  <si>
    <t>T004909381</t>
  </si>
  <si>
    <t>T004912612</t>
  </si>
  <si>
    <t>T004913501</t>
  </si>
  <si>
    <t>T004913819</t>
  </si>
  <si>
    <t>T004914425</t>
  </si>
  <si>
    <t>T004917552</t>
  </si>
  <si>
    <t>T004918435</t>
  </si>
  <si>
    <t>0988316561</t>
  </si>
  <si>
    <t>T004934225</t>
  </si>
  <si>
    <t>T004934696</t>
  </si>
  <si>
    <t>T004938033</t>
  </si>
  <si>
    <t>T004942137</t>
  </si>
  <si>
    <t>T004942880</t>
  </si>
  <si>
    <t>T004944322</t>
  </si>
  <si>
    <t>T004946853</t>
  </si>
  <si>
    <t>T004947690</t>
  </si>
  <si>
    <t>T004947347</t>
  </si>
  <si>
    <t>5655493</t>
  </si>
  <si>
    <t>T004948555</t>
  </si>
  <si>
    <t>3982904987</t>
  </si>
  <si>
    <t>7508248105</t>
  </si>
  <si>
    <t>T004950556</t>
  </si>
  <si>
    <t>T004951422</t>
  </si>
  <si>
    <t>T004952435</t>
  </si>
  <si>
    <t>T004952439</t>
  </si>
  <si>
    <t>T004953354</t>
  </si>
  <si>
    <t>T004953422</t>
  </si>
  <si>
    <t>T004954552</t>
  </si>
  <si>
    <t>T004954881</t>
  </si>
  <si>
    <t>T004955175</t>
  </si>
  <si>
    <t>T004955809</t>
  </si>
  <si>
    <t>T004955900</t>
  </si>
  <si>
    <t>T004956134</t>
  </si>
  <si>
    <t>T004956642</t>
  </si>
  <si>
    <t>T004956856</t>
  </si>
  <si>
    <t>T004957584</t>
  </si>
  <si>
    <t>T004957414</t>
  </si>
  <si>
    <t>T004957509</t>
  </si>
  <si>
    <t>T004958260</t>
  </si>
  <si>
    <t>T004958540</t>
  </si>
  <si>
    <t>T004958786/6678618812</t>
  </si>
  <si>
    <t>T004959376</t>
  </si>
  <si>
    <t>T004959753</t>
  </si>
  <si>
    <t>T004960059</t>
  </si>
  <si>
    <t>T004961090</t>
  </si>
  <si>
    <t>T004961121</t>
  </si>
  <si>
    <t>T004961095</t>
  </si>
  <si>
    <t>T004962489</t>
  </si>
  <si>
    <t>T004963111</t>
  </si>
  <si>
    <t>T004965965, T004965974</t>
  </si>
  <si>
    <t>T004966095</t>
  </si>
  <si>
    <t>T004966618</t>
  </si>
  <si>
    <t>T004967500</t>
  </si>
  <si>
    <t>T004967694</t>
  </si>
  <si>
    <t>T004968069</t>
  </si>
  <si>
    <t>T004967956</t>
  </si>
  <si>
    <t>T004968488</t>
  </si>
  <si>
    <t>T004968742</t>
  </si>
  <si>
    <t>T004969757</t>
  </si>
  <si>
    <t>T004969435</t>
  </si>
  <si>
    <t>T004969715</t>
  </si>
  <si>
    <t>T004969204</t>
  </si>
  <si>
    <t>T004969587</t>
  </si>
  <si>
    <t>T004969344</t>
  </si>
  <si>
    <t>T004969297</t>
  </si>
  <si>
    <t>T004970358</t>
  </si>
  <si>
    <t>T004971275</t>
  </si>
  <si>
    <t>T004971256</t>
  </si>
  <si>
    <t>2153865236</t>
  </si>
  <si>
    <t>T004973229</t>
  </si>
  <si>
    <t>T004973558</t>
  </si>
  <si>
    <t>T004975607, T004975608</t>
  </si>
  <si>
    <t>T004975967</t>
  </si>
  <si>
    <t>T004976528</t>
  </si>
  <si>
    <t>T004976836</t>
  </si>
  <si>
    <t>T004976584</t>
  </si>
  <si>
    <t>T004976738</t>
  </si>
  <si>
    <t>T004977038, T004977062</t>
  </si>
  <si>
    <t>T004977459</t>
  </si>
  <si>
    <t>T004977144</t>
  </si>
  <si>
    <t>T004977760</t>
  </si>
  <si>
    <t>T004977733</t>
  </si>
  <si>
    <t>T004979247</t>
  </si>
  <si>
    <t>T004979333</t>
  </si>
  <si>
    <t>T004978595</t>
  </si>
  <si>
    <t>T004979044</t>
  </si>
  <si>
    <t>9516744002</t>
  </si>
  <si>
    <t>T004981231</t>
  </si>
  <si>
    <t>T004981252</t>
  </si>
  <si>
    <t>T004981486</t>
  </si>
  <si>
    <t>T004981427</t>
  </si>
  <si>
    <t>T004982202</t>
  </si>
  <si>
    <t>T004982054</t>
  </si>
  <si>
    <t>T004982479</t>
  </si>
  <si>
    <t>T004982511</t>
  </si>
  <si>
    <t>9926522949</t>
  </si>
  <si>
    <t>T004985269</t>
  </si>
  <si>
    <t>T004984867, T004984875, T004984915</t>
  </si>
  <si>
    <t>T004985074</t>
  </si>
  <si>
    <t>T004984329</t>
  </si>
  <si>
    <t>T004985036, T004985111</t>
  </si>
  <si>
    <t>719625521, T004985670</t>
  </si>
  <si>
    <t>T004986205</t>
  </si>
  <si>
    <t>T004985412</t>
  </si>
  <si>
    <t>T004986784</t>
  </si>
  <si>
    <t>T004987153</t>
  </si>
  <si>
    <t>8930735</t>
  </si>
  <si>
    <t>T004987518</t>
  </si>
  <si>
    <t>T004987783</t>
  </si>
  <si>
    <t>T004987447</t>
  </si>
  <si>
    <t>1421434</t>
  </si>
  <si>
    <t>T004988900</t>
  </si>
  <si>
    <t>T004988519</t>
  </si>
  <si>
    <t>T004989649</t>
  </si>
  <si>
    <t>T004989887</t>
  </si>
  <si>
    <t>T004990545</t>
  </si>
  <si>
    <t>T004990644, T004990699, T004990717</t>
  </si>
  <si>
    <t>T004991839</t>
  </si>
  <si>
    <t>T004991673</t>
  </si>
  <si>
    <t>T004991146</t>
  </si>
  <si>
    <t>1321534057</t>
  </si>
  <si>
    <t>T004992223</t>
  </si>
  <si>
    <t>T004991999</t>
  </si>
  <si>
    <t>T004992419, T004992411</t>
  </si>
  <si>
    <t>T004993124</t>
  </si>
  <si>
    <t>T004992992</t>
  </si>
  <si>
    <t>5419634008</t>
  </si>
  <si>
    <t>T004993605</t>
  </si>
  <si>
    <t>5376300</t>
  </si>
  <si>
    <t>T004993487</t>
  </si>
  <si>
    <t>T004994290</t>
  </si>
  <si>
    <t>T004994190</t>
  </si>
  <si>
    <t>T004994563</t>
  </si>
  <si>
    <t>T004994541</t>
  </si>
  <si>
    <t>T004993692, T004993847</t>
  </si>
  <si>
    <t>T004993660</t>
  </si>
  <si>
    <t>T004994147</t>
  </si>
  <si>
    <t>T004994091, T004994086</t>
  </si>
  <si>
    <t>T004995449</t>
  </si>
  <si>
    <t>T004995450</t>
  </si>
  <si>
    <t>T004995429</t>
  </si>
  <si>
    <t>T004995080, T004995081, T004995082, T004995083</t>
  </si>
  <si>
    <t>T004995288</t>
  </si>
  <si>
    <t>T004996559</t>
  </si>
  <si>
    <t>T004996016, T004996017</t>
  </si>
  <si>
    <t>T004995532</t>
  </si>
  <si>
    <t>T004997229</t>
  </si>
  <si>
    <t>T004996568</t>
  </si>
  <si>
    <t>T004998317</t>
  </si>
  <si>
    <t>T004998280</t>
  </si>
  <si>
    <t>T004997635</t>
  </si>
  <si>
    <t>T004998865</t>
  </si>
  <si>
    <t>T004998901</t>
  </si>
  <si>
    <t>T004998528</t>
  </si>
  <si>
    <t>T004998832</t>
  </si>
  <si>
    <t>T004998546</t>
  </si>
  <si>
    <t>T004998801</t>
  </si>
  <si>
    <t>T004999601</t>
  </si>
  <si>
    <t>T004999577, T004999520</t>
  </si>
  <si>
    <t>T004999276</t>
  </si>
  <si>
    <t>T005000601</t>
  </si>
  <si>
    <t>T005000642</t>
  </si>
  <si>
    <t>T005000163</t>
  </si>
  <si>
    <t>T004999793, T004999804, T004999851</t>
  </si>
  <si>
    <t>T005000056</t>
  </si>
  <si>
    <t>T005001439</t>
  </si>
  <si>
    <t>T005000693</t>
  </si>
  <si>
    <t>T005001689</t>
  </si>
  <si>
    <t>T005002755</t>
  </si>
  <si>
    <t>T005003901, T005003918, T005004011</t>
  </si>
  <si>
    <t>T005003976, T005003984, T005003992</t>
  </si>
  <si>
    <t>T005003374, T005003376</t>
  </si>
  <si>
    <t>T005003408</t>
  </si>
  <si>
    <t>T005004597</t>
  </si>
  <si>
    <t>T005004446</t>
  </si>
  <si>
    <t>T005005582</t>
  </si>
  <si>
    <t>T005005580</t>
  </si>
  <si>
    <t>T005005563</t>
  </si>
  <si>
    <t>T005006417</t>
  </si>
  <si>
    <t>T005007608</t>
  </si>
  <si>
    <t>T005007331, T005007329</t>
  </si>
  <si>
    <t>T005007963</t>
  </si>
  <si>
    <t>T005009040, T005009043</t>
  </si>
  <si>
    <t>T005008273</t>
  </si>
  <si>
    <t>T005008216</t>
  </si>
  <si>
    <t>T005009296</t>
  </si>
  <si>
    <t>T005009653</t>
  </si>
  <si>
    <t>T005009675</t>
  </si>
  <si>
    <t>T005010283</t>
  </si>
  <si>
    <t>T005009817</t>
  </si>
  <si>
    <t>T005010178</t>
  </si>
  <si>
    <t>9189514853</t>
  </si>
  <si>
    <t>T005011806</t>
  </si>
  <si>
    <t>T005012361</t>
  </si>
  <si>
    <t>T005013992</t>
  </si>
  <si>
    <t>T005014375</t>
  </si>
  <si>
    <t>T005015397</t>
  </si>
  <si>
    <t>T005015590</t>
  </si>
  <si>
    <t>T005016246</t>
  </si>
  <si>
    <t>T005018324</t>
  </si>
  <si>
    <t>4106506592, 4100163107, T005020180, T005020183</t>
  </si>
  <si>
    <t>T005020734</t>
  </si>
  <si>
    <t>T005020451</t>
  </si>
  <si>
    <t>T005020988</t>
  </si>
  <si>
    <t>T005021941</t>
  </si>
  <si>
    <t>T005021798, T005021851, T005021864</t>
  </si>
  <si>
    <t>T005022621</t>
  </si>
  <si>
    <t>T005022666, T005022645</t>
  </si>
  <si>
    <t>T005022146</t>
  </si>
  <si>
    <t>T005022891</t>
  </si>
  <si>
    <t>T005023964</t>
  </si>
  <si>
    <t>T005023902</t>
  </si>
  <si>
    <t>1011519643</t>
  </si>
  <si>
    <t>T005025519, T005025477</t>
  </si>
  <si>
    <t>T005026072, T005026073</t>
  </si>
  <si>
    <t>T005025746</t>
  </si>
  <si>
    <t>T005026638, T005026541, T005026476, 6063478364</t>
  </si>
  <si>
    <t>T005026368</t>
  </si>
  <si>
    <t>T005026615</t>
  </si>
  <si>
    <t>T005026533, 0006199034</t>
  </si>
  <si>
    <t>T005026363</t>
  </si>
  <si>
    <t>T005027452</t>
  </si>
  <si>
    <t>T005027554</t>
  </si>
  <si>
    <t>T005027389</t>
  </si>
  <si>
    <t>T005028098, T005028099</t>
  </si>
  <si>
    <t>T005029398</t>
  </si>
  <si>
    <t>T005028983</t>
  </si>
  <si>
    <t>T005029418</t>
  </si>
  <si>
    <t>T005028588</t>
  </si>
  <si>
    <t>T005028472</t>
  </si>
  <si>
    <t>T005029973</t>
  </si>
  <si>
    <t>T005030852, 0000221764</t>
  </si>
  <si>
    <t>T005030849</t>
  </si>
  <si>
    <t>T005030770</t>
  </si>
  <si>
    <t>T005031499</t>
  </si>
  <si>
    <t>T005031545</t>
  </si>
  <si>
    <t>T005031658</t>
  </si>
  <si>
    <t>T005031820</t>
  </si>
  <si>
    <t>T005033731</t>
  </si>
  <si>
    <t>T005032935</t>
  </si>
  <si>
    <t>4368797</t>
  </si>
  <si>
    <t>T005033740</t>
  </si>
  <si>
    <t>T005035107</t>
  </si>
  <si>
    <t>T005035302</t>
  </si>
  <si>
    <t>T005036293</t>
  </si>
  <si>
    <t>T005036800, 1916989502</t>
  </si>
  <si>
    <t>T005036469, T005036424</t>
  </si>
  <si>
    <t>T005037256</t>
  </si>
  <si>
    <t>T005039438</t>
  </si>
  <si>
    <t>T005037684</t>
  </si>
  <si>
    <t>T005038959</t>
  </si>
  <si>
    <t>T005039057, T005039070, T005039071</t>
  </si>
  <si>
    <t>T005038891</t>
  </si>
  <si>
    <t>T005039099</t>
  </si>
  <si>
    <t>T005038733</t>
  </si>
  <si>
    <t>T005041710</t>
  </si>
  <si>
    <t>T005040154</t>
  </si>
  <si>
    <t>T005042007</t>
  </si>
  <si>
    <t>T005041698, T005041984</t>
  </si>
  <si>
    <t>T005041103</t>
  </si>
  <si>
    <t>T005043244, T005044088</t>
  </si>
  <si>
    <t>T005046520</t>
  </si>
  <si>
    <t>T005046226</t>
  </si>
  <si>
    <t>T005047551, T005047537</t>
  </si>
  <si>
    <t>T005047984, T005047626, T005047627</t>
  </si>
  <si>
    <t>T005048365</t>
  </si>
  <si>
    <t>T005048785</t>
  </si>
  <si>
    <t>T005049550</t>
  </si>
  <si>
    <t>T005048846</t>
  </si>
  <si>
    <t>3562304495</t>
  </si>
  <si>
    <t>T005050004, T005050013, T005050038</t>
  </si>
  <si>
    <t>T005050024</t>
  </si>
  <si>
    <t>T005050879</t>
  </si>
  <si>
    <t>T005050462</t>
  </si>
  <si>
    <t>T005051806</t>
  </si>
  <si>
    <t>T005051731</t>
  </si>
  <si>
    <t>T005051756, T005051749, T005051745</t>
  </si>
  <si>
    <t>T005052704</t>
  </si>
  <si>
    <t>T005052674</t>
  </si>
  <si>
    <t>T005054107</t>
  </si>
  <si>
    <t>T005054967</t>
  </si>
  <si>
    <t>T005055025</t>
  </si>
  <si>
    <t>T005055134</t>
  </si>
  <si>
    <t>T005055052</t>
  </si>
  <si>
    <t>T005054403</t>
  </si>
  <si>
    <t>T005054479</t>
  </si>
  <si>
    <t>T005055827</t>
  </si>
  <si>
    <t>T005058498, T005058501, T005058502</t>
  </si>
  <si>
    <t>T005058316</t>
  </si>
  <si>
    <t>T005058318</t>
  </si>
  <si>
    <t>5248851079</t>
  </si>
  <si>
    <t>T005059842</t>
  </si>
  <si>
    <t>T005059798</t>
  </si>
  <si>
    <t>T005061455</t>
  </si>
  <si>
    <t>T005062332</t>
  </si>
  <si>
    <t>T005062619</t>
  </si>
  <si>
    <t>T005062903</t>
  </si>
  <si>
    <t>T005062637, T005062615</t>
  </si>
  <si>
    <t>T005063101</t>
  </si>
  <si>
    <t>T005063362</t>
  </si>
  <si>
    <t>T005063254</t>
  </si>
  <si>
    <t>T005064349</t>
  </si>
  <si>
    <t>T005063625</t>
  </si>
  <si>
    <t>T005063383</t>
  </si>
  <si>
    <t>T005063379</t>
  </si>
  <si>
    <t>T005064995</t>
  </si>
  <si>
    <t>T005065660</t>
  </si>
  <si>
    <t>T005064645</t>
  </si>
  <si>
    <t xml:space="preserve">T005065441, T005065445, X315311699, 3317014869, </t>
  </si>
  <si>
    <t>T005066217</t>
  </si>
  <si>
    <t>T005066749</t>
  </si>
  <si>
    <t>T005067753</t>
  </si>
  <si>
    <t>T005067572</t>
  </si>
  <si>
    <t>T005067237</t>
  </si>
  <si>
    <t>T005066209</t>
  </si>
  <si>
    <t>T005068574, T005068274</t>
  </si>
  <si>
    <t>T005069938, T005069939</t>
  </si>
  <si>
    <t>T005070714, T005070715</t>
  </si>
  <si>
    <t>T005071291</t>
  </si>
  <si>
    <t>T005073697</t>
  </si>
  <si>
    <t>T005074139</t>
  </si>
  <si>
    <t>T005074545</t>
  </si>
  <si>
    <t>T005075412</t>
  </si>
  <si>
    <t>T005075332</t>
  </si>
  <si>
    <t>T005075473</t>
  </si>
  <si>
    <t>T005077103, T005077101</t>
  </si>
  <si>
    <t>T005076756</t>
  </si>
  <si>
    <t>T005077510, T005077542</t>
  </si>
  <si>
    <t>T005078667</t>
  </si>
  <si>
    <t>T005078469</t>
  </si>
  <si>
    <t>T005079408</t>
  </si>
  <si>
    <t>T005080808</t>
  </si>
  <si>
    <t>T005081224, T005081222, T005081221</t>
  </si>
  <si>
    <t>T005081285, T005081269, T005081295</t>
  </si>
  <si>
    <t>T005081378</t>
  </si>
  <si>
    <t>T005080954</t>
  </si>
  <si>
    <t>2960197905</t>
  </si>
  <si>
    <t>X315360129</t>
  </si>
  <si>
    <t>T005082490</t>
  </si>
  <si>
    <t>T005083366</t>
  </si>
  <si>
    <t>T005082624</t>
  </si>
  <si>
    <t>T005084848</t>
  </si>
  <si>
    <t>T005086039, T005086028</t>
  </si>
  <si>
    <t>T005086200</t>
  </si>
  <si>
    <t>T005086620</t>
  </si>
  <si>
    <t>T005086669</t>
  </si>
  <si>
    <t>T005087089</t>
  </si>
  <si>
    <t>T005087088</t>
  </si>
  <si>
    <t>T005089667</t>
  </si>
  <si>
    <t>T005091602</t>
  </si>
  <si>
    <t>T005092443</t>
  </si>
  <si>
    <t>T005092445</t>
  </si>
  <si>
    <t>T005093324</t>
  </si>
  <si>
    <t>T005093954</t>
  </si>
  <si>
    <t>T005095026</t>
  </si>
  <si>
    <t>T005095053</t>
  </si>
  <si>
    <t>T005095735, T005095674</t>
  </si>
  <si>
    <t>896104021</t>
  </si>
  <si>
    <t>T005096625</t>
  </si>
  <si>
    <t>3633434069</t>
  </si>
  <si>
    <t>T005097498</t>
  </si>
  <si>
    <t>T005097866</t>
  </si>
  <si>
    <t>T005097997</t>
  </si>
  <si>
    <t>T005098703</t>
  </si>
  <si>
    <t>T005098887</t>
  </si>
  <si>
    <t>T005100483</t>
  </si>
  <si>
    <t>T005100422</t>
  </si>
  <si>
    <t>T005100705</t>
  </si>
  <si>
    <t>T005100899</t>
  </si>
  <si>
    <t>T005101391</t>
  </si>
  <si>
    <t>T005101393, T005101425, T005101432, T005101461</t>
  </si>
  <si>
    <t>3402491047</t>
  </si>
  <si>
    <t>T005100848</t>
  </si>
  <si>
    <t>T005103236, T005103229</t>
  </si>
  <si>
    <t>T005103878</t>
  </si>
  <si>
    <t>T005104979</t>
  </si>
  <si>
    <t>T005103621</t>
  </si>
  <si>
    <t>4302686554, 4302423743, T005103856</t>
  </si>
  <si>
    <t>T005103773</t>
  </si>
  <si>
    <t>T005106407</t>
  </si>
  <si>
    <t>4313564029</t>
  </si>
  <si>
    <t>T005109042</t>
  </si>
  <si>
    <t>T005109112</t>
  </si>
  <si>
    <t>T005110258</t>
  </si>
  <si>
    <t>880846572</t>
  </si>
  <si>
    <t>T005111308</t>
  </si>
  <si>
    <t>T005111412</t>
  </si>
  <si>
    <t>T005112830, T005112895</t>
  </si>
  <si>
    <t>T005113925</t>
  </si>
  <si>
    <t>T005114022</t>
  </si>
  <si>
    <t>T005114352</t>
  </si>
  <si>
    <t>T005114769</t>
  </si>
  <si>
    <t>T005116171</t>
  </si>
  <si>
    <t>T005117333</t>
  </si>
  <si>
    <t>T005117359</t>
  </si>
  <si>
    <t>T005119189</t>
  </si>
  <si>
    <t>T005119104</t>
  </si>
  <si>
    <t>993697431</t>
  </si>
  <si>
    <t>T005120823</t>
  </si>
  <si>
    <t>T005120942</t>
  </si>
  <si>
    <t>T005120289</t>
  </si>
  <si>
    <t>T005121627</t>
  </si>
  <si>
    <t>T005124788</t>
  </si>
  <si>
    <t>T005125255</t>
  </si>
  <si>
    <t>T005129398</t>
  </si>
  <si>
    <t>T005129955</t>
  </si>
  <si>
    <t>T005129975</t>
  </si>
  <si>
    <t>249370209</t>
  </si>
  <si>
    <t>T005133514</t>
  </si>
  <si>
    <t>T005134634</t>
  </si>
  <si>
    <t>T005134888</t>
  </si>
  <si>
    <t>T005136857, T005136856, T005136858</t>
  </si>
  <si>
    <t>6323314251</t>
  </si>
  <si>
    <t>T005137497</t>
  </si>
  <si>
    <t>T005138402</t>
  </si>
  <si>
    <t>T005139762</t>
  </si>
  <si>
    <t>T005144753, T005144764</t>
  </si>
  <si>
    <t>T005145000</t>
  </si>
  <si>
    <t>T005146055</t>
  </si>
  <si>
    <t>T005149708</t>
  </si>
  <si>
    <t>T005152860</t>
  </si>
  <si>
    <t>T005152909, T005152910</t>
  </si>
  <si>
    <t>T005155202</t>
  </si>
  <si>
    <t>T005104916, T005104923</t>
  </si>
  <si>
    <t>T005086055, T005086089</t>
  </si>
  <si>
    <t>T005023958</t>
  </si>
  <si>
    <t>T005012981</t>
  </si>
  <si>
    <t>T004998560</t>
  </si>
  <si>
    <t>T004981869</t>
  </si>
  <si>
    <t>T005105257</t>
  </si>
  <si>
    <t>T005107098</t>
  </si>
  <si>
    <t>1163001, T005078020</t>
  </si>
  <si>
    <t>T005134891</t>
  </si>
  <si>
    <t>1158253</t>
  </si>
  <si>
    <t>T004998512,T004998518, T004998520, T004998557</t>
  </si>
  <si>
    <t>T005096220</t>
  </si>
  <si>
    <t>T004987955</t>
  </si>
  <si>
    <t>T005108075, T005108076, T005108184</t>
  </si>
  <si>
    <t>T005107052</t>
  </si>
  <si>
    <t>T005015509</t>
  </si>
  <si>
    <t>T005007808</t>
  </si>
  <si>
    <t>T005055688, T005055689</t>
  </si>
  <si>
    <t>T004951642</t>
  </si>
  <si>
    <t>T005013900</t>
  </si>
  <si>
    <t>T004993130</t>
  </si>
  <si>
    <t>T005096146</t>
  </si>
  <si>
    <t>T005018705</t>
  </si>
  <si>
    <t>T005076133</t>
  </si>
  <si>
    <t>T005004475, T001771576</t>
  </si>
  <si>
    <t>T004963150</t>
  </si>
  <si>
    <t xml:space="preserve"> T005103776, T005103772</t>
  </si>
  <si>
    <t>T005021131</t>
  </si>
  <si>
    <t>T005094058</t>
  </si>
  <si>
    <t>T004886680</t>
  </si>
  <si>
    <t>T005046204</t>
  </si>
  <si>
    <t>T004991754</t>
  </si>
  <si>
    <t>T005029065</t>
  </si>
  <si>
    <t>T005040118</t>
  </si>
  <si>
    <t>T005024535</t>
  </si>
  <si>
    <t>T004973647</t>
  </si>
  <si>
    <t>T005087860, T005087866, T005087869, T005087875, T005087876, T005087897</t>
  </si>
  <si>
    <t>T004972715</t>
  </si>
  <si>
    <t>T005010035</t>
  </si>
  <si>
    <t>T005140477</t>
  </si>
  <si>
    <t>T005018223</t>
  </si>
  <si>
    <t>T005109884</t>
  </si>
  <si>
    <t>8992264</t>
  </si>
  <si>
    <t>T005018213, T005018215, T005018216, T005018226</t>
  </si>
  <si>
    <t>T005034103</t>
  </si>
  <si>
    <t>T005095210</t>
  </si>
  <si>
    <t>T005063439</t>
  </si>
  <si>
    <t>T005140291, T005140298, T005140353</t>
  </si>
  <si>
    <t>T004993471</t>
  </si>
  <si>
    <t>T004912963</t>
  </si>
  <si>
    <t>T005008092</t>
  </si>
  <si>
    <t>T005102711</t>
  </si>
  <si>
    <t>T005015795</t>
  </si>
  <si>
    <t>T005081205</t>
  </si>
  <si>
    <t xml:space="preserve">STOCKDALE 2115 </t>
  </si>
  <si>
    <t>SAN JOSE B 1105</t>
  </si>
  <si>
    <t>VIERRA 1706</t>
  </si>
  <si>
    <t>SONOMA 1102</t>
  </si>
  <si>
    <t>Winton FD</t>
  </si>
  <si>
    <t xml:space="preserve">SARATOGA 1115 </t>
  </si>
  <si>
    <t>MC KEE 1104</t>
  </si>
  <si>
    <t>\\fxshare-nas05\quotashare-fs01\ESA\5 - Ignition Tracking\2021_Ignition_QC_Folders\20210406_nan_nan_nan_8275662020</t>
  </si>
  <si>
    <t>18:43</t>
  </si>
  <si>
    <t>20210406 19:34</t>
  </si>
  <si>
    <t>T005252336,T005252410</t>
  </si>
  <si>
    <t>Conductor, triplex</t>
  </si>
  <si>
    <t>Circuit ID: 16288-1111</t>
  </si>
  <si>
    <t>Circuit ID: 254601103</t>
  </si>
  <si>
    <t>cutout arm, 3 cutouts, transformer</t>
  </si>
  <si>
    <t>Sutter FD</t>
  </si>
  <si>
    <t xml:space="preserve">Sutter Fire Dept. </t>
  </si>
  <si>
    <t>1250238, 1250325, 1250323, 1250835</t>
  </si>
  <si>
    <t>CIRCUIT ID: 253491110, SAP ID 104014982</t>
  </si>
  <si>
    <t>pole</t>
  </si>
  <si>
    <t>Tejon-Lebec 70 KV</t>
  </si>
  <si>
    <t>1207162, TR6810151</t>
  </si>
  <si>
    <t>CIRCUIT ID: 252971106, SAP 103858153</t>
  </si>
  <si>
    <t>T005159755, T005159772, T005159756, T005159750</t>
  </si>
  <si>
    <t>Crossarm, Insulators, Tie Wire, Conductor - Primary</t>
  </si>
  <si>
    <t>Pole ID: 101583568</t>
  </si>
  <si>
    <t>\\fxshare-nas05\quotashare-fs01\ESA\5 - Ignition Tracking\2021_Ignition_QC_Folders\20210407_1309459_nan_nan_T005259610</t>
  </si>
  <si>
    <t>04/07/2021</t>
  </si>
  <si>
    <t>13:59</t>
  </si>
  <si>
    <t>1309459</t>
  </si>
  <si>
    <t>T005259610</t>
  </si>
  <si>
    <t>2021-04-09</t>
  </si>
  <si>
    <t>ROYAL OAKS</t>
  </si>
  <si>
    <t>20210407 15:10</t>
  </si>
  <si>
    <t>\\fxshare-nas05\quotashare-fs01\ESA\5 - Ignition Tracking\2021_Ignition_QC_Folders\20210409_nan_nan_nan_X315917381</t>
  </si>
  <si>
    <t>04/09/2021</t>
  </si>
  <si>
    <t>X315917381</t>
  </si>
  <si>
    <t>DINUBA 01</t>
  </si>
  <si>
    <t>DINUBA</t>
  </si>
  <si>
    <t>20210409 08:05</t>
  </si>
  <si>
    <t>\\fxshare-nas05\quotashare-fs01\ESA\5 - Ignition Tracking\2021_Ignition_QC_Folders\20210409_nan_nan_nan_7254375327</t>
  </si>
  <si>
    <t>07:07</t>
  </si>
  <si>
    <t>7254375327</t>
  </si>
  <si>
    <t>20210409 08:12</t>
  </si>
  <si>
    <t>\\fxshare-nas05\quotashare-fs01\ESA\5 - Ignition Tracking\2021_Ignition_QC_Folders\20210408_1310998_21-0046336.1(2 outages)_nan_T005260525</t>
  </si>
  <si>
    <t>04/08/2021</t>
  </si>
  <si>
    <t>13:04</t>
  </si>
  <si>
    <t>1310998</t>
  </si>
  <si>
    <t>21-0046336.1(2 outages)</t>
  </si>
  <si>
    <t>T005260525</t>
  </si>
  <si>
    <t>20210408 14:06</t>
  </si>
  <si>
    <t>103091102, CLARK ROAD-1102</t>
  </si>
  <si>
    <t>188</t>
  </si>
  <si>
    <t>6956</t>
  </si>
  <si>
    <t>2582</t>
  </si>
  <si>
    <t>A &amp; B</t>
  </si>
  <si>
    <t>110</t>
  </si>
  <si>
    <t>04/08/21 13:03</t>
  </si>
  <si>
    <t>04/08/21 13:40</t>
  </si>
  <si>
    <t>04/08/21 14:08</t>
  </si>
  <si>
    <t>1618683</t>
  </si>
  <si>
    <t>21-0046336</t>
  </si>
  <si>
    <t>103091102</t>
  </si>
  <si>
    <t>\\fxshare-nas05\quotashare-fs01\ESA\5 - Ignition Tracking\2021_Ignition_QC_Folders\20210408_nan_nan_nan_8127004963</t>
  </si>
  <si>
    <t>06:26</t>
  </si>
  <si>
    <t>20210408 07:29</t>
  </si>
  <si>
    <t>Dinuba FD</t>
  </si>
  <si>
    <t>REEDLEY 1101</t>
  </si>
  <si>
    <t>Circuit ID: 103091102 </t>
  </si>
  <si>
    <t>PG&amp;E _348_Ignition_20210408_1.jpg</t>
  </si>
  <si>
    <t>PENN VALLEY FD</t>
  </si>
  <si>
    <t>1260291, 1260320</t>
  </si>
  <si>
    <t>21-0028581</t>
  </si>
  <si>
    <t>T005223585, T005223576</t>
  </si>
  <si>
    <t>CIRCUIT ID:063642113</t>
  </si>
  <si>
    <t>PEABODY 2113</t>
  </si>
  <si>
    <t>Kern County Fire Dept</t>
  </si>
  <si>
    <t>Circuit ID:  16261-1702</t>
  </si>
  <si>
    <t>HAYWARD FD</t>
  </si>
  <si>
    <t>OLIVEHURST FD</t>
  </si>
  <si>
    <t>T21-004727</t>
  </si>
  <si>
    <t>21-0021506</t>
  </si>
  <si>
    <t>120498428, 120498445, 120498953</t>
  </si>
  <si>
    <t>Circuit ID: 024040403, SAP ID: 100307931</t>
  </si>
  <si>
    <t>1215180, 1217053</t>
  </si>
  <si>
    <t>21-0010839, 21-0010358</t>
  </si>
  <si>
    <t>T005170618, T005172417, T005172419, T005172756</t>
  </si>
  <si>
    <t>120445476, 120446903</t>
  </si>
  <si>
    <t>Circuit ID: 014351107, SAP ID: 100948281</t>
  </si>
  <si>
    <t>T005170218, T005170087, T005170016</t>
  </si>
  <si>
    <t>120444943, 120444912</t>
  </si>
  <si>
    <t>PG&amp;E_48_Ignition_20210119_1.jpg</t>
  </si>
  <si>
    <t>Conductors, Transformer</t>
  </si>
  <si>
    <t>Circuit ID: 014091105, SAP ID: 100900184, 100900164</t>
  </si>
  <si>
    <t>PG&amp;E_58_IGNITION_20210119_5.jpg</t>
  </si>
  <si>
    <t>Circuit ID: 083692104, between Pole ID: 101798631 and 103828764</t>
  </si>
  <si>
    <t>T005163685, T005163680, T005163789, T005163677, T005163682</t>
  </si>
  <si>
    <t>Circuit ID: 042301101, SAP ID: 102289574</t>
  </si>
  <si>
    <t>Meter: 1005669852</t>
  </si>
  <si>
    <t>CUTTING</t>
  </si>
  <si>
    <t>Circuit ID: 10260-1101</t>
  </si>
  <si>
    <t>Circuit ID: 25440-2105</t>
  </si>
  <si>
    <t>Guyed wire/Anchor</t>
  </si>
  <si>
    <t>Circuit ID: 10357-1104</t>
  </si>
  <si>
    <t>1303817, 1303942</t>
  </si>
  <si>
    <t>T005253829, T005253824, T005253841, T005253868</t>
  </si>
  <si>
    <t>PG&amp;E_315_Ignition_20210330_1.jpg</t>
  </si>
  <si>
    <t>Circuit ID: 182731101, SAP ID: 101746798, Meter: 1009279436</t>
  </si>
  <si>
    <t>SFD, Monterey County RFD</t>
  </si>
  <si>
    <t>T005251433, T005251472</t>
  </si>
  <si>
    <t>120702205, PM 31534399</t>
  </si>
  <si>
    <t>PG&amp;E_293_IGNITION_20210327_1.jpg</t>
  </si>
  <si>
    <t>T005250758,T005250757</t>
  </si>
  <si>
    <t>bypass and recloser</t>
  </si>
  <si>
    <t>Circuit: 01447-2111</t>
  </si>
  <si>
    <t xml:space="preserve">Alameda </t>
  </si>
  <si>
    <t>PG&amp;E only</t>
  </si>
  <si>
    <t>Circuit: 25238-1107</t>
  </si>
  <si>
    <t>Merced FD Mickey Brunelli (209) 388 8874</t>
  </si>
  <si>
    <t>ROHNERT PARK FD</t>
  </si>
  <si>
    <t>YUBA CITY FD</t>
  </si>
  <si>
    <t>21-007000</t>
  </si>
  <si>
    <t>Taft-Cuyama #2 70KV</t>
  </si>
  <si>
    <t>COTTONWOOD FD</t>
  </si>
  <si>
    <t>PG&amp;E_203_Ignition_20210306_6.jpg</t>
  </si>
  <si>
    <t>Circuit ID: Melones-Curtis; Pole ID: 009/003</t>
  </si>
  <si>
    <t>Circuit ID: 25349-1116</t>
  </si>
  <si>
    <t>Circuit: GEYSERS #3-CLOVERDALE-115kV  Structures: 000/002 &amp; 000/004</t>
  </si>
  <si>
    <t>Pole ID# 101935409</t>
  </si>
  <si>
    <t>PG&amp;E _51_Ignition_20210118_1.jpg</t>
  </si>
  <si>
    <t>KING</t>
  </si>
  <si>
    <t>\\fxshare-nas05\quotashare-fs01\ESA\5 - Ignition Tracking\2021_Ignition_QC_Folders\20210411_nan_nan_nan_3946248970</t>
  </si>
  <si>
    <t>04/11/2021</t>
  </si>
  <si>
    <t>20:50</t>
  </si>
  <si>
    <t>2021-04-13</t>
  </si>
  <si>
    <t>20210411 22:30</t>
  </si>
  <si>
    <t>\\fxshare-nas05\quotashare-fs01\ESA\5 - Ignition Tracking\2021_Ignition_QC_Folders\20210411_1313062_21-0047292_nan_T005262324</t>
  </si>
  <si>
    <t>15:19</t>
  </si>
  <si>
    <t>1313062</t>
  </si>
  <si>
    <t>21-0047292</t>
  </si>
  <si>
    <t>T005262324</t>
  </si>
  <si>
    <t>31535740</t>
  </si>
  <si>
    <t>STONYFORD</t>
  </si>
  <si>
    <t>20210411 18:31</t>
  </si>
  <si>
    <t>TREE-CUTTING 3RD PARTY</t>
  </si>
  <si>
    <t>102781101, ELK CREEK-1101</t>
  </si>
  <si>
    <t>131</t>
  </si>
  <si>
    <t>45894</t>
  </si>
  <si>
    <t>2212</t>
  </si>
  <si>
    <t>UNABLE TO READ</t>
  </si>
  <si>
    <t>04/11/21 18:14</t>
  </si>
  <si>
    <t>3rd Party, Tree - cutting, 3rd party</t>
  </si>
  <si>
    <t>04/11/21 14:45</t>
  </si>
  <si>
    <t>04/12/21 03:03</t>
  </si>
  <si>
    <t>1619264</t>
  </si>
  <si>
    <t>102781101</t>
  </si>
  <si>
    <t>\\fxshare-nas05\quotashare-fs01\ESA\5 - Ignition Tracking\2021_Ignition_QC_Folders\20210411_1313066_21-0047285_nan_T005262313</t>
  </si>
  <si>
    <t>14:52</t>
  </si>
  <si>
    <t>1313066</t>
  </si>
  <si>
    <t>21-0047285</t>
  </si>
  <si>
    <t>T005262313</t>
  </si>
  <si>
    <t>UNION CITY</t>
  </si>
  <si>
    <t>20210411 16:34</t>
  </si>
  <si>
    <t>014471106, DUMBARTON-1106</t>
  </si>
  <si>
    <t>5222</t>
  </si>
  <si>
    <t>322299</t>
  </si>
  <si>
    <t>PH</t>
  </si>
  <si>
    <t>04/11/21 14:47</t>
  </si>
  <si>
    <t>04/11/21 16:26</t>
  </si>
  <si>
    <t>1619258</t>
  </si>
  <si>
    <t>014471106</t>
  </si>
  <si>
    <t>\\fxshare-nas05\quotashare-fs01\ESA\5 - Ignition Tracking\2021_Ignition_QC_Folders\20210411_nan_nan_nan_1011266835</t>
  </si>
  <si>
    <t>05:51</t>
  </si>
  <si>
    <t>20210411 06:43</t>
  </si>
  <si>
    <t>\\fxshare-nas05\quotashare-fs01\ESA\5 - Ignition Tracking\2021_Ignition_QC_Folders\20210411_1312934_nan_nan_T005262154</t>
  </si>
  <si>
    <t>04:19</t>
  </si>
  <si>
    <t>1312934</t>
  </si>
  <si>
    <t>T005262154</t>
  </si>
  <si>
    <t>20210411 04:47</t>
  </si>
  <si>
    <t>\\fxshare-nas05\quotashare-fs01\ESA\5 - Ignition Tracking\2021_Ignition_QC_Folders\20210411_nan_nan_nan_9483760091</t>
  </si>
  <si>
    <t>01:50</t>
  </si>
  <si>
    <t>20210411 05:34</t>
  </si>
  <si>
    <t>\\fxshare-nas05\quotashare-fs01\ESA\5 - Ignition Tracking\2021_Ignition_QC_Folders\20210411_nan_nan_nan_9483070996</t>
  </si>
  <si>
    <t>20210411 02:58</t>
  </si>
  <si>
    <t>\\fxshare-nas05\quotashare-fs01\ESA\5 - Ignition Tracking\2021_Ignition_QC_Folders\20210410_1312892_nan_nan_T005262118</t>
  </si>
  <si>
    <t>04/10/2021</t>
  </si>
  <si>
    <t>23:47</t>
  </si>
  <si>
    <t>1312892</t>
  </si>
  <si>
    <t>T005262118</t>
  </si>
  <si>
    <t>VALLEY FORD</t>
  </si>
  <si>
    <t>20210411 01:32</t>
  </si>
  <si>
    <t>CHP</t>
  </si>
  <si>
    <t>\\fxshare-nas05\quotashare-fs01\ESA\5 - Ignition Tracking\2021_Ignition_QC_Folders\20210410_nan_nan_nan_T005261997</t>
  </si>
  <si>
    <t>T005261997</t>
  </si>
  <si>
    <t>WILLIAMS</t>
  </si>
  <si>
    <t>20210410 17:19</t>
  </si>
  <si>
    <t>\\fxshare-nas05\quotashare-fs01\ESA\5 - Ignition Tracking\2021_Ignition_QC_Folders\20210410_nan_nan_nan_9624101507</t>
  </si>
  <si>
    <t>06:03</t>
  </si>
  <si>
    <t>20210410 08:16</t>
  </si>
  <si>
    <t>\\fxshare-nas05\quotashare-fs01\ESA\5 - Ignition Tracking\2021_Ignition_QC_Folders\20210410_nan_nan_nan_2380027257</t>
  </si>
  <si>
    <t>02:50</t>
  </si>
  <si>
    <t>20210410 03:34</t>
  </si>
  <si>
    <t>GRANT 1108</t>
  </si>
  <si>
    <t>Gustine FD</t>
  </si>
  <si>
    <t>MAXWELL 1102</t>
  </si>
  <si>
    <t>COTATI 1105</t>
  </si>
  <si>
    <t>BRUNSWICK 1110 </t>
  </si>
  <si>
    <t>GRASS VALLEY 1101 </t>
  </si>
  <si>
    <t>Lake County FD</t>
  </si>
  <si>
    <t>HIGHLANDS 1102 </t>
  </si>
  <si>
    <t>T21-002504</t>
  </si>
  <si>
    <t>\\fxshare-nas05\quotashare-fs01\ESA\5 - Ignition Tracking\2021_Ignition_QC_Folders\20210410_nan_nan_T21-002504_nan</t>
  </si>
  <si>
    <t>CIRCUIT ID:043161101, Pole ID 102010597</t>
  </si>
  <si>
    <t>Transformer, Primary Bushings</t>
  </si>
  <si>
    <t>CGC#318893629720</t>
  </si>
  <si>
    <t>T005185080, T005185189, T005185197</t>
  </si>
  <si>
    <t>PG&amp;E_83_Ignition_20210126_2.jpg</t>
  </si>
  <si>
    <t>Circuit ID: 014722109, SAP ID: 100949539</t>
  </si>
  <si>
    <t>Circuit ID: 01445-2107</t>
  </si>
  <si>
    <t>T005184521, T005184507, T005184602</t>
  </si>
  <si>
    <t>PG&amp;E_81_Ignition_20210126_4.jpg</t>
  </si>
  <si>
    <t>Circuit ID: 192231101, SAP ID: 100976039</t>
  </si>
  <si>
    <t>PG&amp;E_76_Ignition_20210123_1.jpg</t>
  </si>
  <si>
    <t>Circuit ID: 083371113, SAP Eqp: 100523347</t>
  </si>
  <si>
    <t>118484985, 118484984</t>
  </si>
  <si>
    <t>Circuit ID: 183052111, SAP ID: 101901118, 101901117</t>
  </si>
  <si>
    <t>Templeton FD</t>
  </si>
  <si>
    <t>TR6872821</t>
  </si>
  <si>
    <t>120689497, PM# 44704027</t>
  </si>
  <si>
    <t>Circuit ID: 022641104</t>
  </si>
  <si>
    <t>Circuit ID: 04298-1101</t>
  </si>
  <si>
    <t>Transformer, OD Bank, cutouts</t>
  </si>
  <si>
    <t>\\fxshare-nas05\quotashare-fs01\ESA\5 - Ignition Tracking\2021_Ignition_QC_Folders\20210413_1313991_21-0047724_nan_T005263369</t>
  </si>
  <si>
    <t>04/13/2021</t>
  </si>
  <si>
    <t>03:21</t>
  </si>
  <si>
    <t>1313991</t>
  </si>
  <si>
    <t>21-0047724</t>
  </si>
  <si>
    <t>T005263369</t>
  </si>
  <si>
    <t>20210413 03:52</t>
  </si>
  <si>
    <t>FOOTING, TOWER OR POLE</t>
  </si>
  <si>
    <t>153132102, NARROWS-2102</t>
  </si>
  <si>
    <t>MTR#1004560792</t>
  </si>
  <si>
    <t>Footings, Tower or Pole, Burned/flashed</t>
  </si>
  <si>
    <t>04/13/21 03:52</t>
  </si>
  <si>
    <t>Animal, Squirrel</t>
  </si>
  <si>
    <t>04/13/21 03:21</t>
  </si>
  <si>
    <t>1619608</t>
  </si>
  <si>
    <t>153132102</t>
  </si>
  <si>
    <t>\\fxshare-nas05\quotashare-fs01\ESA\5 - Ignition Tracking\2021_Ignition_QC_Folders\20210413_nan_nan_nan_1176877725</t>
  </si>
  <si>
    <t>20210413 03:18</t>
  </si>
  <si>
    <t>\\fxshare-nas05\quotashare-fs01\ESA\5 - Ignition Tracking\2021_Ignition_QC_Folders\20210412_nan_nan_nan_7622468273</t>
  </si>
  <si>
    <t>04/12/2021</t>
  </si>
  <si>
    <t>23:42</t>
  </si>
  <si>
    <t>REEDLEY</t>
  </si>
  <si>
    <t>20210413 00:00</t>
  </si>
  <si>
    <t>\\fxshare-nas05\quotashare-fs01\ESA\5 - Ignition Tracking\2021_Ignition_QC_Folders\20210412_nan_nan_nan_8305331</t>
  </si>
  <si>
    <t>12:40</t>
  </si>
  <si>
    <t>20210412 13:22</t>
  </si>
  <si>
    <t>Gates-Midway 500kv #1</t>
  </si>
  <si>
    <t>2020 WSD Drivers by Quarter - CPUC Reportable Ignitions</t>
  </si>
  <si>
    <t>2021 WSD Drivers by Quarter - CPUC Reportable Ignitions</t>
  </si>
  <si>
    <t>Q1</t>
  </si>
  <si>
    <t>Q2</t>
  </si>
  <si>
    <t>Q3</t>
  </si>
  <si>
    <t>Q4</t>
  </si>
  <si>
    <t>PG&amp;E_187_IGNITION_20210223_1.jpg</t>
  </si>
  <si>
    <t>PG&amp;E_186_IGNITION_20210120_1.jpg</t>
  </si>
  <si>
    <t>PG&amp;E_185_ignition_20210119_1.jpg</t>
  </si>
  <si>
    <t>PG&amp;E_184_ignition_20210119_1.jpg</t>
  </si>
  <si>
    <t>PG&amp;E_180_ignition_20210228_1.pdf</t>
  </si>
  <si>
    <t>PG&amp;E_178_IGNITION_20210227_3.jpg</t>
  </si>
  <si>
    <t>PG&amp;E_166_ignition_20210224_1.jpg</t>
  </si>
  <si>
    <t>TR7250891, 1261092</t>
  </si>
  <si>
    <t>21-0029017</t>
  </si>
  <si>
    <t>Circuit ID: 252771106, SAP ID: 100250371</t>
  </si>
  <si>
    <t>T005223828, T005223817</t>
  </si>
  <si>
    <t>PG&amp;E_160_Ignition_20210223_1.jpg</t>
  </si>
  <si>
    <t>Conductor - AWAC</t>
  </si>
  <si>
    <t>Circuit ID: 062041104, SAP ID: 101615638</t>
  </si>
  <si>
    <t>PG&amp;E_156_IGNITION_20210109_8.JPG</t>
  </si>
  <si>
    <t>PG&amp;E_140_IGNITION_20210212_1.jpg</t>
  </si>
  <si>
    <t>No Photo</t>
  </si>
  <si>
    <t>PG&amp;E_107_ignition_20210203_1.jpg</t>
  </si>
  <si>
    <t>PG&amp;E_100_IGNITION_20210125_4.JPG</t>
  </si>
  <si>
    <t>Circuit ID: 043281103, SAP ID: 102276675</t>
  </si>
  <si>
    <t>PG&amp;E_86_ignition_20210127_1.jpg</t>
  </si>
  <si>
    <t>PG&amp;E_74_ignition_20210122_1.jpg</t>
  </si>
  <si>
    <t>PG&amp;E_67_ignition_20210119_1.jpg</t>
  </si>
  <si>
    <t>PG&amp;E_66_ignition_20210120_1.jpg</t>
  </si>
  <si>
    <t>PG&amp;E_37_IGNITION_20210118_3.jpg</t>
  </si>
  <si>
    <t>PG&amp;E_32_IGNITION_20210116_1.jpg</t>
  </si>
  <si>
    <t>PG&amp;E_19_Ignition_20210110_1.jpg</t>
  </si>
  <si>
    <t>PG&amp;E_17_ignition_20210110_1.jpg</t>
  </si>
  <si>
    <t>PG&amp;E_16_ignition_20210401_1.jpg</t>
  </si>
  <si>
    <t>PG&amp;E_346_ignition_20210407_1.jpg</t>
  </si>
  <si>
    <t>Circuit ID: 08319-2101</t>
  </si>
  <si>
    <t>PG&amp;E_336_ignition_20210403_1.JPG</t>
  </si>
  <si>
    <t>Circuit ID: 15233-1105</t>
  </si>
  <si>
    <t>PG&amp;E_313_Ignition_20210330_2.JPG</t>
  </si>
  <si>
    <t>21-0042938</t>
  </si>
  <si>
    <t>T005253690, 1314912650</t>
  </si>
  <si>
    <t xml:space="preserve">CGC: 221075454073 </t>
  </si>
  <si>
    <t xml:space="preserve">EAST MARYSVILLE 1105 </t>
  </si>
  <si>
    <t>PG&amp;E_309_ignition_20210329_1.jpg</t>
  </si>
  <si>
    <t>1301979, 1301999</t>
  </si>
  <si>
    <t>T005251811, T005251788, T005251850</t>
  </si>
  <si>
    <t>120716963, 120704010, 120716964, 120716965, 120716967, 120716968, 120716969</t>
  </si>
  <si>
    <t>PG&amp;E_302_Ignition_20210328_1.jpg</t>
  </si>
  <si>
    <t>PG&amp;E_290_ignition_20210326_1.jpg</t>
  </si>
  <si>
    <t>PG&amp;E_285_Ignition_20210325_1.jpg</t>
  </si>
  <si>
    <t>Conductor - Underground Neutral</t>
  </si>
  <si>
    <t>Circuit ID: 162111101, SAP ID: 107116376</t>
  </si>
  <si>
    <t>120691996, PM#44705040</t>
  </si>
  <si>
    <t>PG&amp;E_269_IGNITION_20210322_4.JPG</t>
  </si>
  <si>
    <t>Circuit ID: 252371104, SAP ID: 100720326; Meter #: 1005062487</t>
  </si>
  <si>
    <t>Forest Service</t>
  </si>
  <si>
    <t>PARLIER 1104</t>
  </si>
  <si>
    <t>NARROWS 2102 </t>
  </si>
  <si>
    <t>Cal Fire Penn Valley</t>
  </si>
  <si>
    <t>1176877725, T005263369</t>
  </si>
  <si>
    <t>2015 Non-HFTD</t>
  </si>
  <si>
    <t>2015 Zone 1</t>
  </si>
  <si>
    <t>2015 Tier 2</t>
  </si>
  <si>
    <t>2015 Tier 3</t>
  </si>
  <si>
    <t>2016 Non-HFTD</t>
  </si>
  <si>
    <t>2016 Zone 1</t>
  </si>
  <si>
    <t>2016 Tier 2</t>
  </si>
  <si>
    <t>2016 Tier 3</t>
  </si>
  <si>
    <t>2017 Non-HFTD</t>
  </si>
  <si>
    <t>2017 Zone 1</t>
  </si>
  <si>
    <t>2017 Tier 2</t>
  </si>
  <si>
    <t>2017 Tier 3</t>
  </si>
  <si>
    <t>2018 Non-HFTD</t>
  </si>
  <si>
    <t>2018 Zone 1</t>
  </si>
  <si>
    <t>2018 Tier 2</t>
  </si>
  <si>
    <t>2018 Tier 3</t>
  </si>
  <si>
    <t>2019 Non-HFTD</t>
  </si>
  <si>
    <t>2019 Zone 1</t>
  </si>
  <si>
    <t>2019 Tier 2</t>
  </si>
  <si>
    <t>2019 Tier 3</t>
  </si>
  <si>
    <t>2020 Non-HFTD</t>
  </si>
  <si>
    <t>2020 Zone 1</t>
  </si>
  <si>
    <t>2020 Tier 2</t>
  </si>
  <si>
    <t>2020 Tier 3</t>
  </si>
  <si>
    <t>2021 Non-HFTD</t>
  </si>
  <si>
    <t>2021 Zone 1</t>
  </si>
  <si>
    <t>2021 Tier 2</t>
  </si>
  <si>
    <t>2021 Tier 3</t>
  </si>
  <si>
    <t>2021 WSD Drivers by Year &amp; HFTD - CPUC Reportable Ignitions</t>
  </si>
  <si>
    <t>\\fxshare-nas05\quotashare-fs01\ESA\5 - Ignition Tracking\2021_Ignition_QC_Folders\20210413_nan_nan_nan_784210073</t>
  </si>
  <si>
    <t>2021-04-14</t>
  </si>
  <si>
    <t>20210413 15:28</t>
  </si>
  <si>
    <t>\\fxshare-nas05\quotashare-fs01\ESA\5 - Ignition Tracking\2021_Ignition_QC_Folders\20210402_nan_nan_nan_112277176</t>
  </si>
  <si>
    <t>12:36</t>
  </si>
  <si>
    <t>ATASCADERO</t>
  </si>
  <si>
    <t>20210413 14:41</t>
  </si>
  <si>
    <t>WYANDOTTE 1109 </t>
  </si>
  <si>
    <t>Missed Ignition Date Added</t>
  </si>
  <si>
    <t>Fire Incident Report Requested (Y/N)</t>
  </si>
  <si>
    <t>Fire Agency Contacted</t>
  </si>
  <si>
    <t>Fire Agency Contact Information</t>
  </si>
  <si>
    <t>Fire Agency Request Notes</t>
  </si>
  <si>
    <t>Fire Report Request Escalation</t>
  </si>
  <si>
    <t>Fire Incident Report Date Requested</t>
  </si>
  <si>
    <t>\\fxshare-nas05\quotashare-fs01\ESA\5 - Ignition Tracking\2021_Ignition_QC_Folders\20210404_nan_nan_nan_T005257276</t>
  </si>
  <si>
    <t>14:43</t>
  </si>
  <si>
    <t>21-0044561</t>
  </si>
  <si>
    <t>T005257276</t>
  </si>
  <si>
    <t>2021/04/04 00:00:00</t>
  </si>
  <si>
    <t>2021/04/04 16:42:22</t>
  </si>
  <si>
    <t>SWITCH (OH)</t>
  </si>
  <si>
    <t>Colusa County FD</t>
  </si>
  <si>
    <t>sap id- 101098529</t>
  </si>
  <si>
    <t>60KVT-LINE POLE 18/5</t>
  </si>
  <si>
    <t>pole sap 100963349</t>
  </si>
  <si>
    <t>pole sap100963349</t>
  </si>
  <si>
    <t>INCIDENT # 3597</t>
  </si>
  <si>
    <t>SAP ID 101492156</t>
  </si>
  <si>
    <t>shu1350</t>
  </si>
  <si>
    <t>Circuit ID: 10278-1101</t>
  </si>
  <si>
    <t>PG&amp;E_304_Ignition_20210328_1.jpg</t>
  </si>
  <si>
    <t>Connectors, Insulators, Conductors, Recloser, Switches, Wood pole, Crossarms</t>
  </si>
  <si>
    <t>Circuit ID: 083192103, SAP ID: 101699656, 101699660, 103822482, 101790679, 101699667</t>
  </si>
  <si>
    <t xml:space="preserve">ximity </t>
  </si>
  <si>
    <t>Tower: 017/072, Gates-Midway 500kv</t>
  </si>
  <si>
    <t>Fire Incident Report Date Received</t>
  </si>
  <si>
    <t>Q1 2021</t>
  </si>
  <si>
    <t>Q2 2021</t>
  </si>
  <si>
    <t>Q3 2021</t>
  </si>
  <si>
    <t>Q4 2021</t>
  </si>
  <si>
    <t>Q1 2020</t>
  </si>
  <si>
    <t>Q2 2020</t>
  </si>
  <si>
    <t>Q3 2020</t>
  </si>
  <si>
    <t>Q4 2020</t>
  </si>
  <si>
    <t>Wildfire Summary</t>
  </si>
  <si>
    <t>\\fxshare-nas05\quotashare-fs01\ESA\5 - Ignition Tracking\2021_Ignition_QC_Folders\20210415_nan_nan_nan_4044775175</t>
  </si>
  <si>
    <t>04/15/2021</t>
  </si>
  <si>
    <t>00:00</t>
  </si>
  <si>
    <t>2021-04-15</t>
  </si>
  <si>
    <t>SAN RAFAEL 01</t>
  </si>
  <si>
    <t>BOLINAS</t>
  </si>
  <si>
    <t>20210415 00:29</t>
  </si>
  <si>
    <t>UG service</t>
  </si>
  <si>
    <t>\\fxshare-nas05\quotashare-fs01\ESA\5 - Ignition Tracking\2021_Ignition_QC_Folders\20210414_nan_nan_nan_7523371075</t>
  </si>
  <si>
    <t>04/14/2021</t>
  </si>
  <si>
    <t>20210414 17:27</t>
  </si>
  <si>
    <t>\\fxshare-nas05\quotashare-fs01\ESA\5 - Ignition Tracking\2021_Ignition_QC_Folders\20210414_1316837_21-0048641_nan_T005264731</t>
  </si>
  <si>
    <t>10:37</t>
  </si>
  <si>
    <t>1316837</t>
  </si>
  <si>
    <t>21-0048641</t>
  </si>
  <si>
    <t>T005264731</t>
  </si>
  <si>
    <t>20210414 16:17</t>
  </si>
  <si>
    <t>252261101, LIVINGSTON-1101</t>
  </si>
  <si>
    <t>19 1 of 3 Phases Open</t>
  </si>
  <si>
    <t>5643</t>
  </si>
  <si>
    <t>4509</t>
  </si>
  <si>
    <t>04/14/21 10:33</t>
  </si>
  <si>
    <t>04/14/21 15:30</t>
  </si>
  <si>
    <t>Bolinas FD</t>
  </si>
  <si>
    <t>BOLINAS 1101</t>
  </si>
  <si>
    <t>PG&amp;E_98_Ignition_20210127_6.jpg</t>
  </si>
  <si>
    <t>Conductor, Spacer Bars</t>
  </si>
  <si>
    <t>Circuit: Kern-Kern Front 115kV; SAP Eqp: 40807557</t>
  </si>
  <si>
    <t>Stoneyford</t>
  </si>
  <si>
    <t>Stoneyford FD</t>
  </si>
  <si>
    <t>PG's</t>
  </si>
  <si>
    <t>PG&amp;E_312_IGNITION_20210330_1.jpg</t>
  </si>
  <si>
    <t>Albion/Little River FD</t>
  </si>
  <si>
    <t>Employee, Cal Fire</t>
  </si>
  <si>
    <t>1292741, 1292740</t>
  </si>
  <si>
    <t>21-0039620</t>
  </si>
  <si>
    <t>T005246753, T005246758, T005246752, T005246761</t>
  </si>
  <si>
    <t>\\fxshare-nas05\quotashare-fs01\ESA\5 - Ignition Tracking\2021_Ignition_QC_Folders\20210416_nan_nan_nan_1326642</t>
  </si>
  <si>
    <t>04/16/2021</t>
  </si>
  <si>
    <t>2021-04-16</t>
  </si>
  <si>
    <t>20210416 10:21</t>
  </si>
  <si>
    <t>\\fxshare-nas05\quotashare-fs01\ESA\5 - Ignition Tracking\2021_Ignition_QC_Folders\20210416_1319230_21-0049402_nan_T005266151</t>
  </si>
  <si>
    <t>08:06</t>
  </si>
  <si>
    <t>1319230</t>
  </si>
  <si>
    <t>21-0049402</t>
  </si>
  <si>
    <t>T005266151</t>
  </si>
  <si>
    <t>31536113</t>
  </si>
  <si>
    <t>20210416 08:45</t>
  </si>
  <si>
    <t>062061106, DIXON-1106</t>
  </si>
  <si>
    <t>OJ 1 SPANS/OF 17233</t>
  </si>
  <si>
    <t>04/16/21 10:11</t>
  </si>
  <si>
    <t>04/16/21 08:05</t>
  </si>
  <si>
    <t>\\fxshare-nas05\quotashare-fs01\ESA\5 - Ignition Tracking\2021_Ignition_QC_Folders\20210416_nan_nan_nan_3475104747</t>
  </si>
  <si>
    <t>07:24</t>
  </si>
  <si>
    <t>20210416 08:33</t>
  </si>
  <si>
    <t>\\fxshare-nas05\quotashare-fs01\ESA\5 - Ignition Tracking\2021_Ignition_QC_Folders\20210416_nan_nan_nan_T005266063</t>
  </si>
  <si>
    <t>06:37</t>
  </si>
  <si>
    <t>T005266063</t>
  </si>
  <si>
    <t>20210416 07:48</t>
  </si>
  <si>
    <t>\\fxshare-nas05\quotashare-fs01\ESA\5 - Ignition Tracking\2021_Ignition_QC_Folders\20210416_nan_nan_nan_1125425517</t>
  </si>
  <si>
    <t>02:09</t>
  </si>
  <si>
    <t>20210416 03:30</t>
  </si>
  <si>
    <t>\\fxshare-nas05\quotashare-fs01\ESA\5 - Ignition Tracking\2021_Ignition_QC_Folders\20210415_nan_nan_nan_1089301779</t>
  </si>
  <si>
    <t>20210415 22:29</t>
  </si>
  <si>
    <t>\\fxshare-nas05\quotashare-fs01\ESA\5 - Ignition Tracking\2021_Ignition_QC_Folders\20210415_nan_nan_nan_1767544640</t>
  </si>
  <si>
    <t>16:02</t>
  </si>
  <si>
    <t>CONCORD 10</t>
  </si>
  <si>
    <t>CONCORD</t>
  </si>
  <si>
    <t>20210415 17:09</t>
  </si>
  <si>
    <t>will need inspection befor we reconnect.</t>
  </si>
  <si>
    <t>\\fxshare-nas05\quotashare-fs01\ESA\5 - Ignition Tracking\2021_Ignition_QC_Folders\20210415_nan_nan_nan_8660447140</t>
  </si>
  <si>
    <t>11:51</t>
  </si>
  <si>
    <t>SAN JOSE 10</t>
  </si>
  <si>
    <t>20210415 12:26</t>
  </si>
  <si>
    <t>TIDEWATER 2105 </t>
  </si>
  <si>
    <t>Foresthill FD</t>
  </si>
  <si>
    <t>BOGUE 1104</t>
  </si>
  <si>
    <t>Atwater City FD</t>
  </si>
  <si>
    <t>DIXON 1102</t>
  </si>
  <si>
    <t>BRITTON 1106</t>
  </si>
  <si>
    <t>21-0010151/21-0010046</t>
  </si>
  <si>
    <t>Circuit ID: 01447-1106</t>
  </si>
  <si>
    <t>7969549608, 7969786530, 7963668550, 7965162144</t>
  </si>
  <si>
    <t>PG&amp;E_323_Ignition_20210401_1.jpg</t>
  </si>
  <si>
    <t>Conduit</t>
  </si>
  <si>
    <t>Circuit ID: 083371106</t>
  </si>
  <si>
    <t>T005251140, T005251122</t>
  </si>
  <si>
    <t>Pole ID-101607221, Circuit ID: 06319-1107</t>
  </si>
  <si>
    <t>Riser, Fuse Cutout, Conductor, Molding, Pole</t>
  </si>
  <si>
    <t>Circuit ID: 162821701, SAP ID: 101259016</t>
  </si>
  <si>
    <t>crossarm, cutouts</t>
  </si>
  <si>
    <t>Circuit ID: 25395-1104</t>
  </si>
  <si>
    <t>SAP: 100848507, Circuit ID: 25228-1114</t>
  </si>
  <si>
    <t>INT-14750</t>
  </si>
  <si>
    <t>\\fxshare-nas05\quotashare-fs01\ESA\5 - Ignition Tracking\2021_Ignition_QC_Folders\20210415_nan_nan_INT-14750_nan</t>
  </si>
  <si>
    <t>MELONES-CURTIS-115kV</t>
  </si>
  <si>
    <t>\\fxshare-nas05\quotashare-fs01\ESA\5 - Ignition Tracking\2021_Ignition_QC_Folders\20210418_nan_nan_nan_8040579268</t>
  </si>
  <si>
    <t>04/18/2021</t>
  </si>
  <si>
    <t>20:45</t>
  </si>
  <si>
    <t>2021-04-19</t>
  </si>
  <si>
    <t>20210418 23:16</t>
  </si>
  <si>
    <t>\\fxshare-nas05\quotashare-fs01\ESA\5 - Ignition Tracking\2021_Ignition_QC_Folders\20210418_1322341_21-0050098_nan_T005267670</t>
  </si>
  <si>
    <t>18:44</t>
  </si>
  <si>
    <t>1322341</t>
  </si>
  <si>
    <t>21-0050098</t>
  </si>
  <si>
    <t>T005267670</t>
  </si>
  <si>
    <t>20210418 21:43</t>
  </si>
  <si>
    <t>042771114, UKIAH-1114</t>
  </si>
  <si>
    <t>3312</t>
  </si>
  <si>
    <t>3365</t>
  </si>
  <si>
    <t>04/18/21 18:41</t>
  </si>
  <si>
    <t>\\fxshare-nas05\quotashare-fs01\ESA\5 - Ignition Tracking\2021_Ignition_QC_Folders\20210418_1322196_21-0050079_nan_T005267597</t>
  </si>
  <si>
    <t>15:26</t>
  </si>
  <si>
    <t>1322196</t>
  </si>
  <si>
    <t>21-0050079</t>
  </si>
  <si>
    <t>T005267597</t>
  </si>
  <si>
    <t>AUBURN 1102</t>
  </si>
  <si>
    <t>20210418 17:02</t>
  </si>
  <si>
    <t>152161102, AUBURN-1102</t>
  </si>
  <si>
    <t>996</t>
  </si>
  <si>
    <t>29022</t>
  </si>
  <si>
    <t>251946</t>
  </si>
  <si>
    <t>04/18/21 16:44</t>
  </si>
  <si>
    <t>04/18/21 15:50</t>
  </si>
  <si>
    <t>04/18/21 19:54</t>
  </si>
  <si>
    <t>04/19/21 04:57</t>
  </si>
  <si>
    <t>\\fxshare-nas05\quotashare-fs01\ESA\5 - Ignition Tracking\2021_Ignition_QC_Folders\20210418_1322177_21-0050080_nan_T005267590</t>
  </si>
  <si>
    <t>15:12</t>
  </si>
  <si>
    <t>1322177</t>
  </si>
  <si>
    <t>21-0050080</t>
  </si>
  <si>
    <t>T005267590</t>
  </si>
  <si>
    <t>ASHLAN AVE 1111</t>
  </si>
  <si>
    <t>FRESNO 08</t>
  </si>
  <si>
    <t>20210418 17:15</t>
  </si>
  <si>
    <t>252051111, ASHLAN AVE-1111</t>
  </si>
  <si>
    <t>984</t>
  </si>
  <si>
    <t>MTR#1004056484</t>
  </si>
  <si>
    <t>Secondary, Together</t>
  </si>
  <si>
    <t>04/18/21 15:08</t>
  </si>
  <si>
    <t>04/18/21 16:30</t>
  </si>
  <si>
    <t>\\fxshare-nas05\quotashare-fs01\ESA\5 - Ignition Tracking\2021_Ignition_QC_Folders\20210418_1322078_21-0050070_nan_T005267548</t>
  </si>
  <si>
    <t>13:37</t>
  </si>
  <si>
    <t>1322078</t>
  </si>
  <si>
    <t>21-0050070</t>
  </si>
  <si>
    <t>T005267548</t>
  </si>
  <si>
    <t>KEARNEY 1104</t>
  </si>
  <si>
    <t>20210418 14:40</t>
  </si>
  <si>
    <t>252701104, KEARNEY-1104</t>
  </si>
  <si>
    <t>344</t>
  </si>
  <si>
    <t>MTR#1009577991</t>
  </si>
  <si>
    <t>Service conductor, Arcing</t>
  </si>
  <si>
    <t>04/18/21 15:23</t>
  </si>
  <si>
    <t>04/18/21 13:37</t>
  </si>
  <si>
    <t>04/18/21 19:21</t>
  </si>
  <si>
    <t>\\fxshare-nas05\quotashare-fs01\ESA\5 - Ignition Tracking\2021_Ignition_QC_Folders\20210418_nan_nan_nan_T005267491</t>
  </si>
  <si>
    <t>10:30</t>
  </si>
  <si>
    <t>T005267491</t>
  </si>
  <si>
    <t>20210418 11:51</t>
  </si>
  <si>
    <t>\\fxshare-nas05\quotashare-fs01\ESA\5 - Ignition Tracking\2021_Ignition_QC_Folders\20210418_1321745_nan_nan_T005267465</t>
  </si>
  <si>
    <t>09:12</t>
  </si>
  <si>
    <t>1321745</t>
  </si>
  <si>
    <t>T005267465</t>
  </si>
  <si>
    <t>KINGSBURG</t>
  </si>
  <si>
    <t>20210418 09:34</t>
  </si>
  <si>
    <t>\\fxshare-nas05\quotashare-fs01\ESA\5 - Ignition Tracking\2021_Ignition_QC_Folders\20210418_1321745_nan_nan_T005267466</t>
  </si>
  <si>
    <t>T005267466</t>
  </si>
  <si>
    <t>20210418 09:53</t>
  </si>
  <si>
    <t>Kingsburg FD</t>
  </si>
  <si>
    <t>\\fxshare-nas05\quotashare-fs01\ESA\5 - Ignition Tracking\2021_Ignition_QC_Folders\20210418_nan_nan_nan_X315941680</t>
  </si>
  <si>
    <t>08:52</t>
  </si>
  <si>
    <t>X315941680</t>
  </si>
  <si>
    <t>20210418 09:30</t>
  </si>
  <si>
    <t>\\fxshare-nas05\quotashare-fs01\ESA\5 - Ignition Tracking\2021_Ignition_QC_Folders\20210418_nan_nan_nan_5405849142</t>
  </si>
  <si>
    <t>5405849142</t>
  </si>
  <si>
    <t>20210418 09:49</t>
  </si>
  <si>
    <t>\\fxshare-nas05\quotashare-fs01\ESA\5 - Ignition Tracking\2021_Ignition_QC_Folders\20210418_nan_nan_nan_7895760860</t>
  </si>
  <si>
    <t>07:54</t>
  </si>
  <si>
    <t>PARLIER</t>
  </si>
  <si>
    <t>20210418 08:54</t>
  </si>
  <si>
    <t>\\fxshare-nas05\quotashare-fs01\ESA\5 - Ignition Tracking\2021_Ignition_QC_Folders\20210418_1321630_21-0049994.2(3 outages)_nan_T005267362</t>
  </si>
  <si>
    <t>1321630</t>
  </si>
  <si>
    <t>21-0049994.2(3 outages)</t>
  </si>
  <si>
    <t>T005267362</t>
  </si>
  <si>
    <t>RED BLUFF 02</t>
  </si>
  <si>
    <t>CORNING</t>
  </si>
  <si>
    <t>20210418 02:36</t>
  </si>
  <si>
    <t>GUNSHOT</t>
  </si>
  <si>
    <t>103331104, CORNING-1104</t>
  </si>
  <si>
    <t>146</t>
  </si>
  <si>
    <t>29611</t>
  </si>
  <si>
    <t>85182</t>
  </si>
  <si>
    <t>86</t>
  </si>
  <si>
    <t>04/17/21 23:35</t>
  </si>
  <si>
    <t>04/18/21 06:51</t>
  </si>
  <si>
    <t>04/18/21 08:27</t>
  </si>
  <si>
    <t>\\fxshare-nas05\quotashare-fs01\ESA\5 - Ignition Tracking\2021_Ignition_QC_Folders\20210417_1321555_nan_nan_T005267263</t>
  </si>
  <si>
    <t>04/17/2021</t>
  </si>
  <si>
    <t>18:04</t>
  </si>
  <si>
    <t>T005267263</t>
  </si>
  <si>
    <t>20210417 19:17</t>
  </si>
  <si>
    <t>IMPROPER CONSTRUCTION</t>
  </si>
  <si>
    <t>\\fxshare-nas05\quotashare-fs01\ESA\5 - Ignition Tracking\2021_Ignition_QC_Folders\20210417_1321526_nan_nan_T005267236</t>
  </si>
  <si>
    <t>17:16</t>
  </si>
  <si>
    <t>1321526</t>
  </si>
  <si>
    <t>T005267236</t>
  </si>
  <si>
    <t>20210417 19:25</t>
  </si>
  <si>
    <t>\\fxshare-nas05\quotashare-fs01\ESA\5 - Ignition Tracking\2021_Ignition_QC_Folders\20210417_nan_nan_nan_X315941362</t>
  </si>
  <si>
    <t>16:32</t>
  </si>
  <si>
    <t>X315941362</t>
  </si>
  <si>
    <t>20210417 17:45</t>
  </si>
  <si>
    <t>\\fxshare-nas05\quotashare-fs01\ESA\5 - Ignition Tracking\2021_Ignition_QC_Folders\20210417_nan_nan_nan_0005858681</t>
  </si>
  <si>
    <t>16:19</t>
  </si>
  <si>
    <t>0005858681</t>
  </si>
  <si>
    <t>20210417 17:44</t>
  </si>
  <si>
    <t>\\fxshare-nas05\quotashare-fs01\ESA\5 - Ignition Tracking\2021_Ignition_QC_Folders\20210417_nan_nan_nan_4578505930</t>
  </si>
  <si>
    <t>11:36</t>
  </si>
  <si>
    <t>WALNUT GROVE</t>
  </si>
  <si>
    <t>20210417 17:24</t>
  </si>
  <si>
    <t>\\fxshare-nas05\quotashare-fs01\ESA\5 - Ignition Tracking\2021_Ignition_QC_Folders\20210417_1320998_21-0049897_nan_T005267091</t>
  </si>
  <si>
    <t>11:35</t>
  </si>
  <si>
    <t>1320998</t>
  </si>
  <si>
    <t>21-0049897</t>
  </si>
  <si>
    <t>T005267091</t>
  </si>
  <si>
    <t>20210417 17:49</t>
  </si>
  <si>
    <t>288598</t>
  </si>
  <si>
    <t>04/17/21 18:59</t>
  </si>
  <si>
    <t>176</t>
  </si>
  <si>
    <t>04/17/21 11:31</t>
  </si>
  <si>
    <t>04/19/21 02:41</t>
  </si>
  <si>
    <t>04/19/21 04:59</t>
  </si>
  <si>
    <t>\\fxshare-nas05\quotashare-fs01\ESA\5 - Ignition Tracking\2021_Ignition_QC_Folders\20210417_1320959_21-0049909_nan_T005267079</t>
  </si>
  <si>
    <t>1320959</t>
  </si>
  <si>
    <t>21-0049909</t>
  </si>
  <si>
    <t>T005267079</t>
  </si>
  <si>
    <t>PANAMA 2102</t>
  </si>
  <si>
    <t>20210417 13:04</t>
  </si>
  <si>
    <t>253422102, PANAMA-2102</t>
  </si>
  <si>
    <t>88</t>
  </si>
  <si>
    <t>13463</t>
  </si>
  <si>
    <t>04/17/21 13:09</t>
  </si>
  <si>
    <t>Unknown Cause, Patrol - found nothing</t>
  </si>
  <si>
    <t>04/17/21 11:10</t>
  </si>
  <si>
    <t>04/17/21 14:51</t>
  </si>
  <si>
    <t>\\fxshare-nas05\quotashare-fs01\ESA\5 - Ignition Tracking\2021_Ignition_QC_Folders\20210417_1320799_21-0049892_nan_T005267049</t>
  </si>
  <si>
    <t>10:05</t>
  </si>
  <si>
    <t>1320799</t>
  </si>
  <si>
    <t>21-0049892</t>
  </si>
  <si>
    <t>T005267049</t>
  </si>
  <si>
    <t>LIVERMORE</t>
  </si>
  <si>
    <t>20210417 13:30</t>
  </si>
  <si>
    <t>014422109, CAYETANO-2109</t>
  </si>
  <si>
    <t>117</t>
  </si>
  <si>
    <t>29772</t>
  </si>
  <si>
    <t>428319</t>
  </si>
  <si>
    <t>Crossarm, Wood, Burned/flashed</t>
  </si>
  <si>
    <t>04/17/21 11:09</t>
  </si>
  <si>
    <t>CHANGE FROM 30E TO 80E FOR COORDINATION. @FUCO 428319 (NO LONGER TRIP SAVER 9504)</t>
  </si>
  <si>
    <t>04/17/21 10:00</t>
  </si>
  <si>
    <t>04/17/21 15:01</t>
  </si>
  <si>
    <t>\\fxshare-nas05\quotashare-fs01\ESA\5 - Ignition Tracking\2021_Ignition_QC_Folders\20210417_nan_nan_nan_7083755772</t>
  </si>
  <si>
    <t>02:34</t>
  </si>
  <si>
    <t>20210417 02:43</t>
  </si>
  <si>
    <t>meter</t>
  </si>
  <si>
    <t>\\fxshare-nas05\quotashare-fs01\ESA\5 - Ignition Tracking\2021_Ignition_QC_Folders\20210417_nan_nan_nan_T005266864</t>
  </si>
  <si>
    <t>00:50</t>
  </si>
  <si>
    <t>T005266864</t>
  </si>
  <si>
    <t>20210417 02:06</t>
  </si>
  <si>
    <t>TEJON 1102 </t>
  </si>
  <si>
    <t>WEST FRESNO 1102 </t>
  </si>
  <si>
    <t>WEST SACRAMENTO 1107 </t>
  </si>
  <si>
    <t>Gilroy FD</t>
  </si>
  <si>
    <t>KINGSBURG 1112 </t>
  </si>
  <si>
    <t>TR7516064</t>
  </si>
  <si>
    <t>Turnout</t>
  </si>
  <si>
    <t>\\fxshare-nas05\quotashare-fs01\ESA\5 - Ignition Tracking\2021_Ignition_QC_Folders\20210419_1322453_21-0050132.1(2 outages)_nan_T005267802</t>
  </si>
  <si>
    <t>04/19/2021</t>
  </si>
  <si>
    <t>06:22</t>
  </si>
  <si>
    <t>1322453</t>
  </si>
  <si>
    <t>21-0050132.1(2 outages)</t>
  </si>
  <si>
    <t>T005267802</t>
  </si>
  <si>
    <t>20210419 10:44</t>
  </si>
  <si>
    <t>102911107, WYANDOTTE-1107</t>
  </si>
  <si>
    <t>2842</t>
  </si>
  <si>
    <t>296746</t>
  </si>
  <si>
    <t>ABC PHASE GRD TIME</t>
  </si>
  <si>
    <t>04/19/21 06:18</t>
  </si>
  <si>
    <t>04/19/21 13:19</t>
  </si>
  <si>
    <t>120627766, 120627768</t>
  </si>
  <si>
    <t>Melones-Curtis -009/003</t>
  </si>
  <si>
    <t>Amiee</t>
  </si>
  <si>
    <t>Circuit ID: 06206-1106</t>
  </si>
  <si>
    <t>PG&amp;E_370_ignition_20210414_1.jpg</t>
  </si>
  <si>
    <t>fuses, fuse holders</t>
  </si>
  <si>
    <t>Circuit ID: 25226-1101</t>
  </si>
  <si>
    <t>fuse, meter</t>
  </si>
  <si>
    <t>TR6790688, 1204146</t>
  </si>
  <si>
    <t>21-0004935</t>
  </si>
  <si>
    <t>T005159785, T005159831</t>
  </si>
  <si>
    <t>PG &amp; E Only</t>
  </si>
  <si>
    <t>Circuit ID: 253951105, SAP ID: 100250740</t>
  </si>
  <si>
    <t>\\fxshare-nas05\quotashare-fs01\ESA\5 - Ignition Tracking\2021_Ignition_QC_Folders\20210420_1324318_21-0050651_nan_T005268802</t>
  </si>
  <si>
    <t>04/20/2021</t>
  </si>
  <si>
    <t>06:24</t>
  </si>
  <si>
    <t>1324318</t>
  </si>
  <si>
    <t>21-0050651</t>
  </si>
  <si>
    <t>T005268802</t>
  </si>
  <si>
    <t>CHICO B 1105</t>
  </si>
  <si>
    <t>2021-04-20</t>
  </si>
  <si>
    <t>CHICO 03</t>
  </si>
  <si>
    <t>20210420 08:18</t>
  </si>
  <si>
    <t>102491105, CHICO B-1105</t>
  </si>
  <si>
    <t>1900</t>
  </si>
  <si>
    <t>34050</t>
  </si>
  <si>
    <t>04/20/21 06:18</t>
  </si>
  <si>
    <t>\\fxshare-nas05\quotashare-fs01\ESA\5 - Ignition Tracking\2021_Ignition_QC_Folders\20210420_nan_nan_nan_645040892</t>
  </si>
  <si>
    <t>05:28</t>
  </si>
  <si>
    <t>CHICO 01</t>
  </si>
  <si>
    <t>20210420 07:58</t>
  </si>
  <si>
    <t>\\fxshare-nas05\quotashare-fs01\ESA\5 - Ignition Tracking\2021_Ignition_QC_Folders\20210420_nan_nan_nan_T005268774</t>
  </si>
  <si>
    <t>04:57</t>
  </si>
  <si>
    <t>T005268774</t>
  </si>
  <si>
    <t>20210420 06:09</t>
  </si>
  <si>
    <t>\\fxshare-nas05\quotashare-fs01\ESA\5 - Ignition Tracking\2021_Ignition_QC_Folders\20210419_nan_nan_nan_6393833043</t>
  </si>
  <si>
    <t>23:44</t>
  </si>
  <si>
    <t>20210420 00:48</t>
  </si>
  <si>
    <t>pge was UG service to house which is still energized, isoted w/ customers sub</t>
  </si>
  <si>
    <t>\\fxshare-nas05\quotashare-fs01\ESA\5 - Ignition Tracking\2021_Ignition_QC_Folders\20210419_1324182_21-0050583_nan_T005268654</t>
  </si>
  <si>
    <t>19:06</t>
  </si>
  <si>
    <t>1324182</t>
  </si>
  <si>
    <t>21-0050583</t>
  </si>
  <si>
    <t>T005268654</t>
  </si>
  <si>
    <t>LOOMIS</t>
  </si>
  <si>
    <t>20210419 21:23</t>
  </si>
  <si>
    <t>152581103, DEL MAR-1103</t>
  </si>
  <si>
    <t>209</t>
  </si>
  <si>
    <t>57967</t>
  </si>
  <si>
    <t>WIRE DOWN AT CGC 222304541247</t>
  </si>
  <si>
    <t>04/19/21 20:54</t>
  </si>
  <si>
    <t>04/19/21 19:18</t>
  </si>
  <si>
    <t>04/20/21 03:16</t>
  </si>
  <si>
    <t>\\fxshare-nas05\quotashare-fs01\ESA\5 - Ignition Tracking\2021_Ignition_QC_Folders\20210419_1324073_21-0050552_nan_T005268589</t>
  </si>
  <si>
    <t>1324073</t>
  </si>
  <si>
    <t>21-0050552</t>
  </si>
  <si>
    <t>T005268589</t>
  </si>
  <si>
    <t>44752994</t>
  </si>
  <si>
    <t>20210419 20:18</t>
  </si>
  <si>
    <t>153781106, BOGUE-1106</t>
  </si>
  <si>
    <t>2743</t>
  </si>
  <si>
    <t>04/19/21 20:19</t>
  </si>
  <si>
    <t>04/19/21 17:03</t>
  </si>
  <si>
    <t>Cal Fire/Sutter County FD</t>
  </si>
  <si>
    <t>Loomis FD</t>
  </si>
  <si>
    <t>STOCKDALE 2115 </t>
  </si>
  <si>
    <t>MAGUNDEN 2108 </t>
  </si>
  <si>
    <t>City of Davis FD</t>
  </si>
  <si>
    <t>Conductor, Overhead, Service, Service Drop</t>
  </si>
  <si>
    <t>Equipment ID: 100231360</t>
  </si>
  <si>
    <t>conductor, insulator Circuit ID: 06206-1106</t>
  </si>
  <si>
    <t>T005257298, T005257299</t>
  </si>
  <si>
    <t>Circuit ID: 062881105</t>
  </si>
  <si>
    <t>PG&amp;E_282_IGNITION_20210325_1.jpg</t>
  </si>
  <si>
    <t>Circuit ID: 253951105</t>
  </si>
  <si>
    <t>Employee-T-man</t>
  </si>
  <si>
    <t>Pole, Transformer</t>
  </si>
  <si>
    <t xml:space="preserve">CIRCUIT ID:255121101 , SAP#104024639, CGC#321654515224 </t>
  </si>
  <si>
    <t>CIRCUIT ID: 254461111, SAP#103330260, CGC#320345813560</t>
  </si>
  <si>
    <t>Service feed.</t>
  </si>
  <si>
    <t>120451649, 120451994</t>
  </si>
  <si>
    <t>Transformer, Tap Clamp Jumpers</t>
  </si>
  <si>
    <t>Circuit ID: 083481108, SAP ID: 100531789, 100531792</t>
  </si>
  <si>
    <t>\\fxshare-nas05\quotashare-fs01\ESA\5 - Ignition Tracking\2021_Ignition_QC_Folders\20210421_1326101_21-0051129_nan_T005269821</t>
  </si>
  <si>
    <t>04/21/2021</t>
  </si>
  <si>
    <t>01:44</t>
  </si>
  <si>
    <t>1326101</t>
  </si>
  <si>
    <t>21-0051129</t>
  </si>
  <si>
    <t>T005269821</t>
  </si>
  <si>
    <t>2021-04-21</t>
  </si>
  <si>
    <t>KETTLEMAN CI</t>
  </si>
  <si>
    <t>20210421 05:06</t>
  </si>
  <si>
    <t>POTHEAD (RISER TERMINATION)</t>
  </si>
  <si>
    <t>252951104, TULARE LAKE-1104</t>
  </si>
  <si>
    <t>479</t>
  </si>
  <si>
    <t>46531</t>
  </si>
  <si>
    <t>894724</t>
  </si>
  <si>
    <t>Pothead(Riser Termination), Burned/flashed</t>
  </si>
  <si>
    <t>A C</t>
  </si>
  <si>
    <t>Animal, Bird found</t>
  </si>
  <si>
    <t>04/21/21 01:36</t>
  </si>
  <si>
    <t>04/21/21 04:05</t>
  </si>
  <si>
    <t>04/21/21 04:31</t>
  </si>
  <si>
    <t>\\fxshare-nas05\quotashare-fs01\ESA\5 - Ignition Tracking\2021_Ignition_QC_Folders\20210421_nan_nan_nan_6600276</t>
  </si>
  <si>
    <t>00:47</t>
  </si>
  <si>
    <t>20210421 01:44</t>
  </si>
  <si>
    <t>UG house service</t>
  </si>
  <si>
    <t>\\fxshare-nas05\quotashare-fs01\ESA\5 - Ignition Tracking\2021_Ignition_QC_Folders\20210420_1326017_21-0051094_nan_T005269730</t>
  </si>
  <si>
    <t>20:39</t>
  </si>
  <si>
    <t>1326017</t>
  </si>
  <si>
    <t>21-0051094</t>
  </si>
  <si>
    <t>T005269730</t>
  </si>
  <si>
    <t>TIVY VALLEY 1106</t>
  </si>
  <si>
    <t>DINUBA 02</t>
  </si>
  <si>
    <t>SANGER</t>
  </si>
  <si>
    <t>20210420 22:33</t>
  </si>
  <si>
    <t>VARIBLE WIND</t>
  </si>
  <si>
    <t>252941106, TIVY VALLEY-1106</t>
  </si>
  <si>
    <t>177</t>
  </si>
  <si>
    <t>11216</t>
  </si>
  <si>
    <t>7150</t>
  </si>
  <si>
    <t>04/20/21 22:39</t>
  </si>
  <si>
    <t>04/20/21 20:26</t>
  </si>
  <si>
    <t>04/21/21 01:30</t>
  </si>
  <si>
    <t>\\fxshare-nas05\quotashare-fs01\ESA\5 - Ignition Tracking\2021_Ignition_QC_Folders\20210420_nan_nan_nan_4536350503</t>
  </si>
  <si>
    <t>18:00</t>
  </si>
  <si>
    <t>20210420 19:52</t>
  </si>
  <si>
    <t>SUSPICIOUS STRUCTURE FIRE---have photos-----found main braker tripped,</t>
  </si>
  <si>
    <t>not attached to clearance pole- found transformer cutouts blown</t>
  </si>
  <si>
    <t>2 rolled up service wire</t>
  </si>
  <si>
    <t>\\fxshare-nas05\quotashare-fs01\ESA\5 - Ignition Tracking\2021_Ignition_QC_Folders\20210420_nan_nan_nan_T005269541</t>
  </si>
  <si>
    <t>17:07</t>
  </si>
  <si>
    <t>T005269541</t>
  </si>
  <si>
    <t>HOOPA</t>
  </si>
  <si>
    <t>20210420 19:22</t>
  </si>
  <si>
    <t>FORT BRAGG A 1102 </t>
  </si>
  <si>
    <t>STOCKDALE 2110</t>
  </si>
  <si>
    <t>\\fxshare-nas05\quotashare-fs01\ESA\5 - Ignition Tracking\2021_Ignition_QC_Folders\20210421_1326659_nan_nan_T005270144</t>
  </si>
  <si>
    <t>09:29</t>
  </si>
  <si>
    <t>1326659</t>
  </si>
  <si>
    <t>T005270144</t>
  </si>
  <si>
    <t>20210421 11:22</t>
  </si>
  <si>
    <t>SAP ID 101492779</t>
  </si>
  <si>
    <t>MODERATE TO LIGHT WIND</t>
  </si>
  <si>
    <t>SERVICE FROM TX POLE, CROSSES ST THROUGH LARGE MULBERRY TREE TO CLEARANCE POLE</t>
  </si>
  <si>
    <t>\\fxshare-nas05\quotashare-fs01\ESA\5 - Ignition Tracking\2021_Ignition_QC_Folders\20210421_nan_nan_nan_T005269905</t>
  </si>
  <si>
    <t>T005269905</t>
  </si>
  <si>
    <t>STOCKTON 03</t>
  </si>
  <si>
    <t>20210421 09:45</t>
  </si>
  <si>
    <t>OAKLAND C 1115 </t>
  </si>
  <si>
    <t>ACFD</t>
  </si>
  <si>
    <t>crossarm, cutout, pole bolt</t>
  </si>
  <si>
    <t>PG&amp;E_369_ignition_20210404_1.jpg</t>
  </si>
  <si>
    <t>Switches</t>
  </si>
  <si>
    <t xml:space="preserve">CGC: 511998374267 </t>
  </si>
  <si>
    <t xml:space="preserve">CGC: 417439952048 </t>
  </si>
  <si>
    <t>Capacitor Bank TV 242</t>
  </si>
  <si>
    <t>\\fxshare-nas05\quotashare-fs01\ESA\5 - Ignition Tracking\2021_Ignition_QC_Folders\20210421_nan_nan_nan_9116838</t>
  </si>
  <si>
    <t>19:46</t>
  </si>
  <si>
    <t>2021-04-22</t>
  </si>
  <si>
    <t>20210421 20:39</t>
  </si>
  <si>
    <t>\\fxshare-nas05\quotashare-fs01\ESA\5 - Ignition Tracking\2021_Ignition_QC_Folders\20210421_1327735_21-0051591_nan_T005270664</t>
  </si>
  <si>
    <t>17:52</t>
  </si>
  <si>
    <t>1327735</t>
  </si>
  <si>
    <t>21-0051591</t>
  </si>
  <si>
    <t>T005270664</t>
  </si>
  <si>
    <t>20210421 21:44</t>
  </si>
  <si>
    <t>152442110, PLEASANT GROVE-2110</t>
  </si>
  <si>
    <t>145</t>
  </si>
  <si>
    <t>61375</t>
  </si>
  <si>
    <t>6128</t>
  </si>
  <si>
    <t>C &amp; GRD</t>
  </si>
  <si>
    <t>04/21/21 19:15</t>
  </si>
  <si>
    <t>04/21/21 17:47</t>
  </si>
  <si>
    <t>04/22/21 01:32</t>
  </si>
  <si>
    <t>04/22/21 01:36</t>
  </si>
  <si>
    <t>\\fxshare-nas05\quotashare-fs01\ESA\5 - Ignition Tracking\2021_Ignition_QC_Folders\20210421_1327457_nan_nan_T005270593</t>
  </si>
  <si>
    <t>16:11</t>
  </si>
  <si>
    <t>1327457</t>
  </si>
  <si>
    <t>T005270593</t>
  </si>
  <si>
    <t>DOBBINS</t>
  </si>
  <si>
    <t>20210421 19:01</t>
  </si>
  <si>
    <t>SARATOGA 1110</t>
  </si>
  <si>
    <t>Troubleman Contacted (Y/N)</t>
  </si>
  <si>
    <t>Troubleman Date Contacted</t>
  </si>
  <si>
    <t>Troubleman Date Responded</t>
  </si>
  <si>
    <t>Troubleman Contact Information</t>
  </si>
  <si>
    <t>Troubleman LAN ID</t>
  </si>
  <si>
    <t>Troubleman Contact Notes</t>
  </si>
  <si>
    <t>Troubleman Escalation</t>
  </si>
  <si>
    <t>20190271</t>
  </si>
  <si>
    <t>399263</t>
  </si>
  <si>
    <t>19-0063395</t>
  </si>
  <si>
    <t>T004663707</t>
  </si>
  <si>
    <t>KINCADE</t>
  </si>
  <si>
    <t>\\fxshare-nas05\quotashare-fs01\ESA\5 - Ignition Tracking\2021_Ignition_QC_Folders\20210422_1328133_21-0051755_nan_T005270962</t>
  </si>
  <si>
    <t>08:57</t>
  </si>
  <si>
    <t>1328133</t>
  </si>
  <si>
    <t>21-0051755</t>
  </si>
  <si>
    <t>T005270962</t>
  </si>
  <si>
    <t>STOCKDALE 2108</t>
  </si>
  <si>
    <t>BAKERSFIELD 08</t>
  </si>
  <si>
    <t>04/22/2021</t>
  </si>
  <si>
    <t>20210422 11:17</t>
  </si>
  <si>
    <t>254072108, STOCKDALE-2108</t>
  </si>
  <si>
    <t>77</t>
  </si>
  <si>
    <t>13472</t>
  </si>
  <si>
    <t>9808</t>
  </si>
  <si>
    <t>\\fxshare-nas05\quotashare-fs01\ESA\5 - Ignition Tracking\2021_Ignition_QC_Folders\20210422_nan_nan_nan_8134827</t>
  </si>
  <si>
    <t>22:29</t>
  </si>
  <si>
    <t>2021-04-23</t>
  </si>
  <si>
    <t>CARUTHERS</t>
  </si>
  <si>
    <t>20210423 00:00</t>
  </si>
  <si>
    <t xml:space="preserve">1/0 TRIPLEX SERVICE WIRE </t>
  </si>
  <si>
    <t>\\fxshare-nas05\quotashare-fs01\ESA\5 - Ignition Tracking\2021_Ignition_QC_Folders\20210422_nan_nan_nan_3331153</t>
  </si>
  <si>
    <t>20210422 17:45</t>
  </si>
  <si>
    <t>\\fxshare-nas05\quotashare-fs01\ESA\5 - Ignition Tracking\2021_Ignition_QC_Folders\20210422_nan_nan_nan_0003331153</t>
  </si>
  <si>
    <t>0003331153</t>
  </si>
  <si>
    <t>CARUTHERS 1101 </t>
  </si>
  <si>
    <t>Vegetation Failure Cause</t>
  </si>
  <si>
    <t>Vegetation Failure Reason</t>
  </si>
  <si>
    <t>Tree Species</t>
  </si>
  <si>
    <t>Tree Height</t>
  </si>
  <si>
    <t>Tree Distance</t>
  </si>
  <si>
    <t>TAN</t>
  </si>
  <si>
    <t>60</t>
  </si>
  <si>
    <t>PINM</t>
  </si>
  <si>
    <t>OAKL</t>
  </si>
  <si>
    <t>FIRD</t>
  </si>
  <si>
    <t>180</t>
  </si>
  <si>
    <t>PIST</t>
  </si>
  <si>
    <t>OAKK</t>
  </si>
  <si>
    <t>EUCA</t>
  </si>
  <si>
    <t>65</t>
  </si>
  <si>
    <t>EUCB</t>
  </si>
  <si>
    <t>PINP</t>
  </si>
  <si>
    <t>90</t>
  </si>
  <si>
    <t>OAKV</t>
  </si>
  <si>
    <t>85</t>
  </si>
  <si>
    <t>MADR</t>
  </si>
  <si>
    <t>70</t>
  </si>
  <si>
    <t>PING</t>
  </si>
  <si>
    <t>OAKC</t>
  </si>
  <si>
    <t>56</t>
  </si>
  <si>
    <t>OAKG</t>
  </si>
  <si>
    <t>84</t>
  </si>
  <si>
    <t>100</t>
  </si>
  <si>
    <t>REDW</t>
  </si>
  <si>
    <t>200</t>
  </si>
  <si>
    <t>DEOD</t>
  </si>
  <si>
    <t>OAK</t>
  </si>
  <si>
    <t>80</t>
  </si>
  <si>
    <t>COTT</t>
  </si>
  <si>
    <t>CYPR</t>
  </si>
  <si>
    <t>PINC</t>
  </si>
  <si>
    <t>61</t>
  </si>
  <si>
    <t>PINB</t>
  </si>
  <si>
    <t>62</t>
  </si>
  <si>
    <t>PINU</t>
  </si>
  <si>
    <t>FIRW</t>
  </si>
  <si>
    <t>72</t>
  </si>
  <si>
    <t>OAKD</t>
  </si>
  <si>
    <t>FIR</t>
  </si>
  <si>
    <t>108</t>
  </si>
  <si>
    <t>140</t>
  </si>
  <si>
    <t>155</t>
  </si>
  <si>
    <t>ASHM</t>
  </si>
  <si>
    <t>ASH</t>
  </si>
  <si>
    <t>ALMO</t>
  </si>
  <si>
    <t>FIRG</t>
  </si>
  <si>
    <t>PALO</t>
  </si>
  <si>
    <t>LIQ</t>
  </si>
  <si>
    <t>SILK</t>
  </si>
  <si>
    <t>71</t>
  </si>
  <si>
    <t>COTB</t>
  </si>
  <si>
    <t>115</t>
  </si>
  <si>
    <t>73</t>
  </si>
  <si>
    <t>ACA</t>
  </si>
  <si>
    <t>PECA</t>
  </si>
  <si>
    <t>PEPP</t>
  </si>
  <si>
    <t>54</t>
  </si>
  <si>
    <t>WILL</t>
  </si>
  <si>
    <t>79</t>
  </si>
  <si>
    <t>PINI</t>
  </si>
  <si>
    <t>130</t>
  </si>
  <si>
    <t>CYPI</t>
  </si>
  <si>
    <t>78</t>
  </si>
  <si>
    <t>120</t>
  </si>
  <si>
    <t>CHIN</t>
  </si>
  <si>
    <t>CEDA</t>
  </si>
  <si>
    <t>MAPL</t>
  </si>
  <si>
    <t>PINL</t>
  </si>
  <si>
    <t>ALD</t>
  </si>
  <si>
    <t>EUCC</t>
  </si>
  <si>
    <t>68</t>
  </si>
  <si>
    <t>AILA</t>
  </si>
  <si>
    <t>POPL</t>
  </si>
  <si>
    <t>ELM</t>
  </si>
  <si>
    <t>64</t>
  </si>
  <si>
    <t>95</t>
  </si>
  <si>
    <t>OLIV</t>
  </si>
  <si>
    <t>WILW</t>
  </si>
  <si>
    <t>PALF</t>
  </si>
  <si>
    <t>WALE</t>
  </si>
  <si>
    <t>LOCH</t>
  </si>
  <si>
    <t>PALM</t>
  </si>
  <si>
    <t>PALD</t>
  </si>
  <si>
    <t>CYPM</t>
  </si>
  <si>
    <t>OAKP</t>
  </si>
  <si>
    <t>WALB</t>
  </si>
  <si>
    <t>160</t>
  </si>
  <si>
    <t>MULB</t>
  </si>
  <si>
    <t>57</t>
  </si>
  <si>
    <t>CASC</t>
  </si>
  <si>
    <t>OAKI</t>
  </si>
  <si>
    <t>83</t>
  </si>
  <si>
    <t>63</t>
  </si>
  <si>
    <t>BAY</t>
  </si>
  <si>
    <t>WALN</t>
  </si>
  <si>
    <t>SYCA</t>
  </si>
  <si>
    <t>91</t>
  </si>
  <si>
    <t>CENT</t>
  </si>
  <si>
    <t>PINK</t>
  </si>
  <si>
    <t>PINA</t>
  </si>
  <si>
    <t>YUCC</t>
  </si>
  <si>
    <t>Vegetation - Construction Type</t>
  </si>
  <si>
    <t>Vegetation - Insulation Type</t>
  </si>
  <si>
    <t>CrossArm</t>
  </si>
  <si>
    <t>BareWire</t>
  </si>
  <si>
    <t>Triangle</t>
  </si>
  <si>
    <t>Vertical</t>
  </si>
  <si>
    <t>TreeWire</t>
  </si>
  <si>
    <t>Flat</t>
  </si>
  <si>
    <t>AlleyArm</t>
  </si>
  <si>
    <t xml:space="preserve">RayChem </t>
  </si>
  <si>
    <t>\\fxshare-nas05\quotashare-fs01\ESA\5 - Ignition Tracking\2021_Ignition_QC_Folders\20210423_1330716_21-0052404_nan_T005272023</t>
  </si>
  <si>
    <t>04/23/2021</t>
  </si>
  <si>
    <t>13:02</t>
  </si>
  <si>
    <t>1330716</t>
  </si>
  <si>
    <t>21-0052404</t>
  </si>
  <si>
    <t>T005272023</t>
  </si>
  <si>
    <t>20210423 13:18</t>
  </si>
  <si>
    <t>252311102, MENDOTA-1102</t>
  </si>
  <si>
    <t>15 1 of 3 Phases Open</t>
  </si>
  <si>
    <t>1125</t>
  </si>
  <si>
    <t>9647</t>
  </si>
  <si>
    <t>\\fxshare-nas05\quotashare-fs01\ESA\5 - Ignition Tracking\2021_Ignition_QC_Folders\20210423_1330716_21-0052404_nan_T005271929</t>
  </si>
  <si>
    <t>11:27</t>
  </si>
  <si>
    <t>T005271929</t>
  </si>
  <si>
    <t>20210423 13:02</t>
  </si>
  <si>
    <t xml:space="preserve">Unknown </t>
  </si>
  <si>
    <t>DEER CREEK-DRUM-60kV</t>
  </si>
  <si>
    <t>INT-14764</t>
  </si>
  <si>
    <t>\\fxshare-nas05\quotashare-fs01\ESA\5 - Ignition Tracking\2021_Ignition_QC_Folders\20210423_nan_nan_INT-14764_nan</t>
  </si>
  <si>
    <t>Secondary Buss bar</t>
  </si>
  <si>
    <t>CGC: 314368747603, T4381</t>
  </si>
  <si>
    <t>CIRCUIT ID: 162881106</t>
  </si>
  <si>
    <t xml:space="preserve">685 per Kern FD </t>
  </si>
  <si>
    <t>None per Kern FD</t>
  </si>
  <si>
    <t>T005267236, T005267233, 5181232283</t>
  </si>
  <si>
    <t>Circuit ID: 063131107, SAP ID: 101607265</t>
  </si>
  <si>
    <t>Bakersfield FDReference # PRR-5410-2021</t>
  </si>
  <si>
    <t>PG&amp;E_385_ignition_20210417_1.jpg</t>
  </si>
  <si>
    <t>Conductor, pole bolt, cutouts</t>
  </si>
  <si>
    <t>Circuit ID: 253422102, SAP: # 100136277</t>
  </si>
  <si>
    <t>SRVFPD</t>
  </si>
  <si>
    <t>PG&amp;E_384_ignition_20210417_1.jpg</t>
  </si>
  <si>
    <t>Circuit ID: 014422109</t>
  </si>
  <si>
    <t>PG&amp;E_367_Ignition_20210413_1.jpg</t>
  </si>
  <si>
    <t>Surface of Pole</t>
  </si>
  <si>
    <t>Circuit ID: 012041130</t>
  </si>
  <si>
    <t>PG&amp;E_229_Ignition_20210226_4.jpg</t>
  </si>
  <si>
    <t>Transformer, Fuses, Jumpers</t>
  </si>
  <si>
    <t>PM: 35234767; Circuit ID: 252901112, SAP ID: 103947152</t>
  </si>
  <si>
    <t>PT on Recloser LR1503</t>
  </si>
  <si>
    <t>CIRCUIT ID: 162611707, SAP: 102092736</t>
  </si>
  <si>
    <t>T005267802, T005267828</t>
  </si>
  <si>
    <t>PG&amp;E_404_ignition_20210419_1.jpg</t>
  </si>
  <si>
    <t>Pole, crossarm, cutouts</t>
  </si>
  <si>
    <t>Circuit ID: 102911107, SAP: 100370191</t>
  </si>
  <si>
    <t>PG&amp;E_401_ignition_20210418_1.jpg</t>
  </si>
  <si>
    <t>Conductor-Copper wire.</t>
  </si>
  <si>
    <t>Circuit ID: 152161102, SAP # 100046030</t>
  </si>
  <si>
    <t>\\fxshare-nas05\quotashare-fs01\ESA\5 - Ignition Tracking\2021_Ignition_QC_Folders\20210426_1333826_21-0052981_nan_T005273617</t>
  </si>
  <si>
    <t>04/26/2021</t>
  </si>
  <si>
    <t>1333826</t>
  </si>
  <si>
    <t>21-0052981</t>
  </si>
  <si>
    <t>T005273617</t>
  </si>
  <si>
    <t>2021-04-26</t>
  </si>
  <si>
    <t>AVENAL</t>
  </si>
  <si>
    <t>20210426 06:12</t>
  </si>
  <si>
    <t>REGULATOR</t>
  </si>
  <si>
    <t>113</t>
  </si>
  <si>
    <t>9605</t>
  </si>
  <si>
    <t>99914</t>
  </si>
  <si>
    <t>Regulator, Burned/flashed</t>
  </si>
  <si>
    <t>A, B</t>
  </si>
  <si>
    <t>\\fxshare-nas05\quotashare-fs01\ESA\5 - Ignition Tracking\2021_Ignition_QC_Folders\20210426_nan_nan_nan_1415784197</t>
  </si>
  <si>
    <t>20210426 01:52</t>
  </si>
  <si>
    <t>\\fxshare-nas05\quotashare-fs01\ESA\5 - Ignition Tracking\2021_Ignition_QC_Folders\20210425_nan_nan_nan_T005273511</t>
  </si>
  <si>
    <t>04/25/2021</t>
  </si>
  <si>
    <t>T005273511</t>
  </si>
  <si>
    <t>20210425 23:13</t>
  </si>
  <si>
    <t>\\fxshare-nas05\quotashare-fs01\ESA\5 - Ignition Tracking\2021_Ignition_QC_Folders\20210424_nan_nan_nan_8505766</t>
  </si>
  <si>
    <t>04/24/2021</t>
  </si>
  <si>
    <t>17:20</t>
  </si>
  <si>
    <t>20210424 18:24</t>
  </si>
  <si>
    <t>\\fxshare-nas05\quotashare-fs01\ESA\5 - Ignition Tracking\2021_Ignition_QC_Folders\20210424_nan_nan_nan_T005272683</t>
  </si>
  <si>
    <t>09:36</t>
  </si>
  <si>
    <t>T005272683</t>
  </si>
  <si>
    <t>20210424 10:23</t>
  </si>
  <si>
    <t>\\fxshare-nas05\quotashare-fs01\ESA\5 - Ignition Tracking\2021_Ignition_QC_Folders\20210423_nan_nan_nan_3570353</t>
  </si>
  <si>
    <t>18:31</t>
  </si>
  <si>
    <t>20210423 20:41</t>
  </si>
  <si>
    <t>Rino Vista FD</t>
  </si>
  <si>
    <t>SF L 1103</t>
  </si>
  <si>
    <t>KINGSBURG 1108</t>
  </si>
  <si>
    <t>HORSESHOE 1104 </t>
  </si>
  <si>
    <t>Create Month</t>
  </si>
  <si>
    <t>Equipment Facility Failure</t>
  </si>
  <si>
    <t>\\fxshare-nas05\quotashare-fs01\ESA\5 - Ignition Tracking\2021_Ignition_QC_Folders\20210426_1334651_21-0053327_nan_T005274314</t>
  </si>
  <si>
    <t>13:35</t>
  </si>
  <si>
    <t>1334651</t>
  </si>
  <si>
    <t>21-0053327</t>
  </si>
  <si>
    <t>T005274314</t>
  </si>
  <si>
    <t>20210426 15:08</t>
  </si>
  <si>
    <t>042261101, BOLINAS-1101</t>
  </si>
  <si>
    <t>7139</t>
  </si>
  <si>
    <t>\\fxshare-nas05\quotashare-fs01\ESA\5 - Ignition Tracking\2021_Ignition_QC_Folders\20210426_1334314_21-0053158_nan_T005273789</t>
  </si>
  <si>
    <t>07:56</t>
  </si>
  <si>
    <t>1334314</t>
  </si>
  <si>
    <t>21-0053158</t>
  </si>
  <si>
    <t>T005273789</t>
  </si>
  <si>
    <t>SMYRNA 1105</t>
  </si>
  <si>
    <t>WASCO 02</t>
  </si>
  <si>
    <t>WASCO</t>
  </si>
  <si>
    <t>20210426 11:40</t>
  </si>
  <si>
    <t>253551105, SMYRNA-1105</t>
  </si>
  <si>
    <t>490415</t>
  </si>
  <si>
    <t>04/26/21 11:43</t>
  </si>
  <si>
    <t>\\fxshare-nas05\quotashare-fs01\ESA\5 - Ignition Tracking\2021_Ignition_QC_Folders\20210426_1333846_21-0053089_nan_T005273779</t>
  </si>
  <si>
    <t>07:46</t>
  </si>
  <si>
    <t>1333846</t>
  </si>
  <si>
    <t>21-0053089</t>
  </si>
  <si>
    <t>T005273779</t>
  </si>
  <si>
    <t>TUPMAN 1103</t>
  </si>
  <si>
    <t>20210426 10:51</t>
  </si>
  <si>
    <t>254561103, TUPMAN-1103</t>
  </si>
  <si>
    <t>10368</t>
  </si>
  <si>
    <t>18140</t>
  </si>
  <si>
    <t>04/26/21 09:14</t>
  </si>
  <si>
    <t>\\fxshare-nas05\quotashare-fs01\ESA\5 - Ignition Tracking\2021_Ignition_QC_Folders\20210426_nan_nan_nan_6265169592</t>
  </si>
  <si>
    <t>05:25</t>
  </si>
  <si>
    <t>20210426 06:50</t>
  </si>
  <si>
    <t>\\fxshare-nas05\quotashare-fs01\ESA\5 - Ignition Tracking\2021_Ignition_QC_Folders\20210426_nan_nan_nan_4949429</t>
  </si>
  <si>
    <t>04:55</t>
  </si>
  <si>
    <t>CHUALAR</t>
  </si>
  <si>
    <t>20210426 07:31</t>
  </si>
  <si>
    <t>ORO LOMA 1115</t>
  </si>
  <si>
    <t>\\fxshare-nas05\quotashare-fs01\ESA\5 - Ignition Tracking\2021_Ignition_QC_Folders\20210426_nan_nan_nan_7096077199</t>
  </si>
  <si>
    <t>18:15</t>
  </si>
  <si>
    <t>2021-04-27</t>
  </si>
  <si>
    <t>20210426 19:20</t>
  </si>
  <si>
    <t>\\fxshare-nas05\quotashare-fs01\ESA\5 - Ignition Tracking\2021_Ignition_QC_Folders\20210426_1334838_21-0053485_nan_T005274566</t>
  </si>
  <si>
    <t>17:53</t>
  </si>
  <si>
    <t>1334838</t>
  </si>
  <si>
    <t>21-0053485</t>
  </si>
  <si>
    <t>T005274566</t>
  </si>
  <si>
    <t>LAS POSITAS 2108</t>
  </si>
  <si>
    <t>20210426 19:07</t>
  </si>
  <si>
    <t>014402108, LAS POSITAS-2108</t>
  </si>
  <si>
    <t>27778</t>
  </si>
  <si>
    <t>MR182</t>
  </si>
  <si>
    <t>C PH &amp; GRD TGT</t>
  </si>
  <si>
    <t>04/26/21 19:24</t>
  </si>
  <si>
    <t>21-0052535</t>
  </si>
  <si>
    <t>MEADOW LANE 2106 </t>
  </si>
  <si>
    <t>\\fxshare-nas05\quotashare-fs01\ESA\5 - Ignition Tracking\2021_Ignition_QC_Folders\20210423_1331215_21-0052535_nan_nan</t>
  </si>
  <si>
    <t>120858035, 120859914</t>
  </si>
  <si>
    <t>LOCKEFORD #1 60kV</t>
  </si>
  <si>
    <t>Crossarm, Insulator</t>
  </si>
  <si>
    <t>Equipment ID: 100161296/14384</t>
  </si>
  <si>
    <t>PG&amp;E_400_Ignition_20210418_3.jpg</t>
  </si>
  <si>
    <t>Circuit ID: 252051111, SAP ID: 100635791, 100635788</t>
  </si>
  <si>
    <t>PG&amp;E_392_ignition_20210417_4.jpg</t>
  </si>
  <si>
    <t>Conductor- copper wire</t>
  </si>
  <si>
    <t>Circuit ID: 103331104, SAP 101503049</t>
  </si>
  <si>
    <t>Pole, crossarms</t>
  </si>
  <si>
    <t>CGC: 314865447710</t>
  </si>
  <si>
    <t>T005208049,  T005208135 , T005208033</t>
  </si>
  <si>
    <t>Pole, Riser, potheads, cable</t>
  </si>
  <si>
    <t>Circuit ID: 012091118, SAP # 40524520</t>
  </si>
  <si>
    <t>Conductor, wire, chance clamp</t>
  </si>
  <si>
    <t>Circuit ID: 062031107, SAP# 101655824</t>
  </si>
  <si>
    <t>Off duty firefighter</t>
  </si>
  <si>
    <t>Circuit ID # 182221101</t>
  </si>
  <si>
    <t>T005197961, T005198057</t>
  </si>
  <si>
    <t>PG&amp;E_428_ignition_20210423_1.jpg</t>
  </si>
  <si>
    <t>T005270959, T005270962</t>
  </si>
  <si>
    <t>PG&amp;E_421_ignition_20210422_1.jpg</t>
  </si>
  <si>
    <t>Fuse, Jumper, insulator</t>
  </si>
  <si>
    <t>Circuit ID: 254072108, Fuse-FUCO 9808</t>
  </si>
  <si>
    <t>CAL Fire</t>
  </si>
  <si>
    <t>T005270664, T005270661</t>
  </si>
  <si>
    <t>PG&amp;E_419_ignition_20210421_1.jpg</t>
  </si>
  <si>
    <t>Conductor, Crossarm, Center phase king pin</t>
  </si>
  <si>
    <t>Circuit ID: 152442110, SAP # 100053085</t>
  </si>
  <si>
    <t>1327457, 1327412</t>
  </si>
  <si>
    <t>21-0051546</t>
  </si>
  <si>
    <t>T005270593, T005270594, T005270579, T005270572</t>
  </si>
  <si>
    <t>PG&amp;E_418_Ignition_20210421_4.jpg</t>
  </si>
  <si>
    <t>Circuit ID: 103191101, SAP ID: 101301310</t>
  </si>
  <si>
    <t>T005269821, T005269828</t>
  </si>
  <si>
    <t>120856629, PM # 31536549</t>
  </si>
  <si>
    <t>PG&amp;E_415_ignition_20210421_1.jpg</t>
  </si>
  <si>
    <t>Circuit ID # 252951104, Riser-82799</t>
  </si>
  <si>
    <t>120856302, PM # 44755985</t>
  </si>
  <si>
    <t>PG&amp;E_413_ignition_20210420_1.jpg</t>
  </si>
  <si>
    <t>Circuit ID: 252941106, SAP # 103265872</t>
  </si>
  <si>
    <t>\\fxshare-nas05\quotashare-fs01\ESA\5 - Ignition Tracking\2021_Ignition_QC_Folders\20210418_1321713_21-0050012_nan_T005267397</t>
  </si>
  <si>
    <t>2021/04/18 00:00:00</t>
  </si>
  <si>
    <t>06:25</t>
  </si>
  <si>
    <t>1321713</t>
  </si>
  <si>
    <t>21-0050012</t>
  </si>
  <si>
    <t>T005267397</t>
  </si>
  <si>
    <t>2021/04/18 08:28:58</t>
  </si>
  <si>
    <t>103751101, BIG BEND-1101</t>
  </si>
  <si>
    <t>1848</t>
  </si>
  <si>
    <t>04/18/21 10:08</t>
  </si>
  <si>
    <t>\\fxshare-nas05\quotashare-fs01\ESA\5 - Ignition Tracking\2021_Ignition_QC_Folders\20210427_1335410_21-0053826_nan_T005275233</t>
  </si>
  <si>
    <t>04/27/2021</t>
  </si>
  <si>
    <t>12:52</t>
  </si>
  <si>
    <t>1335410</t>
  </si>
  <si>
    <t>21-0053826</t>
  </si>
  <si>
    <t>T005275233</t>
  </si>
  <si>
    <t>20210427 14:26</t>
  </si>
  <si>
    <t>254251111, MALAGA-1111</t>
  </si>
  <si>
    <t>448</t>
  </si>
  <si>
    <t>D55</t>
  </si>
  <si>
    <t>\\fxshare-nas05\quotashare-fs01\ESA\5 - Ignition Tracking\2021_Ignition_QC_Folders\20210427_nan_nan_nan_4067571884</t>
  </si>
  <si>
    <t>12:13</t>
  </si>
  <si>
    <t>SANTA ROSA 03</t>
  </si>
  <si>
    <t>20210427 13:25</t>
  </si>
  <si>
    <t>RINCON 1101</t>
  </si>
  <si>
    <t>Vegetation Latitude</t>
  </si>
  <si>
    <t>Vegetation Longitude</t>
  </si>
  <si>
    <t>Last Vegetation Inspection Date</t>
  </si>
  <si>
    <t>Diameter at Breast Height</t>
  </si>
  <si>
    <t>Tree Lean</t>
  </si>
  <si>
    <t>Tree Dead</t>
  </si>
  <si>
    <t>Domino Trees</t>
  </si>
  <si>
    <t>Tree Defects</t>
  </si>
  <si>
    <t>Terrain Type</t>
  </si>
  <si>
    <t>Terrain Slope</t>
  </si>
  <si>
    <t>Total Splices</t>
  </si>
  <si>
    <t>Contact - Vegetation</t>
  </si>
  <si>
    <t>Jan 27 2015 12:00AM</t>
  </si>
  <si>
    <t>TrunkFail</t>
  </si>
  <si>
    <t>Slight</t>
  </si>
  <si>
    <t>Ridge</t>
  </si>
  <si>
    <t>A</t>
  </si>
  <si>
    <t>Feb  9 2015 12:00AM</t>
  </si>
  <si>
    <t>BranchFail</t>
  </si>
  <si>
    <t>Hillside</t>
  </si>
  <si>
    <t>B</t>
  </si>
  <si>
    <t>Feb 10 2015  9:36AM</t>
  </si>
  <si>
    <t>Moderate</t>
  </si>
  <si>
    <t>Valley</t>
  </si>
  <si>
    <t>Feb 19 2015 12:00AM</t>
  </si>
  <si>
    <t>Feb 17 2015 12:00AM</t>
  </si>
  <si>
    <t>3rdParty</t>
  </si>
  <si>
    <t>Feb 18 2015 12:00AM</t>
  </si>
  <si>
    <t>Feb 25 2015 12:00AM</t>
  </si>
  <si>
    <t>Feb 24 2015 12:00AM</t>
  </si>
  <si>
    <t>Mar  9 2015 12:00AM</t>
  </si>
  <si>
    <t>C</t>
  </si>
  <si>
    <t>Mar 16 2015 12:00AM</t>
  </si>
  <si>
    <t>RootsFail</t>
  </si>
  <si>
    <t>Apr 13 2015 12:00AM</t>
  </si>
  <si>
    <t>Unverified</t>
  </si>
  <si>
    <t>Apr 30 2015 11:05AM</t>
  </si>
  <si>
    <t>Plain</t>
  </si>
  <si>
    <t>May 26 2015 12:00AM</t>
  </si>
  <si>
    <t>May 21 2015 12:00PM</t>
  </si>
  <si>
    <t>Severe</t>
  </si>
  <si>
    <t>May 28 2015 12:00AM</t>
  </si>
  <si>
    <t>Jun  2 2015 12:00PM</t>
  </si>
  <si>
    <t>Jun  3 2015 12:00AM</t>
  </si>
  <si>
    <t>Jun  5 2015 12:00AM</t>
  </si>
  <si>
    <t>Jun  8 2015 12:00AM</t>
  </si>
  <si>
    <t>Jun  9 2015 12:00AM</t>
  </si>
  <si>
    <t>Jun 10 2015 12:00AM</t>
  </si>
  <si>
    <t>Jun 15 2015 12:00AM</t>
  </si>
  <si>
    <t>Jun 19 2015 12:00AM</t>
  </si>
  <si>
    <t>Jun 23 2015 12:00AM</t>
  </si>
  <si>
    <t>Jun 26 2015 12:00AM</t>
  </si>
  <si>
    <t>Jun 29 2015 12:00AM</t>
  </si>
  <si>
    <t>Creek</t>
  </si>
  <si>
    <t>Jun 30 2015 12:00AM</t>
  </si>
  <si>
    <t>Jun 29 2015  4:30PM</t>
  </si>
  <si>
    <t>Jul  1 2015 12:00AM</t>
  </si>
  <si>
    <t>Jul  1 2015  3:00PM</t>
  </si>
  <si>
    <t>Jul  7 2015 12:00AM</t>
  </si>
  <si>
    <t>Jul  6 2015 12:00AM</t>
  </si>
  <si>
    <t>Jul  8 2015 12:00AM</t>
  </si>
  <si>
    <t>Jul  8 2015 12:15PM</t>
  </si>
  <si>
    <t>Jul 16 2015 12:00AM</t>
  </si>
  <si>
    <t>Jul 20 2015 12:00AM</t>
  </si>
  <si>
    <t>Jul 23 2015 12:00AM</t>
  </si>
  <si>
    <t>Jul 28 2015 12:00AM</t>
  </si>
  <si>
    <t>Aug  4 2015 12:00AM</t>
  </si>
  <si>
    <t>Aug  3 2015 12:00AM</t>
  </si>
  <si>
    <t>Jul 31 2015 12:00AM</t>
  </si>
  <si>
    <t>Aug 11 2015 12:00AM</t>
  </si>
  <si>
    <t>Aug  7 2015 10:00AM</t>
  </si>
  <si>
    <t>Aug 14 2015 12:00AM</t>
  </si>
  <si>
    <t>Aug 19 2015 12:00AM</t>
  </si>
  <si>
    <t>Aug 17 2015 12:00AM</t>
  </si>
  <si>
    <t>Aug 18 2015 12:00AM</t>
  </si>
  <si>
    <t>Aug 19 2015  3:00PM</t>
  </si>
  <si>
    <t>Aug 21 2015 12:00AM</t>
  </si>
  <si>
    <t>Aug 25 2015 12:00AM</t>
  </si>
  <si>
    <t>Aug 24 2015 12:00AM</t>
  </si>
  <si>
    <t>Aug 28 2015 12:00AM</t>
  </si>
  <si>
    <t>Sep  1 2015 12:00AM</t>
  </si>
  <si>
    <t>Aug 31 2015 12:00AM</t>
  </si>
  <si>
    <t>Sep 29 2015 12:00AM</t>
  </si>
  <si>
    <t>Sep  8 2015 12:00AM</t>
  </si>
  <si>
    <t>Sep 16 2015 12:00AM</t>
  </si>
  <si>
    <t>Sep 21 2015 12:00AM</t>
  </si>
  <si>
    <t>Sep 23 2015 12:00AM</t>
  </si>
  <si>
    <t>Sep 28 2015 12:00AM</t>
  </si>
  <si>
    <t>Oct  2 2015 12:00AM</t>
  </si>
  <si>
    <t>Oct  1 2015 12:00AM</t>
  </si>
  <si>
    <t>Oct  5 2015 12:00AM</t>
  </si>
  <si>
    <t>Oct  6 2015 12:00AM</t>
  </si>
  <si>
    <t>Oct  9 2015 12:00AM</t>
  </si>
  <si>
    <t>Oct 12 2015 12:00AM</t>
  </si>
  <si>
    <t>Nov  5 2015 12:00AM</t>
  </si>
  <si>
    <t>Nov 19 2015 12:00AM</t>
  </si>
  <si>
    <t>Nov 25 2015 12:00AM</t>
  </si>
  <si>
    <t>Dec  4 2015 12:00AM</t>
  </si>
  <si>
    <t>Dec  3 2015  1:00PM</t>
  </si>
  <si>
    <t>PGECont</t>
  </si>
  <si>
    <t>Dec 22 2015 12:00AM</t>
  </si>
  <si>
    <t>Bark</t>
  </si>
  <si>
    <t>Jan 22 2016 12:00AM</t>
  </si>
  <si>
    <t>Feb  8 2016 12:00PM</t>
  </si>
  <si>
    <t>Mar 29 2016 12:00AM</t>
  </si>
  <si>
    <t>Apr 14 2016 12:00AM</t>
  </si>
  <si>
    <t>Apr 25 2016 12:00AM</t>
  </si>
  <si>
    <t>May  2 2016 12:00AM</t>
  </si>
  <si>
    <t>WindBlew</t>
  </si>
  <si>
    <t>May 13 2016 12:00AM</t>
  </si>
  <si>
    <t>Jun  1 2016 12:00AM</t>
  </si>
  <si>
    <t>May 19 2016 12:00AM</t>
  </si>
  <si>
    <t>TreeGrew</t>
  </si>
  <si>
    <t>May 20 2016 12:00AM</t>
  </si>
  <si>
    <t>May 26 2016 12:00AM</t>
  </si>
  <si>
    <t>Jun 10 2016 12:00AM</t>
  </si>
  <si>
    <t>Jun  9 2016 12:00AM</t>
  </si>
  <si>
    <t>Jun 24 2016 12:00AM</t>
  </si>
  <si>
    <t>Jun 13 2016 12:00AM</t>
  </si>
  <si>
    <t>Jun 17 2016 12:00AM</t>
  </si>
  <si>
    <t>Jun 20 2016 12:00AM</t>
  </si>
  <si>
    <t>Jun 21 2016 12:00AM</t>
  </si>
  <si>
    <t>Jun 22 2016 12:00AM</t>
  </si>
  <si>
    <t>Jun 24 2016 10:43AM</t>
  </si>
  <si>
    <t>Jun 27 2016 12:00AM</t>
  </si>
  <si>
    <t>Jun 29 2016 12:00AM</t>
  </si>
  <si>
    <t>Jul  1 2016 12:00AM</t>
  </si>
  <si>
    <t>Jun 30 2016 12:00AM</t>
  </si>
  <si>
    <t>Jun 30 2016  8:00AM</t>
  </si>
  <si>
    <t>Jul  5 2016 12:00AM</t>
  </si>
  <si>
    <t>Jul 13 2016 12:00AM</t>
  </si>
  <si>
    <t>Jul 19 2016 12:00AM</t>
  </si>
  <si>
    <t>Jul 26 2016 12:00AM</t>
  </si>
  <si>
    <t>Jul 28 2016 12:00AM</t>
  </si>
  <si>
    <t>Jul 27 2016 12:00AM</t>
  </si>
  <si>
    <t>Jul 29 2016 12:00AM</t>
  </si>
  <si>
    <t>Aug  1 2016 12:00AM</t>
  </si>
  <si>
    <t>Jul 30 2016 12:00AM</t>
  </si>
  <si>
    <t>Aug  2 2016 12:00AM</t>
  </si>
  <si>
    <t>Aug  4 2016 12:00AM</t>
  </si>
  <si>
    <t>Aug  8 2016 12:00AM</t>
  </si>
  <si>
    <t>82</t>
  </si>
  <si>
    <t>Aug 12 2016 12:00AM</t>
  </si>
  <si>
    <t>Aug 17 2016 12:00AM</t>
  </si>
  <si>
    <t>Aug 18 2016 12:00AM</t>
  </si>
  <si>
    <t>Aug 23 2016 12:00AM</t>
  </si>
  <si>
    <t>Sep  2 2016 12:00AM</t>
  </si>
  <si>
    <t>Aug 31 2016 12:00AM</t>
  </si>
  <si>
    <t>Sep  1 2016 12:00AM</t>
  </si>
  <si>
    <t>Sep 13 2016 12:00AM</t>
  </si>
  <si>
    <t>Sep 22 2016 12:00AM</t>
  </si>
  <si>
    <t>Sep 19 2016 12:00AM</t>
  </si>
  <si>
    <t>Sep 21 2016 12:00AM</t>
  </si>
  <si>
    <t>Sep 23 2016 12:00AM</t>
  </si>
  <si>
    <t>Sep 26 2016 12:00AM</t>
  </si>
  <si>
    <t>Oct  4 2016 12:00AM</t>
  </si>
  <si>
    <t>Oct 14 2016 12:00AM</t>
  </si>
  <si>
    <t>Oct  5 2016 12:00AM</t>
  </si>
  <si>
    <t>Oct  6 2016 12:00AM</t>
  </si>
  <si>
    <t>Oct 18 2016 12:00AM</t>
  </si>
  <si>
    <t>Nov  2 2016 12:00AM</t>
  </si>
  <si>
    <t>Nov 10 2016 12:00AM</t>
  </si>
  <si>
    <t>Nov 21 2016 12:00AM</t>
  </si>
  <si>
    <t>Jan 11 2017 12:00AM</t>
  </si>
  <si>
    <t>Jan 16 2017 12:00AM</t>
  </si>
  <si>
    <t>Jan 20 2017 12:00AM</t>
  </si>
  <si>
    <t>Jan 19 2017 12:00AM</t>
  </si>
  <si>
    <t>Feb  6 2017 12:00AM</t>
  </si>
  <si>
    <t>Feb  7 2017 11:00AM</t>
  </si>
  <si>
    <t>Mar 30 2017 12:00AM</t>
  </si>
  <si>
    <t>Apr  3 2017 12:00AM</t>
  </si>
  <si>
    <t>May  1 2017 12:00AM</t>
  </si>
  <si>
    <t>May 10 2017 12:00AM</t>
  </si>
  <si>
    <t>May 11 2017 12:00AM</t>
  </si>
  <si>
    <t>May  9 2017 12:00AM</t>
  </si>
  <si>
    <t>May 16 2017 12:00AM</t>
  </si>
  <si>
    <t>May 17 2017 12:00AM</t>
  </si>
  <si>
    <t>May 26 2017 12:00AM</t>
  </si>
  <si>
    <t>May 30 2017 12:00AM</t>
  </si>
  <si>
    <t>Jun  5 2017 12:00AM</t>
  </si>
  <si>
    <t>Jun 15 2017 12:00AM</t>
  </si>
  <si>
    <t>Jun 19 2017 12:00AM</t>
  </si>
  <si>
    <t>Jun 16 2017 12:00AM</t>
  </si>
  <si>
    <t>Jun 21 2017 12:00AM</t>
  </si>
  <si>
    <t>Jun 23 2017 12:00AM</t>
  </si>
  <si>
    <t>Jun 20 2017 11:00AM</t>
  </si>
  <si>
    <t>Jun 27 2017 12:00AM</t>
  </si>
  <si>
    <t>Jun 28 2017 12:00AM</t>
  </si>
  <si>
    <t>Jul  5 2017 12:00AM</t>
  </si>
  <si>
    <t>Aug 30 2017 12:00AM</t>
  </si>
  <si>
    <t>Jul  5 2017  2:00PM</t>
  </si>
  <si>
    <t>Jul 11 2017 12:00AM</t>
  </si>
  <si>
    <t>Jul  7 2017 12:00AM</t>
  </si>
  <si>
    <t>Jul  8 2017 12:00AM</t>
  </si>
  <si>
    <t>Jul  9 2017 12:00AM</t>
  </si>
  <si>
    <t>Jul 14 2017 12:00AM</t>
  </si>
  <si>
    <t>Jul 17 2017 12:00AM</t>
  </si>
  <si>
    <t>Jul 12 2017 12:00AM</t>
  </si>
  <si>
    <t>Jul 13 2017 12:00AM</t>
  </si>
  <si>
    <t>Jul 18 2017 12:00AM</t>
  </si>
  <si>
    <t>Jul 19 2017 12:00AM</t>
  </si>
  <si>
    <t>Jul 24 2017 12:00AM</t>
  </si>
  <si>
    <t>Jul 25 2017 12:00AM</t>
  </si>
  <si>
    <t>Jul 26 2017 12:00AM</t>
  </si>
  <si>
    <t>Aug  1 2017 12:00AM</t>
  </si>
  <si>
    <t>Aug  7 2017 12:00AM</t>
  </si>
  <si>
    <t>Aug 14 2017 12:00AM</t>
  </si>
  <si>
    <t>Aug 14 2017  1:30PM</t>
  </si>
  <si>
    <t>Aug 17 2017 12:00AM</t>
  </si>
  <si>
    <t>Aug 21 2017 12:00AM</t>
  </si>
  <si>
    <t>Aug 22 2017 11:15AM</t>
  </si>
  <si>
    <t>Aug 22 2017 12:00AM</t>
  </si>
  <si>
    <t>Aug 28 2017 12:00AM</t>
  </si>
  <si>
    <t>Aug 29 2017 11:30AM</t>
  </si>
  <si>
    <t>Aug 29 2017 12:00AM</t>
  </si>
  <si>
    <t>Aug 31 2017 12:00AM</t>
  </si>
  <si>
    <t>Sep  1 2017 12:00AM</t>
  </si>
  <si>
    <t>Sep  5 2017 12:00AM</t>
  </si>
  <si>
    <t>Sep 11 2017 12:00AM</t>
  </si>
  <si>
    <t>Sep  6 2017 12:00AM</t>
  </si>
  <si>
    <t>Sep  8 2017 12:00AM</t>
  </si>
  <si>
    <t>Sep  5 2017  3:30PM</t>
  </si>
  <si>
    <t>Sep  8 2017  9:00AM</t>
  </si>
  <si>
    <t>Sep 13 2017  9:25AM</t>
  </si>
  <si>
    <t>Sep 15 2017 12:00AM</t>
  </si>
  <si>
    <t>Sep 18 2017 10:15AM</t>
  </si>
  <si>
    <t>Sep 18 2017 12:00AM</t>
  </si>
  <si>
    <t>Sep 20 2017  2:00PM</t>
  </si>
  <si>
    <t>Sep 20 2017 12:00AM</t>
  </si>
  <si>
    <t>Sep 25 2017 12:00AM</t>
  </si>
  <si>
    <t>Sep 25 2017  7:00AM</t>
  </si>
  <si>
    <t>Sep 29 2017 10:00AM</t>
  </si>
  <si>
    <t>Oct  2 2017 12:00AM</t>
  </si>
  <si>
    <t>Oct 18 2017 10:45AM</t>
  </si>
  <si>
    <t>Oct  3 2017 12:00AM</t>
  </si>
  <si>
    <t>Oct  5 2017 12:00AM</t>
  </si>
  <si>
    <t>Oct  4 2017  2:00PM</t>
  </si>
  <si>
    <t>Oct  9 2017 12:00AM</t>
  </si>
  <si>
    <t>Oct 12 2017 12:05PM</t>
  </si>
  <si>
    <t>Oct 10 2017 12:00AM</t>
  </si>
  <si>
    <t>Oct  9 2017 12:50PM</t>
  </si>
  <si>
    <t>Oct 11 2017 12:00AM</t>
  </si>
  <si>
    <t>Oct 17 2017 12:00AM</t>
  </si>
  <si>
    <t>Oct 12 2017 12:00AM</t>
  </si>
  <si>
    <t>Oct 23 2017 12:00AM</t>
  </si>
  <si>
    <t>Oct 13 2017  9:25AM</t>
  </si>
  <si>
    <t>Oct 13 2017 12:00AM</t>
  </si>
  <si>
    <t>Oct 27 2017  9:45AM</t>
  </si>
  <si>
    <t>Nov  7 2017 12:00AM</t>
  </si>
  <si>
    <t>Nov  9 2017 12:00AM</t>
  </si>
  <si>
    <t>Nov 13 2017 12:00AM</t>
  </si>
  <si>
    <t>Nov 27 2017 12:00AM</t>
  </si>
  <si>
    <t>Dec 18 2017 12:00AM</t>
  </si>
  <si>
    <t>Dec 29 2017 12:00AM</t>
  </si>
  <si>
    <t>Feb  8 2018 12:00AM</t>
  </si>
  <si>
    <t>Mar  5 2018 12:00AM</t>
  </si>
  <si>
    <t>Mar 27 2018 12:00AM</t>
  </si>
  <si>
    <t>Apr  3 2018 12:00AM</t>
  </si>
  <si>
    <t>Apr 16 2018 12:00AM</t>
  </si>
  <si>
    <t>May  1 2018 12:00AM</t>
  </si>
  <si>
    <t>Apr 30 2018 12:00AM</t>
  </si>
  <si>
    <t>May 10 2018  9:20AM</t>
  </si>
  <si>
    <t>May 11 2018  8:00AM</t>
  </si>
  <si>
    <t>Jun  6 2018 12:00AM</t>
  </si>
  <si>
    <t>May 14 2018 12:00AM</t>
  </si>
  <si>
    <t>May 23 2018 12:00AM</t>
  </si>
  <si>
    <t>PalmFrond</t>
  </si>
  <si>
    <t>Jun  4 2018 12:00AM</t>
  </si>
  <si>
    <t>Jun  5 2018  4:20PM</t>
  </si>
  <si>
    <t>Jun  7 2018 12:00AM</t>
  </si>
  <si>
    <t>Jun 11 2018 12:00AM</t>
  </si>
  <si>
    <t>Jun 11 2018  7:15AM</t>
  </si>
  <si>
    <t>Jun 15 2018 12:00AM</t>
  </si>
  <si>
    <t>Jun 18 2018 12:00AM</t>
  </si>
  <si>
    <t>Jun 21 2018 12:00AM</t>
  </si>
  <si>
    <t>Jun 19 2018  1:00PM</t>
  </si>
  <si>
    <t>Jun 25 2018 12:00AM</t>
  </si>
  <si>
    <t>Jun 29 2018 12:00AM</t>
  </si>
  <si>
    <t>Jun 28 2018 12:00AM</t>
  </si>
  <si>
    <t>Jul  2 2018 12:00AM</t>
  </si>
  <si>
    <t>Jul  3 2018 12:00AM</t>
  </si>
  <si>
    <t>Jul  9 2018 12:00AM</t>
  </si>
  <si>
    <t>Jul 11 2018 12:00AM</t>
  </si>
  <si>
    <t>Jul 12 2018 12:00AM</t>
  </si>
  <si>
    <t>Jul 17 2018 12:00AM</t>
  </si>
  <si>
    <t>Jul 13 2018  3:30PM</t>
  </si>
  <si>
    <t>Jul 16 2018 12:00AM</t>
  </si>
  <si>
    <t>Jul 18 2018 12:00AM</t>
  </si>
  <si>
    <t>Jul 20 2018 12:00AM</t>
  </si>
  <si>
    <t>Jul 23 2018 12:00AM</t>
  </si>
  <si>
    <t>Nov 16 2018 12:00AM</t>
  </si>
  <si>
    <t>Jul 24 2018 12:00AM</t>
  </si>
  <si>
    <t>Jul 26 2018 12:00AM</t>
  </si>
  <si>
    <t>Jul 30 2018 12:00AM</t>
  </si>
  <si>
    <t>Jul 31 2018 12:00AM</t>
  </si>
  <si>
    <t>Aug  1 2018 12:00AM</t>
  </si>
  <si>
    <t>Oct 30 2018 12:00AM</t>
  </si>
  <si>
    <t>Sep  4 2018 12:00AM</t>
  </si>
  <si>
    <t>Aug 10 2018 12:00AM</t>
  </si>
  <si>
    <t>Aug  7 2018 12:00AM</t>
  </si>
  <si>
    <t>Aug  8 2018 12:00AM</t>
  </si>
  <si>
    <t>Aug 14 2018 12:00AM</t>
  </si>
  <si>
    <t>Aug 13 2018 12:00AM</t>
  </si>
  <si>
    <t>Aug 15 2018 12:00AM</t>
  </si>
  <si>
    <t>Aug 22 2018 12:00AM</t>
  </si>
  <si>
    <t>Aug 23 2018 12:00AM</t>
  </si>
  <si>
    <t>Aug 27 2018 12:00AM</t>
  </si>
  <si>
    <t>Aug 31 2018 12:00AM</t>
  </si>
  <si>
    <t>Aug 28 2018 12:00AM</t>
  </si>
  <si>
    <t>Sep  1 2018 12:00AM</t>
  </si>
  <si>
    <t>Sep  7 2018 12:00AM</t>
  </si>
  <si>
    <t>Sep  6 2018 12:00AM</t>
  </si>
  <si>
    <t>Sep 11 2018 12:00AM</t>
  </si>
  <si>
    <t>Sep 25 2018 12:00AM</t>
  </si>
  <si>
    <t>Oct  1 2018 12:00AM</t>
  </si>
  <si>
    <t>Oct  2 2018 12:00AM</t>
  </si>
  <si>
    <t>Oct 10 2018 12:00AM</t>
  </si>
  <si>
    <t>Oct  8 2018 12:00AM</t>
  </si>
  <si>
    <t>Oct 15 2018 12:00AM</t>
  </si>
  <si>
    <t>Oct 17 2018  2:45PM</t>
  </si>
  <si>
    <t>Oct 29 2018 12:00AM</t>
  </si>
  <si>
    <t>Nov  1 2018 12:00AM</t>
  </si>
  <si>
    <t>Nov  9 2018 10:46AM</t>
  </si>
  <si>
    <t>Nov 12 2018 12:00AM</t>
  </si>
  <si>
    <t>Jan 17 2019 12:00AM</t>
  </si>
  <si>
    <t>Mar 20 2019 12:00AM</t>
  </si>
  <si>
    <t>Apr 16 2019 12:00AM</t>
  </si>
  <si>
    <t>Apr 10 2019 12:00AM</t>
  </si>
  <si>
    <t>Apr 29 2019 12:00AM</t>
  </si>
  <si>
    <t>May 23 2019 12:00AM</t>
  </si>
  <si>
    <t>May 21 2019 12:00AM</t>
  </si>
  <si>
    <t>May 30 2019 12:00AM</t>
  </si>
  <si>
    <t>Jun  8 2019 12:00AM</t>
  </si>
  <si>
    <t>Jun  9 2019 12:00AM</t>
  </si>
  <si>
    <t>Jun 12 2019 12:00AM</t>
  </si>
  <si>
    <t>Jun 27 2019 12:00AM</t>
  </si>
  <si>
    <t>Jun 24 2019 12:00AM</t>
  </si>
  <si>
    <t>Jun 19 2019 12:00AM</t>
  </si>
  <si>
    <t>Jun 18 2019 12:00AM</t>
  </si>
  <si>
    <t>Jun 25 2019 12:00AM</t>
  </si>
  <si>
    <t>Jan 24 2020 12:00AM</t>
  </si>
  <si>
    <t>Jul 28 2019 12:00AM</t>
  </si>
  <si>
    <t>Jul 16 2019 12:00AM</t>
  </si>
  <si>
    <t>Aug  6 2019 12:00AM</t>
  </si>
  <si>
    <t>Jul 17 2019 12:00AM</t>
  </si>
  <si>
    <t>Jul 20 2019 12:00AM</t>
  </si>
  <si>
    <t>Jul 30 2019 12:00AM</t>
  </si>
  <si>
    <t>Jul 23 2019 12:00AM</t>
  </si>
  <si>
    <t>Jul 29 2019 12:00AM</t>
  </si>
  <si>
    <t>Jul 26 2019 12:00AM</t>
  </si>
  <si>
    <t>Jul 26 2019  4:50PM</t>
  </si>
  <si>
    <t>Jul 31 2019 12:00AM</t>
  </si>
  <si>
    <t>Aug  5 2019 12:00AM</t>
  </si>
  <si>
    <t>Aug  8 2019 12:00AM</t>
  </si>
  <si>
    <t>Aug  7 2019 12:00AM</t>
  </si>
  <si>
    <t>Aug  9 2019 12:00AM</t>
  </si>
  <si>
    <t>Aug 12 2019 12:00AM</t>
  </si>
  <si>
    <t>Aug 13 2019 12:00AM</t>
  </si>
  <si>
    <t>Aug 16 2019 12:00AM</t>
  </si>
  <si>
    <t>Aug 26 2019 12:00AM</t>
  </si>
  <si>
    <t>Aug 16 2019  3:00PM</t>
  </si>
  <si>
    <t>Aug 22 2019 12:00AM</t>
  </si>
  <si>
    <t>Aug 23 2019 12:00AM</t>
  </si>
  <si>
    <t>May  5 2020 12:00AM</t>
  </si>
  <si>
    <t>Sep  4 2019 12:00AM</t>
  </si>
  <si>
    <t>Aug 29 2019 12:00AM</t>
  </si>
  <si>
    <t>Sep 10 2019 12:00AM</t>
  </si>
  <si>
    <t>Sep  9 2019 12:00AM</t>
  </si>
  <si>
    <t>Sep 11 2019 12:00AM</t>
  </si>
  <si>
    <t>Sep 13 2019 12:00AM</t>
  </si>
  <si>
    <t>Sep 17 2019 12:00AM</t>
  </si>
  <si>
    <t>Sep 16 2019 12:00AM</t>
  </si>
  <si>
    <t>Sep 27 2019 12:00AM</t>
  </si>
  <si>
    <t>Oct  3 2019 12:00AM</t>
  </si>
  <si>
    <t>Oct  1 2019 12:00AM</t>
  </si>
  <si>
    <t>Oct  7 2019 12:00AM</t>
  </si>
  <si>
    <t>Oct 16 2019 12:00AM</t>
  </si>
  <si>
    <t>Nov  4 2019 12:00AM</t>
  </si>
  <si>
    <t>Nov 11 2019 12:00AM</t>
  </si>
  <si>
    <t>Oct 30 2019 12:00AM</t>
  </si>
  <si>
    <t>Nov 12 2019 12:00AM</t>
  </si>
  <si>
    <t>Oct 29 2019 12:00AM</t>
  </si>
  <si>
    <t>Nov  7 2019 12:00AM</t>
  </si>
  <si>
    <t>Nov 13 2019 12:00AM</t>
  </si>
  <si>
    <t>Nov  5 2019 12:00AM</t>
  </si>
  <si>
    <t>Nov 18 2019 12:00AM</t>
  </si>
  <si>
    <t>Nov 20 2019 12:00AM</t>
  </si>
  <si>
    <t>Nov 25 2019 12:00AM</t>
  </si>
  <si>
    <t>Dec  9 2019 12:00AM</t>
  </si>
  <si>
    <t>Dec 19 2019 12:00AM</t>
  </si>
  <si>
    <t>Feb 19 2020 12:00AM</t>
  </si>
  <si>
    <t>Feb 21 2020 12:00AM</t>
  </si>
  <si>
    <t>Feb 11 2020 12:00AM</t>
  </si>
  <si>
    <t>Feb 10 2020 12:00AM</t>
  </si>
  <si>
    <t>Feb 17 2020 12:00AM</t>
  </si>
  <si>
    <t>Feb 18 2020 12:00AM</t>
  </si>
  <si>
    <t>Mar  6 2020 12:00AM</t>
  </si>
  <si>
    <t>Mar 18 2020 12:00AM</t>
  </si>
  <si>
    <t>Dec 21 2020 12:00AM</t>
  </si>
  <si>
    <t>May  4 2020 12:00AM</t>
  </si>
  <si>
    <t>May  1 2020 12:00AM</t>
  </si>
  <si>
    <t>May 13 2020 12:00AM</t>
  </si>
  <si>
    <t>May 21 2020 12:00AM</t>
  </si>
  <si>
    <t>May 28 2020 12:00AM</t>
  </si>
  <si>
    <t>Jun  1 2020 12:00AM</t>
  </si>
  <si>
    <t>May 29 2020 12:00AM</t>
  </si>
  <si>
    <t>Jun  4 2020 12:00AM</t>
  </si>
  <si>
    <t>Jun  3 2020 12:00AM</t>
  </si>
  <si>
    <t>Jun  8 2020 12:00AM</t>
  </si>
  <si>
    <t>Jun 23 2020 12:00AM</t>
  </si>
  <si>
    <t>Jun 10 2020 12:00AM</t>
  </si>
  <si>
    <t>Jun 11 2020 12:00AM</t>
  </si>
  <si>
    <t>Jun 15 2020 12:00AM</t>
  </si>
  <si>
    <t>Jun 17 2020 12:00AM</t>
  </si>
  <si>
    <t>Jun 19 2020 12:00AM</t>
  </si>
  <si>
    <t>Jun 22 2020 12:00AM</t>
  </si>
  <si>
    <t>Jun 25 2020 12:00AM</t>
  </si>
  <si>
    <t>Jul  1 2020 12:00AM</t>
  </si>
  <si>
    <t>Jun 30 2020 12:00AM</t>
  </si>
  <si>
    <t>Jun 29 2020 12:00AM</t>
  </si>
  <si>
    <t>Jul 13 2020 12:00AM</t>
  </si>
  <si>
    <t>Jul  4 2020 12:00AM</t>
  </si>
  <si>
    <t>Jul  7 2020 12:00AM</t>
  </si>
  <si>
    <t>Jul 23 2020 12:00AM</t>
  </si>
  <si>
    <t>Jul 14 2020 12:00AM</t>
  </si>
  <si>
    <t>Jul 15 2020  6:30PM</t>
  </si>
  <si>
    <t>Jul 21 2020 12:00AM</t>
  </si>
  <si>
    <t>Jul 29 2020 12:00AM</t>
  </si>
  <si>
    <t>Dec 17 2020 12:00AM</t>
  </si>
  <si>
    <t>Aug  1 2020 12:00AM</t>
  </si>
  <si>
    <t>Aug  3 2020 12:00AM</t>
  </si>
  <si>
    <t>Aug  5 2020 12:00AM</t>
  </si>
  <si>
    <t>Aug  6 2020 12:00AM</t>
  </si>
  <si>
    <t>Aug 10 2020 12:00AM</t>
  </si>
  <si>
    <t>Aug 12 2020 12:00AM</t>
  </si>
  <si>
    <t>Aug 20 2020 12:00AM</t>
  </si>
  <si>
    <t>Aug 21 2020 12:00AM</t>
  </si>
  <si>
    <t>Aug 25 2020 12:00AM</t>
  </si>
  <si>
    <t>Sep 23 2020 12:00AM</t>
  </si>
  <si>
    <t>Aug 17 2020 12:00AM</t>
  </si>
  <si>
    <t>Aug 18 2020 12:00AM</t>
  </si>
  <si>
    <t>Aug 19 2020  4:04AM</t>
  </si>
  <si>
    <t>Aug 28 2020 12:00AM</t>
  </si>
  <si>
    <t>Aug 26 2020 12:00AM</t>
  </si>
  <si>
    <t>Sep  4 2020 12:00AM</t>
  </si>
  <si>
    <t>Aug 27 2020 12:00AM</t>
  </si>
  <si>
    <t>Sep 14 2020 12:00AM</t>
  </si>
  <si>
    <t>Dec  2 2020 12:00AM</t>
  </si>
  <si>
    <t>Sep  8 2020 12:00AM</t>
  </si>
  <si>
    <t>Sep  9 2020 12:00AM</t>
  </si>
  <si>
    <t>Sep 21 2020 12:00AM</t>
  </si>
  <si>
    <t>Sep 26 2020 12:00AM</t>
  </si>
  <si>
    <t>Oct  8 2020 12:00AM</t>
  </si>
  <si>
    <t>Sep 30 2020 12:00AM</t>
  </si>
  <si>
    <t>Oct  2 2020 12:00AM</t>
  </si>
  <si>
    <t>Oct  5 2020 12:00AM</t>
  </si>
  <si>
    <t>Oct  6 2020 12:00AM</t>
  </si>
  <si>
    <t>Oct 15 2020 12:00AM</t>
  </si>
  <si>
    <t>Oct 19 2020 12:00AM</t>
  </si>
  <si>
    <t>Oct 24 2020 12:00AM</t>
  </si>
  <si>
    <t>Oct 23 2020 12:00AM</t>
  </si>
  <si>
    <t>Oct 27 2020 12:00AM</t>
  </si>
  <si>
    <t>Nov 12 2020 12:00AM</t>
  </si>
  <si>
    <t>Dec  9 2020 12:00AM</t>
  </si>
  <si>
    <t>Dec 31 2020 12:00AM</t>
  </si>
  <si>
    <t>Nov  6 2020 12:00AM</t>
  </si>
  <si>
    <t>Jan 27 2021 12:00AM</t>
  </si>
  <si>
    <t>Nov 24 2020 12:00AM</t>
  </si>
  <si>
    <t>Feb  8 2021 12:00AM</t>
  </si>
  <si>
    <t>Dec  8 2020 12:00AM</t>
  </si>
  <si>
    <t>\\fxshare-nas05\quotashare-fs01\ESA\5 - Ignition Tracking\2021_Ignition_QC_Folders\20210427_1335542_21-0053993_nan_T005275412</t>
  </si>
  <si>
    <t>15:46</t>
  </si>
  <si>
    <t>1335542</t>
  </si>
  <si>
    <t>21-0053993</t>
  </si>
  <si>
    <t>T005275412</t>
  </si>
  <si>
    <t>20210427 17:38</t>
  </si>
  <si>
    <t>102911109, WYANDOTTE-1109</t>
  </si>
  <si>
    <t>334</t>
  </si>
  <si>
    <t>MTR#1007770133</t>
  </si>
  <si>
    <t>04/27/21 16:53</t>
  </si>
  <si>
    <t>\\fxshare-nas05\quotashare-fs01\ESA\5 - Ignition Tracking\2021_Ignition_QC_Folders\20210427_1335474_21-0053881_nan_T005275315</t>
  </si>
  <si>
    <t>14:17</t>
  </si>
  <si>
    <t>1335474</t>
  </si>
  <si>
    <t>21-0053881</t>
  </si>
  <si>
    <t>T005275315</t>
  </si>
  <si>
    <t>20210427 16:16</t>
  </si>
  <si>
    <t>CONNECTOR OR SPLICE UG</t>
  </si>
  <si>
    <t>103541104, RED BLUFF-1104</t>
  </si>
  <si>
    <t>891</t>
  </si>
  <si>
    <t>28847</t>
  </si>
  <si>
    <t>1302</t>
  </si>
  <si>
    <t>04/27/21 15:36</t>
  </si>
  <si>
    <t>INT-14770, T21-008924</t>
  </si>
  <si>
    <t>Fuel Bed Description</t>
  </si>
  <si>
    <t>Facility Contacted</t>
  </si>
  <si>
    <t>Communication Facility</t>
  </si>
  <si>
    <t>\\fxshare-nas05\quotashare-fs01\ESA\5 - Ignition Tracking\2021_Ignition_QC_Folders\20210428_1336465_21-0054544_nan_T005276436</t>
  </si>
  <si>
    <t>04/28/2021</t>
  </si>
  <si>
    <t>18:13</t>
  </si>
  <si>
    <t>1336465</t>
  </si>
  <si>
    <t>21-0054544</t>
  </si>
  <si>
    <t>T005276436</t>
  </si>
  <si>
    <t>TIDEWATER 2106</t>
  </si>
  <si>
    <t>2021-04-28</t>
  </si>
  <si>
    <t>20210428 20:22</t>
  </si>
  <si>
    <t>014652106, TIDEWATER-2106</t>
  </si>
  <si>
    <t>1927</t>
  </si>
  <si>
    <t>64285</t>
  </si>
  <si>
    <t>2106/2</t>
  </si>
  <si>
    <t>Transformer (OH), On Ground</t>
  </si>
  <si>
    <t xml:space="preserve">B PHASE GRD </t>
  </si>
  <si>
    <t>04/28/21 19:39</t>
  </si>
  <si>
    <t>\\fxshare-nas05\quotashare-fs01\ESA\5 - Ignition Tracking\2021_Ignition_QC_Folders\20210428_nan_nan_nan_8005865658</t>
  </si>
  <si>
    <t>16:45</t>
  </si>
  <si>
    <t>20210428 19:00</t>
  </si>
  <si>
    <t>\\fxshare-nas05\quotashare-fs01\ESA\5 - Ignition Tracking\2021_Ignition_QC_Folders\20210428_nan_nan_nan_8001159418</t>
  </si>
  <si>
    <t>16:12</t>
  </si>
  <si>
    <t>20210428 17:17</t>
  </si>
  <si>
    <t xml:space="preserve">CLEAR AND SUNNY </t>
  </si>
  <si>
    <t>KINGSBURG 1116 </t>
  </si>
  <si>
    <t>\\fxshare-nas05\quotashare-fs01\ESA\5 - Ignition Tracking\2021_Ignition_QC_Folders\20210429_nan_nan_nan_748554525</t>
  </si>
  <si>
    <t>04/29/2021</t>
  </si>
  <si>
    <t>17:35</t>
  </si>
  <si>
    <t>2021-04-29</t>
  </si>
  <si>
    <t>HAT CREEK</t>
  </si>
  <si>
    <t>20210429 19:32</t>
  </si>
  <si>
    <t>\\fxshare-nas05\quotashare-fs01\ESA\5 - Ignition Tracking\2021_Ignition_QC_Folders\20210429_nan_nan_nan_848696424</t>
  </si>
  <si>
    <t>20210429 16:01</t>
  </si>
  <si>
    <t>\\fxshare-nas05\quotashare-fs01\ESA\5 - Ignition Tracking\2021_Ignition_QC_Folders\20210429_nan_nan_nan_171503144</t>
  </si>
  <si>
    <t>13:38</t>
  </si>
  <si>
    <t>20210429 15:32</t>
  </si>
  <si>
    <t>\\fxshare-nas05\quotashare-fs01\ESA\5 - Ignition Tracking\2021_Ignition_QC_Folders\20210429_1336898_21-0054827_nan_T005276865</t>
  </si>
  <si>
    <t>10:31</t>
  </si>
  <si>
    <t>1336898</t>
  </si>
  <si>
    <t>21-0054827</t>
  </si>
  <si>
    <t>T005276865</t>
  </si>
  <si>
    <t>31537496</t>
  </si>
  <si>
    <t>20210429 12:46</t>
  </si>
  <si>
    <t>552</t>
  </si>
  <si>
    <t>1825</t>
  </si>
  <si>
    <t>\\fxshare-nas05\quotashare-fs01\ESA\5 - Ignition Tracking\2021_Ignition_QC_Folders\20210429_1336841_21-0054698_nan_T005276815</t>
  </si>
  <si>
    <t>09:42</t>
  </si>
  <si>
    <t>1336841</t>
  </si>
  <si>
    <t>21-0054698</t>
  </si>
  <si>
    <t>T005276815</t>
  </si>
  <si>
    <t>44767115</t>
  </si>
  <si>
    <t>STOCKTON 09</t>
  </si>
  <si>
    <t>20210429 12:47</t>
  </si>
  <si>
    <t>163651101, CHEROKEE-1101</t>
  </si>
  <si>
    <t>247</t>
  </si>
  <si>
    <t>25221</t>
  </si>
  <si>
    <t>59732</t>
  </si>
  <si>
    <t>B + C + GRD</t>
  </si>
  <si>
    <t>HARTER 1106 </t>
  </si>
  <si>
    <t>RISING RIVER 1101 </t>
  </si>
  <si>
    <t>04/29/21 10:30</t>
  </si>
  <si>
    <t>1624256</t>
  </si>
  <si>
    <t>083692104</t>
  </si>
  <si>
    <t>04/29/21 09:37</t>
  </si>
  <si>
    <t>04/29/21 14:45</t>
  </si>
  <si>
    <t>04/29/21 15:02</t>
  </si>
  <si>
    <t>1624206</t>
  </si>
  <si>
    <t>163651101</t>
  </si>
  <si>
    <t>\\fxshare-nas05\quotashare-fs01\ESA\5 - Ignition Tracking\2021_Ignition_QC_Folders\20210429_1337341_21-0055104_nan_T005277253</t>
  </si>
  <si>
    <t>2021/04/29 00:00:00</t>
  </si>
  <si>
    <t>18:24</t>
  </si>
  <si>
    <t>1337341</t>
  </si>
  <si>
    <t>21-0055104</t>
  </si>
  <si>
    <t>T005277253</t>
  </si>
  <si>
    <t>EL CERRITO G 1102</t>
  </si>
  <si>
    <t>2021-04-30</t>
  </si>
  <si>
    <t>2021/04/29 20:27:51</t>
  </si>
  <si>
    <t>Bay</t>
  </si>
  <si>
    <t>012501102, EL CERRITO G-1102</t>
  </si>
  <si>
    <t>2316</t>
  </si>
  <si>
    <t>224973</t>
  </si>
  <si>
    <t>GRD TIME C PHASE &amp; OC TIME</t>
  </si>
  <si>
    <t>04/29/21 20:35</t>
  </si>
  <si>
    <t>\\fxshare-nas05\quotashare-fs01\ESA\5 - Ignition Tracking\2021_Ignition_QC_Folders\20210430_nan_nan_nan_7964258798</t>
  </si>
  <si>
    <t>04/30/2021</t>
  </si>
  <si>
    <t>05:35</t>
  </si>
  <si>
    <t>20210430 06:33</t>
  </si>
  <si>
    <t>\\fxshare-nas05\quotashare-fs01\ESA\5 - Ignition Tracking\2021_Ignition_QC_Folders\20210430_nan_nan_nan_7514774129</t>
  </si>
  <si>
    <t>03:44</t>
  </si>
  <si>
    <t>FRESNO 05</t>
  </si>
  <si>
    <t>20210430 06:09</t>
  </si>
  <si>
    <t>MANCHESTER 1110 </t>
  </si>
  <si>
    <t xml:space="preserve">Circuit ID: 252701104 </t>
  </si>
  <si>
    <t>Self Extinguished/employee</t>
  </si>
  <si>
    <t xml:space="preserve">Circuit ID: 083182101 </t>
  </si>
  <si>
    <t>Circuit ID: 252611104</t>
  </si>
  <si>
    <t>PG&amp;E_390_Ignition_20210417_3.jpg</t>
  </si>
  <si>
    <t>CIRCUIT ID: 042571104, Pole SAP: 101989513</t>
  </si>
  <si>
    <t>PG&amp;E_440_IGNITION_20210426_1.jpg</t>
  </si>
  <si>
    <t xml:space="preserve">Conductor, CGC: 316346041658 </t>
  </si>
  <si>
    <t>CIRCUIT ID: 014402108, CGC: 316346041658, POLE SAP: 103520995</t>
  </si>
  <si>
    <t xml:space="preserve">Pole, crossar, cutouts, </t>
  </si>
  <si>
    <t>Circuit ID: 253551105, SAP # 103893379</t>
  </si>
  <si>
    <t>Circuit ID: 014302106</t>
  </si>
  <si>
    <t>Crossarm, tie wire</t>
  </si>
  <si>
    <t>Deer Creek-Drum, T40866654</t>
  </si>
  <si>
    <t xml:space="preserve">Contract worker-Rokstad Power Co. </t>
  </si>
  <si>
    <t>Riser, Cable, 6 potheads.</t>
  </si>
  <si>
    <t>T005267397, T005267443</t>
  </si>
  <si>
    <t>12120837223, 12120837222</t>
  </si>
  <si>
    <t>PG&amp;E_445_Ignition_20210418_10.jpg</t>
  </si>
  <si>
    <t>Estimated 2' x 20'</t>
  </si>
  <si>
    <t>Circuit ID: 103751101, SAP ID: 100334205</t>
  </si>
  <si>
    <t>Pole SAP# 100891700</t>
  </si>
  <si>
    <t>Cap bank L1003</t>
  </si>
  <si>
    <t>CIRCUIT ID: 252772108 ,Cap bank L1003(44648818)</t>
  </si>
  <si>
    <t>\\fxshare-nas05\quotashare-fs01\ESA\5 - Ignition Tracking\2021_Ignition_QC_Folders\20210502_1339201_21-0055884_nan_T005278924</t>
  </si>
  <si>
    <t>05/02/2021</t>
  </si>
  <si>
    <t>12:42</t>
  </si>
  <si>
    <t>1339201</t>
  </si>
  <si>
    <t>21-0055884</t>
  </si>
  <si>
    <t>T005278924</t>
  </si>
  <si>
    <t>2021-05-02</t>
  </si>
  <si>
    <t>20210502 14:37</t>
  </si>
  <si>
    <t>1461</t>
  </si>
  <si>
    <t>132951</t>
  </si>
  <si>
    <t>70198</t>
  </si>
  <si>
    <t>B,C</t>
  </si>
  <si>
    <t>\\fxshare-nas05\quotashare-fs01\ESA\5 - Ignition Tracking\2021_Ignition_QC_Folders\20210502_nan_nan_nan_4318048035</t>
  </si>
  <si>
    <t>12:11</t>
  </si>
  <si>
    <t>20210502 14:24</t>
  </si>
  <si>
    <t>\\fxshare-nas05\quotashare-fs01\ESA\5 - Ignition Tracking\2021_Ignition_QC_Folders\20210502_nan_nan_nan_1809502284</t>
  </si>
  <si>
    <t>11:40</t>
  </si>
  <si>
    <t>CONCORD 05</t>
  </si>
  <si>
    <t>20210502 12:26</t>
  </si>
  <si>
    <t>contra costa fire report number 21095064</t>
  </si>
  <si>
    <t>\\fxshare-nas05\quotashare-fs01\ESA\5 - Ignition Tracking\2021_Ignition_QC_Folders\20210501_nan_nan_nan_7686980807</t>
  </si>
  <si>
    <t>05/01/2021</t>
  </si>
  <si>
    <t>19:49</t>
  </si>
  <si>
    <t>PLANADA</t>
  </si>
  <si>
    <t>20210501 21:36</t>
  </si>
  <si>
    <t>\\fxshare-nas05\quotashare-fs01\ESA\5 - Ignition Tracking\2021_Ignition_QC_Folders\20210501_1338918_21-0055803_nan_T005278645</t>
  </si>
  <si>
    <t>1338918</t>
  </si>
  <si>
    <t>21-0055803</t>
  </si>
  <si>
    <t>T005278645</t>
  </si>
  <si>
    <t>STROUD 1104</t>
  </si>
  <si>
    <t>FRESNO 13 KERMAN</t>
  </si>
  <si>
    <t>20210501 20:17</t>
  </si>
  <si>
    <t>SAP#100731758</t>
  </si>
  <si>
    <t>CLEAR AND CALM</t>
  </si>
  <si>
    <t xml:space="preserve">CALM </t>
  </si>
  <si>
    <t xml:space="preserve">DEADEND W/PRIMARY RISER </t>
  </si>
  <si>
    <t>253661104, STROUD-1104</t>
  </si>
  <si>
    <t>8 1 of 3 Phases Open</t>
  </si>
  <si>
    <t>1208</t>
  </si>
  <si>
    <t>6167F</t>
  </si>
  <si>
    <t>Cutout, fuse holder, Normal</t>
  </si>
  <si>
    <t>\\fxshare-nas05\quotashare-fs01\ESA\5 - Ignition Tracking\2021_Ignition_QC_Folders\20210501_nan_nan_nan_9919453487</t>
  </si>
  <si>
    <t>16:15</t>
  </si>
  <si>
    <t>20210501 17:36</t>
  </si>
  <si>
    <t>\\fxshare-nas05\quotashare-fs01\ESA\5 - Ignition Tracking\2021_Ignition_QC_Folders\20210501_nan_nan_nan_7372762</t>
  </si>
  <si>
    <t>12:33</t>
  </si>
  <si>
    <t>20210501 14:30</t>
  </si>
  <si>
    <t>\\fxshare-nas05\quotashare-fs01\ESA\5 - Ignition Tracking\2021_Ignition_QC_Folders\20210430_nan_nan_nan_T005278191</t>
  </si>
  <si>
    <t>21:08</t>
  </si>
  <si>
    <t>T005278191</t>
  </si>
  <si>
    <t>20210430 22:07</t>
  </si>
  <si>
    <t>Cal Fire/Merced County FD</t>
  </si>
  <si>
    <t>PIT NO 1 1101</t>
  </si>
  <si>
    <t>CARBONA 1104 </t>
  </si>
  <si>
    <t>\\fxshare-nas05\quotashare-fs01\ESA\5 - Ignition Tracking\2021_Ignition_QC_Folders\20210502_nan_nan_nan_7413863960</t>
  </si>
  <si>
    <t>13:54</t>
  </si>
  <si>
    <t>WHEATLAND</t>
  </si>
  <si>
    <t>20210502 16:55</t>
  </si>
  <si>
    <t>WILSON 1103 </t>
  </si>
  <si>
    <t>CLAYTON 2214 </t>
  </si>
  <si>
    <t>OLIVEHURST 1105 </t>
  </si>
  <si>
    <t>05/02/21 12:36</t>
  </si>
  <si>
    <t>05/02/21 14:07</t>
  </si>
  <si>
    <t>05/02/21 16:11</t>
  </si>
  <si>
    <t>1624903</t>
  </si>
  <si>
    <t>Yes (Fire Index 320)</t>
  </si>
  <si>
    <t>05/01/21 16:29</t>
  </si>
  <si>
    <t>05/01/21 19:00</t>
  </si>
  <si>
    <t>1624826</t>
  </si>
  <si>
    <t>253661104</t>
  </si>
  <si>
    <t>21-0055659</t>
  </si>
  <si>
    <t>T21-009143</t>
  </si>
  <si>
    <t>Energy / Goose</t>
  </si>
  <si>
    <t>\\fxshare-nas05\quotashare-fs01\ESA\5 - Ignition Tracking\2021_Ignition_QC_Folders\20210502_nan_nan_nan_1906171</t>
  </si>
  <si>
    <t>19:35</t>
  </si>
  <si>
    <t>2021-05-03</t>
  </si>
  <si>
    <t>VINA</t>
  </si>
  <si>
    <t>20210502 22:21</t>
  </si>
  <si>
    <t>\\fxshare-nas05\quotashare-fs01\ESA\5 - Ignition Tracking\2021_Ignition_QC_Folders\20210502_1339317_21-0055929_nan_T005279092</t>
  </si>
  <si>
    <t>17:31</t>
  </si>
  <si>
    <t>1339317</t>
  </si>
  <si>
    <t>21-0055929</t>
  </si>
  <si>
    <t>T005279092</t>
  </si>
  <si>
    <t>COULTERVILLE</t>
  </si>
  <si>
    <t>20210502 20:15</t>
  </si>
  <si>
    <t>252811102, MERCED FALLS-1102</t>
  </si>
  <si>
    <t>267</t>
  </si>
  <si>
    <t>MTR#1005008212</t>
  </si>
  <si>
    <t>Burned Open</t>
  </si>
  <si>
    <t>LOS MOLINOS 1101 </t>
  </si>
  <si>
    <t>\\fxshare-nas05\quotashare-fs01\ESA\5 - Ignition Tracking\2021_Ignition_QC_Folders\20210503_nan_nan_nan_8353782</t>
  </si>
  <si>
    <t>05/03/2021</t>
  </si>
  <si>
    <t>02:27</t>
  </si>
  <si>
    <t>20210503 04:17</t>
  </si>
  <si>
    <t>\\fxshare-nas05\quotashare-fs01\ESA\5 - Ignition Tracking\2021_Ignition_QC_Folders\20210502_1339404_21-0055942.1(2 outages)_nan_T005279198</t>
  </si>
  <si>
    <t>23:07</t>
  </si>
  <si>
    <t>1339404</t>
  </si>
  <si>
    <t>21-0055942.1(2 outages)</t>
  </si>
  <si>
    <t>T005279198</t>
  </si>
  <si>
    <t>20210503 00:55</t>
  </si>
  <si>
    <t>light breeze</t>
  </si>
  <si>
    <t>253491116, LERDO-1116</t>
  </si>
  <si>
    <t>92715</t>
  </si>
  <si>
    <t>05/03/21 00:55</t>
  </si>
  <si>
    <t>2021-05-04</t>
  </si>
  <si>
    <t>LOS BANOS-MERCY SPRINGS SW STA-70kV</t>
  </si>
  <si>
    <t>\\fxshare-nas05\quotashare-fs01\ESA\5 - Ignition Tracking\2021_Ignition_QC_Folders\20210502_nan_nan_INT-14785_nan</t>
  </si>
  <si>
    <t>INT-14785</t>
  </si>
  <si>
    <t>\\fxshare-nas05\quotashare-fs01\ESA\5 - Ignition Tracking\2021_Ignition_QC_Folders\20210502_1339347_nan_nan_T005279135</t>
  </si>
  <si>
    <t>2021/05/02 00:00:00</t>
  </si>
  <si>
    <t>19:19</t>
  </si>
  <si>
    <t>1339347</t>
  </si>
  <si>
    <t>T005279135</t>
  </si>
  <si>
    <t>2021/05/02 20:17:34</t>
  </si>
  <si>
    <t>\\fxshare-nas05\quotashare-fs01\ESA\5 - Ignition Tracking\2021_Ignition_QC_Folders\20210503_nan_nan_nan_T005279792</t>
  </si>
  <si>
    <t>T005279792</t>
  </si>
  <si>
    <t>20210503 13:23</t>
  </si>
  <si>
    <t>\\fxshare-nas05\quotashare-fs01\ESA\5 - Ignition Tracking\2021_Ignition_QC_Folders\20210503_nan_nan_nan_1506779885</t>
  </si>
  <si>
    <t>18:26</t>
  </si>
  <si>
    <t>CONTRA COSTA 2109 </t>
  </si>
  <si>
    <t>Antioch FD</t>
  </si>
  <si>
    <t>ANTIOCH 03</t>
  </si>
  <si>
    <t>ANTIOCH</t>
  </si>
  <si>
    <t>20210503 19:44</t>
  </si>
  <si>
    <t>\\fxshare-nas05\quotashare-fs01\ESA\5 - Ignition Tracking\2021_Ignition_QC_Folders\20210503_nan_nan_nan_224497</t>
  </si>
  <si>
    <t>VIERRA 1707</t>
  </si>
  <si>
    <t>20210503 18:12</t>
  </si>
  <si>
    <t>\\fxshare-nas05\quotashare-fs01\ESA\5 - Ignition Tracking\2021_Ignition_QC_Folders\20210503_nan_nan_nan_4016464690</t>
  </si>
  <si>
    <t>17:11</t>
  </si>
  <si>
    <t>20210503 18:32</t>
  </si>
  <si>
    <t>\\fxshare-nas05\quotashare-fs01\ESA\5 - Ignition Tracking\2021_Ignition_QC_Folders\20210503_nan_nan_nan_X315976609</t>
  </si>
  <si>
    <t>X315976609</t>
  </si>
  <si>
    <t>20210503 17:13</t>
  </si>
  <si>
    <t>\\fxshare-nas05\quotashare-fs01\ESA\5 - Ignition Tracking\2021_Ignition_QC_Folders\20210410_1312444_21-0047059_nan_T005261646</t>
  </si>
  <si>
    <t>4/10/2021 0:00</t>
  </si>
  <si>
    <t>4:55</t>
  </si>
  <si>
    <t>1312444</t>
  </si>
  <si>
    <t>21-0047059</t>
  </si>
  <si>
    <t>T005261646</t>
  </si>
  <si>
    <t>LIVRMORE</t>
  </si>
  <si>
    <t>4/10/2021 8:25</t>
  </si>
  <si>
    <t>38558</t>
  </si>
  <si>
    <t>13345</t>
  </si>
  <si>
    <t>\\fxshare-nas05\quotashare-fs01\ESA\5 - Ignition Tracking\2021_Ignition_QC_Folders\20210420_1326059_21-0051116_nan_T005269795</t>
  </si>
  <si>
    <t>2021/04/20 00:00:00</t>
  </si>
  <si>
    <t>22:48</t>
  </si>
  <si>
    <t>1326059</t>
  </si>
  <si>
    <t>21-0051116</t>
  </si>
  <si>
    <t>T005269795</t>
  </si>
  <si>
    <t>2021/04/21 01:04:52</t>
  </si>
  <si>
    <t>Strong Winds,Clear;32-90 F</t>
  </si>
  <si>
    <t>25978</t>
  </si>
  <si>
    <t>71415</t>
  </si>
  <si>
    <t>04/21/21 00:25</t>
  </si>
  <si>
    <t>\\fxshare-nas05\quotashare-fs01\ESA\5 - Ignition Tracking\2021_Ignition_QC_Folders\20210504_nan_nan_nan_957471988</t>
  </si>
  <si>
    <t>05/04/2021</t>
  </si>
  <si>
    <t>09:38</t>
  </si>
  <si>
    <t>20210504 11:06</t>
  </si>
  <si>
    <t>\\fxshare-nas05\quotashare-fs01\ESA\5 - Ignition Tracking\2021_Ignition_QC_Folders\20210504_1340393_nan_nan_T005280484</t>
  </si>
  <si>
    <t>08:59</t>
  </si>
  <si>
    <t>1340393</t>
  </si>
  <si>
    <t>T005280484</t>
  </si>
  <si>
    <t>20210504 10:25</t>
  </si>
  <si>
    <t>\\fxshare-nas05\quotashare-fs01\ESA\5 - Ignition Tracking\2021_Ignition_QC_Folders\20210504_1340322_nan_nan_T005280290</t>
  </si>
  <si>
    <t>06:18</t>
  </si>
  <si>
    <t>1340322</t>
  </si>
  <si>
    <t>T005280290</t>
  </si>
  <si>
    <t>FRESNO 02</t>
  </si>
  <si>
    <t>20210504 08:24</t>
  </si>
  <si>
    <t>\\fxshare-nas05\quotashare-fs01\ESA\5 - Ignition Tracking\2021_Ignition_QC_Folders\20210504_1340298_nan_nan_T005280256</t>
  </si>
  <si>
    <t>01:01</t>
  </si>
  <si>
    <t>1340298</t>
  </si>
  <si>
    <t>T005280256</t>
  </si>
  <si>
    <t>20210504 03:20</t>
  </si>
  <si>
    <t>CALIFORNIA AVE 1104 </t>
  </si>
  <si>
    <t>OREGON TRAIL 1103 </t>
  </si>
  <si>
    <t>120900824, 120900885</t>
  </si>
  <si>
    <t>PG&amp;E_451_ignition_20210429_1.jpg</t>
  </si>
  <si>
    <t xml:space="preserve">Conductor-Primary </t>
  </si>
  <si>
    <t>Circuit ID: 163651101, SAP #'s 103317810 &amp; 103196657</t>
  </si>
  <si>
    <t>T005276436, T005276495, T005276431, T005276442</t>
  </si>
  <si>
    <t>PG&amp;E_450_Ignition_20210428_5.jpg</t>
  </si>
  <si>
    <t>8 Acres</t>
  </si>
  <si>
    <t>Pole, Transformer, Down Guys, Anchor, Conductors, Riser</t>
  </si>
  <si>
    <t>Circuit ID: 014652106, SAP ID: 100449672</t>
  </si>
  <si>
    <t>Service, customer siding</t>
  </si>
  <si>
    <t>CGC: 412234149414</t>
  </si>
  <si>
    <t>\\fxshare-nas05\quotashare-fs01\ESA\5 - Ignition Tracking\2021_Ignition_QC_Folders\20210505_1341176_21-0057038_nan_T005281204</t>
  </si>
  <si>
    <t>05/05/2021</t>
  </si>
  <si>
    <t>1341176</t>
  </si>
  <si>
    <t>21-0057038</t>
  </si>
  <si>
    <t>T005281204</t>
  </si>
  <si>
    <t>2021-05-05</t>
  </si>
  <si>
    <t>20210505 05:14</t>
  </si>
  <si>
    <t>MTR#1010538176</t>
  </si>
  <si>
    <t>\\fxshare-nas05\quotashare-fs01\ESA\5 - Ignition Tracking\2021_Ignition_QC_Folders\20210505_nan_nan_nan_7626213994</t>
  </si>
  <si>
    <t>02:28</t>
  </si>
  <si>
    <t>20210505 04:26</t>
  </si>
  <si>
    <t>\\fxshare-nas05\quotashare-fs01\ESA\5 - Ignition Tracking\2021_Ignition_QC_Folders\20210505_nan_nan_nan_8862591466</t>
  </si>
  <si>
    <t>20210505 02:19</t>
  </si>
  <si>
    <t>\\fxshare-nas05\quotashare-fs01\ESA\5 - Ignition Tracking\2021_Ignition_QC_Folders\20210504_1341149_nan_nan_T005281185</t>
  </si>
  <si>
    <t>23:23</t>
  </si>
  <si>
    <t>1341149</t>
  </si>
  <si>
    <t>T005281185</t>
  </si>
  <si>
    <t>20210505 02:06</t>
  </si>
  <si>
    <t>TRANSFORMER (UG)</t>
  </si>
  <si>
    <t>\\fxshare-nas05\quotashare-fs01\ESA\5 - Ignition Tracking\2021_Ignition_QC_Folders\20210504_1341139_21-0057027_nan_T005281184</t>
  </si>
  <si>
    <t>22:57</t>
  </si>
  <si>
    <t>1341139</t>
  </si>
  <si>
    <t>21-0057027</t>
  </si>
  <si>
    <t>T005281184</t>
  </si>
  <si>
    <t>31539217</t>
  </si>
  <si>
    <t>BAKERSFIELD 1115</t>
  </si>
  <si>
    <t>BAKERSFIELD 07</t>
  </si>
  <si>
    <t>20210505 00:51</t>
  </si>
  <si>
    <t>secondary</t>
  </si>
  <si>
    <t>253371115, BAKERSFIELD-1115</t>
  </si>
  <si>
    <t>MTR#1009405292</t>
  </si>
  <si>
    <t>Secondary, Broken, wire on ground</t>
  </si>
  <si>
    <t>\\fxshare-nas05\quotashare-fs01\ESA\5 - Ignition Tracking\2021_Ignition_QC_Folders\20210504_1341133_21-0057026_nan_T005281173</t>
  </si>
  <si>
    <t>1341133</t>
  </si>
  <si>
    <t>21-0057026</t>
  </si>
  <si>
    <t>T005281173</t>
  </si>
  <si>
    <t>20210505 01:38</t>
  </si>
  <si>
    <t>252451104, EL NIDO-1104</t>
  </si>
  <si>
    <t>7 1 of 3 Phases Open</t>
  </si>
  <si>
    <t>1787</t>
  </si>
  <si>
    <t>8825</t>
  </si>
  <si>
    <t>05/05/21 02:11</t>
  </si>
  <si>
    <t>\\fxshare-nas05\quotashare-fs01\ESA\5 - Ignition Tracking\2021_Ignition_QC_Folders\20210504_nan_nan_nan_7789431686</t>
  </si>
  <si>
    <t>13:09</t>
  </si>
  <si>
    <t>20210504 13:17</t>
  </si>
  <si>
    <t>\\fxshare-nas05\quotashare-fs01\ESA\5 - Ignition Tracking\2021_Ignition_QC_Folders\20210504_1340978_21-0056959_nan_T005281030</t>
  </si>
  <si>
    <t>1340978</t>
  </si>
  <si>
    <t>21-0056959</t>
  </si>
  <si>
    <t>T005281030</t>
  </si>
  <si>
    <t>2021/05/04 22:53:24</t>
  </si>
  <si>
    <t>SWITCH (UG)</t>
  </si>
  <si>
    <t>014452107, KIRKER-2107</t>
  </si>
  <si>
    <t>1174</t>
  </si>
  <si>
    <t>243147</t>
  </si>
  <si>
    <t>7264</t>
  </si>
  <si>
    <t>Conductor, Underground, Broken</t>
  </si>
  <si>
    <t>BELL 1110</t>
  </si>
  <si>
    <t>Cal Fire/Placer County Fire</t>
  </si>
  <si>
    <t>ARCO</t>
  </si>
  <si>
    <t>LIVINGSTON 1106 </t>
  </si>
  <si>
    <t>7626213994, T005281204</t>
  </si>
  <si>
    <t>\\fxshare-nas05\quotashare-fs01\ESA\5 - Ignition Tracking\2021_Ignition_QC_Folders\20210505_1341588_nan_nan_T005281625</t>
  </si>
  <si>
    <t>10:34</t>
  </si>
  <si>
    <t>1341588</t>
  </si>
  <si>
    <t>T005281625</t>
  </si>
  <si>
    <t>LEMOORE</t>
  </si>
  <si>
    <t>20210505 12:37</t>
  </si>
  <si>
    <t>Underground service to meter panel</t>
  </si>
  <si>
    <t>\\fxshare-nas05\quotashare-fs01\ESA\5 - Ignition Tracking\2021_Ignition_QC_Folders\20210505_1341544_21-0057235_nan_T005281578</t>
  </si>
  <si>
    <t>09:59</t>
  </si>
  <si>
    <t>1341544</t>
  </si>
  <si>
    <t>21-0057235</t>
  </si>
  <si>
    <t>T005281578</t>
  </si>
  <si>
    <t>CASTROVILLE</t>
  </si>
  <si>
    <t>20210505 11:57</t>
  </si>
  <si>
    <t>182381101, DOLAN ROAD-1101</t>
  </si>
  <si>
    <t>335 1 of 3 Phases Open</t>
  </si>
  <si>
    <t>31155</t>
  </si>
  <si>
    <t>5945</t>
  </si>
  <si>
    <t>05/05/21 12:29</t>
  </si>
  <si>
    <t>\\fxshare-nas05\quotashare-fs01\ESA\5 - Ignition Tracking\2021_Ignition_QC_Folders\20210505_1341228_21-0057053_nan_T005281264</t>
  </si>
  <si>
    <t>06:39</t>
  </si>
  <si>
    <t>1341228</t>
  </si>
  <si>
    <t>21-0057053</t>
  </si>
  <si>
    <t>T005281264</t>
  </si>
  <si>
    <t>20210505 09:45</t>
  </si>
  <si>
    <t>102831103, PARADISE-1103</t>
  </si>
  <si>
    <t>658</t>
  </si>
  <si>
    <t>60761</t>
  </si>
  <si>
    <t>Connector or Splice (UG), Failed/Faulted</t>
  </si>
  <si>
    <t>PRI GRD TIME; BU PH/GRD; CB TR</t>
  </si>
  <si>
    <t>05/05/21 09:52</t>
  </si>
  <si>
    <t>Equipment Failure/Involved, Underground</t>
  </si>
  <si>
    <t>\\fxshare-nas05\quotashare-fs01\ESA\5 - Ignition Tracking\2021_Ignition_QC_Folders\20210505_nan_nan_nan_2472868667</t>
  </si>
  <si>
    <t>LIVERMORE 02</t>
  </si>
  <si>
    <t>20210505 19:34</t>
  </si>
  <si>
    <t>\\fxshare-nas05\quotashare-fs01\ESA\5 - Ignition Tracking\2021_Ignition_QC_Folders\20210505_nan_nan_nan_1541833</t>
  </si>
  <si>
    <t>14:19</t>
  </si>
  <si>
    <t>SUNOL</t>
  </si>
  <si>
    <t>20210505 16:10</t>
  </si>
  <si>
    <t>\\fxshare-nas05\quotashare-fs01\ESA\5 - Ignition Tracking\2021_Ignition_QC_Folders\20210505_1341827_21-0057442_nan_T005281857</t>
  </si>
  <si>
    <t>14:18</t>
  </si>
  <si>
    <t>1341827</t>
  </si>
  <si>
    <t>21-0057442</t>
  </si>
  <si>
    <t>T005281857</t>
  </si>
  <si>
    <t>20210505 16:16</t>
  </si>
  <si>
    <t>014241101, SUNOL-1101</t>
  </si>
  <si>
    <t>Combination;32-90 F</t>
  </si>
  <si>
    <t>20797</t>
  </si>
  <si>
    <t>11130</t>
  </si>
  <si>
    <t>05/05/21 16:37</t>
  </si>
  <si>
    <t>\\fxshare-nas05\quotashare-fs01\ESA\5 - Ignition Tracking\2021_Ignition_QC_Folders\20210505_nan_nan_nan_T005281794</t>
  </si>
  <si>
    <t>T005281794</t>
  </si>
  <si>
    <t>EASTON</t>
  </si>
  <si>
    <t>20210505 13:55</t>
  </si>
  <si>
    <t>\\fxshare-nas05\quotashare-fs01\ESA\5 - Ignition Tracking\2021_Ignition_QC_Folders\20210505_nan_nan_nan_0885505841</t>
  </si>
  <si>
    <t>0885505841</t>
  </si>
  <si>
    <t>20210505 15:23</t>
  </si>
  <si>
    <t>HAPPY VALLEY FD, CAL FIRE</t>
  </si>
  <si>
    <t>\\fxshare-nas05\quotashare-fs01\ESA\5 - Ignition Tracking\2021_Ignition_QC_Folders\20210505_1341723_21-0057465_nan_T005281781</t>
  </si>
  <si>
    <t>13:07</t>
  </si>
  <si>
    <t>1341723</t>
  </si>
  <si>
    <t>21-0057465</t>
  </si>
  <si>
    <t>T005281781</t>
  </si>
  <si>
    <t>20210505 15:16</t>
  </si>
  <si>
    <t>163741102, HERDLYN-1102</t>
  </si>
  <si>
    <t>144</t>
  </si>
  <si>
    <t>MTR#1008708249</t>
  </si>
  <si>
    <t>Conductor, Overhead, Arcing</t>
  </si>
  <si>
    <t>\\fxshare-nas05\quotashare-fs01\ESA\5 - Ignition Tracking\2021_Ignition_QC_Folders\20210505_1341690_21-0057328_nan_T005281738</t>
  </si>
  <si>
    <t>12:22</t>
  </si>
  <si>
    <t>1341690</t>
  </si>
  <si>
    <t>21-0057328</t>
  </si>
  <si>
    <t>T005281738</t>
  </si>
  <si>
    <t>OAKLAND K 1104</t>
  </si>
  <si>
    <t>OAKLAND 03</t>
  </si>
  <si>
    <t>20210505 13:47</t>
  </si>
  <si>
    <t>1PH TANGENT</t>
  </si>
  <si>
    <t>012101104, OAKLAND K-1104</t>
  </si>
  <si>
    <t>2156</t>
  </si>
  <si>
    <t>6953</t>
  </si>
  <si>
    <t>Andrade</t>
  </si>
  <si>
    <t>JACOBS CORNER 1101</t>
  </si>
  <si>
    <t>Happy Valley FD/Cal Fire</t>
  </si>
  <si>
    <t>MC MULLIN 1104 </t>
  </si>
  <si>
    <t>Cal Fire/Livermore/Pleasanton FD</t>
  </si>
  <si>
    <t>RADUM 1105</t>
  </si>
  <si>
    <t>\\fxshare-nas05\quotashare-fs01\ESA\5 - Ignition Tracking\2021_Ignition_QC_Folders\20210506_nan_nan_nan_1961229830</t>
  </si>
  <si>
    <t>05/06/2021</t>
  </si>
  <si>
    <t>16:26</t>
  </si>
  <si>
    <t>2021-05-06</t>
  </si>
  <si>
    <t>CONCORD 04</t>
  </si>
  <si>
    <t>WALNUT CREEK</t>
  </si>
  <si>
    <t>20210506 17:16</t>
  </si>
  <si>
    <t>\\fxshare-nas05\quotashare-fs01\ESA\5 - Ignition Tracking\2021_Ignition_QC_Folders\20210506_1342598_21-0058049_nan_T005282851</t>
  </si>
  <si>
    <t>1342598</t>
  </si>
  <si>
    <t>21-0058049</t>
  </si>
  <si>
    <t>T005282851</t>
  </si>
  <si>
    <t>MANCHESTER 1101</t>
  </si>
  <si>
    <t>20210506 17:03</t>
  </si>
  <si>
    <t xml:space="preserve">Found secondary x arm broken and hot phase making contact with neutral,, </t>
  </si>
  <si>
    <t>and below in grass.. self extiguished..see photos</t>
  </si>
  <si>
    <t>253921101, MANCHESTER-1101</t>
  </si>
  <si>
    <t>1503</t>
  </si>
  <si>
    <t>MTR#1004124359</t>
  </si>
  <si>
    <t>Crossarm, Wood, Broken</t>
  </si>
  <si>
    <t>\\fxshare-nas05\quotashare-fs01\ESA\5 - Ignition Tracking\2021_Ignition_QC_Folders\20210506_nan_nan_nan_7558278026</t>
  </si>
  <si>
    <t>13:23</t>
  </si>
  <si>
    <t>20210506 13:30</t>
  </si>
  <si>
    <t>wnw at 12 mph</t>
  </si>
  <si>
    <t>\\fxshare-nas05\quotashare-fs01\ESA\5 - Ignition Tracking\2021_Ignition_QC_Folders\20210506_nan_nan_nan_3477298676</t>
  </si>
  <si>
    <t>10:48</t>
  </si>
  <si>
    <t>PLACERVILLE 04</t>
  </si>
  <si>
    <t>20210506 13:04</t>
  </si>
  <si>
    <t>none around</t>
  </si>
  <si>
    <t>\\fxshare-nas05\quotashare-fs01\ESA\5 - Ignition Tracking\2021_Ignition_QC_Folders\20210506_nan_nan_nan_4955991872</t>
  </si>
  <si>
    <t>10:41</t>
  </si>
  <si>
    <t>FIREBAUGH</t>
  </si>
  <si>
    <t>20210506 11:16</t>
  </si>
  <si>
    <t>TRAILER</t>
  </si>
  <si>
    <t>\\fxshare-nas05\quotashare-fs01\ESA\5 - Ignition Tracking\2021_Ignition_QC_Folders\20210506_1342158_nan_nan_T005282222</t>
  </si>
  <si>
    <t>05:24</t>
  </si>
  <si>
    <t>1342158</t>
  </si>
  <si>
    <t>T005282222</t>
  </si>
  <si>
    <t>20210506 08:25</t>
  </si>
  <si>
    <t>\\fxshare-nas05\quotashare-fs01\ESA\5 - Ignition Tracking\2021_Ignition_QC_Folders\20210506_nan_nan_nan_T005282212</t>
  </si>
  <si>
    <t>03:01</t>
  </si>
  <si>
    <t>T005282212</t>
  </si>
  <si>
    <t>20210506 04:40</t>
  </si>
  <si>
    <t>Cal Fire/Diamond Springs FD</t>
  </si>
  <si>
    <t>ROSSMOOR 1107 </t>
  </si>
  <si>
    <t>CONTRA COSTA 2103 </t>
  </si>
  <si>
    <t>\\fxshare-nas05\quotashare-fs01\ESA\5 - Ignition Tracking\2021_Ignition_QC_Folders\20210506_1342909_21-0058190_nan_T005283085</t>
  </si>
  <si>
    <t>23:48</t>
  </si>
  <si>
    <t>1342909</t>
  </si>
  <si>
    <t>21-0058190</t>
  </si>
  <si>
    <t>T005283085</t>
  </si>
  <si>
    <t>31539606</t>
  </si>
  <si>
    <t>BARTON 1105</t>
  </si>
  <si>
    <t>2021-05-07</t>
  </si>
  <si>
    <t>FRESNO 04</t>
  </si>
  <si>
    <t>20210507 00:29</t>
  </si>
  <si>
    <t>253571105, BARTON-1105</t>
  </si>
  <si>
    <t>MTR#1006408291</t>
  </si>
  <si>
    <t>Conductor, Underground, Burned/flashed</t>
  </si>
  <si>
    <t>05/07/21 05:51</t>
  </si>
  <si>
    <t>\\fxshare-nas05\quotashare-fs01\ESA\5 - Ignition Tracking\2021_Ignition_QC_Folders\20210506_nan_nan_nan_T005283046</t>
  </si>
  <si>
    <t>20:46</t>
  </si>
  <si>
    <t>T005283046</t>
  </si>
  <si>
    <t>20210506 22:43</t>
  </si>
  <si>
    <t>LIGHT EASTERN BREEZE</t>
  </si>
  <si>
    <t xml:space="preserve">IDLE OH TX CUT IN THE CLEAR </t>
  </si>
  <si>
    <t>\\fxshare-nas05\quotashare-fs01\ESA\5 - Ignition Tracking\2021_Ignition_QC_Folders\20210506_1342877_21-0058167_nan_T005283013</t>
  </si>
  <si>
    <t>1342877</t>
  </si>
  <si>
    <t>21-0058167</t>
  </si>
  <si>
    <t>T005283013</t>
  </si>
  <si>
    <t>20210506 20:59</t>
  </si>
  <si>
    <t>182731102, RESERVATION ROAD-1102</t>
  </si>
  <si>
    <t>256</t>
  </si>
  <si>
    <t>MTR#1008981020</t>
  </si>
  <si>
    <t>\\fxshare-nas05\quotashare-fs01\ESA\5 - Ignition Tracking\2021_Ignition_QC_Folders\20210506_nan_nan_nan_4841709</t>
  </si>
  <si>
    <t>19:54</t>
  </si>
  <si>
    <t>20210506 20:34</t>
  </si>
  <si>
    <t>1/0 al secondary slapped behind 18030 Prado St. Windy, no damage. Weeds</t>
  </si>
  <si>
    <t>RESERVATION ROAD 1102 </t>
  </si>
  <si>
    <t>Monterey Regional FD</t>
  </si>
  <si>
    <t>MC CALL 1106 </t>
  </si>
  <si>
    <t>\\fxshare-nas05\quotashare-fs01\ESA\5 - Ignition Tracking\2021_Ignition_QC_Folders\20210507_nan_nan_nan_T005283539</t>
  </si>
  <si>
    <t>05/07/2021</t>
  </si>
  <si>
    <t>11:16</t>
  </si>
  <si>
    <t>T005283539</t>
  </si>
  <si>
    <t>20210507 13:06</t>
  </si>
  <si>
    <t>\\fxshare-nas05\quotashare-fs01\ESA\5 - Ignition Tracking\2021_Ignition_QC_Folders\20210507_nan_nan_nan_8034526202</t>
  </si>
  <si>
    <t>11:09</t>
  </si>
  <si>
    <t>20210507 12:00</t>
  </si>
  <si>
    <t>\\fxshare-nas05\quotashare-fs01\ESA\5 - Ignition Tracking\2021_Ignition_QC_Folders\20210507_nan_nan_nan_1513439936</t>
  </si>
  <si>
    <t>20210507 08:09</t>
  </si>
  <si>
    <t>WEEDPATCH 1101 </t>
  </si>
  <si>
    <t>STONE 1107</t>
  </si>
  <si>
    <t>PG&amp;E_496_Ignition_20210505_2.jpg</t>
  </si>
  <si>
    <t>Circuit ID: 012101104, SAP ID: 101361705</t>
  </si>
  <si>
    <t>1341544, 1341864</t>
  </si>
  <si>
    <t>PG&amp;E_494_ignition_20210505_1.jpg</t>
  </si>
  <si>
    <t>Circuit ID: 182381101, SAP: 101715502</t>
  </si>
  <si>
    <t>T005281185, T005281178, 8862591466</t>
  </si>
  <si>
    <t>PG&amp;E_488_Ignition_20210504_1.jpg</t>
  </si>
  <si>
    <t>Transformer, Conductor, Pad</t>
  </si>
  <si>
    <t>Circuit ID: 152701110, SAP ID: 107746872, 41358707</t>
  </si>
  <si>
    <t>1312444, 1312469</t>
  </si>
  <si>
    <t>T005261646, T005261649, T005261661</t>
  </si>
  <si>
    <t>120785596, 120785549</t>
  </si>
  <si>
    <t>Pole top, crossarm, cutouts</t>
  </si>
  <si>
    <t>Circuit ID: 014422109, SAP: 110220079</t>
  </si>
  <si>
    <t>San Ramon Valley  FD</t>
  </si>
  <si>
    <t>Guy line, Pole top, cross arm</t>
  </si>
  <si>
    <t>Circuit ID: 014422109, SAP # 100899487</t>
  </si>
  <si>
    <t>PG&amp;E_470_ignition_20210502_1.jpg</t>
  </si>
  <si>
    <t>Circuit ID: 253491116, Pole # T40652979</t>
  </si>
  <si>
    <t>PG&amp;E_468_Ignition_20210502_5.jpg</t>
  </si>
  <si>
    <t>Pole ID: 101192440</t>
  </si>
  <si>
    <t>PG&amp;E_466_Ignition_20210502_1.jpg</t>
  </si>
  <si>
    <t>Circuit ID: 163781705, SAP ID: 101034490</t>
  </si>
  <si>
    <t>1337341, 1337363</t>
  </si>
  <si>
    <t>T005277253, T005277254</t>
  </si>
  <si>
    <t>PG&amp;E_456_ignition_20210429_1.jpg</t>
  </si>
  <si>
    <t>Circuit ID: 012501102, SAP # 101441604</t>
  </si>
  <si>
    <t>PG&amp;E_452_Ignition_20210429_3.jpg</t>
  </si>
  <si>
    <t>Conductor, Crossarm, Transformer, Pole</t>
  </si>
  <si>
    <t>Circuit ID: 083692104, SAP ID: 101683334</t>
  </si>
  <si>
    <t>Riser, Crossarm, moulding</t>
  </si>
  <si>
    <t>Circuit ID: CottonWood-Red Bluff 1104, Pole # 12/259, SAP # 101527060</t>
  </si>
  <si>
    <t>Secondary Service wire</t>
  </si>
  <si>
    <t>CGC # 314878548381</t>
  </si>
  <si>
    <t>CGC # 221052950644</t>
  </si>
  <si>
    <t>CGC # 315404843876</t>
  </si>
  <si>
    <t>\\fxshare-nas05\quotashare-fs01\ESA\5 - Ignition Tracking\2021_Ignition_QC_Folders\20210509_nan_nan_nan_8164291653</t>
  </si>
  <si>
    <t>05/09/2021</t>
  </si>
  <si>
    <t>04:36</t>
  </si>
  <si>
    <t>Pending Data</t>
  </si>
  <si>
    <t>2021-05-09</t>
  </si>
  <si>
    <t>SAN JOSE 05</t>
  </si>
  <si>
    <t>20210509 05:35</t>
  </si>
  <si>
    <t>\\fxshare-nas05\quotashare-fs01\ESA\5 - Ignition Tracking\2021_Ignition_QC_Folders\20210509_nan_nan_nan_2424758352</t>
  </si>
  <si>
    <t>02:35</t>
  </si>
  <si>
    <t>STRUCTURE FIRE, REMOVED ELECT PER FIRE CHIEF</t>
  </si>
  <si>
    <t>20210509 02:55</t>
  </si>
  <si>
    <t>\\fxshare-nas05\quotashare-fs01\ESA\5 - Ignition Tracking\2021_Ignition_QC_Folders\20210509_nan_nan_nan_2491927809</t>
  </si>
  <si>
    <t>00:54</t>
  </si>
  <si>
    <t>20210509 01:08</t>
  </si>
  <si>
    <t>\\fxshare-nas05\quotashare-fs01\ESA\5 - Ignition Tracking\2021_Ignition_QC_Folders\20210508_1344240_21-0058949_nan_T005284680</t>
  </si>
  <si>
    <t>05/08/2021</t>
  </si>
  <si>
    <t>20:31</t>
  </si>
  <si>
    <t>1344240</t>
  </si>
  <si>
    <t>21-0058949</t>
  </si>
  <si>
    <t>T005284680</t>
  </si>
  <si>
    <t>ORINDA 0402</t>
  </si>
  <si>
    <t>CONCORD 06</t>
  </si>
  <si>
    <t>ORINDA</t>
  </si>
  <si>
    <t>20210508 23:57</t>
  </si>
  <si>
    <t>012350402, ORINDA-0402</t>
  </si>
  <si>
    <t>458</t>
  </si>
  <si>
    <t>69754</t>
  </si>
  <si>
    <t>402/2 LR</t>
  </si>
  <si>
    <t>Connector or Splice (OH), Broken</t>
  </si>
  <si>
    <t>\\fxshare-nas05\quotashare-fs01\ESA\5 - Ignition Tracking\2021_Ignition_QC_Folders\20210508_1344148_nan_nan_T005284547</t>
  </si>
  <si>
    <t>16:09</t>
  </si>
  <si>
    <t>1344148</t>
  </si>
  <si>
    <t>T005284547</t>
  </si>
  <si>
    <t>SAN CARLOS 05</t>
  </si>
  <si>
    <t>REDWOOD CITY</t>
  </si>
  <si>
    <t>20210508 17:23</t>
  </si>
  <si>
    <t>\\fxshare-nas05\quotashare-fs01\ESA\5 - Ignition Tracking\2021_Ignition_QC_Folders\20210508_1344127_21-0058912_nan_T005284529</t>
  </si>
  <si>
    <t>15:47</t>
  </si>
  <si>
    <t>1344127</t>
  </si>
  <si>
    <t>21-0058912</t>
  </si>
  <si>
    <t>T005284529</t>
  </si>
  <si>
    <t>100+ Acres</t>
  </si>
  <si>
    <t>ANITA 1106</t>
  </si>
  <si>
    <t>20210508 20:11</t>
  </si>
  <si>
    <t>daylight</t>
  </si>
  <si>
    <t>high steady winds</t>
  </si>
  <si>
    <t>102841106, ANITA-1106</t>
  </si>
  <si>
    <t>Strong Winds;</t>
  </si>
  <si>
    <t>2281</t>
  </si>
  <si>
    <t>155031</t>
  </si>
  <si>
    <t>05/08/21 16:51</t>
  </si>
  <si>
    <t>\\fxshare-nas05\quotashare-fs01\ESA\5 - Ignition Tracking\2021_Ignition_QC_Folders\20210508_nan_nan_nan_6600529</t>
  </si>
  <si>
    <t>20210508 16:26</t>
  </si>
  <si>
    <t>ssd 155031</t>
  </si>
  <si>
    <t>\\fxshare-nas05\quotashare-fs01\ESA\5 - Ignition Tracking\2021_Ignition_QC_Folders\20210508_nan_nan_nan_X315988575</t>
  </si>
  <si>
    <t>13:39</t>
  </si>
  <si>
    <t>X315988575</t>
  </si>
  <si>
    <t>20210508 14:40</t>
  </si>
  <si>
    <t>\\fxshare-nas05\quotashare-fs01\ESA\5 - Ignition Tracking\2021_Ignition_QC_Folders\20210508_1343987_21-0058858_nan_T005284335</t>
  </si>
  <si>
    <t>1343987</t>
  </si>
  <si>
    <t>21-0058858</t>
  </si>
  <si>
    <t>T005284335</t>
  </si>
  <si>
    <t>WILLOW PASS 1101</t>
  </si>
  <si>
    <t>01391-1</t>
  </si>
  <si>
    <t>20210508 13:03</t>
  </si>
  <si>
    <t xml:space="preserve">loos like trucking company cought the phone shaking the poles which caused the </t>
  </si>
  <si>
    <t>013911101, WILLOW PASS-1101</t>
  </si>
  <si>
    <t>4122</t>
  </si>
  <si>
    <t>273348</t>
  </si>
  <si>
    <t>A&amp;B phase OC</t>
  </si>
  <si>
    <t>05/08/21 12:41</t>
  </si>
  <si>
    <t>ERR PIN 307653 FOR FAILED LR 152874</t>
  </si>
  <si>
    <t>\\fxshare-nas05\quotashare-fs01\ESA\5 - Ignition Tracking\2021_Ignition_QC_Folders\20210508_1343703_21-0058797_nan_T005283989</t>
  </si>
  <si>
    <t>06:15</t>
  </si>
  <si>
    <t>1343703</t>
  </si>
  <si>
    <t>21-0058797</t>
  </si>
  <si>
    <t>T005283989</t>
  </si>
  <si>
    <t>20210508 09:58</t>
  </si>
  <si>
    <t>153701105, LINCOLN-1105</t>
  </si>
  <si>
    <t>11251</t>
  </si>
  <si>
    <t>8353</t>
  </si>
  <si>
    <t>05/08/21 08:50</t>
  </si>
  <si>
    <t>\\fxshare-nas05\quotashare-fs01\ESA\5 - Ignition Tracking\2021_Ignition_QC_Folders\20210508_nan_nan_nan_6073392</t>
  </si>
  <si>
    <t>02:57</t>
  </si>
  <si>
    <t>20210508 07:54</t>
  </si>
  <si>
    <t>breezy</t>
  </si>
  <si>
    <t>\\fxshare-nas05\quotashare-fs01\ESA\5 - Ignition Tracking\2021_Ignition_QC_Folders\20210508_nan_nan_nan_T005283947</t>
  </si>
  <si>
    <t>T005283947</t>
  </si>
  <si>
    <t>PATTERSON</t>
  </si>
  <si>
    <t>20210508 05:42</t>
  </si>
  <si>
    <t>\\fxshare-nas05\quotashare-fs01\ESA\5 - Ignition Tracking\2021_Ignition_QC_Folders\20210508_1343686_21-0058788_nan_T005283937</t>
  </si>
  <si>
    <t>01:46</t>
  </si>
  <si>
    <t>1343686</t>
  </si>
  <si>
    <t>21-0058788</t>
  </si>
  <si>
    <t>T005283937</t>
  </si>
  <si>
    <t>CAPAY</t>
  </si>
  <si>
    <t>20210508 05:15</t>
  </si>
  <si>
    <t>20 +</t>
  </si>
  <si>
    <t>063172101, MADISON-2101</t>
  </si>
  <si>
    <t>13554</t>
  </si>
  <si>
    <t>1949</t>
  </si>
  <si>
    <t>\\fxshare-nas05\quotashare-fs01\ESA\5 - Ignition Tracking\2021_Ignition_QC_Folders\20210507_nan_nan_nan_T005283706</t>
  </si>
  <si>
    <t>14:01</t>
  </si>
  <si>
    <t>T005283706</t>
  </si>
  <si>
    <t>20210507 15:14</t>
  </si>
  <si>
    <t xml:space="preserve">West Stanislaus FD </t>
  </si>
  <si>
    <t>WESTLEY 1103</t>
  </si>
  <si>
    <t>CEDAR CREEK 1101 </t>
  </si>
  <si>
    <t>PLUMAS 2107</t>
  </si>
  <si>
    <t>EMERALD LAKE 0402 </t>
  </si>
  <si>
    <t>Moraga FD</t>
  </si>
  <si>
    <t>OAKLAND J 1101 </t>
  </si>
  <si>
    <t>MT EDEN 1102</t>
  </si>
  <si>
    <t>EL PATIO 1112</t>
  </si>
  <si>
    <t>\\fxshare-nas05\quotashare-fs01\ESA\5 - Ignition Tracking\2021_Ignition_QC_Folders\20210509_nan_nan_nan_5861040</t>
  </si>
  <si>
    <t>20210509 18:45</t>
  </si>
  <si>
    <t>\\fxshare-nas05\quotashare-fs01\ESA\5 - Ignition Tracking\2021_Ignition_QC_Folders\20210509_1344459_nan_nan_T005284954</t>
  </si>
  <si>
    <t>1344459</t>
  </si>
  <si>
    <t>T005284954</t>
  </si>
  <si>
    <t>20210509 16:51</t>
  </si>
  <si>
    <t>\\fxshare-nas05\quotashare-fs01\ESA\5 - Ignition Tracking\2021_Ignition_QC_Folders\20210509_nan_nan_nan_1868194046</t>
  </si>
  <si>
    <t>15:21</t>
  </si>
  <si>
    <t>CONCORD 01</t>
  </si>
  <si>
    <t>20210509 16:33</t>
  </si>
  <si>
    <t>\\fxshare-nas05\quotashare-fs01\ESA\5 - Ignition Tracking\2021_Ignition_QC_Folders\20210509_1344440_21-0059010_nan_T005284940</t>
  </si>
  <si>
    <t>14:37</t>
  </si>
  <si>
    <t>1344440</t>
  </si>
  <si>
    <t>21-0059010</t>
  </si>
  <si>
    <t>T005284940</t>
  </si>
  <si>
    <t>20210509 16:57</t>
  </si>
  <si>
    <t>Cust. stated Tornado</t>
  </si>
  <si>
    <t>013751102, VASCO-1102</t>
  </si>
  <si>
    <t>Strong Winds,Combination;32-90 F</t>
  </si>
  <si>
    <t>274</t>
  </si>
  <si>
    <t>95746</t>
  </si>
  <si>
    <t>MR178</t>
  </si>
  <si>
    <t>B PHASE AND GRD TGT</t>
  </si>
  <si>
    <t>\\fxshare-nas05\quotashare-fs01\ESA\5 - Ignition Tracking\2021_Ignition_QC_Folders\20210509_nan_nan_nan_8179256</t>
  </si>
  <si>
    <t>14:15</t>
  </si>
  <si>
    <t>GOLD RUN</t>
  </si>
  <si>
    <t>20210509 15:26</t>
  </si>
  <si>
    <t>Cross</t>
  </si>
  <si>
    <t>Cedar</t>
  </si>
  <si>
    <t>TIDEWATER 2108 </t>
  </si>
  <si>
    <t>Customers</t>
  </si>
  <si>
    <t>MARYSVILLE 1107 </t>
  </si>
  <si>
    <t>Gunnison</t>
  </si>
  <si>
    <t>\\fxshare-nas05\quotashare-fs01\ESA\5 - Ignition Tracking\2021_Ignition_QC_Folders\20210509_1344547_21-0059033_nan_T005285043</t>
  </si>
  <si>
    <t>1344547</t>
  </si>
  <si>
    <t>21-0059033</t>
  </si>
  <si>
    <t>T005285043</t>
  </si>
  <si>
    <t>2021-05-10</t>
  </si>
  <si>
    <t>20210509 22:25</t>
  </si>
  <si>
    <t>063171105, MADISON-1105</t>
  </si>
  <si>
    <t>6762</t>
  </si>
  <si>
    <t>\\fxshare-nas05\quotashare-fs01\ESA\5 - Ignition Tracking\2021_Ignition_QC_Folders\20210509_1344529_21-0059024_nan_T005285023</t>
  </si>
  <si>
    <t>19:01</t>
  </si>
  <si>
    <t>1344529</t>
  </si>
  <si>
    <t>21-0059024</t>
  </si>
  <si>
    <t>T005285023</t>
  </si>
  <si>
    <t>ALPAUGH 1106</t>
  </si>
  <si>
    <t>ALPAUGH</t>
  </si>
  <si>
    <t>20210509 22:03</t>
  </si>
  <si>
    <t>254001106, ALPAUGH-1106</t>
  </si>
  <si>
    <t>79299</t>
  </si>
  <si>
    <t>Esparto FD</t>
  </si>
  <si>
    <t>\\fxshare-nas05\quotashare-fs01\ESA\5 - Ignition Tracking\2021_Ignition_QC_Folders\20210510_nan_nan_nan_8653183396</t>
  </si>
  <si>
    <t>05/10/2021</t>
  </si>
  <si>
    <t>15:06</t>
  </si>
  <si>
    <t>20210510 16:17</t>
  </si>
  <si>
    <t>\\fxshare-nas05\quotashare-fs01\ESA\5 - Ignition Tracking\2021_Ignition_QC_Folders\20210510_nan_nan_nan_4690675</t>
  </si>
  <si>
    <t>20210510 14:26</t>
  </si>
  <si>
    <t>\\fxshare-nas05\quotashare-fs01\ESA\5 - Ignition Tracking\2021_Ignition_QC_Folders\20210510_nan_nan_nan_8623563856</t>
  </si>
  <si>
    <t>20210510 14:32</t>
  </si>
  <si>
    <t>\\fxshare-nas05\quotashare-fs01\ESA\5 - Ignition Tracking\2021_Ignition_QC_Folders\20210510_1345067_nan_nan_T005285631</t>
  </si>
  <si>
    <t>12:19</t>
  </si>
  <si>
    <t>1345067</t>
  </si>
  <si>
    <t>T005285631</t>
  </si>
  <si>
    <t>20210510 14:05</t>
  </si>
  <si>
    <t>\\fxshare-nas05\quotashare-fs01\ESA\5 - Ignition Tracking\2021_Ignition_QC_Folders\20210510_1344811_21-0059136_nan_T005285353</t>
  </si>
  <si>
    <t>1344811</t>
  </si>
  <si>
    <t>21-0059136</t>
  </si>
  <si>
    <t>T005285353</t>
  </si>
  <si>
    <t>20210510 12:27</t>
  </si>
  <si>
    <t>083392106, SWIFT-2106</t>
  </si>
  <si>
    <t>5063</t>
  </si>
  <si>
    <t>451235</t>
  </si>
  <si>
    <t>918614</t>
  </si>
  <si>
    <t>05/10/21 13:03</t>
  </si>
  <si>
    <t>\\fxshare-nas05\quotashare-fs01\ESA\5 - Ignition Tracking\2021_Ignition_QC_Folders\20210510_1344652_21-0059075_nan_T005285180</t>
  </si>
  <si>
    <t>07:13</t>
  </si>
  <si>
    <t>1344652</t>
  </si>
  <si>
    <t>21-0059075</t>
  </si>
  <si>
    <t>T005285180</t>
  </si>
  <si>
    <t>20210510 08:39</t>
  </si>
  <si>
    <t>102831105, PARADISE-1105</t>
  </si>
  <si>
    <t>7308</t>
  </si>
  <si>
    <t>969683</t>
  </si>
  <si>
    <t>\\fxshare-nas05\quotashare-fs01\ESA\5 - Ignition Tracking\2021_Ignition_QC_Folders\20210510_1344619_21-0059047.1(2 outages)_nan_T005285113</t>
  </si>
  <si>
    <t>05:49</t>
  </si>
  <si>
    <t>1344619</t>
  </si>
  <si>
    <t>21-0059047.1(2 outages)</t>
  </si>
  <si>
    <t>T005285113</t>
  </si>
  <si>
    <t>JACKSON 02</t>
  </si>
  <si>
    <t>VOLCANO</t>
  </si>
  <si>
    <t>20210510 10:40</t>
  </si>
  <si>
    <t>sap#101261482</t>
  </si>
  <si>
    <t>goose flew into line, 1 phase 1 wire went down and started small grass fire. ver</t>
  </si>
  <si>
    <t>163751102, PINE GROVE-1102</t>
  </si>
  <si>
    <t>1072</t>
  </si>
  <si>
    <t>247380</t>
  </si>
  <si>
    <t>3168</t>
  </si>
  <si>
    <t>AB</t>
  </si>
  <si>
    <t>05/10/21 07:30</t>
  </si>
  <si>
    <t>SWIFT 2106 </t>
  </si>
  <si>
    <t>EL CAPITAN 1104 </t>
  </si>
  <si>
    <t>PLAINFIELD 1106 </t>
  </si>
  <si>
    <t>Transformer Bushing</t>
  </si>
  <si>
    <t>\\fxshare-nas05\quotashare-fs01\ESA\5 - Ignition Tracking\2021_Ignition_QC_Folders\20210511_1345567_21-0059575_nan_T005286104</t>
  </si>
  <si>
    <t>05/11/2021</t>
  </si>
  <si>
    <t>04:54</t>
  </si>
  <si>
    <t>1345567</t>
  </si>
  <si>
    <t>21-0059575</t>
  </si>
  <si>
    <t>T005286104</t>
  </si>
  <si>
    <t>ASHLAN AVE 1109</t>
  </si>
  <si>
    <t>2021-05-11</t>
  </si>
  <si>
    <t>20210511 06:40</t>
  </si>
  <si>
    <t>252051109, ASHLAN AVE-1109</t>
  </si>
  <si>
    <t>602229</t>
  </si>
  <si>
    <t>05/11/21 06:55</t>
  </si>
  <si>
    <t>3rd Party, Vandalism</t>
  </si>
  <si>
    <t>\\fxshare-nas05\quotashare-fs01\ESA\5 - Ignition Tracking\2021_Ignition_QC_Folders\20210511_nan_nan_nan_1387277181</t>
  </si>
  <si>
    <t>01:55</t>
  </si>
  <si>
    <t>20210511 03:16</t>
  </si>
  <si>
    <t>\\fxshare-nas05\quotashare-fs01\ESA\5 - Ignition Tracking\2021_Ignition_QC_Folders\20210511_nan_nan_nan_1383276368</t>
  </si>
  <si>
    <t>01:16</t>
  </si>
  <si>
    <t>20210511 03:12</t>
  </si>
  <si>
    <t>EAST MARYSVILLE 1105 </t>
  </si>
  <si>
    <t>PG&amp;E_532_ignition_20210509_1.jpg</t>
  </si>
  <si>
    <t>Conductor, cross arm</t>
  </si>
  <si>
    <t xml:space="preserve"> circuit ID : 013751102, SAP # 100925429</t>
  </si>
  <si>
    <t>PG&amp;E_526_Ignition_20210508_1.jpg</t>
  </si>
  <si>
    <t>Circuit ID: 024080402; SAP ID: 100299856</t>
  </si>
  <si>
    <t>T005284335, T005284315, T005284316</t>
  </si>
  <si>
    <t>Conductor, transformer, cutouts, fuses</t>
  </si>
  <si>
    <t>Circuit ID: 013911101, SAP # 100449709</t>
  </si>
  <si>
    <t>1342598, 1342764</t>
  </si>
  <si>
    <t>Circuit ID: 253921101, SAP # 100866663</t>
  </si>
  <si>
    <t>PG&amp;E_486_ignition_20210504_1.jpg</t>
  </si>
  <si>
    <t>Circuit ID: 252451104, SAP #101071760</t>
  </si>
  <si>
    <t>21-0056427</t>
  </si>
  <si>
    <t>PG&amp;E_479_ignition_20210504_1.jpg</t>
  </si>
  <si>
    <t>Conductor, Pot heads</t>
  </si>
  <si>
    <t>Riser # 11941, Circuit ID: 014091102</t>
  </si>
  <si>
    <t>\\fxshare-nas05\quotashare-fs01\ESA\5 - Ignition Tracking\2021_Ignition_QC_Folders\20210511_nan_nan_nan_T005286832</t>
  </si>
  <si>
    <t>15:41</t>
  </si>
  <si>
    <t>T005286832</t>
  </si>
  <si>
    <t>SAN CARLOS 03</t>
  </si>
  <si>
    <t>20210511 16:57</t>
  </si>
  <si>
    <t>warm 80*</t>
  </si>
  <si>
    <t>\\fxshare-nas05\quotashare-fs01\ESA\5 - Ignition Tracking\2021_Ignition_QC_Folders\20210511_1346240_21-0059916_nan_T005286816</t>
  </si>
  <si>
    <t>1346240</t>
  </si>
  <si>
    <t>21-0059916</t>
  </si>
  <si>
    <t>T005286816</t>
  </si>
  <si>
    <t>20210511 17:46</t>
  </si>
  <si>
    <t>183101103, CABRILLO-1103</t>
  </si>
  <si>
    <t>277</t>
  </si>
  <si>
    <t>17451</t>
  </si>
  <si>
    <t>Y46</t>
  </si>
  <si>
    <t>C, SGF</t>
  </si>
  <si>
    <t>05/11/21 17:05</t>
  </si>
  <si>
    <t>\\fxshare-nas05\quotashare-fs01\ESA\5 - Ignition Tracking\2021_Ignition_QC_Folders\20210511_nan_nan_nan_7417719848</t>
  </si>
  <si>
    <t>14:29</t>
  </si>
  <si>
    <t>20210511 14:44</t>
  </si>
  <si>
    <t>Rosa</t>
  </si>
  <si>
    <t>\\fxshare-nas05\quotashare-fs01\ESA\5 - Ignition Tracking\2021_Ignition_QC_Folders\20210511_nan_nan_nan_1109737086</t>
  </si>
  <si>
    <t>21:19</t>
  </si>
  <si>
    <t>2021-05-12</t>
  </si>
  <si>
    <t>20210511 22:57</t>
  </si>
  <si>
    <t>UG svc only</t>
  </si>
  <si>
    <t>\\fxshare-nas05\quotashare-fs01\ESA\5 - Ignition Tracking\2021_Ignition_QC_Folders\20210511_1346417_21-0060027_nan_T005287022</t>
  </si>
  <si>
    <t>20:38</t>
  </si>
  <si>
    <t>1346417</t>
  </si>
  <si>
    <t>21-0060027</t>
  </si>
  <si>
    <t>T005287022</t>
  </si>
  <si>
    <t>20210511 22:08</t>
  </si>
  <si>
    <t>152331108, EAST MARYSVILLE-1108</t>
  </si>
  <si>
    <t>732</t>
  </si>
  <si>
    <t>31038</t>
  </si>
  <si>
    <t>1706</t>
  </si>
  <si>
    <t>\\fxshare-nas05\quotashare-fs01\ESA\5 - Ignition Tracking\2021_Ignition_QC_Folders\20210511_1346332_nan_nan_T005286959</t>
  </si>
  <si>
    <t>1346332</t>
  </si>
  <si>
    <t>T005286959</t>
  </si>
  <si>
    <t>20210511 20:11</t>
  </si>
  <si>
    <t>\\fxshare-nas05\quotashare-fs01\ESA\5 - Ignition Tracking\2021_Ignition_QC_Folders\20210511_1346332_nan_nan_T005286945</t>
  </si>
  <si>
    <t>18:03</t>
  </si>
  <si>
    <t>T005286945</t>
  </si>
  <si>
    <t>20210511 20:13</t>
  </si>
  <si>
    <t>\\fxshare-nas05\quotashare-fs01\ESA\5 - Ignition Tracking\2021_Ignition_QC_Folders\20210511_nan_nan_nan_7564570736</t>
  </si>
  <si>
    <t>20210511 19:30</t>
  </si>
  <si>
    <t>UG service- disconnect at meter for safety</t>
  </si>
  <si>
    <t>MENDOTA 1103 </t>
  </si>
  <si>
    <t>BELL 1108 </t>
  </si>
  <si>
    <t>EI210511A</t>
  </si>
  <si>
    <t>\\fxshare-nas05\quotashare-fs01\ESA\5 - Ignition Tracking\2021_Ignition_QC_Folders\20210512_1347080_nan_nan_T005287575</t>
  </si>
  <si>
    <t>05/12/2021</t>
  </si>
  <si>
    <t>1347080</t>
  </si>
  <si>
    <t>T005287575</t>
  </si>
  <si>
    <t>20210512 13:30</t>
  </si>
  <si>
    <t>SUNNY NO WIND</t>
  </si>
  <si>
    <t>\\fxshare-nas05\quotashare-fs01\ESA\5 - Ignition Tracking\2021_Ignition_QC_Folders\20210512_nan_nan_nan_T005287478</t>
  </si>
  <si>
    <t>T005287478</t>
  </si>
  <si>
    <t>SANTA MARIA 02</t>
  </si>
  <si>
    <t>20210512 12:39</t>
  </si>
  <si>
    <t xml:space="preserve">na customer owned </t>
  </si>
  <si>
    <t>\\fxshare-nas05\quotashare-fs01\ESA\5 - Ignition Tracking\2021_Ignition_QC_Folders\20210512_nan_nan_nan_T005287456</t>
  </si>
  <si>
    <t>T005287456</t>
  </si>
  <si>
    <t>NICOLAUS</t>
  </si>
  <si>
    <t>20210512 12:17</t>
  </si>
  <si>
    <t>\\fxshare-nas05\quotashare-fs01\ESA\5 - Ignition Tracking\2021_Ignition_QC_Folders\20210512_1346557_21-0060089_nan_T005287217</t>
  </si>
  <si>
    <t>07:38</t>
  </si>
  <si>
    <t>1346557</t>
  </si>
  <si>
    <t>21-0060089</t>
  </si>
  <si>
    <t>T005287217</t>
  </si>
  <si>
    <t>PLACERVILLE</t>
  </si>
  <si>
    <t>20210512 12:05</t>
  </si>
  <si>
    <t>SAP #101404080</t>
  </si>
  <si>
    <t>152261106, DIAMOND SPRINGS-1106</t>
  </si>
  <si>
    <t>3259</t>
  </si>
  <si>
    <t>140221</t>
  </si>
  <si>
    <t>Conductor, Overhead, Bent or Twisted</t>
  </si>
  <si>
    <t>PRI TIME, PRI &amp; BU RLY PHASE</t>
  </si>
  <si>
    <t>Tree Health</t>
  </si>
  <si>
    <t>T003032232</t>
  </si>
  <si>
    <t>T003133070</t>
  </si>
  <si>
    <t>T003133335</t>
  </si>
  <si>
    <t>T003141790</t>
  </si>
  <si>
    <t>T003151042</t>
  </si>
  <si>
    <t>T003282442</t>
  </si>
  <si>
    <t>T003383180, T003383192</t>
  </si>
  <si>
    <t>T003388241</t>
  </si>
  <si>
    <t>T003408619</t>
  </si>
  <si>
    <t>T003412867</t>
  </si>
  <si>
    <t>T003421530</t>
  </si>
  <si>
    <t>T003438650</t>
  </si>
  <si>
    <t>T003439357</t>
  </si>
  <si>
    <t>T003450287</t>
  </si>
  <si>
    <t>T003451720</t>
  </si>
  <si>
    <t>T003482736</t>
  </si>
  <si>
    <t>T003484735</t>
  </si>
  <si>
    <t>T003494598</t>
  </si>
  <si>
    <t>T003500729</t>
  </si>
  <si>
    <t>T003676708, T003676707</t>
  </si>
  <si>
    <t>T003691295</t>
  </si>
  <si>
    <t>T003696073</t>
  </si>
  <si>
    <t>T003711009</t>
  </si>
  <si>
    <t>T003711107</t>
  </si>
  <si>
    <t>T003716434</t>
  </si>
  <si>
    <t>T003728714</t>
  </si>
  <si>
    <t>T003731404</t>
  </si>
  <si>
    <t>T003737415</t>
  </si>
  <si>
    <t>T003760533</t>
  </si>
  <si>
    <t>493782, T003765071</t>
  </si>
  <si>
    <t>T003774465</t>
  </si>
  <si>
    <t>117667, T003781932</t>
  </si>
  <si>
    <t>T003799592</t>
  </si>
  <si>
    <t>T003826286</t>
  </si>
  <si>
    <t>T003996671</t>
  </si>
  <si>
    <t>T004022817</t>
  </si>
  <si>
    <t>T004025623</t>
  </si>
  <si>
    <t>T004042467</t>
  </si>
  <si>
    <t>T004049313</t>
  </si>
  <si>
    <t>T004051871</t>
  </si>
  <si>
    <t>T004063070</t>
  </si>
  <si>
    <t>T004079268</t>
  </si>
  <si>
    <t>T004089467</t>
  </si>
  <si>
    <t>T004089904</t>
  </si>
  <si>
    <t>T004093125</t>
  </si>
  <si>
    <t>T004117008</t>
  </si>
  <si>
    <t>T004118588</t>
  </si>
  <si>
    <t>T004121201</t>
  </si>
  <si>
    <t>T004126679</t>
  </si>
  <si>
    <t>T004133256</t>
  </si>
  <si>
    <t>T004140050</t>
  </si>
  <si>
    <t>T004145289, T004145248</t>
  </si>
  <si>
    <t>T004148535</t>
  </si>
  <si>
    <t>179469387, T004150862</t>
  </si>
  <si>
    <t>T004155105</t>
  </si>
  <si>
    <t>T004155837</t>
  </si>
  <si>
    <t>T004156529</t>
  </si>
  <si>
    <t>T004162122</t>
  </si>
  <si>
    <t>1900315</t>
  </si>
  <si>
    <t>T004164993</t>
  </si>
  <si>
    <t>T004185239</t>
  </si>
  <si>
    <t>T004335501</t>
  </si>
  <si>
    <t>T004335746</t>
  </si>
  <si>
    <t>T004341947</t>
  </si>
  <si>
    <t>T004346042</t>
  </si>
  <si>
    <t>X213264683</t>
  </si>
  <si>
    <t>T004358272</t>
  </si>
  <si>
    <t>T004360745</t>
  </si>
  <si>
    <t>T004378700</t>
  </si>
  <si>
    <t>T004400988</t>
  </si>
  <si>
    <t>T004436329</t>
  </si>
  <si>
    <t>T004441612</t>
  </si>
  <si>
    <t>T004453088</t>
  </si>
  <si>
    <t>T004461647</t>
  </si>
  <si>
    <t>T004633771</t>
  </si>
  <si>
    <t>T004666323</t>
  </si>
  <si>
    <t>T004691278</t>
  </si>
  <si>
    <t>T004702374</t>
  </si>
  <si>
    <t>T004710128</t>
  </si>
  <si>
    <t>T004717577</t>
  </si>
  <si>
    <t>T004753093</t>
  </si>
  <si>
    <t>T004790760</t>
  </si>
  <si>
    <t>T004821261</t>
  </si>
  <si>
    <t>T004856835</t>
  </si>
  <si>
    <t>\\fxshare-nas05\quotashare-fs01\ESA\5 - Ignition Tracking\2021_Ignition_QC_Folders\20210512_nan_nan_nan_6974687149</t>
  </si>
  <si>
    <t>20210512 17:49</t>
  </si>
  <si>
    <t>Customer equipment</t>
  </si>
  <si>
    <t>\\fxshare-nas05\quotashare-fs01\ESA\5 - Ignition Tracking\2021_Ignition_QC_Folders\20210512_nan_nan_nan_4265572280</t>
  </si>
  <si>
    <t>PETALUMA</t>
  </si>
  <si>
    <t>20210512 18:34</t>
  </si>
  <si>
    <t>Stage</t>
  </si>
  <si>
    <t>Fire Department Douglas Maccready</t>
  </si>
  <si>
    <t>BIG BASIN 1101 </t>
  </si>
  <si>
    <t>Hopkins</t>
  </si>
  <si>
    <t>LAKEVILLE 1102 </t>
  </si>
  <si>
    <t>Corcoran FD</t>
  </si>
  <si>
    <t>CORCORAN 1112 </t>
  </si>
  <si>
    <t>EAST NICOLAUS 1102 </t>
  </si>
  <si>
    <t>\\fxshare-nas05\quotashare-fs01\ESA\5 - Ignition Tracking\2021_Ignition_QC_Folders\20210513_1347671_21-0060792_nan_T005288129</t>
  </si>
  <si>
    <t>05/13/2021</t>
  </si>
  <si>
    <t>1347671</t>
  </si>
  <si>
    <t>21-0060792</t>
  </si>
  <si>
    <t>T005288129</t>
  </si>
  <si>
    <t>2021-05-13</t>
  </si>
  <si>
    <t>HOLLISTER</t>
  </si>
  <si>
    <t>20210513 10:20</t>
  </si>
  <si>
    <t>Foggy</t>
  </si>
  <si>
    <t>182492102, HOLLISTER-2102</t>
  </si>
  <si>
    <t>10127</t>
  </si>
  <si>
    <t>9765</t>
  </si>
  <si>
    <t>05/13/21 12:19</t>
  </si>
  <si>
    <t>\\fxshare-nas05\quotashare-fs01\ESA\5 - Ignition Tracking\2021_Ignition_QC_Folders\20210513_nan_nan_nan_218955549</t>
  </si>
  <si>
    <t>00:10</t>
  </si>
  <si>
    <t>ARTOIS</t>
  </si>
  <si>
    <t>20210513 03:11</t>
  </si>
  <si>
    <t>ORLAND B 1103 </t>
  </si>
  <si>
    <t>\\fxshare-nas05\quotashare-fs01\ESA\5 - Ignition Tracking\2021_Ignition_QC_Folders\20210513_nan_nan_nan_6929470421</t>
  </si>
  <si>
    <t>2021-05-14</t>
  </si>
  <si>
    <t>20210513 23:57</t>
  </si>
  <si>
    <t>\\fxshare-nas05\quotashare-fs01\ESA\5 - Ignition Tracking\2021_Ignition_QC_Folders\20210513_1348545_21-0061243_nan_T005288882</t>
  </si>
  <si>
    <t>1348545</t>
  </si>
  <si>
    <t>21-0061243</t>
  </si>
  <si>
    <t>T005288882</t>
  </si>
  <si>
    <t>31540379</t>
  </si>
  <si>
    <t>20210513 19:54</t>
  </si>
  <si>
    <t>153132105, NARROWS-2105</t>
  </si>
  <si>
    <t>8758</t>
  </si>
  <si>
    <t>7639</t>
  </si>
  <si>
    <t>05/13/21 20:17</t>
  </si>
  <si>
    <t>\\fxshare-nas05\quotashare-fs01\ESA\5 - Ignition Tracking\2021_Ignition_QC_Folders\20210513_nan_nan_nan_8510089378</t>
  </si>
  <si>
    <t>15:45</t>
  </si>
  <si>
    <t>20210513 16:47</t>
  </si>
  <si>
    <t>Police Agency</t>
  </si>
  <si>
    <t>STONE 1108 </t>
  </si>
  <si>
    <t>KETTLEMAN HILLS 2104 </t>
  </si>
  <si>
    <t>7--</t>
  </si>
  <si>
    <t xml:space="preserve">TrunkFail   </t>
  </si>
  <si>
    <t xml:space="preserve">BranchFail  </t>
  </si>
  <si>
    <t xml:space="preserve">Unverified  </t>
  </si>
  <si>
    <t xml:space="preserve">TreeGrew    </t>
  </si>
  <si>
    <t xml:space="preserve">3rdParty    </t>
  </si>
  <si>
    <t xml:space="preserve">WindBlew    </t>
  </si>
  <si>
    <t xml:space="preserve">RootsFail   </t>
  </si>
  <si>
    <t>1345067, 1345112</t>
  </si>
  <si>
    <t>21-0059273</t>
  </si>
  <si>
    <t>T005285631, T005285637, T005285662, T005285664</t>
  </si>
  <si>
    <t>121035361, 121188653, 121188654, 121188650, 121188345</t>
  </si>
  <si>
    <t>PG&amp;E_541_Ignition_20210510_8.jpg</t>
  </si>
  <si>
    <t>Conductor, Pole, Crossarm, Insulator</t>
  </si>
  <si>
    <t>Circuit ID: 152241102, SAP Pole ID: 100078631, 100078632, 100078633, 100078635, 100078636</t>
  </si>
  <si>
    <t>T005285180, T005285172, T005285199</t>
  </si>
  <si>
    <t>PG&amp;E_539_Ignition_20210510_3.jpg</t>
  </si>
  <si>
    <t>Circuit ID: 102831105, SAP ID: 103971980</t>
  </si>
  <si>
    <t>T005285113, T005285112</t>
  </si>
  <si>
    <t>PG&amp;E_538_Ignition_20210510_3.jpg</t>
  </si>
  <si>
    <t>Circuit ID: 163751102, SAP Pole ID: 101261482</t>
  </si>
  <si>
    <t>TR7617708</t>
  </si>
  <si>
    <t xml:space="preserve"> Pole # 005/095</t>
  </si>
  <si>
    <t>T005284680, T005284685</t>
  </si>
  <si>
    <t>Recloser- 402/2</t>
  </si>
  <si>
    <t>PG&amp;E_521_Ignition_20210508_1.jpg</t>
  </si>
  <si>
    <t>Conductor, Insulators, Preforms, Connectors, Crossarms, Bracket, Transformers, Cutouts</t>
  </si>
  <si>
    <t>Circuit ID: 153701105, SAP Pole ID: 100042100</t>
  </si>
  <si>
    <t>PG&amp;E_518_Ignition_20210508_4.jpg</t>
  </si>
  <si>
    <t>Circuit ID: 063172101, SAP Pole ID: 101602481</t>
  </si>
  <si>
    <t>PG&amp;E_497_ignition_20210505_1.jpg</t>
  </si>
  <si>
    <t>fuses</t>
  </si>
  <si>
    <t>Circuit ID: 163741102</t>
  </si>
  <si>
    <t>1340978, 1341128 , 134978, 1341060, 1341063, 1341125</t>
  </si>
  <si>
    <t>120933369, 120933471</t>
  </si>
  <si>
    <t>Conductor, molding</t>
  </si>
  <si>
    <t>Circuit ID: 014452107, Riser # 7264</t>
  </si>
  <si>
    <t>PG&amp;E_462_ignition_20210501_1.jpg</t>
  </si>
  <si>
    <t>Circuit ID: 253661104, Fuse-6167F</t>
  </si>
  <si>
    <t>Review Update</t>
  </si>
  <si>
    <t>\\fxshare-nas05\quotashare-fs01\ESA\5 - Ignition Tracking\2021_Ignition_QC_Folders\20210508_1343697_21-0058791_nan_T005283999</t>
  </si>
  <si>
    <t>06:27</t>
  </si>
  <si>
    <t>1343697</t>
  </si>
  <si>
    <t>21-0058791</t>
  </si>
  <si>
    <t>T005283999</t>
  </si>
  <si>
    <t>MRYSVLLE</t>
  </si>
  <si>
    <t>152111103, BARRY-1103</t>
  </si>
  <si>
    <t>43 1 of 3 Phases Open</t>
  </si>
  <si>
    <t>6325</t>
  </si>
  <si>
    <t>\\fxshare-nas05\quotashare-fs01\ESA\5 - Ignition Tracking\2021_Ignition_QC_Folders\20210514_1349216_21-0061514_nan_T005289701</t>
  </si>
  <si>
    <t>05/14/2021</t>
  </si>
  <si>
    <t>13:30</t>
  </si>
  <si>
    <t>1349216</t>
  </si>
  <si>
    <t>21-0061514</t>
  </si>
  <si>
    <t>T005289701</t>
  </si>
  <si>
    <t>20210514 15:04</t>
  </si>
  <si>
    <t>RECLOSER</t>
  </si>
  <si>
    <t>191</t>
  </si>
  <si>
    <t>16742</t>
  </si>
  <si>
    <t>\\fxshare-nas05\quotashare-fs01\ESA\5 - Ignition Tracking\2021_Ignition_QC_Folders\20210514_1349216_21-0061514_nan_T005289600</t>
  </si>
  <si>
    <t>12:04</t>
  </si>
  <si>
    <t>T005289600</t>
  </si>
  <si>
    <t>20210514 14:56</t>
  </si>
  <si>
    <t>Yuba FD</t>
  </si>
  <si>
    <t>T005289600, T005289701</t>
  </si>
  <si>
    <t>20210508 07:10</t>
  </si>
  <si>
    <t>\\fxshare-nas05\quotashare-fs01\ESA\5 - Ignition Tracking\2021_Ignition_QC_Folders\20210516_1350934_21-0062049.1(2 outages)_nan_T005291365</t>
  </si>
  <si>
    <t>05/16/2021</t>
  </si>
  <si>
    <t>15:53</t>
  </si>
  <si>
    <t>1350934</t>
  </si>
  <si>
    <t>21-0062049.1(2 outages)</t>
  </si>
  <si>
    <t>T005291365</t>
  </si>
  <si>
    <t>2021-05-16</t>
  </si>
  <si>
    <t>20210516 17:14</t>
  </si>
  <si>
    <t>Fog,Drizzle;</t>
  </si>
  <si>
    <t>3146</t>
  </si>
  <si>
    <t>28314</t>
  </si>
  <si>
    <t>\\fxshare-nas05\quotashare-fs01\ESA\5 - Ignition Tracking\2021_Ignition_QC_Folders\20210516_1350934_21-0062049.1(2 outages)_nan_T005291349</t>
  </si>
  <si>
    <t>15:18</t>
  </si>
  <si>
    <t>T005291349</t>
  </si>
  <si>
    <t>20210516 16:59</t>
  </si>
  <si>
    <t>\\fxshare-nas05\quotashare-fs01\ESA\5 - Ignition Tracking\2021_Ignition_QC_Folders\20210516_1350905_nan_nan_T005291311</t>
  </si>
  <si>
    <t>13:49</t>
  </si>
  <si>
    <t>1350905</t>
  </si>
  <si>
    <t>T005291311</t>
  </si>
  <si>
    <t>20210516 16:12</t>
  </si>
  <si>
    <t>\\fxshare-nas05\quotashare-fs01\ESA\5 - Ignition Tracking\2021_Ignition_QC_Folders\20210516_nan_nan_nan_T005291270</t>
  </si>
  <si>
    <t>12:06</t>
  </si>
  <si>
    <t>T005291270</t>
  </si>
  <si>
    <t>20210516 12:50</t>
  </si>
  <si>
    <t>\\fxshare-nas05\quotashare-fs01\ESA\5 - Ignition Tracking\2021_Ignition_QC_Folders\20210516_1350839_21-0061999.1(2 outages)_nan_T005291258</t>
  </si>
  <si>
    <t>11:14</t>
  </si>
  <si>
    <t>1350839</t>
  </si>
  <si>
    <t>21-0061999.1(2 outages)</t>
  </si>
  <si>
    <t>T005291258</t>
  </si>
  <si>
    <t>31540665</t>
  </si>
  <si>
    <t>FRESNO 12</t>
  </si>
  <si>
    <t>CLOVIS</t>
  </si>
  <si>
    <t>20210516 13:36</t>
  </si>
  <si>
    <t>254081102, CLOVIS-1102</t>
  </si>
  <si>
    <t>1496</t>
  </si>
  <si>
    <t>57625</t>
  </si>
  <si>
    <t>\\fxshare-nas05\quotashare-fs01\ESA\5 - Ignition Tracking\2021_Ignition_QC_Folders\20210516_1350838_nan_nan_T005291238</t>
  </si>
  <si>
    <t>11:00</t>
  </si>
  <si>
    <t>1350838</t>
  </si>
  <si>
    <t>T005291238</t>
  </si>
  <si>
    <t>20210516 13:27</t>
  </si>
  <si>
    <t>\\fxshare-nas05\quotashare-fs01\ESA\5 - Ignition Tracking\2021_Ignition_QC_Folders\20210516_nan_nan_nan_549270746</t>
  </si>
  <si>
    <t>08:28</t>
  </si>
  <si>
    <t>NIPOMO</t>
  </si>
  <si>
    <t>20210516 10:10</t>
  </si>
  <si>
    <t>\\fxshare-nas05\quotashare-fs01\ESA\5 - Ignition Tracking\2021_Ignition_QC_Folders\20210515_nan_nan_nan_742158386</t>
  </si>
  <si>
    <t>05/15/2021</t>
  </si>
  <si>
    <t>21:36</t>
  </si>
  <si>
    <t>PAYNES CREEK</t>
  </si>
  <si>
    <t>20210516 09:03</t>
  </si>
  <si>
    <t>\\fxshare-nas05\quotashare-fs01\ESA\5 - Ignition Tracking\2021_Ignition_QC_Folders\20210515_nan_nan_nan_625524687</t>
  </si>
  <si>
    <t>21:35</t>
  </si>
  <si>
    <t>20210516 08:51</t>
  </si>
  <si>
    <t>\\fxshare-nas05\quotashare-fs01\ESA\5 - Ignition Tracking\2021_Ignition_QC_Folders\20210515_nan_nan_nan_3559457926</t>
  </si>
  <si>
    <t>20210516 08:10</t>
  </si>
  <si>
    <t>\\fxshare-nas05\quotashare-fs01\ESA\5 - Ignition Tracking\2021_Ignition_QC_Folders\20210515_nan_nan_nan_T005290729</t>
  </si>
  <si>
    <t>14:47</t>
  </si>
  <si>
    <t>T005290729</t>
  </si>
  <si>
    <t>20210515 15:19</t>
  </si>
  <si>
    <t>\\fxshare-nas05\quotashare-fs01\ESA\5 - Ignition Tracking\2021_Ignition_QC_Folders\20210515_1350000_nan_nan_T005290559</t>
  </si>
  <si>
    <t>1350000</t>
  </si>
  <si>
    <t>T005290559</t>
  </si>
  <si>
    <t>20210515 14:01</t>
  </si>
  <si>
    <t>\\fxshare-nas05\quotashare-fs01\ESA\5 - Ignition Tracking\2021_Ignition_QC_Folders\20210515_1350000_nan_nan_T005290519</t>
  </si>
  <si>
    <t>T005290519</t>
  </si>
  <si>
    <t>20210515 13:23</t>
  </si>
  <si>
    <t>\\fxshare-nas05\quotashare-fs01\ESA\5 - Ignition Tracking\2021_Ignition_QC_Folders\20210515_1349706_21-0061791_nan_T005290463</t>
  </si>
  <si>
    <t>09:31</t>
  </si>
  <si>
    <t>1349706</t>
  </si>
  <si>
    <t>21-0061791</t>
  </si>
  <si>
    <t>T005290463</t>
  </si>
  <si>
    <t>20210515 10:11</t>
  </si>
  <si>
    <t>013111107, SAN LEANDRO-1107</t>
  </si>
  <si>
    <t>165</t>
  </si>
  <si>
    <t>118800</t>
  </si>
  <si>
    <t>\\fxshare-nas05\quotashare-fs01\ESA\5 - Ignition Tracking\2021_Ignition_QC_Folders\20210515_1349827_21-0061796_nan_T005290449</t>
  </si>
  <si>
    <t>1349827</t>
  </si>
  <si>
    <t>21-0061796</t>
  </si>
  <si>
    <t>T005290449</t>
  </si>
  <si>
    <t>EDES 1112</t>
  </si>
  <si>
    <t>OAKLAND 11</t>
  </si>
  <si>
    <t>20210515 10:35</t>
  </si>
  <si>
    <t>013681112, EDES-1112</t>
  </si>
  <si>
    <t>32265</t>
  </si>
  <si>
    <t>\\fxshare-nas05\quotashare-fs01\ESA\5 - Ignition Tracking\2021_Ignition_QC_Folders\20210515_1349763_21-0061920_nan_T005290362</t>
  </si>
  <si>
    <t>08:20</t>
  </si>
  <si>
    <t>1349763</t>
  </si>
  <si>
    <t>21-0061920</t>
  </si>
  <si>
    <t>T005290362</t>
  </si>
  <si>
    <t>20210515 09:28</t>
  </si>
  <si>
    <t>014091105, CASTRO VALLEY-1105</t>
  </si>
  <si>
    <t>152</t>
  </si>
  <si>
    <t>211432</t>
  </si>
  <si>
    <t>\\fxshare-nas05\quotashare-fs01\ESA\5 - Ignition Tracking\2021_Ignition_QC_Folders\20210515_1349853_21-0061780_nan_T005290345</t>
  </si>
  <si>
    <t>1349853</t>
  </si>
  <si>
    <t>21-0061780</t>
  </si>
  <si>
    <t>T005290345</t>
  </si>
  <si>
    <t>20210515 09:09</t>
  </si>
  <si>
    <t>Heavy mist</t>
  </si>
  <si>
    <t>013111109, SAN LEANDRO-1109</t>
  </si>
  <si>
    <t>45124</t>
  </si>
  <si>
    <t>\\fxshare-nas05\quotashare-fs01\ESA\5 - Ignition Tracking\2021_Ignition_QC_Folders\20210515_1349838_21-0061773_nan_T005290325</t>
  </si>
  <si>
    <t>1349838</t>
  </si>
  <si>
    <t>21-0061773</t>
  </si>
  <si>
    <t>T005290325</t>
  </si>
  <si>
    <t>OAKLAND J 1106</t>
  </si>
  <si>
    <t>OAKLAND 12</t>
  </si>
  <si>
    <t>20210515 08:26</t>
  </si>
  <si>
    <t>012091106, OAKLAND J-1106</t>
  </si>
  <si>
    <t>24346</t>
  </si>
  <si>
    <t>\\fxshare-nas05\quotashare-fs01\ESA\5 - Ignition Tracking\2021_Ignition_QC_Folders\20210515_1349692_21-0061737_nan_T005290293</t>
  </si>
  <si>
    <t>07:26</t>
  </si>
  <si>
    <t>1349692</t>
  </si>
  <si>
    <t>21-0061737</t>
  </si>
  <si>
    <t>T005290293</t>
  </si>
  <si>
    <t>GRANT 1106</t>
  </si>
  <si>
    <t>20210515 09:03</t>
  </si>
  <si>
    <t>014381106, GRANT-1106</t>
  </si>
  <si>
    <t>226</t>
  </si>
  <si>
    <t>59578</t>
  </si>
  <si>
    <t>\\fxshare-nas05\quotashare-fs01\ESA\5 - Ignition Tracking\2021_Ignition_QC_Folders\20210515_1349796_21-0061762_nan_T005290255</t>
  </si>
  <si>
    <t>06:59</t>
  </si>
  <si>
    <t>1349796</t>
  </si>
  <si>
    <t>21-0061762</t>
  </si>
  <si>
    <t>T005290255</t>
  </si>
  <si>
    <t>OAKLAND X 1106</t>
  </si>
  <si>
    <t>20210515 07:55</t>
  </si>
  <si>
    <t>012541106, OAKLAND X-1106</t>
  </si>
  <si>
    <t>3572</t>
  </si>
  <si>
    <t>\\fxshare-nas05\quotashare-fs01\ESA\5 - Ignition Tracking\2021_Ignition_QC_Folders\20210515_1349663_21-0061734_nan_T005290218</t>
  </si>
  <si>
    <t>06:36</t>
  </si>
  <si>
    <t>1349663</t>
  </si>
  <si>
    <t>21-0061734</t>
  </si>
  <si>
    <t>T005290218</t>
  </si>
  <si>
    <t>20210515 07:43</t>
  </si>
  <si>
    <t>014381108, GRANT-1108</t>
  </si>
  <si>
    <t>131840</t>
  </si>
  <si>
    <t>\\fxshare-nas05\quotashare-fs01\ESA\5 - Ignition Tracking\2021_Ignition_QC_Folders\20210515_1349661_nan_nan_T005290216</t>
  </si>
  <si>
    <t>06:32</t>
  </si>
  <si>
    <t>1349661</t>
  </si>
  <si>
    <t>T005290216</t>
  </si>
  <si>
    <t>HAYWARD 01</t>
  </si>
  <si>
    <t>20210515 08:30</t>
  </si>
  <si>
    <t>\\fxshare-nas05\quotashare-fs01\ESA\5 - Ignition Tracking\2021_Ignition_QC_Folders\20210515_1349716_21-0061766_nan_T005290160</t>
  </si>
  <si>
    <t>04:59</t>
  </si>
  <si>
    <t>1349716</t>
  </si>
  <si>
    <t>21-0061766</t>
  </si>
  <si>
    <t>T005290160</t>
  </si>
  <si>
    <t>20210515 07:20</t>
  </si>
  <si>
    <t>102541101, VOLTA-1101</t>
  </si>
  <si>
    <t>465</t>
  </si>
  <si>
    <t>\\fxshare-nas05\quotashare-fs01\ESA\5 - Ignition Tracking\2021_Ignition_QC_Folders\20210515_1349674_21-0061732_nan_T005290116</t>
  </si>
  <si>
    <t>02:13</t>
  </si>
  <si>
    <t>1349674</t>
  </si>
  <si>
    <t>21-0061732</t>
  </si>
  <si>
    <t>T005290116</t>
  </si>
  <si>
    <t>20210515 07:13</t>
  </si>
  <si>
    <t>54366</t>
  </si>
  <si>
    <t>\\fxshare-nas05\quotashare-fs01\ESA\5 - Ignition Tracking\2021_Ignition_QC_Folders\20210515_1349658_21-0061725_nan_T005290087</t>
  </si>
  <si>
    <t>01:13</t>
  </si>
  <si>
    <t>1349658</t>
  </si>
  <si>
    <t>21-0061725</t>
  </si>
  <si>
    <t>T005290087</t>
  </si>
  <si>
    <t>20210515 06:50</t>
  </si>
  <si>
    <t>01438, GRANT SUB</t>
  </si>
  <si>
    <t>5794</t>
  </si>
  <si>
    <t>1174701</t>
  </si>
  <si>
    <t>\\fxshare-nas05\quotashare-fs01\ESA\5 - Ignition Tracking\2021_Ignition_QC_Folders\20210514_nan_nan_nan_1209745234</t>
  </si>
  <si>
    <t>18:17</t>
  </si>
  <si>
    <t>20210514 18:30</t>
  </si>
  <si>
    <t>GRANT 1105</t>
  </si>
  <si>
    <t>SAN LEANDRO U 1109 </t>
  </si>
  <si>
    <t>WHEATLAND 1105 </t>
  </si>
  <si>
    <t>DAVIS 1112</t>
  </si>
  <si>
    <t>\\fxshare-nas05\quotashare-fs01\ESA\5 - Ignition Tracking\2021_Ignition_QC_Folders\20210517_nan_nan_nan_3327882334</t>
  </si>
  <si>
    <t>05/17/2021</t>
  </si>
  <si>
    <t>2021-05-17</t>
  </si>
  <si>
    <t>20210517 03:28</t>
  </si>
  <si>
    <t>\\fxshare-nas05\quotashare-fs01\ESA\5 - Ignition Tracking\2021_Ignition_QC_Folders\20210517_1351059_21-0062079_nan_T005291488</t>
  </si>
  <si>
    <t>02:15</t>
  </si>
  <si>
    <t>1351059</t>
  </si>
  <si>
    <t>21-0062079</t>
  </si>
  <si>
    <t>T005291488</t>
  </si>
  <si>
    <t>20210517 03:18</t>
  </si>
  <si>
    <t>192171103, WILLOW CREEK-1103</t>
  </si>
  <si>
    <t>8350</t>
  </si>
  <si>
    <t>\\fxshare-nas05\quotashare-fs01\ESA\5 - Ignition Tracking\2021_Ignition_QC_Folders\20210516_nan_nan_nan_3326987216</t>
  </si>
  <si>
    <t>20210517 03:07</t>
  </si>
  <si>
    <t>\\fxshare-nas05\quotashare-fs01\ESA\5 - Ignition Tracking\2021_Ignition_QC_Folders\20210517_1351787_21-0062423_nan_T005292309</t>
  </si>
  <si>
    <t>1351787</t>
  </si>
  <si>
    <t>21-0062423</t>
  </si>
  <si>
    <t>T005292309</t>
  </si>
  <si>
    <t>EAST GRAND 1101</t>
  </si>
  <si>
    <t>COLMA 02</t>
  </si>
  <si>
    <t>SOUTH SAN FR</t>
  </si>
  <si>
    <t>20210517 17:59</t>
  </si>
  <si>
    <t>022571101, EAST GRAND-1101</t>
  </si>
  <si>
    <t>2449</t>
  </si>
  <si>
    <t>62787</t>
  </si>
  <si>
    <t>\\fxshare-nas05\quotashare-fs01\ESA\5 - Ignition Tracking\2021_Ignition_QC_Folders\20210517_1351700_21-0062350_nan_T005292155</t>
  </si>
  <si>
    <t>14:00</t>
  </si>
  <si>
    <t>1351700</t>
  </si>
  <si>
    <t>21-0062350</t>
  </si>
  <si>
    <t>T005292155</t>
  </si>
  <si>
    <t>BAHIA 1101</t>
  </si>
  <si>
    <t>VALLEJO 01</t>
  </si>
  <si>
    <t>BENICIA</t>
  </si>
  <si>
    <t>20210517 16:46</t>
  </si>
  <si>
    <t>043251101, BAHIA-1101</t>
  </si>
  <si>
    <t>4362</t>
  </si>
  <si>
    <t>86348</t>
  </si>
  <si>
    <t>\\fxshare-nas05\quotashare-fs01\ESA\5 - Ignition Tracking\2021_Ignition_QC_Folders\20210517_nan_nan_nan_X316006988</t>
  </si>
  <si>
    <t>11:31</t>
  </si>
  <si>
    <t>X316006988</t>
  </si>
  <si>
    <t>20210517 12:34</t>
  </si>
  <si>
    <t xml:space="preserve">meter panel </t>
  </si>
  <si>
    <t>\\fxshare-nas05\quotashare-fs01\ESA\5 - Ignition Tracking\2021_Ignition_QC_Folders\20210517_1351508_nan_nan_T005291932</t>
  </si>
  <si>
    <t>1351508</t>
  </si>
  <si>
    <t>T005291932</t>
  </si>
  <si>
    <t>MARIPOSA 01</t>
  </si>
  <si>
    <t>20210517 12:56</t>
  </si>
  <si>
    <t>\\fxshare-nas05\quotashare-fs01\ESA\5 - Ignition Tracking\2021_Ignition_QC_Folders\20210517_nan_nan_nan_1034993394</t>
  </si>
  <si>
    <t>08:07</t>
  </si>
  <si>
    <t>20210517 11:50</t>
  </si>
  <si>
    <t>Lightning</t>
  </si>
  <si>
    <t>MARIPOSA 2102 </t>
  </si>
  <si>
    <t>GATES 1105</t>
  </si>
  <si>
    <t>\\fxshare-nas05\quotashare-fs01\ESA\5 - Ignition Tracking\2021_Ignition_QC_Folders\20210518_nan_nan_nan_7493454991</t>
  </si>
  <si>
    <t>05/18/2021</t>
  </si>
  <si>
    <t>02:00</t>
  </si>
  <si>
    <t>2021-05-18</t>
  </si>
  <si>
    <t>RIVERDALE</t>
  </si>
  <si>
    <t>20210518 04:30</t>
  </si>
  <si>
    <t>\\fxshare-nas05\quotashare-fs01\ESA\5 - Ignition Tracking\2021_Ignition_QC_Folders\20210517_nan_nan_nan_7843817283</t>
  </si>
  <si>
    <t>21:37</t>
  </si>
  <si>
    <t>RAISIN CITY</t>
  </si>
  <si>
    <t>20210517 23:39</t>
  </si>
  <si>
    <t>CAMDEN 1104</t>
  </si>
  <si>
    <t>120953701, 120953805, 120953803, 120953812, 120953890, 120953788</t>
  </si>
  <si>
    <t>LOCU</t>
  </si>
  <si>
    <t>\\fxshare-nas05\quotashare-fs01\ESA\5 - Ignition Tracking\2021_Ignition_QC_Folders\20210518_nan_nan_nan_2611471138</t>
  </si>
  <si>
    <t>11:32</t>
  </si>
  <si>
    <t>OAKLAND 07</t>
  </si>
  <si>
    <t>20210518 13:37</t>
  </si>
  <si>
    <t>\\fxshare-nas05\quotashare-fs01\ESA\5 - Ignition Tracking\2021_Ignition_QC_Folders\20210518_1351988_21-0062523.1(4 outages)_nan_T005292553</t>
  </si>
  <si>
    <t>06:33</t>
  </si>
  <si>
    <t>1351988</t>
  </si>
  <si>
    <t>21-0062523.1(4 outages)</t>
  </si>
  <si>
    <t>T005292553</t>
  </si>
  <si>
    <t>20210518 08:29</t>
  </si>
  <si>
    <t>16247, BANTA SUB</t>
  </si>
  <si>
    <t>OAKLAND J 1112 </t>
  </si>
  <si>
    <t>Third Party Contractor</t>
  </si>
  <si>
    <t>\\fxshare-nas05\quotashare-fs01\ESA\5 - Ignition Tracking\2021_Ignition_QC_Folders\20210506_nan_nan_nan_nan</t>
  </si>
  <si>
    <t>120918873, 120918892</t>
  </si>
  <si>
    <t>PG&amp;E_472_IGNITION_20210502_1.JPG</t>
  </si>
  <si>
    <t>LOS BANOS-MERCY SPRINGS SW STA 70kV- Structure 100/439</t>
  </si>
  <si>
    <t>T005290293, T005290157, T005290145</t>
  </si>
  <si>
    <t>Crossarm, jumpers</t>
  </si>
  <si>
    <t>SAP # 102344774</t>
  </si>
  <si>
    <t>1349658, 1349691, 1350202</t>
  </si>
  <si>
    <t>T005290494, T005290238, T005290142, T00529008</t>
  </si>
  <si>
    <t>Cross-arm, insulator</t>
  </si>
  <si>
    <t>Circuit ID: 014381104, SAP #: 100918649</t>
  </si>
  <si>
    <t>Pole, crossarm,insulator, Guy line</t>
  </si>
  <si>
    <t>SAP #: 103832579</t>
  </si>
  <si>
    <t>T005287217, T005287215</t>
  </si>
  <si>
    <t>121318157, 121318380</t>
  </si>
  <si>
    <t>PG&amp;E_556_ignition_20210512_1.jpg</t>
  </si>
  <si>
    <t>Pole, crossarm, insulator, connector, Guy, Conductor, fuses</t>
  </si>
  <si>
    <t>SAP # : 101404081, &amp; SAP#: 101404080</t>
  </si>
  <si>
    <t xml:space="preserve">Circuit ID: 083392106 </t>
  </si>
  <si>
    <t xml:space="preserve">Y </t>
  </si>
  <si>
    <t>W Stanislaus</t>
  </si>
  <si>
    <t>TR7619468</t>
  </si>
  <si>
    <t>Circuit ID:162671103, SAP Pole ID 101209830</t>
  </si>
  <si>
    <t>1342877, 1342917</t>
  </si>
  <si>
    <t>21-0058167, 21-0058191</t>
  </si>
  <si>
    <t>T005283013, 0004841709, T005283052, T005283090</t>
  </si>
  <si>
    <t>120946423, 120946224</t>
  </si>
  <si>
    <t>PG&amp;E_510_Ignition_20210506_2.jpg</t>
  </si>
  <si>
    <t>Conductors, Transformer, Cutouts</t>
  </si>
  <si>
    <t>Circuit ID: 182731102; SAP ID: 101745842</t>
  </si>
  <si>
    <t>120881757, 120885095</t>
  </si>
  <si>
    <t>Transformer, bushings</t>
  </si>
  <si>
    <t>CGC: 416328427875, Regulator: R847</t>
  </si>
  <si>
    <t>PG&amp;E_406_ignition_20210419_1.jpg</t>
  </si>
  <si>
    <t xml:space="preserve">Circuit ID: 152581103 </t>
  </si>
  <si>
    <t>Pole, Transformer, cutout, conductor, connector, Guy wirw</t>
  </si>
  <si>
    <t>SAP: 100671254</t>
  </si>
  <si>
    <t xml:space="preserve"> Pole # 06/105</t>
  </si>
  <si>
    <t>\\fxshare-nas05\quotashare-fs01\ESA\5 - Ignition Tracking\2021_Ignition_QC_Folders\20210518_1352881_nan_nan_T005293354</t>
  </si>
  <si>
    <t>1352881</t>
  </si>
  <si>
    <t>T005293354</t>
  </si>
  <si>
    <t>2021-05-19</t>
  </si>
  <si>
    <t>ALTA</t>
  </si>
  <si>
    <t>20210518 20:53</t>
  </si>
  <si>
    <t>BONNIE NOOK 1102 </t>
  </si>
  <si>
    <t>2021-05-21</t>
  </si>
  <si>
    <t>Fulton-Hopland 60kV</t>
  </si>
  <si>
    <t>T21-005837</t>
  </si>
  <si>
    <t>\\fxshare-nas05\quotashare-fs01\ESA\5 - Ignition Tracking\2021_Ignition_QC_Folders\20210518_nan_nan_T21-005837_nan</t>
  </si>
  <si>
    <t>\\fxshare-nas05\quotashare-fs01\ESA\5 - Ignition Tracking\2021_Ignition_QC_Folders\20210519_1354098_21-0063611.2(2 outages)_nan_T005294632</t>
  </si>
  <si>
    <t>05/19/2021</t>
  </si>
  <si>
    <t>22:55</t>
  </si>
  <si>
    <t>1354098</t>
  </si>
  <si>
    <t>21-0063611.2(2 outages)</t>
  </si>
  <si>
    <t>T005294632</t>
  </si>
  <si>
    <t>2021-05-20</t>
  </si>
  <si>
    <t>DURHAM</t>
  </si>
  <si>
    <t>20210520 02:45</t>
  </si>
  <si>
    <t xml:space="preserve">partly cloudy and strong wind </t>
  </si>
  <si>
    <t>103081103, BUTTE-1103</t>
  </si>
  <si>
    <t>69 1 of 3 Phases Open</t>
  </si>
  <si>
    <t>54859</t>
  </si>
  <si>
    <t>\\fxshare-nas05\quotashare-fs01\ESA\5 - Ignition Tracking\2021_Ignition_QC_Folders\20210519_1354037_nan_nan_T005294569</t>
  </si>
  <si>
    <t>20:57</t>
  </si>
  <si>
    <t>1354037</t>
  </si>
  <si>
    <t>T005294569</t>
  </si>
  <si>
    <t>20210519 22:00</t>
  </si>
  <si>
    <t>\\fxshare-nas05\quotashare-fs01\ESA\5 - Ignition Tracking\2021_Ignition_QC_Folders\20210519_1353993_21-0063593_nan_T005294507</t>
  </si>
  <si>
    <t>19:24</t>
  </si>
  <si>
    <t>1353993</t>
  </si>
  <si>
    <t>21-0063593</t>
  </si>
  <si>
    <t>T005294507</t>
  </si>
  <si>
    <t>MONROE 2107</t>
  </si>
  <si>
    <t>SANTA ROSA 04</t>
  </si>
  <si>
    <t>20210519 20:39</t>
  </si>
  <si>
    <t>043302107, MONROE-2107</t>
  </si>
  <si>
    <t>97</t>
  </si>
  <si>
    <t>3880</t>
  </si>
  <si>
    <t>\\fxshare-nas05\quotashare-fs01\ESA\5 - Ignition Tracking\2021_Ignition_QC_Folders\20210519_nan_nan_nan_T005294457</t>
  </si>
  <si>
    <t>18:35</t>
  </si>
  <si>
    <t>T005294457</t>
  </si>
  <si>
    <t>20210519 19:39</t>
  </si>
  <si>
    <t>\\fxshare-nas05\quotashare-fs01\ESA\5 - Ignition Tracking\2021_Ignition_QC_Folders\20210519_1353927_21-0063580_nan_T005294390</t>
  </si>
  <si>
    <t>17:47</t>
  </si>
  <si>
    <t>1353927</t>
  </si>
  <si>
    <t>21-0063580</t>
  </si>
  <si>
    <t>T005294390</t>
  </si>
  <si>
    <t>GEYSERVILLE 1101</t>
  </si>
  <si>
    <t>GEYSERVILLE</t>
  </si>
  <si>
    <t>CLOVERDALE</t>
  </si>
  <si>
    <t>20210519 21:19</t>
  </si>
  <si>
    <t>042891101, GEYSERVILLE-1101</t>
  </si>
  <si>
    <t>\\fxshare-nas05\quotashare-fs01\ESA\5 - Ignition Tracking\2021_Ignition_QC_Folders\20210519_1353918_nan_nan_T005294378</t>
  </si>
  <si>
    <t>17:38</t>
  </si>
  <si>
    <t>1353918</t>
  </si>
  <si>
    <t>T005294378</t>
  </si>
  <si>
    <t>20210519 19:04</t>
  </si>
  <si>
    <t>Local FD</t>
  </si>
  <si>
    <t>Complex Name (If Applicable)</t>
  </si>
  <si>
    <t>Jun 16 2014 12:00AM</t>
  </si>
  <si>
    <t>Jun 18 2014 12:00AM</t>
  </si>
  <si>
    <t>Jun 23 2014 12:00AM</t>
  </si>
  <si>
    <t>Jun 21 2014  2:00PM</t>
  </si>
  <si>
    <t>Jun 24 2014 12:00AM</t>
  </si>
  <si>
    <t>Jul  3 2014 12:00AM</t>
  </si>
  <si>
    <t>Jun 25 2014  4:00PM</t>
  </si>
  <si>
    <t>Jul  1 2014 12:00AM</t>
  </si>
  <si>
    <t>125</t>
  </si>
  <si>
    <t>Jul  1 2014 11:00AM</t>
  </si>
  <si>
    <t>Jul  7 2014 12:00AM</t>
  </si>
  <si>
    <t>Jul 11 2014 12:00AM</t>
  </si>
  <si>
    <t>Jul  9 2014 12:00AM</t>
  </si>
  <si>
    <t>Jul 14 2014 12:00AM</t>
  </si>
  <si>
    <t>135</t>
  </si>
  <si>
    <t>116</t>
  </si>
  <si>
    <t>Jul 16 2014 12:00AM</t>
  </si>
  <si>
    <t>Jul 21 2014 12:00AM</t>
  </si>
  <si>
    <t>MAPS</t>
  </si>
  <si>
    <t>Jul 18 2014 12:00AM</t>
  </si>
  <si>
    <t>Jul 25 2014 12:00AM</t>
  </si>
  <si>
    <t>Jul 24 2014 12:00AM</t>
  </si>
  <si>
    <t>CHES</t>
  </si>
  <si>
    <t>Jul 24 2014  2:30PM</t>
  </si>
  <si>
    <t>Jul 29 2014 12:00AM</t>
  </si>
  <si>
    <t>Aug  4 2014 12:00AM</t>
  </si>
  <si>
    <t>Aug  5 2014  9:00AM</t>
  </si>
  <si>
    <t>Aug 11 2014 12:00AM</t>
  </si>
  <si>
    <t>Aug 12 2014 12:00AM</t>
  </si>
  <si>
    <t>Aug 13 2014 12:00AM</t>
  </si>
  <si>
    <t>Aug 18 2014 12:00AM</t>
  </si>
  <si>
    <t>Aug 15 2014 12:00AM</t>
  </si>
  <si>
    <t>Aug 21 2014 12:00AM</t>
  </si>
  <si>
    <t>Aug 28 2014 12:00AM</t>
  </si>
  <si>
    <t>Sep  2 2014 12:00AM</t>
  </si>
  <si>
    <t>Sep  3 2014 12:00AM</t>
  </si>
  <si>
    <t>Sep  4 2014 12:00AM</t>
  </si>
  <si>
    <t>Sep 11 2014  5:00PM</t>
  </si>
  <si>
    <t>Sep 16 2014 12:00AM</t>
  </si>
  <si>
    <t>Sep 22 2014 12:00AM</t>
  </si>
  <si>
    <t>Sep 21 2014  4:55AM</t>
  </si>
  <si>
    <t>Sep 30 2014  1:05PM</t>
  </si>
  <si>
    <t>Sep 29 2014 12:00AM</t>
  </si>
  <si>
    <t>Oct  1 2014 12:00AM</t>
  </si>
  <si>
    <t>Oct  6 2014 12:00AM</t>
  </si>
  <si>
    <t>Oct  7 2014 12:00AM</t>
  </si>
  <si>
    <t>Oct 15 2014 12:00AM</t>
  </si>
  <si>
    <t>Oct 21 2014 12:00AM</t>
  </si>
  <si>
    <t>Oct 28 2014 12:00AM</t>
  </si>
  <si>
    <t>Oct 24 2014 12:00AM</t>
  </si>
  <si>
    <t>Oct 29 2014 12:00AM</t>
  </si>
  <si>
    <t>Nov  3 2014 12:00AM</t>
  </si>
  <si>
    <t>SPRU</t>
  </si>
  <si>
    <t>Nov  5 2014 12:00AM</t>
  </si>
  <si>
    <t>Nov  6 2014 12:00AM</t>
  </si>
  <si>
    <t>Nov 17 2014 12:00AM</t>
  </si>
  <si>
    <t>Nov 20 2014 12:00AM</t>
  </si>
  <si>
    <t>Dec 16 2014 12:00AM</t>
  </si>
  <si>
    <t>Dec 30 2014 12:00AM</t>
  </si>
  <si>
    <t>Jan  5 2015 12:00AM</t>
  </si>
  <si>
    <t>EIR20170093</t>
  </si>
  <si>
    <t>1907292</t>
  </si>
  <si>
    <t>17-0089503</t>
  </si>
  <si>
    <t>EI171008N</t>
  </si>
  <si>
    <t>CENTRAL LNU COMPLEX</t>
  </si>
  <si>
    <t>NORRBOM</t>
  </si>
  <si>
    <t>EIR20170109</t>
  </si>
  <si>
    <t>EI171008D</t>
  </si>
  <si>
    <t>SULPHUR</t>
  </si>
  <si>
    <t>EIR20170098</t>
  </si>
  <si>
    <t>EI171008B</t>
  </si>
  <si>
    <t>CHEROKEE</t>
  </si>
  <si>
    <t>NUNS</t>
  </si>
  <si>
    <t>EIR20170091</t>
  </si>
  <si>
    <t>EI171008K</t>
  </si>
  <si>
    <t>PARTRICK</t>
  </si>
  <si>
    <t>EIR20170101</t>
  </si>
  <si>
    <t>1899428</t>
  </si>
  <si>
    <t>17-0086782</t>
  </si>
  <si>
    <t>EI171008C</t>
  </si>
  <si>
    <t>ADOBE</t>
  </si>
  <si>
    <t>EIR20170090</t>
  </si>
  <si>
    <t>EI171008J</t>
  </si>
  <si>
    <t>PYTHIAN/OAKMONT</t>
  </si>
  <si>
    <t>MIA201714838</t>
  </si>
  <si>
    <t>1896785</t>
  </si>
  <si>
    <t>17-0085731</t>
  </si>
  <si>
    <t>T004157443</t>
  </si>
  <si>
    <t>37 FIRE</t>
  </si>
  <si>
    <t>INT-14832</t>
  </si>
  <si>
    <t>\\fxshare-nas05\quotashare-fs01\ESA\5 - Ignition Tracking\2021_Ignition_QC_Folders\20210519_nan_nan_INT-14832_nan</t>
  </si>
  <si>
    <t>PITTSBURG-MARTINEZ 115kV</t>
  </si>
  <si>
    <t>Clovis-1102</t>
  </si>
  <si>
    <t>Conductor, connector</t>
  </si>
  <si>
    <t>1350838, 1350881, 1350839</t>
  </si>
  <si>
    <t>21-0061999</t>
  </si>
  <si>
    <t>T005291238, T005291239</t>
  </si>
  <si>
    <t>121341412, 121341415, 121341416, 121341268</t>
  </si>
  <si>
    <t>PG&amp;E_ignition_20210516_1.jpg</t>
  </si>
  <si>
    <t>Pole, Crossarm, Transformer, Conductor, Molding, Recloser, Hardware</t>
  </si>
  <si>
    <t>Circuit ID: 254081102, SAP #'s: 103760035, 100771330, 108172158, 103760036</t>
  </si>
  <si>
    <t>T005290449, T005290516</t>
  </si>
  <si>
    <t>Circuit ID: 013681112, SAP # 101373262</t>
  </si>
  <si>
    <t>T005290362, T005290350, T005290315</t>
  </si>
  <si>
    <t>Circuit ID : 014091105, SAP # 100916921</t>
  </si>
  <si>
    <t xml:space="preserve">T005290218, T005290321 </t>
  </si>
  <si>
    <t>Circuit ID: 014381108, SAP #100918256</t>
  </si>
  <si>
    <t>1349661, 1349669, 1350294</t>
  </si>
  <si>
    <t>21-0061728</t>
  </si>
  <si>
    <t>121`338432, 121338528</t>
  </si>
  <si>
    <t>Crossarm, conductor</t>
  </si>
  <si>
    <t>Circuit ID: 014381105, SAP # 100921633</t>
  </si>
  <si>
    <t>T005290116, T005290120, T005290121</t>
  </si>
  <si>
    <t>Crossarm, transformer, cutouts</t>
  </si>
  <si>
    <t>Circuit ID: 014381106, SAP # 100930376</t>
  </si>
  <si>
    <t>T005286816, T005286814</t>
  </si>
  <si>
    <t>PG&amp;E_549_ignition_20210511_1.jpg</t>
  </si>
  <si>
    <t>Circuit ID: 183101103, SAP:101909116</t>
  </si>
  <si>
    <t>Fresno County Fire Protection District</t>
  </si>
  <si>
    <t>Circuit ID: 254121106</t>
  </si>
  <si>
    <t>PG&amp;E_362_IGNITION_20210410_1.png</t>
  </si>
  <si>
    <t>PG&amp;E_360_ignition_20210411_1.jpg</t>
  </si>
  <si>
    <t>PG&amp;E_343_ignition_20210405_1.png</t>
  </si>
  <si>
    <t>PG&amp;E_321_ignition_20210331_1.jpg</t>
  </si>
  <si>
    <t>PG&amp;E_276_ignition_20210319_1.png</t>
  </si>
  <si>
    <t>PG&amp;E_239_ignition_20210115_1.jpg</t>
  </si>
  <si>
    <t>PG&amp;E_215_Ignition_20210119_2.jpg</t>
  </si>
  <si>
    <t>PG&amp;E_78_ignition_20210123_1.png</t>
  </si>
  <si>
    <t>\\fxshare-nas05\quotashare-fs01\ESA\5 - Ignition Tracking\2021_Ignition_QC_Folders\20210520_1354959_nan_nan_T005295717</t>
  </si>
  <si>
    <t>05/20/2021</t>
  </si>
  <si>
    <t>18:10</t>
  </si>
  <si>
    <t>1354959</t>
  </si>
  <si>
    <t>T005295717</t>
  </si>
  <si>
    <t>20210520 19:32</t>
  </si>
  <si>
    <t>\\fxshare-nas05\quotashare-fs01\ESA\5 - Ignition Tracking\2021_Ignition_QC_Folders\20210520_nan_nan_nan_1997819053</t>
  </si>
  <si>
    <t>20210520 16:45</t>
  </si>
  <si>
    <t>\\fxshare-nas05\quotashare-fs01\ESA\5 - Ignition Tracking\2021_Ignition_QC_Folders\20210520_1354705_21-0063979_nan_T005295456</t>
  </si>
  <si>
    <t>15:01</t>
  </si>
  <si>
    <t>1354705</t>
  </si>
  <si>
    <t>21-0063979</t>
  </si>
  <si>
    <t>T005295456</t>
  </si>
  <si>
    <t>20210520 18:04</t>
  </si>
  <si>
    <t>162741106, NEWMAN-1106</t>
  </si>
  <si>
    <t>2445</t>
  </si>
  <si>
    <t>\\fxshare-nas05\quotashare-fs01\ESA\5 - Ignition Tracking\2021_Ignition_QC_Folders\20210520_1354723_21-0064054_nan_T005295441</t>
  </si>
  <si>
    <t>14:49</t>
  </si>
  <si>
    <t>1354723</t>
  </si>
  <si>
    <t>21-0064054</t>
  </si>
  <si>
    <t>T005295441</t>
  </si>
  <si>
    <t>20210520 17:02</t>
  </si>
  <si>
    <t>103541101, RED BLUFF-1101</t>
  </si>
  <si>
    <t>675</t>
  </si>
  <si>
    <t>\\fxshare-nas05\quotashare-fs01\ESA\5 - Ignition Tracking\2021_Ignition_QC_Folders\20210520_1354723_21-0064054_nan_T005295440</t>
  </si>
  <si>
    <t>T005295440</t>
  </si>
  <si>
    <t>20210520 17:20</t>
  </si>
  <si>
    <t>\\fxshare-nas05\quotashare-fs01\ESA\5 - Ignition Tracking\2021_Ignition_QC_Folders\20210520_nan_nan_nan_0966926718</t>
  </si>
  <si>
    <t>0966926718</t>
  </si>
  <si>
    <t>\\fxshare-nas05\quotashare-fs01\ESA\5 - Ignition Tracking\2021_Ignition_QC_Folders\20210520_1354382_21-0063747.1(2 outages)_nan_T005295030</t>
  </si>
  <si>
    <t>10:10</t>
  </si>
  <si>
    <t>1354382</t>
  </si>
  <si>
    <t>21-0063747.1(2 outages)</t>
  </si>
  <si>
    <t>T005295030</t>
  </si>
  <si>
    <t>TAFT 1101</t>
  </si>
  <si>
    <t>TAFT 02</t>
  </si>
  <si>
    <t>TAFT</t>
  </si>
  <si>
    <t>20210520 12:53</t>
  </si>
  <si>
    <t>252081101, TAFT-1101</t>
  </si>
  <si>
    <t>985</t>
  </si>
  <si>
    <t>117337</t>
  </si>
  <si>
    <t>\\fxshare-nas05\quotashare-fs01\ESA\5 - Ignition Tracking\2021_Ignition_QC_Folders\20210520_nan_nan_nan_1163448</t>
  </si>
  <si>
    <t>09:40</t>
  </si>
  <si>
    <t>20210520 12:01</t>
  </si>
  <si>
    <t>MEADOW LANE 2103 </t>
  </si>
  <si>
    <t>\\fxshare-nas05\quotashare-fs01\ESA\5 - Ignition Tracking\2021_Ignition_QC_Folders\20210520_nan_nan_nan_7190226843</t>
  </si>
  <si>
    <t>FRESNO 11</t>
  </si>
  <si>
    <t>20210520 23:06</t>
  </si>
  <si>
    <t xml:space="preserve">overhead and underground cable and xfmr </t>
  </si>
  <si>
    <t>WOODWARD 2101 </t>
  </si>
  <si>
    <t>\\fxshare-nas05\quotashare-fs01\ESA\5 - Ignition Tracking\2021_Ignition_QC_Folders\20210521_1355243_21-0064199_nan_T005296081</t>
  </si>
  <si>
    <t>05/21/2021</t>
  </si>
  <si>
    <t>07:44</t>
  </si>
  <si>
    <t>1355243</t>
  </si>
  <si>
    <t>21-0064199</t>
  </si>
  <si>
    <t>T005296081</t>
  </si>
  <si>
    <t>LAS GALLINAS A 1107</t>
  </si>
  <si>
    <t>SAN RAFAEL 05</t>
  </si>
  <si>
    <t>SAN RAFAEL</t>
  </si>
  <si>
    <t>20210521 09:49</t>
  </si>
  <si>
    <t>042991107, LAS GALLINAS A-1107</t>
  </si>
  <si>
    <t>2172</t>
  </si>
  <si>
    <t>112944</t>
  </si>
  <si>
    <t>\\fxshare-nas05\quotashare-fs01\ESA\5 - Ignition Tracking\2021_Ignition_QC_Folders\20210521_1354945_21-0064097_nan_T005296056</t>
  </si>
  <si>
    <t>07:21</t>
  </si>
  <si>
    <t>1354945</t>
  </si>
  <si>
    <t>21-0064097</t>
  </si>
  <si>
    <t>T005296056</t>
  </si>
  <si>
    <t>WOODWARD 2101</t>
  </si>
  <si>
    <t>20210521 08:31</t>
  </si>
  <si>
    <t>windy yesterday during fire</t>
  </si>
  <si>
    <t>255292101, WOODWARD-2101</t>
  </si>
  <si>
    <t>1691</t>
  </si>
  <si>
    <t>\\fxshare-nas05\quotashare-fs01\ESA\5 - Ignition Tracking\2021_Ignition_QC_Folders\20210521_nan_nan_nan_2834763470</t>
  </si>
  <si>
    <t>05:18</t>
  </si>
  <si>
    <t>20210521 07:01</t>
  </si>
  <si>
    <t>A,B, C Ø</t>
  </si>
  <si>
    <t>05/21/21 10:27</t>
  </si>
  <si>
    <t>05/21/21 07:37</t>
  </si>
  <si>
    <t>1630792</t>
  </si>
  <si>
    <t>D3154</t>
  </si>
  <si>
    <t>05/21/21 09:17</t>
  </si>
  <si>
    <t>05/20/21 17:51</t>
  </si>
  <si>
    <t>1630696</t>
  </si>
  <si>
    <t>\\fxshare-nas05\quotashare-fs01\ESA\5 - Ignition Tracking\2021_Ignition_QC_Folders\20210521_nan_nan_nan_1902938</t>
  </si>
  <si>
    <t>12:27</t>
  </si>
  <si>
    <t>20210521 13:06</t>
  </si>
  <si>
    <t>under ground pedistal</t>
  </si>
  <si>
    <t>CAYETANO 2111 </t>
  </si>
  <si>
    <t>21-0063483</t>
  </si>
  <si>
    <t>21-0063784</t>
  </si>
  <si>
    <t>1163448, T005295127</t>
  </si>
  <si>
    <t>Fremont (Formerly the Gry fire)</t>
  </si>
  <si>
    <t>\\fxshare-nas05\quotashare-fs01\ESA\5 - Ignition Tracking\2021_Ignition_QC_Folders\20210521_nan_nan_nan_T005296503</t>
  </si>
  <si>
    <t>T005296503</t>
  </si>
  <si>
    <t>20210521 13:29</t>
  </si>
  <si>
    <t>WEST FRESNO 1104 </t>
  </si>
  <si>
    <t>966926718, T005295440, T005295441</t>
  </si>
  <si>
    <t>PG&amp;E_614_ignition_20210519_1.jpg</t>
  </si>
  <si>
    <t>Circuit ID: 043302107, SAP # 102015824</t>
  </si>
  <si>
    <t>T005287022, T005287029</t>
  </si>
  <si>
    <t>121192310, 121192299</t>
  </si>
  <si>
    <t>Cross arm, Conductor, jumper, hardware</t>
  </si>
  <si>
    <t>Circuit ID: 152331108, SAP # 101306438 &amp; SAP # 10130644</t>
  </si>
  <si>
    <t>1344127, 1344265</t>
  </si>
  <si>
    <t xml:space="preserve"> T005284529</t>
  </si>
  <si>
    <t>Poles, cross arms, insulators</t>
  </si>
  <si>
    <t>Circuit ID : 102841106 (multiple SAP Pole #'s)</t>
  </si>
  <si>
    <t>\\fxshare-nas05\quotashare-fs01\ESA\5 - Ignition Tracking\2021_Ignition_QC_Folders\20210522_nan_nan_nan_3487045020</t>
  </si>
  <si>
    <t>05/22/2021</t>
  </si>
  <si>
    <t>13:57</t>
  </si>
  <si>
    <t>2021-05-22</t>
  </si>
  <si>
    <t>HEALDSBURG</t>
  </si>
  <si>
    <t>20210522 15:49</t>
  </si>
  <si>
    <t>LIGHT WITH OCCASIONAL GUSTS</t>
  </si>
  <si>
    <t>\\fxshare-nas05\quotashare-fs01\ESA\5 - Ignition Tracking\2021_Ignition_QC_Folders\20210522_nan_nan_nan_7641669627</t>
  </si>
  <si>
    <t>20210522 12:13</t>
  </si>
  <si>
    <t>\\fxshare-nas05\quotashare-fs01\ESA\5 - Ignition Tracking\2021_Ignition_QC_Folders\20210522_1356314_nan_nan_T005297160</t>
  </si>
  <si>
    <t>10:55</t>
  </si>
  <si>
    <t>1356314</t>
  </si>
  <si>
    <t>T005297160</t>
  </si>
  <si>
    <t>20210522 12:08</t>
  </si>
  <si>
    <t>\\fxshare-nas05\quotashare-fs01\ESA\5 - Ignition Tracking\2021_Ignition_QC_Folders\20210522_1356241_nan_nan_T005297086</t>
  </si>
  <si>
    <t>1356241</t>
  </si>
  <si>
    <t>T005297086</t>
  </si>
  <si>
    <t>MADERA 03</t>
  </si>
  <si>
    <t>20210522 10:33</t>
  </si>
  <si>
    <t>\\fxshare-nas05\quotashare-fs01\ESA\5 - Ignition Tracking\2021_Ignition_QC_Folders\20210522_1356156_21-0064688_nan_T005296991</t>
  </si>
  <si>
    <t>1356156</t>
  </si>
  <si>
    <t>21-0064688</t>
  </si>
  <si>
    <t>T005296991</t>
  </si>
  <si>
    <t>SAN RAFAEL 04</t>
  </si>
  <si>
    <t>INVERNESS</t>
  </si>
  <si>
    <t>20210522 06:55</t>
  </si>
  <si>
    <t>042291101, OLEMA-1101</t>
  </si>
  <si>
    <t>MTR#1008019058</t>
  </si>
  <si>
    <t>05/22/21 11:36</t>
  </si>
  <si>
    <t>05/22/21 05:15</t>
  </si>
  <si>
    <t>1631155</t>
  </si>
  <si>
    <t>042291101</t>
  </si>
  <si>
    <t>\\fxshare-nas05\quotashare-fs01\ESA\5 - Ignition Tracking\2021_Ignition_QC_Folders\20210522_1356107_21-0064682_nan_T005296951</t>
  </si>
  <si>
    <t>04:05</t>
  </si>
  <si>
    <t>1356107</t>
  </si>
  <si>
    <t>21-0064682</t>
  </si>
  <si>
    <t>T005296951</t>
  </si>
  <si>
    <t>20210522 06:18</t>
  </si>
  <si>
    <t>207</t>
  </si>
  <si>
    <t>MTR#1010129328</t>
  </si>
  <si>
    <t>05/22/21 03:11</t>
  </si>
  <si>
    <t>05/22/21 06:38</t>
  </si>
  <si>
    <t>1631150</t>
  </si>
  <si>
    <t>\\fxshare-nas05\quotashare-fs01\ESA\5 - Ignition Tracking\2021_Ignition_QC_Folders\20210521_1356006_21-0064626_nan_T005296798</t>
  </si>
  <si>
    <t>1356006</t>
  </si>
  <si>
    <t>21-0064626</t>
  </si>
  <si>
    <t>T005296798</t>
  </si>
  <si>
    <t>20210521 19:39</t>
  </si>
  <si>
    <t>252801116, MERCED-1116</t>
  </si>
  <si>
    <t>1995</t>
  </si>
  <si>
    <t>OJ 2 E/OF MTR #1006737202</t>
  </si>
  <si>
    <t>Pole-Wood, Broken</t>
  </si>
  <si>
    <t>05/21/21 18:35</t>
  </si>
  <si>
    <t>05/21/21 17:25</t>
  </si>
  <si>
    <t>05/22/21 07:25</t>
  </si>
  <si>
    <t>1631108</t>
  </si>
  <si>
    <t>\\fxshare-nas05\quotashare-fs01\ESA\5 - Ignition Tracking\2021_Ignition_QC_Folders\20210521_1355714_21-0064537_nan_T005296562</t>
  </si>
  <si>
    <t>13:58</t>
  </si>
  <si>
    <t>1355714</t>
  </si>
  <si>
    <t>21-0064537</t>
  </si>
  <si>
    <t>T005296562</t>
  </si>
  <si>
    <t>20210521 15:44</t>
  </si>
  <si>
    <t xml:space="preserve">OPEN WIRE SECONDARY </t>
  </si>
  <si>
    <t>252291104, PARLIER-1104</t>
  </si>
  <si>
    <t>1632</t>
  </si>
  <si>
    <t>96033</t>
  </si>
  <si>
    <t>05/21/21 15:10</t>
  </si>
  <si>
    <t>05/21/21 13:54</t>
  </si>
  <si>
    <t>05/21/21 16:10</t>
  </si>
  <si>
    <t>1631062</t>
  </si>
  <si>
    <t>\\fxshare-nas05\quotashare-fs01\ESA\5 - Ignition Tracking\2021_Ignition_QC_Folders\20210521_1355609_nan_nan_T005296439</t>
  </si>
  <si>
    <t>12:01</t>
  </si>
  <si>
    <t>1355609</t>
  </si>
  <si>
    <t>T005296439</t>
  </si>
  <si>
    <t>20210521 19:00</t>
  </si>
  <si>
    <t>sap # 103903624</t>
  </si>
  <si>
    <t>MC CALL 1105 </t>
  </si>
  <si>
    <t>FITCH MOUNTAIN 1111 </t>
  </si>
  <si>
    <t>\\fxshare-nas05\quotashare-fs01\ESA\5 - Ignition Tracking\2021_Ignition_QC_Folders\20210522_nan_nan_nan_7942191101</t>
  </si>
  <si>
    <t>17:37</t>
  </si>
  <si>
    <t>20210522 17:47</t>
  </si>
  <si>
    <t>\\fxshare-nas05\quotashare-fs01\ESA\5 - Ignition Tracking\2021_Ignition_QC_Folders\20210522_1356501_21-0064768_nan_T005297350</t>
  </si>
  <si>
    <t>1356501</t>
  </si>
  <si>
    <t>21-0064768</t>
  </si>
  <si>
    <t>T005297350</t>
  </si>
  <si>
    <t>20210522 18:37</t>
  </si>
  <si>
    <t>254702104, CRESSEY-2104</t>
  </si>
  <si>
    <t>2324</t>
  </si>
  <si>
    <t>7309</t>
  </si>
  <si>
    <t>05/22/21 15:30</t>
  </si>
  <si>
    <t>05/22/21 18:16</t>
  </si>
  <si>
    <t>1631260</t>
  </si>
  <si>
    <t>254702104</t>
  </si>
  <si>
    <t>Column Labels</t>
  </si>
  <si>
    <t>Grand Total</t>
  </si>
  <si>
    <t>May</t>
  </si>
  <si>
    <t>Count of Index No.</t>
  </si>
  <si>
    <t>(Multiple Items)</t>
  </si>
  <si>
    <t>\\fxshare-nas05\quotashare-fs01\ESA\5 - Ignition Tracking\2021_Ignition_QC_Folders\20210522_nan_nan_nan_1667851982</t>
  </si>
  <si>
    <t>19:38</t>
  </si>
  <si>
    <t>2021-05-23</t>
  </si>
  <si>
    <t>20210522 20:34</t>
  </si>
  <si>
    <t>SOBRANTE 1102 </t>
  </si>
  <si>
    <t>\\fxshare-nas05\quotashare-fs01\ESA\5 - Ignition Tracking\2021_Ignition_QC_Folders\20210523_nan_nan_nan_T005297805</t>
  </si>
  <si>
    <t>05/23/2021</t>
  </si>
  <si>
    <t>23:26</t>
  </si>
  <si>
    <t>T005297805</t>
  </si>
  <si>
    <t>2021-05-24</t>
  </si>
  <si>
    <t>LA GRANGE</t>
  </si>
  <si>
    <t>20210524 01:04</t>
  </si>
  <si>
    <t>MERCED FALLS 1102 </t>
  </si>
  <si>
    <t>Fire Potential Index Rating</t>
  </si>
  <si>
    <t>Circuit Protection Zone</t>
  </si>
  <si>
    <t>Fire Index Area</t>
  </si>
  <si>
    <t>\\fxshare-nas05\quotashare-fs01\ESA\5 - Ignition Tracking\2021_Ignition_QC_Folders\20210524_1357307_21-0065048_nan_T005298222</t>
  </si>
  <si>
    <t>05/24/2021</t>
  </si>
  <si>
    <t>10:12</t>
  </si>
  <si>
    <t>1357307</t>
  </si>
  <si>
    <t>21-0065048</t>
  </si>
  <si>
    <t>T005298222</t>
  </si>
  <si>
    <t>31541285</t>
  </si>
  <si>
    <t>20210524 12:53</t>
  </si>
  <si>
    <t>2908</t>
  </si>
  <si>
    <t>168664</t>
  </si>
  <si>
    <t>05/24/21 13:53</t>
  </si>
  <si>
    <t>05/24/21 10:03</t>
  </si>
  <si>
    <t>1631612</t>
  </si>
  <si>
    <t>062041106</t>
  </si>
  <si>
    <t>\\fxshare-nas05\quotashare-fs01\ESA\5 - Ignition Tracking\2021_Ignition_QC_Folders\20210524_1356964_21-0064923.2(2 outages)_nan_T005297848</t>
  </si>
  <si>
    <t>06:05</t>
  </si>
  <si>
    <t>1356964</t>
  </si>
  <si>
    <t>21-0064923.2(2 outages)</t>
  </si>
  <si>
    <t>T005297848</t>
  </si>
  <si>
    <t>BANGOR</t>
  </si>
  <si>
    <t>20210524 08:13</t>
  </si>
  <si>
    <t>469</t>
  </si>
  <si>
    <t>32515</t>
  </si>
  <si>
    <t>37472</t>
  </si>
  <si>
    <t>Insulator, Broken</t>
  </si>
  <si>
    <t>05/24/21 13:23</t>
  </si>
  <si>
    <t>05/24/21 05:49</t>
  </si>
  <si>
    <t>05/24/21 17:20</t>
  </si>
  <si>
    <t>1631398</t>
  </si>
  <si>
    <t>21-0064923</t>
  </si>
  <si>
    <t>WOODLAND 1102</t>
  </si>
  <si>
    <t>\\fxshare-nas05\quotashare-fs01\ESA\5 - Ignition Tracking\2021_Ignition_QC_Folders\20210520_1354637_21-0063965_nan_T005295372</t>
  </si>
  <si>
    <t>14:04</t>
  </si>
  <si>
    <t>1354637</t>
  </si>
  <si>
    <t>21-0063965</t>
  </si>
  <si>
    <t>T005295372</t>
  </si>
  <si>
    <t>GYSRVLLE</t>
  </si>
  <si>
    <t>927</t>
  </si>
  <si>
    <t>197404</t>
  </si>
  <si>
    <t>05/20/21 15:37</t>
  </si>
  <si>
    <t>05/20/21 13:54</t>
  </si>
  <si>
    <t>05/21/21 02:46</t>
  </si>
  <si>
    <t>05/21/21 03:30</t>
  </si>
  <si>
    <t>1630642</t>
  </si>
  <si>
    <t>\\fxshare-nas05\quotashare-fs01\ESA\5 - Ignition Tracking\2021_Ignition_QC_Folders\20210524_nan_nan_nan_5813266218</t>
  </si>
  <si>
    <t>22:28</t>
  </si>
  <si>
    <t>2021-05-25</t>
  </si>
  <si>
    <t>20210525 00:08</t>
  </si>
  <si>
    <t>\\fxshare-nas05\quotashare-fs01\ESA\5 - Ignition Tracking\2021_Ignition_QC_Folders\20210524_1357898_21-0065450.2(2 outages)_nan_T005298815</t>
  </si>
  <si>
    <t>22:11</t>
  </si>
  <si>
    <t>1357898</t>
  </si>
  <si>
    <t>21-0065450.2(2 outages)</t>
  </si>
  <si>
    <t>T005298815</t>
  </si>
  <si>
    <t>OAKLAND D 1112</t>
  </si>
  <si>
    <t>OAKLAND 02</t>
  </si>
  <si>
    <t>BERKELEY</t>
  </si>
  <si>
    <t>20210524 23:57</t>
  </si>
  <si>
    <t>012041112, OAKLAND D-1112</t>
  </si>
  <si>
    <t>791</t>
  </si>
  <si>
    <t>145415</t>
  </si>
  <si>
    <t>CR166</t>
  </si>
  <si>
    <t>05/24/21 22:58</t>
  </si>
  <si>
    <t>05/24/21 22:07</t>
  </si>
  <si>
    <t>05/25/21 03:50</t>
  </si>
  <si>
    <t>05/25/21 03:58</t>
  </si>
  <si>
    <t>1631787</t>
  </si>
  <si>
    <t>21-0065450</t>
  </si>
  <si>
    <t>012041112</t>
  </si>
  <si>
    <t>Berkeley FD</t>
  </si>
  <si>
    <t>STONE 1104</t>
  </si>
  <si>
    <t>EI210522A</t>
  </si>
  <si>
    <t>&lt;0.25</t>
  </si>
  <si>
    <t>10-99</t>
  </si>
  <si>
    <t>&lt;3 meters of linear travel</t>
  </si>
  <si>
    <t>0.26-9.99</t>
  </si>
  <si>
    <t>Structure-only</t>
  </si>
  <si>
    <t>1000 - 4999 Acres</t>
  </si>
  <si>
    <t>300-999</t>
  </si>
  <si>
    <t>100-299</t>
  </si>
  <si>
    <t>&gt;5,000</t>
  </si>
  <si>
    <t>Bird Guard</t>
  </si>
  <si>
    <t>1,000-4,999</t>
  </si>
  <si>
    <t>EIR20170105</t>
  </si>
  <si>
    <t>1898896</t>
  </si>
  <si>
    <t>17-0086467</t>
  </si>
  <si>
    <t>EI171008G</t>
  </si>
  <si>
    <t>LA PORTE</t>
  </si>
  <si>
    <t>EIR20170112</t>
  </si>
  <si>
    <t>1906698</t>
  </si>
  <si>
    <t>17-0089338</t>
  </si>
  <si>
    <t>T004170768</t>
  </si>
  <si>
    <t>EI171009B</t>
  </si>
  <si>
    <t>POCKET</t>
  </si>
  <si>
    <t>Structure-PG&amp;E only</t>
  </si>
  <si>
    <t>\\fxshare-nas05\quotashare-fs01\ESA\5 - Ignition Tracking\2021_Ignition_QC_Folders\20210525_1358322_nan_nan_T005299236</t>
  </si>
  <si>
    <t>05/25/2021</t>
  </si>
  <si>
    <t>10:02</t>
  </si>
  <si>
    <t>1358322</t>
  </si>
  <si>
    <t>T005299236</t>
  </si>
  <si>
    <t>CUYAMA VALLE</t>
  </si>
  <si>
    <t>20210525 12:11</t>
  </si>
  <si>
    <t>\\fxshare-nas05\quotashare-fs01\ESA\5 - Ignition Tracking\2021_Ignition_QC_Folders\20210525_nan_nan_nan_T005299230</t>
  </si>
  <si>
    <t>09:58</t>
  </si>
  <si>
    <t>T005299230</t>
  </si>
  <si>
    <t>20210525 10:48</t>
  </si>
  <si>
    <t>\\fxshare-nas05\quotashare-fs01\ESA\5 - Ignition Tracking\2021_Ignition_QC_Folders\20210520_nan_nan_nan_508501453</t>
  </si>
  <si>
    <t>07:45</t>
  </si>
  <si>
    <t>SANTA YNEZ</t>
  </si>
  <si>
    <t>20210525 10:03</t>
  </si>
  <si>
    <t>tag to reconnect burned up panel, meter is damaged, unable to reconnect becausea</t>
  </si>
  <si>
    <t>PG&amp;E_633_ignition_20210521_1.jpg</t>
  </si>
  <si>
    <t>Circuit ID: 252291104, SAP # 100886300</t>
  </si>
  <si>
    <t>T005296081, T005296082</t>
  </si>
  <si>
    <t>PG&amp;E_629_ignition_20210521_1.jpg</t>
  </si>
  <si>
    <t>Circuit ID: 042991107, SAP # 102247814</t>
  </si>
  <si>
    <t>PG&amp;E_611_ignition_20210519_1.jpg</t>
  </si>
  <si>
    <t>Conductor, insulator</t>
  </si>
  <si>
    <t>Circuit ID: 152811104, SAP #100034683</t>
  </si>
  <si>
    <t>1351787, 1351908</t>
  </si>
  <si>
    <t>Conductor, cutouts</t>
  </si>
  <si>
    <t>Circuit ID : 022571101</t>
  </si>
  <si>
    <t>T005290463, T005290440</t>
  </si>
  <si>
    <t>Crossarm, insulator</t>
  </si>
  <si>
    <t>Circuit ID: 014381104, SAP # 100918636</t>
  </si>
  <si>
    <t>T005286945, T005286959</t>
  </si>
  <si>
    <t>PG&amp;E_552_ignition_20210511_1.jpg</t>
  </si>
  <si>
    <t>Secondary connector</t>
  </si>
  <si>
    <t>CGC: # 119373930382</t>
  </si>
  <si>
    <t>121186518, 121188134</t>
  </si>
  <si>
    <t>PG&amp;E_547_ignition_20210511_1.jpg</t>
  </si>
  <si>
    <t>Pole, transformer, cutout, Conductor, Guy wire, pothead, Lightening arrestor</t>
  </si>
  <si>
    <t>SAP # 100873967, CGC # 417560852360</t>
  </si>
  <si>
    <t>Conductor, crossarm</t>
  </si>
  <si>
    <t>PG&amp;E_474_Ignition_20210502_2.jpg</t>
  </si>
  <si>
    <t>Circuit ID: 042561105</t>
  </si>
  <si>
    <t>114260030/112707084</t>
  </si>
  <si>
    <t>CALIFORNIA AVE 1108 </t>
  </si>
  <si>
    <t>CUYAMA 2101 </t>
  </si>
  <si>
    <t>\\fxshare-nas05\quotashare-fs01\ESA\5 - Ignition Tracking\2021_Ignition_QC_Folders\20210525_nan_nan_nan_7357059952</t>
  </si>
  <si>
    <t>18:36</t>
  </si>
  <si>
    <t>2021-05-26</t>
  </si>
  <si>
    <t>20210526 01:58</t>
  </si>
  <si>
    <t>CANAL 1103</t>
  </si>
  <si>
    <t>High Fire Threat Districts</t>
  </si>
  <si>
    <t>Structure-PG&amp;E Only</t>
  </si>
  <si>
    <t>Fire-resistive fuel bed</t>
  </si>
  <si>
    <t>Grass fuel model</t>
  </si>
  <si>
    <t>Brush fuel model</t>
  </si>
  <si>
    <t>Timber fuel model</t>
  </si>
  <si>
    <t>\\fxshare-nas05\quotashare-fs01\ESA\5 - Ignition Tracking\2021_Ignition_QC_Folders\20210515_1349797_21-0061757_nan_T005290272</t>
  </si>
  <si>
    <t>07:11</t>
  </si>
  <si>
    <t>1349797</t>
  </si>
  <si>
    <t>21-0061757</t>
  </si>
  <si>
    <t>T005290272</t>
  </si>
  <si>
    <t>EDES 1103</t>
  </si>
  <si>
    <t>013681103, EDES-1103</t>
  </si>
  <si>
    <t>1758</t>
  </si>
  <si>
    <t>214647</t>
  </si>
  <si>
    <t>CR136</t>
  </si>
  <si>
    <t>05/15/21 11:09</t>
  </si>
  <si>
    <t>05/15/21 06:54</t>
  </si>
  <si>
    <t>05/15/21 13:53</t>
  </si>
  <si>
    <t>05/15/21 14:09</t>
  </si>
  <si>
    <t>1628894</t>
  </si>
  <si>
    <t>013681103</t>
  </si>
  <si>
    <t>\\fxshare-nas05\quotashare-fs01\ESA\5 - Ignition Tracking\2021_Ignition_QC_Folders\20210526_nan_nan_nan_917406481</t>
  </si>
  <si>
    <t>05/26/2021</t>
  </si>
  <si>
    <t>20210526 13:21</t>
  </si>
  <si>
    <t>\\fxshare-nas05\quotashare-fs01\ESA\5 - Ignition Tracking\2021_Ignition_QC_Folders\20210526_nan_nan_nan_T005300236</t>
  </si>
  <si>
    <t>11:47</t>
  </si>
  <si>
    <t>T005300236</t>
  </si>
  <si>
    <t>20210526 12:10</t>
  </si>
  <si>
    <t>VEG FIRE AROUND POLE, SLIGHT CHAR ON POLE UP TO PHONE . F.F.D. INVESTIGATOR SAID</t>
  </si>
  <si>
    <t>\\fxshare-nas05\quotashare-fs01\ESA\5 - Ignition Tracking\2021_Ignition_QC_Folders\20210526_1358862_21-0066120_nan_T005299874</t>
  </si>
  <si>
    <t>07:15</t>
  </si>
  <si>
    <t>1358862</t>
  </si>
  <si>
    <t>21-0066120</t>
  </si>
  <si>
    <t>T005299874</t>
  </si>
  <si>
    <t>31541424</t>
  </si>
  <si>
    <t>20210526 08:53</t>
  </si>
  <si>
    <t>3454</t>
  </si>
  <si>
    <t>130718</t>
  </si>
  <si>
    <t>A, B, PH OC TIME, SET A</t>
  </si>
  <si>
    <t>05/26/21 09:16</t>
  </si>
  <si>
    <t>346</t>
  </si>
  <si>
    <t>05/26/21 07:07</t>
  </si>
  <si>
    <t>05/26/21 12:09</t>
  </si>
  <si>
    <t>05/26/21 13:18</t>
  </si>
  <si>
    <t>1632186</t>
  </si>
  <si>
    <t>252051109</t>
  </si>
  <si>
    <t>CALIFORNIA AVE 1112 </t>
  </si>
  <si>
    <t>ANDERSON 1103 </t>
  </si>
  <si>
    <t>EI210515B</t>
  </si>
  <si>
    <t>T005297848, T005297881</t>
  </si>
  <si>
    <t>Circuit ID: 102911107, SAP ID: 100426419</t>
  </si>
  <si>
    <t>PG&amp;E_637_ignition_20210522_1.jpg</t>
  </si>
  <si>
    <t>CGC # 321569314954</t>
  </si>
  <si>
    <t>Circuit ID: 103541101, SAP ID: 101526947</t>
  </si>
  <si>
    <t>1354382, 1354450, 1354441</t>
  </si>
  <si>
    <t>T005295030, T005295031</t>
  </si>
  <si>
    <t>PG&amp;E_619_ignition_20210520_1.jpg</t>
  </si>
  <si>
    <t>Circuit ID: 252081101, SAP # 100221325</t>
  </si>
  <si>
    <t>T005294632, T005294627, T005294633</t>
  </si>
  <si>
    <t>121364575, 121364576</t>
  </si>
  <si>
    <t>Circuit ID: 103081103, SAP ID: 100346334, 103081103</t>
  </si>
  <si>
    <t>EI2105191A</t>
  </si>
  <si>
    <t>PG&amp;E_612_Ignition_20210519_1.jpg</t>
  </si>
  <si>
    <t>Conductor, Pole, Transformer, Crossarm, Cutouts, Insulators</t>
  </si>
  <si>
    <t>Circuit ID: 042891101, SAP ID: 101956807</t>
  </si>
  <si>
    <t>21-0062049.1, 21-0062049.2</t>
  </si>
  <si>
    <t>T005291349, T005291365, T005291346</t>
  </si>
  <si>
    <t>PG&amp;E_594_Ignition_20210516_2.jpg</t>
  </si>
  <si>
    <t>Circuit ID: 014422109; SAP Pole ID: 103522965</t>
  </si>
  <si>
    <t>T005283999, T005283955, T005283953</t>
  </si>
  <si>
    <t>21-0060739</t>
  </si>
  <si>
    <t>4265572280, 4260860572, 4266935588</t>
  </si>
  <si>
    <t>21-0060573</t>
  </si>
  <si>
    <t>T005280484, T005280482, T005280407, T005280486</t>
  </si>
  <si>
    <t>PG&amp;E_481_Ignition_20210504_2.jpg</t>
  </si>
  <si>
    <t>Conductor, Cutouts</t>
  </si>
  <si>
    <t>Circuit ID: 063642107, SAP Pole ID: 101664935</t>
  </si>
  <si>
    <t>Dry Grass</t>
  </si>
  <si>
    <t>Garden</t>
  </si>
  <si>
    <t>T005238040, T005238270</t>
  </si>
  <si>
    <t>PG&amp;E_243_Ignition_20210312_1.jpg</t>
  </si>
  <si>
    <t>Pole, Transformer, Crossarm, Cutout, Conductor</t>
  </si>
  <si>
    <t>Circuit ID: 252171104, Old SAP ID: 100767088; New SAP Eqp ID: 104030094</t>
  </si>
  <si>
    <t>Structure - PG&amp;E Only</t>
  </si>
  <si>
    <t xml:space="preserve">Circuit ID: 062041107 </t>
  </si>
  <si>
    <t>PG&amp;E_522_ignition_20210504_1.jpg</t>
  </si>
  <si>
    <t>Error Found</t>
  </si>
  <si>
    <t>T003141342</t>
  </si>
  <si>
    <t>T003150404, T003150426</t>
  </si>
  <si>
    <t>T003150388, T003150397, T003150390, T003150419</t>
  </si>
  <si>
    <t>T003161986</t>
  </si>
  <si>
    <t>T003175650</t>
  </si>
  <si>
    <t>T003225007, T003225112, T003225247</t>
  </si>
  <si>
    <t>T003371696, T003371619, T003371678, T003371680, T003371697</t>
  </si>
  <si>
    <t>T003393397, T003393400, T003393401, T003393415</t>
  </si>
  <si>
    <t>T003412928, T003412931, T003412932</t>
  </si>
  <si>
    <t>T003688062</t>
  </si>
  <si>
    <t>T003696775</t>
  </si>
  <si>
    <t>T003708246</t>
  </si>
  <si>
    <t>T003741378</t>
  </si>
  <si>
    <t>T003774234</t>
  </si>
  <si>
    <t>T004111813</t>
  </si>
  <si>
    <t>T004116318</t>
  </si>
  <si>
    <t>T004117281</t>
  </si>
  <si>
    <t>T004120229</t>
  </si>
  <si>
    <t>T004169926</t>
  </si>
  <si>
    <t>T004224181</t>
  </si>
  <si>
    <t>T004351618</t>
  </si>
  <si>
    <t>T004384813</t>
  </si>
  <si>
    <t>T004386959</t>
  </si>
  <si>
    <t>T004387263</t>
  </si>
  <si>
    <t>T004443039</t>
  </si>
  <si>
    <t>T004451731</t>
  </si>
  <si>
    <t>T004452196</t>
  </si>
  <si>
    <t>Master Grounds</t>
  </si>
  <si>
    <t>MORMON-1102</t>
  </si>
  <si>
    <t>HOOPA-1101</t>
  </si>
  <si>
    <t>MARTELL-1101</t>
  </si>
  <si>
    <t>RED-BLUFF-1104</t>
  </si>
  <si>
    <t>OLEMA-1101</t>
  </si>
  <si>
    <t>HOLLISTER-2104</t>
  </si>
  <si>
    <t>LOS-BANOS-PACHECO-70</t>
  </si>
  <si>
    <t>MENLO-1103</t>
  </si>
  <si>
    <t>CORNING-1101</t>
  </si>
  <si>
    <t>CLAYTON-2217</t>
  </si>
  <si>
    <t>LOS-GATOS-1106</t>
  </si>
  <si>
    <t>CALAVERAS-CEMENT-1101</t>
  </si>
  <si>
    <t>PURISIMA-1101</t>
  </si>
  <si>
    <t>GOLD-HILL-BELLOTA-LOCKEFORD-115</t>
  </si>
  <si>
    <t>MIDDLETOWN-1101</t>
  </si>
  <si>
    <t>BLUE-LAKE-1102</t>
  </si>
  <si>
    <t>EL-CAPITAN-1106</t>
  </si>
  <si>
    <t>MANTECA-1704</t>
  </si>
  <si>
    <t>STOCKTON-A-1110</t>
  </si>
  <si>
    <t>KONOCTI-1102</t>
  </si>
  <si>
    <t>RISING-RIVER-1101</t>
  </si>
  <si>
    <t>SISQUOC-1101</t>
  </si>
  <si>
    <t>LOGAN-CREEK-2102</t>
  </si>
  <si>
    <t>PUEBLO-1104</t>
  </si>
  <si>
    <t>DUNBAR-1102</t>
  </si>
  <si>
    <t>FAIRWAY-1108</t>
  </si>
  <si>
    <t>HIGGINS-1110</t>
  </si>
  <si>
    <t>EXCHEQUER-YOSEMITE-70</t>
  </si>
  <si>
    <t>STAGG-1101</t>
  </si>
  <si>
    <t>NOVATO-1104</t>
  </si>
  <si>
    <t>ANITA-1101</t>
  </si>
  <si>
    <t>PRUNEDALE-1107</t>
  </si>
  <si>
    <t>BRENTWOOD-2105</t>
  </si>
  <si>
    <t>FORESTHILL-1102</t>
  </si>
  <si>
    <t>CONTRA-COSTA-2109</t>
  </si>
  <si>
    <t>WATSONVILLE-2101</t>
  </si>
  <si>
    <t>SISQUOC-1103</t>
  </si>
  <si>
    <t>MANCHESTER-1105</t>
  </si>
  <si>
    <t>CLAYTON-2212</t>
  </si>
  <si>
    <t>MONTE-RIO-1111</t>
  </si>
  <si>
    <t>OLIVEHURST-1104</t>
  </si>
  <si>
    <t>FIGARDEN-2102</t>
  </si>
  <si>
    <t>WILLIAMS-1102</t>
  </si>
  <si>
    <t>MOLINO-1102</t>
  </si>
  <si>
    <t>KNIGHTS-LANDING-1102</t>
  </si>
  <si>
    <t>MORGAN-HILL-2111</t>
  </si>
  <si>
    <t>WEBER-1108</t>
  </si>
  <si>
    <t>CALISTOGA-1101</t>
  </si>
  <si>
    <t>MARIPOSA-2102</t>
  </si>
  <si>
    <t>MARICOPA-1102</t>
  </si>
  <si>
    <t>JESSUP-1101</t>
  </si>
  <si>
    <t>SUISUN-1106</t>
  </si>
  <si>
    <t>OREGON-TRAIL-1102</t>
  </si>
  <si>
    <t>WYANDOTTE-1107</t>
  </si>
  <si>
    <t>LIVINGSTON-1105</t>
  </si>
  <si>
    <t>COLUMBIA-1101</t>
  </si>
  <si>
    <t>PARADISE-1105</t>
  </si>
  <si>
    <t>ORO-FINO-1102</t>
  </si>
  <si>
    <t>ATASCADERO-1103</t>
  </si>
  <si>
    <t>GUSTINE-1102</t>
  </si>
  <si>
    <t>ANNAPOLIS-1101</t>
  </si>
  <si>
    <t>DAIRYLAND-1109</t>
  </si>
  <si>
    <t>FIGARDEN-2107</t>
  </si>
  <si>
    <t>LAURELES-1111</t>
  </si>
  <si>
    <t>WEIMAR-1101</t>
  </si>
  <si>
    <t>WEBER-1102</t>
  </si>
  <si>
    <t>GABILAN-1101</t>
  </si>
  <si>
    <t>APPLE-HILL-2102</t>
  </si>
  <si>
    <t>CALPELLA-1101</t>
  </si>
  <si>
    <t>DUNNIGAN-1101</t>
  </si>
  <si>
    <t>COLGATE-SMARTVILLE-#2-60</t>
  </si>
  <si>
    <t>GREEN-VALLEY-2103</t>
  </si>
  <si>
    <t>CEDAR-CREEK-1101</t>
  </si>
  <si>
    <t>GONZALES-1101</t>
  </si>
  <si>
    <t>ELK-1101</t>
  </si>
  <si>
    <t>BELMONT-0403</t>
  </si>
  <si>
    <t>TIDEWATER-2107</t>
  </si>
  <si>
    <t>SUISUN-1109</t>
  </si>
  <si>
    <t>WEST-POINT-1102</t>
  </si>
  <si>
    <t>MOUNTAIN-VIEW-1107</t>
  </si>
  <si>
    <t>RENFRO-2103</t>
  </si>
  <si>
    <t>GRAND-ISLAND-2227</t>
  </si>
  <si>
    <t>WOODSIDE-1104</t>
  </si>
  <si>
    <t>WESTLEY-1101</t>
  </si>
  <si>
    <t>PEORIA-FLAT-1705</t>
  </si>
  <si>
    <t>MORGAN-HILL-2105</t>
  </si>
  <si>
    <t>GOLDTREE-1105</t>
  </si>
  <si>
    <t>JEFFERSON-LAS-PULGAS-60</t>
  </si>
  <si>
    <t>NOTRE-DAME-1104</t>
  </si>
  <si>
    <t>HIGGINS-1109</t>
  </si>
  <si>
    <t>POINT-MORETTI-1101</t>
  </si>
  <si>
    <t>LOS-MOLINOS-1102</t>
  </si>
  <si>
    <t>BUTTE-1107</t>
  </si>
  <si>
    <t>INDIAN-FLAT-1104</t>
  </si>
  <si>
    <t>PALERMO-NICOLAUS-115</t>
  </si>
  <si>
    <t>CAYUCOS-CAMBRIA-70</t>
  </si>
  <si>
    <t>COTTLE-1701</t>
  </si>
  <si>
    <t>CAMBRIA-1102</t>
  </si>
  <si>
    <t>LAYTONVILLE-1102</t>
  </si>
  <si>
    <t>VASCO-1102</t>
  </si>
  <si>
    <t>NEWMAN-1102</t>
  </si>
  <si>
    <t>BANGOR-1101</t>
  </si>
  <si>
    <t>GREEN-VALLEY-2101</t>
  </si>
  <si>
    <t>PLACER-1101</t>
  </si>
  <si>
    <t>HARTLEY-1101</t>
  </si>
  <si>
    <t>ALTO-1123</t>
  </si>
  <si>
    <t>MADISON-2101</t>
  </si>
  <si>
    <t>REEDLEY-1104</t>
  </si>
  <si>
    <t>MILLBRAE-SAN-MATEO-#1-115</t>
  </si>
  <si>
    <t>BUTTE-1104</t>
  </si>
  <si>
    <t>MARIPOSA-2101</t>
  </si>
  <si>
    <t>COPPERMINE-1112</t>
  </si>
  <si>
    <t>POINT-PINOLE-1101</t>
  </si>
  <si>
    <t>WISE-1102</t>
  </si>
  <si>
    <t>CORNING-1102</t>
  </si>
  <si>
    <t>DUNLAP-1102</t>
  </si>
  <si>
    <t>COTATI-1103</t>
  </si>
  <si>
    <t>POE-RIO-OSO-230</t>
  </si>
  <si>
    <t>CURTIS-1703</t>
  </si>
  <si>
    <t>EL-DORADO-P-H-2101</t>
  </si>
  <si>
    <t>HONCUT-1102</t>
  </si>
  <si>
    <t>CASTROVILLE-2103</t>
  </si>
  <si>
    <t>FULTON-1102</t>
  </si>
  <si>
    <t>FROGTOWN-1702</t>
  </si>
  <si>
    <t>GIRVAN-1102</t>
  </si>
  <si>
    <t>LIVE-OAK-1101</t>
  </si>
  <si>
    <t>TEJON-1105</t>
  </si>
  <si>
    <t>OAKHURST-1103</t>
  </si>
  <si>
    <t>SNEATH-LANE-1102</t>
  </si>
  <si>
    <t>GARBERVILLE-1102</t>
  </si>
  <si>
    <t>PENRYN-1106</t>
  </si>
  <si>
    <t>CROWS-LANDING-1101</t>
  </si>
  <si>
    <t>STOCKTON-A-1102</t>
  </si>
  <si>
    <t>FITCH-MOUNTAIN-1113</t>
  </si>
  <si>
    <t>VACAVILLE-1108</t>
  </si>
  <si>
    <t>HENRIETTA-LEMOORE-70</t>
  </si>
  <si>
    <t>COTTONWOOD-1101-OR-1102</t>
  </si>
  <si>
    <t>MCKEE-1111</t>
  </si>
  <si>
    <t>SYCAMORE-CREEK-1110</t>
  </si>
  <si>
    <t>MONTE-RIO-1112</t>
  </si>
  <si>
    <t>RAVENSWOOD-BAIR-#2-115</t>
  </si>
  <si>
    <t>MORAGA-1101</t>
  </si>
  <si>
    <t>CLAY-1103</t>
  </si>
  <si>
    <t>HERDLYN-1103</t>
  </si>
  <si>
    <t>PARLIER-1103</t>
  </si>
  <si>
    <t>GRASS-VALLEY-1103</t>
  </si>
  <si>
    <t>PEASE-1102?</t>
  </si>
  <si>
    <t>WATERLOO-1101</t>
  </si>
  <si>
    <t>MERCED-FALLS-1102</t>
  </si>
  <si>
    <t>BEAR-VALLEY-2105</t>
  </si>
  <si>
    <t>SARATOGA-1106</t>
  </si>
  <si>
    <t>SILVERADO-2102</t>
  </si>
  <si>
    <t>HICKS-2103</t>
  </si>
  <si>
    <t>SAN-BENITO-2101</t>
  </si>
  <si>
    <t>ESQUON-1102</t>
  </si>
  <si>
    <t>BROWNS-VALLEY-1101</t>
  </si>
  <si>
    <t>WEST-SACRAMENTO-1106</t>
  </si>
  <si>
    <t>SHINGLE-SPRINGS-2109</t>
  </si>
  <si>
    <t>SMARTVILLE-NICOLAUS-#1-60</t>
  </si>
  <si>
    <t>CAL-WATER-1102</t>
  </si>
  <si>
    <t>LAWRENCE-1112</t>
  </si>
  <si>
    <t>COTTONWOOD-1101</t>
  </si>
  <si>
    <t>LLAGAS-2103</t>
  </si>
  <si>
    <t>DOLAN-ROAD-1104</t>
  </si>
  <si>
    <t>BELMONT-1102</t>
  </si>
  <si>
    <t>BAY-MEADOWS-1102</t>
  </si>
  <si>
    <t>CHARCA-1103</t>
  </si>
  <si>
    <t>WEBER-1109</t>
  </si>
  <si>
    <t>CHICO-B-1103</t>
  </si>
  <si>
    <t>CAMP-EVERS-2106</t>
  </si>
  <si>
    <t>DALY-CITY-1108</t>
  </si>
  <si>
    <t>OCEANO-1108</t>
  </si>
  <si>
    <t>CABRILLO-1103</t>
  </si>
  <si>
    <t>CHANNEL-1102</t>
  </si>
  <si>
    <t>KANAKA-1101</t>
  </si>
  <si>
    <t>SONOMA-1104</t>
  </si>
  <si>
    <t>WEST-SACRAMENTO-1110</t>
  </si>
  <si>
    <t>WEST-SACRAMENTO-1109</t>
  </si>
  <si>
    <t>PEABODY-2107</t>
  </si>
  <si>
    <t>LONE-TREE-2105</t>
  </si>
  <si>
    <t>HENRIETTA-1106</t>
  </si>
  <si>
    <t>WHEATLAND-1105</t>
  </si>
  <si>
    <t>COTTONWOOD-#1-60</t>
  </si>
  <si>
    <t>WILLOW-PASS-1102</t>
  </si>
  <si>
    <t>MCKEE-1108</t>
  </si>
  <si>
    <t>MIDDLE-FORK-#1-60</t>
  </si>
  <si>
    <t>KERN-OIL-1103</t>
  </si>
  <si>
    <t>SANTA-NELLA-1101</t>
  </si>
  <si>
    <t>CARMEL-0405</t>
  </si>
  <si>
    <t>FRUITLAND-1142</t>
  </si>
  <si>
    <t>BUELLTON-1101</t>
  </si>
  <si>
    <t>HIGHWAY-1102</t>
  </si>
  <si>
    <t>MIDDLETOWN-1102</t>
  </si>
  <si>
    <t>TRINIDAD-1102</t>
  </si>
  <si>
    <t>CANAL-1101</t>
  </si>
  <si>
    <t>STOREY-1108</t>
  </si>
  <si>
    <t>PETALUMA-C-1109</t>
  </si>
  <si>
    <t>RICHMOND-R-1120</t>
  </si>
  <si>
    <t>SERRAMONTE-1104</t>
  </si>
  <si>
    <t>NEWARK-1107</t>
  </si>
  <si>
    <t>HALF-MOON-BAY-1102</t>
  </si>
  <si>
    <t>WEST-FRESNO-1109</t>
  </si>
  <si>
    <t>TYLER-1103</t>
  </si>
  <si>
    <t>DIXON-LANDING-2102</t>
  </si>
  <si>
    <t>MALAGA-1110</t>
  </si>
  <si>
    <t>PINEDALE-2109</t>
  </si>
  <si>
    <t>WOODSIDE-1101</t>
  </si>
  <si>
    <t>FORT-ORD-1107</t>
  </si>
  <si>
    <t>OLETA-1101</t>
  </si>
  <si>
    <t>GLENWOOD-1101</t>
  </si>
  <si>
    <t>OTTER-1101</t>
  </si>
  <si>
    <t>HIGHWAY-1106</t>
  </si>
  <si>
    <t>FAIRVIEW-2207</t>
  </si>
  <si>
    <t>SAN-JOSE-SUB-B-1112</t>
  </si>
  <si>
    <t>CLARKSVILLE-2103</t>
  </si>
  <si>
    <t>BRIDGEVILLE-1101</t>
  </si>
  <si>
    <t>IGNACIO-1104</t>
  </si>
  <si>
    <t>MAGUNDEN-2109</t>
  </si>
  <si>
    <t>PARADISE-1102</t>
  </si>
  <si>
    <t>FULTON-1107</t>
  </si>
  <si>
    <t>BRUNSWICK-1103</t>
  </si>
  <si>
    <t>DIVIDE-1102</t>
  </si>
  <si>
    <t>MANCHESTER-1109</t>
  </si>
  <si>
    <t>LUCERNE-1106</t>
  </si>
  <si>
    <t>APPLE-HILL-1103</t>
  </si>
  <si>
    <t>PENRYN-1107</t>
  </si>
  <si>
    <t>CASSIDY-2108</t>
  </si>
  <si>
    <t>ROSSMOOR-1106</t>
  </si>
  <si>
    <t>SPENCE-1122</t>
  </si>
  <si>
    <t>RED-BLUFF-1103</t>
  </si>
  <si>
    <t>WYANDOTTE-1105</t>
  </si>
  <si>
    <t>HIGHLANDS-1103</t>
  </si>
  <si>
    <t>DESCHUTES-1104</t>
  </si>
  <si>
    <t>RAWSON-1103</t>
  </si>
  <si>
    <t>GRAND-ISLAND-2226</t>
  </si>
  <si>
    <t>BRENTWOOD-SUB-2112</t>
  </si>
  <si>
    <t>OLIVEHURST-1103</t>
  </si>
  <si>
    <t>JAMESON-1103</t>
  </si>
  <si>
    <t>WOODWARD-2108</t>
  </si>
  <si>
    <t>CLARKSVILLE-2104</t>
  </si>
  <si>
    <t>EL-NIDO-1101</t>
  </si>
  <si>
    <t>MC-CALL-1106</t>
  </si>
  <si>
    <t>STOREY-1109</t>
  </si>
  <si>
    <t>SANTA-MARIA-1107</t>
  </si>
  <si>
    <t>SAN-JOAQUIN-1112</t>
  </si>
  <si>
    <t>EIGHT-MILE-2106</t>
  </si>
  <si>
    <t>DIVIDE-1103</t>
  </si>
  <si>
    <t>TEMPLETON-2108</t>
  </si>
  <si>
    <t>ANITA-1105</t>
  </si>
  <si>
    <t>BARTON-1110</t>
  </si>
  <si>
    <t>HALF-MOON-BAY-1103</t>
  </si>
  <si>
    <t>LODI-1102</t>
  </si>
  <si>
    <t>OAKHURST-1102</t>
  </si>
  <si>
    <t>CATLETT-1101</t>
  </si>
  <si>
    <t>NARROWS-2105</t>
  </si>
  <si>
    <t>EAST-GRAND-1104</t>
  </si>
  <si>
    <t>MENDOCINO-1101</t>
  </si>
  <si>
    <t>OILFIELDS-1103</t>
  </si>
  <si>
    <t>EIGHT-MILE-2101</t>
  </si>
  <si>
    <t>PEASE-1103</t>
  </si>
  <si>
    <t>HALF-MOON-BAY-1101</t>
  </si>
  <si>
    <t>DAIRYLAND-1112</t>
  </si>
  <si>
    <t>TRES-VIAS-1101</t>
  </si>
  <si>
    <t>LAKEWOOD-2107</t>
  </si>
  <si>
    <t>LOS-OSITOS-2102</t>
  </si>
  <si>
    <t>KING-CITY-1103</t>
  </si>
  <si>
    <t>RIO-OSO-WOODLAND-#1-115</t>
  </si>
  <si>
    <t>COALINGA-NO.-2-1106?</t>
  </si>
  <si>
    <t>BRUNSWICK-1106</t>
  </si>
  <si>
    <t>REEDLEY-1106</t>
  </si>
  <si>
    <t>COTTONWOOD-1102</t>
  </si>
  <si>
    <t>LLAGAS-2106</t>
  </si>
  <si>
    <t>PLACERVILLE-1110</t>
  </si>
  <si>
    <t>PLACERVILLE-1111</t>
  </si>
  <si>
    <t>RIVER-ROCK-1101</t>
  </si>
  <si>
    <t>MERCED-1116</t>
  </si>
  <si>
    <t>COTTLE-1703</t>
  </si>
  <si>
    <t>COUNTRY-CLUB-1101</t>
  </si>
  <si>
    <t>BAKERSFIELD-2109</t>
  </si>
  <si>
    <t>CLARK-ROAD-1102</t>
  </si>
  <si>
    <t>DIAMOND-SPRINGS-1105</t>
  </si>
  <si>
    <t>BIG-RIVER-1101</t>
  </si>
  <si>
    <t>WYANDOTTE-1106</t>
  </si>
  <si>
    <t>MANCHESTER-1103</t>
  </si>
  <si>
    <t>RACETRACK-SUB-1704</t>
  </si>
  <si>
    <t>PUEBLO-2103</t>
  </si>
  <si>
    <t>GARBERVILLE-1101</t>
  </si>
  <si>
    <t>CHEROKEE-1102</t>
  </si>
  <si>
    <t>CHEROKEE-1101</t>
  </si>
  <si>
    <t>PHILO-1101</t>
  </si>
  <si>
    <t>STOREY-1105</t>
  </si>
  <si>
    <t>LOS-COCHES-1101</t>
  </si>
  <si>
    <t>MALAGA-1111</t>
  </si>
  <si>
    <t>CLAYTON-2213</t>
  </si>
  <si>
    <t>LAYTONVILLE-1101</t>
  </si>
  <si>
    <t>SILVERADO-2104</t>
  </si>
  <si>
    <t>LINCOLN-1104</t>
  </si>
  <si>
    <t>KINGSBURG-1113</t>
  </si>
  <si>
    <t>LOCKEFORD-SUB-2102</t>
  </si>
  <si>
    <t>RADUM-1105</t>
  </si>
  <si>
    <t>HARTER-1107</t>
  </si>
  <si>
    <t>PLEASANT-GROVE-2104</t>
  </si>
  <si>
    <t>LAKEWOOD-1102</t>
  </si>
  <si>
    <t>CHOWCHILLA-1101</t>
  </si>
  <si>
    <t>LAMONT-1106</t>
  </si>
  <si>
    <t>ATWATER-1103</t>
  </si>
  <si>
    <t>CASSIDY-2107</t>
  </si>
  <si>
    <t>CHICO-STATION-C-0401</t>
  </si>
  <si>
    <t>MARTINEZ-SOBRANTE-115</t>
  </si>
  <si>
    <t>MERCED-2101</t>
  </si>
  <si>
    <t>ATWATER-1108</t>
  </si>
  <si>
    <t>MARYSVILLE-1108</t>
  </si>
  <si>
    <t>GUERNSEY-1106</t>
  </si>
  <si>
    <t>WALL-0401</t>
  </si>
  <si>
    <t>HAMMER-1106</t>
  </si>
  <si>
    <t>WHEATLAND-1104</t>
  </si>
  <si>
    <t>PEASE-RIO-OSO-115</t>
  </si>
  <si>
    <t>CASTROVILLE-2104</t>
  </si>
  <si>
    <t>EAST-NICOLAUS-1103</t>
  </si>
  <si>
    <t>HOPLAND-1101</t>
  </si>
  <si>
    <t>PLUMAS-1102</t>
  </si>
  <si>
    <t>VALLEY-HOME-1701</t>
  </si>
  <si>
    <t>CAMDEN-1102</t>
  </si>
  <si>
    <t>RIVERBANK-1711</t>
  </si>
  <si>
    <t>LAKEWOOD-2111</t>
  </si>
  <si>
    <t>CLAYTON-2216</t>
  </si>
  <si>
    <t>OCEANO-1105</t>
  </si>
  <si>
    <t>BRUNSWICK-1104</t>
  </si>
  <si>
    <t>TEMPLETON-2110</t>
  </si>
  <si>
    <t>PEORIA-FLAT-1704</t>
  </si>
  <si>
    <t>TULUCAY-1101</t>
  </si>
  <si>
    <t>ATASCADERO-1101</t>
  </si>
  <si>
    <t>SONOMA-1105</t>
  </si>
  <si>
    <t>BORDEN-1101</t>
  </si>
  <si>
    <t>WESTPARK-1101</t>
  </si>
  <si>
    <t>CAROLANDS-0403</t>
  </si>
  <si>
    <t>SAN-RAMON-2104</t>
  </si>
  <si>
    <t>OTTER-1102</t>
  </si>
  <si>
    <t>OLD-RIVER-1102</t>
  </si>
  <si>
    <t>CALISTOGA-1102</t>
  </si>
  <si>
    <t>VALLEY-HOME-1703</t>
  </si>
  <si>
    <t>DOS-PALOS-1101</t>
  </si>
  <si>
    <t>KINGSBURG-1114</t>
  </si>
  <si>
    <t>MORRO-BAY-1101</t>
  </si>
  <si>
    <t>HALSEY-1102</t>
  </si>
  <si>
    <t>HERNDON-MANCHESTER-115</t>
  </si>
  <si>
    <t>OCEANO-1104</t>
  </si>
  <si>
    <t>LLAGAS-2105</t>
  </si>
  <si>
    <t>HIGGINS-1104</t>
  </si>
  <si>
    <t>KETTLEMAN-HILLS-2104</t>
  </si>
  <si>
    <t>HOLLISTER-2105</t>
  </si>
  <si>
    <t>BRUNSWICK-1107</t>
  </si>
  <si>
    <t>LOGAN-CREEK-2101</t>
  </si>
  <si>
    <t>SAN-LUIS-OBISPO-1108</t>
  </si>
  <si>
    <t>VASONA-1103</t>
  </si>
  <si>
    <t>LAKEVILLE-1102</t>
  </si>
  <si>
    <t>CORTINA-#1-60</t>
  </si>
  <si>
    <t>DAVIS-1110</t>
  </si>
  <si>
    <t>COVELO-1101</t>
  </si>
  <si>
    <t>WOODLAND-1112</t>
  </si>
  <si>
    <t>SAN-LUIS-OBISPO-1104</t>
  </si>
  <si>
    <t>BASALT-1106</t>
  </si>
  <si>
    <t>COTTLE-1704</t>
  </si>
  <si>
    <t>SANTA-NELLA-1104</t>
  </si>
  <si>
    <t>UKIAH-1113</t>
  </si>
  <si>
    <t>APPLE-HILL-1104</t>
  </si>
  <si>
    <t>JACOBS-CORNER-SUB-1101</t>
  </si>
  <si>
    <t>DIXON-1103</t>
  </si>
  <si>
    <t>GRASS-VALLEY-1101</t>
  </si>
  <si>
    <t>SANTA-ROSA-1102</t>
  </si>
  <si>
    <t>OLIVEHURST-1105</t>
  </si>
  <si>
    <t>TRACY-1106</t>
  </si>
  <si>
    <t>LAS-POSITAS-2108</t>
  </si>
  <si>
    <t>TRACY-1102</t>
  </si>
  <si>
    <t>JANES-CREEK-1104</t>
  </si>
  <si>
    <t>BANTA-1102</t>
  </si>
  <si>
    <t>MCKEE-1107</t>
  </si>
  <si>
    <t>FITCH-MOUNTAIN-1111</t>
  </si>
  <si>
    <t>PEORIA-FLAT-1701</t>
  </si>
  <si>
    <t>DIXON-1102</t>
  </si>
  <si>
    <t>BRUNSWICK-1110</t>
  </si>
  <si>
    <t>BAKERSFIELD-1102</t>
  </si>
  <si>
    <t>ASHLAN-AVENUE-2119</t>
  </si>
  <si>
    <t>ALTO-1120</t>
  </si>
  <si>
    <t>MERCED-FALLS-EXCHEQUER-70</t>
  </si>
  <si>
    <t>COLGATE-PALERMO-60</t>
  </si>
  <si>
    <t>JESSUP-1103</t>
  </si>
  <si>
    <t>BUCKS-CREEK-1102</t>
  </si>
  <si>
    <t>EL-CAPITAN-1105</t>
  </si>
  <si>
    <t>MAXWELL-1102</t>
  </si>
  <si>
    <t>CORNING-1104</t>
  </si>
  <si>
    <t>MORAGA-1105</t>
  </si>
  <si>
    <t>ORICK-1102</t>
  </si>
  <si>
    <t>OLETA-1102</t>
  </si>
  <si>
    <t>SAN-ARDO-1102</t>
  </si>
  <si>
    <t>MILPITAS-1108</t>
  </si>
  <si>
    <t>ZAMORA-1106</t>
  </si>
  <si>
    <t>COARSEGOLD-SUB-2103</t>
  </si>
  <si>
    <t>PIT-NO.-3-2101</t>
  </si>
  <si>
    <t>CAPAY-1101</t>
  </si>
  <si>
    <t>SAN-RAFAEL-1108</t>
  </si>
  <si>
    <t>PRUNEDALE-1110</t>
  </si>
  <si>
    <t>JARVIS-1110</t>
  </si>
  <si>
    <t>CAMP-EVERS-2104</t>
  </si>
  <si>
    <t>WEST-FRESNO-1112</t>
  </si>
  <si>
    <t>HARTLEY-1102</t>
  </si>
  <si>
    <t>FLINT-1101</t>
  </si>
  <si>
    <t>ELK-CREEK-1101</t>
  </si>
  <si>
    <t>COPPERMINE-1104</t>
  </si>
  <si>
    <t>EL-CAPITAN-1102</t>
  </si>
  <si>
    <t>HIGHLANDS-1104</t>
  </si>
  <si>
    <t>ALTO-1125</t>
  </si>
  <si>
    <t>MARYSVILLE-1102</t>
  </si>
  <si>
    <t>SALMON-CREEK-1101</t>
  </si>
  <si>
    <t>SOLEDAD-2102</t>
  </si>
  <si>
    <t>SPENCE-1123</t>
  </si>
  <si>
    <t>SAN-RAFAEL-1101</t>
  </si>
  <si>
    <t>MONTAGUE-2108</t>
  </si>
  <si>
    <t>SOBRANTE-1103</t>
  </si>
  <si>
    <t>TIDEWATER-2104</t>
  </si>
  <si>
    <t>MC-MULLIN-SUB-1106</t>
  </si>
  <si>
    <t>LINCOLN-1102</t>
  </si>
  <si>
    <t>PENRYN-1103</t>
  </si>
  <si>
    <t>SAN-RAFAEL-1104</t>
  </si>
  <si>
    <t>MAGUNDEN-1106</t>
  </si>
  <si>
    <t>PASO-ROBLES-1104</t>
  </si>
  <si>
    <t>GRAND-ISLAND-2224</t>
  </si>
  <si>
    <t>RICE-1101</t>
  </si>
  <si>
    <t>JARVIS-1106</t>
  </si>
  <si>
    <t>RED-BLUFF-1101</t>
  </si>
  <si>
    <t>CASTRO-VALLEY-1101</t>
  </si>
  <si>
    <t>CORNING-1103</t>
  </si>
  <si>
    <t>NEWARK-2107</t>
  </si>
  <si>
    <t>SAN-LEANDRO-SUB</t>
  </si>
  <si>
    <t>MILPITAS-1106</t>
  </si>
  <si>
    <t>ELECTRA-1101</t>
  </si>
  <si>
    <t>LOS-GATOS-1101</t>
  </si>
  <si>
    <t>CLOVERDALE-1102</t>
  </si>
  <si>
    <t>LOS-GATOS-1107</t>
  </si>
  <si>
    <t>ELECTRA-1102</t>
  </si>
  <si>
    <t>HUMBOLDT-TRINITY-115</t>
  </si>
  <si>
    <t>MILPITAS-1109</t>
  </si>
  <si>
    <t>VIERRA-1703</t>
  </si>
  <si>
    <t>BELMONT-1103</t>
  </si>
  <si>
    <t>DRUM-RIO-OSO-#2-115KV</t>
  </si>
  <si>
    <t>DRUM-RIO-OSO-#2-115</t>
  </si>
  <si>
    <t>LIVE-OAK-1104</t>
  </si>
  <si>
    <t>BANTA-1103</t>
  </si>
  <si>
    <t>PARLIER-1104</t>
  </si>
  <si>
    <t>BRENTWOOD-2112</t>
  </si>
  <si>
    <t>MIRABEL-1101</t>
  </si>
  <si>
    <t>SUISUN-1105</t>
  </si>
  <si>
    <t>PUTAH-CREEK-1103</t>
  </si>
  <si>
    <t>BOGUE-1103</t>
  </si>
  <si>
    <t>CLEAR-LAKE-1101</t>
  </si>
  <si>
    <t>FORT-ROSS-GUALALA-60</t>
  </si>
  <si>
    <t>PLACERVILLE-1112</t>
  </si>
  <si>
    <t>ALHAMBRA-1105</t>
  </si>
  <si>
    <t>DELMAR-1104</t>
  </si>
  <si>
    <t>CONTRA-COSTA-2113</t>
  </si>
  <si>
    <t>PEABODY-2105</t>
  </si>
  <si>
    <t>LOYOLA-1102</t>
  </si>
  <si>
    <t>MERCED-MERCED-FALLS-70</t>
  </si>
  <si>
    <t>BUTTE-1103</t>
  </si>
  <si>
    <t>LUCERNE-1103</t>
  </si>
  <si>
    <t>REDBUD-1101</t>
  </si>
  <si>
    <t>DELMAR-1103</t>
  </si>
  <si>
    <t>MORRO-BAY-1102</t>
  </si>
  <si>
    <t>SAN-MATEO-2102</t>
  </si>
  <si>
    <t>DUNBAR-1101</t>
  </si>
  <si>
    <t>ARCATA-1106</t>
  </si>
  <si>
    <t>NAPA-1112</t>
  </si>
  <si>
    <t>SAN-RAMON-2107</t>
  </si>
  <si>
    <t>NEW-HOPE-1101</t>
  </si>
  <si>
    <t>CALPELLA-1102</t>
  </si>
  <si>
    <t>BAY-MEADOWS-1104</t>
  </si>
  <si>
    <t>HORSESHOE-1106</t>
  </si>
  <si>
    <t>CAYETANO-2109</t>
  </si>
  <si>
    <t>BARRY-1103</t>
  </si>
  <si>
    <t>MT.-EDEN-1101</t>
  </si>
  <si>
    <t>FORT-BRAGG-STA-A-1101</t>
  </si>
  <si>
    <t>LIVINGTON-1104</t>
  </si>
  <si>
    <t>JESSUP-1102</t>
  </si>
  <si>
    <t>KERMAN-1101</t>
  </si>
  <si>
    <t>BERESFORD-0403</t>
  </si>
  <si>
    <t>FIREBAUGH-1103</t>
  </si>
  <si>
    <t>MAGUNDEN-1101</t>
  </si>
  <si>
    <t>CAMDEN-1103</t>
  </si>
  <si>
    <t>SANTA-MARIA-1108</t>
  </si>
  <si>
    <t>NEWBURG-1132</t>
  </si>
  <si>
    <t>ROB-ROY-2105</t>
  </si>
  <si>
    <t>HICKS-1114</t>
  </si>
  <si>
    <t>MIWUK-SUB-1701</t>
  </si>
  <si>
    <t>JACINTO-1101</t>
  </si>
  <si>
    <t>SPANISH-CREEK-4401</t>
  </si>
  <si>
    <t>SARATOGA-1113</t>
  </si>
  <si>
    <t>CAL-CEMENT-1101</t>
  </si>
  <si>
    <t>HENRIETTA-1108</t>
  </si>
  <si>
    <t>SANTA-MARIA-1105</t>
  </si>
  <si>
    <t>CARLOTTA-1121</t>
  </si>
  <si>
    <t>MISSION-1116</t>
  </si>
  <si>
    <t>EEL-RIVER-1101</t>
  </si>
  <si>
    <t>SYCAMORE-CREEK-1104</t>
  </si>
  <si>
    <t>TEJON-1103</t>
  </si>
  <si>
    <t>MESA-1103</t>
  </si>
  <si>
    <t>BAKERSFIELD-2106</t>
  </si>
  <si>
    <t>GEYSERVILLE-1101</t>
  </si>
  <si>
    <t>PANORAMA-1102</t>
  </si>
  <si>
    <t>WESTPARK-1108</t>
  </si>
  <si>
    <t>RIO-DELL-1102</t>
  </si>
  <si>
    <t>CORCORAN-1116</t>
  </si>
  <si>
    <t>RICE-1103</t>
  </si>
  <si>
    <t>WESTPARK-1112</t>
  </si>
  <si>
    <t>BRENTWOOD-2110</t>
  </si>
  <si>
    <t>KINGSBURG-1116</t>
  </si>
  <si>
    <t>LERDO-1107</t>
  </si>
  <si>
    <t>OROSI-1101</t>
  </si>
  <si>
    <t>SUISUN-1102</t>
  </si>
  <si>
    <t>ALPAUGH-1103</t>
  </si>
  <si>
    <t>DALY-CITY-1104</t>
  </si>
  <si>
    <t>FOOTHILL-1101</t>
  </si>
  <si>
    <t>EAST-MARYSVILLE-1105</t>
  </si>
  <si>
    <t>KIRKER-2106</t>
  </si>
  <si>
    <t>TIVY-VALLEY-1107</t>
  </si>
  <si>
    <t>WEEDPATCH-1106</t>
  </si>
  <si>
    <t>EVERGREEN-2105</t>
  </si>
  <si>
    <t>PETALUMA-C-1108</t>
  </si>
  <si>
    <t>BALFOUR-1101</t>
  </si>
  <si>
    <t>NORTH-TOWER-1104</t>
  </si>
  <si>
    <t>CALIFORNIA-AVE-1103</t>
  </si>
  <si>
    <t>MANCHESTER-1111</t>
  </si>
  <si>
    <t>KERN-OIL-1106</t>
  </si>
  <si>
    <t>TWISSELMAN-1102</t>
  </si>
  <si>
    <t>DEVILS-DEN-1102</t>
  </si>
  <si>
    <t>STANISLAUS-MELONES-SW-STA-RIVERBANK-JCT-SW-STA-115</t>
  </si>
  <si>
    <t>DOLAN-ROAD-1101</t>
  </si>
  <si>
    <t>SANTA-YNEZ-1101</t>
  </si>
  <si>
    <t>RESERVATION-ROAD-1102</t>
  </si>
  <si>
    <t>PLAINFIELD-1101</t>
  </si>
  <si>
    <t>MORGAN-HILL-2106</t>
  </si>
  <si>
    <t>BAKERSFIELD-1118</t>
  </si>
  <si>
    <t>MIRABEL-1102</t>
  </si>
  <si>
    <t>MC-CALL-1102</t>
  </si>
  <si>
    <t>BARTON-1115</t>
  </si>
  <si>
    <t>BRIDGEVILLE-GARBERVILLE-60</t>
  </si>
  <si>
    <t>BELL-1107</t>
  </si>
  <si>
    <t>TEMPLETON-2109</t>
  </si>
  <si>
    <t>PEACHTON-1101</t>
  </si>
  <si>
    <t>MANCHESTER-1108</t>
  </si>
  <si>
    <t>CLEAR-LAKE-1102</t>
  </si>
  <si>
    <t>DIAMOND-SPRINGS-1103</t>
  </si>
  <si>
    <t>CLOVIS-2110</t>
  </si>
  <si>
    <t>SUISUN-1108</t>
  </si>
  <si>
    <t>BEAR-VALLEY-2101</t>
  </si>
  <si>
    <t>STONE-EVERGREEN-METCALF-115</t>
  </si>
  <si>
    <t>MCMULLIN-1104</t>
  </si>
  <si>
    <t>CURTIS-1704</t>
  </si>
  <si>
    <t>MC-MULLIN-1104</t>
  </si>
  <si>
    <t>PENNGROVE-1101</t>
  </si>
  <si>
    <t>SANTA-ROSA-A-1110</t>
  </si>
  <si>
    <t>SWIFT-2110</t>
  </si>
  <si>
    <t>BARRY-1102</t>
  </si>
  <si>
    <t>MENDOTA-1103</t>
  </si>
  <si>
    <t>FORT-BRAGG-A-1102</t>
  </si>
  <si>
    <t>PEABODY-2109</t>
  </si>
  <si>
    <t>DINUBA-1102</t>
  </si>
  <si>
    <t>TEMPLETON-2111</t>
  </si>
  <si>
    <t>CORDELIA-1104</t>
  </si>
  <si>
    <t>CHOLAME-2102</t>
  </si>
  <si>
    <t>KERMAN-1103</t>
  </si>
  <si>
    <t>SAN-MIGUEL-1104</t>
  </si>
  <si>
    <t>DESCHUTES-1101</t>
  </si>
  <si>
    <t>WYANDOTTE-1103</t>
  </si>
  <si>
    <t>VALLEJO-STATION-B-0413</t>
  </si>
  <si>
    <t>SARATOGA-1111</t>
  </si>
  <si>
    <t>SOLEDAD-2101</t>
  </si>
  <si>
    <t>RACETRACK-1703</t>
  </si>
  <si>
    <t>PARADISE-1106</t>
  </si>
  <si>
    <t>HERDLYN-1102</t>
  </si>
  <si>
    <t>COALINGA-NO-2-1107</t>
  </si>
  <si>
    <t>MONTICELLO-1101</t>
  </si>
  <si>
    <t>SWIFT-2111</t>
  </si>
  <si>
    <t>DAVIS-1107</t>
  </si>
  <si>
    <t>STAGG-1103</t>
  </si>
  <si>
    <t>LAWRENCE-MONTA-VISTA-115</t>
  </si>
  <si>
    <t>WESTPARK-1111</t>
  </si>
  <si>
    <t>SILVERADO-2105</t>
  </si>
  <si>
    <t>SWIFT-2106</t>
  </si>
  <si>
    <t>GREEN-VALLEY-2102</t>
  </si>
  <si>
    <t>IGNACIO-1101</t>
  </si>
  <si>
    <t>SISQUOC-1104</t>
  </si>
  <si>
    <t>ANTLER-1101</t>
  </si>
  <si>
    <t>BUTTE-1105</t>
  </si>
  <si>
    <t>BARTON-1114</t>
  </si>
  <si>
    <t>WESTPARK-1103</t>
  </si>
  <si>
    <t>KIRKER-2103</t>
  </si>
  <si>
    <t>OLEUM-NORTH-TOWER-CHRISTIE-115</t>
  </si>
  <si>
    <t>CRESSEY-2103</t>
  </si>
  <si>
    <t>FULTON-HOPLAND-60</t>
  </si>
  <si>
    <t>FAIRHAVEN-1103</t>
  </si>
  <si>
    <t>CENTERVILLE-TABLE-MT.-60</t>
  </si>
  <si>
    <t>BARTON-1111</t>
  </si>
  <si>
    <t>COARSEGOLD-SUB-2104</t>
  </si>
  <si>
    <t>TIDEWATER-2110</t>
  </si>
  <si>
    <t>PLUMAS-1101</t>
  </si>
  <si>
    <t>WEEDPATCH-1101</t>
  </si>
  <si>
    <t>AUBERRY-1102</t>
  </si>
  <si>
    <t>TAMARACK-1102</t>
  </si>
  <si>
    <t>PLACERVILLE-2106</t>
  </si>
  <si>
    <t>ALPAUGH-1104</t>
  </si>
  <si>
    <t>MOUNTAIN-QUARRIES-2101</t>
  </si>
  <si>
    <t>WOLFE-1106</t>
  </si>
  <si>
    <t>TIVY-VALLEY-1106</t>
  </si>
  <si>
    <t>PIERCY-2109</t>
  </si>
  <si>
    <t>LOCKEFORD-2102</t>
  </si>
  <si>
    <t>FRUITLAND-1141</t>
  </si>
  <si>
    <t>BUTTE-ESQUON-60</t>
  </si>
  <si>
    <t>LLAGAS-2104</t>
  </si>
  <si>
    <t>DUMBARTON-1106</t>
  </si>
  <si>
    <t>WAHTOKE-1110</t>
  </si>
  <si>
    <t>DINUBA-1105</t>
  </si>
  <si>
    <t>CURTIS-1702</t>
  </si>
  <si>
    <t>COPPERMINE-1106</t>
  </si>
  <si>
    <t>PAUL-SWEET-2105</t>
  </si>
  <si>
    <t>GATES-TULARE-LAKE-70</t>
  </si>
  <si>
    <t>GRAND-ISLAND-2225</t>
  </si>
  <si>
    <t>EL-CAPITAN-1103</t>
  </si>
  <si>
    <t>FULTON-1105</t>
  </si>
  <si>
    <t>LAS-POSITAS-2109</t>
  </si>
  <si>
    <t>BELLEVUE-1102</t>
  </si>
  <si>
    <t>SAN-RAFAEL-1106</t>
  </si>
  <si>
    <t>EVERGREEN-2104</t>
  </si>
  <si>
    <t>PLACER-1103</t>
  </si>
  <si>
    <t>CLOVIS-1102</t>
  </si>
  <si>
    <t>EL-NIDO-1104</t>
  </si>
  <si>
    <t>FMC-1101</t>
  </si>
  <si>
    <t>FORT-BRAGG-A-1101</t>
  </si>
  <si>
    <t>COLEMAN-RED-BLUFF-60</t>
  </si>
  <si>
    <t>BIG-BASIN-1102</t>
  </si>
  <si>
    <t>EAST-STOCKTON-0402</t>
  </si>
  <si>
    <t>RICHMOND-1129</t>
  </si>
  <si>
    <t>KERN-KERN-FRONT-115</t>
  </si>
  <si>
    <t>SUISUN-1101</t>
  </si>
  <si>
    <t>DRUM-RIO-OSO-#1-115</t>
  </si>
  <si>
    <t>GEYSERVILLE-1102</t>
  </si>
  <si>
    <t>BELL-1109</t>
  </si>
  <si>
    <t>COLUMBIA-HILL-1101</t>
  </si>
  <si>
    <t>FIGARDEN-2103</t>
  </si>
  <si>
    <t>CAMP-EVERS-2105</t>
  </si>
  <si>
    <t>GEYSERS-#3-CLOVERDALE-115</t>
  </si>
  <si>
    <t>METTLER-1110</t>
  </si>
  <si>
    <t>OLD-RIVER-1103</t>
  </si>
  <si>
    <t>NORTH-TOWER-2201</t>
  </si>
  <si>
    <t>LINDEN-1104</t>
  </si>
  <si>
    <t>REDBUD-1102</t>
  </si>
  <si>
    <t>ESQUON-1101</t>
  </si>
  <si>
    <t>SHINGLE-SPRINGS-1103</t>
  </si>
  <si>
    <t>WEIMAR-#1-60</t>
  </si>
  <si>
    <t>ASHLAN-AVE-2118</t>
  </si>
  <si>
    <t>SAN-RAMON-2111</t>
  </si>
  <si>
    <t>EAST-NICOLAUS-1101</t>
  </si>
  <si>
    <t>VOLTA-1102</t>
  </si>
  <si>
    <t>SAN-RAMON-2119</t>
  </si>
  <si>
    <t>RINCON-1103</t>
  </si>
  <si>
    <t>CAYUCOS-1102</t>
  </si>
  <si>
    <t>PARADISE-1103</t>
  </si>
  <si>
    <t>LAMONT-1102</t>
  </si>
  <si>
    <t>EL-PATIO-1108</t>
  </si>
  <si>
    <t>WOODLAND-1105</t>
  </si>
  <si>
    <t>MC-KEE-1107</t>
  </si>
  <si>
    <t>VACA-DIXON-1104</t>
  </si>
  <si>
    <t>DUMBARTON-SUB-1102</t>
  </si>
  <si>
    <t>SANTA-ROSA-A-1103</t>
  </si>
  <si>
    <t>MCKEE-1105</t>
  </si>
  <si>
    <t>CANAL-1103</t>
  </si>
  <si>
    <t>EL-PATIO-1114</t>
  </si>
  <si>
    <t>PASO-ROBLES-1103</t>
  </si>
  <si>
    <t>BLACKWELL-2101</t>
  </si>
  <si>
    <t>VIERRA-1702</t>
  </si>
  <si>
    <t>FAMOSO-1103</t>
  </si>
  <si>
    <t>LIVINGSTON-1104</t>
  </si>
  <si>
    <t>POSO-MOUNTAIN-2101</t>
  </si>
  <si>
    <t>KENT-SW-STA-TULARE-LAKE-70</t>
  </si>
  <si>
    <t>CLOVIS-1108</t>
  </si>
  <si>
    <t>WILDWOOD-1101</t>
  </si>
  <si>
    <t>COALINGA-NO-1-1108</t>
  </si>
  <si>
    <t>STATION-E-EUREKA-1104</t>
  </si>
  <si>
    <t>ARCATA-1122</t>
  </si>
  <si>
    <t>WILLOW-CREEK-1103</t>
  </si>
  <si>
    <t>GERBER-1102</t>
  </si>
  <si>
    <t>PLEASANT-GROVE-2110</t>
  </si>
  <si>
    <t>GOOSE-LAKE-2104</t>
  </si>
  <si>
    <t>NEW-HOPE-1102</t>
  </si>
  <si>
    <t>FRUITVALE-1103</t>
  </si>
  <si>
    <t>KING-CITY-1106</t>
  </si>
  <si>
    <t>MERCED-1114</t>
  </si>
  <si>
    <t>MILLER-#1-115-/-TESLA-SALADO-#1</t>
  </si>
  <si>
    <t>LOS-MOLINOS-1101</t>
  </si>
  <si>
    <t>BOWLES-1103</t>
  </si>
  <si>
    <t>PEACHTON-1102</t>
  </si>
  <si>
    <t>LOS-OSITOS-2103</t>
  </si>
  <si>
    <t>MADISON-1105</t>
  </si>
  <si>
    <t>HATTON-1101</t>
  </si>
  <si>
    <t>MILPITAS-1105</t>
  </si>
  <si>
    <t>BUENA-VISTA-1106</t>
  </si>
  <si>
    <t>MC-ARTHUR-1101</t>
  </si>
  <si>
    <t>LINCOLN-1101</t>
  </si>
  <si>
    <t>STOREY-1106</t>
  </si>
  <si>
    <t>HOLLISTER-2102</t>
  </si>
  <si>
    <t>COLONY-1102</t>
  </si>
  <si>
    <t>STONE-CORRAL-1110</t>
  </si>
  <si>
    <t>WRIGHT-1110</t>
  </si>
  <si>
    <t>JACINTO-1102</t>
  </si>
  <si>
    <t>SANTA-YNEZ-1104</t>
  </si>
  <si>
    <t>SOBRANTE-GRIZZLY-CLAREMONT-#2-115KV</t>
  </si>
  <si>
    <t>PARADISE-1104</t>
  </si>
  <si>
    <t>WILLITS-1103</t>
  </si>
  <si>
    <t>DELMAR-2106</t>
  </si>
  <si>
    <t>BRUNSWICK-1102</t>
  </si>
  <si>
    <t>STELLING-1109</t>
  </si>
  <si>
    <t>COTATI-1105</t>
  </si>
  <si>
    <t>MADERA-1119</t>
  </si>
  <si>
    <t>SHEPHERD-2111</t>
  </si>
  <si>
    <t>ATWATER-1106</t>
  </si>
  <si>
    <t>FULTON-1104</t>
  </si>
  <si>
    <t>FRENCH-CAMP-1102</t>
  </si>
  <si>
    <t>UPPER-LAKE-1101</t>
  </si>
  <si>
    <t>AIRWAYS-1101</t>
  </si>
  <si>
    <t>BAY-MEADOWS-2101</t>
  </si>
  <si>
    <t>CORONA-1101</t>
  </si>
  <si>
    <t>WEST-FRESNO-1104</t>
  </si>
  <si>
    <t>CORRAL-1103</t>
  </si>
  <si>
    <t>DIXON-1105</t>
  </si>
  <si>
    <t>MANTECA-1706</t>
  </si>
  <si>
    <t>NORD-1103</t>
  </si>
  <si>
    <t>EAST-MARYSVILLE-1108</t>
  </si>
  <si>
    <t>HIGGINS-1107</t>
  </si>
  <si>
    <t>MARTELL-1102</t>
  </si>
  <si>
    <t>WILLITS-1104</t>
  </si>
  <si>
    <t>PLUMAS-2107</t>
  </si>
  <si>
    <t>CUYAMA-1103</t>
  </si>
  <si>
    <t>AVENAL-2102</t>
  </si>
  <si>
    <t>BOLINAS-1101</t>
  </si>
  <si>
    <t>CUYAMA-2102</t>
  </si>
  <si>
    <t>JOLON-1102</t>
  </si>
  <si>
    <t>PLUMAS-2106</t>
  </si>
  <si>
    <t>ORO-FINO-1101</t>
  </si>
  <si>
    <t>DESABLA-CENTERVILLE-60</t>
  </si>
  <si>
    <t>ORTIGA-1106</t>
  </si>
  <si>
    <t>WISE-1101</t>
  </si>
  <si>
    <t>ANTELOPE-1101</t>
  </si>
  <si>
    <t>CALIFORNIA-AVE-1114</t>
  </si>
  <si>
    <t>COTTONWOOD-1103</t>
  </si>
  <si>
    <t>DEEPWATER-1109</t>
  </si>
  <si>
    <t>SARATOGA-1105</t>
  </si>
  <si>
    <t>WYANDOTTE-1109</t>
  </si>
  <si>
    <t>ORTIGA-1105</t>
  </si>
  <si>
    <t>VICTOR-1102</t>
  </si>
  <si>
    <t>HAMMER-1109</t>
  </si>
  <si>
    <t>PAUL-SWEET-2106</t>
  </si>
  <si>
    <t>VACA-DIXON-1103</t>
  </si>
  <si>
    <t>KESWICK-CASCADE-60KV</t>
  </si>
  <si>
    <t>IGNACIO-MARE-ISLAND-#2-115</t>
  </si>
  <si>
    <t>RICE-1102</t>
  </si>
  <si>
    <t>SARATOGA-1115</t>
  </si>
  <si>
    <t>FORT-ORD-2107</t>
  </si>
  <si>
    <t>WOLFE-1113</t>
  </si>
  <si>
    <t>PANORAMA-1101</t>
  </si>
  <si>
    <t>CHRISTIE-FRANKLIN-#2-60</t>
  </si>
  <si>
    <t>FIGARDEN-SUB.-2107</t>
  </si>
  <si>
    <t>STANISLAUS-MELONES-SW-STA-MANTECA-#1-115</t>
  </si>
  <si>
    <t>CHOWCHILLA-KERCKOFF-2-115</t>
  </si>
  <si>
    <t>FORT-BRAGG-STA-A-1102</t>
  </si>
  <si>
    <t>TARAVAL-0402</t>
  </si>
  <si>
    <t>WILLOW-CREEK-1101</t>
  </si>
  <si>
    <t>OREGON-TRAIL-1103</t>
  </si>
  <si>
    <t>PERRY-1101</t>
  </si>
  <si>
    <t>MANCHESTER-1110</t>
  </si>
  <si>
    <t>PIT-NO.-5-1101</t>
  </si>
  <si>
    <t>CAYUCOS-1101</t>
  </si>
  <si>
    <t>ROUGH-AND-READY-ISLA-1102</t>
  </si>
  <si>
    <t>LLAGAS-2101</t>
  </si>
  <si>
    <t>AVENAL-2101</t>
  </si>
  <si>
    <t>CORCORAN-1106</t>
  </si>
  <si>
    <t>MENDOCINO-HARTLEY-60</t>
  </si>
  <si>
    <t>PASO-ROBLES-1108</t>
  </si>
  <si>
    <t>SANGER-1114</t>
  </si>
  <si>
    <t>UKIAH-1114</t>
  </si>
  <si>
    <t>RESERVATION-ROAD-1101</t>
  </si>
  <si>
    <t>RINCON-1102</t>
  </si>
  <si>
    <t>FULTON-SANTA-ROSA-#2-115</t>
  </si>
  <si>
    <t>KERN-OIL-1109</t>
  </si>
  <si>
    <t>ZACA-1102</t>
  </si>
  <si>
    <t>FULTON-1101</t>
  </si>
  <si>
    <t>MONTA-VISTA-BURNS-60-/-BURNS-LONE-STAR-#2</t>
  </si>
  <si>
    <t>ARCO-TULARE-LAKE-70</t>
  </si>
  <si>
    <t>OREGON-TRAIL-1104</t>
  </si>
  <si>
    <t>RIPON-1704</t>
  </si>
  <si>
    <t>MAXWELL-1106</t>
  </si>
  <si>
    <t>CHICO-STATION-A-1101</t>
  </si>
  <si>
    <t>MC-CALL-1107</t>
  </si>
  <si>
    <t>STAGG-2104</t>
  </si>
  <si>
    <t>FORT-SEWARD-1121</t>
  </si>
  <si>
    <t>SMYRNA-1101</t>
  </si>
  <si>
    <t>FORESTHILL-1101</t>
  </si>
  <si>
    <t>SONOMA-1107</t>
  </si>
  <si>
    <t>VACAVILLE-1111</t>
  </si>
  <si>
    <t>TRINIDAD-1101</t>
  </si>
  <si>
    <t>BULLARD-1109</t>
  </si>
  <si>
    <t>PUEBLO-2102</t>
  </si>
  <si>
    <t>MOLINO-1103</t>
  </si>
  <si>
    <t>RICHMOND-1127</t>
  </si>
  <si>
    <t>VINEYARD-2108</t>
  </si>
  <si>
    <t>ASHLAN-AVE-1104</t>
  </si>
  <si>
    <t>SAN-JOAQUIN-PH-#3-1103</t>
  </si>
  <si>
    <t>DIXON-LANDING-2103</t>
  </si>
  <si>
    <t>SYCAMORE-CREEK-1111</t>
  </si>
  <si>
    <t>ASHLAN-AVE-2105</t>
  </si>
  <si>
    <t>SHINGLE-SPRINGS-2110</t>
  </si>
  <si>
    <t>MERCED-1108</t>
  </si>
  <si>
    <t>ROB-ROY-2104</t>
  </si>
  <si>
    <t>ARCATA-1123</t>
  </si>
  <si>
    <t>LLAGAS-2107</t>
  </si>
  <si>
    <t>WYANDOTTE-1102</t>
  </si>
  <si>
    <t>BIG-BEND-1101</t>
  </si>
  <si>
    <t>HALSEY-1101</t>
  </si>
  <si>
    <t>PEORIA-1705</t>
  </si>
  <si>
    <t>LAKEVILLE-1101</t>
  </si>
  <si>
    <t>RIO-BRAVO-1106</t>
  </si>
  <si>
    <t>LOS-BANOS-MERCY-SPRINGS-SW-STA-70</t>
  </si>
  <si>
    <t>GATES-1104</t>
  </si>
  <si>
    <t>VALLEY-SPRINGS-#2-60</t>
  </si>
  <si>
    <t>LAWRENCE-1106</t>
  </si>
  <si>
    <t>METCALF-MOSS-LANDING-#2-230</t>
  </si>
  <si>
    <t>FAIRVIEW-2206</t>
  </si>
  <si>
    <t>QUINTO-SW-STA-WESTLEY-230</t>
  </si>
  <si>
    <t>RICHMOND-R-1121</t>
  </si>
  <si>
    <t>PUEBLO-1105</t>
  </si>
  <si>
    <t>EL-CAPITAN-1104</t>
  </si>
  <si>
    <t>MARICOPA-COPUS-70</t>
  </si>
  <si>
    <t>SHINGLE-SPRINGS-2108</t>
  </si>
  <si>
    <t>VIERRA-1701</t>
  </si>
  <si>
    <t>CONTRA-COSTA-2107</t>
  </si>
  <si>
    <t>DAVIS-1105</t>
  </si>
  <si>
    <t>JANES-CREEK-1101</t>
  </si>
  <si>
    <t>HICKS-2101</t>
  </si>
  <si>
    <t>PIKE-CITY-1101</t>
  </si>
  <si>
    <t>BRUNSWICK-1105</t>
  </si>
  <si>
    <t>DEEPWATER-1107</t>
  </si>
  <si>
    <t>LIVE-OAK-KERN-OIL-115</t>
  </si>
  <si>
    <t>PEABODY-2112</t>
  </si>
  <si>
    <t>DUNBAR-1103</t>
  </si>
  <si>
    <t>SONOMA-1103</t>
  </si>
  <si>
    <t>NARROWS-#1-TAP-60KV</t>
  </si>
  <si>
    <t>SAN-LEANDRO-U-1114</t>
  </si>
  <si>
    <t>COLUMBUS-1103</t>
  </si>
  <si>
    <t>POTTER-VALLEY-P-H-1104</t>
  </si>
  <si>
    <t>VALLEJO-STATION-B-1101</t>
  </si>
  <si>
    <t>TASSAJARA-2103</t>
  </si>
  <si>
    <t>COTATI-1104</t>
  </si>
  <si>
    <t>VASONA-1101</t>
  </si>
  <si>
    <t>MADISON-1103</t>
  </si>
  <si>
    <t>MONTE-RIO-1113</t>
  </si>
  <si>
    <t>MADERA-1106</t>
  </si>
  <si>
    <t>LAS-GALLINAS-A-1106</t>
  </si>
  <si>
    <t>MOUNTAIN-VIEW-1105</t>
  </si>
  <si>
    <t>CASTRO-VALLEY-1106</t>
  </si>
  <si>
    <t>VIEJO-2201</t>
  </si>
  <si>
    <t>KERN-OIL-1110</t>
  </si>
  <si>
    <t>MT-EDEN-1108</t>
  </si>
  <si>
    <t>CARRIZO-PLAINS-1101</t>
  </si>
  <si>
    <t>CABRILLO-1104</t>
  </si>
  <si>
    <t>BARTON-1108</t>
  </si>
  <si>
    <t>JARVIS-1105</t>
  </si>
  <si>
    <t>SAN-ARDO-1101</t>
  </si>
  <si>
    <t>ALMENDRA-JCT-NICOLAUS-60</t>
  </si>
  <si>
    <t>MORGAN-HILL-2108</t>
  </si>
  <si>
    <t>OAKLAND-X-401</t>
  </si>
  <si>
    <t>CALIFORNIA-AVE-1113</t>
  </si>
  <si>
    <t>POSO-MOUNTAIN-2104</t>
  </si>
  <si>
    <t>SAN-MIGUEL-1106</t>
  </si>
  <si>
    <t>KERMAN-1106</t>
  </si>
  <si>
    <t>TULARE-LAKE-1106</t>
  </si>
  <si>
    <t>SANGER-1104</t>
  </si>
  <si>
    <t>SALINAS-1103</t>
  </si>
  <si>
    <t>SISQUOC-SANTA-YNEZ-SW-STA-115</t>
  </si>
  <si>
    <t>CHOLAME-1101</t>
  </si>
  <si>
    <t>ORLAND-STATION-B-1103</t>
  </si>
  <si>
    <t>STILLWATER-STATION-1101</t>
  </si>
  <si>
    <t>FELLOWS-2104</t>
  </si>
  <si>
    <t>COALINGA-NO-2-1105</t>
  </si>
  <si>
    <t>CAMBRIA-1101</t>
  </si>
  <si>
    <t>STOCKDALE-2114</t>
  </si>
  <si>
    <t>MENLO-0403</t>
  </si>
  <si>
    <t>MORAGA-1104</t>
  </si>
  <si>
    <t>CHOWCHILLA-1106</t>
  </si>
  <si>
    <t>COUNTRY-CLUB-0402</t>
  </si>
  <si>
    <t>KESWICK-1101</t>
  </si>
  <si>
    <t>MIWUK-1701</t>
  </si>
  <si>
    <t>TEJON-1106</t>
  </si>
  <si>
    <t>MAXWELL-1105</t>
  </si>
  <si>
    <t>ARBUCKLE-1104</t>
  </si>
  <si>
    <t>SANTA-MARIA-1106</t>
  </si>
  <si>
    <t>ASHLAN-AVE-2115</t>
  </si>
  <si>
    <t>BONNIE-NOOK-1101</t>
  </si>
  <si>
    <t>CORCORAN-1104</t>
  </si>
  <si>
    <t>FORT-ROSS-1121</t>
  </si>
  <si>
    <t>PLAINFIELD-1106</t>
  </si>
  <si>
    <t>STOCKDALE-2112</t>
  </si>
  <si>
    <t>LAMONT-1107</t>
  </si>
  <si>
    <t>OLD-RIVER-1105</t>
  </si>
  <si>
    <t>EL-PECO-1105</t>
  </si>
  <si>
    <t>GONZALES-1103</t>
  </si>
  <si>
    <t>EAST-NICOLAUS-1102</t>
  </si>
  <si>
    <t>WAHTOKE-1108</t>
  </si>
  <si>
    <t>CRESSEY-2104</t>
  </si>
  <si>
    <t>BARTON-1116</t>
  </si>
  <si>
    <t>SAN-JOSE-A-1112</t>
  </si>
  <si>
    <t>TAFT-1101,-TAFT-1108</t>
  </si>
  <si>
    <t>ANGIOLA-1103</t>
  </si>
  <si>
    <t>METTLER-1109</t>
  </si>
  <si>
    <t>MESA-1101</t>
  </si>
  <si>
    <t>LINCOLN-1105</t>
  </si>
  <si>
    <t>ZACA-1101</t>
  </si>
  <si>
    <t>TULARE-LAKE-1108</t>
  </si>
  <si>
    <t>TULARE-LAKE-2108</t>
  </si>
  <si>
    <t>RINCON-1104</t>
  </si>
  <si>
    <t>WYANDOTTE-1110</t>
  </si>
  <si>
    <t>NORTH-TOWER-1108</t>
  </si>
  <si>
    <t>HONCUT-1101</t>
  </si>
  <si>
    <t>COARSEGOLD-2103</t>
  </si>
  <si>
    <t>PALMER-1101</t>
  </si>
  <si>
    <t>DEL-MAR-1103</t>
  </si>
  <si>
    <t>SAN-JOAQUIN-#2-1103</t>
  </si>
  <si>
    <t>WEBER-1113</t>
  </si>
  <si>
    <t>NEWARK-1106</t>
  </si>
  <si>
    <t>DIAMOND-SPRINGS-1107</t>
  </si>
  <si>
    <t>TULARE-LAKE-1104</t>
  </si>
  <si>
    <t>EDENVALE-2107</t>
  </si>
  <si>
    <t>VALLEY-HOME-1704</t>
  </si>
  <si>
    <t>MC-MULLIN-1106</t>
  </si>
  <si>
    <t>NORD-1105</t>
  </si>
  <si>
    <t>RUSSELL-(SMUD)-2101</t>
  </si>
  <si>
    <t>PENRYN-1105</t>
  </si>
  <si>
    <t>FORT-BRAGG-A-1104</t>
  </si>
  <si>
    <t>GREENBRAE-1104</t>
  </si>
  <si>
    <t>FAMOSO-1102</t>
  </si>
  <si>
    <t>AUBERRY-1101</t>
  </si>
  <si>
    <t>JACOBS-CORNER-1102</t>
  </si>
  <si>
    <t>EDENVALE-2106</t>
  </si>
  <si>
    <t>DIAMOND-SPRINGS-1106</t>
  </si>
  <si>
    <t>BRIDGEVILLE-1102</t>
  </si>
  <si>
    <t>LAKEVIEW-1106</t>
  </si>
  <si>
    <t>LE-GRAND-1104</t>
  </si>
  <si>
    <t>GUSTINE-1101</t>
  </si>
  <si>
    <t>VACA-DIXON-1101</t>
  </si>
  <si>
    <t>ROSSMOOR-1105</t>
  </si>
  <si>
    <t>EL-DORADO-PH-2101</t>
  </si>
  <si>
    <t>STANISLAUS-1701</t>
  </si>
  <si>
    <t>KONOCTI-1108</t>
  </si>
  <si>
    <t>SANTA-RITA-1105</t>
  </si>
  <si>
    <t>ROSSMOOR-1103</t>
  </si>
  <si>
    <t>ATWATER-1102</t>
  </si>
  <si>
    <t>OAKHURST-1101</t>
  </si>
  <si>
    <t>FROGTOWN-1701</t>
  </si>
  <si>
    <t>CLARKSVILLE-2105</t>
  </si>
  <si>
    <t>BEN-LOMOND-1101</t>
  </si>
  <si>
    <t>KING-CITY-1102</t>
  </si>
  <si>
    <t>NOVATO-1103</t>
  </si>
  <si>
    <t>FREMONT-1107</t>
  </si>
  <si>
    <t>KERMAN-1102</t>
  </si>
  <si>
    <t>RAINBOW-1106</t>
  </si>
  <si>
    <t>BAKERSFIELD-1114</t>
  </si>
  <si>
    <t>FORT-SEWARD-1122</t>
  </si>
  <si>
    <t>AIRWAYS-1105</t>
  </si>
  <si>
    <t>SHADY-GLEN-1101</t>
  </si>
  <si>
    <t>OCEANO-1102</t>
  </si>
  <si>
    <t>CUYAMA-2101</t>
  </si>
  <si>
    <t>TYLER-1104</t>
  </si>
  <si>
    <t>BAYWOOD-1101</t>
  </si>
  <si>
    <t>7TH-STANDARD-2102</t>
  </si>
  <si>
    <t>VALLEY-VIEW-1106</t>
  </si>
  <si>
    <t>BIOLA-1101</t>
  </si>
  <si>
    <t>JARVIS-1108</t>
  </si>
  <si>
    <t>GIFFEN-1102</t>
  </si>
  <si>
    <t>OLD-RIVER-1104</t>
  </si>
  <si>
    <t>SAN-LEANDRO-U-1107</t>
  </si>
  <si>
    <t>PAUL-SWEET-2109</t>
  </si>
  <si>
    <t>PINE-GROVE-1102</t>
  </si>
  <si>
    <t>EEL-RIVER-1102</t>
  </si>
  <si>
    <t>WILLOW-PASS-2108</t>
  </si>
  <si>
    <t>DUNLAP-1103</t>
  </si>
  <si>
    <t>POSO-MOUNTAIN-2103</t>
  </si>
  <si>
    <t>SF-E-1103</t>
  </si>
  <si>
    <t>PAUL-SWEET-2104</t>
  </si>
  <si>
    <t>MOUNTAIN-VIEW-1113</t>
  </si>
  <si>
    <t>SAN-BERNARD-1101</t>
  </si>
  <si>
    <t>CAMP-EVERS-2103</t>
  </si>
  <si>
    <t>WOLFE-1104</t>
  </si>
  <si>
    <t>STOREY-1104</t>
  </si>
  <si>
    <t>WHEELER-RIDGE-1101</t>
  </si>
  <si>
    <t>SHINGLE-SPRINGS-1104</t>
  </si>
  <si>
    <t>SANTA-MARIA-1112</t>
  </si>
  <si>
    <t>HARRIS-1109</t>
  </si>
  <si>
    <t>STOREY-1107</t>
  </si>
  <si>
    <t>HAMILTON-A-1101</t>
  </si>
  <si>
    <t>WOODLAND-1109</t>
  </si>
  <si>
    <t>VASONA-1102</t>
  </si>
  <si>
    <t>STOCKDALE-1111</t>
  </si>
  <si>
    <t>HENRIETTA-1104</t>
  </si>
  <si>
    <t>MC-CALL-1103</t>
  </si>
  <si>
    <t>PANOCHE-1101</t>
  </si>
  <si>
    <t>ARCO-TULARE-LAKE-70-KV</t>
  </si>
  <si>
    <t>KERN-OIL-1116</t>
  </si>
  <si>
    <t>EL-PATIO-1113</t>
  </si>
  <si>
    <t>SANGER-1108</t>
  </si>
  <si>
    <t>MC-KEE-1103</t>
  </si>
  <si>
    <t>KINGSBURG-1111</t>
  </si>
  <si>
    <t>DAIRYLAND-1102</t>
  </si>
  <si>
    <t>MORAGA-SAN-LEANDRO-#2-115KV</t>
  </si>
  <si>
    <t>KESWICK-TRINITY-60KV</t>
  </si>
  <si>
    <t>VACA-DIXON-1105</t>
  </si>
  <si>
    <t>CENTERVILLE-TABLE-MOUNTAIN-OROVILLE</t>
  </si>
  <si>
    <t>CHOWCHILLA-1103</t>
  </si>
  <si>
    <t>KIRKER-2109</t>
  </si>
  <si>
    <t>STAFFORD-1101</t>
  </si>
  <si>
    <t>CANAL-1102</t>
  </si>
  <si>
    <t>DIABLO-MIDWAY-#2-500KV</t>
  </si>
  <si>
    <t>LAWRENCE-1110</t>
  </si>
  <si>
    <t>TYLER-SUB</t>
  </si>
  <si>
    <t>OROSI-1103</t>
  </si>
  <si>
    <t>MABURY-1104</t>
  </si>
  <si>
    <t>CARNERAS-1103</t>
  </si>
  <si>
    <t>BORDEN-1103</t>
  </si>
  <si>
    <t>VOLTA-1101</t>
  </si>
  <si>
    <t>BAHIA-1103</t>
  </si>
  <si>
    <t>STILLWATER-1102</t>
  </si>
  <si>
    <t>POSO-MOUNTAIN-2101/KERN-OIL-1104</t>
  </si>
  <si>
    <t>ANDERSON-1101</t>
  </si>
  <si>
    <t>CARUTHERS-1104</t>
  </si>
  <si>
    <t>EIGHT-MILE-SUBSTATION</t>
  </si>
  <si>
    <t>FIGARDEN-2110</t>
  </si>
  <si>
    <t>WILKINS-SLOUGH-1102</t>
  </si>
  <si>
    <t>TRIMBLE-1105</t>
  </si>
  <si>
    <t>OLIVEHURST-1102</t>
  </si>
  <si>
    <t>GREEN-VALLEY-2104</t>
  </si>
  <si>
    <t>FAIRWAY-1104</t>
  </si>
  <si>
    <t>DIXON-LANDING-2109</t>
  </si>
  <si>
    <t>ALMADEN-1111</t>
  </si>
  <si>
    <t>HICKS-1113</t>
  </si>
  <si>
    <t>PAUL-SWEET-2107</t>
  </si>
  <si>
    <t>BARRETT-0402</t>
  </si>
  <si>
    <t>BARTON-1109</t>
  </si>
  <si>
    <t>DALY-CITY-1105</t>
  </si>
  <si>
    <t>PUTAH-CREEK-1102</t>
  </si>
  <si>
    <t>IGNACIO-MARE-ISLAND-#2</t>
  </si>
  <si>
    <t>COUNTRY-CLUB-1105</t>
  </si>
  <si>
    <t>DEL-MONTE-2104</t>
  </si>
  <si>
    <t>MERCED-FALLS-EXCHEQUER-70KV</t>
  </si>
  <si>
    <t>SAN-RAFAEL-1109</t>
  </si>
  <si>
    <t>CAL-WATER-1103</t>
  </si>
  <si>
    <t>WOODLAND-1110</t>
  </si>
  <si>
    <t>RANCHERS-COTTON-1101</t>
  </si>
  <si>
    <t>TEMBLOR-KERNRIDGE-115KV</t>
  </si>
  <si>
    <t>STAGG-2107</t>
  </si>
  <si>
    <t>TASSAJARA-2107</t>
  </si>
  <si>
    <t>MONTA-VISTA-LOS-ALTOS-60KV</t>
  </si>
  <si>
    <t>BALCH-SANGER-115KV</t>
  </si>
  <si>
    <t>TRACY-1104</t>
  </si>
  <si>
    <t>LAMMERS-1101</t>
  </si>
  <si>
    <t>ESSEX-JCT-ORICK-60KV</t>
  </si>
  <si>
    <t>LOS-COCHES-1102</t>
  </si>
  <si>
    <t>BANTA-1101</t>
  </si>
  <si>
    <t>LEMOORE-1102</t>
  </si>
  <si>
    <t>EAST-STOCKTON-1101</t>
  </si>
  <si>
    <t>LAMMERS-1103</t>
  </si>
  <si>
    <t>SUISUN-1104</t>
  </si>
  <si>
    <t>BONITA-1102</t>
  </si>
  <si>
    <t>ALLEGHANY-1101</t>
  </si>
  <si>
    <t>BAKERSFIELD-2104</t>
  </si>
  <si>
    <t>LE-GRAND-1112</t>
  </si>
  <si>
    <t>MORMON-1103</t>
  </si>
  <si>
    <t>WEST-LANE-1102</t>
  </si>
  <si>
    <t>SARATOGA-1114</t>
  </si>
  <si>
    <t>ATWATER-1104</t>
  </si>
  <si>
    <t>BOWLES-1104</t>
  </si>
  <si>
    <t>MT-EDEN-1110</t>
  </si>
  <si>
    <t>SARATOGA-1104</t>
  </si>
  <si>
    <t>HICKS-1108</t>
  </si>
  <si>
    <t>GOLD-HILL-BELLOTA-LOCKEFORD-115KV</t>
  </si>
  <si>
    <t>SAUSALITO-1101</t>
  </si>
  <si>
    <t>COARSEGOLD-2104</t>
  </si>
  <si>
    <t>EL-NIDO-1103</t>
  </si>
  <si>
    <t>EL-NIDO-1102</t>
  </si>
  <si>
    <t>LOGAN-CREEK-1102</t>
  </si>
  <si>
    <t>MORGAN-HILL-2110</t>
  </si>
  <si>
    <t>SAN-RAFAEL-1105</t>
  </si>
  <si>
    <t>CRAZY-HORSE-CANYON-SALINAS-SOLEDAD</t>
  </si>
  <si>
    <t>SAN-LUIS-OBISPO-1105</t>
  </si>
  <si>
    <t>ANYTA-1106</t>
  </si>
  <si>
    <t>LOCKEFORD-2101</t>
  </si>
  <si>
    <t>EDENVALE-2111</t>
  </si>
  <si>
    <t>CHESTER-1102</t>
  </si>
  <si>
    <t>TEJON-LEBEC-70KV</t>
  </si>
  <si>
    <t>MILLBRAE-1104</t>
  </si>
  <si>
    <t>FULTON-CALISTOGA-60KV</t>
  </si>
  <si>
    <t>ASHLAN-AVE-1113</t>
  </si>
  <si>
    <t>IGNACIO-LAS-GALLINAS-115KV</t>
  </si>
  <si>
    <t>TWISSELMAN-2105</t>
  </si>
  <si>
    <t>COALINGA-NO-2-1106</t>
  </si>
  <si>
    <t>NORD-1104</t>
  </si>
  <si>
    <t>SF-H-1108</t>
  </si>
  <si>
    <t>HARDWICK-1101</t>
  </si>
  <si>
    <t>SMYRNA-1103</t>
  </si>
  <si>
    <t>MILLBRAE-1108</t>
  </si>
  <si>
    <t>DEVILS-DEN-1101</t>
  </si>
  <si>
    <t>OLEUM-MARTINEZ-115KV</t>
  </si>
  <si>
    <t>CASTRO-VALLEY-1102</t>
  </si>
  <si>
    <t>FAIRHAVEN-1104</t>
  </si>
  <si>
    <t>NORTH-BRANCH-1101</t>
  </si>
  <si>
    <t>DAVIS-1106</t>
  </si>
  <si>
    <t>ATLANTIC-PLEASANT-GROVE-#2-115KV-CONDUCTOR</t>
  </si>
  <si>
    <t>JOLON-1103</t>
  </si>
  <si>
    <t>TAFT-1108</t>
  </si>
  <si>
    <t>VALLEJO-B-1101</t>
  </si>
  <si>
    <t>SAN-JOAQUIN-#3-1103</t>
  </si>
  <si>
    <t>SUNOL-1101</t>
  </si>
  <si>
    <t>LEMOORE-1105</t>
  </si>
  <si>
    <t>BUELLTON-1102</t>
  </si>
  <si>
    <t>SAN-LEANDRO-U-1112</t>
  </si>
  <si>
    <t>COTTLE-1708</t>
  </si>
  <si>
    <t>NEWMAN-1106</t>
  </si>
  <si>
    <t>MARTIN-EAST-GRAND,-115-KV</t>
  </si>
  <si>
    <t>COARSEGOLD-2102</t>
  </si>
  <si>
    <t>EDENVALE-1102</t>
  </si>
  <si>
    <t>MERIDIAN-1102</t>
  </si>
  <si>
    <t>GEYSERS-#12-FULTON-230KV</t>
  </si>
  <si>
    <t>SAN-PABLO-1105</t>
  </si>
  <si>
    <t>NORCO-1101</t>
  </si>
  <si>
    <t>TRIMBLE-2116</t>
  </si>
  <si>
    <t>ROSSMOOR-1104</t>
  </si>
  <si>
    <t>WEBER-1114</t>
  </si>
  <si>
    <t>FREMONT-1109</t>
  </si>
  <si>
    <t>GRAND-ISLAND-2223</t>
  </si>
  <si>
    <t>COLUSA-1103</t>
  </si>
  <si>
    <t>DUMBARTON-1108</t>
  </si>
  <si>
    <t>COLGATE-ALLEGHANY-60KV</t>
  </si>
  <si>
    <t>KERN-OIL-1114</t>
  </si>
  <si>
    <t>ALMADEN-1101</t>
  </si>
  <si>
    <t>SAND-CREEK-1103</t>
  </si>
  <si>
    <t>PEORIA-1701</t>
  </si>
  <si>
    <t>TEVIS-2104</t>
  </si>
  <si>
    <t>CALIFORNIA-AVE-1110</t>
  </si>
  <si>
    <t>LERDO-KERN-OIL-7TH-STANDARD-115KV</t>
  </si>
  <si>
    <t>SIERRA-(PSE)-TAP-115KV</t>
  </si>
  <si>
    <t>CORONA-1103</t>
  </si>
  <si>
    <t>ORO-LOMA-1117</t>
  </si>
  <si>
    <t>WOODWARD-2109</t>
  </si>
  <si>
    <t>BIG-BEND-1102</t>
  </si>
  <si>
    <t>DESABLA-CENTERVILLE-60-KV</t>
  </si>
  <si>
    <t>CLIFF-DRIVE-0401</t>
  </si>
  <si>
    <t>FORD-ORD-2106</t>
  </si>
  <si>
    <t>MC-KEE-1112</t>
  </si>
  <si>
    <t>CORTINA-#4-60KV</t>
  </si>
  <si>
    <t>SAN-BENITO-2104</t>
  </si>
  <si>
    <t>WOODSIDE-1105</t>
  </si>
  <si>
    <t>SARATOGA-1107</t>
  </si>
  <si>
    <t>DAVIS-1104</t>
  </si>
  <si>
    <t>BARTON-1106</t>
  </si>
  <si>
    <t>MC-CALL-1101</t>
  </si>
  <si>
    <t>SARATOGA-1109</t>
  </si>
  <si>
    <t>MENDOTA-1102</t>
  </si>
  <si>
    <t>VACAVILLE-1107</t>
  </si>
  <si>
    <t>MADERA-1104</t>
  </si>
  <si>
    <t>VACAVILLE-1110</t>
  </si>
  <si>
    <t>WHITMORE-1101</t>
  </si>
  <si>
    <t>ELK-GUALALA-60KV,-GUALALA-1111</t>
  </si>
  <si>
    <t>GOOSE-LAKE-1103</t>
  </si>
  <si>
    <t>OCEANO-1106</t>
  </si>
  <si>
    <t>AVENA-1702</t>
  </si>
  <si>
    <t>KERMAN-1104</t>
  </si>
  <si>
    <t>SANTA-YNEZ-1102</t>
  </si>
  <si>
    <t>DAIRYLAND-1113</t>
  </si>
  <si>
    <t>AUBURN-1101</t>
  </si>
  <si>
    <t>BAIR-1103</t>
  </si>
  <si>
    <t>GUERNSEY-1104</t>
  </si>
  <si>
    <t>GATES-1101</t>
  </si>
  <si>
    <t>LAMONT-1105</t>
  </si>
  <si>
    <t>TAFT-1103</t>
  </si>
  <si>
    <t>BUENA-VISTA-1104</t>
  </si>
  <si>
    <t>MEADOW-LANE-2110</t>
  </si>
  <si>
    <t>NORTECH-2110</t>
  </si>
  <si>
    <t>DIXON-1106</t>
  </si>
  <si>
    <t>MT-EDEN-1109</t>
  </si>
  <si>
    <t>CANTUA-1103</t>
  </si>
  <si>
    <t>FREMONT-1108</t>
  </si>
  <si>
    <t>VEDDER-TAP-115KV</t>
  </si>
  <si>
    <t>SAN-JOSE-B-1116</t>
  </si>
  <si>
    <t>LEMOORE-1103</t>
  </si>
  <si>
    <t>VACA-VACAVILLE-JAMESON-N-TOWER-115KV</t>
  </si>
  <si>
    <t>WELLFIELD-1102</t>
  </si>
  <si>
    <t>SHAFTER-1112</t>
  </si>
  <si>
    <t>MANTECA-1707</t>
  </si>
  <si>
    <t>CALAVERAS-CEMENT-SUBSTATION</t>
  </si>
  <si>
    <t>EL-PATIO-1104</t>
  </si>
  <si>
    <t>TESLA-METCALF-500KV</t>
  </si>
  <si>
    <t>SAN-LEANDRO-U-1101</t>
  </si>
  <si>
    <t>WOODLAND-1108</t>
  </si>
  <si>
    <t>TERMINOUS-1103</t>
  </si>
  <si>
    <t>SANTA-ROSA-A-1106</t>
  </si>
  <si>
    <t>MOLINO-1104</t>
  </si>
  <si>
    <t>LAKEVIEW-1103</t>
  </si>
  <si>
    <t>WAHTOKE-1107</t>
  </si>
  <si>
    <t>GIRVAN-1101</t>
  </si>
  <si>
    <t>CLOVERDALE-1101</t>
  </si>
  <si>
    <t>HIGHLANDS-1102</t>
  </si>
  <si>
    <t>KNIGHTS-LANDING-1101</t>
  </si>
  <si>
    <t>GONZALES-1104</t>
  </si>
  <si>
    <t>DALY-CITY-1112</t>
  </si>
  <si>
    <t>EVERGREEN-2102</t>
  </si>
  <si>
    <t>TRES-PINOS-1111</t>
  </si>
  <si>
    <t>SAN-BENITO-2102</t>
  </si>
  <si>
    <t>FIREBAUGH-1101</t>
  </si>
  <si>
    <t>ELK-HILLS-1104</t>
  </si>
  <si>
    <t>COUNTRY-CLUB-1103</t>
  </si>
  <si>
    <t>MEADOW-LANE-2103</t>
  </si>
  <si>
    <t>MANCHESTER-1102</t>
  </si>
  <si>
    <t>CASTRO-VALLEY-1110</t>
  </si>
  <si>
    <t>NARROWS-2102</t>
  </si>
  <si>
    <t>ORLAND-B-1101</t>
  </si>
  <si>
    <t>NORD-1106</t>
  </si>
  <si>
    <t>DINUBA-1104</t>
  </si>
  <si>
    <t>SAN-JOAQUIN-POWER-HOUSE-NO-2-1103</t>
  </si>
  <si>
    <t>JAMESON-1102</t>
  </si>
  <si>
    <t>HICKS-1116</t>
  </si>
  <si>
    <t>ROUND-MTN-COTTONWOOD-#3-230KV</t>
  </si>
  <si>
    <t>CLAY-1101</t>
  </si>
  <si>
    <t>CARBONA-1101</t>
  </si>
  <si>
    <t>GLENN-#1-60KV</t>
  </si>
  <si>
    <t>DRUM-RIO-OSO-#1-115KV</t>
  </si>
  <si>
    <t>IONE-1101</t>
  </si>
  <si>
    <t>STOCKDALE-2111</t>
  </si>
  <si>
    <t>WILSON-ATWATER-#2-115KV</t>
  </si>
  <si>
    <t>CHALLENGE-1102</t>
  </si>
  <si>
    <t>EL-CAPITAN-2110</t>
  </si>
  <si>
    <t>COBURN-OIL-FIELDS-#1-60KV</t>
  </si>
  <si>
    <t>SAN-LEANDRO-U-1106</t>
  </si>
  <si>
    <t>SISQUOC-1102</t>
  </si>
  <si>
    <t>MENLO-1102</t>
  </si>
  <si>
    <t>DAIRYLAND-MENDOTA-115KV</t>
  </si>
  <si>
    <t>WESTPARK-1107</t>
  </si>
  <si>
    <t>WOODLAND-1106</t>
  </si>
  <si>
    <t>LAWRENCE-1109</t>
  </si>
  <si>
    <t>MENDOTA-1104</t>
  </si>
  <si>
    <t>HOLLISTER-2103</t>
  </si>
  <si>
    <t>BOGUE-1102</t>
  </si>
  <si>
    <t>EUREKA-A-1107</t>
  </si>
  <si>
    <t>ROUND-MTN-TABLE-MTN-#1-500KV</t>
  </si>
  <si>
    <t>CHALLENGE-1101</t>
  </si>
  <si>
    <t>GUERNSEY-1101</t>
  </si>
  <si>
    <t>CARBONA-1102</t>
  </si>
  <si>
    <t>CORDELIA-1112</t>
  </si>
  <si>
    <t>RALSTON-1101</t>
  </si>
  <si>
    <t>HICKS-1109</t>
  </si>
  <si>
    <t>ROSSMOOR-1102</t>
  </si>
  <si>
    <t>COLGATE-PALERMO-60-KV</t>
  </si>
  <si>
    <t>COUNTRY-CLUB-1106</t>
  </si>
  <si>
    <t>ROCKLIN-1104</t>
  </si>
  <si>
    <t>TYLER-1105</t>
  </si>
  <si>
    <t>EL-DORADO-MISSOURI-FLAT-#1-115KV</t>
  </si>
  <si>
    <t>VASCO-1103</t>
  </si>
  <si>
    <t>ALTO-1124</t>
  </si>
  <si>
    <t>HORSESHOE-1102</t>
  </si>
  <si>
    <t>ASHLAN-AVE-1107</t>
  </si>
  <si>
    <t>REDWOOD-CITY-1102</t>
  </si>
  <si>
    <t>GARBERVILLE-LAYTONVILLE-60KV</t>
  </si>
  <si>
    <t>SAN-JUSTO-1101</t>
  </si>
  <si>
    <t>POINT-ARENA-1101</t>
  </si>
  <si>
    <t>GREENBRAE-1102</t>
  </si>
  <si>
    <t>CRAZY-HORSE-CANYON-SALINAS-SOLEDAD-#1-115KV</t>
  </si>
  <si>
    <t>BELL-1108</t>
  </si>
  <si>
    <t>CORCORAN-OLIVE-SW-STA-115KV</t>
  </si>
  <si>
    <t>SF-H-1110</t>
  </si>
  <si>
    <t>FRUITVALE-1106</t>
  </si>
  <si>
    <t>ZAMORA-1105</t>
  </si>
  <si>
    <t>SANTA-ROSA-A-1111</t>
  </si>
  <si>
    <t>SAN-LEANDRO-U-1110</t>
  </si>
  <si>
    <t>ANITA-1102</t>
  </si>
  <si>
    <t>STOREY-1111</t>
  </si>
  <si>
    <t>HORSESHOE-1105</t>
  </si>
  <si>
    <t>CORRAL-1102</t>
  </si>
  <si>
    <t>COLUMBUS-1109</t>
  </si>
  <si>
    <t>RIO-DELL-1101</t>
  </si>
  <si>
    <t>OAKLAND-C-1113</t>
  </si>
  <si>
    <t>DEL-MAR-2106</t>
  </si>
  <si>
    <t>PASO-ROBLES-1106</t>
  </si>
  <si>
    <t>OLIVEHURST-1101</t>
  </si>
  <si>
    <t>TUDOR-1101</t>
  </si>
  <si>
    <t>ALMADEN-1102</t>
  </si>
  <si>
    <t>MC-KEE-1108</t>
  </si>
  <si>
    <t>PIERCY-2110</t>
  </si>
  <si>
    <t>HATTON-1102</t>
  </si>
  <si>
    <t>LOS-OSITOS-2101</t>
  </si>
  <si>
    <t>IGNACIO-BOLINAS-#1-60KV</t>
  </si>
  <si>
    <t>TEMBLOR-SAN-LUIS-OBISPO-115KV</t>
  </si>
  <si>
    <t>WILSON-1101</t>
  </si>
  <si>
    <t>FOOTHILL-1102</t>
  </si>
  <si>
    <t>EL-PECO-1106</t>
  </si>
  <si>
    <t>MARTINEZ-SOBRANTE-115KV</t>
  </si>
  <si>
    <t>PEABODY-2104</t>
  </si>
  <si>
    <t>COLUSA-1101</t>
  </si>
  <si>
    <t>LIVINGSTON-1106</t>
  </si>
  <si>
    <t>MOLINO-1101</t>
  </si>
  <si>
    <t>BAKERSFIELD-1116</t>
  </si>
  <si>
    <t>KERN-PP-#2-115KV</t>
  </si>
  <si>
    <t>NORTH-TOWER-1102</t>
  </si>
  <si>
    <t>HUNTERS-POINT-(P)-1105</t>
  </si>
  <si>
    <t>WILLOW-PASS-CONTRA-COSTA-60</t>
  </si>
  <si>
    <t>CENTERVILLE-TABLE-MT-OROVILLE-60</t>
  </si>
  <si>
    <t>\\fxshare-nas05\quotashare-fs01\ESA\5 - Ignition Tracking\2021_Ignition_QC_Folders\20210527_nan_nan_nan_908416695</t>
  </si>
  <si>
    <t>05/27/2021</t>
  </si>
  <si>
    <t>16:18</t>
  </si>
  <si>
    <t>2021-05-27</t>
  </si>
  <si>
    <t>MANTON</t>
  </si>
  <si>
    <t>20210527 17:05</t>
  </si>
  <si>
    <t>\\fxshare-nas05\quotashare-fs01\ESA\5 - Ignition Tracking\2021_Ignition_QC_Folders\20210527_nan_nan_nan_9221889971</t>
  </si>
  <si>
    <t>15:29</t>
  </si>
  <si>
    <t>RIPON</t>
  </si>
  <si>
    <t>20210527 16:41</t>
  </si>
  <si>
    <t>\\fxshare-nas05\quotashare-fs01\ESA\5 - Ignition Tracking\2021_Ignition_QC_Folders\20210527_1360138_nan_nan_T005301222</t>
  </si>
  <si>
    <t>15:20</t>
  </si>
  <si>
    <t>1360138</t>
  </si>
  <si>
    <t>T005301222</t>
  </si>
  <si>
    <t>20210527 17:54</t>
  </si>
  <si>
    <t>\\fxshare-nas05\quotashare-fs01\ESA\5 - Ignition Tracking\2021_Ignition_QC_Folders\20210527_nan_nan_nan_9798810</t>
  </si>
  <si>
    <t>20210527 17:01</t>
  </si>
  <si>
    <t>\\fxshare-nas05\quotashare-fs01\ESA\5 - Ignition Tracking\2021_Ignition_QC_Folders\20210527_nan_nan_nan_728097276</t>
  </si>
  <si>
    <t>20210527 13:54</t>
  </si>
  <si>
    <t>\\fxshare-nas05\quotashare-fs01\ESA\5 - Ignition Tracking\2021_Ignition_QC_Folders\20210527_nan_nan_nan_726263290</t>
  </si>
  <si>
    <t>20210527 13:52</t>
  </si>
  <si>
    <t>\\fxshare-nas05\quotashare-fs01\ESA\5 - Ignition Tracking\2021_Ignition_QC_Folders\20210527_nan_nan_nan_726902895</t>
  </si>
  <si>
    <t>20210527 13:48</t>
  </si>
  <si>
    <t>\\fxshare-nas05\quotashare-fs01\ESA\5 - Ignition Tracking\2021_Ignition_QC_Folders\20210527_1359830_21-0066786_nan_T005300906</t>
  </si>
  <si>
    <t>09:46</t>
  </si>
  <si>
    <t>1359830</t>
  </si>
  <si>
    <t>21-0066786</t>
  </si>
  <si>
    <t>T005300906</t>
  </si>
  <si>
    <t>44819782</t>
  </si>
  <si>
    <t>HIGHWAY 1105</t>
  </si>
  <si>
    <t>VALLEJO 04</t>
  </si>
  <si>
    <t>AMERICAN CAN</t>
  </si>
  <si>
    <t>20210527 11:37</t>
  </si>
  <si>
    <t>042651105, HIGHWAY-1105</t>
  </si>
  <si>
    <t>777</t>
  </si>
  <si>
    <t>8962</t>
  </si>
  <si>
    <t>A GRD</t>
  </si>
  <si>
    <t>05/27/21 11:39</t>
  </si>
  <si>
    <t>05/27/21 09:31</t>
  </si>
  <si>
    <t>05/27/21 13:50</t>
  </si>
  <si>
    <t>05/27/21 14:37</t>
  </si>
  <si>
    <t>1632618</t>
  </si>
  <si>
    <t>042651105</t>
  </si>
  <si>
    <t>\\fxshare-nas05\quotashare-fs01\ESA\5 - Ignition Tracking\2021_Ignition_QC_Folders\20210527_1359819_21-0066886_nan_T005300876</t>
  </si>
  <si>
    <t>1359819</t>
  </si>
  <si>
    <t>21-0066886</t>
  </si>
  <si>
    <t>T005300876</t>
  </si>
  <si>
    <t>WEST FRESNO 1111</t>
  </si>
  <si>
    <t>FRESNO 07</t>
  </si>
  <si>
    <t>20210527 11:52</t>
  </si>
  <si>
    <t>253731111, WEST FRESNO-1111</t>
  </si>
  <si>
    <t>456</t>
  </si>
  <si>
    <t>MTR#1006911241</t>
  </si>
  <si>
    <t>PGs, Kearneys, Arcing</t>
  </si>
  <si>
    <t>05/27/21 09:25</t>
  </si>
  <si>
    <t>05/27/21 13:13</t>
  </si>
  <si>
    <t>1632689</t>
  </si>
  <si>
    <t>253731111</t>
  </si>
  <si>
    <t>Ripon FD</t>
  </si>
  <si>
    <t>CORNING 1103</t>
  </si>
  <si>
    <t>Graham Fire</t>
  </si>
  <si>
    <t>WYANDOTTE 1110 </t>
  </si>
  <si>
    <t>RIPON 1702</t>
  </si>
  <si>
    <t>\\fxshare-nas05\quotashare-fs01\ESA\5 - Ignition Tracking\2021_Ignition_QC_Folders\20210528_nan_nan_nan_T005301662</t>
  </si>
  <si>
    <t>05/28/2021</t>
  </si>
  <si>
    <t>09:05</t>
  </si>
  <si>
    <t>T005301662</t>
  </si>
  <si>
    <t>2021-05-28</t>
  </si>
  <si>
    <t>20210528 10:58</t>
  </si>
  <si>
    <t>\\fxshare-nas05\quotashare-fs01\ESA\5 - Ignition Tracking\2021_Ignition_QC_Folders\20210528_1360419_21-0067288_nan_T005301547</t>
  </si>
  <si>
    <t>07:28</t>
  </si>
  <si>
    <t>1360419</t>
  </si>
  <si>
    <t>21-0067288</t>
  </si>
  <si>
    <t>T005301547</t>
  </si>
  <si>
    <t>SPENCE 1105</t>
  </si>
  <si>
    <t>20210528 10:01</t>
  </si>
  <si>
    <t>FOGGY</t>
  </si>
  <si>
    <t>182201105, SPENCE-1105</t>
  </si>
  <si>
    <t>5657</t>
  </si>
  <si>
    <t>05/28/21 04:20</t>
  </si>
  <si>
    <t>1632906</t>
  </si>
  <si>
    <t>182201105</t>
  </si>
  <si>
    <t>\\fxshare-nas05\quotashare-fs01\ESA\5 - Ignition Tracking\2021_Ignition_QC_Folders\20210528_1360450_21-0067164_nan_T005301524</t>
  </si>
  <si>
    <t>06:56</t>
  </si>
  <si>
    <t>1360450</t>
  </si>
  <si>
    <t>21-0067164</t>
  </si>
  <si>
    <t>T005301524</t>
  </si>
  <si>
    <t>SPENCE 1104</t>
  </si>
  <si>
    <t>20210528 09:12</t>
  </si>
  <si>
    <t>OVERCAST, FOGGY</t>
  </si>
  <si>
    <t>182201104, SPENCE-1104</t>
  </si>
  <si>
    <t>684</t>
  </si>
  <si>
    <t>65196</t>
  </si>
  <si>
    <t>ABC TIME</t>
  </si>
  <si>
    <t>05/28/21 10:47</t>
  </si>
  <si>
    <t>05/28/21 06:51</t>
  </si>
  <si>
    <t>1632811</t>
  </si>
  <si>
    <t>182201104</t>
  </si>
  <si>
    <t>PIIR Notes</t>
  </si>
  <si>
    <t>PIIR Act. Complete Date</t>
  </si>
  <si>
    <t>PIIR Est. Completion Date</t>
  </si>
  <si>
    <t>PIIR Investigation Status</t>
  </si>
  <si>
    <t>PIIR Investigator (Lan ID)</t>
  </si>
  <si>
    <t>Not In Scope</t>
  </si>
  <si>
    <t>In Progress</t>
  </si>
  <si>
    <t>Complete</t>
  </si>
  <si>
    <t>Not Assigned</t>
  </si>
  <si>
    <t>\\fxshare-nas05\quotashare-fs01\ESA\5 - Ignition Tracking\2021_Ignition_QC_Folders\20210531_nan_nan_nan_X316039232</t>
  </si>
  <si>
    <t>05/31/2021</t>
  </si>
  <si>
    <t>X316039232</t>
  </si>
  <si>
    <t>2021-05-31</t>
  </si>
  <si>
    <t>CONCORD 09</t>
  </si>
  <si>
    <t>DANVILLE</t>
  </si>
  <si>
    <t>20210531 11:42</t>
  </si>
  <si>
    <t>\\fxshare-nas05\quotashare-fs01\ESA\5 - Ignition Tracking\2021_Ignition_QC_Folders\20210531_nan_nan_nan_1991057973</t>
  </si>
  <si>
    <t>10:40</t>
  </si>
  <si>
    <t>1991057973</t>
  </si>
  <si>
    <t>\\fxshare-nas05\quotashare-fs01\ESA\5 - Ignition Tracking\2021_Ignition_QC_Folders\20210530_nan_nan_nan_1682047926</t>
  </si>
  <si>
    <t>05/30/2021</t>
  </si>
  <si>
    <t>21:26</t>
  </si>
  <si>
    <t>20210530 22:49</t>
  </si>
  <si>
    <t>\\fxshare-nas05\quotashare-fs01\ESA\5 - Ignition Tracking\2021_Ignition_QC_Folders\20210530_nan_nan_nan_7484668648</t>
  </si>
  <si>
    <t>20210530 18:24</t>
  </si>
  <si>
    <t>\\fxshare-nas05\quotashare-fs01\ESA\5 - Ignition Tracking\2021_Ignition_QC_Folders\20210530_nan_nan_nan_7481048713</t>
  </si>
  <si>
    <t>20210530 18:17</t>
  </si>
  <si>
    <t>\\fxshare-nas05\quotashare-fs01\ESA\5 - Ignition Tracking\2021_Ignition_QC_Folders\20210530_nan_nan_nan_7787704654</t>
  </si>
  <si>
    <t>20210530 16:55</t>
  </si>
  <si>
    <t>\\fxshare-nas05\quotashare-fs01\ESA\5 - Ignition Tracking\2021_Ignition_QC_Folders\20210530_nan_nan_nan_2489005</t>
  </si>
  <si>
    <t>15:43</t>
  </si>
  <si>
    <t>20210530 16:50</t>
  </si>
  <si>
    <t>\\fxshare-nas05\quotashare-fs01\ESA\5 - Ignition Tracking\2021_Ignition_QC_Folders\20210530_nan_nan_nan_9549083009</t>
  </si>
  <si>
    <t>SONORA 01</t>
  </si>
  <si>
    <t>20210530 14:19</t>
  </si>
  <si>
    <t>\\fxshare-nas05\quotashare-fs01\ESA\5 - Ignition Tracking\2021_Ignition_QC_Folders\20210530_nan_nan_nan_6547324369</t>
  </si>
  <si>
    <t>20210530 13:30</t>
  </si>
  <si>
    <t>\\fxshare-nas05\quotashare-fs01\ESA\5 - Ignition Tracking\2021_Ignition_QC_Folders\20210530_1361664_nan_nan_T005302886</t>
  </si>
  <si>
    <t>1361664</t>
  </si>
  <si>
    <t>T005302886</t>
  </si>
  <si>
    <t>20210530 14:34</t>
  </si>
  <si>
    <t>center phase at pole top others on steel xarm</t>
  </si>
  <si>
    <t>\\fxshare-nas05\quotashare-fs01\ESA\5 - Ignition Tracking\2021_Ignition_QC_Folders\20210530_1361517_21-0067785_nan_T005302730</t>
  </si>
  <si>
    <t>01:27</t>
  </si>
  <si>
    <t>1361517</t>
  </si>
  <si>
    <t>21-0067785</t>
  </si>
  <si>
    <t>T005302730</t>
  </si>
  <si>
    <t>31541661</t>
  </si>
  <si>
    <t>20210530 04:57</t>
  </si>
  <si>
    <t>192401101, HOOPA-1101</t>
  </si>
  <si>
    <t>110772</t>
  </si>
  <si>
    <t>3073</t>
  </si>
  <si>
    <t>05/30/21 04:00</t>
  </si>
  <si>
    <t>05/30/21 01:08</t>
  </si>
  <si>
    <t>05/30/21 11:20</t>
  </si>
  <si>
    <t>05/30/21 11:47</t>
  </si>
  <si>
    <t>\\fxshare-nas05\quotashare-fs01\ESA\5 - Ignition Tracking\2021_Ignition_QC_Folders\20210529_1361416_nan_nan_T005302638</t>
  </si>
  <si>
    <t>05/29/2021</t>
  </si>
  <si>
    <t>18:53</t>
  </si>
  <si>
    <t>1361416</t>
  </si>
  <si>
    <t>T005302638</t>
  </si>
  <si>
    <t>FRESNO 15 AUBERRY</t>
  </si>
  <si>
    <t>AUBERRY</t>
  </si>
  <si>
    <t>20210529 20:41</t>
  </si>
  <si>
    <t>\\fxshare-nas05\quotashare-fs01\ESA\5 - Ignition Tracking\2021_Ignition_QC_Folders\20210529_nan_nan_nan_X316038835</t>
  </si>
  <si>
    <t>X316038835</t>
  </si>
  <si>
    <t>20210529 19:56</t>
  </si>
  <si>
    <t>\\fxshare-nas05\quotashare-fs01\ESA\5 - Ignition Tracking\2021_Ignition_QC_Folders\20210529_1361293_21-0067741_nan_T005302607</t>
  </si>
  <si>
    <t>17:28</t>
  </si>
  <si>
    <t>1361293</t>
  </si>
  <si>
    <t>21-0067741</t>
  </si>
  <si>
    <t>T005302607</t>
  </si>
  <si>
    <t>TULARE LAKE 1108</t>
  </si>
  <si>
    <t>20210529 17:42</t>
  </si>
  <si>
    <t>252951108, TULARE LAKE-1108</t>
  </si>
  <si>
    <t>8139</t>
  </si>
  <si>
    <t>05/29/21 14:17</t>
  </si>
  <si>
    <t>05/29/21 23:55</t>
  </si>
  <si>
    <t>\\fxshare-nas05\quotashare-fs01\ESA\5 - Ignition Tracking\2021_Ignition_QC_Folders\20210529_1361293_21-0067741_nan_T005302515</t>
  </si>
  <si>
    <t>14:20</t>
  </si>
  <si>
    <t>T005302515</t>
  </si>
  <si>
    <t>20210529 17:07</t>
  </si>
  <si>
    <t>\\fxshare-nas05\quotashare-fs01\ESA\5 - Ignition Tracking\2021_Ignition_QC_Folders\20210529_1361277_nan_nan_T005302500</t>
  </si>
  <si>
    <t>13:50</t>
  </si>
  <si>
    <t>1361277</t>
  </si>
  <si>
    <t>T005302500</t>
  </si>
  <si>
    <t>PLEASANT GRO</t>
  </si>
  <si>
    <t>20210529 15:57</t>
  </si>
  <si>
    <t>\\fxshare-nas05\quotashare-fs01\ESA\5 - Ignition Tracking\2021_Ignition_QC_Folders\20210529_1361258_21-0067731_nan_T005302492</t>
  </si>
  <si>
    <t>1361258</t>
  </si>
  <si>
    <t>21-0067731</t>
  </si>
  <si>
    <t>T005302492</t>
  </si>
  <si>
    <t>20210529 15:26</t>
  </si>
  <si>
    <t>152241102, HALSEY-1102</t>
  </si>
  <si>
    <t>10962</t>
  </si>
  <si>
    <t>5613</t>
  </si>
  <si>
    <t>05/29/21 15:09</t>
  </si>
  <si>
    <t>Equipment Failure/Involved, Electrical Overload</t>
  </si>
  <si>
    <t>05/29/21 14:02</t>
  </si>
  <si>
    <t>05/29/21 18:23</t>
  </si>
  <si>
    <t>\\fxshare-nas05\quotashare-fs01\ESA\5 - Ignition Tracking\2021_Ignition_QC_Folders\20210529_nan_nan_nan_T005302490</t>
  </si>
  <si>
    <t>T005302490</t>
  </si>
  <si>
    <t>20210529 14:42</t>
  </si>
  <si>
    <t>3 phase flat top construction,, w idol deergized tx</t>
  </si>
  <si>
    <t>\\fxshare-nas05\quotashare-fs01\ESA\5 - Ignition Tracking\2021_Ignition_QC_Folders\20210529_1361182_21-0067697_nan_T005302381</t>
  </si>
  <si>
    <t>10:21</t>
  </si>
  <si>
    <t>1361182</t>
  </si>
  <si>
    <t>21-0067697</t>
  </si>
  <si>
    <t>T005302381</t>
  </si>
  <si>
    <t>35253657</t>
  </si>
  <si>
    <t>SAN FRANCISCO 10</t>
  </si>
  <si>
    <t>20210529 11:30</t>
  </si>
  <si>
    <t>fog</t>
  </si>
  <si>
    <t>022101108, SF H MARTIN-1108</t>
  </si>
  <si>
    <t>880</t>
  </si>
  <si>
    <t>56256</t>
  </si>
  <si>
    <t>57238</t>
  </si>
  <si>
    <t>C &amp; A</t>
  </si>
  <si>
    <t>05/29/21 10:16</t>
  </si>
  <si>
    <t>05/29/21 18:02</t>
  </si>
  <si>
    <t>05/29/21 19:41</t>
  </si>
  <si>
    <t>\\fxshare-nas05\quotashare-fs01\ESA\5 - Ignition Tracking\2021_Ignition_QC_Folders\20210529_nan_nan_nan_130445300</t>
  </si>
  <si>
    <t>MONTEREY 01</t>
  </si>
  <si>
    <t>MARINA</t>
  </si>
  <si>
    <t>20210529 08:23</t>
  </si>
  <si>
    <t>OVERCAST AND MISTY</t>
  </si>
  <si>
    <t>\\fxshare-nas05\quotashare-fs01\ESA\5 - Ignition Tracking\2021_Ignition_QC_Folders\20210529_nan_nan_nan_1308381</t>
  </si>
  <si>
    <t>02:40</t>
  </si>
  <si>
    <t>20210529 04:17</t>
  </si>
  <si>
    <t>20mph wind</t>
  </si>
  <si>
    <t>\\fxshare-nas05\quotashare-fs01\ESA\5 - Ignition Tracking\2021_Ignition_QC_Folders\20210528_nan_nan_nan_3341262629</t>
  </si>
  <si>
    <t>20210528 21:56</t>
  </si>
  <si>
    <t>\\fxshare-nas05\quotashare-fs01\ESA\5 - Ignition Tracking\2021_Ignition_QC_Folders\20210528_nan_nan_nan_228580263</t>
  </si>
  <si>
    <t>18:28</t>
  </si>
  <si>
    <t>20210528 20:09</t>
  </si>
  <si>
    <t>\\fxshare-nas05\quotashare-fs01\ESA\5 - Ignition Tracking\2021_Ignition_QC_Folders\20210528_nan_nan_nan_3495281452</t>
  </si>
  <si>
    <t>10:38</t>
  </si>
  <si>
    <t>GARBERVILLE</t>
  </si>
  <si>
    <t>PETROLIA</t>
  </si>
  <si>
    <t>20210528 13:32</t>
  </si>
  <si>
    <t>Fortuna FD</t>
  </si>
  <si>
    <t>Roseville FD</t>
  </si>
  <si>
    <t>GARBERVILLE 1102 </t>
  </si>
  <si>
    <t>PASO ROBLES 1108</t>
  </si>
  <si>
    <t>NEWBURG 1132</t>
  </si>
  <si>
    <t>CAYETANO 2109 </t>
  </si>
  <si>
    <t>FORT ORD 2107 </t>
  </si>
  <si>
    <t>Marina FD</t>
  </si>
  <si>
    <t>SF H 1108</t>
  </si>
  <si>
    <t>WEST FRESNO 1101 </t>
  </si>
  <si>
    <t>PLEASANT GROVE 2110 </t>
  </si>
  <si>
    <t>AUBERRY 1102</t>
  </si>
  <si>
    <t>Third Party Electrician</t>
  </si>
  <si>
    <t>LLAGAS 2101 </t>
  </si>
  <si>
    <t>COLUMBUS 1103 </t>
  </si>
  <si>
    <t>TAR FLAT 0402</t>
  </si>
  <si>
    <t>SANTA RITA 1105 </t>
  </si>
  <si>
    <t>LINCOLN 1104</t>
  </si>
  <si>
    <t>TASSAJARA 2109 </t>
  </si>
  <si>
    <t>2021-06-01</t>
  </si>
  <si>
    <t>TR7751344</t>
  </si>
  <si>
    <t>T005302376</t>
  </si>
  <si>
    <t>T21-010517</t>
  </si>
  <si>
    <t>\\fxshare-nas05\quotashare-fs01\ESA\5 - Ignition Tracking\2021_Ignition_QC_Folders\20210529_TR7751344_nan_T21-010517_T005302376</t>
  </si>
  <si>
    <t>Tesla-Trust 115kV</t>
  </si>
  <si>
    <t>DELTA</t>
  </si>
  <si>
    <t>\\fxshare-nas05\quotashare-fs01\ESA\5 - Ignition Tracking\2021_Ignition_QC_Folders\20210530_1361892_21-0067860_nan_T005303045</t>
  </si>
  <si>
    <t>19:34</t>
  </si>
  <si>
    <t>1361892</t>
  </si>
  <si>
    <t>21-0067860</t>
  </si>
  <si>
    <t>T005303045</t>
  </si>
  <si>
    <t>OILFIELDS 1102</t>
  </si>
  <si>
    <t>182391102, OILFIELDS-1102</t>
  </si>
  <si>
    <t>9709</t>
  </si>
  <si>
    <t>Customer Equipment, Normal</t>
  </si>
  <si>
    <t>Fire Activity</t>
  </si>
  <si>
    <t>05/30/21 20:21</t>
  </si>
  <si>
    <t>KING CITY</t>
  </si>
  <si>
    <t>28-May</t>
  </si>
  <si>
    <t>29-May</t>
  </si>
  <si>
    <t>30-May</t>
  </si>
  <si>
    <t>\\fxshare-nas05\quotashare-fs01\ESA\5 - Ignition Tracking\2021_Ignition_QC_Folders\20210531_1362147_21-0067968.3(4 outages)_nan_T005303589</t>
  </si>
  <si>
    <t>1362147</t>
  </si>
  <si>
    <t>21-0067968.3(4 outages)</t>
  </si>
  <si>
    <t>T005303589</t>
  </si>
  <si>
    <t>VACAVILLE 1106</t>
  </si>
  <si>
    <t>20210531 21:07</t>
  </si>
  <si>
    <t>063601106, VACAVILLE-1106</t>
  </si>
  <si>
    <t>1307</t>
  </si>
  <si>
    <t>6535</t>
  </si>
  <si>
    <t>Momentary</t>
  </si>
  <si>
    <t>7717</t>
  </si>
  <si>
    <t>Switch (OH), Burned/flashed</t>
  </si>
  <si>
    <t>Company Initiated, Return Circuit Normal</t>
  </si>
  <si>
    <t>06/01/21 05:56</t>
  </si>
  <si>
    <t>06/01/21 06:01</t>
  </si>
  <si>
    <t>\\fxshare-nas05\quotashare-fs01\ESA\5 - Ignition Tracking\2021_Ignition_QC_Folders\20210531_1362335_nan_nan_T005303490</t>
  </si>
  <si>
    <t>18:47</t>
  </si>
  <si>
    <t>1362335</t>
  </si>
  <si>
    <t>T005303490</t>
  </si>
  <si>
    <t>FRESNO 14 SANGER</t>
  </si>
  <si>
    <t>20210531 20:34</t>
  </si>
  <si>
    <t>per cal fire it was gusty when fire started</t>
  </si>
  <si>
    <t>3 spool rack vertical secondary</t>
  </si>
  <si>
    <t>\\fxshare-nas05\quotashare-fs01\ESA\5 - Ignition Tracking\2021_Ignition_QC_Folders\20210531_nan_nan_nan_3592230</t>
  </si>
  <si>
    <t>18:23</t>
  </si>
  <si>
    <t>20210531 19:21</t>
  </si>
  <si>
    <t>ANDERSON 1101 </t>
  </si>
  <si>
    <t>TIVY VALLEY 1107 </t>
  </si>
  <si>
    <t>31-May</t>
  </si>
  <si>
    <t>(blank)</t>
  </si>
  <si>
    <t>Midway</t>
  </si>
  <si>
    <t>Sargents</t>
  </si>
  <si>
    <t>MIA20145502</t>
  </si>
  <si>
    <t>1081599</t>
  </si>
  <si>
    <t>T003196698</t>
  </si>
  <si>
    <t>REEDLEY-1110</t>
  </si>
  <si>
    <t>MIA20169547</t>
  </si>
  <si>
    <t>T003709492</t>
  </si>
  <si>
    <t>MIA20160332</t>
  </si>
  <si>
    <t>5251786973</t>
  </si>
  <si>
    <t>MIA20164107</t>
  </si>
  <si>
    <t>494806</t>
  </si>
  <si>
    <t>MIA201610501</t>
  </si>
  <si>
    <t>1561756</t>
  </si>
  <si>
    <t>T003793591</t>
  </si>
  <si>
    <t>MIA201812007</t>
  </si>
  <si>
    <t>1085092287</t>
  </si>
  <si>
    <t>MIA20145529</t>
  </si>
  <si>
    <t>7185485323</t>
  </si>
  <si>
    <t>MIA20143581</t>
  </si>
  <si>
    <t>958646</t>
  </si>
  <si>
    <t>14-0008194</t>
  </si>
  <si>
    <t>T003048175</t>
  </si>
  <si>
    <t>WEST-FRESNO-1111</t>
  </si>
  <si>
    <t>MIA20141455</t>
  </si>
  <si>
    <t>T003099235</t>
  </si>
  <si>
    <t>MIA20141591</t>
  </si>
  <si>
    <t>7228384791</t>
  </si>
  <si>
    <t>MIA20142547</t>
  </si>
  <si>
    <t>109397</t>
  </si>
  <si>
    <t>MIA20141445</t>
  </si>
  <si>
    <t>1021557</t>
  </si>
  <si>
    <t>14-0033297</t>
  </si>
  <si>
    <t>T003123440</t>
  </si>
  <si>
    <t>MIA20141111</t>
  </si>
  <si>
    <t>1024008</t>
  </si>
  <si>
    <t>T003126252</t>
  </si>
  <si>
    <t>MIA20146628</t>
  </si>
  <si>
    <t>7870696567</t>
  </si>
  <si>
    <t>MIA20146621</t>
  </si>
  <si>
    <t>1027769</t>
  </si>
  <si>
    <t>T003130665</t>
  </si>
  <si>
    <t>MIA20147497</t>
  </si>
  <si>
    <t>1032008</t>
  </si>
  <si>
    <t>T003135413</t>
  </si>
  <si>
    <t>MIA20144927</t>
  </si>
  <si>
    <t>T003140759</t>
  </si>
  <si>
    <t>MIA20141622</t>
  </si>
  <si>
    <t>1130394867</t>
  </si>
  <si>
    <t>MIA20142878</t>
  </si>
  <si>
    <t>T003148579</t>
  </si>
  <si>
    <t>MIA20141105</t>
  </si>
  <si>
    <t>4810829</t>
  </si>
  <si>
    <t>T003151583</t>
  </si>
  <si>
    <t>MIA20141405</t>
  </si>
  <si>
    <t>4960449</t>
  </si>
  <si>
    <t>T003188179</t>
  </si>
  <si>
    <t>MIA20142879</t>
  </si>
  <si>
    <t>T003200484</t>
  </si>
  <si>
    <t>MIA20143035</t>
  </si>
  <si>
    <t>1088181</t>
  </si>
  <si>
    <t>3726383768, T003204703</t>
  </si>
  <si>
    <t>MIA20140893</t>
  </si>
  <si>
    <t>T003206244</t>
  </si>
  <si>
    <t>MIA20145244</t>
  </si>
  <si>
    <t>5046192</t>
  </si>
  <si>
    <t>T003211677</t>
  </si>
  <si>
    <t>SALINAS-1102</t>
  </si>
  <si>
    <t>MIA20141702</t>
  </si>
  <si>
    <t>350269</t>
  </si>
  <si>
    <t>ASHLAN-AVE-1116-/-ASHLAN-AVE-1108</t>
  </si>
  <si>
    <t>MIA20140890</t>
  </si>
  <si>
    <t>1141690</t>
  </si>
  <si>
    <t>T003276733</t>
  </si>
  <si>
    <t>MIA20150691</t>
  </si>
  <si>
    <t>1192105</t>
  </si>
  <si>
    <t>T003343204</t>
  </si>
  <si>
    <t>HILLSDALE-0405</t>
  </si>
  <si>
    <t>MIA20150252</t>
  </si>
  <si>
    <t>1217267</t>
  </si>
  <si>
    <t>T003376976</t>
  </si>
  <si>
    <t>MIA20151244</t>
  </si>
  <si>
    <t>T003426773</t>
  </si>
  <si>
    <t>MIA20155137</t>
  </si>
  <si>
    <t>1262985</t>
  </si>
  <si>
    <t>T003433937</t>
  </si>
  <si>
    <t>HICKS-1111</t>
  </si>
  <si>
    <t>MIA20156106</t>
  </si>
  <si>
    <t>5903579</t>
  </si>
  <si>
    <t>T003452475</t>
  </si>
  <si>
    <t>MIA20155168</t>
  </si>
  <si>
    <t>5937278537</t>
  </si>
  <si>
    <t>SF-N-0403</t>
  </si>
  <si>
    <t>MIA20154532</t>
  </si>
  <si>
    <t>T003457998</t>
  </si>
  <si>
    <t>MIA20152732</t>
  </si>
  <si>
    <t>T003458433</t>
  </si>
  <si>
    <t>MIA20150387</t>
  </si>
  <si>
    <t>919762</t>
  </si>
  <si>
    <t>MIA20150889</t>
  </si>
  <si>
    <t>8563640724</t>
  </si>
  <si>
    <t>MIA20151457</t>
  </si>
  <si>
    <t>T003480143</t>
  </si>
  <si>
    <t>MIA20155573</t>
  </si>
  <si>
    <t>4037359300</t>
  </si>
  <si>
    <t>MIA20159272</t>
  </si>
  <si>
    <t>202190</t>
  </si>
  <si>
    <t>MIA20158072</t>
  </si>
  <si>
    <t>T003482847</t>
  </si>
  <si>
    <t>MIA20154576</t>
  </si>
  <si>
    <t>T003507531</t>
  </si>
  <si>
    <t>MIA20154592</t>
  </si>
  <si>
    <t>T003520473</t>
  </si>
  <si>
    <t>MIA20158487</t>
  </si>
  <si>
    <t>1338437</t>
  </si>
  <si>
    <t>T003528625</t>
  </si>
  <si>
    <t>MIA20162992</t>
  </si>
  <si>
    <t>T003670813</t>
  </si>
  <si>
    <t>MIA20168725</t>
  </si>
  <si>
    <t>7261814</t>
  </si>
  <si>
    <t>T003706547</t>
  </si>
  <si>
    <t>MIA20168421</t>
  </si>
  <si>
    <t>T003730134</t>
  </si>
  <si>
    <t>MIA20165827</t>
  </si>
  <si>
    <t>T003731883</t>
  </si>
  <si>
    <t>MIA201610437</t>
  </si>
  <si>
    <t>273933</t>
  </si>
  <si>
    <t>MIA20165272</t>
  </si>
  <si>
    <t>7759207848</t>
  </si>
  <si>
    <t>MIA20166570</t>
  </si>
  <si>
    <t>4321725349</t>
  </si>
  <si>
    <t>MIA20167140</t>
  </si>
  <si>
    <t>T003748536</t>
  </si>
  <si>
    <t>MIA20169552</t>
  </si>
  <si>
    <t>T003748323</t>
  </si>
  <si>
    <t>MIA20161488</t>
  </si>
  <si>
    <t>1529185</t>
  </si>
  <si>
    <t>T003755091</t>
  </si>
  <si>
    <t>STROUD-1101</t>
  </si>
  <si>
    <t>MIA20166540</t>
  </si>
  <si>
    <t>T003755547</t>
  </si>
  <si>
    <t>MIA20163165</t>
  </si>
  <si>
    <t>T003767044</t>
  </si>
  <si>
    <t>MIA20169968</t>
  </si>
  <si>
    <t>7777163247</t>
  </si>
  <si>
    <t>MIA20161760</t>
  </si>
  <si>
    <t>8543240466</t>
  </si>
  <si>
    <t>MIA20171447</t>
  </si>
  <si>
    <t>T004023743</t>
  </si>
  <si>
    <t>KENT-SW-STA-TULARE-LAKE-70KV</t>
  </si>
  <si>
    <t>MIA20178201</t>
  </si>
  <si>
    <t>T004025413</t>
  </si>
  <si>
    <t>MIA20174984</t>
  </si>
  <si>
    <t>T004029735</t>
  </si>
  <si>
    <t>MIA201710703</t>
  </si>
  <si>
    <t>1776936</t>
  </si>
  <si>
    <t>T004029307</t>
  </si>
  <si>
    <t>ARCATA-1105</t>
  </si>
  <si>
    <t>MIA20174974</t>
  </si>
  <si>
    <t>T004053048</t>
  </si>
  <si>
    <t>MIA201710723</t>
  </si>
  <si>
    <t>T004068656, T004068602, T004068577</t>
  </si>
  <si>
    <t>MIA20171178</t>
  </si>
  <si>
    <t>1821787</t>
  </si>
  <si>
    <t>T004076039</t>
  </si>
  <si>
    <t>PIT-#1-COTTONWOOD-230-KV</t>
  </si>
  <si>
    <t>MIA20176476</t>
  </si>
  <si>
    <t>T004078706</t>
  </si>
  <si>
    <t>EIR20170074</t>
  </si>
  <si>
    <t>1827117</t>
  </si>
  <si>
    <t>17-0061504</t>
  </si>
  <si>
    <t>T004081481</t>
  </si>
  <si>
    <t>EI170708B</t>
  </si>
  <si>
    <t>MIA20178199</t>
  </si>
  <si>
    <t>T004085797</t>
  </si>
  <si>
    <t>MIA20177279</t>
  </si>
  <si>
    <t>1841890</t>
  </si>
  <si>
    <t>T004097030</t>
  </si>
  <si>
    <t>MIA201710959</t>
  </si>
  <si>
    <t>1846259</t>
  </si>
  <si>
    <t>T004101753</t>
  </si>
  <si>
    <t>MIA20174448</t>
  </si>
  <si>
    <t>T004106159</t>
  </si>
  <si>
    <t>MIA20177884</t>
  </si>
  <si>
    <t>T004117870</t>
  </si>
  <si>
    <t>COTTLE-1707</t>
  </si>
  <si>
    <t>MIA20179497</t>
  </si>
  <si>
    <t>T004117482</t>
  </si>
  <si>
    <t>MIA20171106</t>
  </si>
  <si>
    <t>T004119272</t>
  </si>
  <si>
    <t>MIA20173187</t>
  </si>
  <si>
    <t>8013481136</t>
  </si>
  <si>
    <t>EIR20170094</t>
  </si>
  <si>
    <t>1900477</t>
  </si>
  <si>
    <t>17-0087249</t>
  </si>
  <si>
    <t>EI171008O</t>
  </si>
  <si>
    <t>CASCADE</t>
  </si>
  <si>
    <t>MIA20171410</t>
  </si>
  <si>
    <t>T004155002</t>
  </si>
  <si>
    <t>BLUE</t>
  </si>
  <si>
    <t>MIA201711908</t>
  </si>
  <si>
    <t>1894671</t>
  </si>
  <si>
    <t>T004155656</t>
  </si>
  <si>
    <t>EIR20170111</t>
  </si>
  <si>
    <t>1894917</t>
  </si>
  <si>
    <t>17-0085347</t>
  </si>
  <si>
    <t>T004155759</t>
  </si>
  <si>
    <t>EI171009D</t>
  </si>
  <si>
    <t>SAN-LEANDRO-U-1109</t>
  </si>
  <si>
    <t>MIA20177871</t>
  </si>
  <si>
    <t>X212559272, 0004908174</t>
  </si>
  <si>
    <t>MIA201712180</t>
  </si>
  <si>
    <t>T004165711</t>
  </si>
  <si>
    <t>MIA201711703</t>
  </si>
  <si>
    <t>T004177218</t>
  </si>
  <si>
    <t>MIA20183516</t>
  </si>
  <si>
    <t>6132070</t>
  </si>
  <si>
    <t>MIA20183503</t>
  </si>
  <si>
    <t>MIA20187500</t>
  </si>
  <si>
    <t>T004233606</t>
  </si>
  <si>
    <t>MIA20188123</t>
  </si>
  <si>
    <t>23672</t>
  </si>
  <si>
    <t>T004251570</t>
  </si>
  <si>
    <t>SANTA-ROSA-A-1108</t>
  </si>
  <si>
    <t>MIA201811477</t>
  </si>
  <si>
    <t>T004332047</t>
  </si>
  <si>
    <t>EIR20180131</t>
  </si>
  <si>
    <t>T004335711</t>
  </si>
  <si>
    <t>EI180605B</t>
  </si>
  <si>
    <t>MIA20187645</t>
  </si>
  <si>
    <t>6807676</t>
  </si>
  <si>
    <t>MIA20184977</t>
  </si>
  <si>
    <t>T004350883</t>
  </si>
  <si>
    <t>20180352</t>
  </si>
  <si>
    <t>116518</t>
  </si>
  <si>
    <t>18-0053911</t>
  </si>
  <si>
    <t>MIA20183630</t>
  </si>
  <si>
    <t>T004372540</t>
  </si>
  <si>
    <t>MIA20181925</t>
  </si>
  <si>
    <t>T004377154</t>
  </si>
  <si>
    <t>20180641</t>
  </si>
  <si>
    <t>MIA20188082</t>
  </si>
  <si>
    <t>157475</t>
  </si>
  <si>
    <t>T004394442</t>
  </si>
  <si>
    <t>MIA20180482</t>
  </si>
  <si>
    <t>T004404529</t>
  </si>
  <si>
    <t>MIA20183524</t>
  </si>
  <si>
    <t>T004412670</t>
  </si>
  <si>
    <t>EIR20180148</t>
  </si>
  <si>
    <t>EI180916A</t>
  </si>
  <si>
    <t>SAN-LUIS-OBISPO-CAYUCOS-70</t>
  </si>
  <si>
    <t>EIR20180150</t>
  </si>
  <si>
    <t>182736</t>
  </si>
  <si>
    <t>18-0084184</t>
  </si>
  <si>
    <t>T004421158</t>
  </si>
  <si>
    <t>EI180927A</t>
  </si>
  <si>
    <t>FULTON-CALISTOGA-60</t>
  </si>
  <si>
    <t>20180900</t>
  </si>
  <si>
    <t>198844</t>
  </si>
  <si>
    <t>18-0092287</t>
  </si>
  <si>
    <t>Oct 22 2018 12:00AM</t>
  </si>
  <si>
    <t>20180921</t>
  </si>
  <si>
    <t>204761</t>
  </si>
  <si>
    <t>18-0095375</t>
  </si>
  <si>
    <t>MIA20191424</t>
  </si>
  <si>
    <t>261648</t>
  </si>
  <si>
    <t>T004506933</t>
  </si>
  <si>
    <t>PACIFICA-1102</t>
  </si>
  <si>
    <t>20190097</t>
  </si>
  <si>
    <t>358104</t>
  </si>
  <si>
    <t>T004615872</t>
  </si>
  <si>
    <t>20190201</t>
  </si>
  <si>
    <t>T004654180</t>
  </si>
  <si>
    <t>MIA201911022</t>
  </si>
  <si>
    <t>399915</t>
  </si>
  <si>
    <t>T004664532</t>
  </si>
  <si>
    <t>TAFT-1104</t>
  </si>
  <si>
    <t>MIA201913176</t>
  </si>
  <si>
    <t>432335</t>
  </si>
  <si>
    <t>T004687062</t>
  </si>
  <si>
    <t>EIR20190185</t>
  </si>
  <si>
    <t>559342</t>
  </si>
  <si>
    <t>19-0096374</t>
  </si>
  <si>
    <t>T004746024</t>
  </si>
  <si>
    <t>EI190907A</t>
  </si>
  <si>
    <t>MIA20196706</t>
  </si>
  <si>
    <t>T004769053, T004769054</t>
  </si>
  <si>
    <t>MIA201910717</t>
  </si>
  <si>
    <t>X314553815</t>
  </si>
  <si>
    <t>MIA201912146</t>
  </si>
  <si>
    <t>T004781609</t>
  </si>
  <si>
    <t>EIR20190193</t>
  </si>
  <si>
    <t>686511</t>
  </si>
  <si>
    <t>19-0117146</t>
  </si>
  <si>
    <t>T004788459, T004792781, T004793254</t>
  </si>
  <si>
    <t>EI191027D</t>
  </si>
  <si>
    <t>EIR20190196</t>
  </si>
  <si>
    <t>689999, 7487732</t>
  </si>
  <si>
    <t>19-0118669</t>
  </si>
  <si>
    <t>T004794607</t>
  </si>
  <si>
    <t>EI191027G</t>
  </si>
  <si>
    <t>GLEN COVE</t>
  </si>
  <si>
    <t>MIT20190033</t>
  </si>
  <si>
    <t>EIR20190206</t>
  </si>
  <si>
    <t>5835578690</t>
  </si>
  <si>
    <t>EI191120A</t>
  </si>
  <si>
    <t>HUNTERS-POINT-(P)-1103</t>
  </si>
  <si>
    <t>20201814</t>
  </si>
  <si>
    <t>6678618812</t>
  </si>
  <si>
    <t>Highly Rural</t>
  </si>
  <si>
    <t>\\fxshare-nas05\quotashare-fs01\ESA\5 - Ignition Tracking\2021_Ignition_QC_Folders\20210601_1362818_21-0068186_nan_T005303970</t>
  </si>
  <si>
    <t>06/01/2021</t>
  </si>
  <si>
    <t>09:01</t>
  </si>
  <si>
    <t>1362818</t>
  </si>
  <si>
    <t>21-0068186</t>
  </si>
  <si>
    <t>T005303970</t>
  </si>
  <si>
    <t>EL CERRITO G 1112</t>
  </si>
  <si>
    <t>RICHMOND 05</t>
  </si>
  <si>
    <t>20210601 10:34</t>
  </si>
  <si>
    <t>012501112, EL CERRITO G-1112</t>
  </si>
  <si>
    <t>R9407</t>
  </si>
  <si>
    <t>06/01/21 08:57</t>
  </si>
  <si>
    <t>Employee/Contra Costa County FD</t>
  </si>
  <si>
    <t>PG&amp;E_559_Ignition_20210512_3.jpg</t>
  </si>
  <si>
    <t>Circuit ID: 082841101, SAP ID: 103828577</t>
  </si>
  <si>
    <t>0218955549, T005288044</t>
  </si>
  <si>
    <t>121323593, 121324135</t>
  </si>
  <si>
    <t>PG&amp;E_562_Ignition_20210513_1.jpg</t>
  </si>
  <si>
    <t>Circuit ID: 102701103; SAP ID: 100361642</t>
  </si>
  <si>
    <t>T005302492, T005302469</t>
  </si>
  <si>
    <t>PG&amp;E_677_ignition_20210529_1.jpg</t>
  </si>
  <si>
    <t>Circuit ID: 1522411102, SAP #: 10040921</t>
  </si>
  <si>
    <t>1-Jun</t>
  </si>
  <si>
    <t>Jun</t>
  </si>
  <si>
    <t>PIIR Status</t>
  </si>
  <si>
    <t>Ignition Total</t>
  </si>
  <si>
    <t>ATS Assigned (Lan ID)</t>
  </si>
  <si>
    <t>AFA Assinged (Lan ID)</t>
  </si>
  <si>
    <t>\\fxshare-nas05\quotashare-fs01\ESA\5 - Ignition Tracking\2021_Ignition_QC_Folders\20210601_1363059_nan_nan_T005304251</t>
  </si>
  <si>
    <t>1363059</t>
  </si>
  <si>
    <t>T005304251</t>
  </si>
  <si>
    <t>20210601 12:54</t>
  </si>
  <si>
    <t>NEWHALL 1109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</si>
</sst>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m/d/yy;@"/>
    <numFmt numFmtId="165" formatCode="mm/dd/yy;@"/>
    <numFmt numFmtId="166" formatCode="_(* #,##0_);_(* \(#,##0\);_(* &quot;-&quot;??_);_(@_)"/>
    <numFmt numFmtId="167" formatCode="[$-F400]h:mm:ss\ AM/PM"/>
    <numFmt numFmtId="168" formatCode="0.000000"/>
  </numFmts>
  <fonts count="41"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name val="Arial"/>
      <family val="2"/>
    </font>
    <font>
      <b/>
      <sz val="11"/>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1"/>
      <name val="Calibri"/>
      <family val="2"/>
    </font>
    <font>
      <i/>
      <sz val="11"/>
      <color theme="1"/>
      <name val="Calibri"/>
      <family val="2"/>
    </font>
    <font>
      <sz val="11"/>
      <color theme="1"/>
      <name val="Calibri"/>
      <family val="2"/>
    </font>
    <font>
      <sz val="11"/>
      <color rgb="FF000000"/>
      <name val="Calibri"/>
      <family val="2"/>
    </font>
    <font>
      <b/>
      <sz val="11"/>
      <color rgb="FF000000"/>
      <name val="Calibri"/>
      <family val="2"/>
    </font>
    <font>
      <i/>
      <sz val="10"/>
      <color theme="1"/>
      <name val="Calibri"/>
      <family val="2"/>
    </font>
    <font>
      <i/>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8"/>
      <name val="Calibri"/>
      <family val="2"/>
      <scheme val="minor"/>
    </font>
    <font>
      <u/>
      <sz val="11"/>
      <color theme="10"/>
      <name val="Calibri"/>
      <family val="2"/>
      <scheme val="minor"/>
    </font>
    <font>
      <sz val="10"/>
      <color rgb="FF000000"/>
      <name val="Arial"/>
      <family val="2"/>
    </font>
    <font>
      <b/>
      <sz val="14"/>
      <color theme="1"/>
      <name val="Calibri"/>
      <family val="2"/>
      <scheme val="minor"/>
    </font>
    <font>
      <b/>
      <sz val="11"/>
      <color rgb="FF231F20"/>
      <name val="Calibri"/>
      <family val="2"/>
    </font>
    <font>
      <sz val="11"/>
      <color rgb="FF231F20"/>
      <name val="Calibri"/>
      <family val="2"/>
      <scheme val="minor"/>
    </font>
    <font>
      <sz val="11"/>
      <color rgb="FF000000"/>
      <name val="Calibri"/>
      <family val="2"/>
      <scheme val="minor"/>
    </font>
    <font>
      <sz val="11"/>
      <color rgb="FF444444"/>
      <name val="Calibri"/>
      <family val="2"/>
      <scheme val="minor"/>
    </font>
    <font>
      <sz val="11"/>
      <color theme="1"/>
      <name val="Segoe UI"/>
      <family val="2"/>
    </font>
    <font>
      <sz val="8"/>
      <color rgb="FFFF0000"/>
      <name val="Arial"/>
      <family val="2"/>
    </font>
    <font>
      <u/>
      <sz val="11"/>
      <color theme="1"/>
      <name val="Calibri"/>
      <family val="2"/>
      <scheme val="minor"/>
    </font>
  </fonts>
  <fills count="45">
    <fill>
      <patternFill patternType="none"/>
    </fill>
    <fill>
      <patternFill patternType="gray125"/>
    </fill>
    <fill>
      <patternFill patternType="solid">
        <fgColor rgb="FF70A489"/>
        <bgColor indexed="64"/>
      </patternFill>
    </fill>
    <fill>
      <patternFill patternType="solid">
        <fgColor rgb="FFA1893D"/>
        <bgColor indexed="64"/>
      </patternFill>
    </fill>
    <fill>
      <patternFill patternType="solid">
        <fgColor rgb="FF00A7C2"/>
        <bgColor indexed="64"/>
      </patternFill>
    </fill>
    <fill>
      <patternFill patternType="solid">
        <fgColor rgb="FFFFA100"/>
        <bgColor indexed="64"/>
      </patternFill>
    </fill>
    <fill>
      <patternFill patternType="solid">
        <fgColor rgb="FFBBBBBB"/>
        <bgColor indexed="64"/>
      </patternFill>
    </fill>
    <fill>
      <patternFill patternType="solid">
        <fgColor rgb="FF8CD2E0"/>
        <bgColor indexed="64"/>
      </patternFill>
    </fill>
    <fill>
      <patternFill patternType="solid">
        <fgColor rgb="FF8CD2E0"/>
        <bgColor rgb="FFFFFFFF"/>
      </patternFill>
    </fill>
    <fill>
      <patternFill patternType="solid">
        <fgColor rgb="FFA3A86B"/>
        <bgColor indexed="64"/>
      </patternFill>
    </fill>
    <fill>
      <patternFill patternType="solid">
        <fgColor rgb="FFFFC766"/>
        <bgColor rgb="FFFFFFFF"/>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77777"/>
        <bgColor indexed="64"/>
      </patternFill>
    </fill>
    <fill>
      <patternFill patternType="solid">
        <fgColor rgb="FFFFFF00"/>
        <bgColor indexed="64"/>
      </patternFill>
    </fill>
    <fill>
      <patternFill patternType="solid">
        <fgColor theme="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style="thin">
        <color indexed="64"/>
      </bottom>
      <diagonal/>
    </border>
    <border>
      <left/>
      <right/>
      <top style="medium">
        <color indexed="64"/>
      </top>
      <bottom/>
      <diagonal/>
    </border>
    <border>
      <left style="thick">
        <color rgb="FFFF0000"/>
      </left>
      <right style="thick">
        <color rgb="FFFF0000"/>
      </right>
      <top style="thick">
        <color rgb="FFFF0000"/>
      </top>
      <bottom style="thick">
        <color rgb="FFFF0000"/>
      </bottom>
      <diagonal/>
    </border>
    <border>
      <left style="thin">
        <color auto="1"/>
      </left>
      <right style="thick">
        <color rgb="FFFF0000"/>
      </right>
      <top style="thin">
        <color auto="1"/>
      </top>
      <bottom style="thin">
        <color auto="1"/>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right style="medium">
        <color auto="1"/>
      </right>
      <top style="medium">
        <color auto="1"/>
      </top>
      <bottom style="thin">
        <color indexed="64"/>
      </bottom>
      <diagonal/>
    </border>
    <border>
      <left/>
      <right style="medium">
        <color auto="1"/>
      </right>
      <top style="hair">
        <color auto="1"/>
      </top>
      <bottom style="hair">
        <color auto="1"/>
      </bottom>
      <diagonal/>
    </border>
    <border>
      <left/>
      <right style="medium">
        <color auto="1"/>
      </right>
      <top style="hair">
        <color auto="1"/>
      </top>
      <bottom style="medium">
        <color auto="1"/>
      </bottom>
      <diagonal/>
    </border>
    <border>
      <left style="medium">
        <color auto="1"/>
      </left>
      <right style="thin">
        <color indexed="64"/>
      </right>
      <top style="medium">
        <color auto="1"/>
      </top>
      <bottom style="thin">
        <color indexed="64"/>
      </bottom>
      <diagonal/>
    </border>
    <border>
      <left style="medium">
        <color auto="1"/>
      </left>
      <right style="thin">
        <color indexed="64"/>
      </right>
      <top style="hair">
        <color auto="1"/>
      </top>
      <bottom style="hair">
        <color auto="1"/>
      </bottom>
      <diagonal/>
    </border>
    <border>
      <left style="medium">
        <color auto="1"/>
      </left>
      <right style="thin">
        <color indexed="64"/>
      </right>
      <top style="hair">
        <color auto="1"/>
      </top>
      <bottom style="medium">
        <color auto="1"/>
      </bottom>
      <diagonal/>
    </border>
    <border>
      <left/>
      <right/>
      <top/>
      <bottom style="medium">
        <color indexed="64"/>
      </bottom>
      <diagonal/>
    </border>
    <border>
      <left/>
      <right style="thin">
        <color indexed="64"/>
      </right>
      <top style="hair">
        <color auto="1"/>
      </top>
      <bottom style="medium">
        <color auto="1"/>
      </bottom>
      <diagonal/>
    </border>
    <border>
      <left/>
      <right style="thin">
        <color indexed="64"/>
      </right>
      <top style="medium">
        <color auto="1"/>
      </top>
      <bottom style="thin">
        <color indexed="64"/>
      </bottom>
      <diagonal/>
    </border>
    <border>
      <left style="medium">
        <color auto="1"/>
      </left>
      <right style="thin">
        <color auto="1"/>
      </right>
      <top style="thin">
        <color auto="1"/>
      </top>
      <bottom/>
      <diagonal/>
    </border>
    <border>
      <left/>
      <right style="thin">
        <color indexed="64"/>
      </right>
      <top/>
      <bottom/>
      <diagonal/>
    </border>
    <border>
      <left/>
      <right style="medium">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hair">
        <color indexed="64"/>
      </bottom>
      <diagonal/>
    </border>
    <border>
      <left style="medium">
        <color indexed="64"/>
      </left>
      <right/>
      <top style="hair">
        <color indexed="64"/>
      </top>
      <bottom style="hair">
        <color indexed="64"/>
      </bottom>
      <diagonal/>
    </border>
    <border>
      <left/>
      <right/>
      <top style="medium">
        <color indexed="64"/>
      </top>
      <bottom style="thin">
        <color indexed="64"/>
      </bottom>
      <diagonal/>
    </border>
    <border>
      <left style="medium">
        <color indexed="64"/>
      </left>
      <right/>
      <top style="hair">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hair">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hair">
        <color indexed="64"/>
      </right>
      <top style="hair">
        <color indexed="64"/>
      </top>
      <bottom style="medium">
        <color auto="1"/>
      </bottom>
      <diagonal/>
    </border>
    <border>
      <left style="thin">
        <color indexed="64"/>
      </left>
      <right style="hair">
        <color indexed="64"/>
      </right>
      <top style="hair">
        <color indexed="64"/>
      </top>
      <bottom style="hair">
        <color indexed="64"/>
      </bottom>
      <diagonal/>
    </border>
    <border>
      <left/>
      <right style="medium">
        <color auto="1"/>
      </right>
      <top style="thin">
        <color indexed="64"/>
      </top>
      <bottom style="hair">
        <color auto="1"/>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right style="thin">
        <color indexed="64"/>
      </right>
      <top style="hair">
        <color auto="1"/>
      </top>
      <bottom/>
      <diagonal/>
    </border>
    <border>
      <left/>
      <right style="medium">
        <color auto="1"/>
      </right>
      <top style="hair">
        <color auto="1"/>
      </top>
      <bottom/>
      <diagonal/>
    </border>
    <border>
      <left style="medium">
        <color indexed="64"/>
      </left>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medium">
        <color indexed="64"/>
      </left>
      <right style="hair">
        <color indexed="64"/>
      </right>
      <top style="hair">
        <color auto="1"/>
      </top>
      <bottom style="hair">
        <color auto="1"/>
      </bottom>
      <diagonal/>
    </border>
    <border>
      <left style="medium">
        <color auto="1"/>
      </left>
      <right style="hair">
        <color auto="1"/>
      </right>
      <top style="thin">
        <color indexed="64"/>
      </top>
      <bottom style="medium">
        <color indexed="64"/>
      </bottom>
      <diagonal/>
    </border>
    <border>
      <left style="hair">
        <color indexed="64"/>
      </left>
      <right style="hair">
        <color indexed="64"/>
      </right>
      <top style="thin">
        <color indexed="64"/>
      </top>
      <bottom style="hair">
        <color indexed="64"/>
      </bottom>
      <diagonal/>
    </border>
    <border>
      <left style="hair">
        <color indexed="64"/>
      </left>
      <right style="medium">
        <color indexed="64"/>
      </right>
      <top style="thin">
        <color indexed="64"/>
      </top>
      <bottom style="hair">
        <color indexed="64"/>
      </bottom>
      <diagonal/>
    </border>
    <border>
      <left style="hair">
        <color indexed="64"/>
      </left>
      <right style="medium">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thin">
        <color indexed="64"/>
      </left>
      <right style="hair">
        <color indexed="64"/>
      </right>
      <top style="thin">
        <color indexed="64"/>
      </top>
      <bottom/>
      <diagonal/>
    </border>
    <border>
      <left style="medium">
        <color indexed="64"/>
      </left>
      <right style="hair">
        <color indexed="64"/>
      </right>
      <top style="hair">
        <color indexed="64"/>
      </top>
      <bottom/>
      <diagonal/>
    </border>
    <border>
      <left style="thick">
        <color rgb="FFFF0000"/>
      </left>
      <right/>
      <top style="thick">
        <color rgb="FFFF0000"/>
      </top>
      <bottom style="thick">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style="thin">
        <color indexed="64"/>
      </left>
      <right style="hair">
        <color indexed="64"/>
      </right>
      <top/>
      <bottom style="thin">
        <color indexed="64"/>
      </bottom>
      <diagonal/>
    </border>
    <border>
      <left style="thin">
        <color indexed="64"/>
      </left>
      <right style="hair">
        <color indexed="64"/>
      </right>
      <top/>
      <bottom/>
      <diagonal/>
    </border>
    <border>
      <left/>
      <right/>
      <top style="thin">
        <color auto="1"/>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auto="1"/>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auto="1"/>
      </left>
      <right style="thin">
        <color auto="1"/>
      </right>
      <top style="hair">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right/>
      <top/>
      <bottom style="thin">
        <color auto="1"/>
      </bottom>
      <diagonal/>
    </border>
    <border>
      <left style="thin">
        <color auto="1"/>
      </left>
      <right/>
      <top style="hair">
        <color indexed="64"/>
      </top>
      <bottom style="hair">
        <color indexed="64"/>
      </bottom>
      <diagonal/>
    </border>
    <border>
      <left/>
      <right/>
      <top style="hair">
        <color indexed="64"/>
      </top>
      <bottom style="hair">
        <color indexed="64"/>
      </bottom>
      <diagonal/>
    </border>
    <border>
      <left/>
      <right/>
      <top/>
      <bottom style="hair">
        <color indexed="64"/>
      </bottom>
      <diagonal/>
    </border>
    <border>
      <left style="thin">
        <color auto="1"/>
      </left>
      <right/>
      <top/>
      <bottom style="hair">
        <color indexed="64"/>
      </bottom>
      <diagonal/>
    </border>
    <border>
      <left style="hair">
        <color auto="1"/>
      </left>
      <right style="hair">
        <color auto="1"/>
      </right>
      <top/>
      <bottom style="hair">
        <color indexed="64"/>
      </bottom>
      <diagonal/>
    </border>
    <border>
      <left style="hair">
        <color auto="1"/>
      </left>
      <right style="thin">
        <color auto="1"/>
      </right>
      <top/>
      <bottom style="hair">
        <color indexed="64"/>
      </bottom>
      <diagonal/>
    </border>
    <border>
      <left style="hair">
        <color auto="1"/>
      </left>
      <right style="hair">
        <color auto="1"/>
      </right>
      <top style="hair">
        <color indexed="64"/>
      </top>
      <bottom/>
      <diagonal/>
    </border>
    <border>
      <left/>
      <right style="hair">
        <color auto="1"/>
      </right>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right style="hair">
        <color indexed="64"/>
      </right>
      <top style="hair">
        <color indexed="64"/>
      </top>
      <bottom/>
      <diagonal/>
    </border>
    <border>
      <left/>
      <right/>
      <top style="hair">
        <color indexed="64"/>
      </top>
      <bottom/>
      <diagonal/>
    </border>
    <border>
      <left style="thin">
        <color auto="1"/>
      </left>
      <right/>
      <top style="hair">
        <color indexed="64"/>
      </top>
      <bottom/>
      <diagonal/>
    </border>
    <border>
      <left style="hair">
        <color indexed="64"/>
      </left>
      <right/>
      <top style="hair">
        <color indexed="64"/>
      </top>
      <bottom/>
      <diagonal/>
    </border>
    <border>
      <left style="thin">
        <color auto="1"/>
      </left>
      <right/>
      <top style="thin">
        <color auto="1"/>
      </top>
      <bottom/>
      <diagonal/>
    </border>
    <border>
      <left/>
      <right/>
      <top style="thin">
        <color auto="1"/>
      </top>
      <bottom style="hair">
        <color indexed="64"/>
      </bottom>
      <diagonal/>
    </border>
  </borders>
  <cellStyleXfs count="50">
    <xf numFmtId="0" fontId="0" fillId="0" borderId="0"/>
    <xf numFmtId="0" fontId="3" fillId="0" borderId="0"/>
    <xf numFmtId="0" fontId="4" fillId="0" borderId="0"/>
    <xf numFmtId="43" fontId="3" fillId="0" borderId="0" applyFont="0" applyFill="0" applyBorder="0" applyAlignment="0" applyProtection="0"/>
    <xf numFmtId="43" fontId="1" fillId="0" borderId="0" applyFont="0" applyFill="0" applyBorder="0" applyAlignment="0" applyProtection="0"/>
    <xf numFmtId="0" fontId="9" fillId="0" borderId="0"/>
    <xf numFmtId="0" fontId="3" fillId="0" borderId="0"/>
    <xf numFmtId="0" fontId="3" fillId="0" borderId="0"/>
    <xf numFmtId="0" fontId="17" fillId="0" borderId="0" applyNumberFormat="0" applyFill="0" applyBorder="0" applyAlignment="0" applyProtection="0"/>
    <xf numFmtId="0" fontId="18" fillId="0" borderId="64" applyNumberFormat="0" applyFill="0" applyAlignment="0" applyProtection="0"/>
    <xf numFmtId="0" fontId="19" fillId="0" borderId="65" applyNumberFormat="0" applyFill="0" applyAlignment="0" applyProtection="0"/>
    <xf numFmtId="0" fontId="20" fillId="0" borderId="66" applyNumberFormat="0" applyFill="0" applyAlignment="0" applyProtection="0"/>
    <xf numFmtId="0" fontId="20" fillId="0" borderId="0" applyNumberFormat="0" applyFill="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3" fillId="13" borderId="0" applyNumberFormat="0" applyBorder="0" applyAlignment="0" applyProtection="0"/>
    <xf numFmtId="0" fontId="24" fillId="14" borderId="67" applyNumberFormat="0" applyAlignment="0" applyProtection="0"/>
    <xf numFmtId="0" fontId="25" fillId="15" borderId="68" applyNumberFormat="0" applyAlignment="0" applyProtection="0"/>
    <xf numFmtId="0" fontId="26" fillId="15" borderId="67" applyNumberFormat="0" applyAlignment="0" applyProtection="0"/>
    <xf numFmtId="0" fontId="27" fillId="0" borderId="69" applyNumberFormat="0" applyFill="0" applyAlignment="0" applyProtection="0"/>
    <xf numFmtId="0" fontId="6" fillId="16" borderId="70" applyNumberFormat="0" applyAlignment="0" applyProtection="0"/>
    <xf numFmtId="0" fontId="28" fillId="0" borderId="0" applyNumberFormat="0" applyFill="0" applyBorder="0" applyAlignment="0" applyProtection="0"/>
    <xf numFmtId="0" fontId="1" fillId="17" borderId="71" applyNumberFormat="0" applyFont="0" applyAlignment="0" applyProtection="0"/>
    <xf numFmtId="0" fontId="29" fillId="0" borderId="0" applyNumberFormat="0" applyFill="0" applyBorder="0" applyAlignment="0" applyProtection="0"/>
    <xf numFmtId="0" fontId="2" fillId="0" borderId="72" applyNumberFormat="0" applyFill="0" applyAlignment="0" applyProtection="0"/>
    <xf numFmtId="0" fontId="7"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7"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7"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7"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7"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7"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31" fillId="0" borderId="0" applyNumberFormat="0" applyFill="0" applyBorder="0" applyAlignment="0" applyProtection="0"/>
  </cellStyleXfs>
  <cellXfs count="409">
    <xf numFmtId="0" fontId="0" fillId="0" borderId="0" xfId="0"/>
    <xf numFmtId="0" fontId="1" fillId="0" borderId="0" xfId="0" applyFont="1" applyAlignment="1"/>
    <xf numFmtId="0" fontId="1" fillId="0" borderId="0" xfId="0" applyFont="1" applyAlignment="1">
      <alignment horizontal="center"/>
    </xf>
    <xf numFmtId="0" fontId="0" fillId="0" borderId="0" xfId="0" applyFill="1" applyAlignment="1">
      <alignment wrapText="1"/>
    </xf>
    <xf numFmtId="0" fontId="0" fillId="0" borderId="0" xfId="0" applyFill="1"/>
    <xf numFmtId="0" fontId="0" fillId="0" borderId="0" xfId="0" applyFill="1" applyAlignment="1">
      <alignment horizontal="center"/>
    </xf>
    <xf numFmtId="0" fontId="0" fillId="0" borderId="0" xfId="0" applyAlignment="1">
      <alignment horizontal="center" vertical="center"/>
    </xf>
    <xf numFmtId="0" fontId="2" fillId="7" borderId="1" xfId="0" applyFont="1" applyFill="1" applyBorder="1" applyAlignment="1">
      <alignment horizontal="center" vertical="center" wrapText="1"/>
    </xf>
    <xf numFmtId="0" fontId="1" fillId="0" borderId="0" xfId="0" applyFont="1" applyAlignment="1">
      <alignment horizontal="left"/>
    </xf>
    <xf numFmtId="0" fontId="2" fillId="0" borderId="0" xfId="0" applyFont="1"/>
    <xf numFmtId="0" fontId="0" fillId="0" borderId="0" xfId="0" applyAlignment="1">
      <alignment horizontal="left"/>
    </xf>
    <xf numFmtId="14" fontId="1" fillId="0" borderId="0" xfId="0" applyNumberFormat="1" applyFont="1" applyAlignment="1"/>
    <xf numFmtId="0" fontId="7" fillId="0" borderId="0" xfId="0" applyFont="1" applyAlignment="1"/>
    <xf numFmtId="0" fontId="8" fillId="0" borderId="0" xfId="0" applyFont="1" applyAlignment="1">
      <alignment horizontal="center" vertical="center" wrapText="1"/>
    </xf>
    <xf numFmtId="0" fontId="7" fillId="0" borderId="0" xfId="0" applyFont="1" applyFill="1" applyBorder="1" applyAlignment="1"/>
    <xf numFmtId="0" fontId="7" fillId="0" borderId="0" xfId="0" applyFont="1" applyFill="1" applyAlignment="1"/>
    <xf numFmtId="167" fontId="1" fillId="0" borderId="0" xfId="0" applyNumberFormat="1" applyFont="1" applyAlignment="1"/>
    <xf numFmtId="166" fontId="0" fillId="0" borderId="0" xfId="4" applyNumberFormat="1" applyFont="1"/>
    <xf numFmtId="14" fontId="0" fillId="0" borderId="0" xfId="0" applyNumberFormat="1" applyAlignment="1">
      <alignment horizontal="center"/>
    </xf>
    <xf numFmtId="0" fontId="1" fillId="0" borderId="0" xfId="0" applyNumberFormat="1" applyFont="1" applyAlignment="1"/>
    <xf numFmtId="0" fontId="2" fillId="0" borderId="15" xfId="0" applyFont="1" applyBorder="1" applyAlignment="1">
      <alignment horizontal="center"/>
    </xf>
    <xf numFmtId="0" fontId="2" fillId="0" borderId="12" xfId="0" applyFont="1" applyBorder="1" applyAlignment="1">
      <alignment horizontal="center"/>
    </xf>
    <xf numFmtId="0" fontId="2" fillId="0" borderId="20" xfId="0" applyFont="1" applyBorder="1" applyAlignment="1">
      <alignment horizontal="center"/>
    </xf>
    <xf numFmtId="0" fontId="0" fillId="0" borderId="11" xfId="0" applyBorder="1" applyAlignment="1">
      <alignment horizontal="center" vertical="center"/>
    </xf>
    <xf numFmtId="0" fontId="0" fillId="0" borderId="19"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0" xfId="0" applyAlignment="1">
      <alignment horizontal="right"/>
    </xf>
    <xf numFmtId="0" fontId="2" fillId="0" borderId="24" xfId="0" applyFont="1" applyBorder="1" applyAlignment="1">
      <alignment horizontal="center"/>
    </xf>
    <xf numFmtId="14" fontId="12" fillId="0" borderId="21" xfId="0" applyNumberFormat="1" applyFont="1" applyFill="1" applyBorder="1" applyAlignment="1">
      <alignment horizontal="center" vertical="center" wrapText="1"/>
    </xf>
    <xf numFmtId="14" fontId="12" fillId="0" borderId="16" xfId="0" applyNumberFormat="1" applyFont="1" applyFill="1" applyBorder="1" applyAlignment="1">
      <alignment horizontal="center" vertical="center" wrapText="1"/>
    </xf>
    <xf numFmtId="14" fontId="12" fillId="0" borderId="17" xfId="0" applyNumberFormat="1" applyFont="1" applyFill="1" applyBorder="1" applyAlignment="1">
      <alignment horizontal="center" vertical="center" wrapText="1"/>
    </xf>
    <xf numFmtId="14" fontId="10" fillId="0" borderId="17" xfId="0" applyNumberFormat="1" applyFont="1" applyFill="1" applyBorder="1" applyAlignment="1">
      <alignment horizontal="center" vertical="center" wrapText="1"/>
    </xf>
    <xf numFmtId="0" fontId="2" fillId="0" borderId="19" xfId="0" applyFont="1" applyBorder="1" applyAlignment="1">
      <alignment horizontal="center" vertical="center"/>
    </xf>
    <xf numFmtId="0" fontId="2" fillId="0" borderId="14" xfId="0" applyFont="1" applyBorder="1" applyAlignment="1">
      <alignment horizontal="center" vertical="center"/>
    </xf>
    <xf numFmtId="1" fontId="12" fillId="0" borderId="13" xfId="0" applyNumberFormat="1" applyFont="1" applyBorder="1" applyAlignment="1">
      <alignment horizontal="center" vertical="center" wrapText="1"/>
    </xf>
    <xf numFmtId="1" fontId="12" fillId="0" borderId="14" xfId="0" applyNumberFormat="1" applyFont="1" applyBorder="1" applyAlignment="1">
      <alignment horizontal="center" vertical="center" wrapText="1"/>
    </xf>
    <xf numFmtId="1" fontId="12" fillId="0" borderId="11" xfId="0" applyNumberFormat="1" applyFont="1" applyBorder="1" applyAlignment="1">
      <alignment horizontal="center" vertical="center" wrapText="1"/>
    </xf>
    <xf numFmtId="1" fontId="12" fillId="0" borderId="19" xfId="0" applyNumberFormat="1" applyFont="1" applyBorder="1" applyAlignment="1">
      <alignment horizontal="center" vertical="center" wrapText="1"/>
    </xf>
    <xf numFmtId="1" fontId="12" fillId="0" borderId="36" xfId="0" applyNumberFormat="1" applyFont="1" applyBorder="1" applyAlignment="1">
      <alignment horizontal="center" vertical="center" wrapText="1"/>
    </xf>
    <xf numFmtId="1" fontId="12" fillId="0" borderId="35" xfId="0" applyNumberFormat="1" applyFont="1" applyBorder="1" applyAlignment="1">
      <alignment horizontal="center" vertical="center" wrapText="1"/>
    </xf>
    <xf numFmtId="164" fontId="0" fillId="0" borderId="25" xfId="0" applyNumberFormat="1" applyBorder="1" applyAlignment="1">
      <alignment horizontal="center"/>
    </xf>
    <xf numFmtId="164" fontId="0" fillId="0" borderId="26" xfId="0" applyNumberFormat="1" applyBorder="1" applyAlignment="1">
      <alignment horizontal="center"/>
    </xf>
    <xf numFmtId="0" fontId="12" fillId="0" borderId="28" xfId="0" applyFont="1" applyBorder="1" applyAlignment="1">
      <alignment horizontal="center" vertical="center" wrapText="1"/>
    </xf>
    <xf numFmtId="0" fontId="12" fillId="0" borderId="30" xfId="0" applyFont="1" applyBorder="1" applyAlignment="1">
      <alignment horizontal="center" vertical="center" wrapText="1"/>
    </xf>
    <xf numFmtId="0" fontId="10" fillId="0" borderId="39" xfId="0" applyFont="1" applyBorder="1" applyAlignment="1">
      <alignment horizontal="center" vertical="center" wrapText="1"/>
    </xf>
    <xf numFmtId="0" fontId="10" fillId="0" borderId="43" xfId="0" applyFont="1" applyBorder="1" applyAlignment="1">
      <alignment horizontal="center" vertical="center" wrapText="1"/>
    </xf>
    <xf numFmtId="0" fontId="10" fillId="0" borderId="44" xfId="0" applyFont="1" applyBorder="1" applyAlignment="1">
      <alignment horizontal="center" vertical="center" wrapText="1"/>
    </xf>
    <xf numFmtId="0" fontId="12" fillId="0" borderId="45" xfId="0" applyFont="1" applyBorder="1" applyAlignment="1">
      <alignment horizontal="center" vertical="center" wrapText="1"/>
    </xf>
    <xf numFmtId="1" fontId="12" fillId="0" borderId="46" xfId="0" applyNumberFormat="1" applyFont="1" applyBorder="1" applyAlignment="1">
      <alignment horizontal="center" vertical="center" wrapText="1"/>
    </xf>
    <xf numFmtId="1" fontId="12" fillId="0" borderId="10" xfId="0" applyNumberFormat="1" applyFont="1" applyBorder="1" applyAlignment="1">
      <alignment horizontal="center" vertical="center" wrapText="1"/>
    </xf>
    <xf numFmtId="1" fontId="12" fillId="0" borderId="37" xfId="0" applyNumberFormat="1" applyFont="1" applyBorder="1" applyAlignment="1">
      <alignment horizontal="center" vertical="center" wrapText="1"/>
    </xf>
    <xf numFmtId="1" fontId="13" fillId="0" borderId="50" xfId="0" applyNumberFormat="1" applyFont="1" applyBorder="1" applyAlignment="1">
      <alignment horizontal="center" vertical="center"/>
    </xf>
    <xf numFmtId="1" fontId="13" fillId="0" borderId="38" xfId="0" applyNumberFormat="1" applyFont="1" applyBorder="1" applyAlignment="1">
      <alignment horizontal="center" vertical="center"/>
    </xf>
    <xf numFmtId="1" fontId="13" fillId="0" borderId="48" xfId="0" applyNumberFormat="1" applyFont="1" applyBorder="1" applyAlignment="1">
      <alignment horizontal="center" vertical="center"/>
    </xf>
    <xf numFmtId="1" fontId="14" fillId="0" borderId="42" xfId="0" applyNumberFormat="1" applyFont="1" applyBorder="1" applyAlignment="1">
      <alignment horizontal="center" vertical="center"/>
    </xf>
    <xf numFmtId="0" fontId="13" fillId="0" borderId="53" xfId="0" applyFont="1" applyBorder="1" applyAlignment="1">
      <alignment horizontal="center" vertical="center"/>
    </xf>
    <xf numFmtId="0" fontId="13" fillId="0" borderId="54" xfId="0" applyFont="1" applyBorder="1" applyAlignment="1">
      <alignment horizontal="center" vertical="center"/>
    </xf>
    <xf numFmtId="0" fontId="13" fillId="0" borderId="4" xfId="0" applyFont="1" applyBorder="1" applyAlignment="1">
      <alignment horizontal="center" vertical="center"/>
    </xf>
    <xf numFmtId="0" fontId="13" fillId="0" borderId="55" xfId="0" applyFont="1" applyBorder="1" applyAlignment="1">
      <alignment horizontal="center" vertical="center"/>
    </xf>
    <xf numFmtId="0" fontId="13" fillId="0" borderId="4" xfId="0" applyFont="1" applyBorder="1" applyAlignment="1">
      <alignment horizontal="center" vertical="center" wrapText="1"/>
    </xf>
    <xf numFmtId="1" fontId="13" fillId="0" borderId="4" xfId="0" applyNumberFormat="1" applyFont="1" applyBorder="1" applyAlignment="1">
      <alignment horizontal="center" vertical="center"/>
    </xf>
    <xf numFmtId="1" fontId="13" fillId="0" borderId="55" xfId="0" applyNumberFormat="1" applyFont="1" applyBorder="1" applyAlignment="1">
      <alignment horizontal="center" vertical="center"/>
    </xf>
    <xf numFmtId="0" fontId="14" fillId="0" borderId="4" xfId="0" applyFont="1" applyBorder="1" applyAlignment="1">
      <alignment horizontal="center" vertical="center"/>
    </xf>
    <xf numFmtId="0" fontId="14" fillId="0" borderId="55" xfId="0" applyFont="1" applyBorder="1" applyAlignment="1">
      <alignment horizontal="center" vertical="center"/>
    </xf>
    <xf numFmtId="0" fontId="14" fillId="0" borderId="57" xfId="0" applyFont="1" applyBorder="1" applyAlignment="1">
      <alignment horizontal="center" vertical="center"/>
    </xf>
    <xf numFmtId="0" fontId="14" fillId="0" borderId="58" xfId="0" applyFont="1" applyBorder="1" applyAlignment="1">
      <alignment horizontal="center" vertical="center"/>
    </xf>
    <xf numFmtId="0" fontId="14" fillId="0" borderId="59" xfId="0" applyFont="1" applyBorder="1" applyAlignment="1">
      <alignment horizontal="center" vertical="center"/>
    </xf>
    <xf numFmtId="0" fontId="14" fillId="0" borderId="60" xfId="0" applyFont="1" applyBorder="1" applyAlignment="1">
      <alignment horizontal="center" vertical="center"/>
    </xf>
    <xf numFmtId="164" fontId="13" fillId="0" borderId="49" xfId="0" applyNumberFormat="1" applyFont="1" applyBorder="1" applyAlignment="1">
      <alignment horizontal="center" vertical="center"/>
    </xf>
    <xf numFmtId="0" fontId="13" fillId="0" borderId="46" xfId="0" applyFont="1" applyBorder="1" applyAlignment="1">
      <alignment horizontal="center" vertical="center"/>
    </xf>
    <xf numFmtId="164" fontId="13" fillId="0" borderId="51" xfId="0" applyNumberFormat="1" applyFont="1" applyBorder="1" applyAlignment="1">
      <alignment horizontal="center" vertical="center"/>
    </xf>
    <xf numFmtId="0" fontId="13" fillId="0" borderId="36" xfId="0" applyFont="1" applyBorder="1" applyAlignment="1">
      <alignment horizontal="center" vertical="center"/>
    </xf>
    <xf numFmtId="0" fontId="14" fillId="0" borderId="36" xfId="0" applyFont="1" applyBorder="1" applyAlignment="1">
      <alignment horizontal="center" vertical="center"/>
    </xf>
    <xf numFmtId="164" fontId="13" fillId="0" borderId="47" xfId="0" applyNumberFormat="1" applyFont="1" applyBorder="1" applyAlignment="1">
      <alignment horizontal="center" vertical="center"/>
    </xf>
    <xf numFmtId="0" fontId="14" fillId="0" borderId="56" xfId="0" applyFont="1" applyBorder="1" applyAlignment="1">
      <alignment horizontal="center" vertical="center"/>
    </xf>
    <xf numFmtId="0" fontId="14" fillId="0" borderId="52" xfId="0" applyFont="1" applyBorder="1" applyAlignment="1">
      <alignment horizontal="center" vertical="center"/>
    </xf>
    <xf numFmtId="0" fontId="14" fillId="0" borderId="41" xfId="0" applyFont="1" applyBorder="1" applyAlignment="1">
      <alignment horizontal="center" vertical="center"/>
    </xf>
    <xf numFmtId="0" fontId="14" fillId="0" borderId="61" xfId="0" applyFont="1" applyBorder="1" applyAlignment="1">
      <alignment horizontal="center" vertical="center"/>
    </xf>
    <xf numFmtId="0" fontId="14" fillId="0" borderId="62" xfId="0" applyFont="1" applyBorder="1" applyAlignment="1">
      <alignment horizontal="center" vertical="center"/>
    </xf>
    <xf numFmtId="0" fontId="14" fillId="0" borderId="40" xfId="0" applyFont="1" applyBorder="1" applyAlignment="1">
      <alignment horizontal="center" vertical="center"/>
    </xf>
    <xf numFmtId="1" fontId="1" fillId="0" borderId="0" xfId="0" applyNumberFormat="1" applyFont="1" applyAlignment="1">
      <alignment horizontal="center"/>
    </xf>
    <xf numFmtId="0" fontId="1" fillId="0" borderId="0" xfId="0" applyFont="1" applyFill="1" applyAlignment="1"/>
    <xf numFmtId="0" fontId="1" fillId="0" borderId="0" xfId="0" applyFont="1" applyFill="1" applyAlignment="1">
      <alignment horizontal="center"/>
    </xf>
    <xf numFmtId="0" fontId="1" fillId="0" borderId="0" xfId="0" applyFont="1" applyAlignment="1"/>
    <xf numFmtId="0" fontId="1" fillId="0" borderId="0" xfId="0" applyFont="1" applyAlignment="1">
      <alignment horizontal="center"/>
    </xf>
    <xf numFmtId="49" fontId="5" fillId="8" borderId="1" xfId="0" applyNumberFormat="1" applyFont="1" applyFill="1" applyBorder="1" applyAlignment="1">
      <alignment horizontal="center" vertical="center" wrapText="1"/>
    </xf>
    <xf numFmtId="14" fontId="1" fillId="0" borderId="0" xfId="0" applyNumberFormat="1" applyFont="1" applyAlignment="1">
      <alignment horizontal="center"/>
    </xf>
    <xf numFmtId="165" fontId="6" fillId="0" borderId="0" xfId="1" applyNumberFormat="1" applyFont="1" applyFill="1" applyBorder="1" applyAlignment="1">
      <alignment horizontal="center" vertical="center" wrapText="1"/>
    </xf>
    <xf numFmtId="49" fontId="5" fillId="10" borderId="1" xfId="0" applyNumberFormat="1" applyFont="1" applyFill="1" applyBorder="1" applyAlignment="1">
      <alignment horizontal="center" vertical="center" wrapText="1"/>
    </xf>
    <xf numFmtId="14" fontId="5" fillId="10" borderId="1" xfId="0" applyNumberFormat="1" applyFont="1" applyFill="1" applyBorder="1" applyAlignment="1">
      <alignment horizontal="center" vertical="center" wrapText="1"/>
    </xf>
    <xf numFmtId="0" fontId="5" fillId="4" borderId="1"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7" fillId="0" borderId="0" xfId="0" applyFont="1" applyFill="1" applyBorder="1" applyAlignment="1"/>
    <xf numFmtId="0" fontId="7" fillId="0" borderId="0" xfId="0" applyFont="1" applyFill="1" applyAlignment="1"/>
    <xf numFmtId="167" fontId="5" fillId="10" borderId="1" xfId="0" applyNumberFormat="1" applyFont="1" applyFill="1" applyBorder="1" applyAlignment="1">
      <alignment horizontal="center" vertical="center" wrapText="1"/>
    </xf>
    <xf numFmtId="14" fontId="5" fillId="3" borderId="2" xfId="1" applyNumberFormat="1" applyFont="1" applyFill="1" applyBorder="1" applyAlignment="1">
      <alignment horizontal="center" vertical="center" wrapText="1"/>
    </xf>
    <xf numFmtId="0" fontId="5" fillId="4" borderId="5" xfId="0" applyFont="1" applyFill="1" applyBorder="1" applyAlignment="1">
      <alignment horizontal="center" vertical="center" wrapText="1"/>
    </xf>
    <xf numFmtId="14" fontId="5" fillId="4" borderId="7" xfId="0" applyNumberFormat="1" applyFont="1" applyFill="1" applyBorder="1" applyAlignment="1">
      <alignment horizontal="center" vertical="center" wrapText="1"/>
    </xf>
    <xf numFmtId="14" fontId="5" fillId="2" borderId="7" xfId="0" applyNumberFormat="1" applyFont="1" applyFill="1" applyBorder="1" applyAlignment="1">
      <alignment horizontal="center" vertical="center" wrapText="1"/>
    </xf>
    <xf numFmtId="0" fontId="5" fillId="5" borderId="7" xfId="0" applyFont="1" applyFill="1" applyBorder="1" applyAlignment="1">
      <alignment horizontal="center" vertical="center" wrapText="1"/>
    </xf>
    <xf numFmtId="0" fontId="5" fillId="5" borderId="8" xfId="0" applyFont="1" applyFill="1" applyBorder="1" applyAlignment="1">
      <alignment horizontal="center" vertical="center" wrapText="1"/>
    </xf>
    <xf numFmtId="14" fontId="5" fillId="9" borderId="1" xfId="1" applyNumberFormat="1" applyFont="1" applyFill="1" applyBorder="1" applyAlignment="1">
      <alignment horizontal="center" vertical="center" wrapText="1"/>
    </xf>
    <xf numFmtId="0" fontId="5" fillId="9" borderId="1" xfId="1" applyNumberFormat="1" applyFont="1" applyFill="1" applyBorder="1" applyAlignment="1">
      <alignment horizontal="center" vertical="center" wrapText="1"/>
    </xf>
    <xf numFmtId="0" fontId="1" fillId="0" borderId="0" xfId="0" applyNumberFormat="1" applyFont="1" applyAlignment="1"/>
    <xf numFmtId="1" fontId="5" fillId="3" borderId="2" xfId="1" applyNumberFormat="1" applyFont="1" applyFill="1" applyBorder="1" applyAlignment="1">
      <alignment horizontal="center" vertical="center" wrapText="1"/>
    </xf>
    <xf numFmtId="0" fontId="16" fillId="0" borderId="0" xfId="0" applyFont="1" applyBorder="1" applyAlignment="1">
      <alignment horizontal="center"/>
    </xf>
    <xf numFmtId="0" fontId="0" fillId="0" borderId="0" xfId="0"/>
    <xf numFmtId="14" fontId="5" fillId="2" borderId="63" xfId="0" applyNumberFormat="1" applyFont="1" applyFill="1" applyBorder="1" applyAlignment="1">
      <alignment horizontal="center" vertical="center" wrapText="1"/>
    </xf>
    <xf numFmtId="14" fontId="5" fillId="2" borderId="3" xfId="0" applyNumberFormat="1" applyFont="1" applyFill="1" applyBorder="1" applyAlignment="1">
      <alignment horizontal="center" vertical="center" wrapText="1"/>
    </xf>
    <xf numFmtId="0" fontId="5" fillId="2" borderId="5" xfId="0" applyFont="1" applyFill="1" applyBorder="1" applyAlignment="1">
      <alignment horizontal="center" vertical="center" wrapText="1"/>
    </xf>
    <xf numFmtId="0" fontId="0" fillId="0" borderId="0" xfId="0" applyFill="1" applyBorder="1"/>
    <xf numFmtId="0" fontId="0" fillId="0" borderId="0" xfId="0"/>
    <xf numFmtId="0" fontId="0" fillId="0" borderId="0" xfId="0"/>
    <xf numFmtId="0" fontId="5" fillId="10" borderId="1" xfId="0" applyNumberFormat="1" applyFont="1" applyFill="1" applyBorder="1" applyAlignment="1">
      <alignment horizontal="center" vertical="center" wrapText="1"/>
    </xf>
    <xf numFmtId="0" fontId="5" fillId="5" borderId="1" xfId="0" applyNumberFormat="1" applyFont="1" applyFill="1" applyBorder="1" applyAlignment="1">
      <alignment horizontal="center" vertical="center" wrapText="1"/>
    </xf>
    <xf numFmtId="0" fontId="1" fillId="0" borderId="0" xfId="0" applyNumberFormat="1" applyFont="1" applyAlignment="1">
      <alignment horizontal="center"/>
    </xf>
    <xf numFmtId="0" fontId="7" fillId="0" borderId="0" xfId="0" applyNumberFormat="1" applyFont="1" applyFill="1" applyBorder="1" applyAlignment="1">
      <alignment horizontal="center"/>
    </xf>
    <xf numFmtId="0" fontId="16" fillId="0" borderId="18" xfId="0" applyFont="1" applyBorder="1" applyAlignment="1"/>
    <xf numFmtId="0" fontId="0" fillId="0" borderId="0" xfId="0" applyFont="1" applyFill="1" applyBorder="1" applyAlignment="1"/>
    <xf numFmtId="0" fontId="1" fillId="0" borderId="0" xfId="0" applyFont="1" applyFill="1"/>
    <xf numFmtId="14" fontId="1" fillId="0" borderId="0" xfId="0" applyNumberFormat="1" applyFont="1" applyFill="1" applyAlignment="1">
      <alignment horizontal="center"/>
    </xf>
    <xf numFmtId="0" fontId="31" fillId="0" borderId="0" xfId="49" applyFill="1" applyAlignment="1"/>
    <xf numFmtId="0" fontId="1" fillId="0" borderId="0" xfId="0" applyNumberFormat="1" applyFont="1" applyFill="1" applyAlignment="1"/>
    <xf numFmtId="14" fontId="1" fillId="0" borderId="0" xfId="0" applyNumberFormat="1" applyFont="1" applyFill="1" applyAlignment="1"/>
    <xf numFmtId="0" fontId="0" fillId="0" borderId="0" xfId="0" applyFont="1" applyFill="1"/>
    <xf numFmtId="0" fontId="1" fillId="0" borderId="0" xfId="0" applyFont="1" applyFill="1" applyAlignment="1">
      <alignment horizontal="left"/>
    </xf>
    <xf numFmtId="167" fontId="1" fillId="0" borderId="0" xfId="0" applyNumberFormat="1" applyFont="1" applyFill="1" applyAlignment="1"/>
    <xf numFmtId="0" fontId="0" fillId="0" borderId="0" xfId="0" applyFont="1" applyFill="1" applyAlignment="1"/>
    <xf numFmtId="0" fontId="1" fillId="0" borderId="0" xfId="0" applyFont="1" applyAlignment="1">
      <alignment wrapText="1"/>
    </xf>
    <xf numFmtId="0" fontId="0" fillId="0" borderId="0" xfId="0" applyFill="1" applyAlignment="1">
      <alignment horizontal="left"/>
    </xf>
    <xf numFmtId="0" fontId="0" fillId="0" borderId="0" xfId="0" applyAlignment="1">
      <alignment vertical="center"/>
    </xf>
    <xf numFmtId="0" fontId="0" fillId="0" borderId="0" xfId="0" applyAlignment="1">
      <alignment horizontal="center"/>
    </xf>
    <xf numFmtId="0" fontId="0" fillId="0" borderId="0" xfId="0" applyFont="1" applyFill="1" applyBorder="1"/>
    <xf numFmtId="1" fontId="0" fillId="0" borderId="0" xfId="0" applyNumberFormat="1" applyFill="1" applyAlignment="1">
      <alignment horizontal="center"/>
    </xf>
    <xf numFmtId="0" fontId="5" fillId="4" borderId="0" xfId="0" applyFont="1" applyFill="1" applyBorder="1" applyAlignment="1">
      <alignment horizontal="center" vertical="center" wrapText="1"/>
    </xf>
    <xf numFmtId="0" fontId="0" fillId="0" borderId="0" xfId="0" applyNumberFormat="1"/>
    <xf numFmtId="0" fontId="2" fillId="0" borderId="0" xfId="0" applyFont="1" applyAlignment="1">
      <alignment horizontal="center" vertical="center" wrapText="1"/>
    </xf>
    <xf numFmtId="0" fontId="0" fillId="0" borderId="0" xfId="0" applyNumberFormat="1" applyAlignment="1">
      <alignment horizontal="center"/>
    </xf>
    <xf numFmtId="14" fontId="5" fillId="4" borderId="5" xfId="0" applyNumberFormat="1" applyFont="1" applyFill="1" applyBorder="1" applyAlignment="1">
      <alignment horizontal="center" vertical="center" wrapText="1"/>
    </xf>
    <xf numFmtId="167" fontId="5" fillId="4" borderId="5" xfId="0" applyNumberFormat="1" applyFont="1" applyFill="1" applyBorder="1" applyAlignment="1">
      <alignment horizontal="center" vertical="center" wrapText="1"/>
    </xf>
    <xf numFmtId="167" fontId="0" fillId="0" borderId="0" xfId="0" applyNumberFormat="1" applyAlignment="1">
      <alignment horizontal="center"/>
    </xf>
    <xf numFmtId="0" fontId="2" fillId="6" borderId="1" xfId="0" applyFont="1" applyFill="1" applyBorder="1" applyAlignment="1">
      <alignment horizontal="center" vertical="center" wrapText="1"/>
    </xf>
    <xf numFmtId="14" fontId="1" fillId="0" borderId="0" xfId="0" applyNumberFormat="1" applyFont="1" applyFill="1" applyBorder="1" applyAlignment="1"/>
    <xf numFmtId="0" fontId="0" fillId="0" borderId="0" xfId="0" applyNumberFormat="1" applyFont="1" applyFill="1" applyBorder="1" applyAlignment="1">
      <alignment horizontal="center"/>
    </xf>
    <xf numFmtId="0" fontId="1" fillId="0" borderId="0" xfId="0" applyFont="1" applyFill="1" applyBorder="1" applyAlignment="1"/>
    <xf numFmtId="168" fontId="5" fillId="5" borderId="1" xfId="0" applyNumberFormat="1" applyFont="1" applyFill="1" applyBorder="1" applyAlignment="1">
      <alignment horizontal="center" vertical="center" wrapText="1"/>
    </xf>
    <xf numFmtId="168" fontId="5" fillId="5" borderId="1" xfId="4" applyNumberFormat="1" applyFont="1" applyFill="1" applyBorder="1" applyAlignment="1">
      <alignment horizontal="center" vertical="center" wrapText="1"/>
    </xf>
    <xf numFmtId="168" fontId="0" fillId="0" borderId="0" xfId="0" applyNumberFormat="1"/>
    <xf numFmtId="168" fontId="0" fillId="0" borderId="0" xfId="4" applyNumberFormat="1" applyFont="1"/>
    <xf numFmtId="3" fontId="5" fillId="5" borderId="1" xfId="4" applyNumberFormat="1" applyFont="1" applyFill="1" applyBorder="1" applyAlignment="1">
      <alignment horizontal="center" vertical="center" wrapText="1"/>
    </xf>
    <xf numFmtId="0" fontId="0" fillId="0" borderId="0" xfId="0" applyBorder="1" applyAlignment="1">
      <alignment horizontal="center"/>
    </xf>
    <xf numFmtId="0" fontId="0" fillId="0" borderId="0" xfId="0" applyNumberFormat="1" applyFill="1"/>
    <xf numFmtId="37" fontId="5" fillId="5" borderId="1" xfId="4" applyNumberFormat="1" applyFont="1" applyFill="1" applyBorder="1" applyAlignment="1">
      <alignment horizontal="center" vertical="center" wrapText="1"/>
    </xf>
    <xf numFmtId="37" fontId="0" fillId="0" borderId="0" xfId="4" applyNumberFormat="1" applyFont="1" applyAlignment="1">
      <alignment horizontal="center"/>
    </xf>
    <xf numFmtId="166" fontId="0" fillId="0" borderId="53" xfId="4" applyNumberFormat="1" applyFont="1" applyBorder="1" applyAlignment="1">
      <alignment horizontal="center" vertical="center"/>
    </xf>
    <xf numFmtId="166" fontId="0" fillId="0" borderId="4" xfId="4" applyNumberFormat="1" applyFont="1" applyBorder="1" applyAlignment="1">
      <alignment horizontal="center" vertical="center"/>
    </xf>
    <xf numFmtId="0" fontId="35" fillId="0" borderId="53" xfId="0" applyFont="1" applyBorder="1" applyAlignment="1">
      <alignment horizontal="center" vertical="center"/>
    </xf>
    <xf numFmtId="0" fontId="35" fillId="0" borderId="57" xfId="0" applyFont="1" applyBorder="1" applyAlignment="1">
      <alignment horizontal="center" vertical="center"/>
    </xf>
    <xf numFmtId="0" fontId="35" fillId="0" borderId="4" xfId="0" applyFont="1" applyBorder="1" applyAlignment="1">
      <alignment horizontal="center" vertical="center"/>
    </xf>
    <xf numFmtId="0" fontId="35" fillId="0" borderId="50" xfId="0" applyFont="1" applyBorder="1" applyAlignment="1">
      <alignment vertical="center"/>
    </xf>
    <xf numFmtId="0" fontId="35" fillId="0" borderId="48" xfId="0" applyFont="1" applyBorder="1" applyAlignment="1">
      <alignment vertical="center"/>
    </xf>
    <xf numFmtId="0" fontId="35" fillId="0" borderId="38" xfId="0" applyFont="1" applyBorder="1" applyAlignment="1">
      <alignment vertical="center"/>
    </xf>
    <xf numFmtId="0" fontId="0" fillId="0" borderId="0" xfId="4" applyNumberFormat="1" applyFont="1" applyAlignment="1">
      <alignment horizontal="center"/>
    </xf>
    <xf numFmtId="0" fontId="2" fillId="6" borderId="1" xfId="0" applyNumberFormat="1" applyFont="1" applyFill="1" applyBorder="1" applyAlignment="1">
      <alignment horizontal="center" vertical="center" wrapText="1"/>
    </xf>
    <xf numFmtId="166" fontId="0" fillId="0" borderId="57" xfId="4" applyNumberFormat="1" applyFont="1" applyBorder="1" applyAlignment="1">
      <alignment horizontal="center" vertical="center"/>
    </xf>
    <xf numFmtId="166" fontId="0" fillId="0" borderId="77" xfId="4" applyNumberFormat="1" applyFont="1" applyBorder="1" applyAlignment="1">
      <alignment horizontal="center" vertical="center"/>
    </xf>
    <xf numFmtId="166" fontId="0" fillId="0" borderId="79" xfId="4" applyNumberFormat="1" applyFont="1" applyBorder="1" applyAlignment="1">
      <alignment horizontal="center" vertical="center"/>
    </xf>
    <xf numFmtId="166" fontId="0" fillId="0" borderId="78" xfId="4" applyNumberFormat="1" applyFont="1" applyBorder="1" applyAlignment="1">
      <alignment horizontal="center" vertical="center"/>
    </xf>
    <xf numFmtId="3" fontId="2" fillId="0" borderId="50" xfId="0" applyNumberFormat="1" applyFont="1" applyBorder="1" applyAlignment="1">
      <alignment horizontal="center" vertical="center"/>
    </xf>
    <xf numFmtId="3" fontId="2" fillId="0" borderId="38" xfId="0" applyNumberFormat="1" applyFont="1" applyBorder="1" applyAlignment="1">
      <alignment horizontal="center" vertical="center"/>
    </xf>
    <xf numFmtId="3" fontId="2" fillId="0" borderId="48" xfId="0" applyNumberFormat="1" applyFont="1" applyBorder="1" applyAlignment="1">
      <alignment horizontal="center" vertical="center"/>
    </xf>
    <xf numFmtId="0" fontId="0" fillId="5" borderId="1" xfId="0" applyFill="1" applyBorder="1" applyAlignment="1">
      <alignment horizontal="center" vertical="center"/>
    </xf>
    <xf numFmtId="0" fontId="0" fillId="5" borderId="1" xfId="0" applyFill="1" applyBorder="1" applyAlignment="1">
      <alignment horizontal="center" vertical="center" wrapText="1"/>
    </xf>
    <xf numFmtId="0" fontId="0" fillId="6" borderId="1" xfId="0" applyFill="1" applyBorder="1" applyAlignment="1">
      <alignment horizontal="center" vertical="center" wrapText="1"/>
    </xf>
    <xf numFmtId="0" fontId="0" fillId="0" borderId="36" xfId="0" applyNumberFormat="1" applyBorder="1" applyAlignment="1">
      <alignment horizontal="center" vertical="center"/>
    </xf>
    <xf numFmtId="0" fontId="0" fillId="0" borderId="4" xfId="0" applyNumberFormat="1" applyBorder="1" applyAlignment="1">
      <alignment horizontal="center" vertical="center"/>
    </xf>
    <xf numFmtId="0" fontId="0" fillId="0" borderId="80" xfId="0" applyBorder="1" applyAlignment="1">
      <alignment horizontal="center" vertical="center" wrapText="1"/>
    </xf>
    <xf numFmtId="0" fontId="0" fillId="0" borderId="80" xfId="0" applyNumberFormat="1" applyBorder="1" applyAlignment="1">
      <alignment horizontal="center" vertical="center"/>
    </xf>
    <xf numFmtId="0" fontId="0" fillId="0" borderId="81" xfId="0" applyBorder="1" applyAlignment="1">
      <alignment horizontal="center" vertical="center" wrapText="1"/>
    </xf>
    <xf numFmtId="0" fontId="0" fillId="0" borderId="81" xfId="0" applyNumberFormat="1" applyBorder="1" applyAlignment="1">
      <alignment horizontal="center" vertical="center"/>
    </xf>
    <xf numFmtId="0" fontId="0" fillId="0" borderId="83" xfId="0" applyNumberFormat="1" applyBorder="1" applyAlignment="1">
      <alignment horizontal="center" vertical="center"/>
    </xf>
    <xf numFmtId="0" fontId="0" fillId="6" borderId="84" xfId="0" applyNumberFormat="1" applyFill="1" applyBorder="1" applyAlignment="1">
      <alignment horizontal="center" vertical="center"/>
    </xf>
    <xf numFmtId="0" fontId="0" fillId="6" borderId="85" xfId="0" applyNumberFormat="1" applyFill="1" applyBorder="1" applyAlignment="1">
      <alignment horizontal="center" vertical="center"/>
    </xf>
    <xf numFmtId="0" fontId="0" fillId="6" borderId="1" xfId="0" applyNumberFormat="1" applyFill="1" applyBorder="1" applyAlignment="1">
      <alignment horizontal="center" vertical="center"/>
    </xf>
    <xf numFmtId="0" fontId="0" fillId="0" borderId="46" xfId="0" applyNumberFormat="1" applyBorder="1" applyAlignment="1">
      <alignment horizontal="center" vertical="center"/>
    </xf>
    <xf numFmtId="0" fontId="0" fillId="0" borderId="53" xfId="0" applyNumberFormat="1" applyBorder="1" applyAlignment="1">
      <alignment horizontal="center" vertical="center"/>
    </xf>
    <xf numFmtId="0" fontId="0" fillId="0" borderId="89" xfId="0" applyNumberFormat="1" applyBorder="1" applyAlignment="1">
      <alignment horizontal="center" vertical="center"/>
    </xf>
    <xf numFmtId="0" fontId="0" fillId="0" borderId="90" xfId="0" applyNumberFormat="1" applyBorder="1" applyAlignment="1">
      <alignment horizontal="center" vertical="center"/>
    </xf>
    <xf numFmtId="0" fontId="0" fillId="6" borderId="88" xfId="0" applyNumberFormat="1" applyFill="1" applyBorder="1" applyAlignment="1">
      <alignment horizontal="center" vertical="center"/>
    </xf>
    <xf numFmtId="0" fontId="0" fillId="0" borderId="82" xfId="0" applyBorder="1" applyAlignment="1">
      <alignment horizontal="center" vertical="center" wrapText="1"/>
    </xf>
    <xf numFmtId="0" fontId="0" fillId="5" borderId="84" xfId="0" applyFill="1" applyBorder="1" applyAlignment="1">
      <alignment horizontal="center" vertical="center" wrapText="1"/>
    </xf>
    <xf numFmtId="0" fontId="0" fillId="5" borderId="85" xfId="0" applyFill="1" applyBorder="1" applyAlignment="1">
      <alignment horizontal="center" vertical="center" wrapText="1"/>
    </xf>
    <xf numFmtId="0" fontId="0" fillId="5" borderId="86" xfId="0" applyFill="1" applyBorder="1" applyAlignment="1">
      <alignment horizontal="center" vertical="center" wrapText="1"/>
    </xf>
    <xf numFmtId="0" fontId="0" fillId="0" borderId="0" xfId="0" applyFont="1" applyFill="1" applyAlignment="1">
      <alignment horizontal="center"/>
    </xf>
    <xf numFmtId="0" fontId="0" fillId="0" borderId="93" xfId="0" applyBorder="1" applyAlignment="1">
      <alignment horizontal="center"/>
    </xf>
    <xf numFmtId="0" fontId="0" fillId="0" borderId="0" xfId="0" pivotButton="1"/>
    <xf numFmtId="49" fontId="5" fillId="5" borderId="84" xfId="0" pivotButton="1" applyNumberFormat="1" applyFont="1" applyFill="1" applyBorder="1" applyAlignment="1">
      <alignment horizontal="center" vertical="center"/>
    </xf>
    <xf numFmtId="49" fontId="5" fillId="5" borderId="85" xfId="0" pivotButton="1" applyNumberFormat="1" applyFont="1" applyFill="1" applyBorder="1" applyAlignment="1">
      <alignment horizontal="center" vertical="center"/>
    </xf>
    <xf numFmtId="49" fontId="5" fillId="5" borderId="86" xfId="0" pivotButton="1" applyNumberFormat="1" applyFont="1" applyFill="1" applyBorder="1" applyAlignment="1">
      <alignment horizontal="center" vertical="center"/>
    </xf>
    <xf numFmtId="49" fontId="5" fillId="5" borderId="87" xfId="0" pivotButton="1" applyNumberFormat="1" applyFont="1" applyFill="1" applyBorder="1" applyAlignment="1">
      <alignment horizontal="center" vertical="center"/>
    </xf>
    <xf numFmtId="0" fontId="5" fillId="5" borderId="85" xfId="0" pivotButton="1" applyFont="1" applyFill="1" applyBorder="1" applyAlignment="1">
      <alignment horizontal="center" vertical="center"/>
    </xf>
    <xf numFmtId="49" fontId="5" fillId="5" borderId="86" xfId="0" pivotButton="1" applyNumberFormat="1" applyFont="1" applyFill="1" applyBorder="1" applyAlignment="1">
      <alignment horizontal="center" vertical="center" wrapText="1"/>
    </xf>
    <xf numFmtId="49" fontId="5" fillId="5" borderId="1" xfId="0" pivotButton="1" applyNumberFormat="1" applyFont="1" applyFill="1" applyBorder="1" applyAlignment="1">
      <alignment horizontal="center" vertical="center"/>
    </xf>
    <xf numFmtId="0" fontId="0" fillId="0" borderId="0" xfId="0" applyAlignment="1">
      <alignment horizontal="center" vertical="center" wrapText="1"/>
    </xf>
    <xf numFmtId="0" fontId="2" fillId="5" borderId="91" xfId="0" applyFont="1" applyFill="1" applyBorder="1" applyAlignment="1">
      <alignment horizontal="center" vertical="center" wrapText="1"/>
    </xf>
    <xf numFmtId="0" fontId="0" fillId="0" borderId="0" xfId="0" applyAlignment="1">
      <alignment wrapText="1"/>
    </xf>
    <xf numFmtId="0" fontId="35" fillId="0" borderId="46" xfId="0" applyFont="1" applyBorder="1" applyAlignment="1">
      <alignment horizontal="left" vertical="center"/>
    </xf>
    <xf numFmtId="0" fontId="0" fillId="0" borderId="94" xfId="0" applyBorder="1" applyAlignment="1">
      <alignment horizontal="center"/>
    </xf>
    <xf numFmtId="0" fontId="0" fillId="0" borderId="0" xfId="0" applyNumberFormat="1" applyBorder="1" applyAlignment="1">
      <alignment horizontal="center"/>
    </xf>
    <xf numFmtId="0" fontId="35" fillId="0" borderId="80" xfId="0" applyFont="1" applyBorder="1" applyAlignment="1">
      <alignment horizontal="center" vertical="center"/>
    </xf>
    <xf numFmtId="166" fontId="12" fillId="0" borderId="79" xfId="4" applyNumberFormat="1" applyFont="1" applyBorder="1" applyAlignment="1">
      <alignment horizontal="center" vertical="center"/>
    </xf>
    <xf numFmtId="166" fontId="12" fillId="0" borderId="4" xfId="4" applyNumberFormat="1" applyFont="1" applyBorder="1" applyAlignment="1">
      <alignment horizontal="center" vertical="center"/>
    </xf>
    <xf numFmtId="0" fontId="35" fillId="0" borderId="81" xfId="0" applyFont="1" applyBorder="1" applyAlignment="1">
      <alignment horizontal="center" vertical="center"/>
    </xf>
    <xf numFmtId="0" fontId="35" fillId="0" borderId="82" xfId="0" applyFont="1" applyBorder="1" applyAlignment="1">
      <alignment horizontal="center" vertical="center"/>
    </xf>
    <xf numFmtId="0" fontId="0" fillId="0" borderId="0" xfId="0" pivotButton="1" applyAlignment="1">
      <alignment horizontal="center" vertical="center"/>
    </xf>
    <xf numFmtId="0" fontId="2" fillId="5" borderId="73" xfId="0" applyFont="1" applyFill="1" applyBorder="1" applyAlignment="1">
      <alignment horizontal="center" vertical="center" wrapText="1"/>
    </xf>
    <xf numFmtId="0" fontId="2" fillId="5" borderId="86" xfId="0" applyFont="1" applyFill="1" applyBorder="1" applyAlignment="1">
      <alignment horizontal="center" vertical="center" wrapText="1"/>
    </xf>
    <xf numFmtId="0" fontId="2" fillId="5" borderId="85" xfId="0" applyFont="1" applyFill="1" applyBorder="1" applyAlignment="1">
      <alignment horizontal="center" vertical="center" wrapText="1"/>
    </xf>
    <xf numFmtId="0" fontId="0" fillId="0" borderId="4" xfId="0" applyBorder="1" applyAlignment="1">
      <alignment horizontal="center" vertical="center"/>
    </xf>
    <xf numFmtId="0" fontId="0" fillId="0" borderId="38" xfId="0" applyBorder="1" applyAlignment="1">
      <alignment horizontal="center" vertical="center"/>
    </xf>
    <xf numFmtId="0" fontId="0" fillId="0" borderId="96" xfId="0" applyBorder="1" applyAlignment="1">
      <alignment horizontal="center"/>
    </xf>
    <xf numFmtId="0" fontId="0" fillId="0" borderId="36" xfId="0" applyNumberFormat="1" applyBorder="1" applyAlignment="1">
      <alignment horizontal="center"/>
    </xf>
    <xf numFmtId="0" fontId="0" fillId="0" borderId="4" xfId="0" applyBorder="1" applyAlignment="1">
      <alignment horizontal="center"/>
    </xf>
    <xf numFmtId="0" fontId="0" fillId="0" borderId="92" xfId="0" applyNumberFormat="1" applyBorder="1" applyAlignment="1">
      <alignment horizontal="center"/>
    </xf>
    <xf numFmtId="0" fontId="2" fillId="5" borderId="87" xfId="0" applyFont="1" applyFill="1" applyBorder="1" applyAlignment="1">
      <alignment horizontal="center" vertical="center" wrapText="1"/>
    </xf>
    <xf numFmtId="0" fontId="0" fillId="0" borderId="99" xfId="0" applyBorder="1" applyAlignment="1">
      <alignment horizontal="center"/>
    </xf>
    <xf numFmtId="0" fontId="0" fillId="0" borderId="79" xfId="0" applyBorder="1" applyAlignment="1">
      <alignment horizontal="center"/>
    </xf>
    <xf numFmtId="0" fontId="2" fillId="5" borderId="46" xfId="0" applyFont="1" applyFill="1" applyBorder="1" applyAlignment="1">
      <alignment horizontal="center" vertical="center" wrapText="1"/>
    </xf>
    <xf numFmtId="0" fontId="2" fillId="5" borderId="50" xfId="0" applyFont="1" applyFill="1" applyBorder="1" applyAlignment="1">
      <alignment horizontal="center" vertical="center" wrapText="1"/>
    </xf>
    <xf numFmtId="0" fontId="0" fillId="0" borderId="38" xfId="0" applyNumberFormat="1" applyBorder="1" applyAlignment="1">
      <alignment horizontal="center"/>
    </xf>
    <xf numFmtId="0" fontId="0" fillId="5" borderId="73" xfId="0" applyFill="1" applyBorder="1" applyAlignment="1">
      <alignment horizontal="center" vertical="center"/>
    </xf>
    <xf numFmtId="0" fontId="0" fillId="0" borderId="95" xfId="0" applyNumberFormat="1" applyBorder="1" applyAlignment="1">
      <alignment horizontal="center"/>
    </xf>
    <xf numFmtId="0" fontId="0" fillId="0" borderId="100" xfId="0" applyNumberFormat="1" applyBorder="1" applyAlignment="1">
      <alignment horizontal="center" vertical="center"/>
    </xf>
    <xf numFmtId="0" fontId="0" fillId="0" borderId="96" xfId="0" applyBorder="1" applyAlignment="1">
      <alignment horizontal="center" vertical="center"/>
    </xf>
    <xf numFmtId="0" fontId="0" fillId="0" borderId="97" xfId="0" applyBorder="1" applyAlignment="1">
      <alignment horizontal="center" vertical="center"/>
    </xf>
    <xf numFmtId="0" fontId="0" fillId="5" borderId="1" xfId="0" applyFill="1" applyBorder="1" applyAlignment="1">
      <alignment horizontal="center"/>
    </xf>
    <xf numFmtId="0" fontId="0" fillId="5" borderId="3" xfId="0" applyFill="1" applyBorder="1" applyAlignment="1">
      <alignment horizontal="center" vertical="center"/>
    </xf>
    <xf numFmtId="0" fontId="0" fillId="5" borderId="5" xfId="0" applyFill="1" applyBorder="1" applyAlignment="1">
      <alignment horizontal="center" vertical="center"/>
    </xf>
    <xf numFmtId="0" fontId="0" fillId="5" borderId="76" xfId="0" applyFill="1" applyBorder="1" applyAlignment="1">
      <alignment horizontal="center" vertical="center"/>
    </xf>
    <xf numFmtId="0" fontId="0" fillId="0" borderId="5" xfId="0" applyBorder="1" applyAlignment="1">
      <alignment horizontal="center"/>
    </xf>
    <xf numFmtId="0" fontId="0" fillId="0" borderId="1" xfId="0" applyBorder="1" applyAlignment="1">
      <alignment horizontal="center"/>
    </xf>
    <xf numFmtId="0" fontId="2" fillId="4" borderId="73" xfId="0" applyFont="1" applyFill="1" applyBorder="1" applyAlignment="1">
      <alignment horizontal="center"/>
    </xf>
    <xf numFmtId="0" fontId="2" fillId="4" borderId="1" xfId="0" applyFont="1" applyFill="1" applyBorder="1" applyAlignment="1">
      <alignment horizontal="center"/>
    </xf>
    <xf numFmtId="14" fontId="2" fillId="6" borderId="1" xfId="0" applyNumberFormat="1" applyFont="1" applyFill="1" applyBorder="1" applyAlignment="1">
      <alignment horizontal="center" vertical="center" wrapText="1"/>
    </xf>
    <xf numFmtId="14" fontId="0" fillId="0" borderId="0" xfId="0" applyNumberFormat="1"/>
    <xf numFmtId="0" fontId="5" fillId="6" borderId="1" xfId="1" applyNumberFormat="1" applyFont="1" applyFill="1" applyBorder="1" applyAlignment="1">
      <alignment horizontal="center" vertical="center" wrapText="1"/>
    </xf>
    <xf numFmtId="167" fontId="5" fillId="4" borderId="7" xfId="0" applyNumberFormat="1" applyFont="1" applyFill="1" applyBorder="1" applyAlignment="1">
      <alignment horizontal="center" vertical="center" wrapText="1"/>
    </xf>
    <xf numFmtId="167" fontId="1" fillId="0" borderId="0" xfId="0" applyNumberFormat="1" applyFont="1" applyAlignment="1">
      <alignment horizontal="center"/>
    </xf>
    <xf numFmtId="20" fontId="1" fillId="0" borderId="0" xfId="0" applyNumberFormat="1" applyFont="1" applyFill="1" applyAlignment="1">
      <alignment horizontal="center"/>
    </xf>
    <xf numFmtId="0" fontId="35" fillId="0" borderId="61" xfId="0" applyFont="1" applyBorder="1" applyAlignment="1">
      <alignment horizontal="left" vertical="center"/>
    </xf>
    <xf numFmtId="0" fontId="0" fillId="0" borderId="101" xfId="0" applyNumberFormat="1" applyBorder="1" applyAlignment="1">
      <alignment horizontal="center"/>
    </xf>
    <xf numFmtId="0" fontId="0" fillId="0" borderId="97" xfId="0" applyNumberFormat="1" applyBorder="1" applyAlignment="1">
      <alignment horizontal="center"/>
    </xf>
    <xf numFmtId="49" fontId="5" fillId="5" borderId="84" xfId="0" applyNumberFormat="1" applyFont="1" applyFill="1" applyBorder="1" applyAlignment="1">
      <alignment horizontal="center" vertical="center"/>
    </xf>
    <xf numFmtId="49" fontId="5" fillId="5" borderId="85" xfId="0" applyNumberFormat="1" applyFont="1" applyFill="1" applyBorder="1" applyAlignment="1">
      <alignment horizontal="center" vertical="center"/>
    </xf>
    <xf numFmtId="166" fontId="0" fillId="0" borderId="46" xfId="4" applyNumberFormat="1" applyFont="1" applyBorder="1" applyAlignment="1">
      <alignment horizontal="center" vertical="center"/>
    </xf>
    <xf numFmtId="166" fontId="0" fillId="0" borderId="50" xfId="4" applyNumberFormat="1" applyFont="1" applyBorder="1" applyAlignment="1">
      <alignment horizontal="center" vertical="center"/>
    </xf>
    <xf numFmtId="166" fontId="0" fillId="0" borderId="36" xfId="4" applyNumberFormat="1" applyFont="1" applyBorder="1" applyAlignment="1">
      <alignment horizontal="center" vertical="center"/>
    </xf>
    <xf numFmtId="166" fontId="0" fillId="0" borderId="38" xfId="4" applyNumberFormat="1" applyFont="1" applyBorder="1" applyAlignment="1">
      <alignment horizontal="center" vertical="center"/>
    </xf>
    <xf numFmtId="166" fontId="0" fillId="0" borderId="56" xfId="4" applyNumberFormat="1" applyFont="1" applyBorder="1" applyAlignment="1">
      <alignment horizontal="center" vertical="center"/>
    </xf>
    <xf numFmtId="166" fontId="0" fillId="0" borderId="48" xfId="4" applyNumberFormat="1" applyFont="1" applyBorder="1" applyAlignment="1">
      <alignment horizontal="center" vertical="center"/>
    </xf>
    <xf numFmtId="49" fontId="5" fillId="5" borderId="86" xfId="0" applyNumberFormat="1" applyFont="1" applyFill="1" applyBorder="1" applyAlignment="1">
      <alignment horizontal="center" vertical="center"/>
    </xf>
    <xf numFmtId="0" fontId="1" fillId="0" borderId="0" xfId="0" applyNumberFormat="1" applyFont="1" applyFill="1"/>
    <xf numFmtId="0" fontId="7" fillId="0" borderId="0" xfId="0" applyFont="1" applyFill="1"/>
    <xf numFmtId="14" fontId="1" fillId="0" borderId="0" xfId="0" applyNumberFormat="1" applyFont="1" applyFill="1"/>
    <xf numFmtId="20" fontId="1" fillId="0" borderId="0" xfId="0" applyNumberFormat="1" applyFont="1" applyFill="1" applyAlignment="1">
      <alignment horizontal="left"/>
    </xf>
    <xf numFmtId="0" fontId="8" fillId="0" borderId="0" xfId="0" applyFont="1" applyFill="1" applyAlignment="1">
      <alignment horizontal="center" vertical="center" wrapText="1"/>
    </xf>
    <xf numFmtId="0" fontId="0" fillId="0" borderId="0" xfId="0" applyNumberFormat="1" applyFont="1" applyFill="1" applyAlignment="1"/>
    <xf numFmtId="0" fontId="5" fillId="2" borderId="7" xfId="0" applyNumberFormat="1" applyFont="1" applyFill="1" applyBorder="1" applyAlignment="1">
      <alignment horizontal="center" vertical="center" wrapText="1"/>
    </xf>
    <xf numFmtId="0" fontId="5" fillId="3" borderId="2" xfId="1" applyNumberFormat="1" applyFont="1" applyFill="1" applyBorder="1" applyAlignment="1">
      <alignment horizontal="center" vertical="center" wrapText="1"/>
    </xf>
    <xf numFmtId="0" fontId="5" fillId="42" borderId="1" xfId="1" applyNumberFormat="1" applyFont="1" applyFill="1" applyBorder="1" applyAlignment="1">
      <alignment horizontal="center" vertical="center" wrapText="1"/>
    </xf>
    <xf numFmtId="0" fontId="5" fillId="9" borderId="1" xfId="0" applyNumberFormat="1" applyFont="1" applyFill="1" applyBorder="1" applyAlignment="1">
      <alignment horizontal="center" vertical="center" wrapText="1"/>
    </xf>
    <xf numFmtId="14" fontId="1" fillId="0" borderId="0" xfId="0" applyNumberFormat="1" applyFont="1" applyFill="1" applyBorder="1"/>
    <xf numFmtId="0" fontId="1" fillId="0" borderId="0" xfId="0" applyFont="1" applyFill="1" applyBorder="1"/>
    <xf numFmtId="0" fontId="5" fillId="5" borderId="0" xfId="0" applyFont="1" applyFill="1" applyBorder="1" applyAlignment="1">
      <alignment horizontal="center" vertical="center" wrapText="1"/>
    </xf>
    <xf numFmtId="0" fontId="0" fillId="0" borderId="39" xfId="0" applyNumberFormat="1" applyBorder="1" applyAlignment="1">
      <alignment horizontal="center"/>
    </xf>
    <xf numFmtId="0" fontId="0" fillId="0" borderId="40" xfId="0" applyNumberFormat="1" applyBorder="1" applyAlignment="1">
      <alignment horizontal="center"/>
    </xf>
    <xf numFmtId="0" fontId="0" fillId="0" borderId="102" xfId="0" applyBorder="1" applyAlignment="1">
      <alignment horizontal="center"/>
    </xf>
    <xf numFmtId="0" fontId="0" fillId="0" borderId="98" xfId="0" applyBorder="1" applyAlignment="1">
      <alignment horizontal="center"/>
    </xf>
    <xf numFmtId="0" fontId="0" fillId="0" borderId="103" xfId="0" applyBorder="1" applyAlignment="1">
      <alignment horizontal="center"/>
    </xf>
    <xf numFmtId="49" fontId="7" fillId="0" borderId="0" xfId="0" applyNumberFormat="1" applyFont="1" applyFill="1" applyBorder="1" applyAlignment="1"/>
    <xf numFmtId="49" fontId="7" fillId="0" borderId="0" xfId="0" applyNumberFormat="1" applyFont="1" applyFill="1"/>
    <xf numFmtId="14" fontId="0" fillId="0" borderId="0" xfId="0" applyNumberFormat="1" applyFill="1"/>
    <xf numFmtId="14" fontId="7" fillId="0" borderId="0" xfId="0" applyNumberFormat="1" applyFont="1" applyFill="1" applyBorder="1" applyAlignment="1"/>
    <xf numFmtId="14" fontId="5" fillId="9" borderId="1" xfId="0" applyNumberFormat="1" applyFont="1" applyFill="1" applyBorder="1" applyAlignment="1">
      <alignment horizontal="center" vertical="center" wrapText="1"/>
    </xf>
    <xf numFmtId="14" fontId="7" fillId="0" borderId="0" xfId="0" applyNumberFormat="1" applyFont="1" applyFill="1"/>
    <xf numFmtId="0" fontId="31" fillId="0" borderId="0" xfId="49" applyFill="1"/>
    <xf numFmtId="14" fontId="8" fillId="0" borderId="0" xfId="0" applyNumberFormat="1" applyFont="1" applyFill="1"/>
    <xf numFmtId="14" fontId="0" fillId="0" borderId="0" xfId="0" applyNumberFormat="1" applyFill="1" applyAlignment="1">
      <alignment horizontal="center"/>
    </xf>
    <xf numFmtId="20" fontId="0" fillId="0" borderId="0" xfId="0" applyNumberFormat="1" applyFill="1" applyAlignment="1">
      <alignment horizontal="center"/>
    </xf>
    <xf numFmtId="0" fontId="0" fillId="0" borderId="0" xfId="0" applyFont="1" applyFill="1" applyBorder="1" applyAlignment="1">
      <alignment horizontal="center"/>
    </xf>
    <xf numFmtId="167" fontId="1" fillId="0" borderId="0" xfId="0" applyNumberFormat="1" applyFont="1" applyFill="1"/>
    <xf numFmtId="0" fontId="0" fillId="0" borderId="0" xfId="0" applyFill="1" applyBorder="1" applyAlignment="1">
      <alignment horizontal="center"/>
    </xf>
    <xf numFmtId="0" fontId="8" fillId="0" borderId="0" xfId="0" applyNumberFormat="1" applyFont="1" applyFill="1"/>
    <xf numFmtId="0" fontId="7" fillId="0" borderId="0" xfId="0" applyNumberFormat="1" applyFont="1" applyFill="1"/>
    <xf numFmtId="0" fontId="7" fillId="0" borderId="0" xfId="0" applyNumberFormat="1" applyFont="1" applyFill="1" applyBorder="1" applyAlignment="1"/>
    <xf numFmtId="49" fontId="38" fillId="0" borderId="0" xfId="0" applyNumberFormat="1" applyFont="1" applyAlignment="1">
      <alignment vertical="center" wrapText="1"/>
    </xf>
    <xf numFmtId="1" fontId="0" fillId="0" borderId="0" xfId="0" applyNumberFormat="1" applyAlignment="1">
      <alignment horizontal="center"/>
    </xf>
    <xf numFmtId="0" fontId="31" fillId="0" borderId="0" xfId="49"/>
    <xf numFmtId="0" fontId="7" fillId="0" borderId="0" xfId="0" applyFont="1"/>
    <xf numFmtId="20" fontId="0" fillId="0" borderId="0" xfId="0" applyNumberFormat="1" applyAlignment="1">
      <alignment horizontal="center"/>
    </xf>
    <xf numFmtId="0" fontId="1" fillId="0" borderId="0" xfId="0" applyFont="1"/>
    <xf numFmtId="14" fontId="1" fillId="0" borderId="0" xfId="0" applyNumberFormat="1" applyFont="1"/>
    <xf numFmtId="20" fontId="1" fillId="0" borderId="0" xfId="0" applyNumberFormat="1" applyFont="1" applyAlignment="1">
      <alignment horizontal="center"/>
    </xf>
    <xf numFmtId="14" fontId="0" fillId="0" borderId="0" xfId="0" applyNumberFormat="1" applyAlignment="1">
      <alignment vertical="center"/>
    </xf>
    <xf numFmtId="0" fontId="0" fillId="0" borderId="0" xfId="4" applyNumberFormat="1" applyFont="1"/>
    <xf numFmtId="0" fontId="8" fillId="0" borderId="0" xfId="0" applyFont="1"/>
    <xf numFmtId="1" fontId="8" fillId="0" borderId="0" xfId="0" applyNumberFormat="1" applyFont="1" applyAlignment="1">
      <alignment horizontal="center"/>
    </xf>
    <xf numFmtId="14" fontId="8" fillId="0" borderId="0" xfId="0" applyNumberFormat="1" applyFont="1" applyAlignment="1">
      <alignment horizontal="center"/>
    </xf>
    <xf numFmtId="14" fontId="8" fillId="0" borderId="0" xfId="0" applyNumberFormat="1" applyFont="1"/>
    <xf numFmtId="0" fontId="8" fillId="0" borderId="0" xfId="0" applyFont="1" applyAlignment="1">
      <alignment horizontal="center"/>
    </xf>
    <xf numFmtId="20" fontId="8" fillId="0" borderId="0" xfId="0" applyNumberFormat="1" applyFont="1" applyAlignment="1">
      <alignment horizontal="center"/>
    </xf>
    <xf numFmtId="0" fontId="8" fillId="0" borderId="0" xfId="0" applyFont="1" applyAlignment="1">
      <alignment horizontal="left"/>
    </xf>
    <xf numFmtId="14" fontId="5" fillId="43" borderId="1" xfId="1" applyNumberFormat="1" applyFont="1" applyFill="1" applyBorder="1" applyAlignment="1">
      <alignment horizontal="center" vertical="center" wrapText="1"/>
    </xf>
    <xf numFmtId="0" fontId="0" fillId="0" borderId="104" xfId="0" applyNumberFormat="1" applyBorder="1" applyAlignment="1">
      <alignment horizontal="center"/>
    </xf>
    <xf numFmtId="0" fontId="0" fillId="0" borderId="105" xfId="0" applyNumberFormat="1" applyBorder="1" applyAlignment="1">
      <alignment horizontal="center" vertical="center"/>
    </xf>
    <xf numFmtId="0" fontId="0" fillId="0" borderId="98" xfId="0" applyBorder="1" applyAlignment="1">
      <alignment horizontal="center" vertical="center"/>
    </xf>
    <xf numFmtId="0" fontId="0" fillId="0" borderId="40" xfId="0" applyBorder="1" applyAlignment="1">
      <alignment horizontal="center" vertical="center"/>
    </xf>
    <xf numFmtId="0" fontId="0" fillId="0" borderId="9" xfId="0" applyNumberFormat="1" applyBorder="1" applyAlignment="1">
      <alignment horizontal="center" vertical="center"/>
    </xf>
    <xf numFmtId="0" fontId="0" fillId="0" borderId="107" xfId="0" applyNumberFormat="1" applyBorder="1" applyAlignment="1">
      <alignment horizontal="center" vertical="center"/>
    </xf>
    <xf numFmtId="0" fontId="0" fillId="0" borderId="92" xfId="0" applyNumberFormat="1" applyBorder="1" applyAlignment="1">
      <alignment horizontal="center" vertical="center"/>
    </xf>
    <xf numFmtId="0" fontId="0" fillId="0" borderId="93" xfId="0" applyNumberFormat="1" applyBorder="1" applyAlignment="1">
      <alignment horizontal="center" vertical="center"/>
    </xf>
    <xf numFmtId="0" fontId="0" fillId="0" borderId="104" xfId="0" applyNumberFormat="1" applyBorder="1" applyAlignment="1">
      <alignment horizontal="center" vertical="center"/>
    </xf>
    <xf numFmtId="0" fontId="0" fillId="0" borderId="103" xfId="0" applyNumberFormat="1" applyBorder="1" applyAlignment="1">
      <alignment horizontal="center" vertical="center"/>
    </xf>
    <xf numFmtId="0" fontId="0" fillId="6" borderId="73" xfId="0" applyNumberFormat="1" applyFill="1" applyBorder="1" applyAlignment="1">
      <alignment horizontal="center" vertical="center"/>
    </xf>
    <xf numFmtId="0" fontId="0" fillId="6" borderId="3" xfId="0" applyNumberFormat="1" applyFill="1" applyBorder="1" applyAlignment="1">
      <alignment horizontal="center" vertical="center"/>
    </xf>
    <xf numFmtId="0" fontId="0" fillId="5" borderId="106" xfId="0" applyFill="1" applyBorder="1" applyAlignment="1">
      <alignment horizontal="center" vertical="center" wrapText="1"/>
    </xf>
    <xf numFmtId="0" fontId="0" fillId="5" borderId="0" xfId="0" applyFill="1" applyBorder="1" applyAlignment="1">
      <alignment horizontal="center" vertical="center" wrapText="1"/>
    </xf>
    <xf numFmtId="0" fontId="1" fillId="0" borderId="0" xfId="0" applyFont="1" applyFill="1" applyAlignment="1">
      <alignment wrapText="1"/>
    </xf>
    <xf numFmtId="0" fontId="39" fillId="0" borderId="0" xfId="0" applyFont="1"/>
    <xf numFmtId="0" fontId="8" fillId="0" borderId="0" xfId="0" applyFont="1" applyFill="1"/>
    <xf numFmtId="0" fontId="1" fillId="0" borderId="0" xfId="0" applyFont="1" applyAlignment="1">
      <alignment horizontal="center" wrapText="1"/>
    </xf>
    <xf numFmtId="0" fontId="1" fillId="0" borderId="0" xfId="0" applyFont="1" applyFill="1" applyAlignment="1">
      <alignment horizontal="center" wrapText="1"/>
    </xf>
    <xf numFmtId="0" fontId="0" fillId="0" borderId="0" xfId="0" applyAlignment="1">
      <alignment horizontal="center" wrapText="1"/>
    </xf>
    <xf numFmtId="0" fontId="0" fillId="0" borderId="0" xfId="0" applyFill="1" applyAlignment="1">
      <alignment horizontal="center" wrapText="1"/>
    </xf>
    <xf numFmtId="0" fontId="8" fillId="0" borderId="0" xfId="0" applyFont="1" applyAlignment="1">
      <alignment horizontal="center" wrapText="1"/>
    </xf>
    <xf numFmtId="0" fontId="1" fillId="44" borderId="0" xfId="0" applyFont="1" applyFill="1"/>
    <xf numFmtId="0" fontId="0" fillId="44" borderId="0" xfId="0" applyFill="1"/>
    <xf numFmtId="0" fontId="8" fillId="44" borderId="0" xfId="0" applyFont="1" applyFill="1"/>
    <xf numFmtId="0" fontId="0" fillId="44" borderId="0" xfId="0" applyFont="1" applyFill="1"/>
    <xf numFmtId="0" fontId="1" fillId="44" borderId="0" xfId="0" applyFont="1" applyFill="1" applyAlignment="1"/>
    <xf numFmtId="0" fontId="8" fillId="44" borderId="0" xfId="0" applyFont="1" applyFill="1" applyAlignment="1">
      <alignment horizontal="left" vertical="top" wrapText="1"/>
    </xf>
    <xf numFmtId="0" fontId="0" fillId="44" borderId="0" xfId="0" applyFill="1" applyAlignment="1">
      <alignment vertical="center"/>
    </xf>
    <xf numFmtId="0" fontId="0" fillId="44" borderId="0" xfId="0" applyFill="1" applyAlignment="1">
      <alignment horizontal="left" vertical="top" wrapText="1"/>
    </xf>
    <xf numFmtId="0" fontId="0" fillId="44" borderId="0" xfId="0" applyFill="1" applyAlignment="1">
      <alignment horizontal="left" wrapText="1"/>
    </xf>
    <xf numFmtId="0" fontId="0" fillId="44" borderId="0" xfId="0" applyFill="1" applyAlignment="1">
      <alignment wrapText="1"/>
    </xf>
    <xf numFmtId="0" fontId="0" fillId="44" borderId="0" xfId="0" applyFont="1" applyFill="1" applyAlignment="1">
      <alignment horizontal="left"/>
    </xf>
    <xf numFmtId="0" fontId="37" fillId="44" borderId="0" xfId="0" applyFont="1" applyFill="1" applyAlignment="1">
      <alignment vertical="center"/>
    </xf>
    <xf numFmtId="0" fontId="36" fillId="44" borderId="0" xfId="0" applyFont="1" applyFill="1" applyAlignment="1">
      <alignment vertical="center"/>
    </xf>
    <xf numFmtId="0" fontId="0" fillId="44" borderId="0" xfId="0" applyFont="1" applyFill="1" applyAlignment="1"/>
    <xf numFmtId="0" fontId="0" fillId="44" borderId="0" xfId="0" applyFont="1" applyFill="1" applyBorder="1" applyAlignment="1"/>
    <xf numFmtId="14" fontId="1" fillId="44" borderId="0" xfId="0" applyNumberFormat="1" applyFont="1" applyFill="1"/>
    <xf numFmtId="0" fontId="1" fillId="44" borderId="0" xfId="0" applyFont="1" applyFill="1" applyAlignment="1">
      <alignment wrapText="1"/>
    </xf>
    <xf numFmtId="0" fontId="8" fillId="44" borderId="0" xfId="0" applyFont="1" applyFill="1" applyAlignment="1">
      <alignment wrapText="1"/>
    </xf>
    <xf numFmtId="0" fontId="0" fillId="44" borderId="0" xfId="0" applyFont="1" applyFill="1" applyAlignment="1">
      <alignment wrapText="1"/>
    </xf>
    <xf numFmtId="14" fontId="0" fillId="44" borderId="0" xfId="0" applyNumberFormat="1" applyFill="1"/>
    <xf numFmtId="14" fontId="8" fillId="44" borderId="0" xfId="0" applyNumberFormat="1" applyFont="1" applyFill="1"/>
    <xf numFmtId="14" fontId="1" fillId="44" borderId="0" xfId="0" applyNumberFormat="1" applyFont="1" applyFill="1" applyAlignment="1"/>
    <xf numFmtId="0" fontId="31" fillId="44" borderId="0" xfId="49" applyFill="1"/>
    <xf numFmtId="0" fontId="1" fillId="44" borderId="0" xfId="0" applyNumberFormat="1" applyFont="1" applyFill="1" applyAlignment="1"/>
    <xf numFmtId="0" fontId="1" fillId="44" borderId="0" xfId="0" applyNumberFormat="1" applyFont="1" applyFill="1" applyAlignment="1">
      <alignment wrapText="1"/>
    </xf>
    <xf numFmtId="0" fontId="0" fillId="44" borderId="0" xfId="0" applyFill="1" applyAlignment="1">
      <alignment horizontal="center" wrapText="1"/>
    </xf>
    <xf numFmtId="0" fontId="0" fillId="44" borderId="0" xfId="0" applyFill="1" applyAlignment="1">
      <alignment vertical="center" wrapText="1"/>
    </xf>
    <xf numFmtId="0" fontId="0" fillId="44" borderId="0" xfId="0" applyFont="1" applyFill="1" applyAlignment="1">
      <alignment horizontal="center" wrapText="1"/>
    </xf>
    <xf numFmtId="0" fontId="36" fillId="44" borderId="0" xfId="0" applyFont="1" applyFill="1" applyAlignment="1">
      <alignment vertical="center" wrapText="1"/>
    </xf>
    <xf numFmtId="0" fontId="0" fillId="44" borderId="0" xfId="0" applyFont="1" applyFill="1" applyAlignment="1">
      <alignment horizontal="left" wrapText="1"/>
    </xf>
    <xf numFmtId="0" fontId="32" fillId="44" borderId="0" xfId="0" applyFont="1" applyFill="1" applyAlignment="1">
      <alignment wrapText="1"/>
    </xf>
    <xf numFmtId="0" fontId="0" fillId="44" borderId="0" xfId="0" applyFont="1" applyFill="1" applyBorder="1" applyAlignment="1">
      <alignment wrapText="1"/>
    </xf>
    <xf numFmtId="0" fontId="8" fillId="44" borderId="0" xfId="0" applyFont="1" applyFill="1" applyAlignment="1">
      <alignment horizontal="center" wrapText="1"/>
    </xf>
    <xf numFmtId="0" fontId="1" fillId="44" borderId="0" xfId="0" applyFont="1" applyFill="1" applyAlignment="1">
      <alignment horizontal="center"/>
    </xf>
    <xf numFmtId="0" fontId="0" fillId="44" borderId="0" xfId="0" applyFill="1" applyAlignment="1">
      <alignment horizontal="center"/>
    </xf>
    <xf numFmtId="0" fontId="8" fillId="44" borderId="0" xfId="0" applyFont="1" applyFill="1" applyAlignment="1">
      <alignment horizontal="center"/>
    </xf>
    <xf numFmtId="0" fontId="1" fillId="44" borderId="0" xfId="0" applyFont="1" applyFill="1" applyAlignment="1">
      <alignment horizontal="center" wrapText="1"/>
    </xf>
    <xf numFmtId="0" fontId="8" fillId="44" borderId="0" xfId="0" applyNumberFormat="1" applyFont="1" applyFill="1" applyAlignment="1">
      <alignment wrapText="1"/>
    </xf>
    <xf numFmtId="0" fontId="7" fillId="44" borderId="0" xfId="0" applyNumberFormat="1" applyFont="1" applyFill="1" applyAlignment="1">
      <alignment wrapText="1"/>
    </xf>
    <xf numFmtId="0" fontId="0" fillId="44" borderId="0" xfId="0" applyNumberFormat="1" applyFill="1" applyAlignment="1">
      <alignment wrapText="1"/>
    </xf>
    <xf numFmtId="0" fontId="7" fillId="44" borderId="0" xfId="0" applyNumberFormat="1" applyFont="1" applyFill="1" applyBorder="1" applyAlignment="1">
      <alignment wrapText="1"/>
    </xf>
    <xf numFmtId="0" fontId="40" fillId="44" borderId="0" xfId="0" applyNumberFormat="1" applyFont="1" applyFill="1"/>
    <xf numFmtId="0" fontId="0" fillId="44" borderId="0" xfId="0" applyNumberFormat="1" applyFill="1"/>
    <xf numFmtId="3" fontId="0" fillId="44" borderId="0" xfId="4" applyNumberFormat="1" applyFont="1" applyFill="1" applyAlignment="1">
      <alignment horizontal="center"/>
    </xf>
    <xf numFmtId="168" fontId="0" fillId="44" borderId="0" xfId="0" applyNumberFormat="1" applyFill="1" applyAlignment="1">
      <alignment horizontal="center"/>
    </xf>
    <xf numFmtId="37" fontId="0" fillId="44" borderId="0" xfId="4" applyNumberFormat="1" applyFont="1" applyFill="1" applyAlignment="1">
      <alignment horizontal="center"/>
    </xf>
    <xf numFmtId="168" fontId="0" fillId="44" borderId="0" xfId="4" applyNumberFormat="1" applyFont="1" applyFill="1" applyAlignment="1">
      <alignment horizontal="center"/>
    </xf>
    <xf numFmtId="0" fontId="33" fillId="4" borderId="73" xfId="0" applyFont="1" applyFill="1" applyBorder="1" applyAlignment="1">
      <alignment horizontal="center"/>
    </xf>
    <xf numFmtId="0" fontId="33" fillId="4" borderId="3" xfId="0" applyFont="1" applyFill="1" applyBorder="1" applyAlignment="1">
      <alignment horizontal="center"/>
    </xf>
    <xf numFmtId="0" fontId="33" fillId="4" borderId="5" xfId="0" applyFont="1" applyFill="1" applyBorder="1" applyAlignment="1">
      <alignment horizontal="center"/>
    </xf>
    <xf numFmtId="0" fontId="35" fillId="0" borderId="61" xfId="0" applyFont="1" applyBorder="1" applyAlignment="1">
      <alignment horizontal="left" vertical="center" wrapText="1"/>
    </xf>
    <xf numFmtId="0" fontId="35" fillId="0" borderId="75" xfId="0" applyFont="1" applyBorder="1" applyAlignment="1">
      <alignment horizontal="left" vertical="center" wrapText="1"/>
    </xf>
    <xf numFmtId="0" fontId="35" fillId="0" borderId="74" xfId="0" applyFont="1" applyBorder="1" applyAlignment="1">
      <alignment horizontal="left" vertical="center" wrapText="1"/>
    </xf>
    <xf numFmtId="0" fontId="15" fillId="0" borderId="6" xfId="0" applyFont="1" applyBorder="1" applyAlignment="1">
      <alignment horizontal="center" vertical="center" wrapText="1"/>
    </xf>
    <xf numFmtId="0" fontId="16" fillId="0" borderId="18" xfId="0" applyFont="1" applyBorder="1" applyAlignment="1">
      <alignment horizontal="center"/>
    </xf>
    <xf numFmtId="0" fontId="14" fillId="0" borderId="27" xfId="0" applyFont="1" applyBorder="1" applyAlignment="1">
      <alignment horizontal="center" vertical="center"/>
    </xf>
    <xf numFmtId="0" fontId="14" fillId="0" borderId="32" xfId="0" applyFont="1" applyBorder="1" applyAlignment="1">
      <alignment horizontal="center" vertical="center"/>
    </xf>
    <xf numFmtId="0" fontId="14" fillId="0" borderId="31" xfId="0" applyFont="1" applyBorder="1" applyAlignment="1">
      <alignment horizontal="center" vertical="center"/>
    </xf>
    <xf numFmtId="0" fontId="14" fillId="0" borderId="29" xfId="0" applyFont="1" applyBorder="1" applyAlignment="1">
      <alignment horizontal="center" vertical="center"/>
    </xf>
    <xf numFmtId="0" fontId="14" fillId="0" borderId="12" xfId="0" applyFont="1" applyBorder="1" applyAlignment="1">
      <alignment horizontal="center" vertical="center"/>
    </xf>
    <xf numFmtId="0" fontId="11" fillId="0" borderId="18" xfId="0" applyFont="1" applyBorder="1" applyAlignment="1">
      <alignment horizontal="center" vertical="center" wrapText="1"/>
    </xf>
    <xf numFmtId="0" fontId="10" fillId="0" borderId="33" xfId="0" applyFont="1" applyBorder="1" applyAlignment="1">
      <alignment horizontal="center" vertical="center" wrapText="1"/>
    </xf>
    <xf numFmtId="0" fontId="10" fillId="0" borderId="34" xfId="0" applyFont="1" applyBorder="1" applyAlignment="1">
      <alignment horizontal="center" vertical="center" wrapText="1"/>
    </xf>
    <xf numFmtId="0" fontId="10" fillId="0" borderId="9" xfId="0" applyFont="1" applyBorder="1" applyAlignment="1">
      <alignment horizontal="center" vertical="center"/>
    </xf>
    <xf numFmtId="0" fontId="10" fillId="0" borderId="37" xfId="0" applyFont="1" applyBorder="1" applyAlignment="1">
      <alignment horizontal="center" vertical="center"/>
    </xf>
    <xf numFmtId="0" fontId="10" fillId="0" borderId="10" xfId="0" applyFont="1" applyBorder="1" applyAlignment="1">
      <alignment horizontal="center" vertical="center"/>
    </xf>
    <xf numFmtId="0" fontId="10" fillId="0" borderId="31" xfId="0" applyFont="1" applyBorder="1" applyAlignment="1">
      <alignment horizontal="center" vertical="center" wrapText="1"/>
    </xf>
    <xf numFmtId="0" fontId="10" fillId="0" borderId="29"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20" xfId="0" applyFont="1" applyBorder="1" applyAlignment="1">
      <alignment horizontal="center" vertical="center" wrapText="1"/>
    </xf>
  </cellXfs>
  <cellStyles count="50">
    <cellStyle name="20% - Accent1" xfId="26" builtinId="30" customBuiltin="1"/>
    <cellStyle name="20% - Accent2" xfId="30" builtinId="34" customBuiltin="1"/>
    <cellStyle name="20% - Accent3" xfId="34" builtinId="38" customBuiltin="1"/>
    <cellStyle name="20% - Accent4" xfId="38" builtinId="42" customBuiltin="1"/>
    <cellStyle name="20% - Accent5" xfId="42" builtinId="46" customBuiltin="1"/>
    <cellStyle name="20% - Accent6" xfId="46" builtinId="50" customBuiltin="1"/>
    <cellStyle name="40% - Accent1" xfId="27" builtinId="31" customBuiltin="1"/>
    <cellStyle name="40% - Accent2" xfId="31" builtinId="35" customBuiltin="1"/>
    <cellStyle name="40% - Accent3" xfId="35" builtinId="39" customBuiltin="1"/>
    <cellStyle name="40% - Accent4" xfId="39" builtinId="43" customBuiltin="1"/>
    <cellStyle name="40% - Accent5" xfId="43" builtinId="47" customBuiltin="1"/>
    <cellStyle name="40% - Accent6" xfId="47" builtinId="51" customBuiltin="1"/>
    <cellStyle name="60% - Accent1" xfId="28" builtinId="32" customBuiltin="1"/>
    <cellStyle name="60% - Accent2" xfId="32" builtinId="36" customBuiltin="1"/>
    <cellStyle name="60% - Accent3" xfId="36" builtinId="40" customBuiltin="1"/>
    <cellStyle name="60% - Accent4" xfId="40" builtinId="44" customBuiltin="1"/>
    <cellStyle name="60% - Accent5" xfId="44" builtinId="48" customBuiltin="1"/>
    <cellStyle name="60% - Accent6" xfId="48" builtinId="52" customBuiltin="1"/>
    <cellStyle name="Accent1" xfId="25" builtinId="29" customBuiltin="1"/>
    <cellStyle name="Accent2" xfId="29" builtinId="33" customBuiltin="1"/>
    <cellStyle name="Accent3" xfId="33" builtinId="37" customBuiltin="1"/>
    <cellStyle name="Accent4" xfId="37" builtinId="41" customBuiltin="1"/>
    <cellStyle name="Accent5" xfId="41" builtinId="45" customBuiltin="1"/>
    <cellStyle name="Accent6" xfId="45" builtinId="49" customBuiltin="1"/>
    <cellStyle name="Bad" xfId="14" builtinId="27" customBuiltin="1"/>
    <cellStyle name="Calculation" xfId="18" builtinId="22" customBuiltin="1"/>
    <cellStyle name="Check Cell" xfId="20" builtinId="23" customBuiltin="1"/>
    <cellStyle name="Comma" xfId="4" builtinId="3"/>
    <cellStyle name="Comma 2" xfId="3" xr:uid="{C0CC8222-0282-4E69-9EEB-6DBBC6D3C20F}"/>
    <cellStyle name="Explanatory Text" xfId="23" builtinId="53" customBuiltin="1"/>
    <cellStyle name="Good" xfId="13" builtinId="26" customBuiltin="1"/>
    <cellStyle name="Heading 1" xfId="9" builtinId="16" customBuiltin="1"/>
    <cellStyle name="Heading 2" xfId="10" builtinId="17" customBuiltin="1"/>
    <cellStyle name="Heading 3" xfId="11" builtinId="18" customBuiltin="1"/>
    <cellStyle name="Heading 4" xfId="12" builtinId="19" customBuiltin="1"/>
    <cellStyle name="Hyperlink" xfId="49" builtinId="8"/>
    <cellStyle name="Input" xfId="16" builtinId="20" customBuiltin="1"/>
    <cellStyle name="Linked Cell" xfId="19" builtinId="24" customBuiltin="1"/>
    <cellStyle name="Neutral" xfId="15" builtinId="28" customBuiltin="1"/>
    <cellStyle name="Normal" xfId="0" builtinId="0"/>
    <cellStyle name="Normal 2" xfId="2" xr:uid="{D53FB4DB-2A6B-4B7D-83B9-CD456CBB6863}"/>
    <cellStyle name="Normal 2 2" xfId="6" xr:uid="{A88E54AE-756B-4210-9682-2E03556FEA9D}"/>
    <cellStyle name="Normal 3" xfId="1" xr:uid="{E310040F-A421-46FF-8AE2-C526F52E2DA3}"/>
    <cellStyle name="Normal 4" xfId="5" xr:uid="{25B46C0F-F096-43F2-986E-271B24AF6411}"/>
    <cellStyle name="Normal 4 2" xfId="7" xr:uid="{9366EB52-EED6-457C-B225-545C78931BF9}"/>
    <cellStyle name="Note" xfId="22" builtinId="10" customBuiltin="1"/>
    <cellStyle name="Output" xfId="17" builtinId="21" customBuiltin="1"/>
    <cellStyle name="Title" xfId="8" builtinId="15" customBuiltin="1"/>
    <cellStyle name="Total" xfId="24" builtinId="25" customBuiltin="1"/>
    <cellStyle name="Warning Text" xfId="21" builtinId="11" customBuiltin="1"/>
  </cellStyles>
  <dxfs count="2937">
    <dxf>
      <alignment horizontal="center"/>
    </dxf>
    <dxf>
      <alignment horizontal="right"/>
    </dxf>
    <dxf>
      <alignment horizontal="center" vertical="center" textRotation="0" wrapText="0" indent="0" justifyLastLine="0" shrinkToFit="0" readingOrder="0"/>
      <border diagonalUp="0" diagonalDown="0">
        <left style="hair">
          <color indexed="64"/>
        </left>
        <right style="thin">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numFmt numFmtId="0" formatCode="General"/>
      <alignment horizontal="center" vertical="center" textRotation="0" wrapText="0" indent="0" justifyLastLine="0" shrinkToFit="0" readingOrder="0"/>
      <border diagonalUp="0" diagonalDown="0">
        <left style="hair">
          <color indexed="64"/>
        </left>
        <right/>
        <top style="hair">
          <color indexed="64"/>
        </top>
        <bottom style="hair">
          <color indexed="64"/>
        </bottom>
        <vertical/>
        <horizontal/>
      </border>
    </dxf>
    <dxf>
      <numFmt numFmtId="0" formatCode="General"/>
      <alignment horizontal="center" vertical="bottom" textRotation="0" wrapText="0" indent="0" justifyLastLine="0" shrinkToFit="0" readingOrder="0"/>
      <border diagonalUp="0" diagonalDown="0">
        <left style="thin">
          <color auto="1"/>
        </left>
        <right/>
        <top style="hair">
          <color indexed="64"/>
        </top>
        <bottom style="hair">
          <color indexed="64"/>
        </bottom>
        <vertical/>
        <horizontal/>
      </border>
    </dxf>
    <dxf>
      <alignment horizontal="center" vertical="bottom" textRotation="0" wrapText="0" indent="0" justifyLastLine="0" shrinkToFit="0" readingOrder="0"/>
      <border diagonalUp="0" diagonalDown="0">
        <left/>
        <right/>
        <top style="hair">
          <color indexed="64"/>
        </top>
        <bottom style="hair">
          <color indexed="64"/>
        </bottom>
        <vertical/>
        <horizontal/>
      </border>
    </dxf>
    <dxf>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center" vertical="bottom" textRotation="0" wrapText="0" indent="0" justifyLastLine="0" shrinkToFit="0" readingOrder="0"/>
      <border diagonalUp="0" diagonalDown="0">
        <left/>
        <right style="hair">
          <color indexed="64"/>
        </right>
        <top style="hair">
          <color indexed="64"/>
        </top>
        <bottom style="hair">
          <color indexed="64"/>
        </bottom>
        <vertical/>
        <horizontal/>
      </border>
    </dxf>
    <dxf>
      <numFmt numFmtId="0" formatCode="General"/>
      <alignment horizontal="center" vertical="bottom" textRotation="0" wrapText="0" indent="0" justifyLastLine="0" shrinkToFit="0" readingOrder="0"/>
      <border diagonalUp="0" diagonalDown="0">
        <left style="hair">
          <color indexed="64"/>
        </left>
        <right style="thin">
          <color indexed="64"/>
        </right>
        <top style="hair">
          <color indexed="64"/>
        </top>
        <bottom style="hair">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hair">
          <color indexed="64"/>
        </right>
        <top style="hair">
          <color indexed="64"/>
        </top>
        <bottom style="hair">
          <color indexed="64"/>
        </bottom>
        <vertical/>
        <horizontal/>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border>
    </dxf>
    <dxf>
      <font>
        <b/>
      </font>
      <fill>
        <patternFill patternType="solid">
          <fgColor indexed="64"/>
          <bgColor rgb="FFFFA100"/>
        </patternFill>
      </fill>
      <alignment horizontal="center" vertical="center" textRotation="0" wrapText="1" indent="0" justifyLastLine="0" shrinkToFit="0" readingOrder="0"/>
    </dxf>
    <dxf>
      <font>
        <b/>
      </font>
    </dxf>
    <dxf>
      <alignment horizontal="center"/>
    </dxf>
    <dxf>
      <border>
        <left style="thin">
          <color indexed="64"/>
        </left>
      </border>
    </dxf>
    <dxf>
      <alignment horizontal="center"/>
    </dxf>
    <dxf>
      <fill>
        <patternFill>
          <bgColor rgb="FF00A7C2"/>
        </patternFill>
      </fill>
    </dxf>
    <dxf>
      <fill>
        <patternFill patternType="solid">
          <bgColor rgb="FFFFA100"/>
        </patternFill>
      </fill>
    </dxf>
    <dxf>
      <fill>
        <patternFill patternType="solid">
          <bgColor rgb="FFFFA100"/>
        </patternFill>
      </fill>
    </dxf>
    <dxf>
      <fill>
        <patternFill patternType="solid">
          <bgColor rgb="FFFFA100"/>
        </patternFill>
      </fill>
    </dxf>
    <dxf>
      <fill>
        <patternFill patternType="solid">
          <bgColor rgb="FFFFA100"/>
        </patternFill>
      </fill>
    </dxf>
    <dxf>
      <border>
        <top style="thin">
          <color indexed="64"/>
        </top>
      </border>
    </dxf>
    <dxf>
      <border>
        <top style="thin">
          <color indexed="64"/>
        </top>
      </border>
    </dxf>
    <dxf>
      <border>
        <horizontal style="hair">
          <color indexed="64"/>
        </horizontal>
      </border>
    </dxf>
    <dxf>
      <border>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rgb="FFBBBBBB"/>
        </patternFill>
      </fill>
    </dxf>
    <dxf>
      <fill>
        <patternFill>
          <bgColor rgb="FFBBBBBB"/>
        </patternFill>
      </fill>
    </dxf>
    <dxf>
      <fill>
        <patternFill patternType="solid">
          <bgColor rgb="FFFFA100"/>
        </patternFill>
      </fill>
    </dxf>
    <dxf>
      <fill>
        <patternFill patternType="solid">
          <bgColor rgb="FFFFA100"/>
        </patternFill>
      </fill>
    </dxf>
    <dxf>
      <fill>
        <patternFill patternType="solid">
          <bgColor rgb="FFFFA100"/>
        </patternFill>
      </fill>
    </dxf>
    <dxf>
      <fill>
        <patternFill patternType="solid">
          <bgColor rgb="FFFFA100"/>
        </patternFill>
      </fill>
    </dxf>
    <dxf>
      <fill>
        <patternFill patternType="solid">
          <bgColor rgb="FFFFA100"/>
        </patternFill>
      </fill>
    </dxf>
    <dxf>
      <border>
        <left style="thin">
          <color indexed="64"/>
        </left>
      </border>
    </dxf>
    <dxf>
      <border>
        <left style="thin">
          <color indexed="64"/>
        </left>
      </border>
    </dxf>
    <dxf>
      <alignment horizontal="left"/>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vertical="center"/>
    </dxf>
    <dxf>
      <font>
        <b/>
      </font>
    </dxf>
    <dxf>
      <font>
        <b/>
      </font>
    </dxf>
    <dxf>
      <alignment horizontal="center"/>
    </dxf>
    <dxf>
      <alignment horizontal="center"/>
    </dxf>
    <dxf>
      <alignment horizontal="center"/>
    </dxf>
    <dxf>
      <alignment horizontal="center"/>
    </dxf>
    <dxf>
      <fill>
        <patternFill patternType="solid">
          <bgColor rgb="FF00A7C2"/>
        </patternFill>
      </fill>
    </dxf>
    <dxf>
      <fill>
        <patternFill patternType="solid">
          <bgColor rgb="FF00A7C2"/>
        </patternFill>
      </fill>
    </dxf>
    <dxf>
      <fill>
        <patternFill patternType="solid">
          <bgColor rgb="FFFFA100"/>
        </patternFill>
      </fill>
    </dxf>
    <dxf>
      <fill>
        <patternFill patternType="solid">
          <bgColor rgb="FFFFA100"/>
        </patternFill>
      </fill>
    </dxf>
    <dxf>
      <fill>
        <patternFill patternType="solid">
          <bgColor rgb="FFFFA100"/>
        </patternFill>
      </fill>
    </dxf>
    <dxf>
      <border>
        <left style="thin">
          <color indexed="64"/>
        </left>
      </border>
    </dxf>
    <dxf>
      <border>
        <left style="thin">
          <color indexed="64"/>
        </left>
      </border>
    </dxf>
    <dxf>
      <border>
        <left style="thin">
          <color indexed="64"/>
        </left>
      </border>
    </dxf>
    <dxf>
      <border>
        <vertical style="hair">
          <color indexed="64"/>
        </vertical>
      </border>
    </dxf>
    <dxf>
      <border>
        <vertical style="hair">
          <color indexed="64"/>
        </vertical>
      </border>
    </dxf>
    <dxf>
      <border>
        <vertical style="hair">
          <color indexed="64"/>
        </vertical>
      </border>
    </dxf>
    <dxf>
      <border>
        <top style="thin">
          <color indexed="64"/>
        </top>
      </border>
    </dxf>
    <dxf>
      <border>
        <left/>
      </border>
    </dxf>
    <dxf>
      <fill>
        <patternFill patternType="solid">
          <fgColor indexed="64"/>
          <bgColor rgb="FFFFA100"/>
        </patternFill>
      </fill>
    </dxf>
    <dxf>
      <border>
        <top style="thin">
          <color indexed="64"/>
        </top>
      </border>
    </dxf>
    <dxf>
      <border>
        <top style="thin">
          <color indexed="64"/>
        </top>
      </border>
    </dxf>
    <dxf>
      <border>
        <horizontal style="hair">
          <color indexed="64"/>
        </horizontal>
      </border>
    </dxf>
    <dxf>
      <border>
        <horizontal style="hair">
          <color indexed="64"/>
        </horizontal>
      </border>
    </dxf>
    <dxf>
      <fill>
        <patternFill>
          <bgColor rgb="FFBBBBBB"/>
        </patternFill>
      </fill>
    </dxf>
    <dxf>
      <fill>
        <patternFill>
          <bgColor rgb="FFBBBBBB"/>
        </patternFill>
      </fill>
    </dxf>
    <dxf>
      <fill>
        <patternFill patternType="solid">
          <bgColor rgb="FFFFA100"/>
        </patternFill>
      </fill>
    </dxf>
    <dxf>
      <fill>
        <patternFill patternType="solid">
          <bgColor rgb="FFFFA100"/>
        </patternFill>
      </fill>
    </dxf>
    <dxf>
      <fill>
        <patternFill patternType="solid">
          <bgColor rgb="FFFFA100"/>
        </patternFill>
      </fill>
    </dxf>
    <dxf>
      <fill>
        <patternFill patternType="solid">
          <bgColor rgb="FFFFA100"/>
        </patternFill>
      </fill>
    </dxf>
    <dxf>
      <border>
        <left style="thin">
          <color indexed="64"/>
        </left>
      </border>
    </dxf>
    <dxf>
      <border>
        <left style="thin">
          <color indexed="64"/>
        </left>
      </border>
    </dxf>
    <dxf>
      <alignment horizontal="left"/>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vertical="cent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1"/>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ill>
        <patternFill patternType="solid">
          <fgColor indexed="64"/>
          <bgColor theme="1"/>
        </patternFill>
      </fill>
      <alignment horizontal="center" vertical="bottom" textRotation="0" wrapText="0" indent="0" justifyLastLine="0" shrinkToFit="0" readingOrder="0"/>
    </dxf>
    <dxf>
      <fill>
        <patternFill patternType="solid">
          <fgColor indexed="64"/>
          <bgColor theme="1"/>
        </patternFill>
      </fil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numFmt numFmtId="0" formatCode="General"/>
    </dxf>
    <dxf>
      <numFmt numFmtId="0" formatCode="General"/>
      <fill>
        <patternFill patternType="solid">
          <fgColor indexed="64"/>
          <bgColor theme="1"/>
        </patternFill>
      </fill>
    </dxf>
    <dxf>
      <numFmt numFmtId="0" formatCode="General"/>
    </dxf>
    <dxf>
      <font>
        <b val="0"/>
        <i val="0"/>
        <strike val="0"/>
        <condense val="0"/>
        <extend val="0"/>
        <outline val="0"/>
        <shadow val="0"/>
        <u val="none"/>
        <vertAlign val="baseline"/>
        <sz val="11"/>
        <color theme="1"/>
        <name val="Calibri"/>
        <family val="2"/>
        <scheme val="minor"/>
      </font>
      <numFmt numFmtId="168" formatCode="0.000000"/>
      <fill>
        <patternFill patternType="solid">
          <fgColor indexed="64"/>
          <bgColor theme="1"/>
        </patternFill>
      </fill>
      <alignment horizontal="center" vertical="bottom" textRotation="0" wrapText="0" indent="0" justifyLastLine="0" shrinkToFit="0" readingOrder="0"/>
    </dxf>
    <dxf>
      <numFmt numFmtId="168" formatCode="0.000000"/>
      <fill>
        <patternFill patternType="solid">
          <fgColor indexed="64"/>
          <bgColor theme="1"/>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fill>
        <patternFill patternType="solid">
          <fgColor indexed="64"/>
          <bgColor theme="1"/>
        </patternFill>
      </fil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ertAlign val="baseline"/>
        <sz val="11"/>
        <color theme="1"/>
        <name val="Calibri"/>
        <family val="2"/>
        <scheme val="minor"/>
      </font>
      <numFmt numFmtId="0" formatCode="General"/>
      <fill>
        <patternFill patternType="solid">
          <fgColor indexed="64"/>
          <bgColor theme="1"/>
        </patternFill>
      </fil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m/d/yyyy"/>
    </dxf>
    <dxf>
      <numFmt numFmtId="0" formatCode="General"/>
      <alignment horizontal="center" vertical="bottom" textRotation="0" wrapText="0" indent="0" justifyLastLine="0" shrinkToFit="0" readingOrder="0"/>
    </dxf>
    <dxf>
      <numFmt numFmtId="0" formatCode="General"/>
    </dxf>
    <dxf>
      <numFmt numFmtId="0" formatCode="General"/>
      <fill>
        <patternFill patternType="solid">
          <fgColor indexed="64"/>
          <bgColor theme="1"/>
        </patternFill>
      </fill>
      <alignment textRotation="0" wrapText="1" justifyLastLine="0" shrinkToFit="0" readingOrder="0"/>
    </dxf>
    <dxf>
      <numFmt numFmtId="167" formatCode="[$-F400]h:mm:ss\ AM/PM"/>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F400]h:mm:ss\ AM/PM"/>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0" formatCode="General"/>
    </dxf>
    <dxf>
      <numFmt numFmtId="0" formatCode="General"/>
      <fill>
        <patternFill patternType="none">
          <fgColor indexed="64"/>
          <bgColor indexed="65"/>
        </patternFill>
      </fill>
    </dxf>
    <dxf>
      <font>
        <b/>
      </font>
      <alignment horizontal="center" vertical="center" textRotation="0" wrapText="1" indent="0" justifyLastLine="0" shrinkToFit="0" readingOrder="0"/>
    </dxf>
    <dxf>
      <fill>
        <patternFill>
          <bgColor rgb="FFFF000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
      <fill>
        <patternFill>
          <bgColor theme="7"/>
        </patternFill>
      </fill>
    </dxf>
    <dxf>
      <fill>
        <patternFill>
          <bgColor theme="9" tint="0.39994506668294322"/>
        </patternFill>
      </fill>
    </dxf>
    <dxf>
      <fill>
        <patternFill>
          <bgColor rgb="FF00B0F0"/>
        </patternFill>
      </fill>
    </dxf>
  </dxfs>
  <tableStyles count="0" defaultTableStyle="TableStyleMedium2" defaultPivotStyle="PivotStyleLight16"/>
  <colors>
    <mruColors>
      <color rgb="FFE9FF15"/>
      <color rgb="FFB36161"/>
      <color rgb="FFFFFFFF"/>
      <color rgb="FFFFA100"/>
      <color rgb="FF005C78"/>
      <color rgb="FF0082AA"/>
      <color rgb="FFA3A86B"/>
      <color rgb="FFBBBBBB"/>
      <color rgb="FF777777"/>
      <color rgb="FF00A7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5.xml"/><Relationship Id="rId10" Type="http://schemas.openxmlformats.org/officeDocument/2006/relationships/externalLink" Target="externalLinks/externalLink3.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theme" Target="theme/theme1.xml"/><Relationship Id="rId22" Type="http://schemas.openxmlformats.org/officeDocument/2006/relationships/customXml" Target="../customXml/item4.xml"/></Relationships>
</file>

<file path=xl/drawings/drawing1.xml><?xml version="1.0" encoding="utf-8"?>
<xdr:wsDr xmlns:xdr="http://schemas.openxmlformats.org/drawingml/2006/spreadsheetDrawing" xmlns:a="http://schemas.openxmlformats.org/drawingml/2006/main">
  <xdr:oneCellAnchor>
    <xdr:from>
      <xdr:col>11</xdr:col>
      <xdr:colOff>782445</xdr:colOff>
      <xdr:row>6</xdr:row>
      <xdr:rowOff>175523</xdr:rowOff>
    </xdr:from>
    <xdr:ext cx="5819799" cy="937629"/>
    <xdr:sp macro="" textlink="">
      <xdr:nvSpPr>
        <xdr:cNvPr id="2" name="Rectangle 1">
          <a:extLst>
            <a:ext uri="{FF2B5EF4-FFF2-40B4-BE49-F238E27FC236}">
              <a16:creationId xmlns:a16="http://schemas.microsoft.com/office/drawing/2014/main" id="{84B7FAF4-8C49-4B5F-A547-3DD452021F6E}"/>
            </a:ext>
          </a:extLst>
        </xdr:cNvPr>
        <xdr:cNvSpPr/>
      </xdr:nvSpPr>
      <xdr:spPr>
        <a:xfrm>
          <a:off x="9702327" y="1789170"/>
          <a:ext cx="5819799" cy="937629"/>
        </a:xfrm>
        <a:prstGeom prst="rect">
          <a:avLst/>
        </a:prstGeom>
        <a:noFill/>
      </xdr:spPr>
      <xdr:txBody>
        <a:bodyPr wrap="none" lIns="91440" tIns="45720" rIns="91440" bIns="45720">
          <a:spAutoFit/>
        </a:bodyPr>
        <a:lstStyle/>
        <a:p>
          <a:pPr algn="ctr"/>
          <a:r>
            <a:rPr lang="en-US" sz="5400" b="1" cap="none" spc="0">
              <a:ln w="22225">
                <a:solidFill>
                  <a:schemeClr val="tx1"/>
                </a:solidFill>
                <a:prstDash val="solid"/>
              </a:ln>
              <a:solidFill>
                <a:srgbClr val="FF0000"/>
              </a:solidFill>
              <a:effectLst/>
            </a:rPr>
            <a:t>Under Construction</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ge.sharepoint.com/ESA/5%20-%20Ignition%20Tracking/2019_Ignition_QC_Folders/000_2019_Ignition_QC_File/2019_Ignition_Tracker_QC_Fil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pge.sharepoint.com/sites/EDRU/DRU_Open/DRU-2715/2715.6%20Submission%20Files/Ready%20for%202nd%20Pass/2021_Ignition_Tracker_QC_File_20210528.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pge.sharepoint.com/sites/EDRU/DRU_Open/DRU-2715/2715.6%20Submission%20Files/Ready%20for%202nd%20Pass/2021_Ignition_Tracker_QC_File_2021052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pge.sharepoint.com/sites/EDRU/DRU_Open/DRU-2715/2715.6%20Submission%20Files/Ready%20for%202nd%20Pass/2021_Ignition_Tracker_QC_File_202105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Ignition Tracker"/>
      <sheetName val="Annual Report"/>
      <sheetName val="Summary Tables"/>
      <sheetName val="Wildfire Mitigation Plan"/>
      <sheetName val="Dropdowns"/>
      <sheetName val="City_County"/>
    </sheetNames>
    <sheetDataSet>
      <sheetData sheetId="0"/>
      <sheetData sheetId="1"/>
      <sheetData sheetId="2"/>
      <sheetData sheetId="3"/>
      <sheetData sheetId="4"/>
      <sheetData sheetId="5">
        <row r="2">
          <cell r="A2" t="str">
            <v>1 - QC Not Started</v>
          </cell>
          <cell r="B2" t="str">
            <v>Y</v>
          </cell>
        </row>
        <row r="3">
          <cell r="B3" t="str">
            <v>N</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gnition Tracker"/>
      <sheetName val="Wildfire Mitigation Plan"/>
      <sheetName val="2014-2020 CPUC Reportable"/>
      <sheetName val="WSD Summary"/>
      <sheetName val="CWSP Summary"/>
      <sheetName val="WRCC Pivots"/>
      <sheetName val="Dropdowns"/>
      <sheetName val="City_County"/>
    </sheetNames>
    <sheetDataSet>
      <sheetData sheetId="0" refreshError="1">
        <row r="1">
          <cell r="A1" t="str">
            <v>Index No.</v>
          </cell>
          <cell r="B1" t="str">
            <v>Reviewed By (LAN ID)</v>
          </cell>
          <cell r="C1" t="str">
            <v>Review Status</v>
          </cell>
          <cell r="D1" t="str">
            <v>Review Complete Date</v>
          </cell>
          <cell r="E1" t="str">
            <v>Review Update</v>
          </cell>
          <cell r="F1" t="str">
            <v>Reviewer Notes</v>
          </cell>
          <cell r="G1" t="str">
            <v>Folder URL</v>
          </cell>
          <cell r="H1" t="str">
            <v>1--</v>
          </cell>
          <cell r="I1" t="str">
            <v>Error Found (Y/N)</v>
          </cell>
          <cell r="J1" t="str">
            <v>Error Found By (LAN ID)</v>
          </cell>
          <cell r="K1" t="str">
            <v>Error Comment</v>
          </cell>
          <cell r="L1" t="str">
            <v>Date Error Resolved</v>
          </cell>
          <cell r="M1" t="str">
            <v>Fire Incident Report Requested (Y/N)</v>
          </cell>
          <cell r="N1" t="str">
            <v>Fire Incident Report Date Requested</v>
          </cell>
          <cell r="O1" t="str">
            <v>Fire Incident Report Date Received</v>
          </cell>
          <cell r="P1" t="str">
            <v>Fire Agency Contacted</v>
          </cell>
          <cell r="Q1" t="str">
            <v>Fire Agency Contact Information</v>
          </cell>
          <cell r="R1" t="str">
            <v>Fire Agency Request Notes</v>
          </cell>
          <cell r="S1" t="str">
            <v>Fire Report Request Escalation</v>
          </cell>
          <cell r="T1" t="str">
            <v>Troubleman Contacted (Y/N)</v>
          </cell>
          <cell r="U1" t="str">
            <v>Troubleman Date Contacted</v>
          </cell>
          <cell r="V1" t="str">
            <v>Troubleman Date Responded</v>
          </cell>
          <cell r="W1" t="str">
            <v>Troubleman LAN ID</v>
          </cell>
          <cell r="X1" t="str">
            <v>Troubleman Contact Information</v>
          </cell>
          <cell r="Y1" t="str">
            <v>Troubleman Contact Notes</v>
          </cell>
          <cell r="Z1" t="str">
            <v>Troubleman Escalation</v>
          </cell>
          <cell r="AA1" t="str">
            <v>2--</v>
          </cell>
          <cell r="AB1" t="str">
            <v>Create Date</v>
          </cell>
          <cell r="AC1" t="str">
            <v>Create Time</v>
          </cell>
          <cell r="AD1" t="str">
            <v>Outage Date</v>
          </cell>
          <cell r="AE1" t="str">
            <v>Outage Time</v>
          </cell>
          <cell r="AF1" t="str">
            <v>Data Source</v>
          </cell>
          <cell r="AG1" t="str">
            <v>Missed Ignition</v>
          </cell>
          <cell r="AH1" t="str">
            <v>Duplicate</v>
          </cell>
          <cell r="AI1" t="str">
            <v>OIS Number</v>
          </cell>
          <cell r="AJ1" t="str">
            <v>ILIS Number</v>
          </cell>
          <cell r="AK1" t="str">
            <v>TOTL Number</v>
          </cell>
          <cell r="AL1" t="str">
            <v>Field Order ID Number</v>
          </cell>
          <cell r="AM1" t="str">
            <v>SAP EC/LC Notification Number</v>
          </cell>
          <cell r="AN1" t="str">
            <v>Pre-Exisiting EC/LC Notification</v>
          </cell>
          <cell r="AO1" t="str">
            <v>EIR Number</v>
          </cell>
          <cell r="AP1" t="str">
            <v>WSD Ignition Photo</v>
          </cell>
          <cell r="AQ1" t="str">
            <v>3--</v>
          </cell>
          <cell r="AR1" t="str">
            <v>CPUC Reportable Ignition</v>
          </cell>
          <cell r="AS1" t="str">
            <v>Attributable to PG&amp;E Assets</v>
          </cell>
          <cell r="AT1" t="str">
            <v>Burned Material Other Than PG&amp;E Assets</v>
          </cell>
          <cell r="AU1" t="str">
            <v>Fire Greater Than 1 Linear Meter</v>
          </cell>
          <cell r="AV1" t="str">
            <v>Executive Summary</v>
          </cell>
          <cell r="AW1" t="str">
            <v>Ignition Source</v>
          </cell>
          <cell r="AX1" t="str">
            <v>Materials at Origin</v>
          </cell>
          <cell r="AY1" t="str">
            <v>Asset Family - Cause</v>
          </cell>
          <cell r="AZ1" t="str">
            <v>Asset Family - Affected</v>
          </cell>
          <cell r="BA1" t="str">
            <v>Fire Size</v>
          </cell>
          <cell r="BB1" t="str">
            <v>Fire Size - Troubleman Comments</v>
          </cell>
          <cell r="BC1" t="str">
            <v>Wildfire Acreage Burned - Final</v>
          </cell>
          <cell r="BD1" t="str">
            <v>Wildfire Structures Destroyed - Final</v>
          </cell>
          <cell r="BE1" t="str">
            <v>Wildfire Fatalities - Final</v>
          </cell>
          <cell r="BF1" t="str">
            <v>Suspected Initiating Event</v>
          </cell>
          <cell r="BG1" t="str">
            <v>Failure Driver</v>
          </cell>
          <cell r="BH1" t="str">
            <v>Failure Sub-Driver</v>
          </cell>
          <cell r="BI1" t="str">
            <v>Other Companies</v>
          </cell>
          <cell r="BJ1" t="str">
            <v>Type Of Construction</v>
          </cell>
          <cell r="BK1" t="str">
            <v>Primary/Secondary</v>
          </cell>
          <cell r="BL1" t="str">
            <v>Equipment Type Associated to Ignition</v>
          </cell>
          <cell r="BM1" t="str">
            <v>Damaged Equipment</v>
          </cell>
          <cell r="BN1" t="str">
            <v>Asset Number Associated to Ignition</v>
          </cell>
          <cell r="BO1" t="str">
            <v>4--</v>
          </cell>
          <cell r="BP1" t="str">
            <v>HFTD</v>
          </cell>
          <cell r="BQ1" t="str">
            <v>Fire Latitude</v>
          </cell>
          <cell r="BR1" t="str">
            <v>Fire Longitude</v>
          </cell>
          <cell r="BS1" t="str">
            <v>County</v>
          </cell>
          <cell r="BT1" t="str">
            <v>Circuit</v>
          </cell>
          <cell r="BU1" t="str">
            <v>Nominal Voltage</v>
          </cell>
          <cell r="BV1" t="str">
            <v>Circuit Protection Zone</v>
          </cell>
          <cell r="BW1" t="str">
            <v>Fire Supressing Agency</v>
          </cell>
          <cell r="BX1" t="str">
            <v>Land Use at Origin</v>
          </cell>
          <cell r="BY1" t="str">
            <v>Fuel Bed Description</v>
          </cell>
          <cell r="BZ1" t="str">
            <v>Incident Name (If Applicable)</v>
          </cell>
          <cell r="CA1" t="str">
            <v>Fire Index Area</v>
          </cell>
          <cell r="CB1" t="str">
            <v>Fire Potential Index Rating</v>
          </cell>
          <cell r="CC1" t="str">
            <v>High Winds Warning (Y/N)</v>
          </cell>
          <cell r="CD1" t="str">
            <v>Red Flag Warning (Y/N)</v>
          </cell>
          <cell r="CE1" t="str">
            <v>Red Flag Issued (UTC)</v>
          </cell>
          <cell r="CF1" t="str">
            <v>Red Flag Expired (UTC)</v>
          </cell>
          <cell r="CG1" t="str">
            <v>5--</v>
          </cell>
          <cell r="CH1" t="str">
            <v>Vegetation Latitude</v>
          </cell>
          <cell r="CI1" t="str">
            <v>Vegetation Longitude</v>
          </cell>
          <cell r="CJ1" t="str">
            <v>Last Vegetation Inspection Date</v>
          </cell>
          <cell r="CK1" t="str">
            <v>Vegetation Failure Cause</v>
          </cell>
          <cell r="CL1" t="str">
            <v>Vegetation Failure Reason</v>
          </cell>
          <cell r="CM1" t="str">
            <v>Tree Species</v>
          </cell>
          <cell r="CN1" t="str">
            <v>Tree Height</v>
          </cell>
          <cell r="CO1" t="str">
            <v>Diameter at Breast Height</v>
          </cell>
          <cell r="CP1" t="str">
            <v>Tree Distance</v>
          </cell>
          <cell r="CQ1" t="str">
            <v>Tree Lean</v>
          </cell>
          <cell r="CR1" t="str">
            <v>Tree Health</v>
          </cell>
          <cell r="CS1" t="str">
            <v>Tree Dead</v>
          </cell>
          <cell r="CT1" t="str">
            <v>Domino Trees</v>
          </cell>
          <cell r="CU1" t="str">
            <v>Tree Defects</v>
          </cell>
          <cell r="CV1" t="str">
            <v>Terrain Type</v>
          </cell>
          <cell r="CW1" t="str">
            <v>Terrain Slope</v>
          </cell>
          <cell r="CX1" t="str">
            <v>Vegetation - Construction Type</v>
          </cell>
          <cell r="CY1" t="str">
            <v>Vegetation - Insulation Type</v>
          </cell>
          <cell r="CZ1" t="str">
            <v>Total Splices</v>
          </cell>
          <cell r="DA1" t="str">
            <v>6--</v>
          </cell>
          <cell r="DB1" t="str">
            <v>FAS - Division</v>
          </cell>
          <cell r="DC1" t="str">
            <v>FAS - District</v>
          </cell>
          <cell r="DD1" t="str">
            <v>FAS - Order Create Time</v>
          </cell>
          <cell r="DE1" t="str">
            <v>FAS - Order Create Timestamp</v>
          </cell>
          <cell r="DF1" t="str">
            <v>FAS - OIS #</v>
          </cell>
          <cell r="DG1" t="str">
            <v>FAS - FO ID</v>
          </cell>
          <cell r="DH1" t="str">
            <v>FAS - Address Number</v>
          </cell>
          <cell r="DI1" t="str">
            <v>FAS - Address Name</v>
          </cell>
          <cell r="DJ1" t="str">
            <v>FAS - City</v>
          </cell>
          <cell r="DK1" t="str">
            <v>FAS - Position Latitude</v>
          </cell>
          <cell r="DL1" t="str">
            <v>FAS - Position Longitude</v>
          </cell>
          <cell r="DM1" t="str">
            <v>FAS - Tech ID</v>
          </cell>
          <cell r="DN1" t="str">
            <v>FAS - Tech Name</v>
          </cell>
          <cell r="DO1" t="str">
            <v>FAS - Electric Feeder Number</v>
          </cell>
          <cell r="DP1" t="str">
            <v>FAS - Submitted</v>
          </cell>
          <cell r="DQ1" t="str">
            <v>FAS - Completion Code 1</v>
          </cell>
          <cell r="DR1" t="str">
            <v>FAS - Priority</v>
          </cell>
          <cell r="DS1" t="str">
            <v>FAS - FLD Remarks</v>
          </cell>
          <cell r="DT1" t="str">
            <v>FAS - Fire Incident Flag</v>
          </cell>
          <cell r="DU1" t="str">
            <v>FAS - Attachment Count</v>
          </cell>
          <cell r="DV1" t="str">
            <v>FAS - Attachments Link</v>
          </cell>
          <cell r="DW1" t="str">
            <v>FAS - Fire Lat Long</v>
          </cell>
          <cell r="DX1" t="str">
            <v>FAS - Fire Latitude</v>
          </cell>
          <cell r="DY1" t="str">
            <v>FAS - Fire Longitude</v>
          </cell>
          <cell r="DZ1" t="str">
            <v>FAS - Fire Location Description</v>
          </cell>
          <cell r="EA1" t="str">
            <v>FAS - Suppressing Agency Contact</v>
          </cell>
          <cell r="EB1" t="str">
            <v>FAS - Pole Barcode</v>
          </cell>
          <cell r="EC1" t="str">
            <v>FAS - Media</v>
          </cell>
          <cell r="ED1" t="str">
            <v>FAS - Fire Out</v>
          </cell>
          <cell r="EE1" t="str">
            <v>FAS - Outage</v>
          </cell>
          <cell r="EF1" t="str">
            <v>FAS - Weather</v>
          </cell>
          <cell r="EG1" t="str">
            <v>FAS - Weather Comments</v>
          </cell>
          <cell r="EH1" t="str">
            <v>FAS - Facility Impacted</v>
          </cell>
          <cell r="EI1" t="str">
            <v>FAS -  Facility Impacted Comments</v>
          </cell>
          <cell r="EJ1" t="str">
            <v>FAS - Est Wind</v>
          </cell>
          <cell r="EK1" t="str">
            <v>FAS - Est Wind Comments</v>
          </cell>
          <cell r="EL1" t="str">
            <v>FAS - Event Element</v>
          </cell>
          <cell r="EM1" t="str">
            <v>FAS - Event Element Comments</v>
          </cell>
          <cell r="EN1" t="str">
            <v>FAS - FAS Fire Size</v>
          </cell>
          <cell r="EO1" t="str">
            <v>FAS - Fire Size Comments</v>
          </cell>
          <cell r="EP1" t="str">
            <v>FAS - Fire Suppressed By</v>
          </cell>
          <cell r="EQ1" t="str">
            <v>FAS - Fire Suppressed By Comments</v>
          </cell>
          <cell r="ER1" t="str">
            <v>FAS - FAS Type Of Construction</v>
          </cell>
          <cell r="ES1" t="str">
            <v>FAS - Type Of Construction Comments</v>
          </cell>
          <cell r="ET1" t="str">
            <v>FAS - Evidence Collected</v>
          </cell>
          <cell r="EU1" t="str">
            <v>FAS - Evidence Collected Comments</v>
          </cell>
          <cell r="EV1" t="str">
            <v>FAS - Evidence Collected By</v>
          </cell>
          <cell r="EW1" t="str">
            <v>FAS - Evidence Collected By Comments</v>
          </cell>
          <cell r="EX1" t="str">
            <v>FAS - Actual Cause</v>
          </cell>
          <cell r="EY1" t="str">
            <v>FAS - Equipment</v>
          </cell>
          <cell r="EZ1" t="str">
            <v>FAS - Energized Wire Down?</v>
          </cell>
          <cell r="FA1" t="str">
            <v>7--</v>
          </cell>
          <cell r="FB1" t="str">
            <v>ILIS - PLANNED</v>
          </cell>
          <cell r="FC1" t="str">
            <v>ILIS - DIVISION</v>
          </cell>
          <cell r="FD1" t="str">
            <v>ILIS - District</v>
          </cell>
          <cell r="FE1" t="str">
            <v>ILIS - Circuit</v>
          </cell>
          <cell r="FF1" t="str">
            <v>ILIS - Event Log</v>
          </cell>
          <cell r="FG1" t="str">
            <v>ILIS - Type</v>
          </cell>
          <cell r="FH1" t="str">
            <v>ILIS - Weather</v>
          </cell>
          <cell r="FI1" t="str">
            <v>ILIS - Customers</v>
          </cell>
          <cell r="FJ1" t="str">
            <v>ILIS - Customer Minutes</v>
          </cell>
          <cell r="FK1" t="str">
            <v>ILIS - Active</v>
          </cell>
          <cell r="FL1" t="str">
            <v>ILIS - Fault Type</v>
          </cell>
          <cell r="FM1" t="str">
            <v>ILIS - Interval</v>
          </cell>
          <cell r="FN1" t="str">
            <v>ILIS - Action Required</v>
          </cell>
          <cell r="FO1" t="str">
            <v>ILIS - EquipID</v>
          </cell>
          <cell r="FP1" t="str">
            <v>ILIS - Construction Type</v>
          </cell>
          <cell r="FQ1" t="str">
            <v>ILIS - Equipment Type</v>
          </cell>
          <cell r="FR1" t="str">
            <v>ILIS - OIS Outage#</v>
          </cell>
          <cell r="FS1" t="str">
            <v>ILIS - Equipment Condition</v>
          </cell>
          <cell r="FT1" t="str">
            <v>ILIS - Targets</v>
          </cell>
          <cell r="FU1" t="str">
            <v>ILIS - Crew Notified Time</v>
          </cell>
          <cell r="FV1" t="str">
            <v>ILIS - Supervisor Notified</v>
          </cell>
          <cell r="FW1" t="str">
            <v>ILIS - Equipment Address</v>
          </cell>
          <cell r="FX1" t="str">
            <v>ILIS - Fault Location</v>
          </cell>
          <cell r="FY1" t="str">
            <v>ILIS - Previous Switching</v>
          </cell>
          <cell r="FZ1" t="str">
            <v>ILIS - Details</v>
          </cell>
          <cell r="GA1" t="str">
            <v>ILIS - Action Description</v>
          </cell>
          <cell r="GB1" t="str">
            <v>ILIS - Wire Down Energized</v>
          </cell>
          <cell r="GC1" t="str">
            <v>ILIS - Cause</v>
          </cell>
          <cell r="GD1" t="str">
            <v>ILIS - No Access Reason</v>
          </cell>
          <cell r="GE1" t="str">
            <v>ILIS - Multi Damage Location</v>
          </cell>
          <cell r="GF1" t="str">
            <v>ILIS - # of Operations</v>
          </cell>
          <cell r="GG1" t="str">
            <v>ILIS - Counter Read</v>
          </cell>
          <cell r="GH1" t="str">
            <v>ILIS - Created By</v>
          </cell>
          <cell r="GI1" t="str">
            <v>ILIS - Outage Level</v>
          </cell>
          <cell r="GJ1" t="str">
            <v>ILIS - Last Updated By</v>
          </cell>
          <cell r="GK1" t="str">
            <v>ILIS - FNL</v>
          </cell>
          <cell r="GL1" t="str">
            <v>ILIS - Reviewed By</v>
          </cell>
          <cell r="GM1" t="str">
            <v>ILIS - End Date</v>
          </cell>
          <cell r="GN1" t="str">
            <v>ILIS - Reviewed By Date</v>
          </cell>
          <cell r="GO1" t="str">
            <v>ILIS - Single Phase</v>
          </cell>
          <cell r="GP1" t="str">
            <v>ILIS - OUTAGE_LOG_ID</v>
          </cell>
          <cell r="GQ1" t="str">
            <v>ILIS - ODBEVENTLOGID</v>
          </cell>
          <cell r="GR1" t="str">
            <v>ILIS - EQUIPMENTID</v>
          </cell>
          <cell r="GS1" t="str">
            <v>ILIS - CIRCUITID</v>
          </cell>
          <cell r="GT1" t="str">
            <v>ILIS - devicedate</v>
          </cell>
          <cell r="GU1" t="str">
            <v>ILIS - PM</v>
          </cell>
          <cell r="GV1" t="str">
            <v>ILIS - Fire Mitigation</v>
          </cell>
        </row>
        <row r="2">
          <cell r="A2">
            <v>666</v>
          </cell>
        </row>
        <row r="3">
          <cell r="A3">
            <v>665</v>
          </cell>
        </row>
        <row r="4">
          <cell r="A4">
            <v>664</v>
          </cell>
        </row>
        <row r="5">
          <cell r="A5">
            <v>663</v>
          </cell>
        </row>
        <row r="6">
          <cell r="A6">
            <v>662</v>
          </cell>
        </row>
        <row r="7">
          <cell r="A7">
            <v>661</v>
          </cell>
        </row>
        <row r="8">
          <cell r="A8">
            <v>660</v>
          </cell>
        </row>
        <row r="9">
          <cell r="A9">
            <v>659</v>
          </cell>
        </row>
        <row r="10">
          <cell r="A10">
            <v>658</v>
          </cell>
        </row>
        <row r="11">
          <cell r="A11">
            <v>657</v>
          </cell>
        </row>
        <row r="12">
          <cell r="A12">
            <v>656</v>
          </cell>
        </row>
        <row r="13">
          <cell r="A13">
            <v>655</v>
          </cell>
        </row>
        <row r="14">
          <cell r="A14">
            <v>654</v>
          </cell>
        </row>
        <row r="15">
          <cell r="A15">
            <v>653</v>
          </cell>
        </row>
        <row r="16">
          <cell r="A16">
            <v>652</v>
          </cell>
        </row>
        <row r="17">
          <cell r="A17">
            <v>651</v>
          </cell>
        </row>
        <row r="18">
          <cell r="A18">
            <v>650</v>
          </cell>
        </row>
        <row r="19">
          <cell r="A19">
            <v>649</v>
          </cell>
        </row>
        <row r="20">
          <cell r="A20">
            <v>648</v>
          </cell>
        </row>
        <row r="21">
          <cell r="A21">
            <v>647</v>
          </cell>
        </row>
        <row r="22">
          <cell r="A22">
            <v>646</v>
          </cell>
        </row>
        <row r="23">
          <cell r="A23">
            <v>645</v>
          </cell>
        </row>
        <row r="24">
          <cell r="A24">
            <v>644</v>
          </cell>
        </row>
        <row r="25">
          <cell r="A25">
            <v>643</v>
          </cell>
        </row>
        <row r="26">
          <cell r="A26">
            <v>642</v>
          </cell>
        </row>
        <row r="27">
          <cell r="A27">
            <v>641</v>
          </cell>
        </row>
        <row r="28">
          <cell r="A28">
            <v>640</v>
          </cell>
        </row>
        <row r="29">
          <cell r="A29">
            <v>639</v>
          </cell>
        </row>
        <row r="30">
          <cell r="A30">
            <v>638</v>
          </cell>
        </row>
        <row r="31">
          <cell r="A31">
            <v>637</v>
          </cell>
        </row>
        <row r="32">
          <cell r="A32">
            <v>636</v>
          </cell>
        </row>
        <row r="33">
          <cell r="A33">
            <v>635</v>
          </cell>
        </row>
        <row r="34">
          <cell r="A34">
            <v>634</v>
          </cell>
        </row>
        <row r="35">
          <cell r="A35">
            <v>633</v>
          </cell>
        </row>
        <row r="36">
          <cell r="A36">
            <v>632</v>
          </cell>
        </row>
        <row r="37">
          <cell r="A37">
            <v>631</v>
          </cell>
        </row>
        <row r="38">
          <cell r="A38">
            <v>630</v>
          </cell>
        </row>
        <row r="39">
          <cell r="A39">
            <v>629</v>
          </cell>
        </row>
        <row r="40">
          <cell r="A40">
            <v>628</v>
          </cell>
        </row>
        <row r="41">
          <cell r="A41">
            <v>627</v>
          </cell>
        </row>
        <row r="42">
          <cell r="A42">
            <v>626</v>
          </cell>
        </row>
        <row r="43">
          <cell r="A43">
            <v>625</v>
          </cell>
        </row>
        <row r="44">
          <cell r="A44">
            <v>624</v>
          </cell>
        </row>
        <row r="45">
          <cell r="A45">
            <v>623</v>
          </cell>
        </row>
        <row r="46">
          <cell r="A46">
            <v>622</v>
          </cell>
        </row>
        <row r="47">
          <cell r="A47">
            <v>621</v>
          </cell>
        </row>
        <row r="48">
          <cell r="A48">
            <v>620</v>
          </cell>
        </row>
        <row r="49">
          <cell r="A49">
            <v>619</v>
          </cell>
        </row>
        <row r="50">
          <cell r="A50">
            <v>618</v>
          </cell>
        </row>
        <row r="51">
          <cell r="A51">
            <v>617</v>
          </cell>
        </row>
        <row r="52">
          <cell r="A52">
            <v>616</v>
          </cell>
        </row>
        <row r="53">
          <cell r="A53">
            <v>615</v>
          </cell>
        </row>
        <row r="54">
          <cell r="A54">
            <v>614</v>
          </cell>
        </row>
        <row r="55">
          <cell r="A55">
            <v>613</v>
          </cell>
        </row>
        <row r="56">
          <cell r="A56">
            <v>612</v>
          </cell>
        </row>
        <row r="57">
          <cell r="A57">
            <v>611</v>
          </cell>
        </row>
        <row r="58">
          <cell r="A58">
            <v>610</v>
          </cell>
        </row>
        <row r="59">
          <cell r="A59">
            <v>609</v>
          </cell>
        </row>
        <row r="60">
          <cell r="A60">
            <v>608</v>
          </cell>
        </row>
        <row r="61">
          <cell r="A61">
            <v>607</v>
          </cell>
        </row>
        <row r="62">
          <cell r="A62">
            <v>606</v>
          </cell>
        </row>
        <row r="63">
          <cell r="A63">
            <v>605</v>
          </cell>
        </row>
        <row r="64">
          <cell r="A64">
            <v>604</v>
          </cell>
        </row>
        <row r="65">
          <cell r="A65">
            <v>603</v>
          </cell>
        </row>
        <row r="66">
          <cell r="A66">
            <v>602</v>
          </cell>
        </row>
        <row r="67">
          <cell r="A67">
            <v>601</v>
          </cell>
        </row>
        <row r="68">
          <cell r="A68">
            <v>600</v>
          </cell>
        </row>
        <row r="69">
          <cell r="A69">
            <v>599</v>
          </cell>
        </row>
        <row r="70">
          <cell r="A70">
            <v>598</v>
          </cell>
        </row>
        <row r="71">
          <cell r="A71">
            <v>597</v>
          </cell>
        </row>
        <row r="72">
          <cell r="A72">
            <v>596</v>
          </cell>
        </row>
        <row r="73">
          <cell r="A73">
            <v>595</v>
          </cell>
        </row>
        <row r="74">
          <cell r="A74">
            <v>594</v>
          </cell>
        </row>
        <row r="75">
          <cell r="A75">
            <v>593</v>
          </cell>
        </row>
        <row r="76">
          <cell r="A76">
            <v>592</v>
          </cell>
        </row>
        <row r="77">
          <cell r="A77">
            <v>591</v>
          </cell>
        </row>
        <row r="78">
          <cell r="A78">
            <v>590</v>
          </cell>
        </row>
        <row r="79">
          <cell r="A79">
            <v>589</v>
          </cell>
        </row>
        <row r="80">
          <cell r="A80">
            <v>588</v>
          </cell>
        </row>
        <row r="81">
          <cell r="A81">
            <v>587</v>
          </cell>
        </row>
        <row r="82">
          <cell r="A82">
            <v>586</v>
          </cell>
        </row>
        <row r="83">
          <cell r="A83">
            <v>585</v>
          </cell>
        </row>
        <row r="84">
          <cell r="A84">
            <v>584</v>
          </cell>
        </row>
        <row r="85">
          <cell r="A85">
            <v>583</v>
          </cell>
        </row>
        <row r="86">
          <cell r="A86">
            <v>582</v>
          </cell>
        </row>
        <row r="87">
          <cell r="A87">
            <v>581</v>
          </cell>
        </row>
        <row r="88">
          <cell r="A88">
            <v>580</v>
          </cell>
        </row>
        <row r="89">
          <cell r="A89">
            <v>579</v>
          </cell>
        </row>
        <row r="90">
          <cell r="A90">
            <v>578</v>
          </cell>
        </row>
        <row r="91">
          <cell r="A91">
            <v>577</v>
          </cell>
        </row>
        <row r="92">
          <cell r="A92">
            <v>576</v>
          </cell>
        </row>
        <row r="93">
          <cell r="A93">
            <v>575</v>
          </cell>
        </row>
        <row r="94">
          <cell r="A94">
            <v>574</v>
          </cell>
        </row>
        <row r="95">
          <cell r="A95">
            <v>573</v>
          </cell>
        </row>
        <row r="96">
          <cell r="A96">
            <v>572</v>
          </cell>
        </row>
        <row r="97">
          <cell r="A97">
            <v>571</v>
          </cell>
        </row>
        <row r="98">
          <cell r="A98">
            <v>570</v>
          </cell>
        </row>
        <row r="99">
          <cell r="A99">
            <v>569</v>
          </cell>
        </row>
        <row r="100">
          <cell r="A100">
            <v>568</v>
          </cell>
        </row>
        <row r="101">
          <cell r="A101">
            <v>567</v>
          </cell>
        </row>
        <row r="102">
          <cell r="A102">
            <v>566</v>
          </cell>
        </row>
        <row r="103">
          <cell r="A103">
            <v>565</v>
          </cell>
        </row>
        <row r="104">
          <cell r="A104">
            <v>564</v>
          </cell>
        </row>
        <row r="105">
          <cell r="A105">
            <v>563</v>
          </cell>
        </row>
        <row r="106">
          <cell r="A106">
            <v>562</v>
          </cell>
        </row>
        <row r="107">
          <cell r="A107">
            <v>561</v>
          </cell>
        </row>
        <row r="108">
          <cell r="A108">
            <v>560</v>
          </cell>
        </row>
        <row r="109">
          <cell r="A109">
            <v>559</v>
          </cell>
        </row>
        <row r="110">
          <cell r="A110">
            <v>558</v>
          </cell>
        </row>
        <row r="111">
          <cell r="A111">
            <v>557</v>
          </cell>
        </row>
        <row r="112">
          <cell r="A112">
            <v>556</v>
          </cell>
        </row>
        <row r="113">
          <cell r="A113">
            <v>555</v>
          </cell>
        </row>
        <row r="114">
          <cell r="A114">
            <v>554</v>
          </cell>
        </row>
        <row r="115">
          <cell r="A115">
            <v>553</v>
          </cell>
        </row>
        <row r="116">
          <cell r="A116">
            <v>552</v>
          </cell>
        </row>
        <row r="117">
          <cell r="A117">
            <v>551</v>
          </cell>
        </row>
        <row r="118">
          <cell r="A118">
            <v>550</v>
          </cell>
        </row>
        <row r="119">
          <cell r="A119">
            <v>549</v>
          </cell>
        </row>
        <row r="120">
          <cell r="A120">
            <v>548</v>
          </cell>
        </row>
        <row r="121">
          <cell r="A121">
            <v>547</v>
          </cell>
        </row>
        <row r="122">
          <cell r="A122">
            <v>546</v>
          </cell>
        </row>
        <row r="123">
          <cell r="A123">
            <v>545</v>
          </cell>
        </row>
        <row r="124">
          <cell r="A124">
            <v>544</v>
          </cell>
        </row>
        <row r="125">
          <cell r="A125">
            <v>543</v>
          </cell>
        </row>
        <row r="126">
          <cell r="A126">
            <v>542</v>
          </cell>
        </row>
        <row r="127">
          <cell r="A127">
            <v>541</v>
          </cell>
        </row>
        <row r="128">
          <cell r="A128">
            <v>540</v>
          </cell>
        </row>
        <row r="129">
          <cell r="A129">
            <v>539</v>
          </cell>
        </row>
        <row r="130">
          <cell r="A130">
            <v>538</v>
          </cell>
        </row>
        <row r="131">
          <cell r="A131">
            <v>537</v>
          </cell>
        </row>
        <row r="132">
          <cell r="A132">
            <v>536</v>
          </cell>
        </row>
        <row r="133">
          <cell r="A133">
            <v>535</v>
          </cell>
        </row>
        <row r="134">
          <cell r="A134">
            <v>534</v>
          </cell>
        </row>
        <row r="135">
          <cell r="A135">
            <v>533</v>
          </cell>
        </row>
        <row r="136">
          <cell r="A136">
            <v>532</v>
          </cell>
        </row>
        <row r="137">
          <cell r="A137">
            <v>531</v>
          </cell>
        </row>
        <row r="138">
          <cell r="A138">
            <v>530</v>
          </cell>
        </row>
        <row r="139">
          <cell r="A139">
            <v>529</v>
          </cell>
        </row>
        <row r="140">
          <cell r="A140">
            <v>528</v>
          </cell>
        </row>
        <row r="141">
          <cell r="A141">
            <v>527</v>
          </cell>
        </row>
        <row r="142">
          <cell r="A142">
            <v>526</v>
          </cell>
        </row>
        <row r="143">
          <cell r="A143">
            <v>525</v>
          </cell>
        </row>
        <row r="144">
          <cell r="A144">
            <v>524</v>
          </cell>
        </row>
        <row r="145">
          <cell r="A145">
            <v>523</v>
          </cell>
        </row>
        <row r="146">
          <cell r="A146">
            <v>522</v>
          </cell>
        </row>
        <row r="147">
          <cell r="A147">
            <v>521</v>
          </cell>
        </row>
        <row r="148">
          <cell r="A148">
            <v>520</v>
          </cell>
        </row>
        <row r="149">
          <cell r="A149">
            <v>519</v>
          </cell>
        </row>
        <row r="150">
          <cell r="A150">
            <v>518</v>
          </cell>
        </row>
        <row r="151">
          <cell r="A151">
            <v>517</v>
          </cell>
        </row>
        <row r="152">
          <cell r="A152">
            <v>516</v>
          </cell>
        </row>
        <row r="153">
          <cell r="A153">
            <v>515</v>
          </cell>
        </row>
        <row r="154">
          <cell r="A154">
            <v>514</v>
          </cell>
        </row>
        <row r="155">
          <cell r="A155">
            <v>513</v>
          </cell>
        </row>
        <row r="156">
          <cell r="A156">
            <v>512</v>
          </cell>
        </row>
        <row r="157">
          <cell r="A157">
            <v>511</v>
          </cell>
        </row>
        <row r="158">
          <cell r="A158">
            <v>510</v>
          </cell>
        </row>
        <row r="159">
          <cell r="A159">
            <v>509</v>
          </cell>
        </row>
        <row r="160">
          <cell r="A160">
            <v>508</v>
          </cell>
        </row>
        <row r="161">
          <cell r="A161">
            <v>507</v>
          </cell>
        </row>
        <row r="162">
          <cell r="A162">
            <v>506</v>
          </cell>
        </row>
        <row r="163">
          <cell r="A163">
            <v>505</v>
          </cell>
        </row>
        <row r="164">
          <cell r="A164">
            <v>504</v>
          </cell>
        </row>
        <row r="165">
          <cell r="A165">
            <v>503</v>
          </cell>
        </row>
        <row r="166">
          <cell r="A166">
            <v>502</v>
          </cell>
        </row>
        <row r="167">
          <cell r="A167">
            <v>501</v>
          </cell>
        </row>
        <row r="168">
          <cell r="A168">
            <v>500</v>
          </cell>
        </row>
        <row r="169">
          <cell r="A169">
            <v>499</v>
          </cell>
        </row>
        <row r="170">
          <cell r="A170">
            <v>498</v>
          </cell>
        </row>
        <row r="171">
          <cell r="A171">
            <v>497</v>
          </cell>
        </row>
        <row r="172">
          <cell r="A172">
            <v>496</v>
          </cell>
        </row>
        <row r="173">
          <cell r="A173">
            <v>495</v>
          </cell>
        </row>
        <row r="174">
          <cell r="A174">
            <v>494</v>
          </cell>
        </row>
        <row r="175">
          <cell r="A175">
            <v>493</v>
          </cell>
        </row>
        <row r="176">
          <cell r="A176">
            <v>492</v>
          </cell>
        </row>
        <row r="177">
          <cell r="A177">
            <v>491</v>
          </cell>
        </row>
        <row r="178">
          <cell r="A178">
            <v>490</v>
          </cell>
        </row>
        <row r="179">
          <cell r="A179">
            <v>489</v>
          </cell>
        </row>
        <row r="180">
          <cell r="A180">
            <v>488</v>
          </cell>
        </row>
        <row r="181">
          <cell r="A181">
            <v>487</v>
          </cell>
        </row>
        <row r="182">
          <cell r="A182">
            <v>486</v>
          </cell>
        </row>
        <row r="183">
          <cell r="A183">
            <v>485</v>
          </cell>
        </row>
        <row r="184">
          <cell r="A184">
            <v>484</v>
          </cell>
        </row>
        <row r="185">
          <cell r="A185">
            <v>483</v>
          </cell>
        </row>
        <row r="186">
          <cell r="A186">
            <v>482</v>
          </cell>
        </row>
        <row r="187">
          <cell r="A187">
            <v>481</v>
          </cell>
        </row>
        <row r="188">
          <cell r="A188">
            <v>480</v>
          </cell>
        </row>
        <row r="189">
          <cell r="A189">
            <v>479</v>
          </cell>
        </row>
        <row r="190">
          <cell r="A190">
            <v>478</v>
          </cell>
        </row>
        <row r="191">
          <cell r="A191">
            <v>477</v>
          </cell>
        </row>
        <row r="192">
          <cell r="A192">
            <v>476</v>
          </cell>
        </row>
        <row r="193">
          <cell r="A193">
            <v>475</v>
          </cell>
        </row>
        <row r="194">
          <cell r="A194">
            <v>474</v>
          </cell>
        </row>
        <row r="195">
          <cell r="A195">
            <v>473</v>
          </cell>
        </row>
        <row r="196">
          <cell r="A196">
            <v>472</v>
          </cell>
        </row>
        <row r="197">
          <cell r="A197">
            <v>471</v>
          </cell>
        </row>
        <row r="198">
          <cell r="A198">
            <v>470</v>
          </cell>
        </row>
        <row r="199">
          <cell r="A199">
            <v>469</v>
          </cell>
        </row>
        <row r="200">
          <cell r="A200">
            <v>468</v>
          </cell>
        </row>
        <row r="201">
          <cell r="A201">
            <v>467</v>
          </cell>
        </row>
        <row r="202">
          <cell r="A202">
            <v>466</v>
          </cell>
        </row>
        <row r="203">
          <cell r="A203">
            <v>465</v>
          </cell>
        </row>
        <row r="204">
          <cell r="A204">
            <v>464</v>
          </cell>
        </row>
        <row r="205">
          <cell r="A205">
            <v>463</v>
          </cell>
        </row>
        <row r="206">
          <cell r="A206">
            <v>462</v>
          </cell>
        </row>
        <row r="207">
          <cell r="A207">
            <v>461</v>
          </cell>
        </row>
        <row r="208">
          <cell r="A208">
            <v>460</v>
          </cell>
        </row>
        <row r="209">
          <cell r="A209">
            <v>459</v>
          </cell>
        </row>
        <row r="210">
          <cell r="A210">
            <v>458</v>
          </cell>
        </row>
        <row r="211">
          <cell r="A211">
            <v>457</v>
          </cell>
        </row>
        <row r="212">
          <cell r="A212">
            <v>456</v>
          </cell>
        </row>
        <row r="213">
          <cell r="A213">
            <v>455</v>
          </cell>
        </row>
        <row r="214">
          <cell r="A214">
            <v>454</v>
          </cell>
        </row>
        <row r="215">
          <cell r="A215">
            <v>453</v>
          </cell>
        </row>
        <row r="216">
          <cell r="A216">
            <v>452</v>
          </cell>
        </row>
        <row r="217">
          <cell r="A217">
            <v>451</v>
          </cell>
        </row>
        <row r="218">
          <cell r="A218">
            <v>450</v>
          </cell>
        </row>
        <row r="219">
          <cell r="A219">
            <v>449</v>
          </cell>
        </row>
        <row r="220">
          <cell r="A220">
            <v>448</v>
          </cell>
        </row>
        <row r="221">
          <cell r="A221">
            <v>447</v>
          </cell>
        </row>
        <row r="222">
          <cell r="A222">
            <v>446</v>
          </cell>
        </row>
        <row r="223">
          <cell r="A223">
            <v>445</v>
          </cell>
        </row>
        <row r="224">
          <cell r="A224">
            <v>444</v>
          </cell>
        </row>
        <row r="225">
          <cell r="A225">
            <v>443</v>
          </cell>
        </row>
        <row r="226">
          <cell r="A226">
            <v>442</v>
          </cell>
        </row>
        <row r="227">
          <cell r="A227">
            <v>441</v>
          </cell>
        </row>
        <row r="228">
          <cell r="A228">
            <v>440</v>
          </cell>
        </row>
        <row r="229">
          <cell r="A229">
            <v>439</v>
          </cell>
        </row>
        <row r="230">
          <cell r="A230">
            <v>438</v>
          </cell>
        </row>
        <row r="231">
          <cell r="A231">
            <v>437</v>
          </cell>
        </row>
        <row r="232">
          <cell r="A232">
            <v>436</v>
          </cell>
        </row>
        <row r="233">
          <cell r="A233">
            <v>435</v>
          </cell>
        </row>
        <row r="234">
          <cell r="A234">
            <v>434</v>
          </cell>
        </row>
        <row r="235">
          <cell r="A235">
            <v>433</v>
          </cell>
        </row>
        <row r="236">
          <cell r="A236">
            <v>432</v>
          </cell>
        </row>
        <row r="237">
          <cell r="A237">
            <v>431</v>
          </cell>
        </row>
        <row r="238">
          <cell r="A238">
            <v>430</v>
          </cell>
        </row>
        <row r="239">
          <cell r="A239">
            <v>429</v>
          </cell>
        </row>
        <row r="240">
          <cell r="A240">
            <v>428</v>
          </cell>
        </row>
        <row r="241">
          <cell r="A241">
            <v>427</v>
          </cell>
        </row>
        <row r="242">
          <cell r="A242">
            <v>426</v>
          </cell>
        </row>
        <row r="243">
          <cell r="A243">
            <v>425</v>
          </cell>
        </row>
        <row r="244">
          <cell r="A244">
            <v>424</v>
          </cell>
        </row>
        <row r="245">
          <cell r="A245">
            <v>423</v>
          </cell>
        </row>
        <row r="246">
          <cell r="A246">
            <v>422</v>
          </cell>
        </row>
        <row r="247">
          <cell r="A247">
            <v>421</v>
          </cell>
        </row>
        <row r="248">
          <cell r="A248">
            <v>420</v>
          </cell>
        </row>
        <row r="249">
          <cell r="A249">
            <v>419</v>
          </cell>
        </row>
        <row r="250">
          <cell r="A250">
            <v>418</v>
          </cell>
        </row>
        <row r="251">
          <cell r="A251">
            <v>417</v>
          </cell>
        </row>
        <row r="252">
          <cell r="A252">
            <v>416</v>
          </cell>
        </row>
        <row r="253">
          <cell r="A253">
            <v>415</v>
          </cell>
        </row>
        <row r="254">
          <cell r="A254">
            <v>414</v>
          </cell>
        </row>
        <row r="255">
          <cell r="A255">
            <v>413</v>
          </cell>
        </row>
        <row r="256">
          <cell r="A256">
            <v>412</v>
          </cell>
        </row>
        <row r="257">
          <cell r="A257">
            <v>411</v>
          </cell>
        </row>
        <row r="258">
          <cell r="A258">
            <v>410</v>
          </cell>
        </row>
        <row r="259">
          <cell r="A259">
            <v>409</v>
          </cell>
        </row>
        <row r="260">
          <cell r="A260">
            <v>408</v>
          </cell>
        </row>
        <row r="261">
          <cell r="A261">
            <v>407</v>
          </cell>
        </row>
        <row r="262">
          <cell r="A262">
            <v>406</v>
          </cell>
        </row>
        <row r="263">
          <cell r="A263">
            <v>405</v>
          </cell>
        </row>
        <row r="264">
          <cell r="A264">
            <v>404</v>
          </cell>
        </row>
        <row r="265">
          <cell r="A265">
            <v>403</v>
          </cell>
        </row>
        <row r="266">
          <cell r="A266">
            <v>402</v>
          </cell>
        </row>
        <row r="267">
          <cell r="A267">
            <v>401</v>
          </cell>
        </row>
        <row r="268">
          <cell r="A268">
            <v>400</v>
          </cell>
        </row>
        <row r="269">
          <cell r="A269">
            <v>399</v>
          </cell>
        </row>
        <row r="270">
          <cell r="A270">
            <v>398</v>
          </cell>
        </row>
        <row r="271">
          <cell r="A271">
            <v>397</v>
          </cell>
        </row>
        <row r="272">
          <cell r="A272">
            <v>396</v>
          </cell>
        </row>
        <row r="273">
          <cell r="A273">
            <v>395</v>
          </cell>
        </row>
        <row r="274">
          <cell r="A274">
            <v>394</v>
          </cell>
        </row>
        <row r="275">
          <cell r="A275">
            <v>393</v>
          </cell>
        </row>
        <row r="276">
          <cell r="A276">
            <v>392</v>
          </cell>
        </row>
        <row r="277">
          <cell r="A277">
            <v>391</v>
          </cell>
        </row>
        <row r="278">
          <cell r="A278">
            <v>390</v>
          </cell>
        </row>
        <row r="279">
          <cell r="A279">
            <v>389</v>
          </cell>
        </row>
        <row r="280">
          <cell r="A280">
            <v>388</v>
          </cell>
        </row>
        <row r="281">
          <cell r="A281">
            <v>387</v>
          </cell>
        </row>
        <row r="282">
          <cell r="A282">
            <v>386</v>
          </cell>
        </row>
        <row r="283">
          <cell r="A283">
            <v>385</v>
          </cell>
        </row>
        <row r="284">
          <cell r="A284">
            <v>384</v>
          </cell>
        </row>
        <row r="285">
          <cell r="A285">
            <v>383</v>
          </cell>
        </row>
        <row r="286">
          <cell r="A286">
            <v>382</v>
          </cell>
        </row>
        <row r="287">
          <cell r="A287">
            <v>381</v>
          </cell>
        </row>
        <row r="288">
          <cell r="A288">
            <v>380</v>
          </cell>
        </row>
        <row r="289">
          <cell r="A289">
            <v>379</v>
          </cell>
        </row>
        <row r="290">
          <cell r="A290">
            <v>378</v>
          </cell>
        </row>
        <row r="291">
          <cell r="A291">
            <v>377</v>
          </cell>
        </row>
        <row r="292">
          <cell r="A292">
            <v>376</v>
          </cell>
        </row>
        <row r="293">
          <cell r="A293">
            <v>375</v>
          </cell>
        </row>
        <row r="294">
          <cell r="A294">
            <v>374</v>
          </cell>
        </row>
        <row r="295">
          <cell r="A295">
            <v>373</v>
          </cell>
        </row>
        <row r="296">
          <cell r="A296">
            <v>372</v>
          </cell>
        </row>
        <row r="297">
          <cell r="A297">
            <v>371</v>
          </cell>
        </row>
        <row r="298">
          <cell r="A298">
            <v>370</v>
          </cell>
        </row>
        <row r="299">
          <cell r="A299">
            <v>369</v>
          </cell>
        </row>
        <row r="300">
          <cell r="A300">
            <v>368</v>
          </cell>
        </row>
        <row r="301">
          <cell r="A301">
            <v>367</v>
          </cell>
        </row>
        <row r="302">
          <cell r="A302">
            <v>366</v>
          </cell>
        </row>
        <row r="303">
          <cell r="A303">
            <v>365</v>
          </cell>
        </row>
        <row r="304">
          <cell r="A304">
            <v>364</v>
          </cell>
        </row>
        <row r="305">
          <cell r="A305">
            <v>363</v>
          </cell>
        </row>
        <row r="306">
          <cell r="A306">
            <v>362</v>
          </cell>
        </row>
        <row r="307">
          <cell r="A307">
            <v>361</v>
          </cell>
        </row>
        <row r="308">
          <cell r="A308">
            <v>360</v>
          </cell>
        </row>
        <row r="309">
          <cell r="A309">
            <v>359</v>
          </cell>
        </row>
        <row r="310">
          <cell r="A310">
            <v>358</v>
          </cell>
        </row>
        <row r="311">
          <cell r="A311">
            <v>357</v>
          </cell>
        </row>
        <row r="312">
          <cell r="A312">
            <v>356</v>
          </cell>
        </row>
        <row r="313">
          <cell r="A313">
            <v>355</v>
          </cell>
        </row>
        <row r="314">
          <cell r="A314">
            <v>354</v>
          </cell>
        </row>
        <row r="315">
          <cell r="A315">
            <v>353</v>
          </cell>
        </row>
        <row r="316">
          <cell r="A316">
            <v>352</v>
          </cell>
        </row>
        <row r="317">
          <cell r="A317">
            <v>351</v>
          </cell>
        </row>
        <row r="318">
          <cell r="A318">
            <v>350</v>
          </cell>
        </row>
        <row r="319">
          <cell r="A319">
            <v>349</v>
          </cell>
        </row>
        <row r="320">
          <cell r="A320">
            <v>348</v>
          </cell>
        </row>
        <row r="321">
          <cell r="A321">
            <v>347</v>
          </cell>
        </row>
        <row r="322">
          <cell r="A322">
            <v>346</v>
          </cell>
        </row>
        <row r="323">
          <cell r="A323">
            <v>345</v>
          </cell>
        </row>
        <row r="324">
          <cell r="A324">
            <v>344</v>
          </cell>
        </row>
        <row r="325">
          <cell r="A325">
            <v>343</v>
          </cell>
        </row>
        <row r="326">
          <cell r="A326">
            <v>342</v>
          </cell>
        </row>
        <row r="327">
          <cell r="A327">
            <v>341</v>
          </cell>
        </row>
        <row r="328">
          <cell r="A328">
            <v>340</v>
          </cell>
        </row>
        <row r="329">
          <cell r="A329">
            <v>339</v>
          </cell>
        </row>
        <row r="330">
          <cell r="A330">
            <v>338</v>
          </cell>
        </row>
        <row r="331">
          <cell r="A331">
            <v>337</v>
          </cell>
        </row>
        <row r="332">
          <cell r="A332">
            <v>336</v>
          </cell>
        </row>
        <row r="333">
          <cell r="A333">
            <v>335</v>
          </cell>
        </row>
        <row r="334">
          <cell r="A334">
            <v>334</v>
          </cell>
        </row>
        <row r="335">
          <cell r="A335">
            <v>333</v>
          </cell>
        </row>
        <row r="336">
          <cell r="A336">
            <v>332</v>
          </cell>
        </row>
        <row r="337">
          <cell r="A337">
            <v>331</v>
          </cell>
        </row>
        <row r="338">
          <cell r="A338">
            <v>330</v>
          </cell>
        </row>
        <row r="339">
          <cell r="A339">
            <v>329</v>
          </cell>
        </row>
        <row r="340">
          <cell r="A340">
            <v>328</v>
          </cell>
        </row>
        <row r="341">
          <cell r="A341">
            <v>327</v>
          </cell>
        </row>
        <row r="342">
          <cell r="A342">
            <v>326</v>
          </cell>
        </row>
        <row r="343">
          <cell r="A343">
            <v>325</v>
          </cell>
        </row>
        <row r="344">
          <cell r="A344">
            <v>324</v>
          </cell>
        </row>
        <row r="345">
          <cell r="A345">
            <v>323</v>
          </cell>
        </row>
        <row r="346">
          <cell r="A346">
            <v>322</v>
          </cell>
        </row>
        <row r="347">
          <cell r="A347">
            <v>321</v>
          </cell>
        </row>
        <row r="348">
          <cell r="A348">
            <v>320</v>
          </cell>
        </row>
        <row r="349">
          <cell r="A349">
            <v>319</v>
          </cell>
        </row>
        <row r="350">
          <cell r="A350">
            <v>318</v>
          </cell>
        </row>
        <row r="351">
          <cell r="A351">
            <v>317</v>
          </cell>
        </row>
        <row r="352">
          <cell r="A352">
            <v>316</v>
          </cell>
        </row>
        <row r="353">
          <cell r="A353">
            <v>315</v>
          </cell>
        </row>
        <row r="354">
          <cell r="A354">
            <v>314</v>
          </cell>
        </row>
        <row r="355">
          <cell r="A355">
            <v>313</v>
          </cell>
        </row>
        <row r="356">
          <cell r="A356">
            <v>312</v>
          </cell>
        </row>
        <row r="357">
          <cell r="A357">
            <v>311</v>
          </cell>
        </row>
        <row r="358">
          <cell r="A358">
            <v>310</v>
          </cell>
        </row>
        <row r="359">
          <cell r="A359">
            <v>309</v>
          </cell>
        </row>
        <row r="360">
          <cell r="A360">
            <v>308</v>
          </cell>
        </row>
        <row r="361">
          <cell r="A361">
            <v>307</v>
          </cell>
        </row>
        <row r="362">
          <cell r="A362">
            <v>306</v>
          </cell>
        </row>
        <row r="363">
          <cell r="A363">
            <v>305</v>
          </cell>
        </row>
        <row r="364">
          <cell r="A364">
            <v>304</v>
          </cell>
        </row>
        <row r="365">
          <cell r="A365">
            <v>303</v>
          </cell>
        </row>
        <row r="366">
          <cell r="A366">
            <v>302</v>
          </cell>
        </row>
        <row r="367">
          <cell r="A367">
            <v>301</v>
          </cell>
        </row>
        <row r="368">
          <cell r="A368">
            <v>300</v>
          </cell>
        </row>
        <row r="369">
          <cell r="A369">
            <v>299</v>
          </cell>
        </row>
        <row r="370">
          <cell r="A370">
            <v>298</v>
          </cell>
        </row>
        <row r="371">
          <cell r="A371">
            <v>297</v>
          </cell>
        </row>
        <row r="372">
          <cell r="A372">
            <v>296</v>
          </cell>
        </row>
        <row r="373">
          <cell r="A373">
            <v>295</v>
          </cell>
        </row>
        <row r="374">
          <cell r="A374">
            <v>294</v>
          </cell>
        </row>
        <row r="375">
          <cell r="A375">
            <v>293</v>
          </cell>
        </row>
        <row r="376">
          <cell r="A376">
            <v>292</v>
          </cell>
        </row>
        <row r="377">
          <cell r="A377">
            <v>291</v>
          </cell>
        </row>
        <row r="378">
          <cell r="A378">
            <v>290</v>
          </cell>
        </row>
        <row r="379">
          <cell r="A379">
            <v>289</v>
          </cell>
        </row>
        <row r="380">
          <cell r="A380">
            <v>288</v>
          </cell>
        </row>
        <row r="381">
          <cell r="A381">
            <v>287</v>
          </cell>
        </row>
        <row r="382">
          <cell r="A382">
            <v>286</v>
          </cell>
        </row>
        <row r="383">
          <cell r="A383">
            <v>285</v>
          </cell>
        </row>
        <row r="384">
          <cell r="A384">
            <v>284</v>
          </cell>
        </row>
        <row r="385">
          <cell r="A385">
            <v>283</v>
          </cell>
        </row>
        <row r="386">
          <cell r="A386">
            <v>282</v>
          </cell>
        </row>
        <row r="387">
          <cell r="A387">
            <v>281</v>
          </cell>
        </row>
        <row r="388">
          <cell r="A388">
            <v>280</v>
          </cell>
        </row>
        <row r="389">
          <cell r="A389">
            <v>279</v>
          </cell>
        </row>
        <row r="390">
          <cell r="A390">
            <v>278</v>
          </cell>
        </row>
        <row r="391">
          <cell r="A391">
            <v>277</v>
          </cell>
        </row>
        <row r="392">
          <cell r="A392">
            <v>276</v>
          </cell>
        </row>
        <row r="393">
          <cell r="A393">
            <v>275</v>
          </cell>
        </row>
        <row r="394">
          <cell r="A394">
            <v>274</v>
          </cell>
        </row>
        <row r="395">
          <cell r="A395">
            <v>273</v>
          </cell>
        </row>
        <row r="396">
          <cell r="A396">
            <v>272</v>
          </cell>
        </row>
        <row r="397">
          <cell r="A397">
            <v>271</v>
          </cell>
        </row>
        <row r="398">
          <cell r="A398">
            <v>270</v>
          </cell>
        </row>
        <row r="399">
          <cell r="A399">
            <v>269</v>
          </cell>
        </row>
        <row r="400">
          <cell r="A400">
            <v>268</v>
          </cell>
        </row>
        <row r="401">
          <cell r="A401">
            <v>267</v>
          </cell>
        </row>
        <row r="402">
          <cell r="A402">
            <v>266</v>
          </cell>
        </row>
        <row r="403">
          <cell r="A403">
            <v>265</v>
          </cell>
        </row>
        <row r="404">
          <cell r="A404">
            <v>264</v>
          </cell>
        </row>
        <row r="405">
          <cell r="A405">
            <v>263</v>
          </cell>
        </row>
        <row r="406">
          <cell r="A406">
            <v>262</v>
          </cell>
        </row>
        <row r="407">
          <cell r="A407">
            <v>261</v>
          </cell>
        </row>
        <row r="408">
          <cell r="A408">
            <v>260</v>
          </cell>
        </row>
        <row r="409">
          <cell r="A409">
            <v>259</v>
          </cell>
        </row>
        <row r="410">
          <cell r="A410">
            <v>258</v>
          </cell>
        </row>
        <row r="411">
          <cell r="A411">
            <v>257</v>
          </cell>
        </row>
        <row r="412">
          <cell r="A412">
            <v>256</v>
          </cell>
        </row>
        <row r="413">
          <cell r="A413">
            <v>255</v>
          </cell>
        </row>
        <row r="414">
          <cell r="A414">
            <v>254</v>
          </cell>
        </row>
        <row r="415">
          <cell r="A415">
            <v>253</v>
          </cell>
        </row>
        <row r="416">
          <cell r="A416">
            <v>252</v>
          </cell>
        </row>
        <row r="417">
          <cell r="A417">
            <v>251</v>
          </cell>
        </row>
        <row r="418">
          <cell r="A418">
            <v>250</v>
          </cell>
        </row>
        <row r="419">
          <cell r="A419">
            <v>249</v>
          </cell>
        </row>
        <row r="420">
          <cell r="A420">
            <v>248</v>
          </cell>
        </row>
        <row r="421">
          <cell r="A421">
            <v>247</v>
          </cell>
        </row>
        <row r="422">
          <cell r="A422">
            <v>246</v>
          </cell>
        </row>
        <row r="423">
          <cell r="A423">
            <v>245</v>
          </cell>
        </row>
        <row r="424">
          <cell r="A424">
            <v>244</v>
          </cell>
        </row>
        <row r="425">
          <cell r="A425">
            <v>243</v>
          </cell>
        </row>
        <row r="426">
          <cell r="A426">
            <v>242</v>
          </cell>
        </row>
        <row r="427">
          <cell r="A427">
            <v>241</v>
          </cell>
        </row>
        <row r="428">
          <cell r="A428">
            <v>240</v>
          </cell>
        </row>
        <row r="429">
          <cell r="A429">
            <v>239</v>
          </cell>
        </row>
        <row r="430">
          <cell r="A430">
            <v>238</v>
          </cell>
        </row>
        <row r="431">
          <cell r="A431">
            <v>237</v>
          </cell>
        </row>
        <row r="432">
          <cell r="A432">
            <v>236</v>
          </cell>
        </row>
        <row r="433">
          <cell r="A433">
            <v>235</v>
          </cell>
        </row>
        <row r="434">
          <cell r="A434">
            <v>234</v>
          </cell>
        </row>
        <row r="435">
          <cell r="A435">
            <v>233</v>
          </cell>
        </row>
        <row r="436">
          <cell r="A436">
            <v>232</v>
          </cell>
        </row>
        <row r="437">
          <cell r="A437">
            <v>231</v>
          </cell>
        </row>
        <row r="438">
          <cell r="A438">
            <v>230</v>
          </cell>
        </row>
        <row r="439">
          <cell r="A439">
            <v>229</v>
          </cell>
        </row>
        <row r="440">
          <cell r="A440">
            <v>228</v>
          </cell>
        </row>
        <row r="441">
          <cell r="A441">
            <v>227</v>
          </cell>
        </row>
        <row r="442">
          <cell r="A442">
            <v>226</v>
          </cell>
        </row>
        <row r="443">
          <cell r="A443">
            <v>225</v>
          </cell>
        </row>
        <row r="444">
          <cell r="A444">
            <v>224</v>
          </cell>
        </row>
        <row r="445">
          <cell r="A445">
            <v>223</v>
          </cell>
        </row>
        <row r="446">
          <cell r="A446">
            <v>222</v>
          </cell>
        </row>
        <row r="447">
          <cell r="A447">
            <v>221</v>
          </cell>
        </row>
        <row r="448">
          <cell r="A448">
            <v>220</v>
          </cell>
        </row>
        <row r="449">
          <cell r="A449">
            <v>219</v>
          </cell>
        </row>
        <row r="450">
          <cell r="A450">
            <v>218</v>
          </cell>
        </row>
        <row r="451">
          <cell r="A451">
            <v>217</v>
          </cell>
        </row>
        <row r="452">
          <cell r="A452">
            <v>216</v>
          </cell>
        </row>
        <row r="453">
          <cell r="A453">
            <v>215</v>
          </cell>
        </row>
        <row r="454">
          <cell r="A454">
            <v>214</v>
          </cell>
        </row>
        <row r="455">
          <cell r="A455">
            <v>213</v>
          </cell>
        </row>
        <row r="456">
          <cell r="A456">
            <v>212</v>
          </cell>
        </row>
        <row r="457">
          <cell r="A457">
            <v>211</v>
          </cell>
        </row>
        <row r="458">
          <cell r="A458">
            <v>210</v>
          </cell>
        </row>
        <row r="459">
          <cell r="A459">
            <v>209</v>
          </cell>
        </row>
        <row r="460">
          <cell r="A460">
            <v>208</v>
          </cell>
        </row>
        <row r="461">
          <cell r="A461">
            <v>207</v>
          </cell>
        </row>
        <row r="462">
          <cell r="A462">
            <v>206</v>
          </cell>
        </row>
        <row r="463">
          <cell r="A463">
            <v>205</v>
          </cell>
        </row>
        <row r="464">
          <cell r="A464">
            <v>204</v>
          </cell>
        </row>
        <row r="465">
          <cell r="A465">
            <v>203</v>
          </cell>
        </row>
        <row r="466">
          <cell r="A466">
            <v>202</v>
          </cell>
        </row>
        <row r="467">
          <cell r="A467">
            <v>201</v>
          </cell>
        </row>
        <row r="468">
          <cell r="A468">
            <v>200</v>
          </cell>
        </row>
        <row r="469">
          <cell r="A469">
            <v>199</v>
          </cell>
        </row>
        <row r="470">
          <cell r="A470">
            <v>198</v>
          </cell>
        </row>
        <row r="471">
          <cell r="A471">
            <v>197</v>
          </cell>
        </row>
        <row r="472">
          <cell r="A472">
            <v>196</v>
          </cell>
        </row>
        <row r="473">
          <cell r="A473">
            <v>195</v>
          </cell>
        </row>
        <row r="474">
          <cell r="A474">
            <v>194</v>
          </cell>
        </row>
        <row r="475">
          <cell r="A475">
            <v>193</v>
          </cell>
        </row>
        <row r="476">
          <cell r="A476">
            <v>192</v>
          </cell>
        </row>
        <row r="477">
          <cell r="A477">
            <v>191</v>
          </cell>
        </row>
        <row r="478">
          <cell r="A478">
            <v>190</v>
          </cell>
        </row>
        <row r="479">
          <cell r="A479">
            <v>189</v>
          </cell>
        </row>
        <row r="480">
          <cell r="A480">
            <v>188</v>
          </cell>
        </row>
        <row r="481">
          <cell r="A481">
            <v>187</v>
          </cell>
        </row>
        <row r="482">
          <cell r="A482">
            <v>186</v>
          </cell>
        </row>
        <row r="483">
          <cell r="A483">
            <v>185</v>
          </cell>
        </row>
        <row r="484">
          <cell r="A484">
            <v>184</v>
          </cell>
        </row>
        <row r="485">
          <cell r="A485">
            <v>183</v>
          </cell>
        </row>
        <row r="486">
          <cell r="A486">
            <v>182</v>
          </cell>
        </row>
        <row r="487">
          <cell r="A487">
            <v>181</v>
          </cell>
        </row>
        <row r="488">
          <cell r="A488">
            <v>180</v>
          </cell>
        </row>
        <row r="489">
          <cell r="A489">
            <v>179</v>
          </cell>
        </row>
        <row r="490">
          <cell r="A490">
            <v>178</v>
          </cell>
        </row>
        <row r="491">
          <cell r="A491">
            <v>177</v>
          </cell>
        </row>
        <row r="492">
          <cell r="A492">
            <v>176</v>
          </cell>
        </row>
        <row r="493">
          <cell r="A493">
            <v>175</v>
          </cell>
        </row>
        <row r="494">
          <cell r="A494">
            <v>174</v>
          </cell>
        </row>
        <row r="495">
          <cell r="A495">
            <v>173</v>
          </cell>
        </row>
        <row r="496">
          <cell r="A496">
            <v>172</v>
          </cell>
        </row>
        <row r="497">
          <cell r="A497">
            <v>171</v>
          </cell>
        </row>
        <row r="498">
          <cell r="A498">
            <v>170</v>
          </cell>
        </row>
        <row r="499">
          <cell r="A499">
            <v>169</v>
          </cell>
        </row>
        <row r="500">
          <cell r="A500">
            <v>168</v>
          </cell>
        </row>
        <row r="501">
          <cell r="A501">
            <v>167</v>
          </cell>
        </row>
        <row r="502">
          <cell r="A502">
            <v>166</v>
          </cell>
        </row>
        <row r="503">
          <cell r="A503">
            <v>165</v>
          </cell>
        </row>
        <row r="504">
          <cell r="A504">
            <v>164</v>
          </cell>
        </row>
        <row r="505">
          <cell r="A505">
            <v>163</v>
          </cell>
        </row>
        <row r="506">
          <cell r="A506">
            <v>162</v>
          </cell>
        </row>
        <row r="507">
          <cell r="A507">
            <v>161</v>
          </cell>
        </row>
        <row r="508">
          <cell r="A508">
            <v>160</v>
          </cell>
        </row>
        <row r="509">
          <cell r="A509">
            <v>159</v>
          </cell>
        </row>
        <row r="510">
          <cell r="A510">
            <v>158</v>
          </cell>
        </row>
        <row r="511">
          <cell r="A511">
            <v>157</v>
          </cell>
        </row>
        <row r="512">
          <cell r="A512">
            <v>156</v>
          </cell>
        </row>
        <row r="513">
          <cell r="A513">
            <v>155</v>
          </cell>
        </row>
        <row r="514">
          <cell r="A514">
            <v>154</v>
          </cell>
        </row>
        <row r="515">
          <cell r="A515">
            <v>153</v>
          </cell>
        </row>
        <row r="516">
          <cell r="A516">
            <v>152</v>
          </cell>
        </row>
        <row r="517">
          <cell r="A517">
            <v>151</v>
          </cell>
        </row>
        <row r="518">
          <cell r="A518">
            <v>150</v>
          </cell>
        </row>
        <row r="519">
          <cell r="A519">
            <v>149</v>
          </cell>
        </row>
        <row r="520">
          <cell r="A520">
            <v>148</v>
          </cell>
        </row>
        <row r="521">
          <cell r="A521">
            <v>147</v>
          </cell>
        </row>
        <row r="522">
          <cell r="A522">
            <v>146</v>
          </cell>
        </row>
        <row r="523">
          <cell r="A523">
            <v>145</v>
          </cell>
        </row>
        <row r="524">
          <cell r="A524">
            <v>144</v>
          </cell>
        </row>
        <row r="525">
          <cell r="A525">
            <v>143</v>
          </cell>
        </row>
        <row r="526">
          <cell r="A526">
            <v>142</v>
          </cell>
        </row>
        <row r="527">
          <cell r="A527">
            <v>141</v>
          </cell>
        </row>
        <row r="528">
          <cell r="A528">
            <v>140</v>
          </cell>
        </row>
        <row r="529">
          <cell r="A529">
            <v>139</v>
          </cell>
        </row>
        <row r="530">
          <cell r="A530">
            <v>138</v>
          </cell>
        </row>
        <row r="531">
          <cell r="A531">
            <v>137</v>
          </cell>
        </row>
        <row r="532">
          <cell r="A532">
            <v>136</v>
          </cell>
        </row>
        <row r="533">
          <cell r="A533">
            <v>135</v>
          </cell>
        </row>
        <row r="534">
          <cell r="A534">
            <v>134</v>
          </cell>
        </row>
        <row r="535">
          <cell r="A535">
            <v>133</v>
          </cell>
        </row>
        <row r="536">
          <cell r="A536">
            <v>132</v>
          </cell>
        </row>
        <row r="537">
          <cell r="A537">
            <v>131</v>
          </cell>
        </row>
        <row r="538">
          <cell r="A538">
            <v>130</v>
          </cell>
        </row>
        <row r="539">
          <cell r="A539">
            <v>129</v>
          </cell>
        </row>
        <row r="540">
          <cell r="A540">
            <v>128</v>
          </cell>
        </row>
        <row r="541">
          <cell r="A541">
            <v>127</v>
          </cell>
        </row>
        <row r="542">
          <cell r="A542">
            <v>126</v>
          </cell>
        </row>
        <row r="543">
          <cell r="A543">
            <v>125</v>
          </cell>
        </row>
        <row r="544">
          <cell r="A544">
            <v>124</v>
          </cell>
        </row>
        <row r="545">
          <cell r="A545">
            <v>123</v>
          </cell>
        </row>
        <row r="546">
          <cell r="A546">
            <v>122</v>
          </cell>
        </row>
        <row r="547">
          <cell r="A547">
            <v>121</v>
          </cell>
        </row>
        <row r="548">
          <cell r="A548">
            <v>120</v>
          </cell>
        </row>
        <row r="549">
          <cell r="A549">
            <v>119</v>
          </cell>
        </row>
        <row r="550">
          <cell r="A550">
            <v>118</v>
          </cell>
        </row>
        <row r="551">
          <cell r="A551">
            <v>117</v>
          </cell>
        </row>
        <row r="552">
          <cell r="A552">
            <v>116</v>
          </cell>
        </row>
        <row r="553">
          <cell r="A553">
            <v>115</v>
          </cell>
        </row>
        <row r="554">
          <cell r="A554">
            <v>114</v>
          </cell>
        </row>
        <row r="555">
          <cell r="A555">
            <v>113</v>
          </cell>
        </row>
        <row r="556">
          <cell r="A556">
            <v>112</v>
          </cell>
        </row>
        <row r="557">
          <cell r="A557">
            <v>111</v>
          </cell>
        </row>
        <row r="558">
          <cell r="A558">
            <v>110</v>
          </cell>
        </row>
        <row r="559">
          <cell r="A559">
            <v>109</v>
          </cell>
        </row>
        <row r="560">
          <cell r="A560">
            <v>108</v>
          </cell>
        </row>
        <row r="561">
          <cell r="A561">
            <v>107</v>
          </cell>
        </row>
        <row r="562">
          <cell r="A562">
            <v>106</v>
          </cell>
        </row>
        <row r="563">
          <cell r="A563">
            <v>105</v>
          </cell>
        </row>
        <row r="564">
          <cell r="A564">
            <v>104</v>
          </cell>
        </row>
        <row r="565">
          <cell r="A565">
            <v>103</v>
          </cell>
        </row>
        <row r="566">
          <cell r="A566">
            <v>102</v>
          </cell>
        </row>
        <row r="567">
          <cell r="A567">
            <v>101</v>
          </cell>
        </row>
        <row r="568">
          <cell r="A568">
            <v>100</v>
          </cell>
        </row>
        <row r="569">
          <cell r="A569">
            <v>99</v>
          </cell>
        </row>
        <row r="570">
          <cell r="A570">
            <v>98</v>
          </cell>
        </row>
        <row r="571">
          <cell r="A571">
            <v>97</v>
          </cell>
        </row>
        <row r="572">
          <cell r="A572">
            <v>96</v>
          </cell>
        </row>
        <row r="573">
          <cell r="A573">
            <v>95</v>
          </cell>
        </row>
        <row r="574">
          <cell r="A574">
            <v>94</v>
          </cell>
        </row>
        <row r="575">
          <cell r="A575">
            <v>93</v>
          </cell>
        </row>
        <row r="576">
          <cell r="A576">
            <v>92</v>
          </cell>
        </row>
        <row r="577">
          <cell r="A577">
            <v>91</v>
          </cell>
        </row>
        <row r="578">
          <cell r="A578">
            <v>90</v>
          </cell>
        </row>
        <row r="579">
          <cell r="A579">
            <v>89</v>
          </cell>
        </row>
        <row r="580">
          <cell r="A580">
            <v>88</v>
          </cell>
        </row>
        <row r="581">
          <cell r="A581">
            <v>87</v>
          </cell>
        </row>
        <row r="582">
          <cell r="A582">
            <v>86</v>
          </cell>
        </row>
        <row r="583">
          <cell r="A583">
            <v>85</v>
          </cell>
        </row>
        <row r="584">
          <cell r="A584">
            <v>84</v>
          </cell>
        </row>
        <row r="585">
          <cell r="A585">
            <v>83</v>
          </cell>
        </row>
        <row r="586">
          <cell r="A586">
            <v>82</v>
          </cell>
        </row>
        <row r="587">
          <cell r="A587">
            <v>81</v>
          </cell>
        </row>
        <row r="588">
          <cell r="A588">
            <v>80</v>
          </cell>
        </row>
        <row r="589">
          <cell r="A589">
            <v>79</v>
          </cell>
        </row>
        <row r="590">
          <cell r="A590">
            <v>78</v>
          </cell>
        </row>
        <row r="591">
          <cell r="A591">
            <v>77</v>
          </cell>
        </row>
        <row r="592">
          <cell r="A592">
            <v>76</v>
          </cell>
        </row>
        <row r="593">
          <cell r="A593">
            <v>75</v>
          </cell>
        </row>
        <row r="594">
          <cell r="A594">
            <v>74</v>
          </cell>
        </row>
        <row r="595">
          <cell r="A595">
            <v>73</v>
          </cell>
        </row>
        <row r="596">
          <cell r="A596">
            <v>72</v>
          </cell>
        </row>
        <row r="597">
          <cell r="A597">
            <v>71</v>
          </cell>
        </row>
        <row r="598">
          <cell r="A598">
            <v>70</v>
          </cell>
        </row>
        <row r="599">
          <cell r="A599">
            <v>69</v>
          </cell>
        </row>
        <row r="600">
          <cell r="A600">
            <v>68</v>
          </cell>
        </row>
        <row r="601">
          <cell r="A601">
            <v>67</v>
          </cell>
        </row>
        <row r="602">
          <cell r="A602">
            <v>66</v>
          </cell>
        </row>
        <row r="603">
          <cell r="A603">
            <v>65</v>
          </cell>
        </row>
        <row r="604">
          <cell r="A604">
            <v>64</v>
          </cell>
        </row>
        <row r="605">
          <cell r="A605">
            <v>63</v>
          </cell>
        </row>
        <row r="606">
          <cell r="A606">
            <v>62</v>
          </cell>
        </row>
        <row r="607">
          <cell r="A607">
            <v>61</v>
          </cell>
        </row>
        <row r="608">
          <cell r="A608">
            <v>60</v>
          </cell>
        </row>
        <row r="609">
          <cell r="A609">
            <v>59</v>
          </cell>
        </row>
        <row r="610">
          <cell r="A610">
            <v>58</v>
          </cell>
        </row>
        <row r="611">
          <cell r="A611">
            <v>57</v>
          </cell>
        </row>
        <row r="612">
          <cell r="A612">
            <v>56</v>
          </cell>
        </row>
        <row r="613">
          <cell r="A613">
            <v>55</v>
          </cell>
        </row>
        <row r="614">
          <cell r="A614">
            <v>54</v>
          </cell>
        </row>
        <row r="615">
          <cell r="A615">
            <v>53</v>
          </cell>
        </row>
        <row r="616">
          <cell r="A616">
            <v>52</v>
          </cell>
        </row>
        <row r="617">
          <cell r="A617">
            <v>51</v>
          </cell>
        </row>
        <row r="618">
          <cell r="A618">
            <v>50</v>
          </cell>
        </row>
        <row r="619">
          <cell r="A619">
            <v>49</v>
          </cell>
        </row>
        <row r="620">
          <cell r="A620">
            <v>48</v>
          </cell>
        </row>
        <row r="621">
          <cell r="A621">
            <v>47</v>
          </cell>
        </row>
        <row r="622">
          <cell r="A622">
            <v>46</v>
          </cell>
        </row>
        <row r="623">
          <cell r="A623">
            <v>45</v>
          </cell>
        </row>
        <row r="624">
          <cell r="A624">
            <v>44</v>
          </cell>
        </row>
        <row r="625">
          <cell r="A625">
            <v>43</v>
          </cell>
        </row>
        <row r="626">
          <cell r="A626">
            <v>42</v>
          </cell>
        </row>
        <row r="627">
          <cell r="A627">
            <v>41</v>
          </cell>
        </row>
        <row r="628">
          <cell r="A628">
            <v>40</v>
          </cell>
        </row>
        <row r="629">
          <cell r="A629">
            <v>39</v>
          </cell>
        </row>
        <row r="630">
          <cell r="A630">
            <v>38</v>
          </cell>
        </row>
        <row r="631">
          <cell r="A631">
            <v>37</v>
          </cell>
        </row>
        <row r="632">
          <cell r="A632">
            <v>36</v>
          </cell>
        </row>
        <row r="633">
          <cell r="A633">
            <v>35</v>
          </cell>
        </row>
        <row r="634">
          <cell r="A634">
            <v>34</v>
          </cell>
        </row>
        <row r="635">
          <cell r="A635">
            <v>33</v>
          </cell>
        </row>
        <row r="636">
          <cell r="A636">
            <v>32</v>
          </cell>
        </row>
        <row r="637">
          <cell r="A637">
            <v>31</v>
          </cell>
        </row>
        <row r="638">
          <cell r="A638">
            <v>30</v>
          </cell>
        </row>
        <row r="639">
          <cell r="A639">
            <v>29</v>
          </cell>
        </row>
        <row r="640">
          <cell r="A640">
            <v>28</v>
          </cell>
        </row>
        <row r="641">
          <cell r="A641">
            <v>27</v>
          </cell>
        </row>
        <row r="642">
          <cell r="A642">
            <v>26</v>
          </cell>
        </row>
        <row r="643">
          <cell r="A643">
            <v>25</v>
          </cell>
        </row>
        <row r="644">
          <cell r="A644">
            <v>24</v>
          </cell>
        </row>
        <row r="645">
          <cell r="A645">
            <v>23</v>
          </cell>
        </row>
        <row r="646">
          <cell r="A646">
            <v>22</v>
          </cell>
        </row>
        <row r="647">
          <cell r="A647">
            <v>21</v>
          </cell>
        </row>
        <row r="648">
          <cell r="A648">
            <v>20</v>
          </cell>
        </row>
        <row r="649">
          <cell r="A649">
            <v>19</v>
          </cell>
        </row>
        <row r="650">
          <cell r="A650">
            <v>18</v>
          </cell>
        </row>
        <row r="651">
          <cell r="A651">
            <v>17</v>
          </cell>
        </row>
        <row r="652">
          <cell r="A652">
            <v>16</v>
          </cell>
        </row>
        <row r="653">
          <cell r="A653">
            <v>15</v>
          </cell>
        </row>
        <row r="654">
          <cell r="A654">
            <v>14</v>
          </cell>
        </row>
        <row r="655">
          <cell r="A655">
            <v>13</v>
          </cell>
        </row>
        <row r="656">
          <cell r="A656">
            <v>12</v>
          </cell>
        </row>
        <row r="657">
          <cell r="A657">
            <v>11</v>
          </cell>
        </row>
        <row r="658">
          <cell r="A658">
            <v>10</v>
          </cell>
        </row>
        <row r="659">
          <cell r="A659">
            <v>9</v>
          </cell>
        </row>
        <row r="660">
          <cell r="A660">
            <v>8</v>
          </cell>
        </row>
        <row r="661">
          <cell r="A661">
            <v>7</v>
          </cell>
        </row>
        <row r="662">
          <cell r="A662">
            <v>6</v>
          </cell>
        </row>
        <row r="663">
          <cell r="A663">
            <v>5</v>
          </cell>
        </row>
        <row r="664">
          <cell r="A664">
            <v>4</v>
          </cell>
        </row>
        <row r="665">
          <cell r="A665">
            <v>3</v>
          </cell>
        </row>
        <row r="666">
          <cell r="A666">
            <v>2</v>
          </cell>
        </row>
        <row r="667">
          <cell r="A667">
            <v>1</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gnition Tracker"/>
      <sheetName val="Wildfire Mitigation Plan"/>
      <sheetName val="2014-2020 CPUC Reportable"/>
      <sheetName val="WSD Summary"/>
      <sheetName val="CWSP Summary"/>
      <sheetName val="Dropdowns"/>
      <sheetName val="City_County"/>
    </sheetNames>
    <sheetDataSet>
      <sheetData sheetId="0" refreshError="1">
        <row r="1">
          <cell r="A1" t="str">
            <v>Index No.</v>
          </cell>
          <cell r="B1" t="str">
            <v>Reviewed By (LAN ID)</v>
          </cell>
          <cell r="C1" t="str">
            <v>Review Status</v>
          </cell>
          <cell r="D1" t="str">
            <v>Review Complete Date</v>
          </cell>
          <cell r="E1" t="str">
            <v>Review Update</v>
          </cell>
          <cell r="F1" t="str">
            <v>Reviewer Notes</v>
          </cell>
          <cell r="G1" t="str">
            <v>Folder URL</v>
          </cell>
          <cell r="H1" t="str">
            <v>1--</v>
          </cell>
          <cell r="I1" t="str">
            <v>Error Found</v>
          </cell>
          <cell r="J1" t="str">
            <v>Error Found By (LAN ID)</v>
          </cell>
          <cell r="K1" t="str">
            <v>Error Comment</v>
          </cell>
          <cell r="L1" t="str">
            <v>Date Error Resolved</v>
          </cell>
          <cell r="M1" t="str">
            <v>Fire Incident Report Requested (Y/N)</v>
          </cell>
          <cell r="N1" t="str">
            <v>Fire Incident Report Date Requested</v>
          </cell>
          <cell r="O1" t="str">
            <v>Fire Incident Report Date Received</v>
          </cell>
          <cell r="P1" t="str">
            <v>Fire Agency Contacted</v>
          </cell>
          <cell r="Q1" t="str">
            <v>Fire Agency Contact Information</v>
          </cell>
          <cell r="R1" t="str">
            <v>Fire Agency Request Notes</v>
          </cell>
          <cell r="S1" t="str">
            <v>Fire Report Request Escalation</v>
          </cell>
          <cell r="T1" t="str">
            <v>Troubleman Contacted (Y/N)</v>
          </cell>
          <cell r="U1" t="str">
            <v>Troubleman Date Contacted</v>
          </cell>
          <cell r="V1" t="str">
            <v>Troubleman Date Responded</v>
          </cell>
          <cell r="W1" t="str">
            <v>Troubleman LAN ID</v>
          </cell>
          <cell r="X1" t="str">
            <v>Troubleman Contact Information</v>
          </cell>
          <cell r="Y1" t="str">
            <v>Troubleman Contact Notes</v>
          </cell>
          <cell r="Z1" t="str">
            <v>Troubleman Escalation</v>
          </cell>
          <cell r="AA1" t="str">
            <v>2--</v>
          </cell>
          <cell r="AB1" t="str">
            <v>Create Date</v>
          </cell>
          <cell r="AC1" t="str">
            <v>Create Time</v>
          </cell>
          <cell r="AD1" t="str">
            <v>Outage Date</v>
          </cell>
          <cell r="AE1" t="str">
            <v>Outage Time</v>
          </cell>
          <cell r="AF1" t="str">
            <v>Data Source</v>
          </cell>
          <cell r="AG1" t="str">
            <v>Missed Ignition</v>
          </cell>
          <cell r="AH1" t="str">
            <v>Duplicate</v>
          </cell>
          <cell r="AI1" t="str">
            <v>OIS Number</v>
          </cell>
          <cell r="AJ1" t="str">
            <v>ILIS Number</v>
          </cell>
          <cell r="AK1" t="str">
            <v>TOTL Number</v>
          </cell>
          <cell r="AL1" t="str">
            <v>Field Order ID Number</v>
          </cell>
          <cell r="AM1" t="str">
            <v>SAP EC/LC Notification Number</v>
          </cell>
          <cell r="AN1" t="str">
            <v>Pre-Exisiting EC/LC Notification</v>
          </cell>
          <cell r="AO1" t="str">
            <v>EIR Number</v>
          </cell>
          <cell r="AP1" t="str">
            <v>WSD Ignition Photo</v>
          </cell>
          <cell r="AQ1" t="str">
            <v>3--</v>
          </cell>
          <cell r="AR1" t="str">
            <v>CPUC Reportable Ignition</v>
          </cell>
          <cell r="AS1" t="str">
            <v>Attributable to PG&amp;E Assets</v>
          </cell>
          <cell r="AT1" t="str">
            <v>Burned Material Other Than PG&amp;E Assets</v>
          </cell>
          <cell r="AU1" t="str">
            <v>Fire Greater Than 1 Linear Meter</v>
          </cell>
          <cell r="AV1" t="str">
            <v>Executive Summary</v>
          </cell>
          <cell r="AW1" t="str">
            <v>Ignition Source</v>
          </cell>
          <cell r="AX1" t="str">
            <v>Materials at Origin</v>
          </cell>
          <cell r="AY1" t="str">
            <v>Asset Family - Cause</v>
          </cell>
          <cell r="AZ1" t="str">
            <v>Asset Family - Affected</v>
          </cell>
          <cell r="BA1" t="str">
            <v>Fire Size</v>
          </cell>
          <cell r="BB1" t="str">
            <v>Fire Size - Troubleman Comments</v>
          </cell>
          <cell r="BC1" t="str">
            <v>Wildfire Acreage Burned - Final</v>
          </cell>
          <cell r="BD1" t="str">
            <v>Wildfire Structures Destroyed - Final</v>
          </cell>
          <cell r="BE1" t="str">
            <v>Wildfire Fatalities - Final</v>
          </cell>
          <cell r="BF1" t="str">
            <v>Suspected Initiating Event</v>
          </cell>
          <cell r="BG1" t="str">
            <v>Failure Driver</v>
          </cell>
          <cell r="BH1" t="str">
            <v>Failure Sub-Driver</v>
          </cell>
          <cell r="BI1" t="str">
            <v>Other Companies</v>
          </cell>
          <cell r="BJ1" t="str">
            <v>Type Of Construction</v>
          </cell>
          <cell r="BK1" t="str">
            <v>Primary/Secondary</v>
          </cell>
          <cell r="BL1" t="str">
            <v>Equipment Type Associated to Ignition</v>
          </cell>
          <cell r="BM1" t="str">
            <v>Damaged Equipment</v>
          </cell>
          <cell r="BN1" t="str">
            <v>Asset Number Associated to Ignition</v>
          </cell>
          <cell r="BO1" t="str">
            <v>4--</v>
          </cell>
          <cell r="BP1" t="str">
            <v>HFTD</v>
          </cell>
          <cell r="BQ1" t="str">
            <v>Fire Latitude</v>
          </cell>
          <cell r="BR1" t="str">
            <v>Fire Longitude</v>
          </cell>
          <cell r="BS1" t="str">
            <v>County</v>
          </cell>
          <cell r="BT1" t="str">
            <v>Circuit</v>
          </cell>
          <cell r="BU1" t="str">
            <v>Nominal Voltage</v>
          </cell>
          <cell r="BV1" t="str">
            <v>Fire Supressing Agency</v>
          </cell>
          <cell r="BW1" t="str">
            <v>Land Use at Origin</v>
          </cell>
          <cell r="BX1" t="str">
            <v>Fuel Bed Description</v>
          </cell>
          <cell r="BY1" t="str">
            <v>Incident Name (If Applicable)</v>
          </cell>
          <cell r="BZ1" t="str">
            <v>High Winds Warning (Y/N)</v>
          </cell>
          <cell r="CA1" t="str">
            <v>Red Flag Warning (Y/N)</v>
          </cell>
          <cell r="CB1" t="str">
            <v>Red Flag Issued (UTC)</v>
          </cell>
          <cell r="CC1" t="str">
            <v>Red Flag Expired (UTC)</v>
          </cell>
          <cell r="CD1" t="str">
            <v>5--</v>
          </cell>
          <cell r="CE1" t="str">
            <v>Vegetation Latitude</v>
          </cell>
          <cell r="CF1" t="str">
            <v>Vegetation Longitude</v>
          </cell>
          <cell r="CG1" t="str">
            <v>Last Vegetation Inspection Date</v>
          </cell>
          <cell r="CH1" t="str">
            <v>Vegetation Failure Cause</v>
          </cell>
          <cell r="CI1" t="str">
            <v>Vegetation Failure Reason</v>
          </cell>
          <cell r="CJ1" t="str">
            <v>Tree Species</v>
          </cell>
          <cell r="CK1" t="str">
            <v>Tree Height</v>
          </cell>
          <cell r="CL1" t="str">
            <v>Diameter at Breast Height</v>
          </cell>
          <cell r="CM1" t="str">
            <v>Tree Distance</v>
          </cell>
          <cell r="CN1" t="str">
            <v>Tree Lean</v>
          </cell>
          <cell r="CO1" t="str">
            <v>Tree Health</v>
          </cell>
          <cell r="CP1" t="str">
            <v>Tree Dead</v>
          </cell>
          <cell r="CQ1" t="str">
            <v>Domino Trees</v>
          </cell>
          <cell r="CR1" t="str">
            <v>Tree Defects</v>
          </cell>
          <cell r="CS1" t="str">
            <v>Terrain Type</v>
          </cell>
          <cell r="CT1" t="str">
            <v>Terrain Slope</v>
          </cell>
          <cell r="CU1" t="str">
            <v>Vegetation - Construction Type</v>
          </cell>
          <cell r="CV1" t="str">
            <v>Vegetation - Insulation Type</v>
          </cell>
          <cell r="CW1" t="str">
            <v>Total Splices</v>
          </cell>
          <cell r="CY1" t="str">
            <v>FAS - Division</v>
          </cell>
          <cell r="CZ1" t="str">
            <v>FAS - District</v>
          </cell>
          <cell r="DA1" t="str">
            <v>FAS - Order Create Time</v>
          </cell>
          <cell r="DB1" t="str">
            <v>FAS - Order Create Timestamp</v>
          </cell>
          <cell r="DC1" t="str">
            <v>FAS - OIS #</v>
          </cell>
          <cell r="DD1" t="str">
            <v>FAS - FO ID</v>
          </cell>
          <cell r="DE1" t="str">
            <v>FAS - Address Number</v>
          </cell>
          <cell r="DF1" t="str">
            <v>FAS - Address Name</v>
          </cell>
          <cell r="DG1" t="str">
            <v>FAS - City</v>
          </cell>
          <cell r="DH1" t="str">
            <v>FAS - Position Latitude</v>
          </cell>
          <cell r="DI1" t="str">
            <v>FAS - Position Longitude</v>
          </cell>
          <cell r="DJ1" t="str">
            <v>FAS - Tech ID</v>
          </cell>
          <cell r="DK1" t="str">
            <v>FAS - Tech Name</v>
          </cell>
          <cell r="DL1" t="str">
            <v>FAS - Electric Feeder Number</v>
          </cell>
          <cell r="DM1" t="str">
            <v>FAS - Submitted</v>
          </cell>
          <cell r="DN1" t="str">
            <v>FAS - Completion Code 1</v>
          </cell>
          <cell r="DO1" t="str">
            <v>FAS - Priority</v>
          </cell>
          <cell r="DP1" t="str">
            <v>FAS - FLD Remarks</v>
          </cell>
          <cell r="DQ1" t="str">
            <v>FAS - Fire Incident Flag</v>
          </cell>
          <cell r="DR1" t="str">
            <v>FAS - Attachment Count</v>
          </cell>
          <cell r="DS1" t="str">
            <v>FAS - Attachments Link</v>
          </cell>
          <cell r="DT1" t="str">
            <v>FAS - Fire Lat Long</v>
          </cell>
          <cell r="DU1" t="str">
            <v>FAS - Fire Latitude</v>
          </cell>
          <cell r="DV1" t="str">
            <v>FAS - Fire Longitude</v>
          </cell>
          <cell r="DW1" t="str">
            <v>FAS - Fire Location Description</v>
          </cell>
          <cell r="DX1" t="str">
            <v>FAS - Suppressing Agency Contact</v>
          </cell>
          <cell r="DY1" t="str">
            <v>FAS - Pole Barcode</v>
          </cell>
          <cell r="DZ1" t="str">
            <v>FAS - Media</v>
          </cell>
          <cell r="EA1" t="str">
            <v>FAS - Fire Out</v>
          </cell>
          <cell r="EB1" t="str">
            <v>FAS - Outage</v>
          </cell>
          <cell r="EC1" t="str">
            <v>FAS - Weather</v>
          </cell>
          <cell r="ED1" t="str">
            <v>FAS - Weather Comments</v>
          </cell>
          <cell r="EE1" t="str">
            <v>FAS - Facility Impacted</v>
          </cell>
          <cell r="EF1" t="str">
            <v>FAS -  Facility Impacted Comments</v>
          </cell>
          <cell r="EG1" t="str">
            <v>FAS - Est Wind</v>
          </cell>
          <cell r="EH1" t="str">
            <v>FAS - Est Wind Comments</v>
          </cell>
          <cell r="EI1" t="str">
            <v>FAS - Event Element</v>
          </cell>
          <cell r="EJ1" t="str">
            <v>FAS - Event Element Comments</v>
          </cell>
          <cell r="EK1" t="str">
            <v>FAS - FAS Fire Size</v>
          </cell>
          <cell r="EL1" t="str">
            <v>FAS - Fire Size Comments</v>
          </cell>
          <cell r="EM1" t="str">
            <v>FAS - Fire Suppressed By</v>
          </cell>
          <cell r="EN1" t="str">
            <v>FAS - Fire Suppressed By Comments</v>
          </cell>
          <cell r="EO1" t="str">
            <v>FAS - FAS Type Of Construction</v>
          </cell>
          <cell r="EP1" t="str">
            <v>FAS - Type Of Construction Comments</v>
          </cell>
          <cell r="EQ1" t="str">
            <v>FAS - Evidence Collected</v>
          </cell>
          <cell r="ER1" t="str">
            <v>FAS - Evidence Collected Comments</v>
          </cell>
          <cell r="ES1" t="str">
            <v>FAS - Evidence Collected By</v>
          </cell>
          <cell r="ET1" t="str">
            <v>FAS - Evidence Collected By Comments</v>
          </cell>
          <cell r="EU1" t="str">
            <v>FAS - Actual Cause</v>
          </cell>
          <cell r="EV1" t="str">
            <v>FAS - Equipment</v>
          </cell>
          <cell r="EW1" t="str">
            <v>FAS - Energized Wire Down?</v>
          </cell>
          <cell r="EX1" t="str">
            <v>6--</v>
          </cell>
          <cell r="EY1" t="str">
            <v>ILIS - PLANNED</v>
          </cell>
          <cell r="EZ1" t="str">
            <v>ILIS - DIVISION</v>
          </cell>
          <cell r="FA1" t="str">
            <v>ILIS - District</v>
          </cell>
          <cell r="FB1" t="str">
            <v>ILIS - Circuit</v>
          </cell>
          <cell r="FC1" t="str">
            <v>ILIS - Event Log</v>
          </cell>
          <cell r="FD1" t="str">
            <v>ILIS - Type</v>
          </cell>
          <cell r="FE1" t="str">
            <v>ILIS - Weather</v>
          </cell>
          <cell r="FF1" t="str">
            <v>ILIS - Customers</v>
          </cell>
          <cell r="FG1" t="str">
            <v>ILIS - Customer Minutes</v>
          </cell>
          <cell r="FH1" t="str">
            <v>ILIS - Active</v>
          </cell>
          <cell r="FI1" t="str">
            <v>ILIS - Fault Type</v>
          </cell>
          <cell r="FJ1" t="str">
            <v>ILIS - Interval</v>
          </cell>
          <cell r="FK1" t="str">
            <v>ILIS - Action Required</v>
          </cell>
          <cell r="FL1" t="str">
            <v>ILIS - EquipID</v>
          </cell>
          <cell r="FM1" t="str">
            <v>ILIS - Construction Type</v>
          </cell>
          <cell r="FN1" t="str">
            <v>ILIS - Equipment Type</v>
          </cell>
          <cell r="FO1" t="str">
            <v>ILIS - OIS Outage#</v>
          </cell>
          <cell r="FP1" t="str">
            <v>ILIS - Equipment Condition</v>
          </cell>
          <cell r="FQ1" t="str">
            <v>ILIS - Targets</v>
          </cell>
          <cell r="FR1" t="str">
            <v>ILIS - Crew Notified Time</v>
          </cell>
          <cell r="FS1" t="str">
            <v>ILIS - Supervisor Notified</v>
          </cell>
          <cell r="FT1" t="str">
            <v>ILIS - Equipment Address</v>
          </cell>
          <cell r="FU1" t="str">
            <v>ILIS - Fault Location</v>
          </cell>
          <cell r="FV1" t="str">
            <v>ILIS - Previous Switching</v>
          </cell>
          <cell r="FW1" t="str">
            <v>ILIS - Details</v>
          </cell>
          <cell r="FX1" t="str">
            <v>ILIS - Action Description</v>
          </cell>
          <cell r="FY1" t="str">
            <v>ILIS - Wire Down Energized</v>
          </cell>
          <cell r="FZ1" t="str">
            <v>ILIS - Cause</v>
          </cell>
          <cell r="GA1" t="str">
            <v>ILIS - No Access Reason</v>
          </cell>
          <cell r="GB1" t="str">
            <v>ILIS - Multi Damage Location</v>
          </cell>
          <cell r="GC1" t="str">
            <v>ILIS - # of Operations</v>
          </cell>
          <cell r="GD1" t="str">
            <v>ILIS - Counter Read</v>
          </cell>
          <cell r="GE1" t="str">
            <v>ILIS - Created By</v>
          </cell>
          <cell r="GF1" t="str">
            <v>ILIS - Outage Level</v>
          </cell>
          <cell r="GG1" t="str">
            <v>ILIS - Last Updated By</v>
          </cell>
          <cell r="GH1" t="str">
            <v>ILIS - FNL</v>
          </cell>
          <cell r="GI1" t="str">
            <v>ILIS - Reviewed By</v>
          </cell>
          <cell r="GJ1" t="str">
            <v>ILIS - End Date</v>
          </cell>
          <cell r="GK1" t="str">
            <v>ILIS - Reviewed By Date</v>
          </cell>
          <cell r="GL1" t="str">
            <v>ILIS - Single Phase</v>
          </cell>
          <cell r="GM1" t="str">
            <v>ILIS - OUTAGE_LOG_ID</v>
          </cell>
          <cell r="GN1" t="str">
            <v>ILIS - ODBEVENTLOGID</v>
          </cell>
          <cell r="GO1" t="str">
            <v>ILIS - EQUIPMENTID</v>
          </cell>
          <cell r="GP1" t="str">
            <v>ILIS - CIRCUITID</v>
          </cell>
          <cell r="GQ1" t="str">
            <v>ILIS - devicedate</v>
          </cell>
          <cell r="GR1" t="str">
            <v>ILIS - PM</v>
          </cell>
          <cell r="GS1" t="str">
            <v>ILIS - Fire Mitigation</v>
          </cell>
        </row>
        <row r="2">
          <cell r="A2">
            <v>616</v>
          </cell>
        </row>
        <row r="3">
          <cell r="A3">
            <v>615</v>
          </cell>
        </row>
        <row r="4">
          <cell r="A4">
            <v>614</v>
          </cell>
        </row>
        <row r="5">
          <cell r="A5">
            <v>613</v>
          </cell>
        </row>
        <row r="6">
          <cell r="A6">
            <v>612</v>
          </cell>
        </row>
        <row r="7">
          <cell r="A7">
            <v>611</v>
          </cell>
        </row>
        <row r="8">
          <cell r="A8">
            <v>610</v>
          </cell>
        </row>
        <row r="9">
          <cell r="A9">
            <v>609</v>
          </cell>
        </row>
        <row r="10">
          <cell r="A10">
            <v>608</v>
          </cell>
        </row>
        <row r="11">
          <cell r="A11">
            <v>607</v>
          </cell>
        </row>
        <row r="12">
          <cell r="A12">
            <v>606</v>
          </cell>
        </row>
        <row r="13">
          <cell r="A13">
            <v>605</v>
          </cell>
        </row>
        <row r="14">
          <cell r="A14">
            <v>604</v>
          </cell>
        </row>
        <row r="15">
          <cell r="A15">
            <v>603</v>
          </cell>
        </row>
        <row r="16">
          <cell r="A16">
            <v>602</v>
          </cell>
        </row>
        <row r="17">
          <cell r="A17">
            <v>601</v>
          </cell>
        </row>
        <row r="18">
          <cell r="A18">
            <v>600</v>
          </cell>
        </row>
        <row r="19">
          <cell r="A19">
            <v>599</v>
          </cell>
        </row>
        <row r="20">
          <cell r="A20">
            <v>598</v>
          </cell>
        </row>
        <row r="21">
          <cell r="A21">
            <v>597</v>
          </cell>
        </row>
        <row r="22">
          <cell r="A22">
            <v>596</v>
          </cell>
        </row>
        <row r="23">
          <cell r="A23">
            <v>595</v>
          </cell>
        </row>
        <row r="24">
          <cell r="A24">
            <v>594</v>
          </cell>
        </row>
        <row r="25">
          <cell r="A25">
            <v>593</v>
          </cell>
        </row>
        <row r="26">
          <cell r="A26">
            <v>592</v>
          </cell>
        </row>
        <row r="27">
          <cell r="A27">
            <v>591</v>
          </cell>
        </row>
        <row r="28">
          <cell r="A28">
            <v>590</v>
          </cell>
        </row>
        <row r="29">
          <cell r="A29">
            <v>589</v>
          </cell>
        </row>
        <row r="30">
          <cell r="A30">
            <v>588</v>
          </cell>
        </row>
        <row r="31">
          <cell r="A31">
            <v>587</v>
          </cell>
        </row>
        <row r="32">
          <cell r="A32">
            <v>586</v>
          </cell>
        </row>
        <row r="33">
          <cell r="A33">
            <v>585</v>
          </cell>
        </row>
        <row r="34">
          <cell r="A34">
            <v>584</v>
          </cell>
        </row>
        <row r="35">
          <cell r="A35">
            <v>583</v>
          </cell>
        </row>
        <row r="36">
          <cell r="A36">
            <v>582</v>
          </cell>
        </row>
        <row r="37">
          <cell r="A37">
            <v>581</v>
          </cell>
        </row>
        <row r="38">
          <cell r="A38">
            <v>580</v>
          </cell>
        </row>
        <row r="39">
          <cell r="A39">
            <v>579</v>
          </cell>
        </row>
        <row r="40">
          <cell r="A40">
            <v>578</v>
          </cell>
        </row>
        <row r="41">
          <cell r="A41">
            <v>577</v>
          </cell>
        </row>
        <row r="42">
          <cell r="A42">
            <v>576</v>
          </cell>
        </row>
        <row r="43">
          <cell r="A43">
            <v>575</v>
          </cell>
        </row>
        <row r="44">
          <cell r="A44">
            <v>574</v>
          </cell>
        </row>
        <row r="45">
          <cell r="A45">
            <v>573</v>
          </cell>
        </row>
        <row r="46">
          <cell r="A46">
            <v>572</v>
          </cell>
        </row>
        <row r="47">
          <cell r="A47">
            <v>571</v>
          </cell>
        </row>
        <row r="48">
          <cell r="A48">
            <v>570</v>
          </cell>
        </row>
        <row r="49">
          <cell r="A49">
            <v>569</v>
          </cell>
        </row>
        <row r="50">
          <cell r="A50">
            <v>568</v>
          </cell>
        </row>
        <row r="51">
          <cell r="A51">
            <v>567</v>
          </cell>
        </row>
        <row r="52">
          <cell r="A52">
            <v>566</v>
          </cell>
        </row>
        <row r="53">
          <cell r="A53">
            <v>565</v>
          </cell>
        </row>
        <row r="54">
          <cell r="A54">
            <v>564</v>
          </cell>
        </row>
        <row r="55">
          <cell r="A55">
            <v>563</v>
          </cell>
        </row>
        <row r="56">
          <cell r="A56">
            <v>562</v>
          </cell>
        </row>
        <row r="57">
          <cell r="A57">
            <v>561</v>
          </cell>
        </row>
        <row r="58">
          <cell r="A58">
            <v>560</v>
          </cell>
        </row>
        <row r="59">
          <cell r="A59">
            <v>559</v>
          </cell>
        </row>
        <row r="60">
          <cell r="A60">
            <v>558</v>
          </cell>
        </row>
        <row r="61">
          <cell r="A61">
            <v>557</v>
          </cell>
        </row>
        <row r="62">
          <cell r="A62">
            <v>556</v>
          </cell>
        </row>
        <row r="63">
          <cell r="A63">
            <v>555</v>
          </cell>
        </row>
        <row r="64">
          <cell r="A64">
            <v>554</v>
          </cell>
        </row>
        <row r="65">
          <cell r="A65">
            <v>553</v>
          </cell>
        </row>
        <row r="66">
          <cell r="A66">
            <v>552</v>
          </cell>
        </row>
        <row r="67">
          <cell r="A67">
            <v>551</v>
          </cell>
        </row>
        <row r="68">
          <cell r="A68">
            <v>550</v>
          </cell>
        </row>
        <row r="69">
          <cell r="A69">
            <v>549</v>
          </cell>
        </row>
        <row r="70">
          <cell r="A70">
            <v>548</v>
          </cell>
        </row>
        <row r="71">
          <cell r="A71">
            <v>547</v>
          </cell>
        </row>
        <row r="72">
          <cell r="A72">
            <v>546</v>
          </cell>
        </row>
        <row r="73">
          <cell r="A73">
            <v>545</v>
          </cell>
        </row>
        <row r="74">
          <cell r="A74">
            <v>544</v>
          </cell>
        </row>
        <row r="75">
          <cell r="A75">
            <v>543</v>
          </cell>
        </row>
        <row r="76">
          <cell r="A76">
            <v>542</v>
          </cell>
        </row>
        <row r="77">
          <cell r="A77">
            <v>541</v>
          </cell>
        </row>
        <row r="78">
          <cell r="A78">
            <v>540</v>
          </cell>
        </row>
        <row r="79">
          <cell r="A79">
            <v>539</v>
          </cell>
        </row>
        <row r="80">
          <cell r="A80">
            <v>538</v>
          </cell>
        </row>
        <row r="81">
          <cell r="A81">
            <v>537</v>
          </cell>
        </row>
        <row r="82">
          <cell r="A82">
            <v>536</v>
          </cell>
        </row>
        <row r="83">
          <cell r="A83">
            <v>535</v>
          </cell>
        </row>
        <row r="84">
          <cell r="A84">
            <v>534</v>
          </cell>
        </row>
        <row r="85">
          <cell r="A85">
            <v>533</v>
          </cell>
        </row>
        <row r="86">
          <cell r="A86">
            <v>532</v>
          </cell>
        </row>
        <row r="87">
          <cell r="A87">
            <v>531</v>
          </cell>
        </row>
        <row r="88">
          <cell r="A88">
            <v>530</v>
          </cell>
        </row>
        <row r="89">
          <cell r="A89">
            <v>529</v>
          </cell>
        </row>
        <row r="90">
          <cell r="A90">
            <v>528</v>
          </cell>
        </row>
        <row r="91">
          <cell r="A91">
            <v>527</v>
          </cell>
        </row>
        <row r="92">
          <cell r="A92">
            <v>526</v>
          </cell>
        </row>
        <row r="93">
          <cell r="A93">
            <v>525</v>
          </cell>
        </row>
        <row r="94">
          <cell r="A94">
            <v>524</v>
          </cell>
        </row>
        <row r="95">
          <cell r="A95">
            <v>523</v>
          </cell>
        </row>
        <row r="96">
          <cell r="A96">
            <v>522</v>
          </cell>
        </row>
        <row r="97">
          <cell r="A97">
            <v>521</v>
          </cell>
        </row>
        <row r="98">
          <cell r="A98">
            <v>520</v>
          </cell>
        </row>
        <row r="99">
          <cell r="A99">
            <v>519</v>
          </cell>
        </row>
        <row r="100">
          <cell r="A100">
            <v>518</v>
          </cell>
        </row>
        <row r="101">
          <cell r="A101">
            <v>517</v>
          </cell>
        </row>
        <row r="102">
          <cell r="A102">
            <v>516</v>
          </cell>
        </row>
        <row r="103">
          <cell r="A103">
            <v>515</v>
          </cell>
        </row>
        <row r="104">
          <cell r="A104">
            <v>514</v>
          </cell>
        </row>
        <row r="105">
          <cell r="A105">
            <v>513</v>
          </cell>
        </row>
        <row r="106">
          <cell r="A106">
            <v>512</v>
          </cell>
        </row>
        <row r="107">
          <cell r="A107">
            <v>511</v>
          </cell>
        </row>
        <row r="108">
          <cell r="A108">
            <v>510</v>
          </cell>
        </row>
        <row r="109">
          <cell r="A109">
            <v>509</v>
          </cell>
        </row>
        <row r="110">
          <cell r="A110">
            <v>508</v>
          </cell>
        </row>
        <row r="111">
          <cell r="A111">
            <v>507</v>
          </cell>
        </row>
        <row r="112">
          <cell r="A112">
            <v>506</v>
          </cell>
        </row>
        <row r="113">
          <cell r="A113">
            <v>505</v>
          </cell>
        </row>
        <row r="114">
          <cell r="A114">
            <v>504</v>
          </cell>
        </row>
        <row r="115">
          <cell r="A115">
            <v>503</v>
          </cell>
        </row>
        <row r="116">
          <cell r="A116">
            <v>502</v>
          </cell>
        </row>
        <row r="117">
          <cell r="A117">
            <v>501</v>
          </cell>
        </row>
        <row r="118">
          <cell r="A118">
            <v>500</v>
          </cell>
        </row>
        <row r="119">
          <cell r="A119">
            <v>499</v>
          </cell>
        </row>
        <row r="120">
          <cell r="A120">
            <v>498</v>
          </cell>
        </row>
        <row r="121">
          <cell r="A121">
            <v>497</v>
          </cell>
        </row>
        <row r="122">
          <cell r="A122">
            <v>496</v>
          </cell>
        </row>
        <row r="123">
          <cell r="A123">
            <v>495</v>
          </cell>
        </row>
        <row r="124">
          <cell r="A124">
            <v>494</v>
          </cell>
        </row>
        <row r="125">
          <cell r="A125">
            <v>493</v>
          </cell>
        </row>
        <row r="126">
          <cell r="A126">
            <v>492</v>
          </cell>
        </row>
        <row r="127">
          <cell r="A127">
            <v>491</v>
          </cell>
        </row>
        <row r="128">
          <cell r="A128">
            <v>490</v>
          </cell>
        </row>
        <row r="129">
          <cell r="A129">
            <v>489</v>
          </cell>
        </row>
        <row r="130">
          <cell r="A130">
            <v>488</v>
          </cell>
        </row>
        <row r="131">
          <cell r="A131">
            <v>487</v>
          </cell>
        </row>
        <row r="132">
          <cell r="A132">
            <v>486</v>
          </cell>
        </row>
        <row r="133">
          <cell r="A133">
            <v>485</v>
          </cell>
        </row>
        <row r="134">
          <cell r="A134">
            <v>484</v>
          </cell>
        </row>
        <row r="135">
          <cell r="A135">
            <v>483</v>
          </cell>
        </row>
        <row r="136">
          <cell r="A136">
            <v>482</v>
          </cell>
        </row>
        <row r="137">
          <cell r="A137">
            <v>481</v>
          </cell>
        </row>
        <row r="138">
          <cell r="A138">
            <v>480</v>
          </cell>
        </row>
        <row r="139">
          <cell r="A139">
            <v>479</v>
          </cell>
        </row>
        <row r="140">
          <cell r="A140">
            <v>478</v>
          </cell>
        </row>
        <row r="141">
          <cell r="A141">
            <v>477</v>
          </cell>
        </row>
        <row r="142">
          <cell r="A142">
            <v>476</v>
          </cell>
        </row>
        <row r="143">
          <cell r="A143">
            <v>475</v>
          </cell>
        </row>
        <row r="144">
          <cell r="A144">
            <v>474</v>
          </cell>
        </row>
        <row r="145">
          <cell r="A145">
            <v>473</v>
          </cell>
        </row>
        <row r="146">
          <cell r="A146">
            <v>472</v>
          </cell>
        </row>
        <row r="147">
          <cell r="A147">
            <v>471</v>
          </cell>
        </row>
        <row r="148">
          <cell r="A148">
            <v>470</v>
          </cell>
        </row>
        <row r="149">
          <cell r="A149">
            <v>469</v>
          </cell>
        </row>
        <row r="150">
          <cell r="A150">
            <v>468</v>
          </cell>
        </row>
        <row r="151">
          <cell r="A151">
            <v>467</v>
          </cell>
        </row>
        <row r="152">
          <cell r="A152">
            <v>466</v>
          </cell>
        </row>
        <row r="153">
          <cell r="A153">
            <v>465</v>
          </cell>
        </row>
        <row r="154">
          <cell r="A154">
            <v>464</v>
          </cell>
        </row>
        <row r="155">
          <cell r="A155">
            <v>463</v>
          </cell>
        </row>
        <row r="156">
          <cell r="A156">
            <v>462</v>
          </cell>
        </row>
        <row r="157">
          <cell r="A157">
            <v>461</v>
          </cell>
        </row>
        <row r="158">
          <cell r="A158">
            <v>460</v>
          </cell>
        </row>
        <row r="159">
          <cell r="A159">
            <v>459</v>
          </cell>
        </row>
        <row r="160">
          <cell r="A160">
            <v>458</v>
          </cell>
        </row>
        <row r="161">
          <cell r="A161">
            <v>457</v>
          </cell>
        </row>
        <row r="162">
          <cell r="A162">
            <v>456</v>
          </cell>
        </row>
        <row r="163">
          <cell r="A163">
            <v>455</v>
          </cell>
        </row>
        <row r="164">
          <cell r="A164">
            <v>454</v>
          </cell>
        </row>
        <row r="165">
          <cell r="A165">
            <v>453</v>
          </cell>
        </row>
        <row r="166">
          <cell r="A166">
            <v>452</v>
          </cell>
        </row>
        <row r="167">
          <cell r="A167">
            <v>451</v>
          </cell>
        </row>
        <row r="168">
          <cell r="A168">
            <v>450</v>
          </cell>
        </row>
        <row r="169">
          <cell r="A169">
            <v>449</v>
          </cell>
        </row>
        <row r="170">
          <cell r="A170">
            <v>448</v>
          </cell>
        </row>
        <row r="171">
          <cell r="A171">
            <v>447</v>
          </cell>
        </row>
        <row r="172">
          <cell r="A172">
            <v>446</v>
          </cell>
        </row>
        <row r="173">
          <cell r="A173">
            <v>445</v>
          </cell>
        </row>
        <row r="174">
          <cell r="A174">
            <v>444</v>
          </cell>
        </row>
        <row r="175">
          <cell r="A175">
            <v>443</v>
          </cell>
        </row>
        <row r="176">
          <cell r="A176">
            <v>442</v>
          </cell>
        </row>
        <row r="177">
          <cell r="A177">
            <v>441</v>
          </cell>
        </row>
        <row r="178">
          <cell r="A178">
            <v>440</v>
          </cell>
        </row>
        <row r="179">
          <cell r="A179">
            <v>439</v>
          </cell>
        </row>
        <row r="180">
          <cell r="A180">
            <v>438</v>
          </cell>
        </row>
        <row r="181">
          <cell r="A181">
            <v>437</v>
          </cell>
        </row>
        <row r="182">
          <cell r="A182">
            <v>436</v>
          </cell>
        </row>
        <row r="183">
          <cell r="A183">
            <v>435</v>
          </cell>
        </row>
        <row r="184">
          <cell r="A184">
            <v>434</v>
          </cell>
        </row>
        <row r="185">
          <cell r="A185">
            <v>433</v>
          </cell>
        </row>
        <row r="186">
          <cell r="A186">
            <v>432</v>
          </cell>
        </row>
        <row r="187">
          <cell r="A187">
            <v>431</v>
          </cell>
        </row>
        <row r="188">
          <cell r="A188">
            <v>430</v>
          </cell>
        </row>
        <row r="189">
          <cell r="A189">
            <v>429</v>
          </cell>
        </row>
        <row r="190">
          <cell r="A190">
            <v>428</v>
          </cell>
        </row>
        <row r="191">
          <cell r="A191">
            <v>427</v>
          </cell>
        </row>
        <row r="192">
          <cell r="A192">
            <v>426</v>
          </cell>
        </row>
        <row r="193">
          <cell r="A193">
            <v>425</v>
          </cell>
        </row>
        <row r="194">
          <cell r="A194">
            <v>424</v>
          </cell>
        </row>
        <row r="195">
          <cell r="A195">
            <v>423</v>
          </cell>
        </row>
        <row r="196">
          <cell r="A196">
            <v>422</v>
          </cell>
        </row>
        <row r="197">
          <cell r="A197">
            <v>421</v>
          </cell>
        </row>
        <row r="198">
          <cell r="A198">
            <v>420</v>
          </cell>
        </row>
        <row r="199">
          <cell r="A199">
            <v>419</v>
          </cell>
        </row>
        <row r="200">
          <cell r="A200">
            <v>418</v>
          </cell>
        </row>
        <row r="201">
          <cell r="A201">
            <v>417</v>
          </cell>
        </row>
        <row r="202">
          <cell r="A202">
            <v>416</v>
          </cell>
        </row>
        <row r="203">
          <cell r="A203">
            <v>415</v>
          </cell>
        </row>
        <row r="204">
          <cell r="A204">
            <v>414</v>
          </cell>
        </row>
        <row r="205">
          <cell r="A205">
            <v>413</v>
          </cell>
        </row>
        <row r="206">
          <cell r="A206">
            <v>412</v>
          </cell>
        </row>
        <row r="207">
          <cell r="A207">
            <v>411</v>
          </cell>
        </row>
        <row r="208">
          <cell r="A208">
            <v>410</v>
          </cell>
        </row>
        <row r="209">
          <cell r="A209">
            <v>409</v>
          </cell>
        </row>
        <row r="210">
          <cell r="A210">
            <v>408</v>
          </cell>
        </row>
        <row r="211">
          <cell r="A211">
            <v>407</v>
          </cell>
        </row>
        <row r="212">
          <cell r="A212">
            <v>406</v>
          </cell>
        </row>
        <row r="213">
          <cell r="A213">
            <v>405</v>
          </cell>
        </row>
        <row r="214">
          <cell r="A214">
            <v>404</v>
          </cell>
        </row>
        <row r="215">
          <cell r="A215">
            <v>403</v>
          </cell>
        </row>
        <row r="216">
          <cell r="A216">
            <v>402</v>
          </cell>
        </row>
        <row r="217">
          <cell r="A217">
            <v>401</v>
          </cell>
        </row>
        <row r="218">
          <cell r="A218">
            <v>400</v>
          </cell>
        </row>
        <row r="219">
          <cell r="A219">
            <v>399</v>
          </cell>
        </row>
        <row r="220">
          <cell r="A220">
            <v>398</v>
          </cell>
        </row>
        <row r="221">
          <cell r="A221">
            <v>397</v>
          </cell>
        </row>
        <row r="222">
          <cell r="A222">
            <v>396</v>
          </cell>
        </row>
        <row r="223">
          <cell r="A223">
            <v>395</v>
          </cell>
        </row>
        <row r="224">
          <cell r="A224">
            <v>394</v>
          </cell>
        </row>
        <row r="225">
          <cell r="A225">
            <v>393</v>
          </cell>
        </row>
        <row r="226">
          <cell r="A226">
            <v>392</v>
          </cell>
        </row>
        <row r="227">
          <cell r="A227">
            <v>391</v>
          </cell>
        </row>
        <row r="228">
          <cell r="A228">
            <v>390</v>
          </cell>
        </row>
        <row r="229">
          <cell r="A229">
            <v>389</v>
          </cell>
        </row>
        <row r="230">
          <cell r="A230">
            <v>388</v>
          </cell>
        </row>
        <row r="231">
          <cell r="A231">
            <v>387</v>
          </cell>
        </row>
        <row r="232">
          <cell r="A232">
            <v>386</v>
          </cell>
        </row>
        <row r="233">
          <cell r="A233">
            <v>385</v>
          </cell>
        </row>
        <row r="234">
          <cell r="A234">
            <v>384</v>
          </cell>
        </row>
        <row r="235">
          <cell r="A235">
            <v>383</v>
          </cell>
        </row>
        <row r="236">
          <cell r="A236">
            <v>382</v>
          </cell>
        </row>
        <row r="237">
          <cell r="A237">
            <v>381</v>
          </cell>
        </row>
        <row r="238">
          <cell r="A238">
            <v>380</v>
          </cell>
        </row>
        <row r="239">
          <cell r="A239">
            <v>379</v>
          </cell>
        </row>
        <row r="240">
          <cell r="A240">
            <v>378</v>
          </cell>
        </row>
        <row r="241">
          <cell r="A241">
            <v>377</v>
          </cell>
        </row>
        <row r="242">
          <cell r="A242">
            <v>376</v>
          </cell>
        </row>
        <row r="243">
          <cell r="A243">
            <v>375</v>
          </cell>
        </row>
        <row r="244">
          <cell r="A244">
            <v>374</v>
          </cell>
        </row>
        <row r="245">
          <cell r="A245">
            <v>373</v>
          </cell>
        </row>
        <row r="246">
          <cell r="A246">
            <v>372</v>
          </cell>
        </row>
        <row r="247">
          <cell r="A247">
            <v>371</v>
          </cell>
        </row>
        <row r="248">
          <cell r="A248">
            <v>370</v>
          </cell>
        </row>
        <row r="249">
          <cell r="A249">
            <v>369</v>
          </cell>
        </row>
        <row r="250">
          <cell r="A250">
            <v>368</v>
          </cell>
        </row>
        <row r="251">
          <cell r="A251">
            <v>367</v>
          </cell>
        </row>
        <row r="252">
          <cell r="A252">
            <v>366</v>
          </cell>
        </row>
        <row r="253">
          <cell r="A253">
            <v>365</v>
          </cell>
        </row>
        <row r="254">
          <cell r="A254">
            <v>364</v>
          </cell>
        </row>
        <row r="255">
          <cell r="A255">
            <v>363</v>
          </cell>
        </row>
        <row r="256">
          <cell r="A256">
            <v>362</v>
          </cell>
        </row>
        <row r="257">
          <cell r="A257">
            <v>361</v>
          </cell>
        </row>
        <row r="258">
          <cell r="A258">
            <v>360</v>
          </cell>
        </row>
        <row r="259">
          <cell r="A259">
            <v>359</v>
          </cell>
        </row>
        <row r="260">
          <cell r="A260">
            <v>358</v>
          </cell>
        </row>
        <row r="261">
          <cell r="A261">
            <v>357</v>
          </cell>
        </row>
        <row r="262">
          <cell r="A262">
            <v>356</v>
          </cell>
        </row>
        <row r="263">
          <cell r="A263">
            <v>355</v>
          </cell>
        </row>
        <row r="264">
          <cell r="A264">
            <v>354</v>
          </cell>
        </row>
        <row r="265">
          <cell r="A265">
            <v>353</v>
          </cell>
        </row>
        <row r="266">
          <cell r="A266">
            <v>352</v>
          </cell>
        </row>
        <row r="267">
          <cell r="A267">
            <v>351</v>
          </cell>
        </row>
        <row r="268">
          <cell r="A268">
            <v>350</v>
          </cell>
        </row>
        <row r="269">
          <cell r="A269">
            <v>349</v>
          </cell>
        </row>
        <row r="270">
          <cell r="A270">
            <v>348</v>
          </cell>
        </row>
        <row r="271">
          <cell r="A271">
            <v>347</v>
          </cell>
        </row>
        <row r="272">
          <cell r="A272">
            <v>346</v>
          </cell>
        </row>
        <row r="273">
          <cell r="A273">
            <v>345</v>
          </cell>
        </row>
        <row r="274">
          <cell r="A274">
            <v>344</v>
          </cell>
        </row>
        <row r="275">
          <cell r="A275">
            <v>343</v>
          </cell>
        </row>
        <row r="276">
          <cell r="A276">
            <v>342</v>
          </cell>
        </row>
        <row r="277">
          <cell r="A277">
            <v>341</v>
          </cell>
        </row>
        <row r="278">
          <cell r="A278">
            <v>340</v>
          </cell>
        </row>
        <row r="279">
          <cell r="A279">
            <v>339</v>
          </cell>
        </row>
        <row r="280">
          <cell r="A280">
            <v>338</v>
          </cell>
        </row>
        <row r="281">
          <cell r="A281">
            <v>337</v>
          </cell>
        </row>
        <row r="282">
          <cell r="A282">
            <v>336</v>
          </cell>
        </row>
        <row r="283">
          <cell r="A283">
            <v>335</v>
          </cell>
        </row>
        <row r="284">
          <cell r="A284">
            <v>334</v>
          </cell>
        </row>
        <row r="285">
          <cell r="A285">
            <v>333</v>
          </cell>
        </row>
        <row r="286">
          <cell r="A286">
            <v>332</v>
          </cell>
        </row>
        <row r="287">
          <cell r="A287">
            <v>331</v>
          </cell>
        </row>
        <row r="288">
          <cell r="A288">
            <v>330</v>
          </cell>
        </row>
        <row r="289">
          <cell r="A289">
            <v>329</v>
          </cell>
        </row>
        <row r="290">
          <cell r="A290">
            <v>328</v>
          </cell>
        </row>
        <row r="291">
          <cell r="A291">
            <v>327</v>
          </cell>
        </row>
        <row r="292">
          <cell r="A292">
            <v>326</v>
          </cell>
        </row>
        <row r="293">
          <cell r="A293">
            <v>325</v>
          </cell>
        </row>
        <row r="294">
          <cell r="A294">
            <v>324</v>
          </cell>
        </row>
        <row r="295">
          <cell r="A295">
            <v>323</v>
          </cell>
        </row>
        <row r="296">
          <cell r="A296">
            <v>322</v>
          </cell>
        </row>
        <row r="297">
          <cell r="A297">
            <v>321</v>
          </cell>
        </row>
        <row r="298">
          <cell r="A298">
            <v>320</v>
          </cell>
        </row>
        <row r="299">
          <cell r="A299">
            <v>319</v>
          </cell>
        </row>
        <row r="300">
          <cell r="A300">
            <v>318</v>
          </cell>
        </row>
        <row r="301">
          <cell r="A301">
            <v>317</v>
          </cell>
        </row>
        <row r="302">
          <cell r="A302">
            <v>316</v>
          </cell>
        </row>
        <row r="303">
          <cell r="A303">
            <v>315</v>
          </cell>
        </row>
        <row r="304">
          <cell r="A304">
            <v>314</v>
          </cell>
        </row>
        <row r="305">
          <cell r="A305">
            <v>313</v>
          </cell>
        </row>
        <row r="306">
          <cell r="A306">
            <v>312</v>
          </cell>
        </row>
        <row r="307">
          <cell r="A307">
            <v>311</v>
          </cell>
        </row>
        <row r="308">
          <cell r="A308">
            <v>310</v>
          </cell>
        </row>
        <row r="309">
          <cell r="A309">
            <v>309</v>
          </cell>
        </row>
        <row r="310">
          <cell r="A310">
            <v>308</v>
          </cell>
        </row>
        <row r="311">
          <cell r="A311">
            <v>307</v>
          </cell>
        </row>
        <row r="312">
          <cell r="A312">
            <v>306</v>
          </cell>
        </row>
        <row r="313">
          <cell r="A313">
            <v>305</v>
          </cell>
        </row>
        <row r="314">
          <cell r="A314">
            <v>304</v>
          </cell>
        </row>
        <row r="315">
          <cell r="A315">
            <v>303</v>
          </cell>
        </row>
        <row r="316">
          <cell r="A316">
            <v>302</v>
          </cell>
        </row>
        <row r="317">
          <cell r="A317">
            <v>301</v>
          </cell>
        </row>
        <row r="318">
          <cell r="A318">
            <v>300</v>
          </cell>
        </row>
        <row r="319">
          <cell r="A319">
            <v>299</v>
          </cell>
        </row>
        <row r="320">
          <cell r="A320">
            <v>298</v>
          </cell>
        </row>
        <row r="321">
          <cell r="A321">
            <v>297</v>
          </cell>
        </row>
        <row r="322">
          <cell r="A322">
            <v>296</v>
          </cell>
        </row>
        <row r="323">
          <cell r="A323">
            <v>295</v>
          </cell>
        </row>
        <row r="324">
          <cell r="A324">
            <v>294</v>
          </cell>
        </row>
        <row r="325">
          <cell r="A325">
            <v>293</v>
          </cell>
        </row>
        <row r="326">
          <cell r="A326">
            <v>292</v>
          </cell>
        </row>
        <row r="327">
          <cell r="A327">
            <v>291</v>
          </cell>
        </row>
        <row r="328">
          <cell r="A328">
            <v>290</v>
          </cell>
        </row>
        <row r="329">
          <cell r="A329">
            <v>289</v>
          </cell>
        </row>
        <row r="330">
          <cell r="A330">
            <v>288</v>
          </cell>
        </row>
        <row r="331">
          <cell r="A331">
            <v>287</v>
          </cell>
        </row>
        <row r="332">
          <cell r="A332">
            <v>286</v>
          </cell>
        </row>
        <row r="333">
          <cell r="A333">
            <v>285</v>
          </cell>
        </row>
        <row r="334">
          <cell r="A334">
            <v>284</v>
          </cell>
        </row>
        <row r="335">
          <cell r="A335">
            <v>283</v>
          </cell>
        </row>
        <row r="336">
          <cell r="A336">
            <v>282</v>
          </cell>
        </row>
        <row r="337">
          <cell r="A337">
            <v>281</v>
          </cell>
        </row>
        <row r="338">
          <cell r="A338">
            <v>280</v>
          </cell>
        </row>
        <row r="339">
          <cell r="A339">
            <v>279</v>
          </cell>
        </row>
        <row r="340">
          <cell r="A340">
            <v>278</v>
          </cell>
        </row>
        <row r="341">
          <cell r="A341">
            <v>277</v>
          </cell>
        </row>
        <row r="342">
          <cell r="A342">
            <v>276</v>
          </cell>
        </row>
        <row r="343">
          <cell r="A343">
            <v>275</v>
          </cell>
        </row>
        <row r="344">
          <cell r="A344">
            <v>274</v>
          </cell>
        </row>
        <row r="345">
          <cell r="A345">
            <v>273</v>
          </cell>
        </row>
        <row r="346">
          <cell r="A346">
            <v>272</v>
          </cell>
        </row>
        <row r="347">
          <cell r="A347">
            <v>271</v>
          </cell>
        </row>
        <row r="348">
          <cell r="A348">
            <v>270</v>
          </cell>
        </row>
        <row r="349">
          <cell r="A349">
            <v>269</v>
          </cell>
        </row>
        <row r="350">
          <cell r="A350">
            <v>268</v>
          </cell>
        </row>
        <row r="351">
          <cell r="A351">
            <v>267</v>
          </cell>
        </row>
        <row r="352">
          <cell r="A352">
            <v>266</v>
          </cell>
        </row>
        <row r="353">
          <cell r="A353">
            <v>265</v>
          </cell>
        </row>
        <row r="354">
          <cell r="A354">
            <v>264</v>
          </cell>
        </row>
        <row r="355">
          <cell r="A355">
            <v>263</v>
          </cell>
        </row>
        <row r="356">
          <cell r="A356">
            <v>262</v>
          </cell>
        </row>
        <row r="357">
          <cell r="A357">
            <v>261</v>
          </cell>
        </row>
        <row r="358">
          <cell r="A358">
            <v>260</v>
          </cell>
        </row>
        <row r="359">
          <cell r="A359">
            <v>259</v>
          </cell>
        </row>
        <row r="360">
          <cell r="A360">
            <v>258</v>
          </cell>
        </row>
        <row r="361">
          <cell r="A361">
            <v>257</v>
          </cell>
        </row>
        <row r="362">
          <cell r="A362">
            <v>256</v>
          </cell>
        </row>
        <row r="363">
          <cell r="A363">
            <v>255</v>
          </cell>
        </row>
        <row r="364">
          <cell r="A364">
            <v>254</v>
          </cell>
        </row>
        <row r="365">
          <cell r="A365">
            <v>253</v>
          </cell>
        </row>
        <row r="366">
          <cell r="A366">
            <v>252</v>
          </cell>
        </row>
        <row r="367">
          <cell r="A367">
            <v>251</v>
          </cell>
        </row>
        <row r="368">
          <cell r="A368">
            <v>250</v>
          </cell>
        </row>
        <row r="369">
          <cell r="A369">
            <v>249</v>
          </cell>
        </row>
        <row r="370">
          <cell r="A370">
            <v>248</v>
          </cell>
        </row>
        <row r="371">
          <cell r="A371">
            <v>247</v>
          </cell>
        </row>
        <row r="372">
          <cell r="A372">
            <v>246</v>
          </cell>
        </row>
        <row r="373">
          <cell r="A373">
            <v>245</v>
          </cell>
        </row>
        <row r="374">
          <cell r="A374">
            <v>244</v>
          </cell>
        </row>
        <row r="375">
          <cell r="A375">
            <v>243</v>
          </cell>
        </row>
        <row r="376">
          <cell r="A376">
            <v>242</v>
          </cell>
        </row>
        <row r="377">
          <cell r="A377">
            <v>241</v>
          </cell>
        </row>
        <row r="378">
          <cell r="A378">
            <v>240</v>
          </cell>
        </row>
        <row r="379">
          <cell r="A379">
            <v>239</v>
          </cell>
        </row>
        <row r="380">
          <cell r="A380">
            <v>238</v>
          </cell>
        </row>
        <row r="381">
          <cell r="A381">
            <v>237</v>
          </cell>
        </row>
        <row r="382">
          <cell r="A382">
            <v>236</v>
          </cell>
        </row>
        <row r="383">
          <cell r="A383">
            <v>235</v>
          </cell>
        </row>
        <row r="384">
          <cell r="A384">
            <v>234</v>
          </cell>
        </row>
        <row r="385">
          <cell r="A385">
            <v>233</v>
          </cell>
        </row>
        <row r="386">
          <cell r="A386">
            <v>232</v>
          </cell>
        </row>
        <row r="387">
          <cell r="A387">
            <v>231</v>
          </cell>
        </row>
        <row r="388">
          <cell r="A388">
            <v>230</v>
          </cell>
        </row>
        <row r="389">
          <cell r="A389">
            <v>229</v>
          </cell>
        </row>
        <row r="390">
          <cell r="A390">
            <v>228</v>
          </cell>
        </row>
        <row r="391">
          <cell r="A391">
            <v>227</v>
          </cell>
        </row>
        <row r="392">
          <cell r="A392">
            <v>226</v>
          </cell>
        </row>
        <row r="393">
          <cell r="A393">
            <v>225</v>
          </cell>
        </row>
        <row r="394">
          <cell r="A394">
            <v>224</v>
          </cell>
        </row>
        <row r="395">
          <cell r="A395">
            <v>223</v>
          </cell>
        </row>
        <row r="396">
          <cell r="A396">
            <v>222</v>
          </cell>
        </row>
        <row r="397">
          <cell r="A397">
            <v>221</v>
          </cell>
        </row>
        <row r="398">
          <cell r="A398">
            <v>220</v>
          </cell>
        </row>
        <row r="399">
          <cell r="A399">
            <v>219</v>
          </cell>
        </row>
        <row r="400">
          <cell r="A400">
            <v>218</v>
          </cell>
        </row>
        <row r="401">
          <cell r="A401">
            <v>217</v>
          </cell>
        </row>
        <row r="402">
          <cell r="A402">
            <v>216</v>
          </cell>
        </row>
        <row r="403">
          <cell r="A403">
            <v>215</v>
          </cell>
        </row>
        <row r="404">
          <cell r="A404">
            <v>214</v>
          </cell>
        </row>
        <row r="405">
          <cell r="A405">
            <v>213</v>
          </cell>
        </row>
        <row r="406">
          <cell r="A406">
            <v>212</v>
          </cell>
        </row>
        <row r="407">
          <cell r="A407">
            <v>211</v>
          </cell>
        </row>
        <row r="408">
          <cell r="A408">
            <v>210</v>
          </cell>
        </row>
        <row r="409">
          <cell r="A409">
            <v>209</v>
          </cell>
        </row>
        <row r="410">
          <cell r="A410">
            <v>208</v>
          </cell>
        </row>
        <row r="411">
          <cell r="A411">
            <v>207</v>
          </cell>
        </row>
        <row r="412">
          <cell r="A412">
            <v>206</v>
          </cell>
        </row>
        <row r="413">
          <cell r="A413">
            <v>205</v>
          </cell>
        </row>
        <row r="414">
          <cell r="A414">
            <v>204</v>
          </cell>
        </row>
        <row r="415">
          <cell r="A415">
            <v>203</v>
          </cell>
        </row>
        <row r="416">
          <cell r="A416">
            <v>202</v>
          </cell>
        </row>
        <row r="417">
          <cell r="A417">
            <v>201</v>
          </cell>
        </row>
        <row r="418">
          <cell r="A418">
            <v>200</v>
          </cell>
        </row>
        <row r="419">
          <cell r="A419">
            <v>199</v>
          </cell>
        </row>
        <row r="420">
          <cell r="A420">
            <v>198</v>
          </cell>
        </row>
        <row r="421">
          <cell r="A421">
            <v>197</v>
          </cell>
        </row>
        <row r="422">
          <cell r="A422">
            <v>196</v>
          </cell>
        </row>
        <row r="423">
          <cell r="A423">
            <v>195</v>
          </cell>
        </row>
        <row r="424">
          <cell r="A424">
            <v>194</v>
          </cell>
        </row>
        <row r="425">
          <cell r="A425">
            <v>193</v>
          </cell>
        </row>
        <row r="426">
          <cell r="A426">
            <v>192</v>
          </cell>
        </row>
        <row r="427">
          <cell r="A427">
            <v>191</v>
          </cell>
        </row>
        <row r="428">
          <cell r="A428">
            <v>190</v>
          </cell>
        </row>
        <row r="429">
          <cell r="A429">
            <v>189</v>
          </cell>
        </row>
        <row r="430">
          <cell r="A430">
            <v>188</v>
          </cell>
        </row>
        <row r="431">
          <cell r="A431">
            <v>187</v>
          </cell>
        </row>
        <row r="432">
          <cell r="A432">
            <v>186</v>
          </cell>
        </row>
        <row r="433">
          <cell r="A433">
            <v>185</v>
          </cell>
        </row>
        <row r="434">
          <cell r="A434">
            <v>184</v>
          </cell>
        </row>
        <row r="435">
          <cell r="A435">
            <v>183</v>
          </cell>
        </row>
        <row r="436">
          <cell r="A436">
            <v>182</v>
          </cell>
        </row>
        <row r="437">
          <cell r="A437">
            <v>181</v>
          </cell>
        </row>
        <row r="438">
          <cell r="A438">
            <v>180</v>
          </cell>
        </row>
        <row r="439">
          <cell r="A439">
            <v>179</v>
          </cell>
        </row>
        <row r="440">
          <cell r="A440">
            <v>178</v>
          </cell>
        </row>
        <row r="441">
          <cell r="A441">
            <v>177</v>
          </cell>
        </row>
        <row r="442">
          <cell r="A442">
            <v>176</v>
          </cell>
        </row>
        <row r="443">
          <cell r="A443">
            <v>175</v>
          </cell>
        </row>
        <row r="444">
          <cell r="A444">
            <v>174</v>
          </cell>
        </row>
        <row r="445">
          <cell r="A445">
            <v>173</v>
          </cell>
        </row>
        <row r="446">
          <cell r="A446">
            <v>172</v>
          </cell>
        </row>
        <row r="447">
          <cell r="A447">
            <v>171</v>
          </cell>
        </row>
        <row r="448">
          <cell r="A448">
            <v>170</v>
          </cell>
        </row>
        <row r="449">
          <cell r="A449">
            <v>169</v>
          </cell>
        </row>
        <row r="450">
          <cell r="A450">
            <v>168</v>
          </cell>
        </row>
        <row r="451">
          <cell r="A451">
            <v>167</v>
          </cell>
        </row>
        <row r="452">
          <cell r="A452">
            <v>166</v>
          </cell>
        </row>
        <row r="453">
          <cell r="A453">
            <v>165</v>
          </cell>
        </row>
        <row r="454">
          <cell r="A454">
            <v>164</v>
          </cell>
        </row>
        <row r="455">
          <cell r="A455">
            <v>163</v>
          </cell>
        </row>
        <row r="456">
          <cell r="A456">
            <v>162</v>
          </cell>
        </row>
        <row r="457">
          <cell r="A457">
            <v>161</v>
          </cell>
        </row>
        <row r="458">
          <cell r="A458">
            <v>160</v>
          </cell>
        </row>
        <row r="459">
          <cell r="A459">
            <v>159</v>
          </cell>
        </row>
        <row r="460">
          <cell r="A460">
            <v>158</v>
          </cell>
        </row>
        <row r="461">
          <cell r="A461">
            <v>157</v>
          </cell>
        </row>
        <row r="462">
          <cell r="A462">
            <v>156</v>
          </cell>
        </row>
        <row r="463">
          <cell r="A463">
            <v>155</v>
          </cell>
        </row>
        <row r="464">
          <cell r="A464">
            <v>154</v>
          </cell>
        </row>
        <row r="465">
          <cell r="A465">
            <v>153</v>
          </cell>
        </row>
        <row r="466">
          <cell r="A466">
            <v>152</v>
          </cell>
        </row>
        <row r="467">
          <cell r="A467">
            <v>151</v>
          </cell>
        </row>
        <row r="468">
          <cell r="A468">
            <v>150</v>
          </cell>
        </row>
        <row r="469">
          <cell r="A469">
            <v>149</v>
          </cell>
        </row>
        <row r="470">
          <cell r="A470">
            <v>148</v>
          </cell>
        </row>
        <row r="471">
          <cell r="A471">
            <v>147</v>
          </cell>
        </row>
        <row r="472">
          <cell r="A472">
            <v>146</v>
          </cell>
        </row>
        <row r="473">
          <cell r="A473">
            <v>145</v>
          </cell>
        </row>
        <row r="474">
          <cell r="A474">
            <v>144</v>
          </cell>
        </row>
        <row r="475">
          <cell r="A475">
            <v>143</v>
          </cell>
        </row>
        <row r="476">
          <cell r="A476">
            <v>142</v>
          </cell>
        </row>
        <row r="477">
          <cell r="A477">
            <v>141</v>
          </cell>
        </row>
        <row r="478">
          <cell r="A478">
            <v>140</v>
          </cell>
        </row>
        <row r="479">
          <cell r="A479">
            <v>139</v>
          </cell>
        </row>
        <row r="480">
          <cell r="A480">
            <v>138</v>
          </cell>
        </row>
        <row r="481">
          <cell r="A481">
            <v>137</v>
          </cell>
        </row>
        <row r="482">
          <cell r="A482">
            <v>136</v>
          </cell>
        </row>
        <row r="483">
          <cell r="A483">
            <v>135</v>
          </cell>
        </row>
        <row r="484">
          <cell r="A484">
            <v>134</v>
          </cell>
        </row>
        <row r="485">
          <cell r="A485">
            <v>133</v>
          </cell>
        </row>
        <row r="486">
          <cell r="A486">
            <v>132</v>
          </cell>
        </row>
        <row r="487">
          <cell r="A487">
            <v>131</v>
          </cell>
        </row>
        <row r="488">
          <cell r="A488">
            <v>130</v>
          </cell>
        </row>
        <row r="489">
          <cell r="A489">
            <v>129</v>
          </cell>
        </row>
        <row r="490">
          <cell r="A490">
            <v>128</v>
          </cell>
        </row>
        <row r="491">
          <cell r="A491">
            <v>127</v>
          </cell>
        </row>
        <row r="492">
          <cell r="A492">
            <v>126</v>
          </cell>
        </row>
        <row r="493">
          <cell r="A493">
            <v>125</v>
          </cell>
        </row>
        <row r="494">
          <cell r="A494">
            <v>124</v>
          </cell>
        </row>
        <row r="495">
          <cell r="A495">
            <v>123</v>
          </cell>
        </row>
        <row r="496">
          <cell r="A496">
            <v>122</v>
          </cell>
        </row>
        <row r="497">
          <cell r="A497">
            <v>121</v>
          </cell>
        </row>
        <row r="498">
          <cell r="A498">
            <v>120</v>
          </cell>
        </row>
        <row r="499">
          <cell r="A499">
            <v>119</v>
          </cell>
        </row>
        <row r="500">
          <cell r="A500">
            <v>118</v>
          </cell>
        </row>
        <row r="501">
          <cell r="A501">
            <v>117</v>
          </cell>
        </row>
        <row r="502">
          <cell r="A502">
            <v>116</v>
          </cell>
        </row>
        <row r="503">
          <cell r="A503">
            <v>115</v>
          </cell>
        </row>
        <row r="504">
          <cell r="A504">
            <v>114</v>
          </cell>
        </row>
        <row r="505">
          <cell r="A505">
            <v>113</v>
          </cell>
        </row>
        <row r="506">
          <cell r="A506">
            <v>112</v>
          </cell>
        </row>
        <row r="507">
          <cell r="A507">
            <v>111</v>
          </cell>
        </row>
        <row r="508">
          <cell r="A508">
            <v>110</v>
          </cell>
        </row>
        <row r="509">
          <cell r="A509">
            <v>109</v>
          </cell>
        </row>
        <row r="510">
          <cell r="A510">
            <v>108</v>
          </cell>
        </row>
        <row r="511">
          <cell r="A511">
            <v>107</v>
          </cell>
        </row>
        <row r="512">
          <cell r="A512">
            <v>106</v>
          </cell>
        </row>
        <row r="513">
          <cell r="A513">
            <v>105</v>
          </cell>
        </row>
        <row r="514">
          <cell r="A514">
            <v>104</v>
          </cell>
        </row>
        <row r="515">
          <cell r="A515">
            <v>103</v>
          </cell>
        </row>
        <row r="516">
          <cell r="A516">
            <v>102</v>
          </cell>
        </row>
        <row r="517">
          <cell r="A517">
            <v>101</v>
          </cell>
        </row>
        <row r="518">
          <cell r="A518">
            <v>100</v>
          </cell>
        </row>
        <row r="519">
          <cell r="A519">
            <v>99</v>
          </cell>
        </row>
        <row r="520">
          <cell r="A520">
            <v>98</v>
          </cell>
        </row>
        <row r="521">
          <cell r="A521">
            <v>97</v>
          </cell>
        </row>
        <row r="522">
          <cell r="A522">
            <v>96</v>
          </cell>
        </row>
        <row r="523">
          <cell r="A523">
            <v>95</v>
          </cell>
        </row>
        <row r="524">
          <cell r="A524">
            <v>94</v>
          </cell>
        </row>
        <row r="525">
          <cell r="A525">
            <v>93</v>
          </cell>
        </row>
        <row r="526">
          <cell r="A526">
            <v>92</v>
          </cell>
        </row>
        <row r="527">
          <cell r="A527">
            <v>91</v>
          </cell>
        </row>
        <row r="528">
          <cell r="A528">
            <v>90</v>
          </cell>
        </row>
        <row r="529">
          <cell r="A529">
            <v>89</v>
          </cell>
        </row>
        <row r="530">
          <cell r="A530">
            <v>88</v>
          </cell>
        </row>
        <row r="531">
          <cell r="A531">
            <v>87</v>
          </cell>
        </row>
        <row r="532">
          <cell r="A532">
            <v>86</v>
          </cell>
        </row>
        <row r="533">
          <cell r="A533">
            <v>85</v>
          </cell>
        </row>
        <row r="534">
          <cell r="A534">
            <v>84</v>
          </cell>
        </row>
        <row r="535">
          <cell r="A535">
            <v>83</v>
          </cell>
        </row>
        <row r="536">
          <cell r="A536">
            <v>82</v>
          </cell>
        </row>
        <row r="537">
          <cell r="A537">
            <v>81</v>
          </cell>
        </row>
        <row r="538">
          <cell r="A538">
            <v>80</v>
          </cell>
        </row>
        <row r="539">
          <cell r="A539">
            <v>79</v>
          </cell>
        </row>
        <row r="540">
          <cell r="A540">
            <v>78</v>
          </cell>
        </row>
        <row r="541">
          <cell r="A541">
            <v>77</v>
          </cell>
        </row>
        <row r="542">
          <cell r="A542">
            <v>76</v>
          </cell>
        </row>
        <row r="543">
          <cell r="A543">
            <v>75</v>
          </cell>
        </row>
        <row r="544">
          <cell r="A544">
            <v>74</v>
          </cell>
        </row>
        <row r="545">
          <cell r="A545">
            <v>73</v>
          </cell>
        </row>
        <row r="546">
          <cell r="A546">
            <v>72</v>
          </cell>
        </row>
        <row r="547">
          <cell r="A547">
            <v>71</v>
          </cell>
        </row>
        <row r="548">
          <cell r="A548">
            <v>70</v>
          </cell>
        </row>
        <row r="549">
          <cell r="A549">
            <v>69</v>
          </cell>
        </row>
        <row r="550">
          <cell r="A550">
            <v>68</v>
          </cell>
        </row>
        <row r="551">
          <cell r="A551">
            <v>67</v>
          </cell>
        </row>
        <row r="552">
          <cell r="A552">
            <v>66</v>
          </cell>
        </row>
        <row r="553">
          <cell r="A553">
            <v>65</v>
          </cell>
        </row>
        <row r="554">
          <cell r="A554">
            <v>64</v>
          </cell>
        </row>
        <row r="555">
          <cell r="A555">
            <v>63</v>
          </cell>
        </row>
        <row r="556">
          <cell r="A556">
            <v>62</v>
          </cell>
        </row>
        <row r="557">
          <cell r="A557">
            <v>61</v>
          </cell>
        </row>
        <row r="558">
          <cell r="A558">
            <v>60</v>
          </cell>
        </row>
        <row r="559">
          <cell r="A559">
            <v>59</v>
          </cell>
        </row>
        <row r="560">
          <cell r="A560">
            <v>58</v>
          </cell>
        </row>
        <row r="561">
          <cell r="A561">
            <v>57</v>
          </cell>
        </row>
        <row r="562">
          <cell r="A562">
            <v>56</v>
          </cell>
        </row>
        <row r="563">
          <cell r="A563">
            <v>55</v>
          </cell>
        </row>
        <row r="564">
          <cell r="A564">
            <v>54</v>
          </cell>
        </row>
        <row r="565">
          <cell r="A565">
            <v>53</v>
          </cell>
        </row>
        <row r="566">
          <cell r="A566">
            <v>52</v>
          </cell>
        </row>
        <row r="567">
          <cell r="A567">
            <v>51</v>
          </cell>
        </row>
        <row r="568">
          <cell r="A568">
            <v>50</v>
          </cell>
        </row>
        <row r="569">
          <cell r="A569">
            <v>49</v>
          </cell>
        </row>
        <row r="570">
          <cell r="A570">
            <v>48</v>
          </cell>
        </row>
        <row r="571">
          <cell r="A571">
            <v>47</v>
          </cell>
        </row>
        <row r="572">
          <cell r="A572">
            <v>46</v>
          </cell>
        </row>
        <row r="573">
          <cell r="A573">
            <v>45</v>
          </cell>
        </row>
        <row r="574">
          <cell r="A574">
            <v>44</v>
          </cell>
        </row>
        <row r="575">
          <cell r="A575">
            <v>43</v>
          </cell>
        </row>
        <row r="576">
          <cell r="A576">
            <v>42</v>
          </cell>
        </row>
        <row r="577">
          <cell r="A577">
            <v>41</v>
          </cell>
        </row>
        <row r="578">
          <cell r="A578">
            <v>40</v>
          </cell>
        </row>
        <row r="579">
          <cell r="A579">
            <v>39</v>
          </cell>
        </row>
        <row r="580">
          <cell r="A580">
            <v>38</v>
          </cell>
        </row>
        <row r="581">
          <cell r="A581">
            <v>37</v>
          </cell>
        </row>
        <row r="582">
          <cell r="A582">
            <v>36</v>
          </cell>
        </row>
        <row r="583">
          <cell r="A583">
            <v>35</v>
          </cell>
        </row>
        <row r="584">
          <cell r="A584">
            <v>34</v>
          </cell>
        </row>
        <row r="585">
          <cell r="A585">
            <v>33</v>
          </cell>
        </row>
        <row r="586">
          <cell r="A586">
            <v>32</v>
          </cell>
        </row>
        <row r="587">
          <cell r="A587">
            <v>31</v>
          </cell>
        </row>
        <row r="588">
          <cell r="A588">
            <v>30</v>
          </cell>
        </row>
        <row r="589">
          <cell r="A589">
            <v>29</v>
          </cell>
        </row>
        <row r="590">
          <cell r="A590">
            <v>28</v>
          </cell>
        </row>
        <row r="591">
          <cell r="A591">
            <v>27</v>
          </cell>
        </row>
        <row r="592">
          <cell r="A592">
            <v>26</v>
          </cell>
        </row>
        <row r="593">
          <cell r="A593">
            <v>25</v>
          </cell>
        </row>
        <row r="594">
          <cell r="A594">
            <v>24</v>
          </cell>
        </row>
        <row r="595">
          <cell r="A595">
            <v>23</v>
          </cell>
        </row>
        <row r="596">
          <cell r="A596">
            <v>22</v>
          </cell>
        </row>
        <row r="597">
          <cell r="A597">
            <v>21</v>
          </cell>
        </row>
        <row r="598">
          <cell r="A598">
            <v>20</v>
          </cell>
        </row>
        <row r="599">
          <cell r="A599">
            <v>19</v>
          </cell>
        </row>
        <row r="600">
          <cell r="A600">
            <v>18</v>
          </cell>
        </row>
        <row r="601">
          <cell r="A601">
            <v>17</v>
          </cell>
        </row>
        <row r="602">
          <cell r="A602">
            <v>16</v>
          </cell>
        </row>
        <row r="603">
          <cell r="A603">
            <v>15</v>
          </cell>
        </row>
        <row r="604">
          <cell r="A604">
            <v>14</v>
          </cell>
        </row>
        <row r="605">
          <cell r="A605">
            <v>13</v>
          </cell>
        </row>
        <row r="606">
          <cell r="A606">
            <v>12</v>
          </cell>
        </row>
        <row r="607">
          <cell r="A607">
            <v>11</v>
          </cell>
        </row>
        <row r="608">
          <cell r="A608">
            <v>10</v>
          </cell>
        </row>
        <row r="609">
          <cell r="A609">
            <v>9</v>
          </cell>
        </row>
        <row r="610">
          <cell r="A610">
            <v>8</v>
          </cell>
        </row>
        <row r="611">
          <cell r="A611">
            <v>7</v>
          </cell>
        </row>
        <row r="612">
          <cell r="A612">
            <v>6</v>
          </cell>
        </row>
        <row r="613">
          <cell r="A613">
            <v>5</v>
          </cell>
        </row>
        <row r="614">
          <cell r="A614">
            <v>4</v>
          </cell>
        </row>
        <row r="615">
          <cell r="A615">
            <v>3</v>
          </cell>
        </row>
        <row r="616">
          <cell r="A616">
            <v>2</v>
          </cell>
        </row>
        <row r="617">
          <cell r="A617">
            <v>1</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gnition Tracker"/>
      <sheetName val="Sheet1"/>
      <sheetName val="Wildfire Mitigation Plan"/>
      <sheetName val="2014-2020 CPUC Reportable"/>
      <sheetName val="WSD Summary"/>
      <sheetName val="CWSP Summary"/>
      <sheetName val="Dropdowns"/>
      <sheetName val="City_County"/>
    </sheetNames>
    <sheetDataSet>
      <sheetData sheetId="0">
        <row r="1">
          <cell r="A1" t="str">
            <v>Index No.</v>
          </cell>
          <cell r="B1" t="str">
            <v>Reviewed By (LAN ID)</v>
          </cell>
          <cell r="C1" t="str">
            <v>Review Status</v>
          </cell>
          <cell r="D1" t="str">
            <v>Review Complete Date</v>
          </cell>
          <cell r="E1" t="str">
            <v>Review Update</v>
          </cell>
          <cell r="F1" t="str">
            <v>Reviewer Notes</v>
          </cell>
          <cell r="G1" t="str">
            <v>Folder URL</v>
          </cell>
          <cell r="H1" t="str">
            <v>1--</v>
          </cell>
          <cell r="I1" t="str">
            <v>Error Found</v>
          </cell>
          <cell r="J1" t="str">
            <v>Error Found By (LAN ID)</v>
          </cell>
          <cell r="K1" t="str">
            <v>Error Comment</v>
          </cell>
          <cell r="L1" t="str">
            <v>Date Error Resolved</v>
          </cell>
          <cell r="M1" t="str">
            <v>Fire Incident Report Requested (Y/N)</v>
          </cell>
          <cell r="N1" t="str">
            <v>Fire Incident Report Date Requested</v>
          </cell>
          <cell r="O1" t="str">
            <v>Fire Incident Report Date Received</v>
          </cell>
          <cell r="P1" t="str">
            <v>Fire Agency Contacted</v>
          </cell>
          <cell r="Q1" t="str">
            <v>Fire Agency Contact Information</v>
          </cell>
          <cell r="R1" t="str">
            <v>Fire Agency Request Notes</v>
          </cell>
          <cell r="S1" t="str">
            <v>Fire Report Request Escalation</v>
          </cell>
          <cell r="T1" t="str">
            <v>Troubleman Contacted (Y/N)</v>
          </cell>
          <cell r="U1" t="str">
            <v>Troubleman Date Contacted</v>
          </cell>
          <cell r="V1" t="str">
            <v>Troubleman Date Responded</v>
          </cell>
          <cell r="W1" t="str">
            <v>Troubleman LAN ID</v>
          </cell>
          <cell r="X1" t="str">
            <v>Troubleman Contact Information</v>
          </cell>
          <cell r="Y1" t="str">
            <v>Troubleman Contact Notes</v>
          </cell>
          <cell r="Z1" t="str">
            <v>Troubleman Escalation</v>
          </cell>
          <cell r="AA1" t="str">
            <v>2--</v>
          </cell>
          <cell r="AB1" t="str">
            <v>Create Date</v>
          </cell>
          <cell r="AC1" t="str">
            <v>Create Time</v>
          </cell>
          <cell r="AD1" t="str">
            <v>Outage Date</v>
          </cell>
          <cell r="AE1" t="str">
            <v>Outage Time</v>
          </cell>
          <cell r="AF1" t="str">
            <v>Data Source</v>
          </cell>
          <cell r="AG1" t="str">
            <v>Missed Ignition</v>
          </cell>
          <cell r="AH1" t="str">
            <v>Duplicate</v>
          </cell>
          <cell r="AI1" t="str">
            <v>OIS Number</v>
          </cell>
          <cell r="AJ1" t="str">
            <v>ILIS Number</v>
          </cell>
          <cell r="AK1" t="str">
            <v>TOTL Number</v>
          </cell>
          <cell r="AL1" t="str">
            <v>Field Order ID Number</v>
          </cell>
          <cell r="AM1" t="str">
            <v>SAP EC/LC Notification Number</v>
          </cell>
          <cell r="AN1" t="str">
            <v>Pre-Exisiting EC/LC Notification</v>
          </cell>
          <cell r="AO1" t="str">
            <v>EIR Number</v>
          </cell>
          <cell r="AP1" t="str">
            <v>WSD Ignition Photo</v>
          </cell>
          <cell r="AQ1" t="str">
            <v>3--</v>
          </cell>
          <cell r="AR1" t="str">
            <v>CPUC Reportable Ignition</v>
          </cell>
          <cell r="AS1" t="str">
            <v>Attributable to PG&amp;E Assets</v>
          </cell>
          <cell r="AT1" t="str">
            <v>Burned Material Other Than PG&amp;E Assets</v>
          </cell>
          <cell r="AU1" t="str">
            <v>Fire Greater Than 1 Linear Meter</v>
          </cell>
          <cell r="AV1" t="str">
            <v>Executive Summary</v>
          </cell>
          <cell r="AW1" t="str">
            <v>Ignition Source</v>
          </cell>
          <cell r="AX1" t="str">
            <v>Materials at Origin</v>
          </cell>
          <cell r="AY1" t="str">
            <v>Asset Family - Cause</v>
          </cell>
          <cell r="AZ1" t="str">
            <v>Asset Family - Affected</v>
          </cell>
          <cell r="BA1" t="str">
            <v>Fire Size</v>
          </cell>
          <cell r="BB1" t="str">
            <v>Fire Size - Troubleman Comments</v>
          </cell>
          <cell r="BC1" t="str">
            <v>Wildfire Acreage Burned - Final</v>
          </cell>
          <cell r="BD1" t="str">
            <v>Wildfire Structures Destroyed - Final</v>
          </cell>
          <cell r="BE1" t="str">
            <v>Wildfire Fatalities - Final</v>
          </cell>
          <cell r="BF1" t="str">
            <v>Suspected Initiating Event</v>
          </cell>
          <cell r="BG1" t="str">
            <v>Failure Driver</v>
          </cell>
          <cell r="BH1" t="str">
            <v>Failure Sub-Driver</v>
          </cell>
          <cell r="BI1" t="str">
            <v>Other Companies</v>
          </cell>
          <cell r="BJ1" t="str">
            <v>Type Of Construction</v>
          </cell>
          <cell r="BK1" t="str">
            <v>Primary/Secondary</v>
          </cell>
          <cell r="BL1" t="str">
            <v>Equipment Type Associated to Ignition</v>
          </cell>
          <cell r="BM1" t="str">
            <v>Damaged Equipment</v>
          </cell>
          <cell r="BN1" t="str">
            <v>Asset Number Associated to Ignition</v>
          </cell>
          <cell r="BO1" t="str">
            <v>4--</v>
          </cell>
          <cell r="BP1" t="str">
            <v>HFTD</v>
          </cell>
          <cell r="BQ1" t="str">
            <v>Fire Latitude</v>
          </cell>
          <cell r="BR1" t="str">
            <v>Fire Longitude</v>
          </cell>
          <cell r="BS1" t="str">
            <v>County</v>
          </cell>
          <cell r="BT1" t="str">
            <v>Circuit</v>
          </cell>
          <cell r="BU1" t="str">
            <v>Nominal Voltage</v>
          </cell>
          <cell r="BV1" t="str">
            <v>Fire Supressing Agency</v>
          </cell>
          <cell r="BW1" t="str">
            <v>Land Use at Origin</v>
          </cell>
          <cell r="BX1" t="str">
            <v>Fuel Bed Description</v>
          </cell>
          <cell r="BY1" t="str">
            <v>Incident Name (If Applicable)</v>
          </cell>
          <cell r="BZ1" t="str">
            <v>High Winds Warning (Y/N)</v>
          </cell>
          <cell r="CA1" t="str">
            <v>Red Flag Warning (Y/N)</v>
          </cell>
          <cell r="CB1" t="str">
            <v>Red Flag Issued (UTC)</v>
          </cell>
          <cell r="CC1" t="str">
            <v>Red Flag Expired (UTC)</v>
          </cell>
          <cell r="CD1" t="str">
            <v>5--</v>
          </cell>
          <cell r="CE1" t="str">
            <v>Vegetation Latitude</v>
          </cell>
          <cell r="CF1" t="str">
            <v>Vegetation Longitude</v>
          </cell>
          <cell r="CG1" t="str">
            <v>Last Vegetation Inspection Date</v>
          </cell>
          <cell r="CH1" t="str">
            <v>Vegetation Failure Cause</v>
          </cell>
          <cell r="CI1" t="str">
            <v>Vegetation Failure Reason</v>
          </cell>
          <cell r="CJ1" t="str">
            <v>Tree Species</v>
          </cell>
          <cell r="CK1" t="str">
            <v>Tree Height</v>
          </cell>
          <cell r="CL1" t="str">
            <v>Diameter at Breast Height</v>
          </cell>
          <cell r="CM1" t="str">
            <v>Tree Distance</v>
          </cell>
          <cell r="CN1" t="str">
            <v>Tree Lean</v>
          </cell>
          <cell r="CO1" t="str">
            <v>Tree Health</v>
          </cell>
          <cell r="CP1" t="str">
            <v>Tree Dead</v>
          </cell>
          <cell r="CQ1" t="str">
            <v>Domino Trees</v>
          </cell>
          <cell r="CR1" t="str">
            <v>Tree Defects</v>
          </cell>
          <cell r="CS1" t="str">
            <v>Terrain Type</v>
          </cell>
          <cell r="CT1" t="str">
            <v>Terrain Slope</v>
          </cell>
          <cell r="CU1" t="str">
            <v>Vegetation - Construction Type</v>
          </cell>
          <cell r="CV1" t="str">
            <v>Vegetation - Insulation Type</v>
          </cell>
          <cell r="CW1" t="str">
            <v>Total Splices</v>
          </cell>
          <cell r="CY1" t="str">
            <v>FAS - Division</v>
          </cell>
          <cell r="CZ1" t="str">
            <v>FAS - District</v>
          </cell>
          <cell r="DA1" t="str">
            <v>FAS - Order Create Time</v>
          </cell>
          <cell r="DB1" t="str">
            <v>FAS - Order Create Timestamp</v>
          </cell>
          <cell r="DC1" t="str">
            <v>FAS - OIS #</v>
          </cell>
          <cell r="DD1" t="str">
            <v>FAS - FO ID</v>
          </cell>
          <cell r="DE1" t="str">
            <v>FAS - Address Number</v>
          </cell>
          <cell r="DF1" t="str">
            <v>FAS - Address Name</v>
          </cell>
          <cell r="DG1" t="str">
            <v>FAS - City</v>
          </cell>
          <cell r="DH1" t="str">
            <v>FAS - Position Latitude</v>
          </cell>
          <cell r="DI1" t="str">
            <v>FAS - Position Longitude</v>
          </cell>
          <cell r="DJ1" t="str">
            <v>FAS - Tech ID</v>
          </cell>
          <cell r="DK1" t="str">
            <v>FAS - Tech Name</v>
          </cell>
          <cell r="DL1" t="str">
            <v>FAS - Electric Feeder Number</v>
          </cell>
          <cell r="DM1" t="str">
            <v>FAS - Submitted</v>
          </cell>
          <cell r="DN1" t="str">
            <v>FAS - Completion Code 1</v>
          </cell>
          <cell r="DO1" t="str">
            <v>FAS - Priority</v>
          </cell>
          <cell r="DP1" t="str">
            <v>FAS - FLD Remarks</v>
          </cell>
          <cell r="DQ1" t="str">
            <v>FAS - Fire Incident Flag</v>
          </cell>
          <cell r="DR1" t="str">
            <v>FAS - Attachment Count</v>
          </cell>
          <cell r="DS1" t="str">
            <v>FAS - Attachments Link</v>
          </cell>
          <cell r="DT1" t="str">
            <v>FAS - Fire Lat Long</v>
          </cell>
          <cell r="DU1" t="str">
            <v>FAS - Fire Latitude</v>
          </cell>
          <cell r="DV1" t="str">
            <v>FAS - Fire Longitude</v>
          </cell>
          <cell r="DW1" t="str">
            <v>FAS - Fire Location Description</v>
          </cell>
          <cell r="DX1" t="str">
            <v>FAS - Suppressing Agency Contact</v>
          </cell>
          <cell r="DY1" t="str">
            <v>FAS - Pole Barcode</v>
          </cell>
          <cell r="DZ1" t="str">
            <v>FAS - Media</v>
          </cell>
          <cell r="EA1" t="str">
            <v>FAS - Fire Out</v>
          </cell>
          <cell r="EB1" t="str">
            <v>FAS - Outage</v>
          </cell>
          <cell r="EC1" t="str">
            <v>FAS - Weather</v>
          </cell>
          <cell r="ED1" t="str">
            <v>FAS - Weather Comments</v>
          </cell>
          <cell r="EE1" t="str">
            <v>FAS - Facility Impacted</v>
          </cell>
          <cell r="EF1" t="str">
            <v>FAS -  Facility Impacted Comments</v>
          </cell>
          <cell r="EG1" t="str">
            <v>FAS - Est Wind</v>
          </cell>
          <cell r="EH1" t="str">
            <v>FAS - Est Wind Comments</v>
          </cell>
          <cell r="EI1" t="str">
            <v>FAS - Event Element</v>
          </cell>
          <cell r="EJ1" t="str">
            <v>FAS - Event Element Comments</v>
          </cell>
          <cell r="EK1" t="str">
            <v>FAS - FAS Fire Size</v>
          </cell>
          <cell r="EL1" t="str">
            <v>FAS - Fire Size Comments</v>
          </cell>
          <cell r="EM1" t="str">
            <v>FAS - Fire Suppressed By</v>
          </cell>
          <cell r="EN1" t="str">
            <v>FAS - Fire Suppressed By Comments</v>
          </cell>
          <cell r="EO1" t="str">
            <v>FAS - FAS Type Of Construction</v>
          </cell>
          <cell r="EP1" t="str">
            <v>FAS - Type Of Construction Comments</v>
          </cell>
          <cell r="EQ1" t="str">
            <v>FAS - Evidence Collected</v>
          </cell>
          <cell r="ER1" t="str">
            <v>FAS - Evidence Collected Comments</v>
          </cell>
          <cell r="ES1" t="str">
            <v>FAS - Evidence Collected By</v>
          </cell>
          <cell r="ET1" t="str">
            <v>FAS - Evidence Collected By Comments</v>
          </cell>
          <cell r="EU1" t="str">
            <v>FAS - Actual Cause</v>
          </cell>
          <cell r="EV1" t="str">
            <v>FAS - Equipment</v>
          </cell>
          <cell r="EW1" t="str">
            <v>FAS - Energized Wire Down?</v>
          </cell>
          <cell r="EX1" t="str">
            <v>6--</v>
          </cell>
          <cell r="EY1" t="str">
            <v>ILIS - PLANNED</v>
          </cell>
          <cell r="EZ1" t="str">
            <v>ILIS - DIVISION</v>
          </cell>
          <cell r="FA1" t="str">
            <v>ILIS - District</v>
          </cell>
          <cell r="FB1" t="str">
            <v>ILIS - Circuit</v>
          </cell>
          <cell r="FC1" t="str">
            <v>ILIS - Event Log</v>
          </cell>
          <cell r="FD1" t="str">
            <v>ILIS - Type</v>
          </cell>
          <cell r="FE1" t="str">
            <v>ILIS - Weather</v>
          </cell>
          <cell r="FF1" t="str">
            <v>ILIS - Customers</v>
          </cell>
          <cell r="FG1" t="str">
            <v>ILIS - Customer Minutes</v>
          </cell>
          <cell r="FH1" t="str">
            <v>ILIS - Active</v>
          </cell>
          <cell r="FI1" t="str">
            <v>ILIS - Fault Type</v>
          </cell>
          <cell r="FJ1" t="str">
            <v>ILIS - Interval</v>
          </cell>
          <cell r="FK1" t="str">
            <v>ILIS - Action Required</v>
          </cell>
          <cell r="FL1" t="str">
            <v>ILIS - EquipID</v>
          </cell>
          <cell r="FM1" t="str">
            <v>ILIS - Construction Type</v>
          </cell>
          <cell r="FN1" t="str">
            <v>ILIS - Equipment Type</v>
          </cell>
          <cell r="FO1" t="str">
            <v>ILIS - OIS Outage#</v>
          </cell>
          <cell r="FP1" t="str">
            <v>ILIS - Equipment Condition</v>
          </cell>
          <cell r="FQ1" t="str">
            <v>ILIS - Targets</v>
          </cell>
          <cell r="FR1" t="str">
            <v>ILIS - Crew Notified Time</v>
          </cell>
          <cell r="FS1" t="str">
            <v>ILIS - Supervisor Notified</v>
          </cell>
          <cell r="FT1" t="str">
            <v>ILIS - Equipment Address</v>
          </cell>
          <cell r="FU1" t="str">
            <v>ILIS - Fault Location</v>
          </cell>
          <cell r="FV1" t="str">
            <v>ILIS - Previous Switching</v>
          </cell>
          <cell r="FW1" t="str">
            <v>ILIS - Details</v>
          </cell>
          <cell r="FX1" t="str">
            <v>ILIS - Action Description</v>
          </cell>
          <cell r="FY1" t="str">
            <v>ILIS - Wire Down Energized</v>
          </cell>
          <cell r="FZ1" t="str">
            <v>ILIS - Cause</v>
          </cell>
          <cell r="GA1" t="str">
            <v>ILIS - No Access Reason</v>
          </cell>
          <cell r="GB1" t="str">
            <v>ILIS - Multi Damage Location</v>
          </cell>
          <cell r="GC1" t="str">
            <v>ILIS - # of Operations</v>
          </cell>
          <cell r="GD1" t="str">
            <v>ILIS - Counter Read</v>
          </cell>
          <cell r="GE1" t="str">
            <v>ILIS - Created By</v>
          </cell>
          <cell r="GF1" t="str">
            <v>ILIS - Outage Level</v>
          </cell>
          <cell r="GG1" t="str">
            <v>ILIS - Last Updated By</v>
          </cell>
          <cell r="GH1" t="str">
            <v>ILIS - FNL</v>
          </cell>
          <cell r="GI1" t="str">
            <v>ILIS - Reviewed By</v>
          </cell>
          <cell r="GJ1" t="str">
            <v>ILIS - End Date</v>
          </cell>
          <cell r="GK1" t="str">
            <v>ILIS - Reviewed By Date</v>
          </cell>
          <cell r="GL1" t="str">
            <v>ILIS - Single Phase</v>
          </cell>
          <cell r="GM1" t="str">
            <v>ILIS - OUTAGE_LOG_ID</v>
          </cell>
          <cell r="GN1" t="str">
            <v>ILIS - ODBEVENTLOGID</v>
          </cell>
          <cell r="GO1" t="str">
            <v>ILIS - EQUIPMENTID</v>
          </cell>
          <cell r="GP1" t="str">
            <v>ILIS - CIRCUITID</v>
          </cell>
          <cell r="GQ1" t="str">
            <v>ILIS - devicedate</v>
          </cell>
          <cell r="GR1" t="str">
            <v>ILIS - PM</v>
          </cell>
          <cell r="GS1" t="str">
            <v>ILIS - Fire Mitigation</v>
          </cell>
        </row>
        <row r="2">
          <cell r="A2">
            <v>608</v>
          </cell>
        </row>
        <row r="3">
          <cell r="A3">
            <v>607</v>
          </cell>
        </row>
        <row r="4">
          <cell r="A4">
            <v>606</v>
          </cell>
        </row>
        <row r="5">
          <cell r="A5">
            <v>605</v>
          </cell>
        </row>
        <row r="6">
          <cell r="A6">
            <v>604</v>
          </cell>
        </row>
        <row r="7">
          <cell r="A7">
            <v>603</v>
          </cell>
        </row>
        <row r="8">
          <cell r="A8">
            <v>602</v>
          </cell>
        </row>
        <row r="9">
          <cell r="A9">
            <v>601</v>
          </cell>
        </row>
        <row r="10">
          <cell r="A10">
            <v>600</v>
          </cell>
        </row>
        <row r="11">
          <cell r="A11">
            <v>599</v>
          </cell>
        </row>
        <row r="12">
          <cell r="A12">
            <v>598</v>
          </cell>
        </row>
        <row r="13">
          <cell r="A13">
            <v>597</v>
          </cell>
        </row>
        <row r="14">
          <cell r="A14">
            <v>596</v>
          </cell>
        </row>
        <row r="15">
          <cell r="A15">
            <v>595</v>
          </cell>
        </row>
        <row r="16">
          <cell r="A16">
            <v>594</v>
          </cell>
        </row>
        <row r="17">
          <cell r="A17">
            <v>593</v>
          </cell>
        </row>
        <row r="18">
          <cell r="A18">
            <v>592</v>
          </cell>
        </row>
        <row r="19">
          <cell r="A19">
            <v>591</v>
          </cell>
        </row>
        <row r="20">
          <cell r="A20">
            <v>590</v>
          </cell>
        </row>
        <row r="21">
          <cell r="A21">
            <v>589</v>
          </cell>
        </row>
        <row r="22">
          <cell r="A22">
            <v>588</v>
          </cell>
        </row>
        <row r="23">
          <cell r="A23">
            <v>587</v>
          </cell>
        </row>
        <row r="24">
          <cell r="A24">
            <v>586</v>
          </cell>
        </row>
        <row r="25">
          <cell r="A25">
            <v>585</v>
          </cell>
        </row>
        <row r="26">
          <cell r="A26">
            <v>584</v>
          </cell>
        </row>
        <row r="27">
          <cell r="A27">
            <v>583</v>
          </cell>
        </row>
        <row r="28">
          <cell r="A28">
            <v>582</v>
          </cell>
        </row>
        <row r="29">
          <cell r="A29">
            <v>581</v>
          </cell>
        </row>
        <row r="30">
          <cell r="A30">
            <v>580</v>
          </cell>
        </row>
        <row r="31">
          <cell r="A31">
            <v>579</v>
          </cell>
        </row>
        <row r="32">
          <cell r="A32">
            <v>578</v>
          </cell>
        </row>
        <row r="33">
          <cell r="A33">
            <v>577</v>
          </cell>
        </row>
        <row r="34">
          <cell r="A34">
            <v>576</v>
          </cell>
        </row>
        <row r="35">
          <cell r="A35">
            <v>575</v>
          </cell>
        </row>
        <row r="36">
          <cell r="A36">
            <v>574</v>
          </cell>
        </row>
        <row r="37">
          <cell r="A37">
            <v>573</v>
          </cell>
        </row>
        <row r="38">
          <cell r="A38">
            <v>572</v>
          </cell>
        </row>
        <row r="39">
          <cell r="A39">
            <v>571</v>
          </cell>
        </row>
        <row r="40">
          <cell r="A40">
            <v>570</v>
          </cell>
        </row>
        <row r="41">
          <cell r="A41">
            <v>569</v>
          </cell>
        </row>
        <row r="42">
          <cell r="A42">
            <v>568</v>
          </cell>
        </row>
        <row r="43">
          <cell r="A43">
            <v>567</v>
          </cell>
        </row>
        <row r="44">
          <cell r="A44">
            <v>566</v>
          </cell>
        </row>
        <row r="45">
          <cell r="A45">
            <v>565</v>
          </cell>
        </row>
        <row r="46">
          <cell r="A46">
            <v>564</v>
          </cell>
        </row>
        <row r="47">
          <cell r="A47">
            <v>563</v>
          </cell>
        </row>
        <row r="48">
          <cell r="A48">
            <v>562</v>
          </cell>
        </row>
        <row r="49">
          <cell r="A49">
            <v>561</v>
          </cell>
        </row>
        <row r="50">
          <cell r="A50">
            <v>560</v>
          </cell>
        </row>
        <row r="51">
          <cell r="A51">
            <v>559</v>
          </cell>
        </row>
        <row r="52">
          <cell r="A52">
            <v>558</v>
          </cell>
        </row>
        <row r="53">
          <cell r="A53">
            <v>557</v>
          </cell>
        </row>
        <row r="54">
          <cell r="A54">
            <v>556</v>
          </cell>
        </row>
        <row r="55">
          <cell r="A55">
            <v>555</v>
          </cell>
        </row>
        <row r="56">
          <cell r="A56">
            <v>554</v>
          </cell>
        </row>
        <row r="57">
          <cell r="A57">
            <v>553</v>
          </cell>
        </row>
        <row r="58">
          <cell r="A58">
            <v>552</v>
          </cell>
        </row>
        <row r="59">
          <cell r="A59">
            <v>551</v>
          </cell>
        </row>
        <row r="60">
          <cell r="A60">
            <v>550</v>
          </cell>
        </row>
        <row r="61">
          <cell r="A61">
            <v>549</v>
          </cell>
        </row>
        <row r="62">
          <cell r="A62">
            <v>548</v>
          </cell>
        </row>
        <row r="63">
          <cell r="A63">
            <v>547</v>
          </cell>
        </row>
        <row r="64">
          <cell r="A64">
            <v>546</v>
          </cell>
        </row>
        <row r="65">
          <cell r="A65">
            <v>545</v>
          </cell>
        </row>
        <row r="66">
          <cell r="A66">
            <v>544</v>
          </cell>
        </row>
        <row r="67">
          <cell r="A67">
            <v>543</v>
          </cell>
        </row>
        <row r="68">
          <cell r="A68">
            <v>542</v>
          </cell>
        </row>
        <row r="69">
          <cell r="A69">
            <v>541</v>
          </cell>
        </row>
        <row r="70">
          <cell r="A70">
            <v>540</v>
          </cell>
        </row>
        <row r="71">
          <cell r="A71">
            <v>539</v>
          </cell>
        </row>
        <row r="72">
          <cell r="A72">
            <v>538</v>
          </cell>
        </row>
        <row r="73">
          <cell r="A73">
            <v>537</v>
          </cell>
        </row>
        <row r="74">
          <cell r="A74">
            <v>536</v>
          </cell>
        </row>
        <row r="75">
          <cell r="A75">
            <v>535</v>
          </cell>
        </row>
        <row r="76">
          <cell r="A76">
            <v>534</v>
          </cell>
        </row>
        <row r="77">
          <cell r="A77">
            <v>533</v>
          </cell>
        </row>
        <row r="78">
          <cell r="A78">
            <v>532</v>
          </cell>
        </row>
        <row r="79">
          <cell r="A79">
            <v>531</v>
          </cell>
        </row>
        <row r="80">
          <cell r="A80">
            <v>530</v>
          </cell>
        </row>
        <row r="81">
          <cell r="A81">
            <v>529</v>
          </cell>
        </row>
        <row r="82">
          <cell r="A82">
            <v>528</v>
          </cell>
        </row>
        <row r="83">
          <cell r="A83">
            <v>527</v>
          </cell>
        </row>
        <row r="84">
          <cell r="A84">
            <v>526</v>
          </cell>
        </row>
        <row r="85">
          <cell r="A85">
            <v>525</v>
          </cell>
        </row>
        <row r="86">
          <cell r="A86">
            <v>524</v>
          </cell>
        </row>
        <row r="87">
          <cell r="A87">
            <v>523</v>
          </cell>
        </row>
        <row r="88">
          <cell r="A88">
            <v>522</v>
          </cell>
        </row>
        <row r="89">
          <cell r="A89">
            <v>521</v>
          </cell>
        </row>
        <row r="90">
          <cell r="A90">
            <v>520</v>
          </cell>
        </row>
        <row r="91">
          <cell r="A91">
            <v>519</v>
          </cell>
        </row>
        <row r="92">
          <cell r="A92">
            <v>518</v>
          </cell>
        </row>
        <row r="93">
          <cell r="A93">
            <v>517</v>
          </cell>
        </row>
        <row r="94">
          <cell r="A94">
            <v>516</v>
          </cell>
        </row>
        <row r="95">
          <cell r="A95">
            <v>515</v>
          </cell>
        </row>
        <row r="96">
          <cell r="A96">
            <v>514</v>
          </cell>
        </row>
        <row r="97">
          <cell r="A97">
            <v>513</v>
          </cell>
        </row>
        <row r="98">
          <cell r="A98">
            <v>512</v>
          </cell>
        </row>
        <row r="99">
          <cell r="A99">
            <v>511</v>
          </cell>
        </row>
        <row r="100">
          <cell r="A100">
            <v>510</v>
          </cell>
        </row>
        <row r="101">
          <cell r="A101">
            <v>509</v>
          </cell>
        </row>
        <row r="102">
          <cell r="A102">
            <v>508</v>
          </cell>
        </row>
        <row r="103">
          <cell r="A103">
            <v>507</v>
          </cell>
        </row>
        <row r="104">
          <cell r="A104">
            <v>506</v>
          </cell>
        </row>
        <row r="105">
          <cell r="A105">
            <v>505</v>
          </cell>
        </row>
        <row r="106">
          <cell r="A106">
            <v>504</v>
          </cell>
        </row>
        <row r="107">
          <cell r="A107">
            <v>503</v>
          </cell>
        </row>
        <row r="108">
          <cell r="A108">
            <v>502</v>
          </cell>
        </row>
        <row r="109">
          <cell r="A109">
            <v>501</v>
          </cell>
        </row>
        <row r="110">
          <cell r="A110">
            <v>500</v>
          </cell>
        </row>
        <row r="111">
          <cell r="A111">
            <v>499</v>
          </cell>
        </row>
        <row r="112">
          <cell r="A112">
            <v>498</v>
          </cell>
        </row>
        <row r="113">
          <cell r="A113">
            <v>497</v>
          </cell>
        </row>
        <row r="114">
          <cell r="A114">
            <v>496</v>
          </cell>
        </row>
        <row r="115">
          <cell r="A115">
            <v>495</v>
          </cell>
        </row>
        <row r="116">
          <cell r="A116">
            <v>494</v>
          </cell>
        </row>
        <row r="117">
          <cell r="A117">
            <v>493</v>
          </cell>
        </row>
        <row r="118">
          <cell r="A118">
            <v>492</v>
          </cell>
        </row>
        <row r="119">
          <cell r="A119">
            <v>491</v>
          </cell>
        </row>
        <row r="120">
          <cell r="A120">
            <v>490</v>
          </cell>
        </row>
        <row r="121">
          <cell r="A121">
            <v>489</v>
          </cell>
        </row>
        <row r="122">
          <cell r="A122">
            <v>488</v>
          </cell>
        </row>
        <row r="123">
          <cell r="A123">
            <v>487</v>
          </cell>
        </row>
        <row r="124">
          <cell r="A124">
            <v>486</v>
          </cell>
        </row>
        <row r="125">
          <cell r="A125">
            <v>485</v>
          </cell>
        </row>
        <row r="126">
          <cell r="A126">
            <v>484</v>
          </cell>
        </row>
        <row r="127">
          <cell r="A127">
            <v>483</v>
          </cell>
        </row>
        <row r="128">
          <cell r="A128">
            <v>482</v>
          </cell>
        </row>
        <row r="129">
          <cell r="A129">
            <v>481</v>
          </cell>
        </row>
        <row r="130">
          <cell r="A130">
            <v>480</v>
          </cell>
        </row>
        <row r="131">
          <cell r="A131">
            <v>479</v>
          </cell>
        </row>
        <row r="132">
          <cell r="A132">
            <v>478</v>
          </cell>
        </row>
        <row r="133">
          <cell r="A133">
            <v>477</v>
          </cell>
        </row>
        <row r="134">
          <cell r="A134">
            <v>476</v>
          </cell>
        </row>
        <row r="135">
          <cell r="A135">
            <v>475</v>
          </cell>
        </row>
        <row r="136">
          <cell r="A136">
            <v>474</v>
          </cell>
        </row>
        <row r="137">
          <cell r="A137">
            <v>473</v>
          </cell>
        </row>
        <row r="138">
          <cell r="A138">
            <v>472</v>
          </cell>
        </row>
        <row r="139">
          <cell r="A139">
            <v>471</v>
          </cell>
        </row>
        <row r="140">
          <cell r="A140">
            <v>470</v>
          </cell>
        </row>
        <row r="141">
          <cell r="A141">
            <v>469</v>
          </cell>
        </row>
        <row r="142">
          <cell r="A142">
            <v>468</v>
          </cell>
        </row>
        <row r="143">
          <cell r="A143">
            <v>467</v>
          </cell>
        </row>
        <row r="144">
          <cell r="A144">
            <v>466</v>
          </cell>
        </row>
        <row r="145">
          <cell r="A145">
            <v>465</v>
          </cell>
        </row>
        <row r="146">
          <cell r="A146">
            <v>464</v>
          </cell>
        </row>
        <row r="147">
          <cell r="A147">
            <v>463</v>
          </cell>
        </row>
        <row r="148">
          <cell r="A148">
            <v>462</v>
          </cell>
        </row>
        <row r="149">
          <cell r="A149">
            <v>461</v>
          </cell>
        </row>
        <row r="150">
          <cell r="A150">
            <v>460</v>
          </cell>
        </row>
        <row r="151">
          <cell r="A151">
            <v>459</v>
          </cell>
        </row>
        <row r="152">
          <cell r="A152">
            <v>458</v>
          </cell>
        </row>
        <row r="153">
          <cell r="A153">
            <v>457</v>
          </cell>
        </row>
        <row r="154">
          <cell r="A154">
            <v>456</v>
          </cell>
        </row>
        <row r="155">
          <cell r="A155">
            <v>455</v>
          </cell>
        </row>
        <row r="156">
          <cell r="A156">
            <v>454</v>
          </cell>
        </row>
        <row r="157">
          <cell r="A157">
            <v>453</v>
          </cell>
        </row>
        <row r="158">
          <cell r="A158">
            <v>452</v>
          </cell>
        </row>
        <row r="159">
          <cell r="A159">
            <v>451</v>
          </cell>
        </row>
        <row r="160">
          <cell r="A160">
            <v>450</v>
          </cell>
        </row>
        <row r="161">
          <cell r="A161">
            <v>449</v>
          </cell>
        </row>
        <row r="162">
          <cell r="A162">
            <v>448</v>
          </cell>
        </row>
        <row r="163">
          <cell r="A163">
            <v>447</v>
          </cell>
        </row>
        <row r="164">
          <cell r="A164">
            <v>446</v>
          </cell>
        </row>
        <row r="165">
          <cell r="A165">
            <v>445</v>
          </cell>
        </row>
        <row r="166">
          <cell r="A166">
            <v>444</v>
          </cell>
        </row>
        <row r="167">
          <cell r="A167">
            <v>443</v>
          </cell>
        </row>
        <row r="168">
          <cell r="A168">
            <v>442</v>
          </cell>
        </row>
        <row r="169">
          <cell r="A169">
            <v>441</v>
          </cell>
        </row>
        <row r="170">
          <cell r="A170">
            <v>440</v>
          </cell>
        </row>
        <row r="171">
          <cell r="A171">
            <v>439</v>
          </cell>
        </row>
        <row r="172">
          <cell r="A172">
            <v>438</v>
          </cell>
        </row>
        <row r="173">
          <cell r="A173">
            <v>437</v>
          </cell>
        </row>
        <row r="174">
          <cell r="A174">
            <v>436</v>
          </cell>
        </row>
        <row r="175">
          <cell r="A175">
            <v>435</v>
          </cell>
        </row>
        <row r="176">
          <cell r="A176">
            <v>434</v>
          </cell>
        </row>
        <row r="177">
          <cell r="A177">
            <v>433</v>
          </cell>
        </row>
        <row r="178">
          <cell r="A178">
            <v>432</v>
          </cell>
        </row>
        <row r="179">
          <cell r="A179">
            <v>431</v>
          </cell>
        </row>
        <row r="180">
          <cell r="A180">
            <v>430</v>
          </cell>
        </row>
        <row r="181">
          <cell r="A181">
            <v>429</v>
          </cell>
        </row>
        <row r="182">
          <cell r="A182">
            <v>428</v>
          </cell>
        </row>
        <row r="183">
          <cell r="A183">
            <v>427</v>
          </cell>
        </row>
        <row r="184">
          <cell r="A184">
            <v>426</v>
          </cell>
        </row>
        <row r="185">
          <cell r="A185">
            <v>425</v>
          </cell>
        </row>
        <row r="186">
          <cell r="A186">
            <v>424</v>
          </cell>
        </row>
        <row r="187">
          <cell r="A187">
            <v>423</v>
          </cell>
        </row>
        <row r="188">
          <cell r="A188">
            <v>422</v>
          </cell>
        </row>
        <row r="189">
          <cell r="A189">
            <v>421</v>
          </cell>
        </row>
        <row r="190">
          <cell r="A190">
            <v>420</v>
          </cell>
        </row>
        <row r="191">
          <cell r="A191">
            <v>419</v>
          </cell>
        </row>
        <row r="192">
          <cell r="A192">
            <v>418</v>
          </cell>
        </row>
        <row r="193">
          <cell r="A193">
            <v>417</v>
          </cell>
        </row>
        <row r="194">
          <cell r="A194">
            <v>416</v>
          </cell>
        </row>
        <row r="195">
          <cell r="A195">
            <v>415</v>
          </cell>
        </row>
        <row r="196">
          <cell r="A196">
            <v>414</v>
          </cell>
        </row>
        <row r="197">
          <cell r="A197">
            <v>413</v>
          </cell>
        </row>
        <row r="198">
          <cell r="A198">
            <v>412</v>
          </cell>
        </row>
        <row r="199">
          <cell r="A199">
            <v>411</v>
          </cell>
        </row>
        <row r="200">
          <cell r="A200">
            <v>410</v>
          </cell>
        </row>
        <row r="201">
          <cell r="A201">
            <v>409</v>
          </cell>
        </row>
        <row r="202">
          <cell r="A202">
            <v>408</v>
          </cell>
        </row>
        <row r="203">
          <cell r="A203">
            <v>407</v>
          </cell>
        </row>
        <row r="204">
          <cell r="A204">
            <v>406</v>
          </cell>
        </row>
        <row r="205">
          <cell r="A205">
            <v>405</v>
          </cell>
        </row>
        <row r="206">
          <cell r="A206">
            <v>404</v>
          </cell>
        </row>
        <row r="207">
          <cell r="A207">
            <v>403</v>
          </cell>
        </row>
        <row r="208">
          <cell r="A208">
            <v>402</v>
          </cell>
        </row>
        <row r="209">
          <cell r="A209">
            <v>401</v>
          </cell>
        </row>
        <row r="210">
          <cell r="A210">
            <v>400</v>
          </cell>
        </row>
        <row r="211">
          <cell r="A211">
            <v>399</v>
          </cell>
        </row>
        <row r="212">
          <cell r="A212">
            <v>398</v>
          </cell>
        </row>
        <row r="213">
          <cell r="A213">
            <v>397</v>
          </cell>
        </row>
        <row r="214">
          <cell r="A214">
            <v>396</v>
          </cell>
        </row>
        <row r="215">
          <cell r="A215">
            <v>395</v>
          </cell>
        </row>
        <row r="216">
          <cell r="A216">
            <v>394</v>
          </cell>
        </row>
        <row r="217">
          <cell r="A217">
            <v>393</v>
          </cell>
        </row>
        <row r="218">
          <cell r="A218">
            <v>392</v>
          </cell>
        </row>
        <row r="219">
          <cell r="A219">
            <v>391</v>
          </cell>
        </row>
        <row r="220">
          <cell r="A220">
            <v>390</v>
          </cell>
        </row>
        <row r="221">
          <cell r="A221">
            <v>389</v>
          </cell>
        </row>
        <row r="222">
          <cell r="A222">
            <v>388</v>
          </cell>
        </row>
        <row r="223">
          <cell r="A223">
            <v>387</v>
          </cell>
        </row>
        <row r="224">
          <cell r="A224">
            <v>386</v>
          </cell>
        </row>
        <row r="225">
          <cell r="A225">
            <v>385</v>
          </cell>
        </row>
        <row r="226">
          <cell r="A226">
            <v>384</v>
          </cell>
        </row>
        <row r="227">
          <cell r="A227">
            <v>383</v>
          </cell>
        </row>
        <row r="228">
          <cell r="A228">
            <v>382</v>
          </cell>
        </row>
        <row r="229">
          <cell r="A229">
            <v>381</v>
          </cell>
        </row>
        <row r="230">
          <cell r="A230">
            <v>380</v>
          </cell>
        </row>
        <row r="231">
          <cell r="A231">
            <v>379</v>
          </cell>
        </row>
        <row r="232">
          <cell r="A232">
            <v>378</v>
          </cell>
        </row>
        <row r="233">
          <cell r="A233">
            <v>377</v>
          </cell>
        </row>
        <row r="234">
          <cell r="A234">
            <v>376</v>
          </cell>
        </row>
        <row r="235">
          <cell r="A235">
            <v>375</v>
          </cell>
        </row>
        <row r="236">
          <cell r="A236">
            <v>374</v>
          </cell>
        </row>
        <row r="237">
          <cell r="A237">
            <v>373</v>
          </cell>
        </row>
        <row r="238">
          <cell r="A238">
            <v>372</v>
          </cell>
        </row>
        <row r="239">
          <cell r="A239">
            <v>371</v>
          </cell>
        </row>
        <row r="240">
          <cell r="A240">
            <v>370</v>
          </cell>
        </row>
        <row r="241">
          <cell r="A241">
            <v>369</v>
          </cell>
        </row>
        <row r="242">
          <cell r="A242">
            <v>368</v>
          </cell>
        </row>
        <row r="243">
          <cell r="A243">
            <v>367</v>
          </cell>
        </row>
        <row r="244">
          <cell r="A244">
            <v>366</v>
          </cell>
        </row>
        <row r="245">
          <cell r="A245">
            <v>365</v>
          </cell>
        </row>
        <row r="246">
          <cell r="A246">
            <v>364</v>
          </cell>
        </row>
        <row r="247">
          <cell r="A247">
            <v>363</v>
          </cell>
        </row>
        <row r="248">
          <cell r="A248">
            <v>362</v>
          </cell>
        </row>
        <row r="249">
          <cell r="A249">
            <v>361</v>
          </cell>
        </row>
        <row r="250">
          <cell r="A250">
            <v>360</v>
          </cell>
        </row>
        <row r="251">
          <cell r="A251">
            <v>359</v>
          </cell>
        </row>
        <row r="252">
          <cell r="A252">
            <v>358</v>
          </cell>
        </row>
        <row r="253">
          <cell r="A253">
            <v>357</v>
          </cell>
        </row>
        <row r="254">
          <cell r="A254">
            <v>356</v>
          </cell>
        </row>
        <row r="255">
          <cell r="A255">
            <v>355</v>
          </cell>
        </row>
        <row r="256">
          <cell r="A256">
            <v>354</v>
          </cell>
        </row>
        <row r="257">
          <cell r="A257">
            <v>353</v>
          </cell>
        </row>
        <row r="258">
          <cell r="A258">
            <v>352</v>
          </cell>
        </row>
        <row r="259">
          <cell r="A259">
            <v>351</v>
          </cell>
        </row>
        <row r="260">
          <cell r="A260">
            <v>350</v>
          </cell>
        </row>
        <row r="261">
          <cell r="A261">
            <v>349</v>
          </cell>
        </row>
        <row r="262">
          <cell r="A262">
            <v>348</v>
          </cell>
        </row>
        <row r="263">
          <cell r="A263">
            <v>347</v>
          </cell>
        </row>
        <row r="264">
          <cell r="A264">
            <v>346</v>
          </cell>
        </row>
        <row r="265">
          <cell r="A265">
            <v>345</v>
          </cell>
        </row>
        <row r="266">
          <cell r="A266">
            <v>344</v>
          </cell>
        </row>
        <row r="267">
          <cell r="A267">
            <v>343</v>
          </cell>
        </row>
        <row r="268">
          <cell r="A268">
            <v>342</v>
          </cell>
        </row>
        <row r="269">
          <cell r="A269">
            <v>341</v>
          </cell>
        </row>
        <row r="270">
          <cell r="A270">
            <v>340</v>
          </cell>
        </row>
        <row r="271">
          <cell r="A271">
            <v>339</v>
          </cell>
        </row>
        <row r="272">
          <cell r="A272">
            <v>338</v>
          </cell>
        </row>
        <row r="273">
          <cell r="A273">
            <v>337</v>
          </cell>
        </row>
        <row r="274">
          <cell r="A274">
            <v>336</v>
          </cell>
        </row>
        <row r="275">
          <cell r="A275">
            <v>335</v>
          </cell>
        </row>
        <row r="276">
          <cell r="A276">
            <v>334</v>
          </cell>
        </row>
        <row r="277">
          <cell r="A277">
            <v>333</v>
          </cell>
        </row>
        <row r="278">
          <cell r="A278">
            <v>332</v>
          </cell>
        </row>
        <row r="279">
          <cell r="A279">
            <v>331</v>
          </cell>
        </row>
        <row r="280">
          <cell r="A280">
            <v>330</v>
          </cell>
        </row>
        <row r="281">
          <cell r="A281">
            <v>329</v>
          </cell>
        </row>
        <row r="282">
          <cell r="A282">
            <v>328</v>
          </cell>
        </row>
        <row r="283">
          <cell r="A283">
            <v>327</v>
          </cell>
        </row>
        <row r="284">
          <cell r="A284">
            <v>326</v>
          </cell>
        </row>
        <row r="285">
          <cell r="A285">
            <v>325</v>
          </cell>
        </row>
        <row r="286">
          <cell r="A286">
            <v>324</v>
          </cell>
        </row>
        <row r="287">
          <cell r="A287">
            <v>323</v>
          </cell>
        </row>
        <row r="288">
          <cell r="A288">
            <v>322</v>
          </cell>
        </row>
        <row r="289">
          <cell r="A289">
            <v>321</v>
          </cell>
        </row>
        <row r="290">
          <cell r="A290">
            <v>320</v>
          </cell>
        </row>
        <row r="291">
          <cell r="A291">
            <v>319</v>
          </cell>
        </row>
        <row r="292">
          <cell r="A292">
            <v>318</v>
          </cell>
        </row>
        <row r="293">
          <cell r="A293">
            <v>317</v>
          </cell>
        </row>
        <row r="294">
          <cell r="A294">
            <v>316</v>
          </cell>
        </row>
        <row r="295">
          <cell r="A295">
            <v>315</v>
          </cell>
        </row>
        <row r="296">
          <cell r="A296">
            <v>314</v>
          </cell>
        </row>
        <row r="297">
          <cell r="A297">
            <v>313</v>
          </cell>
        </row>
        <row r="298">
          <cell r="A298">
            <v>312</v>
          </cell>
        </row>
        <row r="299">
          <cell r="A299">
            <v>311</v>
          </cell>
        </row>
        <row r="300">
          <cell r="A300">
            <v>310</v>
          </cell>
        </row>
        <row r="301">
          <cell r="A301">
            <v>309</v>
          </cell>
        </row>
        <row r="302">
          <cell r="A302">
            <v>308</v>
          </cell>
        </row>
        <row r="303">
          <cell r="A303">
            <v>307</v>
          </cell>
        </row>
        <row r="304">
          <cell r="A304">
            <v>306</v>
          </cell>
        </row>
        <row r="305">
          <cell r="A305">
            <v>305</v>
          </cell>
        </row>
        <row r="306">
          <cell r="A306">
            <v>304</v>
          </cell>
        </row>
        <row r="307">
          <cell r="A307">
            <v>303</v>
          </cell>
        </row>
        <row r="308">
          <cell r="A308">
            <v>302</v>
          </cell>
        </row>
        <row r="309">
          <cell r="A309">
            <v>301</v>
          </cell>
        </row>
        <row r="310">
          <cell r="A310">
            <v>300</v>
          </cell>
        </row>
        <row r="311">
          <cell r="A311">
            <v>299</v>
          </cell>
        </row>
        <row r="312">
          <cell r="A312">
            <v>298</v>
          </cell>
        </row>
        <row r="313">
          <cell r="A313">
            <v>297</v>
          </cell>
        </row>
        <row r="314">
          <cell r="A314">
            <v>296</v>
          </cell>
        </row>
        <row r="315">
          <cell r="A315">
            <v>295</v>
          </cell>
        </row>
        <row r="316">
          <cell r="A316">
            <v>294</v>
          </cell>
        </row>
        <row r="317">
          <cell r="A317">
            <v>293</v>
          </cell>
        </row>
        <row r="318">
          <cell r="A318">
            <v>292</v>
          </cell>
        </row>
        <row r="319">
          <cell r="A319">
            <v>291</v>
          </cell>
        </row>
        <row r="320">
          <cell r="A320">
            <v>290</v>
          </cell>
        </row>
        <row r="321">
          <cell r="A321">
            <v>289</v>
          </cell>
        </row>
        <row r="322">
          <cell r="A322">
            <v>288</v>
          </cell>
        </row>
        <row r="323">
          <cell r="A323">
            <v>287</v>
          </cell>
        </row>
        <row r="324">
          <cell r="A324">
            <v>286</v>
          </cell>
        </row>
        <row r="325">
          <cell r="A325">
            <v>285</v>
          </cell>
        </row>
        <row r="326">
          <cell r="A326">
            <v>284</v>
          </cell>
        </row>
        <row r="327">
          <cell r="A327">
            <v>283</v>
          </cell>
        </row>
        <row r="328">
          <cell r="A328">
            <v>282</v>
          </cell>
        </row>
        <row r="329">
          <cell r="A329">
            <v>281</v>
          </cell>
        </row>
        <row r="330">
          <cell r="A330">
            <v>280</v>
          </cell>
        </row>
        <row r="331">
          <cell r="A331">
            <v>279</v>
          </cell>
        </row>
        <row r="332">
          <cell r="A332">
            <v>278</v>
          </cell>
        </row>
        <row r="333">
          <cell r="A333">
            <v>277</v>
          </cell>
        </row>
        <row r="334">
          <cell r="A334">
            <v>276</v>
          </cell>
        </row>
        <row r="335">
          <cell r="A335">
            <v>275</v>
          </cell>
        </row>
        <row r="336">
          <cell r="A336">
            <v>274</v>
          </cell>
        </row>
        <row r="337">
          <cell r="A337">
            <v>273</v>
          </cell>
        </row>
        <row r="338">
          <cell r="A338">
            <v>272</v>
          </cell>
        </row>
        <row r="339">
          <cell r="A339">
            <v>271</v>
          </cell>
        </row>
        <row r="340">
          <cell r="A340">
            <v>270</v>
          </cell>
        </row>
        <row r="341">
          <cell r="A341">
            <v>269</v>
          </cell>
        </row>
        <row r="342">
          <cell r="A342">
            <v>268</v>
          </cell>
        </row>
        <row r="343">
          <cell r="A343">
            <v>267</v>
          </cell>
        </row>
        <row r="344">
          <cell r="A344">
            <v>266</v>
          </cell>
        </row>
        <row r="345">
          <cell r="A345">
            <v>265</v>
          </cell>
        </row>
        <row r="346">
          <cell r="A346">
            <v>264</v>
          </cell>
        </row>
        <row r="347">
          <cell r="A347">
            <v>263</v>
          </cell>
        </row>
        <row r="348">
          <cell r="A348">
            <v>262</v>
          </cell>
        </row>
        <row r="349">
          <cell r="A349">
            <v>261</v>
          </cell>
        </row>
        <row r="350">
          <cell r="A350">
            <v>260</v>
          </cell>
        </row>
        <row r="351">
          <cell r="A351">
            <v>259</v>
          </cell>
        </row>
        <row r="352">
          <cell r="A352">
            <v>258</v>
          </cell>
        </row>
        <row r="353">
          <cell r="A353">
            <v>257</v>
          </cell>
        </row>
        <row r="354">
          <cell r="A354">
            <v>256</v>
          </cell>
        </row>
        <row r="355">
          <cell r="A355">
            <v>255</v>
          </cell>
        </row>
        <row r="356">
          <cell r="A356">
            <v>254</v>
          </cell>
        </row>
        <row r="357">
          <cell r="A357">
            <v>253</v>
          </cell>
        </row>
        <row r="358">
          <cell r="A358">
            <v>252</v>
          </cell>
        </row>
        <row r="359">
          <cell r="A359">
            <v>251</v>
          </cell>
        </row>
        <row r="360">
          <cell r="A360">
            <v>250</v>
          </cell>
        </row>
        <row r="361">
          <cell r="A361">
            <v>249</v>
          </cell>
        </row>
        <row r="362">
          <cell r="A362">
            <v>248</v>
          </cell>
        </row>
        <row r="363">
          <cell r="A363">
            <v>247</v>
          </cell>
        </row>
        <row r="364">
          <cell r="A364">
            <v>246</v>
          </cell>
        </row>
        <row r="365">
          <cell r="A365">
            <v>245</v>
          </cell>
        </row>
        <row r="366">
          <cell r="A366">
            <v>244</v>
          </cell>
        </row>
        <row r="367">
          <cell r="A367">
            <v>243</v>
          </cell>
        </row>
        <row r="368">
          <cell r="A368">
            <v>242</v>
          </cell>
        </row>
        <row r="369">
          <cell r="A369">
            <v>241</v>
          </cell>
        </row>
        <row r="370">
          <cell r="A370">
            <v>240</v>
          </cell>
        </row>
        <row r="371">
          <cell r="A371">
            <v>239</v>
          </cell>
        </row>
        <row r="372">
          <cell r="A372">
            <v>238</v>
          </cell>
        </row>
        <row r="373">
          <cell r="A373">
            <v>237</v>
          </cell>
        </row>
        <row r="374">
          <cell r="A374">
            <v>236</v>
          </cell>
        </row>
        <row r="375">
          <cell r="A375">
            <v>235</v>
          </cell>
        </row>
        <row r="376">
          <cell r="A376">
            <v>234</v>
          </cell>
        </row>
        <row r="377">
          <cell r="A377">
            <v>233</v>
          </cell>
        </row>
        <row r="378">
          <cell r="A378">
            <v>232</v>
          </cell>
        </row>
        <row r="379">
          <cell r="A379">
            <v>231</v>
          </cell>
        </row>
        <row r="380">
          <cell r="A380">
            <v>230</v>
          </cell>
        </row>
        <row r="381">
          <cell r="A381">
            <v>229</v>
          </cell>
        </row>
        <row r="382">
          <cell r="A382">
            <v>228</v>
          </cell>
        </row>
        <row r="383">
          <cell r="A383">
            <v>227</v>
          </cell>
        </row>
        <row r="384">
          <cell r="A384">
            <v>226</v>
          </cell>
        </row>
        <row r="385">
          <cell r="A385">
            <v>225</v>
          </cell>
        </row>
        <row r="386">
          <cell r="A386">
            <v>224</v>
          </cell>
        </row>
        <row r="387">
          <cell r="A387">
            <v>223</v>
          </cell>
        </row>
        <row r="388">
          <cell r="A388">
            <v>222</v>
          </cell>
        </row>
        <row r="389">
          <cell r="A389">
            <v>221</v>
          </cell>
        </row>
        <row r="390">
          <cell r="A390">
            <v>220</v>
          </cell>
        </row>
        <row r="391">
          <cell r="A391">
            <v>219</v>
          </cell>
        </row>
        <row r="392">
          <cell r="A392">
            <v>218</v>
          </cell>
        </row>
        <row r="393">
          <cell r="A393">
            <v>217</v>
          </cell>
        </row>
        <row r="394">
          <cell r="A394">
            <v>216</v>
          </cell>
        </row>
        <row r="395">
          <cell r="A395">
            <v>215</v>
          </cell>
        </row>
        <row r="396">
          <cell r="A396">
            <v>214</v>
          </cell>
        </row>
        <row r="397">
          <cell r="A397">
            <v>213</v>
          </cell>
        </row>
        <row r="398">
          <cell r="A398">
            <v>212</v>
          </cell>
        </row>
        <row r="399">
          <cell r="A399">
            <v>211</v>
          </cell>
        </row>
        <row r="400">
          <cell r="A400">
            <v>210</v>
          </cell>
        </row>
        <row r="401">
          <cell r="A401">
            <v>209</v>
          </cell>
        </row>
        <row r="402">
          <cell r="A402">
            <v>208</v>
          </cell>
        </row>
        <row r="403">
          <cell r="A403">
            <v>207</v>
          </cell>
        </row>
        <row r="404">
          <cell r="A404">
            <v>206</v>
          </cell>
        </row>
        <row r="405">
          <cell r="A405">
            <v>205</v>
          </cell>
        </row>
        <row r="406">
          <cell r="A406">
            <v>204</v>
          </cell>
        </row>
        <row r="407">
          <cell r="A407">
            <v>203</v>
          </cell>
        </row>
        <row r="408">
          <cell r="A408">
            <v>202</v>
          </cell>
        </row>
        <row r="409">
          <cell r="A409">
            <v>201</v>
          </cell>
        </row>
        <row r="410">
          <cell r="A410">
            <v>200</v>
          </cell>
        </row>
        <row r="411">
          <cell r="A411">
            <v>199</v>
          </cell>
        </row>
        <row r="412">
          <cell r="A412">
            <v>198</v>
          </cell>
        </row>
        <row r="413">
          <cell r="A413">
            <v>197</v>
          </cell>
        </row>
        <row r="414">
          <cell r="A414">
            <v>196</v>
          </cell>
        </row>
        <row r="415">
          <cell r="A415">
            <v>195</v>
          </cell>
        </row>
        <row r="416">
          <cell r="A416">
            <v>194</v>
          </cell>
        </row>
        <row r="417">
          <cell r="A417">
            <v>193</v>
          </cell>
        </row>
        <row r="418">
          <cell r="A418">
            <v>192</v>
          </cell>
        </row>
        <row r="419">
          <cell r="A419">
            <v>191</v>
          </cell>
        </row>
        <row r="420">
          <cell r="A420">
            <v>190</v>
          </cell>
        </row>
        <row r="421">
          <cell r="A421">
            <v>189</v>
          </cell>
        </row>
        <row r="422">
          <cell r="A422">
            <v>188</v>
          </cell>
        </row>
        <row r="423">
          <cell r="A423">
            <v>187</v>
          </cell>
        </row>
        <row r="424">
          <cell r="A424">
            <v>186</v>
          </cell>
        </row>
        <row r="425">
          <cell r="A425">
            <v>185</v>
          </cell>
        </row>
        <row r="426">
          <cell r="A426">
            <v>184</v>
          </cell>
        </row>
        <row r="427">
          <cell r="A427">
            <v>183</v>
          </cell>
        </row>
        <row r="428">
          <cell r="A428">
            <v>182</v>
          </cell>
        </row>
        <row r="429">
          <cell r="A429">
            <v>181</v>
          </cell>
        </row>
        <row r="430">
          <cell r="A430">
            <v>180</v>
          </cell>
        </row>
        <row r="431">
          <cell r="A431">
            <v>179</v>
          </cell>
        </row>
        <row r="432">
          <cell r="A432">
            <v>178</v>
          </cell>
        </row>
        <row r="433">
          <cell r="A433">
            <v>177</v>
          </cell>
        </row>
        <row r="434">
          <cell r="A434">
            <v>176</v>
          </cell>
        </row>
        <row r="435">
          <cell r="A435">
            <v>175</v>
          </cell>
        </row>
        <row r="436">
          <cell r="A436">
            <v>174</v>
          </cell>
        </row>
        <row r="437">
          <cell r="A437">
            <v>173</v>
          </cell>
        </row>
        <row r="438">
          <cell r="A438">
            <v>172</v>
          </cell>
        </row>
        <row r="439">
          <cell r="A439">
            <v>171</v>
          </cell>
        </row>
        <row r="440">
          <cell r="A440">
            <v>170</v>
          </cell>
        </row>
        <row r="441">
          <cell r="A441">
            <v>169</v>
          </cell>
        </row>
        <row r="442">
          <cell r="A442">
            <v>168</v>
          </cell>
        </row>
        <row r="443">
          <cell r="A443">
            <v>167</v>
          </cell>
        </row>
        <row r="444">
          <cell r="A444">
            <v>166</v>
          </cell>
        </row>
        <row r="445">
          <cell r="A445">
            <v>165</v>
          </cell>
        </row>
        <row r="446">
          <cell r="A446">
            <v>164</v>
          </cell>
        </row>
        <row r="447">
          <cell r="A447">
            <v>163</v>
          </cell>
        </row>
        <row r="448">
          <cell r="A448">
            <v>162</v>
          </cell>
        </row>
        <row r="449">
          <cell r="A449">
            <v>161</v>
          </cell>
        </row>
        <row r="450">
          <cell r="A450">
            <v>160</v>
          </cell>
        </row>
        <row r="451">
          <cell r="A451">
            <v>159</v>
          </cell>
        </row>
        <row r="452">
          <cell r="A452">
            <v>158</v>
          </cell>
        </row>
        <row r="453">
          <cell r="A453">
            <v>157</v>
          </cell>
        </row>
        <row r="454">
          <cell r="A454">
            <v>156</v>
          </cell>
        </row>
        <row r="455">
          <cell r="A455">
            <v>155</v>
          </cell>
        </row>
        <row r="456">
          <cell r="A456">
            <v>154</v>
          </cell>
        </row>
        <row r="457">
          <cell r="A457">
            <v>153</v>
          </cell>
        </row>
        <row r="458">
          <cell r="A458">
            <v>152</v>
          </cell>
        </row>
        <row r="459">
          <cell r="A459">
            <v>151</v>
          </cell>
        </row>
        <row r="460">
          <cell r="A460">
            <v>150</v>
          </cell>
        </row>
        <row r="461">
          <cell r="A461">
            <v>149</v>
          </cell>
        </row>
        <row r="462">
          <cell r="A462">
            <v>148</v>
          </cell>
        </row>
        <row r="463">
          <cell r="A463">
            <v>147</v>
          </cell>
        </row>
        <row r="464">
          <cell r="A464">
            <v>146</v>
          </cell>
        </row>
        <row r="465">
          <cell r="A465">
            <v>145</v>
          </cell>
        </row>
        <row r="466">
          <cell r="A466">
            <v>144</v>
          </cell>
        </row>
        <row r="467">
          <cell r="A467">
            <v>143</v>
          </cell>
        </row>
        <row r="468">
          <cell r="A468">
            <v>142</v>
          </cell>
        </row>
        <row r="469">
          <cell r="A469">
            <v>141</v>
          </cell>
        </row>
        <row r="470">
          <cell r="A470">
            <v>140</v>
          </cell>
        </row>
        <row r="471">
          <cell r="A471">
            <v>139</v>
          </cell>
        </row>
        <row r="472">
          <cell r="A472">
            <v>138</v>
          </cell>
        </row>
        <row r="473">
          <cell r="A473">
            <v>137</v>
          </cell>
        </row>
        <row r="474">
          <cell r="A474">
            <v>136</v>
          </cell>
        </row>
        <row r="475">
          <cell r="A475">
            <v>135</v>
          </cell>
        </row>
        <row r="476">
          <cell r="A476">
            <v>134</v>
          </cell>
        </row>
        <row r="477">
          <cell r="A477">
            <v>133</v>
          </cell>
        </row>
        <row r="478">
          <cell r="A478">
            <v>132</v>
          </cell>
        </row>
        <row r="479">
          <cell r="A479">
            <v>131</v>
          </cell>
        </row>
        <row r="480">
          <cell r="A480">
            <v>130</v>
          </cell>
        </row>
        <row r="481">
          <cell r="A481">
            <v>129</v>
          </cell>
        </row>
        <row r="482">
          <cell r="A482">
            <v>128</v>
          </cell>
        </row>
        <row r="483">
          <cell r="A483">
            <v>127</v>
          </cell>
        </row>
        <row r="484">
          <cell r="A484">
            <v>126</v>
          </cell>
        </row>
        <row r="485">
          <cell r="A485">
            <v>125</v>
          </cell>
        </row>
        <row r="486">
          <cell r="A486">
            <v>124</v>
          </cell>
        </row>
        <row r="487">
          <cell r="A487">
            <v>123</v>
          </cell>
        </row>
        <row r="488">
          <cell r="A488">
            <v>122</v>
          </cell>
        </row>
        <row r="489">
          <cell r="A489">
            <v>121</v>
          </cell>
        </row>
        <row r="490">
          <cell r="A490">
            <v>120</v>
          </cell>
        </row>
        <row r="491">
          <cell r="A491">
            <v>119</v>
          </cell>
        </row>
        <row r="492">
          <cell r="A492">
            <v>118</v>
          </cell>
        </row>
        <row r="493">
          <cell r="A493">
            <v>117</v>
          </cell>
        </row>
        <row r="494">
          <cell r="A494">
            <v>116</v>
          </cell>
        </row>
        <row r="495">
          <cell r="A495">
            <v>115</v>
          </cell>
        </row>
        <row r="496">
          <cell r="A496">
            <v>114</v>
          </cell>
        </row>
        <row r="497">
          <cell r="A497">
            <v>113</v>
          </cell>
        </row>
        <row r="498">
          <cell r="A498">
            <v>112</v>
          </cell>
        </row>
        <row r="499">
          <cell r="A499">
            <v>111</v>
          </cell>
        </row>
        <row r="500">
          <cell r="A500">
            <v>110</v>
          </cell>
        </row>
        <row r="501">
          <cell r="A501">
            <v>109</v>
          </cell>
        </row>
        <row r="502">
          <cell r="A502">
            <v>108</v>
          </cell>
        </row>
        <row r="503">
          <cell r="A503">
            <v>107</v>
          </cell>
        </row>
        <row r="504">
          <cell r="A504">
            <v>106</v>
          </cell>
        </row>
        <row r="505">
          <cell r="A505">
            <v>105</v>
          </cell>
        </row>
        <row r="506">
          <cell r="A506">
            <v>104</v>
          </cell>
        </row>
        <row r="507">
          <cell r="A507">
            <v>103</v>
          </cell>
        </row>
        <row r="508">
          <cell r="A508">
            <v>102</v>
          </cell>
        </row>
        <row r="509">
          <cell r="A509">
            <v>101</v>
          </cell>
        </row>
        <row r="510">
          <cell r="A510">
            <v>100</v>
          </cell>
        </row>
        <row r="511">
          <cell r="A511">
            <v>99</v>
          </cell>
        </row>
        <row r="512">
          <cell r="A512">
            <v>98</v>
          </cell>
        </row>
        <row r="513">
          <cell r="A513">
            <v>97</v>
          </cell>
        </row>
        <row r="514">
          <cell r="A514">
            <v>96</v>
          </cell>
        </row>
        <row r="515">
          <cell r="A515">
            <v>95</v>
          </cell>
        </row>
        <row r="516">
          <cell r="A516">
            <v>94</v>
          </cell>
        </row>
        <row r="517">
          <cell r="A517">
            <v>93</v>
          </cell>
        </row>
        <row r="518">
          <cell r="A518">
            <v>92</v>
          </cell>
        </row>
        <row r="519">
          <cell r="A519">
            <v>91</v>
          </cell>
        </row>
        <row r="520">
          <cell r="A520">
            <v>90</v>
          </cell>
        </row>
        <row r="521">
          <cell r="A521">
            <v>89</v>
          </cell>
        </row>
        <row r="522">
          <cell r="A522">
            <v>88</v>
          </cell>
        </row>
        <row r="523">
          <cell r="A523">
            <v>87</v>
          </cell>
        </row>
        <row r="524">
          <cell r="A524">
            <v>86</v>
          </cell>
        </row>
        <row r="525">
          <cell r="A525">
            <v>85</v>
          </cell>
        </row>
        <row r="526">
          <cell r="A526">
            <v>84</v>
          </cell>
        </row>
        <row r="527">
          <cell r="A527">
            <v>83</v>
          </cell>
        </row>
        <row r="528">
          <cell r="A528">
            <v>82</v>
          </cell>
        </row>
        <row r="529">
          <cell r="A529">
            <v>81</v>
          </cell>
        </row>
        <row r="530">
          <cell r="A530">
            <v>80</v>
          </cell>
        </row>
        <row r="531">
          <cell r="A531">
            <v>79</v>
          </cell>
        </row>
        <row r="532">
          <cell r="A532">
            <v>78</v>
          </cell>
        </row>
        <row r="533">
          <cell r="A533">
            <v>77</v>
          </cell>
        </row>
        <row r="534">
          <cell r="A534">
            <v>76</v>
          </cell>
        </row>
        <row r="535">
          <cell r="A535">
            <v>75</v>
          </cell>
        </row>
        <row r="536">
          <cell r="A536">
            <v>74</v>
          </cell>
        </row>
        <row r="537">
          <cell r="A537">
            <v>73</v>
          </cell>
        </row>
        <row r="538">
          <cell r="A538">
            <v>72</v>
          </cell>
        </row>
        <row r="539">
          <cell r="A539">
            <v>71</v>
          </cell>
        </row>
        <row r="540">
          <cell r="A540">
            <v>70</v>
          </cell>
        </row>
        <row r="541">
          <cell r="A541">
            <v>69</v>
          </cell>
        </row>
        <row r="542">
          <cell r="A542">
            <v>68</v>
          </cell>
        </row>
        <row r="543">
          <cell r="A543">
            <v>67</v>
          </cell>
        </row>
        <row r="544">
          <cell r="A544">
            <v>66</v>
          </cell>
        </row>
        <row r="545">
          <cell r="A545">
            <v>65</v>
          </cell>
        </row>
        <row r="546">
          <cell r="A546">
            <v>64</v>
          </cell>
        </row>
        <row r="547">
          <cell r="A547">
            <v>63</v>
          </cell>
        </row>
        <row r="548">
          <cell r="A548">
            <v>62</v>
          </cell>
        </row>
        <row r="549">
          <cell r="A549">
            <v>61</v>
          </cell>
        </row>
        <row r="550">
          <cell r="A550">
            <v>60</v>
          </cell>
        </row>
        <row r="551">
          <cell r="A551">
            <v>59</v>
          </cell>
        </row>
        <row r="552">
          <cell r="A552">
            <v>58</v>
          </cell>
        </row>
        <row r="553">
          <cell r="A553">
            <v>57</v>
          </cell>
        </row>
        <row r="554">
          <cell r="A554">
            <v>56</v>
          </cell>
        </row>
        <row r="555">
          <cell r="A555">
            <v>55</v>
          </cell>
        </row>
        <row r="556">
          <cell r="A556">
            <v>54</v>
          </cell>
        </row>
        <row r="557">
          <cell r="A557">
            <v>53</v>
          </cell>
        </row>
        <row r="558">
          <cell r="A558">
            <v>52</v>
          </cell>
        </row>
        <row r="559">
          <cell r="A559">
            <v>51</v>
          </cell>
        </row>
        <row r="560">
          <cell r="A560">
            <v>50</v>
          </cell>
        </row>
        <row r="561">
          <cell r="A561">
            <v>49</v>
          </cell>
        </row>
        <row r="562">
          <cell r="A562">
            <v>48</v>
          </cell>
        </row>
        <row r="563">
          <cell r="A563">
            <v>47</v>
          </cell>
        </row>
        <row r="564">
          <cell r="A564">
            <v>46</v>
          </cell>
        </row>
        <row r="565">
          <cell r="A565">
            <v>45</v>
          </cell>
        </row>
        <row r="566">
          <cell r="A566">
            <v>44</v>
          </cell>
        </row>
        <row r="567">
          <cell r="A567">
            <v>43</v>
          </cell>
        </row>
        <row r="568">
          <cell r="A568">
            <v>42</v>
          </cell>
        </row>
        <row r="569">
          <cell r="A569">
            <v>41</v>
          </cell>
        </row>
        <row r="570">
          <cell r="A570">
            <v>40</v>
          </cell>
        </row>
        <row r="571">
          <cell r="A571">
            <v>39</v>
          </cell>
        </row>
        <row r="572">
          <cell r="A572">
            <v>38</v>
          </cell>
        </row>
        <row r="573">
          <cell r="A573">
            <v>37</v>
          </cell>
        </row>
        <row r="574">
          <cell r="A574">
            <v>36</v>
          </cell>
        </row>
        <row r="575">
          <cell r="A575">
            <v>35</v>
          </cell>
        </row>
        <row r="576">
          <cell r="A576">
            <v>34</v>
          </cell>
        </row>
        <row r="577">
          <cell r="A577">
            <v>33</v>
          </cell>
        </row>
        <row r="578">
          <cell r="A578">
            <v>32</v>
          </cell>
        </row>
        <row r="579">
          <cell r="A579">
            <v>31</v>
          </cell>
        </row>
        <row r="580">
          <cell r="A580">
            <v>30</v>
          </cell>
        </row>
        <row r="581">
          <cell r="A581">
            <v>29</v>
          </cell>
        </row>
        <row r="582">
          <cell r="A582">
            <v>28</v>
          </cell>
        </row>
        <row r="583">
          <cell r="A583">
            <v>27</v>
          </cell>
        </row>
        <row r="584">
          <cell r="A584">
            <v>26</v>
          </cell>
        </row>
        <row r="585">
          <cell r="A585">
            <v>25</v>
          </cell>
        </row>
        <row r="586">
          <cell r="A586">
            <v>24</v>
          </cell>
        </row>
        <row r="587">
          <cell r="A587">
            <v>23</v>
          </cell>
        </row>
        <row r="588">
          <cell r="A588">
            <v>22</v>
          </cell>
        </row>
        <row r="589">
          <cell r="A589">
            <v>21</v>
          </cell>
        </row>
        <row r="590">
          <cell r="A590">
            <v>20</v>
          </cell>
        </row>
        <row r="591">
          <cell r="A591">
            <v>19</v>
          </cell>
        </row>
        <row r="592">
          <cell r="A592">
            <v>18</v>
          </cell>
        </row>
        <row r="593">
          <cell r="A593">
            <v>17</v>
          </cell>
        </row>
        <row r="594">
          <cell r="A594">
            <v>16</v>
          </cell>
        </row>
        <row r="595">
          <cell r="A595">
            <v>15</v>
          </cell>
        </row>
        <row r="596">
          <cell r="A596">
            <v>14</v>
          </cell>
        </row>
        <row r="597">
          <cell r="A597">
            <v>13</v>
          </cell>
        </row>
        <row r="598">
          <cell r="A598">
            <v>12</v>
          </cell>
        </row>
        <row r="599">
          <cell r="A599">
            <v>11</v>
          </cell>
        </row>
        <row r="600">
          <cell r="A600">
            <v>10</v>
          </cell>
        </row>
        <row r="601">
          <cell r="A601">
            <v>9</v>
          </cell>
        </row>
        <row r="602">
          <cell r="A602">
            <v>8</v>
          </cell>
        </row>
        <row r="603">
          <cell r="A603">
            <v>7</v>
          </cell>
        </row>
        <row r="604">
          <cell r="A604">
            <v>6</v>
          </cell>
        </row>
        <row r="605">
          <cell r="A605">
            <v>5</v>
          </cell>
        </row>
        <row r="606">
          <cell r="A606">
            <v>4</v>
          </cell>
        </row>
        <row r="607">
          <cell r="A607">
            <v>3</v>
          </cell>
        </row>
        <row r="608">
          <cell r="A608">
            <v>2</v>
          </cell>
        </row>
        <row r="609">
          <cell r="A609">
            <v>1</v>
          </cell>
        </row>
      </sheetData>
      <sheetData sheetId="1"/>
      <sheetData sheetId="2"/>
      <sheetData sheetId="3"/>
      <sheetData sheetId="4"/>
      <sheetData sheetId="5"/>
      <sheetData sheetId="6"/>
      <sheetData sheetId="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rowe, Jeremy" refreshedDate="44348.47959224537" createdVersion="6" refreshedVersion="6" minRefreshableVersion="3" recordCount="3183" xr:uid="{D3238FF4-2A8C-42DC-9838-2B0C5F23D798}">
  <cacheSource type="worksheet">
    <worksheetSource name="Historical"/>
  </cacheSource>
  <cacheFields count="85">
    <cacheField name="Index No#" numFmtId="0">
      <sharedItems count="3210">
        <s v="MIA20145509"/>
        <s v="MIA20145529"/>
        <s v="MIA20143581"/>
        <s v="MIA20141455"/>
        <s v="MIA20141591"/>
        <s v="MIA20142547"/>
        <s v="MIA20141445"/>
        <s v="MIA20141111"/>
        <s v="MIA20146628"/>
        <s v="MIA20146621"/>
        <s v="MIA20141408"/>
        <s v="MIA20144445"/>
        <s v="MIA20147497"/>
        <s v="20140001"/>
        <s v="20140002"/>
        <s v="20140003"/>
        <s v="20140005"/>
        <s v="20140004"/>
        <s v="20140008"/>
        <s v="20140007"/>
        <s v="20140006"/>
        <s v="20140009"/>
        <s v="20140012"/>
        <s v="20140013"/>
        <s v="20140010"/>
        <s v="20140011"/>
        <s v="MIA20144927"/>
        <s v="20140015"/>
        <s v="20140014"/>
        <s v="MIA20141622"/>
        <s v="20140017"/>
        <s v="20140016"/>
        <s v="MIA20145523"/>
        <s v="20140020"/>
        <s v="20140018"/>
        <s v="20140019"/>
        <s v="20140022"/>
        <s v="20140021"/>
        <s v="20140023"/>
        <s v="20140025"/>
        <s v="20140024"/>
        <s v="20140029"/>
        <s v="20140030"/>
        <s v="20140028"/>
        <s v="20140026"/>
        <s v="20140027"/>
        <s v="20140033"/>
        <s v="20140034"/>
        <s v="20140031"/>
        <s v="20140032"/>
        <s v="20140035"/>
        <s v="20140036"/>
        <s v="20140039"/>
        <s v="20140038"/>
        <s v="20140037"/>
        <s v="20140042"/>
        <s v="20140041"/>
        <s v="20140040"/>
        <s v="MIA20142878"/>
        <s v="20140046"/>
        <s v="20140047"/>
        <s v="20140043"/>
        <s v="20140044"/>
        <s v="20140045"/>
        <s v="20140050"/>
        <s v="20140049"/>
        <s v="20140048"/>
        <s v="20140053"/>
        <s v="20140052"/>
        <s v="20140051"/>
        <s v="20140055"/>
        <s v="20140054"/>
        <s v="MIA20143889"/>
        <s v="20140059"/>
        <s v="20140058"/>
        <s v="20140056"/>
        <s v="20140057"/>
        <s v="MIA20141105"/>
        <s v="20140061"/>
        <s v="20140063"/>
        <s v="20140062"/>
        <s v="20140066"/>
        <s v="20140067"/>
        <s v="20140064"/>
        <s v="20140065"/>
        <s v="20140068"/>
        <s v="20140069"/>
        <s v="20140072"/>
        <s v="20140073"/>
        <s v="20140070"/>
        <s v="20140071"/>
        <s v="20140075"/>
        <s v="20140074"/>
        <s v="20140076"/>
        <s v="20140078"/>
        <s v="20140077"/>
        <s v="20140080"/>
        <s v="20140079"/>
        <s v="20140081"/>
        <s v="20140084"/>
        <s v="20140083"/>
        <s v="20140082"/>
        <s v="20140087"/>
        <s v="20140086"/>
        <s v="20140085"/>
        <s v="20140088"/>
        <s v="20140090"/>
        <s v="20140089"/>
        <s v="20140091"/>
        <s v="20140095"/>
        <s v="20140096"/>
        <s v="20140097"/>
        <s v="20140092"/>
        <s v="20140093"/>
        <s v="20140094"/>
        <s v="20140098"/>
        <s v="20140100"/>
        <s v="20140099"/>
        <s v="20140103"/>
        <s v="20140104"/>
        <s v="20140101"/>
        <s v="20140102"/>
        <s v="20140107"/>
        <s v="20140106"/>
        <s v="20140105"/>
        <s v="20140110"/>
        <s v="20140109"/>
        <s v="20140108"/>
        <s v="20140113"/>
        <s v="20140112"/>
        <s v="20140111"/>
        <s v="MIA20146282"/>
        <s v="20140116"/>
        <s v="20140115"/>
        <s v="20140117"/>
        <s v="20140123"/>
        <s v="20140124"/>
        <s v="20140125"/>
        <s v="20140119"/>
        <s v="20140120"/>
        <s v="20140121"/>
        <s v="20140126"/>
        <s v="20140128"/>
        <s v="20140127"/>
        <s v="20140130"/>
        <s v="20140129"/>
        <s v="20140133"/>
        <s v="20140132"/>
        <s v="20140131"/>
        <s v="20140135"/>
        <s v="MIA20141421"/>
        <s v="20140134"/>
        <s v="20140136"/>
        <s v="20140137"/>
        <s v="20140139"/>
        <s v="20140138"/>
        <s v="20140141"/>
        <s v="20140140"/>
        <s v="20140143"/>
        <s v="20140142"/>
        <s v="20140144"/>
        <s v="20140146"/>
        <s v="20140148"/>
        <s v="20140147"/>
        <s v="20140150"/>
        <s v="20140149"/>
        <s v="20140151"/>
        <s v="20140154"/>
        <s v="20140153"/>
        <s v="20140152"/>
        <s v="MIA20141405"/>
        <s v="20140155"/>
        <s v="20140156"/>
        <s v="20140157"/>
        <s v="20140159"/>
        <s v="20140158"/>
        <s v="20140160"/>
        <s v="20140161"/>
        <s v="20140162"/>
        <s v="20140163"/>
        <s v="20140164"/>
        <s v="20140165"/>
        <s v="MIA20143913"/>
        <s v="20140166"/>
        <s v="20140167"/>
        <s v="20140168"/>
        <s v="20140169"/>
        <s v="MIA20145502"/>
        <s v="20140170"/>
        <s v="20140173"/>
        <s v="20140172"/>
        <s v="20140171"/>
        <s v="20140174"/>
        <s v="20140175"/>
        <s v="MIA20142879"/>
        <s v="20140177"/>
        <s v="20140176"/>
        <s v="20140178"/>
        <s v="20140180"/>
        <s v="20140179"/>
        <s v="20140182"/>
        <s v="MIA20143035"/>
        <s v="20140181"/>
        <s v="20140184"/>
        <s v="MIA20140893"/>
        <s v="20140183"/>
        <s v="20140185"/>
        <s v="20140187"/>
        <s v="20140190"/>
        <s v="20140191"/>
        <s v="20140188"/>
        <s v="20140189"/>
        <s v="20140193"/>
        <s v="20140192"/>
        <s v="20140195"/>
        <s v="20140194"/>
        <s v="20140196"/>
        <s v="MIA20145244"/>
        <s v="20140197"/>
        <s v="20140198"/>
        <s v="20140200"/>
        <s v="20140199"/>
        <s v="20140202"/>
        <s v="20140205"/>
        <s v="20140204"/>
        <s v="20140203"/>
        <s v="MIA20141702"/>
        <s v="20140206"/>
        <s v="20140209"/>
        <s v="20140208"/>
        <s v="20140207"/>
        <s v="20140210"/>
        <s v="20140211"/>
        <s v="20140213"/>
        <s v="20140212"/>
        <s v="20140214"/>
        <s v="20140216"/>
        <s v="20140217"/>
        <s v="20140220"/>
        <s v="20140221"/>
        <s v="20140218"/>
        <s v="20140219"/>
        <s v="20140222"/>
        <s v="20140223"/>
        <s v="20140225"/>
        <s v="20140224"/>
        <s v="20140226"/>
        <s v="20140228"/>
        <s v="20140227"/>
        <s v="20140229"/>
        <s v="20140231"/>
        <s v="20140230"/>
        <s v="20140232"/>
        <s v="20140233"/>
        <s v="20140234"/>
        <s v="20140235"/>
        <s v="20140237"/>
        <s v="20140236"/>
        <s v="20140238"/>
        <s v="20140239"/>
        <s v="20140240"/>
        <s v="20140241"/>
        <s v="20140242"/>
        <s v="20140243"/>
        <s v="20140244"/>
        <s v="20140246"/>
        <s v="20140245"/>
        <s v="20140248"/>
        <s v="20140247"/>
        <s v="20140249"/>
        <s v="MIA20140890"/>
        <s v="20140250"/>
        <s v="MIA20143080"/>
        <s v="20140251"/>
        <s v="20140252"/>
        <s v="20140254"/>
        <s v="20140253"/>
        <s v="20150001"/>
        <s v="20150003"/>
        <s v="20150004"/>
        <s v="20150006"/>
        <s v="20150005"/>
        <s v="20150008"/>
        <s v="20150007"/>
        <s v="20150009"/>
        <s v="20150010"/>
        <s v="20150011"/>
        <s v="MIA20150691"/>
        <s v="20150012"/>
        <s v="20150014"/>
        <s v="20150013"/>
        <s v="20150016"/>
        <s v="20150015"/>
        <s v="20150017"/>
        <s v="20150018"/>
        <s v="20150019"/>
        <s v="20150022"/>
        <s v="20150021"/>
        <s v="20150020"/>
        <s v="20150025"/>
        <s v="20150024"/>
        <s v="20150026"/>
        <s v="20150028"/>
        <s v="20150027"/>
        <s v="20150029"/>
        <s v="20150030"/>
        <s v="20150031"/>
        <s v="20150032"/>
        <s v="MIA20150252"/>
        <s v="20150033"/>
        <s v="20150035"/>
        <s v="20150034"/>
        <s v="20150036"/>
        <s v="20150037"/>
        <s v="20150038"/>
        <s v="20150039"/>
        <s v="20150041"/>
        <s v="20150040"/>
        <s v="20150042"/>
        <s v="20150043"/>
        <s v="MIA20157624"/>
        <s v="20150045"/>
        <s v="20150044"/>
        <s v="20150046"/>
        <s v="20150047"/>
        <s v="20150049"/>
        <s v="MIA20150028"/>
        <s v="20150050"/>
        <s v="20150052"/>
        <s v="20150051"/>
        <s v="20150054"/>
        <s v="20150053"/>
        <s v="20150056"/>
        <s v="20150058"/>
        <s v="20150057"/>
        <s v="20150060"/>
        <s v="20150059"/>
        <s v="20150063"/>
        <s v="20150062"/>
        <s v="20150061"/>
        <s v="20150064"/>
        <s v="20150065"/>
        <s v="20150066"/>
        <s v="20150067"/>
        <s v="20150068"/>
        <s v="20150070"/>
        <s v="20150069"/>
        <s v="20150071"/>
        <s v="20150072"/>
        <s v="20150073"/>
        <s v="20150075"/>
        <s v="20150074"/>
        <s v="20150076"/>
        <s v="20150077"/>
        <s v="20150080"/>
        <s v="20150081"/>
        <s v="20150078"/>
        <s v="20150079"/>
        <s v="20150085"/>
        <s v="20150086"/>
        <s v="MIA20157908"/>
        <s v="20150082"/>
        <s v="20150083"/>
        <s v="20150084"/>
        <s v="20150089"/>
        <s v="20150088"/>
        <s v="20150087"/>
        <s v="20150092"/>
        <s v="20150093"/>
        <s v="20150090"/>
        <s v="20150091"/>
        <s v="20150097"/>
        <s v="20150098"/>
        <s v="20150096"/>
        <s v="20150094"/>
        <s v="20150095"/>
        <s v="20150102"/>
        <s v="MIA20157563"/>
        <s v="20150101"/>
        <s v="20150099"/>
        <s v="20150100"/>
        <s v="20150105"/>
        <s v="20150104"/>
        <s v="20150103"/>
        <s v="20150109"/>
        <s v="20150110"/>
        <s v="20150108"/>
        <s v="20150106"/>
        <s v="20150107"/>
        <s v="20150114"/>
        <s v="20150115"/>
        <s v="20150116"/>
        <s v="20150111"/>
        <s v="20150112"/>
        <s v="20150113"/>
        <s v="20150119"/>
        <s v="20150118"/>
        <s v="20150117"/>
        <s v="20150120"/>
        <s v="20150124"/>
        <s v="20150125"/>
        <s v="20150126"/>
        <s v="20150121"/>
        <s v="20150122"/>
        <s v="20150123"/>
        <s v="20150127"/>
        <s v="MIA20154510"/>
        <s v="20150129"/>
        <s v="20150128"/>
        <s v="20150130"/>
        <s v="20150132"/>
        <s v="20150131"/>
        <s v="MIA20154584"/>
        <s v="20150135"/>
        <s v="20150133"/>
        <s v="20150134"/>
        <s v="20150137"/>
        <s v="20150136"/>
        <s v="20150138"/>
        <s v="20150142"/>
        <s v="20150144"/>
        <s v="20150145"/>
        <s v="20150139"/>
        <s v="20150140"/>
        <s v="20150141"/>
        <s v="20150147"/>
        <s v="20150146"/>
        <s v="20150150"/>
        <s v="20150151"/>
        <s v="20150148"/>
        <s v="20150149"/>
        <s v="20150152"/>
        <s v="20150156"/>
        <s v="MIA20151244"/>
        <s v="20150157"/>
        <s v="20150153"/>
        <s v="20150154"/>
        <s v="20150155"/>
        <s v="20150159"/>
        <s v="20150158"/>
        <s v="20150162"/>
        <s v="20150163"/>
        <s v="20150160"/>
        <s v="20150161"/>
        <s v="20150168"/>
        <s v="20150169"/>
        <s v="20150170"/>
        <s v="20150167"/>
        <s v="20150164"/>
        <s v="20150165"/>
        <s v="20150166"/>
        <s v="20150173"/>
        <s v="20150174"/>
        <s v="20150171"/>
        <s v="20150172"/>
        <s v="20150177"/>
        <s v="20150178"/>
        <s v="20150175"/>
        <s v="20150176"/>
        <s v="20150180"/>
        <s v="20150179"/>
        <s v="20150183"/>
        <s v="20150182"/>
        <s v="20150181"/>
        <s v="20150186"/>
        <s v="20150185"/>
        <s v="20150184"/>
        <s v="20150189"/>
        <s v="MIA20155137"/>
        <s v="20150187"/>
        <s v="20150188"/>
        <s v="20150191"/>
        <s v="20150195"/>
        <s v="20150196"/>
        <s v="20150194"/>
        <s v="20150192"/>
        <s v="20150193"/>
        <s v="20150197"/>
        <s v="20150199"/>
        <s v="20150198"/>
        <s v="20150202"/>
        <s v="20150203"/>
        <s v="20150201"/>
        <s v="20150200"/>
        <s v="MIA20152665"/>
        <s v="20150205"/>
        <s v="20150204"/>
        <s v="MIA20157149"/>
        <s v="20150208"/>
        <s v="20150206"/>
        <s v="20150210"/>
        <s v="20150209"/>
        <s v="20150212"/>
        <s v="20150211"/>
        <s v="20150215"/>
        <s v="20150214"/>
        <s v="20150213"/>
        <s v="20150217"/>
        <s v="20150216"/>
        <s v="20150219"/>
        <s v="20150218"/>
        <s v="MIA20155553"/>
        <s v="20150220"/>
        <s v="20150222"/>
        <s v="20150221"/>
        <s v="20150224"/>
        <s v="20150223"/>
        <s v="20150226"/>
        <s v="20150225"/>
        <s v="MIA20151032"/>
        <s v="20150228"/>
        <s v="20150227"/>
        <s v="20150230"/>
        <s v="20150229"/>
        <s v="20150231"/>
        <s v="20150234"/>
        <s v="20150235"/>
        <s v="MIA20158501"/>
        <s v="20150232"/>
        <s v="20150233"/>
        <s v="20150238"/>
        <s v="MIA20156106"/>
        <s v="20150236"/>
        <s v="20150237"/>
        <s v="20150240"/>
        <s v="20150239"/>
        <s v="20150244"/>
        <s v="20150245"/>
        <s v="20150246"/>
        <s v="20150241"/>
        <s v="20150242"/>
        <s v="20150243"/>
        <s v="20150249"/>
        <s v="20150248"/>
        <s v="20150247"/>
        <s v="20150251"/>
        <s v="20150250"/>
        <s v="20150253"/>
        <s v="20150254"/>
        <s v="MIA20155168"/>
        <s v="20150252"/>
        <s v="20150256"/>
        <s v="20150255"/>
        <s v="20150258"/>
        <s v="20150257"/>
        <s v="MIA20154532"/>
        <s v="20150259"/>
        <s v="20150261"/>
        <s v="20150260"/>
        <s v="MIA20152732"/>
        <s v="20150264"/>
        <s v="20150263"/>
        <s v="20150262"/>
        <s v="20150266"/>
        <s v="20150265"/>
        <s v="20150269"/>
        <s v="20150268"/>
        <s v="20150267"/>
        <s v="20150270"/>
        <s v="20150271"/>
        <s v="20150274"/>
        <s v="20150273"/>
        <s v="20150272"/>
        <s v="20150277"/>
        <s v="20150276"/>
        <s v="20150275"/>
        <s v="20150279"/>
        <s v="20150278"/>
        <s v="20150282"/>
        <s v="20150281"/>
        <s v="20150280"/>
        <s v="20150285"/>
        <s v="20150286"/>
        <s v="20150283"/>
        <s v="20150284"/>
        <s v="MIA20150387"/>
        <s v="20150288"/>
        <s v="20150287"/>
        <s v="20150291"/>
        <s v="20150292"/>
        <s v="20150289"/>
        <s v="20150290"/>
        <s v="20150293"/>
        <s v="MIA20150889"/>
        <s v="20150294"/>
        <s v="20150295"/>
        <s v="20150297"/>
        <s v="20150296"/>
        <s v="20150298"/>
        <s v="20150300"/>
        <s v="20150299"/>
        <s v="20150303"/>
        <s v="20150302"/>
        <s v="20150301"/>
        <s v="20150305"/>
        <s v="20150304"/>
        <s v="20150309"/>
        <s v="20150310"/>
        <s v="20150311"/>
        <s v="20150306"/>
        <s v="20150307"/>
        <s v="20150308"/>
        <s v="20150312"/>
        <s v="20150313"/>
        <s v="20150316"/>
        <s v="20150315"/>
        <s v="20150314"/>
        <s v="20150319"/>
        <s v="20150320"/>
        <s v="20150317"/>
        <s v="20150318"/>
        <s v="20150321"/>
        <s v="20150322"/>
        <s v="20150324"/>
        <s v="20150323"/>
        <s v="MIA20151457"/>
        <s v="20150326"/>
        <s v="20150325"/>
        <s v="20150328"/>
        <s v="20150329"/>
        <s v="MIA20155573"/>
        <s v="20150327"/>
        <s v="20150330"/>
        <s v="20150331"/>
        <s v="EIR20150035"/>
        <s v="MIA20156845"/>
        <s v="20150332"/>
        <s v="20150333"/>
        <s v="MIA20157988"/>
        <s v="20150336"/>
        <s v="MIA20159272"/>
        <s v="20150334"/>
        <s v="MIA20158072"/>
        <s v="20150335"/>
        <s v="20150339"/>
        <s v="20150338"/>
        <s v="20150337"/>
        <s v="MIA20156668"/>
        <s v="20150340"/>
        <s v="20150344"/>
        <s v="20150343"/>
        <s v="20150345"/>
        <s v="20150346"/>
        <s v="20150348"/>
        <s v="20150347"/>
        <s v="20150349"/>
        <s v="20150350"/>
        <s v="20150353"/>
        <s v="20150352"/>
        <s v="20150351"/>
        <s v="20150356"/>
        <s v="20150355"/>
        <s v="20150354"/>
        <s v="20150359"/>
        <s v="20150360"/>
        <s v="20150357"/>
        <s v="20150358"/>
        <s v="20150362"/>
        <s v="MIA20154583"/>
        <s v="20150361"/>
        <s v="20150363"/>
        <s v="20150366"/>
        <s v="20150365"/>
        <s v="20150364"/>
        <s v="20150369"/>
        <s v="20150368"/>
        <s v="20150367"/>
        <s v="20150372"/>
        <s v="20150371"/>
        <s v="20150370"/>
        <s v="20150374"/>
        <s v="20150373"/>
        <s v="20150376"/>
        <s v="20150379"/>
        <s v="20150377"/>
        <s v="20150383"/>
        <s v="MIA20157052"/>
        <s v="20150384"/>
        <s v="20150380"/>
        <s v="20150381"/>
        <s v="20150382"/>
        <s v="20150385"/>
        <s v="20150386"/>
        <s v="20150387"/>
        <s v="20150390"/>
        <s v="20150389"/>
        <s v="20150388"/>
        <s v="20150391"/>
        <s v="20150394"/>
        <s v="20150393"/>
        <s v="20150392"/>
        <s v="20150396"/>
        <s v="20150395"/>
        <s v="MIA20154576"/>
        <s v="20150397"/>
        <s v="20150398"/>
        <s v="MIA20158469"/>
        <s v="20150399"/>
        <s v="20150400"/>
        <s v="20150401"/>
        <s v="20150402"/>
        <s v="20150403"/>
        <s v="20150405"/>
        <s v="20150404"/>
        <s v="20150406"/>
        <s v="20150408"/>
        <s v="20150407"/>
        <s v="MIA20154592"/>
        <s v="20150410"/>
        <s v="20150409"/>
        <s v="20150411"/>
        <s v="20150412"/>
        <s v="20150414"/>
        <s v="20150413"/>
        <s v="20150416"/>
        <s v="20150415"/>
        <s v="20150418"/>
        <s v="MIA20158487"/>
        <s v="20150419"/>
        <s v="20150420"/>
        <s v="20150422"/>
        <s v="20150421"/>
        <s v="20150423"/>
        <s v="20150424"/>
        <s v="20150426"/>
        <s v="20150425"/>
        <s v="20150427"/>
        <s v="20150429"/>
        <s v="20150428"/>
        <s v="20150430"/>
        <s v="20150431"/>
        <s v="20150432"/>
        <s v="20150433"/>
        <s v="20150434"/>
        <s v="20150435"/>
        <s v="20160001"/>
        <s v="20160002"/>
        <s v="20160003"/>
        <s v="20160004"/>
        <s v="20160005"/>
        <s v="20160006"/>
        <s v="20160007"/>
        <s v="20160008"/>
        <s v="20160009"/>
        <s v="20160011"/>
        <s v="20160010"/>
        <s v="20160013"/>
        <s v="20160012"/>
        <s v="20160014"/>
        <s v="20160015"/>
        <s v="20160016"/>
        <s v="20160017"/>
        <s v="20160018"/>
        <s v="MIA20162992"/>
        <s v="20160019"/>
        <s v="20160020"/>
        <s v="20160022"/>
        <s v="20160021"/>
        <s v="20160024"/>
        <s v="20160023"/>
        <s v="20160025"/>
        <s v="20160026"/>
        <s v="20160028"/>
        <s v="MIA201610324"/>
        <s v="20160027"/>
        <s v="20160029"/>
        <s v="20160030"/>
        <s v="20160031"/>
        <s v="20160032"/>
        <s v="20160033"/>
        <s v="20160034"/>
        <s v="20160035"/>
        <s v="20160038"/>
        <s v="20160037"/>
        <s v="20160036"/>
        <s v="20160040"/>
        <s v="MIA20169061"/>
        <s v="20160039"/>
        <s v="20160041"/>
        <s v="20160043"/>
        <s v="20160042"/>
        <s v="20160045"/>
        <s v="20160044"/>
        <s v="20160048"/>
        <s v="20160046"/>
        <s v="20160047"/>
        <s v="20160051"/>
        <s v="20160050"/>
        <s v="20160049"/>
        <s v="20160053"/>
        <s v="20160054"/>
        <s v="20160052"/>
        <s v="MIA20161115"/>
        <s v="20160055"/>
        <s v="20160057"/>
        <s v="20160056"/>
        <s v="20160058"/>
        <s v="20160059"/>
        <s v="20160060"/>
        <s v="20160061"/>
        <s v="20160063"/>
        <s v="20160062"/>
        <s v="20160064"/>
        <s v="20160067"/>
        <s v="20160068"/>
        <s v="20160065"/>
        <s v="20160066"/>
        <s v="20160070"/>
        <s v="20160069"/>
        <s v="20160073"/>
        <s v="20160074"/>
        <s v="20160071"/>
        <s v="20160072"/>
        <s v="20160077"/>
        <s v="20160078"/>
        <s v="20160075"/>
        <s v="20160076"/>
        <s v="20160082"/>
        <s v="20160079"/>
        <s v="20160080"/>
        <s v="20160081"/>
        <s v="MIA20168725"/>
        <s v="MIA20166565"/>
        <s v="20160083"/>
        <s v="20160084"/>
        <s v="20160085"/>
        <s v="20160086"/>
        <s v="20160088"/>
        <s v="20160089"/>
        <s v="20160087"/>
        <s v="20160090"/>
        <s v="20160091"/>
        <s v="20160094"/>
        <s v="20160092"/>
        <s v="20160093"/>
        <s v="20160095"/>
        <s v="20160097"/>
        <s v="20160096"/>
        <s v="MIA20169547"/>
        <s v="20160100"/>
        <s v="20160099"/>
        <s v="20160098"/>
        <s v="20160101"/>
        <s v="20160105"/>
        <s v="20160104"/>
        <s v="20160106"/>
        <s v="20160109"/>
        <s v="20160108"/>
        <s v="MIA20169568"/>
        <s v="20160107"/>
        <s v="20160102"/>
        <s v="20160103"/>
        <s v="MIA201610312"/>
        <s v="20160110"/>
        <s v="20160111"/>
        <s v="20160113"/>
        <s v="20160112"/>
        <s v="20160114"/>
        <s v="20160116"/>
        <s v="20160115"/>
        <s v="20160117"/>
        <s v="20160119"/>
        <s v="20160120"/>
        <s v="20160118"/>
        <s v="20160122"/>
        <s v="MIA20169674"/>
        <s v="20160121"/>
        <s v="20160126"/>
        <s v="20160123"/>
        <s v="20160124"/>
        <s v="20160125"/>
        <s v="20160127"/>
        <s v="20160130"/>
        <s v="20160129"/>
        <s v="20160128"/>
        <s v="20160132"/>
        <s v="20160131"/>
        <s v="20160133"/>
        <s v="20160135"/>
        <s v="20160136"/>
        <s v="20160137"/>
        <s v="20160134"/>
        <s v="20160138"/>
        <s v="20160140"/>
        <s v="20160139"/>
        <s v="20160141"/>
        <s v="20160142"/>
        <s v="MIA201610309"/>
        <s v="20160144"/>
        <s v="20160145"/>
        <s v="20160143"/>
        <s v="20160146"/>
        <s v="20160147"/>
        <s v="20160148"/>
        <s v="20160149"/>
        <s v="20160151"/>
        <s v="20160150"/>
        <s v="20160152"/>
        <s v="20160154"/>
        <s v="20160153"/>
        <s v="20160157"/>
        <s v="20160158"/>
        <s v="MIA20164075"/>
        <s v="20160155"/>
        <s v="20160156"/>
        <s v="20160159"/>
        <s v="MIA20168421"/>
        <s v="MIA20168488"/>
        <s v="20160160"/>
        <s v="MIA20165827"/>
        <s v="20160161"/>
        <s v="20160164"/>
        <s v="20160165"/>
        <s v="20160162"/>
        <s v="20160163"/>
        <s v="20160168"/>
        <s v="20160167"/>
        <s v="20160166"/>
        <s v="20160171"/>
        <s v="20160172"/>
        <s v="20160169"/>
        <s v="20160170"/>
        <s v="20160174"/>
        <s v="20160173"/>
        <s v="20160176"/>
        <s v="20160175"/>
        <s v="20160180"/>
        <s v="20160181"/>
        <s v="20160179"/>
        <s v="20160177"/>
        <s v="20160178"/>
        <s v="20160183"/>
        <s v="20160182"/>
        <s v="MIA201610437"/>
        <s v="20160186"/>
        <s v="20160185"/>
        <s v="20160184"/>
        <s v="MIA201610143"/>
        <s v="20160187"/>
        <s v="MIA20165272"/>
        <s v="20160189"/>
        <s v="20160188"/>
        <s v="MIA20166570"/>
        <s v="20160190"/>
        <s v="20160193"/>
        <s v="20160191"/>
        <s v="20160192"/>
        <s v="20160198"/>
        <s v="20160199"/>
        <s v="20160200"/>
        <s v="20160197"/>
        <s v="20160194"/>
        <s v="20160195"/>
        <s v="20160196"/>
        <s v="20160201"/>
        <s v="20160204"/>
        <s v="20160202"/>
        <s v="20160203"/>
        <s v="20160205"/>
        <s v="20160206"/>
        <s v="20160209"/>
        <s v="20160208"/>
        <s v="20160207"/>
        <s v="20160211"/>
        <s v="20160210"/>
        <s v="20160214"/>
        <s v="20160213"/>
        <s v="20160212"/>
        <s v="20160215"/>
        <s v="20160218"/>
        <s v="20160219"/>
        <s v="20160216"/>
        <s v="20160217"/>
        <s v="20160220"/>
        <s v="20160222"/>
        <s v="20160221"/>
        <s v="20160223"/>
        <s v="MIA20167140"/>
        <s v="20160226"/>
        <s v="20160225"/>
        <s v="20160224"/>
        <s v="MIA20169552"/>
        <s v="20160227"/>
        <s v="20160229"/>
        <s v="20160228"/>
        <s v="20160232"/>
        <s v="20160231"/>
        <s v="20160230"/>
        <s v="20160233"/>
        <s v="20160234"/>
        <s v="20160235"/>
        <s v="20160236"/>
        <s v="20160239"/>
        <s v="20160238"/>
        <s v="20160237"/>
        <s v="20160241"/>
        <s v="20160240"/>
        <s v="20160244"/>
        <s v="20160245"/>
        <s v="20160242"/>
        <s v="20160243"/>
        <s v="20160248"/>
        <s v="20160247"/>
        <s v="20160246"/>
        <s v="MIA20161488"/>
        <s v="20160249"/>
        <s v="20160250"/>
        <s v="20160251"/>
        <s v="MIA20160332"/>
        <s v="MIA20166540"/>
        <s v="20160252"/>
        <s v="20160253"/>
        <s v="20160255"/>
        <s v="20160254"/>
        <s v="20160256"/>
        <s v="20160257"/>
        <s v="20160259"/>
        <s v="20160258"/>
        <s v="20160260"/>
        <s v="20160261"/>
        <s v="20160263"/>
        <s v="20160264"/>
        <s v="MIA201610466"/>
        <s v="20160262"/>
        <s v="20160267"/>
        <s v="20160266"/>
        <s v="20160265"/>
        <s v="20160269"/>
        <s v="20160268"/>
        <s v="20160271"/>
        <s v="20160270"/>
        <s v="20160273"/>
        <s v="20160272"/>
        <s v="20160274"/>
        <s v="MIA20164893"/>
        <s v="20160275"/>
        <s v="20160276"/>
        <s v="20160278"/>
        <s v="20160277"/>
        <s v="MIA20163165"/>
        <s v="20160281"/>
        <s v="20160279"/>
        <s v="20160280"/>
        <s v="20160282"/>
        <s v="20160283"/>
        <s v="20160286"/>
        <s v="20160287"/>
        <s v="20160288"/>
        <s v="20160284"/>
        <s v="20160285"/>
        <s v="MIA20169968"/>
        <s v="20160290"/>
        <s v="20160289"/>
        <s v="20160292"/>
        <s v="20160291"/>
        <s v="20160293"/>
        <s v="20160294"/>
        <s v="20160296"/>
        <s v="20160295"/>
        <s v="MIA20165218"/>
        <s v="20160297"/>
        <s v="20160299"/>
        <s v="20160298"/>
        <s v="20160300"/>
        <s v="20160301"/>
        <s v="20160303"/>
        <s v="20160304"/>
        <s v="MIA20166665"/>
        <s v="20160305"/>
        <s v="20160302"/>
        <s v="20160307"/>
        <s v="20160308"/>
        <s v="20160306"/>
        <s v="20160310"/>
        <s v="20160309"/>
        <s v="20160311"/>
        <s v="20160313"/>
        <s v="20160314"/>
        <s v="20160315"/>
        <s v="20160312"/>
        <s v="MIA20164107"/>
        <s v="20160316"/>
        <s v="20160317"/>
        <s v="20160320"/>
        <s v="20160319"/>
        <s v="20160318"/>
        <s v="20160321"/>
        <s v="20160322"/>
        <s v="MIA20163918"/>
        <s v="20160324"/>
        <s v="20160323"/>
        <s v="20160325"/>
        <s v="20160327"/>
        <s v="20160326"/>
        <s v="20160328"/>
        <s v="20160329"/>
        <s v="20160330"/>
        <s v="20160333"/>
        <s v="20160332"/>
        <s v="20160331"/>
        <s v="20160336"/>
        <s v="20160335"/>
        <s v="20160334"/>
        <s v="20160337"/>
        <s v="20160339"/>
        <s v="20160338"/>
        <s v="20160341"/>
        <s v="20160340"/>
        <s v="20160345"/>
        <s v="20160346"/>
        <s v="20160347"/>
        <s v="20160342"/>
        <s v="20160343"/>
        <s v="20160344"/>
        <s v="MIA201610501"/>
        <s v="20160348"/>
        <s v="20160350"/>
        <s v="20160349"/>
        <s v="20160351"/>
        <s v="MIA20169220"/>
        <s v="20160354"/>
        <s v="20160353"/>
        <s v="20160352"/>
        <s v="MIA20161760"/>
        <s v="20160355"/>
        <s v="20160356"/>
        <s v="20160357"/>
        <s v="20160359"/>
        <s v="20160358"/>
        <s v="20160360"/>
        <s v="20160361"/>
        <s v="20160362"/>
        <s v="MIA20165159"/>
        <s v="20170001"/>
        <s v="20170002"/>
        <s v="MIT20170001"/>
        <s v="20170003"/>
        <s v="MIT20170003"/>
        <s v="MIT20170002"/>
        <s v="MIT20170004"/>
        <s v="20170004"/>
        <s v="20170005"/>
        <s v="20170006"/>
        <s v="MIT20170009"/>
        <s v="20170007"/>
        <s v="20170008"/>
        <s v="20170009"/>
        <s v="20170010"/>
        <s v="20170011"/>
        <s v="MIT20170010"/>
        <s v="MIT20170011"/>
        <s v="20170012"/>
        <s v="MIA201710237"/>
        <s v="20170014"/>
        <s v="20170013"/>
        <s v="20170015"/>
        <s v="20170016"/>
        <s v="20170017"/>
        <s v="20170018"/>
        <s v="20170019"/>
        <s v="20170020"/>
        <s v="20170021"/>
        <s v="20170022"/>
        <s v="20170023"/>
        <s v="20170026"/>
        <s v="20170025"/>
        <s v="20170024"/>
        <s v="20170027"/>
        <s v="MIA20179530"/>
        <s v="20170028"/>
        <s v="MIA20171447"/>
        <s v="20170029"/>
        <s v="20170031"/>
        <s v="MIA20174090"/>
        <s v="20170030"/>
        <s v="MIA20178201"/>
        <s v="20170032"/>
        <s v="20170033"/>
        <s v="20170037"/>
        <s v="20170038"/>
        <s v="20170036"/>
        <s v="20170034"/>
        <s v="20170035"/>
        <s v="MIA20174984"/>
        <s v="MIA201710703"/>
        <s v="20170041"/>
        <s v="20170039"/>
        <s v="20170040"/>
        <s v="20170042"/>
        <s v="20170043"/>
        <s v="20170045"/>
        <s v="20170044"/>
        <s v="20170048"/>
        <s v="20170049"/>
        <s v="20170047"/>
        <s v="20170046"/>
        <s v="20170050"/>
        <s v="20170052"/>
        <s v="20170051"/>
        <s v="20170054"/>
        <s v="20170053"/>
        <s v="20170055"/>
        <s v="20170057"/>
        <s v="20170056"/>
        <s v="20170059"/>
        <s v="20170058"/>
        <s v="MIA20175049"/>
        <s v="20170060"/>
        <s v="20170063"/>
        <s v="20170062"/>
        <s v="20170061"/>
        <s v="20170064"/>
        <s v="20170065"/>
        <s v="20170067"/>
        <s v="20170066"/>
        <s v="20170070"/>
        <s v="20170069"/>
        <s v="20170068"/>
        <s v="MIA201710848"/>
        <s v="20170071"/>
        <s v="20170072"/>
        <s v="20170074"/>
        <s v="20170073"/>
        <s v="20170077"/>
        <s v="20170076"/>
        <s v="20170075"/>
        <s v="MIA20175622"/>
        <s v="MIA201710728"/>
        <s v="20170078"/>
        <s v="20170080"/>
        <s v="20170079"/>
        <s v="20170081"/>
        <s v="20170082"/>
        <s v="20170083"/>
        <s v="20170085"/>
        <s v="20170084"/>
        <s v="MIA20174974"/>
        <s v="20170087"/>
        <s v="20170088"/>
        <s v="20170086"/>
        <s v="20170089"/>
        <s v="20170090"/>
        <s v="20170091"/>
        <s v="20170092"/>
        <s v="20170093"/>
        <s v="20170096"/>
        <s v="20170097"/>
        <s v="20170099"/>
        <s v="20170098"/>
        <s v="20170094"/>
        <s v="20170095"/>
        <s v="20170100"/>
        <s v="20170102"/>
        <s v="20170103"/>
        <s v="20170105"/>
        <s v="20170104"/>
        <s v="20170101"/>
        <s v="20170107"/>
        <s v="20170106"/>
        <s v="MIT20170013"/>
        <s v="20170114"/>
        <s v="20170113"/>
        <s v="20170108"/>
        <s v="MIA20174213"/>
        <s v="20170115"/>
        <s v="20170111"/>
        <s v="20170112"/>
        <s v="20170110"/>
        <s v="20170116"/>
        <s v="20170109"/>
        <s v="20170123"/>
        <s v="20170121"/>
        <s v="20170122"/>
        <s v="20170117"/>
        <s v="20170120"/>
        <s v="20170119"/>
        <s v="20170118"/>
        <s v="20170130"/>
        <s v="20170132"/>
        <s v="20170131"/>
        <s v="20170129"/>
        <s v="20170124"/>
        <s v="20170127"/>
        <s v="20170128"/>
        <s v="20170125"/>
        <s v="20170126"/>
        <s v="20170133"/>
        <s v="20170134"/>
        <s v="20170137"/>
        <s v="20170138"/>
        <s v="20170136"/>
        <s v="20170135"/>
        <s v="MIA201710723"/>
        <s v="20170140"/>
        <s v="20170141"/>
        <s v="20170139"/>
        <s v="20170144"/>
        <s v="20170143"/>
        <s v="20170142"/>
        <s v="20170147"/>
        <s v="20170145"/>
        <s v="20170146"/>
        <s v="20170149"/>
        <s v="20170148"/>
        <s v="20170151"/>
        <s v="20170150"/>
        <s v="20170153"/>
        <s v="20170152"/>
        <s v="20170155"/>
        <s v="20170154"/>
        <s v="20170157"/>
        <s v="20170156"/>
        <s v="20170158"/>
        <s v="20170159"/>
        <s v="20170160"/>
        <s v="20170164"/>
        <s v="20170161"/>
        <s v="20170162"/>
        <s v="MIA20171178"/>
        <s v="20170163"/>
        <s v="20170165"/>
        <s v="MIT20170014"/>
        <s v="20170166"/>
        <s v="20170167"/>
        <s v="20170169"/>
        <s v="20170168"/>
        <s v="20170170"/>
        <s v="20170173"/>
        <s v="MIA20176476"/>
        <s v="20170172"/>
        <s v="20170171"/>
        <s v="MIT20170015"/>
        <s v="20170174"/>
        <s v="20170177"/>
        <s v="MIA20177865"/>
        <s v="20170176"/>
        <s v="20170175"/>
        <s v="20170178"/>
        <s v="20170179"/>
        <s v="MIT20170016"/>
        <s v="20170182"/>
        <s v="20170183"/>
        <s v="EIR20170074"/>
        <s v="20170180"/>
        <s v="20170181"/>
        <s v="20170185"/>
        <s v="20170184"/>
        <s v="20170188"/>
        <s v="20170189"/>
        <s v="20170186"/>
        <s v="20170187"/>
        <s v="20170190"/>
        <s v="MIT20170017"/>
        <s v="20170191"/>
        <s v="20170193"/>
        <s v="20170192"/>
        <s v="20170195"/>
        <s v="20170194"/>
        <s v="20170196"/>
        <s v="20170198"/>
        <s v="20170197"/>
        <s v="20170199"/>
        <s v="MIA20178199"/>
        <s v="20170201"/>
        <s v="20170200"/>
        <s v="20170202"/>
        <s v="20170204"/>
        <s v="20170203"/>
        <s v="20170206"/>
        <s v="20170205"/>
        <s v="20170208"/>
        <s v="20170207"/>
        <s v="20170210"/>
        <s v="20170209"/>
        <s v="20170211"/>
        <s v="MIT20170018"/>
        <s v="20170213"/>
        <s v="20170212"/>
        <s v="MIA201710928"/>
        <s v="MIA20171163"/>
        <s v="20170215"/>
        <s v="20170217"/>
        <s v="20170216"/>
        <s v="20170214"/>
        <s v="20170218"/>
        <s v="20170219"/>
        <s v="20170220"/>
        <s v="20170222"/>
        <s v="20170221"/>
        <s v="20170223"/>
        <s v="20170225"/>
        <s v="20170224"/>
        <s v="20170227"/>
        <s v="20170226"/>
        <s v="20170228"/>
        <s v="20170229"/>
        <s v="20170230"/>
        <s v="20170231"/>
        <s v="MIA201710455"/>
        <s v="20170232"/>
        <s v="20170234"/>
        <s v="20170233"/>
        <s v="20170236"/>
        <s v="20170235"/>
        <s v="20170238"/>
        <s v="20170237"/>
        <s v="MIT20170019"/>
        <s v="20170239"/>
        <s v="20170240"/>
        <s v="20170241"/>
        <s v="20170242"/>
        <s v="MIA20177279"/>
        <s v="20170244"/>
        <s v="20170243"/>
        <s v="20170247"/>
        <s v="20170246"/>
        <s v="20170245"/>
        <s v="20170250"/>
        <s v="20170249"/>
        <s v="20170248"/>
        <s v="20170251"/>
        <s v="20170252"/>
        <s v="20170253"/>
        <s v="20170254"/>
        <s v="20170255"/>
        <s v="20170259"/>
        <s v="20170260"/>
        <s v="20170256"/>
        <s v="20170257"/>
        <s v="20170258"/>
        <s v="20170262"/>
        <s v="20170261"/>
        <s v="20170263"/>
        <s v="20170265"/>
        <s v="MIA201710959"/>
        <s v="20170264"/>
        <s v="20170268"/>
        <s v="20170269"/>
        <s v="20170266"/>
        <s v="20170267"/>
        <s v="20170271"/>
        <s v="20170270"/>
        <s v="20170274"/>
        <s v="20170272"/>
        <s v="20170273"/>
        <s v="20170276"/>
        <s v="20170275"/>
        <s v="20170277"/>
        <s v="MIA20174448"/>
        <s v="20170278"/>
        <s v="MIT20170020"/>
        <s v="20170279"/>
        <s v="20170280"/>
        <s v="20170282"/>
        <s v="20170281"/>
        <s v="20170283"/>
        <s v="20170284"/>
        <s v="20170285"/>
        <s v="MIT20170021"/>
        <s v="20170287"/>
        <s v="20170286"/>
        <s v="20170288"/>
        <s v="20170290"/>
        <s v="20170289"/>
        <s v="20170291"/>
        <s v="20170293"/>
        <s v="20170292"/>
        <s v="20170294"/>
        <s v="20170295"/>
        <s v="20170296"/>
        <s v="20170299"/>
        <s v="20170298"/>
        <s v="20170297"/>
        <s v="MIA201711317"/>
        <s v="20170302"/>
        <s v="20170300"/>
        <s v="20170301"/>
        <s v="20170308"/>
        <s v="MIA20177884"/>
        <s v="20170309"/>
        <s v="20170311"/>
        <s v="20170310"/>
        <s v="20170307"/>
        <s v="20170304"/>
        <s v="20170303"/>
        <s v="20170305"/>
        <s v="20170306"/>
        <s v="MIA20179497"/>
        <s v="20170315"/>
        <s v="20170316"/>
        <s v="MIA20171106"/>
        <s v="20170314"/>
        <s v="MIA20178432"/>
        <s v="20170312"/>
        <s v="20170313"/>
        <s v="20170319"/>
        <s v="20170320"/>
        <s v="20170317"/>
        <s v="20170318"/>
        <s v="20170324"/>
        <s v="MIA20179273"/>
        <s v="20170325"/>
        <s v="20170321"/>
        <s v="20170322"/>
        <s v="20170323"/>
        <s v="20170330"/>
        <s v="20170331"/>
        <s v="20170332"/>
        <s v="20170329"/>
        <s v="20170326"/>
        <s v="20170327"/>
        <s v="20170328"/>
        <s v="20170335"/>
        <s v="20170334"/>
        <s v="20170333"/>
        <s v="20170339"/>
        <s v="MIA201711934"/>
        <s v="20170338"/>
        <s v="20170336"/>
        <s v="20170337"/>
        <s v="20170342"/>
        <s v="20170341"/>
        <s v="20170340"/>
        <s v="20170346"/>
        <s v="20170347"/>
        <s v="20170345"/>
        <s v="20170343"/>
        <s v="20170344"/>
        <s v="20170349"/>
        <s v="20170348"/>
        <s v="20170352"/>
        <s v="20170351"/>
        <s v="20170350"/>
        <s v="20170353"/>
        <s v="20170355"/>
        <s v="20170354"/>
        <s v="20170357"/>
        <s v="20170358"/>
        <s v="20170356"/>
        <s v="MIA20178080"/>
        <s v="20170360"/>
        <s v="20170359"/>
        <s v="20170363"/>
        <s v="20170362"/>
        <s v="20170361"/>
        <s v="20170364"/>
        <s v="20170366"/>
        <s v="20170365"/>
        <s v="MIA20170371"/>
        <s v="20170370"/>
        <s v="20170371"/>
        <s v="20170369"/>
        <s v="20170367"/>
        <s v="20170368"/>
        <s v="20170372"/>
        <s v="MIA20173187"/>
        <s v="20170374"/>
        <s v="20170373"/>
        <s v="20170375"/>
        <s v="20170376"/>
        <s v="20170378"/>
        <s v="20170377"/>
        <s v="20170381"/>
        <s v="MIA20176672"/>
        <s v="20170379"/>
        <s v="20170380"/>
        <s v="20170382"/>
        <s v="20170383"/>
        <s v="20170386"/>
        <s v="20170385"/>
        <s v="20170384"/>
        <s v="20170387"/>
        <s v="MIA20177860"/>
        <s v="20170388"/>
        <s v="20170389"/>
        <s v="20170392"/>
        <s v="20170391"/>
        <s v="20170390"/>
        <s v="20170397"/>
        <s v="20170398"/>
        <s v="MIA20177274"/>
        <s v="20170396"/>
        <s v="20170393"/>
        <s v="20170394"/>
        <s v="20170395"/>
        <s v="20170399"/>
        <s v="20170401"/>
        <s v="20170400"/>
        <s v="20170403"/>
        <s v="20170402"/>
        <s v="20170404"/>
        <s v="20170406"/>
        <s v="20170405"/>
        <s v="20170407"/>
        <s v="20170414"/>
        <s v="20170415"/>
        <s v="20170416"/>
        <s v="20170413"/>
        <s v="20170411"/>
        <s v="MIA201711363"/>
        <s v="20170412"/>
        <s v="20170420"/>
        <s v="EIR20170105"/>
        <s v="20170421"/>
        <s v="20170419"/>
        <s v="MIT20170023"/>
        <s v="20170417"/>
        <s v="20170418"/>
        <s v="EIR20170098"/>
        <s v="EIR20170096"/>
        <s v="EIR20170094"/>
        <s v="EIR20170101"/>
        <s v="EIR20170091"/>
        <s v="EIR20170090"/>
        <s v="EIR20170109"/>
        <s v="20170409"/>
        <s v="20170410"/>
        <s v="MIA20171410"/>
        <s v="MIT20170022"/>
        <s v="EIR20170093"/>
        <s v="20170408"/>
        <s v="EIR20170092"/>
        <s v="MIA20170307"/>
        <s v="20170427"/>
        <s v="20170426"/>
        <s v="20170428"/>
        <s v="MIA201714838"/>
        <s v="20170429"/>
        <s v="MIA201714460"/>
        <s v="20170422"/>
        <s v="MIA201711908"/>
        <s v="EIR20170110"/>
        <s v="20170423"/>
        <s v="EIR20170111"/>
        <s v="20170425"/>
        <s v="20170424"/>
        <s v="20170431"/>
        <s v="20170432"/>
        <s v="MIT20170024"/>
        <s v="20170430"/>
        <s v="20170434"/>
        <s v="20170433"/>
        <s v="MIA20174951"/>
        <s v="20170438"/>
        <s v="20170437"/>
        <s v="20170435"/>
        <s v="20170436"/>
        <s v="20170440"/>
        <s v="20170439"/>
        <s v="20170441"/>
        <s v="20170444"/>
        <s v="MIA20177871"/>
        <s v="20170443"/>
        <s v="MIA20178824"/>
        <s v="20170442"/>
        <s v="MIA201712180"/>
        <s v="20170445"/>
        <s v="MIT20170025"/>
        <s v="20170446"/>
        <s v="20170450"/>
        <s v="20170451"/>
        <s v="20170452"/>
        <s v="20170447"/>
        <s v="20170448"/>
        <s v="20170449"/>
        <s v="20170454"/>
        <s v="20170453"/>
        <s v="EIR20170112"/>
        <s v="20170456"/>
        <s v="20170455"/>
        <s v="20170457"/>
        <s v="20170458"/>
        <s v="20170460"/>
        <s v="20170459"/>
        <s v="MIA201711703"/>
        <s v="20170462"/>
        <s v="20170461"/>
        <s v="MIA20175472"/>
        <s v="20170464"/>
        <s v="20170463"/>
        <s v="MIA201711947"/>
        <s v="20170465"/>
        <s v="20170466"/>
        <s v="20170467"/>
        <s v="20170468"/>
        <s v="20170469"/>
        <s v="20170470"/>
        <s v="20170471"/>
        <s v="20170472"/>
        <s v="20170473"/>
        <s v="20170474"/>
        <s v="20170475"/>
        <s v="20170476"/>
        <s v="20170477"/>
        <s v="20170478"/>
        <s v="20170479"/>
        <s v="20170480"/>
        <s v="20170481"/>
        <s v="20170482"/>
        <s v="20170483"/>
        <s v="20170484"/>
        <s v="20170485"/>
        <s v="20170487"/>
        <s v="20170486"/>
        <s v="20170490"/>
        <s v="20170491"/>
        <s v="20170488"/>
        <s v="20170489"/>
        <s v="20170494"/>
        <s v="20170493"/>
        <s v="20170492"/>
        <s v="20170495"/>
        <s v="20170496"/>
        <s v="20170497"/>
        <s v="20170498"/>
        <s v="20170499"/>
        <s v="20170500"/>
        <s v="20170501"/>
        <s v="MIA20183516"/>
        <s v="MIA20183503"/>
        <s v="20180002"/>
        <s v="20180001"/>
        <s v="MIA20187500"/>
        <s v="20180023"/>
        <s v="20180024"/>
        <s v="20180039"/>
        <s v="20180042"/>
        <s v="20180043"/>
        <s v="20180049"/>
        <s v="20180054"/>
        <s v="MIA20188123"/>
        <s v="20180065"/>
        <s v="20180066"/>
        <s v="20180077"/>
        <s v="20180082"/>
        <s v="20180083"/>
        <s v="20180086"/>
        <s v="20180088"/>
        <s v="20180103"/>
        <s v="20180107"/>
        <s v="20180108"/>
        <s v="MIA201812007"/>
        <s v="20180117"/>
        <s v="20180122"/>
        <s v="20180124"/>
        <s v="20180126"/>
        <s v="20180128"/>
        <s v="20180134"/>
        <s v="MIT20180027"/>
        <s v="20180139"/>
        <s v="20180141"/>
        <s v="20180147"/>
        <s v="20180149"/>
        <s v="20180155"/>
        <s v="20180156"/>
        <s v="20180158"/>
        <s v="20180162"/>
        <s v="20180160"/>
        <s v="20180164"/>
        <s v="20180163"/>
        <s v="20180165"/>
        <s v="20180166"/>
        <s v="20180167"/>
        <s v="20180168"/>
        <s v="20180169"/>
        <s v="20180170"/>
        <s v="20180171"/>
        <s v="20180176"/>
        <s v="20180185"/>
        <s v="20180186"/>
        <s v="20180182"/>
        <s v="20180179"/>
        <s v="EIR20180128"/>
        <s v="20180188"/>
        <s v="20180190"/>
        <s v="20180189"/>
        <s v="20180193"/>
        <s v="20180194"/>
        <s v="20180196"/>
        <s v="20180199"/>
        <s v="20180200"/>
        <s v="20180203"/>
        <s v="20180204"/>
        <s v="20180210"/>
        <s v="20180212"/>
        <s v="MIA201811477"/>
        <s v="20180213"/>
        <s v="20180215"/>
        <s v="20180214"/>
        <s v="20180220"/>
        <s v="20180221"/>
        <s v="20180222"/>
        <s v="20180226"/>
        <s v="20180227"/>
        <s v="20180229"/>
        <s v="20180231"/>
        <s v="20180232"/>
        <s v="MIA201810786"/>
        <s v="MIA201812834"/>
        <s v="EIR20180131"/>
        <s v="20180236"/>
        <s v="20180237"/>
        <s v="20180235"/>
        <s v="20180233"/>
        <s v="20180234"/>
        <s v="20180239"/>
        <s v="20180238"/>
        <s v="20180240"/>
        <s v="20180243"/>
        <s v="20180241"/>
        <s v="20180249"/>
        <s v="20180247"/>
        <s v="20180246"/>
        <s v="20180250"/>
        <s v="20180253"/>
        <s v="20180252"/>
        <s v="20180251"/>
        <s v="20180256"/>
        <s v="20180257"/>
        <s v="20180259"/>
        <s v="20180262"/>
        <s v="20180270"/>
        <s v="20180274"/>
        <s v="MIA20187645"/>
        <s v="20180276"/>
        <s v="20180275"/>
        <s v="MIA20181274"/>
        <s v="20180278"/>
        <s v="20180281"/>
        <s v="20180285"/>
        <s v="20180282"/>
        <s v="20180287"/>
        <s v="20180286"/>
        <s v="20180289"/>
        <s v="20180293"/>
        <s v="20180297"/>
        <s v="20180300"/>
        <s v="20180301"/>
        <s v="20180305"/>
        <s v="20180306"/>
        <s v="20180304"/>
        <s v="MIA20188955"/>
        <s v="20180303"/>
        <s v="20180307"/>
        <s v="20180311"/>
        <s v="20180312"/>
        <s v="20180310"/>
        <s v="20180308"/>
        <s v="20180309"/>
        <s v="20180314"/>
        <s v="20180318"/>
        <s v="20180321"/>
        <s v="20180324"/>
        <s v="20180322"/>
        <s v="20180326"/>
        <s v="20180329"/>
        <s v="20180328"/>
        <s v="20180330"/>
        <s v="20180334"/>
        <s v="20180335"/>
        <s v="20180337"/>
        <s v="20180341"/>
        <s v="MIA20180763"/>
        <s v="MIA20184977"/>
        <s v="20180345"/>
        <s v="20180343"/>
        <s v="20180342"/>
        <s v="20180351"/>
        <s v="20180346"/>
        <s v="20180352"/>
        <s v="20180356"/>
        <s v="20180354"/>
        <s v="20180360"/>
        <s v="20180369"/>
        <s v="20180375"/>
        <s v="20180374"/>
        <s v="20180380"/>
        <s v="20180378"/>
        <s v="20180382"/>
        <s v="20180383"/>
        <s v="20180385"/>
        <s v="20180387"/>
        <s v="20180390"/>
        <s v="20180392"/>
        <s v="20180396"/>
        <s v="20180395"/>
        <s v="20180393"/>
        <s v="20180401"/>
        <s v="20180399"/>
        <s v="20180397"/>
        <s v="20180404"/>
        <s v="20180403"/>
        <s v="20180402"/>
        <s v="20180405"/>
        <s v="20180408"/>
        <s v="20180407"/>
        <s v="20180406"/>
        <s v="20180410"/>
        <s v="20180411"/>
        <s v="20180413"/>
        <s v="20180416"/>
        <s v="MIA20187881"/>
        <s v="20180417"/>
        <s v="20180420"/>
        <s v="20180419"/>
        <s v="20180424"/>
        <s v="20180425"/>
        <s v="MIA20184342"/>
        <s v="20180429"/>
        <s v="20180431"/>
        <s v="20180432"/>
        <s v="20180434"/>
        <s v="20180435"/>
        <s v="20180439"/>
        <s v="20180444"/>
        <s v="20180445"/>
        <s v="20180447"/>
        <s v="20180457"/>
        <s v="20180458"/>
        <s v="20180460"/>
        <s v="20180464"/>
        <s v="20180467"/>
        <s v="20180471"/>
        <s v="20180470"/>
        <s v="20180476"/>
        <s v="20180472"/>
        <s v="20180480"/>
        <s v="20180479"/>
        <s v="20180478"/>
        <s v="20180482"/>
        <s v="20180487"/>
        <s v="20180484"/>
        <s v="20180483"/>
        <s v="20180489"/>
        <s v="20180492"/>
        <s v="20180499"/>
        <s v="20180497"/>
        <s v="20180494"/>
        <s v="20180502"/>
        <s v="20180501"/>
        <s v="20180500"/>
        <s v="20180507"/>
        <s v="20180506"/>
        <s v="20180509"/>
        <s v="20180511"/>
        <s v="20180510"/>
        <s v="20180518"/>
        <s v="20180517"/>
        <s v="MIA20183630"/>
        <s v="20180525"/>
        <s v="20180522"/>
        <s v="20180520"/>
        <s v="20180526"/>
        <s v="20180527"/>
        <s v="20180528"/>
        <s v="20180532"/>
        <s v="20180531"/>
        <s v="MIT20180028"/>
        <s v="20180537"/>
        <s v="20180535"/>
        <s v="20180533"/>
        <s v="20180542"/>
        <s v="20180541"/>
        <s v="20180545"/>
        <s v="20180549"/>
        <s v="20180547"/>
        <s v="20180551"/>
        <s v="20180550"/>
        <s v="20180553"/>
        <s v="20180552"/>
        <s v="20180555"/>
        <s v="MIA20181925"/>
        <s v="20180557"/>
        <s v="20180556"/>
        <s v="EIR20180139"/>
        <s v="MIA201812786"/>
        <s v="20180566"/>
        <s v="20180564"/>
        <s v="20180569"/>
        <s v="20180572"/>
        <s v="20180573"/>
        <s v="20180576"/>
        <s v="20180577"/>
        <s v="20180582"/>
        <s v="20180581"/>
        <s v="20180585"/>
        <s v="20180583"/>
        <s v="20180587"/>
        <s v="20180588"/>
        <s v="20180589"/>
        <s v="20180591"/>
        <s v="20180593"/>
        <s v="20180598"/>
        <s v="20180596"/>
        <s v="20180600"/>
        <s v="20180599"/>
        <s v="20180604"/>
        <s v="20180602"/>
        <s v="20180605"/>
        <s v="20180608"/>
        <s v="20180607"/>
        <s v="20180610"/>
        <s v="MIT20180029"/>
        <s v="20180611"/>
        <s v="20180615"/>
        <s v="20180612"/>
        <s v="20180619"/>
        <s v="20180622"/>
        <s v="20180625"/>
        <s v="20180634"/>
        <s v="20180631"/>
        <s v="20180630"/>
        <s v="20180641"/>
        <s v="20180637"/>
        <s v="20180635"/>
        <s v="20180643"/>
        <s v="20180645"/>
        <s v="20180646"/>
        <s v="20180652"/>
        <s v="20180651"/>
        <s v="20180655"/>
        <s v="20180654"/>
        <s v="20180657"/>
        <s v="20180660"/>
        <s v="20180661"/>
        <s v="20180667"/>
        <s v="20180668"/>
        <s v="20180669"/>
        <s v="20180672"/>
        <s v="20180674"/>
        <s v="20180676"/>
        <s v="20180680"/>
        <s v="20180681"/>
        <s v="MIA20188082"/>
        <s v="20180684"/>
        <s v="20180687"/>
        <s v="20180693"/>
        <s v="20180695"/>
        <s v="20180696"/>
        <s v="20180697"/>
        <s v="20180698"/>
        <s v="20180699"/>
        <s v="20180702"/>
        <s v="20180704"/>
        <s v="20180705"/>
        <s v="20180706"/>
        <s v="20180708"/>
        <s v="20180709"/>
        <s v="20180710"/>
        <s v="20180714"/>
        <s v="20180715"/>
        <s v="20180716"/>
        <s v="20180717"/>
        <s v="MIA20182067"/>
        <s v="20180720"/>
        <s v="20180718"/>
        <s v="20180722"/>
        <s v="20180724"/>
        <s v="20180729"/>
        <s v="20180727"/>
        <s v="20180733"/>
        <s v="20180732"/>
        <s v="20180736"/>
        <s v="20180738"/>
        <s v="MIA20180482"/>
        <s v="20180740"/>
        <s v="20180739"/>
        <s v="20180742"/>
        <s v="20180743"/>
        <s v="20180751"/>
        <s v="20180749"/>
        <s v="20180753"/>
        <s v="20180752"/>
        <s v="20180755"/>
        <s v="20180756"/>
        <s v="20180758"/>
        <s v="20180762"/>
        <s v="20180765"/>
        <s v="20180766"/>
        <s v="20180768"/>
        <s v="20180767"/>
        <s v="20180770"/>
        <s v="20180769"/>
        <s v="20180772"/>
        <s v="20180773"/>
        <s v="MIA20183524"/>
        <s v="20180775"/>
        <s v="20180776"/>
        <s v="20180777"/>
        <s v="20180778"/>
        <s v="20180779"/>
        <s v="20180783"/>
        <s v="EIR20180148"/>
        <s v="20180787"/>
        <s v="20180784"/>
        <s v="20180788"/>
        <s v="20180792"/>
        <s v="20180801"/>
        <s v="20180805"/>
        <s v="20180806"/>
        <s v="20180808"/>
        <s v="20180812"/>
        <s v="20180814"/>
        <s v="20180818"/>
        <s v="EIR20180149"/>
        <s v="20180820"/>
        <s v="20180819"/>
        <s v="20180828"/>
        <s v="EIR20180150"/>
        <s v="20180832"/>
        <s v="20180831"/>
        <s v="20180833"/>
        <s v="20180836"/>
        <s v="20180837"/>
        <s v="20180838"/>
        <s v="20180839"/>
        <s v="20180841"/>
        <s v="20180851"/>
        <s v="20180862"/>
        <s v="20180860"/>
        <s v="20180866"/>
        <s v="20180874"/>
        <s v="20180863"/>
        <s v="20180865"/>
        <s v="20180876"/>
        <s v="20180879"/>
        <s v="20180884"/>
        <s v="20180883"/>
        <s v="20180881"/>
        <s v="20180890"/>
        <s v="20180891"/>
        <s v="20180887"/>
        <s v="MIT20180030"/>
        <s v="20180892"/>
        <s v="20180895"/>
        <s v="20180894"/>
        <s v="MIA20187176"/>
        <s v="20180898"/>
        <s v="20180900"/>
        <s v="20180902"/>
        <s v="20180901"/>
        <s v="20180905"/>
        <s v="20180913"/>
        <s v="MIA201810052"/>
        <s v="20180911"/>
        <s v="20180915"/>
        <s v="20180917"/>
        <s v="20180916"/>
        <s v="20180919"/>
        <s v="20180921"/>
        <s v="20180923"/>
        <s v="20180925"/>
        <s v="20180927"/>
        <s v="20180937"/>
        <s v="20180940"/>
        <s v="20180938"/>
        <s v="20180946"/>
        <s v="20180941"/>
        <s v="20180947"/>
        <s v="20180949"/>
        <s v="20180953"/>
        <s v="MIA201811570"/>
        <s v="20180956"/>
        <s v="20180960"/>
        <s v="20180963"/>
        <s v="20180964"/>
        <s v="20180967"/>
        <s v="20180970"/>
        <s v="20180973"/>
        <s v="20180974"/>
        <s v="20180977"/>
        <s v="20180979"/>
        <s v="20180982"/>
        <s v="20180985"/>
        <s v="20180986"/>
        <s v="20180987"/>
        <s v="20180989"/>
        <s v="20180990"/>
        <s v="MIA20184922"/>
        <s v="20180993"/>
        <s v="20181022"/>
        <s v="20181050"/>
        <s v="20181052"/>
        <s v="20181068"/>
        <s v="MIA20191240"/>
        <s v="MIA20191424"/>
        <s v="20190019"/>
        <s v="20190025"/>
        <s v="20190034"/>
        <s v="20190041"/>
        <s v="20190045"/>
        <s v="20190056"/>
        <s v="20190057"/>
        <s v="20190067"/>
        <s v="20190068"/>
        <s v="20190076"/>
        <s v="20190093"/>
        <s v="20190094"/>
        <s v="20190091"/>
        <s v="20190092"/>
        <s v="20190097"/>
        <s v="20190095"/>
        <s v="20190099"/>
        <s v="20190106"/>
        <s v="20190109"/>
        <s v="20190112"/>
        <s v="20190111"/>
        <s v="20190119"/>
        <s v="20190118"/>
        <s v="20190121"/>
        <s v="20190120"/>
        <s v="20190123"/>
        <s v="20190126"/>
        <s v="20190125"/>
        <s v="20190129"/>
        <s v="20190134"/>
        <s v="20190135"/>
        <s v="MIA201910504"/>
        <s v="20190133"/>
        <s v="20190132"/>
        <s v="20190137"/>
        <s v="20190136"/>
        <s v="20190138"/>
        <s v="20190140"/>
        <s v="20190141"/>
        <s v="20190147"/>
        <s v="20190148"/>
        <s v="20190150"/>
        <s v="20190154"/>
        <s v="20190155"/>
        <s v="20190153"/>
        <s v="20190152"/>
        <s v="20190151"/>
        <s v="20190159"/>
        <s v="20190158"/>
        <s v="20190164"/>
        <s v="20190165"/>
        <s v="20190177"/>
        <s v="20190178"/>
        <s v="20190188"/>
        <s v="20190189"/>
        <s v="20190190"/>
        <s v="20190195"/>
        <s v="20190196"/>
        <s v="20190201"/>
        <s v="20190204"/>
        <s v="20190214"/>
        <s v="20190213"/>
        <s v="20190226"/>
        <s v="20190216"/>
        <s v="20190228"/>
        <s v="20190227"/>
        <s v="20190232"/>
        <s v="20190231"/>
        <s v="20190239"/>
        <s v="20190240"/>
        <s v="20190243"/>
        <s v="20190244"/>
        <s v="20190249"/>
        <s v="20190247"/>
        <s v="20190252"/>
        <s v="20190251"/>
        <s v="20190264"/>
        <s v="20190271"/>
        <s v="MIA201911022"/>
        <s v="20190278"/>
        <s v="20190281"/>
        <s v="20190290"/>
        <s v="20190289"/>
        <s v="20190294"/>
        <s v="20190291"/>
        <s v="20190301"/>
        <s v="20190299"/>
        <s v="MIA201912046"/>
        <s v="20190309"/>
        <s v="20190305"/>
        <s v="20190303"/>
        <s v="20190317"/>
        <s v="20190316"/>
        <s v="20190310"/>
        <s v="20190321"/>
        <s v="20190320"/>
        <s v="20190318"/>
        <s v="20190329"/>
        <s v="20190332"/>
        <s v="20190327"/>
        <s v="20190328"/>
        <s v="20190335"/>
        <s v="20190336"/>
        <s v="20190333"/>
        <s v="20190334"/>
        <s v="20190346"/>
        <s v="20190345"/>
        <s v="20190344"/>
        <s v="20190350"/>
        <s v="20190349"/>
        <s v="20190348"/>
        <s v="20190354"/>
        <s v="20190357"/>
        <s v="20190358"/>
        <s v="20190367"/>
        <s v="20190372"/>
        <s v="20190374"/>
        <s v="20190380"/>
        <s v="20190384"/>
        <s v="20190390"/>
        <s v="20190389"/>
        <s v="20190386"/>
        <s v="20190393"/>
        <s v="20190392"/>
        <s v="20190391"/>
        <s v="20190398"/>
        <s v="20190401"/>
        <s v="20190402"/>
        <s v="20190408"/>
        <s v="20190407"/>
        <s v="20190411"/>
        <s v="20190409"/>
        <s v="20190413"/>
        <s v="20190414"/>
        <s v="20190417"/>
        <s v="20190421"/>
        <s v="20190422"/>
        <s v="20190429"/>
        <s v="20190432"/>
        <s v="20190434"/>
        <s v="20190442"/>
        <s v="20190446"/>
        <s v="20190449"/>
        <s v="20190454"/>
        <s v="20190453"/>
        <s v="20190458"/>
        <s v="20190455"/>
        <s v="MIA201913176"/>
        <s v="20190462"/>
        <s v="20190466"/>
        <s v="20190470"/>
        <s v="20190478"/>
        <s v="20190479"/>
        <s v="20190480"/>
        <s v="20190483"/>
        <s v="20190485"/>
        <s v="20190488"/>
        <s v="20190489"/>
        <s v="20190492"/>
        <s v="MIA201913009"/>
        <s v="20190506"/>
        <s v="20190514"/>
        <s v="20190512"/>
        <s v="20190516"/>
        <s v="20190518"/>
        <s v="20190517"/>
        <s v="20190524"/>
        <s v="20190525"/>
        <s v="20190528"/>
        <s v="20190529"/>
        <s v="20190533"/>
        <s v="20190551"/>
        <s v="20190558"/>
        <s v="20190563"/>
        <s v="20190565"/>
        <s v="20190566"/>
        <s v="20190570"/>
        <s v="20190568"/>
        <s v="20190572"/>
        <s v="20190576"/>
        <s v="20190573"/>
        <s v="20190587"/>
        <s v="20190586"/>
        <s v="20190589"/>
        <s v="20190588"/>
        <s v="20190600"/>
        <s v="20190607"/>
        <s v="20190608"/>
        <s v="20190615"/>
        <s v="20190614"/>
        <s v="MIA201913393"/>
        <s v="20190618"/>
        <s v="20190617"/>
        <s v="20190616"/>
        <s v="EIR20190179"/>
        <s v="20190622"/>
        <s v="20190639"/>
        <s v="20190637"/>
        <s v="20190641"/>
        <s v="20190640"/>
        <s v="20190649"/>
        <s v="20190653"/>
        <s v="20190655"/>
        <s v="20190658"/>
        <s v="20190663"/>
        <s v="20190664"/>
        <s v="20190666"/>
        <s v="20190672"/>
        <s v="20190671"/>
        <s v="20190675"/>
        <s v="20190674"/>
        <s v="20190680"/>
        <s v="20190681"/>
        <s v="20190688"/>
        <s v="20190687"/>
        <s v="MIA201912727"/>
        <s v="20190696"/>
        <s v="20190695"/>
        <s v="20190692"/>
        <s v="MIT20190031"/>
        <s v="20190705"/>
        <s v="20190708"/>
        <s v="20190721"/>
        <s v="20190719"/>
        <s v="20190724"/>
        <s v="20190722"/>
        <s v="20190727"/>
        <s v="20190730"/>
        <s v="20190737"/>
        <s v="20190738"/>
        <s v="20190740"/>
        <s v="20190745"/>
        <s v="20191607"/>
        <s v="20190757"/>
        <s v="MIA201913038"/>
        <s v="20190761"/>
        <s v="20190760"/>
        <s v="20190765"/>
        <s v="20190767"/>
        <s v="20190769"/>
        <s v="20190774"/>
        <s v="20190775"/>
        <s v="20190781"/>
        <s v="20190790"/>
        <s v="20190803"/>
        <s v="20190802"/>
        <s v="20190807"/>
        <s v="20190805"/>
        <s v="20190812"/>
        <s v="20190813"/>
        <s v="20190819"/>
        <s v="20190818"/>
        <s v="20190821"/>
        <s v="20190820"/>
        <s v="20190823"/>
        <s v="20190824"/>
        <s v="20190826"/>
        <s v="20190839"/>
        <s v="20190838"/>
        <s v="20190833"/>
        <s v="20190843"/>
        <s v="20190842"/>
        <s v="20190841"/>
        <s v="20190854"/>
        <s v="20190857"/>
        <s v="20190863"/>
        <s v="20190862"/>
        <s v="20190866"/>
        <s v="20191608"/>
        <s v="20190867"/>
        <s v="20190873"/>
        <s v="20190875"/>
        <s v="20190878"/>
        <s v="20190884"/>
        <s v="20190885"/>
        <s v="20190889"/>
        <s v="20190900"/>
        <s v="20190910"/>
        <s v="20190907"/>
        <s v="20190913"/>
        <s v="20190911"/>
        <s v="20190919"/>
        <s v="20190920"/>
        <s v="20190925"/>
        <s v="20190926"/>
        <s v="20190932"/>
        <s v="20190935"/>
        <s v="20190938"/>
        <s v="20190941"/>
        <s v="20190946"/>
        <s v="20190954"/>
        <s v="20190959"/>
        <s v="20190957"/>
        <s v="20190961"/>
        <s v="20190960"/>
        <s v="20190969"/>
        <s v="20190970"/>
        <s v="20190976"/>
        <s v="20190986"/>
        <s v="20190988"/>
        <s v="20190992"/>
        <s v="20190993"/>
        <s v="20190994"/>
        <s v="20191000"/>
        <s v="20190999"/>
        <s v="EIR20190185"/>
        <s v="20191003"/>
        <s v="20191002"/>
        <s v="20191001"/>
        <s v="20191010"/>
        <s v="20191012"/>
        <s v="20191014"/>
        <s v="20191015"/>
        <s v="20191016"/>
        <s v="20191017"/>
        <s v="20191023"/>
        <s v="20191021"/>
        <s v="20191024"/>
        <s v="20191028"/>
        <s v="20191026"/>
        <s v="20191031"/>
        <s v="20191039"/>
        <s v="20191038"/>
        <s v="20191033"/>
        <s v="20191043"/>
        <s v="20191042"/>
        <s v="20191040"/>
        <s v="20191051"/>
        <s v="20191054"/>
        <s v="MIA20196973"/>
        <s v="20191068"/>
        <s v="20191074"/>
        <s v="20191075"/>
        <s v="20191090"/>
        <s v="20191098"/>
        <s v="20191099"/>
        <s v="20191100"/>
        <s v="20191104"/>
        <s v="MIT20190032"/>
        <s v="20191106"/>
        <s v="20191105"/>
        <s v="20191111"/>
        <s v="20191113"/>
        <s v="20191118"/>
        <s v="20191129"/>
        <s v="20191128"/>
        <s v="20191131"/>
        <s v="20191130"/>
        <s v="20191135"/>
        <s v="20191136"/>
        <s v="20191137"/>
        <s v="20191139"/>
        <s v="20191140"/>
        <s v="20191146"/>
        <s v="20191144"/>
        <s v="20191147"/>
        <s v="20191149"/>
        <s v="20191148"/>
        <s v="20191156"/>
        <s v="MIA20196706"/>
        <s v="20191169"/>
        <s v="20191170"/>
        <s v="20191176"/>
        <s v="20191177"/>
        <s v="20191183"/>
        <s v="20191184"/>
        <s v="20191187"/>
        <s v="20191191"/>
        <s v="20191192"/>
        <s v="20191200"/>
        <s v="20191201"/>
        <s v="20191218"/>
        <s v="20191216"/>
        <s v="20191214"/>
        <s v="20191226"/>
        <s v="20191222"/>
        <s v="20191220"/>
        <s v="MIA201910717"/>
        <s v="20191239"/>
        <s v="20191242"/>
        <s v="20191248"/>
        <s v="MIA201912146"/>
        <s v="20191261"/>
        <s v="20191266"/>
        <s v="20191270"/>
        <s v="20191272"/>
        <s v="20191273"/>
        <s v="20191276"/>
        <s v="20191280"/>
        <s v="20191281"/>
        <s v="20191285"/>
        <s v="20191611"/>
        <s v="20191289"/>
        <s v="20191290"/>
        <s v="20191291"/>
        <s v="20191292"/>
        <s v="20191293"/>
        <s v="20191296"/>
        <s v="20191298"/>
        <s v="20191310"/>
        <s v="20191309"/>
        <s v="20191307"/>
        <s v="20191314"/>
        <s v="20191313"/>
        <s v="20191311"/>
        <s v="20191306"/>
        <s v="EIR20190193"/>
        <s v="EIR20190196"/>
        <s v="MIA201913598"/>
        <s v="20191305"/>
        <s v="20191301"/>
        <s v="20191610"/>
        <s v="20191327"/>
        <s v="20191326"/>
        <s v="20191325"/>
        <s v="20191330"/>
        <s v="20191329"/>
        <s v="20191328"/>
        <s v="20191324"/>
        <s v="20191318"/>
        <s v="20191317"/>
        <s v="20191315"/>
        <s v="20191323"/>
        <s v="20191322"/>
        <s v="20191319"/>
        <s v="20191342"/>
        <s v="20191341"/>
        <s v="20191340"/>
        <s v="20191346"/>
        <s v="20191345"/>
        <s v="20191343"/>
        <s v="20191355"/>
        <s v="20191357"/>
        <s v="20191359"/>
        <s v="20191365"/>
        <s v="20191363"/>
        <s v="20191366"/>
        <s v="20191368"/>
        <s v="20191367"/>
        <s v="20191374"/>
        <s v="MIT20190033"/>
        <s v="20191375"/>
        <s v="20191378"/>
        <s v="20191376"/>
        <s v="20191385"/>
        <s v="MIT20190034"/>
        <s v="20191389"/>
        <s v="20191386"/>
        <s v="20191403"/>
        <s v="20191405"/>
        <s v="20191410"/>
        <s v="20191413"/>
        <s v="20191417"/>
        <s v="20191424"/>
        <s v="20191427"/>
        <s v="20191433"/>
        <s v="20191439"/>
        <s v="20191440"/>
        <s v="20191442"/>
        <s v="20191443"/>
        <s v="20191455"/>
        <s v="20191456"/>
        <s v="20191460"/>
        <s v="20191461"/>
        <s v="20191462"/>
        <s v="20191464"/>
        <s v="20191466"/>
        <s v="EIR20190206"/>
        <s v="20191472"/>
        <s v="20191477"/>
        <s v="20191478"/>
        <s v="20191484"/>
        <s v="20191486"/>
        <s v="20191495"/>
        <s v="MIA201910961"/>
        <s v="20191504"/>
        <s v="20191509"/>
        <s v="20191513"/>
        <s v="20191523"/>
        <s v="20191552"/>
        <s v="20191558"/>
        <s v="20191565"/>
        <s v="20191581"/>
        <s v="20191583"/>
        <s v="MIA20193459"/>
        <s v="20200056"/>
        <s v="20200086"/>
        <s v="20201588"/>
        <s v="20200098"/>
        <s v="20200099"/>
        <s v="20200100"/>
        <s v="20200101"/>
        <s v="20200102"/>
        <s v="20201829"/>
        <s v="20200336"/>
        <s v="20200106"/>
        <s v="20200107"/>
        <s v="20200110"/>
        <s v="20200115"/>
        <s v="20200121"/>
        <s v="20200138"/>
        <s v="20200166"/>
        <s v="20200172"/>
        <s v="20200173"/>
        <s v="20200174"/>
        <s v="20200184"/>
        <s v="20200189"/>
        <s v="20200188"/>
        <s v="20200191"/>
        <s v="20201827"/>
        <s v="20201822"/>
        <s v="20200212"/>
        <s v="20200227"/>
        <s v="20200260"/>
        <s v="20200262"/>
        <s v="20200277"/>
        <s v="20200297"/>
        <s v="20200299"/>
        <s v="20200308"/>
        <s v="20200314"/>
        <s v="20200338"/>
        <s v="20200316"/>
        <s v="20200315"/>
        <s v="20200323"/>
        <s v="20200321"/>
        <s v="20200331"/>
        <s v="20200333"/>
        <s v="20200335"/>
        <s v="20201589"/>
        <s v="20200342"/>
        <s v="20200341"/>
        <s v="20200349"/>
        <s v="20200348"/>
        <s v="20200357"/>
        <s v="20200361"/>
        <s v="20200359"/>
        <s v="20200370"/>
        <s v="20200369"/>
        <s v="20201816"/>
        <s v="20200378"/>
        <s v="20200376"/>
        <s v="20200385"/>
        <s v="20200384"/>
        <s v="20200383"/>
        <s v="20200387"/>
        <s v="20200393"/>
        <s v="20201814"/>
        <s v="20200397"/>
        <s v="20200398"/>
        <s v="20200400"/>
        <s v="20201590"/>
        <s v="20200407"/>
        <s v="20200406"/>
        <s v="20200405"/>
        <s v="20200411"/>
        <s v="20200415"/>
        <s v="20200414"/>
        <s v="20200425"/>
        <s v="20201658"/>
        <s v="20201812"/>
        <s v="20200433"/>
        <s v="20200437"/>
        <s v="20200442"/>
        <s v="20200440"/>
        <s v="20200449"/>
        <s v="20200448"/>
        <s v="20200455"/>
        <s v="20200456"/>
        <s v="20200457"/>
        <s v="20200454"/>
        <s v="20200450"/>
        <s v="20200452"/>
        <s v="20200453"/>
        <s v="20200468"/>
        <s v="20200467"/>
        <s v="20200462"/>
        <s v="20200492"/>
        <s v="20200547"/>
        <s v="20200476"/>
        <s v="20200478"/>
        <s v="20200473"/>
        <s v="20201591"/>
        <s v="20200491"/>
        <s v="20200498"/>
        <s v="20200502"/>
        <s v="20200497"/>
        <s v="20200495"/>
        <s v="20200496"/>
        <s v="20200507"/>
        <s v="20200508"/>
        <s v="20200503"/>
        <s v="20200505"/>
        <s v="20200516"/>
        <s v="20200519"/>
        <s v="20200517"/>
        <s v="20200513"/>
        <s v="20200514"/>
        <s v="20201592"/>
        <s v="20200527"/>
        <s v="20200528"/>
        <s v="20200526"/>
        <s v="20200524"/>
        <s v="20200525"/>
        <s v="20200540"/>
        <s v="20200537"/>
        <s v="20200533"/>
        <s v="20200542"/>
        <s v="20200541"/>
        <s v="20200555"/>
        <s v="20200567"/>
        <s v="20200569"/>
        <s v="20201594"/>
        <s v="20200563"/>
        <s v="20201593"/>
        <s v="20200575"/>
        <s v="20200571"/>
        <s v="20200570"/>
        <s v="20200580"/>
        <s v="20200579"/>
        <s v="20200578"/>
        <s v="20200584"/>
        <s v="20200583"/>
        <s v="20200582"/>
        <s v="20200585"/>
        <s v="20200590"/>
        <s v="20200589"/>
        <s v="20201803"/>
        <s v="20200594"/>
        <s v="20201595"/>
        <s v="20200603"/>
        <s v="20200601"/>
        <s v="20200611"/>
        <s v="20200614"/>
        <s v="20200608"/>
        <s v="20200610"/>
        <s v="20200622"/>
        <s v="20200621"/>
        <s v="20200618"/>
        <s v="20200620"/>
        <s v="20200629"/>
        <s v="20200628"/>
        <s v="20200627"/>
        <s v="20201714"/>
        <s v="20200638"/>
        <s v="20200636"/>
        <s v="20200632"/>
        <s v="20200635"/>
        <s v="20200644"/>
        <s v="20200641"/>
        <s v="20200651"/>
        <s v="20200648"/>
        <s v="20200640"/>
        <s v="20201801"/>
        <s v="20201800"/>
        <s v="20200660"/>
        <s v="20200657"/>
        <s v="20200658"/>
        <s v="20200656"/>
        <s v="20200653"/>
        <s v="20200655"/>
        <s v="20200674"/>
        <s v="20200661"/>
        <s v="20201799"/>
        <s v="20200668"/>
        <s v="20200666"/>
        <s v="20200676"/>
        <s v="20200675"/>
        <s v="20200672"/>
        <s v="20200683"/>
        <s v="20200682"/>
        <s v="20200685"/>
        <s v="20200684"/>
        <s v="20200679"/>
        <s v="20200472"/>
        <s v="20200681"/>
        <s v="20200680"/>
        <s v="20200693"/>
        <s v="20200692"/>
        <s v="20200686"/>
        <s v="20200700"/>
        <s v="20200701"/>
        <s v="20200696"/>
        <s v="20200694"/>
        <s v="20200695"/>
        <s v="20201796"/>
        <s v="20200703"/>
        <s v="20200706"/>
        <s v="20201597"/>
        <s v="20200715"/>
        <s v="20200716"/>
        <s v="20200713"/>
        <s v="20201598"/>
        <s v="20200755"/>
        <s v="20200742"/>
        <s v="20200732"/>
        <s v="20201792"/>
        <s v="20200775"/>
        <s v="20200773"/>
        <s v="20200771"/>
        <s v="20200786"/>
        <s v="20200789"/>
        <s v="20200794"/>
        <s v="20200795"/>
        <s v="20200792"/>
        <s v="20200790"/>
        <s v="20200791"/>
        <s v="20200799"/>
        <s v="20200816"/>
        <s v="20200796"/>
        <s v="20200806"/>
        <s v="20200803"/>
        <s v="20200800"/>
        <s v="20200812"/>
        <s v="20200813"/>
        <s v="20200809"/>
        <s v="20200810"/>
        <s v="20200822"/>
        <s v="20200820"/>
        <s v="20200825"/>
        <s v="20200823"/>
        <s v="20200833"/>
        <s v="20200832"/>
        <s v="20200838"/>
        <s v="20200871"/>
        <s v="20200848"/>
        <s v="20200851"/>
        <s v="20200847"/>
        <s v="20200855"/>
        <s v="20200863"/>
        <s v="20200853"/>
        <s v="20200866"/>
        <s v="20200865"/>
        <s v="20200864"/>
        <s v="20200868"/>
        <s v="20200874"/>
        <s v="20201599"/>
        <s v="20200875"/>
        <s v="20200880"/>
        <s v="20200877"/>
        <s v="20200883"/>
        <s v="20200882"/>
        <s v="20200890"/>
        <s v="20200887"/>
        <s v="20200889"/>
        <s v="20200886"/>
        <s v="20201600"/>
        <s v="20200905"/>
        <s v="20200904"/>
        <s v="20200903"/>
        <s v="20200907"/>
        <s v="20200913"/>
        <s v="20200910"/>
        <s v="20200920"/>
        <s v="20200917"/>
        <s v="20200931"/>
        <s v="20201601"/>
        <s v="20200930"/>
        <s v="20200934"/>
        <s v="20200924"/>
        <s v="20200925"/>
        <s v="20200946"/>
        <s v="20200942"/>
        <s v="20201785"/>
        <s v="20200951"/>
        <s v="20200964"/>
        <s v="20200960"/>
        <s v="20200961"/>
        <s v="20200955"/>
        <s v="20200957"/>
        <s v="20200958"/>
        <s v="20200963"/>
        <s v="20200968"/>
        <s v="20200969"/>
        <s v="20200966"/>
        <s v="20200975"/>
        <s v="20200981"/>
        <s v="20200986"/>
        <s v="20200976"/>
        <s v="20200987"/>
        <s v="20200992"/>
        <s v="20200990"/>
        <s v="20200996"/>
        <s v="20200994"/>
        <s v="20200993"/>
        <s v="20200999"/>
        <s v="20200997"/>
        <s v="20201715"/>
        <s v="20201016"/>
        <s v="20201007"/>
        <s v="20201008"/>
        <s v="20201023"/>
        <s v="20201024"/>
        <s v="20201025"/>
        <s v="20201022"/>
        <s v="20201017"/>
        <s v="20201044"/>
        <s v="20201021"/>
        <s v="20201037"/>
        <s v="20201039"/>
        <s v="20201042"/>
        <s v="20201031"/>
        <s v="20201032"/>
        <s v="20201036"/>
        <s v="20201050"/>
        <s v="20201051"/>
        <s v="20201089"/>
        <s v="20201045"/>
        <s v="20201090"/>
        <s v="20201059"/>
        <s v="20201057"/>
        <s v="20201056"/>
        <s v="20201095"/>
        <s v="20201072"/>
        <s v="20201069"/>
        <s v="20201604"/>
        <s v="20201068"/>
        <s v="20201087"/>
        <s v="20201094"/>
        <s v="20201077"/>
        <s v="20201081"/>
        <s v="20201106"/>
        <s v="20201104"/>
        <s v="20201103"/>
        <s v="20201115"/>
        <s v="20201113"/>
        <s v="20201605"/>
        <s v="20201129"/>
        <s v="20201130"/>
        <s v="20201131"/>
        <s v="20201141"/>
        <s v="20201120"/>
        <s v="20201125"/>
        <s v="20201135"/>
        <s v="20201139"/>
        <s v="20201151"/>
        <s v="20201149"/>
        <s v="20201148"/>
        <s v="20201154"/>
        <s v="20201159"/>
        <s v="20201158"/>
        <s v="20201168"/>
        <s v="20201171"/>
        <s v="20201176"/>
        <s v="20201178"/>
        <s v="20201174"/>
        <s v="20201173"/>
        <s v="20201184"/>
        <s v="20201185"/>
        <s v="20201190"/>
        <s v="20201183"/>
        <s v="20201180"/>
        <s v="20201181"/>
        <s v="20201182"/>
        <s v="20201195"/>
        <s v="20201197"/>
        <s v="20201281"/>
        <s v="20201193"/>
        <s v="20201209"/>
        <s v="20201216"/>
        <s v="20201219"/>
        <s v="20201199"/>
        <s v="20201200"/>
        <s v="20201204"/>
        <s v="20201225"/>
        <s v="20201238"/>
        <s v="20201244"/>
        <s v="20201253"/>
        <s v="20201258"/>
        <s v="20201265"/>
        <s v="20201263"/>
        <s v="20201271"/>
        <s v="20201270"/>
        <s v="20201268"/>
        <s v="20201274"/>
        <s v="20201276"/>
        <s v="20201766"/>
        <s v="20201279"/>
        <s v="20201284"/>
        <s v="20201283"/>
        <s v="20201282"/>
        <s v="20201288"/>
        <s v="20201764"/>
        <s v="20201300"/>
        <s v="20201304"/>
        <s v="20201297"/>
        <s v="20201295"/>
        <s v="20201368"/>
        <s v="20201623"/>
        <s v="20201310"/>
        <s v="20201308"/>
        <s v="20201309"/>
        <s v="20201318"/>
        <s v="20201314"/>
        <s v="20201324"/>
        <s v="20201332"/>
        <s v="20201330"/>
        <s v="20201329"/>
        <s v="20201335"/>
        <s v="20201334"/>
        <s v="20201340"/>
        <s v="20201341"/>
        <s v="20201353"/>
        <s v="20201356"/>
        <s v="20201361"/>
        <s v="20201363"/>
        <s v="20201364"/>
        <s v="20201370"/>
        <s v="20201369"/>
        <s v="20201366"/>
        <s v="20201375"/>
        <s v="20201374"/>
        <s v="20201380"/>
        <s v="20201418"/>
        <s v="20201415"/>
        <s v="20201381"/>
        <s v="20201391"/>
        <s v="20201389"/>
        <s v="20201401"/>
        <s v="20201398"/>
        <s v="20201412"/>
        <s v="20201407"/>
        <s v="20201421"/>
        <s v="20201422"/>
        <s v="20201427"/>
        <s v="20201426"/>
        <s v="20201433"/>
        <s v="20201435"/>
        <s v="20201436"/>
        <s v="20201428"/>
        <s v="20201432"/>
        <s v="20201430"/>
        <s v="20201453"/>
        <s v="20201443"/>
        <s v="20201456"/>
        <s v="20201711"/>
        <s v="20201458"/>
        <s v="20201457"/>
        <s v="20201450"/>
        <s v="20201447"/>
        <s v="20201445"/>
        <s v="20201449"/>
        <s v="20201446"/>
        <s v="20201462"/>
        <s v="20201465"/>
        <s v="20201460"/>
        <s v="20201461"/>
        <s v="20201491"/>
        <s v="20201492"/>
        <s v="20201473"/>
        <s v="20201752"/>
        <s v="20201753"/>
        <s v="20201481"/>
        <s v="20201493"/>
        <s v="20201489"/>
        <s v="20201488"/>
        <s v="20201498"/>
        <s v="20201501"/>
        <s v="20201500"/>
        <s v="20201508"/>
        <s v="20201503"/>
        <s v="20201746"/>
        <s v="20201533"/>
        <s v="20201527"/>
        <s v="20201526"/>
        <s v="20201741"/>
        <s v="20201534"/>
        <s v="20201543"/>
        <s v="20201548"/>
        <s v="20201546"/>
        <s v="20201545"/>
        <s v="20201735"/>
        <s v="20201731"/>
        <s v="20201566"/>
        <s v="20201610"/>
        <s v="20201614"/>
        <s v="20201613"/>
        <s v="20201619"/>
        <s v="20201629"/>
        <s v="20201646"/>
        <s v="20201638"/>
        <s v="20201637"/>
        <s v="20201653"/>
        <s v="20201652"/>
        <s v="20201651"/>
        <s v="20201654"/>
        <s v="20201663"/>
        <s v="20201662"/>
        <s v="20201657"/>
        <s v="20201671"/>
        <s v="20201675"/>
        <s v="20201676"/>
        <s v="20201679"/>
        <s v="20201692"/>
        <s v="20201701"/>
        <s v="20201703"/>
        <s v="20201707"/>
        <s v="20150342" u="1"/>
        <s v="20150143" u="1"/>
        <s v="20140114" u="1"/>
        <s v="20140145" u="1"/>
        <s v="20150375" u="1"/>
        <s v="20140186" u="1"/>
        <s v="20190314" u="1"/>
        <s v="20180726" u="1"/>
        <s v="20140118" u="1"/>
        <s v="20140060" u="1"/>
        <s v="20150378" u="1"/>
        <s v="20140201" u="1"/>
        <s v="20150002" u="1"/>
        <s v="20180211" u="1"/>
        <s v="20150023" u="1"/>
        <s v="20140215" u="1"/>
        <s v="20190403" u="1"/>
        <s v="20150055" u="1"/>
        <s v="20180495" u="1"/>
        <s v="20180816" u="1"/>
        <s v="20150417" u="1"/>
        <s v="20180826" u="1"/>
        <s v="20150207" u="1"/>
        <s v="20180206" u="1"/>
        <s v="20150190" u="1"/>
        <s v="20150048" u="1"/>
        <s v="20150341" u="1"/>
        <s v="20140122" u="1"/>
      </sharedItems>
    </cacheField>
    <cacheField name="1--" numFmtId="0">
      <sharedItems/>
    </cacheField>
    <cacheField name="Create Date" numFmtId="14">
      <sharedItems containsSemiMixedTypes="0" containsNonDate="0" containsDate="1" containsString="0" minDate="2014-01-08T00:00:00" maxDate="2020-12-28T00:00:00"/>
    </cacheField>
    <cacheField name="Create Time" numFmtId="167">
      <sharedItems containsNonDate="0" containsDate="1" containsString="0" containsBlank="1" minDate="1899-12-30T00:00:00" maxDate="1899-12-30T23:59:00"/>
    </cacheField>
    <cacheField name="Create Week" numFmtId="0">
      <sharedItems/>
    </cacheField>
    <cacheField name="Create Quarter" numFmtId="0">
      <sharedItems containsSemiMixedTypes="0" containsString="0" containsNumber="1" containsInteger="1" minValue="1" maxValue="4" count="4">
        <n v="1"/>
        <n v="2"/>
        <n v="3"/>
        <n v="4"/>
      </sharedItems>
    </cacheField>
    <cacheField name="Create Month" numFmtId="0">
      <sharedItems/>
    </cacheField>
    <cacheField name="Create Year" numFmtId="0">
      <sharedItems containsSemiMixedTypes="0" containsString="0" containsNumber="1" containsInteger="1" minValue="2014" maxValue="2020" count="7">
        <n v="2014"/>
        <n v="2015"/>
        <n v="2016"/>
        <n v="2017"/>
        <n v="2018"/>
        <n v="2019"/>
        <n v="2020"/>
      </sharedItems>
    </cacheField>
    <cacheField name="Outage Date" numFmtId="14">
      <sharedItems containsNonDate="0" containsDate="1" containsString="0" containsBlank="1" minDate="2014-01-08T00:00:00" maxDate="2020-12-28T00:00:00"/>
    </cacheField>
    <cacheField name="Outage Time" numFmtId="167">
      <sharedItems containsNonDate="0" containsDate="1" containsString="0" containsBlank="1" minDate="1899-12-30T00:03:00" maxDate="1899-12-30T23:57:00"/>
    </cacheField>
    <cacheField name="Reviewer Notes" numFmtId="0">
      <sharedItems containsBlank="1" longText="1"/>
    </cacheField>
    <cacheField name="2--" numFmtId="0">
      <sharedItems/>
    </cacheField>
    <cacheField name="Data Source" numFmtId="0">
      <sharedItems containsBlank="1" count="15">
        <s v="FAS"/>
        <m/>
        <s v="EIR Ignitions Tracker"/>
        <s v="Missed Ignitions Tracker"/>
        <s v="Charles"/>
        <s v="TOTL"/>
        <s v="Trans-Sub"/>
        <s v="WSOC"/>
        <s v="EIR"/>
        <s v="David Gregory"/>
        <s v="FAS/TOTL"/>
        <s v="David Gregory/TOTL"/>
        <s v="Trans-Sub Email"/>
        <s v="ILIS"/>
        <s v="Other"/>
      </sharedItems>
    </cacheField>
    <cacheField name="Missed Ignition Date Added" numFmtId="14">
      <sharedItems containsNonDate="0" containsDate="1" containsString="0" containsBlank="1" minDate="2021-02-12T00:00:00" maxDate="2021-05-21T00:00:00"/>
    </cacheField>
    <cacheField name="Missed Ignition" numFmtId="0">
      <sharedItems count="2">
        <s v="Y"/>
        <s v="N"/>
      </sharedItems>
    </cacheField>
    <cacheField name="Duplicate" numFmtId="0">
      <sharedItems containsBlank="1"/>
    </cacheField>
    <cacheField name="OIS Number" numFmtId="0">
      <sharedItems containsBlank="1"/>
    </cacheField>
    <cacheField name="ILIS Number" numFmtId="0">
      <sharedItems containsBlank="1"/>
    </cacheField>
    <cacheField name="TOTL Number" numFmtId="0">
      <sharedItems containsBlank="1"/>
    </cacheField>
    <cacheField name="Field Order ID Number" numFmtId="0">
      <sharedItems containsBlank="1"/>
    </cacheField>
    <cacheField name="SAP EC/LC Notification Number" numFmtId="0">
      <sharedItems containsString="0" containsBlank="1" containsNumber="1" containsInteger="1" minValue="11814759" maxValue="1120020000"/>
    </cacheField>
    <cacheField name="EIR Number" numFmtId="0">
      <sharedItems containsBlank="1"/>
    </cacheField>
    <cacheField name="3--" numFmtId="0">
      <sharedItems/>
    </cacheField>
    <cacheField name="CPUC Reportable Ignition" numFmtId="0">
      <sharedItems count="2">
        <s v="Y"/>
        <s v="Unknown"/>
      </sharedItems>
    </cacheField>
    <cacheField name="Ignition Source" numFmtId="0">
      <sharedItems containsBlank="1" count="4">
        <s v="PG&amp;E"/>
        <s v="Not PG&amp;E"/>
        <s v="Unknown"/>
        <m u="1"/>
      </sharedItems>
    </cacheField>
    <cacheField name="Materials at Origin" numFmtId="0">
      <sharedItems containsBlank="1"/>
    </cacheField>
    <cacheField name="Asset Family - Cause" numFmtId="0">
      <sharedItems containsBlank="1" count="4">
        <s v="D"/>
        <m/>
        <s v="T"/>
        <s v="S"/>
      </sharedItems>
    </cacheField>
    <cacheField name="Asset Family - Affected" numFmtId="0">
      <sharedItems containsBlank="1"/>
    </cacheField>
    <cacheField name="Fire Size" numFmtId="0">
      <sharedItems containsBlank="1"/>
    </cacheField>
    <cacheField name="Fire Size - Troubleman Comments" numFmtId="0">
      <sharedItems containsBlank="1"/>
    </cacheField>
    <cacheField name="Suspected Initiating Event" numFmtId="0">
      <sharedItems containsBlank="1"/>
    </cacheField>
    <cacheField name="WSD Driver" numFmtId="0">
      <sharedItems count="51">
        <s v="01 - Vegetation"/>
        <s v="25 - Other"/>
        <s v="11 - Pole"/>
        <s v="05 - Contact - Other"/>
        <s v="07 - Conductor"/>
        <s v="26 - Unknown"/>
        <s v="02 - Contact - Animal"/>
        <s v="13 - Crossarm"/>
        <s v="04 - Contact - Vehicle"/>
        <s v="20 - Equipment - Other"/>
        <s v="18 - Splice/Clamp/Connector"/>
        <s v="06 - Capacitor Bank"/>
        <s v="03 - Contact - Balloon"/>
        <s v="19 - Transformer"/>
        <s v="14 - Voltage Regulator"/>
        <s v="08 - Fuse"/>
        <s v="12 - Insulator"/>
        <s v="09 - Lightning Arrestor"/>
        <s v="10 - Switch"/>
        <s v="16 - Guy/Span Wire"/>
        <s v="17 - Sectionalizer"/>
        <s v="15 - Recloser"/>
        <s v="22 - Contamination"/>
        <s v="24 - Vandalism"/>
        <s v="Pole" u="1"/>
        <s v="Capacitor Bank" u="1" f="1"/>
        <s v="Splice/Clamp/Connector" u="1"/>
        <s v="Lightning Arrestor" u="1" f="1"/>
        <s v="Equipment - Other" u="1"/>
        <s v="Conductor" u="1" f="1"/>
        <s v="Guy/Span Wire" u="1" f="1"/>
        <s v="Vegetation" u="1" f="1"/>
        <s v="Vandalism" u="1" f="1"/>
        <s v="Contamination" u="1"/>
        <s v="Sectionalizer" u="1"/>
        <s v="Transformer" u="1"/>
        <s v="21 - Wire-Wire Contact" u="1"/>
        <s v="Contact - Animal" u="1"/>
        <s v="Fuse" u="1" f="1"/>
        <s v="Contact - Vehicle" u="1"/>
        <s v="Other" u="1" f="1"/>
        <s v="Contact - Balloon" u="1" f="1"/>
        <s v="23 - Utility Work" f="1"/>
        <s v="Crossarm" u="1" f="1"/>
        <s v="Contact - Other" u="1" f="1"/>
        <s v="Switch" u="1" f="1"/>
        <s v="Recloser" u="1"/>
        <s v="Unknown" u="1" f="1"/>
        <s v="Voltage Regulator" u="1"/>
        <s v="Wire-Wire Contact" u="1" f="1"/>
        <s v="Insulator" u="1"/>
      </sharedItems>
    </cacheField>
    <cacheField name="Suspected Initiating Event Category" numFmtId="0">
      <sharedItems containsBlank="1"/>
    </cacheField>
    <cacheField name="Failure Driver" numFmtId="0">
      <sharedItems containsBlank="1"/>
    </cacheField>
    <cacheField name="Failure Sub-Driver" numFmtId="0">
      <sharedItems containsBlank="1"/>
    </cacheField>
    <cacheField name="Equipment Facility Failure" numFmtId="0">
      <sharedItems containsBlank="1"/>
    </cacheField>
    <cacheField name="Contact From Object" numFmtId="0">
      <sharedItems containsBlank="1"/>
    </cacheField>
    <cacheField name="Facility Contacted" numFmtId="0">
      <sharedItems containsBlank="1"/>
    </cacheField>
    <cacheField name="Other Companies" numFmtId="0">
      <sharedItems containsBlank="1"/>
    </cacheField>
    <cacheField name="Type Of Construction" numFmtId="0">
      <sharedItems containsBlank="1"/>
    </cacheField>
    <cacheField name="Primary/Secondary" numFmtId="0">
      <sharedItems containsBlank="1"/>
    </cacheField>
    <cacheField name="Equipment Type Associated to Ignition" numFmtId="0">
      <sharedItems containsBlank="1"/>
    </cacheField>
    <cacheField name="Damaged Equipment" numFmtId="0">
      <sharedItems containsBlank="1"/>
    </cacheField>
    <cacheField name="Asset Number Associated to Ignition" numFmtId="0">
      <sharedItems containsBlank="1"/>
    </cacheField>
    <cacheField name="4--" numFmtId="0">
      <sharedItems/>
    </cacheField>
    <cacheField name="HFTD" numFmtId="0">
      <sharedItems containsBlank="1" count="5">
        <s v="Non-HFTD"/>
        <s v="Tier 2"/>
        <s v="Tier 3"/>
        <s v="Zone 1"/>
        <m u="1"/>
      </sharedItems>
    </cacheField>
    <cacheField name="Fire Index Area" numFmtId="0">
      <sharedItems containsString="0" containsBlank="1" containsNumber="1" containsInteger="1" minValue="100" maxValue="645"/>
    </cacheField>
    <cacheField name="Fire Latitude" numFmtId="168">
      <sharedItems containsString="0" containsBlank="1" containsNumber="1" minValue="33.6143" maxValue="41.284399999999998"/>
    </cacheField>
    <cacheField name="Fire Longitude" numFmtId="168">
      <sharedItems containsString="0" containsBlank="1" containsNumber="1" minValue="-124.295" maxValue="-117.111"/>
    </cacheField>
    <cacheField name="County" numFmtId="0">
      <sharedItems containsBlank="1"/>
    </cacheField>
    <cacheField name="Circuit" numFmtId="0">
      <sharedItems containsBlank="1"/>
    </cacheField>
    <cacheField name="Nominal Voltage" numFmtId="3">
      <sharedItems containsString="0" containsBlank="1" containsNumber="1" containsInteger="1" minValue="4000" maxValue="230000"/>
    </cacheField>
    <cacheField name="Fire Supressing Agency" numFmtId="0">
      <sharedItems containsBlank="1"/>
    </cacheField>
    <cacheField name="Land Use at Origin" numFmtId="0">
      <sharedItems containsBlank="1"/>
    </cacheField>
    <cacheField name="Acreage" numFmtId="0">
      <sharedItems containsString="0" containsBlank="1" containsNumber="1" minValue="7.5000000000000002E-4" maxValue="153336"/>
    </cacheField>
    <cacheField name="Structures Destroyed" numFmtId="0">
      <sharedItems containsString="0" containsBlank="1" containsNumber="1" containsInteger="1" minValue="0" maxValue="18804"/>
    </cacheField>
    <cacheField name="Critical Infrastructure" numFmtId="0">
      <sharedItems containsString="0" containsBlank="1" containsNumber="1" containsInteger="1" minValue="0" maxValue="0"/>
    </cacheField>
    <cacheField name="Fatalities" numFmtId="0">
      <sharedItems containsString="0" containsBlank="1" containsNumber="1" containsInteger="1" minValue="0" maxValue="85"/>
    </cacheField>
    <cacheField name="Injuries" numFmtId="0">
      <sharedItems containsString="0" containsBlank="1" containsNumber="1" containsInteger="1" minValue="0" maxValue="4"/>
    </cacheField>
    <cacheField name="Incident Name (If Applicable)" numFmtId="0">
      <sharedItems containsBlank="1"/>
    </cacheField>
    <cacheField name="Complex Name (If Applicable)" numFmtId="0">
      <sharedItems containsBlank="1"/>
    </cacheField>
    <cacheField name="High Winds Warning (Y/N)" numFmtId="0">
      <sharedItems/>
    </cacheField>
    <cacheField name="Red Flag Warning (Y/N)" numFmtId="0">
      <sharedItems/>
    </cacheField>
    <cacheField name="Red Flag Issued (UTC)" numFmtId="0">
      <sharedItems containsBlank="1"/>
    </cacheField>
    <cacheField name="Red Flag Expired (UTC)" numFmtId="0">
      <sharedItems containsBlank="1"/>
    </cacheField>
    <cacheField name="5--" numFmtId="0">
      <sharedItems/>
    </cacheField>
    <cacheField name="Vegetation Latitude" numFmtId="0">
      <sharedItems containsString="0" containsBlank="1" containsNumber="1" minValue="34.349200000000003" maxValue="41.353900000000003"/>
    </cacheField>
    <cacheField name="Vegetation Longitude" numFmtId="0">
      <sharedItems containsString="0" containsBlank="1" containsNumber="1" minValue="-124.23861599999999" maxValue="-118.77646799999999"/>
    </cacheField>
    <cacheField name="Last Vegetation Inspection Date" numFmtId="0">
      <sharedItems containsBlank="1"/>
    </cacheField>
    <cacheField name="Vegetation Failure Cause" numFmtId="0">
      <sharedItems containsBlank="1"/>
    </cacheField>
    <cacheField name="Vegetation Failure Reason" numFmtId="0">
      <sharedItems containsBlank="1" longText="1"/>
    </cacheField>
    <cacheField name="Tree Species" numFmtId="0">
      <sharedItems containsBlank="1"/>
    </cacheField>
    <cacheField name="Tree Height" numFmtId="0">
      <sharedItems containsBlank="1"/>
    </cacheField>
    <cacheField name="Diameter at Breast Height" numFmtId="0">
      <sharedItems containsBlank="1"/>
    </cacheField>
    <cacheField name="Tree Distance" numFmtId="0">
      <sharedItems containsBlank="1"/>
    </cacheField>
    <cacheField name="Tree Lean" numFmtId="0">
      <sharedItems containsBlank="1"/>
    </cacheField>
    <cacheField name="Tree Health" numFmtId="0">
      <sharedItems containsBlank="1"/>
    </cacheField>
    <cacheField name="Tree Dead" numFmtId="0">
      <sharedItems containsBlank="1"/>
    </cacheField>
    <cacheField name="Domino Trees" numFmtId="0">
      <sharedItems containsBlank="1"/>
    </cacheField>
    <cacheField name="Tree Defects" numFmtId="0">
      <sharedItems containsNonDate="0" containsString="0" containsBlank="1"/>
    </cacheField>
    <cacheField name="Terrain Type" numFmtId="0">
      <sharedItems containsBlank="1"/>
    </cacheField>
    <cacheField name="Terrain Slope" numFmtId="0">
      <sharedItems containsBlank="1"/>
    </cacheField>
    <cacheField name="Vegetation - Construction Type" numFmtId="0">
      <sharedItems containsBlank="1"/>
    </cacheField>
    <cacheField name="Vegetation - Insulation Type" numFmtId="0">
      <sharedItems containsBlank="1"/>
    </cacheField>
    <cacheField name="Total Splices" numFmtId="0">
      <sharedItems containsBlank="1"/>
    </cacheField>
  </cacheFields>
  <calculatedItems count="1">
    <calculatedItem formula=" 0">
      <pivotArea cacheIndex="1" outline="0" fieldPosition="0">
        <references count="1">
          <reference field="31" count="1">
            <x v="36"/>
          </reference>
        </references>
      </pivotArea>
    </calculatedItem>
  </calculatedItem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rnandez, Andres" refreshedDate="44348.603975810183" createdVersion="6" refreshedVersion="6" minRefreshableVersion="3" recordCount="700" xr:uid="{C33AD9BE-EF4D-4C15-8DE8-60709CB03DCB}">
  <cacheSource type="worksheet">
    <worksheetSource ref="A1:HC1048576" sheet="Ignition Tracker"/>
  </cacheSource>
  <cacheFields count="210">
    <cacheField name="Index No." numFmtId="1">
      <sharedItems containsString="0" containsBlank="1" containsNumber="1" containsInteger="1" minValue="1" maxValue="699" count="700">
        <n v="699"/>
        <n v="698"/>
        <n v="697"/>
        <n v="696"/>
        <n v="693"/>
        <n v="692"/>
        <n v="695"/>
        <n v="691"/>
        <n v="690"/>
        <n v="689"/>
        <n v="688"/>
        <n v="687"/>
        <n v="686"/>
        <n v="685"/>
        <n v="684"/>
        <n v="683"/>
        <n v="694"/>
        <n v="682"/>
        <n v="681"/>
        <n v="680"/>
        <n v="679"/>
        <n v="678"/>
        <n v="677"/>
        <n v="676"/>
        <n v="675"/>
        <n v="674"/>
        <n v="673"/>
        <n v="672"/>
        <n v="671"/>
        <n v="670"/>
        <n v="669"/>
        <n v="668"/>
        <n v="667"/>
        <n v="666"/>
        <n v="665"/>
        <n v="664"/>
        <n v="663"/>
        <n v="662"/>
        <n v="661"/>
        <n v="660"/>
        <n v="659"/>
        <n v="658"/>
        <n v="656"/>
        <n v="655"/>
        <n v="654"/>
        <n v="653"/>
        <n v="652"/>
        <n v="651"/>
        <n v="649"/>
        <n v="648"/>
        <n v="646"/>
        <n v="645"/>
        <n v="644"/>
        <n v="643"/>
        <n v="642"/>
        <n v="641"/>
        <n v="640"/>
        <n v="639"/>
        <n v="638"/>
        <n v="637"/>
        <n v="636"/>
        <n v="635"/>
        <n v="634"/>
        <n v="633"/>
        <n v="632"/>
        <n v="631"/>
        <n v="630"/>
        <n v="629"/>
        <n v="628"/>
        <n v="627"/>
        <n v="650"/>
        <n v="647"/>
        <n v="626"/>
        <n v="625"/>
        <n v="624"/>
        <n v="623"/>
        <n v="622"/>
        <n v="621"/>
        <n v="620"/>
        <n v="619"/>
        <n v="618"/>
        <n v="617"/>
        <n v="616"/>
        <n v="615"/>
        <n v="614"/>
        <n v="613"/>
        <n v="612"/>
        <n v="611"/>
        <n v="610"/>
        <n v="609"/>
        <n v="607"/>
        <n v="606"/>
        <n v="605"/>
        <n v="604"/>
        <n v="603"/>
        <n v="602"/>
        <n v="601"/>
        <n v="600"/>
        <n v="599"/>
        <n v="598"/>
        <n v="597"/>
        <n v="596"/>
        <n v="595"/>
        <n v="594"/>
        <n v="593"/>
        <n v="592"/>
        <n v="591"/>
        <n v="590"/>
        <n v="589"/>
        <n v="657"/>
        <n v="588"/>
        <n v="587"/>
        <n v="586"/>
        <n v="585"/>
        <n v="584"/>
        <n v="583"/>
        <n v="582"/>
        <n v="581"/>
        <n v="580"/>
        <n v="579"/>
        <n v="578"/>
        <n v="577"/>
        <n v="576"/>
        <n v="575"/>
        <n v="574"/>
        <n v="573"/>
        <n v="572"/>
        <n v="571"/>
        <n v="570"/>
        <n v="568"/>
        <n v="567"/>
        <n v="566"/>
        <n v="565"/>
        <n v="564"/>
        <n v="563"/>
        <n v="562"/>
        <n v="561"/>
        <n v="560"/>
        <n v="559"/>
        <n v="558"/>
        <n v="557"/>
        <n v="556"/>
        <n v="555"/>
        <n v="554"/>
        <n v="553"/>
        <n v="552"/>
        <n v="551"/>
        <n v="550"/>
        <n v="549"/>
        <n v="548"/>
        <n v="547"/>
        <n v="546"/>
        <n v="545"/>
        <n v="544"/>
        <n v="543"/>
        <n v="542"/>
        <n v="541"/>
        <n v="540"/>
        <n v="539"/>
        <n v="538"/>
        <n v="537"/>
        <n v="536"/>
        <n v="535"/>
        <n v="534"/>
        <n v="533"/>
        <n v="532"/>
        <n v="531"/>
        <n v="530"/>
        <n v="529"/>
        <n v="528"/>
        <n v="569"/>
        <n v="527"/>
        <n v="526"/>
        <n v="525"/>
        <n v="524"/>
        <n v="523"/>
        <n v="522"/>
        <n v="521"/>
        <n v="520"/>
        <n v="519"/>
        <n v="518"/>
        <n v="517"/>
        <n v="516"/>
        <n v="515"/>
        <n v="514"/>
        <n v="608"/>
        <n v="513"/>
        <n v="512"/>
        <n v="511"/>
        <n v="510"/>
        <n v="509"/>
        <n v="508"/>
        <n v="507"/>
        <n v="506"/>
        <n v="505"/>
        <n v="504"/>
        <n v="503"/>
        <n v="502"/>
        <n v="501"/>
        <n v="500"/>
        <n v="499"/>
        <n v="498"/>
        <n v="497"/>
        <n v="496"/>
        <n v="495"/>
        <n v="494"/>
        <n v="493"/>
        <n v="491"/>
        <n v="490"/>
        <n v="489"/>
        <n v="492"/>
        <n v="488"/>
        <n v="487"/>
        <n v="486"/>
        <n v="485"/>
        <n v="482"/>
        <n v="481"/>
        <n v="480"/>
        <n v="479"/>
        <n v="478"/>
        <n v="477"/>
        <n v="476"/>
        <n v="475"/>
        <n v="473"/>
        <n v="471"/>
        <n v="474"/>
        <n v="472"/>
        <n v="470"/>
        <n v="469"/>
        <n v="468"/>
        <n v="467"/>
        <n v="466"/>
        <n v="465"/>
        <n v="464"/>
        <n v="463"/>
        <n v="462"/>
        <n v="461"/>
        <n v="460"/>
        <n v="459"/>
        <n v="458"/>
        <n v="457"/>
        <n v="456"/>
        <n v="455"/>
        <n v="454"/>
        <n v="453"/>
        <n v="452"/>
        <n v="451"/>
        <n v="450"/>
        <n v="449"/>
        <n v="448"/>
        <n v="447"/>
        <n v="446"/>
        <n v="444"/>
        <n v="443"/>
        <n v="441"/>
        <n v="440"/>
        <n v="439"/>
        <n v="438"/>
        <n v="437"/>
        <n v="436"/>
        <n v="435"/>
        <n v="434"/>
        <n v="433"/>
        <n v="432"/>
        <n v="431"/>
        <n v="430"/>
        <n v="442"/>
        <n v="429"/>
        <n v="428"/>
        <n v="427"/>
        <n v="426"/>
        <n v="425"/>
        <n v="424"/>
        <n v="423"/>
        <n v="422"/>
        <n v="421"/>
        <n v="420"/>
        <n v="419"/>
        <n v="418"/>
        <n v="417"/>
        <n v="416"/>
        <n v="415"/>
        <n v="414"/>
        <n v="483"/>
        <n v="413"/>
        <n v="412"/>
        <n v="411"/>
        <n v="410"/>
        <n v="409"/>
        <n v="408"/>
        <n v="407"/>
        <n v="406"/>
        <n v="405"/>
        <n v="404"/>
        <n v="445"/>
        <n v="403"/>
        <n v="402"/>
        <n v="401"/>
        <n v="400"/>
        <n v="399"/>
        <n v="398"/>
        <n v="397"/>
        <n v="396"/>
        <n v="395"/>
        <n v="394"/>
        <n v="393"/>
        <n v="392"/>
        <n v="391"/>
        <n v="390"/>
        <n v="389"/>
        <n v="388"/>
        <n v="387"/>
        <n v="386"/>
        <n v="385"/>
        <n v="384"/>
        <n v="383"/>
        <n v="382"/>
        <n v="380"/>
        <n v="379"/>
        <n v="378"/>
        <n v="377"/>
        <n v="376"/>
        <n v="381"/>
        <n v="375"/>
        <n v="374"/>
        <n v="373"/>
        <n v="372"/>
        <n v="371"/>
        <n v="370"/>
        <n v="368"/>
        <n v="367"/>
        <n v="366"/>
        <n v="365"/>
        <n v="364"/>
        <n v="363"/>
        <n v="361"/>
        <n v="360"/>
        <n v="359"/>
        <n v="358"/>
        <n v="357"/>
        <n v="356"/>
        <n v="355"/>
        <n v="484"/>
        <n v="362"/>
        <n v="354"/>
        <n v="353"/>
        <n v="352"/>
        <n v="351"/>
        <n v="350"/>
        <n v="349"/>
        <n v="348"/>
        <n v="347"/>
        <n v="346"/>
        <n v="345"/>
        <n v="344"/>
        <n v="343"/>
        <n v="342"/>
        <n v="341"/>
        <n v="369"/>
        <n v="340"/>
        <n v="339"/>
        <n v="338"/>
        <n v="337"/>
        <n v="336"/>
        <n v="335"/>
        <n v="334"/>
        <n v="333"/>
        <n v="332"/>
        <n v="331"/>
        <n v="329"/>
        <n v="328"/>
        <n v="327"/>
        <n v="326"/>
        <n v="325"/>
        <n v="324"/>
        <n v="323"/>
        <n v="322"/>
        <n v="321"/>
        <n v="320"/>
        <n v="319"/>
        <n v="318"/>
        <n v="317"/>
        <n v="316"/>
        <n v="315"/>
        <n v="314"/>
        <n v="313"/>
        <n v="312"/>
        <n v="311"/>
        <n v="310"/>
        <n v="309"/>
        <n v="308"/>
        <n v="307"/>
        <n v="306"/>
        <n v="305"/>
        <n v="304"/>
        <n v="303"/>
        <n v="302"/>
        <n v="301"/>
        <n v="300"/>
        <n v="299"/>
        <n v="298"/>
        <n v="297"/>
        <n v="296"/>
        <n v="295"/>
        <n v="294"/>
        <n v="293"/>
        <n v="292"/>
        <n v="291"/>
        <n v="290"/>
        <n v="288"/>
        <n v="287"/>
        <n v="286"/>
        <n v="285"/>
        <n v="284"/>
        <n v="283"/>
        <n v="282"/>
        <n v="281"/>
        <n v="280"/>
        <n v="279"/>
        <n v="278"/>
        <n v="277"/>
        <n v="275"/>
        <n v="274"/>
        <n v="289"/>
        <n v="273"/>
        <n v="272"/>
        <n v="271"/>
        <n v="270"/>
        <n v="269"/>
        <n v="268"/>
        <n v="267"/>
        <n v="266"/>
        <n v="265"/>
        <n v="264"/>
        <n v="263"/>
        <n v="262"/>
        <n v="276"/>
        <n v="261"/>
        <n v="260"/>
        <n v="259"/>
        <n v="258"/>
        <n v="257"/>
        <n v="256"/>
        <n v="255"/>
        <n v="254"/>
        <n v="253"/>
        <n v="252"/>
        <n v="251"/>
        <n v="250"/>
        <n v="249"/>
        <n v="248"/>
        <n v="247"/>
        <n v="246"/>
        <n v="245"/>
        <n v="244"/>
        <n v="243"/>
        <n v="330"/>
        <n v="242"/>
        <n v="214"/>
        <n v="213"/>
        <n v="212"/>
        <n v="211"/>
        <n v="210"/>
        <n v="208"/>
        <n v="207"/>
        <n v="206"/>
        <n v="205"/>
        <n v="209"/>
        <n v="204"/>
        <n v="202"/>
        <n v="201"/>
        <n v="200"/>
        <n v="203"/>
        <n v="217"/>
        <n v="199"/>
        <n v="198"/>
        <n v="197"/>
        <n v="230"/>
        <n v="196"/>
        <n v="234"/>
        <n v="195"/>
        <n v="194"/>
        <n v="193"/>
        <n v="192"/>
        <n v="191"/>
        <n v="236"/>
        <n v="190"/>
        <n v="189"/>
        <n v="188"/>
        <n v="183"/>
        <n v="182"/>
        <n v="181"/>
        <n v="180"/>
        <n v="179"/>
        <n v="240"/>
        <n v="178"/>
        <n v="177"/>
        <n v="176"/>
        <n v="175"/>
        <n v="174"/>
        <n v="241"/>
        <n v="229"/>
        <n v="173"/>
        <n v="172"/>
        <n v="171"/>
        <n v="170"/>
        <n v="169"/>
        <n v="168"/>
        <n v="167"/>
        <n v="166"/>
        <n v="165"/>
        <n v="164"/>
        <n v="163"/>
        <n v="162"/>
        <n v="161"/>
        <n v="187"/>
        <n v="160"/>
        <n v="159"/>
        <n v="158"/>
        <n v="155"/>
        <n v="154"/>
        <n v="153"/>
        <n v="152"/>
        <n v="151"/>
        <n v="150"/>
        <n v="222"/>
        <n v="149"/>
        <n v="148"/>
        <n v="147"/>
        <n v="146"/>
        <n v="145"/>
        <n v="144"/>
        <n v="143"/>
        <n v="142"/>
        <n v="141"/>
        <n v="139"/>
        <n v="138"/>
        <n v="137"/>
        <n v="136"/>
        <n v="135"/>
        <n v="134"/>
        <n v="237"/>
        <n v="140"/>
        <n v="133"/>
        <n v="132"/>
        <n v="131"/>
        <n v="130"/>
        <n v="129"/>
        <n v="128"/>
        <n v="127"/>
        <n v="126"/>
        <n v="125"/>
        <n v="124"/>
        <n v="123"/>
        <n v="120"/>
        <n v="119"/>
        <n v="118"/>
        <n v="117"/>
        <n v="116"/>
        <n v="122"/>
        <n v="115"/>
        <n v="114"/>
        <n v="113"/>
        <n v="112"/>
        <n v="111"/>
        <n v="110"/>
        <n v="109"/>
        <n v="108"/>
        <n v="232"/>
        <n v="228"/>
        <n v="107"/>
        <n v="106"/>
        <n v="105"/>
        <n v="104"/>
        <n v="103"/>
        <n v="102"/>
        <n v="101"/>
        <n v="99"/>
        <n v="233"/>
        <n v="227"/>
        <n v="97"/>
        <n v="96"/>
        <n v="95"/>
        <n v="94"/>
        <n v="93"/>
        <n v="157"/>
        <n v="121"/>
        <n v="92"/>
        <n v="91"/>
        <n v="90"/>
        <n v="223"/>
        <n v="221"/>
        <n v="89"/>
        <n v="218"/>
        <n v="98"/>
        <n v="87"/>
        <n v="86"/>
        <n v="88"/>
        <n v="85"/>
        <n v="84"/>
        <n v="83"/>
        <n v="82"/>
        <n v="81"/>
        <n v="220"/>
        <n v="100"/>
        <n v="80"/>
        <n v="79"/>
        <n v="78"/>
        <n v="77"/>
        <n v="76"/>
        <n v="75"/>
        <n v="225"/>
        <n v="74"/>
        <n v="73"/>
        <n v="216"/>
        <n v="72"/>
        <n v="69"/>
        <n v="68"/>
        <n v="66"/>
        <n v="65"/>
        <n v="64"/>
        <n v="215"/>
        <n v="186"/>
        <n v="185"/>
        <n v="184"/>
        <n v="71"/>
        <n v="70"/>
        <n v="67"/>
        <n v="63"/>
        <n v="62"/>
        <n v="61"/>
        <n v="60"/>
        <n v="59"/>
        <n v="58"/>
        <n v="57"/>
        <n v="56"/>
        <n v="55"/>
        <n v="54"/>
        <n v="53"/>
        <n v="52"/>
        <n v="50"/>
        <n v="49"/>
        <n v="48"/>
        <n v="47"/>
        <n v="46"/>
        <n v="45"/>
        <n v="44"/>
        <n v="51"/>
        <n v="43"/>
        <n v="42"/>
        <n v="41"/>
        <n v="40"/>
        <n v="39"/>
        <n v="38"/>
        <n v="37"/>
        <n v="36"/>
        <n v="35"/>
        <n v="34"/>
        <n v="33"/>
        <n v="32"/>
        <n v="31"/>
        <n v="30"/>
        <n v="239"/>
        <n v="29"/>
        <n v="28"/>
        <n v="27"/>
        <n v="26"/>
        <n v="25"/>
        <n v="24"/>
        <n v="23"/>
        <n v="22"/>
        <n v="21"/>
        <n v="20"/>
        <n v="19"/>
        <n v="18"/>
        <n v="17"/>
        <n v="235"/>
        <n v="156"/>
        <n v="16"/>
        <n v="15"/>
        <n v="14"/>
        <n v="13"/>
        <n v="12"/>
        <n v="10"/>
        <n v="9"/>
        <n v="11"/>
        <n v="8"/>
        <n v="7"/>
        <n v="231"/>
        <n v="224"/>
        <n v="6"/>
        <n v="5"/>
        <n v="4"/>
        <n v="3"/>
        <n v="2"/>
        <n v="226"/>
        <n v="238"/>
        <n v="219"/>
        <n v="1"/>
        <m/>
      </sharedItems>
    </cacheField>
    <cacheField name="Reviewed By (LAN ID)" numFmtId="0">
      <sharedItems containsBlank="1"/>
    </cacheField>
    <cacheField name="Review Status" numFmtId="0">
      <sharedItems containsBlank="1"/>
    </cacheField>
    <cacheField name="Review Complete Date" numFmtId="14">
      <sharedItems containsNonDate="0" containsDate="1" containsString="0" containsBlank="1" minDate="2021-01-05T00:00:00" maxDate="2021-06-01T00:00:00"/>
    </cacheField>
    <cacheField name="Review Update" numFmtId="14">
      <sharedItems containsNonDate="0" containsDate="1" containsString="0" containsBlank="1" minDate="2021-01-05T00:00:00" maxDate="2021-06-02T00:00:00"/>
    </cacheField>
    <cacheField name="Reviewer Notes" numFmtId="0">
      <sharedItems containsBlank="1" count="589" longText="1">
        <s v="Pole fire due likely due to tracking from fog. The ensuing fire was limited to PG&amp;E assets. This information is preliminary."/>
        <s v="Fire burnt two poles and grass vegetation. The cause of the ignition is unknown at this time. EOC preliminary notes: On May 31, 2021 at 1340 hours, PG&amp;E received an EIR Hotline voicemail from John Bruckbauer (J32Y), Wildfire Safety Operations Center Supervisor with the Hawk Team, in regard to a fire with 2 outages. The Peabody 2112 Distribution Circuit number 063642112 and the Peabody 2105 21kV Distribution Circuit number 063642105 were affected, in the area of Vanden Rd and Cannon Rd, Vacaville (Solano County). The Fairfield Fire Department responded to the approximately 5-acre fire, that is mostly out but there are still a few hot spots still remaining and in the process of being extinguished. There are no known reports of property damage expecting to exceed $50,000, significant public attention/media reports, or any injuries/fatalities. This information is preliminary. OIS: 1362102, 1362123; ILIS: 21-0067965, 21-0067968.1(2 outages); EC Tags: 121434828, 121434823, 121434851; PM Order: 31541746; SAP ID: 103962786, 101658744. This information is preliminary."/>
        <s v="Overhead secondary lines made contact possibly due to tree branches pushing lines together. The conductors arced and ignited a small fire. The ensuing fire was roughly 30 acres per Cal Fire. This information is preliminary."/>
        <s v="Other fire, not attributable to PG&amp;E assets. Grass fire not PG&amp;E fault. This information is preliminary."/>
        <s v="Duplicate of index 692. Structure fire, not attributable to PG&amp;E assets. Fire ignited inside of house with no damage to PG&amp;E equipment. Meter disconnected for safety. This information is preliminary."/>
        <s v="Structure fire, not attributable to PG&amp;E assets. Fire ignited inside of house with no damage to PG&amp;E equipment. Meter disconnected for safety. This information is preliminary."/>
        <s v="Other fire not attributable to PG&amp;E assets. Sargents fire with OIS#1361892 for safety. EOC preliminary notes: On May 30, 2021 at 2156 hours, PG&amp;E received an EIR Hotline voicemail from Ashley Robertson (A6RD), Wildfire Safety Operations Center Supervisor with the Hawk Team, in regard to the Sargents fire. Ashley advised the fire started at approximately 1600 Hours, the OIS-OMT reports the outage start time was 1929 Hours, and the Oilfields 1102 Distribution Circuit number 182391102 was affected. Cal Fire reports the fire location as Wunpost Rd and Sargent Canyon Rd, Northeast of Bradley [Lat/Long 35.9620527061822, -120.873273889138]. The Wildfire SOC indicates the incident location as Dead Mans Gulch Road [Lat/Long 36.013,-120.792]. ILIS shows the equipment address at Lynch Canyon Road (Private Line - Customer Equipment) beyond Fuse 9709. The CAL FIRE San Benito-Monterey Unit and the California Department of Forestry and Fire Protection / CABEU - CDF - San Benito-Monterey Units, responded to the brush and annual grass fire, that is still in progress at this time. As of May 30, 2021 at 2130 hours, the fire is at 250 acres and 10% contained. There are no known reports of property damage expecting to exceed $50,000, significant public attention/media reports, or any injuries/fatalities. This information is preliminary. OIS: 1361892, ILIS: 21-0067860. 5/31/2021 AGFC notes: HAWC ICR #3 says 850 acres, 6/1/2021 HAWC ICR #4 says 1100 acres.  with 60% contained with no threat to PG&amp;E assets at this time. This information is preliminary."/>
        <s v="Structure fire, not attributable to PG&amp;E assets. Service disconnected. This information is preliminary."/>
        <s v="Duplicate of index 689. Structure fire, not attributable to PG&amp;E assets. Service disconnected. This information is preliminary."/>
        <s v="Duplicate of index 687. Structure fire, not attributable to PG&amp;E assets. Service disconnected. This information is preliminary."/>
        <s v="Structure fire, not attributable to PG&amp;E assets. Service burnt as a result of the house fire. This information is preliminary."/>
        <s v="Customer stealing power, overloaded cable resulting in an ignition. Troubleman states crew will need to install conduit and new UG cable and the customer will have to replace panel. This information is preliminary."/>
        <s v="Troubleman made B Tag for hollow pole top, CN conn to vertical run was broken but no shiny spots and did not arc when pushed against the CN, fire was 6 ft X 10ft near base of pole, cust saw pole arc. This information is preliminary."/>
        <s v="Tree fell into overhead primary circuit, resulting in a wires down incident. The ensuing fire was 0.25 acre - 10 acres in size. This information is preliminary."/>
        <s v="Other fire, not attributable to PG&amp;E assets. Grass fire potentially caused by third party Tline cause the Tesla-Trust 115 kV line to relay due to the grass fire. Line is customer owned by NEXTERRA Energy. EOC preliminary notes: On May 29, 2021 at 1111 hours, PG&amp;E received an EIR Hotline voicemail from Dan Manry (DFMQ), Wildfire Safety Analyst with the Hawk Team, in regard to the Midway fire. The Tesla-Trust 115kV line relay action was caused by a fire that took 2 poles down near Patterson Pass and N. Midway Road (Adjacent to Tesla substation). The incident line in question is not owned by PG&amp;E, but instead it is owned by a third party. No pole numbers known as poles are not ours. The Alameda County Fire Department responded to an approximately 1/4-acre grassfire, that is extinguished. There are no reports of structures damaged, media reports, or any injuries. TOTL Work Card ID: T21-010517. This information is preliminary."/>
        <s v="Other fire, not attributable to PG&amp;E assets. Troubleman field notes: Customer had electrician working on his side of his panel and made contact to the buss bar with a wire and it thru a spark causing a small veg fire not related to company equipment. electrician put out the small fire. This information is preliminary."/>
        <s v="Other fire, not attributable to PG&amp;E assets. Grass fire did not affect any PG&amp;E facilities. This information is preliminary."/>
        <s v="Duplicate of index 679. Pole fire and burned/flashed cap bank caused by crows nest. The ensuing fire was limited to PG&amp;E assets. This information is preliminary."/>
        <s v="Pole fire and burned/flashed cap bank caused by crows nest. The ensuing fire was limited to PG&amp;E assets. This information is preliminary."/>
        <s v="Other fire, not attributable to PG&amp;E assets. Grass fire burned PG&amp;E pole. Troubleman states the pole is okay. This information is preliminary."/>
        <s v="Failed overhead splice/connector, resulted in an overhead conductor to failed and fall into tree igniting a small fire. The ensuing fire was 3 meter - 0.25 acre in size. This information is preliminary.S7RM- both the Troubleman and the foreman of the crew were contacted on 6/1/2021 as to whether or not they retained the equipment involved in this ignition or had photos of the actual burned equipment.  No response yet.  CAL fire report requested.  "/>
        <s v="Fire at the base of a PG&amp;E pole but the troubleman field notes seem to point this incident not being attributable to PG&amp;E assets. They stated the transformer was idol and de-energized and the fire looks to have started from the ground and burnt up the pole. The wire on the ground is communication lines that were coiled up. This information is preliminary."/>
        <s v="Pole top caught fire possibly due to transformer failure. ILIS record shows Transformer failed/faulted. The ensuing fire was limited to PG&amp;E assets. This information is preliminary."/>
        <s v="Structure fire, not attributable to PG&amp;E assets. De-energized Transformers for house fire. This information is preliminary."/>
        <s v="Other fire, not attributable to PG&amp;E assets. This information is preliminary."/>
        <s v="Structure fire, not attributable to PG&amp;E assets. Removed meter per FD. This information is preliminary."/>
        <s v="Structure fire, not attributable to PG&amp;E assets. Service cut. This information is preliminary."/>
        <s v="Overhead splice failed, resulting in a wires down incident and igniting a small grass fire. The ensuing fire was 1 meter - &lt; 3 meters in size. This information is preliminary."/>
        <s v="Distribution pole burnt in half near the top insulators. The troubleman marked the weather as foggy conditions, so the initiating cause could be due to tracking. No wires down on ground. The ensuing fire was limited to PG&amp;E assets. This information is preliminary."/>
        <s v="Transmission overhead with Distribution underbuild pole burnt in half at the distribution crossarm level. Multiple spans of distribution lines down on ground. On 5/30/2021 Dave Gregory sent over email that shows notes from CAP stating the ignition cause was possibly poor or missing bond on the distribution or guy hardware. The ensuing fire was limited to PG&amp;E assets. This information is preliminary."/>
        <s v="Duplicate of index 663. Other fire, not attributable to PG&amp;E assets. Vegetation fire damaged service meter panel. Found name and slightly different lat/long from HAWC Incidents - North channel. Time matches up and location is just slightly off from this incident, so I'm pretty confident this is the same ignition event.  This is the same ignition event as Index 666. The completion code from index 666 is 2640-Disconnect service 1P. This information is preliminary."/>
        <s v="Other fire, not attributable to PG&amp;E assets. Troubleman states in his notes that this was a grass fire with no PG&amp;E issues. This information is preliminary."/>
        <s v="Tree fell into overhead secondary circuit, resulting in an ignition. The ensuing fire was 1 meter - &lt; 3 meters in size. This information is preliminary."/>
        <s v="Other fire, not attributable to PG&amp;E assets. Vegetation fire damaged service meter panel. Found name and slightly different lat/long from HAWC Incidents - North channel. Time matches up and location is just slightly off from this incident, so I'm pretty confident this is the same ignition event.  This is the same ignition event as Index 666. The completion code from index 666 is 2640-Disconnect service 1P. This information is preliminary."/>
        <s v="Duplicate of index 660. Structure fire, not attributable to PG&amp;E assets. Fire started in or around electrical panel. Job completion code is Structure fire - non comp equip. both duplicates have the job code as service disconnect. This information is preliminary."/>
        <s v="Structure fire, not attributable to PG&amp;E assets. Fire started in or around electrical panel. Job completion code is Structure fire - non comp equip. both duplicates have the job code as service disconnect. This information is preliminary."/>
        <s v="On May 27, 2021 at 1035 hours, PG&amp;E received a EIR Hotline voicemail from Paul Bedell (P2B5) with the Central DCC, in regard to a fire. The PG&amp;E Troubleman, Dave Hansel (D6HA), patrolled the Highway 110 Distribution Circuit number 042651105, near 4 Eucalyptus Drive in American Canyon. He observed a 25' x 50' brush and marshland fire four spans load-side of LR 8962 and 1-span of wire down five spans load-side of LR 8962. Initial analysis by the troubleman indicates that the ignition was caused by an overhead 4ACSR automatic splice failure mid-span. The American Canyon Fire Department responded to and extinguished the fire. The outage began on May 27, 2021 at 0931 is currently affecting three customers at this time. The EC tag # 121408393 was submitted for repairs. No known injuries and only known damage is brush and marshland. This information is preliminary."/>
        <s v="Overhead secondary connector failed and ignited a small grass fire at the base of the pole. The responding troubleman opened the transformer and replaced connectors. The ensuing fire was less than one meter in size. This information is preliminary."/>
        <s v="Structure fire, not attributable to PG&amp;E assets. Fire inside of house. This information is preliminary."/>
        <s v="Other fire, not attributable to PG&amp;E assets. Third party started a fire that slightly burnt a PG&amp;E pole up to the communication lines. This information is preliminary."/>
        <s v="Third party vehicle possibly made contact with city street light. The responding troubleman found wires down on ground and reports a 1 meter - &lt; 3 meter grass fire that was self extinguished. This information is preliminary."/>
        <s v="Structure fire, not attributable to PG&amp;E assets. No damage to PG&amp;E facilities. This information is preliminary."/>
        <s v="Found dead bird on Line Recloser, found flashed lightning arrestor &amp; PT. Appears bird contact started small fire &amp; burnt pole (surface damage only). Fire also damaged the ground run, 4 pin voltage sensor cord, SCADA cord and device markings. Created COE 307842 to have repairs made. Completed fire information page &amp; bird report form. The ensuing fire was 3 meter - 0.25 acre in size. This information is preliminary."/>
        <s v="Responding troubleman found burnt service riser molding with burnt surrounding vegetation. The ensuing fire was 1 meter - &lt; 3 meters in size. Troubleman created corrective tag for damaged assets. This information is preliminary."/>
        <s v="Structure fire, not attributable to PG&amp;E This information is preliminary."/>
        <s v="Mylar balloon flew into overhead lines resulting in an ignition. The ensuing fire was less than one meter in size. This information is preliminary."/>
        <s v="Third party vehicle made contact with overhead communication lines causing the pole to brake and overhead lines on ground. The ensuing fire was 0.25 acre - 10 acres in size. This information is preliminary."/>
        <s v="Tree fell onto overhead conductor, resulting in one phase to fall to ground and igniting a small fire. The ensuing fire was 1 meter - &lt; 3 meters in size. This information is preliminary."/>
        <s v="Structure fire, not attributable to PG&amp;E assets. Grow house per Cal Fire. This information is preliminary."/>
        <s v="Structure fire, not attributable to PG&amp;E assets. This information is preliminary."/>
        <s v="Other fire, not attributable to PG&amp;E assets. Grass fire in customer back yard ignited by customer. This information is preliminary."/>
        <s v="Grass fire by deadend transformer pole with 2 of 3 blown fuses. The ensuing fire was marked as less than one meter but the photos show this was actaully 3 meters - 0.25 acre in size. This information is preliminary."/>
        <s v="Initial EIR: EI210522A - Healdsburg - Property Damage - Summary: On May 24, 2021 at approximately 1420 hours PG&amp;E responded to a 911 report of a structure fire on the 11000 block of Old Redwood Highway in Healdsburg. The location is served by the Fitch Mountain-1111 12kV Distribution Circuit. Upon arrival the PG&amp;E troubleman was asked by a CalFire Firefighter if the abandoned house on fire, was energized. The troubleman was able to find the service drop disconnected, coiled up on a nearby pole and determined the building was not energized. The CalFire Firefighter believing the fire started in the house, released him from the scene and he departed. Approximately a half hour later the troubleman was called by the CalFire Firefighter and asked to return to the scene. The troubleman was directed by the CalFire Firefighter to nearby downed secondary wires. CalFire took the downed secondary wires into evidence. PG&amp;E is reporting this incident under the Property Damage reporting criteria estimating the potential damage to be greater than $50K. AGFC original preliminary review notes: Structure fire, not attributable to PG&amp;E assets. This information is preliminary."/>
        <s v="Duplicate of index 638. Other fire, not attributable to PG&amp;E assets. Customer burning debris got away from them. This information is preliminary."/>
        <s v="Other fire, not attributable to PG&amp;E assets. Customer burning debris got away from them. This information is preliminary."/>
        <s v="Overhead connector burned out, resulting in a small ignition. The fire was originally marked as 1 meter - &lt; 3 meters, but the photos show 3 meters - 0.25 acre. S7RM- no EC tag or ILIS information found related to this incident.  "/>
        <s v="Duplicate of index 635. Transformer fire due to unknown cause. The ensuing fire was limited to PG&amp;E assets. This information is preliminary."/>
        <s v="Transformer fire due to unknown cause. The ensuing fire was limited to PG&amp;E assets. This information is preliminary."/>
        <s v="Structure fire, not attributable to PG&amp;E assets. House fire burnt PG&amp;E owned pole. This information is preliminary."/>
        <s v="Third party canopy made contact with overhead open wire secondary conductors. The ensuing fire was originally marked 1 meter - &lt; 3 meters in size, but it looks more like 3 meter - 0.25 acre. This information is preliminary. "/>
        <s v="Overloaded transformer resulting in a small ignitionat the base of the pole. Troubleman notes say the ignition might have been caused by melted service connector. The ensuing fire was 1 meter - &lt; 3 meters in size. This information is preliminary."/>
        <s v="Other fire, not attributable to PG&amp;E assets. Third party ignited fire that spread to PG&amp;E pole. The pole is still sound. This information is preliminary."/>
        <s v="Other fire, not attributable to PG&amp;E assets. Fire started and burnt up PG&amp;E underground facilities. This information is preliminary."/>
        <s v="Two spans, three phases of overhead primary conductors failed, resulting in a wires down incident that ignited a small fire. The ensuing fire was 3 meters - 0.25 acre in size. This information is preliminary."/>
        <s v="Duplicate of index 626. Damaged pole from 3rd party fire. Structure fire, not attributable to PG&amp;E assets. 3rd party structure fire escaped the building and started a 60 + acre brush fire. The ensuing fire was 10 acre - 100 acres. This information is preliminary."/>
        <s v="Other fire, not attributable to PG&amp;E assets. Panel fire due to unknown cause. Troubleman states the fire was limited to only the panel. This information is preliminary."/>
        <s v="A tree branch fell into overhead circuit, due to tree crew cutting down eucalyptus. PG&amp;E pole broke as a result of the tree contact and ignited a small fire. The ensuing fire was 3 meter - 0.25 acre in size. This information is preliminary."/>
        <s v="Structure fire, not attributable to PG&amp;E assets. 3rd party structure fire escaped the building and started a 60 + acre brush fire. The ensuing fire was 10 acre - 100 acres. This information is preliminary."/>
        <s v="Unknown cause of the ignition. Troubleman field notes say transformer was open and service was idle. Fire department will need to be contacted to obtain a fire report. The ensuing fire was 1 meter - &lt; 3 meters in size. This information is preliminary."/>
        <s v="Structure fire, not attributable to PG&amp;E assets. The house did not have PG&amp;E service prior to the ignition. This information is preliminary."/>
        <s v="Burnt pole possibly due to another fire. FAS did not have much information but the ILIS record has the cause listed as Environmental/external, fire, forest/grass. Would be best to contact the troubleman and fire department to confirm if this indeed was not attributable to PG&amp;E assets. The ensuing fire was 0.25 acre - 10 acres in size. This information is preliminary."/>
        <s v="Duplicate of index 620. Oak tree limb broke off and fell into overhead primary circuit, resulting in an igntion. The ensuing fire was 1 meter - &lt; 3 meters in size. This information is preliminary."/>
        <s v="[Veg Report Uploaded]: Oak tree limb broke off and fell into overhead primary circuit, resulting in an igntion. The ensuing fire was 1 meter - &lt; 3 meters in size. This information is preliminary."/>
        <s v="Customer canopy blew into overhead primary circuit, resulting in a wires down ignition. The ensuing fire was 1 meter - &lt; 3 meters in size. This information is preliminary."/>
        <s v="Other fire, not attributable to PG&amp;E assets. Troubleman reports that it was 3rd party ignited and moved towards PG&amp;E assets. This information is preliminary."/>
        <s v="Structure fire, not attributable to PG&amp;E assets. The structure fire resulted in a grass fire that slightly damaged the base of Transmission pole on the Pittsburg Martinez #1&amp;2 Transmission line. This information is preliminary."/>
        <s v="[Veg Report Uploaded]: Tree branch fell into overhead conductor resulting in a wires down ignition. The ensuing fire was less than one meter in size. This information is preliminary."/>
        <s v="Mylar balloon flew into center phase overhead conductor, resulting in an ignition. The ensuing fire was 0.25 acre to 10 acres in size. This information is preliminary."/>
        <s v="Open wire secondary overhead conductors making contact with eachother resulted in sparks to fall to ground and igniting a small fire. The ensuing fire was 1 meter - 3 meters in size. This information is preliminary."/>
        <s v="Other fire, not attributable to PG&amp;E assets resulted in the base of a PG&amp;E pole to be burnt through. This information is preliminary."/>
        <s v="Initial EIR: EI210519A - Cloverdale Property Damage On May 19, 2021 at approximately 1745 hours, PG&amp;E became aware of a vegetation fire on the 23000 block of Dutcher Creek Road in Cloverdale. This location is served by the Geyserville 1101 12kV Distribution Circuit. A troubleman was dispatched to the incident location and observed an active fire. In the area of the fire, a Eucalyptus branch had fallen into primary conductors, resulting in wire down. At the time of the initial dispatch, the troubleman did not observe damage exceeding $50,000. On May 21, 2021, during a subsequent visit to the incident location, PG&amp;E observed damage to structures caused by the fire possibly exceeding $50,000. PG&amp;E is reporting this incident under the Property Damage reporting criteria. This information is preliminary. Tree fell through overhead primary circuit, resulting in an ignition. The ensuing fire was 0.25 acre - 10 acres in size. This information is preliminary."/>
        <s v="Troubleman found burnt distribution conductor on a transmission overhead with distribution underbuild pole. The conductor looks to have burnt under the bird guard. The ensuing fire was 0.25 acre - 10 acres in size. This information is preliminary."/>
        <s v="Blown Jumper on the Fulton-Hopland 60 kV  Transmission line, resulted in an ignition. The ensuing fire was 3 meter - 0.25 acre in size. This information is preliminary."/>
        <s v="Other fire, not attributable to PG&amp;E assets. Service burnt down due to fire. This information is preliminary."/>
        <s v="Structure fire, not attributable to PG&amp;E. Panel overloaded due to grow house. This information is preliminary."/>
        <s v="Primary wires down incident due to bird contact, resulted in an ignition The ensuing fire was 3 meters - 0.25 acre in size. AGFC notes: Looks like this might have affected Transmission lines as well as Distribution. I've added in the email I came across in the trans sub emails along with the Interuption and Work Card Reports to the folder URL. This information is preliminary."/>
        <s v="Structure fire, not attributable to PG&amp;E. This information is preliminary."/>
        <s v="Other fire, not attributable to PG&amp;E. This information is preliminary."/>
        <s v="Wires down incident due to metallic balloon contact with lines. The wires down incident resulted in an ignition 3 meters - 0.25 acre in size. This information is preliminary. S7RM-5/20/2021 spoke to Troubleman Dave, looking for photos-he didn't have any.  checking with other T-man that responded to the incident.  EC tag is showing as &quot;open&quot; still. "/>
        <s v="Line recloser failed due to animal contact, resulting in an ignition approximately 1 acre in size. This information is preliminary."/>
        <s v="Structure fire, not attributable to PG&amp;E assets. Customer panel fire. This information is preliminary."/>
        <s v="Grass fire due to unknown cause, but might be attributable to PG&amp;E. Troubleman field remarks: small fire near pole at same time the line tripped. Cause of ignition is still under investigation. EOC Preliminary Notes: 12:45 pm received page from Hawc.  Per vm -  small fire with no significant property damage and no injuries or fatalities.    2:38-  Called Tman - Blair Martin.  no answer l/m. 2:52 Spoke with Blair -   small grass fire, no property damage, no injuries, no media.   Does not know what started fire.  It did coincide with a large outage.    They were unable to locate a bird, squirrel etc.    no hot connectors. Determined not EIR reportable 1555 hours. This information is preliminary. "/>
        <s v="Arcing wires due to unknown cause, resulted in an ignition. The ensuing fire was 1 meter - 3 meters in size. This information is preliminary."/>
        <s v="Duplicate of index 96. Structure fire, not attributable to PG&amp;E. Fire burnt down service. This information is preliminary."/>
        <s v="Structure fire, not attributable to PG&amp;E. Fire burnt down service. This information is preliminary."/>
        <s v="Duplicate of index 594. Bird made contact with line recolser bushings, resulting in an ignition. The ensuing fire was 3 meter - 0.25 acre in size. This information is preliminary."/>
        <s v="Bird made contact with line recloser bushings, resulting in an ignition. The ensuing fire was 3 meter - 0.25 acre in size. This information is preliminary. OIS: 1350934; ILIS: 21-0062049.1, 21-0062049.2; FOID: T005291349 (JJSX-John), T005291365 (NMN4-Nicholas), T005291346; EC: 121341780; PM: 35250540; County: Alameda; Division: Mission; Circuit ID: 014422109; SAP Pole ID: 103522965"/>
        <s v="Vegetation fire unknown if attributable to PG&amp;E assets. Not much information on incident provided by the troubleman field notes. The responding troubleman will need to be contacted for additional details. This information is preliminary."/>
        <s v="Capacitor bank failure resulted in a small brush fire at base of pole. The ensuing fire was 1 meter - &lt; 3 meters in size. This information is preliminary."/>
        <s v="Duplicate of index 590. Car pole incident resulted in an ignition. The ensuing fire was 0.25 acre - 10 acres in size. This information is preliminary."/>
        <s v="Car pole incident resulted in an ignition. The ensuing fire was 0.25 acre - 10 acres in size. This information is preliminary."/>
        <s v="Structure fire, not attributable to PG&amp;E assets. Ignition is due to thrid party. This information is preliminary."/>
        <s v="Initial EIR: EI210515B-Oakland-Property Damage - Summary: On May 25, 2021 PG&amp;E received a property damage claim from a customer alleging a downed PG&amp;E conductor on May 15, 2021 caused a roof fire, resulting in approximately $75K in damages. The incident occurred on the 1300 block of 104th Street in Oakland served by the EDES-1103 12kV Distribution Circuit. PG&amp;E is reporting this under the Property Damage criteria. This information is preliminary."/>
        <s v="Duplicate of index 586. Structure fire not attributable to PG&amp;E assets. Fire due to third party. This information is preliminary."/>
        <s v="Structure fire not attributable to PG&amp;E assets. Fire due to third party. This information is preliminary."/>
        <s v="Primary crossarm burnt at insulator pin. The ensuing fire was limited to PG&amp;E assets. This information is preliminary."/>
        <s v="Duplicate of 583. Bird contact resulted in a wires down incident and an ignition. The ensuing fire was 3 meter - 0.25 acre in size. This information is preliminary."/>
        <s v="Bird contact resulted in a wires down incident and an ignition. The ensuing fire was 3 meter - 0.25 acre in size. This information is preliminary."/>
        <s v="Crossarm fire, possibly due to tracking from rain. The ensuing fire was limited to PG&amp;E assets. AGFC notes: Multiple pole and crossarm fires in Alameda County with the weather catergorized as rain or heavy mist. Ignition Investigator will need to contact troubleman to confirm ignition is tracking related. This information is preliminary."/>
        <s v="Pole fire, possibly due to tracking from rain. Troubleman found top of pole hanging only by overhead conductors. The ensuing fire was limited to PG&amp;E assets. AGFC notes: Multiple pole and crossarm fires in Alameda County with the weather catergorized as rain or heavy mist. Ignition Investigator will need to contact troubleman to confirm ignition is tracking related. This information is preliminary. S7RM- spoke to Troubleman Gary on 5/19/2021 he confirmed that this and most other pole fires from that night were due to same issue-tracking which occurred due to the misty, moist conditions on this day.  "/>
        <s v="Pole fire, possibly due to tracking from rain. The ensuing fire was limited to PG&amp;E assets. AGFC notes: Multiple pole and crossarm fires in Alameda County with the weather catergorized as rain or heavy mist. Ignition Investigator will need to contact troubleman to confirm ignition is tracking related. This information is preliminary."/>
        <s v="Pole fire, possibly due to tracking from heavy mist reported by the troubleman. The ensuing fire was limited to PG&amp;E assets. This information is preliminary."/>
        <s v="Crossarm and pole caught fire, possibly due to tracking that occurred form rain. The ensuing fire was limited to PG&amp;E assets. This information is preliminary."/>
        <s v="Pole fire occurred due to unknown cause. The ensuing fire was limited to PG&amp;E assets. This information is preliminary."/>
        <s v="Primary crossarm and pole caught fire, possibly due to tracking from rain. The ensuing fire was limited to PG&amp;E assets. Spoke to responding troubleman on 5/19/2021 and 5/20/2021.  He indicated that all the pole fires from 5/15/2021 in the San Lorenzo/San Leandro area (Index #'s 571, 572, 574, 575) on the Grant 1106, 1105 &amp; 1108 were all due to tracking after a light rain in the area. "/>
        <s v="Crossarm failure resulted in an ignition limited to PG&amp;E assets. The cause of the ignition might be related to tracking from rain in the area. This information is preliminary."/>
        <s v="Tracking from blown  insulator due to light rain, resulted in a burnt crossarm and small less than one meter ignition. This information is preliminary."/>
        <s v="Duplicate of index 567. Line recloser failed due and ignited a birds nest that was found ontop along with a small patch of grass on the customers property. The ensuing fire was 3 meters - 0.25 acre in size. This information is preliminary."/>
        <s v="Line recloser failed due and ignited a birds nest that was found ontop along with a small patch of grass on the customers property. The ensuing fire was 3 meters - 0.25 acre in size. This information is preliminary."/>
        <s v="Structure fire, not attributable to PG&amp;E. No problem found by responding troubleman. This information is preliminary."/>
        <s v="Tree fell into overhead circuit, causing minor burns/flames on the tree. The conductor arced until it seperated and fell to ground. The ensuin fire was less than one meter in size. This information is preliminary."/>
        <s v="Structure fire, not attributable to PG&amp;E. Troubleman marked completion code as &quot;Fire-Struc-Non Comp Equip&quot; this information is preliminary."/>
        <s v="Top of distribution pole burnt off and fell to ground and the responding troubleman extinguished the fire himself. The ensuing fire was limited to PG&amp;E assets. AGFC notes: Troubleman marked foggy for the weather condition during this incident, so I would be curious to see if the troubleman think this ignition was attributable to tracking. This information is preliminary. "/>
        <s v="Tree fell through overhead circuit, resulting in an ignition. The ensuing fire was limited to PG&amp;E assets. This information is preliminary. OIS: 1347613; FOID: 0218955549, T005288044; ILIS: 21-0060739; EC: 121323593, 121324135; PM: 35249745, 35249853; Circuit ID: 102701103; SAP Eqp ID: 100361642"/>
        <s v="Structure fire, not attributable to PG&amp;E assets. Service disconnected per FD. This information is preliminary."/>
        <s v="[Veg Report Needed &gt;&gt; Emailed 05/22/21 &amp; EC Tag Open]: Overhead service arced due to vines growing into the line. The arc ignited a 0.25 acre to 10 acre fire that was extinguished by Cal Fire. This information is preliminary."/>
        <s v="Tree fell into overhead circuit, resulting in a wire down incident and igniting the surrounding vegetation. The ensuing fire was 3 meters - 0.25 acre in size. OIS: 1347080; ILIS: 21-0060573; FOID: T005287575 (A7M1); EC: 121319975; PM: 35249760; CALFIRE INCIDENT #: CACZU002982; Circuit ID: 082841101, SAP ID: 103828577"/>
        <s v="Other fire, not attributable to PG&amp;E assets. Ignition occurred on customer owned property and customer owned utiliity. This information is preliminary."/>
        <s v="Unknown what occurred during this incident. The troubleman field remarks only say &quot;safe&quot; and &quot;patrol not conducted&quot;. I attempted to reach out to the troubleman on Thursday morning May, 13th but had no luck. Unable to locate any additional information in ILIS or TOTL. This information is preliminary."/>
        <s v="Third party excavator made contact with overhead circuit resulting in an ignition. The ensuing fire was 1 meter - &lt; 3 meters in size. EOC preliminary: 5/12/2021 11:56 AM: Excavator made contact with overhead primary line, damaging the line but not breaking it. This information is preliminary."/>
        <s v="Structure fire, not attributable to PG&amp;E assets. Detached structure burnt and caused fuses to blow. This information is preliminary."/>
        <s v="Overhead conductor failed due to unknown cause, resulting in a wires down incident and a small fire. Troubleman states it might have been due to bird contact but found nothing. The ensuing fire was less than one meter in size. This information is preliminary."/>
        <s v="Duplicate of index 552. Secondary connector failed, resulting in a small ignition. The ensuin fire was 1 meter - &lt; 3 meters in size. This information is preliminary."/>
        <s v="Secondary connector failed, resulting in a small ignition. The ensuin fire was 1 meter - &lt; 3 meters in size. This information is preliminary."/>
        <s v="Structure fire, not attributable to PG&amp;E assets. Service disconnected for saftey. This information is preliminary."/>
        <s v="Initial EIR: EI210511A - San Mateo - Property Damage Summary: CPUC Electric Incident, 3rd Party Property Damage. On 5/11 at 15:41 a T-Man was dispatched to 27th Ave and Isabel Ave in San Mateo due to arcing wires. He arrived to find the service to a single customer melted and that there was fire damage to the house. No other customers were out of power. OIS number 7641664. This information is preliminary.  Service neutral and conductor melted apart possibly due to vehicle contact. Photos appear to show smoke coming from structure roof but unknown at this time if PG&amp;E assets caused the ignition. Troubleman notes: The troubleman was dispatched for arcing wires and upon arrival he noticed the service had mechanical damage to it, so he thinks there might have been a vehicle that made contact with the line he's just not sure if the contact was made the same day or had been there for a while. The service was severely melted and the neutral became energized. Half the service cleared itself because it melted off but one hotleg was still energized and had load going to it. He's pretty sure the breaker was off but was unable to get to it due to the fire. A photo of the weather head was taken and there appeared no fire damage at that location that burnt the service down. The troubleman said a lot of the time, flames will cross phase the service right where it's at and burn the service down, but this one melted the entire length  and melted the phone cable off the structure. The home owner reported, that they heard an explosion from outside the house which coincides with where the mechanical mark was. The home owner also saw a ball of fire in the middle of the service and secondary was arcing back to the transformer. The structure ignited after the explosion was heard. The troubleman is unsure if PG&amp;E assets ignited the structure fire, but did say the property damage would likely exceed $50K. Holes were cut into the roof and smoke damage to the garage as well. There was also a small 4 x 4 grass fire that was ignited by sparks falling from the secondary slapping together. No injuries/fatalities and no media was reported during this incident. This information is preliminary."/>
        <s v="Center phase overhead primary conductor failed possibly due to lines slapping together. The wire down incident resulted in an ignition 3 meters – 0.25 acre in size. EOC preliminary: On 5/11 at 16:07 the hotline received a call from Neal Narayan of the HAWC team notifying the hotline of a fire in Lompac associated with an outage that started at 15:15. He was not aware of any CPUC reportable criteria met.  At 16:40 I called T-man Chase Woodyard to inquire.  I left a message. At 17:03 Chase called me back and confirmed the following:  One wire down with small fire 600 feet.  Fire was out when he got here.  Thinks it was a center phase that slapped and fell.  Fuse did not blow.  Line went down live. Source of ignition appears to be wires down.   I confirmed with him that no CPUC reporting criteria were met.  Determined non EIR reportable at 17:05"/>
        <s v="Structure fire, not attributable to PG&amp;E. Troubleman states this house fire was not caused by PG&amp;E assets. This information is preliminary."/>
        <s v="Transformer failure resulted in an ignition at the base of pole. The ensuing fire appears to be 1 meter - &lt; 3 meters in size. AGFC Notes: Troubleman marked this as less than one meter fire, but photos show the fire was greater than one meter. I've adjusted the fire size. EOC Preliminary: On 5/11 at 08:03 the hotline received a call from the HAWC Eric Sutphin at 415-746-0410 regarding a small fire that ignited tires at the bottom of a pole in Fresno with a first outage of 04:51.  Eric's message indicated that he was not aware of any incidents that matched the CPUC reportable criteria.  Outage report number 21-0059575.At 08:13 I contacted on-site T-man Jeff Cupachino at 550-903-7248 for further information and he confirmed that a transformer blew and caught some tires at the bottom of the pole on fire as well as an old pickup truck.  He confirmed that there were no injuries or fatalities, no damage greater than $50K, but there were several news camaras on site.  The fire was out when I contacted him.  The fire was contained to a small area.  This does not appear to be reportable at this time; however, I will CC claims and marketing and communications on the email. This information is preliminary. S7RM- T-man emailed back on 5/18/2021- regarding ILIS report of  3rd Party vandalism and fire starting at the base of the pole.  T-man also indicated that it was a &quot;vagrant&quot; fire. "/>
        <s v="Duplicate of index 545. Structure fire, not attributable to PG&amp;E. Troubleman states not attributable to PG&amp;E assets. This information is preliminary. "/>
        <s v="Structure fire, not attributable to PG&amp;E. Troubleman states not attributable to PG&amp;E assets. This information is preliminary. "/>
        <s v="Structure fire, not attributable to PG&amp;E assets. Troubleman disconnected service due to fire. This information is preliminary."/>
        <s v="Other fire does not appear to be attributable to PG&amp;E assets. Troubleman states in his field remarks that this was vegetation fire and PG&amp;E pole is okay. They did identify a missing section of a transformer ground but it was not due to the fire. This information is preliminary. S7RM- No ILIS information available or Outage associated with.  "/>
        <s v="Structure fire, not attributable to PG&amp;E assets. Troubleman booted meter per Fire Department. This information is preliminary."/>
        <s v=" Tree fell through overhead circuit, resulting in a wires down incident and an ignition. The ensuing fire was 3 meters - 0.25 acre in size. EOC Preliminary: On 5/10 at 12:49 the hotline received a call from the HAWC to notify us of a small spot fire that was quickly contained at Musso Rd x Hoguertel Hill Rd, Auburn, Placer County with an outage associated with it that started at 12:37.  The HAWK was not aware of any events that meet the CPUC criteria. 13:01 called the T-man James Raggio  at 707-291-3799 and he let me know that a tree fell through the wire and the wire was live when it hit the ground and started a 50x50 foot fire that is currently out. OIS: 1345067, 1345112; FOID: T005285631 (JKRB), T005285637 (MJJ4-Assist), T005285662 (JKRB-Cxl), T005285664 (MJJ4); ILIS: 21-0059273; EC: 121035361, 121188653, 121188654, 121188650, 121188345; PM: 35249152, 31540201, 31540202, 31540203, 31540204; Circuit ID: 152241102, SAP Pole ID: 100078631, 100078632, 100078633, 100078635, 100078636; Eqp: Conductor, Pole, Crossarm, Insulator"/>
        <s v="Overhead primary neutral failed resulting in a wires down incident and an ignition. The ensuing fire was 1 meter - &lt; 3 meters in size. This information is preliminary."/>
        <s v="Tree fell into overhead circuit resulting in a wires down incident and an ignition. The ensuing fire was 3 meters - 0.25 acre in size. EOC Preliminary: On 5/10 received a call from the HAWC about a small spot fire with an outage affecting 14 customers at the end of Granada off Sugar Pine in Magalia in Butte County 20X20 spot fire that appears to have started with a tree fell through a span of wire per ILIS 21-0059075 on 5/10 at 06:58. 08:25 called Eric Sutfin at the HAWC to confirm that this was not reportable. 08:30 called T-man Allan Thorne and he confirmed that a tree fell through a line and the line was energized when it hit the ground starting a small fire which is now out.  No injuries or fatalities, no property damage greater than $50K, and no media on site.  determined non-reportable at 08:33. This information is preliminary. OIS: 1344652; ILIS: 21-0059075; FOID: T005285180 (AST2), T005285172 (MMMQ), T005285199 (LBS3); EC: 120991691; PM: 35248842; Circuit ID: 102831105, SAP ID: 103971980"/>
        <s v="Bird flew into overhead circuit resulting in a wires down incident. The ensuing fire was 3 meters - 0.25 acre in size. EOC Preliminary: On 5/10 at 06:36 the hotline received a call about an outage and fire in Volcano on Ponderosa Way from John Bruckbauer. The outage was at 05:41 due to an open line recloser on the Pine Grove 1102 called John at 06:45 and confirmed 50X50 spot fire near a line down.  This was all the. Called t-man  Ron Roberts at 06:51 209-986-6628 Ignition was due to a goose flew into the line cross fazed and then the line fell into the ground and started a fire. Fire is out as grass was dewy and confirmed small 50x50 fire; OIS: 1344619; ILIS: 21-0059047.1(2 outages); FOID: T005285113 (RBR9), T005285112 (M3MM); EC Tag: 120997884; PM: (Changed to Expense PM # 44786355 on 5/10/21), (Original Capital PM # 31540124); Pre-Existing EC: 119103553; Device: LR 3168; Division: Stockton; County: Amador; Circuit ID: 163751102, SAP Pole ID: 101261482; Eqp: Conductor"/>
        <s v="Wire down due to unknown cause resulted in an ignition. The ensuing fire was 1 meter - &lt; 3 meters in size. This information is preliminary."/>
        <s v="Structure fire, not attributable to PG&amp;E. Trailer fire damaged PG&amp;E assets. This information is preliminary."/>
        <s v="Other fire, not attributable to PG&amp;E assets. Troubleman states need crew to replace service pole when allowed access and marked the event element as 3rd party. This information is preliminary."/>
        <s v="Voltage regulator failed and ignited a small fire, due to bird contact. The ensuing fire was 1 meter - 3 meters in size. This information is preliminary."/>
        <s v="Third party roof was ripped off due to Whirlwind and a 2x4 made contact with overhead circuit, resulting in a wires down incident and igniting a small fire. The ensuing fire was 1 meter - 3 meters in size. EOC preliminary: on 5/9 at 15:06 the hotline received a call of a wire down and a vegetation fire in Livermore at 9009 Tesla Rd. on Vasco-1102 ILIS 21-0059010 OIS 1344440.  At 15:14 I spoke to Beinvendo and he confirmed this as well as he was not aware of any injuries or fatalities, media on site, and the property damage appears to be a small shed and a field as well as damage to a pole. _x000a_At 15:23 I called T-man Eli Rodriguez at 408-472-3608 and left a message to call me back and confirm the details. _x000a_At 15:30 the hotline received a call from Eric Sutphin 415.746.0410 from the HAWC called at let us know that a roof was blown off a shed and flew into our line by wind.  Our line may have caused the fire.  No further intel.  _x000a_Waiting on T-man to return the call to determine reportability _x000a_At 15:45 Eli called.  Tornado came through and ripped roof off the shed of a customer.  Roofing flew as far as 200 - 300 Feet.  2X4 flew into line and is currently still there.  The fire appears to be due to our lines.  Our lines were down due to the flying roof.  Eli confirmed that this is not reportable. This information is preliminary."/>
        <s v="Other fire, not attributable to PG&amp;E assets. Troubleman states no trouble found with PG&amp;E facilities. This information is preliminary."/>
        <s v="Structure fire, not attributable to PG&amp;E assets. Troubleman stated in his field remarks, no PG&amp;E envolvment. This information is preliminary."/>
        <s v="Structure fire, not attributable to PG&amp;E assets. Troubleman removed electrical meter per onsite Fire Department Chief. This information is preliminary."/>
        <s v="Veg Report Uploaded 05/19: Tree fell into overhead circuit resulting in a wires down incident and an ignition. The ensuing fire was 3 meter - 0.25 acre in size. This information is preliminary."/>
        <s v="Connector failure due to unknown cause, resulted in an ignition. The ensuing fire was less than one meter in size. This information is preliminary."/>
        <s v="Mylar balloon flew into overhead primary circuit and ignited a small grass fire when the balloon fell to ground. The ensuing fire was less than one meter in size. This information is preliminary. OIS: 1344148; FOID: T005284547; Circuit ID: 024080402; SAP ID: 100299856"/>
        <s v="Duplicate of index 524. Gunnison Fire, not attributable to PG&amp;E assets. Troubleman field remarks state, Cal Fire believed the fire started in the north. AGFC preliminary notes: ILIS record also has this listed as Environmental/External, Fire, Forest/Grass. Does not appear to be attributable to PG&amp;E assets. This information is preliminary. S7RM- see index # 524 for specifics including CAL Fire's incident report as to cause of this ignition ( 3rd party tractor contacting a rock causing a spark.)"/>
        <s v="Gunnison Fire, not attributable to PG&amp;E assets. Troubleman field remarks state, Cal Fire believed the fire started in the north Where a tractor was working in the area.  AGFC preliminary notes: ILIS record also has this listed as Environmental/External, Fire, Forest/Grass. Does not appear to be attributable to PG&amp;E assets. This information is preliminary. S7RM- As of 5/18/2021 5 of 6 EC tags are completed-still awaiting one more.  Fire Report received from CAL Fire confirming that a 3rd party tractor caused this ignition. "/>
        <s v="Plumas wildfire ignited due to unknown cause at this time. Troubleman states in their field remarks they removed one idle pole and one service was cut down from pole that was burnt. AGFC Preliminary notes: No outages were reported from the HAWK and I did not see any media articles mentioning PG&amp;E ass potential cause of the ignition. HAWK states the fire was contained to 20-30 acres. This information is preliminary."/>
        <s v="Third party vehicle made contact with overhead communication lines causing the pole to shake and resulting in a wires down incident. The ensuing fire was 1 meter - 3 meters in size. EOC preliminary: OIS 1343987 ILIS event log 21-0058858  Received a call from the HAWC team to the hotline at 12:37.  Spoke to Jim Bruckbaur at 12:53.  He could not confirm that there was a fire.  Called T-man Milton Luboviski at 13:00 and he confirmed there is a fire.  The fire is maybe 20 foot wide and 200 long.  Fire is out.  Milton confirmed that there were no injuries or fatalities, no property damage greater than $50K, and no media on site.  Determined (EIR)  non-reportable at 21:04  This was a car pole and fire was started by third party. This information is preliminary."/>
        <s v="Tree fell onto overhead circuit, breaking a crossarm and damaging transformer, resulting in an ignition. The ensuing fire was 1 meter - 3 meters in size. This information is preliminary. OIS: 1343703; ILIS: 21-0058797; FOID: T005283989 (TCF5); EC: 120952858; PM: 35249003; Device: Fuse 8353; Circuit ID: 153701105, SAP Pole ID: 100042100"/>
        <s v="Structure fire, not attributable to PG&amp;E assets. Fire in trailer that burned up about a month ago. EOC preliminary: received call from hotline at 06:12.  This was 2 of 2 notifications.  Reviewed HAWK report at 07:04.  After checking ILIS and finding no outage associated, this does not appear to be a reportable incident.  Called Ashely at 07:05 to confirm. _x000a_Ashely gave me the OIS number 1343692.  _x000a_Called T-man Stan Boone for more information 530-949-9681_x000a_ it does not appear to be PG&amp;E equipment.  Battalion Chief does not think it's PG&amp;E.  No injuries or fatalities, no media,  but the fire did burn up 6 meters.  However, the event does not appear to have come close to the $50,000 threshold after a quick search shows meters run $300 - $500 to replace.   Decided non reportable at 7:20. AGFC notes: OIS1343692 called into the EIR hotline is associated to this ignition. I pulled up the OIS record and the date, time and outage device all point to this being the same. This information is preliminary."/>
        <s v="Primary overhead conductors slapped together due to strong winds  and resulted in a grass fire. The ensuing fire was 3 meters - 0.25 acre in size. Only 1 customer affected - No Ilis generated. This information is preliminary."/>
        <s v="Tree branch fell onto overhead circuit resulting in a grass fire. The ensuing fire was 0.25 acre - 10 acres in size. EOC preliminary: At 06:12 the hotline received a call of a 2.5 acre vegetation fire in Yolo county on County Road 79 and Highway 16 with an outage of 27 customers on the MADISON 2101 (OIS 1343686).  This was confirmed in ILIS event Log 21-0058788.  The cause was a tree branch fell in the line.  I called Ashely Roberts at 6:36 and she confirmed that it was a windy night.  I called T-man Kevin Knorr at 6:42 707-249-3330 he confirmed that the grass fire was only 2.5 acres and that there was no media, injuries or fatalities, and no media on site.  Determined non-reportable at 6:44 AM. This information is preliminary. OIS: 1343686; ILIS: 21-0058788; FOID: T005283937 (KMKO); EC: 120952236; PM: 31539849; Circuit ID: 063172101, SAP Pole ID: 101602481; Cal Fire Incident # LNU 7374"/>
        <s v="Structure fire, not attributable to PG&amp;E assets. Building fire resulted in a grass fire. This information is preliminary. "/>
        <s v="Pole fire on Transmission overhead with Distribution underbuild pole on the San Bernard - Tejon 70kv Tline &amp; Tejon 1105 distribution circuit. Kern County FD was on scene to extinguish the fire. The ensuing fire was limited to PG&amp;E assets. This information is preliminary. S7RM- an LC Notification tag was created for this incident to replace pole # 005/095 with an estimated completion date of 08/10/2021."/>
        <s v="Structure fire due to unknown cause. Troubleman was not able to access the meter room and was released by fire department. Fire report will need to be obatined from San Jose Fire Department to help determine if PG&amp;E assets were associated to the ignition. This information is preliminary. S7RM- Fire report requested from San Jose FD on 5/13/2021. Update-Fire report received on 5/18/2021 from SJFD.  Fire cause is due hot oil in pan ignited hood and cabinet area of kitchen on fire.   Hot oil ignited kitchen on fire.  Not attributable to PG &amp; E assets.  "/>
        <s v="Structure fire, not attributable to PG&amp;E. Fire looks to be in wall between utility room. Troubleman stated ther was no damage to meter. This information is preliminary."/>
        <s v="An arc flash occurred while a PG&amp;E employee was performing work on a meter at Madera Airport. The arc ignited a grass fire roughly 3 meter - 0.25 acre in size. AGFC notes: this ignition was brought to the EII teams attention through CAP 121189280. I spoke with the employee who created the CAP item and he stated he will forward my information over to the supervisor and send over any photos he has. The employee who was involved with this incident is going to be out on scheduled leave for 6 to 8 weeks. This information is preliminary. "/>
        <s v="Other fire, not attributable to PG&amp;E assets. Troubleman field remarks state, a secondary riser was burnt due to grass fire. This information is preliminary."/>
        <s v="Grass fire ignited due to unknown cause at this time. Troubleman field remarks state a wittness reports the fire started at the pole where an overhead transformer ground was found burnt. The troubleman also mentions that the transformer attached to the pole is idle and high sides are completely removed, transformer found de-energized (Idle). AGFC notes: a follow up with the responding troubleman will be needed and a copy of the fire report to help determine the cause. This information is preliminary. S7RM- On 5/13/2021,  A fire report was requested for this incident however, Fresno FD stated that once they received a check payment, they would not send electronically, only a hard copy would be sent.  No fire report yet as of 5/20/2021. Troubleman did respond back on 5/19/2021 and indicated that this ignition was not caused by PG &amp; E equipment.  Fire report received back from CAL Fire/Fresno FD which indicated a &quot;possible' cause as Vehicle and a &quot;probable&quot; cause as a faulty ground wire from the power pole into the ground.  "/>
        <s v="Duplicate of index 510. 1/0 AL overhead secondary conductors slapped together, resulting in a small grass gire. The ensuing fire was 3 meters - 0.25 acre in size. This information is preliminary."/>
        <s v="1/0 AL overhead secondary conductors slapped together, resulting in a small grass fire. The ensuing fire was 3 meters - 0.25 acre in size. OIS: 1342877, 1342917; ILIS: 21-0058167, 21-0058191; FOID: T005283013, 0004841709, T005283052, T005283090; Lan ID: KAC9; EC: 120946423 (Signed off by: ACGA-Arnold Gonzalez Jr), 120946224; PM: 35248699, 44777624; Circuit ID: 182731102; SAP ID: 101745842"/>
        <s v="Structure fire, not attributable to PG&amp;E. Troubleman pulled meter and glassed meter socket. This information is preliminary."/>
        <s v="Troubleman found secondary crossarm broken with one phase floating that made contact with neutrals, resulting in a small grass fire and burning communication line. The ensuing fire was less than one meter in size."/>
        <s v="Structure fire, not attributable to PG&amp;E. Ignition was ignited by kitchen fire. This information is preliminary."/>
        <s v="Trailer not hooked up to PG&amp;E assets caught fire. This ignition was not attributable to PG&amp;E assets. Troubleman states the fire was not near any PG&amp;E facilities. This information is preliminary."/>
        <s v="Third party fire ignited by homeless near underground distribution circuit Contra Costa 2103 21kn line and Contra Costa - Pittsburg 60kv Tranmission line. At least one transmission pole was damaged due to the fire. Both the troubleman and Contra Costa County Fire Department believed the ignition was likely started by homeless encampment. AGFC notes: I have photos and emails provided by Dave Gregory and EII team who looked into this ignition incident. This information is preliminary."/>
        <s v="Mobile home fire burnt down service to unit B from troubleman field remarks. Ignition not attributable to PG&amp;E assets. This information is preliminary."/>
        <s v="Structure fire, not attributable to PG&amp;E assets. Troubleman FLD remarks say this was a kitchen fire and PG&amp;E power was found to be okay. This information is preliminary."/>
        <s v="Duplicate of index 500. Vegetation fire with unknown cause at this time. See EOC summary for a detailed description on ignition event. EOC Preliminary: On May, 5, 2021, at approximately 1408 hours, two load side cut-out fuses were tripped on the Sunol 1101 12 kV circuit as a result of the Andrade fire in Sunol, CA. The fire was located near the intersection of 680 and Andrade Rd. The fire, as of 1520 hours, was approximately 1.5 acres in size and was burning in an empty, grassy field. The outage associated with the tripped fuses interrupted the service of 735 customers. The responding troubleman stated that there was no property damage or injuries associated with the ignition. The troubleman inspected the line and did not observe any vegetation or animals or birds that may have contacted the circuit and tripped the fuses. The troubleman stated that there was no indication that the ignition was attributable to PG&amp;E assets and the suppressing agencies also did not believe the ignition originated from PG&amp;E assets and the fuses may have tripped due to smoke or heat from the fire. The troubleman also stated that no PG&amp;E poles were damaged by the ignition. The troubleman observed a slight breeze in the location of the fire but did not indicate that the winds were excessive in nature. The Livermore-Pleasanton FD and Cal Fire were on scene supressing the ignition. The troubleman stated that he left a note for the repair crew to retain the tripped fuses for further evaluation. This information is preliminary."/>
        <s v="Vegetation fire with unknown cause at this time. See EOC summary for a detailed description on ignition event. EOC Preliminary: On May, 5, 2021, at approximately 1408 hours, two load side cut-out fuses were tripped on the Sunol 1101 12 kV circuit as a result of the Andrade fire in Sunol, CA. The fire was located near the intersection of 680 and Andrade Rd. The fire, as of 1520 hours, was approximately 1.5 acres in size and was burning in an empty, grassy field. The outage associated with the tripped fuses interrupted the service of 735 customers. The responding troubleman stated that there was no property damage or injuries associated with the ignition. The troubleman inspected the line and did not observe any vegetation or animals or birds that may have contacted the circuit and tripped the fuses. The troubleman stated that there was no indication that the ignition was attributable to PG&amp;E assets and the suppressing agencies also did not believe the ignition originated from PG&amp;E assets and the fuses may have tripped due to smoke or heat from the fire. The troubleman also stated that no PG&amp;E poles were damaged by the ignition. The troubleman observed a slight breeze in the location of the fire but did not indicate that the winds were excessive in nature. The Livermore-Pleasanton FD and Cal Fire were on scene supressing the ignition. The troubleman stated that he left a note for the repair crew to retain the tripped fuses for further evaluation. This information is preliminary."/>
        <s v="Other fire, not attributable to PG&amp;E assets. Third party was burning weeds at location and the fire ended up burning the base of PG&amp;E pole. This information is preliminary."/>
        <s v="Structure fire, not attributable to PG&amp;E. Barn caught fire and troubleman says PG&amp;E facility was 100' away from fire. This information is preliminary."/>
        <s v="Third party vehicle with tall antenna hit communication lines causing racked secondary to come together resulting in arcing that ignitions 2 small grass fires and blew two fuses. The ensuing fire was 3 meters - 0.25 acre in size. AGFC notes: troubleman marked this ignition as less than one meter but the photos clearly show the burnt grass was greater than a meter. I've corrected the fire size to 3 meter - 0.25 acre.  S7RM- spoke to Troubleman on 5/13/2021-he gave clarifing information regarding fire and indicated that he switched out 2 fuses in the field-no EC tag created for this incident.  "/>
        <s v="Tree cutting crew was performing work when a branch got away from them and fell onto overhead line. The branch caught fire and blew the fuses. The ensuing fire was less than one meter in size. This information is preliminary. OIS: 1341690; ILIS: 21-0057328; FOID: T005281738; Circuit ID: 012101104, SAP ID: 101361705; Region: Bay Area; Division: East Bay; District: Central"/>
        <s v="Meter caught burned/flashed resulting in a small grass fire. The ensuing fire was less than one meter in size. This information is preliminary."/>
        <s v="Failed bump sleeve resulted in an wires down incident and an ignition. The ensuing fire was 0.25 acre to 10 acres in size. This information is preliminary."/>
        <s v="Underground splice box failed resulting in an ignition. The ensuing fire was limited to PG&amp;E assets. This information is preliminary."/>
        <s v="Duplicate of index 490. Structure fire, not attributable to PG&amp;E. AGFC notes: I emailed the responding troubleman and he stated the fire did not appear to be attributable to PG&amp;E assets. FD indicated in a conversation that the fire ignition might have been result of criminal activity. PG&amp;E assets were damaged by the structure fire. This information is preliminary."/>
        <s v="Structure fire, not attributable to PG&amp;E. AGFC notes: I emailed the responding troubleman and he stated the fire did not appear to be attributable to PG&amp;E assets. FD indicated in a conversation that the fire ignition might have been result of criminal activity. PG&amp;E assets were damaged by the structure fire. This is preliminary."/>
        <s v="Duplicate of index 488. Padmounted transformer was struck by third party vehicle causing the transformer to move off the pad and ignite. The ensuing fire appears to be 1 meter - &lt; 3 meters in size from photos taken by troubleman. Troubleman marked the fire size and &quot;Structure Only&quot; but the photos appear to show the fire spread to materials other than PG&amp;E assets. This information is preliminary."/>
        <s v="Responding troubleman found 3 fuses blown upon arrival and burnt riser molding and charing at the base of the pole. There was a fire a few feet north of the riser pole, but it is unknown at this time if the cause of the fire is attributable to PG&amp;E assets. The responding troubleman was not able to confirm the cause and stated it was too smokey to see if any structures were damaged. This information is preliminary. S7RM- According to the Fire Incident report from CCCFPD, the cause of this incident is &quot;undetermined&quot; with no obvious source of ignition."/>
        <s v="Padmounted transformer was struck by third party vehicle causing the transformer to move off the pad and ignite. The ensuing fire appears to be 1 meter - &lt; 3 meters in size from photos taken by troubleman. Troubleman marked the fire size and &quot;Structure Only&quot; but the photos appear to show the fire spread to materials other than PG&amp;E assets. This information is preliminary. OIS: 1341149; FOID: T005281185 (TCF5), T005281178 (MLTH - Assist), 8862591466 (TCF5); EC: 120933577; PM: 35248346; Circuit ID: 152701110, SAP ID: 107746872, 41358707"/>
        <s v="Structure fire, not attributable to PG&amp;E. Troubleman, ILIS and SAP all state that the secondary overhead conductor burnt down due to structure fire and the ignition was  not caused by PG&amp;E assets."/>
        <s v="Primary overhead conductor failed and fell to ground, resulting in an ignition. The ensuing fire was 0.25 acre - 10 acres in size."/>
        <s v="Meter caught fire possibly due to overload from customers grow lights.  The ensuing fire was less than one meter in size. This information is preliminary."/>
        <s v="Tree grew into overhead secondary circuit, resulting in a wire down and small grass fire. The ensuing fire was less than one meter in size. OIS: 1340393; FOID: T005280484 (VLD4, Valerie Decker), T005280482 (FTG1, Francisco Gumataotao Jr.), T005280407, T005280486; EC: 120928415; PM: 31539337; Circuit ID: 063642107, SAP Pole ID: 101664935"/>
        <s v="Other fire, not attributable to PG&amp;E. Troubleman FLD remarks: FD reported this fire was started by homeless and not PG&amp;E assets. This information is preliminary."/>
        <s v="Riser failure resulted in a pole fire ignition. The ensuing fire wa 1 meter - 3 meters in size. 2 EC tags created for this incident.  EC # 120926362 was cancelled, EC # 120926364 is the correct one. "/>
        <s v="Structure fire, not attributable to PG&amp;E. Troubleman states apartment fire melted buss bar. This information is preliminary."/>
        <s v="Other fire, not attributable to PG&amp;E. Troubleman states, grass fire that chared pole and PG&amp;E okay. This information is preliminary."/>
        <s v="Structure fire, not attributable to PG&amp;E. Fire in apartment unit, troubleman booted meter. This information is preliminary. "/>
        <s v="Other fire, not attributable to PG&amp;E. Troubleman states this was caused by 3rd party. This information is preliminary."/>
        <s v="Other fire, not attributable to PG&amp;E. Cal Fire reported to troubleman that PG&amp;E did not cause the ignition. This information is preliminary."/>
        <s v="Tree branch blew into overhead  open wire secondary conductors, resulting in a small ignition less than one meter in size. EOC preliminary: On 5/2/2021, at approximately 7:18 PM, a tree branch was hanging approximately 10' above an open wire racked secondary and as the wind blew, the tree was getting pushed into the wire causing arcing. The troubleman stated he disconnected service at the transformer, cut the branches back, and reconnected the service. He noticed very little, if any burning on the tree. One customer was affected by the vegetation contact and power was restored at 8:21 PM. There was no fire or police agencies on scene, no media, no injuries or fatalities, and no property damage. OIS: 1339347; FOID: T005279135; Circuit ID: 042561105"/>
        <s v="The information is preliminary. PG&amp;E requested an incident fire report that was requested on 05/05, 2021 and received on 5/14/21. Overhead open jumper and floating conductor at structure 100/439 on the LOS BANOS-MERCY SPRINGS SW STA-70kV Transmission circuit, resulted in an ignition. The ensuing fire was 10 acres - 100 acres in size. This information is preliminary."/>
        <s v="Distribution underbuild crossarm failure resulted in overhead conductors to make contact with each other igniting a gass fire. The ensuing fire was 0.25 acre - 10 acres in size. EOC preliminary: On 5/2/2021, at approximately 2355 hours, a troubleman responded to an approximate 1/4 acres grass fire located between structures 001/026 and 001/027 on the Ultrapower (Ogle) Tap-115kV circuit in Bakersfield. The troubleman observed a distribution underbuid cross-arm burned in half, causing the wires to contact each other. The outage interrupted service for 13 customers and the power was restored on 5/3/21 at approximately 1055 hours.  The fire supressing agency was no longer on scene when the troubleman arrived. There was no media and no agencies on scene, no injuries or fatalities associated with the incident, and no reports of property damage. This information is preliminary."/>
        <s v="Other fire, not attributable to PG&amp;E. Customer panel caught fire. This information is preliminary."/>
        <s v="Fault tamer failure resulted in an ignition. The ensuing fire was 1 meter - &lt; 3 meters in size. EOC preliminary: Per FAS report, a failed fault tamer fell to the ground due to an unknown cause, resulting in an ignition. The ensuing brush fire was 1 meter - &lt; 3 meters and was extinguished by Cal Fire. The failure resulted in a service interruption for 3 customers and service was restored at 18:58. There was no media on scene, no injuries/fatalities related to the incident, and no property damage. The failed fault tamer was retained by the troubleman for failure testing. This information is preliminary. TMAN COMMENTS: I replaced the lower section of the failed fault tamer with a new one, like-for-like.  Each fault-tamer has two fuses in series.  Either fuse can be easily replaced in the field.  The fuse that normally blows is the one contained in the upper section, sized for the load.  A new fuse can be inserted into the upper plastic housing if needed.  In this case the fuse contained in the upper section was still ok, indicating this fault tamer failure was not the result of an electrical fault downstream.  So I reused the upper section.  The lower section contains a backup 20-amp current limiting fuse surrounded by a white, sandy substance that can instantly melt to form an insulator and limit fault current to no more than 20 amps as the fuse blows inside a sealed plastic housing.  Occasionally both fuses will blow.  When the lower fuse blows, usually there are no visible signs.  The only way to conclusively determine viability is to test continuity.  If it tests bad, the entire lower section must be replaced since its plastic housing is permanently sealed.  In this case it was physically obvious that the lower section of the original fault tamer was unusable.  The 20-amp fuse was still visible through the burnt-out hole, so I don’t think it blew.  I think the electrical connection to the lower stud inside the housing was somehow compromised in the manufacturing process, causing overheating to occur that caught the plastic on fire under normal load.  The plastic became pliable as it melted, causing the entire fuse assembly to sag down, swing away and break loose with the plastic on fire as it fell to the ground.  Also FYI, the original, undamaged fault tamer on the other primary phase is still in use.; KRJ7- EC Tag 120878065 - cutouts recently installed on 4/24/21 - possible manufacturing defect?"/>
        <s v="Other fire, not attributable to PG&amp;E. FD reports this fire was not attributable to PG&amp;E. Meter pole caught fire and needs to be replaced. This information is preliminary."/>
        <s v="Metallic balloon flew into overhead circuit, resulting in an ignition. The ensuing fire was 3 meters - 0.25 acre in size. OIS: 1339201; ILIS: 21-0055884; FOID: T005278924; Lan ID: PEB9; Circuit ID: 163781705, SAP ID: 101034490"/>
        <s v="Other fire, not attributable to PG&amp;E assets. Troubleman stated no problem found and PG&amp;E ok. This information is preliminary."/>
        <s v="A bird made contact with overhead primary circuit at riser 5124F. The bird contact resulted in an ignition roughly 3 meters - 0.25 acre in size and was extinguished by the ranch staff. This information is preliminary. AGFC notes: troubelman marked this as a 1 meter - 3 meter fire, but states the fire fire was 60' x 25' in size, so I corrected the fire size to 3 meters - 0.25 acre."/>
        <s v="Other fire not attributable to PG&amp;E. Customer panel caught fire and was extinguished by the customer. Ignition was not attributable to PG&amp;E. This information is preliminary."/>
        <s v="Other fire, not attributable to PG&amp;E. Colusa FD was burning a building for training and it ended up burning a pole. Ignition was not attriutable to PG&amp;E. This information is preliminary."/>
        <s v="Other fire, not attributable to PG&amp;E. FAS report states the cause was bird contact with another 60kV line, not PG&amp;E circuit. This looks to be the same incident called into the EIR On Call Hotline and the Pit #1-HAT CREEK #2-BURNEY pole fire incident found in the Trans-Sub emails. CAP 120919769. This information is preliminary."/>
        <s v="Primary wire down resulted in multiple small fires. The combined size of the fires was roughly 3 meters - 0.25 acre in size. EOC preliminary notes: I got a call about a fire that occurred in Richmond on the El Cerrito G 1102 circuit. The incident is not reportable but it appears to meet the criteria for a CPUC reportable ignition. I attached the ILIS and OIS records as well as the on-call notes. The troubleman, Jimmy Herrera (510-375-1589) Said he filled out an FAS tag but did not mark it as an ignition. He said the original fire was ignited by a downed wire and he was not able to determine a cause. A small brush fire (less than 1/4 acre, somewhere in the 3 meters - .25 acres range) resulted and Richmond FD extinguished it quickly. Another subsequent fire occurred immediately thereafter at a location load-side from the original fire. The second fire occurred in the Richmond Service Center and was approximately 10’ x 10’ and burned a Porta-Potty. The fire was extinguished by a PG&amp;E gas crew that happened to be in the PG&amp;E yard at the time of the fire. This information is preliminary.  "/>
        <s v="Structure fire, not attributable to PG&amp;E. Troubleman reports, structure fire burnt down service. This information is preliminary."/>
        <s v="Capacitor bank failure resulted in a pole fire. The ensuing fire was limited to PG&amp;E assets. Troubleman created tag for the damaged assets to be replaced. This information is preliminary."/>
        <s v="Structure fire, not attributable to PG&amp;E. Fire in panel. This information is preliminary."/>
        <s v="Tree fell into overhead line, resulting in a wires down incident. The ensuing fire was less than one meter in size. This information is preliminary. AGFC notes: troubleman marked this as structure only for fire size, but photos show the tree branch burnt. OIS: 1336898; ILIS: 21-0054827; ILIS Cause: Vegetation, Tree - fell into line; FOID: T005276865; FOID Actual Cause: TREE-FELL INTO LINE; Lan ID: RTCC; EC: 120901824; PM: 35246624; Pre-Existing EC: 118230977; Circuit ID: 083692104, SAP ID: 101683334; Eqp: Conductor, Crossarm, Transformer, Pole"/>
        <s v="Third party excavator made contact with overhead circuit resulting in a wires down ignition. The ensuing fire was 3 meters - 0.25 acre is size. 2 EC tags were created for this incident. (# 120900824 and # 120900885.)"/>
        <s v="A PG&amp;E pole failed and fell to ground with the overhead transformer that was attached, resulting in an ignition. The ensuing fire was 0.25 acre - 10 acres in size and burnt a roughly 20'x20' barn. This incident was called into the EIR hotline but did not meet EIR CPUC reportable criteria. OIS: 1336465; ILIS: 21-0054544; FOID: T005276436, T005276495, T005276431, T005276442; EC: 120898500; PM: 35246337; Circuit ID: 014652106, SAP ID: 100449672; Eqp: Pole, Transformer, Down Guys, Anchor, Conductors, Riser"/>
        <s v="Duplicate of index 448. Structure fire, not attributable to PG&amp;E. Fire department reports the fire started at the outlet in customer home."/>
        <s v="Structure fire, not attributable to PG&amp;E. Fire department reports the fire started at the outlet in customer home."/>
        <s v="Automatic dead end split, resulting in a wires down incident and ignition. The ensuing fire was 3 meters - 0.25 acre in size. This information is preliminary."/>
        <s v="Secondary riser failure resulted in a pole fire. The ensuing fire was limited to PG&amp;E assets. Corrective tag created for the damaged secondary riser and transformer. As of 5/3/2021, EC tag is still showing as &quot;Open.&quot;  CAP 120893381. This information is preliminary."/>
        <s v="Wires down incident due to unknown cause. The ensuing fire was less than one meter."/>
        <s v="Structure fire, not attributable to PG&amp;E. Troubleman pulled meter and states the fire was inside the house. This information is preliminary."/>
        <s v="Structure fire, not attributable to PG&amp;E. Service burnt down due to house fire. Troubleman said the FD told him the fire was accidental."/>
        <s v="Pole fire at open delta (OD) bank on pole 103520995 with secondary riser burnt 3' below transformer and 2 spans, 1 phase of primary conductor down on ground, resulted in an ignition. The ensuing fire was 3 meters - 0.25 acre in size. This information is preliminary."/>
        <s v="Structure fire, not attributable to PG&amp;E. Service drop burnt down due to fire in meter panel. The fire caused fuses to blow on line instead of transformer fuses. The ensuing fire was less than one meter in size. FAS-Fire Location Description: Customer weatherhead fell over, fire started in meter panel, burned down service."/>
        <s v="Pole fire burnt just above the transformer causing the pole top to fall with wires down on ground. The ensuing fire was limited to the PGE&amp;E pole. AGFC notes: Troubleman marked the weather and &quot;Rain&quot;, so this looks like it could be attributable to tracking. Both crossarms look to be composite material. This information is preliminary."/>
        <s v="Troubleman found burnt off pole top at SAP pole ID 100202015. The ensuing fire was limited to the PG&amp;E pole. AGFC notes: from the photo it looks like this burnt just below the crossarm and looks like it was raining so there is chance tracking was involved. This information is preliminary."/>
        <s v="Structure fire, not attributable to PG&amp;E. Fire under mobile home."/>
        <s v="Primary wire down due to unknown cause, resulted in a less than one meter fire. This Information is preliminary."/>
        <s v="Regulator failed and burnt, possibly due to animal contact. The ensuing fire was limited to PG&amp;E assets and was extinguished by the troubleman. Troubleman created a COE tag for regulator R847. This information is preliminary."/>
        <s v="Structure fire, not attributable to PG&amp;E. Meter pulled per fire chief request."/>
        <s v="The ensuing fire was limited to PG&amp;E assets. Looking at the FLD remarks and additonal FAS data, it looks like this could be due to tracking from the insulator. Weather shows it rainded. This has not bee comfirmed with the troubleman, so the investigator will want to confirm when conducting a full investigation. This information is preliminary."/>
        <s v="Structure fire, not attributable to PG&amp;E. Service disconnected by troubleman."/>
        <s v="Pole fire due to unknown cause. The ensuing fire was limited to PG&amp;E assets."/>
        <s v="Pole fire possibly attributable to pothead riser failure. The ensuing fire reportedly was limited to PG&amp;E assets. Email was sent to Gary Sorrell on Sunday April 24th. Gary might have been the first responder, but have not heard back. On April 23, 2021 at 1416 hours, WSOC reported to the EIR on call hotline a pole fire that occurred on the Meadow Lane 2106 Distribution Circuit near Donegal Way in the city of Pleasant Hill. OIS 1331215  confirmed reports of a complete outage and pole fire. After contacting Ashley from the WSOC, she stated from her understanding, the fire was only limited to the PG&amp;E pole at the time she called the hotline. ILIS 21-0052535 also stated a pole fire with pothead riser arcing. Was unable to find a corrective tag in SAP, FAS Tag in BOBJ and unable to contact the Troubleman by Phone. This incident is deemed non reportable due to no indication of this meeting the property damage, media or injury/fatality criteria. This incident will need to manually be added to the 2021 Ignition Tracker."/>
        <s v="Structure fire, not attributable to PG&amp;E. Troubleman booted meter and states the fire was on customer side."/>
        <s v="A transmission crossarm caught fire on the Deer Creek - Drum 60kV Transmission line at pole 1/40. A small fire also ignited at the base of the pole that was roughly 1 meter - 3 meters in size."/>
        <s v="Duplicate of index 426. Other veg fire, not attributable to PG&amp;E. Troubleman field remarks state a veg fire that burnt down PG&amp;E pole and SAP corrective tag has the cause listed as Fire. States the Fire was out when he arrived and no one on scene so he is not aware of who extinguished the fire."/>
        <s v="Other veg fire, not attributable to PG&amp;E. Troubleman field remarks state a veg fire that burnt down PG&amp;E pole and SAP corrective tag has the cause listed as Fire. States the Fire was out when he arrived and no one on scene so he is not aware of who extinguished the fire."/>
        <s v="Structure fire, not attributable to PG&amp;E."/>
        <s v="Duplicate of index 423. Structure fire, not attributable to PG&amp;E."/>
        <s v="Duplicate of index 421. The responding troubleman found blown bravo fuse and found primary jumper wrapped around tri kit with signs of cross phasing on primary circuit. A small bird was also found near the base of the PG&amp;E pole, near the fire. The ensuing fire was 0.25 acre to 10 acres in size. This information is preliminary and subject to change."/>
        <s v="The responding troubleman found blown bravo fuse and found primary jumper wrapped around tri kit with signs of cross phasing on primary circuit. A small bird was also found near the base of the PG&amp;E pole, near the fire. The ensuing fire was 0.25 acre to 10 acres in size. This information is preliminary and subject to change. As of 5/20/2021 07:30 am- EC tag (B) tag is attached with an estimated completion date of 7/22/2021."/>
        <s v="Bird flew into overhead conductor, resulting in an ignition 3 meters - 0.25 acre in size."/>
        <s v="Overhead conductor failure due to unknown cause resulted in an ignition 3 meters – 0.25 acre in size. EOC Preliminary: Received VM from Neal Narayan w/ HWAC (510) 306-5139 advising of a structure fire that spread to vegetation and there are wires down.  No additional info at this time.  I called TMan Jessie Barrie (530) 863-8433 who advised he just arrived on scene and had no info and will call back when he does.  I placed a call to PSS Felix Berbena to see if he had any additional info on the fire.  PSS advised he was not on scene and to call one of the TMen on scene.CPUC VM was paged 2 additional times regarding this same fire.  Messages were from Stacy  Nicholas (530) 309-8804.  I returned Stacy's call.  She was speaking with Wendy Patton (916) 406-4539 in Law-Claims to report this incident as well.  No additional information. I called TMan Tony Moreno (530) 682-6418 to get an update as an hour passed.  TMan advised he would call back as they are in the middle of switching. I received a call back from Stacy Nicholas who advised TMan Jessie Barrie called to update the situation and confirmed there were wires down that caused a veg fire but no structure was involved. I received a call from Wendy in Law-Claims who advised she was told there was no structure involved. I called Neal w/ HAWC to provide update based on my investigation. Received call from TMan Tony at 1807 hours and confirmed fire was 20x30 feet and the fire was approx. 30-40 yards from the nearest structure. CAL FIRE did not take any evidence from the scene.  TMan  kept conductor for claims."/>
        <s v="Large mulberry tree grew into service drop causing the insulation to wear off of the conductor. This resulted in a short at the limb and sparked a fire at the base of the tree. The ensuing fire was less than one meter in size."/>
        <s v="Pole fire due to unknown cause. The ensuing fire was limited to PG&amp;E assets. Received CAP 120864060 from Katie Joyner on Monday 4/26/2021.  This incident was changed to Not Attributable to PG&amp;E. The cause of the fire was found to be homeless."/>
        <s v="Horned owl on riser 82799 caused the conductor to burn and igniting a small veg fire roughly 1 meter - &lt; 3 meters in size. Troubleman created a corrective tag for the damaged pothead riser to be replaced. "/>
        <s v="Structure fire, not attributable to PG&amp;E. Fire in attic of house. PG&amp;E service is underground."/>
        <s v="Foggy conditions caused tracking from insulator, resulting in an ignition. The fire size is unknown at this time. A following up with the troubleman will need to conducted.  CAP 120922170 - States three separate pole fires occurred in the span of 10 days and were found to be attributable to tracking. The three igntions were Index 432, Index 483 &amp; Index 484. T Man responded on 5/6/2021 with fire info. details. "/>
        <s v="Tree fell into overhead circuit resulting in an ignition 3 meters - 0.25 acres in size."/>
        <s v="Stucture fire, not attributable to PG&amp;E."/>
        <s v="Other fire, not attributable to PG&amp;E. Troubleman states the fire burnt down PG&amp;E service and damaged pole."/>
        <s v="Duplicate of index 409. Structure fire, not attributable to PG&amp;E."/>
        <s v="Capacitor bank L1003 failure, resulting in a pole fire at the base of the pole. The ensuing fire was limited to PG&amp;E assets. Troubleman created COE pin #307466 for the failed cap bank."/>
        <s v="Structure fire, not attributable to PG&amp;E. Garage fire with PG&amp;E power still on. Troubleman reports this was not caused by PG&amp;E."/>
        <s v="Troubleman  found two phases of overhead conductor burnt down and resulted in an ignition less than one meter in size. FAS states outage started 4/19/21 18:34. ILIS stated FNL 19:18. Spoke with t-man and the burn was 10-12ft by 6 inch. Waiting on him to email pictures. After receiving the pictures it was determined this ignition was 1-3 meters in size. Changing to reflect new information. "/>
        <s v="Other fire, not attributable to PG&amp;E. EOC Preliminary: Received VM from Jason Powers w/ HAWC (530) 566-2155. Veg fire w/ local FD on scene suppressing the fire. Spoke w/ TMan Alan Finley (530) 434-3718.  He just got the all clear to begin patrolling the lines.  TMan overheard from FD that there was bursh burning in a burn pile and that’s what caused the fire. The property stated they did not burn anything.  Fire is contained and FD will let the fire burnout. TMan is not aware of any property damage or injuries.  No media attention.  TMan called back to my direct cell at 1905 hours to confirm patrol of the line is complete and there are no wires down.  No indication this fire was started by PG&amp;E facilities.  TMan had additional conversation with FD and agree there are no indications that PG&amp;E facilities caused fire."/>
        <s v="A guy wire failed and caused a PG&amp;E pole to break and causing overhead conductors to contact phone lines on the same pole. This energized the phone lines and resulted in a 3 meter - 0.25 acre fire. The ensuing fire was extinguished by Cal Fire. EOC Preliminary: Received VM from Jason Powers w/ HAWC regarding this incident. I called TMan Matt Woodmansee (530) 526-9212 as OIS indicated he was first on scene.  TMan indicated that a guy wire holding a Class 5 Pole broke, causing the pole to break.  The hot conductor did not touch the ground, but it did contact the phone line on the same pole, energizing it, and resulting in an approximate 75’ x 25’ fire.  The fire was extinguished by CAL FIRE.  No injuries or media.  TMan indicated only property damage was to PG&amp;E facilities and is less than $10,000.  S7RM- Fire report added on 5/26/2021"/>
        <s v="Black oak leader broke off tree and contacted the primaries causing a wire down and small ignitions in a 2’by 20’ area. Leader has signs of defect and decline. Basal rot and Fruiting bodies were present on trunk. The ensuing fire was 3 meters - 0.25 acre. This information is preliminary. OIS: 1321713; ILIS: 21-0050012; FOID: T005267397, T005267443; Division: North Valley; EC Tags:  12120837223, 12120837222; PM: 31536243; Circuit ID: 103751101, SAP ID: 100334205; Eqp: Conductor, Crossarm; Region: Northern; Division: North Valley; City: Oroville; Circuit ID: Big Bend 1101, 103751101; County: Butte; Lat/Long: 39.68359, -121.45604; OIS: 1321713; ILIS: 21-0050012; FOID: T005267397"/>
        <s v="Other fire, not attributable to PG&amp;E. Third party controlled fire got away. Cal Fire requests PG&amp;E leave power off until contacted. EOC Preliminary: Received page on CPUC VM from Neal w/ HAWC and advised of 50+ acre fire w/ 0 containment. There is an outage that occurred approx. 2 hours after HAWC detected the fire. Unable to conduct any further investigation at this time as there is no one dispatched to the scene. Does not appear to be a reportable incident based on current information available."/>
        <s v="Third party vehicle made contact with pole causing one of 2 spans to fall to ground, igniting a small grass fire at the base of the pole. The ensuing fire was 1 meter - &lt; 3 meters in size. Spoke to the Troubleman on 4/22/2021-he indicated that CAL Fire was on scene prior to his arrival.  "/>
        <s v="Palm tree grew into secondary overhead conductor, resulting in an ignition 1 meter - &lt; 3 meters in size. The ensuing fire was extinguished by the home owner. OIS: 1322177; ILIS: 21-0050080; ILIS Listed Cause: Vegetation, Tree - grew into line; FOID: T005267590; Field Order Listed Actual Cause: TREE-GREW INTO LINE; Tman, JCSN, Pics Provided (3); EC: 120837968; PM: 44755132; Circuit ID: 252051111, SAP ID: 100635791, 100635788"/>
        <s v=" Troubleman found no good service conductor burning upon arrival and de energized the open delta bank, then called for crew to replace. The conductor failure, resulted in a less than one meter ignition that self extinguished. a8mm called and Spoke with T-Man on 4/27/21 who stated the fire was mostly extinguished upon arrival but there was a small flame he extinguished with a long stick. The fire department was on site upon his arrival but stood by for support if he could not put out the flame on his own. His opinion on what the cause was  either damage from a squirrel or gunshot. He referred to a picture he took that showed &quot;bird cadging&quot; which is usually caused by an animal or bullet damage. "/>
        <s v="Other fire, not attributable to PG&amp;E. EOC Preliminary: Received page on CPUC VM from Neal w/ HAWC and advised of incident. Veg fire with possible blown transformer.  Local FD on scene. Spoke w/ responding TMan Ryan. TMan confirmed fire has been surpressed by local FD. No property damage, injury, or media. TMan confirms no damage to PG&amp;E equipment.  No Transformer fire, wires down, etc. Base of a few poles are charred but that it is."/>
        <s v="Duplicate of index 394. Structure fire, not attributable to PG&amp;E."/>
        <s v="Overhead conductor failed and fell to ground, resulting in an ignition 1 meter - &lt; 3 meters in size. The conductor failure was possibly due to gunshot. Cal Fire found shell casing and reports a customer heard 4 pops before the power went out."/>
        <s v="Overhead connector melted and fell to ground, resulting in a small ignition. The ensuing fire was 1 meter - &lt; 3 meters in size. Troubleman marked this as les than one meter but states 1 ft x 6 ft fire. I've corrected this in the ignition tracker. Spoke with T-Man and confirmed no pictures were taken, the size and who extinguished were correct on FAS- A8MM 4/28/21. "/>
        <s v="Tree grew into secondary conductor, resulting in a small ignition. The ensuing fire was 1 meter &lt; 3 meters in size. OIS: 1321526; FOID: T005267236, T005267233 (Cancelled), 5181232283 (Standby); FOID Actual Cause: Tree-Grew Into line; Lan ID: M1GI - Miguel Gutierrez (707) 249-1452; Circuit ID: 063131107, SAP ID: 101607265 "/>
        <s v="Duplicate of index 388. Structure fire, not attributable to PG&amp;E. No company equipment envolved."/>
        <s v="Structure fire, not attributable to PG&amp;E. No company equipment envolved."/>
        <s v="Duplicate of index 386. Structure fire, not attributable to PG&amp;E. Damage to PG&amp;E assets due to structure fire. "/>
        <s v="Structure fire, not attributable to PG&amp;E. Damage to PG&amp;E assets due to structure fire. Troubleman confirms per email, this fire was caused by burn barrel."/>
        <s v="Overhead conductor failed due to unknown cause, resulting in an ignition 3 meters - 0.25 acre in size. Troubleman found #2 fuse cutout blown when they arrived. "/>
        <s v="Tracking occurred at through bolt on primary crossarm, resulting in an ignition. The ensuing grass fire was 1 meter - &lt; 3 meters in size.  CAP 120922170 - States three separate pole fires occurred in the span of 10 days and were found to be attributable to tracking. The three igntions were Index 432, Index 483 &amp; Index 484."/>
        <s v="Structure fire, not attributable to PG&amp;E. Ignition was due to homeless warming fire."/>
        <s v="Other fire, not attributable to PG&amp;E. FLD remarks state the FD reported fire started as the freeway and made it's way to the PG&amp;E pole roughly 200 feet away. The pole had Transmission overhead with Distribution underbuild but the fire did not reach the lower cross are. Pole only received cosmetic damage and was stubbed. "/>
        <s v="Structure fire, not attributable to PG&amp;E. Church shed fire not attributable to PG&amp;E per FD."/>
        <s v="Duplicate of index 378. Overhead primary conductor failed and fell to ground, resulting in a small grass fire less than one meter in size."/>
        <s v="Overhead primary conductor failed and fell to ground, resulting in a small grass fire less than one meter in size. This information is preliminary and subject to change."/>
        <s v="Other fire, not attributable to PG&amp;E. Third party vehicle fire next to PG&amp;E pole. Torubleman reports pole is okay with no trouble to power."/>
        <s v="Pole fire at Transmission pole 9/3 on the Melones-Curtis 115 kV circuit. This is the same pole that caught fire on March 6th (Index 203) due to a through bolt missing bonding wire. From the email chain that Dave Gregory sent over, it appears there were corrective tags created for these pole to be replaced but the tasg got postponed and pushed out to May. A CAP item is being created today to address this issues. ( CAP issue # 120752736 was issued on 4/6/2021 to address this issue.) (Second CAP # 120840011 issued on 4/19/2021.)  "/>
        <s v="Other fire, not attributable to PG&amp;E. Troubleman states FD called PG&amp;E to check pole in the area and the troubleman found the pole to be okay with no trouble found."/>
        <s v="Structure fire, not attributable to PG&amp;E. No trouble found by troubleman."/>
        <s v="Structure fire, not attributable to PG&amp;E. Service disconnected and meter glassed."/>
        <s v="Structure fire, not attributable to PG&amp;E. No damage to PG&amp;E assets."/>
        <s v="Fuse 4509 was failed and was found blown by the responding troubleman. The fuse failure resulted in an ignition 0.25 - 10 acres in size. All three fuses replace by troubleman. According to the troubleman, no EC tag created due to the fact that after the fuses were replaced (tested ok) there was no lingering fault and it checked clear.  "/>
        <s v="Bare connector arced as service was being reconnected to customer. The arc ignited a small 1 meter - &lt; 3 meter grass fire at the base of a PG&amp;E pole.  This information is preliminary and subject to change."/>
        <s v="Duplicate of index #365. Squirrel made contact with cutout causing the pole and riser cable to ignite along with a small section of material at the base of the pole. The ensuing fire was less than one meter in size."/>
        <s v="A squirrel made contact with cutout causing the pole and riser cable to ignite along with a small section of material at the base of the pole. The ensuing fire was less than one meter in size."/>
        <s v="Other fire, not attributable to PG&amp;E. Troubleman field notes state the Fire IC reported the fire was west of PG&amp;E pole with no damage to PG&amp;E facilities."/>
        <s v="Structure fire, not attributable to PG&amp;E. Service disconnected."/>
        <s v="A tree fell into overhead primary circuit due to third party tree cutting. This resulted in a wires down outage and  small veg fire 3 meters - 0.25 acre in size. "/>
        <s v="A balloon flew into overhead conductor, resulting in an ignition less than one meter in size. Troubleman field notes mention the the PG&amp;E pole and three small spots caught fire on the customers roof. The responding troubleman extinguished the fire."/>
        <s v="Duplicate of index #357. Structure fire, not attributable to PG&amp;E. Service disconnected at pole by responding troubleman."/>
        <s v="Structure fire, not attributable to PG&amp;E. Service disconnected at pole by responding troubleman."/>
        <s v="Duplicate of index #355. Structure fire, not attributable to PG&amp;E."/>
        <s v="Foggy conditions caused tracking from insulator, resulting in an ignition. The fire size is unknown at this time. A following up with the troubleman will need to conducted.  CAP 120922170 - States three separate pole fires occurred in the span of 10 days and were found to be attributable to tracking. The three igntions were Index 432, Index 483 &amp; Index 484. This information is preliminary."/>
        <s v="A crew working on the Gates-Midway 500kV line for scheduled insulator work. The Transmission circuit had been de-energized prior to work being started. Induction from the parallel Transmission line occurred when the crew removed their master ground, which resulted in an spark.  The sparks fell to ground and ignited a grass fire roughly .25 acre in size that was extinguished by the crew using a water truck. No injuries were reported during this incident. No trans sub emails were recieved in regards to this incident that occurred on April 10th, 2021. The last trans sub email found related to the Gates-Midway 500kV line was on April 5th, 2021, stating the line had been cleared for scheduled work. KRJ7- MISSED IGNITION- incident was brought to EII attention through leadership , review CAP 120799973 that was created as a result of ignition"/>
        <s v="Third party car accident resulted in a PG&amp;E pole to catch fire. EC notification was created for the pole to be replaced. Ignition was not attributable to PG&amp;E."/>
        <s v="Third party fire burned PG&amp;E pole and overhead switch. Troubleman notes state PG&amp;E assets are okay. Farmer buring field is the cause of the ignition."/>
        <s v="Duplicate of index #349. Structure fire, not attributable to PG&amp;E."/>
        <s v="FND STRUCK ATT LINE, CAL FIRE, CHP ONSITE, SMALL VEG FIRE STARTED, NO PGE EQUIP DAMAGE FND, POSS ATT AND PGE PRIMARY CONTACT AT ROAD XING, CALL MIKE WATERS WITH BUTTE UNIT FOR ANY INFO AT 530-521-8768"/>
        <s v="An overhead connector failed at service pole, resulting in an ignition at the base of pole. The ensuing fire was 1 meter - 3 meters in size and was extinguished by worker. "/>
        <s v="Structure fire, not attributable to PG&amp;E"/>
        <s v="An overhead conductor failure occurred, resulting in an ignition. The ensuing fire was greater than 1 linear meter."/>
        <s v="An overhead switch failed and arced, resultin in a small grass fire 3 meters - 0.25 acre in size. EOC Preliminary: On April 4, 2021 at approximately 1430, the Hazard Awareness and Warning Center, formerly the Wildfire Safety Operations Center, reported an incident about 400 yards south of Maxwell Road, on the Maxwell 1105 circuit just east of Interstate 5 in Maxwell, Colusa County.  An OIS# associated with the incident was not provided at the time. Unknown Premise Tag# (“UPTR”)7453867 was associated to the incident. The closest asset was the Maxwell 1105 in the immediate area.  A small brush fire was reported to have occurred.  Incident command requested PG&amp;E at the scene for wires that were arcing.  No PSS was assigned to this incident.  After further investigation, troublemen assigned to this incident reported that PG&amp;E equipment (Switch 3309) was operated on April 3rd by a contract crew.  When the crew closed the actual switch, it was possibly not engaged correctly and the following day, it started arcing which resulted in a very small vegetation fire. The vegetation fire was about 10 feet x 5 feet in size and did not spread to any buildings or cause any property damage. OIS# 1306746 and  ILIS# 21-0044561 were associated to the incident. According to an assigned troubleman, the vegetation in the area was still green and the incident occurred in the valley in a rice field. The outage and vegetation fire appeared to be likely caused by arcing at Switch 3309. PG&amp;E Troublemen isolated the source of trouble, and the switch was closed properly. All customers were subsequently re-energized. There were no injuries, fatalities, or media. There were also no reported property/structure damages. The fire department extinguished the small fire and left the scene.  This information is preliminary. This ignition incident was identified through the EII EOC/WSOC Preliminary Fire spreadsheet."/>
        <s v="Bird nest on transformr caused an ignition. The ensuing fire was greater than 1 linear meter."/>
        <s v="Other fire, not attributable to PG&amp;E. EOC Preliminary: On April 2, 2021 at approximately 16:44,  a troubleman was dispatched to the CORDELIA-1104 Distribution Circuit at 2925 Chadbourne Road in the Suisun City marsh area.  A controlled burn (by an apparent property owner) spread out of control causing a vegetation fire that spread to PG&amp;E electrical equipment (pole/wires) causing an additional ignition of vegetation. The outage affected approximately 14 customers.  The troubleman confirmed a wire(s) was down and the fire destroyed a PG&amp;E owned pole.  The Suisun City Fire Department has confirmed that the first fire is what caused damage to our facilities which resulted in the secondary sparking/fire. Fire department personnel were present when the fire approached PG&amp;E electrical facilities which resulted in PG&amp;E’s outage. There were no injuries, property damage (other than PG&amp;E facilities) fatalities or media reports related to this incident.  This information is preliminary."/>
        <s v="A PG&amp;E conductor fire occurred due to an unknown cause. The ignition was limited to PG&amp;E assets only."/>
        <s v="A damaged subsurface conduit with 12 feet of damaged underground #350 aluminum triplex from the box to the panel, cursory damage to the riser unit, and a small structure fire resulting in property damage less than one linear meter. FOID: 7969549608 (MATO), 7969786530 (Gas-PJL6), 7963668550 (MATO), 7965162144 (Gas-J42K); Badge #: 1005525964; Circuit ID: 083371106"/>
        <s v="A vehicle contacted a down guy which contacted the primary conductors. The fire was less than 1 linear meter."/>
        <s v="Arcing wires caused sparking, resulting in a fire at the base of the pole. The ensuing fire was less than 1 linear meter."/>
        <s v="Fire caused by arson burned the base of a pole. Not attributable to PG&amp;E."/>
        <s v="A primary circuit suffered a line to ground fault. The ensuing fire burned a shed but it is unclear if the fire exceeded 1 linear meter. OIS: 1303817, 1303942; ILIS: 21-0042975; FOID: T005253829 (JRAH), T005253824 (LXR8-Assist), T005253841 (TACJ-standby), T005253868 (JOS5-Cxl); EC: 120716725; PM: 44713695; Circuit ID: 182731101, SAP ID: 101746798, Meter: 1009279436"/>
        <s v="Other fire, not attributable to PG&amp;E"/>
        <s v="Bird contact resulted in an ignition. The ensuing fire was greater than 1 linear meter,"/>
        <s v="Tree grew into conductor, catching the tree on fire. The ensuing fire was greater than 1 linear meter."/>
        <s v="Duplicate of index #310"/>
        <s v="Tree grew into conductor, causing a line to ground fault. The ensuing fire was greater than 1 linear meter."/>
        <s v="Aircraft contacted a primary power line, resulting in a 3 meters - 0.25 acres fire. OIS: 1301979, 1301999; ILIS: 21-0041907; FOID: T005251811 (RWSO), T005251788 (G2SB), T005251850 (Cxl); EC: 120716963, 120704010, 120716964, 120716965, 120716967, 120716968, 120716969; PM: 35239781; Circuit ID: 083192103, SAP ID: 101699656, 101699660, 103822482, 101790679, 101699667; Eqp: Connectors, Insulators, Conductors, Recloser, Switches, Wood pole, Crossarms"/>
        <s v="An overhead jumper burned opened due to a connector failure. The ensuing fire was greater than 1 linear meter."/>
        <s v="Duplicate of index #300"/>
        <s v="Line to ground conductor failure occurred due to a splice failure. The ensuing fire was greatert than 1 linear meter. 4/12- added pre-existing notification to column Z and added to folder."/>
        <s v="Pole fire due  unknown cause. Limited to customer owned equipment only.  According to Troubleman-no EC notification tag generated.  "/>
        <s v="An electrical overload caused a recloser to burn. The ensuing fire was 3 meters - 0.25 acres."/>
        <s v="Structure fire, not attributable to PG&amp;E. Structure fire due to unknown cause. The battalion chief stated the preliminary cause was from the outside of the house."/>
        <s v="Disconnect, not attributable to PG&amp;E."/>
        <s v="Underground neutral failure, the ensuing fire was greater than 1 linear meter; OIS: 1298189; FOID: T005250030; EC: 120693014; PM: 44705157; Circuit ID: 162111101, SAP ID: 107116376"/>
        <s v="Duplicate of index #285."/>
        <s v="A conductor failed due to a tree falling into the line.  The ensuing fire was less than 1 linear meter."/>
        <s v="A conductor broke, resulting in a line to ground fault. The ensuing fire was 3 meters - 0.25 acres.  4/12/21- Reached out to Tman for additional info and photos."/>
        <s v="Duplicate of index #280. Structure fire, not attributable to PG&amp;E"/>
        <s v="Center phase overhead primary conductor fell to ground resulting in a 1 acre grass fire. The wire down was due to a failed PG connector.; 3/25 - No photos found in preliminary search and marked in column AB."/>
        <s v="Duplicate of index #274."/>
        <s v="[Lidar Image Requested on 04/15/2021] Primary riser failed due, this failure caused the wood molding to catch fire. The ensuing fire was limited to PG&amp;E equipment. The pole looks to be in good condition but a tag was created for the conductor to be replaced. OIS: 1292741, 1292740; ILIS: 21-0039620; FOID: T005246753 (PAWH), T005246754, T005246758, T005246752 (Cxl), T005246760, T005246761 (Cxl); Comp Code: 9111 - Pole Fire-Repair; EC: 120676858; PM: 31534111; Circuit ID: 162821701, SAP ID: 101259016"/>
        <s v="Initial EIR: EI210322C – San Francisco – Property Damage - Summary: CPUC Electrical Incident, Property Damage to Utility.  At approximately 10:25 on 3/22/21 there was an explosion and fire in Maintenance Hole 1850 after completing routine work at Stockton &amp; Washington in San Francisco. On 3/25 claims was notified that three transformers, one interrupter, and supporting equipment will be replaced. These equipment replacements are expected to exceed $50K. ILIS # 21-0029659 effecting 2800 customers.  Circuit 022011111, SF X-1111.  This information is preliminary"/>
        <s v="Duplicate of index #269. Structure fire looks to be caused by conductor that made contact with house."/>
        <s v="Customer power strip caught fire. The ignition was not attributable to PG&amp;E."/>
        <s v="Privileged &amp; Confidential - Request Made at the Direction of Legal Counsel - Initial EIR: EI210322B – Fairfield – Property Damage – Summary: On March 22, 2021, at approximately 16:30 hours, PG&amp;E responded to a report of a structure fire near E Tennessee and E Colorado in Fairfield, CA. At the location, PG&amp;E observed a Phase 1 wire down in the area of the fire ,and saw that the fire had caused an extensive damage to the house. PG&amp;E is reporting this incident under the Property Damage reporting criteria due to the wire down and extensive damage to the house possibly exceeding $50,000. This information is preliminary. Structure fire, looks to have possibly been caused by PG&amp;E overhead secondary conductor that fell above customers home. Troubleman notes state they arrived and found the energized conductor hanging roughly 4 inches above the house and worked to safely de-energize the circuit. Reports of ruptured gas line."/>
        <s v="Structure fire, not attributable to PG&amp;E. No PG&amp;E involved in shed fire."/>
        <s v="Structure fire, not attributable to PG&amp;E. Fire chief stated looks to have started inside of home."/>
        <s v="Broken neutral on service drop resulted in an ignition less than one meter in size. Photos show side panels of customers house burnt along with wires. "/>
        <s v="Structure fire, not attributable to PG&amp;E. Comp code: Fire Structure Non Company Equipment."/>
        <s v="Structure fire, not attributable to PG&amp;E. Third party attributable."/>
        <s v="The center phase conductor on the Taft-Cuyama #2-70kV Transmission circuit failed mid span between structure 11/96 &amp; 11/97, resulting in a small vegetation ignition. The cause of the conductor failure is unknown at this time. CAP # 120671288; 3/25 - No photos found in preliminary search and marked in column AB."/>
        <s v="Structure fire, not attributable to PG&amp;E. Troubleman removed meter and service."/>
        <s v="Structure fire, not attributable to PG&amp;E. Troubleman notes: Fire to outbuilding NO PG&amp;E involvment"/>
        <s v=" A birds nest found on an overhead transformer caused the transformer bushings to flash catching the pole on fire and blowing all three fuses. The responding troubleman extinguished the pole fire and created EC notif for damaged assets. The ensuing fire was limited to PG&amp;E assets. 5/5 more review on bird incident log"/>
        <s v="Structure fire, not attributable to PG&amp;E. Troubleman booted meter per FD request."/>
        <s v="Structure fire, not attributable to PG&amp;E. Trailer caught fire, no damage to PG&amp;E assets."/>
        <s v="Structure fire, not attributable to PG&amp;E. House fire caused damage to service drop and ground run on transformer pole."/>
        <s v="Structure fire, not attributable to PG&amp;E assets. Fire in attic of customers home."/>
        <s v="Deadend pole fire occurred due to tracking from bird nest/rain. As a result of the pole fire, a 150kva Transformer fell to ground and damage to the customers holding tank. The fire was less than one meter in size andn was self extinguished. "/>
        <s v="[Fire Report Uploaded: 03/26/21] Structure Fire; Troubleman created EC tag to replace SP transformer, primary arm, cutouts and insulators. FOID: 0681706910, X315851688; EC: 120641848; PM: 35237584; Premise ID: 0687097841 "/>
        <s v="Other fire, not attributable to PG&amp;E. Encampment burnt at the base of tline tower with no trouble found by troubleman."/>
        <s v="Structure fire, not attributable to PG&amp;E. Service was burnt down due to structure fire."/>
        <s v="Structure fire, not attributable to PG&amp;E. Service de-energized at clearance pole for FD."/>
        <s v="Structure fire, not attributable to PG&amp;E. Mobile home fire."/>
        <s v="Vehicle fire not attributable to PG&amp;E assets. The vehicle fire was below overhead service and caused the wires to fall to ground due to the flames. "/>
        <s v="[Bird Nest Mitigation Inquiry]: Reports of birds nest on overhead transformer that resulted in a pole fire. The pole burnt in half causing the pole, transformer and overhead conductors to fall to ground burning a less than one meter in size veg fire. OIS: 1279629; ILIS: 21-0035703, FOID: T005238040 (DAJL), T005238270 (Cancelled); EC: 120638652, PM: 35237239; Circuit ID: 252171104, SAP ID: 100767088"/>
        <s v="Reports of hi low voltage with no good neutral found at customer panel resulting in multiple outlets and power strips to ignite. 3/25 - No photos found in preliminary search and marked in column AB. FOID: 7857246042; EC: 120636563; PM: 44680885; Premise: 7859892595; Circuit ID: 252371104, SAP ID: 100720326; Meter #: 1005062487"/>
        <s v="[Veg Record Rqtd on 03/16/21: JQ3E adv of delay];  Pics Uploaded on 03/17/21; A tree fell onto overhead primary lines pinning energized conductor and ignitions a small vegetation fire less than one meter in size. OIS: 1278189; ILIS: 21-0035085.2(2 outages); FOID: T005236754; EC Tag (OHE): 120633176; PM: 44678806; Circuit ID: 152301102; SAP ID: 100009405; Eqp: Conductor, Fuse; TMAN: TCF5"/>
        <s v="Duplicate of index #212."/>
        <s v="Other fire, not attributable to PG&amp;E. Customer panel caught fire. The ignition is not attributable to PG&amp;E."/>
        <s v="Distribution pole fire occurred at primary crossarm likely due to tracking. The crossarm burnt in two but primary lines did not fall to ground. Ensuing fire was limited to PG&amp;E assets. "/>
        <s v="A Transmission overhead with Distribution underbuild pole on the Arco - Tulare Lake - 70kV line. The ignition occurred at the distribution level crossarm due to a birds nest possibly causing tracking from the insulator or conductor. The pole burnt all the way through and fell to ground. The ensuing fire was burnt less than one meter of grass vegetation. Focal point showed no outage at the distribution level circuit. Spoke with David Bales and he confirmed the fire was limited to PG&amp;E assets and no Fire Department arrived on scene. Ignition was caused by bird nest contact the bird nest had barbed wire in it, once it rained that caused tracking at distribution level crossarm and burnt through the pole."/>
        <s v="Other fire, not attributable to PG&amp;E. A controlled fire got away and burnt PG&amp;E assets. "/>
        <s v="Structure fire, not attributable to PG&amp;E. Garage fire not attributable to PG&amp;E."/>
        <s v="Structure fire, not attributable to PG&amp;E. Troubleman reports the structure was vacant and did not have a meter. This house has reportedly caught fire before. The troubleman cut service at pole."/>
        <s v="A mylar balloon flew into overhead primary lines causing the conductor to burn and fall to ground. The ensuing fire was limited to the primary conductor. "/>
        <s v="Pole fire possibly attributable to a transformer failure. EC Notifiation 120614240 created for the damaged pole and Transformer to be replaced. Was unable to contact troubleman for additional information. Fire was limited to PG&amp;E assets."/>
        <s v="Latitude 37.942816, Longitude -120.403582"/>
        <s v="Structure fire, not attributable to PG&amp;E. Troubleman reports this was a kitchen fire not caused by PG&amp;E."/>
        <s v="Other fire, not attributable to PG&amp;E. Service Disconnected."/>
        <s v="Pole fire at Transmission pole 9/3 on the Melones-Curtic 115 kV circuit. Photos show the top of top burnt just below the insulator. This ignition could possibly be attributable to tracking from rain over the weekend. LC notification was created for the pole to be replaced. A small section of grass at the base was also burnt. TOTL: INT-14638; LC Tag: 120609381 (Rptd by MSF9); PM: 31532561; Previous LC Tag: 116818401; CAP Issue: 120611557 (EXMQ); SAP Eqp: 44391058;"/>
        <s v="transformer fire due to conjunction being stolen.  Troubleman emailed on 4/20/2021 and he advised that the transformer was not affected therefore there was no EC Notification tag created for this ignition and that the service feeding address 4600 District Blvd. was damaged and disconnected.  "/>
        <s v="Structure fire, not attributable to PG&amp;E. Troubleman states the FD attributes the ignition to dishwasher."/>
        <s v="Structure fire, not attributable to PG&amp;E. Troubleman cut at pole for Fire Department."/>
        <s v="[No Fire - After Further Review: Arcing only]; OIS: 1268148; ILIS: 21-0032389; FOID: T005231328 (SANA); Fire Tab Not Filled Out; Circuit ID: 252611104, SAP ID: 100125069, Fuse Op ID: 648357"/>
        <s v="Other fire not attributable to PG&amp;E. Burnt pole as a result of the third party fire. "/>
        <s v="Service wire overloaded and burnt down."/>
        <s v="Third party brush fire got away from customer and burnt vegetation. Ignition is not attributable to PG&amp;E. "/>
        <s v="Duplicate of Index 193. Structure fire, not attributable to PG&amp;E. Sevice disconnected."/>
        <s v="Structure fire, not attributable to PG&amp;E. Service disconnect. Non comp equip."/>
        <s v="Duplicate of index #183. BIRD GOT ACCROSS FIBERGLASS FISH ROD SUPPORTING DG AND FLASHED CAUSING APPROX 2ACRE GRASS FIRE"/>
        <s v="Structure fire, not attributable to PG&amp;E. Service disconnected per Fire Department."/>
        <s v="Center phase overhead primary conductor failed and ignited a small grass fire that was self extinguished. SAP Notification 120589552 created for damaged conductor. Ilis has the cause marked as 3rd party gunshot. 4/5 - KRJ7- Completed ignition. "/>
        <s v="Bird got across fiberglass fish rod supporting DG, causing an arc flash which ignited an approximately 2-acre grass fire. Bird form was sent in with corrective action. OIS: TR7272892, 1265023; FOID: T005228521; ILIS: 21-0030937; TMAN: K1TJ8M6 (Joshua Mason); Division: Kern; Circuit ID: 253642104, SAP ID: 110527045; Bird Type: Other bird with curved beak and sharp talons; Bird Condition: Burned; Fire Lat/Long: 35.545898, -118.963470; Pic 4"/>
        <s v="Structure fire, not attributable to PG&amp;E. Fire started in garage. Service was cut in the clear."/>
        <s v="Stucture fire, not attributable to PG&amp;E. Comp Code: Fire Struc Non Comp Equip."/>
        <s v="Troubleman found vent valve blown off of overhead transformer and smoking internally. He reports it looked like oil hit the cutout which caused it to blow open. The ensuing fire was approx. 10' x 100'. 3/25 - No photos found in preliminary search and marked in column AB."/>
        <s v="Duplicate of index 178."/>
        <s v="FAS states a pole was on fire due to vandalism. Did not mention who suppressed the fire and if it stayed isolated to PG&amp;E assets. Going to contact Tman for verification."/>
        <s v="Initial EIR: EI210227A – Lakeport – Property Damage – Summary [Lisa Brewer was assigned the EIR investigator on 03/09/21]: On March 8, 2021 PG&amp;E received a property damage claim from a third-party insurance company alleging PG&amp;E equipment caused a garage fire which also caused damage to the attached house. This occurred on February 27, 2021 near Page Drive and Mellor Drive in Lakeport. The claim alleges that PG&amp;E equipment caused damage to the property served by the Hartley 1101 12 kV Overhead Distribution Circuit. This incident is being reported under the Property Damage criteria, as the damage is expected to exceed $50,000. This information is preliminary. Structure fire, with unknown cause. Unsure if PG&amp;E assets were attributable to the ignition."/>
        <s v="Structure fire, not attributable to PG&amp;E. Possibly started by outlet, per customer."/>
        <s v="Third party abandoned trailer caught fire. No power running to trailer. This ignition is not attributable to PG&amp;E."/>
        <s v="Structure fire, not attributable to PG&amp;E. Fire began in customers kitchen."/>
        <s v="Structure fire, not attributable to PG&amp;E. Service disconnected by tman."/>
        <s v="[Tman Sorrel (SSBB) reported via phone that no pictures were taken on-scene]; Vehicle fire not attributable to PG&amp;E assets; OIS: TR7265226; FOID: T005226996, T005226971; EC-OHE Tag: 120583184; PM: 35234982; Circuit ID: 042661103, SAP ID: 103794473; Equipment: Transformer, Cutouts, Ground"/>
        <s v="Pole fire due to birds nest; OIS: 1262896; ILIS: 21-0029971; FOID: T005226565; Premise ID: 6263357178; MGCH - Manny Cordeiro - (661) 336-8324; EC: 120581624; PM: 35234767; Circuit ID: 252901112, SAP ID: 103947152"/>
        <s v="Duplicate of index 172."/>
        <s v="Third party excavator made contact with 12kV primary overhead circuit, causing the center phase conductor to fail. The ensuing fire was roughly half and acre in size. EOC Preliminary: On February 26, 2021 at 1619 outage wire down outage causing vegetation fire. Tman reports 1 acre vegetation fire on side of highway. Excavator made contact with OH lines causing wire down and ignition impacting 343 customers. Tman calling for crew to repair damage. No property damage, no media, no injuries. OIS: 1263210; ILIS: 21-0030132.1(3 outages); FOID: T005226916 (J1DH), T005226899 (TJGG); FO Actual Cause: &quot;CONTACT W/ HIGH VOLTAGE&quot;; EC: 120583182; PM: 31531741; Circuit ID: 042681102, SAP ID: 102196052"/>
        <s v="One phase of primary overhead conductor broke at kearney connector due to winds. The downed conductor resulted in an small grass just off the side of the road. EOC Preliminary: On February 26, 2021 at 1326 hours, wire down outage impacting 195 customers on Salmon Creek 1101. Tman J21Q arrived on scene at 1420 hours and observed burned vegetation under OH lines. 1/3 (hot) phase on the ground - broke at kerney (bolt-on connector). Tman confirmed &quot;very windy&quot;. Fire was extinguished upon arrival. 10x50 ft vegetation fire,  no property damage, no media, no injuries.   Per tman, wire down likely due to high winds.  3/25 KRJ7- added photo at column AB based upon preliminary photos. photo added to sharepoint. update column AB &amp; sharepoint if needed."/>
        <s v="Troubleman found underground transformer T4381 with secondary bus bar smoking. The ensuing fire was limited to PG&amp;E assets. "/>
        <s v="Structure fire, not attributable to PG&amp;E; FOID_1334665684; Comp Code: 1101 - E Fire-Other-Non Comp Equip; Cross-Street: Barite St"/>
        <s v="A tree fell into overhead primary circuit which caused wires down and ignited a 3 meter - 0.25 acre fire. The responding troubleman created EC notification for the damaged conductor and transformer to be replaced. FAS weather column shows strong winds were reported during this event. OIS: 1261686; ILIS: 21-0029304; FOID: T005225139; EC: 120575567; PM: 35234542; Circuit ID: 083692105, SAP ID: 101690941; Eqp: Conductor, Transformer, Cutouts"/>
        <s v="Duplicate of index 164. "/>
        <s v="Troubleman reports high winds caused a pole failure which resulted in a 1 acre grass fire. EOC Preliminary Investigation: On February 2, 2021 at 1159 hours, a PG&amp;E troubleman was dispatched to the Williams 1102 Distribution Circuit on Hahn Road near Arbuckle for reports of wire down power okay hazard. Initial analysis indicates 50+ mph winds caused a distribution pole to fail and fall to ground, resulting in an ignition. The responding troubleman stated no structures were damaged, only grass and 3 distribution poles. The ensuing fire was approx 1 acre in size and was extinguished by Arbuckle Fire Department. EC notifications have been created for the damaged assets to be replaced. This incident does not look to meet any of the EIR reportable criteria (Media, Injury/Fatality or Property Damage $50k+) but this does be the CPUC reportable criteria for ignitions."/>
        <s v="Troubleman found blown lightning arrestor caused by animal contact with equipment. A squirrel was found next to fire location. The ensuing fire was 3 meters to 0.25 acre in size. 3/25 KRJ7- added photo at column AB based upon preliminary photos. photo added to sharepoint. update column AB &amp; sharepoint if needed. OIS: TR7250891, 1261092; FOID: T005224394; ILIS: 21-0029017; EC: 120573155; PM: 31531740; Circuit ID: 252771106, SAP ID: 100250371"/>
        <s v="Other fire, not attributable to PG&amp;E assets. Looks to be a third party caused. Please see troublemans notes for FAS - Evidence Collected By Comments - (PG&amp;E did not cause fire!)"/>
        <s v="Grass fire with not damage to PG&amp;E assets. Troubleman cut/tapped service and glassed meter. Doesn't look to be attributable to PG&amp;E from preliminary investigation."/>
        <s v="Initial EIR: EI210223A – Calistoga – Property Damage – Summary: EI210223A - Calistoga - Property Damage: On February 26, 2021, PG&amp;E received a property damage claim exceeding $50,000 alleging that PG&amp;E equipment caused damage to a commercial customer's equipment. The claim alleges that this occurred near Tubbs Lane and Hwy 29 in Calistoga on February 23, 2021 at approximately 1420 hours. This location is served by the Calistoga 1101 12kV OH Distribution Circuit. PG&amp;E is reporting this under the Property Damage criteria. This information is preliminary."/>
        <s v="Troubleman found a downed overhead secondary conductor due to vegetation contact that resulted in an ignition. EC notification has been created in SAP. OIS: 1260557; ILIS: 21-0028777; FOID: T005223828 (NRH7), T005223817 (Cxl); EC: 120569208; PM: 31531200; Circuit ID: 062041104, SAP ID: 101615638"/>
        <s v="Mylar balloon flew into overhead circuit which resulted in a small grass fire that was extinguished prior to troubleman arriving on scene. No reported damaged to PG&amp;E assets. The ensuing fire was 3 meters - 0.25 acre in size. 3/25 KRJ7- added photo at column AB based upon preliminary photos. photo added to sharepoint. update column AB &amp; sharepoint if needed."/>
        <s v="A small tree branch blew into overhead primary lines causing a B&amp;C fault that resutled in an ignition. The ensuing fire was roughly 10' x 15' grass area. 3/25 - No photos found in preliminary search and marked in column AB."/>
        <s v="Troubleman found center jumper &amp; top side of 44 c/o burnt at cap bank c3182, had d.o open breaker to clear c3182. The ensuing fire was less than one meter in size and was self extinguished. Tman made coe pin#306316"/>
        <s v="Fire at base of distribution pole with AT&amp;T fiber optics line burned along with ground molding. The ensuing fire was 1 meter - &lt; 3 meters in size. Troubleman man reports the cause of ignition is undetermined, possibly attributable to vandalism, but unable to confirm. Asset Failure notes: 3rd party (ATT) caused? These notes are not confirmed but worth asking troubleman if any sign of ATT equip causing the ignition or working with Asset Failure team to try and see what could cause this ignition. Thursday, March 25, 2021_x000a_12:50 PM; 3/25 KRJ7- added photo at column AB based upon preliminary photos. photo added to sharepoint. update column AB &amp; sharepoint if needed."/>
        <s v="Structure fire, not attributable to PG&amp;E. Trash fire next to home. Tman pulled meter."/>
        <s v="L7SF: 16100 HESPERIAN BLVD in San Lorenzo; CAP BANK TV242 exploded and CAUGHT FIRE; cause not provided.  Spoke to T-man on 4/20/2021 he said he extinguished the fire. He also said the &quot;PIN #&quot; for this event is: 306-257.  According to the COE tag, this piece of equipment is a low priority and not scheduled to have the work completed until May of 2021."/>
        <s v="Capacitor bank TV242 exploded due to unknown cause and ignited a small less than one meter fire that looks to be held to PG&amp;E assets. 4/27/21 followed  up again with troubleman"/>
        <s v="Other fire, not attributable to PG&amp;E assets. A distribution pole was burnt and needs to be replaced. Troubleman confirmed this was third party who were burning vegetation and the fire got away from them."/>
        <s v="An SP transformer failed due to overload, resulting in a small electrical socket and power strip fire inside the customers home. The ensuing fire was less than one meter in size. AGFC updates on 5/14/2021: Small fire occurred inside customer home due to customer electrical equipment failure. The custoemrs breaker failed to operate which resulted in an small power strip to ignite. This ignition was found not to be attributable to P&amp;E assets. This information is preliminary."/>
        <s v="Third party fire, not attributable to PG&amp;E."/>
        <s v="Fuse broke at cap bank C243 and fell against Kyle energized ground run, resulting in a fire at the base of a Transmission overhead with Distribution underbuilt pole. The ensuing fire was marked as Structure only but FLD remarks say a fence also caught fire. I was unable to get a hold of the troubleman to get additional detail or photos. I located the SAP notification but no photos were attached. leaving this as not reportable until we can confirm fire size.  3/30 photos from tman, and confirmed details of incident as he recalled"/>
        <s v="Structure fire, not attributable to PG&amp;E assets."/>
        <s v="Duplicate of Index # 134. Structure fire, not attributable to PG&amp;E assets."/>
        <s v="Duplicate of index #131. BLOWN TRANSFORMER. FIRE ON POLE. REQ ETA, PWR-IFIRE DEPT ONSITE, LINES DOWN, POLE SNAPPED, TRANSFORM ER ON GROUND, ETA"/>
        <s v="Initial EIR: EI210212A - Vacaville - Property Damage - Summary:: On February 12, 2021 at approximately 1420 hours at PG&amp;Es Vaca Dixon Substation, located in Vacaville, Transformer Bank #11-500/230kV was forced out of service due to a fire on tertiary reactor 1301. The fire was contained to the reactor bay and did not propagate beyond the substation perimeter. No fire agency was requested for response and no customers were impacted as a result of this event. At approximately 1425 hours on February 12, 2021, Vaca Dixon Substation Circuit Breaker (CB) 1301 and tertiary reactor 1301 were forced out of service for the crew to inspect damage sustained to the reactor. At approximately 1440 hours on the same day, Vaca Dixon Substation Transformer Bank #11 was returned to service. PG&amp;E is reporting this event under the property damage criteria, as the damage to tertiary reactor 1301 exceeds the $50,000 threshold attributable to PG&amp;E owned electrical facilities. This information is preliminary.  Preliminary notes AGFC - A shunt reactor on CB 1103 failed at the VACA DIXON 500 kV Sustation resulting in an ignition. The ensuing fire was limited to PG&amp;E assets. Notifiation 120538339 states all three reactors will need to be replaced. Katie sent over CAP # 120532822."/>
        <s v="Pole top burnt off below the transformer; The ensuing fire was limited to PG&amp;E assets. OIS: 1253457; ILIS: 21-0024829; FOID: T005215417, T005215419; EC Tag: 120529596; PM: 35232385; Circuit ID: 103441102, SAP ID: 101492156; Equipment: Pole, Crossarm, Transformer, Cutouts, Lightning Arrestors, Ground Assembly, Guy"/>
        <s v="Structure fire, not attributable to PG&amp;E. "/>
        <s v="No fire occurred. The troubleman only reconnected power to the structure due to a fire that occurred back in november. The troubleman stated the fire from november did not appear to be attributable to PG&amp;E as the service drop was still connected and the fire appeared to be internal. PG&amp;E only booted the meter when the previous fire occurred. "/>
        <s v="Other fire, not attributable to PG&amp;E. Homeless started fire that damaged PG&amp;E and AT&amp;T equipment."/>
        <s v="4/0 AWAC secondary melted and caught fire. The ensuing fire was limited to PG&amp;E assets and was extinguished by the employee. 50 KVA TX needs to be re bussed as well."/>
        <s v="A transformer failure occurred due to unknown cause and resulted in a small fire less than one meter size. Troubleman notes say the fire was limited to PG&amp;E assets. Check is a line to ground fault occurred."/>
        <s v="Structure fire, not attributable to PG&amp;E. FD told tman that it looks like a rat ate through wiring."/>
        <s v="Structure fire, not attributable to PG&amp;E assets. "/>
        <s v="Transmission overhead head with Distribution underbuild pole broke at the base due to a third party vehicle contact. A small brush fire ignited from the distribution line falling to ground. The ensuing fire was 3 meters - 0.25 acre in size. CAP#120505794; 3/25 - No photos found in preliminary search and marked in column AB."/>
        <s v="[Pictures Requested of Tman on 03/12/2021: See Email Request in Picture Sub-Folder]; A tree branch fell onto overhead circuit resulting in a small less than one meter fire. No reports of any wires down on ground. OIS: 1250289; FOID: T005211607; Circuit ID: 083692104; SAP ID: 101689262"/>
        <s v="Other fire, not attributable to PG&amp;E assets. Thrid party vandalisim cut into glassed over meter and connected their own wiring which caused the ignition, per fire agency."/>
        <s v="A capacitor bank failure occurred resulting in a small ignition that was limited to PG&amp;E assets. The troubleman reports the cap bank had two blown fuses and burned open ground that caused the pole fire at C4642. Tman reports fuses blown are part 63 fuses."/>
        <s v="A pole fire occurred on the Middle Fork #1 60kV Transmission Line. Spoke to the responding troubleman and he stated the cause of the ignition is likely attributable to tracking from the insulator and snow. He also reported the line down betweek 0/17 &amp; 0/18 did not result in an ignition. The ensuing fire was limited to PG&amp;E assets and was selgf extingusihed. "/>
        <s v="Structure fire, not attributable to PG&amp;E. Service drop and meter removed by troubleman."/>
        <s v="A streetlight conductor shorted out on chimney cap causing damage to a stove inside the structure and slight arcing burn marks on the cap. The wire was removed from the chimney and power was deenergized at the pole. After getting a copy of the incident from Novato fire  department it was determined there was no ignition. "/>
        <s v="Structure fire, not attributable to PG&amp;E. Troubleman made safe and removed meter."/>
        <s v="FAS states an explosion occurred leading to the pole top shearing off. Does not state cause of explosion or fire that eventually caused pole to shear off. Going to contact Tman for cause. T-man contacted on 4/26/2021 reqarding cause of fire.  "/>
        <s v="No pics as advised by TMan via phone on 03/19/21; On February 3, 2021 at 2016 hours, a PG&amp;E Troubleman patrolled the Stanislaus 1702 17kV Distribution Circuit number 162821702, in the Tier 3 State Responsibility area near 2035 Jerrilyn Drive in Arnold. He went out to investigate the buzzing wire disturbance and the report of a small self-extinguished pole fire contained to the structure. Upon further review, he observed the fuse L5141 arcing. He reclosed it and the arcing stopped and the power was okay. Initial analysis indicates the fuse failed and that there was a heavy snow storm approximately a week prior, which resulted in downed trees and limbs, broken equipment, and excess moisture on the lines. A nearby replacement 15 KVA transformer was installed the same day (Reference EC tag 120483055). All the repairs were completed and the line was returned to service on February 3, 2021. This ignition did not meet the reporting criteria, because it didn't burn material other than PG&amp;E assets and the fire was not greater than one linear meter. This information is preliminary."/>
        <s v="A transmission overhead with Distribution underbuild pole on the TEJON-LEBEC 70kV circuit broke and fell to ground due to third party vehicle contact. The contact from object resulted in a small grass fire just off of I-5. The ensuing fire was 3 meter - 0.25 acre in size. CAP # 000120498482; 3/25 - No photos found in preliminary search and marked in column AB."/>
        <s v="Duplicate of index # 105. Structure fire, not attributable to PG&amp;E. Service disconnect."/>
        <s v="Structure fire, not attributable to PG&amp;E. Service disconnnect."/>
        <s v="Two pot bank pole caught fire at secondary X-arm UAB and tracked to bracket arms. Both TXs NG, 50/10 ODB. Reframe pole and replace bank.  Secondary X-arm is one way DE with #4 str Cu and 4 services.  Primary arm good #6 Sol Cu. Check to see if tracking caused this ignition."/>
        <s v="Structure fire, not attributable to PG&amp;E. Meter was already remotly shut off. Pulled and glassed. House was abandoned."/>
        <s v="Structure fire, not attributable to PG&amp;E. PG&amp;E facilities de-energized at fuse 11716."/>
        <s v="Structure fire, not attributable to PG&amp;E. Service disconnect with no trouble found."/>
        <s v="A camper that was below overhead lines caught fire and was found with lines on top of camper. It's unknown at this time if the line failed and ignited the camper or the camper caught fire first, causing the line to fall. A request for the fire report has been sent to Morgan Hill Fire Department. I was told this could take up to a week or two before a copy of sent over. Incident # SCU890 - Contact Anthony 408-842-3713. 408-779-2121 Santa Clara County Cal Fire. 3/18/21 cfmd - EC OH Tag written notes : repaired 1 span of wire (PM#44640533)(Equipment ID#100611717) 3/25, per Pam at CALFire, complete form, return and she will check to see if the fire report is complete,  3/30 pics from Phil added to the folder"/>
        <s v="L7SF: 1004 EUNICE CRT in Woodland; fire happened; CHANCE CLAMP FAILING ON OVER ARM JUMPER AT SLACK SPAN; cause listed as equipment failure in SAP doc"/>
        <s v="3/12 Tman; Fire at the pole, repaired burned service"/>
        <s v="Garage fire not attributable to PG&amp;E."/>
        <s v="Tree grew into service causing the neutral to break from the customers house resulting in the cable line to become energized and igniting a small section of the structure. The ensuing fire was 1 meter - &lt; 3 meters in size. Thursday, March 25, 2021; 3/25 KRJ7- added photo at column AB based upon preliminary photos. photo added to sharepoint. update column AB &amp; sharepoint if needed. OIS: 1242781; FOID: T005202708; EC: 120481208; Circuit ID: 043281103, SAP ID: 102276675"/>
        <s v="Structure fire, not attributable to PG&amp;E. Looks to be vandalisim or homeless. Service had been de energized on 1/14/2021 for a previous fire that occurred in an outbuilding. "/>
        <s v="Duplicate of index 1660 from 2020 Ignition Tracker. Structure fire that occurred in 2020. Ignition was not attributable to PG&amp;e."/>
        <s v="Vegetation contact with overhead primary circuit resulted in a wire down incident and ignited a small vegetation fire less than one meter in size. "/>
        <s v="Fire not attributable to PG&amp;E. Water in customer panel caused ignition. "/>
        <s v="Fire not attributable to PG&amp;E. Fire in customers panel."/>
        <s v="Structure fire occurred in West Sacarment on January 28, 2021. unable to determine from preliminary investigation if the ignition was attributable to PG&amp;E assets. I've reached out to the troubleman and Fire Department on February 2, 2020 and have left both a voicemail. I will update reviewer notes as soon as I obtiain more information from both sources. Tman FLD remarks: Arrived to FD putting out fire to building. 1 of 3 blown at transformer with hot secondary on ground. Deenergized transformer and cut secondary jumpers going to damaged pole. Reenergized transformer and power ok."/>
        <s v="transformer on fire "/>
        <s v="[Requested Wind Details on 03/29/2021]; Uploaded Pics on 03/29/2021; 1600 AETNA SPRINGS RD / 1251 Aetna springs rd in Pope Valley; pole on fire on road; conductor fell of insulator and burnt the crossarm; OIS: 1238269; FOID: T005193445; ILIS: 21-0017075; EC Tag (Pkg 18): 120472570; PM: 35227572; Circuit ID: 043432104, SAP ID: 102251160"/>
        <s v="Pole failed and fell to ground resulting in a spot fire. Cause of the pole failure is unknown at this time. 3/8 Per the Tman, the wind was very, very bad. When asked,  he didn’t know what caused the pole to fail, he got there after they burned down.  The first reports were, there was high wind and reports of the wires arcing and sparking. When he got there everything was all burned down and He assumed somebody saw arching, or the wires slapping together and ultimately catching the pole on fire and burning down.  That is the only thing he could think of. 3/10 Fire Report Requested from Kern County website"/>
        <s v="Tman, fire cause, size"/>
        <s v="A center phase transmission overhead conductor failed due to broken spacer and high winds causing lines to come together. The conductor fell to ground and ignited a small section of grass. The ensuing fire was 1 meter- &lt; 3 meters in size. 3/25 - No photos found in preliminary search and marked in column AB. TOTL: T21-004143; LC: 120470617, 120471016 (Follow-up Request Sent via email); PM Order: 44636464; Circuit: Kern-Kern Front 115kV; SAP Eqp: 40807557"/>
        <s v="A pole fire occurred, causing the pole top just below the crossarm to burn off. The ensuing fire was limited to PG&amp;E assets. This ignition looks to be attributable to tracking from contaminated insulator."/>
        <s v="A tree branch fell onto primary overhead circuit casuing a wires down incident which ignited a small portion of the branch. The ensuing fire was 1 meter - &lt; 3 meters in size."/>
        <s v="A tree limb was found between Transmission and Distribution conductors. The tree limb received slight burn marks that don't appear to be greater than one meter in size. No reports of damage to conductors. "/>
        <s v="Pole fire occurred possibly due to secondary lines getting together and creating sparks. OIS FAS Crew Comments: Secondary wires sparking. Installed spreader brackets and made it safe. The ensuing fire was limited to PG&amp;E assets. No phots or any other info was provided."/>
        <s v="Tree fell across both phases of primary line causing a wires down incident and igniting a small portion of the tree. The ensuing fire was less than one meter in size. Facility impacted notes: smoldering in tree. 3/30 added pics from Troubleman, confirmed details from the incident"/>
        <s v="Tree grew into secondary line causing lines to get together and igniting a small fire. The ensuing fire was 1 meter - &lt; 3 meters in size. Facility impacted notes: Childrens playhouse in customer backyard. 3/25 - No photos found in preliminary search and marked in column AB; Veg records added on 02/25/2021. OIS: 1226815; ILIS: 21-0014826; FOID: T005185080 (C3H1), T005185189 (AXRR), T005185197 (H1MC); EC: 120466596; PM: 35227560; Circuit ID: 014722109, SAP ID: 100949539"/>
        <s v="Troubleman field remarks state no fire occurred during this incident. FLD remarks: Secondary Burnout - Fire Size comments: No fire."/>
        <s v="Tree fell onto overhead primary circuit resulting in wires down in multiple locations and causing an ignition. The ensuing fire was 1 meter - &lt; 3 meters in size; OIS: 1226143; ILIS: 21-0014706; FOID: T005184602, T005184521, T005184507 (Cxl); EC: 120466366; PM: 35227063; Circuit ID: 192231101, SAP ID: 100976039"/>
        <s v="pole burnt off at TX level"/>
        <s v="Initial EIR: EI210125A - Fremont - Fatality Summary: On January 25, 2021, at approximately 1730 hours, PG&amp;E received a report of a fire and a deceased person near Coronado Drive and San Juan Avenue in the city of Fremont. PG&amp;E dispatched a Troubleman, who observed wires down in the area of the fire and the deceased person. PG&amp;E is reporting this incident under the fatality criteria. This information is preliminary."/>
        <s v="Duplicate of index 79. Structure fire not attributable to PG&amp;E."/>
        <s v="Structure fire not attributable to PG&amp;E."/>
        <s v="Third party vehicle made contact with distribution pole causing it to fail at ground level. The ensuing fire was limited to PG&amp;E assets. PG&amp;E pole, conductor, insulator, crossarm and cutouts were all damaged due to the pole fire. "/>
        <s v="A tree grew into overhead secondary line causing arcing that ignited a small fence fire. The ensuing fire was 1 meter - 3 meters in size. Troubleman was unsure of who suppressed the fire. OIS: 1221713, 1221984; ILIS: 21-0013326; FOID: T005179969; EC: 120459389; PM: 44627315; Circuit ID: 083371113, SAP Eqp: 100523347"/>
        <s v="A pole and crossarm burnt due to tracking caused by contamination. The ensuing fire was limited to PG&amp;E assets. "/>
        <s v="Palm frond got into line and burnt; OIS: 1221237; ILIS: 21-0012824; FOID: T005179238 - B4BZ - Bryce Baker (209) 617-0944 &gt; No photos &amp; no recall of fire dept; Circuit ID: 253951105, SAP ID: 100250740"/>
        <s v="A tree fell onto overhead primary lines causing and wires down incident that ignited surrounding vegetation and burned on pole. The ensuing fire was 0.25 - 10 acres in size. OIS: 1220583, 1225213, 7596964: FOID: T005178738; ILIS: 21-0009474.45(45 outages); EC: 120457489; PM: 35226265; Circuit ID: 254452101, SAP ID: 101078986; Eqp: Pole, Crossarm, Conductor, Insulator"/>
        <s v="Pole fire, tree wire clamp burnt; OIS: 1219149; ILIS: 21-0011734; FOID: T005176374; Lan ID: MALA (Michael La Fon); EC: 120451649, 120451994 (Cxl); PM: 44627315; Circuit ID: 083481108, SAP ID: 100531789, 100531792"/>
        <s v="Report states tree fell into overhead line. Fire tab not filled out and no evidence attributing Manzanita fire to PG&amp;E at this time. Will continue to monitor this incident and provide any updates. ILI21-0009888 shows cause of this outage was a tree branch falling onto overhead line. OIS 1213243 Doesn't provide much information in FAS and I was unable to find a corrective tag in SAP. Tired to contact the troubleman to see if an ignition occurred from the line down, but was unable to reach him. 3/3/21 LWOT for Tman to call back"/>
        <s v="Duplicate of index 68. Structure fire, not attributable to PG&amp;E."/>
        <s v="[Complete, but changed to In-Progress (Per Nick's email recommendation) upon receipt and review of the Fire Report]; 04/15/21 TLAL: Need to Do 2nd Fire Report Request on 07/15/2021 - Reference # R000857-041321 was denied, due to an ongoing investigation; A tree fell and brought down 3 phases, 2 spans of overhead primary conductors, resulting in an ignition. The ensuing fire was 10 - 100 acres in size. OIS: 1218726; ILIS: 21-0011482; FOID: T005175401; EC: 120450770, 120450912, 120450777; Circuit ID: 082841102, SAP ID: 101672992, 101804418, 101672992; Eqp: Wood Pole, Conductor OH, Crossarms, Downguy, Transformer, Fault Tamer Cutouts"/>
        <s v="Structure fire, does not look to be attributable to PG&amp;E, but will need to fire report to confirm. Cause of ignition is unknown at this time."/>
        <s v="[Veg Record Rqtd on 03/26/21: S3CV will go out on 03/29/21] Tree fell on TX causing fire; OIS: 1217808; FOID: T005173574 (AXHV-Arturo Hernandez), T005173702 (KJH8-Kyle Hatfield), T005177409 (JRED-Jon Elam); ILIS: -None-; EC-UGE: 120459152; PM: 35226803; Division: Yosemite; County: Madera; Circuit ID: 254421103, SAP ID: 107045985"/>
        <s v="A piece of a Ponderosa Pine tree broke off about 25' above ground during high wind storm and fell into overhead primary circuit, causing a wire down incident and ignition a 30' x 40' fire. No damage to any property. OIS: 1214282; ILIS: 21-0010173; FOID: T005170275, T005173303, T005175734, T005176170, T005176583, T005176584; EC: 120454231; PM: 35226265; Circuit ID: 252192105; SAP ID: 101075867; Eqp: Pole, Conductors; County: Mariposa; Zone: 8"/>
        <s v="Line side spar of co-dominate Ponderosa Pine failed and fell through primary conductors bringing 3 of 3 phases to the ground and started a 3 acre fire."/>
        <s v="Ponderosa Pine 25' from conductors failed 30' up trunk during high winds and fell onto conductors, causing a small 2' x 2' fire and an outage. There was evidence of western gall at spot of failure, no evidence of decline was present. OIS: TR6859358, 1213869, 6859358; FOID: T005169658, T005169653; ILIS: 21-0010110; EC: 120444808, 120444818; PM: 35226523, 44629093; Circuit ID: 152481103, SAP ID: 103994941; Conductors, Crossarm, Cutout, Insulator"/>
        <s v="Pictures &amp; Cal Fire Fire Investigation Report # R000643-031121 Uploaded into sub-folders on 03/23/2021; FAS tag reports tree fell and brought down 3 phases of primary overhead conductors. Fire tab was not filled out; OIS: 1216478, 1213169, 1214406, 1216120, 1217643, 1217506, 1213469, 1219871, 1213974, 1217981; ILIS: 21-0009878.1; FOID: T005169315, T005169368, T005169509, T005169510, T005169654, T005169956, T005169741, T005169762, T005169897, T005169912, T005170114, T005170492, T005170493, T005170631, T005170632, T005170728, T005170771, T005171251, T005176767, T005171883, T005171712, T005171713, T005171860, T005171861, T005171953; EC: 120446459, 120448744, 120452557, 120452559; PM: 35226566; Circuit ID: 152762101, SAP ID: 101401109, 101420063, 101419209, 101407409, 101419660; Eqp: Conductor, Crossarms, Ties, Sleeves; TMEN: WXDN, M2C0, MMD8, SGMJ"/>
        <s v="[Pictures Requested of Tmen on 03/16/2021: See Email Request in Pictures Sub-Folder] Wires down likely due to high winds resulted in an ignition. The ensuing fire is reported to be 10' x 10' smoldering spot fire near residence. OIS: 1213779, 1219405; ILIS: 21-0010069; FOID: T005169623, T005169624, T005169730, T005169742, T005171884, T005172954, T005174832, T005175121, T005175518, T005175122, T005176471, T005176753, T005176866, T005177205; TMAN: LXZ2 (Louie), J1GO (Jonathan), SLBI (Steven), SSBB (Sorrel); EC: 120452094; PM: 35226315; Circuit ID: 082021107, SAP ID: 100525972; 3/25 - No photos found in preliminary search and marked in column AB."/>
        <s v="A tree branch fell onto primary overhead lines damaging both the primary conductors and crossarm. The ensuing fire was 1 meter - 3 meters in size. Veg Records Copied: 02/25/21; OIS: 1213868; ILIS: 21-0009979.2(2 outages); FOID: T005175771, T005169746, T005169626, T005169625; EC: 120450949, 120450969, 120450857, 120451242; PM: 44628073, 35226526; Circuit ID: 163692102, SAP ID: 103135346, 103135245, 103366411, 103366412; Eqp: Conductor, Insulators, Crossarms"/>
        <s v="Tree branches fell onto overhead circuit, resulting in an ignition. The ensuing fire was 3 meters - 0.25 acres in size. Veg Records Added 02/25/21. OIS: 1214870; ILIS: 21-0011245; FOID: T005173955, T005170729; EC: 120448013, 120451224, 120448644; PM: 44627304; Circuit ID: 083252106, SAP ID: 101688273, 101796278"/>
        <s v="Service going from front of customers home rubbed against a vent on the roof causing the structure to ignite. The ensuing fire was greater than one meter.  3/25 KRJ7- added photo at column AB based upon preliminary photos. photo added to sharepoint. update column AB &amp; sharepoint if needed. 4/20/21  Info cnfmd w tman"/>
        <s v="A pole fire occurred due to a crossarm that was found broken with conductor hanging from loose insulator. Cause of this failure is unknown at this time. The ensuing fire was limited to PG&amp;E assets.   3/30 photos from tman - few more details  "/>
        <s v="Two poles broke near the base and brought down all three phases of primary overhead conductors to ground, resulting in an ignition. The ensuing fire was 10-100 acres in size. Note: This is a 400' span of 3/0 primary. 3/25 KRJ7- added photo at column AB based upon preliminary photos. photo added to sharepoint. update column AB &amp; sharepoint if needed."/>
        <s v="Initial EIR: EI210119B - Aptos - Media Summary: On January 19, 2021, PG&amp;E observed wires down near Freedom Blvd, north of Pleasant Valley Road in Aptos. The wires down were in the area of the Freedom Fire which started earlier in the day and as reported by CAL FIRE was approximately 40 acres and has been fully contained.  PG&amp;E later became aware that CAL FIRE was investigating the wires down as a potential origin of the Freedom Fire. PG&amp;E is reporting this incident under the Media CPUC incident reporting criteria due to public attention into the Freedom Fire. PG&amp;E is not aware of any injuries, fatalities, or property damage exceeding $50,000 related to the Freedom Fire. This information is preliminary. A tree fell through overhead primary lines, resulting in wires down and an ignition. The ensuing fire was 10 - 100 acres in size. EII LEAD: LOGAN MONROE, fire report requested by Logan "/>
        <s v="Wire slapping into Transmission span guy due to high winds, sparked a small grass fire. The ensuing fire was 3 meters - 0.25 acres in size. OIS: 1216619; ILIS: 21-0010656; FOID: T005171887(JHM4), T005171925 (JJL1); Circuit ID: 183052111, SAP ID: 101901118, 101901117"/>
        <s v="A tree fell through all three phases of overhead primary conductors, resulting in wires down and an ignition. The ensuing fire was 0.25 - 10 acres in size."/>
        <s v="Emailed TMAN a request for pictures on 4/8/21 (1st Req) and 4/9/21 (2nd Req); A tree grew into overhead circuit resulting in wire down and an ignition. The ensuing fire was 1 meter - &lt; 3 meters in size. OIS: 1216260; ILIS: 21-0010681; FOID: T005171676 (D1C3); EC: 120446384; PM: 35225998; Circuit ID: 024040403, SAP ID: 100307931; CGC: 314719339093"/>
        <s v="A tree branch fell onto overhead primary lines, resulting in an ignition. The ensuing fire was 3 meters - 0.25 acres in size. OIS: 1215446; ILIS: 21-0010318; FOID: T005171266; EC: 120445528; PM: 44627304; Circuit ID: 083622103, SAP ID: 101678843; Eqp: Conductor, Transformer, Cutout"/>
        <s v="A center phase overhead primary conductor was found down by responding troubleman. The downed conductor resulted in an ignition. The ensuing fire was 0.25 - 10 acres in size. OIS: 1214847; ILIS: 21-0009491.1(3 outages); FOID: T005171086; EC: 120445439; PM: 352262158; Circuit ID: 254061103, SAP ID: 100775250"/>
        <s v="A wire down incident occurred due to a tree branch falling onto overhead line. The ensuing fire was 1 meter - 3 meters in size. Veg Records Copied: 02/25/21; OIS: 1215180, 1217053; ILIS:  21-0010839, 21-0010358; FOID: T005170618 (H1MC), T005172417, T005172419, T005172756; Field Remarks: &quot;WIRE DOWN CAUSED BY BROKEN LIMB, POWER OUT UNTIL REPAIRED&quot;; EC: 120445476, 120446903; PM: 44627088, 35226287; Circuit ID: 014351107, SAP ID: 100948281"/>
        <s v="[No pics available - See Picture Sub-Folder for TMan Reply] Tree fell onto overhead circuit, resulting in a wires down incident and an ignition. A pole and multiple crossarms were also damaged during this incident. The ensuing fire was 3 meters - 0.25 acre in size. OIS: 1214789; FOID: T005170421, T005170410, T005170101; ILIS: 21-0010191; EC: 120445036; PM: 35226307; Circuit ID: 083622105, SAP ID: 103128104; Pole, Crossarm, Conductor, Switch "/>
        <s v="A tree fell into overhead secondary lines causing them to fall and energize the communication line. A structure fire occurred as a result of the energized communication line. Veg records copied on 02/26/21. OIS: 1214558; FOID: T005170218 (DMWH), T005170087 (Phil Wasson-PWW6 -Pics), T005170016 (Cxl); EC: 120444943, 120444912; PM: 35226287; Circuit ID: 014091105, SAP ID: 100900184, 100900164; Eqp: Conductors, Transformer; Pole Number in Picture: 110132133 / SAP ID: 100900184"/>
        <s v="Structure fire, unsure if this incident is attributable to PG&amp;E assets. Field remarks states the FD was gone upon arrival and inspection of transformer appear okay. Unable to contact FD or Troubleman on 1/19/2021. Will try again tomorrow morning. 3/25 - No photos found in preliminary search and marked in column AB. 4/15 4/15  per Troubleman, PXAG, the fire department had already left the scene when he arrived.  There was no tag for this incident.  The outage was intermitent. It was dark during this incident, no photos. Waiting for fire report from Richmond PD"/>
        <s v="Primary wire down incident resulting in an ignition. The ensuing fire was less than one meter in size."/>
        <s v="A tree failed and brought down three spans of overhead primary lines, resulting in an ignition. The ensuing fire was 3 meters - 0.25 acres in size. Veg Records Copied: 02/25/21; OIS: 1213875, TR6858761; ILIS: 21-0009998; FOID: T005169559, T005169561, T005169600, T005169609, T005169610, T005169614, T005169619, T005169845, T005170458, T005171099, T005171991,T005172931, T005173172; EC: 120448036, 120448037, 120445928; PM Order: 35226315, 35226317; Circuit ID: 083481110, SAP ID: 100539676, 100539680; Conductor, Comp Arm, Pole Frame"/>
        <s v="High winds caused tree branches to fall into single phase primary line, resulting in an ignition. The ensuing fire was 3 meters - 0.25 acres in size. OIS: 1213589; FOID: T005169539, T005169582, T005169587, T005177787; ILIS: 21-0009947.1; EC: 120444794, 120457051, 120454796; PM: 35226307, 44627304; Circuit ID: 083622106, SAP ID: 101679135, 101680331, 101799617"/>
        <s v="Initial EIR: EI210118A - Geyserville - Media Summary: On January 18, 2021 at approximately 2330 hours, PG&amp;E observed wires down near Geyser Resort Road, east of Geysers Road in Geyserville. The wire down was in the area of the Old Fire, which started at approximately 2130 hours and as reported by CAL FIRE was approximately 2 acres and has been fully contained. PG&amp;E became aware that CAL FIRE was investigating the wires down in relation to the Old Fire when CAL FIRE investigators requested PG&amp;Es assistance in collecting portions of the downed wires into evidence. CAL FIRE collected the wires on January 20, 2021. PG&amp;E is reporting this incident under the Media CPUC incident reporting criteria due to public attention into the Old Fire. PG&amp;E is not aware of any injuries, fatalities, or property damage exceeding $50,000 related to the Old Fire. This information is preliminary. A tline conductor failure occurred on the Geysers#3-Cloverdale 115kV line, resulting in an ignition. The ensuing fire was greater than one meter. Cal Fire was on scene to supress the fire. EOC preliminary: On 01/18/21 at 2130 hours, a transmission conductor(s) on the Geysers #3 - Cloverdale 115kV Circuit opened/relayed and locked out. Responding PG&amp;E personnel determined a downed T-Line conductor was found located between T-Line structures 000/002 and 000/003. Switching was conducted in order to isolate the trouble &amp; faciliate repairs.  There are currently no reports of property damage/injuries/fatalities. No media personnel observed at the scene.  Two local articles (Press Democrat and KSRO) were found on the internet (with photos). The articles state the fire began at 2155 hours on 01/18/21; however the cause of the fire was not specified. Fire appears to be have affected vegetation only at this time. Per TOTL WorkCard_T21-003644, CAL FIRE was on site. Fire approx. 5-10 acres in size. Damages (excluding labor) are expected to be under the 50K threshold (three T-Line Wires). Final WSOC awareness update 1:49 am Status: Fire holding at approx. five acres (estimate down from 10 acres) and staying within its footprint; IC reports fire burning in pockets with no forward progress; crews will remain on-scene through the morning to ensure it is extinguished. Final report, barring significant changes"/>
        <s v="[Veg Pics Only / No TMan Pics Avail- See Picture Sub-Folder for TMan Reply] Palm tree grew into secondary line, resulting in an ignition. The ensuing fire was greater than one meter. OIS: 1213903, 1213902; FOID: T005169494, T005169371, T005169367; ILIS: 21-0009987; EC: 120444778; PM: 44627088; Circuit ID: 012222103; SAP ID: 100952697; Eqp: Conductor, Transformers"/>
        <s v="Pics Uploaded: 03/17/21; A tree branch blew into overhead lines, resulting in an ignition. The ensuing fire was 3 meters - 0.25 acres in size. Veg Records Copied: 02/25/2021; OIS: 1213001; ILIS: 21-0009885; FOID: T005169139; Circuit ID: 082831105; Fuse: 26297; SAP ID: 100557857"/>
        <s v="Storm winds pushed secondary conductors together causing the wires to arc and igniting customers front lawn. The ensuing fire was greater than one meter.  Report from Oakland fire received on 5/20/2021 and added to the file.  "/>
        <s v="[Fire Report Requested: Cal Fire responded to request # R000656-031521 by referring me to The City of Vacaville Fire Dept, to which I emailed on 03/17/21] [Pictures Requested of Tman on 03/15/2021: See Email Request in Pictures Sub-Folder] Overhead conductor failed and fell to ground, resulting in an ignition. The ensuing fire was 1 meter - &lt; 3 meters in size. OIS: 1212892; ILIS: 21-0009815; FOID: T005169109, T005169110; EC: 120444143; PM: 35226503; Circuit ID: 063601108, SAP ID: 103829173, 103994413"/>
        <s v="[No pics available - See Picture Sub-Folder for TMan Reply] Tree fell into primary conductor, resulting in wires down and an ignition. The ensuing fire was 3 meters - 0.25 acres.  Troubleman had issues with GPS and was unable to enter fire data on OIS 1212195. He created OIS 1212879 as a duplicate in order to add fire data; Veg Records Copied: 02/25/2021; OIS: 1212195, 1212879; FOID: T005168448, T005168604, X315702580, T005169092; ILIS: 21-0009632.2; EC: 120442905, 120443110, 120443113, PM: 31528401; Circuit ID: 082021106, SAP Pole ID: 100555704, 100519177, 100549424; Eqp: Conductors"/>
        <s v="Duplicate of index 37. Primary overhead conductor failed, resulting in an ignition. The ensuing fire was 3 meters - 0.25 acres in size."/>
        <s v="Primary overhead conductor failed and fell to ground, resulting in an ignition. The ensuing fire was 3 meters - 0.25 acres in size."/>
        <s v="Other fire, not attributable to PG&amp;E."/>
        <s v="Third party vehicle made contact with pole, resulting in a wires down incident. The ensuing fire was 0.25 - 10 acres fire. 3/25 - No photos found in preliminary search and marked in column AB."/>
        <s v="wire down burnt crossarm off"/>
        <s v="Third party structure fire, not attributable to PG&amp;E."/>
        <s v="Vegetation &gt; Tree fell into overhead circuit causing one phase to fall to ground, resulting in an ignition. The ensuing fire was 1 meter - &lt; 3 meters. Cal Fire incident #21-CALU000642; OIS: 1210162; FOID: T005166161; ILIS: 21-0008489; EC: 120428283, PM: 31527247; Veg Records Copied 02/25/21; Circuit ID: 183071101, SAP ID: 101947907; 02/26/2021 TLAL-Completed"/>
        <s v="Duplicate of index 20. Structure fire, not attributable to PG&amp;E."/>
        <s v="A turkey made contact with overhead primary lines, resulting in two phases of wires down and an ignition. The ensuing fire was roughly 4 feet in size. 3/25 - No photos found in preliminary search and marked in column AB. OIS: 1207809; ILIS: 21-0007033; FOID: T005163685 (A2KL-Andrew Kniffen), T005163680 (MHBK), T005163789 (GFD4), T005163677 (Cxl), T005163682 (Cxl); EC: 120416939; PM: 31527282; Circuit ID: 042301101, SAP ID: 102289574"/>
        <s v="A pole fire occurred possibly due to nest contact with PG&amp;E assets. The ensuing fire was less than one meter in size."/>
        <s v="A bird flew into overhead circuit, resulting in an ignition. The ensuing fire was greater than one meter. "/>
        <s v="3/12 Tman; Fire at base of pole, Tman, fire cause.  T-man responded to email on 4/23/2021 stating &quot; I think the house and rear structure aka garage is what started our pole on fire.&quot; "/>
        <s v="Initial EIR: EI210109A - San Francisco - Property Damage - Summary: On February 22, 2021, PG&amp;E received a claim exceeding $50,000 from a third party insuance company alleging PG&amp;E electrical facilities caused a structure fire on January 9, 2021 at Cabrillo Street and 10th Avenue in San Francisco. This incident is being reported under the property damage criteria. There are no known injuries or fatalities and no media was observed.This information is preliminary. "/>
        <s v="Third party structure fire possibly due to unauthorised connection made mid span of service that was cut open at the weatherhead. Field notes mention service was removed from structure and the meter had been removed at an earlier date. Attempted to reach out to responding troubleman for photos and additional detail, but was unable to reach them at this time. 3/25 - No photos found in preliminary search and marked in column AB."/>
        <s v="A grounding wire failure occurred igniting a pole fire and brush pile near the base. Cause of failure is unknown at this time. The ensuing fire was greater than one meter. 3/25 KRJ7- added photo at column AB based upon preliminary photos. photo added to sharepoint. update column AB &amp; sharepoint if needed."/>
        <s v="Duplicate of Index 13. Structure fire, not attributable to PG&amp;E. Grow house overloaded their electrical panel. "/>
        <s v="Structure fire, not attributable to PG&amp;E. Grow house overloaded their electrical panel. "/>
        <s v="Structure fire, not attributable to PG&amp;E. Tman booted meter per SJFD. No problem found."/>
        <s v="Structure fire, not attributable to PG&amp;E. Service disconnect per Cal Fire."/>
        <s v="Structure fire, not attributable to PG&amp;E. Service to the structure was disconnected in December 2016 and no record of customers after that date.  House was vacent and ignition may have been due to squatters. NR210105B can be found in ignition url folder."/>
        <s v="Underground conductor failure resulted in a fire at manhole 1651 and splice box on corner of Mission and Jesse. The ensuing fire was limited to PG&amp;E assets and was self extinguished."/>
        <s v="Third party fire, not attributable to PG&amp;E. Third party set box on fire inside of home. "/>
        <s v="Found customer cutting tree in alley where arcing was suspected. Claimed it never hit lines but they left as soon as possible. Center/South phase contacted each other-CB momentary Columbus 1105. Center/south phases are the lines closest to trees-DO confirmed momentary B and C phase. No damage to lines/power okay. Suspected that tree fell and contacted PGE lines causing CB momentary; OIS: TR6790688, 1204146, 1204209; FOID: T005159831, T005159785, T005159791; ILIS: 21-0004935; Lan ID: SANA; Circuit ID: 253951105"/>
        <s v="Duplicate of index #3. MMY6 - Pole fire burnt pole down to buck arm and started due to tracking."/>
        <s v="Transmission overhead with Distribution underbuild pole caught fire due to lightning strike just above Distribution level crossarm. The ensuing fire was limited to the PG&amp;E pole."/>
        <s v="Tree fell into Transmission line, resutling in a small ignition. The ensuing fire was approximately 4&quot; in size and self extinguished. No damage to conductors or pole. PG&amp;E crew removed the tree with tree saw."/>
        <s v="Tree fell through one phase of overhead primary circuit, resulting in an ignition. The ensuing fire was under one meter in size. Veg Records Copied: 02/25/21; OIS: 1204168; ILIS: 21-0004926; FOID: T005159839, T005159824; EC: 120257102; PM: 44610208, 31526896; Circuit ID: 152691104, SAP ID: 100014857; Eqp: Conductor, Bell, Shoe, Jumper"/>
        <s v="Pole top burnt down to the buck arm and appears the ignition was caused by tracking due to rain. The fire was limited to PG&amp;E assets."/>
        <s v="The igniton was limited to PG&amp;E assets and looks to be attributable to tracking due to light rain mixed with contaminated insulator. The responding troubleman confirmed the ignition was limited to the pole and was likely caused by tracking from the insulator. "/>
        <s v="PIECE OF POLE BROKEN AND BURNT LAYING IN YARD."/>
        <s v=" FD ENROUTE WIRE DOWN AND POLE ON FIRE; cause: overhead - insulator burned/flashed; CREW TO REPLACE BURNT XARM, NO OUTAGE, WIRE FLOATING, COX WAS ONSITE"/>
        <s v="POLE SMOLDERIN/ONFIRE. PLEASE MAKE SAFE ASAP. FD ONSITE/STANDING BY;  fire on pole out at this time will have m&amp;c chk on monday "/>
        <s v="Structure fire, not attributable to PG&amp;E. Small fire at entrance door, not problem found, PG&amp;E ok."/>
        <m/>
        <s v="Bird made contact with line recolser bushings, resulting in an ignition. The ensuing fire was 3 meter - 0.25 acre in size. This information is preliminary." u="1"/>
        <s v="[Veg Report Uploaded &amp; EC Tag Open]; Tree fell into overhead circuit, resulting in a wire down incident and igniting the surrounding vegetation. The ensuing fire was 3 meters - 0.25 acre in size. OIS: 1347080; ILIS: 21-0060573; FOID: T005287575 (A7M1); EC: 121319975; PM: 35249760; CALFIRE INCIDENT #: CACZU002982; Circuit ID: 082841101, SAP ID: 103828577" u="1"/>
        <s v="Oak tree limb broke off and fell into overhead primary circuit, resulting in an igntion. The ensuing fire was 1 meter - &lt; 3 meters in size. This information is preliminary." u="1"/>
        <s v="Overhead service arced due to vines growing into the line. The arc ignited a 0.25 acre to 10 acre fire that was extinguished by Cal Fire. This information is preliminary." u="1"/>
        <s v="Tree fell into overhead circuit resulting in a wires down incident and an ignition. The ensuing fire was 3 meter - 0.25 acre in size. This information is preliminary." u="1"/>
        <s v="Reports of birds nest on overhead transformer that resulted in a pole fire. The pole burnt in half causing the pole, transformer and overhead conductors to fall to ground burning a less than one meter in size veg fire. OIS: 1279629; ILIS: 21-0035703, FOID: T005238040 (DAJL), T005238270 (Cancelled); EC: 120638652, PM: 35237239; Circuit ID: 252171104, SAP ID: 100767088" u="1"/>
        <s v="Responding troubleman found burnt service rides molding with burnt surrounding vegetation. The ensuing fire was 1 meter - &lt; 3 meters in size. Troubleman created corrective tag for damaged assets. This information is preliminary." u="1"/>
        <s v="A birds nest found on an overhead transformer caused the transformer bushings to flash catching the pole on fire and blowing all three fuses. The responding troubleman extinguished the pole fire and created EC notif for damaged assets. The ensuing fire was limited to PG&amp;E assets." u="1"/>
        <s v="Other fire not attributable to PG&amp;E assets. Sargents fire with OIS#1361892 for safety. EOC preliminary notes: On May 30, 2021 at 2156 hours, PG&amp;E received an EIR Hotline voicemail from Ashley Robertson (A6RD), Wildfire Safety Operations Center Supervisor with the Hawk Team, in regard to the Sargents fire. Ashley advised the fire started at approximately 1600 Hours, the OIS-OMT reports the outage start time was 1929 Hours, and the Oilfields 1102 Distribution Circuit number 182391102 was affected. Cal Fire reports the fire location as Wunpost Rd and Sargent Canyon Rd, Northeast of Bradley [Lat/Long 35.9620527061822, -120.873273889138]. The Wildfire SOC indicates the incident location as Dead Mans Gulch Road [Lat/Long 36.013,-120.792]. ILIS shows the equipment address at Lynch Canyon Road (Private Line - Customer Equipment) beyond Fuse 9709. The CAL FIRE San Benito-Monterey Unit and the California Department of Forestry and Fire Protection / CABEU - CDF - San Benito-Monterey Units, responded to the brush and annual grass fire, that is still in progress at this time. As of May 30, 2021 at 2130 hours, the fire is at 250 acres and 10% contained. There are no known reports of property damage expecting to exceed $50,000, significant public attention/media reports, or any injuries/fatalities. This information is preliminary. OIS: 1361892, ILIS: 21-0067860. 5/31/2021 AGFC notes: HAWC ICR #3 says 850 acres This information is preliminary." u="1"/>
        <s v="Failed overhead splice/connector, resulted in an overhead conductor to failed and fall into tree igniting a small fire. The ensuing fire was 3 meter - 0.25 acre in size. This information is preliminary." u="1"/>
        <s v="Tree branch blew into overhead  open wire secondary conductors, resulting in a small ignition less than one meter in size. EOC preliminary: On 5/2/2021, at approximately 7:18 PM, a tree branch was hanging approximately 10' above an open wire racked secondary and as the wind blew, the tree was getting pushed into the wire causing arcing. The troubleman stated he disconnected service at the transformer, cut the branches back, and reconnected the service. He noticed very little, if any bruning on the tree. One customer was affected by the vegetation contact and power was restored at 8:21 PM. There was no fire or police agencies on scene, no media, no injuries or fatalities, and no property damage." u="1"/>
        <s v="Tree fell into overhead circuit, resulting in a wire down incident and igniting the surrounding vegetation. The ensuing fire was 3 meters - 0.25 acre in size. EOC preliminary: on 5/12 at 13:13 the hotline received a call from Jason Powers of the HAWC reporting a wire down and ignition at 1220 Hopkins Gultch Rd in Boulder Creek today at 12:03 on the Big Basin 1101.  I called Jason back at 13:37 and he confirmed that no CPUC reporting criteria had been met.  _x000a_at 13:39 I contacted the t-man on site Tony Manfeda at 559-365-1010 and he said a tree fell into the line and broke a wire and probably arced. It wasn’t clear to him if the wire was live when it hit the ground.  He feels that if the line arced it would have caused a fire due to the dryness of the area.  He confirmed that no CPUC reporting criteria had been met.  The fire was out when he left.  _x000a_Determined non reportable at 13:43 This information is preliminary." u="1"/>
        <s v="A guy wire failed and caused a PG&amp;E pole to break and causing overhead conductors to contact phone lines on the same pole. This energized the phone lines and resulted in a 3 meter - 0.25 acre fire. The ensuing fire was extinguished by Cal Fire. EOC Preliminary: Received VM from Jason Powers w/ HAWC regarding this incident. I called TMan Matt Woodmansee (530) 526-9212 as OIS indicated he was first on scene.  TMan indicated that a guy wire holding a Class 5 Pole broke, causing the pole to break.  The hot conductor did not touch the ground, but it did contact the phone line on the same pole, energizing it, and resulting in an approximate 75’ x 25’ fire.  The fire was extinguished by CAL FIRE.  No injuries or media.  TMan indicated only property damage was to PG&amp;E facilities and is less than $10,000." u="1"/>
        <s v="Tree fell through overhead circuit, resulting in an ignition. The ensuing fire was limited to PG&amp;E assets. This information is preliminary." u="1"/>
        <s v="Transformer failure resulted in an ignition at the base of pole. The ensuing fire appears to be 1 meter - &lt; 3 meters in size. AGFC Notes: Troubleman marked this as less than one meter fire, but photos show the fire was greater than one meter. I've adjusted the fire size. EOC Preliminary: On 5/11 at 08:03 the hotline received a call from the HAWC Eric Sutphin at 415-746-0410 regarding a small fire that ignited tires at the bottom of a pole in Fresno with a first outage of 04:51.  Eric's message indicated that he was not aware of any incidents that matched the CPUC reportable criteria.  Outage report number 21-0059575.At 08:13 I contacted on-site T-man Jeff Cupachino at 550-903-7248 for further information and he confirmed that a transformer blew and caught some tires at the bottom of the pole on fire as well as an old pickup truck.  He confirmed that there were no injuries or fatalities, no damage greater than $50K, but there were several news camaras on site.  The fire was out when I contacted him.  The fire was contained to a small area.  This does not appear to be reportable at this time; however, I will CC claims and marketing and communications on the email. This information is preliminary." u="1"/>
        <s v="Tree branch fell into overhead conductor resulting in a wires down ignition. The ensuing fire was less than one meter in size. This information is preliminary." u="1"/>
        <s v="Third party vehicle made contact with overhead communication lines causing the pole to shake and resulting in a wires down incident. The ensuing fire was 1 meter - 3 meters in size. EOC preliminary: OIS 1343987 ILIS event log 21-0058858  Received a call from the HAWC team to the hotline at 12:37.  Spoke to Jim Bruckbaur at 12:53.  He could not confirm that there was a fire.  Called T-man Milton Luboviski at 13:00 and he confirmed there is a fire.  The fire is maybe 20 foot wide and 200 long.  Fire is out.  Milton confirmed that there were no injuries or fatalities, no property damage greater than $50K, and no media on site.  Determined non-reportable at 21:04  This was a car pole and fire was started by third party. This information is preliminary." u="1"/>
        <s v="Wires down incident due to metallic balloon contact with lines. The wires down incident resulted in an ignition 3 meters - 0.25 acre in size. This information is preliminary." u="1"/>
        <s v="Veg Report Uploaded 05/19: Tree fell through overhead circuit, resulting in an ignition. The ensuing fire was limited to PG&amp;E assets. This information is preliminary." u="1"/>
        <s v="Grass fire ignited due to unknown cause at this time. Troubleman field remarks state a wittness reports the fire started at the pole where an overhead transformer ground was found burnt. The troubleman also mentions that the transformer attached to the pole is idle and high sides are completely removed, transformer found de-energized (Idle). AGFC notes: a follow up with the responding troubleman will be needed and a copy of the fire report to help determine the cause. This information is preliminary. S7RM- On 5/13/2021,  A fire report was requested for this incident however, Fresno FD stated that oncde they received a check payment, they would not send electronically, only a hard copy would be sent.  No fire report yet as of 5/20/2021. Troubleman did respond back on 5/19/2021 and indicated that this ignition was not caused by PG &amp; E equipment.  " u="1"/>
        <s v="Overhead connector burned out, resulting in a small ignition. The fire was originally marked as 1 meter - &lt; 3 meters, but the photos show 3 meters - 0.25 acre. This information is preliminary." u="1"/>
        <s v="Tree grew into overhead secondary circuit, resulting in a wire down and small grass fire. The ensuing fire was less than one meter in size. This information is preliminary." u="1"/>
      </sharedItems>
    </cacheField>
    <cacheField name="Folder URL" numFmtId="0">
      <sharedItems containsBlank="1"/>
    </cacheField>
    <cacheField name="1--" numFmtId="0">
      <sharedItems containsBlank="1"/>
    </cacheField>
    <cacheField name="Error Found" numFmtId="0">
      <sharedItems containsBlank="1"/>
    </cacheField>
    <cacheField name="Error Found By (LAN ID)" numFmtId="0">
      <sharedItems containsBlank="1"/>
    </cacheField>
    <cacheField name="Error Comment" numFmtId="0">
      <sharedItems containsBlank="1"/>
    </cacheField>
    <cacheField name="Date Error Resolved" numFmtId="14">
      <sharedItems containsNonDate="0" containsDate="1" containsString="0" containsBlank="1" minDate="2021-02-26T00:00:00" maxDate="2021-06-01T00:00:00"/>
    </cacheField>
    <cacheField name="PIIR Investigator (Lan ID)" numFmtId="0">
      <sharedItems containsBlank="1"/>
    </cacheField>
    <cacheField name="PIIR Investigation Status" numFmtId="14">
      <sharedItems containsBlank="1" count="6">
        <s v="Not In Scope"/>
        <s v="In Progress"/>
        <s v="Not Assigned"/>
        <s v="Complete"/>
        <m/>
        <s v="Assigned" u="1"/>
      </sharedItems>
    </cacheField>
    <cacheField name="PIIR Est. Completion Date" numFmtId="14">
      <sharedItems containsNonDate="0" containsDate="1" containsString="0" containsBlank="1" minDate="2021-05-21T00:00:00" maxDate="2021-05-29T00:00:00"/>
    </cacheField>
    <cacheField name="PIIR Act. Complete Date" numFmtId="14">
      <sharedItems containsNonDate="0" containsDate="1" containsString="0" containsBlank="1" minDate="2021-05-21T00:00:00" maxDate="2021-05-29T00:00:00"/>
    </cacheField>
    <cacheField name="PIIR Notes" numFmtId="14">
      <sharedItems containsNonDate="0" containsString="0" containsBlank="1"/>
    </cacheField>
    <cacheField name="Fire Incident Report Requested (Y/N)" numFmtId="0">
      <sharedItems containsBlank="1"/>
    </cacheField>
    <cacheField name="Fire Incident Report Date Requested" numFmtId="0">
      <sharedItems containsNonDate="0" containsDate="1" containsString="0" containsBlank="1" minDate="2021-01-01T00:00:00" maxDate="2021-06-02T00:00:00"/>
    </cacheField>
    <cacheField name="Fire Incident Report Date Received" numFmtId="0">
      <sharedItems containsNonDate="0" containsDate="1" containsString="0" containsBlank="1" minDate="2021-04-21T00:00:00" maxDate="2021-05-25T00:00:00"/>
    </cacheField>
    <cacheField name="Fire Agency Contacted" numFmtId="0">
      <sharedItems containsBlank="1"/>
    </cacheField>
    <cacheField name="Fire Agency Contact Information" numFmtId="0">
      <sharedItems containsBlank="1"/>
    </cacheField>
    <cacheField name="Fire Agency Request Notes" numFmtId="0">
      <sharedItems containsBlank="1"/>
    </cacheField>
    <cacheField name="Fire Report Request Escalation" numFmtId="0">
      <sharedItems containsNonDate="0" containsString="0" containsBlank="1"/>
    </cacheField>
    <cacheField name="Troubleman Contacted (Y/N)" numFmtId="0">
      <sharedItems containsBlank="1"/>
    </cacheField>
    <cacheField name="Troubleman Date Contacted" numFmtId="0">
      <sharedItems containsNonDate="0" containsDate="1" containsString="0" containsBlank="1" minDate="2021-04-20T00:00:00" maxDate="2021-06-02T00:00:00"/>
    </cacheField>
    <cacheField name="Troubleman Date Responded" numFmtId="0">
      <sharedItems containsNonDate="0" containsDate="1" containsString="0" containsBlank="1" minDate="2021-04-21T00:00:00" maxDate="2021-05-27T00:00:00"/>
    </cacheField>
    <cacheField name="Troubleman LAN ID" numFmtId="0">
      <sharedItems containsBlank="1"/>
    </cacheField>
    <cacheField name="Troubleman Contact Information" numFmtId="0">
      <sharedItems containsBlank="1" containsMixedTypes="1" containsNumber="1" containsInteger="1" minValue="2097683522" maxValue="2097683522"/>
    </cacheField>
    <cacheField name="Troubleman Contact Notes" numFmtId="0">
      <sharedItems containsBlank="1" longText="1"/>
    </cacheField>
    <cacheField name="Troubleman Escalation" numFmtId="0">
      <sharedItems containsBlank="1"/>
    </cacheField>
    <cacheField name="2--" numFmtId="0">
      <sharedItems containsBlank="1"/>
    </cacheField>
    <cacheField name="Create Date" numFmtId="14">
      <sharedItems containsNonDate="0" containsDate="1" containsString="0" containsBlank="1" minDate="2021-01-01T00:00:00" maxDate="2021-06-02T00:00:00" count="143">
        <d v="2021-06-01T00:00:00"/>
        <d v="2021-05-31T00:00:00"/>
        <d v="2021-05-30T00:00:00"/>
        <d v="2021-05-29T00:00:00"/>
        <d v="2021-05-28T00:00:00"/>
        <d v="2021-05-27T00:00:00"/>
        <d v="2021-05-26T00:00:00"/>
        <d v="2021-05-25T00:00:00"/>
        <d v="2021-05-24T00:00:00"/>
        <d v="2021-05-23T00:00:00"/>
        <d v="2021-05-22T00:00:00"/>
        <d v="2021-05-21T00:00:00"/>
        <d v="2021-05-20T00:00:00"/>
        <d v="2021-05-19T00:00:00"/>
        <d v="2021-05-18T00:00:00"/>
        <d v="2021-05-17T00:00:00"/>
        <d v="2021-05-16T00:00:00"/>
        <d v="2021-05-15T00:00:00"/>
        <d v="2021-05-14T00:00:00"/>
        <d v="2021-05-13T00:00:00"/>
        <d v="2021-05-12T00:00:00"/>
        <d v="2021-05-11T00:00:00"/>
        <d v="2021-05-10T00:00:00"/>
        <d v="2021-05-09T00:00:00"/>
        <d v="2021-05-08T00:00:00"/>
        <d v="2021-05-07T00:00:00"/>
        <d v="2021-05-06T00:00:00"/>
        <d v="2021-05-05T00:00:00"/>
        <d v="2021-05-04T00:00:00"/>
        <d v="2021-05-03T00:00:00"/>
        <d v="2021-05-02T00:00:00"/>
        <d v="2021-05-01T00:00:00"/>
        <d v="2021-04-30T00:00:00"/>
        <d v="2021-04-29T00:00:00"/>
        <d v="2021-04-28T00:00:00"/>
        <d v="2021-04-27T00:00:00"/>
        <d v="2021-04-26T00:00:00"/>
        <d v="2021-04-25T00:00:00"/>
        <d v="2021-04-24T00:00:00"/>
        <d v="2021-04-23T00:00:00"/>
        <d v="2021-04-22T00:00:00"/>
        <d v="2021-04-21T00:00:00"/>
        <d v="2021-04-20T00:00:00"/>
        <d v="2021-04-19T00:00:00"/>
        <d v="2021-04-18T00:00:00"/>
        <d v="2021-04-17T00:00:00"/>
        <d v="2021-04-16T00:00:00"/>
        <d v="2021-04-15T00:00:00"/>
        <d v="2021-04-14T00:00:00"/>
        <d v="2021-04-13T00:00:00"/>
        <d v="2021-04-12T00:00:00"/>
        <d v="2021-04-11T00:00:00"/>
        <d v="2021-04-10T00:00:00"/>
        <d v="2021-04-09T00:00:00"/>
        <d v="2021-04-08T00:00:00"/>
        <d v="2021-04-07T00:00:00"/>
        <d v="2021-04-06T00:00:00"/>
        <d v="2021-04-05T00:00:00"/>
        <d v="2021-04-04T00:00:00"/>
        <d v="2021-04-03T00:00:00"/>
        <d v="2021-04-02T00:00:00"/>
        <d v="2021-04-01T00:00:00"/>
        <d v="2021-03-31T00:00:00"/>
        <d v="2021-03-30T00:00:00"/>
        <d v="2021-03-29T00:00:00"/>
        <d v="2021-03-28T00:00:00"/>
        <d v="2021-03-27T00:00:00"/>
        <d v="2021-03-26T00:00:00"/>
        <d v="2021-03-25T00:00:00"/>
        <d v="2021-03-24T00:00:00"/>
        <d v="2021-03-23T00:00:00"/>
        <d v="2021-03-22T00:00:00"/>
        <d v="2021-03-21T00:00:00"/>
        <d v="2021-03-20T00:00:00"/>
        <d v="2021-03-19T00:00:00"/>
        <d v="2021-03-18T00:00:00"/>
        <d v="2021-03-17T00:00:00"/>
        <d v="2021-03-16T00:00:00"/>
        <d v="2021-03-15T00:00:00"/>
        <d v="2021-03-14T00:00:00"/>
        <d v="2021-03-13T00:00:00"/>
        <d v="2021-03-12T00:00:00"/>
        <d v="2021-03-11T00:00:00"/>
        <d v="2021-03-10T00:00:00"/>
        <d v="2021-03-09T00:00:00"/>
        <d v="2021-03-08T00:00:00"/>
        <d v="2021-03-07T00:00:00"/>
        <d v="2021-03-06T00:00:00"/>
        <d v="2021-03-05T00:00:00"/>
        <d v="2021-03-04T00:00:00"/>
        <d v="2021-03-03T00:00:00"/>
        <d v="2021-03-02T00:00:00"/>
        <d v="2021-03-01T00:00:00"/>
        <d v="2021-02-28T00:00:00"/>
        <d v="2021-02-27T00:00:00"/>
        <d v="2021-02-26T00:00:00"/>
        <d v="2021-02-25T00:00:00"/>
        <d v="2021-02-24T00:00:00"/>
        <d v="2021-02-23T00:00:00"/>
        <d v="2021-02-22T00:00:00"/>
        <d v="2021-02-21T00:00:00"/>
        <d v="2021-02-20T00:00:00"/>
        <d v="2021-02-18T00:00:00"/>
        <d v="2021-02-16T00:00:00"/>
        <d v="2021-02-15T00:00:00"/>
        <d v="2021-02-13T00:00:00"/>
        <d v="2021-02-12T00:00:00"/>
        <d v="2021-02-11T00:00:00"/>
        <d v="2021-02-10T00:00:00"/>
        <d v="2021-02-09T00:00:00"/>
        <d v="2021-02-08T00:00:00"/>
        <d v="2021-02-07T00:00:00"/>
        <d v="2021-02-05T00:00:00"/>
        <d v="2021-02-04T00:00:00"/>
        <d v="2021-02-03T00:00:00"/>
        <d v="2021-02-02T00:00:00"/>
        <d v="2021-01-31T00:00:00"/>
        <d v="2021-01-30T00:00:00"/>
        <d v="2021-01-29T00:00:00"/>
        <d v="2021-01-28T00:00:00"/>
        <d v="2021-01-27T00:00:00"/>
        <d v="2021-01-26T00:00:00"/>
        <d v="2021-01-25T00:00:00"/>
        <d v="2021-01-23T00:00:00"/>
        <d v="2021-01-22T00:00:00"/>
        <d v="2021-01-20T00:00:00"/>
        <d v="2021-01-19T00:00:00"/>
        <d v="2021-01-18T00:00:00"/>
        <d v="2021-01-17T00:00:00"/>
        <d v="2021-01-16T00:00:00"/>
        <d v="2021-01-15T00:00:00"/>
        <d v="2021-01-14T00:00:00"/>
        <d v="2021-01-13T00:00:00"/>
        <d v="2021-01-12T00:00:00"/>
        <d v="2021-01-10T00:00:00"/>
        <d v="2021-01-09T00:00:00"/>
        <d v="2021-01-08T00:00:00"/>
        <d v="2021-01-05T00:00:00"/>
        <d v="2021-01-04T00:00:00"/>
        <d v="2021-01-03T00:00:00"/>
        <d v="2021-01-02T00:00:00"/>
        <d v="2021-01-01T00:00:00"/>
        <m/>
      </sharedItems>
      <fieldGroup par="209" base="32">
        <rangePr groupBy="days" startDate="2021-01-01T00:00:00" endDate="2021-06-02T00:00:00"/>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2/2021"/>
        </groupItems>
      </fieldGroup>
    </cacheField>
    <cacheField name="Create Time" numFmtId="0">
      <sharedItems containsDate="1" containsBlank="1" containsMixedTypes="1" minDate="1899-12-30T00:07:00" maxDate="1899-12-30T23:20:00"/>
    </cacheField>
    <cacheField name="Outage Date" numFmtId="14">
      <sharedItems containsNonDate="0" containsDate="1" containsString="0" containsBlank="1" minDate="2021-01-03T00:00:00" maxDate="2021-06-02T00:00:00"/>
    </cacheField>
    <cacheField name="Outage Time" numFmtId="0">
      <sharedItems containsDate="1" containsBlank="1" containsMixedTypes="1" minDate="1899-12-30T00:02:00" maxDate="1899-12-30T23:55:00"/>
    </cacheField>
    <cacheField name="Data Source" numFmtId="0">
      <sharedItems containsBlank="1"/>
    </cacheField>
    <cacheField name="Missed Ignition" numFmtId="0">
      <sharedItems containsBlank="1"/>
    </cacheField>
    <cacheField name="Duplicate" numFmtId="0">
      <sharedItems containsBlank="1"/>
    </cacheField>
    <cacheField name="OIS Number" numFmtId="0">
      <sharedItems containsBlank="1" containsMixedTypes="1" containsNumber="1" containsInteger="1" minValue="1202794" maxValue="12144621217961"/>
    </cacheField>
    <cacheField name="ILIS Number" numFmtId="0">
      <sharedItems containsBlank="1"/>
    </cacheField>
    <cacheField name="TOTL Number" numFmtId="0">
      <sharedItems containsBlank="1"/>
    </cacheField>
    <cacheField name="Field Order ID Number" numFmtId="0">
      <sharedItems containsBlank="1" containsMixedTypes="1" containsNumber="1" containsInteger="1" minValue="224497" maxValue="9919453487" longText="1"/>
    </cacheField>
    <cacheField name="SAP EC/LC Notification Number" numFmtId="0">
      <sharedItems containsBlank="1" containsMixedTypes="1" containsNumber="1" containsInteger="1" minValue="100060590" maxValue="1.2046551812044701E+26"/>
    </cacheField>
    <cacheField name="Pre-Exisiting EC/LC Notification" numFmtId="0">
      <sharedItems containsBlank="1" containsMixedTypes="1" containsNumber="1" containsInteger="1" minValue="104744338" maxValue="120903240"/>
    </cacheField>
    <cacheField name="EIR Number" numFmtId="0">
      <sharedItems containsBlank="1"/>
    </cacheField>
    <cacheField name="WSD Ignition Photo" numFmtId="0">
      <sharedItems containsBlank="1"/>
    </cacheField>
    <cacheField name="3--" numFmtId="0">
      <sharedItems containsBlank="1"/>
    </cacheField>
    <cacheField name="CPUC Reportable Ignition" numFmtId="0">
      <sharedItems containsBlank="1" count="4">
        <s v="N"/>
        <s v="Unknown"/>
        <s v="Y"/>
        <m/>
      </sharedItems>
    </cacheField>
    <cacheField name="Attributable to PG&amp;E Assets" numFmtId="0">
      <sharedItems containsBlank="1" count="4">
        <s v="Y"/>
        <s v="Unknown"/>
        <s v="N"/>
        <m/>
      </sharedItems>
    </cacheField>
    <cacheField name="Burned Material Other Than PG&amp;E Assets" numFmtId="0">
      <sharedItems containsBlank="1"/>
    </cacheField>
    <cacheField name="Fire Greater Than 1 Linear Meter" numFmtId="0">
      <sharedItems containsBlank="1"/>
    </cacheField>
    <cacheField name="Executive Summary" numFmtId="0">
      <sharedItems containsBlank="1" longText="1"/>
    </cacheField>
    <cacheField name="Ignition Source" numFmtId="0">
      <sharedItems containsBlank="1"/>
    </cacheField>
    <cacheField name="Materials at Origin" numFmtId="0">
      <sharedItems containsBlank="1"/>
    </cacheField>
    <cacheField name="Asset Family - Cause" numFmtId="0">
      <sharedItems containsBlank="1"/>
    </cacheField>
    <cacheField name="Asset Family - Affected" numFmtId="0">
      <sharedItems containsBlank="1"/>
    </cacheField>
    <cacheField name="Fire Size" numFmtId="0">
      <sharedItems containsBlank="1"/>
    </cacheField>
    <cacheField name="Fire Size - Troubleman Comments" numFmtId="0">
      <sharedItems containsBlank="1" containsMixedTypes="1" containsNumber="1" minValue="2.5" maxValue="2.5"/>
    </cacheField>
    <cacheField name="Wildfire Acreage Burned - Final" numFmtId="0">
      <sharedItems containsBlank="1" containsMixedTypes="1" containsNumber="1" minValue="8.0349000000000002E-4" maxValue="549"/>
    </cacheField>
    <cacheField name="Wildfire Structures Destroyed - Final" numFmtId="0">
      <sharedItems containsBlank="1" containsMixedTypes="1" containsNumber="1" containsInteger="1" minValue="1" maxValue="2"/>
    </cacheField>
    <cacheField name="Wildfire Fatalities - Final" numFmtId="0">
      <sharedItems containsBlank="1"/>
    </cacheField>
    <cacheField name="Suspected Initiating Event" numFmtId="0">
      <sharedItems containsBlank="1" count="17">
        <s v="Equipment - PG&amp;E"/>
        <s v="Unknown"/>
        <s v="Vegetation"/>
        <s v="Other Fire: Non-PG&amp;E related"/>
        <s v="Duplicate"/>
        <s v="Contact - Animal - Nest"/>
        <s v="Contact - 3rd Party"/>
        <s v="Contact - Animal - Bird"/>
        <s v="Under Investigation"/>
        <s v="Contact - Animal - Other"/>
        <s v="Unknown - Info N/A"/>
        <s v="Contact - Customer (Equip/Structure/Veg)"/>
        <s v="Equipment - Overloaded"/>
        <s v="No Fire"/>
        <s v="Weather - Lightning"/>
        <s v="Contamination"/>
        <m/>
      </sharedItems>
    </cacheField>
    <cacheField name="Failure Driver" numFmtId="0">
      <sharedItems containsBlank="1" count="6">
        <s v="Contamination"/>
        <m/>
        <s v="Contact from object"/>
        <s v="Vandalism"/>
        <s v="All types of equipment / facility failure"/>
        <s v="Weather"/>
      </sharedItems>
    </cacheField>
    <cacheField name="Failure Sub-Driver" numFmtId="0">
      <sharedItems containsBlank="1" count="30">
        <s v="Tracking"/>
        <m/>
        <s v="Veg. contact"/>
        <s v="Conductor failure-all"/>
        <s v="Splice/Clamp/Connector"/>
        <s v="Nest Contact"/>
        <s v="Pole failure"/>
        <s v="Equipment failure - Other"/>
        <s v="Contact from Object - Other"/>
        <s v="Animal contact"/>
        <s v="Riser Failure"/>
        <s v="Balloon contact"/>
        <s v="Vehicle contact"/>
        <s v="Fuse failure - all"/>
        <s v="Transformer failure"/>
        <s v="Capacitor bank failure"/>
        <s v="Crossarm failure"/>
        <s v="Vandalism"/>
        <s v="Weather - High Winds"/>
        <s v="Other"/>
        <s v="Underground Splice"/>
        <s v="Fault Tamer Failure"/>
        <s v="Tie wire failure"/>
        <s v="Guy/Span Wire failure"/>
        <s v="Switch failure"/>
        <s v="Airstrike"/>
        <s v="Insulator failure"/>
        <s v="Recloser failure"/>
        <s v="Lightning arrestor failure"/>
        <s v="Weather - Lightning"/>
      </sharedItems>
    </cacheField>
    <cacheField name="Other Companies" numFmtId="0">
      <sharedItems containsBlank="1"/>
    </cacheField>
    <cacheField name="Type Of Construction" numFmtId="0">
      <sharedItems containsBlank="1"/>
    </cacheField>
    <cacheField name="Primary/Secondary" numFmtId="0">
      <sharedItems containsBlank="1"/>
    </cacheField>
    <cacheField name="Equipment Type Associated to Ignition" numFmtId="0">
      <sharedItems containsBlank="1"/>
    </cacheField>
    <cacheField name="Damaged Equipment" numFmtId="0">
      <sharedItems containsBlank="1"/>
    </cacheField>
    <cacheField name="Asset Number Associated to Ignition" numFmtId="0">
      <sharedItems containsBlank="1" containsMixedTypes="1" containsNumber="1" containsInteger="1" minValue="13471129" maxValue="516859466120"/>
    </cacheField>
    <cacheField name="4--" numFmtId="0">
      <sharedItems containsBlank="1"/>
    </cacheField>
    <cacheField name="HFTD" numFmtId="0">
      <sharedItems containsBlank="1" count="5">
        <s v="Non-HFTD"/>
        <s v="Tier 2"/>
        <s v="Tier 3"/>
        <s v="Zone 1"/>
        <m/>
      </sharedItems>
    </cacheField>
    <cacheField name="Fire Latitude" numFmtId="0">
      <sharedItems containsBlank="1" containsMixedTypes="1" containsNumber="1" minValue="34.604827999999998" maxValue="41.086655"/>
    </cacheField>
    <cacheField name="Fire Longitude" numFmtId="0">
      <sharedItems containsBlank="1" containsMixedTypes="1" containsNumber="1" minValue="-124.265277" maxValue="-118.8074179462"/>
    </cacheField>
    <cacheField name="County" numFmtId="0">
      <sharedItems containsBlank="1"/>
    </cacheField>
    <cacheField name="Circuit" numFmtId="0">
      <sharedItems containsBlank="1" count="558">
        <s v="EL CERRITO G 1112"/>
        <s v="VACAVILLE 1106"/>
        <s v="TIVY VALLEY 1107 "/>
        <s v="ANDERSON 1101 "/>
        <s v="TASSAJARA 2109 "/>
        <s v="OILFIELDS 1102"/>
        <s v="LINCOLN 1104"/>
        <s v="ATWATER 1104"/>
        <s v="SANTA RITA 1105 "/>
        <s v="TAR FLAT 0402"/>
        <s v="COLUMBUS 1103 "/>
        <s v="LLAGAS 2101 "/>
        <s v="HOOPA 1101"/>
        <s v="Tesla-Trust 115kV"/>
        <s v="AUBERRY 1102"/>
        <s v="WOODWARD 2101"/>
        <s v="TULARE LAKE 1108"/>
        <s v="PLEASANT GROVE 2110 "/>
        <s v="HALSEY 1102"/>
        <s v="WEST FRESNO 1101 "/>
        <s v="SF H 1108"/>
        <s v="FORT ORD 2107 "/>
        <s v="CAYETANO 2109 "/>
        <s v="NEWBURG 1132"/>
        <s v="PASO ROBLES 1108"/>
        <s v="GARBERVILLE 1102 "/>
        <s v="MENDOTA 1102 "/>
        <s v="SPENCE 1105"/>
        <s v="SPENCE 1104"/>
        <s v="VOLTA 1101"/>
        <s v="RIPON 1702"/>
        <s v="WYANDOTTE 1110 "/>
        <s v="CORNING 1103"/>
        <s v="HIGHWAY 1105"/>
        <s v="WEST FRESNO 1111"/>
        <s v="ANDERSON 1103 "/>
        <s v="CALIFORNIA AVE 1112 "/>
        <s v="ASHLAN AVE 1109"/>
        <s v="CANAL 1103"/>
        <s v="CUYAMA 2101 "/>
        <s v="CALIFORNIA AVE 1108 "/>
        <s v="STONE 1104"/>
        <s v="OAKLAND D 1112"/>
        <s v="WOODLAND 1102"/>
        <s v="WYANDOTTE 1107"/>
        <s v="MERCED FALLS 1102 "/>
        <s v="SOBRANTE 1102 "/>
        <s v="MC CALL 1105 "/>
        <s v="CRESSEY 2104"/>
        <s v="FITCH MOUNTAIN 1111 "/>
        <s v="BORDEN 1101"/>
        <s v="OLEMA 1101"/>
        <s v="MERCED 1116"/>
        <s v="PARLIER 1104"/>
        <s v="CEDAR CREEK 1101"/>
        <s v="WEST FRESNO 1104 "/>
        <s v="WYANDOTTE 1103 "/>
        <s v="LAS GALLINAS A 1107"/>
        <s v="CAYETANO 2111 "/>
        <s v="ZACA 1102"/>
        <s v="GEYSERVILLE 1101"/>
        <s v="WOODWARD 2101 "/>
        <s v="MC CALL 1106"/>
        <s v="MEADOW LANE 2103 "/>
        <s v="NEWMAN 1106"/>
        <s v="RED BLUFF 1101"/>
        <s v="RED BLUFF 1101 "/>
        <s v="TAFT 1101"/>
        <s v="WOODLAND 1106"/>
        <s v="PITTSBURG-MARTINEZ 115kV"/>
        <s v="BUTTE 1103"/>
        <s v="DAVIS 1107"/>
        <s v="MONROE 2107"/>
        <s v="OLIVEHURST 1105 "/>
        <s v="WHEATLAND 1104 "/>
        <s v="Fulton-Hopland 60kV"/>
        <s v="BONNIE NOOK 1102 "/>
        <s v="OAKLAND J 1112 "/>
        <s v="BANTA 1101"/>
        <s v="CAMDEN 1104"/>
        <s v="MC MULLIN 1106"/>
        <s v="EAST GRAND 1101"/>
        <s v="BAHIA 1101"/>
        <s v="GATES 1105"/>
        <s v="MARIPOSA 2102 "/>
        <s v="DESCHUTES 1104 "/>
        <s v="WILLOW CREEK 1103"/>
        <s v="WILLOW CREEK 1103 "/>
        <s v="CAYETANO 2109"/>
        <s v="DAVIS 1112"/>
        <s v="MADISON 2101"/>
        <s v="Clovis-1102"/>
        <s v="MESA 1103"/>
        <s v="EDES 1103"/>
        <s v="GRANT 1106"/>
        <s v="WHEATLAND 1105"/>
        <s v="WHEATLAND 1105 "/>
        <s v="GRANT 1104"/>
        <s v="EDES 1112"/>
        <s v="CASTRO VALLEY 1105"/>
        <s v="SAN LEANDRO U 1109 "/>
        <s v="OAKLAND J 1106"/>
        <s v="OAKLAND X 1106"/>
        <s v="GRANT 1108"/>
        <s v="GRANT 1105"/>
        <s v="EAST MARYSVILLE 1108"/>
        <s v="EL NIDO 1104"/>
        <s v="KETTLEMAN HILLS 2104 "/>
        <s v="NARROWS 2105"/>
        <s v="STONE 1108 "/>
        <s v="HOLLISTER 2102"/>
        <s v="ORLAND B 1103 "/>
        <s v="CORCORAN 1112 "/>
        <s v="LAKEVILLE 1102 "/>
        <s v="BIG BASIN 1101 "/>
        <s v="SISQUOC 1101"/>
        <s v="EAST NICOLAUS 1102 "/>
        <s v="DIAMOND SPRINGS 1106"/>
        <s v="BELL 1108 "/>
        <s v="RAWSON 1103"/>
        <s v="MENDOTA 1103 "/>
        <s v="BELMONT 1102"/>
        <s v="CABRILLO 1103"/>
        <s v="BAKERSFIELD 1114 "/>
        <s v="EAST MARYSVILLE 1105 "/>
        <s v="PLAINFIELD 1106 "/>
        <s v="EL CAPITAN 1104 "/>
        <s v="SWIFT 2106 "/>
        <s v="SWIFT 2106"/>
        <s v="PARADISE 1105"/>
        <s v="PINE GROVE 1102"/>
        <s v="MADISON 1105"/>
        <s v="ALPAUGH 1106"/>
        <s v="MARYSVILLE 1107 "/>
        <s v="HARTLEY 1101"/>
        <s v="TIDEWATER 2108 "/>
        <s v="VASCO 1102"/>
        <s v="BONNIE NOOK 1101"/>
        <s v="EL PATIO 1112"/>
        <s v="MT EDEN 1102"/>
        <s v="OAKLAND J 1101 "/>
        <s v="BARRY 1103"/>
        <s v="ORINDA 0402"/>
        <s v="EMERALD LAKE 0402 "/>
        <s v="ANITA 1106"/>
        <s v="PLUMAS 2107"/>
        <s v="WILLOW PASS 1101"/>
        <s v="LINCOLN 1105"/>
        <s v="CEDAR CREEK 1101 "/>
        <s v="WESTLEY 1103"/>
        <s v="JESSUP 1102"/>
        <s v="TEJON 1105"/>
        <s v="STONE 1107"/>
        <s v="WEEDPATCH 1101 "/>
        <s v="STOREY 1104"/>
        <s v="BARTON 1105"/>
        <s v="MC CALL 1106 "/>
        <s v="RESERVATION ROAD 1102"/>
        <s v="RESERVATION ROAD 1102 "/>
        <s v="ROSSMOOR 1107 "/>
        <s v="MANCHESTER 1101"/>
        <s v="CANAL 1104"/>
        <s v="DIAMOND SPRINGS 1105"/>
        <s v="ORO LOMA 1115 "/>
        <s v="CONTRA COSTA 2103 "/>
        <s v="BAKERSFIELD 2106 "/>
        <s v="RADUM 1105"/>
        <s v="SUNOL 1101"/>
        <s v="MC MULLIN 1104 "/>
        <s v="HERDLYN 1102"/>
        <s v="OAKLAND K 1104"/>
        <s v="JACOBS CORNER 1101"/>
        <s v="DOLAN ROAD 1101"/>
        <s v="PARADISE 1103"/>
        <s v="LIVINGSTON 1106"/>
        <s v="LIVINGSTON 1106 "/>
        <s v="BELL 1110"/>
        <s v="KIRKER 2107"/>
        <s v="BAKERSFIELD 1115"/>
        <s v="MC CALL 1102"/>
        <s v="OREGON TRAIL 1103 "/>
        <s v="PEABODY 2107"/>
        <s v="CALIFORNIA AVE 1104 "/>
        <s v="CASTRO VALLEY 1102"/>
        <s v="CONTRA COSTA 2109 "/>
        <s v="VIERRA 1707"/>
        <s v="HIGHWAY 1106"/>
        <s v="GUSTINE 1101"/>
        <s v="HONCUT 1101"/>
        <s v="FULTON 1105"/>
        <s v="LOS BANOS-MERCY SPRINGS SW STA-70kV"/>
        <s v="LERDO 1116"/>
        <s v="LOS MOLINOS 1101 "/>
        <s v="MERCED FALLS 1102"/>
        <s v="PEORIA 1705"/>
        <s v="PEABODY 2105"/>
        <s v="CLAYTON 2214 "/>
        <s v="WILSON 1103 "/>
        <s v="STROUD 1104"/>
        <s v="CARBONA 1104 "/>
        <s v="COLUSA 1101"/>
        <s v="PIT NO 1 1101"/>
        <s v="MC CALL 1105"/>
        <s v="MANCHESTER 1110 "/>
        <s v="EL CERRITO G 1102"/>
        <s v="RISING RIVER 1101 "/>
        <s v="HARTER 1106 "/>
        <s v="ANDERSON 1101"/>
        <s v="ROB ROY 2104"/>
        <s v="CHEROKEE 1101"/>
        <s v="TIDEWATER 2106"/>
        <s v="KINGSBURG 1116 "/>
        <s v="WYANDOTTE 1109"/>
        <s v="RED BLUFF 1104"/>
        <s v="MALAGA 1111"/>
        <s v="RINCON 1101"/>
        <s v="KERN OIL 1110"/>
        <s v="LAS POSITAS 2108"/>
        <s v="BOLINAS 1101"/>
        <s v="SMYRNA 1105"/>
        <s v="TUPMAN 1103"/>
        <s v="ORO LOMA 1115"/>
        <s v="GATES 1106"/>
        <s v="HORSESHOE 1104 "/>
        <s v="KINGSBURG 1108"/>
        <s v="CORNING 1101"/>
        <s v="SF L 1103"/>
        <s v="MEADOW LANE 2106 "/>
        <s v="GRAND ISLAND 2223"/>
        <s v="DEER CREEK-DRUM-60kV"/>
        <s v="MENDOTA 1102"/>
        <s v="CARUTHERS 1101 "/>
        <s v="CARQUINEZ 1103 "/>
        <s v="STOCKDALE 2108"/>
        <s v="SARATOGA 1110"/>
        <s v="PLEASANT GROVE 2110"/>
        <s v="BANGOR 1101"/>
        <s v="COTTONWOOD 1101 "/>
        <s v="LOCKEFORD #1 60kV"/>
        <s v="TULARE LAKE 1104"/>
        <s v="STOCKDALE 2110"/>
        <s v="TIVY VALLEY 1106"/>
        <s v="FORT BRAGG A 1102 "/>
        <s v="CHICO B 1105"/>
        <s v="MAGUNDEN 2108 "/>
        <s v="STOCKDALE 2115 "/>
        <s v="DEL MAR 1103"/>
        <s v="BOGUE 1106"/>
        <s v="BIG BEND 1101"/>
        <s v="LOS GATOS 1106 "/>
        <s v="UKIAH 1114"/>
        <s v="AUBURN 1102"/>
        <s v="ASHLAN AVE 1111"/>
        <s v="KEARNEY 1104"/>
        <s v="TUDOR 1101"/>
        <s v="KINGSBURG 1112 "/>
        <s v="MC CALL 1107"/>
        <s v="CORNING 1104"/>
        <s v="LLAGAS 2101"/>
        <s v="WEST SACRAMENTO 1107 "/>
        <s v="KINGSBURG 1111"/>
        <s v="GRAND ISLAND 2227"/>
        <s v="PANAMA 2102"/>
        <s v="WEST FRESNO 1102 "/>
        <s v="TEJON 1102 "/>
        <s v="BRITTON 1106"/>
        <s v="DIXON 1102"/>
        <s v="ATWATER 1102"/>
        <s v="BOGUE 1104"/>
        <s v="MELONES-CURTIS-115kV"/>
        <s v="FORESTHILL 1101 "/>
        <s v="TIDEWATER 2105 "/>
        <s v="SWIFT 2110"/>
        <s v="MERCED 2102"/>
        <s v="LIVINGSTON 1101"/>
        <s v="WYANDOTTE 1109 "/>
        <s v="TEMPLETON 2108"/>
        <s v="NARROWS 2102"/>
        <s v="NARROWS 2102 "/>
        <s v="HIGHLANDS 1102 "/>
        <s v="ELK CREEK 1101"/>
        <s v="DUMBARTON 1106"/>
        <s v="GRASS VALLEY 1101 "/>
        <s v="BRUNSWICK 1110 "/>
        <s v="Gates-Midway 500kv #1"/>
        <s v="COTATI 1105"/>
        <s v="MAXWELL 1102"/>
        <s v="GUSTINE 1102"/>
        <s v="REEDLEY 1101"/>
        <s v="CLARK ROAD 1102"/>
        <s v="EVERGREEN 2102 "/>
        <s v="GREEN VALLEY 2101"/>
        <s v="HICKS 1113"/>
        <s v="MC KEE 1104"/>
        <s v="GLENN 1101"/>
        <s v="BRITTON 1109"/>
        <s v="FORESTHILL 1102"/>
        <s v="MAXWELL 1105"/>
        <s v="SARATOGA 1115 "/>
        <s v="ATWATER 1103"/>
        <s v="ALHAMBRA 1105"/>
        <s v="SONOMA 1102"/>
        <s v="TWISSELMAN 2105"/>
        <s v="VIERRA 1706"/>
        <s v="SAN JOSE B 1105"/>
        <s v="NEWMAN 1105"/>
        <s v="CORDELIA 1104"/>
        <s v="SALINAS 1101"/>
        <s v="KEARNEY 1114"/>
        <s v="PUEBLO 2103"/>
        <s v="FLINT 1101"/>
        <s v="SAN RAMON 2107"/>
        <s v="MENLO 1101"/>
        <s v="SARATOGA 1106"/>
        <s v="TYLER 1104"/>
        <s v="MARYSVILLE 1108"/>
        <s v="HARTER 1105"/>
        <s v="OROVILLE 1101"/>
        <s v="MERCED 1108"/>
        <s v="RESERVATION ROAD 1101"/>
        <s v="MIDDLE FORK-GOLD HILL-230kV"/>
        <s v="MIDDLE RIVER 1101"/>
        <s v="EAST MARYSVILLE 1105 "/>
        <s v="TRACY 1111"/>
        <s v="COALINGA NO 1 1108"/>
        <s v="ATWATER 1105"/>
        <s v="SUISUN 1105"/>
        <s v="CURTIS 1702"/>
        <s v="GREEN VALLEY 2103"/>
        <s v="DEL MONTE 2104"/>
        <s v="NORTECH 2110"/>
        <s v="SALINAS 1104"/>
        <s v="PEORIA FLAT 1705"/>
        <s v="OROVILLE 1101 "/>
        <s v="PAUL SWEET 2103"/>
        <s v="COTTLE 1701"/>
        <s v="ORO FINO 1102"/>
        <s v="SAN LUIS OBISPO 1107"/>
        <s v="ZAMORA 1107"/>
        <s v="WYANDOTTE 1102 "/>
        <s v="DUMBARTON 2111"/>
        <s v="MERCED 2101"/>
        <s v="RIVERBANK 1711"/>
        <s v="MT EDEN 1109"/>
        <s v="LODI 1101"/>
        <s v="ELK 1101"/>
        <s v="DALY CITY 1104"/>
        <s v="BOWLES 1104"/>
        <s v="CORRAL 1101"/>
        <s v="SWIFT 2111"/>
        <s v="COALINGA NO 2 1107"/>
        <s v="STANISLAUS 1701"/>
        <s v="SF X 1111"/>
        <s v="SUISUN 1102"/>
        <s v="DEEPWATER 1107"/>
        <s v="PEORIA 1705 "/>
        <s v="MC KEE 1106 "/>
        <s v="COTATI 1102"/>
        <s v="WEST FRESNO 1109 "/>
        <s v="HARTER 1104"/>
        <s v="TAFT-CUYAMA #2-70kV"/>
        <s v="VALLEJO B 1101 "/>
        <s v="VALLEJO C 0401 "/>
        <s v="GABILAN 1102 "/>
        <s v="ELK 1101 "/>
        <s v="IGNACIO 1101"/>
        <s v="ORO FINO 1102 "/>
        <s v="BUTTE 1107"/>
        <s v="FORT BRAGG A 1101 "/>
        <s v="RIO DELL 1102"/>
        <s v="SAN MIGUEL 1105 "/>
        <s v="WEIMAR 1101"/>
        <s v="ATWATER 1106"/>
        <s v="HALF MOON BAY 1103 "/>
        <s v="CORCORAN 1104"/>
        <s v="STOCKDALE 2115 "/>
        <s v="CARUTHERS 1104 "/>
        <s v="BONNIE NOOK 1102"/>
        <s v="MC MULLIN 1105 "/>
        <s v="COLUMBUS 1104"/>
        <s v="SHAFTER 1112"/>
        <s v="COTTONWOOD 1103 "/>
        <s v="TASSAJARA 2113 "/>
        <s v="SUISUN 1108"/>
        <s v="OAKLAND L 1103"/>
        <s v="DEL MAR 2105"/>
        <s v="DAVIS 1105"/>
        <s v="CASTRO VALLEY 1104"/>
        <s v="STOCKDALE 1105 "/>
        <s v="ROCKLIN 1102"/>
        <s v="BRUNSWICK 1103 "/>
        <s v="SAN JOSE B 1101 "/>
        <s v="MIDWAY 1104 "/>
        <s v="OAKLAND C 1115 "/>
        <s v="JACINTO 1102"/>
        <s v="HORSESHOE 1101"/>
        <s v="LIVINGSTON 1104 "/>
        <s v="SARATOGA 1109"/>
        <s v="POSO MOUNTAIN 2104"/>
        <s v="DESCHUTES 1101 "/>
        <s v="STILLWATER 1101 "/>
        <s v="SAND CREEK 1103"/>
        <s v="POSO MOUNTAIN 2104 "/>
        <s v="SF H 1107"/>
        <s v="DOS PALOS 1101 "/>
        <s v="OAKLAND D 1130 "/>
        <s v="SANTA MARIA 1112 "/>
        <s v="WYANDOTTE 1102 "/>
        <s v="NARROWS 2105 "/>
        <s v="WILLITS 1103"/>
        <s v="SEMITROPIC 1112 "/>
        <s v="LAYTONVILLE 1102"/>
        <s v="SALMON CREEK 1101"/>
        <s v="RIO DELL 1101"/>
        <s v="LARKIN (Y) 1135 "/>
        <s v="ROB ROY 2105"/>
        <s v="WILLIAMS 1102"/>
        <s v="MAGUNDEN 1106 "/>
        <s v="CALISTOGA 1101"/>
        <s v="DAVIS 1104"/>
        <s v="LAMONT 1102"/>
        <s v="PEABODY 2113"/>
        <s v="CARBONA 1101 "/>
        <s v="MIRABEL 1102"/>
        <s v="LARKIN (Y) 1105"/>
        <s v="MANTECA 1702 "/>
        <s v="ATWATER 1107"/>
        <s v="PRUNEDALE 1110 "/>
        <s v="MT EDEN 1104"/>
        <s v="DAVIS 1102"/>
        <s v="POTRERO PP (A) 1110 "/>
        <s v="SALINAS 1105"/>
        <s v="OROVILLE 1101 "/>
        <s v="WYANDOTTE 1106 "/>
        <s v="LIVINGSTON 1105"/>
        <s v="OLIVEHURST 1101 "/>
        <s v="JESSUP 1102 "/>
        <s v="Vaca-Dixon Substation"/>
        <s v="MISSION (X) 1118 "/>
        <s v="KNIGHTS LANDING 1102"/>
        <s v="LUCERNE 1103"/>
        <s v="EDENVALE 1103"/>
        <s v="MADISON 1103"/>
        <s v="TRACY 1107"/>
        <s v="HIGHLANDS 1102"/>
        <s v="LARKIN (Y) 1119 "/>
        <s v="WESTLEY 1101"/>
        <s v="CLIFF DRIVE 0402 "/>
        <s v="STONE 1108"/>
        <s v="MC KEE 1104 "/>
        <s v="LERDO 1110"/>
        <s v="KONOCTI 1108"/>
        <s v="Middle Fork #1 - 60kV"/>
        <s v="SPRING GAP 1702 "/>
        <s v="STAFFORD 1101 "/>
        <s v="MANTECA 1704"/>
        <s v="OAKLAND J 1118"/>
        <s v="STANISLAUS 1702 "/>
        <s v="TEJON-LEBEC - 70kV"/>
        <s v="KONOCTI 1102 "/>
        <s v="VINEYARD 2108 "/>
        <s v="PANORAMA 1102 "/>
        <s v="WOODLAND 1107"/>
        <s v="DEL MONTE 1101"/>
        <s v="HAYWARD O 0401 "/>
        <s v="WILLOWS A 1104 "/>
        <s v="SUISUN 1101"/>
        <s v="EL CAPITAN 1103 "/>
        <s v="LIVE OAK 1101"/>
        <s v="WEST SACRAMENTO 1107"/>
        <s v="PURISIMA 1101 "/>
        <s v="FREMONT 1109"/>
        <s v="WEST SACRAMENTO 1108"/>
        <s v="STOCKDALE 2105"/>
        <s v="SILVERADO 2104 "/>
        <s v="ARVIN 1101"/>
        <s v="NEWHALL 1111"/>
        <s v="KERN - KERN FRONT 115kV"/>
        <s v="BOGUE 1103"/>
        <s v="GIRVAN 1102"/>
        <s v="HUMBOLDT BAY - HUMBOLDT #1 - 60kV"/>
        <s v="CONTRA COSTA 2107 "/>
        <s v="BELLEVUE 2101 "/>
        <s v="DIXON LANDING 2109"/>
        <s v="TRINIDAD 1101"/>
        <s v="DUMBARTON 1102"/>
        <s v="WATSONVILLE 2101 "/>
        <s v="SARATOGA 1113 "/>
        <s v="TRACY 1106"/>
        <s v="COLUMBUS-1105"/>
        <s v="MARIPOSA 2101"/>
        <s v="MONTE RIO 1111 "/>
        <s v="STELLING 1108"/>
        <s v="SAN JOAQUIN #3 1103 "/>
        <s v="BIG BASIN 1102"/>
        <s v="DIXON 1102 "/>
        <s v="POINT MORETTI 1101"/>
        <s v="OAKHURST 1103 "/>
        <s v="BEAR VALLEY 2105 "/>
        <s v="EL DORADO PH 2101"/>
        <s v="EL DORADO PH 2101 "/>
        <s v="LOS GATOS 1107 "/>
        <s v="SALT SPRINGS 2102"/>
        <s v="PAUL SWEET 2106"/>
        <s v="LAMONT 1106"/>
        <s v="BAKERSFIELD 1116"/>
        <s v="LAKEVIEW 1103 "/>
        <s v="CURTIS 1705"/>
        <s v="TEMPLETON 2111"/>
        <s v="PLACERVILLE 2106 "/>
        <s v="BERESFORD 0403"/>
        <s v="CAMP EVERS 2103"/>
        <s v="DUNLAP 1103"/>
        <s v="FREMONT 1107"/>
        <s v="CAMP EVERS 2105"/>
        <s v="RICHMOND R 1129 "/>
        <s v="STELLING 1110"/>
        <s v="CAMP EVERS 2106"/>
        <s v="GEYSERS #3-CLOVERDALE-115Kv"/>
        <s v="NEWARK 2103"/>
        <s v="MILPITAS 1105"/>
        <s v="OAKLAND J 1105 "/>
        <s v="VACAVILLE 1108"/>
        <s v="GERBER 1101"/>
        <s v="MORGAN HILL 2110"/>
        <s v="BRUNSWICK 1104 "/>
        <s v="NORTECH 2110 "/>
        <s v="DAVIS 1106"/>
        <s v="STONE 1101 "/>
        <s v="LINCOLN 1101"/>
        <s v="DALY CITY 1112 "/>
        <s v="OROVILLE 1104"/>
        <s v="STELLING 1107"/>
        <s v="EL CAPITAN 1103"/>
        <s v="PERRY 1101"/>
        <s v="WEST FRESNO 1109"/>
        <s v="SALINAS 1107"/>
        <s v="ANTLER 1101"/>
        <s v="TULUCAY 1101"/>
        <s v="ALPAUGH 1103"/>
        <s v="MISSION (X) 1108 "/>
        <s v="STOREY 1105"/>
        <s v="WEEDPATCH 1106 "/>
        <s v="EDENVALE 2109 "/>
        <s v="STILLWATER 1102"/>
        <s v="BAKERSFIELD 1106"/>
        <s v="MISSION (X) 1153 "/>
        <s v="COLUMBUS 1105 "/>
        <s v="GRAND ISLAND 2227 "/>
        <s v="Cottonwood #1 60kV"/>
        <s v="Monte Rio - Fulton 60kV"/>
        <s v="HIGGINS 1104"/>
        <s v="MARYSVILLE 1104"/>
        <s v="CALIFORNIA AVE-1114"/>
        <s v="MOLINO 1104 "/>
        <s v="MANTECA 1707 "/>
        <s v="SAN JOSE B 1113 "/>
        <m/>
      </sharedItems>
    </cacheField>
    <cacheField name="Nominal Voltage" numFmtId="166">
      <sharedItems containsBlank="1" containsMixedTypes="1" containsNumber="1" containsInteger="1" minValue="4000" maxValue="500000"/>
    </cacheField>
    <cacheField name="Circuit Protection Zone" numFmtId="0">
      <sharedItems containsNonDate="0" containsString="0" containsBlank="1"/>
    </cacheField>
    <cacheField name="Fire Supressing Agency" numFmtId="0">
      <sharedItems containsBlank="1"/>
    </cacheField>
    <cacheField name="Land Use at Origin" numFmtId="0">
      <sharedItems containsBlank="1"/>
    </cacheField>
    <cacheField name="Fuel Bed Description" numFmtId="0">
      <sharedItems containsNonDate="0" containsString="0" containsBlank="1"/>
    </cacheField>
    <cacheField name="Incident Name (If Applicable)" numFmtId="0">
      <sharedItems containsBlank="1" containsMixedTypes="1" containsNumber="1" containsInteger="1" minValue="99" maxValue="99"/>
    </cacheField>
    <cacheField name="Fire Index Area" numFmtId="0">
      <sharedItems containsString="0" containsBlank="1" containsNumber="1" containsInteger="1" minValue="113" maxValue="590"/>
    </cacheField>
    <cacheField name="Fire Potential Index Rating" numFmtId="0">
      <sharedItems containsBlank="1"/>
    </cacheField>
    <cacheField name="High Winds Warning (Y/N)" numFmtId="0">
      <sharedItems containsBlank="1"/>
    </cacheField>
    <cacheField name="Red Flag Warning (Y/N)" numFmtId="0">
      <sharedItems containsBlank="1"/>
    </cacheField>
    <cacheField name="Red Flag Issued (UTC)" numFmtId="0">
      <sharedItems containsBlank="1" containsMixedTypes="1" containsNumber="1" containsInteger="1" minValue="202105021800" maxValue="202105021800"/>
    </cacheField>
    <cacheField name="Red Flag Expired (UTC)" numFmtId="0">
      <sharedItems containsBlank="1" containsMixedTypes="1" containsNumber="1" containsInteger="1" minValue="202105042121" maxValue="202105042121"/>
    </cacheField>
    <cacheField name="5--" numFmtId="0">
      <sharedItems containsBlank="1"/>
    </cacheField>
    <cacheField name="Vegetation Latitude" numFmtId="0">
      <sharedItems containsBlank="1" containsMixedTypes="1" containsNumber="1" minValue="36.791944000000001" maxValue="41.038162999999997"/>
    </cacheField>
    <cacheField name="Vegetation Longitude" numFmtId="0">
      <sharedItems containsBlank="1" containsMixedTypes="1" containsNumber="1" minValue="-124.105417" maxValue="-119.847004"/>
    </cacheField>
    <cacheField name="Last Vegetation Inspection Date" numFmtId="0">
      <sharedItems containsDate="1" containsBlank="1" containsMixedTypes="1" minDate="2021-01-06T00:00:00" maxDate="2021-05-14T00:00:00"/>
    </cacheField>
    <cacheField name="Vegetation Failure Cause" numFmtId="0">
      <sharedItems containsBlank="1"/>
    </cacheField>
    <cacheField name="Vegetation Failure Reason" numFmtId="0">
      <sharedItems containsBlank="1" longText="1"/>
    </cacheField>
    <cacheField name="Tree Species" numFmtId="0">
      <sharedItems containsBlank="1"/>
    </cacheField>
    <cacheField name="Tree Height" numFmtId="0">
      <sharedItems containsBlank="1" containsMixedTypes="1" containsNumber="1" containsInteger="1" minValue="21" maxValue="150"/>
    </cacheField>
    <cacheField name="Diameter at Breast Height" numFmtId="0">
      <sharedItems containsBlank="1" containsMixedTypes="1" containsNumber="1" containsInteger="1" minValue="8" maxValue="76"/>
    </cacheField>
    <cacheField name="Tree Distance" numFmtId="0">
      <sharedItems containsBlank="1" containsMixedTypes="1" containsNumber="1" containsInteger="1" minValue="4" maxValue="85"/>
    </cacheField>
    <cacheField name="Tree Lean" numFmtId="0">
      <sharedItems containsBlank="1"/>
    </cacheField>
    <cacheField name="Tree Health" numFmtId="0">
      <sharedItems containsBlank="1"/>
    </cacheField>
    <cacheField name="Tree Dead" numFmtId="0">
      <sharedItems containsBlank="1"/>
    </cacheField>
    <cacheField name="Domino Trees" numFmtId="0">
      <sharedItems containsBlank="1" containsMixedTypes="1" containsNumber="1" containsInteger="1" minValue="1" maxValue="1"/>
    </cacheField>
    <cacheField name="Tree Defects" numFmtId="0">
      <sharedItems containsBlank="1"/>
    </cacheField>
    <cacheField name="Terrain Type" numFmtId="0">
      <sharedItems containsBlank="1"/>
    </cacheField>
    <cacheField name="Terrain Slope" numFmtId="0">
      <sharedItems containsBlank="1"/>
    </cacheField>
    <cacheField name="Vegetation - Construction Type" numFmtId="0">
      <sharedItems containsBlank="1"/>
    </cacheField>
    <cacheField name="Vegetation - Insulation Type" numFmtId="0">
      <sharedItems containsBlank="1"/>
    </cacheField>
    <cacheField name="Total Splices" numFmtId="0">
      <sharedItems containsBlank="1" containsMixedTypes="1" containsNumber="1" containsInteger="1" minValue="1" maxValue="4"/>
    </cacheField>
    <cacheField name="6--" numFmtId="0">
      <sharedItems containsBlank="1"/>
    </cacheField>
    <cacheField name="FAS - Division" numFmtId="0">
      <sharedItems containsBlank="1"/>
    </cacheField>
    <cacheField name="FAS - District" numFmtId="0">
      <sharedItems containsBlank="1"/>
    </cacheField>
    <cacheField name="FAS - Order Create Time" numFmtId="0">
      <sharedItems containsDate="1" containsBlank="1" containsMixedTypes="1" minDate="1899-12-30T10:37:00" maxDate="1899-12-30T00:00:00"/>
    </cacheField>
    <cacheField name="FAS - Order Create Timestamp" numFmtId="14">
      <sharedItems containsDate="1" containsBlank="1" containsMixedTypes="1" minDate="2021-01-03T00:00:00" maxDate="2021-05-31T00:00:00"/>
    </cacheField>
    <cacheField name="FAS - OIS #" numFmtId="0">
      <sharedItems containsBlank="1" containsMixedTypes="1" containsNumber="1" containsInteger="1" minValue="1202794" maxValue="1321555"/>
    </cacheField>
    <cacheField name="FAS - FO ID" numFmtId="0">
      <sharedItems containsBlank="1" containsMixedTypes="1" containsNumber="1" containsInteger="1" minValue="224497" maxValue="9919453487"/>
    </cacheField>
    <cacheField name="FAS - Address Number" numFmtId="0">
      <sharedItems containsBlank="1" containsMixedTypes="1" containsNumber="1" containsInteger="1" minValue="1" maxValue="47628"/>
    </cacheField>
    <cacheField name="FAS - Address Name" numFmtId="0">
      <sharedItems containsBlank="1"/>
    </cacheField>
    <cacheField name="FAS - City" numFmtId="0">
      <sharedItems containsBlank="1" count="233">
        <s v="RICHMOND"/>
        <s v="VACAVILLE"/>
        <s v="SANGER"/>
        <s v="REDDING"/>
        <s v="DANVILLE"/>
        <m/>
        <s v="LINCOLN"/>
        <s v="ATWATER"/>
        <s v="DOS PALOS"/>
        <s v="SONORA"/>
        <s v="BAKERSFIELD"/>
        <s v="GILROY"/>
        <s v="HOOPA"/>
        <s v="AUBERRY"/>
        <s v="FRESNO"/>
        <s v="KETTLEMAN CI"/>
        <s v="CORCORAN"/>
        <s v="PLEASANT GRO"/>
        <s v="AUBURN"/>
        <s v="SAN FRANCISC"/>
        <s v="MARINA"/>
        <s v="LIVERMORE"/>
        <s v="FORTUNA"/>
        <s v="PASO ROBLES"/>
        <s v="PETROLIA"/>
        <s v="MENDOTA"/>
        <s v="SALINAS"/>
        <s v="CHUALAR"/>
        <s v="MANTON"/>
        <s v="RIPON"/>
        <s v="OROVILLE"/>
        <s v="CORNING"/>
        <s v="AMERICAN CAN"/>
        <s v="ANDERSON"/>
        <s v="LOS BANOS"/>
        <s v="CUYAMA VALLE"/>
        <s v="SAN JOSE"/>
        <s v="BERKELEY"/>
        <s v="DAVIS"/>
        <s v="BANGOR"/>
        <s v="LA GRANGE"/>
        <s v="ORINDA"/>
        <s v="SELMA"/>
        <s v="WINTON"/>
        <s v="HEALDSBURG"/>
        <s v="MADERA"/>
        <s v="INVERNESS"/>
        <s v="MERCED"/>
        <s v="PARLIER"/>
        <s v="MONTGOMERY C"/>
        <s v="SAN RAFAEL"/>
        <s v="SANTA YNEZ"/>
        <s v="WALNUT CREEK"/>
        <s v="NEWMAN"/>
        <s v="RED BLUFF"/>
        <s v="TAFT"/>
        <s v="WOODLAND"/>
        <s v="DURHAM"/>
        <s v="DIXON"/>
        <s v="SANTA ROSA"/>
        <s v="OLIVEHURST"/>
        <s v="CLOVERDALE"/>
        <s v="ALTA"/>
        <s v="OAKLAND"/>
        <s v="TRACY"/>
        <s v="RIVERDALE"/>
        <s v="RAISIN CITY"/>
        <s v="SOUTH SAN FR"/>
        <s v="BENICIA"/>
        <s v="COALINGA"/>
        <s v="MARIPOSA"/>
        <s v="PALO CEDRO"/>
        <s v="WILLOW CREEK"/>
        <s v="ESPARTO"/>
        <s v="CLOVIS"/>
        <s v="NIPOMO"/>
        <s v="PAYNES CREEK"/>
        <s v="HAYWARD"/>
        <s v="WHEATLAND"/>
        <s v="SAN LORENZO"/>
        <s v="CASTRO VALLE"/>
        <s v="SAN LEANDRO"/>
        <s v="MARYSVILLE"/>
        <s v="AVENAL"/>
        <s v="PENN VALLEY"/>
        <s v="HOLLISTER"/>
        <s v="ARTOIS"/>
        <s v="PETALUMA"/>
        <s v="BOULDER CREE"/>
        <s v="SANTA MARIA"/>
        <s v="NICOLAUS"/>
        <s v="PLACERVILLE"/>
        <s v="SAN MATEO"/>
        <s v="LOMPOC"/>
        <s v="MAGALIA"/>
        <s v="VOLCANO"/>
        <s v="ALPAUGH"/>
        <s v="LAKEPORT"/>
        <s v="CONCORD"/>
        <s v="GOLD RUN"/>
        <s v="REDWOOD CITY"/>
        <s v="CHICO"/>
        <s v="BURNEY"/>
        <s v="PATTERSON"/>
        <s v="CAPAY"/>
        <s v="ARVIN"/>
        <s v="EL DORADO"/>
        <s v="FIREBAUGH"/>
        <s v="ANTIOCH"/>
        <s v="PLEASANTON"/>
        <s v="SUNOL"/>
        <s v="EASTON"/>
        <s v="LEMOORE"/>
        <s v="CASTROVILLE"/>
        <s v="PARADISE"/>
        <s v="LIVINGSTON"/>
        <s v="RIO VISTA"/>
        <s v="MANTECA"/>
        <s v="VALLEJO"/>
        <s v="GUSTINE"/>
        <s v="GRIDLEY"/>
        <s v="VINA"/>
        <s v="COULTERVILLE"/>
        <s v="JAMESTOWN"/>
        <s v="PLANADA"/>
        <s v="COLUSA"/>
        <s v="HAT CREEK"/>
        <s v="YUBA CITY"/>
        <s v="WATSONVILLE"/>
        <s v="STOCKTON"/>
        <s v="BOLINAS"/>
        <s v="WASCO"/>
        <s v="SHAFTER"/>
        <s v="GRANITE BAY"/>
        <s v="KINGSBURG"/>
        <s v="WALNUT GROVE"/>
        <s v="CARUTHERS"/>
        <s v="ROSEVILLE"/>
        <s v="DOBBINS"/>
        <s v="COTTONWOOD"/>
        <s v="FORT BRAGG"/>
        <s v="LOOMIS"/>
        <s v="LOS GATOS"/>
        <s v="UKIAH"/>
        <s v="WEST SACRAME"/>
        <s v="SUNNYVALE"/>
        <s v="FORESTHILL"/>
        <s v="STEVINSON"/>
        <s v="ATASCADERO"/>
        <s v="REEDLEY"/>
        <s v="CLEARLAKE"/>
        <s v="STONYFORD"/>
        <s v="UNION CITY"/>
        <s v="GRASS VALLEY"/>
        <s v="VALLEY FORD"/>
        <s v="WILLIAMS"/>
        <s v="DINUBA"/>
        <s v="ROYAL OAKS"/>
        <s v="ORLAND"/>
        <s v="MARTINEZ"/>
        <s v="SONOMA"/>
        <s v="LOST HILLS"/>
        <s v="LATHROP"/>
        <s v="FAIRFIELD"/>
        <s v="NAPA"/>
        <s v="SAN RAMON"/>
        <s v="MENLO PARK"/>
        <s v="GEORGETOWN"/>
        <s v="GROVELAND"/>
        <s v="ALVISO"/>
        <s v="SANTA CRUZ"/>
        <s v="OAKDALE"/>
        <s v="SAN LUIS OBI"/>
        <s v="NEWARK"/>
        <s v="WOODBRIDGE"/>
        <s v="ALBION"/>
        <s v="PACIFICA"/>
        <s v="WALLACE"/>
        <s v="HATHAWAY PIN"/>
        <s v="ROHNERT PARK"/>
        <s v="HURON"/>
        <s v="ROUND MOUNTA"/>
        <s v="NOVATO"/>
        <s v="SCOTIA"/>
        <s v="SAN MIGUEL"/>
        <s v="COLFAX"/>
        <s v="PESCADERO"/>
        <s v="BARBOUR"/>
        <s v="ROCKLIN"/>
        <s v="NEVADA CITY"/>
        <s v="GLENN"/>
        <s v="CAMPBELL"/>
        <s v="SQUAW VALLEY"/>
        <s v="SALYER"/>
        <s v="WILLITS"/>
        <s v="BODEGA"/>
        <s v="RIO DELL"/>
        <s v="APTOS"/>
        <s v="ARBUCKLE"/>
        <s v="SUISUN CITY"/>
        <s v="FORESTVILLE"/>
        <s v="ROBBINS"/>
        <s v="NICE"/>
        <s v="WESTLEY"/>
        <s v="SOUTH DOS PA"/>
        <s v="KELSEYVILLE"/>
        <s v="COLD SPRINGS"/>
        <s v="SNELLING"/>
        <s v="WILLOWS"/>
        <s v="LIVE OAK"/>
        <s v="FREMONT"/>
        <s v="OAKLEY"/>
        <s v="COTATI"/>
        <s v="PITTSBURG"/>
        <s v="TRINIDAD"/>
        <s v="MONTE RIO"/>
        <s v="DAVENPORT"/>
        <s v="TAMARACK"/>
        <s v="SOQUEL"/>
        <s v="LAMONT"/>
        <s v="TEMPLETON"/>
        <s v="GARDEN VALLE"/>
        <s v="MIRAMONTE"/>
        <s v="MOUNT HERMON"/>
        <s v="SCOTTS VALLE"/>
        <s v="MILPITAS"/>
        <s v="GERBER"/>
        <s v="MORGAN HILL"/>
        <s v="DALY CITY"/>
        <s v="CUPERTINO"/>
        <s v="LAKEHEAD"/>
        <s v="PIXLEY"/>
        <s v="COURTLAND"/>
      </sharedItems>
    </cacheField>
    <cacheField name="FAS - Position Latitude" numFmtId="0">
      <sharedItems containsString="0" containsBlank="1" containsNumber="1" minValue="0" maxValue="41.062220000000003"/>
    </cacheField>
    <cacheField name="FAS - Position Longitude" numFmtId="0">
      <sharedItems containsBlank="1" containsMixedTypes="1" containsNumber="1" minValue="-124.265277" maxValue="0"/>
    </cacheField>
    <cacheField name="FAS - Tech ID" numFmtId="0">
      <sharedItems containsBlank="1"/>
    </cacheField>
    <cacheField name="FAS - Tech Name" numFmtId="0">
      <sharedItems containsBlank="1"/>
    </cacheField>
    <cacheField name="FAS - Electric Feeder Number" numFmtId="0">
      <sharedItems containsBlank="1" containsMixedTypes="1" containsNumber="1" containsInteger="1" minValue="1211" maxValue="303333311"/>
    </cacheField>
    <cacheField name="FAS - Submitted" numFmtId="0">
      <sharedItems containsDate="1" containsBlank="1" containsMixedTypes="1" minDate="2021-05-15T00:00:00" maxDate="2021-05-16T00:00:00"/>
    </cacheField>
    <cacheField name="FAS - Completion Code 1" numFmtId="0">
      <sharedItems containsString="0" containsBlank="1" containsNumber="1" containsInteger="1" minValue="1000" maxValue="9320"/>
    </cacheField>
    <cacheField name="FAS - Priority" numFmtId="0">
      <sharedItems containsString="0" containsBlank="1" containsNumber="1" containsInteger="1" minValue="0" maxValue="3"/>
    </cacheField>
    <cacheField name="FAS - FLD Remarks" numFmtId="0">
      <sharedItems containsBlank="1" longText="1"/>
    </cacheField>
    <cacheField name="FAS - Fire Incident Flag" numFmtId="0">
      <sharedItems containsBlank="1"/>
    </cacheField>
    <cacheField name="FAS - Attachment Count" numFmtId="0">
      <sharedItems containsString="0" containsBlank="1" containsNumber="1" containsInteger="1" minValue="1" maxValue="7"/>
    </cacheField>
    <cacheField name="FAS - Attachments Link" numFmtId="0">
      <sharedItems containsBlank="1"/>
    </cacheField>
    <cacheField name="FAS - Fire Lat Long" numFmtId="0">
      <sharedItems containsBlank="1" containsMixedTypes="1" containsNumber="1" minValue="36.25414" maxValue="39.755870000000002"/>
    </cacheField>
    <cacheField name="FAS - Fire Latitude" numFmtId="0">
      <sharedItems containsString="0" containsBlank="1" containsNumber="1" minValue="-122.218" maxValue="41.028567000000002"/>
    </cacheField>
    <cacheField name="FAS - Fire Longitude" numFmtId="0">
      <sharedItems containsString="0" containsBlank="1" containsNumber="1" minValue="-124.265277" maxValue="122.01012"/>
    </cacheField>
    <cacheField name="FAS - Fire Location Description" numFmtId="0">
      <sharedItems containsBlank="1"/>
    </cacheField>
    <cacheField name="FAS - Suppressing Agency Contact" numFmtId="0">
      <sharedItems containsBlank="1" containsMixedTypes="1" containsNumber="1" containsInteger="1" minValue="415" maxValue="15304580200"/>
    </cacheField>
    <cacheField name="FAS - Pole Barcode" numFmtId="0">
      <sharedItems containsBlank="1" containsMixedTypes="1" containsNumber="1" containsInteger="1" minValue="4642" maxValue="120173335"/>
    </cacheField>
    <cacheField name="FAS - Media" numFmtId="0">
      <sharedItems containsBlank="1"/>
    </cacheField>
    <cacheField name="FAS - Fire Out" numFmtId="0">
      <sharedItems containsBlank="1"/>
    </cacheField>
    <cacheField name="FAS - Outage" numFmtId="0">
      <sharedItems containsBlank="1"/>
    </cacheField>
    <cacheField name="FAS - Weather" numFmtId="0">
      <sharedItems containsBlank="1"/>
    </cacheField>
    <cacheField name="FAS - Weather Comments" numFmtId="0">
      <sharedItems containsBlank="1"/>
    </cacheField>
    <cacheField name="FAS - Facility Impacted" numFmtId="0">
      <sharedItems containsBlank="1"/>
    </cacheField>
    <cacheField name="FAS -  Facility Impacted Comments" numFmtId="0">
      <sharedItems containsBlank="1"/>
    </cacheField>
    <cacheField name="FAS - Est Wind" numFmtId="0">
      <sharedItems containsBlank="1"/>
    </cacheField>
    <cacheField name="FAS - Est Wind Comments" numFmtId="0">
      <sharedItems containsBlank="1"/>
    </cacheField>
    <cacheField name="FAS - Event Element" numFmtId="0">
      <sharedItems containsBlank="1"/>
    </cacheField>
    <cacheField name="FAS - Event Element Comments" numFmtId="0">
      <sharedItems containsBlank="1"/>
    </cacheField>
    <cacheField name="FAS - FAS Fire Size" numFmtId="0">
      <sharedItems containsBlank="1"/>
    </cacheField>
    <cacheField name="FAS - Fire Size Comments" numFmtId="0">
      <sharedItems containsBlank="1" containsMixedTypes="1" containsNumber="1" minValue="2.5" maxValue="2.5"/>
    </cacheField>
    <cacheField name="FAS - Fire Suppressed By" numFmtId="0">
      <sharedItems containsBlank="1"/>
    </cacheField>
    <cacheField name="FAS - Fire Suppressed By Comments" numFmtId="0">
      <sharedItems containsBlank="1"/>
    </cacheField>
    <cacheField name="FAS - FAS Type Of Construction" numFmtId="0">
      <sharedItems containsBlank="1"/>
    </cacheField>
    <cacheField name="FAS - Type Of Construction Comments" numFmtId="0">
      <sharedItems containsBlank="1"/>
    </cacheField>
    <cacheField name="FAS - Evidence Collected" numFmtId="0">
      <sharedItems containsBlank="1" count="3">
        <s v="N"/>
        <s v="Y"/>
        <m/>
      </sharedItems>
    </cacheField>
    <cacheField name="FAS - Evidence Collected Comments" numFmtId="0">
      <sharedItems containsBlank="1"/>
    </cacheField>
    <cacheField name="FAS - Evidence Collected By" numFmtId="0">
      <sharedItems containsBlank="1"/>
    </cacheField>
    <cacheField name="FAS - Evidence Collected By Comments" numFmtId="0">
      <sharedItems containsBlank="1"/>
    </cacheField>
    <cacheField name="FAS - Actual Cause" numFmtId="0">
      <sharedItems containsBlank="1"/>
    </cacheField>
    <cacheField name="FAS - Equipment" numFmtId="0">
      <sharedItems containsBlank="1"/>
    </cacheField>
    <cacheField name="FAS - Energized Wire Down?" numFmtId="0">
      <sharedItems containsBlank="1"/>
    </cacheField>
    <cacheField name="7--" numFmtId="0">
      <sharedItems containsBlank="1"/>
    </cacheField>
    <cacheField name="ILIS - PLANNED" numFmtId="0">
      <sharedItems containsBlank="1"/>
    </cacheField>
    <cacheField name="ILIS - DIVISION" numFmtId="0">
      <sharedItems containsBlank="1"/>
    </cacheField>
    <cacheField name="ILIS - District" numFmtId="0">
      <sharedItems containsBlank="1"/>
    </cacheField>
    <cacheField name="ILIS - Circuit" numFmtId="0">
      <sharedItems containsBlank="1" containsMixedTypes="1" containsNumber="1" containsInteger="1" minValue="2.5341110325341101E+17" maxValue="2.5341110325341101E+17"/>
    </cacheField>
    <cacheField name="ILIS - Event Log" numFmtId="0">
      <sharedItems containsBlank="1"/>
    </cacheField>
    <cacheField name="ILIS - Type" numFmtId="0">
      <sharedItems containsBlank="1"/>
    </cacheField>
    <cacheField name="ILIS - Weather" numFmtId="0">
      <sharedItems containsBlank="1"/>
    </cacheField>
    <cacheField name="ILIS - Customers" numFmtId="0">
      <sharedItems containsBlank="1" containsMixedTypes="1" containsNumber="1" containsInteger="1" minValue="1476" maxValue="4116"/>
    </cacheField>
    <cacheField name="ILIS - Customer Minutes" numFmtId="0">
      <sharedItems containsBlank="1"/>
    </cacheField>
    <cacheField name="ILIS - Active" numFmtId="0">
      <sharedItems containsBlank="1"/>
    </cacheField>
    <cacheField name="ILIS - Fault Type" numFmtId="0">
      <sharedItems containsBlank="1"/>
    </cacheField>
    <cacheField name="ILIS - Interval" numFmtId="0">
      <sharedItems containsBlank="1"/>
    </cacheField>
    <cacheField name="ILIS - Action Required" numFmtId="0">
      <sharedItems containsBlank="1"/>
    </cacheField>
    <cacheField name="ILIS - EquipID" numFmtId="0">
      <sharedItems containsBlank="1" containsMixedTypes="1" containsNumber="1" containsInteger="1" minValue="14226" maxValue="14226"/>
    </cacheField>
    <cacheField name="ILIS - Construction Type" numFmtId="0">
      <sharedItems containsBlank="1"/>
    </cacheField>
    <cacheField name="ILIS - Equipment Type" numFmtId="0">
      <sharedItems containsBlank="1"/>
    </cacheField>
    <cacheField name="ILIS - OIS Outage#" numFmtId="0">
      <sharedItems containsBlank="1" containsMixedTypes="1" containsNumber="1" containsInteger="1" minValue="12173281217092" maxValue="12173281217092"/>
    </cacheField>
    <cacheField name="ILIS - Equipment Condition" numFmtId="0">
      <sharedItems containsBlank="1"/>
    </cacheField>
    <cacheField name="ILIS - Targets" numFmtId="0">
      <sharedItems containsBlank="1"/>
    </cacheField>
    <cacheField name="ILIS - Crew Notified Time" numFmtId="0">
      <sharedItems containsBlank="1"/>
    </cacheField>
    <cacheField name="ILIS - Supervisor Notified" numFmtId="0">
      <sharedItems containsBlank="1"/>
    </cacheField>
    <cacheField name="ILIS - Equipment Address" numFmtId="0">
      <sharedItems containsBlank="1"/>
    </cacheField>
    <cacheField name="ILIS - Fault Location" numFmtId="0">
      <sharedItems containsBlank="1"/>
    </cacheField>
    <cacheField name="ILIS - Previous Switching" numFmtId="0">
      <sharedItems containsBlank="1" longText="1"/>
    </cacheField>
    <cacheField name="ILIS - Details" numFmtId="0">
      <sharedItems containsBlank="1"/>
    </cacheField>
    <cacheField name="ILIS - Action Description" numFmtId="0">
      <sharedItems containsBlank="1"/>
    </cacheField>
    <cacheField name="ILIS - Wire Down Energized" numFmtId="0">
      <sharedItems containsBlank="1"/>
    </cacheField>
    <cacheField name="ILIS - Cause" numFmtId="0">
      <sharedItems containsBlank="1"/>
    </cacheField>
    <cacheField name="ILIS - No Access Reason" numFmtId="0">
      <sharedItems containsBlank="1"/>
    </cacheField>
    <cacheField name="ILIS - Multi Damage Location" numFmtId="0">
      <sharedItems containsBlank="1"/>
    </cacheField>
    <cacheField name="ILIS - # of Operations" numFmtId="0">
      <sharedItems containsBlank="1"/>
    </cacheField>
    <cacheField name="ILIS - Counter Read" numFmtId="0">
      <sharedItems containsBlank="1"/>
    </cacheField>
    <cacheField name="ILIS - Created By" numFmtId="0">
      <sharedItems containsBlank="1"/>
    </cacheField>
    <cacheField name="ILIS - Outage Level" numFmtId="0">
      <sharedItems containsBlank="1"/>
    </cacheField>
    <cacheField name="ILIS - Last Updated By" numFmtId="0">
      <sharedItems containsBlank="1"/>
    </cacheField>
    <cacheField name="ILIS - FNL" numFmtId="0">
      <sharedItems containsBlank="1" containsMixedTypes="1" containsNumber="1" minValue="44215.585416666669" maxValue="44215.585416666669"/>
    </cacheField>
    <cacheField name="ILIS - Reviewed By" numFmtId="0">
      <sharedItems containsBlank="1"/>
    </cacheField>
    <cacheField name="ILIS - End Date" numFmtId="0">
      <sharedItems containsBlank="1" containsMixedTypes="1" containsNumber="1" minValue="44216.538194444445" maxValue="44278"/>
    </cacheField>
    <cacheField name="ILIS - Reviewed By Date" numFmtId="0">
      <sharedItems containsBlank="1"/>
    </cacheField>
    <cacheField name="ILIS - Single Phase" numFmtId="0">
      <sharedItems containsBlank="1"/>
    </cacheField>
    <cacheField name="ILIS - OUTAGE_LOG_ID" numFmtId="0">
      <sharedItems containsBlank="1"/>
    </cacheField>
    <cacheField name="ILIS - ODBEVENTLOGID" numFmtId="0">
      <sharedItems containsBlank="1"/>
    </cacheField>
    <cacheField name="ILIS - EQUIPMENTID" numFmtId="0">
      <sharedItems containsBlank="1"/>
    </cacheField>
    <cacheField name="ILIS - CIRCUITID" numFmtId="0">
      <sharedItems containsBlank="1"/>
    </cacheField>
    <cacheField name="ILIS - devicedate" numFmtId="0">
      <sharedItems containsBlank="1"/>
    </cacheField>
    <cacheField name="ILIS - PM" numFmtId="0">
      <sharedItems containsBlank="1"/>
    </cacheField>
    <cacheField name="ILIS - Fire Mitigation" numFmtId="0">
      <sharedItems containsBlank="1"/>
    </cacheField>
    <cacheField name="Months" numFmtId="0" databaseField="0">
      <fieldGroup base="32">
        <rangePr groupBy="months" startDate="2021-01-01T00:00:00" endDate="2021-06-02T00:00:00"/>
        <groupItems count="14">
          <s v="&lt;1/1/2021"/>
          <s v="Jan"/>
          <s v="Feb"/>
          <s v="Mar"/>
          <s v="Apr"/>
          <s v="May"/>
          <s v="Jun"/>
          <s v="Jul"/>
          <s v="Aug"/>
          <s v="Sep"/>
          <s v="Oct"/>
          <s v="Nov"/>
          <s v="Dec"/>
          <s v="&gt;6/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83">
  <r>
    <x v="0"/>
    <s v="     "/>
    <d v="2014-01-08T00:00:00"/>
    <d v="1899-12-30T22:13:52"/>
    <s v="2"/>
    <x v="0"/>
    <s v="1"/>
    <x v="0"/>
    <d v="2014-01-08T00:00:00"/>
    <d v="1899-12-30T22:13:00"/>
    <s v="N/S HWY 4 8P W/O DRAIS RD / 17750 E HIGHWAY 4 (XSTR-DREASPRIM) in Stockton; 1 SPAN 1 WIRE DOWN BRUSH FIRE; tman reports that his patrol found nothing??; line contact with tree caused fire; TMAN comments &quot;line contact with tree caused fire&quot;; assumed small fire but size and suppressor ultimately unknown"/>
    <s v="     "/>
    <x v="0"/>
    <d v="2021-03-10T00:00:00"/>
    <x v="0"/>
    <m/>
    <s v="939224"/>
    <s v="N/A"/>
    <m/>
    <s v="T003032232"/>
    <n v="107579580"/>
    <m/>
    <s v="     "/>
    <x v="0"/>
    <x v="0"/>
    <m/>
    <x v="0"/>
    <m/>
    <s v="Unknown"/>
    <m/>
    <s v="Vegetation"/>
    <x v="0"/>
    <s v="Vegetation"/>
    <s v="Contact from object"/>
    <s v="Contact - Vegetation"/>
    <m/>
    <s v="Contact - Vegetation"/>
    <s v="Conductor"/>
    <s v="Yes"/>
    <s v="Overhead"/>
    <m/>
    <s v="Conductor"/>
    <m/>
    <s v="102093487"/>
    <s v="     "/>
    <x v="0"/>
    <m/>
    <n v="37.935499999999998"/>
    <n v="-121.089"/>
    <s v="San Joaquin"/>
    <s v="MORMON-1102"/>
    <m/>
    <m/>
    <s v="Agriculture"/>
    <m/>
    <m/>
    <m/>
    <m/>
    <m/>
    <m/>
    <m/>
    <s v="N"/>
    <s v="N"/>
    <m/>
    <m/>
    <s v="     "/>
    <m/>
    <m/>
    <m/>
    <m/>
    <m/>
    <m/>
    <m/>
    <m/>
    <m/>
    <m/>
    <m/>
    <m/>
    <m/>
    <m/>
    <m/>
    <m/>
    <m/>
    <m/>
    <m/>
  </r>
  <r>
    <x v="1"/>
    <s v="     "/>
    <d v="2014-01-10T00:00:00"/>
    <d v="1899-12-30T13:59:05"/>
    <s v="2"/>
    <x v="0"/>
    <s v="1"/>
    <x v="0"/>
    <d v="2014-01-10T00:00:00"/>
    <d v="1899-12-30T13:59:00"/>
    <s v="Remarks in CC &amp; B state that service had already been cut to the pole, and that the meter and burnt section were removed."/>
    <s v="     "/>
    <x v="0"/>
    <m/>
    <x v="0"/>
    <m/>
    <m/>
    <s v="N/A"/>
    <m/>
    <s v="7185485323"/>
    <m/>
    <m/>
    <s v="     "/>
    <x v="1"/>
    <x v="1"/>
    <m/>
    <x v="1"/>
    <m/>
    <m/>
    <m/>
    <m/>
    <x v="1"/>
    <m/>
    <s v="Other"/>
    <m/>
    <m/>
    <m/>
    <m/>
    <m/>
    <m/>
    <m/>
    <m/>
    <m/>
    <m/>
    <s v="     "/>
    <x v="0"/>
    <m/>
    <m/>
    <m/>
    <m/>
    <m/>
    <m/>
    <m/>
    <m/>
    <m/>
    <m/>
    <m/>
    <m/>
    <m/>
    <m/>
    <m/>
    <s v="N"/>
    <s v="N"/>
    <m/>
    <m/>
    <s v="     "/>
    <m/>
    <m/>
    <m/>
    <m/>
    <m/>
    <m/>
    <m/>
    <m/>
    <m/>
    <m/>
    <m/>
    <m/>
    <m/>
    <m/>
    <m/>
    <m/>
    <m/>
    <m/>
    <m/>
  </r>
  <r>
    <x v="2"/>
    <s v="     "/>
    <d v="2014-02-02T00:00:00"/>
    <d v="1899-12-30T16:32:03"/>
    <s v="6"/>
    <x v="0"/>
    <s v="2"/>
    <x v="0"/>
    <d v="2014-02-02T00:00:00"/>
    <d v="1899-12-30T16:32:00"/>
    <s v="TRANSFORMER LEAKING--FIRE/ACROSS STREET; house fire; pole broken; POLE FIRE CALLED CREW TO REPLACE POLE AND OD BANK"/>
    <s v="     "/>
    <x v="0"/>
    <d v="2021-03-11T00:00:00"/>
    <x v="0"/>
    <m/>
    <s v="958646"/>
    <s v="14-0008194"/>
    <m/>
    <s v="T003048175"/>
    <n v="107785856"/>
    <m/>
    <s v="     "/>
    <x v="0"/>
    <x v="0"/>
    <m/>
    <x v="0"/>
    <m/>
    <s v="Unknown"/>
    <m/>
    <s v="Equipment - PG&amp;E"/>
    <x v="2"/>
    <s v="Equipment - PG&amp;E"/>
    <s v="All types of equipment / facility failure"/>
    <s v="Pole failure"/>
    <s v="Pole"/>
    <m/>
    <m/>
    <s v="Yes"/>
    <s v="Overhead"/>
    <m/>
    <s v="Pole"/>
    <m/>
    <s v="100876203"/>
    <s v="     "/>
    <x v="0"/>
    <m/>
    <n v="36.7502"/>
    <n v="-119.836"/>
    <s v="Fresno"/>
    <s v="WEST-FRESNO-1111"/>
    <m/>
    <m/>
    <s v="Urban"/>
    <m/>
    <m/>
    <m/>
    <m/>
    <m/>
    <m/>
    <m/>
    <s v="N"/>
    <s v="N"/>
    <m/>
    <m/>
    <s v="     "/>
    <m/>
    <m/>
    <m/>
    <m/>
    <m/>
    <m/>
    <m/>
    <m/>
    <m/>
    <m/>
    <m/>
    <m/>
    <m/>
    <m/>
    <m/>
    <m/>
    <m/>
    <m/>
    <m/>
  </r>
  <r>
    <x v="3"/>
    <s v="     "/>
    <d v="2014-04-13T00:00:00"/>
    <d v="1899-12-30T09:48:59"/>
    <s v="16"/>
    <x v="1"/>
    <s v="4"/>
    <x v="0"/>
    <d v="2014-04-13T00:00:00"/>
    <d v="1899-12-30T09:48:00"/>
    <s v="DOWNED LIVE WIRES AND FIREGRASS ON FIRE/VEGAT ATION; cause: animal - pole burned/flashed; POLE FIRE DUE TO NEST. GROUND BURNED OPEN T-MAN DEENERGIZED CAP 104K. CDF PUT OUT_x000a_FIRE AT BASE OF POLE."/>
    <s v="     "/>
    <x v="0"/>
    <d v="2021-03-11T00:00:00"/>
    <x v="0"/>
    <m/>
    <m/>
    <s v="N/A"/>
    <m/>
    <s v="T003099235"/>
    <m/>
    <m/>
    <s v="     "/>
    <x v="0"/>
    <x v="0"/>
    <m/>
    <x v="0"/>
    <m/>
    <s v="Unknown"/>
    <m/>
    <s v="Contact - Animal - Nest"/>
    <x v="3"/>
    <s v="Contact - Nest"/>
    <s v="Contact from object"/>
    <s v="Contact - Nest"/>
    <m/>
    <s v="Contact - Nest"/>
    <s v="Capacitor Bank"/>
    <m/>
    <s v="Overhead"/>
    <m/>
    <s v="Capacitor Bank"/>
    <m/>
    <s v="Capicitor: 104K"/>
    <s v="     "/>
    <x v="0"/>
    <m/>
    <n v="36.171799999999998"/>
    <n v="-120.372"/>
    <s v="Fresno"/>
    <m/>
    <m/>
    <m/>
    <s v="Barren/Other"/>
    <m/>
    <m/>
    <m/>
    <m/>
    <m/>
    <m/>
    <m/>
    <s v="N"/>
    <s v="N"/>
    <m/>
    <m/>
    <s v="     "/>
    <m/>
    <m/>
    <m/>
    <m/>
    <m/>
    <m/>
    <m/>
    <m/>
    <m/>
    <m/>
    <m/>
    <m/>
    <m/>
    <m/>
    <m/>
    <m/>
    <m/>
    <m/>
    <m/>
  </r>
  <r>
    <x v="4"/>
    <s v="     "/>
    <d v="2014-04-22T00:00:00"/>
    <d v="1899-12-30T23:14:32"/>
    <s v="17"/>
    <x v="1"/>
    <s v="4"/>
    <x v="0"/>
    <d v="2014-04-22T00:00:00"/>
    <d v="1899-12-30T23:14:00"/>
    <s v="CYPRESS TREES GOT OPEN WIRE SECONDARY TOGETHER STARTED FIRE IN TREES BURNED DOWN WIRE AND 3_x000a_SERVICES ALSO DAMAGED PHONE CABLE ALONG WITH CUSTOMER FENCE; XARM BURNED"/>
    <s v="     "/>
    <x v="0"/>
    <d v="2021-03-11T00:00:00"/>
    <x v="0"/>
    <m/>
    <m/>
    <s v="N/A"/>
    <m/>
    <s v="7228384791"/>
    <m/>
    <m/>
    <s v="     "/>
    <x v="0"/>
    <x v="0"/>
    <m/>
    <x v="0"/>
    <m/>
    <s v="Unknown"/>
    <m/>
    <s v="Vegetation"/>
    <x v="0"/>
    <s v="Vegetation"/>
    <s v="Contact from object"/>
    <s v="Contact - Vegetation"/>
    <m/>
    <s v="Contact - Vegetation"/>
    <s v="Conductor - Open Wire Secondary"/>
    <s v="Yes"/>
    <s v="Overhead"/>
    <m/>
    <s v="Conductor - Open Wire Secondary"/>
    <m/>
    <s v="253571106"/>
    <s v="     "/>
    <x v="0"/>
    <m/>
    <m/>
    <m/>
    <m/>
    <s v="BARTON-1106"/>
    <m/>
    <m/>
    <m/>
    <m/>
    <m/>
    <m/>
    <m/>
    <m/>
    <m/>
    <m/>
    <s v="N"/>
    <s v="N"/>
    <m/>
    <m/>
    <s v="     "/>
    <m/>
    <m/>
    <m/>
    <m/>
    <m/>
    <m/>
    <m/>
    <m/>
    <m/>
    <m/>
    <m/>
    <m/>
    <m/>
    <m/>
    <m/>
    <m/>
    <m/>
    <m/>
    <m/>
  </r>
  <r>
    <x v="5"/>
    <s v="     "/>
    <d v="2014-04-30T00:00:00"/>
    <d v="1899-12-30T15:10:15"/>
    <s v="18"/>
    <x v="1"/>
    <s v="4"/>
    <x v="0"/>
    <m/>
    <m/>
    <s v="HANSEN X W SCHULTE in Tracy; SEE OIS 1008212; power lines down; 80'X 100' ON DRY GRASS BURNT"/>
    <s v="     "/>
    <x v="0"/>
    <d v="2021-03-10T00:00:00"/>
    <x v="0"/>
    <m/>
    <m/>
    <s v="N/A"/>
    <m/>
    <s v="109397"/>
    <m/>
    <m/>
    <s v="     "/>
    <x v="0"/>
    <x v="0"/>
    <m/>
    <x v="0"/>
    <m/>
    <s v="&lt;0.25"/>
    <m/>
    <s v="Equipment - PG&amp;E"/>
    <x v="4"/>
    <s v="Equipment - PG&amp;E"/>
    <s v="All types of equipment / facility failure"/>
    <s v="Conductor failure-all"/>
    <s v="Conductor"/>
    <m/>
    <m/>
    <s v="Yes"/>
    <s v="Overhead"/>
    <m/>
    <s v="Conductor"/>
    <m/>
    <s v="162771101"/>
    <s v="     "/>
    <x v="0"/>
    <m/>
    <n v="37.721800000000002"/>
    <n v="-121.51300000000001"/>
    <s v="San Joaquin"/>
    <s v="LAMMERS-1101"/>
    <m/>
    <s v="Valley Com FD"/>
    <s v="Herbaceous"/>
    <m/>
    <m/>
    <m/>
    <m/>
    <m/>
    <m/>
    <m/>
    <s v="N"/>
    <s v="N"/>
    <m/>
    <m/>
    <s v="     "/>
    <m/>
    <m/>
    <m/>
    <m/>
    <m/>
    <m/>
    <m/>
    <m/>
    <m/>
    <m/>
    <m/>
    <m/>
    <m/>
    <m/>
    <m/>
    <m/>
    <m/>
    <m/>
    <m/>
  </r>
  <r>
    <x v="6"/>
    <s v="     "/>
    <d v="2014-05-20T00:00:00"/>
    <d v="1899-12-30T13:03:47"/>
    <s v="21"/>
    <x v="1"/>
    <s v="5"/>
    <x v="0"/>
    <d v="2014-05-20T00:00:00"/>
    <d v="1899-12-30T13:03:00"/>
    <s v="Pole fire; PGE attributable, cause unknown"/>
    <s v="     "/>
    <x v="0"/>
    <d v="2021-03-09T00:00:00"/>
    <x v="0"/>
    <m/>
    <s v="1021557"/>
    <s v="14-0033297"/>
    <m/>
    <s v="T003123440"/>
    <n v="108151202"/>
    <m/>
    <s v="     "/>
    <x v="0"/>
    <x v="0"/>
    <m/>
    <x v="0"/>
    <m/>
    <s v="Unknown"/>
    <m/>
    <s v="Unknown"/>
    <x v="5"/>
    <s v="Unknown"/>
    <s v="Other"/>
    <m/>
    <m/>
    <m/>
    <m/>
    <s v="No"/>
    <s v="Overhead"/>
    <m/>
    <s v="Pole"/>
    <m/>
    <s v="101932851"/>
    <s v="     "/>
    <x v="1"/>
    <n v="512"/>
    <n v="34.8033"/>
    <n v="-120.265"/>
    <s v="Santa Barbara"/>
    <s v="PALMER-1101"/>
    <m/>
    <s v="Santa Barbara FD"/>
    <s v="Shrub"/>
    <m/>
    <m/>
    <m/>
    <m/>
    <m/>
    <m/>
    <m/>
    <s v="N"/>
    <s v="N"/>
    <m/>
    <m/>
    <s v="     "/>
    <m/>
    <m/>
    <m/>
    <m/>
    <m/>
    <m/>
    <m/>
    <m/>
    <m/>
    <m/>
    <m/>
    <m/>
    <m/>
    <m/>
    <m/>
    <m/>
    <m/>
    <m/>
    <m/>
  </r>
  <r>
    <x v="7"/>
    <s v="     "/>
    <d v="2014-05-25T00:00:00"/>
    <d v="1899-12-30T20:51:52"/>
    <s v="22"/>
    <x v="1"/>
    <s v="5"/>
    <x v="0"/>
    <d v="2014-05-25T00:00:00"/>
    <d v="1899-12-30T20:51:00"/>
    <s v="6323 W DRY CREEK RD in Healdsburg; tree grew into secondary line but this didn't cause the veg fire"/>
    <s v="     "/>
    <x v="0"/>
    <d v="2021-03-10T00:00:00"/>
    <x v="0"/>
    <m/>
    <s v="1024008"/>
    <s v="N/A"/>
    <m/>
    <s v="T003126252"/>
    <m/>
    <m/>
    <s v="     "/>
    <x v="0"/>
    <x v="0"/>
    <m/>
    <x v="0"/>
    <m/>
    <s v="&lt;0.25"/>
    <m/>
    <s v="Vegetation"/>
    <x v="0"/>
    <s v="Vegetation"/>
    <s v="Contact from object"/>
    <s v="Contact - Vegetation"/>
    <m/>
    <s v="Contact - Vegetation"/>
    <s v="Conductor"/>
    <s v="Yes"/>
    <s v="Overhead"/>
    <m/>
    <s v="Conductor"/>
    <m/>
    <s v="042891101 "/>
    <s v="     "/>
    <x v="0"/>
    <m/>
    <n v="38.6783"/>
    <n v="-122.953"/>
    <s v="Sonoma"/>
    <s v="GEYSERVILLE-1101"/>
    <m/>
    <m/>
    <s v="Herbaceous"/>
    <m/>
    <m/>
    <m/>
    <m/>
    <m/>
    <m/>
    <m/>
    <s v="N"/>
    <s v="N"/>
    <m/>
    <m/>
    <s v="     "/>
    <m/>
    <m/>
    <m/>
    <m/>
    <m/>
    <m/>
    <m/>
    <m/>
    <m/>
    <m/>
    <m/>
    <m/>
    <m/>
    <m/>
    <m/>
    <m/>
    <m/>
    <m/>
    <m/>
  </r>
  <r>
    <x v="8"/>
    <s v="     "/>
    <d v="2014-06-03T00:00:00"/>
    <d v="1899-12-30T03:38:23"/>
    <s v="23"/>
    <x v="1"/>
    <s v="6"/>
    <x v="0"/>
    <d v="2014-06-03T00:00:00"/>
    <d v="1899-12-30T03:38:00"/>
    <s v="Veg Fire?; GIVE TO TMAN LOMAS TO DISC ELEC SERVICE DUE TO FIRE; TREE BRANCH THRU SVC, FIRE DEPT ON SITE , WILL RTN AND ATEMPT RECONNECT"/>
    <s v="     "/>
    <x v="0"/>
    <d v="2021-03-11T00:00:00"/>
    <x v="0"/>
    <m/>
    <m/>
    <s v="N/A"/>
    <m/>
    <s v="7870696567"/>
    <m/>
    <m/>
    <s v="     "/>
    <x v="0"/>
    <x v="0"/>
    <m/>
    <x v="0"/>
    <m/>
    <s v="Unknown"/>
    <m/>
    <s v="Vegetation"/>
    <x v="0"/>
    <s v="Vegetation"/>
    <s v="Contact from object"/>
    <s v="Contact - Vegetation"/>
    <m/>
    <s v="Contact - Vegetation"/>
    <s v="Conductor"/>
    <s v="No"/>
    <s v="Overhead"/>
    <m/>
    <s v="Conductor"/>
    <m/>
    <s v="252301103"/>
    <s v="     "/>
    <x v="0"/>
    <m/>
    <n v="36.434600000000003"/>
    <n v="-119.685"/>
    <s v="Fresno"/>
    <s v="CAMDEN-1103"/>
    <m/>
    <m/>
    <s v="Urban"/>
    <m/>
    <m/>
    <m/>
    <m/>
    <m/>
    <m/>
    <m/>
    <s v="N"/>
    <s v="N"/>
    <m/>
    <m/>
    <s v="     "/>
    <m/>
    <m/>
    <m/>
    <m/>
    <m/>
    <m/>
    <m/>
    <m/>
    <m/>
    <m/>
    <m/>
    <m/>
    <m/>
    <m/>
    <m/>
    <m/>
    <m/>
    <m/>
    <m/>
  </r>
  <r>
    <x v="9"/>
    <s v="     "/>
    <d v="2014-06-03T00:00:00"/>
    <d v="1899-12-30T02:30:38"/>
    <s v="23"/>
    <x v="1"/>
    <s v="6"/>
    <x v="0"/>
    <d v="2014-06-03T00:00:00"/>
    <d v="1899-12-30T02:30:00"/>
    <s v="SMALL VEG FIRE LOG#4027112 IN BKYR D; cause: tree fell into line; conductor broken, wire on ground; REQ DISC SVC FROM DISPATCH FOR MTR 1004501182, WILL RTN WHEN FIRE DEPT IS DONE FOR_x000a_RECONNECT SVC"/>
    <s v="     "/>
    <x v="0"/>
    <d v="2021-03-11T00:00:00"/>
    <x v="0"/>
    <m/>
    <s v="1027769"/>
    <s v="N/A"/>
    <m/>
    <s v="T003130665"/>
    <m/>
    <m/>
    <s v="     "/>
    <x v="0"/>
    <x v="0"/>
    <m/>
    <x v="0"/>
    <m/>
    <s v="Unknown"/>
    <m/>
    <s v="Vegetation"/>
    <x v="0"/>
    <s v="Vegetation"/>
    <s v="Contact from object"/>
    <s v="Contact - Vegetation"/>
    <m/>
    <s v="Contact - Vegetation"/>
    <s v="Conductor"/>
    <s v="Yes"/>
    <s v="Overhead"/>
    <m/>
    <s v="Conductor"/>
    <m/>
    <s v="252301103"/>
    <s v="     "/>
    <x v="0"/>
    <m/>
    <n v="36.436599999999999"/>
    <n v="-119.687"/>
    <s v="Fresno"/>
    <s v="CAMDEN-1103"/>
    <m/>
    <m/>
    <s v="Urban"/>
    <m/>
    <m/>
    <m/>
    <m/>
    <m/>
    <m/>
    <m/>
    <s v="N"/>
    <s v="N"/>
    <m/>
    <m/>
    <s v="     "/>
    <m/>
    <m/>
    <m/>
    <m/>
    <m/>
    <m/>
    <m/>
    <m/>
    <m/>
    <m/>
    <m/>
    <m/>
    <m/>
    <m/>
    <m/>
    <m/>
    <m/>
    <m/>
    <m/>
  </r>
  <r>
    <x v="10"/>
    <s v="     "/>
    <d v="2014-06-06T00:00:00"/>
    <d v="1899-12-30T15:23:18"/>
    <s v="23"/>
    <x v="1"/>
    <s v="6"/>
    <x v="0"/>
    <d v="2014-06-06T00:00:00"/>
    <d v="1899-12-30T15:23:00"/>
    <s v="PINE CREEK RD S/OF REDWOOD GROVE RD in Hoopa; 14spns load of lco5681; tree fell onto wire and caused conductor to fall to ground; seems tree fell due to separate wild fire; fallen conductor did not cause fire"/>
    <s v="     "/>
    <x v="0"/>
    <d v="2021-03-10T00:00:00"/>
    <x v="0"/>
    <m/>
    <s v="1029684"/>
    <s v="N/A"/>
    <m/>
    <s v="T003133070"/>
    <n v="108180905"/>
    <m/>
    <s v="     "/>
    <x v="0"/>
    <x v="0"/>
    <m/>
    <x v="0"/>
    <m/>
    <s v="Unknown"/>
    <m/>
    <s v="Vegetation"/>
    <x v="0"/>
    <s v="Vegetation"/>
    <s v="Contact from object"/>
    <s v="Contact - Vegetation"/>
    <m/>
    <s v="Contact - Vegetation"/>
    <s v="Conductor"/>
    <s v="Yes"/>
    <s v="Overhead"/>
    <m/>
    <s v="Conductor"/>
    <m/>
    <s v="192401101 "/>
    <s v="     "/>
    <x v="1"/>
    <n v="113"/>
    <n v="41.072400000000002"/>
    <n v="-123.69799999999999"/>
    <s v="Humboldt"/>
    <s v="HOOPA-1101"/>
    <m/>
    <m/>
    <s v="Conifer Forest"/>
    <m/>
    <m/>
    <m/>
    <m/>
    <m/>
    <m/>
    <m/>
    <s v="N"/>
    <s v="N"/>
    <m/>
    <m/>
    <s v="     "/>
    <m/>
    <m/>
    <m/>
    <m/>
    <m/>
    <m/>
    <m/>
    <m/>
    <m/>
    <m/>
    <m/>
    <m/>
    <m/>
    <m/>
    <m/>
    <m/>
    <m/>
    <m/>
    <m/>
  </r>
  <r>
    <x v="11"/>
    <s v="     "/>
    <d v="2014-06-07T00:00:00"/>
    <d v="1899-12-30T07:20:26"/>
    <s v="23"/>
    <x v="1"/>
    <s v="6"/>
    <x v="0"/>
    <d v="2014-06-07T00:00:00"/>
    <d v="1899-12-30T07:20:00"/>
    <s v="15000 MANZANITA RD / MANZANITA RD @ SHAKERIDGE RD / 1 LD SIDE L-5671 1SOUTH LINE &amp; BUCK in Shutter Creek; tree fell onto line, broke conductor, and caused small fire; HOLCOMB SUPERVISOR ONSITE; WAITING ON TMAN- krj7- tman response: This fire was 30’x30’ fire was suppressed by Pge crew myself &amp; Homeowner followed up by CDF . Fire started after wire down was repaired crew energized and there was a broken bushing cutout on line&amp;buck D.E. Pole on call supervisor Holcomb was on job site &amp; no pictures saved from 2014. "/>
    <s v="     "/>
    <x v="0"/>
    <d v="2021-03-10T00:00:00"/>
    <x v="0"/>
    <m/>
    <s v="1029772"/>
    <s v="N/A"/>
    <m/>
    <s v="T003133335"/>
    <n v="108180975"/>
    <m/>
    <s v="     "/>
    <x v="0"/>
    <x v="0"/>
    <m/>
    <x v="0"/>
    <m/>
    <s v="&lt;0.25"/>
    <m/>
    <s v="Vegetation"/>
    <x v="0"/>
    <s v="Vegetation"/>
    <s v="Contact from object"/>
    <s v="Contact - Vegetation"/>
    <m/>
    <s v="Contact - Vegetation"/>
    <s v="Conductor"/>
    <s v="No"/>
    <s v="Overhead"/>
    <m/>
    <s v="Conductor"/>
    <m/>
    <s v="101262455"/>
    <s v="     "/>
    <x v="1"/>
    <n v="340"/>
    <n v="38.435499999999998"/>
    <n v="-120.747"/>
    <s v="Amador"/>
    <s v="MARTELL-1101"/>
    <m/>
    <s v="PG&amp;E, homeowner, and CDF"/>
    <s v="Hardwood Forest"/>
    <m/>
    <m/>
    <m/>
    <m/>
    <m/>
    <m/>
    <m/>
    <s v="N"/>
    <s v="N"/>
    <m/>
    <m/>
    <s v="     "/>
    <m/>
    <m/>
    <m/>
    <m/>
    <m/>
    <m/>
    <m/>
    <m/>
    <m/>
    <m/>
    <m/>
    <m/>
    <m/>
    <m/>
    <m/>
    <m/>
    <m/>
    <m/>
    <m/>
  </r>
  <r>
    <x v="12"/>
    <s v="     "/>
    <d v="2014-06-09T00:00:00"/>
    <d v="1899-12-30T21:22:27"/>
    <s v="24"/>
    <x v="1"/>
    <s v="6"/>
    <x v="0"/>
    <d v="2014-06-09T00:00:00"/>
    <d v="1899-12-30T21:22:00"/>
    <s v="RUH2 - CUST STATES WIRE IS ON FIRE/TREE  IN LINE; CUSTOMER SEES SPARKS COMING FROM  POWER LINEINC#F141609263; TM REPAIRED BURNED SVC. TREE HAD GROWN INTO THE OH SVC"/>
    <s v="     "/>
    <x v="0"/>
    <d v="2021-03-11T00:00:00"/>
    <x v="0"/>
    <m/>
    <s v="1032008"/>
    <s v="N/A"/>
    <m/>
    <s v="T003135413"/>
    <m/>
    <m/>
    <s v="     "/>
    <x v="0"/>
    <x v="0"/>
    <m/>
    <x v="0"/>
    <m/>
    <s v="Unknown"/>
    <m/>
    <s v="Vegetation"/>
    <x v="0"/>
    <s v="Vegetation"/>
    <s v="Contact from object"/>
    <s v="Contact - Vegetation"/>
    <m/>
    <s v="Contact - Vegetation"/>
    <s v="Conductor"/>
    <s v="Yes"/>
    <s v="Overhead"/>
    <m/>
    <s v="Conductor"/>
    <m/>
    <s v="83912109"/>
    <s v="     "/>
    <x v="0"/>
    <m/>
    <n v="37.277900000000002"/>
    <n v="-121.82"/>
    <s v="Santa Clara"/>
    <s v="PIERCY-2109"/>
    <m/>
    <m/>
    <s v="Urban"/>
    <m/>
    <m/>
    <m/>
    <m/>
    <m/>
    <m/>
    <m/>
    <s v="N"/>
    <s v="N"/>
    <m/>
    <m/>
    <s v="     "/>
    <m/>
    <m/>
    <m/>
    <m/>
    <m/>
    <m/>
    <m/>
    <m/>
    <m/>
    <m/>
    <m/>
    <m/>
    <m/>
    <m/>
    <m/>
    <m/>
    <m/>
    <m/>
    <m/>
  </r>
  <r>
    <x v="13"/>
    <s v="     "/>
    <d v="2014-06-10T00:00:00"/>
    <d v="1899-12-30T15:14:00"/>
    <s v="24"/>
    <x v="1"/>
    <s v="6"/>
    <x v="0"/>
    <d v="2014-06-10T00:00:00"/>
    <d v="1899-12-30T15:14:00"/>
    <s v="Conveyor belt for rock crushing made contact with primary"/>
    <s v="     "/>
    <x v="1"/>
    <m/>
    <x v="1"/>
    <m/>
    <s v="1032465"/>
    <s v="14-0037625"/>
    <m/>
    <m/>
    <n v="108191000"/>
    <m/>
    <s v="     "/>
    <x v="0"/>
    <x v="0"/>
    <s v="Vegetation"/>
    <x v="0"/>
    <m/>
    <s v="&lt;0.25"/>
    <s v="Square Feet: 20x50; Acreage: "/>
    <s v="Contact - Animal - Other"/>
    <x v="6"/>
    <s v="Contact - Animal"/>
    <s v="All types of equipment / facility failure"/>
    <s v="Contact - Animal"/>
    <m/>
    <s v="Contact - Animal"/>
    <s v="Conductor"/>
    <m/>
    <s v="Overhead"/>
    <s v="Primary"/>
    <s v="Conductor"/>
    <m/>
    <s v="101545144"/>
    <s v="     "/>
    <x v="0"/>
    <m/>
    <n v="40.206000000000003"/>
    <n v="-122.253"/>
    <m/>
    <s v="RED-BLUFF-1104"/>
    <n v="12000"/>
    <s v="Red Bluff FD"/>
    <s v="Herbaceous"/>
    <m/>
    <m/>
    <m/>
    <m/>
    <m/>
    <m/>
    <m/>
    <s v="N"/>
    <s v="N"/>
    <m/>
    <m/>
    <s v="     "/>
    <m/>
    <m/>
    <m/>
    <m/>
    <m/>
    <m/>
    <m/>
    <m/>
    <m/>
    <m/>
    <m/>
    <m/>
    <m/>
    <m/>
    <m/>
    <m/>
    <m/>
    <m/>
    <m/>
  </r>
  <r>
    <x v="14"/>
    <s v="     "/>
    <d v="2014-06-12T00:00:00"/>
    <d v="1899-12-30T06:30:00"/>
    <s v="24"/>
    <x v="1"/>
    <s v="6"/>
    <x v="0"/>
    <d v="2014-06-12T00:00:00"/>
    <d v="1899-12-30T06:30:00"/>
    <s v="JENSEN RPTS 311 OPEN, FIRE DEPARTMENT IS WITH HIM, WIRE DOWN BEYOND 311, GRASS FIRE IN SAMUEL P TAYLOR PARK.  NTFD TMAN SUPERVISOR OTT REID."/>
    <s v="     "/>
    <x v="1"/>
    <m/>
    <x v="1"/>
    <m/>
    <s v="1033358"/>
    <s v="14-0037920"/>
    <m/>
    <m/>
    <n v="108195000"/>
    <m/>
    <s v="     "/>
    <x v="0"/>
    <x v="0"/>
    <s v="Vegetation"/>
    <x v="0"/>
    <m/>
    <s v="10-99"/>
    <s v="Square Feet: ; Acreage: 40"/>
    <s v="Equipment - PG&amp;E"/>
    <x v="7"/>
    <s v="Equipment - PG&amp;E"/>
    <s v="All types of equipment / facility failure"/>
    <s v="Crossarm"/>
    <s v="Crossarm"/>
    <m/>
    <m/>
    <s v="AT&amp;T"/>
    <s v="Overhead"/>
    <s v="Primary"/>
    <s v="Conductor"/>
    <m/>
    <s v="102230371"/>
    <s v="     "/>
    <x v="0"/>
    <n v="180"/>
    <n v="38.043700000000001"/>
    <n v="-122.746"/>
    <m/>
    <s v="OLEMA-1101"/>
    <n v="12000"/>
    <s v="Cal Fire et al"/>
    <s v="Hardwood Woodland"/>
    <m/>
    <m/>
    <m/>
    <m/>
    <m/>
    <m/>
    <m/>
    <s v="N"/>
    <s v="N"/>
    <m/>
    <m/>
    <s v="     "/>
    <m/>
    <m/>
    <m/>
    <m/>
    <m/>
    <m/>
    <m/>
    <m/>
    <m/>
    <m/>
    <m/>
    <m/>
    <m/>
    <m/>
    <m/>
    <m/>
    <m/>
    <m/>
    <m/>
  </r>
  <r>
    <x v="15"/>
    <s v="     "/>
    <d v="2014-06-13T00:00:00"/>
    <d v="1899-12-30T09:19:00"/>
    <s v="24"/>
    <x v="1"/>
    <s v="6"/>
    <x v="0"/>
    <d v="2014-06-13T00:00:00"/>
    <d v="1899-12-30T09:19:00"/>
    <m/>
    <s v="     "/>
    <x v="1"/>
    <m/>
    <x v="1"/>
    <m/>
    <s v="1034055"/>
    <s v="14-0038197"/>
    <m/>
    <m/>
    <n v="108196000"/>
    <m/>
    <s v="     "/>
    <x v="0"/>
    <x v="0"/>
    <s v="Vegetation"/>
    <x v="0"/>
    <m/>
    <s v="&lt;0.25"/>
    <s v="Square Feet: ; Acreage: "/>
    <s v="Contact - 3rd Party"/>
    <x v="8"/>
    <s v="Contact - 3rd Party"/>
    <s v="All types of equipment / facility failure"/>
    <s v="Contact - Vehicle"/>
    <m/>
    <s v="Contact - Vehicle"/>
    <s v="Pole"/>
    <s v="AT&amp;T"/>
    <s v="Overhead"/>
    <s v="Primary"/>
    <s v="Conductor"/>
    <m/>
    <s v="101703071"/>
    <s v="     "/>
    <x v="0"/>
    <m/>
    <n v="36.933500000000002"/>
    <n v="-121.389"/>
    <m/>
    <s v="HOLLISTER-2104"/>
    <n v="21000"/>
    <s v="Hollister FD"/>
    <s v="Urban"/>
    <m/>
    <m/>
    <m/>
    <m/>
    <m/>
    <m/>
    <m/>
    <s v="N"/>
    <s v="N"/>
    <m/>
    <m/>
    <s v="     "/>
    <m/>
    <m/>
    <m/>
    <m/>
    <m/>
    <m/>
    <m/>
    <m/>
    <m/>
    <m/>
    <m/>
    <m/>
    <m/>
    <m/>
    <m/>
    <m/>
    <m/>
    <m/>
    <m/>
  </r>
  <r>
    <x v="16"/>
    <s v="     "/>
    <d v="2014-06-14T00:00:00"/>
    <d v="1899-12-30T11:01:00"/>
    <s v="24"/>
    <x v="1"/>
    <s v="6"/>
    <x v="0"/>
    <d v="2014-06-14T00:00:00"/>
    <d v="1899-12-30T11:01:00"/>
    <s v="connector/hardware at pole"/>
    <s v="     "/>
    <x v="1"/>
    <m/>
    <x v="1"/>
    <m/>
    <m/>
    <m/>
    <m/>
    <m/>
    <m/>
    <m/>
    <s v="     "/>
    <x v="0"/>
    <x v="0"/>
    <s v="Vegetation"/>
    <x v="2"/>
    <m/>
    <s v="10-99"/>
    <s v="Square Feet: ; Acreage: 11"/>
    <s v="Equipment - PG&amp;E"/>
    <x v="7"/>
    <s v="Equipment - PG&amp;E"/>
    <s v="All types of equipment / facility failure"/>
    <s v="Crossarm"/>
    <s v="Crossarm"/>
    <m/>
    <m/>
    <s v="None"/>
    <s v="Overhead"/>
    <s v="Transmission"/>
    <s v="Conductor"/>
    <m/>
    <s v="Pole 000/013"/>
    <s v="     "/>
    <x v="0"/>
    <n v="490"/>
    <n v="37.130899999999997"/>
    <n v="-121.092"/>
    <m/>
    <s v="LOS-BANOS-PACHECO-70"/>
    <n v="70000"/>
    <s v="Cal Fire Dept"/>
    <s v="Herbaceous"/>
    <m/>
    <m/>
    <m/>
    <m/>
    <m/>
    <m/>
    <m/>
    <s v="N"/>
    <s v="N"/>
    <m/>
    <m/>
    <s v="     "/>
    <m/>
    <m/>
    <m/>
    <m/>
    <m/>
    <m/>
    <m/>
    <m/>
    <m/>
    <m/>
    <m/>
    <m/>
    <m/>
    <m/>
    <m/>
    <m/>
    <m/>
    <m/>
    <m/>
  </r>
  <r>
    <x v="17"/>
    <s v="     "/>
    <d v="2014-06-14T00:00:00"/>
    <d v="1899-12-30T08:47:00"/>
    <s v="24"/>
    <x v="1"/>
    <s v="6"/>
    <x v="0"/>
    <d v="2014-06-14T00:00:00"/>
    <d v="1899-12-30T08:47:00"/>
    <s v="wire on ground burning, hawk found in tree under pole, crew to replace 2 spans wire down"/>
    <s v="     "/>
    <x v="1"/>
    <m/>
    <x v="1"/>
    <m/>
    <s v="1034552"/>
    <s v="14-0038386"/>
    <m/>
    <m/>
    <n v="108198000"/>
    <m/>
    <s v="     "/>
    <x v="0"/>
    <x v="0"/>
    <s v="Vegetation"/>
    <x v="0"/>
    <m/>
    <s v="&lt;3 meters of linear travel"/>
    <s v="Square Feet: ; Acreage: "/>
    <s v="Contact - Animal - Bird"/>
    <x v="6"/>
    <s v="Contact - Bird"/>
    <s v="All types of equipment / facility failure"/>
    <s v="Contact - Animal"/>
    <m/>
    <s v="Contact - Animal"/>
    <s v="Conductor"/>
    <s v="AT&amp;T"/>
    <s v="Overhead"/>
    <s v="Primary"/>
    <s v="Conductor"/>
    <m/>
    <s v="100275552"/>
    <s v="     "/>
    <x v="0"/>
    <m/>
    <n v="37.418999999999997"/>
    <n v="-122.181"/>
    <m/>
    <s v="MENLO-1103"/>
    <n v="12000"/>
    <m/>
    <s v="Urban"/>
    <m/>
    <m/>
    <m/>
    <m/>
    <m/>
    <m/>
    <m/>
    <s v="N"/>
    <s v="N"/>
    <m/>
    <m/>
    <s v="     "/>
    <m/>
    <m/>
    <m/>
    <m/>
    <m/>
    <m/>
    <m/>
    <m/>
    <m/>
    <m/>
    <m/>
    <m/>
    <m/>
    <m/>
    <m/>
    <m/>
    <m/>
    <m/>
    <m/>
  </r>
  <r>
    <x v="18"/>
    <s v="     "/>
    <d v="2014-06-15T00:00:00"/>
    <d v="1899-12-30T20:55:00"/>
    <s v="25"/>
    <x v="1"/>
    <s v="6"/>
    <x v="0"/>
    <d v="2014-06-15T00:00:00"/>
    <d v="1899-12-30T20:55:00"/>
    <s v="REGINATO RPTS POLE, TRANSF AND WIRE ON THE GRD 1 E/OF MTR# 1008052848"/>
    <s v="     "/>
    <x v="1"/>
    <m/>
    <x v="1"/>
    <m/>
    <s v="1035020"/>
    <s v="14-0038499"/>
    <m/>
    <m/>
    <n v="108199000"/>
    <m/>
    <s v="     "/>
    <x v="0"/>
    <x v="0"/>
    <s v="Vegetation"/>
    <x v="0"/>
    <m/>
    <s v="&lt;0.25"/>
    <s v="Square Feet: ; Acreage: "/>
    <s v="Contact - 3rd Party"/>
    <x v="8"/>
    <s v="Contact - 3rd Party"/>
    <s v="All types of equipment / facility failure"/>
    <s v="Contact - Vehicle"/>
    <m/>
    <s v="Contact - Vehicle"/>
    <s v="Pole"/>
    <m/>
    <s v="Overhead"/>
    <s v="Primary"/>
    <s v="Conductor"/>
    <m/>
    <s v="101500605"/>
    <s v="     "/>
    <x v="0"/>
    <m/>
    <n v="39.887900000000002"/>
    <n v="-122.197"/>
    <m/>
    <s v="CORNING-1101"/>
    <n v="12000"/>
    <s v="Cal Fire Dept"/>
    <s v="Agriculture"/>
    <m/>
    <m/>
    <m/>
    <m/>
    <m/>
    <m/>
    <m/>
    <s v="N"/>
    <s v="N"/>
    <m/>
    <m/>
    <s v="     "/>
    <m/>
    <m/>
    <m/>
    <m/>
    <m/>
    <m/>
    <m/>
    <m/>
    <m/>
    <m/>
    <m/>
    <m/>
    <m/>
    <m/>
    <m/>
    <m/>
    <m/>
    <m/>
    <m/>
  </r>
  <r>
    <x v="19"/>
    <s v="     "/>
    <d v="2014-06-15T00:00:00"/>
    <d v="1899-12-30T17:28:00"/>
    <s v="25"/>
    <x v="1"/>
    <s v="6"/>
    <x v="0"/>
    <d v="2014-06-15T00:00:00"/>
    <d v="1899-12-30T17:28:00"/>
    <m/>
    <s v="     "/>
    <x v="1"/>
    <m/>
    <x v="1"/>
    <m/>
    <s v="1034970"/>
    <s v="14-0038485"/>
    <m/>
    <m/>
    <n v="108199000"/>
    <m/>
    <s v="     "/>
    <x v="0"/>
    <x v="0"/>
    <s v="Vegetation"/>
    <x v="0"/>
    <m/>
    <s v="&lt;3 meters of linear travel"/>
    <s v="Square Feet: ; Acreage: "/>
    <s v="Equipment - PG&amp;E"/>
    <x v="9"/>
    <s v="Equipment - PG&amp;E"/>
    <s v="All types of equipment / facility failure"/>
    <s v="Wire-Wire Contact"/>
    <m/>
    <s v="Wire-Wire Contact"/>
    <m/>
    <m/>
    <s v="Overhead"/>
    <s v="Secondary"/>
    <s v="Conductor"/>
    <m/>
    <s v="4239 Teakwood Ct, Concord"/>
    <s v="     "/>
    <x v="0"/>
    <m/>
    <n v="37.970799999999997"/>
    <n v="-121.985"/>
    <m/>
    <s v="CLAYTON-2217"/>
    <m/>
    <m/>
    <s v="Urban"/>
    <m/>
    <m/>
    <m/>
    <m/>
    <m/>
    <m/>
    <m/>
    <s v="N"/>
    <s v="N"/>
    <m/>
    <m/>
    <s v="     "/>
    <m/>
    <m/>
    <m/>
    <m/>
    <m/>
    <m/>
    <m/>
    <m/>
    <m/>
    <m/>
    <m/>
    <m/>
    <m/>
    <m/>
    <m/>
    <m/>
    <m/>
    <m/>
    <m/>
  </r>
  <r>
    <x v="20"/>
    <s v="     "/>
    <d v="2014-06-15T00:00:00"/>
    <d v="1899-12-30T09:47:00"/>
    <s v="25"/>
    <x v="1"/>
    <s v="6"/>
    <x v="0"/>
    <d v="2014-06-15T00:00:00"/>
    <d v="1899-12-30T09:47:00"/>
    <s v="V AGBALOG RPTS FIRE IS SOURCE SIDE OF 30285 AFTER ALL.  ALSO RPTS 1 OF 2 FU BLOWN @ 21101.  GIVEN OK TO OPEN REMAINING FU @ 21101  (OIS# 1034871)"/>
    <s v="     "/>
    <x v="1"/>
    <m/>
    <x v="1"/>
    <m/>
    <s v="1034871"/>
    <s v="14-0038466"/>
    <m/>
    <m/>
    <n v="108199000"/>
    <m/>
    <s v="     "/>
    <x v="0"/>
    <x v="0"/>
    <s v="Vegetation"/>
    <x v="0"/>
    <m/>
    <s v="&lt;0.25"/>
    <s v="Square Feet: ; Acreage: "/>
    <s v="Vegetation"/>
    <x v="0"/>
    <s v="Vegetation"/>
    <s v="All types of equipment / facility failure"/>
    <s v="Contact - Vegetation"/>
    <m/>
    <s v="Contact - Vegetation"/>
    <s v="Conductor"/>
    <m/>
    <s v="Overhead"/>
    <s v="Primary"/>
    <s v="Conductor"/>
    <m/>
    <s v="23633 Schulties Rd, Los Gatos"/>
    <s v="     "/>
    <x v="0"/>
    <n v="520"/>
    <n v="37.130800000000001"/>
    <n v="-121.971"/>
    <m/>
    <s v="LOS-GATOS-1106"/>
    <n v="12000"/>
    <m/>
    <s v="Conifer Forest"/>
    <m/>
    <m/>
    <m/>
    <m/>
    <m/>
    <m/>
    <m/>
    <s v="N"/>
    <s v="N"/>
    <m/>
    <m/>
    <s v="     "/>
    <n v="37.132682000000003"/>
    <n v="-121.973021"/>
    <s v="Jun 16 2014 12:00AM"/>
    <s v="TrunkFail"/>
    <s v="Tan Oak (previously dead) fell across phone line one span past end of pri/xfr pole."/>
    <s v="TAN"/>
    <s v="40"/>
    <s v="12"/>
    <s v="20"/>
    <s v="Slight"/>
    <s v="Severe"/>
    <s v="Y"/>
    <s v="1"/>
    <m/>
    <s v="Other"/>
    <s v="B"/>
    <s v="Other"/>
    <s v="TreeWire"/>
    <s v="0"/>
  </r>
  <r>
    <x v="21"/>
    <s v="     "/>
    <d v="2014-06-16T00:00:00"/>
    <d v="1899-12-30T15:37:00"/>
    <s v="25"/>
    <x v="1"/>
    <s v="6"/>
    <x v="0"/>
    <m/>
    <m/>
    <s v="oak tree fell into srevice   fire started"/>
    <s v="     "/>
    <x v="1"/>
    <m/>
    <x v="1"/>
    <m/>
    <s v="1035362"/>
    <m/>
    <m/>
    <m/>
    <m/>
    <m/>
    <s v="     "/>
    <x v="0"/>
    <x v="0"/>
    <s v="Vegetation"/>
    <x v="0"/>
    <m/>
    <s v="&lt;0.25"/>
    <s v="Square Feet: ; Acreage: "/>
    <s v="Vegetation"/>
    <x v="0"/>
    <s v="Vegetation"/>
    <s v="All types of equipment / facility failure"/>
    <s v="Contact - Vegetation"/>
    <m/>
    <s v="Contact - Vegetation"/>
    <s v="Conductor"/>
    <s v="AT&amp;T"/>
    <s v="Overhead"/>
    <s v="Secondary"/>
    <s v="Conductor"/>
    <m/>
    <s v="101280871"/>
    <s v="     "/>
    <x v="0"/>
    <n v="320"/>
    <n v="38.168199999999999"/>
    <n v="-120.607"/>
    <m/>
    <s v="CALAVERAS-CEMENT-1101"/>
    <m/>
    <m/>
    <s v="Hardwood Woodland"/>
    <m/>
    <m/>
    <m/>
    <m/>
    <m/>
    <m/>
    <m/>
    <s v="N"/>
    <s v="N"/>
    <m/>
    <m/>
    <s v="     "/>
    <m/>
    <m/>
    <m/>
    <m/>
    <m/>
    <m/>
    <m/>
    <m/>
    <m/>
    <m/>
    <m/>
    <m/>
    <m/>
    <m/>
    <m/>
    <m/>
    <m/>
    <m/>
    <m/>
  </r>
  <r>
    <x v="22"/>
    <s v="     "/>
    <d v="2014-06-17T00:00:00"/>
    <d v="1899-12-30T16:47:00"/>
    <s v="25"/>
    <x v="1"/>
    <s v="6"/>
    <x v="0"/>
    <d v="2014-06-17T00:00:00"/>
    <d v="1899-12-30T16:47:00"/>
    <s v="auto splice failed"/>
    <s v="     "/>
    <x v="1"/>
    <m/>
    <x v="1"/>
    <m/>
    <s v="1035898"/>
    <s v="14-0038966"/>
    <m/>
    <m/>
    <n v="108202000"/>
    <m/>
    <s v="     "/>
    <x v="0"/>
    <x v="0"/>
    <s v="Vegetation"/>
    <x v="0"/>
    <m/>
    <s v="&lt;3 meters of linear travel"/>
    <s v="Square Feet: 10x10; Acreage: "/>
    <s v="Equipment - PG&amp;E"/>
    <x v="10"/>
    <s v="Equipment - PG&amp;E"/>
    <s v="All types of equipment / facility failure"/>
    <s v="Splice/Clamp/Connector"/>
    <s v="Splice/Clamp/Connector"/>
    <m/>
    <m/>
    <s v=" "/>
    <s v="Overhead"/>
    <s v="Primary"/>
    <s v="Conductor"/>
    <m/>
    <s v="101894765"/>
    <s v="     "/>
    <x v="0"/>
    <n v="512"/>
    <n v="34.686100000000003"/>
    <n v="-120.43300000000001"/>
    <m/>
    <s v="PURISIMA-1101"/>
    <n v="12000"/>
    <m/>
    <s v="Urban"/>
    <m/>
    <m/>
    <m/>
    <m/>
    <m/>
    <m/>
    <m/>
    <s v="N"/>
    <s v="N"/>
    <m/>
    <m/>
    <s v="     "/>
    <m/>
    <m/>
    <m/>
    <m/>
    <m/>
    <m/>
    <m/>
    <m/>
    <m/>
    <m/>
    <m/>
    <m/>
    <m/>
    <m/>
    <m/>
    <m/>
    <m/>
    <m/>
    <m/>
  </r>
  <r>
    <x v="23"/>
    <s v="     "/>
    <d v="2014-06-17T00:00:00"/>
    <d v="1899-12-30T21:24:00"/>
    <s v="25"/>
    <x v="1"/>
    <s v="6"/>
    <x v="0"/>
    <d v="2014-06-17T00:00:00"/>
    <d v="1899-12-30T21:24:00"/>
    <m/>
    <s v="     "/>
    <x v="1"/>
    <m/>
    <x v="1"/>
    <m/>
    <m/>
    <m/>
    <m/>
    <m/>
    <m/>
    <m/>
    <s v="     "/>
    <x v="0"/>
    <x v="0"/>
    <s v="Vegetation"/>
    <x v="2"/>
    <m/>
    <s v="10-99"/>
    <s v="Square Feet: ; Acreage: 25"/>
    <s v="Contact - Animal - Bird"/>
    <x v="6"/>
    <s v="Contact - Bird"/>
    <s v="All types of equipment / facility failure"/>
    <s v="Contact - Animal"/>
    <m/>
    <s v="Contact - Animal"/>
    <s v="Conductor"/>
    <s v="None"/>
    <s v="Overhead"/>
    <s v="Transmission"/>
    <s v="Conductor"/>
    <m/>
    <s v="Twr. 052/320"/>
    <s v="     "/>
    <x v="0"/>
    <m/>
    <n v="38.417999999999999"/>
    <n v="-121.14"/>
    <m/>
    <s v="GOLD-HILL-BELLOTA-LOCKEFORD-115"/>
    <n v="115000"/>
    <m/>
    <s v="Herbaceous"/>
    <m/>
    <m/>
    <m/>
    <m/>
    <m/>
    <m/>
    <m/>
    <s v="N"/>
    <s v="N"/>
    <m/>
    <m/>
    <s v="     "/>
    <m/>
    <m/>
    <m/>
    <m/>
    <m/>
    <m/>
    <m/>
    <m/>
    <m/>
    <m/>
    <m/>
    <m/>
    <m/>
    <m/>
    <m/>
    <m/>
    <m/>
    <m/>
    <m/>
  </r>
  <r>
    <x v="24"/>
    <s v="     "/>
    <d v="2014-06-17T00:00:00"/>
    <d v="1899-12-30T13:49:00"/>
    <s v="25"/>
    <x v="1"/>
    <s v="6"/>
    <x v="0"/>
    <d v="2014-06-17T00:00:00"/>
    <d v="1899-12-30T13:49:00"/>
    <s v="Car hit tree, tree laying on overhead"/>
    <s v="     "/>
    <x v="1"/>
    <m/>
    <x v="1"/>
    <m/>
    <s v="1035854"/>
    <s v="14-0038937"/>
    <m/>
    <m/>
    <n v="108202000"/>
    <m/>
    <s v="     "/>
    <x v="0"/>
    <x v="0"/>
    <s v="Vegetation"/>
    <x v="0"/>
    <m/>
    <s v="&lt;3 meters of linear travel"/>
    <s v="Square Feet: ; Acreage: "/>
    <s v="Contact - 3rd Party"/>
    <x v="8"/>
    <s v="Contact - 3rd Party"/>
    <s v="All types of equipment / facility failure"/>
    <s v="Contact - Vehicle"/>
    <m/>
    <s v="Contact - Vehicle"/>
    <s v="Pole"/>
    <s v="  "/>
    <s v="Overhead"/>
    <s v="Primary"/>
    <s v="Conductor"/>
    <m/>
    <s v="102247824"/>
    <s v="     "/>
    <x v="0"/>
    <n v="175"/>
    <n v="38.666800000000002"/>
    <n v="-122.596"/>
    <m/>
    <s v="MIDDLETOWN-1101"/>
    <n v="12000"/>
    <s v="Cal Fire Dept"/>
    <s v="Conifer Forest"/>
    <m/>
    <m/>
    <m/>
    <m/>
    <m/>
    <m/>
    <m/>
    <s v="N"/>
    <s v="N"/>
    <m/>
    <m/>
    <s v="     "/>
    <m/>
    <m/>
    <m/>
    <m/>
    <m/>
    <m/>
    <m/>
    <m/>
    <m/>
    <m/>
    <m/>
    <m/>
    <m/>
    <m/>
    <m/>
    <m/>
    <m/>
    <m/>
    <m/>
  </r>
  <r>
    <x v="25"/>
    <s v="     "/>
    <d v="2014-06-17T00:00:00"/>
    <d v="1899-12-30T14:50:00"/>
    <s v="25"/>
    <x v="1"/>
    <s v="6"/>
    <x v="0"/>
    <d v="2014-06-17T00:00:00"/>
    <d v="1899-12-30T14:50:00"/>
    <s v="5 DIFFERENT FIRE SPOTS ON GRD. OPEN WIRE SEC. GETTING TOGETHER.TRF  BLEW. TRIMED TREES AND INST. SPR. BR"/>
    <s v="     "/>
    <x v="1"/>
    <m/>
    <x v="1"/>
    <m/>
    <s v="1035838"/>
    <s v="14-0038950"/>
    <m/>
    <m/>
    <m/>
    <m/>
    <s v="     "/>
    <x v="0"/>
    <x v="0"/>
    <s v="Vegetation"/>
    <x v="0"/>
    <m/>
    <s v="&lt;0.25"/>
    <s v="Square Feet: ; Acreage: "/>
    <s v="Equipment - PG&amp;E"/>
    <x v="9"/>
    <s v="Equipment - PG&amp;E"/>
    <s v="All types of equipment / facility failure"/>
    <s v="Wire-Wire Contact"/>
    <m/>
    <s v="Wire-Wire Contact"/>
    <m/>
    <s v="AT&amp;T"/>
    <s v="Overhead"/>
    <s v="Secondary"/>
    <s v="Conductor"/>
    <m/>
    <s v="100979528"/>
    <s v="     "/>
    <x v="0"/>
    <m/>
    <n v="40.960599999999999"/>
    <n v="-124.044"/>
    <m/>
    <s v="BLUE-LAKE-1102"/>
    <m/>
    <m/>
    <s v="Conifer Forest"/>
    <m/>
    <m/>
    <m/>
    <m/>
    <m/>
    <m/>
    <m/>
    <s v="N"/>
    <s v="N"/>
    <m/>
    <m/>
    <s v="     "/>
    <m/>
    <m/>
    <s v="Jun 18 2014 12:00AM"/>
    <s v="Unverified"/>
    <s v="The phases were blown together as a secondary conductor transitioned from horizontal to vertical rack.  As a result one end broke off of the insulator and started a small grass fire reaching approximately 4ft X 2ft."/>
    <m/>
    <m/>
    <m/>
    <m/>
    <m/>
    <m/>
    <m/>
    <m/>
    <m/>
    <m/>
    <m/>
    <m/>
    <m/>
    <m/>
  </r>
  <r>
    <x v="26"/>
    <s v="     "/>
    <d v="2014-06-18T00:00:00"/>
    <d v="1899-12-30T18:45:10"/>
    <s v="25"/>
    <x v="1"/>
    <s v="6"/>
    <x v="0"/>
    <d v="2014-06-18T00:00:00"/>
    <d v="1899-12-30T18:45:00"/>
    <s v="Cap bank failed resulted 0.25 acre fire"/>
    <s v="     "/>
    <x v="0"/>
    <d v="2021-03-29T00:00:00"/>
    <x v="0"/>
    <m/>
    <m/>
    <s v="N/A"/>
    <m/>
    <s v="T003140759"/>
    <m/>
    <m/>
    <s v="     "/>
    <x v="0"/>
    <x v="0"/>
    <m/>
    <x v="0"/>
    <m/>
    <s v="&lt;0.25"/>
    <m/>
    <s v="Equipment - PG&amp;E"/>
    <x v="11"/>
    <s v="Equipment - PG&amp;E"/>
    <s v="All types of equipment / facility failure"/>
    <s v="Capacitor bank failure"/>
    <s v="Capacitor Bank"/>
    <m/>
    <m/>
    <s v="Yes"/>
    <s v="Overhead"/>
    <m/>
    <s v="Capacitor Bank"/>
    <m/>
    <s v="101162540"/>
    <s v="     "/>
    <x v="0"/>
    <m/>
    <n v="37.319800000000001"/>
    <n v="-120.505"/>
    <s v="Merced"/>
    <s v="EL-CAPITAN-1105"/>
    <m/>
    <m/>
    <s v="Urban"/>
    <m/>
    <m/>
    <m/>
    <m/>
    <m/>
    <m/>
    <m/>
    <s v="N"/>
    <s v="N"/>
    <m/>
    <m/>
    <s v="     "/>
    <m/>
    <m/>
    <m/>
    <m/>
    <m/>
    <m/>
    <m/>
    <m/>
    <m/>
    <m/>
    <m/>
    <m/>
    <m/>
    <m/>
    <m/>
    <m/>
    <m/>
    <m/>
    <m/>
  </r>
  <r>
    <x v="27"/>
    <s v="     "/>
    <d v="2014-06-18T00:00:00"/>
    <d v="1899-12-30T18:29:00"/>
    <s v="25"/>
    <x v="1"/>
    <s v="6"/>
    <x v="0"/>
    <m/>
    <m/>
    <s v="Capacitor control panel on pole may have started fire (C493?)"/>
    <s v="     "/>
    <x v="1"/>
    <m/>
    <x v="1"/>
    <m/>
    <m/>
    <m/>
    <m/>
    <m/>
    <m/>
    <m/>
    <s v="     "/>
    <x v="0"/>
    <x v="0"/>
    <s v="Vegetation"/>
    <x v="0"/>
    <m/>
    <s v="&lt;0.25"/>
    <s v="Square Feet: ; Acreage: 0.25"/>
    <s v="Equipment - PG&amp;E"/>
    <x v="11"/>
    <s v="Equipment - PG&amp;E"/>
    <s v="All types of equipment / facility failure"/>
    <s v="Capacitor Bank"/>
    <s v="Capacitor Bank"/>
    <m/>
    <m/>
    <s v="AT&amp;T"/>
    <s v="Overhead"/>
    <s v="Primary"/>
    <s v="Capacitor Bank"/>
    <m/>
    <s v="101162090"/>
    <s v="     "/>
    <x v="0"/>
    <m/>
    <n v="37.317500000000003"/>
    <n v="-120.505"/>
    <m/>
    <s v="EL-CAPITAN-1106"/>
    <n v="12000"/>
    <s v="Cal Fire Dept"/>
    <s v="Urban"/>
    <m/>
    <m/>
    <m/>
    <m/>
    <m/>
    <m/>
    <m/>
    <s v="N"/>
    <s v="N"/>
    <m/>
    <m/>
    <s v="     "/>
    <m/>
    <m/>
    <m/>
    <m/>
    <m/>
    <m/>
    <m/>
    <m/>
    <m/>
    <m/>
    <m/>
    <m/>
    <m/>
    <m/>
    <m/>
    <m/>
    <m/>
    <m/>
    <m/>
  </r>
  <r>
    <x v="28"/>
    <s v="     "/>
    <d v="2014-06-18T00:00:00"/>
    <d v="1899-12-30T10:01:00"/>
    <s v="25"/>
    <x v="1"/>
    <s v="6"/>
    <x v="0"/>
    <d v="2014-06-18T00:00:00"/>
    <d v="1899-12-30T10:01:00"/>
    <s v="per t-man, surge from CB testing may have caused sparks where connector was on conductor"/>
    <s v="     "/>
    <x v="1"/>
    <m/>
    <x v="1"/>
    <m/>
    <s v="1036134"/>
    <s v="14-0039054"/>
    <m/>
    <m/>
    <n v="108203000"/>
    <m/>
    <s v="     "/>
    <x v="0"/>
    <x v="0"/>
    <s v="Vegetation"/>
    <x v="0"/>
    <m/>
    <s v="0.26-9.99"/>
    <s v="Square Feet: ; Acreage: 1"/>
    <s v="Equipment - PG&amp;E"/>
    <x v="10"/>
    <s v="Equipment - PG&amp;E"/>
    <s v="All types of equipment / facility failure"/>
    <s v="Splice/Clamp/Connector"/>
    <s v="Splice/Clamp/Connector"/>
    <m/>
    <m/>
    <s v="Verizon"/>
    <s v="Overhead"/>
    <s v="Primary"/>
    <s v="Conductor"/>
    <m/>
    <s v="102085311"/>
    <s v="     "/>
    <x v="0"/>
    <m/>
    <n v="37.801099999999998"/>
    <n v="-121.202"/>
    <m/>
    <s v="MANTECA-1704"/>
    <n v="17000"/>
    <s v="Manteca FD"/>
    <s v="Urban"/>
    <m/>
    <m/>
    <m/>
    <m/>
    <m/>
    <m/>
    <m/>
    <s v="N"/>
    <s v="N"/>
    <m/>
    <m/>
    <s v="     "/>
    <m/>
    <m/>
    <m/>
    <m/>
    <m/>
    <m/>
    <m/>
    <m/>
    <m/>
    <m/>
    <m/>
    <m/>
    <m/>
    <m/>
    <m/>
    <m/>
    <m/>
    <m/>
    <m/>
  </r>
  <r>
    <x v="29"/>
    <s v="     "/>
    <d v="2014-06-19T00:00:00"/>
    <d v="1899-12-30T18:56:28"/>
    <s v="25"/>
    <x v="1"/>
    <s v="6"/>
    <x v="0"/>
    <d v="2014-06-19T00:00:00"/>
    <d v="1899-12-30T18:56:00"/>
    <s v="Line opener jumper, grassfire,  no structure involved "/>
    <s v="     "/>
    <x v="0"/>
    <d v="2021-03-10T00:00:00"/>
    <x v="0"/>
    <m/>
    <m/>
    <m/>
    <m/>
    <s v="1130394867"/>
    <n v="108205153"/>
    <m/>
    <s v="     "/>
    <x v="0"/>
    <x v="0"/>
    <m/>
    <x v="0"/>
    <m/>
    <s v="Unknown"/>
    <m/>
    <s v="Equipment - PG&amp;E"/>
    <x v="9"/>
    <s v="Equipment - PG&amp;E"/>
    <s v="All types of equipment / facility failure"/>
    <s v="Equipment failure - Other"/>
    <s v="Jumper"/>
    <m/>
    <m/>
    <s v="No"/>
    <s v="Overhead"/>
    <m/>
    <s v="Jumper"/>
    <m/>
    <s v="2589"/>
    <s v="     "/>
    <x v="0"/>
    <m/>
    <n v="38.780299999999997"/>
    <n v="-121.5"/>
    <s v="Sutter"/>
    <s v="CATLETT-1102"/>
    <m/>
    <s v="Plesant Grove FD"/>
    <s v="Urban"/>
    <m/>
    <m/>
    <m/>
    <m/>
    <m/>
    <m/>
    <m/>
    <s v="N"/>
    <s v="N"/>
    <m/>
    <m/>
    <s v="     "/>
    <m/>
    <m/>
    <m/>
    <m/>
    <m/>
    <m/>
    <m/>
    <m/>
    <m/>
    <m/>
    <m/>
    <m/>
    <m/>
    <m/>
    <m/>
    <m/>
    <m/>
    <m/>
    <m/>
  </r>
  <r>
    <x v="30"/>
    <s v="     "/>
    <d v="2014-06-19T00:00:00"/>
    <d v="1899-12-30T18:54:00"/>
    <s v="25"/>
    <x v="1"/>
    <s v="6"/>
    <x v="0"/>
    <d v="2014-06-19T00:00:00"/>
    <d v="1899-12-30T18:54:00"/>
    <s v="BURNED OPEN JUMPER @ 3203 SNAKY OPEN DAUST RPTS BURNED OPEN JUMPER AT FLYING BELLS CAUSE GRASS FIRE"/>
    <s v="     "/>
    <x v="1"/>
    <m/>
    <x v="1"/>
    <m/>
    <s v="1036857"/>
    <s v="14-0039476"/>
    <m/>
    <m/>
    <m/>
    <m/>
    <s v="     "/>
    <x v="0"/>
    <x v="0"/>
    <s v="Vegetation"/>
    <x v="0"/>
    <m/>
    <s v="0.26-9.99"/>
    <s v="Square Feet: 100x200; Acreage: 0.45"/>
    <s v="Equipment - PG&amp;E"/>
    <x v="10"/>
    <s v="Equipment - PG&amp;E"/>
    <s v="All types of equipment / facility failure"/>
    <s v="Splice/Clamp/Connector"/>
    <s v="Splice/Clamp/Connector"/>
    <m/>
    <m/>
    <s v="AT&amp;T"/>
    <s v="Overhead"/>
    <s v="Primary"/>
    <s v="Conductor"/>
    <m/>
    <s v="101297449"/>
    <s v="     "/>
    <x v="0"/>
    <m/>
    <n v="38.780200000000001"/>
    <n v="-121.501"/>
    <m/>
    <s v="CATLETT-1102"/>
    <n v="12000"/>
    <m/>
    <s v="Urban"/>
    <m/>
    <m/>
    <m/>
    <m/>
    <m/>
    <m/>
    <m/>
    <s v="N"/>
    <s v="N"/>
    <m/>
    <m/>
    <s v="     "/>
    <m/>
    <m/>
    <m/>
    <m/>
    <m/>
    <m/>
    <m/>
    <m/>
    <m/>
    <m/>
    <m/>
    <m/>
    <m/>
    <m/>
    <m/>
    <m/>
    <m/>
    <m/>
    <m/>
  </r>
  <r>
    <x v="31"/>
    <s v="     "/>
    <d v="2014-06-19T00:00:00"/>
    <d v="1899-12-30T16:32:00"/>
    <s v="25"/>
    <x v="1"/>
    <s v="6"/>
    <x v="0"/>
    <m/>
    <m/>
    <s v="CALLED FOR CREW TO REPLACE SERVICE &amp; TREE CREW"/>
    <s v="     "/>
    <x v="1"/>
    <m/>
    <x v="1"/>
    <m/>
    <s v="1036816"/>
    <m/>
    <m/>
    <s v="T003141342"/>
    <n v="108205000"/>
    <m/>
    <s v="     "/>
    <x v="0"/>
    <x v="0"/>
    <s v="Vegetation"/>
    <x v="0"/>
    <m/>
    <s v="&lt;0.25"/>
    <s v="Square Feet: ; Acreage: "/>
    <s v="Equipment - PG&amp;E"/>
    <x v="9"/>
    <s v="Equipment - PG&amp;E"/>
    <s v="All types of equipment / facility failure"/>
    <s v="Service Drop"/>
    <s v="Service Drop"/>
    <m/>
    <m/>
    <s v="AT&amp;T"/>
    <s v="Overhead"/>
    <s v="Secondary"/>
    <s v="Service Drop"/>
    <m/>
    <s v="102133758"/>
    <s v="     "/>
    <x v="0"/>
    <m/>
    <n v="37.9315"/>
    <n v="-121.3"/>
    <m/>
    <s v="STOCKTON-A-1110"/>
    <m/>
    <m/>
    <s v="Urban"/>
    <m/>
    <m/>
    <m/>
    <m/>
    <m/>
    <m/>
    <m/>
    <s v="N"/>
    <s v="N"/>
    <m/>
    <m/>
    <s v="     "/>
    <m/>
    <m/>
    <m/>
    <m/>
    <m/>
    <m/>
    <m/>
    <m/>
    <m/>
    <m/>
    <m/>
    <m/>
    <m/>
    <m/>
    <m/>
    <m/>
    <m/>
    <m/>
    <m/>
  </r>
  <r>
    <x v="32"/>
    <s v="     "/>
    <d v="2014-06-20T00:00:00"/>
    <d v="1899-12-30T12:03:37"/>
    <s v="25"/>
    <x v="1"/>
    <s v="6"/>
    <x v="0"/>
    <d v="2014-06-20T00:00:00"/>
    <d v="1899-12-30T12:03:00"/>
    <s v="C-448 EXPLODED AND LITTLE GRASS FIRE"/>
    <s v="     "/>
    <x v="0"/>
    <d v="2021-03-10T00:00:00"/>
    <x v="0"/>
    <m/>
    <m/>
    <m/>
    <m/>
    <s v="T003141790"/>
    <m/>
    <m/>
    <s v="     "/>
    <x v="0"/>
    <x v="0"/>
    <m/>
    <x v="0"/>
    <m/>
    <s v="Unknown"/>
    <m/>
    <s v="Equipment - PG&amp;E"/>
    <x v="11"/>
    <s v="Equipment - PG&amp;E"/>
    <s v="All types of equipment / facility failure"/>
    <s v="Capacitor bank failure"/>
    <s v="Capacitor Bank"/>
    <m/>
    <m/>
    <s v="Yes"/>
    <s v="Overhead"/>
    <m/>
    <s v="Capacitor Bank"/>
    <m/>
    <s v="C448"/>
    <s v="     "/>
    <x v="0"/>
    <m/>
    <m/>
    <m/>
    <m/>
    <s v="KONOCTI-1102"/>
    <m/>
    <m/>
    <m/>
    <m/>
    <m/>
    <m/>
    <m/>
    <m/>
    <m/>
    <m/>
    <s v="N"/>
    <s v="N"/>
    <m/>
    <m/>
    <s v="     "/>
    <m/>
    <m/>
    <m/>
    <m/>
    <m/>
    <m/>
    <m/>
    <m/>
    <m/>
    <m/>
    <m/>
    <m/>
    <m/>
    <m/>
    <m/>
    <m/>
    <m/>
    <m/>
    <m/>
  </r>
  <r>
    <x v="33"/>
    <s v="     "/>
    <d v="2014-06-20T00:00:00"/>
    <d v="1899-12-30T14:15:00"/>
    <s v="25"/>
    <x v="1"/>
    <s v="6"/>
    <x v="0"/>
    <d v="2014-06-20T00:00:00"/>
    <d v="1899-12-30T14:15:00"/>
    <s v="KNAUP RPTS OAK BRANCH ACROSS LINES 1 N/OF FUCO 7875 - MAY BE ABLE TO KNOCK OFF WITH LONG STICK, FIRE DEPT ON SITE WITH SMALL VEG FIRE"/>
    <s v="     "/>
    <x v="1"/>
    <m/>
    <x v="1"/>
    <m/>
    <s v="1037337"/>
    <s v="14-0039667"/>
    <m/>
    <m/>
    <m/>
    <m/>
    <s v="     "/>
    <x v="0"/>
    <x v="0"/>
    <s v="Vegetation"/>
    <x v="0"/>
    <m/>
    <s v="&lt;0.25"/>
    <s v="Square Feet: ; Acreage: "/>
    <s v="Vegetation"/>
    <x v="0"/>
    <s v="Vegetation"/>
    <s v="All types of equipment / facility failure"/>
    <s v="Contact - Vegetation"/>
    <m/>
    <s v="Contact - Vegetation"/>
    <s v="Conductor"/>
    <s v="Frontier"/>
    <s v="Overhead"/>
    <s v="Primary"/>
    <s v="Conductor"/>
    <m/>
    <s v="101520035"/>
    <s v="     "/>
    <x v="0"/>
    <n v="250"/>
    <n v="40.780200000000001"/>
    <n v="-121.503"/>
    <m/>
    <s v="RISING-RIVER-1101"/>
    <n v="12000"/>
    <m/>
    <s v="Conifer Forest"/>
    <m/>
    <m/>
    <m/>
    <m/>
    <m/>
    <m/>
    <m/>
    <s v="N"/>
    <s v="N"/>
    <m/>
    <m/>
    <s v="     "/>
    <n v="40.746536999999996"/>
    <n v="-121.47144299999999"/>
    <s v="Jun 23 2014 12:00AM"/>
    <s v="BranchFail"/>
    <s v="healthy green alder tree had green limb break out 20 up and cross phased. limb was 3&quot; diameter and 6-8 long, had no sign of defect or rot. _x000d__x000a_a fire was listed on the ILLIS report as being at the location. There was a fire there but it was 100+ feet from lines with now evidence as to how it started."/>
    <s v="ALD"/>
    <s v="65"/>
    <s v="33"/>
    <s v="12"/>
    <s v="Slight"/>
    <s v="None"/>
    <s v="N"/>
    <s v="1"/>
    <m/>
    <s v="Valley"/>
    <s v="D"/>
    <s v="Triangle"/>
    <s v="BareWire"/>
    <s v="0"/>
  </r>
  <r>
    <x v="34"/>
    <s v="     "/>
    <d v="2014-06-20T00:00:00"/>
    <d v="1899-12-30T09:47:00"/>
    <s v="25"/>
    <x v="1"/>
    <s v="6"/>
    <x v="0"/>
    <d v="2014-06-20T00:00:00"/>
    <d v="1899-12-30T09:47:00"/>
    <s v="crew to repair wire down,--failed bump sleeve"/>
    <s v="     "/>
    <x v="1"/>
    <m/>
    <x v="1"/>
    <m/>
    <s v="1037159"/>
    <s v="14-0039556"/>
    <m/>
    <m/>
    <n v="108206000"/>
    <m/>
    <s v="     "/>
    <x v="0"/>
    <x v="0"/>
    <s v="Vegetation"/>
    <x v="0"/>
    <m/>
    <s v="&lt;0.25"/>
    <s v="Square Feet: ; Acreage: "/>
    <s v="Equipment - PG&amp;E"/>
    <x v="10"/>
    <s v="Equipment - PG&amp;E"/>
    <s v="All types of equipment / facility failure"/>
    <s v="Splice/Clamp/Connector"/>
    <s v="Splice/Clamp/Connector"/>
    <m/>
    <m/>
    <s v=" "/>
    <s v="Overhead"/>
    <s v="Primary"/>
    <s v="Conductor"/>
    <m/>
    <s v="101862409"/>
    <s v="     "/>
    <x v="0"/>
    <m/>
    <n v="34.865099999999998"/>
    <n v="-120.321"/>
    <m/>
    <s v="SISQUOC-1101"/>
    <n v="12000"/>
    <m/>
    <s v="Herbaceous"/>
    <m/>
    <m/>
    <m/>
    <m/>
    <m/>
    <m/>
    <m/>
    <s v="N"/>
    <s v="N"/>
    <m/>
    <m/>
    <s v="     "/>
    <m/>
    <m/>
    <m/>
    <m/>
    <m/>
    <m/>
    <m/>
    <m/>
    <m/>
    <m/>
    <m/>
    <m/>
    <m/>
    <m/>
    <m/>
    <m/>
    <m/>
    <m/>
    <m/>
  </r>
  <r>
    <x v="35"/>
    <s v="     "/>
    <d v="2014-06-20T00:00:00"/>
    <d v="1899-12-30T12:00:00"/>
    <s v="25"/>
    <x v="1"/>
    <s v="6"/>
    <x v="0"/>
    <m/>
    <m/>
    <s v="C-448 EXPLODED AND LITTLE GRASS FIRE.........."/>
    <s v="     "/>
    <x v="1"/>
    <m/>
    <x v="1"/>
    <m/>
    <m/>
    <m/>
    <m/>
    <m/>
    <m/>
    <m/>
    <s v="     "/>
    <x v="0"/>
    <x v="0"/>
    <s v="Vegetation"/>
    <x v="0"/>
    <m/>
    <s v="&lt;0.25"/>
    <s v="Square Feet: ; Acreage: "/>
    <s v="Equipment - PG&amp;E"/>
    <x v="11"/>
    <s v="Equipment - PG&amp;E"/>
    <s v="All types of equipment / facility failure"/>
    <s v="Capacitor Bank"/>
    <s v="Capacitor Bank"/>
    <m/>
    <m/>
    <m/>
    <s v="Overhead"/>
    <s v="Primary"/>
    <s v="Capacitor Bank"/>
    <m/>
    <s v="100422609"/>
    <s v="     "/>
    <x v="0"/>
    <m/>
    <n v="39.6663"/>
    <n v="-122.197"/>
    <m/>
    <s v="LOGAN-CREEK-2102"/>
    <n v="21000"/>
    <m/>
    <s v="Agriculture"/>
    <m/>
    <m/>
    <m/>
    <m/>
    <m/>
    <m/>
    <m/>
    <s v="N"/>
    <s v="N"/>
    <m/>
    <m/>
    <s v="     "/>
    <m/>
    <m/>
    <m/>
    <m/>
    <m/>
    <m/>
    <m/>
    <m/>
    <m/>
    <m/>
    <m/>
    <m/>
    <m/>
    <m/>
    <m/>
    <m/>
    <m/>
    <m/>
    <m/>
  </r>
  <r>
    <x v="36"/>
    <s v="     "/>
    <d v="2014-06-21T00:00:00"/>
    <d v="1899-12-30T14:36:00"/>
    <s v="25"/>
    <x v="1"/>
    <s v="6"/>
    <x v="0"/>
    <d v="2014-06-21T00:00:00"/>
    <d v="1899-12-30T14:36:00"/>
    <s v="BOCK FOUND 2/2 BLOWN ON FUSE 1029 OPEN, FOUND WIRE ON GRD, NO  LOCATION TO OJ,  WIRE DOWN STARTED 4' GRASS FIRE, EXTINGUISHED BY CAL FIRE RPT # 4957, REQUEST CREW"/>
    <s v="     "/>
    <x v="1"/>
    <m/>
    <x v="1"/>
    <m/>
    <s v="1037718"/>
    <s v="14-0039764"/>
    <m/>
    <m/>
    <n v="108406000"/>
    <m/>
    <s v="     "/>
    <x v="0"/>
    <x v="0"/>
    <s v="Vegetation"/>
    <x v="0"/>
    <m/>
    <s v="&lt;3 meters of linear travel"/>
    <s v="Square Feet: ; Acreage: "/>
    <s v="Contact - 3rd Party"/>
    <x v="8"/>
    <s v="Contact - 3rd Party"/>
    <s v="All types of equipment / facility failure"/>
    <s v="Contact - Vehicle"/>
    <m/>
    <s v="Contact - Vehicle"/>
    <s v="Pole"/>
    <s v="AT&amp;T"/>
    <s v="Overhead"/>
    <s v="Primary"/>
    <s v="Conductor"/>
    <m/>
    <s v="102286053"/>
    <s v="     "/>
    <x v="0"/>
    <n v="175"/>
    <n v="38.364400000000003"/>
    <n v="-122.26300000000001"/>
    <m/>
    <s v="PUEBLO-1104"/>
    <n v="12000"/>
    <s v="Cal Fire Dept"/>
    <s v="Shrub"/>
    <m/>
    <m/>
    <m/>
    <m/>
    <m/>
    <m/>
    <m/>
    <s v="N"/>
    <s v="N"/>
    <m/>
    <m/>
    <s v="     "/>
    <m/>
    <m/>
    <m/>
    <m/>
    <m/>
    <m/>
    <m/>
    <m/>
    <m/>
    <m/>
    <m/>
    <m/>
    <m/>
    <m/>
    <m/>
    <m/>
    <m/>
    <m/>
    <m/>
  </r>
  <r>
    <x v="37"/>
    <s v="     "/>
    <d v="2014-06-21T00:00:00"/>
    <d v="1899-12-30T06:49:00"/>
    <s v="25"/>
    <x v="1"/>
    <s v="6"/>
    <x v="0"/>
    <d v="2014-06-21T00:00:00"/>
    <d v="1899-12-30T06:49:00"/>
    <s v="KIKUCHI RPTS TREE FELL THRU LINES 1 SPAN SS OF 3111 WARM SPRINGS RD, GLEN ELLEN- FIRE WAS 20 X 30 AND IS OUT NOW"/>
    <s v="     "/>
    <x v="1"/>
    <m/>
    <x v="1"/>
    <m/>
    <s v="1037560"/>
    <s v="14-0039721"/>
    <m/>
    <m/>
    <m/>
    <m/>
    <s v="     "/>
    <x v="0"/>
    <x v="0"/>
    <s v="Vegetation"/>
    <x v="0"/>
    <m/>
    <s v="&lt;0.25"/>
    <s v="Square Feet: ; Acreage: "/>
    <s v="Vegetation"/>
    <x v="0"/>
    <s v="Vegetation"/>
    <s v="All types of equipment / facility failure"/>
    <s v="Contact - Vegetation"/>
    <m/>
    <s v="Contact - Vegetation"/>
    <s v="Conductor"/>
    <s v=" "/>
    <s v="Overhead"/>
    <s v="Primary"/>
    <s v="Conductor"/>
    <m/>
    <s v="3111 WARM SPRINGS RD, GLEN ELLEN"/>
    <s v="     "/>
    <x v="0"/>
    <n v="180"/>
    <n v="38.375300000000003"/>
    <n v="-122.54900000000001"/>
    <m/>
    <s v="DUNBAR-1102"/>
    <n v="12000"/>
    <m/>
    <s v="Hardwood Forest"/>
    <m/>
    <m/>
    <m/>
    <m/>
    <m/>
    <m/>
    <m/>
    <s v="N"/>
    <s v="N"/>
    <m/>
    <m/>
    <s v="     "/>
    <n v="38.375300000000003"/>
    <n v="-122.54940000000001"/>
    <s v="Jun 21 2014  2:00PM"/>
    <s v="TrunkFail"/>
    <s v="A green Valley Oak failed 25 feet above base and fell through the 12kv conductors. Two fires were started one was 6x10 feet and the other was 20x20 feet. No property damage. No evidence of rot."/>
    <s v="OAKV"/>
    <s v="70"/>
    <s v="25"/>
    <s v="40"/>
    <s v="Slight"/>
    <s v="None"/>
    <s v="N"/>
    <s v="1"/>
    <m/>
    <s v="Creek"/>
    <s v="A"/>
    <s v="CrossArm"/>
    <s v="BareWire"/>
    <s v="12"/>
  </r>
  <r>
    <x v="38"/>
    <s v="     "/>
    <d v="2014-06-22T00:00:00"/>
    <d v="1899-12-30T08:19:00"/>
    <s v="26"/>
    <x v="1"/>
    <s v="6"/>
    <x v="0"/>
    <d v="2014-06-22T00:00:00"/>
    <d v="1899-12-30T08:19:00"/>
    <s v="crew to repair wire down 1 span 1 conductor"/>
    <s v="     "/>
    <x v="1"/>
    <m/>
    <x v="1"/>
    <m/>
    <s v="1037905"/>
    <s v="14-0039798"/>
    <m/>
    <m/>
    <n v="108532000"/>
    <m/>
    <s v="     "/>
    <x v="0"/>
    <x v="0"/>
    <s v="Vegetation"/>
    <x v="0"/>
    <m/>
    <s v="&lt;3 meters of linear travel"/>
    <s v="Square Feet: ; Acreage: "/>
    <s v="Equipment - PG&amp;E"/>
    <x v="4"/>
    <s v="Equipment - PG&amp;E"/>
    <s v="All types of equipment / facility failure"/>
    <s v="Conductor"/>
    <s v="Conductor"/>
    <m/>
    <m/>
    <s v="Verizon"/>
    <s v="Overhead"/>
    <s v="Primary"/>
    <s v="Conductor"/>
    <m/>
    <s v="101864052"/>
    <s v="     "/>
    <x v="0"/>
    <m/>
    <n v="34.894399999999997"/>
    <n v="-120.42400000000001"/>
    <m/>
    <s v="FAIRWAY-1108"/>
    <n v="12000"/>
    <m/>
    <s v="Urban"/>
    <m/>
    <m/>
    <m/>
    <m/>
    <m/>
    <m/>
    <m/>
    <s v="N"/>
    <s v="N"/>
    <m/>
    <m/>
    <s v="     "/>
    <m/>
    <m/>
    <m/>
    <m/>
    <m/>
    <m/>
    <m/>
    <m/>
    <m/>
    <m/>
    <m/>
    <m/>
    <m/>
    <m/>
    <m/>
    <m/>
    <m/>
    <m/>
    <m/>
  </r>
  <r>
    <x v="39"/>
    <s v="     "/>
    <d v="2014-06-23T00:00:00"/>
    <d v="1899-12-30T17:45:00"/>
    <s v="26"/>
    <x v="1"/>
    <s v="6"/>
    <x v="0"/>
    <d v="2014-06-23T00:00:00"/>
    <d v="1899-12-30T17:45:00"/>
    <s v="PER WILKINS, HE &amp; FIRE DEPT ARE IN THE CLEAR.  LOOKS LIKE FIRE WAS ONLY 1/2 ACRE NOT FULL ACRE."/>
    <s v="     "/>
    <x v="1"/>
    <m/>
    <x v="1"/>
    <m/>
    <s v="1038496"/>
    <s v="14-0040061"/>
    <m/>
    <m/>
    <n v="108534000"/>
    <m/>
    <s v="     "/>
    <x v="0"/>
    <x v="0"/>
    <s v="Vegetation"/>
    <x v="0"/>
    <m/>
    <s v="0.26-9.99"/>
    <s v="Square Feet: ; Acreage: 0.5"/>
    <s v="Vegetation"/>
    <x v="0"/>
    <s v="Vegetation"/>
    <s v="All types of equipment / facility failure"/>
    <s v="Contact - Vegetation"/>
    <m/>
    <s v="Contact - Vegetation"/>
    <s v="Conductor"/>
    <m/>
    <s v="Overhead"/>
    <s v="Primary"/>
    <s v="Conductor"/>
    <m/>
    <s v="BET: MTR# 1007517420 &amp; FUCO 7495"/>
    <s v="     "/>
    <x v="0"/>
    <n v="330"/>
    <n v="39.064"/>
    <n v="-121.02200000000001"/>
    <m/>
    <s v="HIGGINS-1110"/>
    <n v="12000"/>
    <m/>
    <s v="Hardwood Forest"/>
    <m/>
    <m/>
    <m/>
    <m/>
    <m/>
    <m/>
    <m/>
    <s v="N"/>
    <s v="N"/>
    <m/>
    <m/>
    <s v="     "/>
    <n v="39.064024000000003"/>
    <n v="-121.022486"/>
    <s v="Jun 24 2014 12:00AM"/>
    <s v="BranchFail"/>
    <s v="Green gray pine 95 foot tall, 36&quot; DBH, located 57 from power lines. Pine had multiple branches split from main trunk 17 from ground. 3-4 branches split and fell multiple directions."/>
    <s v="PINE"/>
    <s v="95"/>
    <s v="36"/>
    <s v="57"/>
    <s v="Slight"/>
    <s v="None"/>
    <s v="N"/>
    <s v="1"/>
    <m/>
    <s v="Other"/>
    <s v="A"/>
    <s v="CrossArm"/>
    <s v="BareWire"/>
    <s v="14"/>
  </r>
  <r>
    <x v="40"/>
    <s v="     "/>
    <d v="2014-06-23T00:00:00"/>
    <d v="1899-12-30T06:04:00"/>
    <s v="26"/>
    <x v="1"/>
    <s v="6"/>
    <x v="0"/>
    <d v="2014-06-23T00:00:00"/>
    <d v="1899-12-30T06:04:00"/>
    <s v="Fire at base of pole"/>
    <s v="     "/>
    <x v="1"/>
    <m/>
    <x v="1"/>
    <m/>
    <m/>
    <m/>
    <m/>
    <m/>
    <m/>
    <m/>
    <s v="     "/>
    <x v="0"/>
    <x v="0"/>
    <s v="Vegetation"/>
    <x v="2"/>
    <m/>
    <s v="&lt;0.25"/>
    <s v="Square Feet: ; Acreage: "/>
    <s v="Contact - Animal - Bird"/>
    <x v="6"/>
    <s v="Contact - Bird"/>
    <s v="All types of equipment / facility failure"/>
    <s v="Contact - Animal"/>
    <m/>
    <s v="Contact - Animal"/>
    <s v="Conductor"/>
    <s v="None"/>
    <s v="Overhead"/>
    <s v="Transmission"/>
    <s v="Conductor"/>
    <m/>
    <s v="Pole 007/019"/>
    <s v="     "/>
    <x v="0"/>
    <n v="420"/>
    <n v="37.504600000000003"/>
    <n v="-120.00700000000001"/>
    <m/>
    <s v="EXCHEQUER-YOSEMITE-70"/>
    <n v="70000"/>
    <m/>
    <s v="Urban"/>
    <m/>
    <m/>
    <m/>
    <m/>
    <m/>
    <m/>
    <m/>
    <s v="N"/>
    <s v="N"/>
    <m/>
    <m/>
    <s v="     "/>
    <m/>
    <m/>
    <m/>
    <m/>
    <m/>
    <m/>
    <m/>
    <m/>
    <m/>
    <m/>
    <m/>
    <m/>
    <m/>
    <m/>
    <m/>
    <m/>
    <m/>
    <m/>
    <m/>
  </r>
  <r>
    <x v="41"/>
    <s v="     "/>
    <d v="2014-06-24T00:00:00"/>
    <d v="1899-12-30T16:56:00"/>
    <s v="26"/>
    <x v="1"/>
    <s v="6"/>
    <x v="0"/>
    <d v="2014-06-24T00:00:00"/>
    <d v="1899-12-30T16:56:00"/>
    <s v="tree in line followed by NG TX. Small grass fire. no prop. damage. Change TX's"/>
    <s v="     "/>
    <x v="1"/>
    <m/>
    <x v="1"/>
    <m/>
    <s v="1039048"/>
    <s v="14-0040338"/>
    <m/>
    <m/>
    <n v="108536000"/>
    <m/>
    <s v="     "/>
    <x v="0"/>
    <x v="0"/>
    <s v="Vegetation"/>
    <x v="0"/>
    <m/>
    <s v="&lt;0.25"/>
    <s v="Square Feet: ; Acreage: "/>
    <s v="Vegetation"/>
    <x v="0"/>
    <s v="Vegetation"/>
    <s v="All types of equipment / facility failure"/>
    <s v="Contact - Vegetation"/>
    <m/>
    <s v="Contact - Vegetation"/>
    <s v="Conductor"/>
    <s v=" "/>
    <s v="Overhead"/>
    <s v="Primary"/>
    <s v="Conductor"/>
    <m/>
    <s v="103190493"/>
    <s v="     "/>
    <x v="0"/>
    <m/>
    <n v="37.973999999999997"/>
    <n v="-121.346"/>
    <m/>
    <s v="STAGG-1101"/>
    <n v="12000"/>
    <m/>
    <s v="Urban"/>
    <m/>
    <m/>
    <m/>
    <m/>
    <m/>
    <m/>
    <m/>
    <s v="N"/>
    <s v="N"/>
    <m/>
    <m/>
    <s v="     "/>
    <m/>
    <m/>
    <s v="Jul  3 2014 12:00AM"/>
    <s v="Unverified"/>
    <s v="Inspected lines through the entire backyard.  There were no trees near the lines that could have caused the outage."/>
    <m/>
    <m/>
    <m/>
    <m/>
    <m/>
    <m/>
    <m/>
    <m/>
    <m/>
    <m/>
    <m/>
    <m/>
    <m/>
    <m/>
  </r>
  <r>
    <x v="42"/>
    <s v="     "/>
    <d v="2014-06-24T00:00:00"/>
    <d v="1899-12-30T17:12:00"/>
    <s v="26"/>
    <x v="1"/>
    <s v="6"/>
    <x v="0"/>
    <m/>
    <m/>
    <s v="FOUND PALM TREE CONTACTING OPEN WIRE SECONDARY CONDUCTORS CAUSING ARCING. INSTALL SPREADER BRACKETS!!!"/>
    <s v="     "/>
    <x v="1"/>
    <m/>
    <x v="1"/>
    <m/>
    <s v="1039031"/>
    <m/>
    <m/>
    <m/>
    <m/>
    <m/>
    <s v="     "/>
    <x v="0"/>
    <x v="0"/>
    <s v="Vegetation"/>
    <x v="0"/>
    <m/>
    <s v="0.26-9.99"/>
    <s v="Square Feet: ; Acreage: 3"/>
    <s v="Vegetation"/>
    <x v="0"/>
    <s v="Vegetation"/>
    <s v="All types of equipment / facility failure"/>
    <s v="Contact - Vegetation"/>
    <m/>
    <s v="Contact - Vegetation"/>
    <s v="Conductor"/>
    <m/>
    <s v="Overhead"/>
    <s v="Secondary"/>
    <s v="Conductor"/>
    <m/>
    <s v="102223842"/>
    <s v="     "/>
    <x v="0"/>
    <m/>
    <n v="38.110999999999997"/>
    <n v="-122.565"/>
    <m/>
    <s v="NOVATO-1104"/>
    <m/>
    <s v="Novato Fire Department"/>
    <s v="Urban"/>
    <m/>
    <m/>
    <m/>
    <m/>
    <m/>
    <m/>
    <m/>
    <s v="N"/>
    <s v="N"/>
    <m/>
    <m/>
    <s v="     "/>
    <m/>
    <m/>
    <m/>
    <m/>
    <m/>
    <m/>
    <m/>
    <m/>
    <m/>
    <m/>
    <m/>
    <m/>
    <m/>
    <m/>
    <m/>
    <m/>
    <m/>
    <m/>
    <m/>
  </r>
  <r>
    <x v="43"/>
    <s v="     "/>
    <d v="2014-06-24T00:00:00"/>
    <d v="1899-12-30T14:31:00"/>
    <s v="26"/>
    <x v="1"/>
    <s v="6"/>
    <x v="0"/>
    <d v="2014-06-24T00:00:00"/>
    <d v="1899-12-30T14:31:00"/>
    <s v="KENNEDY FOUND MAGPIE @ MTR# 36P580 - CAL FIRE &amp; BUTTE COUNTY RESPONDED TO 41 ACRE FIRE"/>
    <s v="     "/>
    <x v="1"/>
    <m/>
    <x v="1"/>
    <m/>
    <s v="1038938"/>
    <s v="14-0040287"/>
    <m/>
    <m/>
    <m/>
    <m/>
    <s v="     "/>
    <x v="0"/>
    <x v="0"/>
    <s v="Vegetation"/>
    <x v="0"/>
    <m/>
    <s v="10-99"/>
    <s v="Square Feet: ; Acreage: 41"/>
    <s v="Contact - Animal - Bird"/>
    <x v="6"/>
    <s v="Contact - Bird"/>
    <s v="All types of equipment / facility failure"/>
    <s v="Contact - Animal"/>
    <m/>
    <s v="Contact - Animal"/>
    <s v="Conductor"/>
    <s v="None"/>
    <s v="Overhead"/>
    <s v="Primary"/>
    <s v="Conductor"/>
    <m/>
    <s v="Mtr 36P580"/>
    <s v="     "/>
    <x v="0"/>
    <m/>
    <n v="39.785699999999999"/>
    <n v="-121.907"/>
    <m/>
    <s v="ANITA-1101"/>
    <n v="12000"/>
    <s v="Cal Fire Dept"/>
    <s v="Agriculture"/>
    <m/>
    <m/>
    <m/>
    <m/>
    <m/>
    <m/>
    <m/>
    <s v="N"/>
    <s v="N"/>
    <m/>
    <m/>
    <s v="     "/>
    <m/>
    <m/>
    <m/>
    <m/>
    <m/>
    <m/>
    <m/>
    <m/>
    <m/>
    <m/>
    <m/>
    <m/>
    <m/>
    <m/>
    <m/>
    <m/>
    <m/>
    <m/>
    <m/>
  </r>
  <r>
    <x v="44"/>
    <s v="     "/>
    <d v="2014-06-24T00:00:00"/>
    <d v="1899-12-30T07:11:00"/>
    <s v="26"/>
    <x v="1"/>
    <s v="6"/>
    <x v="0"/>
    <d v="2014-06-24T00:00:00"/>
    <d v="1899-12-30T07:11:00"/>
    <s v="CREW ON SITE MAKING REPAIRS. 1 WIRE DOWN # 4 ACSR."/>
    <s v="     "/>
    <x v="1"/>
    <m/>
    <x v="1"/>
    <m/>
    <s v="1038638"/>
    <s v="14-0040101"/>
    <m/>
    <m/>
    <n v="108534000"/>
    <m/>
    <s v="     "/>
    <x v="0"/>
    <x v="0"/>
    <s v="Vegetation"/>
    <x v="0"/>
    <m/>
    <s v="&lt;0.25"/>
    <s v="Square Feet: ; Acreage: "/>
    <s v="Equipment - PG&amp;E"/>
    <x v="4"/>
    <s v="Equipment - PG&amp;E"/>
    <s v="All types of equipment / facility failure"/>
    <s v="Conductor"/>
    <s v="Conductor"/>
    <m/>
    <m/>
    <s v="AT&amp;T"/>
    <s v="Overhead"/>
    <s v="Primary"/>
    <s v="Conductor"/>
    <m/>
    <s v="101712215"/>
    <s v="     "/>
    <x v="0"/>
    <m/>
    <n v="36.749499999999998"/>
    <n v="-121.657"/>
    <m/>
    <s v="PRUNEDALE-1107"/>
    <n v="12000"/>
    <s v="Salinas FD"/>
    <s v="Urban"/>
    <m/>
    <m/>
    <m/>
    <m/>
    <m/>
    <m/>
    <m/>
    <s v="N"/>
    <s v="N"/>
    <m/>
    <m/>
    <s v="     "/>
    <m/>
    <m/>
    <m/>
    <m/>
    <m/>
    <m/>
    <m/>
    <m/>
    <m/>
    <m/>
    <m/>
    <m/>
    <m/>
    <m/>
    <m/>
    <m/>
    <m/>
    <m/>
    <m/>
  </r>
  <r>
    <x v="45"/>
    <s v="     "/>
    <d v="2014-06-24T00:00:00"/>
    <d v="1899-12-30T07:48:00"/>
    <s v="26"/>
    <x v="1"/>
    <s v="6"/>
    <x v="0"/>
    <m/>
    <m/>
    <s v="REPLACE SERVICE.   MADE I.R."/>
    <s v="     "/>
    <x v="1"/>
    <m/>
    <x v="1"/>
    <m/>
    <m/>
    <m/>
    <m/>
    <m/>
    <m/>
    <m/>
    <s v="     "/>
    <x v="0"/>
    <x v="0"/>
    <s v="Other"/>
    <x v="0"/>
    <m/>
    <s v="&lt;3 meters of linear travel"/>
    <s v="Square Feet: ; Acreage: "/>
    <s v="Equipment - PG&amp;E"/>
    <x v="4"/>
    <s v="Equipment - PG&amp;E"/>
    <s v="All types of equipment / facility failure"/>
    <s v="Conductor"/>
    <s v="Conductor"/>
    <m/>
    <m/>
    <s v="AT&amp;T"/>
    <s v="Overhead"/>
    <s v="Secondary"/>
    <s v="Conductor"/>
    <m/>
    <s v="100485898"/>
    <s v="     "/>
    <x v="0"/>
    <m/>
    <n v="37.903700000000001"/>
    <n v="-121.679"/>
    <m/>
    <s v="BRENTWOOD-2105"/>
    <m/>
    <s v="Contra Costa FD"/>
    <s v="Agriculture"/>
    <m/>
    <m/>
    <m/>
    <m/>
    <m/>
    <m/>
    <m/>
    <s v="N"/>
    <s v="N"/>
    <m/>
    <m/>
    <s v="     "/>
    <m/>
    <m/>
    <m/>
    <m/>
    <m/>
    <m/>
    <m/>
    <m/>
    <m/>
    <m/>
    <m/>
    <m/>
    <m/>
    <m/>
    <m/>
    <m/>
    <m/>
    <m/>
    <m/>
  </r>
  <r>
    <x v="46"/>
    <s v="     "/>
    <d v="2014-06-25T00:00:00"/>
    <d v="1899-12-30T08:53:00"/>
    <s v="26"/>
    <x v="1"/>
    <s v="6"/>
    <x v="0"/>
    <d v="2014-06-25T00:00:00"/>
    <d v="1899-12-30T08:53:00"/>
    <s v="HATTRUP RPTS FIRE CAUSED BY TREE CUTTER THAT FELL TREE INTO CONDUCTOR; 1 ACRE FIRE; VEGETATION ONLY"/>
    <s v="     "/>
    <x v="1"/>
    <m/>
    <x v="1"/>
    <m/>
    <s v="1039409"/>
    <s v="14-0040448"/>
    <m/>
    <m/>
    <n v="108536000"/>
    <m/>
    <s v="     "/>
    <x v="0"/>
    <x v="0"/>
    <s v="Vegetation"/>
    <x v="0"/>
    <m/>
    <s v="0.26-9.99"/>
    <s v="Square Feet: ; Acreage: 1"/>
    <s v="Vegetation"/>
    <x v="0"/>
    <s v="Vegetation"/>
    <s v="All types of equipment / facility failure"/>
    <s v="Contact - Vegetation"/>
    <m/>
    <s v="Contact - Vegetation"/>
    <s v="Conductor"/>
    <m/>
    <s v="Overhead"/>
    <s v="Primary"/>
    <s v="Conductor"/>
    <m/>
    <s v="Main Line N/O buck to 20340 Spring Garden # 1004520726"/>
    <s v="     "/>
    <x v="0"/>
    <n v="330"/>
    <n v="39.011000000000003"/>
    <n v="-120.896"/>
    <m/>
    <s v="FORESTHILL-1102"/>
    <n v="12000"/>
    <m/>
    <s v="Conifer Forest"/>
    <m/>
    <m/>
    <m/>
    <m/>
    <m/>
    <m/>
    <m/>
    <s v="N"/>
    <s v="N"/>
    <m/>
    <m/>
    <s v="     "/>
    <n v="39.011009999999999"/>
    <n v="-120.89606000000001"/>
    <s v="Jun 25 2014  4:00PM"/>
    <s v="3rdParty"/>
    <s v="There is a freshcut stump to what was a live, green, healthy, douglas fir approximately 28ft to the side of the lines. The rest of the tree was cut up and piled with other slash. There was a chainsaw on the ground near the cut stump and the stump had been flush cut with the ground. No paint markings apparent on the tree and the tree appeared to be green, healthy, well outside 10ft from the lines, and required no work."/>
    <s v="FIRD"/>
    <s v="50"/>
    <s v="13"/>
    <s v="28"/>
    <m/>
    <m/>
    <m/>
    <m/>
    <m/>
    <m/>
    <m/>
    <s v="CrossArm"/>
    <s v="BareWire"/>
    <m/>
  </r>
  <r>
    <x v="47"/>
    <s v="     "/>
    <d v="2014-06-25T00:00:00"/>
    <d v="1899-12-30T21:47:00"/>
    <s v="26"/>
    <x v="1"/>
    <s v="6"/>
    <x v="0"/>
    <d v="2014-06-25T00:00:00"/>
    <d v="1899-12-30T21:47:00"/>
    <s v="dead owl found burned"/>
    <s v="     "/>
    <x v="1"/>
    <m/>
    <x v="1"/>
    <m/>
    <s v="1039885"/>
    <s v="14-0040642"/>
    <m/>
    <m/>
    <n v="108537000"/>
    <m/>
    <s v="     "/>
    <x v="0"/>
    <x v="0"/>
    <s v="Vegetation"/>
    <x v="0"/>
    <m/>
    <s v="&lt;0.25"/>
    <s v="Square Feet: ; Acreage: "/>
    <s v="Contact - Animal - Bird"/>
    <x v="6"/>
    <s v="Contact - Bird"/>
    <s v="All types of equipment / facility failure"/>
    <s v="Contact - Animal"/>
    <m/>
    <s v="Contact - Animal"/>
    <s v="Conductor"/>
    <m/>
    <s v="Overhead"/>
    <s v="Primary"/>
    <s v="Conductor"/>
    <m/>
    <s v="100455766"/>
    <s v="     "/>
    <x v="0"/>
    <m/>
    <n v="37.997700000000002"/>
    <n v="-121.76900000000001"/>
    <m/>
    <s v="CONTRA-COSTA-2109"/>
    <n v="21000"/>
    <m/>
    <s v="Urban"/>
    <m/>
    <m/>
    <m/>
    <m/>
    <m/>
    <m/>
    <m/>
    <s v="N"/>
    <s v="N"/>
    <m/>
    <m/>
    <s v="     "/>
    <m/>
    <m/>
    <m/>
    <m/>
    <m/>
    <m/>
    <m/>
    <m/>
    <m/>
    <m/>
    <m/>
    <m/>
    <m/>
    <m/>
    <m/>
    <m/>
    <m/>
    <m/>
    <m/>
  </r>
  <r>
    <x v="48"/>
    <s v="     "/>
    <d v="2014-06-25T00:00:00"/>
    <d v="1899-12-30T01:36:00"/>
    <s v="26"/>
    <x v="1"/>
    <s v="6"/>
    <x v="0"/>
    <m/>
    <m/>
    <s v="REMOVE BALLOONS - CK POWER OK - STARTED SMALL GRASS FIRE @ BASE OF POLE - 50' X 50'"/>
    <s v="     "/>
    <x v="1"/>
    <m/>
    <x v="1"/>
    <m/>
    <s v="1039240"/>
    <m/>
    <m/>
    <m/>
    <m/>
    <m/>
    <s v="     "/>
    <x v="0"/>
    <x v="0"/>
    <s v="Vegetation"/>
    <x v="0"/>
    <m/>
    <s v="&lt;0.25"/>
    <s v="Square Feet: 50 x 50; Acreage: "/>
    <s v="Contact - 3rd Party"/>
    <x v="12"/>
    <s v="Contact - 3rd Party"/>
    <s v="All types of equipment / facility failure"/>
    <s v="Contact - Balloon"/>
    <m/>
    <s v="Contact - Balloon"/>
    <s v="Conductor"/>
    <s v="AT&amp;T"/>
    <s v="Overhead"/>
    <s v="Secondary"/>
    <s v="Conductor"/>
    <m/>
    <s v="101697469"/>
    <s v="     "/>
    <x v="0"/>
    <m/>
    <n v="36.890900000000002"/>
    <n v="-121.717"/>
    <m/>
    <s v="WATSONVILLE-2101"/>
    <m/>
    <m/>
    <s v="Urban"/>
    <m/>
    <m/>
    <m/>
    <m/>
    <m/>
    <m/>
    <m/>
    <s v="N"/>
    <s v="N"/>
    <m/>
    <m/>
    <s v="     "/>
    <m/>
    <m/>
    <m/>
    <m/>
    <m/>
    <m/>
    <m/>
    <m/>
    <m/>
    <m/>
    <m/>
    <m/>
    <m/>
    <m/>
    <m/>
    <m/>
    <m/>
    <m/>
    <m/>
  </r>
  <r>
    <x v="49"/>
    <s v="     "/>
    <d v="2014-06-25T00:00:00"/>
    <d v="1899-12-30T08:51:00"/>
    <s v="26"/>
    <x v="1"/>
    <s v="6"/>
    <x v="0"/>
    <d v="2014-06-25T00:00:00"/>
    <d v="1899-12-30T08:51:00"/>
    <s v="SMALL VEG FIRE &gt;1 ACRE  SEE OIS # 1039471"/>
    <s v="     "/>
    <x v="1"/>
    <m/>
    <x v="1"/>
    <m/>
    <s v="1039394"/>
    <s v="14-0040412"/>
    <m/>
    <m/>
    <m/>
    <m/>
    <s v="     "/>
    <x v="0"/>
    <x v="0"/>
    <s v="Vegetation"/>
    <x v="0"/>
    <m/>
    <s v="0.26-9.99"/>
    <s v="Square Feet: ; Acreage: 1"/>
    <s v="Equipment - PG&amp;E"/>
    <x v="4"/>
    <s v="Equipment - PG&amp;E"/>
    <s v="All types of equipment / facility failure"/>
    <s v="Conductor"/>
    <s v="Conductor"/>
    <m/>
    <m/>
    <m/>
    <s v="Overhead"/>
    <s v="Primary"/>
    <s v="Conductor"/>
    <m/>
    <s v="LD SIDE MTR 1008835806"/>
    <s v="     "/>
    <x v="0"/>
    <m/>
    <n v="34.883000000000003"/>
    <n v="-120.27800000000001"/>
    <m/>
    <s v="SISQUOC-1103"/>
    <n v="12000"/>
    <m/>
    <s v="Agriculture"/>
    <m/>
    <m/>
    <m/>
    <m/>
    <m/>
    <m/>
    <m/>
    <s v="N"/>
    <s v="N"/>
    <m/>
    <m/>
    <s v="     "/>
    <m/>
    <m/>
    <m/>
    <m/>
    <m/>
    <m/>
    <m/>
    <m/>
    <m/>
    <m/>
    <m/>
    <m/>
    <m/>
    <m/>
    <m/>
    <m/>
    <m/>
    <m/>
    <m/>
  </r>
  <r>
    <x v="50"/>
    <s v="     "/>
    <d v="2014-06-26T00:00:00"/>
    <d v="1899-12-30T00:15:00"/>
    <s v="26"/>
    <x v="1"/>
    <s v="6"/>
    <x v="0"/>
    <d v="2014-06-26T00:00:00"/>
    <d v="1899-12-30T00:15:00"/>
    <s v="F4TJMPV SQUIRREL GOT INTO RISER SPARKS FELL ON GROUND CAUGHT FIELD ON FIRE FFD#4031538"/>
    <s v="     "/>
    <x v="1"/>
    <m/>
    <x v="1"/>
    <m/>
    <s v="1039947"/>
    <s v="14-0040654"/>
    <m/>
    <m/>
    <m/>
    <m/>
    <s v="     "/>
    <x v="0"/>
    <x v="0"/>
    <s v="Vegetation"/>
    <x v="0"/>
    <m/>
    <s v="&lt;0.25"/>
    <s v="Square Feet: ; Acreage: "/>
    <s v="Contact - Animal - Other"/>
    <x v="6"/>
    <s v="Contact - Animal"/>
    <s v="All types of equipment / facility failure"/>
    <s v="Contact - Animal"/>
    <m/>
    <s v="Contact - Animal"/>
    <s v="Conductor"/>
    <s v="AT&amp;T"/>
    <s v="Overhead"/>
    <s v="Primary"/>
    <s v="Conductor"/>
    <m/>
    <s v="100854012"/>
    <s v="     "/>
    <x v="0"/>
    <m/>
    <n v="36.800199999999997"/>
    <n v="-119.794"/>
    <m/>
    <s v="MANCHESTER-1105"/>
    <n v="12000"/>
    <s v="Fresno Fire Dept"/>
    <s v="Urban"/>
    <m/>
    <m/>
    <m/>
    <m/>
    <m/>
    <m/>
    <m/>
    <s v="N"/>
    <s v="N"/>
    <m/>
    <m/>
    <s v="     "/>
    <m/>
    <m/>
    <m/>
    <m/>
    <m/>
    <m/>
    <m/>
    <m/>
    <m/>
    <m/>
    <m/>
    <m/>
    <m/>
    <m/>
    <m/>
    <m/>
    <m/>
    <m/>
    <m/>
  </r>
  <r>
    <x v="51"/>
    <s v="     "/>
    <d v="2014-06-28T00:00:00"/>
    <d v="1899-12-30T23:04:00"/>
    <s v="26"/>
    <x v="1"/>
    <s v="6"/>
    <x v="0"/>
    <d v="2014-06-28T00:00:00"/>
    <d v="1899-12-30T23:04:00"/>
    <s v="TRANSFORMER MTR#1005712222 DISCONNECT, Bauer reports NG 15kva due to owl, this feeds CAL FIRE DEPT, small fire"/>
    <s v="     "/>
    <x v="1"/>
    <m/>
    <x v="1"/>
    <m/>
    <s v="1041287"/>
    <s v="14-0041232"/>
    <m/>
    <m/>
    <n v="108544000"/>
    <m/>
    <s v="     "/>
    <x v="0"/>
    <x v="0"/>
    <s v="Vegetation"/>
    <x v="0"/>
    <m/>
    <s v="&lt;0.25"/>
    <s v="Square Feet: ; Acreage: "/>
    <s v="Contact - Animal - Bird"/>
    <x v="6"/>
    <s v="Contact - Bird"/>
    <s v="All types of equipment / facility failure"/>
    <s v="Contact - Animal"/>
    <m/>
    <s v="Contact - Animal"/>
    <s v="Transformer"/>
    <m/>
    <s v="Overhead"/>
    <s v="Primary"/>
    <s v="Transformer"/>
    <m/>
    <s v="100483886"/>
    <s v="     "/>
    <x v="0"/>
    <n v="530"/>
    <n v="37.8992"/>
    <n v="-121.861"/>
    <m/>
    <s v="CLAYTON-2212"/>
    <n v="21000"/>
    <m/>
    <s v="Urban"/>
    <m/>
    <m/>
    <m/>
    <m/>
    <m/>
    <m/>
    <m/>
    <s v="N"/>
    <s v="N"/>
    <m/>
    <m/>
    <s v="     "/>
    <m/>
    <m/>
    <m/>
    <m/>
    <m/>
    <m/>
    <m/>
    <m/>
    <m/>
    <m/>
    <m/>
    <m/>
    <m/>
    <m/>
    <m/>
    <m/>
    <m/>
    <m/>
    <m/>
  </r>
  <r>
    <x v="52"/>
    <s v="     "/>
    <d v="2014-06-29T00:00:00"/>
    <d v="1899-12-30T19:53:00"/>
    <s v="27"/>
    <x v="1"/>
    <s v="6"/>
    <x v="0"/>
    <d v="2014-06-29T00:00:00"/>
    <d v="1899-12-30T19:53:00"/>
    <m/>
    <s v="     "/>
    <x v="1"/>
    <m/>
    <x v="1"/>
    <m/>
    <s v="1041705"/>
    <s v="14-0041318"/>
    <m/>
    <m/>
    <n v="108544000"/>
    <m/>
    <s v="     "/>
    <x v="0"/>
    <x v="0"/>
    <s v="Vegetation"/>
    <x v="0"/>
    <m/>
    <s v="&lt;0.25"/>
    <s v="Square Feet: 40 x 80; Acreage: 0.073"/>
    <s v="Vegetation"/>
    <x v="0"/>
    <s v="Vegetation"/>
    <s v="All types of equipment / facility failure"/>
    <s v="Contact - Vegetation"/>
    <m/>
    <s v="Contact - Vegetation"/>
    <s v="Conductor"/>
    <m/>
    <s v="Overhead"/>
    <s v="Primary"/>
    <s v="Conductor"/>
    <m/>
    <s v="3600 E. AUTSTIN CREEK RD"/>
    <s v="     "/>
    <x v="0"/>
    <n v="140"/>
    <n v="38.520800000000001"/>
    <n v="-123.06100000000001"/>
    <m/>
    <s v="MONTE-RIO-1111"/>
    <n v="12000"/>
    <s v="Cal Fire Dept"/>
    <s v="Conifer Forest"/>
    <m/>
    <m/>
    <m/>
    <m/>
    <m/>
    <m/>
    <m/>
    <s v="N"/>
    <s v="N"/>
    <m/>
    <m/>
    <s v="     "/>
    <n v="38.520800000000001"/>
    <n v="-123.06067"/>
    <s v="Jul  1 2014 12:00AM"/>
    <s v="TrunkFail"/>
    <s v="A green Douglas Fir tree failed at the base and fell down hillside through the 12kv conductors, causing a 40x80 foot fire. No evidence of rot."/>
    <s v="FIRD"/>
    <s v="125"/>
    <s v="35"/>
    <s v="75"/>
    <s v="Slight"/>
    <s v="None"/>
    <s v="N"/>
    <s v="1"/>
    <m/>
    <s v="Hillside"/>
    <s v="A"/>
    <s v="CrossArm"/>
    <s v="BareWire"/>
    <s v="2"/>
  </r>
  <r>
    <x v="53"/>
    <s v="     "/>
    <d v="2014-06-29T00:00:00"/>
    <d v="1899-12-30T08:23:00"/>
    <s v="27"/>
    <x v="1"/>
    <s v="6"/>
    <x v="0"/>
    <d v="2014-06-29T00:00:00"/>
    <d v="1899-12-30T08:23:00"/>
    <s v="TMAN MORINO REPORTS BROKEN SB JUMPER 15745 #3 PHASE CAUSED 50 X 100 FT FIRE FULLY CONTAINED, POLE OK, NO STRUCTURE DAMAGE, WILL MAKE REPAIRS TO JUMPER ON DL"/>
    <s v="     "/>
    <x v="1"/>
    <m/>
    <x v="1"/>
    <m/>
    <s v="1041368"/>
    <s v="14-0041261"/>
    <m/>
    <m/>
    <m/>
    <m/>
    <s v="     "/>
    <x v="0"/>
    <x v="0"/>
    <s v="Vegetation"/>
    <x v="0"/>
    <m/>
    <s v="&lt;0.25"/>
    <s v="Square Feet: ; Acreage: "/>
    <s v="Equipment - PG&amp;E"/>
    <x v="4"/>
    <s v="Equipment - PG&amp;E"/>
    <s v="All types of equipment / facility failure"/>
    <s v="Conductor"/>
    <s v="Conductor"/>
    <m/>
    <m/>
    <m/>
    <s v="Overhead"/>
    <s v="Primary"/>
    <s v="Conductor"/>
    <m/>
    <s v="SB 15745  ARBOGA RD 500' S/O FURNEAUX RD 2 SP EAST"/>
    <s v="     "/>
    <x v="0"/>
    <m/>
    <n v="39.091999999999999"/>
    <n v="-121.54300000000001"/>
    <m/>
    <s v="OLIVEHURST-1104"/>
    <n v="12000"/>
    <m/>
    <s v="Urban"/>
    <m/>
    <m/>
    <m/>
    <m/>
    <m/>
    <m/>
    <m/>
    <s v="N"/>
    <s v="N"/>
    <m/>
    <m/>
    <s v="     "/>
    <m/>
    <m/>
    <m/>
    <m/>
    <m/>
    <m/>
    <m/>
    <m/>
    <m/>
    <m/>
    <m/>
    <m/>
    <m/>
    <m/>
    <m/>
    <m/>
    <m/>
    <m/>
    <m/>
  </r>
  <r>
    <x v="54"/>
    <s v="     "/>
    <d v="2014-06-29T00:00:00"/>
    <d v="1899-12-30T07:59:00"/>
    <s v="27"/>
    <x v="1"/>
    <s v="6"/>
    <x v="0"/>
    <d v="2014-06-29T00:00:00"/>
    <d v="1899-12-30T07:59:00"/>
    <s v="CREW TO REPLACE CUTOUTS"/>
    <s v="     "/>
    <x v="1"/>
    <m/>
    <x v="1"/>
    <m/>
    <s v="1041354"/>
    <s v="14-0041264"/>
    <m/>
    <m/>
    <n v="108544000"/>
    <m/>
    <s v="     "/>
    <x v="0"/>
    <x v="0"/>
    <s v="Vegetation"/>
    <x v="0"/>
    <m/>
    <s v="&lt;0.25"/>
    <s v="Square Feet: ; Acreage: "/>
    <s v="Equipment - PG&amp;E"/>
    <x v="13"/>
    <s v="Equipment - PG&amp;E"/>
    <s v="All types of equipment / facility failure"/>
    <s v="Transformer"/>
    <s v="Transformer"/>
    <m/>
    <m/>
    <s v="AT&amp;T"/>
    <s v="Overhead"/>
    <s v="Secondary"/>
    <s v="Transformer"/>
    <m/>
    <s v="101297918"/>
    <s v="     "/>
    <x v="0"/>
    <m/>
    <n v="38.779400000000003"/>
    <n v="-121.506"/>
    <m/>
    <s v="CATLETT-1102"/>
    <m/>
    <m/>
    <s v="Urban"/>
    <m/>
    <m/>
    <m/>
    <m/>
    <m/>
    <m/>
    <m/>
    <s v="N"/>
    <s v="N"/>
    <m/>
    <m/>
    <s v="     "/>
    <m/>
    <m/>
    <m/>
    <m/>
    <m/>
    <m/>
    <m/>
    <m/>
    <m/>
    <m/>
    <m/>
    <m/>
    <m/>
    <m/>
    <m/>
    <m/>
    <m/>
    <m/>
    <m/>
  </r>
  <r>
    <x v="55"/>
    <s v="     "/>
    <d v="2014-06-30T00:00:00"/>
    <d v="1899-12-30T20:02:00"/>
    <s v="27"/>
    <x v="1"/>
    <s v="6"/>
    <x v="0"/>
    <d v="2014-06-30T00:00:00"/>
    <d v="1899-12-30T20:02:00"/>
    <s v="F4TJMPV @D2122 BIRD CROSSED PHAZED BURNT DOWN LINES CAUSED SMALL GRASS FIRE #4032333"/>
    <s v="     "/>
    <x v="1"/>
    <m/>
    <x v="1"/>
    <m/>
    <s v="1042331"/>
    <s v="14-0041580"/>
    <m/>
    <m/>
    <n v="108547000"/>
    <m/>
    <s v="     "/>
    <x v="0"/>
    <x v="0"/>
    <s v="Vegetation"/>
    <x v="0"/>
    <m/>
    <s v="&lt;0.25"/>
    <s v="Square Feet: ; Acreage: "/>
    <s v="Contact - Animal - Bird"/>
    <x v="6"/>
    <s v="Contact - Bird"/>
    <s v="All types of equipment / facility failure"/>
    <s v="Contact - Animal"/>
    <m/>
    <s v="Contact - Animal"/>
    <s v="Conductor"/>
    <s v="AT&amp;T"/>
    <s v="Overhead"/>
    <s v="Primary"/>
    <s v="Conductor"/>
    <m/>
    <s v="100625545"/>
    <s v="     "/>
    <x v="0"/>
    <m/>
    <n v="36.808"/>
    <n v="-119.91"/>
    <m/>
    <s v="FIGARDEN-2102"/>
    <n v="21000"/>
    <m/>
    <s v="Agriculture"/>
    <m/>
    <m/>
    <m/>
    <m/>
    <m/>
    <m/>
    <m/>
    <s v="N"/>
    <s v="N"/>
    <m/>
    <m/>
    <s v="     "/>
    <m/>
    <m/>
    <m/>
    <m/>
    <m/>
    <m/>
    <m/>
    <m/>
    <m/>
    <m/>
    <m/>
    <m/>
    <m/>
    <m/>
    <m/>
    <m/>
    <m/>
    <m/>
    <m/>
  </r>
  <r>
    <x v="56"/>
    <s v="     "/>
    <d v="2014-06-30T00:00:00"/>
    <d v="1899-12-30T18:25:00"/>
    <s v="27"/>
    <x v="1"/>
    <s v="6"/>
    <x v="0"/>
    <d v="2014-06-30T00:00:00"/>
    <d v="1899-12-30T18:25:00"/>
    <s v="OH 3P SP transf with all aluminum C/O arm w lightning arr on it. Birds caused sm grass fire, found"/>
    <s v="     "/>
    <x v="1"/>
    <m/>
    <x v="1"/>
    <m/>
    <m/>
    <s v="14-0041568"/>
    <m/>
    <m/>
    <m/>
    <m/>
    <s v="     "/>
    <x v="0"/>
    <x v="0"/>
    <s v="Vegetation"/>
    <x v="0"/>
    <m/>
    <s v="&lt;0.25"/>
    <s v="Square Feet: ; Acreage: "/>
    <s v="Contact - Animal - Bird"/>
    <x v="6"/>
    <s v="Contact - Bird"/>
    <s v="All types of equipment / facility failure"/>
    <s v="Contact - Animal"/>
    <m/>
    <s v="Contact - Animal"/>
    <s v="Conductor"/>
    <m/>
    <s v="Overhead"/>
    <s v="Primary"/>
    <s v="Conductor"/>
    <m/>
    <s v="101629033"/>
    <s v="     "/>
    <x v="0"/>
    <m/>
    <n v="39.1449"/>
    <n v="-122.13200000000001"/>
    <m/>
    <s v="WILLIAMS-1102"/>
    <n v="12000"/>
    <m/>
    <s v="Agriculture"/>
    <m/>
    <m/>
    <m/>
    <m/>
    <m/>
    <m/>
    <m/>
    <s v="N"/>
    <s v="N"/>
    <m/>
    <m/>
    <s v="     "/>
    <m/>
    <m/>
    <m/>
    <m/>
    <m/>
    <m/>
    <m/>
    <m/>
    <m/>
    <m/>
    <m/>
    <m/>
    <m/>
    <m/>
    <m/>
    <m/>
    <m/>
    <m/>
    <m/>
  </r>
  <r>
    <x v="57"/>
    <s v="     "/>
    <d v="2014-06-30T00:00:00"/>
    <d v="1899-12-30T14:08:00"/>
    <s v="27"/>
    <x v="1"/>
    <s v="6"/>
    <x v="0"/>
    <m/>
    <m/>
    <s v="secodary slapping together in tree. trimmed &amp; istalled spreader brkts. compl fire IR. pwr ok (no outage)"/>
    <s v="     "/>
    <x v="1"/>
    <m/>
    <x v="1"/>
    <m/>
    <s v="1042082"/>
    <m/>
    <m/>
    <m/>
    <m/>
    <m/>
    <s v="     "/>
    <x v="0"/>
    <x v="0"/>
    <s v="Vegetation"/>
    <x v="0"/>
    <m/>
    <s v="&lt;0.25"/>
    <s v="Square Feet: ; Acreage: "/>
    <s v="Vegetation"/>
    <x v="0"/>
    <s v="Vegetation"/>
    <s v="All types of equipment / facility failure"/>
    <s v="Contact - Vegetation"/>
    <m/>
    <s v="Contact - Vegetation"/>
    <s v="Conductor"/>
    <s v="AT&amp;T"/>
    <s v="Overhead"/>
    <s v="Secondary"/>
    <s v="Conductor"/>
    <m/>
    <s v="102022582"/>
    <s v="     "/>
    <x v="0"/>
    <m/>
    <n v="38.449199999999998"/>
    <n v="-122.873"/>
    <m/>
    <s v="MOLINO-1102"/>
    <m/>
    <m/>
    <s v="Urban"/>
    <m/>
    <m/>
    <m/>
    <m/>
    <m/>
    <m/>
    <m/>
    <s v="N"/>
    <s v="N"/>
    <m/>
    <m/>
    <s v="     "/>
    <m/>
    <m/>
    <m/>
    <m/>
    <m/>
    <m/>
    <m/>
    <m/>
    <m/>
    <m/>
    <m/>
    <m/>
    <m/>
    <m/>
    <m/>
    <m/>
    <m/>
    <m/>
    <m/>
  </r>
  <r>
    <x v="58"/>
    <s v="     "/>
    <d v="2014-07-01T00:00:00"/>
    <d v="1899-12-30T13:59:24"/>
    <s v="27"/>
    <x v="2"/>
    <s v="7"/>
    <x v="0"/>
    <d v="2014-07-01T00:00:00"/>
    <d v="1899-12-30T13:59:00"/>
    <s v="Contact - Vehicle caused fire "/>
    <s v="     "/>
    <x v="0"/>
    <d v="2021-03-10T00:00:00"/>
    <x v="0"/>
    <m/>
    <s v="1042812"/>
    <s v="14-0041803"/>
    <m/>
    <s v="T003148579"/>
    <m/>
    <m/>
    <s v="     "/>
    <x v="0"/>
    <x v="0"/>
    <m/>
    <x v="0"/>
    <m/>
    <s v="Unknown"/>
    <m/>
    <s v="Contact - 3rd Party"/>
    <x v="8"/>
    <s v="Contact - 3rd Party"/>
    <s v="Contact from object"/>
    <s v="Contact - Vehicle"/>
    <m/>
    <s v="Contact - Vehicle"/>
    <s v="Conductor - Primary"/>
    <s v="Yes"/>
    <s v="Overhead"/>
    <m/>
    <s v="Conductor - Primary"/>
    <m/>
    <s v="Circuit ID:062721102"/>
    <s v="     "/>
    <x v="0"/>
    <m/>
    <n v="38.864899999999999"/>
    <n v="-121.703"/>
    <s v="Sutter"/>
    <s v="KNIGHTS-LANDING-1102"/>
    <m/>
    <s v="Yolo FD"/>
    <s v="Urban"/>
    <m/>
    <m/>
    <m/>
    <m/>
    <m/>
    <m/>
    <m/>
    <s v="N"/>
    <s v="N"/>
    <m/>
    <m/>
    <s v="     "/>
    <m/>
    <m/>
    <m/>
    <m/>
    <m/>
    <m/>
    <m/>
    <m/>
    <m/>
    <m/>
    <m/>
    <m/>
    <m/>
    <m/>
    <m/>
    <m/>
    <m/>
    <m/>
    <m/>
  </r>
  <r>
    <x v="59"/>
    <s v="     "/>
    <d v="2014-07-01T00:00:00"/>
    <d v="1899-12-30T14:36:00"/>
    <s v="27"/>
    <x v="2"/>
    <s v="7"/>
    <x v="0"/>
    <d v="2014-07-01T00:00:00"/>
    <d v="1899-12-30T14:36:00"/>
    <s v="TRACTOR HIT PHONE CABLE ACROSS ROAD AND WRAPPED CABLE AROUND PRIMARY CONDUCTOR CAUSING GRASS FIRE"/>
    <s v="     "/>
    <x v="1"/>
    <m/>
    <x v="1"/>
    <m/>
    <s v="1042812"/>
    <s v="14-0041803"/>
    <m/>
    <m/>
    <n v="108548000"/>
    <m/>
    <s v="     "/>
    <x v="0"/>
    <x v="0"/>
    <s v="Vegetation"/>
    <x v="0"/>
    <m/>
    <s v="&lt;0.25"/>
    <s v="Square Feet: ; Acreage: "/>
    <s v="Contact - 3rd Party"/>
    <x v="8"/>
    <s v="Contact - 3rd Party"/>
    <s v="All types of equipment / facility failure"/>
    <s v="Contact - Vehicle"/>
    <m/>
    <s v="Contact - Vehicle"/>
    <s v="Communication Facility"/>
    <s v="Verizon"/>
    <s v="Overhead"/>
    <s v="Primary"/>
    <s v="Conductor"/>
    <m/>
    <s v="101593404"/>
    <s v="     "/>
    <x v="0"/>
    <m/>
    <n v="38.864899999999999"/>
    <n v="-121.703"/>
    <m/>
    <s v="KNIGHTS-LANDING-1102"/>
    <n v="12000"/>
    <s v="Yolo FD"/>
    <s v="Urban"/>
    <m/>
    <m/>
    <m/>
    <m/>
    <m/>
    <m/>
    <m/>
    <s v="N"/>
    <s v="N"/>
    <m/>
    <m/>
    <s v="     "/>
    <m/>
    <m/>
    <m/>
    <m/>
    <m/>
    <m/>
    <m/>
    <m/>
    <m/>
    <m/>
    <m/>
    <m/>
    <m/>
    <m/>
    <m/>
    <m/>
    <m/>
    <m/>
    <m/>
  </r>
  <r>
    <x v="60"/>
    <s v="     "/>
    <d v="2014-07-01T00:00:00"/>
    <d v="1899-12-30T18:43:00"/>
    <s v="27"/>
    <x v="2"/>
    <s v="7"/>
    <x v="0"/>
    <d v="2014-07-01T00:00:00"/>
    <d v="1899-12-30T18:43:00"/>
    <s v="4ACSR WIRE DOWN AT THIS  ADRESS CREW JOB"/>
    <s v="     "/>
    <x v="1"/>
    <m/>
    <x v="1"/>
    <m/>
    <s v="1043045"/>
    <s v="14-0041903"/>
    <m/>
    <m/>
    <n v="108548000"/>
    <m/>
    <s v="     "/>
    <x v="0"/>
    <x v="0"/>
    <s v="Vegetation"/>
    <x v="0"/>
    <m/>
    <s v="&lt;0.25"/>
    <s v="Square Feet: ; Acreage: "/>
    <s v="Equipment - PG&amp;E"/>
    <x v="10"/>
    <s v="Equipment - PG&amp;E"/>
    <s v="All types of equipment / facility failure"/>
    <s v="Splice/Clamp/Connector"/>
    <s v="Splice/Clamp/Connector"/>
    <m/>
    <m/>
    <s v=" "/>
    <s v="Overhead"/>
    <s v="Secondary"/>
    <s v="Conductor"/>
    <m/>
    <s v="6770 Croy Rd, Morgan Hill"/>
    <s v="     "/>
    <x v="0"/>
    <n v="553"/>
    <n v="37.0854"/>
    <n v="-121.761"/>
    <m/>
    <s v="MORGAN-HILL-2111"/>
    <m/>
    <s v="Cal Fire Dept"/>
    <s v="Herbaceous"/>
    <m/>
    <m/>
    <m/>
    <m/>
    <m/>
    <m/>
    <m/>
    <s v="N"/>
    <s v="N"/>
    <m/>
    <m/>
    <s v="     "/>
    <m/>
    <m/>
    <m/>
    <m/>
    <m/>
    <m/>
    <m/>
    <m/>
    <m/>
    <m/>
    <m/>
    <m/>
    <m/>
    <m/>
    <m/>
    <m/>
    <m/>
    <m/>
    <m/>
  </r>
  <r>
    <x v="61"/>
    <s v="     "/>
    <d v="2014-07-01T00:00:00"/>
    <d v="1899-12-30T03:46:00"/>
    <s v="27"/>
    <x v="2"/>
    <s v="7"/>
    <x v="0"/>
    <d v="2014-07-01T00:00:00"/>
    <d v="1899-12-30T03:46:00"/>
    <s v="need crew to make repairs to broken pole that was part of hit and run accident, wire was wrapped around"/>
    <s v="     "/>
    <x v="1"/>
    <m/>
    <x v="1"/>
    <m/>
    <s v="1042455"/>
    <s v="14-0041613"/>
    <m/>
    <m/>
    <n v="108547000"/>
    <m/>
    <s v="     "/>
    <x v="0"/>
    <x v="0"/>
    <s v="Vegetation"/>
    <x v="0"/>
    <m/>
    <s v="&lt;0.25"/>
    <s v="Square Feet: ; Acreage: "/>
    <s v="Contact - 3rd Party"/>
    <x v="8"/>
    <s v="Contact - 3rd Party"/>
    <s v="All types of equipment / facility failure"/>
    <s v="Contact - Vehicle"/>
    <m/>
    <s v="Contact - Vehicle"/>
    <s v="Pole"/>
    <m/>
    <s v="Overhead"/>
    <s v="Primary"/>
    <s v="Conductor"/>
    <m/>
    <s v="2 POLES EAST OF C3412"/>
    <s v="     "/>
    <x v="0"/>
    <m/>
    <n v="37.900500000000001"/>
    <n v="-121.26"/>
    <m/>
    <s v="WEBER-1108"/>
    <n v="12000"/>
    <m/>
    <s v="Urban"/>
    <m/>
    <m/>
    <m/>
    <m/>
    <m/>
    <m/>
    <m/>
    <s v="N"/>
    <s v="N"/>
    <m/>
    <m/>
    <s v="     "/>
    <m/>
    <m/>
    <m/>
    <m/>
    <m/>
    <m/>
    <m/>
    <m/>
    <m/>
    <m/>
    <m/>
    <m/>
    <m/>
    <m/>
    <m/>
    <m/>
    <m/>
    <m/>
    <m/>
  </r>
  <r>
    <x v="62"/>
    <s v="     "/>
    <d v="2014-07-01T00:00:00"/>
    <d v="1899-12-30T06:43:00"/>
    <s v="27"/>
    <x v="2"/>
    <s v="7"/>
    <x v="0"/>
    <d v="2014-07-01T00:00:00"/>
    <d v="1899-12-30T06:43:00"/>
    <s v="cdf # LNU005324 Aprox 6 acres"/>
    <s v="     "/>
    <x v="1"/>
    <m/>
    <x v="1"/>
    <m/>
    <s v="1042493"/>
    <s v="14-0041629"/>
    <m/>
    <m/>
    <m/>
    <m/>
    <s v="     "/>
    <x v="0"/>
    <x v="0"/>
    <s v="Vegetation"/>
    <x v="0"/>
    <m/>
    <s v="0.26-9.99"/>
    <s v="Square Feet: ; Acreage: 7"/>
    <s v="Vegetation"/>
    <x v="0"/>
    <s v="Vegetation"/>
    <s v="All types of equipment / facility failure"/>
    <s v="Contact - Vegetation"/>
    <m/>
    <s v="Contact - Vegetation"/>
    <s v="Conductor"/>
    <s v="AT&amp;T"/>
    <s v="Overhead"/>
    <s v="Primary"/>
    <s v="Conductor"/>
    <m/>
    <s v="102258915"/>
    <s v="     "/>
    <x v="0"/>
    <n v="190"/>
    <n v="38.0062"/>
    <n v="-122.643"/>
    <m/>
    <s v="CALISTOGA-1101"/>
    <n v="12000"/>
    <s v="West Marin Fire"/>
    <s v="Conifer Forest"/>
    <m/>
    <m/>
    <m/>
    <m/>
    <m/>
    <m/>
    <m/>
    <s v="N"/>
    <s v="N"/>
    <m/>
    <m/>
    <s v="     "/>
    <n v="38.006230000000002"/>
    <n v="-122.64303"/>
    <s v="Jul  1 2014 11:00AM"/>
    <s v="TrunkFail"/>
    <s v="Outage occurred when apparantly healthy 65FT/15IN Tan Oak broke 3FT from the ground and fell towards high voltage lines. Wire down reviewed. A fire occurred at the sire of outage."/>
    <s v="TAN"/>
    <s v="65"/>
    <s v="15"/>
    <s v="45"/>
    <s v="None"/>
    <s v="None"/>
    <s v="N"/>
    <s v="1"/>
    <m/>
    <s v="Hillside"/>
    <s v="B"/>
    <s v="CrossArm"/>
    <s v="BareWire"/>
    <s v="3"/>
  </r>
  <r>
    <x v="63"/>
    <s v="     "/>
    <d v="2014-07-01T00:00:00"/>
    <d v="1899-12-30T09:45:00"/>
    <s v="27"/>
    <x v="2"/>
    <s v="7"/>
    <x v="0"/>
    <d v="2014-07-01T00:00:00"/>
    <d v="1899-12-30T09:45:00"/>
    <s v="Bird flew into line causing LR 1960 to operate one time, no sustained outage.Also caused 1.8 acre grass"/>
    <s v="     "/>
    <x v="1"/>
    <m/>
    <x v="1"/>
    <m/>
    <s v="1042747"/>
    <s v="14-0041752"/>
    <m/>
    <m/>
    <m/>
    <m/>
    <s v="     "/>
    <x v="0"/>
    <x v="0"/>
    <s v="Vegetation"/>
    <x v="0"/>
    <m/>
    <s v="0.26-9.99"/>
    <s v="Square Feet: ; Acreage: 1.8"/>
    <s v="Contact - Animal - Bird"/>
    <x v="6"/>
    <s v="Contact - Bird"/>
    <s v="All types of equipment / facility failure"/>
    <s v="Contact - Animal"/>
    <m/>
    <s v="Contact - Animal"/>
    <s v="Conductor"/>
    <m/>
    <s v="Overhead"/>
    <s v="Primary"/>
    <s v="Conductor"/>
    <m/>
    <s v="101065832"/>
    <s v="     "/>
    <x v="0"/>
    <n v="420"/>
    <n v="37.426699999999997"/>
    <n v="-119.881"/>
    <m/>
    <s v="MARIPOSA-2102"/>
    <n v="21000"/>
    <m/>
    <s v="Hardwood Woodland"/>
    <m/>
    <m/>
    <m/>
    <m/>
    <m/>
    <m/>
    <m/>
    <s v="N"/>
    <s v="N"/>
    <m/>
    <m/>
    <s v="     "/>
    <m/>
    <m/>
    <m/>
    <m/>
    <m/>
    <m/>
    <m/>
    <m/>
    <m/>
    <m/>
    <m/>
    <m/>
    <m/>
    <m/>
    <m/>
    <m/>
    <m/>
    <m/>
    <m/>
  </r>
  <r>
    <x v="64"/>
    <s v="     "/>
    <d v="2014-07-02T00:00:00"/>
    <d v="1899-12-30T17:17:00"/>
    <s v="27"/>
    <x v="2"/>
    <s v="7"/>
    <x v="0"/>
    <d v="2014-07-02T00:00:00"/>
    <d v="1899-12-30T17:17:00"/>
    <s v="PER BRYANT - NEED LINE DE-ENERGIZED TO CLEAR BURNDT TRANSFORMER - CUT LEADS IN THE CLEAR - ALSO GRASS FIRE HERE"/>
    <s v="     "/>
    <x v="1"/>
    <m/>
    <x v="1"/>
    <m/>
    <s v="1043635"/>
    <s v="14-0042143"/>
    <m/>
    <m/>
    <m/>
    <m/>
    <s v="     "/>
    <x v="0"/>
    <x v="0"/>
    <s v="Vegetation"/>
    <x v="0"/>
    <m/>
    <s v="&lt;0.25"/>
    <s v="Square Feet: ; Acreage: "/>
    <s v="Equipment - PG&amp;E"/>
    <x v="13"/>
    <s v="Equipment - PG&amp;E"/>
    <s v="All types of equipment / facility failure"/>
    <s v="Transformer"/>
    <s v="Transformer"/>
    <m/>
    <m/>
    <s v=" "/>
    <s v="Overhead"/>
    <s v="Secondary"/>
    <s v="Transformer"/>
    <m/>
    <s v="Mtr. 1004492840"/>
    <s v="     "/>
    <x v="0"/>
    <m/>
    <n v="35.053400000000003"/>
    <n v="-119.40900000000001"/>
    <m/>
    <s v="MARICOPA-1102"/>
    <m/>
    <m/>
    <s v="Urban"/>
    <m/>
    <m/>
    <m/>
    <m/>
    <m/>
    <m/>
    <m/>
    <s v="N"/>
    <s v="N"/>
    <m/>
    <m/>
    <s v="     "/>
    <m/>
    <m/>
    <m/>
    <m/>
    <m/>
    <m/>
    <m/>
    <m/>
    <m/>
    <m/>
    <m/>
    <m/>
    <m/>
    <m/>
    <m/>
    <m/>
    <m/>
    <m/>
    <m/>
  </r>
  <r>
    <x v="65"/>
    <s v="     "/>
    <d v="2014-07-02T00:00:00"/>
    <d v="1899-12-30T14:29:00"/>
    <s v="27"/>
    <x v="2"/>
    <s v="7"/>
    <x v="0"/>
    <d v="2014-07-02T00:00:00"/>
    <d v="1899-12-30T14:29:00"/>
    <s v="UNKNOWN PARTY PULLED BOTH PHASES TOGETHER WITH FISHING LINE CAUSING ARCING DAMAGE TO BOTH CONDUCTORS, WIRE STILL IN AIR JUST BEING HELD TOGETHER BY A FEW UNBURNT STRANDS, THE BURNING CONDUCTOR STARTED A SMALL GRASS ONLY FIRE APPROX 20'X50' THAT WAS PUT OU"/>
    <s v="     "/>
    <x v="1"/>
    <m/>
    <x v="1"/>
    <m/>
    <s v="1043560"/>
    <s v="14-0042108"/>
    <m/>
    <m/>
    <n v="108551000"/>
    <m/>
    <s v="     "/>
    <x v="0"/>
    <x v="0"/>
    <s v="Vegetation"/>
    <x v="0"/>
    <m/>
    <s v="&lt;0.25"/>
    <s v="Square Feet: ; Acreage: "/>
    <s v="Contact - 3rd Party"/>
    <x v="3"/>
    <s v="Contact - 3rd Party"/>
    <s v="All types of equipment / facility failure"/>
    <s v="Vandalism"/>
    <m/>
    <s v="Vandalism"/>
    <m/>
    <s v="TDS HAPPY VALLEY"/>
    <s v="Overhead"/>
    <s v="Primary"/>
    <s v="Conductor"/>
    <m/>
    <s v="101481261"/>
    <s v="     "/>
    <x v="0"/>
    <n v="246"/>
    <n v="40.473700000000001"/>
    <n v="-122.474"/>
    <m/>
    <s v="JESSUP-1101"/>
    <n v="12000"/>
    <s v="Cal Fire Dept"/>
    <s v="Herbaceous"/>
    <m/>
    <m/>
    <m/>
    <m/>
    <m/>
    <m/>
    <m/>
    <s v="N"/>
    <s v="N"/>
    <m/>
    <m/>
    <s v="     "/>
    <m/>
    <m/>
    <m/>
    <m/>
    <m/>
    <m/>
    <m/>
    <m/>
    <m/>
    <m/>
    <m/>
    <m/>
    <m/>
    <m/>
    <m/>
    <m/>
    <m/>
    <m/>
    <m/>
  </r>
  <r>
    <x v="66"/>
    <s v="     "/>
    <d v="2014-07-02T00:00:00"/>
    <d v="1899-12-30T13:17:00"/>
    <s v="27"/>
    <x v="2"/>
    <s v="7"/>
    <x v="0"/>
    <d v="2014-07-02T00:00:00"/>
    <d v="1899-12-30T13:17:00"/>
    <s v="Called crew to repair wire down"/>
    <s v="     "/>
    <x v="1"/>
    <m/>
    <x v="1"/>
    <m/>
    <s v="1043524"/>
    <s v="14-0042078"/>
    <m/>
    <m/>
    <n v="108551000"/>
    <m/>
    <s v="     "/>
    <x v="0"/>
    <x v="0"/>
    <s v="Vegetation"/>
    <x v="0"/>
    <m/>
    <s v="&lt;0.25"/>
    <s v="Square Feet: ; Acreage: "/>
    <s v="Equipment - PG&amp;E"/>
    <x v="4"/>
    <s v="Equipment - PG&amp;E"/>
    <s v="All types of equipment / facility failure"/>
    <s v="Conductor"/>
    <s v="Conductor"/>
    <m/>
    <m/>
    <s v="AT&amp;T"/>
    <s v="Overhead"/>
    <s v="Primary"/>
    <s v="Conductor"/>
    <m/>
    <s v="101556512"/>
    <s v="     "/>
    <x v="0"/>
    <m/>
    <n v="38.254600000000003"/>
    <n v="-122.051"/>
    <m/>
    <s v="SUISUN-1106"/>
    <n v="12000"/>
    <m/>
    <s v="Urban"/>
    <m/>
    <m/>
    <m/>
    <m/>
    <m/>
    <m/>
    <m/>
    <s v="N"/>
    <s v="N"/>
    <m/>
    <m/>
    <s v="     "/>
    <m/>
    <m/>
    <m/>
    <m/>
    <m/>
    <m/>
    <m/>
    <m/>
    <m/>
    <m/>
    <m/>
    <m/>
    <m/>
    <m/>
    <m/>
    <m/>
    <m/>
    <m/>
    <m/>
  </r>
  <r>
    <x v="67"/>
    <s v="     "/>
    <d v="2014-07-03T00:00:00"/>
    <d v="1899-12-30T20:28:00"/>
    <s v="27"/>
    <x v="2"/>
    <s v="7"/>
    <x v="0"/>
    <d v="2014-07-03T00:00:00"/>
    <d v="1899-12-30T20:28:00"/>
    <s v="NG ELBOW INSIDE T-1192"/>
    <s v="     "/>
    <x v="1"/>
    <m/>
    <x v="1"/>
    <m/>
    <s v="1044149"/>
    <s v="14-0042499"/>
    <m/>
    <s v="T003150404, T003150426"/>
    <n v="108553000"/>
    <m/>
    <s v="     "/>
    <x v="0"/>
    <x v="0"/>
    <s v="Vegetation"/>
    <x v="0"/>
    <m/>
    <s v="&lt;0.25"/>
    <s v="Square Feet: 20 x 20; Acreage: "/>
    <s v="Equipment - PG&amp;E"/>
    <x v="9"/>
    <s v="Equipment - PG&amp;E"/>
    <s v="All types of equipment / facility failure"/>
    <s v="Underground Elbow Connector"/>
    <s v="Underground Elbow Connector"/>
    <m/>
    <m/>
    <s v=" "/>
    <s v="Padmounted"/>
    <s v="Primary"/>
    <s v="Underground Elbow Connector"/>
    <m/>
    <s v="T1192"/>
    <s v="     "/>
    <x v="0"/>
    <n v="246"/>
    <n v="40.6584"/>
    <n v="-122.321"/>
    <m/>
    <s v="OREGON-TRAIL-1102"/>
    <n v="12000"/>
    <s v="Cal Fire Dept"/>
    <s v="Hardwood Woodland"/>
    <m/>
    <m/>
    <m/>
    <m/>
    <m/>
    <m/>
    <m/>
    <s v="N"/>
    <s v="N"/>
    <m/>
    <m/>
    <s v="     "/>
    <m/>
    <m/>
    <m/>
    <m/>
    <m/>
    <m/>
    <m/>
    <m/>
    <m/>
    <m/>
    <m/>
    <m/>
    <m/>
    <m/>
    <m/>
    <m/>
    <m/>
    <m/>
    <m/>
  </r>
  <r>
    <x v="68"/>
    <s v="     "/>
    <d v="2014-07-03T00:00:00"/>
    <d v="1899-12-30T19:22:00"/>
    <s v="27"/>
    <x v="2"/>
    <s v="7"/>
    <x v="0"/>
    <d v="2014-07-03T00:00:00"/>
    <d v="1899-12-30T19:22:00"/>
    <s v="small grass fire caused by underground explosion"/>
    <s v="     "/>
    <x v="1"/>
    <m/>
    <x v="1"/>
    <m/>
    <s v="1044130"/>
    <s v="14-0042493"/>
    <m/>
    <s v="T003150388, T003150397, T003150390, T003150419"/>
    <n v="108553000"/>
    <m/>
    <s v="     "/>
    <x v="0"/>
    <x v="0"/>
    <s v="Vegetation"/>
    <x v="0"/>
    <m/>
    <s v="&lt;0.25"/>
    <s v="Square Feet: ; Acreage: "/>
    <s v="Equipment - PG&amp;E"/>
    <x v="9"/>
    <s v="Equipment - PG&amp;E"/>
    <s v="All types of equipment / facility failure"/>
    <s v="Underground Elbow Connector"/>
    <s v="Underground Elbow Connector"/>
    <m/>
    <m/>
    <s v=" "/>
    <s v="Subsurface"/>
    <s v="Primary"/>
    <s v="Underground Elbow Connector"/>
    <m/>
    <s v="100369965"/>
    <s v="     "/>
    <x v="0"/>
    <m/>
    <n v="39.491500000000002"/>
    <n v="-121.538"/>
    <m/>
    <s v="WYANDOTTE-1107"/>
    <n v="12000"/>
    <m/>
    <s v="Urban"/>
    <m/>
    <m/>
    <m/>
    <m/>
    <m/>
    <m/>
    <m/>
    <s v="N"/>
    <s v="N"/>
    <m/>
    <m/>
    <s v="     "/>
    <m/>
    <m/>
    <m/>
    <m/>
    <m/>
    <m/>
    <m/>
    <m/>
    <m/>
    <m/>
    <m/>
    <m/>
    <m/>
    <m/>
    <m/>
    <m/>
    <m/>
    <m/>
    <m/>
  </r>
  <r>
    <x v="69"/>
    <s v="     "/>
    <d v="2014-07-03T00:00:00"/>
    <d v="1899-12-30T11:37:00"/>
    <s v="27"/>
    <x v="2"/>
    <s v="7"/>
    <x v="0"/>
    <d v="2014-07-03T00:00:00"/>
    <d v="1899-12-30T11:37:00"/>
    <s v="ATT CONTACT TO PRIMARY. FIRE INCIDENT # 011480"/>
    <s v="     "/>
    <x v="1"/>
    <m/>
    <x v="1"/>
    <m/>
    <s v="1043938"/>
    <s v="14-0042370"/>
    <m/>
    <m/>
    <n v="108552000"/>
    <m/>
    <s v="     "/>
    <x v="0"/>
    <x v="0"/>
    <s v="Vegetation"/>
    <x v="0"/>
    <m/>
    <s v="&lt;0.25"/>
    <s v="Square Feet: ; Acreage: "/>
    <s v="Equipment - PG&amp;E"/>
    <x v="4"/>
    <s v="Equipment - PG&amp;E"/>
    <s v="All types of equipment / facility failure"/>
    <s v="Conductor"/>
    <s v="Conductor"/>
    <m/>
    <m/>
    <s v="AT&amp;T"/>
    <s v="Overhead"/>
    <s v="Primary"/>
    <s v="Conductor"/>
    <m/>
    <s v="101207072"/>
    <s v="     "/>
    <x v="0"/>
    <m/>
    <n v="37.334899999999998"/>
    <n v="-120.851"/>
    <m/>
    <s v="LIVINGSTON-1105"/>
    <n v="12000"/>
    <m/>
    <s v="Agriculture"/>
    <m/>
    <m/>
    <m/>
    <m/>
    <m/>
    <m/>
    <m/>
    <s v="N"/>
    <s v="N"/>
    <m/>
    <m/>
    <s v="     "/>
    <m/>
    <m/>
    <m/>
    <m/>
    <m/>
    <m/>
    <m/>
    <m/>
    <m/>
    <m/>
    <m/>
    <m/>
    <m/>
    <m/>
    <m/>
    <m/>
    <m/>
    <m/>
    <m/>
  </r>
  <r>
    <x v="70"/>
    <s v="     "/>
    <d v="2014-07-04T00:00:00"/>
    <d v="1899-12-30T06:52:00"/>
    <s v="27"/>
    <x v="2"/>
    <s v="7"/>
    <x v="0"/>
    <d v="2014-07-04T00:00:00"/>
    <d v="1899-12-30T06:52:00"/>
    <s v="found flashed insulators 1 pole w/o lco 73367 on laguna ave/there was sign of small fire base of pole"/>
    <s v="     "/>
    <x v="1"/>
    <m/>
    <x v="1"/>
    <m/>
    <s v="1044326"/>
    <s v="14-0042525"/>
    <m/>
    <m/>
    <m/>
    <m/>
    <s v="     "/>
    <x v="0"/>
    <x v="0"/>
    <s v="Vegetation"/>
    <x v="0"/>
    <m/>
    <s v="&lt;3 meters of linear travel"/>
    <s v="Square Feet: ; Acreage: "/>
    <s v="Equipment - PG&amp;E"/>
    <x v="9"/>
    <s v="Equipment - PG&amp;E"/>
    <s v="All types of equipment / facility failure"/>
    <m/>
    <m/>
    <m/>
    <m/>
    <s v=" "/>
    <s v="Overhead"/>
    <s v="Primary"/>
    <s v="Other"/>
    <m/>
    <s v="Sw 73367"/>
    <s v="     "/>
    <x v="0"/>
    <m/>
    <n v="37.183999999999997"/>
    <n v="-121.742"/>
    <m/>
    <s v="MORGAN-HILL-2111"/>
    <n v="21000"/>
    <m/>
    <s v="Agriculture"/>
    <m/>
    <m/>
    <m/>
    <m/>
    <m/>
    <m/>
    <m/>
    <s v="N"/>
    <s v="N"/>
    <m/>
    <m/>
    <s v="     "/>
    <m/>
    <m/>
    <m/>
    <m/>
    <m/>
    <m/>
    <m/>
    <m/>
    <m/>
    <m/>
    <m/>
    <m/>
    <m/>
    <m/>
    <m/>
    <m/>
    <m/>
    <m/>
    <m/>
  </r>
  <r>
    <x v="71"/>
    <s v="     "/>
    <d v="2014-07-04T00:00:00"/>
    <d v="1899-12-30T01:40:00"/>
    <s v="27"/>
    <x v="2"/>
    <s v="7"/>
    <x v="0"/>
    <d v="2014-07-04T00:00:00"/>
    <d v="1899-12-30T01:40:00"/>
    <s v="See Event 10395"/>
    <s v="     "/>
    <x v="1"/>
    <m/>
    <x v="1"/>
    <m/>
    <s v="1044464"/>
    <s v="14-0042517"/>
    <m/>
    <m/>
    <m/>
    <m/>
    <s v="     "/>
    <x v="0"/>
    <x v="0"/>
    <s v="Vegetation"/>
    <x v="0"/>
    <m/>
    <s v="0.26-9.99"/>
    <s v="Square Feet: ; Acreage: 2"/>
    <s v="Equipment - PG&amp;E"/>
    <x v="13"/>
    <s v="Equipment - PG&amp;E"/>
    <s v="All types of equipment / facility failure"/>
    <s v="Transformer"/>
    <s v="Transformer"/>
    <m/>
    <m/>
    <s v=" "/>
    <s v="Overhead"/>
    <s v="Primary"/>
    <s v="Transformer"/>
    <m/>
    <s v="100001697"/>
    <s v="     "/>
    <x v="0"/>
    <n v="330"/>
    <n v="39.3337"/>
    <n v="-121.139"/>
    <m/>
    <s v="COLUMBIA-1101"/>
    <n v="12000"/>
    <s v="Cal Fire Dept"/>
    <s v="Herbaceous"/>
    <m/>
    <m/>
    <m/>
    <m/>
    <m/>
    <m/>
    <m/>
    <s v="N"/>
    <s v="N"/>
    <m/>
    <m/>
    <s v="     "/>
    <m/>
    <m/>
    <s v="Jul  7 2014 12:00AM"/>
    <s v="BranchFail"/>
    <s v="Mature multi-trunk black oak had green branch snap at trunk. Branch fell into distribution/transmission lines."/>
    <s v="OAK"/>
    <s v="85"/>
    <s v="34"/>
    <s v="54"/>
    <s v="Moderate"/>
    <s v="Moderate"/>
    <s v="N"/>
    <s v="1"/>
    <m/>
    <s v="Hillside"/>
    <s v="B"/>
    <s v="CrossArm"/>
    <s v="BareWire"/>
    <s v="10"/>
  </r>
  <r>
    <x v="72"/>
    <s v="     "/>
    <d v="2014-07-05T00:00:00"/>
    <d v="1899-12-30T11:24:02"/>
    <s v="27"/>
    <x v="2"/>
    <s v="7"/>
    <x v="0"/>
    <d v="2014-07-05T00:00:00"/>
    <d v="1899-12-30T11:24:00"/>
    <s v="bird contact causing fire"/>
    <s v="     "/>
    <x v="0"/>
    <d v="2021-03-10T00:00:00"/>
    <x v="0"/>
    <m/>
    <m/>
    <m/>
    <m/>
    <s v="T003151042"/>
    <m/>
    <m/>
    <s v="     "/>
    <x v="0"/>
    <x v="0"/>
    <m/>
    <x v="0"/>
    <m/>
    <s v="&lt;0.25"/>
    <m/>
    <s v="Contact - Animal - Bird"/>
    <x v="6"/>
    <s v="Contact - Bird"/>
    <s v="Contact from object"/>
    <s v="Contact - Animal"/>
    <m/>
    <s v="Contact - Animal"/>
    <s v="Recloser"/>
    <s v="Yes"/>
    <s v="Overhead"/>
    <m/>
    <s v="Recloser"/>
    <m/>
    <s v="2214"/>
    <s v="     "/>
    <x v="0"/>
    <n v="280"/>
    <n v="39.771599999999999"/>
    <n v="-121.59699999999999"/>
    <s v="Butte"/>
    <s v="PARADISE-1105"/>
    <m/>
    <s v="BUTTE COUNTY FIRE DEPT"/>
    <s v="Shrub"/>
    <m/>
    <m/>
    <m/>
    <m/>
    <m/>
    <m/>
    <m/>
    <s v="N"/>
    <s v="N"/>
    <m/>
    <m/>
    <s v="     "/>
    <m/>
    <m/>
    <m/>
    <m/>
    <m/>
    <m/>
    <m/>
    <m/>
    <m/>
    <m/>
    <m/>
    <m/>
    <m/>
    <m/>
    <m/>
    <m/>
    <m/>
    <m/>
    <m/>
  </r>
  <r>
    <x v="73"/>
    <s v="     "/>
    <d v="2014-07-05T00:00:00"/>
    <d v="1899-12-30T23:17:00"/>
    <s v="27"/>
    <x v="2"/>
    <s v="7"/>
    <x v="0"/>
    <d v="2014-07-05T00:00:00"/>
    <d v="1899-12-30T23:17:00"/>
    <s v="OAK TREE FELL @ L&amp;B 6 POLES S/OF FUCO 7095, 1 PHASE WIRE ON GROUND STARTED BRUSH/GRASS FIRE ONLY,APPROX 12'X12' NO DAMAGE  F.D. ONSITE, THERE IS ALSO A BROKEN ARM 1 POLE S/OF L&amp;B "/>
    <s v="     "/>
    <x v="1"/>
    <m/>
    <x v="1"/>
    <m/>
    <s v="1045061"/>
    <s v="14-0042693"/>
    <m/>
    <m/>
    <n v="108554000"/>
    <m/>
    <s v="     "/>
    <x v="0"/>
    <x v="0"/>
    <s v="Vegetation"/>
    <x v="0"/>
    <m/>
    <s v="&lt;0.25"/>
    <s v="Square Feet: 12 x 12; Acreage: "/>
    <s v="Vegetation"/>
    <x v="0"/>
    <s v="Vegetation"/>
    <s v="All types of equipment / facility failure"/>
    <s v="Contact - Vegetation"/>
    <m/>
    <s v="Contact - Vegetation"/>
    <s v="Conductor"/>
    <s v=" "/>
    <s v="Overhead"/>
    <s v="Primary"/>
    <s v="Conductor"/>
    <m/>
    <s v="100355517"/>
    <s v="     "/>
    <x v="0"/>
    <n v="280"/>
    <n v="39.819800000000001"/>
    <n v="-121.626"/>
    <m/>
    <s v="ORO-FINO-1102"/>
    <n v="12000"/>
    <m/>
    <s v="Conifer Forest"/>
    <m/>
    <m/>
    <m/>
    <m/>
    <m/>
    <m/>
    <m/>
    <s v="N"/>
    <s v="N"/>
    <m/>
    <m/>
    <s v="     "/>
    <m/>
    <m/>
    <s v="Jul  7 2014 12:00AM"/>
    <s v="TrunkFail"/>
    <s v="Trunk of Black Oak broke out about 30 feet above ground. The portion of tree that broke out was healthy with little rot. When upper canopy broke out, it broke through one phase, small ground fire under lines."/>
    <s v="OAKK"/>
    <s v="80"/>
    <s v="33"/>
    <s v="40"/>
    <s v="Moderate"/>
    <s v="Slight"/>
    <s v="N"/>
    <s v="1"/>
    <m/>
    <s v="Ridge"/>
    <s v="D"/>
    <s v="CrossArm"/>
    <s v="BareWire"/>
    <m/>
  </r>
  <r>
    <x v="74"/>
    <s v="     "/>
    <d v="2014-07-05T00:00:00"/>
    <d v="1899-12-30T10:09:00"/>
    <s v="27"/>
    <x v="2"/>
    <s v="7"/>
    <x v="0"/>
    <d v="2014-07-05T00:00:00"/>
    <d v="1899-12-30T10:09:00"/>
    <s v="WOODPECKER  - 10X12' VEG FIRE"/>
    <s v="     "/>
    <x v="1"/>
    <m/>
    <x v="1"/>
    <m/>
    <s v="1044800"/>
    <s v="14-0042647"/>
    <m/>
    <m/>
    <m/>
    <m/>
    <s v="     "/>
    <x v="0"/>
    <x v="0"/>
    <s v="Vegetation"/>
    <x v="0"/>
    <m/>
    <s v="&lt;0.25"/>
    <s v="Square Feet: ; Acreage: "/>
    <s v="Contact - Animal - Bird"/>
    <x v="6"/>
    <s v="Contact - Bird"/>
    <s v="All types of equipment / facility failure"/>
    <s v="Contact - Animal"/>
    <m/>
    <s v="Contact - Animal"/>
    <s v="Transformer"/>
    <s v=" "/>
    <s v="Overhead"/>
    <s v="Primary"/>
    <s v="Transformer"/>
    <m/>
    <s v="100399511"/>
    <s v="     "/>
    <x v="0"/>
    <n v="280"/>
    <n v="39.778500000000001"/>
    <n v="-121.59"/>
    <m/>
    <s v="PARADISE-1105"/>
    <n v="12000"/>
    <s v="Butte County FD"/>
    <s v="Shrub"/>
    <m/>
    <m/>
    <m/>
    <m/>
    <m/>
    <m/>
    <m/>
    <s v="N"/>
    <s v="N"/>
    <m/>
    <m/>
    <s v="     "/>
    <m/>
    <m/>
    <m/>
    <m/>
    <m/>
    <m/>
    <m/>
    <m/>
    <m/>
    <m/>
    <m/>
    <m/>
    <m/>
    <m/>
    <m/>
    <m/>
    <m/>
    <m/>
    <m/>
  </r>
  <r>
    <x v="75"/>
    <s v="     "/>
    <d v="2014-07-05T00:00:00"/>
    <d v="1899-12-30T03:30:00"/>
    <s v="27"/>
    <x v="2"/>
    <s v="7"/>
    <x v="0"/>
    <d v="2014-07-05T00:00:00"/>
    <d v="1899-12-30T03:30:00"/>
    <s v="REPAIR CONDUCTORS AND RREPLACE INSULATORS AND  CONNECTORS"/>
    <s v="     "/>
    <x v="1"/>
    <m/>
    <x v="1"/>
    <m/>
    <s v="1044635"/>
    <s v="14-0042607"/>
    <m/>
    <m/>
    <n v="108553000"/>
    <m/>
    <s v="     "/>
    <x v="0"/>
    <x v="0"/>
    <s v="Vegetation"/>
    <x v="0"/>
    <m/>
    <s v="&lt;0.25"/>
    <s v="Square Feet: ; Acreage: 0.014"/>
    <s v="Vegetation"/>
    <x v="0"/>
    <s v="Vegetation"/>
    <s v="All types of equipment / facility failure"/>
    <s v="Contact - Vegetation"/>
    <m/>
    <s v="Contact - Vegetation"/>
    <s v="Conductor"/>
    <s v=" "/>
    <s v="Overhead"/>
    <s v="Primary"/>
    <s v="Conductor"/>
    <m/>
    <s v="101934121"/>
    <s v="     "/>
    <x v="0"/>
    <n v="575"/>
    <n v="35.459600000000002"/>
    <n v="-120.729"/>
    <m/>
    <s v="ATASCADERO-1103"/>
    <n v="12000"/>
    <s v="Cal Fire Dept"/>
    <s v="Hardwood Woodland"/>
    <m/>
    <m/>
    <m/>
    <m/>
    <m/>
    <m/>
    <m/>
    <s v="N"/>
    <s v="N"/>
    <m/>
    <m/>
    <s v="     "/>
    <n v="35.45955"/>
    <n v="-120.72915"/>
    <s v="Jul  7 2014 12:00AM"/>
    <s v="TrunkFail"/>
    <s v="EVIDENCE OF GREEN COAST LIVE OAK TRUNK FAILURE. EVIDENCE OF SMALL 20 X 30FT BRUSH FIRE UNDER LINES, NO INJURIES, NO PROPERTY DAMAGE EXCEPT FOR 4 FENCE POSTS, NO CURRENT OR FUTURE PS&amp;R PROJECTS PLANNED FOR THIS DEVICE,NO FURTHER WORK NEEDED."/>
    <s v="OAKC"/>
    <s v="35"/>
    <s v="14"/>
    <s v="20"/>
    <s v="None"/>
    <s v="None"/>
    <s v="N"/>
    <s v="1"/>
    <m/>
    <s v="Hillside"/>
    <s v="A"/>
    <s v="CrossArm"/>
    <s v="TreeWire"/>
    <s v="0"/>
  </r>
  <r>
    <x v="76"/>
    <s v="     "/>
    <d v="2014-07-05T00:00:00"/>
    <d v="1899-12-30T05:33:00"/>
    <s v="27"/>
    <x v="2"/>
    <s v="7"/>
    <x v="0"/>
    <m/>
    <m/>
    <s v="will repair service today"/>
    <s v="     "/>
    <x v="1"/>
    <m/>
    <x v="1"/>
    <m/>
    <m/>
    <m/>
    <m/>
    <m/>
    <m/>
    <m/>
    <s v="     "/>
    <x v="0"/>
    <x v="0"/>
    <s v="Other"/>
    <x v="0"/>
    <m/>
    <s v="&lt;3 meters of linear travel"/>
    <s v="Square Feet: ; Acreage: "/>
    <s v="Equipment - PG&amp;E"/>
    <x v="4"/>
    <s v="Equipment - PG&amp;E"/>
    <s v="All types of equipment / facility failure"/>
    <s v="Conductor"/>
    <s v="Conductor"/>
    <m/>
    <m/>
    <s v=" "/>
    <s v="Overhead"/>
    <s v="Secondary"/>
    <s v="Conductor"/>
    <m/>
    <s v="101219229"/>
    <s v="     "/>
    <x v="0"/>
    <m/>
    <n v="37.249400000000001"/>
    <n v="-121.01300000000001"/>
    <m/>
    <s v="GUSTINE-1102"/>
    <m/>
    <m/>
    <s v="Urban"/>
    <m/>
    <m/>
    <m/>
    <m/>
    <m/>
    <m/>
    <m/>
    <s v="N"/>
    <s v="N"/>
    <m/>
    <m/>
    <s v="     "/>
    <m/>
    <m/>
    <m/>
    <m/>
    <m/>
    <m/>
    <m/>
    <m/>
    <m/>
    <m/>
    <m/>
    <m/>
    <m/>
    <m/>
    <m/>
    <m/>
    <m/>
    <m/>
    <m/>
  </r>
  <r>
    <x v="77"/>
    <s v="     "/>
    <d v="2014-07-06T00:00:00"/>
    <d v="1899-12-30T20:54:44"/>
    <s v="28"/>
    <x v="2"/>
    <s v="7"/>
    <x v="0"/>
    <d v="2014-07-06T00:00:00"/>
    <d v="1899-12-30T20:54:00"/>
    <s v="27010 STEWART POINT SK (2OF3 4605 OP RE @ 2350) in Annapolis; tman says &quot;2OF3 4605 OP RE @ 2350 UNABLE TO PATROL DUE TO FIRE DARKNESS AND TERRAIN NEED DAYLIGHT PATROL, 3 ACRE&quot;; says fuse exploded; OFC says there was a veg fire; KRJ7- put back in progress to request fire report, cause unknown of fire. 2 acre fire"/>
    <s v="     "/>
    <x v="0"/>
    <d v="2021-03-26T00:00:00"/>
    <x v="0"/>
    <m/>
    <s v="4810829"/>
    <s v="N/A"/>
    <m/>
    <s v="T003151583"/>
    <m/>
    <m/>
    <s v="     "/>
    <x v="1"/>
    <x v="1"/>
    <m/>
    <x v="1"/>
    <m/>
    <s v="0.26-9.99"/>
    <m/>
    <s v="Unknown - Info N/A"/>
    <x v="5"/>
    <s v="Unknown"/>
    <s v="Other"/>
    <m/>
    <m/>
    <m/>
    <m/>
    <s v="Unknown"/>
    <s v="Overhead"/>
    <m/>
    <s v="Fuse"/>
    <m/>
    <s v="Fuse Oper#: 4605"/>
    <s v="     "/>
    <x v="1"/>
    <n v="140"/>
    <n v="38.671500000000002"/>
    <n v="-123.29"/>
    <s v="Sonoma"/>
    <s v="ANNAPOLIS-1101"/>
    <m/>
    <m/>
    <s v="Rural"/>
    <m/>
    <m/>
    <m/>
    <m/>
    <m/>
    <m/>
    <m/>
    <s v="N"/>
    <s v="N"/>
    <m/>
    <m/>
    <s v="     "/>
    <m/>
    <m/>
    <m/>
    <m/>
    <m/>
    <m/>
    <m/>
    <m/>
    <m/>
    <m/>
    <m/>
    <m/>
    <m/>
    <m/>
    <m/>
    <m/>
    <m/>
    <m/>
    <m/>
  </r>
  <r>
    <x v="78"/>
    <s v="     "/>
    <d v="2014-07-06T00:00:00"/>
    <d v="1899-12-30T19:19:00"/>
    <s v="28"/>
    <x v="2"/>
    <s v="7"/>
    <x v="0"/>
    <d v="2014-07-06T00:00:00"/>
    <d v="1899-12-30T19:19:00"/>
    <s v="NOTT: OAK TREE FELL &amp;  SLAPPED WIRES TOGETHER, CONDUCTORS OK, NOT WRAPPED"/>
    <s v="     "/>
    <x v="1"/>
    <m/>
    <x v="1"/>
    <m/>
    <s v="1045300"/>
    <s v="14-0042767"/>
    <m/>
    <m/>
    <m/>
    <m/>
    <s v="     "/>
    <x v="0"/>
    <x v="0"/>
    <s v="Vegetation"/>
    <x v="0"/>
    <m/>
    <s v="0.26-9.99"/>
    <s v="Square Feet: ; Acreage: 3"/>
    <s v="Vegetation"/>
    <x v="0"/>
    <s v="Vegetation"/>
    <s v="All types of equipment / facility failure"/>
    <s v="Contact - Vegetation"/>
    <m/>
    <s v="Contact - Vegetation"/>
    <s v="Conductor"/>
    <s v="  "/>
    <s v="Overhead"/>
    <s v="Primary"/>
    <s v="Conductor"/>
    <m/>
    <s v="6 SPANS FROM EOL TWD FUCO 4605"/>
    <s v="     "/>
    <x v="0"/>
    <n v="154"/>
    <n v="38.748899999999999"/>
    <n v="-123.285"/>
    <m/>
    <s v="ANNAPOLIS-1101"/>
    <n v="12000"/>
    <s v="Cal Fire Dept"/>
    <s v="Conifer Forest"/>
    <m/>
    <m/>
    <m/>
    <m/>
    <m/>
    <m/>
    <m/>
    <s v="N"/>
    <s v="N"/>
    <m/>
    <m/>
    <s v="     "/>
    <n v="38.674889999999998"/>
    <n v="-123.28498"/>
    <s v="Jul 11 2014 12:00AM"/>
    <s v="TrunkFail"/>
    <s v="A green Tan Oak tree failed at the base and fell down very steep hillside onto the 12kv conductors. The conductors slapped together and started a fire. Fire was no larger then one acre. Small cavity at base, on back of tree."/>
    <s v="TAN"/>
    <s v="45"/>
    <s v="11"/>
    <s v="40"/>
    <s v="Slight"/>
    <s v="None"/>
    <s v="N"/>
    <s v="1"/>
    <m/>
    <s v="Hillside"/>
    <s v="B"/>
    <s v="Flat"/>
    <s v="BareWire"/>
    <s v="7"/>
  </r>
  <r>
    <x v="79"/>
    <s v="     "/>
    <d v="2014-07-07T00:00:00"/>
    <d v="1899-12-30T23:49:00"/>
    <s v="28"/>
    <x v="2"/>
    <s v="7"/>
    <x v="0"/>
    <d v="2014-07-07T00:00:00"/>
    <d v="1899-12-30T23:49:00"/>
    <s v="GRASS FIRE, WIRE ON GROUND"/>
    <s v="     "/>
    <x v="1"/>
    <m/>
    <x v="1"/>
    <m/>
    <s v="1046056"/>
    <s v="14-0043044"/>
    <m/>
    <m/>
    <n v="108555000"/>
    <m/>
    <s v="     "/>
    <x v="0"/>
    <x v="0"/>
    <s v="Vegetation"/>
    <x v="0"/>
    <m/>
    <s v="&lt;0.25"/>
    <s v="Square Feet: ; Acreage: "/>
    <s v="Equipment - PG&amp;E"/>
    <x v="4"/>
    <s v="Equipment - PG&amp;E"/>
    <s v="All types of equipment / facility failure"/>
    <s v="Conductor"/>
    <s v="Conductor"/>
    <m/>
    <m/>
    <s v="AT&amp;T"/>
    <s v="Overhead"/>
    <s v="Primary"/>
    <s v="Conductor"/>
    <m/>
    <s v="101090847"/>
    <s v="     "/>
    <x v="0"/>
    <m/>
    <n v="37.032699999999998"/>
    <n v="-120.31"/>
    <m/>
    <s v="DAIRYLAND-1109"/>
    <n v="12000"/>
    <s v="Cal Fire Dept"/>
    <s v="Agriculture"/>
    <m/>
    <m/>
    <m/>
    <m/>
    <m/>
    <m/>
    <m/>
    <s v="N"/>
    <s v="N"/>
    <m/>
    <m/>
    <s v="     "/>
    <m/>
    <m/>
    <m/>
    <m/>
    <m/>
    <m/>
    <m/>
    <m/>
    <m/>
    <m/>
    <m/>
    <m/>
    <m/>
    <m/>
    <m/>
    <m/>
    <m/>
    <m/>
    <m/>
  </r>
  <r>
    <x v="80"/>
    <s v="     "/>
    <d v="2014-07-07T00:00:00"/>
    <d v="1899-12-30T20:43:00"/>
    <s v="28"/>
    <x v="2"/>
    <s v="7"/>
    <x v="0"/>
    <d v="2014-07-07T00:00:00"/>
    <d v="1899-12-30T20:43:00"/>
    <s v="f4ta7m1 wire down from pole to pole cut in clear and did switching allbut 107 back on crew in route"/>
    <s v="     "/>
    <x v="1"/>
    <m/>
    <x v="1"/>
    <m/>
    <s v="1045990"/>
    <s v="14-0043037"/>
    <m/>
    <m/>
    <n v="108555000"/>
    <m/>
    <s v="     "/>
    <x v="0"/>
    <x v="0"/>
    <s v="Vegetation"/>
    <x v="0"/>
    <m/>
    <s v="&lt;0.25"/>
    <s v="Square Feet: ; Acreage: "/>
    <s v="Contact - Animal - Other"/>
    <x v="6"/>
    <s v="Contact - Animal"/>
    <s v="All types of equipment / facility failure"/>
    <s v="Contact - Animal"/>
    <m/>
    <s v="Contact - Animal"/>
    <s v="Conductor"/>
    <s v=" "/>
    <s v="Overhead"/>
    <s v="Primary"/>
    <s v="Conductor"/>
    <m/>
    <s v="NE of D9200"/>
    <s v="     "/>
    <x v="0"/>
    <m/>
    <n v="36.849400000000003"/>
    <n v="-119.88"/>
    <m/>
    <s v="FIGARDEN-2107"/>
    <n v="21000"/>
    <m/>
    <s v="Water"/>
    <m/>
    <m/>
    <m/>
    <m/>
    <m/>
    <m/>
    <m/>
    <s v="N"/>
    <s v="N"/>
    <m/>
    <m/>
    <s v="     "/>
    <m/>
    <m/>
    <m/>
    <m/>
    <m/>
    <m/>
    <m/>
    <m/>
    <m/>
    <m/>
    <m/>
    <m/>
    <m/>
    <m/>
    <m/>
    <m/>
    <m/>
    <m/>
    <m/>
  </r>
  <r>
    <x v="81"/>
    <s v="     "/>
    <d v="2014-07-08T00:00:00"/>
    <d v="1899-12-30T12:34:00"/>
    <s v="28"/>
    <x v="2"/>
    <s v="7"/>
    <x v="0"/>
    <d v="2014-07-08T00:00:00"/>
    <d v="1899-12-30T12:34:00"/>
    <s v="EC Tag completed by TMAN L. Rodriguez"/>
    <s v="     "/>
    <x v="1"/>
    <m/>
    <x v="1"/>
    <m/>
    <s v="1046367"/>
    <s v="14-0043182"/>
    <m/>
    <m/>
    <m/>
    <m/>
    <s v="     "/>
    <x v="0"/>
    <x v="0"/>
    <s v="Vegetation"/>
    <x v="0"/>
    <m/>
    <s v="&lt;0.25"/>
    <s v="Square Feet: ; Acreage: "/>
    <s v="Vegetation"/>
    <x v="0"/>
    <s v="Vegetation"/>
    <s v="All types of equipment / facility failure"/>
    <s v="Contact - Vegetation"/>
    <m/>
    <s v="Contact - Vegetation"/>
    <s v="Conductor"/>
    <s v=" "/>
    <s v="Overhead"/>
    <s v="Primary"/>
    <s v="Conductor"/>
    <m/>
    <s v="5 SPANS BEYOND FU-9383"/>
    <s v="     "/>
    <x v="0"/>
    <n v="550"/>
    <n v="36.390500000000003"/>
    <n v="-121.61499999999999"/>
    <m/>
    <s v="LAURELES-1111"/>
    <n v="12000"/>
    <s v="Cal Fire Dept"/>
    <s v="Hardwood Woodland"/>
    <m/>
    <m/>
    <m/>
    <m/>
    <m/>
    <m/>
    <m/>
    <s v="N"/>
    <s v="N"/>
    <m/>
    <m/>
    <s v="     "/>
    <n v="36.390500000000003"/>
    <n v="-121.61475"/>
    <s v="Jul  9 2014 12:00AM"/>
    <s v="TrunkFail"/>
    <s v="One stem of an green x-stem Coast Live oak failed at base. Two small fires in area 1-30x45, 2-25x25._x000d__x000a__x000d__x000a_Tree was beyond SSD 9383. Rec 2020 operated as designed due to sensitive ground fault- as per Jenfier Goncallves"/>
    <s v="OAKC"/>
    <s v="55"/>
    <s v="50"/>
    <s v="20"/>
    <s v="Slight"/>
    <s v="Slight"/>
    <s v="N"/>
    <s v="1"/>
    <m/>
    <s v="Hillside"/>
    <s v="A"/>
    <s v="CrossArm"/>
    <s v="BareWire"/>
    <s v="0"/>
  </r>
  <r>
    <x v="82"/>
    <s v="     "/>
    <d v="2014-07-08T00:00:00"/>
    <d v="1899-12-30T22:39:00"/>
    <s v="28"/>
    <x v="2"/>
    <s v="7"/>
    <x v="0"/>
    <d v="2014-07-08T00:00:00"/>
    <d v="1899-12-30T22:39:00"/>
    <m/>
    <s v="     "/>
    <x v="1"/>
    <m/>
    <x v="1"/>
    <m/>
    <s v="1046625"/>
    <s v="14-0043331"/>
    <m/>
    <m/>
    <n v="108557000"/>
    <m/>
    <s v="     "/>
    <x v="0"/>
    <x v="0"/>
    <s v="Vegetation"/>
    <x v="0"/>
    <m/>
    <s v="&lt;0.25"/>
    <s v="Square Feet: ; Acreage: 0.02"/>
    <s v="Vegetation"/>
    <x v="0"/>
    <s v="Vegetation"/>
    <s v="All types of equipment / facility failure"/>
    <s v="Contact - Vegetation"/>
    <m/>
    <s v="Contact - Vegetation"/>
    <s v="Conductor"/>
    <s v=" "/>
    <s v="Overhead"/>
    <s v="Primary"/>
    <s v="Conductor"/>
    <m/>
    <s v="22640 PLUMTREE RD"/>
    <s v="     "/>
    <x v="0"/>
    <n v="350"/>
    <n v="39.043700000000001"/>
    <n v="-120.59099999999999"/>
    <m/>
    <s v="WEIMAR-1101"/>
    <n v="12000"/>
    <s v="Cal Fire Dept"/>
    <s v="Conifer Forest"/>
    <m/>
    <m/>
    <m/>
    <m/>
    <m/>
    <m/>
    <m/>
    <s v="N"/>
    <s v="N"/>
    <m/>
    <m/>
    <s v="     "/>
    <n v="39.043700000000001"/>
    <n v="-120.59052"/>
    <s v="Jul  9 2014 12:00AM"/>
    <s v="TrunkFail"/>
    <s v="A green black oak had a complete trunk failure approximately 20 above ground height and took down both phases. The trees canopy was very green and healthy with no twig dieback and the base of the tree sounded solid. From the failure point up there was fairly extensive heart rot present. There were a few small open cavities just below the failure point. A small veg fire approximately 700-800 square feet resulted from the downed lines. Tree was trimmed as a FOB to remove dead overhanging branches on 8/8/13."/>
    <s v="OAKK"/>
    <s v="55"/>
    <s v="23"/>
    <s v="18"/>
    <s v="Moderate"/>
    <s v="None"/>
    <s v="N"/>
    <s v="1"/>
    <m/>
    <s v="Hillside"/>
    <s v="B"/>
    <s v="CrossArm"/>
    <s v="BareWire"/>
    <s v="3"/>
  </r>
  <r>
    <x v="83"/>
    <s v="     "/>
    <d v="2014-07-08T00:00:00"/>
    <d v="1899-12-30T11:07:00"/>
    <s v="28"/>
    <x v="2"/>
    <s v="7"/>
    <x v="0"/>
    <d v="2014-07-08T00:00:00"/>
    <d v="1899-12-30T11:07:00"/>
    <s v="CREW ALREADY MADE REPAIRS TO CROSS ARMS"/>
    <s v="     "/>
    <x v="1"/>
    <m/>
    <x v="1"/>
    <m/>
    <s v="1046281"/>
    <s v="14-0043146"/>
    <m/>
    <m/>
    <n v="108557000"/>
    <m/>
    <s v="     "/>
    <x v="0"/>
    <x v="0"/>
    <s v="Vegetation"/>
    <x v="0"/>
    <m/>
    <s v="&lt;0.25"/>
    <s v="Square Feet: ; Acreage: "/>
    <s v="Equipment - PG&amp;E"/>
    <x v="11"/>
    <s v="Equipment - PG&amp;E"/>
    <s v="All types of equipment / facility failure"/>
    <s v="Capacitor Bank"/>
    <s v="Capacitor Bank"/>
    <m/>
    <m/>
    <s v=" "/>
    <s v="Overhead"/>
    <s v="Primary"/>
    <s v="Capacitor Bank"/>
    <m/>
    <s v="102131509"/>
    <s v="     "/>
    <x v="0"/>
    <m/>
    <n v="37.9054"/>
    <n v="-121.22"/>
    <m/>
    <s v="WEBER-1102"/>
    <n v="12000"/>
    <m/>
    <s v="Urban"/>
    <m/>
    <m/>
    <m/>
    <m/>
    <m/>
    <m/>
    <m/>
    <s v="N"/>
    <s v="N"/>
    <m/>
    <m/>
    <s v="     "/>
    <m/>
    <m/>
    <m/>
    <m/>
    <m/>
    <m/>
    <m/>
    <m/>
    <m/>
    <m/>
    <m/>
    <m/>
    <m/>
    <m/>
    <m/>
    <m/>
    <m/>
    <m/>
    <m/>
  </r>
  <r>
    <x v="84"/>
    <s v="     "/>
    <d v="2014-07-08T00:00:00"/>
    <d v="1899-12-30T11:41:00"/>
    <s v="28"/>
    <x v="2"/>
    <s v="7"/>
    <x v="0"/>
    <d v="2014-07-08T00:00:00"/>
    <d v="1899-12-30T11:41:00"/>
    <s v="3-RD PARTY CUT TREE ONTO LINES, 2 SPANS 4 ASCR DOWN"/>
    <s v="     "/>
    <x v="1"/>
    <m/>
    <x v="1"/>
    <m/>
    <s v="1046342"/>
    <s v="14-0043175"/>
    <m/>
    <m/>
    <m/>
    <m/>
    <s v="     "/>
    <x v="0"/>
    <x v="0"/>
    <s v="Vegetation"/>
    <x v="0"/>
    <m/>
    <s v="&lt;0.25"/>
    <s v="Square Feet: ; Acreage: "/>
    <s v="Vegetation"/>
    <x v="0"/>
    <s v="Vegetation"/>
    <s v="All types of equipment / facility failure"/>
    <s v="Contact - Vegetation"/>
    <m/>
    <s v="Contact - Vegetation"/>
    <s v="Conductor"/>
    <s v="AT&amp;T"/>
    <s v="Overhead"/>
    <s v="Primary"/>
    <s v="Conductor"/>
    <m/>
    <s v="101722884"/>
    <s v="     "/>
    <x v="0"/>
    <m/>
    <n v="36.701599999999999"/>
    <n v="-121.577"/>
    <m/>
    <s v="GABILAN-1101"/>
    <n v="12000"/>
    <m/>
    <s v="Herbaceous"/>
    <m/>
    <m/>
    <m/>
    <m/>
    <m/>
    <m/>
    <m/>
    <s v="N"/>
    <s v="N"/>
    <m/>
    <m/>
    <s v="     "/>
    <n v="37.702129999999997"/>
    <n v="-121.58257"/>
    <s v="Jul  9 2014 12:00AM"/>
    <s v="3rdParty"/>
    <s v="3rd party tree cutting. Tree was cut by a Knights of Columbus memeber. Small grass fire in area 90x120."/>
    <s v="EUCB"/>
    <s v="75"/>
    <s v="14"/>
    <s v="20"/>
    <m/>
    <m/>
    <m/>
    <m/>
    <m/>
    <m/>
    <m/>
    <s v="CrossArm"/>
    <s v="BareWire"/>
    <s v="0"/>
  </r>
  <r>
    <x v="85"/>
    <s v="     "/>
    <d v="2014-07-09T00:00:00"/>
    <d v="1899-12-30T14:42:00"/>
    <s v="28"/>
    <x v="2"/>
    <s v="7"/>
    <x v="0"/>
    <m/>
    <m/>
    <s v="cut service in clear,barn and service burnt down at 6857 mt aukum rd"/>
    <s v="     "/>
    <x v="1"/>
    <m/>
    <x v="1"/>
    <m/>
    <s v="1046990"/>
    <m/>
    <m/>
    <m/>
    <m/>
    <m/>
    <s v="     "/>
    <x v="0"/>
    <x v="0"/>
    <s v="Vegetation"/>
    <x v="0"/>
    <m/>
    <s v="&lt;0.25"/>
    <s v="Square Feet: ; Acreage: "/>
    <s v="Equipment - PG&amp;E"/>
    <x v="9"/>
    <s v="Equipment - PG&amp;E"/>
    <s v="All types of equipment / facility failure"/>
    <m/>
    <m/>
    <m/>
    <m/>
    <s v=" "/>
    <s v="Overhead"/>
    <s v="Secondary"/>
    <s v="Conductor"/>
    <m/>
    <s v="6851 Mount Aukum Rd, Somerset"/>
    <s v="     "/>
    <x v="0"/>
    <n v="340"/>
    <n v="38.605800000000002"/>
    <n v="-120.712"/>
    <m/>
    <s v="APPLE-HILL-2102"/>
    <m/>
    <s v="Cal Fire Dept"/>
    <s v="Conifer Forest"/>
    <m/>
    <m/>
    <m/>
    <m/>
    <m/>
    <m/>
    <m/>
    <s v="N"/>
    <s v="N"/>
    <m/>
    <m/>
    <s v="     "/>
    <m/>
    <m/>
    <m/>
    <m/>
    <m/>
    <m/>
    <m/>
    <m/>
    <m/>
    <m/>
    <m/>
    <m/>
    <m/>
    <m/>
    <m/>
    <m/>
    <m/>
    <m/>
    <m/>
  </r>
  <r>
    <x v="86"/>
    <s v="     "/>
    <d v="2014-07-10T00:00:00"/>
    <d v="1899-12-30T14:37:00"/>
    <s v="28"/>
    <x v="2"/>
    <s v="7"/>
    <x v="0"/>
    <d v="2014-07-10T00:00:00"/>
    <d v="1899-12-30T14:37:00"/>
    <s v="tree branch fell brk wire, started fire"/>
    <s v="     "/>
    <x v="1"/>
    <m/>
    <x v="1"/>
    <m/>
    <s v="1047463"/>
    <s v="14-0043769"/>
    <m/>
    <m/>
    <n v="108566000"/>
    <m/>
    <s v="     "/>
    <x v="0"/>
    <x v="0"/>
    <s v="Vegetation"/>
    <x v="0"/>
    <m/>
    <s v="&lt;0.25"/>
    <s v="Square Feet: ; Acreage: "/>
    <s v="Vegetation"/>
    <x v="0"/>
    <s v="Vegetation"/>
    <s v="All types of equipment / facility failure"/>
    <s v="Contact - Vegetation"/>
    <m/>
    <s v="Contact - Vegetation"/>
    <s v="Conductor"/>
    <s v=" "/>
    <s v="Overhead"/>
    <s v="Primary"/>
    <s v="Conductor"/>
    <m/>
    <s v="MTR 1009774604"/>
    <s v="     "/>
    <x v="0"/>
    <n v="154"/>
    <n v="39.231900000000003"/>
    <n v="-123.14"/>
    <m/>
    <s v="CALPELLA-1101"/>
    <n v="12000"/>
    <m/>
    <s v="Hardwood Forest"/>
    <m/>
    <m/>
    <m/>
    <m/>
    <m/>
    <m/>
    <m/>
    <s v="N"/>
    <s v="N"/>
    <m/>
    <m/>
    <s v="     "/>
    <n v="39.231850000000001"/>
    <n v="-123.13988999999999"/>
    <s v="Jul 11 2014 12:00AM"/>
    <s v="BranchFail"/>
    <s v="A large spar out of a healthy black oak failed and fell through the 12kV distribution lines.  The failed spar did have some lean toward the conductors.  The tree is on the top of a ridge and the customer said that there were strong afternoon winds when the tree failed.  The downed wire did start a small grass fire under the conductors which Cal-Fire did respond to."/>
    <s v="OAKK"/>
    <s v="58"/>
    <s v="27"/>
    <s v="20"/>
    <s v="Slight"/>
    <s v="Slight"/>
    <s v="N"/>
    <s v="1"/>
    <m/>
    <s v="Ridge"/>
    <s v="B"/>
    <s v="CrossArm"/>
    <s v="BareWire"/>
    <s v="1"/>
  </r>
  <r>
    <x v="87"/>
    <s v="     "/>
    <d v="2014-07-11T00:00:00"/>
    <d v="1899-12-30T15:15:00"/>
    <s v="28"/>
    <x v="2"/>
    <s v="7"/>
    <x v="0"/>
    <d v="2014-07-11T00:00:00"/>
    <d v="1899-12-30T15:15:00"/>
    <s v="REFUSED OK, CK CUST PWR OK, NTFD ADO GRASS FIRE APPX 6 ACRES, CAUSED BY TX BK FUSES BLOWING"/>
    <s v="     "/>
    <x v="1"/>
    <m/>
    <x v="1"/>
    <m/>
    <s v="1048070"/>
    <s v="14-0044031"/>
    <m/>
    <m/>
    <m/>
    <m/>
    <s v="     "/>
    <x v="0"/>
    <x v="0"/>
    <s v="Vegetation"/>
    <x v="0"/>
    <m/>
    <s v="0.26-9.99"/>
    <s v="Square Feet: ; Acreage: 6"/>
    <s v="Equipment - PG&amp;E"/>
    <x v="13"/>
    <s v="Equipment - PG&amp;E"/>
    <s v="All types of equipment / facility failure"/>
    <s v="Transformer"/>
    <s v="Transformer"/>
    <m/>
    <m/>
    <s v=" "/>
    <s v="Overhead"/>
    <s v="Primary"/>
    <s v="Transformer"/>
    <m/>
    <s v="101651518"/>
    <s v="     "/>
    <x v="0"/>
    <m/>
    <n v="38.910800000000002"/>
    <n v="-122.01"/>
    <m/>
    <s v="DUNNIGAN-1101"/>
    <n v="12000"/>
    <m/>
    <s v="Agriculture"/>
    <m/>
    <m/>
    <m/>
    <m/>
    <m/>
    <m/>
    <m/>
    <s v="N"/>
    <s v="N"/>
    <m/>
    <m/>
    <s v="     "/>
    <m/>
    <m/>
    <m/>
    <m/>
    <m/>
    <m/>
    <m/>
    <m/>
    <m/>
    <m/>
    <m/>
    <m/>
    <m/>
    <m/>
    <m/>
    <m/>
    <m/>
    <m/>
    <m/>
  </r>
  <r>
    <x v="88"/>
    <s v="     "/>
    <d v="2014-07-11T00:00:00"/>
    <d v="1899-12-30T21:56:00"/>
    <s v="28"/>
    <x v="2"/>
    <s v="7"/>
    <x v="0"/>
    <d v="2014-07-11T00:00:00"/>
    <d v="1899-12-30T21:56:00"/>
    <s v="car pole need crew to replace polde"/>
    <s v="     "/>
    <x v="1"/>
    <m/>
    <x v="1"/>
    <m/>
    <s v="1048167"/>
    <s v="14-0044047"/>
    <m/>
    <m/>
    <n v="108568000"/>
    <m/>
    <s v="     "/>
    <x v="0"/>
    <x v="0"/>
    <s v="Vegetation"/>
    <x v="0"/>
    <m/>
    <s v="&lt;0.25"/>
    <s v="Square Feet: ; Acreage: "/>
    <s v="Contact - 3rd Party"/>
    <x v="8"/>
    <s v="Contact - 3rd Party"/>
    <s v="All types of equipment / facility failure"/>
    <s v="Contact - Vehicle"/>
    <m/>
    <s v="Contact - Vehicle"/>
    <s v="Pole"/>
    <s v="AT&amp;T"/>
    <s v="Overhead"/>
    <s v="Primary"/>
    <s v="Conductor"/>
    <m/>
    <s v="102347574"/>
    <s v="     "/>
    <x v="0"/>
    <n v="530"/>
    <n v="37.895299999999999"/>
    <n v="-121.857"/>
    <m/>
    <s v="CLAYTON-2212"/>
    <n v="21000"/>
    <s v="Contra Costa FD"/>
    <s v="Hardwood Woodland"/>
    <m/>
    <m/>
    <m/>
    <m/>
    <m/>
    <m/>
    <m/>
    <s v="N"/>
    <s v="N"/>
    <m/>
    <m/>
    <s v="     "/>
    <m/>
    <m/>
    <m/>
    <m/>
    <m/>
    <m/>
    <m/>
    <m/>
    <m/>
    <m/>
    <m/>
    <m/>
    <m/>
    <m/>
    <m/>
    <m/>
    <m/>
    <m/>
    <m/>
  </r>
  <r>
    <x v="89"/>
    <s v="     "/>
    <d v="2014-07-11T00:00:00"/>
    <d v="1899-12-30T01:42:00"/>
    <s v="28"/>
    <x v="2"/>
    <s v="7"/>
    <x v="0"/>
    <d v="2014-07-11T00:00:00"/>
    <d v="1899-12-30T01:42:00"/>
    <m/>
    <s v="     "/>
    <x v="1"/>
    <m/>
    <x v="1"/>
    <m/>
    <m/>
    <m/>
    <m/>
    <m/>
    <m/>
    <m/>
    <s v="     "/>
    <x v="0"/>
    <x v="0"/>
    <s v="Vegetation"/>
    <x v="2"/>
    <m/>
    <s v="0.26-9.99"/>
    <s v="Square Feet: ; Acreage: 6.3"/>
    <s v="Contact - Animal - Bird"/>
    <x v="6"/>
    <s v="Contact - Bird"/>
    <s v="All types of equipment / facility failure"/>
    <s v="Contact - Animal"/>
    <m/>
    <s v="Contact - Animal"/>
    <s v="Conductor"/>
    <s v=" "/>
    <s v="Overhead"/>
    <s v="Transmission"/>
    <s v="Conductor"/>
    <m/>
    <s v="Pole 000/006"/>
    <s v="     "/>
    <x v="0"/>
    <n v="300"/>
    <n v="39.2121"/>
    <n v="-121.298"/>
    <m/>
    <s v="COLGATE-SMARTVILLE-#2-60"/>
    <n v="60000"/>
    <s v="Cal Fire Dept"/>
    <s v="Herbaceous"/>
    <m/>
    <m/>
    <m/>
    <m/>
    <m/>
    <m/>
    <m/>
    <s v="N"/>
    <s v="Y"/>
    <s v="201407110600"/>
    <s v="201407111251"/>
    <s v="     "/>
    <m/>
    <m/>
    <m/>
    <m/>
    <m/>
    <m/>
    <m/>
    <m/>
    <m/>
    <m/>
    <m/>
    <m/>
    <m/>
    <m/>
    <m/>
    <m/>
    <m/>
    <m/>
    <m/>
  </r>
  <r>
    <x v="90"/>
    <s v="     "/>
    <d v="2014-07-11T00:00:00"/>
    <d v="1899-12-30T14:07:00"/>
    <s v="28"/>
    <x v="2"/>
    <s v="7"/>
    <x v="0"/>
    <d v="2014-07-11T00:00:00"/>
    <d v="1899-12-30T14:07:00"/>
    <s v="See also TR4822500"/>
    <s v="     "/>
    <x v="1"/>
    <m/>
    <x v="1"/>
    <m/>
    <s v="1048043"/>
    <s v="14-0043991"/>
    <m/>
    <m/>
    <m/>
    <m/>
    <s v="     "/>
    <x v="0"/>
    <x v="0"/>
    <s v="Vegetation"/>
    <x v="0"/>
    <m/>
    <s v="&lt;0.25"/>
    <s v="Square Feet: ; Acreage: "/>
    <s v="Contact - 3rd Party"/>
    <x v="12"/>
    <s v="Contact - 3rd Party"/>
    <s v="All types of equipment / facility failure"/>
    <s v="Contact - Balloon"/>
    <m/>
    <s v="Contact - Balloon"/>
    <s v="Conductor"/>
    <s v=" "/>
    <s v="Overhead"/>
    <s v="Primary"/>
    <s v="Conductor"/>
    <m/>
    <s v="101709439"/>
    <s v="     "/>
    <x v="0"/>
    <m/>
    <n v="36.945599999999999"/>
    <n v="-121.767"/>
    <m/>
    <s v="GREEN-VALLEY-2103"/>
    <n v="21000"/>
    <s v="Cal Fire Dept"/>
    <s v="Urban"/>
    <m/>
    <m/>
    <m/>
    <m/>
    <m/>
    <m/>
    <m/>
    <s v="N"/>
    <s v="N"/>
    <m/>
    <m/>
    <s v="     "/>
    <m/>
    <m/>
    <m/>
    <m/>
    <m/>
    <m/>
    <m/>
    <m/>
    <m/>
    <m/>
    <m/>
    <m/>
    <m/>
    <m/>
    <m/>
    <m/>
    <m/>
    <m/>
    <m/>
  </r>
  <r>
    <x v="91"/>
    <s v="     "/>
    <d v="2014-07-12T00:00:00"/>
    <d v="1899-12-30T19:52:00"/>
    <s v="28"/>
    <x v="2"/>
    <s v="7"/>
    <x v="0"/>
    <d v="2014-07-12T00:00:00"/>
    <d v="1899-12-30T19:52:00"/>
    <s v="WIRE DOWN DUE TO TREE"/>
    <s v="     "/>
    <x v="1"/>
    <m/>
    <x v="1"/>
    <m/>
    <s v="1048421"/>
    <s v="14-0044102"/>
    <m/>
    <m/>
    <m/>
    <m/>
    <s v="     "/>
    <x v="0"/>
    <x v="0"/>
    <s v="Vegetation"/>
    <x v="0"/>
    <m/>
    <s v="&lt;0.25"/>
    <s v="Square Feet: ; Acreage: "/>
    <s v="Vegetation"/>
    <x v="0"/>
    <s v="Vegetation"/>
    <s v="All types of equipment / facility failure"/>
    <s v="Contact - Vegetation"/>
    <m/>
    <s v="Contact - Vegetation"/>
    <s v="Conductor"/>
    <s v=" "/>
    <s v="Overhead"/>
    <s v="Primary"/>
    <s v="Conductor"/>
    <m/>
    <s v="6 SPANS E/OF MTR 5000068877"/>
    <s v="     "/>
    <x v="0"/>
    <n v="244"/>
    <n v="40.777900000000002"/>
    <n v="-122"/>
    <m/>
    <s v="CEDAR-CREEK-1101"/>
    <n v="12000"/>
    <m/>
    <s v="Conifer Forest"/>
    <m/>
    <m/>
    <m/>
    <m/>
    <m/>
    <m/>
    <m/>
    <s v="N"/>
    <s v="N"/>
    <m/>
    <m/>
    <s v="     "/>
    <n v="40.777946999999998"/>
    <n v="-121.99966999999999"/>
    <s v="Jul 14 2014 12:00AM"/>
    <s v="TrunkFail"/>
    <s v="Mature Douglas Fir split at base from gound level up 10 and fell into lines. Tree was green and healthy by external indicators. Severe rot was present inside the log. A small vegetation fire (approximately 3 acres) was reported at the location of the outage."/>
    <s v="FIRD"/>
    <s v="135"/>
    <s v="36"/>
    <s v="116"/>
    <s v="Slight"/>
    <s v="None"/>
    <s v="N"/>
    <s v="1"/>
    <m/>
    <s v="Ridge"/>
    <s v="C"/>
    <s v="Other"/>
    <s v="BareWire"/>
    <s v="0"/>
  </r>
  <r>
    <x v="92"/>
    <s v="     "/>
    <d v="2014-07-12T00:00:00"/>
    <d v="1899-12-30T16:25:00"/>
    <s v="28"/>
    <x v="2"/>
    <s v="7"/>
    <x v="0"/>
    <d v="2014-07-12T00:00:00"/>
    <d v="1899-12-30T16:25:00"/>
    <s v="FAILED CONNECTOR AT HARD TAP "/>
    <s v="     "/>
    <x v="1"/>
    <m/>
    <x v="1"/>
    <m/>
    <s v="1048345"/>
    <s v="14-0044091"/>
    <m/>
    <m/>
    <n v="108568000"/>
    <m/>
    <s v="     "/>
    <x v="0"/>
    <x v="0"/>
    <s v="Vegetation"/>
    <x v="0"/>
    <m/>
    <s v="&lt;0.25"/>
    <s v="Square Feet: ; Acreage: "/>
    <s v="Equipment - PG&amp;E"/>
    <x v="10"/>
    <s v="Equipment - PG&amp;E"/>
    <s v="All types of equipment / facility failure"/>
    <s v="Splice/Clamp/Connector"/>
    <s v="Splice/Clamp/Connector"/>
    <m/>
    <m/>
    <s v=" "/>
    <s v="Overhead"/>
    <s v="Primary"/>
    <s v="Conductor"/>
    <m/>
    <s v="Mtr. 1006729371"/>
    <s v="     "/>
    <x v="0"/>
    <m/>
    <n v="36.535899999999998"/>
    <n v="-121.417"/>
    <m/>
    <s v="GONZALES-1101"/>
    <n v="12000"/>
    <m/>
    <s v="Agriculture"/>
    <m/>
    <m/>
    <m/>
    <m/>
    <m/>
    <m/>
    <m/>
    <s v="N"/>
    <s v="N"/>
    <m/>
    <m/>
    <s v="     "/>
    <m/>
    <m/>
    <m/>
    <m/>
    <m/>
    <m/>
    <m/>
    <m/>
    <m/>
    <m/>
    <m/>
    <m/>
    <m/>
    <m/>
    <m/>
    <m/>
    <m/>
    <m/>
    <m/>
  </r>
  <r>
    <x v="93"/>
    <s v="     "/>
    <d v="2014-07-13T00:00:00"/>
    <d v="1899-12-30T18:42:00"/>
    <s v="29"/>
    <x v="2"/>
    <s v="7"/>
    <x v="0"/>
    <d v="2014-07-13T00:00:00"/>
    <d v="1899-12-30T18:42:00"/>
    <s v="TREE BRANCH REMOVED"/>
    <s v="     "/>
    <x v="1"/>
    <m/>
    <x v="1"/>
    <m/>
    <s v="1048725"/>
    <s v="14-0044156"/>
    <m/>
    <m/>
    <m/>
    <m/>
    <s v="     "/>
    <x v="0"/>
    <x v="0"/>
    <s v="Vegetation"/>
    <x v="0"/>
    <m/>
    <s v="&lt;0.25"/>
    <s v="Square Feet: 20 x 40; Acreage: "/>
    <s v="Vegetation"/>
    <x v="0"/>
    <s v="Vegetation"/>
    <s v="All types of equipment / facility failure"/>
    <s v="Contact - Vegetation"/>
    <m/>
    <s v="Contact - Vegetation"/>
    <s v="Conductor"/>
    <s v=" "/>
    <s v="Overhead"/>
    <s v="Primary"/>
    <s v="Conductor"/>
    <m/>
    <s v="43712 CRISPIN RD"/>
    <s v="     "/>
    <x v="0"/>
    <m/>
    <n v="38.9756"/>
    <n v="-123.681"/>
    <m/>
    <s v="ELK-1101"/>
    <n v="12000"/>
    <s v="Cal Fire Dept"/>
    <s v="Herbaceous"/>
    <m/>
    <m/>
    <m/>
    <m/>
    <m/>
    <m/>
    <m/>
    <s v="N"/>
    <s v="N"/>
    <m/>
    <m/>
    <s v="     "/>
    <n v="38.975569999999998"/>
    <n v="-123.68068"/>
    <s v="Jul 14 2014 12:00AM"/>
    <s v="BranchFail"/>
    <s v="A green limb out of a healthy Monterey pine tree failed at its attachment point and fell on the 12kV distribution lines.  The limb hung over the conductors, and failed during strong winds.  From the look of the attachment point, it appears that the limb had partially failed at some point in the past, but remained alive and green.  The outage caused a small grass fire below the conductors."/>
    <s v="PINM"/>
    <s v="48"/>
    <s v="17"/>
    <s v="9"/>
    <s v="Slight"/>
    <s v="None"/>
    <s v="N"/>
    <s v="1"/>
    <m/>
    <s v="Plain"/>
    <s v="A"/>
    <s v="CrossArm"/>
    <s v="BareWire"/>
    <s v="0"/>
  </r>
  <r>
    <x v="94"/>
    <s v="     "/>
    <d v="2014-07-14T00:00:00"/>
    <d v="1899-12-30T16:41:00"/>
    <s v="29"/>
    <x v="2"/>
    <s v="7"/>
    <x v="0"/>
    <m/>
    <m/>
    <s v="MYLAR BALLOON CROSSED PHASED IN PRIMARY JUST BEFORE MY ARRIVAL &amp; SET SMALL GRASS FIRE IRO 17 OTAY AVE."/>
    <s v="     "/>
    <x v="1"/>
    <m/>
    <x v="1"/>
    <m/>
    <s v="1049262"/>
    <m/>
    <m/>
    <m/>
    <m/>
    <m/>
    <s v="     "/>
    <x v="0"/>
    <x v="0"/>
    <s v="Vegetation"/>
    <x v="0"/>
    <m/>
    <s v="&lt;0.25"/>
    <s v="Square Feet: ; Acreage: "/>
    <s v="Contact - 3rd Party"/>
    <x v="12"/>
    <s v="Contact - 3rd Party"/>
    <s v="All types of equipment / facility failure"/>
    <s v="Contact - Balloon"/>
    <m/>
    <s v="Contact - Balloon"/>
    <s v="Conductor"/>
    <s v="AT&amp;T"/>
    <s v="Overhead"/>
    <s v="Secondary"/>
    <s v="Conductor"/>
    <m/>
    <s v="100271153"/>
    <s v="     "/>
    <x v="0"/>
    <m/>
    <n v="37.536200000000001"/>
    <n v="-122.295"/>
    <m/>
    <s v="BELMONT-0403"/>
    <m/>
    <m/>
    <s v="Urban"/>
    <m/>
    <m/>
    <m/>
    <m/>
    <m/>
    <m/>
    <m/>
    <s v="N"/>
    <s v="N"/>
    <m/>
    <m/>
    <s v="     "/>
    <m/>
    <m/>
    <m/>
    <m/>
    <m/>
    <m/>
    <m/>
    <m/>
    <m/>
    <m/>
    <m/>
    <m/>
    <m/>
    <m/>
    <m/>
    <m/>
    <m/>
    <m/>
    <m/>
  </r>
  <r>
    <x v="95"/>
    <s v="     "/>
    <d v="2014-07-14T00:00:00"/>
    <d v="1899-12-30T09:36:00"/>
    <s v="29"/>
    <x v="2"/>
    <s v="7"/>
    <x v="0"/>
    <d v="2014-07-14T00:00:00"/>
    <d v="1899-12-30T09:36:00"/>
    <s v="small fire at base of pole"/>
    <s v="     "/>
    <x v="1"/>
    <m/>
    <x v="1"/>
    <m/>
    <s v="1048981"/>
    <s v="14-0044297"/>
    <m/>
    <m/>
    <n v="108569000"/>
    <m/>
    <s v="     "/>
    <x v="0"/>
    <x v="0"/>
    <s v="Vegetation"/>
    <x v="0"/>
    <m/>
    <s v="&lt;0.25"/>
    <s v="Square Feet: ; Acreage: "/>
    <s v="Equipment - PG&amp;E"/>
    <x v="4"/>
    <s v="Equipment - PG&amp;E"/>
    <s v="All types of equipment / facility failure"/>
    <s v="Conductor"/>
    <s v="Conductor"/>
    <m/>
    <m/>
    <s v="AT&amp;T"/>
    <s v="Overhead"/>
    <s v="Primary"/>
    <s v="Conductor"/>
    <m/>
    <s v="100460487"/>
    <s v="     "/>
    <x v="0"/>
    <m/>
    <n v="37.983199999999997"/>
    <n v="-122.07"/>
    <m/>
    <s v="TIDEWATER-2107"/>
    <n v="21000"/>
    <m/>
    <s v="Urban"/>
    <m/>
    <m/>
    <m/>
    <m/>
    <m/>
    <m/>
    <m/>
    <s v="N"/>
    <s v="N"/>
    <m/>
    <m/>
    <s v="     "/>
    <m/>
    <m/>
    <m/>
    <m/>
    <m/>
    <m/>
    <m/>
    <m/>
    <m/>
    <m/>
    <m/>
    <m/>
    <m/>
    <m/>
    <m/>
    <m/>
    <m/>
    <m/>
    <m/>
  </r>
  <r>
    <x v="96"/>
    <s v="     "/>
    <d v="2014-07-15T00:00:00"/>
    <d v="1899-12-30T16:32:00"/>
    <s v="29"/>
    <x v="2"/>
    <s v="7"/>
    <x v="0"/>
    <m/>
    <m/>
    <s v="call 4 crew to make repairs &amp; call 4 tree crew to cut down branch"/>
    <s v="     "/>
    <x v="1"/>
    <m/>
    <x v="1"/>
    <m/>
    <s v="1049954"/>
    <m/>
    <m/>
    <m/>
    <m/>
    <m/>
    <s v="     "/>
    <x v="0"/>
    <x v="0"/>
    <s v="Vegetation"/>
    <x v="0"/>
    <m/>
    <s v="&lt;0.25"/>
    <s v="Square Feet: ; Acreage: "/>
    <s v="Equipment - PG&amp;E"/>
    <x v="9"/>
    <s v="Equipment - PG&amp;E"/>
    <s v="All types of equipment / facility failure"/>
    <m/>
    <m/>
    <m/>
    <m/>
    <s v=" "/>
    <s v="Overhead"/>
    <s v="Secondary"/>
    <s v="Conductor"/>
    <m/>
    <s v="1244 Grant St, Fairfield"/>
    <s v="     "/>
    <x v="0"/>
    <m/>
    <n v="38.255800000000001"/>
    <n v="-122.04900000000001"/>
    <m/>
    <s v="SUISUN-1109"/>
    <m/>
    <m/>
    <s v="Urban"/>
    <m/>
    <m/>
    <m/>
    <m/>
    <m/>
    <m/>
    <m/>
    <s v="N"/>
    <s v="N"/>
    <m/>
    <m/>
    <s v="     "/>
    <m/>
    <m/>
    <m/>
    <m/>
    <m/>
    <m/>
    <m/>
    <m/>
    <m/>
    <m/>
    <m/>
    <m/>
    <m/>
    <m/>
    <m/>
    <m/>
    <m/>
    <m/>
    <m/>
  </r>
  <r>
    <x v="97"/>
    <s v="     "/>
    <d v="2014-07-15T00:00:00"/>
    <d v="1899-12-30T09:00:00"/>
    <s v="29"/>
    <x v="2"/>
    <s v="7"/>
    <x v="0"/>
    <d v="2014-07-15T00:00:00"/>
    <d v="1899-12-30T09:00:00"/>
    <s v="crew to repair wire down"/>
    <s v="     "/>
    <x v="1"/>
    <m/>
    <x v="1"/>
    <m/>
    <s v="1049638"/>
    <s v="14-0044571"/>
    <m/>
    <m/>
    <n v="108572000"/>
    <m/>
    <s v="     "/>
    <x v="0"/>
    <x v="0"/>
    <s v="Vegetation"/>
    <x v="0"/>
    <m/>
    <s v="0.26-9.99"/>
    <s v="Square Feet: ; Acreage: 0.75"/>
    <s v="Vegetation"/>
    <x v="0"/>
    <s v="Vegetation"/>
    <s v="All types of equipment / facility failure"/>
    <s v="Contact - Vegetation"/>
    <m/>
    <s v="Contact - Vegetation"/>
    <s v="Conductor"/>
    <s v=" "/>
    <s v="Overhead"/>
    <s v="Primary"/>
    <s v="Conductor"/>
    <m/>
    <s v="101244892"/>
    <s v="     "/>
    <x v="0"/>
    <n v="345"/>
    <n v="38.418900000000001"/>
    <n v="-120.51900000000001"/>
    <m/>
    <s v="WEST-POINT-1102"/>
    <n v="12000"/>
    <s v="Cal Fire Dept"/>
    <s v="Herbaceous"/>
    <m/>
    <m/>
    <m/>
    <m/>
    <m/>
    <m/>
    <m/>
    <s v="N"/>
    <s v="N"/>
    <m/>
    <m/>
    <s v="     "/>
    <n v="38.418900000000001"/>
    <n v="-120.51949999999999"/>
    <s v="Jul 16 2014 12:00AM"/>
    <s v="TrunkFail"/>
    <s v="Dead cedar (46 x 10&quot;)on hillside above line failed at ground level and fell on another dead cedar which landed on the line.  The like broke aprox 100 toward the SSD. The area has been re-patrolled and no other dead/hazard trees have been found."/>
    <s v="CEDA"/>
    <s v="46"/>
    <s v="10"/>
    <s v="25"/>
    <s v="None"/>
    <s v="Severe"/>
    <s v="Y"/>
    <s v="1"/>
    <m/>
    <s v="Hillside"/>
    <s v="B"/>
    <s v="CrossArm"/>
    <s v="BareWire"/>
    <s v="5"/>
  </r>
  <r>
    <x v="98"/>
    <s v="     "/>
    <d v="2014-07-16T00:00:00"/>
    <d v="1899-12-30T01:29:00"/>
    <s v="29"/>
    <x v="2"/>
    <s v="7"/>
    <x v="0"/>
    <d v="2014-07-16T00:00:00"/>
    <d v="1899-12-30T01:29:00"/>
    <s v="5 ACRE FIRE 2 SP LD SIDE OF C/OUT 7591-- NOT CONFIRMED IF PGE IS CAUSE OF FIRE"/>
    <s v="     "/>
    <x v="1"/>
    <m/>
    <x v="1"/>
    <m/>
    <s v="1050199"/>
    <s v="14-0044784"/>
    <m/>
    <m/>
    <m/>
    <m/>
    <s v="     "/>
    <x v="0"/>
    <x v="0"/>
    <s v="Vegetation"/>
    <x v="0"/>
    <m/>
    <s v="0.26-9.99"/>
    <s v="Square Feet: ; Acreage: 5"/>
    <s v="Equipment - PG&amp;E"/>
    <x v="9"/>
    <s v="Equipment - PG&amp;E"/>
    <s v="All types of equipment / facility failure"/>
    <m/>
    <m/>
    <m/>
    <m/>
    <s v=" "/>
    <s v="Overhead"/>
    <s v="Primary"/>
    <s v="Unknown"/>
    <m/>
    <s v="100102912"/>
    <s v="     "/>
    <x v="0"/>
    <m/>
    <n v="38.7363"/>
    <n v="-121.437"/>
    <m/>
    <s v="CATLETT-1102"/>
    <n v="12000"/>
    <m/>
    <s v="Agriculture"/>
    <m/>
    <m/>
    <m/>
    <m/>
    <m/>
    <m/>
    <m/>
    <s v="N"/>
    <s v="N"/>
    <m/>
    <m/>
    <s v="     "/>
    <m/>
    <m/>
    <m/>
    <m/>
    <m/>
    <m/>
    <m/>
    <m/>
    <m/>
    <m/>
    <m/>
    <m/>
    <m/>
    <m/>
    <m/>
    <m/>
    <m/>
    <m/>
    <m/>
  </r>
  <r>
    <x v="99"/>
    <s v="     "/>
    <d v="2014-07-17T00:00:00"/>
    <d v="1899-12-30T17:24:00"/>
    <s v="29"/>
    <x v="2"/>
    <s v="7"/>
    <x v="0"/>
    <d v="2014-07-17T00:00:00"/>
    <d v="1899-12-30T17:24:00"/>
    <s v="TAKE OFF POLE IFO 1676 MONTALTO STILL HOT INCL JUMPR &amp; TAIL  TREE IRO 673 MAY BE UNSAFE STILL CREEKING &amp;"/>
    <s v="     "/>
    <x v="1"/>
    <m/>
    <x v="1"/>
    <m/>
    <s v="1051269"/>
    <s v="14-0045271"/>
    <m/>
    <m/>
    <n v="108576000"/>
    <m/>
    <s v="     "/>
    <x v="0"/>
    <x v="0"/>
    <s v="Vegetation"/>
    <x v="0"/>
    <m/>
    <s v="&lt;3 meters of linear travel"/>
    <s v="Square Feet: ; Acreage: 0.001"/>
    <s v="Vegetation"/>
    <x v="0"/>
    <s v="Vegetation"/>
    <s v="All types of equipment / facility failure"/>
    <s v="Contact - Vegetation"/>
    <m/>
    <s v="Contact - Vegetation"/>
    <s v="Conductor"/>
    <s v=" "/>
    <s v="Overhead"/>
    <s v="Primary"/>
    <s v="Conductor"/>
    <m/>
    <s v="3P N/O 1715"/>
    <s v="     "/>
    <x v="0"/>
    <m/>
    <n v="37.3748"/>
    <n v="-122.08199999999999"/>
    <m/>
    <s v="MOUNTAIN-VIEW-1107"/>
    <n v="12000"/>
    <m/>
    <s v="Urban"/>
    <m/>
    <m/>
    <m/>
    <m/>
    <m/>
    <m/>
    <m/>
    <s v="N"/>
    <s v="N"/>
    <m/>
    <m/>
    <s v="     "/>
    <n v="37.374825999999999"/>
    <n v="-122.082469"/>
    <s v="Jul 21 2014 12:00AM"/>
    <s v="BranchFail"/>
    <s v="Silver Maple tree branch broke off and fell into one primary conductor bringing it to the ground.  There was moderate stem rot in the branch.  There was also a 1 square area of a fire resulting from energized wire on ground."/>
    <s v="MAPS"/>
    <s v="60"/>
    <s v="40"/>
    <s v="30"/>
    <s v="Slight"/>
    <s v="Moderate"/>
    <s v="N"/>
    <s v="1"/>
    <m/>
    <s v="Plain"/>
    <s v="D"/>
    <s v="CrossArm"/>
    <s v="BareWire"/>
    <s v="0"/>
  </r>
  <r>
    <x v="100"/>
    <s v="     "/>
    <d v="2014-07-17T00:00:00"/>
    <d v="1899-12-30T15:14:00"/>
    <s v="29"/>
    <x v="2"/>
    <s v="7"/>
    <x v="0"/>
    <d v="2014-07-17T00:00:00"/>
    <d v="1899-12-30T15:14:00"/>
    <s v="OSPREY MADE CONTACT WITH CONDUCTORS 1 POLE W/OF MTR #1008817785, CAUSING APPROX 10 ACRE GRASS ONLY FIRE PUT OUT BY CDF, NO STRUCTURE OR PG&amp;E EQUIPMENT DAMAGE "/>
    <s v="     "/>
    <x v="1"/>
    <m/>
    <x v="1"/>
    <m/>
    <s v="1051219"/>
    <s v="14-0045259"/>
    <m/>
    <m/>
    <m/>
    <m/>
    <s v="     "/>
    <x v="0"/>
    <x v="0"/>
    <s v="Vegetation"/>
    <x v="0"/>
    <m/>
    <s v="0.26-9.99"/>
    <s v="Square Feet: ; Acreage: 10"/>
    <s v="Contact - Animal - Bird"/>
    <x v="6"/>
    <s v="Contact - Bird"/>
    <s v="All types of equipment / facility failure"/>
    <s v="Contact - Animal"/>
    <m/>
    <s v="Contact - Animal"/>
    <s v="Conductor"/>
    <s v=" "/>
    <s v="Overhead"/>
    <s v="Primary"/>
    <s v="Conductor"/>
    <m/>
    <s v=" 1 POLE W/OF MTR #1008817785"/>
    <s v="     "/>
    <x v="0"/>
    <m/>
    <n v="39.810400000000001"/>
    <n v="-122.33"/>
    <m/>
    <s v="GLENN-1101"/>
    <n v="12000"/>
    <s v="Cal Fire Dept"/>
    <s v="Herbaceous"/>
    <m/>
    <m/>
    <m/>
    <m/>
    <m/>
    <m/>
    <m/>
    <s v="N"/>
    <s v="N"/>
    <m/>
    <m/>
    <s v="     "/>
    <m/>
    <m/>
    <m/>
    <m/>
    <m/>
    <m/>
    <m/>
    <m/>
    <m/>
    <m/>
    <m/>
    <m/>
    <m/>
    <m/>
    <m/>
    <m/>
    <m/>
    <m/>
    <m/>
  </r>
  <r>
    <x v="101"/>
    <s v="     "/>
    <d v="2014-07-17T00:00:00"/>
    <d v="1899-12-30T13:56:00"/>
    <s v="29"/>
    <x v="2"/>
    <s v="7"/>
    <x v="0"/>
    <d v="2014-07-17T00:00:00"/>
    <d v="1899-12-30T13:56:00"/>
    <s v="CALLED FOR CREW TO REPAIR WIRE"/>
    <s v="     "/>
    <x v="1"/>
    <m/>
    <x v="1"/>
    <m/>
    <s v="1051179"/>
    <s v="14-0045245"/>
    <m/>
    <m/>
    <n v="108576000"/>
    <m/>
    <s v="     "/>
    <x v="0"/>
    <x v="0"/>
    <s v="Vegetation"/>
    <x v="0"/>
    <m/>
    <s v="&lt;0.25"/>
    <s v="Square Feet: ; Acreage: 0.005"/>
    <s v="Vegetation"/>
    <x v="0"/>
    <s v="Vegetation"/>
    <s v="All types of equipment / facility failure"/>
    <s v="Contact - Vegetation"/>
    <m/>
    <s v="Contact - Vegetation"/>
    <s v="Conductor"/>
    <s v=" "/>
    <s v="Overhead"/>
    <s v="Primary"/>
    <s v="Conductor"/>
    <m/>
    <s v="1 POLE E/OF NORIEGA AND HEATH"/>
    <s v="     "/>
    <x v="0"/>
    <m/>
    <n v="35.242100000000001"/>
    <n v="-119.105"/>
    <m/>
    <s v="RENFRO-2103"/>
    <n v="21000"/>
    <s v="Cal Fire Dept"/>
    <s v="Agriculture"/>
    <m/>
    <m/>
    <m/>
    <m/>
    <m/>
    <m/>
    <m/>
    <s v="N"/>
    <s v="N"/>
    <m/>
    <m/>
    <s v="     "/>
    <n v="35.242100000000001"/>
    <n v="-119.105"/>
    <s v="Jul 18 2014 12:00AM"/>
    <s v="BranchFail"/>
    <s v="116 FT healthy green BLUE GUM BROKE OFF AT 33FT. A LARGE 11INCH DIAMETER BRANCH BROKE. THE LINES CAME DOWN. Evidence of small leafs and grass fire."/>
    <s v="EUCB"/>
    <s v="116"/>
    <s v="81"/>
    <s v="39"/>
    <s v="Slight"/>
    <s v="Slight"/>
    <s v="N"/>
    <s v="1"/>
    <m/>
    <s v="Valley"/>
    <s v="A"/>
    <s v="CrossArm"/>
    <s v="BareWire"/>
    <s v="6"/>
  </r>
  <r>
    <x v="102"/>
    <s v="     "/>
    <d v="2014-07-20T00:00:00"/>
    <d v="1899-12-30T12:44:00"/>
    <s v="30"/>
    <x v="2"/>
    <s v="7"/>
    <x v="0"/>
    <d v="2014-07-20T00:00:00"/>
    <d v="1899-12-30T12:44:00"/>
    <s v="R2214, BUSHINGS BURNT UP DUE TO A BIRD"/>
    <s v="     "/>
    <x v="1"/>
    <m/>
    <x v="1"/>
    <m/>
    <s v="1052409"/>
    <s v="14-0045667"/>
    <m/>
    <m/>
    <m/>
    <m/>
    <s v="     "/>
    <x v="0"/>
    <x v="0"/>
    <s v="Vegetation"/>
    <x v="0"/>
    <m/>
    <s v="&lt;0.25"/>
    <s v="Square Feet: 40 x 60; Acreage: "/>
    <s v="Contact - Animal - Bird"/>
    <x v="6"/>
    <s v="Contact - Bird"/>
    <s v="All types of equipment / facility failure"/>
    <s v="Contact - Animal"/>
    <m/>
    <s v="Contact - Animal"/>
    <s v="Conductor"/>
    <s v=" "/>
    <s v="Overhead"/>
    <s v="Primary"/>
    <s v="Conductor"/>
    <m/>
    <s v="101652420"/>
    <s v="     "/>
    <x v="0"/>
    <m/>
    <n v="38.393099999999997"/>
    <n v="-121.59399999999999"/>
    <m/>
    <s v="GRAND-ISLAND-2227"/>
    <n v="21000"/>
    <m/>
    <s v="Agriculture"/>
    <m/>
    <m/>
    <m/>
    <m/>
    <m/>
    <m/>
    <m/>
    <s v="N"/>
    <s v="N"/>
    <m/>
    <m/>
    <s v="     "/>
    <m/>
    <m/>
    <m/>
    <m/>
    <m/>
    <m/>
    <m/>
    <m/>
    <m/>
    <m/>
    <m/>
    <m/>
    <m/>
    <m/>
    <m/>
    <m/>
    <m/>
    <m/>
    <m/>
  </r>
  <r>
    <x v="103"/>
    <s v="     "/>
    <d v="2014-07-20T00:00:00"/>
    <d v="1899-12-30T12:23:00"/>
    <s v="30"/>
    <x v="2"/>
    <s v="7"/>
    <x v="0"/>
    <d v="2014-07-20T00:00:00"/>
    <d v="1899-12-30T12:23:00"/>
    <m/>
    <s v="     "/>
    <x v="1"/>
    <m/>
    <x v="1"/>
    <m/>
    <m/>
    <m/>
    <m/>
    <m/>
    <m/>
    <m/>
    <s v="     "/>
    <x v="0"/>
    <x v="0"/>
    <s v="Vegetation"/>
    <x v="2"/>
    <m/>
    <s v="0.26-9.99"/>
    <s v="Square Feet: ; Acreage: 2.5"/>
    <s v="Contact - Animal - Other"/>
    <x v="6"/>
    <s v="Contact - Animal"/>
    <s v="All types of equipment / facility failure"/>
    <s v="Contact - Animal"/>
    <m/>
    <s v="Contact - Animal"/>
    <s v="Conductor"/>
    <s v=" "/>
    <s v="Overhead"/>
    <s v="Transmission"/>
    <s v="Conductor"/>
    <m/>
    <s v="Twr. 038/224"/>
    <s v="     "/>
    <x v="0"/>
    <n v="420"/>
    <n v="37.676099999999998"/>
    <n v="-119.797"/>
    <m/>
    <s v="EXCHEQUER-YOSEMITE-70"/>
    <n v="70000"/>
    <s v="NPS"/>
    <s v="Hardwood Forest"/>
    <m/>
    <m/>
    <m/>
    <m/>
    <m/>
    <m/>
    <m/>
    <s v="N"/>
    <s v="N"/>
    <m/>
    <m/>
    <s v="     "/>
    <m/>
    <m/>
    <m/>
    <m/>
    <m/>
    <m/>
    <m/>
    <m/>
    <m/>
    <m/>
    <m/>
    <m/>
    <m/>
    <m/>
    <m/>
    <m/>
    <m/>
    <m/>
    <m/>
  </r>
  <r>
    <x v="104"/>
    <s v="     "/>
    <d v="2014-07-20T00:00:00"/>
    <d v="1899-12-30T03:07:00"/>
    <s v="30"/>
    <x v="2"/>
    <s v="7"/>
    <x v="0"/>
    <d v="2014-07-20T00:00:00"/>
    <d v="1899-12-30T03:07:00"/>
    <s v="WIRE DOWN IRO 1043 &amp; 1045 SILVER HILL RD, FUSES INACCESSABLE DUE TO LOCKED GATE WITH DOG- NO ANSWER @"/>
    <s v="     "/>
    <x v="1"/>
    <m/>
    <x v="1"/>
    <m/>
    <s v="1052236"/>
    <s v="14-0045645"/>
    <m/>
    <m/>
    <n v="108578000"/>
    <m/>
    <s v="     "/>
    <x v="0"/>
    <x v="0"/>
    <s v="Other"/>
    <x v="0"/>
    <m/>
    <s v="Structure-only"/>
    <s v="Square Feet: ; Acreage: "/>
    <s v="Equipment - PG&amp;E"/>
    <x v="4"/>
    <s v="Equipment - PG&amp;E"/>
    <s v="All types of equipment / facility failure"/>
    <s v="Conductor"/>
    <s v="Conductor"/>
    <m/>
    <m/>
    <s v=" "/>
    <s v="Overhead"/>
    <s v="Primary"/>
    <s v="Conductor"/>
    <m/>
    <s v="1045 Silver Hill Rd, Redwood City"/>
    <s v="     "/>
    <x v="0"/>
    <m/>
    <n v="37.452300000000001"/>
    <n v="-122.252"/>
    <m/>
    <s v="WOODSIDE-1104"/>
    <n v="12000"/>
    <s v="Redwood City FD"/>
    <s v="Urban"/>
    <m/>
    <m/>
    <m/>
    <m/>
    <m/>
    <m/>
    <m/>
    <s v="N"/>
    <s v="N"/>
    <m/>
    <m/>
    <s v="     "/>
    <m/>
    <m/>
    <m/>
    <m/>
    <m/>
    <m/>
    <m/>
    <m/>
    <m/>
    <m/>
    <m/>
    <m/>
    <m/>
    <m/>
    <m/>
    <m/>
    <m/>
    <m/>
    <m/>
  </r>
  <r>
    <x v="105"/>
    <s v="     "/>
    <d v="2014-07-21T00:00:00"/>
    <d v="1899-12-30T09:57:00"/>
    <s v="30"/>
    <x v="2"/>
    <s v="7"/>
    <x v="0"/>
    <d v="2014-07-21T00:00:00"/>
    <d v="1899-12-30T09:57:00"/>
    <s v="PRIMARY WIRE DOWN,ASSIST TMAN FLORES RESTORE OUTAGE PER SW LOG 14-45803"/>
    <s v="     "/>
    <x v="1"/>
    <m/>
    <x v="1"/>
    <m/>
    <s v="1052872"/>
    <s v="14-0045803"/>
    <m/>
    <m/>
    <n v="108579000"/>
    <m/>
    <s v="     "/>
    <x v="0"/>
    <x v="0"/>
    <s v="Vegetation"/>
    <x v="0"/>
    <m/>
    <s v="&lt;0.25"/>
    <s v="Square Feet: ; Acreage: "/>
    <s v="Contact - Animal - Bird"/>
    <x v="6"/>
    <s v="Contact - Bird"/>
    <s v="All types of equipment / facility failure"/>
    <s v="Contact - Animal"/>
    <m/>
    <s v="Contact - Animal"/>
    <s v="Conductor"/>
    <s v=" "/>
    <s v="Overhead"/>
    <s v="Primary"/>
    <s v="Conductor"/>
    <m/>
    <s v="3401 Gaffery Rd, Vernalis"/>
    <s v="     "/>
    <x v="0"/>
    <m/>
    <n v="37.5929"/>
    <n v="-121.342"/>
    <m/>
    <s v="WESTLEY-1101"/>
    <n v="12000"/>
    <m/>
    <s v="Herbaceous"/>
    <m/>
    <m/>
    <m/>
    <m/>
    <m/>
    <m/>
    <m/>
    <s v="N"/>
    <s v="N"/>
    <m/>
    <m/>
    <s v="     "/>
    <m/>
    <m/>
    <m/>
    <m/>
    <m/>
    <m/>
    <m/>
    <m/>
    <m/>
    <m/>
    <m/>
    <m/>
    <m/>
    <m/>
    <m/>
    <m/>
    <m/>
    <m/>
    <m/>
  </r>
  <r>
    <x v="106"/>
    <s v="     "/>
    <d v="2014-07-22T00:00:00"/>
    <d v="1899-12-30T20:09:00"/>
    <s v="30"/>
    <x v="2"/>
    <s v="7"/>
    <x v="0"/>
    <d v="2014-07-22T00:00:00"/>
    <d v="1899-12-30T20:09:00"/>
    <s v="XFMR POLE DOWN WITH WIRE DOWN HOT, STARTED FIRE"/>
    <s v="     "/>
    <x v="1"/>
    <m/>
    <x v="1"/>
    <m/>
    <s v="1053668"/>
    <s v="14-0046278"/>
    <m/>
    <s v="T003161986"/>
    <n v="108581000"/>
    <m/>
    <s v="     "/>
    <x v="0"/>
    <x v="0"/>
    <s v="Vegetation"/>
    <x v="0"/>
    <m/>
    <s v="&lt;0.25"/>
    <s v="Square Feet: ; Acreage: "/>
    <s v="Equipment - PG&amp;E"/>
    <x v="2"/>
    <s v="Equipment - PG&amp;E"/>
    <s v="All types of equipment / facility failure"/>
    <s v="Pole"/>
    <s v="Pole"/>
    <m/>
    <m/>
    <s v=" "/>
    <s v="Overhead"/>
    <s v="Secondary"/>
    <s v="Transformer"/>
    <m/>
    <s v="101012452"/>
    <s v="     "/>
    <x v="0"/>
    <n v="320"/>
    <n v="37.951599999999999"/>
    <n v="-120.46"/>
    <m/>
    <s v="PEORIA-FLAT-1705"/>
    <m/>
    <m/>
    <s v="Urban"/>
    <m/>
    <m/>
    <m/>
    <m/>
    <m/>
    <m/>
    <m/>
    <s v="N"/>
    <s v="N"/>
    <m/>
    <m/>
    <s v="     "/>
    <m/>
    <m/>
    <m/>
    <m/>
    <m/>
    <m/>
    <m/>
    <m/>
    <m/>
    <m/>
    <m/>
    <m/>
    <m/>
    <m/>
    <m/>
    <m/>
    <m/>
    <m/>
    <m/>
  </r>
  <r>
    <x v="107"/>
    <s v="     "/>
    <d v="2014-07-22T00:00:00"/>
    <d v="1899-12-30T14:53:00"/>
    <s v="30"/>
    <x v="2"/>
    <s v="7"/>
    <x v="0"/>
    <m/>
    <m/>
    <s v="replaced conections at pole.  was small grass fire at base of pole"/>
    <s v="     "/>
    <x v="1"/>
    <m/>
    <x v="1"/>
    <m/>
    <s v="1053539"/>
    <m/>
    <m/>
    <m/>
    <m/>
    <m/>
    <s v="     "/>
    <x v="0"/>
    <x v="0"/>
    <s v="Vegetation"/>
    <x v="0"/>
    <m/>
    <s v="&lt;0.25"/>
    <s v="Square Feet: ; Acreage: "/>
    <s v="Equipment - PG&amp;E"/>
    <x v="9"/>
    <s v="Equipment - PG&amp;E"/>
    <s v="All types of equipment / facility failure"/>
    <m/>
    <m/>
    <m/>
    <m/>
    <s v="Verizon"/>
    <s v="Overhead"/>
    <s v="Secondary"/>
    <s v="Conductor"/>
    <m/>
    <s v="100607514"/>
    <s v="     "/>
    <x v="0"/>
    <n v="553"/>
    <n v="37.068600000000004"/>
    <n v="-121.67"/>
    <m/>
    <s v="MORGAN-HILL-2105"/>
    <m/>
    <m/>
    <s v="Hardwood Woodland"/>
    <m/>
    <m/>
    <m/>
    <m/>
    <m/>
    <m/>
    <m/>
    <s v="N"/>
    <s v="N"/>
    <m/>
    <m/>
    <s v="     "/>
    <m/>
    <m/>
    <m/>
    <m/>
    <m/>
    <m/>
    <m/>
    <m/>
    <m/>
    <m/>
    <m/>
    <m/>
    <m/>
    <m/>
    <m/>
    <m/>
    <m/>
    <m/>
    <m/>
  </r>
  <r>
    <x v="108"/>
    <s v="     "/>
    <d v="2014-07-23T00:00:00"/>
    <d v="1899-12-30T12:16:00"/>
    <s v="30"/>
    <x v="2"/>
    <s v="7"/>
    <x v="0"/>
    <d v="2014-07-23T00:00:00"/>
    <d v="1899-12-30T12:16:00"/>
    <s v="repair wire down"/>
    <s v="     "/>
    <x v="1"/>
    <m/>
    <x v="1"/>
    <m/>
    <s v="1054059"/>
    <s v="14-0046429"/>
    <m/>
    <m/>
    <n v="109251000"/>
    <m/>
    <s v="     "/>
    <x v="0"/>
    <x v="0"/>
    <s v="Other"/>
    <x v="0"/>
    <m/>
    <s v="Structure-only"/>
    <s v="Square Feet: ; Acreage: "/>
    <s v="Contact - 3rd Party"/>
    <x v="8"/>
    <s v="Contact - 3rd Party"/>
    <s v="All types of equipment / facility failure"/>
    <s v="Contact - Vehicle"/>
    <m/>
    <s v="Contact - Vehicle"/>
    <s v="Pole"/>
    <s v=" "/>
    <s v="Overhead"/>
    <s v="Primary"/>
    <s v="Conductor"/>
    <m/>
    <s v="103351214"/>
    <s v="     "/>
    <x v="0"/>
    <m/>
    <n v="35.290999999999997"/>
    <n v="-120.65900000000001"/>
    <m/>
    <s v="GOLDTREE-1105"/>
    <n v="12000"/>
    <s v="San Luis Obispo FD"/>
    <s v="Urban"/>
    <m/>
    <m/>
    <m/>
    <m/>
    <m/>
    <m/>
    <m/>
    <s v="N"/>
    <s v="N"/>
    <m/>
    <m/>
    <s v="     "/>
    <m/>
    <m/>
    <m/>
    <m/>
    <m/>
    <m/>
    <m/>
    <m/>
    <m/>
    <m/>
    <m/>
    <m/>
    <m/>
    <m/>
    <m/>
    <m/>
    <m/>
    <m/>
    <m/>
  </r>
  <r>
    <x v="109"/>
    <s v="     "/>
    <d v="2014-07-24T00:00:00"/>
    <d v="1899-12-30T15:26:01"/>
    <s v="30"/>
    <x v="2"/>
    <s v="7"/>
    <x v="0"/>
    <d v="2014-07-24T00:00:00"/>
    <d v="1899-12-30T15:26:00"/>
    <m/>
    <s v="     "/>
    <x v="1"/>
    <m/>
    <x v="1"/>
    <m/>
    <m/>
    <m/>
    <m/>
    <m/>
    <m/>
    <s v="EI140724A"/>
    <s v="     "/>
    <x v="0"/>
    <x v="0"/>
    <s v="Vegetation"/>
    <x v="2"/>
    <m/>
    <s v="0.26-9.99"/>
    <s v="Square Feet: ; Acreage: 2.5"/>
    <s v="Vegetation"/>
    <x v="0"/>
    <s v="Vegetation"/>
    <s v="All types of equipment / facility failure"/>
    <s v="Contact - Vegetation"/>
    <m/>
    <s v="Contact - Vegetation"/>
    <s v="Conductor"/>
    <s v="AT&amp;T"/>
    <s v="Overhead"/>
    <s v="Transmission"/>
    <s v="Conductor"/>
    <m/>
    <s v="Pole 000/019"/>
    <s v="     "/>
    <x v="0"/>
    <m/>
    <n v="37.4465"/>
    <n v="-122.27200000000001"/>
    <m/>
    <s v="JEFFERSON-LAS-PULGAS-60"/>
    <n v="60000"/>
    <m/>
    <s v="Urban"/>
    <m/>
    <m/>
    <m/>
    <m/>
    <m/>
    <m/>
    <m/>
    <s v="N"/>
    <s v="N"/>
    <m/>
    <m/>
    <s v="     "/>
    <m/>
    <m/>
    <m/>
    <m/>
    <m/>
    <m/>
    <m/>
    <m/>
    <m/>
    <m/>
    <m/>
    <m/>
    <m/>
    <m/>
    <m/>
    <m/>
    <m/>
    <m/>
    <m/>
  </r>
  <r>
    <x v="110"/>
    <s v="     "/>
    <d v="2014-07-24T00:00:00"/>
    <d v="1899-12-30T15:51:00"/>
    <s v="30"/>
    <x v="2"/>
    <s v="7"/>
    <x v="0"/>
    <d v="2014-07-24T00:00:00"/>
    <d v="1899-12-30T15:51:00"/>
    <s v="large tree fell broke x arms wire not broken started fire"/>
    <s v="     "/>
    <x v="1"/>
    <m/>
    <x v="1"/>
    <m/>
    <s v="1054816"/>
    <s v="14-0046796"/>
    <m/>
    <m/>
    <m/>
    <m/>
    <s v="     "/>
    <x v="0"/>
    <x v="0"/>
    <s v="Vegetation"/>
    <x v="0"/>
    <m/>
    <s v="&lt;0.25"/>
    <s v="Square Feet: ; Acreage: "/>
    <s v="Vegetation"/>
    <x v="0"/>
    <s v="Vegetation"/>
    <s v="All types of equipment / facility failure"/>
    <s v="Contact - Vegetation"/>
    <m/>
    <s v="Contact - Vegetation"/>
    <s v="Conductor"/>
    <s v=" "/>
    <s v="Overhead"/>
    <s v="Primary"/>
    <s v="Conductor"/>
    <m/>
    <s v="4 &amp; 5 POLES S/OF LR 2028"/>
    <s v="     "/>
    <x v="0"/>
    <n v="280"/>
    <n v="39.836799999999997"/>
    <n v="-121.70399999999999"/>
    <m/>
    <s v="NOTRE-DAME-1104"/>
    <n v="12000"/>
    <s v="Cal Fire Dept"/>
    <s v="Hardwood Woodland"/>
    <m/>
    <m/>
    <m/>
    <m/>
    <m/>
    <m/>
    <m/>
    <s v="N"/>
    <s v="N"/>
    <m/>
    <m/>
    <s v="     "/>
    <n v="39.840755000000001"/>
    <n v="-121.69859700000001"/>
    <s v="Jul 25 2014 12:00AM"/>
    <s v="BranchFail"/>
    <s v="GREEN OVERMATURE GRAY PINE HAD VERY LARGE LIMB BREAK OUT OF CANOPY.  TREE HAS SOME SMALL CAVITIES IN OTHER LIMBS, BUT FAILED LIMB HAD NO VISIBLE DEFECTS.  FAILURE POSSIBLY DUE TO SUDDEN LIMB DROP (SLD).  LIMB SIZE WAS 18&quot; DIAMETER; 40FT LONG AND 25FT WIDE."/>
    <s v="PING"/>
    <s v="80"/>
    <s v="40"/>
    <s v="15"/>
    <s v="Moderate"/>
    <s v="Moderate"/>
    <s v="N"/>
    <s v="1"/>
    <m/>
    <s v="Ridge"/>
    <s v="A"/>
    <s v="CrossArm"/>
    <s v="BareWire"/>
    <s v="3"/>
  </r>
  <r>
    <x v="111"/>
    <s v="     "/>
    <d v="2014-07-24T00:00:00"/>
    <d v="1899-12-30T19:28:00"/>
    <s v="30"/>
    <x v="2"/>
    <s v="7"/>
    <x v="0"/>
    <d v="2014-07-24T00:00:00"/>
    <d v="1899-12-30T19:28:00"/>
    <s v="TREE CONTACTED 12KV LINE, BURNED WIRE DOWN, CALLED FOR CREW"/>
    <s v="     "/>
    <x v="1"/>
    <m/>
    <x v="1"/>
    <m/>
    <s v="1054932"/>
    <s v="14-0046849"/>
    <m/>
    <m/>
    <n v="108585000"/>
    <m/>
    <s v="     "/>
    <x v="0"/>
    <x v="0"/>
    <s v="Vegetation"/>
    <x v="0"/>
    <m/>
    <s v="0.26-9.99"/>
    <s v="Square Feet: ; Acreage: 1"/>
    <s v="Vegetation"/>
    <x v="0"/>
    <s v="Vegetation"/>
    <s v="All types of equipment / facility failure"/>
    <s v="Contact - Vegetation"/>
    <m/>
    <s v="Contact - Vegetation"/>
    <s v="Conductor"/>
    <s v=" "/>
    <s v="Overhead"/>
    <s v="Primary"/>
    <s v="Conductor"/>
    <m/>
    <s v="16243 Tierra Rd, Grass Valley"/>
    <s v="     "/>
    <x v="0"/>
    <n v="300"/>
    <n v="39.045000000000002"/>
    <n v="-121.173"/>
    <m/>
    <s v="HIGGINS-1109"/>
    <n v="12000"/>
    <m/>
    <s v="Herbaceous"/>
    <m/>
    <m/>
    <m/>
    <m/>
    <m/>
    <m/>
    <m/>
    <s v="N"/>
    <s v="N"/>
    <m/>
    <m/>
    <s v="     "/>
    <n v="39.042797"/>
    <n v="-121.173191"/>
    <s v="Jul 25 2014 12:00AM"/>
    <s v="TrunkFail"/>
    <s v="One stem of multi-stem live oak failed at base. The failed stem cracked at base and fell uphill and took primary wire down. Tree had rot present at trunk, and previous failure 1-2 years ago."/>
    <s v="OAK"/>
    <s v="45"/>
    <s v="12"/>
    <s v="20"/>
    <s v="Slight"/>
    <s v="Moderate"/>
    <s v="N"/>
    <s v="1"/>
    <m/>
    <s v="Hillside"/>
    <s v="A"/>
    <s v="CrossArm"/>
    <s v="BareWire"/>
    <s v="3"/>
  </r>
  <r>
    <x v="112"/>
    <s v="     "/>
    <d v="2014-07-24T00:00:00"/>
    <d v="1899-12-30T01:04:00"/>
    <s v="30"/>
    <x v="2"/>
    <s v="7"/>
    <x v="0"/>
    <d v="2014-07-24T00:00:00"/>
    <d v="1899-12-30T01:04:00"/>
    <s v="Crew to repair primary wire down, cause by tree branch."/>
    <s v="     "/>
    <x v="1"/>
    <m/>
    <x v="1"/>
    <m/>
    <s v="1054294"/>
    <s v="14-0046538"/>
    <m/>
    <m/>
    <n v="108583000"/>
    <m/>
    <s v="     "/>
    <x v="0"/>
    <x v="0"/>
    <s v="Vegetation"/>
    <x v="0"/>
    <m/>
    <s v="&lt;3 meters of linear travel"/>
    <s v="Square Feet: ; Acreage: 0.0001"/>
    <s v="Vegetation"/>
    <x v="0"/>
    <s v="Vegetation"/>
    <s v="All types of equipment / facility failure"/>
    <s v="Contact - Vegetation"/>
    <m/>
    <s v="Contact - Vegetation"/>
    <s v="Conductor"/>
    <s v=" "/>
    <s v="Overhead"/>
    <s v="Primary"/>
    <s v="Conductor"/>
    <m/>
    <s v="1 SP SS OF MTR 1008516620"/>
    <s v="     "/>
    <x v="0"/>
    <n v="520"/>
    <n v="37.081299999999999"/>
    <n v="-122.143"/>
    <m/>
    <s v="POINT-MORETTI-1101"/>
    <n v="12000"/>
    <s v="Cal Fire Dept"/>
    <s v="Conifer Forest"/>
    <m/>
    <m/>
    <m/>
    <m/>
    <m/>
    <m/>
    <m/>
    <s v="N"/>
    <s v="N"/>
    <m/>
    <m/>
    <s v="     "/>
    <n v="37.081274000000001"/>
    <n v="-122.142584"/>
    <s v="Jul 24 2014 12:00AM"/>
    <s v="BranchFail"/>
    <s v="Green live OV branch failed. 3 Small fires in area. See Fire  investigation for details._x000d__x000a_"/>
    <s v="CHES"/>
    <s v="80"/>
    <s v="18"/>
    <s v="22"/>
    <s v="None"/>
    <s v="None"/>
    <s v="N"/>
    <s v="1"/>
    <m/>
    <s v="Ridge"/>
    <s v="A"/>
    <s v="CrossArm"/>
    <s v="BareWire"/>
    <s v="0"/>
  </r>
  <r>
    <x v="113"/>
    <s v="     "/>
    <d v="2014-07-24T00:00:00"/>
    <d v="1899-12-30T10:59:00"/>
    <s v="30"/>
    <x v="2"/>
    <s v="7"/>
    <x v="0"/>
    <m/>
    <m/>
    <s v="fire caused by tree falling through service drop."/>
    <s v="     "/>
    <x v="1"/>
    <m/>
    <x v="1"/>
    <m/>
    <s v="1054500"/>
    <m/>
    <m/>
    <m/>
    <m/>
    <m/>
    <s v="     "/>
    <x v="0"/>
    <x v="0"/>
    <s v="Vegetation"/>
    <x v="0"/>
    <m/>
    <s v="&lt;0.25"/>
    <s v="Square Feet: ; Acreage: "/>
    <s v="Vegetation"/>
    <x v="0"/>
    <s v="Vegetation"/>
    <s v="All types of equipment / facility failure"/>
    <s v="Contact - Vegetation"/>
    <m/>
    <s v="Contact - Vegetation"/>
    <s v="Conductor"/>
    <s v="AT&amp;T"/>
    <s v="Overhead"/>
    <s v="Secondary"/>
    <s v="Conductor"/>
    <m/>
    <s v="101537326"/>
    <s v="     "/>
    <x v="0"/>
    <m/>
    <n v="40.024000000000001"/>
    <n v="-122.096"/>
    <m/>
    <s v="LOS-MOLINOS-1102"/>
    <m/>
    <s v="Cal Fire Dept"/>
    <s v="Urban"/>
    <m/>
    <m/>
    <m/>
    <m/>
    <m/>
    <m/>
    <m/>
    <s v="N"/>
    <s v="N"/>
    <m/>
    <m/>
    <s v="     "/>
    <m/>
    <m/>
    <m/>
    <m/>
    <m/>
    <m/>
    <m/>
    <m/>
    <m/>
    <m/>
    <m/>
    <m/>
    <m/>
    <m/>
    <m/>
    <m/>
    <m/>
    <m/>
    <m/>
  </r>
  <r>
    <x v="114"/>
    <s v="     "/>
    <d v="2014-07-24T00:00:00"/>
    <d v="1899-12-30T11:56:01"/>
    <s v="30"/>
    <x v="2"/>
    <s v="7"/>
    <x v="0"/>
    <d v="2014-07-24T00:00:00"/>
    <d v="1899-12-30T11:56:00"/>
    <s v="CONFIRMED WIRE ON GRD, FIRE"/>
    <s v="     "/>
    <x v="1"/>
    <m/>
    <x v="1"/>
    <m/>
    <s v="1054532"/>
    <s v="14-0046692"/>
    <m/>
    <m/>
    <n v="108584000"/>
    <m/>
    <s v="     "/>
    <x v="0"/>
    <x v="0"/>
    <s v="Vegetation"/>
    <x v="0"/>
    <m/>
    <s v="0.26-9.99"/>
    <s v="Square Feet: ; Acreage: 2.75"/>
    <s v="Vegetation"/>
    <x v="0"/>
    <s v="Vegetation"/>
    <s v="All types of equipment / facility failure"/>
    <s v="Contact - Vegetation"/>
    <m/>
    <s v="Contact - Vegetation"/>
    <s v="Conductor"/>
    <s v=" "/>
    <s v="Overhead"/>
    <s v="Primary"/>
    <s v="Conductor"/>
    <m/>
    <s v="2 SPANS LOAD SIDE OF 1691"/>
    <s v="     "/>
    <x v="0"/>
    <n v="180"/>
    <n v="38.391500000000001"/>
    <n v="-122.931"/>
    <m/>
    <s v="MOLINO-1102"/>
    <n v="12000"/>
    <s v="Cal Fire Dept"/>
    <s v="Conifer Forest"/>
    <m/>
    <m/>
    <m/>
    <m/>
    <m/>
    <m/>
    <m/>
    <s v="N"/>
    <s v="N"/>
    <m/>
    <m/>
    <s v="     "/>
    <n v="38.391469999999998"/>
    <n v="-122.93053"/>
    <s v="Jul 24 2014  2:30PM"/>
    <s v="BranchFail"/>
    <s v="A green Redwood limb failed from the middle canopy and fell through the 12kv conductors. No evidence of rot. There was a grass fire about 200 feet by 600 feet. No property damage."/>
    <s v="REDW"/>
    <s v="130"/>
    <s v="99"/>
    <s v="8"/>
    <s v="None"/>
    <s v="None"/>
    <s v="N"/>
    <s v="1"/>
    <m/>
    <s v="Plain"/>
    <s v="D"/>
    <s v="CrossArm"/>
    <s v="BareWire"/>
    <m/>
  </r>
  <r>
    <x v="115"/>
    <s v="     "/>
    <d v="2014-07-25T00:00:00"/>
    <d v="1899-12-30T12:16:00"/>
    <s v="30"/>
    <x v="2"/>
    <s v="7"/>
    <x v="0"/>
    <m/>
    <m/>
    <s v="small veg. fire @ base of pole 12' by 3'"/>
    <s v="     "/>
    <x v="1"/>
    <m/>
    <x v="1"/>
    <m/>
    <s v="1055274"/>
    <m/>
    <m/>
    <m/>
    <m/>
    <m/>
    <s v="     "/>
    <x v="0"/>
    <x v="0"/>
    <s v="Vegetation"/>
    <x v="0"/>
    <m/>
    <s v="&lt;3 meters of linear travel"/>
    <s v="Square Feet: 12 x 3; Acreage: "/>
    <s v="Equipment - PG&amp;E"/>
    <x v="9"/>
    <s v="Equipment - PG&amp;E"/>
    <s v="All types of equipment / facility failure"/>
    <m/>
    <m/>
    <m/>
    <m/>
    <s v=" "/>
    <s v="Overhead"/>
    <s v="Secondary"/>
    <s v="Conductor"/>
    <m/>
    <s v="100356542"/>
    <s v="     "/>
    <x v="0"/>
    <m/>
    <n v="39.6492"/>
    <n v="-121.871"/>
    <m/>
    <s v="BUTTE-1107"/>
    <m/>
    <m/>
    <s v="Urban"/>
    <m/>
    <m/>
    <m/>
    <m/>
    <m/>
    <m/>
    <m/>
    <s v="N"/>
    <s v="N"/>
    <m/>
    <m/>
    <s v="     "/>
    <m/>
    <m/>
    <m/>
    <m/>
    <m/>
    <m/>
    <m/>
    <m/>
    <m/>
    <m/>
    <m/>
    <m/>
    <m/>
    <m/>
    <m/>
    <m/>
    <m/>
    <m/>
    <m/>
  </r>
  <r>
    <x v="116"/>
    <s v="     "/>
    <d v="2014-07-26T00:00:00"/>
    <d v="1899-12-30T15:26:00"/>
    <s v="30"/>
    <x v="2"/>
    <s v="7"/>
    <x v="0"/>
    <d v="2014-07-26T00:00:00"/>
    <d v="1899-12-30T15:26:00"/>
    <s v="FALLEN TREE SLAPPED WIRE TOGETHER AND BROKE POLE CAUSED FIRE."/>
    <s v="     "/>
    <x v="1"/>
    <m/>
    <x v="1"/>
    <m/>
    <s v="1055881"/>
    <s v="14-0047175"/>
    <m/>
    <m/>
    <m/>
    <s v="EI140726A"/>
    <s v="     "/>
    <x v="0"/>
    <x v="0"/>
    <s v="Vegetation"/>
    <x v="0"/>
    <m/>
    <s v="1000 - 4999 Acres"/>
    <s v="Square Feet: ; Acreage: 4690"/>
    <s v="Vegetation"/>
    <x v="0"/>
    <s v="Vegetation"/>
    <s v="All types of equipment / facility failure"/>
    <s v="Contact - Vegetation"/>
    <m/>
    <s v="Contact - Vegetation"/>
    <s v="Conductor"/>
    <s v=" "/>
    <s v="Overhead"/>
    <s v="Primary"/>
    <s v="Conductor"/>
    <m/>
    <s v="101084253"/>
    <s v="     "/>
    <x v="0"/>
    <n v="420"/>
    <n v="37.665500000000002"/>
    <n v="-119.842"/>
    <m/>
    <s v="INDIAN-FLAT-1104"/>
    <n v="12000"/>
    <s v="NPS"/>
    <s v="Hardwood Woodland"/>
    <m/>
    <m/>
    <m/>
    <m/>
    <m/>
    <m/>
    <m/>
    <s v="N"/>
    <s v="N"/>
    <m/>
    <m/>
    <s v="     "/>
    <m/>
    <m/>
    <s v="Jul 29 2014 12:00AM"/>
    <s v="Unverified"/>
    <s v="Inconclusive Evidence of outage."/>
    <m/>
    <m/>
    <m/>
    <m/>
    <m/>
    <m/>
    <m/>
    <m/>
    <m/>
    <m/>
    <m/>
    <m/>
    <m/>
    <m/>
  </r>
  <r>
    <x v="117"/>
    <s v="     "/>
    <d v="2014-07-26T00:00:00"/>
    <d v="1899-12-30T05:02:00"/>
    <s v="30"/>
    <x v="2"/>
    <s v="7"/>
    <x v="0"/>
    <d v="2014-07-26T00:00:00"/>
    <d v="1899-12-30T05:02:00"/>
    <m/>
    <s v="     "/>
    <x v="1"/>
    <m/>
    <x v="1"/>
    <m/>
    <m/>
    <m/>
    <m/>
    <m/>
    <m/>
    <m/>
    <s v="     "/>
    <x v="0"/>
    <x v="0"/>
    <s v="Vegetation"/>
    <x v="2"/>
    <m/>
    <s v="&lt;0.25"/>
    <s v="Square Feet: 30-foot radius; Acreage: "/>
    <s v="Equipment - PG&amp;E"/>
    <x v="9"/>
    <s v="Equipment - PG&amp;E"/>
    <s v="All types of equipment / facility failure"/>
    <m/>
    <m/>
    <m/>
    <m/>
    <s v=" "/>
    <s v="Overhead"/>
    <s v="Transmission"/>
    <s v="Other"/>
    <m/>
    <s v="Twr. 001/110"/>
    <s v="     "/>
    <x v="0"/>
    <m/>
    <n v="39.261499999999998"/>
    <n v="-121.575"/>
    <m/>
    <s v="PALERMO-NICOLAUS-115"/>
    <n v="115000"/>
    <m/>
    <s v="Agriculture"/>
    <m/>
    <m/>
    <m/>
    <m/>
    <m/>
    <m/>
    <m/>
    <s v="N"/>
    <s v="N"/>
    <m/>
    <m/>
    <s v="     "/>
    <m/>
    <m/>
    <m/>
    <m/>
    <m/>
    <m/>
    <m/>
    <m/>
    <m/>
    <m/>
    <m/>
    <m/>
    <m/>
    <m/>
    <m/>
    <m/>
    <m/>
    <m/>
    <m/>
  </r>
  <r>
    <x v="118"/>
    <s v="     "/>
    <d v="2014-07-27T00:00:00"/>
    <d v="1899-12-30T16:30:01"/>
    <s v="31"/>
    <x v="2"/>
    <s v="7"/>
    <x v="0"/>
    <d v="2014-07-27T00:00:00"/>
    <d v="1899-12-30T16:30:00"/>
    <s v="PRELIMINARY CAUSE IS DUE TO BROKEN BOND WIRE."/>
    <s v="     "/>
    <x v="1"/>
    <m/>
    <x v="1"/>
    <m/>
    <m/>
    <m/>
    <m/>
    <m/>
    <m/>
    <m/>
    <s v="     "/>
    <x v="0"/>
    <x v="0"/>
    <s v="Vegetation"/>
    <x v="2"/>
    <m/>
    <s v="&lt;0.25"/>
    <s v="Square Feet: ; Acreage: "/>
    <s v="Equipment - PG&amp;E"/>
    <x v="9"/>
    <s v="Equipment - PG&amp;E"/>
    <s v="All types of equipment / facility failure"/>
    <s v="Tie Wire"/>
    <s v="Tie Wire"/>
    <m/>
    <m/>
    <s v=" "/>
    <s v="Overhead"/>
    <s v="Transmission"/>
    <s v="Conductor"/>
    <m/>
    <s v="Pole 014/099"/>
    <s v="     "/>
    <x v="0"/>
    <n v="508"/>
    <n v="35.572000000000003"/>
    <n v="-121.05800000000001"/>
    <m/>
    <s v="CAYUCOS-CAMBRIA-70"/>
    <n v="70000"/>
    <m/>
    <s v="Herbaceous"/>
    <m/>
    <m/>
    <m/>
    <m/>
    <m/>
    <m/>
    <m/>
    <s v="N"/>
    <s v="N"/>
    <m/>
    <m/>
    <s v="     "/>
    <m/>
    <m/>
    <m/>
    <m/>
    <m/>
    <m/>
    <m/>
    <m/>
    <m/>
    <m/>
    <m/>
    <m/>
    <m/>
    <m/>
    <m/>
    <m/>
    <m/>
    <m/>
    <m/>
  </r>
  <r>
    <x v="119"/>
    <s v="     "/>
    <d v="2014-07-27T00:00:00"/>
    <d v="1899-12-30T17:40:00"/>
    <s v="31"/>
    <x v="2"/>
    <s v="7"/>
    <x v="0"/>
    <d v="2014-07-27T00:00:00"/>
    <d v="1899-12-30T17:40:00"/>
    <s v="T-MAN R. LAFATA RPTS IT APPEARS 1ST AND 2ND POLE WEST OF MTR #1005154741 WERE BROKEN OFF AND FELL ON GROUND DUE TO WOODPECKER DAMAGE"/>
    <s v="     "/>
    <x v="1"/>
    <m/>
    <x v="1"/>
    <m/>
    <s v="1056355"/>
    <s v="14-0047325"/>
    <m/>
    <m/>
    <m/>
    <m/>
    <s v="     "/>
    <x v="0"/>
    <x v="0"/>
    <s v="Vegetation"/>
    <x v="0"/>
    <m/>
    <s v="0.26-9.99"/>
    <s v="Square Feet: ; Acreage: 1"/>
    <s v="Equipment - PG&amp;E"/>
    <x v="9"/>
    <s v="Equipment - PG&amp;E"/>
    <s v="All types of equipment / facility failure"/>
    <m/>
    <m/>
    <m/>
    <m/>
    <s v=" "/>
    <s v="Overhead"/>
    <s v="Primary"/>
    <s v="Conductor"/>
    <m/>
    <s v="101087619"/>
    <s v="     "/>
    <x v="0"/>
    <n v="420"/>
    <n v="37.4482"/>
    <n v="-119.90900000000001"/>
    <m/>
    <s v="MARIPOSA-2102"/>
    <n v="21000"/>
    <m/>
    <s v="Hardwood Woodland"/>
    <m/>
    <m/>
    <m/>
    <m/>
    <m/>
    <m/>
    <m/>
    <s v="N"/>
    <s v="N"/>
    <m/>
    <m/>
    <s v="     "/>
    <m/>
    <m/>
    <m/>
    <m/>
    <m/>
    <m/>
    <m/>
    <m/>
    <m/>
    <m/>
    <m/>
    <m/>
    <m/>
    <m/>
    <m/>
    <m/>
    <m/>
    <m/>
    <m/>
  </r>
  <r>
    <x v="120"/>
    <s v="     "/>
    <d v="2014-07-27T00:00:00"/>
    <d v="1899-12-30T04:17:00"/>
    <s v="31"/>
    <x v="2"/>
    <s v="7"/>
    <x v="0"/>
    <d v="2014-07-27T00:00:00"/>
    <d v="1899-12-30T04:17:00"/>
    <s v="Car Pole,wire and transf and pole dwn,started fire,isolated trouble,called 4 crew 2 replace"/>
    <s v="     "/>
    <x v="1"/>
    <m/>
    <x v="1"/>
    <m/>
    <s v="1056056"/>
    <s v="14-0047217"/>
    <m/>
    <m/>
    <m/>
    <m/>
    <s v="     "/>
    <x v="0"/>
    <x v="0"/>
    <s v="Other"/>
    <x v="0"/>
    <m/>
    <s v="Structure-only"/>
    <s v="Square Feet: ; Acreage: "/>
    <s v="Contact - 3rd Party"/>
    <x v="8"/>
    <s v="Contact - 3rd Party"/>
    <s v="All types of equipment / facility failure"/>
    <s v="Contact - Vehicle"/>
    <m/>
    <s v="Contact - Vehicle"/>
    <s v="Pole"/>
    <s v=" "/>
    <s v="Overhead"/>
    <s v="Primary"/>
    <s v="Conductor"/>
    <m/>
    <s v="102334307"/>
    <s v="     "/>
    <x v="0"/>
    <m/>
    <n v="37.7926"/>
    <n v="-120.77500000000001"/>
    <m/>
    <s v="COTTLE-1701"/>
    <n v="17000"/>
    <s v="Oakdale FD"/>
    <s v="Hardwood Woodland"/>
    <m/>
    <m/>
    <m/>
    <m/>
    <m/>
    <m/>
    <m/>
    <s v="N"/>
    <s v="N"/>
    <m/>
    <m/>
    <s v="     "/>
    <m/>
    <m/>
    <m/>
    <m/>
    <m/>
    <m/>
    <m/>
    <m/>
    <m/>
    <m/>
    <m/>
    <m/>
    <m/>
    <m/>
    <m/>
    <m/>
    <m/>
    <m/>
    <m/>
  </r>
  <r>
    <x v="121"/>
    <s v="     "/>
    <d v="2014-07-27T00:00:00"/>
    <d v="1899-12-30T06:54:00"/>
    <s v="31"/>
    <x v="2"/>
    <s v="7"/>
    <x v="0"/>
    <d v="2014-07-27T00:00:00"/>
    <d v="1899-12-30T06:54:00"/>
    <s v="wire down started 1 acre grass fireCDF on site fire out"/>
    <s v="     "/>
    <x v="1"/>
    <m/>
    <x v="1"/>
    <m/>
    <s v="1056086"/>
    <s v="14-0047222"/>
    <m/>
    <m/>
    <n v="108587000"/>
    <m/>
    <s v="     "/>
    <x v="0"/>
    <x v="0"/>
    <s v="Vegetation"/>
    <x v="0"/>
    <m/>
    <s v="0.26-9.99"/>
    <s v="Square Feet: ; Acreage: 1"/>
    <s v="Equipment - PG&amp;E"/>
    <x v="4"/>
    <s v="Equipment - PG&amp;E"/>
    <s v="All types of equipment / facility failure"/>
    <s v="Conductor"/>
    <s v="Conductor"/>
    <m/>
    <m/>
    <s v=" "/>
    <s v="Overhead"/>
    <s v="Primary"/>
    <s v="Conductor"/>
    <m/>
    <s v="MAIN LINE LOAD SIDE FUSE TAP 5027"/>
    <s v="     "/>
    <x v="0"/>
    <m/>
    <n v="35.600499999999997"/>
    <n v="-121.11499999999999"/>
    <m/>
    <s v="CAMBRIA-1102"/>
    <n v="12000"/>
    <s v="Cal Fire Dept"/>
    <s v="Herbaceous"/>
    <m/>
    <m/>
    <m/>
    <m/>
    <m/>
    <m/>
    <m/>
    <s v="N"/>
    <s v="N"/>
    <m/>
    <m/>
    <s v="     "/>
    <m/>
    <m/>
    <m/>
    <m/>
    <m/>
    <m/>
    <m/>
    <m/>
    <m/>
    <m/>
    <m/>
    <m/>
    <m/>
    <m/>
    <m/>
    <m/>
    <m/>
    <m/>
    <m/>
  </r>
  <r>
    <x v="122"/>
    <s v="     "/>
    <d v="2014-07-28T00:00:00"/>
    <d v="1899-12-30T19:05:00"/>
    <s v="31"/>
    <x v="2"/>
    <s v="7"/>
    <x v="0"/>
    <d v="2014-07-28T00:00:00"/>
    <d v="1899-12-30T19:05:00"/>
    <s v="TREE FELL INTO LINE - 20' BY 20' AREA BURNED PER INCIDENT COMANDER - MELTED DRIPPINGS FROM TELEPHONE"/>
    <s v="     "/>
    <x v="1"/>
    <m/>
    <x v="1"/>
    <m/>
    <s v="1057066"/>
    <s v="14-0047595"/>
    <m/>
    <m/>
    <n v="108588000"/>
    <m/>
    <s v="     "/>
    <x v="0"/>
    <x v="0"/>
    <s v="Vegetation"/>
    <x v="0"/>
    <m/>
    <s v="&lt;0.25"/>
    <s v="Square Feet: ; Acreage: 0.01"/>
    <s v="Vegetation"/>
    <x v="0"/>
    <s v="Vegetation"/>
    <s v="All types of equipment / facility failure"/>
    <s v="Contact - Vegetation"/>
    <m/>
    <s v="Contact - Vegetation"/>
    <s v="Conductor"/>
    <s v=" "/>
    <s v="Overhead"/>
    <s v="Primary"/>
    <s v="Conductor"/>
    <m/>
    <s v="MM 11.25"/>
    <s v="     "/>
    <x v="0"/>
    <n v="150"/>
    <n v="39.668199999999999"/>
    <n v="-123.64400000000001"/>
    <m/>
    <s v="LAYTONVILLE-1102"/>
    <n v="12000"/>
    <s v="Cal Fire Dept"/>
    <s v="Conifer Forest"/>
    <m/>
    <m/>
    <m/>
    <m/>
    <m/>
    <m/>
    <m/>
    <s v="N"/>
    <s v="N"/>
    <m/>
    <m/>
    <s v="     "/>
    <n v="39.668190000000003"/>
    <n v="-123.64417"/>
    <s v="Jul 29 2014 12:00AM"/>
    <s v="TrunkFail"/>
    <s v="A green madrone tree failed along its main trunk and fell into the 12kV distribution lines. The tree had moderate lean toward the power lines and there was stem rot in the trunk. The wire down caused a very small fire under the conductors."/>
    <s v="MADR"/>
    <s v="48"/>
    <s v="20"/>
    <s v="28"/>
    <s v="Moderate"/>
    <s v="None"/>
    <s v="N"/>
    <s v="1"/>
    <m/>
    <s v="Valley"/>
    <s v="A"/>
    <s v="CrossArm"/>
    <s v="BareWire"/>
    <s v="3"/>
  </r>
  <r>
    <x v="123"/>
    <s v="     "/>
    <d v="2014-07-28T00:00:00"/>
    <d v="1899-12-30T16:00:00"/>
    <s v="31"/>
    <x v="2"/>
    <s v="7"/>
    <x v="0"/>
    <d v="2014-07-28T00:00:00"/>
    <d v="1899-12-30T16:00:00"/>
    <m/>
    <s v="     "/>
    <x v="1"/>
    <m/>
    <x v="1"/>
    <m/>
    <s v="1056957"/>
    <s v="14-0047571"/>
    <m/>
    <m/>
    <m/>
    <m/>
    <s v="     "/>
    <x v="0"/>
    <x v="0"/>
    <s v="Vegetation"/>
    <x v="0"/>
    <m/>
    <s v="&lt;3 meters of linear travel"/>
    <s v="Square Feet: ; Acreage: "/>
    <s v="Equipment - PG&amp;E"/>
    <x v="4"/>
    <s v="Equipment - PG&amp;E"/>
    <s v="All types of equipment / facility failure"/>
    <s v="Conductor"/>
    <s v="Conductor"/>
    <m/>
    <m/>
    <s v=" "/>
    <s v="Overhead"/>
    <s v="Primary"/>
    <s v="Conductor"/>
    <m/>
    <s v="967 Lynn St, Liverfmore"/>
    <s v="     "/>
    <x v="0"/>
    <m/>
    <n v="37.685499999999998"/>
    <n v="-121.73099999999999"/>
    <m/>
    <s v="VASCO-1102"/>
    <n v="12000"/>
    <m/>
    <s v="Urban"/>
    <m/>
    <m/>
    <m/>
    <m/>
    <m/>
    <m/>
    <m/>
    <s v="N"/>
    <s v="N"/>
    <m/>
    <m/>
    <s v="     "/>
    <m/>
    <m/>
    <m/>
    <m/>
    <m/>
    <m/>
    <m/>
    <m/>
    <m/>
    <m/>
    <m/>
    <m/>
    <m/>
    <m/>
    <m/>
    <m/>
    <m/>
    <m/>
    <m/>
  </r>
  <r>
    <x v="124"/>
    <s v="     "/>
    <d v="2014-07-28T00:00:00"/>
    <d v="1899-12-30T00:46:00"/>
    <s v="31"/>
    <x v="2"/>
    <s v="7"/>
    <x v="0"/>
    <d v="2014-07-28T00:00:00"/>
    <d v="1899-12-30T00:46:00"/>
    <m/>
    <s v="     "/>
    <x v="1"/>
    <m/>
    <x v="1"/>
    <m/>
    <s v="1056467"/>
    <s v="14-0047344"/>
    <m/>
    <m/>
    <m/>
    <m/>
    <s v="     "/>
    <x v="0"/>
    <x v="0"/>
    <s v="Other"/>
    <x v="0"/>
    <m/>
    <s v="Structure-only"/>
    <s v="Square Feet: ; Acreage: "/>
    <s v="Equipment - PG&amp;E"/>
    <x v="10"/>
    <s v="Equipment - PG&amp;E"/>
    <s v="All types of equipment / facility failure"/>
    <s v="Splice/Clamp/Connector"/>
    <s v="Splice/Clamp/Connector"/>
    <m/>
    <m/>
    <s v="AT&amp;T"/>
    <s v="Overhead"/>
    <s v="Primary"/>
    <s v="Conductor"/>
    <m/>
    <s v="101229360"/>
    <s v="     "/>
    <x v="0"/>
    <m/>
    <n v="37.314500000000002"/>
    <n v="-121.01600000000001"/>
    <m/>
    <s v="NEWMAN-1102"/>
    <n v="12000"/>
    <m/>
    <s v="Urban"/>
    <m/>
    <m/>
    <m/>
    <m/>
    <m/>
    <m/>
    <m/>
    <s v="N"/>
    <s v="N"/>
    <m/>
    <m/>
    <s v="     "/>
    <m/>
    <m/>
    <m/>
    <m/>
    <m/>
    <m/>
    <m/>
    <m/>
    <m/>
    <m/>
    <m/>
    <m/>
    <m/>
    <m/>
    <m/>
    <m/>
    <m/>
    <m/>
    <m/>
  </r>
  <r>
    <x v="125"/>
    <s v="     "/>
    <d v="2014-07-30T00:00:00"/>
    <d v="1899-12-30T17:35:00"/>
    <s v="31"/>
    <x v="2"/>
    <s v="7"/>
    <x v="0"/>
    <d v="2014-07-30T00:00:00"/>
    <d v="1899-12-30T17:35:00"/>
    <s v="N/G regulator. Took reg offline and bypassed. Cut jumpers out. 1/4 acre grass fire put out by CalFire."/>
    <s v="     "/>
    <x v="1"/>
    <m/>
    <x v="1"/>
    <m/>
    <s v="1058290"/>
    <s v="14-0048149"/>
    <m/>
    <m/>
    <m/>
    <m/>
    <s v="     "/>
    <x v="0"/>
    <x v="0"/>
    <s v="Vegetation"/>
    <x v="0"/>
    <m/>
    <s v="&lt;0.25"/>
    <s v="Square Feet: ; Acreage: "/>
    <s v="Equipment - PG&amp;E"/>
    <x v="14"/>
    <s v="Equipment - PG&amp;E"/>
    <s v="All types of equipment / facility failure"/>
    <s v="Voltage Regulator"/>
    <s v="Voltage Regulator"/>
    <m/>
    <m/>
    <s v="AT&amp;T"/>
    <s v="Overhead"/>
    <s v="Primary"/>
    <s v="Unknown"/>
    <m/>
    <s v="101403817"/>
    <s v="     "/>
    <x v="0"/>
    <n v="340"/>
    <n v="38.648299999999999"/>
    <n v="-120.693"/>
    <m/>
    <s v="APPLE-HILL-2102"/>
    <n v="21000"/>
    <s v="Cal Fire Dept"/>
    <s v="Hardwood Forest"/>
    <m/>
    <m/>
    <m/>
    <m/>
    <m/>
    <m/>
    <m/>
    <s v="N"/>
    <s v="N"/>
    <m/>
    <m/>
    <s v="     "/>
    <m/>
    <m/>
    <m/>
    <m/>
    <m/>
    <m/>
    <m/>
    <m/>
    <m/>
    <m/>
    <m/>
    <m/>
    <m/>
    <m/>
    <m/>
    <m/>
    <m/>
    <m/>
    <m/>
  </r>
  <r>
    <x v="126"/>
    <s v="     "/>
    <d v="2014-07-30T00:00:00"/>
    <d v="1899-12-30T10:42:00"/>
    <s v="31"/>
    <x v="2"/>
    <s v="7"/>
    <x v="0"/>
    <d v="2014-07-30T00:00:00"/>
    <d v="1899-12-30T10:42:00"/>
    <s v="Wire down, Emg Sw Log 14-47985 tom restore aftr crew made rep to wire down, Assist tag."/>
    <s v="     "/>
    <x v="1"/>
    <m/>
    <x v="1"/>
    <m/>
    <s v="1057908"/>
    <s v="14-0047985"/>
    <m/>
    <m/>
    <n v="108592000"/>
    <m/>
    <s v="     "/>
    <x v="0"/>
    <x v="0"/>
    <s v="Vegetation"/>
    <x v="0"/>
    <m/>
    <s v="&lt;0.25"/>
    <s v="Square Feet: ; Acreage: "/>
    <s v="Equipment - PG&amp;E"/>
    <x v="4"/>
    <s v="Equipment - PG&amp;E"/>
    <s v="All types of equipment / facility failure"/>
    <s v="Conductor"/>
    <s v="Conductor"/>
    <m/>
    <m/>
    <s v=" "/>
    <s v="Overhead"/>
    <s v="Primary"/>
    <s v="Conductor"/>
    <m/>
    <s v="101292419"/>
    <s v="     "/>
    <x v="0"/>
    <n v="300"/>
    <n v="39.328600000000002"/>
    <n v="-121.384"/>
    <m/>
    <s v="BANGOR-1101"/>
    <n v="12000"/>
    <m/>
    <s v="Herbaceous"/>
    <m/>
    <m/>
    <m/>
    <m/>
    <m/>
    <m/>
    <m/>
    <s v="N"/>
    <s v="N"/>
    <m/>
    <m/>
    <s v="     "/>
    <m/>
    <m/>
    <m/>
    <m/>
    <m/>
    <m/>
    <m/>
    <m/>
    <m/>
    <m/>
    <m/>
    <m/>
    <m/>
    <m/>
    <m/>
    <m/>
    <m/>
    <m/>
    <m/>
  </r>
  <r>
    <x v="127"/>
    <s v="     "/>
    <d v="2014-07-30T00:00:00"/>
    <d v="1899-12-30T04:36:00"/>
    <s v="31"/>
    <x v="2"/>
    <s v="7"/>
    <x v="0"/>
    <d v="2014-07-30T00:00:00"/>
    <d v="1899-12-30T04:36:00"/>
    <s v="1 SPAN 4 ACSR DOWN BY BIRD MIDSPAN-SMALL FIRE 20'X20' @ WIRE DOWN &amp; SMALL FIRE 10'X10' BASE OF POLE"/>
    <s v="     "/>
    <x v="1"/>
    <m/>
    <x v="1"/>
    <m/>
    <s v="1057601"/>
    <s v="14-0047879"/>
    <m/>
    <m/>
    <n v="108591000"/>
    <m/>
    <s v="     "/>
    <x v="0"/>
    <x v="0"/>
    <s v="Vegetation"/>
    <x v="0"/>
    <m/>
    <s v="&lt;0.25"/>
    <s v="Square Feet: 20 x 20; Acreage: "/>
    <s v="Contact - Animal - Bird"/>
    <x v="6"/>
    <s v="Contact - Bird"/>
    <s v="All types of equipment / facility failure"/>
    <s v="Contact - Animal"/>
    <m/>
    <s v="Contact - Animal"/>
    <s v="Conductor"/>
    <s v="AT&amp;T"/>
    <s v="Overhead"/>
    <s v="Primary"/>
    <s v="Conductor"/>
    <m/>
    <s v="101699196"/>
    <s v="     "/>
    <x v="0"/>
    <m/>
    <n v="36.8765"/>
    <n v="-121.66500000000001"/>
    <m/>
    <s v="GREEN-VALLEY-2101"/>
    <n v="21000"/>
    <m/>
    <s v="Hardwood Woodland"/>
    <m/>
    <m/>
    <m/>
    <m/>
    <m/>
    <m/>
    <m/>
    <s v="N"/>
    <s v="N"/>
    <m/>
    <m/>
    <s v="     "/>
    <m/>
    <m/>
    <m/>
    <m/>
    <m/>
    <m/>
    <m/>
    <m/>
    <m/>
    <m/>
    <m/>
    <m/>
    <m/>
    <m/>
    <m/>
    <m/>
    <m/>
    <m/>
    <m/>
  </r>
  <r>
    <x v="128"/>
    <s v="     "/>
    <d v="2014-07-31T00:00:00"/>
    <d v="1899-12-30T22:08:00"/>
    <s v="31"/>
    <x v="2"/>
    <s v="7"/>
    <x v="0"/>
    <d v="2014-07-31T00:00:00"/>
    <d v="1899-12-30T22:08:00"/>
    <s v="tree accross 12kv mainline,wire down,crew to repair"/>
    <s v="     "/>
    <x v="1"/>
    <m/>
    <x v="1"/>
    <m/>
    <s v="1059160"/>
    <s v="14-0048465"/>
    <m/>
    <m/>
    <m/>
    <m/>
    <s v="     "/>
    <x v="0"/>
    <x v="0"/>
    <s v="Vegetation"/>
    <x v="0"/>
    <m/>
    <s v="0.26-9.99"/>
    <s v="Square Feet: ; Acreage: 1.5"/>
    <s v="Vegetation"/>
    <x v="0"/>
    <s v="Vegetation"/>
    <s v="All types of equipment / facility failure"/>
    <s v="Contact - Vegetation"/>
    <m/>
    <s v="Contact - Vegetation"/>
    <s v="Conductor"/>
    <s v=" "/>
    <s v="Overhead"/>
    <s v="Primary"/>
    <s v="Conductor"/>
    <m/>
    <s v="4 SPANS SOUTH OF LR-2404"/>
    <s v="     "/>
    <x v="0"/>
    <n v="360"/>
    <n v="38.534300000000002"/>
    <n v="-120.057"/>
    <m/>
    <s v="PLACER-1101"/>
    <n v="12000"/>
    <m/>
    <s v="Conifer Forest"/>
    <m/>
    <m/>
    <m/>
    <m/>
    <m/>
    <m/>
    <m/>
    <s v="N"/>
    <s v="N"/>
    <m/>
    <m/>
    <s v="     "/>
    <n v="38.534280000000003"/>
    <n v="-120.05708"/>
    <s v="Aug  4 2014 12:00AM"/>
    <s v="TrunkFail"/>
    <s v="A green, healthy, gray pine 43ft off of the lines had a complete trunk failure 28ft above ground level. The top fell across a 3way pole. The mainline running south to north appears to have stayed intact holding the tree top up but one phase on a tap running east broke and was on the ground. A vegetation fire of approximately 1.5 acres resulted from the outage. The tree has no trim history."/>
    <s v="PING"/>
    <s v="72"/>
    <s v="18"/>
    <s v="43"/>
    <s v="Moderate"/>
    <s v="None"/>
    <s v="N"/>
    <s v="1"/>
    <m/>
    <s v="Hillside"/>
    <s v="C"/>
    <s v="CrossArm"/>
    <s v="BareWire"/>
    <s v="4"/>
  </r>
  <r>
    <x v="129"/>
    <s v="     "/>
    <d v="2014-07-31T00:00:00"/>
    <d v="1899-12-30T15:00:00"/>
    <s v="31"/>
    <x v="2"/>
    <s v="7"/>
    <x v="0"/>
    <d v="2014-07-31T00:00:00"/>
    <d v="1899-12-30T15:00:00"/>
    <s v="tree thru open wire secondary"/>
    <s v="     "/>
    <x v="1"/>
    <m/>
    <x v="1"/>
    <m/>
    <s v="1058938"/>
    <s v="14-0048406"/>
    <m/>
    <m/>
    <n v="108594000"/>
    <m/>
    <s v="     "/>
    <x v="0"/>
    <x v="0"/>
    <s v="Vegetation"/>
    <x v="0"/>
    <m/>
    <s v="&lt;0.25"/>
    <s v="Square Feet: ; Acreage: 0.006"/>
    <s v="Vegetation"/>
    <x v="0"/>
    <s v="Vegetation"/>
    <s v="All types of equipment / facility failure"/>
    <s v="Contact - Vegetation"/>
    <m/>
    <s v="Contact - Vegetation"/>
    <s v="Conductor"/>
    <s v="AT&amp;T"/>
    <s v="Overhead"/>
    <s v="Secondary"/>
    <s v="Conductor"/>
    <m/>
    <s v="102164900"/>
    <s v="     "/>
    <x v="0"/>
    <n v="175"/>
    <n v="39.042400000000001"/>
    <n v="-122.92100000000001"/>
    <m/>
    <s v="HARTLEY-1101"/>
    <m/>
    <s v="Lakeport Fire Dept."/>
    <s v="Urban"/>
    <m/>
    <m/>
    <m/>
    <m/>
    <m/>
    <m/>
    <m/>
    <s v="N"/>
    <s v="N"/>
    <m/>
    <m/>
    <s v="     "/>
    <n v="39.04242"/>
    <n v="-122.92059"/>
    <s v="Aug  4 2014 12:00AM"/>
    <s v="BranchFail"/>
    <s v="A normal appearing Austrian pine on the West end of a stand alone x-arm secondary span dropped two branches; one 12&quot; branch took down the customers service cable and the other 9&quot; branch took down all three open wire secondary phases, which  resulted in a small, non-significant, grass fire in the front yard @ 610 First Street."/>
    <s v="PINE"/>
    <s v="60"/>
    <s v="27"/>
    <s v="12"/>
    <s v="None"/>
    <s v="None"/>
    <s v="N"/>
    <s v="1"/>
    <m/>
    <s v="Other"/>
    <s v="D"/>
    <s v="CrossArm"/>
    <s v="BareWire"/>
    <s v="7"/>
  </r>
  <r>
    <x v="130"/>
    <s v="     "/>
    <d v="2014-07-31T00:00:00"/>
    <d v="1899-12-30T12:41:00"/>
    <s v="31"/>
    <x v="2"/>
    <s v="7"/>
    <x v="0"/>
    <d v="2014-07-31T00:00:00"/>
    <d v="1899-12-30T12:41:00"/>
    <s v="car pole wire and  pole on grnd"/>
    <s v="     "/>
    <x v="1"/>
    <m/>
    <x v="1"/>
    <m/>
    <s v="1058874"/>
    <s v="14-0048365"/>
    <m/>
    <m/>
    <m/>
    <m/>
    <s v="     "/>
    <x v="0"/>
    <x v="0"/>
    <s v="Vegetation"/>
    <x v="0"/>
    <m/>
    <s v="&lt;0.25"/>
    <s v="Square Feet: ; Acreage: "/>
    <s v="Contact - 3rd Party"/>
    <x v="8"/>
    <s v="Contact - 3rd Party"/>
    <s v="All types of equipment / facility failure"/>
    <s v="Contact - Vehicle"/>
    <m/>
    <s v="Contact - Vehicle"/>
    <s v="Pole"/>
    <s v=" "/>
    <s v="Overhead"/>
    <s v="Primary"/>
    <s v="Conductor"/>
    <m/>
    <s v="102295755"/>
    <s v="     "/>
    <x v="0"/>
    <m/>
    <n v="37.8782"/>
    <n v="-122.46299999999999"/>
    <m/>
    <s v="ALTO-1123"/>
    <n v="12000"/>
    <s v="Tiburon"/>
    <s v="Urban"/>
    <m/>
    <m/>
    <m/>
    <m/>
    <m/>
    <m/>
    <m/>
    <s v="N"/>
    <s v="N"/>
    <m/>
    <m/>
    <s v="     "/>
    <m/>
    <m/>
    <m/>
    <m/>
    <m/>
    <m/>
    <m/>
    <m/>
    <m/>
    <m/>
    <m/>
    <m/>
    <m/>
    <m/>
    <m/>
    <m/>
    <m/>
    <m/>
    <m/>
  </r>
  <r>
    <x v="131"/>
    <s v="     "/>
    <d v="2014-08-01T00:00:00"/>
    <d v="1899-12-30T16:49:51"/>
    <s v="31"/>
    <x v="2"/>
    <s v="8"/>
    <x v="0"/>
    <d v="2014-08-01T00:00:00"/>
    <d v="1899-12-30T16:49:00"/>
    <s v="trees in wire started a fire "/>
    <s v="     "/>
    <x v="0"/>
    <d v="2021-03-10T00:00:00"/>
    <x v="0"/>
    <m/>
    <m/>
    <m/>
    <m/>
    <s v="5249761201"/>
    <n v="108596070"/>
    <m/>
    <s v="     "/>
    <x v="0"/>
    <x v="0"/>
    <m/>
    <x v="0"/>
    <m/>
    <s v="Unknown"/>
    <m/>
    <s v="Vegetation"/>
    <x v="0"/>
    <s v="Vegetation"/>
    <s v="Contact from object"/>
    <s v="Contact - Vegetation"/>
    <m/>
    <s v="Contact - Vegetation"/>
    <s v="Conductor"/>
    <s v="Yes"/>
    <s v="Overhead"/>
    <m/>
    <s v="Conductor"/>
    <m/>
    <s v="Circuit ID: 063172101"/>
    <s v="     "/>
    <x v="0"/>
    <m/>
    <n v="38.695300000000003"/>
    <n v="-122.02200000000001"/>
    <s v="Yolo"/>
    <s v="MADISON-2101"/>
    <m/>
    <m/>
    <s v="Urban"/>
    <m/>
    <m/>
    <m/>
    <m/>
    <m/>
    <m/>
    <m/>
    <s v="N"/>
    <s v="N"/>
    <m/>
    <m/>
    <s v="     "/>
    <m/>
    <m/>
    <m/>
    <m/>
    <m/>
    <m/>
    <m/>
    <m/>
    <m/>
    <m/>
    <m/>
    <m/>
    <m/>
    <m/>
    <m/>
    <m/>
    <m/>
    <m/>
    <m/>
  </r>
  <r>
    <x v="132"/>
    <s v="     "/>
    <d v="2014-08-02T00:00:00"/>
    <d v="1899-12-30T10:38:00"/>
    <s v="31"/>
    <x v="2"/>
    <s v="8"/>
    <x v="0"/>
    <d v="2014-08-02T00:00:00"/>
    <d v="1899-12-30T10:38:00"/>
    <s v="CROW LANDED ON OPEN DELTA CAUSING TRANSF FUSES TO BLOW.  HOT METAL FROM FUSES CAUSED FIRE"/>
    <s v="     "/>
    <x v="1"/>
    <m/>
    <x v="1"/>
    <m/>
    <s v="1059938"/>
    <s v="14-0048728"/>
    <m/>
    <m/>
    <m/>
    <m/>
    <s v="     "/>
    <x v="0"/>
    <x v="0"/>
    <s v="Vegetation"/>
    <x v="0"/>
    <m/>
    <s v="&lt;0.25"/>
    <s v="Square Feet: ; Acreage: "/>
    <s v="Contact - Animal - Bird"/>
    <x v="6"/>
    <s v="Contact - Bird"/>
    <s v="All types of equipment / facility failure"/>
    <s v="Contact - Animal"/>
    <m/>
    <s v="Contact - Animal"/>
    <s v="Fuse"/>
    <s v=" "/>
    <s v="Overhead"/>
    <s v="Primary"/>
    <s v="Fuse"/>
    <m/>
    <s v="100710225"/>
    <s v="     "/>
    <x v="0"/>
    <m/>
    <n v="36.611800000000002"/>
    <n v="-119.306"/>
    <m/>
    <s v="REEDLEY-1104"/>
    <n v="12000"/>
    <m/>
    <s v="Agriculture"/>
    <m/>
    <m/>
    <m/>
    <m/>
    <m/>
    <m/>
    <m/>
    <s v="N"/>
    <s v="N"/>
    <m/>
    <m/>
    <s v="     "/>
    <m/>
    <m/>
    <m/>
    <m/>
    <m/>
    <m/>
    <m/>
    <m/>
    <m/>
    <m/>
    <m/>
    <m/>
    <m/>
    <m/>
    <m/>
    <m/>
    <m/>
    <m/>
    <m/>
  </r>
  <r>
    <x v="133"/>
    <s v="     "/>
    <d v="2014-08-02T00:00:00"/>
    <d v="1899-12-30T00:04:00"/>
    <s v="31"/>
    <x v="2"/>
    <s v="8"/>
    <x v="0"/>
    <d v="2014-08-02T00:00:00"/>
    <d v="1899-12-30T00:04:00"/>
    <s v="suspect balloon "/>
    <s v="     "/>
    <x v="1"/>
    <m/>
    <x v="1"/>
    <m/>
    <m/>
    <m/>
    <m/>
    <m/>
    <m/>
    <m/>
    <s v="     "/>
    <x v="0"/>
    <x v="0"/>
    <s v="Vegetation"/>
    <x v="2"/>
    <m/>
    <s v="&lt;0.25"/>
    <s v="Square Feet: 200x200; Acreage: "/>
    <s v="Contact - 3rd Party"/>
    <x v="12"/>
    <s v="Contact - 3rd Party"/>
    <s v="All types of equipment / facility failure"/>
    <s v="Contact - Balloon"/>
    <m/>
    <s v="Contact - Balloon"/>
    <s v="Conductor"/>
    <s v=" "/>
    <s v="Overhead"/>
    <s v="Transmission"/>
    <s v="Conductor"/>
    <m/>
    <s v="Twr. 000/002"/>
    <s v="     "/>
    <x v="0"/>
    <m/>
    <n v="37.606299999999997"/>
    <n v="-122.39"/>
    <m/>
    <s v="MILLBRAE-SAN-MATEO-#1-115"/>
    <n v="115000"/>
    <m/>
    <s v="Herbaceous"/>
    <m/>
    <m/>
    <m/>
    <m/>
    <m/>
    <m/>
    <m/>
    <s v="N"/>
    <s v="N"/>
    <m/>
    <m/>
    <s v="     "/>
    <m/>
    <m/>
    <m/>
    <m/>
    <m/>
    <m/>
    <m/>
    <m/>
    <m/>
    <m/>
    <m/>
    <m/>
    <m/>
    <m/>
    <m/>
    <m/>
    <m/>
    <m/>
    <m/>
  </r>
  <r>
    <x v="134"/>
    <s v="     "/>
    <d v="2014-08-03T00:00:00"/>
    <d v="1899-12-30T16:11:00"/>
    <s v="32"/>
    <x v="2"/>
    <s v="8"/>
    <x v="0"/>
    <d v="2014-08-03T00:00:00"/>
    <d v="1899-12-30T16:11:00"/>
    <s v="TREE THRU LINE, WIRE DOWN"/>
    <s v="     "/>
    <x v="1"/>
    <m/>
    <x v="1"/>
    <m/>
    <s v="1060390"/>
    <s v="14-0048828"/>
    <m/>
    <m/>
    <n v="108843000"/>
    <m/>
    <s v="     "/>
    <x v="0"/>
    <x v="0"/>
    <s v="Vegetation"/>
    <x v="0"/>
    <m/>
    <s v="&lt;0.25"/>
    <s v="Square Feet: 20 feet by 20 feet; Acreage: 0.03"/>
    <s v="Vegetation"/>
    <x v="0"/>
    <s v="Vegetation"/>
    <s v="All types of equipment / facility failure"/>
    <s v="Contact - Vegetation"/>
    <m/>
    <s v="Contact - Vegetation"/>
    <s v="Conductor"/>
    <s v="  "/>
    <s v="Overhead"/>
    <s v="Primary"/>
    <s v="Conductor"/>
    <m/>
    <s v="MTR 1007460127"/>
    <s v="     "/>
    <x v="0"/>
    <m/>
    <n v="39.644399999999997"/>
    <n v="-121.788"/>
    <m/>
    <s v="BUTTE-1104"/>
    <n v="12000"/>
    <m/>
    <s v="Agriculture"/>
    <m/>
    <m/>
    <m/>
    <m/>
    <m/>
    <m/>
    <m/>
    <s v="N"/>
    <s v="N"/>
    <m/>
    <m/>
    <s v="     "/>
    <n v="39.644374999999997"/>
    <n v="-121.788033"/>
    <s v="Aug  4 2014 12:00AM"/>
    <s v="BranchFail"/>
    <s v="GREEN TREE HAD LIMB BREAK OUT OF CANOPY.  NO VISIBLE DEFECTS ON INTERIOR OR OUTSIDE OF FAILED LIMB.  POSSIBLY DUE TO SUDDEN LIMB DROP (SLD), LIMB SIZE: 6IN DIAMETER X 14FT WIDE X 14FT LONG.  SAME TREE CAUSED OUTAGE 14-0048519 ON 8/1/14."/>
    <s v="OAKV"/>
    <s v="110"/>
    <s v="54"/>
    <s v="10"/>
    <s v="Moderate"/>
    <s v="Moderate"/>
    <s v="N"/>
    <s v="1"/>
    <m/>
    <s v="Valley"/>
    <s v="D"/>
    <s v="CrossArm"/>
    <s v="BareWire"/>
    <s v="3"/>
  </r>
  <r>
    <x v="135"/>
    <s v="     "/>
    <d v="2014-08-05T00:00:00"/>
    <d v="1899-12-30T16:13:00"/>
    <s v="32"/>
    <x v="2"/>
    <s v="8"/>
    <x v="0"/>
    <m/>
    <m/>
    <s v="Y8TJGD3 PINE TREE TOP BROKE OUT AND FELL ON SERVICE, BROKE SERVICE ABOUT +/-1 ACRE VEG FIRE"/>
    <s v="     "/>
    <x v="1"/>
    <m/>
    <x v="1"/>
    <m/>
    <s v="1061537"/>
    <m/>
    <m/>
    <m/>
    <m/>
    <m/>
    <s v="     "/>
    <x v="0"/>
    <x v="0"/>
    <s v="Vegetation"/>
    <x v="0"/>
    <m/>
    <s v="0.26-9.99"/>
    <s v="Square Feet: ; Acreage: 1"/>
    <s v="Vegetation"/>
    <x v="0"/>
    <s v="Vegetation"/>
    <s v="All types of equipment / facility failure"/>
    <s v="Contact - Vegetation"/>
    <m/>
    <s v="Contact - Vegetation"/>
    <s v="Conductor"/>
    <s v=" "/>
    <s v="Overhead"/>
    <s v="Secondary"/>
    <s v="Conductor"/>
    <m/>
    <s v=" MTR 1006385335"/>
    <s v="     "/>
    <x v="0"/>
    <n v="420"/>
    <n v="37.563400000000001"/>
    <n v="-119.94"/>
    <m/>
    <s v="MARIPOSA-2101"/>
    <m/>
    <s v="Cal Fire Dept"/>
    <s v="Conifer Forest"/>
    <m/>
    <m/>
    <m/>
    <m/>
    <m/>
    <m/>
    <m/>
    <s v="N"/>
    <s v="N"/>
    <m/>
    <m/>
    <s v="     "/>
    <m/>
    <m/>
    <m/>
    <m/>
    <m/>
    <m/>
    <m/>
    <m/>
    <m/>
    <m/>
    <m/>
    <m/>
    <m/>
    <m/>
    <m/>
    <m/>
    <m/>
    <m/>
    <m/>
  </r>
  <r>
    <x v="136"/>
    <s v="     "/>
    <d v="2014-08-05T00:00:00"/>
    <d v="1899-12-30T17:12:00"/>
    <s v="32"/>
    <x v="2"/>
    <s v="8"/>
    <x v="0"/>
    <m/>
    <m/>
    <s v="A tag created crew called"/>
    <s v="     "/>
    <x v="1"/>
    <m/>
    <x v="1"/>
    <m/>
    <s v="1061566"/>
    <m/>
    <m/>
    <m/>
    <m/>
    <m/>
    <s v="     "/>
    <x v="0"/>
    <x v="0"/>
    <s v="Vegetation"/>
    <x v="0"/>
    <m/>
    <s v="&lt;0.25"/>
    <s v="Square Feet: ; Acreage: "/>
    <s v="Equipment - PG&amp;E"/>
    <x v="9"/>
    <s v="Equipment - PG&amp;E"/>
    <s v="All types of equipment / facility failure"/>
    <m/>
    <m/>
    <m/>
    <m/>
    <s v=" "/>
    <s v="Overhead"/>
    <s v="Secondary"/>
    <s v="Conductor"/>
    <m/>
    <s v="100725159"/>
    <s v="     "/>
    <x v="0"/>
    <m/>
    <n v="36.918799999999997"/>
    <n v="-119.67700000000001"/>
    <m/>
    <s v="COPPERMINE-1112"/>
    <m/>
    <s v="Cal Fire Dept"/>
    <s v="Agriculture"/>
    <m/>
    <m/>
    <m/>
    <m/>
    <m/>
    <m/>
    <m/>
    <s v="N"/>
    <s v="N"/>
    <m/>
    <m/>
    <s v="     "/>
    <m/>
    <m/>
    <m/>
    <m/>
    <m/>
    <m/>
    <m/>
    <m/>
    <m/>
    <m/>
    <m/>
    <m/>
    <m/>
    <m/>
    <m/>
    <m/>
    <m/>
    <m/>
    <m/>
  </r>
  <r>
    <x v="137"/>
    <s v="     "/>
    <d v="2014-08-05T00:00:00"/>
    <d v="1899-12-30T21:41:00"/>
    <s v="32"/>
    <x v="2"/>
    <s v="8"/>
    <x v="0"/>
    <m/>
    <m/>
    <s v="#6 DUPLEX FEEDING STLT BURNED IN THE CLEAR CAUSING BRUSHFIRE; MADE SAFE"/>
    <s v="     "/>
    <x v="1"/>
    <m/>
    <x v="1"/>
    <m/>
    <s v="1061641"/>
    <m/>
    <m/>
    <m/>
    <m/>
    <m/>
    <s v="     "/>
    <x v="0"/>
    <x v="0"/>
    <s v="Vegetation"/>
    <x v="0"/>
    <m/>
    <s v="&lt;0.25"/>
    <s v="Square Feet: ; Acreage: "/>
    <s v="Equipment - PG&amp;E"/>
    <x v="9"/>
    <s v="Equipment - PG&amp;E"/>
    <s v="All types of equipment / facility failure"/>
    <m/>
    <m/>
    <m/>
    <m/>
    <s v=" "/>
    <s v="Overhead"/>
    <s v="Secondary"/>
    <s v="Conductor"/>
    <m/>
    <s v="101426924"/>
    <s v="     "/>
    <x v="0"/>
    <m/>
    <n v="38.003100000000003"/>
    <n v="-122.327"/>
    <m/>
    <s v="POINT-PINOLE-1101"/>
    <m/>
    <s v="Contra Costa FD"/>
    <s v="Wetland"/>
    <m/>
    <m/>
    <m/>
    <m/>
    <m/>
    <m/>
    <m/>
    <s v="N"/>
    <s v="N"/>
    <m/>
    <m/>
    <s v="     "/>
    <m/>
    <m/>
    <m/>
    <m/>
    <m/>
    <m/>
    <m/>
    <m/>
    <m/>
    <m/>
    <m/>
    <m/>
    <m/>
    <m/>
    <m/>
    <m/>
    <m/>
    <m/>
    <m/>
  </r>
  <r>
    <x v="138"/>
    <s v="     "/>
    <d v="2014-08-05T00:00:00"/>
    <d v="1899-12-30T00:08:00"/>
    <s v="32"/>
    <x v="2"/>
    <s v="8"/>
    <x v="0"/>
    <d v="2014-08-05T00:00:00"/>
    <d v="1899-12-30T00:08:00"/>
    <s v="Arrived, 911 - Cal Fire on site, fire out, 1 ph # 4 ACSR on dirt still energized, Notified ADO, Sw Log."/>
    <s v="     "/>
    <x v="1"/>
    <m/>
    <x v="1"/>
    <m/>
    <s v="1061086"/>
    <s v="14-0049065"/>
    <m/>
    <m/>
    <n v="108844000"/>
    <m/>
    <s v="     "/>
    <x v="0"/>
    <x v="0"/>
    <s v="Vegetation"/>
    <x v="0"/>
    <m/>
    <s v="&lt;0.25"/>
    <s v="Square Feet: ; Acreage: "/>
    <s v="Equipment - PG&amp;E"/>
    <x v="10"/>
    <s v="Equipment - PG&amp;E"/>
    <s v="All types of equipment / facility failure"/>
    <s v="Splice/Clamp/Connector"/>
    <s v="Splice/Clamp/Connector"/>
    <m/>
    <m/>
    <s v=" "/>
    <s v="Overhead"/>
    <s v="Primary"/>
    <s v="Conductor"/>
    <m/>
    <s v="101297005"/>
    <s v="     "/>
    <x v="0"/>
    <m/>
    <n v="38.780500000000004"/>
    <n v="-121.489"/>
    <m/>
    <s v="CATLETT-1102"/>
    <n v="12000"/>
    <m/>
    <s v="Urban"/>
    <m/>
    <m/>
    <m/>
    <m/>
    <m/>
    <m/>
    <m/>
    <s v="N"/>
    <s v="N"/>
    <m/>
    <m/>
    <s v="     "/>
    <m/>
    <m/>
    <m/>
    <m/>
    <m/>
    <m/>
    <m/>
    <m/>
    <m/>
    <m/>
    <m/>
    <m/>
    <m/>
    <m/>
    <m/>
    <m/>
    <m/>
    <m/>
    <m/>
  </r>
  <r>
    <x v="139"/>
    <s v="     "/>
    <d v="2014-08-05T00:00:00"/>
    <d v="1899-12-30T02:57:00"/>
    <s v="32"/>
    <x v="2"/>
    <s v="8"/>
    <x v="0"/>
    <d v="2014-08-05T00:00:00"/>
    <d v="1899-12-30T02:57:00"/>
    <s v="Open jumpers &amp; Called for crew"/>
    <s v="     "/>
    <x v="1"/>
    <m/>
    <x v="1"/>
    <m/>
    <s v="1061094"/>
    <s v="14-0049069"/>
    <m/>
    <m/>
    <m/>
    <m/>
    <s v="     "/>
    <x v="0"/>
    <x v="0"/>
    <s v="Vegetation"/>
    <x v="0"/>
    <m/>
    <s v="&lt;0.25"/>
    <s v="Square Feet: ; Acreage: 0.01"/>
    <s v="Vegetation"/>
    <x v="0"/>
    <s v="Vegetation"/>
    <s v="All types of equipment / facility failure"/>
    <s v="Contact - Vegetation"/>
    <m/>
    <s v="Contact - Vegetation"/>
    <s v="Conductor"/>
    <s v=" "/>
    <s v="Overhead"/>
    <s v="Primary"/>
    <s v="Conductor"/>
    <m/>
    <s v="7150 MEARS DR #A AUBURN"/>
    <s v="     "/>
    <x v="0"/>
    <m/>
    <n v="38.570399999999999"/>
    <n v="-121.102"/>
    <m/>
    <s v="WISE-1102"/>
    <n v="12000"/>
    <m/>
    <s v="Herbaceous"/>
    <m/>
    <m/>
    <m/>
    <m/>
    <m/>
    <m/>
    <m/>
    <s v="N"/>
    <s v="N"/>
    <m/>
    <m/>
    <s v="     "/>
    <n v="38.570430000000002"/>
    <n v="-121.10227"/>
    <s v="Aug  5 2014  9:00AM"/>
    <s v="TrunkFail"/>
    <s v="A green interior live oak failed flush with the ground at the trunk flare and fell across the lines bringing both wires to the ground. The tree was an old 2xstm. The northern most stem (side away from the lines) had failed in the past opening up a wound for decay. There was fairly severe decay and ant activity in the trunk flare and root system. There were almost no holding roots on the side away from the lines. A small veg fire approximately 20x24ft occured from the downed lines. No property damage occured"/>
    <s v="OAKI"/>
    <s v="52"/>
    <s v="14"/>
    <s v="21"/>
    <s v="Slight"/>
    <s v="None"/>
    <s v="N"/>
    <s v="1"/>
    <m/>
    <s v="Hillside"/>
    <s v="A"/>
    <s v="CrossArm"/>
    <s v="BareWire"/>
    <m/>
  </r>
  <r>
    <x v="140"/>
    <s v="     "/>
    <d v="2014-08-05T00:00:00"/>
    <d v="1899-12-30T12:03:00"/>
    <s v="32"/>
    <x v="2"/>
    <s v="8"/>
    <x v="0"/>
    <d v="2014-08-05T00:00:00"/>
    <d v="1899-12-30T12:03:00"/>
    <s v="VULTURE FLEW INTO 60KV LINE AND STARTED GRASS FIRE. POWER OK, NOTIFIED AUB DO AND GCC, WILL HAVE TRANS-"/>
    <s v="     "/>
    <x v="1"/>
    <m/>
    <x v="1"/>
    <m/>
    <m/>
    <m/>
    <m/>
    <m/>
    <m/>
    <m/>
    <s v="     "/>
    <x v="0"/>
    <x v="0"/>
    <s v="Vegetation"/>
    <x v="2"/>
    <m/>
    <s v="0.26-9.99"/>
    <s v="Square Feet: ; Acreage: 3.5"/>
    <s v="Contact - Animal - Bird"/>
    <x v="6"/>
    <s v="Contact - Bird"/>
    <s v="All types of equipment / facility failure"/>
    <s v="Contact - Animal"/>
    <m/>
    <s v="Contact - Animal"/>
    <s v="Conductor"/>
    <s v=" "/>
    <s v="Overhead"/>
    <s v="Transmission"/>
    <s v="Conductor"/>
    <m/>
    <s v="Str. 010/122"/>
    <s v="     "/>
    <x v="0"/>
    <n v="300"/>
    <n v="39.215499999999999"/>
    <n v="-121.303"/>
    <m/>
    <s v="COLGATE-SMARTVILLE-#2-60"/>
    <n v="60000"/>
    <s v="Cal Fire Dept"/>
    <s v="Herbaceous"/>
    <m/>
    <m/>
    <m/>
    <m/>
    <m/>
    <m/>
    <m/>
    <s v="N"/>
    <s v="N"/>
    <m/>
    <m/>
    <s v="     "/>
    <m/>
    <m/>
    <m/>
    <m/>
    <m/>
    <m/>
    <m/>
    <m/>
    <m/>
    <m/>
    <m/>
    <m/>
    <m/>
    <m/>
    <m/>
    <m/>
    <m/>
    <m/>
    <m/>
  </r>
  <r>
    <x v="141"/>
    <s v="     "/>
    <d v="2014-08-08T00:00:00"/>
    <d v="1899-12-30T18:17:00"/>
    <s v="32"/>
    <x v="2"/>
    <s v="8"/>
    <x v="0"/>
    <d v="2014-08-08T00:00:00"/>
    <d v="1899-12-30T18:17:00"/>
    <s v="CARPOLE"/>
    <s v="     "/>
    <x v="1"/>
    <m/>
    <x v="1"/>
    <m/>
    <s v="1063312"/>
    <s v="14-0050030"/>
    <m/>
    <m/>
    <m/>
    <m/>
    <s v="     "/>
    <x v="0"/>
    <x v="0"/>
    <s v="Vegetation"/>
    <x v="0"/>
    <m/>
    <s v="&lt;0.25"/>
    <s v="Square Feet: 250x20; Acreage: "/>
    <s v="Contact - 3rd Party"/>
    <x v="8"/>
    <s v="Contact - 3rd Party"/>
    <s v="All types of equipment / facility failure"/>
    <s v="Contact - Vehicle"/>
    <m/>
    <s v="Contact - Vehicle"/>
    <s v="Pole"/>
    <s v=" "/>
    <s v="Overhead"/>
    <s v="Primary"/>
    <s v="Conductor"/>
    <m/>
    <s v="101530848"/>
    <s v="     "/>
    <x v="0"/>
    <m/>
    <n v="40.001100000000001"/>
    <n v="-122.226"/>
    <m/>
    <s v="CORNING-1102"/>
    <n v="12000"/>
    <s v="Cal Fire Dept"/>
    <s v="Agriculture"/>
    <m/>
    <m/>
    <m/>
    <m/>
    <m/>
    <m/>
    <m/>
    <s v="N"/>
    <s v="N"/>
    <m/>
    <m/>
    <s v="     "/>
    <m/>
    <m/>
    <m/>
    <m/>
    <m/>
    <m/>
    <m/>
    <m/>
    <m/>
    <m/>
    <m/>
    <m/>
    <m/>
    <m/>
    <m/>
    <m/>
    <m/>
    <m/>
    <m/>
  </r>
  <r>
    <x v="142"/>
    <s v="     "/>
    <d v="2014-08-09T00:00:00"/>
    <d v="1899-12-30T15:36:00"/>
    <s v="32"/>
    <x v="2"/>
    <s v="8"/>
    <x v="0"/>
    <d v="2014-08-09T00:00:00"/>
    <d v="1899-12-30T15:36:00"/>
    <m/>
    <s v="     "/>
    <x v="1"/>
    <m/>
    <x v="1"/>
    <m/>
    <s v="1063653"/>
    <s v="14-0050097"/>
    <m/>
    <m/>
    <m/>
    <m/>
    <s v="     "/>
    <x v="0"/>
    <x v="0"/>
    <s v="Vegetation"/>
    <x v="0"/>
    <m/>
    <s v="&lt;0.25"/>
    <s v="Square Feet: ; Acreage: 0.17"/>
    <s v="Vegetation"/>
    <x v="0"/>
    <s v="Vegetation"/>
    <s v="All types of equipment / facility failure"/>
    <s v="Contact - Vegetation"/>
    <m/>
    <s v="Contact - Vegetation"/>
    <s v="Conductor"/>
    <s v=" "/>
    <s v="Overhead"/>
    <s v="Primary"/>
    <s v="Conductor"/>
    <m/>
    <s v="MTR#1005057583"/>
    <s v="     "/>
    <x v="0"/>
    <n v="430"/>
    <n v="36.685200000000002"/>
    <n v="-119.045"/>
    <m/>
    <s v="DUNLAP-1102"/>
    <n v="12000"/>
    <s v="Cal Fire Dept"/>
    <s v="Hardwood Forest"/>
    <m/>
    <m/>
    <m/>
    <m/>
    <m/>
    <m/>
    <m/>
    <s v="N"/>
    <s v="N"/>
    <m/>
    <m/>
    <s v="     "/>
    <n v="36.685177000000003"/>
    <n v="-119.04496"/>
    <s v="Aug 11 2014 12:00AM"/>
    <s v="TrunkFail"/>
    <s v="WILLOW UPROOTED REVEALING ROOT ROT. TREE WAS MOSTLY GREEN WITH SOME DECAY IN THE BRANCHES. IT FELL PARALLEL TO THE LINES WITH THE TOP OF IT HITTING THE PRIMARIES. CONFIRM LINE TO GROUND"/>
    <s v="WILL"/>
    <s v="65"/>
    <s v="40"/>
    <s v="32"/>
    <s v="Slight"/>
    <s v="Moderate"/>
    <s v="N"/>
    <s v="1"/>
    <m/>
    <s v="Creek"/>
    <s v="A"/>
    <s v="CrossArm"/>
    <s v="BareWire"/>
    <s v="3"/>
  </r>
  <r>
    <x v="143"/>
    <s v="     "/>
    <d v="2014-08-09T00:00:00"/>
    <d v="1899-12-30T02:53:00"/>
    <s v="32"/>
    <x v="2"/>
    <s v="8"/>
    <x v="0"/>
    <d v="2014-08-09T00:00:00"/>
    <d v="1899-12-30T02:53:00"/>
    <s v="Found wire down @ 30501, FD onsite. Fire in ditch. Oncall/DO notified. Crew to repair."/>
    <s v="     "/>
    <x v="1"/>
    <m/>
    <x v="1"/>
    <m/>
    <s v="1063430"/>
    <s v="14-0050054"/>
    <m/>
    <m/>
    <m/>
    <m/>
    <s v="     "/>
    <x v="0"/>
    <x v="0"/>
    <s v="Vegetation"/>
    <x v="0"/>
    <m/>
    <s v="&lt;0.25"/>
    <s v="Square Feet: ; Acreage: 0.09"/>
    <s v="Vegetation"/>
    <x v="0"/>
    <s v="Vegetation"/>
    <s v="All types of equipment / facility failure"/>
    <s v="Contact - Vegetation"/>
    <m/>
    <s v="Contact - Vegetation"/>
    <s v="Conductor"/>
    <s v=" "/>
    <s v="Overhead"/>
    <s v="Primary"/>
    <s v="Conductor"/>
    <m/>
    <s v="2 SPANS SOURCE SIDE OF 30501 SHORLINE HWY, FALLON"/>
    <s v="     "/>
    <x v="0"/>
    <n v="180"/>
    <n v="38.301099999999998"/>
    <n v="-122.896"/>
    <m/>
    <s v="COTATI-1103"/>
    <n v="12000"/>
    <m/>
    <s v="Urban"/>
    <m/>
    <m/>
    <m/>
    <m/>
    <m/>
    <m/>
    <m/>
    <s v="N"/>
    <s v="N"/>
    <m/>
    <m/>
    <s v="     "/>
    <n v="38.301099999999998"/>
    <n v="-122.89633000000001"/>
    <s v="Aug 11 2014 12:00AM"/>
    <s v="BranchFail"/>
    <s v="A green Eucalyptus limb failed from the lower canopy and fell through the 12kv conductors. Started a fire 20 feet by 200 feet. Approximately  200 feet of wire fence and 15 wooden fence post were burned. Moderate amount of rot detected inside limb."/>
    <s v="EUCA"/>
    <s v="125"/>
    <s v="99"/>
    <s v="30"/>
    <s v="None"/>
    <s v="None"/>
    <s v="N"/>
    <s v="1"/>
    <m/>
    <s v="Plain"/>
    <s v="D"/>
    <s v="CrossArm"/>
    <s v="BareWire"/>
    <s v="3"/>
  </r>
  <r>
    <x v="144"/>
    <s v="     "/>
    <d v="2014-08-11T00:00:00"/>
    <d v="1899-12-30T14:35:00"/>
    <s v="33"/>
    <x v="2"/>
    <s v="8"/>
    <x v="0"/>
    <d v="2014-08-11T00:00:00"/>
    <d v="1899-12-30T14:35:00"/>
    <m/>
    <s v="     "/>
    <x v="1"/>
    <m/>
    <x v="1"/>
    <m/>
    <m/>
    <m/>
    <m/>
    <m/>
    <m/>
    <m/>
    <s v="     "/>
    <x v="0"/>
    <x v="0"/>
    <s v="Vegetation"/>
    <x v="2"/>
    <m/>
    <s v="&lt;0.25"/>
    <s v="Square Feet: ; Acreage: "/>
    <s v="Contact - Animal - Other"/>
    <x v="6"/>
    <s v="Contact - Animal"/>
    <s v="All types of equipment / facility failure"/>
    <s v="Contact - Animal"/>
    <m/>
    <s v="Contact - Animal"/>
    <s v="Other"/>
    <s v=" "/>
    <s v="Overhead"/>
    <s v="Transmission"/>
    <s v="Other"/>
    <m/>
    <s v="Twr 022/146"/>
    <s v="     "/>
    <x v="0"/>
    <n v="280"/>
    <n v="39.672499999999999"/>
    <n v="-121.498"/>
    <m/>
    <s v="POE-RIO-OSO-230"/>
    <n v="230000"/>
    <m/>
    <s v="Hardwood Woodland"/>
    <m/>
    <m/>
    <m/>
    <m/>
    <m/>
    <m/>
    <m/>
    <s v="N"/>
    <s v="Y"/>
    <s v="201408101800"/>
    <s v="201408121524"/>
    <s v="     "/>
    <m/>
    <m/>
    <m/>
    <m/>
    <m/>
    <m/>
    <m/>
    <m/>
    <m/>
    <m/>
    <m/>
    <m/>
    <m/>
    <m/>
    <m/>
    <m/>
    <m/>
    <m/>
    <m/>
  </r>
  <r>
    <x v="145"/>
    <s v="     "/>
    <d v="2014-08-11T00:00:00"/>
    <d v="1899-12-30T09:23:00"/>
    <s v="33"/>
    <x v="2"/>
    <s v="8"/>
    <x v="0"/>
    <d v="2014-08-11T00:00:00"/>
    <d v="1899-12-30T09:23:00"/>
    <s v="LIVE TREE FELL BROKE 2 POLES &amp; X-ARM ON 3RD"/>
    <s v="     "/>
    <x v="1"/>
    <m/>
    <x v="1"/>
    <m/>
    <s v="1064253"/>
    <s v="14-0050233"/>
    <m/>
    <m/>
    <n v="108860000"/>
    <m/>
    <s v="     "/>
    <x v="0"/>
    <x v="0"/>
    <s v="Vegetation"/>
    <x v="0"/>
    <m/>
    <s v="0.26-9.99"/>
    <s v="Square Feet: ; Acreage: 0.5"/>
    <s v="Vegetation"/>
    <x v="0"/>
    <s v="Vegetation"/>
    <s v="All types of equipment / facility failure"/>
    <s v="Contact - Vegetation"/>
    <m/>
    <s v="Contact - Vegetation"/>
    <s v="Conductor"/>
    <s v=" "/>
    <s v="Overhead"/>
    <s v="Primary"/>
    <s v="Conductor"/>
    <m/>
    <s v="2 SPAN LOADSIDE FCO 20835"/>
    <s v="     "/>
    <x v="0"/>
    <n v="348"/>
    <n v="37.911799999999999"/>
    <n v="-120.349"/>
    <m/>
    <s v="CURTIS-1703"/>
    <n v="17000"/>
    <s v="Cal Fire Dept"/>
    <s v="Herbaceous"/>
    <m/>
    <m/>
    <m/>
    <m/>
    <m/>
    <m/>
    <m/>
    <s v="N"/>
    <s v="Y"/>
    <s v="201408101800"/>
    <s v="201408121002"/>
    <s v="     "/>
    <m/>
    <m/>
    <s v="Aug 12 2014 12:00AM"/>
    <s v="TrunkFail"/>
    <s v="Green 3 stem Live Oak.  1 Stem split approx 4 feet from ground leaving other stems.  Some included bark but not significant, no signs of rot or decay.  Removed 2nd spar in ensure safety of lines.  Third spar will fall away from lines.  Down power line caused a 0.5 acre fire.  No structure or injures.  3 Cal Fire trucks responded. No air support."/>
    <s v="OAKL"/>
    <s v="45"/>
    <s v="38"/>
    <s v="8"/>
    <s v="Moderate"/>
    <s v="None"/>
    <s v="N"/>
    <s v="1"/>
    <m/>
    <s v="Hillside"/>
    <s v="B"/>
    <s v="CrossArm"/>
    <s v="BareWire"/>
    <s v="1"/>
  </r>
  <r>
    <x v="146"/>
    <s v="     "/>
    <d v="2014-08-12T00:00:00"/>
    <d v="1899-12-30T15:38:00"/>
    <s v="33"/>
    <x v="2"/>
    <s v="8"/>
    <x v="0"/>
    <d v="2014-08-12T00:00:00"/>
    <d v="1899-12-30T15:38:00"/>
    <s v="large oak fell threw main line primary causing 3 acr fire, cleared line and cuircit, crew called to repr"/>
    <s v="     "/>
    <x v="1"/>
    <m/>
    <x v="1"/>
    <m/>
    <s v="1065603"/>
    <s v="14-0050624"/>
    <m/>
    <m/>
    <m/>
    <m/>
    <s v="     "/>
    <x v="0"/>
    <x v="0"/>
    <s v="Vegetation"/>
    <x v="0"/>
    <m/>
    <s v="0.26-9.99"/>
    <s v="Square Feet: ; Acreage: 3"/>
    <s v="Vegetation"/>
    <x v="0"/>
    <s v="Vegetation"/>
    <s v="All types of equipment / facility failure"/>
    <s v="Contact - Vegetation"/>
    <m/>
    <s v="Contact - Vegetation"/>
    <s v="Conductor"/>
    <s v=" "/>
    <s v="Overhead"/>
    <s v="Primary"/>
    <s v="Conductor"/>
    <m/>
    <s v="WEST SIDE OF SW 6161"/>
    <s v="     "/>
    <x v="0"/>
    <n v="335"/>
    <n v="38.777099999999997"/>
    <n v="-120.26600000000001"/>
    <m/>
    <s v="EL-DORADO-P-H-2101"/>
    <n v="21000"/>
    <m/>
    <s v="Conifer Forest"/>
    <m/>
    <m/>
    <m/>
    <m/>
    <m/>
    <m/>
    <m/>
    <s v="N"/>
    <s v="N"/>
    <m/>
    <m/>
    <s v="     "/>
    <n v="38.776922999999996"/>
    <n v="-120.26598"/>
    <s v="Aug 13 2014 12:00AM"/>
    <s v="RootsFail"/>
    <s v="Green Black Oak failed due to sever root rot and insufficient supporting roots. Unable to determine if the bark at the base of the tree fell off due to the impact of the tree hitting the ground or if there was evidence of bark shedding at time of inspection, the exposed wood appeared to not have been sun bleached or dry. The root structure was compromised by sever root rot in conjunction with pore soil stability due to the rock outcropping the tree was growing in."/>
    <s v="OAKK"/>
    <s v="55"/>
    <s v="35"/>
    <s v="21"/>
    <s v="Moderate"/>
    <s v="Severe"/>
    <s v="N"/>
    <s v="1"/>
    <m/>
    <s v="Hillside"/>
    <s v="B"/>
    <s v="CrossArm"/>
    <s v="BareWire"/>
    <s v="4"/>
  </r>
  <r>
    <x v="147"/>
    <s v="     "/>
    <d v="2014-08-12T00:00:00"/>
    <d v="1899-12-30T09:42:00"/>
    <s v="33"/>
    <x v="2"/>
    <s v="8"/>
    <x v="0"/>
    <d v="2014-08-12T00:00:00"/>
    <d v="1899-12-30T09:42:00"/>
    <s v="crew onsite"/>
    <s v="     "/>
    <x v="1"/>
    <m/>
    <x v="1"/>
    <m/>
    <s v="1065410"/>
    <s v="14-0050514"/>
    <m/>
    <m/>
    <n v="108862000"/>
    <m/>
    <s v="     "/>
    <x v="0"/>
    <x v="0"/>
    <s v="Other"/>
    <x v="0"/>
    <m/>
    <s v="Structure-only"/>
    <s v="Square Feet: ; Acreage: "/>
    <s v="Contact - 3rd Party"/>
    <x v="8"/>
    <s v="Contact - 3rd Party"/>
    <s v="All types of equipment / facility failure"/>
    <s v="Contact - Vehicle"/>
    <m/>
    <s v="Contact - Vehicle"/>
    <s v="Pole"/>
    <s v=" "/>
    <s v="Overhead"/>
    <s v="Primary"/>
    <s v="Conductor"/>
    <m/>
    <s v="101287419"/>
    <s v="     "/>
    <x v="0"/>
    <m/>
    <n v="39.263199999999998"/>
    <n v="-121.59699999999999"/>
    <m/>
    <s v="HONCUT-1102"/>
    <n v="12000"/>
    <m/>
    <s v="Agriculture"/>
    <m/>
    <m/>
    <m/>
    <m/>
    <m/>
    <m/>
    <m/>
    <s v="N"/>
    <s v="N"/>
    <m/>
    <m/>
    <s v="     "/>
    <m/>
    <m/>
    <m/>
    <m/>
    <m/>
    <m/>
    <m/>
    <m/>
    <m/>
    <m/>
    <m/>
    <m/>
    <m/>
    <m/>
    <m/>
    <m/>
    <m/>
    <m/>
    <m/>
  </r>
  <r>
    <x v="148"/>
    <s v="     "/>
    <d v="2014-08-12T00:00:00"/>
    <d v="1899-12-30T08:58:00"/>
    <s v="33"/>
    <x v="2"/>
    <s v="8"/>
    <x v="0"/>
    <d v="2014-08-12T00:00:00"/>
    <d v="1899-12-30T08:58:00"/>
    <s v="crew to replace pole tx xarm serv fire at base of pole 5x10'"/>
    <s v="     "/>
    <x v="1"/>
    <m/>
    <x v="1"/>
    <m/>
    <s v="1065379"/>
    <s v="14-0050491"/>
    <m/>
    <s v="T003175650"/>
    <n v="108862000"/>
    <m/>
    <s v="     "/>
    <x v="0"/>
    <x v="0"/>
    <s v="Vegetation"/>
    <x v="0"/>
    <m/>
    <s v="&lt;3 meters of linear travel"/>
    <s v="Square Feet: 5x10; Acreage: "/>
    <s v="Equipment - PG&amp;E"/>
    <x v="2"/>
    <s v="Equipment - PG&amp;E"/>
    <s v="All types of equipment / facility failure"/>
    <s v="Pole"/>
    <s v="Pole"/>
    <m/>
    <m/>
    <s v=" "/>
    <s v="Overhead"/>
    <s v="Primary"/>
    <s v="Pole"/>
    <m/>
    <s v="S/S MONTE RD 4 SPANS S/O NASHUA RD, CASTROVILLE"/>
    <s v="     "/>
    <x v="0"/>
    <m/>
    <n v="36.740600000000001"/>
    <n v="-121.768"/>
    <m/>
    <s v="CASTROVILLE-2103"/>
    <n v="21000"/>
    <m/>
    <s v="Herbaceous"/>
    <m/>
    <m/>
    <m/>
    <m/>
    <m/>
    <m/>
    <m/>
    <s v="N"/>
    <s v="N"/>
    <m/>
    <m/>
    <s v="     "/>
    <m/>
    <m/>
    <m/>
    <m/>
    <m/>
    <m/>
    <m/>
    <m/>
    <m/>
    <m/>
    <m/>
    <m/>
    <m/>
    <m/>
    <m/>
    <m/>
    <m/>
    <m/>
    <m/>
  </r>
  <r>
    <x v="149"/>
    <s v="     "/>
    <d v="2014-08-14T00:00:00"/>
    <d v="1899-12-30T14:57:00"/>
    <s v="33"/>
    <x v="2"/>
    <s v="8"/>
    <x v="0"/>
    <d v="2014-08-14T00:00:00"/>
    <d v="1899-12-30T14:57:00"/>
    <s v="TREE SLAPPED WIRES CAUSED SMALL GRASS FIRE ,LEFT TX OFF TO PUMP ONLY TILL CREW REFRAMES,EC TAG ISSUED"/>
    <s v="     "/>
    <x v="1"/>
    <m/>
    <x v="1"/>
    <m/>
    <s v="1066473"/>
    <s v="14-0051087"/>
    <m/>
    <m/>
    <n v="108866000"/>
    <m/>
    <s v="     "/>
    <x v="0"/>
    <x v="0"/>
    <s v="Vegetation"/>
    <x v="0"/>
    <m/>
    <s v="&lt;0.25"/>
    <s v="Square Feet: ; Acreage: "/>
    <s v="Equipment - PG&amp;E"/>
    <x v="9"/>
    <s v="Equipment - PG&amp;E"/>
    <s v="All types of equipment / facility failure"/>
    <s v="Wire-Wire Contact"/>
    <m/>
    <s v="Wire-Wire Contact"/>
    <m/>
    <s v="AT&amp;T"/>
    <s v="Overhead"/>
    <s v="Secondary"/>
    <s v="Conductor"/>
    <m/>
    <s v="102028597"/>
    <s v="     "/>
    <x v="0"/>
    <m/>
    <n v="38.509900000000002"/>
    <n v="-122.837"/>
    <m/>
    <s v="FULTON-1102"/>
    <m/>
    <m/>
    <s v="Agriculture"/>
    <m/>
    <m/>
    <m/>
    <m/>
    <m/>
    <m/>
    <m/>
    <s v="N"/>
    <s v="N"/>
    <m/>
    <m/>
    <s v="     "/>
    <m/>
    <m/>
    <s v="Aug 18 2014 12:00AM"/>
    <s v="Unverified"/>
    <s v="Did not investigate service level outage"/>
    <m/>
    <m/>
    <m/>
    <m/>
    <m/>
    <m/>
    <m/>
    <m/>
    <m/>
    <m/>
    <m/>
    <m/>
    <m/>
    <m/>
  </r>
  <r>
    <x v="150"/>
    <s v="     "/>
    <d v="2014-08-14T00:00:00"/>
    <d v="1899-12-30T14:25:24"/>
    <s v="33"/>
    <x v="2"/>
    <s v="8"/>
    <x v="0"/>
    <d v="2014-08-14T00:00:00"/>
    <d v="1899-12-30T14:25:00"/>
    <s v="3031 OLD VINE LN (BARN) in Windsor; TREE SLAPPED WIRES CAUSED arcing secondary causing SMALL GRASS FIRE; FD ONSITE #7282"/>
    <s v="     "/>
    <x v="0"/>
    <d v="2021-03-04T00:00:00"/>
    <x v="0"/>
    <m/>
    <s v="1066473"/>
    <s v="N/A"/>
    <m/>
    <s v="T003177209"/>
    <n v="108865904"/>
    <m/>
    <s v="     "/>
    <x v="0"/>
    <x v="0"/>
    <m/>
    <x v="0"/>
    <m/>
    <s v="Unknown"/>
    <m/>
    <s v="Vegetation"/>
    <x v="0"/>
    <s v="Vegetation"/>
    <s v="Contact from object"/>
    <s v="Contact - Vegetation"/>
    <m/>
    <s v="Contact - Vegetation"/>
    <s v="Conductor"/>
    <s v="Yes"/>
    <s v="Overhead"/>
    <m/>
    <s v="Conductor"/>
    <m/>
    <s v="42561102"/>
    <s v="     "/>
    <x v="0"/>
    <m/>
    <n v="38.509900000000002"/>
    <n v="-122.837"/>
    <s v="Sonoma"/>
    <s v="FULTON-1102"/>
    <m/>
    <m/>
    <s v="Agriculture"/>
    <m/>
    <m/>
    <m/>
    <m/>
    <m/>
    <m/>
    <m/>
    <s v="N"/>
    <s v="N"/>
    <m/>
    <m/>
    <s v="     "/>
    <m/>
    <m/>
    <m/>
    <m/>
    <m/>
    <m/>
    <m/>
    <m/>
    <m/>
    <m/>
    <m/>
    <m/>
    <m/>
    <m/>
    <m/>
    <m/>
    <m/>
    <m/>
    <m/>
  </r>
  <r>
    <x v="151"/>
    <s v="     "/>
    <d v="2014-08-14T00:00:00"/>
    <d v="1899-12-30T10:46:00"/>
    <s v="33"/>
    <x v="2"/>
    <s v="8"/>
    <x v="0"/>
    <d v="2014-08-14T00:00:00"/>
    <d v="1899-12-30T10:46:00"/>
    <s v="CUST. FELL TREE INTO LINE"/>
    <s v="     "/>
    <x v="1"/>
    <m/>
    <x v="1"/>
    <m/>
    <s v="1066350"/>
    <s v="14-0050974"/>
    <m/>
    <m/>
    <n v="108866000"/>
    <m/>
    <s v="     "/>
    <x v="0"/>
    <x v="0"/>
    <s v="Vegetation"/>
    <x v="0"/>
    <m/>
    <s v="&lt;3 meters of linear travel"/>
    <s v="Square Feet: ; Acreage: 0"/>
    <s v="Vegetation"/>
    <x v="0"/>
    <s v="Vegetation"/>
    <s v="All types of equipment / facility failure"/>
    <s v="Contact - Vegetation"/>
    <m/>
    <s v="Contact - Vegetation"/>
    <s v="Conductor"/>
    <s v="AT&amp;T"/>
    <s v="Overhead"/>
    <s v="Primary"/>
    <s v="Conductor"/>
    <m/>
    <s v="101272971"/>
    <s v="     "/>
    <x v="0"/>
    <n v="320"/>
    <n v="38.0124"/>
    <n v="-120.586"/>
    <m/>
    <s v="FROGTOWN-1702"/>
    <n v="17000"/>
    <m/>
    <s v="Hardwood Woodland"/>
    <m/>
    <m/>
    <m/>
    <m/>
    <m/>
    <m/>
    <m/>
    <s v="N"/>
    <s v="N"/>
    <m/>
    <m/>
    <s v="     "/>
    <n v="38.012394999999998"/>
    <n v="-120.586052"/>
    <s v="Aug 15 2014 12:00AM"/>
    <s v="3rdParty"/>
    <s v="Customer cutting down Green Grey Pine, Tree fell onto 17KV tearing 17KV down to ground starting fire. Area checked for burnt dead trees and removed before power was restored."/>
    <s v="PING"/>
    <s v="71"/>
    <s v="29"/>
    <s v="56"/>
    <m/>
    <m/>
    <m/>
    <m/>
    <m/>
    <m/>
    <m/>
    <s v="CrossArm"/>
    <s v="BareWire"/>
    <m/>
  </r>
  <r>
    <x v="152"/>
    <s v="     "/>
    <d v="2014-08-15T00:00:00"/>
    <d v="1899-12-30T11:01:00"/>
    <s v="33"/>
    <x v="2"/>
    <s v="8"/>
    <x v="0"/>
    <d v="2014-08-15T00:00:00"/>
    <d v="1899-12-30T11:01:00"/>
    <s v="TREE FELL INTO LINE, LOAD SIDE OF SWITCH 10449"/>
    <s v="     "/>
    <x v="1"/>
    <m/>
    <x v="1"/>
    <m/>
    <s v="1066860"/>
    <s v="14-0051222"/>
    <m/>
    <m/>
    <m/>
    <m/>
    <s v="     "/>
    <x v="0"/>
    <x v="0"/>
    <s v="Vegetation"/>
    <x v="0"/>
    <m/>
    <s v="&lt;0.25"/>
    <s v="Square Feet: ; Acreage: 0.04"/>
    <s v="Vegetation"/>
    <x v="0"/>
    <s v="Vegetation"/>
    <s v="All types of equipment / facility failure"/>
    <s v="Contact - Vegetation"/>
    <m/>
    <s v="Contact - Vegetation"/>
    <s v="Conductor"/>
    <s v="AT&amp;T"/>
    <s v="Overhead"/>
    <s v="Primary"/>
    <s v="Conductor"/>
    <m/>
    <s v="101473764"/>
    <s v="     "/>
    <x v="0"/>
    <n v="246"/>
    <n v="40.584099999999999"/>
    <n v="-122.44499999999999"/>
    <m/>
    <s v="GIRVAN-1102"/>
    <n v="12000"/>
    <s v="Redding Fire Dept"/>
    <s v="Barren/Other"/>
    <m/>
    <m/>
    <m/>
    <m/>
    <m/>
    <m/>
    <m/>
    <s v="N"/>
    <s v="N"/>
    <m/>
    <m/>
    <s v="     "/>
    <n v="40.584053099999998"/>
    <n v="-122.44469479999999"/>
    <s v="Aug 18 2014 12:00AM"/>
    <s v="BranchFail"/>
    <s v="25&quot; DBH 2xstm Healthy green blue gum eucalyptus had branch break and fall into lines. The branch was green and had no sign of decay. There was a 30 by 60 fire at the location of the outage.  _x000d__x000a_"/>
    <s v="EUCA"/>
    <s v="50"/>
    <s v="25"/>
    <s v="10"/>
    <s v="Slight"/>
    <s v="None"/>
    <s v="N"/>
    <s v="1"/>
    <m/>
    <s v="Hillside"/>
    <s v="A"/>
    <s v="CrossArm"/>
    <s v="BareWire"/>
    <s v="0"/>
  </r>
  <r>
    <x v="153"/>
    <s v="     "/>
    <d v="2014-08-16T00:00:00"/>
    <d v="1899-12-30T07:30:00"/>
    <s v="33"/>
    <x v="2"/>
    <s v="8"/>
    <x v="0"/>
    <d v="2014-08-16T00:00:00"/>
    <d v="1899-12-30T07:30:00"/>
    <s v="From OIS 1067203: NEEDC CREW TO REPAIR DOWN # 6 CU 2 SPANS CALLED FOR CREW"/>
    <s v="     "/>
    <x v="1"/>
    <m/>
    <x v="1"/>
    <m/>
    <s v="1067203"/>
    <s v="14-0051330"/>
    <m/>
    <m/>
    <m/>
    <m/>
    <s v="     "/>
    <x v="0"/>
    <x v="0"/>
    <s v="Vegetation"/>
    <x v="0"/>
    <m/>
    <s v="&lt;0.25"/>
    <s v="Square Feet: ; Acreage: 0.03"/>
    <s v="Vegetation"/>
    <x v="0"/>
    <s v="Vegetation"/>
    <s v="All types of equipment / facility failure"/>
    <s v="Contact - Vegetation"/>
    <m/>
    <s v="Contact - Vegetation"/>
    <s v="Conductor"/>
    <s v=" "/>
    <s v="Overhead"/>
    <s v="Primary"/>
    <s v="Conductor"/>
    <m/>
    <s v="mtr # 1007536106"/>
    <s v="     "/>
    <x v="0"/>
    <m/>
    <n v="39.293799999999997"/>
    <n v="-121.63800000000001"/>
    <m/>
    <s v="LIVE-OAK-1101"/>
    <n v="12000"/>
    <m/>
    <s v="Agriculture"/>
    <m/>
    <m/>
    <m/>
    <m/>
    <m/>
    <m/>
    <m/>
    <s v="N"/>
    <s v="N"/>
    <m/>
    <m/>
    <s v="     "/>
    <n v="39.293849999999999"/>
    <n v="-121.6378"/>
    <s v="Aug 18 2014 12:00AM"/>
    <s v="TrunkFail"/>
    <s v="Green over mature Valley trunk broke 15ft above ground some included bark at brake. Slight defects present on outside of trunk slight rot detected on inside of trunk.  small 15ft X 100ft fire was started from wire on ground."/>
    <s v="OAKV"/>
    <s v="65"/>
    <s v="62"/>
    <s v="45"/>
    <s v="Slight"/>
    <s v="None"/>
    <s v="N"/>
    <s v="1"/>
    <m/>
    <s v="Valley"/>
    <s v="A"/>
    <s v="CrossArm"/>
    <s v="BareWire"/>
    <s v="1"/>
  </r>
  <r>
    <x v="154"/>
    <s v="     "/>
    <d v="2014-08-17T00:00:00"/>
    <d v="1899-12-30T17:33:00"/>
    <s v="34"/>
    <x v="2"/>
    <s v="8"/>
    <x v="0"/>
    <d v="2014-08-17T00:00:00"/>
    <d v="1899-12-30T17:33:00"/>
    <s v="WIRE DOWN ON GRD &amp; CAR"/>
    <s v="     "/>
    <x v="1"/>
    <m/>
    <x v="1"/>
    <m/>
    <s v="1067804"/>
    <s v="14-0051463"/>
    <m/>
    <m/>
    <n v="108871000"/>
    <m/>
    <s v="     "/>
    <x v="0"/>
    <x v="0"/>
    <s v="Other"/>
    <x v="0"/>
    <m/>
    <s v="Structure-only"/>
    <s v="Square Feet: ; Acreage: "/>
    <s v="Contact - 3rd Party"/>
    <x v="8"/>
    <s v="Contact - 3rd Party"/>
    <s v="All types of equipment / facility failure"/>
    <s v="Contact - Vehicle"/>
    <m/>
    <s v="Contact - Vehicle"/>
    <s v="Pole"/>
    <s v=" "/>
    <s v="Overhead"/>
    <s v="Primary"/>
    <s v="Conductor"/>
    <m/>
    <s v="100175838"/>
    <s v="     "/>
    <x v="0"/>
    <m/>
    <n v="35.057899999999997"/>
    <n v="-118.917"/>
    <m/>
    <s v="TEJON-1105"/>
    <n v="12000"/>
    <m/>
    <s v="Agriculture"/>
    <m/>
    <m/>
    <m/>
    <m/>
    <m/>
    <m/>
    <m/>
    <s v="N"/>
    <s v="N"/>
    <m/>
    <m/>
    <s v="     "/>
    <m/>
    <m/>
    <m/>
    <m/>
    <m/>
    <m/>
    <m/>
    <m/>
    <m/>
    <m/>
    <m/>
    <m/>
    <m/>
    <m/>
    <m/>
    <m/>
    <m/>
    <m/>
    <m/>
  </r>
  <r>
    <x v="155"/>
    <s v="     "/>
    <d v="2014-08-17T00:00:00"/>
    <d v="1899-12-30T07:27:00"/>
    <s v="34"/>
    <x v="2"/>
    <s v="8"/>
    <x v="0"/>
    <d v="2014-08-17T00:00:00"/>
    <d v="1899-12-30T07:27:00"/>
    <s v="SQUIRREL CAUSED FLASH/OCB OUTAGE/GRASS FIRE AT FUCO 10393."/>
    <s v="     "/>
    <x v="1"/>
    <m/>
    <x v="1"/>
    <m/>
    <s v="1067619"/>
    <s v="14-0051413"/>
    <m/>
    <m/>
    <n v="108871000"/>
    <m/>
    <s v="     "/>
    <x v="0"/>
    <x v="0"/>
    <s v="Vegetation"/>
    <x v="0"/>
    <m/>
    <s v="&lt;0.25"/>
    <s v="Square Feet: ; Acreage: "/>
    <s v="Contact - Animal - Other"/>
    <x v="6"/>
    <s v="Contact - Animal"/>
    <s v="All types of equipment / facility failure"/>
    <s v="Contact - Animal"/>
    <m/>
    <s v="Contact - Animal"/>
    <s v="Conductor"/>
    <s v=" "/>
    <s v="Overhead"/>
    <s v="Primary"/>
    <s v="Conductor"/>
    <m/>
    <s v="RISER 10393"/>
    <s v="     "/>
    <x v="0"/>
    <n v="424"/>
    <n v="37.322000000000003"/>
    <n v="-119.634"/>
    <m/>
    <s v="OAKHURST-1103"/>
    <n v="12000"/>
    <m/>
    <s v="Barren/Other"/>
    <m/>
    <m/>
    <m/>
    <m/>
    <m/>
    <m/>
    <m/>
    <s v="N"/>
    <s v="N"/>
    <m/>
    <m/>
    <s v="     "/>
    <m/>
    <m/>
    <m/>
    <m/>
    <m/>
    <m/>
    <m/>
    <m/>
    <m/>
    <m/>
    <m/>
    <m/>
    <m/>
    <m/>
    <m/>
    <m/>
    <m/>
    <m/>
    <m/>
  </r>
  <r>
    <x v="156"/>
    <s v="     "/>
    <d v="2014-08-19T00:00:00"/>
    <d v="1899-12-30T21:05:00"/>
    <s v="34"/>
    <x v="2"/>
    <s v="8"/>
    <x v="0"/>
    <d v="2014-08-19T00:00:00"/>
    <d v="1899-12-30T21:05:00"/>
    <s v="lrg oak tree fell into line wire down broken pole had to wai 4 crew to cut in flying bells to pick up"/>
    <s v="     "/>
    <x v="1"/>
    <m/>
    <x v="1"/>
    <m/>
    <s v="1069073"/>
    <s v="14-0051918"/>
    <m/>
    <m/>
    <n v="108875000"/>
    <m/>
    <s v="     "/>
    <x v="0"/>
    <x v="0"/>
    <s v="Vegetation"/>
    <x v="0"/>
    <m/>
    <s v="&lt;3 meters of linear travel"/>
    <s v="Square Feet: ; Acreage: 0.002"/>
    <s v="Vegetation"/>
    <x v="0"/>
    <s v="Vegetation"/>
    <s v="All types of equipment / facility failure"/>
    <s v="Contact - Vegetation"/>
    <m/>
    <s v="Contact - Vegetation"/>
    <s v="Conductor"/>
    <s v=" "/>
    <s v="Overhead"/>
    <s v="Primary"/>
    <s v="Conductor"/>
    <m/>
    <s v="23111 ELMORE RD, GROVELAND"/>
    <s v="     "/>
    <x v="0"/>
    <n v="348"/>
    <n v="37.816499999999998"/>
    <n v="-120.13200000000001"/>
    <m/>
    <s v="CURTIS-1703"/>
    <n v="17000"/>
    <s v="Groveland Fire"/>
    <s v="Conifer Forest"/>
    <m/>
    <m/>
    <m/>
    <m/>
    <m/>
    <m/>
    <m/>
    <s v="N"/>
    <s v="N"/>
    <m/>
    <m/>
    <s v="     "/>
    <n v="37.816507999999999"/>
    <n v="-120.132182"/>
    <s v="Aug 21 2014 12:00AM"/>
    <s v="RootsFail"/>
    <s v="I found the tree that caused the outage, it was an over mature green multi stem Black oak that had uprooted and seperated away from the main stem of the tree. The tree fell through both the primaries and caused a small fire which did no damage to structures or life."/>
    <s v="OAKK"/>
    <s v="68"/>
    <s v="70"/>
    <s v="52"/>
    <s v="Moderate"/>
    <s v="None"/>
    <s v="N"/>
    <s v="1"/>
    <m/>
    <s v="Hillside"/>
    <s v="A"/>
    <s v="CrossArm"/>
    <s v="BareWire"/>
    <s v="3"/>
  </r>
  <r>
    <x v="157"/>
    <s v="     "/>
    <d v="2014-08-19T00:00:00"/>
    <d v="1899-12-30T03:06:00"/>
    <s v="34"/>
    <x v="2"/>
    <s v="8"/>
    <x v="0"/>
    <d v="2014-08-19T00:00:00"/>
    <d v="1899-12-30T03:06:00"/>
    <s v="splice failed in rear wire burned on ground"/>
    <s v="     "/>
    <x v="1"/>
    <m/>
    <x v="1"/>
    <m/>
    <s v="1068524"/>
    <s v="14-0051689"/>
    <m/>
    <m/>
    <n v="108873000"/>
    <m/>
    <s v="     "/>
    <x v="0"/>
    <x v="0"/>
    <s v="Other"/>
    <x v="0"/>
    <m/>
    <s v="Structure-only"/>
    <s v="Square Feet: ; Acreage: "/>
    <s v="Equipment - PG&amp;E"/>
    <x v="4"/>
    <s v="Equipment - PG&amp;E"/>
    <s v="All types of equipment / facility failure"/>
    <s v="Conductor"/>
    <s v="Conductor"/>
    <m/>
    <m/>
    <s v="AT&amp;T"/>
    <s v="Overhead"/>
    <s v="Primary"/>
    <s v="Conductor"/>
    <m/>
    <s v="100316145"/>
    <s v="     "/>
    <x v="0"/>
    <m/>
    <n v="37.632599999999996"/>
    <n v="-122.453"/>
    <m/>
    <s v="SNEATH-LANE-1102"/>
    <n v="12000"/>
    <m/>
    <s v="Urban"/>
    <m/>
    <m/>
    <m/>
    <m/>
    <m/>
    <m/>
    <m/>
    <s v="N"/>
    <s v="N"/>
    <m/>
    <m/>
    <s v="     "/>
    <m/>
    <m/>
    <m/>
    <m/>
    <m/>
    <m/>
    <m/>
    <m/>
    <m/>
    <m/>
    <m/>
    <m/>
    <m/>
    <m/>
    <m/>
    <m/>
    <m/>
    <m/>
    <m/>
  </r>
  <r>
    <x v="158"/>
    <s v="     "/>
    <d v="2014-08-20T00:00:00"/>
    <d v="1899-12-30T16:07:00"/>
    <s v="34"/>
    <x v="2"/>
    <s v="8"/>
    <x v="0"/>
    <d v="2014-08-20T00:00:00"/>
    <d v="1899-12-30T16:07:00"/>
    <s v="1 WIRE IN 1 SPAN BROKEN &amp; ON THE GROUND"/>
    <s v="     "/>
    <x v="1"/>
    <m/>
    <x v="1"/>
    <m/>
    <s v="1069433"/>
    <s v="14-0052117"/>
    <m/>
    <m/>
    <n v="108877000"/>
    <m/>
    <s v="     "/>
    <x v="0"/>
    <x v="0"/>
    <s v="Vegetation"/>
    <x v="0"/>
    <m/>
    <s v="0.26-9.99"/>
    <s v="Square Feet: ; Acreage: 1"/>
    <s v="Vegetation"/>
    <x v="0"/>
    <s v="Vegetation"/>
    <s v="All types of equipment / facility failure"/>
    <s v="Contact - Vegetation"/>
    <m/>
    <s v="Contact - Vegetation"/>
    <s v="Conductor"/>
    <s v=" "/>
    <s v="Overhead"/>
    <s v="Primary"/>
    <s v="Conductor"/>
    <m/>
    <s v="103316088"/>
    <s v="     "/>
    <x v="0"/>
    <n v="105"/>
    <n v="40.193800000000003"/>
    <n v="-123.768"/>
    <m/>
    <s v="GARBERVILLE-1102"/>
    <n v="12000"/>
    <s v="Cal Fire Dept"/>
    <s v="Conifer Forest"/>
    <m/>
    <m/>
    <m/>
    <m/>
    <m/>
    <m/>
    <m/>
    <s v="N"/>
    <s v="N"/>
    <m/>
    <m/>
    <s v="     "/>
    <n v="40.193798999999999"/>
    <n v="-123.76775499999999"/>
    <s v="Aug 21 2014 12:00AM"/>
    <s v="Unverified"/>
    <s v="I investigated the scene of the outage. There was evidence of a fire in the area approximately one acre in size. I did observe a partial branch near the top of the crown of a large Redwood tree which showed evidence of having a section recently break out of the crown, but could not determine if that or any other tree was the cause of the outage and/or the fire due to fire suppression operations having compromised any evidence that would have allowed me to make such a determination."/>
    <m/>
    <m/>
    <m/>
    <m/>
    <m/>
    <m/>
    <m/>
    <m/>
    <m/>
    <m/>
    <m/>
    <m/>
    <m/>
    <m/>
  </r>
  <r>
    <x v="159"/>
    <s v="     "/>
    <d v="2014-08-20T00:00:00"/>
    <d v="1899-12-30T14:22:00"/>
    <s v="34"/>
    <x v="2"/>
    <s v="8"/>
    <x v="0"/>
    <d v="2014-08-20T00:00:00"/>
    <d v="1899-12-30T14:22:00"/>
    <s v="FIX WIRE DOWN"/>
    <s v="     "/>
    <x v="1"/>
    <m/>
    <x v="1"/>
    <m/>
    <s v="1069392"/>
    <s v="14-0052102"/>
    <m/>
    <m/>
    <n v="108877000"/>
    <m/>
    <s v="     "/>
    <x v="0"/>
    <x v="0"/>
    <s v="Vegetation"/>
    <x v="0"/>
    <m/>
    <s v="&lt;0.25"/>
    <s v="Square Feet: ; Acreage: "/>
    <s v="Equipment - PG&amp;E"/>
    <x v="10"/>
    <s v="Equipment - PG&amp;E"/>
    <s v="All types of equipment / facility failure"/>
    <s v="Splice/Clamp/Connector"/>
    <s v="Splice/Clamp/Connector"/>
    <m/>
    <m/>
    <s v="AT&amp;T"/>
    <s v="Overhead"/>
    <s v="Primary"/>
    <s v="Conductor"/>
    <m/>
    <s v="100051560"/>
    <s v="     "/>
    <x v="0"/>
    <m/>
    <n v="38.830500000000001"/>
    <n v="-121.20099999999999"/>
    <m/>
    <s v="PENRYN-1106"/>
    <n v="12000"/>
    <m/>
    <s v="Urban"/>
    <m/>
    <m/>
    <m/>
    <m/>
    <m/>
    <m/>
    <m/>
    <s v="N"/>
    <s v="N"/>
    <m/>
    <m/>
    <s v="     "/>
    <m/>
    <m/>
    <m/>
    <m/>
    <m/>
    <m/>
    <m/>
    <m/>
    <m/>
    <m/>
    <m/>
    <m/>
    <m/>
    <m/>
    <m/>
    <m/>
    <m/>
    <m/>
    <m/>
  </r>
  <r>
    <x v="160"/>
    <s v="     "/>
    <d v="2014-08-21T00:00:00"/>
    <d v="1899-12-30T00:00:01"/>
    <s v="34"/>
    <x v="2"/>
    <s v="8"/>
    <x v="0"/>
    <m/>
    <m/>
    <s v="HAWK CROSS PHASED LINE &amp; BUCK &amp; RELAYED THE SUB &amp; STARTED A SMALL FIRE/TURNED IN FIRE RPRT-BIRD RPRT"/>
    <s v="     "/>
    <x v="1"/>
    <m/>
    <x v="1"/>
    <m/>
    <m/>
    <m/>
    <m/>
    <m/>
    <m/>
    <m/>
    <s v="     "/>
    <x v="0"/>
    <x v="0"/>
    <s v="Vegetation"/>
    <x v="0"/>
    <m/>
    <s v="&lt;0.25"/>
    <s v="Square Feet: ; Acreage: "/>
    <s v="Contact - Animal - Bird"/>
    <x v="6"/>
    <s v="Contact - Bird"/>
    <s v="All types of equipment / facility failure"/>
    <s v="Contact - Animal"/>
    <m/>
    <s v="Contact - Animal"/>
    <s v="Conductor"/>
    <s v=" "/>
    <s v="Overhead"/>
    <s v="Primary"/>
    <s v="Conductor"/>
    <m/>
    <s v="Eastin Rd, south of Hwy 33, Crows Landing"/>
    <s v="     "/>
    <x v="0"/>
    <m/>
    <n v="37.396500000000003"/>
    <n v="-121.072"/>
    <m/>
    <s v="CROWS-LANDING-1101"/>
    <n v="12000"/>
    <m/>
    <s v="Agriculture"/>
    <m/>
    <m/>
    <m/>
    <m/>
    <m/>
    <m/>
    <m/>
    <s v="N"/>
    <s v="N"/>
    <m/>
    <m/>
    <s v="     "/>
    <m/>
    <m/>
    <m/>
    <m/>
    <m/>
    <m/>
    <m/>
    <m/>
    <m/>
    <m/>
    <m/>
    <m/>
    <m/>
    <m/>
    <m/>
    <m/>
    <m/>
    <m/>
    <m/>
  </r>
  <r>
    <x v="161"/>
    <s v="     "/>
    <d v="2014-08-24T00:00:00"/>
    <d v="1899-12-30T11:08:00"/>
    <s v="35"/>
    <x v="2"/>
    <s v="8"/>
    <x v="0"/>
    <d v="2014-08-24T00:00:00"/>
    <d v="1899-12-30T11:08:00"/>
    <s v="OWL INTO LINES MIDSPAN, MOMENTARY ON CIRCUIT, OWL HAS BROKEN WING AND HOPPING AROUND FIRE BOXED UP AND REMOVED TO ANIMAL RESCUE"/>
    <s v="     "/>
    <x v="1"/>
    <m/>
    <x v="1"/>
    <m/>
    <s v="1071856"/>
    <s v="14-0052774"/>
    <m/>
    <m/>
    <m/>
    <m/>
    <s v="     "/>
    <x v="0"/>
    <x v="0"/>
    <s v="Vegetation"/>
    <x v="0"/>
    <m/>
    <s v="&lt;0.25"/>
    <s v="Square Feet: ; Acreage: "/>
    <s v="Contact - Animal - Bird"/>
    <x v="6"/>
    <s v="Contact - Bird"/>
    <s v="All types of equipment / facility failure"/>
    <s v="Contact - Animal"/>
    <m/>
    <s v="Contact - Animal"/>
    <s v="Conductor"/>
    <s v="AT&amp;T"/>
    <s v="Overhead"/>
    <s v="Primary"/>
    <s v="Conductor"/>
    <m/>
    <s v="102109203"/>
    <s v="     "/>
    <x v="0"/>
    <m/>
    <n v="37.941800000000001"/>
    <n v="-121.318"/>
    <m/>
    <s v="STOCKTON-A-1102"/>
    <n v="12000"/>
    <s v="Stockton FD"/>
    <s v="Urban"/>
    <m/>
    <m/>
    <m/>
    <m/>
    <m/>
    <m/>
    <m/>
    <s v="N"/>
    <s v="N"/>
    <m/>
    <m/>
    <s v="     "/>
    <m/>
    <m/>
    <m/>
    <m/>
    <m/>
    <m/>
    <m/>
    <m/>
    <m/>
    <m/>
    <m/>
    <m/>
    <m/>
    <m/>
    <m/>
    <m/>
    <m/>
    <m/>
    <m/>
  </r>
  <r>
    <x v="162"/>
    <s v="     "/>
    <d v="2014-08-27T00:00:00"/>
    <d v="1899-12-30T15:19:00"/>
    <s v="35"/>
    <x v="2"/>
    <s v="8"/>
    <x v="0"/>
    <d v="2014-08-27T00:00:00"/>
    <d v="1899-12-30T15:19:00"/>
    <s v="TRE FELL THRU PRIMARY -2 SPANS WIRE DOWN AND BRKN XARM-SMALL VEG FIRE CAUSED FROM LINES DOWN"/>
    <s v="     "/>
    <x v="1"/>
    <m/>
    <x v="1"/>
    <m/>
    <s v="1073841"/>
    <s v="14-0053659"/>
    <m/>
    <m/>
    <n v="108886000"/>
    <m/>
    <s v="     "/>
    <x v="0"/>
    <x v="0"/>
    <s v="Vegetation"/>
    <x v="0"/>
    <m/>
    <s v="&lt;0.25"/>
    <s v="Square Feet: ; Acreage: 0.01"/>
    <s v="Vegetation"/>
    <x v="0"/>
    <s v="Vegetation"/>
    <s v="All types of equipment / facility failure"/>
    <s v="Contact - Vegetation"/>
    <m/>
    <s v="Contact - Vegetation"/>
    <s v="Conductor"/>
    <s v=" "/>
    <s v="Overhead"/>
    <s v="Primary"/>
    <s v="Conductor"/>
    <m/>
    <s v="3103 MILL CREEK RD"/>
    <s v="     "/>
    <x v="0"/>
    <n v="180"/>
    <n v="38.593000000000004"/>
    <n v="-122.91800000000001"/>
    <m/>
    <s v="FITCH-MOUNTAIN-1113"/>
    <n v="12000"/>
    <m/>
    <s v="Conifer Forest"/>
    <m/>
    <m/>
    <m/>
    <m/>
    <m/>
    <m/>
    <m/>
    <s v="N"/>
    <s v="N"/>
    <m/>
    <m/>
    <s v="     "/>
    <n v="38.592950000000002"/>
    <n v="-122.91833"/>
    <s v="Aug 28 2014 12:00AM"/>
    <s v="TrunkFail"/>
    <s v="A green Black Oak failed at the base and fell through the 12kv conductors, damaging one crossarm and causing several small fires. One fire was about 20x20 feet, the other fires, about five more, were all less than 10x10 feet. No property damage. The tree was located on a steep hillside above Mill Creek. There was a moderate amount of rot at the base of the tree. One crossarm was replaced."/>
    <s v="OAKK"/>
    <s v="60"/>
    <s v="19"/>
    <s v="15"/>
    <s v="Moderate"/>
    <s v="Moderate"/>
    <s v="N"/>
    <s v="1"/>
    <m/>
    <s v="Hillside"/>
    <s v="B"/>
    <s v="CrossArm"/>
    <s v="BareWire"/>
    <m/>
  </r>
  <r>
    <x v="163"/>
    <s v="     "/>
    <d v="2014-08-27T00:00:00"/>
    <d v="1899-12-30T06:51:00"/>
    <s v="35"/>
    <x v="2"/>
    <s v="8"/>
    <x v="0"/>
    <d v="2014-08-27T00:00:00"/>
    <d v="1899-12-30T06:51:00"/>
    <s v="possible broken x-arm on primary phone drown guys hit pole ok 2 phases laying on x-arm"/>
    <s v="     "/>
    <x v="1"/>
    <m/>
    <x v="1"/>
    <m/>
    <s v="1073513"/>
    <s v="14-0053485"/>
    <m/>
    <m/>
    <n v="108885000"/>
    <m/>
    <s v="     "/>
    <x v="0"/>
    <x v="0"/>
    <s v="Vegetation"/>
    <x v="0"/>
    <m/>
    <s v="&lt;0.25"/>
    <s v="Square Feet: ; Acreage: "/>
    <s v="Contact - 3rd Party"/>
    <x v="8"/>
    <s v="Contact - 3rd Party"/>
    <s v="All types of equipment / facility failure"/>
    <s v="Contact - Vehicle"/>
    <m/>
    <s v="Contact - Vehicle"/>
    <s v="Pole"/>
    <s v=" "/>
    <s v="Overhead"/>
    <s v="Primary"/>
    <s v="Conductor"/>
    <m/>
    <s v="foothill w/o auburn, Vacaville"/>
    <s v="     "/>
    <x v="0"/>
    <m/>
    <n v="38.360300000000002"/>
    <n v="-122.018"/>
    <m/>
    <s v="VACAVILLE-1108"/>
    <n v="12000"/>
    <m/>
    <s v="Urban"/>
    <m/>
    <m/>
    <m/>
    <m/>
    <m/>
    <m/>
    <m/>
    <s v="N"/>
    <s v="N"/>
    <m/>
    <m/>
    <s v="     "/>
    <m/>
    <m/>
    <m/>
    <m/>
    <m/>
    <m/>
    <m/>
    <m/>
    <m/>
    <m/>
    <m/>
    <m/>
    <m/>
    <m/>
    <m/>
    <m/>
    <m/>
    <m/>
    <m/>
  </r>
  <r>
    <x v="164"/>
    <s v="     "/>
    <d v="2014-08-28T00:00:00"/>
    <d v="1899-12-30T13:51:00"/>
    <s v="35"/>
    <x v="2"/>
    <s v="8"/>
    <x v="0"/>
    <d v="2014-08-28T00:00:00"/>
    <d v="1899-12-30T13:51:00"/>
    <m/>
    <s v="     "/>
    <x v="1"/>
    <m/>
    <x v="1"/>
    <m/>
    <m/>
    <m/>
    <m/>
    <m/>
    <m/>
    <m/>
    <s v="     "/>
    <x v="0"/>
    <x v="0"/>
    <s v="Vegetation"/>
    <x v="2"/>
    <m/>
    <s v="&lt;0.25"/>
    <s v="Square Feet: ; Acreage: "/>
    <s v="Contact - Animal - Bird"/>
    <x v="6"/>
    <s v="Contact - Bird"/>
    <s v="All types of equipment / facility failure"/>
    <s v="Contact - Animal"/>
    <m/>
    <s v="Contact - Animal"/>
    <s v="Conductor"/>
    <s v=" "/>
    <s v="Overhead"/>
    <s v="Transmission"/>
    <s v="Conductor"/>
    <m/>
    <s v="Pole 003/003"/>
    <s v="     "/>
    <x v="0"/>
    <m/>
    <n v="36.2607"/>
    <n v="-119.857"/>
    <m/>
    <s v="HENRIETTA-LEMOORE-70"/>
    <n v="70000"/>
    <m/>
    <s v="Urban"/>
    <m/>
    <m/>
    <m/>
    <m/>
    <m/>
    <m/>
    <m/>
    <s v="N"/>
    <s v="N"/>
    <m/>
    <m/>
    <s v="     "/>
    <m/>
    <m/>
    <m/>
    <m/>
    <m/>
    <m/>
    <m/>
    <m/>
    <m/>
    <m/>
    <m/>
    <m/>
    <m/>
    <m/>
    <m/>
    <m/>
    <m/>
    <m/>
    <m/>
  </r>
  <r>
    <x v="165"/>
    <s v="     "/>
    <d v="2014-08-28T00:00:00"/>
    <d v="1899-12-30T00:00:01"/>
    <s v="35"/>
    <x v="2"/>
    <s v="8"/>
    <x v="0"/>
    <m/>
    <m/>
    <s v="OPEN JUMPER CAUSED SMAL VEG FIRE"/>
    <s v="     "/>
    <x v="1"/>
    <m/>
    <x v="1"/>
    <m/>
    <m/>
    <m/>
    <m/>
    <m/>
    <m/>
    <m/>
    <s v="     "/>
    <x v="0"/>
    <x v="0"/>
    <s v="Vegetation"/>
    <x v="0"/>
    <m/>
    <s v="&lt;3 meters of linear travel"/>
    <s v="Square Feet: ; Acreage: "/>
    <s v="Equipment - PG&amp;E"/>
    <x v="4"/>
    <s v="Equipment - PG&amp;E"/>
    <s v="All types of equipment / facility failure"/>
    <s v="Conductor"/>
    <s v="Conductor"/>
    <m/>
    <m/>
    <s v="AT&amp;T"/>
    <s v="Overhead"/>
    <s v="Secondary"/>
    <s v="Conductor"/>
    <m/>
    <s v="Gas Point Rd and Happy Valley Rd, Cottonwood"/>
    <s v="     "/>
    <x v="0"/>
    <n v="246"/>
    <n v="40.388599999999997"/>
    <n v="-122.407"/>
    <m/>
    <s v="COTTONWOOD-1101-OR-1102"/>
    <m/>
    <m/>
    <s v="Herbaceous"/>
    <m/>
    <m/>
    <m/>
    <m/>
    <m/>
    <m/>
    <m/>
    <s v="N"/>
    <s v="N"/>
    <m/>
    <m/>
    <s v="     "/>
    <m/>
    <m/>
    <m/>
    <m/>
    <m/>
    <m/>
    <m/>
    <m/>
    <m/>
    <m/>
    <m/>
    <m/>
    <m/>
    <m/>
    <m/>
    <m/>
    <m/>
    <m/>
    <m/>
  </r>
  <r>
    <x v="166"/>
    <s v="     "/>
    <d v="2014-08-29T00:00:00"/>
    <d v="1899-12-30T19:21:00"/>
    <s v="35"/>
    <x v="2"/>
    <s v="8"/>
    <x v="0"/>
    <d v="2014-08-29T00:00:00"/>
    <d v="1899-12-30T19:21:00"/>
    <s v="CAR REPORTED SPEEDING IN AREA THAT HIT POLE AND CAUSED WIRE DOWN, FIRES STARTED AT VARIOUS LOCATIONS"/>
    <s v="     "/>
    <x v="1"/>
    <m/>
    <x v="1"/>
    <m/>
    <s v="1074907"/>
    <s v="14-0054193"/>
    <m/>
    <m/>
    <n v="108890000"/>
    <m/>
    <s v="     "/>
    <x v="0"/>
    <x v="0"/>
    <s v="Vegetation"/>
    <x v="0"/>
    <m/>
    <s v="&lt;0.25"/>
    <s v="Square Feet: ; Acreage: "/>
    <s v="Contact - 3rd Party"/>
    <x v="8"/>
    <s v="Contact - 3rd Party"/>
    <s v="All types of equipment / facility failure"/>
    <s v="Contact - Vehicle"/>
    <m/>
    <s v="Contact - Vehicle"/>
    <s v="Pole"/>
    <s v=" "/>
    <s v="Overhead"/>
    <s v="Primary"/>
    <s v="Conductor"/>
    <m/>
    <s v="1 SP N/of 6567"/>
    <s v="     "/>
    <x v="0"/>
    <m/>
    <n v="37.787100000000002"/>
    <n v="-120.764"/>
    <m/>
    <s v="COTTLE-1701"/>
    <n v="17000"/>
    <s v="Cal Fire Dept"/>
    <s v="Agriculture"/>
    <m/>
    <m/>
    <m/>
    <m/>
    <m/>
    <m/>
    <m/>
    <s v="N"/>
    <s v="N"/>
    <m/>
    <m/>
    <s v="     "/>
    <m/>
    <m/>
    <m/>
    <m/>
    <m/>
    <m/>
    <m/>
    <m/>
    <m/>
    <m/>
    <m/>
    <m/>
    <m/>
    <m/>
    <m/>
    <m/>
    <m/>
    <m/>
    <m/>
  </r>
  <r>
    <x v="167"/>
    <s v="     "/>
    <d v="2014-08-30T00:00:00"/>
    <d v="1899-12-30T18:34:00"/>
    <s v="35"/>
    <x v="2"/>
    <s v="8"/>
    <x v="0"/>
    <m/>
    <m/>
    <s v="appears open wire sec got together and started fire.filled out IR report, cust fennce involved in fire"/>
    <s v="     "/>
    <x v="1"/>
    <m/>
    <x v="1"/>
    <m/>
    <s v="1075212"/>
    <m/>
    <m/>
    <m/>
    <m/>
    <m/>
    <s v="     "/>
    <x v="0"/>
    <x v="0"/>
    <s v="Vegetation"/>
    <x v="0"/>
    <m/>
    <s v="&lt;3 meters of linear travel"/>
    <s v="Square Feet: ; Acreage: "/>
    <s v="Equipment - PG&amp;E"/>
    <x v="9"/>
    <s v="Equipment - PG&amp;E"/>
    <s v="All types of equipment / facility failure"/>
    <s v="Wire-Wire Contact"/>
    <m/>
    <s v="Wire-Wire Contact"/>
    <m/>
    <s v="AT&amp;T"/>
    <s v="Overhead"/>
    <s v="Secondary"/>
    <s v="Conductor"/>
    <m/>
    <s v="100575446"/>
    <s v="     "/>
    <x v="0"/>
    <m/>
    <n v="37.3551"/>
    <n v="-121.798"/>
    <m/>
    <s v="MCKEE-1111"/>
    <m/>
    <m/>
    <s v="Urban"/>
    <m/>
    <m/>
    <m/>
    <m/>
    <m/>
    <m/>
    <m/>
    <s v="N"/>
    <s v="N"/>
    <m/>
    <m/>
    <s v="     "/>
    <m/>
    <m/>
    <m/>
    <m/>
    <m/>
    <m/>
    <m/>
    <m/>
    <m/>
    <m/>
    <m/>
    <m/>
    <m/>
    <m/>
    <m/>
    <m/>
    <m/>
    <m/>
    <m/>
  </r>
  <r>
    <x v="168"/>
    <s v="     "/>
    <d v="2014-08-30T00:00:00"/>
    <d v="1899-12-30T15:40:00"/>
    <s v="35"/>
    <x v="2"/>
    <s v="8"/>
    <x v="0"/>
    <d v="2014-08-30T00:00:00"/>
    <d v="1899-12-30T15:40:00"/>
    <s v="refused c/o 1845 ckd pwr ok made ec tag for poles to be replaced at later time"/>
    <s v="     "/>
    <x v="1"/>
    <m/>
    <x v="1"/>
    <m/>
    <s v="1075155"/>
    <s v="14-0054268"/>
    <m/>
    <m/>
    <m/>
    <m/>
    <s v="     "/>
    <x v="0"/>
    <x v="0"/>
    <s v="Vegetation"/>
    <x v="0"/>
    <m/>
    <s v="0.26-9.99"/>
    <s v="Square Feet: ; Acreage: "/>
    <s v="Equipment - PG&amp;E"/>
    <x v="15"/>
    <s v="Equipment - PG&amp;E"/>
    <s v="All types of equipment / facility failure"/>
    <s v="Fuse"/>
    <s v="Fuse"/>
    <m/>
    <m/>
    <s v="AT&amp;T"/>
    <s v="Overhead"/>
    <s v="Primary"/>
    <s v="Fuse"/>
    <m/>
    <s v="102052361"/>
    <s v="     "/>
    <x v="0"/>
    <m/>
    <n v="37.638100000000001"/>
    <n v="-121.333"/>
    <m/>
    <s v="WESTLEY-1101"/>
    <n v="12000"/>
    <m/>
    <s v="Herbaceous"/>
    <m/>
    <m/>
    <m/>
    <m/>
    <m/>
    <m/>
    <m/>
    <s v="N"/>
    <s v="N"/>
    <m/>
    <m/>
    <s v="     "/>
    <m/>
    <m/>
    <m/>
    <m/>
    <m/>
    <m/>
    <m/>
    <m/>
    <m/>
    <m/>
    <m/>
    <m/>
    <m/>
    <m/>
    <m/>
    <m/>
    <m/>
    <m/>
    <m/>
  </r>
  <r>
    <x v="169"/>
    <s v="     "/>
    <d v="2014-08-30T00:00:00"/>
    <d v="1899-12-30T12:08:00"/>
    <s v="35"/>
    <x v="2"/>
    <s v="8"/>
    <x v="0"/>
    <m/>
    <m/>
    <s v="ran two new services"/>
    <s v="     "/>
    <x v="1"/>
    <m/>
    <x v="1"/>
    <m/>
    <s v="1075111"/>
    <m/>
    <m/>
    <m/>
    <m/>
    <m/>
    <s v="     "/>
    <x v="0"/>
    <x v="0"/>
    <s v="Vegetation"/>
    <x v="0"/>
    <m/>
    <s v="&lt;0.25"/>
    <s v="Square Feet: ; Acreage: "/>
    <s v="Equipment - PG&amp;E"/>
    <x v="9"/>
    <s v="Equipment - PG&amp;E"/>
    <s v="All types of equipment / facility failure"/>
    <m/>
    <m/>
    <m/>
    <m/>
    <s v="AT&amp;T"/>
    <s v="Overhead"/>
    <s v="Secondary"/>
    <s v="Conductor"/>
    <m/>
    <s v="100349953"/>
    <s v="     "/>
    <x v="0"/>
    <m/>
    <n v="39.761099999999999"/>
    <n v="-121.85899999999999"/>
    <m/>
    <s v="SYCAMORE-CREEK-1110"/>
    <m/>
    <m/>
    <s v="Urban"/>
    <m/>
    <m/>
    <m/>
    <m/>
    <m/>
    <m/>
    <m/>
    <s v="N"/>
    <s v="N"/>
    <m/>
    <m/>
    <s v="     "/>
    <m/>
    <m/>
    <m/>
    <m/>
    <m/>
    <m/>
    <m/>
    <m/>
    <m/>
    <m/>
    <m/>
    <m/>
    <m/>
    <m/>
    <m/>
    <m/>
    <m/>
    <m/>
    <m/>
  </r>
  <r>
    <x v="170"/>
    <s v="     "/>
    <d v="2014-08-31T00:00:00"/>
    <d v="1899-12-30T16:10:25"/>
    <s v="36"/>
    <x v="2"/>
    <s v="8"/>
    <x v="0"/>
    <d v="2014-08-31T00:00:00"/>
    <d v="1899-12-30T16:10:00"/>
    <s v="KRJ7- PUT IN PROGESS- PLEASE REQUEST FIRE REPORT. 1500 BAYSIDE RD in Arcata; tree grew into serv and burnt open causing fire; WAITING ON FD"/>
    <s v="     "/>
    <x v="0"/>
    <d v="2021-03-15T00:00:00"/>
    <x v="0"/>
    <m/>
    <s v="4960449"/>
    <s v="N/A"/>
    <m/>
    <s v="T003188179"/>
    <m/>
    <m/>
    <s v="     "/>
    <x v="0"/>
    <x v="0"/>
    <m/>
    <x v="0"/>
    <m/>
    <s v="&lt;0.25"/>
    <m/>
    <s v="Vegetation"/>
    <x v="0"/>
    <s v="Vegetation"/>
    <s v="Contact from object"/>
    <s v="Contact - Vegetation"/>
    <m/>
    <s v="Contact - Vegetation"/>
    <s v="Conductor"/>
    <s v="Yes"/>
    <s v="Overhead"/>
    <m/>
    <s v="Conductor"/>
    <m/>
    <s v="100982513"/>
    <s v="     "/>
    <x v="0"/>
    <m/>
    <n v="40.854399999999998"/>
    <n v="-124.07"/>
    <s v="Humboldt"/>
    <s v="ARCATA-1122"/>
    <m/>
    <s v="Arcata FD"/>
    <s v="Urban"/>
    <m/>
    <m/>
    <m/>
    <m/>
    <m/>
    <m/>
    <m/>
    <s v="N"/>
    <s v="N"/>
    <m/>
    <m/>
    <s v="     "/>
    <m/>
    <m/>
    <m/>
    <m/>
    <m/>
    <m/>
    <m/>
    <m/>
    <m/>
    <m/>
    <m/>
    <m/>
    <m/>
    <m/>
    <m/>
    <m/>
    <m/>
    <m/>
    <m/>
  </r>
  <r>
    <x v="171"/>
    <s v="     "/>
    <d v="2014-08-31T00:00:00"/>
    <d v="1899-12-30T02:12:00"/>
    <s v="36"/>
    <x v="2"/>
    <s v="8"/>
    <x v="0"/>
    <d v="2014-08-31T00:00:00"/>
    <d v="1899-12-30T02:12:00"/>
    <s v="Found tree down through lines, fire started, open 1797 to make safe. Oncall/DO Notified. Crew to repair."/>
    <s v="     "/>
    <x v="1"/>
    <m/>
    <x v="1"/>
    <m/>
    <s v="1075279"/>
    <s v="14-0054293"/>
    <m/>
    <m/>
    <n v="108892000"/>
    <m/>
    <s v="     "/>
    <x v="0"/>
    <x v="0"/>
    <s v="Vegetation"/>
    <x v="0"/>
    <m/>
    <s v="&lt;0.25"/>
    <s v="Square Feet: ; Acreage: "/>
    <s v="Vegetation"/>
    <x v="0"/>
    <s v="Vegetation"/>
    <s v="All types of equipment / facility failure"/>
    <s v="Contact - Vegetation"/>
    <m/>
    <s v="Contact - Vegetation"/>
    <s v="Conductor"/>
    <s v=" "/>
    <s v="Overhead"/>
    <s v="Primary"/>
    <s v="Conductor"/>
    <m/>
    <s v="2520 SteppsRd, Sebastopol"/>
    <s v="     "/>
    <x v="0"/>
    <n v="140"/>
    <n v="38.419400000000003"/>
    <n v="-122.95"/>
    <m/>
    <s v="MONTE-RIO-1112"/>
    <n v="12000"/>
    <m/>
    <s v="Conifer Forest"/>
    <m/>
    <m/>
    <m/>
    <m/>
    <m/>
    <m/>
    <m/>
    <s v="N"/>
    <s v="N"/>
    <m/>
    <m/>
    <s v="     "/>
    <n v="38.419370000000001"/>
    <n v="-122.94964"/>
    <s v="Sep  2 2014 12:00AM"/>
    <s v="RootsFail"/>
    <s v="A green Coastal Live Oak failed at the base and fell through the 12kv conductors. A 40x40 foot fire was started. No property damage. A moderate amount of rot detected at the base."/>
    <s v="OAKC"/>
    <s v="60"/>
    <s v="65"/>
    <s v="20"/>
    <s v="Moderate"/>
    <s v="Moderate"/>
    <s v="N"/>
    <s v="1"/>
    <m/>
    <s v="Hillside"/>
    <s v="B"/>
    <s v="CrossArm"/>
    <s v="BareWire"/>
    <s v="8"/>
  </r>
  <r>
    <x v="172"/>
    <s v="     "/>
    <d v="2014-09-01T00:00:00"/>
    <d v="1899-12-30T15:58:00"/>
    <s v="36"/>
    <x v="2"/>
    <s v="9"/>
    <x v="0"/>
    <d v="2014-09-01T00:00:00"/>
    <d v="1899-12-30T15:58:00"/>
    <s v="tan oak fell into liines wire on ground in gras on road 2 of 2 c/os blew started 1 acer fire CDF on ste"/>
    <s v="     "/>
    <x v="1"/>
    <m/>
    <x v="1"/>
    <m/>
    <s v="1075738"/>
    <s v="14-0054422"/>
    <m/>
    <m/>
    <n v="108893000"/>
    <m/>
    <s v="     "/>
    <x v="0"/>
    <x v="0"/>
    <s v="Vegetation"/>
    <x v="0"/>
    <m/>
    <s v="0.26-9.99"/>
    <s v="Square Feet: ; Acreage: 0.5"/>
    <s v="Vegetation"/>
    <x v="0"/>
    <s v="Vegetation"/>
    <s v="All types of equipment / facility failure"/>
    <s v="Contact - Vegetation"/>
    <m/>
    <s v="Contact - Vegetation"/>
    <s v="Conductor"/>
    <s v=" "/>
    <s v="Overhead"/>
    <s v="Primary"/>
    <s v="Conductor"/>
    <m/>
    <s v="At FUCO 2541"/>
    <s v="     "/>
    <x v="0"/>
    <n v="520"/>
    <n v="37.06"/>
    <n v="-122.166"/>
    <m/>
    <s v="POINT-MORETTI-1101"/>
    <n v="12000"/>
    <s v="Cal Fire Dept"/>
    <s v="Conifer Forest"/>
    <m/>
    <m/>
    <m/>
    <m/>
    <m/>
    <m/>
    <m/>
    <s v="N"/>
    <s v="N"/>
    <m/>
    <m/>
    <s v="     "/>
    <n v="37.059959999999997"/>
    <n v="-122.16629"/>
    <s v="Sep  3 2014 12:00AM"/>
    <s v="TrunkFail"/>
    <s v="live tan oak failed at base."/>
    <s v="TAN"/>
    <s v="75"/>
    <s v="15"/>
    <s v="40"/>
    <s v="Slight"/>
    <s v="None"/>
    <s v="N"/>
    <s v="1"/>
    <m/>
    <s v="Valley"/>
    <s v="A"/>
    <s v="CrossArm"/>
    <s v="BareWire"/>
    <s v="2"/>
  </r>
  <r>
    <x v="173"/>
    <s v="     "/>
    <d v="2014-09-02T00:00:00"/>
    <d v="1899-12-30T03:49:00"/>
    <s v="36"/>
    <x v="2"/>
    <s v="9"/>
    <x v="0"/>
    <d v="2014-09-02T00:00:00"/>
    <d v="1899-12-30T03:49:00"/>
    <s v="tracking and dirty insulator"/>
    <s v="     "/>
    <x v="1"/>
    <m/>
    <x v="1"/>
    <m/>
    <m/>
    <m/>
    <m/>
    <m/>
    <m/>
    <m/>
    <s v="     "/>
    <x v="0"/>
    <x v="0"/>
    <s v="Vegetation"/>
    <x v="2"/>
    <m/>
    <s v="&lt;0.25"/>
    <s v="Square Feet: 700; Acreage: "/>
    <s v="Equipment - PG&amp;E"/>
    <x v="9"/>
    <s v="Equipment - PG&amp;E"/>
    <s v="All types of equipment / facility failure"/>
    <m/>
    <m/>
    <m/>
    <m/>
    <s v=" "/>
    <s v="Overhead"/>
    <s v="Transmission"/>
    <s v="Other"/>
    <m/>
    <s v="Pole 000/003"/>
    <s v="     "/>
    <x v="0"/>
    <m/>
    <n v="37.494599999999998"/>
    <n v="-122.142"/>
    <m/>
    <s v="RAVENSWOOD-BAIR-#2-115"/>
    <n v="115000"/>
    <m/>
    <s v="Water"/>
    <m/>
    <m/>
    <m/>
    <m/>
    <m/>
    <m/>
    <m/>
    <s v="N"/>
    <s v="N"/>
    <m/>
    <m/>
    <s v="     "/>
    <m/>
    <m/>
    <m/>
    <m/>
    <m/>
    <m/>
    <m/>
    <m/>
    <m/>
    <m/>
    <m/>
    <m/>
    <m/>
    <m/>
    <m/>
    <m/>
    <m/>
    <m/>
    <m/>
  </r>
  <r>
    <x v="174"/>
    <s v="     "/>
    <d v="2014-09-03T00:00:00"/>
    <d v="1899-12-30T13:21:00"/>
    <s v="36"/>
    <x v="2"/>
    <s v="9"/>
    <x v="0"/>
    <d v="2014-09-03T00:00:00"/>
    <d v="1899-12-30T13:21:00"/>
    <s v="WIRE DOWN CAUSED FIRE"/>
    <s v="     "/>
    <x v="1"/>
    <m/>
    <x v="1"/>
    <m/>
    <s v="1076754"/>
    <s v="14-0054845"/>
    <m/>
    <m/>
    <m/>
    <m/>
    <s v="     "/>
    <x v="0"/>
    <x v="0"/>
    <s v="Vegetation"/>
    <x v="0"/>
    <m/>
    <s v="&lt;0.25"/>
    <s v="Square Feet: ; Acreage: "/>
    <s v="Vegetation"/>
    <x v="0"/>
    <s v="Vegetation"/>
    <s v="All types of equipment / facility failure"/>
    <s v="Contact - Vegetation"/>
    <m/>
    <s v="Contact - Vegetation"/>
    <s v="Conductor"/>
    <s v=" "/>
    <s v="Overhead"/>
    <s v="Primary"/>
    <s v="Conductor"/>
    <m/>
    <s v="10/N/OF Sw 8455, EAST OF WILDCAT CANYON "/>
    <s v="     "/>
    <x v="0"/>
    <n v="530"/>
    <n v="37.9041"/>
    <n v="-122.23"/>
    <m/>
    <s v="MORAGA-1101"/>
    <n v="12000"/>
    <s v="Orinda FD"/>
    <s v="Hardwood Woodland"/>
    <m/>
    <m/>
    <m/>
    <m/>
    <m/>
    <m/>
    <m/>
    <s v="N"/>
    <s v="N"/>
    <m/>
    <m/>
    <s v="     "/>
    <n v="37.901600000000002"/>
    <n v="-122.2265"/>
    <s v="Sep  4 2014 12:00AM"/>
    <s v="TrunkFail"/>
    <s v="Wire down confirmed.  Healthy live oak broke 2 above ground and fell on lines.  No signs of decay or defects inside or out."/>
    <s v="OAKL"/>
    <s v="55"/>
    <s v="29"/>
    <s v="30"/>
    <s v="None"/>
    <s v="None"/>
    <s v="N"/>
    <s v="1"/>
    <m/>
    <s v="Hillside"/>
    <s v="B"/>
    <s v="Triangle"/>
    <s v="BareWire"/>
    <s v="0"/>
  </r>
  <r>
    <x v="175"/>
    <s v="     "/>
    <d v="2014-09-03T00:00:00"/>
    <d v="1899-12-30T07:05:00"/>
    <s v="36"/>
    <x v="2"/>
    <s v="9"/>
    <x v="0"/>
    <d v="2014-09-03T00:00:00"/>
    <d v="1899-12-30T07:05:00"/>
    <m/>
    <s v="     "/>
    <x v="1"/>
    <m/>
    <x v="1"/>
    <m/>
    <s v="1076491"/>
    <s v="14-0054723"/>
    <m/>
    <m/>
    <m/>
    <m/>
    <s v="     "/>
    <x v="0"/>
    <x v="0"/>
    <s v="Vegetation"/>
    <x v="0"/>
    <m/>
    <s v="&lt;0.25"/>
    <s v="Square Feet: ; Acreage: "/>
    <s v="Equipment - PG&amp;E"/>
    <x v="9"/>
    <s v="Equipment - PG&amp;E"/>
    <s v="All types of equipment / facility failure"/>
    <m/>
    <m/>
    <m/>
    <m/>
    <s v=" "/>
    <s v="Overhead"/>
    <s v="Primary"/>
    <s v="Transformer"/>
    <m/>
    <s v="Fuse 8885"/>
    <s v="     "/>
    <x v="0"/>
    <m/>
    <n v="38.302199999999999"/>
    <n v="-120.947"/>
    <m/>
    <s v="CLAY-1103"/>
    <n v="12000"/>
    <s v="Cal Fire Dept"/>
    <s v="Herbaceous"/>
    <m/>
    <m/>
    <m/>
    <m/>
    <m/>
    <m/>
    <m/>
    <s v="N"/>
    <s v="N"/>
    <m/>
    <m/>
    <s v="     "/>
    <m/>
    <m/>
    <m/>
    <m/>
    <m/>
    <m/>
    <m/>
    <m/>
    <m/>
    <m/>
    <m/>
    <m/>
    <m/>
    <m/>
    <m/>
    <m/>
    <m/>
    <m/>
    <m/>
  </r>
  <r>
    <x v="176"/>
    <s v="     "/>
    <d v="2014-09-04T00:00:00"/>
    <d v="1899-12-30T00:34:00"/>
    <s v="36"/>
    <x v="2"/>
    <s v="9"/>
    <x v="0"/>
    <d v="2014-09-04T00:00:00"/>
    <d v="1899-12-30T00:34:00"/>
    <s v="Assisted Mike McBride, sw log 14-54971.Carpole."/>
    <s v="     "/>
    <x v="1"/>
    <m/>
    <x v="1"/>
    <m/>
    <s v="1077000"/>
    <s v="14-0054971"/>
    <m/>
    <m/>
    <n v="108898000"/>
    <m/>
    <s v="     "/>
    <x v="0"/>
    <x v="0"/>
    <s v="Vegetation"/>
    <x v="0"/>
    <m/>
    <s v="&lt;0.25"/>
    <s v="Square Feet: ; Acreage: "/>
    <s v="Contact - 3rd Party"/>
    <x v="8"/>
    <s v="Contact - 3rd Party"/>
    <s v="All types of equipment / facility failure"/>
    <s v="Contact - Vehicle"/>
    <m/>
    <s v="Contact - Vehicle"/>
    <s v="Pole"/>
    <s v=" "/>
    <s v="Overhead"/>
    <s v="Primary"/>
    <s v="Conductor"/>
    <m/>
    <s v="5 POLES E/O MTR 1007307850"/>
    <s v="     "/>
    <x v="0"/>
    <m/>
    <n v="39.145099999999999"/>
    <n v="-122.08199999999999"/>
    <m/>
    <s v="WILLIAMS-1102"/>
    <n v="12000"/>
    <m/>
    <s v="Agriculture"/>
    <m/>
    <m/>
    <m/>
    <m/>
    <m/>
    <m/>
    <m/>
    <s v="N"/>
    <s v="N"/>
    <m/>
    <m/>
    <s v="     "/>
    <m/>
    <m/>
    <m/>
    <m/>
    <m/>
    <m/>
    <m/>
    <m/>
    <m/>
    <m/>
    <m/>
    <m/>
    <m/>
    <m/>
    <m/>
    <m/>
    <m/>
    <m/>
    <m/>
  </r>
  <r>
    <x v="177"/>
    <s v="     "/>
    <d v="2014-09-06T00:00:00"/>
    <d v="1899-12-30T16:42:00"/>
    <s v="36"/>
    <x v="2"/>
    <s v="9"/>
    <x v="0"/>
    <m/>
    <m/>
    <s v="RESPONDED TO OUTAGE/FIRE.  POWER IS OK.  TRACY FIRE RESPONDED AND PUT OUT SMOLDERING POLE AND IS OUT TAKING CARE OF THE OTHER AREAS."/>
    <s v="     "/>
    <x v="1"/>
    <m/>
    <x v="1"/>
    <m/>
    <s v="1078051"/>
    <m/>
    <m/>
    <m/>
    <m/>
    <m/>
    <s v="     "/>
    <x v="0"/>
    <x v="0"/>
    <s v="Vegetation"/>
    <x v="0"/>
    <m/>
    <s v="0.26-9.99"/>
    <s v="Square Feet: ; Acreage: 1"/>
    <s v="Equipment - PG&amp;E"/>
    <x v="9"/>
    <s v="Equipment - PG&amp;E"/>
    <s v="All types of equipment / facility failure"/>
    <m/>
    <m/>
    <m/>
    <m/>
    <s v=" "/>
    <s v="Overhead"/>
    <s v="Secondary"/>
    <s v="Conductor"/>
    <m/>
    <s v="102064435"/>
    <s v="     "/>
    <x v="0"/>
    <m/>
    <n v="37.870800000000003"/>
    <n v="-121.38"/>
    <m/>
    <s v="HERDLYN-1103"/>
    <m/>
    <s v="Tracy FD"/>
    <s v="Hardwood Woodland"/>
    <m/>
    <m/>
    <m/>
    <m/>
    <m/>
    <m/>
    <m/>
    <s v="N"/>
    <s v="N"/>
    <m/>
    <m/>
    <s v="     "/>
    <m/>
    <m/>
    <m/>
    <m/>
    <m/>
    <m/>
    <m/>
    <m/>
    <m/>
    <m/>
    <m/>
    <m/>
    <m/>
    <m/>
    <m/>
    <m/>
    <m/>
    <m/>
    <m/>
  </r>
  <r>
    <x v="178"/>
    <s v="     "/>
    <d v="2014-09-07T00:00:00"/>
    <d v="1899-12-30T06:33:00"/>
    <s v="37"/>
    <x v="2"/>
    <s v="9"/>
    <x v="0"/>
    <d v="2014-09-07T00:00:00"/>
    <d v="1899-12-30T06:33:00"/>
    <s v="CREW ON SITE MAKING REPAIRS"/>
    <s v="     "/>
    <x v="1"/>
    <m/>
    <x v="1"/>
    <m/>
    <s v="1078133"/>
    <s v="14-0055504"/>
    <m/>
    <m/>
    <n v="109195000"/>
    <m/>
    <s v="     "/>
    <x v="0"/>
    <x v="0"/>
    <s v="Vegetation"/>
    <x v="0"/>
    <m/>
    <s v="&lt;0.25"/>
    <s v="Square Feet: ; Acreage: "/>
    <s v="Equipment - PG&amp;E"/>
    <x v="10"/>
    <s v="Equipment - PG&amp;E"/>
    <s v="All types of equipment / facility failure"/>
    <s v="Splice/Clamp/Connector"/>
    <s v="Splice/Clamp/Connector"/>
    <m/>
    <m/>
    <s v="AT&amp;T"/>
    <s v="Overhead"/>
    <s v="Primary"/>
    <s v="Conductor"/>
    <m/>
    <s v="100876971"/>
    <s v="     "/>
    <x v="0"/>
    <m/>
    <n v="36.590699999999998"/>
    <n v="-119.521"/>
    <m/>
    <s v="PARLIER-1103"/>
    <n v="12000"/>
    <s v="Tulare County FD"/>
    <s v="Agriculture"/>
    <m/>
    <m/>
    <m/>
    <m/>
    <m/>
    <m/>
    <m/>
    <s v="N"/>
    <s v="N"/>
    <m/>
    <m/>
    <s v="     "/>
    <m/>
    <m/>
    <m/>
    <m/>
    <m/>
    <m/>
    <m/>
    <m/>
    <m/>
    <m/>
    <m/>
    <m/>
    <m/>
    <m/>
    <m/>
    <m/>
    <m/>
    <m/>
    <m/>
  </r>
  <r>
    <x v="179"/>
    <s v="     "/>
    <d v="2014-09-09T00:00:00"/>
    <d v="1899-12-30T09:54:00"/>
    <s v="37"/>
    <x v="2"/>
    <s v="9"/>
    <x v="0"/>
    <d v="2014-09-09T00:00:00"/>
    <d v="1899-12-30T09:54:00"/>
    <s v="WOODPECKER PUSHING ACORNS UNDER BIRD GUARDING AT R232 "/>
    <s v="     "/>
    <x v="1"/>
    <m/>
    <x v="1"/>
    <m/>
    <s v="1079007"/>
    <s v="14-0055851"/>
    <m/>
    <m/>
    <m/>
    <m/>
    <s v="     "/>
    <x v="0"/>
    <x v="0"/>
    <s v="Vegetation"/>
    <x v="0"/>
    <m/>
    <s v="&lt;0.25"/>
    <s v="Square Feet: ; Acreage: "/>
    <s v="Contact - Animal - Bird"/>
    <x v="6"/>
    <s v="Contact - Bird"/>
    <s v="All types of equipment / facility failure"/>
    <s v="Contact - Animal"/>
    <m/>
    <s v="Contact - Animal"/>
    <s v="Other"/>
    <s v="AT&amp;T"/>
    <s v="Overhead"/>
    <s v="Primary"/>
    <s v="Other"/>
    <m/>
    <s v="100066768"/>
    <s v="     "/>
    <x v="0"/>
    <n v="330"/>
    <n v="39.153100000000002"/>
    <n v="-121.077"/>
    <m/>
    <s v="GRASS-VALLEY-1103"/>
    <n v="12000"/>
    <m/>
    <s v="Urban"/>
    <m/>
    <m/>
    <m/>
    <m/>
    <m/>
    <m/>
    <m/>
    <s v="N"/>
    <s v="N"/>
    <m/>
    <m/>
    <s v="     "/>
    <m/>
    <m/>
    <m/>
    <m/>
    <m/>
    <m/>
    <m/>
    <m/>
    <m/>
    <m/>
    <m/>
    <m/>
    <m/>
    <m/>
    <m/>
    <m/>
    <m/>
    <m/>
    <m/>
  </r>
  <r>
    <x v="180"/>
    <s v="     "/>
    <d v="2014-09-10T00:00:00"/>
    <d v="1899-12-30T00:00:01"/>
    <s v="37"/>
    <x v="2"/>
    <s v="9"/>
    <x v="0"/>
    <m/>
    <m/>
    <s v="Report of wire down. Found 911 Sutter Fire Dept on standby, extinguished 100X50 grass fire. Found....."/>
    <s v="     "/>
    <x v="1"/>
    <m/>
    <x v="1"/>
    <m/>
    <m/>
    <m/>
    <m/>
    <m/>
    <m/>
    <m/>
    <s v="     "/>
    <x v="0"/>
    <x v="0"/>
    <s v="Vegetation"/>
    <x v="0"/>
    <m/>
    <s v="&lt;0.25"/>
    <s v="Square Feet: 100 x 50; Acreage: "/>
    <s v="Equipment - PG&amp;E"/>
    <x v="9"/>
    <s v="Equipment - PG&amp;E"/>
    <s v="All types of equipment / facility failure"/>
    <m/>
    <m/>
    <m/>
    <m/>
    <s v=" "/>
    <s v="Overhead"/>
    <s v="Secondary"/>
    <s v="Other"/>
    <m/>
    <s v="North Township Rd, Sutter"/>
    <s v="     "/>
    <x v="0"/>
    <m/>
    <n v="39.185000000000002"/>
    <n v="-121.68899999999999"/>
    <m/>
    <s v="PEASE-1102?"/>
    <m/>
    <m/>
    <s v="Urban"/>
    <m/>
    <m/>
    <m/>
    <m/>
    <m/>
    <m/>
    <m/>
    <s v="N"/>
    <s v="N"/>
    <m/>
    <m/>
    <s v="     "/>
    <m/>
    <m/>
    <m/>
    <m/>
    <m/>
    <m/>
    <m/>
    <m/>
    <m/>
    <m/>
    <m/>
    <m/>
    <m/>
    <m/>
    <m/>
    <m/>
    <m/>
    <m/>
    <m/>
  </r>
  <r>
    <x v="181"/>
    <s v="     "/>
    <d v="2014-09-11T00:00:00"/>
    <d v="1899-12-30T11:39:00"/>
    <s v="37"/>
    <x v="2"/>
    <s v="9"/>
    <x v="0"/>
    <d v="2014-09-11T00:00:00"/>
    <d v="1899-12-30T11:39:00"/>
    <s v="Pine branch layed over into line. Started 0.50 acre grass fire. ExtRemk"/>
    <s v="     "/>
    <x v="1"/>
    <m/>
    <x v="1"/>
    <m/>
    <s v="1079945"/>
    <s v="14-0056362"/>
    <m/>
    <m/>
    <m/>
    <m/>
    <s v="     "/>
    <x v="0"/>
    <x v="0"/>
    <s v="Vegetation"/>
    <x v="0"/>
    <m/>
    <s v="0.26-9.99"/>
    <s v="Square Feet: ; Acreage: 0.5"/>
    <s v="Vegetation"/>
    <x v="0"/>
    <s v="Vegetation"/>
    <s v="All types of equipment / facility failure"/>
    <s v="Contact - Vegetation"/>
    <m/>
    <s v="Contact - Vegetation"/>
    <s v="Conductor"/>
    <s v=" "/>
    <s v="Overhead"/>
    <s v="Primary"/>
    <s v="Conductor"/>
    <m/>
    <s v="1001 BONNIE LN, AUBURN CA"/>
    <s v="     "/>
    <x v="0"/>
    <m/>
    <n v="38.5383"/>
    <n v="-121.065"/>
    <m/>
    <s v="WISE-1102"/>
    <n v="12000"/>
    <m/>
    <s v="Herbaceous"/>
    <m/>
    <m/>
    <m/>
    <m/>
    <m/>
    <m/>
    <m/>
    <s v="N"/>
    <s v="N"/>
    <m/>
    <m/>
    <s v="     "/>
    <n v="38.538310000000003"/>
    <n v="-121.06509"/>
    <s v="Sep 11 2014  5:00PM"/>
    <s v="BranchFail"/>
    <s v="A large, green, gray pine with a very poor structure had a lateral cone load onto one phase. The trees canopy is composed of many uprighted laterals branching out at 3-10above ground height. One very long and lanky lateral, roughly 30-40 long ranging from 6-3&quot; diameter had at least 11 cones on the end of it, resulting in the lateral loading down onto one phase. Tree did not cause an outage, but Tman had to open the fuses to de-energize the line to safely cut limb clear. A small 1/2 acre veg fire resulted"/>
    <s v="PING"/>
    <s v="49"/>
    <s v="26"/>
    <s v="27"/>
    <s v="None"/>
    <s v="None"/>
    <s v="N"/>
    <s v="1"/>
    <m/>
    <s v="Plain"/>
    <s v="A"/>
    <s v="CrossArm"/>
    <s v="BareWire"/>
    <s v="0"/>
  </r>
  <r>
    <x v="182"/>
    <s v="     "/>
    <d v="2014-09-11T00:00:00"/>
    <d v="1899-12-30T10:33:07"/>
    <s v="37"/>
    <x v="2"/>
    <s v="9"/>
    <x v="0"/>
    <m/>
    <m/>
    <s v="KRJ7- Put back into progress- this is PGE equipment and attributable. Tree limb layed over on to primary phase started small fire; KRJ7- Coordinates are approximate as exact location in vicinity is unknown."/>
    <s v="     "/>
    <x v="0"/>
    <d v="2021-03-10T00:00:00"/>
    <x v="0"/>
    <m/>
    <m/>
    <m/>
    <m/>
    <s v="885060655"/>
    <m/>
    <m/>
    <s v="     "/>
    <x v="0"/>
    <x v="0"/>
    <m/>
    <x v="0"/>
    <m/>
    <s v="Unknown"/>
    <m/>
    <s v="Vegetation"/>
    <x v="0"/>
    <s v="Vegetation"/>
    <s v="Contact from object"/>
    <s v="Contact - Vegetation"/>
    <m/>
    <s v="Contact - Vegetation"/>
    <s v="Other"/>
    <s v="Yes"/>
    <s v="Overhead"/>
    <m/>
    <s v="Other"/>
    <m/>
    <s v="152271102"/>
    <s v="     "/>
    <x v="1"/>
    <n v="300"/>
    <n v="38.896299999999997"/>
    <n v="-121.11"/>
    <s v="Placer"/>
    <s v="WISE-1102"/>
    <m/>
    <m/>
    <s v="Hardwood Woodland"/>
    <m/>
    <m/>
    <m/>
    <m/>
    <m/>
    <m/>
    <m/>
    <s v="N"/>
    <s v="N"/>
    <m/>
    <m/>
    <s v="     "/>
    <m/>
    <m/>
    <m/>
    <m/>
    <m/>
    <m/>
    <m/>
    <m/>
    <m/>
    <m/>
    <m/>
    <m/>
    <m/>
    <m/>
    <m/>
    <m/>
    <m/>
    <m/>
    <m/>
  </r>
  <r>
    <x v="183"/>
    <s v="     "/>
    <d v="2014-09-12T00:00:00"/>
    <d v="1899-12-30T05:20:00"/>
    <s v="37"/>
    <x v="2"/>
    <s v="9"/>
    <x v="0"/>
    <d v="2014-09-12T00:00:00"/>
    <d v="1899-12-30T05:20:00"/>
    <m/>
    <s v="     "/>
    <x v="1"/>
    <m/>
    <x v="1"/>
    <m/>
    <s v="1080155"/>
    <s v="14-0056510"/>
    <m/>
    <m/>
    <n v="109213000"/>
    <m/>
    <s v="     "/>
    <x v="0"/>
    <x v="0"/>
    <s v="Vegetation"/>
    <x v="0"/>
    <m/>
    <s v="&lt;0.25"/>
    <s v="Square Feet: ; Acreage: "/>
    <s v="Equipment - PG&amp;E"/>
    <x v="10"/>
    <s v="Equipment - PG&amp;E"/>
    <s v="All types of equipment / facility failure"/>
    <s v="Splice/Clamp/Connector"/>
    <s v="Splice/Clamp/Connector"/>
    <m/>
    <m/>
    <s v="AT&amp;T"/>
    <s v="Overhead"/>
    <s v="Primary"/>
    <s v="Conductor"/>
    <m/>
    <s v="102127295"/>
    <s v="     "/>
    <x v="0"/>
    <m/>
    <n v="38.028199999999998"/>
    <n v="-121.175"/>
    <m/>
    <s v="WATERLOO-1101"/>
    <n v="12000"/>
    <m/>
    <s v="Agriculture"/>
    <m/>
    <m/>
    <m/>
    <m/>
    <m/>
    <m/>
    <m/>
    <s v="N"/>
    <s v="N"/>
    <m/>
    <m/>
    <s v="     "/>
    <m/>
    <m/>
    <m/>
    <m/>
    <m/>
    <m/>
    <m/>
    <m/>
    <m/>
    <m/>
    <m/>
    <m/>
    <m/>
    <m/>
    <m/>
    <m/>
    <m/>
    <m/>
    <m/>
  </r>
  <r>
    <x v="184"/>
    <s v="     "/>
    <d v="2014-09-13T00:00:00"/>
    <d v="1899-12-30T17:25:00"/>
    <s v="37"/>
    <x v="2"/>
    <s v="9"/>
    <x v="0"/>
    <d v="2014-09-13T00:00:00"/>
    <d v="1899-12-30T17:25:00"/>
    <s v="SECONDARY FELL DOWN, CAUSED GRASS FIRE AND CROSS PHASED BURNING UP TRANSFORMER [tree limb brought down secondary]"/>
    <s v="     "/>
    <x v="1"/>
    <m/>
    <x v="1"/>
    <m/>
    <s v="1080896"/>
    <s v="14-0056799"/>
    <m/>
    <m/>
    <n v="109216000"/>
    <m/>
    <s v="     "/>
    <x v="0"/>
    <x v="0"/>
    <s v="Vegetation"/>
    <x v="0"/>
    <m/>
    <s v="&lt;0.25"/>
    <s v="Square Feet: ; Acreage: "/>
    <s v="Vegetation"/>
    <x v="0"/>
    <s v="Vegetation"/>
    <s v="All types of equipment / facility failure"/>
    <s v="Contact - Vegetation"/>
    <m/>
    <s v="Contact - Vegetation"/>
    <s v="Conductor"/>
    <s v=" "/>
    <s v="Overhead"/>
    <s v="Secondary"/>
    <s v="Conductor"/>
    <m/>
    <s v="376 Keyes Rd, Merced"/>
    <s v="     "/>
    <x v="0"/>
    <m/>
    <n v="37.536200000000001"/>
    <n v="-120.49"/>
    <m/>
    <s v="MERCED-FALLS-1102"/>
    <m/>
    <s v="Merced FD"/>
    <s v="Agriculture"/>
    <m/>
    <m/>
    <m/>
    <m/>
    <m/>
    <m/>
    <m/>
    <s v="N"/>
    <s v="N"/>
    <m/>
    <m/>
    <s v="     "/>
    <m/>
    <m/>
    <m/>
    <m/>
    <m/>
    <m/>
    <m/>
    <m/>
    <m/>
    <m/>
    <m/>
    <m/>
    <m/>
    <m/>
    <m/>
    <m/>
    <m/>
    <m/>
    <m/>
  </r>
  <r>
    <x v="185"/>
    <s v="     "/>
    <d v="2014-09-14T00:00:00"/>
    <d v="1899-12-30T14:47:00"/>
    <s v="38"/>
    <x v="2"/>
    <s v="9"/>
    <x v="0"/>
    <d v="2014-09-14T00:00:00"/>
    <d v="1899-12-30T14:47:00"/>
    <s v="0"/>
    <s v="     "/>
    <x v="1"/>
    <m/>
    <x v="1"/>
    <m/>
    <s v="1081192"/>
    <s v="14-0056874"/>
    <m/>
    <m/>
    <m/>
    <m/>
    <s v="     "/>
    <x v="0"/>
    <x v="0"/>
    <s v="Vegetation"/>
    <x v="0"/>
    <m/>
    <s v="0.26-9.99"/>
    <s v="Square Feet: ; Acreage: "/>
    <s v="Equipment - PG&amp;E"/>
    <x v="16"/>
    <s v="Equipment - PG&amp;E"/>
    <s v="All types of equipment / facility failure"/>
    <s v="Insulator"/>
    <s v="Insulator"/>
    <m/>
    <m/>
    <s v=" "/>
    <s v="Overhead"/>
    <s v="Primary"/>
    <s v="Conductor"/>
    <m/>
    <s v="Mtr 1006736074"/>
    <s v="     "/>
    <x v="0"/>
    <n v="420"/>
    <n v="37.698500000000003"/>
    <n v="-120.187"/>
    <m/>
    <s v="BEAR-VALLEY-2105"/>
    <n v="21000"/>
    <s v="Cal Fire Dept"/>
    <s v="Herbaceous"/>
    <m/>
    <m/>
    <m/>
    <m/>
    <m/>
    <m/>
    <m/>
    <s v="N"/>
    <s v="N"/>
    <m/>
    <m/>
    <s v="     "/>
    <m/>
    <m/>
    <m/>
    <m/>
    <m/>
    <m/>
    <m/>
    <m/>
    <m/>
    <m/>
    <m/>
    <m/>
    <m/>
    <m/>
    <m/>
    <m/>
    <m/>
    <m/>
    <m/>
  </r>
  <r>
    <x v="186"/>
    <s v="     "/>
    <d v="2014-09-15T00:00:00"/>
    <d v="1899-12-30T19:22:00"/>
    <s v="38"/>
    <x v="2"/>
    <s v="9"/>
    <x v="0"/>
    <d v="2014-09-15T00:00:00"/>
    <d v="1899-12-30T19:22:00"/>
    <s v="tree fell causing fire in trees n grnd. opnd ctouts n md saf. FD ask to stnd by till crw arvd 2 grnd"/>
    <s v="     "/>
    <x v="1"/>
    <m/>
    <x v="1"/>
    <m/>
    <s v="1082455"/>
    <s v="14-0057140"/>
    <m/>
    <m/>
    <n v="109219000"/>
    <m/>
    <s v="     "/>
    <x v="0"/>
    <x v="0"/>
    <s v="Vegetation"/>
    <x v="0"/>
    <m/>
    <s v="&lt;3 meters of linear travel"/>
    <s v="Square Feet: ; Acreage: "/>
    <s v="Vegetation"/>
    <x v="0"/>
    <s v="Vegetation"/>
    <s v="All types of equipment / facility failure"/>
    <s v="Contact - Vegetation"/>
    <m/>
    <s v="Contact - Vegetation"/>
    <s v="Conductor"/>
    <s v=" "/>
    <s v="Overhead"/>
    <s v="Primary"/>
    <s v="Conductor"/>
    <m/>
    <s v="15200 FRUITVALE AVE"/>
    <s v="     "/>
    <x v="0"/>
    <n v="518"/>
    <n v="37.245100000000001"/>
    <n v="-122.01"/>
    <m/>
    <s v="SARATOGA-1106"/>
    <n v="12000"/>
    <m/>
    <s v="Urban"/>
    <m/>
    <m/>
    <m/>
    <m/>
    <m/>
    <m/>
    <m/>
    <s v="N"/>
    <s v="N"/>
    <m/>
    <m/>
    <s v="     "/>
    <n v="37.247028"/>
    <n v="-122.01284099999999"/>
    <s v="Sep 16 2014 12:00AM"/>
    <s v="BranchFail"/>
    <s v="Overhanging branch detached and fell across one conductor.  This caused conductor to land on object.  No defect present."/>
    <s v="EUCA"/>
    <s v="80"/>
    <s v="38"/>
    <s v="13"/>
    <s v="None"/>
    <s v="None"/>
    <s v="N"/>
    <s v="1"/>
    <m/>
    <s v="Other"/>
    <s v="D"/>
    <s v="CrossArm"/>
    <s v="BareWire"/>
    <s v="0"/>
  </r>
  <r>
    <x v="187"/>
    <s v="     "/>
    <d v="2014-09-15T00:00:00"/>
    <d v="1899-12-30T15:08:46"/>
    <s v="38"/>
    <x v="2"/>
    <s v="9"/>
    <x v="0"/>
    <d v="2014-09-15T00:00:00"/>
    <d v="1899-12-30T15:08:00"/>
    <s v="POLE FIRE ACROSS  ST; VEG FI RE , WIRE DOWN; BLOWN FUSE DUE TO FIRE AT 22380 E HUNTSMAN REPLACE CHECK POWER."/>
    <s v="     "/>
    <x v="0"/>
    <m/>
    <x v="0"/>
    <m/>
    <s v="1081599"/>
    <s v="N/A"/>
    <m/>
    <s v="T003196698"/>
    <n v="109219067"/>
    <m/>
    <s v="     "/>
    <x v="1"/>
    <x v="1"/>
    <m/>
    <x v="1"/>
    <m/>
    <s v="Unknown"/>
    <m/>
    <s v="Unknown"/>
    <x v="5"/>
    <s v="Unknown"/>
    <s v="Other"/>
    <m/>
    <m/>
    <m/>
    <m/>
    <s v="Yes"/>
    <s v="Overhead"/>
    <m/>
    <s v="Pole"/>
    <m/>
    <s v="100768704"/>
    <s v="     "/>
    <x v="0"/>
    <m/>
    <n v="36.582000000000001"/>
    <n v="-119.38800000000001"/>
    <s v="Fresno"/>
    <s v="REEDLEY-1110"/>
    <m/>
    <m/>
    <s v="Rural"/>
    <m/>
    <m/>
    <m/>
    <m/>
    <m/>
    <m/>
    <m/>
    <s v="N"/>
    <s v="N"/>
    <m/>
    <m/>
    <s v="     "/>
    <m/>
    <m/>
    <m/>
    <m/>
    <m/>
    <m/>
    <m/>
    <m/>
    <m/>
    <m/>
    <m/>
    <m/>
    <m/>
    <m/>
    <m/>
    <m/>
    <m/>
    <m/>
    <m/>
  </r>
  <r>
    <x v="188"/>
    <s v="     "/>
    <d v="2014-09-16T00:00:00"/>
    <d v="1899-12-30T12:56:00"/>
    <s v="38"/>
    <x v="2"/>
    <s v="9"/>
    <x v="0"/>
    <d v="2014-09-16T00:00:00"/>
    <d v="1899-12-30T12:56:00"/>
    <s v="BOCK RPTS VEHICLE PULLED PHONE LINE AND SHOOK POLE AND CONDUCTORS"/>
    <s v="     "/>
    <x v="1"/>
    <m/>
    <x v="1"/>
    <m/>
    <s v="1082724"/>
    <s v="14-0057274"/>
    <m/>
    <m/>
    <m/>
    <m/>
    <s v="     "/>
    <x v="0"/>
    <x v="0"/>
    <s v="Vegetation"/>
    <x v="0"/>
    <m/>
    <s v="&lt;0.25"/>
    <s v="Square Feet: ; Acreage: "/>
    <s v="Contact - 3rd Party"/>
    <x v="8"/>
    <s v="Contact - 3rd Party"/>
    <s v="All types of equipment / facility failure"/>
    <s v="Contact - Vehicle"/>
    <m/>
    <s v="Contact - Vehicle"/>
    <s v="Communication Facility"/>
    <s v="AT&amp;T"/>
    <s v="Overhead"/>
    <s v="Primary"/>
    <s v="Unknown"/>
    <m/>
    <s v="102254607"/>
    <s v="     "/>
    <x v="0"/>
    <m/>
    <n v="38.451799999999999"/>
    <n v="-122.373"/>
    <m/>
    <s v="SILVERADO-2102"/>
    <n v="21000"/>
    <s v="Cal Fire Dept"/>
    <s v="Agriculture"/>
    <m/>
    <m/>
    <m/>
    <m/>
    <m/>
    <m/>
    <m/>
    <s v="N"/>
    <s v="N"/>
    <m/>
    <m/>
    <s v="     "/>
    <m/>
    <m/>
    <m/>
    <m/>
    <m/>
    <m/>
    <m/>
    <m/>
    <m/>
    <m/>
    <m/>
    <m/>
    <m/>
    <m/>
    <m/>
    <m/>
    <m/>
    <m/>
    <m/>
  </r>
  <r>
    <x v="189"/>
    <s v="     "/>
    <d v="2014-09-17T00:00:00"/>
    <d v="1899-12-30T14:47:00"/>
    <s v="38"/>
    <x v="2"/>
    <s v="9"/>
    <x v="0"/>
    <m/>
    <m/>
    <s v="tx leads burnd archng.sec archng in trees,archng causd fire cald crw to rplace tx lads/tree crw 2 trm"/>
    <s v="     "/>
    <x v="1"/>
    <m/>
    <x v="1"/>
    <m/>
    <s v="1083297"/>
    <m/>
    <m/>
    <m/>
    <m/>
    <m/>
    <s v="     "/>
    <x v="0"/>
    <x v="0"/>
    <s v="Vegetation"/>
    <x v="0"/>
    <m/>
    <s v="&lt;0.25"/>
    <s v="Square Feet: ; Acreage: "/>
    <s v="Equipment - PG&amp;E"/>
    <x v="13"/>
    <s v="Equipment - PG&amp;E"/>
    <s v="All types of equipment / facility failure"/>
    <s v="Transformer"/>
    <s v="Transformer"/>
    <m/>
    <m/>
    <s v="AT&amp;T"/>
    <s v="Overhead"/>
    <s v="Secondary"/>
    <s v="Other"/>
    <m/>
    <s v="100547281"/>
    <s v="     "/>
    <x v="0"/>
    <m/>
    <n v="37.230400000000003"/>
    <n v="-121.90600000000001"/>
    <m/>
    <s v="HICKS-2103"/>
    <m/>
    <m/>
    <s v="Urban"/>
    <m/>
    <m/>
    <m/>
    <m/>
    <m/>
    <m/>
    <m/>
    <s v="N"/>
    <s v="N"/>
    <m/>
    <m/>
    <s v="     "/>
    <m/>
    <m/>
    <m/>
    <m/>
    <m/>
    <m/>
    <m/>
    <m/>
    <m/>
    <m/>
    <m/>
    <m/>
    <m/>
    <m/>
    <m/>
    <m/>
    <m/>
    <m/>
    <m/>
  </r>
  <r>
    <x v="190"/>
    <s v="     "/>
    <d v="2014-09-17T00:00:00"/>
    <d v="1899-12-30T11:49:00"/>
    <s v="38"/>
    <x v="2"/>
    <s v="9"/>
    <x v="0"/>
    <d v="2014-09-17T00:00:00"/>
    <d v="1899-12-30T11:49:00"/>
    <s v="TRUCK HIT POLE 4 W/OF 2010, POLE BROKEN &amp; WIRE ON GRD - STARTED FIRE - POLE BROKEN 1 W/OF 2010, FIRE BURNED POLE 2 N/OF 1829 "/>
    <s v="     "/>
    <x v="1"/>
    <m/>
    <x v="1"/>
    <m/>
    <s v="1083411"/>
    <s v="14-0057473"/>
    <m/>
    <m/>
    <n v="109226000"/>
    <s v="EI140917A"/>
    <s v="     "/>
    <x v="0"/>
    <x v="0"/>
    <s v="Vegetation"/>
    <x v="0"/>
    <m/>
    <s v="0.26-9.99"/>
    <s v="Square Feet: ; Acreage: 1"/>
    <s v="Contact - 3rd Party"/>
    <x v="8"/>
    <s v="Contact - 3rd Party"/>
    <s v="All types of equipment / facility failure"/>
    <s v="Contact - Vehicle"/>
    <m/>
    <s v="Contact - Vehicle"/>
    <s v="Pole"/>
    <s v="AT&amp;T"/>
    <s v="Overhead"/>
    <s v="Primary"/>
    <s v="Conductor"/>
    <m/>
    <s v="100367963"/>
    <s v="     "/>
    <x v="0"/>
    <m/>
    <n v="39.7575"/>
    <n v="-122.22"/>
    <m/>
    <s v="GLENN-1101"/>
    <n v="12000"/>
    <m/>
    <s v="Agriculture"/>
    <m/>
    <m/>
    <m/>
    <m/>
    <m/>
    <m/>
    <m/>
    <s v="N"/>
    <s v="N"/>
    <m/>
    <m/>
    <s v="     "/>
    <m/>
    <m/>
    <m/>
    <m/>
    <m/>
    <m/>
    <m/>
    <m/>
    <m/>
    <m/>
    <m/>
    <m/>
    <m/>
    <m/>
    <m/>
    <m/>
    <m/>
    <m/>
    <m/>
  </r>
  <r>
    <x v="191"/>
    <s v="     "/>
    <d v="2014-09-17T00:00:00"/>
    <d v="1899-12-30T08:36:00"/>
    <s v="38"/>
    <x v="2"/>
    <s v="9"/>
    <x v="0"/>
    <d v="2014-09-17T00:00:00"/>
    <d v="1899-12-30T08:36:00"/>
    <s v="PRIMARY NEUTRAL NCIENT &quot;TWIST SPLICE&quot; FAILED."/>
    <s v="     "/>
    <x v="1"/>
    <m/>
    <x v="1"/>
    <m/>
    <s v="1083005"/>
    <s v="14-0057442"/>
    <m/>
    <m/>
    <n v="109225000"/>
    <m/>
    <s v="     "/>
    <x v="0"/>
    <x v="0"/>
    <s v="Vegetation"/>
    <x v="0"/>
    <m/>
    <s v="0.26-9.99"/>
    <s v="Square Feet: ; Acreage: 2"/>
    <s v="Equipment - PG&amp;E"/>
    <x v="10"/>
    <s v="Equipment - PG&amp;E"/>
    <s v="All types of equipment / facility failure"/>
    <s v="Splice/Clamp/Connector"/>
    <s v="Splice/Clamp/Connector"/>
    <m/>
    <m/>
    <s v=" "/>
    <s v="Overhead"/>
    <s v="Primary"/>
    <s v="Conductor"/>
    <m/>
    <s v="101720674"/>
    <s v="     "/>
    <x v="0"/>
    <n v="558"/>
    <n v="36.831200000000003"/>
    <n v="-121.55800000000001"/>
    <m/>
    <s v="SAN-BENITO-2101"/>
    <n v="21000"/>
    <m/>
    <s v="Herbaceous"/>
    <m/>
    <m/>
    <m/>
    <m/>
    <m/>
    <m/>
    <m/>
    <s v="N"/>
    <s v="N"/>
    <m/>
    <m/>
    <s v="     "/>
    <m/>
    <m/>
    <m/>
    <m/>
    <m/>
    <m/>
    <m/>
    <m/>
    <m/>
    <m/>
    <m/>
    <m/>
    <m/>
    <m/>
    <m/>
    <m/>
    <m/>
    <m/>
    <m/>
  </r>
  <r>
    <x v="192"/>
    <s v="     "/>
    <d v="2014-09-18T00:00:00"/>
    <d v="1899-12-30T13:00:00"/>
    <s v="38"/>
    <x v="2"/>
    <s v="9"/>
    <x v="0"/>
    <d v="2014-09-18T00:00:00"/>
    <d v="1899-12-30T13:00:00"/>
    <s v="POLE FELL OVER &amp; STARTED FIRE"/>
    <s v="     "/>
    <x v="1"/>
    <m/>
    <x v="1"/>
    <m/>
    <s v="1084131"/>
    <s v="14-0057825"/>
    <m/>
    <m/>
    <m/>
    <m/>
    <s v="     "/>
    <x v="0"/>
    <x v="0"/>
    <s v="Vegetation"/>
    <x v="0"/>
    <m/>
    <s v="300-999"/>
    <s v="Square Feet: ; Acreage: "/>
    <s v="Equipment - PG&amp;E"/>
    <x v="2"/>
    <s v="Equipment - PG&amp;E"/>
    <s v="All types of equipment / facility failure"/>
    <s v="Pole"/>
    <s v="Pole"/>
    <m/>
    <m/>
    <s v="None"/>
    <s v="Overhead"/>
    <s v="Primary"/>
    <s v="Conductor"/>
    <m/>
    <s v="12th pole s/of Fuse 1619"/>
    <s v="     "/>
    <x v="0"/>
    <m/>
    <n v="39.552100000000003"/>
    <n v="-121.90900000000001"/>
    <m/>
    <s v="ESQUON-1102"/>
    <n v="12000"/>
    <s v="Cal Fire Dept"/>
    <s v="Herbaceous"/>
    <m/>
    <m/>
    <m/>
    <m/>
    <m/>
    <m/>
    <m/>
    <s v="N"/>
    <s v="N"/>
    <m/>
    <m/>
    <s v="     "/>
    <m/>
    <m/>
    <m/>
    <m/>
    <m/>
    <m/>
    <m/>
    <m/>
    <m/>
    <m/>
    <m/>
    <m/>
    <m/>
    <m/>
    <m/>
    <m/>
    <m/>
    <m/>
    <m/>
  </r>
  <r>
    <x v="193"/>
    <s v="     "/>
    <d v="2014-09-19T00:00:00"/>
    <d v="1899-12-30T08:44:00"/>
    <s v="38"/>
    <x v="2"/>
    <s v="9"/>
    <x v="0"/>
    <d v="2014-09-19T00:00:00"/>
    <d v="1899-12-30T08:44:00"/>
    <s v="SQUIRREL FOUND 1 SPAN W/O 17927"/>
    <s v="     "/>
    <x v="1"/>
    <m/>
    <x v="1"/>
    <m/>
    <s v="1084480"/>
    <s v="14-0057988"/>
    <m/>
    <m/>
    <m/>
    <m/>
    <s v="     "/>
    <x v="0"/>
    <x v="0"/>
    <s v="Vegetation"/>
    <x v="0"/>
    <m/>
    <s v="&lt;0.25"/>
    <s v="Square Feet: 20x20; Acreage: "/>
    <s v="Contact - Animal - Other"/>
    <x v="6"/>
    <s v="Contact - Animal"/>
    <s v="All types of equipment / facility failure"/>
    <s v="Contact - Animal"/>
    <m/>
    <s v="Contact - Animal"/>
    <s v="Conductor"/>
    <s v=" "/>
    <s v="Overhead"/>
    <s v="Primary"/>
    <s v="Conductor"/>
    <m/>
    <s v="1w/17927"/>
    <s v="     "/>
    <x v="0"/>
    <n v="300"/>
    <n v="39.262"/>
    <n v="-121.377"/>
    <m/>
    <s v="BROWNS-VALLEY-1101"/>
    <n v="12000"/>
    <s v="Cal Fire Dept"/>
    <s v="Urban"/>
    <m/>
    <m/>
    <m/>
    <m/>
    <m/>
    <m/>
    <m/>
    <s v="N"/>
    <s v="N"/>
    <m/>
    <m/>
    <s v="     "/>
    <m/>
    <m/>
    <m/>
    <m/>
    <m/>
    <m/>
    <m/>
    <m/>
    <m/>
    <m/>
    <m/>
    <m/>
    <m/>
    <m/>
    <m/>
    <m/>
    <m/>
    <m/>
    <m/>
  </r>
  <r>
    <x v="194"/>
    <s v="     "/>
    <d v="2014-09-20T00:00:00"/>
    <d v="1899-12-30T15:47:52"/>
    <s v="38"/>
    <x v="2"/>
    <s v="9"/>
    <x v="0"/>
    <d v="2014-09-20T00:00:00"/>
    <d v="1899-12-30T15:47:00"/>
    <s v="LIGHTING ARRESTER FAILED AND STARTED GRASS FIRE/"/>
    <s v="     "/>
    <x v="0"/>
    <d v="2021-03-10T00:00:00"/>
    <x v="0"/>
    <m/>
    <m/>
    <m/>
    <m/>
    <s v="T003200484"/>
    <n v="109231878"/>
    <m/>
    <s v="     "/>
    <x v="0"/>
    <x v="0"/>
    <m/>
    <x v="0"/>
    <m/>
    <s v="&lt;0.25"/>
    <m/>
    <s v="Equipment - PG&amp;E"/>
    <x v="17"/>
    <s v="Equipment - PG&amp;E"/>
    <s v="All types of equipment / facility failure"/>
    <s v="Lightning arrestor failure"/>
    <s v="Lightning Arrestor"/>
    <m/>
    <m/>
    <s v="No"/>
    <s v="Overhead"/>
    <m/>
    <s v="Lightning Arrestor"/>
    <m/>
    <s v="Pole ID: 101657958"/>
    <s v="     "/>
    <x v="0"/>
    <m/>
    <n v="38.560699999999997"/>
    <n v="-121.52800000000001"/>
    <s v="Yolo"/>
    <s v="WEST-SACRAMENTO-1106"/>
    <m/>
    <s v="WEST SAC FIRE DEPT"/>
    <s v="Herbaceous"/>
    <m/>
    <m/>
    <m/>
    <m/>
    <m/>
    <m/>
    <m/>
    <s v="N"/>
    <s v="N"/>
    <m/>
    <m/>
    <s v="     "/>
    <m/>
    <m/>
    <m/>
    <m/>
    <m/>
    <m/>
    <m/>
    <m/>
    <m/>
    <m/>
    <m/>
    <m/>
    <m/>
    <m/>
    <m/>
    <m/>
    <m/>
    <m/>
    <m/>
  </r>
  <r>
    <x v="195"/>
    <s v="     "/>
    <d v="2014-09-20T00:00:00"/>
    <d v="1899-12-30T07:02:00"/>
    <s v="38"/>
    <x v="2"/>
    <s v="9"/>
    <x v="0"/>
    <d v="2014-09-20T00:00:00"/>
    <d v="1899-12-30T07:02:00"/>
    <s v="TREE BRANCH CAUSED WIREDOWN AND GRASS FIRE"/>
    <s v="     "/>
    <x v="1"/>
    <m/>
    <x v="1"/>
    <m/>
    <s v="1084813"/>
    <s v="14-0058131"/>
    <m/>
    <m/>
    <n v="109232000"/>
    <m/>
    <s v="     "/>
    <x v="0"/>
    <x v="0"/>
    <s v="Vegetation"/>
    <x v="0"/>
    <m/>
    <s v="&lt;0.25"/>
    <s v="Square Feet: ; Acreage: "/>
    <s v="Vegetation"/>
    <x v="0"/>
    <s v="Vegetation"/>
    <s v="All types of equipment / facility failure"/>
    <s v="Contact - Vegetation"/>
    <m/>
    <s v="Contact - Vegetation"/>
    <s v="Conductor"/>
    <s v="AT&amp;T"/>
    <s v="Overhead"/>
    <s v="Primary"/>
    <s v="Conductor"/>
    <m/>
    <s v="100300898"/>
    <s v="     "/>
    <x v="0"/>
    <m/>
    <n v="37.455199999999998"/>
    <n v="-122.251"/>
    <m/>
    <s v="WOODSIDE-1104"/>
    <n v="12000"/>
    <m/>
    <s v="Hardwood Woodland"/>
    <m/>
    <m/>
    <m/>
    <m/>
    <m/>
    <m/>
    <m/>
    <s v="N"/>
    <s v="N"/>
    <m/>
    <m/>
    <s v="     "/>
    <n v="37.451689999999999"/>
    <n v="-122.25467"/>
    <s v="Sep 22 2014 12:00AM"/>
    <s v="TrunkFail"/>
    <s v="1 stem of 2 stem coast live oak failed at base and fell into lines. No external signs of rot or deca, but moderate amounts of decay present inside trunk. Included bark present at base of 2 stems. Burn marks on limbs in canopy present, no evidence of grass fire found during investigation."/>
    <s v="OAKC"/>
    <s v="65"/>
    <s v="49"/>
    <s v="6"/>
    <s v="Moderate"/>
    <s v="None"/>
    <s v="N"/>
    <s v="1"/>
    <m/>
    <s v="Hillside"/>
    <s v="B"/>
    <s v="CrossArm"/>
    <s v="BareWire"/>
    <s v="1"/>
  </r>
  <r>
    <x v="196"/>
    <s v="     "/>
    <d v="2014-09-20T00:00:00"/>
    <d v="1899-12-30T00:00:00"/>
    <s v="38"/>
    <x v="2"/>
    <s v="9"/>
    <x v="0"/>
    <m/>
    <m/>
    <s v="LIGHTING ARRESTER FAILED AND STARTED GRASS FIRE/CUT IN CLEAR/ POWER CK'D OK"/>
    <s v="     "/>
    <x v="1"/>
    <m/>
    <x v="1"/>
    <m/>
    <m/>
    <m/>
    <m/>
    <m/>
    <m/>
    <m/>
    <s v="     "/>
    <x v="0"/>
    <x v="0"/>
    <s v="Vegetation"/>
    <x v="0"/>
    <m/>
    <s v="&lt;0.25"/>
    <s v="Square Feet: ; Acreage: "/>
    <s v="Equipment - PG&amp;E"/>
    <x v="17"/>
    <s v="Equipment - PG&amp;E"/>
    <s v="All types of equipment / facility failure"/>
    <s v="Lightning Arrestor"/>
    <s v="Lightning Arrestor"/>
    <m/>
    <m/>
    <s v=" "/>
    <s v="Overhead"/>
    <s v="Secondary"/>
    <s v="Lightning Arrestor"/>
    <m/>
    <s v="Jefferson Blvd and Stone Blvd, West Sacramento"/>
    <s v="     "/>
    <x v="0"/>
    <m/>
    <n v="38.563099999999999"/>
    <n v="-121.527"/>
    <m/>
    <s v="WEST-SACRAMENTO-1106"/>
    <m/>
    <s v="West Sacramento FD"/>
    <s v="Urban"/>
    <m/>
    <m/>
    <m/>
    <m/>
    <m/>
    <m/>
    <m/>
    <s v="N"/>
    <s v="N"/>
    <m/>
    <m/>
    <s v="     "/>
    <m/>
    <m/>
    <m/>
    <m/>
    <m/>
    <m/>
    <m/>
    <m/>
    <m/>
    <m/>
    <m/>
    <m/>
    <m/>
    <m/>
    <m/>
    <m/>
    <m/>
    <m/>
    <m/>
  </r>
  <r>
    <x v="197"/>
    <s v="     "/>
    <d v="2014-09-21T00:00:00"/>
    <d v="1899-12-30T04:54:00"/>
    <s v="39"/>
    <x v="2"/>
    <s v="9"/>
    <x v="0"/>
    <d v="2014-09-21T00:00:00"/>
    <d v="1899-12-30T04:54:00"/>
    <m/>
    <s v="     "/>
    <x v="1"/>
    <m/>
    <x v="1"/>
    <m/>
    <s v="1085108"/>
    <s v="14-0058201"/>
    <m/>
    <m/>
    <n v="109232000"/>
    <m/>
    <s v="     "/>
    <x v="0"/>
    <x v="0"/>
    <s v="Vegetation"/>
    <x v="0"/>
    <m/>
    <s v="&lt;3 meters of linear travel"/>
    <s v="Square Feet: ; Acreage: 0.002"/>
    <s v="Vegetation"/>
    <x v="0"/>
    <s v="Vegetation"/>
    <s v="All types of equipment / facility failure"/>
    <s v="Contact - Vegetation"/>
    <m/>
    <s v="Contact - Vegetation"/>
    <s v="Conductor"/>
    <s v=" "/>
    <s v="Overhead"/>
    <s v="Primary"/>
    <s v="Conductor"/>
    <m/>
    <s v="100438591"/>
    <s v="     "/>
    <x v="0"/>
    <m/>
    <n v="39.688400000000001"/>
    <n v="-121.854"/>
    <m/>
    <s v="BUTTE-1107"/>
    <n v="12000"/>
    <s v="Cal Fire Dept"/>
    <s v="Agriculture"/>
    <m/>
    <m/>
    <m/>
    <m/>
    <m/>
    <m/>
    <m/>
    <s v="N"/>
    <s v="N"/>
    <m/>
    <m/>
    <s v="     "/>
    <n v="39.688393329999997"/>
    <n v="-121.85414333"/>
    <s v="Sep 21 2014  4:55AM"/>
    <s v="TrunkFail"/>
    <s v="Mature but healthy pine tree failed at base. Signs of a 10x10 ft. fire at base of tree. Only pine needles on ground burned. Lines on ground reviewed. last tree work shown on WR chnv1029533, page 18"/>
    <s v="PINI"/>
    <s v="55"/>
    <s v="40"/>
    <s v="10"/>
    <s v="Slight"/>
    <s v="Slight"/>
    <s v="N"/>
    <s v="1"/>
    <m/>
    <s v="Valley"/>
    <s v="D"/>
    <s v="CrossArm"/>
    <s v="BareWire"/>
    <s v="3"/>
  </r>
  <r>
    <x v="198"/>
    <s v="     "/>
    <d v="2014-09-23T00:00:00"/>
    <d v="1899-12-30T10:53:00"/>
    <s v="39"/>
    <x v="2"/>
    <s v="9"/>
    <x v="0"/>
    <d v="2014-09-23T00:00:00"/>
    <d v="1899-12-30T10:53:00"/>
    <s v="outside tree contractor dropped pine tree threw primary wires, crew called to make repairs"/>
    <s v="     "/>
    <x v="1"/>
    <m/>
    <x v="1"/>
    <m/>
    <s v="1086028"/>
    <s v="14-0058622"/>
    <m/>
    <m/>
    <n v="109235000"/>
    <m/>
    <s v="     "/>
    <x v="0"/>
    <x v="0"/>
    <s v="Vegetation"/>
    <x v="0"/>
    <m/>
    <s v="&lt;0.25"/>
    <s v="Square Feet: ; Acreage: "/>
    <s v="Vegetation"/>
    <x v="0"/>
    <s v="Vegetation"/>
    <s v="All types of equipment / facility failure"/>
    <s v="Contact - Vegetation"/>
    <m/>
    <s v="Contact - Vegetation"/>
    <s v="Conductor"/>
    <s v=" "/>
    <s v="Overhead"/>
    <s v="Primary"/>
    <s v="Conductor"/>
    <m/>
    <s v="6871 marshall rd   lotus"/>
    <s v="     "/>
    <x v="0"/>
    <n v="340"/>
    <n v="38.814999999999998"/>
    <n v="-120.902"/>
    <m/>
    <s v="SHINGLE-SPRINGS-2109"/>
    <n v="21000"/>
    <s v="Cal Fire Dept"/>
    <s v="Hardwood Woodland"/>
    <m/>
    <m/>
    <m/>
    <m/>
    <m/>
    <m/>
    <m/>
    <s v="N"/>
    <s v="N"/>
    <m/>
    <m/>
    <s v="     "/>
    <n v="38.814999999999998"/>
    <n v="-120.905"/>
    <s v="Sep 30 2014  1:05PM"/>
    <s v="3rdParty"/>
    <s v="Bailey tree trimmer fell part of pine and hit conductor. I was unable to find the actual limb that was in contact with the conductor as it may have been chipped up by tree trimmer or collected as evidence by Cal fire."/>
    <s v="PING"/>
    <s v="60"/>
    <s v="27"/>
    <s v="10"/>
    <m/>
    <m/>
    <m/>
    <m/>
    <m/>
    <m/>
    <m/>
    <s v="CrossArm"/>
    <s v="BareWire"/>
    <s v="2"/>
  </r>
  <r>
    <x v="199"/>
    <s v="     "/>
    <d v="2014-09-23T00:00:00"/>
    <d v="1899-12-30T10:05:00"/>
    <s v="39"/>
    <x v="2"/>
    <s v="9"/>
    <x v="0"/>
    <d v="2014-09-23T00:00:00"/>
    <d v="1899-12-30T10:05:00"/>
    <s v="flaming bird caused 1acre fire BealAFB fire were the responding fire dept to respond"/>
    <s v="     "/>
    <x v="1"/>
    <m/>
    <x v="1"/>
    <m/>
    <m/>
    <m/>
    <m/>
    <m/>
    <m/>
    <m/>
    <s v="     "/>
    <x v="0"/>
    <x v="0"/>
    <s v="Vegetation"/>
    <x v="2"/>
    <m/>
    <s v="0.26-9.99"/>
    <s v="Square Feet: ; Acreage: 1"/>
    <s v="Contact - Animal - Bird"/>
    <x v="6"/>
    <s v="Contact - Bird"/>
    <s v="All types of equipment / facility failure"/>
    <s v="Contact - Animal"/>
    <m/>
    <s v="Contact - Animal"/>
    <s v="Conductor"/>
    <s v=" "/>
    <s v="Overhead"/>
    <s v="Transmission"/>
    <s v="Conductor"/>
    <m/>
    <s v="Pole 007/138"/>
    <s v="     "/>
    <x v="0"/>
    <n v="300"/>
    <n v="39.110399999999998"/>
    <n v="-121.334"/>
    <m/>
    <s v="SMARTVILLE-NICOLAUS-#1-60"/>
    <n v="60000"/>
    <s v="Beale AFB"/>
    <s v="Herbaceous"/>
    <m/>
    <m/>
    <m/>
    <m/>
    <m/>
    <m/>
    <m/>
    <s v="N"/>
    <s v="N"/>
    <m/>
    <m/>
    <s v="     "/>
    <m/>
    <m/>
    <m/>
    <m/>
    <m/>
    <m/>
    <m/>
    <m/>
    <m/>
    <m/>
    <m/>
    <m/>
    <m/>
    <m/>
    <m/>
    <m/>
    <m/>
    <m/>
    <m/>
  </r>
  <r>
    <x v="200"/>
    <s v="     "/>
    <d v="2014-09-25T00:00:00"/>
    <d v="1899-12-30T20:27:00"/>
    <s v="39"/>
    <x v="2"/>
    <s v="9"/>
    <x v="0"/>
    <d v="2014-09-25T00:00:00"/>
    <d v="1899-12-30T20:27:00"/>
    <s v="WIRE DOWN CAUSED BY HIGH WINDS"/>
    <s v="     "/>
    <x v="1"/>
    <m/>
    <x v="1"/>
    <m/>
    <s v="1088395"/>
    <s v="14-0059554"/>
    <m/>
    <m/>
    <m/>
    <m/>
    <s v="     "/>
    <x v="0"/>
    <x v="0"/>
    <s v="Vegetation"/>
    <x v="0"/>
    <m/>
    <s v="&lt;0.25"/>
    <s v="Square Feet: ; Acreage: "/>
    <s v="Equipment - PG&amp;E"/>
    <x v="4"/>
    <s v="Equipment - PG&amp;E"/>
    <s v="All types of equipment / facility failure"/>
    <s v="Conductor"/>
    <s v="Conductor"/>
    <m/>
    <m/>
    <s v=" "/>
    <s v="Overhead"/>
    <s v="Primary"/>
    <s v="Conductor"/>
    <m/>
    <s v="Riser 823277"/>
    <s v="     "/>
    <x v="0"/>
    <m/>
    <n v="35.4405"/>
    <n v="-118.861"/>
    <m/>
    <s v="CAL-WATER-1102"/>
    <n v="12000"/>
    <m/>
    <s v="Urban"/>
    <m/>
    <m/>
    <m/>
    <m/>
    <m/>
    <m/>
    <m/>
    <s v="N"/>
    <s v="N"/>
    <m/>
    <m/>
    <s v="     "/>
    <m/>
    <m/>
    <m/>
    <m/>
    <m/>
    <m/>
    <m/>
    <m/>
    <m/>
    <m/>
    <m/>
    <m/>
    <m/>
    <m/>
    <m/>
    <m/>
    <m/>
    <m/>
    <m/>
  </r>
  <r>
    <x v="201"/>
    <s v="     "/>
    <d v="2014-09-25T00:00:00"/>
    <d v="1899-12-30T15:16:52"/>
    <s v="39"/>
    <x v="2"/>
    <s v="9"/>
    <x v="0"/>
    <m/>
    <m/>
    <s v="FAS states a fire occurred due to part of a tree landing on the service conductor and was suppressed by the SHFD."/>
    <s v="     "/>
    <x v="0"/>
    <d v="2021-03-11T00:00:00"/>
    <x v="0"/>
    <m/>
    <s v="1088181"/>
    <s v="N/A"/>
    <m/>
    <s v="3726383768, T003204703"/>
    <m/>
    <m/>
    <s v="     "/>
    <x v="0"/>
    <x v="0"/>
    <m/>
    <x v="0"/>
    <m/>
    <s v="&lt;3 meters of linear travel"/>
    <m/>
    <s v="Vegetation"/>
    <x v="0"/>
    <s v="Vegetation"/>
    <s v="Contact from object"/>
    <s v="Contact - Vegetation"/>
    <m/>
    <s v="Contact - Vegetation"/>
    <s v="Conductor"/>
    <s v="Yes"/>
    <s v="Overhead"/>
    <m/>
    <s v="Conductor"/>
    <m/>
    <s v="43432105"/>
    <s v="     "/>
    <x v="0"/>
    <m/>
    <n v="38.502200000000002"/>
    <n v="-122.47799999999999"/>
    <s v="Napa"/>
    <s v="SILVERADO-2105"/>
    <m/>
    <s v="Saint Helena Fire Department"/>
    <s v="Urban"/>
    <m/>
    <m/>
    <m/>
    <m/>
    <m/>
    <m/>
    <m/>
    <s v="N"/>
    <s v="N"/>
    <m/>
    <m/>
    <s v="     "/>
    <m/>
    <m/>
    <m/>
    <m/>
    <m/>
    <m/>
    <m/>
    <m/>
    <m/>
    <m/>
    <m/>
    <m/>
    <m/>
    <m/>
    <m/>
    <m/>
    <m/>
    <m/>
    <m/>
  </r>
  <r>
    <x v="202"/>
    <s v="     "/>
    <d v="2014-09-25T00:00:00"/>
    <d v="1899-12-30T02:58:00"/>
    <s v="39"/>
    <x v="2"/>
    <s v="9"/>
    <x v="0"/>
    <d v="2014-09-25T00:00:00"/>
    <d v="1899-12-30T02:58:00"/>
    <s v="2span of 6cu down/rear of started fire, FD presnt, opnd ctout, cut down wire MADE SAFE CALD 4 CRW"/>
    <s v="     "/>
    <x v="1"/>
    <m/>
    <x v="1"/>
    <m/>
    <s v="1087192"/>
    <s v="14-0059099"/>
    <m/>
    <m/>
    <m/>
    <m/>
    <s v="     "/>
    <x v="0"/>
    <x v="0"/>
    <s v="Vegetation"/>
    <x v="0"/>
    <m/>
    <s v="&lt;0.25"/>
    <s v="Square Feet: ; Acreage: "/>
    <s v="Equipment - PG&amp;E"/>
    <x v="10"/>
    <s v="Equipment - PG&amp;E"/>
    <s v="All types of equipment / facility failure"/>
    <s v="Splice/Clamp/Connector"/>
    <s v="Splice/Clamp/Connector"/>
    <m/>
    <m/>
    <s v="AT&amp;T"/>
    <s v="Overhead"/>
    <s v="Primary"/>
    <s v="Conductor"/>
    <m/>
    <s v="100549375"/>
    <s v="     "/>
    <x v="0"/>
    <m/>
    <n v="37.3887"/>
    <n v="-121.997"/>
    <m/>
    <s v="LAWRENCE-1112"/>
    <n v="12000"/>
    <m/>
    <s v="Urban"/>
    <m/>
    <m/>
    <m/>
    <m/>
    <m/>
    <m/>
    <m/>
    <s v="N"/>
    <s v="N"/>
    <m/>
    <m/>
    <s v="     "/>
    <m/>
    <m/>
    <m/>
    <m/>
    <m/>
    <m/>
    <m/>
    <m/>
    <m/>
    <m/>
    <m/>
    <m/>
    <m/>
    <m/>
    <m/>
    <m/>
    <m/>
    <m/>
    <m/>
  </r>
  <r>
    <x v="203"/>
    <s v="     "/>
    <d v="2014-09-27T00:00:00"/>
    <d v="1899-12-30T17:54:00"/>
    <s v="39"/>
    <x v="2"/>
    <s v="9"/>
    <x v="0"/>
    <d v="2014-09-27T00:00:00"/>
    <d v="1899-12-30T17:54:00"/>
    <m/>
    <s v="     "/>
    <x v="1"/>
    <m/>
    <x v="1"/>
    <m/>
    <m/>
    <s v="14-0059955"/>
    <m/>
    <m/>
    <m/>
    <m/>
    <s v="     "/>
    <x v="0"/>
    <x v="0"/>
    <s v="Vegetation"/>
    <x v="0"/>
    <m/>
    <s v="&lt;3 meters of linear travel"/>
    <s v="Square Feet: ; Acreage: 0.002"/>
    <s v="Vegetation"/>
    <x v="0"/>
    <s v="Vegetation"/>
    <s v="All types of equipment / facility failure"/>
    <s v="Contact - Vegetation"/>
    <m/>
    <s v="Contact - Vegetation"/>
    <s v="Conductor"/>
    <s v=" "/>
    <s v="Overhead"/>
    <s v="Primary"/>
    <s v="Conductor"/>
    <m/>
    <s v="MTR# 1009679394"/>
    <s v="     "/>
    <x v="0"/>
    <n v="246"/>
    <n v="40.377400000000002"/>
    <n v="-122.339"/>
    <m/>
    <s v="COTTONWOOD-1101"/>
    <n v="12000"/>
    <s v=" "/>
    <s v="Herbaceous"/>
    <m/>
    <m/>
    <m/>
    <m/>
    <m/>
    <m/>
    <m/>
    <s v="N"/>
    <s v="N"/>
    <m/>
    <m/>
    <s v="     "/>
    <n v="40.377357000000003"/>
    <n v="-122.338589"/>
    <s v="Sep 29 2014 12:00AM"/>
    <s v="Unverified"/>
    <s v="At location where outage occured there was no evidence of the branch at time of investigation that fell on line as stated in the outage details. The only tree at location is a healthy green willow. There was a small 10x10 fire at base of pole where insulators were reported as broken."/>
    <m/>
    <m/>
    <m/>
    <m/>
    <m/>
    <m/>
    <m/>
    <m/>
    <m/>
    <m/>
    <m/>
    <m/>
    <m/>
    <m/>
  </r>
  <r>
    <x v="204"/>
    <s v="     "/>
    <d v="2014-09-27T00:00:00"/>
    <d v="1899-12-30T14:08:45"/>
    <s v="39"/>
    <x v="2"/>
    <s v="9"/>
    <x v="0"/>
    <d v="2014-09-27T00:00:00"/>
    <d v="1899-12-30T14:08:00"/>
    <s v="FAS states a mylar balloon was found in the wires and sparked a small veg fire."/>
    <s v="     "/>
    <x v="0"/>
    <d v="2021-03-11T00:00:00"/>
    <x v="0"/>
    <m/>
    <m/>
    <s v="N/A"/>
    <m/>
    <s v="T003206244"/>
    <m/>
    <m/>
    <s v="     "/>
    <x v="0"/>
    <x v="0"/>
    <m/>
    <x v="0"/>
    <m/>
    <s v="Unknown"/>
    <m/>
    <s v="Contact - 3rd Party"/>
    <x v="12"/>
    <s v="Contact - 3rd Party"/>
    <s v="Contact from object"/>
    <s v="Contact - Balloon"/>
    <m/>
    <s v="Contact - Balloon"/>
    <s v="Conductor"/>
    <s v="Yes"/>
    <s v="Overhead"/>
    <m/>
    <s v="Conductor"/>
    <m/>
    <s v="83182103"/>
    <s v="     "/>
    <x v="0"/>
    <m/>
    <n v="37.029000000000003"/>
    <n v="-121.58"/>
    <s v="Santa Clara"/>
    <s v="LLAGAS-2103"/>
    <m/>
    <s v="Gilroy Fire Department"/>
    <s v="Urban"/>
    <m/>
    <m/>
    <m/>
    <m/>
    <m/>
    <m/>
    <m/>
    <s v="N"/>
    <s v="N"/>
    <m/>
    <m/>
    <s v="     "/>
    <m/>
    <m/>
    <m/>
    <m/>
    <m/>
    <m/>
    <m/>
    <m/>
    <m/>
    <m/>
    <m/>
    <m/>
    <m/>
    <m/>
    <m/>
    <m/>
    <m/>
    <m/>
    <m/>
  </r>
  <r>
    <x v="205"/>
    <s v="     "/>
    <d v="2014-09-27T00:00:00"/>
    <d v="1899-12-30T14:03:00"/>
    <s v="39"/>
    <x v="2"/>
    <s v="9"/>
    <x v="0"/>
    <m/>
    <m/>
    <s v="BALLOONS ON LINE CAUSED SMALL GRASS FIRE BASE OF POLE"/>
    <s v="     "/>
    <x v="1"/>
    <m/>
    <x v="1"/>
    <m/>
    <m/>
    <m/>
    <m/>
    <m/>
    <m/>
    <m/>
    <s v="     "/>
    <x v="0"/>
    <x v="0"/>
    <s v="Vegetation"/>
    <x v="0"/>
    <m/>
    <s v="&lt;0.25"/>
    <s v="Square Feet: ; Acreage: "/>
    <s v="Contact - 3rd Party"/>
    <x v="12"/>
    <s v="Contact - 3rd Party"/>
    <s v="All types of equipment / facility failure"/>
    <s v="Contact - Balloon"/>
    <m/>
    <s v="Contact - Balloon"/>
    <s v="Conductor"/>
    <s v=" "/>
    <s v="Overhead"/>
    <s v="Secondary"/>
    <s v="Conductor"/>
    <m/>
    <s v="Monteerey Rd x Las Animas Ave, Gilroy"/>
    <s v="     "/>
    <x v="0"/>
    <m/>
    <n v="37.000300000000003"/>
    <n v="-121.566"/>
    <m/>
    <s v="LLAGAS-2103"/>
    <m/>
    <m/>
    <s v="Urban"/>
    <m/>
    <m/>
    <m/>
    <m/>
    <m/>
    <m/>
    <m/>
    <s v="N"/>
    <s v="N"/>
    <m/>
    <m/>
    <s v="     "/>
    <m/>
    <m/>
    <m/>
    <m/>
    <m/>
    <m/>
    <m/>
    <m/>
    <m/>
    <m/>
    <m/>
    <m/>
    <m/>
    <m/>
    <m/>
    <m/>
    <m/>
    <m/>
    <m/>
  </r>
  <r>
    <x v="206"/>
    <s v="     "/>
    <d v="2014-09-29T00:00:00"/>
    <d v="1899-12-30T14:26:00"/>
    <s v="40"/>
    <x v="2"/>
    <s v="9"/>
    <x v="0"/>
    <d v="2014-09-29T00:00:00"/>
    <d v="1899-12-30T14:26:00"/>
    <s v="Crew to repl two poles caused by car hitting pole. Fire put out by FD. Crew on site"/>
    <s v="     "/>
    <x v="1"/>
    <m/>
    <x v="1"/>
    <m/>
    <s v="1090153"/>
    <s v="14-0060293"/>
    <m/>
    <m/>
    <n v="109246000"/>
    <m/>
    <s v="     "/>
    <x v="0"/>
    <x v="0"/>
    <s v="Vegetation"/>
    <x v="0"/>
    <m/>
    <s v="&lt;0.25"/>
    <s v="Square Feet: ; Acreage: "/>
    <s v="Contact - 3rd Party"/>
    <x v="8"/>
    <s v="Contact - 3rd Party"/>
    <s v="All types of equipment / facility failure"/>
    <s v="Contact - Vehicle"/>
    <m/>
    <s v="Contact - Vehicle"/>
    <s v="Pole"/>
    <s v=" "/>
    <s v="Overhead"/>
    <s v="Primary"/>
    <s v="Conductor"/>
    <m/>
    <s v="2 POLES SS 0F 5877"/>
    <s v="     "/>
    <x v="0"/>
    <m/>
    <n v="36.799500000000002"/>
    <n v="-121.76900000000001"/>
    <m/>
    <s v="DOLAN-ROAD-1104"/>
    <n v="12000"/>
    <s v="Monterey County FD"/>
    <s v="Herbaceous"/>
    <m/>
    <m/>
    <m/>
    <m/>
    <m/>
    <m/>
    <m/>
    <s v="N"/>
    <s v="N"/>
    <m/>
    <m/>
    <s v="     "/>
    <m/>
    <m/>
    <m/>
    <m/>
    <m/>
    <m/>
    <m/>
    <m/>
    <m/>
    <m/>
    <m/>
    <m/>
    <m/>
    <m/>
    <m/>
    <m/>
    <m/>
    <m/>
    <m/>
  </r>
  <r>
    <x v="207"/>
    <s v="     "/>
    <d v="2014-09-30T00:00:00"/>
    <d v="1899-12-30T14:08:00"/>
    <s v="40"/>
    <x v="2"/>
    <s v="9"/>
    <x v="0"/>
    <d v="2014-09-30T00:00:00"/>
    <d v="1899-12-30T14:08:00"/>
    <m/>
    <s v="     "/>
    <x v="1"/>
    <m/>
    <x v="1"/>
    <m/>
    <s v="1090802"/>
    <s v="14-0060492"/>
    <m/>
    <m/>
    <n v="109248000"/>
    <m/>
    <s v="     "/>
    <x v="0"/>
    <x v="0"/>
    <s v="Vegetation"/>
    <x v="0"/>
    <m/>
    <s v="&lt;3 meters of linear travel"/>
    <s v="Square Feet: ; Acreage: 0"/>
    <s v="Vegetation"/>
    <x v="0"/>
    <s v="Vegetation"/>
    <s v="All types of equipment / facility failure"/>
    <s v="Contact - Vegetation"/>
    <m/>
    <s v="Contact - Vegetation"/>
    <s v="Conductor"/>
    <s v="AT&amp;T"/>
    <s v="Overhead"/>
    <s v="Primary"/>
    <s v="Conductor"/>
    <m/>
    <s v="100265805"/>
    <s v="     "/>
    <x v="0"/>
    <m/>
    <n v="37.530299999999997"/>
    <n v="-122.32299999999999"/>
    <m/>
    <s v="BELMONT-1102"/>
    <n v="12000"/>
    <m/>
    <s v="Urban"/>
    <m/>
    <m/>
    <m/>
    <m/>
    <m/>
    <m/>
    <m/>
    <s v="N"/>
    <s v="N"/>
    <m/>
    <m/>
    <s v="     "/>
    <n v="37.530270000000002"/>
    <n v="-122.32277999999999"/>
    <s v="Oct  1 2014 12:00AM"/>
    <s v="3rdParty"/>
    <s v="3rd party tree crew dropped limb onto line causing wiredown and small fire in ivy. Will have utility tree clear tree at least 10ft from lines to make safe for 3rd party crew to finish removal. _x000d__x000a_3rd party info: Hector Tree Services, 1903 Bayshore Blvd, Redwood City, 94061. 560-520-3582, lic# 975391."/>
    <s v="PINM"/>
    <s v="50"/>
    <s v="61"/>
    <s v="3"/>
    <m/>
    <m/>
    <m/>
    <m/>
    <m/>
    <m/>
    <m/>
    <s v="CrossArm"/>
    <s v="BareWire"/>
    <s v="1"/>
  </r>
  <r>
    <x v="208"/>
    <s v="     "/>
    <d v="2014-10-01T00:00:00"/>
    <d v="1899-12-30T13:24:00"/>
    <s v="40"/>
    <x v="3"/>
    <s v="10"/>
    <x v="0"/>
    <d v="2014-10-01T00:00:00"/>
    <d v="1899-12-30T13:24:00"/>
    <s v="truck hit phone and caused broken pole and 3 spans wire down, wire burnt building, truck, and scratched"/>
    <s v="     "/>
    <x v="1"/>
    <m/>
    <x v="1"/>
    <m/>
    <s v="1091327"/>
    <s v="14-0060710"/>
    <m/>
    <m/>
    <n v="109250000"/>
    <m/>
    <s v="     "/>
    <x v="0"/>
    <x v="0"/>
    <s v="Vegetation"/>
    <x v="0"/>
    <m/>
    <s v="&lt;0.25"/>
    <s v="Square Feet: ; Acreage: "/>
    <s v="Contact - 3rd Party"/>
    <x v="8"/>
    <s v="Contact - 3rd Party"/>
    <s v="All types of equipment / facility failure"/>
    <s v="Contact - Vehicle"/>
    <m/>
    <s v="Contact - Vehicle"/>
    <s v="Communication Facility"/>
    <s v=" "/>
    <s v="Overhead"/>
    <s v="Primary"/>
    <s v="Conductor"/>
    <m/>
    <s v="2030 So. Delaware, San Mateo"/>
    <s v="     "/>
    <x v="0"/>
    <m/>
    <n v="37.5505"/>
    <n v="-122.30500000000001"/>
    <m/>
    <s v="BAY-MEADOWS-1102"/>
    <n v="12000"/>
    <m/>
    <s v="Urban"/>
    <m/>
    <m/>
    <m/>
    <m/>
    <m/>
    <m/>
    <m/>
    <s v="N"/>
    <s v="N"/>
    <m/>
    <m/>
    <s v="     "/>
    <m/>
    <m/>
    <m/>
    <m/>
    <m/>
    <m/>
    <m/>
    <m/>
    <m/>
    <m/>
    <m/>
    <m/>
    <m/>
    <m/>
    <m/>
    <m/>
    <m/>
    <m/>
    <m/>
  </r>
  <r>
    <x v="209"/>
    <s v="     "/>
    <d v="2014-10-01T00:00:00"/>
    <d v="1899-12-30T15:04:00"/>
    <s v="40"/>
    <x v="3"/>
    <s v="10"/>
    <x v="0"/>
    <m/>
    <m/>
    <s v="FAILED CONNECTOR AT THE SERVICE POLE, CAUSED A FIRE ON THE GROUND. REPLACED CONNECTOR. FIRE IS OUT."/>
    <s v="     "/>
    <x v="1"/>
    <m/>
    <x v="1"/>
    <m/>
    <s v="1091396"/>
    <m/>
    <m/>
    <m/>
    <m/>
    <m/>
    <s v="     "/>
    <x v="0"/>
    <x v="0"/>
    <s v="Vegetation"/>
    <x v="0"/>
    <m/>
    <s v="&lt;0.25"/>
    <s v="Square Feet: ; Acreage: "/>
    <s v="Equipment - PG&amp;E"/>
    <x v="10"/>
    <s v="Equipment - PG&amp;E"/>
    <s v="All types of equipment / facility failure"/>
    <s v="Splice/Clamp/Connector"/>
    <s v="Splice/Clamp/Connector"/>
    <m/>
    <m/>
    <m/>
    <s v="Overhead"/>
    <s v="Secondary"/>
    <s v="Conductor"/>
    <m/>
    <s v="Service pole at SW SW 26 26 25, Wasco"/>
    <s v="     "/>
    <x v="0"/>
    <m/>
    <n v="35.631599999999999"/>
    <n v="-119.25700000000001"/>
    <m/>
    <s v="CHARCA-1103"/>
    <m/>
    <m/>
    <s v="Water"/>
    <m/>
    <m/>
    <m/>
    <m/>
    <m/>
    <m/>
    <m/>
    <s v="N"/>
    <s v="N"/>
    <m/>
    <m/>
    <s v="     "/>
    <m/>
    <m/>
    <m/>
    <m/>
    <m/>
    <m/>
    <m/>
    <m/>
    <m/>
    <m/>
    <m/>
    <m/>
    <m/>
    <m/>
    <m/>
    <m/>
    <m/>
    <m/>
    <m/>
  </r>
  <r>
    <x v="210"/>
    <s v="     "/>
    <d v="2014-10-01T00:00:00"/>
    <d v="1899-12-30T12:02:00"/>
    <s v="40"/>
    <x v="3"/>
    <s v="10"/>
    <x v="0"/>
    <m/>
    <m/>
    <s v="FIRE @ POLE WHERE NONENERGIZED 715 ALUM ON GRD// NOT SURE WE CAUSED IT/POSS CAPA?/CUT MADE SAFE/POLE TO BE RMVD"/>
    <s v="     "/>
    <x v="1"/>
    <m/>
    <x v="1"/>
    <m/>
    <s v="1091252"/>
    <m/>
    <m/>
    <m/>
    <m/>
    <m/>
    <s v="     "/>
    <x v="0"/>
    <x v="0"/>
    <s v="Vegetation"/>
    <x v="0"/>
    <m/>
    <s v="&lt;3 meters of linear travel"/>
    <s v="Square Feet: ; Acreage: "/>
    <s v="Equipment - PG&amp;E"/>
    <x v="9"/>
    <s v="Equipment - PG&amp;E"/>
    <s v="All types of equipment / facility failure"/>
    <m/>
    <m/>
    <m/>
    <m/>
    <s v=" "/>
    <s v="Overhead"/>
    <s v="Secondary"/>
    <s v="Other"/>
    <m/>
    <s v="5252 E. Mariposa Rd, Stockton"/>
    <s v="     "/>
    <x v="0"/>
    <m/>
    <n v="37.924799999999998"/>
    <n v="-121.208"/>
    <m/>
    <s v="WEBER-1109"/>
    <m/>
    <s v="Stockton FD"/>
    <s v="Agriculture"/>
    <m/>
    <m/>
    <m/>
    <m/>
    <m/>
    <m/>
    <m/>
    <s v="N"/>
    <s v="N"/>
    <m/>
    <m/>
    <s v="     "/>
    <m/>
    <m/>
    <m/>
    <m/>
    <m/>
    <m/>
    <m/>
    <m/>
    <m/>
    <m/>
    <m/>
    <m/>
    <m/>
    <m/>
    <m/>
    <m/>
    <m/>
    <m/>
    <m/>
  </r>
  <r>
    <x v="211"/>
    <s v="     "/>
    <d v="2014-10-01T00:00:00"/>
    <d v="1899-12-30T12:18:00"/>
    <s v="40"/>
    <x v="3"/>
    <s v="10"/>
    <x v="0"/>
    <m/>
    <m/>
    <s v="0"/>
    <s v="     "/>
    <x v="1"/>
    <m/>
    <x v="1"/>
    <m/>
    <m/>
    <m/>
    <m/>
    <m/>
    <m/>
    <m/>
    <s v="     "/>
    <x v="0"/>
    <x v="0"/>
    <s v="Vegetation"/>
    <x v="0"/>
    <m/>
    <s v="&lt;0.25"/>
    <s v="Square Feet: ; Acreage: "/>
    <s v="Vegetation"/>
    <x v="0"/>
    <s v="Vegetation"/>
    <s v="All types of equipment / facility failure"/>
    <s v="Contact - Vegetation"/>
    <m/>
    <s v="Contact - Vegetation"/>
    <s v="Conductor"/>
    <s v=" "/>
    <s v="Overhead"/>
    <s v="Secondary"/>
    <s v="Conductor"/>
    <m/>
    <s v="1920 WEBB AVE, Chico"/>
    <s v="     "/>
    <x v="0"/>
    <m/>
    <n v="39.726100000000002"/>
    <n v="-121.86"/>
    <m/>
    <s v="CHICO-B-1103"/>
    <m/>
    <s v="Cal Fire Dept"/>
    <s v="Urban"/>
    <m/>
    <m/>
    <m/>
    <m/>
    <m/>
    <m/>
    <m/>
    <s v="N"/>
    <s v="N"/>
    <m/>
    <m/>
    <s v="     "/>
    <m/>
    <m/>
    <m/>
    <m/>
    <m/>
    <m/>
    <m/>
    <m/>
    <m/>
    <m/>
    <m/>
    <m/>
    <m/>
    <m/>
    <m/>
    <m/>
    <m/>
    <m/>
    <m/>
  </r>
  <r>
    <x v="212"/>
    <s v="     "/>
    <d v="2014-10-04T00:00:00"/>
    <d v="1899-12-30T17:00:00"/>
    <s v="40"/>
    <x v="3"/>
    <s v="10"/>
    <x v="0"/>
    <d v="2014-10-04T00:00:00"/>
    <d v="1899-12-30T17:00:00"/>
    <s v="0"/>
    <s v="     "/>
    <x v="1"/>
    <m/>
    <x v="1"/>
    <m/>
    <s v="1092760"/>
    <s v="14-0061421"/>
    <m/>
    <m/>
    <n v="109254000"/>
    <m/>
    <s v="     "/>
    <x v="0"/>
    <x v="0"/>
    <s v="Vegetation"/>
    <x v="0"/>
    <m/>
    <s v="&lt;0.25"/>
    <s v="Square Feet: ; Acreage: "/>
    <s v="Equipment - PG&amp;E"/>
    <x v="13"/>
    <s v="Equipment - PG&amp;E"/>
    <s v="All types of equipment / facility failure"/>
    <s v="Transformer"/>
    <s v="Transformer"/>
    <m/>
    <m/>
    <m/>
    <s v="Overhead"/>
    <s v="Secondary"/>
    <s v="Conductor"/>
    <m/>
    <s v="SS/ ORANGEWOOD RD; 800' E/O PIEMONT RD, RICHFIELD"/>
    <s v="     "/>
    <x v="0"/>
    <m/>
    <n v="39.960700000000003"/>
    <n v="-122.148"/>
    <m/>
    <s v="CORNING-1102"/>
    <m/>
    <s v="Cal Fire Dept"/>
    <s v="Herbaceous"/>
    <m/>
    <m/>
    <m/>
    <m/>
    <m/>
    <m/>
    <m/>
    <s v="N"/>
    <s v="N"/>
    <m/>
    <m/>
    <s v="     "/>
    <m/>
    <m/>
    <m/>
    <m/>
    <m/>
    <m/>
    <m/>
    <m/>
    <m/>
    <m/>
    <m/>
    <m/>
    <m/>
    <m/>
    <m/>
    <m/>
    <m/>
    <m/>
    <m/>
  </r>
  <r>
    <x v="213"/>
    <s v="     "/>
    <d v="2014-10-04T00:00:00"/>
    <d v="1899-12-30T16:09:00"/>
    <s v="40"/>
    <x v="3"/>
    <s v="10"/>
    <x v="0"/>
    <m/>
    <m/>
    <s v="ARCING SVC CONNECTIONS PROBABLE CAUSE OF VEG FIRE-REPL CONN'S CHK'D VOLTS OK AFTER-ADVS'D CUST"/>
    <s v="     "/>
    <x v="1"/>
    <m/>
    <x v="1"/>
    <m/>
    <m/>
    <m/>
    <m/>
    <m/>
    <m/>
    <m/>
    <s v="     "/>
    <x v="0"/>
    <x v="0"/>
    <s v="Vegetation"/>
    <x v="0"/>
    <m/>
    <s v="&lt;3 meters of linear travel"/>
    <s v="Square Feet: ; Acreage: "/>
    <s v="Equipment - PG&amp;E"/>
    <x v="9"/>
    <s v="Equipment - PG&amp;E"/>
    <s v="All types of equipment / facility failure"/>
    <s v="Wire-Wire Contact"/>
    <m/>
    <s v="Wire-Wire Contact"/>
    <m/>
    <s v="AT&amp;T"/>
    <s v="Overhead"/>
    <s v="Secondary"/>
    <s v="Conductor"/>
    <m/>
    <s v="100468587"/>
    <s v="     "/>
    <x v="0"/>
    <m/>
    <n v="37.945099999999996"/>
    <n v="-121.968"/>
    <m/>
    <s v="CLAYTON-2212"/>
    <m/>
    <s v="Contra Costa FD"/>
    <s v="Urban"/>
    <m/>
    <m/>
    <m/>
    <m/>
    <m/>
    <m/>
    <m/>
    <s v="N"/>
    <s v="N"/>
    <m/>
    <m/>
    <s v="     "/>
    <m/>
    <m/>
    <m/>
    <m/>
    <m/>
    <m/>
    <m/>
    <m/>
    <m/>
    <m/>
    <m/>
    <m/>
    <m/>
    <m/>
    <m/>
    <m/>
    <m/>
    <m/>
    <m/>
  </r>
  <r>
    <x v="214"/>
    <s v="     "/>
    <d v="2014-10-05T00:00:00"/>
    <d v="1899-12-30T22:32:00"/>
    <s v="41"/>
    <x v="3"/>
    <s v="10"/>
    <x v="0"/>
    <d v="2014-10-05T00:00:00"/>
    <d v="1899-12-30T22:32:00"/>
    <m/>
    <s v="     "/>
    <x v="1"/>
    <m/>
    <x v="1"/>
    <m/>
    <s v="1093319"/>
    <s v="14-0061527"/>
    <m/>
    <m/>
    <m/>
    <m/>
    <s v="     "/>
    <x v="0"/>
    <x v="0"/>
    <s v="Vegetation"/>
    <x v="0"/>
    <m/>
    <s v="0.26-9.99"/>
    <s v="Square Feet: ; Acreage: 4"/>
    <s v="Vegetation"/>
    <x v="0"/>
    <s v="Vegetation"/>
    <s v="All types of equipment / facility failure"/>
    <s v="Contact - Vegetation"/>
    <m/>
    <s v="Contact - Vegetation"/>
    <s v="Conductor"/>
    <s v="Verizon"/>
    <s v="Overhead"/>
    <s v="Primary"/>
    <s v="Conductor"/>
    <m/>
    <s v="100519255"/>
    <s v="     "/>
    <x v="0"/>
    <n v="520"/>
    <n v="37.122500000000002"/>
    <n v="-121.999"/>
    <m/>
    <s v="CAMP-EVERS-2106"/>
    <n v="21000"/>
    <m/>
    <s v="Conifer Forest"/>
    <m/>
    <m/>
    <m/>
    <m/>
    <m/>
    <m/>
    <m/>
    <s v="N"/>
    <s v="N"/>
    <m/>
    <m/>
    <s v="     "/>
    <n v="37.122484999999998"/>
    <n v="-121.999436"/>
    <s v="Oct  6 2014 12:00AM"/>
    <s v="BranchFail"/>
    <s v="Large oak limb fell into lines. Lines came down and started a fire.  Large  Madrone also came down into lines bringing lines down and breaking crossarm."/>
    <s v="OAKK"/>
    <s v="60"/>
    <s v="28"/>
    <s v="20"/>
    <s v="Slight"/>
    <s v="None"/>
    <s v="N"/>
    <s v="1"/>
    <m/>
    <s v="Hillside"/>
    <s v="B"/>
    <s v="CrossArm"/>
    <s v="TreeWire"/>
    <s v="0"/>
  </r>
  <r>
    <x v="215"/>
    <s v="     "/>
    <d v="2014-10-05T00:00:00"/>
    <d v="1899-12-30T10:12:00"/>
    <s v="41"/>
    <x v="3"/>
    <s v="10"/>
    <x v="0"/>
    <m/>
    <m/>
    <s v="NG C-821, CLEARED UNIT, PIN#292"/>
    <s v="     "/>
    <x v="1"/>
    <m/>
    <x v="1"/>
    <m/>
    <m/>
    <m/>
    <m/>
    <m/>
    <m/>
    <m/>
    <s v="     "/>
    <x v="0"/>
    <x v="0"/>
    <s v="Vegetation"/>
    <x v="0"/>
    <m/>
    <s v="&lt;0.25"/>
    <s v="Square Feet: ; Acreage: "/>
    <s v="Equipment - PG&amp;E"/>
    <x v="11"/>
    <s v="Equipment - PG&amp;E"/>
    <s v="All types of equipment / facility failure"/>
    <s v="Capacitor Bank"/>
    <s v="Capacitor Bank"/>
    <m/>
    <m/>
    <m/>
    <s v="Overhead"/>
    <s v="Primary"/>
    <s v="Capacitor Bank"/>
    <m/>
    <s v="Capactitor C821"/>
    <s v="     "/>
    <x v="0"/>
    <m/>
    <n v="37.680199999999999"/>
    <n v="-122.471"/>
    <m/>
    <s v="DALY-CITY-1108"/>
    <n v="12000"/>
    <s v="Daly City FD"/>
    <s v="Urban"/>
    <m/>
    <m/>
    <m/>
    <m/>
    <m/>
    <m/>
    <m/>
    <s v="N"/>
    <s v="N"/>
    <m/>
    <m/>
    <s v="     "/>
    <m/>
    <m/>
    <m/>
    <m/>
    <m/>
    <m/>
    <m/>
    <m/>
    <m/>
    <m/>
    <m/>
    <m/>
    <m/>
    <m/>
    <m/>
    <m/>
    <m/>
    <m/>
    <m/>
  </r>
  <r>
    <x v="216"/>
    <s v="     "/>
    <d v="2014-10-06T00:00:00"/>
    <d v="1899-12-30T08:53:00"/>
    <s v="41"/>
    <x v="3"/>
    <s v="10"/>
    <x v="0"/>
    <d v="2014-10-06T00:00:00"/>
    <d v="1899-12-30T08:53:00"/>
    <s v="0"/>
    <s v="     "/>
    <x v="1"/>
    <m/>
    <x v="1"/>
    <m/>
    <s v="1093426"/>
    <s v="14-0061653"/>
    <m/>
    <m/>
    <n v="109255000"/>
    <m/>
    <s v="     "/>
    <x v="0"/>
    <x v="0"/>
    <s v="Vegetation"/>
    <x v="0"/>
    <m/>
    <s v="&lt;0.25"/>
    <s v="Square Feet: ; Acreage: "/>
    <s v="Vegetation"/>
    <x v="0"/>
    <s v="Vegetation"/>
    <s v="All types of equipment / facility failure"/>
    <s v="Contact - Vegetation"/>
    <m/>
    <s v="Contact - Vegetation"/>
    <s v="Conductor"/>
    <m/>
    <s v="Overhead"/>
    <s v="Primary"/>
    <s v="Conductor"/>
    <m/>
    <s v="2 SPANS PAST FUSES 2309"/>
    <s v="     "/>
    <x v="0"/>
    <n v="175"/>
    <n v="38.892600000000002"/>
    <n v="-122.738"/>
    <m/>
    <s v="KONOCTI-1102"/>
    <n v="12000"/>
    <s v="Cal Fire Dept"/>
    <s v="Conifer Forest"/>
    <m/>
    <m/>
    <m/>
    <m/>
    <m/>
    <m/>
    <m/>
    <s v="N"/>
    <s v="N"/>
    <m/>
    <m/>
    <s v="     "/>
    <n v="38.892580000000002"/>
    <n v="-122.73766000000001"/>
    <s v="Oct  7 2014 12:00AM"/>
    <s v="TrunkFail"/>
    <s v="A large Black oak in the 3rd span loadside (east, downhill) from FCO 2309 failed at the mainstem.  The failed portion of the tree fell south atop both phases taking both down.  Another smaller branch was broken too.  No fire; new wire installed.  In the 1st span load side, one other hot phase came down too and caused a ground/duff layer fire (1/8th acre approx.) on the north side of the tap.  No property damage observed."/>
    <s v="OAKK"/>
    <s v="80"/>
    <s v="45"/>
    <s v="30"/>
    <s v="Slight"/>
    <s v="None"/>
    <s v="N"/>
    <s v="1"/>
    <m/>
    <s v="Ridge"/>
    <s v="A"/>
    <s v="CrossArm"/>
    <s v="BareWire"/>
    <s v="0"/>
  </r>
  <r>
    <x v="217"/>
    <s v="     "/>
    <d v="2014-10-06T00:00:00"/>
    <d v="1899-12-30T01:05:50"/>
    <s v="41"/>
    <x v="3"/>
    <s v="10"/>
    <x v="0"/>
    <d v="2014-10-06T00:00:00"/>
    <d v="1899-12-30T01:05:00"/>
    <s v="L7SF: E LAUREL (Laurel &amp; St Edwards) in Salinas; fire caused by St Lt svc wire parting, feeding St. Lt on riser c/o pole 3705; called a veg fire by OFC; WAITING ON TMAN"/>
    <s v="     "/>
    <x v="0"/>
    <d v="2021-03-11T00:00:00"/>
    <x v="0"/>
    <m/>
    <s v="5046192"/>
    <s v="N/A"/>
    <m/>
    <s v="T003211677"/>
    <m/>
    <m/>
    <s v="     "/>
    <x v="0"/>
    <x v="0"/>
    <m/>
    <x v="0"/>
    <m/>
    <s v="&lt;0.25"/>
    <m/>
    <s v="Equipment - PG&amp;E"/>
    <x v="9"/>
    <s v="Equipment - PG&amp;E"/>
    <s v="All types of equipment / facility failure"/>
    <s v="Service Neutral failure"/>
    <s v="Service Drop"/>
    <m/>
    <m/>
    <s v="Unknown"/>
    <s v="Overhead"/>
    <m/>
    <s v="Service Drop"/>
    <m/>
    <m/>
    <s v="     "/>
    <x v="0"/>
    <m/>
    <n v="36.686399999999999"/>
    <n v="-121.623"/>
    <s v="Monterey"/>
    <s v="SALINAS-1102"/>
    <m/>
    <s v="Salinas City FD"/>
    <s v="Hardwood Woodland"/>
    <m/>
    <m/>
    <m/>
    <m/>
    <m/>
    <m/>
    <m/>
    <s v="N"/>
    <s v="N"/>
    <m/>
    <m/>
    <s v="     "/>
    <m/>
    <m/>
    <m/>
    <m/>
    <m/>
    <m/>
    <m/>
    <m/>
    <m/>
    <m/>
    <m/>
    <m/>
    <m/>
    <m/>
    <m/>
    <m/>
    <m/>
    <m/>
    <m/>
  </r>
  <r>
    <x v="218"/>
    <s v="     "/>
    <d v="2014-10-07T00:00:00"/>
    <d v="1899-12-30T11:35:00"/>
    <s v="41"/>
    <x v="3"/>
    <s v="10"/>
    <x v="0"/>
    <d v="2014-10-07T00:00:00"/>
    <d v="1899-12-30T11:35:00"/>
    <s v="CUSTOMER DIGGING WITH BACKHOE TO UNCOVER BURIED TORTOISE STRUCK UG PRIMARY CONDUCTOR"/>
    <s v="     "/>
    <x v="1"/>
    <m/>
    <x v="1"/>
    <m/>
    <s v="1094047"/>
    <s v="14-0061952"/>
    <m/>
    <m/>
    <m/>
    <m/>
    <s v="     "/>
    <x v="0"/>
    <x v="0"/>
    <s v="Vegetation"/>
    <x v="0"/>
    <m/>
    <s v="&lt;0.25"/>
    <s v="Square Feet: ; Acreage: "/>
    <s v="Contact - Animal - Other"/>
    <x v="6"/>
    <s v="Contact - Animal"/>
    <s v="All types of equipment / facility failure"/>
    <s v="Contact - Animal"/>
    <m/>
    <s v="Contact - Animal"/>
    <s v="Conductor"/>
    <s v=" "/>
    <s v="Subsurface"/>
    <s v="Primary"/>
    <s v="Conductor"/>
    <m/>
    <s v="at Fuse 8047"/>
    <s v="     "/>
    <x v="0"/>
    <n v="508"/>
    <n v="35.072000000000003"/>
    <n v="-120.59099999999999"/>
    <m/>
    <s v="OCEANO-1108"/>
    <n v="12000"/>
    <s v="SLO FD"/>
    <s v="Barren/Other"/>
    <m/>
    <m/>
    <m/>
    <m/>
    <m/>
    <m/>
    <m/>
    <s v="N"/>
    <s v="N"/>
    <m/>
    <m/>
    <s v="     "/>
    <m/>
    <m/>
    <m/>
    <m/>
    <m/>
    <m/>
    <m/>
    <m/>
    <m/>
    <m/>
    <m/>
    <m/>
    <m/>
    <m/>
    <m/>
    <m/>
    <m/>
    <m/>
    <m/>
  </r>
  <r>
    <x v="219"/>
    <s v="     "/>
    <d v="2014-10-08T00:00:00"/>
    <d v="1899-12-30T14:21:00"/>
    <s v="41"/>
    <x v="3"/>
    <s v="10"/>
    <x v="0"/>
    <d v="2014-10-08T00:00:00"/>
    <d v="1899-12-30T14:21:00"/>
    <s v="STANDBY WIRE DOWN AND LEAKING TRANSFORMER."/>
    <s v="     "/>
    <x v="1"/>
    <m/>
    <x v="1"/>
    <m/>
    <s v="1094760"/>
    <s v="14-0062334"/>
    <m/>
    <m/>
    <n v="109260000"/>
    <m/>
    <s v="     "/>
    <x v="0"/>
    <x v="0"/>
    <s v="Vegetation"/>
    <x v="0"/>
    <m/>
    <s v="&lt;3 meters of linear travel"/>
    <s v="Square Feet: ; Acreage: "/>
    <s v="Equipment - PG&amp;E"/>
    <x v="10"/>
    <s v="Equipment - PG&amp;E"/>
    <s v="All types of equipment / facility failure"/>
    <s v="Splice/Clamp/Connector"/>
    <s v="Splice/Clamp/Connector"/>
    <m/>
    <m/>
    <m/>
    <s v="Overhead"/>
    <s v="Primary"/>
    <s v="Conductor"/>
    <m/>
    <s v="MTR #1008628785 "/>
    <s v="     "/>
    <x v="0"/>
    <n v="512"/>
    <n v="34.645499999999998"/>
    <n v="-120.41200000000001"/>
    <m/>
    <s v="CABRILLO-1103"/>
    <n v="12000"/>
    <s v="Santa Barbara County FD"/>
    <s v="Herbaceous"/>
    <m/>
    <m/>
    <m/>
    <m/>
    <m/>
    <m/>
    <m/>
    <s v="N"/>
    <s v="N"/>
    <m/>
    <m/>
    <s v="     "/>
    <m/>
    <m/>
    <m/>
    <m/>
    <m/>
    <m/>
    <m/>
    <m/>
    <m/>
    <m/>
    <m/>
    <m/>
    <m/>
    <m/>
    <m/>
    <m/>
    <m/>
    <m/>
    <m/>
  </r>
  <r>
    <x v="220"/>
    <s v="     "/>
    <d v="2014-10-09T00:00:00"/>
    <d v="1899-12-30T19:10:00"/>
    <s v="41"/>
    <x v="3"/>
    <s v="10"/>
    <x v="0"/>
    <d v="2014-10-09T00:00:00"/>
    <d v="1899-12-30T19:10:00"/>
    <s v="CREW TO REPAIR MULTIPLE LOCATIONS OF WIRE DOWN DUE TO FAULT ON CIRCUIT COULD NOT FIND A CAUSE"/>
    <s v="     "/>
    <x v="1"/>
    <m/>
    <x v="1"/>
    <m/>
    <s v="1095294"/>
    <s v="14-0062700"/>
    <m/>
    <m/>
    <n v="109263000"/>
    <m/>
    <s v="     "/>
    <x v="0"/>
    <x v="0"/>
    <s v="Vegetation"/>
    <x v="0"/>
    <m/>
    <s v="0.26-9.99"/>
    <s v="Square Feet: ; Acreage: 4"/>
    <s v="Equipment - PG&amp;E"/>
    <x v="4"/>
    <s v="Equipment - PG&amp;E"/>
    <s v="All types of equipment / facility failure"/>
    <s v="Conductor"/>
    <s v="Conductor"/>
    <m/>
    <m/>
    <s v="AT&amp;T"/>
    <s v="Overhead"/>
    <s v="Primary"/>
    <s v="Conductor"/>
    <m/>
    <s v="101955217"/>
    <s v="     "/>
    <x v="0"/>
    <n v="140"/>
    <n v="38.462000000000003"/>
    <n v="-123.042"/>
    <m/>
    <s v="MONTE-RIO-1111"/>
    <n v="12000"/>
    <s v="Cal Fire Dept"/>
    <s v="Water"/>
    <m/>
    <m/>
    <m/>
    <m/>
    <m/>
    <m/>
    <m/>
    <s v="N"/>
    <s v="N"/>
    <m/>
    <m/>
    <s v="     "/>
    <m/>
    <m/>
    <m/>
    <m/>
    <m/>
    <m/>
    <m/>
    <m/>
    <m/>
    <m/>
    <m/>
    <m/>
    <m/>
    <m/>
    <m/>
    <m/>
    <m/>
    <m/>
    <m/>
  </r>
  <r>
    <x v="221"/>
    <s v="     "/>
    <d v="2014-10-09T00:00:00"/>
    <d v="1899-12-30T08:25:00"/>
    <s v="41"/>
    <x v="3"/>
    <s v="10"/>
    <x v="0"/>
    <d v="2014-10-09T00:00:00"/>
    <d v="1899-12-30T08:25:00"/>
    <m/>
    <s v="     "/>
    <x v="1"/>
    <m/>
    <x v="1"/>
    <m/>
    <s v="1094969"/>
    <s v="14-0062439"/>
    <m/>
    <m/>
    <m/>
    <m/>
    <s v="     "/>
    <x v="0"/>
    <x v="0"/>
    <s v="Other"/>
    <x v="0"/>
    <m/>
    <s v="Structure-only"/>
    <s v="Square Feet: ; Acreage: "/>
    <s v="Equipment - PG&amp;E"/>
    <x v="2"/>
    <s v="Equipment - PG&amp;E"/>
    <s v="All types of equipment / facility failure"/>
    <s v="Pole"/>
    <s v="Pole"/>
    <m/>
    <m/>
    <s v=" "/>
    <s v="Overhead"/>
    <s v="Primary"/>
    <s v="Conductor"/>
    <m/>
    <s v="2711 Pixie Dr"/>
    <s v="     "/>
    <x v="0"/>
    <m/>
    <n v="37.9589"/>
    <n v="-121.334"/>
    <m/>
    <s v="CHANNEL-1102"/>
    <n v="12000"/>
    <s v="Stockton FD"/>
    <s v="Urban"/>
    <m/>
    <m/>
    <m/>
    <m/>
    <m/>
    <m/>
    <m/>
    <s v="N"/>
    <s v="N"/>
    <m/>
    <m/>
    <s v="     "/>
    <m/>
    <m/>
    <m/>
    <m/>
    <m/>
    <m/>
    <m/>
    <m/>
    <m/>
    <m/>
    <m/>
    <m/>
    <m/>
    <m/>
    <m/>
    <m/>
    <m/>
    <m/>
    <m/>
  </r>
  <r>
    <x v="222"/>
    <s v="     "/>
    <d v="2014-10-11T00:00:00"/>
    <d v="1899-12-30T10:19:00"/>
    <s v="41"/>
    <x v="3"/>
    <s v="10"/>
    <x v="0"/>
    <d v="2014-10-11T00:00:00"/>
    <d v="1899-12-30T10:19:00"/>
    <s v="0"/>
    <s v="     "/>
    <x v="1"/>
    <m/>
    <x v="1"/>
    <m/>
    <s v="1096015"/>
    <s v="14-0062962"/>
    <m/>
    <m/>
    <n v="109427000"/>
    <m/>
    <s v="     "/>
    <x v="0"/>
    <x v="0"/>
    <s v="Vegetation"/>
    <x v="0"/>
    <m/>
    <s v="0.26-9.99"/>
    <s v="Square Feet: ; Acreage: "/>
    <s v="Contact - Animal - Other"/>
    <x v="6"/>
    <s v="Contact - Animal"/>
    <s v="All types of equipment / facility failure"/>
    <s v="Contact - Animal"/>
    <m/>
    <s v="Contact - Animal"/>
    <s v="Conductor"/>
    <s v="AT&amp;T"/>
    <s v="Overhead"/>
    <s v="Primary"/>
    <s v="Conductor"/>
    <m/>
    <s v="100373776"/>
    <s v="     "/>
    <x v="0"/>
    <n v="282"/>
    <n v="39.576500000000003"/>
    <n v="-121.30500000000001"/>
    <m/>
    <s v="KANAKA-1101"/>
    <n v="12000"/>
    <s v="Butte County FD"/>
    <s v="Hardwood Forest"/>
    <m/>
    <m/>
    <m/>
    <m/>
    <m/>
    <m/>
    <m/>
    <s v="N"/>
    <s v="N"/>
    <m/>
    <m/>
    <s v="     "/>
    <m/>
    <m/>
    <m/>
    <m/>
    <m/>
    <m/>
    <m/>
    <m/>
    <m/>
    <m/>
    <m/>
    <m/>
    <m/>
    <m/>
    <m/>
    <m/>
    <m/>
    <m/>
    <m/>
  </r>
  <r>
    <x v="223"/>
    <s v="     "/>
    <d v="2014-10-12T00:00:00"/>
    <d v="1899-12-30T16:53:00"/>
    <s v="42"/>
    <x v="3"/>
    <s v="10"/>
    <x v="0"/>
    <m/>
    <m/>
    <s v="NO HAZARDS FOUND. POSSIBLE BRANCH IN LINE CAUSING SMALL FIRE. LINE CLEAR AT THIS TIME"/>
    <s v="     "/>
    <x v="1"/>
    <m/>
    <x v="1"/>
    <m/>
    <s v="1096380"/>
    <m/>
    <m/>
    <m/>
    <m/>
    <m/>
    <s v="     "/>
    <x v="0"/>
    <x v="0"/>
    <s v="Vegetation"/>
    <x v="0"/>
    <m/>
    <s v="&lt;0.25"/>
    <s v="Square Feet: ; Acreage: "/>
    <s v="Vegetation"/>
    <x v="0"/>
    <s v="Vegetation"/>
    <s v="All types of equipment / facility failure"/>
    <s v="Contact - Vegetation"/>
    <m/>
    <s v="Contact - Vegetation"/>
    <s v="Conductor"/>
    <m/>
    <s v="Overhead"/>
    <s v="Secondary"/>
    <s v="Conductor"/>
    <m/>
    <s v="APPROX  5 SPAN LOAD SIDE 3635"/>
    <s v="     "/>
    <x v="0"/>
    <m/>
    <n v="38.286499999999997"/>
    <n v="-122.48"/>
    <m/>
    <s v="SONOMA-1104"/>
    <m/>
    <s v="Sonoma FD"/>
    <s v="Herbaceous"/>
    <m/>
    <m/>
    <m/>
    <m/>
    <m/>
    <m/>
    <m/>
    <s v="N"/>
    <s v="N"/>
    <m/>
    <m/>
    <s v="     "/>
    <m/>
    <m/>
    <m/>
    <m/>
    <m/>
    <m/>
    <m/>
    <m/>
    <m/>
    <m/>
    <m/>
    <m/>
    <m/>
    <m/>
    <m/>
    <m/>
    <m/>
    <m/>
    <m/>
  </r>
  <r>
    <x v="224"/>
    <s v="     "/>
    <d v="2014-10-12T00:00:00"/>
    <d v="1899-12-30T12:02:00"/>
    <s v="42"/>
    <x v="3"/>
    <s v="10"/>
    <x v="0"/>
    <d v="2014-10-12T00:00:00"/>
    <d v="1899-12-30T12:02:00"/>
    <s v="Tree brnch grew into opn wr sec causing fire. Opnd fses at trans, need crew to rplc L/seeping non blue stkr trans, and put 4/acsr bck up."/>
    <s v="     "/>
    <x v="1"/>
    <m/>
    <x v="1"/>
    <m/>
    <s v="1096307"/>
    <s v="14-0063041"/>
    <m/>
    <m/>
    <n v="109564000"/>
    <m/>
    <s v="     "/>
    <x v="0"/>
    <x v="0"/>
    <s v="Vegetation"/>
    <x v="0"/>
    <m/>
    <s v="&lt;0.25"/>
    <s v="Square Feet: ; Acreage: 0.1"/>
    <s v="Vegetation"/>
    <x v="0"/>
    <s v="Vegetation"/>
    <s v="All types of equipment / facility failure"/>
    <s v="Contact - Vegetation"/>
    <m/>
    <s v="Contact - Vegetation"/>
    <s v="Conductor"/>
    <s v="AT&amp;T"/>
    <s v="Overhead"/>
    <s v="Secondary"/>
    <s v="Conductor"/>
    <m/>
    <s v="101608435"/>
    <s v="     "/>
    <x v="0"/>
    <m/>
    <n v="38.590299999999999"/>
    <n v="-121.535"/>
    <m/>
    <s v="WEST-SACRAMENTO-1110"/>
    <m/>
    <s v="West Sacramento FD"/>
    <s v="Urban"/>
    <m/>
    <m/>
    <m/>
    <m/>
    <m/>
    <m/>
    <m/>
    <s v="N"/>
    <s v="Y"/>
    <s v="201410120600"/>
    <s v="201410131500"/>
    <s v="     "/>
    <m/>
    <m/>
    <m/>
    <m/>
    <m/>
    <m/>
    <m/>
    <m/>
    <m/>
    <m/>
    <m/>
    <m/>
    <m/>
    <m/>
    <m/>
    <m/>
    <m/>
    <m/>
    <m/>
  </r>
  <r>
    <x v="225"/>
    <s v="     "/>
    <d v="2014-10-12T00:00:00"/>
    <d v="1899-12-30T10:59:00"/>
    <s v="42"/>
    <x v="3"/>
    <s v="10"/>
    <x v="0"/>
    <d v="2014-10-12T00:00:00"/>
    <d v="1899-12-30T10:59:00"/>
    <s v="Palm frons grew into sec lines causing fire. Incident # 6489  Burned ple top, and a dzn trees in frnt yrd."/>
    <s v="     "/>
    <x v="1"/>
    <m/>
    <x v="1"/>
    <m/>
    <s v="1096286"/>
    <s v="14-0063024"/>
    <m/>
    <m/>
    <n v="109563000"/>
    <m/>
    <s v="     "/>
    <x v="0"/>
    <x v="0"/>
    <s v="Vegetation"/>
    <x v="0"/>
    <m/>
    <s v="Structure-only"/>
    <s v="Square Feet: ; Acreage: "/>
    <s v="Equipment - PG&amp;E"/>
    <x v="9"/>
    <s v="Equipment - PG&amp;E"/>
    <s v="All types of equipment / facility failure"/>
    <s v="Wire-Wire Contact"/>
    <m/>
    <s v="Wire-Wire Contact"/>
    <m/>
    <m/>
    <s v="Overhead"/>
    <s v="Secondary"/>
    <s v="Conductor"/>
    <m/>
    <s v="1535 HOBSON AVE"/>
    <s v="     "/>
    <x v="0"/>
    <m/>
    <n v="38.591700000000003"/>
    <n v="-121.539"/>
    <m/>
    <s v="WEST-SACRAMENTO-1109"/>
    <m/>
    <m/>
    <s v="Urban"/>
    <m/>
    <m/>
    <m/>
    <m/>
    <m/>
    <m/>
    <m/>
    <s v="N"/>
    <s v="Y"/>
    <s v="201410120600"/>
    <s v="201410131500"/>
    <s v="     "/>
    <m/>
    <m/>
    <m/>
    <m/>
    <m/>
    <m/>
    <m/>
    <m/>
    <m/>
    <m/>
    <m/>
    <m/>
    <m/>
    <m/>
    <m/>
    <m/>
    <m/>
    <m/>
    <m/>
  </r>
  <r>
    <x v="226"/>
    <s v="     "/>
    <d v="2014-10-13T00:00:00"/>
    <d v="1899-12-30T10:06:34"/>
    <s v="42"/>
    <x v="3"/>
    <s v="10"/>
    <x v="0"/>
    <m/>
    <m/>
    <s v="Unknown which circuit as tman indicated switch as location. FD ONSITE-SMALL OUT BLDING-FIRE IS OUT-ELEC. METER PULLED-MYLAR BALLONS IN LINES.; MYLAR BALLOON @ SW 4115 ARCED CAUSING SMALL SPOT FIRES &amp; MINOR DAMAGE TO TRAILER AT 618 N PALM,_x000a_REMOVED MYLAR BALLOONS"/>
    <s v="     "/>
    <x v="0"/>
    <d v="2021-03-03T00:00:00"/>
    <x v="0"/>
    <m/>
    <m/>
    <s v="N/A"/>
    <m/>
    <s v="350269"/>
    <m/>
    <m/>
    <s v="     "/>
    <x v="0"/>
    <x v="0"/>
    <m/>
    <x v="0"/>
    <m/>
    <s v="Unknown"/>
    <m/>
    <s v="Contact - 3rd Party"/>
    <x v="12"/>
    <s v="Contact - 3rd Party"/>
    <s v="Contact from object"/>
    <s v="Contact - Balloon"/>
    <m/>
    <s v="Contact - Balloon"/>
    <s v="Conductor"/>
    <s v="Yes"/>
    <s v="Overhead"/>
    <m/>
    <s v="Conductor"/>
    <m/>
    <s v="Switch: 4115"/>
    <s v="     "/>
    <x v="0"/>
    <m/>
    <n v="36.751199999999997"/>
    <n v="-119.80800000000001"/>
    <s v="Fresno"/>
    <s v="ASHLAN-AVE-1116-/-ASHLAN-AVE-1108"/>
    <m/>
    <m/>
    <s v="Urban"/>
    <m/>
    <m/>
    <m/>
    <m/>
    <m/>
    <m/>
    <m/>
    <s v="N"/>
    <s v="N"/>
    <m/>
    <m/>
    <s v="     "/>
    <m/>
    <m/>
    <m/>
    <m/>
    <m/>
    <m/>
    <m/>
    <m/>
    <m/>
    <m/>
    <m/>
    <m/>
    <m/>
    <m/>
    <m/>
    <m/>
    <m/>
    <m/>
    <m/>
  </r>
  <r>
    <x v="227"/>
    <s v="     "/>
    <d v="2014-10-13T00:00:00"/>
    <d v="1899-12-30T09:19:00"/>
    <s v="42"/>
    <x v="3"/>
    <s v="10"/>
    <x v="0"/>
    <d v="2014-10-13T00:00:00"/>
    <d v="1899-12-30T09:19:00"/>
    <s v="one of three phases down 4acsr conductor"/>
    <s v="     "/>
    <x v="1"/>
    <m/>
    <x v="1"/>
    <m/>
    <s v="1096581"/>
    <s v="14-0063149"/>
    <m/>
    <m/>
    <m/>
    <m/>
    <s v="     "/>
    <x v="0"/>
    <x v="0"/>
    <s v="Vegetation"/>
    <x v="0"/>
    <m/>
    <s v="&lt;0.25"/>
    <s v="Square Feet: ; Acreage: "/>
    <s v="Equipment - PG&amp;E"/>
    <x v="10"/>
    <s v="Equipment - PG&amp;E"/>
    <s v="All types of equipment / facility failure"/>
    <s v="Splice/Clamp/Connector"/>
    <s v="Splice/Clamp/Connector"/>
    <m/>
    <m/>
    <m/>
    <s v="Overhead"/>
    <s v="Primary"/>
    <s v="Conductor"/>
    <m/>
    <s v="3 POLES E/OF 10313"/>
    <s v="     "/>
    <x v="0"/>
    <m/>
    <n v="38.183799999999998"/>
    <n v="-121.855"/>
    <m/>
    <s v="PEABODY-2107"/>
    <n v="21000"/>
    <m/>
    <s v="Agriculture"/>
    <m/>
    <m/>
    <m/>
    <m/>
    <m/>
    <m/>
    <m/>
    <s v="N"/>
    <s v="N"/>
    <m/>
    <m/>
    <s v="     "/>
    <m/>
    <m/>
    <m/>
    <m/>
    <m/>
    <m/>
    <m/>
    <m/>
    <m/>
    <m/>
    <m/>
    <m/>
    <m/>
    <m/>
    <m/>
    <m/>
    <m/>
    <m/>
    <m/>
  </r>
  <r>
    <x v="228"/>
    <s v="     "/>
    <d v="2014-10-14T00:00:00"/>
    <d v="1899-12-30T14:32:00"/>
    <s v="42"/>
    <x v="3"/>
    <s v="10"/>
    <x v="0"/>
    <d v="2014-10-14T00:00:00"/>
    <d v="1899-12-30T14:32:00"/>
    <s v="CAL FIRE TRIMMING TREES HAD A BRACH GO THROUGH THE LINE BURNING UP TAKE OFF POLE JUMPER FEEDING METER 1008049283"/>
    <s v="     "/>
    <x v="1"/>
    <m/>
    <x v="1"/>
    <m/>
    <s v="1097143"/>
    <s v="14-0063605"/>
    <m/>
    <m/>
    <m/>
    <m/>
    <s v="     "/>
    <x v="0"/>
    <x v="0"/>
    <s v="Vegetation"/>
    <x v="0"/>
    <m/>
    <s v="&lt;0.25"/>
    <s v="Square Feet: ; Acreage: 0.06"/>
    <s v="Vegetation"/>
    <x v="0"/>
    <s v="Vegetation"/>
    <s v="All types of equipment / facility failure"/>
    <s v="Contact - Vegetation"/>
    <m/>
    <s v="Contact - Vegetation"/>
    <s v="Conductor"/>
    <m/>
    <s v="Overhead"/>
    <s v="Primary"/>
    <s v="Conductor"/>
    <m/>
    <s v="100425132"/>
    <s v="     "/>
    <x v="0"/>
    <m/>
    <n v="39.589799999999997"/>
    <n v="-122.194"/>
    <m/>
    <s v="LOGAN-CREEK-2102"/>
    <n v="21000"/>
    <s v="Cal Fire Dept"/>
    <s v="Agriculture"/>
    <m/>
    <m/>
    <m/>
    <m/>
    <m/>
    <m/>
    <m/>
    <s v="N"/>
    <s v="N"/>
    <m/>
    <m/>
    <s v="     "/>
    <n v="39.589824999999998"/>
    <n v="-122.193854"/>
    <s v="Oct 15 2014 12:00AM"/>
    <s v="3rdParty"/>
    <s v="GREEN EUCALYPTUS WAS CUT, AND FELL ONTO 12KV CONDUCTORS.  PER CAL FIRE SUPERVISOR DONNIE PRIVETT HE WAS SUPERVISING INMATE CREW DOING A GRADE PROJECT ON THE EAST SIDE OF HWY 99W.  THE TREE WAS CUT, FELL ONTO THE LINES, AND CAUSED A 90FT X 30FT GRASS FIRE 250FT FROM THE INCIDENT.  CHIEF RANDY RAPP IS AVAILABLE FOR FURTHER INFORMATION AT 530-968-5355."/>
    <s v="EUCA"/>
    <s v="45"/>
    <s v="10"/>
    <s v="25"/>
    <m/>
    <m/>
    <m/>
    <m/>
    <m/>
    <m/>
    <m/>
    <s v="CrossArm"/>
    <s v="BareWire"/>
    <s v="2"/>
  </r>
  <r>
    <x v="229"/>
    <s v="     "/>
    <d v="2014-10-14T00:00:00"/>
    <d v="1899-12-30T11:04:00"/>
    <s v="42"/>
    <x v="3"/>
    <s v="10"/>
    <x v="0"/>
    <d v="2014-10-14T00:00:00"/>
    <d v="1899-12-30T11:04:00"/>
    <s v="0"/>
    <s v="     "/>
    <x v="1"/>
    <m/>
    <x v="1"/>
    <m/>
    <s v="1096979"/>
    <s v="14-0063495"/>
    <m/>
    <m/>
    <n v="109571000"/>
    <m/>
    <s v="     "/>
    <x v="0"/>
    <x v="0"/>
    <s v="Vegetation"/>
    <x v="0"/>
    <m/>
    <s v="0.26-9.99"/>
    <s v="Square Feet: ; Acreage: "/>
    <s v="Equipment - PG&amp;E"/>
    <x v="4"/>
    <s v="Equipment - PG&amp;E"/>
    <s v="All types of equipment / facility failure"/>
    <s v="Conductor"/>
    <s v="Conductor"/>
    <m/>
    <m/>
    <m/>
    <s v="Overhead"/>
    <s v="Primary"/>
    <s v="Conductor"/>
    <m/>
    <s v="3/P/S/0 C/O 13559"/>
    <s v="     "/>
    <x v="0"/>
    <n v="530"/>
    <n v="37.901299999999999"/>
    <n v="-121.765"/>
    <m/>
    <s v="LONE-TREE-2105"/>
    <n v="21000"/>
    <s v="Contra Costa FD"/>
    <s v="Urban"/>
    <m/>
    <m/>
    <m/>
    <m/>
    <m/>
    <m/>
    <m/>
    <s v="N"/>
    <s v="N"/>
    <m/>
    <m/>
    <s v="     "/>
    <m/>
    <m/>
    <m/>
    <m/>
    <m/>
    <m/>
    <m/>
    <m/>
    <m/>
    <m/>
    <m/>
    <m/>
    <m/>
    <m/>
    <m/>
    <m/>
    <m/>
    <m/>
    <m/>
  </r>
  <r>
    <x v="230"/>
    <s v="     "/>
    <d v="2014-10-14T00:00:00"/>
    <d v="1899-12-30T07:33:00"/>
    <s v="42"/>
    <x v="3"/>
    <s v="10"/>
    <x v="0"/>
    <d v="2014-10-14T00:00:00"/>
    <d v="1899-12-30T07:33:00"/>
    <s v="WIRE DOWN ON MURPHY RANCH RD"/>
    <s v="     "/>
    <x v="1"/>
    <m/>
    <x v="1"/>
    <m/>
    <s v="1096875"/>
    <s v="14-0063394"/>
    <m/>
    <m/>
    <n v="109570000"/>
    <m/>
    <s v="     "/>
    <x v="0"/>
    <x v="0"/>
    <s v="Vegetation"/>
    <x v="0"/>
    <m/>
    <s v="0.26-9.99"/>
    <s v="Square Feet: ; Acreage: "/>
    <s v="Contact - 3rd Party"/>
    <x v="3"/>
    <s v="Contact - 3rd Party"/>
    <s v="All types of equipment / facility failure"/>
    <s v="Vandalism"/>
    <m/>
    <s v="Vandalism"/>
    <m/>
    <m/>
    <s v="Overhead"/>
    <s v="Primary"/>
    <s v="Conductor"/>
    <m/>
    <s v="MURPHY RANCH RD E/O AVENAL CUTOFF RD"/>
    <s v="     "/>
    <x v="0"/>
    <m/>
    <n v="36.250599999999999"/>
    <n v="-119.86199999999999"/>
    <m/>
    <s v="HENRIETTA-1106"/>
    <n v="12000"/>
    <s v="Kings County FD"/>
    <s v="Agriculture"/>
    <m/>
    <m/>
    <m/>
    <m/>
    <m/>
    <m/>
    <m/>
    <s v="N"/>
    <s v="N"/>
    <m/>
    <m/>
    <s v="     "/>
    <m/>
    <m/>
    <m/>
    <m/>
    <m/>
    <m/>
    <m/>
    <m/>
    <m/>
    <m/>
    <m/>
    <m/>
    <m/>
    <m/>
    <m/>
    <m/>
    <m/>
    <m/>
    <m/>
  </r>
  <r>
    <x v="231"/>
    <s v="     "/>
    <d v="2014-10-16T00:00:00"/>
    <d v="1899-12-30T16:25:00"/>
    <s v="42"/>
    <x v="3"/>
    <s v="10"/>
    <x v="0"/>
    <d v="2014-10-16T00:00:00"/>
    <d v="1899-12-30T16:25:00"/>
    <s v="CREW TO REPLACE WIRE DOWN"/>
    <s v="     "/>
    <x v="1"/>
    <m/>
    <x v="1"/>
    <m/>
    <s v="1098466"/>
    <s v="14-0064207"/>
    <m/>
    <m/>
    <n v="109577000"/>
    <m/>
    <s v="     "/>
    <x v="0"/>
    <x v="0"/>
    <s v="Vegetation"/>
    <x v="0"/>
    <m/>
    <s v="0.26-9.99"/>
    <s v="Square Feet: ; Acreage: 1"/>
    <s v="Equipment - PG&amp;E"/>
    <x v="4"/>
    <s v="Equipment - PG&amp;E"/>
    <s v="All types of equipment / facility failure"/>
    <s v="Conductor"/>
    <s v="Conductor"/>
    <m/>
    <m/>
    <s v="AT&amp;T"/>
    <s v="Overhead"/>
    <s v="Primary"/>
    <s v="Conductor"/>
    <m/>
    <s v="101303519"/>
    <s v="     "/>
    <x v="0"/>
    <m/>
    <n v="39.054200000000002"/>
    <n v="-121.42400000000001"/>
    <m/>
    <s v="WHEATLAND-1105"/>
    <n v="12000"/>
    <s v="Wheatland FD"/>
    <s v="Agriculture"/>
    <m/>
    <m/>
    <m/>
    <m/>
    <m/>
    <m/>
    <m/>
    <s v="N"/>
    <s v="N"/>
    <m/>
    <m/>
    <s v="     "/>
    <m/>
    <m/>
    <m/>
    <m/>
    <m/>
    <m/>
    <m/>
    <m/>
    <m/>
    <m/>
    <m/>
    <m/>
    <m/>
    <m/>
    <m/>
    <m/>
    <m/>
    <m/>
    <m/>
  </r>
  <r>
    <x v="232"/>
    <s v="     "/>
    <d v="2014-10-17T00:00:00"/>
    <d v="1899-12-30T13:41:00"/>
    <s v="42"/>
    <x v="3"/>
    <s v="10"/>
    <x v="0"/>
    <d v="2014-10-17T00:00:00"/>
    <d v="1899-12-30T13:41:00"/>
    <m/>
    <s v="     "/>
    <x v="1"/>
    <m/>
    <x v="1"/>
    <m/>
    <m/>
    <m/>
    <m/>
    <m/>
    <m/>
    <m/>
    <s v="     "/>
    <x v="0"/>
    <x v="0"/>
    <s v="Vegetation"/>
    <x v="2"/>
    <m/>
    <s v="&lt;0.25"/>
    <s v="Square Feet: 50-yard circum.; Acreage: "/>
    <s v="Contact - Animal - Bird"/>
    <x v="6"/>
    <s v="Contact - Bird"/>
    <s v="All types of equipment / facility failure"/>
    <s v="Contact - Animal"/>
    <m/>
    <s v="Contact - Animal"/>
    <s v="Conductor"/>
    <s v="AT&amp;T"/>
    <s v="Overhead"/>
    <s v="Transmission"/>
    <s v="Conductor"/>
    <m/>
    <s v="Pole BA 28/299"/>
    <s v="     "/>
    <x v="0"/>
    <m/>
    <n v="40.016300000000001"/>
    <n v="-122.22499999999999"/>
    <m/>
    <s v="COTTONWOOD-#1-60"/>
    <n v="60000"/>
    <m/>
    <s v="Herbaceous"/>
    <m/>
    <m/>
    <m/>
    <m/>
    <m/>
    <m/>
    <m/>
    <s v="N"/>
    <s v="N"/>
    <m/>
    <m/>
    <s v="     "/>
    <m/>
    <m/>
    <m/>
    <m/>
    <m/>
    <m/>
    <m/>
    <m/>
    <m/>
    <m/>
    <m/>
    <m/>
    <m/>
    <m/>
    <m/>
    <m/>
    <m/>
    <m/>
    <m/>
  </r>
  <r>
    <x v="233"/>
    <s v="     "/>
    <d v="2014-10-20T00:00:00"/>
    <d v="1899-12-30T13:30:00"/>
    <s v="43"/>
    <x v="3"/>
    <s v="10"/>
    <x v="0"/>
    <d v="2014-10-20T00:00:00"/>
    <d v="1899-12-30T13:30:00"/>
    <s v="large piece of a pine tree fell onto the primary breaking 2 of the 3 wires and pinning down the third causing a veg fire, line has been de-energized and tagged MOL, crews have been notified where the damage is and are en-route to make repai"/>
    <s v="     "/>
    <x v="1"/>
    <m/>
    <x v="1"/>
    <m/>
    <s v="1099753"/>
    <s v="14-0064708"/>
    <m/>
    <m/>
    <m/>
    <m/>
    <s v="     "/>
    <x v="0"/>
    <x v="0"/>
    <s v="Vegetation"/>
    <x v="0"/>
    <m/>
    <s v="0.26-9.99"/>
    <s v="Square Feet: ; Acreage: 1"/>
    <s v="Vegetation"/>
    <x v="0"/>
    <s v="Vegetation"/>
    <s v="All types of equipment / facility failure"/>
    <s v="Contact - Vegetation"/>
    <m/>
    <s v="Contact - Vegetation"/>
    <s v="Conductor"/>
    <m/>
    <s v="Overhead"/>
    <s v="Primary"/>
    <s v="Conductor"/>
    <m/>
    <s v="3 SPANS SOURCESIDE OF MTR#1008647890"/>
    <s v="     "/>
    <x v="0"/>
    <n v="175"/>
    <n v="38.782499999999999"/>
    <n v="-122.693"/>
    <m/>
    <s v="MIDDLETOWN-1101"/>
    <n v="12000"/>
    <s v="Cal Fire Dept"/>
    <s v="Hardwood Woodland"/>
    <m/>
    <m/>
    <m/>
    <m/>
    <m/>
    <m/>
    <m/>
    <s v="N"/>
    <s v="N"/>
    <m/>
    <m/>
    <s v="     "/>
    <n v="38.78058"/>
    <n v="-122.69319"/>
    <s v="Oct 21 2014 12:00AM"/>
    <s v="BranchFail"/>
    <s v="A normal appearing, healthy, x-stemmed Gray pine suffered a branch failure.  Gusty winds reported by T-Man.  The fault branch fell south and took down the north and middle phases of the 3-phase mainline span.  The outside south phase, was pinned but did not hit the ground.  All three fuses At FCO 1033 were blown.  There was a resultant 1/2 acre ground fire; patchy short grass and leaf litter.  No other damage or injury reported or observed."/>
    <s v="PING"/>
    <s v="80"/>
    <s v="46"/>
    <s v="35"/>
    <s v="None"/>
    <s v="None"/>
    <s v="N"/>
    <s v="1"/>
    <m/>
    <s v="Valley"/>
    <s v="A"/>
    <s v="CrossArm"/>
    <s v="BareWire"/>
    <s v="3"/>
  </r>
  <r>
    <x v="234"/>
    <s v="     "/>
    <d v="2014-10-20T00:00:00"/>
    <d v="1899-12-30T01:23:00"/>
    <s v="43"/>
    <x v="3"/>
    <s v="10"/>
    <x v="0"/>
    <m/>
    <m/>
    <s v="REFER TO CREW"/>
    <s v="     "/>
    <x v="1"/>
    <m/>
    <x v="1"/>
    <m/>
    <s v="1099477"/>
    <m/>
    <m/>
    <m/>
    <m/>
    <m/>
    <s v="     "/>
    <x v="0"/>
    <x v="0"/>
    <s v="Vegetation"/>
    <x v="0"/>
    <m/>
    <s v="&lt;3 meters of linear travel"/>
    <s v="Square Feet: ; Acreage: "/>
    <s v="Vegetation"/>
    <x v="0"/>
    <s v="Vegetation"/>
    <s v="All types of equipment / facility failure"/>
    <s v="Contact - Vegetation"/>
    <m/>
    <s v="Contact - Vegetation"/>
    <s v="Conductor"/>
    <s v="AT&amp;T"/>
    <s v="Overhead"/>
    <s v="Secondary"/>
    <s v="Conductor"/>
    <m/>
    <s v="100450134"/>
    <s v="     "/>
    <x v="0"/>
    <m/>
    <n v="38.027200000000001"/>
    <n v="-121.94199999999999"/>
    <m/>
    <s v="WILLOW-PASS-1102"/>
    <m/>
    <s v="CONTRA COSTA"/>
    <s v="Urban"/>
    <m/>
    <m/>
    <m/>
    <m/>
    <m/>
    <m/>
    <m/>
    <s v="N"/>
    <s v="N"/>
    <m/>
    <m/>
    <s v="     "/>
    <m/>
    <m/>
    <m/>
    <m/>
    <m/>
    <m/>
    <m/>
    <m/>
    <m/>
    <m/>
    <m/>
    <m/>
    <m/>
    <m/>
    <m/>
    <m/>
    <m/>
    <m/>
    <m/>
  </r>
  <r>
    <x v="235"/>
    <s v="     "/>
    <d v="2014-10-21T00:00:00"/>
    <d v="1899-12-30T02:54:00"/>
    <s v="43"/>
    <x v="3"/>
    <s v="10"/>
    <x v="0"/>
    <d v="2014-10-21T00:00:00"/>
    <d v="1899-12-30T02:54:00"/>
    <s v="NEED CREW TO MAKE REPAIRS TO 4 ASSR DOWN IN REAR OF ALSO NEED TREE CREW"/>
    <s v="     "/>
    <x v="1"/>
    <m/>
    <x v="1"/>
    <m/>
    <s v="1100013"/>
    <s v="14-0064789"/>
    <m/>
    <m/>
    <m/>
    <m/>
    <s v="     "/>
    <x v="0"/>
    <x v="0"/>
    <s v="Vegetation"/>
    <x v="0"/>
    <m/>
    <s v="&lt;3 meters of linear travel"/>
    <s v="Square Feet: ; Acreage: "/>
    <s v="Vegetation"/>
    <x v="0"/>
    <s v="Vegetation"/>
    <s v="All types of equipment / facility failure"/>
    <s v="Contact - Vegetation"/>
    <m/>
    <s v="Contact - Vegetation"/>
    <s v="Conductor"/>
    <m/>
    <s v="Overhead"/>
    <s v="Primary"/>
    <s v="Conductor"/>
    <m/>
    <s v="3 SP W/O 2089"/>
    <s v="     "/>
    <x v="0"/>
    <m/>
    <n v="37.3964"/>
    <n v="-121.84"/>
    <m/>
    <s v="MCKEE-1108"/>
    <n v="12000"/>
    <s v="SJFIR"/>
    <s v="Urban"/>
    <m/>
    <m/>
    <m/>
    <m/>
    <m/>
    <m/>
    <m/>
    <s v="N"/>
    <s v="N"/>
    <m/>
    <m/>
    <s v="     "/>
    <n v="37.3964"/>
    <n v="-121.8399"/>
    <s v="Oct 28 2014 12:00AM"/>
    <s v="BranchFail"/>
    <s v="Branch on tree fell into lines blowing out 2 fuses. When lines were re-energized the limb ignited causing line to be shutdown."/>
    <s v="PINI"/>
    <s v="45"/>
    <s v="35"/>
    <s v="9"/>
    <s v="None"/>
    <s v="None"/>
    <s v="N"/>
    <s v="1"/>
    <m/>
    <s v="Other"/>
    <s v="D"/>
    <s v="CrossArm"/>
    <s v="BareWire"/>
    <s v="3"/>
  </r>
  <r>
    <x v="236"/>
    <s v="     "/>
    <d v="2014-10-22T00:00:00"/>
    <d v="1899-12-30T20:51:00"/>
    <s v="43"/>
    <x v="3"/>
    <s v="10"/>
    <x v="0"/>
    <d v="2014-10-22T00:00:00"/>
    <d v="1899-12-30T20:51:00"/>
    <s v="2 trees caught fire"/>
    <s v="     "/>
    <x v="1"/>
    <m/>
    <x v="1"/>
    <m/>
    <m/>
    <m/>
    <m/>
    <m/>
    <m/>
    <m/>
    <s v="     "/>
    <x v="0"/>
    <x v="0"/>
    <s v="Vegetation"/>
    <x v="2"/>
    <m/>
    <s v="&lt;0.25"/>
    <s v="Square Feet: ; Acreage: "/>
    <s v="Equipment - PG&amp;E"/>
    <x v="18"/>
    <s v="Equipment - PG&amp;E"/>
    <s v="All types of equipment / facility failure"/>
    <s v="Switch"/>
    <s v="Switch"/>
    <m/>
    <m/>
    <s v="None"/>
    <s v="Overhead"/>
    <s v="Transmission"/>
    <s v="Switch"/>
    <m/>
    <s v="Sw 49"/>
    <s v="     "/>
    <x v="0"/>
    <n v="330"/>
    <n v="39.006799999999998"/>
    <n v="-120.744"/>
    <m/>
    <s v="MIDDLE-FORK-#1-60"/>
    <n v="60000"/>
    <s v="Cal Fire Dept"/>
    <s v="Shrub"/>
    <m/>
    <m/>
    <m/>
    <m/>
    <m/>
    <m/>
    <m/>
    <s v="N"/>
    <s v="N"/>
    <m/>
    <m/>
    <s v="     "/>
    <m/>
    <m/>
    <m/>
    <m/>
    <m/>
    <m/>
    <m/>
    <m/>
    <m/>
    <m/>
    <m/>
    <m/>
    <m/>
    <m/>
    <m/>
    <m/>
    <m/>
    <m/>
    <m/>
  </r>
  <r>
    <x v="237"/>
    <s v="     "/>
    <d v="2014-10-23T00:00:00"/>
    <d v="1899-12-30T12:45:00"/>
    <s v="43"/>
    <x v="3"/>
    <s v="10"/>
    <x v="0"/>
    <d v="2014-10-23T00:00:00"/>
    <d v="1899-12-30T12:45:00"/>
    <s v="CREW TO REPLACE BROKEN POLE IN EASEMENT OF 326 LINDA VISTA DR. TREE CREW CALLED TO REMOVE TREE FROM LINE AND WORK AREA."/>
    <s v="     "/>
    <x v="1"/>
    <m/>
    <x v="1"/>
    <m/>
    <s v="1101332"/>
    <s v="14-0065520"/>
    <m/>
    <m/>
    <n v="109590000"/>
    <m/>
    <s v="     "/>
    <x v="0"/>
    <x v="0"/>
    <s v="Vegetation"/>
    <x v="0"/>
    <m/>
    <s v="&lt;3 meters of linear travel"/>
    <s v="Square Feet: ; Acreage: "/>
    <s v="Vegetation"/>
    <x v="0"/>
    <s v="Vegetation"/>
    <s v="All types of equipment / facility failure"/>
    <s v="Contact - Vegetation"/>
    <m/>
    <s v="Contact - Vegetation"/>
    <s v="Conductor"/>
    <s v="AT&amp;T"/>
    <s v="Overhead"/>
    <s v="Secondary"/>
    <s v="Conductor"/>
    <m/>
    <s v="100143992"/>
    <s v="     "/>
    <x v="0"/>
    <m/>
    <n v="35.421799999999998"/>
    <n v="-119.02800000000001"/>
    <m/>
    <s v="KERN-OIL-1103"/>
    <m/>
    <s v="KERN COUNTY FD"/>
    <s v="Urban"/>
    <m/>
    <m/>
    <m/>
    <m/>
    <m/>
    <m/>
    <m/>
    <s v="N"/>
    <s v="N"/>
    <m/>
    <m/>
    <s v="     "/>
    <n v="35.252000000000002"/>
    <n v="-119.13800000000001"/>
    <s v="Oct 24 2014 12:00AM"/>
    <s v="TrunkFail"/>
    <s v="Large Pine tree was found lying horizontally between two secondary end poles, both of which were broken approx 4 ft below normal height.  Guy wire and secondary utility wire were found beneath the tree. PG&amp;E troubleman Nicholas  Walker who made the initial response to the outage incident stated the pine broke at the base and struck the guy wire and possible secondary, snapping both poles and caused a wire on ground situations and small fire. Tree appeared to be dead."/>
    <s v="PINE"/>
    <s v="47"/>
    <s v="43"/>
    <s v="50"/>
    <s v="None"/>
    <s v="Severe"/>
    <s v="Y"/>
    <s v="1"/>
    <m/>
    <s v="Valley"/>
    <s v="A"/>
    <s v="Vertical"/>
    <s v="BareWire"/>
    <s v="0"/>
  </r>
  <r>
    <x v="238"/>
    <s v="     "/>
    <d v="2014-10-25T00:00:00"/>
    <d v="1899-12-30T14:35:00"/>
    <s v="43"/>
    <x v="3"/>
    <s v="10"/>
    <x v="0"/>
    <d v="2014-10-25T00:00:00"/>
    <d v="1899-12-30T14:35:00"/>
    <m/>
    <s v="     "/>
    <x v="1"/>
    <m/>
    <x v="1"/>
    <m/>
    <s v="1102697"/>
    <s v="14-0066092"/>
    <m/>
    <s v="T003225007, T003225112, T003225247"/>
    <n v="109594000"/>
    <m/>
    <s v="     "/>
    <x v="0"/>
    <x v="0"/>
    <s v="Vegetation"/>
    <x v="0"/>
    <m/>
    <s v="0.26-9.99"/>
    <s v="Square Feet: ; Acreage: 1"/>
    <s v="Equipment - PG&amp;E"/>
    <x v="2"/>
    <s v="Equipment - PG&amp;E"/>
    <s v="All types of equipment / facility failure"/>
    <s v="Pole"/>
    <s v="Pole"/>
    <m/>
    <m/>
    <m/>
    <s v="Overhead"/>
    <s v="Primary"/>
    <s v="Pole"/>
    <m/>
    <s v="1 POLE N/OF MTR #1009070700."/>
    <s v="     "/>
    <x v="0"/>
    <m/>
    <n v="37.055799999999998"/>
    <n v="-121.056"/>
    <m/>
    <s v="SANTA-NELLA-1101"/>
    <n v="12000"/>
    <s v="Cal Fire Dept"/>
    <s v="Herbaceous"/>
    <m/>
    <m/>
    <m/>
    <m/>
    <m/>
    <m/>
    <m/>
    <s v="N"/>
    <s v="N"/>
    <m/>
    <m/>
    <s v="     "/>
    <m/>
    <m/>
    <m/>
    <m/>
    <m/>
    <m/>
    <m/>
    <m/>
    <m/>
    <m/>
    <m/>
    <m/>
    <m/>
    <m/>
    <m/>
    <m/>
    <m/>
    <m/>
    <m/>
  </r>
  <r>
    <x v="239"/>
    <s v="     "/>
    <d v="2014-10-25T00:00:00"/>
    <d v="1899-12-30T14:45:00"/>
    <s v="43"/>
    <x v="3"/>
    <s v="10"/>
    <x v="0"/>
    <d v="2014-10-25T00:00:00"/>
    <d v="1899-12-30T14:45:00"/>
    <s v="crew to repair annealed neutral cause by broken secondary xarm contacting other secondary energizing neutral bunning up cable boxes @ 4 homes"/>
    <s v="     "/>
    <x v="1"/>
    <m/>
    <x v="1"/>
    <m/>
    <s v="1102710"/>
    <s v="14-0066057"/>
    <m/>
    <m/>
    <m/>
    <m/>
    <s v="     "/>
    <x v="0"/>
    <x v="0"/>
    <s v="Vegetation"/>
    <x v="0"/>
    <m/>
    <s v="&lt;3 meters of linear travel"/>
    <s v="Square Feet: ; Acreage: "/>
    <s v="Equipment - PG&amp;E"/>
    <x v="7"/>
    <s v="Equipment - PG&amp;E"/>
    <s v="All types of equipment / facility failure"/>
    <s v="Crossarm"/>
    <s v="Crossarm"/>
    <m/>
    <m/>
    <s v="AT&amp;T"/>
    <s v="Overhead"/>
    <s v="Secondary"/>
    <s v="Conductor"/>
    <m/>
    <s v="101739963"/>
    <s v="     "/>
    <x v="0"/>
    <m/>
    <n v="36.557499999999997"/>
    <n v="-121.928"/>
    <m/>
    <s v="CARMEL-0405"/>
    <m/>
    <s v="city fire dept"/>
    <s v="Conifer Forest"/>
    <m/>
    <m/>
    <m/>
    <m/>
    <m/>
    <m/>
    <m/>
    <s v="N"/>
    <s v="N"/>
    <m/>
    <m/>
    <s v="     "/>
    <m/>
    <m/>
    <m/>
    <m/>
    <m/>
    <m/>
    <m/>
    <m/>
    <m/>
    <m/>
    <m/>
    <m/>
    <m/>
    <m/>
    <m/>
    <m/>
    <m/>
    <m/>
    <m/>
  </r>
  <r>
    <x v="240"/>
    <s v="     "/>
    <d v="2014-10-25T00:00:00"/>
    <d v="1899-12-30T03:04:00"/>
    <s v="43"/>
    <x v="3"/>
    <s v="10"/>
    <x v="0"/>
    <d v="2014-10-25T00:00:00"/>
    <d v="1899-12-30T03:04:00"/>
    <s v="Tree branch through line, ctr phase broken midspan @ 2374 Elk Creek rd. Myers Flat. Long #4 acsr span, recommend line gun to pull in new center phase due to heavy tree/brush in ravine. Crew can access both attachment poles with bkt trk. Als"/>
    <s v="     "/>
    <x v="1"/>
    <m/>
    <x v="1"/>
    <m/>
    <s v="1101980"/>
    <s v="14-0065889"/>
    <m/>
    <m/>
    <m/>
    <m/>
    <s v="     "/>
    <x v="0"/>
    <x v="0"/>
    <s v="Vegetation"/>
    <x v="0"/>
    <m/>
    <s v="&lt;3 meters of linear travel"/>
    <s v="Square Feet: ; Acreage: "/>
    <s v="Vegetation"/>
    <x v="0"/>
    <s v="Vegetation"/>
    <s v="All types of equipment / facility failure"/>
    <s v="Contact - Vegetation"/>
    <m/>
    <s v="Contact - Vegetation"/>
    <s v="Conductor"/>
    <m/>
    <s v="Overhead"/>
    <s v="Primary"/>
    <s v="Conductor"/>
    <m/>
    <s v="2374 ELK CRK MTR#1008024164"/>
    <s v="     "/>
    <x v="0"/>
    <n v="105"/>
    <n v="40.295699999999997"/>
    <n v="-123.827"/>
    <m/>
    <s v="FRUITLAND-1142"/>
    <n v="12000"/>
    <s v="Cal Fire Dept"/>
    <s v="Conifer Forest"/>
    <m/>
    <m/>
    <m/>
    <m/>
    <m/>
    <m/>
    <m/>
    <s v="Y"/>
    <s v="N"/>
    <m/>
    <m/>
    <s v="     "/>
    <m/>
    <m/>
    <s v="Oct 28 2014 12:00AM"/>
    <s v="Unverified"/>
    <s v="I patrolled the area and located the span that the troubleman had isolated. While it was obvious the jumpers on each pole in the span had recently been opened and activity had occurred in the span, I could not locate which branch caused the outage."/>
    <m/>
    <m/>
    <m/>
    <m/>
    <m/>
    <m/>
    <m/>
    <m/>
    <m/>
    <m/>
    <m/>
    <m/>
    <m/>
    <m/>
  </r>
  <r>
    <x v="241"/>
    <s v="     "/>
    <d v="2014-10-25T00:00:00"/>
    <d v="1899-12-30T10:52:00"/>
    <s v="43"/>
    <x v="3"/>
    <s v="10"/>
    <x v="0"/>
    <m/>
    <m/>
    <s v="Crew replaced broken DE insulator"/>
    <s v="     "/>
    <x v="1"/>
    <m/>
    <x v="1"/>
    <m/>
    <s v="1102422"/>
    <m/>
    <m/>
    <m/>
    <m/>
    <m/>
    <s v="     "/>
    <x v="0"/>
    <x v="0"/>
    <s v="Vegetation"/>
    <x v="0"/>
    <m/>
    <s v="&lt;3 meters of linear travel"/>
    <s v="Square Feet: ; Acreage: "/>
    <s v="Equipment - PG&amp;E"/>
    <x v="16"/>
    <s v="Equipment - PG&amp;E"/>
    <s v="All types of equipment / facility failure"/>
    <s v="Insulator"/>
    <s v="Insulator"/>
    <m/>
    <m/>
    <m/>
    <s v="Overhead"/>
    <s v="Secondary"/>
    <s v="Unknown"/>
    <m/>
    <s v="101249034"/>
    <s v="     "/>
    <x v="0"/>
    <n v="345"/>
    <n v="38.378100000000003"/>
    <n v="-120.512"/>
    <m/>
    <s v="WEST-POINT-1102"/>
    <m/>
    <s v="West Point Fire"/>
    <s v="Hardwood Forest"/>
    <m/>
    <m/>
    <m/>
    <m/>
    <m/>
    <m/>
    <m/>
    <s v="N"/>
    <s v="N"/>
    <m/>
    <m/>
    <s v="     "/>
    <m/>
    <m/>
    <m/>
    <m/>
    <m/>
    <m/>
    <m/>
    <m/>
    <m/>
    <m/>
    <m/>
    <m/>
    <m/>
    <m/>
    <m/>
    <m/>
    <m/>
    <m/>
    <m/>
  </r>
  <r>
    <x v="242"/>
    <s v="     "/>
    <d v="2014-10-26T00:00:00"/>
    <d v="1899-12-30T22:24:00"/>
    <s v="44"/>
    <x v="3"/>
    <s v="10"/>
    <x v="0"/>
    <d v="2014-10-26T00:00:00"/>
    <d v="1899-12-30T22:24:00"/>
    <m/>
    <s v="     "/>
    <x v="1"/>
    <m/>
    <x v="1"/>
    <m/>
    <s v="1103340"/>
    <s v="14-0066256"/>
    <m/>
    <m/>
    <m/>
    <m/>
    <s v="     "/>
    <x v="0"/>
    <x v="0"/>
    <s v="Vegetation"/>
    <x v="0"/>
    <m/>
    <s v="&lt;3 meters of linear travel"/>
    <s v="Square Feet: ; Acreage: "/>
    <s v="Vegetation"/>
    <x v="0"/>
    <s v="Vegetation"/>
    <s v="All types of equipment / facility failure"/>
    <s v="Contact - Vegetation"/>
    <m/>
    <s v="Contact - Vegetation"/>
    <s v="Conductor"/>
    <m/>
    <s v="Overhead"/>
    <s v="Primary"/>
    <s v="Conductor"/>
    <m/>
    <s v="@ MTR #1008719129"/>
    <s v="     "/>
    <x v="1"/>
    <n v="512"/>
    <n v="34.535200000000003"/>
    <n v="-120.297"/>
    <m/>
    <s v="BUELLTON-1101"/>
    <n v="12000"/>
    <s v="Santa Barbara County FD"/>
    <s v="Hardwood Woodland"/>
    <m/>
    <m/>
    <m/>
    <m/>
    <m/>
    <m/>
    <m/>
    <s v="N"/>
    <s v="N"/>
    <m/>
    <m/>
    <s v="     "/>
    <n v="34.535159999999998"/>
    <n v="-120.296617"/>
    <s v="Oct 28 2014 12:00AM"/>
    <s v="TrunkFail"/>
    <s v="Received outage information from T-Man Dan Mitchell. No Wire Down at outage location. Trunk failure at base of 1 stem of large multi-stem Coast Live Oak. Tree is mature with green foliage. No defects or decay present. According to the T-Man, the tree failure resulted in vegetation to conductor/pole impact including the broken crossarm of the pole. Base of tree is approximately 40 feet uphill from pole &amp; primary power lines. Fire resulted from outage- burnt area at outage/tree failure location cov"/>
    <s v="OAKC"/>
    <s v="55"/>
    <s v="44"/>
    <s v="40"/>
    <s v="Slight"/>
    <s v="None"/>
    <s v="N"/>
    <s v="1"/>
    <m/>
    <s v="Hillside"/>
    <s v="B"/>
    <s v="CrossArm"/>
    <s v="BareWire"/>
    <s v="2"/>
  </r>
  <r>
    <x v="243"/>
    <s v="     "/>
    <d v="2014-10-27T00:00:00"/>
    <d v="1899-12-30T06:34:00"/>
    <s v="44"/>
    <x v="3"/>
    <s v="10"/>
    <x v="0"/>
    <d v="2014-10-27T00:00:00"/>
    <d v="1899-12-30T06:34:00"/>
    <s v="crew to repair wire down"/>
    <s v="     "/>
    <x v="1"/>
    <m/>
    <x v="1"/>
    <m/>
    <s v="1103326"/>
    <s v="14-0066258"/>
    <m/>
    <m/>
    <n v="109594000"/>
    <m/>
    <s v="     "/>
    <x v="0"/>
    <x v="0"/>
    <s v="Vegetation"/>
    <x v="0"/>
    <m/>
    <s v="&lt;3 meters of linear travel"/>
    <s v="Square Feet: ; Acreage: "/>
    <s v="Equipment - PG&amp;E"/>
    <x v="4"/>
    <s v="Equipment - PG&amp;E"/>
    <s v="All types of equipment / facility failure"/>
    <s v="Conductor"/>
    <s v="Conductor"/>
    <m/>
    <m/>
    <s v="Verizon"/>
    <s v="Overhead"/>
    <s v="Primary"/>
    <s v="Conductor"/>
    <m/>
    <s v="101872138"/>
    <s v="     "/>
    <x v="0"/>
    <m/>
    <n v="34.866"/>
    <n v="-120.378"/>
    <m/>
    <s v="SISQUOC-1101"/>
    <n v="12000"/>
    <s v="Santa Barbara County FD"/>
    <s v="Urban"/>
    <m/>
    <m/>
    <m/>
    <m/>
    <m/>
    <m/>
    <m/>
    <s v="N"/>
    <s v="N"/>
    <m/>
    <m/>
    <s v="     "/>
    <m/>
    <m/>
    <m/>
    <m/>
    <m/>
    <m/>
    <m/>
    <m/>
    <m/>
    <m/>
    <m/>
    <m/>
    <m/>
    <m/>
    <m/>
    <m/>
    <m/>
    <m/>
    <m/>
  </r>
  <r>
    <x v="244"/>
    <s v="     "/>
    <d v="2014-10-28T00:00:00"/>
    <d v="1899-12-30T16:34:00"/>
    <s v="44"/>
    <x v="3"/>
    <s v="10"/>
    <x v="0"/>
    <d v="2014-10-28T00:00:00"/>
    <d v="1899-12-30T16:34:00"/>
    <s v="need transformer, cutouts and new line cutouts near road, along with replacing wire down"/>
    <s v="     "/>
    <x v="1"/>
    <m/>
    <x v="1"/>
    <m/>
    <s v="1105525"/>
    <s v="14-0066679"/>
    <m/>
    <m/>
    <n v="109598000"/>
    <m/>
    <s v="     "/>
    <x v="0"/>
    <x v="0"/>
    <s v="Vegetation"/>
    <x v="0"/>
    <m/>
    <s v="&lt;0.25"/>
    <s v="Square Feet: ; Acreage: "/>
    <s v="Contact - Animal - Other"/>
    <x v="6"/>
    <s v="Contact - Animal"/>
    <s v="All types of equipment / facility failure"/>
    <s v="Contact - Animal"/>
    <m/>
    <s v="Contact - Animal"/>
    <s v="Conductor"/>
    <s v="AT&amp;T"/>
    <s v="Overhead"/>
    <s v="Primary"/>
    <s v="Conductor"/>
    <m/>
    <s v="102290370"/>
    <s v="     "/>
    <x v="0"/>
    <m/>
    <n v="38.214300000000001"/>
    <n v="-122.258"/>
    <m/>
    <s v="HIGHWAY-1102"/>
    <n v="12000"/>
    <s v="American Cyn Fire / CAL Fire"/>
    <s v="Agriculture"/>
    <m/>
    <m/>
    <m/>
    <m/>
    <m/>
    <m/>
    <m/>
    <s v="N"/>
    <s v="N"/>
    <m/>
    <m/>
    <s v="     "/>
    <m/>
    <m/>
    <m/>
    <m/>
    <m/>
    <m/>
    <m/>
    <m/>
    <m/>
    <m/>
    <m/>
    <m/>
    <m/>
    <m/>
    <m/>
    <m/>
    <m/>
    <m/>
    <m/>
  </r>
  <r>
    <x v="245"/>
    <s v="     "/>
    <d v="2014-10-28T00:00:00"/>
    <d v="1899-12-30T12:01:00"/>
    <s v="44"/>
    <x v="3"/>
    <s v="10"/>
    <x v="0"/>
    <d v="2014-10-28T00:00:00"/>
    <d v="1899-12-30T12:01:00"/>
    <m/>
    <s v="     "/>
    <x v="1"/>
    <m/>
    <x v="1"/>
    <m/>
    <s v="1105380"/>
    <s v="14-0066588"/>
    <m/>
    <m/>
    <n v="109598000"/>
    <m/>
    <s v="     "/>
    <x v="0"/>
    <x v="0"/>
    <s v="Vegetation"/>
    <x v="0"/>
    <m/>
    <s v="&lt;3 meters of linear travel"/>
    <s v="Square Feet: ; Acreage: "/>
    <s v="Vegetation"/>
    <x v="0"/>
    <s v="Vegetation"/>
    <s v="All types of equipment / facility failure"/>
    <s v="Contact - Vegetation"/>
    <m/>
    <s v="Contact - Vegetation"/>
    <s v="Conductor"/>
    <s v="AT&amp;T"/>
    <s v="Overhead"/>
    <s v="Primary"/>
    <s v="Conductor"/>
    <m/>
    <s v="102208452"/>
    <s v="     "/>
    <x v="0"/>
    <n v="175"/>
    <n v="38.816899999999997"/>
    <n v="-122.566"/>
    <m/>
    <s v="MIDDLETOWN-1102"/>
    <n v="12000"/>
    <s v="Cal Fire Dept"/>
    <s v="Urban"/>
    <m/>
    <m/>
    <m/>
    <m/>
    <m/>
    <m/>
    <m/>
    <s v="N"/>
    <s v="N"/>
    <m/>
    <m/>
    <s v="     "/>
    <n v="38.816850000000002"/>
    <n v="-122.56607"/>
    <s v="Oct 29 2014 12:00AM"/>
    <s v="BranchFail"/>
    <s v="A green, normal appearing Gray pine @ 18450 Park Point Court lost a 20in DBH line side spar. Hidden included bark was observed on the main stem where the fault branch detached from the main stem.  This fault branch fell South out to the Primary pole across the road.  The top of the pole and Xarm were broken.  Both northerly 12KV phases on each side of the pole came down.  The phase on the East side of the pole started two small ground fires; 20-square feet and 3-square feet."/>
    <s v="PING"/>
    <s v="60"/>
    <s v="43"/>
    <s v="26"/>
    <s v="None"/>
    <s v="None"/>
    <s v="N"/>
    <s v="1"/>
    <m/>
    <s v="Other"/>
    <s v="D"/>
    <s v="CrossArm"/>
    <s v="BareWire"/>
    <s v="3"/>
  </r>
  <r>
    <x v="246"/>
    <s v="     "/>
    <d v="2014-10-29T00:00:00"/>
    <d v="1899-12-30T13:22:00"/>
    <s v="44"/>
    <x v="3"/>
    <s v="10"/>
    <x v="0"/>
    <d v="2014-10-29T00:00:00"/>
    <d v="1899-12-30T13:22:00"/>
    <m/>
    <s v="     "/>
    <x v="1"/>
    <m/>
    <x v="1"/>
    <m/>
    <s v="1105866"/>
    <s v="14-0066915"/>
    <m/>
    <m/>
    <n v="109601000"/>
    <m/>
    <s v="     "/>
    <x v="0"/>
    <x v="0"/>
    <s v="Vegetation"/>
    <x v="0"/>
    <m/>
    <s v="&lt;3 meters of linear travel"/>
    <s v="Square Feet: ; Acreage: "/>
    <s v="Equipment - PG&amp;E"/>
    <x v="17"/>
    <s v="Equipment - PG&amp;E"/>
    <s v="All types of equipment / facility failure"/>
    <s v="Lightning Arrestor"/>
    <s v="Lightning Arrestor"/>
    <m/>
    <m/>
    <m/>
    <s v="Overhead"/>
    <s v="Primary"/>
    <s v="Lightning Arrestor"/>
    <m/>
    <s v="RISER POLE LOAD SIDE OF STEP UP BANK 62006"/>
    <s v="     "/>
    <x v="0"/>
    <m/>
    <n v="39.4803"/>
    <n v="-122.249"/>
    <m/>
    <s v="LOGAN-CREEK-2102"/>
    <n v="21000"/>
    <s v="Willows FD"/>
    <s v="Agriculture"/>
    <m/>
    <m/>
    <m/>
    <m/>
    <m/>
    <m/>
    <m/>
    <s v="N"/>
    <s v="N"/>
    <m/>
    <m/>
    <s v="     "/>
    <m/>
    <m/>
    <m/>
    <m/>
    <m/>
    <m/>
    <m/>
    <m/>
    <m/>
    <m/>
    <m/>
    <m/>
    <m/>
    <m/>
    <m/>
    <m/>
    <m/>
    <m/>
    <m/>
  </r>
  <r>
    <x v="247"/>
    <s v="     "/>
    <d v="2014-11-01T00:00:00"/>
    <d v="1899-12-30T20:52:00"/>
    <s v="44"/>
    <x v="3"/>
    <s v="11"/>
    <x v="0"/>
    <d v="2014-11-01T00:00:00"/>
    <d v="1899-12-30T20:52:00"/>
    <s v="0"/>
    <s v="     "/>
    <x v="1"/>
    <m/>
    <x v="1"/>
    <m/>
    <s v="1108052"/>
    <s v="14-0067770"/>
    <m/>
    <m/>
    <n v="109607000"/>
    <m/>
    <s v="     "/>
    <x v="0"/>
    <x v="0"/>
    <s v="Vegetation"/>
    <x v="0"/>
    <m/>
    <s v="&lt;3 meters of linear travel"/>
    <s v="Square Feet: ; Acreage: "/>
    <s v="Vegetation"/>
    <x v="0"/>
    <s v="Vegetation"/>
    <s v="All types of equipment / facility failure"/>
    <s v="Contact - Vegetation"/>
    <m/>
    <s v="Contact - Vegetation"/>
    <s v="Conductor"/>
    <s v=" "/>
    <s v="Overhead"/>
    <s v="Primary"/>
    <s v="Conductor"/>
    <m/>
    <s v="100980319"/>
    <s v="     "/>
    <x v="0"/>
    <m/>
    <n v="41.134399999999999"/>
    <n v="-124.152"/>
    <m/>
    <s v="TRINIDAD-1102"/>
    <n v="12000"/>
    <s v="Cal Fire Dept"/>
    <s v="Conifer Forest"/>
    <m/>
    <m/>
    <m/>
    <m/>
    <m/>
    <m/>
    <m/>
    <s v="N"/>
    <s v="N"/>
    <m/>
    <m/>
    <s v="     "/>
    <n v="41.134529999999998"/>
    <n v="-124.15188999999999"/>
    <s v="Nov  3 2014 12:00AM"/>
    <s v="BranchFail"/>
    <s v="A live limb from a Spruce broke off during windy conditions and fell through the primary conductors bringing the wire down to the ground."/>
    <s v="SPRU"/>
    <s v="100"/>
    <s v="31"/>
    <s v="18"/>
    <s v="Slight"/>
    <s v="None"/>
    <s v="N"/>
    <s v="1"/>
    <m/>
    <s v="Hillside"/>
    <s v="B"/>
    <s v="CrossArm"/>
    <s v="BareWire"/>
    <s v="8"/>
  </r>
  <r>
    <x v="248"/>
    <s v="     "/>
    <d v="2014-11-01T00:00:00"/>
    <d v="1899-12-30T09:10:00"/>
    <s v="44"/>
    <x v="3"/>
    <s v="11"/>
    <x v="0"/>
    <d v="2014-11-01T00:00:00"/>
    <d v="1899-12-30T09:05:00"/>
    <s v="0"/>
    <s v="     "/>
    <x v="1"/>
    <m/>
    <x v="1"/>
    <m/>
    <s v="1107645"/>
    <s v="14-0067652"/>
    <m/>
    <m/>
    <m/>
    <m/>
    <s v="     "/>
    <x v="0"/>
    <x v="0"/>
    <s v="Vegetation"/>
    <x v="0"/>
    <m/>
    <s v="&lt;3 meters of linear travel"/>
    <s v="Square Feet: ; Acreage: "/>
    <s v="Vegetation"/>
    <x v="0"/>
    <s v="Vegetation"/>
    <s v="All types of equipment / facility failure"/>
    <s v="Contact - Vegetation"/>
    <m/>
    <s v="Contact - Vegetation"/>
    <s v="Conductor"/>
    <s v="Verizon"/>
    <s v="Overhead"/>
    <s v="Primary"/>
    <s v="Conductor"/>
    <m/>
    <s v="100551454"/>
    <s v="     "/>
    <x v="0"/>
    <n v="518"/>
    <n v="37.185899999999997"/>
    <n v="-122.001"/>
    <m/>
    <s v="LOS-GATOS-1106"/>
    <n v="12000"/>
    <s v="Cal Fire/ Santa Clara County Fire"/>
    <s v="Hardwood Woodland"/>
    <m/>
    <m/>
    <m/>
    <m/>
    <m/>
    <m/>
    <m/>
    <s v="N"/>
    <s v="N"/>
    <m/>
    <m/>
    <s v="     "/>
    <m/>
    <m/>
    <s v="Nov  5 2014 12:00AM"/>
    <s v="Unverified"/>
    <s v="Could not find tree or limb failure near fault location, left message for t-man Zandate for additional information."/>
    <m/>
    <m/>
    <m/>
    <m/>
    <m/>
    <m/>
    <m/>
    <m/>
    <m/>
    <m/>
    <m/>
    <m/>
    <m/>
    <m/>
  </r>
  <r>
    <x v="249"/>
    <s v="     "/>
    <d v="2014-11-05T00:00:00"/>
    <d v="1899-12-30T08:34:00"/>
    <s v="45"/>
    <x v="3"/>
    <s v="11"/>
    <x v="0"/>
    <d v="2014-11-05T00:00:00"/>
    <d v="1899-12-30T08:34:00"/>
    <s v="Created EC Tag for crew to repair bdowned wire."/>
    <s v="     "/>
    <x v="1"/>
    <m/>
    <x v="1"/>
    <m/>
    <s v="1109200"/>
    <s v="14-0068314"/>
    <m/>
    <m/>
    <n v="109612000"/>
    <m/>
    <s v="     "/>
    <x v="0"/>
    <x v="0"/>
    <s v="Vegetation"/>
    <x v="0"/>
    <m/>
    <s v="&lt;3 meters of linear travel"/>
    <s v="Square Feet: ; Acreage: "/>
    <s v="Vegetation"/>
    <x v="0"/>
    <s v="Vegetation"/>
    <s v="All types of equipment / facility failure"/>
    <s v="Contact - Vegetation"/>
    <m/>
    <s v="Contact - Vegetation"/>
    <s v="Conductor"/>
    <s v="AT&amp;T"/>
    <s v="Overhead"/>
    <s v="Primary"/>
    <s v="Conductor"/>
    <m/>
    <s v="102291451"/>
    <s v="     "/>
    <x v="0"/>
    <n v="175"/>
    <n v="38.444499999999998"/>
    <n v="-122.249"/>
    <m/>
    <s v="PUEBLO-1104"/>
    <n v="12000"/>
    <s v="Cal Fire Dept"/>
    <s v="Agriculture"/>
    <m/>
    <m/>
    <m/>
    <m/>
    <m/>
    <m/>
    <m/>
    <s v="N"/>
    <s v="N"/>
    <m/>
    <m/>
    <s v="     "/>
    <n v="38.447949999999999"/>
    <n v="-122.25457"/>
    <s v="Nov  6 2014 12:00AM"/>
    <s v="BranchFail"/>
    <s v="OUTAGE WAS CAUSED WHEN HEALTHY BLACK OAK LIMB BUSTED 20 ABOVE THE GROUND AT THE CROTCH AND FELL ON TO PRIMARY CONDUCTORS WIRE ON GROUND REVIEWED"/>
    <s v="OAKK"/>
    <s v="65"/>
    <s v="45"/>
    <s v="15"/>
    <s v="Slight"/>
    <s v="Slight"/>
    <s v="N"/>
    <s v="1"/>
    <m/>
    <s v="Hillside"/>
    <s v="B"/>
    <s v="CrossArm"/>
    <s v="BareWire"/>
    <s v="1"/>
  </r>
  <r>
    <x v="250"/>
    <s v="     "/>
    <d v="2014-11-06T00:00:00"/>
    <d v="1899-12-30T14:56:00"/>
    <s v="45"/>
    <x v="3"/>
    <s v="11"/>
    <x v="0"/>
    <m/>
    <m/>
    <s v="Y2TBAWA   FOUND TREE LIMB HAD BROKEN PUSHING OPEN WIRESECONDAY TOGETHER. SECONDARY SEPERATED  ARCED CAUSEING SMALL GRASS FIRE. ALSO BURNED FEED TO SECONDARY  FROM TX. CREW TO REPAIR ALL."/>
    <s v="     "/>
    <x v="1"/>
    <m/>
    <x v="1"/>
    <m/>
    <s v="1110022"/>
    <m/>
    <m/>
    <m/>
    <m/>
    <m/>
    <s v="     "/>
    <x v="0"/>
    <x v="0"/>
    <s v="Vegetation"/>
    <x v="0"/>
    <m/>
    <s v="&lt;3 meters of linear travel"/>
    <s v="Square Feet: ; Acreage: "/>
    <s v="Vegetation"/>
    <x v="0"/>
    <s v="Vegetation"/>
    <s v="All types of equipment / facility failure"/>
    <s v="Contact - Vegetation"/>
    <m/>
    <s v="Contact - Vegetation"/>
    <s v="Conductor"/>
    <s v="AT&amp;T"/>
    <s v="Overhead"/>
    <s v="Secondary"/>
    <s v="Conductor"/>
    <m/>
    <s v="101201387"/>
    <s v="     "/>
    <x v="0"/>
    <m/>
    <n v="37.056699999999999"/>
    <n v="-120.815"/>
    <m/>
    <s v="CANAL-1101"/>
    <m/>
    <m/>
    <s v="Urban"/>
    <m/>
    <m/>
    <m/>
    <m/>
    <m/>
    <m/>
    <m/>
    <s v="N"/>
    <s v="N"/>
    <m/>
    <m/>
    <s v="     "/>
    <m/>
    <m/>
    <m/>
    <m/>
    <m/>
    <m/>
    <m/>
    <m/>
    <m/>
    <m/>
    <m/>
    <m/>
    <m/>
    <m/>
    <m/>
    <m/>
    <m/>
    <m/>
    <m/>
  </r>
  <r>
    <x v="251"/>
    <s v="     "/>
    <d v="2014-11-06T00:00:00"/>
    <d v="1899-12-30T10:42:00"/>
    <s v="45"/>
    <x v="3"/>
    <s v="11"/>
    <x v="0"/>
    <d v="2014-11-06T00:00:00"/>
    <d v="1899-12-30T10:42:00"/>
    <s v="FND BRKN POLE &amp; MAIN LINE ON GRND.CALLED FOR CREW.CAUSED GRASS FIRE 5000SQ FT"/>
    <s v="     "/>
    <x v="1"/>
    <m/>
    <x v="1"/>
    <m/>
    <s v="1109864"/>
    <s v="14-0068713"/>
    <m/>
    <m/>
    <n v="109622000"/>
    <m/>
    <s v="     "/>
    <x v="0"/>
    <x v="0"/>
    <s v="Vegetation"/>
    <x v="0"/>
    <m/>
    <s v="&lt;0.25"/>
    <s v="Square Feet: 5,000; Acreage: "/>
    <s v="Equipment - PG&amp;E"/>
    <x v="2"/>
    <s v="Equipment - PG&amp;E"/>
    <s v="All types of equipment / facility failure"/>
    <s v="Pole"/>
    <s v="Pole"/>
    <m/>
    <m/>
    <s v=" "/>
    <s v="Overhead"/>
    <s v="Primary"/>
    <s v="Conductor"/>
    <m/>
    <s v="15882 WATSON RD MADERA"/>
    <s v="     "/>
    <x v="0"/>
    <m/>
    <n v="36.981099999999998"/>
    <n v="-120.026"/>
    <m/>
    <s v="STOREY-1108"/>
    <n v="12000"/>
    <s v="Cal Fire Dept"/>
    <s v="Herbaceous"/>
    <m/>
    <m/>
    <m/>
    <m/>
    <m/>
    <m/>
    <m/>
    <s v="N"/>
    <s v="N"/>
    <m/>
    <m/>
    <s v="     "/>
    <m/>
    <m/>
    <m/>
    <m/>
    <m/>
    <m/>
    <m/>
    <m/>
    <m/>
    <m/>
    <m/>
    <m/>
    <m/>
    <m/>
    <m/>
    <m/>
    <m/>
    <m/>
    <m/>
  </r>
  <r>
    <x v="252"/>
    <s v="     "/>
    <d v="2014-11-07T00:00:00"/>
    <d v="1899-12-30T06:12:00"/>
    <s v="45"/>
    <x v="3"/>
    <s v="11"/>
    <x v="0"/>
    <d v="2014-11-07T00:00:00"/>
    <d v="1899-12-30T06:12:00"/>
    <s v="FUSES 11065 1 OF 3 BLOWN OTHER TWO CAUGHT FIRE"/>
    <s v="     "/>
    <x v="1"/>
    <m/>
    <x v="1"/>
    <m/>
    <s v="1110131"/>
    <s v="14-0068869"/>
    <m/>
    <m/>
    <m/>
    <m/>
    <s v="     "/>
    <x v="0"/>
    <x v="0"/>
    <s v="Vegetation"/>
    <x v="0"/>
    <m/>
    <s v="&lt;3 meters of linear travel"/>
    <s v="Square Feet: ; Acreage: "/>
    <s v="Equipment - PG&amp;E"/>
    <x v="9"/>
    <s v="Equipment - PG&amp;E"/>
    <s v="All types of equipment / facility failure"/>
    <s v="Wire-Wire Contact"/>
    <m/>
    <s v="Wire-Wire Contact"/>
    <m/>
    <s v=" "/>
    <s v="Overhead"/>
    <s v="Primary"/>
    <s v="Conductor"/>
    <m/>
    <s v="FUSE 11065"/>
    <s v="     "/>
    <x v="0"/>
    <n v="510"/>
    <n v="35.316899999999997"/>
    <n v="-120.68"/>
    <m/>
    <s v="GOLDTREE1105"/>
    <n v="12000"/>
    <s v="Cal Fire Dept"/>
    <s v="Agriculture"/>
    <m/>
    <m/>
    <m/>
    <m/>
    <m/>
    <m/>
    <m/>
    <s v="N"/>
    <s v="N"/>
    <m/>
    <m/>
    <s v="     "/>
    <m/>
    <m/>
    <m/>
    <m/>
    <m/>
    <m/>
    <m/>
    <m/>
    <m/>
    <m/>
    <m/>
    <m/>
    <m/>
    <m/>
    <m/>
    <m/>
    <m/>
    <m/>
    <m/>
  </r>
  <r>
    <x v="253"/>
    <s v="     "/>
    <d v="2014-11-08T00:00:00"/>
    <d v="1899-12-30T15:02:00"/>
    <s v="45"/>
    <x v="3"/>
    <s v="11"/>
    <x v="0"/>
    <m/>
    <m/>
    <s v="SMALL GRASS FIRE BASE OF POLE NG SERV CONN REPL CONN WILL HAVE LD CHECKED  FOR POSSIBLE NEED OF PARALLEL SERVICES"/>
    <s v="     "/>
    <x v="1"/>
    <m/>
    <x v="1"/>
    <m/>
    <s v="1110650"/>
    <m/>
    <m/>
    <m/>
    <m/>
    <m/>
    <s v="     "/>
    <x v="0"/>
    <x v="0"/>
    <s v="Vegetation"/>
    <x v="0"/>
    <m/>
    <s v="&lt;3 meters of linear travel"/>
    <s v="Square Feet: ; Acreage: "/>
    <s v="Equipment - PG&amp;E"/>
    <x v="10"/>
    <s v="Equipment - PG&amp;E"/>
    <s v="All types of equipment / facility failure"/>
    <s v="Splice/Clamp/Connector"/>
    <s v="Splice/Clamp/Connector"/>
    <m/>
    <m/>
    <s v=" "/>
    <s v="Overhead"/>
    <s v="Secondary"/>
    <s v="Conductor"/>
    <m/>
    <s v="5450 RED HILL RD"/>
    <s v="     "/>
    <x v="0"/>
    <n v="180"/>
    <n v="38.182099999999998"/>
    <n v="-122.669"/>
    <m/>
    <s v="PETALUMA-C-1109"/>
    <m/>
    <m/>
    <s v="Herbaceous"/>
    <m/>
    <m/>
    <m/>
    <m/>
    <m/>
    <m/>
    <m/>
    <s v="N"/>
    <s v="N"/>
    <m/>
    <m/>
    <s v="     "/>
    <m/>
    <m/>
    <m/>
    <m/>
    <m/>
    <m/>
    <m/>
    <m/>
    <m/>
    <m/>
    <m/>
    <m/>
    <m/>
    <m/>
    <m/>
    <m/>
    <m/>
    <m/>
    <m/>
  </r>
  <r>
    <x v="254"/>
    <s v="     "/>
    <d v="2014-11-09T00:00:00"/>
    <d v="1899-12-30T06:34:00"/>
    <s v="46"/>
    <x v="3"/>
    <s v="11"/>
    <x v="0"/>
    <d v="2014-11-09T00:00:00"/>
    <d v="1899-12-30T06:34:00"/>
    <s v="0"/>
    <s v="     "/>
    <x v="1"/>
    <m/>
    <x v="1"/>
    <m/>
    <s v="1110790"/>
    <s v="14-0069147"/>
    <m/>
    <m/>
    <n v="109661000"/>
    <m/>
    <s v="     "/>
    <x v="0"/>
    <x v="0"/>
    <s v="Vegetation"/>
    <x v="0"/>
    <m/>
    <s v="&lt;3 meters of linear travel"/>
    <s v="Square Feet: ; Acreage: "/>
    <s v="Equipment - PG&amp;E"/>
    <x v="4"/>
    <s v="Equipment - PG&amp;E"/>
    <s v="All types of equipment / facility failure"/>
    <s v="Conductor"/>
    <s v="Conductor"/>
    <m/>
    <m/>
    <s v="AT&amp;T"/>
    <s v="Overhead"/>
    <s v="Primary"/>
    <s v="Conductor"/>
    <m/>
    <s v="101443361"/>
    <s v="     "/>
    <x v="0"/>
    <m/>
    <n v="37.941899999999997"/>
    <n v="-122.376"/>
    <m/>
    <s v="RICHMOND-R-1120"/>
    <n v="12000"/>
    <s v="RICHMOND PD"/>
    <s v="Urban"/>
    <m/>
    <m/>
    <m/>
    <m/>
    <m/>
    <m/>
    <m/>
    <s v="N"/>
    <s v="N"/>
    <m/>
    <m/>
    <s v="     "/>
    <m/>
    <m/>
    <m/>
    <m/>
    <m/>
    <m/>
    <m/>
    <m/>
    <m/>
    <m/>
    <m/>
    <m/>
    <m/>
    <m/>
    <m/>
    <m/>
    <m/>
    <m/>
    <m/>
  </r>
  <r>
    <x v="255"/>
    <s v="     "/>
    <d v="2014-11-14T00:00:00"/>
    <d v="1899-12-30T12:37:00"/>
    <s v="46"/>
    <x v="3"/>
    <s v="11"/>
    <x v="0"/>
    <d v="2014-11-14T00:00:00"/>
    <d v="1899-12-30T12:37:00"/>
    <s v="12KV 4ACSR 3 PHASE DOWN, CREW TO REPLACE ALL 3"/>
    <s v="     "/>
    <x v="1"/>
    <m/>
    <x v="1"/>
    <m/>
    <s v="1112988"/>
    <s v="14-0070093"/>
    <m/>
    <m/>
    <m/>
    <m/>
    <s v="     "/>
    <x v="0"/>
    <x v="0"/>
    <s v="Vegetation"/>
    <x v="0"/>
    <m/>
    <s v="&lt;3 meters of linear travel"/>
    <s v="Square Feet: ; Acreage: "/>
    <s v="Contact - 3rd Party"/>
    <x v="8"/>
    <s v="Contact - 3rd Party"/>
    <s v="All types of equipment / facility failure"/>
    <s v="Contact - Vehicle"/>
    <m/>
    <s v="Contact - Vehicle"/>
    <s v="Conductor"/>
    <s v=" "/>
    <s v="Overhead"/>
    <s v="Primary"/>
    <s v="Conductor"/>
    <m/>
    <s v="ON #4 LINE SIDE OF 11949 &amp; 6053"/>
    <s v="     "/>
    <x v="0"/>
    <m/>
    <n v="37.651000000000003"/>
    <n v="-122.45399999999999"/>
    <m/>
    <s v="SERRAMONTE-1104"/>
    <n v="12000"/>
    <s v="PACIFICA FD"/>
    <s v="Urban"/>
    <m/>
    <m/>
    <m/>
    <m/>
    <m/>
    <m/>
    <m/>
    <s v="N"/>
    <s v="N"/>
    <m/>
    <m/>
    <s v="     "/>
    <m/>
    <m/>
    <m/>
    <m/>
    <m/>
    <m/>
    <m/>
    <m/>
    <m/>
    <m/>
    <m/>
    <m/>
    <m/>
    <m/>
    <m/>
    <m/>
    <m/>
    <m/>
    <m/>
  </r>
  <r>
    <x v="256"/>
    <s v="     "/>
    <d v="2014-11-16T00:00:00"/>
    <d v="1899-12-30T17:55:00"/>
    <s v="47"/>
    <x v="3"/>
    <s v="11"/>
    <x v="0"/>
    <m/>
    <m/>
    <s v="FIRE DEPT ONSITE UPON ARRIVAL;FIRE MAY HAVE BEEN CAUSED BY SECONDARY WIRES ARCING;NO CAUSE FOUND BUT A SOCCER BALL WAS FOUND BELOW OVERHEAD WIRES;SECONDARY WIRES DID HAVE VISUAL SIGNS OF PITTING AND ARCING;RESET TRIPPED SP AND TESTED GOOD"/>
    <s v="     "/>
    <x v="1"/>
    <m/>
    <x v="1"/>
    <m/>
    <s v="1113696"/>
    <m/>
    <m/>
    <m/>
    <m/>
    <m/>
    <s v="     "/>
    <x v="0"/>
    <x v="0"/>
    <s v="Vegetation"/>
    <x v="0"/>
    <m/>
    <s v="&lt;0.25"/>
    <s v="Square Feet: ; Acreage: "/>
    <s v="Contact - Animal - Other"/>
    <x v="6"/>
    <s v="Contact - Animal"/>
    <s v="All types of equipment / facility failure"/>
    <s v="Contact - Animal"/>
    <m/>
    <s v="Contact - Animal"/>
    <s v="Conductor"/>
    <s v=" "/>
    <s v="Overhead"/>
    <s v="Secondary"/>
    <s v="Conductor"/>
    <m/>
    <s v="IRO 42979 EVERGLADES PARK DR"/>
    <s v="     "/>
    <x v="0"/>
    <m/>
    <n v="37.511800000000001"/>
    <n v="-121.97199999999999"/>
    <m/>
    <s v="NEWARK-1107"/>
    <m/>
    <s v="FREMONT FIRE DEPT"/>
    <s v="Urban"/>
    <m/>
    <m/>
    <m/>
    <m/>
    <m/>
    <m/>
    <m/>
    <s v="N"/>
    <s v="N"/>
    <m/>
    <m/>
    <s v="     "/>
    <m/>
    <m/>
    <m/>
    <m/>
    <m/>
    <m/>
    <m/>
    <m/>
    <m/>
    <m/>
    <m/>
    <m/>
    <m/>
    <m/>
    <m/>
    <m/>
    <m/>
    <m/>
    <m/>
  </r>
  <r>
    <x v="257"/>
    <s v="     "/>
    <d v="2014-11-16T00:00:00"/>
    <d v="1899-12-30T05:29:00"/>
    <s v="47"/>
    <x v="3"/>
    <s v="11"/>
    <x v="0"/>
    <d v="2014-11-16T00:00:00"/>
    <d v="1899-12-30T05:29:00"/>
    <s v="limb across line burned wire down"/>
    <s v="     "/>
    <x v="1"/>
    <m/>
    <x v="1"/>
    <m/>
    <s v="1113446"/>
    <s v="14-0070270"/>
    <m/>
    <m/>
    <n v="109675000"/>
    <m/>
    <s v="     "/>
    <x v="0"/>
    <x v="0"/>
    <s v="Vegetation"/>
    <x v="0"/>
    <m/>
    <s v="&lt;3 meters of linear travel"/>
    <s v="Square Feet: ; Acreage: "/>
    <s v="Vegetation"/>
    <x v="0"/>
    <s v="Vegetation"/>
    <s v="All types of equipment / facility failure"/>
    <s v="Contact - Vegetation"/>
    <m/>
    <s v="Contact - Vegetation"/>
    <s v="Conductor"/>
    <s v=" "/>
    <s v="Overhead"/>
    <s v="Primary"/>
    <s v="Conductor"/>
    <m/>
    <s v="2166 Vallemar  Moss beach"/>
    <s v="     "/>
    <x v="0"/>
    <m/>
    <n v="37.530500000000004"/>
    <n v="-122.517"/>
    <m/>
    <s v="HALF-MOON-BAY-1102"/>
    <n v="12000"/>
    <s v="Cal Fire Dept"/>
    <s v="Herbaceous"/>
    <m/>
    <m/>
    <m/>
    <m/>
    <m/>
    <m/>
    <m/>
    <s v="N"/>
    <s v="N"/>
    <m/>
    <m/>
    <s v="     "/>
    <n v="37.530410000000003"/>
    <n v="-122.51651"/>
    <s v="Nov 17 2014 12:00AM"/>
    <s v="BranchFail"/>
    <s v="Small limb from tree broke off in wind an fell onto lines. limb burned through lines and caused 2 wires to come down. 1 line burned in a cypress tree south of limb failure. Both trees are signed up for work on routine."/>
    <s v="CYPM"/>
    <s v="55"/>
    <s v="85"/>
    <s v="0"/>
    <s v="None"/>
    <s v="None"/>
    <s v="N"/>
    <s v="1"/>
    <m/>
    <s v="Ridge"/>
    <s v="A"/>
    <s v="CrossArm"/>
    <s v="BareWire"/>
    <s v="4"/>
  </r>
  <r>
    <x v="258"/>
    <s v="     "/>
    <d v="2014-11-17T00:00:00"/>
    <d v="1899-12-30T17:15:00"/>
    <s v="47"/>
    <x v="3"/>
    <s v="11"/>
    <x v="0"/>
    <d v="2014-11-17T00:00:00"/>
    <d v="1899-12-30T17:15:00"/>
    <s v="replace 8' x-arm"/>
    <s v="     "/>
    <x v="1"/>
    <m/>
    <x v="1"/>
    <m/>
    <s v="1114332"/>
    <s v="14-0070559"/>
    <m/>
    <m/>
    <n v="109677000"/>
    <m/>
    <s v="     "/>
    <x v="0"/>
    <x v="0"/>
    <s v="Vegetation"/>
    <x v="0"/>
    <m/>
    <s v="0.26-9.99"/>
    <s v="Square Feet: ; Acreage: 1.5"/>
    <s v="Equipment - PG&amp;E"/>
    <x v="7"/>
    <s v="Equipment - PG&amp;E"/>
    <s v="All types of equipment / facility failure"/>
    <s v="Crossarm"/>
    <s v="Crossarm"/>
    <m/>
    <m/>
    <s v=" "/>
    <s v="Overhead"/>
    <s v="Primary"/>
    <s v="Conductor"/>
    <m/>
    <s v="1 SPAN LD SIDE OF FUCO 6803"/>
    <s v="     "/>
    <x v="0"/>
    <n v="185"/>
    <n v="38.044400000000003"/>
    <n v="-122.861"/>
    <m/>
    <s v="OLEMA-1101"/>
    <n v="12000"/>
    <s v="marin county fire"/>
    <s v="Barren/Other"/>
    <m/>
    <m/>
    <m/>
    <m/>
    <m/>
    <m/>
    <m/>
    <s v="N"/>
    <s v="N"/>
    <m/>
    <m/>
    <s v="     "/>
    <m/>
    <m/>
    <m/>
    <m/>
    <m/>
    <m/>
    <m/>
    <m/>
    <m/>
    <m/>
    <m/>
    <m/>
    <m/>
    <m/>
    <m/>
    <m/>
    <m/>
    <m/>
    <m/>
  </r>
  <r>
    <x v="259"/>
    <s v="     "/>
    <d v="2014-11-18T00:00:00"/>
    <d v="1899-12-30T14:16:00"/>
    <s v="47"/>
    <x v="3"/>
    <s v="11"/>
    <x v="0"/>
    <d v="2014-11-18T00:00:00"/>
    <d v="1899-12-30T14:16:00"/>
    <s v="Crew to replace broken pole, and wire down."/>
    <s v="     "/>
    <x v="1"/>
    <m/>
    <x v="1"/>
    <m/>
    <s v="1114684"/>
    <s v="14-0070715"/>
    <m/>
    <m/>
    <n v="109678000"/>
    <m/>
    <s v="     "/>
    <x v="0"/>
    <x v="0"/>
    <s v="Vegetation"/>
    <x v="0"/>
    <m/>
    <s v="&lt;0.25"/>
    <s v="Square Feet: ; Acreage: "/>
    <s v="Vegetation"/>
    <x v="0"/>
    <s v="Vegetation"/>
    <s v="All types of equipment / facility failure"/>
    <s v="Contact - Vegetation"/>
    <m/>
    <s v="Contact - Vegetation"/>
    <s v="Conductor"/>
    <s v=" "/>
    <s v="Overhead"/>
    <s v="Primary"/>
    <s v="Conductor"/>
    <m/>
    <s v="101798988"/>
    <s v="     "/>
    <x v="0"/>
    <n v="520"/>
    <n v="37.035299999999999"/>
    <n v="-122.087"/>
    <m/>
    <s v="CAMP-EVERS-2106"/>
    <n v="21000"/>
    <s v="Felton Fire Dept."/>
    <s v="Conifer Forest"/>
    <m/>
    <m/>
    <m/>
    <m/>
    <m/>
    <m/>
    <m/>
    <s v="N"/>
    <s v="N"/>
    <m/>
    <m/>
    <s v="     "/>
    <n v="37.035220000000002"/>
    <n v="-122.08993"/>
    <s v="Nov 20 2014 12:00AM"/>
    <s v="TrunkFail"/>
    <s v="2stem madrone base failed and hit lines."/>
    <s v="MADR"/>
    <s v="80"/>
    <s v="33"/>
    <s v="35"/>
    <s v="Slight"/>
    <s v="None"/>
    <s v="N"/>
    <s v="1"/>
    <m/>
    <s v="Hillside"/>
    <s v="A"/>
    <s v="CrossArm"/>
    <s v="TreeWire"/>
    <s v="0"/>
  </r>
  <r>
    <x v="260"/>
    <s v="     "/>
    <d v="2014-11-22T00:00:00"/>
    <d v="1899-12-30T06:29:00"/>
    <s v="47"/>
    <x v="3"/>
    <s v="11"/>
    <x v="0"/>
    <d v="2014-11-22T00:00:00"/>
    <d v="1899-12-30T06:29:00"/>
    <s v="WIRE DOWN IN ALLEY BUMP FAILED CREW TO REPAIR"/>
    <s v="     "/>
    <x v="1"/>
    <m/>
    <x v="1"/>
    <m/>
    <s v="1116551"/>
    <s v="14-0071554"/>
    <m/>
    <m/>
    <n v="109684000"/>
    <m/>
    <s v="     "/>
    <x v="0"/>
    <x v="0"/>
    <s v="Vegetation"/>
    <x v="0"/>
    <m/>
    <s v="&lt;3 meters of linear travel"/>
    <s v="Square Feet: ; Acreage: "/>
    <s v="Equipment - PG&amp;E"/>
    <x v="10"/>
    <s v="Equipment - PG&amp;E"/>
    <s v="All types of equipment / facility failure"/>
    <s v="Splice/Clamp/Connector"/>
    <s v="Splice/Clamp/Connector"/>
    <m/>
    <m/>
    <s v=" "/>
    <s v="Overhead"/>
    <s v="Primary"/>
    <s v="Conductor"/>
    <m/>
    <s v="MTR# 1008712302"/>
    <s v="     "/>
    <x v="0"/>
    <m/>
    <n v="36.747199999999999"/>
    <n v="-119.786"/>
    <m/>
    <s v="WEST-FRESNO-1109"/>
    <n v="12000"/>
    <s v="FRESNO CDF"/>
    <s v="Urban"/>
    <m/>
    <m/>
    <m/>
    <m/>
    <m/>
    <m/>
    <m/>
    <s v="N"/>
    <s v="N"/>
    <m/>
    <m/>
    <s v="     "/>
    <m/>
    <m/>
    <m/>
    <m/>
    <m/>
    <m/>
    <m/>
    <m/>
    <m/>
    <m/>
    <m/>
    <m/>
    <m/>
    <m/>
    <m/>
    <m/>
    <m/>
    <m/>
    <m/>
  </r>
  <r>
    <x v="261"/>
    <s v="     "/>
    <d v="2014-11-23T00:00:00"/>
    <d v="1899-12-30T05:45:00"/>
    <s v="48"/>
    <x v="3"/>
    <s v="11"/>
    <x v="0"/>
    <d v="2014-11-23T00:00:00"/>
    <d v="1899-12-30T05:45:00"/>
    <s v="0"/>
    <s v="     "/>
    <x v="1"/>
    <m/>
    <x v="1"/>
    <m/>
    <s v="1117043"/>
    <s v="14-0071665"/>
    <m/>
    <m/>
    <n v="109685000"/>
    <m/>
    <s v="     "/>
    <x v="0"/>
    <x v="0"/>
    <s v="Vegetation"/>
    <x v="0"/>
    <m/>
    <s v="&lt;3 meters of linear travel"/>
    <s v="Square Feet: ; Acreage: "/>
    <s v="Equipment - PG&amp;E"/>
    <x v="10"/>
    <s v="Equipment - PG&amp;E"/>
    <s v="All types of equipment / facility failure"/>
    <s v="Splice/Clamp/Connector"/>
    <s v="Splice/Clamp/Connector"/>
    <m/>
    <m/>
    <s v=" "/>
    <s v="Overhead"/>
    <s v="Primary"/>
    <s v="Conductor"/>
    <m/>
    <s v="MTR #1008299414"/>
    <s v="     "/>
    <x v="0"/>
    <m/>
    <n v="40.162799999999997"/>
    <n v="-122.238"/>
    <m/>
    <s v="TYLER-1103"/>
    <n v="12000"/>
    <m/>
    <s v="Urban"/>
    <m/>
    <m/>
    <m/>
    <m/>
    <m/>
    <m/>
    <m/>
    <s v="N"/>
    <s v="N"/>
    <m/>
    <m/>
    <s v="     "/>
    <m/>
    <m/>
    <m/>
    <m/>
    <m/>
    <m/>
    <m/>
    <m/>
    <m/>
    <m/>
    <m/>
    <m/>
    <m/>
    <m/>
    <m/>
    <m/>
    <m/>
    <m/>
    <m/>
  </r>
  <r>
    <x v="262"/>
    <s v="     "/>
    <d v="2014-11-24T00:00:00"/>
    <d v="1899-12-30T15:29:00"/>
    <s v="48"/>
    <x v="3"/>
    <s v="11"/>
    <x v="0"/>
    <m/>
    <m/>
    <s v="fire in back yard buned down service. is under investigation at this time. PGE not ruled out. will turn in photos and Incident report"/>
    <s v="     "/>
    <x v="1"/>
    <m/>
    <x v="1"/>
    <m/>
    <s v="1117686"/>
    <m/>
    <m/>
    <m/>
    <m/>
    <m/>
    <s v="     "/>
    <x v="0"/>
    <x v="0"/>
    <s v="Vegetation"/>
    <x v="0"/>
    <m/>
    <s v="&lt;0.25"/>
    <s v="Square Feet: ; Acreage: "/>
    <s v="Equipment - PG&amp;E"/>
    <x v="9"/>
    <s v="Equipment - PG&amp;E"/>
    <s v="All types of equipment / facility failure"/>
    <m/>
    <m/>
    <m/>
    <m/>
    <s v=" "/>
    <s v="Overhead"/>
    <s v="Secondary"/>
    <s v="Unknown"/>
    <m/>
    <s v="back yard of 599 Redwood ave"/>
    <s v="     "/>
    <x v="0"/>
    <m/>
    <n v="37.440199999999997"/>
    <n v="-121.919"/>
    <m/>
    <s v="DIXON-LANDING-2102"/>
    <m/>
    <s v="Milpitas Fire Department"/>
    <s v="Urban"/>
    <m/>
    <m/>
    <m/>
    <m/>
    <m/>
    <m/>
    <m/>
    <s v="N"/>
    <s v="N"/>
    <m/>
    <m/>
    <s v="     "/>
    <m/>
    <m/>
    <m/>
    <m/>
    <m/>
    <m/>
    <m/>
    <m/>
    <m/>
    <m/>
    <m/>
    <m/>
    <m/>
    <m/>
    <m/>
    <m/>
    <m/>
    <m/>
    <m/>
  </r>
  <r>
    <x v="263"/>
    <s v="     "/>
    <d v="2014-11-28T00:00:00"/>
    <d v="1899-12-30T01:17:00"/>
    <s v="48"/>
    <x v="3"/>
    <s v="11"/>
    <x v="0"/>
    <m/>
    <m/>
    <s v="fire in drive way consumered 2 trailers. service wire was down in street and on top of 1 trailer when i arrived."/>
    <s v="     "/>
    <x v="1"/>
    <m/>
    <x v="1"/>
    <m/>
    <s v="1118925"/>
    <m/>
    <m/>
    <m/>
    <m/>
    <m/>
    <s v="     "/>
    <x v="0"/>
    <x v="0"/>
    <s v="Vegetation"/>
    <x v="0"/>
    <m/>
    <s v="&lt;0.25"/>
    <s v="Square Feet: ; Acreage: "/>
    <s v="Equipment - PG&amp;E"/>
    <x v="9"/>
    <s v="Equipment - PG&amp;E"/>
    <s v="All types of equipment / facility failure"/>
    <m/>
    <m/>
    <m/>
    <m/>
    <s v="AT&amp;T"/>
    <s v="Overhead"/>
    <s v="Secondary"/>
    <s v="Conductor"/>
    <m/>
    <s v="101425748"/>
    <s v="     "/>
    <x v="0"/>
    <m/>
    <n v="37.989199999999997"/>
    <n v="-122.315"/>
    <m/>
    <s v="POINT-PINOLE-1101"/>
    <m/>
    <s v=" "/>
    <s v="Urban"/>
    <m/>
    <m/>
    <m/>
    <m/>
    <m/>
    <m/>
    <m/>
    <s v="N"/>
    <s v="N"/>
    <m/>
    <m/>
    <s v="     "/>
    <m/>
    <m/>
    <m/>
    <m/>
    <m/>
    <m/>
    <m/>
    <m/>
    <m/>
    <m/>
    <m/>
    <m/>
    <m/>
    <m/>
    <m/>
    <m/>
    <m/>
    <m/>
    <m/>
  </r>
  <r>
    <x v="264"/>
    <s v="     "/>
    <d v="2014-11-29T00:00:00"/>
    <d v="1899-12-30T14:21:00"/>
    <s v="48"/>
    <x v="3"/>
    <s v="11"/>
    <x v="0"/>
    <m/>
    <m/>
    <s v="SVC MELTED LAYING ON ROOF OF GUEST HOUSE. ROOF ON FIRE, D.O CALLED FIRE DEPT. CUT SVC IN CLEAR MADE SAFE. FIRE DEPT PUT OUT FIRE. PNL LOOKED OK. MTR OK. REPLACED 80 FT SVC WIRE. RECONNECTED CHKD GD VLTS &amp; CUST PNL."/>
    <s v="     "/>
    <x v="1"/>
    <m/>
    <x v="1"/>
    <m/>
    <s v="1119347"/>
    <m/>
    <m/>
    <m/>
    <m/>
    <m/>
    <s v="     "/>
    <x v="0"/>
    <x v="0"/>
    <s v="Other"/>
    <x v="0"/>
    <m/>
    <s v="Structure-only"/>
    <s v="Square Feet: ; Acreage: "/>
    <s v="Equipment - PG&amp;E"/>
    <x v="9"/>
    <s v="Equipment - PG&amp;E"/>
    <s v="All types of equipment / facility failure"/>
    <m/>
    <m/>
    <m/>
    <m/>
    <s v="AT&amp;T"/>
    <s v="Overhead"/>
    <s v="Secondary"/>
    <s v="Conductor"/>
    <m/>
    <s v="100814277"/>
    <s v="     "/>
    <x v="0"/>
    <m/>
    <n v="36.727800000000002"/>
    <n v="-119.70099999999999"/>
    <m/>
    <s v="MALAGA-1110"/>
    <m/>
    <s v=" "/>
    <s v="Urban"/>
    <m/>
    <m/>
    <m/>
    <m/>
    <m/>
    <m/>
    <m/>
    <s v="N"/>
    <s v="N"/>
    <m/>
    <m/>
    <s v="     "/>
    <m/>
    <m/>
    <m/>
    <m/>
    <m/>
    <m/>
    <m/>
    <m/>
    <m/>
    <m/>
    <m/>
    <m/>
    <m/>
    <m/>
    <m/>
    <m/>
    <m/>
    <m/>
    <m/>
  </r>
  <r>
    <x v="265"/>
    <s v="     "/>
    <d v="2014-12-08T00:00:00"/>
    <d v="1899-12-30T18:33:00"/>
    <s v="50"/>
    <x v="3"/>
    <s v="12"/>
    <x v="0"/>
    <d v="2014-12-08T00:00:00"/>
    <d v="1899-12-30T18:33:00"/>
    <s v="WIRE CAME OUT OF BUMP SLEEVE"/>
    <s v="     "/>
    <x v="1"/>
    <m/>
    <x v="1"/>
    <m/>
    <s v="1127250"/>
    <s v="14-0074446"/>
    <m/>
    <m/>
    <n v="109828000"/>
    <m/>
    <s v="     "/>
    <x v="0"/>
    <x v="0"/>
    <s v="Vegetation"/>
    <x v="0"/>
    <m/>
    <s v="&lt;0.25"/>
    <s v="Square Feet: ; Acreage: "/>
    <s v="Equipment - PG&amp;E"/>
    <x v="10"/>
    <s v="Equipment - PG&amp;E"/>
    <s v="All types of equipment / facility failure"/>
    <s v="Splice/Clamp/Connector"/>
    <s v="Splice/Clamp/Connector"/>
    <m/>
    <m/>
    <s v="AT&amp;T"/>
    <s v="Overhead"/>
    <s v="Primary"/>
    <s v="Conductor"/>
    <m/>
    <s v="100300013"/>
    <s v="     "/>
    <x v="0"/>
    <n v="518"/>
    <n v="37.463099999999997"/>
    <n v="-122.26"/>
    <m/>
    <s v="WOODSIDE-1104"/>
    <n v="12000"/>
    <s v="REDWOOD CITY FD"/>
    <s v="Urban"/>
    <m/>
    <m/>
    <m/>
    <m/>
    <m/>
    <m/>
    <m/>
    <s v="N"/>
    <s v="N"/>
    <m/>
    <m/>
    <s v="     "/>
    <m/>
    <m/>
    <m/>
    <m/>
    <m/>
    <m/>
    <m/>
    <m/>
    <m/>
    <m/>
    <m/>
    <m/>
    <m/>
    <m/>
    <m/>
    <m/>
    <m/>
    <m/>
    <m/>
  </r>
  <r>
    <x v="266"/>
    <s v="     "/>
    <d v="2014-12-08T00:00:00"/>
    <d v="1899-12-30T09:51:00"/>
    <s v="50"/>
    <x v="3"/>
    <s v="12"/>
    <x v="0"/>
    <d v="2014-12-08T00:00:00"/>
    <d v="1899-12-30T09:51:00"/>
    <s v="F4TA7M1 BIRD CAUSED OUTAGE AT SWITCH 1715 AND BURNED THE DOWN GROUND AND BASE OF THE POLE ABOUT 8 FOOT UP, BASE OF POLE AND THE PALM TREE NEXT TO IT CAUGHT FIRE   SWITCH 1715 NEEDS REPLACED, BURN/FLASH MARKS ON IT AND POLE NEEDS RAPTOR FRAM"/>
    <s v="     "/>
    <x v="1"/>
    <m/>
    <x v="1"/>
    <m/>
    <s v="1126860"/>
    <s v="14-0074324"/>
    <m/>
    <m/>
    <m/>
    <m/>
    <s v="     "/>
    <x v="0"/>
    <x v="0"/>
    <s v="Vegetation"/>
    <x v="0"/>
    <m/>
    <s v="&lt;3 meters of linear travel"/>
    <s v="Square Feet: ; Acreage: "/>
    <s v="Contact - Animal - Bird"/>
    <x v="6"/>
    <s v="Contact - Bird"/>
    <s v="All types of equipment / facility failure"/>
    <s v="Contact - Animal"/>
    <m/>
    <s v="Contact - Animal"/>
    <s v="Conductor"/>
    <s v=" "/>
    <s v="Overhead"/>
    <s v="Primary"/>
    <s v="Conductor"/>
    <m/>
    <s v="101780312"/>
    <s v="     "/>
    <x v="0"/>
    <m/>
    <n v="36.837499999999999"/>
    <n v="-119.79"/>
    <m/>
    <s v="PINEDALE-2109"/>
    <n v="21000"/>
    <m/>
    <s v="Urban"/>
    <m/>
    <m/>
    <m/>
    <m/>
    <m/>
    <m/>
    <m/>
    <s v="N"/>
    <s v="N"/>
    <m/>
    <m/>
    <s v="     "/>
    <m/>
    <m/>
    <m/>
    <m/>
    <m/>
    <m/>
    <m/>
    <m/>
    <m/>
    <m/>
    <m/>
    <m/>
    <m/>
    <m/>
    <m/>
    <m/>
    <m/>
    <m/>
    <m/>
  </r>
  <r>
    <x v="267"/>
    <s v="     "/>
    <d v="2014-12-12T00:00:00"/>
    <d v="1899-12-30T22:15:00"/>
    <s v="50"/>
    <x v="3"/>
    <s v="12"/>
    <x v="0"/>
    <d v="2014-12-12T00:00:00"/>
    <d v="1899-12-30T22:15:00"/>
    <s v="WIRE DOWN FUSES DID NOT BLOW BURNING ON THE GROUND"/>
    <s v="     "/>
    <x v="1"/>
    <m/>
    <x v="1"/>
    <m/>
    <s v="1139311"/>
    <s v="14-0076629"/>
    <m/>
    <m/>
    <n v="109897000"/>
    <m/>
    <s v="     "/>
    <x v="0"/>
    <x v="0"/>
    <s v="Vegetation"/>
    <x v="0"/>
    <m/>
    <s v="&lt;3 meters of linear travel"/>
    <s v="Square Feet: ; Acreage: "/>
    <s v="Vegetation"/>
    <x v="0"/>
    <s v="Vegetation"/>
    <s v="All types of equipment / facility failure"/>
    <s v="Contact - Vegetation"/>
    <m/>
    <s v="Contact - Vegetation"/>
    <s v="Conductor"/>
    <s v=" "/>
    <s v="Overhead"/>
    <s v="Primary"/>
    <s v="Conductor"/>
    <m/>
    <s v="IFO 75 RANCH RD WOODSIDE"/>
    <s v="     "/>
    <x v="0"/>
    <n v="518"/>
    <n v="37.391800000000003"/>
    <n v="-122.267"/>
    <m/>
    <s v="WOODSIDE-1101"/>
    <n v="12000"/>
    <m/>
    <s v="Conifer Forest"/>
    <m/>
    <m/>
    <m/>
    <m/>
    <m/>
    <m/>
    <m/>
    <s v="N"/>
    <s v="N"/>
    <m/>
    <m/>
    <s v="     "/>
    <n v="37.391939999999998"/>
    <n v="-122.26761999999999"/>
    <s v="Dec 16 2014 12:00AM"/>
    <s v="RootsFail"/>
    <s v="3xstm live madrone uprooted into lines. no further action."/>
    <s v="MADR"/>
    <s v="65"/>
    <s v="48"/>
    <s v="45"/>
    <s v="Moderate"/>
    <s v="None"/>
    <s v="N"/>
    <s v="1"/>
    <m/>
    <s v="Hillside"/>
    <s v="B"/>
    <s v="CrossArm"/>
    <s v="BareWire"/>
    <s v="8"/>
  </r>
  <r>
    <x v="268"/>
    <s v="     "/>
    <d v="2014-12-12T00:00:00"/>
    <d v="1899-12-30T04:07:00"/>
    <s v="50"/>
    <x v="3"/>
    <s v="12"/>
    <x v="0"/>
    <d v="2014-12-12T00:00:00"/>
    <d v="1899-12-30T04:07:00"/>
    <s v="Tree came over damaging TX and taking wire down. 1 TX out of pwr. Notified storm deck for crw."/>
    <s v="     "/>
    <x v="1"/>
    <m/>
    <x v="1"/>
    <m/>
    <s v="1137098"/>
    <s v="14-0076294"/>
    <m/>
    <m/>
    <m/>
    <m/>
    <s v="     "/>
    <x v="0"/>
    <x v="0"/>
    <s v="Vegetation"/>
    <x v="0"/>
    <m/>
    <s v="&lt;3 meters of linear travel"/>
    <s v="Square Feet: ; Acreage: "/>
    <s v="Vegetation"/>
    <x v="0"/>
    <s v="Vegetation"/>
    <s v="All types of equipment / facility failure"/>
    <s v="Contact - Vegetation"/>
    <m/>
    <s v="Contact - Vegetation"/>
    <s v="Conductor"/>
    <s v="AT&amp;T"/>
    <s v="Overhead"/>
    <s v="Primary"/>
    <s v="Conductor"/>
    <m/>
    <s v="101762582"/>
    <s v="     "/>
    <x v="0"/>
    <m/>
    <n v="36.637900000000002"/>
    <n v="-121.812"/>
    <m/>
    <s v="FORT-ORD-1107"/>
    <n v="12000"/>
    <s v=" "/>
    <s v="Conifer Forest"/>
    <m/>
    <m/>
    <m/>
    <m/>
    <m/>
    <m/>
    <m/>
    <s v="N"/>
    <s v="N"/>
    <m/>
    <m/>
    <s v="     "/>
    <m/>
    <m/>
    <m/>
    <m/>
    <m/>
    <m/>
    <m/>
    <m/>
    <m/>
    <m/>
    <m/>
    <m/>
    <m/>
    <m/>
    <m/>
    <m/>
    <m/>
    <m/>
    <m/>
  </r>
  <r>
    <x v="269"/>
    <s v="     "/>
    <d v="2014-12-14T00:00:00"/>
    <d v="1899-12-30T04:52:00"/>
    <s v="51"/>
    <x v="3"/>
    <s v="12"/>
    <x v="0"/>
    <d v="2014-12-14T00:00:00"/>
    <d v="1899-12-30T04:52:00"/>
    <s v="Crew to repull primary wire"/>
    <s v="     "/>
    <x v="1"/>
    <m/>
    <x v="1"/>
    <m/>
    <s v="1140256"/>
    <s v="14-0076838"/>
    <m/>
    <m/>
    <m/>
    <m/>
    <s v="     "/>
    <x v="0"/>
    <x v="0"/>
    <s v="Other"/>
    <x v="0"/>
    <m/>
    <s v="Structure-only"/>
    <s v="Square Feet: ; Acreage: "/>
    <s v="Equipment - PG&amp;E"/>
    <x v="4"/>
    <s v="Equipment - PG&amp;E"/>
    <s v="All types of equipment / facility failure"/>
    <s v="Conductor"/>
    <s v="Conductor"/>
    <m/>
    <m/>
    <s v="AT&amp;T"/>
    <s v="Overhead"/>
    <s v="Primary"/>
    <s v="Conductor"/>
    <m/>
    <s v="101238361"/>
    <s v="     "/>
    <x v="0"/>
    <n v="340"/>
    <n v="38.42"/>
    <n v="-120.824"/>
    <m/>
    <s v="OLETA-1101"/>
    <n v="12000"/>
    <s v="Sutter creek fire"/>
    <s v="Urban"/>
    <m/>
    <m/>
    <m/>
    <m/>
    <m/>
    <m/>
    <m/>
    <s v="N"/>
    <s v="N"/>
    <m/>
    <m/>
    <s v="     "/>
    <m/>
    <m/>
    <m/>
    <m/>
    <m/>
    <m/>
    <m/>
    <m/>
    <m/>
    <m/>
    <m/>
    <m/>
    <m/>
    <m/>
    <m/>
    <m/>
    <m/>
    <m/>
    <m/>
  </r>
  <r>
    <x v="270"/>
    <s v="     "/>
    <d v="2014-12-15T00:00:00"/>
    <d v="1899-12-30T19:31:53"/>
    <s v="51"/>
    <x v="3"/>
    <s v="12"/>
    <x v="0"/>
    <d v="2014-12-15T00:00:00"/>
    <d v="1899-12-30T19:31:00"/>
    <s v="FAS states a fire was on top of the house caused by a burned open secondary connector."/>
    <s v="     "/>
    <x v="0"/>
    <d v="2021-03-11T00:00:00"/>
    <x v="0"/>
    <m/>
    <s v="1141690"/>
    <s v="N/A"/>
    <m/>
    <s v="T003276733"/>
    <m/>
    <m/>
    <s v="     "/>
    <x v="0"/>
    <x v="0"/>
    <m/>
    <x v="0"/>
    <m/>
    <s v="Structure-only"/>
    <m/>
    <s v="Equipment - PG&amp;E"/>
    <x v="10"/>
    <s v="Equipment - PG&amp;E"/>
    <s v="All types of equipment / facility failure"/>
    <s v="Splice/Clamp/Connector"/>
    <s v="Splice/Clamp/Connector"/>
    <m/>
    <m/>
    <s v="Yes"/>
    <s v="Overhead"/>
    <m/>
    <s v="Splice/Clamp/Connector"/>
    <m/>
    <s v="100596960"/>
    <s v="     "/>
    <x v="0"/>
    <m/>
    <n v="37.273299999999999"/>
    <n v="-121.898"/>
    <s v="Santa Clara"/>
    <s v="ALMADEN-1101"/>
    <m/>
    <s v="San Jose Fire Department"/>
    <s v="Urban"/>
    <m/>
    <m/>
    <m/>
    <m/>
    <m/>
    <m/>
    <m/>
    <s v="N"/>
    <s v="N"/>
    <m/>
    <m/>
    <s v="     "/>
    <m/>
    <m/>
    <m/>
    <m/>
    <m/>
    <m/>
    <m/>
    <m/>
    <m/>
    <m/>
    <m/>
    <m/>
    <m/>
    <m/>
    <m/>
    <m/>
    <m/>
    <m/>
    <m/>
  </r>
  <r>
    <x v="271"/>
    <s v="     "/>
    <d v="2014-12-19T00:00:00"/>
    <d v="1899-12-30T13:50:00"/>
    <s v="51"/>
    <x v="3"/>
    <s v="12"/>
    <x v="0"/>
    <d v="2014-12-19T00:00:00"/>
    <d v="1899-12-30T13:50:00"/>
    <s v="1 WIRE 1 SPAN 12KV ON GROUND BURNING"/>
    <s v="     "/>
    <x v="1"/>
    <m/>
    <x v="1"/>
    <m/>
    <s v="1144472"/>
    <s v="14-0077724"/>
    <m/>
    <m/>
    <m/>
    <m/>
    <s v="     "/>
    <x v="0"/>
    <x v="0"/>
    <s v="Vegetation"/>
    <x v="0"/>
    <m/>
    <s v="&lt;3 meters of linear travel"/>
    <s v="Square Feet: ; Acreage: "/>
    <s v="Equipment - PG&amp;E"/>
    <x v="4"/>
    <s v="Equipment - PG&amp;E"/>
    <s v="All types of equipment / facility failure"/>
    <s v="Conductor"/>
    <s v="Conductor"/>
    <m/>
    <m/>
    <s v="AT&amp;T"/>
    <s v="Overhead"/>
    <s v="Primary"/>
    <s v="Conductor"/>
    <m/>
    <s v="100298576"/>
    <s v="     "/>
    <x v="0"/>
    <m/>
    <n v="37.460999999999999"/>
    <n v="-122.17700000000001"/>
    <m/>
    <s v="GLENWOOD-1101"/>
    <n v="12000"/>
    <s v="MENLO PARK"/>
    <s v="Urban"/>
    <m/>
    <m/>
    <m/>
    <m/>
    <m/>
    <m/>
    <m/>
    <s v="N"/>
    <s v="N"/>
    <m/>
    <m/>
    <s v="     "/>
    <m/>
    <m/>
    <m/>
    <m/>
    <m/>
    <m/>
    <m/>
    <m/>
    <m/>
    <m/>
    <m/>
    <m/>
    <m/>
    <m/>
    <m/>
    <m/>
    <m/>
    <m/>
    <m/>
  </r>
  <r>
    <x v="272"/>
    <s v="     "/>
    <d v="2014-12-21T00:00:00"/>
    <d v="1899-12-30T09:06:06"/>
    <s v="52"/>
    <x v="3"/>
    <s v="12"/>
    <x v="0"/>
    <d v="2014-12-21T00:00:00"/>
    <d v="1899-12-30T09:06:00"/>
    <s v="L7SF: 17288 SKYLINE BLVD on highway 84 in Woodside; tree on fire; arcing conductor due to tree growing into line"/>
    <s v="     "/>
    <x v="0"/>
    <d v="2021-03-03T00:00:00"/>
    <x v="0"/>
    <m/>
    <s v="1145434"/>
    <s v="N/A"/>
    <m/>
    <s v="T003282442"/>
    <n v="109914914"/>
    <m/>
    <s v="     "/>
    <x v="0"/>
    <x v="0"/>
    <m/>
    <x v="0"/>
    <m/>
    <s v="&lt;3 meters of linear travel"/>
    <m/>
    <s v="Vegetation"/>
    <x v="0"/>
    <s v="Vegetation"/>
    <s v="Contact from object"/>
    <s v="Contact - Vegetation"/>
    <m/>
    <s v="Contact - Vegetation"/>
    <s v="Conductor"/>
    <s v="Yes"/>
    <s v="Overhead"/>
    <m/>
    <s v="Conductor"/>
    <m/>
    <s v="100273548"/>
    <s v="     "/>
    <x v="2"/>
    <n v="518"/>
    <n v="37.386899999999997"/>
    <n v="-122.265"/>
    <s v="San Mateo"/>
    <s v="WOODSIDE-1101"/>
    <m/>
    <m/>
    <s v="Urban"/>
    <m/>
    <m/>
    <m/>
    <m/>
    <m/>
    <m/>
    <m/>
    <s v="N"/>
    <s v="N"/>
    <m/>
    <m/>
    <s v="     "/>
    <m/>
    <m/>
    <m/>
    <m/>
    <m/>
    <m/>
    <m/>
    <m/>
    <m/>
    <m/>
    <m/>
    <m/>
    <m/>
    <m/>
    <m/>
    <m/>
    <m/>
    <m/>
    <m/>
  </r>
  <r>
    <x v="273"/>
    <s v="     "/>
    <d v="2014-12-25T00:00:00"/>
    <d v="1899-12-30T10:50:00"/>
    <s v="52"/>
    <x v="3"/>
    <s v="12"/>
    <x v="0"/>
    <d v="2014-12-25T00:00:00"/>
    <d v="1899-12-30T10:50:00"/>
    <s v="Assist Washington"/>
    <s v="     "/>
    <x v="1"/>
    <m/>
    <x v="1"/>
    <m/>
    <s v="1148236"/>
    <s v="14-0078453"/>
    <m/>
    <m/>
    <m/>
    <m/>
    <s v="     "/>
    <x v="0"/>
    <x v="0"/>
    <s v="Vegetation"/>
    <x v="0"/>
    <m/>
    <s v="&lt;3 meters of linear travel"/>
    <s v="Square Feet: ; Acreage: "/>
    <s v="Vegetation"/>
    <x v="0"/>
    <s v="Vegetation"/>
    <s v="All types of equipment / facility failure"/>
    <s v="Contact - Vegetation"/>
    <m/>
    <s v="Contact - Vegetation"/>
    <s v="Conductor"/>
    <s v="AT&amp;T"/>
    <s v="Overhead"/>
    <s v="Primary"/>
    <s v="Conductor"/>
    <m/>
    <s v="101669474"/>
    <s v="     "/>
    <x v="0"/>
    <n v="507"/>
    <n v="36.383699999999997"/>
    <n v="-121.866"/>
    <m/>
    <s v="OTTER-1101"/>
    <n v="12000"/>
    <s v="Mid Valley FD ?"/>
    <s v="Hardwood Woodland"/>
    <m/>
    <m/>
    <m/>
    <m/>
    <m/>
    <m/>
    <m/>
    <s v="N"/>
    <s v="N"/>
    <m/>
    <m/>
    <s v="     "/>
    <n v="36.399166999999998"/>
    <n v="-121.880278"/>
    <s v="Dec 30 2014 12:00AM"/>
    <s v="BranchFail"/>
    <s v="Live limb broke from Tan Oak adjacent to lines, broke wire."/>
    <s v="TAN"/>
    <s v="50"/>
    <s v="16"/>
    <s v="25"/>
    <s v="Slight"/>
    <s v="None"/>
    <s v="N"/>
    <s v="1"/>
    <m/>
    <s v="Hillside"/>
    <s v="B"/>
    <s v="CrossArm"/>
    <s v="BareWire"/>
    <s v="4"/>
  </r>
  <r>
    <x v="274"/>
    <s v="     "/>
    <d v="2014-12-29T00:00:00"/>
    <d v="1899-12-30T11:58:00"/>
    <s v="53"/>
    <x v="3"/>
    <s v="12"/>
    <x v="0"/>
    <d v="2014-12-29T00:00:00"/>
    <d v="1899-12-30T11:58:00"/>
    <s v="BUMP GAVE OUT ON 4 ACSR TAP LINE"/>
    <s v="     "/>
    <x v="1"/>
    <m/>
    <x v="1"/>
    <m/>
    <s v="1149971"/>
    <s v="14-0078803"/>
    <m/>
    <m/>
    <n v="109922000"/>
    <m/>
    <s v="     "/>
    <x v="0"/>
    <x v="0"/>
    <s v="Other"/>
    <x v="0"/>
    <m/>
    <s v="Structure-only"/>
    <s v="Square Feet: ; Acreage: "/>
    <s v="Equipment - PG&amp;E"/>
    <x v="10"/>
    <s v="Equipment - PG&amp;E"/>
    <s v="All types of equipment / facility failure"/>
    <s v="Splice/Clamp/Connector"/>
    <s v="Splice/Clamp/Connector"/>
    <m/>
    <m/>
    <s v=" "/>
    <s v="Overhead"/>
    <s v="Primary"/>
    <s v="Conductor"/>
    <m/>
    <s v="1740 BROADWAY"/>
    <s v="     "/>
    <x v="0"/>
    <m/>
    <n v="38.1661"/>
    <n v="-122.254"/>
    <m/>
    <s v="HIGHWAY-1106"/>
    <n v="12000"/>
    <s v="Vallejo FD"/>
    <s v="Urban"/>
    <m/>
    <m/>
    <m/>
    <m/>
    <m/>
    <m/>
    <m/>
    <s v="N"/>
    <s v="N"/>
    <m/>
    <m/>
    <s v="     "/>
    <m/>
    <m/>
    <m/>
    <m/>
    <m/>
    <m/>
    <m/>
    <m/>
    <m/>
    <m/>
    <m/>
    <m/>
    <m/>
    <m/>
    <m/>
    <m/>
    <m/>
    <m/>
    <m/>
  </r>
  <r>
    <x v="275"/>
    <s v="     "/>
    <d v="2014-12-30T00:00:00"/>
    <d v="1899-12-30T15:53:00"/>
    <s v="53"/>
    <x v="3"/>
    <s v="12"/>
    <x v="0"/>
    <d v="2014-12-30T00:00:00"/>
    <d v="1899-12-30T15:53:00"/>
    <s v="PGE FIRST RESP ON SITE  ADRENNE THOMAS. HAVE UNDER CONTROL  WILL PROVIDE CAR OWNER W CLAIM FORM"/>
    <s v="     "/>
    <x v="1"/>
    <m/>
    <x v="1"/>
    <m/>
    <s v="1154006"/>
    <s v="14-0079293"/>
    <m/>
    <m/>
    <n v="109922000"/>
    <m/>
    <s v="     "/>
    <x v="0"/>
    <x v="0"/>
    <s v="Other"/>
    <x v="0"/>
    <m/>
    <s v="Structure-only"/>
    <s v="Square Feet: ; Acreage: "/>
    <s v="Equipment - PG&amp;E"/>
    <x v="4"/>
    <s v="Equipment - PG&amp;E"/>
    <s v="All types of equipment / facility failure"/>
    <s v="Conductor"/>
    <s v="Conductor"/>
    <m/>
    <m/>
    <s v=" "/>
    <s v="Overhead"/>
    <s v="Primary"/>
    <s v="Conductor"/>
    <m/>
    <s v="100444078"/>
    <s v="     "/>
    <x v="0"/>
    <m/>
    <n v="38.016500000000001"/>
    <n v="-122.137"/>
    <m/>
    <s v="FAIRVIEW-2207"/>
    <n v="21000"/>
    <s v="MARTINEZ FIRE"/>
    <s v="Urban"/>
    <m/>
    <m/>
    <m/>
    <m/>
    <m/>
    <m/>
    <m/>
    <s v="N"/>
    <s v="N"/>
    <m/>
    <m/>
    <s v="     "/>
    <m/>
    <m/>
    <m/>
    <m/>
    <m/>
    <m/>
    <m/>
    <m/>
    <m/>
    <m/>
    <m/>
    <m/>
    <m/>
    <m/>
    <m/>
    <m/>
    <m/>
    <m/>
    <m/>
  </r>
  <r>
    <x v="276"/>
    <s v="     "/>
    <d v="2014-12-30T00:00:00"/>
    <d v="1899-12-30T09:00:00"/>
    <s v="53"/>
    <x v="3"/>
    <s v="12"/>
    <x v="0"/>
    <d v="2014-12-30T00:00:00"/>
    <d v="1899-12-30T09:00:00"/>
    <s v="0"/>
    <s v="     "/>
    <x v="1"/>
    <m/>
    <x v="1"/>
    <m/>
    <s v="1153494"/>
    <s v="14-0078900"/>
    <m/>
    <m/>
    <m/>
    <m/>
    <s v="     "/>
    <x v="0"/>
    <x v="0"/>
    <s v="Vegetation"/>
    <x v="0"/>
    <m/>
    <s v="&lt;0.25"/>
    <s v="Square Feet: ; Acreage: "/>
    <s v="Vegetation"/>
    <x v="0"/>
    <s v="Vegetation"/>
    <s v="All types of equipment / facility failure"/>
    <s v="Contact - Vegetation"/>
    <m/>
    <s v="Contact - Vegetation"/>
    <s v="Conductor"/>
    <s v="  "/>
    <s v="Overhead"/>
    <s v="Primary"/>
    <s v="Conductor"/>
    <m/>
    <s v="674 SMITTY LN"/>
    <s v="     "/>
    <x v="0"/>
    <n v="345"/>
    <n v="38.405900000000003"/>
    <n v="-120.515"/>
    <m/>
    <s v="WEST-POINT-1102"/>
    <n v="12000"/>
    <s v="Cal Fire Dept"/>
    <s v="Conifer Forest"/>
    <m/>
    <m/>
    <m/>
    <m/>
    <m/>
    <m/>
    <m/>
    <s v="N"/>
    <s v="N"/>
    <m/>
    <m/>
    <s v="     "/>
    <n v="38.4208"/>
    <n v="-120.54900000000001"/>
    <s v="Jan  5 2015 12:00AM"/>
    <s v="RootsFail"/>
    <s v="Healthy green cedar tree uprooted due to soil saturation followed by strong winds._x000d__x000a_No other tree work needed in the area.  No wire on ground."/>
    <s v="CEDA"/>
    <s v="48"/>
    <s v="16"/>
    <s v="45"/>
    <s v="None"/>
    <s v="None"/>
    <s v="N"/>
    <s v="1"/>
    <m/>
    <s v="Plain"/>
    <s v="A"/>
    <s v="CrossArm"/>
    <s v="BareWire"/>
    <m/>
  </r>
  <r>
    <x v="277"/>
    <s v="     "/>
    <d v="2015-01-08T00:00:00"/>
    <d v="1899-12-30T15:18:00"/>
    <s v="2"/>
    <x v="0"/>
    <s v="1"/>
    <x v="1"/>
    <d v="2015-01-08T00:00:00"/>
    <d v="1899-12-30T15:18:00"/>
    <s v="primary U/G cable hit, fire ensued. de-energized at RCO 73253"/>
    <s v="     "/>
    <x v="1"/>
    <m/>
    <x v="1"/>
    <m/>
    <s v="1161211"/>
    <s v="15-0003437"/>
    <m/>
    <m/>
    <n v="110045000"/>
    <s v="EI150108A"/>
    <s v="     "/>
    <x v="0"/>
    <x v="0"/>
    <s v="Other"/>
    <x v="0"/>
    <m/>
    <s v="&lt;0.25"/>
    <s v="Square Feet: ; Acreage: "/>
    <s v="Contact - 3rd Party"/>
    <x v="8"/>
    <s v="Contact - 3rd Party"/>
    <s v="All types of equipment / facility failure"/>
    <s v="Contact - Vehicle"/>
    <m/>
    <s v="Contact - Vehicle"/>
    <s v="Conductor"/>
    <s v="None"/>
    <s v="Subsurface"/>
    <s v="Primary"/>
    <s v="Conductor"/>
    <m/>
    <s v="100566657"/>
    <s v="     "/>
    <x v="0"/>
    <m/>
    <n v="37.366300000000003"/>
    <n v="-121.883"/>
    <m/>
    <s v="SAN-JOSE-SUB-B-1112"/>
    <n v="12000"/>
    <s v="SJFD"/>
    <s v="Urban"/>
    <m/>
    <m/>
    <m/>
    <m/>
    <m/>
    <m/>
    <m/>
    <s v="N"/>
    <s v="N"/>
    <m/>
    <m/>
    <s v="     "/>
    <m/>
    <m/>
    <m/>
    <m/>
    <m/>
    <m/>
    <m/>
    <m/>
    <m/>
    <m/>
    <m/>
    <m/>
    <m/>
    <m/>
    <m/>
    <m/>
    <m/>
    <m/>
    <m/>
  </r>
  <r>
    <x v="278"/>
    <s v="     "/>
    <d v="2015-01-16T00:00:00"/>
    <d v="1899-12-30T07:07:00"/>
    <s v="3"/>
    <x v="0"/>
    <s v="1"/>
    <x v="1"/>
    <m/>
    <m/>
    <s v="will call in for I R."/>
    <s v="     "/>
    <x v="1"/>
    <m/>
    <x v="1"/>
    <m/>
    <m/>
    <m/>
    <m/>
    <m/>
    <m/>
    <m/>
    <s v="     "/>
    <x v="0"/>
    <x v="0"/>
    <s v="Vegetation"/>
    <x v="0"/>
    <m/>
    <s v="&lt;3 meters of linear travel"/>
    <s v="Square Feet: ; Acreage: "/>
    <s v="Equipment - PG&amp;E"/>
    <x v="9"/>
    <s v="Equipment - PG&amp;E"/>
    <s v="All types of equipment / facility failure"/>
    <m/>
    <m/>
    <m/>
    <m/>
    <s v="Pacific Bell"/>
    <s v="Overhead"/>
    <s v="Secondary"/>
    <s v="Conductor"/>
    <m/>
    <s v="102167494"/>
    <s v="     "/>
    <x v="2"/>
    <n v="175"/>
    <n v="38.775300000000001"/>
    <n v="-122.7"/>
    <m/>
    <s v="MIDDLETOWN-1101"/>
    <m/>
    <s v="Cal Fire Dept"/>
    <s v="Hardwood Woodland"/>
    <m/>
    <m/>
    <m/>
    <m/>
    <m/>
    <m/>
    <m/>
    <s v="N"/>
    <s v="N"/>
    <m/>
    <m/>
    <s v="     "/>
    <m/>
    <m/>
    <m/>
    <m/>
    <m/>
    <m/>
    <m/>
    <m/>
    <m/>
    <m/>
    <m/>
    <m/>
    <m/>
    <m/>
    <m/>
    <m/>
    <m/>
    <m/>
    <m/>
  </r>
  <r>
    <x v="279"/>
    <s v="     "/>
    <d v="2015-01-26T00:00:00"/>
    <d v="1899-12-30T03:51:00"/>
    <s v="5"/>
    <x v="0"/>
    <s v="1"/>
    <x v="1"/>
    <d v="2015-01-26T00:00:00"/>
    <d v="1899-12-30T03:51:00"/>
    <s v="tan oak fell into lines took 1 phase down"/>
    <s v="     "/>
    <x v="1"/>
    <m/>
    <x v="1"/>
    <m/>
    <s v="1168347"/>
    <s v="15-0007000"/>
    <m/>
    <m/>
    <n v="110006000"/>
    <m/>
    <s v="     "/>
    <x v="0"/>
    <x v="0"/>
    <s v="Vegetation"/>
    <x v="0"/>
    <m/>
    <s v="&lt;0.25"/>
    <s v="Square Feet: 20 X 60; Acreage: "/>
    <s v="Vegetation"/>
    <x v="0"/>
    <s v="Vegetation"/>
    <s v="All types of equipment / facility failure"/>
    <s v="Contact - Vegetation"/>
    <m/>
    <s v="Contact - Vegetation"/>
    <s v="Conductor"/>
    <s v="0"/>
    <s v="Overhead"/>
    <s v="Primary"/>
    <s v="Conductor"/>
    <m/>
    <m/>
    <s v="     "/>
    <x v="2"/>
    <n v="520"/>
    <n v="37.053899999999999"/>
    <n v="-122.15900000000001"/>
    <m/>
    <s v="POINT-MORETTI-1101"/>
    <n v="12000"/>
    <s v="Cal Fire Dept"/>
    <s v="Conifer Forest"/>
    <m/>
    <m/>
    <m/>
    <m/>
    <m/>
    <m/>
    <m/>
    <s v="N"/>
    <s v="N"/>
    <m/>
    <m/>
    <s v="     "/>
    <n v="37.053939999999997"/>
    <n v="-122.15867"/>
    <s v="Jan 27 2015 12:00AM"/>
    <s v="TrunkFail"/>
    <s v="tan oak failed at base. 20x 60 veg fire."/>
    <s v="TAN"/>
    <s v="60"/>
    <s v="11"/>
    <s v="10"/>
    <s v="Slight"/>
    <s v="None"/>
    <s v="N"/>
    <s v="1"/>
    <m/>
    <s v="Ridge"/>
    <s v="A"/>
    <s v="CrossArm"/>
    <s v="BareWire"/>
    <s v="1"/>
  </r>
  <r>
    <x v="280"/>
    <s v="     "/>
    <d v="2015-02-06T00:00:00"/>
    <d v="1899-12-30T14:08:00"/>
    <s v="6"/>
    <x v="0"/>
    <s v="2"/>
    <x v="1"/>
    <d v="2015-02-06T00:00:00"/>
    <d v="1899-12-30T14:08:00"/>
    <s v="tree crew to trim tree and electric crew to ground for tree crew"/>
    <s v="     "/>
    <x v="1"/>
    <m/>
    <x v="1"/>
    <m/>
    <s v="1175142"/>
    <s v="15-0010258"/>
    <m/>
    <m/>
    <n v="110026000"/>
    <m/>
    <s v="     "/>
    <x v="0"/>
    <x v="0"/>
    <s v="Vegetation"/>
    <x v="0"/>
    <m/>
    <s v="0.26-9.99"/>
    <s v="Square Feet: ; Acreage: 0.5"/>
    <s v="Vegetation"/>
    <x v="0"/>
    <s v="Vegetation"/>
    <s v="All types of equipment / facility failure"/>
    <s v="Contact - Vegetation"/>
    <m/>
    <s v="Contact - Vegetation"/>
    <s v="Conductor"/>
    <s v="0"/>
    <s v="Overhead"/>
    <s v="Primary"/>
    <s v="Conductor"/>
    <m/>
    <s v="loadside of 40283"/>
    <s v="     "/>
    <x v="0"/>
    <m/>
    <n v="36.403199999999998"/>
    <n v="-121.911"/>
    <m/>
    <s v="OTTER-1101"/>
    <n v="12000"/>
    <s v="Cal Fire Dept"/>
    <s v="Hardwood Woodland"/>
    <m/>
    <m/>
    <m/>
    <m/>
    <m/>
    <m/>
    <m/>
    <s v="N"/>
    <s v="N"/>
    <m/>
    <m/>
    <s v="     "/>
    <n v="36.403210000000001"/>
    <n v="-121.91088000000001"/>
    <s v="Feb  9 2015 12:00AM"/>
    <s v="BranchFail"/>
    <s v="green limb failed. 1/2 acre veg fire."/>
    <s v="PINM"/>
    <s v="40"/>
    <s v="31"/>
    <s v="10"/>
    <s v="None"/>
    <s v="Slight"/>
    <s v="N"/>
    <s v="1"/>
    <m/>
    <s v="Hillside"/>
    <s v="B"/>
    <s v="CrossArm"/>
    <s v="BareWire"/>
    <s v="2"/>
  </r>
  <r>
    <x v="281"/>
    <s v="     "/>
    <d v="2015-02-06T00:00:00"/>
    <d v="1899-12-30T06:01:00"/>
    <s v="6"/>
    <x v="0"/>
    <s v="2"/>
    <x v="1"/>
    <d v="2015-02-06T00:00:00"/>
    <d v="1899-12-30T06:01:00"/>
    <m/>
    <s v="     "/>
    <x v="1"/>
    <m/>
    <x v="1"/>
    <m/>
    <s v="1173621"/>
    <s v="15-0009876"/>
    <m/>
    <m/>
    <m/>
    <m/>
    <s v="     "/>
    <x v="0"/>
    <x v="0"/>
    <s v="Vegetation"/>
    <x v="0"/>
    <m/>
    <s v="&lt;3 meters of linear travel"/>
    <s v="Square Feet: 10 X 5 ; Acreage: "/>
    <s v="Vegetation"/>
    <x v="0"/>
    <s v="Vegetation"/>
    <s v="All types of equipment / facility failure"/>
    <s v="Contact - Vegetation"/>
    <m/>
    <s v="Contact - Vegetation"/>
    <s v="Conductor"/>
    <m/>
    <s v="Overhead"/>
    <s v="Primary"/>
    <s v="Conductor"/>
    <m/>
    <s v="6661 Ryan Ranch Road, El Dorado Hills"/>
    <s v="     "/>
    <x v="2"/>
    <n v="305"/>
    <n v="38.605899999999998"/>
    <n v="-121.02200000000001"/>
    <m/>
    <s v="CLARKSVILLE-2103"/>
    <n v="21000"/>
    <m/>
    <s v="Herbaceous"/>
    <m/>
    <m/>
    <m/>
    <m/>
    <m/>
    <m/>
    <m/>
    <s v="N"/>
    <s v="N"/>
    <m/>
    <m/>
    <s v="     "/>
    <n v="38.623739999999998"/>
    <n v="-120.01863"/>
    <s v="Feb 10 2015  9:36AM"/>
    <s v="TrunkFail"/>
    <s v="Healthy green 2xstem live oak. One of 2xstem failed at base due to high wind/storm event. Has some signs of rott at failure point in root ball."/>
    <s v="OAKL"/>
    <s v="50"/>
    <s v="15"/>
    <s v="31"/>
    <s v="Moderate"/>
    <s v="None"/>
    <s v="N"/>
    <s v="1"/>
    <m/>
    <s v="Valley"/>
    <s v="D"/>
    <s v="CrossArm"/>
    <s v="BareWire"/>
    <s v="0"/>
  </r>
  <r>
    <x v="282"/>
    <s v="     "/>
    <d v="2015-02-07T00:00:00"/>
    <d v="1899-12-30T18:38:00"/>
    <s v="6"/>
    <x v="0"/>
    <s v="2"/>
    <x v="1"/>
    <d v="2015-02-07T00:00:00"/>
    <d v="1899-12-30T18:38:00"/>
    <s v="crew to repair 1/0acsr wire down"/>
    <s v="     "/>
    <x v="1"/>
    <m/>
    <x v="1"/>
    <m/>
    <s v="1181885"/>
    <s v="15-0011390"/>
    <m/>
    <m/>
    <m/>
    <m/>
    <s v="     "/>
    <x v="0"/>
    <x v="0"/>
    <s v="Vegetation"/>
    <x v="0"/>
    <m/>
    <s v="&lt;0.25"/>
    <s v="Square Feet: ; Acreage: "/>
    <s v="Vegetation"/>
    <x v="0"/>
    <s v="Vegetation"/>
    <s v="All types of equipment / facility failure"/>
    <s v="Contact - Vegetation"/>
    <m/>
    <s v="Contact - Vegetation"/>
    <s v="Conductor"/>
    <s v="0"/>
    <s v="Overhead"/>
    <s v="Primary"/>
    <s v="Conductor"/>
    <m/>
    <s v="mile marker 36.61, hwy 36, bridgeville"/>
    <s v="     "/>
    <x v="1"/>
    <n v="120"/>
    <n v="40.467399999999998"/>
    <n v="-123.654"/>
    <m/>
    <s v="BRIDGEVILLE-1101"/>
    <n v="12000"/>
    <s v="Cal Fire Dept"/>
    <s v="Barren/Other"/>
    <m/>
    <m/>
    <m/>
    <m/>
    <m/>
    <m/>
    <m/>
    <s v="N"/>
    <s v="N"/>
    <m/>
    <m/>
    <s v="     "/>
    <n v="40.458190000000002"/>
    <n v="-123.651781"/>
    <s v="Feb 19 2015 12:00AM"/>
    <s v="BranchFail"/>
    <s v="A branch broke out of a green Douglas Fir tree due to high wind speeds. It came to rest on the distribution conductors causing at least one phase to come down to the ground without de-energizing."/>
    <s v="FIRD"/>
    <s v="180"/>
    <s v="90"/>
    <s v="35"/>
    <s v="Slight"/>
    <s v="Slight"/>
    <s v="N"/>
    <s v="1"/>
    <m/>
    <s v="Hillside"/>
    <s v="A"/>
    <s v="CrossArm"/>
    <s v="BareWire"/>
    <s v="3"/>
  </r>
  <r>
    <x v="283"/>
    <s v="     "/>
    <d v="2015-02-07T00:00:00"/>
    <d v="1899-12-30T15:13:00"/>
    <s v="6"/>
    <x v="0"/>
    <s v="2"/>
    <x v="1"/>
    <d v="2015-02-07T00:00:00"/>
    <d v="1899-12-30T15:13:00"/>
    <s v="0"/>
    <s v="     "/>
    <x v="1"/>
    <m/>
    <x v="1"/>
    <m/>
    <s v="1181367"/>
    <s v="15-0011288"/>
    <m/>
    <m/>
    <m/>
    <m/>
    <s v="     "/>
    <x v="0"/>
    <x v="0"/>
    <s v="Vegetation"/>
    <x v="0"/>
    <m/>
    <s v="0.26-9.99"/>
    <s v="Square Feet: ; Acreage: 1"/>
    <s v="Equipment - PG&amp;E"/>
    <x v="2"/>
    <s v="Equipment - PG&amp;E"/>
    <s v="All types of equipment / facility failure"/>
    <s v="Pole"/>
    <s v="Pole"/>
    <m/>
    <m/>
    <s v="0"/>
    <s v="Overhead"/>
    <s v="Primary"/>
    <s v="Conductor"/>
    <m/>
    <s v="103598139"/>
    <s v="     "/>
    <x v="0"/>
    <m/>
    <n v="38.0871"/>
    <n v="-122.55"/>
    <m/>
    <s v="IGNACIO-1104"/>
    <n v="12000"/>
    <s v="NOVATO FIRE DEPARTMENT"/>
    <s v="Urban"/>
    <m/>
    <m/>
    <m/>
    <m/>
    <m/>
    <m/>
    <m/>
    <s v="N"/>
    <s v="N"/>
    <m/>
    <m/>
    <s v="     "/>
    <m/>
    <m/>
    <m/>
    <m/>
    <m/>
    <m/>
    <m/>
    <m/>
    <m/>
    <m/>
    <m/>
    <m/>
    <m/>
    <m/>
    <m/>
    <m/>
    <m/>
    <m/>
    <m/>
  </r>
  <r>
    <x v="284"/>
    <s v="     "/>
    <d v="2015-02-13T00:00:00"/>
    <d v="1899-12-30T16:01:00"/>
    <s v="7"/>
    <x v="0"/>
    <s v="2"/>
    <x v="1"/>
    <d v="2015-02-13T00:00:00"/>
    <d v="1899-12-30T16:01:00"/>
    <m/>
    <s v="     "/>
    <x v="1"/>
    <m/>
    <x v="1"/>
    <m/>
    <s v="1189866"/>
    <s v="15-0013276"/>
    <m/>
    <m/>
    <n v="110050000"/>
    <m/>
    <s v="     "/>
    <x v="0"/>
    <x v="0"/>
    <s v="Vegetation"/>
    <x v="0"/>
    <m/>
    <s v="&lt;0.25"/>
    <s v="Square Feet: 13 X 11; Acreage: "/>
    <s v="Vegetation"/>
    <x v="0"/>
    <s v="Vegetation"/>
    <s v="All types of equipment / facility failure"/>
    <s v="Contact - Vegetation"/>
    <m/>
    <s v="Contact - Vegetation"/>
    <s v="Conductor"/>
    <m/>
    <s v="Overhead"/>
    <s v="Secondary"/>
    <s v="Conductor"/>
    <m/>
    <s v="512 Wilma Street, Bakersfield"/>
    <s v="     "/>
    <x v="0"/>
    <m/>
    <n v="35.3628"/>
    <n v="-118.96599999999999"/>
    <m/>
    <s v="MAGUNDEN-2109"/>
    <m/>
    <s v="Bakersfield FD"/>
    <s v="Urban"/>
    <m/>
    <m/>
    <m/>
    <m/>
    <m/>
    <m/>
    <m/>
    <s v="N"/>
    <s v="N"/>
    <m/>
    <m/>
    <s v="     "/>
    <m/>
    <m/>
    <s v="Feb 17 2015 12:00AM"/>
    <s v="3rdParty"/>
    <s v="Customer at 516 Wilma St was trimming a Pistache tree in the back yard and one of the branches hit the stand-alone secondary lines.  One of the phases broke and hit the ground igniting a fire at 512 Wilma St.  Fire department was called out to put the fire out"/>
    <s v="PIST"/>
    <s v="27"/>
    <s v="26"/>
    <s v="10"/>
    <m/>
    <m/>
    <m/>
    <m/>
    <m/>
    <m/>
    <m/>
    <s v="CrossArm"/>
    <s v="BareWire"/>
    <s v="3"/>
  </r>
  <r>
    <x v="285"/>
    <s v="     "/>
    <d v="2015-02-16T00:00:00"/>
    <d v="1899-12-30T11:08:00"/>
    <s v="8"/>
    <x v="0"/>
    <s v="2"/>
    <x v="1"/>
    <d v="2015-02-16T00:00:00"/>
    <d v="1899-12-30T11:08:00"/>
    <s v="Car-pole, wires down."/>
    <s v="     "/>
    <x v="1"/>
    <m/>
    <x v="1"/>
    <m/>
    <s v="1190949"/>
    <s v="15-0013522"/>
    <m/>
    <m/>
    <n v="110052000"/>
    <m/>
    <s v="     "/>
    <x v="0"/>
    <x v="0"/>
    <s v="Vegetation"/>
    <x v="0"/>
    <m/>
    <s v="&lt;0.25"/>
    <s v="Square Feet: ; Acreage: "/>
    <s v="Contact - 3rd Party"/>
    <x v="8"/>
    <s v="Contact - 3rd Party"/>
    <s v="All types of equipment / facility failure"/>
    <s v="Contact - Vehicle"/>
    <m/>
    <s v="Contact - Vehicle"/>
    <s v="Pole"/>
    <s v="0"/>
    <s v="Overhead"/>
    <s v="Primary"/>
    <s v="Conductor"/>
    <m/>
    <s v="101206051"/>
    <s v="     "/>
    <x v="0"/>
    <m/>
    <n v="37.36"/>
    <n v="-120.852"/>
    <m/>
    <s v="LIVINGSTON-1105"/>
    <n v="12000"/>
    <s v="Cal Fire Dept"/>
    <s v="Agriculture"/>
    <m/>
    <m/>
    <m/>
    <m/>
    <m/>
    <m/>
    <m/>
    <s v="N"/>
    <s v="N"/>
    <m/>
    <m/>
    <s v="     "/>
    <m/>
    <m/>
    <m/>
    <m/>
    <m/>
    <m/>
    <m/>
    <m/>
    <m/>
    <m/>
    <m/>
    <m/>
    <m/>
    <m/>
    <m/>
    <m/>
    <m/>
    <m/>
    <m/>
  </r>
  <r>
    <x v="286"/>
    <s v="     "/>
    <d v="2015-02-17T00:00:00"/>
    <d v="1899-12-30T16:46:00"/>
    <s v="8"/>
    <x v="0"/>
    <s v="2"/>
    <x v="1"/>
    <d v="2015-02-17T00:00:00"/>
    <d v="1899-12-30T16:46:00"/>
    <s v="wire down started small fire 10' by 8' / customer fell tree into 12 KV  ,burnt one phase down"/>
    <s v="     "/>
    <x v="1"/>
    <m/>
    <x v="1"/>
    <m/>
    <s v="1191774"/>
    <s v="15-0013811"/>
    <m/>
    <m/>
    <n v="110053000"/>
    <m/>
    <s v="     "/>
    <x v="0"/>
    <x v="0"/>
    <s v="Vegetation"/>
    <x v="0"/>
    <m/>
    <s v="&lt;3 meters of linear travel"/>
    <s v="Square Feet: 8 x 10; Acreage: "/>
    <s v="Vegetation"/>
    <x v="0"/>
    <s v="Vegetation"/>
    <s v="All types of equipment / facility failure"/>
    <s v="Contact - Vegetation"/>
    <m/>
    <s v="Contact - Vegetation"/>
    <s v="Conductor"/>
    <s v="Pacific Bell"/>
    <s v="Overhead"/>
    <s v="Primary"/>
    <s v="Conductor"/>
    <m/>
    <s v="100324934"/>
    <s v="     "/>
    <x v="0"/>
    <n v="280"/>
    <n v="39.762799999999999"/>
    <n v="-121.583"/>
    <m/>
    <s v="PARADISE-1102"/>
    <n v="12000"/>
    <s v="Butte County FD"/>
    <s v="Conifer Forest"/>
    <m/>
    <m/>
    <m/>
    <m/>
    <m/>
    <m/>
    <m/>
    <s v="N"/>
    <s v="N"/>
    <m/>
    <m/>
    <s v="     "/>
    <n v="39.762835000000003"/>
    <n v="-121.582683"/>
    <s v="Feb 18 2015 12:00AM"/>
    <s v="3rdParty"/>
    <s v="Customer at Address felled small diameter Black Oak into 12kv line down scorched ground and caused small 8x10 fire no further work by veg required. Line on ground reviewed"/>
    <s v="OAKK"/>
    <s v="50"/>
    <s v="10"/>
    <s v="10"/>
    <m/>
    <m/>
    <m/>
    <m/>
    <m/>
    <m/>
    <m/>
    <s v="CrossArm"/>
    <s v="BareWire"/>
    <s v="2"/>
  </r>
  <r>
    <x v="287"/>
    <s v="     "/>
    <d v="2015-02-18T00:00:00"/>
    <d v="1899-12-30T12:17:17"/>
    <s v="8"/>
    <x v="0"/>
    <s v="2"/>
    <x v="1"/>
    <d v="2015-02-18T00:00:00"/>
    <d v="1899-12-30T12:17:00"/>
    <s v="L7SF: 170 W 25TH AVE in San Mateo; possible damaged cust wire at main breaker caused pge serv wire to melt and cause small fire to cust business banner, NXBY: Sounds like PG&amp;E service caused the banner to catch fire. Confirm with t-man; WAITING ON TMAN"/>
    <s v="     "/>
    <x v="0"/>
    <d v="2021-03-12T00:00:00"/>
    <x v="0"/>
    <m/>
    <s v="1192105"/>
    <s v="N/A"/>
    <m/>
    <s v="T003343204"/>
    <m/>
    <m/>
    <s v="     "/>
    <x v="0"/>
    <x v="0"/>
    <m/>
    <x v="0"/>
    <m/>
    <s v="&lt;3 meters of linear travel"/>
    <m/>
    <s v="Equipment - PG&amp;E"/>
    <x v="9"/>
    <s v="Equipment - PG&amp;E"/>
    <s v="All types of equipment / facility failure"/>
    <s v="Service Neutral failure"/>
    <s v="Service Drop"/>
    <m/>
    <m/>
    <s v="No"/>
    <s v="Overhead"/>
    <m/>
    <s v="Service Drop"/>
    <m/>
    <s v="103471886"/>
    <s v="     "/>
    <x v="0"/>
    <m/>
    <n v="37.543500000000002"/>
    <n v="-122.30800000000001"/>
    <s v="San Mateo"/>
    <s v="HILLSDALE-0405"/>
    <m/>
    <s v="San Mateo FD"/>
    <s v="Urban"/>
    <m/>
    <m/>
    <m/>
    <m/>
    <m/>
    <m/>
    <m/>
    <s v="N"/>
    <s v="N"/>
    <m/>
    <m/>
    <s v="     "/>
    <m/>
    <m/>
    <m/>
    <m/>
    <m/>
    <m/>
    <m/>
    <m/>
    <m/>
    <m/>
    <m/>
    <m/>
    <m/>
    <m/>
    <m/>
    <m/>
    <m/>
    <m/>
    <m/>
  </r>
  <r>
    <x v="288"/>
    <s v="     "/>
    <d v="2015-02-22T00:00:00"/>
    <d v="1899-12-30T14:20:00"/>
    <s v="9"/>
    <x v="0"/>
    <s v="2"/>
    <x v="1"/>
    <d v="2015-02-22T00:00:00"/>
    <d v="1899-12-30T14:20:00"/>
    <s v="Need crew to rmve dwn ple and o/d bnk on grnd w/oil spill. Also 3 spans 4acsr on grnd caused fire bout 1/2 acre. Looks lke vehicle may hve hooked dwn guy due to tire tracks."/>
    <s v="     "/>
    <x v="1"/>
    <m/>
    <x v="1"/>
    <m/>
    <s v="1194071"/>
    <s v="15-0014860"/>
    <m/>
    <m/>
    <n v="110060000"/>
    <m/>
    <s v="     "/>
    <x v="0"/>
    <x v="0"/>
    <s v="Vegetation"/>
    <x v="0"/>
    <m/>
    <s v="0.26-9.99"/>
    <s v="Square Feet: ; Acreage: 0.5"/>
    <s v="Contact - 3rd Party"/>
    <x v="8"/>
    <s v="Contact - 3rd Party"/>
    <s v="All types of equipment / facility failure"/>
    <s v="Contact - Vehicle"/>
    <m/>
    <s v="Contact - Vehicle"/>
    <s v="Pole"/>
    <s v="0"/>
    <s v="Overhead"/>
    <s v="Primary"/>
    <s v="Conductor"/>
    <m/>
    <s v="101592201"/>
    <s v="     "/>
    <x v="0"/>
    <m/>
    <n v="38.816000000000003"/>
    <n v="-122.18300000000001"/>
    <m/>
    <s v="MADISON-2101"/>
    <n v="21000"/>
    <s v="Capay"/>
    <s v="Agriculture"/>
    <m/>
    <m/>
    <m/>
    <m/>
    <m/>
    <m/>
    <m/>
    <s v="N"/>
    <s v="N"/>
    <m/>
    <m/>
    <s v="     "/>
    <m/>
    <m/>
    <m/>
    <m/>
    <m/>
    <m/>
    <m/>
    <m/>
    <m/>
    <m/>
    <m/>
    <m/>
    <m/>
    <m/>
    <m/>
    <m/>
    <m/>
    <m/>
    <m/>
  </r>
  <r>
    <x v="289"/>
    <s v="     "/>
    <d v="2015-02-23T00:00:00"/>
    <d v="1899-12-30T13:25:00"/>
    <s v="9"/>
    <x v="0"/>
    <s v="2"/>
    <x v="1"/>
    <d v="2015-02-23T00:00:00"/>
    <d v="1899-12-30T13:25:00"/>
    <s v="BRANCH CAUSED WIRE DOWN OUTAGE. CREW TO REPAIR. CLEARANCE POINTS:.LR77670 AND 4439 SBCO"/>
    <s v="     "/>
    <x v="1"/>
    <m/>
    <x v="1"/>
    <m/>
    <s v="1194781"/>
    <s v="15-0015168"/>
    <m/>
    <m/>
    <m/>
    <m/>
    <s v="     "/>
    <x v="0"/>
    <x v="0"/>
    <s v="Vegetation"/>
    <x v="0"/>
    <m/>
    <s v="&lt;0.25"/>
    <s v="Square Feet: ; Acreage: "/>
    <s v="Vegetation"/>
    <x v="0"/>
    <s v="Vegetation"/>
    <s v="All types of equipment / facility failure"/>
    <s v="Contact - Vegetation"/>
    <m/>
    <s v="Contact - Vegetation"/>
    <s v="Conductor"/>
    <s v="0"/>
    <s v="Overhead"/>
    <s v="Primary"/>
    <s v="Conductor"/>
    <m/>
    <s v="BEHIND 4870 CARRIAGE LN SANTA ROSA"/>
    <s v="     "/>
    <x v="2"/>
    <n v="180"/>
    <n v="38.504600000000003"/>
    <n v="-122.741"/>
    <m/>
    <s v="FULTON-1107"/>
    <n v="12000"/>
    <s v="RINCON VALLEY"/>
    <s v="Hardwood Forest"/>
    <m/>
    <m/>
    <m/>
    <m/>
    <m/>
    <m/>
    <m/>
    <s v="N"/>
    <s v="N"/>
    <m/>
    <m/>
    <s v="     "/>
    <n v="38.504550000000002"/>
    <n v="-122.74081"/>
    <s v="Feb 25 2015 12:00AM"/>
    <s v="BranchFail"/>
    <s v="A green Eucalyptus tree, located on hillside above lines, had a large, green limb fail from the lower canopy and fall through the 12kv conductors. Minor rot detected inside limb. Five small fires started, each about 3x6 feet."/>
    <s v="EUCA"/>
    <s v="150"/>
    <s v="65"/>
    <s v="50"/>
    <s v="Slight"/>
    <s v="None"/>
    <s v="N"/>
    <s v="1"/>
    <m/>
    <s v="Hillside"/>
    <s v="B"/>
    <s v="CrossArm"/>
    <s v="BareWire"/>
    <m/>
  </r>
  <r>
    <x v="290"/>
    <s v="     "/>
    <d v="2015-02-23T00:00:00"/>
    <d v="1899-12-30T02:05:00"/>
    <s v="9"/>
    <x v="0"/>
    <s v="2"/>
    <x v="1"/>
    <d v="2015-02-23T00:00:00"/>
    <d v="1899-12-30T02:05:00"/>
    <s v="CREW TO REPAIR WIRE DOWN AND REFRAME AND PLUMB 1 POLE"/>
    <s v="     "/>
    <x v="1"/>
    <m/>
    <x v="1"/>
    <m/>
    <s v="1194267"/>
    <s v="15-0014910"/>
    <m/>
    <m/>
    <m/>
    <m/>
    <s v="     "/>
    <x v="0"/>
    <x v="0"/>
    <s v="Vegetation"/>
    <x v="0"/>
    <m/>
    <s v="&lt;3 meters of linear travel"/>
    <s v="Square Feet: ; Acreage: "/>
    <s v="Vegetation"/>
    <x v="0"/>
    <s v="Vegetation"/>
    <s v="All types of equipment / facility failure"/>
    <s v="Contact - Vegetation"/>
    <m/>
    <s v="Contact - Vegetation"/>
    <s v="Conductor"/>
    <s v="0"/>
    <s v="Overhead"/>
    <s v="Primary"/>
    <s v="Conductor"/>
    <m/>
    <s v="100086316"/>
    <s v="     "/>
    <x v="2"/>
    <n v="330"/>
    <n v="39.302700000000002"/>
    <n v="-121.017"/>
    <m/>
    <s v="BRUNSWICK-1103"/>
    <n v="12000"/>
    <s v="NEVADA CITY FIRE"/>
    <s v="Conifer Forest"/>
    <m/>
    <m/>
    <m/>
    <m/>
    <m/>
    <m/>
    <m/>
    <s v="N"/>
    <s v="N"/>
    <m/>
    <m/>
    <s v="     "/>
    <n v="39.302734000000001"/>
    <n v="-121.01749"/>
    <s v="Feb 24 2015 12:00AM"/>
    <s v="TrunkFail"/>
    <s v="Large pondorosa snapped 25 ft. from ground. Evidence of western gall on the back side of the tree at breaking point. Tree was growing in forest opening with little wind protection. Full canopy. Tree was healthy."/>
    <s v="PINE"/>
    <s v="110"/>
    <s v="38"/>
    <s v="65"/>
    <s v="None"/>
    <s v="None"/>
    <s v="N"/>
    <s v="1"/>
    <m/>
    <s v="Hillside"/>
    <s v="B"/>
    <s v="Triangle"/>
    <s v="BareWire"/>
    <s v="2"/>
  </r>
  <r>
    <x v="291"/>
    <s v="     "/>
    <d v="2015-02-25T00:00:00"/>
    <d v="1899-12-30T16:42:00"/>
    <s v="9"/>
    <x v="0"/>
    <s v="2"/>
    <x v="1"/>
    <d v="2015-02-25T00:00:00"/>
    <d v="1899-12-30T16:42:00"/>
    <s v="0"/>
    <s v="     "/>
    <x v="1"/>
    <m/>
    <x v="1"/>
    <m/>
    <s v="1195893"/>
    <s v="15-0015784"/>
    <m/>
    <m/>
    <m/>
    <m/>
    <s v="     "/>
    <x v="0"/>
    <x v="0"/>
    <s v="Vegetation"/>
    <x v="0"/>
    <m/>
    <s v="&lt;3 meters of linear travel"/>
    <s v="Square Feet: ; Acreage: "/>
    <s v="Equipment - PG&amp;E"/>
    <x v="10"/>
    <s v="Equipment - PG&amp;E"/>
    <s v="All types of equipment / facility failure"/>
    <s v="Splice/Clamp/Connector"/>
    <s v="Splice/Clamp/Connector"/>
    <m/>
    <m/>
    <s v="0"/>
    <s v="Overhead"/>
    <s v="Secondary"/>
    <s v="Conductor"/>
    <m/>
    <m/>
    <s v="     "/>
    <x v="0"/>
    <m/>
    <n v="34.892099999999999"/>
    <n v="-120.504"/>
    <m/>
    <s v="DIVIDE-1102"/>
    <m/>
    <m/>
    <s v="Urban"/>
    <m/>
    <m/>
    <m/>
    <m/>
    <m/>
    <m/>
    <m/>
    <s v="N"/>
    <s v="N"/>
    <m/>
    <m/>
    <s v="     "/>
    <m/>
    <m/>
    <m/>
    <m/>
    <m/>
    <m/>
    <m/>
    <m/>
    <m/>
    <m/>
    <m/>
    <m/>
    <m/>
    <m/>
    <m/>
    <m/>
    <m/>
    <m/>
    <m/>
  </r>
  <r>
    <x v="292"/>
    <s v="     "/>
    <d v="2015-02-25T00:00:00"/>
    <d v="1899-12-30T02:34:00"/>
    <s v="9"/>
    <x v="0"/>
    <s v="2"/>
    <x v="1"/>
    <d v="2015-02-25T00:00:00"/>
    <d v="1899-12-30T02:34:00"/>
    <s v="CONTACTED D.O. &amp; ON CALL SUPER. ISSUED EC TAG"/>
    <s v="     "/>
    <x v="1"/>
    <m/>
    <x v="1"/>
    <m/>
    <s v="1195537"/>
    <s v="15-0015530"/>
    <m/>
    <m/>
    <n v="110063000"/>
    <m/>
    <s v="     "/>
    <x v="0"/>
    <x v="0"/>
    <s v="Vegetation"/>
    <x v="0"/>
    <m/>
    <s v="&lt;3 meters of linear travel"/>
    <s v="Square Feet: ; Acreage: "/>
    <s v="Equipment - PG&amp;E"/>
    <x v="15"/>
    <s v="Equipment - PG&amp;E"/>
    <s v="All types of equipment / facility failure"/>
    <s v="Fuse"/>
    <s v="Fuse"/>
    <m/>
    <m/>
    <s v="Pacific Bell"/>
    <s v="Overhead"/>
    <s v="Primary"/>
    <s v="Fuse"/>
    <m/>
    <s v="100869017"/>
    <s v="     "/>
    <x v="0"/>
    <m/>
    <n v="36.7562"/>
    <n v="-119.78"/>
    <m/>
    <s v="MANCHESTER-1109"/>
    <n v="12000"/>
    <s v="CITY OF FRESNO"/>
    <s v="Urban"/>
    <m/>
    <m/>
    <m/>
    <m/>
    <m/>
    <m/>
    <m/>
    <s v="N"/>
    <s v="N"/>
    <m/>
    <m/>
    <s v="     "/>
    <m/>
    <m/>
    <m/>
    <m/>
    <m/>
    <m/>
    <m/>
    <m/>
    <m/>
    <m/>
    <m/>
    <m/>
    <m/>
    <m/>
    <m/>
    <m/>
    <m/>
    <m/>
    <m/>
  </r>
  <r>
    <x v="293"/>
    <s v="     "/>
    <d v="2015-03-04T00:00:00"/>
    <d v="1899-12-30T18:44:00"/>
    <s v="10"/>
    <x v="0"/>
    <s v="3"/>
    <x v="1"/>
    <d v="2015-03-04T00:00:00"/>
    <d v="1899-12-30T18:44:00"/>
    <s v="Crew to repair wire down"/>
    <s v="     "/>
    <x v="1"/>
    <m/>
    <x v="1"/>
    <m/>
    <s v="1199450"/>
    <s v="15-0017374"/>
    <m/>
    <m/>
    <n v="110078000"/>
    <m/>
    <s v="     "/>
    <x v="0"/>
    <x v="0"/>
    <s v="Vegetation"/>
    <x v="0"/>
    <m/>
    <s v="&lt;0.25"/>
    <s v="Square Feet: ; Acreage: "/>
    <s v="Equipment - PG&amp;E"/>
    <x v="4"/>
    <s v="Equipment - PG&amp;E"/>
    <s v="All types of equipment / facility failure"/>
    <s v="Conductor"/>
    <s v="Conductor"/>
    <m/>
    <m/>
    <s v="Pacific Bell"/>
    <s v="Overhead"/>
    <s v="Primary"/>
    <s v="Conductor"/>
    <m/>
    <s v="102156367"/>
    <s v="     "/>
    <x v="1"/>
    <n v="175"/>
    <n v="38.999499999999998"/>
    <n v="-122.755"/>
    <m/>
    <s v="LUCERNE-1106"/>
    <n v="12000"/>
    <s v="Kelseyville FD"/>
    <s v="Urban"/>
    <m/>
    <m/>
    <m/>
    <m/>
    <m/>
    <m/>
    <m/>
    <s v="N"/>
    <s v="N"/>
    <m/>
    <m/>
    <s v="     "/>
    <m/>
    <m/>
    <m/>
    <m/>
    <m/>
    <m/>
    <m/>
    <m/>
    <m/>
    <m/>
    <m/>
    <m/>
    <m/>
    <m/>
    <m/>
    <m/>
    <m/>
    <m/>
    <m/>
  </r>
  <r>
    <x v="294"/>
    <s v="     "/>
    <d v="2015-03-07T00:00:00"/>
    <d v="1899-12-30T13:35:00"/>
    <s v="10"/>
    <x v="0"/>
    <s v="3"/>
    <x v="1"/>
    <d v="2015-03-07T00:00:00"/>
    <d v="1899-12-30T13:35:00"/>
    <s v="top of tree fell on pri, removed, load side of 14417, about 2 spans, follow trail"/>
    <s v="     "/>
    <x v="1"/>
    <m/>
    <x v="1"/>
    <m/>
    <s v="1200510"/>
    <s v="15-0018003"/>
    <m/>
    <m/>
    <m/>
    <m/>
    <s v="     "/>
    <x v="0"/>
    <x v="0"/>
    <s v="Vegetation"/>
    <x v="0"/>
    <m/>
    <s v="&lt;0.25"/>
    <s v="Square Feet: ; Acreage: 0.25"/>
    <s v="Vegetation"/>
    <x v="0"/>
    <s v="Vegetation"/>
    <s v="All types of equipment / facility failure"/>
    <s v="Contact - Vegetation"/>
    <m/>
    <s v="Contact - Vegetation"/>
    <s v="Conductor"/>
    <s v="0"/>
    <s v="Overhead"/>
    <s v="Primary"/>
    <s v="Conductor"/>
    <m/>
    <s v="14417 western mine rd, Middletown"/>
    <s v="     "/>
    <x v="2"/>
    <n v="175"/>
    <n v="38.709099999999999"/>
    <n v="-122.648"/>
    <m/>
    <s v="MIDDLETOWN-1101"/>
    <n v="12000"/>
    <s v="Cal Fire Dept"/>
    <s v="Conifer Forest"/>
    <m/>
    <m/>
    <m/>
    <m/>
    <m/>
    <m/>
    <m/>
    <s v="N"/>
    <s v="N"/>
    <m/>
    <m/>
    <s v="     "/>
    <n v="38.709090000000003"/>
    <n v="-122.64837"/>
    <s v="Mar  9 2015 12:00AM"/>
    <s v="TrunkFail"/>
    <s v="A normal appearing Tanoak, failed near its base.  The tree fell West, downslope  coming to rest against one of the two energized Primary conductors below. Due to prolonged contact with the nearest Primary conductor, a portion of the crown ignited and fell to the ground which then caused a spotty, slow moving ground fire that progressed upslope from the conductors.  Cal Fire and Nothlake Fire Depts. both responded.  There was no injury or property damage observed or reported."/>
    <s v="TAN"/>
    <s v="60"/>
    <s v="12"/>
    <s v="55"/>
    <s v="Slight"/>
    <s v="None"/>
    <s v="N"/>
    <s v="1"/>
    <m/>
    <s v="Hillside"/>
    <s v="C"/>
    <s v="CrossArm"/>
    <s v="BareWire"/>
    <s v="1"/>
  </r>
  <r>
    <x v="295"/>
    <s v="     "/>
    <d v="2015-03-09T00:00:00"/>
    <d v="1899-12-30T09:36:00"/>
    <s v="11"/>
    <x v="0"/>
    <s v="3"/>
    <x v="1"/>
    <d v="2015-03-09T00:00:00"/>
    <d v="1899-12-30T09:36:00"/>
    <m/>
    <s v="     "/>
    <x v="1"/>
    <m/>
    <x v="1"/>
    <m/>
    <s v="1201075"/>
    <s v="15-0018212"/>
    <m/>
    <m/>
    <n v="110087000"/>
    <m/>
    <s v="     "/>
    <x v="0"/>
    <x v="0"/>
    <s v="Building"/>
    <x v="0"/>
    <m/>
    <s v="Structure-only"/>
    <s v="Square Feet: ; Acreage: "/>
    <s v="Contact - Animal - Bird"/>
    <x v="6"/>
    <s v="Contact - Bird"/>
    <s v="All types of equipment / facility failure"/>
    <s v="Contact - Animal"/>
    <m/>
    <s v="Contact - Animal"/>
    <s v="Conductor"/>
    <s v="Pacific Bell"/>
    <s v="Overhead"/>
    <s v="Primary"/>
    <s v="Conductor"/>
    <m/>
    <s v="101399208"/>
    <s v="     "/>
    <x v="1"/>
    <n v="340"/>
    <n v="38.732799999999997"/>
    <n v="-120.752"/>
    <m/>
    <s v="APPLE-HILL-1103"/>
    <n v="12000"/>
    <m/>
    <s v="Urban"/>
    <m/>
    <m/>
    <m/>
    <m/>
    <m/>
    <m/>
    <m/>
    <s v="N"/>
    <s v="N"/>
    <m/>
    <m/>
    <s v="     "/>
    <m/>
    <m/>
    <m/>
    <m/>
    <m/>
    <m/>
    <m/>
    <m/>
    <m/>
    <m/>
    <m/>
    <m/>
    <m/>
    <m/>
    <m/>
    <m/>
    <m/>
    <m/>
    <m/>
  </r>
  <r>
    <x v="296"/>
    <s v="     "/>
    <d v="2015-03-14T00:00:00"/>
    <d v="1899-12-30T22:09:00"/>
    <s v="11"/>
    <x v="0"/>
    <s v="3"/>
    <x v="1"/>
    <d v="2015-03-14T00:00:00"/>
    <d v="1899-12-30T22:09:00"/>
    <s v="21 KV DOWN BY TREE - STARTED 1/4 ACRE BRUSH FIRE -TAG TO M&amp;O TO REPAIR - FIRE OUT BY CDF"/>
    <s v="     "/>
    <x v="1"/>
    <m/>
    <x v="1"/>
    <m/>
    <s v="1203711"/>
    <s v="15-0019640"/>
    <m/>
    <m/>
    <n v="110107000"/>
    <m/>
    <s v="     "/>
    <x v="0"/>
    <x v="0"/>
    <s v="Vegetation"/>
    <x v="0"/>
    <m/>
    <s v="&lt;0.25"/>
    <s v="Square Feet: ; Acreage: "/>
    <s v="Vegetation"/>
    <x v="0"/>
    <s v="Vegetation"/>
    <s v="All types of equipment / facility failure"/>
    <s v="Contact - Vegetation"/>
    <m/>
    <s v="Contact - Vegetation"/>
    <s v="Conductor"/>
    <s v="0"/>
    <s v="Overhead"/>
    <s v="Primary"/>
    <s v="Conductor"/>
    <m/>
    <s v="103525395"/>
    <s v="     "/>
    <x v="0"/>
    <m/>
    <n v="36.891500000000001"/>
    <n v="-121.712"/>
    <m/>
    <s v="WATSONVILLE-2101"/>
    <n v="21000"/>
    <s v="Cal Fire Dept"/>
    <s v="Herbaceous"/>
    <m/>
    <m/>
    <m/>
    <m/>
    <m/>
    <m/>
    <m/>
    <s v="N"/>
    <s v="N"/>
    <m/>
    <m/>
    <s v="     "/>
    <n v="36.891539999999999"/>
    <n v="-121.71191"/>
    <s v="Mar 16 2015 12:00AM"/>
    <s v="TrunkFail"/>
    <s v="found failed tree on ground."/>
    <s v="EUCB"/>
    <s v="55"/>
    <s v="14"/>
    <s v="20"/>
    <s v="Slight"/>
    <s v="None"/>
    <s v="N"/>
    <s v="1"/>
    <m/>
    <s v="Hillside"/>
    <s v="A"/>
    <s v="Vertical"/>
    <s v="TreeWire"/>
    <s v="0"/>
  </r>
  <r>
    <x v="297"/>
    <s v="     "/>
    <d v="2015-03-14T00:00:00"/>
    <d v="1899-12-30T14:17:00"/>
    <s v="11"/>
    <x v="0"/>
    <s v="3"/>
    <x v="1"/>
    <m/>
    <m/>
    <s v="REMOVE BALLOON"/>
    <s v="     "/>
    <x v="1"/>
    <m/>
    <x v="1"/>
    <m/>
    <s v="1203533"/>
    <m/>
    <m/>
    <m/>
    <m/>
    <m/>
    <s v="     "/>
    <x v="0"/>
    <x v="0"/>
    <s v="Vegetation"/>
    <x v="0"/>
    <m/>
    <s v="&lt;3 meters of linear travel"/>
    <s v="Square Feet: ; Acreage: "/>
    <s v="Contact - 3rd Party"/>
    <x v="12"/>
    <s v="Contact - 3rd Party"/>
    <s v="All types of equipment / facility failure"/>
    <s v="Contact - Balloon"/>
    <m/>
    <s v="Contact - Balloon"/>
    <s v="Conductor"/>
    <s v="Pacific Bell"/>
    <s v="Overhead"/>
    <s v="Secondary"/>
    <s v="Conductor"/>
    <m/>
    <s v="100051369"/>
    <s v="     "/>
    <x v="0"/>
    <n v="300"/>
    <n v="38.825299999999999"/>
    <n v="-121.136"/>
    <m/>
    <s v="PENRYN-1107"/>
    <m/>
    <s v="LOOMIS FIRE"/>
    <s v="Urban"/>
    <m/>
    <m/>
    <m/>
    <m/>
    <m/>
    <m/>
    <m/>
    <s v="N"/>
    <s v="N"/>
    <m/>
    <m/>
    <s v="     "/>
    <m/>
    <m/>
    <m/>
    <m/>
    <m/>
    <m/>
    <m/>
    <m/>
    <m/>
    <m/>
    <m/>
    <m/>
    <m/>
    <m/>
    <m/>
    <m/>
    <m/>
    <m/>
    <m/>
  </r>
  <r>
    <x v="298"/>
    <s v="     "/>
    <d v="2015-03-14T00:00:00"/>
    <d v="1899-12-30T02:30:00"/>
    <s v="11"/>
    <x v="0"/>
    <s v="3"/>
    <x v="1"/>
    <d v="2015-03-14T00:00:00"/>
    <d v="1899-12-30T02:30:00"/>
    <s v="Crew to repair wire down"/>
    <s v="     "/>
    <x v="1"/>
    <m/>
    <x v="1"/>
    <m/>
    <s v="1203405"/>
    <s v="15-0019556"/>
    <m/>
    <m/>
    <n v="110103000"/>
    <m/>
    <s v="     "/>
    <x v="0"/>
    <x v="0"/>
    <s v="Vegetation"/>
    <x v="0"/>
    <m/>
    <s v="&lt;0.25"/>
    <s v="Square Feet: ; Acreage: "/>
    <s v="Vegetation"/>
    <x v="0"/>
    <s v="Vegetation"/>
    <s v="All types of equipment / facility failure"/>
    <s v="Contact - Vegetation"/>
    <m/>
    <s v="Contact - Vegetation"/>
    <s v="Conductor"/>
    <s v="0"/>
    <s v="Overhead"/>
    <s v="Primary"/>
    <s v="Conductor"/>
    <m/>
    <s v="9210 Wildcat Road, Kelseyville"/>
    <s v="     "/>
    <x v="2"/>
    <n v="175"/>
    <n v="38.903799999999997"/>
    <n v="-122.758"/>
    <m/>
    <s v="KONOCTI-1102"/>
    <n v="12000"/>
    <m/>
    <s v="Conifer Forest"/>
    <m/>
    <m/>
    <m/>
    <m/>
    <m/>
    <m/>
    <m/>
    <s v="N"/>
    <s v="N"/>
    <m/>
    <m/>
    <s v="     "/>
    <n v="38.90381"/>
    <n v="-122.75790000000001"/>
    <s v="Mar 16 2015 12:00AM"/>
    <s v="RootsFail"/>
    <s v="A live, green, Ponderosa pine uprooted; fell North-West taking down both 12kv conductors in the first span loadside of SSD 2373.  Being the tallest tree in the span on the South side of the conductors and susceptable to wind loading, the root system may have been weakened in recent storm activity.  Also, this tree was competing for rooting space with an adjoing Black oak.  Two, small ground fires ensued on each side of the dirt road where individual conductors came down; total 175square feet."/>
    <s v="PINP"/>
    <s v="90"/>
    <s v="34"/>
    <s v="45"/>
    <s v="Slight"/>
    <s v="None"/>
    <s v="N"/>
    <s v="1"/>
    <m/>
    <s v="Ridge"/>
    <s v="A"/>
    <s v="CrossArm"/>
    <s v="BareWire"/>
    <s v="2"/>
  </r>
  <r>
    <x v="299"/>
    <s v="     "/>
    <d v="2015-03-15T00:00:00"/>
    <d v="1899-12-30T22:47:00"/>
    <s v="12"/>
    <x v="0"/>
    <s v="3"/>
    <x v="1"/>
    <d v="2015-03-15T00:00:00"/>
    <d v="1899-12-30T22:47:00"/>
    <s v="0"/>
    <s v="     "/>
    <x v="1"/>
    <m/>
    <x v="1"/>
    <m/>
    <s v="1203958"/>
    <s v="15-0019709"/>
    <m/>
    <m/>
    <m/>
    <m/>
    <s v="     "/>
    <x v="0"/>
    <x v="0"/>
    <s v="Vegetation"/>
    <x v="0"/>
    <m/>
    <s v="&lt;3 meters of linear travel"/>
    <s v="Square Feet: ; Acreage: "/>
    <s v="Contact - 3rd Party"/>
    <x v="8"/>
    <s v="Contact - 3rd Party"/>
    <s v="All types of equipment / facility failure"/>
    <s v="Contact - Vehicle"/>
    <m/>
    <s v="Contact - Vehicle"/>
    <s v="Pole"/>
    <s v="0"/>
    <s v="Overhead"/>
    <s v="Primary"/>
    <s v="Conductor"/>
    <m/>
    <s v="103106530"/>
    <s v="     "/>
    <x v="2"/>
    <n v="345"/>
    <n v="38.334600000000002"/>
    <n v="-120.533"/>
    <m/>
    <s v="WEST-POINT-1102"/>
    <n v="12000"/>
    <s v="Cal Fire Dept"/>
    <s v="Conifer Forest"/>
    <m/>
    <m/>
    <m/>
    <m/>
    <m/>
    <m/>
    <m/>
    <s v="N"/>
    <s v="N"/>
    <m/>
    <m/>
    <s v="     "/>
    <m/>
    <m/>
    <m/>
    <m/>
    <m/>
    <m/>
    <m/>
    <m/>
    <m/>
    <m/>
    <m/>
    <m/>
    <m/>
    <m/>
    <m/>
    <m/>
    <m/>
    <m/>
    <m/>
  </r>
  <r>
    <x v="300"/>
    <s v="     "/>
    <d v="2015-03-15T00:00:00"/>
    <d v="1899-12-30T03:38:00"/>
    <s v="12"/>
    <x v="0"/>
    <s v="3"/>
    <x v="1"/>
    <d v="2015-03-15T00:00:00"/>
    <d v="1899-12-30T03:38:00"/>
    <s v="0"/>
    <s v="     "/>
    <x v="1"/>
    <m/>
    <x v="1"/>
    <m/>
    <s v="1203749"/>
    <s v="15-0019646"/>
    <m/>
    <m/>
    <n v="110108000"/>
    <m/>
    <s v="     "/>
    <x v="0"/>
    <x v="0"/>
    <s v="Vegetation"/>
    <x v="0"/>
    <m/>
    <s v="&lt;3 meters of linear travel"/>
    <s v="Square Feet: ; Acreage: "/>
    <s v="Equipment - PG&amp;E"/>
    <x v="2"/>
    <s v="Equipment - PG&amp;E"/>
    <s v="All types of equipment / facility failure"/>
    <s v="Pole"/>
    <s v="Pole"/>
    <m/>
    <m/>
    <s v="None"/>
    <s v="Overhead"/>
    <s v="Primary"/>
    <s v="Conductor"/>
    <m/>
    <s v="101121519"/>
    <s v="     "/>
    <x v="0"/>
    <m/>
    <n v="36.933999999999997"/>
    <n v="-119.78"/>
    <m/>
    <s v="CASSIDY-2108"/>
    <n v="21000"/>
    <m/>
    <s v="Herbaceous"/>
    <m/>
    <m/>
    <m/>
    <m/>
    <m/>
    <m/>
    <m/>
    <s v="N"/>
    <s v="N"/>
    <m/>
    <m/>
    <s v="     "/>
    <m/>
    <m/>
    <m/>
    <m/>
    <m/>
    <m/>
    <m/>
    <m/>
    <m/>
    <m/>
    <m/>
    <m/>
    <m/>
    <m/>
    <m/>
    <m/>
    <m/>
    <m/>
    <m/>
  </r>
  <r>
    <x v="301"/>
    <s v="     "/>
    <d v="2015-03-19T00:00:00"/>
    <d v="1899-12-30T20:11:00"/>
    <s v="12"/>
    <x v="0"/>
    <s v="3"/>
    <x v="1"/>
    <d v="2015-03-19T00:00:00"/>
    <d v="1899-12-30T20:11:00"/>
    <s v="WIRE DOWN"/>
    <s v="     "/>
    <x v="1"/>
    <m/>
    <x v="1"/>
    <m/>
    <s v="1205764"/>
    <s v="15-0020838"/>
    <m/>
    <m/>
    <n v="110115000"/>
    <m/>
    <s v="     "/>
    <x v="0"/>
    <x v="0"/>
    <s v="Vegetation"/>
    <x v="0"/>
    <m/>
    <s v="&lt;3 meters of linear travel"/>
    <s v="Square Feet: ; Acreage: "/>
    <s v="Equipment - PG&amp;E"/>
    <x v="4"/>
    <s v="Equipment - PG&amp;E"/>
    <s v="All types of equipment / facility failure"/>
    <s v="Conductor"/>
    <s v="Conductor"/>
    <m/>
    <m/>
    <s v="Pacific Bell"/>
    <s v="Overhead"/>
    <s v="Primary"/>
    <s v="Conductor"/>
    <m/>
    <s v="100498544"/>
    <s v="     "/>
    <x v="0"/>
    <n v="530"/>
    <n v="37.8416"/>
    <n v="-122.122"/>
    <m/>
    <s v="ROSSMOOR-1106"/>
    <n v="12000"/>
    <s v="moraga fire"/>
    <s v="Urban"/>
    <m/>
    <m/>
    <m/>
    <m/>
    <m/>
    <m/>
    <m/>
    <s v="N"/>
    <s v="N"/>
    <m/>
    <m/>
    <s v="     "/>
    <m/>
    <m/>
    <m/>
    <m/>
    <m/>
    <m/>
    <m/>
    <m/>
    <m/>
    <m/>
    <m/>
    <m/>
    <m/>
    <m/>
    <m/>
    <m/>
    <m/>
    <m/>
    <m/>
  </r>
  <r>
    <x v="302"/>
    <s v="     "/>
    <d v="2015-03-21T00:00:00"/>
    <d v="1899-12-30T11:03:00"/>
    <s v="12"/>
    <x v="0"/>
    <s v="3"/>
    <x v="1"/>
    <d v="2015-03-21T00:00:00"/>
    <d v="1899-12-30T11:03:00"/>
    <s v="0"/>
    <s v="     "/>
    <x v="1"/>
    <m/>
    <x v="1"/>
    <m/>
    <s v="1206311"/>
    <s v="15-0021118"/>
    <m/>
    <m/>
    <n v="110118000"/>
    <m/>
    <s v="     "/>
    <x v="0"/>
    <x v="0"/>
    <s v="Vegetation"/>
    <x v="0"/>
    <m/>
    <s v="&lt;0.25"/>
    <s v="Square Feet: ; Acreage: "/>
    <s v="Equipment - PG&amp;E"/>
    <x v="10"/>
    <s v="Equipment - PG&amp;E"/>
    <s v="All types of equipment / facility failure"/>
    <s v="Splice/Clamp/Connector"/>
    <s v="Splice/Clamp/Connector"/>
    <m/>
    <m/>
    <s v="Pacific Bell"/>
    <s v="Overhead"/>
    <s v="Primary"/>
    <s v="Conductor"/>
    <m/>
    <s v="101758338"/>
    <s v="     "/>
    <x v="0"/>
    <m/>
    <n v="36.566600000000001"/>
    <n v="-121.514"/>
    <m/>
    <s v="SPENCE-1122"/>
    <n v="12000"/>
    <s v="Monterey Regonal"/>
    <s v="Herbaceous"/>
    <m/>
    <m/>
    <m/>
    <m/>
    <m/>
    <m/>
    <m/>
    <s v="N"/>
    <s v="N"/>
    <m/>
    <m/>
    <s v="     "/>
    <m/>
    <m/>
    <m/>
    <m/>
    <m/>
    <m/>
    <m/>
    <m/>
    <m/>
    <m/>
    <m/>
    <m/>
    <m/>
    <m/>
    <m/>
    <m/>
    <m/>
    <m/>
    <m/>
  </r>
  <r>
    <x v="303"/>
    <s v="     "/>
    <d v="2015-03-21T00:00:00"/>
    <d v="1899-12-30T10:46:00"/>
    <s v="12"/>
    <x v="0"/>
    <s v="3"/>
    <x v="1"/>
    <d v="2015-03-21T00:00:00"/>
    <d v="1899-12-30T10:46:00"/>
    <s v="0"/>
    <s v="     "/>
    <x v="1"/>
    <m/>
    <x v="1"/>
    <m/>
    <s v="1206300"/>
    <s v="15-0021120"/>
    <m/>
    <m/>
    <m/>
    <m/>
    <s v="     "/>
    <x v="0"/>
    <x v="0"/>
    <s v="Vegetation"/>
    <x v="0"/>
    <m/>
    <s v="&lt;3 meters of linear travel"/>
    <s v="Square Feet: ; Acreage: "/>
    <s v="Contact - 3rd Party"/>
    <x v="8"/>
    <s v="Contact - 3rd Party"/>
    <s v="All types of equipment / facility failure"/>
    <s v="Contact - Vehicle"/>
    <m/>
    <s v="Contact - Vehicle"/>
    <s v="Pole"/>
    <s v="Pacific Bell"/>
    <s v="Overhead"/>
    <s v="Primary"/>
    <s v="Conductor"/>
    <m/>
    <s v="101546309"/>
    <s v="     "/>
    <x v="1"/>
    <n v="246"/>
    <n v="40.164499999999997"/>
    <n v="-122.289"/>
    <m/>
    <s v="RED-BLUFF-1103"/>
    <n v="12000"/>
    <s v="Cal Fire Dept"/>
    <s v="Hardwood Woodland"/>
    <m/>
    <m/>
    <m/>
    <m/>
    <m/>
    <m/>
    <m/>
    <s v="N"/>
    <s v="N"/>
    <m/>
    <m/>
    <s v="     "/>
    <m/>
    <m/>
    <m/>
    <m/>
    <m/>
    <m/>
    <m/>
    <m/>
    <m/>
    <m/>
    <m/>
    <m/>
    <m/>
    <m/>
    <m/>
    <m/>
    <m/>
    <m/>
    <m/>
  </r>
  <r>
    <x v="304"/>
    <s v="     "/>
    <d v="2015-03-31T00:00:00"/>
    <d v="1899-12-30T13:33:00"/>
    <s v="14"/>
    <x v="0"/>
    <s v="3"/>
    <x v="1"/>
    <d v="2015-03-31T00:00:00"/>
    <d v="1899-12-30T13:33:00"/>
    <s v="BUSHINGS MELTED NEED CREW TO REPLACE LR"/>
    <s v="     "/>
    <x v="1"/>
    <m/>
    <x v="1"/>
    <m/>
    <s v="1210745"/>
    <s v="15-0023303"/>
    <m/>
    <m/>
    <n v="110145000"/>
    <m/>
    <s v="     "/>
    <x v="0"/>
    <x v="0"/>
    <s v="Vegetation"/>
    <x v="0"/>
    <m/>
    <s v="&lt;3 meters of linear travel"/>
    <s v="Square Feet: ; Acreage: "/>
    <s v="Contact - Animal - Bird"/>
    <x v="6"/>
    <s v="Contact - Bird"/>
    <s v="All types of equipment / facility failure"/>
    <s v="Contact - Animal"/>
    <m/>
    <s v="Contact - Animal"/>
    <s v="Conductor"/>
    <s v="0"/>
    <s v="Overhead"/>
    <s v="Secondary"/>
    <s v="Conductor"/>
    <m/>
    <s v="101199839"/>
    <s v="     "/>
    <x v="0"/>
    <m/>
    <n v="37.112499999999997"/>
    <n v="-120.943"/>
    <m/>
    <s v="SANTA-NELLA-1101"/>
    <m/>
    <s v="COUNTY FIRE"/>
    <s v="Herbaceous"/>
    <m/>
    <m/>
    <m/>
    <m/>
    <m/>
    <m/>
    <m/>
    <s v="N"/>
    <s v="N"/>
    <m/>
    <m/>
    <s v="     "/>
    <m/>
    <m/>
    <m/>
    <m/>
    <m/>
    <m/>
    <m/>
    <m/>
    <m/>
    <m/>
    <m/>
    <m/>
    <m/>
    <m/>
    <m/>
    <m/>
    <m/>
    <m/>
    <m/>
  </r>
  <r>
    <x v="305"/>
    <s v="     "/>
    <d v="2015-04-02T00:00:00"/>
    <d v="1899-12-30T09:44:00"/>
    <s v="14"/>
    <x v="1"/>
    <s v="4"/>
    <x v="1"/>
    <d v="2015-04-02T00:00:00"/>
    <d v="1899-12-30T09:39:00"/>
    <s v="CHK BIG BEND SUB OK, SET UP CLEARANCE FOR WORK"/>
    <s v="     "/>
    <x v="1"/>
    <m/>
    <x v="1"/>
    <m/>
    <s v="1211660"/>
    <s v="15-0023747"/>
    <m/>
    <m/>
    <m/>
    <m/>
    <s v="     "/>
    <x v="0"/>
    <x v="0"/>
    <s v="Vegetation"/>
    <x v="0"/>
    <m/>
    <s v="&lt;0.25"/>
    <s v="Square Feet: ; Acreage: "/>
    <s v="Equipment - PG&amp;E"/>
    <x v="10"/>
    <s v="Equipment - PG&amp;E"/>
    <s v="All types of equipment / facility failure"/>
    <s v="Splice/Clamp/Connector"/>
    <s v="Splice/Clamp/Connector"/>
    <m/>
    <m/>
    <s v="0"/>
    <s v="Overhead"/>
    <s v="Primary"/>
    <s v="Conductor"/>
    <m/>
    <s v="100338726"/>
    <s v="     "/>
    <x v="2"/>
    <n v="280"/>
    <n v="39.677199999999999"/>
    <n v="-121.492"/>
    <m/>
    <s v="WYANDOTTE-1105"/>
    <n v="12000"/>
    <s v="Cal Fire Dept"/>
    <s v="Herbaceous"/>
    <m/>
    <m/>
    <m/>
    <m/>
    <m/>
    <m/>
    <m/>
    <s v="N"/>
    <s v="N"/>
    <m/>
    <m/>
    <s v="     "/>
    <m/>
    <m/>
    <m/>
    <m/>
    <m/>
    <m/>
    <m/>
    <m/>
    <m/>
    <m/>
    <m/>
    <m/>
    <m/>
    <m/>
    <m/>
    <m/>
    <m/>
    <m/>
    <m/>
  </r>
  <r>
    <x v="306"/>
    <s v="     "/>
    <d v="2015-04-04T00:00:00"/>
    <d v="1899-12-30T16:49:00"/>
    <s v="14"/>
    <x v="1"/>
    <s v="4"/>
    <x v="1"/>
    <d v="2015-04-04T00:00:00"/>
    <d v="1899-12-30T16:49:00"/>
    <s v="booster 9567 failed internally, need crew to replace"/>
    <s v="     "/>
    <x v="1"/>
    <m/>
    <x v="1"/>
    <m/>
    <s v="1212586"/>
    <s v="15-0024208"/>
    <m/>
    <s v="T003371696, T003371619, T003371678, T003371680, T003371697"/>
    <m/>
    <m/>
    <s v="     "/>
    <x v="0"/>
    <x v="0"/>
    <s v="Vegetation"/>
    <x v="0"/>
    <m/>
    <s v="&lt;0.25"/>
    <s v="Square Feet: ; Acreage: "/>
    <s v="Equipment - PG&amp;E"/>
    <x v="14"/>
    <s v="Equipment - PG&amp;E"/>
    <s v="All types of equipment / facility failure"/>
    <s v="Voltage Regulator"/>
    <s v="Voltage Regulator"/>
    <m/>
    <m/>
    <s v="0"/>
    <s v="Overhead"/>
    <s v="Primary"/>
    <s v="Voltage Regulator"/>
    <m/>
    <s v="20748 Jerusalem Grade Road, Middletown"/>
    <s v="     "/>
    <x v="1"/>
    <n v="175"/>
    <n v="38.882399999999997"/>
    <n v="-122.59099999999999"/>
    <m/>
    <s v="HIGHLANDS-1103"/>
    <n v="12000"/>
    <s v="Cal Fire Dept"/>
    <s v="Herbaceous"/>
    <m/>
    <m/>
    <m/>
    <m/>
    <m/>
    <m/>
    <m/>
    <s v="N"/>
    <s v="N"/>
    <m/>
    <m/>
    <s v="     "/>
    <m/>
    <m/>
    <m/>
    <m/>
    <m/>
    <m/>
    <m/>
    <m/>
    <m/>
    <m/>
    <m/>
    <m/>
    <m/>
    <m/>
    <m/>
    <m/>
    <m/>
    <m/>
    <m/>
  </r>
  <r>
    <x v="307"/>
    <s v="     "/>
    <d v="2015-04-11T00:00:00"/>
    <d v="1899-12-30T17:16:00"/>
    <s v="15"/>
    <x v="1"/>
    <s v="4"/>
    <x v="1"/>
    <d v="2015-04-11T00:00:00"/>
    <d v="1899-12-30T17:16:00"/>
    <m/>
    <s v="     "/>
    <x v="1"/>
    <m/>
    <x v="1"/>
    <m/>
    <s v="1217608"/>
    <s v="15-0026023"/>
    <m/>
    <m/>
    <n v="110174000"/>
    <m/>
    <s v="     "/>
    <x v="0"/>
    <x v="0"/>
    <s v="Vegetation"/>
    <x v="0"/>
    <m/>
    <s v="&lt;0.25"/>
    <s v="Square Feet: ; Acreage: "/>
    <s v="Vegetation"/>
    <x v="0"/>
    <s v="Vegetation"/>
    <s v="All types of equipment / facility failure"/>
    <s v="Contact - Vegetation"/>
    <m/>
    <s v="Contact - Vegetation"/>
    <s v="Conductor"/>
    <m/>
    <s v="Overhead"/>
    <s v="Primary"/>
    <s v="Conductor"/>
    <m/>
    <s v="101491414"/>
    <s v="     "/>
    <x v="1"/>
    <n v="246"/>
    <n v="40.546199999999999"/>
    <n v="-122.23399999999999"/>
    <m/>
    <s v="DESCHUTES-1104"/>
    <n v="12000"/>
    <m/>
    <s v="Hardwood Woodland"/>
    <m/>
    <m/>
    <m/>
    <m/>
    <m/>
    <m/>
    <m/>
    <s v="N"/>
    <s v="N"/>
    <m/>
    <m/>
    <s v="     "/>
    <n v="40.5461873"/>
    <n v="-122.2342661"/>
    <s v="Apr 13 2015 12:00AM"/>
    <s v="RootsFail"/>
    <s v="Mature green valley oak failed at base and fell into lines. wire on ground. Tree Had minor outer signs of defect. There was extensive root rot present."/>
    <s v="OAKV"/>
    <s v="65"/>
    <s v="28"/>
    <s v="40"/>
    <s v="Slight"/>
    <s v="Slight"/>
    <s v="N"/>
    <s v="1"/>
    <m/>
    <s v="Valley"/>
    <s v="D"/>
    <s v="CrossArm"/>
    <s v="BareWire"/>
    <s v="1"/>
  </r>
  <r>
    <x v="308"/>
    <s v="     "/>
    <d v="2015-04-11T00:00:00"/>
    <d v="1899-12-30T07:18:32"/>
    <s v="15"/>
    <x v="1"/>
    <s v="4"/>
    <x v="1"/>
    <d v="2015-04-11T00:00:00"/>
    <d v="1899-12-30T07:18:00"/>
    <s v="1290 NAPA RD in Sonoma; fire; center of pole open; CAP #822 ON FIRE OPEN &amp; PINNED; cause not listed ; WAITING ON TMAN"/>
    <s v="     "/>
    <x v="0"/>
    <d v="2021-03-11T00:00:00"/>
    <x v="0"/>
    <m/>
    <s v="1217267"/>
    <s v="N/A"/>
    <m/>
    <s v="T003376976"/>
    <n v="110173612"/>
    <m/>
    <s v="     "/>
    <x v="0"/>
    <x v="0"/>
    <m/>
    <x v="0"/>
    <m/>
    <s v="&lt;3 meters of linear travel"/>
    <m/>
    <s v="Equipment - PG&amp;E"/>
    <x v="13"/>
    <s v="Equipment - PG&amp;E"/>
    <s v="All types of equipment / facility failure"/>
    <s v="Transformer failure"/>
    <s v="Capacitor Bank"/>
    <m/>
    <m/>
    <s v="No"/>
    <s v="Overhead"/>
    <m/>
    <s v="Capacitor Bank"/>
    <m/>
    <s v="101993515"/>
    <s v="     "/>
    <x v="0"/>
    <m/>
    <n v="38.271900000000002"/>
    <n v="-122.431"/>
    <s v="Sonoma"/>
    <s v="SONOMA-1105"/>
    <m/>
    <s v="Sonoma FD"/>
    <s v="Urban"/>
    <m/>
    <m/>
    <m/>
    <m/>
    <m/>
    <m/>
    <m/>
    <s v="N"/>
    <s v="N"/>
    <m/>
    <m/>
    <s v="     "/>
    <m/>
    <m/>
    <m/>
    <m/>
    <m/>
    <m/>
    <m/>
    <m/>
    <m/>
    <m/>
    <m/>
    <m/>
    <m/>
    <m/>
    <m/>
    <m/>
    <m/>
    <m/>
    <m/>
  </r>
  <r>
    <x v="309"/>
    <s v="     "/>
    <d v="2015-04-12T00:00:00"/>
    <d v="1899-12-30T12:35:00"/>
    <s v="16"/>
    <x v="1"/>
    <s v="4"/>
    <x v="1"/>
    <d v="2015-04-12T00:00:00"/>
    <d v="1899-12-30T12:35:00"/>
    <s v="0"/>
    <s v="     "/>
    <x v="1"/>
    <m/>
    <x v="1"/>
    <m/>
    <s v="1217891"/>
    <s v="15-0026084"/>
    <m/>
    <m/>
    <n v="110174000"/>
    <m/>
    <s v="     "/>
    <x v="0"/>
    <x v="0"/>
    <s v="Vegetation"/>
    <x v="0"/>
    <m/>
    <s v="&lt;0.25"/>
    <s v="Square Feet: ; Acreage: "/>
    <s v="Vegetation"/>
    <x v="0"/>
    <s v="Vegetation"/>
    <s v="All types of equipment / facility failure"/>
    <s v="Contact - Vegetation"/>
    <m/>
    <s v="Contact - Vegetation"/>
    <s v="Conductor"/>
    <s v="0"/>
    <s v="Overhead"/>
    <s v="Primary"/>
    <s v="Conductor"/>
    <m/>
    <s v="101544984"/>
    <s v="     "/>
    <x v="0"/>
    <m/>
    <n v="40.186100000000003"/>
    <n v="-122.214"/>
    <m/>
    <s v="RAWSON-1103"/>
    <n v="12000"/>
    <s v="NOT SURE 2ND ON SITE (1ST LXMX)"/>
    <s v="Urban"/>
    <m/>
    <m/>
    <m/>
    <m/>
    <m/>
    <m/>
    <m/>
    <s v="N"/>
    <s v="N"/>
    <m/>
    <m/>
    <s v="     "/>
    <m/>
    <m/>
    <s v="Apr 13 2015 12:00AM"/>
    <s v="Unverified"/>
    <s v="Mature valley oak (62 feet x 45&quot;)last trimmed 2012. Closest limb to conductors approx 4 to 5 feet out under conductors showing approx 12&quot; of growth. Closest overhanging limbs approx 6 to 7 feet out above lines. No evidence of limb(s) that may have grown into lines or evidence of recent limb failures. In 2012, tree trimmer reported that conductor was beginning to fray at location, but unsure if it was ever fixed."/>
    <m/>
    <m/>
    <m/>
    <m/>
    <m/>
    <m/>
    <m/>
    <m/>
    <m/>
    <m/>
    <m/>
    <m/>
    <m/>
    <s v="2"/>
  </r>
  <r>
    <x v="310"/>
    <s v="     "/>
    <d v="2015-04-14T00:00:00"/>
    <d v="1899-12-30T12:35:00"/>
    <s v="16"/>
    <x v="1"/>
    <s v="4"/>
    <x v="1"/>
    <d v="2015-04-14T00:00:00"/>
    <d v="1899-12-30T12:35:00"/>
    <s v="REMOVED JUMPERS TO HEAT UP MAIN LINE. CREW TO REPR WIRE DWN"/>
    <s v="     "/>
    <x v="1"/>
    <m/>
    <x v="1"/>
    <m/>
    <s v="1219323"/>
    <s v="15-0026607"/>
    <m/>
    <m/>
    <n v="110177000"/>
    <m/>
    <s v="     "/>
    <x v="0"/>
    <x v="0"/>
    <s v="Vegetation"/>
    <x v="0"/>
    <m/>
    <s v="&lt;0.25"/>
    <s v="Square Feet: ; Acreage: "/>
    <s v="Contact - Animal - Bird"/>
    <x v="6"/>
    <s v="Contact - Bird"/>
    <s v="All types of equipment / facility failure"/>
    <s v="Contact - Animal"/>
    <m/>
    <s v="Contact - Animal"/>
    <s v="Conductor"/>
    <s v="0"/>
    <s v="Overhead"/>
    <s v="Primary"/>
    <s v="Conductor"/>
    <m/>
    <s v="AIRPORT RD BTW 2CD &amp; 3RD P/S/O CHURCH RD"/>
    <s v="     "/>
    <x v="0"/>
    <m/>
    <n v="38.178899999999999"/>
    <n v="-121.694"/>
    <m/>
    <s v="GRAND-ISLAND-2226"/>
    <n v="21000"/>
    <s v="Cal Fire Dept"/>
    <s v="Herbaceous"/>
    <m/>
    <m/>
    <m/>
    <m/>
    <m/>
    <m/>
    <m/>
    <s v="N"/>
    <s v="N"/>
    <m/>
    <m/>
    <s v="     "/>
    <m/>
    <m/>
    <m/>
    <m/>
    <m/>
    <m/>
    <m/>
    <m/>
    <m/>
    <m/>
    <m/>
    <m/>
    <m/>
    <m/>
    <m/>
    <m/>
    <m/>
    <m/>
    <m/>
  </r>
  <r>
    <x v="311"/>
    <s v="     "/>
    <d v="2015-04-14T00:00:00"/>
    <d v="1899-12-30T11:09:00"/>
    <s v="16"/>
    <x v="1"/>
    <s v="4"/>
    <x v="1"/>
    <d v="2015-04-14T00:00:00"/>
    <d v="1899-12-30T11:09:00"/>
    <s v="REPLACED CONNECTIONS AT POLE"/>
    <s v="     "/>
    <x v="1"/>
    <m/>
    <x v="1"/>
    <m/>
    <s v="1219279"/>
    <s v="15-0026599"/>
    <m/>
    <m/>
    <m/>
    <m/>
    <s v="     "/>
    <x v="0"/>
    <x v="0"/>
    <s v="Vegetation"/>
    <x v="0"/>
    <m/>
    <s v="&lt;3 meters of linear travel"/>
    <s v="Square Feet: ; Acreage: "/>
    <s v="Equipment - PG&amp;E"/>
    <x v="10"/>
    <s v="Equipment - PG&amp;E"/>
    <s v="All types of equipment / facility failure"/>
    <s v="Splice/Clamp/Connector"/>
    <s v="Splice/Clamp/Connector"/>
    <m/>
    <m/>
    <s v="Pacific Bell"/>
    <s v="Overhead"/>
    <s v="Secondary"/>
    <s v="Conductor"/>
    <m/>
    <s v="100505773"/>
    <s v="     "/>
    <x v="0"/>
    <m/>
    <n v="38.021500000000003"/>
    <n v="-121.61"/>
    <m/>
    <s v="BRENTWOOD-SUB-2112"/>
    <m/>
    <s v="EAST CONTRA COSTA"/>
    <s v="Urban"/>
    <m/>
    <m/>
    <m/>
    <m/>
    <m/>
    <m/>
    <m/>
    <s v="N"/>
    <s v="N"/>
    <m/>
    <m/>
    <s v="     "/>
    <m/>
    <m/>
    <m/>
    <m/>
    <m/>
    <m/>
    <m/>
    <m/>
    <m/>
    <m/>
    <m/>
    <m/>
    <m/>
    <m/>
    <m/>
    <m/>
    <m/>
    <m/>
    <m/>
  </r>
  <r>
    <x v="312"/>
    <s v="     "/>
    <d v="2015-04-15T00:00:00"/>
    <d v="1899-12-30T12:35:00"/>
    <s v="16"/>
    <x v="1"/>
    <s v="4"/>
    <x v="1"/>
    <d v="2015-04-15T00:00:00"/>
    <d v="1899-12-30T12:35:00"/>
    <m/>
    <s v="     "/>
    <x v="1"/>
    <m/>
    <x v="1"/>
    <m/>
    <s v="1219921"/>
    <s v="15-0026892"/>
    <m/>
    <m/>
    <n v="110180000"/>
    <m/>
    <s v="     "/>
    <x v="0"/>
    <x v="0"/>
    <s v="Vegetation"/>
    <x v="0"/>
    <m/>
    <s v="&lt;3 meters of linear travel"/>
    <s v="Square Feet: ; Acreage: "/>
    <s v="Equipment - PG&amp;E"/>
    <x v="7"/>
    <s v="Equipment - PG&amp;E"/>
    <s v="All types of equipment / facility failure"/>
    <s v="Crossarm"/>
    <s v="Crossarm"/>
    <m/>
    <m/>
    <s v="Pacific Bell"/>
    <s v="Overhead"/>
    <s v="Secondary"/>
    <s v="Conductor"/>
    <m/>
    <s v="101319105"/>
    <s v="     "/>
    <x v="0"/>
    <m/>
    <n v="39.115200000000002"/>
    <n v="-121.571"/>
    <m/>
    <s v="OLIVEHURST-1103"/>
    <m/>
    <m/>
    <s v="Urban"/>
    <m/>
    <m/>
    <m/>
    <m/>
    <m/>
    <m/>
    <m/>
    <s v="N"/>
    <s v="N"/>
    <m/>
    <m/>
    <s v="     "/>
    <m/>
    <m/>
    <m/>
    <m/>
    <m/>
    <m/>
    <m/>
    <m/>
    <m/>
    <m/>
    <m/>
    <m/>
    <m/>
    <m/>
    <m/>
    <m/>
    <m/>
    <m/>
    <m/>
  </r>
  <r>
    <x v="313"/>
    <s v="     "/>
    <d v="2015-04-16T00:00:00"/>
    <d v="1899-12-30T17:35:00"/>
    <s v="16"/>
    <x v="1"/>
    <s v="4"/>
    <x v="1"/>
    <d v="2015-04-16T00:00:00"/>
    <d v="1899-12-30T17:35:00"/>
    <s v="CREW REQUIRED TO REPLACE BURNED OPEN JUMPER AT H/S SB 17513"/>
    <s v="     "/>
    <x v="1"/>
    <m/>
    <x v="1"/>
    <m/>
    <s v="1220682"/>
    <s v="15-0027307"/>
    <m/>
    <m/>
    <n v="110194000"/>
    <m/>
    <s v="     "/>
    <x v="0"/>
    <x v="0"/>
    <s v="Vegetation"/>
    <x v="0"/>
    <m/>
    <s v="&lt;3 meters of linear travel"/>
    <s v="Square Feet: ; Acreage: "/>
    <s v="Equipment - PG&amp;E"/>
    <x v="4"/>
    <s v="Equipment - PG&amp;E"/>
    <s v="All types of equipment / facility failure"/>
    <s v="Conductor"/>
    <s v="Conductor"/>
    <m/>
    <m/>
    <s v="0"/>
    <s v="Overhead"/>
    <s v="Primary"/>
    <s v="Conductor"/>
    <m/>
    <s v="SB 17513"/>
    <s v="     "/>
    <x v="0"/>
    <m/>
    <n v="38.205399999999997"/>
    <n v="-122.148"/>
    <m/>
    <s v="JAMESON-1103"/>
    <n v="12000"/>
    <s v="FAIRFIELD FD"/>
    <s v="Urban"/>
    <m/>
    <m/>
    <m/>
    <m/>
    <m/>
    <m/>
    <m/>
    <s v="N"/>
    <s v="N"/>
    <m/>
    <m/>
    <s v="     "/>
    <m/>
    <m/>
    <m/>
    <m/>
    <m/>
    <m/>
    <m/>
    <m/>
    <m/>
    <m/>
    <m/>
    <m/>
    <m/>
    <m/>
    <m/>
    <m/>
    <m/>
    <m/>
    <m/>
  </r>
  <r>
    <x v="314"/>
    <s v="     "/>
    <d v="2015-04-17T00:00:00"/>
    <d v="1899-12-30T14:34:00"/>
    <s v="16"/>
    <x v="1"/>
    <s v="4"/>
    <x v="1"/>
    <d v="2015-04-17T00:00:00"/>
    <d v="1899-12-30T14:34:00"/>
    <s v="Y8TJGD3 CROWS NEST ON TOP OF REG 8024 CROSS PHASED CAUSED 1.5 ACRE FIRE"/>
    <s v="     "/>
    <x v="1"/>
    <m/>
    <x v="1"/>
    <m/>
    <s v="1221036"/>
    <s v="15-0027497"/>
    <m/>
    <m/>
    <m/>
    <m/>
    <s v="     "/>
    <x v="0"/>
    <x v="0"/>
    <s v="Vegetation"/>
    <x v="0"/>
    <m/>
    <s v="0.26-9.99"/>
    <s v="Square Feet: ; Acreage: 1.5"/>
    <s v="Contact - Animal - Other"/>
    <x v="6"/>
    <s v="Contact - Animal"/>
    <s v="All types of equipment / facility failure"/>
    <s v="Contact - Animal"/>
    <m/>
    <s v="Contact - Animal"/>
    <s v="Conductor"/>
    <s v="0"/>
    <s v="Overhead"/>
    <s v="Primary"/>
    <s v="Conductor"/>
    <m/>
    <s v="101118401"/>
    <s v="     "/>
    <x v="0"/>
    <m/>
    <n v="37.004100000000001"/>
    <n v="-119.729"/>
    <m/>
    <s v="WOODWARD-2108"/>
    <n v="21000"/>
    <s v="MADERA COUNTY"/>
    <s v="Herbaceous"/>
    <m/>
    <m/>
    <m/>
    <m/>
    <m/>
    <m/>
    <m/>
    <s v="N"/>
    <s v="N"/>
    <m/>
    <m/>
    <s v="     "/>
    <m/>
    <m/>
    <m/>
    <m/>
    <m/>
    <m/>
    <m/>
    <m/>
    <m/>
    <m/>
    <m/>
    <m/>
    <m/>
    <m/>
    <m/>
    <m/>
    <m/>
    <m/>
    <m/>
  </r>
  <r>
    <x v="315"/>
    <s v="     "/>
    <d v="2015-04-18T00:00:00"/>
    <d v="1899-12-30T03:07:00"/>
    <s v="16"/>
    <x v="1"/>
    <s v="4"/>
    <x v="1"/>
    <d v="2015-04-18T00:00:00"/>
    <d v="1899-12-30T03:07:00"/>
    <s v="hit and run on pad mnt tranf t7464, isolated and enerigized a few cust. crew called to maker repairs.  unknown driver or car.  started about a 5ft diameriter fire in lawn area."/>
    <s v="     "/>
    <x v="1"/>
    <m/>
    <x v="1"/>
    <m/>
    <s v="1221196"/>
    <s v="15-0027556"/>
    <m/>
    <m/>
    <n v="110197000"/>
    <m/>
    <s v="     "/>
    <x v="0"/>
    <x v="0"/>
    <s v="Vegetation"/>
    <x v="0"/>
    <m/>
    <s v="&lt;3 meters of linear travel"/>
    <s v="Square Feet: 5 ft dia.; Acreage: "/>
    <s v="Contact - 3rd Party"/>
    <x v="8"/>
    <s v="Contact - 3rd Party"/>
    <s v="All types of equipment / facility failure"/>
    <s v="Contact - Vehicle"/>
    <m/>
    <s v="Contact - Vehicle"/>
    <s v="Pole"/>
    <s v="0"/>
    <s v="Overhead"/>
    <s v="Primary"/>
    <s v="Conductor"/>
    <m/>
    <s v="around t-7464"/>
    <s v="     "/>
    <x v="1"/>
    <n v="305"/>
    <n v="38.6858"/>
    <n v="-121.008"/>
    <m/>
    <s v="CLARKSVILLE-2104"/>
    <n v="21000"/>
    <s v="carmeron park F.D."/>
    <s v="Urban"/>
    <m/>
    <m/>
    <m/>
    <m/>
    <m/>
    <m/>
    <m/>
    <s v="N"/>
    <s v="N"/>
    <m/>
    <m/>
    <s v="     "/>
    <m/>
    <m/>
    <m/>
    <m/>
    <m/>
    <m/>
    <m/>
    <m/>
    <m/>
    <m/>
    <m/>
    <m/>
    <m/>
    <m/>
    <m/>
    <m/>
    <m/>
    <m/>
    <m/>
  </r>
  <r>
    <x v="316"/>
    <s v="     "/>
    <d v="2015-04-19T00:00:00"/>
    <d v="1899-12-30T13:01:00"/>
    <s v="17"/>
    <x v="1"/>
    <s v="4"/>
    <x v="1"/>
    <d v="2015-04-19T00:00:00"/>
    <d v="1899-12-30T13:01:00"/>
    <m/>
    <s v="     "/>
    <x v="1"/>
    <m/>
    <x v="1"/>
    <m/>
    <s v="1221667"/>
    <s v="15-0027671"/>
    <m/>
    <m/>
    <n v="110197000"/>
    <m/>
    <s v="     "/>
    <x v="0"/>
    <x v="0"/>
    <s v="Vegetation"/>
    <x v="0"/>
    <m/>
    <s v="&lt;0.25"/>
    <s v="Square Feet: ; Acreage: "/>
    <s v="Contact - Animal - Bird"/>
    <x v="6"/>
    <s v="Contact - Bird"/>
    <s v="All types of equipment / facility failure"/>
    <s v="Contact - Animal"/>
    <m/>
    <s v="Contact - Animal"/>
    <s v="Conductor"/>
    <m/>
    <s v="Overhead"/>
    <s v="Primary"/>
    <s v="Conductor"/>
    <m/>
    <s v="101013878"/>
    <s v="     "/>
    <x v="0"/>
    <m/>
    <n v="37.1571"/>
    <n v="-120.41500000000001"/>
    <m/>
    <s v="EL-NIDO-1101"/>
    <n v="12000"/>
    <m/>
    <s v="Agriculture"/>
    <m/>
    <m/>
    <m/>
    <m/>
    <m/>
    <m/>
    <m/>
    <s v="N"/>
    <s v="N"/>
    <m/>
    <m/>
    <s v="     "/>
    <m/>
    <m/>
    <m/>
    <m/>
    <m/>
    <m/>
    <m/>
    <m/>
    <m/>
    <m/>
    <m/>
    <m/>
    <m/>
    <m/>
    <m/>
    <m/>
    <m/>
    <m/>
    <m/>
  </r>
  <r>
    <x v="317"/>
    <s v="     "/>
    <d v="2015-04-19T00:00:00"/>
    <d v="1899-12-30T09:18:00"/>
    <s v="17"/>
    <x v="1"/>
    <s v="4"/>
    <x v="1"/>
    <d v="2015-04-19T00:00:00"/>
    <d v="1899-12-30T09:18:00"/>
    <s v="CREW TO REPAIR WIRE DWN ISOLATED &amp; MADE SAFE.F6TA0S2"/>
    <s v="     "/>
    <x v="1"/>
    <m/>
    <x v="1"/>
    <m/>
    <s v="1221610"/>
    <s v="15-0027657"/>
    <m/>
    <m/>
    <n v="110197000"/>
    <m/>
    <s v="     "/>
    <x v="0"/>
    <x v="0"/>
    <s v="Vegetation"/>
    <x v="0"/>
    <m/>
    <s v="&lt;0.25"/>
    <s v="Square Feet: ; Acreage: "/>
    <s v="Equipment - PG&amp;E"/>
    <x v="10"/>
    <s v="Equipment - PG&amp;E"/>
    <s v="All types of equipment / facility failure"/>
    <s v="Splice/Clamp/Connector"/>
    <s v="Splice/Clamp/Connector"/>
    <m/>
    <m/>
    <s v="Pacific Bell"/>
    <s v="Overhead"/>
    <s v="Primary"/>
    <s v="Conductor"/>
    <m/>
    <s v="100826688"/>
    <s v="     "/>
    <x v="0"/>
    <m/>
    <n v="36.5764"/>
    <n v="-119.669"/>
    <m/>
    <s v="MC-CALL-1106"/>
    <n v="12000"/>
    <m/>
    <s v="Agriculture"/>
    <m/>
    <m/>
    <m/>
    <m/>
    <m/>
    <m/>
    <m/>
    <s v="N"/>
    <s v="N"/>
    <m/>
    <m/>
    <s v="     "/>
    <m/>
    <m/>
    <m/>
    <m/>
    <m/>
    <m/>
    <m/>
    <m/>
    <m/>
    <m/>
    <m/>
    <m/>
    <m/>
    <m/>
    <m/>
    <m/>
    <m/>
    <m/>
    <m/>
  </r>
  <r>
    <x v="318"/>
    <s v="     "/>
    <d v="2015-04-20T00:00:00"/>
    <d v="1899-12-30T18:18:00"/>
    <s v="17"/>
    <x v="1"/>
    <s v="4"/>
    <x v="1"/>
    <d v="2015-04-20T00:00:00"/>
    <d v="1899-12-30T18:18:00"/>
    <s v="PM:42371806 WIRE DOWN OUTAGE"/>
    <s v="     "/>
    <x v="1"/>
    <m/>
    <x v="1"/>
    <m/>
    <s v="1222197"/>
    <s v="15-0028023"/>
    <m/>
    <m/>
    <n v="110202000"/>
    <s v="EI150420A"/>
    <s v="     "/>
    <x v="0"/>
    <x v="0"/>
    <s v="Vegetation"/>
    <x v="0"/>
    <m/>
    <s v="0.26-9.99"/>
    <s v="Square Feet: ; Acreage: 1"/>
    <s v="Equipment - PG&amp;E"/>
    <x v="10"/>
    <s v="Equipment - PG&amp;E"/>
    <s v="All types of equipment / facility failure"/>
    <s v="Splice/Clamp/Connector"/>
    <s v="Splice/Clamp/Connector"/>
    <m/>
    <m/>
    <s v="Pacific Bell"/>
    <s v="Overhead"/>
    <s v="Primary"/>
    <s v="Conductor"/>
    <m/>
    <s v="101211344"/>
    <s v="     "/>
    <x v="0"/>
    <m/>
    <n v="36.974299999999999"/>
    <n v="-120.018"/>
    <m/>
    <s v="STOREY-1109"/>
    <n v="12000"/>
    <s v="MFD"/>
    <s v="Agriculture"/>
    <m/>
    <m/>
    <m/>
    <m/>
    <m/>
    <m/>
    <m/>
    <s v="N"/>
    <s v="N"/>
    <m/>
    <m/>
    <s v="     "/>
    <m/>
    <m/>
    <m/>
    <m/>
    <m/>
    <m/>
    <m/>
    <m/>
    <m/>
    <m/>
    <m/>
    <m/>
    <m/>
    <m/>
    <m/>
    <m/>
    <m/>
    <m/>
    <m/>
  </r>
  <r>
    <x v="319"/>
    <s v="     "/>
    <d v="2015-04-21T00:00:00"/>
    <d v="1899-12-30T17:01:00"/>
    <s v="17"/>
    <x v="1"/>
    <s v="4"/>
    <x v="1"/>
    <d v="2015-04-21T00:00:00"/>
    <d v="1899-12-30T17:01:00"/>
    <s v="PRIMARY WIRE DOWN THORNBURG S/O BATTLES RD"/>
    <s v="     "/>
    <x v="1"/>
    <m/>
    <x v="1"/>
    <m/>
    <s v="1222716"/>
    <s v="15-0028372"/>
    <m/>
    <m/>
    <m/>
    <m/>
    <s v="     "/>
    <x v="0"/>
    <x v="0"/>
    <s v="Vegetation"/>
    <x v="0"/>
    <m/>
    <s v="&lt;3 meters of linear travel"/>
    <s v="Square Feet: ; Acreage: "/>
    <s v="Equipment - PG&amp;E"/>
    <x v="10"/>
    <s v="Equipment - PG&amp;E"/>
    <s v="All types of equipment / facility failure"/>
    <s v="Splice/Clamp/Connector"/>
    <s v="Splice/Clamp/Connector"/>
    <m/>
    <m/>
    <s v="Verizon"/>
    <s v="Overhead"/>
    <s v="Primary"/>
    <s v="Conductor"/>
    <m/>
    <s v="101919414"/>
    <s v="     "/>
    <x v="0"/>
    <m/>
    <n v="34.9313"/>
    <n v="-120.44"/>
    <m/>
    <s v="SANTA-MARIA-1107"/>
    <n v="12000"/>
    <m/>
    <s v="Urban"/>
    <m/>
    <m/>
    <m/>
    <m/>
    <m/>
    <m/>
    <m/>
    <s v="N"/>
    <s v="N"/>
    <m/>
    <m/>
    <s v="     "/>
    <m/>
    <m/>
    <m/>
    <m/>
    <m/>
    <m/>
    <m/>
    <m/>
    <m/>
    <m/>
    <m/>
    <m/>
    <m/>
    <m/>
    <m/>
    <m/>
    <m/>
    <m/>
    <m/>
  </r>
  <r>
    <x v="320"/>
    <s v="     "/>
    <d v="2015-04-21T00:00:00"/>
    <d v="1899-12-30T12:30:20"/>
    <s v="17"/>
    <x v="1"/>
    <s v="4"/>
    <x v="1"/>
    <m/>
    <m/>
    <s v="TRSNFRMR CAUSED VEG FIRE; GSR FOUND A BALLOON IN OUR CUT/OUT AND ARRESTOR. CAUSED ARCING BALLOON_x000a_BURNED IN CLEAR CUST STILL HAS PWR BUT THE CUT OUT AND ARRESTOR NEED TO BE REPLACED_x000a_CALLED CREW FOR REPAIRS."/>
    <s v="     "/>
    <x v="0"/>
    <d v="2021-03-03T00:00:00"/>
    <x v="0"/>
    <m/>
    <s v="1222553"/>
    <s v="N/A"/>
    <m/>
    <s v="T003383180, T003383192"/>
    <n v="110212152"/>
    <m/>
    <s v="     "/>
    <x v="0"/>
    <x v="0"/>
    <m/>
    <x v="0"/>
    <m/>
    <s v="Unknown"/>
    <m/>
    <s v="Contact - 3rd Party"/>
    <x v="12"/>
    <s v="Contact - 3rd Party"/>
    <s v="Contact from object"/>
    <s v="Contact - Balloon"/>
    <m/>
    <s v="Contact - Balloon"/>
    <s v="Transformer"/>
    <s v="No"/>
    <s v="Overhead"/>
    <m/>
    <s v="Transformer"/>
    <m/>
    <s v="4.1634214818e+11"/>
    <s v="     "/>
    <x v="0"/>
    <m/>
    <n v="36.6494"/>
    <n v="-120.248"/>
    <s v="Fresno"/>
    <s v="SAN-JOAQUIN-1112"/>
    <m/>
    <m/>
    <s v="Urban"/>
    <m/>
    <m/>
    <m/>
    <m/>
    <m/>
    <m/>
    <m/>
    <s v="N"/>
    <s v="N"/>
    <m/>
    <m/>
    <s v="     "/>
    <m/>
    <m/>
    <m/>
    <m/>
    <m/>
    <m/>
    <m/>
    <m/>
    <m/>
    <m/>
    <m/>
    <m/>
    <m/>
    <m/>
    <m/>
    <m/>
    <m/>
    <m/>
    <m/>
  </r>
  <r>
    <x v="321"/>
    <s v="     "/>
    <d v="2015-04-24T00:00:00"/>
    <d v="1899-12-30T17:47:00"/>
    <s v="17"/>
    <x v="1"/>
    <s v="4"/>
    <x v="1"/>
    <d v="2015-04-24T00:00:00"/>
    <d v="1899-12-30T17:47:00"/>
    <s v="Assisted SGC0"/>
    <s v="     "/>
    <x v="1"/>
    <m/>
    <x v="1"/>
    <m/>
    <s v="1224476"/>
    <s v="15-0029398"/>
    <m/>
    <m/>
    <m/>
    <m/>
    <s v="     "/>
    <x v="0"/>
    <x v="0"/>
    <s v="Vegetation"/>
    <x v="0"/>
    <m/>
    <s v="&lt;0.25"/>
    <s v="Square Feet: ; Acreage: "/>
    <s v="Equipment - PG&amp;E"/>
    <x v="9"/>
    <s v="Equipment - PG&amp;E"/>
    <s v="All types of equipment / facility failure"/>
    <m/>
    <m/>
    <m/>
    <m/>
    <s v="0"/>
    <s v="Overhead"/>
    <s v="Primary"/>
    <s v="Unknown"/>
    <m/>
    <s v="Base of C/O pole 9435"/>
    <s v="     "/>
    <x v="0"/>
    <m/>
    <n v="37.558599999999998"/>
    <n v="-121.92"/>
    <m/>
    <s v="FREMONT-1104"/>
    <n v="12000"/>
    <s v="Alameda County FD"/>
    <s v="Herbaceous"/>
    <m/>
    <m/>
    <m/>
    <m/>
    <m/>
    <m/>
    <m/>
    <s v="N"/>
    <s v="N"/>
    <m/>
    <m/>
    <s v="     "/>
    <m/>
    <m/>
    <m/>
    <m/>
    <m/>
    <m/>
    <m/>
    <m/>
    <m/>
    <m/>
    <m/>
    <m/>
    <m/>
    <m/>
    <m/>
    <m/>
    <m/>
    <m/>
    <m/>
  </r>
  <r>
    <x v="322"/>
    <s v="     "/>
    <d v="2015-04-24T00:00:00"/>
    <d v="1899-12-30T06:06:00"/>
    <s v="17"/>
    <x v="1"/>
    <s v="4"/>
    <x v="1"/>
    <d v="2015-04-24T00:00:00"/>
    <d v="1899-12-30T06:06:00"/>
    <s v="0"/>
    <s v="     "/>
    <x v="1"/>
    <m/>
    <x v="1"/>
    <m/>
    <s v="1224074"/>
    <s v="15-0029121"/>
    <m/>
    <m/>
    <n v="110300000"/>
    <m/>
    <s v="     "/>
    <x v="0"/>
    <x v="0"/>
    <s v="Vegetation"/>
    <x v="0"/>
    <m/>
    <s v="&lt;3 meters of linear travel"/>
    <s v="Square Feet: ; Acreage: "/>
    <s v="Equipment - PG&amp;E"/>
    <x v="4"/>
    <s v="Equipment - PG&amp;E"/>
    <s v="All types of equipment / facility failure"/>
    <s v="Conductor"/>
    <s v="Conductor"/>
    <m/>
    <m/>
    <s v="0"/>
    <s v="Overhead"/>
    <s v="Primary"/>
    <s v="Conductor"/>
    <m/>
    <s v="levee rd s/o herman and helans resort"/>
    <s v="     "/>
    <x v="0"/>
    <m/>
    <n v="38.0501"/>
    <n v="-121.497"/>
    <m/>
    <s v="EIGHT-MILE-2106"/>
    <n v="21000"/>
    <s v="unknown"/>
    <s v="Water"/>
    <m/>
    <m/>
    <m/>
    <m/>
    <m/>
    <m/>
    <m/>
    <s v="N"/>
    <s v="N"/>
    <m/>
    <m/>
    <s v="     "/>
    <m/>
    <m/>
    <m/>
    <m/>
    <m/>
    <m/>
    <m/>
    <m/>
    <m/>
    <m/>
    <m/>
    <m/>
    <m/>
    <m/>
    <m/>
    <m/>
    <m/>
    <m/>
    <m/>
  </r>
  <r>
    <x v="323"/>
    <s v="     "/>
    <d v="2015-04-26T00:00:00"/>
    <d v="1899-12-30T16:50:00"/>
    <s v="18"/>
    <x v="1"/>
    <s v="4"/>
    <x v="1"/>
    <d v="2015-04-26T00:00:00"/>
    <d v="1899-12-30T16:50:00"/>
    <s v="crew to repair open jumper"/>
    <s v="     "/>
    <x v="1"/>
    <m/>
    <x v="1"/>
    <m/>
    <s v="1225335"/>
    <s v="15-0029655"/>
    <m/>
    <m/>
    <n v="110302000"/>
    <m/>
    <s v="     "/>
    <x v="0"/>
    <x v="0"/>
    <s v="Vegetation"/>
    <x v="0"/>
    <m/>
    <s v="0.26-9.99"/>
    <s v="Square Feet: ; Acreage: 1"/>
    <s v="Equipment - PG&amp;E"/>
    <x v="16"/>
    <s v="Equipment - PG&amp;E"/>
    <s v="All types of equipment / facility failure"/>
    <s v="Insulator"/>
    <s v="Insulator"/>
    <m/>
    <m/>
    <s v="None"/>
    <s v="Overhead"/>
    <s v="Primary"/>
    <s v="Conductor"/>
    <m/>
    <s v="2 poles load side 7455"/>
    <s v="     "/>
    <x v="0"/>
    <m/>
    <n v="34.854700000000001"/>
    <n v="-120.524"/>
    <m/>
    <s v="DIVIDE-1103"/>
    <n v="12000"/>
    <s v="Santa Barbara County FD"/>
    <s v="Herbaceous"/>
    <m/>
    <m/>
    <m/>
    <m/>
    <m/>
    <m/>
    <m/>
    <s v="N"/>
    <s v="N"/>
    <m/>
    <m/>
    <s v="     "/>
    <m/>
    <m/>
    <m/>
    <m/>
    <m/>
    <m/>
    <m/>
    <m/>
    <m/>
    <m/>
    <m/>
    <m/>
    <m/>
    <m/>
    <m/>
    <m/>
    <m/>
    <m/>
    <m/>
  </r>
  <r>
    <x v="324"/>
    <s v="     "/>
    <d v="2015-04-27T00:00:00"/>
    <d v="1899-12-30T12:54:00"/>
    <s v="18"/>
    <x v="1"/>
    <s v="4"/>
    <x v="1"/>
    <d v="2015-04-27T00:00:00"/>
    <d v="1899-12-30T12:54:00"/>
    <m/>
    <s v="     "/>
    <x v="1"/>
    <m/>
    <x v="1"/>
    <m/>
    <s v="1225794"/>
    <s v="15-0029875"/>
    <m/>
    <m/>
    <m/>
    <m/>
    <s v="     "/>
    <x v="0"/>
    <x v="0"/>
    <s v="Vegetation"/>
    <x v="0"/>
    <m/>
    <s v="&lt;3 meters of linear travel"/>
    <s v="Square Feet: ; Acreage: "/>
    <s v="Contact - 3rd Party"/>
    <x v="12"/>
    <s v="Contact - 3rd Party"/>
    <s v="All types of equipment / facility failure"/>
    <s v="Contact - Balloon"/>
    <m/>
    <s v="Contact - Balloon"/>
    <s v="Conductor"/>
    <m/>
    <s v="Overhead"/>
    <s v="Primary"/>
    <s v="Conductor"/>
    <m/>
    <s v="103310601"/>
    <s v="     "/>
    <x v="1"/>
    <n v="575"/>
    <n v="35.487099999999998"/>
    <n v="-120.676"/>
    <m/>
    <s v="TEMPLETON-2108"/>
    <n v="21000"/>
    <m/>
    <s v="Hardwood Woodland"/>
    <m/>
    <m/>
    <m/>
    <m/>
    <m/>
    <m/>
    <m/>
    <s v="N"/>
    <s v="N"/>
    <m/>
    <m/>
    <s v="     "/>
    <m/>
    <m/>
    <m/>
    <m/>
    <m/>
    <m/>
    <m/>
    <m/>
    <m/>
    <m/>
    <m/>
    <m/>
    <m/>
    <m/>
    <m/>
    <m/>
    <m/>
    <m/>
    <m/>
  </r>
  <r>
    <x v="325"/>
    <s v="     "/>
    <d v="2015-04-28T00:00:00"/>
    <d v="1899-12-30T14:20:00"/>
    <s v="18"/>
    <x v="1"/>
    <s v="4"/>
    <x v="1"/>
    <d v="2015-04-28T00:00:00"/>
    <d v="1899-12-30T14:20:00"/>
    <m/>
    <s v="     "/>
    <x v="1"/>
    <m/>
    <x v="1"/>
    <m/>
    <s v="1226425"/>
    <s v="15-0030236"/>
    <m/>
    <m/>
    <n v="110332000"/>
    <m/>
    <s v="     "/>
    <x v="0"/>
    <x v="0"/>
    <s v="Vegetation"/>
    <x v="0"/>
    <m/>
    <s v="&lt;3 meters of linear travel"/>
    <s v="Square Feet: ; Acreage: "/>
    <s v="Equipment - PG&amp;E"/>
    <x v="16"/>
    <s v="Equipment - PG&amp;E"/>
    <s v="All types of equipment / facility failure"/>
    <s v="Insulator"/>
    <s v="Insulator"/>
    <m/>
    <m/>
    <s v="Pacific Bell"/>
    <s v="Overhead"/>
    <s v="Primary"/>
    <s v="Conductor"/>
    <m/>
    <s v="100435592"/>
    <s v="     "/>
    <x v="0"/>
    <m/>
    <n v="39.797199999999997"/>
    <n v="-121.89100000000001"/>
    <m/>
    <s v="ANITA-1105"/>
    <n v="12000"/>
    <m/>
    <s v="Urban"/>
    <m/>
    <m/>
    <m/>
    <m/>
    <m/>
    <m/>
    <m/>
    <s v="N"/>
    <s v="N"/>
    <m/>
    <m/>
    <s v="     "/>
    <m/>
    <m/>
    <m/>
    <m/>
    <m/>
    <m/>
    <m/>
    <m/>
    <m/>
    <m/>
    <m/>
    <m/>
    <m/>
    <m/>
    <m/>
    <m/>
    <m/>
    <m/>
    <m/>
  </r>
  <r>
    <x v="326"/>
    <s v="     "/>
    <d v="2015-04-28T00:00:00"/>
    <d v="1899-12-30T13:58:59"/>
    <s v="18"/>
    <x v="1"/>
    <s v="4"/>
    <x v="1"/>
    <d v="2015-04-28T00:00:00"/>
    <d v="1899-12-30T13:58:00"/>
    <s v="KRJ7- Primary broke 2 feet from insulator that caused a fire of greater than 1 linear meter. FRESNO FD(FIRE DEPT); WIREDOWN ARCING VEG FIREON JACKSON; PRIMARY WIRES DOWN NORTH AND SOUTH ON JACKSON. BETWEEN BELMONT. SENT EC TAG. "/>
    <s v="     "/>
    <x v="0"/>
    <d v="2021-03-01T00:00:00"/>
    <x v="0"/>
    <m/>
    <m/>
    <s v="N/A"/>
    <m/>
    <s v="T003388241"/>
    <n v="110333122"/>
    <m/>
    <s v="     "/>
    <x v="0"/>
    <x v="0"/>
    <m/>
    <x v="0"/>
    <m/>
    <s v="&lt;0.25"/>
    <m/>
    <s v="Equipment - PG&amp;E"/>
    <x v="4"/>
    <s v="Equipment - PG&amp;E"/>
    <s v="All types of equipment / facility failure"/>
    <s v="Conductor failure-all"/>
    <s v="Conductor"/>
    <m/>
    <m/>
    <s v="Yes"/>
    <s v="Overhead"/>
    <m/>
    <s v="Conductor"/>
    <m/>
    <s v="253571110"/>
    <s v="     "/>
    <x v="0"/>
    <m/>
    <n v="36.750700000000002"/>
    <n v="-119.748"/>
    <s v="Fresno"/>
    <s v="BARTON-1110"/>
    <m/>
    <s v="Fresno Fire Dept."/>
    <s v="Urban"/>
    <m/>
    <m/>
    <m/>
    <m/>
    <m/>
    <m/>
    <m/>
    <s v="N"/>
    <s v="N"/>
    <m/>
    <m/>
    <s v="     "/>
    <m/>
    <m/>
    <m/>
    <m/>
    <m/>
    <m/>
    <m/>
    <m/>
    <m/>
    <m/>
    <m/>
    <m/>
    <m/>
    <m/>
    <m/>
    <m/>
    <m/>
    <m/>
    <m/>
  </r>
  <r>
    <x v="327"/>
    <s v="     "/>
    <d v="2015-04-30T00:00:00"/>
    <d v="1899-12-30T00:26:00"/>
    <s v="18"/>
    <x v="1"/>
    <s v="4"/>
    <x v="1"/>
    <d v="2015-04-30T00:00:00"/>
    <d v="1899-12-30T00:26:00"/>
    <m/>
    <s v="     "/>
    <x v="1"/>
    <m/>
    <x v="1"/>
    <m/>
    <s v="1227164"/>
    <s v="15-0030607"/>
    <m/>
    <m/>
    <m/>
    <m/>
    <s v="     "/>
    <x v="0"/>
    <x v="0"/>
    <s v="Vegetation"/>
    <x v="0"/>
    <m/>
    <s v="&lt;0.25"/>
    <s v="Square Feet: ; Acreage: "/>
    <s v="Vegetation"/>
    <x v="0"/>
    <s v="Vegetation"/>
    <s v="All types of equipment / facility failure"/>
    <s v="Contact - Vegetation"/>
    <m/>
    <s v="Contact - Vegetation"/>
    <s v="Conductor"/>
    <m/>
    <s v="Overhead"/>
    <s v="Primary"/>
    <s v="Conductor"/>
    <m/>
    <s v="1145 VERDE R"/>
    <s v="     "/>
    <x v="1"/>
    <n v="520"/>
    <n v="37.240099999999998"/>
    <n v="-122.247"/>
    <m/>
    <s v="HALF-MOON-BAY-1103"/>
    <n v="12000"/>
    <m/>
    <s v="Conifer Forest"/>
    <m/>
    <m/>
    <m/>
    <m/>
    <m/>
    <m/>
    <m/>
    <s v="N"/>
    <s v="N"/>
    <m/>
    <m/>
    <s v="     "/>
    <n v="37.240139999999997"/>
    <n v="-122.24720000000001"/>
    <s v="Apr 30 2015 11:05AM"/>
    <s v="BranchFail"/>
    <s v="LARGE LIVE BLUE GUM EUCALYPTUS TREE BRANCH BROKE AND FELL IN TO LINES ALL 3 PHASEs of  WIRE DOWN CAUSE FIRE NEAR TPOLE WITH FUSSE #8307. CAUSED GRASS FIRE, POISON IVY BRUSH WAS BURNED TOO. CALL TREE CREW TO REMOVAL 2ND BRANCH WITH BIG DAMAGE."/>
    <s v="EUCB"/>
    <s v="85"/>
    <s v="28"/>
    <s v="20"/>
    <s v="None"/>
    <s v="None"/>
    <s v="N"/>
    <s v="1"/>
    <m/>
    <s v="Plain"/>
    <s v="D"/>
    <s v="CrossArm"/>
    <s v="BareWire"/>
    <m/>
  </r>
  <r>
    <x v="328"/>
    <s v="     "/>
    <d v="2015-05-02T00:00:00"/>
    <d v="1899-12-30T17:30:00"/>
    <s v="18"/>
    <x v="1"/>
    <s v="5"/>
    <x v="1"/>
    <d v="2015-05-02T00:00:00"/>
    <d v="1899-12-30T17:18:00"/>
    <s v="SKY DIVER GOT INTO POWER LINES  MADE  EC TAG FOR OM&amp;C CREW TO REPLACE WIRE"/>
    <s v="     "/>
    <x v="1"/>
    <m/>
    <x v="1"/>
    <m/>
    <s v="1228494"/>
    <s v="15-0031286"/>
    <m/>
    <m/>
    <n v="110364000"/>
    <m/>
    <s v="     "/>
    <x v="0"/>
    <x v="0"/>
    <s v="Vegetation"/>
    <x v="0"/>
    <m/>
    <s v="&lt;0.25"/>
    <s v="Square Feet: ; Acreage: "/>
    <s v="Contact - Animal - Other"/>
    <x v="6"/>
    <s v="Contact - Animal"/>
    <s v="All types of equipment / facility failure"/>
    <s v="Contact - Animal"/>
    <m/>
    <s v="Contact - Animal"/>
    <s v="Conductor"/>
    <s v="Pacific Bell"/>
    <s v="Overhead"/>
    <s v="Primary"/>
    <s v="Conductor"/>
    <m/>
    <s v="103765745"/>
    <s v="     "/>
    <x v="0"/>
    <m/>
    <n v="38.203800000000001"/>
    <n v="-121.264"/>
    <m/>
    <s v="LODI-1102"/>
    <n v="12000"/>
    <m/>
    <s v="Urban"/>
    <m/>
    <m/>
    <m/>
    <m/>
    <m/>
    <m/>
    <m/>
    <s v="N"/>
    <s v="N"/>
    <m/>
    <m/>
    <s v="     "/>
    <m/>
    <m/>
    <m/>
    <m/>
    <m/>
    <m/>
    <m/>
    <m/>
    <m/>
    <m/>
    <m/>
    <m/>
    <m/>
    <m/>
    <m/>
    <m/>
    <m/>
    <m/>
    <m/>
  </r>
  <r>
    <x v="329"/>
    <s v="     "/>
    <d v="2015-05-02T00:00:00"/>
    <d v="1899-12-30T16:51:00"/>
    <s v="18"/>
    <x v="1"/>
    <s v="5"/>
    <x v="1"/>
    <d v="2015-05-02T00:00:00"/>
    <d v="1899-12-30T16:51:00"/>
    <s v="0"/>
    <s v="     "/>
    <x v="1"/>
    <m/>
    <x v="1"/>
    <m/>
    <s v="1228473"/>
    <s v="15-0031285"/>
    <m/>
    <m/>
    <n v="110364000"/>
    <m/>
    <s v="     "/>
    <x v="0"/>
    <x v="0"/>
    <s v="Vegetation"/>
    <x v="0"/>
    <m/>
    <s v="&lt;0.25"/>
    <s v="Square Feet: 20 x 20; Acreage: "/>
    <s v="Equipment - PG&amp;E"/>
    <x v="10"/>
    <s v="Equipment - PG&amp;E"/>
    <s v="All types of equipment / facility failure"/>
    <s v="Splice/Clamp/Connector"/>
    <s v="Splice/Clamp/Connector"/>
    <m/>
    <m/>
    <s v="0"/>
    <s v="Overhead"/>
    <s v="Primary"/>
    <s v="Conductor"/>
    <m/>
    <s v="103768995"/>
    <s v="     "/>
    <x v="3"/>
    <n v="424"/>
    <n v="37.328400000000002"/>
    <n v="-119.643"/>
    <m/>
    <s v="OAKHURST-1102"/>
    <n v="12000"/>
    <s v="MADERA COUNTY"/>
    <s v="Hardwood Woodland"/>
    <m/>
    <m/>
    <m/>
    <m/>
    <m/>
    <m/>
    <m/>
    <s v="N"/>
    <s v="N"/>
    <m/>
    <m/>
    <s v="     "/>
    <m/>
    <m/>
    <m/>
    <m/>
    <m/>
    <m/>
    <m/>
    <m/>
    <m/>
    <m/>
    <m/>
    <m/>
    <m/>
    <m/>
    <m/>
    <m/>
    <m/>
    <m/>
    <m/>
  </r>
  <r>
    <x v="330"/>
    <s v="     "/>
    <d v="2015-05-06T00:00:00"/>
    <d v="1899-12-30T23:10:00"/>
    <s v="19"/>
    <x v="1"/>
    <s v="5"/>
    <x v="1"/>
    <d v="2015-05-06T00:00:00"/>
    <d v="1899-12-30T23:10:00"/>
    <s v=" "/>
    <s v="     "/>
    <x v="1"/>
    <m/>
    <x v="1"/>
    <m/>
    <s v="1230175"/>
    <s v="15-0032339"/>
    <m/>
    <m/>
    <m/>
    <m/>
    <s v="     "/>
    <x v="0"/>
    <x v="0"/>
    <s v="Vegetation"/>
    <x v="0"/>
    <m/>
    <s v="0.26-9.99"/>
    <s v="Square Feet: ; Acreage: 2.5"/>
    <s v="Equipment - PG&amp;E"/>
    <x v="17"/>
    <s v="Equipment - PG&amp;E"/>
    <s v="All types of equipment / facility failure"/>
    <s v="Lightning Arrestor"/>
    <s v="Lightning Arrestor"/>
    <m/>
    <m/>
    <s v="0"/>
    <s v="Overhead"/>
    <s v="Primary"/>
    <s v="Lightning Arrestor"/>
    <m/>
    <s v="BLACK BUTTE"/>
    <s v="     "/>
    <x v="0"/>
    <m/>
    <n v="39.810400000000001"/>
    <n v="-122.32899999999999"/>
    <m/>
    <s v="GLENN-1101"/>
    <n v="12000"/>
    <s v="Cal Fire Dept"/>
    <s v="Herbaceous"/>
    <m/>
    <m/>
    <m/>
    <m/>
    <m/>
    <m/>
    <m/>
    <s v="N"/>
    <s v="N"/>
    <m/>
    <m/>
    <s v="     "/>
    <m/>
    <m/>
    <m/>
    <m/>
    <m/>
    <m/>
    <m/>
    <m/>
    <m/>
    <m/>
    <m/>
    <m/>
    <m/>
    <m/>
    <m/>
    <m/>
    <m/>
    <m/>
    <m/>
  </r>
  <r>
    <x v="331"/>
    <s v="     "/>
    <d v="2015-05-06T00:00:00"/>
    <d v="1899-12-30T17:17:00"/>
    <s v="19"/>
    <x v="1"/>
    <s v="5"/>
    <x v="1"/>
    <d v="2015-05-06T00:00:00"/>
    <d v="1899-12-30T17:17:00"/>
    <s v="Y8TJGD3 BOOSTER 8179 BLEW UP CAUSED 1 ACRE FIRE CREW TO REPLACE LATER"/>
    <s v="     "/>
    <x v="1"/>
    <m/>
    <x v="1"/>
    <m/>
    <s v="1230099"/>
    <s v="15-0032311"/>
    <m/>
    <m/>
    <m/>
    <m/>
    <s v="     "/>
    <x v="0"/>
    <x v="0"/>
    <s v="Vegetation"/>
    <x v="0"/>
    <m/>
    <s v="0.26-9.99"/>
    <s v="Square Feet: ; Acreage: 1"/>
    <s v="Equipment - PG&amp;E"/>
    <x v="9"/>
    <s v="Equipment - PG&amp;E"/>
    <s v="All types of equipment / facility failure"/>
    <s v="Booster"/>
    <s v="Booster"/>
    <m/>
    <m/>
    <s v="None"/>
    <s v="Overhead"/>
    <s v="Primary"/>
    <s v="Other"/>
    <m/>
    <s v="BOOSTER 8179 INDIAN PEEK N/O MIWUK"/>
    <s v="     "/>
    <x v="1"/>
    <n v="420"/>
    <n v="37.427300000000002"/>
    <n v="-119.88"/>
    <m/>
    <s v="MARIPOSA-2102"/>
    <n v="21000"/>
    <s v="Cal Fire Dept"/>
    <s v="Herbaceous"/>
    <m/>
    <m/>
    <m/>
    <m/>
    <m/>
    <m/>
    <m/>
    <s v="N"/>
    <s v="N"/>
    <m/>
    <m/>
    <s v="     "/>
    <m/>
    <m/>
    <m/>
    <m/>
    <m/>
    <m/>
    <m/>
    <m/>
    <m/>
    <m/>
    <m/>
    <m/>
    <m/>
    <m/>
    <m/>
    <m/>
    <m/>
    <m/>
    <m/>
  </r>
  <r>
    <x v="331"/>
    <s v="     "/>
    <d v="2015-05-06T00:00:00"/>
    <d v="1899-12-30T17:17:00"/>
    <s v="19"/>
    <x v="1"/>
    <s v="5"/>
    <x v="1"/>
    <d v="2015-05-06T00:00:00"/>
    <d v="1899-12-30T17:17:00"/>
    <s v="Y8TJGD3 BOOSTER 8179 BLEW UP CAUSED 1 ACRE FIRE CREW TO REPLACE LATER"/>
    <s v="     "/>
    <x v="1"/>
    <m/>
    <x v="1"/>
    <m/>
    <s v="1230099"/>
    <s v="15-0032311"/>
    <m/>
    <s v="T003393397, T003393400, T003393401, T003393415"/>
    <m/>
    <m/>
    <s v="     "/>
    <x v="0"/>
    <x v="0"/>
    <s v="Vegetation"/>
    <x v="0"/>
    <m/>
    <s v="0.26-9.99"/>
    <s v="Square Feet: ; Acreage: 1"/>
    <s v="Equipment - PG&amp;E"/>
    <x v="14"/>
    <s v="Equipment - PG&amp;E"/>
    <s v="All types of equipment / facility failure"/>
    <s v="Voltage Regulator"/>
    <s v="Voltage Regulator"/>
    <m/>
    <m/>
    <s v="None"/>
    <s v="Overhead"/>
    <s v="Primary"/>
    <s v="Voltage Regulator"/>
    <m/>
    <s v="BOOSTER 8179 INDIAN PEEK N/O MIWUK"/>
    <s v="     "/>
    <x v="1"/>
    <n v="420"/>
    <n v="37.427300000000002"/>
    <n v="-119.88"/>
    <m/>
    <s v="MARIPOSA-2102"/>
    <n v="21000"/>
    <s v="Cal Fire Dept"/>
    <s v="Herbaceous"/>
    <m/>
    <m/>
    <m/>
    <m/>
    <m/>
    <m/>
    <m/>
    <s v="N"/>
    <s v="N"/>
    <m/>
    <m/>
    <s v="     "/>
    <m/>
    <m/>
    <m/>
    <m/>
    <m/>
    <m/>
    <m/>
    <m/>
    <m/>
    <m/>
    <m/>
    <m/>
    <m/>
    <m/>
    <m/>
    <m/>
    <m/>
    <m/>
    <m/>
  </r>
  <r>
    <x v="332"/>
    <s v="     "/>
    <d v="2015-05-08T00:00:00"/>
    <d v="1899-12-30T05:55:00"/>
    <s v="19"/>
    <x v="1"/>
    <s v="5"/>
    <x v="1"/>
    <d v="2015-05-08T00:00:00"/>
    <d v="1899-12-30T05:55:00"/>
    <s v="0"/>
    <s v="     "/>
    <x v="1"/>
    <m/>
    <x v="1"/>
    <m/>
    <s v="1231758"/>
    <s v="15-0032846"/>
    <m/>
    <m/>
    <n v="110375000"/>
    <m/>
    <s v="     "/>
    <x v="0"/>
    <x v="0"/>
    <s v="Vegetation"/>
    <x v="0"/>
    <m/>
    <s v="0.26-9.99"/>
    <s v="Square Feet: ; Acreage: 0.5"/>
    <s v="Equipment - PG&amp;E"/>
    <x v="15"/>
    <s v="Equipment - PG&amp;E"/>
    <s v="All types of equipment / facility failure"/>
    <s v="Fuse"/>
    <s v="Fuse"/>
    <m/>
    <m/>
    <s v="0"/>
    <s v="Overhead"/>
    <s v="Secondary"/>
    <s v="Fuse"/>
    <m/>
    <s v="mtr # 03650R"/>
    <s v="     "/>
    <x v="0"/>
    <m/>
    <n v="38.775500000000001"/>
    <n v="-121.506"/>
    <m/>
    <s v="CATLETT-1101"/>
    <m/>
    <s v="fire dept"/>
    <s v="Agriculture"/>
    <m/>
    <m/>
    <m/>
    <m/>
    <m/>
    <m/>
    <m/>
    <s v="N"/>
    <s v="N"/>
    <m/>
    <m/>
    <s v="     "/>
    <m/>
    <m/>
    <m/>
    <m/>
    <m/>
    <m/>
    <m/>
    <m/>
    <m/>
    <m/>
    <m/>
    <m/>
    <m/>
    <m/>
    <m/>
    <m/>
    <m/>
    <m/>
    <m/>
  </r>
  <r>
    <x v="333"/>
    <s v="     "/>
    <d v="2015-05-09T00:00:00"/>
    <d v="1899-12-30T21:37:00"/>
    <s v="19"/>
    <x v="1"/>
    <s v="5"/>
    <x v="1"/>
    <d v="2015-05-09T00:00:00"/>
    <d v="1899-12-30T21:37:00"/>
    <s v="FD PWR FUSE ARCING &amp; FAILING OPENED &amp; RPLCD ALL GOOD NOW"/>
    <s v="     "/>
    <x v="1"/>
    <m/>
    <x v="1"/>
    <m/>
    <s v="1232133"/>
    <s v="15-0033109"/>
    <m/>
    <m/>
    <m/>
    <m/>
    <s v="     "/>
    <x v="0"/>
    <x v="0"/>
    <s v="Vegetation"/>
    <x v="0"/>
    <m/>
    <s v="&lt;3 meters of linear travel"/>
    <s v="Square Feet: ; Acreage: "/>
    <s v="Equipment - PG&amp;E"/>
    <x v="15"/>
    <s v="Equipment - PG&amp;E"/>
    <s v="All types of equipment / facility failure"/>
    <s v="Fuse"/>
    <s v="Fuse"/>
    <m/>
    <m/>
    <s v="Pacific Bell"/>
    <s v="Overhead"/>
    <s v="Primary"/>
    <s v="Fuse"/>
    <m/>
    <s v="100004095"/>
    <s v="     "/>
    <x v="2"/>
    <n v="330"/>
    <n v="39.284799999999997"/>
    <n v="-121.02200000000001"/>
    <m/>
    <s v="BRUNSWICK-1103"/>
    <n v="12000"/>
    <s v="Cal Fire Dept"/>
    <s v="Conifer Forest"/>
    <m/>
    <m/>
    <m/>
    <m/>
    <m/>
    <m/>
    <m/>
    <s v="N"/>
    <s v="N"/>
    <m/>
    <m/>
    <s v="     "/>
    <m/>
    <m/>
    <m/>
    <m/>
    <m/>
    <m/>
    <m/>
    <m/>
    <m/>
    <m/>
    <m/>
    <m/>
    <m/>
    <m/>
    <m/>
    <m/>
    <m/>
    <m/>
    <m/>
  </r>
  <r>
    <x v="334"/>
    <s v="     "/>
    <d v="2015-05-09T00:00:00"/>
    <d v="1899-12-30T13:10:00"/>
    <s v="19"/>
    <x v="1"/>
    <s v="5"/>
    <x v="1"/>
    <d v="2015-05-09T00:00:00"/>
    <d v="1899-12-30T13:10:00"/>
    <s v="POLE DOWN WIRE DOWN CANYON XING CREW ON SITE"/>
    <s v="     "/>
    <x v="1"/>
    <m/>
    <x v="1"/>
    <m/>
    <s v="1232020"/>
    <s v="15-0033085"/>
    <m/>
    <m/>
    <n v="110377000"/>
    <m/>
    <s v="     "/>
    <x v="0"/>
    <x v="0"/>
    <s v="Vegetation"/>
    <x v="0"/>
    <m/>
    <s v="0.26-9.99"/>
    <s v="Square Feet: ; Acreage: 3"/>
    <s v="Equipment - PG&amp;E"/>
    <x v="2"/>
    <s v="Equipment - PG&amp;E"/>
    <s v="All types of equipment / facility failure"/>
    <s v="Pole"/>
    <s v="Pole"/>
    <m/>
    <m/>
    <s v="None"/>
    <s v="Overhead"/>
    <s v="Primary"/>
    <s v="Conductor"/>
    <m/>
    <s v="100000103"/>
    <s v="     "/>
    <x v="1"/>
    <n v="300"/>
    <n v="39.234299999999998"/>
    <n v="-121.247"/>
    <m/>
    <s v="NARROWS-2105"/>
    <n v="21000"/>
    <s v="Cal Fire Dept"/>
    <s v="Herbaceous"/>
    <m/>
    <m/>
    <m/>
    <m/>
    <m/>
    <m/>
    <m/>
    <s v="N"/>
    <s v="N"/>
    <m/>
    <m/>
    <s v="     "/>
    <m/>
    <m/>
    <m/>
    <m/>
    <m/>
    <m/>
    <m/>
    <m/>
    <m/>
    <m/>
    <m/>
    <m/>
    <m/>
    <m/>
    <m/>
    <m/>
    <m/>
    <m/>
    <m/>
  </r>
  <r>
    <x v="335"/>
    <s v="     "/>
    <d v="2015-05-10T00:00:00"/>
    <d v="1899-12-30T16:07:00"/>
    <s v="20"/>
    <x v="1"/>
    <s v="5"/>
    <x v="1"/>
    <d v="2015-05-10T00:00:00"/>
    <d v="1899-12-30T16:07:00"/>
    <s v="mylar baloon in primary @ riser pole combo Arm ."/>
    <s v="     "/>
    <x v="1"/>
    <m/>
    <x v="1"/>
    <m/>
    <s v="1232338"/>
    <s v="15-0033168"/>
    <m/>
    <m/>
    <m/>
    <m/>
    <s v="     "/>
    <x v="0"/>
    <x v="0"/>
    <s v="Vegetation"/>
    <x v="0"/>
    <m/>
    <s v="&lt;0.25"/>
    <s v="Square Feet: ; Acreage: "/>
    <s v="Contact - 3rd Party"/>
    <x v="12"/>
    <s v="Contact - 3rd Party"/>
    <s v="All types of equipment / facility failure"/>
    <s v="Contact - Balloon"/>
    <m/>
    <s v="Contact - Balloon"/>
    <s v="Conductor"/>
    <s v="0"/>
    <s v="Overhead"/>
    <s v="Primary"/>
    <s v="Conductor"/>
    <m/>
    <s v="9956 Dillwood rd."/>
    <s v="     "/>
    <x v="0"/>
    <m/>
    <n v="37.783200000000001"/>
    <n v="-120.79300000000001"/>
    <m/>
    <s v="COTTLE-1701"/>
    <n v="17000"/>
    <s v="Oakdale"/>
    <s v="Herbaceous"/>
    <m/>
    <m/>
    <m/>
    <m/>
    <m/>
    <m/>
    <m/>
    <s v="N"/>
    <s v="N"/>
    <m/>
    <m/>
    <s v="     "/>
    <m/>
    <m/>
    <m/>
    <m/>
    <m/>
    <m/>
    <m/>
    <m/>
    <m/>
    <m/>
    <m/>
    <m/>
    <m/>
    <m/>
    <m/>
    <m/>
    <m/>
    <m/>
    <m/>
  </r>
  <r>
    <x v="336"/>
    <s v="     "/>
    <d v="2015-05-10T00:00:00"/>
    <d v="1899-12-30T15:03:00"/>
    <s v="20"/>
    <x v="1"/>
    <s v="5"/>
    <x v="1"/>
    <d v="2015-05-10T00:00:00"/>
    <d v="1899-12-30T15:03:00"/>
    <m/>
    <s v="     "/>
    <x v="1"/>
    <m/>
    <x v="1"/>
    <m/>
    <s v="1232311"/>
    <s v="15-0033163"/>
    <m/>
    <m/>
    <m/>
    <m/>
    <s v="     "/>
    <x v="0"/>
    <x v="0"/>
    <s v="Vegetation"/>
    <x v="0"/>
    <m/>
    <s v="&lt;0.25"/>
    <s v="Square Feet: ; Acreage: "/>
    <s v="Contact - 3rd Party"/>
    <x v="12"/>
    <s v="Contact - 3rd Party"/>
    <s v="All types of equipment / facility failure"/>
    <s v="Contact - Balloon"/>
    <m/>
    <s v="Contact - Balloon"/>
    <s v="Conductor"/>
    <s v="Pacific Bell"/>
    <s v="Overhead"/>
    <s v="Primary"/>
    <s v="Conductor"/>
    <m/>
    <s v="100282481"/>
    <s v="     "/>
    <x v="0"/>
    <m/>
    <n v="37.664900000000003"/>
    <n v="-122.432"/>
    <m/>
    <s v="EAST-GRAND-1104"/>
    <n v="12000"/>
    <s v="San Mateo FD"/>
    <s v="Urban"/>
    <m/>
    <m/>
    <m/>
    <m/>
    <m/>
    <m/>
    <m/>
    <s v="N"/>
    <s v="N"/>
    <m/>
    <m/>
    <s v="     "/>
    <m/>
    <m/>
    <m/>
    <m/>
    <m/>
    <m/>
    <m/>
    <m/>
    <m/>
    <m/>
    <m/>
    <m/>
    <m/>
    <m/>
    <m/>
    <m/>
    <m/>
    <m/>
    <m/>
  </r>
  <r>
    <x v="337"/>
    <s v="     "/>
    <d v="2015-05-11T00:00:00"/>
    <d v="1899-12-30T16:18:00"/>
    <s v="20"/>
    <x v="1"/>
    <s v="5"/>
    <x v="1"/>
    <d v="2015-05-11T00:00:00"/>
    <d v="1899-12-30T16:18:00"/>
    <s v="0"/>
    <s v="     "/>
    <x v="1"/>
    <m/>
    <x v="1"/>
    <m/>
    <s v="1232841"/>
    <s v="15-0033419"/>
    <m/>
    <m/>
    <m/>
    <m/>
    <s v="     "/>
    <x v="0"/>
    <x v="0"/>
    <s v="Vegetation"/>
    <x v="0"/>
    <m/>
    <s v="&lt;0.25"/>
    <s v="Square Feet: ; Acreage: "/>
    <s v="Vegetation"/>
    <x v="0"/>
    <s v="Vegetation"/>
    <s v="All types of equipment / facility failure"/>
    <s v="Contact - Vegetation"/>
    <m/>
    <s v="Contact - Vegetation"/>
    <s v="Conductor"/>
    <s v="0"/>
    <s v="Overhead"/>
    <s v="Secondary"/>
    <s v="Conductor"/>
    <m/>
    <s v="9502 EAST RD., REDWOOD VALLEY"/>
    <s v="     "/>
    <x v="0"/>
    <n v="154"/>
    <n v="39.2804"/>
    <n v="-123.20699999999999"/>
    <m/>
    <s v="MENDOCINO-1101"/>
    <m/>
    <s v="REDWOOD VALLEY FIRE"/>
    <s v="Herbaceous"/>
    <m/>
    <m/>
    <m/>
    <m/>
    <m/>
    <m/>
    <m/>
    <s v="N"/>
    <s v="N"/>
    <m/>
    <m/>
    <s v="     "/>
    <m/>
    <m/>
    <s v="May 26 2015 12:00AM"/>
    <s v="Unverified"/>
    <s v="EVIDENCE WAS REMOVED BY UNKNOWN 3RD PARTY. UNABLE TO DETERMINE CAUSE OF OUTAGE."/>
    <m/>
    <m/>
    <m/>
    <m/>
    <m/>
    <m/>
    <m/>
    <m/>
    <m/>
    <m/>
    <m/>
    <m/>
    <m/>
    <m/>
  </r>
  <r>
    <x v="338"/>
    <s v="     "/>
    <d v="2015-05-11T00:00:00"/>
    <d v="1899-12-30T16:07:00"/>
    <s v="20"/>
    <x v="1"/>
    <s v="5"/>
    <x v="1"/>
    <d v="2015-05-11T00:00:00"/>
    <d v="1899-12-30T16:06:00"/>
    <m/>
    <s v="     "/>
    <x v="1"/>
    <m/>
    <x v="1"/>
    <m/>
    <s v="1232835"/>
    <s v="15-0033385"/>
    <m/>
    <m/>
    <m/>
    <m/>
    <s v="     "/>
    <x v="0"/>
    <x v="0"/>
    <s v="Vegetation"/>
    <x v="0"/>
    <m/>
    <s v="&lt;3 meters of linear travel"/>
    <s v="Square Feet: ; Acreage: "/>
    <s v="Equipment - PG&amp;E"/>
    <x v="4"/>
    <s v="Equipment - PG&amp;E"/>
    <s v="All types of equipment / facility failure"/>
    <s v="Conductor"/>
    <s v="Conductor"/>
    <m/>
    <m/>
    <m/>
    <s v="Overhead"/>
    <s v="Primary"/>
    <s v="Conductor"/>
    <m/>
    <s v="LR 7064 JUMP"/>
    <s v="     "/>
    <x v="0"/>
    <m/>
    <n v="35.9253"/>
    <n v="-120.867"/>
    <m/>
    <s v="OILFIELDS-1103"/>
    <n v="12000"/>
    <m/>
    <s v="Hardwood Woodland"/>
    <m/>
    <m/>
    <m/>
    <m/>
    <m/>
    <m/>
    <m/>
    <s v="N"/>
    <s v="N"/>
    <m/>
    <m/>
    <s v="     "/>
    <m/>
    <m/>
    <m/>
    <m/>
    <m/>
    <m/>
    <m/>
    <m/>
    <m/>
    <m/>
    <m/>
    <m/>
    <m/>
    <m/>
    <m/>
    <m/>
    <m/>
    <m/>
    <m/>
  </r>
  <r>
    <x v="339"/>
    <s v="     "/>
    <d v="2015-05-11T00:00:00"/>
    <d v="1899-12-30T07:19:00"/>
    <s v="20"/>
    <x v="1"/>
    <s v="5"/>
    <x v="1"/>
    <d v="2015-05-11T00:00:00"/>
    <d v="1899-12-30T07:19:00"/>
    <s v="0"/>
    <s v="     "/>
    <x v="1"/>
    <m/>
    <x v="1"/>
    <m/>
    <s v="1232519"/>
    <s v="15-0033213"/>
    <m/>
    <m/>
    <n v="110385000"/>
    <m/>
    <s v="     "/>
    <x v="0"/>
    <x v="0"/>
    <s v="Vegetation"/>
    <x v="0"/>
    <m/>
    <s v="10-99"/>
    <s v="Square Feet: ; Acreage: 60"/>
    <s v="Equipment - PG&amp;E"/>
    <x v="4"/>
    <s v="Equipment - PG&amp;E"/>
    <s v="All types of equipment / facility failure"/>
    <s v="Conductor"/>
    <s v="Conductor"/>
    <m/>
    <m/>
    <s v="Pacific Bell"/>
    <s v="Overhead"/>
    <s v="Primary"/>
    <s v="Conductor"/>
    <m/>
    <s v="102075242"/>
    <s v="     "/>
    <x v="0"/>
    <m/>
    <n v="38.1233"/>
    <n v="-121.371"/>
    <m/>
    <s v="EIGHT-MILE-2101"/>
    <n v="21000"/>
    <s v="woodbridge fd"/>
    <s v="Agriculture"/>
    <n v="10"/>
    <m/>
    <m/>
    <m/>
    <m/>
    <m/>
    <m/>
    <s v="N"/>
    <s v="N"/>
    <m/>
    <m/>
    <s v="     "/>
    <m/>
    <m/>
    <m/>
    <m/>
    <m/>
    <m/>
    <m/>
    <m/>
    <m/>
    <m/>
    <m/>
    <m/>
    <m/>
    <m/>
    <m/>
    <m/>
    <m/>
    <m/>
    <m/>
  </r>
  <r>
    <x v="340"/>
    <s v="     "/>
    <d v="2015-05-12T00:00:00"/>
    <d v="1899-12-30T23:57:00"/>
    <s v="20"/>
    <x v="1"/>
    <s v="5"/>
    <x v="1"/>
    <d v="2015-05-12T00:00:00"/>
    <d v="1899-12-30T23:57:00"/>
    <m/>
    <s v="     "/>
    <x v="1"/>
    <m/>
    <x v="1"/>
    <m/>
    <s v="1233529"/>
    <s v="15-0033691"/>
    <m/>
    <m/>
    <n v="110390000"/>
    <m/>
    <s v="     "/>
    <x v="0"/>
    <x v="0"/>
    <s v="Vegetation"/>
    <x v="0"/>
    <m/>
    <s v="&lt;3 meters of linear travel"/>
    <s v="Square Feet: ; Acreage: "/>
    <s v="Equipment - PG&amp;E"/>
    <x v="13"/>
    <s v="Equipment - PG&amp;E"/>
    <s v="All types of equipment / facility failure"/>
    <s v="Transformer"/>
    <s v="Transformer"/>
    <m/>
    <m/>
    <s v="Pacific Bell"/>
    <s v="Overhead"/>
    <s v="Secondary"/>
    <s v="Transformer"/>
    <m/>
    <s v="101303383"/>
    <s v="     "/>
    <x v="0"/>
    <m/>
    <n v="39.185099999999998"/>
    <n v="-121.68"/>
    <m/>
    <s v="PEASE-1103"/>
    <m/>
    <s v="Yuba City FD"/>
    <s v="Urban"/>
    <m/>
    <m/>
    <m/>
    <m/>
    <m/>
    <m/>
    <m/>
    <s v="N"/>
    <s v="N"/>
    <m/>
    <m/>
    <s v="     "/>
    <m/>
    <m/>
    <m/>
    <m/>
    <m/>
    <m/>
    <m/>
    <m/>
    <m/>
    <m/>
    <m/>
    <m/>
    <m/>
    <m/>
    <m/>
    <m/>
    <m/>
    <m/>
    <m/>
  </r>
  <r>
    <x v="341"/>
    <s v="     "/>
    <d v="2015-05-13T00:00:00"/>
    <d v="1899-12-30T21:57:00"/>
    <s v="20"/>
    <x v="1"/>
    <s v="5"/>
    <x v="1"/>
    <d v="2015-05-13T00:00:00"/>
    <d v="1899-12-30T21:57:00"/>
    <m/>
    <s v="     "/>
    <x v="1"/>
    <m/>
    <x v="1"/>
    <m/>
    <s v="1234053"/>
    <s v="15-0033936"/>
    <m/>
    <m/>
    <n v="110392000"/>
    <m/>
    <s v="     "/>
    <x v="0"/>
    <x v="0"/>
    <s v="Vegetation"/>
    <x v="0"/>
    <m/>
    <s v="&lt;3 meters of linear travel"/>
    <s v="Square Feet: ; Acreage: "/>
    <s v="Equipment - PG&amp;E"/>
    <x v="4"/>
    <s v="Equipment - PG&amp;E"/>
    <s v="All types of equipment / facility failure"/>
    <s v="Conductor"/>
    <s v="Conductor"/>
    <m/>
    <m/>
    <s v="0"/>
    <s v="Overhead"/>
    <s v="Primary"/>
    <s v="Conductor"/>
    <m/>
    <s v="103492873"/>
    <s v="     "/>
    <x v="0"/>
    <n v="518"/>
    <n v="37.494199999999999"/>
    <n v="-122.36799999999999"/>
    <m/>
    <s v="HALF-MOON-BAY-1101"/>
    <n v="12000"/>
    <s v="sm county cal fire"/>
    <s v="Barren/Other"/>
    <m/>
    <m/>
    <m/>
    <m/>
    <m/>
    <m/>
    <m/>
    <s v="N"/>
    <s v="N"/>
    <m/>
    <m/>
    <s v="     "/>
    <m/>
    <m/>
    <m/>
    <m/>
    <m/>
    <m/>
    <m/>
    <m/>
    <m/>
    <m/>
    <m/>
    <m/>
    <m/>
    <m/>
    <m/>
    <m/>
    <m/>
    <m/>
    <m/>
  </r>
  <r>
    <x v="342"/>
    <s v="     "/>
    <d v="2015-05-14T00:00:00"/>
    <d v="1899-12-30T11:03:00"/>
    <s v="20"/>
    <x v="1"/>
    <s v="5"/>
    <x v="1"/>
    <d v="2015-05-14T00:00:00"/>
    <d v="1899-12-30T11:03:00"/>
    <m/>
    <s v="     "/>
    <x v="1"/>
    <m/>
    <x v="1"/>
    <m/>
    <s v="1234337"/>
    <s v="15-0034056"/>
    <m/>
    <m/>
    <n v="110393000"/>
    <m/>
    <s v="     "/>
    <x v="0"/>
    <x v="0"/>
    <s v="Vegetation"/>
    <x v="0"/>
    <m/>
    <s v="&lt;0.25"/>
    <s v="Square Feet: ; Acreage: "/>
    <s v="Contact - 3rd Party"/>
    <x v="8"/>
    <s v="Contact - 3rd Party"/>
    <s v="All types of equipment / facility failure"/>
    <s v="Contact - Vehicle"/>
    <m/>
    <s v="Contact - Vehicle"/>
    <s v="Pole"/>
    <s v="0"/>
    <s v="Overhead"/>
    <s v="Primary"/>
    <s v="Conductor"/>
    <m/>
    <s v="S/O 10696 AVE. 19 1/2"/>
    <s v="     "/>
    <x v="0"/>
    <m/>
    <n v="37.055100000000003"/>
    <n v="-120.31699999999999"/>
    <m/>
    <s v="DAIRYLAND-1112"/>
    <n v="12000"/>
    <m/>
    <s v="Agriculture"/>
    <m/>
    <m/>
    <m/>
    <m/>
    <m/>
    <m/>
    <m/>
    <s v="N"/>
    <s v="N"/>
    <m/>
    <m/>
    <s v="     "/>
    <m/>
    <m/>
    <m/>
    <m/>
    <m/>
    <m/>
    <m/>
    <m/>
    <m/>
    <m/>
    <m/>
    <m/>
    <m/>
    <m/>
    <m/>
    <m/>
    <m/>
    <m/>
    <m/>
  </r>
  <r>
    <x v="343"/>
    <s v="     "/>
    <d v="2015-05-17T00:00:00"/>
    <d v="1899-12-30T23:41:00"/>
    <s v="21"/>
    <x v="1"/>
    <s v="5"/>
    <x v="1"/>
    <d v="2015-05-17T00:00:00"/>
    <d v="1899-12-30T23:41:00"/>
    <m/>
    <s v="     "/>
    <x v="1"/>
    <m/>
    <x v="1"/>
    <m/>
    <s v="1236077"/>
    <s v="15-0034777"/>
    <m/>
    <m/>
    <n v="110399000"/>
    <m/>
    <s v="     "/>
    <x v="0"/>
    <x v="0"/>
    <s v="Vegetation"/>
    <x v="0"/>
    <m/>
    <s v="&lt;0.25"/>
    <s v="Square Feet: 100 ft; Acreage: "/>
    <s v="Equipment - PG&amp;E"/>
    <x v="4"/>
    <s v="Equipment - PG&amp;E"/>
    <s v="All types of equipment / facility failure"/>
    <s v="Conductor"/>
    <s v="Conductor"/>
    <m/>
    <m/>
    <s v="Pacific Bell"/>
    <s v="Overhead"/>
    <s v="Primary"/>
    <s v="Conductor"/>
    <m/>
    <s v="100414389"/>
    <s v="     "/>
    <x v="0"/>
    <m/>
    <n v="39.431699999999999"/>
    <n v="-121.726"/>
    <m/>
    <s v="TRES-VIAS-1101"/>
    <n v="12000"/>
    <m/>
    <s v="Urban"/>
    <m/>
    <m/>
    <m/>
    <m/>
    <m/>
    <m/>
    <m/>
    <s v="N"/>
    <s v="N"/>
    <m/>
    <m/>
    <s v="     "/>
    <m/>
    <m/>
    <m/>
    <m/>
    <m/>
    <m/>
    <m/>
    <m/>
    <m/>
    <m/>
    <m/>
    <m/>
    <m/>
    <m/>
    <m/>
    <m/>
    <m/>
    <m/>
    <m/>
  </r>
  <r>
    <x v="344"/>
    <s v="     "/>
    <d v="2015-05-19T00:00:00"/>
    <d v="1899-12-30T13:31:00"/>
    <s v="21"/>
    <x v="1"/>
    <s v="5"/>
    <x v="1"/>
    <d v="2015-05-19T00:00:00"/>
    <d v="1899-12-30T13:31:00"/>
    <m/>
    <s v="     "/>
    <x v="1"/>
    <m/>
    <x v="1"/>
    <m/>
    <s v="1236969"/>
    <s v="15-0035210"/>
    <m/>
    <m/>
    <m/>
    <m/>
    <s v="     "/>
    <x v="0"/>
    <x v="0"/>
    <s v="Vegetation"/>
    <x v="0"/>
    <m/>
    <s v="&lt;3 meters of linear travel"/>
    <s v="Square Feet: ; Acreage: "/>
    <s v="Equipment - PG&amp;E"/>
    <x v="18"/>
    <s v="Equipment - PG&amp;E"/>
    <s v="All types of equipment / facility failure"/>
    <s v="Switch"/>
    <s v="Switch"/>
    <m/>
    <m/>
    <s v="Pacific Bell"/>
    <s v="Overhead"/>
    <s v="Primary"/>
    <s v="Switch"/>
    <m/>
    <s v="100476269"/>
    <s v="     "/>
    <x v="0"/>
    <m/>
    <n v="37.927300000000002"/>
    <n v="-122.086"/>
    <m/>
    <s v="LAKEWOOD-2107"/>
    <n v="21000"/>
    <s v="CONTRA COSTA   FIRE"/>
    <s v="Urban"/>
    <m/>
    <m/>
    <m/>
    <m/>
    <m/>
    <m/>
    <m/>
    <s v="N"/>
    <s v="N"/>
    <m/>
    <m/>
    <s v="     "/>
    <m/>
    <m/>
    <m/>
    <m/>
    <m/>
    <m/>
    <m/>
    <m/>
    <m/>
    <m/>
    <m/>
    <m/>
    <m/>
    <m/>
    <m/>
    <m/>
    <m/>
    <m/>
    <m/>
  </r>
  <r>
    <x v="345"/>
    <s v="     "/>
    <d v="2015-05-21T00:00:00"/>
    <d v="1899-12-30T09:23:00"/>
    <s v="21"/>
    <x v="1"/>
    <s v="5"/>
    <x v="1"/>
    <d v="2015-05-21T00:00:00"/>
    <d v="1899-12-30T09:23:00"/>
    <m/>
    <s v="     "/>
    <x v="1"/>
    <m/>
    <x v="1"/>
    <m/>
    <s v="1237912"/>
    <s v="15-0035686"/>
    <m/>
    <m/>
    <n v="110407000"/>
    <m/>
    <s v="     "/>
    <x v="0"/>
    <x v="0"/>
    <s v="Vegetation"/>
    <x v="0"/>
    <m/>
    <s v="&lt;0.25"/>
    <s v="Square Feet: 50 Sq. Ft.; Acreage: "/>
    <s v="Vegetation"/>
    <x v="0"/>
    <s v="Vegetation"/>
    <s v="All types of equipment / facility failure"/>
    <s v="Contact - Vegetation"/>
    <m/>
    <s v="Contact - Vegetation"/>
    <s v="Conductor"/>
    <s v="0"/>
    <s v="Overhead"/>
    <s v="Primary"/>
    <s v="Conductor"/>
    <m/>
    <s v="4 SPANS LOAD SIDE 2993"/>
    <s v="     "/>
    <x v="2"/>
    <n v="180"/>
    <n v="38.599600000000002"/>
    <n v="-122.994"/>
    <m/>
    <s v="FITCH-MOUNTAIN-1113"/>
    <n v="12000"/>
    <s v="Cal Fire Dept"/>
    <s v="Conifer Forest"/>
    <m/>
    <m/>
    <m/>
    <m/>
    <m/>
    <m/>
    <m/>
    <s v="N"/>
    <s v="N"/>
    <m/>
    <m/>
    <s v="     "/>
    <n v="38.599640000000001"/>
    <n v="-122.99354"/>
    <s v="May 21 2015 12:00PM"/>
    <s v="TrunkFail"/>
    <s v="A green madrone failed in the trunk 16ft above the ground. Slight evidence of rot was found inside the log"/>
    <s v="MADR"/>
    <s v="48"/>
    <s v="16"/>
    <s v="35"/>
    <s v="Severe"/>
    <s v="None"/>
    <s v="N"/>
    <s v="1"/>
    <m/>
    <s v="Hillside"/>
    <s v="B"/>
    <s v="CrossArm"/>
    <s v="BareWire"/>
    <s v="0"/>
  </r>
  <r>
    <x v="346"/>
    <s v="     "/>
    <d v="2015-05-21T00:00:00"/>
    <d v="1899-12-30T06:02:00"/>
    <s v="21"/>
    <x v="1"/>
    <s v="5"/>
    <x v="1"/>
    <m/>
    <m/>
    <m/>
    <s v="     "/>
    <x v="1"/>
    <m/>
    <x v="1"/>
    <m/>
    <m/>
    <m/>
    <m/>
    <m/>
    <m/>
    <m/>
    <s v="     "/>
    <x v="0"/>
    <x v="0"/>
    <s v="Vegetation"/>
    <x v="0"/>
    <m/>
    <s v="&lt;0.25"/>
    <s v="Square Feet: 40 x 20; Acreage: "/>
    <s v="Equipment - PG&amp;E"/>
    <x v="9"/>
    <s v="Equipment - PG&amp;E"/>
    <s v="All types of equipment / facility failure"/>
    <m/>
    <m/>
    <m/>
    <m/>
    <s v="0"/>
    <s v="Overhead"/>
    <s v="Secondary"/>
    <s v="Unknown"/>
    <m/>
    <s v="3 pole structure east side 101 south of central"/>
    <s v="     "/>
    <x v="0"/>
    <m/>
    <n v="36.215200000000003"/>
    <n v="-121.16500000000001"/>
    <m/>
    <s v="LOS-OSITOS-2102"/>
    <m/>
    <s v="Cal Fire Dept"/>
    <s v="Herbaceous"/>
    <m/>
    <m/>
    <m/>
    <m/>
    <m/>
    <m/>
    <m/>
    <s v="N"/>
    <s v="N"/>
    <m/>
    <m/>
    <s v="     "/>
    <m/>
    <m/>
    <m/>
    <m/>
    <m/>
    <m/>
    <m/>
    <m/>
    <m/>
    <m/>
    <m/>
    <m/>
    <m/>
    <m/>
    <m/>
    <m/>
    <m/>
    <m/>
    <m/>
  </r>
  <r>
    <x v="347"/>
    <s v="     "/>
    <d v="2015-05-24T00:00:00"/>
    <d v="1899-12-30T10:59:00"/>
    <s v="22"/>
    <x v="1"/>
    <s v="5"/>
    <x v="1"/>
    <d v="2015-05-24T00:00:00"/>
    <d v="1899-12-30T10:59:00"/>
    <m/>
    <s v="     "/>
    <x v="1"/>
    <m/>
    <x v="1"/>
    <m/>
    <s v="1239022"/>
    <s v="15-0036228"/>
    <m/>
    <m/>
    <m/>
    <m/>
    <s v="     "/>
    <x v="0"/>
    <x v="0"/>
    <s v="Vegetation"/>
    <x v="0"/>
    <m/>
    <s v="0.26-9.99"/>
    <s v="Square Feet: ; Acreage: 0.5"/>
    <s v="Contact - Animal - Bird"/>
    <x v="6"/>
    <s v="Contact - Bird"/>
    <s v="All types of equipment / facility failure"/>
    <s v="Contact - Animal"/>
    <m/>
    <s v="Contact - Animal"/>
    <s v="Conductor"/>
    <s v="Pacific Bell"/>
    <s v="Overhead"/>
    <s v="Primary"/>
    <s v="Conductor"/>
    <m/>
    <s v="101734774"/>
    <s v="     "/>
    <x v="0"/>
    <m/>
    <n v="36.201300000000003"/>
    <n v="-121.161"/>
    <m/>
    <s v="KING-CITY-1103"/>
    <n v="12000"/>
    <s v="king city fire department"/>
    <s v="Herbaceous"/>
    <m/>
    <m/>
    <m/>
    <m/>
    <m/>
    <m/>
    <m/>
    <s v="N"/>
    <s v="N"/>
    <m/>
    <m/>
    <s v="     "/>
    <m/>
    <m/>
    <m/>
    <m/>
    <m/>
    <m/>
    <m/>
    <m/>
    <m/>
    <m/>
    <m/>
    <m/>
    <m/>
    <m/>
    <m/>
    <m/>
    <m/>
    <m/>
    <m/>
  </r>
  <r>
    <x v="348"/>
    <s v="     "/>
    <d v="2015-05-25T00:00:00"/>
    <d v="1899-12-30T02:42:00"/>
    <s v="22"/>
    <x v="1"/>
    <s v="5"/>
    <x v="1"/>
    <d v="2015-05-25T00:00:00"/>
    <d v="1899-12-30T02:42:00"/>
    <s v="Relayed - 05/25/15, 0242 RioOso-Woodland #1 relayed, tested OK; MOM KnightsLanding (1,111); weather clear; A-G fault 3.9 mi from Zamora Jct twds Madison near structure 028/176, +/- 1.5 mi; patrol rpts flashed/ broken insulators @ 29/177 that started a sma"/>
    <s v="     "/>
    <x v="1"/>
    <m/>
    <x v="1"/>
    <m/>
    <m/>
    <m/>
    <m/>
    <m/>
    <m/>
    <m/>
    <s v="     "/>
    <x v="0"/>
    <x v="0"/>
    <s v="Vegetation"/>
    <x v="2"/>
    <m/>
    <s v="0.26-9.99"/>
    <s v="Square Feet: ; Acreage: "/>
    <s v="Equipment - PG&amp;E"/>
    <x v="9"/>
    <s v="Equipment - PG&amp;E"/>
    <s v="All types of equipment / facility failure"/>
    <m/>
    <m/>
    <m/>
    <m/>
    <m/>
    <s v="Overhead"/>
    <s v="Transmission"/>
    <s v="Unknown"/>
    <m/>
    <s v="Str. 029/177"/>
    <s v="     "/>
    <x v="0"/>
    <m/>
    <n v="38.7027"/>
    <n v="-121.9"/>
    <m/>
    <s v="RIO-OSO-WOODLAND-#1-115"/>
    <n v="115000"/>
    <m/>
    <s v="Agriculture"/>
    <m/>
    <m/>
    <m/>
    <m/>
    <m/>
    <m/>
    <m/>
    <s v="N"/>
    <s v="N"/>
    <m/>
    <m/>
    <s v="     "/>
    <m/>
    <m/>
    <m/>
    <m/>
    <m/>
    <m/>
    <m/>
    <m/>
    <m/>
    <m/>
    <m/>
    <m/>
    <m/>
    <m/>
    <m/>
    <m/>
    <m/>
    <m/>
    <m/>
  </r>
  <r>
    <x v="349"/>
    <s v="     "/>
    <d v="2015-05-26T00:00:00"/>
    <d v="1899-12-30T05:44:00"/>
    <s v="22"/>
    <x v="1"/>
    <s v="5"/>
    <x v="1"/>
    <m/>
    <m/>
    <m/>
    <s v="     "/>
    <x v="1"/>
    <m/>
    <x v="1"/>
    <m/>
    <m/>
    <m/>
    <m/>
    <m/>
    <m/>
    <m/>
    <s v="     "/>
    <x v="0"/>
    <x v="0"/>
    <s v="Vegetation"/>
    <x v="0"/>
    <m/>
    <s v="&lt;0.25"/>
    <s v="Square Feet: ; Acreage: "/>
    <s v="Contact - Animal - Other"/>
    <x v="6"/>
    <s v="Contact - Animal"/>
    <s v="All types of equipment / facility failure"/>
    <s v="Contact - Animal"/>
    <m/>
    <s v="Contact - Animal"/>
    <s v="Conductor"/>
    <s v="0"/>
    <s v="Overhead"/>
    <s v="Secondary"/>
    <s v="Conductor"/>
    <m/>
    <s v="OFF PHELPS 2 MILES E/O CALAVERAS"/>
    <s v="     "/>
    <x v="0"/>
    <m/>
    <n v="36.1661"/>
    <n v="-120.253"/>
    <m/>
    <s v="COALINGA-NO.-2-1106?"/>
    <m/>
    <s v="FRESNO COUNTY FIRE DEPT."/>
    <s v="Desert Shrub"/>
    <m/>
    <m/>
    <m/>
    <m/>
    <m/>
    <m/>
    <m/>
    <s v="N"/>
    <s v="N"/>
    <m/>
    <m/>
    <s v="     "/>
    <m/>
    <m/>
    <m/>
    <m/>
    <m/>
    <m/>
    <m/>
    <m/>
    <m/>
    <m/>
    <m/>
    <m/>
    <m/>
    <m/>
    <m/>
    <m/>
    <m/>
    <m/>
    <m/>
  </r>
  <r>
    <x v="350"/>
    <s v="     "/>
    <d v="2015-05-27T00:00:00"/>
    <d v="1899-12-30T21:44:00"/>
    <s v="22"/>
    <x v="1"/>
    <s v="5"/>
    <x v="1"/>
    <d v="2015-05-27T00:00:00"/>
    <d v="1899-12-30T21:44:00"/>
    <m/>
    <s v="     "/>
    <x v="1"/>
    <m/>
    <x v="1"/>
    <m/>
    <s v="1240374"/>
    <s v="15-0036850"/>
    <m/>
    <m/>
    <n v="110414000"/>
    <m/>
    <s v="     "/>
    <x v="0"/>
    <x v="0"/>
    <s v="Vegetation"/>
    <x v="0"/>
    <m/>
    <s v="&lt;0.25"/>
    <s v="Square Feet: ; Acreage: "/>
    <s v="Vegetation"/>
    <x v="0"/>
    <s v="Vegetation"/>
    <s v="All types of equipment / facility failure"/>
    <s v="Contact - Vegetation"/>
    <m/>
    <s v="Contact - Vegetation"/>
    <s v="Conductor"/>
    <s v="0"/>
    <s v="Overhead"/>
    <s v="Primary"/>
    <s v="Conductor"/>
    <m/>
    <s v="100077687"/>
    <s v="     "/>
    <x v="2"/>
    <n v="330"/>
    <n v="39.168999999999997"/>
    <n v="-120.961"/>
    <m/>
    <s v="BRUNSWICK-1106"/>
    <n v="12000"/>
    <s v="PEARDALE F.D."/>
    <s v="Conifer Forest"/>
    <m/>
    <m/>
    <m/>
    <m/>
    <m/>
    <m/>
    <m/>
    <s v="N"/>
    <s v="N"/>
    <m/>
    <m/>
    <s v="     "/>
    <n v="39.16901"/>
    <n v="-120.96120000000001"/>
    <s v="May 28 2015 12:00AM"/>
    <s v="TrunkFail"/>
    <s v="A tall skinny Black Oak located in a ravine 12ft off the lines with 2 tops forming at line height, had the line side top fail and fall onto the lines. The tree had a slight lean away from the lines and appeared to be in good health. There was a small approximate 1/4 acre fire started by this failure."/>
    <s v="OAKK"/>
    <s v="70"/>
    <s v="14"/>
    <s v="12"/>
    <s v="None"/>
    <s v="None"/>
    <s v="N"/>
    <s v="1"/>
    <m/>
    <s v="Hillside"/>
    <s v="B"/>
    <s v="CrossArm"/>
    <s v="BareWire"/>
    <s v="0"/>
  </r>
  <r>
    <x v="351"/>
    <s v="     "/>
    <d v="2015-05-27T00:00:00"/>
    <d v="1899-12-30T01:02:00"/>
    <s v="22"/>
    <x v="1"/>
    <s v="5"/>
    <x v="1"/>
    <d v="2015-05-27T00:00:00"/>
    <d v="1899-12-30T01:02:00"/>
    <m/>
    <s v="     "/>
    <x v="1"/>
    <m/>
    <x v="1"/>
    <m/>
    <s v="1239928"/>
    <s v="15-0036578"/>
    <m/>
    <m/>
    <n v="110412000"/>
    <m/>
    <s v="     "/>
    <x v="0"/>
    <x v="0"/>
    <s v="Vegetation"/>
    <x v="0"/>
    <m/>
    <s v="0.26-9.99"/>
    <s v="Square Feet: ; Acreage: 1"/>
    <s v="Equipment - PG&amp;E"/>
    <x v="4"/>
    <s v="Equipment - PG&amp;E"/>
    <s v="All types of equipment / facility failure"/>
    <s v="Conductor"/>
    <s v="Conductor"/>
    <m/>
    <m/>
    <s v="Verizon"/>
    <s v="Overhead"/>
    <s v="Primary"/>
    <s v="Conductor"/>
    <m/>
    <s v="Open field by Riser 7465, Zumwalt Ave S/O Manning Ave, Reedley"/>
    <s v="     "/>
    <x v="0"/>
    <m/>
    <n v="36.598599999999998"/>
    <n v="-119.422"/>
    <m/>
    <s v="REEDLEY-1106"/>
    <n v="12000"/>
    <s v="Reedley Fire /dept"/>
    <s v="Agriculture"/>
    <m/>
    <m/>
    <m/>
    <m/>
    <m/>
    <m/>
    <m/>
    <s v="N"/>
    <s v="N"/>
    <m/>
    <m/>
    <s v="     "/>
    <m/>
    <m/>
    <m/>
    <m/>
    <m/>
    <m/>
    <m/>
    <m/>
    <m/>
    <m/>
    <m/>
    <m/>
    <m/>
    <m/>
    <m/>
    <m/>
    <m/>
    <m/>
    <m/>
  </r>
  <r>
    <x v="352"/>
    <s v="     "/>
    <d v="2015-05-28T00:00:00"/>
    <d v="1899-12-30T17:09:00"/>
    <s v="22"/>
    <x v="1"/>
    <s v="5"/>
    <x v="1"/>
    <d v="2015-05-28T00:00:00"/>
    <d v="1899-12-30T17:09:00"/>
    <m/>
    <s v="     "/>
    <x v="1"/>
    <m/>
    <x v="1"/>
    <m/>
    <s v="1240790"/>
    <s v="15-0037102"/>
    <m/>
    <m/>
    <n v="110416000"/>
    <s v="EI150528A"/>
    <s v="     "/>
    <x v="0"/>
    <x v="0"/>
    <s v="Vegetation"/>
    <x v="0"/>
    <m/>
    <s v="&lt;0.25"/>
    <s v="Square Feet: ; Acreage: "/>
    <s v="Equipment - PG&amp;E"/>
    <x v="13"/>
    <s v="Equipment - PG&amp;E"/>
    <s v="All types of equipment / facility failure"/>
    <s v="Transformer"/>
    <s v="Transformer"/>
    <m/>
    <m/>
    <s v="Pacific Bell"/>
    <s v="Overhead"/>
    <s v="Secondary"/>
    <s v="Transformer"/>
    <m/>
    <s v="101492440"/>
    <s v="     "/>
    <x v="0"/>
    <n v="246"/>
    <n v="40.394199999999998"/>
    <n v="-122.289"/>
    <m/>
    <s v="COTTONWOOD-1102"/>
    <m/>
    <m/>
    <s v="Urban"/>
    <m/>
    <m/>
    <m/>
    <m/>
    <m/>
    <m/>
    <m/>
    <s v="N"/>
    <s v="N"/>
    <m/>
    <m/>
    <s v="     "/>
    <m/>
    <m/>
    <m/>
    <m/>
    <m/>
    <m/>
    <m/>
    <m/>
    <m/>
    <m/>
    <m/>
    <m/>
    <m/>
    <m/>
    <m/>
    <m/>
    <m/>
    <m/>
    <m/>
  </r>
  <r>
    <x v="353"/>
    <s v="     "/>
    <d v="2015-05-29T00:00:00"/>
    <d v="1899-12-30T11:31:00"/>
    <s v="22"/>
    <x v="1"/>
    <s v="5"/>
    <x v="1"/>
    <d v="2015-05-29T00:00:00"/>
    <d v="1899-12-30T11:31:00"/>
    <m/>
    <s v="     "/>
    <x v="1"/>
    <m/>
    <x v="1"/>
    <m/>
    <s v="1241022"/>
    <s v="15-0037249"/>
    <m/>
    <m/>
    <m/>
    <m/>
    <s v="     "/>
    <x v="0"/>
    <x v="0"/>
    <s v="Vegetation"/>
    <x v="0"/>
    <m/>
    <s v="&lt;0.25"/>
    <s v="Square Feet: ; Acreage: "/>
    <s v="Contact - 3rd Party"/>
    <x v="8"/>
    <s v="Contact - 3rd Party"/>
    <s v="All types of equipment / facility failure"/>
    <s v="Contact - Vehicle"/>
    <m/>
    <s v="Contact - Vehicle"/>
    <s v="Pole"/>
    <m/>
    <s v="Overhead"/>
    <s v="Primary"/>
    <s v="Conductor"/>
    <m/>
    <s v="100616133"/>
    <s v="     "/>
    <x v="0"/>
    <m/>
    <n v="36.963999999999999"/>
    <n v="-121.533"/>
    <m/>
    <s v="LLAGAS-2106"/>
    <n v="21000"/>
    <s v="Cal Fire Dept"/>
    <s v="Urban"/>
    <m/>
    <m/>
    <m/>
    <m/>
    <m/>
    <m/>
    <m/>
    <s v="N"/>
    <s v="N"/>
    <m/>
    <m/>
    <s v="     "/>
    <m/>
    <m/>
    <m/>
    <m/>
    <m/>
    <m/>
    <m/>
    <m/>
    <m/>
    <m/>
    <m/>
    <m/>
    <m/>
    <m/>
    <m/>
    <m/>
    <m/>
    <m/>
    <m/>
  </r>
  <r>
    <x v="354"/>
    <s v="     "/>
    <d v="2015-05-30T00:00:00"/>
    <d v="1899-12-30T12:52:00"/>
    <s v="22"/>
    <x v="1"/>
    <s v="5"/>
    <x v="1"/>
    <d v="2015-05-30T00:00:00"/>
    <d v="1899-12-30T12:52:00"/>
    <m/>
    <s v="     "/>
    <x v="1"/>
    <m/>
    <x v="1"/>
    <m/>
    <s v="1241390"/>
    <s v="15-0037405"/>
    <m/>
    <m/>
    <m/>
    <m/>
    <s v="     "/>
    <x v="0"/>
    <x v="0"/>
    <s v="Vegetation"/>
    <x v="0"/>
    <m/>
    <s v="&lt;3 meters of linear travel"/>
    <s v="Square Feet: ; Acreage: "/>
    <s v="Equipment - PG&amp;E"/>
    <x v="15"/>
    <s v="Equipment - PG&amp;E"/>
    <s v="All types of equipment / facility failure"/>
    <s v="Fuse"/>
    <s v="Fuse"/>
    <m/>
    <m/>
    <s v="0"/>
    <s v="Overhead"/>
    <s v="Primary"/>
    <s v="Fuse"/>
    <m/>
    <s v="across from 2669 hwy 49"/>
    <s v="     "/>
    <x v="1"/>
    <n v="340"/>
    <n v="38.737099999999998"/>
    <n v="-120.812"/>
    <m/>
    <s v="PLACERVILLE-1110"/>
    <n v="12000"/>
    <s v="El Dorado County FD"/>
    <s v="Urban"/>
    <m/>
    <m/>
    <m/>
    <m/>
    <m/>
    <m/>
    <m/>
    <s v="N"/>
    <s v="N"/>
    <m/>
    <m/>
    <s v="     "/>
    <m/>
    <m/>
    <m/>
    <m/>
    <m/>
    <m/>
    <m/>
    <m/>
    <m/>
    <m/>
    <m/>
    <m/>
    <m/>
    <m/>
    <m/>
    <m/>
    <m/>
    <m/>
    <m/>
  </r>
  <r>
    <x v="355"/>
    <s v="     "/>
    <d v="2015-05-30T00:00:00"/>
    <d v="1899-12-30T17:35:00"/>
    <s v="22"/>
    <x v="1"/>
    <s v="5"/>
    <x v="1"/>
    <d v="2015-05-30T00:00:00"/>
    <d v="1899-12-30T17:05:00"/>
    <m/>
    <s v="     "/>
    <x v="1"/>
    <m/>
    <x v="1"/>
    <m/>
    <s v="1241471"/>
    <s v="15-0037426"/>
    <m/>
    <m/>
    <n v="110419000"/>
    <m/>
    <s v="     "/>
    <x v="0"/>
    <x v="0"/>
    <s v="Vegetation"/>
    <x v="0"/>
    <m/>
    <s v="&lt;3 meters of linear travel"/>
    <s v="Square Feet: 20x50; Acreage: "/>
    <s v="Contact - Animal - Bird"/>
    <x v="6"/>
    <s v="Contact - Bird"/>
    <s v="All types of equipment / facility failure"/>
    <s v="Contact - Animal"/>
    <m/>
    <s v="Contact - Animal"/>
    <s v="Conductor"/>
    <s v="0"/>
    <s v="Overhead"/>
    <s v="Primary"/>
    <s v="Conductor"/>
    <m/>
    <s v="100 placerville dr behind maint shop, Placerville"/>
    <s v="     "/>
    <x v="0"/>
    <n v="340"/>
    <n v="38.7254"/>
    <n v="-120.833"/>
    <m/>
    <s v="PLACERVILLE-1111"/>
    <n v="12000"/>
    <s v="El Dorado County FD"/>
    <s v="Urban"/>
    <m/>
    <m/>
    <m/>
    <m/>
    <m/>
    <m/>
    <m/>
    <s v="N"/>
    <s v="N"/>
    <m/>
    <m/>
    <s v="     "/>
    <m/>
    <m/>
    <m/>
    <m/>
    <m/>
    <m/>
    <m/>
    <m/>
    <m/>
    <m/>
    <m/>
    <m/>
    <m/>
    <m/>
    <m/>
    <m/>
    <m/>
    <m/>
    <m/>
  </r>
  <r>
    <x v="356"/>
    <s v="     "/>
    <d v="2015-05-30T00:00:00"/>
    <d v="1899-12-30T09:06:00"/>
    <s v="22"/>
    <x v="1"/>
    <s v="5"/>
    <x v="1"/>
    <d v="2015-05-30T00:00:00"/>
    <d v="1899-12-30T09:06:00"/>
    <m/>
    <s v="     "/>
    <x v="1"/>
    <m/>
    <x v="1"/>
    <m/>
    <s v="1241328"/>
    <s v="15-0037391"/>
    <m/>
    <m/>
    <n v="110419000"/>
    <m/>
    <s v="     "/>
    <x v="0"/>
    <x v="0"/>
    <s v="Vegetation"/>
    <x v="0"/>
    <m/>
    <s v="&lt;0.25"/>
    <s v="Square Feet: 10 x 100; Acreage: "/>
    <s v="Contact - Animal - Other"/>
    <x v="6"/>
    <s v="Contact - Animal"/>
    <s v="All types of equipment / facility failure"/>
    <s v="Contact - Animal"/>
    <m/>
    <s v="Contact - Animal"/>
    <s v="Conductor"/>
    <m/>
    <s v="Overhead"/>
    <s v="Primary"/>
    <s v="Conductor"/>
    <m/>
    <m/>
    <s v="     "/>
    <x v="0"/>
    <m/>
    <n v="39.474299999999999"/>
    <n v="-121.69799999999999"/>
    <m/>
    <s v="TRES-VIAS-1101"/>
    <n v="12000"/>
    <m/>
    <s v="Agriculture"/>
    <m/>
    <m/>
    <m/>
    <m/>
    <m/>
    <m/>
    <m/>
    <s v="N"/>
    <s v="N"/>
    <m/>
    <m/>
    <s v="     "/>
    <m/>
    <m/>
    <m/>
    <m/>
    <m/>
    <m/>
    <m/>
    <m/>
    <m/>
    <m/>
    <m/>
    <m/>
    <m/>
    <m/>
    <m/>
    <m/>
    <m/>
    <m/>
    <m/>
  </r>
  <r>
    <x v="357"/>
    <s v="     "/>
    <d v="2015-05-30T00:00:00"/>
    <d v="1899-12-30T11:04:00"/>
    <s v="22"/>
    <x v="1"/>
    <s v="5"/>
    <x v="1"/>
    <d v="2015-05-30T00:00:00"/>
    <d v="1899-12-30T11:04:00"/>
    <m/>
    <s v="     "/>
    <x v="1"/>
    <m/>
    <x v="1"/>
    <m/>
    <s v="1241379"/>
    <s v="15-0037404"/>
    <m/>
    <m/>
    <n v="110419000"/>
    <m/>
    <s v="     "/>
    <x v="0"/>
    <x v="0"/>
    <s v="Vegetation"/>
    <x v="0"/>
    <m/>
    <s v="0.26-9.99"/>
    <s v="Square Feet: ; Acreage: 1"/>
    <s v="Contact - 3rd Party"/>
    <x v="8"/>
    <s v="Contact - 3rd Party"/>
    <s v="All types of equipment / facility failure"/>
    <s v="Contact - Vehicle"/>
    <m/>
    <s v="Contact - Vehicle"/>
    <s v="Pole"/>
    <s v="0"/>
    <s v="Overhead"/>
    <s v="Primary"/>
    <s v="Conductor"/>
    <m/>
    <s v="100643725"/>
    <s v="     "/>
    <x v="0"/>
    <m/>
    <n v="36.902299999999997"/>
    <n v="-119.774"/>
    <m/>
    <s v="RIVER-ROCK-1101"/>
    <n v="12000"/>
    <m/>
    <s v="Urban"/>
    <m/>
    <m/>
    <m/>
    <m/>
    <m/>
    <m/>
    <m/>
    <s v="N"/>
    <s v="N"/>
    <m/>
    <m/>
    <s v="     "/>
    <m/>
    <m/>
    <m/>
    <m/>
    <m/>
    <m/>
    <m/>
    <m/>
    <m/>
    <m/>
    <m/>
    <m/>
    <m/>
    <m/>
    <m/>
    <m/>
    <m/>
    <m/>
    <m/>
  </r>
  <r>
    <x v="358"/>
    <s v="     "/>
    <d v="2015-05-31T00:00:00"/>
    <d v="1899-12-30T11:31:00"/>
    <s v="23"/>
    <x v="1"/>
    <s v="5"/>
    <x v="1"/>
    <m/>
    <m/>
    <m/>
    <s v="     "/>
    <x v="1"/>
    <m/>
    <x v="1"/>
    <m/>
    <m/>
    <m/>
    <m/>
    <m/>
    <m/>
    <m/>
    <s v="     "/>
    <x v="0"/>
    <x v="0"/>
    <s v="Vegetation"/>
    <x v="0"/>
    <m/>
    <s v="&lt;0.25"/>
    <s v="Square Feet: 50x100; Acreage: "/>
    <s v="Vegetation"/>
    <x v="0"/>
    <s v="Vegetation"/>
    <s v="All types of equipment / facility failure"/>
    <s v="Contact - Vegetation"/>
    <m/>
    <s v="Contact - Vegetation"/>
    <s v="Conductor"/>
    <s v="Pacific Bell"/>
    <s v="Overhead"/>
    <s v="Secondary"/>
    <s v="Conductor"/>
    <m/>
    <s v="101152842"/>
    <s v="     "/>
    <x v="0"/>
    <m/>
    <n v="37.273200000000003"/>
    <n v="-120.471"/>
    <m/>
    <s v="MERCED-1116"/>
    <m/>
    <s v="Cal Fire Dept"/>
    <s v="Herbaceous"/>
    <m/>
    <m/>
    <m/>
    <m/>
    <m/>
    <m/>
    <m/>
    <s v="N"/>
    <s v="N"/>
    <m/>
    <m/>
    <s v="     "/>
    <m/>
    <m/>
    <m/>
    <m/>
    <m/>
    <m/>
    <m/>
    <m/>
    <m/>
    <m/>
    <m/>
    <m/>
    <m/>
    <m/>
    <m/>
    <m/>
    <m/>
    <m/>
    <m/>
  </r>
  <r>
    <x v="359"/>
    <s v="     "/>
    <d v="2015-05-31T00:00:00"/>
    <d v="1899-12-30T11:55:00"/>
    <s v="23"/>
    <x v="1"/>
    <s v="5"/>
    <x v="1"/>
    <m/>
    <m/>
    <m/>
    <s v="     "/>
    <x v="1"/>
    <m/>
    <x v="1"/>
    <m/>
    <s v="1241729"/>
    <m/>
    <m/>
    <m/>
    <m/>
    <m/>
    <s v="     "/>
    <x v="0"/>
    <x v="0"/>
    <s v="Vegetation"/>
    <x v="0"/>
    <m/>
    <s v="&lt;3 meters of linear travel"/>
    <s v="Square Feet: 150 Sq. Ft.; Acreage: "/>
    <s v="Equipment - PG&amp;E"/>
    <x v="10"/>
    <s v="Equipment - PG&amp;E"/>
    <s v="All types of equipment / facility failure"/>
    <s v="Splice/Clamp/Connector"/>
    <s v="Splice/Clamp/Connector"/>
    <m/>
    <m/>
    <s v="None"/>
    <s v="Overhead"/>
    <s v="Secondary"/>
    <s v="Conductor"/>
    <m/>
    <s v="102340604"/>
    <s v="     "/>
    <x v="0"/>
    <m/>
    <n v="37.721800000000002"/>
    <n v="-120.79300000000001"/>
    <m/>
    <s v="COTTLE-1703"/>
    <m/>
    <s v="NONE"/>
    <s v="Agriculture"/>
    <m/>
    <m/>
    <m/>
    <m/>
    <m/>
    <m/>
    <m/>
    <s v="N"/>
    <s v="N"/>
    <m/>
    <m/>
    <s v="     "/>
    <m/>
    <m/>
    <m/>
    <m/>
    <m/>
    <m/>
    <m/>
    <m/>
    <m/>
    <m/>
    <m/>
    <m/>
    <m/>
    <m/>
    <m/>
    <m/>
    <m/>
    <m/>
    <m/>
  </r>
  <r>
    <x v="360"/>
    <s v="     "/>
    <d v="2015-05-31T00:00:00"/>
    <d v="1899-12-30T12:20:13"/>
    <s v="23"/>
    <x v="1"/>
    <s v="5"/>
    <x v="1"/>
    <d v="2015-05-31T00:00:00"/>
    <d v="1899-12-30T12:20:00"/>
    <s v="S1ZE-CORRODED COPPER SECONDARY TRANSFORMER LEAD_x000a_CORRODED.CAUSED OUTAGE &amp; 150 SQ FT GRASS FIRE AT BASE OF POLE"/>
    <s v="     "/>
    <x v="0"/>
    <d v="2021-03-09T00:00:00"/>
    <x v="0"/>
    <m/>
    <s v="1241729"/>
    <s v="15-0037875"/>
    <m/>
    <s v="T003408619"/>
    <n v="110419592"/>
    <m/>
    <s v="     "/>
    <x v="0"/>
    <x v="0"/>
    <m/>
    <x v="0"/>
    <m/>
    <s v="&lt;3 meters of linear travel"/>
    <m/>
    <s v="Equipment - PG&amp;E"/>
    <x v="4"/>
    <s v="Equipment - PG&amp;E"/>
    <s v="All types of equipment / facility failure"/>
    <s v="Conductor failure-all"/>
    <s v="Conductor"/>
    <m/>
    <m/>
    <s v="No"/>
    <s v="Overhead"/>
    <m/>
    <s v="Conductor"/>
    <m/>
    <s v="16371-1703"/>
    <s v="     "/>
    <x v="0"/>
    <m/>
    <n v="37.721899999999998"/>
    <n v="-120.79300000000001"/>
    <s v="Stanislaus"/>
    <s v="COTTLE-1703"/>
    <m/>
    <m/>
    <s v="Agriculture"/>
    <m/>
    <m/>
    <m/>
    <m/>
    <m/>
    <m/>
    <m/>
    <s v="N"/>
    <s v="N"/>
    <m/>
    <m/>
    <s v="     "/>
    <m/>
    <m/>
    <s v="Jun  2 2015 12:00PM"/>
    <s v="Unverified"/>
    <s v="Transformer / Service drop outage VM does not inspect for service drop outages, customers responsibility to maintain trees for service, unavoidable, please close."/>
    <m/>
    <m/>
    <m/>
    <m/>
    <m/>
    <m/>
    <m/>
    <m/>
    <m/>
    <m/>
    <m/>
    <m/>
    <m/>
    <m/>
  </r>
  <r>
    <x v="361"/>
    <s v="     "/>
    <d v="2015-05-31T00:00:00"/>
    <d v="1899-12-30T00:23:00"/>
    <s v="23"/>
    <x v="1"/>
    <s v="5"/>
    <x v="1"/>
    <m/>
    <m/>
    <m/>
    <s v="     "/>
    <x v="1"/>
    <m/>
    <x v="1"/>
    <m/>
    <s v="1241619"/>
    <m/>
    <m/>
    <m/>
    <m/>
    <m/>
    <s v="     "/>
    <x v="0"/>
    <x v="0"/>
    <s v="Vegetation"/>
    <x v="0"/>
    <m/>
    <s v="&lt;3 meters of linear travel"/>
    <s v="Square Feet: ; Acreage: "/>
    <s v="Equipment - PG&amp;E"/>
    <x v="10"/>
    <s v="Equipment - PG&amp;E"/>
    <s v="All types of equipment / facility failure"/>
    <s v="Splice/Clamp/Connector"/>
    <s v="Splice/Clamp/Connector"/>
    <m/>
    <m/>
    <s v="Pacific Bell"/>
    <s v="Overhead"/>
    <s v="Secondary"/>
    <s v="Conductor"/>
    <m/>
    <s v="101157239"/>
    <s v="     "/>
    <x v="0"/>
    <m/>
    <n v="37.296599999999998"/>
    <n v="-120.468"/>
    <m/>
    <s v="EL-CAPITAN-1106"/>
    <m/>
    <s v="HAD LEFT SCENE BEFORE ARRIVAL"/>
    <s v="Urban"/>
    <m/>
    <m/>
    <m/>
    <m/>
    <m/>
    <m/>
    <m/>
    <s v="N"/>
    <s v="N"/>
    <m/>
    <m/>
    <s v="     "/>
    <m/>
    <m/>
    <m/>
    <m/>
    <m/>
    <m/>
    <m/>
    <m/>
    <m/>
    <m/>
    <m/>
    <m/>
    <m/>
    <m/>
    <m/>
    <m/>
    <m/>
    <m/>
    <m/>
  </r>
  <r>
    <x v="362"/>
    <s v="     "/>
    <d v="2015-05-31T00:00:00"/>
    <d v="1899-12-30T07:07:00"/>
    <s v="23"/>
    <x v="1"/>
    <s v="5"/>
    <x v="1"/>
    <d v="2015-05-31T00:00:00"/>
    <d v="1899-12-30T07:07:00"/>
    <m/>
    <s v="     "/>
    <x v="1"/>
    <m/>
    <x v="1"/>
    <m/>
    <s v="1241675"/>
    <s v="15-0037465"/>
    <m/>
    <m/>
    <m/>
    <m/>
    <s v="     "/>
    <x v="0"/>
    <x v="0"/>
    <s v="Vegetation"/>
    <x v="0"/>
    <m/>
    <s v="0.26-9.99"/>
    <s v="Square Feet: ; Acreage: 0.5"/>
    <s v="Equipment - PG&amp;E"/>
    <x v="9"/>
    <s v="Equipment - PG&amp;E"/>
    <s v="All types of equipment / facility failure"/>
    <m/>
    <m/>
    <m/>
    <m/>
    <s v="0"/>
    <s v="Overhead"/>
    <s v="Primary"/>
    <s v="Unknown"/>
    <m/>
    <s v="3700 Sankey Rd, Pleasant Grove"/>
    <s v="     "/>
    <x v="0"/>
    <m/>
    <n v="38.782400000000003"/>
    <n v="-121.48"/>
    <m/>
    <s v="CATLETT-1102"/>
    <n v="12000"/>
    <s v="Pleasnt Grove Fire Dept  Station #"/>
    <s v="Urban"/>
    <m/>
    <m/>
    <m/>
    <m/>
    <m/>
    <m/>
    <m/>
    <s v="N"/>
    <s v="N"/>
    <m/>
    <m/>
    <s v="     "/>
    <m/>
    <m/>
    <m/>
    <m/>
    <m/>
    <m/>
    <m/>
    <m/>
    <m/>
    <m/>
    <m/>
    <m/>
    <m/>
    <m/>
    <m/>
    <m/>
    <m/>
    <m/>
    <m/>
  </r>
  <r>
    <x v="363"/>
    <s v="     "/>
    <d v="2015-05-31T00:00:00"/>
    <d v="1899-12-30T09:27:00"/>
    <s v="23"/>
    <x v="1"/>
    <s v="5"/>
    <x v="1"/>
    <m/>
    <m/>
    <m/>
    <s v="     "/>
    <x v="1"/>
    <m/>
    <x v="1"/>
    <m/>
    <s v="1241696"/>
    <m/>
    <m/>
    <m/>
    <m/>
    <m/>
    <s v="     "/>
    <x v="0"/>
    <x v="0"/>
    <s v="Vegetation"/>
    <x v="0"/>
    <m/>
    <s v="&lt;0.25"/>
    <s v="Square Feet: ; Acreage: "/>
    <s v="Contact - 3rd Party"/>
    <x v="12"/>
    <s v="Contact - 3rd Party"/>
    <s v="All types of equipment / facility failure"/>
    <s v="Contact - Balloon"/>
    <m/>
    <s v="Contact - Balloon"/>
    <s v="Conductor"/>
    <s v="Pacific Bell"/>
    <s v="Overhead"/>
    <s v="Primary"/>
    <s v="Conductor"/>
    <m/>
    <s v="102057703"/>
    <s v="     "/>
    <x v="0"/>
    <m/>
    <n v="37.977400000000003"/>
    <n v="-121.327"/>
    <m/>
    <s v="COUNTRY-CLUB-1101"/>
    <n v="12000"/>
    <m/>
    <s v="Urban"/>
    <m/>
    <m/>
    <m/>
    <m/>
    <m/>
    <m/>
    <m/>
    <s v="N"/>
    <s v="N"/>
    <m/>
    <m/>
    <s v="     "/>
    <m/>
    <m/>
    <m/>
    <m/>
    <m/>
    <m/>
    <m/>
    <m/>
    <m/>
    <m/>
    <m/>
    <m/>
    <m/>
    <m/>
    <m/>
    <m/>
    <m/>
    <m/>
    <m/>
  </r>
  <r>
    <x v="364"/>
    <s v="     "/>
    <d v="2015-06-03T00:00:00"/>
    <d v="1899-12-30T17:09:00"/>
    <s v="23"/>
    <x v="1"/>
    <s v="6"/>
    <x v="1"/>
    <m/>
    <m/>
    <s v="POE FIRE DUE TO BURNT OPEN PG CONNECTION AT TRANSFORMER POLE.GRASS FIRE 419 &amp; 421 V ST."/>
    <s v="     "/>
    <x v="1"/>
    <m/>
    <x v="1"/>
    <m/>
    <s v="1243258"/>
    <m/>
    <m/>
    <m/>
    <m/>
    <m/>
    <s v="     "/>
    <x v="0"/>
    <x v="0"/>
    <s v="Vegetation"/>
    <x v="0"/>
    <m/>
    <s v="&lt;0.25"/>
    <s v="Square Feet: ; Acreage: "/>
    <s v="Equipment - PG&amp;E"/>
    <x v="10"/>
    <s v="Equipment - PG&amp;E"/>
    <s v="All types of equipment / facility failure"/>
    <s v="Splice/Clamp/Connector"/>
    <s v="Splice/Clamp/Connector"/>
    <m/>
    <m/>
    <s v="Pacific Bell"/>
    <s v="Overhead"/>
    <s v="Secondary"/>
    <s v="Conductor"/>
    <m/>
    <s v="100150055"/>
    <s v="     "/>
    <x v="0"/>
    <m/>
    <n v="35.361199999999997"/>
    <n v="-119.006"/>
    <m/>
    <s v="BAKERSFIELD-2109"/>
    <m/>
    <s v="KCFD AND BCFD"/>
    <s v="Urban"/>
    <m/>
    <m/>
    <m/>
    <m/>
    <m/>
    <m/>
    <m/>
    <s v="N"/>
    <s v="N"/>
    <m/>
    <m/>
    <s v="     "/>
    <m/>
    <m/>
    <m/>
    <m/>
    <m/>
    <m/>
    <m/>
    <m/>
    <m/>
    <m/>
    <m/>
    <m/>
    <m/>
    <m/>
    <m/>
    <m/>
    <m/>
    <m/>
    <m/>
  </r>
  <r>
    <x v="365"/>
    <s v="     "/>
    <d v="2015-06-03T00:00:00"/>
    <d v="1899-12-30T13:44:00"/>
    <s v="23"/>
    <x v="1"/>
    <s v="6"/>
    <x v="1"/>
    <d v="2015-06-03T00:00:00"/>
    <d v="1899-12-30T13:44:00"/>
    <s v="truck hit common neutral. burning down wire and starting small grass fire 200' x 100'. crew to repair"/>
    <s v="     "/>
    <x v="1"/>
    <m/>
    <x v="1"/>
    <m/>
    <s v="1243177"/>
    <s v="15-0038125"/>
    <m/>
    <m/>
    <m/>
    <m/>
    <s v="     "/>
    <x v="0"/>
    <x v="0"/>
    <s v="Vegetation"/>
    <x v="0"/>
    <m/>
    <s v="&lt;0.25"/>
    <s v="Square Feet: 200 x 100; Acreage: "/>
    <s v="Contact - 3rd Party"/>
    <x v="8"/>
    <s v="Contact - 3rd Party"/>
    <s v="All types of equipment / facility failure"/>
    <s v="Contact - Vehicle"/>
    <m/>
    <s v="Contact - Vehicle"/>
    <s v="Pole"/>
    <s v="0"/>
    <s v="Overhead"/>
    <s v="Primary"/>
    <s v="Conductor"/>
    <m/>
    <s v="103035299"/>
    <s v="     "/>
    <x v="0"/>
    <m/>
    <n v="38.627000000000002"/>
    <n v="-121.077"/>
    <m/>
    <s v="CLARKSVILLE-2103"/>
    <n v="21000"/>
    <s v="Cal Fire Dept"/>
    <s v="Herbaceous"/>
    <m/>
    <m/>
    <m/>
    <m/>
    <m/>
    <m/>
    <m/>
    <s v="N"/>
    <s v="N"/>
    <m/>
    <m/>
    <s v="     "/>
    <m/>
    <m/>
    <m/>
    <m/>
    <m/>
    <m/>
    <m/>
    <m/>
    <m/>
    <m/>
    <m/>
    <m/>
    <m/>
    <m/>
    <m/>
    <m/>
    <m/>
    <m/>
    <m/>
  </r>
  <r>
    <x v="366"/>
    <s v="     "/>
    <d v="2015-06-03T00:00:00"/>
    <d v="1899-12-30T09:33:00"/>
    <s v="23"/>
    <x v="1"/>
    <s v="6"/>
    <x v="1"/>
    <d v="2015-06-03T00:00:00"/>
    <d v="1899-12-30T09:33:00"/>
    <s v="crew to repair line"/>
    <s v="     "/>
    <x v="1"/>
    <m/>
    <x v="1"/>
    <m/>
    <s v="1243040"/>
    <s v="15-0038091"/>
    <m/>
    <m/>
    <n v="110427000"/>
    <m/>
    <s v="     "/>
    <x v="0"/>
    <x v="0"/>
    <s v="Vegetation"/>
    <x v="0"/>
    <m/>
    <s v="&lt;0.25"/>
    <s v="Square Feet: ; Acreage: 0.1"/>
    <s v="Vegetation"/>
    <x v="0"/>
    <s v="Vegetation"/>
    <s v="All types of equipment / facility failure"/>
    <s v="Contact - Vegetation"/>
    <m/>
    <s v="Contact - Vegetation"/>
    <s v="Conductor"/>
    <s v="0"/>
    <s v="Overhead"/>
    <s v="Primary"/>
    <s v="Conductor"/>
    <m/>
    <m/>
    <s v="     "/>
    <x v="1"/>
    <n v="280"/>
    <n v="39.689599999999999"/>
    <n v="-121.622"/>
    <m/>
    <s v="CLARK-ROAD-1102"/>
    <n v="12000"/>
    <s v="Cal Fire Dept"/>
    <s v="Herbaceous"/>
    <m/>
    <m/>
    <m/>
    <m/>
    <m/>
    <m/>
    <m/>
    <s v="N"/>
    <s v="N"/>
    <m/>
    <m/>
    <s v="     "/>
    <n v="39.689570000000003"/>
    <n v="-121.621612"/>
    <s v="Jun  3 2015 12:00AM"/>
    <s v="BranchFail"/>
    <s v="Green Healthy Gray Pine had large 20&quot;dbh spar fail aprox 30 ft up no evidence of rot or decay. heavy cone set evident. 15X 200aprox grass fire at failure site.  also small 15X 40 4 spans to the south at pole. Line on ground reviewed"/>
    <s v="PING"/>
    <s v="60"/>
    <s v="48"/>
    <s v="30"/>
    <s v="None"/>
    <s v="None"/>
    <s v="N"/>
    <s v="1"/>
    <m/>
    <s v="Hillside"/>
    <s v="A"/>
    <s v="CrossArm"/>
    <s v="BareWire"/>
    <s v="5"/>
  </r>
  <r>
    <x v="367"/>
    <s v="     "/>
    <d v="2015-06-04T00:00:00"/>
    <d v="1899-12-30T16:38:00"/>
    <s v="23"/>
    <x v="1"/>
    <s v="6"/>
    <x v="1"/>
    <d v="2015-06-04T00:00:00"/>
    <d v="1899-12-30T16:39:00"/>
    <s v="FD was gone when i showed up. had one blwn fuse. patrolled and tested good. didn't find a cause"/>
    <s v="     "/>
    <x v="1"/>
    <m/>
    <x v="1"/>
    <m/>
    <s v="1243775"/>
    <s v="15-0038570"/>
    <m/>
    <m/>
    <m/>
    <m/>
    <s v="     "/>
    <x v="0"/>
    <x v="0"/>
    <s v="Vegetation"/>
    <x v="0"/>
    <m/>
    <s v="&lt;3 meters of linear travel"/>
    <s v="Square Feet: ; Acreage: "/>
    <s v="Equipment - PG&amp;E"/>
    <x v="9"/>
    <s v="Equipment - PG&amp;E"/>
    <s v="All types of equipment / facility failure"/>
    <m/>
    <m/>
    <m/>
    <m/>
    <s v="Pacific Bell"/>
    <s v="Overhead"/>
    <s v="Primary"/>
    <s v="Unknown"/>
    <m/>
    <s v="101565849"/>
    <s v="     "/>
    <x v="0"/>
    <m/>
    <n v="38.588000000000001"/>
    <n v="-121.517"/>
    <m/>
    <s v="WEST-SACRAMENTO-1110"/>
    <n v="12000"/>
    <s v="west sacramento FD"/>
    <s v="Urban"/>
    <m/>
    <m/>
    <m/>
    <m/>
    <m/>
    <m/>
    <m/>
    <s v="N"/>
    <s v="N"/>
    <m/>
    <m/>
    <s v="     "/>
    <m/>
    <m/>
    <m/>
    <m/>
    <m/>
    <m/>
    <m/>
    <m/>
    <m/>
    <m/>
    <m/>
    <m/>
    <m/>
    <m/>
    <m/>
    <m/>
    <m/>
    <m/>
    <m/>
  </r>
  <r>
    <x v="368"/>
    <s v="     "/>
    <d v="2015-06-04T00:00:00"/>
    <d v="1899-12-30T20:00:00"/>
    <s v="23"/>
    <x v="1"/>
    <s v="6"/>
    <x v="1"/>
    <d v="2015-06-04T00:00:00"/>
    <d v="1899-12-30T20:00:00"/>
    <s v="cust cut tree across primary,breaking pole tx and conductor,starting 2-small grass fires"/>
    <s v="     "/>
    <x v="1"/>
    <m/>
    <x v="1"/>
    <m/>
    <s v="1243842"/>
    <s v="15-0038597"/>
    <m/>
    <m/>
    <n v="110430000"/>
    <m/>
    <s v="     "/>
    <x v="0"/>
    <x v="0"/>
    <s v="Vegetation"/>
    <x v="0"/>
    <m/>
    <s v="&lt;0.25"/>
    <s v="Square Feet: 2 x 20 x 35; Acreage: "/>
    <s v="Vegetation"/>
    <x v="0"/>
    <s v="Vegetation"/>
    <s v="All types of equipment / facility failure"/>
    <s v="Contact - Vegetation"/>
    <m/>
    <s v="Contact - Vegetation"/>
    <s v="Conductor"/>
    <s v="Pacific Bell"/>
    <s v="Overhead"/>
    <s v="Primary"/>
    <s v="Conductor"/>
    <m/>
    <s v="101412760"/>
    <s v="     "/>
    <x v="2"/>
    <n v="305"/>
    <n v="38.691600000000001"/>
    <n v="-120.861"/>
    <m/>
    <s v="DIAMOND-SPRINGS-1105"/>
    <n v="12000"/>
    <s v="Cal Fire Dept"/>
    <s v="Urban"/>
    <m/>
    <m/>
    <m/>
    <m/>
    <m/>
    <m/>
    <m/>
    <s v="N"/>
    <s v="N"/>
    <m/>
    <m/>
    <s v="     "/>
    <n v="38.690474999999999"/>
    <n v="-120.86380699999999"/>
    <s v="Jun  5 2015 12:00AM"/>
    <s v="3rdParty"/>
    <s v="Healthy green mature Gray Pine branch was cut down by 3rd party, branch hit primary lines bringing them to ground starting 2 fires in different spots. 1 fire was approx 20x40 2 spans from subject tree in mid span (lines slapped together) and the other fire was at base SSD#21599 approx 20x30."/>
    <s v="PING"/>
    <s v="85"/>
    <s v="45"/>
    <s v="42"/>
    <m/>
    <m/>
    <m/>
    <m/>
    <m/>
    <m/>
    <m/>
    <s v="CrossArm"/>
    <s v="BareWire"/>
    <s v="0"/>
  </r>
  <r>
    <x v="369"/>
    <s v="     "/>
    <d v="2015-06-04T00:00:00"/>
    <d v="1899-12-30T13:17:00"/>
    <s v="23"/>
    <x v="1"/>
    <s v="6"/>
    <x v="1"/>
    <d v="2015-06-04T00:00:00"/>
    <d v="1899-12-30T13:17:00"/>
    <m/>
    <s v="     "/>
    <x v="1"/>
    <m/>
    <x v="1"/>
    <m/>
    <s v="1243643"/>
    <s v="15-0038501"/>
    <m/>
    <m/>
    <n v="110429000"/>
    <m/>
    <s v="     "/>
    <x v="0"/>
    <x v="0"/>
    <s v="Vegetation"/>
    <x v="0"/>
    <m/>
    <s v="&lt;0.25"/>
    <s v="Square Feet: ; Acreage: "/>
    <s v="Contact - 3rd Party"/>
    <x v="8"/>
    <s v="Contact - 3rd Party"/>
    <s v="All types of equipment / facility failure"/>
    <s v="Contact - Vehicle"/>
    <m/>
    <s v="Contact - Vehicle"/>
    <s v="Pole"/>
    <m/>
    <s v="Overhead"/>
    <s v="Primary"/>
    <s v="Conductor"/>
    <m/>
    <m/>
    <s v="     "/>
    <x v="1"/>
    <n v="140"/>
    <n v="39.269399999999997"/>
    <n v="-123.78400000000001"/>
    <m/>
    <s v="BIG-RIVER-1101"/>
    <n v="12000"/>
    <s v="Cal Fire Dept"/>
    <s v="Conifer Forest"/>
    <m/>
    <m/>
    <m/>
    <m/>
    <m/>
    <m/>
    <m/>
    <s v="N"/>
    <s v="N"/>
    <m/>
    <m/>
    <s v="     "/>
    <m/>
    <m/>
    <m/>
    <m/>
    <m/>
    <m/>
    <m/>
    <m/>
    <m/>
    <m/>
    <m/>
    <m/>
    <m/>
    <m/>
    <m/>
    <m/>
    <m/>
    <m/>
    <m/>
  </r>
  <r>
    <x v="370"/>
    <s v="     "/>
    <d v="2015-06-04T00:00:00"/>
    <d v="1899-12-30T15:44:00"/>
    <s v="23"/>
    <x v="1"/>
    <s v="6"/>
    <x v="1"/>
    <d v="2015-06-04T00:00:00"/>
    <d v="1899-12-30T15:44:00"/>
    <s v="0"/>
    <s v="     "/>
    <x v="1"/>
    <m/>
    <x v="1"/>
    <m/>
    <s v="1243752"/>
    <s v="15-0038556"/>
    <m/>
    <m/>
    <n v="110430000"/>
    <m/>
    <s v="     "/>
    <x v="0"/>
    <x v="0"/>
    <s v="Vegetation"/>
    <x v="0"/>
    <m/>
    <s v="0.26-9.99"/>
    <s v="Square Feet: ; Acreage: 2"/>
    <s v="Contact - 3rd Party"/>
    <x v="8"/>
    <s v="Contact - 3rd Party"/>
    <s v="All types of equipment / facility failure"/>
    <s v="Contact - Vehicle"/>
    <m/>
    <s v="Contact - Vehicle"/>
    <s v="Pole"/>
    <s v="0"/>
    <s v="Overhead"/>
    <s v="Primary"/>
    <s v="Conductor"/>
    <m/>
    <s v="powerhouse hill rd 2spans e on ophir rd"/>
    <s v="     "/>
    <x v="0"/>
    <m/>
    <n v="39.468400000000003"/>
    <n v="-121.56100000000001"/>
    <m/>
    <s v="WYANDOTTE-1106"/>
    <n v="12000"/>
    <s v="Cal Fire Dept"/>
    <s v="Agriculture"/>
    <m/>
    <m/>
    <m/>
    <m/>
    <m/>
    <m/>
    <m/>
    <s v="N"/>
    <s v="N"/>
    <m/>
    <m/>
    <s v="     "/>
    <m/>
    <m/>
    <m/>
    <m/>
    <m/>
    <m/>
    <m/>
    <m/>
    <m/>
    <m/>
    <m/>
    <m/>
    <m/>
    <m/>
    <m/>
    <m/>
    <m/>
    <m/>
    <m/>
  </r>
  <r>
    <x v="371"/>
    <s v="     "/>
    <d v="2015-06-05T00:00:00"/>
    <d v="1899-12-30T15:15:00"/>
    <s v="23"/>
    <x v="1"/>
    <s v="6"/>
    <x v="1"/>
    <d v="2015-06-05T00:00:00"/>
    <d v="1899-12-30T15:15:00"/>
    <s v="F4TCGBB BASD TX CREW TO REPLACE"/>
    <s v="     "/>
    <x v="1"/>
    <m/>
    <x v="1"/>
    <m/>
    <s v="1244315"/>
    <s v="15-0038875"/>
    <m/>
    <m/>
    <n v="110432000"/>
    <m/>
    <s v="     "/>
    <x v="0"/>
    <x v="0"/>
    <s v="Vegetation"/>
    <x v="0"/>
    <m/>
    <s v="&lt;0.25"/>
    <s v="Square Feet: ; Acreage: "/>
    <s v="Equipment - PG&amp;E"/>
    <x v="13"/>
    <s v="Equipment - PG&amp;E"/>
    <s v="All types of equipment / facility failure"/>
    <s v="Transformer"/>
    <s v="Transformer"/>
    <m/>
    <m/>
    <s v="Pacific Bell"/>
    <s v="Overhead"/>
    <s v="Secondary"/>
    <s v="Transformer"/>
    <m/>
    <s v="100857009"/>
    <s v="     "/>
    <x v="0"/>
    <m/>
    <n v="36.7759"/>
    <n v="-119.77"/>
    <m/>
    <s v="MANCHESTER-1103"/>
    <m/>
    <s v="CITY OF FRESNO"/>
    <s v="Urban"/>
    <m/>
    <m/>
    <m/>
    <m/>
    <m/>
    <m/>
    <m/>
    <s v="N"/>
    <s v="N"/>
    <m/>
    <m/>
    <s v="     "/>
    <m/>
    <m/>
    <m/>
    <m/>
    <m/>
    <m/>
    <m/>
    <m/>
    <m/>
    <m/>
    <m/>
    <m/>
    <m/>
    <m/>
    <m/>
    <m/>
    <m/>
    <m/>
    <m/>
  </r>
  <r>
    <x v="372"/>
    <s v="     "/>
    <d v="2015-06-05T00:00:00"/>
    <d v="1899-12-30T22:13:00"/>
    <s v="23"/>
    <x v="1"/>
    <s v="6"/>
    <x v="1"/>
    <d v="2015-06-05T00:00:00"/>
    <d v="1899-12-30T22:13:00"/>
    <s v="CAP BANK 924 IS OFF LINE. POLE IS SAFE NEED TO HAVE SOME ONE COME OUT AND SIZE ANDCLASS POLE FOR REPLACEMENT."/>
    <s v="     "/>
    <x v="1"/>
    <m/>
    <x v="1"/>
    <m/>
    <s v="1244606"/>
    <s v="15-0038964"/>
    <m/>
    <m/>
    <m/>
    <m/>
    <s v="     "/>
    <x v="0"/>
    <x v="0"/>
    <s v="Vegetation"/>
    <x v="0"/>
    <m/>
    <s v="&lt;3 meters of linear travel"/>
    <s v="Square Feet: ; Acreage: "/>
    <s v="Equipment - PG&amp;E"/>
    <x v="11"/>
    <s v="Equipment - PG&amp;E"/>
    <s v="All types of equipment / facility failure"/>
    <s v="Capacitor Bank"/>
    <s v="Capacitor Bank"/>
    <m/>
    <m/>
    <s v="0"/>
    <s v="Overhead"/>
    <s v="Primary"/>
    <s v="Capacitor Bank"/>
    <m/>
    <s v="100064053"/>
    <s v="     "/>
    <x v="0"/>
    <m/>
    <n v="38.7729"/>
    <n v="-121.47"/>
    <m/>
    <s v="CATLETT-1102"/>
    <n v="12000"/>
    <s v="WATER"/>
    <s v="Agriculture"/>
    <m/>
    <m/>
    <m/>
    <m/>
    <m/>
    <m/>
    <m/>
    <s v="N"/>
    <s v="N"/>
    <m/>
    <m/>
    <s v="     "/>
    <m/>
    <m/>
    <m/>
    <m/>
    <m/>
    <m/>
    <m/>
    <m/>
    <m/>
    <m/>
    <m/>
    <m/>
    <m/>
    <m/>
    <m/>
    <m/>
    <m/>
    <m/>
    <m/>
  </r>
  <r>
    <x v="373"/>
    <s v="     "/>
    <d v="2015-06-05T00:00:00"/>
    <d v="1899-12-30T14:40:00"/>
    <s v="23"/>
    <x v="1"/>
    <s v="6"/>
    <x v="1"/>
    <d v="2015-06-05T00:00:00"/>
    <d v="1899-12-30T14:40:00"/>
    <s v="BURNT CONNECTIONS POSSABLE CAUSE OF FIRE, CREW ONSITE TO REPLACE"/>
    <s v="     "/>
    <x v="1"/>
    <m/>
    <x v="1"/>
    <m/>
    <s v="1244284"/>
    <s v="15-0038686"/>
    <m/>
    <m/>
    <m/>
    <m/>
    <s v="     "/>
    <x v="0"/>
    <x v="0"/>
    <s v="Vegetation"/>
    <x v="0"/>
    <m/>
    <s v="&lt;0.25"/>
    <s v="Square Feet: ; Acreage: "/>
    <s v="Equipment - PG&amp;E"/>
    <x v="10"/>
    <s v="Equipment - PG&amp;E"/>
    <s v="All types of equipment / facility failure"/>
    <s v="Splice/Clamp/Connector"/>
    <s v="Splice/Clamp/Connector"/>
    <m/>
    <m/>
    <s v="0"/>
    <s v="Overhead"/>
    <s v="Primary"/>
    <s v="Conductor"/>
    <m/>
    <s v="101012484"/>
    <s v="     "/>
    <x v="1"/>
    <n v="320"/>
    <n v="37.957799999999999"/>
    <n v="-120.452"/>
    <m/>
    <s v="RACETRACK-SUB-1704"/>
    <n v="17000"/>
    <s v="Cal Fire Dept"/>
    <s v="Shrub"/>
    <m/>
    <m/>
    <m/>
    <m/>
    <m/>
    <m/>
    <m/>
    <s v="N"/>
    <s v="N"/>
    <m/>
    <m/>
    <s v="     "/>
    <m/>
    <m/>
    <m/>
    <m/>
    <m/>
    <m/>
    <m/>
    <m/>
    <m/>
    <m/>
    <m/>
    <m/>
    <m/>
    <m/>
    <m/>
    <m/>
    <m/>
    <m/>
    <m/>
  </r>
  <r>
    <x v="374"/>
    <s v="     "/>
    <d v="2015-06-05T00:00:00"/>
    <d v="1899-12-30T01:25:00"/>
    <s v="23"/>
    <x v="1"/>
    <s v="6"/>
    <x v="1"/>
    <d v="2015-06-05T00:00:00"/>
    <d v="1899-12-30T01:25:00"/>
    <m/>
    <s v="     "/>
    <x v="1"/>
    <m/>
    <x v="1"/>
    <m/>
    <s v="1243883"/>
    <s v="15-0038607"/>
    <m/>
    <m/>
    <n v="110431000"/>
    <m/>
    <s v="     "/>
    <x v="0"/>
    <x v="0"/>
    <s v="Vegetation"/>
    <x v="0"/>
    <m/>
    <s v="&lt;0.25"/>
    <s v="Square Feet: ; Acreage: "/>
    <s v="Vegetation"/>
    <x v="0"/>
    <s v="Vegetation"/>
    <s v="All types of equipment / facility failure"/>
    <s v="Contact - Vegetation"/>
    <m/>
    <s v="Contact - Vegetation"/>
    <s v="Conductor"/>
    <m/>
    <s v="Overhead"/>
    <s v="Primary"/>
    <s v="Conductor"/>
    <m/>
    <s v="4870 REDWOOD"/>
    <s v="     "/>
    <x v="2"/>
    <n v="180"/>
    <n v="38.3461"/>
    <n v="-122.4"/>
    <m/>
    <s v="PUEBLO-2103"/>
    <n v="21000"/>
    <m/>
    <s v="Conifer Forest"/>
    <m/>
    <m/>
    <m/>
    <m/>
    <m/>
    <m/>
    <m/>
    <s v="N"/>
    <s v="N"/>
    <m/>
    <m/>
    <s v="     "/>
    <m/>
    <m/>
    <s v="Jun  8 2015 12:00AM"/>
    <s v="TrunkFail"/>
    <s v="OUTAGE WAS CAUSED WHEN A HEALTYH LIVE OAK 56 IN HEIGTH 36&quot; IN DIAMETER BUSTED 2 ABOVE GROUND AND FELL ON TO PRIMARY CONDUCTORS CAUSING LINES ON GROUND AND SNAPPED POLE LOCATION 4900 REDWOOD RD LINES ON GROUND CONFIRMED HEAT MAY HAVE BEEN FACTOR"/>
    <s v="OAKC"/>
    <s v="56"/>
    <s v="36"/>
    <s v="20"/>
    <s v="Slight"/>
    <s v="None"/>
    <s v="N"/>
    <s v="1"/>
    <m/>
    <s v="Ridge"/>
    <s v="A"/>
    <s v="CrossArm"/>
    <s v="BareWire"/>
    <s v="2"/>
  </r>
  <r>
    <x v="375"/>
    <s v="     "/>
    <d v="2015-06-05T00:00:00"/>
    <d v="1899-12-30T09:58:00"/>
    <s v="23"/>
    <x v="1"/>
    <s v="6"/>
    <x v="1"/>
    <d v="2015-06-05T00:00:00"/>
    <d v="1899-12-30T09:59:00"/>
    <s v="B phase floater, stood by to show crew where it was at, assisted in tying in. pwr ok"/>
    <s v="     "/>
    <x v="1"/>
    <m/>
    <x v="1"/>
    <m/>
    <s v="1244047"/>
    <s v="15-0038700"/>
    <m/>
    <m/>
    <m/>
    <m/>
    <s v="     "/>
    <x v="0"/>
    <x v="0"/>
    <s v="Vegetation"/>
    <x v="0"/>
    <m/>
    <s v="0.26-9.99"/>
    <s v="Square Feet: ; Acreage: 2"/>
    <s v="Equipment - PG&amp;E"/>
    <x v="9"/>
    <s v="Equipment - PG&amp;E"/>
    <s v="All types of equipment / facility failure"/>
    <s v="Tie Wire"/>
    <s v="Tie Wire"/>
    <m/>
    <m/>
    <s v="0"/>
    <s v="Overhead"/>
    <s v="Primary"/>
    <s v="Conductor"/>
    <m/>
    <s v="100986799"/>
    <s v="     "/>
    <x v="0"/>
    <n v="105"/>
    <n v="40.106999999999999"/>
    <n v="-123.714"/>
    <m/>
    <s v="GARBERVILLE-1101"/>
    <n v="12000"/>
    <s v="Cal Fire Dept"/>
    <s v="Herbaceous"/>
    <m/>
    <m/>
    <m/>
    <m/>
    <m/>
    <m/>
    <m/>
    <s v="N"/>
    <s v="N"/>
    <m/>
    <m/>
    <s v="     "/>
    <m/>
    <m/>
    <m/>
    <m/>
    <m/>
    <m/>
    <m/>
    <m/>
    <m/>
    <m/>
    <m/>
    <m/>
    <m/>
    <m/>
    <m/>
    <m/>
    <m/>
    <m/>
    <m/>
  </r>
  <r>
    <x v="376"/>
    <s v="     "/>
    <d v="2015-06-06T00:00:00"/>
    <d v="1899-12-30T21:17:00"/>
    <s v="23"/>
    <x v="1"/>
    <s v="6"/>
    <x v="1"/>
    <d v="2015-06-06T00:00:00"/>
    <d v="1899-12-30T21:17:00"/>
    <s v="Metallic balloons cross phased and flashed transformer causing wire down outage and fires."/>
    <s v="     "/>
    <x v="1"/>
    <m/>
    <x v="1"/>
    <m/>
    <s v="1244988"/>
    <s v="15-0039081"/>
    <m/>
    <m/>
    <n v="110433000"/>
    <m/>
    <s v="     "/>
    <x v="0"/>
    <x v="0"/>
    <s v="Vegetation"/>
    <x v="0"/>
    <m/>
    <s v="&lt;0.25"/>
    <s v="Square Feet: ; Acreage: "/>
    <s v="Contact - 3rd Party"/>
    <x v="12"/>
    <s v="Contact - 3rd Party"/>
    <s v="All types of equipment / facility failure"/>
    <s v="Contact - Balloon"/>
    <m/>
    <s v="Contact - Balloon"/>
    <s v="Conductor"/>
    <s v="Pacific Bell"/>
    <s v="Overhead"/>
    <s v="Primary"/>
    <s v="Conductor"/>
    <m/>
    <s v="102135759"/>
    <s v="     "/>
    <x v="0"/>
    <m/>
    <n v="38.005699999999997"/>
    <n v="-121.238"/>
    <m/>
    <s v="CHEROKEE-1102"/>
    <n v="12000"/>
    <s v="COUNTY FIRE"/>
    <s v="Urban"/>
    <m/>
    <m/>
    <m/>
    <m/>
    <m/>
    <m/>
    <m/>
    <s v="N"/>
    <s v="N"/>
    <m/>
    <m/>
    <s v="     "/>
    <m/>
    <m/>
    <m/>
    <m/>
    <m/>
    <m/>
    <m/>
    <m/>
    <m/>
    <m/>
    <m/>
    <m/>
    <m/>
    <m/>
    <m/>
    <m/>
    <m/>
    <m/>
    <m/>
  </r>
  <r>
    <x v="377"/>
    <s v="     "/>
    <d v="2015-06-06T00:00:00"/>
    <d v="1899-12-30T21:21:06"/>
    <s v="23"/>
    <x v="1"/>
    <s v="6"/>
    <x v="1"/>
    <d v="2015-06-06T00:00:00"/>
    <d v="1899-12-30T21:21:00"/>
    <s v="5080 NADOTTI RD / 1190 Darrigo Ln / A/F 5231 E. Harding Way in Stockton; Metallic balloons cross phased and flashed transformer causing wire down outage and fires"/>
    <s v="     "/>
    <x v="0"/>
    <d v="2021-02-26T00:00:00"/>
    <x v="0"/>
    <m/>
    <s v="1244988"/>
    <s v="N/A"/>
    <m/>
    <s v="T003412867"/>
    <n v="110432575"/>
    <m/>
    <s v="     "/>
    <x v="0"/>
    <x v="0"/>
    <m/>
    <x v="0"/>
    <m/>
    <s v="&lt;0.25"/>
    <m/>
    <s v="Contact - 3rd Party"/>
    <x v="12"/>
    <s v="Contact - 3rd Party"/>
    <s v="Contact from object"/>
    <s v="Contact - Balloon"/>
    <m/>
    <s v="Contact - Balloon"/>
    <s v="Transformer"/>
    <s v="Yes"/>
    <s v="Overhead"/>
    <m/>
    <s v="Transformer"/>
    <m/>
    <s v="103198262"/>
    <s v="     "/>
    <x v="0"/>
    <m/>
    <n v="38.005699999999997"/>
    <n v="-121.238"/>
    <s v="San Joaquin"/>
    <s v="CHEROKEE-1101"/>
    <m/>
    <m/>
    <s v="Urban"/>
    <m/>
    <m/>
    <m/>
    <m/>
    <m/>
    <m/>
    <m/>
    <s v="N"/>
    <s v="N"/>
    <m/>
    <m/>
    <s v="     "/>
    <m/>
    <m/>
    <m/>
    <m/>
    <m/>
    <m/>
    <m/>
    <m/>
    <m/>
    <m/>
    <m/>
    <m/>
    <m/>
    <m/>
    <m/>
    <m/>
    <m/>
    <m/>
    <m/>
  </r>
  <r>
    <x v="378"/>
    <s v="     "/>
    <d v="2015-06-06T00:00:00"/>
    <d v="1899-12-30T15:38:00"/>
    <s v="23"/>
    <x v="1"/>
    <s v="6"/>
    <x v="1"/>
    <d v="2015-06-06T00:00:00"/>
    <d v="1899-12-30T15:38:00"/>
    <s v="0"/>
    <s v="     "/>
    <x v="1"/>
    <m/>
    <x v="1"/>
    <m/>
    <s v="1244920"/>
    <s v="15-0039056"/>
    <m/>
    <m/>
    <n v="110432000"/>
    <m/>
    <s v="     "/>
    <x v="0"/>
    <x v="0"/>
    <s v="Vegetation"/>
    <x v="0"/>
    <m/>
    <s v="&lt;0.25"/>
    <s v="Square Feet: ; Acreage: "/>
    <s v="Vegetation"/>
    <x v="0"/>
    <s v="Vegetation"/>
    <s v="All types of equipment / facility failure"/>
    <s v="Contact - Vegetation"/>
    <m/>
    <s v="Contact - Vegetation"/>
    <s v="Conductor"/>
    <s v="0"/>
    <s v="Overhead"/>
    <s v="Primary"/>
    <s v="Conductor"/>
    <m/>
    <s v="11480 ANDERSON VALLEY WAY @ BRIDGE"/>
    <s v="     "/>
    <x v="1"/>
    <n v="154"/>
    <n v="39.040900000000001"/>
    <n v="-123.402"/>
    <m/>
    <s v="PHILO-1101"/>
    <n v="12000"/>
    <s v="Cal Fire Dept"/>
    <s v="Agriculture"/>
    <m/>
    <m/>
    <m/>
    <m/>
    <m/>
    <m/>
    <m/>
    <s v="N"/>
    <s v="N"/>
    <m/>
    <m/>
    <s v="     "/>
    <n v="39.037868000000003"/>
    <n v="-123.40646"/>
    <s v="Jun  8 2015 12:00AM"/>
    <s v="TrunkFail"/>
    <s v="A MATURE OAK, HEALTHY IN OUTER APPEARANCE BROKE AND FELL INTO THE 12KV LINES"/>
    <s v="OAKG"/>
    <s v="65"/>
    <s v="24"/>
    <s v="30"/>
    <s v="Slight"/>
    <s v="Moderate"/>
    <s v="N"/>
    <s v="1"/>
    <m/>
    <s v="Valley"/>
    <s v="A"/>
    <s v="Flat"/>
    <s v="BareWire"/>
    <s v="4"/>
  </r>
  <r>
    <x v="379"/>
    <s v="     "/>
    <d v="2015-06-06T00:00:00"/>
    <d v="1899-12-30T11:24:00"/>
    <s v="23"/>
    <x v="1"/>
    <s v="6"/>
    <x v="1"/>
    <d v="2015-06-06T00:00:00"/>
    <d v="1899-12-30T11:24:00"/>
    <m/>
    <s v="     "/>
    <x v="1"/>
    <m/>
    <x v="1"/>
    <m/>
    <s v="1244822"/>
    <s v="15-0039038"/>
    <m/>
    <m/>
    <m/>
    <m/>
    <s v="     "/>
    <x v="0"/>
    <x v="0"/>
    <s v="Vegetation"/>
    <x v="0"/>
    <m/>
    <s v="&lt;3 meters of linear travel"/>
    <s v="Square Feet: 10 x 10 ; Acreage: "/>
    <s v="Equipment - PG&amp;E"/>
    <x v="10"/>
    <s v="Equipment - PG&amp;E"/>
    <s v="All types of equipment / facility failure"/>
    <s v="Splice/Clamp/Connector"/>
    <s v="Splice/Clamp/Connector"/>
    <m/>
    <m/>
    <s v="Pacific Bell"/>
    <s v="Overhead"/>
    <s v="Primary"/>
    <s v="Conductor"/>
    <m/>
    <s v="100433862"/>
    <s v="     "/>
    <x v="0"/>
    <m/>
    <n v="39.802900000000001"/>
    <n v="-121.90600000000001"/>
    <m/>
    <s v="ANITA-1105"/>
    <n v="12000"/>
    <m/>
    <s v="Agriculture"/>
    <m/>
    <m/>
    <m/>
    <m/>
    <m/>
    <m/>
    <m/>
    <s v="N"/>
    <s v="N"/>
    <m/>
    <m/>
    <s v="     "/>
    <m/>
    <m/>
    <m/>
    <m/>
    <m/>
    <m/>
    <m/>
    <m/>
    <m/>
    <m/>
    <m/>
    <m/>
    <m/>
    <m/>
    <m/>
    <m/>
    <m/>
    <m/>
    <m/>
  </r>
  <r>
    <x v="380"/>
    <s v="     "/>
    <d v="2015-06-06T00:00:00"/>
    <d v="1899-12-30T12:00:00"/>
    <s v="23"/>
    <x v="1"/>
    <s v="6"/>
    <x v="1"/>
    <d v="2015-06-06T00:00:00"/>
    <d v="1899-12-30T12:00:00"/>
    <m/>
    <s v="     "/>
    <x v="1"/>
    <m/>
    <x v="1"/>
    <m/>
    <s v="1244768"/>
    <s v="15-0039033"/>
    <m/>
    <m/>
    <m/>
    <m/>
    <s v="     "/>
    <x v="0"/>
    <x v="0"/>
    <s v="Vegetation"/>
    <x v="0"/>
    <m/>
    <s v="&lt;0.25"/>
    <s v="Square Feet: 15x100; Acreage: "/>
    <s v="Equipment - PG&amp;E"/>
    <x v="17"/>
    <s v="Equipment - PG&amp;E"/>
    <s v="All types of equipment / facility failure"/>
    <s v="Lightning Arrestor"/>
    <s v="Lightning Arrestor"/>
    <m/>
    <m/>
    <m/>
    <s v="Overhead"/>
    <s v="Primary"/>
    <s v="Lightning Arrestor"/>
    <m/>
    <s v="101015092"/>
    <s v="     "/>
    <x v="0"/>
    <m/>
    <n v="36.982799999999997"/>
    <n v="-120.033"/>
    <m/>
    <s v="STOREY-1105"/>
    <n v="12000"/>
    <m/>
    <s v="Urban"/>
    <m/>
    <m/>
    <m/>
    <m/>
    <m/>
    <m/>
    <m/>
    <s v="N"/>
    <s v="N"/>
    <m/>
    <m/>
    <s v="     "/>
    <m/>
    <m/>
    <m/>
    <m/>
    <m/>
    <m/>
    <m/>
    <m/>
    <m/>
    <m/>
    <m/>
    <m/>
    <m/>
    <m/>
    <m/>
    <m/>
    <m/>
    <m/>
    <m/>
  </r>
  <r>
    <x v="381"/>
    <s v="     "/>
    <d v="2015-06-07T00:00:00"/>
    <d v="1899-12-30T17:48:00"/>
    <s v="24"/>
    <x v="1"/>
    <s v="6"/>
    <x v="1"/>
    <d v="2015-06-07T00:00:00"/>
    <d v="1899-12-30T17:48:00"/>
    <s v="Fnd #1 pos of 2 blwn at c/o's 278361, opnd rmdr @ 1924, 1/span/o 6cu on grnd at mtr 1008911805, Lrge 116 acre grass 3 alrm fire. Solano Sheriff case # R15-3293. Gun shot brought primary dwn."/>
    <s v="     "/>
    <x v="1"/>
    <m/>
    <x v="1"/>
    <m/>
    <s v="1245223"/>
    <s v="15-0039148"/>
    <m/>
    <m/>
    <n v="110433000"/>
    <m/>
    <s v="     "/>
    <x v="0"/>
    <x v="0"/>
    <s v="Vegetation"/>
    <x v="0"/>
    <m/>
    <s v="100-299"/>
    <s v="Square Feet: ; Acreage: 118"/>
    <s v="Contact - 3rd Party"/>
    <x v="3"/>
    <s v="Contact - 3rd Party"/>
    <s v="All types of equipment / facility failure"/>
    <s v="Vandalism"/>
    <m/>
    <s v="Vandalism"/>
    <m/>
    <s v="0"/>
    <s v="Overhead"/>
    <s v="Primary"/>
    <s v="Conductor"/>
    <m/>
    <s v="c/o's 278361"/>
    <s v="     "/>
    <x v="0"/>
    <m/>
    <n v="38.2179"/>
    <n v="-121.97499999999999"/>
    <m/>
    <s v="PEABODY-2107"/>
    <n v="21000"/>
    <s v="Suisun fire protection district."/>
    <s v="Herbaceous"/>
    <n v="100"/>
    <m/>
    <m/>
    <m/>
    <m/>
    <m/>
    <m/>
    <s v="N"/>
    <s v="N"/>
    <m/>
    <m/>
    <s v="     "/>
    <m/>
    <m/>
    <m/>
    <m/>
    <m/>
    <m/>
    <m/>
    <m/>
    <m/>
    <m/>
    <m/>
    <m/>
    <m/>
    <m/>
    <m/>
    <m/>
    <m/>
    <m/>
    <m/>
  </r>
  <r>
    <x v="382"/>
    <s v="     "/>
    <d v="2015-06-07T00:00:00"/>
    <d v="1899-12-30T14:53:00"/>
    <s v="24"/>
    <x v="1"/>
    <s v="6"/>
    <x v="1"/>
    <d v="2015-06-07T00:00:00"/>
    <d v="1899-12-30T14:53:00"/>
    <s v="0"/>
    <s v="     "/>
    <x v="1"/>
    <m/>
    <x v="1"/>
    <m/>
    <s v="1245173"/>
    <s v="15-0039129"/>
    <m/>
    <m/>
    <m/>
    <m/>
    <s v="     "/>
    <x v="0"/>
    <x v="0"/>
    <s v="Vegetation"/>
    <x v="0"/>
    <m/>
    <s v="&lt;0.25"/>
    <s v="Square Feet: ; Acreage: "/>
    <s v="Equipment - PG&amp;E"/>
    <x v="9"/>
    <s v="Equipment - PG&amp;E"/>
    <s v="All types of equipment / facility failure"/>
    <m/>
    <m/>
    <m/>
    <m/>
    <s v="Pacific Bell"/>
    <s v="Overhead"/>
    <s v="Primary"/>
    <s v="Unknown"/>
    <m/>
    <s v="peach and thorne greenfield"/>
    <s v="     "/>
    <x v="0"/>
    <m/>
    <n v="36.321599999999997"/>
    <n v="-121.28400000000001"/>
    <m/>
    <s v="LOS-COCHES-1101"/>
    <n v="12000"/>
    <s v="monterey county"/>
    <s v="Barren/Other"/>
    <m/>
    <m/>
    <m/>
    <m/>
    <m/>
    <m/>
    <m/>
    <s v="N"/>
    <s v="N"/>
    <m/>
    <m/>
    <s v="     "/>
    <m/>
    <m/>
    <m/>
    <m/>
    <m/>
    <m/>
    <m/>
    <m/>
    <m/>
    <m/>
    <m/>
    <m/>
    <m/>
    <m/>
    <m/>
    <m/>
    <m/>
    <m/>
    <m/>
  </r>
  <r>
    <x v="383"/>
    <s v="     "/>
    <d v="2015-06-07T00:00:00"/>
    <d v="1899-12-30T05:05:00"/>
    <s v="24"/>
    <x v="1"/>
    <s v="6"/>
    <x v="1"/>
    <d v="2015-06-07T00:00:00"/>
    <d v="1899-12-30T05:05:00"/>
    <s v="F4TDBL8 FOUND WIRE DOWN IN MULITPLE LOC. SW OUT TO MAKE SAFE. AND CUT HAZARDS IN CLEAR. CALLED CREW AND MADE MULTIPLE LOC A TAGS"/>
    <s v="     "/>
    <x v="1"/>
    <m/>
    <x v="1"/>
    <m/>
    <s v="1245032"/>
    <s v="15-0039099"/>
    <m/>
    <s v="T003412928, T003412931, T003412932"/>
    <n v="110433000"/>
    <m/>
    <s v="     "/>
    <x v="0"/>
    <x v="0"/>
    <s v="Vegetation"/>
    <x v="0"/>
    <m/>
    <s v="0.26-9.99"/>
    <s v="Square Feet: ; Acreage: 0.5"/>
    <s v="Equipment - PG&amp;E"/>
    <x v="9"/>
    <s v="Equipment - PG&amp;E"/>
    <s v="All types of equipment / facility failure"/>
    <s v="Jumper"/>
    <s v="Jumper"/>
    <m/>
    <m/>
    <s v="0"/>
    <s v="Overhead"/>
    <s v="Primary"/>
    <s v="Conductor"/>
    <m/>
    <s v="103339346"/>
    <s v="     "/>
    <x v="0"/>
    <m/>
    <n v="36.690600000000003"/>
    <n v="-119.749"/>
    <m/>
    <s v="MALAGA-1111"/>
    <n v="12000"/>
    <s v="Fresno FD"/>
    <s v="Urban"/>
    <m/>
    <m/>
    <m/>
    <m/>
    <m/>
    <m/>
    <m/>
    <s v="N"/>
    <s v="N"/>
    <m/>
    <m/>
    <s v="     "/>
    <m/>
    <m/>
    <m/>
    <m/>
    <m/>
    <m/>
    <m/>
    <m/>
    <m/>
    <m/>
    <m/>
    <m/>
    <m/>
    <m/>
    <m/>
    <m/>
    <m/>
    <m/>
    <m/>
  </r>
  <r>
    <x v="384"/>
    <s v="     "/>
    <d v="2015-06-08T00:00:00"/>
    <d v="1899-12-30T17:38:00"/>
    <s v="24"/>
    <x v="1"/>
    <s v="6"/>
    <x v="1"/>
    <d v="2015-06-08T00:00:00"/>
    <d v="1899-12-30T17:38:00"/>
    <s v="crew to make repairs"/>
    <s v="     "/>
    <x v="1"/>
    <m/>
    <x v="1"/>
    <m/>
    <s v="1246215"/>
    <s v="15-0039473"/>
    <m/>
    <m/>
    <m/>
    <m/>
    <s v="     "/>
    <x v="0"/>
    <x v="0"/>
    <s v="Vegetation"/>
    <x v="0"/>
    <m/>
    <s v="&lt;3 meters of linear travel"/>
    <s v="Square Feet: ; Acreage: "/>
    <s v="Equipment - PG&amp;E"/>
    <x v="4"/>
    <s v="Equipment - PG&amp;E"/>
    <s v="All types of equipment / facility failure"/>
    <s v="Conductor"/>
    <s v="Conductor"/>
    <m/>
    <m/>
    <s v="0"/>
    <s v="Overhead"/>
    <s v="Secondary"/>
    <s v="Conductor"/>
    <m/>
    <s v="T7325       "/>
    <s v="     "/>
    <x v="0"/>
    <m/>
    <n v="37.958199999999998"/>
    <n v="-121.944"/>
    <m/>
    <s v="CLAYTON-2213"/>
    <m/>
    <m/>
    <s v="Urban"/>
    <m/>
    <m/>
    <m/>
    <m/>
    <m/>
    <m/>
    <m/>
    <s v="N"/>
    <s v="N"/>
    <m/>
    <m/>
    <s v="     "/>
    <m/>
    <m/>
    <m/>
    <m/>
    <m/>
    <m/>
    <m/>
    <m/>
    <m/>
    <m/>
    <m/>
    <m/>
    <m/>
    <m/>
    <m/>
    <m/>
    <m/>
    <m/>
    <m/>
  </r>
  <r>
    <x v="385"/>
    <s v="     "/>
    <d v="2015-06-08T00:00:00"/>
    <d v="1899-12-30T18:32:00"/>
    <s v="24"/>
    <x v="1"/>
    <s v="6"/>
    <x v="1"/>
    <d v="2015-06-08T00:00:00"/>
    <d v="1899-12-30T18:32:00"/>
    <s v="NEED CREW TO REPL FUSEHOLDER"/>
    <s v="     "/>
    <x v="1"/>
    <m/>
    <x v="1"/>
    <m/>
    <s v="1246280"/>
    <s v="15-0039513"/>
    <m/>
    <m/>
    <m/>
    <m/>
    <s v="     "/>
    <x v="0"/>
    <x v="0"/>
    <s v="Vegetation"/>
    <x v="0"/>
    <m/>
    <s v="&lt;3 meters of linear travel"/>
    <s v="Square Feet: ; Acreage: "/>
    <s v="Equipment - PG&amp;E"/>
    <x v="15"/>
    <s v="Equipment - PG&amp;E"/>
    <s v="All types of equipment / facility failure"/>
    <s v="Fuse"/>
    <s v="Fuse"/>
    <m/>
    <m/>
    <s v="Pacific Bell"/>
    <s v="Overhead"/>
    <s v="Secondary"/>
    <s v="Fuse"/>
    <m/>
    <s v="100462348"/>
    <s v="     "/>
    <x v="0"/>
    <m/>
    <n v="37.940399999999997"/>
    <n v="-122.07899999999999"/>
    <m/>
    <s v="LAKEWOOD-2107"/>
    <m/>
    <s v="CONTRA COSTA   FIRE"/>
    <s v="Urban"/>
    <m/>
    <m/>
    <m/>
    <m/>
    <m/>
    <m/>
    <m/>
    <s v="N"/>
    <s v="N"/>
    <m/>
    <m/>
    <s v="     "/>
    <m/>
    <m/>
    <m/>
    <m/>
    <m/>
    <m/>
    <m/>
    <m/>
    <m/>
    <m/>
    <m/>
    <m/>
    <m/>
    <m/>
    <m/>
    <m/>
    <m/>
    <m/>
    <m/>
  </r>
  <r>
    <x v="386"/>
    <s v="     "/>
    <d v="2015-06-08T00:00:00"/>
    <d v="1899-12-30T16:15:00"/>
    <s v="24"/>
    <x v="1"/>
    <s v="6"/>
    <x v="1"/>
    <d v="2015-06-08T00:00:00"/>
    <d v="1899-12-30T16:15:00"/>
    <s v="2 0f 2 spans #4acsr down. crew will nee 600 ft wire and possible xarms, requested 2 full tree crews to clear a path to bring wire back up"/>
    <s v="     "/>
    <x v="1"/>
    <m/>
    <x v="1"/>
    <m/>
    <s v="1246300"/>
    <s v="15-0039481"/>
    <m/>
    <m/>
    <n v="110434000"/>
    <m/>
    <s v="     "/>
    <x v="0"/>
    <x v="0"/>
    <s v="Vegetation"/>
    <x v="0"/>
    <m/>
    <s v="0.26-9.99"/>
    <s v="Square Feet: ; Acreage: 4.3"/>
    <s v="Vegetation"/>
    <x v="0"/>
    <s v="Vegetation"/>
    <s v="All types of equipment / facility failure"/>
    <s v="Contact - Vegetation"/>
    <m/>
    <s v="Contact - Vegetation"/>
    <s v="Conductor"/>
    <s v="0"/>
    <s v="Overhead"/>
    <s v="Primary"/>
    <s v="Conductor"/>
    <m/>
    <s v="2 spans loadside 1741"/>
    <s v="     "/>
    <x v="1"/>
    <n v="150"/>
    <n v="39.823599999999999"/>
    <n v="-123.60899999999999"/>
    <m/>
    <s v="LAYTONVILLE-1101"/>
    <n v="12000"/>
    <s v="Cal Fire Dept"/>
    <s v="Conifer Forest"/>
    <m/>
    <m/>
    <m/>
    <m/>
    <m/>
    <m/>
    <m/>
    <s v="N"/>
    <s v="N"/>
    <m/>
    <m/>
    <s v="     "/>
    <m/>
    <m/>
    <s v="Jun  9 2015 12:00AM"/>
    <s v="Unverified"/>
    <s v="Due the lack of evidence and extensive tree work I could not determine the cause of outage."/>
    <m/>
    <m/>
    <m/>
    <m/>
    <m/>
    <m/>
    <m/>
    <m/>
    <m/>
    <m/>
    <m/>
    <m/>
    <m/>
    <m/>
  </r>
  <r>
    <x v="387"/>
    <s v="     "/>
    <d v="2015-06-08T00:00:00"/>
    <d v="1899-12-30T14:18:00"/>
    <s v="24"/>
    <x v="1"/>
    <s v="6"/>
    <x v="1"/>
    <d v="2015-06-08T00:00:00"/>
    <d v="1899-12-30T14:18:00"/>
    <s v="0"/>
    <s v="     "/>
    <x v="1"/>
    <m/>
    <x v="1"/>
    <m/>
    <s v="1245781"/>
    <s v="15-0039368"/>
    <m/>
    <m/>
    <n v="110434000"/>
    <m/>
    <s v="     "/>
    <x v="0"/>
    <x v="0"/>
    <s v="Vegetation"/>
    <x v="0"/>
    <m/>
    <s v="10-99"/>
    <s v="Square Feet: ; Acreage: 20"/>
    <s v="Contact - 3rd Party"/>
    <x v="8"/>
    <s v="Contact - 3rd Party"/>
    <s v="All types of equipment / facility failure"/>
    <s v="Contact - Vehicle"/>
    <m/>
    <s v="Contact - Vehicle"/>
    <s v="Pole"/>
    <s v="Pacific Bell"/>
    <s v="Overhead"/>
    <s v="Primary"/>
    <s v="Conductor"/>
    <m/>
    <s v="102048579"/>
    <s v="     "/>
    <x v="1"/>
    <n v="320"/>
    <n v="38.179600000000001"/>
    <n v="-120.959"/>
    <m/>
    <s v="CORRAL-1101"/>
    <n v="12000"/>
    <s v="Cal Fire Dept"/>
    <s v="Herbaceous"/>
    <n v="10"/>
    <m/>
    <m/>
    <m/>
    <m/>
    <m/>
    <m/>
    <s v="N"/>
    <s v="N"/>
    <m/>
    <m/>
    <s v="     "/>
    <m/>
    <m/>
    <m/>
    <m/>
    <m/>
    <m/>
    <m/>
    <m/>
    <m/>
    <m/>
    <m/>
    <m/>
    <m/>
    <m/>
    <m/>
    <m/>
    <m/>
    <m/>
    <m/>
  </r>
  <r>
    <x v="388"/>
    <s v="     "/>
    <d v="2015-06-08T00:00:00"/>
    <d v="1899-12-30T16:12:00"/>
    <s v="24"/>
    <x v="1"/>
    <s v="6"/>
    <x v="1"/>
    <m/>
    <m/>
    <s v="tree pushed sec together trimmed added sec spreaders"/>
    <s v="     "/>
    <x v="1"/>
    <m/>
    <x v="1"/>
    <m/>
    <s v="1245944"/>
    <m/>
    <m/>
    <m/>
    <m/>
    <m/>
    <s v="     "/>
    <x v="0"/>
    <x v="0"/>
    <s v="Vegetation"/>
    <x v="0"/>
    <m/>
    <s v="&lt;3 meters of linear travel"/>
    <s v="Square Feet: ; Acreage: "/>
    <s v="Vegetation"/>
    <x v="0"/>
    <s v="Vegetation"/>
    <s v="All types of equipment / facility failure"/>
    <s v="Contact - Vegetation"/>
    <m/>
    <s v="Contact - Vegetation"/>
    <s v="Conductor"/>
    <s v="0"/>
    <s v="Overhead"/>
    <s v="Secondary"/>
    <s v="Conductor"/>
    <m/>
    <s v="front yard 9 equestrian ct"/>
    <s v="     "/>
    <x v="0"/>
    <m/>
    <n v="38.115499999999997"/>
    <n v="-122.556"/>
    <m/>
    <s v="NOVATO-1104"/>
    <m/>
    <s v="novato fire"/>
    <s v="Herbaceous"/>
    <m/>
    <m/>
    <m/>
    <m/>
    <m/>
    <m/>
    <m/>
    <s v="N"/>
    <s v="N"/>
    <m/>
    <m/>
    <s v="     "/>
    <m/>
    <m/>
    <m/>
    <m/>
    <m/>
    <m/>
    <m/>
    <m/>
    <m/>
    <m/>
    <m/>
    <m/>
    <m/>
    <m/>
    <m/>
    <m/>
    <m/>
    <m/>
    <m/>
  </r>
  <r>
    <x v="389"/>
    <s v="     "/>
    <d v="2015-06-09T00:00:00"/>
    <d v="1899-12-30T15:24:00"/>
    <s v="24"/>
    <x v="1"/>
    <s v="6"/>
    <x v="1"/>
    <d v="2015-06-09T00:00:00"/>
    <d v="1899-12-30T15:24:00"/>
    <s v="0"/>
    <s v="     "/>
    <x v="1"/>
    <m/>
    <x v="1"/>
    <m/>
    <s v="1247803"/>
    <s v="15-0039825"/>
    <m/>
    <m/>
    <n v="110495000"/>
    <m/>
    <s v="     "/>
    <x v="0"/>
    <x v="0"/>
    <s v="Vegetation"/>
    <x v="0"/>
    <m/>
    <s v="10-99"/>
    <s v="Square Feet: ; Acreage: 28"/>
    <s v="Vegetation"/>
    <x v="0"/>
    <s v="Vegetation"/>
    <s v="All types of equipment / facility failure"/>
    <s v="Contact - Vegetation"/>
    <m/>
    <s v="Contact - Vegetation"/>
    <s v="Conductor"/>
    <s v="Yes"/>
    <s v="Overhead"/>
    <s v="Primary"/>
    <s v="Conductor"/>
    <m/>
    <s v="load side 2987"/>
    <s v="     "/>
    <x v="1"/>
    <n v="175"/>
    <n v="38.365099999999998"/>
    <n v="-122.254"/>
    <m/>
    <s v="SILVERADO-2104"/>
    <n v="21000"/>
    <s v="Cal Fire Dept"/>
    <s v="Shrub"/>
    <m/>
    <m/>
    <m/>
    <m/>
    <m/>
    <m/>
    <m/>
    <s v="N"/>
    <s v="N"/>
    <m/>
    <m/>
    <s v="     "/>
    <n v="38.365099999999998"/>
    <n v="-122.25409999999999"/>
    <s v="Jun 10 2015 12:00AM"/>
    <s v="TrunkFail"/>
    <s v="Grey Pine split at 40ft during some strong winds and fell in the direction of the lines.  Lines were down at the time of investigation and a new line was installed.  Cal Fire was present and they stated 27.66 acres had burned"/>
    <s v="PINE"/>
    <s v="84"/>
    <s v="15"/>
    <s v="15"/>
    <s v="Severe"/>
    <s v="None"/>
    <s v="N"/>
    <s v="1"/>
    <m/>
    <s v="Ridge"/>
    <s v="B"/>
    <s v="CrossArm"/>
    <s v="BareWire"/>
    <s v="0"/>
  </r>
  <r>
    <x v="390"/>
    <s v="     "/>
    <d v="2015-06-09T00:00:00"/>
    <d v="1899-12-30T16:20:00"/>
    <s v="24"/>
    <x v="1"/>
    <s v="6"/>
    <x v="1"/>
    <d v="2015-06-09T00:00:00"/>
    <d v="1899-12-30T16:20:00"/>
    <s v="0"/>
    <s v="     "/>
    <x v="1"/>
    <m/>
    <x v="1"/>
    <m/>
    <s v="1247877"/>
    <s v="15-0039860"/>
    <m/>
    <m/>
    <n v="110438000"/>
    <m/>
    <s v="     "/>
    <x v="0"/>
    <x v="0"/>
    <s v="Vegetation"/>
    <x v="0"/>
    <m/>
    <s v="&lt;0.25"/>
    <s v="Square Feet: ; Acreage: "/>
    <s v="Equipment - PG&amp;E"/>
    <x v="9"/>
    <s v="Equipment - PG&amp;E"/>
    <s v="All types of equipment / facility failure"/>
    <m/>
    <m/>
    <m/>
    <m/>
    <s v="Pacific Bell"/>
    <s v="Overhead"/>
    <s v="Primary"/>
    <s v="Unknown"/>
    <m/>
    <s v="102269716"/>
    <s v="     "/>
    <x v="2"/>
    <n v="180"/>
    <n v="38.382199999999997"/>
    <n v="-122.432"/>
    <m/>
    <s v="PUEBLO-2103"/>
    <n v="21000"/>
    <s v="Cal Fire Dept"/>
    <s v="Conifer Forest"/>
    <m/>
    <m/>
    <m/>
    <m/>
    <m/>
    <m/>
    <m/>
    <s v="N"/>
    <s v="N"/>
    <m/>
    <m/>
    <s v="     "/>
    <m/>
    <m/>
    <m/>
    <m/>
    <m/>
    <m/>
    <m/>
    <m/>
    <m/>
    <m/>
    <m/>
    <m/>
    <m/>
    <m/>
    <m/>
    <m/>
    <m/>
    <m/>
    <m/>
  </r>
  <r>
    <x v="391"/>
    <s v="     "/>
    <d v="2015-06-09T00:00:00"/>
    <d v="1899-12-30T21:21:00"/>
    <s v="24"/>
    <x v="1"/>
    <s v="6"/>
    <x v="1"/>
    <d v="2015-06-09T00:00:00"/>
    <d v="1899-12-30T21:21:00"/>
    <m/>
    <s v="     "/>
    <x v="1"/>
    <m/>
    <x v="1"/>
    <m/>
    <s v="1248056"/>
    <s v="15-0039888"/>
    <m/>
    <m/>
    <m/>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0035304"/>
    <s v="     "/>
    <x v="0"/>
    <m/>
    <n v="38.939399999999999"/>
    <n v="-121.247"/>
    <m/>
    <s v="LINCOLN-1104"/>
    <n v="12000"/>
    <m/>
    <s v="Herbaceous"/>
    <m/>
    <m/>
    <m/>
    <m/>
    <m/>
    <m/>
    <m/>
    <s v="N"/>
    <s v="N"/>
    <m/>
    <m/>
    <s v="     "/>
    <n v="38.939399999999999"/>
    <n v="-121.2467"/>
    <s v="Jun 10 2015 12:00AM"/>
    <s v="BranchFail"/>
    <s v="SLD. 66&quot;DBH by 76HT Green Valley Oak had 12&quot; x 20 limb fail.  Time of day That tree failed was 9:21pm on 6/9/2015. The temperature at time of failure was 76 degrees.  The tree was approximately 21 from the 12KV lines. The green limb broke from the middle of the canopy. _x000d__x000a_   Limb had no evidence of decay from the outside.  Slight evidence of rot on inside of limb. _x000d__x000a_   Fire dept. was called for small fire that was ignited. The fire covered an area approximately 3wide by 7long."/>
    <s v="OAKV"/>
    <s v="76"/>
    <s v="66"/>
    <s v="21"/>
    <s v="Slight"/>
    <s v="None"/>
    <s v="N"/>
    <s v="1"/>
    <m/>
    <s v="Valley"/>
    <s v="A"/>
    <s v="Triangle"/>
    <s v="BareWire"/>
    <s v="7"/>
  </r>
  <r>
    <x v="392"/>
    <s v="     "/>
    <d v="2015-06-09T00:00:00"/>
    <d v="1899-12-30T01:19:00"/>
    <s v="24"/>
    <x v="1"/>
    <s v="6"/>
    <x v="1"/>
    <d v="2015-06-09T00:00:00"/>
    <d v="1899-12-30T01:19:00"/>
    <s v="REPLACED BURNT UP SECONDARY CONNECTORS ON AWAC"/>
    <s v="     "/>
    <x v="1"/>
    <m/>
    <x v="1"/>
    <m/>
    <s v="1246974"/>
    <s v="15-0039581"/>
    <m/>
    <m/>
    <m/>
    <m/>
    <s v="     "/>
    <x v="0"/>
    <x v="0"/>
    <s v="Vegetation"/>
    <x v="0"/>
    <m/>
    <s v="&lt;3 meters of linear travel"/>
    <s v="Square Feet: ; Acreage: "/>
    <s v="Equipment - PG&amp;E"/>
    <x v="13"/>
    <s v="Equipment - PG&amp;E"/>
    <s v="All types of equipment / facility failure"/>
    <s v="Transformer"/>
    <s v="Transformer"/>
    <m/>
    <m/>
    <s v="Frontier"/>
    <s v="Overhead"/>
    <s v="Primary"/>
    <s v="Transformer"/>
    <m/>
    <s v="101490096"/>
    <s v="     "/>
    <x v="0"/>
    <n v="246"/>
    <n v="40.542400000000001"/>
    <n v="-122.239"/>
    <m/>
    <s v="DESCHUTES-1104"/>
    <n v="12000"/>
    <m/>
    <s v="Herbaceous"/>
    <m/>
    <m/>
    <m/>
    <m/>
    <m/>
    <m/>
    <m/>
    <s v="N"/>
    <s v="N"/>
    <m/>
    <m/>
    <s v="     "/>
    <m/>
    <m/>
    <m/>
    <m/>
    <m/>
    <m/>
    <m/>
    <m/>
    <m/>
    <m/>
    <m/>
    <m/>
    <m/>
    <m/>
    <m/>
    <m/>
    <m/>
    <m/>
    <m/>
  </r>
  <r>
    <x v="393"/>
    <s v="     "/>
    <d v="2015-06-09T00:00:00"/>
    <d v="1899-12-30T11:51:00"/>
    <s v="24"/>
    <x v="1"/>
    <s v="6"/>
    <x v="1"/>
    <d v="2015-06-09T00:00:00"/>
    <d v="1899-12-30T11:51:00"/>
    <s v="12kv rotten pole fell over onto ground,crew to replace pole and conductor  thk3"/>
    <s v="     "/>
    <x v="1"/>
    <m/>
    <x v="1"/>
    <m/>
    <s v="1247573"/>
    <s v="15-0039726"/>
    <m/>
    <m/>
    <n v="110438000"/>
    <s v="EI150609A"/>
    <s v="     "/>
    <x v="0"/>
    <x v="0"/>
    <s v="Building"/>
    <x v="0"/>
    <m/>
    <s v="Structure-only"/>
    <s v="Square Feet: ; Acreage: "/>
    <s v="Equipment - PG&amp;E"/>
    <x v="2"/>
    <s v="Equipment - PG&amp;E"/>
    <s v="All types of equipment / facility failure"/>
    <s v="Pole"/>
    <s v="Pole"/>
    <m/>
    <m/>
    <s v="0"/>
    <s v="Overhead"/>
    <s v="Primary"/>
    <s v="Conductor"/>
    <m/>
    <s v="4390 ave 352"/>
    <s v="     "/>
    <x v="0"/>
    <m/>
    <n v="36.488700000000001"/>
    <n v="-119.58199999999999"/>
    <m/>
    <s v="KINGSBURG-1113"/>
    <n v="12000"/>
    <s v="tulare county fire"/>
    <s v="Agriculture"/>
    <m/>
    <m/>
    <m/>
    <m/>
    <m/>
    <m/>
    <m/>
    <s v="N"/>
    <s v="N"/>
    <m/>
    <m/>
    <s v="     "/>
    <m/>
    <m/>
    <m/>
    <m/>
    <m/>
    <m/>
    <m/>
    <m/>
    <m/>
    <m/>
    <m/>
    <m/>
    <m/>
    <m/>
    <m/>
    <m/>
    <m/>
    <m/>
    <m/>
  </r>
  <r>
    <x v="394"/>
    <s v="     "/>
    <d v="2015-06-09T00:00:00"/>
    <d v="1899-12-30T13:10:00"/>
    <s v="24"/>
    <x v="1"/>
    <s v="6"/>
    <x v="1"/>
    <d v="2015-06-09T00:00:00"/>
    <d v="1899-12-30T13:10:00"/>
    <s v="0"/>
    <s v="     "/>
    <x v="1"/>
    <m/>
    <x v="1"/>
    <m/>
    <s v="1247656"/>
    <s v="15-0039758"/>
    <m/>
    <m/>
    <m/>
    <m/>
    <s v="     "/>
    <x v="0"/>
    <x v="0"/>
    <s v="Vegetation"/>
    <x v="0"/>
    <m/>
    <s v="0.26-9.99"/>
    <s v="Square Feet: ; Acreage: 1"/>
    <s v="Contact - 3rd Party"/>
    <x v="8"/>
    <s v="Contact - 3rd Party"/>
    <s v="All types of equipment / facility failure"/>
    <s v="Contact - Vehicle"/>
    <m/>
    <s v="Contact - Vehicle"/>
    <s v="Pole"/>
    <s v="0"/>
    <s v="Overhead"/>
    <s v="Primary"/>
    <s v="Conductor"/>
    <m/>
    <s v="102076487"/>
    <s v="     "/>
    <x v="0"/>
    <m/>
    <n v="38.117600000000003"/>
    <n v="-121.151"/>
    <m/>
    <s v="LOCKEFORD-SUB-2102"/>
    <n v="21000"/>
    <s v="WATERLOO MORADA FIRE DISTRICT"/>
    <s v="Agriculture"/>
    <m/>
    <m/>
    <m/>
    <m/>
    <m/>
    <m/>
    <m/>
    <s v="N"/>
    <s v="N"/>
    <m/>
    <m/>
    <s v="     "/>
    <m/>
    <m/>
    <m/>
    <m/>
    <m/>
    <m/>
    <m/>
    <m/>
    <m/>
    <m/>
    <m/>
    <m/>
    <m/>
    <m/>
    <m/>
    <m/>
    <m/>
    <m/>
    <m/>
  </r>
  <r>
    <x v="395"/>
    <s v="     "/>
    <d v="2015-06-10T00:00:00"/>
    <d v="1899-12-30T21:43:00"/>
    <s v="24"/>
    <x v="1"/>
    <s v="6"/>
    <x v="1"/>
    <d v="2015-06-10T00:00:00"/>
    <d v="1899-12-30T21:43:00"/>
    <s v="NEED CREW TO REPAIR WIRE DOWN...CAUSED BY CUSTOMER TREE"/>
    <s v="     "/>
    <x v="1"/>
    <m/>
    <x v="1"/>
    <m/>
    <s v="1248865"/>
    <s v="15-0040240"/>
    <m/>
    <m/>
    <n v="110449000"/>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0927124"/>
    <s v="     "/>
    <x v="0"/>
    <m/>
    <n v="37.638100000000001"/>
    <n v="-121.89400000000001"/>
    <m/>
    <s v="RADUM-1105"/>
    <n v="12000"/>
    <s v="PLEASANTON FIRE DEPT"/>
    <s v="Urban"/>
    <m/>
    <m/>
    <m/>
    <m/>
    <m/>
    <m/>
    <m/>
    <s v="N"/>
    <s v="N"/>
    <m/>
    <m/>
    <s v="     "/>
    <m/>
    <m/>
    <s v="Jun 15 2015 12:00AM"/>
    <s v="TrunkFail"/>
    <s v="Limb/codominant top split off at attachment to mainstem &amp; brought down 1 of 3 phases"/>
    <s v="OAKC"/>
    <s v="47"/>
    <s v="26"/>
    <s v="30"/>
    <s v="Slight"/>
    <s v="None"/>
    <s v="N"/>
    <s v="1"/>
    <m/>
    <s v="Hillside"/>
    <s v="B"/>
    <s v="CrossArm"/>
    <s v="BareWire"/>
    <s v="2"/>
  </r>
  <r>
    <x v="396"/>
    <s v="     "/>
    <d v="2015-06-10T00:00:00"/>
    <d v="1899-12-30T17:02:00"/>
    <s v="24"/>
    <x v="1"/>
    <s v="6"/>
    <x v="1"/>
    <m/>
    <m/>
    <s v="0"/>
    <s v="     "/>
    <x v="1"/>
    <m/>
    <x v="1"/>
    <m/>
    <s v="1248720"/>
    <m/>
    <m/>
    <m/>
    <m/>
    <m/>
    <s v="     "/>
    <x v="0"/>
    <x v="0"/>
    <s v="Vegetation"/>
    <x v="0"/>
    <m/>
    <s v="&lt;3 meters of linear travel"/>
    <s v="Square Feet: ; Acreage: "/>
    <s v="Equipment - PG&amp;E"/>
    <x v="9"/>
    <s v="Equipment - PG&amp;E"/>
    <s v="All types of equipment / facility failure"/>
    <m/>
    <m/>
    <m/>
    <m/>
    <s v="Pacific Bell"/>
    <s v="Overhead"/>
    <s v="Secondary"/>
    <s v="Conductor"/>
    <m/>
    <s v="101216691"/>
    <s v="     "/>
    <x v="0"/>
    <m/>
    <n v="36.967100000000002"/>
    <n v="-120.03100000000001"/>
    <m/>
    <s v="STOREY-1108"/>
    <m/>
    <m/>
    <s v="Urban"/>
    <m/>
    <m/>
    <m/>
    <m/>
    <m/>
    <m/>
    <m/>
    <s v="N"/>
    <s v="N"/>
    <m/>
    <m/>
    <s v="     "/>
    <m/>
    <m/>
    <m/>
    <m/>
    <m/>
    <m/>
    <m/>
    <m/>
    <m/>
    <m/>
    <m/>
    <m/>
    <m/>
    <m/>
    <m/>
    <m/>
    <m/>
    <m/>
    <m/>
  </r>
  <r>
    <x v="397"/>
    <s v="     "/>
    <d v="2015-06-10T00:00:00"/>
    <d v="1899-12-30T12:00:00"/>
    <s v="24"/>
    <x v="1"/>
    <s v="6"/>
    <x v="1"/>
    <d v="2015-06-10T00:00:00"/>
    <d v="1899-12-30T12:00:00"/>
    <s v="Wire dwn from RCO Pole # 8149 to de 1 of 2 #4 ASCR dwn, taps open &amp; wire is cleared for safety, started grass fire behind K-Mart bldg on WS Gray ave @ SNRR Need crew to mk repairs to wire dwn here."/>
    <s v="     "/>
    <x v="1"/>
    <m/>
    <x v="1"/>
    <m/>
    <s v="1248542"/>
    <s v="15-0040075"/>
    <m/>
    <m/>
    <m/>
    <m/>
    <s v="     "/>
    <x v="0"/>
    <x v="0"/>
    <s v="Vegetation"/>
    <x v="0"/>
    <m/>
    <s v="&lt;0.25"/>
    <s v="Square Feet: ; Acreage: "/>
    <s v="Equipment - PG&amp;E"/>
    <x v="10"/>
    <s v="Equipment - PG&amp;E"/>
    <s v="All types of equipment / facility failure"/>
    <s v="Splice/Clamp/Connector"/>
    <s v="Splice/Clamp/Connector"/>
    <m/>
    <m/>
    <s v="0"/>
    <s v="Overhead"/>
    <s v="Primary"/>
    <s v="Conductor"/>
    <m/>
    <s v="101320887"/>
    <s v="     "/>
    <x v="0"/>
    <m/>
    <n v="39.137599999999999"/>
    <n v="-121.631"/>
    <m/>
    <s v="HARTER-1107"/>
    <n v="12000"/>
    <s v="Yuba City FD"/>
    <s v="Urban"/>
    <m/>
    <m/>
    <m/>
    <m/>
    <m/>
    <m/>
    <m/>
    <s v="N"/>
    <s v="N"/>
    <m/>
    <m/>
    <s v="     "/>
    <m/>
    <m/>
    <m/>
    <m/>
    <m/>
    <m/>
    <m/>
    <m/>
    <m/>
    <m/>
    <m/>
    <m/>
    <m/>
    <m/>
    <m/>
    <m/>
    <m/>
    <m/>
    <m/>
  </r>
  <r>
    <x v="398"/>
    <s v="     "/>
    <d v="2015-06-11T00:00:00"/>
    <d v="1899-12-30T18:32:00"/>
    <s v="24"/>
    <x v="1"/>
    <s v="6"/>
    <x v="1"/>
    <d v="2015-06-11T00:00:00"/>
    <d v="1899-12-30T18:32:00"/>
    <s v="NEW SW IN STALLED"/>
    <s v="     "/>
    <x v="1"/>
    <m/>
    <x v="1"/>
    <m/>
    <s v="1249482"/>
    <s v="15-0040519"/>
    <m/>
    <m/>
    <n v="110450000"/>
    <m/>
    <s v="     "/>
    <x v="0"/>
    <x v="0"/>
    <s v="Vegetation"/>
    <x v="0"/>
    <m/>
    <s v="&lt;0.25"/>
    <s v="Square Feet: ; Acreage: "/>
    <s v="Equipment - PG&amp;E"/>
    <x v="18"/>
    <s v="Equipment - PG&amp;E"/>
    <s v="All types of equipment / facility failure"/>
    <s v="Switch"/>
    <s v="Switch"/>
    <m/>
    <m/>
    <s v="0"/>
    <s v="Overhead"/>
    <s v="Primary"/>
    <s v="Switch"/>
    <m/>
    <s v="103661493"/>
    <s v="     "/>
    <x v="0"/>
    <m/>
    <n v="38.822099999999999"/>
    <n v="-121.306"/>
    <m/>
    <s v="PLEASANT-GROVE-2104"/>
    <n v="21000"/>
    <s v="CITY OF ROCKLIN/ CAL FIRE"/>
    <s v="Urban"/>
    <m/>
    <m/>
    <m/>
    <m/>
    <m/>
    <m/>
    <m/>
    <s v="N"/>
    <s v="N"/>
    <m/>
    <m/>
    <s v="     "/>
    <m/>
    <m/>
    <m/>
    <m/>
    <m/>
    <m/>
    <m/>
    <m/>
    <m/>
    <m/>
    <m/>
    <m/>
    <m/>
    <m/>
    <m/>
    <m/>
    <m/>
    <m/>
    <m/>
  </r>
  <r>
    <x v="399"/>
    <s v="     "/>
    <d v="2015-06-12T00:00:00"/>
    <d v="1899-12-30T13:07:00"/>
    <s v="24"/>
    <x v="1"/>
    <s v="6"/>
    <x v="1"/>
    <m/>
    <m/>
    <s v="FAILED LIGHTNING ARRESTOR CAUSED SMALL GRASS FIRE"/>
    <s v="     "/>
    <x v="1"/>
    <m/>
    <x v="1"/>
    <m/>
    <m/>
    <m/>
    <m/>
    <m/>
    <m/>
    <m/>
    <s v="     "/>
    <x v="0"/>
    <x v="0"/>
    <s v="Vegetation"/>
    <x v="0"/>
    <m/>
    <s v="0.26-9.99"/>
    <s v="Square Feet: ; Acreage: 3"/>
    <s v="Equipment - PG&amp;E"/>
    <x v="17"/>
    <s v="Equipment - PG&amp;E"/>
    <s v="All types of equipment / facility failure"/>
    <s v="Lightning Arrestor"/>
    <s v="Lightning Arrestor"/>
    <m/>
    <m/>
    <s v="0"/>
    <s v="Overhead"/>
    <s v="Primary"/>
    <s v="Lightning Arrestor"/>
    <m/>
    <s v="ACROSS STREET FROM 4139 OLD HAPPY VALLEY  RD"/>
    <s v="     "/>
    <x v="1"/>
    <n v="246"/>
    <n v="40.407699999999998"/>
    <n v="-122.41"/>
    <m/>
    <s v="COTTONWOOD-1102"/>
    <n v="12000"/>
    <s v="Cal Fire Dept"/>
    <s v="Hardwood Woodland"/>
    <m/>
    <m/>
    <m/>
    <m/>
    <m/>
    <m/>
    <m/>
    <s v="N"/>
    <s v="N"/>
    <m/>
    <m/>
    <s v="     "/>
    <m/>
    <m/>
    <m/>
    <m/>
    <m/>
    <m/>
    <m/>
    <m/>
    <m/>
    <m/>
    <m/>
    <m/>
    <m/>
    <m/>
    <m/>
    <m/>
    <m/>
    <m/>
    <m/>
  </r>
  <r>
    <x v="400"/>
    <s v="     "/>
    <d v="2015-06-12T00:00:00"/>
    <d v="1899-12-30T16:01:00"/>
    <s v="24"/>
    <x v="1"/>
    <s v="6"/>
    <x v="1"/>
    <d v="2015-06-12T00:00:00"/>
    <d v="1899-12-30T16:01:00"/>
    <s v="0"/>
    <s v="     "/>
    <x v="1"/>
    <m/>
    <x v="1"/>
    <m/>
    <s v="1249979"/>
    <s v="15-0040749"/>
    <m/>
    <m/>
    <m/>
    <m/>
    <s v="     "/>
    <x v="0"/>
    <x v="0"/>
    <s v="Vegetation"/>
    <x v="0"/>
    <m/>
    <s v="&lt;3 meters of linear travel"/>
    <s v="Square Feet: ; Acreage: "/>
    <s v="Equipment - PG&amp;E"/>
    <x v="13"/>
    <s v="Equipment - PG&amp;E"/>
    <s v="All types of equipment / facility failure"/>
    <s v="Transformer"/>
    <s v="Transformer"/>
    <m/>
    <m/>
    <s v="Pacific Bell"/>
    <s v="Overhead"/>
    <s v="Secondary"/>
    <s v="Transformer"/>
    <m/>
    <s v="100478251"/>
    <s v="     "/>
    <x v="0"/>
    <m/>
    <n v="37.925199999999997"/>
    <n v="-122.078"/>
    <m/>
    <s v="LAKEWOOD-1102"/>
    <m/>
    <s v="WALNUT CREEK  FIRE"/>
    <s v="Urban"/>
    <m/>
    <m/>
    <m/>
    <m/>
    <m/>
    <m/>
    <m/>
    <s v="N"/>
    <s v="N"/>
    <m/>
    <m/>
    <s v="     "/>
    <m/>
    <m/>
    <m/>
    <m/>
    <m/>
    <m/>
    <m/>
    <m/>
    <m/>
    <m/>
    <m/>
    <m/>
    <m/>
    <m/>
    <m/>
    <m/>
    <m/>
    <m/>
    <m/>
  </r>
  <r>
    <x v="401"/>
    <s v="     "/>
    <d v="2015-06-12T00:00:00"/>
    <d v="1899-12-30T23:32:00"/>
    <s v="24"/>
    <x v="1"/>
    <s v="6"/>
    <x v="1"/>
    <d v="2015-06-12T00:00:00"/>
    <d v="1899-12-30T23:32:00"/>
    <s v="WILL NOTIFY TREE/JEFF MUSSELL TO HAVE TREE LOOKED AT TO TRIM ANY BROKEN LIMBS"/>
    <s v="     "/>
    <x v="1"/>
    <m/>
    <x v="1"/>
    <m/>
    <s v="1250146"/>
    <s v="15-0040789"/>
    <m/>
    <m/>
    <m/>
    <m/>
    <s v="     "/>
    <x v="0"/>
    <x v="0"/>
    <s v="Vegetation"/>
    <x v="0"/>
    <m/>
    <s v="&lt;0.25"/>
    <s v="Square Feet: 200 sq ft; Acreage: "/>
    <s v="Vegetation"/>
    <x v="0"/>
    <s v="Vegetation"/>
    <s v="All types of equipment / facility failure"/>
    <s v="Contact - Vegetation"/>
    <m/>
    <s v="Contact - Vegetation"/>
    <s v="Conductor"/>
    <s v="Pacific Bell"/>
    <s v="Overhead"/>
    <s v="Primary"/>
    <s v="Conductor"/>
    <m/>
    <s v="10903 PROSPECTOR RD  ROUGH AND READY"/>
    <s v="     "/>
    <x v="1"/>
    <n v="330"/>
    <n v="39.230800000000002"/>
    <n v="-121.15600000000001"/>
    <m/>
    <s v="NARROWS-2105"/>
    <n v="21000"/>
    <s v="Cal Fire Dept"/>
    <s v="Hardwood Woodland"/>
    <m/>
    <m/>
    <m/>
    <m/>
    <m/>
    <m/>
    <m/>
    <s v="N"/>
    <s v="N"/>
    <m/>
    <m/>
    <s v="     "/>
    <m/>
    <m/>
    <s v="Jun 15 2015 12:00AM"/>
    <s v="BranchFail"/>
    <s v="Gray Pine had larger green branch break and hinge 4 from attachement at trunk. Branch was about 45 high. Branch laid across lines and burnt through completely."/>
    <s v="PINE"/>
    <s v="85"/>
    <s v="25"/>
    <s v="15"/>
    <s v="None"/>
    <s v="None"/>
    <s v="N"/>
    <s v="1"/>
    <m/>
    <s v="Plain"/>
    <s v="D"/>
    <s v="CrossArm"/>
    <s v="BareWire"/>
    <s v="0"/>
  </r>
  <r>
    <x v="402"/>
    <s v="     "/>
    <d v="2015-06-12T00:00:00"/>
    <d v="1899-12-30T09:04:00"/>
    <s v="24"/>
    <x v="1"/>
    <s v="6"/>
    <x v="1"/>
    <d v="2015-06-12T00:00:00"/>
    <d v="1899-12-30T09:04:00"/>
    <s v="MICHAUD AVAITION OUT OF WILLOWS AIRPORT STRUCK MIDDLE PHASE OF OF OVERHEAD LINE TEARING DOWN TWO SPANS OF #6CU AND CAUSING SMALL FIRE"/>
    <s v="     "/>
    <x v="1"/>
    <m/>
    <x v="1"/>
    <m/>
    <s v="1249729"/>
    <s v="15-0040626"/>
    <m/>
    <m/>
    <n v="110451000"/>
    <m/>
    <s v="     "/>
    <x v="0"/>
    <x v="0"/>
    <s v="Vegetation"/>
    <x v="0"/>
    <m/>
    <s v="&lt;0.25"/>
    <s v="Square Feet: ; Acreage: "/>
    <s v="Contact - Animal - Other"/>
    <x v="6"/>
    <s v="Contact - Animal"/>
    <s v="All types of equipment / facility failure"/>
    <s v="Contact - Animal"/>
    <m/>
    <s v="Contact - Animal"/>
    <s v="Conductor"/>
    <s v="0"/>
    <s v="Overhead"/>
    <s v="Primary"/>
    <s v="Conductor"/>
    <m/>
    <s v="100326792"/>
    <s v="     "/>
    <x v="0"/>
    <m/>
    <n v="39.393999999999998"/>
    <n v="-122.23"/>
    <m/>
    <s v="LOGAN-CREEK-2102"/>
    <n v="21000"/>
    <s v="Willows FD"/>
    <s v="Agriculture"/>
    <m/>
    <m/>
    <m/>
    <m/>
    <m/>
    <m/>
    <m/>
    <s v="N"/>
    <s v="N"/>
    <m/>
    <m/>
    <s v="     "/>
    <m/>
    <m/>
    <m/>
    <m/>
    <m/>
    <m/>
    <m/>
    <m/>
    <m/>
    <m/>
    <m/>
    <m/>
    <m/>
    <m/>
    <m/>
    <m/>
    <m/>
    <m/>
    <m/>
  </r>
  <r>
    <x v="403"/>
    <s v="     "/>
    <d v="2015-06-12T00:00:00"/>
    <d v="1899-12-30T09:24:00"/>
    <s v="24"/>
    <x v="1"/>
    <s v="6"/>
    <x v="1"/>
    <d v="2015-06-12T00:00:00"/>
    <d v="1899-12-30T09:24:00"/>
    <s v="Y2TBAWA  FOUND WIRE DOWN 1 POLE E/O AS 6439. TAP  TOWARDS FCO'S 13124. WIRE ENERGIZED AND ON GROUND. DEENERGIZED LINE CUT IN CLEAR . RENERGIZED. 1 CUSTOMER STILL OUT"/>
    <s v="     "/>
    <x v="1"/>
    <m/>
    <x v="1"/>
    <m/>
    <m/>
    <m/>
    <m/>
    <m/>
    <m/>
    <m/>
    <s v="     "/>
    <x v="0"/>
    <x v="0"/>
    <s v="Vegetation"/>
    <x v="0"/>
    <m/>
    <s v="&lt;3 meters of linear travel"/>
    <s v="Square Feet: ; Acreage: "/>
    <s v="Equipment - PG&amp;E"/>
    <x v="9"/>
    <s v="Equipment - PG&amp;E"/>
    <s v="All types of equipment / facility failure"/>
    <m/>
    <m/>
    <m/>
    <m/>
    <s v="0"/>
    <s v="Overhead"/>
    <s v="Secondary"/>
    <s v="Conductor"/>
    <m/>
    <s v="103204949"/>
    <s v="     "/>
    <x v="0"/>
    <m/>
    <n v="37.076099999999997"/>
    <n v="-120.2"/>
    <m/>
    <s v="CHOWCHILLA-1101"/>
    <m/>
    <m/>
    <s v="Agriculture"/>
    <m/>
    <m/>
    <m/>
    <m/>
    <m/>
    <m/>
    <m/>
    <s v="N"/>
    <s v="N"/>
    <m/>
    <m/>
    <s v="     "/>
    <m/>
    <m/>
    <m/>
    <m/>
    <m/>
    <m/>
    <m/>
    <m/>
    <m/>
    <m/>
    <m/>
    <m/>
    <m/>
    <m/>
    <m/>
    <m/>
    <m/>
    <m/>
    <m/>
  </r>
  <r>
    <x v="404"/>
    <s v="     "/>
    <d v="2015-06-12T00:00:00"/>
    <d v="1899-12-30T10:48:00"/>
    <s v="24"/>
    <x v="1"/>
    <s v="6"/>
    <x v="1"/>
    <d v="2015-06-12T00:00:00"/>
    <d v="1899-12-30T10:48:00"/>
    <s v="CREW TO FIX WIRE DOWN"/>
    <s v="     "/>
    <x v="1"/>
    <m/>
    <x v="1"/>
    <m/>
    <s v="1249785"/>
    <s v="15-0040663"/>
    <m/>
    <m/>
    <n v="110451000"/>
    <m/>
    <s v="     "/>
    <x v="0"/>
    <x v="0"/>
    <s v="Vegetation"/>
    <x v="0"/>
    <m/>
    <s v="&lt;0.25"/>
    <s v="Square Feet: 10 x 60; Acreage: "/>
    <s v="Equipment - PG&amp;E"/>
    <x v="10"/>
    <s v="Equipment - PG&amp;E"/>
    <s v="All types of equipment / facility failure"/>
    <s v="Splice/Clamp/Connector"/>
    <s v="Splice/Clamp/Connector"/>
    <m/>
    <m/>
    <s v="Pacific Bell"/>
    <s v="Overhead"/>
    <s v="Primary"/>
    <s v="Conductor"/>
    <m/>
    <s v="102023459"/>
    <s v="     "/>
    <x v="0"/>
    <m/>
    <n v="38.427300000000002"/>
    <n v="-122.85899999999999"/>
    <m/>
    <s v="MOLINO-1102"/>
    <n v="12000"/>
    <s v="GRATON FIRE DEP."/>
    <s v="Urban"/>
    <m/>
    <m/>
    <m/>
    <m/>
    <m/>
    <m/>
    <m/>
    <s v="N"/>
    <s v="N"/>
    <m/>
    <m/>
    <s v="     "/>
    <m/>
    <m/>
    <m/>
    <m/>
    <m/>
    <m/>
    <m/>
    <m/>
    <m/>
    <m/>
    <m/>
    <m/>
    <m/>
    <m/>
    <m/>
    <m/>
    <m/>
    <m/>
    <m/>
  </r>
  <r>
    <x v="405"/>
    <s v="     "/>
    <d v="2015-06-13T00:00:00"/>
    <d v="1899-12-30T12:50:00"/>
    <s v="24"/>
    <x v="1"/>
    <s v="6"/>
    <x v="1"/>
    <m/>
    <m/>
    <s v="1/0 al sec down. TX's are off. Info to on call for crew"/>
    <s v="     "/>
    <x v="1"/>
    <m/>
    <x v="1"/>
    <m/>
    <s v="1250346"/>
    <m/>
    <m/>
    <m/>
    <m/>
    <m/>
    <s v="     "/>
    <x v="0"/>
    <x v="0"/>
    <s v="Vegetation"/>
    <x v="0"/>
    <m/>
    <s v="&lt;3 meters of linear travel"/>
    <s v="Square Feet: ; Acreage: "/>
    <s v="Equipment - PG&amp;E"/>
    <x v="4"/>
    <s v="Equipment - PG&amp;E"/>
    <s v="All types of equipment / facility failure"/>
    <s v="Conductor"/>
    <s v="Conductor"/>
    <m/>
    <m/>
    <s v="0"/>
    <s v="Overhead"/>
    <s v="Secondary"/>
    <s v="Conductor"/>
    <m/>
    <s v="103779942"/>
    <s v="     "/>
    <x v="0"/>
    <m/>
    <n v="35.272199999999998"/>
    <n v="-118.91200000000001"/>
    <m/>
    <s v="LAMONT-1106"/>
    <m/>
    <s v="Kern Co Fire Dept"/>
    <s v="Urban"/>
    <m/>
    <m/>
    <m/>
    <m/>
    <m/>
    <m/>
    <m/>
    <s v="N"/>
    <s v="N"/>
    <m/>
    <m/>
    <s v="     "/>
    <m/>
    <m/>
    <m/>
    <m/>
    <m/>
    <m/>
    <m/>
    <m/>
    <m/>
    <m/>
    <m/>
    <m/>
    <m/>
    <m/>
    <m/>
    <m/>
    <m/>
    <m/>
    <m/>
  </r>
  <r>
    <x v="406"/>
    <s v="     "/>
    <d v="2015-06-13T00:00:00"/>
    <d v="1899-12-30T08:20:51"/>
    <s v="24"/>
    <x v="1"/>
    <s v="6"/>
    <x v="1"/>
    <d v="2015-06-13T00:00:00"/>
    <d v="1899-12-30T08:20:00"/>
    <s v="S1ZE - burnt open connector caused fire "/>
    <s v="     "/>
    <x v="0"/>
    <d v="2021-03-09T00:00:00"/>
    <x v="0"/>
    <m/>
    <m/>
    <m/>
    <m/>
    <s v="4408167567"/>
    <m/>
    <m/>
    <s v="     "/>
    <x v="0"/>
    <x v="0"/>
    <m/>
    <x v="0"/>
    <m/>
    <s v="&lt;0.25"/>
    <m/>
    <s v="Equipment - PG&amp;E"/>
    <x v="10"/>
    <s v="Equipment - PG&amp;E"/>
    <s v="All types of equipment / facility failure"/>
    <s v="Splice/Clamp/Connector"/>
    <s v="Splice/Clamp/Connector"/>
    <m/>
    <m/>
    <s v="No"/>
    <s v="Overhead"/>
    <m/>
    <s v="Splice/Clamp/Connector"/>
    <m/>
    <s v="253611103"/>
    <s v="     "/>
    <x v="0"/>
    <m/>
    <n v="37.404499999999999"/>
    <n v="-120.643"/>
    <s v="Merced"/>
    <s v="ATWATER-1103"/>
    <m/>
    <m/>
    <s v="Agriculture"/>
    <m/>
    <m/>
    <m/>
    <m/>
    <m/>
    <m/>
    <m/>
    <s v="N"/>
    <s v="N"/>
    <m/>
    <m/>
    <s v="     "/>
    <m/>
    <m/>
    <m/>
    <m/>
    <m/>
    <m/>
    <m/>
    <m/>
    <m/>
    <m/>
    <m/>
    <m/>
    <m/>
    <m/>
    <m/>
    <m/>
    <m/>
    <m/>
    <m/>
  </r>
  <r>
    <x v="407"/>
    <s v="     "/>
    <d v="2015-06-14T00:00:00"/>
    <d v="1899-12-30T13:50:00"/>
    <s v="25"/>
    <x v="1"/>
    <s v="6"/>
    <x v="1"/>
    <d v="2015-06-14T00:00:00"/>
    <d v="1899-12-30T13:50:00"/>
    <s v="bad 25 kva conv tx, ocs notified, crew to repl asap"/>
    <s v="     "/>
    <x v="1"/>
    <m/>
    <x v="1"/>
    <m/>
    <s v="1250721"/>
    <s v="15-0040928"/>
    <m/>
    <m/>
    <n v="110453000"/>
    <m/>
    <s v="     "/>
    <x v="0"/>
    <x v="0"/>
    <s v="Vegetation"/>
    <x v="0"/>
    <m/>
    <s v="0.26-9.99"/>
    <s v="Square Feet: ; Acreage: 5"/>
    <s v="Contact - Animal - Other"/>
    <x v="6"/>
    <s v="Contact - Animal"/>
    <s v="All types of equipment / facility failure"/>
    <s v="Contact - Animal"/>
    <m/>
    <s v="Contact - Animal"/>
    <s v="Conductor"/>
    <s v="0"/>
    <s v="Overhead"/>
    <s v="Primary"/>
    <s v="Conductor"/>
    <m/>
    <s v="12915 mesa, madera"/>
    <s v="     "/>
    <x v="0"/>
    <m/>
    <n v="36.936300000000003"/>
    <n v="-119.87"/>
    <m/>
    <s v="CASSIDY-2107"/>
    <n v="21000"/>
    <s v="Cal Fire Dept"/>
    <s v="Urban"/>
    <m/>
    <m/>
    <m/>
    <m/>
    <m/>
    <m/>
    <m/>
    <s v="N"/>
    <s v="N"/>
    <m/>
    <m/>
    <s v="     "/>
    <m/>
    <m/>
    <m/>
    <m/>
    <m/>
    <m/>
    <m/>
    <m/>
    <m/>
    <m/>
    <m/>
    <m/>
    <m/>
    <m/>
    <m/>
    <m/>
    <m/>
    <m/>
    <m/>
  </r>
  <r>
    <x v="408"/>
    <s v="     "/>
    <d v="2015-06-14T00:00:00"/>
    <d v="1899-12-30T12:19:00"/>
    <s v="25"/>
    <x v="1"/>
    <s v="6"/>
    <x v="1"/>
    <m/>
    <m/>
    <s v="OPEN WIRE SEC BURNED OPEN AND CROSS PHASED, OPEN TX TO SEPERATE AND REPAIR, CLOSED TX OK, VOLTS 122-121-243"/>
    <s v="     "/>
    <x v="1"/>
    <m/>
    <x v="1"/>
    <m/>
    <s v="1250697"/>
    <m/>
    <m/>
    <m/>
    <m/>
    <m/>
    <s v="     "/>
    <x v="0"/>
    <x v="0"/>
    <s v="Vegetation"/>
    <x v="0"/>
    <m/>
    <s v="&lt;3 meters of linear travel"/>
    <s v="Square Feet: ; Acreage: "/>
    <s v="Equipment - PG&amp;E"/>
    <x v="9"/>
    <s v="Equipment - PG&amp;E"/>
    <s v="All types of equipment / facility failure"/>
    <s v="Wire-Wire Contact"/>
    <m/>
    <s v="Wire-Wire Contact"/>
    <m/>
    <s v="Pacific Bell"/>
    <s v="Overhead"/>
    <s v="Secondary"/>
    <s v="Conductor"/>
    <m/>
    <s v="100426666"/>
    <s v="     "/>
    <x v="0"/>
    <m/>
    <n v="39.743200000000002"/>
    <n v="-121.842"/>
    <m/>
    <s v="CHICO-STATION-C-0401"/>
    <m/>
    <s v="Chico FD"/>
    <s v="Urban"/>
    <m/>
    <m/>
    <m/>
    <m/>
    <m/>
    <m/>
    <m/>
    <s v="N"/>
    <s v="N"/>
    <m/>
    <m/>
    <s v="     "/>
    <m/>
    <m/>
    <m/>
    <m/>
    <m/>
    <m/>
    <m/>
    <m/>
    <m/>
    <m/>
    <m/>
    <m/>
    <m/>
    <m/>
    <m/>
    <m/>
    <m/>
    <m/>
    <m/>
  </r>
  <r>
    <x v="409"/>
    <s v="     "/>
    <d v="2015-06-15T00:00:00"/>
    <d v="1899-12-30T15:35:00"/>
    <s v="25"/>
    <x v="1"/>
    <s v="6"/>
    <x v="1"/>
    <d v="2015-06-15T00:00:00"/>
    <d v="1899-12-30T15:35:00"/>
    <s v="no damage to co equipment reenergized ok"/>
    <s v="     "/>
    <x v="1"/>
    <m/>
    <x v="1"/>
    <m/>
    <s v="1251287"/>
    <s v="15-0041178"/>
    <m/>
    <m/>
    <m/>
    <m/>
    <s v="     "/>
    <x v="0"/>
    <x v="0"/>
    <s v="Vegetation"/>
    <x v="0"/>
    <m/>
    <s v="0.26-9.99"/>
    <s v="Square Feet: ; Acreage: 0.5"/>
    <s v="Contact - 3rd Party"/>
    <x v="12"/>
    <s v="Contact - 3rd Party"/>
    <s v="All types of equipment / facility failure"/>
    <s v="Contact - Balloon"/>
    <m/>
    <s v="Contact - Balloon"/>
    <s v="Conductor"/>
    <s v="Pacific Bell"/>
    <s v="Overhead"/>
    <s v="Primary"/>
    <s v="Conductor"/>
    <m/>
    <s v="100618215"/>
    <s v="     "/>
    <x v="1"/>
    <n v="553"/>
    <n v="37.185200000000002"/>
    <n v="-121.76"/>
    <m/>
    <s v="MORGAN-HILL-2111"/>
    <n v="21000"/>
    <s v="San Jose city"/>
    <s v="Herbaceous"/>
    <m/>
    <m/>
    <m/>
    <m/>
    <m/>
    <m/>
    <m/>
    <s v="N"/>
    <s v="N"/>
    <m/>
    <m/>
    <s v="     "/>
    <m/>
    <m/>
    <m/>
    <m/>
    <m/>
    <m/>
    <m/>
    <m/>
    <m/>
    <m/>
    <m/>
    <m/>
    <m/>
    <m/>
    <m/>
    <m/>
    <m/>
    <m/>
    <m/>
  </r>
  <r>
    <x v="410"/>
    <s v="     "/>
    <d v="2015-06-16T00:00:00"/>
    <d v="1899-12-30T11:27:00"/>
    <s v="25"/>
    <x v="1"/>
    <s v="6"/>
    <x v="1"/>
    <d v="2015-06-16T00:00:00"/>
    <d v="1899-12-30T11:27:00"/>
    <s v="0"/>
    <s v="     "/>
    <x v="1"/>
    <m/>
    <x v="1"/>
    <m/>
    <s v="1251835"/>
    <s v="15-0041440"/>
    <m/>
    <m/>
    <n v="110458000"/>
    <m/>
    <s v="     "/>
    <x v="0"/>
    <x v="0"/>
    <s v="Vegetation"/>
    <x v="0"/>
    <m/>
    <s v="&lt;0.25"/>
    <s v="Square Feet: ; Acreage: 0.15"/>
    <s v="Vegetation"/>
    <x v="0"/>
    <s v="Vegetation"/>
    <s v="All types of equipment / facility failure"/>
    <s v="Contact - Vegetation"/>
    <m/>
    <s v="Contact - Vegetation"/>
    <s v="Conductor"/>
    <s v="Pacific Bell"/>
    <s v="Overhead"/>
    <s v="Secondary"/>
    <s v="Conductor"/>
    <m/>
    <s v="102165174"/>
    <s v="     "/>
    <x v="0"/>
    <n v="175"/>
    <n v="39.038200000000003"/>
    <n v="-122.926"/>
    <m/>
    <s v="HARTLEY-1101"/>
    <m/>
    <s v="LAKEPORT FIRE"/>
    <s v="Urban"/>
    <m/>
    <m/>
    <m/>
    <m/>
    <m/>
    <m/>
    <m/>
    <s v="N"/>
    <s v="N"/>
    <m/>
    <m/>
    <s v="     "/>
    <n v="39.038159999999998"/>
    <n v="-122.92637000000001"/>
    <s v="Jun 19 2015 12:00AM"/>
    <s v="BranchFail"/>
    <s v="A healthy Eucalyptus tree in the S-W corner of 520 S. Smith St. lost a bottom branch, falling onto the Down Guy next to the tree and the Service line to ADD 520.  The Guy pole is also attached to a top pole to pole guy wire running to a Primary End Pole 15ft to the West.  The Primary End Pole was jolted and then shook a long span of Vertical Secondary conductors causing a cross phase and a spark to fly down onto a grassy field below.  A spotty, 150ft x 45ft fire ensued.  No injury or property damage."/>
    <s v="EUCA"/>
    <s v="50"/>
    <s v="36"/>
    <s v="15"/>
    <s v="None"/>
    <s v="None"/>
    <s v="N"/>
    <s v="1"/>
    <m/>
    <s v="Other"/>
    <s v="D"/>
    <s v="Vertical"/>
    <s v="BareWire"/>
    <s v="0"/>
  </r>
  <r>
    <x v="411"/>
    <s v="     "/>
    <d v="2015-06-16T00:00:00"/>
    <d v="1899-12-30T10:40:00"/>
    <s v="25"/>
    <x v="1"/>
    <s v="6"/>
    <x v="1"/>
    <d v="2015-06-16T00:00:00"/>
    <d v="1899-12-30T10:40:00"/>
    <s v="Relayed - 06/16/15, 1040 Martinez-Sobrante relayed, did not test due to scheduled non-test (PS15-0836, RE-INSULATE STRUCTURES 13/72 THRU 13/76); MOM Alhambra (6,708); weather clear; B-G fault 14.4 mi from Sobrante, +/- 1 mi; 1124 line returned to service;"/>
    <s v="     "/>
    <x v="1"/>
    <m/>
    <x v="1"/>
    <m/>
    <m/>
    <m/>
    <m/>
    <m/>
    <m/>
    <m/>
    <s v="     "/>
    <x v="0"/>
    <x v="0"/>
    <s v="Vegetation"/>
    <x v="2"/>
    <m/>
    <s v="0.26-9.99"/>
    <s v="Square Feet: ; Acreage: 1"/>
    <s v="Contact - Animal - Other"/>
    <x v="6"/>
    <s v="Contact - Animal"/>
    <s v="All types of equipment / facility failure"/>
    <s v="Contact - Animal"/>
    <m/>
    <s v="Contact - Animal"/>
    <s v="Conductor"/>
    <m/>
    <s v="Overhead"/>
    <s v="Transmission"/>
    <s v="Conductor"/>
    <m/>
    <s v="Twr 008/058"/>
    <s v="     "/>
    <x v="0"/>
    <m/>
    <n v="38.0062"/>
    <n v="-122.10899999999999"/>
    <m/>
    <s v="MARTINEZ-SOBRANTE-115"/>
    <n v="115000"/>
    <m/>
    <s v="Urban"/>
    <m/>
    <m/>
    <m/>
    <m/>
    <m/>
    <m/>
    <m/>
    <s v="N"/>
    <s v="N"/>
    <m/>
    <m/>
    <s v="     "/>
    <m/>
    <m/>
    <m/>
    <m/>
    <m/>
    <m/>
    <m/>
    <m/>
    <m/>
    <m/>
    <m/>
    <m/>
    <m/>
    <m/>
    <m/>
    <m/>
    <m/>
    <m/>
    <m/>
  </r>
  <r>
    <x v="412"/>
    <s v="     "/>
    <d v="2015-06-17T00:00:00"/>
    <d v="1899-12-30T16:02:05"/>
    <s v="25"/>
    <x v="1"/>
    <s v="6"/>
    <x v="1"/>
    <d v="2015-06-17T00:00:00"/>
    <d v="1899-12-30T16:02:00"/>
    <s v="S1ZE - veg contact caused service burnt and fire"/>
    <s v="     "/>
    <x v="0"/>
    <d v="2021-03-09T00:00:00"/>
    <x v="0"/>
    <m/>
    <s v="1252382"/>
    <m/>
    <m/>
    <s v="T003421530"/>
    <n v="120524438"/>
    <m/>
    <s v="     "/>
    <x v="0"/>
    <x v="0"/>
    <m/>
    <x v="0"/>
    <m/>
    <s v="&lt;3 meters of linear travel"/>
    <m/>
    <s v="Vegetation"/>
    <x v="0"/>
    <s v="Vegetation"/>
    <s v="Contact from object"/>
    <s v="Contact - Vegetation"/>
    <m/>
    <s v="Contact - Vegetation"/>
    <s v="Conductor"/>
    <s v="Yes"/>
    <s v="Overhead"/>
    <m/>
    <s v="Conductor"/>
    <m/>
    <s v="25280-2101"/>
    <s v="     "/>
    <x v="0"/>
    <m/>
    <n v="37.351500000000001"/>
    <n v="-120.64100000000001"/>
    <s v="Merced"/>
    <s v="MERCED-2101"/>
    <m/>
    <m/>
    <s v="Agriculture"/>
    <m/>
    <m/>
    <m/>
    <m/>
    <m/>
    <m/>
    <m/>
    <s v="N"/>
    <s v="N"/>
    <m/>
    <m/>
    <s v="     "/>
    <m/>
    <m/>
    <m/>
    <m/>
    <m/>
    <m/>
    <m/>
    <m/>
    <m/>
    <m/>
    <m/>
    <m/>
    <m/>
    <m/>
    <m/>
    <m/>
    <m/>
    <m/>
    <m/>
  </r>
  <r>
    <x v="413"/>
    <s v="     "/>
    <d v="2015-06-17T00:00:00"/>
    <d v="1899-12-30T18:35:00"/>
    <s v="25"/>
    <x v="1"/>
    <s v="6"/>
    <x v="1"/>
    <d v="2015-06-17T00:00:00"/>
    <d v="1899-12-30T18:35:00"/>
    <s v="OPEN JUMPER AT DDE POLE"/>
    <s v="     "/>
    <x v="1"/>
    <m/>
    <x v="1"/>
    <m/>
    <s v="1252474"/>
    <s v="15-0041752"/>
    <m/>
    <m/>
    <n v="110460000"/>
    <m/>
    <s v="     "/>
    <x v="0"/>
    <x v="0"/>
    <s v="Vegetation"/>
    <x v="0"/>
    <m/>
    <s v="&lt;3 meters of linear travel"/>
    <s v="Square Feet: ; Acreage: "/>
    <s v="Equipment - PG&amp;E"/>
    <x v="10"/>
    <s v="Equipment - PG&amp;E"/>
    <s v="All types of equipment / facility failure"/>
    <s v="Splice/Clamp/Connector"/>
    <s v="Splice/Clamp/Connector"/>
    <m/>
    <m/>
    <s v="Pacific Bell"/>
    <s v="Overhead"/>
    <s v="Primary"/>
    <s v="Conductor"/>
    <m/>
    <s v="100155778"/>
    <s v="     "/>
    <x v="0"/>
    <m/>
    <n v="35.330199999999998"/>
    <n v="-119.012"/>
    <m/>
    <s v="BAKERSFIELD-2109"/>
    <n v="21000"/>
    <s v="BCFD"/>
    <s v="Urban"/>
    <m/>
    <m/>
    <m/>
    <m/>
    <m/>
    <m/>
    <m/>
    <s v="N"/>
    <s v="N"/>
    <m/>
    <m/>
    <s v="     "/>
    <m/>
    <m/>
    <m/>
    <m/>
    <m/>
    <m/>
    <m/>
    <m/>
    <m/>
    <m/>
    <m/>
    <m/>
    <m/>
    <m/>
    <m/>
    <m/>
    <m/>
    <m/>
    <m/>
  </r>
  <r>
    <x v="414"/>
    <s v="     "/>
    <d v="2015-06-17T00:00:00"/>
    <d v="1899-12-30T10:32:00"/>
    <s v="25"/>
    <x v="1"/>
    <s v="6"/>
    <x v="1"/>
    <d v="2015-06-17T00:00:00"/>
    <d v="1899-12-30T10:32:00"/>
    <s v="crews on Site for repairs"/>
    <s v="     "/>
    <x v="1"/>
    <m/>
    <x v="1"/>
    <m/>
    <s v="1252186"/>
    <s v="15-0041589"/>
    <m/>
    <m/>
    <n v="110459000"/>
    <m/>
    <s v="     "/>
    <x v="0"/>
    <x v="0"/>
    <s v="Vegetation"/>
    <x v="0"/>
    <m/>
    <s v="&lt;3 meters of linear travel"/>
    <s v="Square Feet: ; Acreage: "/>
    <s v="Contact - 3rd Party"/>
    <x v="8"/>
    <s v="Contact - 3rd Party"/>
    <s v="All types of equipment / facility failure"/>
    <s v="Contact - Vehicle"/>
    <m/>
    <s v="Contact - Vehicle"/>
    <s v="Pole"/>
    <s v="0"/>
    <s v="Overhead"/>
    <s v="Primary"/>
    <s v="Conductor"/>
    <m/>
    <m/>
    <s v="     "/>
    <x v="0"/>
    <m/>
    <n v="37.768799999999999"/>
    <n v="-120.908"/>
    <m/>
    <s v="RIVERBANK-1713"/>
    <n v="17000"/>
    <s v="Escalon fire dept."/>
    <s v="Agriculture"/>
    <m/>
    <m/>
    <m/>
    <m/>
    <m/>
    <m/>
    <m/>
    <s v="N"/>
    <s v="N"/>
    <m/>
    <m/>
    <s v="     "/>
    <m/>
    <m/>
    <m/>
    <m/>
    <m/>
    <m/>
    <m/>
    <m/>
    <m/>
    <m/>
    <m/>
    <m/>
    <m/>
    <m/>
    <m/>
    <m/>
    <m/>
    <m/>
    <m/>
  </r>
  <r>
    <x v="415"/>
    <s v="     "/>
    <d v="2015-06-17T00:00:00"/>
    <d v="1899-12-30T15:49:00"/>
    <s v="25"/>
    <x v="1"/>
    <s v="6"/>
    <x v="1"/>
    <m/>
    <m/>
    <s v="FND 1/0 O.H SERVC BURNT &amp; ON GROUND.FND OLD KERNEY COPPER CNNCTRS AT W/H BURNT/MELTED.UNABLE TO TELL IF ANY DAMAGE TO SERVC AT FAIL POINT.FND SECOND LRGE A/C UNIT ON LOCKED UP BARN.NO EVIDENCE OF THEFT FND,BUT POSSIBLY WAY OVERLOADED.CONTAC"/>
    <s v="     "/>
    <x v="1"/>
    <m/>
    <x v="1"/>
    <m/>
    <s v="1252382"/>
    <m/>
    <m/>
    <m/>
    <m/>
    <m/>
    <s v="     "/>
    <x v="0"/>
    <x v="0"/>
    <s v="Vegetation"/>
    <x v="0"/>
    <m/>
    <s v="&lt;3 meters of linear travel"/>
    <s v="Square Feet: ; Acreage: "/>
    <s v="Equipment - PG&amp;E"/>
    <x v="10"/>
    <s v="Equipment - PG&amp;E"/>
    <s v="All types of equipment / facility failure"/>
    <s v="Splice/Clamp/Connector"/>
    <s v="Splice/Clamp/Connector"/>
    <m/>
    <m/>
    <s v="0"/>
    <s v="Overhead"/>
    <s v="Secondary"/>
    <s v="Conductor"/>
    <m/>
    <s v="8503 LONGVIEW ATWATER"/>
    <s v="     "/>
    <x v="0"/>
    <m/>
    <n v="37.351599999999998"/>
    <n v="-120.642"/>
    <m/>
    <s v="ATWATER-1108"/>
    <m/>
    <s v="Cal Fire Dept"/>
    <s v="Agriculture"/>
    <m/>
    <m/>
    <m/>
    <m/>
    <m/>
    <m/>
    <m/>
    <s v="N"/>
    <s v="N"/>
    <m/>
    <m/>
    <s v="     "/>
    <m/>
    <m/>
    <m/>
    <m/>
    <m/>
    <m/>
    <m/>
    <m/>
    <m/>
    <m/>
    <m/>
    <m/>
    <m/>
    <m/>
    <m/>
    <m/>
    <m/>
    <m/>
    <m/>
  </r>
  <r>
    <x v="416"/>
    <s v="     "/>
    <d v="2015-06-19T00:00:00"/>
    <d v="1899-12-30T20:09:00"/>
    <s v="25"/>
    <x v="1"/>
    <s v="6"/>
    <x v="1"/>
    <d v="2015-06-19T00:00:00"/>
    <d v="1899-12-30T20:09:00"/>
    <s v="911 call, met with fire batallon chief, fire out, suspecious. Fire apears to have started due to exposed service conductors @ rider pole. However, gentleman living in trailer at address was up on shed roof near service trimming tree when fi"/>
    <s v="     "/>
    <x v="1"/>
    <m/>
    <x v="1"/>
    <m/>
    <s v="1253555"/>
    <s v="15-0042237"/>
    <m/>
    <m/>
    <n v="110466000"/>
    <m/>
    <s v="     "/>
    <x v="0"/>
    <x v="0"/>
    <s v="Vegetation"/>
    <x v="0"/>
    <m/>
    <s v="&lt;0.25"/>
    <s v="Square Feet: ; Acreage: "/>
    <s v="Equipment - PG&amp;E"/>
    <x v="13"/>
    <s v="Equipment - PG&amp;E"/>
    <s v="All types of equipment / facility failure"/>
    <s v="Transformer"/>
    <s v="Transformer"/>
    <m/>
    <m/>
    <s v="Pacific Bell"/>
    <s v="Overhead"/>
    <s v="Secondary"/>
    <s v="Conductor"/>
    <m/>
    <s v="101308410"/>
    <s v="     "/>
    <x v="0"/>
    <m/>
    <n v="39.159700000000001"/>
    <n v="-121.48699999999999"/>
    <m/>
    <s v="MARYSVILLE-1108"/>
    <m/>
    <s v="Cal Fire Dept"/>
    <s v="Agriculture"/>
    <m/>
    <m/>
    <m/>
    <m/>
    <m/>
    <m/>
    <m/>
    <s v="N"/>
    <s v="N"/>
    <m/>
    <m/>
    <s v="     "/>
    <m/>
    <m/>
    <m/>
    <m/>
    <m/>
    <m/>
    <m/>
    <m/>
    <m/>
    <m/>
    <m/>
    <m/>
    <m/>
    <m/>
    <m/>
    <m/>
    <m/>
    <m/>
    <m/>
  </r>
  <r>
    <x v="417"/>
    <s v="     "/>
    <d v="2015-06-19T00:00:00"/>
    <d v="1899-12-30T12:14:00"/>
    <s v="25"/>
    <x v="1"/>
    <s v="6"/>
    <x v="1"/>
    <d v="2015-06-19T00:00:00"/>
    <d v="1899-12-30T12:14:00"/>
    <s v="WOOD PECKER SHORTED OUT FROM CROSSARM TO CUT OU JUMPER WIRE, BLEW 1 OF 2 FUSES AT  6617 CAUSING 20 ACRE FIRE"/>
    <s v="     "/>
    <x v="1"/>
    <m/>
    <x v="1"/>
    <m/>
    <s v="1253359"/>
    <s v="15-0042163"/>
    <m/>
    <m/>
    <m/>
    <m/>
    <s v="     "/>
    <x v="0"/>
    <x v="0"/>
    <s v="Vegetation"/>
    <x v="0"/>
    <m/>
    <s v="10-99"/>
    <s v="Square Feet: ; Acreage: 20"/>
    <s v="Contact - Animal - Bird"/>
    <x v="6"/>
    <s v="Contact - Bird"/>
    <s v="All types of equipment / facility failure"/>
    <s v="Contact - Animal"/>
    <m/>
    <s v="Contact - Animal"/>
    <s v="Conductor"/>
    <s v="0"/>
    <s v="Overhead"/>
    <s v="Primary"/>
    <s v="Conductor"/>
    <m/>
    <s v="103015189"/>
    <s v="     "/>
    <x v="0"/>
    <m/>
    <n v="34.835599999999999"/>
    <n v="-120.384"/>
    <m/>
    <s v="SISQUOC-1101"/>
    <n v="12000"/>
    <s v="Santa Barbara County FD"/>
    <s v="Shrub"/>
    <n v="10"/>
    <m/>
    <m/>
    <m/>
    <m/>
    <m/>
    <m/>
    <s v="N"/>
    <s v="N"/>
    <m/>
    <m/>
    <s v="     "/>
    <m/>
    <m/>
    <m/>
    <m/>
    <m/>
    <m/>
    <m/>
    <m/>
    <m/>
    <m/>
    <m/>
    <m/>
    <m/>
    <m/>
    <m/>
    <m/>
    <m/>
    <m/>
    <m/>
  </r>
  <r>
    <x v="418"/>
    <s v="     "/>
    <d v="2015-06-20T00:00:00"/>
    <d v="1899-12-30T01:28:00"/>
    <s v="25"/>
    <x v="1"/>
    <s v="6"/>
    <x v="1"/>
    <d v="2015-06-20T00:00:00"/>
    <d v="1899-12-30T01:28:00"/>
    <s v="ASSIST DO/GORDON WITH OUTAGE, GORDON IS PRIMARY TECH"/>
    <s v="     "/>
    <x v="1"/>
    <m/>
    <x v="1"/>
    <m/>
    <s v="1253604"/>
    <s v="15-0042245"/>
    <m/>
    <m/>
    <n v="110467000"/>
    <m/>
    <s v="     "/>
    <x v="0"/>
    <x v="0"/>
    <s v="Vegetation"/>
    <x v="0"/>
    <m/>
    <s v="&lt;3 meters of linear travel"/>
    <s v="Square Feet: ; Acreage: "/>
    <s v="Equipment - PG&amp;E"/>
    <x v="10"/>
    <s v="Equipment - PG&amp;E"/>
    <s v="All types of equipment / facility failure"/>
    <s v="Splice/Clamp/Connector"/>
    <s v="Splice/Clamp/Connector"/>
    <m/>
    <m/>
    <s v="0"/>
    <s v="Overhead"/>
    <s v="Primary"/>
    <s v="Conductor"/>
    <m/>
    <m/>
    <s v="     "/>
    <x v="0"/>
    <m/>
    <n v="36.254800000000003"/>
    <n v="-119.643"/>
    <m/>
    <s v="GUERNSEY-1106"/>
    <n v="12000"/>
    <s v="Cal Fire Dept"/>
    <s v="Agriculture"/>
    <m/>
    <m/>
    <m/>
    <m/>
    <m/>
    <m/>
    <m/>
    <s v="N"/>
    <s v="N"/>
    <m/>
    <m/>
    <s v="     "/>
    <m/>
    <m/>
    <m/>
    <m/>
    <m/>
    <m/>
    <m/>
    <m/>
    <m/>
    <m/>
    <m/>
    <m/>
    <m/>
    <m/>
    <m/>
    <m/>
    <m/>
    <m/>
    <m/>
  </r>
  <r>
    <x v="419"/>
    <s v="     "/>
    <d v="2015-06-21T00:00:00"/>
    <d v="1899-12-30T12:10:00"/>
    <s v="26"/>
    <x v="1"/>
    <s v="6"/>
    <x v="1"/>
    <d v="2015-06-21T00:00:00"/>
    <d v="1899-12-30T12:10:00"/>
    <s v="MYLAR BALLOON CAUSED OUTAGE"/>
    <s v="     "/>
    <x v="1"/>
    <m/>
    <x v="1"/>
    <m/>
    <s v="1254174"/>
    <s v="15-0042347"/>
    <m/>
    <m/>
    <m/>
    <m/>
    <s v="     "/>
    <x v="0"/>
    <x v="0"/>
    <s v="Vegetation"/>
    <x v="0"/>
    <m/>
    <s v="&lt;0.25"/>
    <s v="Square Feet: ; Acreage: "/>
    <s v="Contact - 3rd Party"/>
    <x v="12"/>
    <s v="Contact - 3rd Party"/>
    <s v="All types of equipment / facility failure"/>
    <s v="Contact - Balloon"/>
    <m/>
    <s v="Contact - Balloon"/>
    <s v="Conductor"/>
    <s v="0"/>
    <s v="Overhead"/>
    <s v="Primary"/>
    <s v="Conductor"/>
    <m/>
    <s v="KEY BLVD."/>
    <s v="     "/>
    <x v="0"/>
    <m/>
    <n v="37.927300000000002"/>
    <n v="-122.318"/>
    <m/>
    <s v="WALL-0401"/>
    <n v="4000"/>
    <s v="RICHMOND"/>
    <s v="Urban"/>
    <m/>
    <m/>
    <m/>
    <m/>
    <m/>
    <m/>
    <m/>
    <s v="N"/>
    <s v="N"/>
    <m/>
    <m/>
    <s v="     "/>
    <m/>
    <m/>
    <m/>
    <m/>
    <m/>
    <m/>
    <m/>
    <m/>
    <m/>
    <m/>
    <m/>
    <m/>
    <m/>
    <m/>
    <m/>
    <m/>
    <m/>
    <m/>
    <m/>
  </r>
  <r>
    <x v="420"/>
    <s v="     "/>
    <d v="2015-06-21T00:00:00"/>
    <d v="1899-12-30T12:46:00"/>
    <s v="26"/>
    <x v="1"/>
    <s v="6"/>
    <x v="1"/>
    <d v="2015-06-21T00:00:00"/>
    <d v="1899-12-30T12:46:00"/>
    <s v="MYLAR BALLOONS IN PRI.1 PHASE BROKEN,CREW TO REPAIR"/>
    <s v="     "/>
    <x v="1"/>
    <m/>
    <x v="1"/>
    <m/>
    <s v="1254197"/>
    <s v="15-0042350"/>
    <m/>
    <m/>
    <m/>
    <m/>
    <s v="     "/>
    <x v="0"/>
    <x v="0"/>
    <s v="Vegetation"/>
    <x v="0"/>
    <m/>
    <s v="&lt;0.25"/>
    <s v="Square Feet: ; Acreage: "/>
    <s v="Contact - 3rd Party"/>
    <x v="12"/>
    <s v="Contact - 3rd Party"/>
    <s v="All types of equipment / facility failure"/>
    <s v="Contact - Balloon"/>
    <m/>
    <s v="Contact - Balloon"/>
    <s v="Conductor"/>
    <s v="0"/>
    <s v="Overhead"/>
    <s v="Primary"/>
    <s v="Conductor"/>
    <m/>
    <s v="102138737"/>
    <s v="     "/>
    <x v="0"/>
    <m/>
    <n v="38.0017"/>
    <n v="-121.298"/>
    <m/>
    <s v="HAMMER-1106"/>
    <n v="12000"/>
    <s v="STOCKTON F.D"/>
    <s v="Urban"/>
    <m/>
    <m/>
    <m/>
    <m/>
    <m/>
    <m/>
    <m/>
    <s v="N"/>
    <s v="N"/>
    <m/>
    <m/>
    <s v="     "/>
    <m/>
    <m/>
    <m/>
    <m/>
    <m/>
    <m/>
    <m/>
    <m/>
    <m/>
    <m/>
    <m/>
    <m/>
    <m/>
    <m/>
    <m/>
    <m/>
    <m/>
    <m/>
    <m/>
  </r>
  <r>
    <x v="421"/>
    <s v="     "/>
    <d v="2015-06-21T00:00:00"/>
    <d v="1899-12-30T13:31:00"/>
    <s v="26"/>
    <x v="1"/>
    <s v="6"/>
    <x v="1"/>
    <m/>
    <m/>
    <s v="Y8TJGD3 HOT LEG AND NEURTAL GOT TOGETHER CAUSED SMALL FIRE"/>
    <s v="     "/>
    <x v="1"/>
    <m/>
    <x v="1"/>
    <m/>
    <m/>
    <m/>
    <m/>
    <m/>
    <m/>
    <m/>
    <s v="     "/>
    <x v="0"/>
    <x v="0"/>
    <s v="Vegetation"/>
    <x v="0"/>
    <m/>
    <s v="&lt;0.25"/>
    <s v="Square Feet: ; Acreage: "/>
    <s v="Equipment - PG&amp;E"/>
    <x v="9"/>
    <s v="Equipment - PG&amp;E"/>
    <s v="All types of equipment / facility failure"/>
    <s v="Wire-Wire Contact"/>
    <m/>
    <s v="Wire-Wire Contact"/>
    <m/>
    <s v="0"/>
    <s v="Overhead"/>
    <s v="Secondary"/>
    <s v="Conductor"/>
    <m/>
    <s v="103204866"/>
    <s v="     "/>
    <x v="2"/>
    <n v="424"/>
    <n v="37.375"/>
    <n v="-119.61199999999999"/>
    <m/>
    <s v="OAKHURST-1103"/>
    <m/>
    <s v="Cal Fire Dept"/>
    <s v="Hardwood Forest"/>
    <m/>
    <m/>
    <m/>
    <m/>
    <m/>
    <m/>
    <m/>
    <s v="N"/>
    <s v="N"/>
    <m/>
    <m/>
    <s v="     "/>
    <m/>
    <m/>
    <m/>
    <m/>
    <m/>
    <m/>
    <m/>
    <m/>
    <m/>
    <m/>
    <m/>
    <m/>
    <m/>
    <m/>
    <m/>
    <m/>
    <m/>
    <m/>
    <m/>
  </r>
  <r>
    <x v="422"/>
    <s v="     "/>
    <d v="2015-06-21T00:00:00"/>
    <d v="1899-12-30T01:32:00"/>
    <s v="26"/>
    <x v="1"/>
    <s v="6"/>
    <x v="1"/>
    <d v="2015-06-21T00:00:00"/>
    <d v="1899-12-30T01:32:00"/>
    <s v="Milar Baloon caused 1.7 acre  grass fire on 3 P tap heading west Off of Karchner Rd # 1004420864"/>
    <s v="     "/>
    <x v="1"/>
    <m/>
    <x v="1"/>
    <m/>
    <s v="1254049"/>
    <s v="15-0042321"/>
    <m/>
    <m/>
    <m/>
    <m/>
    <s v="     "/>
    <x v="0"/>
    <x v="0"/>
    <s v="Vegetation"/>
    <x v="0"/>
    <m/>
    <s v="0.26-9.99"/>
    <s v="Square Feet: ; Acreage: 2"/>
    <s v="Contact - 3rd Party"/>
    <x v="12"/>
    <s v="Contact - 3rd Party"/>
    <s v="All types of equipment / facility failure"/>
    <s v="Contact - Balloon"/>
    <m/>
    <s v="Contact - Balloon"/>
    <s v="Conductor"/>
    <s v="0"/>
    <s v="Overhead"/>
    <s v="Primary"/>
    <s v="Conductor"/>
    <m/>
    <s v="100021218"/>
    <s v="     "/>
    <x v="0"/>
    <m/>
    <n v="39.008000000000003"/>
    <n v="-121.34399999999999"/>
    <m/>
    <s v="WHEATLAND-1104"/>
    <n v="12000"/>
    <s v="Cal Fire Dept"/>
    <s v="Urban"/>
    <m/>
    <m/>
    <m/>
    <m/>
    <m/>
    <m/>
    <m/>
    <s v="N"/>
    <s v="N"/>
    <m/>
    <m/>
    <s v="     "/>
    <m/>
    <m/>
    <m/>
    <m/>
    <m/>
    <m/>
    <m/>
    <m/>
    <m/>
    <m/>
    <m/>
    <m/>
    <m/>
    <m/>
    <m/>
    <m/>
    <m/>
    <m/>
    <m/>
  </r>
  <r>
    <x v="423"/>
    <s v="     "/>
    <d v="2015-06-21T00:00:00"/>
    <d v="1899-12-30T03:17:00"/>
    <s v="26"/>
    <x v="1"/>
    <s v="6"/>
    <x v="1"/>
    <d v="2015-06-21T00:00:00"/>
    <d v="1899-12-30T03:17:00"/>
    <s v="Relayed - 06/21/15, 0317 Pease-RioOso 115kV relayed, tested NG; MOM Olivehurst; weather clear; 0907 line cleared to replace Olivehurst MOAS-159 insulators, jumper out center phase &amp; cut potential transformer in clear; Olivehurst MOAS-159 PT is NG due to c"/>
    <s v="     "/>
    <x v="1"/>
    <m/>
    <x v="1"/>
    <m/>
    <m/>
    <m/>
    <m/>
    <m/>
    <m/>
    <m/>
    <s v="     "/>
    <x v="0"/>
    <x v="0"/>
    <s v="Vegetation"/>
    <x v="2"/>
    <m/>
    <s v="10-99"/>
    <s v="Square Feet: ; Acreage: 50"/>
    <s v="Equipment - PG&amp;E"/>
    <x v="13"/>
    <s v="Equipment - PG&amp;E"/>
    <s v="All types of equipment / facility failure"/>
    <s v="Transformer"/>
    <s v="Transformer"/>
    <m/>
    <m/>
    <s v="0"/>
    <s v="Overhead"/>
    <s v="Transmission"/>
    <s v="Transformer"/>
    <m/>
    <s v="Transmission Sw 159 on the Pease - Rio-Oso 115kv line"/>
    <s v="     "/>
    <x v="0"/>
    <m/>
    <n v="39.095599999999997"/>
    <n v="-121.542"/>
    <m/>
    <s v="PEASE-RIO-OSO-115"/>
    <n v="115000"/>
    <s v="Wheatland FD"/>
    <s v="Urban"/>
    <m/>
    <m/>
    <m/>
    <m/>
    <m/>
    <m/>
    <m/>
    <s v="N"/>
    <s v="N"/>
    <m/>
    <m/>
    <s v="     "/>
    <m/>
    <m/>
    <m/>
    <m/>
    <m/>
    <m/>
    <m/>
    <m/>
    <m/>
    <m/>
    <m/>
    <m/>
    <m/>
    <m/>
    <m/>
    <m/>
    <m/>
    <m/>
    <m/>
  </r>
  <r>
    <x v="424"/>
    <s v="     "/>
    <d v="2015-06-21T00:00:00"/>
    <d v="1899-12-30T12:07:00"/>
    <s v="26"/>
    <x v="1"/>
    <s v="6"/>
    <x v="1"/>
    <m/>
    <m/>
    <s v="0"/>
    <s v="     "/>
    <x v="1"/>
    <m/>
    <x v="1"/>
    <m/>
    <s v="1254170"/>
    <m/>
    <m/>
    <m/>
    <m/>
    <m/>
    <s v="     "/>
    <x v="0"/>
    <x v="0"/>
    <s v="Vegetation"/>
    <x v="0"/>
    <m/>
    <s v="0.26-9.99"/>
    <s v="Square Feet: ; Acreage: 2"/>
    <s v="Equipment - PG&amp;E"/>
    <x v="10"/>
    <s v="Equipment - PG&amp;E"/>
    <s v="All types of equipment / facility failure"/>
    <s v="Splice/Clamp/Connector"/>
    <s v="Splice/Clamp/Connector"/>
    <m/>
    <m/>
    <s v="None"/>
    <s v="Overhead"/>
    <s v="Primary"/>
    <s v="Conductor"/>
    <m/>
    <m/>
    <s v="     "/>
    <x v="0"/>
    <m/>
    <n v="36.722499999999997"/>
    <n v="-121.767"/>
    <m/>
    <s v="CASTROVILLE-2104"/>
    <n v="21000"/>
    <s v="NORTH COUNTY FIRE DEPARTMENT #1428"/>
    <s v="Hardwood Woodland"/>
    <m/>
    <m/>
    <m/>
    <m/>
    <m/>
    <m/>
    <m/>
    <s v="N"/>
    <s v="N"/>
    <m/>
    <m/>
    <s v="     "/>
    <m/>
    <m/>
    <m/>
    <m/>
    <m/>
    <m/>
    <m/>
    <m/>
    <m/>
    <m/>
    <m/>
    <m/>
    <m/>
    <m/>
    <m/>
    <m/>
    <m/>
    <m/>
    <m/>
  </r>
  <r>
    <x v="425"/>
    <s v="     "/>
    <d v="2015-06-22T00:00:00"/>
    <d v="1899-12-30T18:56:00"/>
    <s v="26"/>
    <x v="1"/>
    <s v="6"/>
    <x v="1"/>
    <d v="2015-06-22T00:00:00"/>
    <d v="1899-12-30T18:56:00"/>
    <s v="Crew to replace pole"/>
    <s v="     "/>
    <x v="1"/>
    <m/>
    <x v="1"/>
    <m/>
    <s v="1254871"/>
    <s v="15-0042617"/>
    <m/>
    <m/>
    <n v="110469000"/>
    <m/>
    <s v="     "/>
    <x v="0"/>
    <x v="0"/>
    <s v="Vegetation"/>
    <x v="0"/>
    <m/>
    <s v="0.26-9.99"/>
    <s v="Square Feet: ; Acreage: 8.5"/>
    <s v="Equipment - PG&amp;E"/>
    <x v="2"/>
    <s v="Equipment - PG&amp;E"/>
    <s v="All types of equipment / facility failure"/>
    <s v="Pole"/>
    <s v="Pole"/>
    <m/>
    <m/>
    <s v="0"/>
    <s v="Overhead"/>
    <s v="Primary"/>
    <s v="Conductor"/>
    <m/>
    <m/>
    <s v="     "/>
    <x v="0"/>
    <m/>
    <n v="36.987000000000002"/>
    <n v="-121.538"/>
    <m/>
    <s v="LLAGAS-2106"/>
    <n v="21000"/>
    <s v="Gilroy city fire"/>
    <s v="Barren/Other"/>
    <m/>
    <m/>
    <m/>
    <m/>
    <m/>
    <m/>
    <m/>
    <s v="N"/>
    <s v="N"/>
    <m/>
    <m/>
    <s v="     "/>
    <m/>
    <m/>
    <m/>
    <m/>
    <m/>
    <m/>
    <m/>
    <m/>
    <m/>
    <m/>
    <m/>
    <m/>
    <m/>
    <m/>
    <m/>
    <m/>
    <m/>
    <m/>
    <m/>
  </r>
  <r>
    <x v="426"/>
    <s v="     "/>
    <d v="2015-06-22T00:00:00"/>
    <d v="1899-12-30T11:58:00"/>
    <s v="26"/>
    <x v="1"/>
    <s v="6"/>
    <x v="1"/>
    <d v="2015-06-22T00:00:00"/>
    <d v="1899-12-30T11:58:00"/>
    <s v="POLE TOP SPLIT OFF TX BRKN TOP INSULATOR GONE CONDUCTOR ON GRND"/>
    <s v="     "/>
    <x v="1"/>
    <m/>
    <x v="1"/>
    <m/>
    <s v="1254645"/>
    <s v="15-0042502"/>
    <m/>
    <m/>
    <n v="110468000"/>
    <m/>
    <s v="     "/>
    <x v="0"/>
    <x v="0"/>
    <s v="Vegetation"/>
    <x v="0"/>
    <m/>
    <s v="0.26-9.99"/>
    <s v="Square Feet: ; Acreage: 1.5"/>
    <s v="Vegetation"/>
    <x v="0"/>
    <s v="Vegetation"/>
    <s v="All types of equipment / facility failure"/>
    <s v="Contact - Vegetation"/>
    <m/>
    <s v="Contact - Vegetation"/>
    <s v="Conductor"/>
    <s v="0"/>
    <s v="Overhead"/>
    <s v="Primary"/>
    <s v="Conductor"/>
    <m/>
    <s v="SENTINAL WY"/>
    <s v="     "/>
    <x v="1"/>
    <n v="330"/>
    <n v="39.173699999999997"/>
    <n v="-121.06699999999999"/>
    <m/>
    <s v="HIGGINS-1103"/>
    <n v="12000"/>
    <s v="Cal Fire Dept"/>
    <s v="Herbaceous"/>
    <m/>
    <m/>
    <m/>
    <m/>
    <m/>
    <m/>
    <m/>
    <s v="N"/>
    <s v="N"/>
    <m/>
    <m/>
    <s v="     "/>
    <n v="39.173729000000002"/>
    <n v="-121.06674"/>
    <s v="Jun 23 2015 12:00AM"/>
    <s v="TrunkFail"/>
    <s v="Large pine tree was located in a shallow depression about 40 ft. off power line. Trunk sheared off at the base of the tree at ground level. Tree was completely green. No external signs of decay. Upon investigation the tree appears to have had severe internal decay, mainly in the form of root rot."/>
    <s v="PING"/>
    <s v="100"/>
    <s v="35"/>
    <s v="40"/>
    <s v="Slight"/>
    <s v="None"/>
    <s v="N"/>
    <s v="1"/>
    <m/>
    <s v="Plain"/>
    <s v="A"/>
    <s v="CrossArm"/>
    <s v="BareWire"/>
    <s v="0"/>
  </r>
  <r>
    <x v="427"/>
    <s v="     "/>
    <d v="2015-06-23T00:00:00"/>
    <d v="1899-12-30T20:34:00"/>
    <s v="26"/>
    <x v="1"/>
    <s v="6"/>
    <x v="1"/>
    <d v="2015-06-23T00:00:00"/>
    <d v="1899-12-30T20:34:00"/>
    <s v="0"/>
    <s v="     "/>
    <x v="1"/>
    <m/>
    <x v="1"/>
    <m/>
    <s v="1255488"/>
    <s v="15-0042939"/>
    <m/>
    <m/>
    <n v="110470000"/>
    <m/>
    <s v="     "/>
    <x v="0"/>
    <x v="0"/>
    <s v="Vegetation"/>
    <x v="0"/>
    <m/>
    <s v="&lt;0.25"/>
    <s v="Square Feet: ; Acreage: "/>
    <s v="Equipment - PG&amp;E"/>
    <x v="4"/>
    <s v="Equipment - PG&amp;E"/>
    <s v="All types of equipment / facility failure"/>
    <s v="Conductor"/>
    <s v="Conductor"/>
    <m/>
    <m/>
    <s v="Pacific Bell"/>
    <s v="Overhead"/>
    <s v="Primary"/>
    <s v="Conductor"/>
    <m/>
    <s v="101300582"/>
    <s v="     "/>
    <x v="0"/>
    <m/>
    <n v="38.9086"/>
    <n v="-121.52500000000001"/>
    <m/>
    <s v="EAST-NICOLAUS-1103"/>
    <n v="12000"/>
    <s v="EAST NICOLAUS F.D."/>
    <s v="Agriculture"/>
    <m/>
    <m/>
    <m/>
    <m/>
    <m/>
    <m/>
    <m/>
    <s v="N"/>
    <s v="N"/>
    <m/>
    <m/>
    <s v="     "/>
    <m/>
    <m/>
    <m/>
    <m/>
    <m/>
    <m/>
    <m/>
    <m/>
    <m/>
    <m/>
    <m/>
    <m/>
    <m/>
    <m/>
    <m/>
    <m/>
    <m/>
    <m/>
    <m/>
  </r>
  <r>
    <x v="428"/>
    <s v="     "/>
    <d v="2015-06-23T00:00:00"/>
    <d v="1899-12-30T20:57:00"/>
    <s v="26"/>
    <x v="1"/>
    <s v="6"/>
    <x v="1"/>
    <d v="2015-06-23T00:00:00"/>
    <d v="1899-12-30T20:57:00"/>
    <s v="0"/>
    <s v="     "/>
    <x v="1"/>
    <m/>
    <x v="1"/>
    <m/>
    <s v="1255502"/>
    <s v="15-0042941"/>
    <m/>
    <m/>
    <m/>
    <m/>
    <s v="     "/>
    <x v="0"/>
    <x v="0"/>
    <s v="Vegetation"/>
    <x v="0"/>
    <m/>
    <s v="&lt;0.25"/>
    <s v="Square Feet: ; Acreage: "/>
    <s v="Contact - Animal - Bird"/>
    <x v="6"/>
    <s v="Contact - Bird"/>
    <s v="All types of equipment / facility failure"/>
    <s v="Contact - Animal"/>
    <m/>
    <s v="Contact - Animal"/>
    <s v="Conductor"/>
    <s v="0"/>
    <s v="Overhead"/>
    <s v="Primary"/>
    <s v="Conductor"/>
    <m/>
    <s v="102192356"/>
    <s v="     "/>
    <x v="0"/>
    <n v="154"/>
    <n v="39.043900000000001"/>
    <n v="-123.154"/>
    <m/>
    <s v="HOPLAND-1101"/>
    <n v="12000"/>
    <s v="Cal Fire Dept"/>
    <s v="Herbaceous"/>
    <m/>
    <m/>
    <m/>
    <m/>
    <m/>
    <m/>
    <m/>
    <s v="N"/>
    <s v="N"/>
    <m/>
    <m/>
    <s v="     "/>
    <m/>
    <m/>
    <m/>
    <m/>
    <m/>
    <m/>
    <m/>
    <m/>
    <m/>
    <m/>
    <m/>
    <m/>
    <m/>
    <m/>
    <m/>
    <m/>
    <m/>
    <m/>
    <m/>
  </r>
  <r>
    <x v="429"/>
    <s v="     "/>
    <d v="2015-06-23T00:00:00"/>
    <d v="1899-12-30T15:23:00"/>
    <s v="26"/>
    <x v="1"/>
    <s v="6"/>
    <x v="1"/>
    <d v="2015-06-23T00:00:00"/>
    <d v="1899-12-30T15:23:00"/>
    <s v="CREW TO REPAIR DAMAGED CABLE"/>
    <s v="     "/>
    <x v="1"/>
    <m/>
    <x v="1"/>
    <m/>
    <s v="1255364"/>
    <s v="15-0042906"/>
    <m/>
    <m/>
    <m/>
    <m/>
    <s v="     "/>
    <x v="0"/>
    <x v="0"/>
    <s v="Vegetation"/>
    <x v="0"/>
    <m/>
    <s v="&lt;0.25"/>
    <s v="Square Feet: 50x50; Acreage: "/>
    <s v="Contact - 3rd Party"/>
    <x v="12"/>
    <s v="Contact - 3rd Party"/>
    <s v="All types of equipment / facility failure"/>
    <s v="Contact - Balloon"/>
    <m/>
    <s v="Contact - Balloon"/>
    <s v="Conductor"/>
    <s v="0"/>
    <s v="Overhead"/>
    <s v="Primary"/>
    <s v="Conductor"/>
    <m/>
    <s v="102354046"/>
    <s v="     "/>
    <x v="0"/>
    <m/>
    <n v="39.055100000000003"/>
    <n v="-121.56100000000001"/>
    <m/>
    <s v="PLUMAS-1102"/>
    <n v="12000"/>
    <s v="LINDA FIRE DEPT"/>
    <s v="Urban"/>
    <m/>
    <m/>
    <m/>
    <m/>
    <m/>
    <m/>
    <m/>
    <s v="N"/>
    <s v="N"/>
    <m/>
    <m/>
    <s v="     "/>
    <m/>
    <m/>
    <m/>
    <m/>
    <m/>
    <m/>
    <m/>
    <m/>
    <m/>
    <m/>
    <m/>
    <m/>
    <m/>
    <m/>
    <m/>
    <m/>
    <m/>
    <m/>
    <m/>
  </r>
  <r>
    <x v="430"/>
    <s v="     "/>
    <d v="2015-06-23T00:00:00"/>
    <d v="1899-12-30T19:06:00"/>
    <s v="26"/>
    <x v="1"/>
    <s v="6"/>
    <x v="1"/>
    <d v="2015-06-23T00:00:00"/>
    <d v="1899-12-30T19:06:00"/>
    <s v="Cal fire on site approx.1600 hrs."/>
    <s v="     "/>
    <x v="1"/>
    <m/>
    <x v="1"/>
    <m/>
    <s v="1255464"/>
    <s v="15-0042932"/>
    <m/>
    <m/>
    <m/>
    <m/>
    <s v="     "/>
    <x v="0"/>
    <x v="0"/>
    <s v="Vegetation"/>
    <x v="0"/>
    <m/>
    <s v="0.26-9.99"/>
    <s v="Square Feet: ; Acreage: 5"/>
    <s v="Contact - Animal - Bird"/>
    <x v="6"/>
    <s v="Contact - Bird"/>
    <s v="All types of equipment / facility failure"/>
    <s v="Contact - Animal"/>
    <m/>
    <s v="Contact - Animal"/>
    <s v="Conductor"/>
    <s v="0"/>
    <s v="Overhead"/>
    <s v="Primary"/>
    <s v="Conductor"/>
    <m/>
    <s v="102344528"/>
    <s v="     "/>
    <x v="0"/>
    <m/>
    <n v="37.945300000000003"/>
    <n v="-120.824"/>
    <m/>
    <s v="VALLEY-HOME-1701"/>
    <n v="17000"/>
    <s v="Cal Fire Dept"/>
    <s v="Herbaceous"/>
    <n v="10"/>
    <m/>
    <m/>
    <m/>
    <m/>
    <m/>
    <m/>
    <s v="N"/>
    <s v="N"/>
    <m/>
    <m/>
    <s v="     "/>
    <m/>
    <m/>
    <m/>
    <m/>
    <m/>
    <m/>
    <m/>
    <m/>
    <m/>
    <m/>
    <m/>
    <m/>
    <m/>
    <m/>
    <m/>
    <m/>
    <m/>
    <m/>
    <m/>
  </r>
  <r>
    <x v="431"/>
    <s v="     "/>
    <d v="2015-06-24T00:00:00"/>
    <d v="1899-12-30T19:05:00"/>
    <s v="26"/>
    <x v="1"/>
    <s v="6"/>
    <x v="1"/>
    <d v="2015-06-24T00:00:00"/>
    <d v="1899-12-30T19:05:00"/>
    <s v="1 of 2 blwn on 8207, patrolled line, 3rd party allegedly removed tree on line, I did not see person, small burn mark on ground, refused 8207 pwr ok"/>
    <s v="     "/>
    <x v="1"/>
    <m/>
    <x v="1"/>
    <m/>
    <s v="1256017"/>
    <s v="15-0043176"/>
    <m/>
    <m/>
    <m/>
    <m/>
    <s v="     "/>
    <x v="0"/>
    <x v="0"/>
    <s v="Vegetation"/>
    <x v="0"/>
    <m/>
    <s v="&lt;3 meters of linear travel"/>
    <s v="Square Feet: ; Acreage: "/>
    <s v="Vegetation"/>
    <x v="0"/>
    <s v="Vegetation"/>
    <s v="All types of equipment / facility failure"/>
    <s v="Contact - Vegetation"/>
    <m/>
    <s v="Contact - Vegetation"/>
    <s v="Conductor"/>
    <s v="0"/>
    <s v="Overhead"/>
    <s v="Primary"/>
    <s v="Conductor"/>
    <m/>
    <s v="4 spans load side 8207"/>
    <s v="     "/>
    <x v="1"/>
    <n v="105"/>
    <n v="39.992100000000001"/>
    <n v="-123.926"/>
    <m/>
    <s v="GARBERVILLE-1102"/>
    <n v="12000"/>
    <m/>
    <s v="Conifer Forest"/>
    <m/>
    <m/>
    <m/>
    <m/>
    <m/>
    <m/>
    <m/>
    <s v="N"/>
    <s v="N"/>
    <m/>
    <m/>
    <s v="     "/>
    <n v="39.992069999999998"/>
    <n v="-123.92583999999999"/>
    <s v="Jun 26 2015 12:00AM"/>
    <s v="BranchFail"/>
    <s v="Moderate winds caused a green, heavy vegetated limb to break and fall through the conductor, putting it on the ground and causing a 5.5 by 5 fire."/>
    <s v="REDW"/>
    <s v="200"/>
    <s v="84"/>
    <s v="6"/>
    <s v="None"/>
    <s v="None"/>
    <s v="N"/>
    <s v="1"/>
    <m/>
    <s v="Valley"/>
    <s v="D"/>
    <s v="AlleyArm"/>
    <s v="BareWire"/>
    <s v="8"/>
  </r>
  <r>
    <x v="432"/>
    <s v="     "/>
    <d v="2015-06-25T00:00:00"/>
    <d v="1899-12-30T18:29:00"/>
    <s v="26"/>
    <x v="1"/>
    <s v="6"/>
    <x v="1"/>
    <m/>
    <m/>
    <s v="Grass fire, hawk caused OH TX fuses to blown."/>
    <s v="     "/>
    <x v="1"/>
    <m/>
    <x v="1"/>
    <m/>
    <m/>
    <m/>
    <m/>
    <m/>
    <m/>
    <m/>
    <s v="     "/>
    <x v="0"/>
    <x v="0"/>
    <s v="Vegetation"/>
    <x v="0"/>
    <m/>
    <s v="0.26-9.99"/>
    <s v="Square Feet: ; Acreage: 3"/>
    <s v="Contact - Animal - Bird"/>
    <x v="6"/>
    <s v="Contact - Bird"/>
    <s v="All types of equipment / facility failure"/>
    <s v="Contact - Animal"/>
    <m/>
    <s v="Contact - Animal"/>
    <s v="Conductor"/>
    <s v="None"/>
    <s v="Overhead"/>
    <s v="Primary"/>
    <s v="Conductor"/>
    <m/>
    <s v="East of 22403 Fremont Ave, Lemoore"/>
    <s v="     "/>
    <x v="0"/>
    <m/>
    <n v="36.363900000000001"/>
    <n v="-119.85899999999999"/>
    <m/>
    <s v="CAMDEN-1102"/>
    <n v="12000"/>
    <s v="COUNTY FIRE"/>
    <s v="Agriculture"/>
    <m/>
    <m/>
    <m/>
    <m/>
    <m/>
    <m/>
    <m/>
    <s v="N"/>
    <s v="N"/>
    <m/>
    <m/>
    <s v="     "/>
    <m/>
    <m/>
    <m/>
    <m/>
    <m/>
    <m/>
    <m/>
    <m/>
    <m/>
    <m/>
    <m/>
    <m/>
    <m/>
    <m/>
    <m/>
    <m/>
    <m/>
    <m/>
    <m/>
  </r>
  <r>
    <x v="433"/>
    <s v="     "/>
    <d v="2015-06-25T00:00:00"/>
    <d v="1899-12-30T18:31:34"/>
    <s v="26"/>
    <x v="1"/>
    <s v="6"/>
    <x v="1"/>
    <d v="2015-06-25T00:00:00"/>
    <d v="1899-12-30T18:31:00"/>
    <s v="SANDRA FIRE DEPT KING CITY; POLE FIRE CAUSED GRASS FIRE; cause: bird - fuse blown/failed; Grass fire, hawk caused OH TX fuses to blown; fire size: .26 - 9.99 Acres"/>
    <s v="     "/>
    <x v="0"/>
    <d v="2021-03-03T00:00:00"/>
    <x v="0"/>
    <m/>
    <m/>
    <s v="N/A"/>
    <m/>
    <s v="T003426773"/>
    <n v="110474469"/>
    <m/>
    <s v="     "/>
    <x v="0"/>
    <x v="0"/>
    <m/>
    <x v="0"/>
    <m/>
    <s v="0.26-9.99"/>
    <m/>
    <s v="Contact - Animal - Bird"/>
    <x v="6"/>
    <s v="Contact - Bird"/>
    <s v="Contact from object"/>
    <s v="Contact - Animal"/>
    <m/>
    <s v="Contact - Animal"/>
    <s v="Fuse"/>
    <s v="Yes"/>
    <s v="Overhead"/>
    <m/>
    <s v="Fuse"/>
    <m/>
    <s v="100805514"/>
    <s v="     "/>
    <x v="0"/>
    <m/>
    <n v="36.362000000000002"/>
    <n v="-119.86"/>
    <s v="Kings"/>
    <s v="CAMDEN-1102"/>
    <m/>
    <s v="SANDRA FIRE DEPT KING CITY"/>
    <s v="Agriculture"/>
    <m/>
    <m/>
    <m/>
    <m/>
    <m/>
    <m/>
    <m/>
    <s v="N"/>
    <s v="N"/>
    <m/>
    <m/>
    <s v="     "/>
    <m/>
    <m/>
    <m/>
    <m/>
    <m/>
    <m/>
    <m/>
    <m/>
    <m/>
    <m/>
    <m/>
    <m/>
    <m/>
    <m/>
    <m/>
    <m/>
    <m/>
    <m/>
    <m/>
  </r>
  <r>
    <x v="434"/>
    <s v="     "/>
    <d v="2015-06-25T00:00:00"/>
    <d v="1899-12-30T19:44:00"/>
    <s v="26"/>
    <x v="1"/>
    <s v="6"/>
    <x v="1"/>
    <d v="2015-06-25T00:00:00"/>
    <d v="1899-12-30T19:44:00"/>
    <m/>
    <s v="     "/>
    <x v="1"/>
    <m/>
    <x v="1"/>
    <m/>
    <s v="1256735"/>
    <s v="15-0043464"/>
    <m/>
    <m/>
    <n v="110475000"/>
    <m/>
    <s v="     "/>
    <x v="0"/>
    <x v="0"/>
    <s v="Vegetation"/>
    <x v="0"/>
    <m/>
    <s v="&lt;0.25"/>
    <s v="Square Feet: ; Acreage: "/>
    <s v="Equipment - PG&amp;E"/>
    <x v="14"/>
    <s v="Equipment - PG&amp;E"/>
    <s v="All types of equipment / facility failure"/>
    <s v="Voltage Regulator"/>
    <s v="Voltage Regulator"/>
    <m/>
    <m/>
    <m/>
    <s v="Overhead"/>
    <s v="Primary"/>
    <s v="Other"/>
    <m/>
    <s v="R2226       "/>
    <s v="     "/>
    <x v="0"/>
    <m/>
    <n v="38.670699999999997"/>
    <n v="-121.96899999999999"/>
    <m/>
    <s v="MADISON-2101"/>
    <n v="21000"/>
    <m/>
    <s v="Agriculture"/>
    <m/>
    <m/>
    <m/>
    <m/>
    <m/>
    <m/>
    <m/>
    <s v="N"/>
    <s v="N"/>
    <m/>
    <m/>
    <s v="     "/>
    <m/>
    <m/>
    <m/>
    <m/>
    <m/>
    <m/>
    <m/>
    <m/>
    <m/>
    <m/>
    <m/>
    <m/>
    <m/>
    <m/>
    <m/>
    <m/>
    <m/>
    <m/>
    <m/>
  </r>
  <r>
    <x v="435"/>
    <s v="     "/>
    <d v="2015-06-25T00:00:00"/>
    <d v="1899-12-30T08:43:00"/>
    <s v="26"/>
    <x v="1"/>
    <s v="6"/>
    <x v="1"/>
    <d v="2015-06-25T00:00:00"/>
    <d v="1899-12-30T08:43:00"/>
    <s v="crew to replace pole"/>
    <s v="     "/>
    <x v="1"/>
    <m/>
    <x v="1"/>
    <m/>
    <s v="1256227"/>
    <s v="15-0043257"/>
    <m/>
    <m/>
    <n v="110474000"/>
    <m/>
    <s v="     "/>
    <x v="0"/>
    <x v="0"/>
    <s v="Vegetation"/>
    <x v="0"/>
    <m/>
    <s v="&lt;0.25"/>
    <s v="Square Feet: ; Acreage: "/>
    <s v="Contact - 3rd Party"/>
    <x v="8"/>
    <s v="Contact - 3rd Party"/>
    <s v="All types of equipment / facility failure"/>
    <s v="Contact - Vehicle"/>
    <m/>
    <s v="Contact - Vehicle"/>
    <s v="Pole"/>
    <s v="Pacific Bell"/>
    <s v="Overhead"/>
    <s v="Primary"/>
    <s v="Conductor"/>
    <m/>
    <s v="100398087"/>
    <s v="     "/>
    <x v="0"/>
    <m/>
    <n v="39.647199999999998"/>
    <n v="-121.608"/>
    <m/>
    <s v="CLARK-ROAD-1102"/>
    <n v="12000"/>
    <m/>
    <s v="Herbaceous"/>
    <m/>
    <m/>
    <m/>
    <m/>
    <m/>
    <m/>
    <m/>
    <s v="N"/>
    <s v="N"/>
    <m/>
    <m/>
    <s v="     "/>
    <m/>
    <m/>
    <m/>
    <m/>
    <m/>
    <m/>
    <m/>
    <m/>
    <m/>
    <m/>
    <m/>
    <m/>
    <m/>
    <m/>
    <m/>
    <m/>
    <m/>
    <m/>
    <m/>
  </r>
  <r>
    <x v="436"/>
    <s v="     "/>
    <d v="2015-06-25T00:00:00"/>
    <d v="1899-12-30T11:22:00"/>
    <s v="26"/>
    <x v="1"/>
    <s v="6"/>
    <x v="1"/>
    <d v="2015-06-25T00:00:00"/>
    <d v="1899-12-30T11:01:00"/>
    <s v="need crew to replace transformer and raise svc wire going across HWY 4, PM 31164156"/>
    <s v="     "/>
    <x v="1"/>
    <m/>
    <x v="1"/>
    <m/>
    <s v="1256394"/>
    <s v="15-0043296"/>
    <m/>
    <m/>
    <n v="110474000"/>
    <m/>
    <s v="     "/>
    <x v="0"/>
    <x v="0"/>
    <s v="Vegetation"/>
    <x v="0"/>
    <m/>
    <s v="&lt;0.25"/>
    <s v="Square Feet: ; Acreage: "/>
    <s v="Equipment - PG&amp;E"/>
    <x v="4"/>
    <s v="Equipment - PG&amp;E"/>
    <s v="All types of equipment / facility failure"/>
    <s v="Conductor"/>
    <s v="Conductor"/>
    <m/>
    <m/>
    <s v="None"/>
    <s v="Overhead"/>
    <s v="Secondary"/>
    <s v="Conductor"/>
    <m/>
    <s v="103223594"/>
    <s v="     "/>
    <x v="0"/>
    <m/>
    <n v="37.930199999999999"/>
    <n v="-120.971"/>
    <m/>
    <s v="RIVERBANK-1711"/>
    <m/>
    <s v="Farmington Fire Department"/>
    <s v="Herbaceous"/>
    <m/>
    <m/>
    <m/>
    <m/>
    <m/>
    <m/>
    <m/>
    <s v="N"/>
    <s v="N"/>
    <m/>
    <m/>
    <s v="     "/>
    <m/>
    <m/>
    <m/>
    <m/>
    <m/>
    <m/>
    <m/>
    <m/>
    <m/>
    <m/>
    <m/>
    <m/>
    <m/>
    <m/>
    <m/>
    <m/>
    <m/>
    <m/>
    <m/>
  </r>
  <r>
    <x v="437"/>
    <s v="     "/>
    <d v="2015-06-25T00:00:00"/>
    <d v="1899-12-30T18:05:00"/>
    <s v="26"/>
    <x v="1"/>
    <s v="6"/>
    <x v="1"/>
    <d v="2015-06-25T00:00:00"/>
    <d v="1899-12-30T18:05:00"/>
    <s v="fire location is about 25 spans from initiating event, branch failure "/>
    <s v="     "/>
    <x v="1"/>
    <m/>
    <x v="1"/>
    <m/>
    <s v="1256640"/>
    <s v="15-0043446"/>
    <m/>
    <m/>
    <m/>
    <s v="EI150625A"/>
    <s v="     "/>
    <x v="0"/>
    <x v="0"/>
    <s v="Vegetation"/>
    <x v="0"/>
    <m/>
    <s v="&lt;0.25"/>
    <s v="Square Feet: 200x15; Acreage: "/>
    <s v="Vegetation"/>
    <x v="0"/>
    <s v="Vegetation"/>
    <s v="All types of equipment / facility failure"/>
    <s v="Contact - Vegetation"/>
    <m/>
    <s v="Contact - Vegetation"/>
    <s v="Conductor"/>
    <s v="0"/>
    <s v="Overhead"/>
    <s v="Primary"/>
    <s v="Conductor"/>
    <m/>
    <s v="511  LAWRENCE  W C"/>
    <s v="     "/>
    <x v="0"/>
    <m/>
    <n v="37.909199999999998"/>
    <n v="-122.057"/>
    <m/>
    <s v="LAKEWOOD-2111"/>
    <n v="21000"/>
    <s v="Walnut Creek  FIRE"/>
    <s v="Urban"/>
    <m/>
    <m/>
    <m/>
    <m/>
    <m/>
    <m/>
    <m/>
    <s v="N"/>
    <s v="N"/>
    <m/>
    <m/>
    <s v="     "/>
    <n v="37.923299999999998"/>
    <n v="-122.0637"/>
    <s v="Jun 26 2015 12:00AM"/>
    <s v="BranchFail"/>
    <s v="Green and healthy branch 8&quot; dbh in middle portion of crown developed a small crack and sagged down on lines.  This caused a fault in lines several spans away on Lakewood 1104 at City of Walnut Creek Maintenance Facility on Penniman Way where the lines fell across BART tracks creating a small grass fire."/>
    <s v="DEOD"/>
    <s v="70"/>
    <s v="26"/>
    <s v="15"/>
    <s v="None"/>
    <s v="None"/>
    <s v="N"/>
    <s v="1"/>
    <m/>
    <s v="Other"/>
    <s v="D"/>
    <s v="CrossArm"/>
    <s v="BareWire"/>
    <s v="0"/>
  </r>
  <r>
    <x v="438"/>
    <s v="     "/>
    <d v="2015-06-26T00:00:00"/>
    <d v="1899-12-30T17:20:00"/>
    <s v="26"/>
    <x v="1"/>
    <s v="6"/>
    <x v="1"/>
    <m/>
    <m/>
    <s v="0"/>
    <s v="     "/>
    <x v="1"/>
    <m/>
    <x v="1"/>
    <m/>
    <s v="1257395"/>
    <m/>
    <m/>
    <m/>
    <m/>
    <m/>
    <s v="     "/>
    <x v="0"/>
    <x v="0"/>
    <s v="Vegetation"/>
    <x v="0"/>
    <m/>
    <s v="&lt;3 meters of linear travel"/>
    <s v="Square Feet: ; Acreage: "/>
    <s v="Equipment - PG&amp;E"/>
    <x v="9"/>
    <s v="Equipment - PG&amp;E"/>
    <s v="All types of equipment / facility failure"/>
    <m/>
    <m/>
    <m/>
    <m/>
    <s v="Pacific Bell"/>
    <s v="Overhead"/>
    <s v="Secondary"/>
    <s v="Conductor"/>
    <m/>
    <s v="100481136"/>
    <s v="     "/>
    <x v="0"/>
    <m/>
    <n v="37.935600000000001"/>
    <n v="-122.014"/>
    <m/>
    <s v="CLAYTON-2216"/>
    <m/>
    <s v="wc  fire"/>
    <s v="Urban"/>
    <m/>
    <m/>
    <m/>
    <m/>
    <m/>
    <m/>
    <m/>
    <s v="N"/>
    <s v="N"/>
    <m/>
    <m/>
    <s v="     "/>
    <m/>
    <m/>
    <m/>
    <m/>
    <m/>
    <m/>
    <m/>
    <m/>
    <m/>
    <m/>
    <m/>
    <m/>
    <m/>
    <m/>
    <m/>
    <m/>
    <m/>
    <m/>
    <m/>
  </r>
  <r>
    <x v="439"/>
    <s v="     "/>
    <d v="2015-06-26T00:00:00"/>
    <d v="1899-12-30T02:51:00"/>
    <s v="26"/>
    <x v="1"/>
    <s v="6"/>
    <x v="1"/>
    <m/>
    <m/>
    <s v="no wire down power ok.spot fire by pole  not sure of cause."/>
    <s v="     "/>
    <x v="1"/>
    <m/>
    <x v="1"/>
    <m/>
    <s v="1256850"/>
    <m/>
    <m/>
    <m/>
    <m/>
    <m/>
    <s v="     "/>
    <x v="0"/>
    <x v="0"/>
    <s v="Vegetation"/>
    <x v="0"/>
    <m/>
    <s v="&lt;3 meters of linear travel"/>
    <s v="Square Feet: ; Acreage: "/>
    <s v="Equipment - PG&amp;E"/>
    <x v="9"/>
    <s v="Equipment - PG&amp;E"/>
    <s v="All types of equipment / facility failure"/>
    <m/>
    <m/>
    <m/>
    <m/>
    <s v="Pacific Bell"/>
    <s v="Overhead"/>
    <s v="Secondary"/>
    <s v="Unknown"/>
    <m/>
    <s v="101929266"/>
    <s v="     "/>
    <x v="0"/>
    <m/>
    <n v="35.1584"/>
    <n v="-120.676"/>
    <m/>
    <s v="OCEANO-1105"/>
    <m/>
    <s v="Cal Fire Dept"/>
    <s v="Urban"/>
    <m/>
    <m/>
    <m/>
    <m/>
    <m/>
    <m/>
    <m/>
    <s v="N"/>
    <s v="N"/>
    <m/>
    <m/>
    <s v="     "/>
    <m/>
    <m/>
    <m/>
    <m/>
    <m/>
    <m/>
    <m/>
    <m/>
    <m/>
    <m/>
    <m/>
    <m/>
    <m/>
    <m/>
    <m/>
    <m/>
    <m/>
    <m/>
    <m/>
  </r>
  <r>
    <x v="440"/>
    <s v="     "/>
    <d v="2015-06-27T00:00:00"/>
    <d v="1899-12-30T21:15:00"/>
    <s v="26"/>
    <x v="1"/>
    <s v="6"/>
    <x v="1"/>
    <d v="2015-06-27T00:00:00"/>
    <d v="1899-12-30T21:15:00"/>
    <s v="AWAITING  CRW"/>
    <s v="     "/>
    <x v="1"/>
    <m/>
    <x v="1"/>
    <m/>
    <s v="1257927"/>
    <s v="15-0043789"/>
    <m/>
    <m/>
    <n v="110477000"/>
    <m/>
    <s v="     "/>
    <x v="0"/>
    <x v="0"/>
    <s v="Vegetation"/>
    <x v="0"/>
    <m/>
    <s v="0.26-9.99"/>
    <s v="Square Feet: ; Acreage: 1.5"/>
    <s v="Vegetation"/>
    <x v="0"/>
    <s v="Vegetation"/>
    <s v="All types of equipment / facility failure"/>
    <s v="Contact - Vegetation"/>
    <m/>
    <s v="Contact - Vegetation"/>
    <s v="Conductor"/>
    <s v="0"/>
    <s v="Overhead"/>
    <s v="Primary"/>
    <s v="Conductor"/>
    <m/>
    <s v="16151 INDAIN FLAT RD"/>
    <s v="     "/>
    <x v="2"/>
    <n v="330"/>
    <n v="39.2699"/>
    <n v="-121.04"/>
    <m/>
    <s v="BRUNSWICK-1104"/>
    <n v="12000"/>
    <s v="Cal Fire Dept"/>
    <s v="Shrub"/>
    <m/>
    <m/>
    <m/>
    <m/>
    <m/>
    <m/>
    <m/>
    <s v="N"/>
    <s v="N"/>
    <m/>
    <m/>
    <s v="     "/>
    <n v="39.269860000000001"/>
    <n v="-121.04032100000001"/>
    <s v="Jun 29 2015 12:00AM"/>
    <s v="BranchFail"/>
    <s v="Large branches from black oak broke out 65 ft. above the line at the trunk. Remaining tree will need to be removed."/>
    <s v="OAK"/>
    <s v="80"/>
    <s v="22"/>
    <s v="20"/>
    <s v="Severe"/>
    <s v="Moderate"/>
    <s v="N"/>
    <s v="1"/>
    <m/>
    <s v="Hillside"/>
    <s v="B"/>
    <s v="Triangle"/>
    <s v="BareWire"/>
    <s v="3"/>
  </r>
  <r>
    <x v="441"/>
    <s v="     "/>
    <d v="2015-06-27T00:00:00"/>
    <d v="1899-12-30T22:28:00"/>
    <s v="26"/>
    <x v="1"/>
    <s v="6"/>
    <x v="1"/>
    <d v="2015-06-27T00:00:00"/>
    <d v="1899-12-30T22:28:00"/>
    <s v="tree feel into line breaking wire and x arm. L5423 = 2 of 2 blown"/>
    <s v="     "/>
    <x v="1"/>
    <m/>
    <x v="1"/>
    <m/>
    <s v="1257975"/>
    <s v="15-0043798"/>
    <m/>
    <m/>
    <n v="110477000"/>
    <m/>
    <s v="     "/>
    <x v="0"/>
    <x v="0"/>
    <s v="Vegetation"/>
    <x v="0"/>
    <m/>
    <s v="10-99"/>
    <s v="Square Feet: ; Acreage: 27"/>
    <s v="Vegetation"/>
    <x v="0"/>
    <s v="Vegetation"/>
    <s v="All types of equipment / facility failure"/>
    <s v="Contact - Vegetation"/>
    <m/>
    <s v="Contact - Vegetation"/>
    <s v="Conductor"/>
    <s v="Pacific Bell"/>
    <s v="Overhead"/>
    <s v="Primary"/>
    <s v="Conductor"/>
    <m/>
    <s v="101281699"/>
    <s v="     "/>
    <x v="1"/>
    <n v="320"/>
    <n v="38.119399999999999"/>
    <n v="-120.622"/>
    <m/>
    <s v="FROGTOWN-1702"/>
    <n v="17000"/>
    <s v="Cal Fire Dept"/>
    <s v="Hardwood Woodland"/>
    <m/>
    <m/>
    <m/>
    <m/>
    <m/>
    <m/>
    <m/>
    <s v="N"/>
    <s v="N"/>
    <m/>
    <m/>
    <s v="     "/>
    <n v="38.119436"/>
    <n v="-120.621793"/>
    <s v="Jun 29 2015 12:00AM"/>
    <s v="BranchFail"/>
    <s v="Large green Valley Oak. A large green limb broke off at approx. 33 from ground level due to Summer limb drop and excessive heat. Limb hit outside phase of 17KV, Line on ground confirmed with 25-30 acre fire. Remainder of tree to be worked 6-30-2015. SSD and fire area patrolled and no other issues found at this time."/>
    <s v="OAKV"/>
    <s v="81"/>
    <s v="49"/>
    <s v="30"/>
    <s v="None"/>
    <s v="None"/>
    <s v="N"/>
    <s v="1"/>
    <m/>
    <s v="Valley"/>
    <s v="D"/>
    <s v="CrossArm"/>
    <s v="BareWire"/>
    <s v="0"/>
  </r>
  <r>
    <x v="442"/>
    <s v="     "/>
    <d v="2015-06-27T00:00:00"/>
    <d v="1899-12-30T12:48:00"/>
    <s v="26"/>
    <x v="1"/>
    <s v="6"/>
    <x v="1"/>
    <d v="2015-06-27T00:00:00"/>
    <d v="1899-12-30T12:48:00"/>
    <s v="0"/>
    <s v="     "/>
    <x v="1"/>
    <m/>
    <x v="1"/>
    <m/>
    <s v="1257784"/>
    <s v="15-0043755"/>
    <m/>
    <m/>
    <n v="110477000"/>
    <m/>
    <s v="     "/>
    <x v="0"/>
    <x v="0"/>
    <s v="Vegetation"/>
    <x v="0"/>
    <m/>
    <s v="&lt;0.25"/>
    <s v="Square Feet: ; Acreage: "/>
    <s v="Vegetation"/>
    <x v="0"/>
    <s v="Vegetation"/>
    <s v="All types of equipment / facility failure"/>
    <s v="Contact - Vegetation"/>
    <m/>
    <s v="Contact - Vegetation"/>
    <s v="Conductor"/>
    <s v="Pacific Bell"/>
    <s v="Overhead"/>
    <s v="Primary"/>
    <s v="Conductor"/>
    <m/>
    <s v="101034512"/>
    <s v="     "/>
    <x v="1"/>
    <n v="320"/>
    <n v="37.947400000000002"/>
    <n v="-120.42700000000001"/>
    <m/>
    <s v="PEORIA-FLAT-1705"/>
    <n v="17000"/>
    <s v="Cal Fire Dept"/>
    <s v="Urban"/>
    <m/>
    <m/>
    <m/>
    <m/>
    <m/>
    <m/>
    <m/>
    <s v="N"/>
    <s v="N"/>
    <m/>
    <m/>
    <s v="     "/>
    <n v="37.947386999999999"/>
    <n v="-120.427404"/>
    <s v="Jun 29 2015 12:00AM"/>
    <s v="RootsFail"/>
    <s v="Large Green Cottonwood located in dry, shallow and rocky soil. Tree uprooted and fell into lines causing a fire 200ft by 60ft wide. No Property damage."/>
    <s v="COTT"/>
    <s v="70"/>
    <s v="32"/>
    <s v="40"/>
    <s v="Slight"/>
    <s v="None"/>
    <s v="N"/>
    <s v="1"/>
    <m/>
    <s v="Creek"/>
    <s v="A"/>
    <s v="CrossArm"/>
    <s v="BareWire"/>
    <s v="6"/>
  </r>
  <r>
    <x v="443"/>
    <s v="     "/>
    <d v="2015-06-27T00:00:00"/>
    <d v="1899-12-30T18:51:00"/>
    <s v="26"/>
    <x v="1"/>
    <s v="6"/>
    <x v="1"/>
    <d v="2015-06-27T00:00:00"/>
    <d v="1899-12-30T18:51:00"/>
    <s v="COTTONWOOD TREE BRANCH FELL BURNING DOWN 6 SOL 17 KV"/>
    <s v="     "/>
    <x v="1"/>
    <m/>
    <x v="1"/>
    <m/>
    <s v="1257894"/>
    <s v="15-0043784"/>
    <m/>
    <m/>
    <n v="110477000"/>
    <m/>
    <s v="     "/>
    <x v="0"/>
    <x v="0"/>
    <s v="Vegetation"/>
    <x v="0"/>
    <m/>
    <s v="&lt;0.25"/>
    <s v="Square Feet: ; Acreage: "/>
    <s v="Vegetation"/>
    <x v="0"/>
    <s v="Vegetation"/>
    <s v="All types of equipment / facility failure"/>
    <s v="Contact - Vegetation"/>
    <m/>
    <s v="Contact - Vegetation"/>
    <s v="Conductor"/>
    <s v="0"/>
    <s v="Overhead"/>
    <s v="Primary"/>
    <s v="Conductor"/>
    <m/>
    <s v="MORMON CREEK 100' FROM S/OF HWY 49"/>
    <s v="     "/>
    <x v="1"/>
    <n v="320"/>
    <n v="37.991100000000003"/>
    <n v="-120.438"/>
    <m/>
    <s v="RACETRACK-SUB-1704"/>
    <n v="17000"/>
    <s v="Cal Fire Dept"/>
    <s v="Hardwood Woodland"/>
    <m/>
    <m/>
    <m/>
    <m/>
    <m/>
    <m/>
    <m/>
    <s v="N"/>
    <s v="N"/>
    <m/>
    <m/>
    <s v="     "/>
    <n v="37.991126999999999"/>
    <n v="-120.438024"/>
    <s v="Jun 30 2015 12:00AM"/>
    <s v="BranchFail"/>
    <s v="Green Freemont Cottonwood located 58ft above ground failed and impacted 1 line of single phase line causing a small, triangular grass fire 45ft x 33ft x 55ft. No property damage was caused."/>
    <s v="COTT"/>
    <s v="105"/>
    <s v="41"/>
    <s v="35"/>
    <s v="Slight"/>
    <s v="None"/>
    <s v="N"/>
    <s v="1"/>
    <m/>
    <s v="Valley"/>
    <s v="D"/>
    <s v="CrossArm"/>
    <s v="BareWire"/>
    <s v="6"/>
  </r>
  <r>
    <x v="444"/>
    <s v="     "/>
    <d v="2015-06-28T00:00:00"/>
    <d v="1899-12-30T17:15:00"/>
    <s v="27"/>
    <x v="1"/>
    <s v="6"/>
    <x v="1"/>
    <d v="2015-06-28T00:00:00"/>
    <d v="1899-12-30T16:03:00"/>
    <s v="assist tag Cates primary tech"/>
    <s v="     "/>
    <x v="1"/>
    <m/>
    <x v="1"/>
    <m/>
    <s v="1258317"/>
    <s v="15-0043858"/>
    <m/>
    <m/>
    <n v="110478000"/>
    <m/>
    <s v="     "/>
    <x v="0"/>
    <x v="0"/>
    <s v="Vegetation"/>
    <x v="0"/>
    <m/>
    <s v="&lt;0.25"/>
    <s v="Square Feet: ; Acreage: "/>
    <s v="Vegetation"/>
    <x v="0"/>
    <s v="Vegetation"/>
    <s v="All types of equipment / facility failure"/>
    <s v="Contact - Vegetation"/>
    <m/>
    <s v="Contact - Vegetation"/>
    <s v="Conductor"/>
    <s v="0"/>
    <s v="Overhead"/>
    <s v="Primary"/>
    <s v="Conductor"/>
    <m/>
    <s v="347 puffin"/>
    <s v="     "/>
    <x v="0"/>
    <m/>
    <n v="35.552700000000002"/>
    <n v="-120.73099999999999"/>
    <m/>
    <s v="TEMPLETON-2110"/>
    <n v="21000"/>
    <s v="tempelton fire"/>
    <s v="Herbaceous"/>
    <m/>
    <m/>
    <m/>
    <m/>
    <m/>
    <m/>
    <m/>
    <s v="N"/>
    <s v="N"/>
    <m/>
    <m/>
    <s v="     "/>
    <n v="35.552700000000002"/>
    <n v="-120.73139999999999"/>
    <s v="Jun 29 2015 12:00AM"/>
    <s v="BranchFail"/>
    <s v="EVIDENCE OF DECLINING LELAND CYPRESS BRANCH FAILURE. EVIDENCE OF FIRE. FIRE IS 100 BY 50 FEET. FIRE INVESTIGATION COMPLETED. NO PS&amp;R PROJECTS FOR THIS DEVICE AND NO FURTHER WORK NEEDED."/>
    <s v="CYPR"/>
    <s v="35"/>
    <s v="23"/>
    <s v="15"/>
    <s v="None"/>
    <s v="None"/>
    <s v="N"/>
    <s v="1"/>
    <m/>
    <s v="Other"/>
    <s v="D"/>
    <s v="CrossArm"/>
    <s v="BareWire"/>
    <s v="4"/>
  </r>
  <r>
    <x v="445"/>
    <s v="     "/>
    <d v="2015-06-28T00:00:00"/>
    <d v="1899-12-30T20:40:00"/>
    <s v="27"/>
    <x v="1"/>
    <s v="6"/>
    <x v="1"/>
    <d v="2015-06-28T00:00:00"/>
    <d v="1899-12-30T20:40:00"/>
    <s v="SEE TONY SILVA PRI TEC"/>
    <s v="     "/>
    <x v="1"/>
    <m/>
    <x v="1"/>
    <m/>
    <s v="1258376"/>
    <s v="15-0043868"/>
    <m/>
    <m/>
    <n v="110478000"/>
    <m/>
    <s v="     "/>
    <x v="0"/>
    <x v="0"/>
    <s v="Vegetation"/>
    <x v="0"/>
    <m/>
    <s v="0.26-9.99"/>
    <s v="Square Feet: ; Acreage: 5"/>
    <s v="Contact - 3rd Party"/>
    <x v="8"/>
    <s v="Contact - 3rd Party"/>
    <s v="All types of equipment / facility failure"/>
    <s v="Contact - Vehicle"/>
    <m/>
    <s v="Contact - Vehicle"/>
    <s v="Pole"/>
    <s v="0"/>
    <s v="Overhead"/>
    <s v="Primary"/>
    <s v="Conductor"/>
    <m/>
    <s v="101282825"/>
    <s v="     "/>
    <x v="0"/>
    <n v="320"/>
    <n v="37.937600000000003"/>
    <n v="-120.60899999999999"/>
    <m/>
    <s v="PEORIA-FLAT-1704"/>
    <n v="17000"/>
    <s v="Cal Fire Dept"/>
    <s v="Hardwood Woodland"/>
    <n v="10"/>
    <m/>
    <m/>
    <m/>
    <m/>
    <m/>
    <m/>
    <s v="N"/>
    <s v="N"/>
    <m/>
    <m/>
    <s v="     "/>
    <m/>
    <m/>
    <m/>
    <m/>
    <m/>
    <m/>
    <m/>
    <m/>
    <m/>
    <m/>
    <m/>
    <m/>
    <m/>
    <m/>
    <m/>
    <m/>
    <m/>
    <m/>
    <m/>
  </r>
  <r>
    <x v="446"/>
    <s v="     "/>
    <d v="2015-06-28T00:00:00"/>
    <d v="1899-12-30T21:07:00"/>
    <s v="27"/>
    <x v="1"/>
    <s v="6"/>
    <x v="1"/>
    <d v="2015-06-28T00:00:00"/>
    <d v="1899-12-30T21:07:00"/>
    <s v="ONE SPAN OF PRI WIRE BROKEN,,CENTER PHASE ONLY"/>
    <s v="     "/>
    <x v="1"/>
    <m/>
    <x v="1"/>
    <m/>
    <s v="1258381"/>
    <s v="15-0043869"/>
    <m/>
    <m/>
    <n v="110478000"/>
    <m/>
    <s v="     "/>
    <x v="0"/>
    <x v="0"/>
    <s v="Vegetation"/>
    <x v="0"/>
    <m/>
    <s v="&lt;0.25"/>
    <s v="Square Feet: 500 x 30; Acreage: "/>
    <s v="Equipment - PG&amp;E"/>
    <x v="4"/>
    <s v="Equipment - PG&amp;E"/>
    <s v="All types of equipment / facility failure"/>
    <s v="Conductor"/>
    <s v="Conductor"/>
    <m/>
    <m/>
    <s v="0"/>
    <s v="Overhead"/>
    <s v="Primary"/>
    <s v="Conductor"/>
    <m/>
    <s v="DEADWOOD RD, JARBO GAP"/>
    <s v="     "/>
    <x v="2"/>
    <n v="248"/>
    <n v="39.740499999999997"/>
    <n v="-121.497"/>
    <m/>
    <s v="WYANDOTTE-1105"/>
    <n v="12000"/>
    <s v="Cal Fire Dept"/>
    <s v="Urban"/>
    <m/>
    <m/>
    <m/>
    <m/>
    <m/>
    <m/>
    <m/>
    <s v="N"/>
    <s v="N"/>
    <m/>
    <m/>
    <s v="     "/>
    <m/>
    <m/>
    <m/>
    <m/>
    <m/>
    <m/>
    <m/>
    <m/>
    <m/>
    <m/>
    <m/>
    <m/>
    <m/>
    <m/>
    <m/>
    <m/>
    <m/>
    <m/>
    <m/>
  </r>
  <r>
    <x v="447"/>
    <s v="     "/>
    <d v="2015-06-28T00:00:00"/>
    <d v="1899-12-30T14:47:00"/>
    <s v="27"/>
    <x v="1"/>
    <s v="6"/>
    <x v="1"/>
    <d v="2015-06-28T00:00:00"/>
    <d v="1899-12-30T14:47:00"/>
    <m/>
    <s v="     "/>
    <x v="1"/>
    <m/>
    <x v="1"/>
    <m/>
    <s v="1258205"/>
    <s v="15-0043853"/>
    <m/>
    <m/>
    <n v="110478000"/>
    <m/>
    <s v="     "/>
    <x v="0"/>
    <x v="0"/>
    <s v="Vegetation"/>
    <x v="0"/>
    <m/>
    <s v="0.26-9.99"/>
    <s v="Square Feet: ; Acreage: 2"/>
    <s v="Equipment - PG&amp;E"/>
    <x v="10"/>
    <s v="Equipment - PG&amp;E"/>
    <s v="All types of equipment / facility failure"/>
    <s v="Splice/Clamp/Connector"/>
    <s v="Splice/Clamp/Connector"/>
    <m/>
    <m/>
    <s v="Pacific Bell"/>
    <s v="Overhead"/>
    <s v="Primary"/>
    <s v="Conductor"/>
    <m/>
    <s v="102278099"/>
    <s v="     "/>
    <x v="0"/>
    <m/>
    <n v="38.221400000000003"/>
    <n v="-122.24299999999999"/>
    <m/>
    <s v="TULUCAY-1101"/>
    <n v="12000"/>
    <s v="Cal Fire Dept"/>
    <s v="Agriculture"/>
    <m/>
    <m/>
    <m/>
    <m/>
    <m/>
    <m/>
    <m/>
    <s v="N"/>
    <s v="N"/>
    <m/>
    <m/>
    <s v="     "/>
    <m/>
    <m/>
    <m/>
    <m/>
    <m/>
    <m/>
    <m/>
    <m/>
    <m/>
    <m/>
    <m/>
    <m/>
    <m/>
    <m/>
    <m/>
    <m/>
    <m/>
    <m/>
    <m/>
  </r>
  <r>
    <x v="448"/>
    <s v="     "/>
    <d v="2015-06-28T00:00:00"/>
    <d v="1899-12-30T02:50:00"/>
    <s v="27"/>
    <x v="1"/>
    <s v="6"/>
    <x v="1"/>
    <d v="2015-06-28T00:00:00"/>
    <d v="1899-12-30T02:50:00"/>
    <s v="tree fell. primary wire on ground."/>
    <s v="     "/>
    <x v="1"/>
    <m/>
    <x v="1"/>
    <m/>
    <s v="1258012"/>
    <s v="15-0043807"/>
    <m/>
    <m/>
    <n v="110477000"/>
    <m/>
    <s v="     "/>
    <x v="0"/>
    <x v="0"/>
    <s v="Vegetation"/>
    <x v="0"/>
    <m/>
    <s v="&lt;3 meters of linear travel"/>
    <s v="Square Feet: ; Acreage: "/>
    <s v="Vegetation"/>
    <x v="0"/>
    <s v="Vegetation"/>
    <s v="All types of equipment / facility failure"/>
    <s v="Contact - Vegetation"/>
    <m/>
    <s v="Contact - Vegetation"/>
    <s v="Conductor"/>
    <s v="0"/>
    <s v="Overhead"/>
    <s v="Primary"/>
    <s v="Conductor"/>
    <m/>
    <s v="13505 Santa Lucia Rd. Atascadero"/>
    <s v="     "/>
    <x v="2"/>
    <n v="575"/>
    <n v="35.491"/>
    <n v="-120.73099999999999"/>
    <m/>
    <s v="ATASCADERO-1101"/>
    <n v="12000"/>
    <s v="Cal Fire Dept"/>
    <s v="Agriculture"/>
    <m/>
    <m/>
    <m/>
    <m/>
    <m/>
    <m/>
    <m/>
    <s v="N"/>
    <s v="N"/>
    <m/>
    <m/>
    <s v="     "/>
    <n v="35.491300000000003"/>
    <n v="-120.7315"/>
    <s v="Jun 29 2015 12:00AM"/>
    <s v="BranchFail"/>
    <s v="EVIDENCE OF GREEN COAST LIVE OAK BRANCH FAILURE. PRIMARY CONDUCTORS HAD BEEN RELOCATED PRIOR TO INVESTIGATION. EVIDENCE OF SMALL 1 BY 2 FOOT FIRE. FIRE INVESTIGATION COMPLETED. NO PS&amp;R PROJECTS FOR THIS DEVICE AND NO FURTHER WORK NEEDED."/>
    <s v="OAKC"/>
    <s v="65"/>
    <s v="38"/>
    <s v="15"/>
    <s v="Slight"/>
    <s v="None"/>
    <s v="N"/>
    <s v="1"/>
    <m/>
    <s v="Other"/>
    <s v="A"/>
    <s v="Other"/>
    <s v="BareWire"/>
    <s v="0"/>
  </r>
  <r>
    <x v="449"/>
    <s v="     "/>
    <d v="2015-06-28T00:00:00"/>
    <d v="1899-12-30T02:54:00"/>
    <s v="27"/>
    <x v="1"/>
    <s v="6"/>
    <x v="1"/>
    <d v="2015-06-28T00:00:00"/>
    <d v="1899-12-30T02:54:00"/>
    <s v="0"/>
    <s v="     "/>
    <x v="1"/>
    <m/>
    <x v="1"/>
    <m/>
    <s v="1258010"/>
    <s v="15-0043804"/>
    <m/>
    <m/>
    <m/>
    <m/>
    <s v="     "/>
    <x v="0"/>
    <x v="0"/>
    <s v="Vegetation"/>
    <x v="0"/>
    <m/>
    <s v="0.26-9.99"/>
    <s v="Square Feet: ; Acreage: 1.5"/>
    <s v="Contact - Animal - Bird"/>
    <x v="6"/>
    <s v="Contact - Bird"/>
    <s v="All types of equipment / facility failure"/>
    <s v="Contact - Animal"/>
    <m/>
    <s v="Contact - Animal"/>
    <s v="Conductor"/>
    <s v="0"/>
    <s v="Overhead"/>
    <s v="Primary"/>
    <s v="Conductor"/>
    <m/>
    <s v="MTR # 100971"/>
    <s v="     "/>
    <x v="0"/>
    <n v="154"/>
    <n v="38.970399999999998"/>
    <n v="-123.14400000000001"/>
    <m/>
    <s v="HOPLAND-1101"/>
    <n v="12000"/>
    <s v="HOPLAND FIRE"/>
    <s v="Hardwood Forest"/>
    <m/>
    <m/>
    <m/>
    <m/>
    <m/>
    <m/>
    <m/>
    <s v="N"/>
    <s v="N"/>
    <m/>
    <m/>
    <s v="     "/>
    <m/>
    <m/>
    <m/>
    <m/>
    <m/>
    <m/>
    <m/>
    <m/>
    <m/>
    <m/>
    <m/>
    <m/>
    <m/>
    <m/>
    <m/>
    <m/>
    <m/>
    <m/>
    <m/>
  </r>
  <r>
    <x v="450"/>
    <s v="     "/>
    <d v="2015-06-28T00:00:00"/>
    <d v="1899-12-30T14:39:00"/>
    <s v="27"/>
    <x v="1"/>
    <s v="6"/>
    <x v="1"/>
    <m/>
    <m/>
    <s v="TREE FELL ONTO SECONDARY. SP TX WEEPING. CREW TO REPLACE TX AND REMOVE TREE"/>
    <s v="     "/>
    <x v="1"/>
    <m/>
    <x v="1"/>
    <m/>
    <s v="1258200"/>
    <m/>
    <m/>
    <m/>
    <m/>
    <m/>
    <s v="     "/>
    <x v="0"/>
    <x v="0"/>
    <s v="Vegetation"/>
    <x v="0"/>
    <m/>
    <s v="&lt;0.25"/>
    <s v="Square Feet: ; Acreage: "/>
    <s v="Vegetation"/>
    <x v="0"/>
    <s v="Vegetation"/>
    <s v="All types of equipment / facility failure"/>
    <s v="Contact - Vegetation"/>
    <m/>
    <s v="Contact - Vegetation"/>
    <s v="Conductor"/>
    <s v="0"/>
    <s v="Overhead"/>
    <s v="Secondary"/>
    <s v="Conductor"/>
    <m/>
    <s v="102005422"/>
    <s v="     "/>
    <x v="0"/>
    <m/>
    <n v="38.2684"/>
    <n v="-122.43"/>
    <m/>
    <s v="SONOMA-1105"/>
    <m/>
    <m/>
    <s v="Urban"/>
    <m/>
    <m/>
    <m/>
    <m/>
    <m/>
    <m/>
    <m/>
    <s v="N"/>
    <s v="N"/>
    <m/>
    <m/>
    <s v="     "/>
    <m/>
    <m/>
    <m/>
    <m/>
    <m/>
    <m/>
    <m/>
    <m/>
    <m/>
    <m/>
    <m/>
    <m/>
    <m/>
    <m/>
    <m/>
    <m/>
    <m/>
    <m/>
    <m/>
  </r>
  <r>
    <x v="451"/>
    <s v="     "/>
    <d v="2015-06-29T00:00:00"/>
    <d v="1899-12-30T07:43:00"/>
    <s v="27"/>
    <x v="1"/>
    <s v="6"/>
    <x v="1"/>
    <d v="2015-06-29T00:00:00"/>
    <d v="1899-12-30T06:58:00"/>
    <s v="primary down due to bad connector, crew called, made safe"/>
    <s v="     "/>
    <x v="1"/>
    <m/>
    <x v="1"/>
    <m/>
    <s v="1258448"/>
    <s v="15-0043890"/>
    <m/>
    <m/>
    <n v="110478000"/>
    <m/>
    <s v="     "/>
    <x v="0"/>
    <x v="0"/>
    <s v="Vegetation"/>
    <x v="0"/>
    <m/>
    <s v="&lt;0.25"/>
    <s v="Square Feet: ; Acreage: "/>
    <s v="Equipment - PG&amp;E"/>
    <x v="10"/>
    <s v="Equipment - PG&amp;E"/>
    <s v="All types of equipment / facility failure"/>
    <s v="Splice/Clamp/Connector"/>
    <s v="Splice/Clamp/Connector"/>
    <m/>
    <m/>
    <s v="0"/>
    <s v="Overhead"/>
    <s v="Primary"/>
    <s v="Conductor"/>
    <m/>
    <s v="rd 33 1/2 n/o ave 12 at 5451"/>
    <s v="     "/>
    <x v="0"/>
    <m/>
    <n v="36.9343"/>
    <n v="-119.93899999999999"/>
    <m/>
    <s v="BORDEN-1101"/>
    <n v="12000"/>
    <m/>
    <s v="Agriculture"/>
    <m/>
    <m/>
    <m/>
    <m/>
    <m/>
    <m/>
    <m/>
    <s v="N"/>
    <s v="N"/>
    <m/>
    <m/>
    <s v="     "/>
    <m/>
    <m/>
    <m/>
    <m/>
    <m/>
    <m/>
    <m/>
    <m/>
    <m/>
    <m/>
    <m/>
    <m/>
    <m/>
    <m/>
    <m/>
    <m/>
    <m/>
    <m/>
    <m/>
  </r>
  <r>
    <x v="452"/>
    <s v="     "/>
    <d v="2015-06-29T00:00:00"/>
    <d v="1899-12-30T18:45:00"/>
    <s v="27"/>
    <x v="1"/>
    <s v="6"/>
    <x v="1"/>
    <m/>
    <m/>
    <s v="CREW TO REPLACE BROKEN POLE AND 1 SPAN OF OPEN WIRE SECONDARY"/>
    <s v="     "/>
    <x v="1"/>
    <m/>
    <x v="1"/>
    <m/>
    <m/>
    <m/>
    <m/>
    <m/>
    <m/>
    <m/>
    <s v="     "/>
    <x v="0"/>
    <x v="0"/>
    <s v="Vegetation"/>
    <x v="0"/>
    <m/>
    <s v="&lt;3 meters of linear travel"/>
    <s v="Square Feet: ; Acreage: "/>
    <s v="Contact - 3rd Party"/>
    <x v="8"/>
    <s v="Contact - 3rd Party"/>
    <s v="All types of equipment / facility failure"/>
    <s v="Contact - Vehicle"/>
    <m/>
    <s v="Contact - Vehicle"/>
    <s v="Pole"/>
    <s v="Pacific Bell"/>
    <s v="Overhead"/>
    <s v="Secondary"/>
    <s v="Conductor"/>
    <m/>
    <s v="101319193"/>
    <s v="     "/>
    <x v="0"/>
    <m/>
    <n v="39.117100000000001"/>
    <n v="-121.572"/>
    <m/>
    <s v="OLIVEHURST-1103"/>
    <m/>
    <s v="OLIVEHURST FIRE"/>
    <s v="Urban"/>
    <m/>
    <m/>
    <m/>
    <m/>
    <m/>
    <m/>
    <m/>
    <s v="N"/>
    <s v="N"/>
    <m/>
    <m/>
    <s v="     "/>
    <m/>
    <m/>
    <m/>
    <m/>
    <m/>
    <m/>
    <m/>
    <m/>
    <m/>
    <m/>
    <m/>
    <m/>
    <m/>
    <m/>
    <m/>
    <m/>
    <m/>
    <m/>
    <m/>
  </r>
  <r>
    <x v="453"/>
    <s v="     "/>
    <d v="2015-06-29T00:00:00"/>
    <d v="1899-12-30T01:06:00"/>
    <s v="27"/>
    <x v="1"/>
    <s v="6"/>
    <x v="1"/>
    <d v="2015-06-29T00:00:00"/>
    <d v="1899-12-30T01:06:00"/>
    <s v="0"/>
    <s v="     "/>
    <x v="1"/>
    <m/>
    <x v="1"/>
    <m/>
    <s v="1258410"/>
    <s v="15-0043880"/>
    <m/>
    <m/>
    <n v="110478000"/>
    <m/>
    <s v="     "/>
    <x v="0"/>
    <x v="0"/>
    <s v="Vegetation"/>
    <x v="0"/>
    <m/>
    <s v="&lt;0.25"/>
    <s v="Square Feet: ; Acreage: "/>
    <s v="Equipment - PG&amp;E"/>
    <x v="4"/>
    <s v="Equipment - PG&amp;E"/>
    <s v="All types of equipment / facility failure"/>
    <s v="Conductor"/>
    <s v="Conductor"/>
    <m/>
    <m/>
    <s v="Pacific Bell"/>
    <s v="Overhead"/>
    <s v="Primary"/>
    <s v="Conductor"/>
    <m/>
    <s v="100145659"/>
    <s v="     "/>
    <x v="0"/>
    <m/>
    <n v="35.351599999999998"/>
    <n v="-119.032"/>
    <m/>
    <s v="WESTPARK-1101"/>
    <n v="12000"/>
    <s v="Bakersfield FD"/>
    <s v="Urban"/>
    <m/>
    <m/>
    <m/>
    <m/>
    <m/>
    <m/>
    <m/>
    <s v="N"/>
    <s v="N"/>
    <m/>
    <m/>
    <s v="     "/>
    <m/>
    <m/>
    <m/>
    <m/>
    <m/>
    <m/>
    <m/>
    <m/>
    <m/>
    <m/>
    <m/>
    <m/>
    <m/>
    <m/>
    <m/>
    <m/>
    <m/>
    <m/>
    <m/>
  </r>
  <r>
    <x v="454"/>
    <s v="     "/>
    <d v="2015-06-29T00:00:00"/>
    <d v="1899-12-30T06:26:00"/>
    <s v="27"/>
    <x v="1"/>
    <s v="6"/>
    <x v="1"/>
    <d v="2015-06-29T00:00:00"/>
    <d v="1899-12-30T06:26:00"/>
    <s v="fu crew"/>
    <s v="     "/>
    <x v="1"/>
    <m/>
    <x v="1"/>
    <m/>
    <s v="1258443"/>
    <s v="15-0043887"/>
    <m/>
    <m/>
    <n v="110478000"/>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0311342"/>
    <s v="     "/>
    <x v="0"/>
    <m/>
    <n v="37.564599999999999"/>
    <n v="-122.393"/>
    <m/>
    <s v="CAROLANDS-0403"/>
    <n v="4000"/>
    <s v="Burlingame FD"/>
    <s v="Herbaceous"/>
    <m/>
    <m/>
    <m/>
    <m/>
    <m/>
    <m/>
    <m/>
    <s v="N"/>
    <s v="N"/>
    <m/>
    <m/>
    <s v="     "/>
    <n v="37.343899999999998"/>
    <n v="-122.2419"/>
    <s v="Jun 29 2015  4:30PM"/>
    <s v="BranchFail"/>
    <s v="Tree is in relative good health, full green canopy. The branch that failed was also green and living. There is evidence of some mold/fungus inside the top of the branch collar, probably a crack led to water seeping in and weakening the attachment. This would not have been visible from the ground prior to branch failure."/>
    <s v="PINM"/>
    <s v="60"/>
    <s v="36"/>
    <s v="35"/>
    <s v="None"/>
    <s v="Slight"/>
    <s v="N"/>
    <s v="1"/>
    <m/>
    <s v="Hillside"/>
    <s v="A"/>
    <s v="CrossArm"/>
    <s v="BareWire"/>
    <s v="3"/>
  </r>
  <r>
    <x v="455"/>
    <s v="     "/>
    <d v="2015-06-30T00:00:00"/>
    <d v="1899-12-30T17:54:00"/>
    <s v="27"/>
    <x v="1"/>
    <s v="6"/>
    <x v="1"/>
    <d v="2015-06-30T00:00:00"/>
    <d v="1899-12-30T17:54:00"/>
    <s v="0"/>
    <s v="     "/>
    <x v="1"/>
    <m/>
    <x v="1"/>
    <m/>
    <s v="1259665"/>
    <s v="15-0044387"/>
    <m/>
    <m/>
    <n v="110482000"/>
    <m/>
    <s v="     "/>
    <x v="0"/>
    <x v="0"/>
    <s v="Vegetation"/>
    <x v="0"/>
    <m/>
    <s v="&lt;3 meters of linear travel"/>
    <s v="Square Feet: ; Acreage: "/>
    <s v="Equipment - PG&amp;E"/>
    <x v="13"/>
    <s v="Equipment - PG&amp;E"/>
    <s v="All types of equipment / facility failure"/>
    <s v="Transformer"/>
    <s v="Transformer"/>
    <m/>
    <m/>
    <s v="Pacific Bell"/>
    <s v="Overhead"/>
    <s v="Primary"/>
    <s v="Transformer"/>
    <m/>
    <s v="100901822"/>
    <s v="     "/>
    <x v="0"/>
    <m/>
    <n v="37.734000000000002"/>
    <n v="-121.938"/>
    <m/>
    <s v="SAN-RAMON-2104"/>
    <n v="21000"/>
    <s v="SRFD"/>
    <s v="Urban"/>
    <m/>
    <m/>
    <m/>
    <m/>
    <m/>
    <m/>
    <m/>
    <s v="N"/>
    <s v="N"/>
    <m/>
    <m/>
    <s v="     "/>
    <m/>
    <m/>
    <m/>
    <m/>
    <m/>
    <m/>
    <m/>
    <m/>
    <m/>
    <m/>
    <m/>
    <m/>
    <m/>
    <m/>
    <m/>
    <m/>
    <m/>
    <m/>
    <m/>
  </r>
  <r>
    <x v="456"/>
    <s v="     "/>
    <d v="2015-06-30T00:00:00"/>
    <d v="1899-12-30T18:18:00"/>
    <s v="27"/>
    <x v="1"/>
    <s v="6"/>
    <x v="1"/>
    <d v="2015-06-30T00:00:00"/>
    <d v="1899-12-30T18:18:00"/>
    <s v="0"/>
    <s v="     "/>
    <x v="1"/>
    <m/>
    <x v="1"/>
    <m/>
    <s v="1259782"/>
    <s v="15-0044405"/>
    <m/>
    <m/>
    <n v="110482000"/>
    <m/>
    <s v="     "/>
    <x v="0"/>
    <x v="0"/>
    <s v="Vegetation"/>
    <x v="0"/>
    <m/>
    <s v="0.26-9.99"/>
    <s v="Square Feet: ; Acreage: 0.5"/>
    <s v="Vegetation"/>
    <x v="0"/>
    <s v="Vegetation"/>
    <s v="All types of equipment / facility failure"/>
    <s v="Contact - Vegetation"/>
    <m/>
    <s v="Contact - Vegetation"/>
    <s v="Conductor"/>
    <s v="Unknown"/>
    <s v="Overhead"/>
    <s v="Primary"/>
    <s v="Conductor"/>
    <m/>
    <s v="loadside of 88973"/>
    <s v="     "/>
    <x v="1"/>
    <n v="507"/>
    <n v="36.219900000000003"/>
    <n v="-121.753"/>
    <m/>
    <s v="OTTER-1102"/>
    <n v="12000"/>
    <s v="Cal Fire Dept"/>
    <s v="Conifer Forest"/>
    <m/>
    <m/>
    <m/>
    <m/>
    <m/>
    <m/>
    <m/>
    <s v="N"/>
    <s v="N"/>
    <m/>
    <m/>
    <s v="     "/>
    <n v="36.219909999999999"/>
    <n v="-121.75342999999999"/>
    <s v="Jul  1 2015 12:00AM"/>
    <s v="TrunkFail"/>
    <s v="Green coast live Oak tree uphill of lines failed at twelve feet. Dave Rennell and Alex Holt on site during repairs. Tree was hung up on primary line."/>
    <s v="OAKC"/>
    <s v="50"/>
    <s v="24"/>
    <s v="30"/>
    <s v="Slight"/>
    <s v="Slight"/>
    <s v="N"/>
    <s v="1"/>
    <m/>
    <s v="Hillside"/>
    <s v="B"/>
    <s v="CrossArm"/>
    <s v="BareWire"/>
    <s v="0"/>
  </r>
  <r>
    <x v="457"/>
    <s v="     "/>
    <d v="2015-06-30T00:00:00"/>
    <d v="1899-12-30T00:05:00"/>
    <s v="27"/>
    <x v="1"/>
    <s v="6"/>
    <x v="1"/>
    <d v="2015-06-30T00:00:00"/>
    <d v="1899-12-30T00:05:00"/>
    <s v="0"/>
    <s v="     "/>
    <x v="1"/>
    <m/>
    <x v="1"/>
    <m/>
    <s v="1259039"/>
    <s v="15-0044117"/>
    <m/>
    <m/>
    <n v="110480000"/>
    <m/>
    <s v="     "/>
    <x v="0"/>
    <x v="0"/>
    <s v="Vegetation"/>
    <x v="0"/>
    <m/>
    <s v="&lt;0.25"/>
    <s v="Square Feet: ; Acreage: "/>
    <s v="Equipment - PG&amp;E"/>
    <x v="4"/>
    <s v="Equipment - PG&amp;E"/>
    <s v="All types of equipment / facility failure"/>
    <s v="Conductor"/>
    <s v="Conductor"/>
    <m/>
    <m/>
    <s v="0"/>
    <s v="Overhead"/>
    <s v="Primary"/>
    <s v="Conductor"/>
    <m/>
    <s v="santa margarita rch  SS c/o 6631"/>
    <s v="     "/>
    <x v="0"/>
    <m/>
    <n v="35.401200000000003"/>
    <n v="-120.622"/>
    <m/>
    <s v="ATASCADERO-1103"/>
    <n v="12000"/>
    <s v="Cal Fire Dept"/>
    <s v="Herbaceous"/>
    <m/>
    <m/>
    <m/>
    <m/>
    <m/>
    <m/>
    <m/>
    <s v="N"/>
    <s v="N"/>
    <m/>
    <m/>
    <s v="     "/>
    <m/>
    <m/>
    <m/>
    <m/>
    <m/>
    <m/>
    <m/>
    <m/>
    <m/>
    <m/>
    <m/>
    <m/>
    <m/>
    <m/>
    <m/>
    <m/>
    <m/>
    <m/>
    <m/>
  </r>
  <r>
    <x v="458"/>
    <s v="     "/>
    <d v="2015-06-30T00:00:00"/>
    <d v="1899-12-30T05:40:00"/>
    <s v="27"/>
    <x v="1"/>
    <s v="6"/>
    <x v="1"/>
    <d v="2015-06-30T00:00:00"/>
    <d v="1899-12-30T05:40:00"/>
    <s v="bad/ inappropriate cap bank connection failed--caused wire down"/>
    <s v="     "/>
    <x v="1"/>
    <m/>
    <x v="1"/>
    <m/>
    <s v="1259082"/>
    <s v="15-0044123"/>
    <m/>
    <m/>
    <n v="110480000"/>
    <m/>
    <s v="     "/>
    <x v="0"/>
    <x v="0"/>
    <s v="Vegetation"/>
    <x v="0"/>
    <m/>
    <s v="&lt;3 meters of linear travel"/>
    <s v="Square Feet: ; Acreage: "/>
    <s v="Equipment - PG&amp;E"/>
    <x v="10"/>
    <s v="Equipment - PG&amp;E"/>
    <s v="All types of equipment / facility failure"/>
    <s v="Splice/Clamp/Connector"/>
    <s v="Splice/Clamp/Connector"/>
    <m/>
    <m/>
    <s v="Pacific Bell"/>
    <s v="Overhead"/>
    <s v="Primary"/>
    <s v="Conductor"/>
    <m/>
    <s v="100127938"/>
    <s v="     "/>
    <x v="0"/>
    <m/>
    <n v="35.208599999999997"/>
    <n v="-119.008"/>
    <m/>
    <s v="OLD-RIVER-1102"/>
    <n v="12000"/>
    <s v="KCFD"/>
    <s v="Agriculture"/>
    <m/>
    <m/>
    <m/>
    <m/>
    <m/>
    <m/>
    <m/>
    <s v="N"/>
    <s v="N"/>
    <m/>
    <m/>
    <s v="     "/>
    <m/>
    <m/>
    <m/>
    <m/>
    <m/>
    <m/>
    <m/>
    <m/>
    <m/>
    <m/>
    <m/>
    <m/>
    <m/>
    <m/>
    <m/>
    <m/>
    <m/>
    <m/>
    <m/>
  </r>
  <r>
    <x v="459"/>
    <s v="     "/>
    <d v="2015-07-01T00:00:00"/>
    <d v="1899-12-30T12:57:00"/>
    <s v="27"/>
    <x v="2"/>
    <s v="7"/>
    <x v="1"/>
    <d v="2015-07-01T00:00:00"/>
    <d v="1899-12-30T12:57:00"/>
    <m/>
    <s v="     "/>
    <x v="1"/>
    <m/>
    <x v="1"/>
    <m/>
    <m/>
    <s v="15-0044609"/>
    <m/>
    <m/>
    <m/>
    <m/>
    <s v="     "/>
    <x v="0"/>
    <x v="0"/>
    <s v="Vegetation"/>
    <x v="0"/>
    <m/>
    <s v="10-99"/>
    <s v="Square Feet: ; Acreage: 75"/>
    <s v="Contact - 3rd Party"/>
    <x v="12"/>
    <s v="Contact - 3rd Party"/>
    <s v="All types of equipment / facility failure"/>
    <s v="Contact - Balloon"/>
    <m/>
    <s v="Contact - Balloon"/>
    <s v="Conductor"/>
    <m/>
    <s v="Overhead"/>
    <s v="Primary"/>
    <s v="Conductor"/>
    <m/>
    <m/>
    <s v="     "/>
    <x v="1"/>
    <n v="280"/>
    <n v="39.4146"/>
    <n v="-121.379"/>
    <m/>
    <s v="BANGOR-1101"/>
    <n v="12000"/>
    <s v="Cal Fire Dept"/>
    <s v="Hardwood Woodland"/>
    <m/>
    <m/>
    <m/>
    <m/>
    <m/>
    <m/>
    <m/>
    <s v="N"/>
    <s v="N"/>
    <m/>
    <m/>
    <s v="     "/>
    <m/>
    <m/>
    <m/>
    <m/>
    <m/>
    <m/>
    <m/>
    <m/>
    <m/>
    <m/>
    <m/>
    <m/>
    <m/>
    <m/>
    <m/>
    <m/>
    <m/>
    <m/>
    <m/>
  </r>
  <r>
    <x v="460"/>
    <s v="     "/>
    <d v="2015-07-01T00:00:00"/>
    <d v="1899-12-30T09:17:00"/>
    <s v="27"/>
    <x v="2"/>
    <s v="7"/>
    <x v="1"/>
    <d v="2015-07-01T00:00:00"/>
    <d v="1899-12-30T09:17:00"/>
    <m/>
    <s v="     "/>
    <x v="1"/>
    <m/>
    <x v="1"/>
    <m/>
    <s v="1260360"/>
    <s v="15-0044529"/>
    <m/>
    <m/>
    <m/>
    <m/>
    <s v="     "/>
    <x v="0"/>
    <x v="0"/>
    <s v="Vegetation"/>
    <x v="0"/>
    <m/>
    <s v="0.26-9.99"/>
    <s v="Square Feet: ; Acreage: 1.5"/>
    <s v="Vegetation"/>
    <x v="0"/>
    <s v="Vegetation"/>
    <s v="All types of equipment / facility failure"/>
    <s v="Contact - Vegetation"/>
    <m/>
    <s v="Contact - Vegetation"/>
    <s v="Conductor"/>
    <m/>
    <s v="Overhead"/>
    <s v="Primary"/>
    <s v="Conductor"/>
    <m/>
    <m/>
    <s v="     "/>
    <x v="1"/>
    <n v="180"/>
    <n v="38.5715"/>
    <n v="-122.544"/>
    <m/>
    <s v="CALISTOGA-1102"/>
    <n v="12000"/>
    <m/>
    <s v="Hardwood Forest"/>
    <m/>
    <m/>
    <m/>
    <m/>
    <m/>
    <m/>
    <m/>
    <s v="N"/>
    <s v="N"/>
    <m/>
    <m/>
    <s v="     "/>
    <n v="38.571539999999999"/>
    <n v="-122.54428"/>
    <s v="Jul  1 2015  3:00PM"/>
    <s v="TrunkFail"/>
    <s v="Black with healthy canopy failed 2ft above ground.  Basal Cavity and minor decay observed after failure"/>
    <s v="OAKK"/>
    <s v="50"/>
    <s v="20"/>
    <s v="25"/>
    <s v="Slight"/>
    <s v="None"/>
    <s v="N"/>
    <s v="1"/>
    <m/>
    <s v="Hillside"/>
    <s v="B"/>
    <s v="CrossArm"/>
    <s v="BareWire"/>
    <s v="0"/>
  </r>
  <r>
    <x v="461"/>
    <s v="     "/>
    <d v="2015-07-02T00:00:00"/>
    <d v="1899-12-30T22:52:00"/>
    <s v="27"/>
    <x v="2"/>
    <s v="7"/>
    <x v="1"/>
    <d v="2015-07-02T00:00:00"/>
    <d v="1899-12-30T22:52:00"/>
    <s v="POLE FIRE BURNED MAIN LINE CROSSARM, ISOLATED PER SW LOG 15-45225.CALLED CREW TO REPLACE.BURNED GRASS 100 YARDS LONG, 10 FT WIDE.TELEPHONE EQUIPMENT DAMAGED."/>
    <s v="     "/>
    <x v="1"/>
    <m/>
    <x v="1"/>
    <m/>
    <s v="1262190"/>
    <s v="15-0045225"/>
    <m/>
    <m/>
    <m/>
    <m/>
    <s v="     "/>
    <x v="0"/>
    <x v="0"/>
    <s v="Vegetation"/>
    <x v="0"/>
    <m/>
    <s v="&lt;0.25"/>
    <s v="Square Feet: 300 x 10; Acreage: "/>
    <s v="Equipment - PG&amp;E"/>
    <x v="9"/>
    <s v="Equipment - PG&amp;E"/>
    <s v="All types of equipment / facility failure"/>
    <m/>
    <m/>
    <m/>
    <m/>
    <s v="Pacific Bell"/>
    <s v="Overhead"/>
    <s v="Primary"/>
    <s v="Conductor"/>
    <m/>
    <s v="W/SIDE VALLEY HOME RD @ LAMBUTH RD OAKDALE"/>
    <s v="     "/>
    <x v="0"/>
    <m/>
    <n v="37.856099999999998"/>
    <n v="-120.94499999999999"/>
    <m/>
    <s v="VALLEY-HOME-1703"/>
    <n v="17000"/>
    <s v="OAKDALE F.D."/>
    <s v="Herbaceous"/>
    <m/>
    <m/>
    <m/>
    <m/>
    <m/>
    <m/>
    <m/>
    <s v="N"/>
    <s v="N"/>
    <m/>
    <m/>
    <s v="     "/>
    <m/>
    <m/>
    <m/>
    <m/>
    <m/>
    <m/>
    <m/>
    <m/>
    <m/>
    <m/>
    <m/>
    <m/>
    <m/>
    <m/>
    <m/>
    <m/>
    <m/>
    <m/>
    <m/>
  </r>
  <r>
    <x v="462"/>
    <s v="     "/>
    <d v="2015-07-02T00:00:00"/>
    <d v="1899-12-30T14:06:00"/>
    <s v="27"/>
    <x v="2"/>
    <s v="7"/>
    <x v="1"/>
    <m/>
    <m/>
    <s v="0"/>
    <s v="     "/>
    <x v="1"/>
    <m/>
    <x v="1"/>
    <m/>
    <s v="1261956"/>
    <m/>
    <m/>
    <m/>
    <m/>
    <m/>
    <s v="     "/>
    <x v="0"/>
    <x v="0"/>
    <s v="Vegetation"/>
    <x v="0"/>
    <m/>
    <s v="&lt;0.25"/>
    <s v="Square Feet: ; Acreage: "/>
    <s v="Equipment - PG&amp;E"/>
    <x v="10"/>
    <s v="Equipment - PG&amp;E"/>
    <s v="All types of equipment / facility failure"/>
    <s v="Splice/Clamp/Connector"/>
    <s v="Splice/Clamp/Connector"/>
    <m/>
    <m/>
    <s v="None"/>
    <s v="Overhead"/>
    <s v="Secondary"/>
    <s v="Conductor"/>
    <m/>
    <s v="101299516"/>
    <s v="     "/>
    <x v="0"/>
    <m/>
    <n v="38.7926"/>
    <n v="-121.502"/>
    <m/>
    <s v="CATLETT-1102"/>
    <m/>
    <s v="unknown"/>
    <s v="Agriculture"/>
    <m/>
    <m/>
    <m/>
    <m/>
    <m/>
    <m/>
    <m/>
    <s v="N"/>
    <s v="N"/>
    <m/>
    <m/>
    <s v="     "/>
    <m/>
    <m/>
    <m/>
    <m/>
    <m/>
    <m/>
    <m/>
    <m/>
    <m/>
    <m/>
    <m/>
    <m/>
    <m/>
    <m/>
    <m/>
    <m/>
    <m/>
    <m/>
    <m/>
  </r>
  <r>
    <x v="463"/>
    <s v="     "/>
    <d v="2015-07-02T00:00:00"/>
    <d v="1899-12-30T12:59:00"/>
    <s v="27"/>
    <x v="2"/>
    <s v="7"/>
    <x v="1"/>
    <d v="2015-07-02T00:00:00"/>
    <d v="1899-12-30T12:59:00"/>
    <m/>
    <s v="     "/>
    <x v="1"/>
    <m/>
    <x v="1"/>
    <m/>
    <s v="1261930"/>
    <s v="15-0045089"/>
    <m/>
    <m/>
    <m/>
    <m/>
    <s v="     "/>
    <x v="0"/>
    <x v="0"/>
    <s v="Vegetation"/>
    <x v="0"/>
    <m/>
    <s v="&lt;0.25"/>
    <s v="Square Feet: ; Acreage: "/>
    <s v="Vegetation"/>
    <x v="0"/>
    <s v="Vegetation"/>
    <s v="All types of equipment / facility failure"/>
    <s v="Contact - Vegetation"/>
    <m/>
    <s v="Contact - Vegetation"/>
    <s v="Conductor"/>
    <m/>
    <s v="Overhead"/>
    <s v="Primary"/>
    <s v="Conductor"/>
    <m/>
    <m/>
    <s v="     "/>
    <x v="0"/>
    <m/>
    <n v="37.016800000000003"/>
    <n v="-120.636"/>
    <m/>
    <s v="DOS-PALOS-1101"/>
    <n v="12000"/>
    <m/>
    <s v="Agriculture"/>
    <m/>
    <m/>
    <m/>
    <m/>
    <m/>
    <m/>
    <m/>
    <s v="N"/>
    <s v="N"/>
    <m/>
    <m/>
    <s v="     "/>
    <n v="37.016838"/>
    <n v="-120.63576500000001"/>
    <s v="Jul  7 2015 12:00AM"/>
    <s v="TrunkFail"/>
    <s v="Green Eucalyptus multi stem broke at base, failed took phone wire to ground started small grass fire 10ft by 20ft, Cal fire extinguished, fire investigated and reported, pics taken, green reliability trees no routine pruning required please close outage was unavoidable."/>
    <s v="EUCA"/>
    <s v="60"/>
    <s v="30"/>
    <s v="40"/>
    <s v="Slight"/>
    <s v="None"/>
    <s v="N"/>
    <s v="1"/>
    <m/>
    <s v="Valley"/>
    <s v="D"/>
    <s v="CrossArm"/>
    <s v="BareWire"/>
    <s v="3"/>
  </r>
  <r>
    <x v="464"/>
    <s v="     "/>
    <d v="2015-07-03T00:00:00"/>
    <d v="1899-12-30T19:21:00"/>
    <s v="27"/>
    <x v="2"/>
    <s v="7"/>
    <x v="1"/>
    <d v="2015-07-03T00:00:00"/>
    <d v="1899-12-30T19:21:00"/>
    <s v="Called for crew to replace 4 acsr wire down caused by broken tree limb."/>
    <s v="     "/>
    <x v="1"/>
    <m/>
    <x v="1"/>
    <m/>
    <s v="1262584"/>
    <s v="15-0045424"/>
    <m/>
    <m/>
    <n v="110489000"/>
    <m/>
    <s v="     "/>
    <x v="0"/>
    <x v="0"/>
    <s v="Vegetation"/>
    <x v="0"/>
    <m/>
    <s v="0.26-9.99"/>
    <s v="Square Feet: ; Acreage: 0.28"/>
    <s v="Vegetation"/>
    <x v="0"/>
    <s v="Vegetation"/>
    <s v="All types of equipment / facility failure"/>
    <s v="Contact - Vegetation"/>
    <m/>
    <s v="Contact - Vegetation"/>
    <s v="Conductor"/>
    <s v="0"/>
    <s v="Overhead"/>
    <s v="Primary"/>
    <s v="Conductor"/>
    <m/>
    <s v="40952 Road 32 Kingsburg"/>
    <s v="     "/>
    <x v="0"/>
    <m/>
    <n v="36.534999999999997"/>
    <n v="-119.5"/>
    <m/>
    <s v="KINGSBURG-1114"/>
    <n v="12000"/>
    <s v="County, CDF"/>
    <s v="Agriculture"/>
    <m/>
    <m/>
    <m/>
    <m/>
    <m/>
    <m/>
    <m/>
    <s v="N"/>
    <s v="N"/>
    <m/>
    <m/>
    <s v="     "/>
    <n v="36.534990000000001"/>
    <n v="-119.500359"/>
    <s v="Jul  6 2015 12:00AM"/>
    <s v="BranchFail"/>
    <s v="HEALTHY TREE HAD A GREEN LIMB SPLIT AND SAG ONTO THE PRIMARY LINES CAUSING A FIRE. SLIGHT DECAY IN LIMB. TREE IS IN COMPLIANCE. CONFIRM LINE ON GROUND3. WILL REMOVE AN ADDITIONAL OVER HANGING LIMB"/>
    <s v="PINC"/>
    <s v="61"/>
    <s v="23"/>
    <s v="20"/>
    <s v="None"/>
    <s v="Slight"/>
    <s v="N"/>
    <s v="1"/>
    <m/>
    <s v="Valley"/>
    <s v="D"/>
    <s v="CrossArm"/>
    <s v="BareWire"/>
    <s v="3"/>
  </r>
  <r>
    <x v="465"/>
    <s v="     "/>
    <d v="2015-07-03T00:00:00"/>
    <d v="1899-12-30T12:12:00"/>
    <s v="27"/>
    <x v="2"/>
    <s v="7"/>
    <x v="1"/>
    <d v="2015-07-03T00:00:00"/>
    <d v="1899-12-30T12:12:00"/>
    <s v="Replace all 3 c\os at 3529"/>
    <s v="     "/>
    <x v="1"/>
    <m/>
    <x v="1"/>
    <m/>
    <s v="1262417"/>
    <s v="15-0045349"/>
    <m/>
    <m/>
    <m/>
    <m/>
    <s v="     "/>
    <x v="0"/>
    <x v="0"/>
    <s v="Vegetation"/>
    <x v="0"/>
    <m/>
    <s v="&lt;0.25"/>
    <s v="Square Feet: 10 x 20; Acreage: "/>
    <s v="Contact - 3rd Party"/>
    <x v="12"/>
    <s v="Contact - 3rd Party"/>
    <s v="All types of equipment / facility failure"/>
    <s v="Contact - Balloon"/>
    <m/>
    <s v="Contact - Balloon"/>
    <s v="Conductor"/>
    <s v="0"/>
    <s v="Overhead"/>
    <s v="Primary"/>
    <s v="Conductor"/>
    <m/>
    <s v="101848318"/>
    <s v="     "/>
    <x v="0"/>
    <m/>
    <n v="35.386000000000003"/>
    <n v="-120.857"/>
    <m/>
    <s v="MORRO-BAY-1101"/>
    <n v="12000"/>
    <s v="Morro Bay city"/>
    <s v="Urban"/>
    <m/>
    <m/>
    <m/>
    <m/>
    <m/>
    <m/>
    <m/>
    <s v="N"/>
    <s v="N"/>
    <m/>
    <m/>
    <s v="     "/>
    <m/>
    <m/>
    <m/>
    <m/>
    <m/>
    <m/>
    <m/>
    <m/>
    <m/>
    <m/>
    <m/>
    <m/>
    <m/>
    <m/>
    <m/>
    <m/>
    <m/>
    <m/>
    <m/>
  </r>
  <r>
    <x v="466"/>
    <s v="     "/>
    <d v="2015-07-03T00:00:00"/>
    <d v="1899-12-30T03:23:00"/>
    <s v="27"/>
    <x v="2"/>
    <s v="7"/>
    <x v="1"/>
    <d v="2015-07-03T00:00:00"/>
    <d v="1899-12-30T01:50:00"/>
    <s v="0"/>
    <s v="     "/>
    <x v="1"/>
    <m/>
    <x v="1"/>
    <m/>
    <s v="1262219"/>
    <s v="15-0045239"/>
    <m/>
    <m/>
    <n v="110488000"/>
    <m/>
    <s v="     "/>
    <x v="0"/>
    <x v="0"/>
    <s v="Vegetation"/>
    <x v="0"/>
    <m/>
    <s v="0.26-9.99"/>
    <s v="Square Feet: ; Acreage: 1.5"/>
    <s v="Vegetation"/>
    <x v="0"/>
    <s v="Vegetation"/>
    <s v="All types of equipment / facility failure"/>
    <s v="Contact - Vegetation"/>
    <m/>
    <s v="Contact - Vegetation"/>
    <s v="Conductor"/>
    <s v="0"/>
    <s v="Overhead"/>
    <s v="Primary"/>
    <s v="Conductor"/>
    <m/>
    <s v="1 soan 1 conducter 1 span loade side transformer formtr 1008493290"/>
    <s v="     "/>
    <x v="1"/>
    <n v="565"/>
    <n v="35.6785"/>
    <n v="-120.95699999999999"/>
    <m/>
    <s v="TEMPLETON-2110"/>
    <n v="21000"/>
    <s v="Cal Fire Dept"/>
    <s v="Herbaceous"/>
    <m/>
    <m/>
    <m/>
    <m/>
    <m/>
    <m/>
    <m/>
    <s v="N"/>
    <s v="N"/>
    <m/>
    <m/>
    <s v="     "/>
    <n v="35.6785"/>
    <n v="-120.9567"/>
    <s v="Jul  6 2015 12:00AM"/>
    <s v="TrunkFail"/>
    <s v="EVIDENCE OF MULTISTEM GREEN COAST LIVE OAK TRUNK FAILURE. EVIDENCE OF 1.5 ACRE FIRE, NO PROPERTY DAMAGE. ADDITIONAL WORK IS PLANNED FOR TREE CREWS TO MITIGATE REMAINING OVERHANG BRANCHES AND DROUGHT STRESSED TREES."/>
    <s v="OAKC"/>
    <s v="55"/>
    <s v="65"/>
    <s v="35"/>
    <s v="Slight"/>
    <s v="None"/>
    <s v="N"/>
    <s v="1"/>
    <m/>
    <s v="Hillside"/>
    <s v="B"/>
    <s v="CrossArm"/>
    <s v="BareWire"/>
    <s v="5"/>
  </r>
  <r>
    <x v="467"/>
    <s v="     "/>
    <d v="2015-07-04T00:00:00"/>
    <d v="1899-12-30T14:14:00"/>
    <s v="27"/>
    <x v="2"/>
    <s v="7"/>
    <x v="1"/>
    <d v="2015-07-04T00:00:00"/>
    <d v="1899-12-30T14:14:00"/>
    <s v="HAWK INTO LINE BROUGHT 2 PRIMARY WIRES DOWN CAUSED SMALL FIRE."/>
    <s v="     "/>
    <x v="1"/>
    <m/>
    <x v="1"/>
    <m/>
    <s v="1262901"/>
    <s v="15-0045498"/>
    <m/>
    <m/>
    <m/>
    <m/>
    <s v="     "/>
    <x v="0"/>
    <x v="0"/>
    <s v="Vegetation"/>
    <x v="0"/>
    <m/>
    <s v="&lt;3 meters of linear travel"/>
    <s v="Square Feet: ; Acreage: "/>
    <s v="Contact - Animal - Bird"/>
    <x v="6"/>
    <s v="Contact - Bird"/>
    <s v="All types of equipment / facility failure"/>
    <s v="Contact - Animal"/>
    <m/>
    <s v="Contact - Animal"/>
    <s v="Conductor"/>
    <s v="None"/>
    <s v="Overhead"/>
    <s v="Primary"/>
    <s v="Conductor"/>
    <m/>
    <s v="15001 HWY 4 2W/O DISCOVERY BAY"/>
    <s v="     "/>
    <x v="0"/>
    <m/>
    <n v="37.889200000000002"/>
    <n v="-121.613"/>
    <m/>
    <s v="BRENTWOOD-2105"/>
    <n v="21000"/>
    <s v="FIRE DEPARTMENT"/>
    <s v="Agriculture"/>
    <m/>
    <m/>
    <m/>
    <m/>
    <m/>
    <m/>
    <m/>
    <s v="N"/>
    <s v="N"/>
    <m/>
    <m/>
    <s v="     "/>
    <m/>
    <m/>
    <m/>
    <m/>
    <m/>
    <m/>
    <m/>
    <m/>
    <m/>
    <m/>
    <m/>
    <m/>
    <m/>
    <m/>
    <m/>
    <m/>
    <m/>
    <m/>
    <m/>
  </r>
  <r>
    <x v="468"/>
    <s v="     "/>
    <d v="2015-07-04T00:00:00"/>
    <d v="1899-12-30T18:50:10"/>
    <s v="27"/>
    <x v="2"/>
    <s v="7"/>
    <x v="1"/>
    <d v="2015-07-04T00:00:00"/>
    <d v="1899-12-30T18:50:00"/>
    <s v="FAS states  a mylar balloon made contact with a line and started a fire that was put out by SJFD before the Tman got there."/>
    <s v="     "/>
    <x v="0"/>
    <d v="2021-03-02T00:00:00"/>
    <x v="0"/>
    <m/>
    <s v="1262985"/>
    <s v="N/A"/>
    <m/>
    <s v="T003433937"/>
    <m/>
    <m/>
    <s v="     "/>
    <x v="0"/>
    <x v="0"/>
    <m/>
    <x v="0"/>
    <m/>
    <s v="&lt;0.25"/>
    <m/>
    <s v="Contact - 3rd Party"/>
    <x v="12"/>
    <s v="Contact - 3rd Party"/>
    <s v="Contact from object"/>
    <s v="Contact - Balloon"/>
    <m/>
    <s v="Contact - Balloon"/>
    <s v="Conductor"/>
    <s v="Yes"/>
    <s v="Overhead"/>
    <m/>
    <s v="Conductor"/>
    <m/>
    <s v="83431111"/>
    <s v="     "/>
    <x v="0"/>
    <m/>
    <n v="37.279400000000003"/>
    <n v="-121.922"/>
    <s v="Santa Clara"/>
    <s v="HICKS-1111"/>
    <m/>
    <s v="San Jose Fire Department"/>
    <s v="Urban"/>
    <m/>
    <m/>
    <m/>
    <m/>
    <m/>
    <m/>
    <m/>
    <s v="N"/>
    <s v="N"/>
    <m/>
    <m/>
    <s v="     "/>
    <m/>
    <m/>
    <m/>
    <m/>
    <m/>
    <m/>
    <m/>
    <m/>
    <m/>
    <m/>
    <m/>
    <m/>
    <m/>
    <m/>
    <m/>
    <m/>
    <m/>
    <m/>
    <m/>
  </r>
  <r>
    <x v="469"/>
    <s v="     "/>
    <d v="2015-07-04T00:00:00"/>
    <d v="1899-12-30T01:14:00"/>
    <s v="27"/>
    <x v="2"/>
    <s v="7"/>
    <x v="1"/>
    <d v="2015-07-04T00:00:00"/>
    <d v="1899-12-30T01:14:00"/>
    <s v="had to deenergize halsey 1102 to take R102 off line.ec tag to replace unit per brian fise"/>
    <s v="     "/>
    <x v="1"/>
    <m/>
    <x v="1"/>
    <m/>
    <s v="1262668"/>
    <s v="15-0045440"/>
    <m/>
    <m/>
    <m/>
    <m/>
    <s v="     "/>
    <x v="0"/>
    <x v="0"/>
    <s v="Vegetation"/>
    <x v="0"/>
    <m/>
    <s v="&lt;0.25"/>
    <s v="Square Feet: 50 ft dia.; Acreage: "/>
    <s v="Equipment - PG&amp;E"/>
    <x v="14"/>
    <s v="Equipment - PG&amp;E"/>
    <s v="All types of equipment / facility failure"/>
    <s v="Voltage Regulator"/>
    <s v="Voltage Regulator"/>
    <m/>
    <m/>
    <s v="0"/>
    <s v="Overhead"/>
    <s v="Primary"/>
    <s v="Other"/>
    <m/>
    <s v="100037226"/>
    <s v="     "/>
    <x v="1"/>
    <n v="340"/>
    <n v="38.956600000000002"/>
    <n v="-121.04300000000001"/>
    <m/>
    <s v="HALSEY-1102"/>
    <n v="12000"/>
    <s v="Cal Fire Dept"/>
    <s v="Urban"/>
    <m/>
    <m/>
    <m/>
    <m/>
    <m/>
    <m/>
    <m/>
    <s v="N"/>
    <s v="N"/>
    <m/>
    <m/>
    <s v="     "/>
    <m/>
    <m/>
    <m/>
    <m/>
    <m/>
    <m/>
    <m/>
    <m/>
    <m/>
    <m/>
    <m/>
    <m/>
    <m/>
    <m/>
    <m/>
    <m/>
    <m/>
    <m/>
    <m/>
  </r>
  <r>
    <x v="470"/>
    <s v="     "/>
    <d v="2015-07-04T00:00:00"/>
    <d v="1899-12-30T07:37:00"/>
    <s v="27"/>
    <x v="2"/>
    <s v="7"/>
    <x v="1"/>
    <d v="2015-07-04T00:00:00"/>
    <d v="1899-12-30T07:37:00"/>
    <s v="Relayed - 07/04/15, 0737 Herndon-Manchester relayed, tested OK; no customer interruption; weather clear; A-G fault 2.7 mi from Herndon near pole 02/18, +/- 1.5 mi; found broken insulator on tramp tower 1/13 w/ evidence of grass fire at base of twr"/>
    <s v="     "/>
    <x v="1"/>
    <m/>
    <x v="1"/>
    <m/>
    <m/>
    <m/>
    <m/>
    <m/>
    <m/>
    <m/>
    <s v="     "/>
    <x v="0"/>
    <x v="0"/>
    <s v="Vegetation"/>
    <x v="2"/>
    <m/>
    <s v="&lt;0.25"/>
    <s v="Square Feet: ; Acreage: "/>
    <s v="Equipment - PG&amp;E"/>
    <x v="16"/>
    <s v="Equipment - PG&amp;E"/>
    <s v="All types of equipment / facility failure"/>
    <s v="Insulator"/>
    <s v="Insulator"/>
    <m/>
    <m/>
    <m/>
    <s v="Overhead"/>
    <s v="Transmission"/>
    <s v="Conductor"/>
    <m/>
    <s v="103291813"/>
    <s v="     "/>
    <x v="0"/>
    <m/>
    <n v="36.831400000000002"/>
    <n v="-119.893"/>
    <m/>
    <s v="HERNDON-MANCHESTER-115"/>
    <n v="115000"/>
    <m/>
    <s v="Agriculture"/>
    <m/>
    <m/>
    <m/>
    <m/>
    <m/>
    <m/>
    <m/>
    <s v="N"/>
    <s v="N"/>
    <m/>
    <m/>
    <s v="     "/>
    <m/>
    <m/>
    <m/>
    <m/>
    <m/>
    <m/>
    <m/>
    <m/>
    <m/>
    <m/>
    <m/>
    <m/>
    <m/>
    <m/>
    <m/>
    <m/>
    <m/>
    <m/>
    <m/>
  </r>
  <r>
    <x v="471"/>
    <s v="     "/>
    <d v="2015-07-05T00:00:00"/>
    <d v="1899-12-30T21:21:00"/>
    <s v="28"/>
    <x v="2"/>
    <s v="7"/>
    <x v="1"/>
    <d v="2015-07-05T00:00:00"/>
    <d v="1899-12-30T21:16:00"/>
    <s v="1 of 2 blown c/o 2027,  oak fell into prim. line one span east of c/o 1055,  removed tree and re energized and power ok  10.6 &amp; 9.6 amps  power on."/>
    <s v="     "/>
    <x v="1"/>
    <m/>
    <x v="1"/>
    <m/>
    <s v="1263380"/>
    <s v="15-0045605"/>
    <m/>
    <m/>
    <m/>
    <m/>
    <s v="     "/>
    <x v="0"/>
    <x v="0"/>
    <s v="Vegetation"/>
    <x v="0"/>
    <m/>
    <s v="&lt;0.25"/>
    <s v="Square Feet: ; Acreage: 0.25"/>
    <s v="Vegetation"/>
    <x v="0"/>
    <s v="Vegetation"/>
    <s v="All types of equipment / facility failure"/>
    <s v="Contact - Vegetation"/>
    <m/>
    <s v="Contact - Vegetation"/>
    <s v="Conductor"/>
    <s v="0"/>
    <s v="Overhead"/>
    <s v="Primary"/>
    <s v="Conductor"/>
    <m/>
    <s v="one span east of c/o 1055"/>
    <s v="     "/>
    <x v="2"/>
    <n v="335"/>
    <n v="38.6524"/>
    <n v="-120.628"/>
    <m/>
    <s v="APPLE-HILL-2102"/>
    <n v="21000"/>
    <s v="Cal Fire Dept"/>
    <s v="Hardwood Forest"/>
    <m/>
    <m/>
    <m/>
    <m/>
    <m/>
    <m/>
    <m/>
    <s v="N"/>
    <s v="N"/>
    <m/>
    <m/>
    <s v="     "/>
    <n v="38.652366999999998"/>
    <n v="-120.627824"/>
    <s v="Jul  8 2015 12:00AM"/>
    <s v="TrunkFail"/>
    <s v="A green co-dominant black oak failed in the recent past away from the lines due to included bark. On 07052015 the second half of the trunk fell due to compromised structure from losing the first limb. The initial limb breakout appeared to be a recent event due to the leaves being attached and the freshness of the brake. Tree started a fire by pulling the line into the brush under the lines without backing the line."/>
    <s v="OAKK"/>
    <s v="85"/>
    <s v="38"/>
    <s v="70"/>
    <s v="Slight"/>
    <s v="Slight"/>
    <s v="N"/>
    <s v="1"/>
    <m/>
    <s v="Hillside"/>
    <s v="B"/>
    <s v="CrossArm"/>
    <s v="BareWire"/>
    <s v="0"/>
  </r>
  <r>
    <x v="472"/>
    <s v="     "/>
    <d v="2015-07-07T00:00:00"/>
    <d v="1899-12-30T15:27:00"/>
    <s v="28"/>
    <x v="2"/>
    <s v="7"/>
    <x v="1"/>
    <d v="2015-07-07T00:00:00"/>
    <d v="1899-12-30T15:27:00"/>
    <s v="tree fell on line broken pole need crew"/>
    <s v="     "/>
    <x v="1"/>
    <m/>
    <x v="1"/>
    <m/>
    <s v="1264466"/>
    <s v="15-0046127"/>
    <m/>
    <m/>
    <n v="110492000"/>
    <m/>
    <s v="     "/>
    <x v="0"/>
    <x v="0"/>
    <s v="Vegetation"/>
    <x v="0"/>
    <m/>
    <s v="&lt;0.25"/>
    <s v="Square Feet: ; Acreage: "/>
    <s v="Vegetation"/>
    <x v="0"/>
    <s v="Vegetation"/>
    <s v="All types of equipment / facility failure"/>
    <s v="Contact - Vegetation"/>
    <m/>
    <s v="Contact - Vegetation"/>
    <s v="Conductor"/>
    <s v="Pacific Bell"/>
    <s v="Overhead"/>
    <s v="Primary"/>
    <s v="Conductor"/>
    <m/>
    <s v="303corraltos cyn rd"/>
    <s v="     "/>
    <x v="1"/>
    <n v="510"/>
    <n v="35.155000000000001"/>
    <n v="-120.544"/>
    <m/>
    <s v="OCEANO-1104"/>
    <n v="12000"/>
    <s v="Cal Fire Dept"/>
    <s v="Hardwood Woodland"/>
    <m/>
    <m/>
    <m/>
    <m/>
    <m/>
    <m/>
    <m/>
    <s v="N"/>
    <s v="N"/>
    <m/>
    <m/>
    <s v="     "/>
    <n v="35.154961999999998"/>
    <n v="-120.544197"/>
    <s v="Jul  8 2015 12:00AM"/>
    <s v="RootsFail"/>
    <s v="Evidence of vegetation caused outage from declining uprooted Monterey Pine. Tree was signed up for work 6/30/15 on CEMA."/>
    <s v="PINM"/>
    <s v="60"/>
    <s v="21"/>
    <s v="25"/>
    <s v="Slight"/>
    <s v="Severe"/>
    <s v="Y"/>
    <s v="1"/>
    <m/>
    <s v="Hillside"/>
    <s v="A"/>
    <s v="CrossArm"/>
    <s v="BareWire"/>
    <s v="2"/>
  </r>
  <r>
    <x v="473"/>
    <s v="     "/>
    <d v="2015-07-07T00:00:00"/>
    <d v="1899-12-30T22:02:00"/>
    <s v="28"/>
    <x v="2"/>
    <s v="7"/>
    <x v="1"/>
    <d v="2015-07-07T00:00:00"/>
    <d v="1899-12-30T22:02:00"/>
    <s v="this is from previous night/crew enroute"/>
    <s v="     "/>
    <x v="1"/>
    <m/>
    <x v="1"/>
    <m/>
    <s v="1264864"/>
    <s v="15-0046170"/>
    <m/>
    <m/>
    <m/>
    <m/>
    <s v="     "/>
    <x v="0"/>
    <x v="0"/>
    <s v="Vegetation"/>
    <x v="0"/>
    <m/>
    <s v="&lt;0.25"/>
    <s v="Square Feet: ; Acreage: "/>
    <s v="Equipment - PG&amp;E"/>
    <x v="4"/>
    <s v="Equipment - PG&amp;E"/>
    <s v="All types of equipment / facility failure"/>
    <s v="Conductor"/>
    <s v="Conductor"/>
    <m/>
    <m/>
    <s v="Verizon"/>
    <s v="Overhead"/>
    <s v="Primary"/>
    <s v="Conductor"/>
    <m/>
    <s v="100614011"/>
    <s v="     "/>
    <x v="0"/>
    <m/>
    <n v="37.003300000000003"/>
    <n v="-121.56399999999999"/>
    <m/>
    <s v="LLAGAS-2105"/>
    <n v="21000"/>
    <m/>
    <s v="Urban"/>
    <m/>
    <m/>
    <m/>
    <m/>
    <m/>
    <m/>
    <m/>
    <s v="N"/>
    <s v="N"/>
    <m/>
    <m/>
    <s v="     "/>
    <m/>
    <m/>
    <m/>
    <m/>
    <m/>
    <m/>
    <m/>
    <m/>
    <m/>
    <m/>
    <m/>
    <m/>
    <m/>
    <m/>
    <m/>
    <m/>
    <m/>
    <m/>
    <m/>
  </r>
  <r>
    <x v="474"/>
    <s v="     "/>
    <d v="2015-07-07T00:00:00"/>
    <d v="1899-12-30T10:42:00"/>
    <s v="28"/>
    <x v="2"/>
    <s v="7"/>
    <x v="1"/>
    <d v="2015-07-07T00:00:00"/>
    <d v="1899-12-30T10:42:00"/>
    <m/>
    <s v="     "/>
    <x v="1"/>
    <m/>
    <x v="1"/>
    <m/>
    <s v="1264245"/>
    <s v="15-0045985"/>
    <m/>
    <m/>
    <m/>
    <m/>
    <s v="     "/>
    <x v="0"/>
    <x v="0"/>
    <s v="Vegetation"/>
    <x v="0"/>
    <m/>
    <s v="&lt;0.25"/>
    <s v="Square Feet: 50 ft dia.; Acreage: "/>
    <s v="Vegetation"/>
    <x v="0"/>
    <s v="Vegetation"/>
    <s v="All types of equipment / facility failure"/>
    <s v="Contact - Vegetation"/>
    <m/>
    <s v="Contact - Vegetation"/>
    <s v="Conductor"/>
    <m/>
    <s v="Overhead"/>
    <s v="Primary"/>
    <s v="Conductor"/>
    <m/>
    <m/>
    <s v="     "/>
    <x v="1"/>
    <n v="330"/>
    <n v="39.113799999999998"/>
    <n v="-121.066"/>
    <m/>
    <s v="HIGGINS-1104"/>
    <n v="12000"/>
    <m/>
    <s v="Hardwood Forest"/>
    <m/>
    <m/>
    <m/>
    <m/>
    <m/>
    <m/>
    <m/>
    <s v="N"/>
    <s v="N"/>
    <m/>
    <m/>
    <s v="     "/>
    <n v="39.113768999999998"/>
    <n v="-121.065501"/>
    <s v="Jul  8 2015 12:00AM"/>
    <s v="BranchFail"/>
    <s v="Healthy gray pine with no signs of stress across the road from the primary conductors failed at crotch. Half of the tree fell onto the lines, snapping one, and came to rest on the communication lines."/>
    <s v="PINE"/>
    <s v="65"/>
    <s v="22"/>
    <s v="20"/>
    <s v="Moderate"/>
    <s v="None"/>
    <s v="N"/>
    <s v="1"/>
    <m/>
    <s v="Other"/>
    <s v="D"/>
    <s v="CrossArm"/>
    <s v="BareWire"/>
    <s v="0"/>
  </r>
  <r>
    <x v="475"/>
    <s v="     "/>
    <d v="2015-07-07T00:00:00"/>
    <d v="1899-12-30T03:02:00"/>
    <s v="28"/>
    <x v="2"/>
    <s v="7"/>
    <x v="1"/>
    <d v="2015-07-07T00:00:00"/>
    <d v="1899-12-30T03:02:00"/>
    <s v="WIRE DOWN 1 POLE E/O 9716F OFF SUTTER AVE, CREW ENROUTE"/>
    <s v="     "/>
    <x v="1"/>
    <m/>
    <x v="1"/>
    <m/>
    <s v="1263941"/>
    <s v="15-0045876"/>
    <m/>
    <m/>
    <n v="110491000"/>
    <m/>
    <s v="     "/>
    <x v="0"/>
    <x v="0"/>
    <s v="Vegetation"/>
    <x v="0"/>
    <m/>
    <s v="&lt;0.25"/>
    <s v="Square Feet: ; Acreage: "/>
    <s v="Contact - Animal - Bird"/>
    <x v="6"/>
    <s v="Contact - Bird"/>
    <s v="All types of equipment / facility failure"/>
    <s v="Contact - Animal"/>
    <m/>
    <s v="Contact - Animal"/>
    <s v="Conductor"/>
    <s v="0"/>
    <s v="Overhead"/>
    <s v="Primary"/>
    <s v="Conductor"/>
    <m/>
    <s v="1 POLE E/O 9716F OFF SUTTER AVE"/>
    <s v="     "/>
    <x v="0"/>
    <m/>
    <n v="36.021799999999999"/>
    <n v="-120.2"/>
    <m/>
    <s v="KETTLEMAN-HILLS-2104"/>
    <n v="21000"/>
    <s v="FRESNO CAL FIRE"/>
    <s v="Herbaceous"/>
    <m/>
    <m/>
    <m/>
    <m/>
    <m/>
    <m/>
    <m/>
    <s v="N"/>
    <s v="N"/>
    <m/>
    <m/>
    <s v="     "/>
    <m/>
    <m/>
    <m/>
    <m/>
    <m/>
    <m/>
    <m/>
    <m/>
    <m/>
    <m/>
    <m/>
    <m/>
    <m/>
    <m/>
    <m/>
    <m/>
    <m/>
    <m/>
    <m/>
  </r>
  <r>
    <x v="476"/>
    <s v="     "/>
    <d v="2015-07-07T00:00:00"/>
    <d v="1899-12-30T05:52:00"/>
    <s v="28"/>
    <x v="2"/>
    <s v="7"/>
    <x v="1"/>
    <d v="2015-07-07T00:00:00"/>
    <d v="1899-12-30T05:52:00"/>
    <s v="Wire down called for crew"/>
    <s v="     "/>
    <x v="1"/>
    <m/>
    <x v="1"/>
    <m/>
    <s v="1263968"/>
    <s v="15-0045883"/>
    <m/>
    <m/>
    <n v="110491000"/>
    <m/>
    <s v="     "/>
    <x v="0"/>
    <x v="0"/>
    <s v="Vegetation"/>
    <x v="0"/>
    <m/>
    <s v="&lt;0.25"/>
    <s v="Square Feet: ; Acreage: "/>
    <s v="Contact - 3rd Party"/>
    <x v="8"/>
    <s v="Contact - 3rd Party"/>
    <s v="All types of equipment / facility failure"/>
    <s v="Contact - Vehicle"/>
    <m/>
    <s v="Contact - Vehicle"/>
    <s v="Pole"/>
    <s v="0"/>
    <s v="Overhead"/>
    <s v="Primary"/>
    <s v="Conductor"/>
    <m/>
    <s v=".25 Mile south of Bolado Park on Airline Hwy"/>
    <s v="     "/>
    <x v="0"/>
    <m/>
    <n v="36.759300000000003"/>
    <n v="-121.295"/>
    <m/>
    <s v="HOLLISTER-2105"/>
    <n v="21000"/>
    <s v="Hollister City"/>
    <s v="Herbaceous"/>
    <m/>
    <m/>
    <m/>
    <m/>
    <m/>
    <m/>
    <m/>
    <s v="N"/>
    <s v="N"/>
    <m/>
    <m/>
    <s v="     "/>
    <m/>
    <m/>
    <m/>
    <m/>
    <m/>
    <m/>
    <m/>
    <m/>
    <m/>
    <m/>
    <m/>
    <m/>
    <m/>
    <m/>
    <m/>
    <m/>
    <m/>
    <m/>
    <m/>
  </r>
  <r>
    <x v="477"/>
    <s v="     "/>
    <d v="2015-07-08T00:00:00"/>
    <d v="1899-12-30T11:23:00"/>
    <s v="28"/>
    <x v="2"/>
    <s v="7"/>
    <x v="1"/>
    <d v="2015-07-08T00:00:00"/>
    <d v="1899-12-30T11:23:00"/>
    <s v="TREE THRU LINE WIRE DOWN ON DORIS CLLD 4 CREW 2 RPR"/>
    <s v="     "/>
    <x v="1"/>
    <m/>
    <x v="1"/>
    <m/>
    <s v="1264900"/>
    <s v="15-0046274"/>
    <m/>
    <m/>
    <n v="110494000"/>
    <m/>
    <s v="     "/>
    <x v="0"/>
    <x v="0"/>
    <s v="Vegetation"/>
    <x v="0"/>
    <m/>
    <s v="&lt;0.25"/>
    <s v="Square Feet: ; Acreage: "/>
    <s v="Vegetation"/>
    <x v="0"/>
    <s v="Vegetation"/>
    <s v="All types of equipment / facility failure"/>
    <s v="Contact - Vegetation"/>
    <m/>
    <s v="Contact - Vegetation"/>
    <s v="Conductor"/>
    <s v="Pacific Bell"/>
    <s v="Overhead"/>
    <s v="Primary"/>
    <s v="Conductor"/>
    <m/>
    <s v="100094468"/>
    <s v="     "/>
    <x v="1"/>
    <n v="330"/>
    <n v="39.223999999999997"/>
    <n v="-121.063"/>
    <m/>
    <s v="BRUNSWICK-1107"/>
    <n v="12000"/>
    <s v="Cal Fire Dept"/>
    <s v="Conifer Forest"/>
    <m/>
    <m/>
    <m/>
    <m/>
    <m/>
    <m/>
    <m/>
    <s v="N"/>
    <s v="N"/>
    <m/>
    <m/>
    <s v="     "/>
    <n v="39.223968999999997"/>
    <n v="-121.063495"/>
    <s v="Jul  8 2015 12:15PM"/>
    <s v="BranchFail"/>
    <s v="Healthy ponderosa pine with a codom top failed approximately 2 feet out from union along one of the tops. There was no evidence of decline or disease."/>
    <s v="PINP"/>
    <s v="90"/>
    <s v="40"/>
    <s v="25"/>
    <s v="Slight"/>
    <s v="None"/>
    <s v="N"/>
    <s v="1"/>
    <m/>
    <s v="Other"/>
    <s v="A"/>
    <s v="Triangle"/>
    <s v="BareWire"/>
    <s v="0"/>
  </r>
  <r>
    <x v="478"/>
    <s v="     "/>
    <d v="2015-07-11T00:00:00"/>
    <d v="1899-12-30T15:38:00"/>
    <s v="28"/>
    <x v="2"/>
    <s v="7"/>
    <x v="1"/>
    <d v="2015-07-11T00:00:00"/>
    <d v="1899-12-30T15:38:00"/>
    <s v="CREW REQ TO REPAIR OPEN JUMPER."/>
    <s v="     "/>
    <x v="1"/>
    <m/>
    <x v="1"/>
    <m/>
    <s v="1266746"/>
    <s v="15-0046967"/>
    <m/>
    <m/>
    <n v="110507000"/>
    <m/>
    <s v="     "/>
    <x v="0"/>
    <x v="0"/>
    <s v="Vegetation"/>
    <x v="0"/>
    <m/>
    <s v="&lt;0.25"/>
    <s v="Square Feet: ; Acreage: 0.25"/>
    <s v="Equipment - PG&amp;E"/>
    <x v="9"/>
    <s v="Equipment - PG&amp;E"/>
    <s v="All types of equipment / facility failure"/>
    <s v="Jumper"/>
    <s v="Jumper"/>
    <m/>
    <m/>
    <s v="0"/>
    <s v="Overhead"/>
    <s v="Primary"/>
    <s v="Conductor"/>
    <m/>
    <s v="FUSE C/O 10313 LITTLE HONKER BAY RD &amp; 20 SPANS E/O 10313"/>
    <s v="     "/>
    <x v="0"/>
    <m/>
    <n v="38.183900000000001"/>
    <n v="-121.884"/>
    <m/>
    <s v="PEABODY-2107"/>
    <n v="21000"/>
    <s v="unknown"/>
    <s v="Agriculture"/>
    <m/>
    <m/>
    <m/>
    <m/>
    <m/>
    <m/>
    <m/>
    <s v="N"/>
    <s v="N"/>
    <m/>
    <m/>
    <s v="     "/>
    <m/>
    <m/>
    <m/>
    <m/>
    <m/>
    <m/>
    <m/>
    <m/>
    <m/>
    <m/>
    <m/>
    <m/>
    <m/>
    <m/>
    <m/>
    <m/>
    <m/>
    <m/>
    <m/>
  </r>
  <r>
    <x v="479"/>
    <s v="     "/>
    <d v="2015-07-11T00:00:00"/>
    <d v="1899-12-30T08:57:00"/>
    <s v="28"/>
    <x v="2"/>
    <s v="7"/>
    <x v="1"/>
    <d v="2015-07-11T00:00:00"/>
    <d v="1899-12-30T08:57:00"/>
    <s v="0"/>
    <s v="     "/>
    <x v="1"/>
    <m/>
    <x v="1"/>
    <m/>
    <s v="1266595"/>
    <s v="15-0046944"/>
    <m/>
    <m/>
    <m/>
    <m/>
    <s v="     "/>
    <x v="0"/>
    <x v="0"/>
    <s v="Vegetation"/>
    <x v="0"/>
    <m/>
    <s v="&lt;0.25"/>
    <s v="Square Feet: ; Acreage: "/>
    <s v="Equipment - PG&amp;E"/>
    <x v="19"/>
    <s v="Equipment - PG&amp;E"/>
    <s v="All types of equipment / facility failure"/>
    <s v="Guy/Span Wire"/>
    <s v="Guy/Span Wire"/>
    <m/>
    <m/>
    <s v="0"/>
    <s v="Overhead"/>
    <s v="Primary"/>
    <s v="Conductor"/>
    <m/>
    <s v="mid span from 5267"/>
    <s v="     "/>
    <x v="0"/>
    <m/>
    <n v="38.218800000000002"/>
    <n v="-122.233"/>
    <m/>
    <s v="TULUCAY-1101"/>
    <n v="12000"/>
    <s v="Cal Fire Dept"/>
    <s v="Agriculture"/>
    <m/>
    <m/>
    <m/>
    <m/>
    <m/>
    <m/>
    <m/>
    <s v="N"/>
    <s v="N"/>
    <m/>
    <m/>
    <s v="     "/>
    <m/>
    <m/>
    <m/>
    <m/>
    <m/>
    <m/>
    <m/>
    <m/>
    <m/>
    <m/>
    <m/>
    <m/>
    <m/>
    <m/>
    <m/>
    <m/>
    <m/>
    <m/>
    <m/>
  </r>
  <r>
    <x v="480"/>
    <s v="     "/>
    <d v="2015-07-12T00:00:00"/>
    <d v="1899-12-30T17:04:00"/>
    <s v="29"/>
    <x v="2"/>
    <s v="7"/>
    <x v="1"/>
    <d v="2015-07-12T00:00:00"/>
    <d v="1899-12-30T17:04:00"/>
    <s v="0"/>
    <s v="     "/>
    <x v="1"/>
    <m/>
    <x v="1"/>
    <m/>
    <s v="1266969"/>
    <s v="15-0047023"/>
    <m/>
    <m/>
    <m/>
    <m/>
    <s v="     "/>
    <x v="0"/>
    <x v="0"/>
    <s v="Vegetation"/>
    <x v="0"/>
    <m/>
    <s v="&lt;0.25"/>
    <s v="Square Feet: ; Acreage: "/>
    <s v="Equipment - PG&amp;E"/>
    <x v="4"/>
    <s v="Equipment - PG&amp;E"/>
    <s v="All types of equipment / facility failure"/>
    <s v="Conductor"/>
    <s v="Conductor"/>
    <m/>
    <m/>
    <s v="0"/>
    <s v="Overhead"/>
    <s v="Primary"/>
    <s v="Conductor"/>
    <m/>
    <s v="1 s w c509"/>
    <s v="     "/>
    <x v="1"/>
    <m/>
    <n v="37.471299999999999"/>
    <n v="-122.426"/>
    <m/>
    <s v="HALF-MOON-BAY-1101"/>
    <n v="12000"/>
    <s v="COUNTY FIRE"/>
    <s v="Herbaceous"/>
    <m/>
    <m/>
    <m/>
    <m/>
    <m/>
    <m/>
    <m/>
    <s v="N"/>
    <s v="N"/>
    <m/>
    <m/>
    <s v="     "/>
    <m/>
    <m/>
    <m/>
    <m/>
    <m/>
    <m/>
    <m/>
    <m/>
    <m/>
    <m/>
    <m/>
    <m/>
    <m/>
    <m/>
    <m/>
    <m/>
    <m/>
    <m/>
    <m/>
  </r>
  <r>
    <x v="481"/>
    <s v="     "/>
    <d v="2015-07-12T00:00:00"/>
    <d v="1899-12-30T19:47:00"/>
    <s v="29"/>
    <x v="2"/>
    <s v="7"/>
    <x v="1"/>
    <d v="2015-07-12T00:00:00"/>
    <d v="1899-12-30T19:47:00"/>
    <s v="METALIC BALLOONS GOT INTO TOP OF TRANS POLE, BURN'T WIRE OFF OF DEAD END, DAMAGED JUMPERS"/>
    <s v="     "/>
    <x v="1"/>
    <m/>
    <x v="1"/>
    <m/>
    <s v="1267061"/>
    <s v="15-0047039"/>
    <m/>
    <m/>
    <n v="110507000"/>
    <m/>
    <s v="     "/>
    <x v="0"/>
    <x v="0"/>
    <s v="Vegetation"/>
    <x v="0"/>
    <m/>
    <s v="&lt;3 meters of linear travel"/>
    <s v="Square Feet: 20 x 6; Acreage: "/>
    <s v="Contact - 3rd Party"/>
    <x v="12"/>
    <s v="Contact - 3rd Party"/>
    <s v="All types of equipment / facility failure"/>
    <s v="Contact - Balloon"/>
    <m/>
    <s v="Contact - Balloon"/>
    <s v="Conductor"/>
    <s v="0"/>
    <s v="Overhead"/>
    <s v="Secondary"/>
    <s v="Conductor"/>
    <m/>
    <s v="100403587"/>
    <s v="     "/>
    <x v="0"/>
    <m/>
    <n v="39.511800000000001"/>
    <n v="-122.19799999999999"/>
    <m/>
    <s v="LOGAN-CREEK-2101"/>
    <m/>
    <s v="Willows FD"/>
    <s v="Urban"/>
    <m/>
    <m/>
    <m/>
    <m/>
    <m/>
    <m/>
    <m/>
    <s v="N"/>
    <s v="N"/>
    <m/>
    <m/>
    <s v="     "/>
    <m/>
    <m/>
    <m/>
    <m/>
    <m/>
    <m/>
    <m/>
    <m/>
    <m/>
    <m/>
    <m/>
    <m/>
    <m/>
    <m/>
    <m/>
    <m/>
    <m/>
    <m/>
    <m/>
  </r>
  <r>
    <x v="482"/>
    <s v="     "/>
    <d v="2015-07-12T00:00:00"/>
    <d v="1899-12-30T15:27:00"/>
    <s v="29"/>
    <x v="2"/>
    <s v="7"/>
    <x v="1"/>
    <m/>
    <m/>
    <s v="crew to reatach mid span svc  and resag guy/conductor"/>
    <s v="     "/>
    <x v="1"/>
    <m/>
    <x v="1"/>
    <m/>
    <s v="1266942"/>
    <m/>
    <m/>
    <m/>
    <m/>
    <m/>
    <s v="     "/>
    <x v="0"/>
    <x v="0"/>
    <s v="Vegetation"/>
    <x v="0"/>
    <m/>
    <s v="&lt;3 meters of linear travel"/>
    <s v="Square Feet: ; Acreage: "/>
    <s v="Equipment - PG&amp;E"/>
    <x v="10"/>
    <s v="Equipment - PG&amp;E"/>
    <s v="All types of equipment / facility failure"/>
    <s v="Splice/Clamp/Connector"/>
    <s v="Splice/Clamp/Connector"/>
    <m/>
    <m/>
    <s v="Pacific Bell"/>
    <s v="Overhead"/>
    <s v="Secondary"/>
    <s v="Conductor"/>
    <m/>
    <s v="101936544"/>
    <s v="     "/>
    <x v="0"/>
    <m/>
    <n v="35.2562"/>
    <n v="-120.684"/>
    <m/>
    <s v="SAN-LUIS-OBISPO-1108"/>
    <m/>
    <m/>
    <s v="Herbaceous"/>
    <m/>
    <m/>
    <m/>
    <m/>
    <m/>
    <m/>
    <m/>
    <s v="N"/>
    <s v="N"/>
    <m/>
    <m/>
    <s v="     "/>
    <m/>
    <m/>
    <m/>
    <m/>
    <m/>
    <m/>
    <m/>
    <m/>
    <m/>
    <m/>
    <m/>
    <m/>
    <m/>
    <m/>
    <m/>
    <m/>
    <m/>
    <m/>
    <m/>
  </r>
  <r>
    <x v="483"/>
    <s v="     "/>
    <d v="2015-07-12T00:00:00"/>
    <d v="1899-12-30T01:32:00"/>
    <s v="29"/>
    <x v="2"/>
    <s v="7"/>
    <x v="1"/>
    <m/>
    <m/>
    <s v="CAL FIRE REQUESTED CONNECTORS. CAUSE OF FIRE. RESAGGED &amp; REPLACED CONNECTORS."/>
    <s v="     "/>
    <x v="1"/>
    <m/>
    <x v="1"/>
    <m/>
    <m/>
    <m/>
    <m/>
    <m/>
    <m/>
    <m/>
    <s v="     "/>
    <x v="0"/>
    <x v="0"/>
    <s v="Vegetation"/>
    <x v="0"/>
    <m/>
    <s v="&lt;0.25"/>
    <s v="Square Feet: ; Acreage: "/>
    <s v="Equipment - PG&amp;E"/>
    <x v="10"/>
    <s v="Equipment - PG&amp;E"/>
    <s v="All types of equipment / facility failure"/>
    <s v="Splice/Clamp/Connector"/>
    <s v="Splice/Clamp/Connector"/>
    <m/>
    <m/>
    <s v="None"/>
    <s v="Overhead"/>
    <s v="Secondary"/>
    <s v="Conductor"/>
    <m/>
    <s v="101528676"/>
    <s v="     "/>
    <x v="0"/>
    <m/>
    <n v="39.951999999999998"/>
    <n v="-122.23"/>
    <m/>
    <s v="CORNING-1101"/>
    <m/>
    <s v="Cal Fire Dept"/>
    <s v="Agriculture"/>
    <m/>
    <m/>
    <m/>
    <m/>
    <m/>
    <m/>
    <m/>
    <s v="N"/>
    <s v="N"/>
    <m/>
    <m/>
    <s v="     "/>
    <m/>
    <m/>
    <m/>
    <m/>
    <m/>
    <m/>
    <m/>
    <m/>
    <m/>
    <m/>
    <m/>
    <m/>
    <m/>
    <m/>
    <m/>
    <m/>
    <m/>
    <m/>
    <m/>
  </r>
  <r>
    <x v="484"/>
    <s v="     "/>
    <d v="2015-07-12T00:00:00"/>
    <d v="1899-12-30T01:54:37"/>
    <s v="29"/>
    <x v="2"/>
    <s v="7"/>
    <x v="1"/>
    <d v="2015-07-12T00:00:00"/>
    <d v="1899-12-30T01:54:00"/>
    <s v="connector failure causing fire "/>
    <s v="     "/>
    <x v="0"/>
    <d v="2021-02-25T00:00:00"/>
    <x v="0"/>
    <m/>
    <m/>
    <m/>
    <m/>
    <s v="T003438650"/>
    <m/>
    <m/>
    <s v="     "/>
    <x v="0"/>
    <x v="0"/>
    <m/>
    <x v="0"/>
    <m/>
    <s v="&lt;0.25"/>
    <m/>
    <s v="Equipment - PG&amp;E"/>
    <x v="10"/>
    <s v="Equipment - PG&amp;E"/>
    <s v="All types of equipment / facility failure"/>
    <s v="Splice/Clamp/Connector"/>
    <s v="Splice/Clamp/Connector"/>
    <m/>
    <m/>
    <s v="No"/>
    <s v="Overhead"/>
    <m/>
    <s v="Splice/Clamp/Connector"/>
    <m/>
    <s v="103331101"/>
    <s v="     "/>
    <x v="0"/>
    <m/>
    <n v="39.951999999999998"/>
    <n v="-122.23"/>
    <s v="Tehama"/>
    <s v="CORNING-1101"/>
    <m/>
    <m/>
    <s v="Agriculture"/>
    <m/>
    <m/>
    <m/>
    <m/>
    <m/>
    <m/>
    <m/>
    <s v="N"/>
    <s v="N"/>
    <m/>
    <m/>
    <s v="     "/>
    <m/>
    <m/>
    <m/>
    <m/>
    <m/>
    <m/>
    <m/>
    <m/>
    <m/>
    <m/>
    <m/>
    <m/>
    <m/>
    <m/>
    <m/>
    <m/>
    <m/>
    <m/>
    <m/>
  </r>
  <r>
    <x v="485"/>
    <s v="     "/>
    <d v="2015-07-13T00:00:00"/>
    <d v="1899-12-30T17:04:00"/>
    <s v="29"/>
    <x v="2"/>
    <s v="7"/>
    <x v="1"/>
    <d v="2015-07-13T00:00:00"/>
    <d v="1899-12-30T17:04:00"/>
    <s v="MYLAR BALLOONS CAUSED BRUSH FIRE"/>
    <s v="     "/>
    <x v="1"/>
    <m/>
    <x v="1"/>
    <m/>
    <s v="1267514"/>
    <s v="15-0047238"/>
    <m/>
    <m/>
    <m/>
    <m/>
    <s v="     "/>
    <x v="0"/>
    <x v="0"/>
    <s v="Vegetation"/>
    <x v="0"/>
    <m/>
    <s v="&lt;0.25"/>
    <s v="Square Feet: ; Acreage: "/>
    <s v="Contact - 3rd Party"/>
    <x v="12"/>
    <s v="Contact - 3rd Party"/>
    <s v="All types of equipment / facility failure"/>
    <s v="Contact - Balloon"/>
    <m/>
    <s v="Contact - Balloon"/>
    <s v="Conductor"/>
    <s v="Pacific Bell"/>
    <s v="Overhead"/>
    <s v="Primary"/>
    <s v="Conductor"/>
    <m/>
    <s v="101435021"/>
    <s v="     "/>
    <x v="0"/>
    <m/>
    <n v="37.968000000000004"/>
    <n v="-122.35899999999999"/>
    <m/>
    <s v="R1126"/>
    <n v="12000"/>
    <s v="RICHMOND FIRE DEPT &amp; CCC FIRE FEPT"/>
    <s v="Urban"/>
    <m/>
    <m/>
    <m/>
    <m/>
    <m/>
    <m/>
    <m/>
    <s v="N"/>
    <s v="N"/>
    <m/>
    <m/>
    <s v="     "/>
    <m/>
    <m/>
    <m/>
    <m/>
    <m/>
    <m/>
    <m/>
    <m/>
    <m/>
    <m/>
    <m/>
    <m/>
    <m/>
    <m/>
    <m/>
    <m/>
    <m/>
    <m/>
    <m/>
  </r>
  <r>
    <x v="486"/>
    <s v="     "/>
    <d v="2015-07-13T00:00:00"/>
    <d v="1899-12-30T14:16:00"/>
    <s v="29"/>
    <x v="2"/>
    <s v="7"/>
    <x v="1"/>
    <d v="2015-07-13T00:00:00"/>
    <d v="1899-12-30T14:16:00"/>
    <s v="de - energized &amp; cleared k 570 due to sw fire coe # 500  need 2 man crew for small clean up"/>
    <s v="     "/>
    <x v="1"/>
    <m/>
    <x v="1"/>
    <m/>
    <s v="1267391"/>
    <s v="15-0047167"/>
    <m/>
    <m/>
    <m/>
    <m/>
    <s v="     "/>
    <x v="0"/>
    <x v="0"/>
    <s v="Vegetation"/>
    <x v="0"/>
    <m/>
    <s v="&lt;3 meters of linear travel"/>
    <s v="Square Feet: ; Acreage: "/>
    <s v="Equipment - PG&amp;E"/>
    <x v="11"/>
    <s v="Equipment - PG&amp;E"/>
    <s v="All types of equipment / facility failure"/>
    <s v="Capacitor Bank"/>
    <s v="Capacitor Bank"/>
    <m/>
    <m/>
    <s v="Pacific Bell"/>
    <s v="Overhead"/>
    <s v="Primary"/>
    <s v="Capacitor Bank"/>
    <m/>
    <s v="100523574"/>
    <s v="     "/>
    <x v="0"/>
    <m/>
    <n v="37.265500000000003"/>
    <n v="-121.98"/>
    <m/>
    <s v="VASONA-1103"/>
    <n v="12000"/>
    <s v="Campbell FD"/>
    <s v="Urban"/>
    <m/>
    <m/>
    <m/>
    <m/>
    <m/>
    <m/>
    <m/>
    <s v="N"/>
    <s v="N"/>
    <m/>
    <m/>
    <s v="     "/>
    <m/>
    <m/>
    <m/>
    <m/>
    <m/>
    <m/>
    <m/>
    <m/>
    <m/>
    <m/>
    <m/>
    <m/>
    <m/>
    <m/>
    <m/>
    <m/>
    <m/>
    <m/>
    <m/>
  </r>
  <r>
    <x v="487"/>
    <s v="     "/>
    <d v="2015-07-13T00:00:00"/>
    <d v="1899-12-30T13:55:12"/>
    <s v="29"/>
    <x v="2"/>
    <s v="7"/>
    <x v="1"/>
    <d v="2015-07-13T00:00:00"/>
    <d v="1899-12-30T13:55:00"/>
    <s v="S1ZE- switch on fire  due to capacitor failure "/>
    <s v="     "/>
    <x v="0"/>
    <d v="2021-03-09T00:00:00"/>
    <x v="0"/>
    <m/>
    <s v="1267391"/>
    <s v="15-0047167"/>
    <m/>
    <s v="T003439357"/>
    <n v="110508618"/>
    <m/>
    <s v="     "/>
    <x v="0"/>
    <x v="0"/>
    <m/>
    <x v="0"/>
    <m/>
    <s v="&lt;3 meters of linear travel"/>
    <m/>
    <s v="Equipment - PG&amp;E"/>
    <x v="11"/>
    <s v="Equipment - PG&amp;E"/>
    <s v="All types of equipment / facility failure"/>
    <s v="Capacitor bank failure"/>
    <s v="Capacitor Bank"/>
    <m/>
    <m/>
    <s v="Yes"/>
    <s v="Overhead"/>
    <m/>
    <s v="Capacitor Bank"/>
    <m/>
    <s v=" K570 "/>
    <s v="     "/>
    <x v="0"/>
    <m/>
    <n v="37.265500000000003"/>
    <n v="-121.98"/>
    <s v="Santa Clara"/>
    <s v="VASONA-1103"/>
    <m/>
    <s v="campbell fd"/>
    <s v="Urban"/>
    <m/>
    <m/>
    <m/>
    <m/>
    <m/>
    <m/>
    <m/>
    <s v="N"/>
    <s v="N"/>
    <m/>
    <m/>
    <s v="     "/>
    <m/>
    <m/>
    <m/>
    <m/>
    <m/>
    <m/>
    <m/>
    <m/>
    <m/>
    <m/>
    <m/>
    <m/>
    <m/>
    <m/>
    <m/>
    <m/>
    <m/>
    <m/>
    <m/>
  </r>
  <r>
    <x v="488"/>
    <s v="     "/>
    <d v="2015-07-14T00:00:00"/>
    <d v="1899-12-30T20:38:00"/>
    <s v="29"/>
    <x v="2"/>
    <s v="7"/>
    <x v="1"/>
    <d v="2015-07-14T00:00:00"/>
    <d v="1899-12-30T20:28:00"/>
    <s v="1 SPAN 1 WIRE DOWN. NO CAUSE. CREW TO REPAIR. FLAGGERS NEEDED."/>
    <s v="     "/>
    <x v="1"/>
    <m/>
    <x v="1"/>
    <m/>
    <s v="1268227"/>
    <s v="15-0047509"/>
    <m/>
    <m/>
    <n v="110511000"/>
    <m/>
    <s v="     "/>
    <x v="0"/>
    <x v="0"/>
    <s v="Vegetation"/>
    <x v="0"/>
    <m/>
    <s v="&lt;0.25"/>
    <s v="Square Feet: ; Acreage: "/>
    <s v="Equipment - PG&amp;E"/>
    <x v="4"/>
    <s v="Equipment - PG&amp;E"/>
    <s v="All types of equipment / facility failure"/>
    <s v="Conductor"/>
    <s v="Conductor"/>
    <m/>
    <m/>
    <s v="Pacific Bell"/>
    <s v="Overhead"/>
    <s v="Primary"/>
    <s v="Conductor"/>
    <m/>
    <s v="101997187"/>
    <s v="     "/>
    <x v="0"/>
    <m/>
    <n v="38.243899999999996"/>
    <n v="-122.541"/>
    <m/>
    <s v="LAKEVILLE-1102"/>
    <n v="12000"/>
    <s v="Cal Fire Dept"/>
    <s v="Herbaceous"/>
    <m/>
    <m/>
    <m/>
    <m/>
    <m/>
    <m/>
    <m/>
    <s v="N"/>
    <s v="N"/>
    <m/>
    <m/>
    <s v="     "/>
    <m/>
    <m/>
    <m/>
    <m/>
    <m/>
    <m/>
    <m/>
    <m/>
    <m/>
    <m/>
    <m/>
    <m/>
    <m/>
    <m/>
    <m/>
    <m/>
    <m/>
    <m/>
    <m/>
  </r>
  <r>
    <x v="489"/>
    <s v="     "/>
    <d v="2015-07-14T00:00:00"/>
    <d v="1899-12-30T12:37:00"/>
    <s v="29"/>
    <x v="2"/>
    <s v="7"/>
    <x v="1"/>
    <d v="2015-07-14T00:00:00"/>
    <d v="1899-12-30T12:37:00"/>
    <s v="t line crew to repair down guy T line not dist"/>
    <s v="     "/>
    <x v="1"/>
    <m/>
    <x v="1"/>
    <m/>
    <m/>
    <m/>
    <m/>
    <m/>
    <m/>
    <m/>
    <s v="     "/>
    <x v="0"/>
    <x v="0"/>
    <s v="Vegetation"/>
    <x v="2"/>
    <m/>
    <s v="0.26-9.99"/>
    <s v="Square Feet: ; Acreage: 1"/>
    <s v="Contact - Animal - Bird"/>
    <x v="6"/>
    <s v="Contact - Bird"/>
    <s v="All types of equipment / facility failure"/>
    <s v="Contact - Animal"/>
    <m/>
    <s v="Contact - Animal"/>
    <s v="Conductor"/>
    <s v="0"/>
    <s v="Overhead"/>
    <s v="Transmission"/>
    <s v="Conductor"/>
    <m/>
    <s v="Pole 010/189 - SAND CREEK RD CORTINA SCHOOL RD"/>
    <s v="     "/>
    <x v="0"/>
    <m/>
    <n v="39.027000000000001"/>
    <n v="-122.13500000000001"/>
    <m/>
    <s v="CORTINA-#1-60"/>
    <n v="60000"/>
    <s v="Arbuckle FD"/>
    <s v="Agriculture"/>
    <m/>
    <m/>
    <m/>
    <m/>
    <m/>
    <m/>
    <m/>
    <s v="N"/>
    <s v="N"/>
    <m/>
    <m/>
    <s v="     "/>
    <m/>
    <m/>
    <m/>
    <m/>
    <m/>
    <m/>
    <m/>
    <m/>
    <m/>
    <m/>
    <m/>
    <m/>
    <m/>
    <m/>
    <m/>
    <m/>
    <m/>
    <m/>
    <m/>
  </r>
  <r>
    <x v="490"/>
    <s v="     "/>
    <d v="2015-07-15T00:00:00"/>
    <d v="1899-12-30T19:14:00"/>
    <s v="29"/>
    <x v="2"/>
    <s v="7"/>
    <x v="1"/>
    <d v="2015-07-15T00:00:00"/>
    <d v="1899-12-30T19:14:00"/>
    <s v="b. kelly will do the accident report for car vs pole"/>
    <s v="     "/>
    <x v="1"/>
    <m/>
    <x v="1"/>
    <m/>
    <s v="1268753"/>
    <s v="15-0047764"/>
    <m/>
    <m/>
    <m/>
    <m/>
    <s v="     "/>
    <x v="0"/>
    <x v="0"/>
    <s v="Vegetation"/>
    <x v="0"/>
    <m/>
    <s v="&lt;0.25"/>
    <s v="Square Feet: ; Acreage: "/>
    <s v="Contact - 3rd Party"/>
    <x v="8"/>
    <s v="Contact - 3rd Party"/>
    <s v="All types of equipment / facility failure"/>
    <s v="Contact - Vehicle"/>
    <m/>
    <s v="Contact - Vehicle"/>
    <s v="Pole"/>
    <s v="0"/>
    <s v="Overhead"/>
    <s v="Primary"/>
    <s v="Conductor"/>
    <m/>
    <s v="101710538"/>
    <s v="     "/>
    <x v="0"/>
    <m/>
    <n v="36.898499999999999"/>
    <n v="-121.691"/>
    <m/>
    <s v="WATSONVILLE-2101"/>
    <n v="21000"/>
    <s v="city"/>
    <s v="Herbaceous"/>
    <m/>
    <m/>
    <m/>
    <m/>
    <m/>
    <m/>
    <m/>
    <s v="N"/>
    <s v="N"/>
    <m/>
    <m/>
    <s v="     "/>
    <m/>
    <m/>
    <m/>
    <m/>
    <m/>
    <m/>
    <m/>
    <m/>
    <m/>
    <m/>
    <m/>
    <m/>
    <m/>
    <m/>
    <m/>
    <m/>
    <m/>
    <m/>
    <m/>
  </r>
  <r>
    <x v="491"/>
    <s v="     "/>
    <d v="2015-07-15T00:00:00"/>
    <d v="1899-12-30T09:00:00"/>
    <s v="29"/>
    <x v="2"/>
    <s v="7"/>
    <x v="1"/>
    <d v="2015-07-15T00:00:00"/>
    <d v="1899-12-30T09:00:00"/>
    <s v="Dead Bay Tree came down and  broke primary wire. Tree on top of 4 ACSR wire."/>
    <s v="     "/>
    <x v="1"/>
    <m/>
    <x v="1"/>
    <m/>
    <s v="1268417"/>
    <s v="15-0047650"/>
    <m/>
    <m/>
    <m/>
    <m/>
    <s v="     "/>
    <x v="0"/>
    <x v="0"/>
    <s v="Vegetation"/>
    <x v="0"/>
    <m/>
    <s v="&lt;3 meters of linear travel"/>
    <s v="Square Feet: ; Acreage: "/>
    <s v="Vegetation"/>
    <x v="0"/>
    <s v="Vegetation"/>
    <s v="All types of equipment / facility failure"/>
    <s v="Contact - Vegetation"/>
    <m/>
    <s v="Contact - Vegetation"/>
    <s v="Conductor"/>
    <s v="0"/>
    <s v="Overhead"/>
    <s v="Primary"/>
    <s v="Conductor"/>
    <m/>
    <s v="101795728"/>
    <s v="     "/>
    <x v="2"/>
    <n v="520"/>
    <n v="36.997"/>
    <n v="-121.738"/>
    <m/>
    <s v="GREEN-VALLEY-2101"/>
    <n v="21000"/>
    <s v="Cal Fire Dept"/>
    <s v="Hardwood Woodland"/>
    <m/>
    <m/>
    <m/>
    <m/>
    <m/>
    <m/>
    <m/>
    <s v="N"/>
    <s v="N"/>
    <m/>
    <m/>
    <s v="     "/>
    <n v="36.995798000000001"/>
    <n v="-121.74053000000001"/>
    <s v="Jul 16 2015 12:00AM"/>
    <s v="TrunkFail"/>
    <s v="green tan oak failed at base."/>
    <s v="TAN"/>
    <s v="55"/>
    <s v="11"/>
    <s v="70"/>
    <s v="None"/>
    <s v="Slight"/>
    <s v="N"/>
    <s v="1"/>
    <m/>
    <s v="Hillside"/>
    <s v="B"/>
    <s v="CrossArm"/>
    <s v="TreeWire"/>
    <s v="0"/>
  </r>
  <r>
    <x v="492"/>
    <s v="     "/>
    <d v="2015-07-16T00:00:00"/>
    <d v="1899-12-30T19:27:00"/>
    <s v="29"/>
    <x v="2"/>
    <s v="7"/>
    <x v="1"/>
    <d v="2015-07-16T00:00:00"/>
    <d v="1899-12-30T19:27:00"/>
    <s v="Burned  tfx. buss connection upon wood utility pole . replaced check 240 volts good ."/>
    <s v="     "/>
    <x v="1"/>
    <m/>
    <x v="1"/>
    <m/>
    <s v="1269289"/>
    <s v="15-0048066"/>
    <m/>
    <m/>
    <m/>
    <m/>
    <s v="     "/>
    <x v="0"/>
    <x v="0"/>
    <s v="Vegetation"/>
    <x v="0"/>
    <m/>
    <s v="&lt;3 meters of linear travel"/>
    <s v="Square Feet: ; Acreage: "/>
    <s v="Equipment - PG&amp;E"/>
    <x v="10"/>
    <s v="Equipment - PG&amp;E"/>
    <s v="All types of equipment / facility failure"/>
    <s v="Splice/Clamp/Connector"/>
    <s v="Splice/Clamp/Connector"/>
    <m/>
    <m/>
    <s v="Pacific Bell"/>
    <s v="Overhead"/>
    <s v="Secondary"/>
    <s v="Conductor"/>
    <m/>
    <s v="102333491"/>
    <s v="     "/>
    <x v="0"/>
    <m/>
    <n v="37.761899999999997"/>
    <n v="-120.821"/>
    <m/>
    <s v="COTTLE-1703"/>
    <m/>
    <m/>
    <s v="Agriculture"/>
    <m/>
    <m/>
    <m/>
    <m/>
    <m/>
    <m/>
    <m/>
    <s v="N"/>
    <s v="N"/>
    <m/>
    <m/>
    <s v="     "/>
    <m/>
    <m/>
    <m/>
    <m/>
    <m/>
    <m/>
    <m/>
    <m/>
    <m/>
    <m/>
    <m/>
    <m/>
    <m/>
    <m/>
    <m/>
    <m/>
    <m/>
    <m/>
    <m/>
  </r>
  <r>
    <x v="493"/>
    <s v="     "/>
    <d v="2015-07-16T00:00:00"/>
    <d v="1899-12-30T19:11:00"/>
    <s v="29"/>
    <x v="2"/>
    <s v="7"/>
    <x v="1"/>
    <d v="2015-07-16T00:00:00"/>
    <d v="1899-12-30T19:11:00"/>
    <s v="CREW TO REPLACE TRANSFORMERS"/>
    <s v="     "/>
    <x v="1"/>
    <m/>
    <x v="1"/>
    <m/>
    <s v="1269315"/>
    <s v="15-0048064"/>
    <m/>
    <m/>
    <m/>
    <m/>
    <s v="     "/>
    <x v="0"/>
    <x v="0"/>
    <s v="Vegetation"/>
    <x v="0"/>
    <m/>
    <s v="0.26-9.99"/>
    <s v="Square Feet: ; Acreage: 2"/>
    <s v="Contact - Animal - Bird"/>
    <x v="6"/>
    <s v="Contact - Bird"/>
    <s v="All types of equipment / facility failure"/>
    <s v="Contact - Animal"/>
    <m/>
    <s v="Contact - Animal"/>
    <s v="Conductor"/>
    <s v="0"/>
    <s v="Overhead"/>
    <s v="Primary"/>
    <s v="Conductor"/>
    <m/>
    <s v="20334 ROAD 400"/>
    <s v="     "/>
    <x v="1"/>
    <n v="424"/>
    <n v="37.198900000000002"/>
    <n v="-119.771"/>
    <m/>
    <s v="STOREY-1109"/>
    <n v="12000"/>
    <s v="Cal Fire Dept"/>
    <s v="Hardwood Forest"/>
    <m/>
    <m/>
    <m/>
    <m/>
    <m/>
    <m/>
    <m/>
    <s v="N"/>
    <s v="N"/>
    <m/>
    <m/>
    <s v="     "/>
    <m/>
    <m/>
    <m/>
    <m/>
    <m/>
    <m/>
    <m/>
    <m/>
    <m/>
    <m/>
    <m/>
    <m/>
    <m/>
    <m/>
    <m/>
    <m/>
    <m/>
    <m/>
    <m/>
  </r>
  <r>
    <x v="494"/>
    <s v="     "/>
    <d v="2015-07-17T00:00:00"/>
    <d v="1899-12-30T17:18:00"/>
    <s v="29"/>
    <x v="2"/>
    <s v="7"/>
    <x v="1"/>
    <d v="2015-07-17T00:00:00"/>
    <d v="1899-12-30T17:18:00"/>
    <s v="opened jumbers on a dead line then re-enrgized customer. i belevie only 10 customers left out. cut down wire in the clear made safe. contacted crew foreman and gave him material list."/>
    <s v="     "/>
    <x v="1"/>
    <m/>
    <x v="1"/>
    <m/>
    <s v="1269749"/>
    <s v="15-0048287"/>
    <m/>
    <m/>
    <n v="110519000"/>
    <m/>
    <s v="     "/>
    <x v="0"/>
    <x v="0"/>
    <s v="Vegetation"/>
    <x v="0"/>
    <m/>
    <s v="&lt;3 meters of linear travel"/>
    <s v="Square Feet: ; Acreage: "/>
    <s v="Equipment - PG&amp;E"/>
    <x v="4"/>
    <s v="Equipment - PG&amp;E"/>
    <s v="All types of equipment / facility failure"/>
    <s v="Conductor"/>
    <s v="Conductor"/>
    <m/>
    <m/>
    <s v="0"/>
    <s v="Overhead"/>
    <s v="Primary"/>
    <s v="Conductor"/>
    <m/>
    <s v="in mid span between 2 poles. @ 46735 co. rd. 32B davis"/>
    <s v="     "/>
    <x v="0"/>
    <m/>
    <n v="38.559600000000003"/>
    <n v="-121.643"/>
    <m/>
    <s v="DAVIS-1110"/>
    <n v="12000"/>
    <m/>
    <s v="Agriculture"/>
    <m/>
    <m/>
    <m/>
    <m/>
    <m/>
    <m/>
    <m/>
    <s v="N"/>
    <s v="N"/>
    <m/>
    <m/>
    <s v="     "/>
    <m/>
    <m/>
    <m/>
    <m/>
    <m/>
    <m/>
    <m/>
    <m/>
    <m/>
    <m/>
    <m/>
    <m/>
    <m/>
    <m/>
    <m/>
    <m/>
    <m/>
    <m/>
    <m/>
  </r>
  <r>
    <x v="495"/>
    <s v="     "/>
    <d v="2015-07-17T00:00:00"/>
    <d v="1899-12-30T00:53:00"/>
    <s v="29"/>
    <x v="2"/>
    <s v="7"/>
    <x v="1"/>
    <d v="2015-07-17T00:00:00"/>
    <d v="1899-12-30T00:53:00"/>
    <s v="397 AL BUMP SLEEVE FAILED AND LET 397 CONDUCTOR FALL TO THE GROUND CAUSING APPROXIMATLY A 5 ACRE FIRE"/>
    <s v="     "/>
    <x v="1"/>
    <m/>
    <x v="1"/>
    <m/>
    <s v="1269389"/>
    <s v="15-0048084"/>
    <m/>
    <m/>
    <n v="110518000"/>
    <m/>
    <s v="     "/>
    <x v="0"/>
    <x v="0"/>
    <s v="Vegetation"/>
    <x v="0"/>
    <m/>
    <s v="0.26-9.99"/>
    <s v="Square Feet: ; Acreage: 5"/>
    <s v="Equipment - PG&amp;E"/>
    <x v="10"/>
    <s v="Equipment - PG&amp;E"/>
    <s v="All types of equipment / facility failure"/>
    <s v="Splice/Clamp/Connector"/>
    <s v="Splice/Clamp/Connector"/>
    <m/>
    <m/>
    <s v="0"/>
    <s v="Overhead"/>
    <s v="Primary"/>
    <s v="Conductor"/>
    <m/>
    <s v="EAST OF SISQUOC SUB"/>
    <s v="     "/>
    <x v="0"/>
    <m/>
    <n v="34.868200000000002"/>
    <n v="-120.32299999999999"/>
    <m/>
    <s v="SISQUOC-1101"/>
    <n v="12000"/>
    <s v="Santa Barbara County FD"/>
    <s v="Herbaceous"/>
    <m/>
    <m/>
    <m/>
    <m/>
    <m/>
    <m/>
    <m/>
    <s v="N"/>
    <s v="N"/>
    <m/>
    <m/>
    <s v="     "/>
    <m/>
    <m/>
    <m/>
    <m/>
    <m/>
    <m/>
    <m/>
    <m/>
    <m/>
    <m/>
    <m/>
    <m/>
    <m/>
    <m/>
    <m/>
    <m/>
    <m/>
    <m/>
    <m/>
  </r>
  <r>
    <x v="496"/>
    <s v="     "/>
    <d v="2015-07-17T00:00:00"/>
    <d v="1899-12-30T00:20:00"/>
    <s v="29"/>
    <x v="2"/>
    <s v="7"/>
    <x v="1"/>
    <d v="2015-07-17T00:00:00"/>
    <d v="1899-12-30T00:20:00"/>
    <s v="0"/>
    <s v="     "/>
    <x v="1"/>
    <m/>
    <x v="1"/>
    <m/>
    <s v="1269395"/>
    <s v="15-0048087"/>
    <m/>
    <m/>
    <m/>
    <m/>
    <s v="     "/>
    <x v="0"/>
    <x v="0"/>
    <s v="Vegetation"/>
    <x v="0"/>
    <m/>
    <s v="&lt;0.25"/>
    <s v="Square Feet: ; Acreage: "/>
    <s v="Equipment - PG&amp;E"/>
    <x v="9"/>
    <s v="Equipment - PG&amp;E"/>
    <s v="All types of equipment / facility failure"/>
    <s v="Wire-Wire Contact"/>
    <m/>
    <s v="Wire-Wire Contact"/>
    <m/>
    <s v="0"/>
    <s v="Overhead"/>
    <s v="Secondary"/>
    <s v="Conductor"/>
    <m/>
    <s v="100651276"/>
    <s v="     "/>
    <x v="0"/>
    <n v="424"/>
    <n v="36.967199999999998"/>
    <n v="-119.64400000000001"/>
    <m/>
    <s v="WOODWARD-2108"/>
    <m/>
    <s v="Cal Fire Dept"/>
    <s v="Herbaceous"/>
    <m/>
    <m/>
    <m/>
    <m/>
    <m/>
    <m/>
    <m/>
    <s v="N"/>
    <s v="N"/>
    <m/>
    <m/>
    <s v="     "/>
    <m/>
    <m/>
    <m/>
    <m/>
    <m/>
    <m/>
    <m/>
    <m/>
    <m/>
    <m/>
    <m/>
    <m/>
    <m/>
    <m/>
    <m/>
    <m/>
    <m/>
    <m/>
    <m/>
  </r>
  <r>
    <x v="497"/>
    <s v="     "/>
    <d v="2015-07-18T00:00:00"/>
    <d v="1899-12-30T18:59:00"/>
    <s v="29"/>
    <x v="2"/>
    <s v="7"/>
    <x v="1"/>
    <d v="2015-07-18T00:00:00"/>
    <d v="1899-12-30T18:59:00"/>
    <m/>
    <s v="     "/>
    <x v="1"/>
    <m/>
    <x v="1"/>
    <m/>
    <m/>
    <s v="15-0048410"/>
    <m/>
    <m/>
    <m/>
    <m/>
    <s v="     "/>
    <x v="0"/>
    <x v="0"/>
    <s v="Vegetation"/>
    <x v="0"/>
    <m/>
    <s v="0.26-9.99"/>
    <s v="Square Feet: ; Acreage: 3"/>
    <s v="Vegetation"/>
    <x v="0"/>
    <s v="Vegetation"/>
    <s v="All types of equipment / facility failure"/>
    <s v="Contact - Vegetation"/>
    <m/>
    <s v="Contact - Vegetation"/>
    <s v="Conductor"/>
    <m/>
    <s v="Overhead"/>
    <s v="Primary"/>
    <s v="Conductor"/>
    <m/>
    <m/>
    <s v="     "/>
    <x v="0"/>
    <n v="162"/>
    <n v="39.712000000000003"/>
    <n v="-123.328"/>
    <m/>
    <s v="COVELO-1101"/>
    <n v="12000"/>
    <m/>
    <s v="Hardwood Forest"/>
    <m/>
    <m/>
    <m/>
    <m/>
    <m/>
    <m/>
    <m/>
    <s v="N"/>
    <s v="N"/>
    <m/>
    <m/>
    <s v="     "/>
    <n v="39.71199"/>
    <n v="-123.32836"/>
    <s v="Jul 20 2015 12:00AM"/>
    <s v="TrunkFail"/>
    <s v="A healthy Oregon White Oak split at the fork 6ft up and fell into the lines."/>
    <s v="OAKG"/>
    <s v="90"/>
    <s v="64"/>
    <s v="40"/>
    <s v="Slight"/>
    <s v="Slight"/>
    <s v="N"/>
    <s v="1"/>
    <m/>
    <s v="Hillside"/>
    <s v="B"/>
    <s v="CrossArm"/>
    <s v="BareWire"/>
    <s v="3"/>
  </r>
  <r>
    <x v="498"/>
    <s v="     "/>
    <d v="2015-07-18T00:00:00"/>
    <d v="1899-12-30T17:00:00"/>
    <s v="29"/>
    <x v="2"/>
    <s v="7"/>
    <x v="1"/>
    <d v="2015-07-18T00:00:00"/>
    <d v="1899-12-30T16:54:00"/>
    <s v="0"/>
    <s v="     "/>
    <x v="1"/>
    <m/>
    <x v="1"/>
    <m/>
    <s v="1270207"/>
    <s v="15-0048394"/>
    <m/>
    <m/>
    <m/>
    <m/>
    <s v="     "/>
    <x v="0"/>
    <x v="0"/>
    <s v="Vegetation"/>
    <x v="0"/>
    <m/>
    <s v="0.26-9.99"/>
    <s v="Square Feet: 300x150; Acreage: 1"/>
    <s v="Vegetation"/>
    <x v="0"/>
    <s v="Vegetation"/>
    <s v="All types of equipment / facility failure"/>
    <s v="Contact - Vegetation"/>
    <m/>
    <s v="Contact - Vegetation"/>
    <s v="Conductor"/>
    <s v="0"/>
    <s v="Overhead"/>
    <s v="Primary"/>
    <s v="Conductor"/>
    <m/>
    <s v="off HWY 1  PA"/>
    <s v="     "/>
    <x v="1"/>
    <n v="140"/>
    <n v="38.838299999999997"/>
    <n v="-123.63"/>
    <m/>
    <s v="GUALALA-1112"/>
    <n v="12000"/>
    <s v="Cal Fire Dept"/>
    <s v="Conifer Forest"/>
    <m/>
    <m/>
    <m/>
    <m/>
    <m/>
    <m/>
    <m/>
    <s v="N"/>
    <s v="N"/>
    <m/>
    <m/>
    <s v="     "/>
    <n v="38.838259000000001"/>
    <n v="-123.629678"/>
    <s v="Jul 20 2015 12:00AM"/>
    <s v="BranchFail"/>
    <s v="A large limb, or spar, out of a green Bishop pine broke and fell through the 12kV distribution wires.  The limb overhang the conductors failed at a weak attachment point with the main trunk.  The downed conductors started a small vegetation fire under the conductors about 110 feet by 35 feet.  Same as ILIS outage #15-0048407."/>
    <s v="PINB"/>
    <s v="62"/>
    <s v="28"/>
    <s v="9"/>
    <s v="None"/>
    <s v="None"/>
    <s v="N"/>
    <s v="1"/>
    <m/>
    <s v="Plain"/>
    <s v="A"/>
    <s v="AlleyArm"/>
    <s v="BareWire"/>
    <s v="4"/>
  </r>
  <r>
    <x v="499"/>
    <s v="     "/>
    <d v="2015-07-19T00:00:00"/>
    <d v="1899-12-30T19:36:00"/>
    <s v="30"/>
    <x v="2"/>
    <s v="7"/>
    <x v="1"/>
    <m/>
    <m/>
    <s v="A UNKNOWN BIRD OR VARMINT GOT BETWEEN THE STEEL X-ARM &amp; THE PRIMARY INSULATOR - 1/P/S/O RISER FUSES # 8973. FIRE DEPT PUT OUT SMALL GRASS FIRE IN AG FIELD PRIOR TO MY ARRIVAL. APPROX. 10' X 15'. NO OUTAGE OF PROPERTY DAMAGE. EC TAG SENT IN"/>
    <s v="     "/>
    <x v="1"/>
    <m/>
    <x v="1"/>
    <m/>
    <m/>
    <m/>
    <m/>
    <m/>
    <m/>
    <m/>
    <s v="     "/>
    <x v="0"/>
    <x v="0"/>
    <s v="Vegetation"/>
    <x v="0"/>
    <m/>
    <s v="&lt;3 meters of linear travel"/>
    <s v="Square Feet: 10 x 15; Acreage: "/>
    <s v="Contact - Animal - Other"/>
    <x v="6"/>
    <s v="Contact - Animal"/>
    <s v="All types of equipment / facility failure"/>
    <s v="Contact - Animal"/>
    <m/>
    <s v="Contact - Animal"/>
    <s v="Conductor"/>
    <s v="0"/>
    <s v="Overhead"/>
    <s v="Secondary"/>
    <s v="Conductor"/>
    <m/>
    <s v="BASE OF TRANSMISSION / DISTRIBUITION POLE = 1/P/S/O FUSES # 8973"/>
    <s v="     "/>
    <x v="0"/>
    <m/>
    <n v="38.656300000000002"/>
    <n v="-121.794"/>
    <m/>
    <s v="WOODLAND-1112"/>
    <m/>
    <s v="WOODLAND FIRE DEPT."/>
    <s v="Urban"/>
    <m/>
    <m/>
    <m/>
    <m/>
    <m/>
    <m/>
    <m/>
    <s v="N"/>
    <s v="N"/>
    <m/>
    <m/>
    <s v="     "/>
    <m/>
    <m/>
    <m/>
    <m/>
    <m/>
    <m/>
    <m/>
    <m/>
    <m/>
    <m/>
    <m/>
    <m/>
    <m/>
    <m/>
    <m/>
    <m/>
    <m/>
    <m/>
    <m/>
  </r>
  <r>
    <x v="500"/>
    <s v="     "/>
    <d v="2015-07-19T00:00:00"/>
    <d v="1899-12-30T09:44:00"/>
    <s v="30"/>
    <x v="2"/>
    <s v="7"/>
    <x v="1"/>
    <d v="2015-07-19T00:00:00"/>
    <d v="1899-12-30T09:44:00"/>
    <s v="CREW TO MAKE REPAIRS TO WIRE DOWN AND BRKN INSULATOR"/>
    <s v="     "/>
    <x v="1"/>
    <m/>
    <x v="1"/>
    <m/>
    <s v="1272239"/>
    <s v="15-0048659"/>
    <m/>
    <m/>
    <m/>
    <m/>
    <s v="     "/>
    <x v="0"/>
    <x v="0"/>
    <s v="Vegetation"/>
    <x v="0"/>
    <m/>
    <s v="&lt;3 meters of linear travel"/>
    <s v="Square Feet: ; Acreage: "/>
    <s v="Contact - Animal - Other"/>
    <x v="6"/>
    <s v="Contact - Animal"/>
    <s v="All types of equipment / facility failure"/>
    <s v="Contact - Animal"/>
    <m/>
    <s v="Contact - Animal"/>
    <s v="Conductor"/>
    <s v="0"/>
    <s v="Overhead"/>
    <s v="Primary"/>
    <s v="Conductor"/>
    <m/>
    <s v="101930875"/>
    <s v="     "/>
    <x v="0"/>
    <m/>
    <n v="35.215000000000003"/>
    <n v="-120.614"/>
    <m/>
    <s v="SAN-LUIS-OBISPO-1104"/>
    <n v="12000"/>
    <s v="Cal Fire Dept"/>
    <s v="Herbaceous"/>
    <m/>
    <m/>
    <m/>
    <m/>
    <m/>
    <m/>
    <m/>
    <s v="N"/>
    <s v="N"/>
    <m/>
    <m/>
    <s v="     "/>
    <m/>
    <m/>
    <m/>
    <m/>
    <m/>
    <m/>
    <m/>
    <m/>
    <m/>
    <m/>
    <m/>
    <m/>
    <m/>
    <m/>
    <m/>
    <m/>
    <m/>
    <m/>
    <m/>
  </r>
  <r>
    <x v="501"/>
    <s v="     "/>
    <d v="2015-07-20T00:00:00"/>
    <d v="1899-12-30T16:58:09"/>
    <s v="30"/>
    <x v="2"/>
    <s v="7"/>
    <x v="1"/>
    <d v="2015-07-20T00:00:00"/>
    <d v="1899-12-30T16:58:00"/>
    <s v="FAS states a broken neutral on the service started a grass fire."/>
    <s v="     "/>
    <x v="0"/>
    <d v="2021-03-12T00:00:00"/>
    <x v="0"/>
    <m/>
    <m/>
    <s v="N/A"/>
    <m/>
    <s v="3599488705"/>
    <n v="110524318"/>
    <m/>
    <s v="     "/>
    <x v="0"/>
    <x v="0"/>
    <m/>
    <x v="0"/>
    <m/>
    <s v="Unknown"/>
    <m/>
    <s v="Equipment - PG&amp;E"/>
    <x v="9"/>
    <s v="Equipment - PG&amp;E"/>
    <s v="All types of equipment / facility failure"/>
    <s v="Service Neutral failure"/>
    <s v="Service Drop"/>
    <m/>
    <m/>
    <s v="Yes"/>
    <s v="Overhead"/>
    <m/>
    <s v="Service Drop"/>
    <m/>
    <s v="42461106"/>
    <s v="     "/>
    <x v="0"/>
    <m/>
    <n v="38.247999999999998"/>
    <n v="-122.33"/>
    <s v="Napa"/>
    <s v="BASALT-1106"/>
    <m/>
    <s v="Napa Fire Department"/>
    <s v="Urban"/>
    <m/>
    <m/>
    <m/>
    <m/>
    <m/>
    <m/>
    <m/>
    <s v="N"/>
    <s v="N"/>
    <m/>
    <m/>
    <s v="     "/>
    <m/>
    <m/>
    <m/>
    <m/>
    <m/>
    <m/>
    <m/>
    <m/>
    <m/>
    <m/>
    <m/>
    <m/>
    <m/>
    <m/>
    <m/>
    <m/>
    <m/>
    <m/>
    <m/>
  </r>
  <r>
    <x v="502"/>
    <s v="     "/>
    <d v="2015-07-20T00:00:00"/>
    <d v="1899-12-30T15:15:00"/>
    <s v="30"/>
    <x v="2"/>
    <s v="7"/>
    <x v="1"/>
    <m/>
    <m/>
    <s v="0"/>
    <s v="     "/>
    <x v="1"/>
    <m/>
    <x v="1"/>
    <m/>
    <m/>
    <m/>
    <m/>
    <m/>
    <m/>
    <m/>
    <s v="     "/>
    <x v="0"/>
    <x v="0"/>
    <s v="Vegetation"/>
    <x v="0"/>
    <m/>
    <s v="&lt;0.25"/>
    <s v="Square Feet: ; Acreage: "/>
    <s v="Equipment - PG&amp;E"/>
    <x v="9"/>
    <s v="Equipment - PG&amp;E"/>
    <s v="All types of equipment / facility failure"/>
    <m/>
    <m/>
    <m/>
    <m/>
    <s v="0"/>
    <s v="Overhead"/>
    <s v="Secondary"/>
    <s v="Conductor"/>
    <m/>
    <m/>
    <s v="     "/>
    <x v="0"/>
    <m/>
    <n v="37.762"/>
    <n v="-120.86499999999999"/>
    <m/>
    <s v="COTTLE-1704"/>
    <m/>
    <s v="OAKDALE CITY FIRE"/>
    <s v="Urban"/>
    <m/>
    <m/>
    <m/>
    <m/>
    <m/>
    <m/>
    <m/>
    <s v="N"/>
    <s v="N"/>
    <m/>
    <m/>
    <s v="     "/>
    <m/>
    <m/>
    <m/>
    <m/>
    <m/>
    <m/>
    <m/>
    <m/>
    <m/>
    <m/>
    <m/>
    <m/>
    <m/>
    <m/>
    <m/>
    <m/>
    <m/>
    <m/>
    <m/>
  </r>
  <r>
    <x v="503"/>
    <s v="     "/>
    <d v="2015-07-21T00:00:00"/>
    <d v="1899-12-30T10:46:00"/>
    <s v="30"/>
    <x v="2"/>
    <s v="7"/>
    <x v="1"/>
    <d v="2015-07-21T00:00:00"/>
    <d v="1899-12-30T10:46:00"/>
    <s v="0"/>
    <s v="     "/>
    <x v="1"/>
    <m/>
    <x v="1"/>
    <m/>
    <s v="1274575"/>
    <s v="15-0049524"/>
    <m/>
    <m/>
    <n v="110526000"/>
    <m/>
    <s v="     "/>
    <x v="0"/>
    <x v="0"/>
    <s v="Vegetation"/>
    <x v="0"/>
    <m/>
    <s v="&lt;0.25"/>
    <s v="Square Feet: 30 ft dia.; Acreage: "/>
    <s v="Contact - Animal - Bird"/>
    <x v="6"/>
    <s v="Contact - Bird"/>
    <s v="All types of equipment / facility failure"/>
    <s v="Contact - Animal"/>
    <m/>
    <s v="Contact - Animal"/>
    <s v="Conductor"/>
    <s v="0"/>
    <s v="Overhead"/>
    <s v="Primary"/>
    <s v="Conductor"/>
    <m/>
    <s v="e/o dmc s/o cottenwood"/>
    <s v="     "/>
    <x v="0"/>
    <m/>
    <n v="37.180599999999998"/>
    <n v="-121.062"/>
    <m/>
    <s v="SANTA-NELLA-1104"/>
    <n v="12000"/>
    <s v="Cal Fire Dept"/>
    <s v="Agriculture"/>
    <m/>
    <m/>
    <m/>
    <m/>
    <m/>
    <m/>
    <m/>
    <s v="N"/>
    <s v="N"/>
    <m/>
    <m/>
    <s v="     "/>
    <m/>
    <m/>
    <m/>
    <m/>
    <m/>
    <m/>
    <m/>
    <m/>
    <m/>
    <m/>
    <m/>
    <m/>
    <m/>
    <m/>
    <m/>
    <m/>
    <m/>
    <m/>
    <m/>
  </r>
  <r>
    <x v="504"/>
    <s v="     "/>
    <d v="2015-07-21T00:00:00"/>
    <d v="1899-12-30T08:44:00"/>
    <s v="30"/>
    <x v="2"/>
    <s v="7"/>
    <x v="1"/>
    <m/>
    <m/>
    <s v="UNKNOWN CAUSE, PWR/VOLTS GOOD. CHECKED INCIDENT POLE FOR CAUSE, NO EVIDENCE."/>
    <s v="     "/>
    <x v="1"/>
    <m/>
    <x v="1"/>
    <m/>
    <s v="1274471"/>
    <m/>
    <m/>
    <m/>
    <m/>
    <m/>
    <s v="     "/>
    <x v="0"/>
    <x v="0"/>
    <s v="Vegetation"/>
    <x v="0"/>
    <m/>
    <s v="&lt;0.25"/>
    <s v="Square Feet: ; Acreage: "/>
    <s v="Equipment - PG&amp;E"/>
    <x v="9"/>
    <s v="Equipment - PG&amp;E"/>
    <s v="All types of equipment / facility failure"/>
    <m/>
    <m/>
    <m/>
    <m/>
    <s v="Pacific Bell"/>
    <s v="Overhead"/>
    <s v="Secondary"/>
    <s v="Unknown"/>
    <m/>
    <s v="102178810"/>
    <s v="     "/>
    <x v="0"/>
    <n v="154"/>
    <n v="39.118099999999998"/>
    <n v="-123.20099999999999"/>
    <m/>
    <s v="UKIAH-1113"/>
    <m/>
    <s v="UKIAH FIRE"/>
    <s v="Urban"/>
    <m/>
    <m/>
    <m/>
    <m/>
    <m/>
    <m/>
    <m/>
    <s v="N"/>
    <s v="N"/>
    <m/>
    <m/>
    <s v="     "/>
    <m/>
    <m/>
    <m/>
    <m/>
    <m/>
    <m/>
    <m/>
    <m/>
    <m/>
    <m/>
    <m/>
    <m/>
    <m/>
    <m/>
    <m/>
    <m/>
    <m/>
    <m/>
    <m/>
  </r>
  <r>
    <x v="505"/>
    <s v="     "/>
    <d v="2015-07-22T00:00:00"/>
    <d v="1899-12-30T14:21:00"/>
    <s v="30"/>
    <x v="2"/>
    <s v="7"/>
    <x v="1"/>
    <d v="2015-07-22T00:00:00"/>
    <d v="1899-12-30T14:21:00"/>
    <s v="crew to replace pole x-arms and conductor,walkin,need backyard equip to set pole"/>
    <s v="     "/>
    <x v="1"/>
    <m/>
    <x v="1"/>
    <m/>
    <s v="1275603"/>
    <s v="15-0049908"/>
    <m/>
    <m/>
    <m/>
    <m/>
    <s v="     "/>
    <x v="0"/>
    <x v="0"/>
    <s v="Vegetation"/>
    <x v="0"/>
    <m/>
    <s v="&lt;0.25"/>
    <s v="Square Feet: ; Acreage: 0.25"/>
    <s v="Vegetation"/>
    <x v="0"/>
    <s v="Vegetation"/>
    <s v="All types of equipment / facility failure"/>
    <s v="Contact - Vegetation"/>
    <m/>
    <s v="Contact - Vegetation"/>
    <s v="Conductor"/>
    <s v="0"/>
    <s v="Overhead"/>
    <s v="Primary"/>
    <s v="Conductor"/>
    <m/>
    <s v="s\ 3204 stope dr"/>
    <s v="     "/>
    <x v="2"/>
    <n v="335"/>
    <n v="38.793500000000002"/>
    <n v="-120.714"/>
    <m/>
    <s v="APPLE-HILL-1104"/>
    <n v="12000"/>
    <s v="Cal Fire Dept"/>
    <s v="Hardwood Forest"/>
    <m/>
    <m/>
    <m/>
    <m/>
    <m/>
    <m/>
    <m/>
    <s v="N"/>
    <s v="N"/>
    <m/>
    <m/>
    <s v="     "/>
    <n v="38.793537000000001"/>
    <n v="-120.71402"/>
    <s v="Jul 23 2015 12:00AM"/>
    <s v="TrunkFail"/>
    <s v="A large over mature black oak failed at the largest of 3 spars that made up the trees canopy. The large spar failed about 37ft above ground.  There was no visual evidence of rot or defects in the tree until you could see that the tree had heart rot in its center.  Tree failed during a hot day, most likely sudden limb drop. After tree failed, additional work was required.  Tree made safe."/>
    <s v="OAKK"/>
    <s v="75"/>
    <s v="60"/>
    <s v="40"/>
    <s v="Slight"/>
    <s v="None"/>
    <s v="N"/>
    <s v="1"/>
    <m/>
    <s v="Hillside"/>
    <s v="B"/>
    <s v="CrossArm"/>
    <s v="BareWire"/>
    <s v="0"/>
  </r>
  <r>
    <x v="506"/>
    <s v="     "/>
    <d v="2015-07-22T00:00:00"/>
    <d v="1899-12-30T11:03:00"/>
    <s v="30"/>
    <x v="2"/>
    <s v="7"/>
    <x v="1"/>
    <m/>
    <m/>
    <s v="TREE PUSHED SEC TO GETHER BURNING THE NUTERAL WIRE DOWN INCEDENT # 15-7930"/>
    <s v="     "/>
    <x v="1"/>
    <m/>
    <x v="1"/>
    <m/>
    <s v="1275288"/>
    <m/>
    <m/>
    <m/>
    <m/>
    <m/>
    <s v="     "/>
    <x v="0"/>
    <x v="0"/>
    <s v="Vegetation"/>
    <x v="0"/>
    <m/>
    <s v="&lt;3 meters of linear travel"/>
    <s v="Square Feet: ; Acreage: "/>
    <s v="Vegetation"/>
    <x v="0"/>
    <s v="Vegetation"/>
    <s v="All types of equipment / facility failure"/>
    <s v="Contact - Vegetation"/>
    <m/>
    <s v="Contact - Vegetation"/>
    <s v="Conductor"/>
    <s v="0"/>
    <s v="Overhead"/>
    <s v="Secondary"/>
    <s v="Conductor"/>
    <m/>
    <s v="102308149"/>
    <s v="     "/>
    <x v="0"/>
    <m/>
    <n v="38.120600000000003"/>
    <n v="-122.248"/>
    <m/>
    <s v="HIGHWAY-1106"/>
    <m/>
    <s v="Vallejo FD"/>
    <s v="Urban"/>
    <m/>
    <m/>
    <m/>
    <m/>
    <m/>
    <m/>
    <m/>
    <s v="N"/>
    <s v="N"/>
    <m/>
    <m/>
    <s v="     "/>
    <m/>
    <m/>
    <m/>
    <m/>
    <m/>
    <m/>
    <m/>
    <m/>
    <m/>
    <m/>
    <m/>
    <m/>
    <m/>
    <m/>
    <m/>
    <m/>
    <m/>
    <m/>
    <m/>
  </r>
  <r>
    <x v="507"/>
    <s v="     "/>
    <d v="2015-07-23T00:00:00"/>
    <d v="1899-12-30T20:04:00"/>
    <s v="30"/>
    <x v="2"/>
    <s v="7"/>
    <x v="1"/>
    <d v="2015-07-23T00:00:00"/>
    <d v="1899-12-30T20:04:00"/>
    <s v="Relayed - 07/23/15, 2004 WillowPass-CoCo relayed, tested NG due to fire near pole 6/81; line had relayed, tested OK half hour earlier @ 1932; MOM Willow Pass; SUS Pittsburg &amp; ShellChemical; weather clear; 2112 Pittsburg restored; 07/24/15, 0051 line in se"/>
    <s v="     "/>
    <x v="1"/>
    <m/>
    <x v="1"/>
    <m/>
    <m/>
    <m/>
    <m/>
    <m/>
    <m/>
    <m/>
    <s v="     "/>
    <x v="0"/>
    <x v="0"/>
    <s v="Vegetation"/>
    <x v="2"/>
    <m/>
    <s v="&lt;0.25"/>
    <s v="Square Feet: 10 x 60; Acreage: "/>
    <s v="Equipment - PG&amp;E"/>
    <x v="9"/>
    <s v="Equipment - PG&amp;E"/>
    <s v="All types of equipment / facility failure"/>
    <m/>
    <m/>
    <m/>
    <m/>
    <m/>
    <s v="Overhead"/>
    <s v="Transmission"/>
    <s v="Unknown"/>
    <m/>
    <s v="Tower 006/081"/>
    <s v="     "/>
    <x v="0"/>
    <m/>
    <n v="38.0075"/>
    <n v="-121.848"/>
    <m/>
    <s v="WILLOW-PASS-CONTRA-COSTA-60"/>
    <n v="60000"/>
    <m/>
    <s v="Urban"/>
    <m/>
    <m/>
    <m/>
    <m/>
    <m/>
    <m/>
    <m/>
    <s v="N"/>
    <s v="N"/>
    <m/>
    <m/>
    <s v="     "/>
    <m/>
    <m/>
    <m/>
    <m/>
    <m/>
    <m/>
    <m/>
    <m/>
    <m/>
    <m/>
    <m/>
    <m/>
    <m/>
    <m/>
    <m/>
    <m/>
    <m/>
    <m/>
    <m/>
  </r>
  <r>
    <x v="508"/>
    <s v="     "/>
    <d v="2015-07-23T00:00:00"/>
    <d v="1899-12-30T13:14:00"/>
    <s v="30"/>
    <x v="2"/>
    <s v="7"/>
    <x v="1"/>
    <d v="2015-07-23T00:00:00"/>
    <d v="1899-12-30T13:14:00"/>
    <s v="ASSISTED TMAN TULCHINSKY &amp; RETRIEVED TARGETS FROM JACOBS CORNER SUB FOR D.O.. F6TA0S2"/>
    <s v="     "/>
    <x v="1"/>
    <m/>
    <x v="1"/>
    <m/>
    <s v="1276166"/>
    <s v="15-0050086"/>
    <m/>
    <m/>
    <m/>
    <m/>
    <s v="     "/>
    <x v="0"/>
    <x v="0"/>
    <s v="Vegetation"/>
    <x v="0"/>
    <m/>
    <s v="&lt;0.25"/>
    <s v="Square Feet: ; Acreage: "/>
    <s v="Contact - 3rd Party"/>
    <x v="8"/>
    <s v="Contact - 3rd Party"/>
    <s v="All types of equipment / facility failure"/>
    <s v="Contact - Vehicle"/>
    <m/>
    <s v="Contact - Vehicle"/>
    <s v="Pole"/>
    <s v="Yes"/>
    <s v="Overhead"/>
    <s v="Primary"/>
    <s v="Conductor"/>
    <m/>
    <s v="103242492"/>
    <s v="     "/>
    <x v="0"/>
    <m/>
    <n v="36.239800000000002"/>
    <n v="-119.777"/>
    <m/>
    <s v="JACOBS-CORNER-SUB-1101"/>
    <n v="12000"/>
    <s v="KINGS COUNTY"/>
    <s v="Agriculture"/>
    <m/>
    <m/>
    <m/>
    <m/>
    <m/>
    <m/>
    <m/>
    <s v="N"/>
    <s v="N"/>
    <m/>
    <m/>
    <s v="     "/>
    <m/>
    <m/>
    <m/>
    <m/>
    <m/>
    <m/>
    <m/>
    <m/>
    <m/>
    <m/>
    <m/>
    <m/>
    <m/>
    <m/>
    <m/>
    <m/>
    <m/>
    <m/>
    <m/>
  </r>
  <r>
    <x v="509"/>
    <s v="     "/>
    <d v="2015-07-24T00:00:00"/>
    <d v="1899-12-30T14:52:12"/>
    <s v="30"/>
    <x v="2"/>
    <s v="7"/>
    <x v="1"/>
    <d v="2015-07-24T00:00:00"/>
    <d v="1899-12-30T14:52:00"/>
    <s v="TRANSFORMER BLEW, FIRE DEPT ON SITE, PWR-I; transformer deteriorated; CREW TO REPLACE TRANSF, GRASS FIRE; FIRE REPORT DETERMINED PGE ASSETS STARTED FIRE, FIRE CONTAINED AT 1 ACRE"/>
    <s v="     "/>
    <x v="0"/>
    <d v="2021-03-04T00:00:00"/>
    <x v="0"/>
    <m/>
    <s v="1276696"/>
    <s v="15-0050401"/>
    <m/>
    <s v="T003450287"/>
    <n v="110533115"/>
    <m/>
    <s v="     "/>
    <x v="0"/>
    <x v="0"/>
    <m/>
    <x v="0"/>
    <m/>
    <s v="0.26-9.99"/>
    <m/>
    <s v="Equipment - PG&amp;E"/>
    <x v="13"/>
    <s v="Equipment - PG&amp;E"/>
    <s v="All types of equipment / facility failure"/>
    <s v="Transformer failure"/>
    <s v="Transformer"/>
    <m/>
    <m/>
    <s v="Yes"/>
    <s v="Overhead"/>
    <m/>
    <s v="Transformer"/>
    <m/>
    <s v="CGC:419876549247 "/>
    <s v="     "/>
    <x v="1"/>
    <n v="430"/>
    <n v="36.686"/>
    <n v="-119.04300000000001"/>
    <s v="Fresno"/>
    <s v="DUNLAP-1102"/>
    <m/>
    <m/>
    <s v="Hardwood Forest"/>
    <m/>
    <m/>
    <m/>
    <m/>
    <m/>
    <m/>
    <m/>
    <s v="N"/>
    <s v="N"/>
    <m/>
    <m/>
    <s v="     "/>
    <m/>
    <m/>
    <m/>
    <m/>
    <m/>
    <m/>
    <m/>
    <m/>
    <m/>
    <m/>
    <m/>
    <m/>
    <m/>
    <m/>
    <m/>
    <m/>
    <m/>
    <m/>
    <m/>
  </r>
  <r>
    <x v="510"/>
    <s v="     "/>
    <d v="2015-07-24T00:00:00"/>
    <d v="1899-12-30T14:30:00"/>
    <s v="30"/>
    <x v="2"/>
    <s v="7"/>
    <x v="1"/>
    <d v="2015-07-24T00:00:00"/>
    <d v="1899-12-30T14:30:00"/>
    <s v="CREW TO REPLACE TRANSF, GRASS FIRE"/>
    <s v="     "/>
    <x v="1"/>
    <m/>
    <x v="1"/>
    <m/>
    <s v="1276696"/>
    <s v="15-0050401"/>
    <m/>
    <m/>
    <m/>
    <m/>
    <s v="     "/>
    <x v="0"/>
    <x v="0"/>
    <s v="Vegetation"/>
    <x v="0"/>
    <m/>
    <s v="0.26-9.99"/>
    <s v="Square Feet: ; Acreage: 1"/>
    <s v="Equipment - PG&amp;E"/>
    <x v="13"/>
    <s v="Equipment - PG&amp;E"/>
    <s v="All types of equipment / facility failure"/>
    <s v="Transformer"/>
    <s v="Transformer"/>
    <m/>
    <m/>
    <s v="Yes"/>
    <s v="Overhead"/>
    <s v="Secondary"/>
    <s v="Transformer"/>
    <m/>
    <s v="46970 DUNLAP RD"/>
    <s v="     "/>
    <x v="1"/>
    <n v="430"/>
    <n v="36.691299999999998"/>
    <n v="-119.03100000000001"/>
    <m/>
    <s v="DUNLAP-1102"/>
    <m/>
    <s v="Cal Fire Dept"/>
    <s v="Shrub"/>
    <m/>
    <m/>
    <m/>
    <m/>
    <m/>
    <m/>
    <m/>
    <s v="N"/>
    <s v="N"/>
    <m/>
    <m/>
    <s v="     "/>
    <m/>
    <m/>
    <m/>
    <m/>
    <m/>
    <m/>
    <m/>
    <m/>
    <m/>
    <m/>
    <m/>
    <m/>
    <m/>
    <m/>
    <m/>
    <m/>
    <m/>
    <m/>
    <m/>
  </r>
  <r>
    <x v="511"/>
    <s v="     "/>
    <d v="2015-07-24T00:00:00"/>
    <d v="1899-12-30T04:10:00"/>
    <s v="30"/>
    <x v="2"/>
    <s v="7"/>
    <x v="1"/>
    <d v="2015-07-24T00:00:00"/>
    <d v="1899-12-30T04:10:00"/>
    <s v="Turkey vulcher flew into line 13/spans/e/o 40035. Fnd #1 AND #2 pos of 3 blwn at 40035, opnd rmdr. Road phs on grnd 2/spans/e of c/o's 40035. Mde safe. Dixon fire dept responded."/>
    <s v="     "/>
    <x v="1"/>
    <m/>
    <x v="1"/>
    <m/>
    <s v="1276428"/>
    <s v="15-0050202"/>
    <m/>
    <m/>
    <m/>
    <m/>
    <s v="     "/>
    <x v="0"/>
    <x v="0"/>
    <s v="Vegetation"/>
    <x v="0"/>
    <m/>
    <s v="&lt;0.25"/>
    <s v="Square Feet: ; Acreage: "/>
    <s v="Contact - Animal - Bird"/>
    <x v="6"/>
    <s v="Contact - Bird"/>
    <s v="All types of equipment / facility failure"/>
    <s v="Contact - Animal"/>
    <m/>
    <s v="Contact - Animal"/>
    <s v="Conductor"/>
    <s v="Pacific Bell"/>
    <s v="Overhead"/>
    <s v="Primary"/>
    <s v="Conductor"/>
    <m/>
    <s v="101575623"/>
    <s v="     "/>
    <x v="0"/>
    <m/>
    <n v="38.452300000000001"/>
    <n v="-121.718"/>
    <m/>
    <s v="DIXON-1103"/>
    <n v="12000"/>
    <s v="Dixon FD"/>
    <s v="Agriculture"/>
    <m/>
    <m/>
    <m/>
    <m/>
    <m/>
    <m/>
    <m/>
    <s v="N"/>
    <s v="N"/>
    <m/>
    <m/>
    <s v="     "/>
    <m/>
    <m/>
    <m/>
    <m/>
    <m/>
    <m/>
    <m/>
    <m/>
    <m/>
    <m/>
    <m/>
    <m/>
    <m/>
    <m/>
    <m/>
    <m/>
    <m/>
    <m/>
    <m/>
  </r>
  <r>
    <x v="512"/>
    <s v="     "/>
    <d v="2015-07-25T00:00:00"/>
    <d v="1899-12-30T19:34:00"/>
    <s v="30"/>
    <x v="2"/>
    <s v="7"/>
    <x v="1"/>
    <d v="2015-07-25T00:00:00"/>
    <d v="1899-12-30T19:34:00"/>
    <s v="1 of 3 blown #3 refused ok found non raptor bird cause"/>
    <s v="     "/>
    <x v="1"/>
    <m/>
    <x v="1"/>
    <m/>
    <s v="1277276"/>
    <s v="15-0050509"/>
    <m/>
    <m/>
    <m/>
    <m/>
    <s v="     "/>
    <x v="0"/>
    <x v="0"/>
    <s v="Vegetation"/>
    <x v="0"/>
    <m/>
    <s v="&lt;0.25"/>
    <s v="Square Feet: 60 x 30; Acreage: "/>
    <s v="Contact - Animal - Bird"/>
    <x v="6"/>
    <s v="Contact - Bird"/>
    <s v="All types of equipment / facility failure"/>
    <s v="Contact - Animal"/>
    <m/>
    <s v="Contact - Animal"/>
    <s v="Conductor"/>
    <s v="0"/>
    <s v="Overhead"/>
    <s v="Primary"/>
    <s v="Conductor"/>
    <m/>
    <s v="3668  hicks lane, Chico"/>
    <s v="     "/>
    <x v="0"/>
    <m/>
    <n v="39.784799999999997"/>
    <n v="-121.861"/>
    <m/>
    <s v="ANITA-1105"/>
    <n v="12000"/>
    <s v="Cal Fire Dept"/>
    <s v="Herbaceous"/>
    <m/>
    <m/>
    <m/>
    <m/>
    <m/>
    <m/>
    <m/>
    <s v="N"/>
    <s v="N"/>
    <m/>
    <m/>
    <s v="     "/>
    <m/>
    <m/>
    <m/>
    <m/>
    <m/>
    <m/>
    <m/>
    <m/>
    <m/>
    <m/>
    <m/>
    <m/>
    <m/>
    <m/>
    <m/>
    <m/>
    <m/>
    <m/>
    <m/>
  </r>
  <r>
    <x v="513"/>
    <s v="     "/>
    <d v="2015-07-25T00:00:00"/>
    <d v="1899-12-30T14:52:00"/>
    <s v="30"/>
    <x v="2"/>
    <s v="7"/>
    <x v="1"/>
    <d v="2015-07-25T00:00:00"/>
    <d v="1899-12-30T14:52:00"/>
    <s v="0"/>
    <s v="     "/>
    <x v="1"/>
    <m/>
    <x v="1"/>
    <m/>
    <s v="1277027"/>
    <s v="15-0050487"/>
    <m/>
    <m/>
    <m/>
    <m/>
    <s v="     "/>
    <x v="0"/>
    <x v="0"/>
    <s v="Vegetation"/>
    <x v="0"/>
    <m/>
    <s v="&lt;0.25"/>
    <s v="Square Feet: ; Acreage: "/>
    <s v="Equipment - PG&amp;E"/>
    <x v="7"/>
    <s v="Equipment - PG&amp;E"/>
    <s v="All types of equipment / facility failure"/>
    <s v="Crossarm"/>
    <s v="Crossarm"/>
    <m/>
    <m/>
    <s v="None"/>
    <s v="Overhead"/>
    <s v="Primary"/>
    <s v="Conductor"/>
    <m/>
    <s v="wise rd west of gladding lincoln"/>
    <s v="     "/>
    <x v="0"/>
    <m/>
    <n v="38.926400000000001"/>
    <n v="-121.295"/>
    <m/>
    <s v="LINCOLN-1104"/>
    <n v="12000"/>
    <s v="Cal Fire Dept"/>
    <s v="Agriculture"/>
    <m/>
    <m/>
    <m/>
    <m/>
    <m/>
    <m/>
    <m/>
    <s v="N"/>
    <s v="N"/>
    <m/>
    <m/>
    <s v="     "/>
    <m/>
    <m/>
    <m/>
    <m/>
    <m/>
    <m/>
    <m/>
    <m/>
    <m/>
    <m/>
    <m/>
    <m/>
    <m/>
    <m/>
    <m/>
    <m/>
    <m/>
    <m/>
    <m/>
  </r>
  <r>
    <x v="514"/>
    <s v="     "/>
    <d v="2015-07-26T00:00:00"/>
    <d v="1899-12-30T12:25:00"/>
    <s v="31"/>
    <x v="2"/>
    <s v="7"/>
    <x v="1"/>
    <d v="2015-07-26T00:00:00"/>
    <d v="1899-12-30T12:25:00"/>
    <s v="AWAITNG CRW TO GRND LINE &amp; RMV TREE"/>
    <s v="     "/>
    <x v="1"/>
    <m/>
    <x v="1"/>
    <m/>
    <s v="1277444"/>
    <s v="15-0050558"/>
    <m/>
    <m/>
    <m/>
    <m/>
    <s v="     "/>
    <x v="0"/>
    <x v="0"/>
    <s v="Vegetation"/>
    <x v="0"/>
    <m/>
    <s v="&lt;0.25"/>
    <s v="Square Feet: ; Acreage: "/>
    <s v="Vegetation"/>
    <x v="0"/>
    <s v="Vegetation"/>
    <s v="All types of equipment / facility failure"/>
    <s v="Contact - Vegetation"/>
    <m/>
    <s v="Contact - Vegetation"/>
    <s v="Conductor"/>
    <s v="0"/>
    <s v="Overhead"/>
    <s v="Primary"/>
    <s v="Conductor"/>
    <m/>
    <s v="15499 ALLISON RANCH RD"/>
    <s v="     "/>
    <x v="1"/>
    <n v="330"/>
    <n v="39.1586"/>
    <n v="-121.063"/>
    <m/>
    <s v="GRASS-VALLEY-1101"/>
    <n v="12000"/>
    <s v="Cal Fire Dept"/>
    <s v="Conifer Forest"/>
    <m/>
    <m/>
    <m/>
    <m/>
    <m/>
    <m/>
    <m/>
    <s v="N"/>
    <s v="N"/>
    <m/>
    <m/>
    <s v="     "/>
    <n v="39.158610000000003"/>
    <n v="-121.06344"/>
    <s v="Jul 28 2015 12:00AM"/>
    <s v="RootsFail"/>
    <s v="Green Ponderosa Pine growing in a wet drainage area failed below ground level and fell toward the power lines. The tree had no visible defects. I was not able to see the root system."/>
    <s v="PINP"/>
    <s v="90"/>
    <s v="18"/>
    <s v="80"/>
    <s v="None"/>
    <s v="None"/>
    <s v="N"/>
    <s v="1"/>
    <m/>
    <s v="Hillside"/>
    <s v="A"/>
    <s v="CrossArm"/>
    <s v="BareWire"/>
    <s v="3"/>
  </r>
  <r>
    <x v="515"/>
    <s v="     "/>
    <d v="2015-07-27T00:00:00"/>
    <d v="1899-12-30T15:33:00"/>
    <s v="31"/>
    <x v="2"/>
    <s v="7"/>
    <x v="1"/>
    <m/>
    <m/>
    <m/>
    <s v="     "/>
    <x v="1"/>
    <m/>
    <x v="1"/>
    <m/>
    <m/>
    <m/>
    <m/>
    <m/>
    <m/>
    <s v="EI150727B"/>
    <s v="     "/>
    <x v="0"/>
    <x v="0"/>
    <s v="Building"/>
    <x v="0"/>
    <m/>
    <s v="0.26-9.99"/>
    <s v="Square Feet: ; Acreage: 0.5"/>
    <s v="Equipment - PG&amp;E"/>
    <x v="4"/>
    <s v="Equipment - PG&amp;E"/>
    <s v="All types of equipment / facility failure"/>
    <s v="Conductor"/>
    <s v="Conductor"/>
    <m/>
    <m/>
    <s v="None"/>
    <s v="Overhead"/>
    <s v="Secondary"/>
    <s v="Conductor"/>
    <m/>
    <s v="2180 Corby Ave, Santa Rosa"/>
    <s v="     "/>
    <x v="0"/>
    <m/>
    <n v="38.418300000000002"/>
    <n v="-122.717"/>
    <m/>
    <s v="SANTA-ROSA-1102"/>
    <m/>
    <m/>
    <s v="Urban"/>
    <m/>
    <m/>
    <m/>
    <m/>
    <m/>
    <m/>
    <m/>
    <s v="N"/>
    <s v="N"/>
    <m/>
    <m/>
    <s v="     "/>
    <m/>
    <m/>
    <m/>
    <m/>
    <m/>
    <m/>
    <m/>
    <m/>
    <m/>
    <m/>
    <m/>
    <m/>
    <m/>
    <m/>
    <m/>
    <m/>
    <m/>
    <m/>
    <m/>
  </r>
  <r>
    <x v="516"/>
    <s v="     "/>
    <d v="2015-07-27T00:00:00"/>
    <d v="1899-12-30T15:57:00"/>
    <s v="31"/>
    <x v="2"/>
    <s v="7"/>
    <x v="1"/>
    <d v="2015-07-27T00:00:00"/>
    <d v="1899-12-30T15:57:00"/>
    <s v="First report of car pole. Found no vehicles involved. B8509 failed catotrophically and blew lid off. Also caused grass fire. Wheatland FD extinguished. Cut jumpers off of Booster, ADO closed Sub breaker, picking up all customers. EC tag and"/>
    <s v="     "/>
    <x v="1"/>
    <m/>
    <x v="1"/>
    <m/>
    <s v="1278165"/>
    <s v="15-0050786"/>
    <m/>
    <m/>
    <m/>
    <m/>
    <s v="     "/>
    <x v="0"/>
    <x v="0"/>
    <s v="Vegetation"/>
    <x v="0"/>
    <m/>
    <s v="&lt;0.25"/>
    <s v="Square Feet: ; Acreage: "/>
    <s v="Equipment - PG&amp;E"/>
    <x v="14"/>
    <s v="Equipment - PG&amp;E"/>
    <s v="All types of equipment / facility failure"/>
    <s v="Voltage Regulator"/>
    <s v="Voltage Regulator"/>
    <m/>
    <m/>
    <s v="0"/>
    <s v="Overhead"/>
    <s v="Primary"/>
    <s v="Other"/>
    <m/>
    <s v="101324044"/>
    <s v="     "/>
    <x v="0"/>
    <m/>
    <n v="39.071100000000001"/>
    <n v="-121.473"/>
    <m/>
    <s v="OLIVEHURST-1105"/>
    <n v="12000"/>
    <s v="Wheatland FD"/>
    <s v="Agriculture"/>
    <m/>
    <m/>
    <m/>
    <m/>
    <m/>
    <m/>
    <m/>
    <s v="N"/>
    <s v="N"/>
    <m/>
    <m/>
    <s v="     "/>
    <m/>
    <m/>
    <m/>
    <m/>
    <m/>
    <m/>
    <m/>
    <m/>
    <m/>
    <m/>
    <m/>
    <m/>
    <m/>
    <m/>
    <m/>
    <m/>
    <m/>
    <m/>
    <m/>
  </r>
  <r>
    <x v="517"/>
    <s v="     "/>
    <d v="2015-07-27T00:00:00"/>
    <d v="1899-12-30T13:08:58"/>
    <s v="31"/>
    <x v="2"/>
    <s v="7"/>
    <x v="1"/>
    <d v="2015-07-27T00:00:00"/>
    <d v="1899-12-30T13:08:00"/>
    <s v="ARBOR AVE (AT C258; S/S ARBOR .5 MILE W/ MACARTHUR) in Tracy; fire in grass at base of pole; due to ground missing on capactior bank"/>
    <s v="     "/>
    <x v="0"/>
    <d v="2021-02-26T00:00:00"/>
    <x v="0"/>
    <m/>
    <s v="5901248"/>
    <s v="N/A"/>
    <m/>
    <s v="T003451720"/>
    <n v="110536106"/>
    <m/>
    <s v="     "/>
    <x v="0"/>
    <x v="0"/>
    <m/>
    <x v="0"/>
    <m/>
    <s v="&lt;0.25"/>
    <m/>
    <s v="Equipment - PG&amp;E"/>
    <x v="11"/>
    <s v="Equipment - PG&amp;E"/>
    <s v="All types of equipment / facility failure"/>
    <s v="Capacitor bank failure"/>
    <s v="Capacitor Bank"/>
    <m/>
    <m/>
    <s v="Unknown"/>
    <s v="Overhead"/>
    <m/>
    <s v="Capacitor Bank"/>
    <m/>
    <s v="C258 "/>
    <s v="     "/>
    <x v="0"/>
    <m/>
    <n v="37.767299999999999"/>
    <n v="-121.42"/>
    <s v="San Joaquin"/>
    <s v="TRACY-1106"/>
    <m/>
    <s v="Tracy FD"/>
    <s v="Herbaceous"/>
    <m/>
    <m/>
    <m/>
    <m/>
    <m/>
    <m/>
    <m/>
    <s v="N"/>
    <s v="N"/>
    <m/>
    <m/>
    <s v="     "/>
    <m/>
    <m/>
    <m/>
    <m/>
    <m/>
    <m/>
    <m/>
    <m/>
    <m/>
    <m/>
    <m/>
    <m/>
    <m/>
    <m/>
    <m/>
    <m/>
    <m/>
    <m/>
    <m/>
  </r>
  <r>
    <x v="518"/>
    <s v="     "/>
    <d v="2015-07-27T00:00:00"/>
    <d v="1899-12-30T09:41:00"/>
    <s v="31"/>
    <x v="2"/>
    <s v="7"/>
    <x v="1"/>
    <m/>
    <m/>
    <s v="SQUIRREL CROSSPHASE ASSISTED BERRIOS W/OPENING LINE"/>
    <s v="     "/>
    <x v="1"/>
    <m/>
    <x v="1"/>
    <m/>
    <s v="1277778"/>
    <m/>
    <m/>
    <m/>
    <m/>
    <m/>
    <s v="     "/>
    <x v="0"/>
    <x v="0"/>
    <s v="Vegetation"/>
    <x v="0"/>
    <m/>
    <s v="&lt;0.25"/>
    <s v="Square Feet: ; Acreage: "/>
    <s v="Contact - Animal - Other"/>
    <x v="6"/>
    <s v="Contact - Animal"/>
    <s v="All types of equipment / facility failure"/>
    <s v="Contact - Animal"/>
    <m/>
    <s v="Contact - Animal"/>
    <s v="Conductor"/>
    <s v="Pacific Bell"/>
    <s v="Overhead"/>
    <s v="Secondary"/>
    <s v="Conductor"/>
    <m/>
    <s v="100926006"/>
    <s v="     "/>
    <x v="0"/>
    <m/>
    <n v="37.656500000000001"/>
    <n v="-121.75700000000001"/>
    <m/>
    <s v="LAS-POSITAS-2108"/>
    <m/>
    <s v="LPFD"/>
    <s v="Urban"/>
    <m/>
    <m/>
    <m/>
    <m/>
    <m/>
    <m/>
    <m/>
    <s v="N"/>
    <s v="N"/>
    <m/>
    <m/>
    <s v="     "/>
    <m/>
    <m/>
    <m/>
    <m/>
    <m/>
    <m/>
    <m/>
    <m/>
    <m/>
    <m/>
    <m/>
    <m/>
    <m/>
    <m/>
    <m/>
    <m/>
    <m/>
    <m/>
    <m/>
  </r>
  <r>
    <x v="519"/>
    <s v="     "/>
    <d v="2015-07-27T00:00:00"/>
    <d v="1899-12-30T13:07:00"/>
    <s v="31"/>
    <x v="2"/>
    <s v="7"/>
    <x v="1"/>
    <m/>
    <m/>
    <s v="POLE BURNED AT BASE DUE TO GROUND MISSING ON THE CAPACITOR BANK"/>
    <s v="     "/>
    <x v="1"/>
    <m/>
    <x v="1"/>
    <m/>
    <m/>
    <m/>
    <m/>
    <m/>
    <m/>
    <m/>
    <s v="     "/>
    <x v="0"/>
    <x v="0"/>
    <s v="Vegetation"/>
    <x v="0"/>
    <m/>
    <s v="&lt;0.25"/>
    <s v="Square Feet: ; Acreage: "/>
    <s v="Equipment - PG&amp;E"/>
    <x v="11"/>
    <s v="Equipment - PG&amp;E"/>
    <s v="All types of equipment / facility failure"/>
    <s v="Capacitor Bank"/>
    <s v="Capacitor Bank"/>
    <m/>
    <m/>
    <s v="None"/>
    <s v="Overhead"/>
    <s v="Secondary"/>
    <s v="Other"/>
    <m/>
    <s v="AT C258; S/S ARBOR W/ MACARTHUR"/>
    <s v="     "/>
    <x v="0"/>
    <m/>
    <n v="37.767299999999999"/>
    <n v="-121.42"/>
    <m/>
    <s v="TRACY-1102"/>
    <m/>
    <s v="Tracy FD"/>
    <s v="Herbaceous"/>
    <m/>
    <m/>
    <m/>
    <m/>
    <m/>
    <m/>
    <m/>
    <s v="N"/>
    <s v="N"/>
    <m/>
    <m/>
    <s v="     "/>
    <m/>
    <m/>
    <m/>
    <m/>
    <m/>
    <m/>
    <m/>
    <m/>
    <m/>
    <m/>
    <m/>
    <m/>
    <m/>
    <m/>
    <m/>
    <m/>
    <m/>
    <m/>
    <m/>
  </r>
  <r>
    <x v="520"/>
    <s v="     "/>
    <d v="2015-07-28T00:00:00"/>
    <d v="1899-12-30T12:32:00"/>
    <s v="31"/>
    <x v="2"/>
    <s v="7"/>
    <x v="1"/>
    <m/>
    <m/>
    <s v="small grass fire. bird found and snake found. no outage."/>
    <s v="     "/>
    <x v="1"/>
    <m/>
    <x v="1"/>
    <m/>
    <m/>
    <m/>
    <m/>
    <m/>
    <m/>
    <m/>
    <s v="     "/>
    <x v="0"/>
    <x v="0"/>
    <s v="Vegetation"/>
    <x v="0"/>
    <m/>
    <s v="&lt;3 meters of linear travel"/>
    <s v="Square Feet: ; Acreage: "/>
    <s v="Contact - Animal - Bird"/>
    <x v="6"/>
    <s v="Contact - Bird"/>
    <s v="All types of equipment / facility failure"/>
    <s v="Contact - Animal"/>
    <m/>
    <s v="Contact - Animal"/>
    <s v="Conductor"/>
    <s v="0"/>
    <s v="Overhead"/>
    <s v="Secondary"/>
    <s v="Conductor"/>
    <m/>
    <s v="Waverly Road and HWY 4, Farmington"/>
    <s v="     "/>
    <x v="0"/>
    <m/>
    <n v="37.942900000000002"/>
    <n v="-120.944"/>
    <m/>
    <s v="VALLEY-HOME-1703"/>
    <m/>
    <s v="Cal Fire Dept"/>
    <s v="Herbaceous"/>
    <m/>
    <m/>
    <m/>
    <m/>
    <m/>
    <m/>
    <m/>
    <s v="N"/>
    <s v="N"/>
    <m/>
    <m/>
    <s v="     "/>
    <m/>
    <m/>
    <m/>
    <m/>
    <m/>
    <m/>
    <m/>
    <m/>
    <m/>
    <m/>
    <m/>
    <m/>
    <m/>
    <m/>
    <m/>
    <m/>
    <m/>
    <m/>
    <m/>
  </r>
  <r>
    <x v="521"/>
    <s v="     "/>
    <d v="2015-07-28T00:00:00"/>
    <d v="1899-12-30T12:37:46"/>
    <s v="31"/>
    <x v="2"/>
    <s v="7"/>
    <x v="1"/>
    <d v="2015-07-28T00:00:00"/>
    <d v="1899-12-30T12:37:00"/>
    <s v="waverly and hwy 4 in Farmington; BIRD INTO TRFMR CAUSED FIRE; small fire; no outage; bird and snake found by tman"/>
    <s v="     "/>
    <x v="0"/>
    <d v="2021-02-26T00:00:00"/>
    <x v="0"/>
    <m/>
    <s v="5903579"/>
    <s v="N/A"/>
    <m/>
    <s v="T003452475"/>
    <m/>
    <m/>
    <s v="     "/>
    <x v="0"/>
    <x v="0"/>
    <m/>
    <x v="0"/>
    <m/>
    <s v="&lt;3 meters of linear travel"/>
    <m/>
    <s v="Contact - Animal - Bird"/>
    <x v="6"/>
    <s v="Contact - Bird"/>
    <s v="Contact from object"/>
    <s v="Contact - Animal"/>
    <m/>
    <s v="Contact - Animal"/>
    <s v="Conductor"/>
    <s v="No"/>
    <s v="Overhead"/>
    <m/>
    <s v="Conductor"/>
    <m/>
    <s v="102338201"/>
    <s v="     "/>
    <x v="0"/>
    <m/>
    <n v="37.943100000000001"/>
    <n v="-120.94499999999999"/>
    <s v="San Joaquin"/>
    <s v="VALLEY-HOME-1703"/>
    <m/>
    <s v="San Andreas FD"/>
    <s v="Herbaceous"/>
    <m/>
    <m/>
    <m/>
    <m/>
    <m/>
    <m/>
    <m/>
    <s v="N"/>
    <s v="N"/>
    <m/>
    <m/>
    <s v="     "/>
    <m/>
    <m/>
    <m/>
    <m/>
    <m/>
    <m/>
    <m/>
    <m/>
    <m/>
    <m/>
    <m/>
    <m/>
    <m/>
    <m/>
    <m/>
    <m/>
    <m/>
    <m/>
    <m/>
  </r>
  <r>
    <x v="522"/>
    <s v="     "/>
    <d v="2015-07-28T00:00:00"/>
    <d v="1899-12-30T12:15:00"/>
    <s v="31"/>
    <x v="2"/>
    <s v="7"/>
    <x v="1"/>
    <d v="2015-07-28T00:00:00"/>
    <d v="1899-12-30T12:15:00"/>
    <s v="la blew up and caused small fire, droped circut to cut in the clear, fire was put out when i arrived and crews leaving"/>
    <s v="     "/>
    <x v="1"/>
    <m/>
    <x v="1"/>
    <m/>
    <m/>
    <s v="15-0050964"/>
    <m/>
    <m/>
    <m/>
    <m/>
    <s v="     "/>
    <x v="0"/>
    <x v="0"/>
    <s v="Vegetation"/>
    <x v="0"/>
    <m/>
    <s v="&lt;0.25"/>
    <s v="Square Feet: ; Acreage: "/>
    <s v="Equipment - PG&amp;E"/>
    <x v="17"/>
    <s v="Equipment - PG&amp;E"/>
    <s v="All types of equipment / facility failure"/>
    <s v="Lightning Arrestor"/>
    <s v="Lightning Arrestor"/>
    <m/>
    <m/>
    <s v="Pacific Bell"/>
    <s v="Overhead"/>
    <s v="Primary"/>
    <s v="Lightning Arrestor"/>
    <m/>
    <s v="100973761"/>
    <s v="     "/>
    <x v="0"/>
    <m/>
    <n v="40.9086"/>
    <n v="-124.072"/>
    <m/>
    <s v="JANES-CREEK-1104"/>
    <n v="12000"/>
    <s v="Cal Fire Dept"/>
    <s v="Hardwood Forest"/>
    <m/>
    <m/>
    <m/>
    <m/>
    <m/>
    <m/>
    <m/>
    <s v="N"/>
    <s v="N"/>
    <m/>
    <m/>
    <s v="     "/>
    <m/>
    <m/>
    <m/>
    <m/>
    <m/>
    <m/>
    <m/>
    <m/>
    <m/>
    <m/>
    <m/>
    <m/>
    <m/>
    <m/>
    <m/>
    <m/>
    <m/>
    <m/>
    <m/>
  </r>
  <r>
    <x v="523"/>
    <s v="     "/>
    <d v="2015-07-28T00:00:00"/>
    <d v="1899-12-30T12:19:00"/>
    <s v="31"/>
    <x v="2"/>
    <s v="7"/>
    <x v="1"/>
    <d v="2015-07-28T00:00:00"/>
    <d v="1899-12-30T12:19:00"/>
    <s v="crew to replace pole and put up wire"/>
    <s v="     "/>
    <x v="1"/>
    <m/>
    <x v="1"/>
    <m/>
    <s v="1278641"/>
    <s v="15-0050969"/>
    <m/>
    <m/>
    <m/>
    <m/>
    <s v="     "/>
    <x v="0"/>
    <x v="0"/>
    <s v="Vegetation"/>
    <x v="0"/>
    <m/>
    <s v="&lt;3 meters of linear travel"/>
    <s v="Square Feet: ; Acreage: "/>
    <s v="Contact - 3rd Party"/>
    <x v="8"/>
    <s v="Contact - 3rd Party"/>
    <s v="All types of equipment / facility failure"/>
    <s v="Contact - Vehicle"/>
    <m/>
    <s v="Contact - Vehicle"/>
    <s v="Pole"/>
    <s v="Pacific Bell"/>
    <s v="Overhead"/>
    <s v="Primary"/>
    <s v="Conductor"/>
    <m/>
    <s v="w/ berry ave on canal blvd"/>
    <s v="     "/>
    <x v="0"/>
    <m/>
    <n v="37.764299999999999"/>
    <n v="-121.34399999999999"/>
    <m/>
    <s v="BANTA-1102"/>
    <n v="12000"/>
    <s v="Tracy FD"/>
    <s v="Agriculture"/>
    <m/>
    <m/>
    <m/>
    <m/>
    <m/>
    <m/>
    <m/>
    <s v="N"/>
    <s v="N"/>
    <m/>
    <m/>
    <s v="     "/>
    <m/>
    <m/>
    <m/>
    <m/>
    <m/>
    <m/>
    <m/>
    <m/>
    <m/>
    <m/>
    <m/>
    <m/>
    <m/>
    <m/>
    <m/>
    <m/>
    <m/>
    <m/>
    <m/>
  </r>
  <r>
    <x v="524"/>
    <s v="     "/>
    <d v="2015-07-29T00:00:00"/>
    <d v="1899-12-30T23:34:00"/>
    <s v="31"/>
    <x v="2"/>
    <s v="7"/>
    <x v="1"/>
    <d v="2015-07-29T00:00:00"/>
    <d v="1899-12-30T23:34:00"/>
    <s v="TREE FELL ONTO WIRE CAUSING WIRE DOWN AND BROKEN XARM @ DE POLE. CALLED FOR CREW TO REPAIR"/>
    <s v="     "/>
    <x v="1"/>
    <m/>
    <x v="1"/>
    <m/>
    <s v="1279868"/>
    <s v="15-0051483"/>
    <m/>
    <m/>
    <n v="110541000"/>
    <m/>
    <s v="     "/>
    <x v="0"/>
    <x v="0"/>
    <s v="Vegetation"/>
    <x v="0"/>
    <m/>
    <s v="&lt;3 meters of linear travel"/>
    <s v="Square Feet: ; Acreage: "/>
    <s v="Vegetation"/>
    <x v="0"/>
    <s v="Vegetation"/>
    <s v="All types of equipment / facility failure"/>
    <s v="Contact - Vegetation"/>
    <m/>
    <s v="Contact - Vegetation"/>
    <s v="Conductor"/>
    <s v="0"/>
    <s v="Overhead"/>
    <s v="Primary"/>
    <s v="Conductor"/>
    <m/>
    <s v="IRO 751 FLEMING AVE IN FIELD NEAR DRY CREEK BED"/>
    <s v="     "/>
    <x v="0"/>
    <m/>
    <n v="37.366199999999999"/>
    <n v="-121.84399999999999"/>
    <m/>
    <s v="MCKEE-1107"/>
    <n v="12000"/>
    <s v="SJFD"/>
    <s v="Urban"/>
    <m/>
    <m/>
    <m/>
    <m/>
    <m/>
    <m/>
    <m/>
    <s v="N"/>
    <s v="N"/>
    <m/>
    <m/>
    <s v="     "/>
    <m/>
    <m/>
    <s v="Aug  4 2015 12:00AM"/>
    <s v="BranchFail"/>
    <s v="Blue Gum Eucalyptus limb broke and knocked lines to ground. Evidence of small fire present. Limb was approx. 40ft long. Tree not in VMD record. Possible failure due to high temperatures."/>
    <s v="EUCB"/>
    <s v="90"/>
    <s v="42"/>
    <s v="30"/>
    <s v="None"/>
    <s v="None"/>
    <s v="N"/>
    <s v="1"/>
    <m/>
    <s v="Plain"/>
    <s v="A"/>
    <s v="CrossArm"/>
    <s v="BareWire"/>
    <s v="2"/>
  </r>
  <r>
    <x v="525"/>
    <s v="     "/>
    <d v="2015-07-29T00:00:00"/>
    <d v="1899-12-30T13:30:00"/>
    <s v="31"/>
    <x v="2"/>
    <s v="7"/>
    <x v="1"/>
    <m/>
    <m/>
    <m/>
    <s v="     "/>
    <x v="1"/>
    <m/>
    <x v="1"/>
    <m/>
    <m/>
    <m/>
    <m/>
    <m/>
    <m/>
    <m/>
    <s v="     "/>
    <x v="0"/>
    <x v="0"/>
    <s v="Vegetation"/>
    <x v="0"/>
    <m/>
    <s v="&lt;3 meters of linear travel"/>
    <s v="Square Feet: ; Acreage: "/>
    <s v="Contact - Animal - Other"/>
    <x v="6"/>
    <s v="Contact - Animal"/>
    <s v="All types of equipment / facility failure"/>
    <s v="Contact - Animal"/>
    <m/>
    <s v="Contact - Animal"/>
    <s v="Conductor"/>
    <m/>
    <s v="Overhead"/>
    <s v="Secondary"/>
    <s v="Conductor"/>
    <m/>
    <s v="1031 Starr View Drive, Windsor"/>
    <s v="     "/>
    <x v="0"/>
    <m/>
    <n v="38.554900000000004"/>
    <n v="-122.83"/>
    <m/>
    <s v="FITCH-MOUNTAIN-1111"/>
    <m/>
    <m/>
    <s v="Urban"/>
    <m/>
    <m/>
    <m/>
    <m/>
    <m/>
    <m/>
    <m/>
    <s v="N"/>
    <s v="N"/>
    <m/>
    <m/>
    <s v="     "/>
    <m/>
    <m/>
    <m/>
    <m/>
    <m/>
    <m/>
    <m/>
    <m/>
    <m/>
    <m/>
    <m/>
    <m/>
    <m/>
    <m/>
    <m/>
    <m/>
    <m/>
    <m/>
    <m/>
  </r>
  <r>
    <x v="526"/>
    <s v="     "/>
    <d v="2015-07-30T00:00:00"/>
    <d v="1899-12-30T17:38:00"/>
    <s v="31"/>
    <x v="2"/>
    <s v="7"/>
    <x v="1"/>
    <d v="2015-07-30T00:00:00"/>
    <d v="1899-12-30T17:38:00"/>
    <m/>
    <s v="     "/>
    <x v="1"/>
    <m/>
    <x v="1"/>
    <m/>
    <s v="1280420"/>
    <s v="15-0051755"/>
    <m/>
    <m/>
    <m/>
    <m/>
    <s v="     "/>
    <x v="0"/>
    <x v="0"/>
    <s v="Vegetation"/>
    <x v="0"/>
    <m/>
    <s v="&lt;0.25"/>
    <s v="Square Feet: ; Acreage: 0.25"/>
    <s v="Vegetation"/>
    <x v="0"/>
    <s v="Vegetation"/>
    <s v="All types of equipment / facility failure"/>
    <s v="Contact - Vegetation"/>
    <m/>
    <s v="Contact - Vegetation"/>
    <s v="Conductor"/>
    <m/>
    <s v="Overhead"/>
    <s v="Primary"/>
    <s v="Conductor"/>
    <m/>
    <s v="MTR 10061916"/>
    <s v="     "/>
    <x v="0"/>
    <n v="246"/>
    <n v="40.520299999999999"/>
    <n v="-122.233"/>
    <m/>
    <s v="DESCHUTES-1104"/>
    <n v="12000"/>
    <m/>
    <s v="Herbaceous"/>
    <m/>
    <m/>
    <m/>
    <m/>
    <m/>
    <m/>
    <m/>
    <s v="N"/>
    <s v="N"/>
    <m/>
    <m/>
    <s v="     "/>
    <m/>
    <m/>
    <s v="Aug  3 2015 12:00AM"/>
    <s v="BranchFail"/>
    <s v="Valley oak overhang limb failed, falling into phase, line on ground causing 100x25 grass fire"/>
    <s v="OAKV"/>
    <s v="65"/>
    <s v="58"/>
    <s v="15"/>
    <s v="None"/>
    <s v="Slight"/>
    <s v="N"/>
    <s v="1"/>
    <m/>
    <s v="Valley"/>
    <s v="D"/>
    <s v="CrossArm"/>
    <s v="BareWire"/>
    <s v="1"/>
  </r>
  <r>
    <x v="527"/>
    <s v="     "/>
    <d v="2015-07-30T00:00:00"/>
    <d v="1899-12-30T17:56:00"/>
    <s v="31"/>
    <x v="2"/>
    <s v="7"/>
    <x v="1"/>
    <d v="2015-07-30T00:00:00"/>
    <d v="1899-12-30T17:56:00"/>
    <s v="Cal Fire inc # TCU- 7851 osprey nest caught fire- removed nest restored power"/>
    <s v="     "/>
    <x v="1"/>
    <m/>
    <x v="1"/>
    <m/>
    <s v="1280424"/>
    <s v="15-0051764"/>
    <m/>
    <m/>
    <m/>
    <m/>
    <s v="     "/>
    <x v="0"/>
    <x v="0"/>
    <s v="Vegetation"/>
    <x v="0"/>
    <m/>
    <s v="0.26-9.99"/>
    <s v="Square Feet: ; Acreage: 0.5"/>
    <s v="Contact - Animal - Other"/>
    <x v="6"/>
    <s v="Contact - Animal"/>
    <s v="All types of equipment / facility failure"/>
    <s v="Contact - Animal"/>
    <m/>
    <s v="Contact - Animal"/>
    <s v="Conductor"/>
    <s v="0"/>
    <s v="Overhead"/>
    <s v="Primary"/>
    <s v="Conductor"/>
    <m/>
    <s v="101019808"/>
    <s v="     "/>
    <x v="1"/>
    <n v="320"/>
    <n v="37.902099999999997"/>
    <n v="-120.474"/>
    <m/>
    <s v="PEORIA-FLAT-1701"/>
    <n v="17000"/>
    <s v="Cal Fire Dept"/>
    <s v="Herbaceous"/>
    <m/>
    <m/>
    <m/>
    <m/>
    <m/>
    <m/>
    <m/>
    <s v="N"/>
    <s v="N"/>
    <m/>
    <m/>
    <s v="     "/>
    <m/>
    <m/>
    <m/>
    <m/>
    <m/>
    <m/>
    <m/>
    <m/>
    <m/>
    <m/>
    <m/>
    <m/>
    <m/>
    <m/>
    <m/>
    <m/>
    <m/>
    <m/>
    <m/>
  </r>
  <r>
    <x v="528"/>
    <s v="     "/>
    <d v="2015-07-30T00:00:00"/>
    <d v="1899-12-30T19:11:00"/>
    <s v="31"/>
    <x v="2"/>
    <s v="7"/>
    <x v="1"/>
    <d v="2015-07-30T00:00:00"/>
    <d v="1899-12-30T19:11:00"/>
    <s v="sw-log 15-51772"/>
    <s v="     "/>
    <x v="1"/>
    <m/>
    <x v="1"/>
    <m/>
    <s v="1280470"/>
    <s v="15-0051772"/>
    <m/>
    <m/>
    <n v="110652000"/>
    <m/>
    <s v="     "/>
    <x v="0"/>
    <x v="0"/>
    <s v="Vegetation"/>
    <x v="0"/>
    <m/>
    <s v="0.26-9.99"/>
    <s v="Square Feet: ; Acreage: 0.5"/>
    <s v="Vegetation"/>
    <x v="0"/>
    <s v="Vegetation"/>
    <s v="All types of equipment / facility failure"/>
    <s v="Contact - Vegetation"/>
    <m/>
    <s v="Contact - Vegetation"/>
    <s v="Conductor"/>
    <s v="0"/>
    <s v="Overhead"/>
    <s v="Primary"/>
    <s v="Conductor"/>
    <m/>
    <m/>
    <s v="     "/>
    <x v="1"/>
    <n v="348"/>
    <n v="37.810200000000002"/>
    <n v="-120.129"/>
    <m/>
    <s v="CURTIS-1703"/>
    <n v="17000"/>
    <s v="Cal Fire Dept"/>
    <s v="Conifer Forest"/>
    <m/>
    <m/>
    <m/>
    <m/>
    <m/>
    <m/>
    <m/>
    <s v="N"/>
    <s v="N"/>
    <m/>
    <m/>
    <s v="     "/>
    <n v="37.810242000000002"/>
    <n v="-120.128715"/>
    <s v="Jul 31 2015 12:00AM"/>
    <s v="TrunkFail"/>
    <s v="Tree had a cat face at base of tree. Tree appeared to fail at base above ground level because of rot. Elevation 3136._x000d__x000a_"/>
    <s v="PINU"/>
    <s v="65"/>
    <s v="14"/>
    <s v="25"/>
    <s v="Slight"/>
    <s v="Moderate"/>
    <s v="N"/>
    <s v="1"/>
    <m/>
    <s v="Hillside"/>
    <s v="A"/>
    <s v="CrossArm"/>
    <s v="BareWire"/>
    <s v="0"/>
  </r>
  <r>
    <x v="529"/>
    <s v="     "/>
    <d v="2015-07-30T00:00:00"/>
    <d v="1899-12-30T14:26:00"/>
    <s v="31"/>
    <x v="2"/>
    <s v="7"/>
    <x v="1"/>
    <m/>
    <m/>
    <s v="Talked with Steve Fredianni and created EC Tag. Crew on site."/>
    <s v="     "/>
    <x v="1"/>
    <m/>
    <x v="1"/>
    <m/>
    <m/>
    <m/>
    <m/>
    <m/>
    <m/>
    <m/>
    <s v="     "/>
    <x v="0"/>
    <x v="0"/>
    <s v="Vegetation"/>
    <x v="0"/>
    <m/>
    <s v="&lt;0.25"/>
    <s v="Square Feet: 12 x 60; Acreage: "/>
    <s v="Equipment - PG&amp;E"/>
    <x v="9"/>
    <s v="Equipment - PG&amp;E"/>
    <s v="All types of equipment / facility failure"/>
    <m/>
    <m/>
    <m/>
    <m/>
    <s v="Pacific Bell"/>
    <s v="Overhead"/>
    <s v="Secondary"/>
    <s v="Unknown"/>
    <m/>
    <s v="In ditch at base of pole. 12 by 60"/>
    <s v="     "/>
    <x v="0"/>
    <m/>
    <n v="38.3459"/>
    <n v="-122.31100000000001"/>
    <m/>
    <s v="PUEBLO-2103"/>
    <m/>
    <s v="unknown"/>
    <s v="Agriculture"/>
    <m/>
    <m/>
    <m/>
    <m/>
    <m/>
    <m/>
    <m/>
    <s v="N"/>
    <s v="N"/>
    <m/>
    <m/>
    <s v="     "/>
    <m/>
    <m/>
    <m/>
    <m/>
    <m/>
    <m/>
    <m/>
    <m/>
    <m/>
    <m/>
    <m/>
    <m/>
    <m/>
    <m/>
    <m/>
    <m/>
    <m/>
    <m/>
    <m/>
  </r>
  <r>
    <x v="530"/>
    <s v="     "/>
    <d v="2015-07-30T00:00:00"/>
    <d v="1899-12-30T14:55:00"/>
    <s v="31"/>
    <x v="2"/>
    <s v="7"/>
    <x v="1"/>
    <d v="2015-07-30T00:00:00"/>
    <d v="1899-12-30T14:55:00"/>
    <s v="blown oh tfr/  crew on site w/ cranston  / notified claims/"/>
    <s v="     "/>
    <x v="1"/>
    <m/>
    <x v="1"/>
    <m/>
    <s v="1280313"/>
    <s v="15-0051715"/>
    <m/>
    <m/>
    <m/>
    <s v="EI150730B"/>
    <s v="     "/>
    <x v="0"/>
    <x v="0"/>
    <s v="Building"/>
    <x v="0"/>
    <m/>
    <s v="Structure-only"/>
    <s v="Square Feet: ; Acreage: "/>
    <s v="Equipment - PG&amp;E"/>
    <x v="13"/>
    <s v="Equipment - PG&amp;E"/>
    <s v="All types of equipment / facility failure"/>
    <s v="Transformer"/>
    <s v="Transformer"/>
    <m/>
    <m/>
    <s v="0"/>
    <s v="Overhead"/>
    <s v="Primary"/>
    <s v="Transformer"/>
    <m/>
    <s v="103309947"/>
    <s v="     "/>
    <x v="0"/>
    <m/>
    <n v="38.444800000000001"/>
    <n v="-121.827"/>
    <m/>
    <s v="DIXON-1102"/>
    <n v="12000"/>
    <s v="Dixon FD"/>
    <s v="Urban"/>
    <m/>
    <m/>
    <m/>
    <m/>
    <m/>
    <m/>
    <m/>
    <s v="N"/>
    <s v="N"/>
    <m/>
    <m/>
    <s v="     "/>
    <m/>
    <m/>
    <m/>
    <m/>
    <m/>
    <m/>
    <m/>
    <m/>
    <m/>
    <m/>
    <m/>
    <m/>
    <m/>
    <m/>
    <m/>
    <m/>
    <m/>
    <m/>
    <m/>
  </r>
  <r>
    <x v="531"/>
    <s v="     "/>
    <d v="2015-07-30T00:00:00"/>
    <d v="1899-12-30T15:19:00"/>
    <s v="31"/>
    <x v="2"/>
    <s v="7"/>
    <x v="1"/>
    <d v="2015-07-30T00:00:00"/>
    <d v="1899-12-30T15:19:00"/>
    <s v="0"/>
    <s v="     "/>
    <x v="1"/>
    <m/>
    <x v="1"/>
    <m/>
    <s v="1280331"/>
    <s v="15-0051726"/>
    <m/>
    <m/>
    <m/>
    <m/>
    <s v="     "/>
    <x v="0"/>
    <x v="0"/>
    <s v="Vegetation"/>
    <x v="0"/>
    <m/>
    <s v="0.26-9.99"/>
    <s v="Square Feet: ; Acreage: 2"/>
    <s v="Vegetation"/>
    <x v="0"/>
    <s v="Vegetation"/>
    <s v="All types of equipment / facility failure"/>
    <s v="Contact - Vegetation"/>
    <m/>
    <s v="Contact - Vegetation"/>
    <s v="Conductor"/>
    <s v="0"/>
    <s v="Overhead"/>
    <s v="Primary"/>
    <s v="Conductor"/>
    <m/>
    <s v="BEHIND 272 HUGHES RD, GRASS VALLEY"/>
    <s v="     "/>
    <x v="0"/>
    <n v="330"/>
    <n v="39.232100000000003"/>
    <n v="-121.057"/>
    <m/>
    <s v="BRUNSWICK-1110"/>
    <n v="12000"/>
    <s v="GRASS VALLEY FIRE DEPT"/>
    <s v="Conifer Forest"/>
    <m/>
    <m/>
    <m/>
    <m/>
    <m/>
    <m/>
    <m/>
    <s v="N"/>
    <s v="N"/>
    <m/>
    <m/>
    <s v="     "/>
    <n v="39.232135999999997"/>
    <n v="-121.05674399999999"/>
    <s v="Jul 31 2015 12:00AM"/>
    <s v="TrunkFail"/>
    <s v="Mature Black Oak had trunk failure on 1 of 2 main stems. Trunk failed 35’ from ground, perpendicular to power lines."/>
    <s v="OAK"/>
    <s v="85"/>
    <s v="40"/>
    <s v="50"/>
    <s v="Moderate"/>
    <s v="Slight"/>
    <s v="N"/>
    <s v="1"/>
    <m/>
    <s v="Hillside"/>
    <s v="A"/>
    <s v="CrossArm"/>
    <s v="BareWire"/>
    <m/>
  </r>
  <r>
    <x v="532"/>
    <s v="     "/>
    <d v="2015-07-31T00:00:00"/>
    <d v="1899-12-30T22:45:00"/>
    <s v="31"/>
    <x v="2"/>
    <s v="7"/>
    <x v="1"/>
    <d v="2015-07-31T00:00:00"/>
    <d v="1899-12-30T21:13:00"/>
    <s v="CREW TO REAIR WIRE DN"/>
    <s v="     "/>
    <x v="1"/>
    <m/>
    <x v="1"/>
    <m/>
    <s v="1281058"/>
    <s v="15-0052033"/>
    <m/>
    <m/>
    <n v="110546000"/>
    <m/>
    <s v="     "/>
    <x v="0"/>
    <x v="0"/>
    <s v="Vegetation"/>
    <x v="0"/>
    <m/>
    <s v="0.26-9.99"/>
    <s v="Square Feet: ; Acreage: 0.25"/>
    <s v="Vegetation"/>
    <x v="0"/>
    <s v="Vegetation"/>
    <s v="All types of equipment / facility failure"/>
    <s v="Contact - Vegetation"/>
    <m/>
    <s v="Contact - Vegetation"/>
    <s v="Conductor"/>
    <s v="None"/>
    <s v="Overhead"/>
    <s v="Primary"/>
    <s v="Conductor"/>
    <m/>
    <s v="ACROSS FROM 1958 QUAIL LN   WEST POINT"/>
    <s v="     "/>
    <x v="1"/>
    <n v="345"/>
    <n v="38.380499999999998"/>
    <n v="-120.563"/>
    <m/>
    <s v="WEST-POINT-1102"/>
    <n v="12000"/>
    <s v="Cal Fire Dept"/>
    <s v="Conifer Forest"/>
    <m/>
    <m/>
    <m/>
    <m/>
    <m/>
    <m/>
    <m/>
    <s v="N"/>
    <s v="N"/>
    <m/>
    <m/>
    <s v="     "/>
    <m/>
    <m/>
    <m/>
    <m/>
    <m/>
    <m/>
    <m/>
    <m/>
    <m/>
    <m/>
    <m/>
    <m/>
    <m/>
    <m/>
    <m/>
    <m/>
    <m/>
    <m/>
    <m/>
  </r>
  <r>
    <x v="533"/>
    <s v="     "/>
    <d v="2015-07-31T00:00:00"/>
    <d v="1899-12-30T19:36:00"/>
    <s v="31"/>
    <x v="2"/>
    <s v="7"/>
    <x v="1"/>
    <m/>
    <m/>
    <s v="NEED CREW TO REPAIR WIRE DOWN OPENED TX MADE SAFE"/>
    <s v="     "/>
    <x v="1"/>
    <m/>
    <x v="1"/>
    <m/>
    <s v="1281024"/>
    <m/>
    <m/>
    <m/>
    <m/>
    <m/>
    <s v="     "/>
    <x v="0"/>
    <x v="0"/>
    <s v="Vegetation"/>
    <x v="0"/>
    <m/>
    <s v="&lt;0.25"/>
    <s v="Square Feet: ; Acreage: "/>
    <s v="Equipment - PG&amp;E"/>
    <x v="9"/>
    <s v="Equipment - PG&amp;E"/>
    <s v="All types of equipment / facility failure"/>
    <m/>
    <m/>
    <m/>
    <m/>
    <s v="Pacific Bell"/>
    <s v="Overhead"/>
    <s v="Secondary"/>
    <s v="Conductor"/>
    <m/>
    <s v="100164905"/>
    <s v="     "/>
    <x v="0"/>
    <m/>
    <n v="35.398600000000002"/>
    <n v="-118.99"/>
    <m/>
    <s v="BAKERSFIELD-1102"/>
    <m/>
    <s v="CITY OF BAKERSFIELD"/>
    <s v="Urban"/>
    <m/>
    <m/>
    <m/>
    <m/>
    <m/>
    <m/>
    <m/>
    <s v="N"/>
    <s v="N"/>
    <m/>
    <m/>
    <s v="     "/>
    <m/>
    <m/>
    <m/>
    <m/>
    <m/>
    <m/>
    <m/>
    <m/>
    <m/>
    <m/>
    <m/>
    <m/>
    <m/>
    <m/>
    <m/>
    <m/>
    <m/>
    <m/>
    <m/>
  </r>
  <r>
    <x v="534"/>
    <s v="     "/>
    <d v="2015-07-31T00:00:00"/>
    <d v="1899-12-30T15:57:00"/>
    <s v="31"/>
    <x v="2"/>
    <s v="7"/>
    <x v="1"/>
    <m/>
    <m/>
    <s v="0"/>
    <s v="     "/>
    <x v="1"/>
    <m/>
    <x v="1"/>
    <m/>
    <s v="1280925"/>
    <m/>
    <m/>
    <m/>
    <m/>
    <m/>
    <s v="     "/>
    <x v="0"/>
    <x v="0"/>
    <s v="Vegetation"/>
    <x v="0"/>
    <m/>
    <s v="&lt;3 meters of linear travel"/>
    <s v="Square Feet: ; Acreage: "/>
    <s v="Equipment - PG&amp;E"/>
    <x v="4"/>
    <s v="Equipment - PG&amp;E"/>
    <s v="All types of equipment / facility failure"/>
    <s v="Conductor"/>
    <s v="Conductor"/>
    <m/>
    <m/>
    <s v="Pacific Bell"/>
    <s v="Overhead"/>
    <s v="Secondary"/>
    <s v="Conductor"/>
    <m/>
    <s v="100856564"/>
    <s v="     "/>
    <x v="0"/>
    <m/>
    <n v="36.797400000000003"/>
    <n v="-119.819"/>
    <m/>
    <s v="ASHLAN-AVENUE-2119"/>
    <m/>
    <s v="fresno fire dept"/>
    <s v="Urban"/>
    <m/>
    <m/>
    <m/>
    <m/>
    <m/>
    <m/>
    <m/>
    <s v="N"/>
    <s v="N"/>
    <m/>
    <m/>
    <s v="     "/>
    <m/>
    <m/>
    <m/>
    <m/>
    <m/>
    <m/>
    <m/>
    <m/>
    <m/>
    <m/>
    <m/>
    <m/>
    <m/>
    <m/>
    <m/>
    <m/>
    <m/>
    <m/>
    <m/>
  </r>
  <r>
    <x v="535"/>
    <s v="     "/>
    <d v="2015-08-01T00:00:00"/>
    <d v="1899-12-30T14:30:00"/>
    <s v="31"/>
    <x v="2"/>
    <s v="8"/>
    <x v="1"/>
    <d v="2015-08-04T00:00:00"/>
    <d v="1899-12-30T06:19:00"/>
    <m/>
    <s v="     "/>
    <x v="1"/>
    <m/>
    <x v="1"/>
    <m/>
    <s v="1282267"/>
    <s v="15-0052506"/>
    <m/>
    <m/>
    <m/>
    <m/>
    <s v="     "/>
    <x v="0"/>
    <x v="0"/>
    <s v="Vegetation"/>
    <x v="0"/>
    <m/>
    <s v="10-99"/>
    <s v="Square Feet: ; Acreage: 52"/>
    <s v="Contact - Animal - Bird"/>
    <x v="6"/>
    <s v="Contact - Bird"/>
    <s v="All types of equipment / facility failure"/>
    <s v="Contact - Animal"/>
    <m/>
    <s v="Contact - Animal"/>
    <s v="Conductor"/>
    <m/>
    <s v="Overhead"/>
    <s v="Primary"/>
    <s v="Conductor"/>
    <m/>
    <s v="101868639"/>
    <s v="     "/>
    <x v="2"/>
    <n v="510"/>
    <n v="34.952399999999997"/>
    <n v="-120.295"/>
    <m/>
    <s v="SISQUOC-1103"/>
    <n v="12000"/>
    <m/>
    <s v="Herbaceous"/>
    <m/>
    <m/>
    <m/>
    <m/>
    <m/>
    <m/>
    <m/>
    <s v="N"/>
    <s v="N"/>
    <m/>
    <m/>
    <s v="     "/>
    <m/>
    <m/>
    <m/>
    <m/>
    <m/>
    <m/>
    <m/>
    <m/>
    <m/>
    <m/>
    <m/>
    <m/>
    <m/>
    <m/>
    <m/>
    <m/>
    <m/>
    <m/>
    <m/>
  </r>
  <r>
    <x v="536"/>
    <s v="     "/>
    <d v="2015-08-01T00:00:00"/>
    <d v="1899-12-30T07:15:00"/>
    <s v="31"/>
    <x v="2"/>
    <s v="8"/>
    <x v="1"/>
    <d v="2015-08-01T00:00:00"/>
    <d v="1899-12-30T07:15:00"/>
    <s v="crew to replace burnt off xarm and tree crew to trim tree. fire"/>
    <s v="     "/>
    <x v="1"/>
    <m/>
    <x v="1"/>
    <m/>
    <s v="1281138"/>
    <s v="15-0052054"/>
    <m/>
    <m/>
    <n v="110546000"/>
    <m/>
    <s v="     "/>
    <x v="0"/>
    <x v="0"/>
    <s v="Vegetation"/>
    <x v="0"/>
    <m/>
    <s v="&lt;0.25"/>
    <s v="Square Feet: 100 x100; Acreage: "/>
    <s v="Equipment - PG&amp;E"/>
    <x v="7"/>
    <s v="Equipment - PG&amp;E"/>
    <s v="All types of equipment / facility failure"/>
    <s v="Crossarm"/>
    <s v="Crossarm"/>
    <m/>
    <m/>
    <s v="0"/>
    <s v="Overhead"/>
    <s v="Primary"/>
    <s v="Conductor"/>
    <m/>
    <s v="3spans loadside of 40283"/>
    <s v="     "/>
    <x v="0"/>
    <n v="507"/>
    <n v="36.402900000000002"/>
    <n v="-121.90900000000001"/>
    <m/>
    <s v="OTTER-1101"/>
    <n v="12000"/>
    <s v="fire com"/>
    <s v="Urban"/>
    <m/>
    <m/>
    <m/>
    <m/>
    <m/>
    <m/>
    <m/>
    <s v="N"/>
    <s v="N"/>
    <m/>
    <m/>
    <s v="     "/>
    <m/>
    <m/>
    <m/>
    <m/>
    <m/>
    <m/>
    <m/>
    <m/>
    <m/>
    <m/>
    <m/>
    <m/>
    <m/>
    <m/>
    <m/>
    <m/>
    <m/>
    <m/>
    <m/>
  </r>
  <r>
    <x v="537"/>
    <s v="     "/>
    <d v="2015-08-02T00:00:00"/>
    <d v="1899-12-30T13:48:00"/>
    <s v="32"/>
    <x v="2"/>
    <s v="8"/>
    <x v="1"/>
    <m/>
    <m/>
    <s v="neutral broke causing neutral to contact bare hot leg connections at W.H. sarted cust lawn on fire and damaged cust electrical equip cust will submit claim"/>
    <s v="     "/>
    <x v="1"/>
    <m/>
    <x v="1"/>
    <m/>
    <s v="1281580"/>
    <m/>
    <m/>
    <m/>
    <m/>
    <m/>
    <s v="     "/>
    <x v="0"/>
    <x v="0"/>
    <s v="Vegetation"/>
    <x v="0"/>
    <m/>
    <s v="&lt;0.25"/>
    <s v="Square Feet: ; Acreage: "/>
    <s v="Equipment - PG&amp;E"/>
    <x v="4"/>
    <s v="Equipment - PG&amp;E"/>
    <s v="All types of equipment / facility failure"/>
    <s v="Conductor"/>
    <s v="Conductor"/>
    <m/>
    <m/>
    <s v="Pacific Bell"/>
    <s v="Overhead"/>
    <s v="Secondary"/>
    <s v="Conductor"/>
    <m/>
    <s v="102276049"/>
    <s v="     "/>
    <x v="0"/>
    <m/>
    <n v="37.880000000000003"/>
    <n v="-122.527"/>
    <m/>
    <s v="ALTO-1120"/>
    <m/>
    <s v="mill valley FD"/>
    <s v="Urban"/>
    <m/>
    <m/>
    <m/>
    <m/>
    <m/>
    <m/>
    <m/>
    <s v="N"/>
    <s v="N"/>
    <m/>
    <m/>
    <s v="     "/>
    <m/>
    <m/>
    <m/>
    <m/>
    <m/>
    <m/>
    <m/>
    <m/>
    <m/>
    <m/>
    <m/>
    <m/>
    <m/>
    <m/>
    <m/>
    <m/>
    <m/>
    <m/>
    <m/>
  </r>
  <r>
    <x v="538"/>
    <s v="     "/>
    <d v="2015-08-02T00:00:00"/>
    <d v="1899-12-30T16:24:00"/>
    <s v="32"/>
    <x v="2"/>
    <s v="8"/>
    <x v="1"/>
    <d v="2015-08-02T00:00:00"/>
    <d v="1899-12-30T16:24:00"/>
    <s v="0"/>
    <s v="     "/>
    <x v="1"/>
    <m/>
    <x v="1"/>
    <m/>
    <s v="1281613"/>
    <s v="15-0064792"/>
    <m/>
    <m/>
    <m/>
    <m/>
    <s v="     "/>
    <x v="0"/>
    <x v="0"/>
    <s v="Vegetation"/>
    <x v="0"/>
    <m/>
    <s v="&lt;0.25"/>
    <s v="Square Feet: ; Acreage: "/>
    <s v="Equipment - PG&amp;E"/>
    <x v="9"/>
    <s v="Equipment - PG&amp;E"/>
    <s v="All types of equipment / facility failure"/>
    <m/>
    <m/>
    <m/>
    <m/>
    <s v="0"/>
    <s v="Overhead"/>
    <s v="Primary"/>
    <s v="Conductor"/>
    <m/>
    <s v="101076992"/>
    <s v="     "/>
    <x v="1"/>
    <n v="420"/>
    <n v="37.631700000000002"/>
    <n v="-120.155"/>
    <m/>
    <s v="BEAR-VALLEY-2105"/>
    <n v="21000"/>
    <s v="Cal Fire Dept"/>
    <s v="Shrub"/>
    <m/>
    <m/>
    <m/>
    <m/>
    <m/>
    <m/>
    <m/>
    <s v="N"/>
    <s v="N"/>
    <m/>
    <m/>
    <s v="     "/>
    <m/>
    <m/>
    <m/>
    <m/>
    <m/>
    <m/>
    <m/>
    <m/>
    <m/>
    <m/>
    <m/>
    <m/>
    <m/>
    <m/>
    <m/>
    <m/>
    <m/>
    <m/>
    <m/>
  </r>
  <r>
    <x v="539"/>
    <s v="     "/>
    <d v="2015-08-02T00:00:00"/>
    <d v="1899-12-30T03:41:30"/>
    <s v="32"/>
    <x v="2"/>
    <s v="8"/>
    <x v="1"/>
    <d v="2015-08-02T00:00:00"/>
    <d v="1899-12-30T03:41:00"/>
    <s v="FAS states a burned open wire destroyed landscaping, and water meter with the fire being suppressed by the SFFD. Going to contact FD for confirmation of fire size. Fire incident report does not contain information on size of fire. Going to leave unknown."/>
    <s v="     "/>
    <x v="0"/>
    <d v="2021-03-11T00:00:00"/>
    <x v="0"/>
    <m/>
    <m/>
    <s v="N/A"/>
    <m/>
    <s v="5937278537"/>
    <m/>
    <m/>
    <s v="     "/>
    <x v="0"/>
    <x v="0"/>
    <m/>
    <x v="0"/>
    <m/>
    <s v="Unknown"/>
    <m/>
    <s v="Equipment - PG&amp;E"/>
    <x v="4"/>
    <s v="Equipment - PG&amp;E"/>
    <s v="All types of equipment / facility failure"/>
    <s v="Conductor failure-all"/>
    <s v="Conductor"/>
    <m/>
    <m/>
    <s v="Yes"/>
    <s v="Overhead"/>
    <m/>
    <s v="Conductor"/>
    <m/>
    <s v="22280403"/>
    <s v="     "/>
    <x v="0"/>
    <m/>
    <n v="37.746400000000001"/>
    <n v="-122.461"/>
    <s v="San Francisco"/>
    <s v="SF-N-0403"/>
    <m/>
    <s v="San Francisco Fire Department"/>
    <s v="Urban"/>
    <m/>
    <m/>
    <m/>
    <m/>
    <m/>
    <m/>
    <m/>
    <s v="N"/>
    <s v="N"/>
    <m/>
    <m/>
    <s v="     "/>
    <m/>
    <m/>
    <m/>
    <m/>
    <m/>
    <m/>
    <m/>
    <m/>
    <m/>
    <m/>
    <m/>
    <m/>
    <m/>
    <m/>
    <m/>
    <m/>
    <m/>
    <m/>
    <m/>
  </r>
  <r>
    <x v="540"/>
    <s v="     "/>
    <d v="2015-08-02T00:00:00"/>
    <d v="1899-12-30T08:08:00"/>
    <s v="32"/>
    <x v="2"/>
    <s v="8"/>
    <x v="1"/>
    <d v="2015-08-02T00:00:00"/>
    <d v="1899-12-30T08:08:00"/>
    <s v="Forced - 08/02/15, 0935 Merced-MercedFalls &amp; MercedFalls 70kV bus forced out due to single phasing condition; no customer interruption; 1434 line returned to service after replacing burnt open jumper at pole 2/1; 1437 MercedFalls 70kV bus energized; 1440 "/>
    <s v="     "/>
    <x v="1"/>
    <m/>
    <x v="1"/>
    <m/>
    <s v="1281476"/>
    <m/>
    <m/>
    <m/>
    <m/>
    <m/>
    <s v="     "/>
    <x v="0"/>
    <x v="0"/>
    <s v="Vegetation"/>
    <x v="2"/>
    <m/>
    <s v="&lt;0.25"/>
    <s v="Square Feet: ; Acreage: "/>
    <s v="Contact - Animal - Bird"/>
    <x v="6"/>
    <s v="Contact - Bird"/>
    <s v="All types of equipment / facility failure"/>
    <s v="Contact - Animal"/>
    <m/>
    <s v="Contact - Animal"/>
    <s v="Conductor"/>
    <m/>
    <s v="Overhead"/>
    <s v="Transmission"/>
    <s v="Conductor"/>
    <m/>
    <s v="Pole 013/002"/>
    <s v="     "/>
    <x v="0"/>
    <m/>
    <n v="37.533799999999999"/>
    <n v="-120.328"/>
    <m/>
    <s v="MERCED-FALLS-EXCHEQUER-70"/>
    <n v="70000"/>
    <m/>
    <s v="Herbaceous"/>
    <m/>
    <m/>
    <m/>
    <m/>
    <m/>
    <m/>
    <m/>
    <s v="N"/>
    <s v="N"/>
    <m/>
    <m/>
    <s v="     "/>
    <m/>
    <m/>
    <m/>
    <m/>
    <m/>
    <m/>
    <m/>
    <m/>
    <m/>
    <m/>
    <m/>
    <m/>
    <m/>
    <m/>
    <m/>
    <m/>
    <m/>
    <m/>
    <m/>
  </r>
  <r>
    <x v="541"/>
    <s v="     "/>
    <d v="2015-08-03T00:00:00"/>
    <d v="1899-12-30T17:53:00"/>
    <s v="32"/>
    <x v="2"/>
    <s v="8"/>
    <x v="1"/>
    <d v="2015-08-03T00:00:00"/>
    <d v="1899-12-30T17:53:00"/>
    <s v="Relayed - 08/03/15, 1753 Colgate-Palermo relayed, tested OK; MOM Bangor (893); weather clear; B-G fault 0.48 mi from Colgate near structure 000/0008, +/-  0.1 mi; fire near pole 0/8 due to bird contact, currently we can't patrol line per CDF order"/>
    <s v="     "/>
    <x v="1"/>
    <m/>
    <x v="1"/>
    <m/>
    <m/>
    <m/>
    <m/>
    <m/>
    <m/>
    <m/>
    <s v="     "/>
    <x v="0"/>
    <x v="0"/>
    <s v="Vegetation"/>
    <x v="2"/>
    <m/>
    <s v="10-99"/>
    <s v="Square Feet: ; Acreage: 29"/>
    <s v="Contact - Animal - Bird"/>
    <x v="6"/>
    <s v="Contact - Bird"/>
    <s v="All types of equipment / facility failure"/>
    <s v="Contact - Animal"/>
    <m/>
    <s v="Contact - Animal"/>
    <s v="Conductor"/>
    <m/>
    <s v="Overhead"/>
    <s v="Transmission"/>
    <s v="Conductor"/>
    <m/>
    <s v="Pole 000/008"/>
    <s v="     "/>
    <x v="1"/>
    <n v="330"/>
    <n v="39.336100000000002"/>
    <n v="-121.18899999999999"/>
    <m/>
    <s v="COLGATE-PALERMO-60"/>
    <n v="60000"/>
    <s v="Cal Fire Dept"/>
    <s v="Urban"/>
    <m/>
    <m/>
    <m/>
    <m/>
    <m/>
    <m/>
    <m/>
    <s v="N"/>
    <s v="N"/>
    <m/>
    <m/>
    <s v="     "/>
    <m/>
    <m/>
    <m/>
    <m/>
    <m/>
    <m/>
    <m/>
    <m/>
    <m/>
    <m/>
    <m/>
    <m/>
    <m/>
    <m/>
    <m/>
    <m/>
    <m/>
    <m/>
    <m/>
  </r>
  <r>
    <x v="542"/>
    <s v="     "/>
    <d v="2015-08-03T00:00:00"/>
    <d v="1899-12-30T00:07:00"/>
    <s v="32"/>
    <x v="2"/>
    <s v="8"/>
    <x v="1"/>
    <d v="2015-08-03T00:00:00"/>
    <d v="1899-12-30T00:07:00"/>
    <s v="LARGE TREE BRANCH FELL INTO LINE, BROKE WIRE ON GRND, CAUSED SMALL VEG FIRE"/>
    <s v="     "/>
    <x v="1"/>
    <m/>
    <x v="1"/>
    <m/>
    <s v="1281713"/>
    <s v="15-0052184"/>
    <m/>
    <m/>
    <m/>
    <m/>
    <s v="     "/>
    <x v="0"/>
    <x v="0"/>
    <s v="Vegetation"/>
    <x v="0"/>
    <m/>
    <s v="0.26-9.99"/>
    <s v="Square Feet: ; Acreage: 2"/>
    <s v="Vegetation"/>
    <x v="0"/>
    <s v="Vegetation"/>
    <s v="All types of equipment / facility failure"/>
    <s v="Contact - Vegetation"/>
    <m/>
    <s v="Contact - Vegetation"/>
    <s v="Conductor"/>
    <s v="Pacific Bell"/>
    <s v="Overhead"/>
    <s v="Primary"/>
    <s v="Conductor"/>
    <m/>
    <s v="101503428"/>
    <s v="     "/>
    <x v="3"/>
    <n v="246"/>
    <n v="40.505600000000001"/>
    <n v="-122.34699999999999"/>
    <m/>
    <s v="JESSUP-1103"/>
    <n v="12000"/>
    <s v="COTTONWOOD FIRE DEPT"/>
    <s v="Herbaceous"/>
    <m/>
    <m/>
    <m/>
    <m/>
    <m/>
    <m/>
    <m/>
    <s v="N"/>
    <s v="N"/>
    <m/>
    <m/>
    <s v="     "/>
    <m/>
    <m/>
    <s v="Aug  3 2015 12:00AM"/>
    <s v="BranchFail"/>
    <s v="Healthy valley oak, very mature. Limb snapped off 45 above ground and fell into line. No rot or defects found in tree or limb. Limb had very large canopy.  Small Fire was started"/>
    <s v="OAKV"/>
    <s v="75"/>
    <s v="45"/>
    <s v="45"/>
    <s v="Slight"/>
    <s v="None"/>
    <s v="N"/>
    <s v="1"/>
    <m/>
    <s v="Valley"/>
    <s v="D"/>
    <s v="CrossArm"/>
    <s v="BareWire"/>
    <s v="1"/>
  </r>
  <r>
    <x v="543"/>
    <s v="     "/>
    <d v="2015-08-04T00:00:00"/>
    <d v="1899-12-30T17:57:00"/>
    <s v="32"/>
    <x v="2"/>
    <s v="8"/>
    <x v="1"/>
    <d v="2015-08-04T00:00:00"/>
    <d v="1899-12-30T17:57:00"/>
    <m/>
    <s v="     "/>
    <x v="1"/>
    <m/>
    <x v="1"/>
    <m/>
    <m/>
    <m/>
    <m/>
    <m/>
    <m/>
    <m/>
    <s v="     "/>
    <x v="0"/>
    <x v="0"/>
    <s v="Vegetation"/>
    <x v="2"/>
    <m/>
    <s v="&lt;0.25"/>
    <s v="Square Feet: ; Acreage: "/>
    <s v="Contact - Animal - Bird"/>
    <x v="6"/>
    <s v="Contact - Bird"/>
    <s v="All types of equipment / facility failure"/>
    <s v="Contact - Animal"/>
    <m/>
    <s v="Contact - Animal"/>
    <s v="Conductor"/>
    <m/>
    <s v="Overhead"/>
    <s v="Transmission"/>
    <s v="Conductor"/>
    <m/>
    <s v="Str. 007/019"/>
    <s v="     "/>
    <x v="1"/>
    <n v="420"/>
    <n v="37.587899999999998"/>
    <n v="-120.229"/>
    <m/>
    <s v="EXCHEQUER-YOSEMITE-70"/>
    <n v="70000"/>
    <m/>
    <s v="Herbaceous"/>
    <m/>
    <m/>
    <m/>
    <m/>
    <m/>
    <m/>
    <m/>
    <s v="N"/>
    <s v="N"/>
    <m/>
    <m/>
    <s v="     "/>
    <m/>
    <m/>
    <m/>
    <m/>
    <m/>
    <m/>
    <m/>
    <m/>
    <m/>
    <m/>
    <m/>
    <m/>
    <m/>
    <m/>
    <m/>
    <m/>
    <m/>
    <m/>
    <m/>
  </r>
  <r>
    <x v="544"/>
    <s v="     "/>
    <d v="2015-08-04T00:00:00"/>
    <d v="1899-12-30T16:05:00"/>
    <s v="32"/>
    <x v="2"/>
    <s v="8"/>
    <x v="1"/>
    <d v="2015-08-04T00:00:00"/>
    <d v="1899-12-30T16:05:00"/>
    <m/>
    <s v="     "/>
    <x v="1"/>
    <m/>
    <x v="1"/>
    <m/>
    <m/>
    <s v="15-0052743"/>
    <m/>
    <m/>
    <m/>
    <m/>
    <s v="     "/>
    <x v="0"/>
    <x v="0"/>
    <s v="Vegetation"/>
    <x v="0"/>
    <m/>
    <s v="&lt;0.25"/>
    <s v="Square Feet: 100 sq ft; Acreage: "/>
    <s v="Equipment - PG&amp;E"/>
    <x v="15"/>
    <s v="Equipment - PG&amp;E"/>
    <s v="All types of equipment / facility failure"/>
    <s v="Fuse"/>
    <s v="Fuse"/>
    <m/>
    <m/>
    <s v="None"/>
    <s v="Overhead"/>
    <s v="Secondary"/>
    <s v="Fuse"/>
    <m/>
    <s v="100441220"/>
    <s v="     "/>
    <x v="1"/>
    <n v="285"/>
    <n v="40.0822"/>
    <n v="-121.154"/>
    <m/>
    <s v="BUCKS-CREEK-1102"/>
    <m/>
    <s v="USFS"/>
    <s v="Conifer Forest"/>
    <m/>
    <m/>
    <m/>
    <m/>
    <m/>
    <m/>
    <m/>
    <s v="N"/>
    <s v="N"/>
    <m/>
    <m/>
    <s v="     "/>
    <m/>
    <m/>
    <m/>
    <m/>
    <m/>
    <m/>
    <m/>
    <m/>
    <m/>
    <m/>
    <m/>
    <m/>
    <m/>
    <m/>
    <m/>
    <m/>
    <m/>
    <m/>
    <m/>
  </r>
  <r>
    <x v="545"/>
    <s v="     "/>
    <d v="2015-08-05T00:00:00"/>
    <d v="1899-12-30T15:18:55"/>
    <s v="32"/>
    <x v="2"/>
    <s v="8"/>
    <x v="1"/>
    <d v="2015-08-05T00:00:00"/>
    <d v="1899-12-30T15:18:00"/>
    <s v="FAS only. No good capacitor caused fire. Under .25 acres. Cal Fire extinguished. "/>
    <s v="     "/>
    <x v="0"/>
    <d v="2021-03-02T00:00:00"/>
    <x v="0"/>
    <m/>
    <m/>
    <s v="N/A"/>
    <m/>
    <s v="T003457998"/>
    <m/>
    <m/>
    <s v="     "/>
    <x v="0"/>
    <x v="0"/>
    <m/>
    <x v="0"/>
    <m/>
    <s v="&lt;0.25"/>
    <m/>
    <s v="Equipment - PG&amp;E"/>
    <x v="9"/>
    <s v="Equipment - PG&amp;E"/>
    <s v="All types of equipment / facility failure"/>
    <s v="Equipment failure - Other"/>
    <s v="Capacitor Bank"/>
    <m/>
    <m/>
    <s v="No"/>
    <s v="Overhead"/>
    <m/>
    <s v="Capacitor Bank"/>
    <m/>
    <s v="253611103"/>
    <s v="     "/>
    <x v="0"/>
    <m/>
    <n v="37.396999999999998"/>
    <n v="-120.631"/>
    <s v="Merced"/>
    <s v="ATWATER-1103"/>
    <m/>
    <m/>
    <s v="Urban"/>
    <m/>
    <m/>
    <m/>
    <m/>
    <m/>
    <m/>
    <m/>
    <s v="N"/>
    <s v="N"/>
    <m/>
    <m/>
    <s v="     "/>
    <m/>
    <m/>
    <m/>
    <m/>
    <m/>
    <m/>
    <m/>
    <m/>
    <m/>
    <m/>
    <m/>
    <m/>
    <m/>
    <m/>
    <m/>
    <m/>
    <m/>
    <m/>
    <m/>
  </r>
  <r>
    <x v="546"/>
    <s v="     "/>
    <d v="2015-08-05T00:00:00"/>
    <d v="1899-12-30T15:13:00"/>
    <s v="32"/>
    <x v="2"/>
    <s v="8"/>
    <x v="1"/>
    <m/>
    <m/>
    <s v="FND # 2&amp;&amp;3 FUSES BLOWN AT CAP BANK C523.OPENED REMAINIG FUSE.FND BUSS BETEWEEN UNITS &amp; BUSHINGS BURNT.CAUSED 200'X100' GRASS FIRE.WILL NEED CREW TO TEST ALL UNITS &amp; REPLACE N/G UNITS.MADE COE PIN#66"/>
    <s v="     "/>
    <x v="1"/>
    <m/>
    <x v="1"/>
    <m/>
    <m/>
    <m/>
    <m/>
    <m/>
    <m/>
    <m/>
    <s v="     "/>
    <x v="0"/>
    <x v="0"/>
    <s v="Vegetation"/>
    <x v="0"/>
    <m/>
    <s v="&lt;0.25"/>
    <s v="Square Feet: 200 x 100; Acreage: "/>
    <s v="Equipment - PG&amp;E"/>
    <x v="11"/>
    <s v="Equipment - PG&amp;E"/>
    <s v="All types of equipment / facility failure"/>
    <s v="Capacitor Bank"/>
    <s v="Capacitor Bank"/>
    <m/>
    <m/>
    <s v="0"/>
    <s v="Overhead"/>
    <s v="Primary"/>
    <s v="Capacitor Bank"/>
    <m/>
    <s v="101162540"/>
    <s v="     "/>
    <x v="0"/>
    <m/>
    <n v="37.32"/>
    <n v="-120.505"/>
    <m/>
    <s v="EL-CAPITAN-1105"/>
    <n v="12000"/>
    <s v="Cal Fire Dept"/>
    <s v="Urban"/>
    <m/>
    <m/>
    <m/>
    <m/>
    <m/>
    <m/>
    <m/>
    <s v="N"/>
    <s v="N"/>
    <m/>
    <m/>
    <s v="     "/>
    <m/>
    <m/>
    <m/>
    <m/>
    <m/>
    <m/>
    <m/>
    <m/>
    <m/>
    <m/>
    <m/>
    <m/>
    <m/>
    <m/>
    <m/>
    <m/>
    <m/>
    <m/>
    <m/>
  </r>
  <r>
    <x v="547"/>
    <s v="     "/>
    <d v="2015-08-06T00:00:00"/>
    <d v="1899-12-30T16:18:00"/>
    <s v="32"/>
    <x v="2"/>
    <s v="8"/>
    <x v="1"/>
    <d v="2015-08-06T00:00:00"/>
    <d v="1899-12-30T16:18:00"/>
    <s v="CREW TO REPAIR WIRE DOWN"/>
    <s v="     "/>
    <x v="1"/>
    <m/>
    <x v="1"/>
    <m/>
    <s v="1283698"/>
    <s v="15-0053318"/>
    <m/>
    <m/>
    <n v="110556000"/>
    <m/>
    <s v="     "/>
    <x v="0"/>
    <x v="0"/>
    <s v="Vegetation"/>
    <x v="0"/>
    <m/>
    <s v="&lt;0.25"/>
    <s v="Square Feet: ; Acreage: "/>
    <s v="Equipment - PG&amp;E"/>
    <x v="4"/>
    <s v="Equipment - PG&amp;E"/>
    <s v="All types of equipment / facility failure"/>
    <s v="Conductor"/>
    <s v="Conductor"/>
    <m/>
    <m/>
    <s v="0"/>
    <s v="Overhead"/>
    <s v="Primary"/>
    <s v="Conductor"/>
    <m/>
    <s v="6 POLES E/LR 3036"/>
    <s v="     "/>
    <x v="0"/>
    <m/>
    <n v="39.275399999999998"/>
    <n v="-122.07599999999999"/>
    <m/>
    <s v="MAXWELL-1102"/>
    <n v="12000"/>
    <m/>
    <s v="Agriculture"/>
    <m/>
    <m/>
    <m/>
    <m/>
    <m/>
    <m/>
    <m/>
    <s v="N"/>
    <s v="N"/>
    <m/>
    <m/>
    <s v="     "/>
    <m/>
    <m/>
    <m/>
    <m/>
    <m/>
    <m/>
    <m/>
    <m/>
    <m/>
    <m/>
    <m/>
    <m/>
    <m/>
    <m/>
    <m/>
    <m/>
    <m/>
    <m/>
    <m/>
  </r>
  <r>
    <x v="548"/>
    <s v="     "/>
    <d v="2015-08-06T00:00:00"/>
    <d v="1899-12-30T12:10:00"/>
    <s v="32"/>
    <x v="2"/>
    <s v="8"/>
    <x v="1"/>
    <d v="2015-08-06T00:00:00"/>
    <d v="1899-12-30T12:10:00"/>
    <s v="turned in tag to reframe, power restored fire caused, turned in all reports vuture found base of pole"/>
    <s v="     "/>
    <x v="1"/>
    <m/>
    <x v="1"/>
    <m/>
    <s v="1283528"/>
    <s v="15-0053232"/>
    <m/>
    <m/>
    <m/>
    <m/>
    <s v="     "/>
    <x v="0"/>
    <x v="0"/>
    <s v="Vegetation"/>
    <x v="0"/>
    <m/>
    <s v="&lt;0.25"/>
    <s v="Square Feet: ; Acreage: "/>
    <s v="Contact - Animal - Bird"/>
    <x v="6"/>
    <s v="Contact - Bird"/>
    <s v="All types of equipment / facility failure"/>
    <s v="Contact - Animal"/>
    <m/>
    <s v="Contact - Animal"/>
    <s v="Conductor"/>
    <s v="Verizon"/>
    <s v="Overhead"/>
    <s v="Primary"/>
    <s v="Conductor"/>
    <m/>
    <s v="103194904"/>
    <s v="     "/>
    <x v="0"/>
    <m/>
    <n v="38.226900000000001"/>
    <n v="-121.026"/>
    <m/>
    <s v="LOCKEFORD-SUB-2102"/>
    <n v="21000"/>
    <s v="city of ione fire dept"/>
    <s v="Hardwood Woodland"/>
    <m/>
    <m/>
    <m/>
    <m/>
    <m/>
    <m/>
    <m/>
    <s v="N"/>
    <s v="N"/>
    <m/>
    <m/>
    <s v="     "/>
    <m/>
    <m/>
    <m/>
    <m/>
    <m/>
    <m/>
    <m/>
    <m/>
    <m/>
    <m/>
    <m/>
    <m/>
    <m/>
    <m/>
    <m/>
    <m/>
    <m/>
    <m/>
    <m/>
  </r>
  <r>
    <x v="549"/>
    <s v="     "/>
    <d v="2015-08-06T00:00:00"/>
    <d v="1899-12-30T11:23:56"/>
    <s v="32"/>
    <x v="2"/>
    <s v="8"/>
    <x v="1"/>
    <d v="2015-08-06T00:00:00"/>
    <d v="1899-12-30T11:23:00"/>
    <s v="23900 BUENA VISTA RD in Clements; wire down and fire; 3 poles; fuses 20359; fuse blown due to vulture"/>
    <s v="     "/>
    <x v="0"/>
    <d v="2021-02-26T00:00:00"/>
    <x v="0"/>
    <m/>
    <s v="1283528"/>
    <s v="N/A"/>
    <m/>
    <s v="T003458433"/>
    <n v="110574354"/>
    <m/>
    <s v="     "/>
    <x v="0"/>
    <x v="0"/>
    <m/>
    <x v="0"/>
    <m/>
    <s v="&lt;0.25"/>
    <m/>
    <s v="Contact - Animal - Bird"/>
    <x v="6"/>
    <s v="Contact - Bird"/>
    <s v="Contact from object"/>
    <s v="Contact - Animal"/>
    <m/>
    <s v="Contact - Animal"/>
    <s v="Fuse"/>
    <s v="Unknown"/>
    <s v="Overhead"/>
    <m/>
    <s v="Fuse"/>
    <m/>
    <s v="103812838"/>
    <s v="     "/>
    <x v="0"/>
    <m/>
    <n v="38.226500000000001"/>
    <n v="-121.027"/>
    <s v="San Joaquin"/>
    <s v="LOCKEFORD-2102"/>
    <m/>
    <s v="City of Ione FD"/>
    <s v="Hardwood Woodland"/>
    <m/>
    <m/>
    <m/>
    <m/>
    <m/>
    <m/>
    <m/>
    <s v="N"/>
    <s v="N"/>
    <m/>
    <m/>
    <s v="     "/>
    <m/>
    <m/>
    <m/>
    <m/>
    <m/>
    <m/>
    <m/>
    <m/>
    <m/>
    <m/>
    <m/>
    <m/>
    <m/>
    <m/>
    <m/>
    <m/>
    <m/>
    <m/>
    <m/>
  </r>
  <r>
    <x v="550"/>
    <s v="     "/>
    <d v="2015-08-07T00:00:00"/>
    <d v="1899-12-30T16:59:00"/>
    <s v="32"/>
    <x v="2"/>
    <s v="8"/>
    <x v="1"/>
    <d v="2015-08-07T00:00:00"/>
    <d v="1899-12-30T16:59:00"/>
    <s v="0"/>
    <s v="     "/>
    <x v="1"/>
    <m/>
    <x v="1"/>
    <m/>
    <s v="1284846"/>
    <s v="15-0053713"/>
    <m/>
    <m/>
    <n v="110559000"/>
    <m/>
    <s v="     "/>
    <x v="0"/>
    <x v="0"/>
    <s v="Vegetation"/>
    <x v="0"/>
    <m/>
    <s v="10-99"/>
    <s v="Square Feet: ; Acreage: 22"/>
    <s v="Contact - 3rd Party"/>
    <x v="8"/>
    <s v="Contact - 3rd Party"/>
    <s v="All types of equipment / facility failure"/>
    <s v="Contact - Vehicle"/>
    <m/>
    <s v="Contact - Vehicle"/>
    <s v="Pole"/>
    <s v="Pacific Bell"/>
    <s v="Overhead"/>
    <s v="Primary"/>
    <s v="Conductor"/>
    <m/>
    <s v="101500955"/>
    <s v="     "/>
    <x v="0"/>
    <m/>
    <n v="39.891800000000003"/>
    <n v="-122.169"/>
    <m/>
    <s v="CORNING-1104"/>
    <n v="12000"/>
    <s v="EVERY BODY"/>
    <s v="Urban"/>
    <n v="10"/>
    <m/>
    <m/>
    <m/>
    <m/>
    <m/>
    <m/>
    <s v="N"/>
    <s v="N"/>
    <m/>
    <m/>
    <s v="     "/>
    <m/>
    <m/>
    <m/>
    <m/>
    <m/>
    <m/>
    <m/>
    <m/>
    <m/>
    <m/>
    <m/>
    <m/>
    <m/>
    <m/>
    <m/>
    <m/>
    <m/>
    <m/>
    <m/>
  </r>
  <r>
    <x v="551"/>
    <s v="     "/>
    <d v="2015-08-07T00:00:00"/>
    <d v="1899-12-30T06:32:00"/>
    <s v="32"/>
    <x v="2"/>
    <s v="8"/>
    <x v="1"/>
    <d v="2015-08-07T00:00:00"/>
    <d v="1899-12-30T06:32:00"/>
    <s v="3 poles broke possibly from fallen tree.  EC tag created."/>
    <s v="     "/>
    <x v="1"/>
    <m/>
    <x v="1"/>
    <m/>
    <m/>
    <s v="15-0053493"/>
    <m/>
    <m/>
    <m/>
    <m/>
    <s v="     "/>
    <x v="0"/>
    <x v="0"/>
    <s v="Vegetation"/>
    <x v="0"/>
    <m/>
    <s v="&lt;0.25"/>
    <s v="Square Feet: ; Acreage: "/>
    <s v="Vegetation"/>
    <x v="0"/>
    <s v="Vegetation"/>
    <s v="All types of equipment / facility failure"/>
    <s v="Contact - Vegetation"/>
    <m/>
    <s v="Contact - Vegetation"/>
    <s v="Conductor"/>
    <s v="Pacific Bell"/>
    <s v="Overhead"/>
    <s v="Primary"/>
    <s v="Conductor"/>
    <m/>
    <s v="100498058"/>
    <s v="     "/>
    <x v="2"/>
    <n v="530"/>
    <n v="37.840000000000003"/>
    <n v="-122.182"/>
    <m/>
    <s v="K-1104"/>
    <n v="12000"/>
    <s v="Cal Fire Dept"/>
    <s v="Hardwood Woodland"/>
    <m/>
    <m/>
    <m/>
    <m/>
    <m/>
    <m/>
    <m/>
    <s v="N"/>
    <s v="N"/>
    <m/>
    <m/>
    <s v="     "/>
    <n v="37.502380000000002"/>
    <n v="-122.10572999999999"/>
    <s v="Aug 11 2015 12:00AM"/>
    <s v="BranchFail"/>
    <s v="2stem trunk of coast live oak uphill side of lines broke off 3 feet from ground and fell onto lines. Slight discoloration inside broken trunk and early signs of SOD on lower trunk with black fungus, hypoxilon canker and weeping.  Two separate small brush fires started. Moraga FD and PD responded. Three poles snapped and fell into tree tops. Wires down confirmed."/>
    <s v="OAK"/>
    <s v="55"/>
    <s v="36"/>
    <s v="30"/>
    <s v="Moderate"/>
    <s v="None"/>
    <s v="N"/>
    <s v="1"/>
    <m/>
    <s v="Hillside"/>
    <s v="A"/>
    <s v="CrossArm"/>
    <s v="BareWire"/>
    <s v="0"/>
  </r>
  <r>
    <x v="552"/>
    <s v="     "/>
    <d v="2015-08-07T00:00:00"/>
    <d v="1899-12-30T06:24:00"/>
    <s v="32"/>
    <x v="2"/>
    <s v="8"/>
    <x v="1"/>
    <d v="2015-08-07T00:00:00"/>
    <d v="1899-12-30T06:24:00"/>
    <m/>
    <s v="     "/>
    <x v="1"/>
    <m/>
    <x v="1"/>
    <m/>
    <s v="1284213"/>
    <s v="15-0053461"/>
    <m/>
    <m/>
    <m/>
    <m/>
    <s v="     "/>
    <x v="0"/>
    <x v="0"/>
    <s v="Vegetation"/>
    <x v="0"/>
    <m/>
    <s v="&lt;0.25"/>
    <s v="Square Feet: ; Acreage: "/>
    <s v="Vegetation"/>
    <x v="0"/>
    <s v="Vegetation"/>
    <s v="All types of equipment / facility failure"/>
    <s v="Contact - Vegetation"/>
    <m/>
    <s v="Contact - Vegetation"/>
    <s v="Conductor"/>
    <m/>
    <s v="Overhead"/>
    <s v="Primary"/>
    <s v="Conductor"/>
    <m/>
    <m/>
    <s v="     "/>
    <x v="0"/>
    <m/>
    <n v="37.502400000000002"/>
    <n v="-122.10599999999999"/>
    <m/>
    <s v="MORAGA-1105"/>
    <n v="12000"/>
    <m/>
    <s v="Wetland"/>
    <m/>
    <m/>
    <m/>
    <m/>
    <m/>
    <m/>
    <m/>
    <s v="N"/>
    <s v="N"/>
    <m/>
    <m/>
    <s v="     "/>
    <n v="37.502380000000002"/>
    <n v="-122.10572999999999"/>
    <s v="Aug  7 2015 10:00AM"/>
    <s v="TrunkFail"/>
    <s v="2stem trunk of coast live oak uphill side of lines broke off 3 feet from ground and fell onto lines. Slight discoloration inside broken trunk and early signs of SOD on lower trunk with black fungus, hypoxilon canker and weeping.  Two separate small brush fires started. Moraga FD and PD responded. Three poles snapped and fell into tree tops. Wires down confirmed."/>
    <s v="OAK"/>
    <s v="55"/>
    <s v="36"/>
    <s v="30"/>
    <s v="Slight"/>
    <s v="None"/>
    <s v="N"/>
    <s v="1"/>
    <m/>
    <s v="Hillside"/>
    <s v="B"/>
    <s v="CrossArm"/>
    <s v="BareWire"/>
    <s v="0"/>
  </r>
  <r>
    <x v="553"/>
    <s v="     "/>
    <d v="2015-08-08T00:00:00"/>
    <d v="1899-12-30T16:03:00"/>
    <s v="32"/>
    <x v="2"/>
    <s v="8"/>
    <x v="1"/>
    <d v="2015-08-08T00:00:00"/>
    <d v="1899-12-30T16:03:00"/>
    <s v="GRATER HIT POLE, BURNING DOWN 12 KV. CAUSING FIRE"/>
    <s v="     "/>
    <x v="1"/>
    <m/>
    <x v="1"/>
    <m/>
    <m/>
    <s v="15-0053872"/>
    <m/>
    <m/>
    <m/>
    <m/>
    <s v="     "/>
    <x v="0"/>
    <x v="0"/>
    <s v="Vegetation"/>
    <x v="0"/>
    <m/>
    <s v="0.26-9.99"/>
    <s v="Square Feet: ; Acreage: 2"/>
    <s v="Contact - 3rd Party"/>
    <x v="8"/>
    <s v="Contact - 3rd Party"/>
    <s v="All types of equipment / facility failure"/>
    <s v="Contact - Vehicle"/>
    <m/>
    <s v="Contact - Vehicle"/>
    <s v="Pole"/>
    <s v="Verizon"/>
    <s v="Overhead"/>
    <s v="Primary"/>
    <s v="Conductor"/>
    <m/>
    <s v="100978185"/>
    <s v="     "/>
    <x v="0"/>
    <m/>
    <n v="41.284399999999998"/>
    <n v="-124.07599999999999"/>
    <m/>
    <s v="ORICK-1102"/>
    <n v="12000"/>
    <s v="PARKS SERVICE"/>
    <s v="Agriculture"/>
    <m/>
    <m/>
    <m/>
    <m/>
    <m/>
    <m/>
    <m/>
    <s v="N"/>
    <s v="N"/>
    <m/>
    <m/>
    <s v="     "/>
    <m/>
    <m/>
    <m/>
    <m/>
    <m/>
    <m/>
    <m/>
    <m/>
    <m/>
    <m/>
    <m/>
    <m/>
    <m/>
    <m/>
    <m/>
    <m/>
    <m/>
    <m/>
    <m/>
  </r>
  <r>
    <x v="554"/>
    <s v="     "/>
    <d v="2015-08-08T00:00:00"/>
    <d v="1899-12-30T07:42:00"/>
    <s v="32"/>
    <x v="2"/>
    <s v="8"/>
    <x v="1"/>
    <m/>
    <m/>
    <s v="COE CREATED BY DO  PIN  # 53"/>
    <s v="     "/>
    <x v="1"/>
    <m/>
    <x v="1"/>
    <m/>
    <s v="1285135"/>
    <m/>
    <m/>
    <m/>
    <m/>
    <m/>
    <s v="     "/>
    <x v="0"/>
    <x v="0"/>
    <s v="Vegetation"/>
    <x v="0"/>
    <m/>
    <s v="&lt;3 meters of linear travel"/>
    <s v="Square Feet: ; Acreage: "/>
    <s v="Equipment - PG&amp;E"/>
    <x v="13"/>
    <s v="Equipment - PG&amp;E"/>
    <s v="All types of equipment / facility failure"/>
    <s v="Transformer"/>
    <s v="Transformer"/>
    <m/>
    <m/>
    <s v="Pacific Bell"/>
    <s v="Overhead"/>
    <s v="Secondary"/>
    <s v="Transformer"/>
    <m/>
    <s v="100076217"/>
    <s v="     "/>
    <x v="1"/>
    <n v="300"/>
    <n v="39.200699999999998"/>
    <n v="-121.214"/>
    <m/>
    <s v="NARROWS-2105"/>
    <m/>
    <s v="Cal Fire Dept"/>
    <s v="Urban"/>
    <m/>
    <m/>
    <m/>
    <m/>
    <m/>
    <m/>
    <m/>
    <s v="N"/>
    <s v="N"/>
    <m/>
    <m/>
    <s v="     "/>
    <m/>
    <m/>
    <m/>
    <m/>
    <m/>
    <m/>
    <m/>
    <m/>
    <m/>
    <m/>
    <m/>
    <m/>
    <m/>
    <m/>
    <m/>
    <m/>
    <m/>
    <m/>
    <m/>
  </r>
  <r>
    <x v="555"/>
    <s v="     "/>
    <d v="2015-08-10T00:00:00"/>
    <d v="1899-12-30T21:58:00"/>
    <s v="33"/>
    <x v="2"/>
    <s v="8"/>
    <x v="1"/>
    <d v="2015-08-10T00:00:00"/>
    <d v="1899-12-30T21:58:00"/>
    <s v="crew to replace NG connectors and install new c/o's"/>
    <s v="     "/>
    <x v="1"/>
    <m/>
    <x v="1"/>
    <m/>
    <s v="1286221"/>
    <s v="15-0054201"/>
    <m/>
    <m/>
    <m/>
    <m/>
    <s v="     "/>
    <x v="0"/>
    <x v="0"/>
    <s v="Vegetation"/>
    <x v="0"/>
    <m/>
    <s v="0.26-9.99"/>
    <s v="Square Feet: ; Acreage: 2"/>
    <s v="Equipment - PG&amp;E"/>
    <x v="10"/>
    <s v="Equipment - PG&amp;E"/>
    <s v="All types of equipment / facility failure"/>
    <s v="Splice/Clamp/Connector"/>
    <s v="Splice/Clamp/Connector"/>
    <m/>
    <m/>
    <s v="0"/>
    <s v="Overhead"/>
    <s v="Secondary"/>
    <s v="Conductor"/>
    <m/>
    <s v="101235918"/>
    <s v="     "/>
    <x v="0"/>
    <n v="340"/>
    <n v="38.529600000000002"/>
    <n v="-120.816"/>
    <m/>
    <s v="OLETA-1102"/>
    <m/>
    <s v="Cal Fire Dept"/>
    <s v="Hardwood Woodland"/>
    <m/>
    <m/>
    <m/>
    <m/>
    <m/>
    <m/>
    <m/>
    <s v="N"/>
    <s v="N"/>
    <m/>
    <m/>
    <s v="     "/>
    <m/>
    <m/>
    <m/>
    <m/>
    <m/>
    <m/>
    <m/>
    <m/>
    <m/>
    <m/>
    <m/>
    <m/>
    <m/>
    <m/>
    <m/>
    <m/>
    <m/>
    <m/>
    <m/>
  </r>
  <r>
    <x v="556"/>
    <s v="     "/>
    <d v="2015-08-10T00:00:00"/>
    <d v="1899-12-30T12:41:00"/>
    <s v="33"/>
    <x v="2"/>
    <s v="8"/>
    <x v="1"/>
    <m/>
    <m/>
    <s v="crew needed to replace conn at transformer pole"/>
    <s v="     "/>
    <x v="1"/>
    <m/>
    <x v="1"/>
    <m/>
    <s v="1285989"/>
    <m/>
    <m/>
    <m/>
    <m/>
    <m/>
    <s v="     "/>
    <x v="0"/>
    <x v="0"/>
    <s v="Vegetation"/>
    <x v="0"/>
    <m/>
    <s v="&lt;3 meters of linear travel"/>
    <s v="Square Feet: ; Acreage: "/>
    <s v="Equipment - PG&amp;E"/>
    <x v="10"/>
    <s v="Equipment - PG&amp;E"/>
    <s v="All types of equipment / facility failure"/>
    <s v="Splice/Clamp/Connector"/>
    <s v="Splice/Clamp/Connector"/>
    <m/>
    <m/>
    <s v="None"/>
    <s v="Overhead"/>
    <s v="Secondary"/>
    <s v="Conductor"/>
    <m/>
    <m/>
    <s v="     "/>
    <x v="0"/>
    <m/>
    <n v="36.887700000000002"/>
    <n v="-121.816"/>
    <m/>
    <s v="GREEN-VALLEY-2103"/>
    <m/>
    <m/>
    <s v="Agriculture"/>
    <m/>
    <m/>
    <m/>
    <m/>
    <m/>
    <m/>
    <m/>
    <s v="N"/>
    <s v="N"/>
    <m/>
    <m/>
    <s v="     "/>
    <m/>
    <m/>
    <m/>
    <m/>
    <m/>
    <m/>
    <m/>
    <m/>
    <m/>
    <m/>
    <m/>
    <m/>
    <m/>
    <m/>
    <m/>
    <m/>
    <m/>
    <m/>
    <m/>
  </r>
  <r>
    <x v="557"/>
    <s v="     "/>
    <d v="2015-08-10T00:00:00"/>
    <d v="1899-12-30T11:30:00"/>
    <s v="33"/>
    <x v="2"/>
    <s v="8"/>
    <x v="1"/>
    <d v="2015-08-10T00:00:00"/>
    <d v="1899-12-30T11:30:00"/>
    <s v="3rd party cut into riser, stood of cable and re-energized"/>
    <s v="     "/>
    <x v="1"/>
    <m/>
    <x v="1"/>
    <m/>
    <s v="1285931"/>
    <s v="15-0054066"/>
    <m/>
    <m/>
    <m/>
    <m/>
    <s v="     "/>
    <x v="0"/>
    <x v="0"/>
    <s v="Vegetation"/>
    <x v="0"/>
    <m/>
    <s v="&lt;0.25"/>
    <s v="Square Feet: ; Acreage: "/>
    <s v="Contact - Animal - Other"/>
    <x v="6"/>
    <s v="Contact - Animal"/>
    <s v="All types of equipment / facility failure"/>
    <s v="Contact - Animal"/>
    <m/>
    <s v="Contact - Animal"/>
    <s v="Conductor"/>
    <s v="None"/>
    <s v="Overhead"/>
    <s v="Primary"/>
    <s v="Conductor"/>
    <m/>
    <s v="1 pole west of c/o 7069"/>
    <s v="     "/>
    <x v="0"/>
    <m/>
    <n v="37.944600000000001"/>
    <n v="-121.97"/>
    <m/>
    <s v="CLAYTON-2217"/>
    <n v="21000"/>
    <s v="CONTRA COSTA   FIRE"/>
    <s v="Urban"/>
    <m/>
    <m/>
    <m/>
    <m/>
    <m/>
    <m/>
    <m/>
    <s v="N"/>
    <s v="N"/>
    <m/>
    <m/>
    <s v="     "/>
    <m/>
    <m/>
    <m/>
    <m/>
    <m/>
    <m/>
    <m/>
    <m/>
    <m/>
    <m/>
    <m/>
    <m/>
    <m/>
    <m/>
    <m/>
    <m/>
    <m/>
    <m/>
    <m/>
  </r>
  <r>
    <x v="558"/>
    <s v="     "/>
    <d v="2015-08-11T00:00:00"/>
    <d v="1899-12-30T04:26:00"/>
    <s v="33"/>
    <x v="2"/>
    <s v="8"/>
    <x v="1"/>
    <d v="2015-08-11T00:00:00"/>
    <d v="1899-12-30T04:26:00"/>
    <s v="CAR POLE POLE BROKEN WIRE DOWN AT SSD 75861. SW LOG 15-54211. ASSISTED TECH CALINDER. CHP CAR POLE NCIC NO 9735."/>
    <s v="     "/>
    <x v="1"/>
    <m/>
    <x v="1"/>
    <m/>
    <s v="1286322"/>
    <s v="15-0054211"/>
    <m/>
    <m/>
    <m/>
    <m/>
    <s v="     "/>
    <x v="0"/>
    <x v="0"/>
    <s v="Vegetation"/>
    <x v="0"/>
    <m/>
    <s v="&lt;0.25"/>
    <s v="Square Feet: ; Acreage: "/>
    <s v="Contact - 3rd Party"/>
    <x v="8"/>
    <s v="Contact - 3rd Party"/>
    <s v="All types of equipment / facility failure"/>
    <s v="Contact - Vehicle"/>
    <m/>
    <s v="Contact - Vehicle"/>
    <s v="Pole"/>
    <s v="0"/>
    <s v="Overhead"/>
    <s v="Primary"/>
    <s v="Conductor"/>
    <m/>
    <s v="101728045"/>
    <s v="     "/>
    <x v="0"/>
    <m/>
    <n v="36.128900000000002"/>
    <n v="-121.015"/>
    <m/>
    <s v="SAN-ARDO-1102"/>
    <n v="12000"/>
    <s v="unknown"/>
    <s v="Herbaceous"/>
    <m/>
    <m/>
    <m/>
    <m/>
    <m/>
    <m/>
    <m/>
    <s v="N"/>
    <s v="N"/>
    <m/>
    <m/>
    <s v="     "/>
    <m/>
    <m/>
    <m/>
    <m/>
    <m/>
    <m/>
    <m/>
    <m/>
    <m/>
    <m/>
    <m/>
    <m/>
    <m/>
    <m/>
    <m/>
    <m/>
    <m/>
    <m/>
    <m/>
  </r>
  <r>
    <x v="559"/>
    <s v="     "/>
    <d v="2015-08-12T00:00:00"/>
    <d v="1899-12-30T17:38:00"/>
    <s v="33"/>
    <x v="2"/>
    <s v="8"/>
    <x v="1"/>
    <d v="2015-08-12T00:00:00"/>
    <d v="1899-12-30T17:38:00"/>
    <s v="0"/>
    <s v="     "/>
    <x v="1"/>
    <m/>
    <x v="1"/>
    <m/>
    <s v="1287468"/>
    <s v="15-0054643"/>
    <m/>
    <m/>
    <m/>
    <m/>
    <s v="     "/>
    <x v="0"/>
    <x v="0"/>
    <s v="Vegetation"/>
    <x v="0"/>
    <m/>
    <s v="&lt;3 meters of linear travel"/>
    <s v="Square Feet: ; Acreage: "/>
    <s v="Vegetation"/>
    <x v="0"/>
    <s v="Vegetation"/>
    <s v="All types of equipment / facility failure"/>
    <s v="Contact - Vegetation"/>
    <m/>
    <s v="Contact - Vegetation"/>
    <s v="Conductor"/>
    <s v="0"/>
    <s v="Overhead"/>
    <s v="Primary"/>
    <s v="Conductor"/>
    <m/>
    <s v="1 SP LD SD METER 1007960761"/>
    <s v="     "/>
    <x v="1"/>
    <n v="105"/>
    <n v="40.215299999999999"/>
    <n v="-123.86799999999999"/>
    <m/>
    <s v="FRUITLAND-1142"/>
    <n v="12000"/>
    <s v="Cal Fire Dept"/>
    <s v="Conifer Forest"/>
    <m/>
    <m/>
    <m/>
    <m/>
    <m/>
    <m/>
    <m/>
    <s v="N"/>
    <s v="N"/>
    <m/>
    <m/>
    <s v="     "/>
    <n v="40.215339999999998"/>
    <n v="-123.86814"/>
    <s v="Aug 14 2015 12:00AM"/>
    <s v="TrunkFail"/>
    <s v="A healthy, green Tan oak failed and fell, breaking a fir that fell through the conductor. The down line caused a 22 by 10 non-significant fire."/>
    <s v="FIRD"/>
    <s v="80"/>
    <s v="14"/>
    <s v="50"/>
    <s v="Moderate"/>
    <s v="None"/>
    <s v="N"/>
    <s v="1"/>
    <m/>
    <s v="Hillside"/>
    <s v="B"/>
    <s v="CrossArm"/>
    <s v="BareWire"/>
    <s v="1"/>
  </r>
  <r>
    <x v="560"/>
    <s v="     "/>
    <d v="2015-08-13T00:00:00"/>
    <d v="1899-12-30T23:55:00"/>
    <s v="33"/>
    <x v="2"/>
    <s v="8"/>
    <x v="1"/>
    <d v="2015-08-13T00:00:00"/>
    <d v="1899-12-30T23:55:00"/>
    <s v="CABLE TERM BURNED OPEN AT RCO 8177"/>
    <s v="     "/>
    <x v="1"/>
    <m/>
    <x v="1"/>
    <m/>
    <s v="1288082"/>
    <s v="15-0054932"/>
    <m/>
    <m/>
    <m/>
    <m/>
    <s v="     "/>
    <x v="0"/>
    <x v="0"/>
    <s v="Vegetation"/>
    <x v="0"/>
    <m/>
    <s v="&lt;0.25"/>
    <s v="Square Feet: ; Acreage: "/>
    <s v="Equipment - PG&amp;E"/>
    <x v="15"/>
    <s v="Equipment - PG&amp;E"/>
    <s v="All types of equipment / facility failure"/>
    <s v="Fuse"/>
    <s v="Fuse"/>
    <m/>
    <m/>
    <s v="Pacific Bell"/>
    <s v="Overhead"/>
    <s v="Primary"/>
    <s v="Fuse"/>
    <m/>
    <s v="100558502"/>
    <s v="     "/>
    <x v="0"/>
    <m/>
    <n v="37.407699999999998"/>
    <n v="-121.854"/>
    <m/>
    <s v="MILPITAS-1108"/>
    <n v="12000"/>
    <s v="MILPITAS FD"/>
    <s v="Urban"/>
    <m/>
    <m/>
    <m/>
    <m/>
    <m/>
    <m/>
    <m/>
    <s v="N"/>
    <s v="N"/>
    <m/>
    <m/>
    <s v="     "/>
    <m/>
    <m/>
    <m/>
    <m/>
    <m/>
    <m/>
    <m/>
    <m/>
    <m/>
    <m/>
    <m/>
    <m/>
    <m/>
    <m/>
    <m/>
    <m/>
    <m/>
    <m/>
    <m/>
  </r>
  <r>
    <x v="561"/>
    <s v="     "/>
    <d v="2015-08-13T00:00:00"/>
    <d v="1899-12-30T03:57:00"/>
    <s v="33"/>
    <x v="2"/>
    <s v="8"/>
    <x v="1"/>
    <d v="2015-08-13T00:00:00"/>
    <d v="1899-12-30T03:57:00"/>
    <s v="UNKNOWN 3RD PARTY VEHICLE STRUCK LINE &amp; BUCK POLE ( @ FUSES # 79079 ) - BROKE @ BASE = WIRE DOWN ACROSS CO. RD. 99W WITH # 2 &amp; # 3 OF 3 BLOWN. MAIN LINE WAS STILL ENERGIZED. WORKED ON SW LOG # 15-54657 &amp; SENT IN EC TAG FOR CREW VIA FAS. I A"/>
    <s v="     "/>
    <x v="1"/>
    <m/>
    <x v="1"/>
    <m/>
    <s v="1287556"/>
    <s v="15-0054657"/>
    <m/>
    <m/>
    <m/>
    <m/>
    <s v="     "/>
    <x v="0"/>
    <x v="0"/>
    <s v="Vegetation"/>
    <x v="0"/>
    <m/>
    <s v="&lt;3 meters of linear travel"/>
    <s v="Square Feet: ; Acreage: "/>
    <s v="Contact - 3rd Party"/>
    <x v="8"/>
    <s v="Contact - 3rd Party"/>
    <s v="All types of equipment / facility failure"/>
    <s v="Contact - Vehicle"/>
    <m/>
    <s v="Contact - Vehicle"/>
    <s v="Pole"/>
    <s v="None"/>
    <s v="Overhead"/>
    <s v="Primary"/>
    <s v="Conductor"/>
    <m/>
    <s v="LINE &amp; BUCK PG&amp;E POLE AT FUSES 79079."/>
    <s v="     "/>
    <x v="0"/>
    <m/>
    <n v="38.775700000000001"/>
    <n v="-121.858"/>
    <m/>
    <s v="ZAMORA-1106"/>
    <n v="12000"/>
    <s v="DON'T KNOW - COUNTY? THEY WERE GONE"/>
    <s v="Urban"/>
    <m/>
    <m/>
    <m/>
    <m/>
    <m/>
    <m/>
    <m/>
    <s v="N"/>
    <s v="N"/>
    <m/>
    <m/>
    <s v="     "/>
    <m/>
    <m/>
    <m/>
    <m/>
    <m/>
    <m/>
    <m/>
    <m/>
    <m/>
    <m/>
    <m/>
    <m/>
    <m/>
    <m/>
    <m/>
    <m/>
    <m/>
    <m/>
    <m/>
  </r>
  <r>
    <x v="562"/>
    <s v="     "/>
    <d v="2015-08-13T00:00:00"/>
    <d v="1899-12-30T03:46:00"/>
    <s v="33"/>
    <x v="2"/>
    <s v="8"/>
    <x v="1"/>
    <d v="2015-08-13T00:00:00"/>
    <d v="1899-12-30T03:46:00"/>
    <s v="Y8TJGD3 FOUND PEACOCK IN TRANSFORMER. CLEARED AND REFUSED OK"/>
    <s v="     "/>
    <x v="1"/>
    <m/>
    <x v="1"/>
    <m/>
    <s v="1287541"/>
    <s v="15-0054655"/>
    <m/>
    <m/>
    <m/>
    <m/>
    <s v="     "/>
    <x v="0"/>
    <x v="0"/>
    <s v="Vegetation"/>
    <x v="0"/>
    <m/>
    <s v="&lt;0.25"/>
    <s v="Square Feet: ; Acreage: 0.25"/>
    <s v="Contact - Animal - Bird"/>
    <x v="6"/>
    <s v="Contact - Bird"/>
    <s v="All types of equipment / facility failure"/>
    <s v="Contact - Animal"/>
    <m/>
    <s v="Contact - Animal"/>
    <s v="Conductor"/>
    <s v="0"/>
    <s v="Overhead"/>
    <s v="Primary"/>
    <s v="Conductor"/>
    <m/>
    <s v="44365 SAVAGE RD COARSEGOLD"/>
    <s v="     "/>
    <x v="1"/>
    <n v="424"/>
    <n v="37.2072"/>
    <n v="-119.73399999999999"/>
    <m/>
    <s v="COARSEGOLD-SUB-2103"/>
    <n v="21000"/>
    <s v="Cal Fire Dept"/>
    <s v="Urban"/>
    <m/>
    <m/>
    <m/>
    <m/>
    <m/>
    <m/>
    <m/>
    <s v="N"/>
    <s v="N"/>
    <m/>
    <m/>
    <s v="     "/>
    <m/>
    <m/>
    <m/>
    <m/>
    <m/>
    <m/>
    <m/>
    <m/>
    <m/>
    <m/>
    <m/>
    <m/>
    <m/>
    <m/>
    <m/>
    <m/>
    <m/>
    <m/>
    <m/>
  </r>
  <r>
    <x v="563"/>
    <s v="     "/>
    <d v="2015-08-14T00:00:00"/>
    <d v="1899-12-30T17:44:00"/>
    <s v="33"/>
    <x v="2"/>
    <s v="8"/>
    <x v="1"/>
    <d v="2015-08-14T00:00:00"/>
    <d v="1899-12-30T17:44:00"/>
    <s v="LARGE LIVE OAK TREE BROKE IN HALF FELL ON LINE , BROKE TX POLE &amp; STARTED 1/8 ACRE FIRE, RESTORED PART"/>
    <s v="     "/>
    <x v="1"/>
    <m/>
    <x v="1"/>
    <m/>
    <s v="1288510"/>
    <s v="15-0055160"/>
    <m/>
    <m/>
    <m/>
    <m/>
    <s v="     "/>
    <x v="0"/>
    <x v="0"/>
    <s v="Vegetation"/>
    <x v="0"/>
    <m/>
    <s v="&lt;0.25"/>
    <s v="Square Feet: ; Acreage: "/>
    <s v="Vegetation"/>
    <x v="0"/>
    <s v="Vegetation"/>
    <s v="All types of equipment / facility failure"/>
    <s v="Contact - Vegetation"/>
    <m/>
    <s v="Contact - Vegetation"/>
    <s v="Conductor"/>
    <s v="0"/>
    <s v="Overhead"/>
    <s v="Primary"/>
    <s v="Conductor"/>
    <m/>
    <s v="ENTRANCE TO 14650 HWY 108, JAMESTOWN"/>
    <s v="     "/>
    <x v="1"/>
    <n v="320"/>
    <n v="37.889400000000002"/>
    <n v="-120.49299999999999"/>
    <m/>
    <s v="PEORIA-FLAT-1704"/>
    <n v="17000"/>
    <s v="Cal Fire Dept"/>
    <s v="Herbaceous"/>
    <m/>
    <m/>
    <m/>
    <m/>
    <m/>
    <m/>
    <m/>
    <s v="N"/>
    <s v="N"/>
    <m/>
    <m/>
    <s v="     "/>
    <n v="37.889432999999997"/>
    <n v="-120.493341"/>
    <s v="Aug 19 2015 12:00AM"/>
    <s v="TrunkFail"/>
    <s v="The investigation was done 5 days after the incident occurred. It is unclear if the tree caused the fire or if there was a fire that was started by another source. The location is within 25ft of a major Highway. The tree that fell into the lines was green and healthy and did not meet PG&amp;E trim criteria. Elevation 1161ft."/>
    <s v="OAKV"/>
    <s v="65"/>
    <s v="73"/>
    <s v="14"/>
    <s v="Slight"/>
    <s v="None"/>
    <s v="N"/>
    <s v="1"/>
    <m/>
    <s v="Valley"/>
    <s v="D"/>
    <s v="CrossArm"/>
    <s v="BareWire"/>
    <s v="0"/>
  </r>
  <r>
    <x v="564"/>
    <s v="     "/>
    <d v="2015-08-14T00:00:00"/>
    <d v="1899-12-30T15:09:00"/>
    <s v="33"/>
    <x v="2"/>
    <s v="8"/>
    <x v="1"/>
    <d v="2015-08-14T00:00:00"/>
    <d v="1899-12-30T15:09:00"/>
    <m/>
    <s v="     "/>
    <x v="1"/>
    <m/>
    <x v="1"/>
    <m/>
    <s v="1288450"/>
    <s v="15-0055136"/>
    <m/>
    <m/>
    <m/>
    <m/>
    <s v="     "/>
    <x v="0"/>
    <x v="0"/>
    <s v="Vegetation"/>
    <x v="0"/>
    <m/>
    <s v="&lt;0.25"/>
    <s v="Square Feet: ; Acreage: "/>
    <s v="Vegetation"/>
    <x v="0"/>
    <s v="Vegetation"/>
    <s v="All types of equipment / facility failure"/>
    <s v="Contact - Vegetation"/>
    <m/>
    <s v="Contact - Vegetation"/>
    <s v="Conductor"/>
    <m/>
    <s v="Overhead"/>
    <s v="Primary"/>
    <s v="Conductor"/>
    <m/>
    <s v="101514540"/>
    <s v="     "/>
    <x v="1"/>
    <n v="244"/>
    <n v="40.982900000000001"/>
    <n v="-121.78"/>
    <m/>
    <s v="PIT-NO.-3-2101"/>
    <n v="21000"/>
    <m/>
    <s v="Conifer Forest"/>
    <m/>
    <m/>
    <m/>
    <m/>
    <m/>
    <m/>
    <m/>
    <s v="N"/>
    <s v="N"/>
    <m/>
    <m/>
    <s v="     "/>
    <n v="40.975918329999999"/>
    <n v="-121.78023666999999"/>
    <s v="Aug 17 2015 12:00AM"/>
    <s v="TrunkFail"/>
    <s v="GREEN WHITE FIR FELL INTO LINES, BRINGING ALL THREE PHASES TO THE GROUND.  TOP 15 OF TREE CAUGHT POWERLINES AND TREE HAS VISABLE BURN MARKS ON BOLE."/>
    <s v="FIRW"/>
    <s v="75"/>
    <s v="13"/>
    <s v="60"/>
    <s v="Slight"/>
    <s v="None"/>
    <s v="N"/>
    <s v="1"/>
    <m/>
    <s v="Hillside"/>
    <s v="B"/>
    <s v="CrossArm"/>
    <s v="BareWire"/>
    <m/>
  </r>
  <r>
    <x v="565"/>
    <s v="     "/>
    <d v="2015-08-14T00:00:00"/>
    <d v="1899-12-30T10:22:00"/>
    <s v="33"/>
    <x v="2"/>
    <s v="8"/>
    <x v="1"/>
    <m/>
    <m/>
    <s v="0"/>
    <s v="     "/>
    <x v="1"/>
    <m/>
    <x v="1"/>
    <m/>
    <m/>
    <m/>
    <m/>
    <m/>
    <m/>
    <m/>
    <s v="     "/>
    <x v="0"/>
    <x v="0"/>
    <s v="Vegetation"/>
    <x v="0"/>
    <m/>
    <s v="&lt;0.25"/>
    <s v="Square Feet: 1000; Acreage: "/>
    <s v="Equipment - PG&amp;E"/>
    <x v="10"/>
    <s v="Equipment - PG&amp;E"/>
    <s v="All types of equipment / facility failure"/>
    <s v="Splice/Clamp/Connector"/>
    <s v="Splice/Clamp/Connector"/>
    <m/>
    <m/>
    <s v="0"/>
    <s v="Overhead"/>
    <s v="Secondary"/>
    <s v="Conductor"/>
    <m/>
    <s v="4 TH AVE N/O 1/4 MI. CLARK RD"/>
    <s v="     "/>
    <x v="0"/>
    <m/>
    <n v="39.828800000000001"/>
    <n v="-122.08499999999999"/>
    <m/>
    <s v="CAPAY-1101"/>
    <m/>
    <s v="ORLAND FD(FIRE DEPT)"/>
    <s v="Agriculture"/>
    <m/>
    <m/>
    <m/>
    <m/>
    <m/>
    <m/>
    <m/>
    <s v="N"/>
    <s v="N"/>
    <m/>
    <m/>
    <s v="     "/>
    <m/>
    <m/>
    <m/>
    <m/>
    <m/>
    <m/>
    <m/>
    <m/>
    <m/>
    <m/>
    <m/>
    <m/>
    <m/>
    <m/>
    <m/>
    <m/>
    <m/>
    <m/>
    <m/>
  </r>
  <r>
    <x v="566"/>
    <s v="     "/>
    <d v="2015-08-15T00:00:00"/>
    <d v="1899-12-30T13:41:00"/>
    <s v="33"/>
    <x v="2"/>
    <s v="8"/>
    <x v="1"/>
    <d v="2015-08-15T00:00:00"/>
    <d v="1899-12-30T13:41:00"/>
    <s v="POLE LOOK LIKE IT BROOK FROM WOODPECKERS HOLES CREW TO REPLACE POLE"/>
    <s v="     "/>
    <x v="1"/>
    <m/>
    <x v="1"/>
    <m/>
    <s v="1288785"/>
    <s v="15-0055217"/>
    <m/>
    <m/>
    <m/>
    <m/>
    <s v="     "/>
    <x v="0"/>
    <x v="0"/>
    <s v="Vegetation"/>
    <x v="0"/>
    <m/>
    <s v="&lt;0.25"/>
    <s v="Square Feet: 50 x 50; Acreage: "/>
    <s v="Equipment - PG&amp;E"/>
    <x v="2"/>
    <s v="Equipment - PG&amp;E"/>
    <s v="All types of equipment / facility failure"/>
    <s v="Pole"/>
    <s v="Pole"/>
    <m/>
    <m/>
    <s v="0"/>
    <s v="Overhead"/>
    <s v="Primary"/>
    <s v="Conductor"/>
    <m/>
    <m/>
    <s v="     "/>
    <x v="2"/>
    <n v="190"/>
    <n v="37.960700000000003"/>
    <n v="-122.571"/>
    <m/>
    <s v="SAN-RAFAEL-1108"/>
    <n v="12000"/>
    <s v="COUNTY FIRE"/>
    <s v="Conifer Forest"/>
    <m/>
    <m/>
    <m/>
    <m/>
    <m/>
    <m/>
    <m/>
    <s v="N"/>
    <s v="N"/>
    <m/>
    <m/>
    <s v="     "/>
    <m/>
    <m/>
    <m/>
    <m/>
    <m/>
    <m/>
    <m/>
    <m/>
    <m/>
    <m/>
    <m/>
    <m/>
    <m/>
    <m/>
    <m/>
    <m/>
    <m/>
    <m/>
    <m/>
  </r>
  <r>
    <x v="567"/>
    <s v="     "/>
    <d v="2015-08-15T00:00:00"/>
    <d v="1899-12-30T12:26:00"/>
    <s v="33"/>
    <x v="2"/>
    <s v="8"/>
    <x v="1"/>
    <d v="2015-08-15T00:00:00"/>
    <d v="1899-12-30T12:26:00"/>
    <s v="tree branch fell into primary"/>
    <s v="     "/>
    <x v="1"/>
    <m/>
    <x v="1"/>
    <m/>
    <s v="1288754"/>
    <s v="15-0055208"/>
    <m/>
    <m/>
    <m/>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1713223"/>
    <s v="     "/>
    <x v="0"/>
    <m/>
    <n v="36.834400000000002"/>
    <n v="-121.661"/>
    <m/>
    <s v="PRUNEDALE-1110"/>
    <n v="12000"/>
    <m/>
    <s v="Urban"/>
    <m/>
    <m/>
    <m/>
    <m/>
    <m/>
    <m/>
    <m/>
    <s v="N"/>
    <s v="N"/>
    <m/>
    <m/>
    <s v="     "/>
    <n v="36.834417000000002"/>
    <n v="-121.66135300000001"/>
    <s v="Aug 17 2015 12:00AM"/>
    <s v="BranchFail"/>
    <s v="green ov failed"/>
    <s v="COTT"/>
    <s v="80"/>
    <s v="28"/>
    <s v="12"/>
    <s v="None"/>
    <s v="None"/>
    <s v="N"/>
    <s v="1"/>
    <m/>
    <s v="Hillside"/>
    <s v="B"/>
    <s v="CrossArm"/>
    <s v="BareWire"/>
    <s v="0"/>
  </r>
  <r>
    <x v="568"/>
    <s v="     "/>
    <d v="2015-08-16T00:00:00"/>
    <d v="1899-12-30T20:59:00"/>
    <s v="34"/>
    <x v="2"/>
    <s v="8"/>
    <x v="1"/>
    <d v="2015-08-16T00:00:00"/>
    <d v="1899-12-30T20:59:00"/>
    <s v="BAD SB DISCONNECT EAST PHASE @ 20031. BROKEN JUMPER CAUSED SMALL FIRE &amp; LR OUTAGE. I WORKED OFF OF SW LOG # 15-55402 TO TAKE LR 20032 OFFLINE &amp; CUT THE BROKEN JUMPER TO MAKE SAFE. I CLOSED THE BYPASS SW # 5377 TO RESTORE CUSTOMER POWER. I S"/>
    <s v="     "/>
    <x v="1"/>
    <m/>
    <x v="1"/>
    <m/>
    <s v="1289721"/>
    <s v="15-0055402"/>
    <m/>
    <m/>
    <m/>
    <m/>
    <s v="     "/>
    <x v="0"/>
    <x v="0"/>
    <s v="Vegetation"/>
    <x v="0"/>
    <m/>
    <s v="&lt;3 meters of linear travel"/>
    <s v="Square Feet: ; Acreage: "/>
    <s v="Equipment - PG&amp;E"/>
    <x v="4"/>
    <s v="Equipment - PG&amp;E"/>
    <s v="All types of equipment / facility failure"/>
    <s v="Conductor"/>
    <s v="Conductor"/>
    <m/>
    <m/>
    <s v="Pacific Bell"/>
    <s v="Overhead"/>
    <s v="Primary"/>
    <s v="Conductor"/>
    <m/>
    <s v="101606084"/>
    <s v="     "/>
    <x v="0"/>
    <m/>
    <n v="38.596299999999999"/>
    <n v="-121.527"/>
    <m/>
    <s v="WEST-SACRAMENTO-1109"/>
    <n v="12000"/>
    <s v="west sacramento FD"/>
    <s v="Urban"/>
    <m/>
    <m/>
    <m/>
    <m/>
    <m/>
    <m/>
    <m/>
    <s v="N"/>
    <s v="N"/>
    <m/>
    <m/>
    <s v="     "/>
    <m/>
    <m/>
    <m/>
    <m/>
    <m/>
    <m/>
    <m/>
    <m/>
    <m/>
    <m/>
    <m/>
    <m/>
    <m/>
    <m/>
    <m/>
    <m/>
    <m/>
    <m/>
    <m/>
  </r>
  <r>
    <x v="569"/>
    <s v="     "/>
    <d v="2015-08-16T00:00:00"/>
    <d v="1899-12-30T12:04:00"/>
    <s v="34"/>
    <x v="2"/>
    <s v="8"/>
    <x v="1"/>
    <d v="2015-08-16T00:00:00"/>
    <d v="1899-12-30T12:04:00"/>
    <s v="CREW CALLED TO REPAIR WIRE DOWN. MOST CUSTOMER'S HOT."/>
    <s v="     "/>
    <x v="1"/>
    <m/>
    <x v="1"/>
    <m/>
    <s v="1289135"/>
    <s v="15-0055307"/>
    <m/>
    <m/>
    <n v="110579000"/>
    <m/>
    <s v="     "/>
    <x v="0"/>
    <x v="0"/>
    <s v="Vegetation"/>
    <x v="0"/>
    <m/>
    <s v="&lt;0.25"/>
    <s v="Square Feet: ; Acreage: "/>
    <s v="Equipment - PG&amp;E"/>
    <x v="4"/>
    <s v="Equipment - PG&amp;E"/>
    <s v="All types of equipment / facility failure"/>
    <s v="Conductor"/>
    <s v="Conductor"/>
    <m/>
    <m/>
    <s v="0"/>
    <s v="Overhead"/>
    <s v="Primary"/>
    <s v="Conductor"/>
    <m/>
    <m/>
    <s v="     "/>
    <x v="0"/>
    <m/>
    <n v="37.594000000000001"/>
    <n v="-122.00700000000001"/>
    <m/>
    <s v="JARVIS-1110"/>
    <n v="12000"/>
    <s v="ALCO FIRE/UNION CITY"/>
    <s v="Urban"/>
    <m/>
    <m/>
    <m/>
    <m/>
    <m/>
    <m/>
    <m/>
    <s v="N"/>
    <s v="N"/>
    <m/>
    <m/>
    <s v="     "/>
    <m/>
    <m/>
    <m/>
    <m/>
    <m/>
    <m/>
    <m/>
    <m/>
    <m/>
    <m/>
    <m/>
    <m/>
    <m/>
    <m/>
    <m/>
    <m/>
    <m/>
    <m/>
    <m/>
  </r>
  <r>
    <x v="570"/>
    <s v="     "/>
    <d v="2015-08-16T00:00:00"/>
    <d v="1899-12-30T07:35:00"/>
    <s v="34"/>
    <x v="2"/>
    <s v="8"/>
    <x v="1"/>
    <d v="2015-08-16T00:00:00"/>
    <d v="1899-12-30T07:35:00"/>
    <s v="SMALL VEG FIRE CAUSED BY WOODPECKER EXTINGUISHED BY TMAN. NO OUTGE."/>
    <s v="     "/>
    <x v="1"/>
    <m/>
    <x v="1"/>
    <m/>
    <s v="1289055"/>
    <s v="15-0055284"/>
    <m/>
    <m/>
    <m/>
    <m/>
    <s v="     "/>
    <x v="0"/>
    <x v="0"/>
    <s v="Vegetation"/>
    <x v="0"/>
    <m/>
    <s v="&lt;3 meters of linear travel"/>
    <s v="Square Feet: ; Acreage: "/>
    <s v="Contact - Animal - Bird"/>
    <x v="6"/>
    <s v="Contact - Bird"/>
    <s v="All types of equipment / facility failure"/>
    <s v="Contact - Animal"/>
    <m/>
    <s v="Contact - Animal"/>
    <s v="Conductor"/>
    <s v="None"/>
    <s v="Overhead"/>
    <s v="Secondary"/>
    <s v="Conductor"/>
    <m/>
    <s v="8932 SAN GABRIEL RD. SW C/O OF LOT, Atascadero"/>
    <s v="     "/>
    <x v="1"/>
    <n v="575"/>
    <n v="35.4572"/>
    <n v="-120.657"/>
    <m/>
    <s v="ATASCADERO-1103"/>
    <m/>
    <m/>
    <s v="Hardwood Woodland"/>
    <m/>
    <m/>
    <m/>
    <m/>
    <m/>
    <m/>
    <m/>
    <s v="N"/>
    <s v="N"/>
    <m/>
    <m/>
    <s v="     "/>
    <m/>
    <m/>
    <m/>
    <m/>
    <m/>
    <m/>
    <m/>
    <m/>
    <m/>
    <m/>
    <m/>
    <m/>
    <m/>
    <m/>
    <m/>
    <m/>
    <m/>
    <m/>
    <m/>
  </r>
  <r>
    <x v="571"/>
    <s v="     "/>
    <d v="2015-08-17T00:00:00"/>
    <d v="1899-12-30T17:33:00"/>
    <s v="34"/>
    <x v="2"/>
    <s v="8"/>
    <x v="1"/>
    <d v="2015-08-17T00:00:00"/>
    <d v="1899-12-30T17:33:00"/>
    <s v="0"/>
    <s v="     "/>
    <x v="1"/>
    <m/>
    <x v="1"/>
    <m/>
    <s v="1290517"/>
    <s v="15-0055664"/>
    <m/>
    <m/>
    <m/>
    <m/>
    <s v="     "/>
    <x v="0"/>
    <x v="0"/>
    <s v="Vegetation"/>
    <x v="0"/>
    <m/>
    <s v="0.26-9.99"/>
    <s v="Square Feet: ; Acreage: 1.5"/>
    <s v="Vegetation"/>
    <x v="0"/>
    <s v="Vegetation"/>
    <s v="All types of equipment / facility failure"/>
    <s v="Contact - Vegetation"/>
    <m/>
    <s v="Contact - Vegetation"/>
    <s v="Conductor"/>
    <s v="0"/>
    <s v="Overhead"/>
    <s v="Primary"/>
    <s v="Conductor"/>
    <m/>
    <s v="14 spans load side 2345"/>
    <s v="     "/>
    <x v="1"/>
    <n v="140"/>
    <n v="38.8337"/>
    <n v="-123.553"/>
    <m/>
    <s v="GUALALA-1112"/>
    <n v="12000"/>
    <s v="Cal Fire Dept"/>
    <s v="Conifer Forest"/>
    <m/>
    <m/>
    <m/>
    <m/>
    <m/>
    <m/>
    <m/>
    <s v="N"/>
    <s v="N"/>
    <m/>
    <m/>
    <s v="     "/>
    <n v="38.833660000000002"/>
    <n v="-123.55334999999999"/>
    <s v="Aug 18 2015 12:00AM"/>
    <s v="RootsFail"/>
    <s v="Due to steep terrain, wind exposure and a shallow root system a healthy tan oak uprooted and fell through the high voltage lines and caused a small fire."/>
    <s v="TAN"/>
    <s v="65"/>
    <s v="13"/>
    <s v="40"/>
    <s v="Moderate"/>
    <s v="None"/>
    <s v="N"/>
    <s v="1"/>
    <m/>
    <s v="Ridge"/>
    <s v="C"/>
    <s v="CrossArm"/>
    <s v="BareWire"/>
    <s v="4"/>
  </r>
  <r>
    <x v="572"/>
    <s v="     "/>
    <d v="2015-08-17T00:00:00"/>
    <d v="1899-12-30T20:57:00"/>
    <s v="34"/>
    <x v="2"/>
    <s v="8"/>
    <x v="1"/>
    <d v="2015-08-17T00:00:00"/>
    <d v="1899-12-30T20:57:00"/>
    <s v="CALLED ON CALL FOR CREW"/>
    <s v="     "/>
    <x v="1"/>
    <m/>
    <x v="1"/>
    <m/>
    <s v="1290631"/>
    <s v="15-0055696"/>
    <m/>
    <m/>
    <n v="110582000"/>
    <m/>
    <s v="     "/>
    <x v="0"/>
    <x v="0"/>
    <s v="Vegetation"/>
    <x v="0"/>
    <m/>
    <s v="0.26-9.99"/>
    <s v="Square Feet: ; Acreage: 4"/>
    <s v="Vegetation"/>
    <x v="0"/>
    <s v="Vegetation"/>
    <s v="All types of equipment / facility failure"/>
    <s v="Contact - Vegetation"/>
    <m/>
    <s v="Contact - Vegetation"/>
    <s v="Conductor"/>
    <s v="0"/>
    <s v="Overhead"/>
    <s v="Primary"/>
    <s v="Conductor"/>
    <m/>
    <s v="46371 ORCHARD DRIVE"/>
    <s v="     "/>
    <x v="1"/>
    <n v="430"/>
    <n v="36.686700000000002"/>
    <n v="-119.06100000000001"/>
    <m/>
    <s v="DUNLAP-1102"/>
    <n v="12000"/>
    <s v="Cal Fire Dept"/>
    <s v="Hardwood Forest"/>
    <m/>
    <m/>
    <m/>
    <m/>
    <m/>
    <m/>
    <m/>
    <s v="N"/>
    <s v="N"/>
    <m/>
    <m/>
    <s v="     "/>
    <n v="36.686720000000001"/>
    <n v="-119.06122999999999"/>
    <s v="Aug 18 2015 12:00AM"/>
    <s v="TrunkFail"/>
    <s v="TREE LOOKS HEALTHY. THE TREE HAD A 2 SPAR STRUCTURE THAT HAD A NARROW V CROTCH THAT WAS BARK TO BARK CONECTION WITH DECAY INSIDE THE V. THIS WAS UNDETECTABLE FROM THE GROUND. THE SPAR SPLIT HITTING THE PIMARY LINES CAUSING A SMALL FIRE. CAN CONFIRM LINE TO GROUND"/>
    <s v="OAK"/>
    <s v="90"/>
    <s v="42"/>
    <s v="72"/>
    <s v="None"/>
    <s v="Moderate"/>
    <s v="N"/>
    <s v="1"/>
    <m/>
    <s v="Hillside"/>
    <s v="B"/>
    <s v="CrossArm"/>
    <s v="BareWire"/>
    <s v="9"/>
  </r>
  <r>
    <x v="573"/>
    <s v="     "/>
    <d v="2015-08-17T00:00:00"/>
    <d v="1899-12-30T08:37:00"/>
    <s v="34"/>
    <x v="2"/>
    <s v="8"/>
    <x v="1"/>
    <m/>
    <m/>
    <s v="TREE FELL ON SERVICE CREW TO REPLACE SERVICE AFTER ELEC REPLACES WEATHER HEAD"/>
    <s v="     "/>
    <x v="1"/>
    <m/>
    <x v="1"/>
    <m/>
    <s v="1290063"/>
    <m/>
    <m/>
    <m/>
    <m/>
    <m/>
    <s v="     "/>
    <x v="0"/>
    <x v="0"/>
    <s v="Vegetation"/>
    <x v="0"/>
    <m/>
    <s v="&lt;0.25"/>
    <s v="Square Feet: ; Acreage: "/>
    <s v="Vegetation"/>
    <x v="0"/>
    <s v="Vegetation"/>
    <s v="All types of equipment / facility failure"/>
    <s v="Contact - Vegetation"/>
    <m/>
    <s v="Contact - Vegetation"/>
    <s v="Conductor"/>
    <s v="Pacific Bell"/>
    <s v="Overhead"/>
    <s v="Secondary"/>
    <s v="Conductor"/>
    <m/>
    <s v="101800237"/>
    <s v="     "/>
    <x v="2"/>
    <n v="520"/>
    <n v="37.075699999999998"/>
    <n v="-122.023"/>
    <m/>
    <s v="CAMP-EVERS-2104"/>
    <m/>
    <s v="Cal Fire Dept"/>
    <s v="Shrub"/>
    <m/>
    <m/>
    <m/>
    <m/>
    <m/>
    <m/>
    <m/>
    <s v="N"/>
    <s v="N"/>
    <m/>
    <m/>
    <s v="     "/>
    <m/>
    <m/>
    <m/>
    <m/>
    <m/>
    <m/>
    <m/>
    <m/>
    <m/>
    <m/>
    <m/>
    <m/>
    <m/>
    <m/>
    <m/>
    <m/>
    <m/>
    <m/>
    <m/>
  </r>
  <r>
    <x v="574"/>
    <s v="     "/>
    <d v="2015-08-17T00:00:00"/>
    <d v="1899-12-30T14:29:00"/>
    <s v="34"/>
    <x v="2"/>
    <s v="8"/>
    <x v="1"/>
    <d v="2015-08-17T00:00:00"/>
    <d v="1899-12-30T14:29:00"/>
    <s v="F4TA7M1 BIRD CAUSED CROSS PHASE OF HIGH SIDE BUSHING ON XFMR, AND CAUSED GRASS FIRE UNDER POLE APPOX 10 SQ FEET, BUSHINGS FLASHED OVER AND NEED REPLACED 10 KVA 12KV ON WEST FRESNO 1112, XFMR FEEDS ONE HOME WITH 2 METERS, CREW TO REPLACE XFM"/>
    <s v="     "/>
    <x v="1"/>
    <m/>
    <x v="1"/>
    <m/>
    <m/>
    <s v="15-0055602"/>
    <m/>
    <m/>
    <m/>
    <m/>
    <s v="     "/>
    <x v="0"/>
    <x v="0"/>
    <s v="Vegetation"/>
    <x v="0"/>
    <m/>
    <s v="&lt;3 meters of linear travel"/>
    <s v="Square Feet: 10 sq ft; Acreage: "/>
    <s v="Contact - Animal - Bird"/>
    <x v="6"/>
    <s v="Contact - Bird"/>
    <s v="All types of equipment / facility failure"/>
    <s v="Contact - Animal"/>
    <m/>
    <s v="Contact - Animal"/>
    <s v="Conductor"/>
    <s v="0"/>
    <s v="Overhead"/>
    <s v="Primary"/>
    <s v="Conductor"/>
    <m/>
    <m/>
    <s v="     "/>
    <x v="0"/>
    <m/>
    <n v="36.721600000000002"/>
    <n v="-119.831"/>
    <m/>
    <s v="WEST-FRESNO-1112"/>
    <n v="12000"/>
    <s v="Fresno FD"/>
    <s v="Urban"/>
    <m/>
    <m/>
    <m/>
    <m/>
    <m/>
    <m/>
    <m/>
    <s v="N"/>
    <s v="N"/>
    <m/>
    <m/>
    <s v="     "/>
    <m/>
    <m/>
    <m/>
    <m/>
    <m/>
    <m/>
    <m/>
    <m/>
    <m/>
    <m/>
    <m/>
    <m/>
    <m/>
    <m/>
    <m/>
    <m/>
    <m/>
    <m/>
    <m/>
  </r>
  <r>
    <x v="575"/>
    <s v="     "/>
    <d v="2015-08-18T00:00:00"/>
    <d v="1899-12-30T23:45:10"/>
    <s v="34"/>
    <x v="2"/>
    <s v="8"/>
    <x v="1"/>
    <m/>
    <m/>
    <s v="fuse failure caused capacitor bank on fire ; location unknown, capbank # not located, no address or cross streets listed"/>
    <s v="     "/>
    <x v="0"/>
    <d v="2021-03-03T00:00:00"/>
    <x v="0"/>
    <m/>
    <m/>
    <m/>
    <m/>
    <s v="919762"/>
    <m/>
    <m/>
    <s v="     "/>
    <x v="0"/>
    <x v="0"/>
    <m/>
    <x v="0"/>
    <m/>
    <s v="&lt;0.25"/>
    <m/>
    <s v="Equipment - PG&amp;E"/>
    <x v="15"/>
    <s v="Equipment - PG&amp;E"/>
    <s v="All types of equipment / facility failure"/>
    <s v="Fuse failure - all"/>
    <s v="Capacitor Bank"/>
    <m/>
    <m/>
    <s v="Yes"/>
    <s v="Overhead"/>
    <m/>
    <s v="Capacitor Bank"/>
    <m/>
    <s v="C642"/>
    <s v="     "/>
    <x v="0"/>
    <m/>
    <m/>
    <m/>
    <m/>
    <m/>
    <m/>
    <m/>
    <m/>
    <m/>
    <m/>
    <m/>
    <m/>
    <m/>
    <m/>
    <m/>
    <s v="N"/>
    <s v="N"/>
    <m/>
    <m/>
    <s v="     "/>
    <m/>
    <m/>
    <m/>
    <m/>
    <m/>
    <m/>
    <m/>
    <m/>
    <m/>
    <m/>
    <m/>
    <m/>
    <m/>
    <m/>
    <m/>
    <m/>
    <m/>
    <m/>
    <m/>
  </r>
  <r>
    <x v="576"/>
    <s v="     "/>
    <d v="2015-08-18T00:00:00"/>
    <d v="1899-12-30T20:36:00"/>
    <s v="34"/>
    <x v="2"/>
    <s v="8"/>
    <x v="1"/>
    <d v="2015-08-18T00:00:00"/>
    <d v="1899-12-30T20:36:00"/>
    <s v="AWAITING CRW"/>
    <s v="     "/>
    <x v="1"/>
    <m/>
    <x v="1"/>
    <m/>
    <s v="1291207"/>
    <s v="15-0055958"/>
    <m/>
    <m/>
    <n v="110584000"/>
    <m/>
    <s v="     "/>
    <x v="0"/>
    <x v="0"/>
    <s v="Vegetation"/>
    <x v="0"/>
    <m/>
    <s v="&lt;0.25"/>
    <s v="Square Feet: ; Acreage: "/>
    <s v="Contact - 3rd Party"/>
    <x v="8"/>
    <s v="Contact - 3rd Party"/>
    <s v="All types of equipment / facility failure"/>
    <s v="Contact - Vehicle"/>
    <m/>
    <s v="Contact - Vehicle"/>
    <s v="Pole"/>
    <s v="0"/>
    <s v="Overhead"/>
    <s v="Primary"/>
    <s v="Conductor"/>
    <m/>
    <s v="3 LOC HIDDEN VALLEY  ; OLD AUBURN RD 1"/>
    <s v="     "/>
    <x v="0"/>
    <n v="330"/>
    <n v="39.201999999999998"/>
    <n v="-121.078"/>
    <m/>
    <s v="GRASS-VALLEY-1103"/>
    <n v="12000"/>
    <s v="CO. &amp; CDF"/>
    <s v="Conifer Forest"/>
    <m/>
    <m/>
    <m/>
    <m/>
    <m/>
    <m/>
    <m/>
    <s v="N"/>
    <s v="N"/>
    <m/>
    <m/>
    <s v="     "/>
    <m/>
    <m/>
    <m/>
    <m/>
    <m/>
    <m/>
    <m/>
    <m/>
    <m/>
    <m/>
    <m/>
    <m/>
    <m/>
    <m/>
    <m/>
    <m/>
    <m/>
    <m/>
    <m/>
  </r>
  <r>
    <x v="577"/>
    <s v="     "/>
    <d v="2015-08-18T00:00:00"/>
    <d v="1899-12-30T08:03:00"/>
    <s v="34"/>
    <x v="2"/>
    <s v="8"/>
    <x v="1"/>
    <m/>
    <m/>
    <s v="replaced secondary connection at pole from OD Bank"/>
    <s v="     "/>
    <x v="1"/>
    <m/>
    <x v="1"/>
    <m/>
    <m/>
    <m/>
    <m/>
    <m/>
    <m/>
    <m/>
    <s v="     "/>
    <x v="0"/>
    <x v="0"/>
    <s v="Vegetation"/>
    <x v="0"/>
    <m/>
    <s v="&lt;0.25"/>
    <s v="Square Feet: ; Acreage: "/>
    <s v="Equipment - PG&amp;E"/>
    <x v="9"/>
    <s v="Equipment - PG&amp;E"/>
    <s v="All types of equipment / facility failure"/>
    <m/>
    <m/>
    <m/>
    <m/>
    <s v="0"/>
    <s v="Overhead"/>
    <s v="Secondary"/>
    <s v="Unknown"/>
    <m/>
    <s v="at base of pole across from 3838 Hill rd Lakeport"/>
    <s v="     "/>
    <x v="0"/>
    <n v="175"/>
    <n v="39.0867"/>
    <n v="-122.92400000000001"/>
    <m/>
    <s v="HARTLEY-1102"/>
    <m/>
    <s v="Cal Fire Dept"/>
    <s v="Herbaceous"/>
    <m/>
    <m/>
    <m/>
    <m/>
    <m/>
    <m/>
    <m/>
    <s v="N"/>
    <s v="N"/>
    <m/>
    <m/>
    <s v="     "/>
    <m/>
    <m/>
    <m/>
    <m/>
    <m/>
    <m/>
    <m/>
    <m/>
    <m/>
    <m/>
    <m/>
    <m/>
    <m/>
    <m/>
    <m/>
    <m/>
    <m/>
    <m/>
    <m/>
  </r>
  <r>
    <x v="578"/>
    <s v="     "/>
    <d v="2015-08-19T00:00:00"/>
    <d v="1899-12-30T06:20:00"/>
    <s v="34"/>
    <x v="2"/>
    <s v="8"/>
    <x v="1"/>
    <d v="2015-08-19T00:00:00"/>
    <d v="1899-12-30T06:20:00"/>
    <s v="0"/>
    <s v="     "/>
    <x v="1"/>
    <m/>
    <x v="1"/>
    <m/>
    <s v="1291286"/>
    <s v="15-0055982"/>
    <m/>
    <m/>
    <m/>
    <m/>
    <s v="     "/>
    <x v="0"/>
    <x v="0"/>
    <s v="Vegetation"/>
    <x v="0"/>
    <m/>
    <s v="10-99"/>
    <s v="Square Feet: ; Acreage: 10"/>
    <s v="Vegetation"/>
    <x v="0"/>
    <s v="Vegetation"/>
    <s v="All types of equipment / facility failure"/>
    <s v="Contact - Vegetation"/>
    <m/>
    <s v="Contact - Vegetation"/>
    <s v="Conductor"/>
    <s v="None"/>
    <s v="Overhead"/>
    <s v="Primary"/>
    <s v="Conductor"/>
    <m/>
    <s v="MTR#50001225"/>
    <s v="     "/>
    <x v="1"/>
    <n v="154"/>
    <n v="39.283099999999997"/>
    <n v="-123.29300000000001"/>
    <m/>
    <s v="CALPELLA-1101"/>
    <n v="12000"/>
    <s v="Cal Fire Dept"/>
    <s v="Hardwood Forest"/>
    <n v="10"/>
    <m/>
    <m/>
    <m/>
    <m/>
    <m/>
    <m/>
    <s v="N"/>
    <s v="N"/>
    <m/>
    <m/>
    <s v="     "/>
    <n v="39.28313"/>
    <n v="-123.29312"/>
    <s v="Aug 19 2015  3:00PM"/>
    <s v="TrunkFail"/>
    <s v="Due to strong winds a healthy mature live oak with some center rot fell through the high voltage lines causing a fire."/>
    <s v="OAKL"/>
    <s v="80"/>
    <s v="32"/>
    <s v="40"/>
    <s v="Slight"/>
    <s v="None"/>
    <s v="N"/>
    <s v="1"/>
    <m/>
    <s v="Hillside"/>
    <s v="A"/>
    <s v="CrossArm"/>
    <s v="BareWire"/>
    <s v="3"/>
  </r>
  <r>
    <x v="579"/>
    <s v="     "/>
    <d v="2015-08-19T00:00:00"/>
    <d v="1899-12-30T13:42:00"/>
    <s v="34"/>
    <x v="2"/>
    <s v="8"/>
    <x v="1"/>
    <d v="2015-08-19T00:00:00"/>
    <d v="1899-12-30T13:11:00"/>
    <s v="Crews on site for repairs ."/>
    <s v="     "/>
    <x v="1"/>
    <m/>
    <x v="1"/>
    <m/>
    <s v="1291557"/>
    <s v="15-0056116"/>
    <m/>
    <m/>
    <n v="110585000"/>
    <m/>
    <s v="     "/>
    <x v="0"/>
    <x v="0"/>
    <s v="Vegetation"/>
    <x v="0"/>
    <m/>
    <s v="0.26-9.99"/>
    <s v="Square Feet: ; Acreage: "/>
    <s v="Contact - 3rd Party"/>
    <x v="8"/>
    <s v="Contact - 3rd Party"/>
    <s v="All types of equipment / facility failure"/>
    <s v="Contact - Vehicle"/>
    <m/>
    <s v="Contact - Vehicle"/>
    <s v="Pole"/>
    <s v="Pacific Bell"/>
    <s v="Overhead"/>
    <s v="Primary"/>
    <s v="Conductor"/>
    <m/>
    <s v="102334306"/>
    <s v="     "/>
    <x v="0"/>
    <m/>
    <n v="37.7926"/>
    <n v="-120.77500000000001"/>
    <m/>
    <s v="COTTLE-1701"/>
    <n v="17000"/>
    <s v="Stanislaus Consolidated fire ."/>
    <s v="Hardwood Woodland"/>
    <m/>
    <m/>
    <m/>
    <m/>
    <m/>
    <m/>
    <m/>
    <s v="N"/>
    <s v="N"/>
    <m/>
    <m/>
    <s v="     "/>
    <m/>
    <m/>
    <m/>
    <m/>
    <m/>
    <m/>
    <m/>
    <m/>
    <m/>
    <m/>
    <m/>
    <m/>
    <m/>
    <m/>
    <m/>
    <m/>
    <m/>
    <m/>
    <m/>
  </r>
  <r>
    <x v="580"/>
    <s v="     "/>
    <d v="2015-08-19T00:00:00"/>
    <d v="1899-12-30T00:07:00"/>
    <s v="34"/>
    <x v="2"/>
    <s v="8"/>
    <x v="1"/>
    <d v="2015-08-19T00:00:00"/>
    <d v="1899-12-30T00:07:00"/>
    <m/>
    <s v="     "/>
    <x v="1"/>
    <m/>
    <x v="1"/>
    <m/>
    <s v="1291256"/>
    <s v="15-0055968"/>
    <m/>
    <m/>
    <m/>
    <m/>
    <s v="     "/>
    <x v="0"/>
    <x v="0"/>
    <s v="Vegetation"/>
    <x v="0"/>
    <m/>
    <s v="&lt;0.25"/>
    <s v="Square Feet: 30 x 40; Acreage: "/>
    <s v="Equipment - PG&amp;E"/>
    <x v="11"/>
    <s v="Equipment - PG&amp;E"/>
    <s v="All types of equipment / facility failure"/>
    <s v="Capacitor Bank"/>
    <s v="Capacitor Bank"/>
    <m/>
    <m/>
    <m/>
    <s v="Overhead"/>
    <s v="Primary"/>
    <s v="Capacitor Bank"/>
    <m/>
    <m/>
    <s v="     "/>
    <x v="0"/>
    <n v="300"/>
    <n v="38.886200000000002"/>
    <n v="-121.074"/>
    <m/>
    <s v="FLINT-1101"/>
    <n v="12000"/>
    <m/>
    <s v="Urban"/>
    <m/>
    <m/>
    <m/>
    <m/>
    <m/>
    <m/>
    <m/>
    <s v="N"/>
    <s v="N"/>
    <m/>
    <m/>
    <s v="     "/>
    <m/>
    <m/>
    <m/>
    <m/>
    <m/>
    <m/>
    <m/>
    <m/>
    <m/>
    <m/>
    <m/>
    <m/>
    <m/>
    <m/>
    <m/>
    <m/>
    <m/>
    <m/>
    <m/>
  </r>
  <r>
    <x v="581"/>
    <s v="     "/>
    <d v="2015-08-19T00:00:00"/>
    <d v="1899-12-30T02:10:00"/>
    <s v="34"/>
    <x v="2"/>
    <s v="8"/>
    <x v="1"/>
    <d v="2015-08-19T00:00:00"/>
    <d v="1899-12-30T02:10:00"/>
    <s v="0"/>
    <s v="     "/>
    <x v="1"/>
    <m/>
    <x v="1"/>
    <m/>
    <s v="1291269"/>
    <s v="15-0055976"/>
    <m/>
    <m/>
    <m/>
    <m/>
    <s v="     "/>
    <x v="0"/>
    <x v="0"/>
    <s v="Vegetation"/>
    <x v="0"/>
    <m/>
    <s v="0.26-9.99"/>
    <s v="Square Feet: ; Acreage: 1"/>
    <s v="Vegetation"/>
    <x v="0"/>
    <s v="Vegetation"/>
    <s v="All types of equipment / facility failure"/>
    <s v="Contact - Vegetation"/>
    <m/>
    <s v="Contact - Vegetation"/>
    <s v="Conductor"/>
    <s v="0"/>
    <s v="Overhead"/>
    <s v="Primary"/>
    <s v="Conductor"/>
    <m/>
    <s v="@ MTR # 1008056130"/>
    <s v="     "/>
    <x v="0"/>
    <n v="245"/>
    <n v="39.384799999999998"/>
    <n v="-122.551"/>
    <m/>
    <s v="ELK-CREEK-1101"/>
    <n v="12000"/>
    <s v="STONYFORD FIRE DEPT"/>
    <s v="Hardwood Woodland"/>
    <m/>
    <m/>
    <m/>
    <m/>
    <m/>
    <m/>
    <m/>
    <s v="N"/>
    <s v="N"/>
    <m/>
    <m/>
    <s v="     "/>
    <n v="39.384835000000002"/>
    <n v="-122.551362"/>
    <s v="Aug 19 2015 12:00AM"/>
    <s v="BranchFail"/>
    <s v="Over mature Valley Oak.  Failed at main crotch. 15 feet above ground._x000d__x000a_Approximate one acre fire at location.  Tall dry grass, poison oak.  One Liveoak tree burned at location. Sudden branch drop.  Included bark present and evidence of staining."/>
    <s v="OAKV"/>
    <s v="75"/>
    <s v="31"/>
    <s v="30"/>
    <s v="Slight"/>
    <s v="Slight"/>
    <s v="N"/>
    <s v="1"/>
    <m/>
    <s v="Valley"/>
    <s v="D"/>
    <s v="CrossArm"/>
    <s v="BareWire"/>
    <s v="9"/>
  </r>
  <r>
    <x v="582"/>
    <s v="     "/>
    <d v="2015-08-20T00:00:00"/>
    <d v="1899-12-30T14:08:00"/>
    <s v="34"/>
    <x v="2"/>
    <s v="8"/>
    <x v="1"/>
    <d v="2015-08-20T00:00:00"/>
    <d v="1899-12-30T14:08:00"/>
    <s v="LG OAK LIMB FELL ON OH PRIMARY ON  THE GRND STARTED FIRE CREW NOTIFIED TO REPA"/>
    <s v="     "/>
    <x v="1"/>
    <m/>
    <x v="1"/>
    <m/>
    <s v="1292127"/>
    <s v="15-0056381"/>
    <m/>
    <m/>
    <n v="110587000"/>
    <m/>
    <s v="     "/>
    <x v="0"/>
    <x v="0"/>
    <s v="Vegetation"/>
    <x v="0"/>
    <m/>
    <s v="&lt;0.25"/>
    <s v="Square Feet: ; Acreage: "/>
    <s v="Vegetation"/>
    <x v="0"/>
    <s v="Vegetation"/>
    <s v="All types of equipment / facility failure"/>
    <s v="Contact - Vegetation"/>
    <m/>
    <s v="Contact - Vegetation"/>
    <s v="Conductor"/>
    <s v="None"/>
    <s v="Overhead"/>
    <s v="Primary"/>
    <s v="Conductor"/>
    <m/>
    <s v="100725569"/>
    <s v="     "/>
    <x v="0"/>
    <m/>
    <n v="36.898899999999998"/>
    <n v="-119.521"/>
    <m/>
    <s v="COPPERMINE-1104"/>
    <n v="12000"/>
    <s v="Cal Fire Dept"/>
    <s v="Herbaceous"/>
    <m/>
    <m/>
    <m/>
    <m/>
    <m/>
    <m/>
    <m/>
    <s v="N"/>
    <s v="N"/>
    <m/>
    <m/>
    <s v="     "/>
    <n v="36.898940000000003"/>
    <n v="-119.52128999999999"/>
    <s v="Aug 21 2015 12:00AM"/>
    <s v="BranchFail"/>
    <s v="OLD VALLEY OAK HAD A LARGE GREEN LIMB BREAK OUT AND STRIKE THE PRIMARY LINES. NO SIGNS OF DECAY. CONFIRM LINE TO GROUND. STARTED A SMALL FIRE (1300 SQUARE FEET)"/>
    <s v="OAKV"/>
    <s v="59"/>
    <s v="99"/>
    <s v="32"/>
    <s v="None"/>
    <s v="None"/>
    <s v="N"/>
    <s v="1"/>
    <m/>
    <s v="Creek"/>
    <s v="A"/>
    <s v="CrossArm"/>
    <s v="BareWire"/>
    <s v="0"/>
  </r>
  <r>
    <x v="583"/>
    <s v="     "/>
    <d v="2015-08-21T00:00:00"/>
    <d v="1899-12-30T14:02:37"/>
    <s v="34"/>
    <x v="2"/>
    <s v="8"/>
    <x v="1"/>
    <d v="2015-08-21T00:00:00"/>
    <d v="1899-12-30T14:02:00"/>
    <s v="FAS states a wire was arcing and caused a fire. Fire was extinguished by COR, unsure of actual size of fire."/>
    <s v="     "/>
    <x v="0"/>
    <d v="2021-03-03T00:00:00"/>
    <x v="0"/>
    <m/>
    <m/>
    <s v="N/A"/>
    <m/>
    <s v="8563640724"/>
    <m/>
    <m/>
    <s v="     "/>
    <x v="0"/>
    <x v="0"/>
    <m/>
    <x v="0"/>
    <m/>
    <s v="Unknown"/>
    <m/>
    <s v="Unknown"/>
    <x v="5"/>
    <s v="Unknown"/>
    <s v="Other"/>
    <m/>
    <m/>
    <m/>
    <m/>
    <s v="Yes"/>
    <s v="Overhead"/>
    <m/>
    <s v="Conductor"/>
    <m/>
    <s v="100560681"/>
    <s v="     "/>
    <x v="0"/>
    <m/>
    <n v="37.433500000000002"/>
    <n v="-121.91500000000001"/>
    <s v="Santa Clara"/>
    <s v="DIXON-LANDING-2102"/>
    <m/>
    <m/>
    <s v="Urban"/>
    <m/>
    <m/>
    <m/>
    <m/>
    <m/>
    <m/>
    <m/>
    <s v="N"/>
    <s v="N"/>
    <m/>
    <m/>
    <s v="     "/>
    <m/>
    <m/>
    <m/>
    <m/>
    <m/>
    <m/>
    <m/>
    <m/>
    <m/>
    <m/>
    <m/>
    <m/>
    <m/>
    <m/>
    <m/>
    <m/>
    <m/>
    <m/>
    <m/>
  </r>
  <r>
    <x v="584"/>
    <s v="     "/>
    <d v="2015-08-21T00:00:00"/>
    <d v="1899-12-30T13:54:00"/>
    <s v="34"/>
    <x v="2"/>
    <s v="8"/>
    <x v="1"/>
    <d v="2015-08-21T00:00:00"/>
    <d v="1899-12-30T13:54:00"/>
    <s v="BROKEN SEC ARM,OUTAGE ,CREW JOB"/>
    <s v="     "/>
    <x v="1"/>
    <m/>
    <x v="1"/>
    <m/>
    <s v="1292636"/>
    <s v="15-0056672"/>
    <m/>
    <m/>
    <n v="110590000"/>
    <m/>
    <s v="     "/>
    <x v="0"/>
    <x v="0"/>
    <s v="Vegetation"/>
    <x v="0"/>
    <m/>
    <s v="&lt;3 meters of linear travel"/>
    <s v="Square Feet: ; Acreage: "/>
    <s v="Equipment - PG&amp;E"/>
    <x v="7"/>
    <s v="Equipment - PG&amp;E"/>
    <s v="All types of equipment / facility failure"/>
    <s v="Crossarm"/>
    <s v="Crossarm"/>
    <m/>
    <m/>
    <s v="0"/>
    <s v="Overhead"/>
    <s v="Primary"/>
    <s v="Conductor"/>
    <m/>
    <s v="BACK YARD OF 296 ABBOTT"/>
    <s v="     "/>
    <x v="0"/>
    <m/>
    <n v="37.429499999999997"/>
    <n v="-121.914"/>
    <m/>
    <s v="DIXON-LANDING-2102"/>
    <n v="21000"/>
    <m/>
    <s v="Urban"/>
    <m/>
    <m/>
    <m/>
    <m/>
    <m/>
    <m/>
    <m/>
    <s v="N"/>
    <s v="N"/>
    <m/>
    <m/>
    <s v="     "/>
    <m/>
    <m/>
    <m/>
    <m/>
    <m/>
    <m/>
    <m/>
    <m/>
    <m/>
    <m/>
    <m/>
    <m/>
    <m/>
    <m/>
    <m/>
    <m/>
    <m/>
    <m/>
    <m/>
  </r>
  <r>
    <x v="585"/>
    <s v="     "/>
    <d v="2015-08-22T00:00:00"/>
    <d v="1899-12-30T20:38:00"/>
    <s v="34"/>
    <x v="2"/>
    <s v="8"/>
    <x v="1"/>
    <d v="2015-08-22T00:00:00"/>
    <d v="1899-12-30T20:38:00"/>
    <s v="removed tree from phone line to take weight off pge pole conducted patrol from co21721 to eol refused 21721 with 15e fusepower ok refused cos 13795 with 25 t at 2255 power good amps 12.7,12"/>
    <s v="     "/>
    <x v="1"/>
    <m/>
    <x v="1"/>
    <m/>
    <s v="1293087"/>
    <s v="15-0056766"/>
    <m/>
    <m/>
    <m/>
    <m/>
    <s v="     "/>
    <x v="0"/>
    <x v="0"/>
    <s v="Vegetation"/>
    <x v="0"/>
    <m/>
    <s v="&lt;3 meters of linear travel"/>
    <s v="Square Feet: ; Acreage: "/>
    <s v="Vegetation"/>
    <x v="0"/>
    <s v="Vegetation"/>
    <s v="All types of equipment / facility failure"/>
    <s v="Contact - Vegetation"/>
    <m/>
    <s v="Contact - Vegetation"/>
    <s v="Communication Facility"/>
    <s v="Pacific Bell"/>
    <s v="Overhead"/>
    <s v="Primary"/>
    <s v="Conductor"/>
    <m/>
    <s v="at base of co pole 21721 - 720 Woodridge Rd."/>
    <s v="     "/>
    <x v="1"/>
    <n v="340"/>
    <n v="38.774799999999999"/>
    <n v="-120.85599999999999"/>
    <m/>
    <s v="PLACERVILLE-1110"/>
    <n v="12000"/>
    <m/>
    <s v="Hardwood Forest"/>
    <m/>
    <m/>
    <m/>
    <m/>
    <m/>
    <m/>
    <m/>
    <s v="N"/>
    <s v="N"/>
    <m/>
    <m/>
    <s v="     "/>
    <n v="38.777002000000003"/>
    <n v="-120.857782"/>
    <s v="Aug 25 2015 12:00AM"/>
    <s v="RootsFail"/>
    <s v="Root rot caused tree to fall and hit medium sized phone lines causing the primary lines to slap together."/>
    <s v="OAKK"/>
    <s v="55"/>
    <s v="28"/>
    <s v="50"/>
    <s v="Moderate"/>
    <s v="Moderate"/>
    <s v="N"/>
    <s v="1"/>
    <m/>
    <s v="Hillside"/>
    <s v="A"/>
    <s v="Flat"/>
    <s v="BareWire"/>
    <s v="6"/>
  </r>
  <r>
    <x v="586"/>
    <s v="     "/>
    <d v="2015-08-23T00:00:00"/>
    <d v="1899-12-30T14:15:00"/>
    <s v="35"/>
    <x v="2"/>
    <s v="8"/>
    <x v="1"/>
    <d v="2015-08-23T00:00:00"/>
    <d v="1899-12-30T14:15:00"/>
    <s v="fnd blown/failed lt arrestr &amp; blown #1 fuse at fco 7249.PART OF BRKN ARRESTR FELL TO GRND CAUSING 50X15' GRASS ONLY FIRE.I CUT ARRESTR IN CLEAR &amp; REFUSED 7249 GOOD AT 1540HRS"/>
    <s v="     "/>
    <x v="1"/>
    <m/>
    <x v="1"/>
    <m/>
    <s v="1293329"/>
    <s v="15-0056830"/>
    <m/>
    <m/>
    <m/>
    <m/>
    <s v="     "/>
    <x v="0"/>
    <x v="0"/>
    <s v="Vegetation"/>
    <x v="0"/>
    <m/>
    <s v="&lt;0.25"/>
    <s v="Square Feet: 50 x 15; Acreage: "/>
    <s v="Equipment - PG&amp;E"/>
    <x v="17"/>
    <s v="Equipment - PG&amp;E"/>
    <s v="All types of equipment / facility failure"/>
    <s v="Lightning Arrestor"/>
    <s v="Lightning Arrestor"/>
    <m/>
    <m/>
    <s v="0"/>
    <s v="Overhead"/>
    <s v="Primary"/>
    <s v="Lightning Arrestor"/>
    <m/>
    <s v="AT INTERSECTION OF HARBOR &amp; DUNN"/>
    <s v="     "/>
    <x v="0"/>
    <m/>
    <n v="37.339399999999998"/>
    <n v="-120.438"/>
    <m/>
    <s v="EL-CAPITAN-1102"/>
    <n v="12000"/>
    <m/>
    <s v="Herbaceous"/>
    <m/>
    <m/>
    <m/>
    <m/>
    <m/>
    <m/>
    <m/>
    <s v="N"/>
    <s v="N"/>
    <m/>
    <m/>
    <s v="     "/>
    <m/>
    <m/>
    <m/>
    <m/>
    <m/>
    <m/>
    <m/>
    <m/>
    <m/>
    <m/>
    <m/>
    <m/>
    <m/>
    <m/>
    <m/>
    <m/>
    <m/>
    <m/>
    <m/>
  </r>
  <r>
    <x v="587"/>
    <s v="     "/>
    <d v="2015-08-23T00:00:00"/>
    <d v="1899-12-30T14:04:00"/>
    <s v="35"/>
    <x v="2"/>
    <s v="8"/>
    <x v="1"/>
    <d v="2015-08-23T00:00:00"/>
    <d v="1899-12-30T14:04:00"/>
    <s v="oak branch fell on pri, broke pole"/>
    <s v="     "/>
    <x v="1"/>
    <m/>
    <x v="1"/>
    <m/>
    <s v="1293328"/>
    <s v="15-0056827"/>
    <m/>
    <m/>
    <m/>
    <m/>
    <s v="     "/>
    <x v="0"/>
    <x v="0"/>
    <s v="Vegetation"/>
    <x v="0"/>
    <m/>
    <s v="0.26-9.99"/>
    <s v="Square Feet: ; Acreage: 2"/>
    <s v="Vegetation"/>
    <x v="0"/>
    <s v="Vegetation"/>
    <s v="All types of equipment / facility failure"/>
    <s v="Contact - Vegetation"/>
    <m/>
    <s v="Contact - Vegetation"/>
    <s v="Conductor"/>
    <s v="Pacific Bell"/>
    <s v="Overhead"/>
    <s v="Primary"/>
    <s v="Conductor"/>
    <m/>
    <s v="7200 so. center dr"/>
    <s v="     "/>
    <x v="0"/>
    <n v="175"/>
    <n v="38.933399999999999"/>
    <n v="-122.62"/>
    <m/>
    <s v="HIGHLANDS-1104"/>
    <n v="12000"/>
    <s v="CL fire dept"/>
    <s v="Urban"/>
    <m/>
    <m/>
    <m/>
    <m/>
    <m/>
    <m/>
    <m/>
    <s v="N"/>
    <s v="N"/>
    <m/>
    <m/>
    <s v="     "/>
    <n v="38.933442999999997"/>
    <n v="-122.619985"/>
    <s v="Aug 24 2015 12:00AM"/>
    <s v="BranchFail"/>
    <s v="A large limb from a healthy blue oak failed into the lines. There were no nooks or external defects visible on the tree. When the limb failed it took down the lines and broke the l/b pole in half and caused a fire."/>
    <s v="OAKD"/>
    <s v="60"/>
    <s v="59"/>
    <s v="25"/>
    <s v="None"/>
    <s v="None"/>
    <s v="N"/>
    <s v="1"/>
    <m/>
    <s v="Valley"/>
    <s v="D"/>
    <s v="CrossArm"/>
    <s v="BareWire"/>
    <s v="0"/>
  </r>
  <r>
    <x v="588"/>
    <s v="     "/>
    <d v="2015-08-24T00:00:00"/>
    <d v="1899-12-30T22:48:00"/>
    <s v="35"/>
    <x v="2"/>
    <s v="8"/>
    <x v="1"/>
    <d v="2015-08-24T00:00:00"/>
    <d v="1899-12-30T22:48:00"/>
    <s v="found 2 of 2 blown refused ok small veg fire 200 east of pan toll rd"/>
    <s v="     "/>
    <x v="1"/>
    <m/>
    <x v="1"/>
    <m/>
    <s v="1294014"/>
    <s v="15-0057082"/>
    <m/>
    <m/>
    <m/>
    <m/>
    <s v="     "/>
    <x v="0"/>
    <x v="0"/>
    <s v="Vegetation"/>
    <x v="0"/>
    <m/>
    <s v="&lt;3 meters of linear travel"/>
    <s v="Square Feet: ; Acreage: "/>
    <s v="Equipment - PG&amp;E"/>
    <x v="9"/>
    <s v="Equipment - PG&amp;E"/>
    <s v="All types of equipment / facility failure"/>
    <m/>
    <m/>
    <m/>
    <m/>
    <s v="0"/>
    <s v="Overhead"/>
    <s v="Primary"/>
    <s v="Unknown"/>
    <m/>
    <s v="200' east of pan toll rd 50' north of panoramic hwy"/>
    <s v="     "/>
    <x v="2"/>
    <n v="180"/>
    <n v="37.896000000000001"/>
    <n v="-122.601"/>
    <m/>
    <s v="ALTO-1125"/>
    <n v="12000"/>
    <s v="marin county fire"/>
    <s v="Shrub"/>
    <m/>
    <m/>
    <m/>
    <m/>
    <m/>
    <m/>
    <m/>
    <s v="N"/>
    <s v="N"/>
    <m/>
    <m/>
    <s v="     "/>
    <m/>
    <m/>
    <m/>
    <m/>
    <m/>
    <m/>
    <m/>
    <m/>
    <m/>
    <m/>
    <m/>
    <m/>
    <m/>
    <m/>
    <m/>
    <m/>
    <m/>
    <m/>
    <m/>
  </r>
  <r>
    <x v="589"/>
    <s v="     "/>
    <d v="2015-08-25T00:00:00"/>
    <d v="1899-12-30T14:01:00"/>
    <s v="35"/>
    <x v="2"/>
    <s v="8"/>
    <x v="1"/>
    <m/>
    <m/>
    <s v="CREW TO REPAIR WIRE DOWN"/>
    <s v="     "/>
    <x v="1"/>
    <m/>
    <x v="1"/>
    <m/>
    <s v="1294446"/>
    <m/>
    <m/>
    <m/>
    <m/>
    <m/>
    <s v="     "/>
    <x v="0"/>
    <x v="0"/>
    <s v="Vegetation"/>
    <x v="0"/>
    <m/>
    <s v="&lt;0.25"/>
    <s v="Square Feet: ; Acreage: "/>
    <s v="Equipment - PG&amp;E"/>
    <x v="9"/>
    <s v="Equipment - PG&amp;E"/>
    <s v="All types of equipment / facility failure"/>
    <m/>
    <m/>
    <m/>
    <m/>
    <s v="Pacific Bell"/>
    <s v="Overhead"/>
    <s v="Secondary"/>
    <s v="Conductor"/>
    <m/>
    <s v="101338374"/>
    <s v="     "/>
    <x v="0"/>
    <m/>
    <n v="39.149099999999997"/>
    <n v="-121.59699999999999"/>
    <m/>
    <s v="MARYSVILLE-1102"/>
    <m/>
    <m/>
    <s v="Urban"/>
    <m/>
    <m/>
    <m/>
    <m/>
    <m/>
    <m/>
    <m/>
    <s v="N"/>
    <s v="N"/>
    <m/>
    <m/>
    <s v="     "/>
    <m/>
    <m/>
    <m/>
    <m/>
    <m/>
    <m/>
    <m/>
    <m/>
    <m/>
    <m/>
    <m/>
    <m/>
    <m/>
    <m/>
    <m/>
    <m/>
    <m/>
    <m/>
    <m/>
  </r>
  <r>
    <x v="590"/>
    <s v="     "/>
    <d v="2015-08-25T00:00:00"/>
    <d v="1899-12-30T09:12:00"/>
    <s v="35"/>
    <x v="2"/>
    <s v="8"/>
    <x v="1"/>
    <d v="2015-08-25T00:00:00"/>
    <d v="1899-12-30T09:12:00"/>
    <s v="crew to repair primary wire down load side of LR 196"/>
    <s v="     "/>
    <x v="1"/>
    <m/>
    <x v="1"/>
    <m/>
    <s v="1294140"/>
    <s v="15-0057152"/>
    <m/>
    <m/>
    <m/>
    <m/>
    <s v="     "/>
    <x v="0"/>
    <x v="0"/>
    <s v="Vegetation"/>
    <x v="0"/>
    <m/>
    <s v="&lt;0.25"/>
    <s v="Square Feet: ; Acreage: "/>
    <s v="Equipment - PG&amp;E"/>
    <x v="10"/>
    <s v="Equipment - PG&amp;E"/>
    <s v="All types of equipment / facility failure"/>
    <s v="Splice/Clamp/Connector"/>
    <s v="Splice/Clamp/Connector"/>
    <m/>
    <m/>
    <s v="Pacific Bell"/>
    <s v="Overhead"/>
    <s v="Primary"/>
    <s v="Conductor"/>
    <m/>
    <s v="101974695"/>
    <s v="     "/>
    <x v="0"/>
    <m/>
    <n v="38.335099999999997"/>
    <n v="-123.045"/>
    <m/>
    <s v="SALMON-CREEK-1101"/>
    <n v="12000"/>
    <s v="Bodega Bay FD"/>
    <s v="Shrub"/>
    <m/>
    <m/>
    <m/>
    <m/>
    <m/>
    <m/>
    <m/>
    <s v="N"/>
    <s v="N"/>
    <m/>
    <m/>
    <s v="     "/>
    <m/>
    <m/>
    <m/>
    <m/>
    <m/>
    <m/>
    <m/>
    <m/>
    <m/>
    <m/>
    <m/>
    <m/>
    <m/>
    <m/>
    <m/>
    <m/>
    <m/>
    <m/>
    <m/>
  </r>
  <r>
    <x v="591"/>
    <s v="     "/>
    <d v="2015-08-26T00:00:00"/>
    <d v="1899-12-30T23:49:00"/>
    <s v="35"/>
    <x v="2"/>
    <s v="8"/>
    <x v="1"/>
    <d v="2015-08-26T00:00:00"/>
    <d v="1899-12-30T23:09:00"/>
    <s v="4ACSR PRIMARY WIRE BROKE CAUSED A 1.2 ACRE FIRE LOAD SIDE OF C/O'S 9527 ON THE SOLEDAD 2102 SSD 7117."/>
    <s v="     "/>
    <x v="1"/>
    <m/>
    <x v="1"/>
    <m/>
    <s v="1295224"/>
    <s v="15-0057613"/>
    <m/>
    <m/>
    <n v="110603000"/>
    <m/>
    <s v="     "/>
    <x v="0"/>
    <x v="0"/>
    <s v="Vegetation"/>
    <x v="0"/>
    <m/>
    <s v="0.26-9.99"/>
    <s v="Square Feet: ; Acreage: 1.2"/>
    <s v="Equipment - PG&amp;E"/>
    <x v="4"/>
    <s v="Equipment - PG&amp;E"/>
    <s v="All types of equipment / facility failure"/>
    <s v="Conductor"/>
    <s v="Conductor"/>
    <m/>
    <m/>
    <s v="None"/>
    <s v="Overhead"/>
    <s v="Primary"/>
    <s v="Conductor"/>
    <m/>
    <s v="101756678"/>
    <s v="     "/>
    <x v="1"/>
    <n v="570"/>
    <n v="36.389699999999998"/>
    <n v="-121.36499999999999"/>
    <m/>
    <s v="SOLEDAD-2102"/>
    <n v="21000"/>
    <s v="Cal Fire Dept"/>
    <s v="Herbaceous"/>
    <m/>
    <m/>
    <m/>
    <m/>
    <m/>
    <m/>
    <m/>
    <s v="N"/>
    <s v="N"/>
    <m/>
    <m/>
    <s v="     "/>
    <m/>
    <m/>
    <m/>
    <m/>
    <m/>
    <m/>
    <m/>
    <m/>
    <m/>
    <m/>
    <m/>
    <m/>
    <m/>
    <m/>
    <m/>
    <m/>
    <m/>
    <m/>
    <m/>
  </r>
  <r>
    <x v="592"/>
    <s v="     "/>
    <d v="2015-08-26T00:00:00"/>
    <d v="1899-12-30T15:36:00"/>
    <s v="35"/>
    <x v="2"/>
    <s v="8"/>
    <x v="1"/>
    <d v="2015-08-26T00:00:00"/>
    <d v="1899-12-30T15:36:00"/>
    <s v="HIT N RUN- CAR HIT DOWN GUY- CUASED PRIMARY WIRE DOWN- ONLY 1 TX FEEDING 1 SERVICE OUT"/>
    <s v="     "/>
    <x v="1"/>
    <m/>
    <x v="1"/>
    <m/>
    <s v="1295039"/>
    <s v="15-0057543"/>
    <m/>
    <m/>
    <m/>
    <m/>
    <s v="     "/>
    <x v="0"/>
    <x v="0"/>
    <s v="Vegetation"/>
    <x v="0"/>
    <m/>
    <s v="0.26-9.99"/>
    <s v="Square Feet: ; Acreage: "/>
    <s v="Contact - 3rd Party"/>
    <x v="8"/>
    <s v="Contact - 3rd Party"/>
    <s v="All types of equipment / facility failure"/>
    <s v="Contact - Vehicle"/>
    <m/>
    <s v="Contact - Vehicle"/>
    <s v="Pole"/>
    <s v="Pacific Bell"/>
    <s v="Overhead"/>
    <s v="Primary"/>
    <s v="Conductor"/>
    <m/>
    <s v="101770699"/>
    <s v="     "/>
    <x v="0"/>
    <m/>
    <n v="36.624499999999998"/>
    <n v="-121.529"/>
    <m/>
    <s v="SPENCE-1123"/>
    <n v="12000"/>
    <s v="MONTEREY COUNTY FIRE DEPT."/>
    <s v="Urban"/>
    <m/>
    <m/>
    <m/>
    <m/>
    <m/>
    <m/>
    <m/>
    <s v="N"/>
    <s v="N"/>
    <m/>
    <m/>
    <s v="     "/>
    <m/>
    <m/>
    <m/>
    <m/>
    <m/>
    <m/>
    <m/>
    <m/>
    <m/>
    <m/>
    <m/>
    <m/>
    <m/>
    <m/>
    <m/>
    <m/>
    <m/>
    <m/>
    <m/>
  </r>
  <r>
    <x v="593"/>
    <s v="     "/>
    <d v="2015-08-26T00:00:00"/>
    <d v="1899-12-30T12:04:00"/>
    <s v="35"/>
    <x v="2"/>
    <s v="8"/>
    <x v="1"/>
    <d v="2015-08-26T00:00:00"/>
    <d v="1899-12-30T12:19:00"/>
    <s v="burnt conn during overcurrent condiction-replace"/>
    <s v="     "/>
    <x v="1"/>
    <m/>
    <x v="1"/>
    <m/>
    <s v="1294903"/>
    <s v="15-0057475"/>
    <m/>
    <m/>
    <m/>
    <m/>
    <s v="     "/>
    <x v="0"/>
    <x v="0"/>
    <s v="Vegetation"/>
    <x v="0"/>
    <m/>
    <s v="&lt;0.25"/>
    <s v="Square Feet: 30 x 30; Acreage: "/>
    <s v="Equipment - PG&amp;E"/>
    <x v="9"/>
    <s v="Equipment - PG&amp;E"/>
    <s v="All types of equipment / facility failure"/>
    <m/>
    <m/>
    <m/>
    <m/>
    <s v="Pacific Bell"/>
    <s v="Overhead"/>
    <s v="Primary"/>
    <s v="Conductor"/>
    <m/>
    <s v="102242504"/>
    <s v="     "/>
    <x v="2"/>
    <n v="190"/>
    <n v="37.963799999999999"/>
    <n v="-122.524"/>
    <m/>
    <s v="SAN-RAFAEL-1101"/>
    <n v="12000"/>
    <s v="srfd"/>
    <s v="Urban"/>
    <m/>
    <m/>
    <m/>
    <m/>
    <m/>
    <m/>
    <m/>
    <s v="N"/>
    <s v="N"/>
    <m/>
    <m/>
    <s v="     "/>
    <m/>
    <m/>
    <m/>
    <m/>
    <m/>
    <m/>
    <m/>
    <m/>
    <m/>
    <m/>
    <m/>
    <m/>
    <m/>
    <m/>
    <m/>
    <m/>
    <m/>
    <m/>
    <m/>
  </r>
  <r>
    <x v="594"/>
    <s v="     "/>
    <d v="2015-08-27T00:00:00"/>
    <d v="1899-12-30T18:00:00"/>
    <s v="35"/>
    <x v="2"/>
    <s v="8"/>
    <x v="1"/>
    <d v="2015-08-27T00:00:00"/>
    <d v="1899-12-30T18:00:00"/>
    <s v="blown 600a switch"/>
    <s v="     "/>
    <x v="1"/>
    <m/>
    <x v="1"/>
    <m/>
    <s v="1295713"/>
    <s v="15-0057830"/>
    <m/>
    <m/>
    <m/>
    <m/>
    <s v="     "/>
    <x v="0"/>
    <x v="0"/>
    <s v="Vegetation"/>
    <x v="0"/>
    <m/>
    <s v="&lt;3 meters of linear travel"/>
    <s v="Square Feet: ; Acreage: "/>
    <s v="Equipment - PG&amp;E"/>
    <x v="18"/>
    <s v="Equipment - PG&amp;E"/>
    <s v="All types of equipment / facility failure"/>
    <s v="Switch"/>
    <s v="Switch"/>
    <m/>
    <m/>
    <s v="0"/>
    <s v="Overhead"/>
    <s v="Primary"/>
    <s v="Switch"/>
    <m/>
    <s v="switches 1238 and 1114"/>
    <s v="     "/>
    <x v="0"/>
    <m/>
    <n v="37.402999999999999"/>
    <n v="-121.90600000000001"/>
    <m/>
    <s v="MONTAGUE-2108"/>
    <n v="21000"/>
    <s v="Milpitas F.D"/>
    <s v="Urban"/>
    <m/>
    <m/>
    <m/>
    <m/>
    <m/>
    <m/>
    <m/>
    <s v="N"/>
    <s v="N"/>
    <m/>
    <m/>
    <s v="     "/>
    <m/>
    <m/>
    <m/>
    <m/>
    <m/>
    <m/>
    <m/>
    <m/>
    <m/>
    <m/>
    <m/>
    <m/>
    <m/>
    <m/>
    <m/>
    <m/>
    <m/>
    <m/>
    <m/>
  </r>
  <r>
    <x v="595"/>
    <s v="     "/>
    <d v="2015-08-27T00:00:00"/>
    <d v="1899-12-30T03:30:00"/>
    <s v="35"/>
    <x v="2"/>
    <s v="8"/>
    <x v="1"/>
    <d v="2015-08-27T00:00:00"/>
    <d v="1899-12-30T03:30:00"/>
    <m/>
    <s v="     "/>
    <x v="1"/>
    <m/>
    <x v="1"/>
    <m/>
    <s v="1295274"/>
    <s v="15-0057619"/>
    <m/>
    <m/>
    <n v="110604000"/>
    <m/>
    <s v="     "/>
    <x v="0"/>
    <x v="0"/>
    <s v="Vegetation"/>
    <x v="0"/>
    <m/>
    <s v="&lt;0.25"/>
    <s v="Square Feet: ; Acreage: "/>
    <s v="Vegetation"/>
    <x v="0"/>
    <s v="Vegetation"/>
    <s v="All types of equipment / facility failure"/>
    <s v="Contact - Vegetation"/>
    <m/>
    <s v="Contact - Vegetation"/>
    <s v="Conductor"/>
    <s v="Pacific Bell"/>
    <s v="Overhead"/>
    <s v="Primary"/>
    <s v="Conductor"/>
    <m/>
    <s v="100487196"/>
    <s v="     "/>
    <x v="2"/>
    <n v="530"/>
    <n v="37.844799999999999"/>
    <n v="-122.199"/>
    <m/>
    <s v="K1102"/>
    <n v="12000"/>
    <m/>
    <s v="Hardwood Woodland"/>
    <m/>
    <m/>
    <m/>
    <m/>
    <m/>
    <m/>
    <m/>
    <s v="N"/>
    <s v="N"/>
    <m/>
    <m/>
    <s v="     "/>
    <m/>
    <m/>
    <s v="Aug 28 2015 12:00AM"/>
    <s v="BranchFail"/>
    <s v="Same as Sustained report 15-0057619: A dead pine tree that was separated from the lines by a row of live Pines had a limb fail through the live pines the limb was resting above and to the side of the lines in the live pines. Limb failed falling into the lines causing them to tangled and sparking, causing a fire. Fire investigation has been complete."/>
    <s v="PINM"/>
    <s v="45"/>
    <s v="12"/>
    <s v="6"/>
    <s v="Slight"/>
    <s v="Severe"/>
    <s v="Y"/>
    <s v="1"/>
    <m/>
    <s v="Hillside"/>
    <s v="B"/>
    <s v="CrossArm"/>
    <s v="BareWire"/>
    <s v="0"/>
  </r>
  <r>
    <x v="596"/>
    <s v="     "/>
    <d v="2015-08-28T00:00:00"/>
    <d v="1899-12-30T12:02:00"/>
    <s v="35"/>
    <x v="2"/>
    <s v="8"/>
    <x v="1"/>
    <m/>
    <m/>
    <s v="HOT CONNECTER   NOTIFIED DO  AND NEED A TRANSMISSION T MAN   TO CHANGE CONNECTORS ON TOWER  0/7    41135449"/>
    <s v="     "/>
    <x v="1"/>
    <m/>
    <x v="1"/>
    <m/>
    <m/>
    <m/>
    <m/>
    <m/>
    <m/>
    <m/>
    <s v="     "/>
    <x v="0"/>
    <x v="0"/>
    <s v="Vegetation"/>
    <x v="0"/>
    <m/>
    <s v="&lt;0.25"/>
    <s v="Square Feet: ; Acreage: "/>
    <s v="Equipment - PG&amp;E"/>
    <x v="9"/>
    <s v="Equipment - PG&amp;E"/>
    <s v="All types of equipment / facility failure"/>
    <m/>
    <m/>
    <m/>
    <m/>
    <s v="0"/>
    <s v="Overhead"/>
    <s v="Secondary"/>
    <s v="Conductor"/>
    <m/>
    <s v="103623279"/>
    <s v="     "/>
    <x v="1"/>
    <n v="530"/>
    <n v="37.904699999999998"/>
    <n v="-122.206"/>
    <m/>
    <s v="SOBRANTE-1103"/>
    <m/>
    <s v="EB MUD"/>
    <s v="Herbaceous"/>
    <m/>
    <m/>
    <m/>
    <m/>
    <m/>
    <m/>
    <m/>
    <s v="N"/>
    <s v="N"/>
    <m/>
    <m/>
    <s v="     "/>
    <m/>
    <m/>
    <m/>
    <m/>
    <m/>
    <m/>
    <m/>
    <m/>
    <m/>
    <m/>
    <m/>
    <m/>
    <m/>
    <m/>
    <m/>
    <m/>
    <m/>
    <m/>
    <m/>
  </r>
  <r>
    <x v="597"/>
    <s v="     "/>
    <d v="2015-08-28T00:00:00"/>
    <d v="1899-12-30T21:45:00"/>
    <s v="35"/>
    <x v="2"/>
    <s v="8"/>
    <x v="1"/>
    <d v="2015-08-28T00:00:00"/>
    <d v="1899-12-30T21:45:00"/>
    <s v="0"/>
    <s v="     "/>
    <x v="1"/>
    <m/>
    <x v="1"/>
    <m/>
    <s v="1296471"/>
    <s v="15-0058108"/>
    <m/>
    <m/>
    <n v="110607000"/>
    <m/>
    <s v="     "/>
    <x v="0"/>
    <x v="0"/>
    <s v="Vegetation"/>
    <x v="0"/>
    <m/>
    <s v="&lt;0.25"/>
    <s v="Square Feet: ; Acreage: "/>
    <s v="Contact - 3rd Party"/>
    <x v="3"/>
    <s v="Contact - 3rd Party"/>
    <s v="All types of equipment / facility failure"/>
    <s v="Vandalism"/>
    <m/>
    <s v="Vandalism"/>
    <m/>
    <s v="0"/>
    <s v="Overhead"/>
    <s v="Primary"/>
    <s v="Conductor"/>
    <m/>
    <s v="HWY 4   PORT CHICAGO   WILLOW PASS"/>
    <s v="     "/>
    <x v="0"/>
    <m/>
    <n v="38.019799999999996"/>
    <n v="-122.06100000000001"/>
    <m/>
    <s v="TIDEWATER-2104"/>
    <n v="21000"/>
    <s v="CONTRA COSTA   FIRE"/>
    <s v="Hardwood Woodland"/>
    <m/>
    <m/>
    <m/>
    <m/>
    <m/>
    <m/>
    <m/>
    <s v="N"/>
    <s v="N"/>
    <m/>
    <m/>
    <s v="     "/>
    <m/>
    <m/>
    <m/>
    <m/>
    <m/>
    <m/>
    <m/>
    <m/>
    <m/>
    <m/>
    <m/>
    <m/>
    <m/>
    <m/>
    <m/>
    <m/>
    <m/>
    <m/>
    <m/>
  </r>
  <r>
    <x v="598"/>
    <s v="     "/>
    <d v="2015-08-28T00:00:00"/>
    <d v="1899-12-30T22:05:00"/>
    <s v="35"/>
    <x v="2"/>
    <s v="8"/>
    <x v="1"/>
    <d v="2015-08-28T00:00:00"/>
    <d v="1899-12-30T22:05:00"/>
    <s v="Car pole and TX caught on fire.  Crew enroute to fix, Rigby standing by."/>
    <s v="     "/>
    <x v="1"/>
    <m/>
    <x v="1"/>
    <m/>
    <s v="1296523"/>
    <s v="15-0058113"/>
    <m/>
    <m/>
    <m/>
    <m/>
    <s v="     "/>
    <x v="0"/>
    <x v="0"/>
    <s v="Vegetation"/>
    <x v="0"/>
    <m/>
    <s v="&lt;0.25"/>
    <s v="Square Feet: ; Acreage: "/>
    <s v="Contact - 3rd Party"/>
    <x v="8"/>
    <s v="Contact - 3rd Party"/>
    <s v="All types of equipment / facility failure"/>
    <s v="Contact - Vehicle"/>
    <m/>
    <s v="Contact - Vehicle"/>
    <s v="Pole"/>
    <s v="Verizon"/>
    <s v="Overhead"/>
    <s v="Primary"/>
    <s v="Conductor"/>
    <m/>
    <s v="102084916"/>
    <s v="     "/>
    <x v="0"/>
    <m/>
    <n v="37.803899999999999"/>
    <n v="-121.208"/>
    <m/>
    <s v="MANTECA-1704"/>
    <n v="17000"/>
    <s v="Manteca FD"/>
    <s v="Urban"/>
    <m/>
    <m/>
    <m/>
    <m/>
    <m/>
    <m/>
    <m/>
    <s v="N"/>
    <s v="N"/>
    <m/>
    <m/>
    <s v="     "/>
    <m/>
    <m/>
    <m/>
    <m/>
    <m/>
    <m/>
    <m/>
    <m/>
    <m/>
    <m/>
    <m/>
    <m/>
    <m/>
    <m/>
    <m/>
    <m/>
    <m/>
    <m/>
    <m/>
  </r>
  <r>
    <x v="599"/>
    <s v="     "/>
    <d v="2015-08-28T00:00:00"/>
    <d v="1899-12-30T03:14:00"/>
    <s v="35"/>
    <x v="2"/>
    <s v="8"/>
    <x v="1"/>
    <d v="2015-08-28T00:00:00"/>
    <d v="1899-12-30T03:14:00"/>
    <s v="F6TMJPG,CAR POLE WIRE DOWN CREW CALLED FOR REPAIRS"/>
    <s v="     "/>
    <x v="1"/>
    <m/>
    <x v="1"/>
    <m/>
    <s v="1295886"/>
    <s v="15-0057861"/>
    <m/>
    <m/>
    <m/>
    <m/>
    <s v="     "/>
    <x v="0"/>
    <x v="0"/>
    <s v="Vegetation"/>
    <x v="0"/>
    <m/>
    <s v="&lt;3 meters of linear travel"/>
    <s v="Square Feet: ; Acreage: "/>
    <s v="Contact - 3rd Party"/>
    <x v="8"/>
    <s v="Contact - 3rd Party"/>
    <s v="All types of equipment / facility failure"/>
    <s v="Contact - Vehicle"/>
    <m/>
    <s v="Contact - Vehicle"/>
    <s v="Pole"/>
    <s v="0"/>
    <s v="Overhead"/>
    <s v="Primary"/>
    <s v="Conductor"/>
    <m/>
    <s v="100710466"/>
    <s v="     "/>
    <x v="0"/>
    <m/>
    <n v="36.606699999999996"/>
    <n v="-119.881"/>
    <m/>
    <s v="MC-MULLIN-SUB-1106"/>
    <n v="12000"/>
    <s v="COUNTY FIRE"/>
    <s v="Agriculture"/>
    <m/>
    <m/>
    <m/>
    <m/>
    <m/>
    <m/>
    <m/>
    <s v="N"/>
    <s v="N"/>
    <m/>
    <m/>
    <s v="     "/>
    <m/>
    <m/>
    <m/>
    <m/>
    <m/>
    <m/>
    <m/>
    <m/>
    <m/>
    <m/>
    <m/>
    <m/>
    <m/>
    <m/>
    <m/>
    <m/>
    <m/>
    <m/>
    <m/>
  </r>
  <r>
    <x v="600"/>
    <s v="     "/>
    <d v="2015-08-28T00:00:00"/>
    <d v="1899-12-30T07:08:00"/>
    <s v="35"/>
    <x v="2"/>
    <s v="8"/>
    <x v="1"/>
    <d v="2015-08-28T00:00:00"/>
    <d v="1899-12-30T07:08:00"/>
    <s v="squirrel got across bushings of recloser.burned up LR and controller."/>
    <s v="     "/>
    <x v="1"/>
    <m/>
    <x v="1"/>
    <m/>
    <s v="1295933"/>
    <s v="15-0057874"/>
    <m/>
    <m/>
    <m/>
    <m/>
    <s v="     "/>
    <x v="0"/>
    <x v="0"/>
    <s v="Vegetation"/>
    <x v="0"/>
    <m/>
    <s v="&lt;0.25"/>
    <s v="Square Feet: 50 x 50; Acreage: "/>
    <s v="Contact - Animal - Other"/>
    <x v="6"/>
    <s v="Contact - Animal"/>
    <s v="All types of equipment / facility failure"/>
    <s v="Contact - Animal"/>
    <m/>
    <s v="Contact - Animal"/>
    <s v="Conductor"/>
    <s v="Pacific Bell"/>
    <s v="Overhead"/>
    <s v="Primary"/>
    <s v="Conductor"/>
    <m/>
    <s v="100068928"/>
    <s v="     "/>
    <x v="0"/>
    <m/>
    <n v="38.883899999999997"/>
    <n v="-121.303"/>
    <m/>
    <s v="LINCOLN-1102"/>
    <n v="12000"/>
    <s v="lincoln fire"/>
    <s v="Urban"/>
    <m/>
    <m/>
    <m/>
    <m/>
    <m/>
    <m/>
    <m/>
    <s v="N"/>
    <s v="N"/>
    <m/>
    <m/>
    <s v="     "/>
    <m/>
    <m/>
    <m/>
    <m/>
    <m/>
    <m/>
    <m/>
    <m/>
    <m/>
    <m/>
    <m/>
    <m/>
    <m/>
    <m/>
    <m/>
    <m/>
    <m/>
    <m/>
    <m/>
  </r>
  <r>
    <x v="601"/>
    <s v="     "/>
    <d v="2015-08-28T00:00:00"/>
    <d v="1899-12-30T11:48:00"/>
    <s v="35"/>
    <x v="2"/>
    <s v="8"/>
    <x v="1"/>
    <m/>
    <m/>
    <s v="0"/>
    <s v="     "/>
    <x v="1"/>
    <m/>
    <x v="1"/>
    <m/>
    <m/>
    <m/>
    <m/>
    <m/>
    <m/>
    <m/>
    <s v="     "/>
    <x v="0"/>
    <x v="0"/>
    <s v="Vegetation"/>
    <x v="0"/>
    <m/>
    <s v="&lt;0.25"/>
    <s v="Square Feet: ; Acreage: "/>
    <s v="Equipment - PG&amp;E"/>
    <x v="9"/>
    <s v="Equipment - PG&amp;E"/>
    <s v="All types of equipment / facility failure"/>
    <m/>
    <m/>
    <m/>
    <m/>
    <s v="Pacific Bell"/>
    <s v="Overhead"/>
    <s v="Secondary"/>
    <s v="Conductor"/>
    <m/>
    <s v="100055373"/>
    <s v="     "/>
    <x v="1"/>
    <n v="300"/>
    <n v="38.851300000000002"/>
    <n v="-121.14700000000001"/>
    <m/>
    <s v="PENRYN-1103"/>
    <m/>
    <s v="Cal Fire Dept"/>
    <s v="Urban"/>
    <m/>
    <m/>
    <m/>
    <m/>
    <m/>
    <m/>
    <m/>
    <s v="N"/>
    <s v="N"/>
    <m/>
    <m/>
    <s v="     "/>
    <m/>
    <m/>
    <m/>
    <m/>
    <m/>
    <m/>
    <m/>
    <m/>
    <m/>
    <m/>
    <m/>
    <m/>
    <m/>
    <m/>
    <m/>
    <m/>
    <m/>
    <m/>
    <m/>
  </r>
  <r>
    <x v="602"/>
    <s v="     "/>
    <d v="2015-08-29T00:00:00"/>
    <d v="1899-12-30T03:30:00"/>
    <s v="35"/>
    <x v="2"/>
    <s v="8"/>
    <x v="1"/>
    <d v="2015-08-29T00:00:00"/>
    <d v="1899-12-30T03:30:00"/>
    <s v="Found wire down w/ veg fire. Open remaining @ 3539 to make safe ( 2/3 blown). Cut wire for FD. Find jumpers to cut open. Open jumpers and CLO c/o's picking up school (pri mtr). Show crew into location."/>
    <s v="     "/>
    <x v="1"/>
    <m/>
    <x v="1"/>
    <m/>
    <s v="1296568"/>
    <s v="15-0058127"/>
    <m/>
    <m/>
    <m/>
    <m/>
    <s v="     "/>
    <x v="0"/>
    <x v="0"/>
    <s v="Vegetation"/>
    <x v="0"/>
    <m/>
    <s v="0.26-9.99"/>
    <s v="Square Feet: ; Acreage: 0.7"/>
    <s v="Vegetation"/>
    <x v="0"/>
    <s v="Vegetation"/>
    <s v="All types of equipment / facility failure"/>
    <s v="Contact - Vegetation"/>
    <m/>
    <s v="Contact - Vegetation"/>
    <s v="Conductor"/>
    <s v="0"/>
    <s v="Overhead"/>
    <s v="Primary"/>
    <s v="Conductor"/>
    <m/>
    <s v="Dirt road across from 3204 Rio Lindo Rd, Healdsburg"/>
    <s v="     "/>
    <x v="1"/>
    <n v="180"/>
    <n v="38.630200000000002"/>
    <n v="-122.833"/>
    <m/>
    <s v="FITCH-MOUNTAIN-1113"/>
    <n v="12000"/>
    <s v="Cal Fire Dept"/>
    <s v="Hardwood Woodland"/>
    <m/>
    <m/>
    <m/>
    <m/>
    <m/>
    <m/>
    <m/>
    <s v="N"/>
    <s v="N"/>
    <m/>
    <m/>
    <s v="     "/>
    <n v="38.630189999999999"/>
    <n v="-122.8327"/>
    <s v="Sep  1 2015 12:00AM"/>
    <s v="TrunkFail"/>
    <s v="A green Black Oak experienced a trunk failure and fell through the 12kv conductors."/>
    <s v="OAKK"/>
    <s v="55"/>
    <s v="21"/>
    <s v="30"/>
    <s v="None"/>
    <s v="None"/>
    <s v="N"/>
    <s v="1"/>
    <m/>
    <s v="Hillside"/>
    <s v="B"/>
    <s v="CrossArm"/>
    <s v="BareWire"/>
    <s v="11"/>
  </r>
  <r>
    <x v="603"/>
    <s v="     "/>
    <d v="2015-08-30T00:00:00"/>
    <d v="1899-12-30T17:05:00"/>
    <s v="36"/>
    <x v="2"/>
    <s v="8"/>
    <x v="1"/>
    <d v="2015-08-30T00:00:00"/>
    <d v="1899-12-30T17:05:00"/>
    <s v="crew to repair"/>
    <s v="     "/>
    <x v="1"/>
    <m/>
    <x v="1"/>
    <m/>
    <s v="1297344"/>
    <s v="15-0058273"/>
    <m/>
    <m/>
    <n v="110625000"/>
    <m/>
    <s v="     "/>
    <x v="0"/>
    <x v="0"/>
    <s v="Vegetation"/>
    <x v="0"/>
    <m/>
    <s v="&lt;0.25"/>
    <s v="Square Feet: ; Acreage: "/>
    <s v="Vegetation"/>
    <x v="0"/>
    <s v="Vegetation"/>
    <s v="All types of equipment / facility failure"/>
    <s v="Contact - Vegetation"/>
    <m/>
    <s v="Contact - Vegetation"/>
    <s v="Conductor"/>
    <s v="0"/>
    <s v="Overhead"/>
    <s v="Primary"/>
    <s v="Conductor"/>
    <m/>
    <s v="centennial mine rd"/>
    <s v="     "/>
    <x v="1"/>
    <n v="345"/>
    <n v="38.4039"/>
    <n v="-120.556"/>
    <m/>
    <s v="WEST-POINT-1102"/>
    <n v="12000"/>
    <m/>
    <s v="Herbaceous"/>
    <m/>
    <m/>
    <m/>
    <m/>
    <m/>
    <m/>
    <m/>
    <s v="N"/>
    <s v="N"/>
    <m/>
    <m/>
    <s v="     "/>
    <n v="38.4039"/>
    <n v="-120.55589999999999"/>
    <s v="Aug 31 2015 12:00AM"/>
    <s v="TrunkFail"/>
    <s v="Gray pine that was healthy had trunk snap. Trunk of tree on slight slope with a 15 rise.  Multiple stems of crown of tree laid on one phase of line causing line to snap further down the span.  The phase sparked a small grass fire 40 x 70 in size.  Fire investigation report completed. No property damage found._x000d__x000a_patrolled area and found no other tree conditions that need attention. Outage was un-avoidable"/>
    <s v="PINE"/>
    <s v="60"/>
    <s v="23"/>
    <s v="45"/>
    <s v="None"/>
    <s v="None"/>
    <s v="N"/>
    <s v="1"/>
    <m/>
    <s v="Hillside"/>
    <s v="A"/>
    <s v="CrossArm"/>
    <s v="BareWire"/>
    <s v="1"/>
  </r>
  <r>
    <x v="604"/>
    <s v="     "/>
    <d v="2015-08-31T00:00:00"/>
    <d v="1899-12-30T20:19:00"/>
    <s v="36"/>
    <x v="2"/>
    <s v="8"/>
    <x v="1"/>
    <d v="2015-08-31T00:00:00"/>
    <d v="1899-12-30T20:19:00"/>
    <s v="replace 1 wire 2 spans"/>
    <s v="     "/>
    <x v="1"/>
    <m/>
    <x v="1"/>
    <m/>
    <s v="1297981"/>
    <s v="15-0058488"/>
    <m/>
    <m/>
    <n v="110611000"/>
    <m/>
    <s v="     "/>
    <x v="0"/>
    <x v="0"/>
    <s v="Vegetation"/>
    <x v="0"/>
    <m/>
    <s v="&lt;0.25"/>
    <s v="Square Feet: 100 x 100; Acreage: "/>
    <s v="Equipment - PG&amp;E"/>
    <x v="16"/>
    <s v="Equipment - PG&amp;E"/>
    <s v="All types of equipment / facility failure"/>
    <s v="Insulator"/>
    <s v="Insulator"/>
    <m/>
    <m/>
    <s v="Pacific Bell"/>
    <s v="Overhead"/>
    <s v="Primary"/>
    <s v="Conductor"/>
    <m/>
    <s v="102222106"/>
    <s v="     "/>
    <x v="0"/>
    <m/>
    <n v="37.988500000000002"/>
    <n v="-122.578"/>
    <m/>
    <s v="SAN-RAFAEL-1104"/>
    <n v="12000"/>
    <s v="marin county fire"/>
    <s v="Urban"/>
    <m/>
    <m/>
    <m/>
    <m/>
    <m/>
    <m/>
    <m/>
    <s v="N"/>
    <s v="N"/>
    <m/>
    <m/>
    <s v="     "/>
    <m/>
    <m/>
    <m/>
    <m/>
    <m/>
    <m/>
    <m/>
    <m/>
    <m/>
    <m/>
    <m/>
    <m/>
    <m/>
    <m/>
    <m/>
    <m/>
    <m/>
    <m/>
    <m/>
  </r>
  <r>
    <x v="605"/>
    <s v="     "/>
    <d v="2015-08-31T00:00:00"/>
    <d v="1899-12-30T16:06:00"/>
    <s v="36"/>
    <x v="2"/>
    <s v="8"/>
    <x v="1"/>
    <d v="2015-08-31T00:00:00"/>
    <d v="1899-12-30T16:06:00"/>
    <s v="EUC LIMB FELL AND BROKE 2 OF 3 PHASES FOR 2 SPANS AND 1 SL CROSSARM ON MIDDLE POLE"/>
    <s v="     "/>
    <x v="1"/>
    <m/>
    <x v="1"/>
    <m/>
    <s v="1297905"/>
    <s v="15-0058470"/>
    <m/>
    <m/>
    <n v="110611000"/>
    <m/>
    <s v="     "/>
    <x v="0"/>
    <x v="0"/>
    <s v="Vegetation"/>
    <x v="0"/>
    <m/>
    <s v="0.26-9.99"/>
    <s v="Square Feet: ; Acreage: 3"/>
    <s v="Vegetation"/>
    <x v="0"/>
    <s v="Vegetation"/>
    <s v="All types of equipment / facility failure"/>
    <s v="Contact - Vegetation"/>
    <m/>
    <s v="Contact - Vegetation"/>
    <s v="Conductor"/>
    <s v="Pacific Bell"/>
    <s v="Overhead"/>
    <s v="Primary"/>
    <s v="Conductor"/>
    <m/>
    <s v="101467437"/>
    <s v="     "/>
    <x v="0"/>
    <n v="246"/>
    <n v="40.491500000000002"/>
    <n v="-122.283"/>
    <m/>
    <s v="JESSUP-1103"/>
    <n v="12000"/>
    <s v="Cal Fire Dept"/>
    <s v="Herbaceous"/>
    <m/>
    <m/>
    <m/>
    <m/>
    <m/>
    <m/>
    <m/>
    <s v="N"/>
    <s v="N"/>
    <m/>
    <m/>
    <s v="     "/>
    <m/>
    <m/>
    <s v="Sep  1 2015 12:00AM"/>
    <s v="BranchFail"/>
    <s v="Healthy xstm Eucalyptus branch broke at collar falling into lines, lines on ground, caused a 3 acre grass fire, possibly burning a structure and burned partial garage/out building"/>
    <s v="EUCA"/>
    <s v="65"/>
    <s v="48"/>
    <s v="20"/>
    <s v="Slight"/>
    <s v="None"/>
    <s v="N"/>
    <s v="1"/>
    <m/>
    <s v="Valley"/>
    <s v="D"/>
    <s v="CrossArm"/>
    <s v="BareWire"/>
    <s v="2"/>
  </r>
  <r>
    <x v="606"/>
    <s v="     "/>
    <d v="2015-08-31T00:00:00"/>
    <d v="1899-12-30T14:28:00"/>
    <s v="36"/>
    <x v="2"/>
    <s v="8"/>
    <x v="1"/>
    <d v="2015-08-31T00:00:00"/>
    <d v="1899-12-30T14:28:00"/>
    <s v="wire down, tree fell into line"/>
    <s v="     "/>
    <x v="1"/>
    <m/>
    <x v="1"/>
    <m/>
    <s v="1297820"/>
    <s v="15-0058455"/>
    <m/>
    <m/>
    <n v="110611000"/>
    <m/>
    <s v="     "/>
    <x v="0"/>
    <x v="0"/>
    <s v="Vegetation"/>
    <x v="0"/>
    <m/>
    <s v="0.26-9.99"/>
    <s v="Square Feet: ; Acreage: 1"/>
    <s v="Vegetation"/>
    <x v="0"/>
    <s v="Vegetation"/>
    <s v="All types of equipment / facility failure"/>
    <s v="Contact - Vegetation"/>
    <m/>
    <s v="Contact - Vegetation"/>
    <s v="Conductor"/>
    <s v="0"/>
    <s v="Overhead"/>
    <s v="Primary"/>
    <s v="Conductor"/>
    <m/>
    <s v="29401 Hwy 25"/>
    <s v="     "/>
    <x v="1"/>
    <n v="545"/>
    <n v="36.532499999999999"/>
    <n v="-121.146"/>
    <m/>
    <s v="HOLLISTER-2105"/>
    <n v="21000"/>
    <s v="Cal Fire Dept"/>
    <s v="Hardwood Woodland"/>
    <m/>
    <m/>
    <m/>
    <m/>
    <m/>
    <m/>
    <m/>
    <s v="N"/>
    <s v="N"/>
    <m/>
    <m/>
    <s v="     "/>
    <n v="36.532510000000002"/>
    <n v="-121.14619999999999"/>
    <s v="Sep 29 2015 12:00AM"/>
    <s v="TrunkFail"/>
    <s v="Green gray pine failed at base.1 acre grass land fire."/>
    <s v="PING"/>
    <s v="85"/>
    <s v="45"/>
    <s v="16"/>
    <s v="Slight"/>
    <s v="None"/>
    <s v="N"/>
    <s v="1"/>
    <m/>
    <s v="Other"/>
    <s v="D"/>
    <s v="CrossArm"/>
    <s v="BareWire"/>
    <s v="0"/>
  </r>
  <r>
    <x v="607"/>
    <s v="     "/>
    <d v="2015-09-01T00:00:00"/>
    <d v="1899-12-30T18:48:00"/>
    <s v="36"/>
    <x v="2"/>
    <s v="9"/>
    <x v="1"/>
    <d v="2015-09-01T00:00:00"/>
    <d v="1899-12-30T18:48:00"/>
    <s v="CAR RAN OVER SECONDARY GUY BURNING DOWN TWO SPANS OF SECONDARY"/>
    <s v="     "/>
    <x v="1"/>
    <m/>
    <x v="1"/>
    <m/>
    <s v="1298543"/>
    <s v="15-0058757"/>
    <m/>
    <m/>
    <n v="110613000"/>
    <m/>
    <s v="     "/>
    <x v="0"/>
    <x v="0"/>
    <s v="Other"/>
    <x v="0"/>
    <m/>
    <s v="Structure-only"/>
    <s v="Square Feet: ; Acreage: "/>
    <s v="Contact - 3rd Party"/>
    <x v="8"/>
    <s v="Contact - 3rd Party"/>
    <s v="All types of equipment / facility failure"/>
    <s v="Contact - Vehicle"/>
    <m/>
    <s v="Contact - Vehicle"/>
    <s v="Pole"/>
    <s v="0"/>
    <s v="Overhead"/>
    <s v="Secondary"/>
    <s v="Conductor"/>
    <m/>
    <s v="100120045"/>
    <s v="     "/>
    <x v="0"/>
    <m/>
    <n v="35.382100000000001"/>
    <n v="-118.93"/>
    <m/>
    <s v="MAGUNDEN-1106"/>
    <m/>
    <s v="KCFD"/>
    <s v="Urban"/>
    <m/>
    <m/>
    <m/>
    <m/>
    <m/>
    <m/>
    <m/>
    <s v="N"/>
    <s v="N"/>
    <m/>
    <m/>
    <s v="     "/>
    <m/>
    <m/>
    <m/>
    <m/>
    <m/>
    <m/>
    <m/>
    <m/>
    <m/>
    <m/>
    <m/>
    <m/>
    <m/>
    <m/>
    <m/>
    <m/>
    <m/>
    <m/>
    <m/>
  </r>
  <r>
    <x v="608"/>
    <s v="     "/>
    <d v="2015-09-01T00:00:00"/>
    <d v="1899-12-30T22:15:00"/>
    <s v="36"/>
    <x v="2"/>
    <s v="9"/>
    <x v="1"/>
    <d v="2015-09-01T00:00:00"/>
    <d v="1899-12-30T22:15:00"/>
    <s v="0"/>
    <s v="     "/>
    <x v="1"/>
    <m/>
    <x v="1"/>
    <m/>
    <s v="1298604"/>
    <s v="15-0058762"/>
    <m/>
    <m/>
    <m/>
    <m/>
    <s v="     "/>
    <x v="0"/>
    <x v="0"/>
    <s v="Vegetation"/>
    <x v="0"/>
    <m/>
    <s v="&lt;3 meters of linear travel"/>
    <s v="Square Feet: ; Acreage: "/>
    <s v="Contact - 3rd Party"/>
    <x v="8"/>
    <s v="Contact - 3rd Party"/>
    <s v="All types of equipment / facility failure"/>
    <s v="Contact - Vehicle"/>
    <m/>
    <s v="Contact - Vehicle"/>
    <s v="Pole"/>
    <s v="Pacific Bell"/>
    <s v="Overhead"/>
    <s v="Primary"/>
    <s v="Conductor"/>
    <m/>
    <s v="101939126"/>
    <s v="     "/>
    <x v="0"/>
    <m/>
    <n v="35.644300000000001"/>
    <n v="-120.70699999999999"/>
    <m/>
    <s v="PASO-ROBLES-1104"/>
    <n v="12000"/>
    <m/>
    <s v="Hardwood Woodland"/>
    <m/>
    <m/>
    <m/>
    <m/>
    <m/>
    <m/>
    <m/>
    <s v="N"/>
    <s v="N"/>
    <m/>
    <m/>
    <s v="     "/>
    <m/>
    <m/>
    <m/>
    <m/>
    <m/>
    <m/>
    <m/>
    <m/>
    <m/>
    <m/>
    <m/>
    <m/>
    <m/>
    <m/>
    <m/>
    <m/>
    <m/>
    <m/>
    <m/>
  </r>
  <r>
    <x v="609"/>
    <s v="     "/>
    <d v="2015-09-01T00:00:00"/>
    <d v="1899-12-30T01:29:00"/>
    <s v="36"/>
    <x v="2"/>
    <s v="9"/>
    <x v="1"/>
    <d v="2015-09-01T00:00:00"/>
    <d v="1899-12-30T01:29:00"/>
    <s v="MILAR BALLOONS CAUSE 3PH TO BURN DWN &amp; CAUSED STRCTURE FIRE. CREW TO REPR. NO INJURIES"/>
    <s v="     "/>
    <x v="1"/>
    <m/>
    <x v="1"/>
    <m/>
    <s v="1298044"/>
    <s v="15-0058496"/>
    <m/>
    <m/>
    <n v="110611000"/>
    <m/>
    <s v="     "/>
    <x v="0"/>
    <x v="0"/>
    <s v="Other"/>
    <x v="0"/>
    <m/>
    <s v="Structure-only"/>
    <s v="Square Feet: ; Acreage: "/>
    <s v="Contact - 3rd Party"/>
    <x v="12"/>
    <s v="Contact - 3rd Party"/>
    <s v="All types of equipment / facility failure"/>
    <s v="Contact - Balloon"/>
    <m/>
    <s v="Contact - Balloon"/>
    <s v="Conductor"/>
    <s v="0"/>
    <s v="Overhead"/>
    <s v="Primary"/>
    <s v="Conductor"/>
    <m/>
    <s v="16393 JACKSON BL  ISLETON"/>
    <s v="     "/>
    <x v="0"/>
    <m/>
    <n v="38.159399999999998"/>
    <n v="-121.613"/>
    <m/>
    <s v="GRAND-ISLAND-2224"/>
    <n v="21000"/>
    <s v="ISELTON FIRE DEPT"/>
    <s v="Urban"/>
    <m/>
    <m/>
    <m/>
    <m/>
    <m/>
    <m/>
    <m/>
    <s v="N"/>
    <s v="N"/>
    <m/>
    <m/>
    <s v="     "/>
    <m/>
    <m/>
    <m/>
    <m/>
    <m/>
    <m/>
    <m/>
    <m/>
    <m/>
    <m/>
    <m/>
    <m/>
    <m/>
    <m/>
    <m/>
    <m/>
    <m/>
    <m/>
    <m/>
  </r>
  <r>
    <x v="610"/>
    <s v="     "/>
    <d v="2015-09-01T00:00:00"/>
    <d v="1899-12-30T10:34:00"/>
    <s v="36"/>
    <x v="2"/>
    <s v="9"/>
    <x v="1"/>
    <d v="2015-09-01T00:00:00"/>
    <d v="1899-12-30T10:34:00"/>
    <s v="OH SERVICE DOWN, CREW TO REPAIR"/>
    <s v="     "/>
    <x v="1"/>
    <m/>
    <x v="1"/>
    <m/>
    <s v="1298282"/>
    <s v="15-0058663"/>
    <m/>
    <m/>
    <m/>
    <m/>
    <s v="     "/>
    <x v="0"/>
    <x v="0"/>
    <s v="Vegetation"/>
    <x v="0"/>
    <m/>
    <s v="&lt;0.25"/>
    <s v="Square Feet: 50 x 50; Acreage: "/>
    <s v="Contact - 3rd Party"/>
    <x v="3"/>
    <s v="Contact - 3rd Party"/>
    <s v="All types of equipment / facility failure"/>
    <s v="Vandalism"/>
    <m/>
    <s v="Vandalism"/>
    <m/>
    <s v="0"/>
    <s v="Overhead"/>
    <s v="Secondary"/>
    <s v="Conductor"/>
    <m/>
    <s v="101638382"/>
    <s v="     "/>
    <x v="0"/>
    <m/>
    <n v="39.4054"/>
    <n v="-122.001"/>
    <m/>
    <s v="RICE-1101"/>
    <m/>
    <s v="Butte County FD"/>
    <s v="Agriculture"/>
    <m/>
    <m/>
    <m/>
    <m/>
    <m/>
    <m/>
    <m/>
    <s v="N"/>
    <s v="N"/>
    <m/>
    <m/>
    <s v="     "/>
    <m/>
    <m/>
    <m/>
    <m/>
    <m/>
    <m/>
    <m/>
    <m/>
    <m/>
    <m/>
    <m/>
    <m/>
    <m/>
    <m/>
    <m/>
    <m/>
    <m/>
    <m/>
    <m/>
  </r>
  <r>
    <x v="611"/>
    <s v="     "/>
    <d v="2015-09-02T00:00:00"/>
    <d v="1899-12-30T19:07:00"/>
    <s v="36"/>
    <x v="2"/>
    <s v="9"/>
    <x v="1"/>
    <m/>
    <m/>
    <s v="GUN SHOT HIT SECONDARY, REPAIRED POWER OK"/>
    <s v="     "/>
    <x v="1"/>
    <m/>
    <x v="1"/>
    <m/>
    <m/>
    <m/>
    <m/>
    <m/>
    <m/>
    <m/>
    <s v="     "/>
    <x v="0"/>
    <x v="0"/>
    <s v="Vegetation"/>
    <x v="0"/>
    <m/>
    <s v="&lt;3 meters of linear travel"/>
    <s v="Square Feet: ; Acreage: "/>
    <s v="Contact - 3rd Party"/>
    <x v="3"/>
    <s v="Contact - 3rd Party"/>
    <s v="All types of equipment / facility failure"/>
    <s v="Vandalism"/>
    <m/>
    <s v="Vandalism"/>
    <m/>
    <s v="0"/>
    <s v="Overhead"/>
    <s v="Secondary"/>
    <s v="Conductor"/>
    <m/>
    <m/>
    <s v="     "/>
    <x v="0"/>
    <m/>
    <n v="39.725099999999998"/>
    <n v="-122.087"/>
    <m/>
    <s v="LOGAN-CREEK-2102"/>
    <m/>
    <s v="ORLAND FIRE DEPT"/>
    <s v="Agriculture"/>
    <m/>
    <m/>
    <m/>
    <m/>
    <m/>
    <m/>
    <m/>
    <s v="N"/>
    <s v="N"/>
    <m/>
    <m/>
    <s v="     "/>
    <m/>
    <m/>
    <m/>
    <m/>
    <m/>
    <m/>
    <m/>
    <m/>
    <m/>
    <m/>
    <m/>
    <m/>
    <m/>
    <m/>
    <m/>
    <m/>
    <m/>
    <m/>
    <m/>
  </r>
  <r>
    <x v="612"/>
    <s v="     "/>
    <d v="2015-09-03T00:00:00"/>
    <d v="1899-12-30T19:51:00"/>
    <s v="36"/>
    <x v="2"/>
    <s v="9"/>
    <x v="1"/>
    <d v="2015-09-03T00:00:00"/>
    <d v="1899-12-30T19:51:00"/>
    <m/>
    <s v="     "/>
    <x v="1"/>
    <m/>
    <x v="1"/>
    <m/>
    <s v="1299915"/>
    <s v="15-0059243"/>
    <m/>
    <m/>
    <n v="110620000"/>
    <m/>
    <s v="     "/>
    <x v="0"/>
    <x v="0"/>
    <s v="Vegetation"/>
    <x v="0"/>
    <m/>
    <s v="&lt;3 meters of linear travel"/>
    <s v="Square Feet: ; Acreage: "/>
    <s v="Contact - Animal - Bird"/>
    <x v="6"/>
    <s v="Contact - Bird"/>
    <s v="All types of equipment / facility failure"/>
    <s v="Contact - Animal"/>
    <m/>
    <s v="Contact - Animal"/>
    <s v="Conductor"/>
    <m/>
    <s v="Overhead"/>
    <s v="Primary"/>
    <s v="Conductor"/>
    <m/>
    <m/>
    <s v="     "/>
    <x v="0"/>
    <m/>
    <n v="37.602200000000003"/>
    <n v="-122.039"/>
    <m/>
    <s v="JARVIS-1106"/>
    <n v="12000"/>
    <m/>
    <s v="Urban"/>
    <m/>
    <m/>
    <m/>
    <m/>
    <m/>
    <m/>
    <m/>
    <s v="N"/>
    <s v="N"/>
    <m/>
    <m/>
    <s v="     "/>
    <m/>
    <m/>
    <m/>
    <m/>
    <m/>
    <m/>
    <m/>
    <m/>
    <m/>
    <m/>
    <m/>
    <m/>
    <m/>
    <m/>
    <m/>
    <m/>
    <m/>
    <m/>
    <m/>
  </r>
  <r>
    <x v="613"/>
    <s v="     "/>
    <d v="2015-09-04T00:00:00"/>
    <d v="1899-12-30T08:47:00"/>
    <s v="36"/>
    <x v="2"/>
    <s v="9"/>
    <x v="1"/>
    <d v="2015-09-04T00:00:00"/>
    <d v="1899-12-30T08:47:00"/>
    <s v="TREE FELL SS SSD 4793 OPN SSD 4793 TAG MOL. OPN FLYING BELLS 4 SPANS SSD 4793. CLO SSD 875 65T FUSES 0932. CREW IN ROUTE."/>
    <s v="     "/>
    <x v="1"/>
    <m/>
    <x v="1"/>
    <m/>
    <s v="1300035"/>
    <s v="15-0059316"/>
    <m/>
    <m/>
    <n v="110621000"/>
    <m/>
    <s v="     "/>
    <x v="0"/>
    <x v="0"/>
    <s v="Vegetation"/>
    <x v="0"/>
    <m/>
    <s v="&lt;0.25"/>
    <s v="Square Feet: ; Acreage: "/>
    <s v="Vegetation"/>
    <x v="0"/>
    <s v="Vegetation"/>
    <s v="All types of equipment / facility failure"/>
    <s v="Contact - Vegetation"/>
    <m/>
    <s v="Contact - Vegetation"/>
    <s v="Conductor"/>
    <s v="Pacific Bell"/>
    <s v="Overhead"/>
    <s v="Primary"/>
    <s v="Conductor"/>
    <m/>
    <s v="101722853"/>
    <s v="     "/>
    <x v="0"/>
    <m/>
    <n v="36.792499999999997"/>
    <n v="-121.663"/>
    <m/>
    <s v="PRUNEDALE-1110"/>
    <n v="12000"/>
    <s v="FIRE DEPT"/>
    <s v="Herbaceous"/>
    <m/>
    <m/>
    <m/>
    <m/>
    <m/>
    <m/>
    <m/>
    <s v="N"/>
    <s v="N"/>
    <m/>
    <m/>
    <s v="     "/>
    <n v="36.28134"/>
    <n v="-121.61293000000001"/>
    <s v="Sep  8 2015 12:00AM"/>
    <s v="TrunkFail"/>
    <s v="Monterey Pine broke at 25ft and fell through lines."/>
    <s v="PINM"/>
    <s v="70"/>
    <s v="23"/>
    <s v="12"/>
    <s v="Slight"/>
    <s v="None"/>
    <s v="N"/>
    <s v="1"/>
    <m/>
    <s v="Hillside"/>
    <s v="B"/>
    <s v="Triangle"/>
    <s v="BareWire"/>
    <s v="0"/>
  </r>
  <r>
    <x v="614"/>
    <s v="     "/>
    <d v="2015-09-04T00:00:00"/>
    <d v="1899-12-30T07:49:00"/>
    <s v="36"/>
    <x v="2"/>
    <s v="9"/>
    <x v="1"/>
    <d v="2015-09-04T00:00:00"/>
    <d v="1899-12-30T07:49:00"/>
    <s v="0"/>
    <s v="     "/>
    <x v="1"/>
    <m/>
    <x v="1"/>
    <m/>
    <s v="1299995"/>
    <s v="15-0059323"/>
    <m/>
    <m/>
    <n v="110621000"/>
    <m/>
    <s v="     "/>
    <x v="0"/>
    <x v="0"/>
    <s v="Vegetation"/>
    <x v="0"/>
    <m/>
    <s v="0.26-9.99"/>
    <s v="Square Feet: ; Acreage: 1.1"/>
    <s v="Equipment - PG&amp;E"/>
    <x v="16"/>
    <s v="Equipment - PG&amp;E"/>
    <s v="All types of equipment / facility failure"/>
    <s v="Insulator"/>
    <s v="Insulator"/>
    <m/>
    <m/>
    <s v="0"/>
    <s v="Overhead"/>
    <s v="Primary"/>
    <s v="Conductor"/>
    <m/>
    <s v="E/O FRONTIER RD &amp; N/O WAGON WAY"/>
    <s v="     "/>
    <x v="1"/>
    <n v="246"/>
    <n v="40.2318"/>
    <n v="-122.364"/>
    <m/>
    <s v="RED-BLUFF-1101"/>
    <n v="12000"/>
    <s v="Cal Fire Dept"/>
    <s v="Hardwood Woodland"/>
    <m/>
    <m/>
    <m/>
    <m/>
    <m/>
    <m/>
    <m/>
    <s v="N"/>
    <s v="N"/>
    <m/>
    <m/>
    <s v="     "/>
    <m/>
    <m/>
    <m/>
    <m/>
    <m/>
    <m/>
    <m/>
    <m/>
    <m/>
    <m/>
    <m/>
    <m/>
    <m/>
    <m/>
    <m/>
    <m/>
    <m/>
    <m/>
    <m/>
  </r>
  <r>
    <x v="615"/>
    <s v="     "/>
    <d v="2015-09-05T00:00:00"/>
    <d v="1899-12-30T22:55:36"/>
    <s v="36"/>
    <x v="2"/>
    <s v="9"/>
    <x v="1"/>
    <d v="2015-09-05T00:00:00"/>
    <d v="1899-12-30T22:55:00"/>
    <s v="TX BLOWN /  PL FIRE PL#174K; capacitor burned/flashed;  174K FLASHED OVER CAUSING POLE FIRE AND SMALL GRASS FIRE. 10*10 AREA BURNT AROUND_x000a_POLE. GCC CONTACTED TO CHK POLE AT GROUND LEVEL. TMAN MADE SAFE. "/>
    <s v="     "/>
    <x v="0"/>
    <d v="2021-03-03T00:00:00"/>
    <x v="0"/>
    <m/>
    <m/>
    <s v="N/A"/>
    <m/>
    <s v="T003480143"/>
    <n v="110622545"/>
    <m/>
    <s v="     "/>
    <x v="0"/>
    <x v="0"/>
    <m/>
    <x v="0"/>
    <m/>
    <s v="&lt;0.25"/>
    <m/>
    <s v="Equipment - PG&amp;E"/>
    <x v="13"/>
    <s v="Equipment - PG&amp;E"/>
    <s v="All types of equipment / facility failure"/>
    <s v="Transformer failure"/>
    <s v="Transformer"/>
    <m/>
    <m/>
    <m/>
    <s v="Overhead"/>
    <m/>
    <s v="Transformer"/>
    <m/>
    <m/>
    <s v="     "/>
    <x v="0"/>
    <m/>
    <n v="36.137500000000003"/>
    <n v="-120.185"/>
    <s v="Fresno"/>
    <m/>
    <m/>
    <m/>
    <s v="Agriculture"/>
    <m/>
    <m/>
    <m/>
    <m/>
    <m/>
    <m/>
    <m/>
    <s v="N"/>
    <s v="N"/>
    <m/>
    <m/>
    <s v="     "/>
    <m/>
    <m/>
    <m/>
    <m/>
    <m/>
    <m/>
    <m/>
    <m/>
    <m/>
    <m/>
    <m/>
    <m/>
    <m/>
    <m/>
    <m/>
    <m/>
    <m/>
    <m/>
    <m/>
  </r>
  <r>
    <x v="616"/>
    <s v="     "/>
    <d v="2015-09-05T00:00:00"/>
    <d v="1899-12-30T16:47:00"/>
    <s v="36"/>
    <x v="2"/>
    <s v="9"/>
    <x v="1"/>
    <m/>
    <m/>
    <s v="CREW TO REPLACE BURNT CONNECTORS @ POLE"/>
    <s v="     "/>
    <x v="1"/>
    <m/>
    <x v="1"/>
    <m/>
    <s v="1300694"/>
    <m/>
    <m/>
    <m/>
    <m/>
    <m/>
    <s v="     "/>
    <x v="0"/>
    <x v="0"/>
    <s v="Vegetation"/>
    <x v="0"/>
    <m/>
    <s v="&lt;0.25"/>
    <s v="Square Feet: ; Acreage: "/>
    <s v="Contact - 3rd Party"/>
    <x v="12"/>
    <s v="Contact - 3rd Party"/>
    <s v="All types of equipment / facility failure"/>
    <s v="Contact - Balloon"/>
    <m/>
    <s v="Contact - Balloon"/>
    <s v="Conductor"/>
    <s v="Pacific Bell"/>
    <s v="Overhead"/>
    <s v="Secondary"/>
    <s v="Conductor"/>
    <m/>
    <s v="100914170"/>
    <s v="     "/>
    <x v="0"/>
    <m/>
    <n v="37.691099999999999"/>
    <n v="-122.05800000000001"/>
    <m/>
    <s v="CASTRO-VALLEY-1101"/>
    <m/>
    <s v="CASTRO VALLEY"/>
    <s v="Urban"/>
    <m/>
    <m/>
    <m/>
    <m/>
    <m/>
    <m/>
    <m/>
    <s v="N"/>
    <s v="N"/>
    <m/>
    <m/>
    <s v="     "/>
    <m/>
    <m/>
    <m/>
    <m/>
    <m/>
    <m/>
    <m/>
    <m/>
    <m/>
    <m/>
    <m/>
    <m/>
    <m/>
    <m/>
    <m/>
    <m/>
    <m/>
    <m/>
    <m/>
  </r>
  <r>
    <x v="617"/>
    <s v="     "/>
    <d v="2015-09-05T00:00:00"/>
    <d v="1899-12-30T05:36:00"/>
    <s v="36"/>
    <x v="2"/>
    <s v="9"/>
    <x v="1"/>
    <m/>
    <m/>
    <s v="0"/>
    <s v="     "/>
    <x v="1"/>
    <m/>
    <x v="1"/>
    <m/>
    <s v="1300476"/>
    <m/>
    <m/>
    <m/>
    <m/>
    <m/>
    <s v="     "/>
    <x v="0"/>
    <x v="0"/>
    <s v="Building"/>
    <x v="0"/>
    <m/>
    <s v="Structure-only"/>
    <s v="Square Feet: ; Acreage: "/>
    <s v="Equipment - PG&amp;E"/>
    <x v="9"/>
    <s v="Equipment - PG&amp;E"/>
    <s v="All types of equipment / facility failure"/>
    <m/>
    <m/>
    <m/>
    <m/>
    <s v="Pacific Bell"/>
    <s v="Overhead"/>
    <s v="Secondary"/>
    <s v="Conductor"/>
    <m/>
    <s v="101533501"/>
    <s v="     "/>
    <x v="0"/>
    <m/>
    <n v="39.927500000000002"/>
    <n v="-122.191"/>
    <m/>
    <s v="CORNING-1103"/>
    <m/>
    <s v="city fire"/>
    <s v="Urban"/>
    <m/>
    <m/>
    <m/>
    <m/>
    <m/>
    <m/>
    <m/>
    <s v="N"/>
    <s v="N"/>
    <m/>
    <m/>
    <s v="     "/>
    <m/>
    <m/>
    <m/>
    <m/>
    <m/>
    <m/>
    <m/>
    <m/>
    <m/>
    <m/>
    <m/>
    <m/>
    <m/>
    <m/>
    <m/>
    <m/>
    <m/>
    <m/>
    <m/>
  </r>
  <r>
    <x v="618"/>
    <s v="     "/>
    <d v="2015-09-06T00:00:00"/>
    <d v="1899-12-30T19:27:00"/>
    <s v="37"/>
    <x v="2"/>
    <s v="9"/>
    <x v="1"/>
    <d v="2015-09-06T00:00:00"/>
    <d v="1899-12-30T19:27:00"/>
    <s v="crew to repair wire down"/>
    <s v="     "/>
    <x v="1"/>
    <m/>
    <x v="1"/>
    <m/>
    <s v="1301043"/>
    <s v="15-0059612"/>
    <m/>
    <m/>
    <n v="110623000"/>
    <m/>
    <s v="     "/>
    <x v="0"/>
    <x v="0"/>
    <s v="Vegetation"/>
    <x v="0"/>
    <m/>
    <s v="&lt;0.25"/>
    <s v="Square Feet: ; Acreage: "/>
    <s v="Equipment - PG&amp;E"/>
    <x v="4"/>
    <s v="Equipment - PG&amp;E"/>
    <s v="All types of equipment / facility failure"/>
    <s v="Conductor"/>
    <s v="Conductor"/>
    <m/>
    <m/>
    <s v="Verizon"/>
    <s v="Overhead"/>
    <s v="Primary"/>
    <s v="Conductor"/>
    <m/>
    <s v="meter# 1008400678"/>
    <s v="     "/>
    <x v="1"/>
    <n v="512"/>
    <n v="34.619500000000002"/>
    <n v="-120.253"/>
    <m/>
    <s v="BUELLTON-1101"/>
    <n v="12000"/>
    <s v="Santa Barbara County FD"/>
    <s v="Urban"/>
    <m/>
    <m/>
    <m/>
    <m/>
    <m/>
    <m/>
    <m/>
    <s v="N"/>
    <s v="N"/>
    <m/>
    <m/>
    <s v="     "/>
    <m/>
    <m/>
    <m/>
    <m/>
    <m/>
    <m/>
    <m/>
    <m/>
    <m/>
    <m/>
    <m/>
    <m/>
    <m/>
    <m/>
    <m/>
    <m/>
    <m/>
    <m/>
    <m/>
  </r>
  <r>
    <x v="619"/>
    <s v="     "/>
    <d v="2015-09-06T00:00:00"/>
    <d v="1899-12-30T19:40:00"/>
    <s v="37"/>
    <x v="2"/>
    <s v="9"/>
    <x v="1"/>
    <m/>
    <m/>
    <s v="Removed branch from wire to get svc strain relieved/adv. cust. to get a tree trimmer to remove branch and to stay away from the branch/EC Tag made for crew to install new anchor and straighten leaning pole to get back separation at mid-span"/>
    <s v="     "/>
    <x v="1"/>
    <m/>
    <x v="1"/>
    <m/>
    <s v="1301061"/>
    <m/>
    <m/>
    <m/>
    <m/>
    <m/>
    <s v="     "/>
    <x v="0"/>
    <x v="0"/>
    <s v="Vegetation"/>
    <x v="0"/>
    <m/>
    <s v="&lt;3 meters of linear travel"/>
    <s v="Square Feet: ; Acreage: "/>
    <s v="Vegetation"/>
    <x v="0"/>
    <s v="Vegetation"/>
    <s v="All types of equipment / facility failure"/>
    <s v="Contact - Vegetation"/>
    <m/>
    <s v="Contact - Vegetation"/>
    <s v="Conductor"/>
    <s v="Pacific Bell"/>
    <s v="Overhead"/>
    <s v="Secondary"/>
    <s v="Conductor"/>
    <m/>
    <s v="100943889"/>
    <s v="     "/>
    <x v="0"/>
    <m/>
    <n v="37.513300000000001"/>
    <n v="-121.947"/>
    <m/>
    <s v="NEWARK-2107"/>
    <m/>
    <m/>
    <s v="Urban"/>
    <m/>
    <m/>
    <m/>
    <m/>
    <m/>
    <m/>
    <m/>
    <s v="N"/>
    <s v="N"/>
    <m/>
    <m/>
    <s v="     "/>
    <m/>
    <m/>
    <m/>
    <m/>
    <m/>
    <m/>
    <m/>
    <m/>
    <m/>
    <m/>
    <m/>
    <m/>
    <m/>
    <m/>
    <m/>
    <m/>
    <m/>
    <m/>
    <m/>
  </r>
  <r>
    <x v="620"/>
    <s v="     "/>
    <d v="2015-09-06T00:00:00"/>
    <d v="1899-12-30T00:38:31"/>
    <s v="37"/>
    <x v="2"/>
    <s v="9"/>
    <x v="1"/>
    <d v="2015-09-06T00:00:00"/>
    <d v="1899-12-30T00:38:00"/>
    <s v="FAS states there was a veg fire under transmission poles but does not mention PG&amp;E equipment to be at fault. Not attributable to PG&amp;E. KRJ7- put back in progress, please request fire report. MMY6 - called FD and no answer so I left a message since the information email did not work. Going to call Marin County FD since they have the records for Nicasio FD."/>
    <s v="     "/>
    <x v="0"/>
    <m/>
    <x v="0"/>
    <m/>
    <m/>
    <s v="N/A"/>
    <m/>
    <s v="4037359300"/>
    <m/>
    <m/>
    <s v="     "/>
    <x v="1"/>
    <x v="1"/>
    <m/>
    <x v="1"/>
    <m/>
    <m/>
    <m/>
    <m/>
    <x v="1"/>
    <m/>
    <s v="Other"/>
    <m/>
    <m/>
    <m/>
    <m/>
    <m/>
    <m/>
    <m/>
    <m/>
    <m/>
    <m/>
    <s v="     "/>
    <x v="0"/>
    <m/>
    <m/>
    <m/>
    <m/>
    <m/>
    <m/>
    <m/>
    <m/>
    <m/>
    <m/>
    <m/>
    <m/>
    <m/>
    <m/>
    <m/>
    <s v="N"/>
    <s v="N"/>
    <m/>
    <m/>
    <s v="     "/>
    <m/>
    <m/>
    <m/>
    <m/>
    <m/>
    <m/>
    <m/>
    <m/>
    <m/>
    <m/>
    <m/>
    <m/>
    <m/>
    <m/>
    <m/>
    <m/>
    <m/>
    <m/>
    <m/>
  </r>
  <r>
    <x v="621"/>
    <s v="     "/>
    <d v="2015-09-06T00:00:00"/>
    <d v="1899-12-30T13:37:00"/>
    <s v="37"/>
    <x v="2"/>
    <s v="9"/>
    <x v="1"/>
    <d v="2015-09-06T00:00:00"/>
    <d v="1899-12-30T13:37:00"/>
    <s v="no outage,ocb cycled when balloon got in to lines"/>
    <s v="     "/>
    <x v="1"/>
    <m/>
    <x v="1"/>
    <m/>
    <s v="1300991"/>
    <s v="15-0059595"/>
    <m/>
    <m/>
    <m/>
    <m/>
    <s v="     "/>
    <x v="0"/>
    <x v="0"/>
    <s v="Vegetation"/>
    <x v="0"/>
    <m/>
    <s v="&lt;3 meters of linear travel"/>
    <s v="Square Feet: ; Acreage: "/>
    <s v="Contact - 3rd Party"/>
    <x v="12"/>
    <s v="Contact - 3rd Party"/>
    <s v="All types of equipment / facility failure"/>
    <s v="Contact - Balloon"/>
    <m/>
    <s v="Contact - Balloon"/>
    <s v="Conductor"/>
    <s v="0"/>
    <s v="Overhead"/>
    <s v="Secondary"/>
    <s v="Conductor"/>
    <m/>
    <s v="at switch 3571"/>
    <s v="     "/>
    <x v="0"/>
    <m/>
    <n v="40.169199999999996"/>
    <n v="-122.25700000000001"/>
    <m/>
    <s v="RED-BLUFF-1103"/>
    <m/>
    <s v="Red Bluff FD"/>
    <s v="Urban"/>
    <m/>
    <m/>
    <m/>
    <m/>
    <m/>
    <m/>
    <m/>
    <s v="N"/>
    <s v="N"/>
    <m/>
    <m/>
    <s v="     "/>
    <m/>
    <m/>
    <m/>
    <m/>
    <m/>
    <m/>
    <m/>
    <m/>
    <m/>
    <m/>
    <m/>
    <m/>
    <m/>
    <m/>
    <m/>
    <m/>
    <m/>
    <m/>
    <m/>
  </r>
  <r>
    <x v="622"/>
    <s v="     "/>
    <d v="2015-09-07T00:00:00"/>
    <d v="1899-12-30T00:05:00"/>
    <s v="37"/>
    <x v="2"/>
    <s v="9"/>
    <x v="1"/>
    <d v="2015-09-07T00:00:00"/>
    <d v="1899-12-30T00:05:00"/>
    <s v="CARPOLE"/>
    <s v="     "/>
    <x v="1"/>
    <m/>
    <x v="1"/>
    <m/>
    <s v="1301087"/>
    <s v="15-0059621"/>
    <m/>
    <m/>
    <m/>
    <m/>
    <s v="     "/>
    <x v="0"/>
    <x v="0"/>
    <s v="Vegetation"/>
    <x v="0"/>
    <m/>
    <s v="&lt;0.25"/>
    <s v="Square Feet: ; Acreage: "/>
    <s v="Contact - 3rd Party"/>
    <x v="8"/>
    <s v="Contact - 3rd Party"/>
    <s v="All types of equipment / facility failure"/>
    <s v="Contact - Vehicle"/>
    <m/>
    <s v="Contact - Vehicle"/>
    <s v="Pole"/>
    <s v="0"/>
    <s v="Overhead"/>
    <s v="Primary"/>
    <s v="Conductor"/>
    <m/>
    <m/>
    <s v="     "/>
    <x v="0"/>
    <m/>
    <n v="37.691299999999998"/>
    <n v="-122.139"/>
    <m/>
    <s v="SAN-LEANDRO-SUB"/>
    <n v="12000"/>
    <s v="SAN LEANDRO"/>
    <s v="Urban"/>
    <m/>
    <m/>
    <m/>
    <m/>
    <m/>
    <m/>
    <m/>
    <s v="N"/>
    <s v="N"/>
    <m/>
    <m/>
    <s v="     "/>
    <m/>
    <m/>
    <m/>
    <m/>
    <m/>
    <m/>
    <m/>
    <m/>
    <m/>
    <m/>
    <m/>
    <m/>
    <m/>
    <m/>
    <m/>
    <m/>
    <m/>
    <m/>
    <m/>
  </r>
  <r>
    <x v="623"/>
    <s v="     "/>
    <d v="2015-09-08T00:00:00"/>
    <d v="1899-12-30T08:19:00"/>
    <s v="37"/>
    <x v="2"/>
    <s v="9"/>
    <x v="1"/>
    <m/>
    <m/>
    <s v="TREE PROB 2 SPANS S/O RCO7291 ,NEED TREE CREW AND LINE CREW"/>
    <s v="     "/>
    <x v="1"/>
    <m/>
    <x v="1"/>
    <m/>
    <m/>
    <m/>
    <m/>
    <m/>
    <m/>
    <m/>
    <s v="     "/>
    <x v="0"/>
    <x v="0"/>
    <s v="Vegetation"/>
    <x v="0"/>
    <m/>
    <s v="&lt;3 meters of linear travel"/>
    <s v="Square Feet: ; Acreage: "/>
    <s v="Vegetation"/>
    <x v="0"/>
    <s v="Vegetation"/>
    <s v="All types of equipment / facility failure"/>
    <s v="Contact - Vegetation"/>
    <m/>
    <s v="Contact - Vegetation"/>
    <s v="Conductor"/>
    <s v="Pacific Bell"/>
    <s v="Overhead"/>
    <s v="Secondary"/>
    <s v="Conductor"/>
    <m/>
    <s v="100561024"/>
    <s v="     "/>
    <x v="0"/>
    <m/>
    <n v="37.413200000000003"/>
    <n v="-121.88200000000001"/>
    <m/>
    <s v="MILPITAS-1106"/>
    <m/>
    <s v="MILPITAS FD"/>
    <s v="Urban"/>
    <m/>
    <m/>
    <m/>
    <m/>
    <m/>
    <m/>
    <m/>
    <s v="N"/>
    <s v="N"/>
    <m/>
    <m/>
    <s v="     "/>
    <m/>
    <m/>
    <m/>
    <m/>
    <m/>
    <m/>
    <m/>
    <m/>
    <m/>
    <m/>
    <m/>
    <m/>
    <m/>
    <m/>
    <m/>
    <m/>
    <m/>
    <m/>
    <m/>
  </r>
  <r>
    <x v="624"/>
    <s v="     "/>
    <d v="2015-09-09T00:00:00"/>
    <d v="1899-12-30T14:26:00"/>
    <s v="37"/>
    <x v="2"/>
    <s v="9"/>
    <x v="1"/>
    <m/>
    <m/>
    <s v="As previously reported in PG&amp;E’s initial report on September 16, 2015, Cal Fire is currently investigating the cause of the Butte Fire.  A live tree may have contacted a PG&amp;E line in the vicinity of the ignition point.  The wire was intact and there was no related outage.  Cal Fire has removed this tree and secured a section of the conductor from PG&amp;E's Electra 1101, 12 kV circuit near 17704 Butte Mountain Road in the City of Jackson._x000d__x000a_  _x000d__x000a_PG&amp;E is cooperating fully with Cal Fire on its investigation and is also conducting its own investigations related to the Butte Fire.  PG&amp;E does not currently have an expected completion date for the investigations."/>
    <s v="     "/>
    <x v="2"/>
    <d v="2021-04-02T00:00:00"/>
    <x v="0"/>
    <m/>
    <m/>
    <m/>
    <m/>
    <m/>
    <m/>
    <s v="EI150909A"/>
    <s v="     "/>
    <x v="0"/>
    <x v="0"/>
    <s v="Vegetation"/>
    <x v="0"/>
    <m/>
    <s v="&gt;5,000"/>
    <m/>
    <s v="Vegetation"/>
    <x v="0"/>
    <s v="Vegetation"/>
    <s v="Contact from object"/>
    <m/>
    <m/>
    <s v="Contact from object"/>
    <s v="Conductor - All"/>
    <s v="No"/>
    <s v="Overhead"/>
    <m/>
    <s v="Conductor - All"/>
    <m/>
    <s v="162161101 "/>
    <s v="     "/>
    <x v="1"/>
    <n v="340"/>
    <n v="38.341014000000001"/>
    <n v="-120.69622200000001"/>
    <s v="Amador"/>
    <s v="ELECTRA-1101"/>
    <n v="12000"/>
    <s v="Amador - El Dorado Unit"/>
    <s v="Urban"/>
    <n v="70868"/>
    <n v="965"/>
    <m/>
    <n v="2"/>
    <m/>
    <s v="BUTTE"/>
    <m/>
    <s v="N"/>
    <s v="N"/>
    <m/>
    <m/>
    <s v="     "/>
    <m/>
    <m/>
    <m/>
    <m/>
    <m/>
    <m/>
    <m/>
    <m/>
    <m/>
    <m/>
    <m/>
    <m/>
    <m/>
    <m/>
    <m/>
    <m/>
    <m/>
    <m/>
    <m/>
  </r>
  <r>
    <x v="625"/>
    <s v="     "/>
    <d v="2015-09-09T00:00:00"/>
    <d v="1899-12-30T21:20:31"/>
    <s v="37"/>
    <x v="2"/>
    <s v="9"/>
    <x v="1"/>
    <d v="2015-09-09T00:00:00"/>
    <d v="1899-12-30T21:20:00"/>
    <s v="Service caught fire on pole. Small grass fire at base of pole. Unknown who extinguished and exact size of fire. "/>
    <s v="     "/>
    <x v="0"/>
    <d v="2021-03-03T00:00:00"/>
    <x v="0"/>
    <m/>
    <s v="1302902"/>
    <s v="N/A"/>
    <m/>
    <s v="T003482736"/>
    <n v="110626358"/>
    <m/>
    <s v="     "/>
    <x v="0"/>
    <x v="0"/>
    <m/>
    <x v="0"/>
    <m/>
    <s v="Unknown"/>
    <m/>
    <s v="Equipment - PG&amp;E"/>
    <x v="9"/>
    <s v="Equipment - PG&amp;E"/>
    <s v="All types of equipment / facility failure"/>
    <s v="Equipment failure - Other"/>
    <s v="Service Connector"/>
    <m/>
    <m/>
    <s v="Yes"/>
    <s v="Overhead"/>
    <m/>
    <s v="Service Connector"/>
    <m/>
    <s v="100524367"/>
    <s v="     "/>
    <x v="0"/>
    <m/>
    <n v="37.234099999999998"/>
    <n v="-121.95"/>
    <s v="Santa Clara"/>
    <s v="LOS-GATOS-1101"/>
    <m/>
    <m/>
    <s v="Urban"/>
    <m/>
    <m/>
    <m/>
    <m/>
    <m/>
    <m/>
    <m/>
    <s v="N"/>
    <s v="N"/>
    <m/>
    <m/>
    <s v="     "/>
    <m/>
    <m/>
    <m/>
    <m/>
    <m/>
    <m/>
    <m/>
    <m/>
    <m/>
    <m/>
    <m/>
    <m/>
    <m/>
    <m/>
    <m/>
    <m/>
    <m/>
    <m/>
    <m/>
  </r>
  <r>
    <x v="626"/>
    <s v="     "/>
    <d v="2015-09-09T00:00:00"/>
    <d v="1899-12-30T06:44:00"/>
    <s v="37"/>
    <x v="2"/>
    <s v="9"/>
    <x v="1"/>
    <m/>
    <m/>
    <s v="CAPACITOR 1730 2OF3 BLOWN FIRE AT BASE POLE-OPENED REMAINING AND MANUAL AND TAGGED CONTROL CAUTION - MADE COE PIN #74"/>
    <s v="     "/>
    <x v="1"/>
    <m/>
    <x v="1"/>
    <m/>
    <m/>
    <m/>
    <m/>
    <m/>
    <m/>
    <m/>
    <s v="     "/>
    <x v="0"/>
    <x v="0"/>
    <s v="Vegetation"/>
    <x v="0"/>
    <m/>
    <s v="&lt;3 meters of linear travel"/>
    <s v="Square Feet: ; Acreage: "/>
    <s v="Equipment - PG&amp;E"/>
    <x v="11"/>
    <s v="Equipment - PG&amp;E"/>
    <s v="All types of equipment / facility failure"/>
    <s v="Capacitor Bank"/>
    <s v="Capacitor Bank"/>
    <m/>
    <m/>
    <s v="0"/>
    <s v="Overhead"/>
    <s v="Primary"/>
    <s v="Capacitor Bank"/>
    <m/>
    <s v="102039036"/>
    <s v="     "/>
    <x v="0"/>
    <m/>
    <n v="38.826900000000002"/>
    <n v="-123.01600000000001"/>
    <m/>
    <s v="CLOVERDALE-1102"/>
    <n v="12000"/>
    <s v="CLOVERDALE FIRE"/>
    <s v="Urban"/>
    <m/>
    <m/>
    <m/>
    <m/>
    <m/>
    <m/>
    <m/>
    <s v="N"/>
    <s v="N"/>
    <m/>
    <m/>
    <s v="     "/>
    <m/>
    <m/>
    <m/>
    <m/>
    <m/>
    <m/>
    <m/>
    <m/>
    <m/>
    <m/>
    <m/>
    <m/>
    <m/>
    <m/>
    <m/>
    <m/>
    <m/>
    <m/>
    <m/>
  </r>
  <r>
    <x v="627"/>
    <s v="     "/>
    <d v="2015-09-09T00:00:00"/>
    <d v="1899-12-30T10:47:00"/>
    <s v="37"/>
    <x v="2"/>
    <s v="9"/>
    <x v="1"/>
    <d v="2015-09-09T00:00:00"/>
    <d v="1899-12-30T09:12:00"/>
    <s v="1phs 12kv down 2spn ld sd of 7617 &amp; 3spns ss of 5935 on mt bache rd"/>
    <s v="     "/>
    <x v="1"/>
    <m/>
    <x v="1"/>
    <m/>
    <s v="1302213"/>
    <s v="15-0060074"/>
    <m/>
    <m/>
    <n v="110626000"/>
    <m/>
    <s v="     "/>
    <x v="0"/>
    <x v="0"/>
    <s v="Vegetation"/>
    <x v="0"/>
    <m/>
    <s v="&lt;0.25"/>
    <s v="Square Feet: ; Acreage: 0.25"/>
    <s v="Equipment - PG&amp;E"/>
    <x v="10"/>
    <s v="Equipment - PG&amp;E"/>
    <s v="All types of equipment / facility failure"/>
    <s v="Splice/Clamp/Connector"/>
    <s v="Splice/Clamp/Connector"/>
    <m/>
    <m/>
    <s v="0"/>
    <s v="Overhead"/>
    <s v="Primary"/>
    <s v="Conductor"/>
    <m/>
    <s v="100520291"/>
    <s v="     "/>
    <x v="2"/>
    <n v="520"/>
    <n v="37.104100000000003"/>
    <n v="-121.88500000000001"/>
    <m/>
    <s v="LOS-GATOS-1107"/>
    <n v="12000"/>
    <s v="Cal Fire Dept"/>
    <s v="Shrub"/>
    <m/>
    <m/>
    <m/>
    <m/>
    <m/>
    <m/>
    <m/>
    <s v="N"/>
    <s v="N"/>
    <m/>
    <m/>
    <s v="     "/>
    <m/>
    <m/>
    <m/>
    <m/>
    <m/>
    <m/>
    <m/>
    <m/>
    <m/>
    <m/>
    <m/>
    <m/>
    <m/>
    <m/>
    <m/>
    <m/>
    <m/>
    <m/>
    <m/>
  </r>
  <r>
    <x v="628"/>
    <s v="     "/>
    <d v="2015-09-10T00:00:00"/>
    <d v="1899-12-30T17:33:04"/>
    <s v="37"/>
    <x v="2"/>
    <s v="9"/>
    <x v="1"/>
    <d v="2015-09-10T00:00:00"/>
    <d v="1899-12-30T17:33:00"/>
    <s v="1510 S HIGHWAY 49 in Jackson; veg fire; RESPONDED TO FIRE CAUSED BY N/G CONNECTOR; multiple storage units damaged"/>
    <s v="     "/>
    <x v="0"/>
    <d v="2021-02-26T00:00:00"/>
    <x v="0"/>
    <m/>
    <m/>
    <s v="N/A"/>
    <m/>
    <s v="9250720524"/>
    <n v="110636455"/>
    <m/>
    <s v="     "/>
    <x v="0"/>
    <x v="0"/>
    <m/>
    <x v="0"/>
    <m/>
    <s v="Unknown"/>
    <m/>
    <s v="Equipment - PG&amp;E"/>
    <x v="10"/>
    <s v="Equipment - PG&amp;E"/>
    <s v="All types of equipment / facility failure"/>
    <s v="Splice/Clamp/Connector"/>
    <s v="Splice/Clamp/Connector"/>
    <m/>
    <m/>
    <s v="No"/>
    <s v="Overhead"/>
    <m/>
    <s v="Splice/Clamp/Connector"/>
    <m/>
    <s v="101258542"/>
    <s v="     "/>
    <x v="0"/>
    <n v="340"/>
    <n v="38.337299999999999"/>
    <n v="-120.758"/>
    <s v="Amador"/>
    <s v="ELECTRA-1102"/>
    <m/>
    <s v="Amador FD"/>
    <s v="Urban"/>
    <m/>
    <m/>
    <m/>
    <m/>
    <m/>
    <m/>
    <m/>
    <s v="N"/>
    <s v="N"/>
    <m/>
    <m/>
    <s v="     "/>
    <m/>
    <m/>
    <m/>
    <m/>
    <m/>
    <m/>
    <m/>
    <m/>
    <m/>
    <m/>
    <m/>
    <m/>
    <m/>
    <m/>
    <m/>
    <m/>
    <m/>
    <m/>
    <m/>
  </r>
  <r>
    <x v="629"/>
    <s v="     "/>
    <d v="2015-09-10T00:00:00"/>
    <d v="1899-12-30T18:39:00"/>
    <s v="37"/>
    <x v="2"/>
    <s v="9"/>
    <x v="1"/>
    <d v="2015-09-10T00:00:00"/>
    <d v="1899-12-30T18:39:00"/>
    <s v="Relayed - 09/10/15,1839 Humboldt-Trinity relayed, tested NG; no customer interruption; weather clear; A-G fault 17.8 mi from Humboldt near structure 96/6; 09/11/15, 0040  line returned to service after patrol found dead bird at twr 96/4, 2 acre fire resul"/>
    <s v="     "/>
    <x v="1"/>
    <m/>
    <x v="1"/>
    <m/>
    <m/>
    <m/>
    <m/>
    <m/>
    <m/>
    <m/>
    <s v="     "/>
    <x v="0"/>
    <x v="0"/>
    <s v="Vegetation"/>
    <x v="2"/>
    <m/>
    <s v="0.26-9.99"/>
    <s v="Square Feet: ; Acreage: 2"/>
    <s v="Contact - Animal - Bird"/>
    <x v="6"/>
    <s v="Contact - Bird"/>
    <s v="All types of equipment / facility failure"/>
    <s v="Contact - Animal"/>
    <m/>
    <s v="Contact - Animal"/>
    <s v="Conductor"/>
    <m/>
    <s v="Overhead"/>
    <s v="Transmission"/>
    <s v="Conductor"/>
    <m/>
    <s v="Pole 096/004"/>
    <s v="     "/>
    <x v="1"/>
    <n v="115"/>
    <n v="40.756900000000002"/>
    <n v="-123.79600000000001"/>
    <m/>
    <s v="HUMBOLDT-TRINITY-115"/>
    <n v="115000"/>
    <s v="Cal Fire Dept"/>
    <s v="Herbaceous"/>
    <m/>
    <m/>
    <m/>
    <m/>
    <m/>
    <m/>
    <m/>
    <s v="N"/>
    <s v="N"/>
    <m/>
    <m/>
    <s v="     "/>
    <m/>
    <m/>
    <m/>
    <m/>
    <m/>
    <m/>
    <m/>
    <m/>
    <m/>
    <m/>
    <m/>
    <m/>
    <m/>
    <m/>
    <m/>
    <m/>
    <m/>
    <m/>
    <m/>
  </r>
  <r>
    <x v="630"/>
    <s v="     "/>
    <d v="2015-09-10T00:00:00"/>
    <d v="1899-12-30T19:54:10"/>
    <s v="37"/>
    <x v="2"/>
    <s v="9"/>
    <x v="1"/>
    <m/>
    <m/>
    <s v="SNOW CAMP RD AND MAPLE CREEK RD (110 Fishery rd?) in Blue Lake; fire at base of pole; CSR suspects fire caused by bird into power lines; poles damaged; WAITING ON FD"/>
    <s v="     "/>
    <x v="0"/>
    <d v="2021-03-11T00:00:00"/>
    <x v="0"/>
    <m/>
    <m/>
    <s v="N/A"/>
    <m/>
    <s v="202190"/>
    <m/>
    <m/>
    <s v="     "/>
    <x v="0"/>
    <x v="0"/>
    <m/>
    <x v="0"/>
    <m/>
    <s v="Unknown"/>
    <m/>
    <s v="Contact - Animal - Bird"/>
    <x v="6"/>
    <s v="Contact - Bird"/>
    <s v="Contact from object"/>
    <s v="Contact - Animal"/>
    <m/>
    <s v="Contact - Animal"/>
    <s v="Conductor"/>
    <m/>
    <s v="Overhead"/>
    <m/>
    <s v="Conductor"/>
    <m/>
    <m/>
    <s v="     "/>
    <x v="0"/>
    <m/>
    <m/>
    <m/>
    <m/>
    <m/>
    <m/>
    <m/>
    <m/>
    <m/>
    <m/>
    <m/>
    <m/>
    <m/>
    <m/>
    <m/>
    <s v="N"/>
    <s v="N"/>
    <m/>
    <m/>
    <s v="     "/>
    <m/>
    <m/>
    <m/>
    <m/>
    <m/>
    <m/>
    <m/>
    <m/>
    <m/>
    <m/>
    <m/>
    <m/>
    <m/>
    <m/>
    <m/>
    <m/>
    <m/>
    <m/>
    <m/>
  </r>
  <r>
    <x v="631"/>
    <s v="     "/>
    <d v="2015-09-10T00:00:00"/>
    <d v="1899-12-30T05:42:00"/>
    <s v="37"/>
    <x v="2"/>
    <s v="9"/>
    <x v="1"/>
    <m/>
    <m/>
    <s v="BLOWN KYLE AND ARRESTER CAUSED K201 FAILURE AND CAUSED FIRE @ 1000 WELLER RD. TOOK OFFLINE, MADE SAFE. CREATED TAG FOR CREW TO REPLACE ALL EQUIP."/>
    <s v="     "/>
    <x v="1"/>
    <m/>
    <x v="1"/>
    <m/>
    <m/>
    <m/>
    <m/>
    <m/>
    <m/>
    <m/>
    <s v="     "/>
    <x v="0"/>
    <x v="0"/>
    <s v="Vegetation"/>
    <x v="0"/>
    <m/>
    <s v="0.26-9.99"/>
    <s v="Square Feet: ; Acreage: 8"/>
    <s v="Equipment - PG&amp;E"/>
    <x v="11"/>
    <s v="Equipment - PG&amp;E"/>
    <s v="All types of equipment / facility failure"/>
    <s v="Capacitor Bank"/>
    <s v="Capacitor Bank"/>
    <m/>
    <m/>
    <s v="None"/>
    <s v="Overhead"/>
    <s v="Primary"/>
    <s v="Capacitor Bank"/>
    <m/>
    <s v="100619766"/>
    <s v="     "/>
    <x v="1"/>
    <n v="530"/>
    <n v="37.460900000000002"/>
    <n v="-121.843"/>
    <m/>
    <s v="MILPITAS-1109"/>
    <n v="12000"/>
    <s v="Cal Fire Dept"/>
    <s v="Herbaceous"/>
    <m/>
    <m/>
    <m/>
    <m/>
    <m/>
    <m/>
    <m/>
    <s v="N"/>
    <s v="N"/>
    <m/>
    <m/>
    <s v="     "/>
    <m/>
    <m/>
    <m/>
    <m/>
    <m/>
    <m/>
    <m/>
    <m/>
    <m/>
    <m/>
    <m/>
    <m/>
    <m/>
    <m/>
    <m/>
    <m/>
    <m/>
    <m/>
    <m/>
  </r>
  <r>
    <x v="632"/>
    <s v="     "/>
    <d v="2015-09-10T00:00:00"/>
    <d v="1899-12-30T05:43:06"/>
    <s v="37"/>
    <x v="2"/>
    <s v="9"/>
    <x v="1"/>
    <d v="2015-09-10T00:00:00"/>
    <d v="1899-12-30T05:43:00"/>
    <s v="FAS states a capacitor blew up and the parts landed in dry brush causing a fire that was put out by Cal Fire."/>
    <s v="     "/>
    <x v="0"/>
    <d v="2021-03-03T00:00:00"/>
    <x v="0"/>
    <m/>
    <m/>
    <s v="N/A"/>
    <m/>
    <s v="T003482847"/>
    <m/>
    <m/>
    <s v="     "/>
    <x v="0"/>
    <x v="0"/>
    <m/>
    <x v="0"/>
    <m/>
    <s v="0.26-9.99"/>
    <m/>
    <s v="Equipment - PG&amp;E"/>
    <x v="11"/>
    <s v="Equipment - PG&amp;E"/>
    <s v="All types of equipment / facility failure"/>
    <s v="Capacitor bank failure"/>
    <s v="Capacitor Bank"/>
    <m/>
    <m/>
    <s v="Yes"/>
    <s v="Overhead"/>
    <m/>
    <s v="Capacitor Bank"/>
    <m/>
    <s v="100619753"/>
    <s v="     "/>
    <x v="1"/>
    <n v="530"/>
    <n v="37.4634"/>
    <n v="-121.845"/>
    <s v="Santa Clara"/>
    <s v="MILPITAS-1109"/>
    <m/>
    <m/>
    <s v="Herbaceous"/>
    <m/>
    <m/>
    <m/>
    <m/>
    <m/>
    <m/>
    <m/>
    <s v="N"/>
    <s v="N"/>
    <m/>
    <m/>
    <s v="     "/>
    <m/>
    <m/>
    <m/>
    <m/>
    <m/>
    <m/>
    <m/>
    <m/>
    <m/>
    <m/>
    <m/>
    <m/>
    <m/>
    <m/>
    <m/>
    <m/>
    <m/>
    <m/>
    <m/>
  </r>
  <r>
    <x v="633"/>
    <s v="     "/>
    <d v="2015-09-10T00:00:00"/>
    <d v="1899-12-30T16:24:00"/>
    <s v="37"/>
    <x v="2"/>
    <s v="9"/>
    <x v="1"/>
    <d v="2015-09-10T00:00:00"/>
    <d v="1899-12-30T16:24:00"/>
    <s v="original call was 3 single cust with flickering lights. D.O. had me check fuses 2095 &amp; they were closed. I then notice fire down the road toward the source side. checked w/ FD they said wires were down but were mentioning phone lines. Visib"/>
    <s v="     "/>
    <x v="1"/>
    <m/>
    <x v="1"/>
    <m/>
    <s v="1303666"/>
    <s v="15-0060610"/>
    <m/>
    <m/>
    <n v="110636000"/>
    <m/>
    <s v="     "/>
    <x v="0"/>
    <x v="0"/>
    <s v="Vegetation"/>
    <x v="0"/>
    <m/>
    <s v="10-99"/>
    <s v="Square Feet: ; Acreage: 10"/>
    <s v="Equipment - PG&amp;E"/>
    <x v="4"/>
    <s v="Equipment - PG&amp;E"/>
    <s v="All types of equipment / facility failure"/>
    <s v="Conductor"/>
    <s v="Conductor"/>
    <m/>
    <m/>
    <s v="Pacific Bell"/>
    <s v="Overhead"/>
    <s v="Primary"/>
    <s v="Conductor"/>
    <m/>
    <s v="103159970"/>
    <s v="     "/>
    <x v="2"/>
    <n v="175"/>
    <n v="38.504899999999999"/>
    <n v="-122.35299999999999"/>
    <m/>
    <s v="SILVERADO-2102"/>
    <n v="21000"/>
    <s v="Cal Fire Dept"/>
    <s v="Hardwood Forest"/>
    <n v="10"/>
    <m/>
    <m/>
    <m/>
    <m/>
    <m/>
    <m/>
    <s v="N"/>
    <s v="N"/>
    <m/>
    <m/>
    <s v="     "/>
    <m/>
    <m/>
    <m/>
    <m/>
    <m/>
    <m/>
    <m/>
    <m/>
    <m/>
    <m/>
    <m/>
    <m/>
    <m/>
    <m/>
    <m/>
    <m/>
    <m/>
    <m/>
    <m/>
  </r>
  <r>
    <x v="634"/>
    <s v="     "/>
    <d v="2015-09-11T00:00:00"/>
    <d v="1899-12-30T17:28:00"/>
    <s v="37"/>
    <x v="2"/>
    <s v="9"/>
    <x v="1"/>
    <m/>
    <m/>
    <s v="CLEARED CAPACITOR, SENT EC TAG WITH PICS AND COE TAG W/PICS"/>
    <s v="     "/>
    <x v="1"/>
    <m/>
    <x v="1"/>
    <m/>
    <s v="1304207"/>
    <m/>
    <m/>
    <m/>
    <m/>
    <m/>
    <s v="     "/>
    <x v="0"/>
    <x v="0"/>
    <s v="Vegetation"/>
    <x v="0"/>
    <m/>
    <s v="0.26-9.99"/>
    <s v="Square Feet: ; Acreage: 1.5"/>
    <s v="Equipment - PG&amp;E"/>
    <x v="11"/>
    <s v="Equipment - PG&amp;E"/>
    <s v="All types of equipment / facility failure"/>
    <s v="Capacitor Bank"/>
    <s v="Capacitor Bank"/>
    <m/>
    <m/>
    <s v="Verizon"/>
    <s v="Overhead"/>
    <s v="Primary"/>
    <s v="Capacitor Bank"/>
    <m/>
    <s v="102105463"/>
    <s v="     "/>
    <x v="0"/>
    <m/>
    <n v="37.797199999999997"/>
    <n v="-121.27500000000001"/>
    <m/>
    <s v="VIERRA-1703"/>
    <n v="17000"/>
    <s v="MANTECA/LATHROP  FIRE DEPT"/>
    <s v="Urban"/>
    <m/>
    <m/>
    <m/>
    <m/>
    <m/>
    <m/>
    <m/>
    <s v="N"/>
    <s v="N"/>
    <m/>
    <m/>
    <s v="     "/>
    <m/>
    <m/>
    <m/>
    <m/>
    <m/>
    <m/>
    <m/>
    <m/>
    <m/>
    <m/>
    <m/>
    <m/>
    <m/>
    <m/>
    <m/>
    <m/>
    <m/>
    <m/>
    <m/>
  </r>
  <r>
    <x v="635"/>
    <s v="     "/>
    <d v="2015-09-11T00:00:00"/>
    <d v="1899-12-30T08:15:00"/>
    <s v="37"/>
    <x v="2"/>
    <s v="9"/>
    <x v="1"/>
    <d v="2015-09-11T00:00:00"/>
    <d v="1899-12-30T08:15:00"/>
    <s v="CREW TO REPAIR WIRE DOWN"/>
    <s v="     "/>
    <x v="1"/>
    <m/>
    <x v="1"/>
    <m/>
    <s v="1303890"/>
    <s v="15-0060698"/>
    <m/>
    <m/>
    <n v="110638000"/>
    <m/>
    <s v="     "/>
    <x v="0"/>
    <x v="0"/>
    <s v="Vegetation"/>
    <x v="0"/>
    <m/>
    <s v="&lt;0.25"/>
    <s v="Square Feet: ; Acreage: "/>
    <s v="Equipment - PG&amp;E"/>
    <x v="4"/>
    <s v="Equipment - PG&amp;E"/>
    <s v="All types of equipment / facility failure"/>
    <s v="Conductor"/>
    <s v="Conductor"/>
    <m/>
    <m/>
    <s v="Pacific Bell"/>
    <s v="Overhead"/>
    <s v="Primary"/>
    <s v="Conductor"/>
    <m/>
    <s v="102293992"/>
    <s v="     "/>
    <x v="1"/>
    <n v="185"/>
    <n v="38.109400000000001"/>
    <n v="-122.87"/>
    <m/>
    <s v="OLEMA-1101"/>
    <n v="12000"/>
    <s v="Cal Fire Dept"/>
    <s v="Hardwood Woodland"/>
    <m/>
    <m/>
    <m/>
    <m/>
    <m/>
    <m/>
    <m/>
    <s v="N"/>
    <s v="N"/>
    <m/>
    <m/>
    <s v="     "/>
    <m/>
    <m/>
    <m/>
    <m/>
    <m/>
    <m/>
    <m/>
    <m/>
    <m/>
    <m/>
    <m/>
    <m/>
    <m/>
    <m/>
    <m/>
    <m/>
    <m/>
    <m/>
    <m/>
  </r>
  <r>
    <x v="636"/>
    <s v="     "/>
    <d v="2015-09-11T00:00:00"/>
    <d v="1899-12-30T06:38:00"/>
    <s v="37"/>
    <x v="2"/>
    <s v="9"/>
    <x v="1"/>
    <d v="2015-09-11T00:00:00"/>
    <d v="1899-12-30T06:38:00"/>
    <s v="0"/>
    <s v="     "/>
    <x v="1"/>
    <m/>
    <x v="1"/>
    <m/>
    <s v="1303833"/>
    <s v="15-0060646"/>
    <m/>
    <m/>
    <n v="110638000"/>
    <m/>
    <s v="     "/>
    <x v="0"/>
    <x v="0"/>
    <s v="Other"/>
    <x v="0"/>
    <m/>
    <s v="Structure-only"/>
    <s v="Square Feet: ; Acreage: "/>
    <s v="Equipment - PG&amp;E"/>
    <x v="10"/>
    <s v="Equipment - PG&amp;E"/>
    <s v="All types of equipment / facility failure"/>
    <s v="Splice/Clamp/Connector"/>
    <s v="Splice/Clamp/Connector"/>
    <m/>
    <m/>
    <s v="0"/>
    <s v="Overhead"/>
    <s v="Primary"/>
    <s v="Conductor"/>
    <m/>
    <m/>
    <s v="     "/>
    <x v="0"/>
    <m/>
    <n v="37.523200000000003"/>
    <n v="-122.265"/>
    <m/>
    <s v="BELMONT-1103"/>
    <n v="12000"/>
    <s v="sc"/>
    <s v="Urban"/>
    <m/>
    <m/>
    <m/>
    <m/>
    <m/>
    <m/>
    <m/>
    <s v="N"/>
    <s v="N"/>
    <m/>
    <m/>
    <s v="     "/>
    <m/>
    <m/>
    <m/>
    <m/>
    <m/>
    <m/>
    <m/>
    <m/>
    <m/>
    <m/>
    <m/>
    <m/>
    <m/>
    <m/>
    <m/>
    <m/>
    <m/>
    <m/>
    <m/>
  </r>
  <r>
    <x v="637"/>
    <s v="     "/>
    <d v="2015-09-12T00:00:00"/>
    <d v="1899-12-30T10:12:45"/>
    <s v="37"/>
    <x v="2"/>
    <s v="9"/>
    <x v="1"/>
    <d v="2015-09-12T00:00:00"/>
    <d v="1899-12-30T10:12:00"/>
    <s v="VULTURE FLEW INTO THIS 115KV TOWER, BROKE AN INSULATOR, FLASHED AND STARTED A SMALL GRASS FIRE; INT-01053"/>
    <s v="     "/>
    <x v="0"/>
    <d v="2021-03-03T00:00:00"/>
    <x v="0"/>
    <m/>
    <m/>
    <m/>
    <m/>
    <s v="T003484735"/>
    <m/>
    <m/>
    <s v="     "/>
    <x v="0"/>
    <x v="0"/>
    <m/>
    <x v="0"/>
    <m/>
    <s v="&lt;0.25"/>
    <m/>
    <s v="Contact - Animal - Bird"/>
    <x v="6"/>
    <s v="Contact - Bird"/>
    <s v="Contact from object"/>
    <s v="Contact - Animal"/>
    <m/>
    <s v="Contact - Animal"/>
    <s v="Insulator"/>
    <s v="No"/>
    <s v="Overhead"/>
    <m/>
    <s v="Insulator"/>
    <m/>
    <s v="tower 19/152 "/>
    <s v="     "/>
    <x v="1"/>
    <n v="330"/>
    <n v="39.116500000000002"/>
    <n v="-121.069"/>
    <s v="Nevada"/>
    <s v="DRUM-RIO-OSO-#2-115KV"/>
    <m/>
    <s v="CAL FIRE GRASS VALLEY 530-477-0641"/>
    <s v="Hardwood Forest"/>
    <m/>
    <m/>
    <m/>
    <m/>
    <m/>
    <m/>
    <m/>
    <s v="N"/>
    <s v="N"/>
    <m/>
    <m/>
    <s v="     "/>
    <m/>
    <m/>
    <m/>
    <m/>
    <m/>
    <m/>
    <m/>
    <m/>
    <m/>
    <m/>
    <m/>
    <m/>
    <m/>
    <m/>
    <m/>
    <m/>
    <m/>
    <m/>
    <m/>
  </r>
  <r>
    <x v="638"/>
    <s v="     "/>
    <d v="2015-09-12T00:00:00"/>
    <d v="1899-12-30T09:51:00"/>
    <s v="37"/>
    <x v="2"/>
    <s v="9"/>
    <x v="1"/>
    <d v="2015-09-12T00:00:00"/>
    <d v="1899-12-30T09:51:00"/>
    <s v="VULTURE FLEW INTO THIS 115KV TOWER, BROKE AN INSULATOR, FLASHED AND STARTED A SMALL GRASS FIRE, RELAYED TRANSMISSION AND CAUSED THIS OUTAGE, ALL RESTORED NOW"/>
    <s v="     "/>
    <x v="1"/>
    <m/>
    <x v="1"/>
    <m/>
    <m/>
    <m/>
    <m/>
    <m/>
    <m/>
    <m/>
    <s v="     "/>
    <x v="0"/>
    <x v="0"/>
    <s v="Vegetation"/>
    <x v="2"/>
    <m/>
    <s v="0.26-9.99"/>
    <s v="Square Feet: ; Acreage: 0.75"/>
    <s v="Contact - Animal - Bird"/>
    <x v="6"/>
    <s v="Contact - Bird"/>
    <s v="All types of equipment / facility failure"/>
    <s v="Contact - Animal"/>
    <m/>
    <s v="Contact - Animal"/>
    <s v="Conductor"/>
    <s v="0"/>
    <s v="Overhead"/>
    <s v="Transmission"/>
    <s v="Conductor"/>
    <m/>
    <s v="TOP OF AVALON PLACE, GRASS VALLEY  TOWER NUMBER 19/152  40689729"/>
    <s v="     "/>
    <x v="1"/>
    <n v="330"/>
    <n v="39.116399999999999"/>
    <n v="-121.069"/>
    <m/>
    <s v="DRUM-RIO-OSO-#2-115"/>
    <n v="115000"/>
    <s v="Cal Fire Dept"/>
    <s v="Hardwood Forest"/>
    <m/>
    <m/>
    <m/>
    <m/>
    <m/>
    <m/>
    <m/>
    <s v="N"/>
    <s v="N"/>
    <m/>
    <m/>
    <s v="     "/>
    <m/>
    <m/>
    <m/>
    <m/>
    <m/>
    <m/>
    <m/>
    <m/>
    <m/>
    <m/>
    <m/>
    <m/>
    <m/>
    <m/>
    <m/>
    <m/>
    <m/>
    <m/>
    <m/>
  </r>
  <r>
    <x v="639"/>
    <s v="     "/>
    <d v="2015-09-13T00:00:00"/>
    <d v="1899-12-30T18:24:00"/>
    <s v="38"/>
    <x v="2"/>
    <s v="9"/>
    <x v="1"/>
    <m/>
    <m/>
    <s v="repaired weatherhead  connections"/>
    <s v="     "/>
    <x v="1"/>
    <m/>
    <x v="1"/>
    <m/>
    <s v="1305101"/>
    <m/>
    <m/>
    <m/>
    <m/>
    <m/>
    <s v="     "/>
    <x v="0"/>
    <x v="0"/>
    <s v="Vegetation"/>
    <x v="0"/>
    <m/>
    <s v="&lt;0.25"/>
    <s v="Square Feet: 100 sq ft; Acreage: "/>
    <s v="Equipment - PG&amp;E"/>
    <x v="10"/>
    <s v="Equipment - PG&amp;E"/>
    <s v="All types of equipment / facility failure"/>
    <s v="Splice/Clamp/Connector"/>
    <s v="Splice/Clamp/Connector"/>
    <m/>
    <m/>
    <s v="None"/>
    <s v="Overhead"/>
    <s v="Secondary"/>
    <s v="Conductor"/>
    <m/>
    <m/>
    <s v="     "/>
    <x v="0"/>
    <m/>
    <n v="39.267299999999999"/>
    <n v="-121.883"/>
    <m/>
    <s v="LIVE-OAK-1104"/>
    <m/>
    <m/>
    <s v="Wetland"/>
    <m/>
    <m/>
    <m/>
    <m/>
    <m/>
    <m/>
    <m/>
    <s v="N"/>
    <s v="N"/>
    <m/>
    <m/>
    <s v="     "/>
    <m/>
    <m/>
    <m/>
    <m/>
    <m/>
    <m/>
    <m/>
    <m/>
    <m/>
    <m/>
    <m/>
    <m/>
    <m/>
    <m/>
    <m/>
    <m/>
    <m/>
    <m/>
    <m/>
  </r>
  <r>
    <x v="640"/>
    <s v="     "/>
    <d v="2015-09-13T00:00:00"/>
    <d v="1899-12-30T08:48:00"/>
    <s v="38"/>
    <x v="2"/>
    <s v="9"/>
    <x v="1"/>
    <d v="2015-09-13T00:00:00"/>
    <d v="1899-12-30T08:48:00"/>
    <s v="BIRD FLASHED INSULATORS AND BURNED DOWN A SPAN OF WIRE"/>
    <s v="     "/>
    <x v="1"/>
    <m/>
    <x v="1"/>
    <m/>
    <s v="1304925"/>
    <s v="15-0061074"/>
    <m/>
    <m/>
    <m/>
    <m/>
    <s v="     "/>
    <x v="0"/>
    <x v="0"/>
    <s v="Vegetation"/>
    <x v="0"/>
    <m/>
    <s v="&lt;3 meters of linear travel"/>
    <s v="Square Feet: ; Acreage: "/>
    <s v="Contact - Animal - Bird"/>
    <x v="6"/>
    <s v="Contact - Bird"/>
    <s v="All types of equipment / facility failure"/>
    <s v="Contact - Animal"/>
    <m/>
    <s v="Contact - Animal"/>
    <s v="Conductor"/>
    <s v="0"/>
    <s v="Overhead"/>
    <s v="Primary"/>
    <s v="Conductor"/>
    <m/>
    <s v="CRNR OF KASSON AND LORENZEN"/>
    <s v="     "/>
    <x v="0"/>
    <m/>
    <n v="37.724499999999999"/>
    <n v="-121.32599999999999"/>
    <m/>
    <s v="BANTA-1103"/>
    <n v="12000"/>
    <s v="Tracy FD"/>
    <s v="Urban"/>
    <m/>
    <m/>
    <m/>
    <m/>
    <m/>
    <m/>
    <m/>
    <s v="N"/>
    <s v="N"/>
    <m/>
    <m/>
    <s v="     "/>
    <m/>
    <m/>
    <m/>
    <m/>
    <m/>
    <m/>
    <m/>
    <m/>
    <m/>
    <m/>
    <m/>
    <m/>
    <m/>
    <m/>
    <m/>
    <m/>
    <m/>
    <m/>
    <m/>
  </r>
  <r>
    <x v="641"/>
    <s v="     "/>
    <d v="2015-09-15T00:00:00"/>
    <d v="1899-12-30T22:05:00"/>
    <s v="38"/>
    <x v="2"/>
    <s v="9"/>
    <x v="1"/>
    <d v="2015-09-15T00:00:00"/>
    <d v="1899-12-30T22:05:00"/>
    <s v="f6tmjpg,treelimb fell on svc.wire&amp;got open wire sec.together arcing 2/3fuses blwn@tx&amp;starting vegetation fire"/>
    <s v="     "/>
    <x v="1"/>
    <m/>
    <x v="1"/>
    <m/>
    <s v="1306519"/>
    <s v="15-0061618"/>
    <m/>
    <m/>
    <m/>
    <m/>
    <s v="     "/>
    <x v="0"/>
    <x v="0"/>
    <s v="Vegetation"/>
    <x v="0"/>
    <m/>
    <s v="&lt;0.25"/>
    <s v="Square Feet: ; Acreage: "/>
    <s v="Vegetation"/>
    <x v="0"/>
    <s v="Vegetation"/>
    <s v="All types of equipment / facility failure"/>
    <s v="Contact - Vegetation"/>
    <m/>
    <s v="Contact - Vegetation"/>
    <s v="Conductor"/>
    <s v="Pacific Bell"/>
    <s v="Overhead"/>
    <s v="Secondary"/>
    <s v="Conductor"/>
    <m/>
    <s v="100878350"/>
    <s v="     "/>
    <x v="0"/>
    <m/>
    <n v="36.587400000000002"/>
    <n v="-119.569"/>
    <m/>
    <s v="PARLIER-1104"/>
    <m/>
    <s v="COUNTY FIRE"/>
    <s v="Urban"/>
    <m/>
    <m/>
    <m/>
    <m/>
    <m/>
    <m/>
    <m/>
    <s v="N"/>
    <s v="N"/>
    <m/>
    <m/>
    <s v="     "/>
    <m/>
    <m/>
    <s v="Sep 16 2015 12:00AM"/>
    <s v="Unverified"/>
    <s v="DID NOT INVESTIGATE. TRANSFORMER LEVEL ONLY"/>
    <m/>
    <m/>
    <m/>
    <m/>
    <m/>
    <m/>
    <m/>
    <m/>
    <m/>
    <m/>
    <m/>
    <m/>
    <m/>
    <m/>
  </r>
  <r>
    <x v="642"/>
    <s v="     "/>
    <d v="2015-09-16T00:00:00"/>
    <d v="1899-12-30T00:18:00"/>
    <s v="38"/>
    <x v="2"/>
    <s v="9"/>
    <x v="1"/>
    <d v="2015-09-16T00:00:00"/>
    <d v="1899-12-30T00:27:00"/>
    <s v="0"/>
    <s v="     "/>
    <x v="1"/>
    <m/>
    <x v="1"/>
    <m/>
    <s v="1306600"/>
    <s v="15-0061626"/>
    <m/>
    <m/>
    <n v="110648000"/>
    <m/>
    <s v="     "/>
    <x v="0"/>
    <x v="0"/>
    <s v="Vegetation"/>
    <x v="0"/>
    <m/>
    <s v="&lt;3 meters of linear travel"/>
    <s v="Square Feet: ; Acreage: "/>
    <s v="Equipment - PG&amp;E"/>
    <x v="4"/>
    <s v="Equipment - PG&amp;E"/>
    <s v="All types of equipment / facility failure"/>
    <s v="Conductor"/>
    <s v="Conductor"/>
    <m/>
    <m/>
    <s v="0"/>
    <s v="Overhead"/>
    <s v="Primary"/>
    <s v="Conductor"/>
    <m/>
    <s v="100457468"/>
    <s v="     "/>
    <x v="0"/>
    <m/>
    <n v="37.991399999999999"/>
    <n v="-121.66800000000001"/>
    <m/>
    <s v="BRENTWOOD-2112"/>
    <n v="21000"/>
    <s v="EAST COUNTY FIRE"/>
    <s v="Agriculture"/>
    <m/>
    <m/>
    <m/>
    <m/>
    <m/>
    <m/>
    <m/>
    <s v="N"/>
    <s v="N"/>
    <m/>
    <m/>
    <s v="     "/>
    <m/>
    <m/>
    <m/>
    <m/>
    <m/>
    <m/>
    <m/>
    <m/>
    <m/>
    <m/>
    <m/>
    <m/>
    <m/>
    <m/>
    <m/>
    <m/>
    <m/>
    <m/>
    <m/>
  </r>
  <r>
    <x v="643"/>
    <s v="     "/>
    <d v="2015-09-18T00:00:00"/>
    <d v="1899-12-30T17:05:00"/>
    <s v="38"/>
    <x v="2"/>
    <s v="9"/>
    <x v="1"/>
    <d v="2015-09-18T00:00:00"/>
    <d v="1899-12-30T17:05:00"/>
    <s v="CAR POLE HIT AND RUN CAUSED CONNECTOR TO BURN OPEN WHICH CAUSED GRASS FIRE - POLE AND WIRE DOWN - MADE SAFE COMPLETED EC TAG FOR CREW"/>
    <s v="     "/>
    <x v="1"/>
    <m/>
    <x v="1"/>
    <m/>
    <s v="1308318"/>
    <s v="15-0062207"/>
    <m/>
    <m/>
    <m/>
    <m/>
    <s v="     "/>
    <x v="0"/>
    <x v="0"/>
    <s v="Vegetation"/>
    <x v="0"/>
    <m/>
    <s v="0.26-9.99"/>
    <s v="Square Feet: ; Acreage: "/>
    <s v="Contact - 3rd Party"/>
    <x v="8"/>
    <s v="Contact - 3rd Party"/>
    <s v="All types of equipment / facility failure"/>
    <s v="Contact - Vehicle"/>
    <m/>
    <s v="Contact - Vehicle"/>
    <s v="Pole"/>
    <s v="0"/>
    <s v="Overhead"/>
    <s v="Primary"/>
    <s v="Conductor"/>
    <m/>
    <s v="101019893"/>
    <s v="     "/>
    <x v="1"/>
    <n v="320"/>
    <n v="37.8992"/>
    <n v="-120.455"/>
    <m/>
    <s v="PEORIA-FLAT-1701"/>
    <n v="17000"/>
    <s v="Cal Fire Dept"/>
    <s v="Herbaceous"/>
    <m/>
    <m/>
    <m/>
    <m/>
    <m/>
    <m/>
    <m/>
    <s v="N"/>
    <s v="N"/>
    <m/>
    <m/>
    <s v="     "/>
    <m/>
    <m/>
    <m/>
    <m/>
    <m/>
    <m/>
    <m/>
    <m/>
    <m/>
    <m/>
    <m/>
    <m/>
    <m/>
    <m/>
    <m/>
    <m/>
    <m/>
    <m/>
    <m/>
  </r>
  <r>
    <x v="644"/>
    <s v="     "/>
    <d v="2015-09-18T00:00:00"/>
    <d v="1899-12-30T16:23:00"/>
    <s v="38"/>
    <x v="2"/>
    <s v="9"/>
    <x v="1"/>
    <d v="2015-09-18T00:00:00"/>
    <d v="1899-12-30T16:23:00"/>
    <s v="0"/>
    <s v="     "/>
    <x v="1"/>
    <m/>
    <x v="1"/>
    <m/>
    <s v="1308291"/>
    <s v="15-0062194"/>
    <m/>
    <m/>
    <m/>
    <m/>
    <s v="     "/>
    <x v="0"/>
    <x v="0"/>
    <s v="Vegetation"/>
    <x v="0"/>
    <m/>
    <s v="&lt;0.25"/>
    <s v="Square Feet: ; Acreage: "/>
    <s v="Equipment - PG&amp;E"/>
    <x v="4"/>
    <s v="Equipment - PG&amp;E"/>
    <s v="All types of equipment / facility failure"/>
    <s v="Conductor"/>
    <s v="Conductor"/>
    <m/>
    <m/>
    <s v="0"/>
    <s v="Overhead"/>
    <s v="Primary"/>
    <s v="Conductor"/>
    <m/>
    <s v="IN CANAL AT 5027 FRENCH CAMP RD"/>
    <s v="     "/>
    <x v="0"/>
    <m/>
    <n v="37.869100000000003"/>
    <n v="-121.206"/>
    <m/>
    <s v="WEBER-1102"/>
    <n v="12000"/>
    <s v="FRENCH CAMP FIRE"/>
    <s v="Agriculture"/>
    <m/>
    <m/>
    <m/>
    <m/>
    <m/>
    <m/>
    <m/>
    <s v="N"/>
    <s v="N"/>
    <m/>
    <m/>
    <s v="     "/>
    <m/>
    <m/>
    <m/>
    <m/>
    <m/>
    <m/>
    <m/>
    <m/>
    <m/>
    <m/>
    <m/>
    <m/>
    <m/>
    <m/>
    <m/>
    <m/>
    <m/>
    <m/>
    <m/>
  </r>
  <r>
    <x v="645"/>
    <s v="     "/>
    <d v="2015-09-19T00:00:00"/>
    <d v="1899-12-30T09:51:00"/>
    <s v="38"/>
    <x v="2"/>
    <s v="9"/>
    <x v="1"/>
    <d v="2015-09-19T00:00:00"/>
    <d v="1899-12-30T09:51:00"/>
    <s v="WIRE SEPERATED MID SPAN CAUSING GRASS FIRE"/>
    <s v="     "/>
    <x v="1"/>
    <m/>
    <x v="1"/>
    <m/>
    <s v="1308511"/>
    <s v="15-0062267"/>
    <m/>
    <m/>
    <n v="110656000"/>
    <s v="EI150919A"/>
    <s v="     "/>
    <x v="0"/>
    <x v="0"/>
    <s v="Vegetation"/>
    <x v="0"/>
    <m/>
    <s v="&lt;0.25"/>
    <s v="Square Feet: ; Acreage: "/>
    <s v="Equipment - PG&amp;E"/>
    <x v="10"/>
    <s v="Equipment - PG&amp;E"/>
    <s v="All types of equipment / facility failure"/>
    <s v="Splice/Clamp/Connector"/>
    <s v="Splice/Clamp/Connector"/>
    <m/>
    <m/>
    <s v="0"/>
    <s v="Overhead"/>
    <s v="Primary"/>
    <s v="Conductor"/>
    <m/>
    <s v="103334444"/>
    <s v="     "/>
    <x v="1"/>
    <n v="180"/>
    <n v="38.475499999999997"/>
    <n v="-122.907"/>
    <m/>
    <s v="MIRABEL-1101"/>
    <n v="12000"/>
    <s v="FORESTVILLE"/>
    <s v="Hardwood Forest"/>
    <m/>
    <m/>
    <m/>
    <m/>
    <m/>
    <m/>
    <m/>
    <s v="N"/>
    <s v="N"/>
    <m/>
    <m/>
    <s v="     "/>
    <m/>
    <m/>
    <m/>
    <m/>
    <m/>
    <m/>
    <m/>
    <m/>
    <m/>
    <m/>
    <m/>
    <m/>
    <m/>
    <m/>
    <m/>
    <m/>
    <m/>
    <m/>
    <m/>
  </r>
  <r>
    <x v="646"/>
    <s v="     "/>
    <d v="2015-09-20T00:00:00"/>
    <d v="1899-12-30T18:53:00"/>
    <s v="39"/>
    <x v="2"/>
    <s v="9"/>
    <x v="1"/>
    <d v="2015-09-20T00:00:00"/>
    <d v="1899-12-30T18:53:00"/>
    <s v="No response from Electric Dept. GSR got call @ 1648, onsite @ 1715. Found energized wire down.T-Man enrt @ 1720(per dispatch) &amp; onsite @ 1845. Fire crew unable to finish mop-up until line de-energized."/>
    <s v="     "/>
    <x v="1"/>
    <m/>
    <x v="1"/>
    <m/>
    <s v="1308972"/>
    <s v="15-0062407"/>
    <m/>
    <m/>
    <m/>
    <m/>
    <s v="     "/>
    <x v="0"/>
    <x v="0"/>
    <s v="Vegetation"/>
    <x v="0"/>
    <m/>
    <s v="&lt;0.25"/>
    <s v="Square Feet: ; Acreage: 0.25"/>
    <s v="Vegetation"/>
    <x v="0"/>
    <s v="Vegetation"/>
    <s v="All types of equipment / facility failure"/>
    <s v="Contact - Vegetation"/>
    <m/>
    <s v="Contact - Vegetation"/>
    <s v="Conductor"/>
    <s v="0"/>
    <s v="Overhead"/>
    <s v="Primary"/>
    <s v="Conductor"/>
    <m/>
    <m/>
    <s v="     "/>
    <x v="2"/>
    <n v="280"/>
    <n v="39.863799999999998"/>
    <n v="-121.66"/>
    <m/>
    <s v="ORO-FINO-1102"/>
    <n v="12000"/>
    <s v="Cal Fire Dept"/>
    <s v="Shrub"/>
    <m/>
    <m/>
    <m/>
    <m/>
    <m/>
    <m/>
    <m/>
    <s v="N"/>
    <s v="N"/>
    <m/>
    <m/>
    <s v="     "/>
    <n v="39.863790000000002"/>
    <n v="-121.65991"/>
    <s v="Sep 21 2015 12:00AM"/>
    <s v="TrunkFail"/>
    <s v="TREE FAILED AT TRUNK 3FT ABOVE GROUND, AND IT APPEARS TO HAVE BEEN DEAD.  POINT OF FAILURE WAS BURNED, AND IT IS DIFFICULT TO DETERMINE PRESENCE OF DEFECTS INSIDE LOG."/>
    <s v="PINP"/>
    <s v="60"/>
    <s v="7"/>
    <s v="50"/>
    <s v="Slight"/>
    <s v="Severe"/>
    <s v="Y"/>
    <s v="1"/>
    <m/>
    <s v="Ridge"/>
    <s v="A"/>
    <s v="CrossArm"/>
    <s v="BareWire"/>
    <s v="3"/>
  </r>
  <r>
    <x v="647"/>
    <s v="     "/>
    <d v="2015-09-21T00:00:00"/>
    <d v="1899-12-30T16:33:00"/>
    <s v="39"/>
    <x v="2"/>
    <s v="9"/>
    <x v="1"/>
    <d v="2015-09-21T00:00:00"/>
    <d v="1899-12-30T16:33:00"/>
    <s v="ISOLATE DOWN POLE &amp; WIRE"/>
    <s v="     "/>
    <x v="1"/>
    <m/>
    <x v="1"/>
    <m/>
    <s v="1309665"/>
    <s v="15-0062576"/>
    <m/>
    <m/>
    <m/>
    <m/>
    <s v="     "/>
    <x v="0"/>
    <x v="0"/>
    <s v="Vegetation"/>
    <x v="0"/>
    <m/>
    <s v="&lt;0.25"/>
    <s v="Square Feet: ; Acreage: "/>
    <s v="Contact - 3rd Party"/>
    <x v="12"/>
    <s v="Contact - 3rd Party"/>
    <s v="All types of equipment / facility failure"/>
    <s v="Contact - Balloon"/>
    <m/>
    <s v="Contact - Balloon"/>
    <s v="Conductor"/>
    <s v="0"/>
    <s v="Overhead"/>
    <s v="Primary"/>
    <s v="Conductor"/>
    <m/>
    <s v="REAR OF 900 TAFT"/>
    <s v="     "/>
    <x v="0"/>
    <m/>
    <n v="38.245199999999997"/>
    <n v="-122.041"/>
    <m/>
    <s v="SUISUN-1105"/>
    <n v="12000"/>
    <s v="FAIRFIELD FIRE DEPT"/>
    <s v="Urban"/>
    <m/>
    <m/>
    <m/>
    <m/>
    <m/>
    <m/>
    <m/>
    <s v="N"/>
    <s v="N"/>
    <m/>
    <m/>
    <s v="     "/>
    <m/>
    <m/>
    <m/>
    <m/>
    <m/>
    <m/>
    <m/>
    <m/>
    <m/>
    <m/>
    <m/>
    <m/>
    <m/>
    <m/>
    <m/>
    <m/>
    <m/>
    <m/>
    <m/>
  </r>
  <r>
    <x v="648"/>
    <s v="     "/>
    <d v="2015-09-21T00:00:00"/>
    <d v="1899-12-30T14:23:00"/>
    <s v="39"/>
    <x v="2"/>
    <s v="9"/>
    <x v="1"/>
    <d v="2015-09-21T00:00:00"/>
    <d v="1899-12-30T14:23:00"/>
    <s v="crew to repair 1/0 acsr crossing hwy and remove remainder of large hazard tree"/>
    <s v="     "/>
    <x v="1"/>
    <m/>
    <x v="1"/>
    <m/>
    <s v="1309561"/>
    <s v="15-0062556"/>
    <m/>
    <m/>
    <n v="110658000"/>
    <m/>
    <s v="     "/>
    <x v="0"/>
    <x v="0"/>
    <s v="Vegetation"/>
    <x v="0"/>
    <m/>
    <s v="&lt;0.25"/>
    <s v="Square Feet: ; Acreage: "/>
    <s v="Vegetation"/>
    <x v="0"/>
    <s v="Vegetation"/>
    <s v="All types of equipment / facility failure"/>
    <s v="Contact - Vegetation"/>
    <m/>
    <s v="Contact - Vegetation"/>
    <s v="Conductor"/>
    <s v="0"/>
    <s v="Overhead"/>
    <s v="Primary"/>
    <s v="Conductor"/>
    <m/>
    <s v="mile marker 29.1, e of hairpin turn"/>
    <s v="     "/>
    <x v="2"/>
    <n v="120"/>
    <n v="40.4786"/>
    <n v="-123.771"/>
    <m/>
    <s v="BRIDGEVILLE-1101"/>
    <n v="12000"/>
    <s v="Cal Fire Dept"/>
    <s v="Conifer Forest"/>
    <m/>
    <m/>
    <m/>
    <m/>
    <m/>
    <m/>
    <m/>
    <s v="N"/>
    <s v="N"/>
    <m/>
    <m/>
    <s v="     "/>
    <n v="40.478631999999998"/>
    <n v="-123.771047"/>
    <s v="Sep 23 2015 12:00AM"/>
    <s v="TrunkFail"/>
    <s v="A green/live Tanoak tree failed at the bole and fell through the 12kV conductors."/>
    <s v="TAN"/>
    <s v="60"/>
    <s v="38"/>
    <s v="14"/>
    <s v="Moderate"/>
    <s v="Moderate"/>
    <s v="N"/>
    <s v="1"/>
    <m/>
    <s v="Hillside"/>
    <s v="A"/>
    <s v="CrossArm"/>
    <s v="BareWire"/>
    <m/>
  </r>
  <r>
    <x v="649"/>
    <s v="     "/>
    <d v="2015-09-21T00:00:00"/>
    <d v="1899-12-30T04:06:00"/>
    <s v="39"/>
    <x v="2"/>
    <s v="9"/>
    <x v="1"/>
    <d v="2015-09-21T00:00:00"/>
    <d v="1899-12-30T04:06:00"/>
    <s v="patrol, rfs 1of3@13833,chk pwr ok"/>
    <s v="     "/>
    <x v="1"/>
    <m/>
    <x v="1"/>
    <m/>
    <s v="1309189"/>
    <s v="15-0062450"/>
    <m/>
    <m/>
    <m/>
    <m/>
    <s v="     "/>
    <x v="0"/>
    <x v="0"/>
    <s v="Vegetation"/>
    <x v="0"/>
    <m/>
    <s v="&lt;0.25"/>
    <s v="Square Feet: ; Acreage: "/>
    <s v="Equipment - PG&amp;E"/>
    <x v="9"/>
    <s v="Equipment - PG&amp;E"/>
    <s v="All types of equipment / facility failure"/>
    <s v="Wire-Wire Contact"/>
    <m/>
    <s v="Wire-Wire Contact"/>
    <m/>
    <s v="0"/>
    <s v="Overhead"/>
    <s v="Primary"/>
    <s v="Conductor"/>
    <m/>
    <s v="1of3@13833"/>
    <s v="     "/>
    <x v="1"/>
    <n v="305"/>
    <n v="38.658700000000003"/>
    <n v="-121.04"/>
    <m/>
    <s v="CLARKSVILLE-2104"/>
    <n v="21000"/>
    <s v="Cal Fire Dept"/>
    <s v="Herbaceous"/>
    <m/>
    <m/>
    <m/>
    <m/>
    <m/>
    <m/>
    <m/>
    <s v="N"/>
    <s v="N"/>
    <m/>
    <m/>
    <s v="     "/>
    <m/>
    <m/>
    <m/>
    <m/>
    <m/>
    <m/>
    <m/>
    <m/>
    <m/>
    <m/>
    <m/>
    <m/>
    <m/>
    <m/>
    <m/>
    <m/>
    <m/>
    <m/>
    <m/>
  </r>
  <r>
    <x v="650"/>
    <s v="     "/>
    <d v="2015-09-22T00:00:00"/>
    <d v="1899-12-30T20:07:00"/>
    <s v="39"/>
    <x v="2"/>
    <s v="9"/>
    <x v="1"/>
    <d v="2015-09-22T00:00:00"/>
    <d v="1899-12-30T20:07:00"/>
    <s v="TREE FELL AND BROKE XARM KNOCKING WIRE DOWN CREATING OUTAGE"/>
    <s v="     "/>
    <x v="1"/>
    <m/>
    <x v="1"/>
    <m/>
    <s v="1310525"/>
    <s v="15-0062807"/>
    <m/>
    <m/>
    <n v="110661000"/>
    <m/>
    <s v="     "/>
    <x v="0"/>
    <x v="0"/>
    <s v="Vegetation"/>
    <x v="0"/>
    <m/>
    <s v="&lt;0.25"/>
    <s v="Square Feet: ; Acreage: "/>
    <s v="Vegetation"/>
    <x v="0"/>
    <s v="Vegetation"/>
    <s v="All types of equipment / facility failure"/>
    <s v="Contact - Vegetation"/>
    <m/>
    <s v="Contact - Vegetation"/>
    <s v="Conductor"/>
    <s v="Pacific Bell"/>
    <s v="Overhead"/>
    <s v="Primary"/>
    <s v="Conductor"/>
    <m/>
    <s v="101577611"/>
    <s v="     "/>
    <x v="0"/>
    <m/>
    <n v="38.477899999999998"/>
    <n v="-121.989"/>
    <m/>
    <s v="PUTAH-CREEK-1103"/>
    <n v="12000"/>
    <s v="WINTERS?"/>
    <s v="Agriculture"/>
    <m/>
    <m/>
    <m/>
    <m/>
    <m/>
    <m/>
    <m/>
    <s v="N"/>
    <s v="N"/>
    <m/>
    <m/>
    <s v="     "/>
    <m/>
    <m/>
    <s v="Sep 23 2015 12:00AM"/>
    <s v="Unverified"/>
    <s v="I found the SSD 3851, I drove almost the entire line out, except for some locked gate locations. There was a fire out there the same time as the outage. the fire was at address 8299 Olive School Ln. The fire was directly under the lines, no trees require any trimming at 8299 Olive Schl Ln. or ever have needed trimmed. I did not find the tree that caused outage and I did not get ahold of the Supervisor that was dispatched to the sight last night to get a better location of the tree."/>
    <m/>
    <m/>
    <m/>
    <m/>
    <m/>
    <m/>
    <m/>
    <m/>
    <m/>
    <m/>
    <m/>
    <m/>
    <m/>
    <m/>
  </r>
  <r>
    <x v="651"/>
    <s v="     "/>
    <d v="2015-09-22T00:00:00"/>
    <d v="1899-12-30T15:55:00"/>
    <s v="39"/>
    <x v="2"/>
    <s v="9"/>
    <x v="1"/>
    <d v="2015-09-22T00:00:00"/>
    <d v="1899-12-30T15:55:00"/>
    <s v="CREW TO REPAIR WIRE DOWN"/>
    <s v="     "/>
    <x v="1"/>
    <m/>
    <x v="1"/>
    <m/>
    <s v="1310294"/>
    <s v="15-0062773"/>
    <m/>
    <m/>
    <n v="110661000"/>
    <m/>
    <s v="     "/>
    <x v="0"/>
    <x v="0"/>
    <s v="Vegetation"/>
    <x v="0"/>
    <m/>
    <s v="&lt;0.25"/>
    <s v="Square Feet: ; Acreage: "/>
    <s v="Equipment - PG&amp;E"/>
    <x v="4"/>
    <s v="Equipment - PG&amp;E"/>
    <s v="All types of equipment / facility failure"/>
    <s v="Conductor"/>
    <s v="Conductor"/>
    <m/>
    <m/>
    <s v="Pacific Bell"/>
    <s v="Overhead"/>
    <s v="Primary"/>
    <s v="Conductor"/>
    <m/>
    <s v="101300036"/>
    <s v="     "/>
    <x v="0"/>
    <m/>
    <n v="39.122399999999999"/>
    <n v="-121.639"/>
    <m/>
    <s v="BOGUE-1103"/>
    <n v="12000"/>
    <s v="Yuba City FD"/>
    <s v="Urban"/>
    <m/>
    <m/>
    <m/>
    <m/>
    <m/>
    <m/>
    <m/>
    <s v="N"/>
    <s v="N"/>
    <m/>
    <m/>
    <s v="     "/>
    <m/>
    <m/>
    <m/>
    <m/>
    <m/>
    <m/>
    <m/>
    <m/>
    <m/>
    <m/>
    <m/>
    <m/>
    <m/>
    <m/>
    <m/>
    <m/>
    <m/>
    <m/>
    <m/>
  </r>
  <r>
    <x v="652"/>
    <s v="     "/>
    <d v="2015-09-22T00:00:00"/>
    <d v="1899-12-30T00:44:00"/>
    <s v="39"/>
    <x v="2"/>
    <s v="9"/>
    <x v="1"/>
    <d v="2015-09-22T00:00:00"/>
    <d v="1899-12-30T00:44:00"/>
    <s v="0"/>
    <s v="     "/>
    <x v="1"/>
    <m/>
    <x v="1"/>
    <m/>
    <s v="1309854"/>
    <s v="15-0062608"/>
    <m/>
    <m/>
    <m/>
    <m/>
    <s v="     "/>
    <x v="0"/>
    <x v="0"/>
    <s v="Vegetation"/>
    <x v="0"/>
    <m/>
    <s v="&lt;0.25"/>
    <s v="Square Feet: ; Acreage: "/>
    <s v="Contact - 3rd Party"/>
    <x v="8"/>
    <s v="Contact - 3rd Party"/>
    <s v="All types of equipment / facility failure"/>
    <s v="Contact - Vehicle"/>
    <m/>
    <s v="Contact - Vehicle"/>
    <s v="Pole"/>
    <s v="0"/>
    <s v="Overhead"/>
    <s v="Primary"/>
    <s v="Conductor"/>
    <m/>
    <s v="102159765"/>
    <s v="     "/>
    <x v="0"/>
    <n v="175"/>
    <n v="39.007800000000003"/>
    <n v="-122.89400000000001"/>
    <m/>
    <s v="CLEAR-LAKE-1101"/>
    <n v="12000"/>
    <s v="LAKEPORT FIRE"/>
    <s v="Agriculture"/>
    <m/>
    <m/>
    <m/>
    <m/>
    <m/>
    <m/>
    <m/>
    <s v="N"/>
    <s v="N"/>
    <m/>
    <m/>
    <s v="     "/>
    <m/>
    <m/>
    <m/>
    <m/>
    <m/>
    <m/>
    <m/>
    <m/>
    <m/>
    <m/>
    <m/>
    <m/>
    <m/>
    <m/>
    <m/>
    <m/>
    <m/>
    <m/>
    <m/>
  </r>
  <r>
    <x v="653"/>
    <s v="     "/>
    <d v="2015-09-24T00:00:00"/>
    <d v="1899-12-30T04:30:00"/>
    <s v="39"/>
    <x v="2"/>
    <s v="9"/>
    <x v="1"/>
    <d v="2015-09-24T00:00:00"/>
    <d v="1899-12-30T07:14:00"/>
    <s v="0"/>
    <s v="     "/>
    <x v="1"/>
    <m/>
    <x v="1"/>
    <m/>
    <s v="1311129"/>
    <m/>
    <m/>
    <m/>
    <m/>
    <m/>
    <s v="     "/>
    <x v="0"/>
    <x v="0"/>
    <s v="Vegetation"/>
    <x v="2"/>
    <m/>
    <s v="&lt;0.25"/>
    <s v="Square Feet: ; Acreage: "/>
    <s v="Equipment - PG&amp;E"/>
    <x v="4"/>
    <s v="Equipment - PG&amp;E"/>
    <s v="All types of equipment / facility failure"/>
    <s v="Conductor"/>
    <s v="Conductor"/>
    <m/>
    <m/>
    <s v="0"/>
    <s v="Overhead"/>
    <s v="Transmission"/>
    <s v="Conductor"/>
    <m/>
    <s v="Str. 041/007"/>
    <s v="     "/>
    <x v="1"/>
    <n v="140"/>
    <n v="38.676900000000003"/>
    <n v="-123.31399999999999"/>
    <m/>
    <s v="FORT-ROSS-GUALALA-60"/>
    <n v="60000"/>
    <m/>
    <s v="Urban"/>
    <m/>
    <m/>
    <m/>
    <m/>
    <m/>
    <m/>
    <m/>
    <s v="N"/>
    <s v="N"/>
    <m/>
    <m/>
    <s v="     "/>
    <m/>
    <m/>
    <m/>
    <m/>
    <m/>
    <m/>
    <m/>
    <m/>
    <m/>
    <m/>
    <m/>
    <m/>
    <m/>
    <m/>
    <m/>
    <m/>
    <m/>
    <m/>
    <m/>
  </r>
  <r>
    <x v="654"/>
    <s v="     "/>
    <d v="2015-09-24T00:00:00"/>
    <d v="1899-12-30T13:56:00"/>
    <s v="39"/>
    <x v="2"/>
    <s v="9"/>
    <x v="1"/>
    <d v="2015-09-24T00:00:00"/>
    <d v="1899-12-30T13:56:00"/>
    <s v="Responded to LR outage. Ck LR 7446 locked out. Responded to address 9692 Rices - Texas Hill rd. Oregon House, found joint wood pole on ground and across road, primary on ground as well, small 50 ft X 50 ft burned up grass area, extinguished"/>
    <s v="     "/>
    <x v="1"/>
    <m/>
    <x v="1"/>
    <m/>
    <s v="1311414"/>
    <s v="15-0063159"/>
    <m/>
    <m/>
    <m/>
    <m/>
    <s v="     "/>
    <x v="0"/>
    <x v="0"/>
    <s v="Vegetation"/>
    <x v="0"/>
    <m/>
    <s v="&lt;0.25"/>
    <s v="Square Feet: 50 x 50; Acreage: "/>
    <s v="Contact - 3rd Party"/>
    <x v="8"/>
    <s v="Contact - 3rd Party"/>
    <s v="All types of equipment / facility failure"/>
    <s v="Contact - Vehicle"/>
    <m/>
    <s v="Contact - Vehicle"/>
    <s v="Pole"/>
    <s v="Pacific Bell"/>
    <s v="Overhead"/>
    <s v="Primary"/>
    <s v="Conductor"/>
    <m/>
    <s v="9692 Rices-Texas Hill rd."/>
    <s v="     "/>
    <x v="1"/>
    <n v="330"/>
    <n v="39.3508"/>
    <n v="-121.245"/>
    <m/>
    <s v="BANGOR-1101"/>
    <n v="12000"/>
    <s v="Cal Fire Dept"/>
    <s v="Hardwood Forest"/>
    <m/>
    <m/>
    <m/>
    <m/>
    <m/>
    <m/>
    <m/>
    <s v="N"/>
    <s v="N"/>
    <m/>
    <m/>
    <s v="     "/>
    <m/>
    <m/>
    <m/>
    <m/>
    <m/>
    <m/>
    <m/>
    <m/>
    <m/>
    <m/>
    <m/>
    <m/>
    <m/>
    <m/>
    <m/>
    <m/>
    <m/>
    <m/>
    <m/>
  </r>
  <r>
    <x v="655"/>
    <s v="     "/>
    <d v="2015-09-24T00:00:00"/>
    <d v="1899-12-30T01:40:00"/>
    <s v="39"/>
    <x v="2"/>
    <s v="9"/>
    <x v="1"/>
    <d v="2015-09-24T00:00:00"/>
    <d v="1899-12-30T01:40:00"/>
    <m/>
    <s v="     "/>
    <x v="1"/>
    <m/>
    <x v="1"/>
    <m/>
    <s v="1311078"/>
    <s v="15-0063006"/>
    <m/>
    <m/>
    <n v="110665000"/>
    <m/>
    <s v="     "/>
    <x v="0"/>
    <x v="0"/>
    <s v="Vegetation"/>
    <x v="0"/>
    <m/>
    <s v="&lt;0.25"/>
    <s v="Square Feet: ; Acreage: "/>
    <s v="Contact - 3rd Party"/>
    <x v="8"/>
    <s v="Contact - 3rd Party"/>
    <s v="All types of equipment / facility failure"/>
    <s v="Contact - Vehicle"/>
    <m/>
    <s v="Contact - Vehicle"/>
    <s v="Pole"/>
    <s v="Pacific Bell"/>
    <s v="Overhead"/>
    <s v="Primary"/>
    <s v="Conductor"/>
    <m/>
    <s v="101426065"/>
    <s v="     "/>
    <x v="0"/>
    <m/>
    <n v="37.993600000000001"/>
    <n v="-122.334"/>
    <m/>
    <s v="POINT-PINOLE-1101"/>
    <n v="12000"/>
    <m/>
    <s v="Herbaceous"/>
    <m/>
    <m/>
    <m/>
    <m/>
    <m/>
    <m/>
    <m/>
    <s v="N"/>
    <s v="N"/>
    <m/>
    <m/>
    <s v="     "/>
    <m/>
    <m/>
    <m/>
    <m/>
    <m/>
    <m/>
    <m/>
    <m/>
    <m/>
    <m/>
    <m/>
    <m/>
    <m/>
    <m/>
    <m/>
    <m/>
    <m/>
    <m/>
    <m/>
  </r>
  <r>
    <x v="656"/>
    <s v="     "/>
    <d v="2015-09-24T00:00:00"/>
    <d v="1899-12-30T03:58:00"/>
    <s v="39"/>
    <x v="2"/>
    <s v="9"/>
    <x v="1"/>
    <m/>
    <m/>
    <s v="cal fire called for a saftey check of our poles due to veg fire,poles ok"/>
    <s v="     "/>
    <x v="1"/>
    <m/>
    <x v="1"/>
    <m/>
    <m/>
    <m/>
    <m/>
    <m/>
    <m/>
    <m/>
    <s v="     "/>
    <x v="0"/>
    <x v="0"/>
    <s v="Vegetation"/>
    <x v="0"/>
    <m/>
    <s v="&lt;0.25"/>
    <s v="Square Feet: ; Acreage: "/>
    <s v="Equipment - PG&amp;E"/>
    <x v="9"/>
    <s v="Equipment - PG&amp;E"/>
    <s v="All types of equipment / facility failure"/>
    <m/>
    <m/>
    <m/>
    <m/>
    <s v="0"/>
    <s v="Overhead"/>
    <s v="Secondary"/>
    <s v="Unknown"/>
    <m/>
    <s v="103132877"/>
    <s v="     "/>
    <x v="0"/>
    <m/>
    <n v="39.920299999999997"/>
    <n v="-122.386"/>
    <m/>
    <s v="CORNING-1102"/>
    <m/>
    <s v="Cal Fire Dept"/>
    <s v="Herbaceous"/>
    <m/>
    <m/>
    <m/>
    <m/>
    <m/>
    <m/>
    <m/>
    <s v="N"/>
    <s v="N"/>
    <m/>
    <m/>
    <s v="     "/>
    <m/>
    <m/>
    <m/>
    <m/>
    <m/>
    <m/>
    <m/>
    <m/>
    <m/>
    <m/>
    <m/>
    <m/>
    <m/>
    <m/>
    <m/>
    <m/>
    <m/>
    <m/>
    <m/>
  </r>
  <r>
    <x v="657"/>
    <s v="     "/>
    <d v="2015-09-25T00:00:00"/>
    <d v="1899-12-30T17:28:00"/>
    <s v="39"/>
    <x v="2"/>
    <s v="9"/>
    <x v="1"/>
    <d v="2015-09-25T00:00:00"/>
    <d v="1899-12-30T17:28:00"/>
    <s v="oak tree broke off at ground level and fell threw primary conductor,  crew called to make repairs,  No place to open taps before where the wire is down.   crew called to make repairs"/>
    <s v="     "/>
    <x v="1"/>
    <m/>
    <x v="1"/>
    <m/>
    <s v="1312101"/>
    <s v="15-0063666"/>
    <m/>
    <m/>
    <n v="110671000"/>
    <m/>
    <s v="     "/>
    <x v="0"/>
    <x v="0"/>
    <s v="Vegetation"/>
    <x v="0"/>
    <m/>
    <s v="&lt;0.25"/>
    <s v="Square Feet: 50 x 50; Acreage: "/>
    <s v="Vegetation"/>
    <x v="0"/>
    <s v="Vegetation"/>
    <s v="All types of equipment / facility failure"/>
    <s v="Contact - Vegetation"/>
    <m/>
    <s v="Contact - Vegetation"/>
    <s v="Conductor"/>
    <s v="Pacific Bell"/>
    <s v="Overhead"/>
    <s v="Primary"/>
    <s v="Conductor"/>
    <m/>
    <s v="101405928"/>
    <s v="     "/>
    <x v="1"/>
    <n v="340"/>
    <n v="38.716900000000003"/>
    <n v="-120.76900000000001"/>
    <m/>
    <s v="PLACERVILLE-1112"/>
    <n v="12000"/>
    <s v="El Dorado County FD"/>
    <s v="Hardwood Forest"/>
    <m/>
    <m/>
    <m/>
    <m/>
    <m/>
    <m/>
    <m/>
    <s v="N"/>
    <s v="N"/>
    <m/>
    <m/>
    <s v="     "/>
    <n v="38.716861999999999"/>
    <n v="-120.769341"/>
    <s v="Sep 28 2015 12:00AM"/>
    <s v="TrunkFail"/>
    <s v="Mature 2XStem Live Oak had line side trunk fail near base.  Failure revealed sever internal defects and rot, canopy had die-back and mistletoe.  Compacted soil from livestock may have contributed to decline."/>
    <s v="OAKL"/>
    <s v="53"/>
    <s v="59"/>
    <s v="50"/>
    <s v="Moderate"/>
    <s v="Moderate"/>
    <s v="N"/>
    <s v="1"/>
    <m/>
    <s v="Hillside"/>
    <s v="A"/>
    <s v="CrossArm"/>
    <s v="BareWire"/>
    <s v="3"/>
  </r>
  <r>
    <x v="658"/>
    <s v="     "/>
    <d v="2015-09-25T00:00:00"/>
    <d v="1899-12-30T13:31:45"/>
    <s v="39"/>
    <x v="2"/>
    <s v="9"/>
    <x v="1"/>
    <d v="2015-09-25T00:00:00"/>
    <d v="1899-12-30T13:31:00"/>
    <s v="KRJ7- Put back in progress, requested fire report. Gunshot to primary caused wire down and .40 acre fire. Intinguished by Cal Fire. "/>
    <s v="     "/>
    <x v="0"/>
    <d v="2021-03-02T00:00:00"/>
    <x v="0"/>
    <m/>
    <s v="1312036"/>
    <s v="15-0063629"/>
    <m/>
    <s v="T003494598"/>
    <n v="110670642"/>
    <m/>
    <s v="     "/>
    <x v="0"/>
    <x v="0"/>
    <m/>
    <x v="0"/>
    <m/>
    <s v="0.26-9.99"/>
    <m/>
    <s v="Contact - 3rd Party"/>
    <x v="3"/>
    <s v="Contact - 3rd Party"/>
    <s v="Contact from object"/>
    <s v="Contact - Other"/>
    <m/>
    <s v="Contact - Other"/>
    <s v="Conductor - Primary"/>
    <s v="No"/>
    <s v="Overhead"/>
    <m/>
    <s v="Conductor - Primary"/>
    <m/>
    <s v="252261101"/>
    <s v="     "/>
    <x v="0"/>
    <m/>
    <n v="37.3018"/>
    <n v="-120.76300000000001"/>
    <s v="Merced"/>
    <s v="LIVINGSTON-1101"/>
    <m/>
    <m/>
    <s v="Agriculture"/>
    <n v="10"/>
    <m/>
    <m/>
    <m/>
    <m/>
    <m/>
    <m/>
    <s v="N"/>
    <s v="N"/>
    <m/>
    <m/>
    <s v="     "/>
    <m/>
    <m/>
    <m/>
    <m/>
    <m/>
    <m/>
    <m/>
    <m/>
    <m/>
    <m/>
    <m/>
    <m/>
    <m/>
    <m/>
    <m/>
    <m/>
    <m/>
    <m/>
    <m/>
  </r>
  <r>
    <x v="659"/>
    <s v="     "/>
    <d v="2015-09-25T00:00:00"/>
    <d v="1899-12-30T13:31:00"/>
    <s v="39"/>
    <x v="2"/>
    <s v="9"/>
    <x v="1"/>
    <d v="2015-09-25T00:00:00"/>
    <d v="1899-12-30T13:31:00"/>
    <s v="FND #4ACSR PRIMARY WIRE DOWN CAUSED EST.40ACRE FIRE.FND EVIDENCE OF WIRE BEING GUN SHOT.CALLED CREW TO REPLACE 200' WIRE"/>
    <s v="     "/>
    <x v="1"/>
    <m/>
    <x v="1"/>
    <m/>
    <s v="1312036"/>
    <s v="15-0063629"/>
    <m/>
    <m/>
    <n v="110671000"/>
    <m/>
    <s v="     "/>
    <x v="0"/>
    <x v="0"/>
    <s v="Vegetation"/>
    <x v="0"/>
    <m/>
    <s v="10-99"/>
    <s v="Square Feet: ; Acreage: 40"/>
    <s v="Contact - 3rd Party"/>
    <x v="3"/>
    <s v="Contact - 3rd Party"/>
    <s v="All types of equipment / facility failure"/>
    <s v="Vandalism"/>
    <m/>
    <s v="Vandalism"/>
    <m/>
    <s v="0"/>
    <s v="Overhead"/>
    <s v="Primary"/>
    <s v="Conductor"/>
    <m/>
    <s v="2 POLES EAST OF MTR#1009626581"/>
    <s v="     "/>
    <x v="0"/>
    <m/>
    <n v="37.261000000000003"/>
    <n v="-120.73099999999999"/>
    <m/>
    <s v="LIVINGSTON-1101"/>
    <n v="12000"/>
    <s v="Cal Fire Dept"/>
    <s v="Herbaceous"/>
    <m/>
    <m/>
    <m/>
    <m/>
    <m/>
    <m/>
    <m/>
    <s v="N"/>
    <s v="N"/>
    <m/>
    <m/>
    <s v="     "/>
    <m/>
    <m/>
    <m/>
    <m/>
    <m/>
    <m/>
    <m/>
    <m/>
    <m/>
    <m/>
    <m/>
    <m/>
    <m/>
    <m/>
    <m/>
    <m/>
    <m/>
    <m/>
    <m/>
  </r>
  <r>
    <x v="660"/>
    <s v="     "/>
    <d v="2015-09-26T00:00:00"/>
    <d v="1899-12-30T14:24:00"/>
    <s v="39"/>
    <x v="2"/>
    <s v="9"/>
    <x v="1"/>
    <m/>
    <m/>
    <s v="0"/>
    <s v="     "/>
    <x v="1"/>
    <m/>
    <x v="1"/>
    <m/>
    <s v="1312451"/>
    <m/>
    <m/>
    <m/>
    <m/>
    <m/>
    <s v="     "/>
    <x v="0"/>
    <x v="0"/>
    <s v="Vegetation"/>
    <x v="0"/>
    <m/>
    <s v="&lt;0.25"/>
    <s v="Square Feet: ; Acreage: "/>
    <s v="Vegetation"/>
    <x v="0"/>
    <s v="Vegetation"/>
    <s v="All types of equipment / facility failure"/>
    <s v="Contact - Vegetation"/>
    <m/>
    <s v="Contact - Vegetation"/>
    <s v="Conductor"/>
    <s v="Pacific Bell"/>
    <s v="Overhead"/>
    <s v="Secondary"/>
    <s v="Conductor"/>
    <m/>
    <s v="102135315"/>
    <s v="     "/>
    <x v="0"/>
    <m/>
    <n v="37.985999999999997"/>
    <n v="-121.23"/>
    <m/>
    <s v="CHEROKEE-1102"/>
    <m/>
    <s v="waterloo/morada"/>
    <s v="Urban"/>
    <m/>
    <m/>
    <m/>
    <m/>
    <m/>
    <m/>
    <m/>
    <s v="N"/>
    <s v="N"/>
    <m/>
    <m/>
    <s v="     "/>
    <m/>
    <m/>
    <m/>
    <m/>
    <m/>
    <m/>
    <m/>
    <m/>
    <m/>
    <m/>
    <m/>
    <m/>
    <m/>
    <m/>
    <m/>
    <m/>
    <m/>
    <m/>
    <m/>
  </r>
  <r>
    <x v="661"/>
    <s v="     "/>
    <d v="2015-09-28T00:00:00"/>
    <d v="1899-12-30T18:10:00"/>
    <s v="40"/>
    <x v="2"/>
    <s v="9"/>
    <x v="1"/>
    <d v="2015-09-28T00:00:00"/>
    <d v="1899-12-30T18:10:00"/>
    <s v="0"/>
    <s v="     "/>
    <x v="1"/>
    <m/>
    <x v="1"/>
    <m/>
    <s v="1313307"/>
    <s v="15-0066175"/>
    <m/>
    <m/>
    <m/>
    <m/>
    <s v="     "/>
    <x v="0"/>
    <x v="0"/>
    <s v="Vegetation"/>
    <x v="0"/>
    <m/>
    <s v="0.26-9.99"/>
    <s v="Square Feet: ; Acreage: 1"/>
    <s v="Contact - 3rd Party"/>
    <x v="8"/>
    <s v="Contact - 3rd Party"/>
    <s v="All types of equipment / facility failure"/>
    <s v="Contact - Vehicle"/>
    <m/>
    <s v="Contact - Vehicle"/>
    <s v="Pole"/>
    <s v="0"/>
    <s v="Overhead"/>
    <s v="Primary"/>
    <s v="Conductor"/>
    <m/>
    <s v="1 mile north of 37 on lakeville"/>
    <s v="     "/>
    <x v="0"/>
    <m/>
    <n v="38.134999999999998"/>
    <n v="-122.477"/>
    <m/>
    <s v="IGNACIO-1104"/>
    <n v="12000"/>
    <s v="Cal Fire Dept"/>
    <s v="Urban"/>
    <m/>
    <m/>
    <m/>
    <m/>
    <m/>
    <m/>
    <m/>
    <s v="N"/>
    <s v="N"/>
    <m/>
    <m/>
    <s v="     "/>
    <m/>
    <m/>
    <m/>
    <m/>
    <m/>
    <m/>
    <m/>
    <m/>
    <m/>
    <m/>
    <m/>
    <m/>
    <m/>
    <m/>
    <m/>
    <m/>
    <m/>
    <m/>
    <m/>
  </r>
  <r>
    <x v="662"/>
    <s v="     "/>
    <d v="2015-09-28T00:00:00"/>
    <d v="1899-12-30T09:42:00"/>
    <s v="40"/>
    <x v="2"/>
    <s v="9"/>
    <x v="1"/>
    <d v="2015-09-28T00:00:00"/>
    <d v="1899-12-30T09:42:00"/>
    <s v="METALLIC BALLOON CAUSED FUSES TO BLOW"/>
    <s v="     "/>
    <x v="1"/>
    <m/>
    <x v="1"/>
    <m/>
    <s v="1313033"/>
    <s v="15-0066062"/>
    <m/>
    <m/>
    <m/>
    <m/>
    <s v="     "/>
    <x v="0"/>
    <x v="0"/>
    <s v="Vegetation"/>
    <x v="0"/>
    <m/>
    <s v="0.26-9.99"/>
    <s v="Square Feet: ; Acreage: 2.5"/>
    <s v="Contact - 3rd Party"/>
    <x v="12"/>
    <s v="Contact - 3rd Party"/>
    <s v="All types of equipment / facility failure"/>
    <s v="Contact - Balloon"/>
    <m/>
    <s v="Contact - Balloon"/>
    <s v="Conductor"/>
    <s v="Pacific Bell"/>
    <s v="Overhead"/>
    <s v="Primary"/>
    <s v="Conductor"/>
    <m/>
    <s v="100458692"/>
    <s v="     "/>
    <x v="1"/>
    <n v="530"/>
    <n v="37.962299999999999"/>
    <n v="-122.17700000000001"/>
    <m/>
    <s v="ALHAMBRA-1105"/>
    <n v="12000"/>
    <s v="Cal Fire Dept"/>
    <s v="Herbaceous"/>
    <m/>
    <m/>
    <m/>
    <m/>
    <m/>
    <m/>
    <m/>
    <s v="N"/>
    <s v="N"/>
    <m/>
    <m/>
    <s v="     "/>
    <m/>
    <m/>
    <m/>
    <m/>
    <m/>
    <m/>
    <m/>
    <m/>
    <m/>
    <m/>
    <m/>
    <m/>
    <m/>
    <m/>
    <m/>
    <m/>
    <m/>
    <m/>
    <m/>
  </r>
  <r>
    <x v="663"/>
    <s v="     "/>
    <d v="2015-09-28T00:00:00"/>
    <d v="1899-12-30T04:42:00"/>
    <s v="40"/>
    <x v="2"/>
    <s v="9"/>
    <x v="1"/>
    <m/>
    <m/>
    <s v="capacitor c165  high side jumper burned open.made coe pin to repair.controller not working"/>
    <s v="     "/>
    <x v="1"/>
    <m/>
    <x v="1"/>
    <m/>
    <s v="1312897"/>
    <m/>
    <m/>
    <m/>
    <m/>
    <m/>
    <s v="     "/>
    <x v="0"/>
    <x v="0"/>
    <s v="Vegetation"/>
    <x v="0"/>
    <m/>
    <s v="&lt;3 meters of linear travel"/>
    <s v="Square Feet: ; Acreage: "/>
    <s v="Equipment - PG&amp;E"/>
    <x v="11"/>
    <s v="Equipment - PG&amp;E"/>
    <s v="All types of equipment / facility failure"/>
    <s v="Capacitor Bank"/>
    <s v="Capacitor Bank"/>
    <m/>
    <m/>
    <s v="Pacific Bell"/>
    <s v="Overhead"/>
    <s v="Primary"/>
    <s v="Capacitor Bank"/>
    <m/>
    <s v="100058887"/>
    <s v="     "/>
    <x v="0"/>
    <m/>
    <n v="38.787700000000001"/>
    <n v="-121.208"/>
    <m/>
    <s v="DELMAR-1104"/>
    <n v="12000"/>
    <s v="n/a"/>
    <s v="Urban"/>
    <m/>
    <m/>
    <m/>
    <m/>
    <m/>
    <m/>
    <m/>
    <s v="N"/>
    <s v="N"/>
    <m/>
    <m/>
    <s v="     "/>
    <m/>
    <m/>
    <m/>
    <m/>
    <m/>
    <m/>
    <m/>
    <m/>
    <m/>
    <m/>
    <m/>
    <m/>
    <m/>
    <m/>
    <m/>
    <m/>
    <m/>
    <m/>
    <m/>
  </r>
  <r>
    <x v="664"/>
    <s v="     "/>
    <d v="2015-09-29T00:00:00"/>
    <d v="1899-12-30T19:46:00"/>
    <s v="40"/>
    <x v="2"/>
    <s v="9"/>
    <x v="1"/>
    <m/>
    <m/>
    <s v="OPEN WIRE SECONDARY GOT TOGETHER AT POLE 110169249 PROBABLY BIRD FLYING INTO TREE IN FRONT OF WIRES INSTALLED SPREADER BRAKETS THROUGT SPAN."/>
    <s v="     "/>
    <x v="1"/>
    <m/>
    <x v="1"/>
    <m/>
    <s v="1313934"/>
    <m/>
    <m/>
    <m/>
    <m/>
    <m/>
    <s v="     "/>
    <x v="0"/>
    <x v="0"/>
    <s v="Vegetation"/>
    <x v="0"/>
    <m/>
    <s v="&lt;0.25"/>
    <s v="Square Feet: ; Acreage: "/>
    <s v="Contact - Animal - Bird"/>
    <x v="6"/>
    <s v="Contact - Bird"/>
    <s v="All types of equipment / facility failure"/>
    <s v="Contact - Animal"/>
    <m/>
    <s v="Contact - Animal"/>
    <s v="Conductor"/>
    <s v="Pacific Bell"/>
    <s v="Overhead"/>
    <s v="Secondary"/>
    <s v="Conductor"/>
    <m/>
    <s v="100470700"/>
    <s v="     "/>
    <x v="0"/>
    <m/>
    <n v="37.977899999999998"/>
    <n v="-121.71899999999999"/>
    <m/>
    <s v="CONTRA-COSTA-2113"/>
    <m/>
    <s v="OAKLEY FIRE DEPARTMENT"/>
    <s v="Urban"/>
    <m/>
    <m/>
    <m/>
    <m/>
    <m/>
    <m/>
    <m/>
    <s v="N"/>
    <s v="N"/>
    <m/>
    <m/>
    <s v="     "/>
    <m/>
    <m/>
    <m/>
    <m/>
    <m/>
    <m/>
    <m/>
    <m/>
    <m/>
    <m/>
    <m/>
    <m/>
    <m/>
    <m/>
    <m/>
    <m/>
    <m/>
    <m/>
    <m/>
  </r>
  <r>
    <x v="665"/>
    <s v="     "/>
    <d v="2015-09-29T00:00:00"/>
    <d v="1899-12-30T19:05:00"/>
    <s v="40"/>
    <x v="2"/>
    <s v="9"/>
    <x v="1"/>
    <d v="2015-09-29T00:00:00"/>
    <d v="1899-12-30T18:48:00"/>
    <s v="0"/>
    <s v="     "/>
    <x v="1"/>
    <m/>
    <x v="1"/>
    <m/>
    <s v="1313924"/>
    <s v="15-0066487"/>
    <m/>
    <m/>
    <n v="110684000"/>
    <m/>
    <s v="     "/>
    <x v="0"/>
    <x v="0"/>
    <s v="Vegetation"/>
    <x v="0"/>
    <m/>
    <s v="&lt;0.25"/>
    <s v="Square Feet: ; Acreage: "/>
    <s v="Contact - 3rd Party"/>
    <x v="3"/>
    <s v="Contact - 3rd Party"/>
    <s v="All types of equipment / facility failure"/>
    <s v="Vandalism"/>
    <m/>
    <s v="Vandalism"/>
    <m/>
    <s v="0"/>
    <s v="Overhead"/>
    <s v="Primary"/>
    <s v="Conductor"/>
    <m/>
    <s v="100193545"/>
    <s v="     "/>
    <x v="0"/>
    <m/>
    <n v="35.419800000000002"/>
    <n v="-118.95"/>
    <m/>
    <s v="COLUMBUS-1105"/>
    <n v="12000"/>
    <s v="KERN COUNTY FIRE DEPARTMENT"/>
    <s v="Herbaceous"/>
    <m/>
    <m/>
    <m/>
    <m/>
    <m/>
    <m/>
    <m/>
    <s v="N"/>
    <s v="N"/>
    <m/>
    <m/>
    <s v="     "/>
    <m/>
    <m/>
    <m/>
    <m/>
    <m/>
    <m/>
    <m/>
    <m/>
    <m/>
    <m/>
    <m/>
    <m/>
    <m/>
    <m/>
    <m/>
    <m/>
    <m/>
    <m/>
    <m/>
  </r>
  <r>
    <x v="666"/>
    <s v="     "/>
    <d v="2015-09-29T00:00:00"/>
    <d v="1899-12-30T02:52:00"/>
    <s v="40"/>
    <x v="2"/>
    <s v="9"/>
    <x v="1"/>
    <d v="2015-09-29T00:00:00"/>
    <d v="1899-12-30T02:52:00"/>
    <s v="CREW RO REPR JUMPER"/>
    <s v="     "/>
    <x v="1"/>
    <m/>
    <x v="1"/>
    <m/>
    <s v="1313389"/>
    <s v="15-0066199"/>
    <m/>
    <m/>
    <n v="110682000"/>
    <m/>
    <s v="     "/>
    <x v="0"/>
    <x v="0"/>
    <s v="Vegetation"/>
    <x v="0"/>
    <m/>
    <s v="0.26-9.99"/>
    <s v="Square Feet: ; Acreage: 1"/>
    <s v="Equipment - PG&amp;E"/>
    <x v="10"/>
    <s v="Equipment - PG&amp;E"/>
    <s v="All types of equipment / facility failure"/>
    <s v="Splice/Clamp/Connector"/>
    <s v="Splice/Clamp/Connector"/>
    <m/>
    <m/>
    <s v="0"/>
    <s v="Overhead"/>
    <s v="Primary"/>
    <s v="Conductor"/>
    <m/>
    <s v="FRY RD @ CLARK"/>
    <s v="     "/>
    <x v="0"/>
    <m/>
    <n v="38.337000000000003"/>
    <n v="-121.86"/>
    <m/>
    <s v="PEABODY-2105"/>
    <n v="21000"/>
    <s v="VACAVILLE FD"/>
    <s v="Herbaceous"/>
    <m/>
    <m/>
    <m/>
    <m/>
    <m/>
    <m/>
    <m/>
    <s v="N"/>
    <s v="N"/>
    <m/>
    <m/>
    <s v="     "/>
    <m/>
    <m/>
    <m/>
    <m/>
    <m/>
    <m/>
    <m/>
    <m/>
    <m/>
    <m/>
    <m/>
    <m/>
    <m/>
    <m/>
    <m/>
    <m/>
    <m/>
    <m/>
    <m/>
  </r>
  <r>
    <x v="667"/>
    <s v="     "/>
    <d v="2015-09-30T00:00:00"/>
    <d v="1899-12-30T19:38:00"/>
    <s v="40"/>
    <x v="2"/>
    <s v="9"/>
    <x v="1"/>
    <d v="2015-09-30T00:00:00"/>
    <d v="1899-12-30T19:35:00"/>
    <s v="need crew to repair 3 spans of wire down"/>
    <s v="     "/>
    <x v="1"/>
    <m/>
    <x v="1"/>
    <m/>
    <s v="1314496"/>
    <s v="15-0066941"/>
    <m/>
    <m/>
    <m/>
    <m/>
    <s v="     "/>
    <x v="0"/>
    <x v="0"/>
    <s v="Vegetation"/>
    <x v="0"/>
    <m/>
    <s v="&lt;0.25"/>
    <s v="Square Feet: 5 x 70 ; Acreage: "/>
    <s v="Equipment - PG&amp;E"/>
    <x v="4"/>
    <s v="Equipment - PG&amp;E"/>
    <s v="All types of equipment / facility failure"/>
    <s v="Conductor"/>
    <s v="Conductor"/>
    <m/>
    <m/>
    <s v="None"/>
    <s v="Overhead"/>
    <s v="Primary"/>
    <s v="Conductor"/>
    <m/>
    <s v="101641855"/>
    <s v="     "/>
    <x v="0"/>
    <m/>
    <n v="39.218800000000002"/>
    <n v="-122.246"/>
    <m/>
    <s v="MAXWELL-1102"/>
    <n v="12000"/>
    <s v="Williams FD "/>
    <s v="Agriculture"/>
    <m/>
    <m/>
    <m/>
    <m/>
    <m/>
    <m/>
    <m/>
    <s v="N"/>
    <s v="N"/>
    <m/>
    <m/>
    <s v="     "/>
    <m/>
    <m/>
    <m/>
    <m/>
    <m/>
    <m/>
    <m/>
    <m/>
    <m/>
    <m/>
    <m/>
    <m/>
    <m/>
    <m/>
    <m/>
    <m/>
    <m/>
    <m/>
    <m/>
  </r>
  <r>
    <x v="668"/>
    <s v="     "/>
    <d v="2015-09-30T00:00:00"/>
    <d v="1899-12-30T17:25:00"/>
    <s v="40"/>
    <x v="2"/>
    <s v="9"/>
    <x v="1"/>
    <d v="2015-09-30T00:00:00"/>
    <d v="1899-12-30T17:25:00"/>
    <s v="crew to repair 300' of 2 acsr wire. on ground from tree falling"/>
    <s v="     "/>
    <x v="1"/>
    <m/>
    <x v="1"/>
    <m/>
    <s v="1314457"/>
    <s v="15-0066934"/>
    <m/>
    <m/>
    <m/>
    <m/>
    <s v="     "/>
    <x v="0"/>
    <x v="0"/>
    <s v="Vegetation"/>
    <x v="0"/>
    <m/>
    <s v="&lt;0.25"/>
    <s v="Square Feet: ; Acreage: "/>
    <s v="Vegetation"/>
    <x v="0"/>
    <s v="Vegetation"/>
    <s v="All types of equipment / facility failure"/>
    <s v="Contact - Vegetation"/>
    <m/>
    <s v="Contact - Vegetation"/>
    <s v="Conductor"/>
    <s v="0"/>
    <s v="Overhead"/>
    <s v="Primary"/>
    <s v="Conductor"/>
    <m/>
    <s v="7901 shenandoah ln"/>
    <s v="     "/>
    <x v="1"/>
    <n v="340"/>
    <n v="38.5747"/>
    <n v="-120.682"/>
    <m/>
    <s v="APPLE-HILL-2102"/>
    <n v="21000"/>
    <s v="El Dorado County FD"/>
    <s v="Hardwood Forest"/>
    <m/>
    <m/>
    <m/>
    <m/>
    <m/>
    <m/>
    <m/>
    <s v="N"/>
    <s v="N"/>
    <m/>
    <m/>
    <s v="     "/>
    <n v="38.574691999999999"/>
    <n v="-120.682033"/>
    <s v="Oct  2 2015 12:00AM"/>
    <s v="TrunkFail"/>
    <s v="Dead tree broke at base."/>
    <s v="PINP"/>
    <s v="42"/>
    <s v="7"/>
    <s v="30"/>
    <s v="None"/>
    <s v="Severe"/>
    <s v="Y"/>
    <s v="1"/>
    <m/>
    <s v="Hillside"/>
    <s v="A"/>
    <s v="Triangle"/>
    <s v="BareWire"/>
    <s v="2"/>
  </r>
  <r>
    <x v="669"/>
    <s v="     "/>
    <d v="2015-09-30T00:00:00"/>
    <d v="1899-12-30T16:41:00"/>
    <s v="40"/>
    <x v="2"/>
    <s v="9"/>
    <x v="1"/>
    <d v="2015-09-30T00:00:00"/>
    <d v="1899-12-30T16:41:00"/>
    <s v="for crew to put up wire burnt down from tree trimmer dropped tree on it"/>
    <s v="     "/>
    <x v="1"/>
    <m/>
    <x v="1"/>
    <m/>
    <s v="1314418"/>
    <s v="15-0066923"/>
    <m/>
    <m/>
    <n v="110687000"/>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0520776"/>
    <s v="     "/>
    <x v="0"/>
    <n v="518"/>
    <n v="37.354199999999999"/>
    <n v="-122.15900000000001"/>
    <m/>
    <s v="LOYOLA-1102"/>
    <n v="12000"/>
    <m/>
    <s v="Hardwood Woodland"/>
    <m/>
    <m/>
    <m/>
    <m/>
    <m/>
    <m/>
    <m/>
    <s v="N"/>
    <s v="N"/>
    <m/>
    <m/>
    <s v="     "/>
    <m/>
    <m/>
    <s v="Oct  1 2015 12:00AM"/>
    <s v="3rdParty"/>
    <s v="Tman Barry Vetter confirmed that 3rd party private crew caused outage.  he submitted reports to claims._x000d__x000a_"/>
    <s v="FIR"/>
    <s v="65"/>
    <s v="25"/>
    <s v="35"/>
    <m/>
    <m/>
    <m/>
    <m/>
    <m/>
    <m/>
    <m/>
    <s v="CrossArm"/>
    <s v="BareWire"/>
    <s v="1"/>
  </r>
  <r>
    <x v="670"/>
    <s v="     "/>
    <d v="2015-10-01T00:00:00"/>
    <d v="1899-12-30T11:28:00"/>
    <s v="40"/>
    <x v="3"/>
    <s v="10"/>
    <x v="1"/>
    <d v="2015-10-01T00:00:00"/>
    <d v="1899-12-30T11:28:00"/>
    <m/>
    <s v="     "/>
    <x v="1"/>
    <m/>
    <x v="1"/>
    <m/>
    <m/>
    <m/>
    <m/>
    <m/>
    <m/>
    <m/>
    <s v="     "/>
    <x v="0"/>
    <x v="0"/>
    <s v="Vegetation"/>
    <x v="2"/>
    <m/>
    <s v="&lt;0.25"/>
    <s v="Square Feet: ; Acreage: "/>
    <s v="Equipment - PG&amp;E"/>
    <x v="9"/>
    <s v="Equipment - PG&amp;E"/>
    <s v="All types of equipment / facility failure"/>
    <m/>
    <m/>
    <m/>
    <m/>
    <m/>
    <s v="Overhead"/>
    <s v="Transmission"/>
    <s v="Conductor"/>
    <m/>
    <s v="Pole 019/007"/>
    <s v="     "/>
    <x v="0"/>
    <m/>
    <n v="37.508800000000001"/>
    <n v="-120.345"/>
    <m/>
    <s v="MERCED-MERCED-FALLS-70"/>
    <n v="70000"/>
    <m/>
    <s v="Water"/>
    <m/>
    <m/>
    <m/>
    <m/>
    <m/>
    <m/>
    <m/>
    <s v="N"/>
    <s v="N"/>
    <m/>
    <m/>
    <s v="     "/>
    <m/>
    <m/>
    <m/>
    <m/>
    <m/>
    <m/>
    <m/>
    <m/>
    <m/>
    <m/>
    <m/>
    <m/>
    <m/>
    <m/>
    <m/>
    <m/>
    <m/>
    <m/>
    <m/>
  </r>
  <r>
    <x v="671"/>
    <s v="     "/>
    <d v="2015-10-01T00:00:00"/>
    <d v="1899-12-30T02:43:00"/>
    <s v="40"/>
    <x v="3"/>
    <s v="10"/>
    <x v="1"/>
    <m/>
    <m/>
    <s v="C-442 HAS BURNED JUMPERS AND POSSIBLE BAD UNIT-FUSES OPEN TAG CAUTION-PIN#83"/>
    <s v="     "/>
    <x v="1"/>
    <m/>
    <x v="1"/>
    <m/>
    <s v="1314573"/>
    <m/>
    <m/>
    <m/>
    <m/>
    <m/>
    <s v="     "/>
    <x v="0"/>
    <x v="0"/>
    <s v="Vegetation"/>
    <x v="0"/>
    <m/>
    <s v="&lt;3 meters of linear travel"/>
    <s v="Square Feet: ; Acreage: "/>
    <s v="Equipment - PG&amp;E"/>
    <x v="11"/>
    <s v="Equipment - PG&amp;E"/>
    <s v="All types of equipment / facility failure"/>
    <s v="Capacitor Bank"/>
    <s v="Capacitor Bank"/>
    <m/>
    <m/>
    <s v="Pacific Bell"/>
    <s v="Overhead"/>
    <s v="Primary"/>
    <s v="Capacitor Bank"/>
    <m/>
    <s v="100345398"/>
    <s v="     "/>
    <x v="0"/>
    <m/>
    <n v="39.666600000000003"/>
    <n v="-121.774"/>
    <m/>
    <s v="BUTTE-1103"/>
    <n v="12000"/>
    <s v="NOT KNOWN-GONE ON ARRIVAL"/>
    <s v="Agriculture"/>
    <m/>
    <m/>
    <m/>
    <m/>
    <m/>
    <m/>
    <m/>
    <s v="N"/>
    <s v="N"/>
    <m/>
    <m/>
    <s v="     "/>
    <m/>
    <m/>
    <m/>
    <m/>
    <m/>
    <m/>
    <m/>
    <m/>
    <m/>
    <m/>
    <m/>
    <m/>
    <m/>
    <m/>
    <m/>
    <m/>
    <m/>
    <m/>
    <m/>
  </r>
  <r>
    <x v="672"/>
    <s v="     "/>
    <d v="2015-10-02T00:00:00"/>
    <d v="1899-12-30T19:16:00"/>
    <s v="40"/>
    <x v="3"/>
    <s v="10"/>
    <x v="1"/>
    <d v="2015-10-02T00:00:00"/>
    <d v="1899-12-30T19:16:00"/>
    <s v="(KITE ON LINE NOT BIRD @ 41404 AVE 14) RD PHASE DOWN @ SB: 2879 GOING TO NORTH 1 SPAN BROKE @ JUMPER CONNECTION FROM C/O TO LINE"/>
    <s v="     "/>
    <x v="1"/>
    <m/>
    <x v="1"/>
    <m/>
    <s v="1315658"/>
    <s v="15-0067533"/>
    <m/>
    <m/>
    <n v="110691000"/>
    <m/>
    <s v="     "/>
    <x v="0"/>
    <x v="0"/>
    <s v="Vegetation"/>
    <x v="0"/>
    <m/>
    <s v="&lt;3 meters of linear travel"/>
    <s v="Square Feet: ; Acreage: "/>
    <s v="Contact - Animal - Other"/>
    <x v="6"/>
    <s v="Contact - Animal"/>
    <s v="All types of equipment / facility failure"/>
    <s v="Contact - Animal"/>
    <m/>
    <s v="Contact - Animal"/>
    <s v="Conductor"/>
    <s v="None"/>
    <s v="Overhead"/>
    <s v="Primary"/>
    <s v="Conductor"/>
    <m/>
    <s v="101121403"/>
    <s v="     "/>
    <x v="0"/>
    <m/>
    <n v="36.945399999999999"/>
    <n v="-119.83"/>
    <m/>
    <s v="CASSIDY-2107"/>
    <n v="21000"/>
    <s v="Cal Fire Dept"/>
    <s v="Agriculture"/>
    <m/>
    <m/>
    <m/>
    <m/>
    <m/>
    <m/>
    <m/>
    <s v="N"/>
    <s v="N"/>
    <m/>
    <m/>
    <s v="     "/>
    <m/>
    <m/>
    <m/>
    <m/>
    <m/>
    <m/>
    <m/>
    <m/>
    <m/>
    <m/>
    <m/>
    <m/>
    <m/>
    <m/>
    <m/>
    <m/>
    <m/>
    <m/>
    <m/>
  </r>
  <r>
    <x v="673"/>
    <s v="     "/>
    <d v="2015-10-03T00:00:00"/>
    <d v="1899-12-30T22:51:00"/>
    <s v="40"/>
    <x v="3"/>
    <s v="10"/>
    <x v="1"/>
    <d v="2015-10-03T00:00:00"/>
    <d v="1899-12-30T22:51:00"/>
    <s v="0"/>
    <s v="     "/>
    <x v="1"/>
    <m/>
    <x v="1"/>
    <m/>
    <s v="1316346"/>
    <s v="15-0067693"/>
    <m/>
    <m/>
    <n v="110691000"/>
    <m/>
    <s v="     "/>
    <x v="0"/>
    <x v="0"/>
    <s v="Vegetation"/>
    <x v="0"/>
    <m/>
    <s v="&lt;0.25"/>
    <s v="Square Feet: 100 sq ft dia.; Acreage: "/>
    <s v="Vegetation"/>
    <x v="0"/>
    <s v="Vegetation"/>
    <s v="All types of equipment / facility failure"/>
    <s v="Contact - Vegetation"/>
    <m/>
    <s v="Contact - Vegetation"/>
    <s v="Conductor"/>
    <s v="Pacific Bell"/>
    <s v="Overhead"/>
    <s v="Primary"/>
    <s v="Conductor"/>
    <m/>
    <s v="102164828"/>
    <s v="     "/>
    <x v="0"/>
    <n v="175"/>
    <n v="39.1158"/>
    <n v="-122.88800000000001"/>
    <m/>
    <s v="LUCERNE-1103"/>
    <n v="12000"/>
    <s v="north shore fire department,"/>
    <s v="Hardwood Woodland"/>
    <m/>
    <m/>
    <m/>
    <m/>
    <m/>
    <m/>
    <m/>
    <s v="N"/>
    <s v="Y"/>
    <s v="201510040000"/>
    <s v="201510041552"/>
    <s v="     "/>
    <n v="39.115780000000001"/>
    <n v="-122.88785"/>
    <s v="Oct  5 2015 12:00AM"/>
    <s v="BranchFail"/>
    <s v="A healthy green cottonwood lost a limb in the upper canopy of the tree causing the lines to drop and resulted in a 100ft radius fire."/>
    <s v="COTT"/>
    <s v="70"/>
    <s v="18"/>
    <s v="14"/>
    <s v="None"/>
    <s v="None"/>
    <s v="N"/>
    <s v="1"/>
    <m/>
    <s v="Other"/>
    <s v="D"/>
    <s v="CrossArm"/>
    <s v="BareWire"/>
    <s v="8"/>
  </r>
  <r>
    <x v="674"/>
    <s v="     "/>
    <d v="2015-10-03T00:00:00"/>
    <d v="1899-12-30T07:27:00"/>
    <s v="40"/>
    <x v="3"/>
    <s v="10"/>
    <x v="1"/>
    <m/>
    <m/>
    <s v="secondary started small grass fire no outage"/>
    <s v="     "/>
    <x v="1"/>
    <m/>
    <x v="1"/>
    <m/>
    <s v="1315729"/>
    <m/>
    <m/>
    <m/>
    <m/>
    <m/>
    <s v="     "/>
    <x v="0"/>
    <x v="0"/>
    <s v="Vegetation"/>
    <x v="0"/>
    <m/>
    <s v="&lt;0.25"/>
    <s v="Square Feet: ; Acreage: "/>
    <s v="Equipment - PG&amp;E"/>
    <x v="4"/>
    <s v="Equipment - PG&amp;E"/>
    <s v="All types of equipment / facility failure"/>
    <s v="Conductor - Open Wire Secondary"/>
    <s v="Conductor - Open Wire Secondary"/>
    <m/>
    <m/>
    <s v="Pacific Bell"/>
    <s v="Overhead"/>
    <s v="Secondary"/>
    <s v="Conductor"/>
    <m/>
    <s v="2323 new long valley rd"/>
    <s v="     "/>
    <x v="2"/>
    <n v="175"/>
    <n v="39.063299999999998"/>
    <n v="-122.624"/>
    <m/>
    <s v="REDBUD-1101"/>
    <m/>
    <s v="Cal Fire Dept"/>
    <s v="Agriculture"/>
    <m/>
    <m/>
    <m/>
    <m/>
    <m/>
    <m/>
    <m/>
    <s v="N"/>
    <s v="N"/>
    <m/>
    <m/>
    <s v="     "/>
    <m/>
    <m/>
    <m/>
    <m/>
    <m/>
    <m/>
    <m/>
    <m/>
    <m/>
    <m/>
    <m/>
    <m/>
    <m/>
    <m/>
    <m/>
    <m/>
    <m/>
    <m/>
    <m/>
  </r>
  <r>
    <x v="675"/>
    <s v="     "/>
    <d v="2015-10-04T00:00:00"/>
    <d v="1899-12-30T14:35:00"/>
    <s v="41"/>
    <x v="3"/>
    <s v="10"/>
    <x v="1"/>
    <d v="2015-10-04T00:00:00"/>
    <d v="1899-12-30T14:35:00"/>
    <s v="ALL CUSTOMER HOT, POLE, CABLE AND EQUIPMENT BURNNED UP, REPLACE"/>
    <s v="     "/>
    <x v="1"/>
    <m/>
    <x v="1"/>
    <m/>
    <s v="1316809"/>
    <s v="15-0067833"/>
    <m/>
    <m/>
    <m/>
    <m/>
    <s v="     "/>
    <x v="0"/>
    <x v="0"/>
    <s v="Vegetation"/>
    <x v="0"/>
    <m/>
    <s v="&lt;0.25"/>
    <s v="Square Feet: 30 x 300; Acreage: "/>
    <s v="Equipment - PG&amp;E"/>
    <x v="17"/>
    <s v="Equipment - PG&amp;E"/>
    <s v="All types of equipment / facility failure"/>
    <s v="Lightning Arrestor"/>
    <s v="Lightning Arrestor"/>
    <m/>
    <m/>
    <s v="0"/>
    <s v="Overhead"/>
    <s v="Primary"/>
    <s v="Lightning Arrestor"/>
    <m/>
    <s v="NORTH SIDE OF HWY 162, 1500' EAST OF RICETON HWY"/>
    <s v="     "/>
    <x v="0"/>
    <m/>
    <n v="39.470399999999998"/>
    <n v="-121.68899999999999"/>
    <m/>
    <s v="TRES-VIAS-1101"/>
    <n v="12000"/>
    <s v="Cal Fire Dept"/>
    <s v="Agriculture"/>
    <m/>
    <m/>
    <m/>
    <m/>
    <m/>
    <m/>
    <m/>
    <s v="N"/>
    <s v="N"/>
    <m/>
    <m/>
    <s v="     "/>
    <m/>
    <m/>
    <m/>
    <m/>
    <m/>
    <m/>
    <m/>
    <m/>
    <m/>
    <m/>
    <m/>
    <m/>
    <m/>
    <m/>
    <m/>
    <m/>
    <m/>
    <m/>
    <m/>
  </r>
  <r>
    <x v="676"/>
    <s v="     "/>
    <d v="2015-10-04T00:00:00"/>
    <d v="1899-12-30T15:01:26"/>
    <s v="41"/>
    <x v="3"/>
    <s v="10"/>
    <x v="1"/>
    <d v="2015-10-04T00:00:00"/>
    <d v="1899-12-30T15:01:00"/>
    <s v="lightining arrestor failure causing pole, cust eqip and cable burnt up, cal fire on site, fire size smaller than 0.25 acres"/>
    <s v="     "/>
    <x v="0"/>
    <d v="2021-02-25T00:00:00"/>
    <x v="0"/>
    <m/>
    <s v="1316809"/>
    <m/>
    <m/>
    <s v="T003500729"/>
    <m/>
    <m/>
    <s v="     "/>
    <x v="0"/>
    <x v="0"/>
    <m/>
    <x v="0"/>
    <m/>
    <s v="&lt;0.25"/>
    <m/>
    <s v="Equipment - PG&amp;E"/>
    <x v="17"/>
    <s v="Equipment - PG&amp;E"/>
    <s v="All types of equipment / facility failure"/>
    <s v="Lightning arrestor failure"/>
    <s v="Lightning Arrestor"/>
    <m/>
    <m/>
    <s v="No"/>
    <s v="Underground"/>
    <m/>
    <s v="Lightning Arrestor"/>
    <m/>
    <s v="LINE RECLOSER 2618 "/>
    <s v="     "/>
    <x v="0"/>
    <m/>
    <n v="39.470399999999998"/>
    <n v="-121.68899999999999"/>
    <s v="Butte"/>
    <s v="TRES-VIAS-1101"/>
    <m/>
    <m/>
    <s v="Agriculture"/>
    <m/>
    <m/>
    <m/>
    <m/>
    <m/>
    <m/>
    <m/>
    <s v="N"/>
    <s v="N"/>
    <m/>
    <m/>
    <s v="     "/>
    <m/>
    <m/>
    <m/>
    <m/>
    <m/>
    <m/>
    <m/>
    <m/>
    <m/>
    <m/>
    <m/>
    <m/>
    <m/>
    <m/>
    <m/>
    <m/>
    <m/>
    <m/>
    <m/>
  </r>
  <r>
    <x v="677"/>
    <s v="     "/>
    <d v="2015-10-04T00:00:00"/>
    <d v="1899-12-30T17:42:00"/>
    <s v="41"/>
    <x v="3"/>
    <s v="10"/>
    <x v="1"/>
    <d v="2015-10-04T00:00:00"/>
    <d v="1899-12-30T17:42:00"/>
    <s v="0"/>
    <s v="     "/>
    <x v="1"/>
    <m/>
    <x v="1"/>
    <m/>
    <s v="1316867"/>
    <s v="15-0067856"/>
    <m/>
    <m/>
    <n v="110692000"/>
    <m/>
    <s v="     "/>
    <x v="0"/>
    <x v="0"/>
    <s v="Vegetation"/>
    <x v="0"/>
    <m/>
    <s v="10-99"/>
    <s v="Square Feet:  ; Acreage: 30"/>
    <s v="Vegetation"/>
    <x v="0"/>
    <s v="Vegetation"/>
    <s v="All types of equipment / facility failure"/>
    <s v="Contact - Vegetation"/>
    <m/>
    <s v="Contact - Vegetation"/>
    <s v="Conductor"/>
    <s v="0"/>
    <s v="Overhead"/>
    <s v="Primary"/>
    <s v="Conductor"/>
    <m/>
    <s v="robin hll"/>
    <s v="     "/>
    <x v="0"/>
    <n v="175"/>
    <n v="39.116500000000002"/>
    <n v="-122.895"/>
    <m/>
    <s v="LUCERNE-1103"/>
    <n v="12000"/>
    <s v="Cal Fire Dept"/>
    <s v="Hardwood Woodland"/>
    <m/>
    <m/>
    <m/>
    <m/>
    <m/>
    <m/>
    <m/>
    <s v="N"/>
    <s v="N"/>
    <m/>
    <m/>
    <s v="     "/>
    <n v="39.116540000000001"/>
    <n v="-122.89514"/>
    <s v="Oct  5 2015 12:00AM"/>
    <s v="TrunkFail"/>
    <s v="A large green valley oak broke at the base of the tree and broke a cross arm bringing the lines to the ground causing a 1 acre fire. there was no outside defects visible the inside was rotted and decayed."/>
    <s v="OAKV"/>
    <s v="55"/>
    <s v="54"/>
    <s v="25"/>
    <s v="None"/>
    <s v="None"/>
    <s v="N"/>
    <s v="1"/>
    <m/>
    <s v="Hillside"/>
    <s v="B"/>
    <s v="CrossArm"/>
    <s v="BareWire"/>
    <s v="3"/>
  </r>
  <r>
    <x v="678"/>
    <s v="     "/>
    <d v="2015-10-04T00:00:00"/>
    <d v="1899-12-30T01:03:00"/>
    <s v="41"/>
    <x v="3"/>
    <s v="10"/>
    <x v="1"/>
    <d v="2015-10-04T00:00:00"/>
    <d v="1899-12-30T00:56:00"/>
    <s v="OAK TREE SPLIT POLETOP TAKING DOWN CROSSARMS, TRASF  OAK TREE FELL SPLITTING POLE TOP TAKING DOWN CROSSARMS, TRANSF AND PRIMARY COND."/>
    <s v="     "/>
    <x v="1"/>
    <m/>
    <x v="1"/>
    <m/>
    <s v="1316439"/>
    <s v="15-0067711"/>
    <m/>
    <m/>
    <m/>
    <m/>
    <s v="     "/>
    <x v="0"/>
    <x v="0"/>
    <s v="Vegetation"/>
    <x v="0"/>
    <m/>
    <s v="&lt;3 meters of linear travel"/>
    <s v="Square Feet: ; Acreage: "/>
    <s v="Vegetation"/>
    <x v="0"/>
    <s v="Vegetation"/>
    <s v="All types of equipment / facility failure"/>
    <s v="Contact - Vegetation"/>
    <m/>
    <s v="Contact - Vegetation"/>
    <s v="Conductor"/>
    <s v="0"/>
    <s v="Overhead"/>
    <s v="Primary"/>
    <s v="Conductor"/>
    <m/>
    <m/>
    <s v="     "/>
    <x v="2"/>
    <n v="280"/>
    <n v="39.792299999999997"/>
    <n v="-121.58"/>
    <m/>
    <s v="PARADISE-1105"/>
    <n v="12000"/>
    <s v="Cal Fire Dept"/>
    <s v="Shrub"/>
    <m/>
    <m/>
    <m/>
    <m/>
    <m/>
    <m/>
    <m/>
    <s v="N"/>
    <s v="N"/>
    <m/>
    <m/>
    <s v="     "/>
    <n v="39.792282"/>
    <n v="-121.580291"/>
    <s v="Oct  5 2015 12:00AM"/>
    <s v="RootsFail"/>
    <s v="Large 3XSTM Black Oak had stem failure little to no root system extensive included bark. Small 20x20ft fire at point of line contact. No further work by veg required. Line on ground reviewed"/>
    <s v="OAKK"/>
    <s v="60"/>
    <s v="24"/>
    <s v="30"/>
    <s v="Moderate"/>
    <s v="Severe"/>
    <s v="N"/>
    <s v="1"/>
    <m/>
    <s v="Ridge"/>
    <s v="D"/>
    <s v="CrossArm"/>
    <s v="BareWire"/>
    <s v="4"/>
  </r>
  <r>
    <x v="679"/>
    <s v="     "/>
    <d v="2015-10-04T00:00:00"/>
    <d v="1899-12-30T01:32:00"/>
    <s v="41"/>
    <x v="3"/>
    <s v="10"/>
    <x v="1"/>
    <d v="2015-10-04T00:00:00"/>
    <d v="1899-12-30T01:32:00"/>
    <s v="crew to replace 300' #4 acsr"/>
    <s v="     "/>
    <x v="1"/>
    <m/>
    <x v="1"/>
    <m/>
    <s v="1316457"/>
    <s v="15-0067743"/>
    <m/>
    <m/>
    <m/>
    <m/>
    <s v="     "/>
    <x v="0"/>
    <x v="0"/>
    <s v="Vegetation"/>
    <x v="0"/>
    <m/>
    <s v="&lt;3 meters of linear travel"/>
    <s v="Square Feet: ; Acreage: "/>
    <s v="Vegetation"/>
    <x v="0"/>
    <s v="Vegetation"/>
    <s v="All types of equipment / facility failure"/>
    <s v="Contact - Vegetation"/>
    <m/>
    <s v="Contact - Vegetation"/>
    <s v="Conductor"/>
    <s v="0"/>
    <s v="Overhead"/>
    <s v="Primary"/>
    <s v="Conductor"/>
    <m/>
    <s v="in field at 6275 sandstonel ln"/>
    <s v="     "/>
    <x v="1"/>
    <n v="300"/>
    <n v="39.227899999999998"/>
    <n v="-121.377"/>
    <m/>
    <s v="BROWNS-VALLEY-1101"/>
    <n v="12000"/>
    <s v="Cal Fire Dept"/>
    <s v="Urban"/>
    <m/>
    <m/>
    <m/>
    <m/>
    <m/>
    <m/>
    <m/>
    <s v="N"/>
    <s v="Y"/>
    <s v="201510040000"/>
    <s v="201510041552"/>
    <s v="     "/>
    <n v="39.227879999999999"/>
    <n v="-121.37735000000001"/>
    <s v="Oct  6 2015 12:00AM"/>
    <s v="BranchFail"/>
    <s v="Large green limb broke out of green over mature Gray Pine during strong wind gusts after Thunder storm passed through area. No defects present inside or outside of failed limb. 5 small 1ft X 3ft spot fire burn marks present. Gate Code 1614"/>
    <s v="PING"/>
    <s v="108"/>
    <s v="38"/>
    <s v="52"/>
    <s v="Slight"/>
    <s v="None"/>
    <s v="N"/>
    <s v="1"/>
    <m/>
    <s v="Valley"/>
    <s v="A"/>
    <s v="CrossArm"/>
    <s v="BareWire"/>
    <s v="1"/>
  </r>
  <r>
    <x v="680"/>
    <s v="     "/>
    <d v="2015-10-04T00:00:00"/>
    <d v="1899-12-30T08:26:00"/>
    <s v="41"/>
    <x v="3"/>
    <s v="10"/>
    <x v="1"/>
    <m/>
    <m/>
    <s v="REPAIR C-126"/>
    <s v="     "/>
    <x v="1"/>
    <m/>
    <x v="1"/>
    <m/>
    <s v="1316589"/>
    <m/>
    <m/>
    <m/>
    <m/>
    <m/>
    <s v="     "/>
    <x v="0"/>
    <x v="0"/>
    <s v="Vegetation"/>
    <x v="0"/>
    <m/>
    <s v="&lt;3 meters of linear travel"/>
    <s v="Square Feet: ; Acreage: "/>
    <s v="Equipment - PG&amp;E"/>
    <x v="11"/>
    <s v="Equipment - PG&amp;E"/>
    <s v="All types of equipment / facility failure"/>
    <s v="Capacitor Bank"/>
    <s v="Capacitor Bank"/>
    <m/>
    <m/>
    <s v="0"/>
    <s v="Overhead"/>
    <s v="Primary"/>
    <s v="Capacitor Bank"/>
    <m/>
    <s v="C-126 TAYLOR RD AND SIERRA COLLEGE"/>
    <s v="     "/>
    <x v="0"/>
    <m/>
    <n v="38.8127"/>
    <n v="-121.205"/>
    <m/>
    <s v="DELMAR-1103"/>
    <n v="12000"/>
    <s v="LOOMIS FIRE"/>
    <s v="Urban"/>
    <m/>
    <m/>
    <m/>
    <m/>
    <m/>
    <m/>
    <m/>
    <s v="N"/>
    <s v="N"/>
    <m/>
    <m/>
    <s v="     "/>
    <m/>
    <m/>
    <m/>
    <m/>
    <m/>
    <m/>
    <m/>
    <m/>
    <m/>
    <m/>
    <m/>
    <m/>
    <m/>
    <m/>
    <m/>
    <m/>
    <m/>
    <m/>
    <m/>
  </r>
  <r>
    <x v="681"/>
    <s v="     "/>
    <d v="2015-10-06T00:00:00"/>
    <d v="1899-12-30T18:48:00"/>
    <s v="41"/>
    <x v="3"/>
    <s v="10"/>
    <x v="1"/>
    <d v="2015-10-06T00:00:00"/>
    <d v="1899-12-30T18:48:00"/>
    <m/>
    <s v="     "/>
    <x v="1"/>
    <m/>
    <x v="1"/>
    <m/>
    <s v="1317969"/>
    <s v="15-0068454"/>
    <m/>
    <m/>
    <m/>
    <m/>
    <s v="     "/>
    <x v="0"/>
    <x v="0"/>
    <s v="Vegetation"/>
    <x v="0"/>
    <m/>
    <s v="0.26-9.99"/>
    <s v="Square Feet: ; Acreage: 1"/>
    <s v="Equipment - PG&amp;E"/>
    <x v="4"/>
    <s v="Equipment - PG&amp;E"/>
    <s v="All types of equipment / facility failure"/>
    <s v="Conductor"/>
    <s v="Conductor"/>
    <m/>
    <m/>
    <s v="Frontier"/>
    <s v="Overhead"/>
    <s v="Primary"/>
    <s v="Conductor"/>
    <m/>
    <s v="101468974"/>
    <s v="     "/>
    <x v="0"/>
    <n v="246"/>
    <n v="40.510599999999997"/>
    <n v="-122.224"/>
    <m/>
    <s v="DESCHUTES-1104"/>
    <n v="12000"/>
    <m/>
    <s v="Hardwood Woodland"/>
    <m/>
    <m/>
    <m/>
    <m/>
    <m/>
    <m/>
    <m/>
    <s v="N"/>
    <s v="N"/>
    <m/>
    <m/>
    <s v="     "/>
    <m/>
    <m/>
    <m/>
    <m/>
    <m/>
    <m/>
    <m/>
    <m/>
    <m/>
    <m/>
    <m/>
    <m/>
    <m/>
    <m/>
    <m/>
    <m/>
    <m/>
    <m/>
    <m/>
  </r>
  <r>
    <x v="682"/>
    <s v="     "/>
    <d v="2015-10-07T00:00:00"/>
    <d v="1899-12-30T15:03:53"/>
    <s v="41"/>
    <x v="3"/>
    <s v="10"/>
    <x v="1"/>
    <d v="2015-10-07T00:00:00"/>
    <d v="1899-12-30T15:04:00"/>
    <s v="10163 opened. pole down in street, 5 spans of conductor down"/>
    <s v="     "/>
    <x v="1"/>
    <m/>
    <x v="1"/>
    <m/>
    <s v="1318382"/>
    <s v="15-0068730"/>
    <m/>
    <m/>
    <m/>
    <m/>
    <s v="     "/>
    <x v="0"/>
    <x v="0"/>
    <s v="Vegetation"/>
    <x v="0"/>
    <m/>
    <s v="&lt;0.25"/>
    <s v="Square Feet: ; Acreage: "/>
    <s v="Contact - 3rd Party"/>
    <x v="8"/>
    <s v="Contact - 3rd Party"/>
    <s v="All types of equipment / facility failure"/>
    <s v="Contact - Vehicle"/>
    <m/>
    <s v="Contact - Vehicle"/>
    <s v="Pole"/>
    <s v="Pacific Bell"/>
    <s v="Overhead"/>
    <s v="Primary"/>
    <s v="Conductor"/>
    <m/>
    <s v="101924901"/>
    <s v="     "/>
    <x v="1"/>
    <n v="508"/>
    <n v="35.307899999999997"/>
    <n v="-120.833"/>
    <m/>
    <s v="MORRO-BAY-1102"/>
    <n v="12000"/>
    <s v="Cal Fire Dept"/>
    <s v="Shrub"/>
    <m/>
    <m/>
    <m/>
    <m/>
    <m/>
    <m/>
    <m/>
    <s v="N"/>
    <s v="N"/>
    <m/>
    <m/>
    <s v="     "/>
    <m/>
    <m/>
    <m/>
    <m/>
    <m/>
    <m/>
    <m/>
    <m/>
    <m/>
    <m/>
    <m/>
    <m/>
    <m/>
    <m/>
    <m/>
    <m/>
    <m/>
    <m/>
    <m/>
  </r>
  <r>
    <x v="683"/>
    <s v="     "/>
    <d v="2015-10-08T00:00:00"/>
    <d v="1899-12-30T13:47:00"/>
    <s v="41"/>
    <x v="3"/>
    <s v="10"/>
    <x v="1"/>
    <d v="2015-10-08T00:00:00"/>
    <d v="1899-12-30T13:47:00"/>
    <s v="VEGETATION FIRE CAUSED BY TREE FALLING THROUGH POWER LINES."/>
    <s v="     "/>
    <x v="1"/>
    <m/>
    <x v="1"/>
    <m/>
    <s v="1318845"/>
    <s v="15-0069017"/>
    <m/>
    <m/>
    <m/>
    <m/>
    <s v="     "/>
    <x v="0"/>
    <x v="0"/>
    <s v="Vegetation"/>
    <x v="0"/>
    <m/>
    <s v="&lt;0.25"/>
    <s v="Square Feet: ; Acreage: "/>
    <s v="Vegetation"/>
    <x v="0"/>
    <s v="Vegetation"/>
    <s v="All types of equipment / facility failure"/>
    <s v="Contact - Vegetation"/>
    <m/>
    <s v="Contact - Vegetation"/>
    <s v="Conductor"/>
    <s v="0"/>
    <s v="Overhead"/>
    <s v="Primary"/>
    <s v="Conductor"/>
    <m/>
    <s v="DEERFIELD RD S/O HIDDEN VALEY RD."/>
    <s v="     "/>
    <x v="0"/>
    <m/>
    <n v="35.5473"/>
    <n v="-120.77"/>
    <m/>
    <s v="TEMPLETON-2110"/>
    <n v="21000"/>
    <s v="Cal Fire Dept"/>
    <s v="Agriculture"/>
    <m/>
    <m/>
    <m/>
    <m/>
    <m/>
    <m/>
    <m/>
    <s v="N"/>
    <s v="N"/>
    <m/>
    <m/>
    <s v="     "/>
    <n v="35.5473"/>
    <n v="-120.7701"/>
    <s v="Oct  9 2015 12:00AM"/>
    <s v="TrunkFail"/>
    <s v="EVIDENCE OF GREEN COAST LIVE OAK TREE FAILURE. EVIDENCE OF FIRE AT OUTAGE LOCATION. NO FURTHER WORK NEEDED."/>
    <s v="OAKC"/>
    <s v="65"/>
    <s v="50"/>
    <s v="50"/>
    <s v="Moderate"/>
    <s v="None"/>
    <s v="N"/>
    <s v="1"/>
    <m/>
    <s v="Hillside"/>
    <s v="A"/>
    <s v="CrossArm"/>
    <s v="BareWire"/>
    <s v="1"/>
  </r>
  <r>
    <x v="684"/>
    <s v="     "/>
    <d v="2015-10-09T00:00:00"/>
    <d v="1899-12-30T22:16:00"/>
    <s v="41"/>
    <x v="3"/>
    <s v="10"/>
    <x v="1"/>
    <m/>
    <m/>
    <s v="cut c0708 in clear, kyle blew up"/>
    <s v="     "/>
    <x v="1"/>
    <m/>
    <x v="1"/>
    <m/>
    <m/>
    <m/>
    <m/>
    <m/>
    <m/>
    <m/>
    <s v="     "/>
    <x v="0"/>
    <x v="0"/>
    <s v="Vegetation"/>
    <x v="0"/>
    <m/>
    <s v="&lt;3 meters of linear travel"/>
    <s v="Square Feet: ; Acreage: "/>
    <s v="Equipment - PG&amp;E"/>
    <x v="13"/>
    <s v="Equipment - PG&amp;E"/>
    <s v="All types of equipment / facility failure"/>
    <s v="Transformer"/>
    <s v="Transformer"/>
    <m/>
    <m/>
    <s v="0"/>
    <s v="Overhead"/>
    <s v="Secondary"/>
    <s v="Transformer"/>
    <m/>
    <s v="at base of pole c0708"/>
    <s v="     "/>
    <x v="0"/>
    <m/>
    <n v="37.590800000000002"/>
    <n v="-122.35"/>
    <m/>
    <s v="SAN-MATEO-2102"/>
    <m/>
    <s v="central county fire, engine 34"/>
    <s v="Urban"/>
    <m/>
    <m/>
    <m/>
    <m/>
    <m/>
    <m/>
    <m/>
    <s v="N"/>
    <s v="N"/>
    <m/>
    <m/>
    <s v="     "/>
    <m/>
    <m/>
    <m/>
    <m/>
    <m/>
    <m/>
    <m/>
    <m/>
    <m/>
    <m/>
    <m/>
    <m/>
    <m/>
    <m/>
    <m/>
    <m/>
    <m/>
    <m/>
    <m/>
  </r>
  <r>
    <x v="685"/>
    <s v="     "/>
    <d v="2015-10-09T00:00:00"/>
    <d v="1899-12-30T19:03:00"/>
    <s v="41"/>
    <x v="3"/>
    <s v="10"/>
    <x v="1"/>
    <d v="2015-10-09T00:00:00"/>
    <d v="1899-12-30T19:03:00"/>
    <s v="0"/>
    <s v="     "/>
    <x v="1"/>
    <m/>
    <x v="1"/>
    <m/>
    <s v="1319504"/>
    <s v="15-0069325"/>
    <m/>
    <m/>
    <m/>
    <m/>
    <s v="     "/>
    <x v="0"/>
    <x v="0"/>
    <s v="Vegetation"/>
    <x v="0"/>
    <m/>
    <s v="&lt;0.25"/>
    <s v="Square Feet: ; Acreage: 0.25"/>
    <s v="Vegetation"/>
    <x v="0"/>
    <s v="Vegetation"/>
    <s v="All types of equipment / facility failure"/>
    <s v="Contact - Vegetation"/>
    <m/>
    <s v="Contact - Vegetation"/>
    <s v="Conductor"/>
    <s v="Pacific Bell"/>
    <s v="Overhead"/>
    <s v="Primary"/>
    <s v="Conductor"/>
    <m/>
    <s v="101988271"/>
    <s v="     "/>
    <x v="0"/>
    <m/>
    <n v="38.385599999999997"/>
    <n v="-122.53"/>
    <m/>
    <s v="DUNBAR-1101"/>
    <n v="12000"/>
    <s v="Cal Fire Dept"/>
    <s v="Urban"/>
    <m/>
    <m/>
    <m/>
    <m/>
    <m/>
    <m/>
    <m/>
    <s v="N"/>
    <s v="N"/>
    <m/>
    <m/>
    <s v="     "/>
    <n v="38.385550000000002"/>
    <n v="-122.53028"/>
    <s v="Oct 12 2015 12:00AM"/>
    <s v="TrunkFail"/>
    <s v="One green stem of a large green Eucalyptus tree failed and fell through the 12kv conductors. Evidence of moderate rot was found inside the break of the failed stem."/>
    <s v="EUCA"/>
    <s v="90"/>
    <s v="99"/>
    <s v="40"/>
    <s v="Slight"/>
    <s v="None"/>
    <s v="N"/>
    <s v="1"/>
    <m/>
    <s v="Plain"/>
    <s v="A"/>
    <s v="CrossArm"/>
    <s v="BareWire"/>
    <s v="4"/>
  </r>
  <r>
    <x v="686"/>
    <s v="     "/>
    <d v="2015-10-09T00:00:00"/>
    <d v="1899-12-30T06:32:00"/>
    <s v="41"/>
    <x v="3"/>
    <s v="10"/>
    <x v="1"/>
    <m/>
    <m/>
    <s v="Found SVC Burned Open, Open Tx fuses to make safe. SVC burned open due to LD. Crew to replace 2Str SVC w/ 4/0Al. Oncall/DO Notified. CUST to run on GEN."/>
    <s v="     "/>
    <x v="1"/>
    <m/>
    <x v="1"/>
    <m/>
    <s v="1319052"/>
    <m/>
    <m/>
    <m/>
    <m/>
    <m/>
    <s v="     "/>
    <x v="0"/>
    <x v="0"/>
    <s v="Vegetation"/>
    <x v="0"/>
    <m/>
    <s v="&lt;0.25"/>
    <s v="Square Feet: ; Acreage: "/>
    <s v="Equipment - PG&amp;E"/>
    <x v="4"/>
    <s v="Equipment - PG&amp;E"/>
    <s v="All types of equipment / facility failure"/>
    <s v="Conductor"/>
    <s v="Conductor"/>
    <m/>
    <m/>
    <s v="Pacific Bell"/>
    <s v="Overhead"/>
    <s v="Secondary"/>
    <s v="Conductor"/>
    <m/>
    <s v="320 Freestone St, Frestone"/>
    <s v="     "/>
    <x v="1"/>
    <n v="180"/>
    <n v="38.363999999999997"/>
    <n v="-122.917"/>
    <m/>
    <s v="MOLINO-1102"/>
    <m/>
    <s v="Cal Fire Dept"/>
    <s v="Herbaceous"/>
    <m/>
    <m/>
    <m/>
    <m/>
    <m/>
    <m/>
    <m/>
    <s v="N"/>
    <s v="N"/>
    <m/>
    <m/>
    <s v="     "/>
    <m/>
    <m/>
    <m/>
    <m/>
    <m/>
    <m/>
    <m/>
    <m/>
    <m/>
    <m/>
    <m/>
    <m/>
    <m/>
    <m/>
    <m/>
    <m/>
    <m/>
    <m/>
    <m/>
  </r>
  <r>
    <x v="687"/>
    <s v="     "/>
    <d v="2015-10-10T00:00:00"/>
    <d v="1899-12-30T00:20:00"/>
    <s v="41"/>
    <x v="3"/>
    <s v="10"/>
    <x v="1"/>
    <d v="2015-10-10T00:00:00"/>
    <d v="1899-12-30T00:20:00"/>
    <s v="HOT SEC WIRE DOWN, UNKNOWN WHY? LOTS OF DAMAGE, HOUSE FIRE AT CATV BOX, CAR DAMAGE FROM WIRE DOWN. CREW TO REPAIR"/>
    <s v="     "/>
    <x v="1"/>
    <m/>
    <x v="1"/>
    <m/>
    <s v="1319580"/>
    <s v="15-0069353"/>
    <m/>
    <m/>
    <n v="110711000"/>
    <m/>
    <s v="     "/>
    <x v="0"/>
    <x v="0"/>
    <s v="Building"/>
    <x v="0"/>
    <m/>
    <s v="Structure-only"/>
    <s v="Square Feet: ; Acreage: "/>
    <s v="Equipment - PG&amp;E"/>
    <x v="4"/>
    <s v="Equipment - PG&amp;E"/>
    <s v="All types of equipment / facility failure"/>
    <s v="Conductor"/>
    <s v="Conductor"/>
    <m/>
    <m/>
    <s v="Pacific Bell"/>
    <s v="Overhead"/>
    <s v="Secondary"/>
    <s v="Conductor"/>
    <m/>
    <s v="100966524"/>
    <s v="     "/>
    <x v="0"/>
    <m/>
    <n v="40.886200000000002"/>
    <n v="-124.08799999999999"/>
    <m/>
    <s v="ARCATA-1106"/>
    <m/>
    <s v="Cal Fire Dept"/>
    <s v="Urban"/>
    <m/>
    <m/>
    <m/>
    <m/>
    <m/>
    <m/>
    <m/>
    <s v="N"/>
    <s v="N"/>
    <m/>
    <m/>
    <s v="     "/>
    <m/>
    <m/>
    <m/>
    <m/>
    <m/>
    <m/>
    <m/>
    <m/>
    <m/>
    <m/>
    <m/>
    <m/>
    <m/>
    <m/>
    <m/>
    <m/>
    <m/>
    <m/>
    <m/>
  </r>
  <r>
    <x v="688"/>
    <s v="     "/>
    <d v="2015-10-12T00:00:00"/>
    <d v="1899-12-30T17:25:00"/>
    <s v="42"/>
    <x v="3"/>
    <s v="10"/>
    <x v="1"/>
    <d v="2015-10-12T00:00:00"/>
    <d v="1899-12-30T17:25:00"/>
    <s v="wire dn 31 poles LS 4709"/>
    <s v="     "/>
    <x v="1"/>
    <m/>
    <x v="1"/>
    <m/>
    <s v="1320852"/>
    <s v="15-0069756"/>
    <m/>
    <m/>
    <n v="110720000"/>
    <m/>
    <s v="     "/>
    <x v="0"/>
    <x v="0"/>
    <s v="Vegetation"/>
    <x v="0"/>
    <m/>
    <s v="300-999"/>
    <s v="Square Feet: ; Acreage: 600"/>
    <s v="Equipment - PG&amp;E"/>
    <x v="16"/>
    <s v="Equipment - PG&amp;E"/>
    <s v="All types of equipment / facility failure"/>
    <s v="Insulator"/>
    <s v="Insulator"/>
    <m/>
    <m/>
    <s v="0"/>
    <s v="Overhead"/>
    <s v="Primary"/>
    <s v="Conductor"/>
    <m/>
    <s v="Cienega Road X Limekiln Road, San Benito Co."/>
    <s v="     "/>
    <x v="0"/>
    <m/>
    <n v="36.7074"/>
    <n v="-121.328"/>
    <m/>
    <s v="HOLLISTER-2105"/>
    <n v="21000"/>
    <s v="Cal Fire Dept"/>
    <s v="Barren/Other"/>
    <n v="690"/>
    <n v="0"/>
    <m/>
    <m/>
    <m/>
    <s v="CIENEGA"/>
    <m/>
    <s v="N"/>
    <s v="N"/>
    <m/>
    <m/>
    <s v="     "/>
    <m/>
    <m/>
    <m/>
    <m/>
    <m/>
    <m/>
    <m/>
    <m/>
    <m/>
    <m/>
    <m/>
    <m/>
    <m/>
    <m/>
    <m/>
    <m/>
    <m/>
    <m/>
    <m/>
  </r>
  <r>
    <x v="689"/>
    <s v="     "/>
    <d v="2015-10-12T00:00:00"/>
    <d v="1899-12-30T15:16:00"/>
    <s v="42"/>
    <x v="3"/>
    <s v="10"/>
    <x v="1"/>
    <d v="2015-10-12T00:00:00"/>
    <d v="1899-12-30T15:16:00"/>
    <s v="0"/>
    <s v="     "/>
    <x v="1"/>
    <m/>
    <x v="1"/>
    <m/>
    <s v="1320757"/>
    <s v="15-0069723"/>
    <m/>
    <m/>
    <m/>
    <m/>
    <s v="     "/>
    <x v="0"/>
    <x v="0"/>
    <s v="Vegetation"/>
    <x v="0"/>
    <m/>
    <s v="0.26-9.99"/>
    <s v="Square Feet: ; Acreage: "/>
    <s v="Contact - 3rd Party"/>
    <x v="8"/>
    <s v="Contact - 3rd Party"/>
    <s v="All types of equipment / facility failure"/>
    <s v="Contact - Vehicle"/>
    <m/>
    <s v="Contact - Vehicle"/>
    <s v="Pole"/>
    <s v="None"/>
    <s v="Overhead"/>
    <s v="Primary"/>
    <s v="Conductor"/>
    <m/>
    <s v="1800 HWY 65 LINCOLN"/>
    <s v="     "/>
    <x v="0"/>
    <m/>
    <n v="38.902099999999997"/>
    <n v="-121.301"/>
    <m/>
    <s v="LINCOLN-2108"/>
    <n v="21000"/>
    <s v="Cal Fire Dept"/>
    <s v="Urban"/>
    <m/>
    <m/>
    <m/>
    <m/>
    <m/>
    <m/>
    <m/>
    <s v="N"/>
    <s v="N"/>
    <m/>
    <m/>
    <s v="     "/>
    <m/>
    <m/>
    <m/>
    <m/>
    <m/>
    <m/>
    <m/>
    <m/>
    <m/>
    <m/>
    <m/>
    <m/>
    <m/>
    <m/>
    <m/>
    <m/>
    <m/>
    <m/>
    <m/>
  </r>
  <r>
    <x v="690"/>
    <s v="     "/>
    <d v="2015-10-12T00:00:00"/>
    <d v="1899-12-30T09:13:00"/>
    <s v="42"/>
    <x v="3"/>
    <s v="10"/>
    <x v="1"/>
    <d v="2015-10-12T00:00:00"/>
    <d v="1899-12-30T09:13:00"/>
    <s v="found a dead Squirrel"/>
    <s v="     "/>
    <x v="1"/>
    <m/>
    <x v="1"/>
    <m/>
    <s v="1320502"/>
    <s v="15-0069574"/>
    <m/>
    <m/>
    <m/>
    <m/>
    <s v="     "/>
    <x v="0"/>
    <x v="0"/>
    <s v="Vegetation"/>
    <x v="0"/>
    <m/>
    <s v="&lt;3 meters of linear travel"/>
    <s v="Square Feet: ; Acreage: "/>
    <s v="Contact - Animal - Other"/>
    <x v="6"/>
    <s v="Contact - Animal"/>
    <s v="All types of equipment / facility failure"/>
    <s v="Contact - Animal"/>
    <m/>
    <s v="Contact - Animal"/>
    <s v="Conductor"/>
    <s v="0"/>
    <s v="Overhead"/>
    <s v="Secondary"/>
    <s v="Conductor"/>
    <m/>
    <s v="1111 Terrace Drive, Napa"/>
    <s v="     "/>
    <x v="0"/>
    <m/>
    <n v="38.291899999999998"/>
    <n v="-122.271"/>
    <m/>
    <s v="NAPA-1112"/>
    <m/>
    <m/>
    <s v="Urban"/>
    <m/>
    <m/>
    <m/>
    <m/>
    <m/>
    <m/>
    <m/>
    <s v="N"/>
    <s v="N"/>
    <m/>
    <m/>
    <s v="     "/>
    <m/>
    <m/>
    <m/>
    <m/>
    <m/>
    <m/>
    <m/>
    <m/>
    <m/>
    <m/>
    <m/>
    <m/>
    <m/>
    <m/>
    <m/>
    <m/>
    <m/>
    <m/>
    <m/>
  </r>
  <r>
    <x v="691"/>
    <s v="     "/>
    <d v="2015-10-13T00:00:00"/>
    <d v="1899-12-30T18:32:00"/>
    <s v="42"/>
    <x v="3"/>
    <s v="10"/>
    <x v="1"/>
    <m/>
    <m/>
    <s v="COMMON NEUTRAL ON THE GROUND"/>
    <s v="     "/>
    <x v="1"/>
    <m/>
    <x v="1"/>
    <m/>
    <m/>
    <m/>
    <m/>
    <m/>
    <m/>
    <m/>
    <s v="     "/>
    <x v="0"/>
    <x v="0"/>
    <s v="Building"/>
    <x v="0"/>
    <m/>
    <s v="Structure-only"/>
    <s v="Square Feet: ; Acreage: "/>
    <s v="Equipment - PG&amp;E"/>
    <x v="4"/>
    <s v="Equipment - PG&amp;E"/>
    <s v="All types of equipment / facility failure"/>
    <s v="Conductor"/>
    <s v="Conductor"/>
    <m/>
    <m/>
    <s v="None"/>
    <s v="Overhead"/>
    <s v="Secondary"/>
    <s v="Conductor"/>
    <m/>
    <s v="100902269"/>
    <s v="     "/>
    <x v="0"/>
    <m/>
    <n v="37.742100000000001"/>
    <n v="-121.944"/>
    <m/>
    <s v="SAN-RAMON-2107"/>
    <m/>
    <s v="SAN RAMON FD"/>
    <s v="Urban"/>
    <m/>
    <m/>
    <m/>
    <m/>
    <m/>
    <m/>
    <m/>
    <s v="N"/>
    <s v="N"/>
    <m/>
    <m/>
    <s v="     "/>
    <m/>
    <m/>
    <m/>
    <m/>
    <m/>
    <m/>
    <m/>
    <m/>
    <m/>
    <m/>
    <m/>
    <m/>
    <m/>
    <m/>
    <m/>
    <m/>
    <m/>
    <m/>
    <m/>
  </r>
  <r>
    <x v="692"/>
    <s v="     "/>
    <d v="2015-10-13T00:00:00"/>
    <d v="1899-12-30T14:38:00"/>
    <s v="42"/>
    <x v="3"/>
    <s v="10"/>
    <x v="1"/>
    <d v="2015-10-13T00:00:00"/>
    <d v="1899-12-30T14:38:00"/>
    <s v="broken pt 2 insulator on 715 mainline primary ,chicken wing const,called 4 crew2 replace"/>
    <s v="     "/>
    <x v="1"/>
    <m/>
    <x v="1"/>
    <m/>
    <s v="1321241"/>
    <s v="15-0070003"/>
    <m/>
    <m/>
    <n v="110721000"/>
    <m/>
    <s v="     "/>
    <x v="0"/>
    <x v="0"/>
    <s v="Vegetation"/>
    <x v="0"/>
    <m/>
    <s v="&lt;0.25"/>
    <s v="Square Feet: ; Acreage: "/>
    <s v="Equipment - PG&amp;E"/>
    <x v="16"/>
    <s v="Equipment - PG&amp;E"/>
    <s v="All types of equipment / facility failure"/>
    <s v="Insulator"/>
    <s v="Insulator"/>
    <m/>
    <m/>
    <s v="None"/>
    <s v="Overhead"/>
    <s v="Primary"/>
    <s v="Conductor"/>
    <m/>
    <s v="102335307"/>
    <s v="     "/>
    <x v="0"/>
    <m/>
    <n v="37.793500000000002"/>
    <n v="-120.928"/>
    <m/>
    <s v="RIVERBANK-1713"/>
    <n v="17000"/>
    <s v="Escalon Fire"/>
    <s v="Agriculture"/>
    <m/>
    <m/>
    <m/>
    <m/>
    <m/>
    <m/>
    <m/>
    <s v="N"/>
    <s v="N"/>
    <m/>
    <m/>
    <s v="     "/>
    <m/>
    <m/>
    <m/>
    <m/>
    <m/>
    <m/>
    <m/>
    <m/>
    <m/>
    <m/>
    <m/>
    <m/>
    <m/>
    <m/>
    <m/>
    <m/>
    <m/>
    <m/>
    <m/>
  </r>
  <r>
    <x v="693"/>
    <s v="     "/>
    <d v="2015-10-14T00:00:00"/>
    <d v="1899-12-30T14:19:22"/>
    <s v="42"/>
    <x v="3"/>
    <s v="10"/>
    <x v="1"/>
    <d v="2015-10-14T00:00:00"/>
    <d v="1899-12-30T14:19:00"/>
    <s v="Found fuses blown and dead blue jay at base of pole. Caused fire to 1 acre of grass, tree and empty out buildings. Cal Fire extinguished. "/>
    <s v="     "/>
    <x v="0"/>
    <d v="2021-02-25T00:00:00"/>
    <x v="0"/>
    <m/>
    <s v="1321916"/>
    <s v="15-0070304"/>
    <m/>
    <s v="T003507531"/>
    <m/>
    <m/>
    <s v="     "/>
    <x v="0"/>
    <x v="0"/>
    <m/>
    <x v="0"/>
    <m/>
    <s v="0.26-9.99"/>
    <m/>
    <s v="Contact - Animal - Bird"/>
    <x v="6"/>
    <s v="Contact - Bird"/>
    <s v="Contact from object"/>
    <s v="Contact - Animal"/>
    <m/>
    <s v="Contact - Animal"/>
    <s v="Transformer"/>
    <s v="No"/>
    <s v="Overhead"/>
    <m/>
    <s v="Transformer"/>
    <m/>
    <s v="253881106"/>
    <s v="     "/>
    <x v="0"/>
    <m/>
    <n v="37.333399999999997"/>
    <n v="-120.506"/>
    <s v="Merced"/>
    <s v="EL-CAPITAN-1106"/>
    <m/>
    <s v="#20217"/>
    <s v="Agriculture"/>
    <m/>
    <m/>
    <m/>
    <m/>
    <m/>
    <m/>
    <m/>
    <s v="N"/>
    <s v="N"/>
    <m/>
    <m/>
    <s v="     "/>
    <m/>
    <m/>
    <m/>
    <m/>
    <m/>
    <m/>
    <m/>
    <m/>
    <m/>
    <m/>
    <m/>
    <m/>
    <m/>
    <m/>
    <m/>
    <m/>
    <m/>
    <m/>
    <m/>
  </r>
  <r>
    <x v="694"/>
    <s v="     "/>
    <d v="2015-10-14T00:00:00"/>
    <d v="1899-12-30T14:17:00"/>
    <s v="42"/>
    <x v="3"/>
    <s v="10"/>
    <x v="1"/>
    <d v="2015-10-14T00:00:00"/>
    <d v="1899-12-30T14:17:00"/>
    <s v="FND #2&amp;3 FUSES BLOWN AT TX.FND BURNT/DEAD BLUE JAY BIRD AT BASE OF POLE.CAUSED APPROX.1 ACRE FIRE.GRASS,TREES &amp; MINOR DAMAGE TO OLD EMPTY OUT BUILDINGS.FIRE INC.#20217"/>
    <s v="     "/>
    <x v="1"/>
    <m/>
    <x v="1"/>
    <m/>
    <s v="1321916"/>
    <s v="15-0070304"/>
    <m/>
    <m/>
    <m/>
    <m/>
    <s v="     "/>
    <x v="0"/>
    <x v="0"/>
    <s v="Vegetation"/>
    <x v="0"/>
    <m/>
    <s v="0.26-9.99"/>
    <s v="Square Feet: ; Acreage: 1"/>
    <s v="Contact - Animal - Bird"/>
    <x v="6"/>
    <s v="Contact - Bird"/>
    <s v="All types of equipment / facility failure"/>
    <s v="Contact - Animal"/>
    <m/>
    <s v="Contact - Animal"/>
    <s v="Conductor"/>
    <s v="0"/>
    <s v="Overhead"/>
    <s v="Secondary"/>
    <s v="Conductor"/>
    <m/>
    <s v="3537 N HWY 59 MERCED"/>
    <s v="     "/>
    <x v="0"/>
    <m/>
    <n v="37.332999999999998"/>
    <n v="-120.506"/>
    <m/>
    <s v="EL-CAPITAN-1106"/>
    <m/>
    <s v="Cal Fire Dept"/>
    <s v="Agriculture"/>
    <m/>
    <m/>
    <m/>
    <m/>
    <m/>
    <m/>
    <m/>
    <s v="N"/>
    <s v="N"/>
    <m/>
    <m/>
    <s v="     "/>
    <m/>
    <m/>
    <m/>
    <m/>
    <m/>
    <m/>
    <m/>
    <m/>
    <m/>
    <m/>
    <m/>
    <m/>
    <m/>
    <m/>
    <m/>
    <m/>
    <m/>
    <m/>
    <m/>
  </r>
  <r>
    <x v="695"/>
    <s v="     "/>
    <d v="2015-10-15T00:00:00"/>
    <d v="1899-12-30T18:51:00"/>
    <s v="42"/>
    <x v="3"/>
    <s v="10"/>
    <x v="1"/>
    <d v="2015-10-15T00:00:00"/>
    <d v="1899-12-30T18:51:00"/>
    <s v="F4TGJR0 FOUND NG TRANSF CAUSED BY LIGHTNING AT 15706 S ELM AVE. MAR K PASQUA ONSITE FOR STRUCTURE FIRE AT THIS LOCATION. CUT TRANSF IN CLEAR CREW TO REPLACE TRANSF BUT TO LEAVE SERVICE DISCONNECTED UNTIL COUNTY INSPECTS PANEL BECAUSE OF STR"/>
    <s v="     "/>
    <x v="1"/>
    <m/>
    <x v="1"/>
    <m/>
    <s v="1322970"/>
    <s v="15-0070808"/>
    <m/>
    <m/>
    <m/>
    <m/>
    <s v="     "/>
    <x v="0"/>
    <x v="0"/>
    <s v="Building"/>
    <x v="0"/>
    <m/>
    <s v="Structure-only"/>
    <s v="Square Feet: ; Acreage: "/>
    <s v="Contact - Animal - Other"/>
    <x v="6"/>
    <s v="Contact - Animal"/>
    <s v="All types of equipment / facility failure"/>
    <s v="Contact - Animal"/>
    <m/>
    <s v="Contact - Animal"/>
    <s v="Conductor"/>
    <s v="0"/>
    <s v="Overhead"/>
    <s v="Primary"/>
    <s v="Conductor"/>
    <m/>
    <s v="100803812"/>
    <s v="     "/>
    <x v="0"/>
    <m/>
    <n v="36.508200000000002"/>
    <n v="-119.791"/>
    <m/>
    <s v="CAMDEN-1105"/>
    <n v="12000"/>
    <s v="FRESNO COUNTY"/>
    <s v="Agriculture"/>
    <m/>
    <m/>
    <m/>
    <m/>
    <m/>
    <m/>
    <m/>
    <s v="N"/>
    <s v="N"/>
    <m/>
    <m/>
    <s v="     "/>
    <m/>
    <m/>
    <m/>
    <m/>
    <m/>
    <m/>
    <m/>
    <m/>
    <m/>
    <m/>
    <m/>
    <m/>
    <m/>
    <m/>
    <m/>
    <m/>
    <m/>
    <m/>
    <m/>
  </r>
  <r>
    <x v="696"/>
    <s v="     "/>
    <d v="2015-10-15T00:00:00"/>
    <d v="1899-12-30T15:18:59"/>
    <s v="42"/>
    <x v="3"/>
    <s v="10"/>
    <x v="1"/>
    <m/>
    <m/>
    <s v="KRJ7- WALNUT GROVE RD &amp; STATON ISLAND RD (STKN SWITCHING CENTER) in Lodi; FIRE @ R148; replaced burning jumper; fire size determined by photos"/>
    <s v="     "/>
    <x v="0"/>
    <d v="2021-02-25T00:00:00"/>
    <x v="0"/>
    <m/>
    <m/>
    <s v="N/A"/>
    <m/>
    <s v="328650"/>
    <n v="110732032"/>
    <m/>
    <s v="     "/>
    <x v="0"/>
    <x v="0"/>
    <m/>
    <x v="0"/>
    <m/>
    <s v="&lt;0.25"/>
    <m/>
    <s v="Equipment - PG&amp;E"/>
    <x v="9"/>
    <s v="Equipment - PG&amp;E"/>
    <s v="All types of equipment / facility failure"/>
    <s v="Equipment failure - Other"/>
    <s v="Jumper"/>
    <m/>
    <m/>
    <s v="No"/>
    <s v="Overhead"/>
    <m/>
    <s v="Jumper"/>
    <m/>
    <s v="R418"/>
    <s v="     "/>
    <x v="0"/>
    <m/>
    <n v="38.220999999999997"/>
    <n v="-121.499"/>
    <s v="San Joaquin"/>
    <s v="NEW-HOPE-1101"/>
    <m/>
    <m/>
    <s v="Agriculture"/>
    <m/>
    <m/>
    <m/>
    <m/>
    <m/>
    <m/>
    <m/>
    <s v="N"/>
    <s v="N"/>
    <m/>
    <m/>
    <s v="     "/>
    <m/>
    <m/>
    <m/>
    <m/>
    <m/>
    <m/>
    <m/>
    <m/>
    <m/>
    <m/>
    <m/>
    <m/>
    <m/>
    <m/>
    <m/>
    <m/>
    <m/>
    <m/>
    <m/>
  </r>
  <r>
    <x v="697"/>
    <s v="     "/>
    <d v="2015-10-16T00:00:00"/>
    <d v="1899-12-30T09:43:00"/>
    <s v="42"/>
    <x v="3"/>
    <s v="10"/>
    <x v="1"/>
    <d v="2015-10-16T00:00:00"/>
    <d v="1899-12-30T10:01:00"/>
    <m/>
    <s v="     "/>
    <x v="1"/>
    <m/>
    <x v="1"/>
    <m/>
    <s v="1323338"/>
    <s v="15-0070948"/>
    <m/>
    <m/>
    <n v="110734000"/>
    <m/>
    <s v="     "/>
    <x v="0"/>
    <x v="0"/>
    <s v="Vegetation"/>
    <x v="0"/>
    <m/>
    <s v="&lt;3 meters of linear travel"/>
    <s v="Square Feet: ; Acreage: "/>
    <s v="Equipment - PG&amp;E"/>
    <x v="4"/>
    <s v="Equipment - PG&amp;E"/>
    <s v="All types of equipment / facility failure"/>
    <s v="Conductor"/>
    <s v="Conductor"/>
    <m/>
    <m/>
    <m/>
    <s v="Overhead"/>
    <s v="Primary"/>
    <s v="Conductor"/>
    <m/>
    <s v="102196855"/>
    <s v="     "/>
    <x v="1"/>
    <n v="154"/>
    <n v="39.186999999999998"/>
    <n v="-123.202"/>
    <m/>
    <s v="CALPELLA-1102"/>
    <n v="12000"/>
    <m/>
    <s v="Urban"/>
    <m/>
    <m/>
    <m/>
    <m/>
    <m/>
    <m/>
    <m/>
    <s v="N"/>
    <s v="N"/>
    <m/>
    <m/>
    <s v="     "/>
    <m/>
    <m/>
    <m/>
    <m/>
    <m/>
    <m/>
    <m/>
    <m/>
    <m/>
    <m/>
    <m/>
    <m/>
    <m/>
    <m/>
    <m/>
    <m/>
    <m/>
    <m/>
    <m/>
  </r>
  <r>
    <x v="698"/>
    <s v="     "/>
    <d v="2015-10-17T00:00:00"/>
    <d v="1899-12-30T07:04:00"/>
    <s v="42"/>
    <x v="3"/>
    <s v="10"/>
    <x v="1"/>
    <d v="2015-10-17T00:00:00"/>
    <d v="1899-12-30T07:04:00"/>
    <s v="POLE FIRE W/ASSOCIATED GRASS FIRE ASSISTED CAMPOS"/>
    <s v="     "/>
    <x v="1"/>
    <m/>
    <x v="1"/>
    <m/>
    <s v="1323873"/>
    <s v="15-0071191"/>
    <m/>
    <m/>
    <m/>
    <m/>
    <s v="     "/>
    <x v="0"/>
    <x v="0"/>
    <s v="Vegetation"/>
    <x v="0"/>
    <m/>
    <s v="0.26-9.99"/>
    <s v="Square Feet: ; Acreage: 4.5"/>
    <s v="Equipment - PG&amp;E"/>
    <x v="16"/>
    <s v="Equipment - PG&amp;E"/>
    <s v="All types of equipment / facility failure"/>
    <s v="Insulator"/>
    <s v="Insulator"/>
    <m/>
    <m/>
    <s v="0"/>
    <s v="Overhead"/>
    <s v="Primary"/>
    <s v="Conductor"/>
    <m/>
    <s v="13900 TESLA RD LIVERMORE"/>
    <s v="     "/>
    <x v="0"/>
    <m/>
    <n v="37.657400000000003"/>
    <n v="-121.62"/>
    <m/>
    <s v="VASCO-1102"/>
    <n v="12000"/>
    <s v="Cal Fire Dept"/>
    <s v="Herbaceous"/>
    <m/>
    <m/>
    <m/>
    <m/>
    <m/>
    <m/>
    <m/>
    <s v="N"/>
    <s v="N"/>
    <m/>
    <m/>
    <s v="     "/>
    <m/>
    <m/>
    <m/>
    <m/>
    <m/>
    <m/>
    <m/>
    <m/>
    <m/>
    <m/>
    <m/>
    <m/>
    <m/>
    <m/>
    <m/>
    <m/>
    <m/>
    <m/>
    <m/>
  </r>
  <r>
    <x v="699"/>
    <s v="     "/>
    <d v="2015-10-18T00:00:00"/>
    <d v="1899-12-30T20:06:00"/>
    <s v="43"/>
    <x v="3"/>
    <s v="10"/>
    <x v="1"/>
    <d v="2015-10-18T00:00:00"/>
    <d v="1899-12-30T20:06:00"/>
    <s v="X-ARM BURNT CAUSING WIRE DOWN CAUSED POLE FIRE CREW TO MAKE REPAIRS"/>
    <s v="     "/>
    <x v="1"/>
    <m/>
    <x v="1"/>
    <m/>
    <s v="1325596"/>
    <s v="15-0071561"/>
    <m/>
    <m/>
    <m/>
    <s v="EI151018B"/>
    <s v="     "/>
    <x v="0"/>
    <x v="0"/>
    <s v="Vegetation"/>
    <x v="0"/>
    <m/>
    <s v="&lt;3 meters of linear travel"/>
    <s v="Square Feet: ; Acreage: "/>
    <s v="Equipment - PG&amp;E"/>
    <x v="7"/>
    <s v="Equipment - PG&amp;E"/>
    <s v="All types of equipment / facility failure"/>
    <s v="Crossarm"/>
    <s v="Crossarm"/>
    <m/>
    <m/>
    <s v="0"/>
    <s v="Overhead"/>
    <s v="Primary"/>
    <s v="Conductor"/>
    <m/>
    <m/>
    <s v="     "/>
    <x v="0"/>
    <m/>
    <n v="37.551400000000001"/>
    <n v="-122.29300000000001"/>
    <m/>
    <s v="BAY-MEADOWS-1104"/>
    <n v="12000"/>
    <s v="SAN MATEO"/>
    <s v="Urban"/>
    <m/>
    <m/>
    <m/>
    <m/>
    <m/>
    <m/>
    <m/>
    <s v="N"/>
    <s v="N"/>
    <m/>
    <m/>
    <s v="     "/>
    <m/>
    <m/>
    <m/>
    <m/>
    <m/>
    <m/>
    <m/>
    <m/>
    <m/>
    <m/>
    <m/>
    <m/>
    <m/>
    <m/>
    <m/>
    <m/>
    <m/>
    <m/>
    <m/>
  </r>
  <r>
    <x v="700"/>
    <s v="     "/>
    <d v="2015-10-20T00:00:00"/>
    <d v="1899-12-30T05:59:00"/>
    <s v="43"/>
    <x v="3"/>
    <s v="10"/>
    <x v="1"/>
    <d v="2015-10-20T00:00:00"/>
    <d v="1899-12-30T05:59:00"/>
    <s v="Fire burned pole, pole ok. Need to replace pri. &amp; sec. risers Sent ec tag, called for crew,crew onsite"/>
    <s v="     "/>
    <x v="1"/>
    <m/>
    <x v="1"/>
    <m/>
    <s v="1326506"/>
    <s v="15-0072051"/>
    <m/>
    <m/>
    <n v="110773000"/>
    <m/>
    <s v="     "/>
    <x v="0"/>
    <x v="0"/>
    <s v="Vegetation"/>
    <x v="0"/>
    <m/>
    <s v="&lt;0.25"/>
    <s v="Square Feet: ; Acreage: "/>
    <s v="Equipment - PG&amp;E"/>
    <x v="9"/>
    <s v="Equipment - PG&amp;E"/>
    <s v="All types of equipment / facility failure"/>
    <s v="Riser"/>
    <s v="Riser"/>
    <m/>
    <m/>
    <s v="#N/A"/>
    <s v="Overhead"/>
    <s v="Primary"/>
    <s v="Conductor"/>
    <m/>
    <s v="5062 Whisper Way"/>
    <s v="     "/>
    <x v="0"/>
    <m/>
    <n v="38.757100000000001"/>
    <n v="-121.208"/>
    <m/>
    <s v="HORSESHOE-1106"/>
    <n v="12000"/>
    <s v="South Placer fire dist"/>
    <s v="Hardwood Woodland"/>
    <m/>
    <m/>
    <m/>
    <m/>
    <m/>
    <m/>
    <m/>
    <s v="N"/>
    <s v="N"/>
    <m/>
    <m/>
    <s v="     "/>
    <m/>
    <m/>
    <m/>
    <m/>
    <m/>
    <m/>
    <m/>
    <m/>
    <m/>
    <m/>
    <m/>
    <m/>
    <m/>
    <m/>
    <m/>
    <m/>
    <m/>
    <m/>
    <m/>
  </r>
  <r>
    <x v="701"/>
    <s v="     "/>
    <d v="2015-10-25T00:00:00"/>
    <d v="1899-12-30T05:50:00"/>
    <s v="44"/>
    <x v="3"/>
    <s v="10"/>
    <x v="1"/>
    <d v="2015-10-25T00:00:00"/>
    <d v="1899-12-30T05:50:00"/>
    <s v="Refused cutouts 9504 after finding owl that caused outage/fire."/>
    <s v="     "/>
    <x v="1"/>
    <m/>
    <x v="1"/>
    <m/>
    <s v="1328894"/>
    <s v="15-0073203"/>
    <m/>
    <m/>
    <m/>
    <m/>
    <s v="     "/>
    <x v="0"/>
    <x v="0"/>
    <s v="Vegetation"/>
    <x v="0"/>
    <m/>
    <s v="&lt;0.25"/>
    <s v="Square Feet: ; Acreage: "/>
    <s v="Contact - Animal - Bird"/>
    <x v="6"/>
    <s v="Contact - Bird"/>
    <s v="All types of equipment / facility failure"/>
    <s v="Contact - Animal"/>
    <m/>
    <s v="Contact - Animal"/>
    <s v="Conductor"/>
    <s v="0"/>
    <s v="Overhead"/>
    <s v="Primary"/>
    <s v="Conductor"/>
    <m/>
    <s v="cutouts 9504"/>
    <s v="     "/>
    <x v="2"/>
    <n v="530"/>
    <n v="37.784300000000002"/>
    <n v="-121.768"/>
    <m/>
    <s v="CAYETANO-2109"/>
    <n v="21000"/>
    <s v="Cal Fire Dept"/>
    <s v="Herbaceous"/>
    <m/>
    <m/>
    <m/>
    <m/>
    <m/>
    <m/>
    <m/>
    <s v="N"/>
    <s v="N"/>
    <m/>
    <m/>
    <s v="     "/>
    <m/>
    <m/>
    <m/>
    <m/>
    <m/>
    <m/>
    <m/>
    <m/>
    <m/>
    <m/>
    <m/>
    <m/>
    <m/>
    <m/>
    <m/>
    <m/>
    <m/>
    <m/>
    <m/>
  </r>
  <r>
    <x v="702"/>
    <s v="     "/>
    <d v="2015-10-27T00:00:00"/>
    <d v="1899-12-30T19:27:00"/>
    <s v="44"/>
    <x v="3"/>
    <s v="10"/>
    <x v="1"/>
    <m/>
    <m/>
    <s v="0"/>
    <s v="     "/>
    <x v="1"/>
    <m/>
    <x v="1"/>
    <m/>
    <s v="1330086"/>
    <m/>
    <m/>
    <m/>
    <m/>
    <m/>
    <s v="     "/>
    <x v="0"/>
    <x v="0"/>
    <s v="Vegetation"/>
    <x v="0"/>
    <m/>
    <s v="&lt;3 meters of linear travel"/>
    <s v="Square Feet: ; Acreage: "/>
    <s v="Equipment - PG&amp;E"/>
    <x v="9"/>
    <s v="Equipment - PG&amp;E"/>
    <s v="All types of equipment / facility failure"/>
    <m/>
    <m/>
    <m/>
    <m/>
    <s v="0"/>
    <s v="Overhead"/>
    <s v="Secondary"/>
    <s v="Conductor"/>
    <m/>
    <s v="101329222"/>
    <s v="     "/>
    <x v="0"/>
    <m/>
    <n v="39.072899999999997"/>
    <n v="-121.69"/>
    <m/>
    <s v="BARRY-1103"/>
    <m/>
    <s v="sutter county"/>
    <s v="Agriculture"/>
    <m/>
    <m/>
    <m/>
    <m/>
    <m/>
    <m/>
    <m/>
    <s v="N"/>
    <s v="N"/>
    <m/>
    <m/>
    <s v="     "/>
    <m/>
    <m/>
    <m/>
    <m/>
    <m/>
    <m/>
    <m/>
    <m/>
    <m/>
    <m/>
    <m/>
    <m/>
    <m/>
    <m/>
    <m/>
    <m/>
    <m/>
    <m/>
    <m/>
  </r>
  <r>
    <x v="703"/>
    <s v="     "/>
    <d v="2015-10-27T00:00:00"/>
    <d v="1899-12-30T16:15:00"/>
    <s v="44"/>
    <x v="3"/>
    <s v="10"/>
    <x v="1"/>
    <d v="2015-10-27T00:00:00"/>
    <d v="1899-12-30T18:49:00"/>
    <s v="smart meter transformer internaly blew, causing primary momentary outage and 5 1/2 acr fire, antana # 15072,  power restored to all except this tx for smart meter antana,  e/c tag turned in for A.M."/>
    <s v="     "/>
    <x v="1"/>
    <m/>
    <x v="1"/>
    <m/>
    <s v="1330074"/>
    <s v="15-0073716"/>
    <m/>
    <m/>
    <m/>
    <m/>
    <s v="     "/>
    <x v="0"/>
    <x v="0"/>
    <s v="Vegetation"/>
    <x v="0"/>
    <m/>
    <s v="0.26-9.99"/>
    <s v="Square Feet: ; Acreage: 5.5"/>
    <s v="Equipment - PG&amp;E"/>
    <x v="13"/>
    <s v="Equipment - PG&amp;E"/>
    <s v="All types of equipment / facility failure"/>
    <s v="Transformer"/>
    <s v="Transformer"/>
    <m/>
    <m/>
    <s v="Pacific Bell"/>
    <s v="Overhead"/>
    <s v="Secondary"/>
    <s v="Transformer"/>
    <m/>
    <s v="101375211"/>
    <s v="     "/>
    <x v="0"/>
    <m/>
    <n v="38.615400000000001"/>
    <n v="-121.059"/>
    <m/>
    <s v="CLARKSVILLE-2103"/>
    <m/>
    <s v="Cal Fire Dept"/>
    <s v="Herbaceous"/>
    <m/>
    <m/>
    <m/>
    <m/>
    <m/>
    <m/>
    <m/>
    <s v="N"/>
    <s v="N"/>
    <m/>
    <m/>
    <s v="     "/>
    <m/>
    <m/>
    <m/>
    <m/>
    <m/>
    <m/>
    <m/>
    <m/>
    <m/>
    <m/>
    <m/>
    <m/>
    <m/>
    <m/>
    <m/>
    <m/>
    <m/>
    <m/>
    <m/>
  </r>
  <r>
    <x v="704"/>
    <s v="     "/>
    <d v="2015-10-28T00:00:00"/>
    <d v="1899-12-30T01:05:00"/>
    <s v="44"/>
    <x v="3"/>
    <s v="10"/>
    <x v="1"/>
    <m/>
    <m/>
    <s v="Found 4/0 AWAC broken in tree arcing. Hayward FD standing by. Deenergized 2 pot TX feeding AWAC. Fire dept. suppressed small fire. Barricaded off area.On call Supv notified. Crew to make repairs."/>
    <s v="     "/>
    <x v="1"/>
    <m/>
    <x v="1"/>
    <m/>
    <s v="1330125"/>
    <m/>
    <m/>
    <m/>
    <m/>
    <m/>
    <s v="     "/>
    <x v="0"/>
    <x v="0"/>
    <s v="Vegetation"/>
    <x v="0"/>
    <m/>
    <s v="&lt;3 meters of linear travel"/>
    <s v="Square Feet: ; Acreage: "/>
    <s v="Equipment - PG&amp;E"/>
    <x v="4"/>
    <s v="Equipment - PG&amp;E"/>
    <s v="All types of equipment / facility failure"/>
    <s v="Conductor"/>
    <s v="Conductor"/>
    <m/>
    <m/>
    <s v="Pacific Bell"/>
    <s v="Overhead"/>
    <s v="Secondary"/>
    <s v="Conductor"/>
    <m/>
    <s v="100928934"/>
    <s v="     "/>
    <x v="0"/>
    <m/>
    <n v="37.639800000000001"/>
    <n v="-122.116"/>
    <m/>
    <s v="MT.-EDEN-1101"/>
    <m/>
    <s v="Hayward FD"/>
    <s v="Urban"/>
    <m/>
    <m/>
    <m/>
    <m/>
    <m/>
    <m/>
    <m/>
    <s v="N"/>
    <s v="N"/>
    <m/>
    <m/>
    <s v="     "/>
    <m/>
    <m/>
    <m/>
    <m/>
    <m/>
    <m/>
    <m/>
    <m/>
    <m/>
    <m/>
    <m/>
    <m/>
    <m/>
    <m/>
    <m/>
    <m/>
    <m/>
    <m/>
    <m/>
  </r>
  <r>
    <x v="705"/>
    <s v="     "/>
    <d v="2015-10-30T00:00:00"/>
    <d v="1899-12-30T17:13:00"/>
    <s v="44"/>
    <x v="3"/>
    <s v="10"/>
    <x v="1"/>
    <m/>
    <m/>
    <s v="crew to remove idle tx that blew its lid"/>
    <s v="     "/>
    <x v="1"/>
    <m/>
    <x v="1"/>
    <m/>
    <m/>
    <m/>
    <m/>
    <m/>
    <m/>
    <m/>
    <s v="     "/>
    <x v="0"/>
    <x v="0"/>
    <s v="Vegetation"/>
    <x v="0"/>
    <m/>
    <s v="&lt;0.25"/>
    <s v="Square Feet: ; Acreage: "/>
    <s v="Equipment - PG&amp;E"/>
    <x v="13"/>
    <s v="Equipment - PG&amp;E"/>
    <s v="All types of equipment / facility failure"/>
    <s v="Transformer"/>
    <s v="Transformer"/>
    <m/>
    <m/>
    <s v="None"/>
    <s v="Overhead"/>
    <s v="Secondary"/>
    <s v="Transformer"/>
    <m/>
    <s v="7600 HWY 49, Jackson"/>
    <s v="     "/>
    <x v="1"/>
    <n v="340"/>
    <n v="38.316600000000001"/>
    <n v="-120.723"/>
    <m/>
    <s v="ELECTRA-1102"/>
    <m/>
    <s v="Cal Fire Dept"/>
    <s v="Hardwood Woodland"/>
    <m/>
    <m/>
    <m/>
    <m/>
    <m/>
    <m/>
    <m/>
    <s v="N"/>
    <s v="N"/>
    <m/>
    <m/>
    <s v="     "/>
    <m/>
    <m/>
    <m/>
    <m/>
    <m/>
    <m/>
    <m/>
    <m/>
    <m/>
    <m/>
    <m/>
    <m/>
    <m/>
    <m/>
    <m/>
    <m/>
    <m/>
    <m/>
    <m/>
  </r>
  <r>
    <x v="706"/>
    <s v="     "/>
    <d v="2015-10-30T00:00:00"/>
    <d v="1899-12-30T04:29:00"/>
    <s v="44"/>
    <x v="3"/>
    <s v="10"/>
    <x v="1"/>
    <d v="2015-10-30T00:00:00"/>
    <d v="1899-12-30T04:29:00"/>
    <s v="0"/>
    <s v="     "/>
    <x v="1"/>
    <m/>
    <x v="1"/>
    <m/>
    <s v="1331382"/>
    <s v="15-0074188"/>
    <m/>
    <m/>
    <m/>
    <m/>
    <s v="     "/>
    <x v="0"/>
    <x v="0"/>
    <s v="Vegetation"/>
    <x v="0"/>
    <m/>
    <s v="&lt;3 meters of linear travel"/>
    <s v="Square Feet: ; Acreage: "/>
    <s v="Contact - 3rd Party"/>
    <x v="8"/>
    <s v="Contact - 3rd Party"/>
    <s v="All types of equipment / facility failure"/>
    <s v="Contact - Vehicle"/>
    <m/>
    <s v="Contact - Vehicle"/>
    <s v="Pole"/>
    <s v="0"/>
    <s v="Overhead"/>
    <s v="Primary"/>
    <s v="Conductor"/>
    <m/>
    <s v="in field next to hwy / 1 span SS of Fuse 4617"/>
    <s v="     "/>
    <x v="1"/>
    <n v="140"/>
    <n v="39.505899999999997"/>
    <n v="-123.767"/>
    <m/>
    <s v="FORT-BRAGG-STA-A-1101"/>
    <n v="12000"/>
    <s v="local fire"/>
    <s v="Barren/Other"/>
    <m/>
    <m/>
    <m/>
    <m/>
    <m/>
    <m/>
    <m/>
    <s v="N"/>
    <s v="N"/>
    <m/>
    <m/>
    <s v="     "/>
    <m/>
    <m/>
    <m/>
    <m/>
    <m/>
    <m/>
    <m/>
    <m/>
    <m/>
    <m/>
    <m/>
    <m/>
    <m/>
    <m/>
    <m/>
    <m/>
    <m/>
    <m/>
    <m/>
  </r>
  <r>
    <x v="707"/>
    <s v="     "/>
    <d v="2015-10-31T00:00:00"/>
    <d v="1899-12-30T19:29:48"/>
    <s v="44"/>
    <x v="3"/>
    <s v="10"/>
    <x v="1"/>
    <d v="2015-10-31T00:00:00"/>
    <d v="1899-12-30T19:29:00"/>
    <s v="Arcing connector at transformer bus. Caused grass fire 10ft x10ft. Cal Fire extinguished. "/>
    <s v="     "/>
    <x v="0"/>
    <d v="2021-02-25T00:00:00"/>
    <x v="0"/>
    <m/>
    <m/>
    <s v="N/A"/>
    <m/>
    <s v="T003520473"/>
    <m/>
    <m/>
    <s v="     "/>
    <x v="0"/>
    <x v="0"/>
    <m/>
    <x v="0"/>
    <m/>
    <s v="&lt;3 meters of linear travel"/>
    <m/>
    <s v="Equipment - PG&amp;E"/>
    <x v="9"/>
    <s v="Equipment - PG&amp;E"/>
    <s v="All types of equipment / facility failure"/>
    <s v="Equipment failure - Other"/>
    <s v="Transformer"/>
    <m/>
    <m/>
    <s v="No"/>
    <s v="Overhead"/>
    <m/>
    <s v="Transformer"/>
    <m/>
    <s v="252261104"/>
    <s v="     "/>
    <x v="0"/>
    <m/>
    <n v="37.369799999999998"/>
    <n v="-120.723"/>
    <s v="Merced"/>
    <s v="LIVINGSTON-1104"/>
    <m/>
    <m/>
    <s v="Herbaceous"/>
    <m/>
    <m/>
    <m/>
    <m/>
    <m/>
    <m/>
    <m/>
    <s v="N"/>
    <s v="N"/>
    <m/>
    <m/>
    <s v="     "/>
    <m/>
    <m/>
    <m/>
    <m/>
    <m/>
    <m/>
    <m/>
    <m/>
    <m/>
    <m/>
    <m/>
    <m/>
    <m/>
    <m/>
    <m/>
    <m/>
    <m/>
    <m/>
    <m/>
  </r>
  <r>
    <x v="708"/>
    <s v="     "/>
    <d v="2015-10-31T00:00:00"/>
    <d v="1899-12-30T19:11:00"/>
    <s v="44"/>
    <x v="3"/>
    <s v="10"/>
    <x v="1"/>
    <m/>
    <m/>
    <s v="fnd burnt cnnctrs &amp; servc wire at tx bus.made reprs &amp; replaced all cnnctrs.CAUSED SMALL GRASS FIRE AT BASE OF POLE.10'X10'"/>
    <s v="     "/>
    <x v="1"/>
    <m/>
    <x v="1"/>
    <m/>
    <m/>
    <m/>
    <m/>
    <m/>
    <m/>
    <m/>
    <s v="     "/>
    <x v="0"/>
    <x v="0"/>
    <s v="Vegetation"/>
    <x v="0"/>
    <m/>
    <s v="&lt;3 meters of linear travel"/>
    <s v="Square Feet: 10 x 10; Acreage: "/>
    <s v="Equipment - PG&amp;E"/>
    <x v="10"/>
    <s v="Equipment - PG&amp;E"/>
    <s v="All types of equipment / facility failure"/>
    <s v="Splice/Clamp/Connector"/>
    <s v="Splice/Clamp/Connector"/>
    <m/>
    <m/>
    <s v="0"/>
    <s v="Overhead"/>
    <s v="Secondary"/>
    <s v="Conductor"/>
    <m/>
    <s v="5686 LINCOLN BLVD LIVINGSTON"/>
    <s v="     "/>
    <x v="0"/>
    <m/>
    <n v="37.369799999999998"/>
    <n v="-120.723"/>
    <m/>
    <s v="LIVINGTON-1104"/>
    <m/>
    <s v="Cal Fire Dept"/>
    <s v="Herbaceous"/>
    <m/>
    <m/>
    <m/>
    <m/>
    <m/>
    <m/>
    <m/>
    <s v="N"/>
    <s v="N"/>
    <m/>
    <m/>
    <s v="     "/>
    <m/>
    <m/>
    <m/>
    <m/>
    <m/>
    <m/>
    <m/>
    <m/>
    <m/>
    <m/>
    <m/>
    <m/>
    <m/>
    <m/>
    <m/>
    <m/>
    <m/>
    <m/>
    <m/>
  </r>
  <r>
    <x v="709"/>
    <s v="     "/>
    <d v="2015-10-31T00:00:00"/>
    <d v="1899-12-30T07:45:00"/>
    <s v="44"/>
    <x v="3"/>
    <s v="10"/>
    <x v="1"/>
    <d v="2015-10-31T00:00:00"/>
    <d v="1899-12-30T07:45:00"/>
    <s v="TRANSMISSION POLE MARK FORT SHOULD BE CREATING TAG"/>
    <s v="     "/>
    <x v="1"/>
    <m/>
    <x v="1"/>
    <m/>
    <s v="1331913"/>
    <s v="15-0074424"/>
    <m/>
    <m/>
    <m/>
    <m/>
    <s v="     "/>
    <x v="0"/>
    <x v="0"/>
    <s v="Vegetation"/>
    <x v="0"/>
    <m/>
    <s v="&lt;0.25"/>
    <s v="Square Feet: ; Acreage: "/>
    <s v="Contact - 3rd Party"/>
    <x v="8"/>
    <s v="Contact - 3rd Party"/>
    <s v="All types of equipment / facility failure"/>
    <s v="Contact - Vehicle"/>
    <m/>
    <s v="Contact - Vehicle"/>
    <s v="Pole"/>
    <s v="0"/>
    <s v="Overhead"/>
    <s v="Primary"/>
    <s v="Conductor"/>
    <m/>
    <s v="103763040"/>
    <s v="     "/>
    <x v="1"/>
    <n v="320"/>
    <n v="38.115699999999997"/>
    <n v="-120.893"/>
    <m/>
    <s v="CORRAL-1101"/>
    <n v="12000"/>
    <s v="Cal Fire Dept"/>
    <s v="Hardwood Woodland"/>
    <m/>
    <m/>
    <m/>
    <m/>
    <m/>
    <m/>
    <m/>
    <s v="N"/>
    <s v="N"/>
    <m/>
    <m/>
    <s v="     "/>
    <m/>
    <m/>
    <m/>
    <m/>
    <m/>
    <m/>
    <m/>
    <m/>
    <m/>
    <m/>
    <m/>
    <m/>
    <m/>
    <m/>
    <m/>
    <m/>
    <m/>
    <m/>
    <m/>
  </r>
  <r>
    <x v="710"/>
    <s v="     "/>
    <d v="2015-11-01T00:00:00"/>
    <d v="1899-12-30T04:22:00"/>
    <s v="45"/>
    <x v="3"/>
    <s v="11"/>
    <x v="1"/>
    <d v="2015-11-01T00:00:00"/>
    <d v="1899-12-30T04:22:00"/>
    <s v="0"/>
    <s v="     "/>
    <x v="1"/>
    <m/>
    <x v="1"/>
    <m/>
    <s v="1332192"/>
    <s v="15-0074508"/>
    <m/>
    <m/>
    <m/>
    <m/>
    <s v="     "/>
    <x v="0"/>
    <x v="0"/>
    <s v="Vegetation"/>
    <x v="0"/>
    <m/>
    <s v="&lt;0.25"/>
    <s v="Square Feet: ; Acreage: "/>
    <s v="Contact - 3rd Party"/>
    <x v="8"/>
    <s v="Contact - 3rd Party"/>
    <s v="All types of equipment / facility failure"/>
    <s v="Contact - Vehicle"/>
    <m/>
    <s v="Contact - Vehicle"/>
    <s v="Pole"/>
    <s v="TDS HAPPY VALLEY"/>
    <s v="Overhead"/>
    <s v="Primary"/>
    <s v="Conductor"/>
    <m/>
    <s v="101490990"/>
    <s v="     "/>
    <x v="0"/>
    <n v="246"/>
    <n v="40.439100000000003"/>
    <n v="-122.398"/>
    <m/>
    <s v="JESSUP-1102"/>
    <n v="12000"/>
    <s v="HAPPY VALLEY FIRE FIRST RESPONDER,"/>
    <s v="Agriculture"/>
    <m/>
    <m/>
    <m/>
    <m/>
    <m/>
    <m/>
    <m/>
    <s v="N"/>
    <s v="N"/>
    <m/>
    <m/>
    <s v="     "/>
    <m/>
    <m/>
    <m/>
    <m/>
    <m/>
    <m/>
    <m/>
    <m/>
    <m/>
    <m/>
    <m/>
    <m/>
    <m/>
    <m/>
    <m/>
    <m/>
    <m/>
    <m/>
    <m/>
  </r>
  <r>
    <x v="711"/>
    <s v="     "/>
    <d v="2015-11-02T00:00:00"/>
    <d v="1899-12-30T09:53:00"/>
    <s v="45"/>
    <x v="3"/>
    <s v="11"/>
    <x v="1"/>
    <d v="2015-11-02T00:00:00"/>
    <d v="1899-12-30T09:53:00"/>
    <s v="F4TGJR0 POLE FIRE AT 7777 W SHIELDS ON OD BANK CROSS ARM BURNED IN HALF DROPING LIVE CONDUCTOR ONTO CROSS ARM BRACES WHICH ENERGIZED DOWN GUY CONTACTING HOUSE ABOVE BOB. UNABLE TO TEST OD BANK 2  OF 3 BLOWN OPENED JUMPERS 3 SPANS NORTH OF M"/>
    <s v="     "/>
    <x v="1"/>
    <m/>
    <x v="1"/>
    <m/>
    <s v="1333254"/>
    <s v="15-0074805"/>
    <m/>
    <m/>
    <m/>
    <m/>
    <s v="     "/>
    <x v="0"/>
    <x v="0"/>
    <s v="Building"/>
    <x v="0"/>
    <m/>
    <s v="Structure-only"/>
    <s v="Square Feet: ; Acreage: "/>
    <s v="Equipment - PG&amp;E"/>
    <x v="13"/>
    <s v="Equipment - PG&amp;E"/>
    <s v="All types of equipment / facility failure"/>
    <s v="Transformer"/>
    <s v="Transformer"/>
    <m/>
    <m/>
    <s v="0"/>
    <s v="Overhead"/>
    <s v="Primary"/>
    <s v="Conductor"/>
    <m/>
    <s v="7777 W SHIELDS"/>
    <s v="     "/>
    <x v="0"/>
    <m/>
    <n v="36.777799999999999"/>
    <n v="-119.931"/>
    <m/>
    <s v="KERMAN-1101"/>
    <n v="12000"/>
    <s v="FRESNO COUNTY FIRE"/>
    <s v="Agriculture"/>
    <m/>
    <m/>
    <m/>
    <m/>
    <m/>
    <m/>
    <m/>
    <s v="N"/>
    <s v="N"/>
    <m/>
    <m/>
    <s v="     "/>
    <m/>
    <m/>
    <m/>
    <m/>
    <m/>
    <m/>
    <m/>
    <m/>
    <m/>
    <m/>
    <m/>
    <m/>
    <m/>
    <m/>
    <m/>
    <m/>
    <m/>
    <m/>
    <m/>
  </r>
  <r>
    <x v="712"/>
    <s v="     "/>
    <d v="2015-11-04T00:00:00"/>
    <d v="1899-12-30T19:21:00"/>
    <s v="45"/>
    <x v="3"/>
    <s v="11"/>
    <x v="1"/>
    <d v="2015-11-04T00:00:00"/>
    <d v="1899-12-30T19:21:00"/>
    <m/>
    <s v="     "/>
    <x v="1"/>
    <m/>
    <x v="1"/>
    <m/>
    <s v="1335643"/>
    <s v="15-0075662"/>
    <m/>
    <m/>
    <n v="110833000"/>
    <m/>
    <s v="     "/>
    <x v="0"/>
    <x v="0"/>
    <s v="Vegetation"/>
    <x v="0"/>
    <m/>
    <s v="&lt;3 meters of linear travel"/>
    <s v="Square Feet: ; Acreage: "/>
    <s v="Vegetation"/>
    <x v="0"/>
    <s v="Vegetation"/>
    <s v="All types of equipment / facility failure"/>
    <s v="Contact - Vegetation"/>
    <m/>
    <s v="Contact - Vegetation"/>
    <s v="Conductor"/>
    <m/>
    <s v="Overhead"/>
    <s v="Primary"/>
    <s v="Conductor"/>
    <m/>
    <s v="103376789"/>
    <s v="     "/>
    <x v="0"/>
    <m/>
    <n v="37.552399999999999"/>
    <n v="-122.33"/>
    <m/>
    <s v="BERESFORD-0403"/>
    <n v="4000"/>
    <s v="smfd"/>
    <s v="Urban"/>
    <m/>
    <m/>
    <m/>
    <m/>
    <m/>
    <m/>
    <m/>
    <s v="N"/>
    <s v="N"/>
    <m/>
    <m/>
    <s v="     "/>
    <n v="37.599977000000003"/>
    <n v="-122.33385199999999"/>
    <s v="Nov  5 2015 12:00AM"/>
    <s v="BranchFail"/>
    <s v="EUCALYPTUS LIMB APPOXIMATED 20 LONG BROKE AT TRUNCK &amp; FELL INTO LINES 30 BELOW. SECONDARY CONDUCTOR."/>
    <s v="EUCB"/>
    <s v="110"/>
    <s v="24"/>
    <s v="30"/>
    <s v="None"/>
    <s v="None"/>
    <s v="N"/>
    <s v="1"/>
    <m/>
    <s v="Plain"/>
    <s v="D"/>
    <s v="CrossArm"/>
    <s v="BareWire"/>
    <m/>
  </r>
  <r>
    <x v="713"/>
    <s v="     "/>
    <d v="2015-11-04T00:00:00"/>
    <d v="1899-12-30T17:30:00"/>
    <s v="45"/>
    <x v="3"/>
    <s v="11"/>
    <x v="1"/>
    <m/>
    <m/>
    <s v="VEG FIRE / MINIMAL DAMAGE TO POLE / POWER OK"/>
    <s v="     "/>
    <x v="1"/>
    <m/>
    <x v="1"/>
    <m/>
    <m/>
    <m/>
    <m/>
    <m/>
    <m/>
    <m/>
    <s v="     "/>
    <x v="0"/>
    <x v="0"/>
    <s v="Vegetation"/>
    <x v="0"/>
    <m/>
    <s v="&lt;0.25"/>
    <s v="Square Feet: ; Acreage: "/>
    <s v="Equipment - PG&amp;E"/>
    <x v="13"/>
    <s v="Equipment - PG&amp;E"/>
    <s v="All types of equipment / facility failure"/>
    <s v="Transformer"/>
    <s v="Transformer"/>
    <m/>
    <m/>
    <s v="0"/>
    <s v="Overhead"/>
    <s v="Secondary"/>
    <s v="Transformer"/>
    <m/>
    <s v="SMART METER RELAY # 16704"/>
    <s v="     "/>
    <x v="0"/>
    <m/>
    <n v="36.8215"/>
    <n v="-120.508"/>
    <m/>
    <s v="FIREBAUGH-1103"/>
    <m/>
    <s v="FRESNO COUNTY FD"/>
    <s v="Agriculture"/>
    <m/>
    <m/>
    <m/>
    <m/>
    <m/>
    <m/>
    <m/>
    <s v="N"/>
    <s v="N"/>
    <m/>
    <m/>
    <s v="     "/>
    <m/>
    <m/>
    <m/>
    <m/>
    <m/>
    <m/>
    <m/>
    <m/>
    <m/>
    <m/>
    <m/>
    <m/>
    <m/>
    <m/>
    <m/>
    <m/>
    <m/>
    <m/>
    <m/>
  </r>
  <r>
    <x v="714"/>
    <s v="     "/>
    <d v="2015-11-05T00:00:00"/>
    <d v="1899-12-30T12:11:00"/>
    <s v="45"/>
    <x v="3"/>
    <s v="11"/>
    <x v="1"/>
    <d v="2015-11-05T00:00:00"/>
    <d v="1899-12-30T12:11:00"/>
    <s v="CREW TO REPLACE O.D. BANK PIGEONS GOT INTO"/>
    <s v="     "/>
    <x v="1"/>
    <m/>
    <x v="1"/>
    <m/>
    <s v="1336061"/>
    <s v="15-0075858"/>
    <m/>
    <m/>
    <m/>
    <m/>
    <s v="     "/>
    <x v="0"/>
    <x v="0"/>
    <s v="Vegetation"/>
    <x v="0"/>
    <m/>
    <s v="&lt;3 meters of linear travel"/>
    <s v="Square Feet: ; Acreage: "/>
    <s v="Contact - Animal - Bird"/>
    <x v="6"/>
    <s v="Contact - Bird"/>
    <s v="All types of equipment / facility failure"/>
    <s v="Contact - Animal"/>
    <m/>
    <s v="Contact - Animal"/>
    <s v="Conductor"/>
    <s v="Pacific Bell"/>
    <s v="Overhead"/>
    <s v="Secondary"/>
    <s v="Conductor"/>
    <m/>
    <s v="100254768"/>
    <s v="     "/>
    <x v="0"/>
    <m/>
    <n v="35.375500000000002"/>
    <n v="-118.946"/>
    <m/>
    <s v="MAGUNDEN-1101"/>
    <m/>
    <s v="CITY"/>
    <s v="Urban"/>
    <m/>
    <m/>
    <m/>
    <m/>
    <m/>
    <m/>
    <m/>
    <s v="N"/>
    <s v="N"/>
    <m/>
    <m/>
    <s v="     "/>
    <m/>
    <m/>
    <m/>
    <m/>
    <m/>
    <m/>
    <m/>
    <m/>
    <m/>
    <m/>
    <m/>
    <m/>
    <m/>
    <m/>
    <m/>
    <m/>
    <m/>
    <m/>
    <m/>
  </r>
  <r>
    <x v="715"/>
    <s v="     "/>
    <d v="2015-11-05T00:00:00"/>
    <d v="1899-12-30T10:39:00"/>
    <s v="45"/>
    <x v="3"/>
    <s v="11"/>
    <x v="1"/>
    <d v="2015-11-05T00:00:00"/>
    <d v="1899-12-30T10:39:00"/>
    <s v="FOUND PRIMARY DWN &amp; HAY STACK ON FIRE. ISOLATED TROUBLE &amp; MADE SAFE FOR FIRE DEPT. CREW TO MAKE REPAIRS.F6TA0S2"/>
    <s v="     "/>
    <x v="1"/>
    <m/>
    <x v="1"/>
    <m/>
    <s v="1335949"/>
    <s v="15-0075816"/>
    <m/>
    <m/>
    <n v="110836000"/>
    <m/>
    <s v="     "/>
    <x v="0"/>
    <x v="0"/>
    <s v="Vegetation"/>
    <x v="0"/>
    <m/>
    <s v="&lt;0.25"/>
    <s v="Square Feet: ; Acreage: "/>
    <s v="Contact - 3rd Party"/>
    <x v="8"/>
    <s v="Contact - 3rd Party"/>
    <s v="All types of equipment / facility failure"/>
    <s v="Contact - Vehicle"/>
    <m/>
    <s v="Contact - Vehicle"/>
    <s v="Pole"/>
    <s v="0"/>
    <s v="Overhead"/>
    <s v="Primary"/>
    <s v="Conductor"/>
    <m/>
    <s v="100871818"/>
    <s v="     "/>
    <x v="0"/>
    <m/>
    <n v="36.409199999999998"/>
    <n v="-119.797"/>
    <m/>
    <s v="CAMDEN-1103"/>
    <n v="12000"/>
    <s v="FRESNO COUNTY"/>
    <s v="Agriculture"/>
    <m/>
    <m/>
    <m/>
    <m/>
    <m/>
    <m/>
    <m/>
    <s v="N"/>
    <s v="N"/>
    <m/>
    <m/>
    <s v="     "/>
    <m/>
    <m/>
    <m/>
    <m/>
    <m/>
    <m/>
    <m/>
    <m/>
    <m/>
    <m/>
    <m/>
    <m/>
    <m/>
    <m/>
    <m/>
    <m/>
    <m/>
    <m/>
    <m/>
  </r>
  <r>
    <x v="716"/>
    <s v="     "/>
    <d v="2015-11-07T00:00:00"/>
    <d v="1899-12-30T10:16:00"/>
    <s v="45"/>
    <x v="3"/>
    <s v="11"/>
    <x v="1"/>
    <d v="2015-11-07T00:00:00"/>
    <d v="1899-12-30T10:16:00"/>
    <s v="0"/>
    <s v="     "/>
    <x v="1"/>
    <m/>
    <x v="1"/>
    <m/>
    <s v="1337002"/>
    <s v="15-0076332"/>
    <m/>
    <m/>
    <n v="110839000"/>
    <m/>
    <s v="     "/>
    <x v="0"/>
    <x v="0"/>
    <s v="Vegetation"/>
    <x v="0"/>
    <m/>
    <s v="&lt;0.25"/>
    <s v="Square Feet: ; Acreage: "/>
    <s v="Equipment - PG&amp;E"/>
    <x v="10"/>
    <s v="Equipment - PG&amp;E"/>
    <s v="All types of equipment / facility failure"/>
    <s v="Splice/Clamp/Connector"/>
    <s v="Splice/Clamp/Connector"/>
    <m/>
    <m/>
    <s v="0"/>
    <s v="Overhead"/>
    <s v="Primary"/>
    <s v="Conductor"/>
    <m/>
    <s v="101319679"/>
    <s v="     "/>
    <x v="0"/>
    <m/>
    <n v="39.105400000000003"/>
    <n v="-121.56100000000001"/>
    <m/>
    <s v="OLIVEHURST-1104"/>
    <n v="12000"/>
    <s v="OLIVEHURST"/>
    <s v="Urban"/>
    <m/>
    <m/>
    <m/>
    <m/>
    <m/>
    <m/>
    <m/>
    <s v="N"/>
    <s v="N"/>
    <m/>
    <m/>
    <s v="     "/>
    <m/>
    <m/>
    <m/>
    <m/>
    <m/>
    <m/>
    <m/>
    <m/>
    <m/>
    <m/>
    <m/>
    <m/>
    <m/>
    <m/>
    <m/>
    <m/>
    <m/>
    <m/>
    <m/>
  </r>
  <r>
    <x v="717"/>
    <s v="     "/>
    <d v="2015-11-09T00:00:00"/>
    <d v="1899-12-30T17:50:13"/>
    <s v="46"/>
    <x v="3"/>
    <s v="11"/>
    <x v="1"/>
    <d v="2015-11-09T00:00:00"/>
    <d v="1899-12-30T17:50:00"/>
    <s v="KRJ7- 4806 E MARIPOSA RD (XSTR-CARPENTER) in Stockton; pole sparked and caught grass on fire; burned up connectors at pole needed replacing; no size given by FD fire report just calls it a grass fire"/>
    <s v="     "/>
    <x v="0"/>
    <d v="2021-03-11T00:00:00"/>
    <x v="0"/>
    <m/>
    <s v="1338437"/>
    <s v="N/A"/>
    <m/>
    <s v="T003528625"/>
    <m/>
    <m/>
    <s v="     "/>
    <x v="0"/>
    <x v="0"/>
    <m/>
    <x v="0"/>
    <m/>
    <s v="Unknown"/>
    <m/>
    <s v="Equipment - PG&amp;E"/>
    <x v="10"/>
    <s v="Equipment - PG&amp;E"/>
    <s v="All types of equipment / facility failure"/>
    <s v="Splice/Clamp/Connector"/>
    <s v="Splice/Clamp/Connector"/>
    <m/>
    <m/>
    <s v="Yes"/>
    <s v="Overhead"/>
    <m/>
    <s v="Splice/Clamp/Connector"/>
    <m/>
    <s v="Pole ID: 102132189"/>
    <s v="     "/>
    <x v="0"/>
    <m/>
    <n v="37.927599999999998"/>
    <n v="-121.215"/>
    <s v="San Joaquin"/>
    <s v="WEBER-1109"/>
    <m/>
    <s v="Montezuma FD"/>
    <s v="Urban"/>
    <m/>
    <m/>
    <m/>
    <m/>
    <m/>
    <m/>
    <m/>
    <s v="N"/>
    <s v="N"/>
    <m/>
    <m/>
    <s v="     "/>
    <m/>
    <m/>
    <m/>
    <m/>
    <m/>
    <m/>
    <m/>
    <m/>
    <m/>
    <m/>
    <m/>
    <m/>
    <m/>
    <m/>
    <m/>
    <m/>
    <m/>
    <m/>
    <m/>
  </r>
  <r>
    <x v="718"/>
    <s v="     "/>
    <d v="2015-11-09T00:00:00"/>
    <d v="1899-12-30T05:55:00"/>
    <s v="46"/>
    <x v="3"/>
    <s v="11"/>
    <x v="1"/>
    <d v="2015-11-09T00:00:00"/>
    <d v="1899-12-30T05:55:00"/>
    <s v="crew to repair wire down"/>
    <s v="     "/>
    <x v="1"/>
    <m/>
    <x v="1"/>
    <m/>
    <s v="1337658"/>
    <s v="15-0076534"/>
    <m/>
    <m/>
    <m/>
    <m/>
    <s v="     "/>
    <x v="0"/>
    <x v="0"/>
    <s v="Vegetation"/>
    <x v="0"/>
    <m/>
    <s v="&lt;3 meters of linear travel"/>
    <s v="Square Feet: ; Acreage: "/>
    <s v="Equipment - PG&amp;E"/>
    <x v="4"/>
    <s v="Equipment - PG&amp;E"/>
    <s v="All types of equipment / facility failure"/>
    <s v="Conductor"/>
    <s v="Conductor"/>
    <m/>
    <m/>
    <s v="0"/>
    <s v="Overhead"/>
    <s v="Primary"/>
    <s v="Conductor"/>
    <m/>
    <m/>
    <s v="     "/>
    <x v="1"/>
    <n v="510"/>
    <n v="34.998399999999997"/>
    <n v="-120.363"/>
    <m/>
    <s v="SANTA-MARIA-1108"/>
    <n v="12000"/>
    <s v="Cal Fire Dept"/>
    <s v="Herbaceous"/>
    <m/>
    <m/>
    <m/>
    <m/>
    <m/>
    <m/>
    <m/>
    <s v="N"/>
    <s v="N"/>
    <m/>
    <m/>
    <s v="     "/>
    <m/>
    <m/>
    <m/>
    <m/>
    <m/>
    <m/>
    <m/>
    <m/>
    <m/>
    <m/>
    <m/>
    <m/>
    <m/>
    <m/>
    <m/>
    <m/>
    <m/>
    <m/>
    <m/>
  </r>
  <r>
    <x v="719"/>
    <s v="     "/>
    <d v="2015-11-13T00:00:00"/>
    <d v="1899-12-30T12:03:00"/>
    <s v="46"/>
    <x v="3"/>
    <s v="11"/>
    <x v="1"/>
    <d v="2015-11-13T00:00:00"/>
    <d v="1899-12-30T12:03:00"/>
    <s v="3RD PARTY CONTACT W/EXCAVATOR"/>
    <s v="     "/>
    <x v="1"/>
    <m/>
    <x v="1"/>
    <m/>
    <s v="1340606"/>
    <s v="15-0077620"/>
    <m/>
    <m/>
    <n v="110853000"/>
    <m/>
    <s v="     "/>
    <x v="0"/>
    <x v="0"/>
    <s v="Vegetation"/>
    <x v="0"/>
    <m/>
    <s v="&lt;3 meters of linear travel"/>
    <s v="Square Feet: ; Acreage: "/>
    <s v="Contact - 3rd Party"/>
    <x v="8"/>
    <s v="Contact - 3rd Party"/>
    <s v="All types of equipment / facility failure"/>
    <s v="Contact - Vehicle"/>
    <m/>
    <s v="Contact - Vehicle"/>
    <s v="Pole"/>
    <s v="Pacific Bell"/>
    <s v="Overhead"/>
    <s v="Primary"/>
    <s v="Conductor"/>
    <m/>
    <s v="100993131"/>
    <s v="     "/>
    <x v="0"/>
    <m/>
    <n v="40.592300000000002"/>
    <n v="-124.14"/>
    <m/>
    <s v="NEWBURG-1132"/>
    <n v="12000"/>
    <s v="CITY"/>
    <s v="Urban"/>
    <m/>
    <m/>
    <m/>
    <m/>
    <m/>
    <m/>
    <m/>
    <s v="N"/>
    <s v="N"/>
    <m/>
    <m/>
    <s v="     "/>
    <m/>
    <m/>
    <m/>
    <m/>
    <m/>
    <m/>
    <m/>
    <m/>
    <m/>
    <m/>
    <m/>
    <m/>
    <m/>
    <m/>
    <m/>
    <m/>
    <m/>
    <m/>
    <m/>
  </r>
  <r>
    <x v="720"/>
    <s v="     "/>
    <d v="2015-11-15T00:00:00"/>
    <d v="1899-12-30T16:30:00"/>
    <s v="47"/>
    <x v="3"/>
    <s v="11"/>
    <x v="1"/>
    <d v="2015-11-15T00:00:00"/>
    <d v="1899-12-30T16:30:00"/>
    <s v="found wire down in long span of copper weld due to giant redwood tree,may be further damage to poles but was unable to find way to pole."/>
    <s v="     "/>
    <x v="1"/>
    <m/>
    <x v="1"/>
    <m/>
    <s v="1342427"/>
    <s v="15-0077978"/>
    <m/>
    <m/>
    <m/>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1691004"/>
    <s v="     "/>
    <x v="2"/>
    <n v="520"/>
    <n v="37.000700000000002"/>
    <n v="-121.88500000000001"/>
    <m/>
    <s v="ROB-ROY-2105"/>
    <n v="21000"/>
    <m/>
    <s v="Conifer Forest"/>
    <m/>
    <m/>
    <m/>
    <m/>
    <m/>
    <m/>
    <m/>
    <s v="N"/>
    <s v="N"/>
    <m/>
    <m/>
    <s v="     "/>
    <n v="36.997399999999999"/>
    <n v="-121.8793"/>
    <s v="Nov 19 2015 12:00AM"/>
    <s v="TrunkFail"/>
    <s v="Main trunk of multi stem Redwood tree failed at base."/>
    <s v="REDW"/>
    <s v="140"/>
    <s v="61"/>
    <s v="100"/>
    <s v="Slight"/>
    <s v="None"/>
    <s v="N"/>
    <s v="1"/>
    <m/>
    <s v="Hillside"/>
    <s v="B"/>
    <s v="CrossArm"/>
    <s v="BareWire"/>
    <s v="3"/>
  </r>
  <r>
    <x v="721"/>
    <s v="     "/>
    <d v="2015-11-15T00:00:00"/>
    <d v="1899-12-30T13:47:00"/>
    <s v="47"/>
    <x v="3"/>
    <s v="11"/>
    <x v="1"/>
    <d v="2015-11-15T00:00:00"/>
    <d v="1899-12-30T13:47:00"/>
    <m/>
    <s v="     "/>
    <x v="1"/>
    <m/>
    <x v="1"/>
    <m/>
    <s v="1342035"/>
    <s v="15-0077919"/>
    <m/>
    <m/>
    <n v="110856000"/>
    <s v="EI151115A"/>
    <s v="     "/>
    <x v="0"/>
    <x v="0"/>
    <s v="Other"/>
    <x v="0"/>
    <m/>
    <s v="Structure-only"/>
    <s v="Square Feet: ; Acreage: "/>
    <s v="Contact - Animal - Other"/>
    <x v="6"/>
    <s v="Contact - Animal"/>
    <s v="All types of equipment / facility failure"/>
    <s v="Contact - Animal"/>
    <m/>
    <s v="Contact - Animal"/>
    <s v="Conductor"/>
    <s v="None"/>
    <s v="Overhead"/>
    <s v="Primary"/>
    <s v="Conductor"/>
    <m/>
    <s v="4879 Harwood Road, San Jose"/>
    <s v="     "/>
    <x v="0"/>
    <m/>
    <n v="37.249400000000001"/>
    <n v="-121.913"/>
    <m/>
    <s v="HICKS-1114"/>
    <n v="12000"/>
    <m/>
    <s v="Urban"/>
    <m/>
    <m/>
    <m/>
    <m/>
    <m/>
    <m/>
    <m/>
    <s v="N"/>
    <s v="N"/>
    <m/>
    <m/>
    <s v="     "/>
    <m/>
    <m/>
    <m/>
    <m/>
    <m/>
    <m/>
    <m/>
    <m/>
    <m/>
    <m/>
    <m/>
    <m/>
    <m/>
    <m/>
    <m/>
    <m/>
    <m/>
    <m/>
    <m/>
  </r>
  <r>
    <x v="722"/>
    <s v="     "/>
    <d v="2015-11-21T00:00:00"/>
    <d v="1899-12-30T10:36:00"/>
    <s v="47"/>
    <x v="3"/>
    <s v="11"/>
    <x v="1"/>
    <d v="2015-11-21T00:00:00"/>
    <d v="1899-12-30T10:36:00"/>
    <s v="0"/>
    <s v="     "/>
    <x v="1"/>
    <m/>
    <x v="1"/>
    <m/>
    <s v="1346464"/>
    <s v="15-0079868"/>
    <m/>
    <m/>
    <n v="110872000"/>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1045952"/>
    <s v="     "/>
    <x v="2"/>
    <n v="348"/>
    <n v="38.067900000000002"/>
    <n v="-120.187"/>
    <m/>
    <s v="MIWUK-SUB-1701"/>
    <n v="17000"/>
    <s v="Cal Fire Dept"/>
    <s v="Urban"/>
    <m/>
    <m/>
    <m/>
    <m/>
    <m/>
    <m/>
    <m/>
    <s v="N"/>
    <s v="N"/>
    <m/>
    <m/>
    <s v="     "/>
    <m/>
    <m/>
    <s v="Nov 25 2015 12:00AM"/>
    <s v="3rdParty"/>
    <s v="According to Tman Paris Breaux Dustin Scott from Scott Timber was working on private job for a private property owner and cut a tree that impacted power lines and caused an outage. Did not go into field, tree info on report is wrong."/>
    <s v="PINE"/>
    <s v="5"/>
    <s v="1"/>
    <s v="1"/>
    <m/>
    <m/>
    <m/>
    <m/>
    <m/>
    <m/>
    <m/>
    <s v="CrossArm"/>
    <s v="BareWire"/>
    <m/>
  </r>
  <r>
    <x v="723"/>
    <s v="     "/>
    <d v="2015-11-26T00:00:00"/>
    <d v="1899-12-30T15:32:00"/>
    <s v="48"/>
    <x v="3"/>
    <s v="11"/>
    <x v="1"/>
    <d v="2015-11-26T00:00:00"/>
    <d v="1899-12-30T15:32:00"/>
    <s v="found one of 3 blown #2 potion at c/o 2903. patroled found fire and customer saide turcky fly into line. fire dept took bird with them. i refused and checkrd poer ok."/>
    <s v="     "/>
    <x v="1"/>
    <m/>
    <x v="1"/>
    <m/>
    <s v="1349141"/>
    <s v="15-0081290"/>
    <m/>
    <m/>
    <m/>
    <m/>
    <s v="     "/>
    <x v="0"/>
    <x v="0"/>
    <s v="Vegetation"/>
    <x v="0"/>
    <m/>
    <s v="&lt;3 meters of linear travel"/>
    <s v="Square Feet: ; Acreage: "/>
    <s v="Contact - Animal - Bird"/>
    <x v="6"/>
    <s v="Contact - Bird"/>
    <s v="All types of equipment / facility failure"/>
    <s v="Contact - Animal"/>
    <m/>
    <s v="Contact - Animal"/>
    <s v="Conductor"/>
    <s v="Pacific Bell"/>
    <s v="Overhead"/>
    <s v="Primary"/>
    <s v="Conductor"/>
    <m/>
    <s v="101648676"/>
    <s v="     "/>
    <x v="0"/>
    <m/>
    <n v="38.4876"/>
    <n v="-122.002"/>
    <m/>
    <s v="PUTAH-CREEK-1103"/>
    <n v="12000"/>
    <m/>
    <s v="Urban"/>
    <m/>
    <m/>
    <m/>
    <m/>
    <m/>
    <m/>
    <m/>
    <s v="N"/>
    <s v="N"/>
    <m/>
    <m/>
    <s v="     "/>
    <m/>
    <m/>
    <m/>
    <m/>
    <m/>
    <m/>
    <m/>
    <m/>
    <m/>
    <m/>
    <m/>
    <m/>
    <m/>
    <m/>
    <m/>
    <m/>
    <m/>
    <m/>
    <m/>
  </r>
  <r>
    <x v="724"/>
    <s v="     "/>
    <d v="2015-12-01T00:00:00"/>
    <d v="1899-12-30T12:03:00"/>
    <s v="49"/>
    <x v="3"/>
    <s v="12"/>
    <x v="1"/>
    <d v="2015-12-01T00:00:00"/>
    <d v="1899-12-30T12:03:00"/>
    <s v="0"/>
    <s v="     "/>
    <x v="1"/>
    <m/>
    <x v="1"/>
    <m/>
    <s v="1351300"/>
    <s v="15-0081983"/>
    <m/>
    <m/>
    <n v="110887000"/>
    <m/>
    <s v="     "/>
    <x v="0"/>
    <x v="0"/>
    <s v="Vegetation"/>
    <x v="0"/>
    <m/>
    <s v="&lt;0.25"/>
    <s v="Square Feet: ; Acreage: "/>
    <s v="Equipment - PG&amp;E"/>
    <x v="4"/>
    <s v="Equipment - PG&amp;E"/>
    <s v="All types of equipment / facility failure"/>
    <s v="Conductor"/>
    <s v="Conductor"/>
    <m/>
    <m/>
    <s v="0"/>
    <s v="Overhead"/>
    <s v="Primary"/>
    <s v="Conductor"/>
    <m/>
    <s v="101860660"/>
    <s v="     "/>
    <x v="1"/>
    <n v="565"/>
    <n v="35.674399999999999"/>
    <n v="-120.99299999999999"/>
    <m/>
    <s v="TEMPLETON-2110"/>
    <n v="21000"/>
    <s v="Cal Fire Dept"/>
    <s v="Hardwood Woodland"/>
    <m/>
    <m/>
    <m/>
    <m/>
    <m/>
    <m/>
    <m/>
    <s v="N"/>
    <s v="N"/>
    <m/>
    <m/>
    <s v="     "/>
    <m/>
    <m/>
    <m/>
    <m/>
    <m/>
    <m/>
    <m/>
    <m/>
    <m/>
    <m/>
    <m/>
    <m/>
    <m/>
    <m/>
    <m/>
    <m/>
    <m/>
    <m/>
    <m/>
  </r>
  <r>
    <x v="725"/>
    <s v="     "/>
    <d v="2015-12-01T00:00:00"/>
    <d v="1899-12-30T09:26:00"/>
    <s v="49"/>
    <x v="3"/>
    <s v="12"/>
    <x v="1"/>
    <d v="2015-12-01T00:00:00"/>
    <d v="1899-12-30T09:26:00"/>
    <s v="OMC TO REPAIR WIRE"/>
    <s v="     "/>
    <x v="1"/>
    <m/>
    <x v="1"/>
    <m/>
    <s v="1351198"/>
    <s v="15-0081935"/>
    <m/>
    <m/>
    <n v="110886000"/>
    <m/>
    <s v="     "/>
    <x v="0"/>
    <x v="0"/>
    <s v="Vegetation"/>
    <x v="0"/>
    <m/>
    <s v="&lt;0.25"/>
    <s v="Square Feet: 10 x 10; Acreage: "/>
    <s v="Equipment - PG&amp;E"/>
    <x v="4"/>
    <s v="Equipment - PG&amp;E"/>
    <s v="All types of equipment / facility failure"/>
    <s v="Conductor"/>
    <s v="Conductor"/>
    <m/>
    <m/>
    <s v="0"/>
    <s v="Overhead"/>
    <s v="Primary"/>
    <s v="Conductor"/>
    <m/>
    <s v="ORD FERRY RD WEST OF 126147"/>
    <s v="     "/>
    <x v="0"/>
    <m/>
    <n v="39.631500000000003"/>
    <n v="-121.93"/>
    <m/>
    <s v="JACINTO-1101"/>
    <n v="12000"/>
    <s v="Cal Fire Dept"/>
    <s v="Hardwood Woodland"/>
    <m/>
    <m/>
    <m/>
    <m/>
    <m/>
    <m/>
    <m/>
    <s v="N"/>
    <s v="N"/>
    <m/>
    <m/>
    <s v="     "/>
    <m/>
    <m/>
    <m/>
    <m/>
    <m/>
    <m/>
    <m/>
    <m/>
    <m/>
    <m/>
    <m/>
    <m/>
    <m/>
    <m/>
    <m/>
    <m/>
    <m/>
    <m/>
    <m/>
  </r>
  <r>
    <x v="726"/>
    <s v="     "/>
    <d v="2015-12-02T00:00:00"/>
    <d v="1899-12-30T09:40:00"/>
    <s v="49"/>
    <x v="3"/>
    <s v="12"/>
    <x v="1"/>
    <d v="2015-12-02T00:00:00"/>
    <d v="1899-12-30T09:40:00"/>
    <s v="Burned chance clamp, ld sde LR 30332 cntr phse. Need crew to rplc."/>
    <s v="     "/>
    <x v="1"/>
    <m/>
    <x v="1"/>
    <m/>
    <m/>
    <s v="15-0082983"/>
    <m/>
    <m/>
    <m/>
    <m/>
    <s v="     "/>
    <x v="0"/>
    <x v="0"/>
    <s v="Vegetation"/>
    <x v="0"/>
    <m/>
    <s v="&lt;0.25"/>
    <s v="Square Feet: 30 yd x 15 yd; Acreage: "/>
    <s v="Equipment - PG&amp;E"/>
    <x v="10"/>
    <s v="Equipment - PG&amp;E"/>
    <s v="All types of equipment / facility failure"/>
    <s v="Splice/Clamp/Connector"/>
    <s v="Splice/Clamp/Connector"/>
    <m/>
    <m/>
    <s v="0"/>
    <s v="Overhead"/>
    <s v="Primary"/>
    <s v="Conductor"/>
    <m/>
    <s v="Lr 30332"/>
    <s v="     "/>
    <x v="0"/>
    <m/>
    <n v="39.174300000000002"/>
    <n v="-122.16"/>
    <m/>
    <s v="WILLIAMS-1102"/>
    <n v="12000"/>
    <m/>
    <s v="Herbaceous"/>
    <m/>
    <m/>
    <m/>
    <m/>
    <m/>
    <m/>
    <m/>
    <s v="N"/>
    <s v="N"/>
    <m/>
    <m/>
    <s v="     "/>
    <m/>
    <m/>
    <m/>
    <m/>
    <m/>
    <m/>
    <m/>
    <m/>
    <m/>
    <m/>
    <m/>
    <m/>
    <m/>
    <m/>
    <m/>
    <m/>
    <m/>
    <m/>
    <m/>
  </r>
  <r>
    <x v="727"/>
    <s v="     "/>
    <d v="2015-12-03T00:00:00"/>
    <d v="1899-12-30T12:10:00"/>
    <s v="49"/>
    <x v="3"/>
    <s v="12"/>
    <x v="1"/>
    <d v="2015-12-03T00:00:00"/>
    <d v="1899-12-30T12:10:00"/>
    <s v="0"/>
    <s v="     "/>
    <x v="1"/>
    <m/>
    <x v="1"/>
    <m/>
    <m/>
    <s v="15-0082505"/>
    <m/>
    <m/>
    <m/>
    <m/>
    <s v="     "/>
    <x v="0"/>
    <x v="0"/>
    <s v="Vegetation"/>
    <x v="0"/>
    <m/>
    <s v="&lt;0.25"/>
    <s v="Square Feet: ; Acreage: "/>
    <s v="Vegetation"/>
    <x v="0"/>
    <s v="Vegetation"/>
    <s v="All types of equipment / facility failure"/>
    <s v="Contact - Vegetation"/>
    <m/>
    <s v="Contact - Vegetation"/>
    <s v="Conductor"/>
    <s v="0"/>
    <s v="Overhead"/>
    <s v="Primary"/>
    <s v="Conductor"/>
    <m/>
    <s v="spanish creek campground"/>
    <s v="     "/>
    <x v="1"/>
    <n v="285"/>
    <n v="40.027700000000003"/>
    <n v="-120.965"/>
    <m/>
    <s v="SPANISH-CREEK-4401"/>
    <n v="12000"/>
    <s v="usfs"/>
    <s v="Conifer Forest"/>
    <m/>
    <m/>
    <m/>
    <m/>
    <m/>
    <m/>
    <m/>
    <s v="N"/>
    <s v="N"/>
    <m/>
    <m/>
    <s v="     "/>
    <n v="40.027670000000001"/>
    <n v="-120.96522"/>
    <s v="Dec  4 2015 12:00AM"/>
    <s v="TrunkFail"/>
    <s v="Dead pine tree next to power line with high gusty winds broke fork top to line._x000d__x000a_There was a fire that tree caused.  Approx acre is less than 1/10th of an acre._x000d__x000a_Property ownership is Forest Service. Wire on ground reviewed."/>
    <s v="PINP"/>
    <s v="155"/>
    <s v="51"/>
    <s v="30"/>
    <s v="None"/>
    <s v="Severe"/>
    <s v="Y"/>
    <s v="1"/>
    <m/>
    <s v="Hillside"/>
    <s v="B"/>
    <s v="CrossArm"/>
    <s v="BareWire"/>
    <s v="0"/>
  </r>
  <r>
    <x v="728"/>
    <s v="     "/>
    <d v="2015-12-03T00:00:00"/>
    <d v="1899-12-30T09:12:00"/>
    <s v="49"/>
    <x v="3"/>
    <s v="12"/>
    <x v="1"/>
    <d v="2015-12-03T00:00:00"/>
    <d v="1899-12-30T09:12:00"/>
    <s v="sec hl down iro onto cust gas line resulted in fire @ wtr htr/garage area - crew onsite"/>
    <s v="     "/>
    <x v="1"/>
    <m/>
    <x v="1"/>
    <m/>
    <s v="1352504"/>
    <s v="15-0082471"/>
    <m/>
    <m/>
    <n v="110891000"/>
    <s v="EI151203A"/>
    <s v="     "/>
    <x v="0"/>
    <x v="0"/>
    <s v="Vegetation"/>
    <x v="0"/>
    <m/>
    <s v="Structure-only"/>
    <s v="Square Feet: ; Acreage: "/>
    <s v="Vegetation"/>
    <x v="0"/>
    <s v="Vegetation"/>
    <s v="All types of equipment / facility failure"/>
    <s v="Contact - Vegetation"/>
    <m/>
    <s v="Contact - Vegetation"/>
    <s v="Conductor"/>
    <s v="Pacific Bell"/>
    <s v="Overhead"/>
    <s v="Secondary"/>
    <s v="Conductor"/>
    <m/>
    <s v="100522714"/>
    <s v="     "/>
    <x v="0"/>
    <m/>
    <n v="37.304400000000001"/>
    <n v="-122.02"/>
    <m/>
    <s v="SARATOGA-1113"/>
    <m/>
    <s v="san jose fire dept"/>
    <s v="Urban"/>
    <m/>
    <m/>
    <m/>
    <m/>
    <m/>
    <m/>
    <m/>
    <s v="N"/>
    <s v="N"/>
    <m/>
    <m/>
    <s v="     "/>
    <m/>
    <m/>
    <s v="Dec  3 2015  1:00PM"/>
    <s v="PGECont"/>
    <s v="SECONDARY WIRES IN LARGE OAK TREE. LINEMAN FRANSISCO FELT OUTAGE CAUSED BY SQUIRRELL CHEWING LINE. Not caused by PG&amp;E contractor."/>
    <m/>
    <m/>
    <m/>
    <m/>
    <m/>
    <m/>
    <m/>
    <m/>
    <m/>
    <m/>
    <m/>
    <m/>
    <m/>
    <m/>
  </r>
  <r>
    <x v="729"/>
    <s v="     "/>
    <d v="2015-12-08T00:00:00"/>
    <d v="1899-12-30T12:41:00"/>
    <s v="50"/>
    <x v="3"/>
    <s v="12"/>
    <x v="1"/>
    <d v="2015-12-08T00:00:00"/>
    <d v="1899-12-30T08:26:00"/>
    <m/>
    <s v="     "/>
    <x v="1"/>
    <m/>
    <x v="1"/>
    <m/>
    <s v="1355484"/>
    <s v="15-0083435"/>
    <m/>
    <m/>
    <m/>
    <s v="EI151208A"/>
    <s v="     "/>
    <x v="0"/>
    <x v="0"/>
    <s v="Other"/>
    <x v="0"/>
    <m/>
    <s v="Structure-only"/>
    <s v="Square Feet: ; Acreage: "/>
    <s v="Contact - Animal - Other"/>
    <x v="6"/>
    <s v="Contact - Animal"/>
    <s v="All types of equipment / facility failure"/>
    <s v="Contact - Animal"/>
    <m/>
    <s v="Contact - Animal"/>
    <s v="Conductor"/>
    <m/>
    <s v="Overhead"/>
    <s v="Primary"/>
    <s v="Conductor"/>
    <m/>
    <s v="7026 Railroad Flat Road, Mountain Ranch"/>
    <s v="     "/>
    <x v="1"/>
    <n v="345"/>
    <n v="38.248899999999999"/>
    <n v="-120.523"/>
    <m/>
    <s v="CAL-CEMENT-1101"/>
    <n v="12000"/>
    <m/>
    <s v="Conifer Forest"/>
    <m/>
    <m/>
    <m/>
    <m/>
    <m/>
    <m/>
    <m/>
    <s v="N"/>
    <s v="N"/>
    <m/>
    <m/>
    <s v="     "/>
    <m/>
    <m/>
    <m/>
    <m/>
    <m/>
    <m/>
    <m/>
    <m/>
    <m/>
    <m/>
    <m/>
    <m/>
    <m/>
    <m/>
    <m/>
    <m/>
    <m/>
    <m/>
    <m/>
  </r>
  <r>
    <x v="730"/>
    <s v="     "/>
    <d v="2015-12-10T00:00:00"/>
    <d v="1899-12-30T11:19:00"/>
    <s v="50"/>
    <x v="3"/>
    <s v="12"/>
    <x v="1"/>
    <d v="2015-12-10T00:00:00"/>
    <d v="1899-12-30T11:19:00"/>
    <s v="0"/>
    <s v="     "/>
    <x v="1"/>
    <m/>
    <x v="1"/>
    <m/>
    <s v="1357699"/>
    <s v="15-0083962"/>
    <m/>
    <m/>
    <m/>
    <m/>
    <s v="     "/>
    <x v="0"/>
    <x v="0"/>
    <s v="Other"/>
    <x v="0"/>
    <m/>
    <s v="Structure-only"/>
    <s v="Square Feet: ; Acreage: "/>
    <s v="Contact - 3rd Party"/>
    <x v="8"/>
    <s v="Contact - 3rd Party"/>
    <s v="All types of equipment / facility failure"/>
    <s v="Contact - Vehicle"/>
    <m/>
    <s v="Contact - Vehicle"/>
    <s v="Pole"/>
    <s v="0"/>
    <s v="Overhead"/>
    <s v="Primary"/>
    <s v="Conductor"/>
    <m/>
    <s v="100694631"/>
    <s v="     "/>
    <x v="0"/>
    <m/>
    <n v="36.218299999999999"/>
    <n v="-119.995"/>
    <m/>
    <s v="HENRIETTA-1108"/>
    <n v="12000"/>
    <s v="Cal Fire Dept"/>
    <s v="Agriculture"/>
    <m/>
    <m/>
    <m/>
    <m/>
    <m/>
    <m/>
    <m/>
    <s v="N"/>
    <s v="N"/>
    <m/>
    <m/>
    <s v="     "/>
    <m/>
    <m/>
    <m/>
    <m/>
    <m/>
    <m/>
    <m/>
    <m/>
    <m/>
    <m/>
    <m/>
    <m/>
    <m/>
    <m/>
    <m/>
    <m/>
    <m/>
    <m/>
    <m/>
  </r>
  <r>
    <x v="731"/>
    <s v="     "/>
    <d v="2015-12-11T00:00:00"/>
    <d v="1899-12-30T07:27:00"/>
    <s v="50"/>
    <x v="3"/>
    <s v="12"/>
    <x v="1"/>
    <d v="2015-12-11T00:00:00"/>
    <d v="1899-12-30T07:27:00"/>
    <s v="CREW TO REPAIR WIRE DOWN 4 POLES LOAD SIDE OF SW 7807 CAUSED BY TREE BARK ACROSS THE CONDUCTOR 2 POLES LOAD SIDE OF FUSES 8457"/>
    <s v="     "/>
    <x v="1"/>
    <m/>
    <x v="1"/>
    <m/>
    <s v="1358589"/>
    <s v="15-0084199"/>
    <m/>
    <m/>
    <n v="111089000"/>
    <m/>
    <s v="     "/>
    <x v="0"/>
    <x v="0"/>
    <s v="Vegetation"/>
    <x v="0"/>
    <m/>
    <s v="&lt;3 meters of linear travel"/>
    <s v="Square Feet: ; Acreage: "/>
    <s v="Vegetation"/>
    <x v="0"/>
    <s v="Vegetation"/>
    <s v="All types of equipment / facility failure"/>
    <s v="Contact - Vegetation"/>
    <m/>
    <s v="Contact - Vegetation"/>
    <s v="Conductor"/>
    <s v="0"/>
    <s v="Overhead"/>
    <s v="Primary"/>
    <s v="Conductor"/>
    <m/>
    <s v="4 POLES LOAD SIDE OF SW 7807"/>
    <s v="     "/>
    <x v="0"/>
    <m/>
    <n v="34.878799999999998"/>
    <n v="-120.331"/>
    <m/>
    <s v="SISQUOC-1101"/>
    <n v="12000"/>
    <m/>
    <s v="Barren/Other"/>
    <m/>
    <m/>
    <m/>
    <m/>
    <m/>
    <m/>
    <m/>
    <s v="N"/>
    <s v="N"/>
    <m/>
    <m/>
    <s v="     "/>
    <n v="34.865184999999997"/>
    <n v="-120.378162"/>
    <s v="Dec 22 2015 12:00AM"/>
    <s v="Bark"/>
    <s v="EVIDENCE OF SHEDDING BARK 2 P SS OF 8457. NO EVIDENCE OF VEGITATION RELATED OUTAGE AT FAULT LOCATION OF 4 P LS OF 7087."/>
    <s v="EUCA"/>
    <s v="50"/>
    <s v="52"/>
    <s v="2"/>
    <m/>
    <m/>
    <m/>
    <m/>
    <m/>
    <m/>
    <m/>
    <s v="CrossArm"/>
    <s v="RayChem "/>
    <s v="6"/>
  </r>
  <r>
    <x v="732"/>
    <s v="     "/>
    <d v="2015-12-22T00:00:00"/>
    <d v="1899-12-30T02:44:00"/>
    <s v="52"/>
    <x v="3"/>
    <s v="12"/>
    <x v="1"/>
    <d v="2015-12-22T00:00:00"/>
    <d v="1899-12-30T02:44:00"/>
    <s v="called crew to remove tree and put up wire"/>
    <s v="     "/>
    <x v="1"/>
    <m/>
    <x v="1"/>
    <m/>
    <s v="1368607"/>
    <s v="15-0086634"/>
    <m/>
    <m/>
    <m/>
    <m/>
    <s v="     "/>
    <x v="0"/>
    <x v="0"/>
    <s v="Building"/>
    <x v="0"/>
    <m/>
    <s v="Structure-only"/>
    <s v="Square Feet: ; Acreage: "/>
    <s v="Vegetation"/>
    <x v="0"/>
    <s v="Vegetation"/>
    <s v="All types of equipment / facility failure"/>
    <s v="Contact - Vegetation"/>
    <m/>
    <s v="Contact - Vegetation"/>
    <s v="Conductor"/>
    <s v="Pacific Bell"/>
    <s v="Overhead"/>
    <s v="Primary"/>
    <s v="Conductor"/>
    <m/>
    <s v="102005111"/>
    <s v="     "/>
    <x v="0"/>
    <m/>
    <n v="38.276699999999998"/>
    <n v="-122.504"/>
    <m/>
    <s v="SONOMA-1104"/>
    <n v="12000"/>
    <s v="sonoma"/>
    <s v="Herbaceous"/>
    <m/>
    <m/>
    <m/>
    <m/>
    <m/>
    <m/>
    <m/>
    <s v="N"/>
    <s v="N"/>
    <m/>
    <m/>
    <s v="     "/>
    <m/>
    <m/>
    <m/>
    <m/>
    <m/>
    <m/>
    <m/>
    <m/>
    <m/>
    <m/>
    <m/>
    <m/>
    <m/>
    <m/>
    <m/>
    <m/>
    <m/>
    <m/>
    <m/>
  </r>
  <r>
    <x v="733"/>
    <s v="     "/>
    <d v="2015-12-28T00:00:00"/>
    <d v="1899-12-30T19:29:00"/>
    <s v="53"/>
    <x v="3"/>
    <s v="12"/>
    <x v="1"/>
    <d v="2015-12-28T00:00:00"/>
    <d v="1899-12-30T19:29:00"/>
    <s v="SEVERELY DETERIORATED 4ACSR BURNED DOWN FOR THE THIRD TIME IN TWO WEEKS.  CREW WILL NEED TO REPLACE 2 SPANS OF 4ACSR PRIMARY WIRE AND SOME 1/0AL SECONDARY WIRE"/>
    <s v="     "/>
    <x v="1"/>
    <m/>
    <x v="1"/>
    <m/>
    <s v="1373740"/>
    <s v="15-0087677"/>
    <m/>
    <m/>
    <n v="111133000"/>
    <m/>
    <s v="     "/>
    <x v="0"/>
    <x v="0"/>
    <s v="Vegetation"/>
    <x v="0"/>
    <m/>
    <s v="&lt;3 meters of linear travel"/>
    <s v="Square Feet: ; Acreage: "/>
    <s v="Equipment - PG&amp;E"/>
    <x v="10"/>
    <s v="Equipment - PG&amp;E"/>
    <s v="All types of equipment / facility failure"/>
    <s v="Splice/Clamp/Connector"/>
    <s v="Splice/Clamp/Connector"/>
    <m/>
    <m/>
    <s v="0"/>
    <s v="Overhead"/>
    <s v="Primary"/>
    <s v="Conductor"/>
    <m/>
    <s v="103158996"/>
    <s v="     "/>
    <x v="0"/>
    <m/>
    <n v="34.9679"/>
    <n v="-120.453"/>
    <m/>
    <s v="SANTA-MARIA-1105"/>
    <n v="12000"/>
    <s v="SANTA MARIA FIRE DEPT."/>
    <s v="Barren/Other"/>
    <m/>
    <m/>
    <m/>
    <m/>
    <m/>
    <m/>
    <m/>
    <s v="N"/>
    <s v="N"/>
    <m/>
    <m/>
    <s v="     "/>
    <m/>
    <m/>
    <m/>
    <m/>
    <m/>
    <m/>
    <m/>
    <m/>
    <m/>
    <m/>
    <m/>
    <m/>
    <m/>
    <m/>
    <m/>
    <m/>
    <m/>
    <m/>
    <m/>
  </r>
  <r>
    <x v="734"/>
    <s v="     "/>
    <d v="2015-12-31T00:00:00"/>
    <d v="1899-12-30T19:12:00"/>
    <s v="53"/>
    <x v="3"/>
    <s v="12"/>
    <x v="1"/>
    <d v="2015-12-31T00:00:00"/>
    <d v="1899-12-30T19:12:00"/>
    <s v="LCO 21065 OPN &amp; TAGGED MOL TO EOL   ALSO NEE 300  1/0 SVC WIRE &amp; 3 SP'OOL RACK"/>
    <s v="     "/>
    <x v="1"/>
    <m/>
    <x v="1"/>
    <m/>
    <s v="1375464"/>
    <s v="15-0087962"/>
    <m/>
    <m/>
    <n v="111141000"/>
    <m/>
    <s v="     "/>
    <x v="0"/>
    <x v="0"/>
    <s v="Vegetation"/>
    <x v="0"/>
    <m/>
    <s v="&lt;0.25"/>
    <s v="Square Feet: ; Acreage: "/>
    <s v="Equipment - PG&amp;E"/>
    <x v="9"/>
    <s v="Equipment - PG&amp;E"/>
    <s v="All types of equipment / facility failure"/>
    <s v="Riser"/>
    <s v="Riser"/>
    <m/>
    <m/>
    <s v="Verizon"/>
    <s v="Overhead"/>
    <s v="Primary"/>
    <s v="Conductor"/>
    <m/>
    <s v="100518215"/>
    <s v="     "/>
    <x v="2"/>
    <n v="520"/>
    <n v="37.156799999999997"/>
    <n v="-121.98699999999999"/>
    <m/>
    <s v="CAMP-EVERS-2106"/>
    <n v="21000"/>
    <s v="LOS GATOS MONTE SERENO SARATOGA"/>
    <s v="Conifer Forest"/>
    <m/>
    <m/>
    <m/>
    <m/>
    <m/>
    <m/>
    <m/>
    <s v="N"/>
    <s v="N"/>
    <m/>
    <m/>
    <s v="     "/>
    <m/>
    <m/>
    <m/>
    <m/>
    <m/>
    <m/>
    <m/>
    <m/>
    <m/>
    <m/>
    <m/>
    <m/>
    <m/>
    <m/>
    <m/>
    <m/>
    <m/>
    <m/>
    <m/>
  </r>
  <r>
    <x v="735"/>
    <s v="     "/>
    <d v="2016-01-21T00:00:00"/>
    <d v="1899-12-30T21:32:00"/>
    <s v="4"/>
    <x v="0"/>
    <s v="1"/>
    <x v="2"/>
    <d v="2016-01-21T00:00:00"/>
    <d v="1899-12-30T21:32:00"/>
    <s v="TREE FELL INTO LINE, SPARKED AND STARTED FIRE ALONG SIDE OF RD"/>
    <s v="     "/>
    <x v="1"/>
    <m/>
    <x v="1"/>
    <m/>
    <s v="1389587"/>
    <s v="16-0007239"/>
    <m/>
    <m/>
    <m/>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0994021"/>
    <s v="     "/>
    <x v="1"/>
    <n v="100"/>
    <n v="40.552999999999997"/>
    <n v="-124.11199999999999"/>
    <m/>
    <s v="CARLOTTA-1121"/>
    <n v="12000"/>
    <s v="Cal Fire"/>
    <s v="Herbaceous"/>
    <m/>
    <m/>
    <m/>
    <m/>
    <m/>
    <m/>
    <m/>
    <s v="N"/>
    <s v="N"/>
    <m/>
    <m/>
    <s v="     "/>
    <n v="40.552999"/>
    <n v="-124.111582"/>
    <s v="Jan 22 2016 12:00AM"/>
    <s v="TrunkFail"/>
    <s v="Co-dominate top of Monterey pine pealed off and fell on to the lines starting a small fire."/>
    <s v="PINM"/>
    <s v="60"/>
    <s v="20"/>
    <s v="25"/>
    <s v="Slight"/>
    <s v="Slight"/>
    <s v="N"/>
    <s v="1"/>
    <m/>
    <s v="Hillside"/>
    <s v="A"/>
    <s v="CrossArm"/>
    <s v="BareWire"/>
    <s v="0"/>
  </r>
  <r>
    <x v="736"/>
    <s v="     "/>
    <d v="2016-01-23T00:00:00"/>
    <d v="1899-12-30T15:41:00"/>
    <s v="4"/>
    <x v="0"/>
    <s v="1"/>
    <x v="2"/>
    <d v="2016-01-23T00:00:00"/>
    <d v="1899-12-30T15:41:00"/>
    <s v="WIRE SEPERATED AT AUTO SLEEVE"/>
    <s v="     "/>
    <x v="1"/>
    <m/>
    <x v="1"/>
    <m/>
    <s v="1390889"/>
    <s v="16-0007778"/>
    <m/>
    <m/>
    <n v="111217000"/>
    <m/>
    <s v="     "/>
    <x v="0"/>
    <x v="0"/>
    <s v="Vegetation"/>
    <x v="0"/>
    <m/>
    <s v="&lt;0.25"/>
    <s v="Square Feet: 1000'; Acreage: "/>
    <s v="Equipment - PG&amp;E"/>
    <x v="10"/>
    <s v="Equipment - PG&amp;E"/>
    <s v="All types of equipment / facility failure"/>
    <s v="Splice/Clamp/Connector"/>
    <s v="Splice/Clamp/Connector"/>
    <m/>
    <m/>
    <m/>
    <s v="Overhead"/>
    <s v="Primary"/>
    <s v="Conductor"/>
    <m/>
    <s v="101524077"/>
    <s v="     "/>
    <x v="1"/>
    <n v="246"/>
    <n v="39.948599999999999"/>
    <n v="-122.373"/>
    <m/>
    <s v="CORNING-1101"/>
    <n v="12000"/>
    <s v="N.A."/>
    <s v="Herbaceous"/>
    <m/>
    <m/>
    <m/>
    <m/>
    <m/>
    <m/>
    <m/>
    <s v="N"/>
    <s v="N"/>
    <m/>
    <m/>
    <s v="     "/>
    <m/>
    <m/>
    <m/>
    <m/>
    <m/>
    <m/>
    <m/>
    <m/>
    <m/>
    <m/>
    <m/>
    <m/>
    <m/>
    <m/>
    <m/>
    <m/>
    <m/>
    <m/>
    <m/>
  </r>
  <r>
    <x v="737"/>
    <s v="     "/>
    <d v="2016-02-02T00:00:00"/>
    <d v="1899-12-30T06:01:00"/>
    <s v="6"/>
    <x v="0"/>
    <s v="2"/>
    <x v="2"/>
    <d v="2016-02-02T00:00:00"/>
    <d v="1899-12-30T06:01:00"/>
    <s v="FOUND SECONDARY H/L MAINLINE FELL ONTO SVC'S. DUE TO BROKEN END OF X-ARM. WHILE IN THE PROCESS TO MAKE AREA SAFE. CUST REPORT STRUCTURE FIRE. WILL NEED CREW TO MAKE REPARS."/>
    <s v="     "/>
    <x v="1"/>
    <m/>
    <x v="1"/>
    <m/>
    <s v="1396859"/>
    <m/>
    <m/>
    <m/>
    <m/>
    <m/>
    <s v="     "/>
    <x v="0"/>
    <x v="0"/>
    <s v="Building"/>
    <x v="0"/>
    <m/>
    <s v="Structure-only"/>
    <s v="Square Feet: ; Acreage: "/>
    <s v="Equipment - PG&amp;E"/>
    <x v="7"/>
    <s v="Equipment - PG&amp;E"/>
    <s v="All types of equipment / facility failure"/>
    <s v="Crossarm"/>
    <s v="Crossarm"/>
    <m/>
    <m/>
    <s v="Pacific Bell"/>
    <s v="Overhead"/>
    <s v="Secondary"/>
    <s v="Conductor"/>
    <m/>
    <s v="101817610"/>
    <s v="     "/>
    <x v="0"/>
    <m/>
    <n v="37.775500000000001"/>
    <n v="-122.441"/>
    <m/>
    <s v="MISSION-1116"/>
    <m/>
    <s v="SFFD"/>
    <s v="Urban"/>
    <m/>
    <m/>
    <m/>
    <m/>
    <m/>
    <m/>
    <m/>
    <s v="N"/>
    <s v="N"/>
    <m/>
    <m/>
    <s v="     "/>
    <m/>
    <m/>
    <m/>
    <m/>
    <m/>
    <m/>
    <m/>
    <m/>
    <m/>
    <m/>
    <m/>
    <m/>
    <m/>
    <m/>
    <m/>
    <m/>
    <m/>
    <m/>
    <m/>
  </r>
  <r>
    <x v="738"/>
    <s v="     "/>
    <d v="2016-02-05T00:00:00"/>
    <d v="1899-12-30T20:50:00"/>
    <s v="6"/>
    <x v="0"/>
    <s v="2"/>
    <x v="2"/>
    <d v="2016-02-05T00:00:00"/>
    <d v="1899-12-30T20:50:00"/>
    <s v="0"/>
    <s v="     "/>
    <x v="1"/>
    <m/>
    <x v="1"/>
    <m/>
    <s v="1399247"/>
    <s v="16-0011034"/>
    <m/>
    <m/>
    <m/>
    <m/>
    <s v="     "/>
    <x v="0"/>
    <x v="0"/>
    <s v="Vegetation"/>
    <x v="0"/>
    <m/>
    <s v="&lt;0.25"/>
    <s v="Square Feet: ; Acreage: "/>
    <s v="Contact - 3rd Party"/>
    <x v="8"/>
    <s v="Contact - 3rd Party"/>
    <s v="All types of equipment / facility failure"/>
    <s v="Contact - Vehicle"/>
    <m/>
    <s v="Contact - Vehicle"/>
    <s v="Pole"/>
    <s v="None"/>
    <s v="Overhead"/>
    <s v="Primary"/>
    <s v="Conductor"/>
    <m/>
    <s v="101529688"/>
    <s v="     "/>
    <x v="1"/>
    <n v="246"/>
    <n v="40.015599999999999"/>
    <n v="-122.43300000000001"/>
    <m/>
    <s v="CORNING-1101"/>
    <n v="12000"/>
    <s v="TEHAMA COUNTY &amp; LOCAL VOLUNTEER"/>
    <s v="Hardwood Woodland"/>
    <m/>
    <m/>
    <m/>
    <m/>
    <m/>
    <m/>
    <m/>
    <s v="N"/>
    <s v="N"/>
    <m/>
    <m/>
    <s v="     "/>
    <m/>
    <m/>
    <m/>
    <m/>
    <m/>
    <m/>
    <m/>
    <m/>
    <m/>
    <m/>
    <m/>
    <m/>
    <m/>
    <m/>
    <m/>
    <m/>
    <m/>
    <m/>
    <m/>
  </r>
  <r>
    <x v="739"/>
    <s v="     "/>
    <d v="2016-02-08T00:00:00"/>
    <d v="1899-12-30T03:55:00"/>
    <s v="7"/>
    <x v="0"/>
    <s v="2"/>
    <x v="2"/>
    <d v="2016-02-08T00:00:00"/>
    <d v="1899-12-30T03:55:00"/>
    <s v="0"/>
    <s v="     "/>
    <x v="1"/>
    <m/>
    <x v="1"/>
    <m/>
    <s v="1399914"/>
    <s v="16-0011201"/>
    <m/>
    <m/>
    <n v="111335000"/>
    <m/>
    <s v="     "/>
    <x v="0"/>
    <x v="0"/>
    <s v="Vegetation"/>
    <x v="0"/>
    <m/>
    <s v="&lt;0.25"/>
    <s v="Square Feet: ; Acreage: "/>
    <s v="Vegetation"/>
    <x v="0"/>
    <s v="Vegetation"/>
    <s v="All types of equipment / facility failure"/>
    <s v="Contact - Vegetation"/>
    <m/>
    <s v="Contact - Vegetation"/>
    <s v="Conductor"/>
    <m/>
    <s v="Overhead"/>
    <s v="Primary"/>
    <s v="Conductor"/>
    <m/>
    <s v="100337507"/>
    <s v="     "/>
    <x v="1"/>
    <n v="248"/>
    <n v="39.785200000000003"/>
    <n v="-121.506"/>
    <m/>
    <s v="WYANDOTTE-1105"/>
    <n v="12000"/>
    <s v="CAL FIRE/BUTTE COUNTY FIRE DEPT."/>
    <s v="Conifer Forest"/>
    <m/>
    <m/>
    <m/>
    <m/>
    <m/>
    <m/>
    <m/>
    <s v="N"/>
    <s v="N"/>
    <m/>
    <m/>
    <s v="     "/>
    <n v="39.785200000000003"/>
    <n v="-121.5056"/>
    <s v="Feb  8 2016 12:00PM"/>
    <s v="TrunkFail"/>
    <s v="A dead pine set back from lines broke thirty feet above ground in wind and fell. Tree had been marked in past for work but was not worked. There were several trees blocking the direct primary path to the power lines. However the tree was still tall enough to strike lines after breaking in the wind and sailing approximately twenty five feet while missing all the trees blocking the path directly toward the lines."/>
    <s v="PINP"/>
    <s v="110"/>
    <s v="25"/>
    <s v="90"/>
    <s v="None"/>
    <s v="Severe"/>
    <s v="Y"/>
    <s v="1"/>
    <m/>
    <s v="Valley"/>
    <s v="D"/>
    <s v="CrossArm"/>
    <s v="BareWire"/>
    <s v="7"/>
  </r>
  <r>
    <x v="740"/>
    <s v="     "/>
    <d v="2016-02-17T00:00:00"/>
    <d v="1899-12-30T21:16:00"/>
    <s v="8"/>
    <x v="0"/>
    <s v="2"/>
    <x v="2"/>
    <d v="2016-02-17T00:00:00"/>
    <d v="1899-12-30T21:16:00"/>
    <s v="CUSTOMER APART OF MULTIPLE LIGHTNING RELATED OUTAGES.  CUST HAS PG&amp;E UP TO HIS OWN TRANSFORMERS, WHICH SEEM TO BE BAD.  BYPASSED PG&amp;E AND ON GENERATOR SYSEM UNTIL AM.  PG&amp;E POWER CHECKS OUT GOOD"/>
    <s v="     "/>
    <x v="1"/>
    <m/>
    <x v="1"/>
    <m/>
    <s v="1407523"/>
    <s v="16-0013542"/>
    <m/>
    <m/>
    <m/>
    <m/>
    <s v="     "/>
    <x v="0"/>
    <x v="0"/>
    <s v="Building"/>
    <x v="0"/>
    <m/>
    <s v="Structure-only"/>
    <s v="Square Feet: ; Acreage: "/>
    <s v="Contact - Animal - Other"/>
    <x v="6"/>
    <s v="Contact - Animal"/>
    <s v="All types of equipment / facility failure"/>
    <s v="Contact - Animal"/>
    <m/>
    <s v="Contact - Animal"/>
    <s v="Conductor"/>
    <m/>
    <s v="Overhead"/>
    <s v="Secondary"/>
    <s v="Conductor"/>
    <m/>
    <s v="101002728"/>
    <s v="     "/>
    <x v="0"/>
    <m/>
    <n v="40.667700000000004"/>
    <n v="-124.227"/>
    <m/>
    <s v="EEL-RIVER-1101"/>
    <m/>
    <s v="Cal Fire"/>
    <s v="Herbaceous"/>
    <m/>
    <m/>
    <m/>
    <m/>
    <m/>
    <m/>
    <m/>
    <s v="N"/>
    <s v="N"/>
    <m/>
    <m/>
    <s v="     "/>
    <m/>
    <m/>
    <m/>
    <m/>
    <m/>
    <m/>
    <m/>
    <m/>
    <m/>
    <m/>
    <m/>
    <m/>
    <m/>
    <m/>
    <m/>
    <m/>
    <m/>
    <m/>
    <m/>
  </r>
  <r>
    <x v="741"/>
    <s v="     "/>
    <d v="2016-02-26T00:00:00"/>
    <d v="1899-12-30T15:40:00"/>
    <s v="9"/>
    <x v="0"/>
    <s v="2"/>
    <x v="2"/>
    <d v="2016-02-26T00:00:00"/>
    <d v="1899-12-30T15:39:00"/>
    <s v="AWAC DOWN CALLED FOR CREW TO REPAIR"/>
    <s v="     "/>
    <x v="1"/>
    <m/>
    <x v="1"/>
    <m/>
    <s v="1412708"/>
    <s v="16-0015914"/>
    <m/>
    <m/>
    <n v="111393000"/>
    <m/>
    <s v="     "/>
    <x v="0"/>
    <x v="0"/>
    <s v="Building"/>
    <x v="0"/>
    <m/>
    <s v="Structure-only"/>
    <s v="Square Feet: ; Acreage: "/>
    <s v="Equipment - PG&amp;E"/>
    <x v="4"/>
    <s v="Equipment - PG&amp;E"/>
    <s v="All types of equipment / facility failure"/>
    <s v="Conductor"/>
    <s v="Conductor"/>
    <m/>
    <m/>
    <s v="Pacific Bell"/>
    <s v="Overhead"/>
    <s v="Secondary"/>
    <s v="Conductor"/>
    <m/>
    <s v="100640781"/>
    <s v="     "/>
    <x v="0"/>
    <m/>
    <n v="36.839599999999997"/>
    <n v="-119.797"/>
    <m/>
    <s v="PINEDALE-2109"/>
    <m/>
    <s v="N.A."/>
    <s v="Urban"/>
    <m/>
    <m/>
    <m/>
    <m/>
    <m/>
    <m/>
    <m/>
    <s v="N"/>
    <s v="N"/>
    <m/>
    <m/>
    <s v="     "/>
    <m/>
    <m/>
    <m/>
    <m/>
    <m/>
    <m/>
    <m/>
    <m/>
    <m/>
    <m/>
    <m/>
    <m/>
    <m/>
    <m/>
    <m/>
    <m/>
    <m/>
    <m/>
    <m/>
  </r>
  <r>
    <x v="742"/>
    <s v="     "/>
    <d v="2016-03-28T00:00:00"/>
    <d v="1899-12-30T12:16:00"/>
    <s v="14"/>
    <x v="0"/>
    <s v="3"/>
    <x v="2"/>
    <d v="2016-03-28T00:00:00"/>
    <d v="1899-12-30T12:16:00"/>
    <s v="CREW TO REPAIR LINE"/>
    <s v="     "/>
    <x v="1"/>
    <m/>
    <x v="1"/>
    <m/>
    <s v="1439851"/>
    <s v="16-0024413"/>
    <m/>
    <m/>
    <n v="111481000"/>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0338028"/>
    <s v="     "/>
    <x v="0"/>
    <m/>
    <n v="39.742800000000003"/>
    <n v="-121.82"/>
    <m/>
    <s v="SYCAMORE-CREEK-1104"/>
    <n v="12000"/>
    <s v="Chico FD"/>
    <s v="Urban"/>
    <m/>
    <m/>
    <m/>
    <m/>
    <m/>
    <m/>
    <m/>
    <s v="N"/>
    <s v="N"/>
    <m/>
    <m/>
    <s v="     "/>
    <n v="39.742750999999998"/>
    <n v="-121.820238"/>
    <s v="Mar 29 2016 12:00AM"/>
    <s v="BranchFail"/>
    <s v="A live, green, over mature Modesto ash in front yard had a green 35-40ft long, 12 inch diameter line side leader/spar fail into lines along road.  The spar broke at the fork and there was about a 1ft diameter cavity where the break seemed to originate from.  Decayed wood at the cavity affected about 40% of diameter @ cavity &amp; extended about 2ft down into spar towards fork.  A 30 x 12 fire/burn area on small landscaped berm in front yard was caused by wire down.  Strong wind gusts day of outage."/>
    <s v="ASHM"/>
    <s v="60"/>
    <s v="37"/>
    <s v="30"/>
    <s v="Slight"/>
    <s v="Slight"/>
    <s v="N"/>
    <s v="1"/>
    <m/>
    <s v="Other"/>
    <s v="D"/>
    <s v="CrossArm"/>
    <s v="BareWire"/>
    <s v="1"/>
  </r>
  <r>
    <x v="743"/>
    <s v="     "/>
    <d v="2016-04-01T00:00:00"/>
    <d v="1899-12-30T04:25:00"/>
    <s v="14"/>
    <x v="1"/>
    <s v="4"/>
    <x v="2"/>
    <d v="2016-04-01T00:00:00"/>
    <d v="1899-12-30T04:25:00"/>
    <s v="CAPACITOR CAUSED POLE FIRE DUE TO ISSUES WITH THE GROUNDING, CALLED FOR CREW TO REPLACE POLE. ALSO NOTIFIED OFFICE &amp; SUPERVISOR OF OIL SPILL FROM UNITS &amp; PT."/>
    <s v="     "/>
    <x v="1"/>
    <m/>
    <x v="1"/>
    <m/>
    <s v="1442594"/>
    <s v="16-0025465"/>
    <m/>
    <m/>
    <n v="111502000"/>
    <m/>
    <s v="     "/>
    <x v="0"/>
    <x v="0"/>
    <s v="Vegetation"/>
    <x v="0"/>
    <m/>
    <s v="&lt;3 meters of linear travel"/>
    <s v="Square Feet: ; Acreage: "/>
    <s v="Equipment - PG&amp;E"/>
    <x v="11"/>
    <s v="Equipment - PG&amp;E"/>
    <s v="All types of equipment / facility failure"/>
    <s v="Capacitor Bank"/>
    <s v="Capacitor Bank"/>
    <m/>
    <m/>
    <s v="None"/>
    <s v="Overhead"/>
    <s v="Primary"/>
    <s v="Other"/>
    <m/>
    <s v="100194594"/>
    <s v="     "/>
    <x v="0"/>
    <m/>
    <n v="35.016399999999997"/>
    <n v="-118.892"/>
    <m/>
    <s v="TEJON-1103"/>
    <n v="12000"/>
    <s v="Kern County FD"/>
    <s v="Agriculture"/>
    <m/>
    <m/>
    <m/>
    <m/>
    <m/>
    <m/>
    <m/>
    <s v="N"/>
    <s v="N"/>
    <m/>
    <m/>
    <s v="     "/>
    <m/>
    <m/>
    <m/>
    <m/>
    <m/>
    <m/>
    <m/>
    <m/>
    <m/>
    <m/>
    <m/>
    <m/>
    <m/>
    <m/>
    <m/>
    <m/>
    <m/>
    <m/>
    <m/>
  </r>
  <r>
    <x v="744"/>
    <s v="     "/>
    <d v="2016-04-02T00:00:00"/>
    <d v="1899-12-30T07:06:00"/>
    <s v="14"/>
    <x v="1"/>
    <s v="4"/>
    <x v="2"/>
    <d v="2016-04-02T00:00:00"/>
    <d v="1899-12-30T07:06:00"/>
    <s v="CREW TO REPAIR WIRE DOWN 1630 MESA RD &amp; OPEN JUMPER @ 1049 DAWN RD"/>
    <s v="     "/>
    <x v="1"/>
    <m/>
    <x v="1"/>
    <m/>
    <s v="1443167"/>
    <s v="16-0025694"/>
    <m/>
    <m/>
    <n v="111506000"/>
    <m/>
    <s v="     "/>
    <x v="0"/>
    <x v="0"/>
    <s v="Vegetation"/>
    <x v="0"/>
    <m/>
    <s v="&lt;3 meters of linear travel"/>
    <s v="Square Feet: ; Acreage: "/>
    <s v="Equipment - PG&amp;E"/>
    <x v="10"/>
    <s v="Equipment - PG&amp;E"/>
    <s v="All types of equipment / facility failure"/>
    <s v="Splice/Clamp/Connector"/>
    <s v="Splice/Clamp/Connector"/>
    <m/>
    <m/>
    <s v="Pacific Bell"/>
    <s v="Overhead"/>
    <s v="Primary"/>
    <s v="Conductor"/>
    <m/>
    <s v="101892796"/>
    <s v="     "/>
    <x v="0"/>
    <m/>
    <n v="35.030700000000003"/>
    <n v="-120.52800000000001"/>
    <m/>
    <s v="MESA-1103"/>
    <m/>
    <s v="SAN LUIS CO FIRE"/>
    <s v="Hardwood Woodland"/>
    <m/>
    <m/>
    <m/>
    <m/>
    <m/>
    <m/>
    <m/>
    <s v="N"/>
    <s v="N"/>
    <m/>
    <m/>
    <s v="     "/>
    <m/>
    <m/>
    <m/>
    <m/>
    <m/>
    <m/>
    <m/>
    <m/>
    <m/>
    <m/>
    <m/>
    <m/>
    <m/>
    <m/>
    <m/>
    <m/>
    <m/>
    <m/>
    <m/>
  </r>
  <r>
    <x v="745"/>
    <s v="     "/>
    <d v="2016-04-02T00:00:00"/>
    <d v="1899-12-30T03:48:00"/>
    <s v="14"/>
    <x v="1"/>
    <s v="4"/>
    <x v="2"/>
    <m/>
    <m/>
    <s v="POLE FIRE ,REPLACED SERVICE DOWN,CREW TO REPLACE POLE LATER"/>
    <s v="     "/>
    <x v="1"/>
    <m/>
    <x v="1"/>
    <m/>
    <s v="1443124"/>
    <m/>
    <m/>
    <m/>
    <m/>
    <m/>
    <s v="     "/>
    <x v="0"/>
    <x v="0"/>
    <s v="Vegetation"/>
    <x v="0"/>
    <m/>
    <s v="&lt;0.25"/>
    <s v="Square Feet: ; Acreage: "/>
    <s v="Equipment - PG&amp;E"/>
    <x v="4"/>
    <s v="Equipment - PG&amp;E"/>
    <s v="All types of equipment / facility failure"/>
    <s v="Conductor"/>
    <s v="Conductor"/>
    <m/>
    <m/>
    <m/>
    <s v="Overhead"/>
    <s v="Secondary"/>
    <s v="Conductor"/>
    <m/>
    <s v="100244829"/>
    <s v="     "/>
    <x v="0"/>
    <m/>
    <n v="35.3703"/>
    <n v="-118.97499999999999"/>
    <m/>
    <s v="BAKERSFIELD-2106"/>
    <m/>
    <s v="KCFD"/>
    <s v="Urban"/>
    <m/>
    <m/>
    <m/>
    <m/>
    <m/>
    <m/>
    <m/>
    <s v="N"/>
    <s v="N"/>
    <m/>
    <m/>
    <s v="     "/>
    <m/>
    <m/>
    <m/>
    <m/>
    <m/>
    <m/>
    <m/>
    <m/>
    <m/>
    <m/>
    <m/>
    <m/>
    <m/>
    <m/>
    <m/>
    <m/>
    <m/>
    <m/>
    <m/>
  </r>
  <r>
    <x v="746"/>
    <s v="     "/>
    <d v="2016-04-03T00:00:00"/>
    <d v="1899-12-30T12:01:00"/>
    <s v="15"/>
    <x v="1"/>
    <s v="4"/>
    <x v="2"/>
    <d v="2016-04-03T00:00:00"/>
    <d v="1899-12-30T12:01:00"/>
    <s v="Wire down SS of 7971, crew to replace canyon crossing, 1 wire down, 1 wire damaged. Oncall/DO notfified"/>
    <s v="     "/>
    <x v="1"/>
    <m/>
    <x v="1"/>
    <m/>
    <s v="1443616"/>
    <s v="16-0025794"/>
    <m/>
    <m/>
    <m/>
    <m/>
    <s v="     "/>
    <x v="0"/>
    <x v="0"/>
    <s v="Vegetation"/>
    <x v="0"/>
    <m/>
    <s v="&lt;0.25"/>
    <s v="Square Feet: ; Acreage: "/>
    <s v="Equipment - PG&amp;E"/>
    <x v="4"/>
    <s v="Equipment - PG&amp;E"/>
    <s v="All types of equipment / facility failure"/>
    <s v="Conductor"/>
    <s v="Conductor"/>
    <m/>
    <m/>
    <m/>
    <s v="Overhead"/>
    <s v="Primary"/>
    <s v="Conductor"/>
    <m/>
    <s v="101968191"/>
    <s v="     "/>
    <x v="1"/>
    <n v="154"/>
    <n v="38.680399999999999"/>
    <n v="-123.125"/>
    <m/>
    <s v="GEYSERVILLE-1101"/>
    <n v="12000"/>
    <s v="Cal Fire"/>
    <s v="Herbaceous"/>
    <m/>
    <m/>
    <m/>
    <m/>
    <m/>
    <m/>
    <m/>
    <s v="N"/>
    <s v="N"/>
    <m/>
    <m/>
    <s v="     "/>
    <m/>
    <m/>
    <m/>
    <m/>
    <m/>
    <m/>
    <m/>
    <m/>
    <m/>
    <m/>
    <m/>
    <m/>
    <m/>
    <m/>
    <m/>
    <m/>
    <m/>
    <m/>
    <m/>
  </r>
  <r>
    <x v="747"/>
    <s v="     "/>
    <d v="2016-04-03T00:00:00"/>
    <d v="1899-12-30T06:54:00"/>
    <s v="15"/>
    <x v="1"/>
    <s v="4"/>
    <x v="2"/>
    <d v="2016-04-03T00:00:00"/>
    <d v="1899-12-30T06:54:00"/>
    <s v="CAR POLE, WIRE DOWN, VEHICLE FIRE, NEED CREW TO REPLACE BROKE POLE"/>
    <s v="     "/>
    <x v="1"/>
    <m/>
    <x v="1"/>
    <m/>
    <s v="1443513"/>
    <s v="16-0025760"/>
    <m/>
    <m/>
    <m/>
    <m/>
    <s v="     "/>
    <x v="0"/>
    <x v="0"/>
    <s v="Other"/>
    <x v="0"/>
    <m/>
    <s v="Structure-only"/>
    <s v="Square Feet: ; Acreage: "/>
    <s v="Contact - 3rd Party"/>
    <x v="8"/>
    <s v="Contact - 3rd Party"/>
    <s v="All types of equipment / facility failure"/>
    <s v="Contact - Vehicle"/>
    <m/>
    <s v="Contact - Vehicle"/>
    <s v="Pole"/>
    <s v="Pacific Bell"/>
    <s v="Overhead"/>
    <s v="Primary"/>
    <s v="Conductor"/>
    <m/>
    <s v="101488627"/>
    <s v="     "/>
    <x v="0"/>
    <n v="246"/>
    <n v="40.417499999999997"/>
    <n v="-122.211"/>
    <m/>
    <s v="PANORAMA-1102"/>
    <n v="12000"/>
    <s v="COTTONWOOD FIRE DEPT"/>
    <s v="Agriculture"/>
    <m/>
    <m/>
    <m/>
    <m/>
    <m/>
    <m/>
    <m/>
    <s v="N"/>
    <s v="N"/>
    <m/>
    <m/>
    <s v="     "/>
    <m/>
    <m/>
    <m/>
    <m/>
    <m/>
    <m/>
    <m/>
    <m/>
    <m/>
    <m/>
    <m/>
    <m/>
    <m/>
    <m/>
    <m/>
    <m/>
    <m/>
    <m/>
    <m/>
  </r>
  <r>
    <x v="748"/>
    <s v="     "/>
    <d v="2016-04-04T00:00:00"/>
    <d v="1899-12-30T00:08:00"/>
    <s v="15"/>
    <x v="1"/>
    <s v="4"/>
    <x v="2"/>
    <d v="2016-04-04T00:00:00"/>
    <d v="1899-12-30T00:08:00"/>
    <s v="ON CALL ON SITE CALLED FOR CREW, WIRE DWN"/>
    <s v="     "/>
    <x v="1"/>
    <m/>
    <x v="1"/>
    <m/>
    <s v="1443802"/>
    <s v="16-0025844"/>
    <m/>
    <m/>
    <n v="111507000"/>
    <m/>
    <s v="     "/>
    <x v="0"/>
    <x v="0"/>
    <s v="Vegetation"/>
    <x v="0"/>
    <m/>
    <s v="&lt;3 meters of linear travel"/>
    <s v="Square Feet: ; Acreage: "/>
    <s v="Equipment - PG&amp;E"/>
    <x v="4"/>
    <s v="Equipment - PG&amp;E"/>
    <s v="All types of equipment / facility failure"/>
    <s v="Conductor"/>
    <s v="Conductor"/>
    <m/>
    <m/>
    <s v="Pacific Bell"/>
    <s v="Overhead"/>
    <s v="Primary"/>
    <s v="Conductor"/>
    <m/>
    <s v="102119421"/>
    <s v="     "/>
    <x v="0"/>
    <m/>
    <n v="37.756700000000002"/>
    <n v="-121.419"/>
    <m/>
    <s v="TRACY-1102"/>
    <n v="12000"/>
    <s v="Tracy FD"/>
    <s v="Urban"/>
    <m/>
    <m/>
    <m/>
    <m/>
    <m/>
    <m/>
    <m/>
    <s v="N"/>
    <s v="N"/>
    <m/>
    <m/>
    <s v="     "/>
    <m/>
    <m/>
    <m/>
    <m/>
    <m/>
    <m/>
    <m/>
    <m/>
    <m/>
    <m/>
    <m/>
    <m/>
    <m/>
    <m/>
    <m/>
    <m/>
    <m/>
    <m/>
    <m/>
  </r>
  <r>
    <x v="749"/>
    <s v="     "/>
    <d v="2016-04-07T00:00:00"/>
    <d v="1899-12-30T17:07:00"/>
    <s v="15"/>
    <x v="1"/>
    <s v="4"/>
    <x v="2"/>
    <d v="2016-04-07T00:00:00"/>
    <d v="1899-12-30T17:07:00"/>
    <s v="EC TAG CREATED FOR TREE CREW AND M&amp;C CREW TO REPAIR WIRE DOWN AND REPLACE MESSENGER SPAN GUY-REPAIR SERVICES. TREE GREW INTO LINE BEHIND 1320 EL SORENO."/>
    <s v="     "/>
    <x v="1"/>
    <m/>
    <x v="1"/>
    <m/>
    <s v="1446538"/>
    <s v="16-0026980"/>
    <m/>
    <m/>
    <n v="111521000"/>
    <m/>
    <s v="     "/>
    <x v="0"/>
    <x v="0"/>
    <s v="Vegetation"/>
    <x v="0"/>
    <m/>
    <s v="&lt;0.25"/>
    <s v="Square Feet: ; Acreage: "/>
    <s v="Vegetation"/>
    <x v="0"/>
    <s v="Vegetation"/>
    <s v="All types of equipment / facility failure"/>
    <s v="Contact - Vegetation"/>
    <m/>
    <s v="Contact - Vegetation"/>
    <s v="Conductor"/>
    <m/>
    <s v="Overhead"/>
    <s v="Secondary"/>
    <s v="Conductor"/>
    <m/>
    <s v="100245953"/>
    <s v="     "/>
    <x v="0"/>
    <m/>
    <n v="35.341999999999999"/>
    <n v="-119.018"/>
    <m/>
    <s v="WESTPARK-1108"/>
    <m/>
    <s v="Bakersfield FD"/>
    <s v="Urban"/>
    <m/>
    <m/>
    <m/>
    <m/>
    <m/>
    <m/>
    <m/>
    <s v="N"/>
    <s v="N"/>
    <m/>
    <m/>
    <s v="     "/>
    <m/>
    <m/>
    <m/>
    <m/>
    <m/>
    <m/>
    <m/>
    <m/>
    <m/>
    <m/>
    <m/>
    <m/>
    <m/>
    <m/>
    <m/>
    <m/>
    <m/>
    <m/>
    <m/>
  </r>
  <r>
    <x v="750"/>
    <s v="     "/>
    <d v="2016-04-08T00:00:00"/>
    <d v="1899-12-30T13:14:00"/>
    <s v="15"/>
    <x v="1"/>
    <s v="4"/>
    <x v="2"/>
    <d v="2016-04-08T00:00:00"/>
    <d v="1899-12-30T13:14:00"/>
    <s v="2 LOCATIONS BROKEN POLE AND DAMANGED TRANSFORMER"/>
    <s v="     "/>
    <x v="1"/>
    <m/>
    <x v="1"/>
    <m/>
    <s v="1446981"/>
    <s v="16-0027237"/>
    <m/>
    <m/>
    <m/>
    <m/>
    <s v="     "/>
    <x v="0"/>
    <x v="0"/>
    <s v="Vegetation"/>
    <x v="0"/>
    <m/>
    <s v="&lt;0.25"/>
    <s v="Square Feet: ; Acreage: "/>
    <s v="Contact - 3rd Party"/>
    <x v="8"/>
    <s v="Contact - 3rd Party"/>
    <s v="All types of equipment / facility failure"/>
    <s v="Contact - Vehicle"/>
    <m/>
    <s v="Contact - Vehicle"/>
    <s v="Pole"/>
    <s v="Pacific Bell"/>
    <s v="Overhead"/>
    <s v="Primary"/>
    <s v="Conductor"/>
    <m/>
    <s v="100086751"/>
    <s v="     "/>
    <x v="1"/>
    <n v="300"/>
    <n v="39.042900000000003"/>
    <n v="-121.1"/>
    <m/>
    <s v="HIGGINS-1109"/>
    <m/>
    <s v="Cal Fire"/>
    <s v="Hardwood Woodland"/>
    <m/>
    <m/>
    <m/>
    <m/>
    <m/>
    <m/>
    <m/>
    <s v="N"/>
    <s v="N"/>
    <m/>
    <m/>
    <s v="     "/>
    <m/>
    <m/>
    <m/>
    <m/>
    <m/>
    <m/>
    <m/>
    <m/>
    <m/>
    <m/>
    <m/>
    <m/>
    <m/>
    <m/>
    <m/>
    <m/>
    <m/>
    <m/>
    <m/>
  </r>
  <r>
    <x v="751"/>
    <s v="     "/>
    <d v="2016-04-13T00:00:00"/>
    <d v="1899-12-30T19:28:00"/>
    <s v="16"/>
    <x v="1"/>
    <s v="4"/>
    <x v="2"/>
    <d v="2016-04-13T00:00:00"/>
    <d v="1899-12-30T19:16:00"/>
    <s v="0"/>
    <s v="     "/>
    <x v="1"/>
    <m/>
    <x v="1"/>
    <m/>
    <s v="1450269"/>
    <s v="16-0028421"/>
    <m/>
    <m/>
    <m/>
    <m/>
    <s v="     "/>
    <x v="0"/>
    <x v="0"/>
    <s v="Vegetation"/>
    <x v="0"/>
    <m/>
    <s v="&lt;0.25"/>
    <s v="Square Feet: ; Acreage: "/>
    <s v="Vegetation"/>
    <x v="0"/>
    <s v="Vegetation"/>
    <s v="All types of equipment / facility failure"/>
    <s v="Contact - Vegetation"/>
    <m/>
    <s v="Contact - Vegetation"/>
    <s v="Conductor"/>
    <m/>
    <s v="Overhead"/>
    <s v="Primary"/>
    <s v="Conductor"/>
    <m/>
    <s v="103659313"/>
    <s v="     "/>
    <x v="1"/>
    <n v="105"/>
    <n v="40.495399999999997"/>
    <n v="-124.122"/>
    <m/>
    <s v="RIO-DELL-1102"/>
    <n v="12000"/>
    <s v="Cal Fire"/>
    <s v="Conifer Forest"/>
    <m/>
    <m/>
    <m/>
    <m/>
    <m/>
    <m/>
    <m/>
    <s v="N"/>
    <s v="N"/>
    <m/>
    <m/>
    <s v="     "/>
    <n v="40.495350000000002"/>
    <n v="-124.12191199999999"/>
    <s v="Apr 14 2016 12:00AM"/>
    <s v="RootsFail"/>
    <s v="A healthy Redwood uprooted and fell at an angle to the lines causing the top of the tree to hit the lines, pinning it to the ground."/>
    <s v="REDW"/>
    <s v="45"/>
    <s v="7"/>
    <s v="20"/>
    <s v="Slight"/>
    <s v="Slight"/>
    <s v="N"/>
    <s v="1"/>
    <m/>
    <s v="Hillside"/>
    <s v="B"/>
    <s v="CrossArm"/>
    <s v="BareWire"/>
    <s v="0"/>
  </r>
  <r>
    <x v="752"/>
    <s v="     "/>
    <d v="2016-04-14T00:00:00"/>
    <d v="1899-12-30T14:16:00"/>
    <s v="16"/>
    <x v="1"/>
    <s v="4"/>
    <x v="2"/>
    <d v="2016-04-14T00:00:00"/>
    <d v="1899-12-30T14:16:00"/>
    <s v="2 CROSSARMS WITH WOOD PINS 1 PHASE ON GROUND CALLED FOR CREW TO REPLACE JMRY"/>
    <s v="     "/>
    <x v="1"/>
    <m/>
    <x v="1"/>
    <m/>
    <s v="1450792"/>
    <s v="16-0028680"/>
    <m/>
    <m/>
    <n v="111543000"/>
    <m/>
    <s v="     "/>
    <x v="0"/>
    <x v="0"/>
    <s v="Vegetation"/>
    <x v="0"/>
    <m/>
    <s v="&lt;0.25"/>
    <s v="Square Feet: ; Acreage: "/>
    <s v="Equipment - PG&amp;E"/>
    <x v="7"/>
    <s v="Equipment - PG&amp;E"/>
    <s v="All types of equipment / facility failure"/>
    <s v="Crossarm"/>
    <s v="Crossarm"/>
    <m/>
    <m/>
    <m/>
    <s v="Overhead"/>
    <s v="Primary"/>
    <s v="Other"/>
    <m/>
    <s v="100766367"/>
    <s v="     "/>
    <x v="0"/>
    <m/>
    <n v="36.1584"/>
    <n v="-119.565"/>
    <m/>
    <s v="CORCORAN-1116"/>
    <n v="12000"/>
    <s v="Kings County FD"/>
    <s v="Herbaceous"/>
    <m/>
    <m/>
    <m/>
    <m/>
    <m/>
    <m/>
    <m/>
    <s v="N"/>
    <s v="N"/>
    <m/>
    <m/>
    <s v="     "/>
    <m/>
    <m/>
    <m/>
    <m/>
    <m/>
    <m/>
    <m/>
    <m/>
    <m/>
    <m/>
    <m/>
    <m/>
    <m/>
    <m/>
    <m/>
    <m/>
    <m/>
    <m/>
    <m/>
  </r>
  <r>
    <x v="753"/>
    <s v="     "/>
    <d v="2016-04-18T00:00:00"/>
    <d v="1899-12-30T18:15:15"/>
    <s v="17"/>
    <x v="1"/>
    <s v="4"/>
    <x v="2"/>
    <d v="2016-04-18T00:00:00"/>
    <d v="1899-12-30T18:15:00"/>
    <s v="Per FAS, PG&amp;E equipment fuses in transformer PT 44 cutout caused fire. Escalon FD extinguished, less than 3 meters linear. "/>
    <s v="     "/>
    <x v="0"/>
    <d v="2021-02-23T00:00:00"/>
    <x v="0"/>
    <m/>
    <s v="1453276"/>
    <s v="N/A"/>
    <m/>
    <s v="T003670813"/>
    <m/>
    <m/>
    <s v="     "/>
    <x v="0"/>
    <x v="0"/>
    <m/>
    <x v="0"/>
    <m/>
    <s v="&lt;3 meters of linear travel"/>
    <m/>
    <s v="Equipment - PG&amp;E"/>
    <x v="9"/>
    <s v="Equipment - PG&amp;E"/>
    <s v="All types of equipment / facility failure"/>
    <s v="Equipment failure - Other"/>
    <s v="Transformer"/>
    <m/>
    <m/>
    <s v="No"/>
    <s v="Overhead"/>
    <m/>
    <s v="Transformer"/>
    <m/>
    <s v="163191713"/>
    <s v="     "/>
    <x v="0"/>
    <m/>
    <n v="37.793799999999997"/>
    <n v="-120.98399999999999"/>
    <s v="San Joaquin"/>
    <s v="RIVERBANK-1713"/>
    <m/>
    <s v="Escalon FD"/>
    <s v="Urban"/>
    <m/>
    <m/>
    <m/>
    <m/>
    <m/>
    <m/>
    <m/>
    <s v="N"/>
    <s v="N"/>
    <m/>
    <m/>
    <s v="     "/>
    <m/>
    <m/>
    <m/>
    <m/>
    <m/>
    <m/>
    <m/>
    <m/>
    <m/>
    <m/>
    <m/>
    <m/>
    <m/>
    <m/>
    <m/>
    <m/>
    <m/>
    <m/>
    <m/>
  </r>
  <r>
    <x v="754"/>
    <s v="     "/>
    <d v="2016-04-18T00:00:00"/>
    <d v="1899-12-30T18:14:00"/>
    <s v="17"/>
    <x v="1"/>
    <s v="4"/>
    <x v="2"/>
    <m/>
    <m/>
    <s v="# 1 pt 44 cutout burnt on bottom of fuse,drop to grd,took cap bank offline,made tag 4 crew to repair and chk kyles and unit tanks, small fire at bushes at base of pole,melted drip sytem hose"/>
    <s v="     "/>
    <x v="1"/>
    <m/>
    <x v="1"/>
    <m/>
    <s v="1453276"/>
    <m/>
    <m/>
    <m/>
    <m/>
    <m/>
    <s v="     "/>
    <x v="0"/>
    <x v="0"/>
    <s v="Vegetation"/>
    <x v="0"/>
    <m/>
    <s v="&lt;3 meters of linear travel"/>
    <s v="Square Feet: ; Acreage: "/>
    <s v="Equipment - PG&amp;E"/>
    <x v="15"/>
    <s v="Equipment - PG&amp;E"/>
    <s v="All types of equipment / facility failure"/>
    <s v="Fuse"/>
    <s v="Fuse"/>
    <m/>
    <m/>
    <s v="None"/>
    <s v="Overhead"/>
    <s v="Secondary"/>
    <s v="Other"/>
    <m/>
    <s v="102332958"/>
    <s v="     "/>
    <x v="0"/>
    <m/>
    <n v="37.793799999999997"/>
    <n v="-120.98399999999999"/>
    <m/>
    <s v="RIVERBANK-1713"/>
    <m/>
    <s v="Escalon Fire"/>
    <s v="Urban"/>
    <m/>
    <m/>
    <m/>
    <m/>
    <m/>
    <m/>
    <m/>
    <s v="N"/>
    <s v="N"/>
    <m/>
    <m/>
    <s v="     "/>
    <m/>
    <m/>
    <m/>
    <m/>
    <m/>
    <m/>
    <m/>
    <m/>
    <m/>
    <m/>
    <m/>
    <m/>
    <m/>
    <m/>
    <m/>
    <m/>
    <m/>
    <m/>
    <m/>
  </r>
  <r>
    <x v="755"/>
    <s v="     "/>
    <d v="2016-04-20T00:00:00"/>
    <d v="1899-12-30T16:39:00"/>
    <s v="17"/>
    <x v="1"/>
    <s v="4"/>
    <x v="2"/>
    <d v="2016-04-20T00:00:00"/>
    <d v="1899-12-30T16:39:00"/>
    <s v="12KV POLE DOWN, RDO NTFD, CREW TO MAKE REPAIRS"/>
    <s v="     "/>
    <x v="1"/>
    <m/>
    <x v="1"/>
    <m/>
    <s v="1454549"/>
    <s v="16-0030087"/>
    <m/>
    <m/>
    <m/>
    <m/>
    <s v="     "/>
    <x v="0"/>
    <x v="0"/>
    <s v="Vegetation"/>
    <x v="0"/>
    <m/>
    <s v="&lt;3 meters of linear travel"/>
    <s v="Square Feet: ; Acreage: "/>
    <s v="Equipment - PG&amp;E"/>
    <x v="2"/>
    <s v="Equipment - PG&amp;E"/>
    <s v="All types of equipment / facility failure"/>
    <s v="Pole"/>
    <s v="Pole"/>
    <m/>
    <m/>
    <m/>
    <s v="Overhead"/>
    <s v="Primary"/>
    <s v="Conductor"/>
    <m/>
    <s v="101641171"/>
    <s v="     "/>
    <x v="0"/>
    <m/>
    <n v="39.4024"/>
    <n v="-122.014"/>
    <m/>
    <s v="RICE-1103"/>
    <n v="12000"/>
    <s v="Unknown"/>
    <s v="Agriculture"/>
    <m/>
    <m/>
    <m/>
    <m/>
    <m/>
    <m/>
    <m/>
    <s v="N"/>
    <s v="N"/>
    <m/>
    <m/>
    <s v="     "/>
    <m/>
    <m/>
    <m/>
    <m/>
    <m/>
    <m/>
    <m/>
    <m/>
    <m/>
    <m/>
    <m/>
    <m/>
    <m/>
    <m/>
    <m/>
    <m/>
    <m/>
    <m/>
    <m/>
  </r>
  <r>
    <x v="756"/>
    <s v="     "/>
    <d v="2016-04-21T00:00:00"/>
    <d v="1899-12-30T09:25:00"/>
    <s v="17"/>
    <x v="1"/>
    <s v="4"/>
    <x v="2"/>
    <m/>
    <m/>
    <s v="open neutral started fire filled out incident report and service report and sent a claimform to customer through mail."/>
    <s v="     "/>
    <x v="1"/>
    <m/>
    <x v="1"/>
    <m/>
    <s v="1454996"/>
    <m/>
    <m/>
    <m/>
    <m/>
    <m/>
    <s v="     "/>
    <x v="0"/>
    <x v="0"/>
    <s v="Vegetation"/>
    <x v="0"/>
    <m/>
    <s v="&lt;3 meters of linear travel"/>
    <s v="Square Feet: ; Acreage: "/>
    <s v="Equipment - PG&amp;E"/>
    <x v="4"/>
    <s v="Equipment - PG&amp;E"/>
    <s v="All types of equipment / facility failure"/>
    <s v="Conductor - Open Wire Secondary"/>
    <s v="Conductor - Open Wire Secondary"/>
    <m/>
    <m/>
    <m/>
    <s v="Overhead"/>
    <s v="Secondary"/>
    <s v="Other"/>
    <m/>
    <s v="103312287"/>
    <s v="     "/>
    <x v="1"/>
    <n v="140"/>
    <n v="39.292999999999999"/>
    <n v="-123.76900000000001"/>
    <m/>
    <s v="BIG-RIVER-1101"/>
    <m/>
    <s v="N.A."/>
    <s v="Conifer Forest"/>
    <m/>
    <m/>
    <m/>
    <m/>
    <m/>
    <m/>
    <m/>
    <s v="N"/>
    <s v="N"/>
    <m/>
    <m/>
    <s v="     "/>
    <m/>
    <m/>
    <m/>
    <m/>
    <m/>
    <m/>
    <m/>
    <m/>
    <m/>
    <m/>
    <m/>
    <m/>
    <m/>
    <m/>
    <m/>
    <m/>
    <m/>
    <m/>
    <m/>
  </r>
  <r>
    <x v="757"/>
    <s v="     "/>
    <d v="2016-04-21T00:00:00"/>
    <d v="1899-12-30T03:20:00"/>
    <s v="17"/>
    <x v="1"/>
    <s v="4"/>
    <x v="2"/>
    <d v="2016-04-21T00:00:00"/>
    <d v="1899-12-30T03:20:00"/>
    <s v="0"/>
    <s v="     "/>
    <x v="1"/>
    <m/>
    <x v="1"/>
    <m/>
    <s v="1454751"/>
    <s v="16-0030121"/>
    <m/>
    <m/>
    <n v="111565000"/>
    <m/>
    <s v="     "/>
    <x v="0"/>
    <x v="0"/>
    <s v="Vegetation"/>
    <x v="0"/>
    <m/>
    <s v="&lt;0.25"/>
    <s v="Square Feet: ; Acreage: "/>
    <s v="Equipment - PG&amp;E"/>
    <x v="10"/>
    <s v="Equipment - PG&amp;E"/>
    <s v="All types of equipment / facility failure"/>
    <s v="Splice/Clamp/Connector"/>
    <s v="Splice/Clamp/Connector"/>
    <m/>
    <m/>
    <s v="Pacific Bell"/>
    <s v="Overhead"/>
    <s v="Primary"/>
    <s v="Conductor"/>
    <m/>
    <s v="102295263"/>
    <s v="     "/>
    <x v="0"/>
    <m/>
    <n v="38.1907"/>
    <n v="-122.247"/>
    <m/>
    <s v="HIGHWAY-1102"/>
    <n v="12000"/>
    <s v="American Canyon FD"/>
    <s v="Agriculture"/>
    <m/>
    <m/>
    <m/>
    <m/>
    <m/>
    <m/>
    <m/>
    <s v="N"/>
    <s v="N"/>
    <m/>
    <m/>
    <s v="     "/>
    <m/>
    <m/>
    <m/>
    <m/>
    <m/>
    <m/>
    <m/>
    <m/>
    <m/>
    <m/>
    <m/>
    <m/>
    <m/>
    <m/>
    <m/>
    <m/>
    <m/>
    <m/>
    <m/>
  </r>
  <r>
    <x v="758"/>
    <s v="     "/>
    <d v="2016-04-22T00:00:00"/>
    <d v="1899-12-30T22:02:00"/>
    <s v="17"/>
    <x v="1"/>
    <s v="4"/>
    <x v="2"/>
    <d v="2016-04-22T00:00:00"/>
    <d v="1899-12-30T22:02:00"/>
    <s v="SECONDARY DOWN MID SPAN, ISOLATED @ TX. CALLED FOR CREW SENT EC TAG, ADV ON TREE CREW"/>
    <s v="     "/>
    <x v="1"/>
    <m/>
    <x v="1"/>
    <m/>
    <s v="1456185"/>
    <s v="16-0030861"/>
    <m/>
    <m/>
    <m/>
    <m/>
    <s v="     "/>
    <x v="0"/>
    <x v="0"/>
    <s v="Vegetation"/>
    <x v="0"/>
    <m/>
    <s v="&lt;3 meters of linear travel"/>
    <s v="Square Feet: ; Acreage: "/>
    <s v="Vegetation"/>
    <x v="0"/>
    <s v="Vegetation"/>
    <s v="All types of equipment / facility failure"/>
    <s v="Contact - Vegetation"/>
    <m/>
    <s v="Contact - Vegetation"/>
    <s v="Conductor"/>
    <s v="Yes"/>
    <s v="Overhead"/>
    <s v="Secondary"/>
    <s v="Conductor"/>
    <m/>
    <s v="100156969"/>
    <s v="     "/>
    <x v="0"/>
    <m/>
    <n v="35.349200000000003"/>
    <n v="-119.054"/>
    <m/>
    <s v="WESTPARK-1112"/>
    <m/>
    <s v="N.A."/>
    <s v="Urban"/>
    <m/>
    <m/>
    <m/>
    <m/>
    <m/>
    <m/>
    <m/>
    <s v="N"/>
    <s v="N"/>
    <m/>
    <m/>
    <s v="     "/>
    <n v="34.349200000000003"/>
    <n v="-119.0536"/>
    <s v="Apr 25 2016 12:00AM"/>
    <s v="BranchFail"/>
    <s v="At time of investigation branch was found near service drop."/>
    <s v="ASH"/>
    <s v="30"/>
    <s v="24"/>
    <s v="5"/>
    <s v="Slight"/>
    <s v="None"/>
    <s v="N"/>
    <s v="1"/>
    <m/>
    <s v="Valley"/>
    <s v="D"/>
    <s v="Other"/>
    <s v="BareWire"/>
    <s v="2"/>
  </r>
  <r>
    <x v="759"/>
    <s v="     "/>
    <d v="2016-04-22T00:00:00"/>
    <d v="1899-12-30T17:10:00"/>
    <s v="17"/>
    <x v="1"/>
    <s v="4"/>
    <x v="2"/>
    <m/>
    <m/>
    <s v="CREW NEEDED TO INSTALL RUBBER POLE BURNING"/>
    <s v="     "/>
    <x v="1"/>
    <m/>
    <x v="1"/>
    <m/>
    <m/>
    <m/>
    <m/>
    <m/>
    <m/>
    <m/>
    <s v="     "/>
    <x v="0"/>
    <x v="0"/>
    <s v="Vegetation"/>
    <x v="0"/>
    <m/>
    <s v="&lt;0.25"/>
    <s v="Square Feet: ; Acreage: "/>
    <s v="Equipment - PG&amp;E"/>
    <x v="13"/>
    <s v="Equipment - PG&amp;E"/>
    <s v="All types of equipment / facility failure"/>
    <s v="Transformer"/>
    <s v="Transformer"/>
    <m/>
    <m/>
    <s v="None"/>
    <s v="Overhead"/>
    <s v="Secondary"/>
    <s v="Transformer"/>
    <m/>
    <s v="100506567"/>
    <s v="     "/>
    <x v="0"/>
    <m/>
    <n v="37.887500000000003"/>
    <n v="-121.696"/>
    <m/>
    <s v="BRENTWOOD-2110"/>
    <m/>
    <s v="Brentwood FD"/>
    <s v="Herbaceous"/>
    <m/>
    <m/>
    <m/>
    <m/>
    <m/>
    <m/>
    <m/>
    <s v="N"/>
    <s v="N"/>
    <m/>
    <m/>
    <s v="     "/>
    <m/>
    <m/>
    <m/>
    <m/>
    <m/>
    <m/>
    <m/>
    <m/>
    <m/>
    <m/>
    <m/>
    <m/>
    <m/>
    <m/>
    <m/>
    <m/>
    <m/>
    <m/>
    <m/>
  </r>
  <r>
    <x v="760"/>
    <s v="     "/>
    <d v="2016-04-23T00:00:00"/>
    <d v="1899-12-30T18:32:00"/>
    <s v="17"/>
    <x v="1"/>
    <s v="4"/>
    <x v="2"/>
    <d v="2016-04-23T00:00:00"/>
    <d v="1899-12-30T18:32:00"/>
    <s v="f6tmjpg,mylar balloons burned wire down crew on sight to make repairs"/>
    <s v="     "/>
    <x v="1"/>
    <m/>
    <x v="1"/>
    <m/>
    <s v="1456828"/>
    <s v="16-0030960"/>
    <m/>
    <m/>
    <m/>
    <m/>
    <s v="     "/>
    <x v="0"/>
    <x v="0"/>
    <s v="Vegetation"/>
    <x v="0"/>
    <m/>
    <s v="&lt;0.25"/>
    <s v="Square Feet: ; Acreage: "/>
    <s v="Contact - 3rd Party"/>
    <x v="12"/>
    <s v="Contact - 3rd Party"/>
    <s v="All types of equipment / facility failure"/>
    <s v="Contact - Balloon"/>
    <m/>
    <s v="Contact - Balloon"/>
    <s v="Conductor"/>
    <m/>
    <s v="Overhead"/>
    <s v="Primary"/>
    <s v="Conductor"/>
    <m/>
    <s v="100818205"/>
    <s v="     "/>
    <x v="0"/>
    <m/>
    <n v="36.490600000000001"/>
    <n v="-119.629"/>
    <m/>
    <s v="KINGSBURG-1116"/>
    <n v="12000"/>
    <s v="city of selma"/>
    <s v="Agriculture"/>
    <m/>
    <m/>
    <m/>
    <m/>
    <m/>
    <m/>
    <m/>
    <s v="N"/>
    <s v="N"/>
    <m/>
    <m/>
    <s v="     "/>
    <m/>
    <m/>
    <m/>
    <m/>
    <m/>
    <m/>
    <m/>
    <m/>
    <m/>
    <m/>
    <m/>
    <m/>
    <m/>
    <m/>
    <m/>
    <m/>
    <m/>
    <m/>
    <m/>
  </r>
  <r>
    <x v="761"/>
    <s v="     "/>
    <d v="2016-04-24T00:00:00"/>
    <d v="1899-12-30T11:10:00"/>
    <s v="18"/>
    <x v="1"/>
    <s v="4"/>
    <x v="2"/>
    <d v="2016-04-24T00:00:00"/>
    <d v="1899-12-30T11:10:00"/>
    <s v="crew to repair wire down"/>
    <s v="     "/>
    <x v="1"/>
    <m/>
    <x v="1"/>
    <m/>
    <s v="1457036"/>
    <s v="16-0031023"/>
    <m/>
    <m/>
    <n v="111571000"/>
    <m/>
    <s v="     "/>
    <x v="0"/>
    <x v="0"/>
    <s v="Vegetation"/>
    <x v="0"/>
    <m/>
    <s v="0.26-9.99"/>
    <s v="Square Feet: ; Acreage: 2.5"/>
    <s v="Vegetation"/>
    <x v="0"/>
    <s v="Vegetation"/>
    <s v="All types of equipment / facility failure"/>
    <s v="Contact - Vegetation"/>
    <m/>
    <s v="Contact - Vegetation"/>
    <s v="Conductor"/>
    <m/>
    <s v="Overhead"/>
    <s v="Primary"/>
    <s v="Conductor"/>
    <m/>
    <s v="101898989"/>
    <s v="     "/>
    <x v="0"/>
    <n v="512"/>
    <n v="34.709000000000003"/>
    <n v="-120.461"/>
    <m/>
    <s v="PURISIMA-1101"/>
    <n v="12000"/>
    <s v="Santa Barbara County FD"/>
    <s v="Urban"/>
    <m/>
    <m/>
    <m/>
    <m/>
    <m/>
    <m/>
    <m/>
    <s v="N"/>
    <s v="N"/>
    <m/>
    <m/>
    <s v="     "/>
    <n v="34.708325000000002"/>
    <n v="-120.461961"/>
    <s v="Apr 25 2016 12:00AM"/>
    <s v="TrunkFail"/>
    <s v="EVIDENCE OF LIVE GREEN TREE FAILURE AT BASE IN AREA OF OUTAGE LOCATION. EVIDENCE OF FIRE AT OUTAGE LOCATION."/>
    <s v="PINM"/>
    <s v="51"/>
    <s v="13"/>
    <s v="33"/>
    <s v="Slight"/>
    <s v="None"/>
    <s v="N"/>
    <s v="1"/>
    <m/>
    <s v="Plain"/>
    <s v="A"/>
    <s v="CrossArm"/>
    <s v="BareWire"/>
    <s v="2"/>
  </r>
  <r>
    <x v="762"/>
    <s v="     "/>
    <d v="2016-04-25T00:00:00"/>
    <d v="1899-12-30T14:50:00"/>
    <s v="18"/>
    <x v="1"/>
    <s v="4"/>
    <x v="2"/>
    <d v="2016-04-25T00:00:00"/>
    <d v="1899-12-30T14:50:00"/>
    <s v="called for crew to adujst wire"/>
    <s v="     "/>
    <x v="1"/>
    <m/>
    <x v="1"/>
    <m/>
    <s v="1458692"/>
    <s v="16-0031366"/>
    <m/>
    <m/>
    <m/>
    <m/>
    <s v="     "/>
    <x v="0"/>
    <x v="0"/>
    <s v="Vegetation"/>
    <x v="0"/>
    <m/>
    <s v="0.26-9.99"/>
    <s v="Square Feet: ; Acreage: 9"/>
    <s v="Equipment - PG&amp;E"/>
    <x v="9"/>
    <s v="Equipment - PG&amp;E"/>
    <s v="All types of equipment / facility failure"/>
    <m/>
    <m/>
    <m/>
    <m/>
    <s v="None"/>
    <s v="Overhead"/>
    <s v="Primary"/>
    <s v="Conductor"/>
    <m/>
    <s v="100207184"/>
    <s v="     "/>
    <x v="0"/>
    <m/>
    <n v="35.544400000000003"/>
    <n v="-119.087"/>
    <m/>
    <s v="LERDO-1107"/>
    <n v="12000"/>
    <s v="Kern County FD"/>
    <s v="Desert Shrub"/>
    <m/>
    <m/>
    <m/>
    <m/>
    <m/>
    <m/>
    <m/>
    <s v="N"/>
    <s v="N"/>
    <m/>
    <m/>
    <s v="     "/>
    <m/>
    <m/>
    <m/>
    <m/>
    <m/>
    <m/>
    <m/>
    <m/>
    <m/>
    <m/>
    <m/>
    <m/>
    <m/>
    <m/>
    <m/>
    <m/>
    <m/>
    <m/>
    <m/>
  </r>
  <r>
    <x v="763"/>
    <s v="     "/>
    <d v="2016-04-25T00:00:00"/>
    <d v="1899-12-30T12:52:19"/>
    <s v="18"/>
    <x v="1"/>
    <s v="4"/>
    <x v="2"/>
    <m/>
    <m/>
    <s v="L7SF: 17970 S CAMDEN AVE in Caruthers (meter #5000031049 camden/davis); broken pole w/wire down caused grass fire; from index #10310 learned that pole was rotten and that's why it failed"/>
    <s v="     "/>
    <x v="0"/>
    <d v="2021-02-21T00:00:00"/>
    <x v="0"/>
    <m/>
    <s v="7103278"/>
    <s v="N/A"/>
    <m/>
    <s v="T003676708, T003676707"/>
    <n v="111572739"/>
    <m/>
    <s v="     "/>
    <x v="0"/>
    <x v="0"/>
    <m/>
    <x v="0"/>
    <m/>
    <s v="&lt;0.25"/>
    <m/>
    <s v="Equipment - PG&amp;E"/>
    <x v="2"/>
    <s v="Equipment - PG&amp;E"/>
    <s v="All types of equipment / facility failure"/>
    <s v="Pole failure"/>
    <s v="Conductor"/>
    <m/>
    <m/>
    <s v="No"/>
    <s v="Overhead"/>
    <m/>
    <s v="Conductor"/>
    <m/>
    <s v="103803968"/>
    <s v="     "/>
    <x v="0"/>
    <m/>
    <n v="36.476100000000002"/>
    <n v="-119.79"/>
    <s v="Fresno"/>
    <s v="CAMDEN-1105"/>
    <m/>
    <m/>
    <s v="Agriculture"/>
    <m/>
    <m/>
    <m/>
    <m/>
    <m/>
    <m/>
    <m/>
    <s v="N"/>
    <s v="N"/>
    <m/>
    <m/>
    <s v="     "/>
    <m/>
    <m/>
    <m/>
    <m/>
    <m/>
    <m/>
    <m/>
    <m/>
    <m/>
    <m/>
    <m/>
    <m/>
    <m/>
    <m/>
    <m/>
    <m/>
    <m/>
    <m/>
    <m/>
  </r>
  <r>
    <x v="764"/>
    <s v="     "/>
    <d v="2016-04-25T00:00:00"/>
    <d v="1899-12-30T12:34:00"/>
    <s v="18"/>
    <x v="1"/>
    <s v="4"/>
    <x v="2"/>
    <d v="2016-04-25T00:00:00"/>
    <d v="1899-12-30T12:34:00"/>
    <s v="broken pole w/wire down caused grass fire issued ECtag notified M&amp;C"/>
    <s v="     "/>
    <x v="1"/>
    <m/>
    <x v="1"/>
    <m/>
    <s v="1458495"/>
    <s v="16-0031324"/>
    <m/>
    <m/>
    <m/>
    <m/>
    <s v="     "/>
    <x v="0"/>
    <x v="0"/>
    <s v="Vegetation"/>
    <x v="0"/>
    <m/>
    <s v="&lt;0.25"/>
    <s v="Square Feet: ; Acreage: "/>
    <s v="Equipment - PG&amp;E"/>
    <x v="2"/>
    <s v="Equipment - PG&amp;E"/>
    <s v="All types of equipment / facility failure"/>
    <s v="Pole"/>
    <s v="Pole"/>
    <m/>
    <m/>
    <m/>
    <s v="Overhead"/>
    <s v="Primary"/>
    <s v="Conductor"/>
    <m/>
    <s v="100875278"/>
    <s v="     "/>
    <x v="0"/>
    <m/>
    <n v="36.476100000000002"/>
    <n v="-119.79"/>
    <m/>
    <s v="CAMDEN-1105"/>
    <n v="12000"/>
    <s v="Cal Fire"/>
    <s v="Agriculture"/>
    <m/>
    <m/>
    <m/>
    <m/>
    <m/>
    <m/>
    <m/>
    <s v="N"/>
    <s v="N"/>
    <m/>
    <m/>
    <s v="     "/>
    <m/>
    <m/>
    <m/>
    <m/>
    <m/>
    <m/>
    <m/>
    <m/>
    <m/>
    <m/>
    <m/>
    <m/>
    <m/>
    <m/>
    <m/>
    <m/>
    <m/>
    <m/>
    <m/>
  </r>
  <r>
    <x v="765"/>
    <s v="     "/>
    <d v="2016-04-27T00:00:00"/>
    <d v="1899-12-30T14:02:00"/>
    <s v="18"/>
    <x v="1"/>
    <s v="4"/>
    <x v="2"/>
    <d v="2016-04-27T00:00:00"/>
    <d v="1899-12-30T14:02:00"/>
    <s v="BIRD NEST CAUSED FLASHOVER ON CUTOUT, CREW TO REPLACE"/>
    <s v="     "/>
    <x v="1"/>
    <m/>
    <x v="1"/>
    <m/>
    <s v="1460231"/>
    <s v="16-0032003"/>
    <m/>
    <m/>
    <m/>
    <m/>
    <s v="     "/>
    <x v="0"/>
    <x v="0"/>
    <s v="Vegetation"/>
    <x v="0"/>
    <m/>
    <s v="&lt;3 meters of linear travel"/>
    <s v="Square Feet: ; Acreage: "/>
    <s v="Contact - Animal - Bird"/>
    <x v="6"/>
    <s v="Contact - Bird"/>
    <s v="All types of equipment / facility failure"/>
    <s v="Contact - Animal"/>
    <m/>
    <s v="Contact - Animal"/>
    <s v="Conductor"/>
    <s v="Pacific Bell"/>
    <s v="Overhead"/>
    <s v="Primary"/>
    <s v="Conductor"/>
    <m/>
    <s v="100755216"/>
    <s v="     "/>
    <x v="0"/>
    <m/>
    <n v="36.516100000000002"/>
    <n v="-119.26"/>
    <m/>
    <s v="OROSI-1101"/>
    <n v="12000"/>
    <s v="Unknown"/>
    <s v="Agriculture"/>
    <m/>
    <m/>
    <m/>
    <m/>
    <m/>
    <m/>
    <m/>
    <s v="N"/>
    <s v="N"/>
    <m/>
    <m/>
    <s v="     "/>
    <m/>
    <m/>
    <m/>
    <m/>
    <m/>
    <m/>
    <m/>
    <m/>
    <m/>
    <m/>
    <m/>
    <m/>
    <m/>
    <m/>
    <m/>
    <m/>
    <m/>
    <m/>
    <m/>
  </r>
  <r>
    <x v="766"/>
    <s v="     "/>
    <d v="2016-04-30T00:00:00"/>
    <d v="1899-12-30T17:59:00"/>
    <s v="18"/>
    <x v="1"/>
    <s v="4"/>
    <x v="2"/>
    <d v="2016-04-30T00:00:00"/>
    <d v="1899-12-30T17:59:00"/>
    <m/>
    <s v="     "/>
    <x v="1"/>
    <m/>
    <x v="1"/>
    <m/>
    <s v="1462409"/>
    <s v="16-0032910"/>
    <m/>
    <m/>
    <m/>
    <m/>
    <s v="     "/>
    <x v="0"/>
    <x v="0"/>
    <s v="Vegetation"/>
    <x v="0"/>
    <m/>
    <s v="&lt;3 meters of linear travel"/>
    <s v="Square Feet: ; Acreage: "/>
    <s v="Vegetation"/>
    <x v="0"/>
    <s v="Vegetation"/>
    <s v="All types of equipment / facility failure"/>
    <s v="Contact - Vegetation"/>
    <m/>
    <s v="Contact - Vegetation"/>
    <s v="Conductor"/>
    <m/>
    <s v="Overhead"/>
    <s v="Primary"/>
    <s v="Conductor"/>
    <m/>
    <m/>
    <s v="     "/>
    <x v="1"/>
    <n v="305"/>
    <n v="38.3142"/>
    <n v="-120.901"/>
    <m/>
    <s v="CLAY-1103"/>
    <n v="12000"/>
    <s v="Kern County FD"/>
    <s v="Herbaceous"/>
    <m/>
    <m/>
    <m/>
    <m/>
    <m/>
    <m/>
    <m/>
    <s v="N"/>
    <s v="N"/>
    <m/>
    <m/>
    <s v="     "/>
    <n v="38.3142"/>
    <n v="-120.90148000000001"/>
    <s v="May  2 2016 12:00AM"/>
    <s v="TrunkFail"/>
    <s v="Large multi-stem Gray pine with codominant forks. Line side fork broke off at union and went thru 2-phase end span line damaging ep x-arms and pole. Energized line caused small (&lt;10 sqft) debris fire and approx 2x2 burn in trees green needles. Calfire on scene and extinguished fire after lines were de-energized. No other hazard trees were found in the area."/>
    <s v="PING"/>
    <s v="85"/>
    <s v="33"/>
    <s v="60"/>
    <s v="Moderate"/>
    <s v="None"/>
    <s v="N"/>
    <s v="1"/>
    <m/>
    <s v="Hillside"/>
    <s v="A"/>
    <s v="CrossArm"/>
    <s v="BareWire"/>
    <s v="0"/>
  </r>
  <r>
    <x v="767"/>
    <s v="     "/>
    <d v="2016-04-30T00:00:00"/>
    <d v="1899-12-30T16:40:00"/>
    <s v="18"/>
    <x v="1"/>
    <s v="4"/>
    <x v="2"/>
    <d v="2016-04-30T00:00:00"/>
    <m/>
    <s v="0"/>
    <s v="     "/>
    <x v="1"/>
    <m/>
    <x v="1"/>
    <m/>
    <m/>
    <m/>
    <m/>
    <m/>
    <m/>
    <m/>
    <s v="     "/>
    <x v="0"/>
    <x v="0"/>
    <s v="Vegetation"/>
    <x v="0"/>
    <m/>
    <s v="&lt;0.25"/>
    <s v="Square Feet: ; Acreage: "/>
    <s v="Equipment - PG&amp;E"/>
    <x v="9"/>
    <s v="Equipment - PG&amp;E"/>
    <s v="All types of equipment / facility failure"/>
    <m/>
    <m/>
    <m/>
    <m/>
    <m/>
    <s v="Overhead"/>
    <s v="Secondary"/>
    <s v="Conductor"/>
    <m/>
    <s v="103083239"/>
    <s v="     "/>
    <x v="0"/>
    <m/>
    <n v="37.006599999999999"/>
    <n v="-120.63800000000001"/>
    <m/>
    <s v="DOS-PALOS-1101"/>
    <n v="12000"/>
    <s v="Merced County FD"/>
    <s v="Agriculture"/>
    <m/>
    <m/>
    <m/>
    <m/>
    <m/>
    <m/>
    <m/>
    <s v="N"/>
    <s v="N"/>
    <m/>
    <m/>
    <s v="     "/>
    <m/>
    <m/>
    <m/>
    <m/>
    <m/>
    <m/>
    <m/>
    <m/>
    <m/>
    <m/>
    <m/>
    <m/>
    <m/>
    <m/>
    <m/>
    <m/>
    <m/>
    <m/>
    <m/>
  </r>
  <r>
    <x v="768"/>
    <s v="     "/>
    <d v="2016-04-30T00:00:00"/>
    <d v="1899-12-30T13:41:00"/>
    <s v="18"/>
    <x v="1"/>
    <s v="4"/>
    <x v="2"/>
    <d v="2016-04-30T00:00:00"/>
    <d v="1899-12-30T12:40:00"/>
    <s v="CREW TO RE-SAG OPEN WIRE SEC. SLAPPING TOGETHER. BURNED TWO SECTIONS OF FENCE"/>
    <s v="     "/>
    <x v="1"/>
    <m/>
    <x v="1"/>
    <m/>
    <s v="1462136"/>
    <s v="16-0032869"/>
    <m/>
    <m/>
    <m/>
    <m/>
    <s v="     "/>
    <x v="0"/>
    <x v="0"/>
    <s v="Vegetation"/>
    <x v="0"/>
    <m/>
    <s v="&lt;3 meters of linear travel"/>
    <s v="Square Feet: ; Acreage: "/>
    <s v="Vegetation"/>
    <x v="0"/>
    <s v="Vegetation"/>
    <s v="All types of equipment / facility failure"/>
    <s v="Contact - Vegetation"/>
    <m/>
    <s v="Contact - Vegetation"/>
    <s v="Conductor"/>
    <s v="Pacific Bell"/>
    <s v="Overhead"/>
    <s v="Secondary"/>
    <s v="Conductor"/>
    <m/>
    <s v="101560133"/>
    <s v="     "/>
    <x v="0"/>
    <m/>
    <n v="38.258800000000001"/>
    <n v="-122.02500000000001"/>
    <m/>
    <s v="SUISUN-1102"/>
    <m/>
    <s v="Fairfield FD"/>
    <s v="Urban"/>
    <m/>
    <m/>
    <m/>
    <m/>
    <m/>
    <m/>
    <m/>
    <s v="N"/>
    <s v="N"/>
    <m/>
    <m/>
    <s v="     "/>
    <n v="38.25909"/>
    <n v="-122.02509999999999"/>
    <s v="May  2 2016 12:00AM"/>
    <s v="WindBlew"/>
    <s v="Tree caused secondary outage from branches blowing into lines during strong winds. Tree has some slight secondary strain. Tree is 3.5 ft from 12 kV primary line. Tree is located at 1624 San Diego St."/>
    <s v="ALMO"/>
    <s v="28"/>
    <s v="24"/>
    <s v="4"/>
    <m/>
    <m/>
    <m/>
    <m/>
    <m/>
    <m/>
    <m/>
    <s v="CrossArm"/>
    <s v="BareWire"/>
    <s v="1"/>
  </r>
  <r>
    <x v="769"/>
    <s v="     "/>
    <d v="2016-05-02T00:00:00"/>
    <d v="1899-12-30T10:05:00"/>
    <s v="19"/>
    <x v="1"/>
    <s v="5"/>
    <x v="2"/>
    <d v="2016-05-02T00:00:00"/>
    <d v="1899-12-30T10:05:00"/>
    <s v="FOUND BURNT SNAKE @ BASE OF POLE @ EDGE OF FIRE LINE - S.P. TX FLASHED NG - CUT IN CLEAR -TAG SENT FOR CREW"/>
    <s v="     "/>
    <x v="1"/>
    <m/>
    <x v="1"/>
    <m/>
    <s v="1463191"/>
    <s v="16-0033214"/>
    <m/>
    <m/>
    <m/>
    <m/>
    <s v="     "/>
    <x v="0"/>
    <x v="0"/>
    <s v="Vegetation"/>
    <x v="0"/>
    <m/>
    <s v="&lt;0.25"/>
    <s v="Square Feet: ; Acreage: "/>
    <s v="Contact - Animal - Other"/>
    <x v="6"/>
    <s v="Contact - Animal"/>
    <s v="All types of equipment / facility failure"/>
    <s v="Contact - Animal"/>
    <m/>
    <s v="Contact - Animal"/>
    <s v="Conductor"/>
    <s v="CALAVERAS TELEPHONE"/>
    <s v="Overhead"/>
    <s v="Primary"/>
    <s v="Conductor"/>
    <m/>
    <s v="101283625"/>
    <s v="     "/>
    <x v="0"/>
    <n v="320"/>
    <n v="37.9148"/>
    <n v="-120.61799999999999"/>
    <m/>
    <s v="PEORIA-FLAT-1704"/>
    <n v="17000"/>
    <s v="Cal Fire"/>
    <s v="Urban"/>
    <m/>
    <m/>
    <m/>
    <m/>
    <m/>
    <m/>
    <m/>
    <s v="N"/>
    <s v="N"/>
    <m/>
    <m/>
    <s v="     "/>
    <m/>
    <m/>
    <m/>
    <m/>
    <m/>
    <m/>
    <m/>
    <m/>
    <m/>
    <m/>
    <m/>
    <m/>
    <m/>
    <m/>
    <m/>
    <m/>
    <m/>
    <m/>
    <m/>
  </r>
  <r>
    <x v="770"/>
    <s v="     "/>
    <d v="2016-05-09T00:00:00"/>
    <d v="1899-12-30T17:05:00"/>
    <s v="20"/>
    <x v="1"/>
    <s v="5"/>
    <x v="2"/>
    <m/>
    <m/>
    <s v="ISSUE A TAG FOR NG PIN TERMINAL. NOTIFIED ON CALL OF FIRST AM OKAY"/>
    <s v="     "/>
    <x v="1"/>
    <m/>
    <x v="1"/>
    <m/>
    <s v="1467222"/>
    <m/>
    <m/>
    <s v="T003688062"/>
    <n v="111619000"/>
    <m/>
    <s v="     "/>
    <x v="0"/>
    <x v="0"/>
    <s v="Vegetation"/>
    <x v="0"/>
    <m/>
    <s v="&lt;3 meters of linear travel"/>
    <s v="Square Feet: ; Acreage: "/>
    <s v="Equipment - PG&amp;E"/>
    <x v="10"/>
    <s v="Equipment - PG&amp;E"/>
    <s v="All types of equipment / facility failure"/>
    <s v="Splice/Clamp/Connector"/>
    <s v="Splice/Clamp/Connector"/>
    <m/>
    <m/>
    <m/>
    <s v="Overhead"/>
    <s v="Secondary"/>
    <s v="Other"/>
    <m/>
    <s v="100663426"/>
    <s v="     "/>
    <x v="0"/>
    <m/>
    <n v="35.985999999999997"/>
    <n v="-119.429"/>
    <m/>
    <s v="ALPAUGH-1103"/>
    <m/>
    <s v="Unknown"/>
    <s v="Agriculture"/>
    <m/>
    <m/>
    <m/>
    <m/>
    <m/>
    <m/>
    <m/>
    <s v="N"/>
    <s v="N"/>
    <m/>
    <m/>
    <s v="     "/>
    <m/>
    <m/>
    <m/>
    <m/>
    <m/>
    <m/>
    <m/>
    <m/>
    <m/>
    <m/>
    <m/>
    <m/>
    <m/>
    <m/>
    <m/>
    <m/>
    <m/>
    <m/>
    <m/>
  </r>
  <r>
    <x v="771"/>
    <s v="     "/>
    <d v="2016-05-11T00:00:00"/>
    <d v="1899-12-30T12:15:00"/>
    <s v="20"/>
    <x v="1"/>
    <s v="5"/>
    <x v="2"/>
    <d v="2016-05-11T00:00:00"/>
    <d v="1899-12-30T12:15:00"/>
    <s v="0"/>
    <s v="     "/>
    <x v="1"/>
    <m/>
    <x v="1"/>
    <m/>
    <s v="1468128"/>
    <s v="16-0035355"/>
    <m/>
    <m/>
    <m/>
    <m/>
    <s v="     "/>
    <x v="0"/>
    <x v="0"/>
    <s v="Vegetation"/>
    <x v="0"/>
    <m/>
    <s v="&lt;3 meters of linear travel"/>
    <s v="Square Feet: ; Acreage: "/>
    <s v="Contact - 3rd Party"/>
    <x v="12"/>
    <s v="Contact - 3rd Party"/>
    <s v="All types of equipment / facility failure"/>
    <s v="Contact - Balloon"/>
    <m/>
    <s v="Contact - Balloon"/>
    <s v="Conductor"/>
    <m/>
    <s v="Overhead"/>
    <s v="Secondary"/>
    <s v="Conductor"/>
    <m/>
    <s v="103565907"/>
    <s v="     "/>
    <x v="0"/>
    <m/>
    <n v="37.678100000000001"/>
    <n v="-122.479"/>
    <m/>
    <s v="DALY-CITY-1104"/>
    <m/>
    <s v="DALY CITY"/>
    <s v="Urban"/>
    <m/>
    <m/>
    <m/>
    <m/>
    <m/>
    <m/>
    <m/>
    <s v="N"/>
    <s v="N"/>
    <m/>
    <m/>
    <s v="     "/>
    <m/>
    <m/>
    <m/>
    <m/>
    <m/>
    <m/>
    <m/>
    <m/>
    <m/>
    <m/>
    <m/>
    <m/>
    <m/>
    <m/>
    <m/>
    <m/>
    <m/>
    <m/>
    <m/>
  </r>
  <r>
    <x v="772"/>
    <s v="     "/>
    <d v="2016-05-12T00:00:00"/>
    <d v="1899-12-30T20:15:00"/>
    <s v="20"/>
    <x v="1"/>
    <s v="5"/>
    <x v="2"/>
    <d v="2016-05-12T00:00:00"/>
    <d v="1899-12-30T20:15:00"/>
    <s v="crew to make repair"/>
    <s v="     "/>
    <x v="1"/>
    <m/>
    <x v="1"/>
    <m/>
    <s v="1468946"/>
    <s v="16-0035728"/>
    <m/>
    <m/>
    <m/>
    <m/>
    <s v="     "/>
    <x v="0"/>
    <x v="0"/>
    <s v="Vegetation"/>
    <x v="0"/>
    <m/>
    <s v="&lt;3 meters of linear travel"/>
    <s v="Square Feet: ; Acreage: "/>
    <s v="Equipment - PG&amp;E"/>
    <x v="4"/>
    <s v="Equipment - PG&amp;E"/>
    <s v="All types of equipment / facility failure"/>
    <s v="Conductor"/>
    <s v="Conductor"/>
    <m/>
    <m/>
    <m/>
    <s v="Overhead"/>
    <s v="Primary"/>
    <s v="Conductor"/>
    <m/>
    <s v="101857280"/>
    <s v="     "/>
    <x v="2"/>
    <n v="582"/>
    <n v="35.1922"/>
    <n v="-120.456"/>
    <m/>
    <s v="SAN-LUIS-OBISPO-1104"/>
    <n v="12000"/>
    <s v="N.A."/>
    <s v="Hardwood Woodland"/>
    <m/>
    <m/>
    <m/>
    <m/>
    <m/>
    <m/>
    <m/>
    <s v="N"/>
    <s v="N"/>
    <m/>
    <m/>
    <s v="     "/>
    <m/>
    <m/>
    <m/>
    <m/>
    <m/>
    <m/>
    <m/>
    <m/>
    <m/>
    <m/>
    <m/>
    <m/>
    <m/>
    <m/>
    <m/>
    <m/>
    <m/>
    <m/>
    <m/>
  </r>
  <r>
    <x v="773"/>
    <s v="     "/>
    <d v="2016-05-12T00:00:00"/>
    <d v="1899-12-30T13:35:00"/>
    <s v="20"/>
    <x v="1"/>
    <s v="5"/>
    <x v="2"/>
    <d v="2016-05-12T00:00:00"/>
    <d v="1899-12-30T13:35:00"/>
    <s v="0"/>
    <s v="     "/>
    <x v="1"/>
    <m/>
    <x v="1"/>
    <m/>
    <s v="1468708"/>
    <s v="16-0035614"/>
    <m/>
    <m/>
    <m/>
    <m/>
    <s v="     "/>
    <x v="0"/>
    <x v="0"/>
    <s v="Vegetation"/>
    <x v="0"/>
    <m/>
    <s v="&lt;0.25"/>
    <s v="Square Feet: ; Acreage: "/>
    <s v="Vegetation"/>
    <x v="0"/>
    <s v="Vegetation"/>
    <s v="All types of equipment / facility failure"/>
    <s v="Contact - Vegetation"/>
    <m/>
    <s v="Contact - Vegetation"/>
    <s v="Conductor"/>
    <m/>
    <s v="Overhead"/>
    <s v="Primary"/>
    <s v="Conductor"/>
    <m/>
    <s v="101006413"/>
    <s v="     "/>
    <x v="0"/>
    <m/>
    <n v="40.453800000000001"/>
    <n v="-124.048"/>
    <m/>
    <s v="RIO-DELL-1102"/>
    <n v="12000"/>
    <s v="Cal Fire"/>
    <s v="Conifer Forest"/>
    <m/>
    <m/>
    <m/>
    <m/>
    <m/>
    <m/>
    <m/>
    <s v="N"/>
    <s v="N"/>
    <m/>
    <m/>
    <s v="     "/>
    <n v="40.441248000000002"/>
    <n v="-124.040648"/>
    <s v="May 13 2016 12:00AM"/>
    <s v="RootsFail"/>
    <s v="A healthy grand fir on a steep slope uprooted and fell through the lines."/>
    <s v="FIRG"/>
    <s v="70"/>
    <s v="16"/>
    <s v="35"/>
    <s v="Slight"/>
    <s v="None"/>
    <s v="N"/>
    <s v="1"/>
    <m/>
    <s v="Hillside"/>
    <s v="C"/>
    <s v="CrossArm"/>
    <s v="BareWire"/>
    <s v="1"/>
  </r>
  <r>
    <x v="774"/>
    <s v="     "/>
    <d v="2016-05-12T00:00:00"/>
    <d v="1899-12-30T10:47:00"/>
    <s v="20"/>
    <x v="1"/>
    <s v="5"/>
    <x v="2"/>
    <d v="2016-05-12T00:00:00"/>
    <d v="1899-12-30T10:47:00"/>
    <s v="assist doug stowell on wire down outage"/>
    <s v="     "/>
    <x v="1"/>
    <m/>
    <x v="1"/>
    <m/>
    <s v="1468597"/>
    <s v="16-0035574"/>
    <m/>
    <m/>
    <n v="111630000"/>
    <m/>
    <s v="     "/>
    <x v="0"/>
    <x v="0"/>
    <s v="Vegetation"/>
    <x v="0"/>
    <m/>
    <s v="&lt;3 meters of linear travel"/>
    <s v="Square Feet: ; Acreage: "/>
    <s v="Equipment - PG&amp;E"/>
    <x v="10"/>
    <s v="Equipment - PG&amp;E"/>
    <s v="All types of equipment / facility failure"/>
    <s v="Splice/Clamp/Connector"/>
    <s v="Splice/Clamp/Connector"/>
    <m/>
    <m/>
    <m/>
    <s v="Overhead"/>
    <s v="Primary"/>
    <s v="Conductor"/>
    <m/>
    <s v="101937429"/>
    <s v="     "/>
    <x v="0"/>
    <m/>
    <n v="35.302399999999999"/>
    <n v="-120.71599999999999"/>
    <m/>
    <s v="FOOTHILL-1101"/>
    <n v="12000"/>
    <s v="N.A."/>
    <s v="Herbaceous"/>
    <m/>
    <m/>
    <m/>
    <m/>
    <m/>
    <m/>
    <m/>
    <s v="N"/>
    <s v="N"/>
    <m/>
    <m/>
    <s v="     "/>
    <m/>
    <m/>
    <m/>
    <m/>
    <m/>
    <m/>
    <m/>
    <m/>
    <m/>
    <m/>
    <m/>
    <m/>
    <m/>
    <m/>
    <m/>
    <m/>
    <m/>
    <m/>
    <m/>
  </r>
  <r>
    <x v="775"/>
    <s v="     "/>
    <d v="2016-05-14T00:00:00"/>
    <d v="1899-12-30T22:06:00"/>
    <s v="20"/>
    <x v="1"/>
    <s v="5"/>
    <x v="2"/>
    <d v="2016-05-14T00:00:00"/>
    <d v="1899-12-30T22:06:00"/>
    <s v="SW 8229  BURNT AND CLEARED FOR CREW TO REPLACE 5 15 16"/>
    <s v="     "/>
    <x v="1"/>
    <m/>
    <x v="1"/>
    <m/>
    <s v="1469828"/>
    <s v="16-0036073"/>
    <m/>
    <m/>
    <m/>
    <m/>
    <s v="     "/>
    <x v="0"/>
    <x v="0"/>
    <s v="Vegetation"/>
    <x v="0"/>
    <m/>
    <s v="&lt;0.25"/>
    <s v="Square Feet: ; Acreage: "/>
    <s v="Equipment - PG&amp;E"/>
    <x v="18"/>
    <s v="Equipment - PG&amp;E"/>
    <s v="All types of equipment / facility failure"/>
    <s v="Switch"/>
    <s v="Switch"/>
    <m/>
    <m/>
    <m/>
    <s v="Overhead"/>
    <s v="Primary"/>
    <s v="Switch"/>
    <m/>
    <s v="101312807"/>
    <s v="     "/>
    <x v="0"/>
    <m/>
    <n v="39.163600000000002"/>
    <n v="-121.56100000000001"/>
    <m/>
    <s v="EAST-MARYSVILLE-1105"/>
    <n v="12000"/>
    <s v="Marysville FD"/>
    <s v="Urban"/>
    <m/>
    <m/>
    <m/>
    <m/>
    <m/>
    <m/>
    <m/>
    <s v="N"/>
    <s v="N"/>
    <m/>
    <m/>
    <s v="     "/>
    <m/>
    <m/>
    <m/>
    <m/>
    <m/>
    <m/>
    <m/>
    <m/>
    <m/>
    <m/>
    <m/>
    <m/>
    <m/>
    <m/>
    <m/>
    <m/>
    <m/>
    <m/>
    <m/>
  </r>
  <r>
    <x v="776"/>
    <s v="     "/>
    <d v="2016-05-14T00:00:00"/>
    <d v="1899-12-30T17:53:27"/>
    <s v="20"/>
    <x v="1"/>
    <s v="5"/>
    <x v="2"/>
    <d v="2016-05-14T00:00:00"/>
    <d v="1899-12-30T17:53:00"/>
    <s v="2/23/21 Email request bounced back as undeliverable. Left VM to get report. PG&amp;E equipment 3 bolt connection started fire, unknown size. "/>
    <s v="     "/>
    <x v="0"/>
    <d v="2021-02-23T00:00:00"/>
    <x v="0"/>
    <m/>
    <m/>
    <s v="N/A"/>
    <m/>
    <s v="T003691295"/>
    <n v="111635173"/>
    <m/>
    <s v="     "/>
    <x v="0"/>
    <x v="0"/>
    <m/>
    <x v="0"/>
    <m/>
    <s v="&lt;0.25"/>
    <m/>
    <s v="Equipment - PG&amp;E"/>
    <x v="9"/>
    <s v="Equipment - PG&amp;E"/>
    <s v="All types of equipment / facility failure"/>
    <s v="Equipment failure - Other"/>
    <s v="Service Connector"/>
    <m/>
    <m/>
    <s v="No"/>
    <s v="Overhead"/>
    <m/>
    <s v="Service Connector"/>
    <m/>
    <s v="110170491"/>
    <s v="     "/>
    <x v="0"/>
    <m/>
    <n v="38.0197"/>
    <n v="-121.873"/>
    <s v="Contra Costa"/>
    <s v="KIRKER-2106"/>
    <m/>
    <s v="Contra Costa Fire"/>
    <s v="Urban"/>
    <m/>
    <m/>
    <m/>
    <m/>
    <m/>
    <m/>
    <m/>
    <s v="N"/>
    <s v="N"/>
    <m/>
    <m/>
    <s v="     "/>
    <m/>
    <m/>
    <m/>
    <m/>
    <m/>
    <m/>
    <m/>
    <m/>
    <m/>
    <m/>
    <m/>
    <m/>
    <m/>
    <m/>
    <m/>
    <m/>
    <m/>
    <m/>
    <m/>
  </r>
  <r>
    <x v="777"/>
    <s v="     "/>
    <d v="2016-05-14T00:00:00"/>
    <d v="1899-12-30T15:06:00"/>
    <s v="20"/>
    <x v="1"/>
    <s v="5"/>
    <x v="2"/>
    <d v="2016-05-14T00:00:00"/>
    <d v="1899-12-30T15:06:00"/>
    <m/>
    <s v="     "/>
    <x v="1"/>
    <m/>
    <x v="1"/>
    <m/>
    <s v="1469739"/>
    <m/>
    <m/>
    <m/>
    <m/>
    <m/>
    <s v="     "/>
    <x v="0"/>
    <x v="0"/>
    <s v="Vegetation"/>
    <x v="0"/>
    <m/>
    <s v="&lt;0.25"/>
    <s v="Square Feet: ; Acreage: "/>
    <s v="Contact - Animal - Bird"/>
    <x v="6"/>
    <s v="Contact - Bird"/>
    <s v="All types of equipment / facility failure"/>
    <s v="Contact - Animal"/>
    <m/>
    <s v="Contact - Animal"/>
    <s v="Conductor"/>
    <s v="Pacific Bell"/>
    <s v="Overhead"/>
    <s v="Secondary"/>
    <s v="Conductor"/>
    <m/>
    <s v="100472239"/>
    <s v="     "/>
    <x v="0"/>
    <m/>
    <n v="37.968800000000002"/>
    <n v="-121.67"/>
    <m/>
    <s v="BRENTWOOD-2112"/>
    <m/>
    <s v="Unknown"/>
    <s v="Urban"/>
    <m/>
    <m/>
    <m/>
    <m/>
    <m/>
    <m/>
    <m/>
    <s v="N"/>
    <s v="N"/>
    <m/>
    <m/>
    <s v="     "/>
    <m/>
    <m/>
    <m/>
    <m/>
    <m/>
    <m/>
    <m/>
    <m/>
    <m/>
    <m/>
    <m/>
    <m/>
    <m/>
    <m/>
    <m/>
    <m/>
    <m/>
    <m/>
    <m/>
  </r>
  <r>
    <x v="778"/>
    <s v="     "/>
    <d v="2016-05-15T00:00:00"/>
    <d v="1899-12-30T15:54:00"/>
    <s v="21"/>
    <x v="1"/>
    <s v="5"/>
    <x v="2"/>
    <d v="2016-05-15T00:00:00"/>
    <d v="1899-12-30T15:54:00"/>
    <s v="WIRE DOWN GRASS FIRE CALLED FOR CREW"/>
    <s v="     "/>
    <x v="1"/>
    <m/>
    <x v="1"/>
    <m/>
    <s v="1470012"/>
    <s v="16-0036136"/>
    <m/>
    <m/>
    <n v="111636000"/>
    <s v="EI160515A"/>
    <s v="     "/>
    <x v="0"/>
    <x v="0"/>
    <s v="Vegetation"/>
    <x v="0"/>
    <m/>
    <s v="100-299"/>
    <s v="Square Feet: ; Acreage: 132"/>
    <s v="Equipment - PG&amp;E"/>
    <x v="10"/>
    <s v="Equipment - PG&amp;E"/>
    <s v="All types of equipment / facility failure"/>
    <s v="Splice/Clamp/Connector"/>
    <s v="Splice/Clamp/Connector"/>
    <m/>
    <m/>
    <s v="None"/>
    <s v="Overhead"/>
    <s v="Primary"/>
    <s v="Conductor"/>
    <m/>
    <s v="100729685"/>
    <s v="     "/>
    <x v="1"/>
    <n v="430"/>
    <n v="36.794800000000002"/>
    <n v="-119.39700000000001"/>
    <m/>
    <s v="TIVY-VALLEY-1107"/>
    <n v="12000"/>
    <s v="Cal Fire"/>
    <s v="Herbaceous"/>
    <n v="132"/>
    <m/>
    <m/>
    <m/>
    <m/>
    <s v="AVOCADO"/>
    <m/>
    <s v="N"/>
    <s v="N"/>
    <m/>
    <m/>
    <s v="     "/>
    <m/>
    <m/>
    <m/>
    <m/>
    <m/>
    <m/>
    <m/>
    <m/>
    <m/>
    <m/>
    <m/>
    <m/>
    <m/>
    <m/>
    <m/>
    <m/>
    <m/>
    <m/>
    <m/>
  </r>
  <r>
    <x v="779"/>
    <s v="     "/>
    <d v="2016-05-16T00:00:00"/>
    <d v="1899-12-30T11:34:00"/>
    <s v="21"/>
    <x v="1"/>
    <s v="5"/>
    <x v="2"/>
    <d v="2016-05-16T00:00:00"/>
    <d v="1899-12-30T11:34:00"/>
    <s v="Called for crew to make repairs"/>
    <s v="     "/>
    <x v="1"/>
    <m/>
    <x v="1"/>
    <m/>
    <s v="1470367"/>
    <s v="16-0036256"/>
    <m/>
    <m/>
    <m/>
    <m/>
    <s v="     "/>
    <x v="0"/>
    <x v="0"/>
    <s v="Vegetation"/>
    <x v="0"/>
    <m/>
    <s v="0.26-9.99"/>
    <s v="Square Feet: ; Acreage: 2"/>
    <s v="Contact - 3rd Party"/>
    <x v="8"/>
    <s v="Contact - 3rd Party"/>
    <s v="All types of equipment / facility failure"/>
    <s v="Contact - Vehicle"/>
    <m/>
    <s v="Contact - Vehicle"/>
    <s v="Conductor"/>
    <m/>
    <s v="Overhead"/>
    <s v="Primary"/>
    <s v="Conductor"/>
    <m/>
    <s v="103323287"/>
    <s v="     "/>
    <x v="0"/>
    <m/>
    <n v="38.773400000000002"/>
    <n v="-121.46899999999999"/>
    <m/>
    <s v="CATLETT-1102"/>
    <n v="12000"/>
    <s v="Cal Fire"/>
    <s v="Herbaceous"/>
    <m/>
    <m/>
    <m/>
    <m/>
    <m/>
    <m/>
    <m/>
    <s v="N"/>
    <s v="N"/>
    <m/>
    <m/>
    <s v="     "/>
    <m/>
    <m/>
    <s v="Jun  1 2016 12:00AM"/>
    <s v="PGECont"/>
    <s v="Tree trimmer boom truck cross phased primary wire, 3 spans West of S. Brewer Rd. &amp; Jackson Rd. along Jackson Rd. causing a small grass fire._x000d__x000a_ _x000d__x000a_ _x000d__x000a_"/>
    <m/>
    <m/>
    <m/>
    <m/>
    <m/>
    <m/>
    <m/>
    <m/>
    <m/>
    <m/>
    <m/>
    <m/>
    <m/>
    <s v="1"/>
  </r>
  <r>
    <x v="780"/>
    <s v="     "/>
    <d v="2016-05-16T00:00:00"/>
    <d v="1899-12-30T08:59:00"/>
    <s v="21"/>
    <x v="1"/>
    <s v="5"/>
    <x v="2"/>
    <d v="2016-05-16T00:00:00"/>
    <d v="1899-12-30T08:59:00"/>
    <s v="0"/>
    <s v="     "/>
    <x v="1"/>
    <m/>
    <x v="1"/>
    <m/>
    <s v="1470233"/>
    <s v="16-0036212"/>
    <m/>
    <m/>
    <n v="111769000"/>
    <m/>
    <s v="     "/>
    <x v="0"/>
    <x v="0"/>
    <s v="Vegetation"/>
    <x v="0"/>
    <m/>
    <s v="&lt;3 meters of linear travel"/>
    <s v="Square Feet: ; Acreage: "/>
    <s v="Contact - 3rd Party"/>
    <x v="8"/>
    <s v="Contact - 3rd Party"/>
    <s v="All types of equipment / facility failure"/>
    <s v="Contact - Vehicle"/>
    <m/>
    <s v="Contact - Vehicle"/>
    <s v="Pole"/>
    <s v="Pacific Bell"/>
    <s v="Overhead"/>
    <s v="Primary"/>
    <s v="Conductor"/>
    <m/>
    <s v="102130215"/>
    <s v="     "/>
    <x v="0"/>
    <m/>
    <n v="37.9283"/>
    <n v="-121.21599999999999"/>
    <m/>
    <s v="WEBER-1109"/>
    <n v="12000"/>
    <s v="Unknown"/>
    <s v="Urban"/>
    <m/>
    <m/>
    <m/>
    <m/>
    <m/>
    <m/>
    <m/>
    <s v="N"/>
    <s v="N"/>
    <m/>
    <m/>
    <s v="     "/>
    <m/>
    <m/>
    <m/>
    <m/>
    <m/>
    <m/>
    <m/>
    <m/>
    <m/>
    <m/>
    <m/>
    <m/>
    <m/>
    <m/>
    <m/>
    <m/>
    <m/>
    <m/>
    <m/>
  </r>
  <r>
    <x v="781"/>
    <s v="     "/>
    <d v="2016-05-17T00:00:00"/>
    <d v="1899-12-30T16:03:00"/>
    <s v="21"/>
    <x v="1"/>
    <s v="5"/>
    <x v="2"/>
    <d v="2016-05-17T00:00:00"/>
    <d v="1899-12-30T16:03:00"/>
    <s v="tree caused small grass fire no prop damage, denergized tx and called for tree crew. tree full of bees"/>
    <s v="     "/>
    <x v="1"/>
    <m/>
    <x v="1"/>
    <m/>
    <s v="1471373"/>
    <s v="16-0036617"/>
    <m/>
    <m/>
    <n v="111645000"/>
    <m/>
    <s v="     "/>
    <x v="0"/>
    <x v="0"/>
    <s v="Vegetation"/>
    <x v="0"/>
    <m/>
    <s v="&lt;3 meters of linear travel"/>
    <s v="Square Feet: ; Acreage: "/>
    <s v="Vegetation"/>
    <x v="0"/>
    <s v="Vegetation"/>
    <s v="All types of equipment / facility failure"/>
    <s v="Contact - Vegetation"/>
    <m/>
    <s v="Contact - Vegetation"/>
    <s v="Conductor"/>
    <s v="Pacific Bell"/>
    <s v="Overhead"/>
    <s v="Secondary"/>
    <s v="Conductor"/>
    <m/>
    <s v="100246655"/>
    <s v="     "/>
    <x v="0"/>
    <m/>
    <n v="35.385599999999997"/>
    <n v="-119.00700000000001"/>
    <m/>
    <s v="BAKERSFIELD-2109"/>
    <m/>
    <s v="Bakersfield FD"/>
    <s v="Urban"/>
    <m/>
    <m/>
    <m/>
    <m/>
    <m/>
    <m/>
    <m/>
    <s v="N"/>
    <s v="N"/>
    <m/>
    <m/>
    <s v="     "/>
    <n v="35.385649000000001"/>
    <n v="-119.007463"/>
    <s v="May 19 2016 12:00AM"/>
    <s v="TreeGrew"/>
    <s v="According to TMan Palo Verde in the backyard was in contact with secondary wires.  There was some wind blowing at the end of the day and that made the lines slap together, this made the lines arc and ignited the dead grass below the lines.  Two separate fires resulted, 37X22, and 22X2ft"/>
    <s v="PALO"/>
    <s v="21"/>
    <s v="15"/>
    <s v="0"/>
    <m/>
    <m/>
    <m/>
    <m/>
    <m/>
    <m/>
    <m/>
    <s v="CrossArm"/>
    <s v="BareWire"/>
    <s v="3"/>
  </r>
  <r>
    <x v="782"/>
    <s v="     "/>
    <d v="2016-05-17T00:00:00"/>
    <d v="1899-12-30T10:01:00"/>
    <s v="21"/>
    <x v="1"/>
    <s v="5"/>
    <x v="2"/>
    <d v="2016-05-17T00:00:00"/>
    <d v="1899-12-30T10:01:00"/>
    <s v="FD, ambulance, sm grass fire--oil on cust--repairs in progress"/>
    <s v="     "/>
    <x v="1"/>
    <m/>
    <x v="1"/>
    <m/>
    <s v="1471024"/>
    <s v="16-0036479"/>
    <m/>
    <m/>
    <m/>
    <m/>
    <s v="     "/>
    <x v="0"/>
    <x v="0"/>
    <s v="Vegetation"/>
    <x v="0"/>
    <m/>
    <s v="&lt;3 meters of linear travel"/>
    <s v="Square Feet: ; Acreage: "/>
    <s v="Equipment - PG&amp;E"/>
    <x v="13"/>
    <s v="Equipment - PG&amp;E"/>
    <s v="All types of equipment / facility failure"/>
    <s v="Transformer"/>
    <s v="Transformer"/>
    <m/>
    <m/>
    <m/>
    <s v="Overhead"/>
    <s v="Secondary"/>
    <s v="Transformer"/>
    <m/>
    <s v="100135809"/>
    <s v="     "/>
    <x v="0"/>
    <m/>
    <n v="35.237900000000003"/>
    <n v="-118.964"/>
    <m/>
    <s v="WEEDPATCH-1106"/>
    <m/>
    <s v="KCFD"/>
    <s v="Agriculture"/>
    <m/>
    <m/>
    <m/>
    <m/>
    <m/>
    <m/>
    <m/>
    <s v="N"/>
    <s v="N"/>
    <m/>
    <m/>
    <s v="     "/>
    <m/>
    <m/>
    <m/>
    <m/>
    <m/>
    <m/>
    <m/>
    <m/>
    <m/>
    <m/>
    <m/>
    <m/>
    <m/>
    <m/>
    <m/>
    <m/>
    <m/>
    <m/>
    <m/>
  </r>
  <r>
    <x v="783"/>
    <s v="     "/>
    <d v="2016-05-18T00:00:00"/>
    <d v="1899-12-30T20:04:00"/>
    <s v="21"/>
    <x v="1"/>
    <s v="5"/>
    <x v="2"/>
    <d v="2016-05-18T00:00:00"/>
    <d v="1899-12-30T20:04:00"/>
    <s v="unknown cause, center phase broke"/>
    <s v="     "/>
    <x v="1"/>
    <m/>
    <x v="1"/>
    <m/>
    <s v="1472360"/>
    <s v="16-0036905"/>
    <m/>
    <m/>
    <m/>
    <m/>
    <s v="     "/>
    <x v="0"/>
    <x v="0"/>
    <s v="Vegetation"/>
    <x v="0"/>
    <m/>
    <s v="&lt;3 meters of linear travel"/>
    <s v="Square Feet: ; Acreage: "/>
    <s v="Equipment - PG&amp;E"/>
    <x v="4"/>
    <s v="Equipment - PG&amp;E"/>
    <s v="All types of equipment / facility failure"/>
    <s v="Conductor"/>
    <s v="Conductor"/>
    <m/>
    <m/>
    <s v="Pacific Bell"/>
    <s v="Overhead"/>
    <s v="Primary"/>
    <s v="Conductor"/>
    <m/>
    <s v="102307139"/>
    <s v="     "/>
    <x v="0"/>
    <n v="246"/>
    <n v="40.477899999999998"/>
    <n v="-122.40300000000001"/>
    <m/>
    <s v="JESSUP-1101"/>
    <n v="12000"/>
    <s v="County"/>
    <s v="Herbaceous"/>
    <m/>
    <m/>
    <m/>
    <m/>
    <m/>
    <m/>
    <m/>
    <s v="N"/>
    <s v="N"/>
    <m/>
    <m/>
    <s v="     "/>
    <m/>
    <m/>
    <m/>
    <m/>
    <m/>
    <m/>
    <m/>
    <m/>
    <m/>
    <m/>
    <m/>
    <m/>
    <m/>
    <m/>
    <m/>
    <m/>
    <m/>
    <m/>
    <m/>
  </r>
  <r>
    <x v="784"/>
    <s v="     "/>
    <d v="2016-05-18T00:00:00"/>
    <d v="1899-12-30T18:24:00"/>
    <s v="21"/>
    <x v="1"/>
    <s v="5"/>
    <x v="2"/>
    <d v="2016-05-18T00:00:00"/>
    <d v="1899-12-30T18:24:00"/>
    <m/>
    <s v="     "/>
    <x v="1"/>
    <m/>
    <x v="1"/>
    <m/>
    <s v="1472326"/>
    <s v="16-0036911"/>
    <m/>
    <m/>
    <n v="111648000"/>
    <m/>
    <s v="     "/>
    <x v="0"/>
    <x v="0"/>
    <s v="Vegetation"/>
    <x v="0"/>
    <m/>
    <s v="&lt;3 meters of linear travel"/>
    <s v="Square Feet: ; Acreage: "/>
    <s v="Vegetation"/>
    <x v="0"/>
    <s v="Vegetation"/>
    <s v="All types of equipment / facility failure"/>
    <s v="Contact - Vegetation"/>
    <m/>
    <s v="Contact - Vegetation"/>
    <s v="Conductor"/>
    <m/>
    <s v="Overhead"/>
    <s v="Primary"/>
    <s v="Conductor"/>
    <m/>
    <m/>
    <s v="     "/>
    <x v="1"/>
    <n v="162"/>
    <n v="39.738100000000003"/>
    <n v="-123.15900000000001"/>
    <m/>
    <s v="COVELO-1101"/>
    <n v="12000"/>
    <s v="Cal Fire"/>
    <s v="Conifer Forest"/>
    <m/>
    <m/>
    <m/>
    <m/>
    <m/>
    <m/>
    <m/>
    <s v="N"/>
    <s v="N"/>
    <m/>
    <m/>
    <s v="     "/>
    <n v="39.738149999999997"/>
    <n v="-123.15873999999999"/>
    <s v="May 19 2016 12:00AM"/>
    <s v="TrunkFail"/>
    <s v="A healthy Black Oak failed and fell through the 12kv. The failed trunk revealed severe heart rot. A report has been turned in to area PG&amp;E VPM for the small ground fire that occurred."/>
    <s v="OAKK"/>
    <s v="65"/>
    <s v="23"/>
    <s v="30"/>
    <s v="Moderate"/>
    <s v="None"/>
    <s v="N"/>
    <s v="1"/>
    <m/>
    <s v="Hillside"/>
    <s v="B"/>
    <s v="CrossArm"/>
    <s v="BareWire"/>
    <s v="4"/>
  </r>
  <r>
    <x v="785"/>
    <s v="     "/>
    <d v="2016-05-18T00:00:00"/>
    <d v="1899-12-30T15:45:00"/>
    <s v="21"/>
    <x v="1"/>
    <s v="5"/>
    <x v="2"/>
    <d v="2016-05-18T00:00:00"/>
    <d v="1899-12-30T15:45:00"/>
    <s v="tree caught fire and caught pole on fire"/>
    <s v="     "/>
    <x v="1"/>
    <m/>
    <x v="1"/>
    <m/>
    <s v="1472168"/>
    <s v="16-0036852"/>
    <m/>
    <m/>
    <n v="111648000"/>
    <m/>
    <s v="     "/>
    <x v="0"/>
    <x v="0"/>
    <s v="Vegetation"/>
    <x v="0"/>
    <m/>
    <s v="&lt;0.25"/>
    <s v="Square Feet: ; Acreage: "/>
    <s v="Equipment - PG&amp;E"/>
    <x v="7"/>
    <s v="Equipment - PG&amp;E"/>
    <s v="All types of equipment / facility failure"/>
    <s v="Crossarm"/>
    <s v="Crossarm"/>
    <m/>
    <m/>
    <m/>
    <s v="Overhead"/>
    <s v="Primary"/>
    <s v="Conductor"/>
    <m/>
    <s v="101901773"/>
    <s v="     "/>
    <x v="0"/>
    <m/>
    <n v="35.555"/>
    <n v="-120.68"/>
    <m/>
    <s v="TEMPLETON-2113"/>
    <n v="21000"/>
    <s v="Atascadero FD"/>
    <s v="Herbaceous"/>
    <m/>
    <m/>
    <m/>
    <m/>
    <m/>
    <m/>
    <m/>
    <s v="N"/>
    <s v="N"/>
    <m/>
    <m/>
    <s v="     "/>
    <m/>
    <m/>
    <m/>
    <m/>
    <m/>
    <m/>
    <m/>
    <m/>
    <m/>
    <m/>
    <m/>
    <m/>
    <m/>
    <m/>
    <m/>
    <m/>
    <m/>
    <m/>
    <m/>
  </r>
  <r>
    <x v="786"/>
    <s v="     "/>
    <d v="2016-05-19T00:00:00"/>
    <d v="1899-12-30T18:54:00"/>
    <s v="21"/>
    <x v="1"/>
    <s v="5"/>
    <x v="2"/>
    <d v="2016-05-19T00:00:00"/>
    <d v="1899-12-30T18:54:00"/>
    <s v="0"/>
    <s v="     "/>
    <x v="1"/>
    <m/>
    <x v="1"/>
    <m/>
    <s v="1473077"/>
    <s v="16-0037247"/>
    <m/>
    <m/>
    <m/>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2183917"/>
    <s v="     "/>
    <x v="1"/>
    <n v="140"/>
    <n v="38.816800000000001"/>
    <n v="-123.584"/>
    <m/>
    <s v="GUALALA-1112"/>
    <n v="12000"/>
    <s v="Gualala Firw"/>
    <s v="Conifer Forest"/>
    <m/>
    <m/>
    <m/>
    <m/>
    <m/>
    <m/>
    <m/>
    <s v="N"/>
    <s v="N"/>
    <m/>
    <m/>
    <s v="     "/>
    <n v="38.828629999999997"/>
    <n v="-123.5677"/>
    <s v="May 20 2016 12:00AM"/>
    <s v="BranchFail"/>
    <s v="A co-dominate top of a green Bishop Pine separated from the trunk during strong winds striking the 12kv lines."/>
    <s v="PINB"/>
    <s v="58"/>
    <s v="17"/>
    <s v="36"/>
    <s v="None"/>
    <s v="None"/>
    <s v="N"/>
    <s v="1"/>
    <m/>
    <s v="Other"/>
    <s v="A"/>
    <s v="CrossArm"/>
    <s v="BareWire"/>
    <s v="1"/>
  </r>
  <r>
    <x v="787"/>
    <s v="     "/>
    <d v="2016-05-19T00:00:00"/>
    <d v="1899-12-30T18:33:00"/>
    <s v="21"/>
    <x v="1"/>
    <s v="5"/>
    <x v="2"/>
    <d v="2016-05-19T00:00:00"/>
    <d v="1899-12-30T18:33:00"/>
    <s v="1 PHASE OF 6 SOL. CU. DOWN,BROKE AT CONNECTOR.ISOLATED SW LOG 16-37236.STARTED SMALL GRASS FIRE ONLY. 200 SQ FT.. NO PROPERTY DAMAGE.CREW TO REPAIR"/>
    <s v="     "/>
    <x v="1"/>
    <m/>
    <x v="1"/>
    <m/>
    <s v="1473062"/>
    <s v="16-0037236"/>
    <m/>
    <m/>
    <n v="111651000"/>
    <m/>
    <s v="     "/>
    <x v="0"/>
    <x v="0"/>
    <s v="Vegetation"/>
    <x v="0"/>
    <m/>
    <s v="&lt;3 meters of linear travel"/>
    <s v="Square Feet: ; Acreage: "/>
    <s v="Equipment - PG&amp;E"/>
    <x v="10"/>
    <s v="Equipment - PG&amp;E"/>
    <s v="All types of equipment / facility failure"/>
    <s v="Splice/Clamp/Connector"/>
    <s v="Splice/Clamp/Connector"/>
    <m/>
    <m/>
    <m/>
    <s v="Overhead"/>
    <s v="Primary"/>
    <s v="Conductor"/>
    <m/>
    <s v="102342932"/>
    <s v="     "/>
    <x v="0"/>
    <m/>
    <n v="37.74"/>
    <n v="-120.803"/>
    <m/>
    <s v="COTTLE-1703"/>
    <n v="17000"/>
    <s v="OAKDALE F.D."/>
    <s v="Herbaceous"/>
    <m/>
    <m/>
    <m/>
    <m/>
    <m/>
    <m/>
    <m/>
    <s v="N"/>
    <s v="N"/>
    <m/>
    <m/>
    <s v="     "/>
    <m/>
    <m/>
    <m/>
    <m/>
    <m/>
    <m/>
    <m/>
    <m/>
    <m/>
    <m/>
    <m/>
    <m/>
    <m/>
    <m/>
    <m/>
    <m/>
    <m/>
    <m/>
    <m/>
  </r>
  <r>
    <x v="788"/>
    <s v="     "/>
    <d v="2016-05-19T00:00:00"/>
    <d v="1899-12-30T01:42:00"/>
    <s v="21"/>
    <x v="1"/>
    <s v="5"/>
    <x v="2"/>
    <d v="2016-05-19T00:00:00"/>
    <d v="1899-12-30T01:42:00"/>
    <s v="0"/>
    <s v="     "/>
    <x v="1"/>
    <m/>
    <x v="1"/>
    <m/>
    <m/>
    <m/>
    <m/>
    <m/>
    <m/>
    <m/>
    <s v="     "/>
    <x v="0"/>
    <x v="0"/>
    <s v="Vegetation"/>
    <x v="0"/>
    <m/>
    <s v="&lt;0.25"/>
    <s v="Square Feet: ; Acreage: "/>
    <s v="Contact - 3rd Party"/>
    <x v="8"/>
    <s v="Contact - 3rd Party"/>
    <s v="All types of equipment / facility failure"/>
    <s v="Contact - Vehicle"/>
    <m/>
    <s v="Contact - Vehicle"/>
    <s v="Pole"/>
    <s v="VERIZON CALIFORNIA I"/>
    <s v="Overhead"/>
    <s v="Primary"/>
    <s v="Conductor"/>
    <m/>
    <s v="101916587"/>
    <s v="     "/>
    <x v="1"/>
    <n v="512"/>
    <n v="34.664499999999997"/>
    <n v="-120.4"/>
    <m/>
    <s v="CABRILLO-1103"/>
    <n v="12000"/>
    <s v="Santa Barbara County FD"/>
    <s v="Herbaceous"/>
    <m/>
    <m/>
    <m/>
    <m/>
    <m/>
    <m/>
    <m/>
    <s v="N"/>
    <s v="N"/>
    <m/>
    <m/>
    <s v="     "/>
    <m/>
    <m/>
    <m/>
    <m/>
    <m/>
    <m/>
    <m/>
    <m/>
    <m/>
    <m/>
    <m/>
    <m/>
    <m/>
    <m/>
    <m/>
    <m/>
    <m/>
    <m/>
    <m/>
  </r>
  <r>
    <x v="789"/>
    <s v="     "/>
    <d v="2016-05-20T00:00:00"/>
    <d v="1899-12-30T18:54:00"/>
    <s v="21"/>
    <x v="1"/>
    <s v="5"/>
    <x v="2"/>
    <d v="2016-05-20T00:00:00"/>
    <d v="1899-12-30T18:54:00"/>
    <s v="UNKNOWN CB OUTAGE. POSSIBLY A BIRD. BUT NOTHING FOUND BY SJFD OR US."/>
    <s v="     "/>
    <x v="1"/>
    <m/>
    <x v="1"/>
    <m/>
    <s v="1473948"/>
    <s v="16-0037507"/>
    <m/>
    <m/>
    <m/>
    <m/>
    <s v="     "/>
    <x v="0"/>
    <x v="0"/>
    <s v="Vegetation"/>
    <x v="0"/>
    <m/>
    <s v="0.26-9.99"/>
    <s v="Square Feet: ; Acreage: 2.5"/>
    <s v="Equipment - PG&amp;E"/>
    <x v="9"/>
    <s v="Equipment - PG&amp;E"/>
    <s v="All types of equipment / facility failure"/>
    <m/>
    <m/>
    <m/>
    <m/>
    <m/>
    <s v="Overhead"/>
    <s v="Primary"/>
    <s v="Unknown"/>
    <m/>
    <s v="103457021"/>
    <s v="     "/>
    <x v="0"/>
    <m/>
    <n v="37.3035"/>
    <n v="-121.84"/>
    <m/>
    <s v="EVERGREEN-2105"/>
    <n v="21000"/>
    <s v="San Jose FD"/>
    <s v="Urban"/>
    <m/>
    <m/>
    <m/>
    <m/>
    <m/>
    <m/>
    <m/>
    <s v="N"/>
    <s v="N"/>
    <m/>
    <m/>
    <s v="     "/>
    <m/>
    <m/>
    <m/>
    <m/>
    <m/>
    <m/>
    <m/>
    <m/>
    <m/>
    <m/>
    <m/>
    <m/>
    <m/>
    <m/>
    <m/>
    <m/>
    <m/>
    <m/>
    <m/>
  </r>
  <r>
    <x v="790"/>
    <s v="     "/>
    <d v="2016-05-20T00:00:00"/>
    <d v="1899-12-30T20:43:00"/>
    <s v="21"/>
    <x v="1"/>
    <s v="5"/>
    <x v="2"/>
    <m/>
    <m/>
    <s v="0"/>
    <s v="     "/>
    <x v="1"/>
    <m/>
    <x v="1"/>
    <m/>
    <s v="1474023"/>
    <m/>
    <m/>
    <m/>
    <m/>
    <m/>
    <s v="     "/>
    <x v="0"/>
    <x v="0"/>
    <s v="Vegetation"/>
    <x v="0"/>
    <m/>
    <s v="0.26-9.99"/>
    <s v="Square Feet: ; Acreage: 1.5"/>
    <s v="Equipment - PG&amp;E"/>
    <x v="9"/>
    <s v="Equipment - PG&amp;E"/>
    <s v="All types of equipment / facility failure"/>
    <m/>
    <m/>
    <m/>
    <m/>
    <s v="Pacific Bell"/>
    <s v="Overhead"/>
    <s v="Secondary"/>
    <s v="Unknown"/>
    <m/>
    <s v="101897769"/>
    <s v="     "/>
    <x v="0"/>
    <m/>
    <n v="35.496499999999997"/>
    <n v="-120.681"/>
    <m/>
    <s v="TEMPLETON-2108"/>
    <m/>
    <s v="Atascadero FD"/>
    <s v="Urban"/>
    <m/>
    <m/>
    <m/>
    <m/>
    <m/>
    <m/>
    <m/>
    <s v="N"/>
    <s v="N"/>
    <m/>
    <m/>
    <s v="     "/>
    <m/>
    <m/>
    <m/>
    <m/>
    <m/>
    <m/>
    <m/>
    <m/>
    <m/>
    <m/>
    <m/>
    <m/>
    <m/>
    <m/>
    <m/>
    <m/>
    <m/>
    <m/>
    <m/>
  </r>
  <r>
    <x v="791"/>
    <s v="     "/>
    <d v="2016-05-20T00:00:00"/>
    <d v="1899-12-30T15:01:00"/>
    <s v="21"/>
    <x v="1"/>
    <s v="5"/>
    <x v="2"/>
    <d v="2016-05-20T00:00:00"/>
    <d v="1899-12-30T15:01:00"/>
    <m/>
    <s v="     "/>
    <x v="1"/>
    <m/>
    <x v="1"/>
    <m/>
    <s v="1473753"/>
    <s v="16-0037479"/>
    <m/>
    <m/>
    <n v="111654000"/>
    <m/>
    <s v="     "/>
    <x v="0"/>
    <x v="0"/>
    <s v="Vegetation"/>
    <x v="0"/>
    <m/>
    <s v="0.26-9.99"/>
    <s v="Square Feet: ; Acreage: "/>
    <s v="Vegetation"/>
    <x v="0"/>
    <s v="Vegetation"/>
    <s v="All types of equipment / facility failure"/>
    <s v="Contact - Vegetation"/>
    <m/>
    <s v="Contact - Vegetation"/>
    <s v="Conductor"/>
    <m/>
    <s v="Overhead"/>
    <s v="Primary"/>
    <s v="Conductor"/>
    <m/>
    <s v="102198323"/>
    <s v="     "/>
    <x v="1"/>
    <n v="154"/>
    <n v="39.055900000000001"/>
    <n v="-123.458"/>
    <m/>
    <s v="PHILO-1102"/>
    <n v="12000"/>
    <s v="Cal Fire"/>
    <s v="Conifer Forest"/>
    <m/>
    <m/>
    <m/>
    <m/>
    <m/>
    <m/>
    <m/>
    <s v="N"/>
    <s v="N"/>
    <m/>
    <m/>
    <s v="     "/>
    <n v="39.056229999999999"/>
    <n v="-123.4577"/>
    <s v="May 26 2016 12:00AM"/>
    <s v="TrunkFail"/>
    <s v="During a period of strong winds a green Tan Oak failed 2 ft above the ground and fell onto the 12kv lines, taking down one phase and causing a small (approx. 1/3 acre)fire."/>
    <s v="TAN"/>
    <s v="47"/>
    <s v="9"/>
    <s v="28"/>
    <s v="None"/>
    <s v="None"/>
    <s v="N"/>
    <s v="1"/>
    <m/>
    <s v="Hillside"/>
    <s v="C"/>
    <s v="CrossArm"/>
    <s v="BareWire"/>
    <s v="4"/>
  </r>
  <r>
    <x v="792"/>
    <s v="     "/>
    <d v="2016-05-20T00:00:00"/>
    <d v="1899-12-30T17:02:16"/>
    <s v="21"/>
    <x v="1"/>
    <s v="5"/>
    <x v="2"/>
    <d v="2016-05-20T00:00:00"/>
    <d v="1899-12-30T17:02:00"/>
    <s v="2570 BODEGA AVE in Petaluma; TREE FELL DAMAGING SERV"/>
    <s v="     "/>
    <x v="0"/>
    <d v="2021-02-20T00:00:00"/>
    <x v="0"/>
    <m/>
    <s v="1473833"/>
    <s v="N/A"/>
    <m/>
    <s v="T003696073"/>
    <n v="111653969"/>
    <m/>
    <s v="     "/>
    <x v="0"/>
    <x v="0"/>
    <m/>
    <x v="0"/>
    <m/>
    <s v="&lt;3 meters of linear travel"/>
    <m/>
    <s v="Vegetation"/>
    <x v="0"/>
    <s v="Vegetation"/>
    <s v="Contact from object"/>
    <s v="Contact - Vegetation"/>
    <m/>
    <s v="Contact - Vegetation"/>
    <s v="Conductor"/>
    <s v="Yes"/>
    <s v="Overhead"/>
    <m/>
    <s v="Conductor"/>
    <m/>
    <s v="101981630"/>
    <s v="     "/>
    <x v="0"/>
    <m/>
    <n v="38.238999999999997"/>
    <n v="-122.67400000000001"/>
    <s v="Sonoma"/>
    <s v="PETALUMA-C-1108"/>
    <m/>
    <m/>
    <s v="Urban"/>
    <m/>
    <m/>
    <m/>
    <m/>
    <m/>
    <m/>
    <m/>
    <s v="N"/>
    <s v="N"/>
    <m/>
    <m/>
    <s v="     "/>
    <m/>
    <m/>
    <m/>
    <m/>
    <m/>
    <m/>
    <m/>
    <m/>
    <m/>
    <m/>
    <m/>
    <m/>
    <m/>
    <m/>
    <m/>
    <m/>
    <m/>
    <m/>
    <m/>
  </r>
  <r>
    <x v="793"/>
    <s v="     "/>
    <d v="2016-05-21T00:00:00"/>
    <d v="1899-12-30T17:44:00"/>
    <s v="21"/>
    <x v="1"/>
    <s v="5"/>
    <x v="2"/>
    <m/>
    <m/>
    <s v="CALLED CREW TO INSTALL TEMP S.B. ON CENTER PHASE (COE#284642)"/>
    <s v="     "/>
    <x v="1"/>
    <m/>
    <x v="1"/>
    <m/>
    <m/>
    <m/>
    <m/>
    <s v="T003696775"/>
    <m/>
    <m/>
    <s v="     "/>
    <x v="0"/>
    <x v="0"/>
    <s v="Vegetation"/>
    <x v="0"/>
    <m/>
    <s v="&lt;0.25"/>
    <s v="Square Feet: ; Acreage: "/>
    <s v="Equipment - PG&amp;E"/>
    <x v="18"/>
    <s v="Equipment - PG&amp;E"/>
    <s v="All types of equipment / facility failure"/>
    <s v="Switch"/>
    <s v="Switch"/>
    <m/>
    <m/>
    <m/>
    <s v="Overhead"/>
    <s v="Secondary"/>
    <s v="Other"/>
    <m/>
    <s v="101162897"/>
    <s v="     "/>
    <x v="0"/>
    <m/>
    <n v="37.369"/>
    <n v="-120.67700000000001"/>
    <m/>
    <s v="ATWATER-1108"/>
    <n v="12000"/>
    <s v="Cal Fire"/>
    <s v="Agriculture"/>
    <m/>
    <m/>
    <m/>
    <m/>
    <m/>
    <m/>
    <m/>
    <s v="N"/>
    <s v="N"/>
    <m/>
    <m/>
    <s v="     "/>
    <m/>
    <m/>
    <m/>
    <m/>
    <m/>
    <m/>
    <m/>
    <m/>
    <m/>
    <m/>
    <m/>
    <m/>
    <m/>
    <m/>
    <m/>
    <m/>
    <m/>
    <m/>
    <m/>
  </r>
  <r>
    <x v="794"/>
    <s v="     "/>
    <d v="2016-05-23T00:00:00"/>
    <d v="1899-12-30T16:08:00"/>
    <s v="22"/>
    <x v="1"/>
    <s v="5"/>
    <x v="2"/>
    <d v="2016-05-23T00:00:00"/>
    <d v="1899-12-30T16:08:00"/>
    <s v="MADE SAFE.  MADE E.C. TAG. REFER TO CREW."/>
    <s v="     "/>
    <x v="1"/>
    <m/>
    <x v="1"/>
    <m/>
    <s v="1475421"/>
    <s v="16-0037909"/>
    <m/>
    <m/>
    <n v="111657000"/>
    <m/>
    <s v="     "/>
    <x v="0"/>
    <x v="0"/>
    <s v="Vegetation"/>
    <x v="0"/>
    <m/>
    <s v="&lt;0.25"/>
    <s v="Square Feet: ; Acreage: "/>
    <s v="Contact - 3rd Party"/>
    <x v="12"/>
    <s v="Contact - 3rd Party"/>
    <s v="All types of equipment / facility failure"/>
    <s v="Contact - Balloon"/>
    <m/>
    <s v="Contact - Balloon"/>
    <s v="Conductor"/>
    <s v="Pacific Bell"/>
    <s v="Overhead"/>
    <s v="Primary"/>
    <s v="Conductor"/>
    <m/>
    <s v="100472785"/>
    <s v="     "/>
    <x v="0"/>
    <m/>
    <n v="37.953699999999998"/>
    <n v="-121.65900000000001"/>
    <m/>
    <s v="BALFOUR-1101"/>
    <n v="12000"/>
    <s v="Contra Costa County FD"/>
    <s v="Urban"/>
    <m/>
    <m/>
    <m/>
    <m/>
    <m/>
    <m/>
    <m/>
    <s v="N"/>
    <s v="N"/>
    <m/>
    <m/>
    <s v="     "/>
    <m/>
    <m/>
    <m/>
    <m/>
    <m/>
    <m/>
    <m/>
    <m/>
    <m/>
    <m/>
    <m/>
    <m/>
    <m/>
    <m/>
    <m/>
    <m/>
    <m/>
    <m/>
    <m/>
  </r>
  <r>
    <x v="795"/>
    <s v="     "/>
    <d v="2016-05-23T00:00:00"/>
    <d v="1899-12-30T12:52:00"/>
    <s v="22"/>
    <x v="1"/>
    <s v="5"/>
    <x v="2"/>
    <d v="2016-05-23T00:00:00"/>
    <d v="1899-12-30T12:52:00"/>
    <s v="WIRE WEAS ON GROUND WITH BURNT MARKS ON GROUND. SMALL GRASS FIRE WAS OUT WHEN I ARRIVED. LOOKS LIKE WIRE WAS GUN SHOOT AND SEPERATED THERE. UNABLE TO REDUCE OUTAGE DO TO LOCATION OF WIRE DOWN. SET UP CLERANCE LIMITS FOR CREW CALLED FOR CREW"/>
    <s v="     "/>
    <x v="1"/>
    <m/>
    <x v="1"/>
    <m/>
    <s v="1475282"/>
    <s v="16-0037850"/>
    <m/>
    <m/>
    <m/>
    <m/>
    <s v="     "/>
    <x v="0"/>
    <x v="0"/>
    <s v="Vegetation"/>
    <x v="0"/>
    <m/>
    <s v="&lt;3 meters of linear travel"/>
    <s v="Square Feet: ; Acreage: "/>
    <s v="Equipment - PG&amp;E"/>
    <x v="4"/>
    <s v="Equipment - PG&amp;E"/>
    <s v="All types of equipment / facility failure"/>
    <s v="Conductor"/>
    <s v="Conductor"/>
    <m/>
    <m/>
    <m/>
    <s v="Overhead"/>
    <s v="Primary"/>
    <s v="Conductor"/>
    <m/>
    <s v="101593014"/>
    <s v="     "/>
    <x v="0"/>
    <m/>
    <n v="38.552900000000001"/>
    <n v="-121.629"/>
    <m/>
    <s v="DAVIS-1110"/>
    <n v="12000"/>
    <s v="N.A."/>
    <s v="Agriculture"/>
    <m/>
    <m/>
    <m/>
    <m/>
    <m/>
    <m/>
    <m/>
    <s v="N"/>
    <s v="N"/>
    <m/>
    <m/>
    <s v="     "/>
    <m/>
    <m/>
    <m/>
    <m/>
    <m/>
    <m/>
    <m/>
    <m/>
    <m/>
    <m/>
    <m/>
    <m/>
    <m/>
    <m/>
    <m/>
    <m/>
    <m/>
    <m/>
    <m/>
  </r>
  <r>
    <x v="796"/>
    <s v="     "/>
    <d v="2016-05-24T00:00:00"/>
    <d v="1899-12-30T12:36:00"/>
    <s v="22"/>
    <x v="1"/>
    <s v="5"/>
    <x v="2"/>
    <d v="2016-05-24T00:00:00"/>
    <d v="1899-12-30T12:36:00"/>
    <s v="0"/>
    <s v="     "/>
    <x v="1"/>
    <m/>
    <x v="1"/>
    <m/>
    <s v="1475918"/>
    <s v="16-0038096"/>
    <m/>
    <m/>
    <m/>
    <m/>
    <s v="     "/>
    <x v="0"/>
    <x v="0"/>
    <s v="Vegetation"/>
    <x v="0"/>
    <m/>
    <s v="&lt;3 meters of linear travel"/>
    <s v="Square Feet: ; Acreage: "/>
    <s v="Contact - 3rd Party"/>
    <x v="8"/>
    <s v="Contact - 3rd Party"/>
    <s v="All types of equipment / facility failure"/>
    <s v="Contact - Vehicle"/>
    <m/>
    <s v="Contact - Vehicle"/>
    <s v="Pole"/>
    <m/>
    <s v="Overhead"/>
    <s v="Primary"/>
    <s v="Conductor"/>
    <m/>
    <s v="101278239"/>
    <s v="     "/>
    <x v="1"/>
    <n v="320"/>
    <n v="38.081099999999999"/>
    <n v="-120.66800000000001"/>
    <m/>
    <s v="FROGTOWN-1702"/>
    <n v="12000"/>
    <s v="Cal Fire"/>
    <s v="Urban"/>
    <m/>
    <m/>
    <m/>
    <m/>
    <m/>
    <m/>
    <m/>
    <s v="N"/>
    <s v="N"/>
    <m/>
    <m/>
    <s v="     "/>
    <m/>
    <m/>
    <m/>
    <m/>
    <m/>
    <m/>
    <m/>
    <m/>
    <m/>
    <m/>
    <m/>
    <m/>
    <m/>
    <m/>
    <m/>
    <m/>
    <m/>
    <m/>
    <m/>
  </r>
  <r>
    <x v="797"/>
    <s v="     "/>
    <d v="2016-05-26T00:00:00"/>
    <d v="1899-12-30T17:42:00"/>
    <s v="22"/>
    <x v="1"/>
    <s v="5"/>
    <x v="2"/>
    <d v="2016-05-26T00:00:00"/>
    <d v="1899-12-30T17:42:00"/>
    <s v="POWER OK. CREW TO REPLACE BROKEN CROSSARM.  GRASS FIRE"/>
    <s v="     "/>
    <x v="1"/>
    <m/>
    <x v="1"/>
    <m/>
    <s v="1477868"/>
    <s v="16-0038844"/>
    <m/>
    <m/>
    <m/>
    <m/>
    <s v="     "/>
    <x v="0"/>
    <x v="0"/>
    <s v="Vegetation"/>
    <x v="0"/>
    <m/>
    <s v="0.26-9.99"/>
    <s v="Square Feet: ; Acreage: "/>
    <s v="Equipment - PG&amp;E"/>
    <x v="7"/>
    <s v="Equipment - PG&amp;E"/>
    <s v="All types of equipment / facility failure"/>
    <s v="Crossarm"/>
    <s v="Crossarm"/>
    <m/>
    <m/>
    <m/>
    <s v="Overhead"/>
    <s v="Primary"/>
    <s v="Conductor"/>
    <m/>
    <s v="100207252"/>
    <s v="     "/>
    <x v="0"/>
    <m/>
    <n v="35.546700000000001"/>
    <n v="-119.09399999999999"/>
    <m/>
    <s v="LERDO-1107"/>
    <n v="12000"/>
    <s v="BCFD/KCFD"/>
    <s v="Desert Shrub"/>
    <m/>
    <m/>
    <m/>
    <m/>
    <m/>
    <m/>
    <m/>
    <s v="N"/>
    <s v="N"/>
    <m/>
    <m/>
    <s v="     "/>
    <m/>
    <m/>
    <m/>
    <m/>
    <m/>
    <m/>
    <m/>
    <m/>
    <m/>
    <m/>
    <m/>
    <m/>
    <m/>
    <m/>
    <m/>
    <m/>
    <m/>
    <m/>
    <m/>
  </r>
  <r>
    <x v="798"/>
    <s v="     "/>
    <d v="2016-05-27T00:00:00"/>
    <d v="1899-12-30T03:01:00"/>
    <s v="22"/>
    <x v="1"/>
    <s v="5"/>
    <x v="2"/>
    <d v="2016-05-27T00:00:00"/>
    <d v="1899-12-30T03:01:00"/>
    <s v="Called for crew to repair downed wire"/>
    <s v="     "/>
    <x v="1"/>
    <m/>
    <x v="1"/>
    <m/>
    <s v="1477895"/>
    <s v="16-0038874"/>
    <m/>
    <m/>
    <m/>
    <m/>
    <s v="     "/>
    <x v="0"/>
    <x v="0"/>
    <s v="Vegetation"/>
    <x v="0"/>
    <m/>
    <s v="&lt;3 meters of linear travel"/>
    <s v="Square Feet: ; Acreage: "/>
    <s v="Equipment - PG&amp;E"/>
    <x v="10"/>
    <s v="Equipment - PG&amp;E"/>
    <s v="All types of equipment / facility failure"/>
    <s v="Splice/Clamp/Connector"/>
    <s v="Splice/Clamp/Connector"/>
    <m/>
    <m/>
    <s v="Pacific Bell"/>
    <s v="Overhead"/>
    <s v="Primary"/>
    <s v="Conductor"/>
    <m/>
    <s v="102217012"/>
    <s v="     "/>
    <x v="0"/>
    <m/>
    <n v="38.093499999999999"/>
    <n v="-122.23399999999999"/>
    <m/>
    <s v="NORTH-TOWER-1104"/>
    <n v="12000"/>
    <s v="Vallejo FD"/>
    <s v="Urban"/>
    <m/>
    <m/>
    <m/>
    <m/>
    <m/>
    <m/>
    <m/>
    <s v="N"/>
    <s v="N"/>
    <m/>
    <m/>
    <s v="     "/>
    <m/>
    <m/>
    <m/>
    <m/>
    <m/>
    <m/>
    <m/>
    <m/>
    <m/>
    <m/>
    <m/>
    <m/>
    <m/>
    <m/>
    <m/>
    <m/>
    <m/>
    <m/>
    <m/>
  </r>
  <r>
    <x v="799"/>
    <s v="     "/>
    <d v="2016-05-28T00:00:00"/>
    <d v="1899-12-30T15:53:00"/>
    <s v="22"/>
    <x v="1"/>
    <s v="5"/>
    <x v="2"/>
    <m/>
    <m/>
    <s v="F4TCGBB CAP BANK LAUNCHED FUSE CREW ONSITE CUT IN CLEAR COE #284698"/>
    <s v="     "/>
    <x v="1"/>
    <m/>
    <x v="1"/>
    <m/>
    <m/>
    <m/>
    <m/>
    <m/>
    <m/>
    <m/>
    <s v="     "/>
    <x v="0"/>
    <x v="0"/>
    <s v="Vegetation"/>
    <x v="0"/>
    <m/>
    <s v="&lt;0.25"/>
    <s v="Square Feet: ; Acreage: "/>
    <s v="Equipment - PG&amp;E"/>
    <x v="11"/>
    <s v="Equipment - PG&amp;E"/>
    <s v="All types of equipment / facility failure"/>
    <s v="Capacitor Bank"/>
    <s v="Capacitor Bank"/>
    <m/>
    <m/>
    <m/>
    <s v="Overhead"/>
    <s v="Primary"/>
    <s v="Capacitor Bank"/>
    <m/>
    <s v="103297542"/>
    <s v="     "/>
    <x v="0"/>
    <m/>
    <n v="36.720199999999998"/>
    <n v="-119.71299999999999"/>
    <m/>
    <s v="CALIFORNIA-AVE-1103"/>
    <n v="12000"/>
    <s v="Fresno FD"/>
    <s v="Agriculture"/>
    <m/>
    <m/>
    <m/>
    <m/>
    <m/>
    <m/>
    <m/>
    <s v="N"/>
    <s v="N"/>
    <m/>
    <m/>
    <s v="     "/>
    <m/>
    <m/>
    <m/>
    <m/>
    <m/>
    <m/>
    <m/>
    <m/>
    <m/>
    <m/>
    <m/>
    <m/>
    <m/>
    <m/>
    <m/>
    <m/>
    <m/>
    <m/>
    <m/>
  </r>
  <r>
    <x v="800"/>
    <s v="     "/>
    <d v="2016-05-29T00:00:00"/>
    <d v="1899-12-30T18:28:00"/>
    <s v="23"/>
    <x v="1"/>
    <s v="5"/>
    <x v="2"/>
    <d v="2016-05-29T00:00:00"/>
    <d v="1899-12-30T18:28:00"/>
    <s v="F4TJKCK     WOOD PIN FELL OUT OF ARM  AND PULLED SECONDARY TOGETHER , CAUGHT FENCE ON FIRE"/>
    <s v="     "/>
    <x v="1"/>
    <m/>
    <x v="1"/>
    <m/>
    <s v="1478978"/>
    <m/>
    <m/>
    <m/>
    <m/>
    <m/>
    <s v="     "/>
    <x v="0"/>
    <x v="0"/>
    <s v="Vegetation"/>
    <x v="0"/>
    <m/>
    <s v="&lt;3 meters of linear travel"/>
    <s v="Square Feet: ; Acreage: "/>
    <s v="Equipment - PG&amp;E"/>
    <x v="7"/>
    <s v="Equipment - PG&amp;E"/>
    <s v="All types of equipment / facility failure"/>
    <s v="Crossarm"/>
    <s v="Crossarm"/>
    <m/>
    <m/>
    <s v="Pacific Bell"/>
    <s v="Overhead"/>
    <s v="Secondary"/>
    <s v="Conductor"/>
    <m/>
    <s v="100839020"/>
    <s v="     "/>
    <x v="0"/>
    <m/>
    <n v="36.795000000000002"/>
    <n v="-119.77200000000001"/>
    <m/>
    <s v="MANCHESTER-1111"/>
    <m/>
    <s v="N.A."/>
    <s v="Urban"/>
    <m/>
    <m/>
    <m/>
    <m/>
    <m/>
    <m/>
    <m/>
    <s v="N"/>
    <s v="N"/>
    <m/>
    <m/>
    <s v="     "/>
    <m/>
    <m/>
    <m/>
    <m/>
    <m/>
    <m/>
    <m/>
    <m/>
    <m/>
    <m/>
    <m/>
    <m/>
    <m/>
    <m/>
    <m/>
    <m/>
    <m/>
    <m/>
    <m/>
  </r>
  <r>
    <x v="801"/>
    <s v="     "/>
    <d v="2016-05-29T00:00:00"/>
    <d v="1899-12-30T14:19:00"/>
    <s v="23"/>
    <x v="1"/>
    <s v="5"/>
    <x v="2"/>
    <d v="2016-05-29T00:00:00"/>
    <d v="1899-12-30T14:19:00"/>
    <s v="0"/>
    <s v="     "/>
    <x v="1"/>
    <m/>
    <x v="1"/>
    <m/>
    <s v="1478900"/>
    <s v="16-0039619"/>
    <m/>
    <m/>
    <n v="111671000"/>
    <m/>
    <s v="     "/>
    <x v="0"/>
    <x v="0"/>
    <s v="Vegetation"/>
    <x v="0"/>
    <m/>
    <s v="&lt;3 meters of linear travel"/>
    <s v="Square Feet: ; Acreage: "/>
    <s v="Vegetation"/>
    <x v="0"/>
    <s v="Vegetation"/>
    <s v="All types of equipment / facility failure"/>
    <s v="Contact - Vegetation"/>
    <m/>
    <s v="Contact - Vegetation"/>
    <s v="Conductor"/>
    <s v="Yes"/>
    <s v="Overhead"/>
    <s v="Primary"/>
    <s v="Conductor"/>
    <m/>
    <s v="103156596"/>
    <s v="     "/>
    <x v="2"/>
    <n v="246"/>
    <n v="40.579500000000003"/>
    <n v="-122.46899999999999"/>
    <m/>
    <s v="GIRVAN-1102"/>
    <n v="12000"/>
    <s v="Cal Fire"/>
    <s v="Hardwood Woodland"/>
    <m/>
    <m/>
    <m/>
    <m/>
    <m/>
    <m/>
    <m/>
    <s v="N"/>
    <s v="N"/>
    <m/>
    <m/>
    <s v="     "/>
    <n v="40.579500000000003"/>
    <n v="-122.46939999999999"/>
    <s v="Jun  1 2016 12:00AM"/>
    <s v="RootsFail"/>
    <s v="GREEN HEALTHY COTTONWOOD IN CREEK BED UPROOTED FALLING TOWARDS LINES."/>
    <s v="COTT"/>
    <s v="60"/>
    <s v="16"/>
    <s v="40"/>
    <s v="Slight"/>
    <s v="None"/>
    <s v="N"/>
    <s v="1"/>
    <m/>
    <s v="Creek"/>
    <s v="A"/>
    <s v="CrossArm"/>
    <s v="BareWire"/>
    <s v="2"/>
  </r>
  <r>
    <x v="802"/>
    <s v="     "/>
    <d v="2016-05-30T00:00:00"/>
    <d v="1899-12-30T20:37:00"/>
    <s v="23"/>
    <x v="1"/>
    <s v="5"/>
    <x v="2"/>
    <d v="2016-05-30T00:00:00"/>
    <d v="1899-12-30T20:37:00"/>
    <s v="ISOLATED HAZ. CALLED FOR CREW"/>
    <s v="     "/>
    <x v="1"/>
    <m/>
    <x v="1"/>
    <m/>
    <s v="1479270"/>
    <s v="16-0039739"/>
    <m/>
    <m/>
    <n v="111671000"/>
    <m/>
    <s v="     "/>
    <x v="0"/>
    <x v="0"/>
    <s v="Vegetation"/>
    <x v="0"/>
    <m/>
    <s v="&lt;0.25"/>
    <s v="Square Feet: ; Acreage: "/>
    <s v="Equipment - PG&amp;E"/>
    <x v="2"/>
    <s v="Equipment - PG&amp;E"/>
    <s v="All types of equipment / facility failure"/>
    <s v="Pole"/>
    <s v="Pole"/>
    <m/>
    <m/>
    <m/>
    <s v="Overhead"/>
    <s v="Secondary"/>
    <s v="Conductor"/>
    <m/>
    <s v="100118357"/>
    <s v="     "/>
    <x v="0"/>
    <m/>
    <n v="35.456200000000003"/>
    <n v="-118.93300000000001"/>
    <m/>
    <s v="KERN-OIL-1106"/>
    <m/>
    <s v="County"/>
    <s v="Herbaceous"/>
    <m/>
    <m/>
    <m/>
    <m/>
    <m/>
    <m/>
    <m/>
    <s v="N"/>
    <s v="N"/>
    <m/>
    <m/>
    <s v="     "/>
    <m/>
    <m/>
    <m/>
    <m/>
    <m/>
    <m/>
    <m/>
    <m/>
    <m/>
    <m/>
    <m/>
    <m/>
    <m/>
    <m/>
    <m/>
    <m/>
    <m/>
    <m/>
    <m/>
  </r>
  <r>
    <x v="803"/>
    <s v="     "/>
    <d v="2016-05-31T00:00:00"/>
    <d v="1899-12-30T09:51:00"/>
    <s v="23"/>
    <x v="1"/>
    <s v="5"/>
    <x v="2"/>
    <m/>
    <m/>
    <s v="WIRE DOWN CREW TO REPAIR"/>
    <s v="     "/>
    <x v="1"/>
    <m/>
    <x v="1"/>
    <m/>
    <s v="1479545"/>
    <m/>
    <m/>
    <m/>
    <m/>
    <m/>
    <s v="     "/>
    <x v="0"/>
    <x v="0"/>
    <s v="Vegetation"/>
    <x v="0"/>
    <m/>
    <s v="&lt;0.25"/>
    <s v="Square Feet: ; Acreage: "/>
    <s v="Equipment - PG&amp;E"/>
    <x v="10"/>
    <s v="Equipment - PG&amp;E"/>
    <s v="All types of equipment / facility failure"/>
    <s v="Splice/Clamp/Connector"/>
    <s v="Splice/Clamp/Connector"/>
    <m/>
    <m/>
    <m/>
    <s v="Overhead"/>
    <s v="Secondary"/>
    <s v="Conductor"/>
    <m/>
    <s v="100168140"/>
    <s v="     "/>
    <x v="0"/>
    <m/>
    <n v="35.731400000000001"/>
    <n v="-119.86799999999999"/>
    <m/>
    <s v="TWISSELMAN-1102"/>
    <m/>
    <s v="N.A."/>
    <s v="Agriculture"/>
    <m/>
    <m/>
    <m/>
    <m/>
    <m/>
    <m/>
    <m/>
    <s v="N"/>
    <s v="N"/>
    <m/>
    <m/>
    <s v="     "/>
    <m/>
    <m/>
    <m/>
    <m/>
    <m/>
    <m/>
    <m/>
    <m/>
    <m/>
    <m/>
    <m/>
    <m/>
    <m/>
    <m/>
    <m/>
    <m/>
    <m/>
    <m/>
    <m/>
  </r>
  <r>
    <x v="804"/>
    <s v="     "/>
    <d v="2016-05-31T00:00:00"/>
    <d v="1899-12-30T10:20:00"/>
    <s v="23"/>
    <x v="1"/>
    <s v="5"/>
    <x v="2"/>
    <d v="2016-05-31T00:00:00"/>
    <d v="1899-12-30T10:20:00"/>
    <s v="LCO 4963 open &amp; T-MOL @ 1020 for crew to mk repairs to wire dwn here. Made EC tag on wrong OIS # correct OIS# is 1479619. XCrew enroute to repair wire dwn here."/>
    <s v="     "/>
    <x v="1"/>
    <m/>
    <x v="1"/>
    <m/>
    <s v="1479619"/>
    <s v="16-0039857"/>
    <m/>
    <m/>
    <m/>
    <m/>
    <s v="     "/>
    <x v="0"/>
    <x v="0"/>
    <s v="Vegetation"/>
    <x v="0"/>
    <m/>
    <s v="&lt;0.25"/>
    <s v="Square Feet: ; Acreage: "/>
    <s v="Equipment - PG&amp;E"/>
    <x v="4"/>
    <s v="Equipment - PG&amp;E"/>
    <s v="All types of equipment / facility failure"/>
    <s v="Conductor"/>
    <s v="Conductor"/>
    <m/>
    <m/>
    <m/>
    <s v="Overhead"/>
    <s v="Primary"/>
    <s v="Conductor"/>
    <m/>
    <s v="101642880"/>
    <s v="     "/>
    <x v="0"/>
    <m/>
    <n v="39.193899999999999"/>
    <n v="-122.09699999999999"/>
    <m/>
    <s v="WILLIAMS-1102"/>
    <n v="12000"/>
    <s v="Williams FD "/>
    <s v="Agriculture"/>
    <m/>
    <m/>
    <m/>
    <m/>
    <m/>
    <m/>
    <m/>
    <s v="N"/>
    <s v="N"/>
    <m/>
    <m/>
    <s v="     "/>
    <m/>
    <m/>
    <m/>
    <m/>
    <m/>
    <m/>
    <m/>
    <m/>
    <m/>
    <m/>
    <m/>
    <m/>
    <m/>
    <m/>
    <m/>
    <m/>
    <m/>
    <m/>
    <m/>
  </r>
  <r>
    <x v="805"/>
    <s v="     "/>
    <d v="2016-05-31T00:00:00"/>
    <d v="1899-12-30T04:02:00"/>
    <s v="23"/>
    <x v="1"/>
    <s v="5"/>
    <x v="2"/>
    <d v="2016-05-31T00:00:00"/>
    <d v="1899-12-30T04:02:00"/>
    <s v="owl hanging mid span vertical construction"/>
    <s v="     "/>
    <x v="1"/>
    <m/>
    <x v="1"/>
    <m/>
    <s v="1479365"/>
    <s v="16-0039748"/>
    <m/>
    <m/>
    <m/>
    <m/>
    <s v="     "/>
    <x v="0"/>
    <x v="0"/>
    <s v="Vegetation"/>
    <x v="0"/>
    <m/>
    <s v="&lt;0.25"/>
    <s v="Square Feet: ; Acreage: "/>
    <s v="Contact - Animal - Bird"/>
    <x v="6"/>
    <s v="Contact - Bird"/>
    <s v="All types of equipment / facility failure"/>
    <s v="Contact - Animal"/>
    <m/>
    <s v="Contact - Animal"/>
    <s v="Conductor"/>
    <m/>
    <s v="Overhead"/>
    <s v="Primary"/>
    <s v="Conductor"/>
    <m/>
    <s v="101863413"/>
    <s v="     "/>
    <x v="1"/>
    <n v="565"/>
    <n v="35.798400000000001"/>
    <n v="-120.974"/>
    <m/>
    <s v="OILFIELDS-1103"/>
    <n v="12000"/>
    <s v="N.A."/>
    <s v="Herbaceous"/>
    <m/>
    <m/>
    <m/>
    <m/>
    <m/>
    <m/>
    <m/>
    <s v="N"/>
    <s v="N"/>
    <m/>
    <m/>
    <s v="     "/>
    <m/>
    <m/>
    <m/>
    <m/>
    <m/>
    <m/>
    <m/>
    <m/>
    <m/>
    <m/>
    <m/>
    <m/>
    <m/>
    <m/>
    <m/>
    <m/>
    <m/>
    <m/>
    <m/>
  </r>
  <r>
    <x v="806"/>
    <s v="     "/>
    <d v="2016-05-31T00:00:00"/>
    <d v="1899-12-30T08:24:00"/>
    <s v="23"/>
    <x v="1"/>
    <s v="5"/>
    <x v="2"/>
    <d v="2016-05-31T00:00:00"/>
    <d v="1899-12-30T08:24:00"/>
    <m/>
    <s v="     "/>
    <x v="1"/>
    <m/>
    <x v="1"/>
    <m/>
    <s v="1479450"/>
    <s v="16-0039786"/>
    <m/>
    <m/>
    <m/>
    <m/>
    <s v="     "/>
    <x v="0"/>
    <x v="0"/>
    <s v="Vegetation"/>
    <x v="0"/>
    <m/>
    <s v="&lt;0.25"/>
    <s v="Square Feet: ; Acreage: "/>
    <s v="Equipment - PG&amp;E"/>
    <x v="16"/>
    <s v="Equipment - PG&amp;E"/>
    <s v="All types of equipment / facility failure"/>
    <s v="Insulator"/>
    <s v="Insulator"/>
    <m/>
    <m/>
    <m/>
    <s v="Overhead"/>
    <s v="Primary"/>
    <s v="Conductor"/>
    <m/>
    <s v="100170377"/>
    <s v="     "/>
    <x v="0"/>
    <m/>
    <n v="35.730800000000002"/>
    <n v="-119.89700000000001"/>
    <m/>
    <s v="DEVILS-DEN-1102"/>
    <n v="12000"/>
    <s v="Unknown"/>
    <s v="Agriculture"/>
    <m/>
    <m/>
    <m/>
    <m/>
    <m/>
    <m/>
    <m/>
    <s v="N"/>
    <s v="N"/>
    <m/>
    <m/>
    <s v="     "/>
    <m/>
    <m/>
    <m/>
    <m/>
    <m/>
    <m/>
    <m/>
    <m/>
    <m/>
    <m/>
    <m/>
    <m/>
    <m/>
    <m/>
    <m/>
    <m/>
    <m/>
    <m/>
    <m/>
  </r>
  <r>
    <x v="807"/>
    <s v="     "/>
    <d v="2016-06-01T00:00:00"/>
    <d v="1899-12-30T22:31:00"/>
    <s v="23"/>
    <x v="1"/>
    <s v="6"/>
    <x v="2"/>
    <d v="2016-06-01T00:00:00"/>
    <d v="1899-12-30T22:31:00"/>
    <m/>
    <s v="     "/>
    <x v="1"/>
    <m/>
    <x v="1"/>
    <m/>
    <m/>
    <m/>
    <m/>
    <m/>
    <m/>
    <m/>
    <s v="     "/>
    <x v="0"/>
    <x v="0"/>
    <s v="Vegetation"/>
    <x v="2"/>
    <m/>
    <s v="0.26-9.99"/>
    <s v="Square Feet: ; Acreage: 1"/>
    <s v="Contact - Animal - Bird"/>
    <x v="6"/>
    <s v="Contact - Bird"/>
    <s v="All types of equipment / facility failure"/>
    <s v="Contact - Animal"/>
    <m/>
    <s v="Contact - Animal"/>
    <s v="Conductor"/>
    <m/>
    <s v="Overhead"/>
    <s v="Transmission"/>
    <s v="Conductor"/>
    <m/>
    <s v="102343418"/>
    <s v="     "/>
    <x v="0"/>
    <m/>
    <n v="37.928100000000001"/>
    <n v="-120.754"/>
    <m/>
    <s v="STANISLAUS-MELONES-SW-STA-RIVERBANK-JCT-SW-STA-115"/>
    <n v="115000"/>
    <s v="Unknown"/>
    <s v="Herbaceous"/>
    <m/>
    <m/>
    <m/>
    <m/>
    <m/>
    <m/>
    <m/>
    <s v="N"/>
    <s v="N"/>
    <m/>
    <m/>
    <s v="     "/>
    <m/>
    <m/>
    <m/>
    <m/>
    <m/>
    <m/>
    <m/>
    <m/>
    <m/>
    <m/>
    <m/>
    <m/>
    <m/>
    <m/>
    <m/>
    <m/>
    <m/>
    <m/>
    <m/>
  </r>
  <r>
    <x v="808"/>
    <s v="     "/>
    <d v="2016-06-01T00:00:00"/>
    <d v="1899-12-30T14:00:00"/>
    <s v="23"/>
    <x v="1"/>
    <s v="6"/>
    <x v="2"/>
    <d v="2016-06-01T00:00:00"/>
    <d v="1899-12-30T14:00:00"/>
    <s v="crew pulling in fiber optic the messenger contacted 12kv lines locked out the breaker"/>
    <s v="     "/>
    <x v="1"/>
    <m/>
    <x v="1"/>
    <m/>
    <s v="1480827"/>
    <s v="16-0040266"/>
    <m/>
    <m/>
    <m/>
    <m/>
    <s v="     "/>
    <x v="0"/>
    <x v="0"/>
    <s v="Vegetation"/>
    <x v="0"/>
    <m/>
    <s v="0.26-9.99"/>
    <s v="Square Feet: ; Acreage: "/>
    <s v="Contact - Animal - Other"/>
    <x v="6"/>
    <s v="Contact - Animal"/>
    <s v="All types of equipment / facility failure"/>
    <s v="Contact - Animal"/>
    <m/>
    <s v="Contact - Animal"/>
    <s v="Conductor"/>
    <s v="Pacific Bell"/>
    <s v="Overhead"/>
    <s v="Primary"/>
    <s v="Conductor"/>
    <m/>
    <s v="101712734"/>
    <s v="     "/>
    <x v="0"/>
    <m/>
    <n v="36.797699999999999"/>
    <n v="-121.732"/>
    <m/>
    <s v="DOLAN-ROAD-1101"/>
    <n v="12000"/>
    <s v="cal fire and north county"/>
    <s v="Herbaceous"/>
    <m/>
    <m/>
    <m/>
    <m/>
    <m/>
    <m/>
    <m/>
    <s v="N"/>
    <s v="N"/>
    <m/>
    <m/>
    <s v="     "/>
    <m/>
    <m/>
    <m/>
    <m/>
    <m/>
    <m/>
    <m/>
    <m/>
    <m/>
    <m/>
    <m/>
    <m/>
    <m/>
    <m/>
    <m/>
    <m/>
    <m/>
    <m/>
    <m/>
  </r>
  <r>
    <x v="809"/>
    <s v="     "/>
    <d v="2016-06-02T00:00:00"/>
    <d v="1899-12-30T15:15:00"/>
    <s v="23"/>
    <x v="1"/>
    <s v="6"/>
    <x v="2"/>
    <d v="2016-06-02T00:00:00"/>
    <m/>
    <s v="#4 ACSR BURNED OPEN AT THE RISER CONNECTION.STARTED SMALL GRASS FIRE."/>
    <s v="     "/>
    <x v="1"/>
    <m/>
    <x v="1"/>
    <m/>
    <s v="1481602"/>
    <s v="16-0040636"/>
    <m/>
    <m/>
    <m/>
    <m/>
    <s v="     "/>
    <x v="0"/>
    <x v="0"/>
    <s v="Vegetation"/>
    <x v="0"/>
    <m/>
    <s v="&lt;0.25"/>
    <s v="Square Feet: ; Acreage: "/>
    <s v="Equipment - PG&amp;E"/>
    <x v="10"/>
    <s v="Equipment - PG&amp;E"/>
    <s v="All types of equipment / facility failure"/>
    <s v="Splice/Clamp/Connector"/>
    <s v="Splice/Clamp/Connector"/>
    <m/>
    <m/>
    <m/>
    <s v="Overhead"/>
    <s v="Primary"/>
    <s v="Conductor"/>
    <m/>
    <s v="101918537"/>
    <s v="     "/>
    <x v="0"/>
    <n v="512"/>
    <n v="34.588700000000003"/>
    <n v="-120.107"/>
    <m/>
    <s v="SANTA-YNEZ-1101"/>
    <n v="12000"/>
    <s v="Santa Barbara County FD"/>
    <s v="Herbaceous"/>
    <m/>
    <m/>
    <m/>
    <m/>
    <m/>
    <m/>
    <m/>
    <s v="N"/>
    <s v="N"/>
    <m/>
    <m/>
    <s v="     "/>
    <m/>
    <m/>
    <m/>
    <m/>
    <m/>
    <m/>
    <m/>
    <m/>
    <m/>
    <m/>
    <m/>
    <m/>
    <m/>
    <m/>
    <m/>
    <m/>
    <m/>
    <m/>
    <m/>
  </r>
  <r>
    <x v="810"/>
    <s v="     "/>
    <d v="2016-06-02T00:00:00"/>
    <d v="1899-12-30T16:58:00"/>
    <s v="23"/>
    <x v="1"/>
    <s v="6"/>
    <x v="2"/>
    <d v="2016-06-02T00:00:00"/>
    <m/>
    <s v="ng service sleeve"/>
    <s v="     "/>
    <x v="1"/>
    <m/>
    <x v="1"/>
    <m/>
    <s v="1481605"/>
    <m/>
    <m/>
    <m/>
    <m/>
    <m/>
    <s v="     "/>
    <x v="0"/>
    <x v="0"/>
    <s v="Vegetation"/>
    <x v="0"/>
    <m/>
    <s v="&lt;0.25"/>
    <s v="Square Feet: ; Acreage: "/>
    <s v="Equipment - PG&amp;E"/>
    <x v="10"/>
    <s v="Equipment - PG&amp;E"/>
    <s v="All types of equipment / facility failure"/>
    <s v="Splice/Clamp/Connector"/>
    <s v="Splice/Clamp/Connector"/>
    <m/>
    <m/>
    <m/>
    <s v="Overhead"/>
    <s v="Secondary"/>
    <s v="Conductor"/>
    <m/>
    <s v="101746812"/>
    <s v="     "/>
    <x v="0"/>
    <m/>
    <n v="36.585700000000003"/>
    <n v="-121.605"/>
    <m/>
    <s v="RESERVATION-ROAD-1102"/>
    <m/>
    <s v="County"/>
    <s v="Herbaceous"/>
    <m/>
    <m/>
    <m/>
    <m/>
    <m/>
    <m/>
    <m/>
    <s v="N"/>
    <s v="N"/>
    <m/>
    <m/>
    <s v="     "/>
    <m/>
    <m/>
    <m/>
    <m/>
    <m/>
    <m/>
    <m/>
    <m/>
    <m/>
    <m/>
    <m/>
    <m/>
    <m/>
    <m/>
    <m/>
    <m/>
    <m/>
    <m/>
    <m/>
  </r>
  <r>
    <x v="811"/>
    <s v="     "/>
    <d v="2016-06-02T00:00:00"/>
    <d v="1899-12-30T14:23:00"/>
    <s v="23"/>
    <x v="1"/>
    <s v="6"/>
    <x v="2"/>
    <d v="2016-06-02T00:00:00"/>
    <d v="1899-12-30T14:23:00"/>
    <s v="HAD # 1 &amp; #  3 OF 3 FUSES BLOWN @ 3865. I PATROLLED &amp; FOUND 2 OF 3 TX FUSES BLOWN W/ TX &amp; JUMPERS FLASHED @ MTR # 1004793758. I OPENED THE # 2 REMAINING TX FUSE TO ISOLATE THE HAZARD. CAUSE UNKNOWN. WITH CHAD LAVEZZO ASSIST, HE PATROLLED 10"/>
    <s v="     "/>
    <x v="1"/>
    <m/>
    <x v="1"/>
    <m/>
    <s v="1481543"/>
    <s v="16-0040616"/>
    <m/>
    <m/>
    <m/>
    <m/>
    <s v="     "/>
    <x v="0"/>
    <x v="0"/>
    <s v="Vegetation"/>
    <x v="0"/>
    <m/>
    <s v="&lt;3 meters of linear travel"/>
    <s v="Square Feet: ; Acreage: "/>
    <s v="Equipment - PG&amp;E"/>
    <x v="13"/>
    <s v="Equipment - PG&amp;E"/>
    <s v="All types of equipment / facility failure"/>
    <s v="Transformer"/>
    <s v="Transformer"/>
    <m/>
    <m/>
    <m/>
    <s v="Overhead"/>
    <s v="Primary"/>
    <s v="Transformer"/>
    <m/>
    <s v="101557874"/>
    <s v="     "/>
    <x v="0"/>
    <m/>
    <n v="38.5901"/>
    <n v="-121.804"/>
    <m/>
    <s v="PLAINFIELD-1101"/>
    <n v="12000"/>
    <s v="Unknown"/>
    <s v="Hardwood Woodland"/>
    <m/>
    <m/>
    <m/>
    <m/>
    <m/>
    <m/>
    <m/>
    <s v="N"/>
    <s v="N"/>
    <m/>
    <m/>
    <s v="     "/>
    <m/>
    <m/>
    <m/>
    <m/>
    <m/>
    <m/>
    <m/>
    <m/>
    <m/>
    <m/>
    <m/>
    <m/>
    <m/>
    <m/>
    <m/>
    <m/>
    <m/>
    <m/>
    <m/>
  </r>
  <r>
    <x v="812"/>
    <s v="     "/>
    <d v="2016-06-02T00:00:00"/>
    <d v="1899-12-30T14:57:00"/>
    <s v="23"/>
    <x v="1"/>
    <s v="6"/>
    <x v="2"/>
    <d v="2016-06-02T00:00:00"/>
    <m/>
    <s v="palm tree caused sec to arc"/>
    <s v="     "/>
    <x v="1"/>
    <m/>
    <x v="1"/>
    <m/>
    <s v="1481535"/>
    <m/>
    <m/>
    <m/>
    <m/>
    <m/>
    <s v="     "/>
    <x v="0"/>
    <x v="0"/>
    <s v="Vegetation"/>
    <x v="0"/>
    <m/>
    <s v="&lt;3 meters of linear travel"/>
    <s v="Square Feet: ; Acreage: "/>
    <s v="Vegetation"/>
    <x v="0"/>
    <s v="Vegetation"/>
    <s v="All types of equipment / facility failure"/>
    <s v="Contact - Vegetation"/>
    <m/>
    <s v="Contact - Vegetation"/>
    <s v="Conductor"/>
    <s v="VERIZON CALIFORNIA I"/>
    <s v="Overhead"/>
    <s v="Secondary"/>
    <s v="Conductor"/>
    <m/>
    <s v="100607860"/>
    <s v="     "/>
    <x v="0"/>
    <m/>
    <n v="37.065199999999997"/>
    <n v="-121.565"/>
    <m/>
    <s v="MORGAN-HILL-2106"/>
    <m/>
    <s v="Cal Fire"/>
    <s v="Urban"/>
    <m/>
    <m/>
    <m/>
    <m/>
    <m/>
    <m/>
    <m/>
    <s v="N"/>
    <s v="N"/>
    <m/>
    <m/>
    <s v="     "/>
    <m/>
    <m/>
    <m/>
    <m/>
    <m/>
    <m/>
    <m/>
    <m/>
    <m/>
    <m/>
    <m/>
    <m/>
    <m/>
    <m/>
    <m/>
    <m/>
    <m/>
    <m/>
    <m/>
  </r>
  <r>
    <x v="813"/>
    <s v="     "/>
    <d v="2016-06-03T00:00:00"/>
    <d v="1899-12-30T18:43:00"/>
    <s v="23"/>
    <x v="1"/>
    <s v="6"/>
    <x v="2"/>
    <d v="2016-06-03T00:00:00"/>
    <d v="1899-12-30T18:43:00"/>
    <s v="Ron Kennedy to complete crew rpt and notify supervisor,assisted Ron"/>
    <s v="     "/>
    <x v="1"/>
    <m/>
    <x v="1"/>
    <m/>
    <s v="1482408"/>
    <s v="16-0040924"/>
    <m/>
    <m/>
    <n v="111687000"/>
    <m/>
    <s v="     "/>
    <x v="0"/>
    <x v="0"/>
    <s v="Vegetation"/>
    <x v="0"/>
    <m/>
    <s v="&lt;3 meters of linear travel"/>
    <s v="Square Feet: ; Acreage: "/>
    <s v="Equipment - PG&amp;E"/>
    <x v="4"/>
    <s v="Equipment - PG&amp;E"/>
    <s v="All types of equipment / facility failure"/>
    <s v="Conductor"/>
    <s v="Conductor"/>
    <m/>
    <m/>
    <s v="Pacific Bell"/>
    <s v="Overhead"/>
    <s v="Secondary"/>
    <s v="Conductor"/>
    <m/>
    <s v="100344305"/>
    <s v="     "/>
    <x v="0"/>
    <m/>
    <n v="39.748199999999997"/>
    <n v="-121.82299999999999"/>
    <m/>
    <s v="SYCAMORE-CREEK-1104"/>
    <m/>
    <s v="Chico FD"/>
    <s v="Urban"/>
    <m/>
    <m/>
    <m/>
    <m/>
    <m/>
    <m/>
    <m/>
    <s v="N"/>
    <s v="N"/>
    <m/>
    <m/>
    <s v="     "/>
    <m/>
    <m/>
    <m/>
    <m/>
    <m/>
    <m/>
    <m/>
    <m/>
    <m/>
    <m/>
    <m/>
    <m/>
    <m/>
    <m/>
    <m/>
    <m/>
    <m/>
    <m/>
    <m/>
  </r>
  <r>
    <x v="814"/>
    <s v="     "/>
    <d v="2016-06-03T00:00:00"/>
    <d v="1899-12-30T20:53:00"/>
    <s v="23"/>
    <x v="1"/>
    <s v="6"/>
    <x v="2"/>
    <m/>
    <m/>
    <s v="EC B TAG TO HAVE CREW RE-SAG 6 CU PRIMARY  AND 1/0 AL SECONDARY.  SPARK CAUSED GRASS AND FENCE TO CATCH ON FIRE"/>
    <s v="     "/>
    <x v="1"/>
    <m/>
    <x v="1"/>
    <m/>
    <s v="1482539"/>
    <m/>
    <m/>
    <m/>
    <m/>
    <m/>
    <s v="     "/>
    <x v="0"/>
    <x v="0"/>
    <s v="Vegetation"/>
    <x v="0"/>
    <m/>
    <s v="&lt;3 meters of linear travel"/>
    <s v="Square Feet: ; Acreage: "/>
    <s v="Vegetation"/>
    <x v="0"/>
    <s v="Vegetation"/>
    <s v="All types of equipment / facility failure"/>
    <s v="Contact - Vegetation"/>
    <m/>
    <s v="Contact - Vegetation"/>
    <s v="Conductor"/>
    <s v="Pacific Bell"/>
    <s v="Overhead"/>
    <s v="Secondary"/>
    <s v="Conductor"/>
    <m/>
    <s v="100559460"/>
    <s v="     "/>
    <x v="0"/>
    <m/>
    <n v="37.434600000000003"/>
    <n v="-121.877"/>
    <m/>
    <s v="MILPITAS-1109"/>
    <m/>
    <s v="Milpitas FD"/>
    <s v="Urban"/>
    <m/>
    <m/>
    <m/>
    <m/>
    <m/>
    <m/>
    <m/>
    <s v="N"/>
    <s v="N"/>
    <m/>
    <m/>
    <s v="     "/>
    <m/>
    <m/>
    <m/>
    <m/>
    <m/>
    <m/>
    <m/>
    <m/>
    <m/>
    <m/>
    <m/>
    <m/>
    <m/>
    <m/>
    <m/>
    <m/>
    <m/>
    <m/>
    <m/>
  </r>
  <r>
    <x v="815"/>
    <s v="     "/>
    <d v="2016-06-03T00:00:00"/>
    <d v="1899-12-30T12:16:00"/>
    <s v="23"/>
    <x v="1"/>
    <s v="6"/>
    <x v="2"/>
    <d v="2016-06-03T00:00:00"/>
    <m/>
    <s v="wildland fire conductor down west side of mt aukum rd north of tiger eye"/>
    <s v="     "/>
    <x v="1"/>
    <m/>
    <x v="1"/>
    <m/>
    <s v="1482111"/>
    <s v="16-0040808"/>
    <m/>
    <m/>
    <n v="111686000"/>
    <m/>
    <s v="     "/>
    <x v="0"/>
    <x v="0"/>
    <s v="Vegetation"/>
    <x v="0"/>
    <m/>
    <s v="10-99"/>
    <s v="Square Feet: ; Acreage: 25"/>
    <s v="Equipment - PG&amp;E"/>
    <x v="4"/>
    <s v="Equipment - PG&amp;E"/>
    <s v="All types of equipment / facility failure"/>
    <s v="Conductor"/>
    <s v="Conductor"/>
    <m/>
    <m/>
    <m/>
    <s v="Overhead"/>
    <s v="Primary"/>
    <s v="Conductor"/>
    <m/>
    <s v="103119737"/>
    <s v="     "/>
    <x v="1"/>
    <n v="340"/>
    <n v="38.643500000000003"/>
    <n v="-120.696"/>
    <m/>
    <s v="APPLE-HILL-2102"/>
    <n v="21000"/>
    <s v="cal-fire and usfs"/>
    <s v="Hardwood Forest"/>
    <m/>
    <m/>
    <m/>
    <m/>
    <m/>
    <m/>
    <m/>
    <s v="N"/>
    <s v="N"/>
    <m/>
    <m/>
    <s v="     "/>
    <m/>
    <m/>
    <m/>
    <m/>
    <m/>
    <m/>
    <m/>
    <m/>
    <m/>
    <m/>
    <m/>
    <m/>
    <m/>
    <m/>
    <m/>
    <m/>
    <m/>
    <m/>
    <m/>
  </r>
  <r>
    <x v="816"/>
    <s v="     "/>
    <d v="2016-06-03T00:00:00"/>
    <d v="1899-12-30T16:45:00"/>
    <s v="23"/>
    <x v="1"/>
    <s v="6"/>
    <x v="2"/>
    <m/>
    <m/>
    <s v="REPAIR 2 SVC EASEMENT. CALL ON CALL &amp; MADE OUT IR REPORT"/>
    <s v="     "/>
    <x v="1"/>
    <m/>
    <x v="1"/>
    <m/>
    <s v="1482298"/>
    <m/>
    <m/>
    <m/>
    <m/>
    <m/>
    <s v="     "/>
    <x v="0"/>
    <x v="0"/>
    <s v="Vegetation"/>
    <x v="0"/>
    <m/>
    <s v="&lt;0.25"/>
    <s v="Square Feet: ; Acreage: "/>
    <s v="Equipment - PG&amp;E"/>
    <x v="13"/>
    <s v="Equipment - PG&amp;E"/>
    <s v="All types of equipment / facility failure"/>
    <s v="Transformer"/>
    <s v="Transformer"/>
    <m/>
    <m/>
    <s v="Pacific Bell"/>
    <s v="Overhead"/>
    <s v="Secondary"/>
    <s v="Transformer"/>
    <m/>
    <s v="100242571"/>
    <s v="     "/>
    <x v="0"/>
    <m/>
    <n v="35.404600000000002"/>
    <n v="-119.03100000000001"/>
    <m/>
    <s v="BAKERSFIELD-1118"/>
    <m/>
    <s v="Kern County FD"/>
    <s v="Urban"/>
    <m/>
    <m/>
    <m/>
    <m/>
    <m/>
    <m/>
    <m/>
    <s v="N"/>
    <s v="N"/>
    <m/>
    <m/>
    <s v="     "/>
    <m/>
    <m/>
    <m/>
    <m/>
    <m/>
    <m/>
    <m/>
    <m/>
    <m/>
    <m/>
    <m/>
    <m/>
    <m/>
    <m/>
    <m/>
    <m/>
    <m/>
    <m/>
    <m/>
  </r>
  <r>
    <x v="817"/>
    <s v="     "/>
    <d v="2016-06-04T00:00:00"/>
    <d v="1899-12-30T20:38:00"/>
    <s v="23"/>
    <x v="1"/>
    <s v="6"/>
    <x v="2"/>
    <m/>
    <m/>
    <s v="LOW SAG ON OPEN WIRE SEC.  CALLED FOR TREE CREW.  PGE CREW TO RESAG 1/O AL OPEN WIRE SEC."/>
    <s v="     "/>
    <x v="1"/>
    <m/>
    <x v="1"/>
    <m/>
    <s v="1483109"/>
    <m/>
    <m/>
    <m/>
    <m/>
    <m/>
    <s v="     "/>
    <x v="0"/>
    <x v="0"/>
    <s v="Vegetation"/>
    <x v="0"/>
    <m/>
    <s v="&lt;3 meters of linear travel"/>
    <s v="Square Feet: ; Acreage: "/>
    <s v="Vegetation"/>
    <x v="0"/>
    <s v="Vegetation"/>
    <s v="All types of equipment / facility failure"/>
    <s v="Contact - Vegetation"/>
    <m/>
    <s v="Contact - Vegetation"/>
    <s v="Conductor"/>
    <s v="Pacific Bell"/>
    <s v="Overhead"/>
    <s v="Secondary"/>
    <s v="Conductor"/>
    <m/>
    <s v="100559460"/>
    <s v="     "/>
    <x v="0"/>
    <m/>
    <n v="37.434600000000003"/>
    <n v="-121.877"/>
    <m/>
    <s v="MILPITAS-1109"/>
    <m/>
    <s v="Milpitas FD"/>
    <s v="Urban"/>
    <m/>
    <m/>
    <m/>
    <m/>
    <m/>
    <m/>
    <m/>
    <s v="N"/>
    <s v="N"/>
    <m/>
    <m/>
    <s v="     "/>
    <m/>
    <m/>
    <m/>
    <m/>
    <m/>
    <m/>
    <m/>
    <m/>
    <m/>
    <m/>
    <m/>
    <m/>
    <m/>
    <m/>
    <m/>
    <m/>
    <m/>
    <m/>
    <m/>
  </r>
  <r>
    <x v="818"/>
    <s v="     "/>
    <d v="2016-06-04T00:00:00"/>
    <d v="1899-12-30T22:15:00"/>
    <s v="23"/>
    <x v="1"/>
    <s v="6"/>
    <x v="2"/>
    <d v="2016-06-04T00:00:00"/>
    <d v="1899-12-30T22:55:00"/>
    <m/>
    <s v="     "/>
    <x v="1"/>
    <m/>
    <x v="1"/>
    <m/>
    <s v="1483125"/>
    <s v="16-004119"/>
    <m/>
    <m/>
    <m/>
    <m/>
    <s v="     "/>
    <x v="0"/>
    <x v="0"/>
    <s v="Vegetation"/>
    <x v="0"/>
    <m/>
    <s v="&lt;3 meters of linear travel"/>
    <s v="Square Feet: ; Acreage: "/>
    <s v="Vegetation"/>
    <x v="0"/>
    <s v="Vegetation"/>
    <s v="All types of equipment / facility failure"/>
    <s v="Contact - Vegetation"/>
    <m/>
    <s v="Contact - Vegetation"/>
    <s v="Conductor"/>
    <m/>
    <s v="Overhead"/>
    <s v="Primary"/>
    <s v="Conductor"/>
    <m/>
    <m/>
    <s v="     "/>
    <x v="2"/>
    <n v="180"/>
    <n v="38.511699999999998"/>
    <n v="-122.937"/>
    <m/>
    <s v="MIRABEL-1102"/>
    <n v="12000"/>
    <s v="Cal Fire"/>
    <s v="Conifer Forest"/>
    <m/>
    <m/>
    <m/>
    <m/>
    <m/>
    <m/>
    <m/>
    <s v="N"/>
    <s v="N"/>
    <m/>
    <m/>
    <s v="     "/>
    <m/>
    <m/>
    <m/>
    <m/>
    <m/>
    <m/>
    <m/>
    <m/>
    <m/>
    <m/>
    <m/>
    <m/>
    <m/>
    <m/>
    <m/>
    <m/>
    <m/>
    <m/>
    <m/>
  </r>
  <r>
    <x v="819"/>
    <s v="     "/>
    <d v="2016-06-04T00:00:00"/>
    <d v="1899-12-30T15:11:00"/>
    <s v="23"/>
    <x v="1"/>
    <s v="6"/>
    <x v="2"/>
    <d v="2016-06-04T00:00:00"/>
    <m/>
    <s v="F4TDXHN CONNECTORS STARTED FIRE IN BACK YARD BURNT DWN 3 SVCS NEEWD CREW TO REPLACE"/>
    <s v="     "/>
    <x v="1"/>
    <m/>
    <x v="1"/>
    <m/>
    <s v="1482916"/>
    <m/>
    <m/>
    <m/>
    <m/>
    <m/>
    <s v="     "/>
    <x v="0"/>
    <x v="0"/>
    <s v="Vegetation"/>
    <x v="0"/>
    <m/>
    <s v="&lt;0.25"/>
    <s v="Square Feet: ; Acreage: "/>
    <s v="Equipment - PG&amp;E"/>
    <x v="10"/>
    <s v="Equipment - PG&amp;E"/>
    <s v="All types of equipment / facility failure"/>
    <s v="Splice/Clamp/Connector"/>
    <s v="Splice/Clamp/Connector"/>
    <m/>
    <m/>
    <s v="Pacific Bell"/>
    <s v="Overhead"/>
    <s v="Secondary"/>
    <s v="Conductor"/>
    <m/>
    <s v="100828880"/>
    <s v="     "/>
    <x v="0"/>
    <m/>
    <n v="36.804900000000004"/>
    <n v="-119.78700000000001"/>
    <m/>
    <s v="MANCHESTER-1105"/>
    <m/>
    <s v="Fresno County FD"/>
    <s v="Urban"/>
    <m/>
    <m/>
    <m/>
    <m/>
    <m/>
    <m/>
    <m/>
    <s v="N"/>
    <s v="N"/>
    <m/>
    <m/>
    <s v="     "/>
    <m/>
    <m/>
    <m/>
    <m/>
    <m/>
    <m/>
    <m/>
    <m/>
    <m/>
    <m/>
    <m/>
    <m/>
    <m/>
    <m/>
    <m/>
    <m/>
    <m/>
    <m/>
    <m/>
  </r>
  <r>
    <x v="820"/>
    <s v="     "/>
    <d v="2016-06-04T00:00:00"/>
    <d v="1899-12-30T15:51:00"/>
    <s v="23"/>
    <x v="1"/>
    <s v="6"/>
    <x v="2"/>
    <d v="2016-06-04T00:00:00"/>
    <d v="1899-12-30T15:51:00"/>
    <s v="WIRE DOWN FIRE INCIDENT CREW TO MAKE REPAIRS"/>
    <s v="     "/>
    <x v="1"/>
    <m/>
    <x v="1"/>
    <m/>
    <s v="1482930"/>
    <s v="16-0041087"/>
    <m/>
    <m/>
    <n v="111688000"/>
    <m/>
    <s v="     "/>
    <x v="0"/>
    <x v="0"/>
    <s v="Vegetation"/>
    <x v="0"/>
    <m/>
    <s v="&lt;0.25"/>
    <s v="Square Feet: ; Acreage: "/>
    <s v="Equipment - PG&amp;E"/>
    <x v="4"/>
    <s v="Equipment - PG&amp;E"/>
    <s v="All types of equipment / facility failure"/>
    <s v="Conductor"/>
    <s v="Conductor"/>
    <m/>
    <m/>
    <m/>
    <s v="Overhead"/>
    <s v="Primary"/>
    <s v="Conductor"/>
    <m/>
    <s v="101568694"/>
    <s v="     "/>
    <x v="0"/>
    <m/>
    <n v="38.308999999999997"/>
    <n v="-121.76"/>
    <m/>
    <s v="PEABODY-2107"/>
    <n v="21000"/>
    <s v="Dixon FD"/>
    <s v="Agriculture"/>
    <m/>
    <m/>
    <m/>
    <m/>
    <m/>
    <m/>
    <m/>
    <s v="N"/>
    <s v="N"/>
    <m/>
    <m/>
    <s v="     "/>
    <m/>
    <m/>
    <m/>
    <m/>
    <m/>
    <m/>
    <m/>
    <m/>
    <m/>
    <m/>
    <m/>
    <m/>
    <m/>
    <m/>
    <m/>
    <m/>
    <m/>
    <m/>
    <m/>
  </r>
  <r>
    <x v="821"/>
    <s v="     "/>
    <d v="2016-06-05T00:00:00"/>
    <d v="1899-12-30T18:15:16"/>
    <s v="24"/>
    <x v="1"/>
    <s v="6"/>
    <x v="2"/>
    <d v="2016-06-05T00:00:00"/>
    <d v="1899-12-30T18:15:00"/>
    <s v="35101 ALDER POINT RD in Bridgeville; hawk got into bridgeville garberville 60 at pole 14\4 off of alderpoint rd; started veg fire"/>
    <s v="     "/>
    <x v="0"/>
    <d v="2021-02-20T00:00:00"/>
    <x v="0"/>
    <m/>
    <s v="7261814"/>
    <s v="N/A"/>
    <m/>
    <s v="T003706547"/>
    <m/>
    <m/>
    <s v="     "/>
    <x v="0"/>
    <x v="0"/>
    <m/>
    <x v="0"/>
    <m/>
    <s v="0.26-9.99"/>
    <m/>
    <s v="Contact - Animal - Bird"/>
    <x v="6"/>
    <s v="Contact - Bird"/>
    <s v="Contact from object"/>
    <s v="Contact - Animal"/>
    <m/>
    <s v="Contact - Animal"/>
    <s v="Conductor"/>
    <s v="No"/>
    <s v="Overhead"/>
    <m/>
    <s v="Conductor"/>
    <m/>
    <s v="101009669"/>
    <s v="     "/>
    <x v="2"/>
    <n v="120"/>
    <n v="40.350200000000001"/>
    <n v="-123.71599999999999"/>
    <s v="Humboldt"/>
    <s v="BRIDGEVILLE-1102"/>
    <m/>
    <m/>
    <s v="Conifer Forest"/>
    <m/>
    <m/>
    <m/>
    <m/>
    <m/>
    <m/>
    <m/>
    <s v="N"/>
    <s v="N"/>
    <m/>
    <m/>
    <s v="     "/>
    <m/>
    <m/>
    <m/>
    <m/>
    <m/>
    <m/>
    <m/>
    <m/>
    <m/>
    <m/>
    <m/>
    <m/>
    <m/>
    <m/>
    <m/>
    <m/>
    <m/>
    <m/>
    <m/>
  </r>
  <r>
    <x v="822"/>
    <s v="     "/>
    <d v="2016-06-05T00:00:00"/>
    <d v="1899-12-30T23:14:28"/>
    <s v="24"/>
    <x v="1"/>
    <s v="6"/>
    <x v="2"/>
    <d v="2016-06-05T00:00:00"/>
    <d v="1899-12-30T23:14:00"/>
    <s v="KRJ7 2/24- fire size not specified in fire report, selected size based upon commentary in report. JZCY - Please contact San Anselmo FD for fire report. L7SF: 155 ALDER AVE in San Anselmo; tree cut service started small fire"/>
    <s v="     "/>
    <x v="0"/>
    <d v="2021-03-02T00:00:00"/>
    <x v="0"/>
    <m/>
    <m/>
    <s v="N/A"/>
    <m/>
    <s v="3744896899"/>
    <n v="111688688"/>
    <m/>
    <s v="     "/>
    <x v="0"/>
    <x v="0"/>
    <m/>
    <x v="0"/>
    <m/>
    <s v="&lt;0.25"/>
    <m/>
    <s v="Vegetation"/>
    <x v="0"/>
    <s v="Vegetation"/>
    <s v="Contact from object"/>
    <s v="Contact - Vegetation"/>
    <m/>
    <s v="Contact - Vegetation"/>
    <s v="Service Drop"/>
    <s v="Yes"/>
    <s v="Overhead"/>
    <m/>
    <s v="Service Drop"/>
    <m/>
    <s v="Meter: 1008086278"/>
    <s v="     "/>
    <x v="2"/>
    <n v="190"/>
    <n v="37.9818"/>
    <n v="-122.575"/>
    <s v="Marin"/>
    <s v="SAN-RAFAEL-1108"/>
    <m/>
    <s v="Ross Valley FD"/>
    <s v="Urban"/>
    <m/>
    <m/>
    <m/>
    <m/>
    <m/>
    <m/>
    <m/>
    <s v="N"/>
    <s v="N"/>
    <m/>
    <m/>
    <s v="     "/>
    <m/>
    <m/>
    <m/>
    <m/>
    <m/>
    <m/>
    <m/>
    <m/>
    <m/>
    <m/>
    <m/>
    <m/>
    <m/>
    <m/>
    <m/>
    <m/>
    <m/>
    <m/>
    <m/>
  </r>
  <r>
    <x v="823"/>
    <s v="     "/>
    <d v="2016-06-05T00:00:00"/>
    <d v="1899-12-30T16:57:00"/>
    <s v="24"/>
    <x v="1"/>
    <s v="6"/>
    <x v="2"/>
    <d v="2016-06-05T00:00:00"/>
    <d v="1899-12-30T16:57:00"/>
    <m/>
    <s v="     "/>
    <x v="1"/>
    <m/>
    <x v="1"/>
    <m/>
    <s v="1483398"/>
    <s v="16-0041171"/>
    <m/>
    <m/>
    <m/>
    <m/>
    <s v="     "/>
    <x v="0"/>
    <x v="0"/>
    <s v="Vegetation"/>
    <x v="0"/>
    <m/>
    <s v="&lt;3 meters of linear travel"/>
    <s v="Square Feet: ; Acreage: "/>
    <s v="Vegetation"/>
    <x v="0"/>
    <s v="Vegetation"/>
    <s v="All types of equipment / facility failure"/>
    <s v="Contact - Vegetation"/>
    <m/>
    <s v="Contact - Vegetation"/>
    <s v="Conductor"/>
    <m/>
    <s v="Overhead"/>
    <s v="Primary"/>
    <s v="Conductor"/>
    <m/>
    <m/>
    <s v="     "/>
    <x v="0"/>
    <m/>
    <n v="36.586799999999997"/>
    <n v="-119.611"/>
    <m/>
    <s v="MC-CALL-1102"/>
    <n v="12000"/>
    <s v="Cal Fire"/>
    <s v="Urban"/>
    <m/>
    <m/>
    <m/>
    <m/>
    <m/>
    <m/>
    <m/>
    <s v="N"/>
    <s v="N"/>
    <m/>
    <m/>
    <s v="     "/>
    <n v="36.58681"/>
    <n v="-119.61136"/>
    <s v="Jun 10 2016 12:00AM"/>
    <s v="BranchFail"/>
    <s v="TREE IS HEALTHY. IT DROPPED A GREEN LIMB ONTO THE 12KV LINES CAUSING A FIRE ON DRY GRASS IN BACKYARD OF 3651 MCCALL AVE, SPREADING TO THE WOOD FENCE. NO SIGNS OF DECAY ON THE LIMB THAT BROKE OUT. CONFIRM LINE ON GROUND"/>
    <s v="LIQ"/>
    <s v="74"/>
    <s v="29"/>
    <s v="15"/>
    <s v="None"/>
    <s v="None"/>
    <s v="N"/>
    <s v="1"/>
    <m/>
    <s v="Valley"/>
    <s v="D"/>
    <s v="CrossArm"/>
    <s v="BareWire"/>
    <s v="3"/>
  </r>
  <r>
    <x v="824"/>
    <s v="     "/>
    <d v="2016-06-05T00:00:00"/>
    <d v="1899-12-30T10:06:00"/>
    <s v="24"/>
    <x v="1"/>
    <s v="6"/>
    <x v="2"/>
    <d v="2016-06-05T00:00:00"/>
    <d v="1899-12-30T10:06:00"/>
    <s v="F4TJKCK       BIRD ON ALUMINUM CROSSARM MADE CONTACT, STARTED GRASS FIRE TOOK OUT D3383 , REFUSED , AND GOT GRASS FIRE OUT"/>
    <s v="     "/>
    <x v="1"/>
    <m/>
    <x v="1"/>
    <m/>
    <s v="1483258"/>
    <s v="16-0041152"/>
    <m/>
    <m/>
    <m/>
    <m/>
    <s v="     "/>
    <x v="0"/>
    <x v="0"/>
    <s v="Vegetation"/>
    <x v="0"/>
    <m/>
    <s v="&lt;0.25"/>
    <s v="Square Feet: ; Acreage: "/>
    <s v="Contact - Animal - Bird"/>
    <x v="6"/>
    <s v="Contact - Bird"/>
    <s v="All types of equipment / facility failure"/>
    <s v="Contact - Animal"/>
    <m/>
    <s v="Contact - Animal"/>
    <s v="Conductor"/>
    <s v="Pacific Bell"/>
    <s v="Overhead"/>
    <s v="Primary"/>
    <s v="Conductor"/>
    <m/>
    <s v="100780354"/>
    <s v="     "/>
    <x v="0"/>
    <m/>
    <n v="36.750399999999999"/>
    <n v="-119.669"/>
    <m/>
    <s v="BARTON-1115"/>
    <n v="12000"/>
    <s v="N.A."/>
    <s v="Agriculture"/>
    <m/>
    <m/>
    <m/>
    <m/>
    <m/>
    <m/>
    <m/>
    <s v="N"/>
    <s v="N"/>
    <m/>
    <m/>
    <s v="     "/>
    <m/>
    <m/>
    <m/>
    <m/>
    <m/>
    <m/>
    <m/>
    <m/>
    <m/>
    <m/>
    <m/>
    <m/>
    <m/>
    <m/>
    <m/>
    <m/>
    <m/>
    <m/>
    <m/>
  </r>
  <r>
    <x v="825"/>
    <s v="     "/>
    <d v="2016-06-05T00:00:00"/>
    <d v="1899-12-30T15:44:00"/>
    <s v="24"/>
    <x v="1"/>
    <s v="6"/>
    <x v="2"/>
    <d v="2016-06-05T00:00:00"/>
    <d v="1899-12-30T15:44:00"/>
    <s v="hawk got into bridgeville garberville 60 at pole 14\4 off of alderpoint rd, caused momentary on many distro circuits, caused 2 acre fire"/>
    <s v="     "/>
    <x v="1"/>
    <m/>
    <x v="1"/>
    <m/>
    <m/>
    <m/>
    <m/>
    <m/>
    <m/>
    <m/>
    <s v="     "/>
    <x v="0"/>
    <x v="0"/>
    <s v="Vegetation"/>
    <x v="2"/>
    <m/>
    <s v="0.26-9.99"/>
    <s v="Square Feet: ; Acreage: 2"/>
    <s v="Contact - Animal - Bird"/>
    <x v="6"/>
    <s v="Contact - Bird"/>
    <s v="All types of equipment / facility failure"/>
    <s v="Contact - Animal"/>
    <m/>
    <s v="Contact - Animal"/>
    <s v="Conductor"/>
    <m/>
    <s v="Overhead"/>
    <s v="Transmission"/>
    <s v="Conductor"/>
    <m/>
    <s v="101009790"/>
    <s v="     "/>
    <x v="1"/>
    <n v="120"/>
    <n v="40.344099999999997"/>
    <n v="-123.71"/>
    <m/>
    <s v="BRIDGEVILLE-GARBERVILLE-60"/>
    <n v="60000"/>
    <s v="Cal Fire"/>
    <s v="Conifer Forest"/>
    <m/>
    <m/>
    <m/>
    <m/>
    <m/>
    <m/>
    <m/>
    <s v="N"/>
    <s v="N"/>
    <m/>
    <m/>
    <s v="     "/>
    <m/>
    <m/>
    <m/>
    <m/>
    <m/>
    <m/>
    <m/>
    <m/>
    <m/>
    <m/>
    <m/>
    <m/>
    <m/>
    <m/>
    <m/>
    <m/>
    <m/>
    <m/>
    <m/>
  </r>
  <r>
    <x v="826"/>
    <s v="     "/>
    <d v="2016-06-06T00:00:00"/>
    <d v="1899-12-30T19:48:00"/>
    <s v="24"/>
    <x v="1"/>
    <s v="6"/>
    <x v="2"/>
    <d v="2016-06-06T00:00:00"/>
    <m/>
    <s v="0"/>
    <s v="     "/>
    <x v="1"/>
    <m/>
    <x v="1"/>
    <m/>
    <s v="1484260"/>
    <s v="16-0041497"/>
    <m/>
    <m/>
    <n v="111769000"/>
    <m/>
    <s v="     "/>
    <x v="0"/>
    <x v="0"/>
    <s v="Vegetation"/>
    <x v="0"/>
    <m/>
    <s v="&lt;0.25"/>
    <s v="Square Feet: ; Acreage: "/>
    <s v="Equipment - PG&amp;E"/>
    <x v="4"/>
    <s v="Equipment - PG&amp;E"/>
    <s v="All types of equipment / facility failure"/>
    <s v="Conductor"/>
    <s v="Conductor"/>
    <m/>
    <m/>
    <s v="Pacific Bell"/>
    <s v="Overhead"/>
    <s v="Primary"/>
    <s v="Conductor"/>
    <m/>
    <s v="100050264"/>
    <s v="     "/>
    <x v="1"/>
    <n v="300"/>
    <n v="38.9129"/>
    <n v="-121.119"/>
    <m/>
    <s v="BELL-1107"/>
    <n v="12000"/>
    <s v="Cal Fire/placer fire"/>
    <s v="Hardwood Woodland"/>
    <m/>
    <m/>
    <m/>
    <m/>
    <m/>
    <m/>
    <m/>
    <s v="N"/>
    <s v="N"/>
    <m/>
    <m/>
    <s v="     "/>
    <m/>
    <m/>
    <m/>
    <m/>
    <m/>
    <m/>
    <m/>
    <m/>
    <m/>
    <m/>
    <m/>
    <m/>
    <m/>
    <m/>
    <m/>
    <m/>
    <m/>
    <m/>
    <m/>
  </r>
  <r>
    <x v="827"/>
    <s v="     "/>
    <d v="2016-06-07T00:00:00"/>
    <d v="1899-12-30T18:19:00"/>
    <s v="24"/>
    <x v="1"/>
    <s v="6"/>
    <x v="2"/>
    <m/>
    <m/>
    <s v="OK  TO LEAVE PER T-MAN, DOWN LINE IS DEENERGIZED"/>
    <s v="     "/>
    <x v="1"/>
    <m/>
    <x v="1"/>
    <m/>
    <s v="1484902"/>
    <m/>
    <m/>
    <s v="T003708246"/>
    <m/>
    <m/>
    <s v="     "/>
    <x v="0"/>
    <x v="0"/>
    <s v="Vegetation"/>
    <x v="0"/>
    <m/>
    <s v="&lt;0.25"/>
    <s v="Square Feet: ; Acreage: "/>
    <s v="Equipment - PG&amp;E"/>
    <x v="13"/>
    <s v="Equipment - PG&amp;E"/>
    <s v="All types of equipment / facility failure"/>
    <s v="Transformer"/>
    <s v="Transformer"/>
    <m/>
    <m/>
    <m/>
    <s v="Overhead"/>
    <s v="Secondary"/>
    <s v="Other"/>
    <m/>
    <s v="103214859"/>
    <s v="     "/>
    <x v="0"/>
    <m/>
    <n v="36.988700000000001"/>
    <n v="-120.63800000000001"/>
    <m/>
    <s v="DOS-PALOS-1101"/>
    <m/>
    <s v="Cal Fire"/>
    <s v="Urban"/>
    <m/>
    <m/>
    <m/>
    <m/>
    <m/>
    <m/>
    <m/>
    <s v="N"/>
    <s v="N"/>
    <m/>
    <m/>
    <s v="     "/>
    <m/>
    <m/>
    <m/>
    <m/>
    <m/>
    <m/>
    <m/>
    <m/>
    <m/>
    <m/>
    <m/>
    <m/>
    <m/>
    <m/>
    <m/>
    <m/>
    <m/>
    <m/>
    <m/>
  </r>
  <r>
    <x v="828"/>
    <s v="     "/>
    <d v="2016-06-07T00:00:00"/>
    <d v="1899-12-30T19:40:00"/>
    <s v="24"/>
    <x v="1"/>
    <s v="6"/>
    <x v="2"/>
    <m/>
    <m/>
    <s v="REPLACE ARCING CONN. INACCESSABLE ."/>
    <s v="     "/>
    <x v="1"/>
    <m/>
    <x v="1"/>
    <m/>
    <s v="1484922"/>
    <m/>
    <m/>
    <m/>
    <m/>
    <m/>
    <s v="     "/>
    <x v="0"/>
    <x v="0"/>
    <s v="Vegetation"/>
    <x v="0"/>
    <m/>
    <s v="&lt;0.25"/>
    <s v="Square Feet: ; Acreage: "/>
    <s v="Equipment - PG&amp;E"/>
    <x v="10"/>
    <s v="Equipment - PG&amp;E"/>
    <s v="All types of equipment / facility failure"/>
    <s v="Splice/Clamp/Connector"/>
    <s v="Splice/Clamp/Connector"/>
    <m/>
    <m/>
    <m/>
    <s v="Overhead"/>
    <s v="Secondary"/>
    <s v="Conductor"/>
    <m/>
    <s v="101943517"/>
    <s v="     "/>
    <x v="0"/>
    <m/>
    <n v="35.5852"/>
    <n v="-120.583"/>
    <m/>
    <s v="TEMPLETON-2109"/>
    <m/>
    <s v="Unknown"/>
    <s v="Herbaceous"/>
    <m/>
    <m/>
    <m/>
    <m/>
    <m/>
    <m/>
    <m/>
    <s v="N"/>
    <s v="N"/>
    <m/>
    <m/>
    <s v="     "/>
    <m/>
    <m/>
    <m/>
    <m/>
    <m/>
    <m/>
    <m/>
    <m/>
    <m/>
    <m/>
    <m/>
    <m/>
    <m/>
    <m/>
    <m/>
    <m/>
    <m/>
    <m/>
    <m/>
  </r>
  <r>
    <x v="829"/>
    <s v="     "/>
    <d v="2016-06-07T00:00:00"/>
    <d v="1899-12-30T13:55:00"/>
    <s v="24"/>
    <x v="1"/>
    <s v="6"/>
    <x v="2"/>
    <d v="2016-06-07T00:00:00"/>
    <m/>
    <s v="TREE FELL AND TOOK OUT TRANSFORMER AND STARTED A FIRE TREE FELL AT 12589 RD 37 1\2"/>
    <s v="     "/>
    <x v="1"/>
    <m/>
    <x v="1"/>
    <m/>
    <s v="1484703"/>
    <m/>
    <m/>
    <m/>
    <m/>
    <m/>
    <s v="     "/>
    <x v="0"/>
    <x v="0"/>
    <s v="Vegetation"/>
    <x v="0"/>
    <m/>
    <s v="&lt;3 meters of linear travel"/>
    <s v="Square Feet: ; Acreage: "/>
    <s v="Vegetation"/>
    <x v="0"/>
    <s v="Vegetation"/>
    <s v="All types of equipment / facility failure"/>
    <s v="Contact - Vegetation"/>
    <m/>
    <s v="Contact - Vegetation"/>
    <s v="Conductor"/>
    <s v="Pacific Bell"/>
    <s v="Overhead"/>
    <s v="Secondary"/>
    <s v="Conductor"/>
    <m/>
    <s v="101215609"/>
    <s v="     "/>
    <x v="0"/>
    <m/>
    <n v="36.9315"/>
    <n v="-119.866"/>
    <m/>
    <s v="CASSIDY-2107"/>
    <m/>
    <s v="N.A."/>
    <s v="Urban"/>
    <m/>
    <m/>
    <m/>
    <m/>
    <m/>
    <m/>
    <m/>
    <s v="N"/>
    <s v="N"/>
    <m/>
    <m/>
    <s v="     "/>
    <m/>
    <m/>
    <m/>
    <m/>
    <m/>
    <m/>
    <m/>
    <m/>
    <m/>
    <m/>
    <m/>
    <m/>
    <m/>
    <m/>
    <m/>
    <m/>
    <m/>
    <m/>
    <m/>
  </r>
  <r>
    <x v="830"/>
    <s v="     "/>
    <d v="2016-06-07T00:00:00"/>
    <d v="1899-12-30T00:45:00"/>
    <s v="24"/>
    <x v="1"/>
    <s v="6"/>
    <x v="2"/>
    <d v="2016-06-07T00:00:00"/>
    <d v="1899-12-30T00:45:00"/>
    <s v="3RD PARTY STOLEN TRK BEING CHASED BY CHP DROVE OFF RD HITTING &amp; BRKNG D.E TX POLE.CALLED CREW TO REPLACE"/>
    <s v="     "/>
    <x v="1"/>
    <m/>
    <x v="1"/>
    <m/>
    <s v="1484352"/>
    <s v="16-0041541"/>
    <m/>
    <m/>
    <m/>
    <m/>
    <s v="     "/>
    <x v="0"/>
    <x v="0"/>
    <s v="Vegetation"/>
    <x v="0"/>
    <m/>
    <s v="&lt;0.25"/>
    <s v="Square Feet: ; Acreage: "/>
    <s v="Contact - 3rd Party"/>
    <x v="8"/>
    <s v="Contact - 3rd Party"/>
    <s v="All types of equipment / facility failure"/>
    <s v="Contact - Vehicle"/>
    <m/>
    <s v="Contact - Vehicle"/>
    <s v="Pole"/>
    <s v="Pacific Bell"/>
    <s v="Overhead"/>
    <s v="Primary"/>
    <s v="Conductor"/>
    <m/>
    <s v="103333060"/>
    <s v="     "/>
    <x v="0"/>
    <m/>
    <n v="37.285600000000002"/>
    <n v="-120.452"/>
    <m/>
    <s v="MERCED-1116"/>
    <n v="12000"/>
    <s v="Cal Fire"/>
    <s v="Urban"/>
    <m/>
    <m/>
    <m/>
    <m/>
    <m/>
    <m/>
    <m/>
    <s v="N"/>
    <s v="N"/>
    <m/>
    <m/>
    <s v="     "/>
    <m/>
    <m/>
    <m/>
    <m/>
    <m/>
    <m/>
    <m/>
    <m/>
    <m/>
    <m/>
    <m/>
    <m/>
    <m/>
    <m/>
    <m/>
    <m/>
    <m/>
    <m/>
    <m/>
  </r>
  <r>
    <x v="831"/>
    <s v="     "/>
    <d v="2016-06-07T00:00:00"/>
    <d v="1899-12-30T09:12:00"/>
    <s v="24"/>
    <x v="1"/>
    <s v="6"/>
    <x v="2"/>
    <d v="2016-06-07T00:00:00"/>
    <d v="1899-12-30T09:12:00"/>
    <s v="Mid span contact by bird, (Turkey Vulture)"/>
    <s v="     "/>
    <x v="1"/>
    <m/>
    <x v="1"/>
    <m/>
    <m/>
    <s v="16-0042534"/>
    <m/>
    <m/>
    <m/>
    <m/>
    <s v="     "/>
    <x v="0"/>
    <x v="0"/>
    <s v="Vegetation"/>
    <x v="0"/>
    <m/>
    <s v="&lt;0.25"/>
    <s v="Square Feet: ; Acreage: "/>
    <s v="Contact - Animal - Bird"/>
    <x v="6"/>
    <s v="Contact - Bird"/>
    <s v="All types of equipment / facility failure"/>
    <s v="Contact - Animal"/>
    <m/>
    <s v="Contact - Animal"/>
    <s v="Conductor"/>
    <s v="None"/>
    <s v="Overhead"/>
    <s v="Primary"/>
    <s v="Conductor"/>
    <m/>
    <s v="100378551"/>
    <s v="     "/>
    <x v="0"/>
    <m/>
    <n v="39.362900000000003"/>
    <n v="-121.77200000000001"/>
    <m/>
    <s v="PEACHTON-1101"/>
    <n v="12000"/>
    <s v="Cal Fire"/>
    <s v="Agriculture"/>
    <m/>
    <m/>
    <m/>
    <m/>
    <m/>
    <m/>
    <m/>
    <s v="N"/>
    <s v="N"/>
    <m/>
    <m/>
    <s v="     "/>
    <m/>
    <m/>
    <m/>
    <m/>
    <m/>
    <m/>
    <m/>
    <m/>
    <m/>
    <m/>
    <m/>
    <m/>
    <m/>
    <m/>
    <m/>
    <m/>
    <m/>
    <m/>
    <m/>
  </r>
  <r>
    <x v="832"/>
    <s v="     "/>
    <d v="2016-06-08T00:00:00"/>
    <d v="1899-12-30T16:50:00"/>
    <s v="24"/>
    <x v="1"/>
    <s v="6"/>
    <x v="2"/>
    <d v="2016-06-08T00:00:00"/>
    <d v="1899-12-30T16:50:00"/>
    <s v="WIRE DOWN OUTAGE STRUCTURE FIRE."/>
    <s v="     "/>
    <x v="1"/>
    <m/>
    <x v="1"/>
    <m/>
    <s v="1485464"/>
    <m/>
    <m/>
    <m/>
    <m/>
    <s v="EI160608A"/>
    <s v="     "/>
    <x v="0"/>
    <x v="0"/>
    <s v="Building"/>
    <x v="0"/>
    <m/>
    <s v="Structure-only"/>
    <s v="Square Feet: ; Acreage: "/>
    <s v="Contact - 3rd Party"/>
    <x v="8"/>
    <s v="Contact - 3rd Party"/>
    <s v="All types of equipment / facility failure"/>
    <s v="Contact - Vehicle"/>
    <m/>
    <s v="Contact - Vehicle"/>
    <s v="Conductor"/>
    <s v="Pacific Bell"/>
    <s v="Overhead"/>
    <s v="Secondary"/>
    <s v="Conductor"/>
    <m/>
    <s v="101867293"/>
    <s v="     "/>
    <x v="0"/>
    <m/>
    <n v="35.671599999999998"/>
    <n v="-120.598"/>
    <m/>
    <s v="TEMPLETON-2109"/>
    <m/>
    <s v="Cal Fire"/>
    <s v="Herbaceous"/>
    <m/>
    <m/>
    <m/>
    <m/>
    <m/>
    <m/>
    <m/>
    <s v="N"/>
    <s v="N"/>
    <m/>
    <m/>
    <s v="     "/>
    <m/>
    <m/>
    <m/>
    <m/>
    <m/>
    <m/>
    <m/>
    <m/>
    <m/>
    <m/>
    <m/>
    <m/>
    <m/>
    <m/>
    <m/>
    <m/>
    <m/>
    <m/>
    <m/>
  </r>
  <r>
    <x v="833"/>
    <s v="     "/>
    <d v="2016-06-08T00:00:00"/>
    <d v="1899-12-30T11:20:00"/>
    <s v="24"/>
    <x v="1"/>
    <s v="6"/>
    <x v="2"/>
    <d v="2016-06-08T00:00:00"/>
    <m/>
    <s v="RESPONDED TO OUTAGE, FOUND LINE STILL ENERGIZED. CIRCUIT ABNORMAL, NEW FEED WAS/IS SB C/OUTS 6151, CK DOWNSTREAM FUSES 1787 CLOSED, 3 PH STILL GOOD. OPEN 6151, TAG MOL, CALLED FOR CREW. SMALL GRASS FIRE ALONG DRAIN/IRRIGATION DITCH BURNED,"/>
    <s v="     "/>
    <x v="1"/>
    <m/>
    <x v="1"/>
    <m/>
    <s v="1485237"/>
    <s v="16-0041897"/>
    <m/>
    <m/>
    <m/>
    <m/>
    <s v="     "/>
    <x v="0"/>
    <x v="0"/>
    <s v="Vegetation"/>
    <x v="0"/>
    <m/>
    <s v="&lt;3 meters of linear travel"/>
    <s v="Square Feet: ; Acreage: "/>
    <s v="Equipment - PG&amp;E"/>
    <x v="4"/>
    <s v="Equipment - PG&amp;E"/>
    <s v="All types of equipment / facility failure"/>
    <s v="Conductor"/>
    <s v="Conductor"/>
    <m/>
    <m/>
    <s v="Pacific Bell"/>
    <s v="Overhead"/>
    <s v="Secondary"/>
    <s v="Conductor"/>
    <m/>
    <s v="101331693"/>
    <s v="     "/>
    <x v="0"/>
    <m/>
    <n v="39.303199999999997"/>
    <n v="-121.521"/>
    <m/>
    <s v="HONCUT-1102"/>
    <m/>
    <s v="N.A."/>
    <s v="Agriculture"/>
    <m/>
    <m/>
    <m/>
    <m/>
    <m/>
    <m/>
    <m/>
    <s v="N"/>
    <s v="N"/>
    <m/>
    <m/>
    <s v="     "/>
    <m/>
    <m/>
    <m/>
    <m/>
    <m/>
    <m/>
    <m/>
    <m/>
    <m/>
    <m/>
    <m/>
    <m/>
    <m/>
    <m/>
    <m/>
    <m/>
    <m/>
    <m/>
    <m/>
  </r>
  <r>
    <x v="834"/>
    <s v="     "/>
    <d v="2016-06-08T00:00:00"/>
    <d v="1899-12-30T00:21:00"/>
    <s v="24"/>
    <x v="1"/>
    <s v="6"/>
    <x v="2"/>
    <d v="2016-06-08T00:00:00"/>
    <d v="1899-12-30T00:21:00"/>
    <m/>
    <s v="     "/>
    <x v="1"/>
    <m/>
    <x v="1"/>
    <m/>
    <s v="1484987"/>
    <s v="16-0041800"/>
    <m/>
    <m/>
    <m/>
    <m/>
    <s v="     "/>
    <x v="0"/>
    <x v="0"/>
    <s v="Vegetation"/>
    <x v="0"/>
    <m/>
    <s v="Structure-only"/>
    <s v="Square Feet: ; Acreage: "/>
    <s v="Vegetation"/>
    <x v="0"/>
    <s v="Vegetation"/>
    <s v="All types of equipment / facility failure"/>
    <s v="Contact - Vegetation"/>
    <m/>
    <s v="Contact - Vegetation"/>
    <s v="Conductor"/>
    <m/>
    <s v="Overhead"/>
    <s v="Primary"/>
    <s v="Conductor"/>
    <m/>
    <s v="100864822"/>
    <s v="     "/>
    <x v="0"/>
    <m/>
    <n v="36.756700000000002"/>
    <n v="-119.797"/>
    <m/>
    <s v="MANCHESTER-1108"/>
    <n v="12000"/>
    <s v="Fresno FD"/>
    <s v="Urban"/>
    <m/>
    <m/>
    <m/>
    <m/>
    <m/>
    <m/>
    <m/>
    <s v="N"/>
    <s v="N"/>
    <m/>
    <m/>
    <s v="     "/>
    <n v="36.756659999999997"/>
    <n v="-119.79698"/>
    <s v="Jun  9 2016 12:00AM"/>
    <s v="BranchFail"/>
    <s v="TREE IS HEALTHY. A GREEN LIMB DETACHED AT ABOUT 50 FEET UP REVEALING DECAY IN HALF OF THE LIMB AT THE BREAK POINT. UNTEDECTABLE FROM THE GROUND. LIMB LANDED ON THE TRANSFORMER CAUSING IT TO CATCH FIRE. PARTIAL FENCES ON 4 PROPERTIES BURNED ALONG WITH PART OF ON OUT BUILDING ON ONE OF THE PROPERTIES."/>
    <s v="SILK"/>
    <s v="71"/>
    <s v="37"/>
    <s v="8"/>
    <s v="None"/>
    <s v="None"/>
    <s v="N"/>
    <s v="1"/>
    <m/>
    <s v="Valley"/>
    <s v="D"/>
    <s v="CrossArm"/>
    <s v="BareWire"/>
    <s v="7"/>
  </r>
  <r>
    <x v="835"/>
    <s v="     "/>
    <d v="2016-06-09T00:00:00"/>
    <d v="1899-12-30T14:26:00"/>
    <s v="24"/>
    <x v="1"/>
    <s v="6"/>
    <x v="2"/>
    <d v="2016-06-09T00:00:00"/>
    <m/>
    <s v="crew to replace wire down from squirrel."/>
    <s v="     "/>
    <x v="1"/>
    <m/>
    <x v="1"/>
    <m/>
    <s v="1486227"/>
    <s v="16-0042273"/>
    <m/>
    <m/>
    <m/>
    <m/>
    <s v="     "/>
    <x v="0"/>
    <x v="0"/>
    <s v="Vegetation"/>
    <x v="0"/>
    <m/>
    <s v="&lt;0.25"/>
    <s v="Square Feet: ; Acreage: "/>
    <s v="Contact - Animal - Other"/>
    <x v="6"/>
    <s v="Contact - Animal"/>
    <s v="All types of equipment / facility failure"/>
    <s v="Contact - Animal"/>
    <m/>
    <s v="Contact - Animal"/>
    <s v="Conductor"/>
    <s v="Pacific Bell"/>
    <s v="Overhead"/>
    <s v="Primary"/>
    <s v="Conductor"/>
    <m/>
    <s v="101390214"/>
    <s v="     "/>
    <x v="0"/>
    <n v="340"/>
    <n v="38.700299999999999"/>
    <n v="-120.84699999999999"/>
    <m/>
    <s v="DIAMOND-SPRINGS-1103"/>
    <n v="12000"/>
    <s v="Cal Fire"/>
    <s v="Urban"/>
    <m/>
    <m/>
    <m/>
    <m/>
    <m/>
    <m/>
    <m/>
    <s v="N"/>
    <s v="N"/>
    <m/>
    <m/>
    <s v="     "/>
    <m/>
    <m/>
    <m/>
    <m/>
    <m/>
    <m/>
    <m/>
    <m/>
    <m/>
    <m/>
    <m/>
    <m/>
    <m/>
    <m/>
    <m/>
    <m/>
    <m/>
    <m/>
    <m/>
  </r>
  <r>
    <x v="836"/>
    <s v="     "/>
    <d v="2016-06-09T00:00:00"/>
    <d v="1899-12-30T23:39:00"/>
    <s v="24"/>
    <x v="1"/>
    <s v="6"/>
    <x v="2"/>
    <d v="2016-06-09T00:00:00"/>
    <d v="1899-12-30T23:39:00"/>
    <s v="0"/>
    <s v="     "/>
    <x v="1"/>
    <m/>
    <x v="1"/>
    <m/>
    <s v="1486362"/>
    <s v="16-0042334"/>
    <m/>
    <m/>
    <n v="111709000"/>
    <m/>
    <s v="     "/>
    <x v="0"/>
    <x v="0"/>
    <s v="Vegetation"/>
    <x v="0"/>
    <m/>
    <s v="&lt;3 meters of linear travel"/>
    <s v="Square Feet: ; Acreage: "/>
    <s v="Contact - 3rd Party"/>
    <x v="8"/>
    <s v="Contact - 3rd Party"/>
    <s v="All types of equipment / facility failure"/>
    <s v="Contact - Vehicle"/>
    <m/>
    <s v="Contact - Vehicle"/>
    <s v="Pole"/>
    <m/>
    <s v="Overhead"/>
    <s v="Primary"/>
    <s v="Conductor"/>
    <m/>
    <s v="102143661"/>
    <s v="     "/>
    <x v="0"/>
    <n v="175"/>
    <n v="39.014800000000001"/>
    <n v="-122.857"/>
    <m/>
    <s v="CLEAR-LAKE-1102"/>
    <n v="12000"/>
    <s v="Cal Fire"/>
    <s v="Agriculture"/>
    <m/>
    <m/>
    <m/>
    <m/>
    <m/>
    <m/>
    <m/>
    <s v="N"/>
    <s v="N"/>
    <m/>
    <m/>
    <s v="     "/>
    <m/>
    <m/>
    <m/>
    <m/>
    <m/>
    <m/>
    <m/>
    <m/>
    <m/>
    <m/>
    <m/>
    <m/>
    <m/>
    <m/>
    <m/>
    <m/>
    <m/>
    <m/>
    <m/>
  </r>
  <r>
    <x v="837"/>
    <s v="     "/>
    <d v="2016-06-09T00:00:00"/>
    <d v="1899-12-30T10:52:00"/>
    <s v="24"/>
    <x v="1"/>
    <s v="6"/>
    <x v="2"/>
    <d v="2016-06-09T00:00:00"/>
    <d v="1899-12-30T10:52:00"/>
    <m/>
    <s v="     "/>
    <x v="1"/>
    <m/>
    <x v="1"/>
    <m/>
    <s v="1485904"/>
    <s v="16-0042171"/>
    <m/>
    <m/>
    <m/>
    <m/>
    <s v="     "/>
    <x v="0"/>
    <x v="0"/>
    <s v="Vegetation"/>
    <x v="0"/>
    <m/>
    <s v="&lt;3 meters of linear travel"/>
    <s v="Square Feet: ; Acreage: "/>
    <s v="Contact - 3rd Party"/>
    <x v="12"/>
    <s v="Contact - 3rd Party"/>
    <s v="All types of equipment / facility failure"/>
    <s v="Contact - Balloon"/>
    <m/>
    <s v="Contact - Balloon"/>
    <s v="Conductor"/>
    <m/>
    <s v="Overhead"/>
    <s v="Primary"/>
    <s v="Conductor"/>
    <m/>
    <s v="100794383"/>
    <s v="     "/>
    <x v="0"/>
    <m/>
    <n v="36.805799999999998"/>
    <n v="-119.71"/>
    <m/>
    <s v="CLOVIS-2110"/>
    <n v="21000"/>
    <s v="Unknown"/>
    <s v="Urban"/>
    <m/>
    <m/>
    <m/>
    <m/>
    <m/>
    <m/>
    <m/>
    <s v="N"/>
    <s v="N"/>
    <m/>
    <m/>
    <s v="     "/>
    <m/>
    <m/>
    <m/>
    <m/>
    <m/>
    <m/>
    <m/>
    <m/>
    <m/>
    <m/>
    <m/>
    <m/>
    <m/>
    <m/>
    <m/>
    <m/>
    <m/>
    <m/>
    <m/>
  </r>
  <r>
    <x v="838"/>
    <s v="     "/>
    <d v="2016-06-09T00:00:00"/>
    <d v="1899-12-30T11:51:49"/>
    <s v="24"/>
    <x v="1"/>
    <s v="6"/>
    <x v="2"/>
    <d v="2016-06-09T00:00:00"/>
    <d v="1899-12-30T11:51:00"/>
    <s v="2/24/21 Left VM for fire report. JZCY - please request fire report from Walnut Creek FD. Fire at park caused damage to center phase snuffer s/c switch. Unknown fire cause. "/>
    <s v="     "/>
    <x v="0"/>
    <m/>
    <x v="0"/>
    <m/>
    <m/>
    <s v="N/A"/>
    <m/>
    <s v="T003709492"/>
    <n v="111701425"/>
    <m/>
    <s v="     "/>
    <x v="1"/>
    <x v="1"/>
    <m/>
    <x v="1"/>
    <m/>
    <m/>
    <m/>
    <m/>
    <x v="1"/>
    <m/>
    <s v="Other"/>
    <m/>
    <m/>
    <m/>
    <m/>
    <m/>
    <m/>
    <m/>
    <m/>
    <m/>
    <m/>
    <s v="     "/>
    <x v="0"/>
    <m/>
    <n v="37.865499999999997"/>
    <n v="-122.08199999999999"/>
    <s v="Contra Costa"/>
    <m/>
    <m/>
    <m/>
    <s v="Urban"/>
    <m/>
    <m/>
    <m/>
    <m/>
    <m/>
    <m/>
    <m/>
    <s v="N"/>
    <s v="N"/>
    <m/>
    <m/>
    <s v="     "/>
    <m/>
    <m/>
    <m/>
    <m/>
    <m/>
    <m/>
    <m/>
    <m/>
    <m/>
    <m/>
    <m/>
    <m/>
    <m/>
    <m/>
    <m/>
    <m/>
    <m/>
    <m/>
    <m/>
  </r>
  <r>
    <x v="839"/>
    <s v="     "/>
    <d v="2016-06-10T00:00:00"/>
    <d v="1899-12-30T15:57:00"/>
    <s v="24"/>
    <x v="1"/>
    <s v="6"/>
    <x v="2"/>
    <d v="2016-06-10T00:00:00"/>
    <d v="1899-12-30T15:57:00"/>
    <s v="CAR POLE POWER OK UPON ARRIVAL"/>
    <s v="     "/>
    <x v="1"/>
    <m/>
    <x v="1"/>
    <m/>
    <s v="1486816"/>
    <s v="16-0042508"/>
    <m/>
    <m/>
    <m/>
    <m/>
    <s v="     "/>
    <x v="0"/>
    <x v="0"/>
    <s v="Vegetation"/>
    <x v="0"/>
    <m/>
    <s v="0.26-9.99"/>
    <s v="Square Feet: ; Acreage: 6.5"/>
    <s v="Contact - 3rd Party"/>
    <x v="8"/>
    <s v="Contact - 3rd Party"/>
    <s v="All types of equipment / facility failure"/>
    <s v="Contact - Vehicle"/>
    <m/>
    <s v="Contact - Vehicle"/>
    <s v="Pole"/>
    <m/>
    <s v="Overhead"/>
    <s v="Primary"/>
    <s v="Conductor"/>
    <m/>
    <s v="103809655"/>
    <s v="     "/>
    <x v="1"/>
    <n v="320"/>
    <n v="38.179200000000002"/>
    <n v="-120.666"/>
    <m/>
    <s v="CALAVERAS-CEMENT-1101"/>
    <n v="12000"/>
    <s v="Cal Fire"/>
    <s v="Hardwood Woodland"/>
    <m/>
    <m/>
    <m/>
    <m/>
    <m/>
    <m/>
    <m/>
    <s v="N"/>
    <s v="N"/>
    <m/>
    <m/>
    <s v="     "/>
    <m/>
    <m/>
    <m/>
    <m/>
    <m/>
    <m/>
    <m/>
    <m/>
    <m/>
    <m/>
    <m/>
    <m/>
    <m/>
    <m/>
    <m/>
    <m/>
    <m/>
    <m/>
    <m/>
  </r>
  <r>
    <x v="840"/>
    <s v="     "/>
    <d v="2016-06-10T00:00:00"/>
    <d v="1899-12-30T15:51:00"/>
    <s v="24"/>
    <x v="1"/>
    <s v="6"/>
    <x v="2"/>
    <d v="2016-06-10T00:00:00"/>
    <d v="1899-12-30T15:51:00"/>
    <s v="tree grew close to line and was blowing into line and started fire, deenergized and removed tree"/>
    <s v="     "/>
    <x v="1"/>
    <m/>
    <x v="1"/>
    <m/>
    <s v="1486806"/>
    <s v="16-0042501"/>
    <m/>
    <m/>
    <m/>
    <m/>
    <s v="     "/>
    <x v="0"/>
    <x v="0"/>
    <s v="Vegetation"/>
    <x v="0"/>
    <m/>
    <s v="&lt;0.25"/>
    <s v="Square Feet: ; Acreage: "/>
    <s v="Vegetation"/>
    <x v="0"/>
    <s v="Vegetation"/>
    <s v="All types of equipment / facility failure"/>
    <s v="Contact - Vegetation"/>
    <m/>
    <s v="Contact - Vegetation"/>
    <s v="Conductor"/>
    <m/>
    <s v="Overhead"/>
    <s v="Primary"/>
    <s v="Conductor"/>
    <m/>
    <s v="100992291"/>
    <s v="     "/>
    <x v="1"/>
    <n v="105"/>
    <n v="39.993400000000001"/>
    <n v="-123.788"/>
    <m/>
    <s v="GARBERVILLE-1101"/>
    <n v="12000"/>
    <s v="Cal Fire"/>
    <s v="Conifer Forest"/>
    <m/>
    <m/>
    <m/>
    <m/>
    <m/>
    <m/>
    <m/>
    <s v="N"/>
    <s v="N"/>
    <m/>
    <m/>
    <s v="     "/>
    <n v="39.993844000000003"/>
    <n v="-123.787762"/>
    <s v="Jun 24 2016 12:00AM"/>
    <s v="TrunkFail"/>
    <s v="A healthy small tan oak on a steep slope was loaded with water, causing the trunk to bend from the weight of the canopy, then causing the canopy to come in contact with the vertical 12kv lines.  The contact cause sparks, igniting a 1/8 acre brush fire.  The fire burned small brush and started to extend into the canopies of adjacent live oaks and madrone before being extinguished. No other property damage or injury to report."/>
    <s v="TAN"/>
    <s v="27"/>
    <s v="3"/>
    <s v="20"/>
    <s v="Slight"/>
    <s v="None"/>
    <s v="N"/>
    <s v="1"/>
    <m/>
    <s v="Hillside"/>
    <s v="C"/>
    <s v="Vertical"/>
    <s v="BareWire"/>
    <s v="0"/>
  </r>
  <r>
    <x v="841"/>
    <s v="     "/>
    <d v="2016-06-10T00:00:00"/>
    <d v="1899-12-30T08:25:00"/>
    <s v="24"/>
    <x v="1"/>
    <s v="6"/>
    <x v="2"/>
    <d v="2016-06-10T00:00:00"/>
    <d v="1899-12-30T08:25:00"/>
    <s v="F4TA7M1 2 OF 3 BLOWN #2 AND #3 SQUIRREL, REFUSED 40T AT D1820 AND HELD CHK PWR OK AT 0914, INSTALLED SQUIRREL GUARD ON POLE ALSO"/>
    <s v="     "/>
    <x v="1"/>
    <m/>
    <x v="1"/>
    <m/>
    <s v="1486454"/>
    <s v="16-0042388"/>
    <m/>
    <m/>
    <m/>
    <m/>
    <s v="     "/>
    <x v="0"/>
    <x v="0"/>
    <s v="Vegetation"/>
    <x v="0"/>
    <m/>
    <s v="&lt;0.25"/>
    <s v="Square Feet: ; Acreage: "/>
    <s v="Contact - Animal - Other"/>
    <x v="6"/>
    <s v="Contact - Animal"/>
    <s v="All types of equipment / facility failure"/>
    <s v="Contact - Animal"/>
    <m/>
    <s v="Contact - Animal"/>
    <s v="Conductor"/>
    <m/>
    <s v="Overhead"/>
    <s v="Primary"/>
    <s v="Conductor"/>
    <m/>
    <s v="102309139"/>
    <s v="     "/>
    <x v="0"/>
    <m/>
    <n v="36.729599999999998"/>
    <n v="-119.7"/>
    <m/>
    <s v="MALAGA-1110"/>
    <n v="12000"/>
    <s v="Fresno FD"/>
    <s v="Urban"/>
    <m/>
    <m/>
    <m/>
    <m/>
    <m/>
    <m/>
    <m/>
    <s v="N"/>
    <s v="N"/>
    <m/>
    <m/>
    <s v="     "/>
    <m/>
    <m/>
    <m/>
    <m/>
    <m/>
    <m/>
    <m/>
    <m/>
    <m/>
    <m/>
    <m/>
    <m/>
    <m/>
    <m/>
    <m/>
    <m/>
    <m/>
    <m/>
    <m/>
  </r>
  <r>
    <x v="842"/>
    <s v="     "/>
    <d v="2016-06-11T00:00:00"/>
    <d v="1899-12-30T19:45:00"/>
    <s v="24"/>
    <x v="1"/>
    <s v="6"/>
    <x v="2"/>
    <d v="2016-06-11T00:00:00"/>
    <d v="1899-12-30T19:45:00"/>
    <s v="Need crew to replace 25 KVA SP transf w conv transf and install cutout arm and 2-pt-44C/O's here to repair, 2 cust out only outage involved in veg fire here today, fire is out and fire crews onsite still cleaning up hotspots."/>
    <s v="     "/>
    <x v="1"/>
    <m/>
    <x v="1"/>
    <m/>
    <s v="1487266"/>
    <s v="16-0042611"/>
    <m/>
    <m/>
    <m/>
    <m/>
    <s v="     "/>
    <x v="0"/>
    <x v="0"/>
    <s v="Vegetation"/>
    <x v="0"/>
    <m/>
    <s v="&lt;0.25"/>
    <s v="Square Feet: ; Acreage: "/>
    <s v="Equipment - PG&amp;E"/>
    <x v="13"/>
    <s v="Equipment - PG&amp;E"/>
    <s v="All types of equipment / facility failure"/>
    <s v="Transformer"/>
    <s v="Transformer"/>
    <m/>
    <m/>
    <m/>
    <s v="Overhead"/>
    <s v="Secondary"/>
    <s v="Transformer"/>
    <m/>
    <s v="101292512"/>
    <s v="     "/>
    <x v="1"/>
    <n v="300"/>
    <n v="39.326500000000003"/>
    <n v="-121.392"/>
    <m/>
    <s v="BANGOR-1101"/>
    <m/>
    <s v="Cal Fire"/>
    <s v="Urban"/>
    <m/>
    <m/>
    <m/>
    <m/>
    <m/>
    <m/>
    <m/>
    <s v="N"/>
    <s v="Y"/>
    <s v="201606111200"/>
    <s v="201606122100"/>
    <s v="     "/>
    <m/>
    <m/>
    <m/>
    <m/>
    <m/>
    <m/>
    <m/>
    <m/>
    <m/>
    <m/>
    <m/>
    <m/>
    <m/>
    <m/>
    <m/>
    <m/>
    <m/>
    <m/>
    <m/>
  </r>
  <r>
    <x v="843"/>
    <s v="     "/>
    <d v="2016-06-12T00:00:00"/>
    <d v="1899-12-30T13:10:00"/>
    <s v="25"/>
    <x v="1"/>
    <s v="6"/>
    <x v="2"/>
    <d v="2016-06-12T00:00:00"/>
    <d v="1899-12-30T13:10:00"/>
    <s v="GSR standby for Tmen arrival. FFD on scene, indicate small grass fire in front lawn. Extinguish by FD. Tmen request further standby for safety help.Released by Tmen."/>
    <s v="     "/>
    <x v="1"/>
    <m/>
    <x v="1"/>
    <m/>
    <s v="1487580"/>
    <s v="16-0042721"/>
    <m/>
    <m/>
    <m/>
    <m/>
    <s v="     "/>
    <x v="0"/>
    <x v="0"/>
    <s v="Vegetation"/>
    <x v="0"/>
    <m/>
    <s v="&lt;3 meters of linear travel"/>
    <s v="Square Feet: ; Acreage: "/>
    <s v="Contact - 3rd Party"/>
    <x v="12"/>
    <s v="Contact - 3rd Party"/>
    <s v="All types of equipment / facility failure"/>
    <s v="Contact - Balloon"/>
    <m/>
    <s v="Contact - Balloon"/>
    <s v="Conductor"/>
    <s v="Pacific Bell"/>
    <s v="Overhead"/>
    <s v="Primary"/>
    <s v="Conductor"/>
    <m/>
    <s v="101557178"/>
    <s v="     "/>
    <x v="0"/>
    <m/>
    <n v="38.253500000000003"/>
    <n v="-122.063"/>
    <m/>
    <s v="SUISUN-1108"/>
    <n v="12000"/>
    <s v="Fairfield FD"/>
    <s v="Urban"/>
    <m/>
    <m/>
    <m/>
    <m/>
    <m/>
    <m/>
    <m/>
    <s v="N"/>
    <s v="N"/>
    <m/>
    <m/>
    <s v="     "/>
    <m/>
    <m/>
    <m/>
    <m/>
    <m/>
    <m/>
    <m/>
    <m/>
    <m/>
    <m/>
    <m/>
    <m/>
    <m/>
    <m/>
    <m/>
    <m/>
    <m/>
    <m/>
    <m/>
  </r>
  <r>
    <x v="844"/>
    <s v="     "/>
    <d v="2016-06-12T00:00:00"/>
    <d v="1899-12-30T11:52:00"/>
    <s v="25"/>
    <x v="1"/>
    <s v="6"/>
    <x v="2"/>
    <d v="2016-06-12T00:00:00"/>
    <d v="1899-12-30T11:52:00"/>
    <s v="CREW TO REPLACE 1 SPAN #6 SOL 3WIRES 300'"/>
    <s v="     "/>
    <x v="1"/>
    <m/>
    <x v="1"/>
    <m/>
    <s v="1487616"/>
    <s v="16-0042724"/>
    <m/>
    <m/>
    <m/>
    <m/>
    <s v="     "/>
    <x v="0"/>
    <x v="0"/>
    <s v="Vegetation"/>
    <x v="0"/>
    <m/>
    <s v="0.26-9.99"/>
    <s v="Square Feet: ; Acreage: 4"/>
    <s v="Vegetation"/>
    <x v="0"/>
    <s v="Vegetation"/>
    <s v="All types of equipment / facility failure"/>
    <s v="Contact - Vegetation"/>
    <m/>
    <s v="Contact - Vegetation"/>
    <s v="Conductor"/>
    <m/>
    <s v="Overhead"/>
    <s v="Primary"/>
    <s v="Conductor"/>
    <m/>
    <s v="100405660"/>
    <s v="     "/>
    <x v="0"/>
    <m/>
    <n v="39.679900000000004"/>
    <n v="-122.322"/>
    <m/>
    <s v="LOGAN-CREEK-2102"/>
    <n v="21000"/>
    <s v="Cal Fire/ORLAND"/>
    <s v="Agriculture"/>
    <m/>
    <m/>
    <m/>
    <m/>
    <m/>
    <m/>
    <m/>
    <s v="N"/>
    <s v="Y"/>
    <s v="201606111200"/>
    <s v="201606122100"/>
    <s v="     "/>
    <n v="39.679923299999999"/>
    <n v="-122.32165000000001"/>
    <s v="Jun 13 2016 12:00AM"/>
    <s v="TrunkFail"/>
    <s v="Eucalyptus-blue gum had a 60ft long, 14inch diameter stem fail Southward into lines.  Tree and limb that failed is live, green and healthy appearing.  The stem failed at the fork with another co-dominant leader, but no defects or decay is present in the wood where the break was.  Failure likely due to strong winds reported by customer.  Approximate 3-5 acre fire in pasture occurred from wire down."/>
    <s v="EUCB"/>
    <s v="80"/>
    <s v="49"/>
    <s v="50"/>
    <s v="Moderate"/>
    <s v="None"/>
    <s v="N"/>
    <s v="1"/>
    <m/>
    <s v="Valley"/>
    <s v="D"/>
    <s v="CrossArm"/>
    <s v="BareWire"/>
    <s v="3"/>
  </r>
  <r>
    <x v="845"/>
    <s v="     "/>
    <d v="2016-06-12T00:00:00"/>
    <d v="1899-12-30T13:14:00"/>
    <s v="25"/>
    <x v="1"/>
    <s v="6"/>
    <x v="2"/>
    <d v="2016-06-12T00:00:00"/>
    <m/>
    <s v="NO WIRE DOWN. VEG FIRE POSSIBLY CAUSED BY EXPOSED HOT LEGS ON AWAC, CALLED FOR CREW TO REPLACE AWAC. POWER OK UPON ARRIVAL."/>
    <s v="     "/>
    <x v="1"/>
    <m/>
    <x v="1"/>
    <m/>
    <s v="1487584"/>
    <m/>
    <m/>
    <m/>
    <m/>
    <m/>
    <s v="     "/>
    <x v="0"/>
    <x v="0"/>
    <s v="Vegetation"/>
    <x v="0"/>
    <m/>
    <s v="0.26-9.99"/>
    <s v="Square Feet: ; Acreage: 0.7"/>
    <s v="Equipment - PG&amp;E"/>
    <x v="4"/>
    <s v="Equipment - PG&amp;E"/>
    <s v="All types of equipment / facility failure"/>
    <s v="Conductor"/>
    <s v="Conductor"/>
    <m/>
    <m/>
    <m/>
    <s v="Overhead"/>
    <s v="Secondary"/>
    <s v="Conductor"/>
    <m/>
    <s v="101083986"/>
    <s v="     "/>
    <x v="1"/>
    <n v="420"/>
    <n v="37.509599999999999"/>
    <n v="-120.04600000000001"/>
    <m/>
    <s v="BEAR-VALLEY-2101"/>
    <m/>
    <s v="Cal Fire"/>
    <s v="Urban"/>
    <m/>
    <m/>
    <m/>
    <m/>
    <m/>
    <m/>
    <m/>
    <s v="N"/>
    <s v="N"/>
    <m/>
    <m/>
    <s v="     "/>
    <m/>
    <m/>
    <m/>
    <m/>
    <m/>
    <m/>
    <m/>
    <m/>
    <m/>
    <m/>
    <m/>
    <m/>
    <m/>
    <m/>
    <m/>
    <m/>
    <m/>
    <m/>
    <m/>
  </r>
  <r>
    <x v="846"/>
    <s v="     "/>
    <d v="2016-06-12T00:00:00"/>
    <d v="1899-12-30T20:00:00"/>
    <s v="25"/>
    <x v="1"/>
    <s v="6"/>
    <x v="2"/>
    <d v="2016-06-12T00:00:00"/>
    <d v="1899-12-30T20:00:00"/>
    <s v="BALLONS IN TOWER STARTED GRASS FIRE"/>
    <s v="     "/>
    <x v="1"/>
    <m/>
    <x v="1"/>
    <m/>
    <m/>
    <m/>
    <m/>
    <m/>
    <m/>
    <m/>
    <s v="     "/>
    <x v="0"/>
    <x v="0"/>
    <s v="Vegetation"/>
    <x v="2"/>
    <m/>
    <s v="10-99"/>
    <s v="Square Feet: ; Acreage: 12"/>
    <s v="Contact - 3rd Party"/>
    <x v="12"/>
    <s v="Contact - 3rd Party"/>
    <s v="All types of equipment / facility failure"/>
    <s v="Contact - Balloon"/>
    <m/>
    <s v="Contact - Balloon"/>
    <s v="Conductor"/>
    <s v="None"/>
    <s v="Overhead"/>
    <s v="Transmission"/>
    <s v="Conductor"/>
    <m/>
    <s v="103434547"/>
    <s v="     "/>
    <x v="0"/>
    <m/>
    <n v="37.269399999999997"/>
    <n v="-121.789"/>
    <m/>
    <s v="STONE-EVERGREEN-METCALF-115"/>
    <n v="115000"/>
    <s v="San Jose FD"/>
    <s v="Urban"/>
    <m/>
    <m/>
    <m/>
    <m/>
    <m/>
    <m/>
    <m/>
    <s v="N"/>
    <s v="N"/>
    <m/>
    <m/>
    <s v="     "/>
    <m/>
    <m/>
    <m/>
    <m/>
    <m/>
    <m/>
    <m/>
    <m/>
    <m/>
    <m/>
    <m/>
    <m/>
    <m/>
    <m/>
    <m/>
    <m/>
    <m/>
    <m/>
    <m/>
  </r>
  <r>
    <x v="847"/>
    <s v="     "/>
    <d v="2016-06-12T00:00:00"/>
    <d v="1899-12-30T19:19:00"/>
    <s v="25"/>
    <x v="1"/>
    <s v="6"/>
    <x v="2"/>
    <d v="2016-06-12T00:00:00"/>
    <d v="1899-12-30T19:19:00"/>
    <s v="Car pole @ OH Sw pole 1701 crew enroute to replace Sw pole and de xarm 2P S/O car pole 1701, emg Sw Log16-42737 to clear for crew to mk repairs"/>
    <s v="     "/>
    <x v="1"/>
    <m/>
    <x v="1"/>
    <m/>
    <s v="1487713"/>
    <s v="16-0042737"/>
    <m/>
    <m/>
    <m/>
    <m/>
    <s v="     "/>
    <x v="0"/>
    <x v="0"/>
    <s v="Vegetation"/>
    <x v="0"/>
    <m/>
    <s v="&lt;0.25"/>
    <s v="Square Feet: ; Acreage: "/>
    <s v="Contact - 3rd Party"/>
    <x v="8"/>
    <s v="Contact - 3rd Party"/>
    <s v="All types of equipment / facility failure"/>
    <s v="Contact - Vehicle"/>
    <m/>
    <s v="Contact - Vehicle"/>
    <s v="Pole"/>
    <s v="Pacific Bell"/>
    <s v="Overhead"/>
    <s v="Primary"/>
    <s v="Conductor"/>
    <m/>
    <s v="101312163"/>
    <s v="     "/>
    <x v="0"/>
    <m/>
    <n v="39.159100000000002"/>
    <n v="-121.589"/>
    <m/>
    <s v="EAST-MARYSVILLE-1105"/>
    <n v="12000"/>
    <s v="Marysville FD"/>
    <s v="Urban"/>
    <m/>
    <m/>
    <m/>
    <m/>
    <m/>
    <m/>
    <m/>
    <s v="N"/>
    <s v="N"/>
    <m/>
    <m/>
    <s v="     "/>
    <m/>
    <m/>
    <m/>
    <m/>
    <m/>
    <m/>
    <m/>
    <m/>
    <m/>
    <m/>
    <m/>
    <m/>
    <m/>
    <m/>
    <m/>
    <m/>
    <m/>
    <m/>
    <m/>
  </r>
  <r>
    <x v="848"/>
    <s v="     "/>
    <d v="2016-06-12T00:00:00"/>
    <d v="1899-12-30T02:25:30"/>
    <s v="25"/>
    <x v="1"/>
    <s v="6"/>
    <x v="2"/>
    <d v="2016-06-12T00:00:00"/>
    <d v="1899-12-30T02:25:00"/>
    <s v="KRJ7- Conductor failure resulted in wires down with fire. Fire 0.10 acres"/>
    <s v="     "/>
    <x v="0"/>
    <d v="2021-02-24T00:00:00"/>
    <x v="0"/>
    <m/>
    <s v="7291944"/>
    <s v="N/A"/>
    <m/>
    <s v="T003711009"/>
    <n v="111712198"/>
    <m/>
    <s v="     "/>
    <x v="0"/>
    <x v="0"/>
    <m/>
    <x v="0"/>
    <m/>
    <s v="&lt;0.25"/>
    <m/>
    <s v="Equipment - PG&amp;E"/>
    <x v="4"/>
    <s v="Equipment - PG&amp;E"/>
    <s v="All types of equipment / facility failure"/>
    <s v="Conductor failure-all"/>
    <s v="Conductor"/>
    <m/>
    <m/>
    <s v="No"/>
    <s v="Overhead"/>
    <m/>
    <s v="Conductor"/>
    <m/>
    <s v="24101101"/>
    <s v="     "/>
    <x v="2"/>
    <n v="518"/>
    <n v="37.4788"/>
    <n v="-122.35899999999999"/>
    <s v="San Mateo"/>
    <s v="HALF-MOON-BAY-1101"/>
    <m/>
    <s v="San Mateo County"/>
    <s v="Conifer Forest"/>
    <m/>
    <m/>
    <m/>
    <m/>
    <m/>
    <m/>
    <m/>
    <s v="N"/>
    <s v="N"/>
    <m/>
    <m/>
    <s v="     "/>
    <m/>
    <m/>
    <m/>
    <m/>
    <m/>
    <m/>
    <m/>
    <m/>
    <m/>
    <m/>
    <m/>
    <m/>
    <m/>
    <m/>
    <m/>
    <m/>
    <m/>
    <m/>
    <m/>
  </r>
  <r>
    <x v="849"/>
    <s v="     "/>
    <d v="2016-06-12T00:00:00"/>
    <d v="1899-12-30T01:45:00"/>
    <s v="25"/>
    <x v="1"/>
    <s v="6"/>
    <x v="2"/>
    <d v="2016-06-12T00:00:00"/>
    <d v="1899-12-30T01:45:00"/>
    <m/>
    <s v="     "/>
    <x v="1"/>
    <m/>
    <x v="1"/>
    <m/>
    <s v="1487333"/>
    <s v="16-0042637"/>
    <m/>
    <m/>
    <m/>
    <m/>
    <s v="     "/>
    <x v="0"/>
    <x v="0"/>
    <s v="Vegetation"/>
    <x v="0"/>
    <m/>
    <s v="&lt;0.25"/>
    <s v="Square Feet: ; Acreage: "/>
    <s v="Equipment - PG&amp;E"/>
    <x v="4"/>
    <s v="Equipment - PG&amp;E"/>
    <s v="All types of equipment / facility failure"/>
    <s v="Conductor"/>
    <s v="Conductor"/>
    <m/>
    <m/>
    <s v="Pacific Bell"/>
    <s v="Overhead"/>
    <s v="Primary"/>
    <s v="Conductor"/>
    <m/>
    <s v="100265854"/>
    <s v="     "/>
    <x v="2"/>
    <n v="518"/>
    <n v="37.464300000000001"/>
    <n v="-122.346"/>
    <m/>
    <s v="HALF-MOON-BAY-1101"/>
    <n v="12000"/>
    <s v="Unknown"/>
    <s v="Barren/Other"/>
    <m/>
    <m/>
    <m/>
    <m/>
    <m/>
    <m/>
    <m/>
    <s v="N"/>
    <s v="N"/>
    <m/>
    <m/>
    <s v="     "/>
    <m/>
    <m/>
    <m/>
    <m/>
    <m/>
    <m/>
    <m/>
    <m/>
    <m/>
    <m/>
    <m/>
    <m/>
    <m/>
    <m/>
    <m/>
    <m/>
    <m/>
    <m/>
    <m/>
  </r>
  <r>
    <x v="850"/>
    <s v="     "/>
    <d v="2016-06-12T00:00:00"/>
    <d v="1899-12-30T08:01:00"/>
    <s v="25"/>
    <x v="1"/>
    <s v="6"/>
    <x v="2"/>
    <d v="2016-06-12T00:00:00"/>
    <d v="1899-12-30T08:01:00"/>
    <s v="BURNED OFF POLE. ISSUED EC TAG FOR CREW TO REPLACE POLE AND O.D. BANK. A SMALL PORTION OF THE CUST FENCE WAS BURNED"/>
    <s v="     "/>
    <x v="1"/>
    <m/>
    <x v="1"/>
    <m/>
    <s v="1487419"/>
    <s v="16-0042672"/>
    <m/>
    <m/>
    <m/>
    <m/>
    <s v="     "/>
    <x v="0"/>
    <x v="0"/>
    <s v="Vegetation"/>
    <x v="0"/>
    <m/>
    <s v="&lt;3 meters of linear travel"/>
    <s v="Square Feet: ; Acreage: "/>
    <s v="Equipment - PG&amp;E"/>
    <x v="13"/>
    <s v="Equipment - PG&amp;E"/>
    <s v="All types of equipment / facility failure"/>
    <s v="Transformer"/>
    <s v="Transformer"/>
    <m/>
    <m/>
    <m/>
    <s v="Overhead"/>
    <s v="Primary"/>
    <s v="Conductor"/>
    <m/>
    <s v="100668862"/>
    <s v="     "/>
    <x v="0"/>
    <m/>
    <n v="36.593600000000002"/>
    <n v="-119.989"/>
    <m/>
    <s v="MCMULLIN-1104"/>
    <n v="12000"/>
    <s v="Cal Fire"/>
    <s v="Agriculture"/>
    <m/>
    <m/>
    <m/>
    <m/>
    <m/>
    <m/>
    <m/>
    <s v="N"/>
    <s v="N"/>
    <m/>
    <m/>
    <s v="     "/>
    <m/>
    <m/>
    <m/>
    <m/>
    <m/>
    <m/>
    <m/>
    <m/>
    <m/>
    <m/>
    <m/>
    <m/>
    <m/>
    <m/>
    <m/>
    <m/>
    <m/>
    <m/>
    <m/>
  </r>
  <r>
    <x v="851"/>
    <s v="     "/>
    <d v="2016-06-12T00:00:00"/>
    <d v="1899-12-30T10:22:00"/>
    <s v="25"/>
    <x v="1"/>
    <s v="6"/>
    <x v="2"/>
    <m/>
    <m/>
    <s v="SQRL CAUSED FIRE-NO ROOM FOR SQRL GAURD ON POLE-NEED TO INSTALL ARM MT C/OS AND REPLACE SPLICE IN WIRE-NO OUTAGE,MOMENTARY ONLY"/>
    <s v="     "/>
    <x v="1"/>
    <m/>
    <x v="1"/>
    <m/>
    <s v="1487497"/>
    <m/>
    <m/>
    <m/>
    <m/>
    <m/>
    <s v="     "/>
    <x v="0"/>
    <x v="0"/>
    <s v="Vegetation"/>
    <x v="0"/>
    <m/>
    <s v="&lt;0.25"/>
    <s v="Square Feet: ; Acreage: "/>
    <s v="Contact - Animal - Other"/>
    <x v="6"/>
    <s v="Contact - Animal"/>
    <s v="All types of equipment / facility failure"/>
    <s v="Contact - Animal"/>
    <m/>
    <s v="Contact - Animal"/>
    <s v="Conductor"/>
    <m/>
    <s v="Overhead"/>
    <s v="Secondary"/>
    <s v="Conductor"/>
    <m/>
    <s v="101042514"/>
    <s v="     "/>
    <x v="1"/>
    <n v="348"/>
    <n v="38.049100000000003"/>
    <n v="-120.398"/>
    <m/>
    <s v="CURTIS-1704"/>
    <m/>
    <s v="Cal Fire"/>
    <s v="Hardwood Forest"/>
    <m/>
    <m/>
    <m/>
    <m/>
    <m/>
    <m/>
    <m/>
    <s v="N"/>
    <s v="N"/>
    <m/>
    <m/>
    <s v="     "/>
    <m/>
    <m/>
    <m/>
    <m/>
    <m/>
    <m/>
    <m/>
    <m/>
    <m/>
    <m/>
    <m/>
    <m/>
    <m/>
    <m/>
    <m/>
    <m/>
    <m/>
    <m/>
    <m/>
  </r>
  <r>
    <x v="852"/>
    <s v="     "/>
    <d v="2016-06-12T00:00:00"/>
    <d v="1899-12-30T08:10:34"/>
    <s v="25"/>
    <x v="1"/>
    <s v="6"/>
    <x v="2"/>
    <d v="2016-06-12T00:00:00"/>
    <d v="1899-12-30T08:10:00"/>
    <s v="L7SF: 10467 S WESTLAWN AVE (MTR#1009930484) in Fresno; pole fire; burned off transformer on ground; pole broken by lightning; small bit of cust fence burned"/>
    <s v="     "/>
    <x v="0"/>
    <d v="2021-02-21T00:00:00"/>
    <x v="0"/>
    <m/>
    <s v="1487419"/>
    <s v="16-0042672"/>
    <m/>
    <s v="T003711107"/>
    <n v="111712238"/>
    <m/>
    <s v="     "/>
    <x v="0"/>
    <x v="0"/>
    <m/>
    <x v="0"/>
    <m/>
    <s v="&lt;3 meters of linear travel"/>
    <m/>
    <s v="Weather - Lightning"/>
    <x v="1"/>
    <s v="Weather"/>
    <s v="Weather"/>
    <s v="Weather - Lightning"/>
    <m/>
    <m/>
    <m/>
    <s v="Yes"/>
    <s v="Overhead"/>
    <m/>
    <s v="Pole"/>
    <m/>
    <s v="100669319"/>
    <s v="     "/>
    <x v="0"/>
    <m/>
    <n v="36.584200000000003"/>
    <n v="-119.953"/>
    <s v="Fresno"/>
    <s v="MC-MULLIN-1104"/>
    <m/>
    <m/>
    <s v="Agriculture"/>
    <m/>
    <m/>
    <m/>
    <m/>
    <m/>
    <m/>
    <m/>
    <s v="N"/>
    <s v="N"/>
    <m/>
    <m/>
    <s v="     "/>
    <m/>
    <m/>
    <m/>
    <m/>
    <m/>
    <m/>
    <m/>
    <m/>
    <m/>
    <m/>
    <m/>
    <m/>
    <m/>
    <m/>
    <m/>
    <m/>
    <m/>
    <m/>
    <m/>
  </r>
  <r>
    <x v="853"/>
    <s v="     "/>
    <d v="2016-06-13T00:00:00"/>
    <d v="1899-12-30T05:51:00"/>
    <s v="25"/>
    <x v="1"/>
    <s v="6"/>
    <x v="2"/>
    <d v="2016-06-13T00:00:00"/>
    <d v="1899-12-30T05:51:00"/>
    <s v="0"/>
    <s v="     "/>
    <x v="1"/>
    <m/>
    <x v="1"/>
    <m/>
    <s v="1487821"/>
    <s v="16-0042781"/>
    <m/>
    <m/>
    <m/>
    <m/>
    <s v="     "/>
    <x v="0"/>
    <x v="0"/>
    <s v="Vegetation"/>
    <x v="0"/>
    <m/>
    <s v="&lt;3 meters of linear travel"/>
    <s v="Square Feet: ; Acreage: "/>
    <s v="Equipment - PG&amp;E"/>
    <x v="13"/>
    <s v="Equipment - PG&amp;E"/>
    <s v="All types of equipment / facility failure"/>
    <s v="Transformer"/>
    <s v="Transformer"/>
    <m/>
    <m/>
    <m/>
    <s v="Overhead"/>
    <s v="Primary"/>
    <s v="Transformer"/>
    <m/>
    <s v="101617882"/>
    <s v="     "/>
    <x v="0"/>
    <m/>
    <n v="39.464100000000002"/>
    <n v="-121.886"/>
    <m/>
    <s v="RICE-1103"/>
    <n v="12000"/>
    <s v="COLUSA GLENN FIRE"/>
    <s v="Wetland"/>
    <m/>
    <m/>
    <m/>
    <m/>
    <m/>
    <m/>
    <m/>
    <s v="N"/>
    <s v="N"/>
    <m/>
    <m/>
    <s v="     "/>
    <m/>
    <m/>
    <m/>
    <m/>
    <m/>
    <m/>
    <m/>
    <m/>
    <m/>
    <m/>
    <m/>
    <m/>
    <m/>
    <m/>
    <m/>
    <m/>
    <m/>
    <m/>
    <m/>
  </r>
  <r>
    <x v="854"/>
    <s v="     "/>
    <d v="2016-06-15T00:00:00"/>
    <d v="1899-12-30T14:40:00"/>
    <s v="25"/>
    <x v="1"/>
    <s v="6"/>
    <x v="2"/>
    <d v="2016-06-15T00:00:00"/>
    <d v="1899-12-30T14:40:00"/>
    <m/>
    <s v="     "/>
    <x v="1"/>
    <m/>
    <x v="1"/>
    <m/>
    <s v="1489559"/>
    <s v="16-0043512"/>
    <m/>
    <m/>
    <m/>
    <m/>
    <s v="     "/>
    <x v="0"/>
    <x v="0"/>
    <s v="Vegetation"/>
    <x v="0"/>
    <m/>
    <s v="&lt;0.25"/>
    <s v="Square Feet: ; Acreage: "/>
    <s v="Vegetation"/>
    <x v="0"/>
    <s v="Vegetation"/>
    <s v="All types of equipment / facility failure"/>
    <s v="Contact - Vegetation"/>
    <m/>
    <s v="Contact - Vegetation"/>
    <s v="Conductor"/>
    <m/>
    <s v="Overhead"/>
    <s v="Secondary"/>
    <s v="Conductor"/>
    <m/>
    <m/>
    <s v="     "/>
    <x v="0"/>
    <m/>
    <n v="38.307899999999997"/>
    <n v="-122.655"/>
    <m/>
    <s v="PENNGROVE-1101"/>
    <m/>
    <s v="Cal Fire"/>
    <s v="Herbaceous"/>
    <m/>
    <m/>
    <m/>
    <m/>
    <m/>
    <m/>
    <m/>
    <s v="N"/>
    <s v="N"/>
    <m/>
    <m/>
    <s v="     "/>
    <n v="38.307926000000002"/>
    <n v="-122.6553"/>
    <s v="Jun 17 2016 12:00AM"/>
    <s v="TreeGrew"/>
    <s v="Service drop. Lines go only to one home. Long springy branches on a young cottonwood tree smacked the lines in the wind and caused lines to disconnect and fall to ground. The hot lines caused a smoldering fire that was extinguished by Cal Fire."/>
    <s v="COTB"/>
    <s v="40"/>
    <s v="14"/>
    <s v="8"/>
    <m/>
    <m/>
    <m/>
    <m/>
    <m/>
    <m/>
    <m/>
    <s v="Vertical"/>
    <s v="BareWire"/>
    <s v="0"/>
  </r>
  <r>
    <x v="855"/>
    <s v="     "/>
    <d v="2016-06-15T00:00:00"/>
    <d v="1899-12-30T13:44:00"/>
    <s v="25"/>
    <x v="1"/>
    <s v="6"/>
    <x v="2"/>
    <d v="2016-06-15T00:00:00"/>
    <m/>
    <s v="TREE TOOK SERV DOWN X/HOEN AVE ALSO DAMAGED SEC NEUTRAL. TX FUSES BLOWN"/>
    <s v="     "/>
    <x v="1"/>
    <m/>
    <x v="1"/>
    <m/>
    <s v="1489507"/>
    <m/>
    <m/>
    <m/>
    <m/>
    <m/>
    <s v="     "/>
    <x v="0"/>
    <x v="0"/>
    <s v="Vegetation"/>
    <x v="0"/>
    <m/>
    <s v="&lt;3 meters of linear travel"/>
    <s v="Square Feet: ; Acreage: "/>
    <s v="Vegetation"/>
    <x v="0"/>
    <s v="Vegetation"/>
    <s v="All types of equipment / facility failure"/>
    <s v="Contact - Vegetation"/>
    <m/>
    <s v="Contact - Vegetation"/>
    <s v="Conductor"/>
    <s v="Pacific Bell"/>
    <s v="Overhead"/>
    <s v="Secondary"/>
    <s v="Conductor"/>
    <m/>
    <s v="102024321"/>
    <s v="     "/>
    <x v="0"/>
    <m/>
    <n v="38.4375"/>
    <n v="-122.67700000000001"/>
    <m/>
    <s v="SANTA-ROSA-A-1110"/>
    <m/>
    <s v="N.A."/>
    <s v="Urban"/>
    <m/>
    <m/>
    <m/>
    <m/>
    <m/>
    <m/>
    <m/>
    <s v="N"/>
    <s v="N"/>
    <m/>
    <m/>
    <s v="     "/>
    <m/>
    <m/>
    <m/>
    <m/>
    <m/>
    <m/>
    <m/>
    <m/>
    <m/>
    <m/>
    <m/>
    <m/>
    <m/>
    <m/>
    <m/>
    <m/>
    <m/>
    <m/>
    <m/>
  </r>
  <r>
    <x v="856"/>
    <s v="     "/>
    <d v="2016-06-15T00:00:00"/>
    <d v="1899-12-30T13:09:00"/>
    <s v="25"/>
    <x v="1"/>
    <s v="6"/>
    <x v="2"/>
    <d v="2016-06-15T00:00:00"/>
    <d v="1899-12-30T13:09:00"/>
    <s v="0"/>
    <s v="     "/>
    <x v="1"/>
    <m/>
    <x v="1"/>
    <m/>
    <s v="1489479"/>
    <s v="16-0043476"/>
    <m/>
    <m/>
    <m/>
    <m/>
    <s v="     "/>
    <x v="0"/>
    <x v="0"/>
    <s v="Vegetation"/>
    <x v="0"/>
    <m/>
    <s v="&lt;0.25"/>
    <s v="Square Feet: ; Acreage: "/>
    <s v="Vegetation"/>
    <x v="0"/>
    <s v="Vegetation"/>
    <s v="All types of equipment / facility failure"/>
    <s v="Contact - Vegetation"/>
    <m/>
    <s v="Contact - Vegetation"/>
    <s v="Conductor"/>
    <m/>
    <s v="Overhead"/>
    <s v="Primary"/>
    <s v="Conductor"/>
    <m/>
    <s v="103169620"/>
    <s v="     "/>
    <x v="1"/>
    <n v="340"/>
    <n v="38.443300000000001"/>
    <n v="-120.75700000000001"/>
    <m/>
    <s v="MARTELL-1101"/>
    <n v="12000"/>
    <s v="Cal Fire"/>
    <s v="Wetland"/>
    <m/>
    <m/>
    <m/>
    <m/>
    <m/>
    <m/>
    <m/>
    <s v="N"/>
    <s v="N"/>
    <m/>
    <m/>
    <s v="     "/>
    <n v="38.456159999999997"/>
    <n v="-120.76939"/>
    <s v="Jun 17 2016 12:00AM"/>
    <s v="RootsFail"/>
    <s v="Very large valley oak with severe root rot exposed toppled thru a 2-phase 12kv line. Took down both lines and both x-arms. The hot line ignited a 15x12 fire in the brush and tree debris under the lines. A Calfire crew was working nearby and quickly extinguished and contained the fire. No other immediate hazard trees were found in the area but the area is heavily overgrown with many oak over hangs. Recommend PS&amp;R patrol this area. A fire report is being submitted."/>
    <s v="OAKV"/>
    <s v="80"/>
    <s v="62"/>
    <s v="60"/>
    <s v="Slight"/>
    <s v="None"/>
    <s v="N"/>
    <s v="1"/>
    <m/>
    <s v="Valley"/>
    <s v="D"/>
    <s v="CrossArm"/>
    <s v="BareWire"/>
    <s v="2"/>
  </r>
  <r>
    <x v="857"/>
    <s v="     "/>
    <d v="2016-06-16T00:00:00"/>
    <d v="1899-12-30T17:41:00"/>
    <s v="25"/>
    <x v="1"/>
    <s v="6"/>
    <x v="2"/>
    <d v="2016-06-16T00:00:00"/>
    <d v="1899-12-30T17:41:00"/>
    <s v="Per san jose fire on site cause was resident left water on for a week and flodded the area around the tree the area is saturated and the tree fell over thru the line resulting in a 1 acre grass fire"/>
    <s v="     "/>
    <x v="1"/>
    <m/>
    <x v="1"/>
    <m/>
    <s v="1490933"/>
    <s v="16-0043850"/>
    <m/>
    <m/>
    <n v="111725000"/>
    <m/>
    <s v="     "/>
    <x v="0"/>
    <x v="0"/>
    <s v="Vegetation"/>
    <x v="0"/>
    <m/>
    <s v="0.26-9.99"/>
    <s v="Square Feet: ; Acreage: 1"/>
    <s v="Vegetation"/>
    <x v="0"/>
    <s v="Vegetation"/>
    <s v="All types of equipment / facility failure"/>
    <s v="Contact - Vegetation"/>
    <m/>
    <s v="Contact - Vegetation"/>
    <s v="Conductor"/>
    <s v="Pacific Bell"/>
    <s v="Overhead"/>
    <s v="Primary"/>
    <s v="Conductor"/>
    <m/>
    <s v="100576793"/>
    <s v="     "/>
    <x v="0"/>
    <m/>
    <n v="37.340600000000002"/>
    <n v="-121.782"/>
    <m/>
    <s v="SWIFT-2110"/>
    <n v="21000"/>
    <s v="San Jose FD"/>
    <s v="Herbaceous"/>
    <m/>
    <m/>
    <m/>
    <m/>
    <m/>
    <m/>
    <m/>
    <s v="N"/>
    <s v="N"/>
    <m/>
    <m/>
    <s v="     "/>
    <n v="37.341406999999997"/>
    <n v="-121.78130299999999"/>
    <s v="Jun 17 2016 12:00AM"/>
    <s v="RootsFail"/>
    <s v="Gray Pine uprooted and fell on primaries, taking them down and causing a fire after resident left garden hose on for 1 week. Soil was extremely saturated causing tree to uproot.  T-man Estrada has provided me photos of the tree and lines."/>
    <s v="PING"/>
    <s v="60"/>
    <s v="29"/>
    <s v="25"/>
    <s v="Slight"/>
    <s v="None"/>
    <s v="N"/>
    <s v="1"/>
    <m/>
    <s v="Hillside"/>
    <s v="A"/>
    <s v="CrossArm"/>
    <s v="BareWire"/>
    <s v="0"/>
  </r>
  <r>
    <x v="858"/>
    <s v="     "/>
    <d v="2016-06-16T00:00:00"/>
    <d v="1899-12-30T13:07:00"/>
    <s v="25"/>
    <x v="1"/>
    <s v="6"/>
    <x v="2"/>
    <d v="2016-06-16T00:00:00"/>
    <d v="1899-12-30T13:07:00"/>
    <s v="need crew to replace jumpers and c/outs @ tx bank"/>
    <s v="     "/>
    <x v="1"/>
    <m/>
    <x v="1"/>
    <m/>
    <m/>
    <s v="16-0044374"/>
    <m/>
    <m/>
    <m/>
    <m/>
    <s v="     "/>
    <x v="0"/>
    <x v="0"/>
    <s v="Vegetation"/>
    <x v="0"/>
    <m/>
    <s v="0.26-9.99"/>
    <s v="Square Feet: ; Acreage: 1.5"/>
    <s v="Equipment - PG&amp;E"/>
    <x v="17"/>
    <s v="Equipment - PG&amp;E"/>
    <s v="All types of equipment / facility failure"/>
    <s v="Lightning Arrestor"/>
    <s v="Lightning Arrestor"/>
    <m/>
    <m/>
    <m/>
    <s v="Overhead"/>
    <s v="Primary"/>
    <s v="Lightning Arrestor"/>
    <m/>
    <s v="101329181"/>
    <s v="     "/>
    <x v="0"/>
    <m/>
    <n v="39.068100000000001"/>
    <n v="-121.661"/>
    <m/>
    <s v="BARRY-1102"/>
    <n v="12000"/>
    <s v="Yuba City FD"/>
    <s v="Agriculture"/>
    <m/>
    <m/>
    <m/>
    <m/>
    <m/>
    <m/>
    <m/>
    <s v="N"/>
    <s v="N"/>
    <m/>
    <m/>
    <s v="     "/>
    <m/>
    <m/>
    <m/>
    <m/>
    <m/>
    <m/>
    <m/>
    <m/>
    <m/>
    <m/>
    <m/>
    <m/>
    <m/>
    <m/>
    <m/>
    <m/>
    <m/>
    <m/>
    <m/>
  </r>
  <r>
    <x v="859"/>
    <s v="     "/>
    <d v="2016-06-16T00:00:00"/>
    <d v="1899-12-30T07:22:00"/>
    <s v="25"/>
    <x v="1"/>
    <s v="6"/>
    <x v="2"/>
    <d v="2016-06-16T00:00:00"/>
    <d v="1899-12-30T07:22:00"/>
    <s v="CAR POLE CAUSE TRANSF TO BLOW.  MADE E.C TAG MADE I.R.    CALL SCOTT WITH RR  WHEN REPAIR IS COMPLETE.   209-985-0002  REFER TO PEREZ CAR POLE  OIS # 1489810"/>
    <s v="     "/>
    <x v="1"/>
    <m/>
    <x v="1"/>
    <m/>
    <s v="1489810"/>
    <s v="16-0043642"/>
    <m/>
    <m/>
    <m/>
    <m/>
    <s v="     "/>
    <x v="0"/>
    <x v="0"/>
    <s v="Vegetation"/>
    <x v="0"/>
    <m/>
    <s v="&lt;0.25"/>
    <s v="Square Feet: ; Acreage: "/>
    <s v="Contact - 3rd Party"/>
    <x v="8"/>
    <s v="Contact - 3rd Party"/>
    <s v="All types of equipment / facility failure"/>
    <s v="Contact - Vehicle"/>
    <m/>
    <s v="Contact - Vehicle"/>
    <s v="Pole"/>
    <s v="Pacific Bell"/>
    <s v="Overhead"/>
    <s v="Primary"/>
    <s v="Conductor"/>
    <m/>
    <s v="100497743"/>
    <s v="     "/>
    <x v="0"/>
    <m/>
    <n v="37.867800000000003"/>
    <n v="-121.63800000000001"/>
    <m/>
    <s v="BRENTWOOD-2105"/>
    <n v="21000"/>
    <s v="Contra Costa County FD"/>
    <s v="Urban"/>
    <m/>
    <m/>
    <m/>
    <m/>
    <m/>
    <m/>
    <m/>
    <s v="N"/>
    <s v="N"/>
    <m/>
    <m/>
    <s v="     "/>
    <m/>
    <m/>
    <m/>
    <m/>
    <m/>
    <m/>
    <m/>
    <m/>
    <m/>
    <m/>
    <m/>
    <m/>
    <m/>
    <m/>
    <m/>
    <m/>
    <m/>
    <m/>
    <m/>
  </r>
  <r>
    <x v="860"/>
    <s v="     "/>
    <d v="2016-06-17T00:00:00"/>
    <d v="1899-12-30T11:17:00"/>
    <s v="25"/>
    <x v="1"/>
    <s v="6"/>
    <x v="2"/>
    <d v="2016-06-17T00:00:00"/>
    <m/>
    <s v="0"/>
    <s v="     "/>
    <x v="1"/>
    <m/>
    <x v="1"/>
    <m/>
    <m/>
    <m/>
    <m/>
    <m/>
    <m/>
    <m/>
    <s v="     "/>
    <x v="0"/>
    <x v="0"/>
    <s v="Vegetation"/>
    <x v="0"/>
    <m/>
    <s v="0.26-9.99"/>
    <s v="Square Feet: ; Acreage: 2"/>
    <s v="Equipment - PG&amp;E"/>
    <x v="11"/>
    <s v="Equipment - PG&amp;E"/>
    <s v="All types of equipment / facility failure"/>
    <s v="Capacitor Bank"/>
    <s v="Capacitor Bank"/>
    <m/>
    <m/>
    <m/>
    <s v="Overhead"/>
    <s v="Primary"/>
    <s v="Capacitor Bank"/>
    <m/>
    <s v="102312507"/>
    <s v="     "/>
    <x v="0"/>
    <m/>
    <n v="36.732500000000002"/>
    <n v="-120.405"/>
    <m/>
    <s v="MENDOTA-1103"/>
    <n v="12000"/>
    <s v="Cal Fire"/>
    <s v="Agriculture"/>
    <m/>
    <m/>
    <m/>
    <m/>
    <m/>
    <m/>
    <m/>
    <s v="N"/>
    <s v="N"/>
    <m/>
    <m/>
    <s v="     "/>
    <m/>
    <m/>
    <m/>
    <m/>
    <m/>
    <m/>
    <m/>
    <m/>
    <m/>
    <m/>
    <m/>
    <m/>
    <m/>
    <m/>
    <m/>
    <m/>
    <m/>
    <m/>
    <m/>
  </r>
  <r>
    <x v="861"/>
    <s v="     "/>
    <d v="2016-06-19T00:00:00"/>
    <d v="1899-12-30T17:19:00"/>
    <s v="26"/>
    <x v="1"/>
    <s v="6"/>
    <x v="2"/>
    <d v="2016-06-19T00:00:00"/>
    <d v="1899-12-30T17:19:00"/>
    <s v="install bird guard"/>
    <s v="     "/>
    <x v="1"/>
    <m/>
    <x v="1"/>
    <m/>
    <s v="1492301"/>
    <s v="16-0044337"/>
    <m/>
    <m/>
    <m/>
    <m/>
    <s v="     "/>
    <x v="0"/>
    <x v="0"/>
    <s v="Vegetation"/>
    <x v="0"/>
    <m/>
    <s v="0.26-9.99"/>
    <s v="Square Feet: ; Acreage: 0.5"/>
    <s v="Contact - Animal - Bird"/>
    <x v="6"/>
    <s v="Contact - Bird"/>
    <s v="All types of equipment / facility failure"/>
    <s v="Contact - Animal"/>
    <m/>
    <s v="Contact - Animal"/>
    <s v="Conductor"/>
    <s v="Pacific Bell"/>
    <s v="Overhead"/>
    <s v="Primary"/>
    <s v="Conductor"/>
    <m/>
    <s v="102256859"/>
    <s v="     "/>
    <x v="1"/>
    <m/>
    <n v="38.450800000000001"/>
    <n v="-122.355"/>
    <m/>
    <s v="SILVERADO-2102"/>
    <n v="21000"/>
    <s v="cal fire--napa fire"/>
    <s v="Agriculture"/>
    <m/>
    <m/>
    <m/>
    <m/>
    <m/>
    <m/>
    <m/>
    <s v="N"/>
    <s v="N"/>
    <m/>
    <m/>
    <s v="     "/>
    <m/>
    <m/>
    <m/>
    <m/>
    <m/>
    <m/>
    <m/>
    <m/>
    <m/>
    <m/>
    <m/>
    <m/>
    <m/>
    <m/>
    <m/>
    <m/>
    <m/>
    <m/>
    <m/>
  </r>
  <r>
    <x v="862"/>
    <s v="     "/>
    <d v="2016-06-19T00:00:00"/>
    <d v="1899-12-30T15:50:00"/>
    <s v="26"/>
    <x v="1"/>
    <s v="6"/>
    <x v="2"/>
    <d v="2016-06-19T00:00:00"/>
    <d v="1899-12-30T15:50:00"/>
    <s v="BROKEN POLE, BURNT AT BASE WIRE DOWN. POLE LEANING ACCROSS RD. WAITED FOR CREW TO HOLD POLE BEFORE RE-ENERGIZING MAIN LINE. RE-ENERGIZED MAIN LINE SW 3023 @ 2125 CHKD CUST POWER OK 2128"/>
    <s v="     "/>
    <x v="1"/>
    <m/>
    <x v="1"/>
    <m/>
    <s v="1492315"/>
    <s v="16-0044329"/>
    <m/>
    <m/>
    <m/>
    <m/>
    <s v="     "/>
    <x v="0"/>
    <x v="0"/>
    <s v="Vegetation"/>
    <x v="0"/>
    <m/>
    <s v="&lt;0.25"/>
    <s v="Square Feet: ; Acreage: "/>
    <s v="Contact - 3rd Party"/>
    <x v="8"/>
    <s v="Contact - 3rd Party"/>
    <s v="All types of equipment / facility failure"/>
    <s v="Contact - Vehicle"/>
    <m/>
    <s v="Contact - Vehicle"/>
    <s v="Pole"/>
    <m/>
    <s v="Overhead"/>
    <s v="Primary"/>
    <s v="Conductor"/>
    <m/>
    <s v="101582754"/>
    <s v="     "/>
    <x v="0"/>
    <m/>
    <n v="38.2425"/>
    <n v="-121.854"/>
    <m/>
    <s v="PEABODY-2107"/>
    <n v="21000"/>
    <s v="RIO VISTA MONTEZHUMA FIRE"/>
    <s v="Herbaceous"/>
    <m/>
    <m/>
    <m/>
    <m/>
    <m/>
    <m/>
    <m/>
    <s v="N"/>
    <s v="N"/>
    <m/>
    <m/>
    <s v="     "/>
    <m/>
    <m/>
    <m/>
    <m/>
    <m/>
    <m/>
    <m/>
    <m/>
    <m/>
    <m/>
    <m/>
    <m/>
    <m/>
    <m/>
    <m/>
    <m/>
    <m/>
    <m/>
    <m/>
  </r>
  <r>
    <x v="863"/>
    <s v="     "/>
    <d v="2016-06-19T00:00:00"/>
    <d v="1899-12-30T12:07:00"/>
    <s v="26"/>
    <x v="1"/>
    <s v="6"/>
    <x v="2"/>
    <d v="2016-06-19T00:00:00"/>
    <d v="1899-12-30T12:07:00"/>
    <s v="0"/>
    <s v="     "/>
    <x v="1"/>
    <m/>
    <x v="1"/>
    <m/>
    <s v="1492239"/>
    <s v="16-0044317"/>
    <m/>
    <m/>
    <m/>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2187888"/>
    <s v="     "/>
    <x v="1"/>
    <n v="140"/>
    <n v="39.381100000000004"/>
    <n v="-123.774"/>
    <m/>
    <s v="FORT-BRAGG-A-1102"/>
    <n v="12000"/>
    <s v="Cal Fire"/>
    <s v="Conifer Forest"/>
    <m/>
    <m/>
    <m/>
    <m/>
    <m/>
    <m/>
    <m/>
    <s v="N"/>
    <s v="N"/>
    <m/>
    <m/>
    <s v="     "/>
    <n v="39.367852999999997"/>
    <n v="-123.763423"/>
    <s v="Jun 20 2016 12:00AM"/>
    <s v="3rdParty"/>
    <s v="Neighbor Tony Rizzo at 14795 Mitchell Creek Dr informed me that home owner Mr. Chamber at 14789 Mitchell Creek Dr hired a tree contractor for work on his property. That tree contractor accidentally fell a large fir tree into the lines, as this was apparent from the debris left over as there was no sign of tree failure. I could not get the name of the tree contractor responsible, but I am told the Cal Fire crew on site at this outage has all of that information."/>
    <s v="FIRD"/>
    <s v="115"/>
    <s v="25"/>
    <s v="60"/>
    <m/>
    <m/>
    <m/>
    <m/>
    <m/>
    <m/>
    <m/>
    <s v="CrossArm"/>
    <s v="TreeWire"/>
    <s v="2"/>
  </r>
  <r>
    <x v="864"/>
    <s v="     "/>
    <d v="2016-06-20T00:00:00"/>
    <d v="1899-12-30T16:45:00"/>
    <s v="26"/>
    <x v="1"/>
    <s v="6"/>
    <x v="2"/>
    <d v="2016-06-20T00:00:00"/>
    <d v="1899-12-30T16:45:00"/>
    <s v="0"/>
    <s v="     "/>
    <x v="1"/>
    <m/>
    <x v="1"/>
    <m/>
    <s v="1492877"/>
    <s v="16-0044577"/>
    <m/>
    <m/>
    <n v="111731000"/>
    <m/>
    <s v="     "/>
    <x v="0"/>
    <x v="0"/>
    <s v="Vegetation"/>
    <x v="0"/>
    <m/>
    <s v="&lt;3 meters of linear travel"/>
    <s v="Square Feet: ; Acreage: "/>
    <s v="Vegetation"/>
    <x v="0"/>
    <s v="Vegetation"/>
    <s v="All types of equipment / facility failure"/>
    <s v="Contact - Vegetation"/>
    <m/>
    <s v="Contact - Vegetation"/>
    <s v="Conductor"/>
    <s v="VERIZON CALIFORNIA I"/>
    <s v="Overhead"/>
    <s v="Primary"/>
    <s v="Conductor"/>
    <m/>
    <s v="101011420"/>
    <s v="     "/>
    <x v="1"/>
    <n v="113"/>
    <n v="41.069699999999997"/>
    <n v="-123.679"/>
    <m/>
    <s v="HOOPA-1101"/>
    <n v="12000"/>
    <s v="Hoopa FD"/>
    <s v="Conifer Forest"/>
    <m/>
    <m/>
    <m/>
    <m/>
    <m/>
    <m/>
    <m/>
    <s v="N"/>
    <s v="N"/>
    <m/>
    <m/>
    <s v="     "/>
    <n v="41.069710000000001"/>
    <n v="-123.678928"/>
    <s v="Jun 21 2016 12:00AM"/>
    <s v="TrunkFail"/>
    <s v="A healthy tan oak with a lean away from the lines experienced a trunk failure of a co-dominant stem and fell through the lines. The tree was formerly part of an xstem tree; the other stems were removed in 2015. There was no signs of decline from the canopy or internally or externally on any wood. Break point above ground is approximate as entire tree was cut down and in pieces. A small brush fire was started from the lines being down. No significant damage or injury."/>
    <s v="TAN"/>
    <s v="60"/>
    <s v="10"/>
    <s v="14"/>
    <s v="None"/>
    <s v="None"/>
    <s v="N"/>
    <s v="1"/>
    <m/>
    <s v="Valley"/>
    <s v="A"/>
    <s v="CrossArm"/>
    <s v="BareWire"/>
    <s v="5"/>
  </r>
  <r>
    <x v="865"/>
    <s v="     "/>
    <d v="2016-06-20T00:00:00"/>
    <d v="1899-12-30T16:42:32"/>
    <s v="26"/>
    <x v="1"/>
    <s v="6"/>
    <x v="2"/>
    <d v="2016-06-20T00:00:00"/>
    <d v="1899-12-30T16:42:00"/>
    <s v="ARCING WIRE DWN CAUS ING VEG FIRE;LOG 52056 - waiting for fire report "/>
    <s v="     "/>
    <x v="0"/>
    <d v="2021-03-12T00:00:00"/>
    <x v="0"/>
    <m/>
    <m/>
    <m/>
    <m/>
    <s v="T003716434"/>
    <n v="111733621"/>
    <m/>
    <s v="     "/>
    <x v="0"/>
    <x v="0"/>
    <m/>
    <x v="0"/>
    <m/>
    <s v="100-299"/>
    <m/>
    <s v="Equipment - PG&amp;E"/>
    <x v="4"/>
    <s v="Equipment - PG&amp;E"/>
    <s v="All types of equipment / facility failure"/>
    <s v="Conductor failure-all"/>
    <s v="Pole"/>
    <m/>
    <m/>
    <s v="No"/>
    <s v="Overhead"/>
    <m/>
    <s v="Pole"/>
    <m/>
    <s v="3527"/>
    <s v="     "/>
    <x v="0"/>
    <m/>
    <n v="38.211399999999998"/>
    <n v="-121.95399999999999"/>
    <s v="Solano"/>
    <s v="PEABODY-2109"/>
    <m/>
    <s v="SUISUN FIRE PROECTION DISTRICT"/>
    <s v="Herbaceous"/>
    <m/>
    <m/>
    <m/>
    <m/>
    <m/>
    <m/>
    <m/>
    <s v="N"/>
    <s v="N"/>
    <m/>
    <m/>
    <s v="     "/>
    <m/>
    <m/>
    <m/>
    <m/>
    <m/>
    <m/>
    <m/>
    <m/>
    <m/>
    <m/>
    <m/>
    <m/>
    <m/>
    <m/>
    <m/>
    <m/>
    <m/>
    <m/>
    <m/>
  </r>
  <r>
    <x v="866"/>
    <s v="     "/>
    <d v="2016-06-20T00:00:00"/>
    <d v="1899-12-30T13:57:00"/>
    <s v="26"/>
    <x v="1"/>
    <s v="6"/>
    <x v="2"/>
    <d v="2016-06-20T00:00:00"/>
    <m/>
    <s v="F3TAAO9 OLEANDER TREE GREW INTO OPEN WIRE SEC,ARCING SEC, OPENED 2 TX TO KILL OPEN WIRE SEC., REPULLED SEC AND INSTALLED SPREADER BRACKETS, REFUSED OK CHKED PWR OK"/>
    <s v="     "/>
    <x v="1"/>
    <m/>
    <x v="1"/>
    <m/>
    <s v="1492780"/>
    <m/>
    <m/>
    <m/>
    <m/>
    <m/>
    <s v="     "/>
    <x v="0"/>
    <x v="0"/>
    <s v="Vegetation"/>
    <x v="0"/>
    <m/>
    <s v="&lt;3 meters of linear travel"/>
    <s v="Square Feet: ; Acreage: "/>
    <s v="Vegetation"/>
    <x v="0"/>
    <s v="Vegetation"/>
    <s v="All types of equipment / facility failure"/>
    <s v="Contact - Vegetation"/>
    <m/>
    <s v="Contact - Vegetation"/>
    <s v="Conductor"/>
    <m/>
    <s v="Overhead"/>
    <s v="Secondary"/>
    <s v="Conductor"/>
    <m/>
    <s v="103238848"/>
    <s v="     "/>
    <x v="0"/>
    <m/>
    <n v="36.535600000000002"/>
    <n v="-119.379"/>
    <m/>
    <s v="DINUBA-1102"/>
    <m/>
    <s v="N.A."/>
    <s v="Urban"/>
    <m/>
    <m/>
    <m/>
    <m/>
    <m/>
    <m/>
    <m/>
    <s v="N"/>
    <s v="N"/>
    <m/>
    <m/>
    <s v="     "/>
    <m/>
    <m/>
    <m/>
    <m/>
    <m/>
    <m/>
    <m/>
    <m/>
    <m/>
    <m/>
    <m/>
    <m/>
    <m/>
    <m/>
    <m/>
    <m/>
    <m/>
    <m/>
    <m/>
  </r>
  <r>
    <x v="867"/>
    <s v="     "/>
    <d v="2016-06-21T00:00:00"/>
    <d v="1899-12-30T18:01:00"/>
    <s v="26"/>
    <x v="1"/>
    <s v="6"/>
    <x v="2"/>
    <d v="2016-06-21T00:00:00"/>
    <d v="1899-12-30T18:01:00"/>
    <s v="partial restore time is estimate. repair wire down due to tree limb broke, small veg fire"/>
    <s v="     "/>
    <x v="1"/>
    <m/>
    <x v="1"/>
    <m/>
    <s v="1493579"/>
    <s v="16-0044889"/>
    <m/>
    <m/>
    <n v="111735000"/>
    <m/>
    <s v="     "/>
    <x v="0"/>
    <x v="0"/>
    <s v="Vegetation"/>
    <x v="0"/>
    <m/>
    <s v="0.26-9.99"/>
    <s v="Square Feet: ; Acreage: "/>
    <s v="Vegetation"/>
    <x v="0"/>
    <s v="Vegetation"/>
    <s v="All types of equipment / facility failure"/>
    <s v="Contact - Vegetation"/>
    <m/>
    <s v="Contact - Vegetation"/>
    <s v="Conductor"/>
    <s v="Pacific Bell"/>
    <s v="Overhead"/>
    <s v="Primary"/>
    <s v="Conductor"/>
    <m/>
    <s v="102176908"/>
    <s v="     "/>
    <x v="0"/>
    <n v="154"/>
    <n v="39.285200000000003"/>
    <n v="-123.205"/>
    <m/>
    <s v="CALPELLA-1101"/>
    <n v="12000"/>
    <s v="Cal Fire/Redwood Valley FD"/>
    <s v="Agriculture"/>
    <m/>
    <m/>
    <m/>
    <m/>
    <m/>
    <m/>
    <m/>
    <s v="N"/>
    <s v="N"/>
    <m/>
    <m/>
    <s v="     "/>
    <n v="39.285260000000001"/>
    <n v="-123.20502999999999"/>
    <s v="Jun 22 2016 12:00AM"/>
    <s v="BranchFail"/>
    <s v="A large overhanging limb on a green healthy valley oak peeled off and fell into the lines. A small grass fire approximately 1 acre in size resulted from this outage. There was no apparent property damage due to the fire."/>
    <s v="OAKV"/>
    <s v="65"/>
    <s v="59"/>
    <s v="23"/>
    <s v="None"/>
    <s v="None"/>
    <s v="N"/>
    <s v="1"/>
    <m/>
    <s v="Plain"/>
    <s v="A"/>
    <s v="CrossArm"/>
    <s v="BareWire"/>
    <s v="0"/>
  </r>
  <r>
    <x v="868"/>
    <s v="     "/>
    <d v="2016-06-21T00:00:00"/>
    <d v="1899-12-30T20:49:00"/>
    <s v="26"/>
    <x v="1"/>
    <s v="6"/>
    <x v="2"/>
    <d v="2016-06-21T00:00:00"/>
    <m/>
    <s v="0"/>
    <s v="     "/>
    <x v="1"/>
    <m/>
    <x v="1"/>
    <m/>
    <m/>
    <s v="16-0044904"/>
    <m/>
    <m/>
    <m/>
    <m/>
    <s v="     "/>
    <x v="0"/>
    <x v="0"/>
    <s v="Vegetation"/>
    <x v="0"/>
    <m/>
    <s v="&lt;0.25"/>
    <s v="Square Feet: ; Acreage: "/>
    <s v="Vegetation"/>
    <x v="0"/>
    <s v="Vegetation"/>
    <s v="All types of equipment / facility failure"/>
    <s v="Contact - Vegetation"/>
    <m/>
    <s v="Contact - Vegetation"/>
    <s v="Conductor"/>
    <m/>
    <s v="Overhead"/>
    <s v="Primary"/>
    <s v="Conductor"/>
    <m/>
    <s v="101900832"/>
    <s v="     "/>
    <x v="2"/>
    <n v="575"/>
    <n v="35.535200000000003"/>
    <n v="-120.846"/>
    <m/>
    <s v="TEMPLETON-2111"/>
    <n v="12000"/>
    <s v="Cal Fire"/>
    <s v="Shrub"/>
    <m/>
    <m/>
    <m/>
    <m/>
    <m/>
    <m/>
    <m/>
    <s v="N"/>
    <s v="N"/>
    <m/>
    <m/>
    <s v="     "/>
    <n v="35.54204"/>
    <n v="-120.84471000000001"/>
    <s v="Jun 22 2016 12:00AM"/>
    <s v="TrunkFail"/>
    <s v="EVIDENCE OF GREEN COAST LIVE OAK TRUNK FAILURE. EVIDENCE OF 5-8 FOOT FIRE. NO FURTHER WORK NEEDED. FIRE INVESTIGATIONS ARE COMPLETE."/>
    <s v="OAKC"/>
    <s v="45"/>
    <s v="15"/>
    <s v="30"/>
    <s v="Slight"/>
    <s v="Slight"/>
    <s v="N"/>
    <s v="1"/>
    <m/>
    <s v="Hillside"/>
    <s v="B"/>
    <s v="CrossArm"/>
    <s v="BareWire"/>
    <s v="5"/>
  </r>
  <r>
    <x v="869"/>
    <s v="     "/>
    <d v="2016-06-21T00:00:00"/>
    <d v="1899-12-30T10:09:00"/>
    <s v="26"/>
    <x v="1"/>
    <s v="6"/>
    <x v="2"/>
    <m/>
    <m/>
    <s v="fire started at roadway stated by cal fire.mylar balloon next to fire.no marks on balloon.pwr ok.pge ok."/>
    <s v="     "/>
    <x v="1"/>
    <m/>
    <x v="1"/>
    <m/>
    <m/>
    <m/>
    <m/>
    <m/>
    <m/>
    <m/>
    <s v="     "/>
    <x v="0"/>
    <x v="0"/>
    <s v="Vegetation"/>
    <x v="0"/>
    <m/>
    <s v="&lt;0.25"/>
    <s v="Square Feet: ; Acreage: "/>
    <s v="Contact - 3rd Party"/>
    <x v="12"/>
    <s v="Contact - 3rd Party"/>
    <s v="All types of equipment / facility failure"/>
    <s v="Contact - Balloon"/>
    <m/>
    <s v="Contact - Balloon"/>
    <s v="Conductor"/>
    <s v="Pacific Bell"/>
    <s v="Overhead"/>
    <s v="Secondary"/>
    <s v="Conductor"/>
    <m/>
    <s v="100024816"/>
    <s v="     "/>
    <x v="1"/>
    <n v="300"/>
    <n v="39.029400000000003"/>
    <n v="-121.29300000000001"/>
    <m/>
    <s v="LINCOLN-1104"/>
    <m/>
    <s v="Cal Fire"/>
    <s v="Herbaceous"/>
    <m/>
    <m/>
    <m/>
    <m/>
    <m/>
    <m/>
    <m/>
    <s v="N"/>
    <s v="N"/>
    <m/>
    <m/>
    <s v="     "/>
    <m/>
    <m/>
    <m/>
    <m/>
    <m/>
    <m/>
    <m/>
    <m/>
    <m/>
    <m/>
    <m/>
    <m/>
    <m/>
    <m/>
    <m/>
    <m/>
    <m/>
    <m/>
    <m/>
  </r>
  <r>
    <x v="870"/>
    <s v="     "/>
    <d v="2016-06-21T00:00:00"/>
    <d v="1899-12-30T16:53:00"/>
    <s v="26"/>
    <x v="1"/>
    <s v="6"/>
    <x v="2"/>
    <d v="2016-06-21T00:00:00"/>
    <m/>
    <s v="CREW TO RE-ATTACH AWAC ON POLE TOP BROKE MOVE DOWN 4'."/>
    <s v="     "/>
    <x v="1"/>
    <m/>
    <x v="1"/>
    <m/>
    <s v="1493515"/>
    <m/>
    <m/>
    <m/>
    <m/>
    <m/>
    <s v="     "/>
    <x v="0"/>
    <x v="0"/>
    <s v="Vegetation"/>
    <x v="0"/>
    <m/>
    <s v="&lt;0.25"/>
    <s v="Square Feet: ; Acreage: "/>
    <s v="Vegetation"/>
    <x v="0"/>
    <s v="Vegetation"/>
    <s v="All types of equipment / facility failure"/>
    <s v="Contact - Vegetation"/>
    <m/>
    <s v="Contact - Vegetation"/>
    <s v="Conductor"/>
    <s v="Yes"/>
    <s v="Overhead"/>
    <s v="Secondary"/>
    <s v="Conductor"/>
    <m/>
    <s v="102036904"/>
    <s v="     "/>
    <x v="1"/>
    <n v="180"/>
    <n v="38.423299999999998"/>
    <n v="-122.545"/>
    <m/>
    <s v="DUNBAR-1101"/>
    <m/>
    <s v="KENWOOD FIRE XST"/>
    <s v="Herbaceous"/>
    <m/>
    <m/>
    <m/>
    <m/>
    <m/>
    <m/>
    <m/>
    <s v="N"/>
    <s v="N"/>
    <m/>
    <m/>
    <s v="     "/>
    <m/>
    <m/>
    <m/>
    <m/>
    <m/>
    <m/>
    <m/>
    <m/>
    <m/>
    <m/>
    <m/>
    <m/>
    <m/>
    <m/>
    <m/>
    <m/>
    <m/>
    <m/>
    <m/>
  </r>
  <r>
    <x v="871"/>
    <s v="     "/>
    <d v="2016-06-22T00:00:00"/>
    <d v="1899-12-30T19:13:00"/>
    <s v="26"/>
    <x v="1"/>
    <s v="6"/>
    <x v="2"/>
    <d v="2016-06-22T00:00:00"/>
    <m/>
    <s v="CREW TO REPAIR WIRE DOWN AN POSSIBLE REPLACE BROKEN POLE. UNSURE OF POLE OWNERSHIP. CUT WIRE IN CLEAR AND RE-ENERGIZED TX BANK"/>
    <s v="     "/>
    <x v="1"/>
    <m/>
    <x v="1"/>
    <m/>
    <m/>
    <m/>
    <m/>
    <m/>
    <m/>
    <m/>
    <s v="     "/>
    <x v="0"/>
    <x v="0"/>
    <s v="Vegetation"/>
    <x v="0"/>
    <m/>
    <s v="&lt;0.25"/>
    <s v="Square Feet: ; Acreage: "/>
    <s v="Vegetation"/>
    <x v="0"/>
    <s v="Vegetation"/>
    <s v="All types of equipment / facility failure"/>
    <s v="Contact - Vegetation"/>
    <m/>
    <s v="Contact - Vegetation"/>
    <s v="Conductor"/>
    <m/>
    <s v="Overhead"/>
    <s v="Secondary"/>
    <s v="Conductor"/>
    <m/>
    <s v="100848643"/>
    <s v="     "/>
    <x v="0"/>
    <m/>
    <n v="36.387500000000003"/>
    <n v="-119.83499999999999"/>
    <m/>
    <s v="CAMDEN-1103"/>
    <m/>
    <s v="Kings County FD"/>
    <s v="Agriculture"/>
    <m/>
    <m/>
    <m/>
    <m/>
    <m/>
    <m/>
    <m/>
    <s v="N"/>
    <s v="N"/>
    <m/>
    <m/>
    <s v="     "/>
    <m/>
    <m/>
    <m/>
    <m/>
    <m/>
    <m/>
    <m/>
    <m/>
    <m/>
    <m/>
    <m/>
    <m/>
    <m/>
    <m/>
    <m/>
    <m/>
    <m/>
    <m/>
    <m/>
  </r>
  <r>
    <x v="872"/>
    <s v="     "/>
    <d v="2016-06-23T00:00:00"/>
    <d v="1899-12-30T21:33:00"/>
    <s v="26"/>
    <x v="1"/>
    <s v="6"/>
    <x v="2"/>
    <d v="2016-06-23T00:00:00"/>
    <m/>
    <s v="#1 pos of 3 blwn at 40415. Opnd rmdr, TMOL. One span 4 acsr pri on grnd 27/P/S/O 40415. Approx 2 acre grass fire."/>
    <s v="     "/>
    <x v="1"/>
    <m/>
    <x v="1"/>
    <m/>
    <s v="1494370"/>
    <s v="16-0045210"/>
    <m/>
    <m/>
    <m/>
    <m/>
    <s v="     "/>
    <x v="0"/>
    <x v="0"/>
    <s v="Vegetation"/>
    <x v="0"/>
    <m/>
    <s v="0.26-9.99"/>
    <s v="Square Feet: ; Acreage: 2"/>
    <s v="Equipment - PG&amp;E"/>
    <x v="4"/>
    <s v="Equipment - PG&amp;E"/>
    <s v="All types of equipment / facility failure"/>
    <s v="Conductor"/>
    <s v="Conductor"/>
    <m/>
    <m/>
    <m/>
    <s v="Overhead"/>
    <s v="Secondary"/>
    <s v="Conductor"/>
    <m/>
    <s v="101558702"/>
    <s v="     "/>
    <x v="0"/>
    <m/>
    <n v="38.120600000000003"/>
    <n v="-121.955"/>
    <m/>
    <s v="CORDELIA-1104"/>
    <m/>
    <s v="Suisun Fire Protection District."/>
    <s v="Urban"/>
    <m/>
    <m/>
    <m/>
    <m/>
    <m/>
    <m/>
    <m/>
    <s v="N"/>
    <s v="N"/>
    <m/>
    <m/>
    <s v="     "/>
    <m/>
    <m/>
    <m/>
    <m/>
    <m/>
    <m/>
    <m/>
    <m/>
    <m/>
    <m/>
    <m/>
    <m/>
    <m/>
    <m/>
    <m/>
    <m/>
    <m/>
    <m/>
    <m/>
  </r>
  <r>
    <x v="873"/>
    <s v="     "/>
    <d v="2016-06-23T00:00:00"/>
    <d v="1899-12-30T19:19:00"/>
    <s v="26"/>
    <x v="1"/>
    <s v="6"/>
    <x v="2"/>
    <d v="2016-06-23T00:00:00"/>
    <m/>
    <s v="cut jumpers SS 6201. Wire down, crew called"/>
    <s v="     "/>
    <x v="1"/>
    <m/>
    <x v="1"/>
    <m/>
    <s v="1494905"/>
    <s v="16-0045476"/>
    <m/>
    <m/>
    <m/>
    <m/>
    <s v="     "/>
    <x v="0"/>
    <x v="0"/>
    <s v="Vegetation"/>
    <x v="0"/>
    <m/>
    <s v="&lt;3 meters of linear travel"/>
    <s v="Square Feet: ; Acreage: "/>
    <s v="Contact - Animal - Bird"/>
    <x v="6"/>
    <s v="Contact - Bird"/>
    <s v="All types of equipment / facility failure"/>
    <s v="Contact - Animal"/>
    <m/>
    <s v="Contact - Animal"/>
    <s v="Conductor"/>
    <s v="Pacific Bell"/>
    <s v="Overhead"/>
    <s v="Secondary"/>
    <s v="Conductor"/>
    <m/>
    <s v="101937184"/>
    <s v="     "/>
    <x v="0"/>
    <m/>
    <n v="35.621200000000002"/>
    <n v="-120.35599999999999"/>
    <m/>
    <s v="CHOLAME-2102"/>
    <m/>
    <s v="Cal Fire"/>
    <s v="Agriculture"/>
    <m/>
    <m/>
    <m/>
    <m/>
    <m/>
    <m/>
    <m/>
    <s v="N"/>
    <s v="N"/>
    <m/>
    <m/>
    <s v="     "/>
    <m/>
    <m/>
    <m/>
    <m/>
    <m/>
    <m/>
    <m/>
    <m/>
    <m/>
    <m/>
    <m/>
    <m/>
    <m/>
    <m/>
    <m/>
    <m/>
    <m/>
    <m/>
    <m/>
  </r>
  <r>
    <x v="874"/>
    <s v="     "/>
    <d v="2016-06-23T00:00:00"/>
    <d v="1899-12-30T10:10:00"/>
    <s v="26"/>
    <x v="1"/>
    <s v="6"/>
    <x v="2"/>
    <d v="2016-06-23T00:00:00"/>
    <m/>
    <s v="F4TDXHN TREE FELL ON SVC PULLED OPEN WIRE TOGATHER STARTED LITTLE GRASS FIRE BLEW FUSES ON TX MADE REPAIRS REFUSED OK PWR OK"/>
    <s v="     "/>
    <x v="1"/>
    <m/>
    <x v="1"/>
    <m/>
    <s v="1494570"/>
    <m/>
    <m/>
    <m/>
    <m/>
    <m/>
    <s v="     "/>
    <x v="0"/>
    <x v="0"/>
    <s v="Vegetation"/>
    <x v="0"/>
    <m/>
    <s v="&lt;0.25"/>
    <s v="Square Feet: ; Acreage: "/>
    <s v="Vegetation"/>
    <x v="0"/>
    <s v="Vegetation"/>
    <s v="All types of equipment / facility failure"/>
    <s v="Contact - Vegetation"/>
    <m/>
    <s v="Contact - Vegetation"/>
    <s v="Conductor"/>
    <s v="KERMAN TELEPHONE CO."/>
    <s v="Overhead"/>
    <s v="Secondary"/>
    <s v="Conductor"/>
    <m/>
    <s v="100637712"/>
    <s v="     "/>
    <x v="0"/>
    <m/>
    <n v="36.724299999999999"/>
    <n v="-120.05800000000001"/>
    <m/>
    <s v="KERMAN-1103"/>
    <m/>
    <s v="Fresno FD"/>
    <s v="Urban"/>
    <m/>
    <m/>
    <m/>
    <m/>
    <m/>
    <m/>
    <m/>
    <s v="N"/>
    <s v="N"/>
    <m/>
    <m/>
    <s v="     "/>
    <m/>
    <m/>
    <m/>
    <m/>
    <m/>
    <m/>
    <m/>
    <m/>
    <m/>
    <m/>
    <m/>
    <m/>
    <m/>
    <m/>
    <m/>
    <m/>
    <m/>
    <m/>
    <m/>
  </r>
  <r>
    <x v="875"/>
    <s v="     "/>
    <d v="2016-06-24T00:00:00"/>
    <d v="1899-12-30T14:38:00"/>
    <s v="26"/>
    <x v="1"/>
    <s v="6"/>
    <x v="2"/>
    <d v="2016-06-24T00:00:00"/>
    <m/>
    <s v="our facilities only need to be attached to cust's pole"/>
    <s v="     "/>
    <x v="1"/>
    <m/>
    <x v="1"/>
    <m/>
    <m/>
    <m/>
    <m/>
    <m/>
    <m/>
    <m/>
    <s v="     "/>
    <x v="0"/>
    <x v="0"/>
    <s v="Vegetation"/>
    <x v="0"/>
    <m/>
    <s v="&lt;0.25"/>
    <s v="Square Feet: ; Acreage: "/>
    <s v="Equipment - PG&amp;E"/>
    <x v="9"/>
    <s v="Equipment - PG&amp;E"/>
    <s v="All types of equipment / facility failure"/>
    <m/>
    <m/>
    <m/>
    <m/>
    <s v="Pacific Bell"/>
    <s v="Overhead"/>
    <s v="Secondary"/>
    <s v="Unknown"/>
    <m/>
    <s v="101526647"/>
    <s v="     "/>
    <x v="1"/>
    <n v="246"/>
    <n v="40.22"/>
    <n v="-122.283"/>
    <m/>
    <s v="RED-BLUFF-1101"/>
    <m/>
    <s v="Cal Fire"/>
    <s v="Herbaceous"/>
    <m/>
    <m/>
    <m/>
    <m/>
    <m/>
    <m/>
    <m/>
    <s v="N"/>
    <s v="N"/>
    <m/>
    <m/>
    <s v="     "/>
    <m/>
    <m/>
    <m/>
    <m/>
    <m/>
    <m/>
    <m/>
    <m/>
    <m/>
    <m/>
    <m/>
    <m/>
    <m/>
    <m/>
    <m/>
    <m/>
    <m/>
    <m/>
    <m/>
  </r>
  <r>
    <x v="876"/>
    <s v="     "/>
    <d v="2016-06-24T00:00:00"/>
    <d v="1899-12-30T03:07:00"/>
    <s v="26"/>
    <x v="1"/>
    <s v="6"/>
    <x v="2"/>
    <d v="2016-06-24T00:00:00"/>
    <d v="1899-12-30T03:07:00"/>
    <s v="CREW TO REPAIR WIRE DOWN AND REPLACE SIDE BRACKETS KIT WITH 5'4 X-ARM."/>
    <s v="     "/>
    <x v="1"/>
    <m/>
    <x v="1"/>
    <m/>
    <s v="1495000"/>
    <s v="16-0045498"/>
    <m/>
    <m/>
    <n v="111742000"/>
    <m/>
    <s v="     "/>
    <x v="0"/>
    <x v="0"/>
    <s v="Vegetation"/>
    <x v="0"/>
    <m/>
    <s v="&lt;0.25"/>
    <s v="Square Feet: ; Acreage: "/>
    <s v="Equipment - PG&amp;E"/>
    <x v="4"/>
    <s v="Equipment - PG&amp;E"/>
    <s v="All types of equipment / facility failure"/>
    <s v="Conductor"/>
    <s v="Conductor"/>
    <m/>
    <m/>
    <m/>
    <s v="Overhead"/>
    <s v="Primary"/>
    <s v="Conductor"/>
    <m/>
    <s v="101376553"/>
    <s v="     "/>
    <x v="0"/>
    <m/>
    <n v="38.719200000000001"/>
    <n v="-121.05500000000001"/>
    <m/>
    <s v="CLARKSVILLE-2104"/>
    <n v="21000"/>
    <s v="Cal Fire/EDH FIRE DEPT"/>
    <s v="Urban"/>
    <m/>
    <m/>
    <m/>
    <m/>
    <m/>
    <m/>
    <m/>
    <s v="N"/>
    <s v="N"/>
    <m/>
    <m/>
    <s v="     "/>
    <n v="38.719119999999997"/>
    <n v="-120.05704"/>
    <s v="Jun 24 2016 10:43AM"/>
    <s v="TrunkFail"/>
    <s v="Healthy green 2xstem Live Oak tree, 1 of 2 stems failed near base of tree. No signs of defects outside of log showing, but is showing some slight rot at failure point of tree. Tree hit primary lines bringing 1 phase to ground. A charred area of 45 x 17 was observed in area of outage."/>
    <s v="OAKL"/>
    <s v="52"/>
    <s v="23"/>
    <s v="16"/>
    <s v="Moderate"/>
    <s v="None"/>
    <s v="N"/>
    <s v="1"/>
    <m/>
    <s v="Valley"/>
    <s v="D"/>
    <s v="CrossArm"/>
    <s v="BareWire"/>
    <s v="1"/>
  </r>
  <r>
    <x v="877"/>
    <s v="     "/>
    <d v="2016-06-25T00:00:00"/>
    <d v="1899-12-30T17:07:00"/>
    <s v="26"/>
    <x v="1"/>
    <s v="6"/>
    <x v="2"/>
    <d v="2016-06-25T00:00:00"/>
    <d v="1899-12-30T17:07:00"/>
    <s v="RESOLVED W/ NDCC, REDUCED OUTAGE, CREW TO REPLACE POLE AND MULTIPLE LOCS OF BROKEN/DAMAGED FACILITIES."/>
    <s v="     "/>
    <x v="1"/>
    <m/>
    <x v="1"/>
    <m/>
    <s v="1495862"/>
    <s v="16-0045792"/>
    <m/>
    <m/>
    <n v="111745000"/>
    <m/>
    <s v="     "/>
    <x v="0"/>
    <x v="0"/>
    <s v="Vegetation"/>
    <x v="0"/>
    <m/>
    <s v="&lt;3 meters of linear travel"/>
    <s v="Square Feet: ; Acreage: "/>
    <s v="Contact - 3rd Party"/>
    <x v="8"/>
    <s v="Contact - 3rd Party"/>
    <s v="All types of equipment / facility failure"/>
    <s v="Contact - Vehicle"/>
    <m/>
    <s v="Contact - Vehicle"/>
    <s v="Pole"/>
    <m/>
    <s v="Overhead"/>
    <s v="Primary"/>
    <s v="Conductor"/>
    <m/>
    <s v="100327279"/>
    <s v="     "/>
    <x v="0"/>
    <n v="280"/>
    <n v="39.760300000000001"/>
    <n v="-121.619"/>
    <m/>
    <s v="PARADISE-1105"/>
    <n v="12000"/>
    <s v="CAL FIRE/ PARADISE"/>
    <s v="Shrub"/>
    <m/>
    <m/>
    <m/>
    <m/>
    <m/>
    <m/>
    <m/>
    <s v="N"/>
    <s v="N"/>
    <m/>
    <m/>
    <s v="     "/>
    <m/>
    <m/>
    <m/>
    <m/>
    <m/>
    <m/>
    <m/>
    <m/>
    <m/>
    <m/>
    <m/>
    <m/>
    <m/>
    <m/>
    <m/>
    <m/>
    <m/>
    <m/>
    <m/>
  </r>
  <r>
    <x v="878"/>
    <s v="     "/>
    <d v="2016-06-26T00:00:00"/>
    <d v="1899-12-30T16:50:00"/>
    <s v="27"/>
    <x v="1"/>
    <s v="6"/>
    <x v="2"/>
    <m/>
    <m/>
    <s v="Replace Burnt X-Arms, and Transmission pole if ok to de-energize"/>
    <s v="     "/>
    <x v="1"/>
    <m/>
    <x v="1"/>
    <m/>
    <s v="1496189"/>
    <m/>
    <m/>
    <m/>
    <m/>
    <m/>
    <s v="     "/>
    <x v="0"/>
    <x v="0"/>
    <s v="Vegetation"/>
    <x v="0"/>
    <m/>
    <s v="0.26-9.99"/>
    <s v="Square Feet: ; Acreage: "/>
    <s v="Contact - 3rd Party"/>
    <x v="3"/>
    <s v="Contact - 3rd Party"/>
    <s v="All types of equipment / facility failure"/>
    <s v="Vandalism"/>
    <m/>
    <s v="Vandalism"/>
    <m/>
    <s v="None"/>
    <s v="Overhead"/>
    <s v="Secondary"/>
    <s v="Conductor"/>
    <m/>
    <s v="101869974"/>
    <s v="     "/>
    <x v="0"/>
    <m/>
    <n v="35.677199999999999"/>
    <n v="-120.684"/>
    <m/>
    <s v="SAN-MIGUEL-1104"/>
    <m/>
    <s v="County"/>
    <s v="Herbaceous"/>
    <m/>
    <m/>
    <m/>
    <m/>
    <m/>
    <m/>
    <m/>
    <s v="N"/>
    <s v="N"/>
    <m/>
    <m/>
    <s v="     "/>
    <m/>
    <m/>
    <m/>
    <m/>
    <m/>
    <m/>
    <m/>
    <m/>
    <m/>
    <m/>
    <m/>
    <m/>
    <m/>
    <m/>
    <m/>
    <m/>
    <m/>
    <m/>
    <m/>
  </r>
  <r>
    <x v="879"/>
    <s v="     "/>
    <d v="2016-06-26T00:00:00"/>
    <d v="1899-12-30T17:59:00"/>
    <s v="27"/>
    <x v="1"/>
    <s v="6"/>
    <x v="2"/>
    <d v="2016-06-26T00:00:00"/>
    <d v="1899-12-30T17:59:00"/>
    <s v="0"/>
    <s v="     "/>
    <x v="1"/>
    <m/>
    <x v="1"/>
    <m/>
    <s v="1496228"/>
    <s v="16-0045869"/>
    <m/>
    <m/>
    <m/>
    <m/>
    <s v="     "/>
    <x v="0"/>
    <x v="0"/>
    <s v="Vegetation"/>
    <x v="0"/>
    <m/>
    <s v="&lt;0.25"/>
    <s v="Square Feet: ; Acreage: "/>
    <s v="Contact - Animal - Bird"/>
    <x v="6"/>
    <s v="Contact - Bird"/>
    <s v="All types of equipment / facility failure"/>
    <s v="Contact - Animal"/>
    <m/>
    <s v="Contact - Animal"/>
    <s v="Conductor"/>
    <m/>
    <s v="Overhead"/>
    <s v="Primary"/>
    <s v="Conductor"/>
    <m/>
    <s v="101340542"/>
    <s v="     "/>
    <x v="0"/>
    <m/>
    <n v="38.808700000000002"/>
    <n v="-121.51600000000001"/>
    <m/>
    <s v="CATLETT-1102"/>
    <n v="12000"/>
    <s v="PLEASANT GROVE F D - SUTTER COUNTY"/>
    <s v="Agriculture"/>
    <m/>
    <m/>
    <m/>
    <m/>
    <m/>
    <m/>
    <m/>
    <s v="N"/>
    <s v="N"/>
    <m/>
    <m/>
    <s v="     "/>
    <m/>
    <m/>
    <m/>
    <m/>
    <m/>
    <m/>
    <m/>
    <m/>
    <m/>
    <m/>
    <m/>
    <m/>
    <m/>
    <m/>
    <m/>
    <m/>
    <m/>
    <m/>
    <m/>
  </r>
  <r>
    <x v="880"/>
    <s v="     "/>
    <d v="2016-06-26T00:00:00"/>
    <d v="1899-12-30T11:06:00"/>
    <s v="27"/>
    <x v="1"/>
    <s v="6"/>
    <x v="2"/>
    <d v="2016-06-26T00:00:00"/>
    <d v="1899-12-30T11:06:00"/>
    <s v="TREE FELL THRU LINE BRK 4 POLES"/>
    <s v="     "/>
    <x v="1"/>
    <m/>
    <x v="1"/>
    <m/>
    <s v="1496075"/>
    <s v="16-0045846"/>
    <m/>
    <m/>
    <n v="111745000"/>
    <m/>
    <s v="     "/>
    <x v="0"/>
    <x v="0"/>
    <s v="Vegetation"/>
    <x v="0"/>
    <m/>
    <s v="0.26-9.99"/>
    <s v="Square Feet: ; Acreage: "/>
    <s v="Vegetation"/>
    <x v="0"/>
    <s v="Vegetation"/>
    <s v="All types of equipment / facility failure"/>
    <s v="Contact - Vegetation"/>
    <m/>
    <s v="Contact - Vegetation"/>
    <s v="Conductor"/>
    <s v="Frontier"/>
    <s v="Overhead"/>
    <s v="Primary"/>
    <s v="Conductor"/>
    <m/>
    <s v="101483777"/>
    <s v="     "/>
    <x v="1"/>
    <n v="247"/>
    <n v="40.483199999999997"/>
    <n v="-122.047"/>
    <m/>
    <s v="DESCHUTES-1101"/>
    <n v="12000"/>
    <s v="Cal Fire"/>
    <s v="Hardwood Woodland"/>
    <m/>
    <m/>
    <m/>
    <m/>
    <m/>
    <m/>
    <m/>
    <s v="N"/>
    <s v="N"/>
    <m/>
    <m/>
    <s v="     "/>
    <n v="40.483199999999997"/>
    <n v="-122.0466"/>
    <s v="Jun 27 2016 12:00AM"/>
    <s v="TrunkFail"/>
    <s v="Green Gray Pine with Co-Dominate stem and included bark broke @ attachment falling towards lines, approx. 2 acre grass/Brush fire, no structures"/>
    <s v="PING"/>
    <s v="50"/>
    <s v="30"/>
    <s v="30"/>
    <s v="Moderate"/>
    <s v="Moderate"/>
    <s v="N"/>
    <s v="1"/>
    <m/>
    <s v="Valley"/>
    <s v="A"/>
    <s v="CrossArm"/>
    <s v="BareWire"/>
    <s v="0"/>
  </r>
  <r>
    <x v="881"/>
    <s v="     "/>
    <d v="2016-06-26T00:00:00"/>
    <d v="1899-12-30T16:38:00"/>
    <s v="27"/>
    <x v="1"/>
    <s v="6"/>
    <x v="2"/>
    <d v="2016-06-26T00:00:00"/>
    <m/>
    <s v="hot legs got together with neutral and started fire."/>
    <s v="     "/>
    <x v="1"/>
    <m/>
    <x v="1"/>
    <m/>
    <s v="1496186"/>
    <m/>
    <m/>
    <m/>
    <m/>
    <m/>
    <s v="     "/>
    <x v="0"/>
    <x v="0"/>
    <s v="Vegetation"/>
    <x v="0"/>
    <m/>
    <s v="&lt;0.25"/>
    <s v="Square Feet: ; Acreage: "/>
    <s v="Equipment - PG&amp;E"/>
    <x v="9"/>
    <s v="Equipment - PG&amp;E"/>
    <s v="All types of equipment / facility failure"/>
    <s v="Wire-Wire Contact"/>
    <m/>
    <s v="Wire-Wire Contact"/>
    <m/>
    <s v="Pacific Bell"/>
    <s v="Overhead"/>
    <s v="Secondary"/>
    <s v="Conductor"/>
    <m/>
    <s v="100375810"/>
    <s v="     "/>
    <x v="1"/>
    <n v="280"/>
    <n v="39.504199999999997"/>
    <n v="-121.44799999999999"/>
    <m/>
    <s v="WYANDOTTE-1103"/>
    <m/>
    <s v="Cal Fire"/>
    <s v="Urban"/>
    <m/>
    <m/>
    <m/>
    <m/>
    <m/>
    <m/>
    <m/>
    <s v="N"/>
    <s v="N"/>
    <m/>
    <m/>
    <s v="     "/>
    <m/>
    <m/>
    <m/>
    <m/>
    <m/>
    <m/>
    <m/>
    <m/>
    <m/>
    <m/>
    <m/>
    <m/>
    <m/>
    <m/>
    <m/>
    <m/>
    <m/>
    <m/>
    <m/>
  </r>
  <r>
    <x v="882"/>
    <s v="     "/>
    <d v="2016-06-27T00:00:00"/>
    <d v="1899-12-30T11:12:00"/>
    <s v="27"/>
    <x v="1"/>
    <s v="6"/>
    <x v="2"/>
    <d v="2016-06-27T00:00:00"/>
    <d v="1899-12-30T11:12:00"/>
    <s v="OUTAGE AND FIRE CAUSED BY FAILED LIGHTNING ARRESTORS. MADE OUT E.C. TAG FOR CREW. MADE OUT I.R. , DATA SHEET, PICS."/>
    <s v="     "/>
    <x v="1"/>
    <m/>
    <x v="1"/>
    <m/>
    <s v="1496633"/>
    <s v="16-0045997"/>
    <m/>
    <m/>
    <m/>
    <m/>
    <s v="     "/>
    <x v="0"/>
    <x v="0"/>
    <s v="Vegetation"/>
    <x v="0"/>
    <m/>
    <s v="&lt;0.25"/>
    <s v="Square Feet: ; Acreage: "/>
    <s v="Equipment - PG&amp;E"/>
    <x v="17"/>
    <s v="Equipment - PG&amp;E"/>
    <s v="All types of equipment / facility failure"/>
    <s v="Lightning Arrestor"/>
    <s v="Lightning Arrestor"/>
    <m/>
    <m/>
    <s v="None"/>
    <s v="Overhead"/>
    <s v="Primary"/>
    <s v="Lightning Arrestor"/>
    <m/>
    <s v="100726035"/>
    <s v="     "/>
    <x v="0"/>
    <m/>
    <n v="36.908900000000003"/>
    <n v="-119.52200000000001"/>
    <m/>
    <s v="COPPERMINE-1104"/>
    <n v="12000"/>
    <s v="Cal Fire"/>
    <s v="Agriculture"/>
    <m/>
    <m/>
    <m/>
    <m/>
    <m/>
    <m/>
    <m/>
    <s v="N"/>
    <s v="N"/>
    <m/>
    <m/>
    <s v="     "/>
    <m/>
    <m/>
    <m/>
    <m/>
    <m/>
    <m/>
    <m/>
    <m/>
    <m/>
    <m/>
    <m/>
    <m/>
    <m/>
    <m/>
    <m/>
    <m/>
    <m/>
    <m/>
    <m/>
  </r>
  <r>
    <x v="883"/>
    <s v="     "/>
    <d v="2016-06-28T00:00:00"/>
    <d v="1899-12-30T13:36:00"/>
    <s v="27"/>
    <x v="1"/>
    <s v="6"/>
    <x v="2"/>
    <d v="2016-06-28T00:00:00"/>
    <m/>
    <s v="0"/>
    <s v="     "/>
    <x v="1"/>
    <m/>
    <x v="1"/>
    <m/>
    <s v="1497672"/>
    <m/>
    <m/>
    <m/>
    <m/>
    <m/>
    <s v="     "/>
    <x v="0"/>
    <x v="0"/>
    <s v="Building"/>
    <x v="0"/>
    <m/>
    <s v="Structure-only"/>
    <s v="Square Feet: ; Acreage: "/>
    <s v="Equipment - PG&amp;E"/>
    <x v="4"/>
    <s v="Equipment - PG&amp;E"/>
    <s v="All types of equipment / facility failure"/>
    <s v="Conductor"/>
    <s v="Conductor"/>
    <m/>
    <m/>
    <s v="Pacific Bell"/>
    <s v="Overhead"/>
    <s v="Secondary"/>
    <s v="Conductor"/>
    <m/>
    <s v="102278744"/>
    <s v="     "/>
    <x v="0"/>
    <m/>
    <n v="38.0961"/>
    <n v="-122.23"/>
    <m/>
    <s v="VALLEJO-STATION-B-0413"/>
    <m/>
    <s v="vall fire"/>
    <s v="Urban"/>
    <m/>
    <m/>
    <m/>
    <m/>
    <m/>
    <m/>
    <m/>
    <s v="N"/>
    <s v="N"/>
    <m/>
    <m/>
    <s v="     "/>
    <m/>
    <m/>
    <m/>
    <m/>
    <m/>
    <m/>
    <m/>
    <m/>
    <m/>
    <m/>
    <m/>
    <m/>
    <m/>
    <m/>
    <m/>
    <m/>
    <m/>
    <m/>
    <m/>
  </r>
  <r>
    <x v="884"/>
    <s v="     "/>
    <d v="2016-06-28T00:00:00"/>
    <d v="1899-12-30T11:40:00"/>
    <s v="27"/>
    <x v="1"/>
    <s v="6"/>
    <x v="2"/>
    <d v="2016-06-28T00:00:00"/>
    <m/>
    <s v="wire came down starting fire. made safe called for crew."/>
    <s v="     "/>
    <x v="1"/>
    <m/>
    <x v="1"/>
    <m/>
    <s v="1497520"/>
    <s v="16-0046303"/>
    <m/>
    <m/>
    <m/>
    <m/>
    <s v="     "/>
    <x v="0"/>
    <x v="0"/>
    <s v="Vegetation"/>
    <x v="0"/>
    <m/>
    <s v="&lt;0.25"/>
    <s v="Square Feet: ; Acreage: "/>
    <s v="Equipment - PG&amp;E"/>
    <x v="4"/>
    <s v="Equipment - PG&amp;E"/>
    <s v="All types of equipment / facility failure"/>
    <s v="Conductor"/>
    <s v="Conductor"/>
    <m/>
    <m/>
    <s v="Pacific Bell"/>
    <s v="Overhead"/>
    <s v="Primary"/>
    <s v="Conductor"/>
    <m/>
    <s v="100593023"/>
    <s v="     "/>
    <x v="0"/>
    <m/>
    <n v="37.299799999999998"/>
    <n v="-121.977"/>
    <m/>
    <s v="SARATOGA-1111"/>
    <n v="12000"/>
    <s v="Unknown"/>
    <s v="Urban"/>
    <m/>
    <m/>
    <m/>
    <m/>
    <m/>
    <m/>
    <m/>
    <s v="N"/>
    <s v="N"/>
    <m/>
    <m/>
    <s v="     "/>
    <m/>
    <m/>
    <m/>
    <m/>
    <m/>
    <m/>
    <m/>
    <m/>
    <m/>
    <m/>
    <m/>
    <m/>
    <m/>
    <m/>
    <m/>
    <m/>
    <m/>
    <m/>
    <m/>
  </r>
  <r>
    <x v="885"/>
    <s v="     "/>
    <d v="2016-06-28T00:00:00"/>
    <d v="1899-12-30T09:11:00"/>
    <s v="27"/>
    <x v="1"/>
    <s v="6"/>
    <x v="2"/>
    <d v="2016-06-28T00:00:00"/>
    <d v="1899-12-30T09:11:00"/>
    <s v="FOUND POLE AND WIRE DOWN. ALL 3 FUSES AT 1941 BLOWN. SMALL VEG FIRE AROUND POLE LOCATION"/>
    <s v="     "/>
    <x v="1"/>
    <m/>
    <x v="1"/>
    <m/>
    <s v="1497363"/>
    <s v="16-0046243"/>
    <m/>
    <m/>
    <m/>
    <m/>
    <s v="     "/>
    <x v="0"/>
    <x v="0"/>
    <s v="Vegetation"/>
    <x v="0"/>
    <m/>
    <s v="&lt;0.25"/>
    <s v="Square Feet: ; Acreage: "/>
    <s v="Vegetation"/>
    <x v="0"/>
    <s v="Vegetation"/>
    <s v="All types of equipment / facility failure"/>
    <s v="Contact - Vegetation"/>
    <m/>
    <s v="Contact - Vegetation"/>
    <s v="Conductor"/>
    <s v="None"/>
    <s v="Overhead"/>
    <s v="Primary"/>
    <s v="Conductor"/>
    <m/>
    <s v="103810794"/>
    <s v="     "/>
    <x v="0"/>
    <m/>
    <n v="37.100499999999997"/>
    <n v="-120.22499999999999"/>
    <m/>
    <s v="CHOWCHILLA-1104"/>
    <n v="12000"/>
    <s v="Chowchilla FD"/>
    <s v="Agriculture"/>
    <m/>
    <m/>
    <m/>
    <m/>
    <m/>
    <m/>
    <m/>
    <s v="N"/>
    <s v="N"/>
    <m/>
    <m/>
    <s v="     "/>
    <n v="37.099176999999997"/>
    <n v="-120.224993"/>
    <s v="Jun 29 2016 12:00AM"/>
    <s v="3rdParty"/>
    <s v="Customer fell Green Eucalyptus tree into service drop / pole, causing pole / line to break started small grass fire 50 ft X 150 ft. pictures taken, will fill out fire report, VPM notified 6/29/16 8:30am. location inspected on 1/28/16, Eucalyptus was not listed to be pruned and held compliance, please close outage."/>
    <s v="EUCB"/>
    <s v="60"/>
    <s v="24"/>
    <s v="15"/>
    <m/>
    <m/>
    <m/>
    <m/>
    <m/>
    <m/>
    <m/>
    <s v="CrossArm"/>
    <s v="BareWire"/>
    <s v="1"/>
  </r>
  <r>
    <x v="886"/>
    <s v="     "/>
    <d v="2016-06-29T00:00:00"/>
    <d v="1899-12-30T12:55:00"/>
    <s v="27"/>
    <x v="1"/>
    <s v="6"/>
    <x v="2"/>
    <m/>
    <m/>
    <s v="C595 HAVE OPN JMPER NEED TO REPLACE 3 PT 44 C/O &amp; REPAIR JMPER. CO PIN # 285005"/>
    <s v="     "/>
    <x v="1"/>
    <m/>
    <x v="1"/>
    <m/>
    <s v="1498273"/>
    <m/>
    <m/>
    <m/>
    <m/>
    <m/>
    <s v="     "/>
    <x v="0"/>
    <x v="0"/>
    <s v="Vegetation"/>
    <x v="0"/>
    <m/>
    <s v="&lt;0.25"/>
    <s v="Square Feet: ; Acreage: "/>
    <s v="Equipment - PG&amp;E"/>
    <x v="9"/>
    <s v="Equipment - PG&amp;E"/>
    <s v="All types of equipment / facility failure"/>
    <s v="Jumper"/>
    <s v="Jumper"/>
    <m/>
    <m/>
    <m/>
    <s v="Overhead"/>
    <s v="Secondary"/>
    <s v="Other"/>
    <m/>
    <s v="101754504"/>
    <s v="     "/>
    <x v="0"/>
    <m/>
    <n v="36.500399999999999"/>
    <n v="-121.435"/>
    <m/>
    <s v="SOLEDAD-2101"/>
    <m/>
    <s v="N.A."/>
    <s v="Urban"/>
    <m/>
    <m/>
    <m/>
    <m/>
    <m/>
    <m/>
    <m/>
    <s v="N"/>
    <s v="N"/>
    <m/>
    <m/>
    <s v="     "/>
    <m/>
    <m/>
    <m/>
    <m/>
    <m/>
    <m/>
    <m/>
    <m/>
    <m/>
    <m/>
    <m/>
    <m/>
    <m/>
    <m/>
    <m/>
    <m/>
    <m/>
    <m/>
    <m/>
  </r>
  <r>
    <x v="887"/>
    <s v="     "/>
    <d v="2016-06-29T00:00:00"/>
    <d v="1899-12-30T09:19:46"/>
    <s v="27"/>
    <x v="1"/>
    <s v="6"/>
    <x v="2"/>
    <m/>
    <m/>
    <s v="HILL CREST DR AND MELVILLE RD in Garberville; Vegetation Fire due to OIS 1498963, Switch arced and caused fire to the grass. Less than 1/4 acre, no damage"/>
    <s v="     "/>
    <x v="0"/>
    <d v="2021-02-20T00:00:00"/>
    <x v="0"/>
    <m/>
    <m/>
    <s v="N/A"/>
    <m/>
    <s v="192655"/>
    <n v="111752432"/>
    <m/>
    <s v="     "/>
    <x v="0"/>
    <x v="0"/>
    <m/>
    <x v="0"/>
    <m/>
    <s v="&lt;0.25"/>
    <m/>
    <s v="Equipment - PG&amp;E"/>
    <x v="18"/>
    <s v="Equipment - PG&amp;E"/>
    <s v="All types of equipment / facility failure"/>
    <s v="Switch failure"/>
    <s v="Switch"/>
    <m/>
    <m/>
    <s v="Unknown"/>
    <s v="Overhead"/>
    <m/>
    <s v="Switch"/>
    <m/>
    <s v="SwitchOper #: 2087 "/>
    <s v="     "/>
    <x v="0"/>
    <n v="105"/>
    <n v="40.0976"/>
    <n v="-123.794"/>
    <s v="Humboldt"/>
    <s v="GARBERVILLE-1101"/>
    <m/>
    <s v="Unknown"/>
    <s v="Hardwood Woodland"/>
    <m/>
    <m/>
    <m/>
    <m/>
    <m/>
    <m/>
    <m/>
    <s v="N"/>
    <s v="N"/>
    <m/>
    <m/>
    <s v="     "/>
    <m/>
    <m/>
    <m/>
    <m/>
    <m/>
    <m/>
    <m/>
    <m/>
    <m/>
    <m/>
    <m/>
    <m/>
    <m/>
    <m/>
    <m/>
    <m/>
    <m/>
    <m/>
    <m/>
  </r>
  <r>
    <x v="888"/>
    <s v="     "/>
    <d v="2016-06-30T00:00:00"/>
    <d v="1899-12-30T17:14:00"/>
    <s v="27"/>
    <x v="1"/>
    <s v="6"/>
    <x v="2"/>
    <d v="2016-06-30T00:00:00"/>
    <d v="1899-12-30T17:14:00"/>
    <s v="0"/>
    <s v="     "/>
    <x v="1"/>
    <m/>
    <x v="1"/>
    <m/>
    <s v="1499124"/>
    <s v="16-0047210"/>
    <m/>
    <m/>
    <m/>
    <m/>
    <s v="     "/>
    <x v="0"/>
    <x v="0"/>
    <s v="Vegetation"/>
    <x v="0"/>
    <m/>
    <s v="300-999"/>
    <s v="Square Feet: ; Acreage: 464"/>
    <s v="Vegetation"/>
    <x v="0"/>
    <s v="Vegetation"/>
    <s v="All types of equipment / facility failure"/>
    <s v="Contact - Vegetation"/>
    <m/>
    <s v="Contact - Vegetation"/>
    <s v="Conductor"/>
    <m/>
    <s v="Overhead"/>
    <s v="Primary"/>
    <s v="Conductor"/>
    <m/>
    <s v="101528146"/>
    <s v="     "/>
    <x v="1"/>
    <n v="245"/>
    <n v="40.035299999999999"/>
    <n v="-122.569"/>
    <m/>
    <s v="CORNING-1102"/>
    <n v="12000"/>
    <s v="Cal Fire"/>
    <s v="Hardwood Woodland"/>
    <n v="464"/>
    <n v="0"/>
    <m/>
    <m/>
    <m/>
    <s v="COLYEAR"/>
    <m/>
    <s v="N"/>
    <s v="N"/>
    <m/>
    <m/>
    <s v="     "/>
    <m/>
    <m/>
    <s v="Jul  1 2016 12:00AM"/>
    <s v="RootsFail"/>
    <s v="MATURE BLACK OAK ON SLIGHT TO MODERATE SLOPE UPROOTED DURING DRY HOT CONDITIONS. NO SIGNS OF EXTERNAL DEFECTS. SIGNS OF INTERNAL DECAY PRESENT, AND MAY HAVE BEEN CONTRIBUTING FACTOR TO FAILURE."/>
    <s v="OAKK"/>
    <s v="50"/>
    <s v="30"/>
    <s v="15"/>
    <s v="Moderate"/>
    <s v="Slight"/>
    <s v="N"/>
    <s v="1"/>
    <m/>
    <s v="Valley"/>
    <s v="A"/>
    <s v="CrossArm"/>
    <s v="BareWire"/>
    <s v="2"/>
  </r>
  <r>
    <x v="889"/>
    <s v="     "/>
    <d v="2016-06-30T00:00:00"/>
    <d v="1899-12-30T14:20:00"/>
    <s v="27"/>
    <x v="1"/>
    <s v="6"/>
    <x v="2"/>
    <d v="2016-06-30T00:00:00"/>
    <d v="1899-12-30T14:20:00"/>
    <s v="crew to replc trnsfmr and service"/>
    <s v="     "/>
    <x v="1"/>
    <m/>
    <x v="1"/>
    <m/>
    <m/>
    <s v="16-0047073"/>
    <m/>
    <m/>
    <m/>
    <m/>
    <s v="     "/>
    <x v="0"/>
    <x v="0"/>
    <s v="Vegetation"/>
    <x v="0"/>
    <m/>
    <s v="&lt;0.25"/>
    <s v="Square Feet: ; Acreage: "/>
    <s v="Vegetation"/>
    <x v="0"/>
    <s v="Vegetation"/>
    <s v="All types of equipment / facility failure"/>
    <s v="Contact - Vegetation"/>
    <m/>
    <s v="Contact - Vegetation"/>
    <s v="Conductor"/>
    <s v="Pacific Bell"/>
    <s v="Overhead"/>
    <s v="Primary"/>
    <s v="Conductor"/>
    <m/>
    <s v="102327111"/>
    <s v="     "/>
    <x v="1"/>
    <n v="348"/>
    <n v="37.992699999999999"/>
    <n v="-120.4"/>
    <m/>
    <s v="RACETRACK-1703"/>
    <n v="17000"/>
    <s v="Cal Fire"/>
    <s v="Urban"/>
    <m/>
    <m/>
    <m/>
    <m/>
    <m/>
    <m/>
    <m/>
    <s v="N"/>
    <s v="N"/>
    <m/>
    <m/>
    <s v="     "/>
    <n v="37.992674999999998"/>
    <n v="-120.39961700000001"/>
    <s v="Jun 30 2016 12:00AM"/>
    <s v="BranchFail"/>
    <s v="32 inch 2 stem Live Oak failed 4ft above ground at inclusion and impacted secondary line. Secondary line appeared to spark small fire that burned an area 44x30x44. No structure damage was caused to home, only burnt grass and no injuries were reported. No high voltage lines were affected or on the ground."/>
    <s v="OAKL"/>
    <s v="55"/>
    <s v="32"/>
    <s v="23"/>
    <s v="None"/>
    <s v="Slight"/>
    <s v="N"/>
    <s v="1"/>
    <m/>
    <s v="Hillside"/>
    <s v="A"/>
    <s v="CrossArm"/>
    <s v="TreeWire"/>
    <m/>
  </r>
  <r>
    <x v="890"/>
    <s v="     "/>
    <d v="2016-06-30T00:00:00"/>
    <d v="1899-12-30T00:03:00"/>
    <s v="27"/>
    <x v="1"/>
    <s v="6"/>
    <x v="2"/>
    <d v="2016-06-30T00:00:00"/>
    <d v="1899-12-30T00:03:00"/>
    <m/>
    <s v="     "/>
    <x v="1"/>
    <m/>
    <x v="1"/>
    <m/>
    <s v="1498686"/>
    <s v="16-0046763"/>
    <m/>
    <m/>
    <n v="111755000"/>
    <m/>
    <s v="     "/>
    <x v="0"/>
    <x v="0"/>
    <s v="Vegetation"/>
    <x v="0"/>
    <m/>
    <s v="&lt;3 meters of linear travel"/>
    <s v="Square Feet: ; Acreage: "/>
    <s v="Vegetation"/>
    <x v="0"/>
    <s v="Vegetation"/>
    <s v="All types of equipment / facility failure"/>
    <s v="Contact - Vegetation"/>
    <m/>
    <s v="Contact - Vegetation"/>
    <s v="Conductor"/>
    <m/>
    <s v="Overhead"/>
    <s v="Primary"/>
    <s v="Conductor"/>
    <m/>
    <m/>
    <s v="     "/>
    <x v="2"/>
    <n v="280"/>
    <n v="39.8157"/>
    <n v="-121.599"/>
    <m/>
    <s v="PARADISE-1106"/>
    <n v="12000"/>
    <s v="Cal Fire"/>
    <s v="Conifer Forest"/>
    <m/>
    <m/>
    <m/>
    <m/>
    <m/>
    <m/>
    <m/>
    <s v="N"/>
    <s v="N"/>
    <m/>
    <m/>
    <s v="     "/>
    <n v="39.8157"/>
    <n v="-121.5994"/>
    <s v="Jun 30 2016  8:00AM"/>
    <s v="BranchFail"/>
    <s v="A large healthy Black oak lost a limb at the point of attachment.  The limb had no signs of decay inside but dis have a slight wound on the back side point of attachment that appeared to be sunscald, but did not cause any decay in the wood. The outage sparked a small fire not larger than 10 by 10 square in size."/>
    <s v="OAKK"/>
    <s v="70"/>
    <s v="49"/>
    <s v="20"/>
    <s v="Slight"/>
    <s v="None"/>
    <s v="N"/>
    <s v="1"/>
    <m/>
    <s v="Ridge"/>
    <s v="A"/>
    <s v="CrossArm"/>
    <s v="BareWire"/>
    <s v="6"/>
  </r>
  <r>
    <x v="891"/>
    <s v="     "/>
    <d v="2016-07-01T00:00:00"/>
    <d v="1899-12-30T22:03:00"/>
    <s v="27"/>
    <x v="2"/>
    <s v="7"/>
    <x v="2"/>
    <d v="2016-07-01T00:00:00"/>
    <d v="1899-12-30T21:46:00"/>
    <s v="0"/>
    <s v="     "/>
    <x v="1"/>
    <m/>
    <x v="1"/>
    <m/>
    <s v="1499844"/>
    <s v="16-0047525"/>
    <m/>
    <m/>
    <m/>
    <m/>
    <s v="     "/>
    <x v="0"/>
    <x v="0"/>
    <s v="Vegetation"/>
    <x v="0"/>
    <m/>
    <s v="0.26-9.99"/>
    <s v="Square Feet: ; Acreage: "/>
    <s v="Contact - 3rd Party"/>
    <x v="12"/>
    <s v="Contact - 3rd Party"/>
    <s v="All types of equipment / facility failure"/>
    <s v="Contact - Balloon"/>
    <m/>
    <s v="Contact - Balloon"/>
    <s v="Conductor"/>
    <s v="Pacific Bell"/>
    <s v="Overhead"/>
    <s v="Primary"/>
    <s v="Conductor"/>
    <m/>
    <s v="101444612"/>
    <s v="     "/>
    <x v="0"/>
    <m/>
    <n v="37.927300000000002"/>
    <n v="-122.318"/>
    <m/>
    <s v="WALL-0401"/>
    <n v="4000"/>
    <s v="CITY OF RICHMOND"/>
    <s v="Urban"/>
    <m/>
    <m/>
    <m/>
    <m/>
    <m/>
    <m/>
    <m/>
    <s v="N"/>
    <s v="N"/>
    <m/>
    <m/>
    <s v="     "/>
    <m/>
    <m/>
    <m/>
    <m/>
    <m/>
    <m/>
    <m/>
    <m/>
    <m/>
    <m/>
    <m/>
    <m/>
    <m/>
    <m/>
    <m/>
    <m/>
    <m/>
    <m/>
    <m/>
  </r>
  <r>
    <x v="892"/>
    <s v="     "/>
    <d v="2016-07-02T00:00:00"/>
    <d v="1899-12-30T04:05:00"/>
    <s v="27"/>
    <x v="2"/>
    <s v="7"/>
    <x v="2"/>
    <d v="2016-07-02T00:00:00"/>
    <d v="1899-12-30T04:05:00"/>
    <s v="CAR HIT POLE NO OUTAGE CALLED CREW AND TURNED IN EC"/>
    <s v="     "/>
    <x v="1"/>
    <m/>
    <x v="1"/>
    <m/>
    <s v="1499896"/>
    <s v="16-0047533"/>
    <m/>
    <m/>
    <m/>
    <m/>
    <s v="     "/>
    <x v="0"/>
    <x v="0"/>
    <s v="Vegetation"/>
    <x v="0"/>
    <m/>
    <s v="&lt;3 meters of linear travel"/>
    <s v="Square Feet: ; Acreage: "/>
    <s v="Contact - 3rd Party"/>
    <x v="8"/>
    <s v="Contact - 3rd Party"/>
    <s v="All types of equipment / facility failure"/>
    <s v="Contact - Vehicle"/>
    <m/>
    <s v="Contact - Vehicle"/>
    <s v="Pole"/>
    <m/>
    <s v="Overhead"/>
    <s v="Primary"/>
    <s v="Conductor"/>
    <m/>
    <s v="102094598"/>
    <s v="     "/>
    <x v="0"/>
    <m/>
    <n v="37.780500000000004"/>
    <n v="-121.497"/>
    <m/>
    <s v="HERDLYN-1102"/>
    <n v="12000"/>
    <s v="N.A."/>
    <s v="Agriculture"/>
    <m/>
    <m/>
    <m/>
    <m/>
    <m/>
    <m/>
    <m/>
    <s v="N"/>
    <s v="N"/>
    <m/>
    <m/>
    <s v="     "/>
    <m/>
    <m/>
    <m/>
    <m/>
    <m/>
    <m/>
    <m/>
    <m/>
    <m/>
    <m/>
    <m/>
    <m/>
    <m/>
    <m/>
    <m/>
    <m/>
    <m/>
    <m/>
    <m/>
  </r>
  <r>
    <x v="893"/>
    <s v="     "/>
    <d v="2016-07-03T00:00:00"/>
    <d v="1899-12-30T15:00:00"/>
    <s v="28"/>
    <x v="2"/>
    <s v="7"/>
    <x v="2"/>
    <d v="2016-07-03T00:00:00"/>
    <d v="1899-12-30T15:00:00"/>
    <s v="OAK TREE FELL THRU ALL 3 PHASES - PEB9 SENT TAG FOR CREW-ISOLATED WIRE DOWN,SWITCHED TO RESTORE MOST CUSTOMERS"/>
    <s v="     "/>
    <x v="1"/>
    <m/>
    <x v="1"/>
    <m/>
    <s v="1500598"/>
    <s v="16-0047689"/>
    <m/>
    <m/>
    <n v="111763000"/>
    <m/>
    <s v="     "/>
    <x v="0"/>
    <x v="0"/>
    <s v="Vegetation"/>
    <x v="0"/>
    <m/>
    <s v="&lt;3 meters of linear travel"/>
    <s v="Square Feet: ; Acreage: "/>
    <s v="Vegetation"/>
    <x v="0"/>
    <s v="Vegetation"/>
    <s v="All types of equipment / facility failure"/>
    <s v="Contact - Vegetation"/>
    <m/>
    <s v="Contact - Vegetation"/>
    <s v="Conductor"/>
    <m/>
    <s v="Overhead"/>
    <s v="Primary"/>
    <s v="Conductor"/>
    <m/>
    <s v="101050507"/>
    <s v="     "/>
    <x v="1"/>
    <n v="348"/>
    <n v="38.034799999999997"/>
    <n v="-120.381"/>
    <m/>
    <s v="RACETRACK-1703"/>
    <n v="17000"/>
    <s v="Cal Fire"/>
    <s v="Hardwood Forest"/>
    <m/>
    <m/>
    <m/>
    <m/>
    <m/>
    <m/>
    <m/>
    <s v="N"/>
    <s v="N"/>
    <m/>
    <m/>
    <s v="     "/>
    <n v="38.034827"/>
    <n v="-120.380877"/>
    <s v="Jul  5 2016 12:00AM"/>
    <s v="TrunkFail"/>
    <s v="Large healthy Valley oak failed 35 feet above ground and brought three phase primary down. A small fire was reported and put out quickly. No damage to life or property. Approximate elevation is 2200 feet."/>
    <s v="OAKV"/>
    <s v="65"/>
    <s v="27"/>
    <s v="35"/>
    <s v="Moderate"/>
    <s v="None"/>
    <s v="N"/>
    <s v="1"/>
    <m/>
    <s v="Valley"/>
    <s v="D"/>
    <s v="CrossArm"/>
    <s v="BareWire"/>
    <s v="3"/>
  </r>
  <r>
    <x v="894"/>
    <s v="     "/>
    <d v="2016-07-04T00:00:00"/>
    <d v="1899-12-30T07:43:00"/>
    <s v="28"/>
    <x v="2"/>
    <s v="7"/>
    <x v="2"/>
    <d v="2016-07-04T00:00:00"/>
    <d v="1899-12-30T07:43:00"/>
    <s v="fix pole"/>
    <s v="     "/>
    <x v="1"/>
    <m/>
    <x v="1"/>
    <m/>
    <s v="1500756"/>
    <s v="16-0047731"/>
    <m/>
    <m/>
    <m/>
    <m/>
    <s v="     "/>
    <x v="0"/>
    <x v="0"/>
    <s v="Vegetation"/>
    <x v="0"/>
    <m/>
    <s v="&lt;0.25"/>
    <s v="Square Feet: ; Acreage: "/>
    <s v="Vegetation"/>
    <x v="0"/>
    <s v="Vegetation"/>
    <s v="All types of equipment / facility failure"/>
    <s v="Contact - Vegetation"/>
    <m/>
    <s v="Contact - Vegetation"/>
    <s v="Conductor"/>
    <m/>
    <s v="Overhead"/>
    <s v="Primary"/>
    <s v="Conductor"/>
    <m/>
    <s v="103810320"/>
    <s v="     "/>
    <x v="0"/>
    <m/>
    <n v="38.762300000000003"/>
    <n v="-121.214"/>
    <m/>
    <s v="HORSESHOE-1106"/>
    <n v="12000"/>
    <s v="South Placer FD"/>
    <s v="Hardwood Woodland"/>
    <m/>
    <m/>
    <m/>
    <m/>
    <m/>
    <m/>
    <m/>
    <s v="N"/>
    <s v="N"/>
    <m/>
    <m/>
    <s v="     "/>
    <n v="38.762785000000001"/>
    <n v="-121.214578"/>
    <s v="Jul  5 2016 12:00AM"/>
    <s v="TrunkFail"/>
    <s v="Very large, green Gray pine suffered two failures in short succession, the first failure appearing to be when on of the two forks of the tree broke out approximately 36ft above ground level, sending the canopy into the line. A short time later, a second failure occurred when a large branch peeled out of the other fork of the tree.  A small ground fire resulted from the initial failure (wire down). Approximately a quarter of an acre (or less) of pasture burned and South Placer Fire responded to the scene."/>
    <s v="PING"/>
    <s v="90"/>
    <s v="44"/>
    <s v="39"/>
    <s v="Moderate"/>
    <s v="None"/>
    <s v="N"/>
    <s v="1"/>
    <m/>
    <s v="Hillside"/>
    <s v="A"/>
    <s v="CrossArm"/>
    <s v="BareWire"/>
    <s v="2"/>
  </r>
  <r>
    <x v="895"/>
    <s v="     "/>
    <d v="2016-07-05T00:00:00"/>
    <d v="1899-12-30T10:36:00"/>
    <s v="28"/>
    <x v="2"/>
    <s v="7"/>
    <x v="2"/>
    <d v="2016-07-05T00:00:00"/>
    <d v="1899-12-30T10:36:00"/>
    <s v="WIRE DOWN BURNED DOWN FROM THREE BOLT BRICK. ONE PHASE DOWN HOT ON GROUND THROUGH BACKFEED. SMALL 1 ACRE GRASS FIRE."/>
    <s v="     "/>
    <x v="1"/>
    <m/>
    <x v="1"/>
    <m/>
    <s v="1501199"/>
    <m/>
    <m/>
    <m/>
    <m/>
    <m/>
    <s v="     "/>
    <x v="0"/>
    <x v="0"/>
    <s v="Vegetation"/>
    <x v="0"/>
    <m/>
    <s v="0.26-9.99"/>
    <s v="Square Feet: ; Acreage: 1"/>
    <s v="Equipment - PG&amp;E"/>
    <x v="4"/>
    <s v="Equipment - PG&amp;E"/>
    <s v="All types of equipment / facility failure"/>
    <s v="Conductor"/>
    <s v="Conductor"/>
    <m/>
    <m/>
    <m/>
    <s v="Overhead"/>
    <s v="Secondary"/>
    <s v="Conductor"/>
    <m/>
    <s v="100747232"/>
    <s v="     "/>
    <x v="0"/>
    <m/>
    <n v="36.282699999999998"/>
    <n v="-120.262"/>
    <m/>
    <s v="COALINGA-NO-2-1107"/>
    <m/>
    <s v="Fresno County FD"/>
    <s v="Urban"/>
    <m/>
    <m/>
    <m/>
    <m/>
    <m/>
    <m/>
    <m/>
    <s v="N"/>
    <s v="N"/>
    <m/>
    <m/>
    <s v="     "/>
    <m/>
    <m/>
    <m/>
    <m/>
    <m/>
    <m/>
    <m/>
    <m/>
    <m/>
    <m/>
    <m/>
    <m/>
    <m/>
    <m/>
    <m/>
    <m/>
    <m/>
    <m/>
    <m/>
  </r>
  <r>
    <x v="896"/>
    <s v="     "/>
    <d v="2016-07-05T00:00:00"/>
    <d v="1899-12-30T08:35:00"/>
    <s v="28"/>
    <x v="2"/>
    <s v="7"/>
    <x v="2"/>
    <d v="2016-07-05T00:00:00"/>
    <d v="1899-12-30T08:35:00"/>
    <m/>
    <s v="     "/>
    <x v="1"/>
    <m/>
    <x v="1"/>
    <m/>
    <s v="1501096"/>
    <s v="16-0047849"/>
    <m/>
    <m/>
    <m/>
    <m/>
    <s v="     "/>
    <x v="0"/>
    <x v="0"/>
    <s v="Vegetation"/>
    <x v="0"/>
    <m/>
    <s v="0.26-9.99"/>
    <s v="Square Feet: ; Acreage: "/>
    <s v="Equipment - PG&amp;E"/>
    <x v="4"/>
    <s v="Equipment - PG&amp;E"/>
    <s v="All types of equipment / facility failure"/>
    <s v="Conductor"/>
    <s v="Conductor"/>
    <m/>
    <m/>
    <m/>
    <s v="Overhead"/>
    <s v="Primary"/>
    <s v="Conductor"/>
    <m/>
    <s v="100743822"/>
    <s v="     "/>
    <x v="0"/>
    <m/>
    <n v="36.238999999999997"/>
    <n v="-120.30200000000001"/>
    <m/>
    <s v="COALINGA-NO-2-1107"/>
    <n v="12000"/>
    <s v="Cal Fire"/>
    <s v="Herbaceous"/>
    <m/>
    <m/>
    <m/>
    <m/>
    <m/>
    <m/>
    <m/>
    <s v="N"/>
    <s v="N"/>
    <m/>
    <m/>
    <s v="     "/>
    <m/>
    <m/>
    <m/>
    <m/>
    <m/>
    <m/>
    <m/>
    <m/>
    <m/>
    <m/>
    <m/>
    <m/>
    <m/>
    <m/>
    <m/>
    <m/>
    <m/>
    <m/>
    <m/>
  </r>
  <r>
    <x v="897"/>
    <s v="     "/>
    <d v="2016-07-07T00:00:00"/>
    <d v="1899-12-30T10:56:00"/>
    <s v="28"/>
    <x v="2"/>
    <s v="7"/>
    <x v="2"/>
    <d v="2016-07-07T00:00:00"/>
    <d v="1899-12-30T10:56:00"/>
    <s v="REFUSED 8969 10T OK, CK PWR OK"/>
    <s v="     "/>
    <x v="1"/>
    <m/>
    <x v="1"/>
    <m/>
    <s v="1502375"/>
    <s v="16-0048407"/>
    <m/>
    <m/>
    <m/>
    <m/>
    <s v="     "/>
    <x v="0"/>
    <x v="0"/>
    <s v="Vegetation"/>
    <x v="0"/>
    <m/>
    <s v="&lt;0.25"/>
    <s v="Square Feet: ; Acreage: "/>
    <s v="Equipment - PG&amp;E"/>
    <x v="15"/>
    <s v="Equipment - PG&amp;E"/>
    <s v="All types of equipment / facility failure"/>
    <s v="Fuse"/>
    <s v="Fuse"/>
    <m/>
    <m/>
    <m/>
    <s v="Overhead"/>
    <s v="Primary"/>
    <s v="Fuse"/>
    <m/>
    <s v="101315522"/>
    <s v="     "/>
    <x v="0"/>
    <m/>
    <n v="39.296599999999998"/>
    <n v="-121.82599999999999"/>
    <m/>
    <s v="LIVE-OAK-1104"/>
    <n v="12000"/>
    <s v="LIVE OAK"/>
    <s v="Agriculture"/>
    <m/>
    <m/>
    <m/>
    <m/>
    <m/>
    <m/>
    <m/>
    <s v="N"/>
    <s v="N"/>
    <m/>
    <m/>
    <s v="     "/>
    <m/>
    <m/>
    <m/>
    <m/>
    <m/>
    <m/>
    <m/>
    <m/>
    <m/>
    <m/>
    <m/>
    <m/>
    <m/>
    <m/>
    <m/>
    <m/>
    <m/>
    <m/>
    <m/>
  </r>
  <r>
    <x v="898"/>
    <s v="     "/>
    <d v="2016-07-08T00:00:00"/>
    <d v="1899-12-30T15:13:00"/>
    <s v="28"/>
    <x v="2"/>
    <s v="7"/>
    <x v="2"/>
    <m/>
    <m/>
    <s v="TREE GREW INTO OPEN WIRE SEC. PUSHED WIRE TOGETHER AND STARTED A FIRE ON THE DAM"/>
    <s v="     "/>
    <x v="1"/>
    <m/>
    <x v="1"/>
    <m/>
    <m/>
    <m/>
    <m/>
    <m/>
    <m/>
    <m/>
    <s v="     "/>
    <x v="0"/>
    <x v="0"/>
    <s v="Vegetation"/>
    <x v="0"/>
    <m/>
    <s v="&lt;0.25"/>
    <s v="Square Feet: ; Acreage: "/>
    <s v="Vegetation"/>
    <x v="0"/>
    <s v="Vegetation"/>
    <s v="All types of equipment / facility failure"/>
    <s v="Contact - Vegetation"/>
    <m/>
    <s v="Contact - Vegetation"/>
    <s v="Conductor"/>
    <s v="None"/>
    <s v="Overhead"/>
    <s v="Secondary"/>
    <s v="Conductor"/>
    <m/>
    <s v="103070565"/>
    <s v="     "/>
    <x v="0"/>
    <n v="645"/>
    <n v="33.6143"/>
    <n v="-117.111"/>
    <m/>
    <s v="FULTON-1102"/>
    <m/>
    <s v="Unknown"/>
    <s v="Agriculture"/>
    <m/>
    <m/>
    <m/>
    <m/>
    <m/>
    <m/>
    <m/>
    <s v="N"/>
    <s v="N"/>
    <m/>
    <m/>
    <s v="     "/>
    <m/>
    <m/>
    <m/>
    <m/>
    <m/>
    <m/>
    <m/>
    <m/>
    <m/>
    <m/>
    <m/>
    <m/>
    <m/>
    <m/>
    <m/>
    <m/>
    <m/>
    <m/>
    <m/>
  </r>
  <r>
    <x v="899"/>
    <s v="     "/>
    <d v="2016-07-08T00:00:00"/>
    <d v="1899-12-30T10:49:00"/>
    <s v="28"/>
    <x v="2"/>
    <s v="7"/>
    <x v="2"/>
    <d v="2016-07-08T00:00:00"/>
    <d v="1899-12-30T10:49:00"/>
    <s v="Pole fell. Wire down. Oil spill."/>
    <s v="     "/>
    <x v="1"/>
    <m/>
    <x v="1"/>
    <m/>
    <s v="1502825"/>
    <s v="16-0048647"/>
    <m/>
    <m/>
    <m/>
    <m/>
    <s v="     "/>
    <x v="0"/>
    <x v="0"/>
    <s v="Vegetation"/>
    <x v="0"/>
    <m/>
    <s v="&lt;0.25"/>
    <s v="Square Feet: ; Acreage: "/>
    <s v="Vegetation"/>
    <x v="0"/>
    <s v="Vegetation"/>
    <s v="All types of equipment / facility failure"/>
    <s v="Contact - Vegetation"/>
    <m/>
    <s v="Contact - Vegetation"/>
    <s v="Conductor"/>
    <s v="Pacific Bell"/>
    <s v="Overhead"/>
    <s v="Primary"/>
    <s v="Conductor"/>
    <m/>
    <s v="102291118"/>
    <s v="     "/>
    <x v="1"/>
    <n v="180"/>
    <n v="38.337299999999999"/>
    <n v="-122.121"/>
    <m/>
    <s v="MONTICELLO-1101"/>
    <n v="12000"/>
    <s v="Cal Fire"/>
    <s v="Agriculture"/>
    <m/>
    <m/>
    <m/>
    <m/>
    <m/>
    <m/>
    <m/>
    <s v="N"/>
    <s v="N"/>
    <m/>
    <m/>
    <s v="     "/>
    <m/>
    <m/>
    <s v="Jul 13 2016 12:00AM"/>
    <s v="Unverified"/>
    <s v="Outage caused by pole failure"/>
    <m/>
    <m/>
    <m/>
    <m/>
    <m/>
    <m/>
    <m/>
    <m/>
    <m/>
    <m/>
    <m/>
    <m/>
    <m/>
    <m/>
  </r>
  <r>
    <x v="900"/>
    <s v="     "/>
    <d v="2016-07-09T00:00:00"/>
    <d v="1899-12-30T15:42:00"/>
    <s v="28"/>
    <x v="2"/>
    <s v="7"/>
    <x v="2"/>
    <d v="2016-07-09T00:00:00"/>
    <d v="1899-12-30T15:42:00"/>
    <s v="IDLE SVC CUT IN CLEAR ACROSS RAILROAD TRACKS  NO NEED TO PUT SVC BACK NO PANEL ON POLE"/>
    <s v="     "/>
    <x v="1"/>
    <m/>
    <x v="1"/>
    <m/>
    <s v="1503389"/>
    <m/>
    <m/>
    <m/>
    <m/>
    <m/>
    <s v="     "/>
    <x v="0"/>
    <x v="0"/>
    <s v="Vegetation"/>
    <x v="0"/>
    <m/>
    <s v="&lt;0.25"/>
    <s v="Square Feet: ; Acreage: "/>
    <s v="Equipment - PG&amp;E"/>
    <x v="4"/>
    <s v="Equipment - PG&amp;E"/>
    <s v="All types of equipment / facility failure"/>
    <s v="Conductor"/>
    <s v="Conductor"/>
    <m/>
    <m/>
    <s v="Pacific Bell"/>
    <s v="Overhead"/>
    <s v="Secondary"/>
    <s v="Conductor"/>
    <m/>
    <s v="101602162"/>
    <s v="     "/>
    <x v="0"/>
    <m/>
    <n v="38.892800000000001"/>
    <n v="-121.97499999999999"/>
    <m/>
    <s v="DUNNIGAN-1101"/>
    <m/>
    <s v="DUGGAGAN FIRE"/>
    <s v="Hardwood Woodland"/>
    <m/>
    <m/>
    <m/>
    <m/>
    <m/>
    <m/>
    <m/>
    <s v="N"/>
    <s v="N"/>
    <m/>
    <m/>
    <s v="     "/>
    <m/>
    <m/>
    <m/>
    <m/>
    <m/>
    <m/>
    <m/>
    <m/>
    <m/>
    <m/>
    <m/>
    <m/>
    <m/>
    <m/>
    <m/>
    <m/>
    <m/>
    <m/>
    <m/>
  </r>
  <r>
    <x v="901"/>
    <s v="     "/>
    <d v="2016-07-09T00:00:00"/>
    <d v="1899-12-30T19:22:00"/>
    <s v="28"/>
    <x v="2"/>
    <s v="7"/>
    <x v="2"/>
    <d v="2016-07-09T00:00:00"/>
    <d v="1899-12-30T19:22:00"/>
    <s v="repaired secondary"/>
    <s v="     "/>
    <x v="1"/>
    <m/>
    <x v="1"/>
    <m/>
    <s v="1507596"/>
    <m/>
    <m/>
    <m/>
    <m/>
    <m/>
    <s v="     "/>
    <x v="0"/>
    <x v="0"/>
    <s v="Vegetation"/>
    <x v="0"/>
    <m/>
    <s v="&lt;3 meters of linear travel"/>
    <s v="Square Feet: ; Acreage: "/>
    <s v="Equipment - PG&amp;E"/>
    <x v="9"/>
    <s v="Equipment - PG&amp;E"/>
    <s v="All types of equipment / facility failure"/>
    <m/>
    <m/>
    <m/>
    <m/>
    <s v="Pacific Bell"/>
    <s v="Overhead"/>
    <s v="Secondary"/>
    <s v="Unknown"/>
    <m/>
    <s v="100592926"/>
    <s v="     "/>
    <x v="0"/>
    <m/>
    <n v="37.311100000000003"/>
    <n v="-121.831"/>
    <m/>
    <s v="SWIFT-2111"/>
    <m/>
    <s v="San Jose FD"/>
    <s v="Urban"/>
    <m/>
    <m/>
    <m/>
    <m/>
    <m/>
    <m/>
    <m/>
    <s v="N"/>
    <s v="N"/>
    <m/>
    <m/>
    <s v="     "/>
    <m/>
    <m/>
    <m/>
    <m/>
    <m/>
    <m/>
    <m/>
    <m/>
    <m/>
    <m/>
    <m/>
    <m/>
    <m/>
    <m/>
    <m/>
    <m/>
    <m/>
    <m/>
    <m/>
  </r>
  <r>
    <x v="902"/>
    <s v="     "/>
    <d v="2016-07-09T00:00:00"/>
    <d v="1899-12-30T14:58:15"/>
    <s v="28"/>
    <x v="2"/>
    <s v="7"/>
    <x v="2"/>
    <d v="2016-07-09T00:00:00"/>
    <d v="1899-12-30T14:58:00"/>
    <s v="bunrt open secondary at base of pole "/>
    <s v="     "/>
    <x v="0"/>
    <d v="2021-02-22T00:00:00"/>
    <x v="0"/>
    <m/>
    <m/>
    <m/>
    <m/>
    <s v="T003728714"/>
    <n v="111775075"/>
    <m/>
    <s v="     "/>
    <x v="0"/>
    <x v="0"/>
    <m/>
    <x v="0"/>
    <m/>
    <s v="0.26-9.99"/>
    <m/>
    <s v="Equipment - PG&amp;E"/>
    <x v="4"/>
    <s v="Equipment - PG&amp;E"/>
    <s v="All types of equipment / facility failure"/>
    <s v="Conductor failure-all"/>
    <s v="Conductor - Underground Service"/>
    <m/>
    <m/>
    <s v="No"/>
    <s v="Underground"/>
    <m/>
    <s v="Conductor - Underground Service"/>
    <m/>
    <s v="62041107"/>
    <s v="     "/>
    <x v="0"/>
    <m/>
    <n v="38.503500000000003"/>
    <n v="-121.783"/>
    <s v="Solano"/>
    <s v="DAVIS-1107"/>
    <m/>
    <s v="Dixon Fire Dept"/>
    <s v="Agriculture"/>
    <m/>
    <m/>
    <m/>
    <m/>
    <m/>
    <m/>
    <m/>
    <s v="N"/>
    <s v="N"/>
    <m/>
    <m/>
    <s v="     "/>
    <m/>
    <m/>
    <m/>
    <m/>
    <m/>
    <m/>
    <m/>
    <m/>
    <m/>
    <m/>
    <m/>
    <m/>
    <m/>
    <m/>
    <m/>
    <m/>
    <m/>
    <m/>
    <m/>
  </r>
  <r>
    <x v="903"/>
    <s v="     "/>
    <d v="2016-07-09T00:00:00"/>
    <d v="1899-12-30T10:05:00"/>
    <s v="28"/>
    <x v="2"/>
    <s v="7"/>
    <x v="2"/>
    <d v="2016-07-09T00:00:00"/>
    <d v="1899-12-30T10:05:00"/>
    <m/>
    <s v="     "/>
    <x v="1"/>
    <m/>
    <x v="1"/>
    <m/>
    <s v="1503215"/>
    <s v="16-0048770"/>
    <m/>
    <m/>
    <m/>
    <m/>
    <s v="     "/>
    <x v="0"/>
    <x v="0"/>
    <s v="Vegetation"/>
    <x v="0"/>
    <m/>
    <s v="&lt;0.25"/>
    <s v="Square Feet: ; Acreage: "/>
    <s v="Contact - Animal - Other"/>
    <x v="6"/>
    <s v="Contact - Animal"/>
    <s v="All types of equipment / facility failure"/>
    <s v="Contact - Animal"/>
    <m/>
    <s v="Contact - Animal"/>
    <s v="Conductor"/>
    <m/>
    <s v="Overhead"/>
    <s v="Primary"/>
    <s v="Conductor"/>
    <m/>
    <s v="101924844"/>
    <s v="     "/>
    <x v="0"/>
    <m/>
    <n v="35.131"/>
    <n v="-120.607"/>
    <m/>
    <s v="OCEANO-1103"/>
    <n v="12000"/>
    <s v="Unknown"/>
    <s v="Herbaceous"/>
    <m/>
    <m/>
    <m/>
    <m/>
    <m/>
    <m/>
    <m/>
    <s v="N"/>
    <s v="N"/>
    <m/>
    <m/>
    <s v="     "/>
    <m/>
    <m/>
    <m/>
    <m/>
    <m/>
    <m/>
    <m/>
    <m/>
    <m/>
    <m/>
    <m/>
    <m/>
    <m/>
    <m/>
    <m/>
    <m/>
    <m/>
    <m/>
    <m/>
  </r>
  <r>
    <x v="904"/>
    <s v="     "/>
    <d v="2016-07-09T00:00:00"/>
    <d v="1899-12-30T14:57:00"/>
    <s v="28"/>
    <x v="2"/>
    <s v="7"/>
    <x v="2"/>
    <m/>
    <m/>
    <s v="CREW NEEDED TO REPL UG RISER FEEDING SECONDARY PED. UNKNOWN REASON OF ARCING SECONDARY."/>
    <s v="     "/>
    <x v="1"/>
    <m/>
    <x v="1"/>
    <m/>
    <m/>
    <m/>
    <m/>
    <m/>
    <m/>
    <m/>
    <s v="     "/>
    <x v="0"/>
    <x v="0"/>
    <s v="Vegetation"/>
    <x v="0"/>
    <m/>
    <s v="0.26-9.99"/>
    <s v="Square Feet: ; Acreage: "/>
    <s v="Equipment - PG&amp;E"/>
    <x v="4"/>
    <s v="Equipment - PG&amp;E"/>
    <s v="All types of equipment / facility failure"/>
    <s v="Conductor"/>
    <s v="Conductor"/>
    <m/>
    <m/>
    <s v="None"/>
    <s v="Overhead"/>
    <s v="Secondary"/>
    <s v="Conductor"/>
    <m/>
    <s v="101599862"/>
    <s v="     "/>
    <x v="0"/>
    <m/>
    <n v="38.503500000000003"/>
    <n v="-121.783"/>
    <m/>
    <s v="DAVIS-1107"/>
    <m/>
    <s v="Dixon FD"/>
    <s v="Agriculture"/>
    <m/>
    <m/>
    <m/>
    <m/>
    <m/>
    <m/>
    <m/>
    <s v="N"/>
    <s v="N"/>
    <m/>
    <m/>
    <s v="     "/>
    <m/>
    <m/>
    <m/>
    <m/>
    <m/>
    <m/>
    <m/>
    <m/>
    <m/>
    <m/>
    <m/>
    <m/>
    <m/>
    <m/>
    <m/>
    <m/>
    <m/>
    <m/>
    <m/>
  </r>
  <r>
    <x v="905"/>
    <s v="     "/>
    <d v="2016-07-12T00:00:00"/>
    <d v="1899-12-30T14:18:00"/>
    <s v="29"/>
    <x v="2"/>
    <s v="7"/>
    <x v="2"/>
    <d v="2016-07-12T00:00:00"/>
    <d v="1899-12-30T14:18:00"/>
    <s v="Tree fell and knocked down 2 spans of 4 acsr. Wire on ground. Made safe and picked up most of the customers."/>
    <s v="     "/>
    <x v="1"/>
    <m/>
    <x v="1"/>
    <m/>
    <s v="1508960"/>
    <s v="16-0049403"/>
    <m/>
    <m/>
    <n v="111790000"/>
    <m/>
    <s v="     "/>
    <x v="0"/>
    <x v="0"/>
    <s v="Vegetation"/>
    <x v="0"/>
    <m/>
    <s v="0.26-9.99"/>
    <s v="Square Feet: ; Acreage: "/>
    <s v="Vegetation"/>
    <x v="0"/>
    <s v="Vegetation"/>
    <s v="All types of equipment / facility failure"/>
    <s v="Contact - Vegetation"/>
    <m/>
    <s v="Contact - Vegetation"/>
    <s v="Conductor"/>
    <m/>
    <s v="Overhead"/>
    <s v="Primary"/>
    <s v="Conductor"/>
    <m/>
    <s v="101879190"/>
    <s v="     "/>
    <x v="1"/>
    <n v="582"/>
    <n v="35.347099999999998"/>
    <n v="-120.381"/>
    <m/>
    <s v="TEMPLETON-2113"/>
    <n v="21000"/>
    <s v="Cal Fire"/>
    <s v="Herbaceous"/>
    <m/>
    <m/>
    <m/>
    <m/>
    <m/>
    <m/>
    <m/>
    <s v="N"/>
    <s v="N"/>
    <m/>
    <m/>
    <s v="     "/>
    <n v="35.347099999999998"/>
    <n v="-120.3813"/>
    <s v="Jul 13 2016 12:00AM"/>
    <s v="BranchFail"/>
    <s v="EVIDENCE OF GREEN GRAY PINE CODOM BRANCH FAILURE. EVIDENCE OF FIRE-INVESTIGATION COMPLETED."/>
    <s v="PING"/>
    <s v="75"/>
    <s v="32"/>
    <s v="40"/>
    <s v="Moderate"/>
    <s v="None"/>
    <s v="N"/>
    <s v="1"/>
    <m/>
    <s v="Other"/>
    <s v="D"/>
    <s v="CrossArm"/>
    <s v="BareWire"/>
    <s v="2"/>
  </r>
  <r>
    <x v="906"/>
    <s v="     "/>
    <d v="2016-07-12T00:00:00"/>
    <d v="1899-12-30T07:11:04"/>
    <s v="29"/>
    <x v="2"/>
    <s v="7"/>
    <x v="2"/>
    <d v="2016-07-12T00:00:00"/>
    <d v="1899-12-30T07:11:00"/>
    <s v="Tree grew into line causing fire"/>
    <s v="     "/>
    <x v="0"/>
    <d v="2021-02-22T00:00:00"/>
    <x v="0"/>
    <m/>
    <m/>
    <s v="N/A"/>
    <m/>
    <s v="T003730134"/>
    <m/>
    <m/>
    <s v="     "/>
    <x v="0"/>
    <x v="0"/>
    <m/>
    <x v="0"/>
    <m/>
    <s v="&lt;0.25"/>
    <m/>
    <s v="Vegetation"/>
    <x v="0"/>
    <s v="Vegetation"/>
    <s v="Contact from object"/>
    <s v="Contact - Vegetation"/>
    <m/>
    <s v="Contact - Vegetation"/>
    <s v="Pole"/>
    <s v="Yes"/>
    <s v="Overhead"/>
    <m/>
    <s v="Pole"/>
    <m/>
    <s v="100243995"/>
    <s v="     "/>
    <x v="0"/>
    <m/>
    <n v="35.372799999999998"/>
    <n v="-118.988"/>
    <s v="Kern"/>
    <s v="BAKERSFIELD-2106"/>
    <m/>
    <s v="Bakersfield FD"/>
    <s v="Urban"/>
    <m/>
    <m/>
    <m/>
    <m/>
    <m/>
    <m/>
    <m/>
    <s v="N"/>
    <s v="N"/>
    <m/>
    <m/>
    <s v="     "/>
    <m/>
    <m/>
    <m/>
    <m/>
    <m/>
    <m/>
    <m/>
    <m/>
    <m/>
    <m/>
    <m/>
    <m/>
    <m/>
    <m/>
    <m/>
    <m/>
    <m/>
    <m/>
    <m/>
  </r>
  <r>
    <x v="907"/>
    <s v="     "/>
    <d v="2016-07-13T00:00:00"/>
    <d v="1899-12-30T21:24:27"/>
    <s v="29"/>
    <x v="2"/>
    <s v="7"/>
    <x v="2"/>
    <d v="2016-07-13T00:00:00"/>
    <d v="1899-12-30T21:24:00"/>
    <s v="KRJ7-734 W LONGVIEW AVE in Stockton; spark from wire starts small fire; NEUTRAL BURNED OPEN MIDSPAN CAUSED BY IT COMING INTO CONTACT W/ THE OPEN WIRE SEC HOT LEG; unable to find info on fire size and fire suppressor"/>
    <s v="     "/>
    <x v="0"/>
    <d v="2021-03-11T00:00:00"/>
    <x v="0"/>
    <m/>
    <s v="1509677"/>
    <s v="N/A"/>
    <m/>
    <s v="T003731404"/>
    <n v="111792687"/>
    <m/>
    <s v="     "/>
    <x v="0"/>
    <x v="0"/>
    <m/>
    <x v="0"/>
    <m/>
    <s v="Unknown"/>
    <m/>
    <s v="Equipment - PG&amp;E"/>
    <x v="4"/>
    <s v="Equipment - PG&amp;E"/>
    <s v="All types of equipment / facility failure"/>
    <s v="Conductor failure-all"/>
    <s v="Conductor - Open Wire Secondary"/>
    <m/>
    <m/>
    <s v="Yes"/>
    <s v="Overhead"/>
    <m/>
    <s v="Conductor - Open Wire Secondary"/>
    <m/>
    <s v="103582495"/>
    <s v="     "/>
    <x v="0"/>
    <m/>
    <n v="38.002499999999998"/>
    <n v="-121.319"/>
    <s v="San Joaquin"/>
    <s v="STAGG-1103"/>
    <m/>
    <m/>
    <s v="Urban"/>
    <m/>
    <m/>
    <m/>
    <m/>
    <m/>
    <m/>
    <m/>
    <s v="N"/>
    <s v="N"/>
    <m/>
    <m/>
    <s v="     "/>
    <m/>
    <m/>
    <m/>
    <m/>
    <m/>
    <m/>
    <m/>
    <m/>
    <m/>
    <m/>
    <m/>
    <m/>
    <m/>
    <m/>
    <m/>
    <m/>
    <m/>
    <m/>
    <m/>
  </r>
  <r>
    <x v="908"/>
    <s v="     "/>
    <d v="2016-07-13T00:00:00"/>
    <d v="1899-12-30T10:20:00"/>
    <s v="29"/>
    <x v="2"/>
    <s v="7"/>
    <x v="2"/>
    <d v="2016-07-13T00:00:00"/>
    <d v="1899-12-30T10:20:00"/>
    <s v="arc flash on transmission 2 towers n/o tower 0/2 behind monta vista substation  no wire down no problem found transmission back on  distribution ok"/>
    <s v="     "/>
    <x v="1"/>
    <m/>
    <x v="1"/>
    <m/>
    <m/>
    <m/>
    <m/>
    <m/>
    <m/>
    <m/>
    <s v="     "/>
    <x v="0"/>
    <x v="0"/>
    <s v="Vegetation"/>
    <x v="2"/>
    <m/>
    <s v="0.26-9.99"/>
    <s v="Square Feet: ; Acreage: 4"/>
    <s v="Contact - Animal - Bird"/>
    <x v="6"/>
    <s v="Contact - Bird"/>
    <s v="All types of equipment / facility failure"/>
    <s v="Contact - Animal"/>
    <m/>
    <s v="Contact - Animal"/>
    <s v="Conductor"/>
    <m/>
    <s v="Overhead"/>
    <s v="Transmission"/>
    <s v="Conductor"/>
    <m/>
    <s v="103510668"/>
    <s v="     "/>
    <x v="0"/>
    <m/>
    <n v="37.3277"/>
    <n v="-122.072"/>
    <m/>
    <s v="LAWRENCE-MONTA-VISTA-115"/>
    <n v="115000"/>
    <s v="Cal Fire/scfd"/>
    <s v="Hardwood Woodland"/>
    <m/>
    <m/>
    <m/>
    <m/>
    <m/>
    <m/>
    <m/>
    <s v="N"/>
    <s v="N"/>
    <m/>
    <m/>
    <s v="     "/>
    <m/>
    <m/>
    <m/>
    <m/>
    <m/>
    <m/>
    <m/>
    <m/>
    <m/>
    <m/>
    <m/>
    <m/>
    <m/>
    <m/>
    <m/>
    <m/>
    <m/>
    <m/>
    <m/>
  </r>
  <r>
    <x v="909"/>
    <s v="     "/>
    <d v="2016-07-14T00:00:00"/>
    <d v="1899-12-30T13:46:39"/>
    <s v="29"/>
    <x v="2"/>
    <s v="7"/>
    <x v="2"/>
    <d v="2016-07-14T00:00:00"/>
    <d v="1899-12-30T13:46:00"/>
    <s v="Blew fuse started grass fire"/>
    <s v="     "/>
    <x v="0"/>
    <d v="2021-02-22T00:00:00"/>
    <x v="0"/>
    <m/>
    <m/>
    <s v="N/A"/>
    <m/>
    <s v="T003731883"/>
    <m/>
    <m/>
    <s v="     "/>
    <x v="0"/>
    <x v="0"/>
    <m/>
    <x v="0"/>
    <m/>
    <s v="&lt;0.25"/>
    <m/>
    <s v="Equipment - PG&amp;E"/>
    <x v="15"/>
    <s v="Equipment - PG&amp;E"/>
    <s v="All types of equipment / facility failure"/>
    <s v="Fuse failure - all"/>
    <s v="Fuse"/>
    <m/>
    <m/>
    <s v="No"/>
    <s v="Overhead"/>
    <m/>
    <s v="Fuse"/>
    <m/>
    <s v="L853"/>
    <s v="     "/>
    <x v="0"/>
    <m/>
    <n v="35.383299999999998"/>
    <n v="-118.923"/>
    <s v="Kern"/>
    <s v="MAGUNDEN-1106"/>
    <m/>
    <s v="Kern County Fire"/>
    <s v="Urban"/>
    <m/>
    <m/>
    <m/>
    <m/>
    <m/>
    <m/>
    <m/>
    <s v="N"/>
    <s v="N"/>
    <m/>
    <m/>
    <s v="     "/>
    <m/>
    <m/>
    <m/>
    <m/>
    <m/>
    <m/>
    <m/>
    <m/>
    <m/>
    <m/>
    <m/>
    <m/>
    <m/>
    <m/>
    <m/>
    <m/>
    <m/>
    <m/>
    <m/>
  </r>
  <r>
    <x v="910"/>
    <s v="     "/>
    <d v="2016-07-14T00:00:00"/>
    <d v="1899-12-30T13:44:00"/>
    <s v="29"/>
    <x v="2"/>
    <s v="7"/>
    <x v="2"/>
    <m/>
    <m/>
    <s v="KYLE FLASHED OVER BLEW FUSE STARTED SMALL GRASS FIRE COE PIN#285131"/>
    <s v="     "/>
    <x v="1"/>
    <m/>
    <x v="1"/>
    <m/>
    <m/>
    <m/>
    <m/>
    <m/>
    <m/>
    <m/>
    <s v="     "/>
    <x v="0"/>
    <x v="0"/>
    <s v="Vegetation"/>
    <x v="0"/>
    <m/>
    <s v="&lt;0.25"/>
    <s v="Square Feet: ; Acreage: "/>
    <s v="Equipment - PG&amp;E"/>
    <x v="11"/>
    <s v="Equipment - PG&amp;E"/>
    <s v="All types of equipment / facility failure"/>
    <s v="Capacitor Bank"/>
    <s v="Capacitor Bank"/>
    <m/>
    <m/>
    <m/>
    <s v="Overhead"/>
    <s v="Primary"/>
    <s v="Capacitor Bank"/>
    <m/>
    <s v="100119861"/>
    <s v="     "/>
    <x v="0"/>
    <m/>
    <n v="35.383299999999998"/>
    <n v="-118.923"/>
    <m/>
    <s v="MAGUNDEN-1106"/>
    <n v="12000"/>
    <s v="Kern County FD"/>
    <s v="Urban"/>
    <m/>
    <m/>
    <m/>
    <m/>
    <m/>
    <m/>
    <m/>
    <s v="N"/>
    <s v="N"/>
    <m/>
    <m/>
    <s v="     "/>
    <m/>
    <m/>
    <m/>
    <m/>
    <m/>
    <m/>
    <m/>
    <m/>
    <m/>
    <m/>
    <m/>
    <m/>
    <m/>
    <m/>
    <m/>
    <m/>
    <m/>
    <m/>
    <m/>
  </r>
  <r>
    <x v="911"/>
    <s v="     "/>
    <d v="2016-07-15T00:00:00"/>
    <d v="1899-12-30T14:26:00"/>
    <s v="29"/>
    <x v="2"/>
    <s v="7"/>
    <x v="2"/>
    <d v="2016-07-15T00:00:00"/>
    <d v="1899-12-30T14:26:00"/>
    <s v="VEHICLE HIT POLE BROUGHT IT DOWN STARTED 1 ACRE VEGETATION FIRE BURNED UP 2 SPANS OF # 6 CU WIRE CREW TO REPLACE POLE WILL HAVE TO CLOSE RD AS WIRE CROSSES BACK OVER RD ON BOTH SIDES"/>
    <s v="     "/>
    <x v="1"/>
    <m/>
    <x v="1"/>
    <m/>
    <s v="1510786"/>
    <s v="16-0050269"/>
    <m/>
    <m/>
    <m/>
    <m/>
    <s v="     "/>
    <x v="0"/>
    <x v="0"/>
    <s v="Vegetation"/>
    <x v="0"/>
    <m/>
    <s v="0.26-9.99"/>
    <s v="Square Feet: ; Acreage: 1"/>
    <s v="Contact - 3rd Party"/>
    <x v="8"/>
    <s v="Contact - 3rd Party"/>
    <s v="All types of equipment / facility failure"/>
    <s v="Contact - Vehicle"/>
    <m/>
    <s v="Contact - Vehicle"/>
    <s v="Pole"/>
    <s v="Pacific Bell"/>
    <s v="Overhead"/>
    <s v="Primary"/>
    <s v="Conductor"/>
    <m/>
    <s v="102013570"/>
    <s v="     "/>
    <x v="1"/>
    <n v="180"/>
    <n v="38.136600000000001"/>
    <n v="-122.709"/>
    <m/>
    <s v="PETALUMA-C-1109"/>
    <n v="12000"/>
    <s v="NOVATO FIRE AND OTHERS"/>
    <s v="Herbaceous"/>
    <m/>
    <m/>
    <m/>
    <m/>
    <m/>
    <m/>
    <m/>
    <s v="N"/>
    <s v="N"/>
    <m/>
    <m/>
    <s v="     "/>
    <m/>
    <m/>
    <m/>
    <m/>
    <m/>
    <m/>
    <m/>
    <m/>
    <m/>
    <m/>
    <m/>
    <m/>
    <m/>
    <m/>
    <m/>
    <m/>
    <m/>
    <m/>
    <m/>
  </r>
  <r>
    <x v="912"/>
    <s v="     "/>
    <d v="2016-07-15T00:00:00"/>
    <d v="1899-12-30T17:09:00"/>
    <s v="29"/>
    <x v="2"/>
    <s v="7"/>
    <x v="2"/>
    <d v="2016-07-15T00:00:00"/>
    <d v="1899-12-30T17:09:00"/>
    <s v="CALLED FOR CREW TO MAKE REPAIRS"/>
    <s v="     "/>
    <x v="1"/>
    <m/>
    <x v="1"/>
    <m/>
    <s v="1510898"/>
    <s v="16-0050306"/>
    <m/>
    <m/>
    <n v="111799000"/>
    <m/>
    <s v="     "/>
    <x v="0"/>
    <x v="0"/>
    <s v="Vegetation"/>
    <x v="0"/>
    <m/>
    <s v="&lt;3 meters of linear travel"/>
    <s v="Square Feet: ; Acreage: "/>
    <s v="Equipment - PG&amp;E"/>
    <x v="4"/>
    <s v="Equipment - PG&amp;E"/>
    <s v="All types of equipment / facility failure"/>
    <s v="Conductor"/>
    <s v="Conductor"/>
    <m/>
    <m/>
    <s v="Pacific Bell"/>
    <s v="Overhead"/>
    <s v="Secondary"/>
    <s v="Conductor"/>
    <m/>
    <s v="100194332"/>
    <s v="     "/>
    <x v="0"/>
    <m/>
    <n v="35.358499999999999"/>
    <n v="-119.041"/>
    <m/>
    <s v="WESTPARK-1111"/>
    <m/>
    <s v="CITY"/>
    <s v="Urban"/>
    <m/>
    <m/>
    <m/>
    <m/>
    <m/>
    <m/>
    <m/>
    <s v="N"/>
    <s v="N"/>
    <m/>
    <m/>
    <s v="     "/>
    <m/>
    <m/>
    <m/>
    <m/>
    <m/>
    <m/>
    <m/>
    <m/>
    <m/>
    <m/>
    <m/>
    <m/>
    <m/>
    <m/>
    <m/>
    <m/>
    <m/>
    <m/>
    <m/>
  </r>
  <r>
    <x v="913"/>
    <s v="     "/>
    <d v="2016-07-15T00:00:00"/>
    <d v="1899-12-30T05:19:00"/>
    <s v="29"/>
    <x v="2"/>
    <s v="7"/>
    <x v="2"/>
    <d v="2016-07-15T00:00:00"/>
    <d v="1899-12-30T05:19:00"/>
    <s v="repair wire down"/>
    <s v="     "/>
    <x v="1"/>
    <m/>
    <x v="1"/>
    <m/>
    <s v="1510399"/>
    <s v="16-0050086"/>
    <m/>
    <m/>
    <m/>
    <m/>
    <s v="     "/>
    <x v="0"/>
    <x v="0"/>
    <s v="Vegetation"/>
    <x v="0"/>
    <m/>
    <s v="&lt;3 meters of linear travel"/>
    <s v="Square Feet: ; Acreage: "/>
    <s v="Equipment - PG&amp;E"/>
    <x v="10"/>
    <s v="Equipment - PG&amp;E"/>
    <s v="All types of equipment / facility failure"/>
    <s v="Splice/Clamp/Connector"/>
    <s v="Splice/Clamp/Connector"/>
    <m/>
    <m/>
    <m/>
    <s v="Overhead"/>
    <s v="Primary"/>
    <s v="Conductor"/>
    <m/>
    <s v="101846594"/>
    <s v="     "/>
    <x v="1"/>
    <n v="510"/>
    <n v="35.183900000000001"/>
    <n v="-120.502"/>
    <m/>
    <s v="SAN-LUIS-OBISPO-1104"/>
    <n v="12000"/>
    <s v="Cal Fire"/>
    <s v="Agriculture"/>
    <m/>
    <m/>
    <m/>
    <m/>
    <m/>
    <m/>
    <m/>
    <s v="N"/>
    <s v="N"/>
    <m/>
    <m/>
    <s v="     "/>
    <m/>
    <m/>
    <m/>
    <m/>
    <m/>
    <m/>
    <m/>
    <m/>
    <m/>
    <m/>
    <m/>
    <m/>
    <m/>
    <m/>
    <m/>
    <m/>
    <m/>
    <m/>
    <m/>
  </r>
  <r>
    <x v="914"/>
    <s v="     "/>
    <d v="2016-07-15T00:00:00"/>
    <d v="1899-12-30T14:09:00"/>
    <s v="29"/>
    <x v="2"/>
    <s v="7"/>
    <x v="2"/>
    <d v="2016-07-15T00:00:00"/>
    <d v="1899-12-30T14:09:00"/>
    <s v="0"/>
    <s v="     "/>
    <x v="1"/>
    <m/>
    <x v="1"/>
    <m/>
    <s v="1510773"/>
    <s v="16-0050274"/>
    <m/>
    <m/>
    <n v="111799000"/>
    <m/>
    <s v="     "/>
    <x v="0"/>
    <x v="0"/>
    <s v="Vegetation"/>
    <x v="0"/>
    <m/>
    <s v="&lt;0.25"/>
    <s v="Square Feet: ; Acreage: "/>
    <s v="Vegetation"/>
    <x v="0"/>
    <s v="Vegetation"/>
    <s v="All types of equipment / facility failure"/>
    <s v="Contact - Vegetation"/>
    <m/>
    <s v="Contact - Vegetation"/>
    <s v="Conductor"/>
    <s v="Pacific Bell"/>
    <s v="Overhead"/>
    <s v="Primary"/>
    <s v="Conductor"/>
    <m/>
    <s v="101412774"/>
    <s v="     "/>
    <x v="2"/>
    <n v="340"/>
    <n v="38.6965"/>
    <n v="-120.86"/>
    <m/>
    <s v="DIAMOND-SPRINGS-1103"/>
    <n v="12000"/>
    <s v="Cal Fire"/>
    <s v="Urban"/>
    <m/>
    <m/>
    <m/>
    <m/>
    <m/>
    <m/>
    <m/>
    <s v="N"/>
    <s v="N"/>
    <m/>
    <m/>
    <s v="     "/>
    <n v="38.696510000000004"/>
    <n v="-120.85983"/>
    <s v="Jul 19 2016 12:00AM"/>
    <s v="3rdParty"/>
    <s v="Healthy green xstem Live Oak tree. 3rd party cut a large stem that was leaning toward primary lines. Tree took down wires causing a fire 70 x 55 and causing outage. No structures were impacted. All trees are compliant in this area."/>
    <s v="OAKL"/>
    <s v="61"/>
    <s v="18"/>
    <s v="16"/>
    <m/>
    <m/>
    <m/>
    <m/>
    <m/>
    <m/>
    <m/>
    <s v="CrossArm"/>
    <s v="BareWire"/>
    <s v="3"/>
  </r>
  <r>
    <x v="915"/>
    <s v="     "/>
    <d v="2016-07-16T00:00:00"/>
    <d v="1899-12-30T20:26:00"/>
    <s v="29"/>
    <x v="2"/>
    <s v="7"/>
    <x v="2"/>
    <d v="2016-07-15T00:00:00"/>
    <d v="1899-12-30T20:26:00"/>
    <s v="CALLED FOR A LINE &amp; TREE CREW TO MAKE REPAIRS"/>
    <s v="     "/>
    <x v="1"/>
    <m/>
    <x v="1"/>
    <m/>
    <s v="1510938"/>
    <s v="16-0050320"/>
    <m/>
    <m/>
    <m/>
    <m/>
    <s v="     "/>
    <x v="0"/>
    <x v="0"/>
    <s v="Vegetation"/>
    <x v="0"/>
    <m/>
    <s v="&lt;0.25"/>
    <s v="Square Feet: ; Acreage: "/>
    <s v="Vegetation"/>
    <x v="0"/>
    <s v="Vegetation"/>
    <s v="All types of equipment / facility failure"/>
    <s v="Contact - Vegetation"/>
    <m/>
    <s v="Contact - Vegetation"/>
    <s v="Conductor"/>
    <s v="None"/>
    <s v="Overhead"/>
    <s v="Primary"/>
    <s v="Conductor"/>
    <m/>
    <s v="102265740"/>
    <s v="     "/>
    <x v="2"/>
    <n v="180"/>
    <n v="38.494399999999999"/>
    <n v="-122.494"/>
    <m/>
    <s v="SILVERADO-2105"/>
    <n v="12000"/>
    <s v="Cal Fire"/>
    <s v="Hardwood Woodland"/>
    <m/>
    <m/>
    <m/>
    <m/>
    <m/>
    <m/>
    <m/>
    <s v="N"/>
    <s v="N"/>
    <m/>
    <m/>
    <s v="     "/>
    <m/>
    <m/>
    <m/>
    <m/>
    <m/>
    <m/>
    <m/>
    <m/>
    <m/>
    <m/>
    <m/>
    <m/>
    <m/>
    <m/>
    <m/>
    <m/>
    <m/>
    <m/>
    <m/>
  </r>
  <r>
    <x v="916"/>
    <s v="     "/>
    <d v="2016-07-16T00:00:00"/>
    <d v="1899-12-30T08:19:00"/>
    <s v="29"/>
    <x v="2"/>
    <s v="7"/>
    <x v="2"/>
    <m/>
    <m/>
    <s v="Y8TJRED REMOVED TREE BRANCH FROM LINE POWER NEVER WENT OFF FIRE INCIDENT # MMU013925"/>
    <s v="     "/>
    <x v="1"/>
    <m/>
    <x v="1"/>
    <m/>
    <s v="1511060"/>
    <m/>
    <m/>
    <m/>
    <m/>
    <m/>
    <s v="     "/>
    <x v="0"/>
    <x v="0"/>
    <s v="Vegetation"/>
    <x v="0"/>
    <m/>
    <s v="0.26-9.99"/>
    <s v="Square Feet: ; Acreage: "/>
    <s v="Vegetation"/>
    <x v="0"/>
    <s v="Vegetation"/>
    <s v="All types of equipment / facility failure"/>
    <s v="Contact - Vegetation"/>
    <m/>
    <s v="Contact - Vegetation"/>
    <s v="Conductor"/>
    <s v="None"/>
    <s v="Overhead"/>
    <s v="Secondary"/>
    <s v="Conductor"/>
    <m/>
    <s v="101079104"/>
    <s v="     "/>
    <x v="1"/>
    <n v="420"/>
    <n v="37.482799999999997"/>
    <n v="-119.87"/>
    <m/>
    <s v="MARIPOSA-2102"/>
    <m/>
    <s v="Cal Fire"/>
    <s v="Hardwood Forest"/>
    <m/>
    <m/>
    <m/>
    <m/>
    <m/>
    <m/>
    <m/>
    <s v="N"/>
    <s v="N"/>
    <m/>
    <m/>
    <s v="     "/>
    <m/>
    <m/>
    <m/>
    <m/>
    <m/>
    <m/>
    <m/>
    <m/>
    <m/>
    <m/>
    <m/>
    <m/>
    <m/>
    <m/>
    <m/>
    <m/>
    <m/>
    <m/>
    <m/>
  </r>
  <r>
    <x v="917"/>
    <s v="     "/>
    <d v="2016-07-16T00:00:00"/>
    <d v="1899-12-30T00:58:00"/>
    <s v="29"/>
    <x v="2"/>
    <s v="7"/>
    <x v="2"/>
    <d v="2016-07-16T00:00:00"/>
    <d v="1899-12-30T00:58:00"/>
    <s v="R115 off line due to ground issue pole and brush fir at base of pole 1/4 acre of brush burnt."/>
    <s v="     "/>
    <x v="1"/>
    <m/>
    <x v="1"/>
    <m/>
    <s v="1510971"/>
    <s v="16-0050335"/>
    <m/>
    <m/>
    <m/>
    <m/>
    <s v="     "/>
    <x v="0"/>
    <x v="0"/>
    <s v="Vegetation"/>
    <x v="0"/>
    <m/>
    <s v="&lt;0.25"/>
    <s v="Square Feet: ; Acreage: "/>
    <s v="Equipment - PG&amp;E"/>
    <x v="14"/>
    <s v="Equipment - PG&amp;E"/>
    <s v="All types of equipment / facility failure"/>
    <s v="Voltage Regulator"/>
    <s v="Voltage Regulator"/>
    <m/>
    <m/>
    <m/>
    <s v="Overhead"/>
    <s v="Primary"/>
    <s v="Other"/>
    <m/>
    <s v="101669758"/>
    <s v="     "/>
    <x v="1"/>
    <n v="505"/>
    <n v="36.437899999999999"/>
    <n v="-121.92"/>
    <m/>
    <s v="OTTER-1101"/>
    <n v="12000"/>
    <s v="Cal Fire"/>
    <s v="Shrub"/>
    <m/>
    <m/>
    <m/>
    <m/>
    <m/>
    <m/>
    <m/>
    <s v="N"/>
    <s v="N"/>
    <m/>
    <m/>
    <s v="     "/>
    <m/>
    <m/>
    <m/>
    <m/>
    <m/>
    <m/>
    <m/>
    <m/>
    <m/>
    <m/>
    <m/>
    <m/>
    <m/>
    <m/>
    <m/>
    <m/>
    <m/>
    <m/>
    <m/>
  </r>
  <r>
    <x v="918"/>
    <s v="     "/>
    <d v="2016-07-18T00:00:00"/>
    <d v="1899-12-30T15:56:00"/>
    <s v="30"/>
    <x v="2"/>
    <s v="7"/>
    <x v="2"/>
    <d v="2016-07-18T00:00:00"/>
    <d v="1899-12-30T15:56:00"/>
    <s v="POLE FIRE 4 POLES S/O X1752.   DE-ENERGIZED FROM CB TO ALLOW SJFD TO EXTINGUISH POLE FIRE."/>
    <s v="     "/>
    <x v="1"/>
    <m/>
    <x v="1"/>
    <m/>
    <s v="1512074"/>
    <s v="16-0050704"/>
    <m/>
    <m/>
    <n v="111803000"/>
    <m/>
    <s v="     "/>
    <x v="0"/>
    <x v="0"/>
    <s v="Vegetation"/>
    <x v="0"/>
    <m/>
    <s v="0.26-9.99"/>
    <s v="Square Feet: ; Acreage: "/>
    <s v="Equipment - PG&amp;E"/>
    <x v="7"/>
    <s v="Equipment - PG&amp;E"/>
    <s v="All types of equipment / facility failure"/>
    <s v="Crossarm"/>
    <s v="Crossarm"/>
    <m/>
    <m/>
    <m/>
    <s v="Overhead"/>
    <s v="Primary"/>
    <s v="Conductor"/>
    <m/>
    <s v="100579940"/>
    <s v="     "/>
    <x v="0"/>
    <m/>
    <n v="37.322099999999999"/>
    <n v="-121.806"/>
    <m/>
    <s v="SWIFT-2106"/>
    <n v="21000"/>
    <s v="San Jose FD"/>
    <s v="Urban"/>
    <m/>
    <m/>
    <m/>
    <m/>
    <m/>
    <m/>
    <m/>
    <s v="N"/>
    <s v="N"/>
    <m/>
    <m/>
    <s v="     "/>
    <m/>
    <m/>
    <m/>
    <m/>
    <m/>
    <m/>
    <m/>
    <m/>
    <m/>
    <m/>
    <m/>
    <m/>
    <m/>
    <m/>
    <m/>
    <m/>
    <m/>
    <m/>
    <m/>
  </r>
  <r>
    <x v="919"/>
    <s v="     "/>
    <d v="2016-07-18T00:00:00"/>
    <d v="1899-12-30T17:14:00"/>
    <s v="30"/>
    <x v="2"/>
    <s v="7"/>
    <x v="2"/>
    <d v="2016-07-18T00:00:00"/>
    <d v="1899-12-30T17:14:00"/>
    <s v="SCADA Sw.  10747 field unit failed &amp; caused a grass fire."/>
    <s v="     "/>
    <x v="1"/>
    <m/>
    <x v="1"/>
    <m/>
    <s v="1512114"/>
    <s v="16-0050712"/>
    <m/>
    <m/>
    <m/>
    <m/>
    <s v="     "/>
    <x v="0"/>
    <x v="0"/>
    <s v="Vegetation"/>
    <x v="0"/>
    <m/>
    <s v="0.26-9.99"/>
    <s v="Square Feet: ; Acreage: "/>
    <s v="Equipment - PG&amp;E"/>
    <x v="20"/>
    <s v="Equipment - PG&amp;E"/>
    <s v="All types of equipment / facility failure"/>
    <s v="Sectionalizer"/>
    <s v="Sectionalizer"/>
    <m/>
    <m/>
    <s v="Pacific Bell"/>
    <s v="Overhead"/>
    <s v="Primary"/>
    <s v="Switch"/>
    <m/>
    <s v="101699685"/>
    <s v="     "/>
    <x v="0"/>
    <m/>
    <n v="36.911999999999999"/>
    <n v="-121.791"/>
    <m/>
    <s v="GREEN-VALLEY-2102"/>
    <n v="21000"/>
    <s v="Cal Fire"/>
    <s v="Shrub"/>
    <m/>
    <m/>
    <m/>
    <m/>
    <m/>
    <m/>
    <m/>
    <s v="N"/>
    <s v="N"/>
    <m/>
    <m/>
    <s v="     "/>
    <m/>
    <m/>
    <m/>
    <m/>
    <m/>
    <m/>
    <m/>
    <m/>
    <m/>
    <m/>
    <m/>
    <m/>
    <m/>
    <m/>
    <m/>
    <m/>
    <m/>
    <m/>
    <m/>
  </r>
  <r>
    <x v="920"/>
    <s v="     "/>
    <d v="2016-07-18T00:00:00"/>
    <d v="1899-12-30T07:39:00"/>
    <s v="30"/>
    <x v="2"/>
    <s v="7"/>
    <x v="2"/>
    <d v="2016-07-18T00:00:00"/>
    <d v="1899-12-30T07:39:00"/>
    <s v="FOUND CAUSE OF CIRCUIT OUTAGE. FLASHED OVER TRANSF AND DEAD SQUIRREL. MADE EC TAG FOR TRANSF REPLACEMENT. CAUSED SMALL GRASS FIRE IN ALLEY NEAR POLE"/>
    <s v="     "/>
    <x v="1"/>
    <m/>
    <x v="1"/>
    <m/>
    <s v="1511696"/>
    <s v="16-0050556"/>
    <m/>
    <m/>
    <m/>
    <m/>
    <s v="     "/>
    <x v="0"/>
    <x v="0"/>
    <s v="Vegetation"/>
    <x v="0"/>
    <m/>
    <s v="&lt;3 meters of linear travel"/>
    <s v="Square Feet:  ; Acreage: "/>
    <s v="Contact - Animal - Other"/>
    <x v="6"/>
    <s v="Contact - Animal"/>
    <s v="All types of equipment / facility failure"/>
    <s v="Contact - Animal"/>
    <m/>
    <s v="Contact - Animal"/>
    <s v="Capacitor Bank"/>
    <s v="Pacific Bell"/>
    <s v="Overhead"/>
    <s v="Primary"/>
    <s v="Capacitor Bank"/>
    <m/>
    <s v="100869066"/>
    <s v="     "/>
    <x v="0"/>
    <m/>
    <n v="36.757199999999997"/>
    <n v="-119.78100000000001"/>
    <m/>
    <s v="MANCHESTER-1109"/>
    <n v="12000"/>
    <s v="N.A."/>
    <s v="Urban"/>
    <m/>
    <m/>
    <m/>
    <m/>
    <m/>
    <m/>
    <m/>
    <s v="N"/>
    <s v="N"/>
    <m/>
    <m/>
    <s v="     "/>
    <m/>
    <m/>
    <m/>
    <m/>
    <m/>
    <m/>
    <m/>
    <m/>
    <m/>
    <m/>
    <m/>
    <m/>
    <m/>
    <m/>
    <m/>
    <m/>
    <m/>
    <m/>
    <m/>
  </r>
  <r>
    <x v="921"/>
    <s v="     "/>
    <d v="2016-07-18T00:00:00"/>
    <d v="1899-12-30T09:11:00"/>
    <s v="30"/>
    <x v="2"/>
    <s v="7"/>
    <x v="2"/>
    <d v="2016-07-18T00:00:00"/>
    <d v="1899-12-30T09:11:00"/>
    <s v="SMALL BIRDS GOT INTO LINES CAUSING A SMALL GASS FIRE"/>
    <s v="     "/>
    <x v="1"/>
    <m/>
    <x v="1"/>
    <m/>
    <s v="1511774"/>
    <s v="16-0050594"/>
    <m/>
    <m/>
    <m/>
    <m/>
    <s v="     "/>
    <x v="0"/>
    <x v="0"/>
    <s v="Vegetation"/>
    <x v="0"/>
    <m/>
    <s v="&lt;3 meters of linear travel"/>
    <s v="Square Feet: ; Acreage: "/>
    <s v="Contact - Animal - Bird"/>
    <x v="6"/>
    <s v="Contact - Bird"/>
    <s v="All types of equipment / facility failure"/>
    <s v="Contact - Animal"/>
    <m/>
    <s v="Contact - Animal"/>
    <s v="Conductor"/>
    <s v="Pacific Bell"/>
    <s v="Overhead"/>
    <s v="Primary"/>
    <s v="Conductor"/>
    <m/>
    <s v="101017131"/>
    <s v="     "/>
    <x v="0"/>
    <m/>
    <n v="36.997700000000002"/>
    <n v="-119.983"/>
    <m/>
    <s v="STOREY-1109"/>
    <n v="12000"/>
    <s v="Cal Fire"/>
    <s v="Urban"/>
    <m/>
    <m/>
    <m/>
    <m/>
    <m/>
    <m/>
    <m/>
    <s v="N"/>
    <s v="N"/>
    <m/>
    <m/>
    <s v="     "/>
    <m/>
    <m/>
    <m/>
    <m/>
    <m/>
    <m/>
    <m/>
    <m/>
    <m/>
    <m/>
    <m/>
    <m/>
    <m/>
    <m/>
    <m/>
    <m/>
    <m/>
    <m/>
    <m/>
  </r>
  <r>
    <x v="922"/>
    <s v="     "/>
    <d v="2016-07-19T00:00:00"/>
    <d v="1899-12-30T14:41:00"/>
    <s v="30"/>
    <x v="2"/>
    <s v="7"/>
    <x v="2"/>
    <d v="2016-07-19T00:00:00"/>
    <d v="1899-12-30T14:41:00"/>
    <s v="BALLON GOT INTO WIRE CREW TO MAKE REPAIRS AND ENERGIZE REMAINING CUST"/>
    <s v="     "/>
    <x v="1"/>
    <m/>
    <x v="1"/>
    <m/>
    <s v="1512630"/>
    <s v="16-0050992"/>
    <m/>
    <m/>
    <n v="111805000"/>
    <m/>
    <s v="     "/>
    <x v="0"/>
    <x v="0"/>
    <s v="Vegetation"/>
    <x v="0"/>
    <m/>
    <s v="&lt;3 meters of linear travel"/>
    <s v="Square Feet: ; Acreage: "/>
    <s v="Contact - 3rd Party"/>
    <x v="12"/>
    <s v="Contact - 3rd Party"/>
    <s v="All types of equipment / facility failure"/>
    <s v="Contact - Balloon"/>
    <m/>
    <s v="Contact - Balloon"/>
    <s v="Conductor"/>
    <s v="Pacific Bell"/>
    <s v="Overhead"/>
    <s v="Primary"/>
    <s v="Conductor"/>
    <m/>
    <s v="101557178"/>
    <s v="     "/>
    <x v="0"/>
    <m/>
    <n v="38.253500000000003"/>
    <n v="-122.063"/>
    <m/>
    <s v="SUISUN-1108"/>
    <n v="12000"/>
    <s v="Fairfield FD"/>
    <s v="Urban"/>
    <m/>
    <m/>
    <m/>
    <m/>
    <m/>
    <m/>
    <m/>
    <s v="N"/>
    <s v="N"/>
    <m/>
    <m/>
    <s v="     "/>
    <m/>
    <m/>
    <m/>
    <m/>
    <m/>
    <m/>
    <m/>
    <m/>
    <m/>
    <m/>
    <m/>
    <m/>
    <m/>
    <m/>
    <m/>
    <m/>
    <m/>
    <m/>
    <m/>
  </r>
  <r>
    <x v="923"/>
    <s v="     "/>
    <d v="2016-07-19T00:00:00"/>
    <d v="1899-12-30T01:53:00"/>
    <s v="30"/>
    <x v="2"/>
    <s v="7"/>
    <x v="2"/>
    <d v="2016-07-19T00:00:00"/>
    <d v="1899-12-30T01:53:00"/>
    <s v="BURNT/FLASHED LR. BYPASSED AND SWITCHED OUT TO GET ALL THE CUSTOMERS BACK IN POWER. COMPLETED FIRE DATA SHEET &amp; IR REPORT"/>
    <s v="     "/>
    <x v="1"/>
    <m/>
    <x v="1"/>
    <m/>
    <s v="1512257"/>
    <s v="16-0050759"/>
    <m/>
    <m/>
    <m/>
    <m/>
    <s v="     "/>
    <x v="0"/>
    <x v="0"/>
    <s v="Vegetation"/>
    <x v="0"/>
    <m/>
    <s v="&lt;3 meters of linear travel"/>
    <s v="Square Feet: ; Acreage: "/>
    <s v="Equipment - PG&amp;E"/>
    <x v="21"/>
    <s v="Equipment - PG&amp;E"/>
    <s v="All types of equipment / facility failure"/>
    <s v="Recloser"/>
    <s v="Recloser"/>
    <m/>
    <m/>
    <m/>
    <s v="Overhead"/>
    <s v="Primary"/>
    <s v="Other"/>
    <m/>
    <s v="102305231"/>
    <s v="     "/>
    <x v="0"/>
    <m/>
    <n v="38.075699999999998"/>
    <n v="-122.54"/>
    <m/>
    <s v="IGNACIO-1101"/>
    <n v="12000"/>
    <s v="NOVATO FIRE DEPT"/>
    <s v="Urban"/>
    <m/>
    <m/>
    <m/>
    <m/>
    <m/>
    <m/>
    <m/>
    <s v="N"/>
    <s v="N"/>
    <m/>
    <m/>
    <s v="     "/>
    <m/>
    <m/>
    <m/>
    <m/>
    <m/>
    <m/>
    <m/>
    <m/>
    <m/>
    <m/>
    <m/>
    <m/>
    <m/>
    <m/>
    <m/>
    <m/>
    <m/>
    <m/>
    <m/>
  </r>
  <r>
    <x v="924"/>
    <s v="     "/>
    <d v="2016-07-20T00:00:00"/>
    <d v="1899-12-30T19:15:00"/>
    <s v="30"/>
    <x v="2"/>
    <s v="7"/>
    <x v="2"/>
    <d v="2016-07-20T00:00:00"/>
    <d v="1899-12-30T19:15:00"/>
    <s v="0"/>
    <s v="     "/>
    <x v="1"/>
    <m/>
    <x v="1"/>
    <m/>
    <s v="1513276"/>
    <s v="16-0051308"/>
    <m/>
    <m/>
    <m/>
    <m/>
    <s v="     "/>
    <x v="0"/>
    <x v="0"/>
    <s v="Vegetation"/>
    <x v="0"/>
    <m/>
    <s v="&lt;0.25"/>
    <s v="Square Feet: ; Acreage: "/>
    <s v="Contact - 3rd Party"/>
    <x v="8"/>
    <s v="Contact - 3rd Party"/>
    <s v="All types of equipment / facility failure"/>
    <s v="Contact - Vehicle"/>
    <m/>
    <s v="Contact - Vehicle"/>
    <s v="Pole"/>
    <s v="Pacific Bell"/>
    <s v="Overhead"/>
    <s v="Primary"/>
    <s v="Conductor"/>
    <m/>
    <s v="100898986"/>
    <s v="     "/>
    <x v="1"/>
    <n v="530"/>
    <n v="37.7712"/>
    <n v="-121.81"/>
    <m/>
    <s v="CAYETANO-2109"/>
    <n v="21000"/>
    <s v="Cal Fire"/>
    <s v="Urban"/>
    <m/>
    <m/>
    <m/>
    <m/>
    <m/>
    <m/>
    <m/>
    <s v="N"/>
    <s v="N"/>
    <m/>
    <m/>
    <s v="     "/>
    <m/>
    <m/>
    <m/>
    <m/>
    <m/>
    <m/>
    <m/>
    <m/>
    <m/>
    <m/>
    <m/>
    <m/>
    <m/>
    <m/>
    <m/>
    <m/>
    <m/>
    <m/>
    <m/>
  </r>
  <r>
    <x v="925"/>
    <s v="     "/>
    <d v="2016-07-20T00:00:00"/>
    <d v="1899-12-30T06:25:00"/>
    <s v="30"/>
    <x v="2"/>
    <s v="7"/>
    <x v="2"/>
    <d v="2016-07-20T00:00:00"/>
    <d v="1899-12-30T06:25:00"/>
    <s v="WIRE DOWN DUE TO BAD BUMP SLEVE"/>
    <s v="     "/>
    <x v="1"/>
    <m/>
    <x v="1"/>
    <m/>
    <s v="1512835"/>
    <s v="16-0051062"/>
    <m/>
    <m/>
    <n v="111806000"/>
    <m/>
    <s v="     "/>
    <x v="0"/>
    <x v="0"/>
    <s v="Vegetation"/>
    <x v="0"/>
    <m/>
    <s v="&lt;3 meters of linear travel"/>
    <s v="Square Feet: ; Acreage: "/>
    <s v="Equipment - PG&amp;E"/>
    <x v="10"/>
    <s v="Equipment - PG&amp;E"/>
    <s v="All types of equipment / facility failure"/>
    <s v="Splice/Clamp/Connector"/>
    <s v="Splice/Clamp/Connector"/>
    <m/>
    <m/>
    <s v="VERIZON CALIFORNIA I"/>
    <s v="Overhead"/>
    <s v="Primary"/>
    <s v="Conductor"/>
    <m/>
    <s v="101861585"/>
    <s v="     "/>
    <x v="0"/>
    <m/>
    <n v="34.893300000000004"/>
    <n v="-120.351"/>
    <m/>
    <s v="SISQUOC-1104"/>
    <n v="12000"/>
    <s v="Santa Barbara County FD"/>
    <s v="Herbaceous"/>
    <m/>
    <m/>
    <m/>
    <m/>
    <m/>
    <m/>
    <m/>
    <s v="N"/>
    <s v="N"/>
    <m/>
    <m/>
    <s v="     "/>
    <m/>
    <m/>
    <m/>
    <m/>
    <m/>
    <m/>
    <m/>
    <m/>
    <m/>
    <m/>
    <m/>
    <m/>
    <m/>
    <m/>
    <m/>
    <m/>
    <m/>
    <m/>
    <m/>
  </r>
  <r>
    <x v="926"/>
    <s v="     "/>
    <d v="2016-07-21T00:00:00"/>
    <d v="1899-12-30T18:20:00"/>
    <s v="30"/>
    <x v="2"/>
    <s v="7"/>
    <x v="2"/>
    <d v="2016-07-21T00:00:00"/>
    <d v="1899-12-30T18:19:00"/>
    <s v="crew to make temp repairs tonight"/>
    <s v="     "/>
    <x v="1"/>
    <m/>
    <x v="1"/>
    <m/>
    <s v="1513906"/>
    <s v="16-0051688"/>
    <m/>
    <m/>
    <m/>
    <m/>
    <s v="     "/>
    <x v="0"/>
    <x v="0"/>
    <s v="Vegetation"/>
    <x v="0"/>
    <m/>
    <s v="0.26-9.99"/>
    <s v="Square Feet: ; Acreage: "/>
    <s v="Equipment - PG&amp;E"/>
    <x v="21"/>
    <s v="Equipment - PG&amp;E"/>
    <s v="All types of equipment / facility failure"/>
    <s v="Recloser"/>
    <s v="Recloser"/>
    <m/>
    <m/>
    <m/>
    <s v="Overhead"/>
    <s v="Primary"/>
    <s v="Other"/>
    <m/>
    <s v="103390807"/>
    <s v="     "/>
    <x v="0"/>
    <m/>
    <n v="35.592199999999998"/>
    <n v="-120.64700000000001"/>
    <m/>
    <s v="TEMPLETON-2109"/>
    <n v="21000"/>
    <s v="Cal Fire"/>
    <s v="Herbaceous"/>
    <m/>
    <m/>
    <m/>
    <m/>
    <m/>
    <m/>
    <m/>
    <s v="N"/>
    <s v="N"/>
    <m/>
    <m/>
    <s v="     "/>
    <m/>
    <m/>
    <m/>
    <m/>
    <m/>
    <m/>
    <m/>
    <m/>
    <m/>
    <m/>
    <m/>
    <m/>
    <m/>
    <m/>
    <m/>
    <m/>
    <m/>
    <m/>
    <m/>
  </r>
  <r>
    <x v="927"/>
    <s v="     "/>
    <d v="2016-07-21T00:00:00"/>
    <d v="1899-12-30T21:45:00"/>
    <s v="30"/>
    <x v="2"/>
    <s v="7"/>
    <x v="2"/>
    <m/>
    <m/>
    <s v="TRIMMED TREE FROM WIRE,  UNKNOWN IF PGE IS THE CAUSE OF FIRE, PFN,"/>
    <s v="     "/>
    <x v="1"/>
    <m/>
    <x v="1"/>
    <m/>
    <s v="1513973"/>
    <m/>
    <m/>
    <m/>
    <m/>
    <m/>
    <s v="     "/>
    <x v="0"/>
    <x v="0"/>
    <s v="Vegetation"/>
    <x v="0"/>
    <m/>
    <s v="&lt;0.25"/>
    <s v="Square Feet: ; Acreage: "/>
    <s v="Vegetation"/>
    <x v="0"/>
    <s v="Vegetation"/>
    <s v="All types of equipment / facility failure"/>
    <s v="Contact - Vegetation"/>
    <m/>
    <s v="Contact - Vegetation"/>
    <s v="Conductor"/>
    <s v="Pacific Bell"/>
    <s v="Overhead"/>
    <s v="Secondary"/>
    <s v="Conductor"/>
    <m/>
    <s v="101455670"/>
    <s v="     "/>
    <x v="1"/>
    <n v="241"/>
    <n v="40.8566"/>
    <n v="-122.339"/>
    <m/>
    <s v="ANTLER-1101"/>
    <m/>
    <s v="Cal Fire"/>
    <s v="Conifer Forest"/>
    <m/>
    <m/>
    <m/>
    <m/>
    <m/>
    <m/>
    <m/>
    <s v="N"/>
    <s v="N"/>
    <m/>
    <m/>
    <s v="     "/>
    <m/>
    <m/>
    <m/>
    <m/>
    <m/>
    <m/>
    <m/>
    <m/>
    <m/>
    <m/>
    <m/>
    <m/>
    <m/>
    <m/>
    <m/>
    <m/>
    <m/>
    <m/>
    <m/>
  </r>
  <r>
    <x v="928"/>
    <s v="     "/>
    <d v="2016-07-21T00:00:00"/>
    <d v="1899-12-30T17:38:00"/>
    <s v="30"/>
    <x v="2"/>
    <s v="7"/>
    <x v="2"/>
    <d v="2016-07-21T00:00:00"/>
    <d v="1899-12-30T17:38:00"/>
    <s v="CREW TO REPL 2 POLES &amp; 1 WIRE FOR 1 SPAN"/>
    <s v="     "/>
    <x v="1"/>
    <m/>
    <x v="1"/>
    <m/>
    <s v="1513884"/>
    <s v="16-0051689"/>
    <m/>
    <m/>
    <n v="111811000"/>
    <m/>
    <s v="     "/>
    <x v="0"/>
    <x v="0"/>
    <s v="Vegetation"/>
    <x v="0"/>
    <m/>
    <s v="&lt;0.25"/>
    <s v="Square Feet: ; Acreage: "/>
    <s v="Equipment - PG&amp;E"/>
    <x v="10"/>
    <s v="Equipment - PG&amp;E"/>
    <s v="All types of equipment / facility failure"/>
    <s v="Splice/Clamp/Connector"/>
    <s v="Splice/Clamp/Connector"/>
    <m/>
    <m/>
    <s v="Pacific Bell"/>
    <s v="Overhead"/>
    <s v="Primary"/>
    <s v="Conductor"/>
    <m/>
    <s v="101599745"/>
    <s v="     "/>
    <x v="0"/>
    <m/>
    <n v="38.494100000000003"/>
    <n v="-121.78700000000001"/>
    <m/>
    <s v="DAVIS-1107"/>
    <n v="12000"/>
    <s v="Dixon FD"/>
    <s v="Urban"/>
    <m/>
    <m/>
    <m/>
    <m/>
    <m/>
    <m/>
    <m/>
    <s v="N"/>
    <s v="N"/>
    <m/>
    <m/>
    <s v="     "/>
    <m/>
    <m/>
    <m/>
    <m/>
    <m/>
    <m/>
    <m/>
    <m/>
    <m/>
    <m/>
    <m/>
    <m/>
    <m/>
    <m/>
    <m/>
    <m/>
    <m/>
    <m/>
    <m/>
  </r>
  <r>
    <x v="929"/>
    <s v="     "/>
    <d v="2016-07-21T00:00:00"/>
    <d v="1899-12-30T13:10:00"/>
    <s v="30"/>
    <x v="2"/>
    <s v="7"/>
    <x v="2"/>
    <d v="2016-07-21T00:00:00"/>
    <d v="1899-12-30T13:10:00"/>
    <s v="0"/>
    <s v="     "/>
    <x v="1"/>
    <m/>
    <x v="1"/>
    <m/>
    <s v="1513731"/>
    <s v="16-0051607"/>
    <m/>
    <m/>
    <m/>
    <m/>
    <s v="     "/>
    <x v="0"/>
    <x v="0"/>
    <s v="Vegetation"/>
    <x v="0"/>
    <m/>
    <s v="&lt;0.25"/>
    <s v="Square Feet: ; Acreage: "/>
    <s v="Contact - 3rd Party"/>
    <x v="8"/>
    <s v="Contact - 3rd Party"/>
    <s v="All types of equipment / facility failure"/>
    <s v="Contact - Vehicle"/>
    <m/>
    <s v="Contact - Vehicle"/>
    <s v="Pole"/>
    <m/>
    <s v="Overhead"/>
    <s v="Primary"/>
    <s v="Conductor"/>
    <m/>
    <s v="100416773"/>
    <s v="     "/>
    <x v="0"/>
    <m/>
    <n v="39.496499999999997"/>
    <n v="-121.68899999999999"/>
    <m/>
    <s v="TRES-VIAS-1101"/>
    <n v="12000"/>
    <s v="Cal Fire"/>
    <s v="Agriculture"/>
    <m/>
    <m/>
    <m/>
    <m/>
    <m/>
    <m/>
    <m/>
    <s v="N"/>
    <s v="N"/>
    <m/>
    <m/>
    <s v="     "/>
    <m/>
    <m/>
    <m/>
    <m/>
    <m/>
    <m/>
    <m/>
    <m/>
    <m/>
    <m/>
    <m/>
    <m/>
    <m/>
    <m/>
    <m/>
    <m/>
    <m/>
    <m/>
    <m/>
  </r>
  <r>
    <x v="930"/>
    <s v="     "/>
    <d v="2016-07-21T00:00:00"/>
    <d v="1899-12-30T13:30:00"/>
    <s v="30"/>
    <x v="2"/>
    <s v="7"/>
    <x v="2"/>
    <d v="2016-07-21T00:00:00"/>
    <d v="1899-12-30T13:30:00"/>
    <s v="REFUSED 9349 OK"/>
    <s v="     "/>
    <x v="1"/>
    <m/>
    <x v="1"/>
    <m/>
    <s v="1513693"/>
    <s v="16-0051576"/>
    <m/>
    <m/>
    <m/>
    <m/>
    <s v="     "/>
    <x v="0"/>
    <x v="0"/>
    <s v="Vegetation"/>
    <x v="0"/>
    <m/>
    <s v="&lt;0.25"/>
    <s v="Square Feet: ; Acreage: "/>
    <s v="Contact - Animal - Bird"/>
    <x v="6"/>
    <s v="Contact - Bird"/>
    <s v="All types of equipment / facility failure"/>
    <s v="Contact - Animal"/>
    <m/>
    <s v="Contact - Animal"/>
    <s v="Capacitor Bank"/>
    <s v="Pacific Bell"/>
    <s v="Overhead"/>
    <s v="Primary"/>
    <s v="Capacitor Bank"/>
    <m/>
    <s v="101302589"/>
    <s v="     "/>
    <x v="0"/>
    <m/>
    <n v="39.167900000000003"/>
    <n v="-121.717"/>
    <m/>
    <s v="PEASE-1103"/>
    <n v="12000"/>
    <s v="Unknown"/>
    <s v="Agriculture"/>
    <m/>
    <m/>
    <m/>
    <m/>
    <m/>
    <m/>
    <m/>
    <s v="N"/>
    <s v="N"/>
    <m/>
    <m/>
    <s v="     "/>
    <m/>
    <m/>
    <m/>
    <m/>
    <m/>
    <m/>
    <m/>
    <m/>
    <m/>
    <m/>
    <m/>
    <m/>
    <m/>
    <m/>
    <m/>
    <m/>
    <m/>
    <m/>
    <m/>
  </r>
  <r>
    <x v="931"/>
    <s v="     "/>
    <d v="2016-07-22T00:00:00"/>
    <d v="1899-12-30T14:11:00"/>
    <s v="30"/>
    <x v="2"/>
    <s v="7"/>
    <x v="2"/>
    <d v="2016-07-22T00:00:00"/>
    <d v="1899-12-30T14:11:00"/>
    <s v="3 BROKEN POLES, 1 PRIMARY POLE AND 2 SEC POLE, SERVICE,, FIRE, DUMP TRUCK BUCKET IN AIR WHILE DRIVING PULLED WIRES DOWN RAOD, TAG IS IN"/>
    <s v="     "/>
    <x v="1"/>
    <m/>
    <x v="1"/>
    <m/>
    <s v="1514309"/>
    <s v="16-0051883"/>
    <m/>
    <m/>
    <m/>
    <m/>
    <s v="     "/>
    <x v="0"/>
    <x v="0"/>
    <s v="Vegetation"/>
    <x v="0"/>
    <m/>
    <s v="0.26-9.99"/>
    <s v="Square Feet: ; Acreage: 4"/>
    <s v="Contact - 3rd Party"/>
    <x v="8"/>
    <s v="Contact - 3rd Party"/>
    <s v="All types of equipment / facility failure"/>
    <s v="Contact - Vehicle"/>
    <m/>
    <s v="Contact - Vehicle"/>
    <s v="Pole"/>
    <m/>
    <s v="Overhead"/>
    <s v="Primary"/>
    <s v="Conductor"/>
    <m/>
    <s v="100346440"/>
    <s v="     "/>
    <x v="0"/>
    <m/>
    <n v="39.7121"/>
    <n v="-121.81399999999999"/>
    <m/>
    <s v="BUTTE-1105"/>
    <n v="12000"/>
    <s v="Cal Fire"/>
    <s v="Urban"/>
    <n v="10"/>
    <m/>
    <m/>
    <m/>
    <m/>
    <m/>
    <m/>
    <s v="N"/>
    <s v="N"/>
    <m/>
    <m/>
    <s v="     "/>
    <m/>
    <m/>
    <m/>
    <m/>
    <m/>
    <m/>
    <m/>
    <m/>
    <m/>
    <m/>
    <m/>
    <m/>
    <m/>
    <m/>
    <m/>
    <m/>
    <m/>
    <m/>
    <m/>
  </r>
  <r>
    <x v="932"/>
    <s v="     "/>
    <d v="2016-07-22T00:00:00"/>
    <d v="1899-12-30T04:46:00"/>
    <s v="30"/>
    <x v="2"/>
    <s v="7"/>
    <x v="2"/>
    <d v="2016-07-22T00:00:00"/>
    <d v="1899-12-30T04:46:00"/>
    <s v="fire burned pole.crew to replace. unknown cause of fire at this time."/>
    <s v="     "/>
    <x v="1"/>
    <m/>
    <x v="1"/>
    <m/>
    <s v="1514007"/>
    <s v="16-0051731"/>
    <m/>
    <m/>
    <m/>
    <m/>
    <s v="     "/>
    <x v="0"/>
    <x v="0"/>
    <s v="Vegetation"/>
    <x v="0"/>
    <m/>
    <s v="0.26-9.99"/>
    <s v="Square Feet: ; Acreage: 1.5"/>
    <s v="Equipment - PG&amp;E"/>
    <x v="9"/>
    <s v="Equipment - PG&amp;E"/>
    <s v="All types of equipment / facility failure"/>
    <m/>
    <m/>
    <m/>
    <m/>
    <m/>
    <s v="Overhead"/>
    <s v="Primary"/>
    <s v="Conductor"/>
    <m/>
    <s v="101207784"/>
    <s v="     "/>
    <x v="0"/>
    <m/>
    <n v="37.346499999999999"/>
    <n v="-120.93300000000001"/>
    <m/>
    <s v="LIVINGSTON-1105"/>
    <n v="12000"/>
    <s v="Merced County FD"/>
    <s v="Agriculture"/>
    <m/>
    <m/>
    <m/>
    <m/>
    <m/>
    <m/>
    <m/>
    <s v="N"/>
    <s v="N"/>
    <m/>
    <m/>
    <s v="     "/>
    <m/>
    <m/>
    <m/>
    <m/>
    <m/>
    <m/>
    <m/>
    <m/>
    <m/>
    <m/>
    <m/>
    <m/>
    <m/>
    <m/>
    <m/>
    <m/>
    <m/>
    <m/>
    <m/>
  </r>
  <r>
    <x v="933"/>
    <s v="     "/>
    <d v="2016-07-23T00:00:00"/>
    <d v="1899-12-30T16:17:43"/>
    <s v="30"/>
    <x v="2"/>
    <s v="7"/>
    <x v="2"/>
    <m/>
    <m/>
    <s v="lightning arrester blew, started grass fire, NXBY: Reach out to Tman"/>
    <s v="     "/>
    <x v="0"/>
    <d v="2021-03-12T00:00:00"/>
    <x v="0"/>
    <m/>
    <m/>
    <m/>
    <m/>
    <s v="273933"/>
    <m/>
    <m/>
    <s v="     "/>
    <x v="0"/>
    <x v="0"/>
    <m/>
    <x v="0"/>
    <m/>
    <s v="0.26-9.99"/>
    <m/>
    <s v="Equipment - PG&amp;E"/>
    <x v="15"/>
    <s v="Equipment - PG&amp;E"/>
    <s v="All types of equipment / facility failure"/>
    <s v="Fuse failure - all"/>
    <s v="Fuse"/>
    <m/>
    <m/>
    <s v="No"/>
    <s v="Overhead"/>
    <m/>
    <s v="Fuse"/>
    <m/>
    <s v="101874515"/>
    <s v="     "/>
    <x v="0"/>
    <m/>
    <n v="35.871600000000001"/>
    <n v="-120.84099999999999"/>
    <s v="Monterey"/>
    <s v="SAN-MIGUEL-1106"/>
    <m/>
    <m/>
    <s v="Herbaceous"/>
    <m/>
    <m/>
    <m/>
    <m/>
    <m/>
    <m/>
    <m/>
    <s v="N"/>
    <s v="N"/>
    <m/>
    <m/>
    <s v="     "/>
    <m/>
    <m/>
    <m/>
    <m/>
    <m/>
    <m/>
    <m/>
    <m/>
    <m/>
    <m/>
    <m/>
    <m/>
    <m/>
    <m/>
    <m/>
    <m/>
    <m/>
    <m/>
    <m/>
  </r>
  <r>
    <x v="934"/>
    <s v="     "/>
    <d v="2016-07-23T00:00:00"/>
    <d v="1899-12-30T19:12:00"/>
    <s v="30"/>
    <x v="2"/>
    <s v="7"/>
    <x v="2"/>
    <d v="2016-07-23T00:00:00"/>
    <d v="1899-12-30T19:12:00"/>
    <s v="F4TCGBB NG CNCTR ON AWAC REPAIRED REFUSED TX CHK PWR OK"/>
    <s v="     "/>
    <x v="1"/>
    <m/>
    <x v="1"/>
    <m/>
    <s v="1514867"/>
    <m/>
    <m/>
    <m/>
    <m/>
    <m/>
    <s v="     "/>
    <x v="0"/>
    <x v="0"/>
    <s v="Vegetation"/>
    <x v="0"/>
    <m/>
    <s v="&lt;3 meters of linear travel"/>
    <s v="Square Feet: ; Acreage: "/>
    <s v="Equipment - PG&amp;E"/>
    <x v="10"/>
    <s v="Equipment - PG&amp;E"/>
    <s v="All types of equipment / facility failure"/>
    <s v="Splice/Clamp/Connector"/>
    <s v="Splice/Clamp/Connector"/>
    <m/>
    <m/>
    <s v="Pacific Bell"/>
    <s v="Overhead"/>
    <s v="Secondary"/>
    <s v="Conductor"/>
    <m/>
    <s v="100820603"/>
    <s v="     "/>
    <x v="0"/>
    <m/>
    <n v="36.740900000000003"/>
    <n v="-119.727"/>
    <m/>
    <s v="BARTON-1114"/>
    <m/>
    <s v="N.A."/>
    <s v="Urban"/>
    <m/>
    <m/>
    <m/>
    <m/>
    <m/>
    <m/>
    <m/>
    <s v="N"/>
    <s v="N"/>
    <m/>
    <m/>
    <s v="     "/>
    <m/>
    <m/>
    <m/>
    <m/>
    <m/>
    <m/>
    <m/>
    <m/>
    <m/>
    <m/>
    <m/>
    <m/>
    <m/>
    <m/>
    <m/>
    <m/>
    <m/>
    <m/>
    <m/>
  </r>
  <r>
    <x v="935"/>
    <s v="     "/>
    <d v="2016-07-23T00:00:00"/>
    <d v="1899-12-30T16:12:00"/>
    <s v="30"/>
    <x v="2"/>
    <s v="7"/>
    <x v="2"/>
    <d v="2016-07-23T00:00:00"/>
    <d v="1899-12-30T16:12:00"/>
    <s v="CALLED FOR CREW @ 1700 FOR REPAIRS, TREE CREW ONSITE REMOVING PALM TREES."/>
    <s v="     "/>
    <x v="1"/>
    <m/>
    <x v="1"/>
    <m/>
    <s v="1514804"/>
    <m/>
    <m/>
    <m/>
    <m/>
    <m/>
    <s v="     "/>
    <x v="0"/>
    <x v="0"/>
    <s v="Vegetation"/>
    <x v="0"/>
    <m/>
    <s v="&lt;0.25"/>
    <s v="Square Feet: ; Acreage: "/>
    <s v="Vegetation"/>
    <x v="0"/>
    <s v="Vegetation"/>
    <s v="All types of equipment / facility failure"/>
    <s v="Contact - Vegetation"/>
    <m/>
    <s v="Contact - Vegetation"/>
    <s v="Conductor"/>
    <s v="Yes"/>
    <s v="Overhead"/>
    <s v="Secondary"/>
    <s v="Conductor"/>
    <m/>
    <s v="100256351"/>
    <s v="     "/>
    <x v="0"/>
    <m/>
    <n v="35.3431"/>
    <n v="-119.04300000000001"/>
    <m/>
    <s v="WESTPARK-1103"/>
    <m/>
    <s v="Bakersfield FD"/>
    <s v="Urban"/>
    <m/>
    <m/>
    <m/>
    <m/>
    <m/>
    <m/>
    <m/>
    <s v="N"/>
    <s v="N"/>
    <m/>
    <m/>
    <s v="     "/>
    <m/>
    <m/>
    <m/>
    <m/>
    <m/>
    <m/>
    <m/>
    <m/>
    <m/>
    <m/>
    <m/>
    <m/>
    <m/>
    <m/>
    <m/>
    <m/>
    <m/>
    <m/>
    <m/>
  </r>
  <r>
    <x v="936"/>
    <s v="     "/>
    <d v="2016-07-23T00:00:00"/>
    <d v="1899-12-30T12:45:00"/>
    <s v="30"/>
    <x v="2"/>
    <s v="7"/>
    <x v="2"/>
    <m/>
    <m/>
    <s v="POSSIBLE FIRE CAUSED BY CAT BANK, CTR CUT OUT OPEN SMALL GRASS FIRE POLE OK"/>
    <s v="     "/>
    <x v="1"/>
    <m/>
    <x v="1"/>
    <m/>
    <m/>
    <m/>
    <m/>
    <m/>
    <m/>
    <m/>
    <s v="     "/>
    <x v="0"/>
    <x v="0"/>
    <s v="Vegetation"/>
    <x v="0"/>
    <m/>
    <s v="&lt;0.25"/>
    <s v="Square Feet: ; Acreage: "/>
    <s v="Equipment - PG&amp;E"/>
    <x v="11"/>
    <s v="Equipment - PG&amp;E"/>
    <s v="All types of equipment / facility failure"/>
    <s v="Capacitor Bank"/>
    <s v="Capacitor Bank"/>
    <m/>
    <m/>
    <m/>
    <s v="Overhead"/>
    <s v="Primary"/>
    <s v="Capacitor Bank"/>
    <m/>
    <s v="102345455"/>
    <s v="     "/>
    <x v="0"/>
    <m/>
    <n v="38.019300000000001"/>
    <n v="-121.902"/>
    <m/>
    <s v="KIRKER-2103"/>
    <n v="21000"/>
    <s v="Contra Costa County FD"/>
    <s v="Urban"/>
    <m/>
    <m/>
    <m/>
    <m/>
    <m/>
    <m/>
    <m/>
    <s v="N"/>
    <s v="N"/>
    <m/>
    <m/>
    <s v="     "/>
    <m/>
    <m/>
    <m/>
    <m/>
    <m/>
    <m/>
    <m/>
    <m/>
    <m/>
    <m/>
    <m/>
    <m/>
    <m/>
    <m/>
    <m/>
    <m/>
    <m/>
    <m/>
    <m/>
  </r>
  <r>
    <x v="937"/>
    <s v="     "/>
    <d v="2016-07-23T00:00:00"/>
    <d v="1899-12-30T12:48:52"/>
    <s v="30"/>
    <x v="2"/>
    <s v="7"/>
    <x v="2"/>
    <d v="2016-07-23T00:00:00"/>
    <d v="1899-12-30T12:48:00"/>
    <s v="FAS, OIS, Notification. Capacitor failed causing fire. Extinguished by Contra Costa FD. "/>
    <s v="     "/>
    <x v="0"/>
    <d v="2021-02-23T00:00:00"/>
    <x v="0"/>
    <m/>
    <m/>
    <s v="N/A"/>
    <m/>
    <s v="T003737415"/>
    <n v="11814759"/>
    <m/>
    <s v="     "/>
    <x v="0"/>
    <x v="0"/>
    <m/>
    <x v="0"/>
    <m/>
    <s v="&lt;0.25"/>
    <m/>
    <s v="Equipment - PG&amp;E"/>
    <x v="9"/>
    <s v="Equipment - PG&amp;E"/>
    <s v="All types of equipment / facility failure"/>
    <s v="Equipment failure - Other"/>
    <s v="Capacitor Bank"/>
    <m/>
    <m/>
    <s v="No"/>
    <s v="Overhead"/>
    <m/>
    <s v="Capacitor Bank"/>
    <m/>
    <s v="K960"/>
    <s v="     "/>
    <x v="0"/>
    <m/>
    <n v="38.019500000000001"/>
    <n v="-121.902"/>
    <s v="Contra Costa"/>
    <s v="KIRKER-2103"/>
    <m/>
    <s v="Contra Costa Fire"/>
    <s v="Urban"/>
    <m/>
    <m/>
    <m/>
    <m/>
    <m/>
    <m/>
    <m/>
    <s v="N"/>
    <s v="N"/>
    <m/>
    <m/>
    <s v="     "/>
    <m/>
    <m/>
    <m/>
    <m/>
    <m/>
    <m/>
    <m/>
    <m/>
    <m/>
    <m/>
    <m/>
    <m/>
    <m/>
    <m/>
    <m/>
    <m/>
    <m/>
    <m/>
    <m/>
  </r>
  <r>
    <x v="938"/>
    <s v="     "/>
    <d v="2016-07-24T00:00:00"/>
    <d v="1899-12-30T16:24:00"/>
    <s v="31"/>
    <x v="2"/>
    <s v="7"/>
    <x v="2"/>
    <d v="2016-07-24T00:00:00"/>
    <d v="1899-12-30T16:24:00"/>
    <s v="CHRISTIE / OLIUM 115 TRANSMISSION LINE DOWN."/>
    <s v="     "/>
    <x v="1"/>
    <m/>
    <x v="1"/>
    <m/>
    <m/>
    <m/>
    <m/>
    <m/>
    <m/>
    <s v="EI160724A"/>
    <s v="     "/>
    <x v="0"/>
    <x v="0"/>
    <s v="Vegetation"/>
    <x v="2"/>
    <m/>
    <s v="10-99"/>
    <s v="Square Feet: ; Acreage: 51"/>
    <s v="Equipment - PG&amp;E"/>
    <x v="4"/>
    <s v="Equipment - PG&amp;E"/>
    <s v="All types of equipment / facility failure"/>
    <s v="Conductor"/>
    <s v="Conductor"/>
    <m/>
    <m/>
    <m/>
    <s v="Overhead"/>
    <s v="Transmission"/>
    <s v="Conductor"/>
    <m/>
    <s v="103049639"/>
    <s v="     "/>
    <x v="1"/>
    <n v="530"/>
    <n v="38.0105"/>
    <n v="-122.194"/>
    <m/>
    <s v="OLEUM-NORTH-TOWER-CHRISTIE-115"/>
    <n v="115000"/>
    <s v="CCD"/>
    <s v="Herbaceous"/>
    <n v="40"/>
    <m/>
    <m/>
    <m/>
    <m/>
    <s v="FRANKLIN"/>
    <m/>
    <s v="N"/>
    <s v="N"/>
    <m/>
    <m/>
    <s v="     "/>
    <m/>
    <m/>
    <m/>
    <m/>
    <m/>
    <m/>
    <m/>
    <m/>
    <m/>
    <m/>
    <m/>
    <m/>
    <m/>
    <m/>
    <m/>
    <m/>
    <m/>
    <m/>
    <m/>
  </r>
  <r>
    <x v="939"/>
    <s v="     "/>
    <d v="2016-07-24T00:00:00"/>
    <d v="1899-12-30T10:16:48"/>
    <s v="31"/>
    <x v="2"/>
    <s v="7"/>
    <x v="2"/>
    <d v="2016-07-24T00:00:00"/>
    <d v="1899-12-30T10:16:00"/>
    <s v="FAS only. Tree connected with broken insulator caused by tracking. Caused tree fire. FD &amp; rangers onsite. Unknown fire size or if contained to just tree. KRJ7- used best judgement with &quot;tree fire&quot; greater than 1 linear meter, selected 1-3 meters."/>
    <s v="     "/>
    <x v="0"/>
    <d v="2021-02-23T00:00:00"/>
    <x v="0"/>
    <m/>
    <m/>
    <s v="N/A"/>
    <m/>
    <s v="7759207848"/>
    <m/>
    <m/>
    <s v="     "/>
    <x v="0"/>
    <x v="0"/>
    <m/>
    <x v="0"/>
    <m/>
    <s v="&lt;3 meters of linear travel"/>
    <m/>
    <s v="Equipment - PG&amp;E"/>
    <x v="9"/>
    <s v="Equipment - PG&amp;E"/>
    <s v="All types of equipment / facility failure"/>
    <s v="Equipment failure - Other"/>
    <s v="Insulator"/>
    <m/>
    <m/>
    <s v="No"/>
    <s v="Overhead"/>
    <m/>
    <s v="Insulator"/>
    <m/>
    <s v="254421103"/>
    <s v="     "/>
    <x v="1"/>
    <n v="450"/>
    <n v="37.548099999999998"/>
    <n v="-119.636"/>
    <s v="Mariposa"/>
    <s v="OAKHURST-1103"/>
    <m/>
    <m/>
    <s v="Conifer Forest"/>
    <m/>
    <m/>
    <m/>
    <m/>
    <m/>
    <m/>
    <m/>
    <s v="N"/>
    <s v="N"/>
    <m/>
    <m/>
    <s v="     "/>
    <m/>
    <m/>
    <m/>
    <m/>
    <m/>
    <m/>
    <m/>
    <m/>
    <m/>
    <m/>
    <m/>
    <m/>
    <m/>
    <m/>
    <m/>
    <m/>
    <m/>
    <m/>
    <m/>
  </r>
  <r>
    <x v="940"/>
    <s v="     "/>
    <d v="2016-07-25T00:00:00"/>
    <d v="1899-12-30T15:32:00"/>
    <s v="31"/>
    <x v="2"/>
    <s v="7"/>
    <x v="2"/>
    <d v="2016-07-25T00:00:00"/>
    <d v="1899-12-30T15:32:00"/>
    <s v="0"/>
    <s v="     "/>
    <x v="1"/>
    <m/>
    <x v="1"/>
    <m/>
    <s v="1515845"/>
    <s v="16-0052398"/>
    <m/>
    <m/>
    <n v="111818000"/>
    <m/>
    <s v="     "/>
    <x v="0"/>
    <x v="0"/>
    <s v="Vegetation"/>
    <x v="0"/>
    <m/>
    <s v="0.26-9.99"/>
    <s v="Square Feet: ; Acreage: 5"/>
    <s v="Vegetation"/>
    <x v="0"/>
    <s v="Vegetation"/>
    <s v="All types of equipment / facility failure"/>
    <s v="Contact - Vegetation"/>
    <m/>
    <s v="Contact - Vegetation"/>
    <s v="Conductor"/>
    <s v="Pacific Bell"/>
    <s v="Overhead"/>
    <s v="Primary"/>
    <s v="Conductor"/>
    <m/>
    <s v="101263632"/>
    <s v="     "/>
    <x v="1"/>
    <n v="340"/>
    <n v="38.352200000000003"/>
    <n v="-120.711"/>
    <m/>
    <s v="ELECTRA-1101"/>
    <n v="12000"/>
    <s v="Cal Fire"/>
    <s v="Hardwood Forest"/>
    <m/>
    <m/>
    <m/>
    <m/>
    <m/>
    <m/>
    <m/>
    <s v="N"/>
    <s v="N"/>
    <m/>
    <m/>
    <s v="     "/>
    <n v="38.352200000000003"/>
    <n v="-120.71065"/>
    <s v="Jul 26 2016 12:00AM"/>
    <s v="BranchFail"/>
    <s v="Large green multi-stem gray pine had a large stem break off and went thru a 2-phase line snapping both lines and starting a fire. The stem had a weak union with some included bark. The fire was extinguished and held to apprx 2 acres. Fire report submitted."/>
    <s v="PING"/>
    <s v="85"/>
    <s v="37"/>
    <s v="32"/>
    <s v="Severe"/>
    <s v="None"/>
    <s v="N"/>
    <s v="1"/>
    <m/>
    <s v="Hillside"/>
    <s v="A"/>
    <s v="CrossArm"/>
    <s v="BareWire"/>
    <s v="2"/>
  </r>
  <r>
    <x v="941"/>
    <s v="     "/>
    <d v="2016-07-25T00:00:00"/>
    <d v="1899-12-30T10:14:00"/>
    <s v="31"/>
    <x v="2"/>
    <s v="7"/>
    <x v="2"/>
    <d v="2016-07-25T00:00:00"/>
    <d v="1899-12-30T10:29:00"/>
    <s v="0"/>
    <s v="     "/>
    <x v="1"/>
    <m/>
    <x v="1"/>
    <m/>
    <s v="1515675"/>
    <s v="16-0052265"/>
    <m/>
    <m/>
    <m/>
    <m/>
    <s v="     "/>
    <x v="0"/>
    <x v="0"/>
    <s v="Vegetation"/>
    <x v="0"/>
    <m/>
    <s v="0.26-9.99"/>
    <s v="Square Feet: ; Acreage: 3"/>
    <s v="Vegetation"/>
    <x v="0"/>
    <s v="Vegetation"/>
    <s v="All types of equipment / facility failure"/>
    <s v="Contact - Vegetation"/>
    <m/>
    <s v="Contact - Vegetation"/>
    <s v="Conductor"/>
    <m/>
    <s v="Overhead"/>
    <s v="Primary"/>
    <s v="Conductor"/>
    <m/>
    <s v="101195552"/>
    <s v="     "/>
    <x v="0"/>
    <m/>
    <n v="37.475999999999999"/>
    <n v="-120.574"/>
    <m/>
    <s v="CRESSEY-2103"/>
    <n v="21000"/>
    <s v="CAL FIRE MERCED"/>
    <s v="Agriculture"/>
    <m/>
    <m/>
    <m/>
    <m/>
    <m/>
    <m/>
    <m/>
    <s v="N"/>
    <s v="N"/>
    <m/>
    <m/>
    <s v="     "/>
    <n v="37.475999999999999"/>
    <n v="-120.574"/>
    <s v="Jul 26 2016 12:00AM"/>
    <s v="RootsFail"/>
    <s v="OLD, MATURE VALLEY OAK UP ROOTED FALLING ON LINES. TREE CANOPY WAS FULL AND GREEN._x000d__x000a_"/>
    <s v="OAK"/>
    <s v="72"/>
    <s v="40"/>
    <s v="60"/>
    <s v="Slight"/>
    <s v="None"/>
    <s v="N"/>
    <s v="1"/>
    <m/>
    <s v="Plain"/>
    <s v="D"/>
    <s v="CrossArm"/>
    <s v="BareWire"/>
    <s v="3"/>
  </r>
  <r>
    <x v="942"/>
    <s v="     "/>
    <d v="2016-07-26T00:00:00"/>
    <d v="1899-12-30T16:32:27"/>
    <s v="31"/>
    <x v="2"/>
    <s v="7"/>
    <x v="2"/>
    <d v="2016-07-26T00:00:00"/>
    <d v="1899-12-30T16:32:00"/>
    <s v="JZCY - Please contact Larkspur FD for fire report. L7SF: 2170 REDWOOD HWY in Larkspur; BIRD GOT INTO TRANS LINE FELL ON ROOF STARTED ROOF ON FIRE"/>
    <s v="     "/>
    <x v="0"/>
    <d v="2021-02-24T00:00:00"/>
    <x v="0"/>
    <m/>
    <m/>
    <s v="N/A"/>
    <m/>
    <s v="4321725349"/>
    <m/>
    <m/>
    <s v="     "/>
    <x v="0"/>
    <x v="0"/>
    <m/>
    <x v="0"/>
    <m/>
    <s v="&lt;3 meters of linear travel"/>
    <m/>
    <s v="Contact - Animal - Bird"/>
    <x v="6"/>
    <s v="Contact - Bird"/>
    <s v="Contact from object"/>
    <s v="Contact - Animal"/>
    <m/>
    <s v="Contact - Animal"/>
    <s v="Conductor"/>
    <s v="Yes"/>
    <s v="Overhead"/>
    <m/>
    <s v="Conductor"/>
    <m/>
    <s v="102232559"/>
    <s v="     "/>
    <x v="0"/>
    <m/>
    <n v="37.942799999999998"/>
    <n v="-122.515"/>
    <s v="Marin"/>
    <s v="GREENBRAE-1102"/>
    <m/>
    <m/>
    <s v="Urban"/>
    <m/>
    <m/>
    <m/>
    <m/>
    <m/>
    <m/>
    <m/>
    <s v="N"/>
    <s v="N"/>
    <m/>
    <m/>
    <s v="     "/>
    <m/>
    <m/>
    <m/>
    <m/>
    <m/>
    <m/>
    <m/>
    <m/>
    <m/>
    <m/>
    <m/>
    <m/>
    <m/>
    <m/>
    <m/>
    <m/>
    <m/>
    <m/>
    <m/>
  </r>
  <r>
    <x v="943"/>
    <s v="     "/>
    <d v="2016-07-27T00:00:00"/>
    <d v="1899-12-30T15:29:00"/>
    <s v="31"/>
    <x v="2"/>
    <s v="7"/>
    <x v="2"/>
    <d v="2016-07-27T00:00:00"/>
    <d v="1899-12-30T15:29:00"/>
    <m/>
    <s v="     "/>
    <x v="1"/>
    <m/>
    <x v="1"/>
    <m/>
    <s v="1517263"/>
    <s v="16-0053024"/>
    <m/>
    <m/>
    <m/>
    <m/>
    <s v="     "/>
    <x v="0"/>
    <x v="0"/>
    <s v="Vegetation"/>
    <x v="0"/>
    <m/>
    <s v="&lt;0.25"/>
    <s v="Square Feet: ; Acreage: "/>
    <s v="Vegetation"/>
    <x v="0"/>
    <s v="Vegetation"/>
    <s v="All types of equipment / facility failure"/>
    <s v="Contact - Vegetation"/>
    <m/>
    <s v="Contact - Vegetation"/>
    <s v="Conductor"/>
    <m/>
    <s v="Overhead"/>
    <s v="Primary"/>
    <s v="Conductor"/>
    <m/>
    <m/>
    <s v="     "/>
    <x v="0"/>
    <m/>
    <n v="38.830800000000004"/>
    <n v="-122.19"/>
    <m/>
    <s v="MADISON-2101"/>
    <n v="21000"/>
    <s v="Unknown"/>
    <s v="Agriculture"/>
    <m/>
    <m/>
    <m/>
    <m/>
    <m/>
    <m/>
    <m/>
    <s v="N"/>
    <s v="N"/>
    <m/>
    <m/>
    <s v="     "/>
    <n v="38.830781999999999"/>
    <n v="-122.189903"/>
    <s v="Jul 28 2016 12:00AM"/>
    <s v="BranchFail"/>
    <s v="grey pine limb weighted up with moisture and cones bent over into the power lines the limb did not break or grow into Talked with T-man Criner, He stated as he trimmed the limb off the lines the branch raised back up to position away from the lines. Tree has strong lean away from the power lines."/>
    <s v="PING"/>
    <s v="70"/>
    <s v="58"/>
    <s v="18"/>
    <s v="None"/>
    <s v="None"/>
    <s v="N"/>
    <s v="1"/>
    <m/>
    <s v="Valley"/>
    <s v="D"/>
    <s v="CrossArm"/>
    <s v="BareWire"/>
    <s v="0"/>
  </r>
  <r>
    <x v="944"/>
    <s v="     "/>
    <d v="2016-07-27T00:00:00"/>
    <d v="1899-12-30T17:05:00"/>
    <s v="31"/>
    <x v="2"/>
    <s v="7"/>
    <x v="2"/>
    <d v="2016-07-27T00:00:00"/>
    <d v="1899-12-30T17:05:00"/>
    <m/>
    <s v="     "/>
    <x v="1"/>
    <m/>
    <x v="1"/>
    <m/>
    <m/>
    <m/>
    <m/>
    <m/>
    <m/>
    <m/>
    <s v="     "/>
    <x v="0"/>
    <x v="0"/>
    <s v="Vegetation"/>
    <x v="2"/>
    <m/>
    <s v="0.26-9.99"/>
    <s v="Square Feet: ; Acreage: 0.75"/>
    <s v="Contact - Animal - Bird"/>
    <x v="6"/>
    <s v="Contact - Bird"/>
    <s v="All types of equipment / facility failure"/>
    <s v="Contact - Animal"/>
    <m/>
    <s v="Contact - Animal"/>
    <s v="Conductor"/>
    <m/>
    <s v="Overhead"/>
    <s v="Transmission"/>
    <s v="Conductor"/>
    <m/>
    <s v="102029945"/>
    <s v="     "/>
    <x v="1"/>
    <n v="180"/>
    <n v="38.539200000000001"/>
    <n v="-122.76600000000001"/>
    <m/>
    <s v="FULTON-HOPLAND-60"/>
    <n v="60000"/>
    <s v="Cal Fire"/>
    <s v="Hardwood Forest"/>
    <m/>
    <m/>
    <m/>
    <m/>
    <m/>
    <m/>
    <m/>
    <s v="N"/>
    <s v="N"/>
    <m/>
    <m/>
    <s v="     "/>
    <m/>
    <m/>
    <m/>
    <m/>
    <m/>
    <m/>
    <m/>
    <m/>
    <m/>
    <m/>
    <m/>
    <m/>
    <m/>
    <m/>
    <m/>
    <m/>
    <m/>
    <m/>
    <m/>
  </r>
  <r>
    <x v="945"/>
    <s v="     "/>
    <d v="2016-07-27T00:00:00"/>
    <d v="1899-12-30T11:53:00"/>
    <s v="31"/>
    <x v="2"/>
    <s v="7"/>
    <x v="2"/>
    <d v="2016-07-27T00:00:00"/>
    <d v="1899-12-30T11:53:00"/>
    <s v="assist PEB9 tree fell on 1 phase causing fire"/>
    <s v="     "/>
    <x v="1"/>
    <m/>
    <x v="1"/>
    <m/>
    <s v="1517098"/>
    <s v="16-0052942"/>
    <m/>
    <m/>
    <m/>
    <m/>
    <s v="     "/>
    <x v="0"/>
    <x v="0"/>
    <s v="Vegetation"/>
    <x v="0"/>
    <m/>
    <s v="0.26-9.99"/>
    <s v="Square Feet: ; Acreage: 3"/>
    <s v="Vegetation"/>
    <x v="0"/>
    <s v="Vegetation"/>
    <s v="All types of equipment / facility failure"/>
    <s v="Contact - Vegetation"/>
    <m/>
    <s v="Contact - Vegetation"/>
    <s v="Conductor"/>
    <m/>
    <s v="Overhead"/>
    <s v="Primary"/>
    <s v="Conductor"/>
    <m/>
    <s v="101041792"/>
    <s v="     "/>
    <x v="1"/>
    <n v="320"/>
    <n v="37.864899999999999"/>
    <n v="-120.51300000000001"/>
    <m/>
    <s v="PEORIA-FLAT-1704"/>
    <n v="17000"/>
    <s v="Cal Fire"/>
    <s v="Herbaceous"/>
    <m/>
    <m/>
    <m/>
    <m/>
    <m/>
    <m/>
    <m/>
    <s v="N"/>
    <s v="N"/>
    <m/>
    <m/>
    <s v="     "/>
    <n v="37.864924000000002"/>
    <n v="-120.513392"/>
    <s v="Jul 27 2016 12:00AM"/>
    <s v="TrunkFail"/>
    <s v="Green Blue Oak failed knocking 1 phase/wire down and appeared to spark a fire. There was only slight signs of rot on the outside of the tree. There was at least 1/3 holding wood for 40in DBH tree. There was internal rot that could not be seen. Elevation 1007 ft."/>
    <s v="OAKD"/>
    <s v="35"/>
    <s v="40"/>
    <s v="20"/>
    <s v="Slight"/>
    <s v="Slight"/>
    <s v="N"/>
    <s v="1"/>
    <m/>
    <s v="Plain"/>
    <s v="A"/>
    <s v="CrossArm"/>
    <s v="BareWire"/>
    <s v="0"/>
  </r>
  <r>
    <x v="946"/>
    <s v="     "/>
    <d v="2016-07-27T00:00:00"/>
    <d v="1899-12-30T15:04:00"/>
    <s v="31"/>
    <x v="2"/>
    <s v="7"/>
    <x v="2"/>
    <m/>
    <m/>
    <s v="CALFIRE INCIDENT# HUU006126."/>
    <s v="     "/>
    <x v="1"/>
    <m/>
    <x v="1"/>
    <m/>
    <m/>
    <m/>
    <m/>
    <m/>
    <m/>
    <m/>
    <s v="     "/>
    <x v="0"/>
    <x v="0"/>
    <s v="Vegetation"/>
    <x v="0"/>
    <m/>
    <s v="&lt;3 meters of linear travel"/>
    <s v="Square Feet: ; Acreage: "/>
    <s v="Equipment - PG&amp;E"/>
    <x v="4"/>
    <s v="Equipment - PG&amp;E"/>
    <s v="All types of equipment / facility failure"/>
    <s v="Conductor"/>
    <s v="Conductor"/>
    <m/>
    <m/>
    <m/>
    <s v="Overhead"/>
    <s v="Secondary"/>
    <s v="Conductor"/>
    <m/>
    <s v="100968543"/>
    <s v="     "/>
    <x v="0"/>
    <m/>
    <n v="40.820700000000002"/>
    <n v="-124.18300000000001"/>
    <m/>
    <s v="FAIRHAVEN-1103"/>
    <m/>
    <s v="SAMOA PENNISUL;A FIRE DEPT"/>
    <s v="Urban"/>
    <m/>
    <m/>
    <m/>
    <m/>
    <m/>
    <m/>
    <m/>
    <s v="N"/>
    <s v="N"/>
    <m/>
    <m/>
    <s v="     "/>
    <m/>
    <m/>
    <m/>
    <m/>
    <m/>
    <m/>
    <m/>
    <m/>
    <m/>
    <m/>
    <m/>
    <m/>
    <m/>
    <m/>
    <m/>
    <m/>
    <m/>
    <m/>
    <m/>
  </r>
  <r>
    <x v="947"/>
    <s v="     "/>
    <d v="2016-07-28T00:00:00"/>
    <d v="1899-12-30T14:07:00"/>
    <s v="31"/>
    <x v="2"/>
    <s v="7"/>
    <x v="2"/>
    <d v="2016-07-28T00:00:00"/>
    <d v="1899-12-30T14:07:00"/>
    <m/>
    <s v="     "/>
    <x v="1"/>
    <m/>
    <x v="1"/>
    <m/>
    <m/>
    <m/>
    <m/>
    <m/>
    <m/>
    <m/>
    <s v="     "/>
    <x v="0"/>
    <x v="0"/>
    <s v="Vegetation"/>
    <x v="2"/>
    <m/>
    <s v="10-99"/>
    <s v="Square Feet: ; Acreage: 50"/>
    <s v="Contact - Animal - Bird"/>
    <x v="6"/>
    <s v="Contact - Bird"/>
    <s v="All types of equipment / facility failure"/>
    <s v="Contact - Animal"/>
    <m/>
    <s v="Contact - Animal"/>
    <s v="Conductor"/>
    <m/>
    <s v="Overhead"/>
    <s v="Transmission"/>
    <s v="Conductor"/>
    <m/>
    <s v="103653216"/>
    <s v="     "/>
    <x v="0"/>
    <m/>
    <n v="39.687199999999997"/>
    <n v="-121.71899999999999"/>
    <m/>
    <s v="CENTERVILLE-TABLE-MT.-60"/>
    <n v="60000"/>
    <s v="Cal Fire"/>
    <s v="Hardwood Woodland"/>
    <m/>
    <m/>
    <m/>
    <m/>
    <m/>
    <m/>
    <m/>
    <s v="N"/>
    <s v="N"/>
    <m/>
    <m/>
    <s v="     "/>
    <m/>
    <m/>
    <m/>
    <m/>
    <m/>
    <m/>
    <m/>
    <m/>
    <m/>
    <m/>
    <m/>
    <m/>
    <m/>
    <m/>
    <m/>
    <m/>
    <m/>
    <m/>
    <m/>
  </r>
  <r>
    <x v="948"/>
    <s v="     "/>
    <d v="2016-07-28T00:00:00"/>
    <d v="1899-12-30T14:24:00"/>
    <s v="31"/>
    <x v="2"/>
    <s v="7"/>
    <x v="2"/>
    <m/>
    <m/>
    <s v="cal fire report CATCU 008039 found bond wire contacting energized phase and down guy. down guy insulating bob was broken. Cal fire stated they believe fire started at this pole location called 4 crew to repair pole"/>
    <s v="     "/>
    <x v="1"/>
    <m/>
    <x v="1"/>
    <m/>
    <m/>
    <m/>
    <m/>
    <m/>
    <m/>
    <m/>
    <s v="     "/>
    <x v="0"/>
    <x v="0"/>
    <s v="Vegetation"/>
    <x v="0"/>
    <m/>
    <s v="0.26-9.99"/>
    <s v="Square Feet: ; Acreage: "/>
    <s v="Equipment - PG&amp;E"/>
    <x v="19"/>
    <s v="Equipment - PG&amp;E"/>
    <s v="All types of equipment / facility failure"/>
    <s v="Guy/Span Wire"/>
    <s v="Guy/Span Wire"/>
    <m/>
    <m/>
    <m/>
    <s v="Overhead"/>
    <s v="Primary"/>
    <s v="Other"/>
    <m/>
    <s v="101037045"/>
    <s v="     "/>
    <x v="1"/>
    <n v="348"/>
    <n v="37.8232"/>
    <n v="-120.136"/>
    <m/>
    <s v="CURTIS-1703"/>
    <n v="17000"/>
    <s v="Cal Fire"/>
    <s v="Conifer Forest"/>
    <m/>
    <m/>
    <m/>
    <m/>
    <m/>
    <m/>
    <m/>
    <s v="N"/>
    <s v="N"/>
    <m/>
    <m/>
    <s v="     "/>
    <m/>
    <m/>
    <m/>
    <m/>
    <m/>
    <m/>
    <m/>
    <m/>
    <m/>
    <m/>
    <m/>
    <m/>
    <m/>
    <m/>
    <m/>
    <m/>
    <m/>
    <m/>
    <m/>
  </r>
  <r>
    <x v="949"/>
    <s v="     "/>
    <d v="2016-07-28T00:00:00"/>
    <d v="1899-12-30T16:16:00"/>
    <s v="31"/>
    <x v="2"/>
    <s v="7"/>
    <x v="2"/>
    <d v="2016-07-28T00:00:00"/>
    <d v="1899-12-30T16:16:00"/>
    <s v="MADE REPAIRS TO 2 SVCS. LOOKED LIKE HOT CONNECTION AT POLE CAUSED GRASS FIRE. DAMAGED FENCING AT 4965 E MADISON AND 1000 SQ FT OF GRASS BURNED. TEL CO SVC LINE DAMAGED. TOOK PICS, IR. AND DATA SHEET. NO APPLIANCE OR ELECTRONIC DAMAGE TO EIT"/>
    <s v="     "/>
    <x v="1"/>
    <m/>
    <x v="1"/>
    <m/>
    <s v="1518018"/>
    <m/>
    <m/>
    <m/>
    <m/>
    <s v="EI160728A"/>
    <s v="     "/>
    <x v="0"/>
    <x v="0"/>
    <s v="Vegetation"/>
    <x v="0"/>
    <m/>
    <s v="&lt;0.25"/>
    <s v="Square Feet: ; Acreage: "/>
    <s v="Equipment - PG&amp;E"/>
    <x v="10"/>
    <s v="Equipment - PG&amp;E"/>
    <s v="All types of equipment / facility failure"/>
    <s v="Splice/Clamp/Connector"/>
    <s v="Splice/Clamp/Connector"/>
    <m/>
    <m/>
    <s v="Pacific Bell"/>
    <s v="Overhead"/>
    <s v="Secondary"/>
    <s v="Other"/>
    <m/>
    <s v="100818516"/>
    <s v="     "/>
    <x v="0"/>
    <m/>
    <n v="36.75"/>
    <n v="-119.73"/>
    <m/>
    <s v="BARTON-1111"/>
    <m/>
    <s v="Fresno FD"/>
    <s v="Urban"/>
    <m/>
    <m/>
    <m/>
    <m/>
    <m/>
    <m/>
    <m/>
    <s v="N"/>
    <s v="N"/>
    <m/>
    <m/>
    <s v="     "/>
    <m/>
    <m/>
    <m/>
    <m/>
    <m/>
    <m/>
    <m/>
    <m/>
    <m/>
    <m/>
    <m/>
    <m/>
    <m/>
    <m/>
    <m/>
    <m/>
    <m/>
    <m/>
    <m/>
  </r>
  <r>
    <x v="950"/>
    <s v="     "/>
    <d v="2016-07-28T00:00:00"/>
    <d v="1899-12-30T13:19:00"/>
    <s v="31"/>
    <x v="2"/>
    <s v="7"/>
    <x v="2"/>
    <d v="2016-07-28T00:00:00"/>
    <d v="1899-12-30T13:19:00"/>
    <s v="0"/>
    <s v="     "/>
    <x v="1"/>
    <m/>
    <x v="1"/>
    <m/>
    <s v="1517883"/>
    <s v="16-0053369"/>
    <m/>
    <m/>
    <n v="111829000"/>
    <m/>
    <s v="     "/>
    <x v="0"/>
    <x v="0"/>
    <s v="Vegetation"/>
    <x v="0"/>
    <m/>
    <s v="&lt;3 meters of linear travel"/>
    <s v="Square Feet: ; Acreage: "/>
    <s v="Equipment - PG&amp;E"/>
    <x v="2"/>
    <s v="Equipment - PG&amp;E"/>
    <s v="All types of equipment / facility failure"/>
    <s v="Pole"/>
    <s v="Pole"/>
    <m/>
    <m/>
    <m/>
    <s v="Overhead"/>
    <s v="Primary"/>
    <s v="Conductor"/>
    <m/>
    <s v="102195566"/>
    <s v="     "/>
    <x v="1"/>
    <n v="150"/>
    <n v="39.712699999999998"/>
    <n v="-123.497"/>
    <m/>
    <s v="LAYTONVILLE-1101"/>
    <n v="12000"/>
    <s v="Cal Fire"/>
    <s v="Conifer Forest"/>
    <m/>
    <m/>
    <m/>
    <m/>
    <m/>
    <m/>
    <m/>
    <s v="N"/>
    <s v="N"/>
    <m/>
    <m/>
    <s v="     "/>
    <m/>
    <m/>
    <m/>
    <m/>
    <m/>
    <m/>
    <m/>
    <m/>
    <m/>
    <m/>
    <m/>
    <m/>
    <m/>
    <m/>
    <m/>
    <m/>
    <m/>
    <m/>
    <m/>
  </r>
  <r>
    <x v="951"/>
    <s v="     "/>
    <d v="2016-07-28T00:00:00"/>
    <d v="1899-12-30T02:41:00"/>
    <s v="31"/>
    <x v="2"/>
    <s v="7"/>
    <x v="2"/>
    <d v="2016-07-28T00:00:00"/>
    <d v="1899-12-30T02:41:00"/>
    <s v="2 wires 1 span of # 6 copper on the ground. Tree fell into line and started fire"/>
    <s v="     "/>
    <x v="1"/>
    <m/>
    <x v="1"/>
    <m/>
    <s v="1517550"/>
    <s v="16-0053127"/>
    <m/>
    <m/>
    <n v="111827000"/>
    <m/>
    <s v="     "/>
    <x v="0"/>
    <x v="0"/>
    <s v="Vegetation"/>
    <x v="0"/>
    <m/>
    <s v="0.26-9.99"/>
    <s v="Square Feet: ; Acreage: "/>
    <s v="Vegetation"/>
    <x v="0"/>
    <s v="Vegetation"/>
    <s v="All types of equipment / facility failure"/>
    <s v="Contact - Vegetation"/>
    <m/>
    <s v="Contact - Vegetation"/>
    <s v="Conductor"/>
    <m/>
    <s v="Overhead"/>
    <s v="Primary"/>
    <s v="Conductor"/>
    <m/>
    <s v="101849904"/>
    <s v="     "/>
    <x v="2"/>
    <n v="582"/>
    <n v="35.367400000000004"/>
    <n v="-120.398"/>
    <m/>
    <s v="TEMPLETON-2113"/>
    <n v="21000"/>
    <s v="Cal Fire"/>
    <s v="Herbaceous"/>
    <m/>
    <m/>
    <m/>
    <m/>
    <m/>
    <m/>
    <m/>
    <s v="N"/>
    <s v="N"/>
    <m/>
    <m/>
    <s v="     "/>
    <n v="35.367400000000004"/>
    <n v="-120.3977"/>
    <s v="Jul 29 2016 12:00AM"/>
    <s v="BranchFail"/>
    <s v="EVIDENCE OF GREEN GRAY PINE CODOMINANT BRANCH FAILURE AT FAULT LOCATION. EVIDENCE OF FIRE. INVESTIGATION COMPLETE. NO FURTHER WORK NEEDED."/>
    <s v="PING"/>
    <s v="70"/>
    <s v="41"/>
    <s v="50"/>
    <s v="None"/>
    <s v="None"/>
    <s v="N"/>
    <s v="1"/>
    <m/>
    <s v="Plain"/>
    <s v="A"/>
    <s v="CrossArm"/>
    <s v="BareWire"/>
    <s v="5"/>
  </r>
  <r>
    <x v="952"/>
    <s v="     "/>
    <d v="2016-07-28T00:00:00"/>
    <d v="1899-12-30T08:12:00"/>
    <s v="31"/>
    <x v="2"/>
    <s v="7"/>
    <x v="2"/>
    <m/>
    <m/>
    <s v="pge ok- no wire down"/>
    <s v="     "/>
    <x v="1"/>
    <m/>
    <x v="1"/>
    <m/>
    <m/>
    <m/>
    <m/>
    <s v="T003741378"/>
    <m/>
    <m/>
    <s v="     "/>
    <x v="0"/>
    <x v="0"/>
    <s v="Vegetation"/>
    <x v="0"/>
    <m/>
    <s v="&lt;0.25"/>
    <s v="Square Feet: ; Acreage: "/>
    <s v="Equipment - PG&amp;E"/>
    <x v="9"/>
    <s v="Equipment - PG&amp;E"/>
    <s v="All types of equipment / facility failure"/>
    <s v="Tie Wire"/>
    <s v="Tie Wire"/>
    <m/>
    <m/>
    <m/>
    <s v="Overhead"/>
    <s v="Secondary"/>
    <s v="Other"/>
    <m/>
    <s v="101037043"/>
    <s v="     "/>
    <x v="1"/>
    <n v="348"/>
    <n v="37.820700000000002"/>
    <n v="-120.139"/>
    <m/>
    <s v="CURTIS-1703"/>
    <m/>
    <s v="Cal Fire"/>
    <s v="Conifer Forest"/>
    <m/>
    <m/>
    <m/>
    <m/>
    <m/>
    <m/>
    <m/>
    <s v="N"/>
    <s v="N"/>
    <m/>
    <m/>
    <s v="     "/>
    <m/>
    <m/>
    <m/>
    <m/>
    <m/>
    <m/>
    <m/>
    <m/>
    <m/>
    <m/>
    <m/>
    <m/>
    <m/>
    <m/>
    <m/>
    <m/>
    <m/>
    <m/>
    <m/>
  </r>
  <r>
    <x v="953"/>
    <s v="     "/>
    <d v="2016-07-28T00:00:00"/>
    <d v="1899-12-30T12:58:00"/>
    <s v="31"/>
    <x v="2"/>
    <s v="7"/>
    <x v="2"/>
    <d v="2016-07-28T00:00:00"/>
    <d v="1899-12-30T12:58:00"/>
    <s v="TREE FELL ON SERVICE CAUSING TRASFORMER POLE TO BREAK, PRIMARY CONDUCTORS TO CROSS PHASE. VEG FIRE."/>
    <s v="     "/>
    <x v="1"/>
    <m/>
    <x v="1"/>
    <m/>
    <s v="1517865"/>
    <s v="16-0053313"/>
    <m/>
    <m/>
    <m/>
    <m/>
    <s v="     "/>
    <x v="0"/>
    <x v="0"/>
    <s v="Vegetation"/>
    <x v="0"/>
    <m/>
    <s v="0.26-9.99"/>
    <s v="Square Feet: ; Acreage: "/>
    <s v="Vegetation"/>
    <x v="0"/>
    <s v="Vegetation"/>
    <s v="All types of equipment / facility failure"/>
    <s v="Contact - Vegetation"/>
    <m/>
    <s v="Contact - Vegetation"/>
    <s v="Conductor"/>
    <m/>
    <s v="Overhead"/>
    <s v="Primary"/>
    <s v="Conductor"/>
    <m/>
    <s v="103323932"/>
    <s v="     "/>
    <x v="1"/>
    <n v="424"/>
    <n v="37.237099999999998"/>
    <n v="-119.816"/>
    <m/>
    <s v="COARSEGOLD-SUB-2104"/>
    <n v="21000"/>
    <s v="Cal Fire"/>
    <s v="Herbaceous"/>
    <m/>
    <m/>
    <m/>
    <m/>
    <m/>
    <m/>
    <m/>
    <s v="N"/>
    <s v="N"/>
    <m/>
    <m/>
    <s v="     "/>
    <n v="37.237879999999997"/>
    <n v="-119.81635"/>
    <s v="Jul 29 2016 12:00AM"/>
    <s v="TrunkFail"/>
    <s v="Dead Live Oak was a 3-stm and split at the crotch and impacted the service drop which broke the top of the primary pole and transformer off causing the a 5 acre fire. Customer stated that he had intentions on removing multiple trees along the service drop but did not do it in a timely manner."/>
    <s v="OAKL"/>
    <s v="45"/>
    <s v="38"/>
    <s v="44"/>
    <s v="Moderate"/>
    <s v="Severe"/>
    <s v="Y"/>
    <s v="1"/>
    <m/>
    <s v="Other"/>
    <s v="A"/>
    <s v="CrossArm"/>
    <s v="BareWire"/>
    <s v="0"/>
  </r>
  <r>
    <x v="954"/>
    <s v="     "/>
    <d v="2016-07-29T00:00:00"/>
    <d v="1899-12-30T18:16:00"/>
    <s v="31"/>
    <x v="2"/>
    <s v="7"/>
    <x v="2"/>
    <d v="2016-07-29T00:00:00"/>
    <d v="1899-12-30T18:16:00"/>
    <m/>
    <s v="     "/>
    <x v="1"/>
    <m/>
    <x v="1"/>
    <m/>
    <s v="1518698"/>
    <s v="16-0053726"/>
    <m/>
    <m/>
    <n v="111833000"/>
    <m/>
    <s v="     "/>
    <x v="0"/>
    <x v="0"/>
    <s v="Vegetation"/>
    <x v="0"/>
    <m/>
    <s v="0.26-9.99"/>
    <s v="Square Feet: ; Acreage: "/>
    <s v="Vegetation"/>
    <x v="0"/>
    <s v="Vegetation"/>
    <s v="All types of equipment / facility failure"/>
    <s v="Contact - Vegetation"/>
    <m/>
    <s v="Contact - Vegetation"/>
    <s v="Conductor"/>
    <m/>
    <s v="Overhead"/>
    <s v="Primary"/>
    <s v="Conductor"/>
    <m/>
    <m/>
    <s v="     "/>
    <x v="2"/>
    <n v="180"/>
    <n v="38.576900000000002"/>
    <n v="-122.619"/>
    <m/>
    <s v="CALISTOGA-1101"/>
    <n v="12000"/>
    <s v="Selma Fire Department"/>
    <s v="Agriculture"/>
    <m/>
    <m/>
    <m/>
    <m/>
    <m/>
    <m/>
    <m/>
    <s v="N"/>
    <s v="N"/>
    <m/>
    <m/>
    <s v="     "/>
    <n v="38.576948000000002"/>
    <n v="-122.61868"/>
    <s v="Aug  1 2016 12:00AM"/>
    <s v="RootsFail"/>
    <s v="Healthy, green, mature Doug-fir uprooted and failed through lines. Confirmed wires down."/>
    <s v="FIRD"/>
    <s v="100"/>
    <s v="50"/>
    <s v="55"/>
    <s v="None"/>
    <s v="None"/>
    <s v="N"/>
    <s v="1"/>
    <m/>
    <s v="Hillside"/>
    <s v="A"/>
    <s v="CrossArm"/>
    <s v="BareWire"/>
    <s v="3"/>
  </r>
  <r>
    <x v="955"/>
    <s v="     "/>
    <d v="2016-07-29T00:00:00"/>
    <d v="1899-12-30T18:50:00"/>
    <s v="31"/>
    <x v="2"/>
    <s v="7"/>
    <x v="2"/>
    <d v="2016-07-29T00:00:00"/>
    <d v="1899-12-30T18:50:00"/>
    <s v="crew to make repairs"/>
    <s v="     "/>
    <x v="1"/>
    <m/>
    <x v="1"/>
    <m/>
    <s v="1518715"/>
    <s v="16-0053741"/>
    <m/>
    <m/>
    <n v="111833000"/>
    <m/>
    <s v="     "/>
    <x v="0"/>
    <x v="0"/>
    <s v="Vegetation"/>
    <x v="0"/>
    <m/>
    <s v="&lt;0.25"/>
    <s v="Square Feet: ; Acreage: "/>
    <s v="Contact - Animal - Bird"/>
    <x v="6"/>
    <s v="Contact - Bird"/>
    <s v="All types of equipment / facility failure"/>
    <s v="Contact - Animal"/>
    <m/>
    <s v="Contact - Animal"/>
    <s v="Conductor"/>
    <m/>
    <s v="Overhead"/>
    <s v="Primary"/>
    <s v="Conductor"/>
    <m/>
    <s v="100446986"/>
    <s v="     "/>
    <x v="0"/>
    <m/>
    <n v="38.020400000000002"/>
    <n v="-122.062"/>
    <m/>
    <s v="TIDEWATER-2110"/>
    <n v="21000"/>
    <s v="Contra Costa County FD"/>
    <s v="Urban"/>
    <m/>
    <m/>
    <m/>
    <m/>
    <m/>
    <m/>
    <m/>
    <s v="N"/>
    <s v="N"/>
    <m/>
    <m/>
    <s v="     "/>
    <m/>
    <m/>
    <m/>
    <m/>
    <m/>
    <m/>
    <m/>
    <m/>
    <m/>
    <m/>
    <m/>
    <m/>
    <m/>
    <m/>
    <m/>
    <m/>
    <m/>
    <m/>
    <m/>
  </r>
  <r>
    <x v="956"/>
    <s v="     "/>
    <d v="2016-07-29T00:00:00"/>
    <d v="1899-12-30T01:31:00"/>
    <s v="31"/>
    <x v="2"/>
    <s v="7"/>
    <x v="2"/>
    <d v="2016-07-29T00:00:00"/>
    <d v="1899-12-30T01:31:00"/>
    <s v="TREE CONTACT. POLE,TRANSF AND WIRE ON THE GROUND"/>
    <s v="     "/>
    <x v="1"/>
    <m/>
    <x v="1"/>
    <m/>
    <s v="1518241"/>
    <s v="16-0053478"/>
    <m/>
    <m/>
    <m/>
    <m/>
    <s v="     "/>
    <x v="0"/>
    <x v="0"/>
    <s v="Vegetation"/>
    <x v="0"/>
    <m/>
    <s v="&lt;0.25"/>
    <s v="Square Feet: ; Acreage: "/>
    <s v="Vegetation"/>
    <x v="0"/>
    <s v="Vegetation"/>
    <s v="All types of equipment / facility failure"/>
    <s v="Contact - Vegetation"/>
    <m/>
    <s v="Contact - Vegetation"/>
    <s v="Conductor"/>
    <m/>
    <s v="Overhead"/>
    <s v="Primary"/>
    <s v="Conductor"/>
    <m/>
    <s v="100962351"/>
    <s v="     "/>
    <x v="2"/>
    <n v="113"/>
    <n v="41.0396"/>
    <n v="-123.67400000000001"/>
    <m/>
    <s v="HOOPA-1101"/>
    <n v="12000"/>
    <s v="Hoopa FD"/>
    <s v="Conifer Forest"/>
    <m/>
    <m/>
    <m/>
    <m/>
    <m/>
    <m/>
    <m/>
    <s v="N"/>
    <s v="N"/>
    <m/>
    <m/>
    <s v="     "/>
    <n v="41.039659999999998"/>
    <n v="-123.6741"/>
    <s v="Jul 30 2016 12:00AM"/>
    <s v="TrunkFail"/>
    <s v="A green Tan Oak, snapped off 10-12 feet above the ground and fell into a Madrone causing the Tan Oak to further break and consequently falling in to the lines."/>
    <s v="TAN"/>
    <s v="70"/>
    <s v="12"/>
    <s v="60"/>
    <s v="Slight"/>
    <s v="None"/>
    <s v="N"/>
    <s v="1"/>
    <m/>
    <s v="Other"/>
    <s v="A"/>
    <s v="CrossArm"/>
    <s v="BareWire"/>
    <s v="2"/>
  </r>
  <r>
    <x v="957"/>
    <s v="     "/>
    <d v="2016-07-29T00:00:00"/>
    <d v="1899-12-30T15:47:00"/>
    <s v="31"/>
    <x v="2"/>
    <s v="7"/>
    <x v="2"/>
    <d v="2016-07-29T00:00:00"/>
    <d v="1899-12-30T15:47:00"/>
    <s v="0"/>
    <s v="     "/>
    <x v="1"/>
    <m/>
    <x v="1"/>
    <m/>
    <m/>
    <m/>
    <m/>
    <m/>
    <m/>
    <m/>
    <s v="     "/>
    <x v="0"/>
    <x v="0"/>
    <s v="Vegetation"/>
    <x v="0"/>
    <m/>
    <s v="&lt;0.25"/>
    <s v="Square Feet: ; Acreage: "/>
    <s v="Equipment - PG&amp;E"/>
    <x v="9"/>
    <s v="Equipment - PG&amp;E"/>
    <s v="All types of equipment / facility failure"/>
    <m/>
    <m/>
    <m/>
    <m/>
    <m/>
    <s v="Overhead"/>
    <s v="Secondary"/>
    <s v="Unknown"/>
    <m/>
    <s v="101334767"/>
    <s v="     "/>
    <x v="0"/>
    <m/>
    <n v="39.049700000000001"/>
    <n v="-121.515"/>
    <m/>
    <s v="PLUMAS-1101"/>
    <m/>
    <s v="Cal Fire"/>
    <s v="Agriculture"/>
    <m/>
    <m/>
    <m/>
    <m/>
    <m/>
    <m/>
    <m/>
    <s v="N"/>
    <s v="N"/>
    <m/>
    <m/>
    <s v="     "/>
    <m/>
    <m/>
    <m/>
    <m/>
    <m/>
    <m/>
    <m/>
    <m/>
    <m/>
    <m/>
    <m/>
    <m/>
    <m/>
    <m/>
    <m/>
    <m/>
    <m/>
    <m/>
    <m/>
  </r>
  <r>
    <x v="958"/>
    <s v="     "/>
    <d v="2016-07-30T00:00:00"/>
    <d v="1899-12-30T11:04:00"/>
    <s v="31"/>
    <x v="2"/>
    <s v="7"/>
    <x v="2"/>
    <d v="2016-07-30T00:00:00"/>
    <d v="1899-12-30T11:04:00"/>
    <s v="PART 8 INSULATOR FAILED. MELTED. FIRE STARTED ON CROSSARM AND BOTTOM OF POLE. CALLED FOR CREW TO MAKE REPAIRS. CAN REPLACE POLE AT LATER DATE. REPLACE INSULATOR AND CROSSARM TODAY TO RESTORE POWER."/>
    <s v="     "/>
    <x v="1"/>
    <m/>
    <x v="1"/>
    <m/>
    <s v="1518951"/>
    <s v="16-0053837"/>
    <m/>
    <m/>
    <m/>
    <m/>
    <s v="     "/>
    <x v="0"/>
    <x v="0"/>
    <s v="Vegetation"/>
    <x v="0"/>
    <m/>
    <s v="&lt;0.25"/>
    <s v="Square Feet: ; Acreage: "/>
    <s v="Equipment - PG&amp;E"/>
    <x v="16"/>
    <s v="Equipment - PG&amp;E"/>
    <s v="All types of equipment / facility failure"/>
    <s v="Insulator"/>
    <s v="Insulator"/>
    <m/>
    <m/>
    <m/>
    <s v="Overhead"/>
    <s v="Primary"/>
    <s v="Conductor"/>
    <m/>
    <s v="100150295"/>
    <s v="     "/>
    <x v="0"/>
    <m/>
    <n v="35.194099999999999"/>
    <n v="-118.913"/>
    <m/>
    <s v="WEEDPATCH-1101"/>
    <n v="12000"/>
    <s v="N.A."/>
    <s v="Agriculture"/>
    <m/>
    <m/>
    <m/>
    <m/>
    <m/>
    <m/>
    <m/>
    <s v="N"/>
    <s v="N"/>
    <m/>
    <m/>
    <s v="     "/>
    <m/>
    <m/>
    <m/>
    <m/>
    <m/>
    <m/>
    <m/>
    <m/>
    <m/>
    <m/>
    <m/>
    <m/>
    <m/>
    <m/>
    <m/>
    <m/>
    <m/>
    <m/>
    <m/>
  </r>
  <r>
    <x v="959"/>
    <s v="     "/>
    <d v="2016-07-31T00:00:00"/>
    <d v="1899-12-30T12:11:00"/>
    <s v="32"/>
    <x v="2"/>
    <s v="7"/>
    <x v="2"/>
    <d v="2016-07-31T00:00:00"/>
    <d v="1899-12-30T12:11:00"/>
    <s v="0"/>
    <s v="     "/>
    <x v="1"/>
    <m/>
    <x v="1"/>
    <m/>
    <m/>
    <s v="16-0053949"/>
    <m/>
    <m/>
    <m/>
    <m/>
    <s v="     "/>
    <x v="0"/>
    <x v="0"/>
    <s v="Vegetation"/>
    <x v="0"/>
    <m/>
    <s v="0.26-9.99"/>
    <s v="Square Feet: ; Acreage: 4"/>
    <s v="Contact - 3rd Party"/>
    <x v="12"/>
    <s v="Contact - 3rd Party"/>
    <s v="All types of equipment / facility failure"/>
    <s v="Contact - Balloon"/>
    <m/>
    <s v="Contact - Balloon"/>
    <s v="Conductor"/>
    <m/>
    <s v="Overhead"/>
    <s v="Primary"/>
    <s v="Conductor"/>
    <m/>
    <s v="101417359"/>
    <s v="     "/>
    <x v="1"/>
    <n v="305"/>
    <n v="38.782699999999998"/>
    <n v="-120.917"/>
    <m/>
    <s v="SHINGLE-SPRINGS-2109"/>
    <n v="21000"/>
    <s v="Cal Fire"/>
    <s v="Hardwood Woodland"/>
    <m/>
    <m/>
    <m/>
    <m/>
    <m/>
    <m/>
    <m/>
    <s v="N"/>
    <s v="N"/>
    <m/>
    <m/>
    <s v="     "/>
    <m/>
    <m/>
    <m/>
    <m/>
    <m/>
    <m/>
    <m/>
    <m/>
    <m/>
    <m/>
    <m/>
    <m/>
    <m/>
    <m/>
    <m/>
    <m/>
    <m/>
    <m/>
    <m/>
  </r>
  <r>
    <x v="960"/>
    <s v="     "/>
    <d v="2016-08-01T00:00:00"/>
    <d v="1899-12-30T18:29:00"/>
    <s v="32"/>
    <x v="2"/>
    <s v="8"/>
    <x v="2"/>
    <m/>
    <m/>
    <s v="0"/>
    <s v="     "/>
    <x v="1"/>
    <m/>
    <x v="1"/>
    <m/>
    <s v="1520004"/>
    <m/>
    <m/>
    <m/>
    <m/>
    <m/>
    <s v="     "/>
    <x v="0"/>
    <x v="0"/>
    <s v="Vegetation"/>
    <x v="0"/>
    <m/>
    <s v="&lt;0.25"/>
    <s v="Square Feet: ; Acreage: "/>
    <s v="Vegetation"/>
    <x v="0"/>
    <s v="Vegetation"/>
    <s v="All types of equipment / facility failure"/>
    <s v="Contact - Vegetation"/>
    <m/>
    <s v="Contact - Vegetation"/>
    <s v="Conductor"/>
    <s v="Pacific Bell"/>
    <s v="Overhead"/>
    <s v="Secondary"/>
    <s v="Conductor"/>
    <m/>
    <s v="101412720"/>
    <s v="     "/>
    <x v="2"/>
    <n v="305"/>
    <n v="38.695599999999999"/>
    <n v="-120.928"/>
    <m/>
    <s v="SHINGLE-SPRINGS-2109"/>
    <m/>
    <s v="Cal Fire"/>
    <s v="Urban"/>
    <m/>
    <m/>
    <m/>
    <m/>
    <m/>
    <m/>
    <m/>
    <s v="N"/>
    <s v="N"/>
    <m/>
    <m/>
    <s v="     "/>
    <m/>
    <m/>
    <m/>
    <m/>
    <m/>
    <m/>
    <m/>
    <m/>
    <m/>
    <m/>
    <m/>
    <m/>
    <m/>
    <m/>
    <m/>
    <m/>
    <m/>
    <m/>
    <m/>
  </r>
  <r>
    <x v="961"/>
    <s v="     "/>
    <d v="2016-08-01T00:00:00"/>
    <d v="1899-12-30T16:47:00"/>
    <s v="32"/>
    <x v="2"/>
    <s v="8"/>
    <x v="2"/>
    <d v="2016-08-01T00:00:00"/>
    <d v="1899-12-30T16:47:00"/>
    <s v="0"/>
    <s v="     "/>
    <x v="1"/>
    <m/>
    <x v="1"/>
    <m/>
    <s v="1519965"/>
    <s v="16-0054256"/>
    <m/>
    <m/>
    <m/>
    <m/>
    <s v="     "/>
    <x v="0"/>
    <x v="0"/>
    <s v="Vegetation"/>
    <x v="0"/>
    <m/>
    <s v="&lt;0.25"/>
    <s v="Square Feet: ; Acreage: "/>
    <s v="Equipment - PG&amp;E"/>
    <x v="13"/>
    <s v="Equipment - PG&amp;E"/>
    <s v="All types of equipment / facility failure"/>
    <s v="Transformer"/>
    <s v="Transformer"/>
    <m/>
    <m/>
    <m/>
    <s v="Overhead"/>
    <s v="Secondary"/>
    <s v="Transformer"/>
    <m/>
    <s v="101292397"/>
    <s v="     "/>
    <x v="0"/>
    <m/>
    <n v="38.931899999999999"/>
    <n v="-121.46899999999999"/>
    <m/>
    <s v="EAST-NICOLAUS-1103"/>
    <m/>
    <s v="Unknown"/>
    <s v="Agriculture"/>
    <m/>
    <m/>
    <m/>
    <m/>
    <m/>
    <m/>
    <m/>
    <s v="N"/>
    <s v="N"/>
    <m/>
    <m/>
    <s v="     "/>
    <m/>
    <m/>
    <m/>
    <m/>
    <m/>
    <m/>
    <m/>
    <m/>
    <m/>
    <m/>
    <m/>
    <m/>
    <m/>
    <m/>
    <m/>
    <m/>
    <m/>
    <m/>
    <m/>
  </r>
  <r>
    <x v="962"/>
    <s v="     "/>
    <d v="2016-08-01T00:00:00"/>
    <d v="1899-12-30T12:50:00"/>
    <s v="32"/>
    <x v="2"/>
    <s v="8"/>
    <x v="2"/>
    <d v="2016-08-01T00:00:00"/>
    <d v="1899-12-30T12:50:00"/>
    <s v="Removed Tree Limb from Line power OK"/>
    <s v="     "/>
    <x v="1"/>
    <m/>
    <x v="1"/>
    <m/>
    <s v="1519788"/>
    <s v="16-0054142"/>
    <m/>
    <m/>
    <m/>
    <m/>
    <s v="     "/>
    <x v="0"/>
    <x v="0"/>
    <s v="Vegetation"/>
    <x v="0"/>
    <m/>
    <s v="0.26-9.99"/>
    <s v="Square Feet: ; Acreage: "/>
    <s v="Vegetation"/>
    <x v="0"/>
    <s v="Vegetation"/>
    <s v="All types of equipment / facility failure"/>
    <s v="Contact - Vegetation"/>
    <m/>
    <s v="Contact - Vegetation"/>
    <s v="Conductor"/>
    <s v="Pacific Bell"/>
    <s v="Overhead"/>
    <s v="Primary"/>
    <s v="Conductor"/>
    <m/>
    <s v="100078299"/>
    <s v="     "/>
    <x v="1"/>
    <n v="300"/>
    <n v="38.904400000000003"/>
    <n v="-121.127"/>
    <m/>
    <s v="WISE-1102"/>
    <n v="12000"/>
    <s v="Cal Fire"/>
    <s v="Herbaceous"/>
    <m/>
    <m/>
    <m/>
    <m/>
    <m/>
    <m/>
    <m/>
    <s v="N"/>
    <s v="N"/>
    <m/>
    <m/>
    <s v="     "/>
    <m/>
    <m/>
    <s v="Aug  2 2016 12:00AM"/>
    <s v="BranchFail"/>
    <s v="(Inspection took place on the afternoon of 8/1/16 after being notified of outage and fire by VPM). Green, healthy Gray pine had branch located over primaries heat-stress and lay down onto line. PG&amp;E troubleman who responded to outage indicated that fuse #4461 had not blown as it should have done."/>
    <s v="PING"/>
    <s v="90"/>
    <s v="38"/>
    <s v="13"/>
    <s v="Slight"/>
    <s v="None"/>
    <s v="N"/>
    <s v="1"/>
    <m/>
    <s v="Hillside"/>
    <s v="A"/>
    <s v="CrossArm"/>
    <s v="BareWire"/>
    <s v="1"/>
  </r>
  <r>
    <x v="963"/>
    <s v="     "/>
    <d v="2016-08-02T00:00:00"/>
    <d v="1899-12-30T16:15:00"/>
    <s v="32"/>
    <x v="2"/>
    <s v="8"/>
    <x v="2"/>
    <d v="2016-08-02T00:00:00"/>
    <m/>
    <s v="jumper connection burned open at 44 solid blade disconnect and burned bypass switch caused grass fire coe 285328"/>
    <s v="     "/>
    <x v="1"/>
    <m/>
    <x v="1"/>
    <m/>
    <s v="1520675"/>
    <s v="16-0054552"/>
    <m/>
    <m/>
    <m/>
    <m/>
    <s v="     "/>
    <x v="0"/>
    <x v="0"/>
    <s v="Vegetation"/>
    <x v="0"/>
    <m/>
    <s v="&lt;0.25"/>
    <s v="Square Feet: ; Acreage: "/>
    <s v="Contact - 3rd Party"/>
    <x v="8"/>
    <s v="Contact - 3rd Party"/>
    <s v="All types of equipment / facility failure"/>
    <s v="Contact - Vehicle"/>
    <m/>
    <s v="Contact - Vehicle"/>
    <s v="Pole"/>
    <m/>
    <s v="Overhead"/>
    <s v="Primary"/>
    <s v="Conductor"/>
    <m/>
    <s v="100675986"/>
    <s v="     "/>
    <x v="1"/>
    <n v="424"/>
    <n v="37.031199999999998"/>
    <n v="-119.44"/>
    <m/>
    <s v="AUBERRY-1102"/>
    <n v="12000"/>
    <s v="Fresno County FD"/>
    <s v="Herbaceous"/>
    <m/>
    <m/>
    <m/>
    <m/>
    <m/>
    <m/>
    <m/>
    <s v="N"/>
    <s v="N"/>
    <m/>
    <m/>
    <s v="     "/>
    <m/>
    <m/>
    <m/>
    <m/>
    <m/>
    <m/>
    <m/>
    <m/>
    <m/>
    <m/>
    <m/>
    <m/>
    <m/>
    <m/>
    <m/>
    <m/>
    <m/>
    <m/>
    <m/>
  </r>
  <r>
    <x v="964"/>
    <s v="     "/>
    <d v="2016-08-02T00:00:00"/>
    <d v="1899-12-30T06:52:00"/>
    <s v="32"/>
    <x v="2"/>
    <s v="8"/>
    <x v="2"/>
    <d v="2016-08-02T00:00:00"/>
    <d v="1899-12-30T06:52:00"/>
    <s v="0"/>
    <s v="     "/>
    <x v="1"/>
    <m/>
    <x v="1"/>
    <m/>
    <s v="1520161"/>
    <s v="16-0054326"/>
    <m/>
    <m/>
    <n v="111841000"/>
    <m/>
    <s v="     "/>
    <x v="0"/>
    <x v="0"/>
    <s v="Vegetation"/>
    <x v="0"/>
    <m/>
    <s v="&lt;0.25"/>
    <s v="Square Feet: ; Acreage: "/>
    <s v="Contact - Animal - Bird"/>
    <x v="6"/>
    <s v="Contact - Bird"/>
    <s v="All types of equipment / facility failure"/>
    <s v="Contact - Animal"/>
    <m/>
    <s v="Contact - Animal"/>
    <s v="Conductor"/>
    <m/>
    <s v="Overhead"/>
    <s v="Primary"/>
    <s v="Conductor"/>
    <m/>
    <s v="103154739"/>
    <s v="     "/>
    <x v="0"/>
    <m/>
    <n v="38.197000000000003"/>
    <n v="-122.276"/>
    <m/>
    <s v="HIGHWAY-1102"/>
    <n v="12000"/>
    <s v="Napa/American Canyon FD"/>
    <s v="Urban"/>
    <m/>
    <m/>
    <m/>
    <m/>
    <m/>
    <m/>
    <m/>
    <s v="N"/>
    <s v="N"/>
    <m/>
    <m/>
    <s v="     "/>
    <m/>
    <m/>
    <m/>
    <m/>
    <m/>
    <m/>
    <m/>
    <m/>
    <m/>
    <m/>
    <m/>
    <m/>
    <m/>
    <m/>
    <m/>
    <m/>
    <m/>
    <m/>
    <m/>
  </r>
  <r>
    <x v="965"/>
    <s v="     "/>
    <d v="2016-08-03T00:00:00"/>
    <d v="1899-12-30T19:41:00"/>
    <s v="32"/>
    <x v="2"/>
    <s v="8"/>
    <x v="2"/>
    <d v="2016-08-02T00:00:00"/>
    <d v="1899-12-30T19:41:00"/>
    <s v="SMALL FIRE AT 20785 2ND ST, TREE FELL AND BROKE POLE AND PRIMARY LINES"/>
    <s v="     "/>
    <x v="1"/>
    <m/>
    <x v="1"/>
    <m/>
    <s v="1520624"/>
    <s v="16-0054583"/>
    <m/>
    <m/>
    <m/>
    <m/>
    <s v="     "/>
    <x v="0"/>
    <x v="0"/>
    <s v="Building"/>
    <x v="0"/>
    <m/>
    <s v="Structure-only"/>
    <s v="Square Feet: ; Acreage: "/>
    <s v="Vegetation"/>
    <x v="0"/>
    <s v="Vegetation"/>
    <s v="All types of equipment / facility failure"/>
    <s v="Contact - Vegetation"/>
    <m/>
    <s v="Contact - Vegetation"/>
    <s v="Conductor"/>
    <s v="Pacific Bell"/>
    <s v="Overhead"/>
    <s v="Primary"/>
    <s v="Conductor"/>
    <m/>
    <s v="101492556"/>
    <s v="     "/>
    <x v="0"/>
    <n v="246"/>
    <n v="40.386800000000001"/>
    <n v="-122.282"/>
    <m/>
    <s v="COTTONWOOD-1101"/>
    <n v="12000"/>
    <s v="COTTONWOOD FIRE DEPT"/>
    <s v="Urban"/>
    <m/>
    <m/>
    <m/>
    <m/>
    <m/>
    <m/>
    <m/>
    <s v="N"/>
    <s v="N"/>
    <m/>
    <m/>
    <s v="     "/>
    <m/>
    <m/>
    <s v="Aug  4 2016 12:00AM"/>
    <s v="BranchFail"/>
    <s v="Mature Live Oak branch failed at union four feet from base, causing domino effect resulting in three additional large branches to fail into lines from tree #2. Tree #1 main contributing factor, failed at weak attachment. Moderate to severe signs of internal decay were present. No external signs of decay are visually present at time of outage investigation. Tree canopy weighted heavy on line side."/>
    <s v="OAKL"/>
    <s v="50"/>
    <s v="38"/>
    <s v="15"/>
    <s v="Slight"/>
    <s v="Moderate"/>
    <s v="N"/>
    <s v="1"/>
    <m/>
    <s v="Valley"/>
    <s v="D"/>
    <s v="CrossArm"/>
    <s v="BareWire"/>
    <s v="2"/>
  </r>
  <r>
    <x v="966"/>
    <s v="     "/>
    <d v="2016-08-03T00:00:00"/>
    <d v="1899-12-30T12:41:00"/>
    <s v="32"/>
    <x v="2"/>
    <s v="8"/>
    <x v="2"/>
    <d v="2016-08-03T00:00:00"/>
    <d v="1899-12-30T12:41:00"/>
    <s v="Emg Sw Log 16-54769"/>
    <s v="     "/>
    <x v="1"/>
    <m/>
    <x v="1"/>
    <m/>
    <s v="1521016"/>
    <s v="16-0054769"/>
    <m/>
    <m/>
    <m/>
    <m/>
    <s v="     "/>
    <x v="0"/>
    <x v="0"/>
    <s v="Vegetation"/>
    <x v="0"/>
    <m/>
    <s v="0.26-9.99"/>
    <s v="Square Feet: ; Acreage: "/>
    <s v="Equipment - PG&amp;E"/>
    <x v="4"/>
    <s v="Equipment - PG&amp;E"/>
    <s v="All types of equipment / facility failure"/>
    <s v="Conductor"/>
    <s v="Conductor"/>
    <m/>
    <m/>
    <m/>
    <s v="Overhead"/>
    <s v="Primary"/>
    <s v="Conductor"/>
    <m/>
    <s v="100001032"/>
    <s v="     "/>
    <x v="1"/>
    <n v="350"/>
    <n v="39.326900000000002"/>
    <n v="-120.60299999999999"/>
    <m/>
    <s v="TAMARACK-1102"/>
    <n v="12000"/>
    <s v="Cal Fire"/>
    <s v="Shrub"/>
    <m/>
    <m/>
    <m/>
    <m/>
    <m/>
    <m/>
    <m/>
    <s v="N"/>
    <s v="N"/>
    <m/>
    <m/>
    <s v="     "/>
    <m/>
    <m/>
    <m/>
    <m/>
    <m/>
    <m/>
    <m/>
    <m/>
    <m/>
    <m/>
    <m/>
    <m/>
    <m/>
    <m/>
    <m/>
    <m/>
    <m/>
    <m/>
    <m/>
  </r>
  <r>
    <x v="967"/>
    <s v="     "/>
    <d v="2016-08-03T00:00:00"/>
    <d v="1899-12-30T04:38:00"/>
    <s v="32"/>
    <x v="2"/>
    <s v="8"/>
    <x v="2"/>
    <d v="2016-08-03T00:00:00"/>
    <d v="1899-12-30T04:38:00"/>
    <s v="0"/>
    <s v="     "/>
    <x v="1"/>
    <m/>
    <x v="1"/>
    <m/>
    <s v="1520733"/>
    <s v="16-0054597"/>
    <m/>
    <m/>
    <m/>
    <m/>
    <s v="     "/>
    <x v="0"/>
    <x v="0"/>
    <s v="Vegetation"/>
    <x v="0"/>
    <m/>
    <s v="0.26-9.99"/>
    <s v="Square Feet: ; Acreage: "/>
    <s v="Vegetation"/>
    <x v="0"/>
    <s v="Vegetation"/>
    <s v="All types of equipment / facility failure"/>
    <s v="Contact - Vegetation"/>
    <m/>
    <s v="Contact - Vegetation"/>
    <s v="Conductor"/>
    <m/>
    <s v="Overhead"/>
    <s v="Primary"/>
    <s v="Conductor"/>
    <m/>
    <s v="103809676"/>
    <s v="     "/>
    <x v="2"/>
    <n v="335"/>
    <n v="38.8474"/>
    <n v="-120.812"/>
    <m/>
    <s v="PLACERVILLE-2106"/>
    <n v="21000"/>
    <s v="cal fire garden valley fire"/>
    <s v="Conifer Forest"/>
    <m/>
    <m/>
    <m/>
    <m/>
    <m/>
    <m/>
    <m/>
    <s v="N"/>
    <s v="N"/>
    <m/>
    <m/>
    <s v="     "/>
    <n v="38.848370000000003"/>
    <n v="-120.809488"/>
    <s v="Aug  4 2016 12:00AM"/>
    <s v="TrunkFail"/>
    <s v="A Large 2 stem Black Oak broke at the trunk union. The oak fell into a tall Douglas Fir and both trees fell into lines. The fir appears to be the primary cause of the outage as a large portion of significant wood was above line height."/>
    <s v="OAKK"/>
    <s v="75"/>
    <s v="40"/>
    <s v="73"/>
    <s v="Slight"/>
    <s v="Severe"/>
    <s v="N"/>
    <s v="1"/>
    <m/>
    <s v="Hillside"/>
    <s v="A"/>
    <s v="CrossArm"/>
    <s v="BareWire"/>
    <s v="3"/>
  </r>
  <r>
    <x v="968"/>
    <s v="     "/>
    <d v="2016-08-04T00:00:00"/>
    <d v="1899-12-30T12:19:00"/>
    <s v="32"/>
    <x v="2"/>
    <s v="8"/>
    <x v="2"/>
    <m/>
    <m/>
    <s v="Crew to adjust conductor clearance"/>
    <s v="     "/>
    <x v="1"/>
    <m/>
    <x v="1"/>
    <m/>
    <m/>
    <m/>
    <m/>
    <m/>
    <m/>
    <m/>
    <s v="     "/>
    <x v="0"/>
    <x v="0"/>
    <s v="Vegetation"/>
    <x v="0"/>
    <m/>
    <s v="&lt;0.25"/>
    <s v="Square Feet: ; Acreage: "/>
    <s v="Contact - Animal - Bird"/>
    <x v="6"/>
    <s v="Contact - Bird"/>
    <s v="All types of equipment / facility failure"/>
    <s v="Contact - Animal"/>
    <m/>
    <s v="Contact - Animal"/>
    <s v="Conductor"/>
    <m/>
    <s v="Overhead"/>
    <s v="Primary"/>
    <s v="Conductor"/>
    <m/>
    <s v="103074837"/>
    <s v="     "/>
    <x v="0"/>
    <m/>
    <n v="35.942500000000003"/>
    <n v="-119.384"/>
    <m/>
    <s v="ALPAUGH-1104"/>
    <n v="12000"/>
    <s v="Tulare County Fire Dept."/>
    <s v="Agriculture"/>
    <m/>
    <m/>
    <m/>
    <m/>
    <m/>
    <m/>
    <m/>
    <s v="N"/>
    <s v="N"/>
    <m/>
    <m/>
    <s v="     "/>
    <m/>
    <m/>
    <m/>
    <m/>
    <m/>
    <m/>
    <m/>
    <m/>
    <m/>
    <m/>
    <m/>
    <m/>
    <m/>
    <m/>
    <m/>
    <m/>
    <m/>
    <m/>
    <m/>
  </r>
  <r>
    <x v="969"/>
    <s v="     "/>
    <d v="2016-08-05T00:00:00"/>
    <d v="1899-12-30T14:46:00"/>
    <s v="32"/>
    <x v="2"/>
    <s v="8"/>
    <x v="2"/>
    <d v="2016-08-05T00:00:00"/>
    <d v="1899-12-30T14:46:00"/>
    <s v="0"/>
    <s v="     "/>
    <x v="1"/>
    <m/>
    <x v="1"/>
    <m/>
    <s v="1522230"/>
    <s v="16-0055425"/>
    <m/>
    <m/>
    <n v="111852000"/>
    <m/>
    <s v="     "/>
    <x v="0"/>
    <x v="0"/>
    <s v="Vegetation"/>
    <x v="0"/>
    <m/>
    <s v="&lt;3 meters of linear travel"/>
    <s v="Square Feet: ; Acreage: "/>
    <s v="Vegetation"/>
    <x v="0"/>
    <s v="Vegetation"/>
    <s v="All types of equipment / facility failure"/>
    <s v="Contact - Vegetation"/>
    <m/>
    <s v="Contact - Vegetation"/>
    <s v="Conductor"/>
    <m/>
    <s v="Overhead"/>
    <s v="Primary"/>
    <s v="Conductor"/>
    <m/>
    <s v="103572261"/>
    <s v="     "/>
    <x v="1"/>
    <n v="120"/>
    <n v="40.479700000000001"/>
    <n v="-123.78"/>
    <m/>
    <s v="BRIDGEVILLE-1101"/>
    <n v="12000"/>
    <s v="Cal Fire"/>
    <s v="Conifer Forest"/>
    <m/>
    <m/>
    <m/>
    <m/>
    <m/>
    <m/>
    <m/>
    <s v="N"/>
    <s v="N"/>
    <m/>
    <m/>
    <s v="     "/>
    <n v="40.478749000000001"/>
    <n v="-123.776537"/>
    <s v="Aug  8 2016 12:00AM"/>
    <s v="RootsFail"/>
    <s v="A madrone with an open trunk scar and internal decay uprooted and fell into the lines, getting held up and causing cross phasing.  The trunk scar extended from the base of the tree up 5 and encompassed about 1/4 of the circumference of the trunk at the base. There was decay extending into the trunk and there were no holding roots on the scarred, uphill side of the tree. The canopy appeared healthy. The tree was just marked to be worked on routine 7/29/16."/>
    <s v="MADR"/>
    <s v="52"/>
    <s v="17"/>
    <s v="35"/>
    <s v="Slight"/>
    <s v="None"/>
    <s v="N"/>
    <s v="1"/>
    <m/>
    <s v="Hillside"/>
    <s v="B"/>
    <s v="CrossArm"/>
    <s v="BareWire"/>
    <s v="3"/>
  </r>
  <r>
    <x v="970"/>
    <s v="     "/>
    <d v="2016-08-05T00:00:00"/>
    <d v="1899-12-30T20:44:00"/>
    <s v="32"/>
    <x v="2"/>
    <s v="8"/>
    <x v="2"/>
    <d v="2016-08-05T00:00:00"/>
    <m/>
    <s v="burnt secondary leads on transformer"/>
    <s v="     "/>
    <x v="1"/>
    <m/>
    <x v="1"/>
    <m/>
    <m/>
    <m/>
    <m/>
    <m/>
    <m/>
    <m/>
    <s v="     "/>
    <x v="0"/>
    <x v="0"/>
    <s v="Vegetation"/>
    <x v="0"/>
    <m/>
    <s v="&lt;0.25"/>
    <s v="Square Feet: ; Acreage: "/>
    <s v="Equipment - PG&amp;E"/>
    <x v="4"/>
    <s v="Equipment - PG&amp;E"/>
    <s v="All types of equipment / facility failure"/>
    <s v="Conductor"/>
    <s v="Conductor"/>
    <m/>
    <m/>
    <s v="Pacific Bell"/>
    <s v="Overhead"/>
    <s v="Primary"/>
    <s v="Conductor"/>
    <m/>
    <s v="102154138"/>
    <s v="     "/>
    <x v="0"/>
    <n v="175"/>
    <n v="39.024900000000002"/>
    <n v="-122.667"/>
    <m/>
    <s v="REDBUD-1101"/>
    <n v="12000"/>
    <s v="N.A."/>
    <s v="Urban"/>
    <m/>
    <m/>
    <m/>
    <m/>
    <m/>
    <m/>
    <m/>
    <s v="N"/>
    <s v="N"/>
    <m/>
    <m/>
    <s v="     "/>
    <m/>
    <m/>
    <m/>
    <m/>
    <m/>
    <m/>
    <m/>
    <m/>
    <m/>
    <m/>
    <m/>
    <m/>
    <m/>
    <m/>
    <m/>
    <m/>
    <m/>
    <m/>
    <m/>
  </r>
  <r>
    <x v="971"/>
    <s v="     "/>
    <d v="2016-08-05T00:00:00"/>
    <d v="1899-12-30T12:40:00"/>
    <s v="32"/>
    <x v="2"/>
    <s v="8"/>
    <x v="2"/>
    <d v="2016-08-05T00:00:00"/>
    <d v="1899-12-30T12:40:00"/>
    <s v="0"/>
    <s v="     "/>
    <x v="1"/>
    <m/>
    <x v="1"/>
    <m/>
    <s v="1522158"/>
    <s v="16-0055382"/>
    <m/>
    <m/>
    <n v="111851000"/>
    <m/>
    <s v="     "/>
    <x v="0"/>
    <x v="0"/>
    <s v="Vegetation"/>
    <x v="0"/>
    <m/>
    <s v="&lt;0.25"/>
    <s v="Square Feet: ; Acreage: "/>
    <s v="Equipment - PG&amp;E"/>
    <x v="4"/>
    <s v="Equipment - PG&amp;E"/>
    <s v="All types of equipment / facility failure"/>
    <s v="Conductor"/>
    <s v="Conductor"/>
    <m/>
    <m/>
    <s v="Pacific Bell"/>
    <s v="Overhead"/>
    <s v="Primary"/>
    <s v="Conductor"/>
    <m/>
    <s v="102284869"/>
    <s v="     "/>
    <x v="0"/>
    <m/>
    <n v="38.340699999999998"/>
    <n v="-122.258"/>
    <m/>
    <s v="PUEBLO-1104"/>
    <n v="12000"/>
    <s v="Cal Fire"/>
    <s v="Urban"/>
    <m/>
    <m/>
    <m/>
    <m/>
    <m/>
    <m/>
    <m/>
    <s v="N"/>
    <s v="N"/>
    <m/>
    <m/>
    <s v="     "/>
    <m/>
    <m/>
    <m/>
    <m/>
    <m/>
    <m/>
    <m/>
    <m/>
    <m/>
    <m/>
    <m/>
    <m/>
    <m/>
    <m/>
    <m/>
    <m/>
    <m/>
    <m/>
    <m/>
  </r>
  <r>
    <x v="972"/>
    <s v="     "/>
    <d v="2016-08-05T00:00:00"/>
    <d v="1899-12-30T12:42:00"/>
    <s v="32"/>
    <x v="2"/>
    <s v="8"/>
    <x v="2"/>
    <d v="2016-08-05T00:00:00"/>
    <d v="1899-12-30T12:42:00"/>
    <s v="REMOVED TREE FROM LINE W/ CREW"/>
    <s v="     "/>
    <x v="1"/>
    <m/>
    <x v="1"/>
    <m/>
    <s v="1522134"/>
    <s v="16-0055368"/>
    <m/>
    <m/>
    <m/>
    <m/>
    <s v="     "/>
    <x v="0"/>
    <x v="0"/>
    <s v="Vegetation"/>
    <x v="0"/>
    <m/>
    <s v="&lt;3 meters of linear travel"/>
    <s v="Square Feet: ; Acreage: "/>
    <s v="Vegetation"/>
    <x v="0"/>
    <s v="Vegetation"/>
    <s v="All types of equipment / facility failure"/>
    <s v="Contact - Vegetation"/>
    <m/>
    <s v="Contact - Vegetation"/>
    <s v="Conductor"/>
    <m/>
    <s v="Overhead"/>
    <s v="Primary"/>
    <s v="Conductor"/>
    <m/>
    <s v="101244628"/>
    <s v="     "/>
    <x v="2"/>
    <n v="345"/>
    <n v="38.404800000000002"/>
    <n v="-120.529"/>
    <m/>
    <s v="WEST-POINT-1102"/>
    <n v="12000"/>
    <s v="Cal Fire"/>
    <s v="Hardwood Forest"/>
    <m/>
    <m/>
    <m/>
    <m/>
    <m/>
    <m/>
    <m/>
    <s v="N"/>
    <s v="N"/>
    <m/>
    <m/>
    <s v="     "/>
    <n v="38.405500000000004"/>
    <n v="-120.52912000000001"/>
    <s v="Aug  8 2016 12:00AM"/>
    <s v="TrunkFail"/>
    <s v="Live green 2-stem black oak, line side stem broke off 6ft above ground and hit a 9in Douglas fir allowing the top of the oak to rest on the 2-phase line with no facility damage. Moderate internal rot was exposed after the stem break. No external rot or wounds were visible on outside of tree. No charring or burning was found on debris on ground."/>
    <s v="OAKK"/>
    <s v="55"/>
    <s v="15"/>
    <s v="28"/>
    <s v="Slight"/>
    <s v="None"/>
    <s v="N"/>
    <s v="1"/>
    <m/>
    <s v="Hillside"/>
    <s v="B"/>
    <s v="CrossArm"/>
    <s v="BareWire"/>
    <s v="0"/>
  </r>
  <r>
    <x v="973"/>
    <s v="     "/>
    <d v="2016-08-06T00:00:00"/>
    <d v="1899-12-30T18:53:00"/>
    <s v="32"/>
    <x v="2"/>
    <s v="8"/>
    <x v="2"/>
    <m/>
    <m/>
    <s v="Called for crew to replace damaged cutouts."/>
    <s v="     "/>
    <x v="1"/>
    <m/>
    <x v="1"/>
    <m/>
    <s v="1522610"/>
    <s v="16-0055531"/>
    <m/>
    <m/>
    <m/>
    <m/>
    <s v="     "/>
    <x v="0"/>
    <x v="0"/>
    <s v="Vegetation"/>
    <x v="0"/>
    <m/>
    <s v="&lt;3 meters of linear travel"/>
    <s v="Square Feet: ; Acreage: "/>
    <s v="Equipment - PG&amp;E"/>
    <x v="15"/>
    <s v="Equipment - PG&amp;E"/>
    <s v="All types of equipment / facility failure"/>
    <s v="Fuse"/>
    <s v="Fuse"/>
    <m/>
    <m/>
    <s v="Pacific Bell"/>
    <s v="Overhead"/>
    <s v="Secondary"/>
    <s v="Fuse"/>
    <m/>
    <s v="102277853"/>
    <s v="     "/>
    <x v="0"/>
    <m/>
    <n v="38.2819"/>
    <n v="-122.30200000000001"/>
    <m/>
    <s v="BASALT-1106"/>
    <m/>
    <s v="Unknown"/>
    <s v="Urban"/>
    <m/>
    <m/>
    <m/>
    <m/>
    <m/>
    <m/>
    <m/>
    <s v="N"/>
    <s v="N"/>
    <m/>
    <m/>
    <s v="     "/>
    <m/>
    <m/>
    <m/>
    <m/>
    <m/>
    <m/>
    <m/>
    <m/>
    <m/>
    <m/>
    <m/>
    <m/>
    <m/>
    <m/>
    <m/>
    <m/>
    <m/>
    <m/>
    <m/>
  </r>
  <r>
    <x v="974"/>
    <s v="     "/>
    <d v="2016-08-07T00:00:00"/>
    <d v="1899-12-30T21:42:00"/>
    <s v="33"/>
    <x v="2"/>
    <s v="8"/>
    <x v="2"/>
    <d v="2016-08-07T00:00:00"/>
    <d v="1899-12-30T21:42:00"/>
    <s v="crew to repair wire down due to tree limb broke/ fire 100'x100'"/>
    <s v="     "/>
    <x v="1"/>
    <m/>
    <x v="1"/>
    <m/>
    <s v="1522918"/>
    <s v="16-0055617"/>
    <m/>
    <m/>
    <n v="111853000"/>
    <m/>
    <s v="     "/>
    <x v="0"/>
    <x v="0"/>
    <s v="Vegetation"/>
    <x v="0"/>
    <m/>
    <s v="&lt;0.25"/>
    <s v="Square Feet: ; Acreage: "/>
    <s v="Vegetation"/>
    <x v="0"/>
    <s v="Vegetation"/>
    <s v="All types of equipment / facility failure"/>
    <s v="Contact - Vegetation"/>
    <m/>
    <s v="Contact - Vegetation"/>
    <s v="Conductor"/>
    <s v="None"/>
    <s v="Overhead"/>
    <s v="Primary"/>
    <s v="Conductor"/>
    <m/>
    <s v="102183401"/>
    <s v="     "/>
    <x v="0"/>
    <n v="162"/>
    <n v="39.753"/>
    <n v="-123.236"/>
    <m/>
    <s v="COVELO-1101"/>
    <n v="12000"/>
    <s v="Cal Fire"/>
    <s v="Hardwood Woodland"/>
    <m/>
    <m/>
    <m/>
    <m/>
    <m/>
    <m/>
    <m/>
    <s v="N"/>
    <s v="N"/>
    <m/>
    <m/>
    <s v="     "/>
    <n v="39.752459999999999"/>
    <n v="-123.23648"/>
    <s v="Aug  8 2016 12:00AM"/>
    <s v="TrunkFail"/>
    <s v="A stem off of a healthy multi-stem Valley Oak peeled off from the trunk and failed into one of the three phases. A small grass fire approximately 100ft by 100ft resulted from this outage, with no property damage."/>
    <s v="OAKV"/>
    <s v="70"/>
    <s v="82"/>
    <s v="33"/>
    <s v="None"/>
    <s v="None"/>
    <s v="N"/>
    <s v="1"/>
    <m/>
    <s v="Valley"/>
    <s v="D"/>
    <s v="CrossArm"/>
    <s v="BareWire"/>
    <s v="5"/>
  </r>
  <r>
    <x v="975"/>
    <s v="     "/>
    <d v="2016-08-07T00:00:00"/>
    <d v="1899-12-30T14:20:00"/>
    <s v="33"/>
    <x v="2"/>
    <s v="8"/>
    <x v="2"/>
    <d v="2016-08-07T00:00:00"/>
    <d v="1899-12-30T14:20:00"/>
    <s v="fu crew tree took down primary"/>
    <s v="     "/>
    <x v="1"/>
    <m/>
    <x v="1"/>
    <m/>
    <s v="1522802"/>
    <s v="16-0055597"/>
    <m/>
    <m/>
    <n v="111853000"/>
    <m/>
    <s v="     "/>
    <x v="0"/>
    <x v="0"/>
    <s v="Vegetation"/>
    <x v="0"/>
    <m/>
    <s v="&lt;0.25"/>
    <s v="Square Feet: ; Acreage: "/>
    <s v="Vegetation"/>
    <x v="0"/>
    <s v="Vegetation"/>
    <s v="All types of equipment / facility failure"/>
    <s v="Contact - Vegetation"/>
    <m/>
    <s v="Contact - Vegetation"/>
    <s v="Conductor"/>
    <m/>
    <s v="Overhead"/>
    <s v="Primary"/>
    <s v="Conductor"/>
    <m/>
    <s v="103413747"/>
    <s v="     "/>
    <x v="1"/>
    <n v="520"/>
    <n v="37.2316"/>
    <n v="-122.155"/>
    <m/>
    <s v="WOODSIDE-1101"/>
    <n v="12000"/>
    <s v="cal fire/woodside fire"/>
    <s v="Conifer Forest"/>
    <m/>
    <m/>
    <m/>
    <m/>
    <m/>
    <m/>
    <m/>
    <s v="N"/>
    <s v="N"/>
    <m/>
    <m/>
    <s v="     "/>
    <n v="37.231569999999998"/>
    <n v="-122.15518"/>
    <s v="Aug  8 2016 12:00AM"/>
    <s v="TrunkFail"/>
    <s v="1 BAILEYANA ACACIA WAS LIVE, GREEN, AND HEALTHY FAILED 1FT ABOVE GROUND ONTO 2 SMALLER BAILEYANA ACACIAS WHICH CONTACTED THE HIGH VOLTAGE LINES ( DOMINO EFFECT )THE CONTACT  RESULTED IN A WIRE DOWN OUTAGE WHICH STARTED A GRASS FIRE EXTENDING UPHILL AND COVERED APROXIMATELY 1/4 ACRE."/>
    <s v="ACA"/>
    <s v="45"/>
    <s v="20"/>
    <s v="22"/>
    <s v="None"/>
    <s v="None"/>
    <s v="N"/>
    <s v="1"/>
    <m/>
    <s v="Hillside"/>
    <s v="B"/>
    <s v="CrossArm"/>
    <s v="BareWire"/>
    <s v="0"/>
  </r>
  <r>
    <x v="976"/>
    <s v="     "/>
    <d v="2016-08-08T00:00:00"/>
    <d v="1899-12-30T15:44:00"/>
    <s v="33"/>
    <x v="2"/>
    <s v="8"/>
    <x v="2"/>
    <m/>
    <m/>
    <s v="0"/>
    <s v="     "/>
    <x v="1"/>
    <m/>
    <x v="1"/>
    <m/>
    <s v="1523282"/>
    <m/>
    <m/>
    <m/>
    <m/>
    <m/>
    <s v="     "/>
    <x v="0"/>
    <x v="0"/>
    <s v="Vegetation"/>
    <x v="0"/>
    <m/>
    <s v="&lt;3 meters of linear travel"/>
    <s v="Square Feet: ; Acreage: "/>
    <s v="Equipment - PG&amp;E"/>
    <x v="9"/>
    <s v="Equipment - PG&amp;E"/>
    <s v="All types of equipment / facility failure"/>
    <m/>
    <m/>
    <m/>
    <m/>
    <m/>
    <s v="Overhead"/>
    <s v="Secondary"/>
    <s v="Unknown"/>
    <m/>
    <s v="100519919"/>
    <s v="     "/>
    <x v="2"/>
    <n v="520"/>
    <n v="37.138199999999998"/>
    <n v="-121.967"/>
    <m/>
    <s v="LOS-GATOS-1106"/>
    <m/>
    <s v="Cal Fire"/>
    <s v="Conifer Forest"/>
    <m/>
    <m/>
    <m/>
    <m/>
    <m/>
    <m/>
    <m/>
    <s v="N"/>
    <s v="N"/>
    <m/>
    <m/>
    <s v="     "/>
    <m/>
    <m/>
    <m/>
    <m/>
    <m/>
    <m/>
    <m/>
    <m/>
    <m/>
    <m/>
    <m/>
    <m/>
    <m/>
    <m/>
    <m/>
    <m/>
    <m/>
    <m/>
    <m/>
  </r>
  <r>
    <x v="977"/>
    <s v="     "/>
    <d v="2016-08-09T00:00:00"/>
    <d v="1899-12-30T14:39:21"/>
    <s v="33"/>
    <x v="2"/>
    <s v="8"/>
    <x v="2"/>
    <d v="2016-08-09T00:00:00"/>
    <d v="1899-12-30T14:39:00"/>
    <s v="FAS and OIS. Third party cut tree limb, which hit OH conductor causing arc and grass fire. Sunnyvale FD extinguished, under .25 acres. "/>
    <s v="     "/>
    <x v="0"/>
    <m/>
    <x v="0"/>
    <m/>
    <s v="1523820"/>
    <s v="N/A"/>
    <m/>
    <s v="T003748536"/>
    <m/>
    <m/>
    <s v="     "/>
    <x v="0"/>
    <x v="0"/>
    <m/>
    <x v="0"/>
    <m/>
    <s v="&lt;0.25"/>
    <m/>
    <s v="Contact - 3rd Party"/>
    <x v="3"/>
    <s v="Contact - 3rd Party"/>
    <s v="Contact from object"/>
    <s v="Contact - Other"/>
    <m/>
    <s v="Contact - Other"/>
    <s v="Conductor"/>
    <s v="No"/>
    <s v="Overhead"/>
    <m/>
    <s v="Conductor"/>
    <m/>
    <s v="83671106"/>
    <s v="     "/>
    <x v="0"/>
    <m/>
    <n v="37.339799999999997"/>
    <n v="-122.011"/>
    <s v="Santa Clara"/>
    <s v="WOLFE-1106"/>
    <m/>
    <s v="Sunnyvale FD"/>
    <s v="Urban"/>
    <m/>
    <m/>
    <m/>
    <m/>
    <m/>
    <m/>
    <m/>
    <s v="N"/>
    <s v="N"/>
    <m/>
    <m/>
    <s v="     "/>
    <m/>
    <m/>
    <m/>
    <m/>
    <m/>
    <m/>
    <m/>
    <m/>
    <m/>
    <m/>
    <m/>
    <m/>
    <m/>
    <m/>
    <m/>
    <m/>
    <m/>
    <m/>
    <m/>
  </r>
  <r>
    <x v="978"/>
    <s v="     "/>
    <d v="2016-08-09T00:00:00"/>
    <d v="1899-12-30T19:21:00"/>
    <s v="33"/>
    <x v="2"/>
    <s v="8"/>
    <x v="2"/>
    <m/>
    <m/>
    <s v="Digger pine limb fell onto cable tv line, part of branch must have touched primary line  causing arching at cable line. No outage."/>
    <s v="     "/>
    <x v="1"/>
    <m/>
    <x v="1"/>
    <m/>
    <s v="1523978"/>
    <m/>
    <m/>
    <m/>
    <m/>
    <m/>
    <s v="     "/>
    <x v="0"/>
    <x v="0"/>
    <s v="Vegetation"/>
    <x v="0"/>
    <m/>
    <s v="&lt;0.25"/>
    <s v="Square Feet: ; Acreage: "/>
    <s v="Vegetation"/>
    <x v="0"/>
    <s v="Vegetation"/>
    <s v="All types of equipment / facility failure"/>
    <s v="Contact - Vegetation"/>
    <m/>
    <s v="Contact - Vegetation"/>
    <s v="Conductor"/>
    <s v="Pacific Bell"/>
    <s v="Overhead"/>
    <s v="Secondary"/>
    <s v="Conductor"/>
    <m/>
    <s v="100038028"/>
    <s v="     "/>
    <x v="1"/>
    <n v="340"/>
    <n v="38.918700000000001"/>
    <n v="-120.952"/>
    <m/>
    <s v="MOUNTAIN-QUARRIES-2101"/>
    <m/>
    <s v="El Dorado County FD"/>
    <s v="Hardwood Forest"/>
    <m/>
    <m/>
    <m/>
    <m/>
    <m/>
    <m/>
    <m/>
    <s v="N"/>
    <s v="N"/>
    <m/>
    <m/>
    <s v="     "/>
    <m/>
    <m/>
    <m/>
    <m/>
    <m/>
    <m/>
    <m/>
    <m/>
    <m/>
    <m/>
    <m/>
    <m/>
    <m/>
    <m/>
    <m/>
    <m/>
    <m/>
    <m/>
    <m/>
  </r>
  <r>
    <x v="979"/>
    <s v="     "/>
    <d v="2016-08-09T00:00:00"/>
    <d v="1899-12-30T14:06:00"/>
    <s v="33"/>
    <x v="2"/>
    <s v="8"/>
    <x v="2"/>
    <d v="2016-08-09T00:00:00"/>
    <m/>
    <s v="3rd party cut limb iro 1663 kintyre way caused sec arc &amp; grass fire @ 2 backyard"/>
    <s v="     "/>
    <x v="1"/>
    <m/>
    <x v="1"/>
    <m/>
    <s v="1523820"/>
    <m/>
    <m/>
    <m/>
    <m/>
    <m/>
    <s v="     "/>
    <x v="0"/>
    <x v="0"/>
    <s v="Vegetation"/>
    <x v="0"/>
    <m/>
    <s v="&lt;0.25"/>
    <s v="Square Feet: ; Acreage: "/>
    <s v="Vegetation"/>
    <x v="0"/>
    <s v="Vegetation"/>
    <s v="All types of equipment / facility failure"/>
    <s v="Contact - Vegetation"/>
    <m/>
    <s v="Contact - Vegetation"/>
    <s v="Conductor"/>
    <s v="Pacific Bell"/>
    <s v="Overhead"/>
    <s v="Secondary"/>
    <s v="Conductor"/>
    <m/>
    <s v="100555160"/>
    <s v="     "/>
    <x v="0"/>
    <m/>
    <n v="37.339799999999997"/>
    <n v="-122.011"/>
    <m/>
    <s v="WOLFE-1106"/>
    <m/>
    <s v="sunnyvale fd"/>
    <s v="Urban"/>
    <m/>
    <m/>
    <m/>
    <m/>
    <m/>
    <m/>
    <m/>
    <s v="N"/>
    <s v="N"/>
    <m/>
    <m/>
    <s v="     "/>
    <m/>
    <m/>
    <m/>
    <m/>
    <m/>
    <m/>
    <m/>
    <m/>
    <m/>
    <m/>
    <m/>
    <m/>
    <m/>
    <m/>
    <m/>
    <m/>
    <m/>
    <m/>
    <m/>
  </r>
  <r>
    <x v="980"/>
    <s v="     "/>
    <d v="2016-08-09T00:00:00"/>
    <d v="1899-12-30T10:18:00"/>
    <s v="33"/>
    <x v="2"/>
    <s v="8"/>
    <x v="2"/>
    <d v="2016-08-09T00:00:00"/>
    <d v="1899-12-30T09:17:00"/>
    <s v="BIRD FLEW INTO FUSE MAKING IT BLOW AND CAUSING A FIRE"/>
    <s v="     "/>
    <x v="1"/>
    <m/>
    <x v="1"/>
    <m/>
    <s v="1523579"/>
    <s v="16-0055962"/>
    <m/>
    <m/>
    <m/>
    <m/>
    <s v="     "/>
    <x v="0"/>
    <x v="0"/>
    <s v="Vegetation"/>
    <x v="0"/>
    <m/>
    <s v="&lt;0.25"/>
    <s v="Square Feet: ; Acreage: "/>
    <s v="Contact - Animal - Bird"/>
    <x v="6"/>
    <s v="Contact - Bird"/>
    <s v="All types of equipment / facility failure"/>
    <s v="Contact - Animal"/>
    <m/>
    <s v="Contact - Animal"/>
    <s v="Conductor"/>
    <m/>
    <s v="Overhead"/>
    <s v="Primary"/>
    <s v="Conductor"/>
    <m/>
    <s v="101107871"/>
    <s v="     "/>
    <x v="0"/>
    <m/>
    <n v="37.057499999999997"/>
    <n v="-119.97799999999999"/>
    <m/>
    <s v="STOREY-1109"/>
    <m/>
    <s v="Cal Fire"/>
    <s v="Agriculture"/>
    <m/>
    <m/>
    <m/>
    <m/>
    <m/>
    <m/>
    <m/>
    <s v="N"/>
    <s v="N"/>
    <m/>
    <m/>
    <s v="     "/>
    <m/>
    <m/>
    <m/>
    <m/>
    <m/>
    <m/>
    <m/>
    <m/>
    <m/>
    <m/>
    <m/>
    <m/>
    <m/>
    <m/>
    <m/>
    <m/>
    <m/>
    <m/>
    <m/>
  </r>
  <r>
    <x v="981"/>
    <s v="     "/>
    <d v="2016-08-09T00:00:00"/>
    <d v="1899-12-30T10:35:35"/>
    <s v="33"/>
    <x v="2"/>
    <s v="8"/>
    <x v="2"/>
    <d v="2016-08-09T00:00:00"/>
    <d v="1899-12-30T10:35:00"/>
    <s v="FAS only. Bird flew into fuse causing it to blow and created a fire. Madera FD extinguished veg fire. Less than 3 meters. "/>
    <s v="     "/>
    <x v="0"/>
    <m/>
    <x v="0"/>
    <m/>
    <m/>
    <s v="N/A"/>
    <m/>
    <s v="T003748323"/>
    <m/>
    <m/>
    <s v="     "/>
    <x v="0"/>
    <x v="0"/>
    <m/>
    <x v="0"/>
    <m/>
    <s v="&lt;3 meters of linear travel"/>
    <m/>
    <s v="Contact - Animal - Bird"/>
    <x v="6"/>
    <s v="Contact - Bird"/>
    <s v="Contact from object"/>
    <s v="Contact - Animal"/>
    <m/>
    <s v="Contact - Animal"/>
    <s v="Transformer"/>
    <s v="No"/>
    <s v="Overhead"/>
    <m/>
    <s v="Transformer"/>
    <m/>
    <s v="254611105"/>
    <s v="     "/>
    <x v="0"/>
    <m/>
    <n v="36.986699999999999"/>
    <n v="-120.056"/>
    <s v="Madera"/>
    <s v="STOREY-1105"/>
    <m/>
    <s v="Madera FD"/>
    <s v="Urban"/>
    <m/>
    <m/>
    <m/>
    <m/>
    <m/>
    <m/>
    <m/>
    <s v="N"/>
    <s v="N"/>
    <m/>
    <m/>
    <s v="     "/>
    <m/>
    <m/>
    <m/>
    <m/>
    <m/>
    <m/>
    <m/>
    <m/>
    <m/>
    <m/>
    <m/>
    <m/>
    <m/>
    <m/>
    <m/>
    <m/>
    <m/>
    <m/>
    <m/>
  </r>
  <r>
    <x v="982"/>
    <s v="     "/>
    <d v="2016-08-10T00:00:00"/>
    <d v="1899-12-30T17:59:00"/>
    <s v="33"/>
    <x v="2"/>
    <s v="8"/>
    <x v="2"/>
    <d v="2016-08-10T00:00:00"/>
    <d v="1899-12-30T17:59:00"/>
    <s v="WIRE DOWN"/>
    <s v="     "/>
    <x v="1"/>
    <m/>
    <x v="1"/>
    <m/>
    <s v="1524514"/>
    <s v="16-0056395"/>
    <m/>
    <m/>
    <m/>
    <m/>
    <s v="     "/>
    <x v="0"/>
    <x v="0"/>
    <s v="Vegetation"/>
    <x v="0"/>
    <m/>
    <s v="&lt;0.25"/>
    <s v="Square Feet: ; Acreage: "/>
    <s v="Contact - Animal - Other"/>
    <x v="6"/>
    <s v="Contact - Animal"/>
    <s v="All types of equipment / facility failure"/>
    <s v="Contact - Animal"/>
    <m/>
    <s v="Contact - Animal"/>
    <s v="Conductor"/>
    <m/>
    <s v="Overhead"/>
    <s v="Primary"/>
    <s v="Conductor"/>
    <m/>
    <s v="103203955"/>
    <s v="     "/>
    <x v="0"/>
    <m/>
    <n v="37.085599999999999"/>
    <n v="-121.01300000000001"/>
    <m/>
    <s v="SANTA-NELLA-1101"/>
    <n v="12000"/>
    <s v="Merced County FD"/>
    <s v="Herbaceous"/>
    <m/>
    <m/>
    <m/>
    <m/>
    <m/>
    <m/>
    <m/>
    <s v="N"/>
    <s v="N"/>
    <m/>
    <m/>
    <s v="     "/>
    <m/>
    <m/>
    <m/>
    <m/>
    <m/>
    <m/>
    <m/>
    <m/>
    <m/>
    <m/>
    <m/>
    <m/>
    <m/>
    <m/>
    <m/>
    <m/>
    <m/>
    <m/>
    <m/>
  </r>
  <r>
    <x v="983"/>
    <s v="     "/>
    <d v="2016-08-10T00:00:00"/>
    <d v="1899-12-30T15:26:00"/>
    <s v="33"/>
    <x v="2"/>
    <s v="8"/>
    <x v="2"/>
    <d v="2016-08-10T00:00:00"/>
    <d v="1899-12-30T15:53:00"/>
    <s v="SECONDARY WIRE BURNED DOWN. CAUSE UNKNOWN. DAMAGED CATV, TELCO. CHARRED POLE. CAUSED FIRE IRO 3266 E SANTA ANA. FD HAD TO BREAK WINDOW AT THAT RESIDENCE. FENCING DAMAGED ON PROPERTY ALSO AND NXT DOOR. MADE OUT I.R., DATA SHEET. TOOK PICS. R"/>
    <s v="     "/>
    <x v="1"/>
    <m/>
    <x v="1"/>
    <m/>
    <s v="1524445"/>
    <m/>
    <m/>
    <m/>
    <m/>
    <m/>
    <s v="     "/>
    <x v="0"/>
    <x v="0"/>
    <s v="Vegetation"/>
    <x v="0"/>
    <m/>
    <s v="&lt;0.25"/>
    <s v="Square Feet: ; Acreage: "/>
    <s v="Equipment - PG&amp;E"/>
    <x v="4"/>
    <s v="Equipment - PG&amp;E"/>
    <s v="All types of equipment / facility failure"/>
    <s v="Conductor"/>
    <s v="Conductor"/>
    <m/>
    <m/>
    <s v="Pacific Bell"/>
    <s v="Overhead"/>
    <s v="Secondary"/>
    <s v="Conductor"/>
    <m/>
    <s v="100840914"/>
    <s v="     "/>
    <x v="0"/>
    <m/>
    <n v="36.804600000000001"/>
    <n v="-119.76900000000001"/>
    <m/>
    <s v="MANCHESTER-1111"/>
    <m/>
    <s v="Fresno County FD"/>
    <s v="Urban"/>
    <m/>
    <m/>
    <m/>
    <m/>
    <m/>
    <m/>
    <m/>
    <s v="N"/>
    <s v="N"/>
    <m/>
    <m/>
    <s v="     "/>
    <m/>
    <m/>
    <m/>
    <m/>
    <m/>
    <m/>
    <m/>
    <m/>
    <m/>
    <m/>
    <m/>
    <m/>
    <m/>
    <m/>
    <m/>
    <m/>
    <m/>
    <m/>
    <m/>
  </r>
  <r>
    <x v="984"/>
    <s v="     "/>
    <d v="2016-08-10T00:00:00"/>
    <d v="1899-12-30T08:36:00"/>
    <s v="33"/>
    <x v="2"/>
    <s v="8"/>
    <x v="2"/>
    <m/>
    <m/>
    <s v="SMALL FIRE  STARTED BELOW 1/0 OPEN WIRE SECONDARY - ABOUT 8FT BY 4 FT- PUT OUT BY CUSTOMER - HEARD  ARCING, POPPING SOUND - WENT TO INVESTIGATE AND FOUND FIRE- PUT OUT WITH GARDEN HOSE.- APPEARS TO BE FROM WIRE GETTING TOGETHER BY LARGE BIR"/>
    <s v="     "/>
    <x v="1"/>
    <m/>
    <x v="1"/>
    <m/>
    <s v="1524140"/>
    <m/>
    <m/>
    <m/>
    <m/>
    <m/>
    <s v="     "/>
    <x v="0"/>
    <x v="0"/>
    <s v="Vegetation"/>
    <x v="0"/>
    <m/>
    <s v="&lt;3 meters of linear travel"/>
    <s v="Square Feet: ; Acreage: "/>
    <s v="Contact - Animal - Other"/>
    <x v="6"/>
    <s v="Contact - Animal"/>
    <s v="All types of equipment / facility failure"/>
    <s v="Contact - Animal"/>
    <m/>
    <s v="Contact - Animal"/>
    <s v="Conductor"/>
    <s v="Pacific Bell"/>
    <s v="Overhead"/>
    <s v="Secondary"/>
    <s v="Conductor"/>
    <m/>
    <s v="101680487"/>
    <s v="     "/>
    <x v="2"/>
    <n v="520"/>
    <n v="37.057499999999997"/>
    <n v="-121.956"/>
    <m/>
    <s v="CAMP-EVERS-2106"/>
    <m/>
    <s v="N.A."/>
    <s v="Hardwood Woodland"/>
    <m/>
    <m/>
    <m/>
    <m/>
    <m/>
    <m/>
    <m/>
    <s v="N"/>
    <s v="N"/>
    <m/>
    <m/>
    <s v="     "/>
    <m/>
    <m/>
    <m/>
    <m/>
    <m/>
    <m/>
    <m/>
    <m/>
    <m/>
    <m/>
    <m/>
    <m/>
    <m/>
    <m/>
    <m/>
    <m/>
    <m/>
    <m/>
    <m/>
  </r>
  <r>
    <x v="985"/>
    <s v="     "/>
    <d v="2016-08-11T00:00:00"/>
    <d v="1899-12-30T21:55:00"/>
    <s v="33"/>
    <x v="2"/>
    <s v="8"/>
    <x v="2"/>
    <d v="2016-08-11T00:00:00"/>
    <d v="1899-12-30T21:55:00"/>
    <s v="0"/>
    <s v="     "/>
    <x v="1"/>
    <m/>
    <x v="1"/>
    <m/>
    <s v="1525135"/>
    <s v="16-0056781"/>
    <m/>
    <m/>
    <m/>
    <m/>
    <s v="     "/>
    <x v="0"/>
    <x v="0"/>
    <s v="Vegetation"/>
    <x v="0"/>
    <m/>
    <s v="&lt;3 meters of linear travel"/>
    <s v="Square Feet: ; Acreage: "/>
    <s v="Vegetation"/>
    <x v="0"/>
    <s v="Vegetation"/>
    <s v="All types of equipment / facility failure"/>
    <s v="Contact - Vegetation"/>
    <m/>
    <s v="Contact - Vegetation"/>
    <s v="Conductor"/>
    <s v="VERIZON CALIFORNIA I"/>
    <s v="Overhead"/>
    <s v="Primary"/>
    <s v="Conductor"/>
    <m/>
    <s v="102180749"/>
    <s v="     "/>
    <x v="0"/>
    <n v="162"/>
    <n v="39.717500000000001"/>
    <n v="-123.337"/>
    <m/>
    <s v="COVELO-1101"/>
    <n v="12000"/>
    <s v="Cal Fire"/>
    <s v="Hardwood Forest"/>
    <m/>
    <m/>
    <m/>
    <m/>
    <m/>
    <m/>
    <m/>
    <s v="N"/>
    <s v="N"/>
    <m/>
    <m/>
    <s v="     "/>
    <n v="39.717587000000002"/>
    <n v="-123.335436"/>
    <s v="Aug 12 2016 12:00AM"/>
    <s v="TrunkFail"/>
    <s v="A green Live Oak failed 10 feet above the base and hit another Live Oak that then fell into the lines."/>
    <s v="OAKL"/>
    <s v="45"/>
    <s v="19"/>
    <s v="20"/>
    <s v="Slight"/>
    <s v="None"/>
    <s v="N"/>
    <s v="1"/>
    <m/>
    <s v="Plain"/>
    <s v="A"/>
    <s v="CrossArm"/>
    <s v="BareWire"/>
    <s v="0"/>
  </r>
  <r>
    <x v="986"/>
    <s v="     "/>
    <d v="2016-08-11T00:00:00"/>
    <d v="1899-12-30T19:58:00"/>
    <s v="33"/>
    <x v="2"/>
    <s v="8"/>
    <x v="2"/>
    <d v="2016-08-11T00:00:00"/>
    <d v="1899-12-30T19:58:00"/>
    <s v="CALLED ON CALL FOR CREW TO MAKE REPAIRS"/>
    <s v="     "/>
    <x v="1"/>
    <m/>
    <x v="1"/>
    <m/>
    <s v="1525111"/>
    <s v="16-0056775"/>
    <m/>
    <m/>
    <m/>
    <m/>
    <s v="     "/>
    <x v="0"/>
    <x v="0"/>
    <s v="Vegetation"/>
    <x v="0"/>
    <m/>
    <s v="&lt;0.25"/>
    <s v="Square Feet: ; Acreage: "/>
    <s v="Vegetation"/>
    <x v="0"/>
    <s v="Vegetation"/>
    <s v="All types of equipment / facility failure"/>
    <s v="Contact - Vegetation"/>
    <m/>
    <s v="Contact - Vegetation"/>
    <s v="Conductor"/>
    <s v="VERIZON CALIFORNIA I"/>
    <s v="Overhead"/>
    <s v="Primary"/>
    <s v="Conductor"/>
    <m/>
    <s v="100774692"/>
    <s v="     "/>
    <x v="0"/>
    <m/>
    <n v="36.737000000000002"/>
    <n v="-119.44799999999999"/>
    <m/>
    <s v="TIVY-VALLEY-1106"/>
    <n v="12000"/>
    <s v="Fresno County FD"/>
    <s v="Agriculture"/>
    <m/>
    <m/>
    <m/>
    <m/>
    <m/>
    <m/>
    <m/>
    <s v="N"/>
    <s v="N"/>
    <m/>
    <m/>
    <s v="     "/>
    <n v="36.736579999999996"/>
    <n v="-119.44843"/>
    <s v="Aug 12 2016 12:00AM"/>
    <s v="BranchFail"/>
    <s v="TREE IS HEALTHY. A LIMB WITH NO DECAY PRESENT ON LIMB OR AT BREAK POINT BROKE OUT AND DROPPED ONTO THE PRIMARY LINES.  TREE IS IN COMPLIANCE BUT WILL DO SOME TRIMMING TO REMOVE OVER HANGING LIMBS THAT ARE LONG AND HEAVY. CONFIRM LINE ON GROUND"/>
    <s v="PECA"/>
    <s v="60"/>
    <s v="28"/>
    <s v="40"/>
    <s v="Slight"/>
    <s v="None"/>
    <s v="N"/>
    <s v="1"/>
    <m/>
    <s v="Valley"/>
    <s v="D"/>
    <s v="CrossArm"/>
    <s v="BareWire"/>
    <s v="2"/>
  </r>
  <r>
    <x v="987"/>
    <s v="     "/>
    <d v="2016-08-11T00:00:00"/>
    <d v="1899-12-30T04:10:00"/>
    <s v="33"/>
    <x v="2"/>
    <s v="8"/>
    <x v="2"/>
    <d v="2016-08-11T00:00:00"/>
    <m/>
    <s v="Wire down sent ec tag &amp; mat. on TR7524907"/>
    <s v="     "/>
    <x v="1"/>
    <m/>
    <x v="1"/>
    <m/>
    <s v="1524614"/>
    <s v="16-0056422"/>
    <m/>
    <m/>
    <m/>
    <m/>
    <s v="     "/>
    <x v="0"/>
    <x v="0"/>
    <s v="Vegetation"/>
    <x v="0"/>
    <m/>
    <s v="0.26-9.99"/>
    <s v="Square Feet: ; Acreage: "/>
    <s v="Equipment - PG&amp;E"/>
    <x v="4"/>
    <s v="Equipment - PG&amp;E"/>
    <s v="All types of equipment / facility failure"/>
    <s v="Conductor"/>
    <s v="Conductor"/>
    <m/>
    <m/>
    <m/>
    <s v="Overhead"/>
    <s v="Primary"/>
    <s v="Conductor"/>
    <m/>
    <s v="100021159"/>
    <s v="     "/>
    <x v="0"/>
    <m/>
    <n v="38.9803"/>
    <n v="-121.41500000000001"/>
    <m/>
    <s v="WHEATLAND-1104"/>
    <n v="12000"/>
    <s v="Cal Fire"/>
    <s v="Agriculture"/>
    <m/>
    <m/>
    <m/>
    <m/>
    <m/>
    <m/>
    <m/>
    <s v="N"/>
    <s v="N"/>
    <m/>
    <m/>
    <s v="     "/>
    <m/>
    <m/>
    <m/>
    <m/>
    <m/>
    <m/>
    <m/>
    <m/>
    <m/>
    <m/>
    <m/>
    <m/>
    <m/>
    <m/>
    <m/>
    <m/>
    <m/>
    <m/>
    <m/>
  </r>
  <r>
    <x v="988"/>
    <s v="     "/>
    <d v="2016-08-12T00:00:00"/>
    <d v="1899-12-30T10:08:00"/>
    <s v="33"/>
    <x v="2"/>
    <s v="8"/>
    <x v="2"/>
    <d v="2016-08-12T00:00:00"/>
    <d v="1899-12-30T10:08:00"/>
    <s v="Bird got across tx at mtr 1008686279.While removing #3 fuse liquid fuse broke spilling onto dry grass causing vegetaion fire approx 15 acres.Cal fire suppressed the fire"/>
    <s v="     "/>
    <x v="1"/>
    <m/>
    <x v="1"/>
    <m/>
    <s v="1525339"/>
    <s v="16-0056982"/>
    <m/>
    <m/>
    <m/>
    <m/>
    <s v="     "/>
    <x v="0"/>
    <x v="0"/>
    <s v="Vegetation"/>
    <x v="0"/>
    <m/>
    <s v="10-99"/>
    <s v="Square Feet: ; Acreage: 15"/>
    <s v="Contact - Animal - Bird"/>
    <x v="6"/>
    <s v="Contact - Bird"/>
    <s v="All types of equipment / facility failure"/>
    <s v="Contact - Animal"/>
    <m/>
    <s v="Contact - Animal"/>
    <s v="Conductor"/>
    <m/>
    <s v="Overhead"/>
    <s v="Primary"/>
    <s v="Conductor"/>
    <m/>
    <s v="102168360"/>
    <s v="     "/>
    <x v="1"/>
    <n v="175"/>
    <n v="38.875100000000003"/>
    <n v="-122.422"/>
    <m/>
    <s v="HIGHLANDS-1103"/>
    <n v="12000"/>
    <s v="Cal Fire"/>
    <s v="Herbaceous"/>
    <n v="36"/>
    <m/>
    <m/>
    <m/>
    <m/>
    <s v="KNOXVILLE"/>
    <m/>
    <s v="N"/>
    <s v="N"/>
    <m/>
    <m/>
    <s v="     "/>
    <m/>
    <m/>
    <m/>
    <m/>
    <m/>
    <m/>
    <m/>
    <m/>
    <m/>
    <m/>
    <m/>
    <m/>
    <m/>
    <m/>
    <m/>
    <m/>
    <m/>
    <m/>
    <m/>
  </r>
  <r>
    <x v="989"/>
    <s v="     "/>
    <d v="2016-08-13T00:00:00"/>
    <d v="1899-12-30T14:31:00"/>
    <s v="33"/>
    <x v="2"/>
    <s v="8"/>
    <x v="2"/>
    <d v="2016-08-13T00:00:00"/>
    <m/>
    <m/>
    <s v="     "/>
    <x v="1"/>
    <m/>
    <x v="1"/>
    <m/>
    <m/>
    <m/>
    <m/>
    <m/>
    <m/>
    <m/>
    <s v="     "/>
    <x v="0"/>
    <x v="0"/>
    <s v="Vegetation"/>
    <x v="0"/>
    <m/>
    <s v="0.26-9.99"/>
    <s v="Square Feet: ; Acreage: "/>
    <s v="Vegetation"/>
    <x v="0"/>
    <s v="Vegetation"/>
    <s v="All types of equipment / facility failure"/>
    <s v="Contact - Vegetation"/>
    <m/>
    <s v="Contact - Vegetation"/>
    <s v="Conductor"/>
    <m/>
    <s v="Overhead"/>
    <s v="Primary"/>
    <s v="Conductor"/>
    <m/>
    <m/>
    <s v="     "/>
    <x v="1"/>
    <n v="420"/>
    <n v="37.464199999999998"/>
    <n v="-119.85899999999999"/>
    <m/>
    <s v="MARIPOSA-2102"/>
    <n v="21000"/>
    <s v="Cal Fire"/>
    <s v="Hardwood Forest"/>
    <m/>
    <m/>
    <m/>
    <m/>
    <m/>
    <m/>
    <m/>
    <s v="N"/>
    <s v="N"/>
    <m/>
    <m/>
    <s v="     "/>
    <m/>
    <m/>
    <m/>
    <m/>
    <m/>
    <m/>
    <m/>
    <m/>
    <m/>
    <m/>
    <m/>
    <m/>
    <m/>
    <m/>
    <m/>
    <m/>
    <m/>
    <m/>
    <m/>
  </r>
  <r>
    <x v="990"/>
    <s v="     "/>
    <d v="2016-08-13T00:00:00"/>
    <d v="1899-12-30T14:00:00"/>
    <s v="33"/>
    <x v="2"/>
    <s v="8"/>
    <x v="2"/>
    <m/>
    <m/>
    <s v="C-583 BLEW, 2 FUSES BLOWN, SMALL FIRE, LEAKING OIL, CALLED CREW TO REPLACE, NO CUST'S OUT"/>
    <s v="     "/>
    <x v="1"/>
    <m/>
    <x v="1"/>
    <m/>
    <s v="1525829"/>
    <m/>
    <m/>
    <m/>
    <m/>
    <m/>
    <s v="     "/>
    <x v="0"/>
    <x v="0"/>
    <s v="Vegetation"/>
    <x v="0"/>
    <m/>
    <s v="&lt;0.25"/>
    <s v="Square Feet: ; Acreage: "/>
    <s v="Equipment - PG&amp;E"/>
    <x v="11"/>
    <s v="Equipment - PG&amp;E"/>
    <s v="All types of equipment / facility failure"/>
    <s v="Capacitor Bank"/>
    <s v="Capacitor Bank"/>
    <m/>
    <m/>
    <s v="Pacific Bell"/>
    <s v="Overhead"/>
    <s v="Primary"/>
    <s v="Capacitor Bank"/>
    <m/>
    <s v="100011376"/>
    <s v="     "/>
    <x v="1"/>
    <n v="300"/>
    <n v="39.200899999999997"/>
    <n v="-121.21299999999999"/>
    <m/>
    <s v="NARROWS-2105"/>
    <n v="21000"/>
    <s v="Cal Fire"/>
    <s v="Herbaceous"/>
    <m/>
    <m/>
    <m/>
    <m/>
    <m/>
    <m/>
    <m/>
    <s v="N"/>
    <s v="N"/>
    <m/>
    <m/>
    <s v="     "/>
    <m/>
    <m/>
    <m/>
    <m/>
    <m/>
    <m/>
    <m/>
    <m/>
    <m/>
    <m/>
    <m/>
    <m/>
    <m/>
    <m/>
    <m/>
    <m/>
    <m/>
    <m/>
    <m/>
  </r>
  <r>
    <x v="991"/>
    <s v="     "/>
    <d v="2016-08-14T00:00:00"/>
    <d v="1899-12-30T22:50:00"/>
    <s v="34"/>
    <x v="2"/>
    <s v="8"/>
    <x v="2"/>
    <d v="2016-08-14T00:00:00"/>
    <d v="1899-12-30T20:50:00"/>
    <s v="12 kv down"/>
    <s v="     "/>
    <x v="1"/>
    <m/>
    <x v="1"/>
    <m/>
    <s v="1526367"/>
    <s v="16-0057219"/>
    <m/>
    <m/>
    <n v="111874000"/>
    <m/>
    <s v="     "/>
    <x v="0"/>
    <x v="0"/>
    <s v="Vegetation"/>
    <x v="0"/>
    <m/>
    <s v="&lt;0.25"/>
    <s v="Square Feet: ; Acreage: "/>
    <s v="Equipment - PG&amp;E"/>
    <x v="4"/>
    <s v="Equipment - PG&amp;E"/>
    <s v="All types of equipment / facility failure"/>
    <s v="Conductor"/>
    <s v="Conductor"/>
    <m/>
    <m/>
    <m/>
    <s v="Overhead"/>
    <s v="Primary"/>
    <s v="Conductor"/>
    <m/>
    <s v="100307761"/>
    <s v="     "/>
    <x v="0"/>
    <n v="518"/>
    <n v="37.497700000000002"/>
    <n v="-122.37"/>
    <m/>
    <s v="HALF-MOON-BAY-1101"/>
    <n v="12000"/>
    <s v="Cal Fire"/>
    <s v="Barren/Other"/>
    <m/>
    <m/>
    <m/>
    <m/>
    <m/>
    <m/>
    <m/>
    <s v="N"/>
    <s v="N"/>
    <m/>
    <m/>
    <s v="     "/>
    <m/>
    <m/>
    <m/>
    <m/>
    <m/>
    <m/>
    <m/>
    <m/>
    <m/>
    <m/>
    <m/>
    <m/>
    <m/>
    <m/>
    <m/>
    <m/>
    <m/>
    <m/>
    <m/>
  </r>
  <r>
    <x v="992"/>
    <s v="     "/>
    <d v="2016-08-15T00:00:00"/>
    <d v="1899-12-30T15:43:00"/>
    <s v="34"/>
    <x v="2"/>
    <s v="8"/>
    <x v="2"/>
    <d v="2016-08-15T00:00:00"/>
    <d v="1899-12-30T15:43:00"/>
    <s v="sw log 16, Cal Fire Inc # CATCU-008812"/>
    <s v="     "/>
    <x v="1"/>
    <m/>
    <x v="1"/>
    <m/>
    <s v="1526880"/>
    <s v="16-0057465"/>
    <m/>
    <m/>
    <n v="111877000"/>
    <m/>
    <s v="     "/>
    <x v="0"/>
    <x v="0"/>
    <s v="Vegetation"/>
    <x v="0"/>
    <m/>
    <s v="0.26-9.99"/>
    <s v="Square Feet: ; Acreage: "/>
    <s v="Contact - 3rd Party"/>
    <x v="8"/>
    <s v="Contact - 3rd Party"/>
    <s v="All types of equipment / facility failure"/>
    <s v="Contact - Vehicle"/>
    <m/>
    <s v="Contact - Vehicle"/>
    <s v="Pole"/>
    <m/>
    <s v="Overhead"/>
    <s v="Primary"/>
    <s v="Conductor"/>
    <m/>
    <s v="101020079"/>
    <s v="     "/>
    <x v="1"/>
    <n v="320"/>
    <n v="37.878399999999999"/>
    <n v="-120.449"/>
    <m/>
    <s v="PEORIA-FLAT-1701"/>
    <n v="17000"/>
    <s v="Cal Fire"/>
    <s v="Urban"/>
    <m/>
    <m/>
    <m/>
    <m/>
    <m/>
    <m/>
    <m/>
    <s v="N"/>
    <s v="N"/>
    <m/>
    <m/>
    <s v="     "/>
    <m/>
    <m/>
    <m/>
    <m/>
    <m/>
    <m/>
    <m/>
    <m/>
    <m/>
    <m/>
    <m/>
    <m/>
    <m/>
    <m/>
    <m/>
    <m/>
    <m/>
    <m/>
    <m/>
  </r>
  <r>
    <x v="993"/>
    <s v="     "/>
    <d v="2016-08-15T00:00:00"/>
    <d v="1899-12-30T11:29:00"/>
    <s v="34"/>
    <x v="2"/>
    <s v="8"/>
    <x v="2"/>
    <d v="2016-08-15T00:00:00"/>
    <d v="1899-12-30T11:29:00"/>
    <s v="blown recloser, bypassed,crew to replace"/>
    <s v="     "/>
    <x v="1"/>
    <m/>
    <x v="1"/>
    <m/>
    <s v="1526713"/>
    <s v="16-0057375"/>
    <m/>
    <m/>
    <m/>
    <m/>
    <s v="     "/>
    <x v="0"/>
    <x v="0"/>
    <s v="Vegetation"/>
    <x v="0"/>
    <m/>
    <s v="&lt;0.25"/>
    <s v="Square Feet: ; Acreage: "/>
    <s v="Equipment - PG&amp;E"/>
    <x v="21"/>
    <s v="Equipment - PG&amp;E"/>
    <s v="All types of equipment / facility failure"/>
    <s v="Recloser"/>
    <s v="Recloser"/>
    <m/>
    <m/>
    <s v="Pacific Bell"/>
    <s v="Overhead"/>
    <s v="Primary"/>
    <s v="Other"/>
    <m/>
    <s v="100588534"/>
    <s v="     "/>
    <x v="0"/>
    <m/>
    <n v="37.277299999999997"/>
    <n v="-121.809"/>
    <m/>
    <s v="PIERCY-2109"/>
    <n v="21000"/>
    <s v="San Jose FD"/>
    <s v="Urban"/>
    <m/>
    <m/>
    <m/>
    <m/>
    <m/>
    <m/>
    <m/>
    <s v="N"/>
    <s v="N"/>
    <m/>
    <m/>
    <s v="     "/>
    <m/>
    <m/>
    <m/>
    <m/>
    <m/>
    <m/>
    <m/>
    <m/>
    <m/>
    <m/>
    <m/>
    <m/>
    <m/>
    <m/>
    <m/>
    <m/>
    <m/>
    <m/>
    <m/>
  </r>
  <r>
    <x v="994"/>
    <s v="     "/>
    <d v="2016-08-15T00:00:00"/>
    <d v="1899-12-30T00:11:00"/>
    <s v="34"/>
    <x v="2"/>
    <s v="8"/>
    <x v="2"/>
    <m/>
    <m/>
    <s v="capacitor bank failed caught grass on fire appx 125' x 25' advised d o pin # 285447@ c 1038 no other issue"/>
    <s v="     "/>
    <x v="1"/>
    <m/>
    <x v="1"/>
    <m/>
    <m/>
    <m/>
    <m/>
    <m/>
    <m/>
    <m/>
    <s v="     "/>
    <x v="0"/>
    <x v="0"/>
    <s v="Vegetation"/>
    <x v="0"/>
    <m/>
    <s v="&lt;0.25"/>
    <s v="Square Feet: ; Acreage: "/>
    <s v="Equipment - PG&amp;E"/>
    <x v="11"/>
    <s v="Equipment - PG&amp;E"/>
    <s v="All types of equipment / facility failure"/>
    <s v="Capacitor Bank"/>
    <s v="Capacitor Bank"/>
    <m/>
    <m/>
    <m/>
    <s v="Overhead"/>
    <s v="Primary"/>
    <s v="Capacitor Bank"/>
    <m/>
    <s v="102075968"/>
    <s v="     "/>
    <x v="0"/>
    <m/>
    <n v="38.197400000000002"/>
    <n v="-121.134"/>
    <m/>
    <s v="LOCKEFORD-2102"/>
    <n v="21000"/>
    <s v="clements fire dept"/>
    <s v="Herbaceous"/>
    <m/>
    <m/>
    <m/>
    <m/>
    <m/>
    <m/>
    <m/>
    <s v="N"/>
    <s v="N"/>
    <m/>
    <m/>
    <s v="     "/>
    <m/>
    <m/>
    <m/>
    <m/>
    <m/>
    <m/>
    <m/>
    <m/>
    <m/>
    <m/>
    <m/>
    <m/>
    <m/>
    <m/>
    <m/>
    <m/>
    <m/>
    <m/>
    <m/>
  </r>
  <r>
    <x v="995"/>
    <s v="     "/>
    <d v="2016-08-16T00:00:00"/>
    <d v="1899-12-30T22:17:00"/>
    <s v="34"/>
    <x v="2"/>
    <s v="8"/>
    <x v="2"/>
    <d v="2016-08-16T00:00:00"/>
    <d v="1899-12-30T20:17:00"/>
    <s v="GOOSE HIT PRIMARY LINES CAUSED OUTAGE. BLEW THE CUTOUTS AT D8621. BURNT CENTER CUTOUT. CALLED FOR A CREW"/>
    <s v="     "/>
    <x v="1"/>
    <m/>
    <x v="1"/>
    <m/>
    <s v="1527530"/>
    <s v="16-0057751"/>
    <m/>
    <m/>
    <n v="111882000"/>
    <m/>
    <s v="     "/>
    <x v="0"/>
    <x v="0"/>
    <s v="Vegetation"/>
    <x v="0"/>
    <m/>
    <s v="&lt;3 meters of linear travel"/>
    <s v="Square Feet: ; Acreage: "/>
    <s v="Contact - Animal - Bird"/>
    <x v="6"/>
    <s v="Contact - Bird"/>
    <s v="All types of equipment / facility failure"/>
    <s v="Contact - Animal"/>
    <m/>
    <s v="Contact - Animal"/>
    <s v="Conductor"/>
    <m/>
    <s v="Overhead"/>
    <s v="Primary"/>
    <s v="Conductor"/>
    <m/>
    <s v="100887618"/>
    <s v="     "/>
    <x v="0"/>
    <m/>
    <n v="36.786999999999999"/>
    <n v="-119.696"/>
    <m/>
    <s v="AIRWAYS-1106"/>
    <n v="12000"/>
    <s v="CLOVIS FIRE DEPT"/>
    <s v="Urban"/>
    <m/>
    <m/>
    <m/>
    <m/>
    <m/>
    <m/>
    <m/>
    <s v="N"/>
    <s v="N"/>
    <m/>
    <m/>
    <s v="     "/>
    <m/>
    <m/>
    <m/>
    <m/>
    <m/>
    <m/>
    <m/>
    <m/>
    <m/>
    <m/>
    <m/>
    <m/>
    <m/>
    <m/>
    <m/>
    <m/>
    <m/>
    <m/>
    <m/>
  </r>
  <r>
    <x v="996"/>
    <s v="     "/>
    <d v="2016-08-16T00:00:00"/>
    <d v="1899-12-30T13:18:00"/>
    <s v="34"/>
    <x v="2"/>
    <s v="8"/>
    <x v="2"/>
    <d v="2016-08-16T00:00:00"/>
    <d v="1899-12-30T13:18:00"/>
    <s v="0"/>
    <s v="     "/>
    <x v="1"/>
    <m/>
    <x v="1"/>
    <m/>
    <s v="1527340"/>
    <s v="16-0057668"/>
    <m/>
    <m/>
    <m/>
    <m/>
    <s v="     "/>
    <x v="0"/>
    <x v="0"/>
    <s v="Vegetation"/>
    <x v="0"/>
    <m/>
    <s v="&lt;0.25"/>
    <s v="Square Feet: ; Acreage: "/>
    <s v="Vegetation"/>
    <x v="0"/>
    <s v="Vegetation"/>
    <s v="All types of equipment / facility failure"/>
    <s v="Contact - Vegetation"/>
    <m/>
    <s v="Contact - Vegetation"/>
    <s v="Conductor"/>
    <s v="None"/>
    <s v="Overhead"/>
    <s v="Primary"/>
    <s v="Conductor"/>
    <m/>
    <s v="100990019"/>
    <s v="     "/>
    <x v="1"/>
    <n v="105"/>
    <n v="40.341700000000003"/>
    <n v="-123.88"/>
    <m/>
    <s v="FRUITLAND-1141"/>
    <n v="12000"/>
    <s v="miranda/fruitland vol, calfire"/>
    <s v="Conifer Forest"/>
    <m/>
    <m/>
    <m/>
    <m/>
    <m/>
    <m/>
    <m/>
    <s v="N"/>
    <s v="N"/>
    <m/>
    <m/>
    <s v="     "/>
    <n v="40.339525000000002"/>
    <n v="-123.870805"/>
    <s v="Aug 17 2016 12:00AM"/>
    <s v="RootsFail"/>
    <s v="A healthy tan oak on a steep slope uprooted and fell into the lines. The tree cross-phased as it laid on the lines and eventually burned through. This also lead to a 1/4 acre fire igniting."/>
    <s v="TAN"/>
    <s v="45"/>
    <s v="10"/>
    <s v="35"/>
    <s v="Slight"/>
    <s v="None"/>
    <s v="N"/>
    <s v="1"/>
    <m/>
    <s v="Hillside"/>
    <s v="C"/>
    <s v="CrossArm"/>
    <s v="BareWire"/>
    <s v="2"/>
  </r>
  <r>
    <x v="997"/>
    <s v="     "/>
    <d v="2016-08-17T00:00:00"/>
    <d v="1899-12-30T14:02:00"/>
    <s v="34"/>
    <x v="2"/>
    <s v="8"/>
    <x v="2"/>
    <d v="2016-08-17T00:00:00"/>
    <d v="1899-12-30T14:02:00"/>
    <s v="TRANSMISSION CREW ON SITE AND REPLACING POLE, ALMOND SHAKER BROKE POLE, HIT AND RUN"/>
    <s v="     "/>
    <x v="1"/>
    <m/>
    <x v="1"/>
    <m/>
    <s v="1527970"/>
    <m/>
    <s v="INT-08353"/>
    <m/>
    <m/>
    <m/>
    <s v="     "/>
    <x v="0"/>
    <x v="0"/>
    <s v="Vegetation"/>
    <x v="2"/>
    <m/>
    <s v="&lt;3 meters of linear travel"/>
    <s v="Square Feet: ; Acreage: "/>
    <s v="Contact - 3rd Party"/>
    <x v="8"/>
    <s v="Contact - 3rd Party"/>
    <s v="All types of equipment / facility failure"/>
    <s v="Contact - Vehicle"/>
    <m/>
    <s v="Contact - Vehicle"/>
    <s v="Pole"/>
    <m/>
    <s v="Overhead"/>
    <s v="Transmission"/>
    <s v="Conductor"/>
    <m/>
    <s v="100437069"/>
    <s v="     "/>
    <x v="0"/>
    <m/>
    <n v="39.636099999999999"/>
    <n v="-121.748"/>
    <m/>
    <s v="BUTTE-ESQUON-60"/>
    <n v="60000"/>
    <s v="N.A."/>
    <s v="Agriculture"/>
    <m/>
    <m/>
    <m/>
    <m/>
    <m/>
    <m/>
    <m/>
    <s v="N"/>
    <s v="N"/>
    <m/>
    <m/>
    <s v="     "/>
    <m/>
    <m/>
    <m/>
    <m/>
    <m/>
    <m/>
    <m/>
    <m/>
    <m/>
    <m/>
    <m/>
    <m/>
    <m/>
    <m/>
    <m/>
    <m/>
    <m/>
    <m/>
    <m/>
  </r>
  <r>
    <x v="998"/>
    <s v="     "/>
    <d v="2016-08-17T00:00:00"/>
    <d v="1899-12-30T18:37:00"/>
    <s v="34"/>
    <x v="2"/>
    <s v="8"/>
    <x v="2"/>
    <d v="2016-08-17T00:00:00"/>
    <d v="1899-12-30T18:37:00"/>
    <s v="0"/>
    <s v="     "/>
    <x v="1"/>
    <m/>
    <x v="1"/>
    <m/>
    <s v="1528078"/>
    <s v="16-0058019"/>
    <m/>
    <m/>
    <n v="111885000"/>
    <m/>
    <s v="     "/>
    <x v="0"/>
    <x v="0"/>
    <s v="Vegetation"/>
    <x v="0"/>
    <m/>
    <s v="&lt;0.25"/>
    <s v="Square Feet: ; Acreage: "/>
    <s v="Contact - 3rd Party"/>
    <x v="8"/>
    <s v="Contact - 3rd Party"/>
    <s v="All types of equipment / facility failure"/>
    <s v="Contact - Vehicle"/>
    <m/>
    <s v="Contact - Vehicle"/>
    <s v="Pole"/>
    <m/>
    <s v="Overhead"/>
    <s v="Primary"/>
    <s v="Conductor"/>
    <m/>
    <s v="101020932"/>
    <s v="     "/>
    <x v="1"/>
    <n v="424"/>
    <n v="37.3078"/>
    <n v="-119.651"/>
    <m/>
    <s v="COARSEGOLD-SUB-2104"/>
    <n v="21000"/>
    <s v="Cal Fire"/>
    <s v="Barren/Other"/>
    <m/>
    <m/>
    <m/>
    <m/>
    <m/>
    <m/>
    <m/>
    <s v="N"/>
    <s v="N"/>
    <m/>
    <m/>
    <s v="     "/>
    <m/>
    <m/>
    <m/>
    <m/>
    <m/>
    <m/>
    <m/>
    <m/>
    <m/>
    <m/>
    <m/>
    <m/>
    <m/>
    <m/>
    <m/>
    <m/>
    <m/>
    <m/>
    <m/>
  </r>
  <r>
    <x v="999"/>
    <s v="     "/>
    <d v="2016-08-17T00:00:00"/>
    <d v="1899-12-30T09:41:00"/>
    <s v="34"/>
    <x v="2"/>
    <s v="8"/>
    <x v="2"/>
    <d v="2016-08-17T00:00:00"/>
    <d v="1899-12-30T09:41:00"/>
    <s v="NG 3 pot bank--blew line fuses--called for crew"/>
    <s v="     "/>
    <x v="1"/>
    <m/>
    <x v="1"/>
    <m/>
    <s v="1527804"/>
    <s v="16-0057860"/>
    <m/>
    <m/>
    <n v="111884000"/>
    <m/>
    <s v="     "/>
    <x v="0"/>
    <x v="0"/>
    <s v="Building"/>
    <x v="0"/>
    <m/>
    <s v="Structure-only"/>
    <s v="Square Feet: ; Acreage: "/>
    <s v="Equipment - PG&amp;E"/>
    <x v="13"/>
    <s v="Equipment - PG&amp;E"/>
    <s v="All types of equipment / facility failure"/>
    <s v="Transformer"/>
    <s v="Transformer"/>
    <m/>
    <m/>
    <m/>
    <s v="Overhead"/>
    <s v="Primary"/>
    <s v="Transformer"/>
    <m/>
    <s v="100162417"/>
    <s v="     "/>
    <x v="0"/>
    <m/>
    <n v="35.370899999999999"/>
    <n v="-118.968"/>
    <m/>
    <s v="BAKERSFIELD-2106"/>
    <n v="21000"/>
    <s v="Kern County FD"/>
    <s v="Urban"/>
    <m/>
    <m/>
    <m/>
    <m/>
    <m/>
    <m/>
    <m/>
    <s v="N"/>
    <s v="N"/>
    <m/>
    <m/>
    <s v="     "/>
    <m/>
    <m/>
    <m/>
    <m/>
    <m/>
    <m/>
    <m/>
    <m/>
    <m/>
    <m/>
    <m/>
    <m/>
    <m/>
    <m/>
    <m/>
    <m/>
    <m/>
    <m/>
    <m/>
  </r>
  <r>
    <x v="1000"/>
    <s v="     "/>
    <d v="2016-08-17T00:00:00"/>
    <d v="1899-12-30T12:23:00"/>
    <s v="34"/>
    <x v="2"/>
    <s v="8"/>
    <x v="2"/>
    <d v="2016-08-17T00:00:00"/>
    <d v="1899-12-30T12:23:00"/>
    <s v="2"/>
    <s v="     "/>
    <x v="1"/>
    <m/>
    <x v="1"/>
    <m/>
    <s v="1527917"/>
    <s v="16-0058002"/>
    <m/>
    <m/>
    <m/>
    <m/>
    <s v="     "/>
    <x v="0"/>
    <x v="0"/>
    <s v="Vegetation"/>
    <x v="0"/>
    <m/>
    <s v="&lt;0.25"/>
    <s v="Square Feet: ; Acreage: "/>
    <s v="Vegetation"/>
    <x v="0"/>
    <s v="Vegetation"/>
    <s v="All types of equipment / facility failure"/>
    <s v="Contact - Vegetation"/>
    <m/>
    <s v="Contact - Vegetation"/>
    <s v="Conductor"/>
    <m/>
    <s v="Overhead"/>
    <s v="Primary"/>
    <s v="Conductor"/>
    <m/>
    <s v="103315791"/>
    <s v="     "/>
    <x v="1"/>
    <n v="100"/>
    <n v="41.249499999999998"/>
    <n v="-123.767"/>
    <m/>
    <s v="HOOPA-1101"/>
    <n v="12000"/>
    <s v="Cal Fire"/>
    <s v="Conifer Forest"/>
    <m/>
    <m/>
    <m/>
    <m/>
    <m/>
    <m/>
    <m/>
    <s v="N"/>
    <s v="N"/>
    <m/>
    <m/>
    <s v="     "/>
    <n v="41.250050000000002"/>
    <n v="-123.76804"/>
    <s v="Aug 18 2016 12:00AM"/>
    <s v="TrunkFail"/>
    <s v="A healthy Black Oak broke off eight feet above the ground during periods of wind and fell through the primary conductors, bringing the wires down to the ground. There was not any rot present and so the shear weight of the canopy coupled with the wind were the main factors with this outage."/>
    <s v="OAKK"/>
    <s v="55"/>
    <s v="12"/>
    <s v="30"/>
    <s v="Slight"/>
    <s v="None"/>
    <s v="N"/>
    <s v="1"/>
    <m/>
    <s v="Hillside"/>
    <s v="B"/>
    <s v="CrossArm"/>
    <s v="BareWire"/>
    <s v="8"/>
  </r>
  <r>
    <x v="1001"/>
    <s v="     "/>
    <d v="2016-08-18T00:00:00"/>
    <d v="1899-12-30T18:36:00"/>
    <s v="34"/>
    <x v="2"/>
    <s v="8"/>
    <x v="2"/>
    <m/>
    <m/>
    <s v="crew to replace two units on cap bank same as OIS 1528663"/>
    <s v="     "/>
    <x v="1"/>
    <m/>
    <x v="1"/>
    <m/>
    <s v="1528658"/>
    <m/>
    <m/>
    <m/>
    <m/>
    <m/>
    <s v="     "/>
    <x v="0"/>
    <x v="0"/>
    <s v="Vegetation"/>
    <x v="0"/>
    <m/>
    <s v="&lt;3 meters of linear travel"/>
    <s v="Square Feet: ; Acreage: "/>
    <s v="Equipment - PG&amp;E"/>
    <x v="11"/>
    <s v="Equipment - PG&amp;E"/>
    <s v="All types of equipment / facility failure"/>
    <s v="Capacitor Bank"/>
    <s v="Capacitor Bank"/>
    <m/>
    <m/>
    <m/>
    <s v="Overhead"/>
    <s v="Primary"/>
    <s v="Capacitor Bank"/>
    <m/>
    <s v="103553473"/>
    <s v="     "/>
    <x v="0"/>
    <m/>
    <n v="36.970100000000002"/>
    <n v="-121.54600000000001"/>
    <m/>
    <s v="LLAGAS-2104"/>
    <n v="21000"/>
    <s v="Santa Clara county fire"/>
    <s v="Barren/Other"/>
    <m/>
    <m/>
    <m/>
    <m/>
    <m/>
    <m/>
    <m/>
    <s v="N"/>
    <s v="N"/>
    <m/>
    <m/>
    <s v="     "/>
    <m/>
    <m/>
    <m/>
    <m/>
    <m/>
    <m/>
    <m/>
    <m/>
    <m/>
    <m/>
    <m/>
    <m/>
    <m/>
    <m/>
    <m/>
    <m/>
    <m/>
    <m/>
    <m/>
  </r>
  <r>
    <x v="1002"/>
    <s v="     "/>
    <d v="2016-08-18T00:00:00"/>
    <d v="1899-12-30T18:12:00"/>
    <s v="34"/>
    <x v="2"/>
    <s v="8"/>
    <x v="2"/>
    <m/>
    <m/>
    <s v="0"/>
    <s v="     "/>
    <x v="1"/>
    <m/>
    <x v="1"/>
    <m/>
    <s v="1528648"/>
    <m/>
    <m/>
    <m/>
    <m/>
    <m/>
    <s v="     "/>
    <x v="0"/>
    <x v="0"/>
    <s v="Vegetation"/>
    <x v="0"/>
    <m/>
    <s v="&lt;3 meters of linear travel"/>
    <s v="Square Feet: ; Acreage: "/>
    <s v="Equipment - PG&amp;E"/>
    <x v="15"/>
    <s v="Equipment - PG&amp;E"/>
    <s v="All types of equipment / facility failure"/>
    <s v="Fuse"/>
    <s v="Fuse"/>
    <m/>
    <m/>
    <s v="Pacific Bell"/>
    <s v="Overhead"/>
    <s v="Secondary"/>
    <s v="Fuse"/>
    <m/>
    <s v="100935109"/>
    <s v="     "/>
    <x v="0"/>
    <m/>
    <n v="37.595599999999997"/>
    <n v="-122.086"/>
    <m/>
    <s v="DUMBARTON-1106"/>
    <m/>
    <s v="union city fd"/>
    <s v="Urban"/>
    <m/>
    <m/>
    <m/>
    <m/>
    <m/>
    <m/>
    <m/>
    <s v="N"/>
    <s v="N"/>
    <m/>
    <m/>
    <s v="     "/>
    <m/>
    <m/>
    <m/>
    <m/>
    <m/>
    <m/>
    <m/>
    <m/>
    <m/>
    <m/>
    <m/>
    <m/>
    <m/>
    <m/>
    <m/>
    <m/>
    <m/>
    <m/>
    <m/>
  </r>
  <r>
    <x v="1003"/>
    <s v="     "/>
    <d v="2016-08-18T00:00:00"/>
    <d v="1899-12-30T15:22:00"/>
    <s v="34"/>
    <x v="2"/>
    <s v="8"/>
    <x v="2"/>
    <d v="2016-08-18T00:00:00"/>
    <d v="1899-12-30T15:22:00"/>
    <s v="F3TAAO9 FOUND A BIRD AT THE BASE OF POLE, FOUND OPEN JUMPER ON CENTER PHASE AND FLASHED BUSHING MOUNT CUTOUTS, MADE EC TAG AND CALLED FOR A CREW"/>
    <s v="     "/>
    <x v="1"/>
    <m/>
    <x v="1"/>
    <m/>
    <s v="1528549"/>
    <m/>
    <m/>
    <m/>
    <m/>
    <m/>
    <s v="     "/>
    <x v="0"/>
    <x v="0"/>
    <s v="Vegetation"/>
    <x v="0"/>
    <m/>
    <s v="&lt;3 meters of linear travel"/>
    <s v="Square Feet: ; Acreage: "/>
    <s v="Contact - Animal - Bird"/>
    <x v="6"/>
    <s v="Contact - Bird"/>
    <s v="All types of equipment / facility failure"/>
    <s v="Contact - Animal"/>
    <m/>
    <s v="Contact - Animal"/>
    <s v="Conductor"/>
    <s v="VERIZON CALIFORNIA I"/>
    <s v="Overhead"/>
    <s v="Secondary"/>
    <s v="Conductor"/>
    <m/>
    <s v="100826791"/>
    <s v="     "/>
    <x v="0"/>
    <m/>
    <n v="36.618699999999997"/>
    <n v="-119.444"/>
    <m/>
    <s v="WAHTOKE-1110"/>
    <m/>
    <s v="N.A."/>
    <s v="Agriculture"/>
    <m/>
    <m/>
    <m/>
    <m/>
    <m/>
    <m/>
    <m/>
    <s v="N"/>
    <s v="N"/>
    <m/>
    <m/>
    <s v="     "/>
    <m/>
    <m/>
    <m/>
    <m/>
    <m/>
    <m/>
    <m/>
    <m/>
    <m/>
    <m/>
    <m/>
    <m/>
    <m/>
    <m/>
    <m/>
    <m/>
    <m/>
    <m/>
    <m/>
  </r>
  <r>
    <x v="1004"/>
    <s v="     "/>
    <d v="2016-08-19T00:00:00"/>
    <d v="1899-12-30T18:15:17"/>
    <s v="34"/>
    <x v="2"/>
    <s v="8"/>
    <x v="2"/>
    <d v="2016-08-19T00:00:00"/>
    <d v="1899-12-30T18:15:00"/>
    <s v="L7SF: 20225 W KAMM AVE in Helm; transformer blackened and power out; FLD says &quot;HARD TO FIND. . WHAT TMAN FOUND IS 184K FLASHED 1 OF 3 BLOWN. STARTED A 6\ 6 FIRE&quot;"/>
    <s v="     "/>
    <x v="0"/>
    <d v="2021-02-23T00:00:00"/>
    <x v="0"/>
    <m/>
    <s v="1529185"/>
    <s v="N/A"/>
    <m/>
    <s v="T003755091"/>
    <m/>
    <m/>
    <s v="     "/>
    <x v="0"/>
    <x v="0"/>
    <m/>
    <x v="0"/>
    <m/>
    <s v="&lt;3 meters of linear travel"/>
    <m/>
    <s v="Equipment - PG&amp;E"/>
    <x v="13"/>
    <s v="Equipment - PG&amp;E"/>
    <s v="All types of equipment / facility failure"/>
    <s v="Transformer failure"/>
    <s v="Transformer"/>
    <m/>
    <m/>
    <s v="No"/>
    <s v="Underground"/>
    <m/>
    <s v="Transformer"/>
    <m/>
    <s v="T25483"/>
    <s v="     "/>
    <x v="0"/>
    <m/>
    <n v="36.53"/>
    <n v="-120.15600000000001"/>
    <s v="Fresno"/>
    <s v="STROUD-1101"/>
    <m/>
    <m/>
    <s v="Agriculture"/>
    <m/>
    <m/>
    <m/>
    <m/>
    <m/>
    <m/>
    <m/>
    <s v="N"/>
    <s v="N"/>
    <m/>
    <m/>
    <s v="     "/>
    <m/>
    <m/>
    <m/>
    <m/>
    <m/>
    <m/>
    <m/>
    <m/>
    <m/>
    <m/>
    <m/>
    <m/>
    <m/>
    <m/>
    <m/>
    <m/>
    <m/>
    <m/>
    <m/>
  </r>
  <r>
    <x v="1005"/>
    <s v="     "/>
    <d v="2016-08-19T00:00:00"/>
    <d v="1899-12-30T16:23:00"/>
    <s v="34"/>
    <x v="2"/>
    <s v="8"/>
    <x v="2"/>
    <d v="2016-08-19T00:00:00"/>
    <d v="1899-12-30T16:23:00"/>
    <s v="0"/>
    <s v="     "/>
    <x v="1"/>
    <m/>
    <x v="1"/>
    <m/>
    <s v="1529181"/>
    <s v="16-0058677"/>
    <m/>
    <m/>
    <m/>
    <m/>
    <s v="     "/>
    <x v="0"/>
    <x v="0"/>
    <s v="Vegetation"/>
    <x v="0"/>
    <m/>
    <s v="&lt;3 meters of linear travel"/>
    <s v="Square Feet: ; Acreage: "/>
    <s v="Contact - 3rd Party"/>
    <x v="8"/>
    <s v="Contact - 3rd Party"/>
    <s v="All types of equipment / facility failure"/>
    <s v="Contact - Vehicle"/>
    <m/>
    <s v="Contact - Vehicle"/>
    <s v="Pole"/>
    <m/>
    <s v="Overhead"/>
    <s v="Primary"/>
    <s v="Conductor"/>
    <m/>
    <s v="102206661"/>
    <s v="     "/>
    <x v="1"/>
    <n v="140"/>
    <n v="39.223500000000001"/>
    <n v="-123.755"/>
    <m/>
    <s v="ELK-1101"/>
    <n v="12000"/>
    <s v="Albion-Little River FD"/>
    <s v="Conifer Forest"/>
    <m/>
    <m/>
    <m/>
    <m/>
    <m/>
    <m/>
    <m/>
    <s v="N"/>
    <s v="N"/>
    <m/>
    <m/>
    <s v="     "/>
    <m/>
    <m/>
    <m/>
    <m/>
    <m/>
    <m/>
    <m/>
    <m/>
    <m/>
    <m/>
    <m/>
    <m/>
    <m/>
    <m/>
    <m/>
    <m/>
    <m/>
    <m/>
    <m/>
  </r>
  <r>
    <x v="1006"/>
    <s v="     "/>
    <d v="2016-08-20T00:00:00"/>
    <d v="1899-12-30T18:51:00"/>
    <s v="34"/>
    <x v="2"/>
    <s v="8"/>
    <x v="2"/>
    <d v="2016-08-20T00:00:00"/>
    <d v="1899-12-30T18:51:00"/>
    <s v="SMALL GRASS FIRE / POLE OK"/>
    <s v="     "/>
    <x v="1"/>
    <m/>
    <x v="1"/>
    <m/>
    <s v="1529545"/>
    <s v="16-0058782"/>
    <m/>
    <m/>
    <m/>
    <m/>
    <s v="     "/>
    <x v="0"/>
    <x v="0"/>
    <s v="Vegetation"/>
    <x v="0"/>
    <m/>
    <s v="&lt;0.25"/>
    <s v="Square Feet: ; Acreage: "/>
    <s v="Contact - 3rd Party"/>
    <x v="8"/>
    <s v="Contact - 3rd Party"/>
    <s v="All types of equipment / facility failure"/>
    <s v="Contact - Vehicle"/>
    <m/>
    <s v="Contact - Vehicle"/>
    <s v="Pole"/>
    <s v="Pacific Bell"/>
    <s v="Overhead"/>
    <s v="Primary"/>
    <s v="Conductor"/>
    <m/>
    <s v="100729153"/>
    <s v="     "/>
    <x v="0"/>
    <m/>
    <n v="36.457999999999998"/>
    <n v="-119.34699999999999"/>
    <m/>
    <s v="DINUBA-1105"/>
    <n v="12000"/>
    <s v="Merced County FD"/>
    <s v="Agriculture"/>
    <m/>
    <m/>
    <m/>
    <m/>
    <m/>
    <m/>
    <m/>
    <s v="N"/>
    <s v="N"/>
    <m/>
    <m/>
    <s v="     "/>
    <m/>
    <m/>
    <m/>
    <m/>
    <m/>
    <m/>
    <m/>
    <m/>
    <m/>
    <m/>
    <m/>
    <m/>
    <m/>
    <m/>
    <m/>
    <m/>
    <m/>
    <m/>
    <m/>
  </r>
  <r>
    <x v="1007"/>
    <s v="     "/>
    <d v="2016-08-21T00:00:00"/>
    <d v="1899-12-30T13:02:00"/>
    <s v="35"/>
    <x v="2"/>
    <s v="8"/>
    <x v="2"/>
    <d v="2016-08-21T00:00:00"/>
    <d v="1899-12-30T13:02:00"/>
    <s v="tree fell on line\ three spans down"/>
    <s v="     "/>
    <x v="1"/>
    <m/>
    <x v="1"/>
    <m/>
    <s v="1529743"/>
    <s v="16-0058847"/>
    <m/>
    <m/>
    <n v="111892000"/>
    <m/>
    <s v="     "/>
    <x v="0"/>
    <x v="0"/>
    <s v="Vegetation"/>
    <x v="0"/>
    <m/>
    <s v="0.26-9.99"/>
    <s v="Square Feet: ; Acreage: "/>
    <s v="Vegetation"/>
    <x v="0"/>
    <s v="Vegetation"/>
    <s v="All types of equipment / facility failure"/>
    <s v="Contact - Vegetation"/>
    <m/>
    <s v="Contact - Vegetation"/>
    <s v="Conductor"/>
    <s v="Pacific Bell"/>
    <s v="Overhead"/>
    <s v="Primary"/>
    <s v="Conductor"/>
    <m/>
    <s v="102291451"/>
    <s v="     "/>
    <x v="1"/>
    <n v="175"/>
    <n v="38.444499999999998"/>
    <n v="-122.25"/>
    <m/>
    <s v="PUEBLO-1104"/>
    <n v="12000"/>
    <s v="Cal Fire"/>
    <s v="Agriculture"/>
    <m/>
    <m/>
    <m/>
    <m/>
    <m/>
    <m/>
    <m/>
    <s v="N"/>
    <s v="N"/>
    <m/>
    <m/>
    <s v="     "/>
    <m/>
    <m/>
    <m/>
    <m/>
    <m/>
    <m/>
    <m/>
    <m/>
    <m/>
    <m/>
    <m/>
    <m/>
    <m/>
    <m/>
    <m/>
    <m/>
    <m/>
    <m/>
    <m/>
  </r>
  <r>
    <x v="1008"/>
    <s v="     "/>
    <d v="2016-08-21T00:00:00"/>
    <d v="1899-12-30T04:07:41"/>
    <s v="35"/>
    <x v="2"/>
    <s v="8"/>
    <x v="2"/>
    <d v="2016-08-21T00:00:00"/>
    <d v="1899-12-30T04:07:00"/>
    <s v="waiting for fire report "/>
    <s v="     "/>
    <x v="0"/>
    <m/>
    <x v="0"/>
    <m/>
    <m/>
    <m/>
    <m/>
    <s v="5251786973"/>
    <m/>
    <m/>
    <s v="     "/>
    <x v="1"/>
    <x v="1"/>
    <m/>
    <x v="1"/>
    <m/>
    <m/>
    <m/>
    <m/>
    <x v="1"/>
    <m/>
    <s v="Other"/>
    <m/>
    <m/>
    <m/>
    <m/>
    <m/>
    <m/>
    <m/>
    <m/>
    <m/>
    <m/>
    <s v="     "/>
    <x v="0"/>
    <m/>
    <m/>
    <m/>
    <m/>
    <m/>
    <m/>
    <m/>
    <m/>
    <m/>
    <m/>
    <m/>
    <m/>
    <m/>
    <m/>
    <m/>
    <s v="N"/>
    <s v="N"/>
    <m/>
    <m/>
    <s v="     "/>
    <m/>
    <m/>
    <m/>
    <m/>
    <m/>
    <m/>
    <m/>
    <m/>
    <m/>
    <m/>
    <m/>
    <m/>
    <m/>
    <m/>
    <m/>
    <m/>
    <m/>
    <m/>
    <m/>
  </r>
  <r>
    <x v="1009"/>
    <s v="     "/>
    <d v="2016-08-21T00:00:00"/>
    <d v="1899-12-30T00:10:57"/>
    <s v="35"/>
    <x v="2"/>
    <s v="8"/>
    <x v="2"/>
    <d v="2016-08-21T00:00:00"/>
    <d v="1899-12-30T00:10:00"/>
    <s v="Tree fell in line, wire down"/>
    <s v="     "/>
    <x v="0"/>
    <d v="2021-02-22T00:00:00"/>
    <x v="0"/>
    <m/>
    <m/>
    <s v="N/A"/>
    <m/>
    <s v="T003755547"/>
    <m/>
    <m/>
    <s v="     "/>
    <x v="0"/>
    <x v="0"/>
    <m/>
    <x v="0"/>
    <m/>
    <s v="&lt;3 meters of linear travel"/>
    <m/>
    <s v="Vegetation"/>
    <x v="0"/>
    <s v="Vegetation"/>
    <s v="Contact from object"/>
    <s v="Contact - Vegetation"/>
    <m/>
    <s v="Contact - Vegetation"/>
    <s v="Pole"/>
    <s v="Yes"/>
    <s v="Overhead"/>
    <m/>
    <s v="Pole"/>
    <m/>
    <s v="100168778"/>
    <s v="     "/>
    <x v="0"/>
    <m/>
    <n v="35.385399999999997"/>
    <n v="-118.983"/>
    <s v="Kern"/>
    <s v="BAKERSFIELD-1114"/>
    <m/>
    <m/>
    <s v="Urban"/>
    <m/>
    <m/>
    <m/>
    <m/>
    <m/>
    <m/>
    <m/>
    <s v="N"/>
    <s v="N"/>
    <m/>
    <m/>
    <s v="     "/>
    <m/>
    <m/>
    <m/>
    <m/>
    <m/>
    <m/>
    <m/>
    <m/>
    <m/>
    <m/>
    <m/>
    <m/>
    <m/>
    <m/>
    <m/>
    <m/>
    <m/>
    <m/>
    <m/>
  </r>
  <r>
    <x v="1010"/>
    <s v="     "/>
    <d v="2016-08-22T00:00:00"/>
    <d v="1899-12-30T16:10:00"/>
    <s v="35"/>
    <x v="2"/>
    <s v="8"/>
    <x v="2"/>
    <d v="2016-08-22T00:00:00"/>
    <d v="1899-12-30T16:10:00"/>
    <s v="0"/>
    <s v="     "/>
    <x v="1"/>
    <m/>
    <x v="1"/>
    <m/>
    <s v="1530471"/>
    <s v="16-0059149"/>
    <m/>
    <m/>
    <m/>
    <m/>
    <s v="     "/>
    <x v="0"/>
    <x v="0"/>
    <s v="Vegetation"/>
    <x v="0"/>
    <m/>
    <s v="&lt;0.25"/>
    <s v="Square Feet: ; Acreage: "/>
    <s v="Vegetation"/>
    <x v="0"/>
    <s v="Vegetation"/>
    <s v="All types of equipment / facility failure"/>
    <s v="Contact - Vegetation"/>
    <m/>
    <s v="Contact - Vegetation"/>
    <s v="Conductor"/>
    <m/>
    <s v="Overhead"/>
    <s v="Primary"/>
    <s v="Conductor"/>
    <m/>
    <s v="101043683"/>
    <s v="     "/>
    <x v="1"/>
    <n v="348"/>
    <n v="37.9666"/>
    <n v="-120.24"/>
    <m/>
    <s v="CURTIS-1702"/>
    <n v="17000"/>
    <s v="Toulumne City FD"/>
    <s v="Hardwood Forest"/>
    <m/>
    <m/>
    <m/>
    <m/>
    <m/>
    <m/>
    <m/>
    <s v="N"/>
    <s v="N"/>
    <m/>
    <m/>
    <s v="     "/>
    <n v="37.966560999999999"/>
    <n v="-120.239501"/>
    <s v="Aug 23 2016 12:00AM"/>
    <s v="TrunkFail"/>
    <s v="Green Gray Pine appeared to trunk fail 3.5ft above ground. There was evidence of dwarf mistletoe and there appeared to be no rot inside tree. Elevation 2,618ft. No wires down."/>
    <s v="PING"/>
    <s v="55"/>
    <s v="30"/>
    <s v="17"/>
    <s v="Moderate"/>
    <s v="Slight"/>
    <s v="N"/>
    <s v="1"/>
    <m/>
    <s v="Hillside"/>
    <s v="A"/>
    <s v="CrossArm"/>
    <s v="BareWire"/>
    <s v="0"/>
  </r>
  <r>
    <x v="1011"/>
    <s v="     "/>
    <d v="2016-08-23T00:00:00"/>
    <d v="1899-12-30T16:03:00"/>
    <s v="35"/>
    <x v="2"/>
    <s v="8"/>
    <x v="2"/>
    <d v="2016-08-23T00:00:00"/>
    <m/>
    <s v="Eucalyptus branch fell from tree during slight breeze landing across primary 12kv then falling to ground starting a very small15'x3' grass fire the home owner put out. Eucalyptus trees are everywhere."/>
    <s v="     "/>
    <x v="1"/>
    <m/>
    <x v="1"/>
    <m/>
    <s v="1531014"/>
    <m/>
    <m/>
    <m/>
    <m/>
    <m/>
    <s v="     "/>
    <x v="0"/>
    <x v="0"/>
    <s v="Vegetation"/>
    <x v="0"/>
    <m/>
    <s v="&lt;3 meters of linear travel"/>
    <s v="Square Feet: ; Acreage: "/>
    <s v="Vegetation"/>
    <x v="0"/>
    <s v="Vegetation"/>
    <s v="All types of equipment / facility failure"/>
    <s v="Contact - Vegetation"/>
    <m/>
    <s v="Contact - Vegetation"/>
    <s v="Conductor"/>
    <s v="None"/>
    <s v="Overhead"/>
    <s v="Secondary"/>
    <s v="Conductor"/>
    <m/>
    <s v="100731257"/>
    <s v="     "/>
    <x v="0"/>
    <m/>
    <n v="36.874099999999999"/>
    <n v="-119.68600000000001"/>
    <m/>
    <s v="COPPERMINE-1106"/>
    <m/>
    <s v="N.A."/>
    <s v="Urban"/>
    <m/>
    <m/>
    <m/>
    <m/>
    <m/>
    <m/>
    <m/>
    <s v="N"/>
    <s v="N"/>
    <m/>
    <m/>
    <s v="     "/>
    <m/>
    <m/>
    <m/>
    <m/>
    <m/>
    <m/>
    <m/>
    <m/>
    <m/>
    <m/>
    <m/>
    <m/>
    <m/>
    <m/>
    <m/>
    <m/>
    <m/>
    <m/>
    <m/>
  </r>
  <r>
    <x v="1012"/>
    <s v="     "/>
    <d v="2016-08-24T00:00:00"/>
    <d v="1899-12-30T14:19:00"/>
    <s v="35"/>
    <x v="2"/>
    <s v="8"/>
    <x v="2"/>
    <d v="2016-08-24T00:00:00"/>
    <d v="1899-12-30T14:19:00"/>
    <s v="PRIMARY RISER/SW POLE#98813 BURNT.PER FIRE DEPT.A SQUIRRLE GOT X RISER,FELL TO GROUND CAUSING FIRE"/>
    <s v="     "/>
    <x v="1"/>
    <m/>
    <x v="1"/>
    <m/>
    <s v="1531581"/>
    <s v="16-0059751"/>
    <m/>
    <m/>
    <m/>
    <m/>
    <s v="     "/>
    <x v="0"/>
    <x v="0"/>
    <s v="Vegetation"/>
    <x v="0"/>
    <m/>
    <s v="&lt;0.25"/>
    <s v="Square Feet: ; Acreage: "/>
    <s v="Contact - Animal - Other"/>
    <x v="6"/>
    <s v="Contact - Animal"/>
    <s v="All types of equipment / facility failure"/>
    <s v="Contact - Animal"/>
    <m/>
    <s v="Contact - Animal"/>
    <s v="Conductor"/>
    <m/>
    <s v="Overhead"/>
    <s v="Primary"/>
    <s v="Conductor"/>
    <m/>
    <s v="103277500"/>
    <s v="     "/>
    <x v="0"/>
    <m/>
    <n v="36.845700000000001"/>
    <n v="-119.879"/>
    <m/>
    <s v="FIGARDEN-2107"/>
    <n v="21000"/>
    <s v="Fresno FD"/>
    <s v="Barren/Other"/>
    <m/>
    <m/>
    <m/>
    <m/>
    <m/>
    <m/>
    <m/>
    <s v="N"/>
    <s v="N"/>
    <m/>
    <m/>
    <s v="     "/>
    <m/>
    <m/>
    <m/>
    <m/>
    <m/>
    <m/>
    <m/>
    <m/>
    <m/>
    <m/>
    <m/>
    <m/>
    <m/>
    <m/>
    <m/>
    <m/>
    <m/>
    <m/>
    <m/>
  </r>
  <r>
    <x v="1013"/>
    <s v="     "/>
    <d v="2016-08-24T00:00:00"/>
    <d v="1899-12-30T12:11:00"/>
    <s v="35"/>
    <x v="2"/>
    <s v="8"/>
    <x v="2"/>
    <d v="2016-08-24T00:00:00"/>
    <d v="1899-12-30T12:11:00"/>
    <s v="crew to repair wiredown"/>
    <s v="     "/>
    <x v="1"/>
    <m/>
    <x v="1"/>
    <m/>
    <s v="1531506"/>
    <s v="16-059702"/>
    <m/>
    <m/>
    <m/>
    <m/>
    <s v="     "/>
    <x v="0"/>
    <x v="0"/>
    <s v="Vegetation"/>
    <x v="0"/>
    <m/>
    <s v="&lt;0.25"/>
    <s v="Square Feet: ; Acreage: "/>
    <s v="Contact - 3rd Party"/>
    <x v="8"/>
    <s v="Contact - 3rd Party"/>
    <s v="All types of equipment / facility failure"/>
    <s v="Contact - Vehicle"/>
    <m/>
    <s v="Contact - Vehicle"/>
    <s v="Pole"/>
    <s v="Pacific Bell"/>
    <s v="Overhead"/>
    <s v="Primary"/>
    <s v="Conductor"/>
    <m/>
    <s v="101750810"/>
    <s v="     "/>
    <x v="1"/>
    <n v="550"/>
    <n v="36.463299999999997"/>
    <n v="-121.712"/>
    <m/>
    <s v="LAURELES-1111"/>
    <n v="12000"/>
    <s v="Cal Fire"/>
    <s v="Hardwood Woodland"/>
    <m/>
    <m/>
    <m/>
    <m/>
    <m/>
    <m/>
    <m/>
    <s v="N"/>
    <s v="N"/>
    <m/>
    <m/>
    <s v="     "/>
    <m/>
    <m/>
    <m/>
    <m/>
    <m/>
    <m/>
    <m/>
    <m/>
    <m/>
    <m/>
    <m/>
    <m/>
    <m/>
    <m/>
    <m/>
    <m/>
    <m/>
    <m/>
    <m/>
  </r>
  <r>
    <x v="1014"/>
    <s v="     "/>
    <d v="2016-08-25T00:00:00"/>
    <d v="1899-12-30T12:04:00"/>
    <s v="35"/>
    <x v="2"/>
    <s v="8"/>
    <x v="2"/>
    <m/>
    <m/>
    <s v="T-MAN FOUND TREE IN CONTACT WITH OH SVC SVC INSUL WAS WORN AWAY T-MAN UNAWARE DUE TO THE INABILITY TO SEE T-MAN REMVED DEAD LIMB OFF SVC SVC ARCED AND CAUSED SM GRASS FIREWHICH T-MAN EXTIGUISED T-MAN REPL SVC AND HAD TREE REMOVD"/>
    <s v="     "/>
    <x v="1"/>
    <m/>
    <x v="1"/>
    <m/>
    <s v="1532100"/>
    <m/>
    <m/>
    <m/>
    <m/>
    <m/>
    <s v="     "/>
    <x v="0"/>
    <x v="0"/>
    <s v="Vegetation"/>
    <x v="0"/>
    <m/>
    <s v="&lt;3 meters of linear travel"/>
    <s v="Square Feet: ; Acreage: "/>
    <s v="Vegetation"/>
    <x v="0"/>
    <s v="Vegetation"/>
    <s v="All types of equipment / facility failure"/>
    <s v="Contact - Vegetation"/>
    <m/>
    <s v="Contact - Vegetation"/>
    <s v="Conductor"/>
    <s v="PONDEROSA"/>
    <s v="Overhead"/>
    <s v="Secondary"/>
    <s v="Conductor"/>
    <m/>
    <s v="100651318"/>
    <s v="     "/>
    <x v="1"/>
    <n v="424"/>
    <n v="36.9726"/>
    <n v="-119.38200000000001"/>
    <m/>
    <s v="AUBERRY-1102"/>
    <m/>
    <s v="N.A."/>
    <s v="Herbaceous"/>
    <m/>
    <m/>
    <m/>
    <m/>
    <m/>
    <m/>
    <m/>
    <s v="N"/>
    <s v="N"/>
    <m/>
    <m/>
    <s v="     "/>
    <m/>
    <m/>
    <m/>
    <m/>
    <m/>
    <m/>
    <m/>
    <m/>
    <m/>
    <m/>
    <m/>
    <m/>
    <m/>
    <m/>
    <m/>
    <m/>
    <m/>
    <m/>
    <m/>
  </r>
  <r>
    <x v="1015"/>
    <s v="     "/>
    <d v="2016-08-25T00:00:00"/>
    <d v="1899-12-30T11:31:00"/>
    <s v="35"/>
    <x v="2"/>
    <s v="8"/>
    <x v="2"/>
    <d v="2016-08-25T00:00:00"/>
    <d v="1899-12-30T11:31:00"/>
    <m/>
    <s v="     "/>
    <x v="1"/>
    <m/>
    <x v="1"/>
    <m/>
    <s v="1532129"/>
    <s v="16-0059987"/>
    <m/>
    <m/>
    <m/>
    <m/>
    <s v="     "/>
    <x v="0"/>
    <x v="0"/>
    <s v="Vegetation"/>
    <x v="0"/>
    <m/>
    <s v="&lt;3 meters of linear travel"/>
    <s v="Square Feet: ; Acreage: "/>
    <s v="Contact - 3rd Party"/>
    <x v="12"/>
    <s v="Contact - 3rd Party"/>
    <s v="All types of equipment / facility failure"/>
    <s v="Contact - Balloon"/>
    <m/>
    <s v="Contact - Balloon"/>
    <s v="Conductor"/>
    <s v="Pacific Bell"/>
    <s v="Overhead"/>
    <s v="Primary"/>
    <s v="Conductor"/>
    <m/>
    <s v="100516445"/>
    <s v="     "/>
    <x v="0"/>
    <m/>
    <n v="37.373399999999997"/>
    <n v="-122.087"/>
    <m/>
    <s v="MOUNTAIN-VIEW-1107"/>
    <n v="12000"/>
    <s v="N.A."/>
    <s v="Urban"/>
    <m/>
    <m/>
    <m/>
    <m/>
    <m/>
    <m/>
    <m/>
    <s v="N"/>
    <s v="N"/>
    <m/>
    <m/>
    <s v="     "/>
    <m/>
    <m/>
    <m/>
    <m/>
    <m/>
    <m/>
    <m/>
    <m/>
    <m/>
    <m/>
    <m/>
    <m/>
    <m/>
    <m/>
    <m/>
    <m/>
    <m/>
    <m/>
    <m/>
  </r>
  <r>
    <x v="1016"/>
    <s v="     "/>
    <d v="2016-08-27T00:00:00"/>
    <d v="1899-12-30T19:33:00"/>
    <s v="35"/>
    <x v="2"/>
    <s v="8"/>
    <x v="2"/>
    <d v="2016-08-26T00:00:00"/>
    <d v="1899-12-30T19:33:00"/>
    <s v="TAG TO M&amp;O TO REPAIR 21 KV DOWN - BRKN BUMP SLEEVE"/>
    <s v="     "/>
    <x v="1"/>
    <m/>
    <x v="1"/>
    <m/>
    <s v="1532797"/>
    <s v="16-0060408"/>
    <m/>
    <m/>
    <n v="111908000"/>
    <m/>
    <s v="     "/>
    <x v="0"/>
    <x v="0"/>
    <s v="Vegetation"/>
    <x v="0"/>
    <m/>
    <s v="&lt;0.25"/>
    <s v="Square Feet: ; Acreage: "/>
    <s v="Equipment - PG&amp;E"/>
    <x v="10"/>
    <s v="Equipment - PG&amp;E"/>
    <s v="All types of equipment / facility failure"/>
    <s v="Splice/Clamp/Connector"/>
    <s v="Splice/Clamp/Connector"/>
    <m/>
    <m/>
    <s v="Pacific Bell"/>
    <s v="Overhead"/>
    <s v="Primary"/>
    <s v="Conductor"/>
    <m/>
    <s v="101677596"/>
    <s v="     "/>
    <x v="0"/>
    <m/>
    <n v="36.964599999999997"/>
    <n v="-122.053"/>
    <m/>
    <s v="PAUL-SWEET-2105"/>
    <n v="21000"/>
    <s v="SC FIRE DEPT &amp; CDF"/>
    <s v="Hardwood Woodland"/>
    <m/>
    <m/>
    <m/>
    <m/>
    <m/>
    <m/>
    <m/>
    <s v="N"/>
    <s v="N"/>
    <m/>
    <m/>
    <s v="     "/>
    <m/>
    <m/>
    <m/>
    <m/>
    <m/>
    <m/>
    <m/>
    <m/>
    <m/>
    <m/>
    <m/>
    <m/>
    <m/>
    <m/>
    <m/>
    <m/>
    <m/>
    <m/>
    <m/>
  </r>
  <r>
    <x v="1017"/>
    <s v="     "/>
    <d v="2016-08-27T00:00:00"/>
    <d v="1899-12-30T05:37:00"/>
    <s v="35"/>
    <x v="2"/>
    <s v="8"/>
    <x v="2"/>
    <d v="2016-08-27T00:00:00"/>
    <m/>
    <s v="TRANSMISION WIRE DOWN STARTED 2 ACRE VEG FIRE"/>
    <s v="     "/>
    <x v="1"/>
    <m/>
    <x v="1"/>
    <m/>
    <s v="1532890"/>
    <m/>
    <m/>
    <m/>
    <m/>
    <m/>
    <s v="     "/>
    <x v="0"/>
    <x v="0"/>
    <s v="Vegetation"/>
    <x v="2"/>
    <m/>
    <s v="0.26-9.99"/>
    <s v="Square Feet: ; Acreage: 2"/>
    <s v="Equipment - PG&amp;E"/>
    <x v="4"/>
    <s v="Equipment - PG&amp;E"/>
    <s v="All types of equipment / facility failure"/>
    <s v="Conductor"/>
    <s v="Conductor"/>
    <m/>
    <m/>
    <m/>
    <s v="Overhead"/>
    <s v="Transmission"/>
    <s v="Conductor"/>
    <m/>
    <s v="103246130"/>
    <s v="     "/>
    <x v="0"/>
    <m/>
    <n v="36.043900000000001"/>
    <n v="-120.11199999999999"/>
    <m/>
    <s v="GATES-TULARE-LAKE-70"/>
    <n v="70000"/>
    <s v="Kings County FD"/>
    <s v="Herbaceous"/>
    <m/>
    <m/>
    <m/>
    <m/>
    <m/>
    <m/>
    <m/>
    <s v="N"/>
    <s v="N"/>
    <m/>
    <m/>
    <s v="     "/>
    <m/>
    <m/>
    <m/>
    <m/>
    <m/>
    <m/>
    <m/>
    <m/>
    <m/>
    <m/>
    <m/>
    <m/>
    <m/>
    <m/>
    <m/>
    <m/>
    <m/>
    <m/>
    <m/>
  </r>
  <r>
    <x v="1018"/>
    <s v="     "/>
    <d v="2016-08-28T00:00:00"/>
    <d v="1899-12-30T16:49:00"/>
    <s v="36"/>
    <x v="2"/>
    <s v="8"/>
    <x v="2"/>
    <d v="2016-08-28T00:00:00"/>
    <d v="1899-12-30T06:14:00"/>
    <s v="F6TGJR0 CAR POLE NW COR OF PEACH AND NEBRASKA 3 WIRES 4 SPANS DOWN 2 BROKEN POLES CREW TO REPAIR AND REPLACE ALSO NG RECLOSURE ACCUATOR BOARD 36522 COE PIN 285587"/>
    <s v="     "/>
    <x v="1"/>
    <m/>
    <x v="1"/>
    <m/>
    <s v="1533218"/>
    <s v="16-0060527"/>
    <m/>
    <m/>
    <n v="111908000"/>
    <m/>
    <s v="     "/>
    <x v="0"/>
    <x v="0"/>
    <s v="Vegetation"/>
    <x v="0"/>
    <m/>
    <s v="&lt;3 meters of linear travel"/>
    <s v="Square Feet: ; Acreage: "/>
    <s v="Contact - 3rd Party"/>
    <x v="8"/>
    <s v="Contact - 3rd Party"/>
    <s v="All types of equipment / facility failure"/>
    <s v="Contact - Vehicle"/>
    <m/>
    <s v="Contact - Vehicle"/>
    <s v="Pole"/>
    <m/>
    <s v="Overhead"/>
    <s v="Primary"/>
    <s v="Conductor"/>
    <m/>
    <s v="100683911"/>
    <s v="     "/>
    <x v="0"/>
    <m/>
    <n v="36.561900000000001"/>
    <n v="-119.71899999999999"/>
    <m/>
    <s v="BOWLES-1101"/>
    <n v="12000"/>
    <s v="Cal Fire"/>
    <s v="Agriculture"/>
    <m/>
    <m/>
    <m/>
    <m/>
    <m/>
    <m/>
    <m/>
    <s v="N"/>
    <s v="N"/>
    <m/>
    <m/>
    <s v="     "/>
    <m/>
    <m/>
    <m/>
    <m/>
    <m/>
    <m/>
    <m/>
    <m/>
    <m/>
    <m/>
    <m/>
    <m/>
    <m/>
    <m/>
    <m/>
    <m/>
    <m/>
    <m/>
    <m/>
  </r>
  <r>
    <x v="1019"/>
    <s v="     "/>
    <d v="2016-08-29T00:00:00"/>
    <d v="1899-12-30T16:25:00"/>
    <s v="36"/>
    <x v="2"/>
    <s v="8"/>
    <x v="2"/>
    <d v="2016-08-29T00:00:00"/>
    <d v="1899-12-30T16:25:00"/>
    <s v="CROP DUSTER HIT LINES BROUGHT DOWN WIRE CREW TO REPAIR"/>
    <s v="     "/>
    <x v="1"/>
    <m/>
    <x v="1"/>
    <m/>
    <s v="1533977"/>
    <s v="16-0060839"/>
    <m/>
    <m/>
    <m/>
    <m/>
    <s v="     "/>
    <x v="0"/>
    <x v="0"/>
    <s v="Vegetation"/>
    <x v="0"/>
    <m/>
    <s v="&lt;0.25"/>
    <s v="Square Feet: ; Acreage: "/>
    <s v="Contact - 3rd Party"/>
    <x v="8"/>
    <s v="Contact - 3rd Party"/>
    <s v="All types of equipment / facility failure"/>
    <s v="Contact - Vehicle"/>
    <m/>
    <s v="Contact - Vehicle"/>
    <s v="Conductor"/>
    <s v="Frontier"/>
    <s v="Overhead"/>
    <s v="Primary"/>
    <s v="Conductor"/>
    <m/>
    <s v="101583637"/>
    <s v="     "/>
    <x v="0"/>
    <m/>
    <n v="38.269300000000001"/>
    <n v="-121.60299999999999"/>
    <m/>
    <s v="GRAND-ISLAND-2227"/>
    <n v="21000"/>
    <s v="SAC FIRE"/>
    <s v="Agriculture"/>
    <m/>
    <m/>
    <m/>
    <m/>
    <m/>
    <m/>
    <m/>
    <s v="N"/>
    <s v="N"/>
    <m/>
    <m/>
    <s v="     "/>
    <m/>
    <m/>
    <m/>
    <m/>
    <m/>
    <m/>
    <m/>
    <m/>
    <m/>
    <m/>
    <m/>
    <m/>
    <m/>
    <m/>
    <m/>
    <m/>
    <m/>
    <m/>
    <m/>
  </r>
  <r>
    <x v="1020"/>
    <s v="     "/>
    <d v="2016-08-30T00:00:00"/>
    <d v="1899-12-30T16:14:00"/>
    <s v="36"/>
    <x v="2"/>
    <s v="8"/>
    <x v="2"/>
    <d v="2016-08-30T00:00:00"/>
    <d v="1899-12-30T16:14:00"/>
    <s v="0"/>
    <s v="     "/>
    <x v="1"/>
    <m/>
    <x v="1"/>
    <m/>
    <s v="1534477"/>
    <s v="16-0061132"/>
    <m/>
    <m/>
    <n v="111913000"/>
    <m/>
    <s v="     "/>
    <x v="0"/>
    <x v="0"/>
    <s v="Vegetation"/>
    <x v="0"/>
    <m/>
    <s v="&lt;0.25"/>
    <s v="Square Feet: ; Acreage: "/>
    <s v="Vegetation"/>
    <x v="0"/>
    <s v="Vegetation"/>
    <s v="All types of equipment / facility failure"/>
    <s v="Contact - Vegetation"/>
    <m/>
    <s v="Contact - Vegetation"/>
    <s v="Conductor"/>
    <s v="Pacific Bell"/>
    <s v="Overhead"/>
    <s v="Primary"/>
    <s v="Conductor"/>
    <m/>
    <s v="102264159"/>
    <s v="     "/>
    <x v="0"/>
    <m/>
    <n v="38.057499999999997"/>
    <n v="-122.164"/>
    <m/>
    <s v="NORTH-TOWER-1104"/>
    <n v="21000"/>
    <s v="Benicia FD"/>
    <s v="Urban"/>
    <m/>
    <m/>
    <m/>
    <m/>
    <m/>
    <m/>
    <m/>
    <s v="N"/>
    <s v="N"/>
    <m/>
    <m/>
    <s v="     "/>
    <m/>
    <m/>
    <s v="Sep  2 2016 12:00AM"/>
    <s v="3rdParty"/>
    <s v="THIRD PARTY TREE TRIMMERS DROPPED BRANCH THROUGH LINES"/>
    <s v="PEPP"/>
    <s v="40"/>
    <s v="60"/>
    <s v="20"/>
    <m/>
    <m/>
    <m/>
    <m/>
    <m/>
    <m/>
    <m/>
    <s v="Triangle"/>
    <s v="BareWire"/>
    <s v="2"/>
  </r>
  <r>
    <x v="1021"/>
    <s v="     "/>
    <d v="2016-08-30T00:00:00"/>
    <d v="1899-12-30T19:27:00"/>
    <s v="36"/>
    <x v="2"/>
    <s v="8"/>
    <x v="2"/>
    <d v="2016-08-30T00:00:00"/>
    <d v="1899-12-30T19:27:00"/>
    <s v="LAINE MASON PRIMARY TAG. APPEARS GRASS FIRE CUAGHT POLE ON FIRE WICH BURNT CROSSARM"/>
    <s v="     "/>
    <x v="1"/>
    <m/>
    <x v="1"/>
    <m/>
    <s v="1534586"/>
    <s v="16-0061164"/>
    <m/>
    <m/>
    <n v="111914000"/>
    <m/>
    <s v="     "/>
    <x v="0"/>
    <x v="0"/>
    <s v="Vegetation"/>
    <x v="0"/>
    <m/>
    <s v="&lt;0.25"/>
    <s v="Square Feet: ; Acreage: "/>
    <s v="Equipment - PG&amp;E"/>
    <x v="7"/>
    <s v="Equipment - PG&amp;E"/>
    <s v="All types of equipment / facility failure"/>
    <s v="Crossarm"/>
    <s v="Crossarm"/>
    <m/>
    <m/>
    <s v="Yes"/>
    <s v="Overhead"/>
    <s v="Primary"/>
    <s v="Conductor"/>
    <m/>
    <s v="103165395"/>
    <s v="     "/>
    <x v="0"/>
    <m/>
    <n v="39.928800000000003"/>
    <n v="-122.128"/>
    <m/>
    <s v="CORNING-1104"/>
    <n v="12000"/>
    <s v="Unknown"/>
    <s v="Urban"/>
    <m/>
    <m/>
    <m/>
    <m/>
    <m/>
    <m/>
    <m/>
    <s v="N"/>
    <s v="N"/>
    <m/>
    <m/>
    <s v="     "/>
    <m/>
    <m/>
    <m/>
    <m/>
    <m/>
    <m/>
    <m/>
    <m/>
    <m/>
    <m/>
    <m/>
    <m/>
    <m/>
    <m/>
    <m/>
    <m/>
    <m/>
    <m/>
    <m/>
  </r>
  <r>
    <x v="1022"/>
    <s v="     "/>
    <d v="2016-08-30T00:00:00"/>
    <d v="1899-12-30T04:05:51"/>
    <s v="36"/>
    <x v="2"/>
    <s v="8"/>
    <x v="2"/>
    <d v="2016-08-30T00:00:00"/>
    <d v="1899-12-30T04:05:00"/>
    <s v="Hwy 96 / 78 SHOEMAKER in Hoopa; pole was struck by vehicle and fire started"/>
    <s v="     "/>
    <x v="0"/>
    <d v="2021-02-20T00:00:00"/>
    <x v="0"/>
    <m/>
    <s v="1534116"/>
    <s v="N/A"/>
    <m/>
    <s v="T003760533"/>
    <n v="111911077"/>
    <m/>
    <s v="     "/>
    <x v="0"/>
    <x v="0"/>
    <m/>
    <x v="0"/>
    <m/>
    <s v="&lt;3 meters of linear travel"/>
    <m/>
    <s v="Contact - 3rd Party"/>
    <x v="8"/>
    <s v="Contact - 3rd Party"/>
    <s v="Contact from object"/>
    <s v="Contact - Vehicle"/>
    <m/>
    <s v="Contact - Vehicle"/>
    <s v="Pole"/>
    <s v="Yes"/>
    <s v="Overhead"/>
    <m/>
    <s v="Pole"/>
    <m/>
    <s v="100962840"/>
    <s v="     "/>
    <x v="0"/>
    <n v="113"/>
    <n v="41.048499999999997"/>
    <n v="-123.67400000000001"/>
    <s v="Humboldt"/>
    <s v="HOOPA-1101"/>
    <m/>
    <s v="Wildland Fire"/>
    <s v="Urban"/>
    <m/>
    <m/>
    <m/>
    <m/>
    <m/>
    <m/>
    <m/>
    <s v="N"/>
    <s v="N"/>
    <m/>
    <m/>
    <s v="     "/>
    <m/>
    <m/>
    <m/>
    <m/>
    <m/>
    <m/>
    <m/>
    <m/>
    <m/>
    <m/>
    <m/>
    <m/>
    <m/>
    <m/>
    <m/>
    <m/>
    <m/>
    <m/>
    <m/>
  </r>
  <r>
    <x v="1023"/>
    <s v="     "/>
    <d v="2016-08-30T00:00:00"/>
    <d v="1899-12-30T16:01:00"/>
    <s v="36"/>
    <x v="2"/>
    <s v="8"/>
    <x v="2"/>
    <d v="2016-08-30T00:00:00"/>
    <d v="1899-12-30T16:01:00"/>
    <s v="large tree branch fell and has the 715 main line pinned down tree crew is needed to remove tree. made ec tag for crew to check conductor ok after vegatation is removed.  ec tag to fix broken jumper and broken down guy"/>
    <s v="     "/>
    <x v="1"/>
    <m/>
    <x v="1"/>
    <m/>
    <s v="1534495"/>
    <s v="16-0061130"/>
    <m/>
    <m/>
    <n v="111913000"/>
    <m/>
    <s v="     "/>
    <x v="0"/>
    <x v="0"/>
    <s v="Vegetation"/>
    <x v="0"/>
    <m/>
    <s v="0.26-9.99"/>
    <s v="Square Feet: ; Acreage: "/>
    <s v="Vegetation"/>
    <x v="0"/>
    <s v="Vegetation"/>
    <s v="All types of equipment / facility failure"/>
    <s v="Contact - Vegetation"/>
    <m/>
    <s v="Contact - Vegetation"/>
    <s v="Conductor"/>
    <m/>
    <s v="Overhead"/>
    <s v="Primary"/>
    <s v="Conductor"/>
    <m/>
    <s v="101734977"/>
    <s v="     "/>
    <x v="1"/>
    <n v="505"/>
    <n v="36.594099999999997"/>
    <n v="-121.92100000000001"/>
    <m/>
    <s v="VIEJO-2202"/>
    <n v="21000"/>
    <s v="Unknown"/>
    <s v="Conifer Forest"/>
    <m/>
    <m/>
    <m/>
    <m/>
    <m/>
    <m/>
    <m/>
    <s v="N"/>
    <s v="N"/>
    <m/>
    <m/>
    <s v="     "/>
    <n v="36.593170000000001"/>
    <n v="-121.92039"/>
    <s v="Aug 31 2016 12:00AM"/>
    <s v="TrunkFail"/>
    <s v="Monterey pine failed at base. Pine tree was green and healthy."/>
    <s v="PINM"/>
    <s v="100"/>
    <s v="48"/>
    <s v="70"/>
    <s v="None"/>
    <s v="None"/>
    <s v="N"/>
    <s v="1"/>
    <m/>
    <s v="Hillside"/>
    <s v="B"/>
    <s v="CrossArm"/>
    <s v="BareWire"/>
    <s v="0"/>
  </r>
  <r>
    <x v="1024"/>
    <s v="     "/>
    <d v="2016-08-31T00:00:00"/>
    <d v="1899-12-30T19:43:00"/>
    <s v="36"/>
    <x v="2"/>
    <s v="8"/>
    <x v="2"/>
    <d v="2016-08-31T00:00:00"/>
    <d v="1899-12-30T19:43:00"/>
    <s v="CREW TO REPR WIRE DWN CAUSED BY BIRD."/>
    <s v="     "/>
    <x v="1"/>
    <m/>
    <x v="1"/>
    <m/>
    <s v="1535080"/>
    <s v="16-0061468"/>
    <m/>
    <m/>
    <n v="111920000"/>
    <m/>
    <s v="     "/>
    <x v="0"/>
    <x v="0"/>
    <s v="Vegetation"/>
    <x v="0"/>
    <m/>
    <s v="0.26-9.99"/>
    <s v="Square Feet: ; Acreage: "/>
    <s v="Contact - Animal - Bird"/>
    <x v="6"/>
    <s v="Contact - Bird"/>
    <s v="All types of equipment / facility failure"/>
    <s v="Contact - Animal"/>
    <m/>
    <s v="Contact - Animal"/>
    <s v="Conductor"/>
    <s v="Frontier"/>
    <s v="Overhead"/>
    <s v="Primary"/>
    <s v="Conductor"/>
    <m/>
    <s v="101665829"/>
    <s v="     "/>
    <x v="0"/>
    <m/>
    <n v="38.151000000000003"/>
    <n v="-121.68"/>
    <m/>
    <s v="GRAND-ISLAND-2225"/>
    <n v="21000"/>
    <s v="ISLETON"/>
    <s v="Agriculture"/>
    <m/>
    <m/>
    <m/>
    <m/>
    <m/>
    <m/>
    <m/>
    <s v="N"/>
    <s v="N"/>
    <m/>
    <m/>
    <s v="     "/>
    <m/>
    <m/>
    <m/>
    <m/>
    <m/>
    <m/>
    <m/>
    <m/>
    <m/>
    <m/>
    <m/>
    <m/>
    <m/>
    <m/>
    <m/>
    <m/>
    <m/>
    <m/>
    <m/>
  </r>
  <r>
    <x v="1025"/>
    <s v="     "/>
    <d v="2016-08-31T00:00:00"/>
    <d v="1899-12-30T14:52:00"/>
    <s v="36"/>
    <x v="2"/>
    <s v="8"/>
    <x v="2"/>
    <d v="2016-08-31T00:00:00"/>
    <m/>
    <s v="NEED CREW TO REPAIR WIRE DOWN 4 ACSRSTEEP TERAIN"/>
    <s v="     "/>
    <x v="1"/>
    <m/>
    <x v="1"/>
    <m/>
    <m/>
    <s v="16-0061423"/>
    <m/>
    <m/>
    <n v="111919000"/>
    <s v="Ei160831B"/>
    <s v="     "/>
    <x v="0"/>
    <x v="0"/>
    <s v="Vegetation"/>
    <x v="0"/>
    <m/>
    <s v="&lt;0.25"/>
    <s v="Square Feet: ; Acreage: "/>
    <s v="Equipment - PG&amp;E"/>
    <x v="4"/>
    <s v="Equipment - PG&amp;E"/>
    <s v="All types of equipment / facility failure"/>
    <s v="Conductor"/>
    <s v="Conductor"/>
    <m/>
    <m/>
    <m/>
    <s v="Overhead"/>
    <s v="Primary"/>
    <s v="Conductor"/>
    <m/>
    <s v="101942860"/>
    <s v="     "/>
    <x v="2"/>
    <n v="510"/>
    <n v="35.191800000000001"/>
    <n v="-120.47"/>
    <m/>
    <s v="SAN-LUIS-OBISPO-1104"/>
    <n v="12000"/>
    <s v="Cal Fire"/>
    <s v="Shrub"/>
    <m/>
    <m/>
    <m/>
    <m/>
    <m/>
    <m/>
    <m/>
    <s v="N"/>
    <s v="N"/>
    <m/>
    <m/>
    <s v="     "/>
    <m/>
    <m/>
    <m/>
    <m/>
    <m/>
    <m/>
    <m/>
    <m/>
    <m/>
    <m/>
    <m/>
    <m/>
    <m/>
    <m/>
    <m/>
    <m/>
    <m/>
    <m/>
    <m/>
  </r>
  <r>
    <x v="1026"/>
    <s v="     "/>
    <d v="2016-08-31T00:00:00"/>
    <d v="1899-12-30T11:17:00"/>
    <s v="36"/>
    <x v="2"/>
    <s v="8"/>
    <x v="2"/>
    <d v="2016-08-31T00:00:00"/>
    <m/>
    <s v="WIRE DOWN DO TO CHANCE CLAMP WENT BAD"/>
    <s v="     "/>
    <x v="1"/>
    <m/>
    <x v="1"/>
    <m/>
    <s v="1534852"/>
    <s v="16-0061199"/>
    <m/>
    <m/>
    <m/>
    <m/>
    <s v="     "/>
    <x v="0"/>
    <x v="0"/>
    <s v="Vegetation"/>
    <x v="0"/>
    <m/>
    <s v="&lt;0.25"/>
    <s v="Square Feet: ; Acreage: "/>
    <s v="Vegetation"/>
    <x v="0"/>
    <s v="Vegetation"/>
    <s v="All types of equipment / facility failure"/>
    <s v="Contact - Vegetation"/>
    <m/>
    <s v="Contact - Vegetation"/>
    <s v="Conductor"/>
    <s v="Pacific Bell"/>
    <s v="Overhead"/>
    <s v="Secondary"/>
    <s v="Conductor"/>
    <m/>
    <s v="101147802"/>
    <s v="     "/>
    <x v="0"/>
    <m/>
    <n v="37.372100000000003"/>
    <n v="-120.45"/>
    <m/>
    <s v="EL-CAPITAN-1103"/>
    <m/>
    <s v="Merced County FD"/>
    <s v="Urban"/>
    <m/>
    <m/>
    <m/>
    <m/>
    <m/>
    <m/>
    <m/>
    <s v="N"/>
    <s v="N"/>
    <m/>
    <m/>
    <s v="     "/>
    <m/>
    <m/>
    <s v="Sep  1 2016 12:00AM"/>
    <s v="Unverified"/>
    <s v="This was a momentary outage and duplicate outage report please close and refer to original outage report."/>
    <m/>
    <m/>
    <m/>
    <m/>
    <m/>
    <m/>
    <m/>
    <m/>
    <m/>
    <m/>
    <m/>
    <m/>
    <m/>
    <m/>
  </r>
  <r>
    <x v="1027"/>
    <s v="     "/>
    <d v="2016-09-01T00:00:00"/>
    <d v="1899-12-30T13:08:00"/>
    <s v="36"/>
    <x v="2"/>
    <s v="9"/>
    <x v="2"/>
    <d v="2016-09-01T00:00:00"/>
    <d v="1899-12-30T13:08:00"/>
    <s v="1/3#6CU DOWN 6 SPNS FROM 333"/>
    <s v="     "/>
    <x v="1"/>
    <m/>
    <x v="1"/>
    <m/>
    <s v="1535486"/>
    <s v="16-0061732"/>
    <m/>
    <m/>
    <n v="111921000"/>
    <m/>
    <s v="     "/>
    <x v="0"/>
    <x v="0"/>
    <s v="Vegetation"/>
    <x v="0"/>
    <m/>
    <s v="&lt;3 meters of linear travel"/>
    <s v="Square Feet: ; Acreage: "/>
    <s v="Equipment - PG&amp;E"/>
    <x v="4"/>
    <s v="Equipment - PG&amp;E"/>
    <s v="All types of equipment / facility failure"/>
    <s v="Conductor"/>
    <s v="Conductor"/>
    <m/>
    <m/>
    <s v="Pacific Bell"/>
    <s v="Overhead"/>
    <s v="Primary"/>
    <s v="Conductor"/>
    <m/>
    <s v="101956270"/>
    <s v="     "/>
    <x v="0"/>
    <m/>
    <n v="38.463299999999997"/>
    <n v="-122.816"/>
    <m/>
    <s v="FULTON-1105"/>
    <n v="12000"/>
    <s v="WINDSOR AND SANTA ROSA FIRE"/>
    <s v="Hardwood Forest"/>
    <m/>
    <m/>
    <m/>
    <m/>
    <m/>
    <m/>
    <m/>
    <s v="N"/>
    <s v="N"/>
    <m/>
    <m/>
    <s v="     "/>
    <m/>
    <m/>
    <m/>
    <m/>
    <m/>
    <m/>
    <m/>
    <m/>
    <m/>
    <m/>
    <m/>
    <m/>
    <m/>
    <m/>
    <m/>
    <m/>
    <m/>
    <m/>
    <m/>
  </r>
  <r>
    <x v="1028"/>
    <s v="     "/>
    <d v="2016-09-01T00:00:00"/>
    <d v="1899-12-30T09:30:00"/>
    <s v="36"/>
    <x v="2"/>
    <s v="9"/>
    <x v="2"/>
    <d v="2016-09-01T00:00:00"/>
    <d v="1899-12-30T09:30:00"/>
    <s v="MYLAR BALLOON CAUSED LOCKOUT. REMOVED BALLOONS. PGE OK."/>
    <s v="     "/>
    <x v="1"/>
    <m/>
    <x v="1"/>
    <m/>
    <s v="1535375"/>
    <s v="16-0061639"/>
    <m/>
    <m/>
    <m/>
    <m/>
    <s v="     "/>
    <x v="0"/>
    <x v="0"/>
    <s v="Vegetation"/>
    <x v="0"/>
    <m/>
    <s v="&lt;3 meters of linear travel"/>
    <s v="Square Feet: ; Acreage: "/>
    <s v="Contact - 3rd Party"/>
    <x v="12"/>
    <s v="Contact - 3rd Party"/>
    <s v="All types of equipment / facility failure"/>
    <s v="Contact - Balloon"/>
    <m/>
    <s v="Contact - Balloon"/>
    <s v="Conductor"/>
    <s v="None"/>
    <s v="Overhead"/>
    <s v="Primary"/>
    <s v="Conductor"/>
    <m/>
    <s v="100617565"/>
    <s v="     "/>
    <x v="0"/>
    <m/>
    <n v="37.281399999999998"/>
    <n v="-121.86"/>
    <m/>
    <s v="EVERGREEN-2105"/>
    <n v="21000"/>
    <s v="N.A."/>
    <s v="Urban"/>
    <m/>
    <m/>
    <m/>
    <m/>
    <m/>
    <m/>
    <m/>
    <s v="N"/>
    <s v="N"/>
    <m/>
    <m/>
    <s v="     "/>
    <m/>
    <m/>
    <m/>
    <m/>
    <m/>
    <m/>
    <m/>
    <m/>
    <m/>
    <m/>
    <m/>
    <m/>
    <m/>
    <m/>
    <m/>
    <m/>
    <m/>
    <m/>
    <m/>
  </r>
  <r>
    <x v="1029"/>
    <s v="     "/>
    <d v="2016-09-02T00:00:00"/>
    <d v="1899-12-30T13:50:00"/>
    <s v="36"/>
    <x v="2"/>
    <s v="9"/>
    <x v="2"/>
    <d v="2016-09-02T00:00:00"/>
    <m/>
    <s v="REMOVED MYLAR BALLOONS FROM HARD TAP RISER"/>
    <s v="     "/>
    <x v="1"/>
    <m/>
    <x v="1"/>
    <m/>
    <m/>
    <m/>
    <m/>
    <m/>
    <m/>
    <m/>
    <s v="     "/>
    <x v="0"/>
    <x v="0"/>
    <s v="Vegetation"/>
    <x v="0"/>
    <m/>
    <s v="&lt;0.25"/>
    <s v="Square Feet: ; Acreage: "/>
    <s v="Contact - 3rd Party"/>
    <x v="12"/>
    <s v="Contact - 3rd Party"/>
    <s v="All types of equipment / facility failure"/>
    <s v="Contact - Balloon"/>
    <m/>
    <s v="Contact - Balloon"/>
    <s v="Conductor"/>
    <m/>
    <s v="Overhead"/>
    <s v="Primary"/>
    <s v="Conductor"/>
    <m/>
    <s v="100954399"/>
    <s v="     "/>
    <x v="0"/>
    <m/>
    <n v="37.668100000000003"/>
    <n v="-121.768"/>
    <m/>
    <s v="LAS-POSITAS-2109"/>
    <n v="21000"/>
    <s v="LPFD"/>
    <s v="Urban"/>
    <m/>
    <m/>
    <m/>
    <m/>
    <m/>
    <m/>
    <m/>
    <s v="N"/>
    <s v="N"/>
    <m/>
    <m/>
    <s v="     "/>
    <m/>
    <m/>
    <m/>
    <m/>
    <m/>
    <m/>
    <m/>
    <m/>
    <m/>
    <m/>
    <m/>
    <m/>
    <m/>
    <m/>
    <m/>
    <m/>
    <m/>
    <m/>
    <m/>
  </r>
  <r>
    <x v="1030"/>
    <s v="     "/>
    <d v="2016-09-02T00:00:00"/>
    <d v="1899-12-30T12:42:00"/>
    <s v="36"/>
    <x v="2"/>
    <s v="9"/>
    <x v="2"/>
    <d v="2016-09-02T00:00:00"/>
    <m/>
    <s v="SERV HOT-LEGS BURNED UP SMALL FIRE. OPENED O/D BANK MADE REPAIRS OK"/>
    <s v="     "/>
    <x v="1"/>
    <m/>
    <x v="1"/>
    <m/>
    <s v="1535944"/>
    <m/>
    <m/>
    <m/>
    <m/>
    <m/>
    <s v="     "/>
    <x v="0"/>
    <x v="0"/>
    <s v="Vegetation"/>
    <x v="0"/>
    <m/>
    <s v="&lt;3 meters of linear travel"/>
    <s v="Square Feet: ; Acreage: "/>
    <s v="Equipment - PG&amp;E"/>
    <x v="4"/>
    <s v="Equipment - PG&amp;E"/>
    <s v="All types of equipment / facility failure"/>
    <s v="Conductor"/>
    <s v="Conductor"/>
    <m/>
    <m/>
    <s v="Pacific Bell"/>
    <s v="Overhead"/>
    <s v="Secondary"/>
    <s v="Conductor"/>
    <m/>
    <s v="101969369"/>
    <s v="     "/>
    <x v="0"/>
    <m/>
    <n v="38.386800000000001"/>
    <n v="-122.756"/>
    <m/>
    <s v="BELLEVUE-1102"/>
    <m/>
    <s v="Santa Rosa FD"/>
    <s v="Urban"/>
    <m/>
    <m/>
    <m/>
    <m/>
    <m/>
    <m/>
    <m/>
    <s v="N"/>
    <s v="N"/>
    <m/>
    <m/>
    <s v="     "/>
    <m/>
    <m/>
    <m/>
    <m/>
    <m/>
    <m/>
    <m/>
    <m/>
    <m/>
    <m/>
    <m/>
    <m/>
    <m/>
    <m/>
    <m/>
    <m/>
    <m/>
    <m/>
    <m/>
  </r>
  <r>
    <x v="1031"/>
    <s v="     "/>
    <d v="2016-09-03T00:00:00"/>
    <d v="1899-12-30T20:58:00"/>
    <s v="36"/>
    <x v="2"/>
    <s v="9"/>
    <x v="2"/>
    <d v="2016-09-03T00:00:00"/>
    <d v="1899-12-30T20:58:00"/>
    <s v="Called for crew to install flying bells temporary to energize all customers. Pole replacement will be handled by Estimators and Supervisors at a later date if needed."/>
    <s v="     "/>
    <x v="1"/>
    <m/>
    <x v="1"/>
    <m/>
    <s v="1536458"/>
    <s v="16-0062289"/>
    <m/>
    <m/>
    <m/>
    <m/>
    <s v="     "/>
    <x v="0"/>
    <x v="0"/>
    <s v="Vegetation"/>
    <x v="0"/>
    <m/>
    <s v="0.26-9.99"/>
    <s v="Square Feet: ; Acreage: "/>
    <s v="Contact - 3rd Party"/>
    <x v="8"/>
    <s v="Contact - 3rd Party"/>
    <s v="All types of equipment / facility failure"/>
    <s v="Contact - Vehicle"/>
    <m/>
    <s v="Contact - Vehicle"/>
    <s v="Pole"/>
    <m/>
    <s v="Overhead"/>
    <s v="Primary"/>
    <s v="Conductor"/>
    <m/>
    <s v="103269240"/>
    <s v="     "/>
    <x v="0"/>
    <m/>
    <n v="36.808100000000003"/>
    <n v="-119.628"/>
    <m/>
    <s v="AIRWAYS-1102"/>
    <n v="12000"/>
    <s v="Unknown"/>
    <s v="Agriculture"/>
    <m/>
    <m/>
    <m/>
    <m/>
    <m/>
    <m/>
    <m/>
    <s v="N"/>
    <s v="N"/>
    <m/>
    <m/>
    <s v="     "/>
    <m/>
    <m/>
    <m/>
    <m/>
    <m/>
    <m/>
    <m/>
    <m/>
    <m/>
    <m/>
    <m/>
    <m/>
    <m/>
    <m/>
    <m/>
    <m/>
    <m/>
    <m/>
    <m/>
  </r>
  <r>
    <x v="1032"/>
    <s v="     "/>
    <d v="2016-09-03T00:00:00"/>
    <d v="1899-12-30T20:12:00"/>
    <s v="36"/>
    <x v="2"/>
    <s v="9"/>
    <x v="2"/>
    <d v="2016-09-02T00:00:00"/>
    <d v="1899-12-30T20:12:00"/>
    <s v="need 2 or 3 man crew to splice and  repull 1 span 4 ascr"/>
    <s v="     "/>
    <x v="1"/>
    <m/>
    <x v="1"/>
    <m/>
    <s v="1536124"/>
    <s v="16-0062160"/>
    <m/>
    <m/>
    <m/>
    <m/>
    <s v="     "/>
    <x v="0"/>
    <x v="0"/>
    <s v="Vegetation"/>
    <x v="0"/>
    <m/>
    <s v="&lt;3 meters of linear travel"/>
    <s v="Square Feet: ; Acreage: "/>
    <s v="Equipment - PG&amp;E"/>
    <x v="4"/>
    <s v="Equipment - PG&amp;E"/>
    <s v="All types of equipment / facility failure"/>
    <s v="Conductor"/>
    <s v="Conductor"/>
    <m/>
    <m/>
    <m/>
    <s v="Overhead"/>
    <s v="Primary"/>
    <s v="Conductor"/>
    <m/>
    <s v="101614478"/>
    <s v="     "/>
    <x v="0"/>
    <m/>
    <n v="39.322299999999998"/>
    <n v="-121.985"/>
    <m/>
    <s v="RICE-1101"/>
    <n v="12000"/>
    <s v="Unknown"/>
    <s v="Wetland"/>
    <m/>
    <m/>
    <m/>
    <m/>
    <m/>
    <m/>
    <m/>
    <s v="N"/>
    <s v="N"/>
    <m/>
    <m/>
    <s v="     "/>
    <m/>
    <m/>
    <m/>
    <m/>
    <m/>
    <m/>
    <m/>
    <m/>
    <m/>
    <m/>
    <m/>
    <m/>
    <m/>
    <m/>
    <m/>
    <m/>
    <m/>
    <m/>
    <m/>
  </r>
  <r>
    <x v="1033"/>
    <s v="     "/>
    <d v="2016-09-05T00:00:00"/>
    <d v="1899-12-30T08:26:00"/>
    <s v="37"/>
    <x v="2"/>
    <s v="9"/>
    <x v="2"/>
    <d v="2016-09-05T00:00:00"/>
    <d v="1899-12-30T08:26:00"/>
    <s v="1 SPAN 6CU ON GROUND, 6CU AUTO SPLICE FAIL, CREW TO MAKE REPAIRS"/>
    <s v="     "/>
    <x v="1"/>
    <m/>
    <x v="1"/>
    <m/>
    <s v="1536741"/>
    <s v="16-0062379"/>
    <m/>
    <m/>
    <n v="111932000"/>
    <m/>
    <s v="     "/>
    <x v="0"/>
    <x v="0"/>
    <s v="Vegetation"/>
    <x v="0"/>
    <m/>
    <s v="&lt;0.25"/>
    <s v="Square Feet: ; Acreage: "/>
    <s v="Equipment - PG&amp;E"/>
    <x v="10"/>
    <s v="Equipment - PG&amp;E"/>
    <s v="All types of equipment / facility failure"/>
    <s v="Splice/Clamp/Connector"/>
    <s v="Splice/Clamp/Connector"/>
    <m/>
    <m/>
    <m/>
    <s v="Overhead"/>
    <s v="Primary"/>
    <s v="Conductor"/>
    <m/>
    <s v="100430821"/>
    <s v="     "/>
    <x v="0"/>
    <m/>
    <n v="39.523299999999999"/>
    <n v="-122.146"/>
    <m/>
    <s v="LOGAN-CREEK-2101"/>
    <n v="21000"/>
    <s v="Unknown"/>
    <s v="Agriculture"/>
    <m/>
    <m/>
    <m/>
    <m/>
    <m/>
    <m/>
    <m/>
    <s v="N"/>
    <s v="N"/>
    <m/>
    <m/>
    <s v="     "/>
    <m/>
    <m/>
    <m/>
    <m/>
    <m/>
    <m/>
    <m/>
    <m/>
    <m/>
    <m/>
    <m/>
    <m/>
    <m/>
    <m/>
    <m/>
    <m/>
    <m/>
    <m/>
    <m/>
  </r>
  <r>
    <x v="1034"/>
    <s v="     "/>
    <d v="2016-09-06T00:00:00"/>
    <d v="1899-12-30T17:42:04"/>
    <s v="37"/>
    <x v="2"/>
    <s v="9"/>
    <x v="2"/>
    <m/>
    <m/>
    <s v="FAS and OIS.  Found fire near pole to repair broken conductor. Found conductor broken at press connection. FD was gone upon arrival. Unknown which department suppressed. "/>
    <s v="     "/>
    <x v="0"/>
    <d v="2021-02-23T00:00:00"/>
    <x v="0"/>
    <m/>
    <s v="1537515"/>
    <s v="N/A"/>
    <m/>
    <s v="493782, T003765071"/>
    <n v="111934934"/>
    <m/>
    <s v="     "/>
    <x v="0"/>
    <x v="0"/>
    <m/>
    <x v="0"/>
    <m/>
    <s v="&lt;0.25"/>
    <m/>
    <s v="Equipment - PG&amp;E"/>
    <x v="9"/>
    <s v="Equipment - PG&amp;E"/>
    <s v="All types of equipment / facility failure"/>
    <s v="Equipment failure - Other"/>
    <s v="Insulator"/>
    <m/>
    <m/>
    <s v="No"/>
    <s v="Overhead"/>
    <m/>
    <s v="Insulator"/>
    <m/>
    <s v="103578974"/>
    <s v="     "/>
    <x v="0"/>
    <m/>
    <n v="37.084000000000003"/>
    <n v="-120.292"/>
    <s v="Madera"/>
    <s v="CHOWCHILLA-1101"/>
    <m/>
    <s v="Gone from area on arrival"/>
    <s v="Urban"/>
    <m/>
    <m/>
    <m/>
    <m/>
    <m/>
    <m/>
    <m/>
    <s v="N"/>
    <s v="N"/>
    <m/>
    <m/>
    <s v="     "/>
    <m/>
    <m/>
    <m/>
    <m/>
    <m/>
    <m/>
    <m/>
    <m/>
    <m/>
    <m/>
    <m/>
    <m/>
    <m/>
    <m/>
    <m/>
    <m/>
    <m/>
    <m/>
    <m/>
  </r>
  <r>
    <x v="1035"/>
    <s v="     "/>
    <d v="2016-09-07T00:00:00"/>
    <d v="1899-12-30T19:37:00"/>
    <s v="37"/>
    <x v="2"/>
    <s v="9"/>
    <x v="2"/>
    <d v="2016-09-07T00:00:00"/>
    <m/>
    <s v="service splices failed and burnt service in half. caused small brush fire in front yard."/>
    <s v="     "/>
    <x v="1"/>
    <m/>
    <x v="1"/>
    <m/>
    <s v="1538081"/>
    <s v="16-0063035"/>
    <m/>
    <m/>
    <m/>
    <m/>
    <s v="     "/>
    <x v="0"/>
    <x v="0"/>
    <s v="Vegetation"/>
    <x v="0"/>
    <m/>
    <s v="&lt;3 meters of linear travel"/>
    <s v="Square Feet: ; Acreage: "/>
    <s v="Equipment - PG&amp;E"/>
    <x v="4"/>
    <s v="Equipment - PG&amp;E"/>
    <s v="All types of equipment / facility failure"/>
    <s v="Conductor"/>
    <s v="Conductor"/>
    <m/>
    <m/>
    <s v="Pacific Bell"/>
    <s v="Overhead"/>
    <s v="Secondary"/>
    <s v="Conductor"/>
    <m/>
    <s v="102249944"/>
    <s v="     "/>
    <x v="0"/>
    <m/>
    <n v="37.992100000000001"/>
    <n v="-122.544"/>
    <m/>
    <s v="SAN-RAFAEL-1106"/>
    <m/>
    <s v="San Rafael FD"/>
    <s v="Urban"/>
    <m/>
    <m/>
    <m/>
    <m/>
    <m/>
    <m/>
    <m/>
    <s v="N"/>
    <s v="N"/>
    <m/>
    <m/>
    <s v="     "/>
    <m/>
    <m/>
    <m/>
    <m/>
    <m/>
    <m/>
    <m/>
    <m/>
    <m/>
    <m/>
    <m/>
    <m/>
    <m/>
    <m/>
    <m/>
    <m/>
    <m/>
    <m/>
    <m/>
  </r>
  <r>
    <x v="1036"/>
    <s v="     "/>
    <d v="2016-09-07T00:00:00"/>
    <d v="1899-12-30T09:56:00"/>
    <s v="37"/>
    <x v="2"/>
    <s v="9"/>
    <x v="2"/>
    <d v="2016-09-07T00:00:00"/>
    <d v="1899-12-30T09:56:00"/>
    <m/>
    <s v="     "/>
    <x v="1"/>
    <m/>
    <x v="1"/>
    <m/>
    <m/>
    <m/>
    <s v="INT-08510"/>
    <m/>
    <m/>
    <m/>
    <s v="     "/>
    <x v="0"/>
    <x v="0"/>
    <s v="Vegetation"/>
    <x v="2"/>
    <m/>
    <s v="0.26-9.99"/>
    <s v="Square Feet: ; Acreage: 0.5"/>
    <s v="Contact - Animal - Bird"/>
    <x v="6"/>
    <s v="Contact - Bird"/>
    <s v="All types of equipment / facility failure"/>
    <s v="Contact - Animal"/>
    <m/>
    <s v="Contact - Animal"/>
    <s v="Conductor"/>
    <m/>
    <s v="Overhead"/>
    <s v="Transmission"/>
    <s v="Conductor"/>
    <m/>
    <s v="103653028"/>
    <s v="     "/>
    <x v="0"/>
    <m/>
    <n v="39.552799999999998"/>
    <n v="-121.642"/>
    <m/>
    <s v="CENTERVILLE-TABLE-MT-OROVILLE-60"/>
    <n v="60000"/>
    <s v="Unknown"/>
    <s v="Herbaceous"/>
    <m/>
    <m/>
    <m/>
    <m/>
    <m/>
    <m/>
    <m/>
    <s v="N"/>
    <s v="N"/>
    <m/>
    <m/>
    <s v="     "/>
    <m/>
    <m/>
    <m/>
    <m/>
    <m/>
    <m/>
    <m/>
    <m/>
    <m/>
    <m/>
    <m/>
    <m/>
    <m/>
    <m/>
    <m/>
    <m/>
    <m/>
    <m/>
    <m/>
  </r>
  <r>
    <x v="1037"/>
    <s v="     "/>
    <d v="2016-09-08T00:00:00"/>
    <d v="1899-12-30T22:04:00"/>
    <s v="37"/>
    <x v="2"/>
    <s v="9"/>
    <x v="2"/>
    <d v="2016-09-08T00:00:00"/>
    <m/>
    <s v="RACCOON GOT INTO PRIMARY CAUSED MOMENTARY AND SMALL GRASS FIRE. I RESPONDED WITH ESTRADA AND WE DEENERGIZED POLE TO REMOVE LIVE RACCOON FROM POLE."/>
    <s v="     "/>
    <x v="1"/>
    <m/>
    <x v="1"/>
    <m/>
    <m/>
    <s v="16-0063340"/>
    <m/>
    <m/>
    <m/>
    <m/>
    <s v="     "/>
    <x v="0"/>
    <x v="0"/>
    <s v="Vegetation"/>
    <x v="0"/>
    <m/>
    <s v="&lt;0.25"/>
    <s v="Square Feet: ; Acreage: "/>
    <s v="Contact - Animal - Other"/>
    <x v="6"/>
    <s v="Contact - Animal"/>
    <s v="All types of equipment / facility failure"/>
    <s v="Contact - Animal"/>
    <m/>
    <s v="Contact - Animal"/>
    <s v="Conductor"/>
    <s v="Pacific Bell"/>
    <s v="Overhead"/>
    <s v="Secondary"/>
    <s v="Conductor"/>
    <m/>
    <s v="100598024"/>
    <s v="     "/>
    <x v="0"/>
    <m/>
    <n v="37.291800000000002"/>
    <n v="-121.871"/>
    <m/>
    <s v="EVERGREEN-2104"/>
    <m/>
    <s v="San Jose FD"/>
    <s v="Herbaceous"/>
    <m/>
    <m/>
    <m/>
    <m/>
    <m/>
    <m/>
    <m/>
    <s v="N"/>
    <s v="N"/>
    <m/>
    <m/>
    <s v="     "/>
    <m/>
    <m/>
    <m/>
    <m/>
    <m/>
    <m/>
    <m/>
    <m/>
    <m/>
    <m/>
    <m/>
    <m/>
    <m/>
    <m/>
    <m/>
    <m/>
    <m/>
    <m/>
    <m/>
  </r>
  <r>
    <x v="1038"/>
    <s v="     "/>
    <d v="2016-09-08T00:00:00"/>
    <d v="1899-12-30T14:39:00"/>
    <s v="37"/>
    <x v="2"/>
    <s v="9"/>
    <x v="2"/>
    <d v="2016-09-08T00:00:00"/>
    <d v="1899-12-30T14:39:00"/>
    <s v="PRIMARY BUMP SLEEVE FAILED CAUSEING BRUSH FIR WHICH CAUSED PRIMARY RISER TO BURN"/>
    <s v="     "/>
    <x v="1"/>
    <m/>
    <x v="1"/>
    <m/>
    <s v="1538529"/>
    <s v="16-0063300"/>
    <m/>
    <m/>
    <n v="111941000"/>
    <m/>
    <s v="     "/>
    <x v="0"/>
    <x v="0"/>
    <s v="Vegetation"/>
    <x v="0"/>
    <m/>
    <s v="&lt;0.25"/>
    <s v="Square Feet: ; Acreage: "/>
    <s v="Equipment - PG&amp;E"/>
    <x v="10"/>
    <s v="Equipment - PG&amp;E"/>
    <s v="All types of equipment / facility failure"/>
    <s v="Splice/Clamp/Connector"/>
    <s v="Splice/Clamp/Connector"/>
    <m/>
    <m/>
    <m/>
    <s v="Overhead"/>
    <s v="Primary"/>
    <s v="Conductor"/>
    <m/>
    <s v="101426911"/>
    <s v="     "/>
    <x v="0"/>
    <m/>
    <n v="38.001300000000001"/>
    <n v="-122.32899999999999"/>
    <m/>
    <s v="POINT-PINOLE-1101"/>
    <n v="12000"/>
    <s v="PINOLE FIRE DEPT"/>
    <s v="Urban"/>
    <m/>
    <m/>
    <m/>
    <m/>
    <m/>
    <m/>
    <m/>
    <s v="N"/>
    <s v="N"/>
    <m/>
    <m/>
    <s v="     "/>
    <m/>
    <m/>
    <m/>
    <m/>
    <m/>
    <m/>
    <m/>
    <m/>
    <m/>
    <m/>
    <m/>
    <m/>
    <m/>
    <m/>
    <m/>
    <m/>
    <m/>
    <m/>
    <m/>
  </r>
  <r>
    <x v="1039"/>
    <s v="     "/>
    <d v="2016-09-09T00:00:00"/>
    <d v="1899-12-30T14:10:09"/>
    <s v="37"/>
    <x v="2"/>
    <s v="9"/>
    <x v="2"/>
    <d v="2016-09-09T00:00:00"/>
    <d v="1899-12-30T14:10:00"/>
    <s v="failed insulator causing fire "/>
    <s v="     "/>
    <x v="0"/>
    <d v="2021-02-21T00:00:00"/>
    <x v="0"/>
    <m/>
    <m/>
    <s v="N/A"/>
    <m/>
    <s v="T003767044"/>
    <n v="111943422"/>
    <m/>
    <s v="     "/>
    <x v="0"/>
    <x v="0"/>
    <m/>
    <x v="0"/>
    <m/>
    <s v="&lt;0.25"/>
    <m/>
    <s v="Equipment - PG&amp;E"/>
    <x v="16"/>
    <s v="Equipment - PG&amp;E"/>
    <s v="All types of equipment / facility failure"/>
    <s v="Insulator failure"/>
    <s v="Insulator"/>
    <m/>
    <m/>
    <s v="Yes"/>
    <s v="Overhead"/>
    <m/>
    <s v="Insulator"/>
    <m/>
    <s v="C127 "/>
    <s v="     "/>
    <x v="0"/>
    <n v="300"/>
    <n v="38.920299999999997"/>
    <n v="-121.086"/>
    <s v="Placer"/>
    <s v="PLACER-1103"/>
    <m/>
    <m/>
    <s v="Urban"/>
    <m/>
    <m/>
    <m/>
    <m/>
    <m/>
    <m/>
    <m/>
    <s v="N"/>
    <s v="N"/>
    <m/>
    <m/>
    <s v="     "/>
    <m/>
    <m/>
    <m/>
    <m/>
    <m/>
    <m/>
    <m/>
    <m/>
    <m/>
    <m/>
    <m/>
    <m/>
    <m/>
    <m/>
    <m/>
    <m/>
    <m/>
    <m/>
    <m/>
  </r>
  <r>
    <x v="1040"/>
    <s v="     "/>
    <d v="2016-09-09T00:00:00"/>
    <d v="1899-12-30T15:25:00"/>
    <s v="37"/>
    <x v="2"/>
    <s v="9"/>
    <x v="2"/>
    <d v="2016-09-09T00:00:00"/>
    <m/>
    <s v="flashed pri insul's on c-127, started 10' x 10' veg fire. I de-energized c-127 coe pin #285707. 'a' ec tag in to replace 3 200 kvar units. crew to rmv leaking units"/>
    <s v="     "/>
    <x v="1"/>
    <m/>
    <x v="1"/>
    <m/>
    <m/>
    <m/>
    <m/>
    <m/>
    <m/>
    <m/>
    <s v="     "/>
    <x v="0"/>
    <x v="0"/>
    <s v="Vegetation"/>
    <x v="0"/>
    <m/>
    <s v="&lt;0.25"/>
    <s v="Square Feet: ; Acreage: "/>
    <s v="Equipment - PG&amp;E"/>
    <x v="11"/>
    <s v="Equipment - PG&amp;E"/>
    <s v="All types of equipment / facility failure"/>
    <s v="Capacitor Bank"/>
    <s v="Capacitor Bank"/>
    <m/>
    <m/>
    <s v="Pacific Bell"/>
    <s v="Overhead"/>
    <s v="Primary"/>
    <s v="Capacitor Bank"/>
    <m/>
    <s v="100036304"/>
    <s v="     "/>
    <x v="0"/>
    <n v="300"/>
    <n v="38.920200000000001"/>
    <n v="-121.086"/>
    <m/>
    <s v="PLACER-1103"/>
    <n v="12000"/>
    <s v="Cal Fire"/>
    <s v="Urban"/>
    <m/>
    <m/>
    <m/>
    <m/>
    <m/>
    <m/>
    <m/>
    <s v="N"/>
    <s v="N"/>
    <m/>
    <m/>
    <s v="     "/>
    <m/>
    <m/>
    <m/>
    <m/>
    <m/>
    <m/>
    <m/>
    <m/>
    <m/>
    <m/>
    <m/>
    <m/>
    <m/>
    <m/>
    <m/>
    <m/>
    <m/>
    <m/>
    <m/>
  </r>
  <r>
    <x v="1041"/>
    <s v="     "/>
    <d v="2016-09-09T00:00:00"/>
    <d v="1899-12-30T10:57:00"/>
    <s v="37"/>
    <x v="2"/>
    <s v="9"/>
    <x v="2"/>
    <d v="2016-09-09T00:00:00"/>
    <d v="1899-12-30T10:57:00"/>
    <s v="larg branch fell into primary in last span burning opwn j8umper to north at take off pole causing vegitation fire crew to repair jumpers no damage where tree hit line"/>
    <s v="     "/>
    <x v="1"/>
    <m/>
    <x v="1"/>
    <m/>
    <s v="1538918"/>
    <s v="16-0063497"/>
    <m/>
    <m/>
    <n v="111943000"/>
    <m/>
    <s v="     "/>
    <x v="0"/>
    <x v="0"/>
    <s v="Vegetation"/>
    <x v="0"/>
    <m/>
    <s v="&lt;0.25"/>
    <s v="Square Feet: ; Acreage: "/>
    <s v="Equipment - PG&amp;E"/>
    <x v="4"/>
    <s v="Equipment - PG&amp;E"/>
    <s v="All types of equipment / facility failure"/>
    <s v="Conductor"/>
    <s v="Conductor"/>
    <m/>
    <m/>
    <s v="Pacific Bell"/>
    <s v="Overhead"/>
    <s v="Primary"/>
    <s v="Conductor"/>
    <m/>
    <s v="100746408"/>
    <s v="     "/>
    <x v="0"/>
    <m/>
    <n v="36.851700000000001"/>
    <n v="-119.623"/>
    <m/>
    <s v="CLOVIS-1102"/>
    <n v="12000"/>
    <s v="Fresno County FD"/>
    <s v="Urban"/>
    <m/>
    <m/>
    <m/>
    <m/>
    <m/>
    <m/>
    <m/>
    <s v="N"/>
    <s v="N"/>
    <m/>
    <m/>
    <s v="     "/>
    <m/>
    <m/>
    <m/>
    <m/>
    <m/>
    <m/>
    <m/>
    <m/>
    <m/>
    <m/>
    <m/>
    <m/>
    <m/>
    <m/>
    <m/>
    <m/>
    <m/>
    <m/>
    <m/>
  </r>
  <r>
    <x v="1042"/>
    <s v="     "/>
    <d v="2016-09-09T00:00:00"/>
    <d v="1899-12-30T13:22:00"/>
    <s v="37"/>
    <x v="2"/>
    <s v="9"/>
    <x v="2"/>
    <d v="2016-09-09T00:00:00"/>
    <d v="1899-12-30T13:22:00"/>
    <s v="SMALL SHACK &amp; VEG FIRE.FIRE DEPT STATES PGE AWAC SEC ARCING CAUSED FIRE.I DE ENERGIZED TX.MADE REPAIRS &amp; REPLACED 6' 1/0 HOT LEGS ON 1/0 AWAC.FND TREE BRNCHES ON AWAC AT POINT OF ARCING.I TRIMMED TREE CLEAR OF AWAC.TREE ON PROPERTY OF 315 B"/>
    <s v="     "/>
    <x v="1"/>
    <m/>
    <x v="1"/>
    <m/>
    <s v="1538969"/>
    <s v="16-0063538"/>
    <m/>
    <m/>
    <m/>
    <m/>
    <s v="     "/>
    <x v="0"/>
    <x v="0"/>
    <s v="Vegetation"/>
    <x v="0"/>
    <m/>
    <s v="&lt;0.25"/>
    <s v="Square Feet: ; Acreage: "/>
    <s v="Equipment - PG&amp;E"/>
    <x v="10"/>
    <s v="Equipment - PG&amp;E"/>
    <s v="All types of equipment / facility failure"/>
    <s v="Splice/Clamp/Connector"/>
    <s v="Splice/Clamp/Connector"/>
    <m/>
    <m/>
    <s v="Pacific Bell"/>
    <s v="Overhead"/>
    <s v="Secondary"/>
    <s v="Conductor"/>
    <m/>
    <s v="101018780"/>
    <s v="     "/>
    <x v="0"/>
    <m/>
    <n v="37.283700000000003"/>
    <n v="-120.474"/>
    <m/>
    <s v="MERCED-2101"/>
    <m/>
    <s v="Cal Fire"/>
    <s v="Urban"/>
    <m/>
    <m/>
    <m/>
    <m/>
    <m/>
    <m/>
    <m/>
    <s v="N"/>
    <s v="N"/>
    <m/>
    <m/>
    <s v="     "/>
    <m/>
    <m/>
    <m/>
    <m/>
    <m/>
    <m/>
    <m/>
    <m/>
    <m/>
    <m/>
    <m/>
    <m/>
    <m/>
    <m/>
    <m/>
    <m/>
    <m/>
    <m/>
    <m/>
  </r>
  <r>
    <x v="1043"/>
    <s v="     "/>
    <d v="2016-09-10T00:00:00"/>
    <d v="1899-12-30T02:09:00"/>
    <s v="37"/>
    <x v="2"/>
    <s v="9"/>
    <x v="2"/>
    <d v="2016-09-10T00:00:00"/>
    <m/>
    <s v="BURNED OPEN JUMPER"/>
    <s v="     "/>
    <x v="1"/>
    <m/>
    <x v="1"/>
    <m/>
    <s v="1539140"/>
    <m/>
    <m/>
    <m/>
    <m/>
    <m/>
    <s v="     "/>
    <x v="0"/>
    <x v="0"/>
    <s v="Vegetation"/>
    <x v="0"/>
    <m/>
    <s v="&lt;0.25"/>
    <s v="Square Feet: ; Acreage: "/>
    <s v="Equipment - PG&amp;E"/>
    <x v="4"/>
    <s v="Equipment - PG&amp;E"/>
    <s v="All types of equipment / facility failure"/>
    <s v="Conductor"/>
    <s v="Conductor"/>
    <m/>
    <m/>
    <m/>
    <s v="Overhead"/>
    <s v="Primary"/>
    <s v="Conductor"/>
    <m/>
    <s v="101072400"/>
    <s v="     "/>
    <x v="0"/>
    <m/>
    <n v="37.186199999999999"/>
    <n v="-120.678"/>
    <m/>
    <s v="EL-NIDO-1104"/>
    <n v="12000"/>
    <s v="Merced County FD"/>
    <s v="Agriculture"/>
    <m/>
    <m/>
    <m/>
    <m/>
    <m/>
    <m/>
    <m/>
    <s v="N"/>
    <s v="N"/>
    <m/>
    <m/>
    <s v="     "/>
    <m/>
    <m/>
    <m/>
    <m/>
    <m/>
    <m/>
    <m/>
    <m/>
    <m/>
    <m/>
    <m/>
    <m/>
    <m/>
    <m/>
    <m/>
    <m/>
    <m/>
    <m/>
    <m/>
  </r>
  <r>
    <x v="1044"/>
    <s v="     "/>
    <d v="2016-09-11T00:00:00"/>
    <d v="1899-12-30T21:24:00"/>
    <s v="38"/>
    <x v="2"/>
    <s v="9"/>
    <x v="2"/>
    <d v="2016-09-11T00:00:00"/>
    <d v="1899-12-30T21:24:00"/>
    <m/>
    <s v="     "/>
    <x v="1"/>
    <m/>
    <x v="1"/>
    <m/>
    <s v="1539827"/>
    <s v="16-0063814"/>
    <m/>
    <m/>
    <m/>
    <m/>
    <s v="     "/>
    <x v="0"/>
    <x v="0"/>
    <s v="Vegetation"/>
    <x v="0"/>
    <m/>
    <s v="&lt;0.25"/>
    <s v="Square Feet: ; Acreage: 0.33"/>
    <s v="Equipment - PG&amp;E"/>
    <x v="9"/>
    <s v="Equipment - PG&amp;E"/>
    <s v="All types of equipment / facility failure"/>
    <m/>
    <m/>
    <m/>
    <m/>
    <m/>
    <s v="Overhead"/>
    <s v="Primary"/>
    <s v="Unknown"/>
    <m/>
    <s v="100652942"/>
    <s v="     "/>
    <x v="0"/>
    <m/>
    <n v="36.952599999999997"/>
    <n v="-119.726"/>
    <m/>
    <s v="WOODWARD-2108"/>
    <n v="21000"/>
    <s v="Unknown"/>
    <s v="Urban"/>
    <m/>
    <m/>
    <m/>
    <m/>
    <m/>
    <m/>
    <m/>
    <s v="N"/>
    <s v="N"/>
    <m/>
    <m/>
    <s v="     "/>
    <m/>
    <m/>
    <m/>
    <m/>
    <m/>
    <m/>
    <m/>
    <m/>
    <m/>
    <m/>
    <m/>
    <m/>
    <m/>
    <m/>
    <m/>
    <m/>
    <m/>
    <m/>
    <m/>
  </r>
  <r>
    <x v="1045"/>
    <s v="     "/>
    <d v="2016-09-12T00:00:00"/>
    <d v="1899-12-30T18:47:00"/>
    <s v="38"/>
    <x v="2"/>
    <s v="9"/>
    <x v="2"/>
    <d v="2016-09-12T00:00:00"/>
    <d v="1899-12-30T18:47:00"/>
    <s v="F3TAXBR LINES DOWN GRASS FIRE OPEN JUMPERS REMOTE CLOSE MAKE SAFE FOR FIRE SUPPRESSION"/>
    <s v="     "/>
    <x v="1"/>
    <m/>
    <x v="1"/>
    <m/>
    <s v="1540487"/>
    <s v="16-0064064"/>
    <m/>
    <m/>
    <n v="111954000"/>
    <m/>
    <s v="     "/>
    <x v="0"/>
    <x v="0"/>
    <s v="Vegetation"/>
    <x v="0"/>
    <m/>
    <s v="&lt;0.25"/>
    <s v="Square Feet: ; Acreage: "/>
    <s v="Equipment - PG&amp;E"/>
    <x v="4"/>
    <s v="Equipment - PG&amp;E"/>
    <s v="All types of equipment / facility failure"/>
    <s v="Conductor"/>
    <s v="Conductor"/>
    <m/>
    <m/>
    <s v="None"/>
    <s v="Overhead"/>
    <s v="Primary"/>
    <s v="Conductor"/>
    <m/>
    <s v="100807630"/>
    <s v="     "/>
    <x v="0"/>
    <m/>
    <n v="36.530299999999997"/>
    <n v="-119.306"/>
    <m/>
    <s v="OROSI-1101"/>
    <n v="12000"/>
    <s v="CUTLER FIRE"/>
    <s v="Urban"/>
    <m/>
    <m/>
    <m/>
    <m/>
    <m/>
    <m/>
    <m/>
    <s v="N"/>
    <s v="N"/>
    <m/>
    <m/>
    <s v="     "/>
    <m/>
    <m/>
    <m/>
    <m/>
    <m/>
    <m/>
    <m/>
    <m/>
    <m/>
    <m/>
    <m/>
    <m/>
    <m/>
    <m/>
    <m/>
    <m/>
    <m/>
    <m/>
    <m/>
  </r>
  <r>
    <x v="1046"/>
    <s v="     "/>
    <d v="2016-09-12T00:00:00"/>
    <d v="1899-12-30T20:42:00"/>
    <s v="38"/>
    <x v="2"/>
    <s v="9"/>
    <x v="2"/>
    <d v="2016-09-12T00:00:00"/>
    <d v="1899-12-30T20:42:00"/>
    <s v="1 SPAN 397 DOWN, CALLED FOR CREW TO REPLACE"/>
    <s v="     "/>
    <x v="1"/>
    <m/>
    <x v="1"/>
    <m/>
    <s v="1540537"/>
    <s v="16-0064074"/>
    <m/>
    <m/>
    <m/>
    <m/>
    <s v="     "/>
    <x v="0"/>
    <x v="0"/>
    <s v="Vegetation"/>
    <x v="0"/>
    <m/>
    <s v="&lt;0.25"/>
    <s v="Square Feet: ; Acreage: "/>
    <s v="Equipment - PG&amp;E"/>
    <x v="10"/>
    <s v="Equipment - PG&amp;E"/>
    <s v="All types of equipment / facility failure"/>
    <s v="Splice/Clamp/Connector"/>
    <s v="Splice/Clamp/Connector"/>
    <m/>
    <m/>
    <m/>
    <s v="Overhead"/>
    <s v="Primary"/>
    <s v="Conductor"/>
    <m/>
    <s v="100608192"/>
    <s v="     "/>
    <x v="0"/>
    <m/>
    <n v="37.354999999999997"/>
    <n v="-121.93600000000001"/>
    <m/>
    <s v="FMC-1101"/>
    <n v="12000"/>
    <s v="Santa Clara county fire"/>
    <s v="Urban"/>
    <m/>
    <m/>
    <m/>
    <m/>
    <m/>
    <m/>
    <m/>
    <s v="N"/>
    <s v="N"/>
    <m/>
    <m/>
    <s v="     "/>
    <m/>
    <m/>
    <m/>
    <m/>
    <m/>
    <m/>
    <m/>
    <m/>
    <m/>
    <m/>
    <m/>
    <m/>
    <m/>
    <m/>
    <m/>
    <m/>
    <m/>
    <m/>
    <m/>
  </r>
  <r>
    <x v="1047"/>
    <s v="     "/>
    <d v="2016-09-12T00:00:00"/>
    <d v="1899-12-30T15:08:00"/>
    <s v="38"/>
    <x v="2"/>
    <s v="9"/>
    <x v="2"/>
    <d v="2016-09-12T00:00:00"/>
    <d v="1899-12-30T15:08:00"/>
    <s v="treebranch"/>
    <s v="     "/>
    <x v="1"/>
    <m/>
    <x v="1"/>
    <m/>
    <s v="1540404"/>
    <s v="16-0064050"/>
    <m/>
    <m/>
    <n v="111954000"/>
    <m/>
    <s v="     "/>
    <x v="0"/>
    <x v="0"/>
    <s v="Vegetation"/>
    <x v="0"/>
    <m/>
    <s v="0.26-9.99"/>
    <s v="Square Feet: ; Acreage: 1"/>
    <s v="Vegetation"/>
    <x v="0"/>
    <s v="Vegetation"/>
    <s v="All types of equipment / facility failure"/>
    <s v="Contact - Vegetation"/>
    <m/>
    <s v="Contact - Vegetation"/>
    <s v="Conductor"/>
    <m/>
    <s v="Overhead"/>
    <s v="Primary"/>
    <s v="Conductor"/>
    <m/>
    <s v="102185070"/>
    <s v="     "/>
    <x v="1"/>
    <n v="140"/>
    <n v="39.525599999999997"/>
    <n v="-123.76600000000001"/>
    <m/>
    <s v="FORT-BRAGG-A-1101"/>
    <n v="12000"/>
    <s v="Cal Fire"/>
    <s v="Herbaceous"/>
    <m/>
    <m/>
    <m/>
    <m/>
    <m/>
    <m/>
    <m/>
    <s v="N"/>
    <s v="N"/>
    <m/>
    <m/>
    <s v="     "/>
    <n v="39.525559999999999"/>
    <n v="-123.7655"/>
    <s v="Sep 13 2016 12:00AM"/>
    <s v="BranchFail"/>
    <s v="A limb on a healthy Blue Gum Eucalyptus broke off at the collar and fell into the lines bringing down one of the two phases. A small fire approximately one acre in size resulted from this outage. It was primarily a grass fire, but it did run up the trunk of a few larger trees and burned through the neighbors fence in 3 different locations."/>
    <s v="EUCA"/>
    <s v="80"/>
    <s v="28"/>
    <s v="19"/>
    <s v="None"/>
    <s v="None"/>
    <s v="N"/>
    <s v="1"/>
    <m/>
    <s v="Plain"/>
    <s v="A"/>
    <s v="CrossArm"/>
    <s v="BareWire"/>
    <s v="1"/>
  </r>
  <r>
    <x v="1048"/>
    <s v="     "/>
    <d v="2016-09-12T00:00:00"/>
    <d v="1899-12-30T04:24:00"/>
    <s v="38"/>
    <x v="2"/>
    <s v="9"/>
    <x v="2"/>
    <d v="2016-09-12T00:00:00"/>
    <d v="1899-12-30T04:24:00"/>
    <s v="Made safe. Tree crew to rem. fallen tree. Elect. crew to repl. pole &amp; pri. wires."/>
    <s v="     "/>
    <x v="1"/>
    <m/>
    <x v="1"/>
    <m/>
    <s v="1539878"/>
    <s v="16-0063826"/>
    <m/>
    <m/>
    <m/>
    <m/>
    <s v="     "/>
    <x v="0"/>
    <x v="0"/>
    <s v="Vegetation"/>
    <x v="0"/>
    <m/>
    <s v="&lt;3 meters of linear travel"/>
    <s v="Square Feet: ; Acreage: "/>
    <s v="Vegetation"/>
    <x v="0"/>
    <s v="Vegetation"/>
    <s v="All types of equipment / facility failure"/>
    <s v="Contact - Vegetation"/>
    <m/>
    <s v="Contact - Vegetation"/>
    <s v="Conductor"/>
    <m/>
    <s v="Overhead"/>
    <s v="Primary"/>
    <s v="Conductor"/>
    <m/>
    <s v="101669614"/>
    <s v="     "/>
    <x v="2"/>
    <n v="507"/>
    <n v="36.399900000000002"/>
    <n v="-121.902"/>
    <m/>
    <s v="OTTER-1101"/>
    <n v="12000"/>
    <s v="Cal Fire Hwy 1 Carmel Hill"/>
    <s v="Hardwood Woodland"/>
    <m/>
    <m/>
    <m/>
    <m/>
    <m/>
    <m/>
    <m/>
    <s v="N"/>
    <s v="N"/>
    <m/>
    <m/>
    <s v="     "/>
    <m/>
    <m/>
    <s v="Sep 13 2016 12:00AM"/>
    <s v="TrunkFail"/>
    <s v="Tan oak uphill of lines broke at 4ft and fell into lines"/>
    <s v="TAN"/>
    <s v="65"/>
    <s v="25"/>
    <s v="40"/>
    <s v="Slight"/>
    <s v="None"/>
    <s v="N"/>
    <s v="1"/>
    <m/>
    <s v="Hillside"/>
    <s v="B"/>
    <s v="CrossArm"/>
    <s v="BareWire"/>
    <s v="0"/>
  </r>
  <r>
    <x v="1049"/>
    <s v="     "/>
    <d v="2016-09-12T00:00:00"/>
    <d v="1899-12-30T12:38:00"/>
    <s v="38"/>
    <x v="2"/>
    <s v="9"/>
    <x v="2"/>
    <d v="2016-09-12T00:00:00"/>
    <m/>
    <s v="0"/>
    <s v="     "/>
    <x v="1"/>
    <m/>
    <x v="1"/>
    <m/>
    <s v="1540244"/>
    <m/>
    <m/>
    <m/>
    <m/>
    <m/>
    <s v="     "/>
    <x v="0"/>
    <x v="0"/>
    <s v="Vegetation"/>
    <x v="0"/>
    <m/>
    <s v="0.26-9.99"/>
    <s v="Square Feet: ; Acreage: "/>
    <s v="Equipment - PG&amp;E"/>
    <x v="4"/>
    <s v="Equipment - PG&amp;E"/>
    <s v="All types of equipment / facility failure"/>
    <s v="Conductor"/>
    <s v="Conductor"/>
    <m/>
    <m/>
    <s v="Pacific Bell"/>
    <s v="Overhead"/>
    <s v="Secondary"/>
    <s v="Conductor"/>
    <m/>
    <s v="101421708"/>
    <s v="     "/>
    <x v="2"/>
    <n v="335"/>
    <n v="38.783200000000001"/>
    <n v="-120.601"/>
    <m/>
    <s v="EL-DORADO-P-H-2101"/>
    <m/>
    <s v="Cal Fire"/>
    <s v="Conifer Forest"/>
    <m/>
    <m/>
    <m/>
    <m/>
    <m/>
    <m/>
    <m/>
    <s v="N"/>
    <s v="N"/>
    <m/>
    <m/>
    <s v="     "/>
    <m/>
    <m/>
    <m/>
    <m/>
    <m/>
    <m/>
    <m/>
    <m/>
    <m/>
    <m/>
    <m/>
    <m/>
    <m/>
    <m/>
    <m/>
    <m/>
    <m/>
    <m/>
    <m/>
  </r>
  <r>
    <x v="1050"/>
    <s v="     "/>
    <d v="2016-09-13T00:00:00"/>
    <d v="1899-12-30T16:12:54"/>
    <s v="38"/>
    <x v="2"/>
    <s v="9"/>
    <x v="2"/>
    <d v="2016-09-13T00:00:00"/>
    <d v="1899-12-30T16:12:00"/>
    <s v="3/2/21 .25 acres burned per Cal Fire report. 2/22/21 Submitted request to find out size. FAS only. Per Cal Fire, low wire started grass fire. Bare spots in service caused fire. No injuries or property damage. Made repairs, power is good. Unknown fire size."/>
    <s v="     "/>
    <x v="0"/>
    <d v="2021-03-02T00:00:00"/>
    <x v="0"/>
    <m/>
    <m/>
    <s v="N/A"/>
    <m/>
    <s v="7777163247"/>
    <m/>
    <m/>
    <s v="     "/>
    <x v="0"/>
    <x v="0"/>
    <m/>
    <x v="0"/>
    <m/>
    <s v="&lt;0.25"/>
    <m/>
    <s v="Equipment - PG&amp;E"/>
    <x v="9"/>
    <s v="Equipment - PG&amp;E"/>
    <s v="All types of equipment / facility failure"/>
    <s v="Equipment failure - Other"/>
    <s v="Service Connector"/>
    <m/>
    <m/>
    <s v="No"/>
    <s v="Overhead"/>
    <m/>
    <s v="Service Connector"/>
    <m/>
    <s v="252421113"/>
    <s v="     "/>
    <x v="0"/>
    <m/>
    <n v="37.0732"/>
    <n v="-120.18300000000001"/>
    <s v="Madera"/>
    <s v="DAIRYLAND-1113"/>
    <m/>
    <m/>
    <s v="Agriculture"/>
    <m/>
    <m/>
    <m/>
    <m/>
    <m/>
    <m/>
    <m/>
    <s v="N"/>
    <s v="N"/>
    <m/>
    <m/>
    <s v="     "/>
    <m/>
    <m/>
    <m/>
    <m/>
    <m/>
    <m/>
    <m/>
    <m/>
    <m/>
    <m/>
    <m/>
    <m/>
    <m/>
    <m/>
    <m/>
    <m/>
    <m/>
    <m/>
    <m/>
  </r>
  <r>
    <x v="1051"/>
    <s v="     "/>
    <d v="2016-09-13T00:00:00"/>
    <d v="1899-12-30T10:45:00"/>
    <s v="38"/>
    <x v="2"/>
    <s v="9"/>
    <x v="2"/>
    <d v="2016-09-13T00:00:00"/>
    <d v="1899-12-30T10:45:00"/>
    <m/>
    <s v="     "/>
    <x v="1"/>
    <m/>
    <x v="1"/>
    <m/>
    <m/>
    <m/>
    <s v="INT-08528"/>
    <m/>
    <m/>
    <m/>
    <s v="     "/>
    <x v="0"/>
    <x v="0"/>
    <s v="Vegetation"/>
    <x v="2"/>
    <m/>
    <s v="300-999"/>
    <s v="Square Feet: ; Acreage: 360"/>
    <s v="Contact - Animal - Bird"/>
    <x v="6"/>
    <s v="Contact - Bird"/>
    <s v="All types of equipment / facility failure"/>
    <s v="Contact - Animal"/>
    <m/>
    <s v="Contact - Animal"/>
    <s v="Conductor"/>
    <m/>
    <s v="Overhead"/>
    <s v="Transmission"/>
    <s v="Conductor"/>
    <m/>
    <s v="103702175"/>
    <s v="     "/>
    <x v="1"/>
    <n v="246"/>
    <n v="40.2958"/>
    <n v="-122.13200000000001"/>
    <m/>
    <s v="COLEMAN-RED-BLUFF-60"/>
    <n v="60000"/>
    <s v="Cal Fire"/>
    <s v="Herbaceous"/>
    <m/>
    <m/>
    <m/>
    <m/>
    <m/>
    <m/>
    <m/>
    <s v="N"/>
    <s v="N"/>
    <m/>
    <m/>
    <s v="     "/>
    <m/>
    <m/>
    <m/>
    <m/>
    <m/>
    <m/>
    <m/>
    <m/>
    <m/>
    <m/>
    <m/>
    <m/>
    <m/>
    <m/>
    <m/>
    <m/>
    <m/>
    <m/>
    <m/>
  </r>
  <r>
    <x v="1052"/>
    <s v="     "/>
    <d v="2016-09-13T00:00:00"/>
    <d v="1899-12-30T10:26:00"/>
    <s v="38"/>
    <x v="2"/>
    <s v="9"/>
    <x v="2"/>
    <d v="2016-09-13T00:00:00"/>
    <d v="1899-12-30T10:26:00"/>
    <s v="AWAITING CRW TO  RPR FIRE DMG TO U/G CABLE"/>
    <s v="     "/>
    <x v="1"/>
    <m/>
    <x v="1"/>
    <m/>
    <s v="1540855"/>
    <s v="16-0064270"/>
    <m/>
    <m/>
    <n v="111956000"/>
    <m/>
    <s v="     "/>
    <x v="0"/>
    <x v="0"/>
    <s v="Vegetation"/>
    <x v="0"/>
    <m/>
    <s v="&lt;3 meters of linear travel"/>
    <s v="Square Feet: ; Acreage: "/>
    <s v="Equipment - PG&amp;E"/>
    <x v="9"/>
    <s v="Equipment - PG&amp;E"/>
    <s v="All types of equipment / facility failure"/>
    <m/>
    <m/>
    <m/>
    <m/>
    <s v="Pacific Bell"/>
    <s v="Overhead"/>
    <s v="Primary"/>
    <s v="Conductor"/>
    <m/>
    <s v="100082849"/>
    <s v="     "/>
    <x v="0"/>
    <n v="300"/>
    <n v="39.191299999999998"/>
    <n v="-121.182"/>
    <m/>
    <s v="NARROWS-2105"/>
    <n v="21000"/>
    <s v="Cal Fire"/>
    <s v="Urban"/>
    <m/>
    <m/>
    <m/>
    <m/>
    <m/>
    <m/>
    <m/>
    <s v="N"/>
    <s v="N"/>
    <m/>
    <m/>
    <s v="     "/>
    <m/>
    <m/>
    <m/>
    <m/>
    <m/>
    <m/>
    <m/>
    <m/>
    <m/>
    <m/>
    <m/>
    <m/>
    <m/>
    <m/>
    <m/>
    <m/>
    <m/>
    <m/>
    <m/>
  </r>
  <r>
    <x v="1053"/>
    <s v="     "/>
    <d v="2016-09-14T00:00:00"/>
    <d v="1899-12-30T23:25:00"/>
    <s v="38"/>
    <x v="2"/>
    <s v="9"/>
    <x v="2"/>
    <d v="2016-09-13T00:00:00"/>
    <d v="1899-12-30T23:25:00"/>
    <s v="#4 acsr wire, 2 spans load side of C/O 4953"/>
    <s v="     "/>
    <x v="1"/>
    <m/>
    <x v="1"/>
    <m/>
    <s v="1541214"/>
    <s v="16-0064404"/>
    <m/>
    <m/>
    <n v="111957000"/>
    <m/>
    <s v="     "/>
    <x v="0"/>
    <x v="0"/>
    <s v="Vegetation"/>
    <x v="0"/>
    <m/>
    <s v="&lt;0.25"/>
    <s v="Square Feet: ; Acreage: "/>
    <s v="Equipment - PG&amp;E"/>
    <x v="4"/>
    <s v="Equipment - PG&amp;E"/>
    <s v="All types of equipment / facility failure"/>
    <s v="Conductor"/>
    <s v="Conductor"/>
    <m/>
    <m/>
    <m/>
    <s v="Overhead"/>
    <s v="Primary"/>
    <s v="Conductor"/>
    <m/>
    <s v="101618097"/>
    <s v="     "/>
    <x v="0"/>
    <m/>
    <n v="39.479599999999998"/>
    <n v="-121.858"/>
    <m/>
    <s v="RICE-1103"/>
    <n v="12000"/>
    <s v="Unknown"/>
    <s v="Urban"/>
    <m/>
    <m/>
    <m/>
    <m/>
    <m/>
    <m/>
    <m/>
    <s v="N"/>
    <s v="N"/>
    <m/>
    <m/>
    <s v="     "/>
    <m/>
    <m/>
    <m/>
    <m/>
    <m/>
    <m/>
    <m/>
    <m/>
    <m/>
    <m/>
    <m/>
    <m/>
    <m/>
    <m/>
    <m/>
    <m/>
    <m/>
    <m/>
    <m/>
  </r>
  <r>
    <x v="1054"/>
    <s v="     "/>
    <d v="2016-09-14T00:00:00"/>
    <d v="1899-12-30T21:16:00"/>
    <s v="38"/>
    <x v="2"/>
    <s v="9"/>
    <x v="2"/>
    <d v="2016-09-14T00:00:00"/>
    <d v="1899-12-30T21:16:00"/>
    <s v="WIRE DOWN CAUSED GRASS FIRE / CREW ENROUTE"/>
    <s v="     "/>
    <x v="1"/>
    <m/>
    <x v="1"/>
    <m/>
    <s v="1541724"/>
    <s v="16-0064782"/>
    <m/>
    <m/>
    <n v="111960000"/>
    <m/>
    <s v="     "/>
    <x v="0"/>
    <x v="0"/>
    <s v="Vegetation"/>
    <x v="0"/>
    <m/>
    <s v="0.26-9.99"/>
    <s v="Square Feet: ; Acreage: "/>
    <s v="Contact - 3rd Party"/>
    <x v="3"/>
    <s v="Contact - 3rd Party"/>
    <s v="All types of equipment / facility failure"/>
    <s v="Vandalism"/>
    <m/>
    <s v="Vandalism"/>
    <m/>
    <s v="None"/>
    <s v="Overhead"/>
    <s v="Primary"/>
    <s v="Conductor"/>
    <m/>
    <s v="101228545"/>
    <s v="     "/>
    <x v="0"/>
    <m/>
    <n v="37.344700000000003"/>
    <n v="-121.07599999999999"/>
    <m/>
    <s v="CROWS-LANDING-1101"/>
    <n v="12000"/>
    <s v="STANISLUAS COUNTY"/>
    <s v="Hardwood Woodland"/>
    <m/>
    <m/>
    <m/>
    <m/>
    <m/>
    <m/>
    <m/>
    <s v="N"/>
    <s v="N"/>
    <m/>
    <m/>
    <s v="     "/>
    <m/>
    <m/>
    <m/>
    <m/>
    <m/>
    <m/>
    <m/>
    <m/>
    <m/>
    <m/>
    <m/>
    <m/>
    <m/>
    <m/>
    <m/>
    <m/>
    <m/>
    <m/>
    <m/>
  </r>
  <r>
    <x v="1055"/>
    <s v="     "/>
    <d v="2016-09-15T00:00:00"/>
    <d v="1899-12-30T15:56:00"/>
    <s v="38"/>
    <x v="2"/>
    <s v="9"/>
    <x v="2"/>
    <d v="2016-09-15T00:00:00"/>
    <d v="1899-12-30T15:56:00"/>
    <s v="16305 redwood lodge rd tree fell on 12kv 1 of 2 blwn @ 17431 &amp; 1 of 2 @ 4461 &amp; caused veg fire - cal fire onsite - awaiting crew"/>
    <s v="     "/>
    <x v="1"/>
    <m/>
    <x v="1"/>
    <m/>
    <s v="1542485"/>
    <s v="16-0065001"/>
    <m/>
    <m/>
    <n v="111965000"/>
    <m/>
    <s v="     "/>
    <x v="0"/>
    <x v="0"/>
    <s v="Vegetation"/>
    <x v="0"/>
    <m/>
    <s v="&lt;0.25"/>
    <s v="Square Feet: ; Acreage: "/>
    <s v="Vegetation"/>
    <x v="0"/>
    <s v="Vegetation"/>
    <s v="All types of equipment / facility failure"/>
    <s v="Contact - Vegetation"/>
    <m/>
    <s v="Contact - Vegetation"/>
    <s v="Conductor"/>
    <s v="VERIZON CALIFORNIA I"/>
    <s v="Overhead"/>
    <s v="Primary"/>
    <s v="Conductor"/>
    <m/>
    <s v="100520198"/>
    <s v="     "/>
    <x v="2"/>
    <n v="520"/>
    <n v="37.110199999999999"/>
    <n v="-121.95099999999999"/>
    <m/>
    <s v="LOS-GATOS-1107"/>
    <n v="12000"/>
    <s v="Cal Fire"/>
    <s v="Conifer Forest"/>
    <m/>
    <m/>
    <m/>
    <m/>
    <m/>
    <m/>
    <m/>
    <s v="N"/>
    <s v="N"/>
    <m/>
    <m/>
    <s v="     "/>
    <m/>
    <m/>
    <s v="Sep 22 2016 12:00AM"/>
    <s v="Unverified"/>
    <s v="There were no clear signs of freshly broken branches, debris, or damage to the road or embankments within 5 spans of the reported fault location. There was a single dead madrone along the road leaning significantly toward the lines that had broken about 10 feet up the trunk and -may- have contacted the lines, but it is unclear without any debris or other evidence"/>
    <s v=""/>
    <m/>
    <m/>
    <m/>
    <m/>
    <m/>
    <m/>
    <m/>
    <m/>
    <m/>
    <m/>
    <m/>
    <m/>
    <m/>
  </r>
  <r>
    <x v="1056"/>
    <s v="     "/>
    <d v="2016-09-16T00:00:00"/>
    <d v="1899-12-30T20:56:00"/>
    <s v="38"/>
    <x v="2"/>
    <s v="9"/>
    <x v="2"/>
    <d v="2016-09-16T00:00:00"/>
    <d v="1899-12-30T20:56:00"/>
    <s v="line crew to repair line"/>
    <s v="     "/>
    <x v="1"/>
    <m/>
    <x v="1"/>
    <m/>
    <s v="1542958"/>
    <s v="16-0065273"/>
    <m/>
    <m/>
    <m/>
    <m/>
    <s v="     "/>
    <x v="0"/>
    <x v="0"/>
    <s v="Vegetation"/>
    <x v="0"/>
    <m/>
    <s v="10-99"/>
    <s v="Square Feet: ; Acreage: 30"/>
    <s v="Vegetation"/>
    <x v="0"/>
    <s v="Vegetation"/>
    <s v="All types of equipment / facility failure"/>
    <s v="Contact - Vegetation"/>
    <m/>
    <s v="Contact - Vegetation"/>
    <s v="Conductor"/>
    <s v="Pacific Bell"/>
    <s v="Overhead"/>
    <s v="Primary"/>
    <s v="Conductor"/>
    <m/>
    <s v="100441760"/>
    <s v="     "/>
    <x v="2"/>
    <n v="280"/>
    <n v="39.838700000000003"/>
    <n v="-121.702"/>
    <m/>
    <s v="NOTRE-DAME-1104"/>
    <n v="12000"/>
    <s v="Cal Fire"/>
    <s v="Shrub"/>
    <n v="30"/>
    <m/>
    <m/>
    <m/>
    <m/>
    <s v="OLD"/>
    <m/>
    <s v="N"/>
    <s v="N"/>
    <m/>
    <m/>
    <s v="     "/>
    <m/>
    <m/>
    <s v="Sep 19 2016 12:00AM"/>
    <s v="BranchFail"/>
    <s v="One Stem (of two) of mature, Green &amp; Healthy Black Oak failed approximatley 35 from base (20 ft) from attachment.  Add  work needed to make te tree safe  Wire on frougn reviewed"/>
    <s v="OAKK"/>
    <s v="70"/>
    <s v="26"/>
    <s v="50"/>
    <s v="None"/>
    <s v="None"/>
    <s v="N"/>
    <s v="1"/>
    <m/>
    <s v="Hillside"/>
    <s v="B"/>
    <s v="Other"/>
    <s v="BareWire"/>
    <s v="1"/>
  </r>
  <r>
    <x v="1057"/>
    <s v="     "/>
    <d v="2016-09-17T00:00:00"/>
    <d v="1899-12-30T17:47:00"/>
    <s v="38"/>
    <x v="2"/>
    <s v="9"/>
    <x v="2"/>
    <d v="2016-09-17T00:00:00"/>
    <d v="1899-12-30T17:47:00"/>
    <m/>
    <s v="     "/>
    <x v="1"/>
    <m/>
    <x v="1"/>
    <m/>
    <s v="1543339"/>
    <s v="16-0065353"/>
    <m/>
    <m/>
    <n v="111969000"/>
    <m/>
    <s v="     "/>
    <x v="0"/>
    <x v="0"/>
    <s v="Vegetation"/>
    <x v="0"/>
    <m/>
    <s v="&lt;3 meters of linear travel"/>
    <s v="Square Feet: ; Acreage: "/>
    <s v="Equipment - PG&amp;E"/>
    <x v="4"/>
    <s v="Equipment - PG&amp;E"/>
    <s v="All types of equipment / facility failure"/>
    <s v="Conductor"/>
    <s v="Conductor"/>
    <m/>
    <m/>
    <m/>
    <s v="Overhead"/>
    <s v="Primary"/>
    <s v="Conductor"/>
    <m/>
    <s v="101062487"/>
    <s v="     "/>
    <x v="0"/>
    <m/>
    <n v="37.101199999999999"/>
    <n v="-120.129"/>
    <m/>
    <s v="CHOWCHILLA-1104"/>
    <n v="12000"/>
    <s v="Unknown"/>
    <s v="Agriculture"/>
    <m/>
    <m/>
    <m/>
    <m/>
    <m/>
    <m/>
    <m/>
    <s v="N"/>
    <s v="N"/>
    <m/>
    <m/>
    <s v="     "/>
    <m/>
    <m/>
    <m/>
    <m/>
    <m/>
    <m/>
    <m/>
    <m/>
    <m/>
    <m/>
    <m/>
    <m/>
    <m/>
    <m/>
    <m/>
    <m/>
    <m/>
    <m/>
    <m/>
  </r>
  <r>
    <x v="1058"/>
    <s v="     "/>
    <d v="2016-09-17T00:00:00"/>
    <d v="1899-12-30T10:03:00"/>
    <s v="38"/>
    <x v="2"/>
    <s v="9"/>
    <x v="2"/>
    <d v="2016-09-17T00:00:00"/>
    <d v="1899-12-30T10:03:00"/>
    <m/>
    <s v="     "/>
    <x v="1"/>
    <m/>
    <x v="1"/>
    <m/>
    <s v="1543209"/>
    <s v="16-0065332"/>
    <m/>
    <m/>
    <m/>
    <m/>
    <s v="     "/>
    <x v="0"/>
    <x v="0"/>
    <s v="Vegetation"/>
    <x v="0"/>
    <m/>
    <s v="&lt;0.25"/>
    <s v="Square Feet: ; Acreage: "/>
    <s v="Equipment - PG&amp;E"/>
    <x v="15"/>
    <s v="Equipment - PG&amp;E"/>
    <s v="All types of equipment / facility failure"/>
    <s v="Fuse"/>
    <s v="Fuse"/>
    <m/>
    <m/>
    <m/>
    <s v="Overhead"/>
    <s v="Primary"/>
    <s v="Fuse"/>
    <m/>
    <s v="102123492"/>
    <s v="     "/>
    <x v="0"/>
    <m/>
    <n v="38.049500000000002"/>
    <n v="-121.014"/>
    <m/>
    <s v="CORRAL-1101"/>
    <n v="12000"/>
    <s v="Unknown"/>
    <s v="Hardwood Woodland"/>
    <m/>
    <m/>
    <m/>
    <m/>
    <m/>
    <m/>
    <m/>
    <s v="N"/>
    <s v="N"/>
    <m/>
    <m/>
    <s v="     "/>
    <m/>
    <m/>
    <m/>
    <m/>
    <m/>
    <m/>
    <m/>
    <m/>
    <m/>
    <m/>
    <m/>
    <m/>
    <m/>
    <m/>
    <m/>
    <m/>
    <m/>
    <m/>
    <m/>
  </r>
  <r>
    <x v="1059"/>
    <s v="     "/>
    <d v="2016-09-18T00:00:00"/>
    <d v="1899-12-30T20:20:56"/>
    <s v="39"/>
    <x v="2"/>
    <s v="9"/>
    <x v="2"/>
    <m/>
    <m/>
    <s v="JZCY - Please request a fire report from Capay fire department. Jumper failed that resulted in phase blown and unit burned up resulting in fire along ground run. SIZE- fire report is uploaded in the URL folder, seems fire size was not recorded "/>
    <s v="     "/>
    <x v="0"/>
    <d v="2021-03-03T00:00:00"/>
    <x v="0"/>
    <m/>
    <m/>
    <m/>
    <m/>
    <s v="252967"/>
    <m/>
    <m/>
    <s v="     "/>
    <x v="0"/>
    <x v="0"/>
    <m/>
    <x v="0"/>
    <m/>
    <s v="Unknown"/>
    <m/>
    <s v="Equipment - PG&amp;E"/>
    <x v="9"/>
    <s v="Equipment - PG&amp;E"/>
    <s v="All types of equipment / facility failure"/>
    <s v="Equipment failure - Other"/>
    <s v="Jumper"/>
    <m/>
    <m/>
    <s v="No"/>
    <s v="Overhead"/>
    <m/>
    <s v="Jumper"/>
    <m/>
    <s v="C2257"/>
    <s v="     "/>
    <x v="0"/>
    <m/>
    <n v="38.709000000000003"/>
    <n v="-122.048"/>
    <s v="Yolo"/>
    <s v="MADISON-2101"/>
    <m/>
    <s v="Capay Fire Department "/>
    <s v="Agriculture"/>
    <m/>
    <m/>
    <m/>
    <m/>
    <m/>
    <m/>
    <m/>
    <s v="N"/>
    <s v="N"/>
    <m/>
    <m/>
    <s v="     "/>
    <m/>
    <m/>
    <m/>
    <m/>
    <m/>
    <m/>
    <m/>
    <m/>
    <m/>
    <m/>
    <m/>
    <m/>
    <m/>
    <m/>
    <m/>
    <m/>
    <m/>
    <m/>
    <m/>
  </r>
  <r>
    <x v="1060"/>
    <s v="     "/>
    <d v="2016-09-18T00:00:00"/>
    <d v="1899-12-30T14:33:00"/>
    <s v="39"/>
    <x v="2"/>
    <s v="9"/>
    <x v="2"/>
    <d v="2016-09-18T00:00:00"/>
    <d v="1899-12-30T14:33:00"/>
    <s v="Piercing tree wire clamp failed on #4/0 primary, hot wire down causing a fire. Need crew for repairs."/>
    <s v="     "/>
    <x v="1"/>
    <m/>
    <x v="1"/>
    <m/>
    <s v="1543564"/>
    <s v="16-0065437"/>
    <m/>
    <m/>
    <n v="111970000"/>
    <m/>
    <s v="     "/>
    <x v="0"/>
    <x v="0"/>
    <s v="Vegetation"/>
    <x v="0"/>
    <m/>
    <s v="&lt;0.25"/>
    <s v="Square Feet: ; Acreage: "/>
    <s v="Equipment - PG&amp;E"/>
    <x v="10"/>
    <s v="Equipment - PG&amp;E"/>
    <s v="All types of equipment / facility failure"/>
    <s v="Splice/Clamp/Connector"/>
    <s v="Splice/Clamp/Connector"/>
    <m/>
    <m/>
    <s v="Yes"/>
    <s v="Overhead"/>
    <s v="Primary"/>
    <s v="Conductor"/>
    <m/>
    <s v="103410909"/>
    <s v="     "/>
    <x v="2"/>
    <n v="520"/>
    <n v="37.161900000000003"/>
    <n v="-122.13500000000001"/>
    <m/>
    <s v="BIG-BASIN-1102"/>
    <n v="12000"/>
    <s v="Cal Fire &amp; Boulder Creek Fire Dept."/>
    <s v="Herbaceous"/>
    <m/>
    <m/>
    <m/>
    <m/>
    <m/>
    <m/>
    <m/>
    <s v="N"/>
    <s v="N"/>
    <m/>
    <m/>
    <s v="     "/>
    <m/>
    <m/>
    <m/>
    <m/>
    <m/>
    <m/>
    <m/>
    <m/>
    <m/>
    <m/>
    <m/>
    <m/>
    <m/>
    <m/>
    <m/>
    <m/>
    <m/>
    <m/>
    <m/>
  </r>
  <r>
    <x v="1061"/>
    <s v="     "/>
    <d v="2016-09-19T00:00:00"/>
    <d v="1899-12-30T22:10:00"/>
    <s v="39"/>
    <x v="2"/>
    <s v="9"/>
    <x v="2"/>
    <d v="2016-09-19T00:00:00"/>
    <m/>
    <s v="REPLACED UNDER SEC ARM&quot;BAT TUBE&quot;WIRES,SHORTED TOGETHER,CK. O.K"/>
    <s v="     "/>
    <x v="1"/>
    <m/>
    <x v="1"/>
    <m/>
    <s v="1543773"/>
    <m/>
    <m/>
    <m/>
    <m/>
    <m/>
    <s v="     "/>
    <x v="0"/>
    <x v="0"/>
    <s v="Vegetation"/>
    <x v="0"/>
    <m/>
    <s v="&lt;3 meters of linear travel"/>
    <s v="Square Feet: ; Acreage: "/>
    <s v="Equipment - PG&amp;E"/>
    <x v="4"/>
    <s v="Equipment - PG&amp;E"/>
    <s v="All types of equipment / facility failure"/>
    <s v="Conductor"/>
    <s v="Conductor"/>
    <m/>
    <m/>
    <s v="Pacific Bell"/>
    <s v="Overhead"/>
    <s v="Secondary"/>
    <s v="Conductor"/>
    <m/>
    <s v="102057961"/>
    <s v="     "/>
    <x v="0"/>
    <m/>
    <n v="37.965299999999999"/>
    <n v="-121.258"/>
    <m/>
    <s v="EAST-STOCKTON-0402"/>
    <m/>
    <s v="STOCKTON FIRE"/>
    <s v="Urban"/>
    <m/>
    <m/>
    <m/>
    <m/>
    <m/>
    <m/>
    <m/>
    <s v="N"/>
    <s v="N"/>
    <m/>
    <m/>
    <s v="     "/>
    <m/>
    <m/>
    <m/>
    <m/>
    <m/>
    <m/>
    <m/>
    <m/>
    <m/>
    <m/>
    <m/>
    <m/>
    <m/>
    <m/>
    <m/>
    <m/>
    <m/>
    <m/>
    <m/>
  </r>
  <r>
    <x v="1062"/>
    <s v="     "/>
    <d v="2016-09-19T00:00:00"/>
    <d v="1899-12-30T14:09:00"/>
    <s v="39"/>
    <x v="2"/>
    <s v="9"/>
    <x v="2"/>
    <d v="2016-09-19T00:00:00"/>
    <d v="1899-12-30T14:09:00"/>
    <s v="0"/>
    <s v="     "/>
    <x v="1"/>
    <m/>
    <x v="1"/>
    <m/>
    <s v="1544169"/>
    <s v="16-0065738"/>
    <m/>
    <m/>
    <n v="111972000"/>
    <m/>
    <s v="     "/>
    <x v="0"/>
    <x v="0"/>
    <s v="Vegetation"/>
    <x v="0"/>
    <m/>
    <s v="&lt;3 meters of linear travel"/>
    <s v="Square Feet: ; Acreage: "/>
    <s v="Equipment - PG&amp;E"/>
    <x v="9"/>
    <s v="Equipment - PG&amp;E"/>
    <s v="All types of equipment / facility failure"/>
    <m/>
    <m/>
    <m/>
    <m/>
    <s v="Pacific Bell"/>
    <s v="Overhead"/>
    <s v="Primary"/>
    <s v="Conductor"/>
    <m/>
    <s v="101433385"/>
    <s v="     "/>
    <x v="0"/>
    <m/>
    <n v="37.945900000000002"/>
    <n v="-122.372"/>
    <m/>
    <s v="RICHMOND-1129"/>
    <n v="12000"/>
    <s v="Unknown"/>
    <s v="Urban"/>
    <m/>
    <m/>
    <m/>
    <m/>
    <m/>
    <m/>
    <m/>
    <s v="N"/>
    <s v="N"/>
    <m/>
    <m/>
    <s v="     "/>
    <m/>
    <m/>
    <m/>
    <m/>
    <m/>
    <m/>
    <m/>
    <m/>
    <m/>
    <m/>
    <m/>
    <m/>
    <m/>
    <m/>
    <m/>
    <m/>
    <m/>
    <m/>
    <m/>
  </r>
  <r>
    <x v="1063"/>
    <s v="     "/>
    <d v="2016-09-19T00:00:00"/>
    <d v="1899-12-30T08:51:00"/>
    <s v="39"/>
    <x v="2"/>
    <s v="9"/>
    <x v="2"/>
    <d v="2016-09-19T00:00:00"/>
    <d v="1899-12-30T08:51:00"/>
    <m/>
    <s v="     "/>
    <x v="1"/>
    <m/>
    <x v="1"/>
    <m/>
    <m/>
    <m/>
    <s v="INT-08547"/>
    <m/>
    <m/>
    <m/>
    <s v="     "/>
    <x v="0"/>
    <x v="0"/>
    <s v="Vegetation"/>
    <x v="2"/>
    <m/>
    <s v="&lt;0.25"/>
    <s v="Square Feet: ; Acreage: "/>
    <s v="Contact - Animal - Bird"/>
    <x v="6"/>
    <s v="Contact - Bird"/>
    <s v="All types of equipment / facility failure"/>
    <s v="Contact - Animal"/>
    <m/>
    <s v="Contact - Animal"/>
    <s v="Conductor"/>
    <m/>
    <s v="Overhead"/>
    <s v="Transmission"/>
    <s v="Conductor"/>
    <m/>
    <s v="103239256"/>
    <s v="     "/>
    <x v="0"/>
    <m/>
    <n v="35.445900000000002"/>
    <n v="-119.092"/>
    <m/>
    <s v="KERN-KERN-FRONT-115"/>
    <n v="115000"/>
    <s v="N.A."/>
    <s v="Urban"/>
    <m/>
    <m/>
    <m/>
    <m/>
    <m/>
    <m/>
    <m/>
    <s v="N"/>
    <s v="N"/>
    <m/>
    <m/>
    <s v="     "/>
    <m/>
    <m/>
    <m/>
    <m/>
    <m/>
    <m/>
    <m/>
    <m/>
    <m/>
    <m/>
    <m/>
    <m/>
    <m/>
    <m/>
    <m/>
    <m/>
    <m/>
    <m/>
    <m/>
  </r>
  <r>
    <x v="1064"/>
    <s v="     "/>
    <d v="2016-09-20T00:00:00"/>
    <d v="1899-12-30T08:25:00"/>
    <s v="39"/>
    <x v="2"/>
    <s v="9"/>
    <x v="2"/>
    <d v="2016-09-20T00:00:00"/>
    <d v="1899-12-30T08:25:00"/>
    <s v="tree fell into line midspan, 2 of 2 wires broken on the ground, truck accesible, crew will make repairs"/>
    <s v="     "/>
    <x v="1"/>
    <m/>
    <x v="1"/>
    <m/>
    <s v="1544546"/>
    <s v="16-0065910"/>
    <m/>
    <m/>
    <n v="111973000"/>
    <m/>
    <s v="     "/>
    <x v="0"/>
    <x v="0"/>
    <s v="Vegetation"/>
    <x v="0"/>
    <m/>
    <s v="&lt;3 meters of linear travel"/>
    <s v="Square Feet: ; Acreage: "/>
    <s v="Vegetation"/>
    <x v="0"/>
    <s v="Vegetation"/>
    <s v="All types of equipment / facility failure"/>
    <s v="Contact - Vegetation"/>
    <m/>
    <s v="Contact - Vegetation"/>
    <s v="Conductor"/>
    <s v="VERIZON CALIFORNIA I"/>
    <s v="Overhead"/>
    <s v="Primary"/>
    <s v="Conductor"/>
    <m/>
    <s v="100992643"/>
    <s v="     "/>
    <x v="1"/>
    <n v="105"/>
    <n v="40.004399999999997"/>
    <n v="-123.78700000000001"/>
    <m/>
    <s v="GARBERVILLE-1101"/>
    <n v="12000"/>
    <s v="N.A."/>
    <s v="Conifer Forest"/>
    <m/>
    <m/>
    <m/>
    <m/>
    <m/>
    <m/>
    <m/>
    <s v="N"/>
    <s v="N"/>
    <m/>
    <m/>
    <s v="     "/>
    <n v="40.002741999999998"/>
    <n v="-123.788751"/>
    <s v="Sep 21 2016 12:00AM"/>
    <s v="TrunkFail"/>
    <s v="A tan oak with internal rot and decay failed at the base and fell through the lines. The decay was not visible from outside though the bark had some fissures and dark ulcers. Not an easily discernible sign of decline given the look of tan oak bark. Bark fell away with the failure, further reveling the internal decay.  The canopy showed some signs of decline: it was starting to become spare and bare. Some leaves and twigs showed signs of possible sudden oak death."/>
    <s v="TAN"/>
    <s v="54"/>
    <s v="21"/>
    <s v="45"/>
    <s v="Slight"/>
    <s v="Slight"/>
    <s v="N"/>
    <s v="1"/>
    <m/>
    <s v="Ridge"/>
    <s v="D"/>
    <s v="CrossArm"/>
    <s v="BareWire"/>
    <s v="3"/>
  </r>
  <r>
    <x v="1065"/>
    <s v="     "/>
    <d v="2016-09-21T00:00:00"/>
    <d v="1899-12-30T19:11:00"/>
    <s v="39"/>
    <x v="2"/>
    <s v="9"/>
    <x v="2"/>
    <d v="2016-09-21T00:00:00"/>
    <d v="1899-12-30T19:11:00"/>
    <s v="0"/>
    <s v="     "/>
    <x v="1"/>
    <m/>
    <x v="1"/>
    <m/>
    <s v="1545687"/>
    <s v="16-0066397"/>
    <m/>
    <m/>
    <n v="111977000"/>
    <m/>
    <s v="     "/>
    <x v="0"/>
    <x v="0"/>
    <s v="Vegetation"/>
    <x v="0"/>
    <m/>
    <s v="0.26-9.99"/>
    <s v="Square Feet: ; Acreage: "/>
    <s v="Vegetation"/>
    <x v="0"/>
    <s v="Vegetation"/>
    <s v="All types of equipment / facility failure"/>
    <s v="Contact - Vegetation"/>
    <m/>
    <s v="Contact - Vegetation"/>
    <s v="Conductor"/>
    <m/>
    <s v="Overhead"/>
    <s v="Primary"/>
    <s v="Conductor"/>
    <m/>
    <s v="103325552"/>
    <s v="     "/>
    <x v="0"/>
    <m/>
    <n v="38.787199999999999"/>
    <n v="-123.55800000000001"/>
    <m/>
    <s v="GUALALA-1112"/>
    <n v="12000"/>
    <s v="Cal Fire Point Arena  &amp; Gualala Fir"/>
    <s v="Herbaceous"/>
    <m/>
    <m/>
    <m/>
    <m/>
    <m/>
    <m/>
    <m/>
    <s v="N"/>
    <s v="N"/>
    <m/>
    <m/>
    <s v="     "/>
    <m/>
    <m/>
    <s v="Sep 23 2016 12:00AM"/>
    <s v="Unverified"/>
    <s v="Went to fault location of 46460 Bourns Gulch Road and found no evidence of an outage or fire. Searched surrounding area and went to end of line as described in report comments, could not locate."/>
    <s v=""/>
    <m/>
    <m/>
    <m/>
    <m/>
    <m/>
    <m/>
    <m/>
    <m/>
    <m/>
    <m/>
    <m/>
    <m/>
    <m/>
  </r>
  <r>
    <x v="1066"/>
    <s v="     "/>
    <d v="2016-09-21T00:00:00"/>
    <d v="1899-12-30T21:00:00"/>
    <s v="39"/>
    <x v="2"/>
    <s v="9"/>
    <x v="2"/>
    <d v="2016-09-21T00:00:00"/>
    <d v="1899-12-30T21:00:00"/>
    <s v="OPN WIRE SECONDARY SLAPPED TOGETHER IN THE WIND THAT CAUSED FUSES TO BLOW ON TX. THE ARCH FROM THE WIRE GETTING TOGETHER CAUSED A GRASS FIRE ON CUST PROPERTY. CALLED FOR CREW TO INSTALL SPREADERS IN THE SEC, RE-SAG, &amp; REPLACE C/O'S"/>
    <s v="     "/>
    <x v="1"/>
    <m/>
    <x v="1"/>
    <m/>
    <s v="1545731"/>
    <s v="16-0066437"/>
    <m/>
    <m/>
    <n v="111977000"/>
    <m/>
    <s v="     "/>
    <x v="0"/>
    <x v="0"/>
    <s v="Vegetation"/>
    <x v="0"/>
    <m/>
    <s v="&lt;3 meters of linear travel"/>
    <s v="Square Feet: ; Acreage: "/>
    <s v="Equipment - PG&amp;E"/>
    <x v="4"/>
    <s v="Equipment - PG&amp;E"/>
    <s v="All types of equipment / facility failure"/>
    <s v="Conductor"/>
    <s v="Conductor"/>
    <m/>
    <m/>
    <m/>
    <s v="Overhead"/>
    <s v="Secondary"/>
    <s v="Conductor"/>
    <m/>
    <s v="101591523"/>
    <s v="     "/>
    <x v="0"/>
    <m/>
    <n v="38.823399999999999"/>
    <n v="-122.205"/>
    <m/>
    <s v="MADISON-2101"/>
    <m/>
    <s v="N.A."/>
    <s v="Agriculture"/>
    <m/>
    <m/>
    <m/>
    <m/>
    <m/>
    <m/>
    <m/>
    <s v="N"/>
    <s v="N"/>
    <m/>
    <m/>
    <s v="     "/>
    <m/>
    <m/>
    <m/>
    <m/>
    <m/>
    <m/>
    <m/>
    <m/>
    <m/>
    <m/>
    <m/>
    <m/>
    <m/>
    <m/>
    <m/>
    <m/>
    <m/>
    <m/>
    <m/>
  </r>
  <r>
    <x v="1067"/>
    <s v="     "/>
    <d v="2016-09-21T00:00:00"/>
    <d v="1899-12-30T10:18:41"/>
    <s v="39"/>
    <x v="2"/>
    <s v="9"/>
    <x v="2"/>
    <d v="2016-09-21T00:00:00"/>
    <d v="1899-12-30T10:18:00"/>
    <s v="bird contact causing fire"/>
    <s v="     "/>
    <x v="0"/>
    <d v="2021-02-21T00:00:00"/>
    <x v="0"/>
    <m/>
    <s v="1545372"/>
    <s v="N/A"/>
    <m/>
    <s v="T003774465"/>
    <m/>
    <m/>
    <s v="     "/>
    <x v="0"/>
    <x v="0"/>
    <m/>
    <x v="0"/>
    <m/>
    <s v="&lt;0.25"/>
    <m/>
    <s v="Contact - Animal - Bird"/>
    <x v="6"/>
    <s v="Contact - Bird"/>
    <s v="Contact from object"/>
    <s v="Contact - Animal"/>
    <m/>
    <s v="Contact - Animal"/>
    <s v="Insulator"/>
    <s v="No"/>
    <s v="Overhead"/>
    <m/>
    <s v="Insulator"/>
    <m/>
    <s v="Tower: 019/152"/>
    <s v="     "/>
    <x v="1"/>
    <n v="330"/>
    <n v="39.116500000000002"/>
    <n v="-121.069"/>
    <s v="Nevada"/>
    <s v="DRUM-RIO-OSO-#2-115KV"/>
    <m/>
    <m/>
    <s v="Hardwood Forest"/>
    <m/>
    <m/>
    <m/>
    <m/>
    <m/>
    <m/>
    <m/>
    <s v="N"/>
    <s v="N"/>
    <m/>
    <m/>
    <s v="     "/>
    <m/>
    <m/>
    <m/>
    <m/>
    <m/>
    <m/>
    <m/>
    <m/>
    <m/>
    <m/>
    <m/>
    <m/>
    <m/>
    <m/>
    <m/>
    <m/>
    <m/>
    <m/>
    <m/>
  </r>
  <r>
    <x v="1068"/>
    <s v="     "/>
    <d v="2016-09-21T00:00:00"/>
    <d v="1899-12-30T06:36:00"/>
    <s v="39"/>
    <x v="2"/>
    <s v="9"/>
    <x v="2"/>
    <m/>
    <m/>
    <s v="arcing wire caused fire @ base of pole"/>
    <s v="     "/>
    <x v="1"/>
    <m/>
    <x v="1"/>
    <m/>
    <m/>
    <m/>
    <m/>
    <s v="T003774234"/>
    <m/>
    <m/>
    <s v="     "/>
    <x v="0"/>
    <x v="0"/>
    <s v="Vegetation"/>
    <x v="0"/>
    <m/>
    <s v="&lt;0.25"/>
    <s v="Square Feet: ; Acreage: "/>
    <s v="Equipment - PG&amp;E"/>
    <x v="17"/>
    <s v="Equipment - PG&amp;E"/>
    <s v="All types of equipment / facility failure"/>
    <s v="Lightning Arrestor"/>
    <s v="Lightning Arrestor"/>
    <m/>
    <m/>
    <s v="Pacific Bell"/>
    <s v="Overhead"/>
    <s v="Primary"/>
    <s v="Other"/>
    <m/>
    <s v="101563903"/>
    <s v="     "/>
    <x v="0"/>
    <m/>
    <n v="38.231299999999997"/>
    <n v="-122.06399999999999"/>
    <m/>
    <s v="SUISUN-1101"/>
    <n v="12000"/>
    <s v="Unknown"/>
    <s v="Herbaceous"/>
    <m/>
    <m/>
    <m/>
    <m/>
    <m/>
    <m/>
    <m/>
    <s v="N"/>
    <s v="N"/>
    <m/>
    <m/>
    <s v="     "/>
    <m/>
    <m/>
    <m/>
    <m/>
    <m/>
    <m/>
    <m/>
    <m/>
    <m/>
    <m/>
    <m/>
    <m/>
    <m/>
    <m/>
    <m/>
    <m/>
    <m/>
    <m/>
    <m/>
  </r>
  <r>
    <x v="1069"/>
    <s v="     "/>
    <d v="2016-09-21T00:00:00"/>
    <d v="1899-12-30T10:01:00"/>
    <s v="39"/>
    <x v="2"/>
    <s v="9"/>
    <x v="2"/>
    <d v="2016-09-21T00:00:00"/>
    <m/>
    <s v="BUZZARD FLEW INTO THIS TRANSMISSION TOWER, BLEW UP, ARCED AND CAUSED MOMENTARY OUTAGE ON TRANSMISSION AND STARTED SMALL FIRE"/>
    <s v="     "/>
    <x v="1"/>
    <m/>
    <x v="1"/>
    <m/>
    <s v="1545372"/>
    <m/>
    <s v="INT-08560"/>
    <m/>
    <m/>
    <m/>
    <s v="     "/>
    <x v="0"/>
    <x v="0"/>
    <s v="Vegetation"/>
    <x v="2"/>
    <m/>
    <s v="&lt;0.25"/>
    <s v="Square Feet: ; Acreage: "/>
    <s v="Contact - Animal - Bird"/>
    <x v="6"/>
    <s v="Contact - Bird"/>
    <s v="All types of equipment / facility failure"/>
    <s v="Contact - Animal"/>
    <m/>
    <s v="Contact - Animal"/>
    <s v="Conductor"/>
    <s v="Pacific Bell"/>
    <s v="Overhead"/>
    <s v="Transmission"/>
    <s v="Conductor"/>
    <m/>
    <s v="100014315"/>
    <s v="     "/>
    <x v="1"/>
    <n v="330"/>
    <n v="39.1173"/>
    <n v="-121.071"/>
    <m/>
    <s v="DRUM-RIO-OSO-#1-115"/>
    <n v="115000"/>
    <s v="Cal Fire"/>
    <s v="Hardwood Forest"/>
    <m/>
    <m/>
    <m/>
    <m/>
    <m/>
    <m/>
    <m/>
    <s v="N"/>
    <s v="N"/>
    <m/>
    <m/>
    <s v="     "/>
    <m/>
    <m/>
    <m/>
    <m/>
    <m/>
    <m/>
    <m/>
    <m/>
    <m/>
    <m/>
    <m/>
    <m/>
    <m/>
    <m/>
    <m/>
    <m/>
    <m/>
    <m/>
    <m/>
  </r>
  <r>
    <x v="1070"/>
    <s v="     "/>
    <d v="2016-09-22T00:00:00"/>
    <d v="1899-12-30T13:53:00"/>
    <s v="39"/>
    <x v="2"/>
    <s v="9"/>
    <x v="2"/>
    <d v="2016-09-22T00:00:00"/>
    <d v="1899-12-30T13:53:00"/>
    <s v="BUZZARD HIT MID SPAN, WIRE DOWN CAUSED FIRE"/>
    <s v="     "/>
    <x v="1"/>
    <m/>
    <x v="1"/>
    <m/>
    <s v="1546178"/>
    <s v="16-0066692"/>
    <m/>
    <m/>
    <n v="111982000"/>
    <m/>
    <s v="     "/>
    <x v="0"/>
    <x v="0"/>
    <s v="Vegetation"/>
    <x v="0"/>
    <m/>
    <s v="0.26-9.99"/>
    <s v="Square Feet: ; Acreage: "/>
    <s v="Contact - Animal - Bird"/>
    <x v="6"/>
    <s v="Contact - Bird"/>
    <s v="All types of equipment / facility failure"/>
    <s v="Contact - Animal"/>
    <m/>
    <s v="Contact - Animal"/>
    <s v="Conductor"/>
    <s v="None"/>
    <s v="Overhead"/>
    <s v="Primary"/>
    <s v="Conductor"/>
    <m/>
    <s v="101539450"/>
    <s v="     "/>
    <x v="1"/>
    <n v="246"/>
    <n v="40.223999999999997"/>
    <n v="-122.342"/>
    <m/>
    <s v="RED-BLUFF-1101"/>
    <n v="12000"/>
    <s v="Cal Fire"/>
    <s v="Herbaceous"/>
    <m/>
    <m/>
    <m/>
    <m/>
    <m/>
    <m/>
    <m/>
    <s v="N"/>
    <s v="N"/>
    <m/>
    <m/>
    <s v="     "/>
    <m/>
    <m/>
    <m/>
    <m/>
    <m/>
    <m/>
    <m/>
    <m/>
    <m/>
    <m/>
    <m/>
    <m/>
    <m/>
    <m/>
    <m/>
    <m/>
    <m/>
    <m/>
    <m/>
  </r>
  <r>
    <x v="1071"/>
    <s v="     "/>
    <d v="2016-09-22T00:00:00"/>
    <d v="1899-12-30T11:06:00"/>
    <s v="39"/>
    <x v="2"/>
    <s v="9"/>
    <x v="2"/>
    <d v="2016-09-22T00:00:00"/>
    <d v="1899-12-30T11:06:00"/>
    <s v="0"/>
    <s v="     "/>
    <x v="1"/>
    <m/>
    <x v="1"/>
    <m/>
    <s v="1546059"/>
    <s v="16-0066640"/>
    <m/>
    <m/>
    <n v="111981000"/>
    <m/>
    <s v="     "/>
    <x v="0"/>
    <x v="0"/>
    <s v="Vegetation"/>
    <x v="0"/>
    <m/>
    <s v="&lt;0.25"/>
    <s v="Square Feet: ; Acreage: "/>
    <s v="Vegetation"/>
    <x v="0"/>
    <s v="Vegetation"/>
    <s v="All types of equipment / facility failure"/>
    <s v="Contact - Vegetation"/>
    <m/>
    <s v="Contact - Vegetation"/>
    <s v="Conductor"/>
    <m/>
    <s v="Overhead"/>
    <s v="Primary"/>
    <s v="Conductor"/>
    <m/>
    <s v="103142538"/>
    <s v="     "/>
    <x v="0"/>
    <n v="180"/>
    <n v="38.635300000000001"/>
    <n v="-122.851"/>
    <m/>
    <s v="GEYSERVILLE-1102"/>
    <n v="12000"/>
    <s v="Cal Fire"/>
    <s v="Agriculture"/>
    <m/>
    <m/>
    <m/>
    <m/>
    <m/>
    <m/>
    <m/>
    <s v="N"/>
    <s v="N"/>
    <m/>
    <m/>
    <s v="     "/>
    <n v="38.635289999999998"/>
    <n v="-122.85093000000001"/>
    <s v="Sep 23 2016 12:00AM"/>
    <s v="TrunkFail"/>
    <s v="A green multi-stemmed Oregon White Oak experienced trunk failure at the base of one of its stems and fell through the 12kv conductors. Slight rot was found inside the failed stem."/>
    <s v="OAKG"/>
    <s v="60"/>
    <s v="60"/>
    <s v="30"/>
    <s v="Slight"/>
    <s v="None"/>
    <s v="N"/>
    <s v="1"/>
    <m/>
    <s v="Hillside"/>
    <s v="B"/>
    <s v="CrossArm"/>
    <s v="BareWire"/>
    <s v="7"/>
  </r>
  <r>
    <x v="1072"/>
    <s v="     "/>
    <d v="2016-09-22T00:00:00"/>
    <d v="1899-12-30T08:27:00"/>
    <s v="39"/>
    <x v="2"/>
    <s v="9"/>
    <x v="2"/>
    <d v="2016-09-22T00:00:00"/>
    <m/>
    <s v="0"/>
    <s v="     "/>
    <x v="1"/>
    <m/>
    <x v="1"/>
    <m/>
    <s v="1545884"/>
    <m/>
    <m/>
    <m/>
    <m/>
    <m/>
    <s v="     "/>
    <x v="0"/>
    <x v="0"/>
    <s v="Vegetation"/>
    <x v="0"/>
    <m/>
    <s v="0.26-9.99"/>
    <s v="Square Feet: ; Acreage: "/>
    <s v="Equipment - PG&amp;E"/>
    <x v="11"/>
    <s v="Equipment - PG&amp;E"/>
    <s v="All types of equipment / facility failure"/>
    <s v="Capacitor Bank"/>
    <s v="Capacitor Bank"/>
    <m/>
    <m/>
    <m/>
    <s v="Overhead"/>
    <s v="Primary"/>
    <s v="Capacitor Bank"/>
    <m/>
    <s v="100036441"/>
    <s v="     "/>
    <x v="0"/>
    <n v="300"/>
    <n v="38.949800000000003"/>
    <n v="-121.08199999999999"/>
    <m/>
    <s v="BELL-1109"/>
    <n v="12000"/>
    <s v="Cal Fire"/>
    <s v="Urban"/>
    <m/>
    <m/>
    <m/>
    <m/>
    <m/>
    <m/>
    <m/>
    <s v="N"/>
    <s v="N"/>
    <m/>
    <m/>
    <s v="     "/>
    <m/>
    <m/>
    <m/>
    <m/>
    <m/>
    <m/>
    <m/>
    <m/>
    <m/>
    <m/>
    <m/>
    <m/>
    <m/>
    <m/>
    <m/>
    <m/>
    <m/>
    <m/>
    <m/>
  </r>
  <r>
    <x v="1073"/>
    <s v="     "/>
    <d v="2016-09-23T00:00:00"/>
    <d v="1899-12-30T15:23:00"/>
    <s v="39"/>
    <x v="2"/>
    <s v="9"/>
    <x v="2"/>
    <d v="2016-09-23T00:00:00"/>
    <d v="1899-12-30T05:23:00"/>
    <s v="CREW 2 RPR DOWNED WIRE"/>
    <s v="     "/>
    <x v="1"/>
    <m/>
    <x v="1"/>
    <m/>
    <s v="1546891"/>
    <s v="16-0067089"/>
    <m/>
    <m/>
    <m/>
    <m/>
    <s v="     "/>
    <x v="0"/>
    <x v="0"/>
    <s v="Vegetation"/>
    <x v="0"/>
    <m/>
    <s v="&lt;0.25"/>
    <s v="Square Feet: ; Acreage: "/>
    <s v="Vegetation"/>
    <x v="0"/>
    <s v="Vegetation"/>
    <s v="All types of equipment / facility failure"/>
    <s v="Contact - Vegetation"/>
    <m/>
    <s v="Contact - Vegetation"/>
    <s v="Conductor"/>
    <s v="None"/>
    <s v="Overhead"/>
    <s v="Primary"/>
    <s v="Conductor"/>
    <m/>
    <s v="100091491"/>
    <s v="     "/>
    <x v="2"/>
    <n v="330"/>
    <n v="39.378399999999999"/>
    <n v="-121.092"/>
    <m/>
    <s v="COLUMBIA-HILL-1101"/>
    <n v="12000"/>
    <s v="Cal Fire"/>
    <s v="Conifer Forest"/>
    <m/>
    <m/>
    <m/>
    <m/>
    <m/>
    <m/>
    <m/>
    <s v="N"/>
    <s v="N"/>
    <m/>
    <m/>
    <s v="     "/>
    <n v="39.38503"/>
    <n v="-121.09520999999999"/>
    <s v="Sep 26 2016 12:00AM"/>
    <s v="3rdParty"/>
    <s v="Third party attempted to fell tree away from the lines and lost controll, it fell about 90 degrees to the desired direction and went directly on the lines. A small fire was the result. When the lines were restrung a second outage occured, causing another fire, totaling about 1/4 acre."/>
    <s v="OAKK"/>
    <s v="55"/>
    <s v="16"/>
    <s v="35"/>
    <m/>
    <m/>
    <m/>
    <m/>
    <m/>
    <m/>
    <m/>
    <s v="CrossArm"/>
    <s v="BareWire"/>
    <s v="4"/>
  </r>
  <r>
    <x v="1074"/>
    <s v="     "/>
    <d v="2016-09-23T00:00:00"/>
    <d v="1899-12-30T15:13:00"/>
    <s v="39"/>
    <x v="2"/>
    <s v="9"/>
    <x v="2"/>
    <d v="2016-09-23T00:00:00"/>
    <m/>
    <s v="6 SPANS OF WIRE DOWN. COMMON NUETRAL. MOMENTARY OUTAGE. FOUND NO CAUSE. IT STARTED A GRASS FIRE. NEAR GOLF COURSE. WIRE FELL ON TO A CAR IN CUSTOMER'S DRIVEWAY.. MADE OUT E.C. TAG. MADE OUT 2  IR AND FIRE DATA SHEET. TOOK PICS."/>
    <s v="     "/>
    <x v="1"/>
    <m/>
    <x v="1"/>
    <m/>
    <m/>
    <s v="16-0067099"/>
    <m/>
    <m/>
    <m/>
    <m/>
    <s v="     "/>
    <x v="0"/>
    <x v="0"/>
    <s v="Vegetation"/>
    <x v="0"/>
    <m/>
    <s v="&lt;0.25"/>
    <s v="Square Feet: ; Acreage: "/>
    <s v="Equipment - PG&amp;E"/>
    <x v="4"/>
    <s v="Equipment - PG&amp;E"/>
    <s v="All types of equipment / facility failure"/>
    <s v="Conductor"/>
    <s v="Conductor"/>
    <m/>
    <m/>
    <s v="None"/>
    <s v="Overhead"/>
    <s v="Primary"/>
    <s v="Conductor"/>
    <m/>
    <s v="100633830"/>
    <s v="     "/>
    <x v="0"/>
    <m/>
    <n v="36.849800000000002"/>
    <n v="-119.861"/>
    <m/>
    <s v="FIGARDEN-2103"/>
    <n v="12000"/>
    <s v="Fresno FD"/>
    <s v="Agriculture"/>
    <m/>
    <m/>
    <m/>
    <m/>
    <m/>
    <m/>
    <m/>
    <s v="N"/>
    <s v="N"/>
    <m/>
    <m/>
    <s v="     "/>
    <m/>
    <m/>
    <m/>
    <m/>
    <m/>
    <m/>
    <m/>
    <m/>
    <m/>
    <m/>
    <m/>
    <m/>
    <m/>
    <m/>
    <m/>
    <m/>
    <m/>
    <m/>
    <m/>
  </r>
  <r>
    <x v="1075"/>
    <s v="     "/>
    <d v="2016-09-24T00:00:00"/>
    <d v="1899-12-30T14:32:00"/>
    <s v="39"/>
    <x v="2"/>
    <s v="9"/>
    <x v="2"/>
    <d v="2016-09-24T00:00:00"/>
    <m/>
    <s v="Starlings got into loadside of C/O 4413.  Small grass fire about 6ft in diameter.  Hollister fire dept had fire out when I arrived.  Only momentary outage, LR 4782 operated, C/O's did not blow.  Refused with new fuses, thought existing fuse"/>
    <s v="     "/>
    <x v="1"/>
    <m/>
    <x v="1"/>
    <m/>
    <m/>
    <s v="16-0067228"/>
    <m/>
    <m/>
    <m/>
    <m/>
    <s v="     "/>
    <x v="0"/>
    <x v="0"/>
    <s v="Vegetation"/>
    <x v="0"/>
    <m/>
    <s v="&lt;3 meters of linear travel"/>
    <s v="Square Feet: ; Acreage: "/>
    <s v="Contact - Animal - Bird"/>
    <x v="6"/>
    <s v="Contact - Bird"/>
    <s v="All types of equipment / facility failure"/>
    <s v="Contact - Animal"/>
    <m/>
    <s v="Contact - Animal"/>
    <s v="Conductor"/>
    <s v="Pacific Bell"/>
    <s v="Overhead"/>
    <s v="Secondary"/>
    <s v="Conductor"/>
    <m/>
    <s v="101703542"/>
    <s v="     "/>
    <x v="0"/>
    <m/>
    <n v="36.911499999999997"/>
    <n v="-121.367"/>
    <m/>
    <s v="HOLLISTER-2104"/>
    <m/>
    <s v="Hollister Fire"/>
    <s v="Herbaceous"/>
    <m/>
    <m/>
    <m/>
    <m/>
    <m/>
    <m/>
    <m/>
    <s v="N"/>
    <s v="N"/>
    <m/>
    <m/>
    <s v="     "/>
    <m/>
    <m/>
    <m/>
    <m/>
    <m/>
    <m/>
    <m/>
    <m/>
    <m/>
    <m/>
    <m/>
    <m/>
    <m/>
    <m/>
    <m/>
    <m/>
    <m/>
    <m/>
    <m/>
  </r>
  <r>
    <x v="1076"/>
    <s v="     "/>
    <d v="2016-09-25T00:00:00"/>
    <d v="1899-12-30T16:29:00"/>
    <s v="40"/>
    <x v="2"/>
    <s v="9"/>
    <x v="2"/>
    <d v="2016-09-25T00:00:00"/>
    <d v="1899-12-30T16:29:00"/>
    <s v="F4TDXHN CAR POLE W/ 200 AMP RISER CALLED CREW TO REPLACE"/>
    <s v="     "/>
    <x v="1"/>
    <m/>
    <x v="1"/>
    <m/>
    <s v="1547378"/>
    <s v="16-0067334"/>
    <m/>
    <m/>
    <m/>
    <m/>
    <s v="     "/>
    <x v="0"/>
    <x v="0"/>
    <s v="Vegetation"/>
    <x v="0"/>
    <m/>
    <s v="&lt;0.25"/>
    <s v="Square Feet: ; Acreage: "/>
    <s v="Contact - 3rd Party"/>
    <x v="8"/>
    <s v="Contact - 3rd Party"/>
    <s v="All types of equipment / facility failure"/>
    <s v="Contact - Vehicle"/>
    <m/>
    <s v="Contact - Vehicle"/>
    <s v="Pole"/>
    <s v="Pacific Bell"/>
    <s v="Overhead"/>
    <s v="Primary"/>
    <s v="Conductor"/>
    <m/>
    <s v="100815478"/>
    <s v="     "/>
    <x v="0"/>
    <m/>
    <n v="36.723100000000002"/>
    <n v="-119.718"/>
    <m/>
    <s v="MALAGA-1101"/>
    <n v="12000"/>
    <s v="FFD #8"/>
    <s v="Agriculture"/>
    <m/>
    <m/>
    <m/>
    <m/>
    <m/>
    <m/>
    <m/>
    <s v="N"/>
    <s v="N"/>
    <m/>
    <m/>
    <s v="     "/>
    <m/>
    <m/>
    <m/>
    <m/>
    <m/>
    <m/>
    <m/>
    <m/>
    <m/>
    <m/>
    <m/>
    <m/>
    <m/>
    <m/>
    <m/>
    <m/>
    <m/>
    <m/>
    <m/>
  </r>
  <r>
    <x v="1077"/>
    <s v="     "/>
    <d v="2016-09-25T00:00:00"/>
    <d v="1899-12-30T19:19:00"/>
    <s v="40"/>
    <x v="2"/>
    <s v="9"/>
    <x v="2"/>
    <d v="2016-09-25T00:00:00"/>
    <m/>
    <s v="changed to OIS 1547456 which is the correct c/os for the job c/o 9697 fire size 40ft x 70ft tree fell through lines PN is tree wire Hot phase bare wire all 4acsr hot phase burnt down pn still up"/>
    <s v="     "/>
    <x v="1"/>
    <m/>
    <x v="1"/>
    <m/>
    <s v="1547443"/>
    <s v="16-0067346"/>
    <m/>
    <m/>
    <m/>
    <m/>
    <s v="     "/>
    <x v="0"/>
    <x v="0"/>
    <s v="Vegetation"/>
    <x v="0"/>
    <m/>
    <s v="&lt;0.25"/>
    <s v="Square Feet: ; Acreage: "/>
    <s v="Vegetation"/>
    <x v="0"/>
    <s v="Vegetation"/>
    <s v="All types of equipment / facility failure"/>
    <s v="Contact - Vegetation"/>
    <m/>
    <s v="Contact - Vegetation"/>
    <s v="Conductor"/>
    <s v="Pacific Bell"/>
    <s v="Overhead"/>
    <s v="Primary"/>
    <s v="Conductor"/>
    <m/>
    <s v="101670837"/>
    <s v="     "/>
    <x v="2"/>
    <n v="520"/>
    <n v="37.099299999999999"/>
    <n v="-122.116"/>
    <m/>
    <s v="CAMP-EVERS-2105"/>
    <m/>
    <s v="cal fire ben lomond fire"/>
    <s v="Conifer Forest"/>
    <m/>
    <m/>
    <m/>
    <m/>
    <m/>
    <m/>
    <m/>
    <s v="N"/>
    <s v="N"/>
    <m/>
    <m/>
    <s v="     "/>
    <n v="37.099600000000002"/>
    <n v="-122.11790000000001"/>
    <s v="Sep 26 2016 12:00AM"/>
    <s v="TrunkFail"/>
    <s v="One stem of live 4stem tan oak failed at 5ft from base."/>
    <s v="TAN"/>
    <s v="90"/>
    <s v="40"/>
    <s v="16"/>
    <s v="Slight"/>
    <s v="None"/>
    <s v="N"/>
    <s v="1"/>
    <m/>
    <s v="Hillside"/>
    <s v="C"/>
    <s v="CrossArm"/>
    <s v="TreeWire"/>
    <s v="0"/>
  </r>
  <r>
    <x v="1078"/>
    <s v="     "/>
    <d v="2016-09-25T00:00:00"/>
    <d v="1899-12-30T10:35:00"/>
    <s v="40"/>
    <x v="2"/>
    <s v="9"/>
    <x v="2"/>
    <d v="2016-09-25T00:00:00"/>
    <d v="1899-12-30T10:35:00"/>
    <m/>
    <s v="     "/>
    <x v="1"/>
    <m/>
    <x v="1"/>
    <m/>
    <m/>
    <m/>
    <s v="INT-08572"/>
    <m/>
    <m/>
    <s v="EI160925A"/>
    <s v="     "/>
    <x v="0"/>
    <x v="0"/>
    <s v="Vegetation"/>
    <x v="2"/>
    <m/>
    <s v="1000 - 4999 Acres"/>
    <s v="Square Feet: ; Acreage: 1547"/>
    <s v="Equipment - PG&amp;E"/>
    <x v="9"/>
    <s v="Equipment - PG&amp;E"/>
    <s v="All types of equipment / facility failure"/>
    <s v="Tie Wire"/>
    <s v="Tie Wire"/>
    <m/>
    <m/>
    <m/>
    <s v="Overhead"/>
    <s v="Transmission"/>
    <s v="Other"/>
    <m/>
    <s v="103613996"/>
    <s v="     "/>
    <x v="2"/>
    <n v="175"/>
    <n v="38.801900000000003"/>
    <n v="-122.818"/>
    <m/>
    <s v="GEYSERS-#3-CLOVERDALE-115"/>
    <n v="115000"/>
    <s v="Cal Fire"/>
    <s v="Hardwood Woodland"/>
    <m/>
    <m/>
    <m/>
    <m/>
    <m/>
    <m/>
    <m/>
    <s v="N"/>
    <s v="Y"/>
    <s v="201609250400"/>
    <s v="201609260100"/>
    <s v="     "/>
    <m/>
    <m/>
    <m/>
    <m/>
    <m/>
    <m/>
    <m/>
    <m/>
    <m/>
    <m/>
    <m/>
    <m/>
    <m/>
    <m/>
    <m/>
    <m/>
    <m/>
    <m/>
    <m/>
  </r>
  <r>
    <x v="1079"/>
    <s v="     "/>
    <d v="2016-09-25T00:00:00"/>
    <d v="1899-12-30T12:13:00"/>
    <s v="40"/>
    <x v="2"/>
    <s v="9"/>
    <x v="2"/>
    <d v="2016-09-25T00:00:00"/>
    <d v="1899-12-30T12:13:00"/>
    <s v="CREW TO REPAIR WIRE DOWN"/>
    <s v="     "/>
    <x v="1"/>
    <m/>
    <x v="1"/>
    <m/>
    <s v="1547297"/>
    <s v="16-0067326"/>
    <m/>
    <m/>
    <n v="111986000"/>
    <m/>
    <s v="     "/>
    <x v="0"/>
    <x v="0"/>
    <s v="Vegetation"/>
    <x v="0"/>
    <m/>
    <s v="&lt;0.25"/>
    <s v="Square Feet: ; Acreage: "/>
    <s v="Equipment - PG&amp;E"/>
    <x v="4"/>
    <s v="Equipment - PG&amp;E"/>
    <s v="All types of equipment / facility failure"/>
    <s v="Conductor"/>
    <s v="Conductor"/>
    <m/>
    <m/>
    <m/>
    <s v="Overhead"/>
    <s v="Primary"/>
    <s v="Conductor"/>
    <m/>
    <s v="101640793"/>
    <s v="     "/>
    <x v="0"/>
    <m/>
    <n v="39.340000000000003"/>
    <n v="-121.914"/>
    <m/>
    <s v="RICE-1101"/>
    <n v="12000"/>
    <s v="GLENN COLUSA FIRE"/>
    <s v="Wetland"/>
    <m/>
    <m/>
    <m/>
    <m/>
    <m/>
    <m/>
    <m/>
    <s v="N"/>
    <s v="Y"/>
    <s v="201609241900"/>
    <s v="201609260100"/>
    <s v="     "/>
    <m/>
    <m/>
    <m/>
    <m/>
    <m/>
    <m/>
    <m/>
    <m/>
    <m/>
    <m/>
    <m/>
    <m/>
    <m/>
    <m/>
    <m/>
    <m/>
    <m/>
    <m/>
    <m/>
  </r>
  <r>
    <x v="1080"/>
    <s v="     "/>
    <d v="2016-09-26T00:00:00"/>
    <d v="1899-12-30T20:38:05"/>
    <s v="40"/>
    <x v="2"/>
    <s v="9"/>
    <x v="2"/>
    <m/>
    <m/>
    <s v="KRJ7- waiting on tman response; TOO LITTLE OF INFORMATION"/>
    <s v="     "/>
    <x v="0"/>
    <m/>
    <x v="0"/>
    <m/>
    <m/>
    <m/>
    <m/>
    <s v="494806"/>
    <m/>
    <m/>
    <s v="     "/>
    <x v="1"/>
    <x v="1"/>
    <m/>
    <x v="1"/>
    <m/>
    <s v="&lt;0.25"/>
    <m/>
    <m/>
    <x v="1"/>
    <m/>
    <s v="Other"/>
    <m/>
    <m/>
    <m/>
    <m/>
    <m/>
    <m/>
    <m/>
    <m/>
    <m/>
    <m/>
    <s v="     "/>
    <x v="0"/>
    <m/>
    <n v="39.152999999999999"/>
    <n v="-122.13500000000001"/>
    <s v="Colusa"/>
    <m/>
    <m/>
    <m/>
    <s v="Rural"/>
    <m/>
    <m/>
    <m/>
    <m/>
    <m/>
    <m/>
    <m/>
    <s v="N"/>
    <s v="N"/>
    <m/>
    <m/>
    <s v="     "/>
    <m/>
    <m/>
    <m/>
    <m/>
    <m/>
    <m/>
    <m/>
    <m/>
    <m/>
    <m/>
    <m/>
    <m/>
    <m/>
    <m/>
    <m/>
    <m/>
    <m/>
    <m/>
    <m/>
  </r>
  <r>
    <x v="1081"/>
    <s v="     "/>
    <d v="2016-09-26T00:00:00"/>
    <d v="1899-12-30T10:40:00"/>
    <s v="40"/>
    <x v="2"/>
    <s v="9"/>
    <x v="2"/>
    <d v="2016-09-26T00:00:00"/>
    <m/>
    <s v="crew to replace 1/0 acsr tir plex"/>
    <s v="     "/>
    <x v="1"/>
    <m/>
    <x v="1"/>
    <m/>
    <m/>
    <m/>
    <m/>
    <m/>
    <m/>
    <m/>
    <s v="     "/>
    <x v="0"/>
    <x v="0"/>
    <s v="Vegetation"/>
    <x v="0"/>
    <m/>
    <s v="&lt;0.25"/>
    <s v="Square Feet: ; Acreage: "/>
    <s v="Equipment - PG&amp;E"/>
    <x v="4"/>
    <s v="Equipment - PG&amp;E"/>
    <s v="All types of equipment / facility failure"/>
    <s v="Conductor"/>
    <s v="Conductor"/>
    <m/>
    <m/>
    <s v="Pacific Bell"/>
    <s v="Overhead"/>
    <s v="Secondary"/>
    <s v="Conductor"/>
    <m/>
    <s v="102252082"/>
    <s v="     "/>
    <x v="2"/>
    <n v="190"/>
    <n v="38.015700000000002"/>
    <n v="-122.68899999999999"/>
    <m/>
    <s v="SAN-RAFAEL-1104"/>
    <n v="12000"/>
    <s v="marin county fire"/>
    <s v="Conifer Forest"/>
    <m/>
    <m/>
    <m/>
    <m/>
    <m/>
    <m/>
    <m/>
    <s v="N"/>
    <s v="N"/>
    <m/>
    <m/>
    <s v="     "/>
    <m/>
    <m/>
    <m/>
    <m/>
    <m/>
    <m/>
    <m/>
    <m/>
    <m/>
    <m/>
    <m/>
    <m/>
    <m/>
    <m/>
    <m/>
    <m/>
    <m/>
    <m/>
    <m/>
  </r>
  <r>
    <x v="1082"/>
    <s v="     "/>
    <d v="2016-09-27T00:00:00"/>
    <d v="1899-12-30T12:28:00"/>
    <s v="40"/>
    <x v="2"/>
    <s v="9"/>
    <x v="2"/>
    <d v="2016-09-27T00:00:00"/>
    <d v="1899-12-30T12:28:00"/>
    <s v="Rotten tree fell into line &amp; took down 2 wires in 2 spans of primary. Made safe &amp; called for crew"/>
    <s v="     "/>
    <x v="1"/>
    <m/>
    <x v="1"/>
    <m/>
    <s v="1548605"/>
    <s v="16-0067841"/>
    <m/>
    <m/>
    <n v="111991000"/>
    <m/>
    <s v="     "/>
    <x v="0"/>
    <x v="0"/>
    <s v="Vegetation"/>
    <x v="0"/>
    <m/>
    <s v="&lt;3 meters of linear travel"/>
    <s v="Square Feet: ; Acreage: "/>
    <s v="Vegetation"/>
    <x v="0"/>
    <s v="Vegetation"/>
    <s v="All types of equipment / facility failure"/>
    <s v="Contact - Vegetation"/>
    <m/>
    <s v="Contact - Vegetation"/>
    <s v="Conductor"/>
    <m/>
    <s v="Overhead"/>
    <s v="Primary"/>
    <s v="Conductor"/>
    <m/>
    <s v="102277447"/>
    <s v="     "/>
    <x v="0"/>
    <n v="180"/>
    <n v="37.876399999999997"/>
    <n v="-122.526"/>
    <m/>
    <s v="ALTO-1120"/>
    <n v="12000"/>
    <s v="Sounth Marin"/>
    <s v="Urban"/>
    <m/>
    <m/>
    <m/>
    <m/>
    <m/>
    <m/>
    <m/>
    <s v="N"/>
    <s v="N"/>
    <m/>
    <m/>
    <s v="     "/>
    <m/>
    <m/>
    <m/>
    <m/>
    <m/>
    <m/>
    <m/>
    <m/>
    <m/>
    <m/>
    <m/>
    <m/>
    <m/>
    <m/>
    <m/>
    <m/>
    <m/>
    <m/>
    <m/>
  </r>
  <r>
    <x v="1083"/>
    <s v="     "/>
    <d v="2016-09-28T00:00:00"/>
    <d v="1899-12-30T16:21:00"/>
    <s v="40"/>
    <x v="2"/>
    <s v="9"/>
    <x v="2"/>
    <d v="2016-09-28T00:00:00"/>
    <m/>
    <s v="NEED CREW TO REPLACE POLE. 715 DOUBLE DEAD END, 397 COMMON AND 2 4ACSR SECONDARY THAT FEED THE ST. LIGHT."/>
    <s v="     "/>
    <x v="1"/>
    <m/>
    <x v="1"/>
    <m/>
    <m/>
    <s v="16-0068262"/>
    <m/>
    <m/>
    <m/>
    <m/>
    <s v="     "/>
    <x v="0"/>
    <x v="0"/>
    <s v="Vegetation"/>
    <x v="0"/>
    <m/>
    <s v="&lt;0.25"/>
    <s v="Square Feet: ; Acreage: "/>
    <s v="Contact - 3rd Party"/>
    <x v="8"/>
    <s v="Contact - 3rd Party"/>
    <s v="All types of equipment / facility failure"/>
    <s v="Contact - Vehicle"/>
    <m/>
    <s v="Contact - Vehicle"/>
    <s v="Pole"/>
    <m/>
    <s v="Overhead"/>
    <s v="Primary"/>
    <s v="Conductor"/>
    <m/>
    <s v="100601627"/>
    <s v="     "/>
    <x v="0"/>
    <m/>
    <n v="37.146500000000003"/>
    <n v="-121.667"/>
    <m/>
    <s v="MORGAN-HILL-2106"/>
    <n v="21000"/>
    <s v="Cal Fire"/>
    <s v="Urban"/>
    <m/>
    <m/>
    <m/>
    <m/>
    <m/>
    <m/>
    <m/>
    <s v="N"/>
    <s v="N"/>
    <m/>
    <m/>
    <s v="     "/>
    <m/>
    <m/>
    <m/>
    <m/>
    <m/>
    <m/>
    <m/>
    <m/>
    <m/>
    <m/>
    <m/>
    <m/>
    <m/>
    <m/>
    <m/>
    <m/>
    <m/>
    <m/>
    <m/>
  </r>
  <r>
    <x v="1084"/>
    <s v="     "/>
    <d v="2016-09-28T00:00:00"/>
    <d v="1899-12-30T14:00:00"/>
    <s v="40"/>
    <x v="2"/>
    <s v="9"/>
    <x v="2"/>
    <d v="2016-09-28T00:00:00"/>
    <m/>
    <m/>
    <s v="     "/>
    <x v="1"/>
    <m/>
    <x v="1"/>
    <m/>
    <m/>
    <m/>
    <m/>
    <m/>
    <m/>
    <m/>
    <s v="     "/>
    <x v="0"/>
    <x v="0"/>
    <s v="Vegetation"/>
    <x v="0"/>
    <m/>
    <s v="&lt;0.25"/>
    <s v="Square Feet: ; Acreage: "/>
    <s v="Vegetation"/>
    <x v="0"/>
    <s v="Vegetation"/>
    <s v="All types of equipment / facility failure"/>
    <s v="Contact - Vegetation"/>
    <m/>
    <s v="Contact - Vegetation"/>
    <s v="Conductor"/>
    <m/>
    <s v="Overhead"/>
    <s v="Secondary"/>
    <s v="Conductor"/>
    <m/>
    <m/>
    <s v="     "/>
    <x v="2"/>
    <n v="448"/>
    <n v="35.214500000000001"/>
    <n v="-118.563"/>
    <m/>
    <s v="MAGUNDEN-2109"/>
    <m/>
    <s v="Cal Fire"/>
    <s v="Herbaceous"/>
    <m/>
    <m/>
    <m/>
    <m/>
    <m/>
    <m/>
    <m/>
    <s v="N"/>
    <s v="N"/>
    <m/>
    <m/>
    <s v="     "/>
    <m/>
    <m/>
    <m/>
    <m/>
    <m/>
    <m/>
    <m/>
    <m/>
    <m/>
    <m/>
    <m/>
    <m/>
    <m/>
    <m/>
    <m/>
    <m/>
    <m/>
    <m/>
    <m/>
  </r>
  <r>
    <x v="1085"/>
    <s v="     "/>
    <d v="2016-09-28T00:00:00"/>
    <d v="1899-12-30T05:30:00"/>
    <s v="40"/>
    <x v="2"/>
    <s v="9"/>
    <x v="2"/>
    <d v="2016-09-28T00:00:00"/>
    <m/>
    <s v="CREW TO REPLACE N.G C/O"/>
    <s v="     "/>
    <x v="1"/>
    <m/>
    <x v="1"/>
    <m/>
    <s v="1549042"/>
    <s v="16-0068010"/>
    <m/>
    <m/>
    <m/>
    <m/>
    <s v="     "/>
    <x v="0"/>
    <x v="0"/>
    <s v="Vegetation"/>
    <x v="0"/>
    <m/>
    <s v="&lt;3 meters of linear travel"/>
    <s v="Square Feet: ; Acreage: "/>
    <s v="Equipment - PG&amp;E"/>
    <x v="11"/>
    <s v="Equipment - PG&amp;E"/>
    <s v="All types of equipment / facility failure"/>
    <s v="Capacitor Bank"/>
    <s v="Capacitor Bank"/>
    <m/>
    <m/>
    <m/>
    <s v="Overhead"/>
    <s v="Primary"/>
    <s v="Capacitor Bank"/>
    <m/>
    <s v="102107151"/>
    <s v="     "/>
    <x v="0"/>
    <m/>
    <n v="38.097200000000001"/>
    <n v="-121.318"/>
    <m/>
    <s v="METTLER-1110"/>
    <n v="12000"/>
    <s v="LODI FIRE"/>
    <s v="Agriculture"/>
    <m/>
    <m/>
    <m/>
    <m/>
    <m/>
    <m/>
    <m/>
    <s v="N"/>
    <s v="N"/>
    <m/>
    <m/>
    <s v="     "/>
    <m/>
    <m/>
    <m/>
    <m/>
    <m/>
    <m/>
    <m/>
    <m/>
    <m/>
    <m/>
    <m/>
    <m/>
    <m/>
    <m/>
    <m/>
    <m/>
    <m/>
    <m/>
    <m/>
  </r>
  <r>
    <x v="1086"/>
    <s v="     "/>
    <d v="2016-09-29T00:00:00"/>
    <d v="1899-12-30T11:17:00"/>
    <s v="40"/>
    <x v="2"/>
    <s v="9"/>
    <x v="2"/>
    <d v="2016-09-29T00:00:00"/>
    <m/>
    <s v="PER FDD SERVICE WIRE CAME DOWN AND CAUSED FIRE.  EC TAG TO CONSTR FOR CREW TO MAKE REPAIRS"/>
    <s v="     "/>
    <x v="1"/>
    <m/>
    <x v="1"/>
    <m/>
    <s v="1550008"/>
    <m/>
    <m/>
    <m/>
    <m/>
    <m/>
    <s v="     "/>
    <x v="0"/>
    <x v="0"/>
    <s v="Vegetation"/>
    <x v="0"/>
    <m/>
    <s v="&lt;0.25"/>
    <s v="Square Feet: ; Acreage: "/>
    <s v="Equipment - PG&amp;E"/>
    <x v="4"/>
    <s v="Equipment - PG&amp;E"/>
    <s v="All types of equipment / facility failure"/>
    <s v="Conductor"/>
    <s v="Conductor"/>
    <m/>
    <m/>
    <s v="Pacific Bell"/>
    <s v="Overhead"/>
    <s v="Secondary"/>
    <s v="Conductor"/>
    <m/>
    <s v="100457240"/>
    <s v="     "/>
    <x v="0"/>
    <m/>
    <n v="38.017800000000001"/>
    <n v="-121.648"/>
    <m/>
    <s v="BRENTWOOD-2112"/>
    <m/>
    <s v="Contra Costa County FD"/>
    <s v="Urban"/>
    <m/>
    <m/>
    <m/>
    <m/>
    <m/>
    <m/>
    <m/>
    <s v="N"/>
    <s v="N"/>
    <m/>
    <m/>
    <s v="     "/>
    <m/>
    <m/>
    <m/>
    <m/>
    <m/>
    <m/>
    <m/>
    <m/>
    <m/>
    <m/>
    <m/>
    <m/>
    <m/>
    <m/>
    <m/>
    <m/>
    <m/>
    <m/>
    <m/>
  </r>
  <r>
    <x v="1087"/>
    <s v="     "/>
    <d v="2016-10-01T00:00:00"/>
    <d v="1899-12-30T15:19:00"/>
    <s v="40"/>
    <x v="3"/>
    <s v="10"/>
    <x v="2"/>
    <d v="2016-10-01T00:00:00"/>
    <d v="1899-12-30T15:19:00"/>
    <s v="Crew to make repairs to mainline arm, estimator for tap 8007"/>
    <s v="     "/>
    <x v="1"/>
    <m/>
    <x v="1"/>
    <m/>
    <s v="1551029"/>
    <s v="16-0068934"/>
    <m/>
    <m/>
    <m/>
    <m/>
    <s v="     "/>
    <x v="0"/>
    <x v="0"/>
    <s v="Vegetation"/>
    <x v="0"/>
    <m/>
    <s v="0.26-9.99"/>
    <s v="Square Feet: ; Acreage: "/>
    <s v="Vegetation"/>
    <x v="0"/>
    <s v="Vegetation"/>
    <s v="All types of equipment / facility failure"/>
    <s v="Contact - Vegetation"/>
    <m/>
    <s v="Contact - Vegetation"/>
    <s v="Conductor"/>
    <m/>
    <s v="Overhead"/>
    <s v="Primary"/>
    <s v="Conductor"/>
    <m/>
    <s v="100112411"/>
    <s v="     "/>
    <x v="2"/>
    <n v="350"/>
    <n v="39.438400000000001"/>
    <n v="-120.816"/>
    <m/>
    <s v="ALLEGHANY-1102"/>
    <n v="12000"/>
    <s v="State goverment forestry"/>
    <s v="Conifer Forest"/>
    <m/>
    <m/>
    <m/>
    <m/>
    <m/>
    <m/>
    <m/>
    <s v="N"/>
    <s v="N"/>
    <m/>
    <m/>
    <s v="     "/>
    <n v="39.438378999999998"/>
    <n v="-120.81596500000001"/>
    <s v="Oct  4 2016 12:00AM"/>
    <s v="3rdParty"/>
    <s v="A private resident was cutting a Live Oak tree located uphill from the power lines when the tree fell and landed on the power lines. The resident stated that he did not see the lines, and did not realize that they were so close to the tree being cut. The tree caused a line down outage with a fire that was reported at approximately 5 acres."/>
    <s v="OAKL"/>
    <s v="50"/>
    <s v="10"/>
    <s v="35"/>
    <m/>
    <m/>
    <m/>
    <m/>
    <m/>
    <m/>
    <m/>
    <s v="CrossArm"/>
    <s v="BareWire"/>
    <s v="0"/>
  </r>
  <r>
    <x v="1088"/>
    <s v="     "/>
    <d v="2016-10-01T00:00:00"/>
    <d v="1899-12-30T08:35:18"/>
    <s v="40"/>
    <x v="3"/>
    <s v="10"/>
    <x v="2"/>
    <m/>
    <m/>
    <s v="JZCY - please request a fire report from the Nevada City FD. tree in wires causing fire - waiting for fire reports . S1ZE - fire report and Email reply saved to the URL folder, the fire was caused by veg contact in power line and the fire size was about 5 acres"/>
    <s v="     "/>
    <x v="0"/>
    <d v="2021-02-24T00:00:00"/>
    <x v="0"/>
    <m/>
    <s v="117667"/>
    <s v="16-0068934"/>
    <m/>
    <s v="117667, T003781932"/>
    <n v="112006680"/>
    <m/>
    <s v="     "/>
    <x v="0"/>
    <x v="0"/>
    <m/>
    <x v="0"/>
    <m/>
    <s v="0.26-9.99"/>
    <m/>
    <s v="Vegetation"/>
    <x v="0"/>
    <s v="Vegetation"/>
    <s v="Contact from object"/>
    <s v="Contact - Vegetation"/>
    <m/>
    <s v="Contact - Vegetation"/>
    <s v="Conductor"/>
    <s v="No"/>
    <s v="Overhead"/>
    <m/>
    <s v="Conductor"/>
    <m/>
    <s v="152101102"/>
    <s v="     "/>
    <x v="2"/>
    <n v="350"/>
    <n v="39.438200000000002"/>
    <n v="-120.816"/>
    <s v="Nevada"/>
    <s v="ALLEGHANY-1102"/>
    <m/>
    <s v="North San Juan Fire &amp; USFS"/>
    <s v="Conifer Forest"/>
    <m/>
    <m/>
    <m/>
    <m/>
    <m/>
    <m/>
    <m/>
    <s v="N"/>
    <s v="N"/>
    <m/>
    <m/>
    <s v="     "/>
    <n v="39.438378999999998"/>
    <n v="-120.81596500000001"/>
    <s v="Oct  4 2016 12:00AM"/>
    <s v="3rdParty"/>
    <s v="A private resident was cutting a Live Oak tree located uphill from the power lines when the tree fell and landed on the power lines. The resident stated that he did not see the lines, and did not realize that they were so close to the tree being cut. The tree caused a line down outage with a fire that was reported at approximately 5 acres."/>
    <s v="OAKL"/>
    <s v="50"/>
    <s v="10"/>
    <s v="35"/>
    <m/>
    <m/>
    <m/>
    <m/>
    <m/>
    <m/>
    <m/>
    <s v="CrossArm"/>
    <s v="BareWire"/>
    <s v="0"/>
  </r>
  <r>
    <x v="1089"/>
    <s v="     "/>
    <d v="2016-10-02T00:00:00"/>
    <d v="1899-12-30T16:41:00"/>
    <s v="41"/>
    <x v="3"/>
    <s v="10"/>
    <x v="2"/>
    <d v="2016-10-02T00:00:00"/>
    <d v="1899-12-30T16:41:00"/>
    <s v="NIELSEN AND CREW REPAIRED PRIMARY WIRE DOWN &amp; REPLACED  INSULATORS AT LIGHTNING STRUCK TREE PRIMARY TREE CONNECT # 49 &amp; BROKEN PT2 STACK INSULATOR AT POLE # 73."/>
    <s v="     "/>
    <x v="1"/>
    <m/>
    <x v="1"/>
    <m/>
    <s v="1551502"/>
    <s v="16-0069050"/>
    <m/>
    <m/>
    <m/>
    <m/>
    <s v="     "/>
    <x v="0"/>
    <x v="0"/>
    <s v="Vegetation"/>
    <x v="0"/>
    <m/>
    <s v="&lt;3 meters of linear travel"/>
    <s v="Square Feet: ; Acreage: "/>
    <s v="Equipment - PG&amp;E"/>
    <x v="9"/>
    <s v="Equipment - PG&amp;E"/>
    <s v="All types of equipment / facility failure"/>
    <m/>
    <m/>
    <m/>
    <m/>
    <m/>
    <s v="Overhead"/>
    <s v="Primary"/>
    <s v="Other"/>
    <m/>
    <s v="103358082"/>
    <s v="     "/>
    <x v="2"/>
    <n v="280"/>
    <n v="39.888800000000003"/>
    <n v="-121.66500000000001"/>
    <m/>
    <s v="ORO-FINO-1102"/>
    <n v="12000"/>
    <s v="Cal Fire"/>
    <s v="Conifer Forest"/>
    <m/>
    <m/>
    <m/>
    <m/>
    <m/>
    <m/>
    <m/>
    <s v="N"/>
    <s v="N"/>
    <m/>
    <m/>
    <s v="     "/>
    <m/>
    <m/>
    <s v="Oct 14 2016 12:00AM"/>
    <s v="Unverified"/>
    <s v="unable to locate outage location."/>
    <m/>
    <m/>
    <m/>
    <m/>
    <m/>
    <m/>
    <m/>
    <m/>
    <m/>
    <m/>
    <m/>
    <m/>
    <m/>
    <m/>
  </r>
  <r>
    <x v="1090"/>
    <s v="     "/>
    <d v="2016-10-02T00:00:00"/>
    <d v="1899-12-30T15:51:00"/>
    <s v="41"/>
    <x v="3"/>
    <s v="10"/>
    <x v="2"/>
    <d v="2016-10-02T00:00:00"/>
    <d v="1899-12-30T15:51:00"/>
    <s v="POLE FIRE CREW TO REPLACE POLE X-ARM AND TX"/>
    <s v="     "/>
    <x v="1"/>
    <m/>
    <x v="1"/>
    <m/>
    <s v="1551448"/>
    <s v="16-0069049"/>
    <m/>
    <m/>
    <m/>
    <m/>
    <s v="     "/>
    <x v="0"/>
    <x v="0"/>
    <s v="Vegetation"/>
    <x v="0"/>
    <m/>
    <s v="&lt;0.25"/>
    <s v="Square Feet: ; Acreage: "/>
    <s v="Equipment - PG&amp;E"/>
    <x v="9"/>
    <s v="Equipment - PG&amp;E"/>
    <s v="All types of equipment / facility failure"/>
    <m/>
    <m/>
    <m/>
    <m/>
    <s v="Pacific Bell"/>
    <s v="Overhead"/>
    <s v="Primary"/>
    <s v="Other"/>
    <m/>
    <s v="101563172"/>
    <s v="     "/>
    <x v="0"/>
    <m/>
    <n v="38.213099999999997"/>
    <n v="-122.134"/>
    <m/>
    <s v="JAMESON-1105"/>
    <n v="12000"/>
    <s v="Fairfield FD"/>
    <s v="Herbaceous"/>
    <m/>
    <m/>
    <m/>
    <m/>
    <m/>
    <m/>
    <m/>
    <s v="N"/>
    <s v="N"/>
    <m/>
    <m/>
    <s v="     "/>
    <m/>
    <m/>
    <m/>
    <m/>
    <m/>
    <m/>
    <m/>
    <m/>
    <m/>
    <m/>
    <m/>
    <m/>
    <m/>
    <m/>
    <m/>
    <m/>
    <m/>
    <m/>
    <m/>
  </r>
  <r>
    <x v="1091"/>
    <s v="     "/>
    <d v="2016-10-03T00:00:00"/>
    <d v="1899-12-30T18:23:00"/>
    <s v="41"/>
    <x v="3"/>
    <s v="10"/>
    <x v="2"/>
    <d v="2016-10-03T00:00:00"/>
    <d v="1899-12-30T18:23:00"/>
    <s v="tree fell onto 4acsr primary conductor ----caused fire,   sbc fire supressed fire       crew to make tempp repairs to get some cust energised,   crew will need to re-install conductor on later date"/>
    <s v="     "/>
    <x v="1"/>
    <m/>
    <x v="1"/>
    <m/>
    <s v="1552340"/>
    <s v="16-0069410"/>
    <m/>
    <m/>
    <n v="112010000"/>
    <m/>
    <s v="     "/>
    <x v="0"/>
    <x v="0"/>
    <s v="Vegetation"/>
    <x v="0"/>
    <m/>
    <s v="0.26-9.99"/>
    <s v="Square Feet: ; Acreage: 2"/>
    <s v="Vegetation"/>
    <x v="0"/>
    <s v="Vegetation"/>
    <s v="All types of equipment / facility failure"/>
    <s v="Contact - Vegetation"/>
    <m/>
    <s v="Contact - Vegetation"/>
    <s v="Conductor"/>
    <m/>
    <s v="Overhead"/>
    <s v="Primary"/>
    <s v="Conductor"/>
    <m/>
    <s v="101895043"/>
    <s v="     "/>
    <x v="0"/>
    <n v="512"/>
    <n v="34.596699999999998"/>
    <n v="-120.092"/>
    <m/>
    <s v="SANTA-YNEZ-1101"/>
    <n v="12000"/>
    <s v="Santa Barbara County FD"/>
    <s v="Hardwood Woodland"/>
    <n v="10"/>
    <m/>
    <m/>
    <m/>
    <m/>
    <m/>
    <m/>
    <s v="N"/>
    <s v="N"/>
    <m/>
    <m/>
    <s v="     "/>
    <n v="34.596654999999998"/>
    <n v="-120.09211999999999"/>
    <s v="Oct  5 2016 12:00AM"/>
    <s v="RootsFail"/>
    <s v="EVIDENCE OF LIVE, GREEN WILLOW UPROOTING AT FAULT LOCATION. EVIDENCE OF FIRE FOUND. FIRE INVESTIGATION COMPLETED AND SUBMITTED. ADDITIONAL TREE WORK BEING ISSUED TO TREE CREWS."/>
    <s v="WILL"/>
    <s v="47"/>
    <s v="32"/>
    <s v="15"/>
    <s v="Slight"/>
    <s v="None"/>
    <s v="N"/>
    <s v="1"/>
    <m/>
    <s v="Creek"/>
    <s v="D"/>
    <s v="CrossArm"/>
    <s v="BareWire"/>
    <s v="0"/>
  </r>
  <r>
    <x v="1092"/>
    <s v="     "/>
    <d v="2016-10-04T00:00:00"/>
    <d v="1899-12-30T12:50:00"/>
    <s v="41"/>
    <x v="3"/>
    <s v="10"/>
    <x v="2"/>
    <d v="2016-10-04T00:00:00"/>
    <d v="1899-12-30T12:50:00"/>
    <s v="CREW TO REPAIR WIRE DOWN"/>
    <s v="     "/>
    <x v="1"/>
    <m/>
    <x v="1"/>
    <m/>
    <s v="1552673"/>
    <s v="16-0069605"/>
    <m/>
    <m/>
    <n v="112011000"/>
    <m/>
    <s v="     "/>
    <x v="0"/>
    <x v="0"/>
    <s v="Vegetation"/>
    <x v="0"/>
    <m/>
    <s v="&lt;3 meters of linear travel"/>
    <s v="Square Feet: ; Acreage: "/>
    <s v="Contact - 3rd Party"/>
    <x v="8"/>
    <s v="Contact - 3rd Party"/>
    <s v="All types of equipment / facility failure"/>
    <s v="Contact - Vehicle"/>
    <m/>
    <s v="Contact - Vehicle"/>
    <s v="Pole"/>
    <m/>
    <s v="Overhead"/>
    <s v="Primary"/>
    <s v="Conductor"/>
    <m/>
    <s v="103261612"/>
    <s v="     "/>
    <x v="0"/>
    <m/>
    <n v="35.2089"/>
    <n v="-119.235"/>
    <m/>
    <s v="OLD-RIVER-1103"/>
    <n v="12000"/>
    <s v="County"/>
    <s v="Urban"/>
    <m/>
    <m/>
    <m/>
    <m/>
    <m/>
    <m/>
    <m/>
    <s v="N"/>
    <s v="N"/>
    <m/>
    <m/>
    <s v="     "/>
    <m/>
    <m/>
    <m/>
    <m/>
    <m/>
    <m/>
    <m/>
    <m/>
    <m/>
    <m/>
    <m/>
    <m/>
    <m/>
    <m/>
    <m/>
    <m/>
    <m/>
    <m/>
    <m/>
  </r>
  <r>
    <x v="1093"/>
    <s v="     "/>
    <d v="2016-10-04T00:00:00"/>
    <d v="1899-12-30T02:04:00"/>
    <s v="41"/>
    <x v="3"/>
    <s v="10"/>
    <x v="2"/>
    <d v="2016-10-04T00:00:00"/>
    <d v="1899-12-30T02:06:00"/>
    <m/>
    <s v="     "/>
    <x v="1"/>
    <m/>
    <x v="1"/>
    <m/>
    <s v="1552397"/>
    <s v="16-0069438"/>
    <m/>
    <m/>
    <m/>
    <m/>
    <s v="     "/>
    <x v="0"/>
    <x v="0"/>
    <s v="Vegetation"/>
    <x v="0"/>
    <m/>
    <s v="0.26-9.99"/>
    <s v="Square Feet: ; Acreage: "/>
    <s v="Equipment - PG&amp;E"/>
    <x v="4"/>
    <s v="Equipment - PG&amp;E"/>
    <s v="All types of equipment / facility failure"/>
    <s v="Conductor"/>
    <s v="Conductor"/>
    <m/>
    <m/>
    <m/>
    <s v="Overhead"/>
    <s v="Primary"/>
    <s v="Conductor"/>
    <m/>
    <s v="103773890"/>
    <s v="     "/>
    <x v="0"/>
    <m/>
    <n v="38.066499999999998"/>
    <n v="-122.196"/>
    <m/>
    <s v="NORTH-TOWER-2201"/>
    <n v="21000"/>
    <s v="Unknown"/>
    <s v="Herbaceous"/>
    <m/>
    <m/>
    <m/>
    <m/>
    <m/>
    <m/>
    <m/>
    <s v="N"/>
    <s v="N"/>
    <m/>
    <m/>
    <s v="     "/>
    <m/>
    <m/>
    <m/>
    <m/>
    <m/>
    <m/>
    <m/>
    <m/>
    <m/>
    <m/>
    <m/>
    <m/>
    <m/>
    <m/>
    <m/>
    <m/>
    <m/>
    <m/>
    <m/>
  </r>
  <r>
    <x v="1094"/>
    <s v="     "/>
    <d v="2016-10-05T00:00:00"/>
    <d v="1899-12-30T16:23:00"/>
    <s v="41"/>
    <x v="3"/>
    <s v="10"/>
    <x v="2"/>
    <d v="2016-10-05T00:00:00"/>
    <d v="1899-12-30T16:23:00"/>
    <m/>
    <s v="     "/>
    <x v="1"/>
    <m/>
    <x v="1"/>
    <m/>
    <s v="1553688"/>
    <s v="16-0069972"/>
    <m/>
    <m/>
    <n v="112016000"/>
    <m/>
    <s v="     "/>
    <x v="0"/>
    <x v="0"/>
    <s v="Vegetation"/>
    <x v="0"/>
    <m/>
    <s v="10-99"/>
    <s v="Square Feet: ; Acreage: 20"/>
    <s v="Vegetation"/>
    <x v="0"/>
    <s v="Vegetation"/>
    <s v="All types of equipment / facility failure"/>
    <s v="Contact - Vegetation"/>
    <m/>
    <s v="Contact - Vegetation"/>
    <s v="Conductor"/>
    <m/>
    <s v="Overhead"/>
    <s v="Primary"/>
    <s v="Conductor"/>
    <m/>
    <s v="100187871"/>
    <s v="     "/>
    <x v="0"/>
    <m/>
    <n v="35.296399999999998"/>
    <n v="-118.776"/>
    <m/>
    <s v="LAMONT-1104"/>
    <n v="12000"/>
    <s v="Kern County FD"/>
    <s v="Agriculture"/>
    <n v="10"/>
    <m/>
    <m/>
    <m/>
    <m/>
    <m/>
    <m/>
    <s v="N"/>
    <s v="N"/>
    <m/>
    <m/>
    <s v="     "/>
    <n v="35.296402"/>
    <n v="-118.77646799999999"/>
    <s v="Oct  6 2016 12:00AM"/>
    <s v="3rdParty"/>
    <s v="Kern County Fire Department Cheif, Danny Thomas(541)221-6693, stated that ranch employee was cutting down eucalyptus which fell onto the lines bring it down. At time of investigation several eucalyptus trees had been cut. One of the eucalyptus was laying directly under and across primary lines."/>
    <s v="EUCA"/>
    <s v="79"/>
    <s v="33"/>
    <s v="51"/>
    <m/>
    <m/>
    <m/>
    <m/>
    <m/>
    <m/>
    <m/>
    <s v="CrossArm"/>
    <s v="BareWire"/>
    <s v="1"/>
  </r>
  <r>
    <x v="1095"/>
    <s v="     "/>
    <d v="2016-10-06T00:00:00"/>
    <d v="1899-12-30T22:06:00"/>
    <s v="41"/>
    <x v="3"/>
    <s v="10"/>
    <x v="2"/>
    <d v="2016-10-06T00:00:00"/>
    <d v="1899-12-30T22:06:00"/>
    <s v="CREW NEEDED TO REPAIR WIRE DOWN. CAUSED BY OWL THAT HIT LINE MIDSPAN, CROSSPHASED. THEN DURING TESTING LINE WENT PHASE TO GROUND. TWO DIFFERENT TIMES. TWO DIFFERENT LOCATIONS."/>
    <s v="     "/>
    <x v="1"/>
    <m/>
    <x v="1"/>
    <m/>
    <s v="1554351"/>
    <s v="16-0070260"/>
    <m/>
    <m/>
    <n v="112020000"/>
    <m/>
    <s v="     "/>
    <x v="0"/>
    <x v="0"/>
    <s v="Vegetation"/>
    <x v="0"/>
    <m/>
    <s v="&lt;0.25"/>
    <s v="Square Feet: ; Acreage: "/>
    <s v="Contact - Animal - Bird"/>
    <x v="6"/>
    <s v="Contact - Bird"/>
    <s v="All types of equipment / facility failure"/>
    <s v="Contact - Animal"/>
    <m/>
    <s v="Contact - Animal"/>
    <s v="Conductor"/>
    <m/>
    <s v="Overhead"/>
    <s v="Primary"/>
    <s v="Conductor"/>
    <m/>
    <s v="100162148"/>
    <s v="     "/>
    <x v="0"/>
    <m/>
    <n v="35.437800000000003"/>
    <n v="-119.687"/>
    <m/>
    <s v="TEMBLOR-2103"/>
    <n v="21000"/>
    <s v="N.A."/>
    <s v="Barren/Other"/>
    <m/>
    <m/>
    <m/>
    <m/>
    <m/>
    <m/>
    <m/>
    <s v="N"/>
    <s v="N"/>
    <m/>
    <m/>
    <s v="     "/>
    <m/>
    <m/>
    <m/>
    <m/>
    <m/>
    <m/>
    <m/>
    <m/>
    <m/>
    <m/>
    <m/>
    <m/>
    <m/>
    <m/>
    <m/>
    <m/>
    <m/>
    <m/>
    <m/>
  </r>
  <r>
    <x v="1096"/>
    <s v="     "/>
    <d v="2016-10-07T00:00:00"/>
    <d v="1899-12-30T08:17:00"/>
    <s v="41"/>
    <x v="3"/>
    <s v="10"/>
    <x v="2"/>
    <d v="2016-10-07T00:00:00"/>
    <d v="1899-12-30T08:17:00"/>
    <s v="need crew to replace 3 pot abank and change out all cutouts."/>
    <s v="     "/>
    <x v="1"/>
    <m/>
    <x v="1"/>
    <m/>
    <s v="1554402"/>
    <s v="16-0070296"/>
    <m/>
    <m/>
    <m/>
    <m/>
    <s v="     "/>
    <x v="0"/>
    <x v="0"/>
    <s v="Vegetation"/>
    <x v="0"/>
    <m/>
    <s v="&lt;0.25"/>
    <s v="Square Feet: ; Acreage: "/>
    <s v="Equipment - PG&amp;E"/>
    <x v="13"/>
    <s v="Equipment - PG&amp;E"/>
    <s v="All types of equipment / facility failure"/>
    <s v="Transformer"/>
    <s v="Transformer"/>
    <m/>
    <m/>
    <m/>
    <s v="Overhead"/>
    <s v="Secondary"/>
    <s v="Transformer"/>
    <m/>
    <s v="102119967"/>
    <s v="     "/>
    <x v="0"/>
    <m/>
    <n v="37.989100000000001"/>
    <n v="-121.045"/>
    <m/>
    <s v="LINDEN-1104"/>
    <m/>
    <s v="Linden- Peters Fire Department"/>
    <s v="Herbaceous"/>
    <m/>
    <m/>
    <m/>
    <m/>
    <m/>
    <m/>
    <m/>
    <s v="N"/>
    <s v="N"/>
    <m/>
    <m/>
    <s v="     "/>
    <m/>
    <m/>
    <m/>
    <m/>
    <m/>
    <m/>
    <m/>
    <m/>
    <m/>
    <m/>
    <m/>
    <m/>
    <m/>
    <m/>
    <m/>
    <m/>
    <m/>
    <m/>
    <m/>
  </r>
  <r>
    <x v="1097"/>
    <s v="     "/>
    <d v="2016-10-08T00:00:00"/>
    <d v="1899-12-30T16:31:00"/>
    <s v="41"/>
    <x v="3"/>
    <s v="10"/>
    <x v="2"/>
    <d v="2016-10-08T00:00:00"/>
    <d v="1899-12-30T17:12:00"/>
    <s v="burned open secondary bushing on tx. crew to replace tx"/>
    <s v="     "/>
    <x v="1"/>
    <m/>
    <x v="1"/>
    <m/>
    <s v="1555111"/>
    <m/>
    <m/>
    <m/>
    <m/>
    <m/>
    <s v="     "/>
    <x v="0"/>
    <x v="0"/>
    <s v="Vegetation"/>
    <x v="0"/>
    <m/>
    <s v="&lt;3 meters of linear travel"/>
    <s v="Square Feet: ; Acreage: "/>
    <s v="Equipment - PG&amp;E"/>
    <x v="13"/>
    <s v="Equipment - PG&amp;E"/>
    <s v="All types of equipment / facility failure"/>
    <s v="Transformer"/>
    <s v="Transformer"/>
    <m/>
    <m/>
    <m/>
    <s v="Overhead"/>
    <s v="Secondary"/>
    <s v="Transformer"/>
    <m/>
    <s v="102152342"/>
    <s v="     "/>
    <x v="1"/>
    <n v="175"/>
    <n v="39.009900000000002"/>
    <n v="-122.614"/>
    <m/>
    <s v="REDBUD-1102"/>
    <m/>
    <s v="Cal Fire"/>
    <s v="Agriculture"/>
    <m/>
    <m/>
    <m/>
    <m/>
    <m/>
    <m/>
    <m/>
    <s v="N"/>
    <s v="N"/>
    <m/>
    <m/>
    <s v="     "/>
    <m/>
    <m/>
    <m/>
    <m/>
    <m/>
    <m/>
    <m/>
    <m/>
    <m/>
    <m/>
    <m/>
    <m/>
    <m/>
    <m/>
    <m/>
    <m/>
    <m/>
    <m/>
    <m/>
  </r>
  <r>
    <x v="1098"/>
    <s v="     "/>
    <d v="2016-10-08T00:00:00"/>
    <d v="1899-12-30T15:04:00"/>
    <s v="41"/>
    <x v="3"/>
    <s v="10"/>
    <x v="2"/>
    <d v="2016-10-08T00:00:00"/>
    <d v="1899-12-30T15:04:00"/>
    <m/>
    <s v="     "/>
    <x v="1"/>
    <m/>
    <x v="1"/>
    <m/>
    <s v="1555082"/>
    <m/>
    <m/>
    <m/>
    <m/>
    <m/>
    <s v="     "/>
    <x v="0"/>
    <x v="0"/>
    <s v="Vegetation"/>
    <x v="0"/>
    <m/>
    <s v="&lt;0.25"/>
    <s v="Square Feet: ; Acreage: "/>
    <s v="Equipment - PG&amp;E"/>
    <x v="11"/>
    <s v="Equipment - PG&amp;E"/>
    <s v="All types of equipment / facility failure"/>
    <s v="Capacitor Bank"/>
    <s v="Capacitor Bank"/>
    <m/>
    <m/>
    <m/>
    <s v="Overhead"/>
    <s v="Primary"/>
    <s v="Capacitor Bank"/>
    <m/>
    <s v="101380856"/>
    <s v="     "/>
    <x v="2"/>
    <n v="305"/>
    <n v="38.668599999999998"/>
    <n v="-120.90900000000001"/>
    <m/>
    <s v="DIAMOND-SPRINGS-1105"/>
    <n v="12000"/>
    <s v="N.A."/>
    <s v="Urban"/>
    <m/>
    <m/>
    <m/>
    <m/>
    <m/>
    <m/>
    <m/>
    <s v="N"/>
    <s v="N"/>
    <m/>
    <m/>
    <s v="     "/>
    <m/>
    <m/>
    <m/>
    <m/>
    <m/>
    <m/>
    <m/>
    <m/>
    <m/>
    <m/>
    <m/>
    <m/>
    <m/>
    <m/>
    <m/>
    <m/>
    <m/>
    <m/>
    <m/>
  </r>
  <r>
    <x v="1099"/>
    <s v="     "/>
    <d v="2016-10-08T00:00:00"/>
    <d v="1899-12-30T06:52:00"/>
    <s v="41"/>
    <x v="3"/>
    <s v="10"/>
    <x v="2"/>
    <d v="2016-10-08T00:00:00"/>
    <d v="1899-12-30T06:52:00"/>
    <s v="line crew to repair 12kv line and replace pole"/>
    <s v="     "/>
    <x v="1"/>
    <m/>
    <x v="1"/>
    <m/>
    <s v="1554918"/>
    <s v="16-0070518"/>
    <m/>
    <m/>
    <n v="112026000"/>
    <m/>
    <s v="     "/>
    <x v="0"/>
    <x v="0"/>
    <s v="Vegetation"/>
    <x v="0"/>
    <m/>
    <s v="&lt;0.25"/>
    <s v="Square Feet: ; Acreage: "/>
    <s v="Equipment - PG&amp;E"/>
    <x v="2"/>
    <s v="Equipment - PG&amp;E"/>
    <s v="All types of equipment / facility failure"/>
    <s v="Pole"/>
    <s v="Pole"/>
    <m/>
    <m/>
    <m/>
    <s v="Overhead"/>
    <s v="Primary"/>
    <s v="Conductor"/>
    <m/>
    <s v="100396647"/>
    <s v="     "/>
    <x v="0"/>
    <m/>
    <n v="39.5717"/>
    <n v="-121.73"/>
    <m/>
    <s v="ESQUON-1101"/>
    <n v="12000"/>
    <s v="Cal Fire"/>
    <s v="Agriculture"/>
    <m/>
    <m/>
    <m/>
    <m/>
    <m/>
    <m/>
    <m/>
    <s v="N"/>
    <s v="N"/>
    <m/>
    <m/>
    <s v="     "/>
    <m/>
    <m/>
    <m/>
    <m/>
    <m/>
    <m/>
    <m/>
    <m/>
    <m/>
    <m/>
    <m/>
    <m/>
    <m/>
    <m/>
    <m/>
    <m/>
    <m/>
    <m/>
    <m/>
  </r>
  <r>
    <x v="1100"/>
    <s v="     "/>
    <d v="2016-10-09T00:00:00"/>
    <d v="1899-12-30T22:47:00"/>
    <s v="42"/>
    <x v="3"/>
    <s v="10"/>
    <x v="2"/>
    <d v="2016-10-09T00:00:00"/>
    <d v="1899-12-30T22:47:00"/>
    <s v="WIRE DOWN 1PHASE 1 SPAN 6SOL CU CREW TO MAKE REPAIRS"/>
    <s v="     "/>
    <x v="1"/>
    <m/>
    <x v="1"/>
    <m/>
    <s v="1555556"/>
    <s v="16-0070703"/>
    <m/>
    <m/>
    <n v="112027000"/>
    <m/>
    <s v="     "/>
    <x v="0"/>
    <x v="0"/>
    <s v="Vegetation"/>
    <x v="0"/>
    <m/>
    <s v="&lt;0.25"/>
    <s v="Square Feet: ; Acreage: "/>
    <s v="Equipment - PG&amp;E"/>
    <x v="4"/>
    <s v="Equipment - PG&amp;E"/>
    <s v="All types of equipment / facility failure"/>
    <s v="Conductor"/>
    <s v="Conductor"/>
    <m/>
    <m/>
    <m/>
    <s v="Overhead"/>
    <s v="Primary"/>
    <s v="Conductor"/>
    <m/>
    <s v="101662848"/>
    <s v="     "/>
    <x v="0"/>
    <m/>
    <n v="38.2059"/>
    <n v="-121.889"/>
    <m/>
    <s v="PEABODY-2107"/>
    <n v="21000"/>
    <s v="MONTEZUMA FIRE DISTRICT"/>
    <s v="Herbaceous"/>
    <m/>
    <m/>
    <m/>
    <m/>
    <m/>
    <m/>
    <m/>
    <s v="N"/>
    <s v="N"/>
    <m/>
    <m/>
    <s v="     "/>
    <m/>
    <m/>
    <m/>
    <m/>
    <m/>
    <m/>
    <m/>
    <m/>
    <m/>
    <m/>
    <m/>
    <m/>
    <m/>
    <m/>
    <m/>
    <m/>
    <m/>
    <m/>
    <m/>
  </r>
  <r>
    <x v="1101"/>
    <s v="     "/>
    <d v="2016-10-09T00:00:00"/>
    <d v="1899-12-30T18:52:00"/>
    <s v="42"/>
    <x v="3"/>
    <s v="10"/>
    <x v="2"/>
    <d v="2016-10-09T00:00:00"/>
    <d v="1899-12-30T18:52:00"/>
    <m/>
    <s v="     "/>
    <x v="1"/>
    <m/>
    <x v="1"/>
    <m/>
    <s v="1555512"/>
    <s v="16-0070676"/>
    <m/>
    <m/>
    <n v="112027000"/>
    <m/>
    <s v="     "/>
    <x v="0"/>
    <x v="0"/>
    <s v="Vegetation"/>
    <x v="0"/>
    <m/>
    <s v="&lt;0.25"/>
    <s v="Square Feet: ; Acreage: "/>
    <s v="Equipment - PG&amp;E"/>
    <x v="4"/>
    <s v="Equipment - PG&amp;E"/>
    <s v="All types of equipment / facility failure"/>
    <s v="Conductor"/>
    <s v="Conductor"/>
    <m/>
    <m/>
    <m/>
    <s v="Overhead"/>
    <s v="Primary"/>
    <s v="Conductor"/>
    <m/>
    <s v="101376768"/>
    <s v="     "/>
    <x v="1"/>
    <n v="305"/>
    <n v="38.655999999999999"/>
    <n v="-120.973"/>
    <m/>
    <s v="SHINGLE-SPRINGS-1103"/>
    <n v="12000"/>
    <s v="Cal Fire"/>
    <s v="Hardwood Woodland"/>
    <m/>
    <m/>
    <m/>
    <m/>
    <m/>
    <m/>
    <m/>
    <s v="N"/>
    <s v="N"/>
    <m/>
    <m/>
    <s v="     "/>
    <m/>
    <m/>
    <m/>
    <m/>
    <m/>
    <m/>
    <m/>
    <m/>
    <m/>
    <m/>
    <m/>
    <m/>
    <m/>
    <m/>
    <m/>
    <m/>
    <m/>
    <m/>
    <m/>
  </r>
  <r>
    <x v="1102"/>
    <s v="     "/>
    <d v="2016-10-09T00:00:00"/>
    <d v="1899-12-30T07:43:00"/>
    <s v="42"/>
    <x v="3"/>
    <s v="10"/>
    <x v="2"/>
    <d v="2016-10-09T00:00:00"/>
    <d v="1899-12-30T07:43:00"/>
    <s v="Bird flashed arrestor, burnt ground wire and bond wire (buzzing noise, possible RTVI).  Need crew work within 30 days."/>
    <s v="     "/>
    <x v="1"/>
    <m/>
    <x v="1"/>
    <m/>
    <s v="1555273"/>
    <m/>
    <m/>
    <m/>
    <m/>
    <m/>
    <s v="     "/>
    <x v="0"/>
    <x v="0"/>
    <s v="Vegetation"/>
    <x v="0"/>
    <m/>
    <s v="&lt;3 meters of linear travel"/>
    <s v="Square Feet: ; Acreage: "/>
    <s v="Contact - Animal - Bird"/>
    <x v="6"/>
    <s v="Contact - Bird"/>
    <s v="All types of equipment / facility failure"/>
    <s v="Contact - Animal"/>
    <m/>
    <s v="Contact - Animal"/>
    <s v="Conductor"/>
    <m/>
    <s v="Overhead"/>
    <s v="Secondary"/>
    <s v="Conductor"/>
    <m/>
    <s v="101197077"/>
    <s v="     "/>
    <x v="0"/>
    <m/>
    <n v="37.536200000000001"/>
    <n v="-120.467"/>
    <m/>
    <s v="MERCED-FALLS-1102"/>
    <m/>
    <s v="N.A."/>
    <s v="Agriculture"/>
    <m/>
    <m/>
    <m/>
    <m/>
    <m/>
    <m/>
    <m/>
    <s v="N"/>
    <s v="N"/>
    <m/>
    <m/>
    <s v="     "/>
    <m/>
    <m/>
    <m/>
    <m/>
    <m/>
    <m/>
    <m/>
    <m/>
    <m/>
    <m/>
    <m/>
    <m/>
    <m/>
    <m/>
    <m/>
    <m/>
    <m/>
    <m/>
    <m/>
  </r>
  <r>
    <x v="1103"/>
    <s v="     "/>
    <d v="2016-10-10T00:00:00"/>
    <d v="1899-12-30T10:06:00"/>
    <s v="42"/>
    <x v="3"/>
    <s v="10"/>
    <x v="2"/>
    <d v="2016-10-10T00:00:00"/>
    <d v="1899-12-30T10:06:00"/>
    <s v="CREW ON THE WAY, FIRE VERY SMALL 5' MAYBE"/>
    <s v="     "/>
    <x v="1"/>
    <m/>
    <x v="1"/>
    <m/>
    <s v="1555749"/>
    <s v="16-0070811"/>
    <m/>
    <m/>
    <n v="112032000"/>
    <m/>
    <s v="     "/>
    <x v="0"/>
    <x v="0"/>
    <s v="Vegetation"/>
    <x v="0"/>
    <m/>
    <s v="&lt;3 meters of linear travel"/>
    <s v="Square Feet: ; Acreage: "/>
    <s v="Equipment - PG&amp;E"/>
    <x v="4"/>
    <s v="Equipment - PG&amp;E"/>
    <s v="All types of equipment / facility failure"/>
    <s v="Conductor"/>
    <s v="Conductor"/>
    <m/>
    <m/>
    <m/>
    <s v="Overhead"/>
    <s v="Primary"/>
    <s v="Conductor"/>
    <m/>
    <s v="103002919"/>
    <s v="     "/>
    <x v="0"/>
    <n v="180"/>
    <n v="38.4756"/>
    <n v="-122.908"/>
    <m/>
    <s v="MIRABEL-1101"/>
    <n v="12000"/>
    <s v="Cal Fire"/>
    <s v="Urban"/>
    <n v="10"/>
    <m/>
    <m/>
    <m/>
    <m/>
    <m/>
    <m/>
    <s v="N"/>
    <s v="N"/>
    <m/>
    <m/>
    <s v="     "/>
    <m/>
    <m/>
    <m/>
    <m/>
    <m/>
    <m/>
    <m/>
    <m/>
    <m/>
    <m/>
    <m/>
    <m/>
    <m/>
    <m/>
    <m/>
    <m/>
    <m/>
    <m/>
    <m/>
  </r>
  <r>
    <x v="1104"/>
    <s v="     "/>
    <d v="2016-10-11T00:00:00"/>
    <d v="1899-12-30T23:16:00"/>
    <s v="42"/>
    <x v="3"/>
    <s v="10"/>
    <x v="2"/>
    <d v="2016-10-11T00:00:00"/>
    <d v="1899-12-30T23:19:00"/>
    <s v="transmission line on ground.assissted jim hattrup with switching.transmission crew repaired"/>
    <s v="     "/>
    <x v="1"/>
    <m/>
    <x v="1"/>
    <m/>
    <s v="1556711"/>
    <m/>
    <s v="INT-08640"/>
    <m/>
    <m/>
    <m/>
    <s v="     "/>
    <x v="0"/>
    <x v="0"/>
    <s v="Vegetation"/>
    <x v="2"/>
    <m/>
    <s v="&lt;0.25"/>
    <s v="Square Feet: ; Acreage: "/>
    <s v="Contact - 3rd Party"/>
    <x v="3"/>
    <s v="Contact - 3rd Party"/>
    <s v="All types of equipment / facility failure"/>
    <s v="Vandalism"/>
    <m/>
    <s v="Vandalism"/>
    <m/>
    <m/>
    <s v="Overhead"/>
    <s v="Transmission"/>
    <s v="Conductor"/>
    <m/>
    <s v="100025501"/>
    <s v="     "/>
    <x v="2"/>
    <n v="330"/>
    <n v="39.020099999999999"/>
    <n v="-120.82899999999999"/>
    <m/>
    <s v="WEIMAR-#1-60"/>
    <n v="60000"/>
    <s v="cal fire.foresthill fire"/>
    <s v="Urban"/>
    <m/>
    <m/>
    <m/>
    <m/>
    <m/>
    <m/>
    <m/>
    <s v="N"/>
    <s v="N"/>
    <m/>
    <m/>
    <s v="     "/>
    <m/>
    <m/>
    <m/>
    <m/>
    <m/>
    <m/>
    <m/>
    <m/>
    <m/>
    <m/>
    <m/>
    <m/>
    <m/>
    <m/>
    <m/>
    <m/>
    <m/>
    <m/>
    <m/>
  </r>
  <r>
    <x v="1105"/>
    <s v="     "/>
    <d v="2016-10-11T00:00:00"/>
    <d v="1899-12-30T11:30:00"/>
    <s v="42"/>
    <x v="3"/>
    <s v="10"/>
    <x v="2"/>
    <d v="2016-10-11T00:00:00"/>
    <d v="1899-12-30T11:30:00"/>
    <m/>
    <s v="     "/>
    <x v="1"/>
    <m/>
    <x v="1"/>
    <m/>
    <s v="1556400"/>
    <s v="16-0071132"/>
    <m/>
    <m/>
    <n v="112035000"/>
    <m/>
    <s v="     "/>
    <x v="0"/>
    <x v="0"/>
    <s v="Vegetation"/>
    <x v="0"/>
    <m/>
    <s v="&lt;3 meters of linear travel"/>
    <s v="Square Feet: ; Acreage: "/>
    <s v="Equipment - PG&amp;E"/>
    <x v="4"/>
    <s v="Equipment - PG&amp;E"/>
    <s v="All types of equipment / facility failure"/>
    <s v="Conductor"/>
    <s v="Conductor"/>
    <m/>
    <m/>
    <s v="Pacific Bell"/>
    <s v="Overhead"/>
    <s v="Primary"/>
    <s v="Conductor"/>
    <m/>
    <s v="100857712"/>
    <s v="     "/>
    <x v="0"/>
    <m/>
    <n v="36.802399999999999"/>
    <n v="-119.81"/>
    <m/>
    <s v="ASHLAN-AVE-2118"/>
    <n v="21000"/>
    <s v="Unknown"/>
    <s v="Urban"/>
    <m/>
    <m/>
    <m/>
    <m/>
    <m/>
    <m/>
    <m/>
    <s v="N"/>
    <s v="N"/>
    <m/>
    <m/>
    <s v="     "/>
    <m/>
    <m/>
    <m/>
    <m/>
    <m/>
    <m/>
    <m/>
    <m/>
    <m/>
    <m/>
    <m/>
    <m/>
    <m/>
    <m/>
    <m/>
    <m/>
    <m/>
    <m/>
    <m/>
  </r>
  <r>
    <x v="1106"/>
    <s v="     "/>
    <d v="2016-10-13T00:00:00"/>
    <d v="1899-12-30T23:52:00"/>
    <s v="42"/>
    <x v="3"/>
    <s v="10"/>
    <x v="2"/>
    <d v="2016-10-13T00:00:00"/>
    <d v="1899-12-30T23:52:00"/>
    <s v="MULTIPLE SECTIONS OF OPEN WIRE SECONDARY ON THE GROUND"/>
    <s v="     "/>
    <x v="1"/>
    <m/>
    <x v="1"/>
    <m/>
    <s v="1557889"/>
    <s v="16-0071806"/>
    <m/>
    <m/>
    <m/>
    <s v="EI161013A"/>
    <s v="     "/>
    <x v="0"/>
    <x v="0"/>
    <s v="Building"/>
    <x v="0"/>
    <m/>
    <s v="Structure-only"/>
    <s v="Square Feet: ; Acreage: "/>
    <s v="Equipment - PG&amp;E"/>
    <x v="9"/>
    <s v="Equipment - PG&amp;E"/>
    <s v="All types of equipment / facility failure"/>
    <s v="Wire-Wire Contact"/>
    <m/>
    <s v="Wire-Wire Contact"/>
    <m/>
    <s v="Pacific Bell"/>
    <s v="Overhead"/>
    <s v="Secondary"/>
    <s v="Conductor"/>
    <m/>
    <s v="100361735"/>
    <s v="     "/>
    <x v="0"/>
    <m/>
    <n v="39.7545"/>
    <n v="-122.20099999999999"/>
    <m/>
    <s v="GLENN-1101"/>
    <n v="12000"/>
    <s v="CITY OF ORLAND"/>
    <s v="Urban"/>
    <m/>
    <m/>
    <m/>
    <m/>
    <m/>
    <m/>
    <m/>
    <s v="N"/>
    <s v="N"/>
    <m/>
    <m/>
    <s v="     "/>
    <m/>
    <m/>
    <m/>
    <m/>
    <m/>
    <m/>
    <m/>
    <m/>
    <m/>
    <m/>
    <m/>
    <m/>
    <m/>
    <m/>
    <m/>
    <m/>
    <m/>
    <m/>
    <m/>
  </r>
  <r>
    <x v="1107"/>
    <s v="     "/>
    <d v="2016-10-13T00:00:00"/>
    <d v="1899-12-30T23:14:00"/>
    <s v="42"/>
    <x v="3"/>
    <s v="10"/>
    <x v="2"/>
    <d v="2016-10-13T00:00:00"/>
    <d v="1899-12-30T23:23:00"/>
    <s v="TREE GREW INTO SECONDARY CAUSED FIRE, TRIMMED TREE"/>
    <s v="     "/>
    <x v="1"/>
    <m/>
    <x v="1"/>
    <m/>
    <s v="1557878"/>
    <m/>
    <m/>
    <m/>
    <m/>
    <m/>
    <s v="     "/>
    <x v="0"/>
    <x v="0"/>
    <s v="Vegetation"/>
    <x v="0"/>
    <m/>
    <s v="&lt;0.25"/>
    <s v="Square Feet: ; Acreage: "/>
    <s v="Vegetation"/>
    <x v="0"/>
    <s v="Vegetation"/>
    <s v="All types of equipment / facility failure"/>
    <s v="Contact - Vegetation"/>
    <m/>
    <s v="Contact - Vegetation"/>
    <s v="Conductor"/>
    <s v="Pacific Bell"/>
    <s v="Overhead"/>
    <s v="Secondary"/>
    <s v="Conductor"/>
    <m/>
    <s v="101502366"/>
    <s v="     "/>
    <x v="1"/>
    <n v="246"/>
    <n v="40.490200000000002"/>
    <n v="-122.373"/>
    <m/>
    <s v="JESSUP-1101"/>
    <m/>
    <s v="SHASTA COUNTY FIRE"/>
    <s v="Urban"/>
    <m/>
    <m/>
    <m/>
    <m/>
    <m/>
    <m/>
    <m/>
    <s v="N"/>
    <s v="N"/>
    <m/>
    <m/>
    <s v="     "/>
    <m/>
    <m/>
    <m/>
    <m/>
    <m/>
    <m/>
    <m/>
    <m/>
    <m/>
    <m/>
    <m/>
    <m/>
    <m/>
    <m/>
    <m/>
    <m/>
    <m/>
    <m/>
    <m/>
  </r>
  <r>
    <x v="1108"/>
    <s v="     "/>
    <d v="2016-10-14T00:00:00"/>
    <d v="1899-12-30T10:36:00"/>
    <s v="42"/>
    <x v="3"/>
    <s v="10"/>
    <x v="2"/>
    <d v="2016-10-14T00:00:00"/>
    <d v="1899-12-30T10:36:00"/>
    <s v="double circuit pole burnt broken need to replace both crossarms straight through constrution pole #110221680 see attached pictures"/>
    <s v="     "/>
    <x v="1"/>
    <m/>
    <x v="1"/>
    <m/>
    <s v="1559215"/>
    <m/>
    <m/>
    <m/>
    <m/>
    <m/>
    <s v="     "/>
    <x v="0"/>
    <x v="0"/>
    <s v="Vegetation"/>
    <x v="0"/>
    <m/>
    <s v="0.26-9.99"/>
    <s v="Square Feet: ; Acreage: "/>
    <s v="Equipment - PG&amp;E"/>
    <x v="7"/>
    <s v="Equipment - PG&amp;E"/>
    <s v="All types of equipment / facility failure"/>
    <s v="Crossarm"/>
    <s v="Crossarm"/>
    <m/>
    <m/>
    <m/>
    <s v="Overhead"/>
    <s v="Secondary"/>
    <s v="Conductor"/>
    <m/>
    <s v="100902265"/>
    <s v="     "/>
    <x v="0"/>
    <m/>
    <n v="37.7438"/>
    <n v="-121.934"/>
    <m/>
    <s v="SAN-RAMON-2111"/>
    <m/>
    <s v="Cal Fire"/>
    <s v="Urban"/>
    <m/>
    <m/>
    <m/>
    <m/>
    <m/>
    <m/>
    <m/>
    <s v="N"/>
    <s v="N"/>
    <m/>
    <m/>
    <s v="     "/>
    <m/>
    <m/>
    <m/>
    <m/>
    <m/>
    <m/>
    <m/>
    <m/>
    <m/>
    <m/>
    <m/>
    <m/>
    <m/>
    <m/>
    <m/>
    <m/>
    <m/>
    <m/>
    <m/>
  </r>
  <r>
    <x v="1109"/>
    <s v="     "/>
    <d v="2016-10-14T00:00:00"/>
    <d v="1899-12-30T11:00:00"/>
    <s v="42"/>
    <x v="3"/>
    <s v="10"/>
    <x v="2"/>
    <d v="2016-10-14T00:00:00"/>
    <d v="1899-12-30T11:00:00"/>
    <m/>
    <s v="     "/>
    <x v="1"/>
    <m/>
    <x v="1"/>
    <m/>
    <s v="1559435"/>
    <s v="16-0072081"/>
    <m/>
    <m/>
    <m/>
    <m/>
    <s v="     "/>
    <x v="0"/>
    <x v="0"/>
    <s v="Vegetation"/>
    <x v="0"/>
    <m/>
    <s v="&lt;0.25"/>
    <s v="Square Feet: ; Acreage: "/>
    <s v="Equipment - PG&amp;E"/>
    <x v="9"/>
    <s v="Equipment - PG&amp;E"/>
    <s v="All types of equipment / facility failure"/>
    <m/>
    <m/>
    <m/>
    <m/>
    <s v="Pacific Bell"/>
    <s v="Overhead"/>
    <s v="Primary"/>
    <s v="Other"/>
    <m/>
    <s v="101334896"/>
    <s v="     "/>
    <x v="0"/>
    <m/>
    <n v="38.8962"/>
    <n v="-121.589"/>
    <m/>
    <s v="EAST-NICOLAUS-1101"/>
    <n v="12000"/>
    <s v="placer"/>
    <s v="Agriculture"/>
    <m/>
    <m/>
    <m/>
    <m/>
    <m/>
    <m/>
    <m/>
    <s v="N"/>
    <s v="N"/>
    <m/>
    <m/>
    <s v="     "/>
    <m/>
    <m/>
    <m/>
    <m/>
    <m/>
    <m/>
    <m/>
    <m/>
    <m/>
    <m/>
    <m/>
    <m/>
    <m/>
    <m/>
    <m/>
    <m/>
    <m/>
    <m/>
    <m/>
  </r>
  <r>
    <x v="1110"/>
    <s v="     "/>
    <d v="2016-10-14T00:00:00"/>
    <d v="1899-12-30T19:44:00"/>
    <s v="42"/>
    <x v="3"/>
    <s v="10"/>
    <x v="2"/>
    <d v="2016-10-14T00:00:00"/>
    <d v="1899-12-30T19:44:00"/>
    <s v="TREE CAME OFF WIRE OK UPON ARRIVAL"/>
    <s v="     "/>
    <x v="1"/>
    <m/>
    <x v="1"/>
    <m/>
    <s v="1560342"/>
    <m/>
    <m/>
    <m/>
    <m/>
    <m/>
    <s v="     "/>
    <x v="0"/>
    <x v="0"/>
    <s v="Vegetation"/>
    <x v="0"/>
    <m/>
    <s v="&lt;3 meters of linear travel"/>
    <s v="Square Feet: ; Acreage: "/>
    <s v="Vegetation"/>
    <x v="0"/>
    <s v="Vegetation"/>
    <s v="All types of equipment / facility failure"/>
    <s v="Contact - Vegetation"/>
    <m/>
    <s v="Contact - Vegetation"/>
    <s v="Conductor"/>
    <m/>
    <s v="Overhead"/>
    <s v="Primary"/>
    <s v="Conductor"/>
    <m/>
    <s v="100435570"/>
    <s v="     "/>
    <x v="1"/>
    <n v="280"/>
    <n v="39.624499999999998"/>
    <n v="-121.538"/>
    <m/>
    <s v="CLARK-ROAD-1102"/>
    <m/>
    <s v="Cal Fire"/>
    <s v="Hardwood Forest"/>
    <m/>
    <m/>
    <m/>
    <m/>
    <m/>
    <m/>
    <m/>
    <s v="N"/>
    <s v="N"/>
    <m/>
    <m/>
    <s v="     "/>
    <m/>
    <m/>
    <m/>
    <m/>
    <m/>
    <m/>
    <m/>
    <m/>
    <m/>
    <m/>
    <m/>
    <m/>
    <m/>
    <m/>
    <m/>
    <m/>
    <m/>
    <m/>
    <m/>
  </r>
  <r>
    <x v="1111"/>
    <s v="     "/>
    <d v="2016-10-14T00:00:00"/>
    <d v="1899-12-30T01:32:00"/>
    <s v="42"/>
    <x v="3"/>
    <s v="10"/>
    <x v="2"/>
    <d v="2016-10-14T00:00:00"/>
    <d v="1899-12-30T01:32:00"/>
    <s v="SAME as TR7753955"/>
    <s v="     "/>
    <x v="1"/>
    <m/>
    <x v="1"/>
    <m/>
    <s v="1558011"/>
    <s v="16-0071832"/>
    <m/>
    <m/>
    <m/>
    <m/>
    <s v="     "/>
    <x v="0"/>
    <x v="0"/>
    <s v="Vegetation"/>
    <x v="0"/>
    <m/>
    <s v="&lt;0.25"/>
    <s v="Square Feet: ; Acreage: "/>
    <s v="Vegetation"/>
    <x v="0"/>
    <s v="Vegetation"/>
    <s v="All types of equipment / facility failure"/>
    <s v="Contact - Vegetation"/>
    <m/>
    <s v="Contact - Vegetation"/>
    <s v="Conductor"/>
    <m/>
    <s v="Overhead"/>
    <s v="Primary"/>
    <s v="Conductor"/>
    <m/>
    <s v="101489328"/>
    <s v="     "/>
    <x v="2"/>
    <n v="244"/>
    <n v="40.500700000000002"/>
    <n v="-121.916"/>
    <m/>
    <s v="VOLTA-1102"/>
    <n v="12000"/>
    <s v="Cal Fire"/>
    <s v="Conifer Forest"/>
    <m/>
    <m/>
    <m/>
    <m/>
    <m/>
    <m/>
    <m/>
    <s v="N"/>
    <s v="N"/>
    <m/>
    <m/>
    <s v="     "/>
    <m/>
    <m/>
    <s v="Oct 18 2016 12:00AM"/>
    <s v="Unverified"/>
    <s v="Tree not located. Pole with fuco 9707 and hardware replaced"/>
    <s v=""/>
    <m/>
    <m/>
    <m/>
    <m/>
    <m/>
    <m/>
    <m/>
    <m/>
    <m/>
    <m/>
    <m/>
    <m/>
    <m/>
  </r>
  <r>
    <x v="1112"/>
    <s v="     "/>
    <d v="2016-10-14T00:00:00"/>
    <d v="1899-12-30T04:32:00"/>
    <s v="42"/>
    <x v="3"/>
    <s v="10"/>
    <x v="2"/>
    <d v="2016-10-14T00:00:00"/>
    <d v="1899-12-30T04:32:00"/>
    <s v="TREE FELL INTO LINE,WIRE DOWN"/>
    <s v="     "/>
    <x v="1"/>
    <m/>
    <x v="1"/>
    <m/>
    <s v="1558437"/>
    <s v="16-0071897"/>
    <m/>
    <m/>
    <m/>
    <m/>
    <s v="     "/>
    <x v="0"/>
    <x v="0"/>
    <s v="Vegetation"/>
    <x v="0"/>
    <m/>
    <s v="&lt;3 meters of linear travel"/>
    <s v="Square Feet: ; Acreage: "/>
    <s v="Vegetation"/>
    <x v="0"/>
    <s v="Vegetation"/>
    <s v="All types of equipment / facility failure"/>
    <s v="Contact - Vegetation"/>
    <m/>
    <s v="Contact - Vegetation"/>
    <s v="Conductor"/>
    <m/>
    <s v="Overhead"/>
    <s v="Primary"/>
    <s v="Conductor"/>
    <m/>
    <s v="101513661"/>
    <s v="     "/>
    <x v="1"/>
    <n v="244"/>
    <n v="40.522799999999997"/>
    <n v="-121.681"/>
    <m/>
    <s v="VOLTA-1102"/>
    <n v="12000"/>
    <s v="Cal Fire"/>
    <s v="Conifer Forest"/>
    <m/>
    <m/>
    <m/>
    <m/>
    <m/>
    <m/>
    <m/>
    <s v="N"/>
    <s v="N"/>
    <m/>
    <m/>
    <s v="     "/>
    <m/>
    <m/>
    <s v="Oct 18 2016 12:00AM"/>
    <s v="Unverified"/>
    <s v="outage in tree connect area. multiple trees felled for cema and tree connect replacement project. Not able to locate specific tree."/>
    <m/>
    <m/>
    <m/>
    <m/>
    <m/>
    <m/>
    <m/>
    <m/>
    <m/>
    <m/>
    <m/>
    <m/>
    <m/>
    <m/>
  </r>
  <r>
    <x v="1113"/>
    <s v="     "/>
    <d v="2016-10-14T00:00:00"/>
    <d v="1899-12-30T10:24:00"/>
    <s v="42"/>
    <x v="3"/>
    <s v="10"/>
    <x v="2"/>
    <d v="2016-10-14T00:00:00"/>
    <d v="1899-12-30T10:24:00"/>
    <s v="POLE FIRE CREW NOTIFIED TO REPLACE POLE"/>
    <s v="     "/>
    <x v="1"/>
    <m/>
    <x v="1"/>
    <m/>
    <s v="1559094"/>
    <s v="16-0072155"/>
    <m/>
    <m/>
    <m/>
    <m/>
    <s v="     "/>
    <x v="0"/>
    <x v="0"/>
    <s v="Vegetation"/>
    <x v="0"/>
    <m/>
    <s v="&lt;0.25"/>
    <s v="Square Feet: ; Acreage: "/>
    <s v="Equipment - PG&amp;E"/>
    <x v="9"/>
    <s v="Equipment - PG&amp;E"/>
    <s v="All types of equipment / facility failure"/>
    <m/>
    <m/>
    <m/>
    <m/>
    <m/>
    <s v="Overhead"/>
    <s v="Primary"/>
    <s v="Other"/>
    <m/>
    <s v="100902256"/>
    <s v="     "/>
    <x v="0"/>
    <m/>
    <n v="37.744900000000001"/>
    <n v="-121.937"/>
    <m/>
    <s v="SAN-RAMON-2119"/>
    <n v="21000"/>
    <s v="Contra Costa County FD"/>
    <s v="Urban"/>
    <m/>
    <m/>
    <m/>
    <m/>
    <m/>
    <m/>
    <m/>
    <s v="N"/>
    <s v="N"/>
    <m/>
    <m/>
    <s v="     "/>
    <m/>
    <m/>
    <m/>
    <m/>
    <m/>
    <m/>
    <m/>
    <m/>
    <m/>
    <m/>
    <m/>
    <m/>
    <m/>
    <m/>
    <m/>
    <m/>
    <m/>
    <m/>
    <m/>
  </r>
  <r>
    <x v="1114"/>
    <s v="     "/>
    <d v="2016-10-15T00:00:00"/>
    <d v="1899-12-30T18:44:22"/>
    <s v="42"/>
    <x v="3"/>
    <s v="10"/>
    <x v="2"/>
    <d v="2016-10-15T00:00:00"/>
    <d v="1899-12-30T18:44:00"/>
    <s v="L7SF: 6222 W HARLAN AVE in Riverdale; POLE FIRE #1827 with line down; 3 OF 3 FUSES BLOWN PATROLED FOUND DEAD END TX POLE ON GROUND DUE TO POLE FIRE; WAITING ON FD"/>
    <s v="     "/>
    <x v="0"/>
    <m/>
    <x v="0"/>
    <m/>
    <s v="1561756"/>
    <s v="N/A"/>
    <m/>
    <s v="T003793591"/>
    <n v="112049093"/>
    <m/>
    <s v="     "/>
    <x v="1"/>
    <x v="1"/>
    <m/>
    <x v="1"/>
    <m/>
    <s v="Structure-PG&amp;E only"/>
    <m/>
    <s v="Unknown"/>
    <x v="5"/>
    <s v="Unknown"/>
    <s v="Other"/>
    <m/>
    <m/>
    <m/>
    <m/>
    <m/>
    <s v="Overhead"/>
    <m/>
    <s v="Pole"/>
    <m/>
    <m/>
    <s v="     "/>
    <x v="0"/>
    <m/>
    <n v="36.445700000000002"/>
    <n v="-119.90900000000001"/>
    <s v="Fresno"/>
    <m/>
    <m/>
    <s v="Fresno County FD"/>
    <s v="Rural"/>
    <m/>
    <m/>
    <m/>
    <m/>
    <m/>
    <m/>
    <m/>
    <s v="N"/>
    <s v="N"/>
    <m/>
    <m/>
    <s v="     "/>
    <m/>
    <m/>
    <m/>
    <m/>
    <m/>
    <m/>
    <m/>
    <m/>
    <m/>
    <m/>
    <m/>
    <m/>
    <m/>
    <m/>
    <m/>
    <m/>
    <m/>
    <m/>
    <m/>
  </r>
  <r>
    <x v="1115"/>
    <s v="     "/>
    <d v="2016-10-15T00:00:00"/>
    <d v="1899-12-30T15:34:00"/>
    <s v="42"/>
    <x v="3"/>
    <s v="10"/>
    <x v="2"/>
    <d v="2016-10-15T00:00:00"/>
    <d v="1899-12-30T15:34:00"/>
    <s v="TREE FELL INTO LINES TAKING OUT WIRE AND CAUSED A FIRE CALLED CREW"/>
    <s v="     "/>
    <x v="1"/>
    <m/>
    <x v="1"/>
    <m/>
    <s v="1561404"/>
    <s v="16-0072586"/>
    <m/>
    <m/>
    <n v="112049000"/>
    <m/>
    <s v="     "/>
    <x v="0"/>
    <x v="0"/>
    <s v="Vegetation"/>
    <x v="0"/>
    <m/>
    <s v="0.26-9.99"/>
    <s v="Square Feet: ; Acreage: "/>
    <s v="Vegetation"/>
    <x v="0"/>
    <s v="Vegetation"/>
    <s v="All types of equipment / facility failure"/>
    <s v="Contact - Vegetation"/>
    <m/>
    <s v="Contact - Vegetation"/>
    <s v="Conductor"/>
    <s v="Pacific Bell"/>
    <s v="Overhead"/>
    <s v="Primary"/>
    <s v="Conductor"/>
    <m/>
    <s v="101142010"/>
    <s v="     "/>
    <x v="0"/>
    <m/>
    <n v="37.325499999999998"/>
    <n v="-120.31100000000001"/>
    <m/>
    <s v="WILSON-1103"/>
    <n v="12000"/>
    <s v="Cal Fire"/>
    <s v="Herbaceous"/>
    <m/>
    <m/>
    <m/>
    <m/>
    <m/>
    <m/>
    <m/>
    <s v="N"/>
    <s v="N"/>
    <m/>
    <m/>
    <s v="     "/>
    <n v="37.334896999999998"/>
    <n v="-120.310827"/>
    <s v="Oct 18 2016 12:00AM"/>
    <s v="TrunkFail"/>
    <s v="Green Cottonwood had trunk failure, no outward signs of decay, some mistletoe, very strong winds during storm caused failure last PI 3/15/16, please close unavoidable, no additional follow up."/>
    <s v="COTB"/>
    <s v="50"/>
    <s v="36"/>
    <s v="20"/>
    <s v="Slight"/>
    <s v="None"/>
    <s v="N"/>
    <s v="1"/>
    <m/>
    <s v="Valley"/>
    <s v="D"/>
    <s v="CrossArm"/>
    <s v="BareWire"/>
    <s v="3"/>
  </r>
  <r>
    <x v="1116"/>
    <s v="     "/>
    <d v="2016-10-18T00:00:00"/>
    <d v="1899-12-30T16:20:00"/>
    <s v="43"/>
    <x v="3"/>
    <s v="10"/>
    <x v="2"/>
    <d v="2016-10-18T00:00:00"/>
    <d v="1899-12-30T16:43:00"/>
    <s v="MYLAR BALLOON CONTACT N/G STREAMLINE TX. SMALL AMOUT OF OIL. CUST CONTACTED OIL REFUSED TREATMENT CONTACTED JODY ZAMORA"/>
    <s v="     "/>
    <x v="1"/>
    <m/>
    <x v="1"/>
    <m/>
    <s v="1565488"/>
    <m/>
    <m/>
    <m/>
    <m/>
    <m/>
    <s v="     "/>
    <x v="0"/>
    <x v="0"/>
    <s v="Vegetation"/>
    <x v="0"/>
    <m/>
    <s v="&lt;3 meters of linear travel"/>
    <s v="Square Feet: ; Acreage: "/>
    <s v="Contact - 3rd Party"/>
    <x v="12"/>
    <s v="Contact - 3rd Party"/>
    <s v="All types of equipment / facility failure"/>
    <s v="Contact - Balloon"/>
    <m/>
    <s v="Contact - Balloon"/>
    <s v="Conductor"/>
    <m/>
    <s v="Overhead"/>
    <s v="Secondary"/>
    <s v="Conductor"/>
    <m/>
    <s v="101966406"/>
    <s v="     "/>
    <x v="0"/>
    <m/>
    <n v="38.471200000000003"/>
    <n v="-122.657"/>
    <m/>
    <s v="RINCON-1103"/>
    <m/>
    <s v="CITY OF SANTA ROSA"/>
    <s v="Herbaceous"/>
    <m/>
    <m/>
    <m/>
    <m/>
    <m/>
    <m/>
    <m/>
    <s v="N"/>
    <s v="N"/>
    <m/>
    <m/>
    <s v="     "/>
    <m/>
    <m/>
    <m/>
    <m/>
    <m/>
    <m/>
    <m/>
    <m/>
    <m/>
    <m/>
    <m/>
    <m/>
    <m/>
    <m/>
    <m/>
    <m/>
    <m/>
    <m/>
    <m/>
  </r>
  <r>
    <x v="1117"/>
    <s v="     "/>
    <d v="2016-10-18T00:00:00"/>
    <d v="1899-12-30T10:50:00"/>
    <s v="43"/>
    <x v="3"/>
    <s v="10"/>
    <x v="2"/>
    <d v="2016-10-18T00:00:00"/>
    <d v="1899-12-30T10:50:00"/>
    <m/>
    <s v="     "/>
    <x v="1"/>
    <m/>
    <x v="1"/>
    <m/>
    <s v="1565209"/>
    <s v="16-0073608"/>
    <m/>
    <m/>
    <n v="112057000"/>
    <m/>
    <s v="     "/>
    <x v="0"/>
    <x v="0"/>
    <s v="Vegetation"/>
    <x v="0"/>
    <m/>
    <s v="&lt;0.25"/>
    <s v="Square Feet: ; Acreage: "/>
    <s v="Contact - Animal - Other"/>
    <x v="6"/>
    <s v="Contact - Animal"/>
    <s v="All types of equipment / facility failure"/>
    <s v="Contact - Animal"/>
    <m/>
    <s v="Contact - Animal"/>
    <s v="Conductor"/>
    <m/>
    <s v="Overhead"/>
    <s v="Primary"/>
    <s v="Conductor"/>
    <m/>
    <s v="101166039"/>
    <s v="     "/>
    <x v="0"/>
    <m/>
    <n v="37.299900000000001"/>
    <n v="-120.729"/>
    <m/>
    <s v="LIVINGSTON-1101"/>
    <n v="12000"/>
    <s v="Unknown"/>
    <s v="Herbaceous"/>
    <m/>
    <m/>
    <m/>
    <m/>
    <m/>
    <m/>
    <m/>
    <s v="N"/>
    <s v="N"/>
    <m/>
    <m/>
    <s v="     "/>
    <m/>
    <m/>
    <m/>
    <m/>
    <m/>
    <m/>
    <m/>
    <m/>
    <m/>
    <m/>
    <m/>
    <m/>
    <m/>
    <m/>
    <m/>
    <m/>
    <m/>
    <m/>
    <m/>
  </r>
  <r>
    <x v="1118"/>
    <s v="     "/>
    <d v="2016-10-19T00:00:00"/>
    <d v="1899-12-30T10:42:00"/>
    <s v="43"/>
    <x v="3"/>
    <s v="10"/>
    <x v="2"/>
    <d v="2016-10-19T00:00:00"/>
    <d v="1899-12-30T10:42:00"/>
    <s v="one conducter broken across Silverado Trail and river to St Helena city water building\traffic control\buck open at chance clamps"/>
    <s v="     "/>
    <x v="1"/>
    <m/>
    <x v="1"/>
    <m/>
    <s v="1565916"/>
    <s v="16-0073955"/>
    <m/>
    <m/>
    <n v="112060000"/>
    <m/>
    <s v="     "/>
    <x v="0"/>
    <x v="0"/>
    <s v="Vegetation"/>
    <x v="0"/>
    <m/>
    <s v="&lt;0.25"/>
    <s v="Square Feet: ; Acreage: "/>
    <s v="Equipment - PG&amp;E"/>
    <x v="4"/>
    <s v="Equipment - PG&amp;E"/>
    <s v="All types of equipment / facility failure"/>
    <s v="Conductor"/>
    <s v="Conductor"/>
    <m/>
    <m/>
    <s v="Pacific Bell"/>
    <s v="Overhead"/>
    <s v="Primary"/>
    <s v="Conductor"/>
    <m/>
    <s v="102242552"/>
    <s v="     "/>
    <x v="1"/>
    <n v="180"/>
    <n v="38.509799999999998"/>
    <n v="-122.45"/>
    <m/>
    <s v="SILVERADO-2102"/>
    <n v="21000"/>
    <s v="st helena"/>
    <s v="Urban"/>
    <m/>
    <m/>
    <m/>
    <m/>
    <m/>
    <m/>
    <m/>
    <s v="N"/>
    <s v="N"/>
    <m/>
    <m/>
    <s v="     "/>
    <m/>
    <m/>
    <m/>
    <m/>
    <m/>
    <m/>
    <m/>
    <m/>
    <m/>
    <m/>
    <m/>
    <m/>
    <m/>
    <m/>
    <m/>
    <m/>
    <m/>
    <m/>
    <m/>
  </r>
  <r>
    <x v="1119"/>
    <s v="     "/>
    <d v="2016-10-20T00:00:00"/>
    <d v="1899-12-30T12:53:43"/>
    <s v="43"/>
    <x v="3"/>
    <s v="10"/>
    <x v="2"/>
    <d v="2016-10-20T00:00:00"/>
    <d v="1899-12-30T12:53:00"/>
    <s v="12661 FINCK RD in Tracy; transformer burned due to storm; pole burned; MTR #1004537538; says storm but lightning unknown"/>
    <s v="     "/>
    <x v="0"/>
    <d v="2021-02-18T00:00:00"/>
    <x v="0"/>
    <m/>
    <s v="1566568"/>
    <s v="N/A"/>
    <m/>
    <s v="T003799592"/>
    <n v="112082465"/>
    <m/>
    <s v="     "/>
    <x v="0"/>
    <x v="0"/>
    <m/>
    <x v="0"/>
    <m/>
    <s v="&lt;3 meters of linear travel"/>
    <m/>
    <s v="Weather - High Wind"/>
    <x v="1"/>
    <s v="Weather"/>
    <s v="Weather"/>
    <s v="Weather - High Winds"/>
    <m/>
    <m/>
    <m/>
    <s v="Unknown"/>
    <s v="Overhead"/>
    <m/>
    <s v="Transformer"/>
    <m/>
    <s v="1.0000001531e+11"/>
    <s v="     "/>
    <x v="0"/>
    <m/>
    <n v="37.803199999999997"/>
    <n v="-121.46899999999999"/>
    <s v="San Joaquin"/>
    <s v="TRACY-1106"/>
    <m/>
    <m/>
    <s v="Agriculture"/>
    <m/>
    <m/>
    <m/>
    <m/>
    <m/>
    <m/>
    <m/>
    <s v="N"/>
    <s v="N"/>
    <m/>
    <m/>
    <s v="     "/>
    <m/>
    <m/>
    <m/>
    <m/>
    <m/>
    <m/>
    <m/>
    <m/>
    <m/>
    <m/>
    <m/>
    <m/>
    <m/>
    <m/>
    <m/>
    <m/>
    <m/>
    <m/>
    <m/>
  </r>
  <r>
    <x v="1120"/>
    <s v="     "/>
    <d v="2016-10-23T00:00:00"/>
    <d v="1899-12-30T18:10:00"/>
    <s v="44"/>
    <x v="3"/>
    <s v="10"/>
    <x v="2"/>
    <d v="2016-10-23T00:00:00"/>
    <d v="1899-12-30T18:43:00"/>
    <s v="STAN. MAN  115 KV LINE DOWN  ASSISTED T-LINE TROUBLEMAN"/>
    <s v="     "/>
    <x v="1"/>
    <m/>
    <x v="1"/>
    <m/>
    <m/>
    <m/>
    <s v="INT-08709"/>
    <m/>
    <m/>
    <m/>
    <s v="     "/>
    <x v="0"/>
    <x v="0"/>
    <s v="Vegetation"/>
    <x v="2"/>
    <m/>
    <s v="&lt;3 meters of linear travel"/>
    <s v="Square Feet: ; Acreage: "/>
    <s v="Equipment - PG&amp;E"/>
    <x v="4"/>
    <s v="Equipment - PG&amp;E"/>
    <s v="All types of equipment / facility failure"/>
    <s v="Conductor"/>
    <s v="Conductor"/>
    <m/>
    <m/>
    <m/>
    <s v="Overhead"/>
    <s v="Transmission"/>
    <s v="Conductor"/>
    <m/>
    <s v="101272943"/>
    <s v="     "/>
    <x v="1"/>
    <n v="320"/>
    <n v="38.021000000000001"/>
    <n v="-120.599"/>
    <m/>
    <s v="STANISLAUS-MANTECA#2-115"/>
    <n v="115000"/>
    <s v="Cal Fire"/>
    <s v="Hardwood Woodland"/>
    <m/>
    <m/>
    <m/>
    <m/>
    <m/>
    <m/>
    <m/>
    <s v="N"/>
    <s v="N"/>
    <m/>
    <m/>
    <s v="     "/>
    <m/>
    <m/>
    <m/>
    <m/>
    <m/>
    <m/>
    <m/>
    <m/>
    <m/>
    <m/>
    <m/>
    <m/>
    <m/>
    <m/>
    <m/>
    <m/>
    <m/>
    <m/>
    <m/>
  </r>
  <r>
    <x v="1121"/>
    <s v="     "/>
    <d v="2016-10-23T00:00:00"/>
    <d v="1899-12-30T14:16:00"/>
    <s v="44"/>
    <x v="3"/>
    <s v="10"/>
    <x v="2"/>
    <d v="2016-10-23T00:00:00"/>
    <d v="1899-12-30T14:16:00"/>
    <m/>
    <s v="     "/>
    <x v="1"/>
    <m/>
    <x v="1"/>
    <m/>
    <s v="1568000"/>
    <s v="16-0074827"/>
    <m/>
    <m/>
    <n v="112099000"/>
    <m/>
    <s v="     "/>
    <x v="0"/>
    <x v="0"/>
    <s v="Vegetation"/>
    <x v="0"/>
    <m/>
    <s v="&lt;0.25"/>
    <s v="Square Feet: ; Acreage: "/>
    <s v="Contact - 3rd Party"/>
    <x v="8"/>
    <s v="Contact - 3rd Party"/>
    <s v="All types of equipment / facility failure"/>
    <s v="Contact - Vehicle"/>
    <m/>
    <s v="Contact - Vehicle"/>
    <s v="Pole"/>
    <s v="VERIZON CALIFORNIA I"/>
    <s v="Overhead"/>
    <s v="Primary"/>
    <s v="Conductor"/>
    <m/>
    <s v="102074335"/>
    <s v="     "/>
    <x v="0"/>
    <m/>
    <n v="38.2271"/>
    <n v="-121.04900000000001"/>
    <m/>
    <s v="LOCKEFORD-2102"/>
    <n v="21000"/>
    <s v="Cal Fire"/>
    <s v="Herbaceous"/>
    <m/>
    <m/>
    <m/>
    <m/>
    <m/>
    <m/>
    <m/>
    <s v="N"/>
    <s v="N"/>
    <m/>
    <m/>
    <s v="     "/>
    <m/>
    <m/>
    <m/>
    <m/>
    <m/>
    <m/>
    <m/>
    <m/>
    <m/>
    <m/>
    <m/>
    <m/>
    <m/>
    <m/>
    <m/>
    <m/>
    <m/>
    <m/>
    <m/>
  </r>
  <r>
    <x v="1122"/>
    <s v="     "/>
    <d v="2016-10-23T00:00:00"/>
    <d v="1899-12-30T10:54:00"/>
    <s v="44"/>
    <x v="3"/>
    <s v="10"/>
    <x v="2"/>
    <d v="2016-10-23T00:00:00"/>
    <d v="1899-12-30T10:13:00"/>
    <s v="Eagle laying on ground below pole. Pole Bar code. 110325963. 1200' e/o fco 6129 .5mi e/o Temp. sub"/>
    <s v="     "/>
    <x v="1"/>
    <m/>
    <x v="1"/>
    <m/>
    <s v="1567891"/>
    <s v="16-0074816"/>
    <m/>
    <m/>
    <m/>
    <m/>
    <s v="     "/>
    <x v="0"/>
    <x v="0"/>
    <s v="Vegetation"/>
    <x v="0"/>
    <m/>
    <s v="0.26-9.99"/>
    <s v="Square Feet: ; Acreage: "/>
    <s v="Contact - Animal - Bird"/>
    <x v="6"/>
    <s v="Contact - Bird"/>
    <s v="All types of equipment / facility failure"/>
    <s v="Contact - Animal"/>
    <m/>
    <s v="Contact - Animal"/>
    <s v="Conductor"/>
    <m/>
    <s v="Overhead"/>
    <s v="Primary"/>
    <s v="Conductor"/>
    <m/>
    <s v="101901785"/>
    <s v="     "/>
    <x v="0"/>
    <m/>
    <n v="35.554499999999997"/>
    <n v="-120.67100000000001"/>
    <m/>
    <s v="TEMPLETON-2113"/>
    <n v="21000"/>
    <s v="Cal Fire"/>
    <s v="Herbaceous"/>
    <m/>
    <m/>
    <m/>
    <m/>
    <m/>
    <m/>
    <m/>
    <s v="N"/>
    <s v="N"/>
    <m/>
    <m/>
    <s v="     "/>
    <m/>
    <m/>
    <m/>
    <m/>
    <m/>
    <m/>
    <m/>
    <m/>
    <m/>
    <m/>
    <m/>
    <m/>
    <m/>
    <m/>
    <m/>
    <m/>
    <m/>
    <m/>
    <m/>
  </r>
  <r>
    <x v="1123"/>
    <s v="     "/>
    <d v="2016-10-25T00:00:00"/>
    <d v="1899-12-30T16:47:49"/>
    <s v="44"/>
    <x v="3"/>
    <s v="10"/>
    <x v="2"/>
    <d v="2016-10-25T00:00:00"/>
    <d v="1899-12-30T16:47:00"/>
    <s v="JZCY - Please request a copy of the fire report from the San Jose FD. L7SF: 2208 TULIP RD in San Jose; contract crew caused a problem wihile heating up secondary caused fire in many houses"/>
    <s v="     "/>
    <x v="0"/>
    <m/>
    <x v="0"/>
    <m/>
    <m/>
    <s v="N/A"/>
    <m/>
    <s v="8543240466"/>
    <m/>
    <m/>
    <s v="     "/>
    <x v="1"/>
    <x v="1"/>
    <m/>
    <x v="1"/>
    <m/>
    <m/>
    <m/>
    <m/>
    <x v="1"/>
    <m/>
    <s v="Other"/>
    <m/>
    <m/>
    <m/>
    <m/>
    <m/>
    <m/>
    <m/>
    <m/>
    <m/>
    <m/>
    <s v="     "/>
    <x v="0"/>
    <m/>
    <m/>
    <m/>
    <m/>
    <m/>
    <m/>
    <m/>
    <m/>
    <m/>
    <m/>
    <m/>
    <m/>
    <m/>
    <m/>
    <m/>
    <s v="N"/>
    <s v="N"/>
    <m/>
    <m/>
    <s v="     "/>
    <m/>
    <m/>
    <m/>
    <m/>
    <m/>
    <m/>
    <m/>
    <m/>
    <m/>
    <m/>
    <m/>
    <m/>
    <m/>
    <m/>
    <m/>
    <m/>
    <m/>
    <m/>
    <m/>
  </r>
  <r>
    <x v="1124"/>
    <s v="     "/>
    <d v="2016-10-26T00:00:00"/>
    <d v="1899-12-30T10:16:00"/>
    <s v="44"/>
    <x v="3"/>
    <s v="10"/>
    <x v="2"/>
    <d v="2016-10-26T00:00:00"/>
    <d v="1899-12-30T10:16:00"/>
    <s v="Same as ois 1570239  will file material list on that tag"/>
    <s v="     "/>
    <x v="1"/>
    <m/>
    <x v="1"/>
    <m/>
    <s v="1570239"/>
    <s v="16-0075606"/>
    <m/>
    <m/>
    <m/>
    <m/>
    <s v="     "/>
    <x v="0"/>
    <x v="0"/>
    <s v="Vegetation"/>
    <x v="0"/>
    <m/>
    <s v="&lt;3 meters of linear travel"/>
    <s v="Square Feet: ; Acreage: "/>
    <s v="Contact - Animal - Bird"/>
    <x v="6"/>
    <s v="Contact - Bird"/>
    <s v="All types of equipment / facility failure"/>
    <s v="Contact - Animal"/>
    <m/>
    <s v="Contact - Animal"/>
    <s v="Conductor"/>
    <m/>
    <s v="Overhead"/>
    <s v="Primary"/>
    <s v="Conductor"/>
    <m/>
    <s v="101129171"/>
    <s v="     "/>
    <x v="0"/>
    <m/>
    <n v="37.119900000000001"/>
    <n v="-120.31100000000001"/>
    <m/>
    <s v="CHOWCHILLA-1101"/>
    <n v="12000"/>
    <s v="Chowchilla FD"/>
    <s v="Agriculture"/>
    <m/>
    <m/>
    <m/>
    <m/>
    <m/>
    <m/>
    <m/>
    <s v="N"/>
    <s v="N"/>
    <m/>
    <m/>
    <s v="     "/>
    <m/>
    <m/>
    <m/>
    <m/>
    <m/>
    <m/>
    <m/>
    <m/>
    <m/>
    <m/>
    <m/>
    <m/>
    <m/>
    <m/>
    <m/>
    <m/>
    <m/>
    <m/>
    <m/>
  </r>
  <r>
    <x v="1125"/>
    <s v="     "/>
    <d v="2016-10-31T00:00:00"/>
    <d v="1899-12-30T17:04:00"/>
    <s v="45"/>
    <x v="3"/>
    <s v="10"/>
    <x v="2"/>
    <d v="2016-10-31T00:00:00"/>
    <d v="1899-12-30T16:31:00"/>
    <s v="F4TCGBB TREE FELL TORE DOWN WIRE CAUSED OUTAGE AND GRASS FIRE CREW TO REPAIR"/>
    <s v="     "/>
    <x v="1"/>
    <m/>
    <x v="1"/>
    <m/>
    <s v="1574113"/>
    <s v="16-0077078"/>
    <m/>
    <m/>
    <m/>
    <m/>
    <s v="     "/>
    <x v="0"/>
    <x v="0"/>
    <s v="Vegetation"/>
    <x v="0"/>
    <m/>
    <s v="0.26-9.99"/>
    <s v="Square Feet: ; Acreage: "/>
    <s v="Vegetation"/>
    <x v="0"/>
    <s v="Vegetation"/>
    <s v="All types of equipment / facility failure"/>
    <s v="Contact - Vegetation"/>
    <m/>
    <s v="Contact - Vegetation"/>
    <s v="Conductor"/>
    <m/>
    <s v="Overhead"/>
    <s v="Primary"/>
    <s v="Conductor"/>
    <m/>
    <s v="100808306"/>
    <s v="     "/>
    <x v="0"/>
    <m/>
    <n v="36.663800000000002"/>
    <n v="-119.746"/>
    <m/>
    <s v="MALAGA-1108"/>
    <n v="12000"/>
    <s v="Fresno County FD"/>
    <s v="Agriculture"/>
    <m/>
    <m/>
    <m/>
    <m/>
    <m/>
    <m/>
    <m/>
    <s v="N"/>
    <s v="N"/>
    <m/>
    <m/>
    <s v="     "/>
    <n v="36.663849999999996"/>
    <n v="-119.74625899999999"/>
    <s v="Nov  2 2016 12:00AM"/>
    <s v="TrunkFail"/>
    <s v="LARGE PINE TREE WITH NO OVIOUS SIGNS OF DECAY UPROOTED REVEALING ROOT ROT. TREE FELL ONTO PRIMARY LINES. CONFIRM LINE ON GROUND. LAST TRIM 8/2010"/>
    <s v="PINI"/>
    <s v="55"/>
    <s v="25"/>
    <s v="30"/>
    <s v="None"/>
    <s v="None"/>
    <s v="N"/>
    <s v="1"/>
    <m/>
    <s v="Valley"/>
    <s v="D"/>
    <s v="CrossArm"/>
    <s v="BareWire"/>
    <s v="2"/>
  </r>
  <r>
    <x v="1126"/>
    <s v="     "/>
    <d v="2016-11-09T00:00:00"/>
    <d v="1899-12-30T09:06:00"/>
    <s v="46"/>
    <x v="3"/>
    <s v="11"/>
    <x v="2"/>
    <d v="2016-11-09T00:00:00"/>
    <d v="1899-12-30T09:06:00"/>
    <s v="PGE TREE CONTRACT CREW FELL TREE ONTO PRIMARY"/>
    <s v="     "/>
    <x v="1"/>
    <m/>
    <x v="1"/>
    <m/>
    <s v="1578699"/>
    <s v="16-0078863"/>
    <m/>
    <m/>
    <n v="112149000"/>
    <m/>
    <s v="     "/>
    <x v="0"/>
    <x v="0"/>
    <s v="Vegetation"/>
    <x v="0"/>
    <m/>
    <s v="&lt;0.25"/>
    <s v="Square Feet: ; Acreage: "/>
    <s v="Vegetation"/>
    <x v="0"/>
    <s v="Vegetation"/>
    <s v="All types of equipment / facility failure"/>
    <s v="Contact - Vegetation"/>
    <m/>
    <s v="Contact - Vegetation"/>
    <s v="Conductor"/>
    <m/>
    <s v="Overhead"/>
    <s v="Primary"/>
    <s v="Conductor"/>
    <m/>
    <s v="101017062"/>
    <s v="     "/>
    <x v="2"/>
    <n v="450"/>
    <n v="37.453200000000002"/>
    <n v="-119.64100000000001"/>
    <m/>
    <s v="OAKHURST-1103"/>
    <n v="12000"/>
    <s v="US FOREST SERVICE"/>
    <s v="Conifer Forest"/>
    <m/>
    <m/>
    <m/>
    <m/>
    <m/>
    <m/>
    <m/>
    <s v="N"/>
    <s v="N"/>
    <m/>
    <m/>
    <s v="     "/>
    <m/>
    <m/>
    <s v="Nov 10 2016 12:00AM"/>
    <m/>
    <s v="PG&amp;E Contractor fell tree into lines."/>
    <s v="PINE"/>
    <m/>
    <m/>
    <m/>
    <m/>
    <m/>
    <m/>
    <m/>
    <m/>
    <m/>
    <m/>
    <m/>
    <m/>
    <m/>
  </r>
  <r>
    <x v="1127"/>
    <s v="     "/>
    <d v="2016-11-14T00:00:00"/>
    <d v="1899-12-30T13:15:00"/>
    <s v="47"/>
    <x v="3"/>
    <s v="11"/>
    <x v="2"/>
    <d v="2016-11-14T00:00:00"/>
    <d v="1899-12-30T13:15:00"/>
    <s v="2 poles and wire down.  grass fire, CDF on site"/>
    <s v="     "/>
    <x v="1"/>
    <m/>
    <x v="1"/>
    <m/>
    <s v="1580994"/>
    <s v="16-0079725"/>
    <m/>
    <m/>
    <m/>
    <m/>
    <s v="     "/>
    <x v="0"/>
    <x v="0"/>
    <s v="Vegetation"/>
    <x v="0"/>
    <m/>
    <s v="&lt;0.25"/>
    <s v="Square Feet: ; Acreage: "/>
    <s v="Equipment - PG&amp;E"/>
    <x v="2"/>
    <s v="Equipment - PG&amp;E"/>
    <s v="All types of equipment / facility failure"/>
    <s v="Pole"/>
    <s v="Pole"/>
    <m/>
    <m/>
    <m/>
    <s v="Overhead"/>
    <s v="Primary"/>
    <s v="Conductor"/>
    <m/>
    <s v="101895511"/>
    <s v="     "/>
    <x v="1"/>
    <n v="575"/>
    <n v="35.457700000000003"/>
    <n v="-120.462"/>
    <m/>
    <s v="TEMPLETON-2113"/>
    <n v="21000"/>
    <s v="Cal Fire"/>
    <s v="Shrub"/>
    <m/>
    <m/>
    <m/>
    <m/>
    <m/>
    <m/>
    <m/>
    <s v="N"/>
    <s v="N"/>
    <m/>
    <m/>
    <s v="     "/>
    <m/>
    <m/>
    <m/>
    <m/>
    <m/>
    <m/>
    <m/>
    <m/>
    <m/>
    <m/>
    <m/>
    <m/>
    <m/>
    <m/>
    <m/>
    <m/>
    <m/>
    <m/>
    <m/>
  </r>
  <r>
    <x v="1128"/>
    <s v="     "/>
    <d v="2016-11-14T00:00:00"/>
    <d v="1899-12-30T03:25:00"/>
    <s v="47"/>
    <x v="3"/>
    <s v="11"/>
    <x v="2"/>
    <d v="2016-11-14T00:00:00"/>
    <d v="1899-12-30T03:25:00"/>
    <s v="Burned arcing bird guard fell to ground and started fire at base of pole.FD put fire out no outage."/>
    <s v="     "/>
    <x v="1"/>
    <m/>
    <x v="1"/>
    <m/>
    <s v="1580634"/>
    <s v="16-0079568"/>
    <m/>
    <m/>
    <m/>
    <m/>
    <s v="     "/>
    <x v="0"/>
    <x v="0"/>
    <s v="Vegetation"/>
    <x v="0"/>
    <m/>
    <s v="&lt;3 meters of linear travel"/>
    <s v="Square Feet: ; Acreage: "/>
    <s v="Equipment - PG&amp;E"/>
    <x v="9"/>
    <s v="Equipment - PG&amp;E"/>
    <s v="All types of equipment / facility failure"/>
    <s v="Bird Guard"/>
    <s v="Bird Guard"/>
    <m/>
    <m/>
    <s v="Pacific Bell"/>
    <s v="Overhead"/>
    <s v="Secondary"/>
    <s v="Conductor"/>
    <m/>
    <s v="101853338"/>
    <s v="     "/>
    <x v="0"/>
    <m/>
    <n v="35.439700000000002"/>
    <n v="-120.89"/>
    <m/>
    <s v="CAYUCOS-1102"/>
    <m/>
    <s v="Cayucos fire"/>
    <s v="Urban"/>
    <m/>
    <m/>
    <m/>
    <m/>
    <m/>
    <m/>
    <m/>
    <s v="N"/>
    <s v="N"/>
    <m/>
    <m/>
    <s v="     "/>
    <m/>
    <m/>
    <m/>
    <m/>
    <m/>
    <m/>
    <m/>
    <m/>
    <m/>
    <m/>
    <m/>
    <m/>
    <m/>
    <m/>
    <m/>
    <m/>
    <m/>
    <m/>
    <m/>
  </r>
  <r>
    <x v="1129"/>
    <s v="     "/>
    <d v="2016-11-15T00:00:00"/>
    <d v="1899-12-30T17:27:00"/>
    <s v="47"/>
    <x v="3"/>
    <s v="11"/>
    <x v="2"/>
    <d v="2016-11-15T00:00:00"/>
    <d v="1899-12-30T17:27:00"/>
    <s v="ASSISTED MIKE ANGLE, DE-ENERGIZED. FOR POLE REPLACEMENT BY TRANSMISSION LINE CREW PER SWITCH LOG 16-80083 PER CRAWFORD AT NDCC."/>
    <s v="     "/>
    <x v="1"/>
    <m/>
    <x v="1"/>
    <m/>
    <s v="1581847"/>
    <s v="16-0080083"/>
    <m/>
    <m/>
    <m/>
    <m/>
    <s v="     "/>
    <x v="0"/>
    <x v="0"/>
    <s v="Vegetation"/>
    <x v="0"/>
    <m/>
    <s v="&lt;0.25"/>
    <s v="Square Feet: ; Acreage: "/>
    <s v="Contact - 3rd Party"/>
    <x v="8"/>
    <s v="Contact - 3rd Party"/>
    <s v="All types of equipment / facility failure"/>
    <s v="Contact - Vehicle"/>
    <m/>
    <s v="Contact - Vehicle"/>
    <s v="Pole"/>
    <s v="Pacific Bell"/>
    <s v="Overhead"/>
    <s v="Primary"/>
    <s v="Conductor"/>
    <m/>
    <s v="100327525"/>
    <s v="     "/>
    <x v="1"/>
    <n v="280"/>
    <n v="39.727499999999999"/>
    <n v="-121.65600000000001"/>
    <m/>
    <s v="PARADISE-1103"/>
    <n v="12000"/>
    <s v="CAL FIRE/BUTTE COUNTY FIRE DEPT."/>
    <s v="Urban"/>
    <m/>
    <m/>
    <m/>
    <m/>
    <m/>
    <m/>
    <m/>
    <s v="N"/>
    <s v="N"/>
    <m/>
    <m/>
    <s v="     "/>
    <m/>
    <m/>
    <m/>
    <m/>
    <m/>
    <m/>
    <m/>
    <m/>
    <m/>
    <m/>
    <m/>
    <m/>
    <m/>
    <m/>
    <m/>
    <m/>
    <m/>
    <m/>
    <m/>
  </r>
  <r>
    <x v="1130"/>
    <s v="     "/>
    <d v="2016-11-20T00:00:00"/>
    <d v="1899-12-30T11:04:00"/>
    <s v="48"/>
    <x v="3"/>
    <s v="11"/>
    <x v="2"/>
    <d v="2016-11-20T00:00:00"/>
    <d v="1899-12-30T11:04:00"/>
    <s v="4 spans of wire down sorce side of co 87707"/>
    <s v="     "/>
    <x v="1"/>
    <m/>
    <x v="1"/>
    <m/>
    <s v="1585731"/>
    <s v="16-0081252"/>
    <m/>
    <m/>
    <n v="112175000"/>
    <m/>
    <s v="     "/>
    <x v="0"/>
    <x v="0"/>
    <s v="Vegetation"/>
    <x v="0"/>
    <m/>
    <s v="&lt;3 meters of linear travel"/>
    <s v="Square Feet: ; Acreage: "/>
    <s v="Vegetation"/>
    <x v="0"/>
    <s v="Vegetation"/>
    <s v="All types of equipment / facility failure"/>
    <s v="Contact - Vegetation"/>
    <m/>
    <s v="Contact - Vegetation"/>
    <s v="Conductor"/>
    <m/>
    <s v="Overhead"/>
    <s v="Primary"/>
    <s v="Conductor"/>
    <m/>
    <s v="102200173"/>
    <s v="     "/>
    <x v="1"/>
    <n v="140"/>
    <n v="39.632599999999996"/>
    <n v="-123.782"/>
    <m/>
    <s v="FORT-BRAGG-A-1101"/>
    <n v="12000"/>
    <s v="Cal Fire"/>
    <s v="Conifer Forest"/>
    <m/>
    <m/>
    <m/>
    <m/>
    <m/>
    <m/>
    <m/>
    <s v="N"/>
    <s v="N"/>
    <m/>
    <m/>
    <s v="     "/>
    <n v="39.632449999999999"/>
    <n v="-123.77745"/>
    <s v="Nov 21 2016 12:00AM"/>
    <s v="TrunkFail"/>
    <s v="One of the two line side stems on a green co-dominant Bishop Pine failed into all three phases of distribution line and took down multiple spans. There was severe trunk rot due to water collecting between the included bark, but no rot was visible from outside the trunk. There were a few small fires approximately 5&quot;x5&quot; from where the lines were down. No property damage was due to the small fires."/>
    <s v="PINB"/>
    <s v="65"/>
    <s v="30"/>
    <s v="40"/>
    <s v="Slight"/>
    <s v="None"/>
    <s v="N"/>
    <s v="1"/>
    <m/>
    <s v="Hillside"/>
    <s v="A"/>
    <s v="CrossArm"/>
    <s v="BareWire"/>
    <s v="8"/>
  </r>
  <r>
    <x v="1131"/>
    <s v="     "/>
    <d v="2016-11-26T00:00:00"/>
    <d v="1899-12-30T12:10:00"/>
    <s v="48"/>
    <x v="3"/>
    <s v="11"/>
    <x v="2"/>
    <d v="2016-11-26T00:00:00"/>
    <m/>
    <s v="TMAN TALLMAN FOUND POLE DOWN WITH WIRE BURNING IN PINE NEEDLES. CALLED TMAN MONSIBAIS TO OPEN FUSES TO DE ENERGIZED LINE. MADE SAFE BY CUTTING WIRE IN CLEAR. FOUND POLE AND PUT OUT FIRE.CALLED FOR CREW TO MAKE REPAIRS."/>
    <s v="     "/>
    <x v="1"/>
    <m/>
    <x v="1"/>
    <m/>
    <s v="1589628"/>
    <s v="16-0082281"/>
    <m/>
    <m/>
    <m/>
    <m/>
    <s v="     "/>
    <x v="0"/>
    <x v="0"/>
    <s v="Vegetation"/>
    <x v="0"/>
    <m/>
    <s v="&lt;0.25"/>
    <s v="Square Feet: ; Acreage: "/>
    <s v="Equipment - PG&amp;E"/>
    <x v="16"/>
    <s v="Equipment - PG&amp;E"/>
    <s v="All types of equipment / facility failure"/>
    <s v="Insulator"/>
    <s v="Insulator"/>
    <m/>
    <m/>
    <m/>
    <s v="Overhead"/>
    <s v="Primary"/>
    <s v="Conductor"/>
    <m/>
    <s v="102300399"/>
    <s v="     "/>
    <x v="0"/>
    <m/>
    <n v="35.322099999999999"/>
    <n v="-118.78100000000001"/>
    <m/>
    <s v="LAMONT-1102"/>
    <n v="12000"/>
    <s v="N.A."/>
    <s v="Agriculture"/>
    <m/>
    <m/>
    <m/>
    <m/>
    <m/>
    <m/>
    <m/>
    <s v="N"/>
    <s v="N"/>
    <m/>
    <m/>
    <s v="     "/>
    <m/>
    <m/>
    <m/>
    <m/>
    <m/>
    <m/>
    <m/>
    <m/>
    <m/>
    <m/>
    <m/>
    <m/>
    <m/>
    <m/>
    <m/>
    <m/>
    <m/>
    <m/>
    <m/>
  </r>
  <r>
    <x v="1132"/>
    <s v="     "/>
    <d v="2016-11-27T00:00:00"/>
    <d v="1899-12-30T09:16:11"/>
    <s v="49"/>
    <x v="3"/>
    <s v="11"/>
    <x v="2"/>
    <d v="2016-11-27T00:00:00"/>
    <d v="1899-12-30T09:16:00"/>
    <s v="L7SF: 3120 MOORPARK AVENUE (across from 3120 winchester.. hwy 280 offramp to winchester) in San Jose; smoking pole; fire spreading into trees; car hit city street light pedestal, burned secondary riser and pole; krj7- used best judgement with fire size and chose greater than 1 linear meter since it was spreading to the trees AND SAP id was not listed in any document so found address and used judgement to identify riser"/>
    <s v="     "/>
    <x v="0"/>
    <d v="2021-02-23T00:00:00"/>
    <x v="0"/>
    <m/>
    <s v="7933215"/>
    <s v="N/A"/>
    <m/>
    <s v="T003826286"/>
    <n v="112185375"/>
    <m/>
    <s v="     "/>
    <x v="0"/>
    <x v="0"/>
    <m/>
    <x v="0"/>
    <m/>
    <s v="&lt;3 meters of linear travel"/>
    <m/>
    <s v="Contact - 3rd Party"/>
    <x v="8"/>
    <s v="Contact - 3rd Party"/>
    <s v="Contact from object"/>
    <s v="Contact - Vehicle"/>
    <m/>
    <s v="Contact - Vehicle"/>
    <s v="Riser"/>
    <s v="No"/>
    <s v="Overhead"/>
    <m/>
    <s v="Riser"/>
    <m/>
    <s v="Pole ID:100619865"/>
    <s v="     "/>
    <x v="0"/>
    <m/>
    <n v="37.3155"/>
    <n v="-121.95"/>
    <s v="Santa Clara"/>
    <s v="EL-PATIO-1108"/>
    <m/>
    <s v="San Jose Fire Department"/>
    <s v="Urban"/>
    <m/>
    <m/>
    <m/>
    <m/>
    <m/>
    <m/>
    <m/>
    <s v="N"/>
    <s v="N"/>
    <m/>
    <m/>
    <s v="     "/>
    <m/>
    <m/>
    <m/>
    <m/>
    <m/>
    <m/>
    <m/>
    <m/>
    <m/>
    <m/>
    <m/>
    <m/>
    <m/>
    <m/>
    <m/>
    <m/>
    <m/>
    <m/>
    <m/>
  </r>
  <r>
    <x v="1133"/>
    <s v="     "/>
    <d v="2017-01-01T00:00:00"/>
    <d v="1899-12-30T15:57:00"/>
    <s v="1"/>
    <x v="0"/>
    <s v="1"/>
    <x v="3"/>
    <d v="2017-01-01T00:00:00"/>
    <d v="1899-12-30T15:59:00"/>
    <s v="15' radius fire at base of sw ple 8429. Ple ok. Lower section of two risers melted. Suspect cause may be riser conductor feeding st lts. Also noticed sw out of adjustment, but no evidence that the cause was from the overhead. Infrmd on call"/>
    <s v="     "/>
    <x v="1"/>
    <m/>
    <x v="1"/>
    <m/>
    <s v="1614389"/>
    <m/>
    <m/>
    <m/>
    <m/>
    <m/>
    <s v="     "/>
    <x v="0"/>
    <x v="0"/>
    <s v="Vegetation"/>
    <x v="0"/>
    <m/>
    <s v="&lt;3 meters of linear travel"/>
    <s v="Square Feet: ; Acreage: "/>
    <s v="Equipment - PG&amp;E"/>
    <x v="4"/>
    <s v="Equipment - PG&amp;E"/>
    <s v="All types of equipment / facility failure"/>
    <s v="Conductor"/>
    <s v="Conductor"/>
    <m/>
    <m/>
    <s v="Unknown"/>
    <s v="Overhead"/>
    <s v="Secondary"/>
    <s v="Conductor"/>
    <m/>
    <s v="101589774"/>
    <s v="     "/>
    <x v="0"/>
    <m/>
    <n v="38.6629"/>
    <n v="-121.748"/>
    <m/>
    <s v="WOODLAND-1105"/>
    <m/>
    <s v="Woodland fire dept  530-666-8920"/>
    <s v="Urban"/>
    <m/>
    <m/>
    <m/>
    <m/>
    <m/>
    <m/>
    <m/>
    <s v="N"/>
    <s v="N"/>
    <m/>
    <m/>
    <s v="     "/>
    <m/>
    <m/>
    <m/>
    <m/>
    <m/>
    <m/>
    <m/>
    <m/>
    <m/>
    <m/>
    <m/>
    <m/>
    <m/>
    <m/>
    <m/>
    <m/>
    <m/>
    <m/>
    <m/>
  </r>
  <r>
    <x v="1134"/>
    <s v="     "/>
    <d v="2017-01-10T00:00:00"/>
    <d v="1899-12-30T15:55:00"/>
    <s v="2"/>
    <x v="0"/>
    <s v="1"/>
    <x v="3"/>
    <d v="2017-01-10T00:00:00"/>
    <d v="1899-12-30T19:00:00"/>
    <s v=" "/>
    <s v="     "/>
    <x v="1"/>
    <m/>
    <x v="1"/>
    <m/>
    <s v="1635992"/>
    <s v="17-0006950"/>
    <m/>
    <m/>
    <m/>
    <s v="EI170110B"/>
    <s v="     "/>
    <x v="0"/>
    <x v="0"/>
    <s v="Building"/>
    <x v="0"/>
    <m/>
    <s v="Structure-only"/>
    <s v="Square Feet: ; Acreage: "/>
    <s v="Vegetation"/>
    <x v="0"/>
    <s v="Vegetation"/>
    <s v="All types of equipment / facility failure"/>
    <s v="Contact - Vegetation"/>
    <m/>
    <s v="Contact - Vegetation"/>
    <s v="Conductor"/>
    <s v="Unknown"/>
    <s v="Overhead"/>
    <s v="Primary"/>
    <s v="Conductor"/>
    <m/>
    <s v="100065079"/>
    <s v="     "/>
    <x v="0"/>
    <m/>
    <n v="38.753799999999998"/>
    <n v="-121.15600000000001"/>
    <m/>
    <s v="HORSESHOE-1104"/>
    <n v="12000"/>
    <s v="N.A."/>
    <s v="Hardwood Woodland"/>
    <m/>
    <m/>
    <m/>
    <m/>
    <m/>
    <m/>
    <m/>
    <s v="Y"/>
    <s v="N"/>
    <m/>
    <m/>
    <s v="     "/>
    <n v="38.753804000000002"/>
    <n v="-121.15640500000001"/>
    <s v="Jan 11 2017 12:00AM"/>
    <s v="RootsFail"/>
    <s v="A healthy, green Cypress in saturated soil uprooted during a high wind/rain event, falling across secondary line serving multiple customers. Tree missed primaries above."/>
    <s v="CYPR"/>
    <s v="40"/>
    <s v="23"/>
    <s v="20"/>
    <s v="Slight"/>
    <s v="None"/>
    <s v="N"/>
    <s v="1"/>
    <m/>
    <s v="Valley"/>
    <s v="D"/>
    <s v="CrossArm"/>
    <s v="BareWire"/>
    <s v="0"/>
  </r>
  <r>
    <x v="1135"/>
    <s v="     "/>
    <d v="2017-01-11T00:00:00"/>
    <d v="1899-12-30T23:49:00"/>
    <s v="2"/>
    <x v="0"/>
    <s v="1"/>
    <x v="3"/>
    <d v="2017-01-11T00:00:00"/>
    <d v="1899-12-30T23:49:00"/>
    <s v="A small green Douglas Fir on a cut bank uprooted due to the soil starting to slide and fell into the 12kv lines where it lay on the lines pushing the phases together until it apparently brought the lines down.  AGFC - Veg sharepoint has incident data here: \\rcshare-nas05\VM\PLANNING\Business Analyst\02)PRIVILEGED_VMFireIncidents\2017\17-0008241_NC&quot;"/>
    <s v="     "/>
    <x v="3"/>
    <m/>
    <x v="0"/>
    <m/>
    <m/>
    <s v="17-0008241"/>
    <m/>
    <m/>
    <m/>
    <m/>
    <s v="     "/>
    <x v="0"/>
    <x v="0"/>
    <m/>
    <x v="0"/>
    <m/>
    <s v="1 meter - &lt; 3 meters"/>
    <m/>
    <s v="Vegetation"/>
    <x v="0"/>
    <s v="Vegetation"/>
    <s v="Contact from object"/>
    <s v="Veg. contact"/>
    <m/>
    <s v="Contact - Vegetation"/>
    <s v="Conductor - Primary"/>
    <s v="Y"/>
    <s v="Overhead"/>
    <m/>
    <s v="Conductor - Primary"/>
    <m/>
    <m/>
    <s v="     "/>
    <x v="1"/>
    <n v="140"/>
    <n v="39.403022088500002"/>
    <n v="-123.71857449780001"/>
    <m/>
    <m/>
    <m/>
    <m/>
    <s v="Conifer Forest"/>
    <n v="7.5000000000000002E-4"/>
    <m/>
    <m/>
    <m/>
    <m/>
    <m/>
    <m/>
    <s v="N"/>
    <s v="N"/>
    <m/>
    <m/>
    <s v="     "/>
    <n v="39.40361"/>
    <n v="-123.71935999999999"/>
    <s v="Jan 16 2017 12:00AM"/>
    <s v="RootsFail"/>
    <s v="A small green Douglas Fir on a cut bank fell over due to the soil starting to slide and fell into the 12kv lines where it lay on the lines pushing the phases together until it apparently brought the lines down. The lines were down on top of a house, but no damage was done to the home. A small fire resulted from this outage, only about 5 x 5, and there was no property damage."/>
    <s v="FIRD"/>
    <s v="45"/>
    <s v="4"/>
    <s v="9"/>
    <s v="None"/>
    <s v="None"/>
    <s v="N"/>
    <s v="1"/>
    <m/>
    <s v="Hillside"/>
    <s v="B"/>
    <s v="CrossArm"/>
    <s v="BareWire"/>
    <s v="0"/>
  </r>
  <r>
    <x v="1136"/>
    <s v="     "/>
    <d v="2017-01-18T00:00:00"/>
    <d v="1899-12-30T15:34:00"/>
    <s v="3"/>
    <x v="0"/>
    <s v="1"/>
    <x v="3"/>
    <d v="2017-01-18T00:00:00"/>
    <d v="1899-12-30T15:34:00"/>
    <m/>
    <s v="     "/>
    <x v="1"/>
    <m/>
    <x v="1"/>
    <m/>
    <s v="1651325"/>
    <s v="17-0010936"/>
    <m/>
    <m/>
    <m/>
    <s v="EI170118A"/>
    <s v="     "/>
    <x v="0"/>
    <x v="0"/>
    <s v="Building"/>
    <x v="0"/>
    <m/>
    <s v="Structure-only"/>
    <s v="Square Feet: ; Acreage: "/>
    <s v="Equipment - PG&amp;E"/>
    <x v="4"/>
    <s v="Equipment - PG&amp;E"/>
    <s v="All types of equipment / facility failure"/>
    <s v="Conductor"/>
    <s v="Conductor"/>
    <m/>
    <m/>
    <s v="Pacific Bell"/>
    <s v="Overhead"/>
    <s v="Secondary"/>
    <s v="Conductor"/>
    <m/>
    <s v="100564835"/>
    <s v="     "/>
    <x v="0"/>
    <m/>
    <n v="37.383899999999997"/>
    <n v="-121.809"/>
    <m/>
    <s v="MC-KEE-1107"/>
    <m/>
    <s v="N.A."/>
    <s v="Urban"/>
    <m/>
    <m/>
    <m/>
    <m/>
    <m/>
    <m/>
    <m/>
    <s v="N"/>
    <s v="N"/>
    <m/>
    <m/>
    <s v="     "/>
    <m/>
    <m/>
    <m/>
    <m/>
    <m/>
    <m/>
    <m/>
    <m/>
    <m/>
    <m/>
    <m/>
    <m/>
    <m/>
    <m/>
    <m/>
    <m/>
    <m/>
    <m/>
    <m/>
  </r>
  <r>
    <x v="1137"/>
    <s v="     "/>
    <d v="2017-01-18T00:00:00"/>
    <d v="1899-12-30T15:13:00"/>
    <s v="3"/>
    <x v="0"/>
    <s v="1"/>
    <x v="3"/>
    <d v="2017-01-18T00:00:00"/>
    <d v="1899-12-30T15:13:00"/>
    <s v="Tree fell into line resulting in a fire greater than one meter. Tier 2.  AGFC - Veg sharepoint has incident data here: &quot;\\rcshare-nas05\VM\PLANNING\Business Analyst\02)PRIVILEGED_VMFireIncidents\2017\17-0010188_SI&quot;"/>
    <s v="     "/>
    <x v="3"/>
    <m/>
    <x v="0"/>
    <m/>
    <m/>
    <s v="17-0010188"/>
    <m/>
    <m/>
    <m/>
    <m/>
    <s v="     "/>
    <x v="0"/>
    <x v="0"/>
    <m/>
    <x v="0"/>
    <m/>
    <s v="3 meters - 0.25 Acres"/>
    <m/>
    <s v="Vegetation"/>
    <x v="0"/>
    <s v="Vegetation"/>
    <s v="Contact from object"/>
    <s v="Veg. contact"/>
    <m/>
    <s v="Contact - Vegetation"/>
    <s v="Conductor - Primary"/>
    <s v="Y"/>
    <s v="Overhead"/>
    <m/>
    <s v="Conductor - Primary"/>
    <m/>
    <m/>
    <s v="     "/>
    <x v="1"/>
    <n v="340"/>
    <n v="39.044235999999998"/>
    <n v="-120.987582"/>
    <m/>
    <m/>
    <m/>
    <m/>
    <s v="Hardwood Forest"/>
    <n v="0.25"/>
    <m/>
    <m/>
    <m/>
    <m/>
    <m/>
    <m/>
    <s v="N"/>
    <s v="N"/>
    <m/>
    <m/>
    <s v="     "/>
    <n v="39.043942000000001"/>
    <n v="-120.987742"/>
    <s v="Jan 20 2017 12:00AM"/>
    <s v="RootsFail"/>
    <s v="Green, healthy tree uprooted during wind/rain event. Ground had been saturated over several days of soaking rain. Wind at time of event was quite heavy. Coupled with super-saturated soil, tree failed into line. (A small fire, approximately 25 in length X 12&quot; wide occurred on south side of road across street from outage location where the line came down onto a wet, grass hillside. No property damage aside from scorched grass. Fire investigation completed)."/>
    <s v="PINP"/>
    <s v="100"/>
    <s v="32"/>
    <s v="30"/>
    <s v="None"/>
    <s v="None"/>
    <s v="N"/>
    <s v="1"/>
    <m/>
    <s v="Hillside"/>
    <s v="A"/>
    <s v="CrossArm"/>
    <s v="BareWire"/>
    <s v="0"/>
  </r>
  <r>
    <x v="1138"/>
    <s v="     "/>
    <d v="2017-01-18T00:00:00"/>
    <d v="1899-12-30T11:40:00"/>
    <s v="3"/>
    <x v="0"/>
    <s v="1"/>
    <x v="3"/>
    <d v="2017-01-18T00:00:00"/>
    <d v="1899-12-30T11:40:00"/>
    <s v="During a high wind and heavy rain event a healthy green Coastal Redwood stem broke and fell onto the 12kv line. The stem hit the edge of the customer’s roof as well damaging some of the wood. The tree caught on fire at the point of contact with the energized line. The fire department responded and extinguished the fire after PG&amp;E de-energized the lines.  Notes: fire greater than one meter . AGFC - Veg sharepoint has incident data here: &quot;\\rcshare-nas05\VM\PLANNING\Business Analyst\02)PRIVILEGED_VMFireIncidents\2017\17-0010161_NC&quot;"/>
    <s v="     "/>
    <x v="3"/>
    <m/>
    <x v="0"/>
    <m/>
    <m/>
    <s v="17-0010161"/>
    <m/>
    <m/>
    <m/>
    <m/>
    <s v="     "/>
    <x v="0"/>
    <x v="0"/>
    <m/>
    <x v="0"/>
    <m/>
    <s v="1 meter - &lt; 3 meters"/>
    <m/>
    <s v="Vegetation"/>
    <x v="0"/>
    <s v="Vegetation"/>
    <s v="Contact from object"/>
    <s v="Veg. contact"/>
    <m/>
    <s v="Contact - Vegetation"/>
    <s v="Conductor - Primary"/>
    <s v="Y"/>
    <s v="Overhead"/>
    <m/>
    <s v="Conductor - Primary"/>
    <m/>
    <m/>
    <s v="     "/>
    <x v="0"/>
    <m/>
    <n v="41.059643299999998"/>
    <n v="-124.1350717"/>
    <m/>
    <m/>
    <m/>
    <m/>
    <s v="Conifer Forest"/>
    <n v="7.5000000000000002E-4"/>
    <m/>
    <m/>
    <m/>
    <m/>
    <m/>
    <m/>
    <s v="N"/>
    <s v="N"/>
    <m/>
    <m/>
    <s v="     "/>
    <n v="41.059379999999997"/>
    <n v="-124.1352"/>
    <s v="Jan 19 2017 12:00AM"/>
    <s v="TrunkFail"/>
    <s v="The healthy stem of a multi-stem Redwood broke fifteen feet above the ground and fell through the primary conductors, bringing the wires down to the ground."/>
    <s v="REDW"/>
    <s v="130"/>
    <s v="88"/>
    <s v="25"/>
    <s v="Moderate"/>
    <s v="None"/>
    <s v="N"/>
    <s v="1"/>
    <m/>
    <s v="Hillside"/>
    <s v="A"/>
    <s v="CrossArm"/>
    <s v="BareWire"/>
    <m/>
  </r>
  <r>
    <x v="1139"/>
    <s v="     "/>
    <d v="2017-01-19T00:00:00"/>
    <d v="1899-12-30T06:01:00"/>
    <s v="3"/>
    <x v="0"/>
    <s v="1"/>
    <x v="3"/>
    <d v="2017-01-19T00:00:00"/>
    <d v="1899-12-30T06:01:00"/>
    <s v="Tree branch fell into lines and caught fire. No other material burnt. AGFC - Veg sharepoint has incident data here: &quot;\\rcshare-nas05\VM\PLANNING\Business Analyst\02)PRIVILEGED_VMFireIncidents\2017\17-0010703_SA_NotReportable&quot;"/>
    <s v="     "/>
    <x v="3"/>
    <m/>
    <x v="0"/>
    <m/>
    <m/>
    <s v="17-0010703"/>
    <m/>
    <m/>
    <m/>
    <m/>
    <s v="     "/>
    <x v="0"/>
    <x v="0"/>
    <m/>
    <x v="0"/>
    <m/>
    <s v="1 meter - &lt; 3 meters"/>
    <m/>
    <s v="Vegetation"/>
    <x v="0"/>
    <s v="Vegetation"/>
    <s v="Contact from object"/>
    <s v="Veg. contact"/>
    <m/>
    <s v="Contact - Vegetation"/>
    <s v="Conductor - Primary"/>
    <s v="Y"/>
    <s v="Overhead"/>
    <m/>
    <s v="Conductor - Primary"/>
    <m/>
    <m/>
    <s v="     "/>
    <x v="0"/>
    <m/>
    <n v="38.659410999999999"/>
    <n v="-121.77842099999999"/>
    <m/>
    <m/>
    <m/>
    <m/>
    <s v="Urban"/>
    <n v="7.5000000000000002E-4"/>
    <m/>
    <m/>
    <m/>
    <m/>
    <m/>
    <m/>
    <s v="N"/>
    <s v="N"/>
    <m/>
    <m/>
    <s v="     "/>
    <n v="38.3934"/>
    <n v="-121.4543"/>
    <s v="Jan 19 2017 12:00AM"/>
    <s v="WindBlew"/>
    <s v="A REDWOOD TREE IN NEIGHBOURS YARD OVER FENCE AT ADDRESS # 1601 SPRUCE LN, WOODLAND. BECAUSE OF HIGH WINDS OVERHAND BRANCH BROKE AND HANGING ON WIRES AND FIRE BROKE OUT. NO PROPERTY DAMAGE. 8-10 LONG AND 2 DIAMETER, BURNED BRANCHES REMOVED AND RESTORE POWER."/>
    <s v="REDW"/>
    <s v="42"/>
    <s v="18"/>
    <s v="10"/>
    <m/>
    <m/>
    <m/>
    <m/>
    <m/>
    <m/>
    <m/>
    <s v="CrossArm"/>
    <s v="BareWire"/>
    <s v="0"/>
  </r>
  <r>
    <x v="1140"/>
    <s v="     "/>
    <d v="2017-01-29T00:00:00"/>
    <m/>
    <s v="5"/>
    <x v="0"/>
    <s v="1"/>
    <x v="3"/>
    <d v="2017-01-29T00:00:00"/>
    <d v="1899-12-30T09:43:00"/>
    <s v="UNKNOWN VOLTAGE PUT OUT BY FAILING TX CAUSED STRUCTURE FIRE &amp; DAMAGE TO CUST EQUIP @ OTHER HOMES OFF TX. SEC BKR@TX STUCK AGAINST ENCLOSURE. POSS ISSUE W/ NOT TRIPPING"/>
    <s v="     "/>
    <x v="1"/>
    <m/>
    <x v="1"/>
    <m/>
    <s v="1669838"/>
    <s v="17-0015899"/>
    <m/>
    <m/>
    <m/>
    <s v="EI170129A"/>
    <s v="     "/>
    <x v="0"/>
    <x v="0"/>
    <s v="Building"/>
    <x v="0"/>
    <m/>
    <s v="Structure-only"/>
    <s v="Square Feet: ; Acreage: "/>
    <s v="Equipment - PG&amp;E"/>
    <x v="13"/>
    <s v="Equipment - PG&amp;E"/>
    <s v="All types of equipment / facility failure"/>
    <s v="Transformer"/>
    <s v="Transformer"/>
    <m/>
    <m/>
    <s v="Unknown"/>
    <s v="Subsurface"/>
    <s v="Primary"/>
    <s v="Transformer"/>
    <m/>
    <s v="T8550"/>
    <s v="     "/>
    <x v="0"/>
    <m/>
    <n v="38.361600000000003"/>
    <n v="-121.95099999999999"/>
    <m/>
    <s v="VACA-DIXON-1104"/>
    <n v="12000"/>
    <s v="Unknown"/>
    <s v="Urban"/>
    <m/>
    <m/>
    <m/>
    <m/>
    <m/>
    <m/>
    <m/>
    <s v="N"/>
    <s v="N"/>
    <m/>
    <m/>
    <s v="     "/>
    <m/>
    <m/>
    <m/>
    <m/>
    <m/>
    <m/>
    <m/>
    <m/>
    <m/>
    <m/>
    <m/>
    <m/>
    <m/>
    <m/>
    <m/>
    <m/>
    <m/>
    <m/>
    <m/>
  </r>
  <r>
    <x v="1141"/>
    <s v="     "/>
    <d v="2017-02-03T00:00:00"/>
    <m/>
    <s v="5"/>
    <x v="0"/>
    <s v="2"/>
    <x v="3"/>
    <d v="2017-02-03T00:00:00"/>
    <d v="1899-12-30T09:59:00"/>
    <s v="0"/>
    <s v="     "/>
    <x v="1"/>
    <m/>
    <x v="1"/>
    <m/>
    <s v="1673773"/>
    <s v="17-0017171"/>
    <m/>
    <m/>
    <m/>
    <m/>
    <s v="     "/>
    <x v="0"/>
    <x v="0"/>
    <s v="Vegetation"/>
    <x v="0"/>
    <m/>
    <s v="&lt;3 meters of linear travel"/>
    <s v="Square Feet: ; Acreage: "/>
    <s v="Vegetation"/>
    <x v="0"/>
    <s v="Vegetation"/>
    <s v="All types of equipment / facility failure"/>
    <s v="Contact - Vegetation"/>
    <m/>
    <s v="Contact - Vegetation"/>
    <s v="Conductor"/>
    <s v="Unknown"/>
    <s v="Overhead"/>
    <s v="Primary"/>
    <s v="Conductor"/>
    <m/>
    <s v="100938466"/>
    <s v="     "/>
    <x v="0"/>
    <m/>
    <n v="37.561500000000002"/>
    <n v="-122.02800000000001"/>
    <m/>
    <s v="DUMBARTON-SUB-1102"/>
    <n v="12000"/>
    <s v="jeff"/>
    <s v="Urban"/>
    <m/>
    <m/>
    <m/>
    <m/>
    <m/>
    <m/>
    <m/>
    <s v="N"/>
    <s v="N"/>
    <m/>
    <m/>
    <s v="     "/>
    <n v="37.561528330000002"/>
    <n v="-122.02771667"/>
    <s v="Feb  6 2017 12:00AM"/>
    <s v="RootsFail"/>
    <s v="Italian Cypress shifted at the base and touched the lines causing the free to catch fire and brought down the line.  the downed line caused a small fire at the neighbors house at 4428 Gibraltar Dr, Fremont.  The shed and awning was burned.  the line also energized the house plumbing, ruining the water heater.  The tree is below the PG&amp;E lines and is no longer a threat. No additional work needed."/>
    <s v="CYPI"/>
    <s v="36"/>
    <s v="10"/>
    <s v="2"/>
    <s v="None"/>
    <s v="Slight"/>
    <s v="N"/>
    <s v="1"/>
    <m/>
    <s v="Plain"/>
    <s v="D"/>
    <s v="Vertical"/>
    <s v="BareWire"/>
    <s v="6"/>
  </r>
  <r>
    <x v="1142"/>
    <s v="     "/>
    <d v="2017-02-07T00:00:00"/>
    <m/>
    <s v="6"/>
    <x v="0"/>
    <s v="2"/>
    <x v="3"/>
    <d v="2017-02-07T00:00:00"/>
    <d v="1899-12-30T04:32:00"/>
    <s v="EUC TREE THROUGH 12KV-BROKEN POLE-XARMS-HSE FIRE"/>
    <s v="     "/>
    <x v="1"/>
    <m/>
    <x v="1"/>
    <m/>
    <s v="1677786"/>
    <s v="17-0018145"/>
    <m/>
    <m/>
    <m/>
    <m/>
    <s v="     "/>
    <x v="0"/>
    <x v="0"/>
    <s v="Building"/>
    <x v="0"/>
    <m/>
    <s v="Structure-only"/>
    <s v="Square Feet: ; Acreage: "/>
    <s v="Equipment - PG&amp;E"/>
    <x v="9"/>
    <s v="Equipment - PG&amp;E"/>
    <s v="All types of equipment / facility failure"/>
    <m/>
    <m/>
    <m/>
    <m/>
    <s v="Pacific Bell"/>
    <s v="Overhead"/>
    <s v="Primary"/>
    <s v="Conductor"/>
    <m/>
    <s v="102014637"/>
    <s v="     "/>
    <x v="0"/>
    <m/>
    <n v="38.433100000000003"/>
    <n v="-122.71899999999999"/>
    <m/>
    <s v="SANTA-ROSA-A-1103"/>
    <n v="12000"/>
    <s v="Santa Rosa Fire Dept"/>
    <s v="Urban"/>
    <m/>
    <m/>
    <m/>
    <m/>
    <m/>
    <m/>
    <m/>
    <s v="N"/>
    <s v="N"/>
    <m/>
    <m/>
    <s v="     "/>
    <n v="38.433140000000002"/>
    <n v="-122.71902"/>
    <s v="Feb  7 2017 11:00AM"/>
    <s v="RootsFail"/>
    <s v="A green Eucalyptus tree on a steep saturated slope uprooted and fell through a guy wire, breaking the adjacent pole."/>
    <s v="EUCA"/>
    <s v="75"/>
    <s v="34"/>
    <s v="60"/>
    <s v="Moderate"/>
    <s v="None"/>
    <s v="N"/>
    <s v="1"/>
    <m/>
    <s v="Hillside"/>
    <s v="C"/>
    <s v="Other"/>
    <s v="BareWire"/>
    <s v="0"/>
  </r>
  <r>
    <x v="1143"/>
    <s v="     "/>
    <d v="2017-02-22T00:00:00"/>
    <d v="1899-12-30T05:08:00"/>
    <s v="8"/>
    <x v="0"/>
    <s v="2"/>
    <x v="3"/>
    <d v="2017-02-22T00:00:00"/>
    <d v="1899-12-30T05:08:00"/>
    <s v="Palm tree grew into secondary line and caught fire. Fire caused neutral conductor to melt in half and fall to ground. Tman trimmed tree and made repairs. AGFC - Veg sharepoint have incident data here: \\rcshare-nas05\VM\PLANNING\Business Analyst\02)PRIVILEGED_VMFireIncidents\2017\20170222_NoILIS_FR"/>
    <s v="     "/>
    <x v="3"/>
    <m/>
    <x v="0"/>
    <m/>
    <m/>
    <m/>
    <m/>
    <m/>
    <m/>
    <m/>
    <s v="     "/>
    <x v="0"/>
    <x v="0"/>
    <m/>
    <x v="0"/>
    <m/>
    <s v="1 meter - &lt; 3 meters"/>
    <m/>
    <s v="Vegetation"/>
    <x v="0"/>
    <s v="Vegetation"/>
    <s v="Contact from object"/>
    <s v="Veg. contact"/>
    <m/>
    <s v="Contact - Vegetation"/>
    <s v="Conductor - Open Wire Secondary"/>
    <s v="Y"/>
    <s v="Overhead"/>
    <m/>
    <s v="Conductor - Open Wire Secondary"/>
    <m/>
    <m/>
    <s v="     "/>
    <x v="0"/>
    <m/>
    <n v="36.772545000000001"/>
    <n v="-119.76336499999999"/>
    <m/>
    <m/>
    <m/>
    <m/>
    <s v="Urban"/>
    <n v="7.5000000000000002E-4"/>
    <m/>
    <m/>
    <m/>
    <m/>
    <m/>
    <m/>
    <s v="N"/>
    <s v="N"/>
    <m/>
    <m/>
    <s v="     "/>
    <m/>
    <m/>
    <m/>
    <m/>
    <m/>
    <m/>
    <m/>
    <m/>
    <m/>
    <m/>
    <m/>
    <m/>
    <m/>
    <m/>
    <m/>
    <m/>
    <m/>
    <m/>
    <m/>
  </r>
  <r>
    <x v="1144"/>
    <s v="     "/>
    <d v="2017-03-16T00:00:00"/>
    <m/>
    <s v="11"/>
    <x v="0"/>
    <s v="3"/>
    <x v="3"/>
    <d v="2017-03-16T00:00:00"/>
    <d v="1899-12-30T12:39:00"/>
    <s v="3RD PARTY CAUSED BROKEN POLE W/ WIRE DWN IN 3 LOC. EC TAGS TO CREW. STRUCTURE FIRE FROM WIRE DWN@ 1924 FINCH. CUST CONTACT# 707-384-8422"/>
    <s v="     "/>
    <x v="1"/>
    <m/>
    <x v="1"/>
    <m/>
    <s v="1728492"/>
    <s v="17-0031293"/>
    <m/>
    <m/>
    <m/>
    <s v="EI170316A"/>
    <s v="     "/>
    <x v="0"/>
    <x v="0"/>
    <s v="Other"/>
    <x v="0"/>
    <m/>
    <s v="&lt;0.25"/>
    <s v="Square Feet: ; Acreage: "/>
    <s v="Contact - 3rd Party"/>
    <x v="8"/>
    <s v="Contact - 3rd Party"/>
    <s v="All types of equipment / facility failure"/>
    <s v="Contact - Vehicle"/>
    <m/>
    <s v="Contact - Vehicle"/>
    <s v="Pole"/>
    <s v="Pacific Bell"/>
    <s v="Overhead"/>
    <s v="Primary"/>
    <s v="Conductor"/>
    <m/>
    <s v="101561532"/>
    <s v="     "/>
    <x v="0"/>
    <m/>
    <n v="38.271799999999999"/>
    <n v="-122.02"/>
    <m/>
    <s v="SUISUN-1105"/>
    <n v="12000"/>
    <s v="Unknown"/>
    <s v="Urban"/>
    <m/>
    <m/>
    <m/>
    <m/>
    <m/>
    <m/>
    <m/>
    <s v="N"/>
    <s v="N"/>
    <m/>
    <m/>
    <s v="     "/>
    <m/>
    <m/>
    <m/>
    <m/>
    <m/>
    <m/>
    <m/>
    <m/>
    <m/>
    <m/>
    <m/>
    <m/>
    <m/>
    <m/>
    <m/>
    <m/>
    <m/>
    <m/>
    <m/>
  </r>
  <r>
    <x v="1145"/>
    <s v="     "/>
    <d v="2017-03-17T00:00:00"/>
    <m/>
    <s v="11"/>
    <x v="0"/>
    <s v="3"/>
    <x v="3"/>
    <d v="2017-03-17T00:00:00"/>
    <d v="1899-12-30T09:21:00"/>
    <s v="dump truck in the primary."/>
    <s v="     "/>
    <x v="1"/>
    <m/>
    <x v="1"/>
    <m/>
    <s v="1728992"/>
    <s v="17-0031464"/>
    <m/>
    <m/>
    <m/>
    <s v="EI170317A"/>
    <s v="     "/>
    <x v="0"/>
    <x v="0"/>
    <s v="Other"/>
    <x v="0"/>
    <m/>
    <s v="Structure-only"/>
    <s v="Square Feet: ; Acreage: "/>
    <s v="Contact - 3rd Party"/>
    <x v="8"/>
    <s v="Contact - 3rd Party"/>
    <s v="All types of equipment / facility failure"/>
    <s v="Contact - Vehicle"/>
    <m/>
    <s v="Contact - Vehicle"/>
    <s v="Conductor"/>
    <s v="Pacific Bell"/>
    <s v="Overhead"/>
    <s v="Primary"/>
    <s v="Conductor"/>
    <m/>
    <s v="102044732"/>
    <s v="     "/>
    <x v="0"/>
    <m/>
    <n v="38.115299999999998"/>
    <n v="-121.422"/>
    <m/>
    <s v="EIGHT-MILE-2101"/>
    <n v="21000"/>
    <s v="911"/>
    <s v="Barren/Other"/>
    <m/>
    <m/>
    <m/>
    <m/>
    <m/>
    <m/>
    <m/>
    <s v="N"/>
    <s v="N"/>
    <m/>
    <m/>
    <s v="     "/>
    <m/>
    <m/>
    <m/>
    <m/>
    <m/>
    <m/>
    <m/>
    <m/>
    <m/>
    <m/>
    <m/>
    <m/>
    <m/>
    <m/>
    <m/>
    <m/>
    <m/>
    <m/>
    <m/>
  </r>
  <r>
    <x v="1146"/>
    <s v="     "/>
    <d v="2017-03-19T00:00:00"/>
    <m/>
    <s v="12"/>
    <x v="0"/>
    <s v="3"/>
    <x v="3"/>
    <d v="2017-03-19T00:00:00"/>
    <d v="1899-12-30T17:06:00"/>
    <s v="0"/>
    <s v="     "/>
    <x v="1"/>
    <m/>
    <x v="1"/>
    <m/>
    <s v="1730237"/>
    <m/>
    <m/>
    <m/>
    <m/>
    <m/>
    <s v="     "/>
    <x v="0"/>
    <x v="0"/>
    <s v="Vegetation"/>
    <x v="0"/>
    <m/>
    <s v="&lt;3 meters of linear travel"/>
    <s v="Square Feet: ; Acreage: "/>
    <s v="Vegetation"/>
    <x v="0"/>
    <s v="Vegetation"/>
    <s v="All types of equipment / facility failure"/>
    <s v="Contact - Vegetation"/>
    <m/>
    <s v="Contact - Vegetation"/>
    <s v="Conductor"/>
    <s v="Pacific Bell"/>
    <s v="Overhead"/>
    <s v="Secondary"/>
    <s v="Conductor"/>
    <m/>
    <s v="100441377"/>
    <s v="     "/>
    <x v="0"/>
    <m/>
    <n v="39.762099999999997"/>
    <n v="-121.852"/>
    <m/>
    <s v="SYCAMORE-CREEK-1110"/>
    <m/>
    <s v="CHICO FIRE DEPT 911"/>
    <s v="Urban"/>
    <m/>
    <m/>
    <m/>
    <m/>
    <m/>
    <m/>
    <m/>
    <s v="N"/>
    <s v="N"/>
    <m/>
    <m/>
    <s v="     "/>
    <m/>
    <m/>
    <m/>
    <m/>
    <m/>
    <m/>
    <m/>
    <m/>
    <m/>
    <m/>
    <m/>
    <m/>
    <m/>
    <m/>
    <m/>
    <m/>
    <m/>
    <m/>
    <m/>
  </r>
  <r>
    <x v="1147"/>
    <s v="     "/>
    <d v="2017-03-23T00:00:00"/>
    <m/>
    <s v="12"/>
    <x v="0"/>
    <s v="3"/>
    <x v="3"/>
    <d v="2017-03-23T00:00:00"/>
    <d v="1899-12-30T06:29:00"/>
    <s v="U/G tranformer and enclosure on fire, need to replace TX and enclosure/crew  on sight"/>
    <s v="     "/>
    <x v="1"/>
    <m/>
    <x v="1"/>
    <m/>
    <s v="1733490"/>
    <s v="17-0033009"/>
    <m/>
    <m/>
    <m/>
    <m/>
    <s v="     "/>
    <x v="0"/>
    <x v="0"/>
    <s v="Other"/>
    <x v="0"/>
    <m/>
    <s v="&lt;3 meters of linear travel"/>
    <s v="Square Feet: ; Acreage: "/>
    <s v="Equipment - PG&amp;E"/>
    <x v="13"/>
    <s v="Equipment - PG&amp;E"/>
    <s v="All types of equipment / facility failure"/>
    <s v="Transformer"/>
    <s v="Transformer"/>
    <m/>
    <m/>
    <s v="Unknown"/>
    <s v="Subsurface"/>
    <s v="Primary"/>
    <s v="Transformer"/>
    <m/>
    <s v="103485262"/>
    <s v="     "/>
    <x v="0"/>
    <m/>
    <n v="37.369700000000002"/>
    <n v="-121.852"/>
    <m/>
    <s v="MCKEE-1105"/>
    <n v="12000"/>
    <s v="SJFD disp 408-277-8950  Icident# F170829041"/>
    <s v="Urban"/>
    <m/>
    <m/>
    <m/>
    <m/>
    <m/>
    <m/>
    <m/>
    <s v="N"/>
    <s v="N"/>
    <m/>
    <m/>
    <s v="     "/>
    <m/>
    <m/>
    <m/>
    <m/>
    <m/>
    <m/>
    <m/>
    <m/>
    <m/>
    <m/>
    <m/>
    <m/>
    <m/>
    <m/>
    <m/>
    <m/>
    <m/>
    <m/>
    <m/>
  </r>
  <r>
    <x v="1148"/>
    <s v="     "/>
    <d v="2017-03-28T00:00:00"/>
    <d v="1899-12-30T12:15:00"/>
    <s v="13"/>
    <x v="0"/>
    <s v="3"/>
    <x v="3"/>
    <d v="2017-03-28T00:00:00"/>
    <d v="1899-12-30T12:45:00"/>
    <s v="crew to ground lines for tree crew"/>
    <s v="     "/>
    <x v="1"/>
    <m/>
    <x v="1"/>
    <m/>
    <s v="1737548"/>
    <s v="17-0034456"/>
    <m/>
    <m/>
    <n v="112714000"/>
    <m/>
    <s v="     "/>
    <x v="0"/>
    <x v="0"/>
    <s v="Vegetation"/>
    <x v="0"/>
    <m/>
    <s v="&lt;3 meters of linear travel"/>
    <s v="Square Feet: ; Acreage: "/>
    <s v="Vegetation"/>
    <x v="0"/>
    <s v="Vegetation"/>
    <s v="All types of equipment / facility failure"/>
    <s v="Contact - Vegetation"/>
    <m/>
    <s v="Contact - Vegetation"/>
    <s v="Conductor"/>
    <s v="Yes"/>
    <s v="Overhead"/>
    <s v="Primary"/>
    <s v="Conductor"/>
    <m/>
    <s v="103397961"/>
    <s v="     "/>
    <x v="0"/>
    <m/>
    <n v="34.880899999999997"/>
    <n v="-120.42"/>
    <m/>
    <s v="FAIRWAY-1108"/>
    <n v="12000"/>
    <s v="Unknown"/>
    <s v="Urban"/>
    <m/>
    <m/>
    <m/>
    <m/>
    <m/>
    <m/>
    <m/>
    <s v="N"/>
    <s v="N"/>
    <m/>
    <m/>
    <s v="     "/>
    <n v="34.880909000000003"/>
    <n v="-120.42036"/>
    <s v="Mar 30 2017 12:00AM"/>
    <s v="RootsFail"/>
    <s v="EVIDENCE OF LIVE, GREEN MONTEREY PINE UPROOTING AT FAULT LOCATION. EVIDENCE OF FIRE, FIRE INVESTIGATION HAS BEEN COMPLETED AND SUBMITTED TO PG&amp;E. TREE WAS TOPPED TO MISS ALL FACILITIES."/>
    <s v="PINE"/>
    <s v="52"/>
    <s v="48"/>
    <s v="0"/>
    <s v="None"/>
    <s v="None"/>
    <s v="N"/>
    <s v="1"/>
    <m/>
    <s v="Hillside"/>
    <s v="B"/>
    <s v="Vertical"/>
    <s v="BareWire"/>
    <s v="0"/>
  </r>
  <r>
    <x v="1149"/>
    <s v="     "/>
    <d v="2017-03-30T00:00:00"/>
    <d v="1899-12-30T11:30:00"/>
    <s v="13"/>
    <x v="0"/>
    <s v="3"/>
    <x v="3"/>
    <d v="2017-03-30T00:00:00"/>
    <d v="1899-12-30T11:30:00"/>
    <s v="Tree fell into open wire secondary lines resulting in an ignition. AGFC - Veg sharepoint has incident data here: &quot;\\rcshare-nas05\VM\PLANNING\Business Analyst\02)PRIVILEGED_VMFireIncidents\2017\20170330_NoILIS_LP&quot;"/>
    <s v="     "/>
    <x v="3"/>
    <m/>
    <x v="0"/>
    <m/>
    <m/>
    <m/>
    <m/>
    <m/>
    <m/>
    <m/>
    <s v="     "/>
    <x v="0"/>
    <x v="0"/>
    <m/>
    <x v="0"/>
    <m/>
    <s v="1 meter - &lt; 3 meters"/>
    <m/>
    <s v="Vegetation"/>
    <x v="0"/>
    <s v="Vegetation"/>
    <s v="Contact from object"/>
    <s v="Veg. contact"/>
    <m/>
    <s v="Contact - Vegetation"/>
    <s v="Conductor - Open Wire Secondary"/>
    <s v="Y"/>
    <s v="Overhead"/>
    <m/>
    <s v="Conductor - Open Wire Secondary"/>
    <m/>
    <m/>
    <s v="     "/>
    <x v="0"/>
    <n v="512"/>
    <n v="34.591147635699997"/>
    <n v="-120.1471537912"/>
    <m/>
    <m/>
    <m/>
    <m/>
    <s v="Urban"/>
    <n v="7.5000000000000002E-4"/>
    <m/>
    <m/>
    <m/>
    <m/>
    <m/>
    <m/>
    <s v="N"/>
    <s v="N"/>
    <m/>
    <m/>
    <s v="     "/>
    <m/>
    <m/>
    <m/>
    <m/>
    <m/>
    <m/>
    <m/>
    <m/>
    <m/>
    <m/>
    <m/>
    <m/>
    <m/>
    <m/>
    <m/>
    <m/>
    <m/>
    <m/>
    <m/>
  </r>
  <r>
    <x v="1150"/>
    <s v="     "/>
    <d v="2017-03-31T00:00:00"/>
    <d v="1899-12-30T11:43:00"/>
    <s v="13"/>
    <x v="0"/>
    <s v="3"/>
    <x v="3"/>
    <d v="2017-03-31T00:00:00"/>
    <d v="1899-12-30T11:43:00"/>
    <s v="Three 5x5 foot fires. Fire tab not marked. AGFC - veg sharepoint has incident data here: &quot;\\rcshare-nas05\VM\PLANNING\Business Analyst\02)PRIVILEGED_VMFireIncidents\2017\17-0035592_LP&quot;"/>
    <s v="     "/>
    <x v="3"/>
    <m/>
    <x v="0"/>
    <m/>
    <m/>
    <s v="17-0035592"/>
    <m/>
    <m/>
    <m/>
    <m/>
    <s v="     "/>
    <x v="0"/>
    <x v="0"/>
    <m/>
    <x v="0"/>
    <m/>
    <s v="3 meters - 0.25 Acres"/>
    <m/>
    <s v="Vegetation"/>
    <x v="0"/>
    <s v="Vegetation"/>
    <s v="Contact from object"/>
    <s v="Veg. contact"/>
    <m/>
    <s v="Contact - Vegetation"/>
    <s v="Conductor - Primary"/>
    <s v="Y"/>
    <s v="Overhead"/>
    <m/>
    <s v="Conductor - Primary"/>
    <m/>
    <m/>
    <s v="     "/>
    <x v="1"/>
    <n v="575"/>
    <n v="35.438000000000002"/>
    <n v="-120.50239999999999"/>
    <m/>
    <m/>
    <m/>
    <m/>
    <s v="Hardwood Woodland"/>
    <n v="0.25"/>
    <m/>
    <m/>
    <m/>
    <m/>
    <m/>
    <m/>
    <s v="N"/>
    <s v="N"/>
    <m/>
    <m/>
    <s v="     "/>
    <n v="35.261800000000001"/>
    <n v="-120.3091"/>
    <s v="Apr  3 2017 12:00AM"/>
    <s v="BranchFail"/>
    <s v="Evidence of live, green Gray Pine branch failure at fault location. No further work necessary."/>
    <s v="PING"/>
    <s v="80"/>
    <s v="38"/>
    <s v="28"/>
    <s v="Severe"/>
    <s v="None"/>
    <s v="N"/>
    <s v="1"/>
    <m/>
    <s v="Other"/>
    <s v="D"/>
    <s v="Other"/>
    <s v="BareWire"/>
    <s v="3"/>
  </r>
  <r>
    <x v="1151"/>
    <s v="     "/>
    <d v="2017-04-01T00:00:00"/>
    <d v="1899-12-30T14:54:00"/>
    <s v="13"/>
    <x v="1"/>
    <s v="4"/>
    <x v="3"/>
    <d v="2017-04-01T00:00:00"/>
    <d v="1899-12-30T14:54:00"/>
    <s v="0"/>
    <s v="     "/>
    <x v="1"/>
    <m/>
    <x v="1"/>
    <m/>
    <s v="1742079"/>
    <s v="17-0035778"/>
    <m/>
    <m/>
    <n v="112729000"/>
    <m/>
    <s v="     "/>
    <x v="0"/>
    <x v="0"/>
    <s v="Vegetation"/>
    <x v="0"/>
    <m/>
    <s v="&lt;0.25"/>
    <s v="Square Feet: ; Acreage: "/>
    <s v="Equipment - PG&amp;E"/>
    <x v="10"/>
    <s v="Equipment - PG&amp;E"/>
    <s v="All types of equipment / facility failure"/>
    <s v="Splice/Clamp/Connector"/>
    <s v="Splice/Clamp/Connector"/>
    <m/>
    <m/>
    <s v="Unknown"/>
    <s v="Overhead"/>
    <s v="Primary"/>
    <s v="Conductor"/>
    <m/>
    <s v="102318665"/>
    <s v="     "/>
    <x v="0"/>
    <m/>
    <n v="37.188200000000002"/>
    <n v="-120.958"/>
    <m/>
    <s v="CANAL-1103"/>
    <n v="12000"/>
    <s v="engine 74 mrced fire agency"/>
    <s v="Wetland"/>
    <m/>
    <m/>
    <m/>
    <m/>
    <m/>
    <m/>
    <m/>
    <s v="N"/>
    <s v="N"/>
    <m/>
    <m/>
    <s v="     "/>
    <m/>
    <m/>
    <m/>
    <m/>
    <m/>
    <m/>
    <m/>
    <m/>
    <m/>
    <m/>
    <m/>
    <m/>
    <m/>
    <m/>
    <m/>
    <m/>
    <m/>
    <m/>
    <m/>
  </r>
  <r>
    <x v="1152"/>
    <s v="     "/>
    <d v="2017-04-04T00:00:00"/>
    <d v="1899-12-30T18:18:25"/>
    <s v="14"/>
    <x v="1"/>
    <s v="4"/>
    <x v="3"/>
    <d v="2017-04-04T00:00:00"/>
    <d v="1899-12-30T18:18:00"/>
    <s v="Bad connections at pole caused fire, customer extinguished. Fire size 1 to 3 meters. "/>
    <s v="     "/>
    <x v="0"/>
    <d v="2021-02-19T00:00:00"/>
    <x v="0"/>
    <m/>
    <s v="1744072"/>
    <s v="N/A"/>
    <m/>
    <s v="T003996671"/>
    <n v="112737396"/>
    <m/>
    <s v="     "/>
    <x v="0"/>
    <x v="0"/>
    <m/>
    <x v="0"/>
    <m/>
    <s v="&lt;3 meters of linear travel"/>
    <m/>
    <s v="Equipment - PG&amp;E"/>
    <x v="9"/>
    <s v="Equipment - PG&amp;E"/>
    <s v="All types of equipment / facility failure"/>
    <s v="Equipment failure - Other"/>
    <s v="Pole"/>
    <m/>
    <m/>
    <s v="No"/>
    <s v="Overhead"/>
    <m/>
    <s v="Pole"/>
    <m/>
    <s v="82921114"/>
    <s v="     "/>
    <x v="0"/>
    <m/>
    <n v="37.295400000000001"/>
    <n v="-121.93300000000001"/>
    <s v="Santa Clara"/>
    <s v="EL-PATIO-1114"/>
    <m/>
    <s v="Customer"/>
    <s v="Urban"/>
    <m/>
    <m/>
    <m/>
    <m/>
    <m/>
    <m/>
    <m/>
    <s v="N"/>
    <s v="N"/>
    <m/>
    <m/>
    <s v="     "/>
    <m/>
    <m/>
    <m/>
    <m/>
    <m/>
    <m/>
    <m/>
    <m/>
    <m/>
    <m/>
    <m/>
    <m/>
    <m/>
    <m/>
    <m/>
    <m/>
    <m/>
    <m/>
    <m/>
  </r>
  <r>
    <x v="1153"/>
    <s v="     "/>
    <d v="2017-04-04T00:00:00"/>
    <d v="1899-12-30T14:54:00"/>
    <s v="14"/>
    <x v="1"/>
    <s v="4"/>
    <x v="3"/>
    <d v="2017-04-04T00:00:00"/>
    <d v="1899-12-30T18:18:00"/>
    <s v="BAD CONNECTIONS CAUSED 6' GRASS FIRE. CUST PUT OUT WITH EXTINGUISHER AND CALLED FIRE DEPT. MADE TAG FOR MC TO CHANGE CONNECTIONS. NOTHING DAMAGED BESIDES DRY GRASS BEHIND GARBAGE DUMPSTERS."/>
    <s v="     "/>
    <x v="1"/>
    <m/>
    <x v="1"/>
    <m/>
    <s v="1744072"/>
    <m/>
    <m/>
    <m/>
    <m/>
    <m/>
    <s v="     "/>
    <x v="0"/>
    <x v="0"/>
    <s v="Vegetation"/>
    <x v="0"/>
    <m/>
    <s v="&lt;3 meters of linear travel"/>
    <s v="Square Feet: ; Acreage: "/>
    <s v="Equipment - PG&amp;E"/>
    <x v="10"/>
    <s v="Equipment - PG&amp;E"/>
    <s v="All types of equipment / facility failure"/>
    <s v="Splice/Clamp/Connector"/>
    <s v="Splice/Clamp/Connector"/>
    <m/>
    <m/>
    <s v="None"/>
    <s v="Overhead"/>
    <s v="Primary"/>
    <s v="Conductor"/>
    <m/>
    <s v="100591136"/>
    <s v="     "/>
    <x v="0"/>
    <m/>
    <n v="37.2958"/>
    <n v="-121.93300000000001"/>
    <m/>
    <s v="EL-PATIO-1114"/>
    <n v="12000"/>
    <s v="N.A."/>
    <s v="Urban"/>
    <m/>
    <m/>
    <m/>
    <m/>
    <m/>
    <m/>
    <m/>
    <s v="N"/>
    <s v="N"/>
    <m/>
    <m/>
    <s v="     "/>
    <m/>
    <m/>
    <m/>
    <m/>
    <m/>
    <m/>
    <m/>
    <m/>
    <m/>
    <m/>
    <m/>
    <m/>
    <m/>
    <m/>
    <m/>
    <m/>
    <m/>
    <m/>
    <m/>
  </r>
  <r>
    <x v="1154"/>
    <s v="     "/>
    <d v="2017-04-04T00:00:00"/>
    <d v="1899-12-30T13:29:00"/>
    <s v="14"/>
    <x v="1"/>
    <s v="4"/>
    <x v="3"/>
    <d v="2017-04-04T00:00:00"/>
    <d v="1899-12-30T13:29:00"/>
    <s v="Car pole /wire down fire started.  1750 customers restored @ 1530 .  5 customers remain out. Crew on site."/>
    <s v="     "/>
    <x v="1"/>
    <m/>
    <x v="1"/>
    <m/>
    <s v="1744013"/>
    <s v="17-0036460"/>
    <m/>
    <m/>
    <m/>
    <m/>
    <s v="     "/>
    <x v="0"/>
    <x v="0"/>
    <s v="Vegetation"/>
    <x v="0"/>
    <m/>
    <s v="&lt;0.25"/>
    <s v="Square Feet: ; Acreage: "/>
    <s v="Contact - 3rd Party"/>
    <x v="8"/>
    <s v="Contact - 3rd Party"/>
    <s v="All types of equipment / facility failure"/>
    <s v="Contact - Vehicle"/>
    <m/>
    <s v="Contact - Vehicle"/>
    <s v="Pole"/>
    <s v="None"/>
    <s v="Overhead"/>
    <s v="Primary"/>
    <s v="Conductor"/>
    <m/>
    <s v="101945026"/>
    <s v="     "/>
    <x v="1"/>
    <n v="575"/>
    <n v="35.688499999999998"/>
    <n v="-120.765"/>
    <m/>
    <s v="PASO-ROBLES-1103"/>
    <n v="12000"/>
    <s v="Cal Fire"/>
    <s v="Hardwood Woodland"/>
    <m/>
    <m/>
    <m/>
    <m/>
    <m/>
    <m/>
    <m/>
    <s v="N"/>
    <s v="N"/>
    <m/>
    <m/>
    <s v="     "/>
    <m/>
    <m/>
    <m/>
    <m/>
    <m/>
    <m/>
    <m/>
    <m/>
    <m/>
    <m/>
    <m/>
    <m/>
    <m/>
    <m/>
    <m/>
    <m/>
    <m/>
    <m/>
    <m/>
  </r>
  <r>
    <x v="1155"/>
    <s v="     "/>
    <d v="2017-04-10T00:00:00"/>
    <d v="1899-12-30T16:35:00"/>
    <s v="15"/>
    <x v="1"/>
    <s v="4"/>
    <x v="3"/>
    <m/>
    <m/>
    <s v="FOUND BURNT PT FROM BIRD. COE PIN#288614. BYPASS LR AND OPEN LINESIDE DISC TO STOP TRACKING/ARCING."/>
    <s v="     "/>
    <x v="1"/>
    <m/>
    <x v="1"/>
    <m/>
    <m/>
    <m/>
    <m/>
    <m/>
    <m/>
    <m/>
    <s v="     "/>
    <x v="0"/>
    <x v="0"/>
    <s v="Vegetation"/>
    <x v="0"/>
    <m/>
    <s v="&lt;3 meters of linear travel"/>
    <s v="Square Feet: ; Acreage: "/>
    <s v="Contact - Animal - Bird"/>
    <x v="6"/>
    <s v="Contact - Bird"/>
    <s v="All types of equipment / facility failure"/>
    <s v="Contact - Animal"/>
    <m/>
    <s v="Contact - Animal"/>
    <s v="Conductor"/>
    <s v="Unknown"/>
    <s v="Overhead"/>
    <s v="Primary"/>
    <s v="Conductor"/>
    <m/>
    <s v="100128630"/>
    <s v="     "/>
    <x v="0"/>
    <m/>
    <n v="35.6175"/>
    <n v="-119.74299999999999"/>
    <m/>
    <s v="BLACKWELL-2101"/>
    <n v="21000"/>
    <s v="N.A."/>
    <s v="Herbaceous"/>
    <m/>
    <m/>
    <m/>
    <m/>
    <m/>
    <m/>
    <m/>
    <s v="N"/>
    <s v="N"/>
    <m/>
    <m/>
    <s v="     "/>
    <m/>
    <m/>
    <m/>
    <m/>
    <m/>
    <m/>
    <m/>
    <m/>
    <m/>
    <m/>
    <m/>
    <m/>
    <m/>
    <m/>
    <m/>
    <m/>
    <m/>
    <m/>
    <m/>
  </r>
  <r>
    <x v="1156"/>
    <s v="     "/>
    <d v="2017-04-13T00:00:00"/>
    <d v="1899-12-30T14:21:00"/>
    <s v="15"/>
    <x v="1"/>
    <s v="4"/>
    <x v="3"/>
    <d v="2017-04-13T00:00:00"/>
    <d v="1899-12-30T14:21:00"/>
    <s v="CAR POLE CREW TO REPLACE ALSO STRUCTURE FIRE FROM CAR POLE"/>
    <s v="     "/>
    <x v="1"/>
    <m/>
    <x v="1"/>
    <m/>
    <s v="1757124"/>
    <s v="17-0040005"/>
    <m/>
    <m/>
    <n v="112770000"/>
    <s v="EI170413A"/>
    <s v="     "/>
    <x v="0"/>
    <x v="0"/>
    <s v="Other"/>
    <x v="0"/>
    <m/>
    <s v="Structure-only"/>
    <s v="Square Feet: ; Acreage: "/>
    <s v="Contact - 3rd Party"/>
    <x v="8"/>
    <s v="Contact - 3rd Party"/>
    <s v="All types of equipment / facility failure"/>
    <s v="Contact - Vehicle"/>
    <m/>
    <s v="Contact - Vehicle"/>
    <s v="Pole"/>
    <s v="VERIZON CALIFORNIA"/>
    <s v="Overhead"/>
    <s v="Primary"/>
    <s v="Conductor"/>
    <m/>
    <s v="102104500"/>
    <s v="     "/>
    <x v="0"/>
    <m/>
    <n v="37.796700000000001"/>
    <n v="-121.252"/>
    <m/>
    <s v="VIERRA-1702"/>
    <n v="17000"/>
    <s v="MANTECA CITY"/>
    <s v="Urban"/>
    <m/>
    <m/>
    <m/>
    <m/>
    <m/>
    <m/>
    <m/>
    <s v="N"/>
    <s v="N"/>
    <m/>
    <m/>
    <s v="     "/>
    <m/>
    <m/>
    <m/>
    <m/>
    <m/>
    <m/>
    <m/>
    <m/>
    <m/>
    <m/>
    <m/>
    <m/>
    <m/>
    <m/>
    <m/>
    <m/>
    <m/>
    <m/>
    <m/>
  </r>
  <r>
    <x v="1157"/>
    <s v="     "/>
    <d v="2017-04-16T00:00:00"/>
    <d v="1899-12-30T15:14:00"/>
    <s v="16"/>
    <x v="1"/>
    <s v="4"/>
    <x v="3"/>
    <d v="2017-04-16T00:00:00"/>
    <d v="1899-12-30T15:14:00"/>
    <s v="POLE FIRE, ISOLATED FOR CREW"/>
    <s v="     "/>
    <x v="1"/>
    <m/>
    <x v="1"/>
    <m/>
    <s v="1758943"/>
    <s v="17-0040619"/>
    <m/>
    <m/>
    <m/>
    <m/>
    <s v="     "/>
    <x v="0"/>
    <x v="0"/>
    <s v="Vegetation"/>
    <x v="0"/>
    <m/>
    <s v="&lt;0.25"/>
    <s v="Square Feet: ; Acreage: "/>
    <s v="Equipment - PG&amp;E"/>
    <x v="4"/>
    <s v="Equipment - PG&amp;E"/>
    <s v="All types of equipment / facility failure"/>
    <s v="Conductor - Primary"/>
    <s v="Conductor - Primary"/>
    <m/>
    <m/>
    <s v="Unknown"/>
    <s v="Overhead"/>
    <s v="Primary"/>
    <s v="Conductor"/>
    <m/>
    <s v="103833904"/>
    <s v="     "/>
    <x v="0"/>
    <m/>
    <n v="35.580500000000001"/>
    <n v="-119.142"/>
    <m/>
    <s v="FAMOSO-1103"/>
    <n v="12000"/>
    <s v="Unknown"/>
    <s v="Agriculture"/>
    <m/>
    <m/>
    <m/>
    <m/>
    <m/>
    <m/>
    <m/>
    <s v="N"/>
    <s v="N"/>
    <m/>
    <m/>
    <s v="     "/>
    <m/>
    <m/>
    <m/>
    <m/>
    <m/>
    <m/>
    <m/>
    <m/>
    <m/>
    <m/>
    <m/>
    <m/>
    <m/>
    <m/>
    <m/>
    <m/>
    <m/>
    <m/>
    <m/>
  </r>
  <r>
    <x v="1158"/>
    <s v="     "/>
    <d v="2017-04-20T00:00:00"/>
    <d v="1899-12-30T20:14:00"/>
    <s v="16"/>
    <x v="1"/>
    <s v="4"/>
    <x v="3"/>
    <m/>
    <m/>
    <s v="crew to replace cutouts and lightning arresters. and replace all leads with coverd wire. small fire around pole no damage to pge property. small grass fire."/>
    <s v="     "/>
    <x v="1"/>
    <m/>
    <x v="1"/>
    <m/>
    <m/>
    <m/>
    <m/>
    <m/>
    <m/>
    <m/>
    <s v="     "/>
    <x v="0"/>
    <x v="0"/>
    <s v="Vegetation"/>
    <x v="0"/>
    <m/>
    <s v="&lt;3 meters of linear travel"/>
    <s v="Square Feet: ; Acreage: "/>
    <s v="Equipment - PG&amp;E"/>
    <x v="13"/>
    <s v="Equipment - PG&amp;E"/>
    <s v="All types of equipment / facility failure"/>
    <s v="Transformer"/>
    <s v="Transformer"/>
    <m/>
    <m/>
    <s v="Unknown"/>
    <s v="Overhead"/>
    <s v="Primary"/>
    <s v="Transformer"/>
    <m/>
    <s v="101205903"/>
    <s v="     "/>
    <x v="0"/>
    <m/>
    <n v="37.374099999999999"/>
    <n v="-120.717"/>
    <m/>
    <s v="LIVINGSTON-1104"/>
    <n v="12000"/>
    <s v="209-966-3621"/>
    <s v="Agriculture"/>
    <m/>
    <m/>
    <m/>
    <m/>
    <m/>
    <m/>
    <m/>
    <s v="N"/>
    <s v="N"/>
    <m/>
    <m/>
    <s v="     "/>
    <m/>
    <m/>
    <m/>
    <m/>
    <m/>
    <m/>
    <m/>
    <m/>
    <m/>
    <m/>
    <m/>
    <m/>
    <m/>
    <m/>
    <m/>
    <m/>
    <m/>
    <m/>
    <m/>
  </r>
  <r>
    <x v="1159"/>
    <s v="     "/>
    <d v="2017-04-23T00:00:00"/>
    <d v="1899-12-30T07:10:00"/>
    <s v="17"/>
    <x v="1"/>
    <s v="4"/>
    <x v="3"/>
    <d v="2017-04-23T00:00:00"/>
    <d v="1899-12-30T07:10:00"/>
    <s v="0"/>
    <s v="     "/>
    <x v="1"/>
    <m/>
    <x v="1"/>
    <m/>
    <s v="1765080"/>
    <s v="17-0042183"/>
    <m/>
    <m/>
    <n v="112790000"/>
    <m/>
    <s v="     "/>
    <x v="0"/>
    <x v="0"/>
    <s v="Vegetation"/>
    <x v="0"/>
    <m/>
    <s v="&lt;0.25"/>
    <s v="Square Feet: ; Acreage: "/>
    <s v="Contact - 3rd Party"/>
    <x v="8"/>
    <s v="Contact - 3rd Party"/>
    <s v="All types of equipment / facility failure"/>
    <s v="Contact - Vehicle"/>
    <m/>
    <s v="Contact - Vehicle"/>
    <s v="Pole"/>
    <s v="Unknown"/>
    <s v="Overhead"/>
    <s v="Primary"/>
    <s v="Conductor"/>
    <m/>
    <s v="101726333"/>
    <s v="     "/>
    <x v="0"/>
    <m/>
    <n v="36.073500000000003"/>
    <n v="-120.935"/>
    <m/>
    <s v="SAN-ARDO-1102"/>
    <n v="12000"/>
    <s v="Unknown"/>
    <s v="Herbaceous"/>
    <m/>
    <m/>
    <m/>
    <m/>
    <m/>
    <m/>
    <m/>
    <s v="N"/>
    <s v="N"/>
    <m/>
    <m/>
    <s v="     "/>
    <m/>
    <m/>
    <m/>
    <m/>
    <m/>
    <m/>
    <m/>
    <m/>
    <m/>
    <m/>
    <m/>
    <m/>
    <m/>
    <m/>
    <m/>
    <m/>
    <m/>
    <m/>
    <m/>
  </r>
  <r>
    <x v="1160"/>
    <s v="     "/>
    <d v="2017-04-24T00:00:00"/>
    <d v="1899-12-30T11:52:00"/>
    <s v="17"/>
    <x v="1"/>
    <s v="4"/>
    <x v="3"/>
    <d v="2017-04-24T00:00:00"/>
    <d v="1899-12-30T11:52:00"/>
    <s v="0"/>
    <s v="     "/>
    <x v="1"/>
    <m/>
    <x v="1"/>
    <m/>
    <s v="1765992"/>
    <s v="17-0042463"/>
    <m/>
    <m/>
    <m/>
    <m/>
    <s v="     "/>
    <x v="0"/>
    <x v="0"/>
    <s v="Vegetation"/>
    <x v="0"/>
    <m/>
    <s v="&lt;0.25"/>
    <s v="Square Feet: ; Acreage: "/>
    <s v="Equipment - PG&amp;E"/>
    <x v="16"/>
    <s v="Equipment - PG&amp;E"/>
    <s v="All types of equipment / facility failure"/>
    <s v="Insulator"/>
    <s v="Insulator"/>
    <m/>
    <m/>
    <s v="None"/>
    <s v="Overhead"/>
    <s v="Primary"/>
    <s v="Conductor"/>
    <m/>
    <s v="101718856"/>
    <s v="     "/>
    <x v="0"/>
    <m/>
    <n v="36.189900000000002"/>
    <n v="-121.151"/>
    <m/>
    <s v="KING-CITY-1103"/>
    <n v="12000"/>
    <s v="Unknown"/>
    <s v="Herbaceous"/>
    <m/>
    <m/>
    <m/>
    <m/>
    <m/>
    <m/>
    <m/>
    <s v="N"/>
    <s v="N"/>
    <m/>
    <m/>
    <s v="     "/>
    <m/>
    <m/>
    <m/>
    <m/>
    <m/>
    <m/>
    <m/>
    <m/>
    <m/>
    <m/>
    <m/>
    <m/>
    <m/>
    <m/>
    <m/>
    <m/>
    <m/>
    <m/>
    <m/>
  </r>
  <r>
    <x v="1161"/>
    <s v="     "/>
    <d v="2017-04-25T00:00:00"/>
    <d v="1899-12-30T12:38:00"/>
    <s v="17"/>
    <x v="1"/>
    <s v="4"/>
    <x v="3"/>
    <d v="2017-04-25T00:00:00"/>
    <d v="1899-12-30T12:39:00"/>
    <s v="0"/>
    <s v="     "/>
    <x v="1"/>
    <m/>
    <x v="1"/>
    <m/>
    <s v="1766828"/>
    <m/>
    <m/>
    <m/>
    <m/>
    <m/>
    <s v="     "/>
    <x v="0"/>
    <x v="0"/>
    <s v="Vegetation"/>
    <x v="0"/>
    <m/>
    <s v="&lt;3 meters of linear travel"/>
    <s v="Square Feet: ; Acreage: "/>
    <s v="Equipment - PG&amp;E"/>
    <x v="13"/>
    <s v="Equipment - PG&amp;E"/>
    <s v="All types of equipment / facility failure"/>
    <s v="Transformer"/>
    <s v="Transformer"/>
    <m/>
    <m/>
    <s v="Unknown"/>
    <s v="Overhead"/>
    <s v="Primary"/>
    <s v="Transformer"/>
    <m/>
    <s v="101376746"/>
    <s v="     "/>
    <x v="1"/>
    <n v="305"/>
    <n v="38.658299999999997"/>
    <n v="-120.976"/>
    <m/>
    <s v="SHINGLE-SPRINGS-1103"/>
    <m/>
    <s v="Unknown"/>
    <s v="Hardwood Woodland"/>
    <m/>
    <m/>
    <m/>
    <m/>
    <m/>
    <m/>
    <m/>
    <s v="N"/>
    <s v="N"/>
    <m/>
    <m/>
    <s v="     "/>
    <m/>
    <m/>
    <m/>
    <m/>
    <m/>
    <m/>
    <m/>
    <m/>
    <m/>
    <m/>
    <m/>
    <m/>
    <m/>
    <m/>
    <m/>
    <m/>
    <m/>
    <m/>
    <m/>
  </r>
  <r>
    <x v="1162"/>
    <s v="     "/>
    <d v="2017-04-25T00:00:00"/>
    <m/>
    <s v="17"/>
    <x v="1"/>
    <s v="4"/>
    <x v="3"/>
    <d v="2017-04-25T00:00:00"/>
    <d v="1899-12-30T19:30:00"/>
    <s v="0"/>
    <s v="     "/>
    <x v="1"/>
    <m/>
    <x v="1"/>
    <m/>
    <s v="1767090"/>
    <s v="17-0042888"/>
    <m/>
    <m/>
    <m/>
    <m/>
    <s v="     "/>
    <x v="0"/>
    <x v="0"/>
    <s v="Other"/>
    <x v="0"/>
    <m/>
    <s v="Structure-only"/>
    <s v="Square Feet: ; Acreage: "/>
    <s v="Contact - 3rd Party"/>
    <x v="8"/>
    <s v="Contact - 3rd Party"/>
    <s v="All types of equipment / facility failure"/>
    <s v="Contact - Vehicle"/>
    <m/>
    <s v="Contact - Vehicle"/>
    <s v="Pole"/>
    <s v="Unknown"/>
    <s v="Overhead"/>
    <s v="Secondary"/>
    <s v="Conductor"/>
    <m/>
    <s v="100716676"/>
    <s v="     "/>
    <x v="0"/>
    <m/>
    <n v="36.237299999999998"/>
    <n v="-119.78100000000001"/>
    <m/>
    <s v="JACOBS-CORNER-SUB-1101"/>
    <m/>
    <s v="N.A."/>
    <s v="Agriculture"/>
    <m/>
    <m/>
    <m/>
    <m/>
    <m/>
    <m/>
    <m/>
    <s v="N"/>
    <s v="N"/>
    <m/>
    <m/>
    <s v="     "/>
    <m/>
    <m/>
    <m/>
    <m/>
    <m/>
    <m/>
    <m/>
    <m/>
    <m/>
    <m/>
    <m/>
    <m/>
    <m/>
    <m/>
    <m/>
    <m/>
    <m/>
    <m/>
    <m/>
  </r>
  <r>
    <x v="1163"/>
    <s v="     "/>
    <d v="2017-04-26T00:00:00"/>
    <d v="1899-12-30T15:55:00"/>
    <s v="17"/>
    <x v="1"/>
    <s v="4"/>
    <x v="3"/>
    <d v="2017-04-26T00:00:00"/>
    <d v="1899-12-30T17:33:00"/>
    <s v="START OF BIRD NEST ON TOP OF POLE CAUSED 21KV TO LEAK ACROSS INSULATORS AND STARTED A SMALL FIRE. D.O. OPENED BREAKER I REMOVED NEST CK OK"/>
    <s v="     "/>
    <x v="1"/>
    <m/>
    <x v="1"/>
    <m/>
    <s v="1767811"/>
    <s v="17-0043172"/>
    <m/>
    <m/>
    <m/>
    <m/>
    <s v="     "/>
    <x v="0"/>
    <x v="0"/>
    <s v="Vegetation"/>
    <x v="0"/>
    <m/>
    <s v="&lt;0.25"/>
    <s v="Square Feet: ; Acreage: "/>
    <s v="Contact - Animal - Other"/>
    <x v="6"/>
    <s v="Contact - Animal"/>
    <s v="All types of equipment / facility failure"/>
    <s v="Contact - Animal"/>
    <m/>
    <s v="Contact - Animal"/>
    <s v="Conductor"/>
    <s v="Unknown"/>
    <s v="Overhead"/>
    <s v="Primary"/>
    <s v="Conductor"/>
    <m/>
    <s v="103826165"/>
    <s v="     "/>
    <x v="0"/>
    <m/>
    <n v="38.156100000000002"/>
    <n v="-121.679"/>
    <m/>
    <s v="GRAND-ISLAND-2225"/>
    <n v="21000"/>
    <s v="CAPT KENNY WILLIAMS (707)374-2233"/>
    <s v="Herbaceous"/>
    <m/>
    <m/>
    <m/>
    <m/>
    <m/>
    <m/>
    <m/>
    <s v="N"/>
    <s v="N"/>
    <m/>
    <m/>
    <s v="     "/>
    <m/>
    <m/>
    <m/>
    <m/>
    <m/>
    <m/>
    <m/>
    <m/>
    <m/>
    <m/>
    <m/>
    <m/>
    <m/>
    <m/>
    <m/>
    <m/>
    <m/>
    <m/>
    <m/>
  </r>
  <r>
    <x v="1164"/>
    <s v="     "/>
    <d v="2017-04-28T00:00:00"/>
    <d v="1899-12-30T15:49:00"/>
    <s v="17"/>
    <x v="1"/>
    <s v="4"/>
    <x v="3"/>
    <d v="2017-04-28T00:00:00"/>
    <d v="1899-12-30T15:49:00"/>
    <s v="windy day, tree fell thru primary causing grass fire less than"/>
    <s v="     "/>
    <x v="1"/>
    <m/>
    <x v="1"/>
    <m/>
    <s v="1769753"/>
    <s v="17-0043771"/>
    <m/>
    <m/>
    <m/>
    <m/>
    <s v="     "/>
    <x v="0"/>
    <x v="0"/>
    <s v="Vegetation"/>
    <x v="0"/>
    <m/>
    <s v="&lt;0.25"/>
    <s v="Square Feet: ; Acreage: "/>
    <s v="Vegetation"/>
    <x v="0"/>
    <s v="Vegetation"/>
    <s v="All types of equipment / facility failure"/>
    <s v="Contact - Vegetation"/>
    <m/>
    <s v="Contact - Vegetation"/>
    <s v="Conductor"/>
    <s v="Pacific Bell"/>
    <s v="Overhead"/>
    <s v="Primary"/>
    <s v="Conductor"/>
    <m/>
    <s v="101409833"/>
    <s v="     "/>
    <x v="1"/>
    <n v="305"/>
    <n v="38.767899999999997"/>
    <n v="-120.96299999999999"/>
    <m/>
    <s v="SHINGLE-SPRINGS-2109"/>
    <n v="21000"/>
    <s v="chris paper fire investigator, 530/677-1868. incident #caaeuo11821"/>
    <s v="Herbaceous"/>
    <m/>
    <m/>
    <m/>
    <m/>
    <m/>
    <m/>
    <m/>
    <s v="N"/>
    <s v="N"/>
    <m/>
    <m/>
    <s v="     "/>
    <m/>
    <m/>
    <s v="May  1 2017 12:00AM"/>
    <s v="Unverified"/>
    <s v="(DUPLICATE ENTRY) Gray Pine branch failed at shallow angle union and fell through lines.  2-3ft of included bark at union.  Small fire occured at site of downed lines, was contained to an approx 150ft x 80ft patch of 18-20in deep grassy pasture along road.  Winds were intermittently gusty that day and likely contributed to failure."/>
    <m/>
    <m/>
    <m/>
    <m/>
    <m/>
    <m/>
    <m/>
    <m/>
    <m/>
    <m/>
    <m/>
    <m/>
    <m/>
    <m/>
  </r>
  <r>
    <x v="1165"/>
    <s v="     "/>
    <d v="2017-04-28T00:00:00"/>
    <d v="1899-12-30T14:35:00"/>
    <s v="17"/>
    <x v="1"/>
    <s v="4"/>
    <x v="3"/>
    <d v="2017-04-28T00:00:00"/>
    <d v="1899-12-30T14:40:00"/>
    <s v="at 1240 Barrett, secondary burned down, started grass fire. is to be abandoned per cust, cleared transformers and wire"/>
    <s v="     "/>
    <x v="1"/>
    <m/>
    <x v="1"/>
    <m/>
    <m/>
    <m/>
    <m/>
    <m/>
    <m/>
    <m/>
    <s v="     "/>
    <x v="0"/>
    <x v="0"/>
    <s v="Vegetation"/>
    <x v="0"/>
    <m/>
    <s v="&lt;0.25"/>
    <s v="Square Feet: ; Acreage: "/>
    <s v="Equipment - PG&amp;E"/>
    <x v="4"/>
    <s v="Equipment - PG&amp;E"/>
    <s v="All types of equipment / facility failure"/>
    <s v="Conductor - Insulated Secondary"/>
    <s v="Conductor - Insulated Secondary"/>
    <m/>
    <m/>
    <s v="Unknown"/>
    <s v="Overhead"/>
    <s v="Secondary"/>
    <s v="Conductor"/>
    <m/>
    <s v="103098414"/>
    <s v="     "/>
    <x v="0"/>
    <m/>
    <n v="37.124699999999997"/>
    <n v="-121.625"/>
    <m/>
    <s v="MORGAN-HILL-2106"/>
    <m/>
    <s v="Cal Fire"/>
    <s v="Urban"/>
    <m/>
    <m/>
    <m/>
    <m/>
    <m/>
    <m/>
    <m/>
    <s v="N"/>
    <s v="N"/>
    <m/>
    <m/>
    <s v="     "/>
    <m/>
    <m/>
    <m/>
    <m/>
    <m/>
    <m/>
    <m/>
    <m/>
    <m/>
    <m/>
    <m/>
    <m/>
    <m/>
    <m/>
    <m/>
    <m/>
    <m/>
    <m/>
    <m/>
  </r>
  <r>
    <x v="1166"/>
    <s v="     "/>
    <d v="2017-04-28T00:00:00"/>
    <d v="1899-12-30T05:55:00"/>
    <s v="17"/>
    <x v="1"/>
    <s v="4"/>
    <x v="3"/>
    <d v="2017-04-28T00:00:00"/>
    <d v="1899-12-30T07:17:00"/>
    <s v="wire down at B548 cause unknown"/>
    <s v="     "/>
    <x v="1"/>
    <m/>
    <x v="1"/>
    <m/>
    <s v="1769143"/>
    <s v="17-0043574"/>
    <m/>
    <m/>
    <n v="112818000"/>
    <m/>
    <s v="     "/>
    <x v="0"/>
    <x v="0"/>
    <s v="Vegetation"/>
    <x v="0"/>
    <m/>
    <s v="&lt;0.25"/>
    <s v="Square Feet: ; Acreage: "/>
    <s v="Equipment - PG&amp;E"/>
    <x v="4"/>
    <s v="Equipment - PG&amp;E"/>
    <s v="All types of equipment / facility failure"/>
    <s v="Conductor"/>
    <s v="Conductor"/>
    <m/>
    <m/>
    <s v="Unknown"/>
    <s v="Overhead"/>
    <s v="Primary"/>
    <s v="Conductor"/>
    <m/>
    <s v="101900122"/>
    <s v="     "/>
    <x v="0"/>
    <n v="512"/>
    <n v="34.588500000000003"/>
    <n v="-120.10599999999999"/>
    <m/>
    <s v="SANTA-YNEZ-1101"/>
    <n v="12000"/>
    <s v="805-683-2724"/>
    <s v="Herbaceous"/>
    <m/>
    <m/>
    <m/>
    <m/>
    <m/>
    <m/>
    <m/>
    <s v="N"/>
    <s v="N"/>
    <m/>
    <m/>
    <s v="     "/>
    <m/>
    <m/>
    <m/>
    <m/>
    <m/>
    <m/>
    <m/>
    <m/>
    <m/>
    <m/>
    <m/>
    <m/>
    <m/>
    <m/>
    <m/>
    <m/>
    <m/>
    <m/>
    <m/>
  </r>
  <r>
    <x v="1167"/>
    <s v="     "/>
    <d v="2017-04-29T00:00:00"/>
    <d v="1899-12-30T15:07:00"/>
    <s v="17"/>
    <x v="1"/>
    <s v="4"/>
    <x v="3"/>
    <d v="2017-04-29T00:00:00"/>
    <d v="1899-12-30T15:29:00"/>
    <s v="L.R. R2850 FLASHED OVER WITH BROKEN BUSHINGS. BYPASSED AFTER NOTIFING THE D.O. MADE OUT COE NOTIF #288970 WITH PICS AND MAP. MADE OUT BIRD RPT. SMALL GRASS FIRE. NO PROP DAMAGE"/>
    <s v="     "/>
    <x v="1"/>
    <m/>
    <x v="1"/>
    <m/>
    <s v="1770511"/>
    <s v="17-0043911"/>
    <m/>
    <m/>
    <m/>
    <m/>
    <s v="     "/>
    <x v="0"/>
    <x v="0"/>
    <s v="Vegetation"/>
    <x v="0"/>
    <m/>
    <s v="&lt;3 meters of linear travel"/>
    <s v="Square Feet: ; Acreage: "/>
    <s v="Contact - Animal - Bird"/>
    <x v="6"/>
    <s v="Contact - Bird"/>
    <s v="All types of equipment / facility failure"/>
    <s v="Contact - Animal"/>
    <m/>
    <s v="Contact - Animal"/>
    <s v="Conductor"/>
    <s v="Unknown"/>
    <s v="Overhead"/>
    <s v="Primary"/>
    <s v="Conductor"/>
    <m/>
    <s v="100678661"/>
    <s v="     "/>
    <x v="1"/>
    <n v="424"/>
    <n v="37.0349"/>
    <n v="-119.524"/>
    <m/>
    <s v="AUBERRY-1102"/>
    <n v="12000"/>
    <s v="Unknown"/>
    <s v="Herbaceous"/>
    <m/>
    <m/>
    <m/>
    <m/>
    <m/>
    <m/>
    <m/>
    <s v="N"/>
    <s v="N"/>
    <m/>
    <m/>
    <s v="     "/>
    <m/>
    <m/>
    <m/>
    <m/>
    <m/>
    <m/>
    <m/>
    <m/>
    <m/>
    <m/>
    <m/>
    <m/>
    <m/>
    <m/>
    <m/>
    <m/>
    <m/>
    <m/>
    <m/>
  </r>
  <r>
    <x v="1168"/>
    <s v="     "/>
    <d v="2017-04-30T00:00:00"/>
    <d v="1899-12-30T09:35:13"/>
    <s v="18"/>
    <x v="1"/>
    <s v="4"/>
    <x v="3"/>
    <d v="2017-04-30T00:00:00"/>
    <d v="1899-12-30T09:35:00"/>
    <s v="pole fire "/>
    <s v="     "/>
    <x v="0"/>
    <d v="2021-02-22T00:00:00"/>
    <x v="0"/>
    <m/>
    <s v="1770834"/>
    <s v="17-0043980"/>
    <m/>
    <s v="T004022817"/>
    <n v="112821251"/>
    <m/>
    <s v="     "/>
    <x v="0"/>
    <x v="0"/>
    <m/>
    <x v="0"/>
    <m/>
    <s v="&lt;0.25"/>
    <m/>
    <s v="Equipment - PG&amp;E"/>
    <x v="9"/>
    <s v="Equipment - PG&amp;E"/>
    <s v="All types of equipment / facility failure"/>
    <s v="Equipment failure - Other"/>
    <s v="Pole"/>
    <m/>
    <m/>
    <s v="No"/>
    <s v="Overhead"/>
    <m/>
    <s v="Pole"/>
    <m/>
    <s v="100216308"/>
    <s v="     "/>
    <x v="1"/>
    <n v="438"/>
    <n v="35.634900000000002"/>
    <n v="-118.956"/>
    <s v="Kern"/>
    <s v="POSO-MOUNTAIN-2101"/>
    <m/>
    <m/>
    <s v="Herbaceous"/>
    <m/>
    <m/>
    <m/>
    <m/>
    <m/>
    <m/>
    <m/>
    <s v="N"/>
    <s v="N"/>
    <m/>
    <m/>
    <s v="     "/>
    <m/>
    <m/>
    <m/>
    <m/>
    <m/>
    <m/>
    <m/>
    <m/>
    <m/>
    <m/>
    <m/>
    <m/>
    <m/>
    <m/>
    <m/>
    <m/>
    <m/>
    <m/>
    <m/>
  </r>
  <r>
    <x v="1169"/>
    <s v="     "/>
    <d v="2017-04-30T00:00:00"/>
    <d v="1899-12-30T09:32:00"/>
    <s v="18"/>
    <x v="1"/>
    <s v="4"/>
    <x v="3"/>
    <d v="2017-04-30T00:00:00"/>
    <d v="1899-12-30T09:32:00"/>
    <s v="POLE FIRE AND GRASS FIRE. FOUND BURNT POLE TOP AND WIRE ON XARM. CALLED FOR CREW AT 1159."/>
    <s v="     "/>
    <x v="1"/>
    <m/>
    <x v="1"/>
    <m/>
    <s v="1770834"/>
    <s v="17-0043980"/>
    <m/>
    <m/>
    <n v="112821000"/>
    <m/>
    <s v="     "/>
    <x v="0"/>
    <x v="0"/>
    <s v="Vegetation"/>
    <x v="0"/>
    <m/>
    <s v="&lt;0.25"/>
    <s v="Square Feet: ; Acreage: "/>
    <s v="Equipment - PG&amp;E"/>
    <x v="2"/>
    <s v="Equipment - PG&amp;E"/>
    <s v="All types of equipment / facility failure"/>
    <s v="Pole"/>
    <s v="Pole"/>
    <m/>
    <m/>
    <s v="Unknown"/>
    <s v="Overhead"/>
    <s v="Primary"/>
    <s v="Conductor"/>
    <m/>
    <s v="100216308"/>
    <s v="     "/>
    <x v="1"/>
    <n v="438"/>
    <n v="35.634900000000002"/>
    <n v="-118.956"/>
    <m/>
    <s v="POSO-MOUNTAIN-2101"/>
    <n v="21000"/>
    <s v="661-324-6551"/>
    <s v="Herbaceous"/>
    <m/>
    <m/>
    <m/>
    <m/>
    <m/>
    <m/>
    <m/>
    <s v="N"/>
    <s v="N"/>
    <m/>
    <m/>
    <s v="     "/>
    <m/>
    <m/>
    <m/>
    <m/>
    <m/>
    <m/>
    <m/>
    <m/>
    <m/>
    <m/>
    <m/>
    <m/>
    <m/>
    <m/>
    <m/>
    <m/>
    <m/>
    <m/>
    <m/>
  </r>
  <r>
    <x v="1170"/>
    <s v="     "/>
    <d v="2017-05-01T00:00:00"/>
    <d v="1899-12-30T14:39:08"/>
    <s v="18"/>
    <x v="1"/>
    <s v="5"/>
    <x v="3"/>
    <d v="2017-05-01T00:00:00"/>
    <d v="1899-12-30T14:39:00"/>
    <s v="HXWD FAS only. Transmission pole 076/15. Hawks nest caused veg fire. T-Line to make repair. Kings County FD extinguished just under 10 acres. "/>
    <s v="     "/>
    <x v="0"/>
    <d v="2021-02-24T00:00:00"/>
    <x v="0"/>
    <m/>
    <m/>
    <s v="N/A"/>
    <m/>
    <s v="T004023743"/>
    <m/>
    <m/>
    <s v="     "/>
    <x v="0"/>
    <x v="0"/>
    <m/>
    <x v="0"/>
    <m/>
    <s v="0.26-9.99"/>
    <m/>
    <s v="Contact - Animal - Nest"/>
    <x v="3"/>
    <s v="Contact - Nest"/>
    <s v="Contact from object"/>
    <s v="Contact - Nest"/>
    <m/>
    <s v="Contact - Nest"/>
    <s v="Insulator"/>
    <s v="No"/>
    <s v="Overhead"/>
    <m/>
    <s v="Insulator"/>
    <m/>
    <s v="076/15"/>
    <s v="     "/>
    <x v="0"/>
    <m/>
    <n v="36.0227"/>
    <n v="-119.958"/>
    <s v="Kings"/>
    <s v="KENT-SW-STA-TULARE-LAKE-70KV"/>
    <m/>
    <s v="Kings County Fire Dept."/>
    <s v="Agriculture"/>
    <m/>
    <m/>
    <m/>
    <m/>
    <m/>
    <m/>
    <m/>
    <s v="N"/>
    <s v="N"/>
    <m/>
    <m/>
    <s v="     "/>
    <m/>
    <m/>
    <m/>
    <m/>
    <m/>
    <m/>
    <m/>
    <m/>
    <m/>
    <m/>
    <m/>
    <m/>
    <m/>
    <m/>
    <m/>
    <m/>
    <m/>
    <m/>
    <m/>
  </r>
  <r>
    <x v="1171"/>
    <s v="     "/>
    <d v="2017-05-01T00:00:00"/>
    <d v="1899-12-30T14:20:00"/>
    <s v="18"/>
    <x v="1"/>
    <s v="5"/>
    <x v="3"/>
    <d v="2017-05-01T00:00:00"/>
    <m/>
    <s v="HAWKS NEST CAUSED VEG FIRE. T-LINE TO AKE REPAIR TO T1 CONSTRUCTION"/>
    <s v="     "/>
    <x v="1"/>
    <m/>
    <x v="1"/>
    <m/>
    <m/>
    <m/>
    <s v="INT-09611"/>
    <m/>
    <m/>
    <m/>
    <s v="     "/>
    <x v="0"/>
    <x v="0"/>
    <s v="Vegetation"/>
    <x v="2"/>
    <m/>
    <s v="0.26-9.99"/>
    <s v="Square Feet: ; Acreage: 7"/>
    <s v="Contact - Animal - Bird"/>
    <x v="6"/>
    <s v="Contact - Bird"/>
    <s v="All types of equipment / facility failure"/>
    <s v="Contact - Animal"/>
    <m/>
    <s v="Contact - Animal"/>
    <s v="Conductor"/>
    <s v="Unknown"/>
    <s v="Overhead"/>
    <s v="Transmission"/>
    <s v="Conductor"/>
    <m/>
    <s v="Pole 076/015"/>
    <s v="     "/>
    <x v="0"/>
    <m/>
    <n v="36.0227"/>
    <n v="-119.958"/>
    <m/>
    <s v="KENT-SW-STA-TULARE-LAKE-70"/>
    <n v="70000"/>
    <s v="CORCORAN STATION 559-992-2156"/>
    <s v="Agriculture"/>
    <m/>
    <m/>
    <m/>
    <m/>
    <m/>
    <m/>
    <m/>
    <s v="N"/>
    <s v="N"/>
    <m/>
    <m/>
    <s v="     "/>
    <m/>
    <m/>
    <m/>
    <m/>
    <m/>
    <m/>
    <m/>
    <m/>
    <m/>
    <m/>
    <m/>
    <m/>
    <m/>
    <m/>
    <m/>
    <m/>
    <m/>
    <m/>
    <m/>
  </r>
  <r>
    <x v="1172"/>
    <s v="     "/>
    <d v="2017-05-03T00:00:00"/>
    <d v="1899-12-30T12:51:00"/>
    <s v="18"/>
    <x v="1"/>
    <s v="5"/>
    <x v="3"/>
    <d v="2017-05-03T00:00:00"/>
    <d v="1899-12-30T12:51:00"/>
    <s v="CREW TO REPL POLE &amp; WIRE BURNED BY GRASS FIR CAUSED BY WIRE DWN. APPEARS WIRE CAME DWN DUE TO BREAK AT END OD ARMOUR ROD."/>
    <s v="     "/>
    <x v="1"/>
    <m/>
    <x v="1"/>
    <m/>
    <s v="1773424"/>
    <s v="17-0044911"/>
    <m/>
    <m/>
    <m/>
    <m/>
    <s v="     "/>
    <x v="0"/>
    <x v="0"/>
    <s v="Vegetation"/>
    <x v="0"/>
    <m/>
    <s v="&lt;0.25"/>
    <s v="Square Feet: ; Acreage: "/>
    <s v="Equipment - PG&amp;E"/>
    <x v="4"/>
    <s v="Equipment - PG&amp;E"/>
    <s v="All types of equipment / facility failure"/>
    <s v="Conductor"/>
    <s v="Conductor"/>
    <m/>
    <m/>
    <s v="None"/>
    <s v="Overhead"/>
    <s v="Primary"/>
    <s v="Conductor"/>
    <m/>
    <s v="103834798"/>
    <s v="     "/>
    <x v="0"/>
    <m/>
    <n v="38.190800000000003"/>
    <n v="-121.66200000000001"/>
    <m/>
    <s v="GRAND-ISLAND-2226"/>
    <n v="21000"/>
    <s v="Unknown"/>
    <s v="Agriculture"/>
    <m/>
    <m/>
    <m/>
    <m/>
    <m/>
    <m/>
    <m/>
    <s v="N"/>
    <s v="N"/>
    <m/>
    <m/>
    <s v="     "/>
    <m/>
    <m/>
    <m/>
    <m/>
    <m/>
    <m/>
    <m/>
    <m/>
    <m/>
    <m/>
    <m/>
    <m/>
    <m/>
    <m/>
    <m/>
    <m/>
    <m/>
    <m/>
    <m/>
  </r>
  <r>
    <x v="1173"/>
    <s v="     "/>
    <d v="2017-05-03T00:00:00"/>
    <d v="1899-12-30T13:05:39"/>
    <s v="18"/>
    <x v="1"/>
    <s v="5"/>
    <x v="3"/>
    <d v="2017-05-03T00:00:00"/>
    <d v="1899-12-30T13:05:00"/>
    <s v="pole fire causing by wire down "/>
    <s v="     "/>
    <x v="0"/>
    <d v="2021-02-20T00:00:00"/>
    <x v="0"/>
    <m/>
    <s v="1773424"/>
    <s v="17-0044911"/>
    <m/>
    <s v="T004025623"/>
    <n v="112833864"/>
    <m/>
    <s v="     "/>
    <x v="0"/>
    <x v="0"/>
    <m/>
    <x v="0"/>
    <m/>
    <s v="&lt;0.25"/>
    <m/>
    <s v="Equipment - PG&amp;E"/>
    <x v="10"/>
    <s v="Equipment - PG&amp;E"/>
    <s v="All types of equipment / facility failure"/>
    <s v="Splice/Clamp/Connector"/>
    <s v="Conductor - Primary"/>
    <m/>
    <m/>
    <s v="No"/>
    <s v="Overhead"/>
    <m/>
    <s v="Conductor - Primary"/>
    <m/>
    <s v="62462226"/>
    <s v="     "/>
    <x v="0"/>
    <m/>
    <n v="38.231499999999997"/>
    <n v="-121.59099999999999"/>
    <s v="Sacramento"/>
    <s v="GRAND-ISLAND-2226"/>
    <m/>
    <s v="Rio Vista FD"/>
    <s v="Agriculture"/>
    <m/>
    <m/>
    <m/>
    <m/>
    <m/>
    <m/>
    <m/>
    <s v="N"/>
    <s v="N"/>
    <m/>
    <m/>
    <s v="     "/>
    <m/>
    <m/>
    <m/>
    <m/>
    <m/>
    <m/>
    <m/>
    <m/>
    <m/>
    <m/>
    <m/>
    <m/>
    <m/>
    <m/>
    <m/>
    <m/>
    <m/>
    <m/>
    <m/>
  </r>
  <r>
    <x v="1174"/>
    <s v="     "/>
    <d v="2017-05-03T00:00:00"/>
    <m/>
    <s v="18"/>
    <x v="1"/>
    <s v="5"/>
    <x v="3"/>
    <d v="2017-05-03T00:00:00"/>
    <d v="1899-12-30T10:04:00"/>
    <s v="squirell contact at tx bushing causing veg. fire no outage deenergized od bank idel facilities"/>
    <s v="     "/>
    <x v="1"/>
    <m/>
    <x v="1"/>
    <m/>
    <m/>
    <s v="17-0044998"/>
    <m/>
    <m/>
    <m/>
    <m/>
    <s v="     "/>
    <x v="0"/>
    <x v="0"/>
    <s v="Vegetation"/>
    <x v="0"/>
    <m/>
    <s v="&lt;0.25"/>
    <s v="Square Feet: ; Acreage: "/>
    <s v="Contact - Animal - Other"/>
    <x v="6"/>
    <s v="Contact - Animal"/>
    <s v="All types of equipment / facility failure"/>
    <s v="Contact - Animal"/>
    <m/>
    <s v="Contact - Animal"/>
    <s v="Conductor"/>
    <s v="Pacific Bell"/>
    <s v="Overhead"/>
    <s v="Primary"/>
    <s v="Conductor"/>
    <m/>
    <s v="100770906"/>
    <s v="     "/>
    <x v="0"/>
    <m/>
    <n v="36.816099999999999"/>
    <n v="-119.63200000000001"/>
    <m/>
    <s v="CLOVIS-1108"/>
    <n v="12000"/>
    <s v="eng 44 Eric connors 559-324-2294"/>
    <s v="Agriculture"/>
    <m/>
    <m/>
    <m/>
    <m/>
    <m/>
    <m/>
    <m/>
    <s v="N"/>
    <s v="N"/>
    <m/>
    <m/>
    <s v="     "/>
    <m/>
    <m/>
    <m/>
    <m/>
    <m/>
    <m/>
    <m/>
    <m/>
    <m/>
    <m/>
    <m/>
    <m/>
    <m/>
    <m/>
    <m/>
    <m/>
    <m/>
    <m/>
    <m/>
  </r>
  <r>
    <x v="1175"/>
    <s v="     "/>
    <d v="2017-05-03T00:00:00"/>
    <d v="1899-12-30T10:04:33"/>
    <s v="18"/>
    <x v="1"/>
    <s v="5"/>
    <x v="3"/>
    <d v="2017-05-03T00:00:00"/>
    <d v="1899-12-30T10:04:00"/>
    <s v="HXWD FAS only. Squirrel contact with transformer bushing caused veg fire. No outage. De-energized old bank idle facilities. Clovis FD extinguished around .25 acres veg fire. "/>
    <s v="     "/>
    <x v="0"/>
    <d v="2021-02-24T00:00:00"/>
    <x v="0"/>
    <m/>
    <m/>
    <s v="N/A"/>
    <m/>
    <s v="T004025413"/>
    <m/>
    <m/>
    <s v="     "/>
    <x v="0"/>
    <x v="0"/>
    <m/>
    <x v="0"/>
    <m/>
    <s v="&lt;0.25"/>
    <m/>
    <s v="Contact - Animal - Other"/>
    <x v="6"/>
    <s v="Contact - Animal"/>
    <s v="Contact from object"/>
    <s v="Contact - Animal"/>
    <m/>
    <s v="Contact - Animal"/>
    <s v="Transformer"/>
    <s v="Yes"/>
    <s v="Overhead"/>
    <m/>
    <s v="Transformer"/>
    <m/>
    <s v="100770906"/>
    <s v="     "/>
    <x v="0"/>
    <m/>
    <n v="36.816099999999999"/>
    <n v="-119.63200000000001"/>
    <s v="Fresno"/>
    <s v="CLOVIS-1108"/>
    <m/>
    <s v="Clovis Fire Dept."/>
    <s v="Agriculture"/>
    <m/>
    <m/>
    <m/>
    <m/>
    <m/>
    <m/>
    <m/>
    <s v="N"/>
    <s v="N"/>
    <m/>
    <m/>
    <s v="     "/>
    <m/>
    <m/>
    <m/>
    <m/>
    <m/>
    <m/>
    <m/>
    <m/>
    <m/>
    <m/>
    <m/>
    <m/>
    <m/>
    <m/>
    <m/>
    <m/>
    <m/>
    <m/>
    <m/>
  </r>
  <r>
    <x v="1176"/>
    <s v="     "/>
    <d v="2017-05-04T00:00:00"/>
    <d v="1899-12-30T16:19:00"/>
    <s v="18"/>
    <x v="1"/>
    <s v="5"/>
    <x v="3"/>
    <d v="2017-05-04T00:00:00"/>
    <d v="1899-12-30T16:19:00"/>
    <s v="9 SPANS #6 DOWN OR ANEALED."/>
    <s v="     "/>
    <x v="1"/>
    <m/>
    <x v="1"/>
    <m/>
    <s v="1774877"/>
    <s v="17-0045385"/>
    <m/>
    <m/>
    <n v="112837000"/>
    <m/>
    <s v="     "/>
    <x v="0"/>
    <x v="0"/>
    <s v="Vegetation"/>
    <x v="0"/>
    <m/>
    <s v="&lt;0.25"/>
    <s v="Square Feet: ; Acreage: "/>
    <s v="Contact - Animal - Bird"/>
    <x v="6"/>
    <s v="Contact - Bird"/>
    <s v="All types of equipment / facility failure"/>
    <s v="Contact - Animal"/>
    <m/>
    <s v="Contact - Animal"/>
    <s v="Conductor"/>
    <s v="Unknown"/>
    <s v="Overhead"/>
    <s v="Primary"/>
    <s v="Conductor"/>
    <m/>
    <s v="101934476"/>
    <s v="     "/>
    <x v="0"/>
    <m/>
    <n v="35.557299999999998"/>
    <n v="-120.753"/>
    <m/>
    <s v="TEMPLETON-2110"/>
    <n v="21000"/>
    <s v="Unknown"/>
    <s v="Agriculture"/>
    <m/>
    <m/>
    <m/>
    <m/>
    <m/>
    <m/>
    <m/>
    <s v="N"/>
    <s v="N"/>
    <m/>
    <m/>
    <s v="     "/>
    <m/>
    <m/>
    <m/>
    <m/>
    <m/>
    <m/>
    <m/>
    <m/>
    <m/>
    <m/>
    <m/>
    <m/>
    <m/>
    <m/>
    <m/>
    <m/>
    <m/>
    <m/>
    <m/>
  </r>
  <r>
    <x v="1177"/>
    <s v="     "/>
    <d v="2017-05-05T00:00:00"/>
    <m/>
    <s v="18"/>
    <x v="1"/>
    <s v="5"/>
    <x v="3"/>
    <d v="2017-05-05T00:00:00"/>
    <d v="1899-12-30T15:52:00"/>
    <s v="WIRE DOWN, CREW TO MAKE REPAIRS"/>
    <s v="     "/>
    <x v="1"/>
    <m/>
    <x v="1"/>
    <m/>
    <s v="1775778"/>
    <s v="17-0045707"/>
    <m/>
    <m/>
    <m/>
    <m/>
    <s v="     "/>
    <x v="0"/>
    <x v="0"/>
    <s v="Vegetation"/>
    <x v="0"/>
    <m/>
    <s v="&lt;3 meters of linear travel"/>
    <s v="Square Feet: ; Acreage: "/>
    <s v="Equipment - PG&amp;E"/>
    <x v="4"/>
    <s v="Equipment - PG&amp;E"/>
    <s v="All types of equipment / facility failure"/>
    <s v="Conductor"/>
    <s v="Conductor"/>
    <m/>
    <m/>
    <s v="None"/>
    <s v="Overhead"/>
    <s v="Primary"/>
    <s v="Conductor"/>
    <m/>
    <s v="101501566"/>
    <s v="     "/>
    <x v="1"/>
    <n v="238"/>
    <n v="40.377600000000001"/>
    <n v="-123.002"/>
    <m/>
    <s v="WILDWOOD-1101"/>
    <n v="12000"/>
    <s v="N.A."/>
    <s v="Conifer Forest"/>
    <m/>
    <m/>
    <m/>
    <m/>
    <m/>
    <m/>
    <m/>
    <s v="N"/>
    <s v="N"/>
    <m/>
    <m/>
    <s v="     "/>
    <m/>
    <m/>
    <m/>
    <m/>
    <m/>
    <m/>
    <m/>
    <m/>
    <m/>
    <m/>
    <m/>
    <m/>
    <m/>
    <m/>
    <m/>
    <m/>
    <m/>
    <m/>
    <m/>
  </r>
  <r>
    <x v="1178"/>
    <s v="     "/>
    <d v="2017-05-06T00:00:00"/>
    <d v="1899-12-30T15:00:00"/>
    <s v="18"/>
    <x v="1"/>
    <s v="5"/>
    <x v="3"/>
    <d v="2017-05-06T00:00:00"/>
    <d v="1899-12-30T15:00:00"/>
    <s v="crew to make repairs"/>
    <s v="     "/>
    <x v="1"/>
    <m/>
    <x v="1"/>
    <m/>
    <s v="1776547"/>
    <s v="17-0045831"/>
    <m/>
    <m/>
    <m/>
    <m/>
    <s v="     "/>
    <x v="0"/>
    <x v="0"/>
    <s v="Vegetation"/>
    <x v="0"/>
    <m/>
    <s v="0.26-9.99"/>
    <s v="Square Feet: ; Acreage: "/>
    <s v="Vegetation"/>
    <x v="0"/>
    <s v="Vegetation"/>
    <s v="All types of equipment / facility failure"/>
    <s v="Contact - Vegetation"/>
    <m/>
    <s v="Contact - Vegetation"/>
    <s v="Conductor"/>
    <s v="Unknown"/>
    <s v="Overhead"/>
    <s v="Primary"/>
    <s v="Conductor"/>
    <m/>
    <s v="102185559"/>
    <s v="     "/>
    <x v="0"/>
    <m/>
    <n v="39.245800000000003"/>
    <n v="-123.779"/>
    <m/>
    <s v="BIG-RIVER-1101"/>
    <n v="12000"/>
    <s v="Cal Fire"/>
    <s v="Conifer Forest"/>
    <m/>
    <m/>
    <m/>
    <m/>
    <m/>
    <m/>
    <m/>
    <s v="N"/>
    <s v="N"/>
    <m/>
    <m/>
    <s v="     "/>
    <n v="39.144826999999999"/>
    <n v="-123.464135"/>
    <s v="May 10 2017 12:00AM"/>
    <s v="RootsFail"/>
    <s v="The outage occurred around 3:00pm on 5-6-17. The area around the outage contains brush, Firs and Bishop Pines. The trees that burned were a mixture of alive and dead. The fire burned South to North burning brush and the trees. The fire started on 5540 Highway 1, stopping on 5580 Highway 1.  PG&amp;E got to the location around 5:11pm on 5-6-17 to do their work. I arrived to do my investigation on 5-10-17 around 2:00pm."/>
    <s v="PINB"/>
    <s v="65"/>
    <s v="17"/>
    <s v="50"/>
    <s v="Slight"/>
    <s v="None"/>
    <s v="N"/>
    <s v="1"/>
    <m/>
    <s v="Hillside"/>
    <s v="A"/>
    <s v="CrossArm"/>
    <s v="BareWire"/>
    <s v="0"/>
  </r>
  <r>
    <x v="1179"/>
    <s v="     "/>
    <d v="2017-05-06T00:00:00"/>
    <d v="1899-12-30T23:46:00"/>
    <s v="18"/>
    <x v="1"/>
    <s v="5"/>
    <x v="3"/>
    <d v="2017-05-06T00:00:00"/>
    <d v="1899-12-30T23:46:00"/>
    <s v="CAR POLE WIRE DOWN NO OUTAGE"/>
    <s v="     "/>
    <x v="1"/>
    <m/>
    <x v="1"/>
    <m/>
    <s v="1776745"/>
    <s v="17-0045905"/>
    <m/>
    <m/>
    <m/>
    <m/>
    <s v="     "/>
    <x v="0"/>
    <x v="0"/>
    <s v="Vegetation"/>
    <x v="0"/>
    <m/>
    <s v="10-99"/>
    <s v="Square Feet: ; Acreage: 40"/>
    <s v="Contact - 3rd Party"/>
    <x v="8"/>
    <s v="Contact - 3rd Party"/>
    <s v="All types of equipment / facility failure"/>
    <s v="Contact - Vehicle"/>
    <m/>
    <s v="Contact - Vehicle"/>
    <s v="Pole"/>
    <s v="Pacific Bell"/>
    <s v="Overhead"/>
    <s v="Primary"/>
    <s v="Conductor"/>
    <m/>
    <s v="100741510"/>
    <s v="     "/>
    <x v="0"/>
    <m/>
    <n v="36.165399999999998"/>
    <n v="-120.374"/>
    <m/>
    <s v="COALINGA-NO-1-1108"/>
    <n v="12000"/>
    <s v="Cal Fire"/>
    <s v="Herbaceous"/>
    <n v="100"/>
    <m/>
    <m/>
    <m/>
    <m/>
    <m/>
    <m/>
    <s v="N"/>
    <s v="N"/>
    <m/>
    <m/>
    <s v="     "/>
    <m/>
    <m/>
    <m/>
    <m/>
    <m/>
    <m/>
    <m/>
    <m/>
    <m/>
    <m/>
    <m/>
    <m/>
    <m/>
    <m/>
    <m/>
    <m/>
    <m/>
    <m/>
    <m/>
  </r>
  <r>
    <x v="1180"/>
    <s v="     "/>
    <d v="2017-05-06T00:00:00"/>
    <d v="1899-12-30T12:43:00"/>
    <s v="18"/>
    <x v="1"/>
    <s v="5"/>
    <x v="3"/>
    <d v="2017-05-06T00:00:00"/>
    <d v="1899-12-30T12:43:00"/>
    <s v="2 trouble locations; 1 wire down, 1 broken cross arm"/>
    <s v="     "/>
    <x v="1"/>
    <m/>
    <x v="1"/>
    <m/>
    <s v="1776214"/>
    <s v="17-0045788"/>
    <m/>
    <m/>
    <m/>
    <m/>
    <s v="     "/>
    <x v="0"/>
    <x v="0"/>
    <s v="Vegetation"/>
    <x v="0"/>
    <m/>
    <s v="&lt;0.25"/>
    <s v="Square Feet: ; Acreage: "/>
    <s v="Vegetation"/>
    <x v="0"/>
    <s v="Vegetation"/>
    <s v="All types of equipment / facility failure"/>
    <s v="Contact - Vegetation"/>
    <m/>
    <s v="Contact - Vegetation"/>
    <s v="Conductor"/>
    <s v="Unknown"/>
    <s v="Overhead"/>
    <s v="Primary"/>
    <s v="Conductor"/>
    <m/>
    <s v="100998152"/>
    <s v="     "/>
    <x v="0"/>
    <m/>
    <n v="40.762300000000003"/>
    <n v="-124.16200000000001"/>
    <m/>
    <s v="STATION-E-EUREKA-1104"/>
    <n v="12000"/>
    <s v="Unknown"/>
    <s v="Herbaceous"/>
    <m/>
    <m/>
    <m/>
    <m/>
    <m/>
    <m/>
    <m/>
    <s v="N"/>
    <s v="N"/>
    <m/>
    <m/>
    <s v="     "/>
    <n v="40.762270000000001"/>
    <n v="-124.16195"/>
    <s v="May 11 2017 12:00AM"/>
    <s v="BranchFail"/>
    <s v="A green limb from a redwood broke off the main trunk and fell into the 12 kv lines below."/>
    <s v="REDW"/>
    <s v="65"/>
    <s v="16"/>
    <s v="8"/>
    <s v="Slight"/>
    <s v="None"/>
    <s v="N"/>
    <s v="1"/>
    <m/>
    <s v="Valley"/>
    <s v="A"/>
    <s v="CrossArm"/>
    <s v="BareWire"/>
    <s v="0"/>
  </r>
  <r>
    <x v="1181"/>
    <s v="     "/>
    <d v="2017-05-06T00:00:00"/>
    <d v="1899-12-30T01:56:00"/>
    <s v="18"/>
    <x v="1"/>
    <s v="5"/>
    <x v="3"/>
    <d v="2017-05-06T00:00:00"/>
    <d v="1899-12-30T01:56:00"/>
    <s v="Car-pole."/>
    <s v="     "/>
    <x v="1"/>
    <m/>
    <x v="1"/>
    <m/>
    <s v="1775972"/>
    <s v="17-0045735"/>
    <m/>
    <m/>
    <m/>
    <m/>
    <s v="     "/>
    <x v="0"/>
    <x v="0"/>
    <s v="Vegetation"/>
    <x v="0"/>
    <m/>
    <s v="&lt;0.25"/>
    <s v="Square Feet: ; Acreage: "/>
    <s v="Contact - 3rd Party"/>
    <x v="8"/>
    <s v="Contact - 3rd Party"/>
    <s v="All types of equipment / facility failure"/>
    <s v="Contact - Vehicle"/>
    <m/>
    <s v="Contact - Vehicle"/>
    <s v="Pole"/>
    <s v="Unknown"/>
    <s v="Overhead"/>
    <s v="Primary"/>
    <s v="Conductor"/>
    <m/>
    <s v="103834182"/>
    <s v="     "/>
    <x v="0"/>
    <m/>
    <n v="37.33"/>
    <n v="-120.833"/>
    <m/>
    <s v="LIVINGSTON-1105"/>
    <n v="12000"/>
    <s v="Unknown"/>
    <s v="Herbaceous"/>
    <m/>
    <m/>
    <m/>
    <m/>
    <m/>
    <m/>
    <m/>
    <s v="N"/>
    <s v="N"/>
    <m/>
    <m/>
    <s v="     "/>
    <m/>
    <m/>
    <m/>
    <m/>
    <m/>
    <m/>
    <m/>
    <m/>
    <m/>
    <m/>
    <m/>
    <m/>
    <m/>
    <m/>
    <m/>
    <m/>
    <m/>
    <m/>
    <m/>
  </r>
  <r>
    <x v="1182"/>
    <s v="     "/>
    <d v="2017-05-06T00:00:00"/>
    <d v="1899-12-30T11:18:00"/>
    <s v="18"/>
    <x v="1"/>
    <s v="5"/>
    <x v="3"/>
    <d v="2017-05-06T00:00:00"/>
    <d v="1899-12-30T11:18:00"/>
    <s v="tree fell and wire down. hot wire on ground. had dcc open lr to cut line in the clear and open cut outs4571 and tag mol."/>
    <s v="     "/>
    <x v="1"/>
    <m/>
    <x v="1"/>
    <m/>
    <s v="1776183"/>
    <s v="17-0045785"/>
    <m/>
    <m/>
    <m/>
    <m/>
    <s v="     "/>
    <x v="0"/>
    <x v="0"/>
    <s v="Vegetation"/>
    <x v="0"/>
    <m/>
    <s v="&lt;3 meters of linear travel"/>
    <s v="Square Feet: ; Acreage: "/>
    <s v="Vegetation"/>
    <x v="0"/>
    <s v="Vegetation"/>
    <s v="All types of equipment / facility failure"/>
    <s v="Contact - Vegetation"/>
    <m/>
    <s v="Contact - Vegetation"/>
    <s v="Conductor"/>
    <s v="Unknown"/>
    <s v="Overhead"/>
    <s v="Primary"/>
    <s v="Conductor"/>
    <m/>
    <s v="103661154"/>
    <s v="     "/>
    <x v="1"/>
    <n v="100"/>
    <n v="40.795099999999998"/>
    <n v="-124.029"/>
    <m/>
    <s v="ARCATA-1122"/>
    <n v="12000"/>
    <s v="chief rick harden 7074423352"/>
    <s v="Conifer Forest"/>
    <m/>
    <m/>
    <m/>
    <m/>
    <m/>
    <m/>
    <m/>
    <s v="N"/>
    <s v="N"/>
    <m/>
    <m/>
    <s v="     "/>
    <n v="40.795119999999997"/>
    <n v="-124.02902"/>
    <s v="May  9 2017 12:00AM"/>
    <s v="TrunkFail"/>
    <s v="The top of a healthy Redwood broke off during strong winds and fell through the primary conductors, bringing the wires down to the ground."/>
    <s v="REDW"/>
    <s v="80"/>
    <s v="36"/>
    <s v="30"/>
    <s v="None"/>
    <s v="Slight"/>
    <s v="N"/>
    <s v="1"/>
    <m/>
    <s v="Ridge"/>
    <s v="B"/>
    <s v="CrossArm"/>
    <s v="BareWire"/>
    <s v="1"/>
  </r>
  <r>
    <x v="1183"/>
    <s v="     "/>
    <d v="2017-05-07T00:00:00"/>
    <d v="1899-12-30T19:12:39"/>
    <s v="19"/>
    <x v="1"/>
    <s v="5"/>
    <x v="3"/>
    <d v="2017-05-07T00:00:00"/>
    <d v="1899-12-30T19:12:00"/>
    <s v="FAS only. Bird in riser caused .25 acre fire. Cal Fire extinguished. "/>
    <s v="     "/>
    <x v="0"/>
    <d v="2021-02-19T00:00:00"/>
    <x v="0"/>
    <m/>
    <m/>
    <s v="N/A"/>
    <m/>
    <s v="T004029735"/>
    <m/>
    <m/>
    <s v="     "/>
    <x v="0"/>
    <x v="0"/>
    <m/>
    <x v="0"/>
    <m/>
    <s v="&lt;0.25"/>
    <m/>
    <s v="Contact - Animal - Nest"/>
    <x v="3"/>
    <s v="Contact - Nest"/>
    <s v="Contact from object"/>
    <s v="Contact - Nest"/>
    <m/>
    <s v="Contact - Nest"/>
    <s v="Riser"/>
    <s v="No"/>
    <s v="Overhead"/>
    <m/>
    <s v="Riser"/>
    <m/>
    <s v="254611105"/>
    <s v="     "/>
    <x v="0"/>
    <m/>
    <n v="37.0672"/>
    <n v="-120.054"/>
    <s v="Madera"/>
    <s v="STOREY-1105"/>
    <m/>
    <m/>
    <s v="Agriculture"/>
    <m/>
    <m/>
    <m/>
    <m/>
    <m/>
    <m/>
    <m/>
    <s v="N"/>
    <s v="N"/>
    <m/>
    <m/>
    <s v="     "/>
    <m/>
    <m/>
    <m/>
    <m/>
    <m/>
    <m/>
    <m/>
    <m/>
    <m/>
    <m/>
    <m/>
    <m/>
    <m/>
    <m/>
    <m/>
    <m/>
    <m/>
    <m/>
    <m/>
  </r>
  <r>
    <x v="1184"/>
    <s v="     "/>
    <d v="2017-05-07T00:00:00"/>
    <d v="1899-12-30T09:15:42"/>
    <s v="19"/>
    <x v="1"/>
    <s v="5"/>
    <x v="3"/>
    <d v="2017-05-07T00:00:00"/>
    <d v="1899-12-30T09:15:00"/>
    <s v="1647 MAD RIVER RD in Arcata; tree is not on wire; tree limb did fall and contacted 12kv yesterday, limb removed by another Tman. tree is smoldering internally and fire dept cannot completely extinguish"/>
    <s v="     "/>
    <x v="0"/>
    <d v="2021-02-18T00:00:00"/>
    <x v="0"/>
    <m/>
    <s v="1776936"/>
    <s v="N/A"/>
    <m/>
    <s v="T004029307"/>
    <m/>
    <m/>
    <s v="     "/>
    <x v="0"/>
    <x v="0"/>
    <m/>
    <x v="0"/>
    <m/>
    <s v="&lt;3 meters of linear travel"/>
    <m/>
    <s v="Vegetation"/>
    <x v="0"/>
    <s v="Vegetation"/>
    <s v="Contact from object"/>
    <s v="Contact - Vegetation"/>
    <m/>
    <s v="Contact - Vegetation"/>
    <s v="Conductor"/>
    <s v="Unknown"/>
    <s v="Overhead"/>
    <m/>
    <s v="Conductor"/>
    <m/>
    <s v="FuseOper #: 48382"/>
    <s v="     "/>
    <x v="0"/>
    <m/>
    <n v="40.912199999999999"/>
    <n v="-124.10599999999999"/>
    <s v="Humboldt"/>
    <s v="ARCATA-1105"/>
    <m/>
    <s v="Arcata FD"/>
    <s v="Herbaceous"/>
    <m/>
    <m/>
    <m/>
    <m/>
    <m/>
    <m/>
    <m/>
    <s v="N"/>
    <s v="N"/>
    <m/>
    <m/>
    <s v="     "/>
    <m/>
    <m/>
    <m/>
    <m/>
    <m/>
    <m/>
    <m/>
    <m/>
    <m/>
    <m/>
    <m/>
    <m/>
    <m/>
    <m/>
    <m/>
    <m/>
    <m/>
    <m/>
    <m/>
  </r>
  <r>
    <x v="1185"/>
    <s v="     "/>
    <d v="2017-05-09T00:00:00"/>
    <d v="1899-12-30T18:26:00"/>
    <s v="19"/>
    <x v="1"/>
    <s v="5"/>
    <x v="3"/>
    <d v="2017-05-09T00:00:00"/>
    <d v="1899-12-30T18:26:00"/>
    <s v="tree fell into line and burned itself in the clear. fire started on the sidehill under the mainline. fd onsite and request that the line remain deenergized while fighting the fire. etor 0800. opened switch 2993 and d o closed up to 2993 wit"/>
    <s v="     "/>
    <x v="1"/>
    <m/>
    <x v="1"/>
    <m/>
    <s v="1778888"/>
    <s v="17-0046642"/>
    <m/>
    <m/>
    <m/>
    <m/>
    <s v="     "/>
    <x v="0"/>
    <x v="0"/>
    <s v="Vegetation"/>
    <x v="0"/>
    <m/>
    <s v="0.26-9.99"/>
    <s v="Square Feet: ; Acreage: "/>
    <s v="Vegetation"/>
    <x v="0"/>
    <s v="Vegetation"/>
    <s v="All types of equipment / facility failure"/>
    <s v="Contact - Vegetation"/>
    <m/>
    <s v="Contact - Vegetation"/>
    <s v="Conductor"/>
    <s v="Unknown"/>
    <s v="Overhead"/>
    <s v="Primary"/>
    <s v="Conductor"/>
    <m/>
    <s v="103796045"/>
    <s v="     "/>
    <x v="1"/>
    <n v="115"/>
    <n v="40.868899999999996"/>
    <n v="-123.51600000000001"/>
    <m/>
    <s v="WILLOW-CREEK-1103"/>
    <n v="12000"/>
    <s v="todd wright fire chief. 5307392493"/>
    <s v="Hardwood Forest"/>
    <m/>
    <m/>
    <m/>
    <m/>
    <m/>
    <m/>
    <m/>
    <s v="N"/>
    <s v="N"/>
    <m/>
    <m/>
    <s v="     "/>
    <n v="40.868920000000003"/>
    <n v="-123.51559"/>
    <s v="May 11 2017 12:00AM"/>
    <s v="TrunkFail"/>
    <s v="A Live Oak failed at the base and fell into a healthy Douglas Fir which broke at the trunk and fell into the primary conductors."/>
    <s v="FIRD"/>
    <s v="60"/>
    <s v="10"/>
    <s v="50"/>
    <s v="Slight"/>
    <s v="None"/>
    <s v="N"/>
    <s v="1"/>
    <m/>
    <s v="Hillside"/>
    <s v="C"/>
    <s v="CrossArm"/>
    <s v="BareWire"/>
    <s v="0"/>
  </r>
  <r>
    <x v="1186"/>
    <s v="     "/>
    <d v="2017-05-09T00:00:00"/>
    <d v="1899-12-30T11:15:00"/>
    <s v="19"/>
    <x v="1"/>
    <s v="5"/>
    <x v="3"/>
    <d v="2017-05-09T00:00:00"/>
    <d v="1899-12-30T11:15:00"/>
    <s v="TRACTOR HIT TRANSFORMER  POLE, POLE AND CONDUCTOR ON GROUND, OIL SPILL. CREW TO MAKE REPAIRS."/>
    <s v="     "/>
    <x v="1"/>
    <m/>
    <x v="1"/>
    <m/>
    <s v="1778572"/>
    <s v="17-0046509"/>
    <m/>
    <m/>
    <m/>
    <m/>
    <s v="     "/>
    <x v="0"/>
    <x v="0"/>
    <s v="Vegetation"/>
    <x v="0"/>
    <m/>
    <s v="&lt;3 meters of linear travel"/>
    <s v="Square Feet: ; Acreage: "/>
    <s v="Contact - 3rd Party"/>
    <x v="8"/>
    <s v="Contact - 3rd Party"/>
    <s v="All types of equipment / facility failure"/>
    <s v="Contact - Vehicle"/>
    <m/>
    <s v="Contact - Vehicle"/>
    <s v="Pole"/>
    <s v="Pacific Bell"/>
    <s v="Overhead"/>
    <s v="Primary"/>
    <s v="Conductor"/>
    <m/>
    <s v="101531151"/>
    <s v="     "/>
    <x v="0"/>
    <m/>
    <n v="40.059699999999999"/>
    <n v="-122.18899999999999"/>
    <m/>
    <s v="GERBER-1102"/>
    <n v="12000"/>
    <s v="N.A."/>
    <s v="Urban"/>
    <m/>
    <m/>
    <m/>
    <m/>
    <m/>
    <m/>
    <m/>
    <s v="N"/>
    <s v="N"/>
    <m/>
    <m/>
    <s v="     "/>
    <m/>
    <m/>
    <m/>
    <m/>
    <m/>
    <m/>
    <m/>
    <m/>
    <m/>
    <m/>
    <m/>
    <m/>
    <m/>
    <m/>
    <m/>
    <m/>
    <m/>
    <m/>
    <m/>
  </r>
  <r>
    <x v="1187"/>
    <s v="     "/>
    <d v="2017-05-09T00:00:00"/>
    <m/>
    <s v="19"/>
    <x v="1"/>
    <s v="5"/>
    <x v="3"/>
    <m/>
    <m/>
    <s v="pole is ok,small fire to north of pole"/>
    <s v="     "/>
    <x v="1"/>
    <m/>
    <x v="1"/>
    <m/>
    <m/>
    <m/>
    <m/>
    <m/>
    <m/>
    <m/>
    <s v="     "/>
    <x v="0"/>
    <x v="0"/>
    <s v="Vegetation"/>
    <x v="0"/>
    <m/>
    <s v="&lt;0.25"/>
    <s v="Square Feet: ; Acreage: "/>
    <s v="Equipment - PG&amp;E"/>
    <x v="2"/>
    <s v="Equipment - PG&amp;E"/>
    <s v="All types of equipment / facility failure"/>
    <s v="Pole"/>
    <s v="Pole"/>
    <m/>
    <m/>
    <s v="Unknown"/>
    <s v="Overhead"/>
    <s v="Primary"/>
    <s v="Conductor"/>
    <m/>
    <s v="100404826"/>
    <s v="     "/>
    <x v="0"/>
    <m/>
    <n v="39.546500000000002"/>
    <n v="-121.857"/>
    <m/>
    <s v="ESQUON-1101"/>
    <n v="12000"/>
    <s v="Unknown"/>
    <s v="Urban"/>
    <m/>
    <m/>
    <m/>
    <m/>
    <m/>
    <m/>
    <m/>
    <s v="N"/>
    <s v="N"/>
    <m/>
    <m/>
    <s v="     "/>
    <m/>
    <m/>
    <m/>
    <m/>
    <m/>
    <m/>
    <m/>
    <m/>
    <m/>
    <m/>
    <m/>
    <m/>
    <m/>
    <m/>
    <m/>
    <m/>
    <m/>
    <m/>
    <m/>
  </r>
  <r>
    <x v="1188"/>
    <s v="     "/>
    <d v="2017-05-12T00:00:00"/>
    <d v="1899-12-30T15:16:00"/>
    <s v="19"/>
    <x v="1"/>
    <s v="5"/>
    <x v="3"/>
    <d v="2017-05-12T00:00:00"/>
    <d v="1899-12-30T15:40:00"/>
    <m/>
    <s v="     "/>
    <x v="1"/>
    <m/>
    <x v="1"/>
    <m/>
    <s v="1780939"/>
    <s v="17-0047638"/>
    <m/>
    <m/>
    <m/>
    <m/>
    <s v="     "/>
    <x v="0"/>
    <x v="0"/>
    <s v="Vegetation"/>
    <x v="0"/>
    <m/>
    <s v="&lt;0.25"/>
    <s v="Square Feet: ; Acreage: "/>
    <s v="Contact - 3rd Party"/>
    <x v="12"/>
    <s v="Contact - 3rd Party"/>
    <s v="All types of equipment / facility failure"/>
    <s v="Contact - Balloon"/>
    <m/>
    <s v="Contact - Balloon"/>
    <s v="Conductor"/>
    <s v="Unknown"/>
    <s v="Overhead"/>
    <s v="Primary"/>
    <s v="Conductor"/>
    <m/>
    <s v="102347828"/>
    <s v="     "/>
    <x v="0"/>
    <m/>
    <n v="38.850700000000003"/>
    <n v="-121.31699999999999"/>
    <m/>
    <s v="PLEASANT-GROVE-2110"/>
    <n v="21000"/>
    <s v="N.A."/>
    <s v="Herbaceous"/>
    <m/>
    <m/>
    <m/>
    <m/>
    <m/>
    <m/>
    <m/>
    <s v="N"/>
    <s v="N"/>
    <m/>
    <m/>
    <s v="     "/>
    <m/>
    <m/>
    <m/>
    <m/>
    <m/>
    <m/>
    <m/>
    <m/>
    <m/>
    <m/>
    <m/>
    <m/>
    <m/>
    <m/>
    <m/>
    <m/>
    <m/>
    <m/>
    <m/>
  </r>
  <r>
    <x v="1189"/>
    <s v="     "/>
    <d v="2017-05-13T00:00:00"/>
    <d v="1899-12-30T21:49:00"/>
    <s v="19"/>
    <x v="1"/>
    <s v="5"/>
    <x v="3"/>
    <d v="2017-05-12T00:00:00"/>
    <d v="1899-12-30T21:49:00"/>
    <s v="ASSISTED CREW, AT SUPV REQUEST, TO REPAIR FLOATER/LOOSE TIE WIRES, ON TALL POLE."/>
    <s v="     "/>
    <x v="1"/>
    <m/>
    <x v="1"/>
    <m/>
    <s v="1781186"/>
    <s v="17-0047670"/>
    <m/>
    <m/>
    <n v="112865000"/>
    <m/>
    <s v="     "/>
    <x v="0"/>
    <x v="0"/>
    <s v="Vegetation"/>
    <x v="0"/>
    <m/>
    <s v="&lt;0.25"/>
    <s v="Square Feet: ; Acreage: "/>
    <s v="Equipment - PG&amp;E"/>
    <x v="7"/>
    <s v="Equipment - PG&amp;E"/>
    <s v="All types of equipment / facility failure"/>
    <s v="Crossarm"/>
    <s v="Crossarm"/>
    <m/>
    <m/>
    <s v="Unknown"/>
    <s v="Overhead"/>
    <s v="Primary"/>
    <s v="Conductor"/>
    <m/>
    <s v="100355502"/>
    <s v="     "/>
    <x v="0"/>
    <m/>
    <n v="39.678400000000003"/>
    <n v="-121.77800000000001"/>
    <m/>
    <s v="BUTTE-1103"/>
    <n v="12000"/>
    <s v="911"/>
    <s v="Water"/>
    <m/>
    <m/>
    <m/>
    <m/>
    <m/>
    <m/>
    <m/>
    <s v="N"/>
    <s v="N"/>
    <m/>
    <m/>
    <s v="     "/>
    <m/>
    <m/>
    <m/>
    <m/>
    <m/>
    <m/>
    <m/>
    <m/>
    <m/>
    <m/>
    <m/>
    <m/>
    <m/>
    <m/>
    <m/>
    <m/>
    <m/>
    <m/>
    <m/>
  </r>
  <r>
    <x v="1190"/>
    <s v="     "/>
    <d v="2017-05-14T00:00:00"/>
    <d v="1899-12-30T16:09:00"/>
    <s v="20"/>
    <x v="1"/>
    <s v="5"/>
    <x v="3"/>
    <d v="2017-05-14T00:00:00"/>
    <d v="1899-12-30T16:09:00"/>
    <s v="WIRE DOWN-POLE BURNT-BROKEN DOWN GUY"/>
    <s v="     "/>
    <x v="1"/>
    <m/>
    <x v="1"/>
    <m/>
    <s v="1781924"/>
    <s v="17-0047822"/>
    <m/>
    <m/>
    <m/>
    <m/>
    <s v="     "/>
    <x v="0"/>
    <x v="0"/>
    <s v="Vegetation"/>
    <x v="0"/>
    <m/>
    <s v="10-99"/>
    <s v="Square Feet: ; Acreage: 13"/>
    <s v="Contact - 3rd Party"/>
    <x v="8"/>
    <s v="Contact - 3rd Party"/>
    <s v="All types of equipment / facility failure"/>
    <s v="Contact - Vehicle"/>
    <m/>
    <s v="Contact - Vehicle"/>
    <s v="Pole"/>
    <s v="Unknown"/>
    <s v="Overhead"/>
    <s v="Primary"/>
    <s v="Conductor"/>
    <m/>
    <s v="100131572"/>
    <s v="     "/>
    <x v="0"/>
    <m/>
    <n v="35.601700000000001"/>
    <n v="-119.657"/>
    <m/>
    <s v="GOOSE-LAKE-2104"/>
    <n v="21000"/>
    <s v="661-391-7000"/>
    <s v="Urban"/>
    <n v="41"/>
    <m/>
    <m/>
    <m/>
    <m/>
    <s v="FEED"/>
    <m/>
    <s v="N"/>
    <s v="N"/>
    <m/>
    <m/>
    <s v="     "/>
    <m/>
    <m/>
    <m/>
    <m/>
    <m/>
    <m/>
    <m/>
    <m/>
    <m/>
    <m/>
    <m/>
    <m/>
    <m/>
    <m/>
    <m/>
    <m/>
    <m/>
    <m/>
    <m/>
  </r>
  <r>
    <x v="1191"/>
    <s v="     "/>
    <d v="2017-05-14T00:00:00"/>
    <d v="1899-12-30T11:59:00"/>
    <s v="20"/>
    <x v="1"/>
    <s v="5"/>
    <x v="3"/>
    <d v="2017-05-14T00:00:00"/>
    <d v="1899-12-30T11:59:00"/>
    <s v="TREE FELL THROUGH POWER LINES."/>
    <s v="     "/>
    <x v="1"/>
    <m/>
    <x v="1"/>
    <m/>
    <s v="1781825"/>
    <s v="17-0047802"/>
    <m/>
    <m/>
    <m/>
    <m/>
    <s v="     "/>
    <x v="0"/>
    <x v="0"/>
    <s v="Vegetation"/>
    <x v="0"/>
    <m/>
    <s v="0.26-9.99"/>
    <s v="Square Feet: ; Acreage: "/>
    <s v="Vegetation"/>
    <x v="0"/>
    <s v="Vegetation"/>
    <s v="All types of equipment / facility failure"/>
    <s v="Contact - Vegetation"/>
    <m/>
    <s v="Contact - Vegetation"/>
    <s v="Conductor"/>
    <s v="Pacific Bell"/>
    <s v="Overhead"/>
    <s v="Primary"/>
    <s v="Conductor"/>
    <m/>
    <s v="102247059"/>
    <s v="     "/>
    <x v="1"/>
    <n v="185"/>
    <n v="38.079799999999999"/>
    <n v="-122.867"/>
    <m/>
    <s v="OILFIELDS-1103"/>
    <n v="12000"/>
    <s v="Unknown"/>
    <s v="Barren/Other"/>
    <m/>
    <m/>
    <m/>
    <m/>
    <m/>
    <m/>
    <m/>
    <s v="N"/>
    <s v="N"/>
    <m/>
    <m/>
    <s v="     "/>
    <n v="38.079799999999999"/>
    <n v="-122.8665"/>
    <s v="May 16 2017 12:00AM"/>
    <s v="RootsFail"/>
    <s v="EVIDENCE OF GREEN VALLEY OAK UPROOT AT FAULT LOCATION. EVIDENCE OF FIRE. INVESTIGATION IS BEING COMPLETED. NO FURTHER WORK NEEDED."/>
    <s v="OAKV"/>
    <s v="70"/>
    <s v="55"/>
    <s v="30"/>
    <s v="Moderate"/>
    <s v="None"/>
    <s v="N"/>
    <s v="1"/>
    <m/>
    <s v="Hillside"/>
    <s v="B"/>
    <s v="CrossArm"/>
    <s v="BareWire"/>
    <s v="12"/>
  </r>
  <r>
    <x v="1192"/>
    <s v="     "/>
    <d v="2017-05-15T00:00:00"/>
    <d v="1899-12-30T16:00:00"/>
    <s v="20"/>
    <x v="1"/>
    <s v="5"/>
    <x v="3"/>
    <d v="2017-05-15T00:00:00"/>
    <d v="1899-12-30T16:00:00"/>
    <s v="BULL PINE FELL ON PRIMARY BROKE 1 PHASE AND BROKE POLE TOP CREW TO REPLACE"/>
    <s v="     "/>
    <x v="1"/>
    <m/>
    <x v="1"/>
    <m/>
    <s v="1782596"/>
    <s v="17-0048096"/>
    <m/>
    <m/>
    <n v="112871000"/>
    <m/>
    <s v="     "/>
    <x v="0"/>
    <x v="0"/>
    <s v="Vegetation"/>
    <x v="0"/>
    <m/>
    <s v="&lt;0.25"/>
    <s v="Square Feet: ; Acreage: "/>
    <s v="Vegetation"/>
    <x v="0"/>
    <s v="Vegetation"/>
    <s v="All types of equipment / facility failure"/>
    <s v="Contact - Vegetation"/>
    <m/>
    <s v="Contact - Vegetation"/>
    <s v="Conductor"/>
    <s v="SIERRA"/>
    <s v="Overhead"/>
    <s v="Primary"/>
    <s v="Conductor"/>
    <m/>
    <s v="101108423"/>
    <s v="     "/>
    <x v="1"/>
    <n v="424"/>
    <n v="37.176600000000001"/>
    <n v="-119.819"/>
    <m/>
    <s v="COARSEGOLD-SUB-2104"/>
    <n v="21000"/>
    <s v="SHAUN FAIRBANKS 559-683-4823"/>
    <s v="Hardwood Forest"/>
    <m/>
    <m/>
    <m/>
    <m/>
    <m/>
    <m/>
    <m/>
    <s v="N"/>
    <s v="N"/>
    <m/>
    <m/>
    <s v="     "/>
    <n v="37.177"/>
    <n v="-119.8184"/>
    <s v="May 16 2017 12:00AM"/>
    <s v="RootsFail"/>
    <s v="Live grey pine uprooted and fell into lines, causing pole to break bringing down wires and started fire ignition. Tree failed at roots,slight signs of decay in root zone. No outer signs of root failaure on root crown or tree trunk."/>
    <s v="PING"/>
    <s v="67"/>
    <s v="27"/>
    <s v="55"/>
    <s v="Slight"/>
    <s v="Slight"/>
    <s v="N"/>
    <s v="1"/>
    <m/>
    <s v="Hillside"/>
    <s v="A"/>
    <s v="CrossArm"/>
    <s v="BareWire"/>
    <s v="2"/>
  </r>
  <r>
    <x v="1193"/>
    <s v="     "/>
    <d v="2017-05-15T00:00:00"/>
    <d v="1899-12-30T20:57:00"/>
    <s v="20"/>
    <x v="1"/>
    <s v="5"/>
    <x v="3"/>
    <d v="2017-05-15T00:00:00"/>
    <d v="1899-12-30T21:05:00"/>
    <s v="0"/>
    <s v="     "/>
    <x v="1"/>
    <m/>
    <x v="1"/>
    <m/>
    <s v="1782794"/>
    <m/>
    <m/>
    <m/>
    <m/>
    <m/>
    <s v="     "/>
    <x v="0"/>
    <x v="0"/>
    <s v="Vegetation"/>
    <x v="0"/>
    <m/>
    <s v="&lt;0.25"/>
    <s v="Square Feet: ; Acreage: "/>
    <s v="Equipment - PG&amp;E"/>
    <x v="2"/>
    <s v="Equipment - PG&amp;E"/>
    <s v="All types of equipment / facility failure"/>
    <s v="Pole"/>
    <s v="Pole"/>
    <m/>
    <m/>
    <s v="Unknown"/>
    <s v="Overhead"/>
    <s v="Primary"/>
    <s v="Conductor"/>
    <m/>
    <s v="101589358"/>
    <s v="     "/>
    <x v="0"/>
    <m/>
    <n v="38.672499999999999"/>
    <n v="-122.04600000000001"/>
    <m/>
    <s v="MADISON-2101"/>
    <n v="21000"/>
    <s v="N.A."/>
    <s v="Agriculture"/>
    <m/>
    <m/>
    <m/>
    <m/>
    <m/>
    <m/>
    <m/>
    <s v="N"/>
    <s v="N"/>
    <m/>
    <m/>
    <s v="     "/>
    <m/>
    <m/>
    <m/>
    <m/>
    <m/>
    <m/>
    <m/>
    <m/>
    <m/>
    <m/>
    <m/>
    <m/>
    <m/>
    <m/>
    <m/>
    <m/>
    <m/>
    <m/>
    <m/>
  </r>
  <r>
    <x v="1194"/>
    <s v="     "/>
    <d v="2017-05-15T00:00:00"/>
    <m/>
    <s v="20"/>
    <x v="1"/>
    <s v="5"/>
    <x v="3"/>
    <d v="2017-05-15T00:00:00"/>
    <d v="1899-12-30T13:58:00"/>
    <s v="0"/>
    <s v="     "/>
    <x v="1"/>
    <m/>
    <x v="1"/>
    <m/>
    <s v="1782508"/>
    <s v="17-0048042"/>
    <m/>
    <m/>
    <m/>
    <m/>
    <s v="     "/>
    <x v="0"/>
    <x v="0"/>
    <s v="Vegetation"/>
    <x v="0"/>
    <m/>
    <s v="&lt;0.25"/>
    <s v="Square Feet: ; Acreage: "/>
    <s v="Equipment - PG&amp;E"/>
    <x v="13"/>
    <s v="Equipment - PG&amp;E"/>
    <s v="All types of equipment / facility failure"/>
    <s v="Transformer"/>
    <s v="Transformer"/>
    <m/>
    <m/>
    <s v="Unknown"/>
    <s v="Overhead"/>
    <s v="Primary"/>
    <s v="Transformer"/>
    <m/>
    <s v="102071491"/>
    <s v="     "/>
    <x v="0"/>
    <m/>
    <n v="38.196899999999999"/>
    <n v="-121.41"/>
    <m/>
    <s v="NEW-HOPE-1102"/>
    <n v="12000"/>
    <s v="Unknown"/>
    <s v="Urban"/>
    <m/>
    <m/>
    <m/>
    <m/>
    <m/>
    <m/>
    <m/>
    <s v="N"/>
    <s v="N"/>
    <m/>
    <m/>
    <s v="     "/>
    <m/>
    <m/>
    <m/>
    <m/>
    <m/>
    <m/>
    <m/>
    <m/>
    <m/>
    <m/>
    <m/>
    <m/>
    <m/>
    <m/>
    <m/>
    <m/>
    <m/>
    <m/>
    <m/>
  </r>
  <r>
    <x v="1195"/>
    <s v="     "/>
    <d v="2017-05-15T00:00:00"/>
    <d v="1899-12-30T03:05:00"/>
    <s v="20"/>
    <x v="1"/>
    <s v="5"/>
    <x v="3"/>
    <d v="2017-05-14T00:00:00"/>
    <d v="1899-12-30T19:15:00"/>
    <s v="0"/>
    <s v="     "/>
    <x v="1"/>
    <m/>
    <x v="1"/>
    <m/>
    <s v="1781999"/>
    <s v="17-0047837"/>
    <m/>
    <m/>
    <n v="112865000"/>
    <m/>
    <s v="     "/>
    <x v="0"/>
    <x v="0"/>
    <s v="Vegetation"/>
    <x v="0"/>
    <m/>
    <s v="0.26-9.99"/>
    <s v="Square Feet: ; Acreage: "/>
    <s v="Equipment - PG&amp;E"/>
    <x v="4"/>
    <s v="Equipment - PG&amp;E"/>
    <s v="All types of equipment / facility failure"/>
    <s v="Conductor"/>
    <s v="Conductor"/>
    <m/>
    <m/>
    <s v="Unknown"/>
    <s v="Overhead"/>
    <s v="Primary"/>
    <s v="Conductor"/>
    <m/>
    <s v="101873299"/>
    <s v="     "/>
    <x v="1"/>
    <n v="565"/>
    <n v="35.626100000000001"/>
    <n v="-120.896"/>
    <m/>
    <s v="TEMPLETON-2110"/>
    <n v="21000"/>
    <s v="Unknown"/>
    <s v="Herbaceous"/>
    <m/>
    <m/>
    <m/>
    <m/>
    <m/>
    <m/>
    <m/>
    <s v="N"/>
    <s v="N"/>
    <m/>
    <m/>
    <s v="     "/>
    <m/>
    <m/>
    <m/>
    <m/>
    <m/>
    <m/>
    <m/>
    <m/>
    <m/>
    <m/>
    <m/>
    <m/>
    <m/>
    <m/>
    <m/>
    <m/>
    <m/>
    <m/>
    <m/>
  </r>
  <r>
    <x v="1196"/>
    <s v="     "/>
    <d v="2017-05-16T00:00:00"/>
    <d v="1899-12-30T17:21:00"/>
    <s v="20"/>
    <x v="1"/>
    <s v="5"/>
    <x v="3"/>
    <d v="2017-05-16T00:00:00"/>
    <d v="1899-12-30T17:21:00"/>
    <s v="PINE TREE FELL OVER  TWO POLES DOWN AND WIRE.  ASSIST TAG, MASON PRIMARY"/>
    <s v="     "/>
    <x v="1"/>
    <m/>
    <x v="1"/>
    <m/>
    <s v="1783502"/>
    <s v="17-0048392"/>
    <m/>
    <m/>
    <n v="112875000"/>
    <m/>
    <s v="     "/>
    <x v="0"/>
    <x v="0"/>
    <s v="Vegetation"/>
    <x v="0"/>
    <m/>
    <s v="&lt;0.25"/>
    <s v="Square Feet: ; Acreage: "/>
    <s v="Vegetation"/>
    <x v="0"/>
    <s v="Vegetation"/>
    <s v="All types of equipment / facility failure"/>
    <s v="Contact - Vegetation"/>
    <m/>
    <s v="Contact - Vegetation"/>
    <s v="Conductor"/>
    <s v="Unknown"/>
    <s v="Overhead"/>
    <s v="Primary"/>
    <s v="Conductor"/>
    <m/>
    <s v="103264300"/>
    <s v="     "/>
    <x v="0"/>
    <m/>
    <n v="35.375900000000001"/>
    <n v="-119.14400000000001"/>
    <m/>
    <s v="FRUITVALE-1103"/>
    <n v="12000"/>
    <s v="324-6551"/>
    <s v="Urban"/>
    <m/>
    <m/>
    <m/>
    <m/>
    <m/>
    <m/>
    <m/>
    <s v="N"/>
    <s v="N"/>
    <m/>
    <m/>
    <s v="     "/>
    <m/>
    <m/>
    <s v="May 17 2017 12:00AM"/>
    <s v="RootsFail"/>
    <s v="There was evidence of emergency trims on the pine that fell and other trees next to the uprooted tree. There was also evidence of a pole holding this particular span that had been fixed at the base._x000d__x000a__x000d__x000a_Update: T-man, Dusty Weber, 661-374-7597, confirmed tree fell into phone &amp; cable only which caused damage to pg&amp;e facilties."/>
    <s v="PINE"/>
    <s v="40"/>
    <s v="34"/>
    <s v="4"/>
    <s v="None"/>
    <s v="None"/>
    <s v="N"/>
    <s v="1"/>
    <m/>
    <s v="Other"/>
    <s v="D"/>
    <s v="CrossArm"/>
    <s v="BareWire"/>
    <s v="0"/>
  </r>
  <r>
    <x v="1197"/>
    <s v="     "/>
    <d v="2017-05-17T00:00:00"/>
    <d v="1899-12-30T15:13:00"/>
    <s v="20"/>
    <x v="1"/>
    <s v="5"/>
    <x v="3"/>
    <d v="2017-05-17T00:00:00"/>
    <d v="1899-12-30T15:13:00"/>
    <s v="hawk flew thru lines midspan cross  phased"/>
    <s v="     "/>
    <x v="1"/>
    <m/>
    <x v="1"/>
    <m/>
    <s v="1784195"/>
    <s v="17-0048621"/>
    <m/>
    <m/>
    <m/>
    <m/>
    <s v="     "/>
    <x v="0"/>
    <x v="0"/>
    <s v="Other"/>
    <x v="0"/>
    <m/>
    <s v="10-99"/>
    <s v="Square Feet: ; Acreage: 17"/>
    <s v="Contact - Animal - Bird"/>
    <x v="6"/>
    <s v="Contact - Bird"/>
    <s v="All types of equipment / facility failure"/>
    <s v="Contact - Animal"/>
    <m/>
    <s v="Contact - Animal"/>
    <s v="Conductor"/>
    <s v="None"/>
    <s v="Overhead"/>
    <s v="Primary"/>
    <s v="Conductor"/>
    <m/>
    <s v="101764465"/>
    <s v="     "/>
    <x v="0"/>
    <m/>
    <n v="36.248600000000003"/>
    <n v="-121.038"/>
    <m/>
    <s v="KING-CITY-1106"/>
    <n v="12000"/>
    <s v="Unknown"/>
    <s v="Herbaceous"/>
    <n v="17"/>
    <m/>
    <m/>
    <m/>
    <m/>
    <s v="LONOAK"/>
    <m/>
    <s v="N"/>
    <s v="N"/>
    <m/>
    <m/>
    <s v="     "/>
    <m/>
    <m/>
    <m/>
    <m/>
    <m/>
    <m/>
    <m/>
    <m/>
    <m/>
    <m/>
    <m/>
    <m/>
    <m/>
    <m/>
    <m/>
    <m/>
    <m/>
    <m/>
    <m/>
  </r>
  <r>
    <x v="1198"/>
    <s v="     "/>
    <d v="2017-05-17T00:00:00"/>
    <d v="1899-12-30T14:49:00"/>
    <s v="20"/>
    <x v="1"/>
    <s v="5"/>
    <x v="3"/>
    <d v="2017-05-17T00:00:00"/>
    <d v="1899-12-30T14:49:00"/>
    <s v="#3 FUSE WAS BLOWN . I REPLACED TX FUSES WITH F.T.   385x3 VOLTS"/>
    <s v="     "/>
    <x v="1"/>
    <m/>
    <x v="1"/>
    <m/>
    <s v="1784179"/>
    <s v="17-0048612"/>
    <m/>
    <m/>
    <m/>
    <m/>
    <s v="     "/>
    <x v="0"/>
    <x v="0"/>
    <s v="Vegetation"/>
    <x v="0"/>
    <m/>
    <s v="0.26-9.99"/>
    <s v="Square Feet: ; Acreage: "/>
    <s v="Equipment - PG&amp;E"/>
    <x v="13"/>
    <s v="Equipment - PG&amp;E"/>
    <s v="All types of equipment / facility failure"/>
    <s v="Transformer"/>
    <s v="Transformer"/>
    <m/>
    <m/>
    <s v="Unknown"/>
    <s v="Overhead"/>
    <s v="Primary"/>
    <s v="Transformer"/>
    <m/>
    <s v="101154662"/>
    <s v="     "/>
    <x v="0"/>
    <m/>
    <n v="37.225000000000001"/>
    <n v="-120.483"/>
    <m/>
    <s v="MERCED-1114"/>
    <n v="12000"/>
    <s v="Unknown"/>
    <s v="Agriculture"/>
    <m/>
    <m/>
    <m/>
    <m/>
    <m/>
    <m/>
    <m/>
    <s v="N"/>
    <s v="N"/>
    <m/>
    <m/>
    <s v="     "/>
    <m/>
    <m/>
    <m/>
    <m/>
    <m/>
    <m/>
    <m/>
    <m/>
    <m/>
    <m/>
    <m/>
    <m/>
    <m/>
    <m/>
    <m/>
    <m/>
    <m/>
    <m/>
    <m/>
  </r>
  <r>
    <x v="1199"/>
    <s v="     "/>
    <d v="2017-05-19T00:00:00"/>
    <d v="1899-12-30T10:52:00"/>
    <s v="20"/>
    <x v="1"/>
    <s v="5"/>
    <x v="3"/>
    <d v="2017-05-19T00:00:00"/>
    <m/>
    <s v="GRASS FIRE UNDER TRANSMISSION / NOTIFIED TRANSMISSION DEPT AND STOOD BY UNTIL THEY ARRIVED"/>
    <s v="     "/>
    <x v="1"/>
    <m/>
    <x v="1"/>
    <m/>
    <m/>
    <m/>
    <s v="INT-09669"/>
    <m/>
    <m/>
    <m/>
    <s v="     "/>
    <x v="0"/>
    <x v="0"/>
    <s v="Vegetation"/>
    <x v="2"/>
    <m/>
    <s v="10-99"/>
    <s v="Square Feet: ; Acreage: 12"/>
    <s v="Equipment - PG&amp;E"/>
    <x v="9"/>
    <s v="Equipment - PG&amp;E"/>
    <s v="All types of equipment / facility failure"/>
    <m/>
    <m/>
    <m/>
    <m/>
    <s v="Unknown"/>
    <s v="Overhead"/>
    <s v="Transmission"/>
    <s v="Conductor"/>
    <m/>
    <s v="Pole 044/004"/>
    <s v="     "/>
    <x v="0"/>
    <m/>
    <n v="37.208599999999997"/>
    <n v="-121.09699999999999"/>
    <m/>
    <s v="MILLER-#1-115-/-TESLA-SALADO-#1"/>
    <n v="115000"/>
    <s v="Cal Fire"/>
    <s v="Herbaceous"/>
    <m/>
    <m/>
    <m/>
    <m/>
    <m/>
    <m/>
    <m/>
    <s v="N"/>
    <s v="N"/>
    <m/>
    <m/>
    <s v="     "/>
    <m/>
    <m/>
    <m/>
    <m/>
    <m/>
    <m/>
    <m/>
    <m/>
    <m/>
    <m/>
    <m/>
    <m/>
    <m/>
    <m/>
    <m/>
    <m/>
    <m/>
    <m/>
    <m/>
  </r>
  <r>
    <x v="1200"/>
    <s v="     "/>
    <d v="2017-05-19T00:00:00"/>
    <d v="1899-12-30T09:37:00"/>
    <s v="20"/>
    <x v="1"/>
    <s v="5"/>
    <x v="3"/>
    <d v="2017-05-19T00:00:00"/>
    <m/>
    <s v="FIRE BURNED 350 ALUM SECONDARY RISER. CUT RISER IN CLEAR AND ENERGIZED OTHER CUSTOMERS. CREW TO REPLACED SECONDARY RISER TO SPLICE BOX. UNKNOWN CAUSE TO FIRE."/>
    <s v="     "/>
    <x v="1"/>
    <m/>
    <x v="1"/>
    <m/>
    <s v="1785388"/>
    <m/>
    <m/>
    <m/>
    <m/>
    <m/>
    <s v="     "/>
    <x v="0"/>
    <x v="0"/>
    <s v="Vegetation"/>
    <x v="0"/>
    <m/>
    <s v="&lt;0.25"/>
    <s v="Square Feet: ; Acreage: "/>
    <s v="Equipment - PG&amp;E"/>
    <x v="4"/>
    <s v="Equipment - PG&amp;E"/>
    <s v="All types of equipment / facility failure"/>
    <s v="Conductor"/>
    <s v="Conductor"/>
    <m/>
    <m/>
    <s v="Unknown"/>
    <s v="Overhead"/>
    <s v="Secondary"/>
    <s v="Conductor"/>
    <m/>
    <s v="101534483"/>
    <s v="     "/>
    <x v="0"/>
    <m/>
    <n v="40.0334"/>
    <n v="-122.099"/>
    <m/>
    <s v="LOS-MOLINOS-1101"/>
    <m/>
    <s v="INCIDENT NUMBER 004751"/>
    <s v="Urban"/>
    <m/>
    <m/>
    <m/>
    <m/>
    <m/>
    <m/>
    <m/>
    <s v="N"/>
    <s v="N"/>
    <m/>
    <m/>
    <s v="     "/>
    <m/>
    <m/>
    <m/>
    <m/>
    <m/>
    <m/>
    <m/>
    <m/>
    <m/>
    <m/>
    <m/>
    <m/>
    <m/>
    <m/>
    <m/>
    <m/>
    <m/>
    <m/>
    <m/>
  </r>
  <r>
    <x v="1201"/>
    <s v="     "/>
    <d v="2017-05-20T00:00:00"/>
    <d v="1899-12-30T12:20:00"/>
    <s v="20"/>
    <x v="1"/>
    <s v="5"/>
    <x v="3"/>
    <d v="2017-05-20T00:00:00"/>
    <m/>
    <s v="SEC RISER BURNED UP CALLED FOR CREW TO REPLACE"/>
    <s v="     "/>
    <x v="1"/>
    <m/>
    <x v="1"/>
    <m/>
    <s v="1786096"/>
    <m/>
    <m/>
    <m/>
    <m/>
    <m/>
    <s v="     "/>
    <x v="0"/>
    <x v="0"/>
    <s v="Vegetation"/>
    <x v="0"/>
    <m/>
    <s v="&lt;0.25"/>
    <s v="Square Feet: ; Acreage: "/>
    <s v="Equipment - PG&amp;E"/>
    <x v="4"/>
    <s v="Equipment - PG&amp;E"/>
    <s v="All types of equipment / facility failure"/>
    <s v="Conductor"/>
    <s v="Conductor"/>
    <m/>
    <m/>
    <s v="Unknown"/>
    <s v="Overhead"/>
    <s v="Secondary"/>
    <s v="Conductor"/>
    <m/>
    <s v="100649202"/>
    <s v="     "/>
    <x v="0"/>
    <m/>
    <n v="36.652799999999999"/>
    <n v="-119.801"/>
    <m/>
    <s v="BOWLES-1103"/>
    <m/>
    <s v="Cal Fire"/>
    <s v="Agriculture"/>
    <m/>
    <m/>
    <m/>
    <m/>
    <m/>
    <m/>
    <m/>
    <s v="N"/>
    <s v="N"/>
    <m/>
    <m/>
    <s v="     "/>
    <m/>
    <m/>
    <m/>
    <m/>
    <m/>
    <m/>
    <m/>
    <m/>
    <m/>
    <m/>
    <m/>
    <m/>
    <m/>
    <m/>
    <m/>
    <m/>
    <m/>
    <m/>
    <m/>
  </r>
  <r>
    <x v="1202"/>
    <s v="     "/>
    <d v="2017-05-21T00:00:00"/>
    <d v="1899-12-30T22:47:00"/>
    <s v="21"/>
    <x v="1"/>
    <s v="5"/>
    <x v="3"/>
    <d v="2017-05-21T00:00:00"/>
    <m/>
    <s v="OWL PERCHED ON S/P TRANSFORMER WITH BARE JUMPERS, RELAYED CIRCUIT. OWL FELL TO GROUND AND STARTED SMALL FIRE. mADE EC TAG FOR COVERED JUMPERS &amp; PERCH GAURDS"/>
    <s v="     "/>
    <x v="1"/>
    <m/>
    <x v="1"/>
    <m/>
    <s v="1787132"/>
    <s v="17-0050493"/>
    <m/>
    <m/>
    <m/>
    <m/>
    <s v="     "/>
    <x v="0"/>
    <x v="0"/>
    <s v="Vegetation"/>
    <x v="0"/>
    <m/>
    <s v="&lt;3 meters of linear travel"/>
    <s v="Square Feet: ; Acreage: "/>
    <s v="Contact - Animal - Bird"/>
    <x v="6"/>
    <s v="Contact - Bird"/>
    <s v="All types of equipment / facility failure"/>
    <s v="Contact - Animal"/>
    <m/>
    <s v="Contact - Animal"/>
    <s v="Transformer"/>
    <s v="Pacific Bell"/>
    <s v="Overhead"/>
    <s v="Primary"/>
    <s v="Transformer"/>
    <m/>
    <s v="102238142"/>
    <s v="     "/>
    <x v="0"/>
    <m/>
    <n v="38.064500000000002"/>
    <n v="-122.57"/>
    <m/>
    <s v="IGNACIO-1101"/>
    <n v="12000"/>
    <s v="Unknown"/>
    <s v="Hardwood Forest"/>
    <m/>
    <m/>
    <m/>
    <m/>
    <m/>
    <m/>
    <m/>
    <s v="N"/>
    <s v="N"/>
    <m/>
    <m/>
    <s v="     "/>
    <m/>
    <m/>
    <m/>
    <m/>
    <m/>
    <m/>
    <m/>
    <m/>
    <m/>
    <m/>
    <m/>
    <m/>
    <m/>
    <m/>
    <m/>
    <m/>
    <m/>
    <m/>
    <m/>
  </r>
  <r>
    <x v="1203"/>
    <s v="     "/>
    <d v="2017-05-21T00:00:00"/>
    <d v="1899-12-30T11:36:00"/>
    <s v="21"/>
    <x v="1"/>
    <s v="5"/>
    <x v="3"/>
    <d v="2017-05-21T00:00:00"/>
    <d v="1899-12-30T11:36:00"/>
    <s v="OJ 4 spans ss/o meter # 1004500090"/>
    <s v="     "/>
    <x v="1"/>
    <m/>
    <x v="1"/>
    <m/>
    <s v="1786629"/>
    <s v="17-0049454"/>
    <m/>
    <m/>
    <n v="112887000"/>
    <m/>
    <s v="     "/>
    <x v="0"/>
    <x v="0"/>
    <s v="Vegetation"/>
    <x v="0"/>
    <m/>
    <s v="&lt;0.25"/>
    <s v="Square Feet: ; Acreage: "/>
    <s v="Equipment - PG&amp;E"/>
    <x v="4"/>
    <s v="Equipment - PG&amp;E"/>
    <s v="All types of equipment / facility failure"/>
    <s v="Conductor"/>
    <s v="Conductor"/>
    <m/>
    <m/>
    <s v="Unknown"/>
    <s v="Overhead"/>
    <s v="Primary"/>
    <s v="Conductor"/>
    <m/>
    <s v="100379216"/>
    <s v="     "/>
    <x v="0"/>
    <m/>
    <n v="39.427700000000002"/>
    <n v="-121.69799999999999"/>
    <m/>
    <s v="PEACHTON-1102"/>
    <n v="12000"/>
    <s v="Unknown"/>
    <s v="Agriculture"/>
    <m/>
    <m/>
    <m/>
    <m/>
    <m/>
    <m/>
    <m/>
    <s v="N"/>
    <s v="N"/>
    <m/>
    <m/>
    <s v="     "/>
    <m/>
    <m/>
    <m/>
    <m/>
    <m/>
    <m/>
    <m/>
    <m/>
    <m/>
    <m/>
    <m/>
    <m/>
    <m/>
    <m/>
    <m/>
    <m/>
    <m/>
    <m/>
    <m/>
  </r>
  <r>
    <x v="1204"/>
    <s v="     "/>
    <d v="2017-05-22T00:00:00"/>
    <d v="1899-12-30T17:52:00"/>
    <s v="21"/>
    <x v="1"/>
    <s v="5"/>
    <x v="3"/>
    <d v="2017-05-22T00:00:00"/>
    <d v="1899-12-30T17:52:00"/>
    <s v="WIRE DOWN, 2 PHASES...ALSO J215 IS DAmaged"/>
    <s v="     "/>
    <x v="1"/>
    <m/>
    <x v="1"/>
    <m/>
    <s v="1788118"/>
    <s v="17-0049776"/>
    <m/>
    <m/>
    <n v="112894000"/>
    <m/>
    <s v="     "/>
    <x v="0"/>
    <x v="0"/>
    <s v="Vegetation"/>
    <x v="0"/>
    <m/>
    <s v="&lt;0.25"/>
    <s v="Square Feet: ; Acreage: "/>
    <s v="Equipment - PG&amp;E"/>
    <x v="4"/>
    <s v="Equipment - PG&amp;E"/>
    <s v="All types of equipment / facility failure"/>
    <s v="Conductor"/>
    <s v="Conductor"/>
    <m/>
    <m/>
    <s v="Unknown"/>
    <s v="Overhead"/>
    <s v="Primary"/>
    <s v="Conductor"/>
    <m/>
    <s v="102119359"/>
    <s v="     "/>
    <x v="0"/>
    <m/>
    <n v="37.7545"/>
    <n v="-121.419"/>
    <m/>
    <s v="TRACY-1102"/>
    <n v="12000"/>
    <s v="TRACY"/>
    <s v="Urban"/>
    <m/>
    <m/>
    <m/>
    <m/>
    <m/>
    <m/>
    <m/>
    <s v="N"/>
    <s v="N"/>
    <m/>
    <m/>
    <s v="     "/>
    <m/>
    <m/>
    <m/>
    <m/>
    <m/>
    <m/>
    <m/>
    <m/>
    <m/>
    <m/>
    <m/>
    <m/>
    <m/>
    <m/>
    <m/>
    <m/>
    <m/>
    <m/>
    <m/>
  </r>
  <r>
    <x v="1205"/>
    <s v="     "/>
    <d v="2017-05-22T00:00:00"/>
    <d v="1899-12-30T05:39:00"/>
    <s v="21"/>
    <x v="1"/>
    <s v="5"/>
    <x v="3"/>
    <m/>
    <m/>
    <s v="job in progress to remove regulators pm 31295497"/>
    <s v="     "/>
    <x v="1"/>
    <m/>
    <x v="1"/>
    <m/>
    <m/>
    <m/>
    <m/>
    <m/>
    <m/>
    <m/>
    <s v="     "/>
    <x v="0"/>
    <x v="0"/>
    <s v="Vegetation"/>
    <x v="0"/>
    <m/>
    <s v="&lt;0.25"/>
    <s v="Square Feet: ; Acreage: "/>
    <s v="Equipment - PG&amp;E"/>
    <x v="14"/>
    <s v="Equipment - PG&amp;E"/>
    <s v="All types of equipment / facility failure"/>
    <s v="Voltage Regulator"/>
    <s v="Voltage Regulator"/>
    <m/>
    <m/>
    <s v="Unknown"/>
    <s v="Overhead"/>
    <s v="Primary"/>
    <s v="Other"/>
    <m/>
    <s v="101770874"/>
    <s v="     "/>
    <x v="0"/>
    <m/>
    <n v="36.375300000000003"/>
    <n v="-121.048"/>
    <m/>
    <s v="LOS-OSITOS-2103"/>
    <n v="21000"/>
    <s v="Unknown"/>
    <s v="Herbaceous"/>
    <m/>
    <m/>
    <m/>
    <m/>
    <m/>
    <m/>
    <m/>
    <s v="N"/>
    <s v="N"/>
    <m/>
    <m/>
    <s v="     "/>
    <m/>
    <m/>
    <m/>
    <m/>
    <m/>
    <m/>
    <m/>
    <m/>
    <m/>
    <m/>
    <m/>
    <m/>
    <m/>
    <m/>
    <m/>
    <m/>
    <m/>
    <m/>
    <m/>
  </r>
  <r>
    <x v="1206"/>
    <s v="     "/>
    <d v="2017-05-23T00:00:00"/>
    <d v="1899-12-30T18:47:19"/>
    <s v="21"/>
    <x v="1"/>
    <s v="5"/>
    <x v="3"/>
    <d v="2017-05-23T00:00:00"/>
    <d v="1899-12-30T18:47:00"/>
    <s v="arching wire caused grass fire - a grass fire reported by FD right off of County Rd 89 in Cottonwood on 5/13/2017 18:47pm, fire report in the folder "/>
    <s v="     "/>
    <x v="0"/>
    <d v="2021-03-11T00:00:00"/>
    <x v="0"/>
    <m/>
    <m/>
    <m/>
    <m/>
    <s v="T004042467"/>
    <m/>
    <m/>
    <s v="     "/>
    <x v="0"/>
    <x v="0"/>
    <m/>
    <x v="0"/>
    <m/>
    <s v="Unknown"/>
    <m/>
    <s v="Equipment - PG&amp;E"/>
    <x v="18"/>
    <s v="Equipment - PG&amp;E"/>
    <s v="All types of equipment / facility failure"/>
    <s v="Switch failure"/>
    <s v="Switch"/>
    <m/>
    <m/>
    <s v="Yes"/>
    <s v="Overhead"/>
    <m/>
    <s v="Switch"/>
    <m/>
    <s v="SW 21365"/>
    <s v="     "/>
    <x v="0"/>
    <m/>
    <n v="38.657800000000002"/>
    <n v="-121.971"/>
    <s v="Yolo"/>
    <s v="MADISON-1105"/>
    <m/>
    <s v="MADISON FD("/>
    <s v="Agriculture"/>
    <m/>
    <m/>
    <m/>
    <m/>
    <m/>
    <m/>
    <m/>
    <s v="N"/>
    <s v="N"/>
    <m/>
    <m/>
    <s v="     "/>
    <m/>
    <m/>
    <m/>
    <m/>
    <m/>
    <m/>
    <m/>
    <m/>
    <m/>
    <m/>
    <m/>
    <m/>
    <m/>
    <m/>
    <m/>
    <m/>
    <m/>
    <m/>
    <m/>
  </r>
  <r>
    <x v="1207"/>
    <s v="     "/>
    <d v="2017-05-24T00:00:00"/>
    <m/>
    <s v="21"/>
    <x v="1"/>
    <s v="5"/>
    <x v="3"/>
    <d v="2017-05-24T00:00:00"/>
    <d v="1899-12-30T16:24:00"/>
    <s v="Crew to replace car pole"/>
    <s v="     "/>
    <x v="1"/>
    <m/>
    <x v="1"/>
    <m/>
    <s v="1789846"/>
    <m/>
    <m/>
    <m/>
    <m/>
    <m/>
    <s v="     "/>
    <x v="0"/>
    <x v="0"/>
    <s v="Vegetation"/>
    <x v="0"/>
    <m/>
    <s v="&lt;3 meters of linear travel"/>
    <s v="Square Feet: ; Acreage: "/>
    <s v="Contact - 3rd Party"/>
    <x v="8"/>
    <s v="Contact - 3rd Party"/>
    <s v="All types of equipment / facility failure"/>
    <s v="Contact - Vehicle"/>
    <m/>
    <s v="Contact - Vehicle"/>
    <s v="Pole"/>
    <s v="None"/>
    <s v="Overhead"/>
    <s v="Primary"/>
    <s v="Conductor"/>
    <m/>
    <s v="103838109"/>
    <s v="     "/>
    <x v="1"/>
    <n v="300"/>
    <n v="38.834000000000003"/>
    <n v="-121.12"/>
    <m/>
    <s v="PENRYN-1107"/>
    <n v="12000"/>
    <s v="Fire Capt"/>
    <s v="Hardwood Woodland"/>
    <m/>
    <m/>
    <m/>
    <m/>
    <m/>
    <m/>
    <m/>
    <s v="N"/>
    <s v="N"/>
    <m/>
    <m/>
    <s v="     "/>
    <m/>
    <m/>
    <m/>
    <m/>
    <m/>
    <m/>
    <m/>
    <m/>
    <m/>
    <m/>
    <m/>
    <m/>
    <m/>
    <m/>
    <m/>
    <m/>
    <m/>
    <m/>
    <m/>
  </r>
  <r>
    <x v="1208"/>
    <s v="     "/>
    <d v="2017-05-25T00:00:00"/>
    <d v="1899-12-30T16:55:00"/>
    <s v="21"/>
    <x v="1"/>
    <s v="5"/>
    <x v="3"/>
    <d v="2017-05-25T00:00:00"/>
    <d v="1899-12-30T16:55:00"/>
    <s v="WILL CALL FOR CREW TO MAKE REPAIRS TO WIRE DOWN. EC TAG SENT IN"/>
    <s v="     "/>
    <x v="1"/>
    <m/>
    <x v="1"/>
    <m/>
    <s v="1790693"/>
    <s v="17-0050815"/>
    <m/>
    <m/>
    <n v="112903000"/>
    <m/>
    <s v="     "/>
    <x v="0"/>
    <x v="0"/>
    <s v="Vegetation"/>
    <x v="0"/>
    <m/>
    <s v="&lt;3 meters of linear travel"/>
    <s v="Square Feet: ; Acreage: "/>
    <s v="Vegetation"/>
    <x v="0"/>
    <s v="Vegetation"/>
    <s v="All types of equipment / facility failure"/>
    <s v="Contact - Vegetation"/>
    <m/>
    <s v="Contact - Vegetation"/>
    <s v="Conductor"/>
    <s v="Unknown"/>
    <s v="Overhead"/>
    <s v="Primary"/>
    <s v="Conductor"/>
    <m/>
    <s v="101974034"/>
    <s v="     "/>
    <x v="2"/>
    <n v="140"/>
    <n v="38.398600000000002"/>
    <n v="-122.988"/>
    <m/>
    <s v="MOLINO-1102"/>
    <n v="12000"/>
    <s v="N.A."/>
    <s v="Conifer Forest"/>
    <m/>
    <m/>
    <m/>
    <m/>
    <m/>
    <m/>
    <m/>
    <s v="N"/>
    <s v="N"/>
    <m/>
    <m/>
    <s v="     "/>
    <n v="38.398600000000002"/>
    <n v="-122.9876"/>
    <s v="May 26 2017 12:00AM"/>
    <s v="BranchFail"/>
    <s v="BRANCH CROSS-PHASED LINES. GREEN REDWOOD, NO SIGNS OF DECLINE."/>
    <s v="REDW"/>
    <s v="120"/>
    <s v="35"/>
    <s v="10"/>
    <s v="None"/>
    <s v="None"/>
    <s v="N"/>
    <s v="1"/>
    <m/>
    <s v="Ridge"/>
    <s v="A"/>
    <s v="CrossArm"/>
    <s v="TreeWire"/>
    <s v="0"/>
  </r>
  <r>
    <x v="1209"/>
    <s v="     "/>
    <d v="2017-05-25T00:00:00"/>
    <d v="1899-12-30T15:05:00"/>
    <s v="21"/>
    <x v="1"/>
    <s v="5"/>
    <x v="3"/>
    <d v="2017-05-25T00:00:00"/>
    <d v="1899-12-30T15:41:00"/>
    <s v="crew onsite to repair anchor and down guy"/>
    <s v="     "/>
    <x v="1"/>
    <m/>
    <x v="1"/>
    <m/>
    <s v="1790620"/>
    <s v="17-0050761"/>
    <m/>
    <m/>
    <m/>
    <m/>
    <s v="     "/>
    <x v="0"/>
    <x v="0"/>
    <s v="Vegetation"/>
    <x v="0"/>
    <m/>
    <s v="&lt;0.25"/>
    <s v="Square Feet: ; Acreage: "/>
    <s v="Equipment - PG&amp;E"/>
    <x v="4"/>
    <s v="Equipment - PG&amp;E"/>
    <s v="All types of equipment / facility failure"/>
    <s v="Conductor"/>
    <s v="Conductor"/>
    <m/>
    <m/>
    <s v="Pacific Bell"/>
    <s v="Overhead"/>
    <s v="Primary"/>
    <s v="Conductor"/>
    <m/>
    <s v="101778611"/>
    <s v="     "/>
    <x v="1"/>
    <n v="505"/>
    <n v="36.521700000000003"/>
    <n v="-121.84699999999999"/>
    <m/>
    <s v="HATTON-1101"/>
    <n v="12000"/>
    <s v="Buddy Bloxham 831-236-5659"/>
    <s v="Shrub"/>
    <m/>
    <m/>
    <m/>
    <m/>
    <m/>
    <m/>
    <m/>
    <s v="N"/>
    <s v="N"/>
    <m/>
    <m/>
    <s v="     "/>
    <m/>
    <m/>
    <m/>
    <m/>
    <m/>
    <m/>
    <m/>
    <m/>
    <m/>
    <m/>
    <m/>
    <m/>
    <m/>
    <m/>
    <m/>
    <m/>
    <m/>
    <m/>
    <m/>
  </r>
  <r>
    <x v="1210"/>
    <s v="     "/>
    <d v="2017-05-25T00:00:00"/>
    <d v="1899-12-30T11:09:00"/>
    <s v="21"/>
    <x v="1"/>
    <s v="5"/>
    <x v="3"/>
    <d v="2017-05-25T00:00:00"/>
    <d v="1899-12-30T11:09:00"/>
    <s v="POT HEAD FAILED CAUSING 3 FUSES TO BLOW AND STARTED FIRE AT BASE OF POLE"/>
    <s v="     "/>
    <x v="1"/>
    <m/>
    <x v="1"/>
    <m/>
    <s v="1790367"/>
    <s v="17-0050610"/>
    <m/>
    <m/>
    <n v="112903000"/>
    <s v="EI170525A"/>
    <s v="     "/>
    <x v="0"/>
    <x v="0"/>
    <s v="Vegetation"/>
    <x v="0"/>
    <m/>
    <s v="0.26-9.99"/>
    <s v="Square Feet: ; Acreage: 6"/>
    <s v="Equipment - PG&amp;E"/>
    <x v="13"/>
    <s v="Equipment - PG&amp;E"/>
    <s v="All types of equipment / facility failure"/>
    <s v="Transformer"/>
    <s v="Transformer"/>
    <m/>
    <m/>
    <s v="Unknown"/>
    <s v="Overhead"/>
    <s v="Primary"/>
    <s v="Transformer"/>
    <m/>
    <s v="100557380"/>
    <s v="     "/>
    <x v="0"/>
    <m/>
    <n v="37.452599999999997"/>
    <n v="-121.889"/>
    <m/>
    <s v="MILPITAS-1105"/>
    <n v="12000"/>
    <s v="ERIC EMMANUELE OFFICE (408)586-3365 DIRECT (408)586-3383"/>
    <s v="Herbaceous"/>
    <m/>
    <m/>
    <m/>
    <m/>
    <m/>
    <m/>
    <m/>
    <s v="N"/>
    <s v="N"/>
    <m/>
    <m/>
    <s v="     "/>
    <m/>
    <m/>
    <m/>
    <m/>
    <m/>
    <m/>
    <m/>
    <m/>
    <m/>
    <m/>
    <m/>
    <m/>
    <m/>
    <m/>
    <m/>
    <m/>
    <m/>
    <m/>
    <m/>
  </r>
  <r>
    <x v="1211"/>
    <s v="     "/>
    <d v="2017-05-29T00:00:00"/>
    <m/>
    <s v="22"/>
    <x v="1"/>
    <s v="5"/>
    <x v="3"/>
    <d v="2017-05-29T00:00:00"/>
    <d v="1899-12-30T19:30:00"/>
    <s v="0"/>
    <s v="     "/>
    <x v="1"/>
    <m/>
    <x v="1"/>
    <m/>
    <s v="1792792"/>
    <s v="17-0051324"/>
    <m/>
    <m/>
    <n v="112909000"/>
    <m/>
    <s v="     "/>
    <x v="0"/>
    <x v="0"/>
    <s v="Vegetation"/>
    <x v="0"/>
    <m/>
    <s v="0.26-9.99"/>
    <s v="Square Feet: ; Acreage: 3.5"/>
    <s v="Vegetation"/>
    <x v="0"/>
    <s v="Vegetation"/>
    <s v="All types of equipment / facility failure"/>
    <s v="Contact - Vegetation"/>
    <m/>
    <s v="Contact - Vegetation"/>
    <s v="Conductor"/>
    <s v="Pacific Bell"/>
    <s v="Overhead"/>
    <s v="Primary"/>
    <s v="Conductor"/>
    <m/>
    <s v="101304842"/>
    <s v="     "/>
    <x v="0"/>
    <n v="300"/>
    <n v="39.224499999999999"/>
    <n v="-121.375"/>
    <m/>
    <s v="BROWNS-VALLEY-1101"/>
    <n v="12000"/>
    <s v="Cal Fire"/>
    <s v="Herbaceous"/>
    <m/>
    <m/>
    <m/>
    <m/>
    <m/>
    <m/>
    <m/>
    <s v="N"/>
    <s v="N"/>
    <m/>
    <m/>
    <s v="     "/>
    <n v="39.22184"/>
    <n v="-121.38234"/>
    <s v="May 30 2017 12:00AM"/>
    <s v="TrunkFail"/>
    <s v="Heathy green 40 x 25 2xstem Live Oak tree split at the base causing the line side spar to fall into the 12Kv lines.  There were no signs of defect or rot."/>
    <s v="OAKL"/>
    <s v="40"/>
    <s v="25"/>
    <s v="30"/>
    <s v="Slight"/>
    <s v="None"/>
    <s v="N"/>
    <s v="1"/>
    <m/>
    <s v="Valley"/>
    <s v="A"/>
    <s v="CrossArm"/>
    <s v="BareWire"/>
    <s v="2"/>
  </r>
  <r>
    <x v="1212"/>
    <s v="     "/>
    <d v="2017-05-30T00:00:00"/>
    <d v="1899-12-30T11:40:00"/>
    <s v="22"/>
    <x v="1"/>
    <s v="5"/>
    <x v="3"/>
    <d v="2017-05-30T00:00:00"/>
    <d v="1899-12-30T11:40:00"/>
    <m/>
    <s v="     "/>
    <x v="1"/>
    <m/>
    <x v="1"/>
    <m/>
    <s v="1793252"/>
    <s v="17-0051473"/>
    <m/>
    <m/>
    <m/>
    <m/>
    <s v="     "/>
    <x v="0"/>
    <x v="0"/>
    <s v="Vegetation"/>
    <x v="0"/>
    <m/>
    <s v="&lt;0.25"/>
    <s v="Square Feet: ; Acreage: "/>
    <s v="Contact - Animal - Bird"/>
    <x v="6"/>
    <s v="Contact - Bird"/>
    <s v="All types of equipment / facility failure"/>
    <s v="Contact - Animal"/>
    <m/>
    <s v="Contact - Animal"/>
    <s v="Conductor"/>
    <s v="Unknown"/>
    <s v="Overhead"/>
    <s v="Primary"/>
    <s v="Conductor"/>
    <m/>
    <s v="101707398"/>
    <s v="     "/>
    <x v="0"/>
    <m/>
    <n v="36.8005"/>
    <n v="-121.77"/>
    <m/>
    <s v="DOLAN-ROAD-1101"/>
    <n v="12000"/>
    <s v="N.A."/>
    <s v="Herbaceous"/>
    <m/>
    <m/>
    <m/>
    <m/>
    <m/>
    <m/>
    <m/>
    <s v="N"/>
    <s v="N"/>
    <m/>
    <m/>
    <s v="     "/>
    <m/>
    <m/>
    <m/>
    <m/>
    <m/>
    <m/>
    <m/>
    <m/>
    <m/>
    <m/>
    <m/>
    <m/>
    <m/>
    <m/>
    <m/>
    <m/>
    <m/>
    <m/>
    <m/>
  </r>
  <r>
    <x v="1213"/>
    <s v="     "/>
    <d v="2017-05-31T00:00:00"/>
    <d v="1899-12-30T05:24:00"/>
    <s v="22"/>
    <x v="1"/>
    <s v="5"/>
    <x v="3"/>
    <d v="2017-05-31T00:00:00"/>
    <d v="1899-12-30T05:24:00"/>
    <s v="0"/>
    <s v="     "/>
    <x v="1"/>
    <m/>
    <x v="1"/>
    <m/>
    <s v="1793669"/>
    <s v="17-0051631"/>
    <m/>
    <m/>
    <m/>
    <m/>
    <s v="     "/>
    <x v="0"/>
    <x v="0"/>
    <s v="Vegetation"/>
    <x v="0"/>
    <m/>
    <s v="&lt;0.25"/>
    <s v="Square Feet: ; Acreage: "/>
    <s v="Equipment - PG&amp;E"/>
    <x v="4"/>
    <s v="Equipment - PG&amp;E"/>
    <s v="All types of equipment / facility failure"/>
    <s v="Conductor"/>
    <s v="Conductor"/>
    <m/>
    <m/>
    <s v="Unknown"/>
    <s v="Overhead"/>
    <s v="Primary"/>
    <s v="Conductor"/>
    <m/>
    <s v="101113852"/>
    <s v="     "/>
    <x v="0"/>
    <m/>
    <n v="37.027500000000003"/>
    <n v="-120.071"/>
    <m/>
    <s v="STOREY-1109"/>
    <n v="12000"/>
    <s v="Unknown"/>
    <s v="Urban"/>
    <m/>
    <m/>
    <m/>
    <m/>
    <m/>
    <m/>
    <m/>
    <s v="N"/>
    <s v="N"/>
    <m/>
    <m/>
    <s v="     "/>
    <m/>
    <m/>
    <m/>
    <m/>
    <m/>
    <m/>
    <m/>
    <m/>
    <m/>
    <m/>
    <m/>
    <m/>
    <m/>
    <m/>
    <m/>
    <m/>
    <m/>
    <m/>
    <m/>
  </r>
  <r>
    <x v="1214"/>
    <s v="     "/>
    <d v="2017-05-31T00:00:00"/>
    <d v="1899-12-30T02:06:00"/>
    <s v="22"/>
    <x v="1"/>
    <s v="5"/>
    <x v="3"/>
    <d v="2017-05-31T00:00:00"/>
    <d v="1899-12-30T02:06:00"/>
    <s v="Removed mylar balloons, refused ok @ 0403"/>
    <s v="     "/>
    <x v="1"/>
    <m/>
    <x v="1"/>
    <m/>
    <s v="1793635"/>
    <s v="17-0051624"/>
    <m/>
    <m/>
    <m/>
    <m/>
    <s v="     "/>
    <x v="0"/>
    <x v="0"/>
    <s v="Vegetation"/>
    <x v="0"/>
    <m/>
    <s v="&lt;0.25"/>
    <s v="Square Feet: ; Acreage: "/>
    <s v="Contact - 3rd Party"/>
    <x v="12"/>
    <s v="Contact - 3rd Party"/>
    <s v="All types of equipment / facility failure"/>
    <s v="Contact - Balloon"/>
    <m/>
    <s v="Contact - Balloon"/>
    <s v="Conductor"/>
    <s v="ROSEVILLE"/>
    <s v="Overhead"/>
    <s v="Primary"/>
    <s v="Conductor"/>
    <m/>
    <s v="100063341"/>
    <s v="     "/>
    <x v="0"/>
    <m/>
    <n v="38.753999999999998"/>
    <n v="-121.224"/>
    <m/>
    <s v="HORSESHOE-1106"/>
    <n v="12000"/>
    <s v="Placer Co. fire"/>
    <s v="Herbaceous"/>
    <m/>
    <m/>
    <m/>
    <m/>
    <m/>
    <m/>
    <m/>
    <s v="N"/>
    <s v="N"/>
    <m/>
    <m/>
    <s v="     "/>
    <m/>
    <m/>
    <m/>
    <m/>
    <m/>
    <m/>
    <m/>
    <m/>
    <m/>
    <m/>
    <m/>
    <m/>
    <m/>
    <m/>
    <m/>
    <m/>
    <m/>
    <m/>
    <m/>
  </r>
  <r>
    <x v="1215"/>
    <s v="     "/>
    <d v="2017-06-01T00:00:00"/>
    <d v="1899-12-30T22:14:00"/>
    <s v="22"/>
    <x v="1"/>
    <s v="6"/>
    <x v="3"/>
    <d v="2017-06-01T00:00:00"/>
    <d v="1899-12-30T22:14:00"/>
    <s v="Crew to make repairs @ riser c/o's 24409"/>
    <s v="     "/>
    <x v="1"/>
    <m/>
    <x v="1"/>
    <m/>
    <s v="1795243"/>
    <s v="17-0052182"/>
    <m/>
    <m/>
    <n v="112919000"/>
    <m/>
    <s v="     "/>
    <x v="0"/>
    <x v="0"/>
    <s v="Vegetation"/>
    <x v="0"/>
    <m/>
    <s v="&lt;3 meters of linear travel"/>
    <s v="Square Feet: ; Acreage: "/>
    <s v="Equipment - PG&amp;E"/>
    <x v="17"/>
    <s v="Equipment - PG&amp;E"/>
    <s v="All types of equipment / facility failure"/>
    <s v="Lightning Arrestor"/>
    <s v="Lightning Arrestor"/>
    <m/>
    <m/>
    <s v="Unknown"/>
    <s v="Overhead"/>
    <s v="Primary"/>
    <s v="Lightning Arrestor"/>
    <m/>
    <s v="101732390"/>
    <s v="     "/>
    <x v="0"/>
    <m/>
    <n v="36.6539"/>
    <n v="-121.629"/>
    <m/>
    <s v="BUENA-VISTA-1106"/>
    <n v="12000"/>
    <s v="Salinas FD"/>
    <s v="Urban"/>
    <m/>
    <m/>
    <m/>
    <m/>
    <m/>
    <m/>
    <m/>
    <s v="N"/>
    <s v="N"/>
    <m/>
    <m/>
    <s v="     "/>
    <m/>
    <m/>
    <m/>
    <m/>
    <m/>
    <m/>
    <m/>
    <m/>
    <m/>
    <m/>
    <m/>
    <m/>
    <m/>
    <m/>
    <m/>
    <m/>
    <m/>
    <m/>
    <m/>
  </r>
  <r>
    <x v="1216"/>
    <s v="     "/>
    <d v="2017-06-01T00:00:00"/>
    <d v="1899-12-30T21:35:00"/>
    <s v="22"/>
    <x v="1"/>
    <s v="6"/>
    <x v="3"/>
    <d v="2017-06-01T00:00:00"/>
    <d v="1899-12-30T21:50:00"/>
    <s v="0"/>
    <s v="     "/>
    <x v="1"/>
    <m/>
    <x v="1"/>
    <m/>
    <s v="1795257"/>
    <s v="17-0052160"/>
    <m/>
    <m/>
    <n v="112922000"/>
    <m/>
    <s v="     "/>
    <x v="0"/>
    <x v="0"/>
    <s v="Vegetation"/>
    <x v="0"/>
    <m/>
    <s v="&lt;3 meters of linear travel"/>
    <s v="Square Feet: ; Acreage: "/>
    <s v="Equipment - PG&amp;E"/>
    <x v="4"/>
    <s v="Equipment - PG&amp;E"/>
    <s v="All types of equipment / facility failure"/>
    <s v="Conductor"/>
    <s v="Conductor"/>
    <m/>
    <m/>
    <s v="FRONTIER COMMUNICATI"/>
    <s v="Overhead"/>
    <s v="Primary"/>
    <s v="Conductor"/>
    <m/>
    <s v="101550337"/>
    <s v="     "/>
    <x v="0"/>
    <n v="249"/>
    <n v="41.055700000000002"/>
    <n v="-121.387"/>
    <m/>
    <s v="MC-ARTHUR-1101"/>
    <n v="12000"/>
    <s v="Unknown"/>
    <s v="Agriculture"/>
    <m/>
    <m/>
    <m/>
    <m/>
    <m/>
    <m/>
    <m/>
    <s v="N"/>
    <s v="N"/>
    <m/>
    <m/>
    <s v="     "/>
    <m/>
    <m/>
    <m/>
    <m/>
    <m/>
    <m/>
    <m/>
    <m/>
    <m/>
    <m/>
    <m/>
    <m/>
    <m/>
    <m/>
    <m/>
    <m/>
    <m/>
    <m/>
    <m/>
  </r>
  <r>
    <x v="1217"/>
    <s v="     "/>
    <d v="2017-06-01T00:00:00"/>
    <d v="1899-12-30T09:11:00"/>
    <s v="22"/>
    <x v="1"/>
    <s v="6"/>
    <x v="3"/>
    <d v="2017-06-01T00:00:00"/>
    <d v="1899-12-30T09:11:00"/>
    <s v="0"/>
    <s v="     "/>
    <x v="1"/>
    <m/>
    <x v="1"/>
    <m/>
    <s v="1794474"/>
    <s v="17-0052002"/>
    <m/>
    <m/>
    <n v="112917000"/>
    <m/>
    <s v="     "/>
    <x v="0"/>
    <x v="0"/>
    <s v="Vegetation"/>
    <x v="0"/>
    <m/>
    <s v="&lt;0.25"/>
    <s v="Square Feet: 15 x 20; Acreage: "/>
    <s v="Contact - Animal - Bird"/>
    <x v="6"/>
    <s v="Contact - Bird"/>
    <s v="All types of equipment / facility failure"/>
    <s v="Contact - Animal"/>
    <m/>
    <s v="Contact - Animal"/>
    <s v="Conductor"/>
    <s v="Unknown"/>
    <s v="Overhead"/>
    <s v="Primary"/>
    <s v="Conductor"/>
    <m/>
    <s v="101546068"/>
    <s v="     "/>
    <x v="0"/>
    <m/>
    <n v="40.183"/>
    <n v="-122.267"/>
    <m/>
    <s v="RED-BLUFF-1101"/>
    <n v="12000"/>
    <s v="MARK FRITZ"/>
    <s v="Herbaceous"/>
    <m/>
    <m/>
    <m/>
    <m/>
    <m/>
    <m/>
    <m/>
    <s v="N"/>
    <s v="N"/>
    <m/>
    <m/>
    <s v="     "/>
    <m/>
    <m/>
    <m/>
    <m/>
    <m/>
    <m/>
    <m/>
    <m/>
    <m/>
    <m/>
    <m/>
    <m/>
    <m/>
    <m/>
    <m/>
    <m/>
    <m/>
    <m/>
    <m/>
  </r>
  <r>
    <x v="1218"/>
    <s v="     "/>
    <d v="2017-06-02T00:00:00"/>
    <d v="1899-12-30T14:56:06"/>
    <s v="22"/>
    <x v="1"/>
    <s v="6"/>
    <x v="3"/>
    <d v="2017-06-02T00:00:00"/>
    <d v="1899-12-30T14:56:00"/>
    <s v="FAS states a transformer blew leading to a service drop and structure fire that was put out by Kings County Fire Department."/>
    <s v="     "/>
    <x v="0"/>
    <d v="2021-02-23T00:00:00"/>
    <x v="0"/>
    <m/>
    <s v="1795685"/>
    <s v="N/A"/>
    <m/>
    <s v="T004049313"/>
    <n v="112924160"/>
    <m/>
    <s v="     "/>
    <x v="0"/>
    <x v="0"/>
    <m/>
    <x v="0"/>
    <m/>
    <s v="&lt;0.25"/>
    <m/>
    <s v="Equipment - PG&amp;E"/>
    <x v="13"/>
    <s v="Equipment - PG&amp;E"/>
    <s v="All types of equipment / facility failure"/>
    <s v="Transformer failure"/>
    <s v="Transformer"/>
    <m/>
    <m/>
    <s v="Yes"/>
    <s v="Overhead"/>
    <m/>
    <s v="Transformer"/>
    <m/>
    <s v="4.1829032864e+11"/>
    <s v="     "/>
    <x v="0"/>
    <m/>
    <n v="36.118200000000002"/>
    <n v="-119.58"/>
    <s v="Kings"/>
    <s v="CORCORAN-1116"/>
    <m/>
    <s v="Kings County Fire Department"/>
    <s v="Urban"/>
    <m/>
    <m/>
    <m/>
    <m/>
    <m/>
    <m/>
    <m/>
    <s v="N"/>
    <s v="N"/>
    <m/>
    <m/>
    <s v="     "/>
    <m/>
    <m/>
    <m/>
    <m/>
    <m/>
    <m/>
    <m/>
    <m/>
    <m/>
    <m/>
    <m/>
    <m/>
    <m/>
    <m/>
    <m/>
    <m/>
    <m/>
    <m/>
    <m/>
  </r>
  <r>
    <x v="1219"/>
    <s v="     "/>
    <d v="2017-06-03T00:00:00"/>
    <d v="1899-12-30T13:26:00"/>
    <s v="22"/>
    <x v="1"/>
    <s v="6"/>
    <x v="3"/>
    <d v="2017-06-03T00:00:00"/>
    <d v="1899-12-30T13:26:00"/>
    <s v="Called for crew"/>
    <s v="     "/>
    <x v="1"/>
    <m/>
    <x v="1"/>
    <m/>
    <s v="1796263"/>
    <s v="17-0052543"/>
    <m/>
    <m/>
    <n v="112925000"/>
    <m/>
    <s v="     "/>
    <x v="0"/>
    <x v="0"/>
    <s v="Vegetation"/>
    <x v="0"/>
    <m/>
    <s v="&lt;0.25"/>
    <s v="Square Feet: ; Acreage: "/>
    <s v="Equipment - PG&amp;E"/>
    <x v="4"/>
    <s v="Equipment - PG&amp;E"/>
    <s v="All types of equipment / facility failure"/>
    <s v="Conductor"/>
    <s v="Conductor"/>
    <m/>
    <m/>
    <s v="Pacific Bell"/>
    <s v="Overhead"/>
    <s v="Primary"/>
    <s v="Conductor"/>
    <m/>
    <s v="100043664"/>
    <s v="     "/>
    <x v="0"/>
    <m/>
    <n v="38.901699999999998"/>
    <n v="-121.206"/>
    <m/>
    <s v="LINCOLN-1101"/>
    <n v="12000"/>
    <s v="Cal Fire"/>
    <s v="Hardwood Woodland"/>
    <m/>
    <m/>
    <m/>
    <m/>
    <m/>
    <m/>
    <m/>
    <s v="N"/>
    <s v="N"/>
    <m/>
    <m/>
    <s v="     "/>
    <m/>
    <m/>
    <m/>
    <m/>
    <m/>
    <m/>
    <m/>
    <m/>
    <m/>
    <m/>
    <m/>
    <m/>
    <m/>
    <m/>
    <m/>
    <m/>
    <m/>
    <m/>
    <m/>
  </r>
  <r>
    <x v="1220"/>
    <s v="     "/>
    <d v="2017-06-03T00:00:00"/>
    <m/>
    <s v="22"/>
    <x v="1"/>
    <s v="6"/>
    <x v="3"/>
    <d v="2017-06-03T00:00:00"/>
    <d v="1899-12-30T21:20:00"/>
    <s v="TREE FELL THROUGH THE LINE AND CAUSED LINE TO BREAK AND START SMALL FIRE.  CLOVIS F.D. PUT OUT FIRE.  OPENED FUSES TO THE TAP AND CALLED FOR CREW TO MAKE REPAIRS.  PGE OK"/>
    <s v="     "/>
    <x v="1"/>
    <m/>
    <x v="1"/>
    <m/>
    <s v="1796479"/>
    <s v="17-0052562"/>
    <m/>
    <m/>
    <n v="112926000"/>
    <m/>
    <s v="     "/>
    <x v="0"/>
    <x v="0"/>
    <s v="Vegetation"/>
    <x v="0"/>
    <m/>
    <s v="&lt;3 meters of linear travel"/>
    <s v="Square Feet: ; Acreage: "/>
    <s v="Vegetation"/>
    <x v="0"/>
    <s v="Vegetation"/>
    <s v="All types of equipment / facility failure"/>
    <s v="Contact - Vegetation"/>
    <m/>
    <s v="Contact - Vegetation"/>
    <s v="Conductor"/>
    <s v="Unknown"/>
    <s v="Overhead"/>
    <s v="Primary"/>
    <s v="Conductor"/>
    <m/>
    <s v="100768082"/>
    <s v="     "/>
    <x v="0"/>
    <m/>
    <n v="36.832299999999996"/>
    <n v="-119.633"/>
    <m/>
    <s v="CLOVIS-1108"/>
    <n v="12000"/>
    <s v="CLOVIS F.D. CHIEF"/>
    <s v="Urban"/>
    <m/>
    <m/>
    <m/>
    <m/>
    <m/>
    <m/>
    <m/>
    <s v="N"/>
    <s v="N"/>
    <m/>
    <m/>
    <s v="     "/>
    <n v="38.831806999999998"/>
    <n v="-119.632897"/>
    <s v="Jun  5 2017 12:00AM"/>
    <s v="TrunkFail"/>
    <s v="GREEN HEALTHY TREE BROKE AT 1 FT ABOVE GROUND REVEALING ROT. CONFIRM LINE ON GROUND. CAUSED A SMALL 24FT BY 14FT FIRE"/>
    <s v="EUCB"/>
    <s v="40"/>
    <s v="18"/>
    <s v="24"/>
    <s v="Moderate"/>
    <s v="None"/>
    <s v="N"/>
    <s v="1"/>
    <m/>
    <s v="Valley"/>
    <s v="D"/>
    <s v="CrossArm"/>
    <s v="BareWire"/>
    <s v="4"/>
  </r>
  <r>
    <x v="1221"/>
    <s v="     "/>
    <d v="2017-06-04T00:00:00"/>
    <d v="1899-12-30T13:12:00"/>
    <s v="23"/>
    <x v="1"/>
    <s v="6"/>
    <x v="3"/>
    <d v="2017-06-04T00:00:00"/>
    <d v="1899-12-30T13:12:00"/>
    <s v="crew to replace cutouts and jumpers"/>
    <s v="     "/>
    <x v="1"/>
    <m/>
    <x v="1"/>
    <m/>
    <s v="1796709"/>
    <s v="17-0052623"/>
    <m/>
    <m/>
    <n v="112926000"/>
    <m/>
    <s v="     "/>
    <x v="0"/>
    <x v="0"/>
    <s v="Vegetation"/>
    <x v="0"/>
    <m/>
    <s v="&lt;0.25"/>
    <s v="Square Feet: ; Acreage: "/>
    <s v="Contact - Animal - Other"/>
    <x v="6"/>
    <s v="Contact - Animal"/>
    <s v="All types of equipment / facility failure"/>
    <s v="Contact - Animal"/>
    <m/>
    <s v="Contact - Animal"/>
    <s v="Conductor"/>
    <s v="Unknown"/>
    <s v="Overhead"/>
    <s v="Primary"/>
    <s v="Conductor"/>
    <m/>
    <s v="100645872"/>
    <s v="     "/>
    <x v="0"/>
    <m/>
    <n v="36.745899999999999"/>
    <n v="-120.06"/>
    <m/>
    <s v="KERMAN-1103"/>
    <n v="12000"/>
    <s v="Unknown"/>
    <s v="Agriculture"/>
    <m/>
    <m/>
    <m/>
    <m/>
    <m/>
    <m/>
    <m/>
    <s v="N"/>
    <s v="N"/>
    <m/>
    <m/>
    <s v="     "/>
    <m/>
    <m/>
    <m/>
    <m/>
    <m/>
    <m/>
    <m/>
    <m/>
    <m/>
    <m/>
    <m/>
    <m/>
    <m/>
    <m/>
    <m/>
    <m/>
    <m/>
    <m/>
    <m/>
  </r>
  <r>
    <x v="1222"/>
    <s v="     "/>
    <d v="2017-06-04T00:00:00"/>
    <m/>
    <s v="23"/>
    <x v="1"/>
    <s v="6"/>
    <x v="3"/>
    <d v="2017-06-04T00:00:00"/>
    <d v="1899-12-30T00:08:00"/>
    <s v="Momentary outag due to mylar balloon cross phasing swith and burned blades. crew to jumper for temp. repair. Made coe pin.# 289479 for later replacement. Small veg fire also."/>
    <s v="     "/>
    <x v="1"/>
    <m/>
    <x v="1"/>
    <m/>
    <s v="1796523"/>
    <s v="17-0052593"/>
    <m/>
    <m/>
    <m/>
    <m/>
    <s v="     "/>
    <x v="0"/>
    <x v="0"/>
    <s v="Vegetation"/>
    <x v="0"/>
    <m/>
    <s v="&lt;0.25"/>
    <s v="Square Feet: ; Acreage: "/>
    <s v="Contact - 3rd Party"/>
    <x v="12"/>
    <s v="Contact - 3rd Party"/>
    <s v="All types of equipment / facility failure"/>
    <s v="Contact - Balloon"/>
    <m/>
    <s v="Contact - Balloon"/>
    <s v="Conductor"/>
    <s v="None"/>
    <s v="Overhead"/>
    <s v="Primary"/>
    <s v="Conductor"/>
    <m/>
    <s v="103837406"/>
    <s v="     "/>
    <x v="0"/>
    <m/>
    <n v="36.981999999999999"/>
    <n v="-120.035"/>
    <m/>
    <s v="STOREY-1106"/>
    <n v="12000"/>
    <s v="Mike Gomez 559 906-1621  Incident #17cammu011185"/>
    <s v="Herbaceous"/>
    <m/>
    <m/>
    <m/>
    <m/>
    <m/>
    <m/>
    <m/>
    <s v="N"/>
    <s v="N"/>
    <m/>
    <m/>
    <s v="     "/>
    <m/>
    <m/>
    <m/>
    <m/>
    <m/>
    <m/>
    <m/>
    <m/>
    <m/>
    <m/>
    <m/>
    <m/>
    <m/>
    <m/>
    <m/>
    <m/>
    <m/>
    <m/>
    <m/>
  </r>
  <r>
    <x v="1223"/>
    <s v="     "/>
    <d v="2017-06-05T00:00:00"/>
    <d v="1899-12-30T17:12:00"/>
    <s v="23"/>
    <x v="1"/>
    <s v="6"/>
    <x v="3"/>
    <d v="2017-06-05T00:00:00"/>
    <d v="1899-12-30T17:12:00"/>
    <s v="Car hit pole breaking all crossarms, pole leaning"/>
    <s v="     "/>
    <x v="1"/>
    <m/>
    <x v="1"/>
    <m/>
    <s v="1797560"/>
    <s v="17-0052872"/>
    <m/>
    <m/>
    <m/>
    <m/>
    <s v="     "/>
    <x v="0"/>
    <x v="0"/>
    <s v="Vegetation"/>
    <x v="0"/>
    <m/>
    <s v="10-99"/>
    <s v="Square Feet: ; Acreage: 15"/>
    <s v="Contact - 3rd Party"/>
    <x v="8"/>
    <s v="Contact - 3rd Party"/>
    <s v="All types of equipment / facility failure"/>
    <s v="Contact - Vehicle"/>
    <m/>
    <s v="Contact - Vehicle"/>
    <s v="Pole"/>
    <s v="Unknown"/>
    <s v="Overhead"/>
    <s v="Primary"/>
    <s v="Conductor"/>
    <m/>
    <s v="101717332"/>
    <s v="     "/>
    <x v="0"/>
    <m/>
    <n v="36.942399999999999"/>
    <n v="-121.461"/>
    <m/>
    <s v="HOLLISTER-2102"/>
    <n v="21000"/>
    <s v="Leo Alvarez  831-6364324"/>
    <s v="Herbaceous"/>
    <n v="10"/>
    <m/>
    <m/>
    <m/>
    <m/>
    <m/>
    <m/>
    <s v="N"/>
    <s v="N"/>
    <m/>
    <m/>
    <s v="     "/>
    <m/>
    <m/>
    <m/>
    <m/>
    <m/>
    <m/>
    <m/>
    <m/>
    <m/>
    <m/>
    <m/>
    <m/>
    <m/>
    <m/>
    <m/>
    <m/>
    <m/>
    <m/>
    <m/>
  </r>
  <r>
    <x v="1224"/>
    <s v="     "/>
    <d v="2017-06-05T00:00:00"/>
    <d v="1899-12-30T07:56:00"/>
    <s v="23"/>
    <x v="1"/>
    <s v="6"/>
    <x v="3"/>
    <d v="2017-06-05T00:00:00"/>
    <d v="1899-12-30T07:56:00"/>
    <s v="0"/>
    <s v="     "/>
    <x v="1"/>
    <m/>
    <x v="1"/>
    <m/>
    <s v="1796974"/>
    <s v="17-0052694"/>
    <m/>
    <m/>
    <n v="112927000"/>
    <m/>
    <s v="     "/>
    <x v="0"/>
    <x v="0"/>
    <s v="Vegetation"/>
    <x v="0"/>
    <m/>
    <s v="&lt;0.25"/>
    <s v="Square Feet: ; Acreage: "/>
    <s v="Contact - Animal - Bird"/>
    <x v="6"/>
    <s v="Contact - Bird"/>
    <s v="All types of equipment / facility failure"/>
    <s v="Contact - Animal"/>
    <m/>
    <s v="Contact - Animal"/>
    <s v="Conductor"/>
    <s v="None"/>
    <s v="Overhead"/>
    <s v="Primary"/>
    <s v="Conductor"/>
    <m/>
    <s v="102333651"/>
    <s v="     "/>
    <x v="0"/>
    <m/>
    <n v="37.8568"/>
    <n v="-120.88200000000001"/>
    <m/>
    <s v="VALLEY-HOME-1703"/>
    <n v="17000"/>
    <s v="209 5523911"/>
    <s v="Herbaceous"/>
    <m/>
    <m/>
    <m/>
    <m/>
    <m/>
    <m/>
    <m/>
    <s v="N"/>
    <s v="N"/>
    <m/>
    <m/>
    <s v="     "/>
    <m/>
    <m/>
    <m/>
    <m/>
    <m/>
    <m/>
    <m/>
    <m/>
    <m/>
    <m/>
    <m/>
    <m/>
    <m/>
    <m/>
    <m/>
    <m/>
    <m/>
    <m/>
    <m/>
  </r>
  <r>
    <x v="1225"/>
    <s v="     "/>
    <d v="2017-06-05T00:00:00"/>
    <d v="1899-12-30T00:52:00"/>
    <s v="23"/>
    <x v="1"/>
    <s v="6"/>
    <x v="3"/>
    <d v="2017-06-05T00:00:00"/>
    <d v="1899-12-30T07:05:00"/>
    <s v="CREW REPLACED SER IN EARLY MORNING,POWER ON,FIRE OUT"/>
    <s v="     "/>
    <x v="1"/>
    <m/>
    <x v="1"/>
    <m/>
    <s v="1796951"/>
    <s v="17-0052666"/>
    <m/>
    <m/>
    <n v="112926000"/>
    <m/>
    <s v="     "/>
    <x v="0"/>
    <x v="0"/>
    <s v="Vegetation"/>
    <x v="0"/>
    <m/>
    <s v="&lt;3 meters of linear travel"/>
    <s v="Square Feet: ; Acreage: "/>
    <s v="Equipment - PG&amp;E"/>
    <x v="13"/>
    <s v="Equipment - PG&amp;E"/>
    <s v="All types of equipment / facility failure"/>
    <s v="Transformer"/>
    <s v="Transformer"/>
    <m/>
    <m/>
    <s v="Pacific Bell"/>
    <s v="Overhead"/>
    <s v="Primary"/>
    <s v="Transformer"/>
    <m/>
    <s v="102083982"/>
    <s v="     "/>
    <x v="0"/>
    <m/>
    <n v="38.234200000000001"/>
    <n v="-121.21299999999999"/>
    <m/>
    <s v="COLONY-1102"/>
    <n v="12000"/>
    <s v="N.A."/>
    <s v="Herbaceous"/>
    <m/>
    <m/>
    <m/>
    <m/>
    <m/>
    <m/>
    <m/>
    <s v="N"/>
    <s v="N"/>
    <m/>
    <m/>
    <s v="     "/>
    <m/>
    <m/>
    <m/>
    <m/>
    <m/>
    <m/>
    <m/>
    <m/>
    <m/>
    <m/>
    <m/>
    <m/>
    <m/>
    <m/>
    <m/>
    <m/>
    <m/>
    <m/>
    <m/>
  </r>
  <r>
    <x v="1226"/>
    <s v="     "/>
    <d v="2017-06-06T00:00:00"/>
    <d v="1899-12-30T13:39:23"/>
    <s v="23"/>
    <x v="1"/>
    <s v="6"/>
    <x v="3"/>
    <d v="2017-06-06T00:00:00"/>
    <d v="1899-12-30T13:39:00"/>
    <s v="Contact - Animal causing fire at the base of pole"/>
    <s v="     "/>
    <x v="0"/>
    <d v="2021-02-20T00:00:00"/>
    <x v="0"/>
    <m/>
    <m/>
    <m/>
    <m/>
    <s v="T004051871"/>
    <n v="113662962"/>
    <m/>
    <s v="     "/>
    <x v="0"/>
    <x v="0"/>
    <m/>
    <x v="0"/>
    <m/>
    <s v="&lt;3 meters of linear travel"/>
    <m/>
    <s v="Contact - Animal - Bird"/>
    <x v="6"/>
    <s v="Contact - Bird"/>
    <s v="Contact from object"/>
    <s v="Contact - Animal"/>
    <m/>
    <s v="Contact - Animal"/>
    <s v="Pole"/>
    <s v="Yes"/>
    <s v="Overhead"/>
    <m/>
    <s v="Pole"/>
    <m/>
    <s v="101586457"/>
    <s v="     "/>
    <x v="0"/>
    <m/>
    <n v="38.1708"/>
    <n v="-121.679"/>
    <s v="Solano"/>
    <s v="GRAND-ISLAND-2226"/>
    <m/>
    <m/>
    <s v="Urban"/>
    <m/>
    <m/>
    <m/>
    <m/>
    <m/>
    <m/>
    <m/>
    <s v="N"/>
    <s v="N"/>
    <m/>
    <m/>
    <s v="     "/>
    <m/>
    <m/>
    <m/>
    <m/>
    <m/>
    <m/>
    <m/>
    <m/>
    <m/>
    <m/>
    <m/>
    <m/>
    <m/>
    <m/>
    <m/>
    <m/>
    <m/>
    <m/>
    <m/>
  </r>
  <r>
    <x v="1227"/>
    <s v="     "/>
    <d v="2017-06-06T00:00:00"/>
    <d v="1899-12-30T14:10:46"/>
    <s v="23"/>
    <x v="1"/>
    <s v="6"/>
    <x v="3"/>
    <m/>
    <m/>
    <s v="Bird caused grass fire damaged pole"/>
    <s v="     "/>
    <x v="0"/>
    <d v="2021-03-02T00:00:00"/>
    <x v="0"/>
    <m/>
    <m/>
    <m/>
    <m/>
    <s v="5424468"/>
    <m/>
    <m/>
    <s v="     "/>
    <x v="0"/>
    <x v="0"/>
    <m/>
    <x v="0"/>
    <m/>
    <s v="0.26-9.99"/>
    <m/>
    <s v="Contact - Animal - Bird"/>
    <x v="6"/>
    <s v="Contact - Bird"/>
    <s v="Contact from object"/>
    <s v="Contact - Animal"/>
    <m/>
    <s v="Contact - Animal"/>
    <s v="Pole"/>
    <s v="No"/>
    <s v="Overhead"/>
    <m/>
    <s v="Pole"/>
    <m/>
    <s v="103909261"/>
    <s v="     "/>
    <x v="0"/>
    <m/>
    <n v="35.094000000000001"/>
    <n v="-119.416"/>
    <s v="Kern"/>
    <s v="MARICOPA-1102"/>
    <m/>
    <m/>
    <s v="Desert Shrub"/>
    <m/>
    <m/>
    <m/>
    <m/>
    <m/>
    <m/>
    <m/>
    <s v="N"/>
    <s v="N"/>
    <m/>
    <m/>
    <s v="     "/>
    <m/>
    <m/>
    <m/>
    <m/>
    <m/>
    <m/>
    <m/>
    <m/>
    <m/>
    <m/>
    <m/>
    <m/>
    <m/>
    <m/>
    <m/>
    <m/>
    <m/>
    <m/>
    <m/>
  </r>
  <r>
    <x v="1228"/>
    <s v="     "/>
    <d v="2017-06-06T00:00:00"/>
    <d v="1899-12-30T09:15:00"/>
    <s v="23"/>
    <x v="1"/>
    <s v="6"/>
    <x v="3"/>
    <d v="2017-06-06T00:00:00"/>
    <d v="1899-12-30T09:20:00"/>
    <s v="CREW ENROUTE,  BAD PG CONNECTION"/>
    <s v="     "/>
    <x v="1"/>
    <m/>
    <x v="1"/>
    <m/>
    <s v="1797913"/>
    <s v="17-0053027"/>
    <m/>
    <m/>
    <n v="112932000"/>
    <m/>
    <s v="     "/>
    <x v="0"/>
    <x v="0"/>
    <s v="Vegetation"/>
    <x v="0"/>
    <m/>
    <s v="&lt;0.25"/>
    <s v="Square Feet: ; Acreage: "/>
    <s v="Equipment - PG&amp;E"/>
    <x v="10"/>
    <s v="Equipment - PG&amp;E"/>
    <s v="All types of equipment / facility failure"/>
    <s v="Splice/Clamp/Connector"/>
    <s v="Splice/Clamp/Connector"/>
    <m/>
    <m/>
    <s v="Unknown"/>
    <s v="Overhead"/>
    <s v="Primary"/>
    <s v="Conductor"/>
    <m/>
    <s v="102306658"/>
    <s v="     "/>
    <x v="0"/>
    <m/>
    <n v="36.454300000000003"/>
    <n v="-119.134"/>
    <m/>
    <s v="STONE-CORRAL-1110"/>
    <n v="12000"/>
    <s v="TIM ROGERS,   559-358-7120"/>
    <s v="Herbaceous"/>
    <m/>
    <m/>
    <m/>
    <m/>
    <m/>
    <m/>
    <m/>
    <s v="N"/>
    <s v="N"/>
    <m/>
    <m/>
    <s v="     "/>
    <m/>
    <m/>
    <m/>
    <m/>
    <m/>
    <m/>
    <m/>
    <m/>
    <m/>
    <m/>
    <m/>
    <m/>
    <m/>
    <m/>
    <m/>
    <m/>
    <m/>
    <m/>
    <m/>
  </r>
  <r>
    <x v="1229"/>
    <s v="     "/>
    <d v="2017-06-06T00:00:00"/>
    <m/>
    <s v="23"/>
    <x v="1"/>
    <s v="6"/>
    <x v="3"/>
    <m/>
    <m/>
    <s v="BIRD FLASHED AT CUTOUTS ON POLE CAUSED FIRE AT BASE OF POLE"/>
    <s v="     "/>
    <x v="1"/>
    <m/>
    <x v="1"/>
    <m/>
    <m/>
    <m/>
    <m/>
    <m/>
    <m/>
    <m/>
    <s v="     "/>
    <x v="0"/>
    <x v="0"/>
    <s v="Vegetation"/>
    <x v="0"/>
    <m/>
    <s v="&lt;3 meters of linear travel"/>
    <s v="Square Feet: ; Acreage: "/>
    <s v="Contact - Animal - Bird"/>
    <x v="6"/>
    <s v="Contact - Bird"/>
    <s v="All types of equipment / facility failure"/>
    <s v="Contact - Animal"/>
    <m/>
    <s v="Contact - Animal"/>
    <s v="Fuse"/>
    <s v="FRONTIER COMMUNICATI"/>
    <s v="Overhead"/>
    <s v="Primary"/>
    <s v="Fuse"/>
    <m/>
    <s v="101666656"/>
    <s v="     "/>
    <x v="0"/>
    <m/>
    <n v="38.171100000000003"/>
    <n v="-121.678"/>
    <m/>
    <s v="GRAND-ISLAND-2226"/>
    <n v="21000"/>
    <s v="Unknown"/>
    <s v="Urban"/>
    <m/>
    <m/>
    <m/>
    <m/>
    <m/>
    <m/>
    <m/>
    <s v="N"/>
    <s v="N"/>
    <m/>
    <m/>
    <s v="     "/>
    <m/>
    <m/>
    <m/>
    <m/>
    <m/>
    <m/>
    <m/>
    <m/>
    <m/>
    <m/>
    <m/>
    <m/>
    <m/>
    <m/>
    <m/>
    <m/>
    <m/>
    <m/>
    <m/>
  </r>
  <r>
    <x v="1230"/>
    <s v="     "/>
    <d v="2017-06-06T00:00:00"/>
    <m/>
    <s v="23"/>
    <x v="1"/>
    <s v="6"/>
    <x v="3"/>
    <d v="2017-06-06T00:00:00"/>
    <d v="1899-12-30T09:48:00"/>
    <s v="crow may have started fire/it was at base of pole w/ fresh arcinig up on line and flashed de bell"/>
    <s v="     "/>
    <x v="1"/>
    <m/>
    <x v="1"/>
    <m/>
    <m/>
    <m/>
    <m/>
    <m/>
    <m/>
    <m/>
    <s v="     "/>
    <x v="0"/>
    <x v="0"/>
    <s v="Vegetation"/>
    <x v="0"/>
    <m/>
    <s v="10-99"/>
    <s v="Square Feet: ; Acreage: "/>
    <s v="Contact - Animal - Bird"/>
    <x v="6"/>
    <s v="Contact - Bird"/>
    <s v="All types of equipment / facility failure"/>
    <s v="Contact - Animal"/>
    <m/>
    <s v="Contact - Animal"/>
    <s v="Conductor"/>
    <s v="Unknown"/>
    <s v="Overhead"/>
    <s v="Primary"/>
    <s v="Conductor"/>
    <m/>
    <s v="101199765"/>
    <s v="     "/>
    <x v="0"/>
    <m/>
    <n v="36.998600000000003"/>
    <n v="-120.937"/>
    <m/>
    <s v="WRIGHT-1110"/>
    <n v="12000"/>
    <s v="Cal Fire"/>
    <s v="Agriculture"/>
    <n v="10"/>
    <m/>
    <m/>
    <m/>
    <m/>
    <m/>
    <m/>
    <s v="N"/>
    <s v="N"/>
    <m/>
    <m/>
    <s v="     "/>
    <m/>
    <m/>
    <m/>
    <m/>
    <m/>
    <m/>
    <m/>
    <m/>
    <m/>
    <m/>
    <m/>
    <m/>
    <m/>
    <m/>
    <m/>
    <m/>
    <m/>
    <m/>
    <m/>
  </r>
  <r>
    <x v="1231"/>
    <s v="     "/>
    <d v="2017-06-07T00:00:00"/>
    <d v="1899-12-30T13:25:00"/>
    <s v="23"/>
    <x v="1"/>
    <s v="6"/>
    <x v="3"/>
    <m/>
    <m/>
    <m/>
    <s v="     "/>
    <x v="1"/>
    <m/>
    <x v="1"/>
    <m/>
    <m/>
    <m/>
    <m/>
    <m/>
    <m/>
    <m/>
    <s v="     "/>
    <x v="0"/>
    <x v="0"/>
    <s v="Vegetation"/>
    <x v="0"/>
    <m/>
    <s v="&lt;0.25"/>
    <s v="Square Feet: ; Acreage: "/>
    <s v="Contact - Animal - Bird"/>
    <x v="6"/>
    <s v="Contact - Bird"/>
    <s v="All types of equipment / facility failure"/>
    <s v="Contact - Animal"/>
    <m/>
    <s v="Contact - Animal"/>
    <s v="Conductor"/>
    <s v="Unknown"/>
    <s v="Overhead"/>
    <s v="Primary"/>
    <s v="Conductor"/>
    <m/>
    <s v="100192567"/>
    <s v="     "/>
    <x v="0"/>
    <m/>
    <n v="35.094000000000001"/>
    <n v="-119.416"/>
    <m/>
    <s v="MARICOPA-1102"/>
    <n v="12000"/>
    <s v="N.A."/>
    <s v="Desert Shrub"/>
    <m/>
    <m/>
    <m/>
    <m/>
    <m/>
    <m/>
    <m/>
    <s v="N"/>
    <s v="N"/>
    <m/>
    <m/>
    <s v="     "/>
    <m/>
    <m/>
    <m/>
    <m/>
    <m/>
    <m/>
    <m/>
    <m/>
    <m/>
    <m/>
    <m/>
    <m/>
    <m/>
    <m/>
    <m/>
    <m/>
    <m/>
    <m/>
    <m/>
  </r>
  <r>
    <x v="1232"/>
    <s v="     "/>
    <d v="2017-06-07T00:00:00"/>
    <d v="1899-12-30T10:13:00"/>
    <s v="23"/>
    <x v="1"/>
    <s v="6"/>
    <x v="3"/>
    <d v="2017-06-07T00:00:00"/>
    <d v="1899-12-30T10:13:00"/>
    <s v="TRUCK WITH TRAILER BACKED INTO DOWN GUY CAUSING POLE TO BREAK."/>
    <s v="     "/>
    <x v="1"/>
    <m/>
    <x v="1"/>
    <m/>
    <s v="1798729"/>
    <s v="17-0053321"/>
    <m/>
    <m/>
    <m/>
    <m/>
    <s v="     "/>
    <x v="0"/>
    <x v="0"/>
    <s v="Vegetation"/>
    <x v="0"/>
    <m/>
    <s v="&lt;3 meters of linear travel"/>
    <s v="Square Feet: ; Acreage: "/>
    <s v="Contact - 3rd Party"/>
    <x v="8"/>
    <s v="Contact - 3rd Party"/>
    <s v="All types of equipment / facility failure"/>
    <s v="Contact - Vehicle"/>
    <m/>
    <s v="Contact - Vehicle"/>
    <s v="Pole"/>
    <s v="Unknown"/>
    <s v="Overhead"/>
    <s v="Primary"/>
    <s v="Conductor"/>
    <m/>
    <s v="103838281"/>
    <s v="     "/>
    <x v="0"/>
    <m/>
    <n v="39.560299999999998"/>
    <n v="-122.108"/>
    <m/>
    <s v="JACINTO-1102"/>
    <n v="12000"/>
    <s v="N.A."/>
    <s v="Agriculture"/>
    <m/>
    <m/>
    <m/>
    <m/>
    <m/>
    <m/>
    <m/>
    <s v="N"/>
    <s v="N"/>
    <m/>
    <m/>
    <s v="     "/>
    <m/>
    <m/>
    <m/>
    <m/>
    <m/>
    <m/>
    <m/>
    <m/>
    <m/>
    <m/>
    <m/>
    <m/>
    <m/>
    <m/>
    <m/>
    <m/>
    <m/>
    <m/>
    <m/>
  </r>
  <r>
    <x v="1233"/>
    <s v="     "/>
    <d v="2017-06-08T00:00:00"/>
    <d v="1899-12-30T05:33:00"/>
    <s v="23"/>
    <x v="1"/>
    <s v="6"/>
    <x v="3"/>
    <d v="2017-06-08T00:00:00"/>
    <d v="1899-12-30T05:33:00"/>
    <m/>
    <s v="     "/>
    <x v="1"/>
    <m/>
    <x v="1"/>
    <m/>
    <s v="1799220"/>
    <s v="17-0053512"/>
    <m/>
    <m/>
    <m/>
    <m/>
    <s v="     "/>
    <x v="0"/>
    <x v="0"/>
    <s v="Vegetation"/>
    <x v="0"/>
    <m/>
    <s v="0.26-9.99"/>
    <s v="Square Feet: ; Acreage: 6"/>
    <s v="Contact - Animal - Bird"/>
    <x v="6"/>
    <s v="Contact - Bird"/>
    <s v="All types of equipment / facility failure"/>
    <s v="Contact - Animal"/>
    <m/>
    <s v="Contact - Animal"/>
    <s v="Conductor"/>
    <s v="Unknown"/>
    <s v="Overhead"/>
    <s v="Primary"/>
    <s v="Conductor"/>
    <m/>
    <s v="100743822"/>
    <s v="     "/>
    <x v="0"/>
    <m/>
    <n v="36.238799999999998"/>
    <n v="-120.30200000000001"/>
    <m/>
    <s v="COALINGA-NO-2-1107"/>
    <n v="12000"/>
    <s v="N.A."/>
    <s v="Herbaceous"/>
    <m/>
    <m/>
    <m/>
    <m/>
    <m/>
    <m/>
    <m/>
    <s v="N"/>
    <s v="N"/>
    <m/>
    <m/>
    <s v="     "/>
    <m/>
    <m/>
    <m/>
    <m/>
    <m/>
    <m/>
    <m/>
    <m/>
    <m/>
    <m/>
    <m/>
    <m/>
    <m/>
    <m/>
    <m/>
    <m/>
    <m/>
    <m/>
    <m/>
  </r>
  <r>
    <x v="1234"/>
    <s v="     "/>
    <d v="2017-06-08T00:00:00"/>
    <d v="1899-12-30T15:08:00"/>
    <s v="23"/>
    <x v="1"/>
    <s v="6"/>
    <x v="3"/>
    <d v="2017-06-08T00:00:00"/>
    <d v="1899-12-30T15:08:00"/>
    <s v="FOUND WIRE DOWN CAUSED FIRE.   BURNED 5 ACRES"/>
    <s v="     "/>
    <x v="1"/>
    <m/>
    <x v="1"/>
    <m/>
    <s v="1799838"/>
    <s v="17-0053783"/>
    <m/>
    <m/>
    <n v="112940000"/>
    <m/>
    <s v="     "/>
    <x v="0"/>
    <x v="0"/>
    <s v="Vegetation"/>
    <x v="0"/>
    <m/>
    <s v="0.26-9.99"/>
    <s v="Square Feet: ; Acreage: 5"/>
    <s v="Equipment - PG&amp;E"/>
    <x v="4"/>
    <s v="Equipment - PG&amp;E"/>
    <s v="All types of equipment / facility failure"/>
    <s v="Conductor"/>
    <s v="Conductor"/>
    <m/>
    <m/>
    <s v="Unknown"/>
    <s v="Overhead"/>
    <s v="Primary"/>
    <s v="Conductor"/>
    <m/>
    <s v="101947678"/>
    <s v="     "/>
    <x v="1"/>
    <n v="512"/>
    <n v="34.605800000000002"/>
    <n v="-120.021"/>
    <m/>
    <s v="SANTA-YNEZ-1104"/>
    <n v="12000"/>
    <s v="SHAWN STEINER"/>
    <s v="Herbaceous"/>
    <m/>
    <m/>
    <m/>
    <m/>
    <m/>
    <m/>
    <m/>
    <s v="N"/>
    <s v="N"/>
    <m/>
    <m/>
    <s v="     "/>
    <m/>
    <m/>
    <m/>
    <m/>
    <m/>
    <m/>
    <m/>
    <m/>
    <m/>
    <m/>
    <m/>
    <m/>
    <m/>
    <m/>
    <m/>
    <m/>
    <m/>
    <m/>
    <m/>
  </r>
  <r>
    <x v="1235"/>
    <s v="     "/>
    <d v="2017-06-08T00:00:00"/>
    <d v="1899-12-30T00:26:00"/>
    <s v="23"/>
    <x v="1"/>
    <s v="6"/>
    <x v="3"/>
    <d v="2017-06-08T00:00:00"/>
    <d v="1899-12-30T00:39:00"/>
    <s v="Found mylar balloon had crossphased primary causeing vegitation fire . 157 Acres per cal fire. Incident # 011481. Battalion 42 - 15"/>
    <s v="     "/>
    <x v="1"/>
    <m/>
    <x v="1"/>
    <m/>
    <m/>
    <m/>
    <m/>
    <m/>
    <m/>
    <m/>
    <s v="     "/>
    <x v="0"/>
    <x v="0"/>
    <s v="Vegetation"/>
    <x v="0"/>
    <m/>
    <s v="100-299"/>
    <s v="Square Feet: ; Acreage: 157"/>
    <s v="Contact - 3rd Party"/>
    <x v="12"/>
    <s v="Contact - 3rd Party"/>
    <s v="All types of equipment / facility failure"/>
    <s v="Contact - Balloon"/>
    <m/>
    <s v="Contact - Balloon"/>
    <s v="Conductor"/>
    <s v="Unknown"/>
    <s v="Overhead"/>
    <s v="Primary"/>
    <s v="Conductor"/>
    <m/>
    <s v="103205823"/>
    <s v="     "/>
    <x v="0"/>
    <m/>
    <n v="37.127600000000001"/>
    <n v="-120.01900000000001"/>
    <m/>
    <s v="STOREY-1109"/>
    <n v="12000"/>
    <s v="Jeff Mc Carroll  (559) 806 - 8815"/>
    <s v="Herbaceous"/>
    <n v="157"/>
    <m/>
    <m/>
    <m/>
    <m/>
    <s v="26 FIRE"/>
    <m/>
    <s v="N"/>
    <s v="N"/>
    <m/>
    <m/>
    <s v="     "/>
    <m/>
    <m/>
    <m/>
    <m/>
    <m/>
    <m/>
    <m/>
    <m/>
    <m/>
    <m/>
    <m/>
    <m/>
    <m/>
    <m/>
    <m/>
    <m/>
    <m/>
    <m/>
    <m/>
  </r>
  <r>
    <x v="1236"/>
    <s v="     "/>
    <d v="2017-06-08T00:00:00"/>
    <d v="1899-12-30T00:39:47"/>
    <s v="23"/>
    <x v="1"/>
    <s v="6"/>
    <x v="3"/>
    <d v="2017-06-08T00:00:00"/>
    <d v="1899-12-30T00:39:00"/>
    <s v="HXWD Requested report from Cal Fire. FAS only. Mylar ballon into primary started vegetation fire, 157 acres. Extinguished by Cal Fire. Requested report 2/19/21."/>
    <s v="     "/>
    <x v="0"/>
    <d v="2021-02-19T00:00:00"/>
    <x v="0"/>
    <m/>
    <m/>
    <s v="N/A"/>
    <m/>
    <s v="T004053048"/>
    <m/>
    <m/>
    <s v="     "/>
    <x v="0"/>
    <x v="0"/>
    <m/>
    <x v="0"/>
    <m/>
    <s v="100-299"/>
    <m/>
    <s v="Contact - 3rd Party"/>
    <x v="12"/>
    <s v="Contact - 3rd Party"/>
    <s v="Contact from object"/>
    <s v="Contact - Balloon"/>
    <m/>
    <s v="Contact - Balloon"/>
    <s v="Conductor - Primary"/>
    <s v="No"/>
    <s v="Overhead"/>
    <m/>
    <s v="Conductor - Primary"/>
    <m/>
    <s v="254611105"/>
    <s v="     "/>
    <x v="0"/>
    <m/>
    <n v="37.0672"/>
    <n v="-120.054"/>
    <s v="Madera"/>
    <s v="STOREY-1105"/>
    <m/>
    <m/>
    <s v="Agriculture"/>
    <m/>
    <m/>
    <m/>
    <m/>
    <m/>
    <m/>
    <m/>
    <s v="N"/>
    <s v="N"/>
    <m/>
    <m/>
    <s v="     "/>
    <m/>
    <m/>
    <m/>
    <m/>
    <m/>
    <m/>
    <m/>
    <m/>
    <m/>
    <m/>
    <m/>
    <m/>
    <m/>
    <m/>
    <m/>
    <m/>
    <m/>
    <m/>
    <m/>
  </r>
  <r>
    <x v="1237"/>
    <s v="     "/>
    <d v="2017-06-09T00:00:00"/>
    <d v="1899-12-30T13:27:00"/>
    <s v="23"/>
    <x v="1"/>
    <s v="6"/>
    <x v="3"/>
    <d v="2017-06-09T00:00:00"/>
    <d v="1899-12-30T13:29:00"/>
    <s v="0"/>
    <s v="     "/>
    <x v="1"/>
    <m/>
    <x v="1"/>
    <m/>
    <m/>
    <m/>
    <m/>
    <m/>
    <m/>
    <m/>
    <s v="     "/>
    <x v="0"/>
    <x v="0"/>
    <s v="Vegetation"/>
    <x v="0"/>
    <m/>
    <s v="&lt;0.25"/>
    <s v="Square Feet: ; Acreage: "/>
    <s v="Contact - Animal - Other"/>
    <x v="6"/>
    <s v="Contact - Animal"/>
    <s v="All types of equipment / facility failure"/>
    <s v="Contact - Animal"/>
    <m/>
    <s v="Contact - Animal"/>
    <s v="Conductor"/>
    <s v="Unknown"/>
    <s v="Overhead"/>
    <s v="Primary"/>
    <s v="Conductor"/>
    <m/>
    <s v="100895732"/>
    <s v="     "/>
    <x v="0"/>
    <m/>
    <n v="36.738199999999999"/>
    <n v="-119.82"/>
    <m/>
    <s v="WEST-FRESNO-1109"/>
    <n v="12000"/>
    <s v="FFD INC # 703 4018"/>
    <s v="Urban"/>
    <m/>
    <m/>
    <m/>
    <m/>
    <m/>
    <m/>
    <m/>
    <s v="N"/>
    <s v="N"/>
    <m/>
    <m/>
    <s v="     "/>
    <m/>
    <m/>
    <m/>
    <m/>
    <m/>
    <m/>
    <m/>
    <m/>
    <m/>
    <m/>
    <m/>
    <m/>
    <m/>
    <m/>
    <m/>
    <m/>
    <m/>
    <m/>
    <m/>
  </r>
  <r>
    <x v="1238"/>
    <s v="     "/>
    <d v="2017-06-09T00:00:00"/>
    <m/>
    <s v="23"/>
    <x v="1"/>
    <s v="6"/>
    <x v="3"/>
    <d v="2017-06-09T00:00:00"/>
    <d v="1899-12-30T19:15:00"/>
    <s v="0"/>
    <s v="     "/>
    <x v="1"/>
    <m/>
    <x v="1"/>
    <m/>
    <s v="1800783"/>
    <s v="17-0054121"/>
    <m/>
    <m/>
    <n v="112945000"/>
    <m/>
    <s v="     "/>
    <x v="0"/>
    <x v="0"/>
    <s v="Vegetation"/>
    <x v="0"/>
    <m/>
    <s v="10-99"/>
    <s v="Square Feet: ; Acreage: 14"/>
    <s v="Equipment - PG&amp;E"/>
    <x v="4"/>
    <s v="Equipment - PG&amp;E"/>
    <s v="All types of equipment / facility failure"/>
    <s v="Conductor"/>
    <s v="Conductor"/>
    <m/>
    <m/>
    <s v="Unknown"/>
    <s v="Overhead"/>
    <s v="Primary"/>
    <s v="Conductor"/>
    <m/>
    <s v="103406061"/>
    <s v="     "/>
    <x v="0"/>
    <m/>
    <n v="35.797400000000003"/>
    <n v="-120.539"/>
    <m/>
    <s v="SAN-MIGUEL-1104"/>
    <n v="12000"/>
    <s v="Unknown"/>
    <s v="Hardwood Woodland"/>
    <m/>
    <m/>
    <m/>
    <m/>
    <m/>
    <m/>
    <m/>
    <s v="N"/>
    <s v="N"/>
    <m/>
    <m/>
    <s v="     "/>
    <m/>
    <m/>
    <m/>
    <m/>
    <m/>
    <m/>
    <m/>
    <m/>
    <m/>
    <m/>
    <m/>
    <m/>
    <m/>
    <m/>
    <m/>
    <m/>
    <m/>
    <m/>
    <m/>
  </r>
  <r>
    <x v="1239"/>
    <s v="     "/>
    <d v="2017-06-09T00:00:00"/>
    <m/>
    <s v="23"/>
    <x v="1"/>
    <s v="6"/>
    <x v="3"/>
    <d v="2017-06-09T00:00:00"/>
    <d v="1899-12-30T10:40:00"/>
    <s v="F4TA7M1 NG PG CONN ON PRI BURNED DOWN WIRE CAUSING OUTAGE AND A VEG FIRE, 2 OF 3 BLOWN AT D1804 OPENED REMAINING FUSE AND CUT WIRE DOWN IN THE CLEAR MADE SAFE"/>
    <s v="     "/>
    <x v="1"/>
    <m/>
    <x v="1"/>
    <m/>
    <s v="1800432"/>
    <s v="17-0053984"/>
    <m/>
    <m/>
    <n v="112944000"/>
    <m/>
    <s v="     "/>
    <x v="0"/>
    <x v="0"/>
    <s v="Vegetation"/>
    <x v="0"/>
    <m/>
    <s v="&lt;0.25"/>
    <s v="Square Feet: ; Acreage: "/>
    <s v="Equipment - PG&amp;E"/>
    <x v="10"/>
    <s v="Equipment - PG&amp;E"/>
    <s v="All types of equipment / facility failure"/>
    <s v="Splice/Clamp/Connector"/>
    <s v="Splice/Clamp/Connector"/>
    <m/>
    <m/>
    <s v="Unknown"/>
    <s v="Overhead"/>
    <s v="Primary"/>
    <s v="Conductor"/>
    <m/>
    <s v="100793555"/>
    <s v="     "/>
    <x v="0"/>
    <m/>
    <n v="36.695599999999999"/>
    <n v="-119.71899999999999"/>
    <m/>
    <s v="MALAGA-1101"/>
    <n v="12000"/>
    <s v="FRESNO COUNTY"/>
    <s v="Agriculture"/>
    <m/>
    <m/>
    <m/>
    <m/>
    <m/>
    <m/>
    <m/>
    <s v="N"/>
    <s v="N"/>
    <m/>
    <m/>
    <s v="     "/>
    <m/>
    <m/>
    <m/>
    <m/>
    <m/>
    <m/>
    <m/>
    <m/>
    <m/>
    <m/>
    <m/>
    <m/>
    <m/>
    <m/>
    <m/>
    <m/>
    <m/>
    <m/>
    <m/>
  </r>
  <r>
    <x v="1240"/>
    <s v="     "/>
    <d v="2017-06-10T00:00:00"/>
    <m/>
    <s v="23"/>
    <x v="1"/>
    <s v="6"/>
    <x v="3"/>
    <d v="2017-06-10T00:00:00"/>
    <d v="1899-12-30T07:34:00"/>
    <s v="1 span of 4 acsr wire on ground. Condustor may have been shot?"/>
    <s v="     "/>
    <x v="1"/>
    <m/>
    <x v="1"/>
    <m/>
    <s v="1801029"/>
    <s v="17-0054182"/>
    <m/>
    <m/>
    <n v="112951000"/>
    <m/>
    <s v="     "/>
    <x v="0"/>
    <x v="0"/>
    <s v="Vegetation"/>
    <x v="0"/>
    <m/>
    <s v="0.26-9.99"/>
    <s v="Square Feet: ; Acreage: 1.5"/>
    <s v="Vegetation"/>
    <x v="0"/>
    <s v="Vegetation"/>
    <s v="All types of equipment / facility failure"/>
    <s v="Contact - Vegetation"/>
    <m/>
    <s v="Contact - Vegetation"/>
    <s v="Conductor"/>
    <s v="Unknown"/>
    <s v="Overhead"/>
    <s v="Primary"/>
    <s v="Conductor"/>
    <m/>
    <s v="101890429"/>
    <s v="     "/>
    <x v="1"/>
    <n v="575"/>
    <n v="35.435899999999997"/>
    <n v="-120.496"/>
    <m/>
    <s v="TEMPLETON-2113"/>
    <n v="21000"/>
    <s v="Cal Fire"/>
    <s v="Herbaceous"/>
    <m/>
    <m/>
    <m/>
    <m/>
    <m/>
    <m/>
    <m/>
    <s v="N"/>
    <s v="N"/>
    <m/>
    <m/>
    <s v="     "/>
    <m/>
    <m/>
    <m/>
    <m/>
    <m/>
    <m/>
    <m/>
    <m/>
    <m/>
    <m/>
    <m/>
    <m/>
    <m/>
    <m/>
    <m/>
    <m/>
    <m/>
    <m/>
    <m/>
  </r>
  <r>
    <x v="1241"/>
    <s v="     "/>
    <d v="2017-06-12T00:00:00"/>
    <m/>
    <s v="24"/>
    <x v="1"/>
    <s v="6"/>
    <x v="3"/>
    <d v="2017-06-12T00:00:00"/>
    <d v="1899-12-30T15:28:00"/>
    <s v="0"/>
    <s v="     "/>
    <x v="1"/>
    <m/>
    <x v="1"/>
    <m/>
    <s v="1803001"/>
    <s v="17-0054668"/>
    <m/>
    <m/>
    <n v="112956000"/>
    <m/>
    <s v="     "/>
    <x v="0"/>
    <x v="0"/>
    <s v="Vegetation"/>
    <x v="0"/>
    <m/>
    <s v="&lt;3 meters of linear travel"/>
    <s v="Square Feet: ; Acreage: "/>
    <s v="Contact - 3rd Party"/>
    <x v="12"/>
    <s v="Contact - 3rd Party"/>
    <s v="All types of equipment / facility failure"/>
    <s v="Contact - Balloon"/>
    <m/>
    <s v="Contact - Balloon"/>
    <s v="Conductor"/>
    <s v="Unknown"/>
    <s v="Overhead"/>
    <s v="Primary"/>
    <s v="Conductor"/>
    <m/>
    <s v="101136946"/>
    <s v="     "/>
    <x v="0"/>
    <m/>
    <n v="36.967199999999998"/>
    <n v="-120.093"/>
    <m/>
    <s v="STOREY-1105"/>
    <n v="12000"/>
    <s v="Unknown"/>
    <s v="Herbaceous"/>
    <m/>
    <m/>
    <m/>
    <m/>
    <m/>
    <m/>
    <m/>
    <s v="N"/>
    <s v="N"/>
    <m/>
    <m/>
    <s v="     "/>
    <m/>
    <m/>
    <m/>
    <m/>
    <m/>
    <m/>
    <m/>
    <m/>
    <m/>
    <m/>
    <m/>
    <m/>
    <m/>
    <m/>
    <m/>
    <m/>
    <m/>
    <m/>
    <m/>
  </r>
  <r>
    <x v="1242"/>
    <s v="     "/>
    <d v="2017-06-12T00:00:00"/>
    <m/>
    <s v="24"/>
    <x v="1"/>
    <s v="6"/>
    <x v="3"/>
    <d v="2017-06-12T00:00:00"/>
    <d v="1899-12-30T18:04:00"/>
    <s v="CROWS NEST ON TOP OF TRANSFORMER CAUGHT ON FIRE. BAD ORDER POT AND OIL SPILL"/>
    <s v="     "/>
    <x v="1"/>
    <m/>
    <x v="1"/>
    <m/>
    <s v="1803150"/>
    <m/>
    <m/>
    <m/>
    <m/>
    <m/>
    <s v="     "/>
    <x v="0"/>
    <x v="0"/>
    <s v="Vegetation"/>
    <x v="0"/>
    <m/>
    <s v="&lt;3 meters of linear travel"/>
    <s v="Square Feet: ; Acreage: "/>
    <s v="Contact - Animal - Other"/>
    <x v="6"/>
    <s v="Contact - Animal"/>
    <s v="All types of equipment / facility failure"/>
    <s v="Contact - Animal"/>
    <m/>
    <s v="Contact - Animal"/>
    <s v="Transformer"/>
    <s v="Unknown"/>
    <s v="Overhead"/>
    <s v="Primary"/>
    <s v="Transformer"/>
    <m/>
    <s v="103371824"/>
    <s v="     "/>
    <x v="0"/>
    <m/>
    <n v="35.363799999999998"/>
    <n v="-118.82599999999999"/>
    <m/>
    <s v="LAMONT-1104"/>
    <n v="12000"/>
    <s v="N.A."/>
    <s v="Agriculture"/>
    <m/>
    <m/>
    <m/>
    <m/>
    <m/>
    <m/>
    <m/>
    <s v="N"/>
    <s v="N"/>
    <m/>
    <m/>
    <s v="     "/>
    <m/>
    <m/>
    <m/>
    <m/>
    <m/>
    <m/>
    <m/>
    <m/>
    <m/>
    <m/>
    <m/>
    <m/>
    <m/>
    <m/>
    <m/>
    <m/>
    <m/>
    <m/>
    <m/>
  </r>
  <r>
    <x v="1243"/>
    <s v="     "/>
    <d v="2017-06-13T00:00:00"/>
    <d v="1899-12-30T14:30:00"/>
    <s v="24"/>
    <x v="1"/>
    <s v="6"/>
    <x v="3"/>
    <d v="2017-06-13T00:00:00"/>
    <m/>
    <m/>
    <s v="     "/>
    <x v="1"/>
    <m/>
    <x v="1"/>
    <m/>
    <m/>
    <m/>
    <s v="INT-09744"/>
    <m/>
    <m/>
    <m/>
    <s v="     "/>
    <x v="0"/>
    <x v="0"/>
    <s v="Vegetation"/>
    <x v="2"/>
    <m/>
    <s v="0.26-9.99"/>
    <s v="Square Feet: ; Acreage: 4"/>
    <s v="Contact - 3rd Party"/>
    <x v="12"/>
    <s v="Contact - 3rd Party"/>
    <s v="All types of equipment / facility failure"/>
    <s v="Contact - Balloon"/>
    <m/>
    <s v="Contact - Balloon"/>
    <s v="Conductor"/>
    <s v="Unknown"/>
    <s v="Overhead"/>
    <s v="Transmission"/>
    <s v="Conductor"/>
    <m/>
    <s v="Tower 005/035c"/>
    <s v="     "/>
    <x v="2"/>
    <n v="530"/>
    <n v="37.852600000000002"/>
    <n v="-122.185"/>
    <m/>
    <s v="SOBRANTE-GRIZZLY-CLAREMONT-#2-115KV"/>
    <n v="115000"/>
    <s v="Cal Fire"/>
    <s v="Herbaceous"/>
    <m/>
    <m/>
    <m/>
    <m/>
    <m/>
    <m/>
    <m/>
    <s v="N"/>
    <s v="N"/>
    <m/>
    <m/>
    <s v="     "/>
    <m/>
    <m/>
    <m/>
    <m/>
    <m/>
    <m/>
    <m/>
    <m/>
    <m/>
    <m/>
    <m/>
    <m/>
    <m/>
    <m/>
    <m/>
    <m/>
    <m/>
    <m/>
    <m/>
  </r>
  <r>
    <x v="1244"/>
    <s v="     "/>
    <d v="2017-06-14T00:00:00"/>
    <m/>
    <s v="24"/>
    <x v="1"/>
    <s v="6"/>
    <x v="3"/>
    <d v="2017-06-14T00:00:00"/>
    <d v="1899-12-30T22:23:00"/>
    <s v="0"/>
    <s v="     "/>
    <x v="1"/>
    <m/>
    <x v="1"/>
    <m/>
    <m/>
    <s v="17-0055350"/>
    <m/>
    <m/>
    <m/>
    <m/>
    <s v="     "/>
    <x v="0"/>
    <x v="0"/>
    <s v="Vegetation"/>
    <x v="0"/>
    <m/>
    <s v="&lt;3 meters of linear travel"/>
    <s v="Square Feet: 10x10; Acreage: "/>
    <s v="Equipment - PG&amp;E"/>
    <x v="15"/>
    <s v="Equipment - PG&amp;E"/>
    <s v="All types of equipment / facility failure"/>
    <s v="Fuse"/>
    <s v="Fuse"/>
    <m/>
    <m/>
    <s v="Pacific Bell"/>
    <s v="Overhead"/>
    <s v="Primary"/>
    <s v="Fuse"/>
    <m/>
    <s v="100324481"/>
    <s v="     "/>
    <x v="0"/>
    <n v="280"/>
    <n v="39.755899999999997"/>
    <n v="-121.593"/>
    <m/>
    <s v="PARADISE-1104"/>
    <n v="12000"/>
    <s v="Unknown"/>
    <s v="Hardwood Forest"/>
    <m/>
    <m/>
    <m/>
    <m/>
    <m/>
    <m/>
    <m/>
    <s v="N"/>
    <s v="N"/>
    <m/>
    <m/>
    <s v="     "/>
    <m/>
    <m/>
    <m/>
    <m/>
    <m/>
    <m/>
    <m/>
    <m/>
    <m/>
    <m/>
    <m/>
    <m/>
    <m/>
    <m/>
    <m/>
    <m/>
    <m/>
    <m/>
    <m/>
  </r>
  <r>
    <x v="1245"/>
    <s v="     "/>
    <d v="2017-06-15T00:00:00"/>
    <d v="1899-12-30T07:39:00"/>
    <s v="24"/>
    <x v="1"/>
    <s v="6"/>
    <x v="3"/>
    <d v="2017-06-15T00:00:00"/>
    <d v="1899-12-30T07:39:00"/>
    <s v="CREW 2 RMVE TREE"/>
    <s v="     "/>
    <x v="1"/>
    <m/>
    <x v="1"/>
    <m/>
    <s v="1804856"/>
    <s v="17-0055387"/>
    <m/>
    <m/>
    <m/>
    <m/>
    <s v="     "/>
    <x v="0"/>
    <x v="0"/>
    <s v="Vegetation"/>
    <x v="0"/>
    <m/>
    <s v="&lt;0.25"/>
    <s v="Square Feet: ; Acreage: "/>
    <s v="Vegetation"/>
    <x v="0"/>
    <s v="Vegetation"/>
    <s v="All types of equipment / facility failure"/>
    <s v="Contact - Vegetation"/>
    <m/>
    <s v="Contact - Vegetation"/>
    <s v="Conductor"/>
    <s v="Unknown"/>
    <s v="Overhead"/>
    <s v="Primary"/>
    <s v="Conductor"/>
    <m/>
    <s v="103676075"/>
    <s v="     "/>
    <x v="1"/>
    <n v="300"/>
    <n v="39.227600000000002"/>
    <n v="-121.235"/>
    <m/>
    <s v="NARROWS-2105"/>
    <n v="21000"/>
    <s v="FIRE CHIEF"/>
    <s v="Hardwood Woodland"/>
    <m/>
    <m/>
    <m/>
    <m/>
    <m/>
    <m/>
    <m/>
    <s v="N"/>
    <s v="N"/>
    <m/>
    <m/>
    <s v="     "/>
    <n v="39.227558399999999"/>
    <n v="-121.2347602"/>
    <s v="Jun 15 2017 12:00AM"/>
    <s v="TrunkFail"/>
    <s v="Green tree Trunk failure at base attachment falling into single phase of primary line. At which point tree began to drop embers into tall grass igniting 1/4 acre of property. No property damage due to fire."/>
    <s v="OAKL"/>
    <s v="55"/>
    <s v="96"/>
    <s v="25"/>
    <s v="Slight"/>
    <s v="None"/>
    <s v="N"/>
    <s v="1"/>
    <m/>
    <s v="Plain"/>
    <s v="A"/>
    <s v="CrossArm"/>
    <s v="BareWire"/>
    <s v="2"/>
  </r>
  <r>
    <x v="1246"/>
    <s v="     "/>
    <d v="2017-06-15T00:00:00"/>
    <d v="1899-12-30T15:01:00"/>
    <s v="24"/>
    <x v="1"/>
    <s v="6"/>
    <x v="3"/>
    <d v="2017-06-15T00:00:00"/>
    <d v="1899-12-30T15:01:00"/>
    <s v="0"/>
    <s v="     "/>
    <x v="1"/>
    <m/>
    <x v="1"/>
    <m/>
    <s v="1805231"/>
    <s v="17-0055557"/>
    <m/>
    <m/>
    <m/>
    <m/>
    <s v="     "/>
    <x v="0"/>
    <x v="0"/>
    <s v="Vegetation"/>
    <x v="0"/>
    <m/>
    <s v="&lt;0.25"/>
    <s v="Square Feet: ; Acreage: "/>
    <s v="Contact - 3rd Party"/>
    <x v="8"/>
    <s v="Contact - 3rd Party"/>
    <s v="All types of equipment / facility failure"/>
    <s v="Contact - Vehicle"/>
    <m/>
    <s v="Contact - Vehicle"/>
    <s v="Pole"/>
    <s v="Yes"/>
    <s v="Overhead"/>
    <s v="Primary"/>
    <s v="Conductor"/>
    <m/>
    <s v="103838176"/>
    <s v="     "/>
    <x v="1"/>
    <n v="154"/>
    <n v="39.391300000000001"/>
    <n v="-123.30500000000001"/>
    <m/>
    <s v="WILLITS-1103"/>
    <n v="12000"/>
    <s v="STEPHEN"/>
    <s v="Herbaceous"/>
    <m/>
    <m/>
    <m/>
    <m/>
    <m/>
    <m/>
    <m/>
    <s v="N"/>
    <s v="N"/>
    <m/>
    <m/>
    <s v="     "/>
    <m/>
    <m/>
    <m/>
    <m/>
    <m/>
    <m/>
    <m/>
    <m/>
    <m/>
    <m/>
    <m/>
    <m/>
    <m/>
    <m/>
    <m/>
    <m/>
    <m/>
    <m/>
    <m/>
  </r>
  <r>
    <x v="1247"/>
    <s v="     "/>
    <d v="2017-06-15T00:00:00"/>
    <d v="1899-12-30T17:18:00"/>
    <s v="24"/>
    <x v="1"/>
    <s v="6"/>
    <x v="3"/>
    <d v="2017-06-15T00:00:00"/>
    <d v="1899-12-30T17:18:00"/>
    <s v="Called for crew"/>
    <s v="     "/>
    <x v="1"/>
    <m/>
    <x v="1"/>
    <m/>
    <s v="1805351"/>
    <s v="17-0055589"/>
    <m/>
    <m/>
    <n v="112968000"/>
    <m/>
    <s v="     "/>
    <x v="0"/>
    <x v="0"/>
    <s v="Vegetation"/>
    <x v="0"/>
    <m/>
    <s v="&lt;0.25"/>
    <s v="Square Feet: ; Acreage: "/>
    <s v="Vegetation"/>
    <x v="0"/>
    <s v="Vegetation"/>
    <s v="All types of equipment / facility failure"/>
    <s v="Contact - Vegetation"/>
    <m/>
    <s v="Contact - Vegetation"/>
    <s v="Conductor"/>
    <s v="Unknown"/>
    <s v="Overhead"/>
    <s v="Primary"/>
    <s v="Conductor"/>
    <m/>
    <s v="100058437"/>
    <s v="     "/>
    <x v="0"/>
    <m/>
    <n v="38.796999999999997"/>
    <n v="-121.20699999999999"/>
    <m/>
    <s v="DELMAR-2106"/>
    <n v="21000"/>
    <s v="Cal Fire"/>
    <s v="Hardwood Woodland"/>
    <m/>
    <m/>
    <m/>
    <m/>
    <m/>
    <m/>
    <m/>
    <s v="N"/>
    <s v="N"/>
    <m/>
    <m/>
    <s v="     "/>
    <m/>
    <m/>
    <s v="Jun 19 2017 12:00AM"/>
    <s v="Unverified"/>
    <s v="While attempting to locate tree that caused outage, inspector was confronted by individual who resides on adjacent parcel and threatened. Fearing for his safety, inspector promptly left and notified his supervisor. Situation was brought to the attention of Corporate Security. Due to extreme sensitivity and volatility of individual on adjacent premises, outage investigation will not be completed as conditions are not currently safe to do so."/>
    <m/>
    <m/>
    <m/>
    <m/>
    <m/>
    <m/>
    <m/>
    <m/>
    <m/>
    <m/>
    <m/>
    <m/>
    <m/>
    <m/>
  </r>
  <r>
    <x v="1248"/>
    <s v="     "/>
    <d v="2017-06-15T00:00:00"/>
    <m/>
    <s v="24"/>
    <x v="1"/>
    <s v="6"/>
    <x v="3"/>
    <d v="2017-06-15T00:00:00"/>
    <d v="1899-12-30T16:21:00"/>
    <s v="EC TAG SENT IN FOR CREW. WILL NOTIFY CONSTRUCTION ON CALL"/>
    <s v="     "/>
    <x v="1"/>
    <m/>
    <x v="1"/>
    <m/>
    <s v="1805298"/>
    <m/>
    <m/>
    <m/>
    <m/>
    <m/>
    <s v="     "/>
    <x v="0"/>
    <x v="0"/>
    <s v="Vegetation"/>
    <x v="0"/>
    <m/>
    <s v="&lt;3 meters of linear travel"/>
    <s v="Square Feet: ; Acreage: "/>
    <s v="Vegetation"/>
    <x v="0"/>
    <s v="Vegetation"/>
    <s v="All types of equipment / facility failure"/>
    <s v="Contact - Vegetation"/>
    <m/>
    <s v="Contact - Vegetation"/>
    <s v="Conductor"/>
    <s v="Unknown"/>
    <s v="Overhead"/>
    <s v="Secondary"/>
    <s v="Conductor"/>
    <m/>
    <s v="101957366"/>
    <s v="     "/>
    <x v="0"/>
    <m/>
    <n v="38.708799999999997"/>
    <n v="-122.902"/>
    <m/>
    <s v="GEYSERVILLE-1102"/>
    <m/>
    <s v="Unknown"/>
    <s v="Urban"/>
    <m/>
    <m/>
    <m/>
    <m/>
    <m/>
    <m/>
    <m/>
    <s v="N"/>
    <s v="N"/>
    <m/>
    <m/>
    <s v="     "/>
    <m/>
    <m/>
    <m/>
    <m/>
    <m/>
    <m/>
    <m/>
    <m/>
    <m/>
    <m/>
    <m/>
    <m/>
    <m/>
    <m/>
    <m/>
    <m/>
    <m/>
    <m/>
    <m/>
  </r>
  <r>
    <x v="1249"/>
    <s v="     "/>
    <d v="2017-06-15T00:00:00"/>
    <d v="1899-12-30T02:58:00"/>
    <s v="24"/>
    <x v="1"/>
    <s v="6"/>
    <x v="3"/>
    <d v="2017-06-15T00:00:00"/>
    <d v="1899-12-30T02:58:00"/>
    <s v="FOUND TX AND POLE BURNT, FOUND METER BY PASSED, CALLED FOR DISC TAG AND TOLD CREW NOT TO ENERGIZE METER"/>
    <s v="     "/>
    <x v="1"/>
    <m/>
    <x v="1"/>
    <m/>
    <s v="1804806"/>
    <s v="17-0055359"/>
    <m/>
    <m/>
    <m/>
    <m/>
    <s v="     "/>
    <x v="0"/>
    <x v="0"/>
    <s v="Vegetation"/>
    <x v="0"/>
    <m/>
    <s v="&lt;0.25"/>
    <s v="Square Feet: ; Acreage: "/>
    <s v="Contact - 3rd Party"/>
    <x v="3"/>
    <s v="Contact - 3rd Party"/>
    <s v="All types of equipment / facility failure"/>
    <s v="Vandalism"/>
    <m/>
    <s v="Vandalism"/>
    <m/>
    <s v="Pacific Bell"/>
    <s v="Overhead"/>
    <s v="Primary"/>
    <s v="Conductor"/>
    <m/>
    <s v="101511631"/>
    <s v="     "/>
    <x v="1"/>
    <n v="246"/>
    <n v="40.298999999999999"/>
    <n v="-122.432"/>
    <m/>
    <s v="COTTONWOOD-1101"/>
    <n v="12000"/>
    <s v="N.A."/>
    <s v="Hardwood Woodland"/>
    <m/>
    <m/>
    <m/>
    <m/>
    <m/>
    <m/>
    <m/>
    <s v="N"/>
    <s v="N"/>
    <m/>
    <m/>
    <s v="     "/>
    <m/>
    <m/>
    <m/>
    <m/>
    <m/>
    <m/>
    <m/>
    <m/>
    <m/>
    <m/>
    <m/>
    <m/>
    <m/>
    <m/>
    <m/>
    <m/>
    <m/>
    <m/>
    <m/>
  </r>
  <r>
    <x v="1250"/>
    <s v="     "/>
    <d v="2017-06-15T00:00:00"/>
    <d v="1899-12-30T05:02:00"/>
    <s v="24"/>
    <x v="1"/>
    <s v="6"/>
    <x v="3"/>
    <d v="2017-06-15T00:00:00"/>
    <d v="1899-12-30T05:02:00"/>
    <s v="0"/>
    <s v="     "/>
    <x v="1"/>
    <m/>
    <x v="1"/>
    <m/>
    <s v="1804819"/>
    <s v="17-0055368"/>
    <m/>
    <m/>
    <n v="112965000"/>
    <m/>
    <s v="     "/>
    <x v="0"/>
    <x v="0"/>
    <s v="Vegetation"/>
    <x v="0"/>
    <m/>
    <s v="&lt;0.25"/>
    <s v="Square Feet: ; Acreage: "/>
    <s v="Vegetation"/>
    <x v="0"/>
    <s v="Vegetation"/>
    <s v="All types of equipment / facility failure"/>
    <s v="Contact - Vegetation"/>
    <m/>
    <s v="Contact - Vegetation"/>
    <s v="Conductor"/>
    <s v="Pacific Bell"/>
    <s v="Overhead"/>
    <s v="Primary"/>
    <s v="Conductor"/>
    <m/>
    <s v="101712958"/>
    <s v="     "/>
    <x v="0"/>
    <m/>
    <n v="36.826099999999997"/>
    <n v="-121.675"/>
    <m/>
    <s v="PRUNEDALE-1110"/>
    <n v="12000"/>
    <s v="Cal Fire"/>
    <s v="Hardwood Woodland"/>
    <m/>
    <m/>
    <m/>
    <m/>
    <m/>
    <m/>
    <m/>
    <s v="N"/>
    <s v="N"/>
    <m/>
    <m/>
    <s v="     "/>
    <n v="36.826999999999998"/>
    <n v="-121.67319999999999"/>
    <s v="Jun 16 2017 12:00AM"/>
    <s v="RootsFail"/>
    <s v="Mulistem eucalyptus uprooted"/>
    <s v="EUCA"/>
    <s v="90"/>
    <s v="65"/>
    <s v="60"/>
    <s v="None"/>
    <s v="None"/>
    <s v="N"/>
    <s v="1"/>
    <m/>
    <s v="Hillside"/>
    <s v="B"/>
    <s v="CrossArm"/>
    <s v="BareWire"/>
    <s v="1"/>
  </r>
  <r>
    <x v="1251"/>
    <s v="     "/>
    <d v="2017-06-16T00:00:00"/>
    <d v="1899-12-30T13:50:00"/>
    <s v="24"/>
    <x v="1"/>
    <s v="6"/>
    <x v="3"/>
    <d v="2017-06-16T00:00:00"/>
    <d v="1899-12-30T13:50:00"/>
    <s v="PINE TREE FELL ON LINES CAUSING SMALL VEG FIRE."/>
    <s v="     "/>
    <x v="1"/>
    <m/>
    <x v="1"/>
    <m/>
    <s v="1806016"/>
    <s v="17-0055812"/>
    <m/>
    <m/>
    <m/>
    <m/>
    <s v="     "/>
    <x v="0"/>
    <x v="0"/>
    <s v="Vegetation"/>
    <x v="0"/>
    <m/>
    <s v="0.26-9.99"/>
    <s v="Square Feet: ; Acreage: "/>
    <s v="Vegetation"/>
    <x v="0"/>
    <s v="Vegetation"/>
    <s v="All types of equipment / facility failure"/>
    <s v="Contact - Vegetation"/>
    <m/>
    <s v="Contact - Vegetation"/>
    <s v="Conductor"/>
    <s v="Unknown"/>
    <s v="Overhead"/>
    <s v="Primary"/>
    <s v="Conductor"/>
    <m/>
    <s v="101889864"/>
    <s v="     "/>
    <x v="0"/>
    <m/>
    <n v="35.450499999999998"/>
    <n v="-120.617"/>
    <m/>
    <s v="TEMPLETON-2113"/>
    <n v="21000"/>
    <s v="Unknown"/>
    <s v="Hardwood Woodland"/>
    <m/>
    <m/>
    <m/>
    <m/>
    <m/>
    <m/>
    <m/>
    <s v="N"/>
    <s v="N"/>
    <m/>
    <m/>
    <s v="     "/>
    <n v="35.450499999999998"/>
    <n v="-120.6169"/>
    <s v="Jun 19 2017 12:00AM"/>
    <s v="BranchFail"/>
    <s v="EVIDENCE OF GREEN GRAY PINE FAILURE. EVIDENCE OF FIRE ACTIVITY NOTED. INVESTIGATION HAS BEEN COMPLETED."/>
    <s v="PING"/>
    <s v="70"/>
    <s v="26"/>
    <s v="25"/>
    <s v="Moderate"/>
    <s v="None"/>
    <s v="N"/>
    <s v="1"/>
    <m/>
    <s v="Hillside"/>
    <s v="B"/>
    <s v="CrossArm"/>
    <s v="TreeWire"/>
    <s v="0"/>
  </r>
  <r>
    <x v="1252"/>
    <s v="     "/>
    <d v="2017-06-16T00:00:00"/>
    <d v="1899-12-30T16:17:00"/>
    <s v="24"/>
    <x v="1"/>
    <s v="6"/>
    <x v="3"/>
    <d v="2017-06-16T00:00:00"/>
    <d v="1899-12-30T16:17:00"/>
    <s v="VEHICLE CAUGHT OH SRV &amp; AT&amp;T LARGE CABLE ,SRV RPRD &amp; RMVD 12+ OF QUADPLEX &amp; RESADED TO 16.5' SRV WAS TO LOW @ STR XING/ 3RD PTRY FEDEX"/>
    <s v="     "/>
    <x v="1"/>
    <m/>
    <x v="1"/>
    <m/>
    <s v="1806161"/>
    <s v="17-0055836"/>
    <m/>
    <m/>
    <m/>
    <m/>
    <s v="     "/>
    <x v="0"/>
    <x v="0"/>
    <s v="Vegetation"/>
    <x v="0"/>
    <m/>
    <s v="&lt;3 meters of linear travel"/>
    <s v="Square Feet: ; Acreage: "/>
    <s v="Contact - 3rd Party"/>
    <x v="8"/>
    <s v="Contact - 3rd Party"/>
    <s v="All types of equipment / facility failure"/>
    <s v="Contact - Vehicle"/>
    <m/>
    <s v="Contact - Vehicle"/>
    <s v="Conductor"/>
    <s v="Unknown"/>
    <s v="Overhead"/>
    <s v="Primary"/>
    <s v="Conductor"/>
    <m/>
    <s v="100036908"/>
    <s v="     "/>
    <x v="0"/>
    <n v="330"/>
    <n v="39.2226"/>
    <n v="-121.004"/>
    <m/>
    <s v="BRUNSWICK-1102"/>
    <n v="12000"/>
    <s v="GVFIRE"/>
    <s v="Urban"/>
    <m/>
    <m/>
    <m/>
    <m/>
    <m/>
    <m/>
    <m/>
    <s v="N"/>
    <s v="N"/>
    <m/>
    <m/>
    <s v="     "/>
    <m/>
    <m/>
    <m/>
    <m/>
    <m/>
    <m/>
    <m/>
    <m/>
    <m/>
    <m/>
    <m/>
    <m/>
    <m/>
    <m/>
    <m/>
    <m/>
    <m/>
    <m/>
    <m/>
  </r>
  <r>
    <x v="1253"/>
    <s v="     "/>
    <d v="2017-06-16T00:00:00"/>
    <d v="1899-12-30T17:59:00"/>
    <s v="24"/>
    <x v="1"/>
    <s v="6"/>
    <x v="3"/>
    <d v="2017-06-16T00:00:00"/>
    <d v="1899-12-30T17:59:00"/>
    <s v="CUST STATES WIND PUSHED TREES INTO LINE CAUSING SPARKS WHICH CAUSED THE FIRE THAT DAMAGED HER FENCE.  I DID NOT SEE ANY ARCHING.I SHUT OFF THE TX AND CALLED THE ONCALL SUPERVISOR TO GET A TREE CREW TO TRIM BRANCHES AWAY FROM SECONDARY."/>
    <s v="     "/>
    <x v="1"/>
    <m/>
    <x v="1"/>
    <m/>
    <s v="1806274"/>
    <s v="17-0055843"/>
    <m/>
    <m/>
    <n v="112971000"/>
    <m/>
    <s v="     "/>
    <x v="0"/>
    <x v="0"/>
    <s v="Vegetation"/>
    <x v="0"/>
    <m/>
    <s v="&lt;3 meters of linear travel"/>
    <s v="Square Feet: ; Acreage: "/>
    <s v="Vegetation"/>
    <x v="0"/>
    <s v="Vegetation"/>
    <s v="All types of equipment / facility failure"/>
    <s v="Contact - Vegetation"/>
    <m/>
    <s v="Contact - Vegetation"/>
    <s v="Conductor"/>
    <s v="Pacific Bell"/>
    <s v="Overhead"/>
    <s v="Secondary"/>
    <s v="Conductor"/>
    <m/>
    <s v="100555441"/>
    <s v="     "/>
    <x v="0"/>
    <m/>
    <n v="37.309399999999997"/>
    <n v="-122.047"/>
    <m/>
    <s v="STELLING-1109"/>
    <m/>
    <s v="Unknown"/>
    <s v="Urban"/>
    <m/>
    <m/>
    <m/>
    <m/>
    <m/>
    <m/>
    <m/>
    <s v="N"/>
    <s v="N"/>
    <m/>
    <m/>
    <s v="     "/>
    <m/>
    <m/>
    <m/>
    <m/>
    <m/>
    <m/>
    <m/>
    <m/>
    <m/>
    <m/>
    <m/>
    <m/>
    <m/>
    <m/>
    <m/>
    <m/>
    <m/>
    <m/>
    <m/>
  </r>
  <r>
    <x v="1254"/>
    <s v="     "/>
    <d v="2017-06-16T00:00:00"/>
    <m/>
    <s v="24"/>
    <x v="1"/>
    <s v="6"/>
    <x v="3"/>
    <d v="2017-06-17T00:00:00"/>
    <d v="1899-12-30T00:22:00"/>
    <s v="0"/>
    <s v="     "/>
    <x v="1"/>
    <m/>
    <x v="1"/>
    <m/>
    <s v="1806513"/>
    <s v="17-0055882"/>
    <m/>
    <m/>
    <n v="112971000"/>
    <m/>
    <s v="     "/>
    <x v="0"/>
    <x v="0"/>
    <s v="Vegetation"/>
    <x v="0"/>
    <m/>
    <s v="0.26-9.99"/>
    <s v="Square Feet: ; Acreage: "/>
    <s v="Equipment - PG&amp;E"/>
    <x v="7"/>
    <s v="Equipment - PG&amp;E"/>
    <s v="All types of equipment / facility failure"/>
    <s v="Crossarm"/>
    <s v="Crossarm"/>
    <m/>
    <m/>
    <s v="Unknown"/>
    <s v="Overhead"/>
    <s v="Primary"/>
    <s v="Conductor"/>
    <m/>
    <s v="101424286"/>
    <s v="     "/>
    <x v="1"/>
    <n v="530"/>
    <n v="38.037300000000002"/>
    <n v="-122.185"/>
    <m/>
    <s v="FAIRVIEW-2207"/>
    <n v="21000"/>
    <s v="Unknown"/>
    <s v="Herbaceous"/>
    <m/>
    <m/>
    <m/>
    <m/>
    <m/>
    <m/>
    <m/>
    <s v="N"/>
    <s v="N"/>
    <m/>
    <m/>
    <s v="     "/>
    <m/>
    <m/>
    <m/>
    <m/>
    <m/>
    <m/>
    <m/>
    <m/>
    <m/>
    <m/>
    <m/>
    <m/>
    <m/>
    <m/>
    <m/>
    <m/>
    <m/>
    <m/>
    <m/>
  </r>
  <r>
    <x v="1255"/>
    <s v="     "/>
    <d v="2017-06-16T00:00:00"/>
    <m/>
    <s v="24"/>
    <x v="1"/>
    <s v="6"/>
    <x v="3"/>
    <d v="2017-06-16T00:00:00"/>
    <d v="1899-12-30T19:14:00"/>
    <s v="CUST STATES GOT WINDY AND OPEN WIRE SEC WAS SPARKING. BLEW FUSES ON TX. REFUSED OK. PV GOOD"/>
    <s v="     "/>
    <x v="1"/>
    <m/>
    <x v="1"/>
    <m/>
    <s v="1806345"/>
    <m/>
    <m/>
    <m/>
    <m/>
    <m/>
    <s v="     "/>
    <x v="0"/>
    <x v="0"/>
    <s v="Vegetation"/>
    <x v="0"/>
    <m/>
    <s v="&lt;0.25"/>
    <s v="Square Feet: ; Acreage: "/>
    <s v="Vegetation"/>
    <x v="0"/>
    <s v="Vegetation"/>
    <s v="All types of equipment / facility failure"/>
    <s v="Contact - Vegetation"/>
    <m/>
    <s v="Contact - Vegetation"/>
    <s v="Conductor"/>
    <s v="Unknown"/>
    <s v="Overhead"/>
    <s v="Secondary"/>
    <s v="Conductor"/>
    <m/>
    <s v="101970801"/>
    <s v="     "/>
    <x v="1"/>
    <n v="180"/>
    <n v="38.344299999999997"/>
    <n v="-122.78100000000001"/>
    <m/>
    <s v="COTATI-1105"/>
    <m/>
    <s v="Unknown"/>
    <s v="Herbaceous"/>
    <m/>
    <m/>
    <m/>
    <m/>
    <m/>
    <m/>
    <m/>
    <s v="N"/>
    <s v="N"/>
    <m/>
    <m/>
    <s v="     "/>
    <m/>
    <m/>
    <m/>
    <m/>
    <m/>
    <m/>
    <m/>
    <m/>
    <m/>
    <m/>
    <m/>
    <m/>
    <m/>
    <m/>
    <m/>
    <m/>
    <m/>
    <m/>
    <m/>
  </r>
  <r>
    <x v="1256"/>
    <s v="     "/>
    <d v="2017-06-16T00:00:00"/>
    <m/>
    <s v="24"/>
    <x v="1"/>
    <s v="6"/>
    <x v="3"/>
    <d v="2017-06-16T00:00:00"/>
    <d v="1899-12-30T14:22:00"/>
    <s v="TREE GROW INTO LINES BRAKING THEM AND CAUSING A ARC THAT SRATED A SMALL FIRE"/>
    <s v="     "/>
    <x v="1"/>
    <m/>
    <x v="1"/>
    <m/>
    <s v="1806056"/>
    <m/>
    <m/>
    <m/>
    <m/>
    <m/>
    <s v="     "/>
    <x v="0"/>
    <x v="0"/>
    <s v="Vegetation"/>
    <x v="0"/>
    <m/>
    <s v="&lt;3 meters of linear travel"/>
    <s v="Square Feet: ; Acreage: "/>
    <s v="Vegetation"/>
    <x v="0"/>
    <s v="Vegetation"/>
    <s v="All types of equipment / facility failure"/>
    <s v="Contact - Vegetation"/>
    <m/>
    <s v="Contact - Vegetation"/>
    <s v="Conductor"/>
    <s v="Unknown"/>
    <s v="Overhead"/>
    <s v="Secondary"/>
    <s v="Conductor"/>
    <m/>
    <s v="101212782"/>
    <s v="     "/>
    <x v="0"/>
    <m/>
    <n v="36.844999999999999"/>
    <n v="-120.01900000000001"/>
    <m/>
    <s v="MADERA-1119"/>
    <m/>
    <s v="Cal Fire"/>
    <s v="Agriculture"/>
    <m/>
    <m/>
    <m/>
    <m/>
    <m/>
    <m/>
    <m/>
    <s v="N"/>
    <s v="N"/>
    <m/>
    <m/>
    <s v="     "/>
    <m/>
    <m/>
    <m/>
    <m/>
    <m/>
    <m/>
    <m/>
    <m/>
    <m/>
    <m/>
    <m/>
    <m/>
    <m/>
    <m/>
    <m/>
    <m/>
    <m/>
    <m/>
    <m/>
  </r>
  <r>
    <x v="1257"/>
    <s v="     "/>
    <d v="2017-06-17T00:00:00"/>
    <d v="1899-12-30T15:49:00"/>
    <s v="24"/>
    <x v="1"/>
    <s v="6"/>
    <x v="3"/>
    <d v="2017-06-17T00:00:00"/>
    <d v="1899-12-30T15:49:00"/>
    <s v="0"/>
    <s v="     "/>
    <x v="1"/>
    <m/>
    <x v="1"/>
    <m/>
    <s v="1806944"/>
    <s v="17-0055960"/>
    <m/>
    <m/>
    <m/>
    <m/>
    <s v="     "/>
    <x v="0"/>
    <x v="0"/>
    <s v="Vegetation"/>
    <x v="0"/>
    <m/>
    <s v="0.26-9.99"/>
    <s v="Square Feet: ; Acreage: 5"/>
    <s v="Contact - Animal - Bird"/>
    <x v="6"/>
    <s v="Contact - Bird"/>
    <s v="All types of equipment / facility failure"/>
    <s v="Contact - Animal"/>
    <m/>
    <s v="Contact - Animal"/>
    <s v="Conductor"/>
    <s v="Unknown"/>
    <s v="Overhead"/>
    <s v="Primary"/>
    <s v="Conductor"/>
    <m/>
    <s v="103406061"/>
    <s v="     "/>
    <x v="0"/>
    <m/>
    <n v="36.939"/>
    <n v="-119.685"/>
    <m/>
    <s v="SHEPHERD-2111"/>
    <n v="21000"/>
    <s v="Unknown"/>
    <s v="Agriculture"/>
    <m/>
    <m/>
    <m/>
    <m/>
    <m/>
    <m/>
    <m/>
    <s v="N"/>
    <s v="N"/>
    <m/>
    <m/>
    <s v="     "/>
    <m/>
    <m/>
    <m/>
    <m/>
    <m/>
    <m/>
    <m/>
    <m/>
    <m/>
    <m/>
    <m/>
    <m/>
    <m/>
    <m/>
    <m/>
    <m/>
    <m/>
    <m/>
    <m/>
  </r>
  <r>
    <x v="1258"/>
    <s v="     "/>
    <d v="2017-06-17T00:00:00"/>
    <m/>
    <s v="24"/>
    <x v="1"/>
    <s v="6"/>
    <x v="3"/>
    <d v="2017-06-17T00:00:00"/>
    <d v="1899-12-30T02:53:00"/>
    <s v="Need crew to restore service to meter 1005454730."/>
    <s v="     "/>
    <x v="1"/>
    <m/>
    <x v="1"/>
    <m/>
    <m/>
    <m/>
    <m/>
    <m/>
    <m/>
    <m/>
    <s v="     "/>
    <x v="0"/>
    <x v="0"/>
    <s v="Vegetation"/>
    <x v="0"/>
    <m/>
    <s v="&lt;0.25"/>
    <s v="Square Feet: ; Acreage: "/>
    <s v="Contact - 3rd Party"/>
    <x v="8"/>
    <s v="Contact - 3rd Party"/>
    <s v="All types of equipment / facility failure"/>
    <s v="Contact - Vehicle"/>
    <m/>
    <s v="Contact - Vehicle"/>
    <s v="Pole"/>
    <s v="Unknown"/>
    <s v="Overhead"/>
    <s v="Primary"/>
    <s v="Conductor"/>
    <m/>
    <s v="101147424"/>
    <s v="     "/>
    <x v="0"/>
    <m/>
    <n v="37.335700000000003"/>
    <n v="-120.583"/>
    <m/>
    <s v="ATWATER-1106"/>
    <n v="12000"/>
    <s v="Unknown"/>
    <s v="Herbaceous"/>
    <m/>
    <m/>
    <m/>
    <m/>
    <m/>
    <m/>
    <m/>
    <s v="N"/>
    <s v="N"/>
    <m/>
    <m/>
    <s v="     "/>
    <m/>
    <m/>
    <m/>
    <m/>
    <m/>
    <m/>
    <m/>
    <m/>
    <m/>
    <m/>
    <m/>
    <m/>
    <m/>
    <m/>
    <m/>
    <m/>
    <m/>
    <m/>
    <m/>
  </r>
  <r>
    <x v="1259"/>
    <s v="     "/>
    <d v="2017-06-18T00:00:00"/>
    <d v="1899-12-30T13:24:00"/>
    <s v="25"/>
    <x v="1"/>
    <s v="6"/>
    <x v="3"/>
    <d v="2017-06-18T00:00:00"/>
    <d v="1899-12-30T13:24:00"/>
    <s v="Large tree limb failed and hit pole guy breaking pole. 4 x 4 foot fire. Fire tab not filled out. AGFC - Veg sharepoint has incident data here: &quot;\\rcshare-nas05\VM\PLANNING\Business Analyst\02)PRIVILEGED_VMFireIncidents\2017\17-0056107_CC&quot;"/>
    <s v="     "/>
    <x v="3"/>
    <m/>
    <x v="0"/>
    <m/>
    <m/>
    <s v="17-0056107"/>
    <m/>
    <m/>
    <m/>
    <m/>
    <s v="     "/>
    <x v="0"/>
    <x v="0"/>
    <m/>
    <x v="0"/>
    <m/>
    <s v="1 meter - &lt; 3 meters"/>
    <m/>
    <s v="Vegetation"/>
    <x v="0"/>
    <s v="Vegetation"/>
    <s v="Contact from object"/>
    <s v="Veg. contact"/>
    <m/>
    <s v="Contact - Vegetation"/>
    <s v="Conductor - Primary"/>
    <s v="Y"/>
    <s v="Overhead"/>
    <m/>
    <s v="Conductor - Primary"/>
    <m/>
    <m/>
    <s v="     "/>
    <x v="2"/>
    <n v="520"/>
    <n v="37.051400000000001"/>
    <n v="-122.06870000000001"/>
    <m/>
    <m/>
    <m/>
    <m/>
    <s v="Urban"/>
    <n v="7.5000000000000002E-4"/>
    <m/>
    <m/>
    <m/>
    <m/>
    <m/>
    <m/>
    <s v="N"/>
    <s v="N"/>
    <m/>
    <m/>
    <s v="     "/>
    <n v="37.051600000000001"/>
    <n v="-122.0686"/>
    <s v="Jun 19 2017 12:00AM"/>
    <s v="BranchFail"/>
    <s v="Very large limb failed at attachment to trunk"/>
    <s v="OAKV"/>
    <s v="65"/>
    <s v="42"/>
    <s v="55"/>
    <s v="None"/>
    <s v="None"/>
    <s v="N"/>
    <s v="1"/>
    <m/>
    <s v="Hillside"/>
    <s v="A"/>
    <s v="CrossArm"/>
    <s v="BareWire"/>
    <s v="0"/>
  </r>
  <r>
    <x v="1260"/>
    <s v="     "/>
    <d v="2017-06-18T00:00:00"/>
    <m/>
    <s v="25"/>
    <x v="1"/>
    <s v="6"/>
    <x v="3"/>
    <d v="2017-06-18T00:00:00"/>
    <d v="1899-12-30T21:23:00"/>
    <s v="Found 5611 #1 Blown &amp; on fire, Notify DO to Dump CIR, Crew needed to make safe and Jumper out NG Bypass SW. Stand by for crew to remove NG Reg,CO Arm, and jumper SW. ENG CIR when crew complete. Crew to replace REG @ later date. Oncall/DO no"/>
    <s v="     "/>
    <x v="1"/>
    <m/>
    <x v="1"/>
    <m/>
    <s v="1809532"/>
    <s v="17-0056290"/>
    <m/>
    <m/>
    <m/>
    <m/>
    <s v="     "/>
    <x v="0"/>
    <x v="0"/>
    <s v="Vegetation"/>
    <x v="0"/>
    <m/>
    <s v="&lt;3 meters of linear travel"/>
    <s v="Square Feet: ; Acreage: "/>
    <s v="Equipment - PG&amp;E"/>
    <x v="14"/>
    <s v="Equipment - PG&amp;E"/>
    <s v="All types of equipment / facility failure"/>
    <s v="Voltage Regulator"/>
    <s v="Voltage Regulator"/>
    <m/>
    <m/>
    <s v="Unknown"/>
    <s v="Overhead"/>
    <s v="Primary"/>
    <s v="Other"/>
    <m/>
    <s v="102029435"/>
    <s v="     "/>
    <x v="0"/>
    <m/>
    <n v="38.539000000000001"/>
    <n v="-122.792"/>
    <m/>
    <s v="FULTON-1104"/>
    <n v="12000"/>
    <s v="Unknown"/>
    <s v="Urban"/>
    <m/>
    <m/>
    <m/>
    <m/>
    <m/>
    <m/>
    <m/>
    <s v="N"/>
    <s v="N"/>
    <m/>
    <m/>
    <s v="     "/>
    <m/>
    <m/>
    <m/>
    <m/>
    <m/>
    <m/>
    <m/>
    <m/>
    <m/>
    <m/>
    <m/>
    <m/>
    <m/>
    <m/>
    <m/>
    <m/>
    <m/>
    <m/>
    <m/>
  </r>
  <r>
    <x v="1261"/>
    <s v="     "/>
    <d v="2017-06-18T00:00:00"/>
    <d v="1899-12-30T21:07:00"/>
    <s v="25"/>
    <x v="1"/>
    <s v="6"/>
    <x v="3"/>
    <d v="2017-06-18T00:00:00"/>
    <d v="1899-12-30T20:40:00"/>
    <s v="drunk driver, energized wire on ground"/>
    <s v="     "/>
    <x v="1"/>
    <m/>
    <x v="1"/>
    <m/>
    <s v="1809487"/>
    <s v="17-0056327"/>
    <m/>
    <m/>
    <m/>
    <m/>
    <s v="     "/>
    <x v="0"/>
    <x v="0"/>
    <s v="Vegetation"/>
    <x v="0"/>
    <m/>
    <s v="&lt;0.25"/>
    <s v="Square Feet: ; Acreage: "/>
    <s v="Contact - 3rd Party"/>
    <x v="8"/>
    <s v="Contact - 3rd Party"/>
    <s v="All types of equipment / facility failure"/>
    <s v="Contact - Vehicle"/>
    <m/>
    <s v="Contact - Vehicle"/>
    <s v="Pole"/>
    <s v="Unknown"/>
    <s v="Overhead"/>
    <s v="Primary"/>
    <s v="Conductor"/>
    <m/>
    <s v="102085809"/>
    <s v="     "/>
    <x v="0"/>
    <m/>
    <n v="37.839700000000001"/>
    <n v="-121.286"/>
    <m/>
    <s v="FRENCH-CAMP-1102"/>
    <n v="12000"/>
    <s v="Unknown"/>
    <s v="Urban"/>
    <m/>
    <m/>
    <m/>
    <m/>
    <m/>
    <m/>
    <m/>
    <s v="N"/>
    <s v="N"/>
    <m/>
    <m/>
    <s v="     "/>
    <m/>
    <m/>
    <m/>
    <m/>
    <m/>
    <m/>
    <m/>
    <m/>
    <m/>
    <m/>
    <m/>
    <m/>
    <m/>
    <m/>
    <m/>
    <m/>
    <m/>
    <m/>
    <m/>
  </r>
  <r>
    <x v="1262"/>
    <s v="     "/>
    <d v="2017-06-18T00:00:00"/>
    <d v="1899-12-30T23:49:00"/>
    <s v="25"/>
    <x v="1"/>
    <s v="6"/>
    <x v="3"/>
    <d v="2017-06-18T00:00:00"/>
    <d v="1899-12-30T23:49:00"/>
    <m/>
    <s v="     "/>
    <x v="1"/>
    <m/>
    <x v="1"/>
    <m/>
    <s v="1809719"/>
    <s v="17-0056370"/>
    <m/>
    <m/>
    <n v="112975000"/>
    <m/>
    <s v="     "/>
    <x v="0"/>
    <x v="0"/>
    <s v="Vegetation"/>
    <x v="0"/>
    <m/>
    <s v="&lt;0.25"/>
    <s v="Square Feet: ; Acreage: "/>
    <s v="Vegetation"/>
    <x v="0"/>
    <s v="Vegetation"/>
    <s v="All types of equipment / facility failure"/>
    <s v="Contact - Vegetation"/>
    <m/>
    <s v="Contact - Vegetation"/>
    <s v="Conductor"/>
    <s v="Unknown"/>
    <s v="Overhead"/>
    <s v="Primary"/>
    <s v="Conductor"/>
    <m/>
    <s v="102160857"/>
    <s v="     "/>
    <x v="0"/>
    <n v="170"/>
    <n v="39.194899999999997"/>
    <n v="-122.96299999999999"/>
    <m/>
    <s v="UPPER-LAKE-1101"/>
    <n v="12000"/>
    <s v="N.A."/>
    <s v="Agriculture"/>
    <m/>
    <m/>
    <m/>
    <m/>
    <m/>
    <m/>
    <m/>
    <s v="N"/>
    <s v="N"/>
    <m/>
    <m/>
    <s v="     "/>
    <n v="39.194940000000003"/>
    <n v="-122.96321"/>
    <s v="Jun 21 2017 12:00AM"/>
    <s v="BranchFail"/>
    <s v="This outage was caused by a healthy Valley Oak limb. The healthy Valley Oak overhanging limb broke out and landed on the 12kV line. The limb brought one phase to the ground causing a 12 X 6 fire. The fire burned dry grass and did not cause any property damage. The limb showed no signs of defects or rot."/>
    <s v="OAKV"/>
    <s v="75"/>
    <s v="60"/>
    <s v="18"/>
    <s v="Moderate"/>
    <s v="None"/>
    <s v="N"/>
    <s v="1"/>
    <m/>
    <s v="Creek"/>
    <s v="C"/>
    <s v="CrossArm"/>
    <s v="BareWire"/>
    <s v="2"/>
  </r>
  <r>
    <x v="1263"/>
    <s v="     "/>
    <d v="2017-06-18T00:00:00"/>
    <d v="1899-12-30T22:12:27"/>
    <s v="25"/>
    <x v="1"/>
    <s v="6"/>
    <x v="3"/>
    <d v="2017-06-18T00:00:00"/>
    <d v="1899-12-30T22:12:00"/>
    <s v="XST OLD REDWOOD HWY/PLEASANT in Windsor; pole fire; voltage regulator (Reg 5611 #1) failed"/>
    <s v="     "/>
    <x v="0"/>
    <d v="2021-02-18T00:00:00"/>
    <x v="0"/>
    <m/>
    <s v="1809532"/>
    <s v="N/A"/>
    <m/>
    <s v="T004063070"/>
    <n v="112974526"/>
    <m/>
    <s v="     "/>
    <x v="0"/>
    <x v="0"/>
    <m/>
    <x v="0"/>
    <m/>
    <s v="&lt;3 meters of linear travel"/>
    <m/>
    <s v="Equipment - PG&amp;E"/>
    <x v="14"/>
    <s v="Equipment - PG&amp;E"/>
    <s v="All types of equipment / facility failure"/>
    <s v="Voltage Regulator failure"/>
    <s v="Voltage Regulator"/>
    <m/>
    <m/>
    <s v="No"/>
    <s v="Overhead"/>
    <m/>
    <s v="Voltage Regulator"/>
    <m/>
    <s v="60083"/>
    <s v="     "/>
    <x v="0"/>
    <m/>
    <n v="38.497300000000003"/>
    <n v="-122.761"/>
    <s v="Sonoma"/>
    <s v="FULTON-1102"/>
    <m/>
    <s v="Windsor FD"/>
    <s v="Urban"/>
    <m/>
    <m/>
    <m/>
    <m/>
    <m/>
    <m/>
    <m/>
    <s v="N"/>
    <s v="N"/>
    <m/>
    <m/>
    <s v="     "/>
    <m/>
    <m/>
    <m/>
    <m/>
    <m/>
    <m/>
    <m/>
    <m/>
    <m/>
    <m/>
    <m/>
    <m/>
    <m/>
    <m/>
    <m/>
    <m/>
    <m/>
    <m/>
    <m/>
  </r>
  <r>
    <x v="1264"/>
    <s v="     "/>
    <d v="2017-06-18T00:00:00"/>
    <m/>
    <s v="25"/>
    <x v="1"/>
    <s v="6"/>
    <x v="3"/>
    <m/>
    <m/>
    <s v="repaired melted service"/>
    <s v="     "/>
    <x v="1"/>
    <m/>
    <x v="1"/>
    <m/>
    <m/>
    <m/>
    <m/>
    <m/>
    <m/>
    <m/>
    <s v="     "/>
    <x v="0"/>
    <x v="0"/>
    <s v="Vegetation"/>
    <x v="0"/>
    <m/>
    <s v="&lt;3 meters of linear travel"/>
    <s v="Square Feet: ; Acreage: "/>
    <s v="Equipment - PG&amp;E"/>
    <x v="4"/>
    <s v="Equipment - PG&amp;E"/>
    <s v="All types of equipment / facility failure"/>
    <s v="Conductor"/>
    <s v="Conductor"/>
    <m/>
    <m/>
    <s v="Pacific Bell"/>
    <s v="Overhead"/>
    <s v="Primary"/>
    <s v="Conductor"/>
    <m/>
    <s v="100780126"/>
    <s v="     "/>
    <x v="0"/>
    <m/>
    <n v="36.7575"/>
    <n v="-119.66500000000001"/>
    <m/>
    <s v="AIRWAYS-1101"/>
    <n v="12000"/>
    <s v="Unknown"/>
    <s v="Urban"/>
    <m/>
    <m/>
    <m/>
    <m/>
    <m/>
    <m/>
    <m/>
    <s v="N"/>
    <s v="N"/>
    <m/>
    <m/>
    <s v="     "/>
    <m/>
    <m/>
    <m/>
    <m/>
    <m/>
    <m/>
    <m/>
    <m/>
    <m/>
    <m/>
    <m/>
    <m/>
    <m/>
    <m/>
    <m/>
    <m/>
    <m/>
    <m/>
    <m/>
  </r>
  <r>
    <x v="1265"/>
    <s v="     "/>
    <d v="2017-06-18T00:00:00"/>
    <m/>
    <s v="25"/>
    <x v="1"/>
    <s v="6"/>
    <x v="3"/>
    <d v="2017-06-18T00:00:00"/>
    <d v="1899-12-30T18:04:00"/>
    <s v="0"/>
    <s v="     "/>
    <x v="1"/>
    <m/>
    <x v="1"/>
    <m/>
    <s v="1808679"/>
    <s v="17-0056195"/>
    <m/>
    <m/>
    <m/>
    <m/>
    <s v="     "/>
    <x v="0"/>
    <x v="0"/>
    <s v="Vegetation"/>
    <x v="0"/>
    <m/>
    <s v="&lt;0.25"/>
    <s v="Square Feet: ; Acreage: "/>
    <s v="Equipment - PG&amp;E"/>
    <x v="19"/>
    <s v="Equipment - PG&amp;E"/>
    <s v="All types of equipment / facility failure"/>
    <s v="Guy/Span Wire"/>
    <s v="Guy/Span Wire"/>
    <m/>
    <m/>
    <s v="Unknown"/>
    <s v="Overhead"/>
    <s v="Primary"/>
    <s v="Conductor"/>
    <m/>
    <s v="100309893"/>
    <s v="     "/>
    <x v="0"/>
    <m/>
    <n v="37.551699999999997"/>
    <n v="-122.29300000000001"/>
    <m/>
    <s v="BAY-MEADOWS-2101"/>
    <n v="21000"/>
    <s v="Unknown"/>
    <s v="Urban"/>
    <m/>
    <m/>
    <m/>
    <m/>
    <m/>
    <m/>
    <m/>
    <s v="N"/>
    <s v="N"/>
    <m/>
    <m/>
    <s v="     "/>
    <m/>
    <m/>
    <m/>
    <m/>
    <m/>
    <m/>
    <m/>
    <m/>
    <m/>
    <m/>
    <m/>
    <m/>
    <m/>
    <m/>
    <m/>
    <m/>
    <m/>
    <m/>
    <m/>
  </r>
  <r>
    <x v="1266"/>
    <s v="     "/>
    <d v="2017-06-18T00:00:00"/>
    <m/>
    <s v="25"/>
    <x v="1"/>
    <s v="6"/>
    <x v="3"/>
    <d v="2017-06-18T00:00:00"/>
    <d v="1899-12-30T20:14:00"/>
    <s v="Lightning Arrestor failed at  # 1 Riser pothead on RCO 4789, caused fuse to blow, refused  RCO 4789 @ 2312 w 100T fuses and ck cust 3P Pwr OK."/>
    <s v="     "/>
    <x v="1"/>
    <m/>
    <x v="1"/>
    <m/>
    <s v="1809344"/>
    <s v="17-0056353"/>
    <m/>
    <m/>
    <m/>
    <m/>
    <s v="     "/>
    <x v="0"/>
    <x v="0"/>
    <s v="Vegetation"/>
    <x v="0"/>
    <m/>
    <s v="&lt;3 meters of linear travel"/>
    <s v="Square Feet: ; Acreage: "/>
    <s v="Equipment - PG&amp;E"/>
    <x v="17"/>
    <s v="Equipment - PG&amp;E"/>
    <s v="All types of equipment / facility failure"/>
    <s v="Lightning Arrestor"/>
    <s v="Lightning Arrestor"/>
    <m/>
    <m/>
    <s v="None"/>
    <s v="Overhead"/>
    <s v="Primary"/>
    <s v="Lightning Arrestor"/>
    <m/>
    <s v="101650987"/>
    <s v="     "/>
    <x v="0"/>
    <m/>
    <n v="38.888399999999997"/>
    <n v="-122.02"/>
    <m/>
    <s v="DUNNIGAN-1101"/>
    <n v="12000"/>
    <s v="Unknown"/>
    <s v="Agriculture"/>
    <m/>
    <m/>
    <m/>
    <m/>
    <m/>
    <m/>
    <m/>
    <s v="N"/>
    <s v="Y"/>
    <s v="201706180600"/>
    <s v="201706190400"/>
    <s v="     "/>
    <m/>
    <m/>
    <m/>
    <m/>
    <m/>
    <m/>
    <m/>
    <m/>
    <m/>
    <m/>
    <m/>
    <m/>
    <m/>
    <m/>
    <m/>
    <m/>
    <m/>
    <m/>
    <m/>
  </r>
  <r>
    <x v="1267"/>
    <s v="     "/>
    <d v="2017-06-18T00:00:00"/>
    <m/>
    <s v="25"/>
    <x v="1"/>
    <s v="6"/>
    <x v="3"/>
    <d v="2017-06-18T00:00:00"/>
    <d v="1899-12-30T13:10:00"/>
    <s v="PT 1 STACK BROKE CAUSING GRASS FIRE IR FIRE DATA PICS AND MAP"/>
    <s v="     "/>
    <x v="1"/>
    <m/>
    <x v="1"/>
    <m/>
    <s v="1807733"/>
    <s v="17-0056142"/>
    <m/>
    <m/>
    <m/>
    <m/>
    <s v="     "/>
    <x v="0"/>
    <x v="0"/>
    <s v="Vegetation"/>
    <x v="0"/>
    <m/>
    <s v="&lt;0.25"/>
    <s v="Square Feet: ; Acreage: "/>
    <s v="Equipment - PG&amp;E"/>
    <x v="16"/>
    <s v="Equipment - PG&amp;E"/>
    <s v="All types of equipment / facility failure"/>
    <s v="Insulator"/>
    <s v="Insulator"/>
    <m/>
    <m/>
    <s v="Pacific Bell"/>
    <s v="Overhead"/>
    <s v="Primary"/>
    <s v="Conductor"/>
    <m/>
    <s v="102007208"/>
    <s v="     "/>
    <x v="0"/>
    <m/>
    <n v="38.237000000000002"/>
    <n v="-122.67"/>
    <m/>
    <s v="CORONA-1101"/>
    <n v="12000"/>
    <s v="Unknown"/>
    <s v="Urban"/>
    <m/>
    <m/>
    <m/>
    <m/>
    <m/>
    <m/>
    <m/>
    <s v="N"/>
    <s v="N"/>
    <m/>
    <m/>
    <s v="     "/>
    <m/>
    <m/>
    <m/>
    <m/>
    <m/>
    <m/>
    <m/>
    <m/>
    <m/>
    <m/>
    <m/>
    <m/>
    <m/>
    <m/>
    <m/>
    <m/>
    <m/>
    <m/>
    <m/>
  </r>
  <r>
    <x v="1268"/>
    <s v="     "/>
    <d v="2017-06-18T00:00:00"/>
    <m/>
    <s v="25"/>
    <x v="1"/>
    <s v="6"/>
    <x v="3"/>
    <d v="2017-06-18T00:00:00"/>
    <d v="1899-12-30T23:17:00"/>
    <s v="car pole .made ec tag for crew"/>
    <s v="     "/>
    <x v="1"/>
    <m/>
    <x v="1"/>
    <m/>
    <s v="1809776"/>
    <s v="17-0056369"/>
    <m/>
    <m/>
    <m/>
    <m/>
    <s v="     "/>
    <x v="0"/>
    <x v="0"/>
    <s v="Vegetation"/>
    <x v="0"/>
    <m/>
    <s v="&lt;0.25"/>
    <s v="Square Feet: ; Acreage: "/>
    <s v="Contact - 3rd Party"/>
    <x v="8"/>
    <s v="Contact - 3rd Party"/>
    <s v="All types of equipment / facility failure"/>
    <s v="Contact - Vehicle"/>
    <m/>
    <s v="Contact - Vehicle"/>
    <s v="Pole"/>
    <s v="Unknown"/>
    <s v="Overhead"/>
    <s v="Primary"/>
    <s v="Conductor"/>
    <m/>
    <s v="103782395"/>
    <s v="     "/>
    <x v="0"/>
    <m/>
    <n v="38.897300000000001"/>
    <n v="-121.295"/>
    <m/>
    <s v="LINCOLN-1102"/>
    <n v="12000"/>
    <s v="Unknown"/>
    <s v="Urban"/>
    <m/>
    <m/>
    <m/>
    <m/>
    <m/>
    <m/>
    <m/>
    <s v="N"/>
    <s v="Y"/>
    <s v="201706180600"/>
    <s v="201706190400"/>
    <s v="     "/>
    <m/>
    <m/>
    <m/>
    <m/>
    <m/>
    <m/>
    <m/>
    <m/>
    <m/>
    <m/>
    <m/>
    <m/>
    <m/>
    <m/>
    <m/>
    <m/>
    <m/>
    <m/>
    <m/>
  </r>
  <r>
    <x v="1269"/>
    <s v="     "/>
    <d v="2017-06-18T00:00:00"/>
    <m/>
    <s v="25"/>
    <x v="1"/>
    <s v="6"/>
    <x v="3"/>
    <d v="2017-06-18T00:00:00"/>
    <d v="1899-12-30T13:06:00"/>
    <s v="Called for crew to replace secondary x-arm and put back up 4cu sol secondary wire. Small fire started when tree limb fell and broke everything."/>
    <s v="     "/>
    <x v="1"/>
    <m/>
    <x v="1"/>
    <m/>
    <s v="1807692"/>
    <s v="17-0056102"/>
    <m/>
    <m/>
    <n v="112974000"/>
    <m/>
    <s v="     "/>
    <x v="0"/>
    <x v="0"/>
    <s v="Vegetation"/>
    <x v="0"/>
    <m/>
    <s v="&lt;3 meters of linear travel"/>
    <s v="Square Feet: ; Acreage: "/>
    <s v="Vegetation"/>
    <x v="0"/>
    <s v="Vegetation"/>
    <s v="All types of equipment / facility failure"/>
    <s v="Contact - Vegetation"/>
    <m/>
    <s v="Contact - Vegetation"/>
    <s v="Conductor"/>
    <s v="Pacific Bell"/>
    <s v="Overhead"/>
    <s v="Secondary"/>
    <s v="Conductor"/>
    <m/>
    <s v="100894729"/>
    <s v="     "/>
    <x v="0"/>
    <m/>
    <n v="36.7258"/>
    <n v="-119.791"/>
    <m/>
    <s v="WEST-FRESNO-1104"/>
    <m/>
    <s v="Unknown"/>
    <s v="Urban"/>
    <m/>
    <m/>
    <m/>
    <m/>
    <m/>
    <m/>
    <m/>
    <s v="N"/>
    <s v="N"/>
    <m/>
    <m/>
    <s v="     "/>
    <n v="36.78593"/>
    <n v="-119.62278000000001"/>
    <s v="Jun 19 2017 12:00AM"/>
    <s v="TrunkFail"/>
    <s v="OLDER CHINABERRYS TRUNK BROKE AT 2 FEET ABOVE GROUND LEVEL. IT HAD ROT INSIDE. THE LINE IT TOOK DOWN WAS THE SERVICE DROP ONLY. NO SECONDARY OR PRIMARY ABOVE. TREE WOULD NOT HAVE BEEN INSPECTED ON ROUTINE PATROL. THE PULLING OF THE SERVICE DROP PULLED SECONDARY LINES LOOSE AT THE CROSSARM AND THEY FELL TO THE GROUND CAUSING A 80 BY 20 FOOT GRASS FIRE. CONFIRM SECONDARY LINE ON GROUND"/>
    <s v="CHIN"/>
    <s v="25"/>
    <s v="21"/>
    <s v="7"/>
    <s v="None"/>
    <s v="None"/>
    <s v="N"/>
    <s v="1"/>
    <m/>
    <s v="Valley"/>
    <s v="D"/>
    <s v="Other"/>
    <s v="TreeWire"/>
    <s v="0"/>
  </r>
  <r>
    <x v="1270"/>
    <s v="     "/>
    <d v="2017-06-19T00:00:00"/>
    <m/>
    <s v="25"/>
    <x v="1"/>
    <s v="6"/>
    <x v="3"/>
    <d v="2017-06-19T00:00:00"/>
    <d v="1899-12-30T20:03:00"/>
    <s v="0"/>
    <s v="     "/>
    <x v="1"/>
    <m/>
    <x v="1"/>
    <m/>
    <s v="1811578"/>
    <s v="17-0056796"/>
    <m/>
    <m/>
    <m/>
    <m/>
    <s v="     "/>
    <x v="0"/>
    <x v="0"/>
    <s v="Vegetation"/>
    <x v="0"/>
    <m/>
    <s v="&lt;0.25"/>
    <s v="Square Feet: ; Acreage: "/>
    <s v="Equipment - PG&amp;E"/>
    <x v="13"/>
    <s v="Equipment - PG&amp;E"/>
    <s v="All types of equipment / facility failure"/>
    <s v="Transformer"/>
    <s v="Transformer"/>
    <m/>
    <m/>
    <s v="Unknown"/>
    <s v="Overhead"/>
    <s v="Primary"/>
    <s v="Transformer"/>
    <m/>
    <s v="101233468"/>
    <s v="     "/>
    <x v="0"/>
    <m/>
    <n v="38.101199999999999"/>
    <n v="-120.87"/>
    <m/>
    <s v="CORRAL-1103"/>
    <n v="12000"/>
    <s v="Unknown"/>
    <s v="Urban"/>
    <m/>
    <m/>
    <m/>
    <m/>
    <m/>
    <m/>
    <m/>
    <s v="N"/>
    <s v="N"/>
    <m/>
    <m/>
    <s v="     "/>
    <m/>
    <m/>
    <m/>
    <m/>
    <m/>
    <m/>
    <m/>
    <m/>
    <m/>
    <m/>
    <m/>
    <m/>
    <m/>
    <m/>
    <m/>
    <m/>
    <m/>
    <m/>
    <m/>
  </r>
  <r>
    <x v="1271"/>
    <s v="     "/>
    <d v="2017-06-19T00:00:00"/>
    <d v="1899-12-30T17:31:00"/>
    <s v="25"/>
    <x v="1"/>
    <s v="6"/>
    <x v="3"/>
    <d v="2017-06-19T00:00:00"/>
    <d v="1899-12-30T17:31:00"/>
    <s v="0"/>
    <s v="     "/>
    <x v="1"/>
    <m/>
    <x v="1"/>
    <m/>
    <s v="1811202"/>
    <s v="17-0056755"/>
    <m/>
    <m/>
    <m/>
    <m/>
    <s v="     "/>
    <x v="0"/>
    <x v="0"/>
    <s v="Vegetation"/>
    <x v="0"/>
    <m/>
    <s v="&lt;3 meters of linear travel"/>
    <s v="Square Feet: ; Acreage: "/>
    <s v="Equipment - PG&amp;E"/>
    <x v="13"/>
    <s v="Equipment - PG&amp;E"/>
    <s v="All types of equipment / facility failure"/>
    <s v="Transformer"/>
    <s v="Transformer"/>
    <m/>
    <m/>
    <s v="Unknown"/>
    <s v="Overhead"/>
    <s v="Primary"/>
    <s v="Transformer"/>
    <m/>
    <s v="101094343"/>
    <s v="     "/>
    <x v="0"/>
    <m/>
    <n v="36.762700000000002"/>
    <n v="-120.376"/>
    <m/>
    <s v="MENDOTA-1103"/>
    <n v="12000"/>
    <s v="N.A."/>
    <s v="Urban"/>
    <m/>
    <m/>
    <m/>
    <m/>
    <m/>
    <m/>
    <m/>
    <s v="N"/>
    <s v="N"/>
    <m/>
    <m/>
    <s v="     "/>
    <m/>
    <m/>
    <m/>
    <m/>
    <m/>
    <m/>
    <m/>
    <m/>
    <m/>
    <m/>
    <m/>
    <m/>
    <m/>
    <m/>
    <m/>
    <m/>
    <m/>
    <m/>
    <m/>
  </r>
  <r>
    <x v="1272"/>
    <s v="     "/>
    <d v="2017-06-19T00:00:00"/>
    <d v="1899-12-30T18:00:00"/>
    <s v="25"/>
    <x v="1"/>
    <s v="6"/>
    <x v="3"/>
    <d v="2017-06-19T00:00:00"/>
    <d v="1899-12-30T18:00:00"/>
    <s v="CUT ARRESTOR IN CLEAR &amp; REFUSE #1 @ 9943 W/ 15E OK"/>
    <s v="     "/>
    <x v="1"/>
    <m/>
    <x v="1"/>
    <m/>
    <s v="1811388"/>
    <s v="17-0056723"/>
    <m/>
    <m/>
    <m/>
    <m/>
    <s v="     "/>
    <x v="0"/>
    <x v="0"/>
    <s v="Vegetation"/>
    <x v="0"/>
    <m/>
    <s v="&lt;0.25"/>
    <s v="Square Feet: 400 sq ft; Acreage: "/>
    <s v="Equipment - PG&amp;E"/>
    <x v="17"/>
    <s v="Equipment - PG&amp;E"/>
    <s v="All types of equipment / facility failure"/>
    <s v="Lightning Arrestor"/>
    <s v="Lightning Arrestor"/>
    <m/>
    <m/>
    <s v="Pacific Bell"/>
    <s v="Overhead"/>
    <s v="Primary"/>
    <s v="Lightning Arrestor"/>
    <m/>
    <s v="101594910"/>
    <s v="     "/>
    <x v="0"/>
    <m/>
    <n v="38.454999999999998"/>
    <n v="-121.824"/>
    <m/>
    <s v="DIXON-1105"/>
    <n v="12000"/>
    <s v="Unknown"/>
    <s v="Urban"/>
    <m/>
    <m/>
    <m/>
    <m/>
    <m/>
    <m/>
    <m/>
    <s v="N"/>
    <s v="N"/>
    <m/>
    <m/>
    <s v="     "/>
    <m/>
    <m/>
    <m/>
    <m/>
    <m/>
    <m/>
    <m/>
    <m/>
    <m/>
    <m/>
    <m/>
    <m/>
    <m/>
    <m/>
    <m/>
    <m/>
    <m/>
    <m/>
    <m/>
  </r>
  <r>
    <x v="1273"/>
    <s v="     "/>
    <d v="2017-06-19T00:00:00"/>
    <m/>
    <s v="25"/>
    <x v="1"/>
    <s v="6"/>
    <x v="3"/>
    <d v="2017-06-19T00:00:00"/>
    <d v="1899-12-30T01:17:00"/>
    <s v="LOOSE PG CONNECTION AT POLE. STARTED FIRE."/>
    <s v="     "/>
    <x v="1"/>
    <m/>
    <x v="1"/>
    <m/>
    <s v="1809854"/>
    <s v="17-0056407"/>
    <m/>
    <m/>
    <m/>
    <m/>
    <s v="     "/>
    <x v="0"/>
    <x v="0"/>
    <s v="Vegetation"/>
    <x v="0"/>
    <m/>
    <s v="&lt;0.25"/>
    <s v="Square Feet: ; Acreage: "/>
    <s v="Equipment - PG&amp;E"/>
    <x v="10"/>
    <s v="Equipment - PG&amp;E"/>
    <s v="All types of equipment / facility failure"/>
    <s v="Splice/Clamp/Connector"/>
    <s v="Splice/Clamp/Connector"/>
    <m/>
    <m/>
    <s v="Pacific Bell"/>
    <s v="Overhead"/>
    <s v="Primary"/>
    <s v="Conductor"/>
    <m/>
    <s v="100252360"/>
    <s v="     "/>
    <x v="0"/>
    <m/>
    <n v="35.367600000000003"/>
    <n v="-118.955"/>
    <m/>
    <s v="BAKERSFIELD-2106"/>
    <n v="21000"/>
    <s v="Unknown"/>
    <s v="Urban"/>
    <m/>
    <m/>
    <m/>
    <m/>
    <m/>
    <m/>
    <m/>
    <s v="N"/>
    <s v="N"/>
    <m/>
    <m/>
    <s v="     "/>
    <m/>
    <m/>
    <m/>
    <m/>
    <m/>
    <m/>
    <m/>
    <m/>
    <m/>
    <m/>
    <m/>
    <m/>
    <m/>
    <m/>
    <m/>
    <m/>
    <m/>
    <m/>
    <m/>
  </r>
  <r>
    <x v="1274"/>
    <s v="     "/>
    <d v="2017-06-19T00:00:00"/>
    <m/>
    <s v="25"/>
    <x v="1"/>
    <s v="6"/>
    <x v="3"/>
    <m/>
    <m/>
    <s v="0"/>
    <s v="     "/>
    <x v="1"/>
    <m/>
    <x v="1"/>
    <m/>
    <m/>
    <m/>
    <m/>
    <m/>
    <m/>
    <m/>
    <s v="     "/>
    <x v="0"/>
    <x v="0"/>
    <s v="Vegetation"/>
    <x v="0"/>
    <m/>
    <s v="&lt;0.25"/>
    <s v="Square Feet: ; Acreage: "/>
    <s v="Equipment - PG&amp;E"/>
    <x v="21"/>
    <s v="Equipment - PG&amp;E"/>
    <s v="All types of equipment / facility failure"/>
    <s v="Recloser"/>
    <s v="Recloser"/>
    <m/>
    <m/>
    <s v="Unknown"/>
    <s v="Overhead"/>
    <s v="Primary"/>
    <s v="Other"/>
    <m/>
    <s v="101282825"/>
    <s v="     "/>
    <x v="0"/>
    <n v="320"/>
    <n v="37.937800000000003"/>
    <n v="-120.60899999999999"/>
    <m/>
    <s v="PEORIA-FLAT-1704"/>
    <n v="17000"/>
    <s v="Unknown"/>
    <s v="Hardwood Woodland"/>
    <m/>
    <m/>
    <m/>
    <m/>
    <m/>
    <m/>
    <m/>
    <s v="N"/>
    <s v="N"/>
    <m/>
    <m/>
    <s v="     "/>
    <m/>
    <m/>
    <m/>
    <m/>
    <m/>
    <m/>
    <m/>
    <m/>
    <m/>
    <m/>
    <m/>
    <m/>
    <m/>
    <m/>
    <m/>
    <m/>
    <m/>
    <m/>
    <m/>
  </r>
  <r>
    <x v="1275"/>
    <s v="     "/>
    <d v="2017-06-19T00:00:00"/>
    <m/>
    <s v="25"/>
    <x v="1"/>
    <s v="6"/>
    <x v="3"/>
    <d v="2017-06-19T00:00:00"/>
    <d v="1899-12-30T16:11:00"/>
    <s v="1 OF 2 BLOWN @ D6781 &amp; 2 OF 2 BLOWN @ EOL OH TX REFUSED OK , FIRE STARTED @ 1056 TENAYA OPENED SAME CALLED FOR CREW TO REPLACE"/>
    <s v="     "/>
    <x v="1"/>
    <m/>
    <x v="1"/>
    <m/>
    <s v="1810957"/>
    <s v="17-0056687"/>
    <m/>
    <m/>
    <m/>
    <m/>
    <s v="     "/>
    <x v="0"/>
    <x v="0"/>
    <s v="Other"/>
    <x v="0"/>
    <m/>
    <s v="Structure-only"/>
    <s v="Square Feet: ; Acreage: "/>
    <s v="Equipment - PG&amp;E"/>
    <x v="13"/>
    <s v="Equipment - PG&amp;E"/>
    <s v="All types of equipment / facility failure"/>
    <s v="Transformer"/>
    <s v="Transformer"/>
    <m/>
    <m/>
    <s v="Unknown"/>
    <s v="Subsurface"/>
    <s v="Primary"/>
    <s v="Transformer"/>
    <m/>
    <s v="103582825"/>
    <s v="     "/>
    <x v="0"/>
    <m/>
    <n v="37.792700000000004"/>
    <n v="-121.23099999999999"/>
    <m/>
    <s v="MANTECA-1706"/>
    <n v="17000"/>
    <s v="N.A."/>
    <s v="Urban"/>
    <m/>
    <m/>
    <m/>
    <m/>
    <m/>
    <m/>
    <m/>
    <s v="N"/>
    <s v="N"/>
    <m/>
    <m/>
    <s v="     "/>
    <m/>
    <m/>
    <m/>
    <m/>
    <m/>
    <m/>
    <m/>
    <m/>
    <m/>
    <m/>
    <m/>
    <m/>
    <m/>
    <m/>
    <m/>
    <m/>
    <m/>
    <m/>
    <m/>
  </r>
  <r>
    <x v="1276"/>
    <s v="     "/>
    <d v="2017-06-19T00:00:00"/>
    <m/>
    <s v="25"/>
    <x v="1"/>
    <s v="6"/>
    <x v="3"/>
    <d v="2017-06-19T00:00:00"/>
    <d v="1899-12-30T13:53:00"/>
    <s v="0"/>
    <s v="     "/>
    <x v="1"/>
    <m/>
    <x v="1"/>
    <m/>
    <s v="1810663"/>
    <s v="17-0056601"/>
    <m/>
    <m/>
    <m/>
    <m/>
    <s v="     "/>
    <x v="0"/>
    <x v="0"/>
    <s v="Vegetation"/>
    <x v="0"/>
    <m/>
    <s v="0.26-9.99"/>
    <s v="Square Feet: ; Acreage: "/>
    <s v="Contact - 3rd Party"/>
    <x v="8"/>
    <s v="Contact - 3rd Party"/>
    <s v="All types of equipment / facility failure"/>
    <s v="Contact - Vehicle"/>
    <m/>
    <s v="Contact - Vehicle"/>
    <s v="Pole"/>
    <s v="Yes"/>
    <s v="Overhead"/>
    <s v="Primary"/>
    <s v="Conductor"/>
    <m/>
    <s v="103841797"/>
    <s v="     "/>
    <x v="0"/>
    <m/>
    <n v="39.906300000000002"/>
    <n v="-122.17700000000001"/>
    <m/>
    <s v="CORNING-1104"/>
    <n v="12000"/>
    <s v="Unknown"/>
    <s v="Urban"/>
    <m/>
    <m/>
    <m/>
    <m/>
    <m/>
    <m/>
    <m/>
    <s v="N"/>
    <s v="N"/>
    <m/>
    <m/>
    <s v="     "/>
    <m/>
    <m/>
    <m/>
    <m/>
    <m/>
    <m/>
    <m/>
    <m/>
    <m/>
    <m/>
    <m/>
    <m/>
    <m/>
    <m/>
    <m/>
    <m/>
    <m/>
    <m/>
    <m/>
  </r>
  <r>
    <x v="1277"/>
    <s v="     "/>
    <d v="2017-06-20T00:00:00"/>
    <m/>
    <s v="25"/>
    <x v="1"/>
    <s v="6"/>
    <x v="3"/>
    <d v="2017-06-20T00:00:00"/>
    <d v="1899-12-30T18:29:00"/>
    <s v="0"/>
    <s v="     "/>
    <x v="1"/>
    <m/>
    <x v="1"/>
    <m/>
    <s v="1813156"/>
    <s v="17-0057106"/>
    <m/>
    <m/>
    <m/>
    <m/>
    <s v="     "/>
    <x v="0"/>
    <x v="0"/>
    <s v="Vegetation"/>
    <x v="0"/>
    <m/>
    <s v="&lt;0.25"/>
    <s v="Square Feet: ; Acreage: "/>
    <s v="Equipment - PG&amp;E"/>
    <x v="10"/>
    <s v="Equipment - PG&amp;E"/>
    <s v="All types of equipment / facility failure"/>
    <s v="Splice/Clamp/Connector"/>
    <s v="Splice/Clamp/Connector"/>
    <m/>
    <m/>
    <s v="Unknown"/>
    <s v="Overhead"/>
    <s v="Primary"/>
    <s v="Conductor"/>
    <m/>
    <s v="102132644"/>
    <s v="     "/>
    <x v="0"/>
    <m/>
    <n v="37.928100000000001"/>
    <n v="-121.233"/>
    <m/>
    <s v="WEBER-1109"/>
    <n v="12000"/>
    <s v="Unknown"/>
    <s v="Urban"/>
    <m/>
    <m/>
    <m/>
    <m/>
    <m/>
    <m/>
    <m/>
    <s v="N"/>
    <s v="N"/>
    <m/>
    <m/>
    <s v="     "/>
    <m/>
    <m/>
    <m/>
    <m/>
    <m/>
    <m/>
    <m/>
    <m/>
    <m/>
    <m/>
    <m/>
    <m/>
    <m/>
    <m/>
    <m/>
    <m/>
    <m/>
    <m/>
    <m/>
  </r>
  <r>
    <x v="1278"/>
    <s v="     "/>
    <d v="2017-06-20T00:00:00"/>
    <m/>
    <s v="25"/>
    <x v="1"/>
    <s v="6"/>
    <x v="3"/>
    <d v="2017-06-20T00:00:00"/>
    <d v="1899-12-30T23:16:00"/>
    <s v="Repair broken primary wire down"/>
    <s v="     "/>
    <x v="1"/>
    <m/>
    <x v="1"/>
    <m/>
    <s v="1813381"/>
    <s v="17-0057167"/>
    <m/>
    <m/>
    <m/>
    <m/>
    <s v="     "/>
    <x v="0"/>
    <x v="0"/>
    <s v="Vegetation"/>
    <x v="0"/>
    <m/>
    <s v="&lt;0.25"/>
    <s v="Square Feet: ; Acreage: "/>
    <s v="Equipment - PG&amp;E"/>
    <x v="10"/>
    <s v="Equipment - PG&amp;E"/>
    <s v="All types of equipment / facility failure"/>
    <s v="Splice/Clamp/Connector"/>
    <s v="Splice/Clamp/Connector"/>
    <m/>
    <m/>
    <s v="Unknown"/>
    <s v="Overhead"/>
    <s v="Primary"/>
    <s v="Conductor"/>
    <m/>
    <s v="101873622"/>
    <s v="     "/>
    <x v="0"/>
    <n v="565"/>
    <n v="35.637500000000003"/>
    <n v="-120.857"/>
    <m/>
    <s v="PASO-ROBLES-1104"/>
    <n v="12000"/>
    <s v="Unknown"/>
    <s v="Agriculture"/>
    <m/>
    <m/>
    <m/>
    <m/>
    <m/>
    <m/>
    <m/>
    <s v="N"/>
    <s v="N"/>
    <m/>
    <m/>
    <s v="     "/>
    <m/>
    <m/>
    <m/>
    <m/>
    <m/>
    <m/>
    <m/>
    <m/>
    <m/>
    <m/>
    <m/>
    <m/>
    <m/>
    <m/>
    <m/>
    <m/>
    <m/>
    <m/>
    <m/>
  </r>
  <r>
    <x v="1279"/>
    <s v="     "/>
    <d v="2017-06-20T00:00:00"/>
    <d v="1899-12-30T20:46:00"/>
    <s v="25"/>
    <x v="1"/>
    <s v="6"/>
    <x v="3"/>
    <d v="2017-06-20T00:00:00"/>
    <d v="1899-12-30T20:46:00"/>
    <s v="Called for Tree &amp; line crew to remove tree limb &amp; Hazard Tree leaning over line"/>
    <s v="     "/>
    <x v="1"/>
    <m/>
    <x v="1"/>
    <m/>
    <s v="1813323"/>
    <s v="17-0057117"/>
    <m/>
    <m/>
    <m/>
    <m/>
    <s v="     "/>
    <x v="0"/>
    <x v="0"/>
    <s v="Vegetation"/>
    <x v="0"/>
    <m/>
    <s v="&lt;0.25"/>
    <s v="Square Feet: ; Acreage: "/>
    <s v="Vegetation"/>
    <x v="0"/>
    <s v="Vegetation"/>
    <s v="All types of equipment / facility failure"/>
    <s v="Contact - Vegetation"/>
    <m/>
    <s v="Contact - Vegetation"/>
    <s v="Conductor"/>
    <s v="Pacific Bell"/>
    <s v="Overhead"/>
    <s v="Primary"/>
    <s v="Conductor"/>
    <m/>
    <s v="100085621"/>
    <s v="     "/>
    <x v="0"/>
    <m/>
    <n v="38.907600000000002"/>
    <n v="-121.26"/>
    <m/>
    <s v="LINCOLN-1104"/>
    <n v="12000"/>
    <s v="Cal Fire"/>
    <s v="Hardwood Woodland"/>
    <m/>
    <m/>
    <m/>
    <m/>
    <m/>
    <m/>
    <m/>
    <s v="N"/>
    <s v="N"/>
    <m/>
    <m/>
    <s v="     "/>
    <n v="38.907640000000001"/>
    <n v="-121.2603"/>
    <s v="Jun 21 2017 12:00AM"/>
    <s v="BranchFail"/>
    <s v="Green 80ft x 25&quot; Gray Pine had a large spar break out 7sp load side of fuse pole#6253 falling into line, causing small 20ft x 40ft grass fire that CDF responded to &amp; put out fire. Vegetatuon Management Incident Report Form put in VM shared drive in Sacramento fires ACP folder. The tree was trimmed on WR#CSSA-1004-288 on 10/12/2016 for an FP-Trim-A to remove dead branches."/>
    <s v="PING"/>
    <s v="80"/>
    <s v="25"/>
    <s v="50"/>
    <s v="Moderate"/>
    <s v="None"/>
    <s v="N"/>
    <s v="1"/>
    <m/>
    <s v="Hillside"/>
    <s v="A"/>
    <s v="CrossArm"/>
    <s v="BareWire"/>
    <s v="1"/>
  </r>
  <r>
    <x v="1280"/>
    <s v="     "/>
    <d v="2017-06-20T00:00:00"/>
    <d v="1899-12-30T11:51:00"/>
    <s v="25"/>
    <x v="1"/>
    <s v="6"/>
    <x v="3"/>
    <d v="2017-06-20T00:00:00"/>
    <d v="1899-12-30T11:51:00"/>
    <s v="0"/>
    <s v="     "/>
    <x v="1"/>
    <m/>
    <x v="1"/>
    <m/>
    <s v="1812485"/>
    <s v="17-0057001"/>
    <m/>
    <m/>
    <n v="112980000"/>
    <m/>
    <s v="     "/>
    <x v="0"/>
    <x v="0"/>
    <s v="Vegetation"/>
    <x v="0"/>
    <m/>
    <s v="&lt;0.25"/>
    <s v="Square Feet: ; Acreage: "/>
    <s v="Vegetation"/>
    <x v="0"/>
    <s v="Vegetation"/>
    <s v="All types of equipment / facility failure"/>
    <s v="Contact - Vegetation"/>
    <m/>
    <s v="Contact - Vegetation"/>
    <s v="Conductor"/>
    <s v="Unknown"/>
    <s v="Overhead"/>
    <s v="Primary"/>
    <s v="Conductor"/>
    <m/>
    <s v="101006039"/>
    <s v="     "/>
    <x v="1"/>
    <n v="105"/>
    <n v="40.315600000000003"/>
    <n v="-124.06100000000001"/>
    <m/>
    <s v="RIO-DELL-1102"/>
    <n v="12000"/>
    <s v="Cal Fire"/>
    <s v="Conifer Forest"/>
    <m/>
    <m/>
    <m/>
    <m/>
    <m/>
    <m/>
    <m/>
    <s v="N"/>
    <s v="N"/>
    <m/>
    <m/>
    <s v="     "/>
    <n v="40.315556000000001"/>
    <n v="-124.061111"/>
    <s v="Jun 23 2017 12:00AM"/>
    <s v="TrunkFail"/>
    <s v="A green tan oak experienced a trunk failure and fell through the lines, causing a small fire. The failed tree was one stem of a 2xstem tree (the other stem being of about the same size). Slight bark decay and very slight internal rot. State Parks area.  Location is in an undulating hillside area and the fire occurred on the peak of a little hill about 50ft from the tree."/>
    <s v="TAN"/>
    <s v="60"/>
    <s v="14"/>
    <s v="25"/>
    <s v="Slight"/>
    <s v="None"/>
    <s v="N"/>
    <s v="1"/>
    <m/>
    <s v="Hillside"/>
    <s v="B"/>
    <s v="CrossArm"/>
    <s v="BareWire"/>
    <s v="4"/>
  </r>
  <r>
    <x v="1281"/>
    <s v="     "/>
    <d v="2017-06-20T00:00:00"/>
    <m/>
    <s v="25"/>
    <x v="1"/>
    <s v="6"/>
    <x v="3"/>
    <d v="2017-06-20T00:00:00"/>
    <d v="1899-12-30T00:49:00"/>
    <s v="omc to replace 4/0  Quad AWAC"/>
    <s v="     "/>
    <x v="1"/>
    <m/>
    <x v="1"/>
    <m/>
    <s v="1811902"/>
    <m/>
    <m/>
    <m/>
    <m/>
    <m/>
    <s v="     "/>
    <x v="0"/>
    <x v="0"/>
    <s v="Vegetation"/>
    <x v="0"/>
    <m/>
    <s v="&lt;3 meters of linear travel"/>
    <s v="Square Feet: ; Acreage: "/>
    <s v="Equipment - PG&amp;E"/>
    <x v="4"/>
    <s v="Equipment - PG&amp;E"/>
    <s v="All types of equipment / facility failure"/>
    <s v="Conductor"/>
    <s v="Conductor"/>
    <m/>
    <m/>
    <s v="Pacific Bell"/>
    <s v="Overhead"/>
    <s v="Primary"/>
    <s v="Conductor"/>
    <m/>
    <s v="100437523"/>
    <s v="     "/>
    <x v="0"/>
    <m/>
    <n v="39.749000000000002"/>
    <n v="-121.9"/>
    <m/>
    <s v="NORD-1103"/>
    <n v="12000"/>
    <s v="Cal Fire"/>
    <s v="Agriculture"/>
    <m/>
    <m/>
    <m/>
    <m/>
    <m/>
    <m/>
    <m/>
    <s v="N"/>
    <s v="N"/>
    <m/>
    <m/>
    <s v="     "/>
    <m/>
    <m/>
    <m/>
    <m/>
    <m/>
    <m/>
    <m/>
    <m/>
    <m/>
    <m/>
    <m/>
    <m/>
    <m/>
    <m/>
    <m/>
    <m/>
    <m/>
    <m/>
    <m/>
  </r>
  <r>
    <x v="1282"/>
    <s v="     "/>
    <d v="2017-06-20T00:00:00"/>
    <m/>
    <s v="25"/>
    <x v="1"/>
    <s v="6"/>
    <x v="3"/>
    <d v="2017-06-20T00:00:00"/>
    <d v="1899-12-30T13:37:00"/>
    <s v="0"/>
    <s v="     "/>
    <x v="1"/>
    <m/>
    <x v="1"/>
    <m/>
    <s v="1812626"/>
    <s v="17-0057040"/>
    <m/>
    <m/>
    <m/>
    <m/>
    <s v="     "/>
    <x v="0"/>
    <x v="0"/>
    <s v="Vegetation"/>
    <x v="0"/>
    <m/>
    <s v="&lt;3 meters of linear travel"/>
    <s v="Square Feet: ; Acreage: "/>
    <s v="Equipment - PG&amp;E"/>
    <x v="11"/>
    <s v="Equipment - PG&amp;E"/>
    <s v="All types of equipment / facility failure"/>
    <s v="Capacitor Bank"/>
    <s v="Capacitor Bank"/>
    <m/>
    <m/>
    <s v="Pacific Bell"/>
    <s v="Overhead"/>
    <s v="Primary"/>
    <s v="Capacitor Bank"/>
    <m/>
    <s v="100476159"/>
    <s v="     "/>
    <x v="0"/>
    <m/>
    <n v="37.924700000000001"/>
    <n v="-122.09"/>
    <m/>
    <s v="LAKEWOOD-1102"/>
    <n v="12000"/>
    <s v="contra costa fire"/>
    <s v="Urban"/>
    <m/>
    <m/>
    <m/>
    <m/>
    <m/>
    <m/>
    <m/>
    <s v="N"/>
    <s v="N"/>
    <m/>
    <m/>
    <s v="     "/>
    <m/>
    <m/>
    <m/>
    <m/>
    <m/>
    <m/>
    <m/>
    <m/>
    <m/>
    <m/>
    <m/>
    <m/>
    <m/>
    <m/>
    <m/>
    <m/>
    <m/>
    <m/>
    <m/>
  </r>
  <r>
    <x v="1283"/>
    <s v="     "/>
    <d v="2017-06-20T00:00:00"/>
    <m/>
    <s v="25"/>
    <x v="1"/>
    <s v="6"/>
    <x v="3"/>
    <d v="2017-06-20T00:00:00"/>
    <d v="1899-12-30T16:22:00"/>
    <s v="0"/>
    <s v="     "/>
    <x v="1"/>
    <m/>
    <x v="1"/>
    <m/>
    <s v="1812830"/>
    <s v="17-0057054"/>
    <m/>
    <m/>
    <n v="112981000"/>
    <m/>
    <s v="     "/>
    <x v="0"/>
    <x v="0"/>
    <s v="Vegetation"/>
    <x v="0"/>
    <m/>
    <s v="&lt;3 meters of linear travel"/>
    <s v="Square Feet: ; Acreage: "/>
    <s v="Vegetation"/>
    <x v="0"/>
    <s v="Vegetation"/>
    <s v="All types of equipment / facility failure"/>
    <s v="Contact - Vegetation"/>
    <m/>
    <s v="Contact - Vegetation"/>
    <s v="Conductor"/>
    <s v="Unknown"/>
    <s v="Overhead"/>
    <s v="Primary"/>
    <s v="Conductor"/>
    <m/>
    <s v="100987107"/>
    <s v="     "/>
    <x v="0"/>
    <n v="105"/>
    <n v="40.1126"/>
    <n v="-123.768"/>
    <m/>
    <s v="GARBERVILLE-1101"/>
    <n v="12000"/>
    <s v="Cal Fire"/>
    <s v="Hardwood Forest"/>
    <m/>
    <m/>
    <m/>
    <m/>
    <m/>
    <m/>
    <m/>
    <s v="N"/>
    <s v="N"/>
    <m/>
    <m/>
    <s v="     "/>
    <n v="40.112617999999998"/>
    <n v="-123.767736"/>
    <s v="Jun 21 2017 12:00AM"/>
    <s v="TrunkFail"/>
    <s v="Tree never made contact with 12kv: A ponderosa pine failed at the trunk and fell into the 60kv lines, breaking a crossarm and then bringing the 60kv in contact with the 12kv lines. See transmission outage #INT-09757 for more information."/>
    <s v="PINP"/>
    <s v="75"/>
    <s v="15"/>
    <s v="15"/>
    <s v="None"/>
    <s v="None"/>
    <s v="N"/>
    <s v="1"/>
    <m/>
    <s v="Hillside"/>
    <s v="B"/>
    <s v="CrossArm"/>
    <s v="BareWire"/>
    <m/>
  </r>
  <r>
    <x v="1284"/>
    <s v="     "/>
    <d v="2017-06-20T00:00:00"/>
    <m/>
    <s v="25"/>
    <x v="1"/>
    <s v="6"/>
    <x v="3"/>
    <d v="2017-06-20T00:00:00"/>
    <d v="1899-12-30T09:07:00"/>
    <s v="CREW TO REPAIR WIRE DOWN@SAP#101306700, 100'4ACSR AND BUMPS. OJ'S 1 S/T3003 TAGGED MOL. AFTER REPAIRS INSTALL 3PT44 W/S/B'S@OPEN JUMPER LOCATION. 3 HEAVY ARM BRACKETS OR CUTOUT ARM. ENTER@KNIFE RIVER ON HOOPER RD AND HEAD EAST TO THE WIRE D"/>
    <s v="     "/>
    <x v="1"/>
    <m/>
    <x v="1"/>
    <m/>
    <s v="1812283"/>
    <s v="17-0056925"/>
    <m/>
    <m/>
    <m/>
    <m/>
    <s v="     "/>
    <x v="0"/>
    <x v="0"/>
    <s v="Vegetation"/>
    <x v="0"/>
    <m/>
    <s v="&lt;0.25"/>
    <s v="Square Feet: ; Acreage: "/>
    <s v="Equipment - PG&amp;E"/>
    <x v="4"/>
    <s v="Equipment - PG&amp;E"/>
    <s v="All types of equipment / facility failure"/>
    <s v="Conductor"/>
    <s v="Conductor"/>
    <m/>
    <m/>
    <s v="Unknown"/>
    <s v="Overhead"/>
    <s v="Primary"/>
    <s v="Conductor"/>
    <m/>
    <s v="101306700"/>
    <s v="     "/>
    <x v="0"/>
    <m/>
    <n v="39.197499999999998"/>
    <n v="-121.495"/>
    <m/>
    <s v="EAST-MARYSVILLE-1108"/>
    <n v="12000"/>
    <s v="Unknown"/>
    <s v="Urban"/>
    <m/>
    <m/>
    <m/>
    <m/>
    <m/>
    <m/>
    <m/>
    <s v="N"/>
    <s v="N"/>
    <m/>
    <m/>
    <s v="     "/>
    <m/>
    <m/>
    <m/>
    <m/>
    <m/>
    <m/>
    <m/>
    <m/>
    <m/>
    <m/>
    <m/>
    <m/>
    <m/>
    <m/>
    <m/>
    <m/>
    <m/>
    <m/>
    <m/>
  </r>
  <r>
    <x v="1285"/>
    <s v="     "/>
    <d v="2017-06-20T00:00:00"/>
    <m/>
    <s v="25"/>
    <x v="1"/>
    <s v="6"/>
    <x v="3"/>
    <d v="2017-06-20T00:00:00"/>
    <d v="1899-12-30T10:08:00"/>
    <s v="CREW TO REPLACE POLE AND REPAIR WIRE DOWN"/>
    <s v="     "/>
    <x v="1"/>
    <m/>
    <x v="1"/>
    <m/>
    <s v="1812360"/>
    <s v="17-0056980"/>
    <m/>
    <m/>
    <m/>
    <m/>
    <s v="     "/>
    <x v="0"/>
    <x v="0"/>
    <s v="Vegetation"/>
    <x v="0"/>
    <m/>
    <s v="&lt;3 meters of linear travel"/>
    <s v="Square Feet: ; Acreage: "/>
    <s v="Vegetation"/>
    <x v="0"/>
    <s v="Vegetation"/>
    <s v="All types of equipment / facility failure"/>
    <s v="Contact - Vegetation"/>
    <m/>
    <s v="Contact - Vegetation"/>
    <s v="Conductor"/>
    <s v="None"/>
    <s v="Overhead"/>
    <s v="Primary"/>
    <s v="Conductor"/>
    <m/>
    <s v="100023174"/>
    <s v="     "/>
    <x v="0"/>
    <n v="300"/>
    <n v="39.036700000000003"/>
    <n v="-121.07599999999999"/>
    <m/>
    <s v="HIGGINS-1107"/>
    <n v="12000"/>
    <s v="JERRY GOOD  530 268-0844"/>
    <s v="Urban"/>
    <m/>
    <m/>
    <m/>
    <m/>
    <m/>
    <m/>
    <m/>
    <s v="N"/>
    <s v="N"/>
    <m/>
    <m/>
    <s v="     "/>
    <n v="39.385950000000001"/>
    <n v="-121.07753700000001"/>
    <s v="Jun 20 2017 11:00AM"/>
    <s v="TrunkFail"/>
    <s v="Large 91&quot;x80 Cottonwood Uprooted/ broke at the codominant junction causing half the tree to fall at the powerlines breaking all three phases and hitting the down guy breaking 1 pole. Othe half of tree had to be removed for line and buck section of line that compromised section was leaning towards."/>
    <s v="COTT"/>
    <s v="80"/>
    <s v="91"/>
    <s v="60"/>
    <s v="Moderate"/>
    <s v="None"/>
    <s v="N"/>
    <s v="1"/>
    <m/>
    <s v="Plain"/>
    <s v="D"/>
    <s v="Other"/>
    <s v="BareWire"/>
    <s v="0"/>
  </r>
  <r>
    <x v="1286"/>
    <s v="     "/>
    <d v="2017-06-21T00:00:00"/>
    <m/>
    <s v="25"/>
    <x v="1"/>
    <s v="6"/>
    <x v="3"/>
    <d v="2017-06-21T00:00:00"/>
    <d v="1899-12-30T08:35:00"/>
    <s v="CROP DUSTER ( JONES FLYING SERVICE)  PILOT FLEW UNDER BOTH TRANSMISSION AND DISTRIBUTION, STRUCK DISTRIBUTION MID-SPAN @ SAP DIST POLE 101625574, TAIL ROTOR CAUGHT ALL 3 PH'S OF 1/0 ACSR, FELL TO GROUND, LR 30332 RELAYED, THEN CTR PH BURNED"/>
    <s v="     "/>
    <x v="1"/>
    <m/>
    <x v="1"/>
    <m/>
    <s v="1813584"/>
    <s v="17-0057228"/>
    <m/>
    <m/>
    <m/>
    <m/>
    <s v="     "/>
    <x v="0"/>
    <x v="0"/>
    <s v="Vegetation"/>
    <x v="0"/>
    <m/>
    <s v="&lt;0.25"/>
    <s v="Square Feet: ; Acreage: "/>
    <s v="Contact - Animal - Other"/>
    <x v="6"/>
    <s v="Contact - Animal"/>
    <s v="All types of equipment / facility failure"/>
    <s v="Contact - Animal"/>
    <m/>
    <s v="Contact - Animal"/>
    <s v="Conductor"/>
    <s v="Unknown"/>
    <s v="Overhead"/>
    <s v="Primary"/>
    <s v="Conductor"/>
    <m/>
    <s v="101637081"/>
    <s v="     "/>
    <x v="0"/>
    <m/>
    <n v="39.17"/>
    <n v="-122.157"/>
    <m/>
    <s v="WILLIAMS-1102"/>
    <n v="12000"/>
    <s v="Unknown"/>
    <s v="Herbaceous"/>
    <m/>
    <m/>
    <m/>
    <m/>
    <m/>
    <m/>
    <m/>
    <s v="N"/>
    <s v="N"/>
    <m/>
    <m/>
    <s v="     "/>
    <m/>
    <m/>
    <m/>
    <m/>
    <m/>
    <m/>
    <m/>
    <m/>
    <m/>
    <m/>
    <m/>
    <m/>
    <m/>
    <m/>
    <m/>
    <m/>
    <m/>
    <m/>
    <m/>
  </r>
  <r>
    <x v="1287"/>
    <s v="     "/>
    <d v="2017-06-21T00:00:00"/>
    <m/>
    <s v="25"/>
    <x v="1"/>
    <s v="6"/>
    <x v="3"/>
    <d v="2017-06-21T00:00:00"/>
    <d v="1899-12-30T14:41:00"/>
    <s v="Burned open jumper, damaged cutout, sent ec tag for crew to repair."/>
    <s v="     "/>
    <x v="1"/>
    <m/>
    <x v="1"/>
    <m/>
    <s v="1813953"/>
    <s v="17-0057402"/>
    <m/>
    <m/>
    <m/>
    <m/>
    <s v="     "/>
    <x v="0"/>
    <x v="0"/>
    <s v="Vegetation"/>
    <x v="0"/>
    <m/>
    <s v="0.26-9.99"/>
    <s v="Square Feet: ; Acreage: "/>
    <s v="Equipment - PG&amp;E"/>
    <x v="13"/>
    <s v="Equipment - PG&amp;E"/>
    <s v="All types of equipment / facility failure"/>
    <s v="Transformer"/>
    <s v="Transformer"/>
    <m/>
    <m/>
    <s v="Pacific Bell"/>
    <s v="Overhead"/>
    <s v="Primary"/>
    <s v="Transformer"/>
    <m/>
    <s v="100027499"/>
    <s v="     "/>
    <x v="0"/>
    <m/>
    <n v="38.992100000000001"/>
    <n v="-121.354"/>
    <m/>
    <s v="WHEATLAND-1104"/>
    <n v="12000"/>
    <s v="Cal Fire"/>
    <s v="Herbaceous"/>
    <m/>
    <m/>
    <m/>
    <m/>
    <m/>
    <m/>
    <m/>
    <s v="N"/>
    <s v="N"/>
    <m/>
    <m/>
    <s v="     "/>
    <m/>
    <m/>
    <m/>
    <m/>
    <m/>
    <m/>
    <m/>
    <m/>
    <m/>
    <m/>
    <m/>
    <m/>
    <m/>
    <m/>
    <m/>
    <m/>
    <m/>
    <m/>
    <m/>
  </r>
  <r>
    <x v="1288"/>
    <s v="     "/>
    <d v="2017-06-22T00:00:00"/>
    <d v="1899-12-30T18:07:00"/>
    <s v="25"/>
    <x v="1"/>
    <s v="6"/>
    <x v="3"/>
    <d v="2017-06-22T00:00:00"/>
    <d v="1899-12-30T17:24:00"/>
    <s v="0"/>
    <s v="     "/>
    <x v="1"/>
    <m/>
    <x v="1"/>
    <m/>
    <s v="1815332"/>
    <s v="17-0057857"/>
    <m/>
    <m/>
    <m/>
    <m/>
    <s v="     "/>
    <x v="0"/>
    <x v="0"/>
    <s v="Vegetation"/>
    <x v="0"/>
    <m/>
    <s v="&lt;0.25"/>
    <s v="Square Feet: ; Acreage: "/>
    <s v="Vegetation"/>
    <x v="0"/>
    <s v="Vegetation"/>
    <s v="All types of equipment / facility failure"/>
    <s v="Contact - Vegetation"/>
    <m/>
    <s v="Contact - Vegetation"/>
    <s v="Conductor"/>
    <s v="Unknown"/>
    <s v="Overhead"/>
    <s v="Primary"/>
    <s v="Conductor"/>
    <m/>
    <s v="101401088"/>
    <s v="     "/>
    <x v="1"/>
    <n v="335"/>
    <n v="38.758299999999998"/>
    <n v="-120.718"/>
    <m/>
    <s v="APPLE-HILL-1104"/>
    <n v="12000"/>
    <s v="Cal Fire"/>
    <s v="Hardwood Forest"/>
    <m/>
    <m/>
    <m/>
    <m/>
    <m/>
    <m/>
    <m/>
    <s v="N"/>
    <s v="N"/>
    <m/>
    <m/>
    <s v="     "/>
    <n v="38.758310000000002"/>
    <n v="-120.71764"/>
    <s v="Jun 23 2017 12:00AM"/>
    <s v="3rdParty"/>
    <s v="Customer @ address (Luis Madrigal 530-622-7924) fell small green Cedar tree into lines.  No face or back cut was made, and tree hung up on one phase of 3 phase line.  Customer called 911 at that time.  Before emergency services arrived, phase broke and lines came down in joint PG&amp;E/SMUD transmission ROW.  6 small spot fires in vicinity."/>
    <s v="CEDA"/>
    <s v="37"/>
    <s v="9"/>
    <s v="25"/>
    <m/>
    <m/>
    <m/>
    <m/>
    <m/>
    <m/>
    <m/>
    <s v="CrossArm"/>
    <s v="BareWire"/>
    <s v="0"/>
  </r>
  <r>
    <x v="1289"/>
    <s v="     "/>
    <d v="2017-06-22T00:00:00"/>
    <d v="1899-12-30T19:29:00"/>
    <s v="25"/>
    <x v="1"/>
    <s v="6"/>
    <x v="3"/>
    <d v="2017-06-22T00:00:00"/>
    <d v="1899-12-30T19:29:00"/>
    <s v="Car pole &amp; wire down"/>
    <s v="     "/>
    <x v="1"/>
    <m/>
    <x v="1"/>
    <m/>
    <s v="1815413"/>
    <s v="17-0057888"/>
    <m/>
    <m/>
    <m/>
    <m/>
    <s v="     "/>
    <x v="0"/>
    <x v="0"/>
    <s v="Vegetation"/>
    <x v="0"/>
    <m/>
    <s v="&lt;0.25"/>
    <s v="Square Feet: ; Acreage: "/>
    <s v="Contact - 3rd Party"/>
    <x v="8"/>
    <s v="Contact - 3rd Party"/>
    <s v="All types of equipment / facility failure"/>
    <s v="Contact - Vehicle"/>
    <m/>
    <s v="Contact - Vehicle"/>
    <s v="Pole"/>
    <s v="Unknown"/>
    <s v="Overhead"/>
    <s v="Primary"/>
    <s v="Conductor"/>
    <m/>
    <s v="101912249"/>
    <s v="     "/>
    <x v="0"/>
    <m/>
    <n v="35.588900000000002"/>
    <n v="-120.669"/>
    <m/>
    <s v="TEMPLETON-2109"/>
    <n v="21000"/>
    <s v="Unknown"/>
    <s v="Herbaceous"/>
    <m/>
    <m/>
    <m/>
    <m/>
    <m/>
    <m/>
    <m/>
    <s v="N"/>
    <s v="N"/>
    <m/>
    <m/>
    <s v="     "/>
    <m/>
    <m/>
    <m/>
    <m/>
    <m/>
    <m/>
    <m/>
    <m/>
    <m/>
    <m/>
    <m/>
    <m/>
    <m/>
    <m/>
    <m/>
    <m/>
    <m/>
    <m/>
    <m/>
  </r>
  <r>
    <x v="1290"/>
    <s v="     "/>
    <d v="2017-06-22T00:00:00"/>
    <d v="1899-12-30T16:30:00"/>
    <s v="25"/>
    <x v="1"/>
    <s v="6"/>
    <x v="3"/>
    <d v="2017-06-22T00:00:00"/>
    <d v="1899-12-30T11:20:00"/>
    <s v="recloser recovered outage. no wire down. bird hit line mid span, caused fire"/>
    <s v="     "/>
    <x v="1"/>
    <m/>
    <x v="1"/>
    <m/>
    <s v="1814853"/>
    <s v="17-0057661"/>
    <m/>
    <m/>
    <m/>
    <m/>
    <s v="     "/>
    <x v="0"/>
    <x v="0"/>
    <s v="Vegetation"/>
    <x v="0"/>
    <m/>
    <s v="10-99"/>
    <s v="Square Feet: ; Acreage: 21"/>
    <s v="Contact - Animal - Bird"/>
    <x v="6"/>
    <s v="Contact - Bird"/>
    <s v="All types of equipment / facility failure"/>
    <s v="Contact - Animal"/>
    <m/>
    <s v="Contact - Animal"/>
    <s v="Conductor"/>
    <s v="None"/>
    <s v="Overhead"/>
    <s v="Primary"/>
    <s v="Conductor"/>
    <m/>
    <s v="100347529"/>
    <s v="     "/>
    <x v="0"/>
    <m/>
    <n v="39.613100000000003"/>
    <n v="-121.687"/>
    <m/>
    <s v="ESQUON-1101"/>
    <n v="12000"/>
    <s v="Cal Fire"/>
    <s v="Herbaceous"/>
    <n v="111"/>
    <m/>
    <m/>
    <m/>
    <m/>
    <s v="LONE"/>
    <m/>
    <s v="N"/>
    <s v="Y"/>
    <s v="201706212000"/>
    <s v="201706231900"/>
    <s v="     "/>
    <m/>
    <m/>
    <m/>
    <m/>
    <m/>
    <m/>
    <m/>
    <m/>
    <m/>
    <m/>
    <m/>
    <m/>
    <m/>
    <m/>
    <m/>
    <m/>
    <m/>
    <m/>
    <m/>
  </r>
  <r>
    <x v="1291"/>
    <s v="     "/>
    <d v="2017-06-22T00:00:00"/>
    <d v="1899-12-30T09:36:00"/>
    <s v="25"/>
    <x v="1"/>
    <s v="6"/>
    <x v="3"/>
    <d v="2017-06-22T00:00:00"/>
    <d v="1899-12-30T09:36:00"/>
    <s v="crew to replace wire down that caused fire and outage"/>
    <s v="     "/>
    <x v="1"/>
    <m/>
    <x v="1"/>
    <m/>
    <s v="1814850"/>
    <s v="17-0057686"/>
    <m/>
    <m/>
    <m/>
    <m/>
    <s v="     "/>
    <x v="0"/>
    <x v="0"/>
    <s v="Vegetation"/>
    <x v="0"/>
    <m/>
    <s v="0.26-9.99"/>
    <s v="Square Feet: ; Acreage: "/>
    <s v="Equipment - PG&amp;E"/>
    <x v="7"/>
    <s v="Equipment - PG&amp;E"/>
    <s v="All types of equipment / facility failure"/>
    <s v="Crossarm"/>
    <s v="Crossarm"/>
    <m/>
    <m/>
    <s v="Unknown"/>
    <s v="Overhead"/>
    <s v="Primary"/>
    <s v="Conductor"/>
    <m/>
    <s v="101251777"/>
    <s v="     "/>
    <x v="2"/>
    <n v="345"/>
    <n v="38.396500000000003"/>
    <n v="-120.473"/>
    <m/>
    <s v="WEST-POINT-1102"/>
    <n v="12000"/>
    <s v="Cal Fire"/>
    <s v="Hardwood Woodland"/>
    <m/>
    <m/>
    <m/>
    <m/>
    <m/>
    <m/>
    <m/>
    <s v="N"/>
    <s v="N"/>
    <m/>
    <m/>
    <s v="     "/>
    <m/>
    <m/>
    <m/>
    <m/>
    <m/>
    <m/>
    <m/>
    <m/>
    <m/>
    <m/>
    <m/>
    <m/>
    <m/>
    <m/>
    <m/>
    <m/>
    <m/>
    <m/>
    <m/>
  </r>
  <r>
    <x v="1292"/>
    <s v="     "/>
    <d v="2017-06-22T00:00:00"/>
    <d v="1899-12-30T10:58:23"/>
    <s v="25"/>
    <x v="1"/>
    <s v="6"/>
    <x v="3"/>
    <m/>
    <m/>
    <s v="3000 RIDGECREST WAY in West Point; wire down; veg fire; FLD says &quot;ALL FIRE AND WIRE DOWN INFORMATION ON THIS TAG IS DIRECTLY RELATED AND AND ASSOCIATED WITH OIS #1814850&quot;; hot wire down due to NG crossarm; caused grass fire"/>
    <s v="     "/>
    <x v="0"/>
    <d v="2021-02-22T00:00:00"/>
    <x v="0"/>
    <m/>
    <m/>
    <s v="17-0057686"/>
    <m/>
    <s v="T004068656, T004068602, T004068577"/>
    <m/>
    <m/>
    <s v="     "/>
    <x v="0"/>
    <x v="0"/>
    <m/>
    <x v="0"/>
    <m/>
    <s v="0.26-9.99"/>
    <m/>
    <s v="Equipment - PG&amp;E"/>
    <x v="7"/>
    <s v="Equipment - PG&amp;E"/>
    <s v="All types of equipment / facility failure"/>
    <s v="Crossarm failure"/>
    <s v="Conductor"/>
    <m/>
    <m/>
    <s v="Yes"/>
    <s v="Overhead"/>
    <m/>
    <s v="Conductor"/>
    <m/>
    <s v="104001643"/>
    <s v="     "/>
    <x v="2"/>
    <n v="345"/>
    <n v="38.395299999999999"/>
    <n v="-120.486"/>
    <s v="Calaveras"/>
    <s v="WEST-POINT-1102"/>
    <m/>
    <m/>
    <s v="Hardwood Forest"/>
    <m/>
    <m/>
    <m/>
    <m/>
    <m/>
    <m/>
    <m/>
    <s v="N"/>
    <s v="N"/>
    <m/>
    <m/>
    <s v="     "/>
    <m/>
    <m/>
    <m/>
    <m/>
    <m/>
    <m/>
    <m/>
    <m/>
    <m/>
    <m/>
    <m/>
    <m/>
    <m/>
    <m/>
    <m/>
    <m/>
    <m/>
    <m/>
    <m/>
  </r>
  <r>
    <x v="1293"/>
    <s v="     "/>
    <d v="2017-06-23T00:00:00"/>
    <d v="1899-12-30T20:09:00"/>
    <s v="25"/>
    <x v="1"/>
    <s v="6"/>
    <x v="3"/>
    <d v="2017-06-23T00:00:00"/>
    <d v="1899-12-30T20:09:00"/>
    <s v="called crew to clean up oil spill and replace booster bank"/>
    <s v="     "/>
    <x v="1"/>
    <m/>
    <x v="1"/>
    <m/>
    <s v="1816783"/>
    <s v="17-0058223"/>
    <m/>
    <m/>
    <m/>
    <m/>
    <s v="     "/>
    <x v="0"/>
    <x v="0"/>
    <s v="Vegetation"/>
    <x v="0"/>
    <m/>
    <s v="&lt;0.25"/>
    <s v="Square Feet: ; Acreage: "/>
    <s v="Equipment - PG&amp;E"/>
    <x v="9"/>
    <s v="Equipment - PG&amp;E"/>
    <s v="All types of equipment / facility failure"/>
    <s v="Booster"/>
    <s v="Booster"/>
    <m/>
    <m/>
    <s v="Unknown"/>
    <s v="Overhead"/>
    <s v="Primary"/>
    <s v="Conductor"/>
    <m/>
    <s v="101505644"/>
    <s v="     "/>
    <x v="0"/>
    <n v="246"/>
    <n v="40.385599999999997"/>
    <n v="-122.28400000000001"/>
    <m/>
    <s v="COTTONWOOD-1101"/>
    <n v="12000"/>
    <s v="kieth foster 530-347-4737"/>
    <s v="Urban"/>
    <m/>
    <m/>
    <m/>
    <m/>
    <m/>
    <m/>
    <m/>
    <s v="N"/>
    <s v="N"/>
    <m/>
    <m/>
    <s v="     "/>
    <m/>
    <m/>
    <m/>
    <m/>
    <m/>
    <m/>
    <m/>
    <m/>
    <m/>
    <m/>
    <m/>
    <m/>
    <m/>
    <m/>
    <m/>
    <m/>
    <m/>
    <m/>
    <m/>
  </r>
  <r>
    <x v="1294"/>
    <s v="     "/>
    <d v="2017-06-23T00:00:00"/>
    <d v="1899-12-30T19:23:00"/>
    <s v="25"/>
    <x v="1"/>
    <s v="6"/>
    <x v="3"/>
    <d v="2017-06-23T00:00:00"/>
    <d v="1899-12-30T19:23:00"/>
    <s v="birds at o/d bank.  flashed center and field phase l/a. started fire at loose primary connection, 39.78389, -121.87105 and at o/d bank , when bird hot ground on fire"/>
    <s v="     "/>
    <x v="1"/>
    <m/>
    <x v="1"/>
    <m/>
    <s v="1816701"/>
    <s v="17-0058226"/>
    <m/>
    <m/>
    <m/>
    <m/>
    <s v="     "/>
    <x v="0"/>
    <x v="0"/>
    <s v="Vegetation"/>
    <x v="0"/>
    <m/>
    <s v="&lt;0.25"/>
    <s v="Square Feet: ; Acreage: "/>
    <s v="Contact - Animal - Bird"/>
    <x v="6"/>
    <s v="Contact - Bird"/>
    <s v="All types of equipment / facility failure"/>
    <s v="Contact - Animal"/>
    <m/>
    <s v="Contact - Animal"/>
    <s v="Conductor"/>
    <s v="None"/>
    <s v="Overhead"/>
    <s v="Primary"/>
    <s v="Conductor"/>
    <m/>
    <s v="100397376"/>
    <s v="     "/>
    <x v="0"/>
    <m/>
    <n v="39.782899999999998"/>
    <n v="-121.867"/>
    <m/>
    <s v="ANITA-1105"/>
    <n v="12000"/>
    <s v="Unknown"/>
    <s v="Urban"/>
    <m/>
    <m/>
    <m/>
    <m/>
    <m/>
    <m/>
    <m/>
    <s v="N"/>
    <s v="N"/>
    <m/>
    <m/>
    <s v="     "/>
    <m/>
    <m/>
    <m/>
    <m/>
    <m/>
    <m/>
    <m/>
    <m/>
    <m/>
    <m/>
    <m/>
    <m/>
    <m/>
    <m/>
    <m/>
    <m/>
    <m/>
    <m/>
    <m/>
  </r>
  <r>
    <x v="1295"/>
    <s v="     "/>
    <d v="2017-06-23T00:00:00"/>
    <m/>
    <s v="25"/>
    <x v="1"/>
    <s v="6"/>
    <x v="3"/>
    <d v="2017-06-23T00:00:00"/>
    <d v="1899-12-30T13:00:00"/>
    <s v="CUST. WAS STEALING PWR AT MTR. 1006472577. THEY RAN OVERHEAD WIRE ON THE GROUND, AND FAILED AT A SPLICE. CALLED IN FOR DISCONNECT TAG"/>
    <s v="     "/>
    <x v="1"/>
    <m/>
    <x v="1"/>
    <m/>
    <s v="1816288"/>
    <m/>
    <m/>
    <m/>
    <m/>
    <m/>
    <s v="     "/>
    <x v="0"/>
    <x v="0"/>
    <s v="Vegetation"/>
    <x v="0"/>
    <m/>
    <s v="10-99"/>
    <s v="Square Feet: ; Acreage: "/>
    <s v="Contact - 3rd Party"/>
    <x v="3"/>
    <s v="Contact - 3rd Party"/>
    <s v="All types of equipment / facility failure"/>
    <s v="Vandalism"/>
    <m/>
    <s v="Vandalism"/>
    <m/>
    <s v="Unknown"/>
    <s v="Overhead"/>
    <s v="Secondary"/>
    <s v="Conductor"/>
    <m/>
    <s v="100329817"/>
    <s v="     "/>
    <x v="1"/>
    <n v="177"/>
    <n v="39.305100000000003"/>
    <n v="-122.486"/>
    <m/>
    <s v="ELK-CREEK-1101"/>
    <m/>
    <s v="Unknown"/>
    <s v="Hardwood Woodland"/>
    <n v="10"/>
    <m/>
    <m/>
    <m/>
    <m/>
    <m/>
    <m/>
    <s v="N"/>
    <s v="Y"/>
    <s v="201706212000"/>
    <s v="201706231900"/>
    <s v="     "/>
    <m/>
    <m/>
    <m/>
    <m/>
    <m/>
    <m/>
    <m/>
    <m/>
    <m/>
    <m/>
    <m/>
    <m/>
    <m/>
    <m/>
    <m/>
    <m/>
    <m/>
    <m/>
    <m/>
  </r>
  <r>
    <x v="1296"/>
    <s v="     "/>
    <d v="2017-06-24T00:00:00"/>
    <d v="1899-12-30T22:27:00"/>
    <s v="25"/>
    <x v="1"/>
    <s v="6"/>
    <x v="3"/>
    <d v="2017-06-24T00:00:00"/>
    <d v="1899-12-30T22:27:00"/>
    <s v="FND OPEN JUMPER FROM BIRD CONTACT SMALL GRASS FIRE INVOLVED SUPERVISOR BOMAN ONSITE MADE TEMP REPAIRS CREW TO MAKE PERM."/>
    <s v="     "/>
    <x v="1"/>
    <m/>
    <x v="1"/>
    <m/>
    <m/>
    <s v="17-0058399"/>
    <m/>
    <m/>
    <m/>
    <m/>
    <s v="     "/>
    <x v="0"/>
    <x v="0"/>
    <s v="Vegetation"/>
    <x v="0"/>
    <m/>
    <s v="10-99"/>
    <s v="Square Feet: ; Acreage: 11.4"/>
    <s v="Contact - Animal - Bird"/>
    <x v="6"/>
    <s v="Contact - Bird"/>
    <s v="All types of equipment / facility failure"/>
    <s v="Contact - Animal"/>
    <m/>
    <s v="Contact - Animal"/>
    <s v="Conductor"/>
    <s v="None"/>
    <s v="Overhead"/>
    <s v="Primary"/>
    <s v="Conductor"/>
    <m/>
    <s v="101238865"/>
    <s v="     "/>
    <x v="1"/>
    <n v="305"/>
    <n v="38.290799999999997"/>
    <n v="-120.849"/>
    <m/>
    <s v="CLAY-1103"/>
    <n v="12000"/>
    <s v="CONTACT BOBBY BOWMAN"/>
    <s v="Herbaceous"/>
    <m/>
    <m/>
    <m/>
    <m/>
    <m/>
    <m/>
    <m/>
    <s v="N"/>
    <s v="N"/>
    <m/>
    <m/>
    <s v="     "/>
    <m/>
    <m/>
    <m/>
    <m/>
    <m/>
    <m/>
    <m/>
    <m/>
    <m/>
    <m/>
    <m/>
    <m/>
    <m/>
    <m/>
    <m/>
    <m/>
    <m/>
    <m/>
    <m/>
  </r>
  <r>
    <x v="1297"/>
    <s v="     "/>
    <d v="2017-06-24T00:00:00"/>
    <d v="1899-12-30T14:51:00"/>
    <s v="25"/>
    <x v="1"/>
    <s v="6"/>
    <x v="3"/>
    <d v="2017-06-24T00:00:00"/>
    <d v="1899-12-30T14:51:00"/>
    <s v="FND RISER L-1947 2 OF 3 BLWN COULD NOT FIND CAUSE HEATED UP CUSTOMERS ON BACK TIE CDF ONSITE ."/>
    <s v="     "/>
    <x v="1"/>
    <m/>
    <x v="1"/>
    <m/>
    <s v="1817227"/>
    <s v="17-0058332"/>
    <m/>
    <m/>
    <n v="112993000"/>
    <m/>
    <s v="     "/>
    <x v="0"/>
    <x v="0"/>
    <s v="Vegetation"/>
    <x v="0"/>
    <m/>
    <s v="0.26-9.99"/>
    <s v="Square Feet: ; Acreage: 4.4"/>
    <s v="Equipment - PG&amp;E"/>
    <x v="15"/>
    <s v="Equipment - PG&amp;E"/>
    <s v="All types of equipment / facility failure"/>
    <s v="Fuse"/>
    <s v="Fuse"/>
    <m/>
    <m/>
    <s v="Unknown"/>
    <s v="Overhead"/>
    <s v="Primary"/>
    <s v="Fuse"/>
    <m/>
    <s v="101255656"/>
    <s v="     "/>
    <x v="1"/>
    <n v="340"/>
    <n v="38.362200000000001"/>
    <n v="-120.764"/>
    <m/>
    <s v="MARTELL-1102"/>
    <n v="12000"/>
    <s v="Cal Fire"/>
    <s v="Urban"/>
    <m/>
    <m/>
    <m/>
    <m/>
    <m/>
    <m/>
    <m/>
    <s v="N"/>
    <s v="N"/>
    <m/>
    <m/>
    <s v="     "/>
    <m/>
    <m/>
    <m/>
    <m/>
    <m/>
    <m/>
    <m/>
    <m/>
    <m/>
    <m/>
    <m/>
    <m/>
    <m/>
    <m/>
    <m/>
    <m/>
    <m/>
    <m/>
    <m/>
  </r>
  <r>
    <x v="1298"/>
    <s v="     "/>
    <d v="2017-06-24T00:00:00"/>
    <d v="1899-12-30T10:31:00"/>
    <s v="25"/>
    <x v="1"/>
    <s v="6"/>
    <x v="3"/>
    <d v="2017-06-24T00:00:00"/>
    <d v="1899-12-30T10:31:00"/>
    <s v="0"/>
    <s v="     "/>
    <x v="1"/>
    <m/>
    <x v="1"/>
    <m/>
    <s v="1817106"/>
    <s v="17-0058318"/>
    <m/>
    <m/>
    <n v="112992000"/>
    <m/>
    <s v="     "/>
    <x v="0"/>
    <x v="0"/>
    <s v="Vegetation"/>
    <x v="0"/>
    <m/>
    <s v="&lt;0.25"/>
    <s v="Square Feet: ; Acreage: "/>
    <s v="Equipment - PG&amp;E"/>
    <x v="13"/>
    <s v="Equipment - PG&amp;E"/>
    <s v="All types of equipment / facility failure"/>
    <s v="Transformer"/>
    <s v="Transformer"/>
    <m/>
    <m/>
    <s v="Pacific Bell"/>
    <s v="Overhead"/>
    <s v="Primary"/>
    <s v="Transformer"/>
    <m/>
    <s v="100090318"/>
    <s v="     "/>
    <x v="3"/>
    <n v="300"/>
    <n v="38.943800000000003"/>
    <n v="-121.045"/>
    <m/>
    <s v="HALSEY-1102"/>
    <n v="12000"/>
    <s v="Unknown"/>
    <s v="Urban"/>
    <m/>
    <m/>
    <m/>
    <m/>
    <m/>
    <m/>
    <m/>
    <s v="N"/>
    <s v="N"/>
    <m/>
    <m/>
    <s v="     "/>
    <m/>
    <m/>
    <m/>
    <m/>
    <m/>
    <m/>
    <m/>
    <m/>
    <m/>
    <m/>
    <m/>
    <m/>
    <m/>
    <m/>
    <m/>
    <m/>
    <m/>
    <m/>
    <m/>
  </r>
  <r>
    <x v="1299"/>
    <s v="     "/>
    <d v="2017-06-25T00:00:00"/>
    <d v="1899-12-30T06:02:00"/>
    <s v="26"/>
    <x v="1"/>
    <s v="6"/>
    <x v="3"/>
    <d v="2017-06-25T00:00:00"/>
    <d v="1899-12-30T06:00:00"/>
    <s v="RESPONDED TO FIND OLIVEHRUST FD ON SCENE, SMALL GRASS FIRE GOING, 60X20. SW LOG 17-58412, ALL CUST BACK BUT ONE - TX FEEDING HWY 65 ST. LIGHTS. CALLED FOR CREW TO PUT 397 BACK UP AND SET NEW RISER POLE. BUILD 600 AMP RISER."/>
    <s v="     "/>
    <x v="1"/>
    <m/>
    <x v="1"/>
    <m/>
    <s v="1817488"/>
    <s v="17-0058412"/>
    <m/>
    <m/>
    <n v="112993000"/>
    <m/>
    <s v="     "/>
    <x v="0"/>
    <x v="0"/>
    <s v="Vegetation"/>
    <x v="0"/>
    <m/>
    <s v="&lt;0.25"/>
    <s v="Square Feet: ; Acreage: "/>
    <s v="Equipment - PG&amp;E"/>
    <x v="2"/>
    <s v="Equipment - PG&amp;E"/>
    <s v="All types of equipment / facility failure"/>
    <s v="Pole"/>
    <s v="Pole"/>
    <m/>
    <m/>
    <s v="Unknown"/>
    <s v="Overhead"/>
    <s v="Primary"/>
    <s v="Conductor"/>
    <m/>
    <s v="101314125"/>
    <s v="     "/>
    <x v="0"/>
    <m/>
    <n v="39.077399999999997"/>
    <n v="-121.529"/>
    <m/>
    <s v="OLIVEHURST-1105"/>
    <n v="12000"/>
    <s v="Unknown"/>
    <s v="Herbaceous"/>
    <m/>
    <m/>
    <m/>
    <m/>
    <m/>
    <m/>
    <m/>
    <s v="N"/>
    <s v="N"/>
    <m/>
    <m/>
    <s v="     "/>
    <m/>
    <m/>
    <m/>
    <m/>
    <m/>
    <m/>
    <m/>
    <m/>
    <m/>
    <m/>
    <m/>
    <m/>
    <m/>
    <m/>
    <m/>
    <m/>
    <m/>
    <m/>
    <m/>
  </r>
  <r>
    <x v="1300"/>
    <s v="     "/>
    <d v="2017-06-25T00:00:00"/>
    <d v="1899-12-30T18:18:00"/>
    <s v="26"/>
    <x v="1"/>
    <s v="6"/>
    <x v="3"/>
    <d v="2017-06-25T00:00:00"/>
    <m/>
    <m/>
    <s v="     "/>
    <x v="1"/>
    <m/>
    <x v="1"/>
    <m/>
    <m/>
    <s v="17-0058469"/>
    <m/>
    <m/>
    <n v="112993000"/>
    <m/>
    <s v="     "/>
    <x v="0"/>
    <x v="0"/>
    <s v="Vegetation"/>
    <x v="0"/>
    <m/>
    <s v="&lt;0.25"/>
    <s v="Square Feet: ; Acreage: "/>
    <s v="Vegetation"/>
    <x v="0"/>
    <s v="Vegetation"/>
    <s v="All types of equipment / facility failure"/>
    <s v="Contact - Vegetation"/>
    <m/>
    <s v="Contact - Vegetation"/>
    <s v="Conductor"/>
    <s v="Unknown"/>
    <s v="Overhead"/>
    <s v="Primary"/>
    <s v="Conductor"/>
    <m/>
    <s v="101159230"/>
    <s v="     "/>
    <x v="0"/>
    <m/>
    <n v="37.323599999999999"/>
    <n v="-120.559"/>
    <m/>
    <s v="ATWATER-1106"/>
    <n v="12000"/>
    <s v="Unknown"/>
    <s v="Urban"/>
    <m/>
    <m/>
    <m/>
    <m/>
    <m/>
    <m/>
    <m/>
    <s v="N"/>
    <s v="N"/>
    <m/>
    <m/>
    <s v="     "/>
    <m/>
    <m/>
    <s v="Jun 27 2017 12:00AM"/>
    <s v="TrunkFail"/>
    <s v="Green Eucalyptus split at base, no outward signs of imminent potential failure, tree trim will work another tree at location to prevent any future outages at the location, please close, unavoidable."/>
    <s v="EUCA"/>
    <s v="60"/>
    <s v="26"/>
    <s v="40"/>
    <s v="None"/>
    <s v="None"/>
    <s v="N"/>
    <s v="1"/>
    <m/>
    <s v="Valley"/>
    <s v="D"/>
    <s v="CrossArm"/>
    <s v="BareWire"/>
    <s v="3"/>
  </r>
  <r>
    <x v="1301"/>
    <s v="     "/>
    <d v="2017-06-25T00:00:00"/>
    <d v="1899-12-30T00:23:00"/>
    <s v="26"/>
    <x v="1"/>
    <s v="6"/>
    <x v="3"/>
    <d v="2017-06-25T00:00:00"/>
    <d v="1899-12-30T00:23:00"/>
    <s v="0"/>
    <s v="     "/>
    <x v="1"/>
    <m/>
    <x v="1"/>
    <m/>
    <s v="1817464"/>
    <s v="17-0058406"/>
    <m/>
    <m/>
    <n v="112993000"/>
    <m/>
    <s v="     "/>
    <x v="0"/>
    <x v="0"/>
    <s v="Vegetation"/>
    <x v="0"/>
    <m/>
    <s v="0.26-9.99"/>
    <s v="Square Feet: ; Acreage: "/>
    <s v="Equipment - PG&amp;E"/>
    <x v="7"/>
    <s v="Equipment - PG&amp;E"/>
    <s v="All types of equipment / facility failure"/>
    <s v="Crossarm"/>
    <s v="Crossarm"/>
    <m/>
    <m/>
    <s v="Pacific Bell"/>
    <s v="Overhead"/>
    <s v="Primary"/>
    <s v="Conductor"/>
    <m/>
    <s v="102193088"/>
    <s v="     "/>
    <x v="1"/>
    <n v="154"/>
    <n v="39.404299999999999"/>
    <n v="-123.387"/>
    <m/>
    <s v="WILLITS-1104"/>
    <n v="12000"/>
    <s v="Cal Fire"/>
    <s v="Barren/Other"/>
    <m/>
    <m/>
    <m/>
    <m/>
    <m/>
    <m/>
    <m/>
    <s v="N"/>
    <s v="N"/>
    <m/>
    <m/>
    <s v="     "/>
    <m/>
    <m/>
    <m/>
    <m/>
    <m/>
    <m/>
    <m/>
    <m/>
    <m/>
    <m/>
    <m/>
    <m/>
    <m/>
    <m/>
    <m/>
    <m/>
    <m/>
    <m/>
    <m/>
  </r>
  <r>
    <x v="1302"/>
    <s v="     "/>
    <d v="2017-06-25T00:00:00"/>
    <m/>
    <s v="26"/>
    <x v="1"/>
    <s v="6"/>
    <x v="3"/>
    <d v="2017-06-25T00:00:00"/>
    <d v="1899-12-30T22:14:00"/>
    <s v="Wire down on Load side of LCO 6381, open &amp; T-MOL for crew to repair in morning, only one ag pump cust out due to tree limb fell across 2 of 3 #4 ASCR wire cutdown for safety also, crew to repair in morning due to only 1 ag pump out. Emg Sw"/>
    <s v="     "/>
    <x v="1"/>
    <m/>
    <x v="1"/>
    <m/>
    <s v="1817958"/>
    <s v="17-0058514"/>
    <m/>
    <m/>
    <n v="112994000"/>
    <m/>
    <s v="     "/>
    <x v="0"/>
    <x v="0"/>
    <s v="Vegetation"/>
    <x v="0"/>
    <m/>
    <s v="&lt;3 meters of linear travel"/>
    <s v="Square Feet: ; Acreage: "/>
    <s v="Vegetation"/>
    <x v="0"/>
    <s v="Vegetation"/>
    <s v="All types of equipment / facility failure"/>
    <s v="Contact - Vegetation"/>
    <m/>
    <s v="Contact - Vegetation"/>
    <s v="Conductor"/>
    <s v="Unknown"/>
    <s v="Overhead"/>
    <s v="Primary"/>
    <s v="Conductor"/>
    <m/>
    <s v="101314072"/>
    <s v="     "/>
    <x v="0"/>
    <m/>
    <n v="39.024999999999999"/>
    <n v="-121.57899999999999"/>
    <m/>
    <s v="PLUMAS-2107"/>
    <n v="21000"/>
    <s v="Olivehurst FD"/>
    <s v="Agriculture"/>
    <m/>
    <m/>
    <m/>
    <m/>
    <m/>
    <m/>
    <m/>
    <s v="N"/>
    <s v="N"/>
    <m/>
    <m/>
    <s v="     "/>
    <n v="39.025089999999999"/>
    <n v="-121.57752000000001"/>
    <s v="Jun 27 2017 12:00AM"/>
    <s v="BranchFail"/>
    <s v="Healthy green 85ft x 72inch Vally Oak tree had a 30ft x 10inch green limb break out do to sudden limb drop and fell onto 12kV lines causing the lines to break. There was no signs of decay or defects at breaking point."/>
    <s v="OAKV"/>
    <s v="85"/>
    <s v="72"/>
    <s v="47"/>
    <s v="Slight"/>
    <s v="None"/>
    <s v="N"/>
    <s v="1"/>
    <m/>
    <s v="Valley"/>
    <s v="D"/>
    <s v="CrossArm"/>
    <s v="BareWire"/>
    <s v="5"/>
  </r>
  <r>
    <x v="1303"/>
    <s v="     "/>
    <d v="2017-06-25T00:00:00"/>
    <m/>
    <s v="26"/>
    <x v="1"/>
    <s v="6"/>
    <x v="3"/>
    <d v="2017-06-25T00:00:00"/>
    <d v="1899-12-30T17:40:00"/>
    <s v="WIND BLEW POLE OVER AND POSSIBLY STARTED FIRE AT POLE AND SBCO 16496"/>
    <s v="     "/>
    <x v="1"/>
    <m/>
    <x v="1"/>
    <m/>
    <s v="1817810"/>
    <s v="17-0058466"/>
    <m/>
    <m/>
    <m/>
    <m/>
    <s v="     "/>
    <x v="0"/>
    <x v="0"/>
    <s v="Vegetation"/>
    <x v="0"/>
    <m/>
    <s v="100-299"/>
    <s v="Square Feet: ; Acreage: 250"/>
    <s v="Equipment - PG&amp;E"/>
    <x v="2"/>
    <s v="Equipment - PG&amp;E"/>
    <s v="All types of equipment / facility failure"/>
    <s v="Pole"/>
    <s v="Pole"/>
    <m/>
    <m/>
    <s v="None"/>
    <s v="Overhead"/>
    <s v="Primary"/>
    <s v="Conductor"/>
    <m/>
    <s v="100191652"/>
    <s v="     "/>
    <x v="0"/>
    <m/>
    <n v="34.939500000000002"/>
    <n v="-119.69199999999999"/>
    <m/>
    <s v="CUYAMA-1103"/>
    <n v="12000"/>
    <s v="805-686-5074"/>
    <s v="Herbaceous"/>
    <n v="100"/>
    <m/>
    <m/>
    <m/>
    <m/>
    <m/>
    <m/>
    <s v="N"/>
    <s v="N"/>
    <m/>
    <m/>
    <s v="     "/>
    <m/>
    <m/>
    <m/>
    <m/>
    <m/>
    <m/>
    <m/>
    <m/>
    <m/>
    <m/>
    <m/>
    <m/>
    <m/>
    <m/>
    <m/>
    <m/>
    <m/>
    <m/>
    <m/>
  </r>
  <r>
    <x v="1304"/>
    <s v="     "/>
    <d v="2017-06-26T00:00:00"/>
    <d v="1899-12-30T14:29:00"/>
    <s v="26"/>
    <x v="1"/>
    <s v="6"/>
    <x v="3"/>
    <d v="2017-06-26T00:00:00"/>
    <d v="1899-12-30T14:29:00"/>
    <s v="FLASHED POTHEADS DUE TO 2 CROWS CREW CALLED TO REPAIR. STARTED APROX 1 ACRE FIRE"/>
    <s v="     "/>
    <x v="1"/>
    <m/>
    <x v="1"/>
    <m/>
    <s v="1818596"/>
    <s v="17-0058731"/>
    <m/>
    <m/>
    <n v="112995000"/>
    <m/>
    <s v="     "/>
    <x v="0"/>
    <x v="0"/>
    <s v="Vegetation"/>
    <x v="0"/>
    <m/>
    <s v="0.26-9.99"/>
    <s v="Square Feet: ; Acreage: 1"/>
    <s v="Contact - Animal - Bird"/>
    <x v="6"/>
    <s v="Contact - Bird"/>
    <s v="All types of equipment / facility failure"/>
    <s v="Contact - Animal"/>
    <m/>
    <s v="Contact - Animal"/>
    <s v="Conductor"/>
    <s v="Unknown"/>
    <s v="Overhead"/>
    <s v="Primary"/>
    <s v="Conductor"/>
    <m/>
    <s v="103243976"/>
    <s v="     "/>
    <x v="0"/>
    <m/>
    <n v="35.978200000000001"/>
    <n v="-120.117"/>
    <m/>
    <s v="AVENAL-2102"/>
    <n v="21000"/>
    <s v="HENNAGIN 559 386 555"/>
    <s v="Herbaceous"/>
    <m/>
    <m/>
    <m/>
    <m/>
    <m/>
    <m/>
    <m/>
    <s v="N"/>
    <s v="N"/>
    <m/>
    <m/>
    <s v="     "/>
    <m/>
    <m/>
    <m/>
    <m/>
    <m/>
    <m/>
    <m/>
    <m/>
    <m/>
    <m/>
    <m/>
    <m/>
    <m/>
    <m/>
    <m/>
    <m/>
    <m/>
    <m/>
    <m/>
  </r>
  <r>
    <x v="1305"/>
    <s v="     "/>
    <d v="2017-06-26T00:00:00"/>
    <d v="1899-12-30T08:18:00"/>
    <s v="26"/>
    <x v="1"/>
    <s v="6"/>
    <x v="3"/>
    <d v="2017-06-26T00:00:00"/>
    <d v="1899-12-30T08:18:00"/>
    <s v="POLE HAS BEEN HIT BY VEHICLE."/>
    <s v="     "/>
    <x v="1"/>
    <m/>
    <x v="1"/>
    <m/>
    <s v="1818093"/>
    <s v="17-0058557"/>
    <m/>
    <m/>
    <n v="112994000"/>
    <m/>
    <s v="     "/>
    <x v="0"/>
    <x v="0"/>
    <s v="Vegetation"/>
    <x v="0"/>
    <m/>
    <s v="&lt;0.25"/>
    <s v="Square Feet: ; Acreage: "/>
    <s v="Contact - 3rd Party"/>
    <x v="8"/>
    <s v="Contact - 3rd Party"/>
    <s v="All types of equipment / facility failure"/>
    <s v="Contact - Vehicle"/>
    <m/>
    <s v="Contact - Vehicle"/>
    <s v="Pole"/>
    <s v="Unknown"/>
    <s v="Overhead"/>
    <s v="Primary"/>
    <s v="Conductor"/>
    <m/>
    <s v="103218794"/>
    <s v="     "/>
    <x v="0"/>
    <m/>
    <n v="37.273299999999999"/>
    <n v="-120.526"/>
    <m/>
    <s v="MERCED-1114"/>
    <n v="12000"/>
    <s v="N.A."/>
    <s v="Agriculture"/>
    <m/>
    <m/>
    <m/>
    <m/>
    <m/>
    <m/>
    <m/>
    <s v="N"/>
    <s v="N"/>
    <m/>
    <m/>
    <s v="     "/>
    <m/>
    <m/>
    <m/>
    <m/>
    <m/>
    <m/>
    <m/>
    <m/>
    <m/>
    <m/>
    <m/>
    <m/>
    <m/>
    <m/>
    <m/>
    <m/>
    <m/>
    <m/>
    <m/>
  </r>
  <r>
    <x v="1306"/>
    <s v="     "/>
    <d v="2017-06-27T00:00:00"/>
    <d v="1899-12-30T17:47:00"/>
    <s v="26"/>
    <x v="1"/>
    <s v="6"/>
    <x v="3"/>
    <d v="2017-06-27T00:00:00"/>
    <d v="1899-12-30T18:24:00"/>
    <s v="fire under switch 2205"/>
    <s v="     "/>
    <x v="1"/>
    <m/>
    <x v="1"/>
    <m/>
    <m/>
    <s v="17-0059004"/>
    <m/>
    <m/>
    <m/>
    <m/>
    <s v="     "/>
    <x v="0"/>
    <x v="0"/>
    <s v="Vegetation"/>
    <x v="0"/>
    <m/>
    <s v="&lt;0.25"/>
    <s v="Square Feet: ; Acreage: "/>
    <s v="Contact - Animal - Bird"/>
    <x v="6"/>
    <s v="Contact - Bird"/>
    <s v="All types of equipment / facility failure"/>
    <s v="Contact - Animal"/>
    <m/>
    <s v="Contact - Animal"/>
    <s v="Conductor"/>
    <s v="None"/>
    <s v="Overhead"/>
    <s v="Primary"/>
    <s v="Conductor"/>
    <m/>
    <s v="100341056"/>
    <s v="     "/>
    <x v="0"/>
    <m/>
    <n v="39.512599999999999"/>
    <n v="-122.203"/>
    <m/>
    <s v="LOGAN-CREEK-2101"/>
    <n v="21000"/>
    <s v="Unknown"/>
    <s v="Urban"/>
    <m/>
    <m/>
    <m/>
    <m/>
    <m/>
    <m/>
    <m/>
    <s v="N"/>
    <s v="N"/>
    <m/>
    <m/>
    <s v="     "/>
    <m/>
    <m/>
    <m/>
    <m/>
    <m/>
    <m/>
    <m/>
    <m/>
    <m/>
    <m/>
    <m/>
    <m/>
    <m/>
    <m/>
    <m/>
    <m/>
    <m/>
    <m/>
    <m/>
  </r>
  <r>
    <x v="1307"/>
    <s v="     "/>
    <d v="2017-06-27T00:00:00"/>
    <d v="1899-12-30T09:23:00"/>
    <s v="26"/>
    <x v="1"/>
    <s v="6"/>
    <x v="3"/>
    <d v="2017-06-27T00:00:00"/>
    <d v="1899-12-30T09:23:00"/>
    <s v="tree at lr 806 fire 2 miles source side of lr poss fire ball ran down line from tree contact"/>
    <s v="     "/>
    <x v="1"/>
    <m/>
    <x v="1"/>
    <m/>
    <s v="1818982"/>
    <s v="17-0058882"/>
    <m/>
    <m/>
    <n v="112997000"/>
    <m/>
    <s v="     "/>
    <x v="0"/>
    <x v="0"/>
    <s v="Vegetation"/>
    <x v="0"/>
    <m/>
    <s v="10-99"/>
    <s v="Square Feet: ; Acreage: 38"/>
    <s v="Equipment - PG&amp;E"/>
    <x v="9"/>
    <s v="Equipment - PG&amp;E"/>
    <s v="All types of equipment / facility failure"/>
    <m/>
    <m/>
    <m/>
    <m/>
    <s v="UNFILED"/>
    <s v="Overhead"/>
    <s v="Primary"/>
    <s v="Conductor"/>
    <m/>
    <s v="102260068"/>
    <s v="     "/>
    <x v="2"/>
    <n v="180"/>
    <n v="37.9559"/>
    <n v="-122.61799999999999"/>
    <m/>
    <s v="BOLINAS-1101"/>
    <n v="12000"/>
    <s v="marin county fire"/>
    <s v="Conifer Forest"/>
    <n v="38"/>
    <m/>
    <m/>
    <m/>
    <m/>
    <s v="PINE"/>
    <m/>
    <s v="N"/>
    <s v="N"/>
    <m/>
    <m/>
    <s v="     "/>
    <m/>
    <m/>
    <s v="Jun 28 2017 12:00AM"/>
    <s v="TrunkFail"/>
    <s v="Healthy, mature Douglas Fir with green foliage and no signs of decay, slight corrected lean towards lines, suffered a trunk failure and fell downhill onto the lines.  Wire on ground confirmed."/>
    <s v="FIRD"/>
    <s v="80"/>
    <s v="24"/>
    <s v="70"/>
    <s v="Slight"/>
    <s v="None"/>
    <s v="N"/>
    <s v="1"/>
    <m/>
    <s v="Hillside"/>
    <s v="B"/>
    <s v="CrossArm"/>
    <s v="BareWire"/>
    <s v="6"/>
  </r>
  <r>
    <x v="1308"/>
    <s v="     "/>
    <d v="2017-06-28T00:00:00"/>
    <d v="1899-12-30T13:09:00"/>
    <s v="26"/>
    <x v="1"/>
    <s v="6"/>
    <x v="3"/>
    <d v="2017-06-28T00:00:00"/>
    <d v="1899-12-30T13:09:00"/>
    <s v="POLE/TRX DOWN-CREW TO REPLACE"/>
    <s v="     "/>
    <x v="1"/>
    <m/>
    <x v="1"/>
    <m/>
    <s v="1819979"/>
    <s v="17-0059232"/>
    <m/>
    <m/>
    <m/>
    <m/>
    <s v="     "/>
    <x v="0"/>
    <x v="0"/>
    <s v="Building"/>
    <x v="0"/>
    <m/>
    <s v="Structure-only"/>
    <s v="Square Feet: ; Acreage: "/>
    <s v="Contact - 3rd Party"/>
    <x v="8"/>
    <s v="Contact - 3rd Party"/>
    <s v="All types of equipment / facility failure"/>
    <s v="Contact - Vehicle"/>
    <m/>
    <s v="Contact - Vehicle"/>
    <s v="Pole"/>
    <s v="Unknown"/>
    <s v="Overhead"/>
    <s v="Primary"/>
    <s v="Conductor"/>
    <m/>
    <s v="100190548"/>
    <s v="     "/>
    <x v="0"/>
    <m/>
    <n v="34.927599999999998"/>
    <n v="-119.62"/>
    <m/>
    <s v="CUYAMA-2102"/>
    <n v="21000"/>
    <s v="(805)683-2724)"/>
    <s v="Agriculture"/>
    <m/>
    <m/>
    <m/>
    <m/>
    <m/>
    <m/>
    <m/>
    <s v="N"/>
    <s v="N"/>
    <m/>
    <m/>
    <s v="     "/>
    <m/>
    <m/>
    <m/>
    <m/>
    <m/>
    <m/>
    <m/>
    <m/>
    <m/>
    <m/>
    <m/>
    <m/>
    <m/>
    <m/>
    <m/>
    <m/>
    <m/>
    <m/>
    <m/>
  </r>
  <r>
    <x v="1309"/>
    <s v="     "/>
    <d v="2017-06-28T00:00:00"/>
    <m/>
    <s v="26"/>
    <x v="1"/>
    <s v="6"/>
    <x v="3"/>
    <m/>
    <m/>
    <s v="cross arm broke but no outage"/>
    <s v="     "/>
    <x v="1"/>
    <m/>
    <x v="1"/>
    <m/>
    <m/>
    <m/>
    <m/>
    <m/>
    <m/>
    <m/>
    <s v="     "/>
    <x v="0"/>
    <x v="0"/>
    <s v="Vegetation"/>
    <x v="0"/>
    <m/>
    <s v="10-99"/>
    <s v="Square Feet: ; Acreage: 15"/>
    <s v="Equipment - PG&amp;E"/>
    <x v="7"/>
    <s v="Equipment - PG&amp;E"/>
    <s v="All types of equipment / facility failure"/>
    <s v="Crossarm"/>
    <s v="Crossarm"/>
    <m/>
    <m/>
    <s v="Unknown"/>
    <s v="Overhead"/>
    <s v="Primary"/>
    <s v="Conductor"/>
    <m/>
    <s v="101765453"/>
    <s v="     "/>
    <x v="0"/>
    <m/>
    <n v="35.905500000000004"/>
    <n v="-120.842"/>
    <m/>
    <s v="OILFIELDS-1103"/>
    <n v="12000"/>
    <s v="Cal Fire"/>
    <s v="Herbaceous"/>
    <m/>
    <m/>
    <m/>
    <m/>
    <m/>
    <m/>
    <m/>
    <s v="N"/>
    <s v="N"/>
    <m/>
    <m/>
    <s v="     "/>
    <m/>
    <m/>
    <m/>
    <m/>
    <m/>
    <m/>
    <m/>
    <m/>
    <m/>
    <m/>
    <m/>
    <m/>
    <m/>
    <m/>
    <m/>
    <m/>
    <m/>
    <m/>
    <m/>
  </r>
  <r>
    <x v="1310"/>
    <s v="     "/>
    <d v="2017-06-29T00:00:00"/>
    <d v="1899-12-30T21:55:00"/>
    <s v="26"/>
    <x v="1"/>
    <s v="6"/>
    <x v="3"/>
    <d v="2017-06-29T00:00:00"/>
    <d v="1899-12-30T21:55:00"/>
    <s v="0"/>
    <s v="     "/>
    <x v="1"/>
    <m/>
    <x v="1"/>
    <m/>
    <s v="1821071"/>
    <s v="17-0059645"/>
    <m/>
    <m/>
    <m/>
    <m/>
    <s v="     "/>
    <x v="0"/>
    <x v="0"/>
    <s v="Vegetation"/>
    <x v="0"/>
    <m/>
    <s v="10-99"/>
    <s v="Square Feet: ; Acreage: 42"/>
    <s v="Equipment - PG&amp;E"/>
    <x v="13"/>
    <s v="Equipment - PG&amp;E"/>
    <s v="All types of equipment / facility failure"/>
    <s v="Transformer"/>
    <s v="Transformer"/>
    <m/>
    <m/>
    <s v="Unknown"/>
    <s v="Overhead"/>
    <s v="Primary"/>
    <s v="Transformer"/>
    <m/>
    <s v="103312369"/>
    <s v="     "/>
    <x v="0"/>
    <n v="565"/>
    <n v="35.980400000000003"/>
    <n v="-121.096"/>
    <m/>
    <s v="JOLON-1102"/>
    <n v="12000"/>
    <s v="Cal Fire"/>
    <s v="Agriculture"/>
    <n v="42"/>
    <m/>
    <m/>
    <m/>
    <m/>
    <s v="LOCKWOOD"/>
    <m/>
    <s v="N"/>
    <s v="N"/>
    <m/>
    <m/>
    <s v="     "/>
    <m/>
    <m/>
    <m/>
    <m/>
    <m/>
    <m/>
    <m/>
    <m/>
    <m/>
    <m/>
    <m/>
    <m/>
    <m/>
    <m/>
    <m/>
    <m/>
    <m/>
    <m/>
    <m/>
  </r>
  <r>
    <x v="1311"/>
    <s v="     "/>
    <d v="2017-06-29T00:00:00"/>
    <m/>
    <s v="26"/>
    <x v="1"/>
    <s v="6"/>
    <x v="3"/>
    <d v="2017-06-29T00:00:00"/>
    <d v="1899-12-30T18:31:00"/>
    <s v="TRIMMED OAK AND BAY TREE AROUND OPEN WIRE SEC. GOOD SEPERATION ON CONDUCTORS. PV OK"/>
    <s v="     "/>
    <x v="1"/>
    <m/>
    <x v="1"/>
    <m/>
    <s v="1820968"/>
    <m/>
    <m/>
    <m/>
    <m/>
    <m/>
    <s v="     "/>
    <x v="0"/>
    <x v="0"/>
    <s v="Vegetation"/>
    <x v="0"/>
    <m/>
    <s v="&lt;3 meters of linear travel"/>
    <s v="Square Feet: ; Acreage: "/>
    <s v="Vegetation"/>
    <x v="0"/>
    <s v="Vegetation"/>
    <s v="All types of equipment / facility failure"/>
    <s v="Contact - Vegetation"/>
    <m/>
    <s v="Contact - Vegetation"/>
    <s v="Conductor"/>
    <s v="Pacific Bell"/>
    <s v="Overhead"/>
    <s v="Secondary"/>
    <s v="Conductor"/>
    <m/>
    <s v="102021185"/>
    <s v="     "/>
    <x v="0"/>
    <m/>
    <n v="38.444499999999998"/>
    <n v="-122.9"/>
    <m/>
    <s v="MOLINO-1102"/>
    <m/>
    <s v="Unknown"/>
    <s v="Urban"/>
    <m/>
    <m/>
    <m/>
    <m/>
    <m/>
    <m/>
    <m/>
    <s v="N"/>
    <s v="N"/>
    <m/>
    <m/>
    <s v="     "/>
    <m/>
    <m/>
    <m/>
    <m/>
    <m/>
    <m/>
    <m/>
    <m/>
    <m/>
    <m/>
    <m/>
    <m/>
    <m/>
    <m/>
    <m/>
    <m/>
    <m/>
    <m/>
    <m/>
  </r>
  <r>
    <x v="1312"/>
    <s v="     "/>
    <d v="2017-06-30T00:00:00"/>
    <d v="1899-12-30T10:24:00"/>
    <s v="26"/>
    <x v="1"/>
    <s v="6"/>
    <x v="3"/>
    <d v="2017-06-30T00:00:00"/>
    <m/>
    <m/>
    <s v="     "/>
    <x v="1"/>
    <m/>
    <x v="1"/>
    <m/>
    <m/>
    <s v="17-0059728"/>
    <m/>
    <m/>
    <m/>
    <m/>
    <s v="     "/>
    <x v="0"/>
    <x v="0"/>
    <s v="Vegetation"/>
    <x v="0"/>
    <m/>
    <s v="&lt;0.25"/>
    <s v="Square Feet: ; Acreage: "/>
    <s v="Contact - Animal - Other"/>
    <x v="6"/>
    <s v="Contact - Animal"/>
    <s v="All types of equipment / facility failure"/>
    <s v="Contact - Animal"/>
    <m/>
    <s v="Contact - Animal"/>
    <s v="Conductor"/>
    <s v="Unknown"/>
    <s v="Overhead"/>
    <s v="Primary"/>
    <s v="Conductor"/>
    <m/>
    <s v="101341770"/>
    <s v="     "/>
    <x v="0"/>
    <m/>
    <n v="39.026200000000003"/>
    <n v="-121.54300000000001"/>
    <m/>
    <s v="PLUMAS-2106"/>
    <n v="21000"/>
    <s v="N.A."/>
    <s v="Urban"/>
    <m/>
    <m/>
    <m/>
    <m/>
    <m/>
    <m/>
    <m/>
    <s v="N"/>
    <s v="N"/>
    <m/>
    <m/>
    <s v="     "/>
    <m/>
    <m/>
    <m/>
    <m/>
    <m/>
    <m/>
    <m/>
    <m/>
    <m/>
    <m/>
    <m/>
    <m/>
    <m/>
    <m/>
    <m/>
    <m/>
    <m/>
    <m/>
    <m/>
  </r>
  <r>
    <x v="1313"/>
    <s v="     "/>
    <d v="2017-06-30T00:00:00"/>
    <m/>
    <s v="26"/>
    <x v="1"/>
    <s v="6"/>
    <x v="3"/>
    <d v="2017-06-30T00:00:00"/>
    <d v="1899-12-30T02:04:00"/>
    <s v="CAR POLE ON DOG TOWN RD UP FROM SKYWAY, POLE BROKE AT PHONE LEVEL, TAG AND CREW CALLED, CALL FIRE ON SITE"/>
    <s v="     "/>
    <x v="1"/>
    <m/>
    <x v="1"/>
    <m/>
    <s v="1821109"/>
    <s v="17-0059647"/>
    <m/>
    <m/>
    <m/>
    <m/>
    <s v="     "/>
    <x v="0"/>
    <x v="0"/>
    <s v="Vegetation"/>
    <x v="0"/>
    <m/>
    <s v="&lt;0.25"/>
    <s v="Square Feet: ; Acreage: "/>
    <s v="Contact - 3rd Party"/>
    <x v="8"/>
    <s v="Contact - 3rd Party"/>
    <s v="All types of equipment / facility failure"/>
    <s v="Contact - Vehicle"/>
    <m/>
    <s v="Contact - Vehicle"/>
    <s v="Pole"/>
    <s v="Yes"/>
    <s v="Overhead"/>
    <s v="Primary"/>
    <s v="Conductor"/>
    <m/>
    <s v="103840463"/>
    <s v="     "/>
    <x v="2"/>
    <n v="280"/>
    <n v="39.820999999999998"/>
    <n v="-121.58799999999999"/>
    <m/>
    <s v="ORO-FINO-1101"/>
    <n v="12000"/>
    <s v="Unknown"/>
    <s v="Conifer Forest"/>
    <m/>
    <m/>
    <m/>
    <m/>
    <m/>
    <m/>
    <m/>
    <s v="N"/>
    <s v="N"/>
    <m/>
    <m/>
    <s v="     "/>
    <m/>
    <m/>
    <m/>
    <m/>
    <m/>
    <m/>
    <m/>
    <m/>
    <m/>
    <m/>
    <m/>
    <m/>
    <m/>
    <m/>
    <m/>
    <m/>
    <m/>
    <m/>
    <m/>
  </r>
  <r>
    <x v="1314"/>
    <s v="     "/>
    <d v="2017-06-30T00:00:00"/>
    <m/>
    <s v="26"/>
    <x v="1"/>
    <s v="6"/>
    <x v="3"/>
    <d v="2017-07-01T00:00:00"/>
    <d v="1899-12-30T01:25:00"/>
    <s v="Found NG TapClamp on Tree Wire, Open jumpers to make safe. Crew to replace jumper and CONN to main line. Oncall/DO notified"/>
    <s v="     "/>
    <x v="1"/>
    <m/>
    <x v="1"/>
    <m/>
    <s v="1821764"/>
    <s v="17-0059922"/>
    <m/>
    <m/>
    <n v="113013000"/>
    <m/>
    <s v="     "/>
    <x v="0"/>
    <x v="0"/>
    <s v="Vegetation"/>
    <x v="0"/>
    <m/>
    <s v="&lt;3 meters of linear travel"/>
    <s v="Square Feet: ; Acreage: "/>
    <s v="Equipment - PG&amp;E"/>
    <x v="10"/>
    <s v="Equipment - PG&amp;E"/>
    <s v="All types of equipment / facility failure"/>
    <s v="Splice/Clamp/Connector"/>
    <s v="Splice/Clamp/Connector"/>
    <m/>
    <m/>
    <s v="Pacific Bell"/>
    <s v="Overhead"/>
    <s v="Primary"/>
    <s v="Conductor"/>
    <m/>
    <s v="101958804"/>
    <s v="     "/>
    <x v="1"/>
    <n v="180"/>
    <n v="38.5794"/>
    <n v="-122.883"/>
    <m/>
    <s v="FITCH-MOUNTAIN-1113"/>
    <n v="12000"/>
    <s v="N.A."/>
    <s v="Hardwood Forest"/>
    <m/>
    <m/>
    <m/>
    <m/>
    <m/>
    <m/>
    <m/>
    <s v="N"/>
    <s v="N"/>
    <m/>
    <m/>
    <s v="     "/>
    <m/>
    <m/>
    <m/>
    <m/>
    <m/>
    <m/>
    <m/>
    <m/>
    <m/>
    <m/>
    <m/>
    <m/>
    <m/>
    <m/>
    <m/>
    <m/>
    <m/>
    <m/>
    <m/>
  </r>
  <r>
    <x v="1315"/>
    <s v="     "/>
    <d v="2017-07-01T00:00:00"/>
    <d v="1899-12-30T10:41:00"/>
    <s v="26"/>
    <x v="2"/>
    <s v="7"/>
    <x v="3"/>
    <d v="2017-07-01T00:00:00"/>
    <d v="1899-12-30T10:41:00"/>
    <s v="installed temperary jumper, crew will need to make permanent, DDE 4str copper to 4/0 alum"/>
    <s v="     "/>
    <x v="1"/>
    <m/>
    <x v="1"/>
    <m/>
    <s v="1821958"/>
    <s v="17-0059978"/>
    <m/>
    <m/>
    <m/>
    <m/>
    <s v="     "/>
    <x v="0"/>
    <x v="0"/>
    <s v="Vegetation"/>
    <x v="0"/>
    <m/>
    <s v="&lt;0.25"/>
    <s v="Square Feet: ; Acreage: "/>
    <s v="Equipment - PG&amp;E"/>
    <x v="9"/>
    <s v="Equipment - PG&amp;E"/>
    <s v="All types of equipment / facility failure"/>
    <s v="Jumper"/>
    <s v="Jumper"/>
    <m/>
    <m/>
    <s v="Unknown"/>
    <s v="Overhead"/>
    <s v="Primary"/>
    <s v="Other"/>
    <m/>
    <s v="101294919"/>
    <s v="     "/>
    <x v="0"/>
    <m/>
    <n v="39.277900000000002"/>
    <n v="-121.687"/>
    <m/>
    <s v="LIVE-OAK-1104"/>
    <n v="12000"/>
    <s v="Unknown"/>
    <s v="Agriculture"/>
    <m/>
    <m/>
    <m/>
    <m/>
    <m/>
    <m/>
    <m/>
    <s v="N"/>
    <s v="N"/>
    <m/>
    <m/>
    <s v="     "/>
    <m/>
    <m/>
    <m/>
    <m/>
    <m/>
    <m/>
    <m/>
    <m/>
    <m/>
    <m/>
    <m/>
    <m/>
    <m/>
    <m/>
    <m/>
    <m/>
    <m/>
    <m/>
    <m/>
  </r>
  <r>
    <x v="1316"/>
    <s v="     "/>
    <d v="2017-07-01T00:00:00"/>
    <d v="1899-12-30T12:02:00"/>
    <s v="26"/>
    <x v="2"/>
    <s v="7"/>
    <x v="3"/>
    <d v="2017-07-01T00:00:00"/>
    <m/>
    <m/>
    <s v="     "/>
    <x v="1"/>
    <m/>
    <x v="1"/>
    <m/>
    <m/>
    <m/>
    <s v="INT-09792"/>
    <m/>
    <m/>
    <m/>
    <s v="     "/>
    <x v="0"/>
    <x v="0"/>
    <s v="Vegetation"/>
    <x v="2"/>
    <m/>
    <s v="0.26-9.99"/>
    <s v="Square Feet: ; Acreage: 1.5"/>
    <s v="Contact - Animal - Other"/>
    <x v="6"/>
    <s v="Contact - Animal"/>
    <s v="All types of equipment / facility failure"/>
    <s v="Contact - Animal"/>
    <m/>
    <s v="Contact - Animal"/>
    <s v="Conductor"/>
    <s v="Unknown"/>
    <s v="Overhead"/>
    <s v="Transmission"/>
    <s v="Conductor"/>
    <m/>
    <s v="Pole 003/039"/>
    <s v="     "/>
    <x v="2"/>
    <n v="280"/>
    <n v="39.820900000000002"/>
    <n v="-121.642"/>
    <m/>
    <s v="DESABLA-CENTERVILLE-60"/>
    <n v="60000"/>
    <s v="Cal Fire"/>
    <s v="Hardwood Woodland"/>
    <m/>
    <m/>
    <m/>
    <m/>
    <m/>
    <m/>
    <m/>
    <s v="N"/>
    <s v="N"/>
    <m/>
    <m/>
    <s v="     "/>
    <m/>
    <m/>
    <m/>
    <m/>
    <m/>
    <m/>
    <m/>
    <m/>
    <m/>
    <m/>
    <m/>
    <m/>
    <m/>
    <m/>
    <m/>
    <m/>
    <m/>
    <m/>
    <m/>
  </r>
  <r>
    <x v="1317"/>
    <s v="     "/>
    <d v="2017-07-01T00:00:00"/>
    <d v="1899-12-30T03:54:00"/>
    <s v="26"/>
    <x v="2"/>
    <s v="7"/>
    <x v="3"/>
    <d v="2017-07-01T00:00:00"/>
    <d v="1899-12-30T03:55:00"/>
    <s v="TREE FELL ON SVC FUSE BLOWN (TRIPPLE LINK) CAUSED FIRE SVC MELTED DOWN"/>
    <s v="     "/>
    <x v="1"/>
    <m/>
    <x v="1"/>
    <m/>
    <s v="1821821"/>
    <m/>
    <m/>
    <m/>
    <m/>
    <m/>
    <s v="     "/>
    <x v="0"/>
    <x v="0"/>
    <s v="Vegetation"/>
    <x v="0"/>
    <m/>
    <s v="&lt;0.25"/>
    <s v="Square Feet: ; Acreage: "/>
    <s v="Vegetation"/>
    <x v="0"/>
    <s v="Vegetation"/>
    <s v="All types of equipment / facility failure"/>
    <s v="Contact - Vegetation"/>
    <m/>
    <s v="Contact - Vegetation"/>
    <s v="Conductor"/>
    <s v="Unknown"/>
    <s v="Overhead"/>
    <s v="Secondary"/>
    <s v="Conductor"/>
    <m/>
    <s v="101015895"/>
    <s v="     "/>
    <x v="0"/>
    <m/>
    <n v="36.999499999999998"/>
    <n v="-119.976"/>
    <m/>
    <s v="STOREY-1109"/>
    <m/>
    <s v="2099663621"/>
    <s v="Urban"/>
    <m/>
    <m/>
    <m/>
    <m/>
    <m/>
    <m/>
    <m/>
    <s v="N"/>
    <s v="N"/>
    <m/>
    <m/>
    <s v="     "/>
    <m/>
    <m/>
    <m/>
    <m/>
    <m/>
    <m/>
    <m/>
    <m/>
    <m/>
    <m/>
    <m/>
    <m/>
    <m/>
    <m/>
    <m/>
    <m/>
    <m/>
    <m/>
    <m/>
  </r>
  <r>
    <x v="1318"/>
    <s v="     "/>
    <d v="2017-07-01T00:00:00"/>
    <d v="1899-12-30T03:03:14"/>
    <s v="26"/>
    <x v="2"/>
    <s v="7"/>
    <x v="3"/>
    <d v="2017-07-01T00:00:00"/>
    <d v="1899-12-30T03:03:00"/>
    <s v="KRJ7- potentially attributable to PGE, 100+ acre fire, requested report in calfire portal. fire under two different 230kv towers (39/335 and 37/323), waiting for fire reports; INT-09789; LC notification indicates flashed insulator at 39/335; due to photos, insulator appears to have bird poop/contamination that led to flash"/>
    <s v="     "/>
    <x v="0"/>
    <d v="2021-03-26T00:00:00"/>
    <x v="0"/>
    <m/>
    <s v="1821787"/>
    <m/>
    <m/>
    <s v="T004076039"/>
    <n v="113016025"/>
    <m/>
    <s v="     "/>
    <x v="0"/>
    <x v="0"/>
    <m/>
    <x v="0"/>
    <m/>
    <s v="100-299"/>
    <m/>
    <s v="Contamination"/>
    <x v="22"/>
    <s v="Equipment - PG&amp;E"/>
    <s v="Other"/>
    <s v="Contamination"/>
    <m/>
    <m/>
    <m/>
    <s v="No"/>
    <s v="Overhead"/>
    <m/>
    <s v="Insulator"/>
    <m/>
    <s v="Tower: 39/335"/>
    <s v="     "/>
    <x v="1"/>
    <n v="247"/>
    <n v="40.662700000000001"/>
    <n v="-122.05800000000001"/>
    <s v="Shasta"/>
    <s v="PIT-#1-COTTONWOOD-230-KV"/>
    <m/>
    <s v="CALFIRE SHU6456"/>
    <s v="Hardwood Woodland"/>
    <m/>
    <m/>
    <m/>
    <m/>
    <m/>
    <m/>
    <m/>
    <s v="N"/>
    <s v="N"/>
    <m/>
    <m/>
    <s v="     "/>
    <m/>
    <m/>
    <m/>
    <m/>
    <m/>
    <m/>
    <m/>
    <m/>
    <m/>
    <m/>
    <m/>
    <m/>
    <m/>
    <m/>
    <m/>
    <m/>
    <m/>
    <m/>
    <m/>
  </r>
  <r>
    <x v="1319"/>
    <s v="     "/>
    <d v="2017-07-01T00:00:00"/>
    <d v="1899-12-30T03:12:00"/>
    <s v="26"/>
    <x v="2"/>
    <s v="7"/>
    <x v="3"/>
    <d v="2017-07-01T00:00:00"/>
    <d v="1899-12-30T03:12:00"/>
    <s v="Found pole top burned off @ 22845 Shoreline, Crew to replace/repair as needed."/>
    <s v="     "/>
    <x v="1"/>
    <m/>
    <x v="1"/>
    <m/>
    <s v="1821841"/>
    <s v="17-0059935"/>
    <m/>
    <m/>
    <m/>
    <m/>
    <s v="     "/>
    <x v="0"/>
    <x v="0"/>
    <s v="Vegetation"/>
    <x v="0"/>
    <m/>
    <s v="&lt;0.25"/>
    <s v="Square Feet: ; Acreage: "/>
    <s v="Equipment - PG&amp;E"/>
    <x v="2"/>
    <s v="Equipment - PG&amp;E"/>
    <s v="All types of equipment / facility failure"/>
    <s v="Pole"/>
    <s v="Pole"/>
    <m/>
    <m/>
    <s v="Unknown"/>
    <s v="Overhead"/>
    <s v="Primary"/>
    <s v="Conductor"/>
    <m/>
    <s v="103855493"/>
    <s v="     "/>
    <x v="1"/>
    <n v="180"/>
    <n v="38.1952"/>
    <n v="-122.92"/>
    <m/>
    <s v="COTATI-1103"/>
    <n v="12000"/>
    <s v="Unknown"/>
    <s v="Water"/>
    <m/>
    <m/>
    <m/>
    <m/>
    <m/>
    <m/>
    <m/>
    <s v="N"/>
    <s v="N"/>
    <m/>
    <m/>
    <s v="     "/>
    <m/>
    <m/>
    <m/>
    <m/>
    <m/>
    <m/>
    <m/>
    <m/>
    <m/>
    <m/>
    <m/>
    <m/>
    <m/>
    <m/>
    <m/>
    <m/>
    <m/>
    <m/>
    <m/>
  </r>
  <r>
    <x v="1320"/>
    <s v="     "/>
    <d v="2017-07-02T00:00:00"/>
    <d v="1899-12-30T13:28:00"/>
    <s v="27"/>
    <x v="2"/>
    <s v="7"/>
    <x v="3"/>
    <d v="2017-07-02T00:00:00"/>
    <m/>
    <m/>
    <s v="     "/>
    <x v="1"/>
    <m/>
    <x v="1"/>
    <m/>
    <m/>
    <m/>
    <s v="INT-09794"/>
    <m/>
    <m/>
    <m/>
    <s v="     "/>
    <x v="0"/>
    <x v="0"/>
    <s v="Vegetation"/>
    <x v="2"/>
    <m/>
    <s v="10-99"/>
    <s v="Square Feet: ; Acreage: 14"/>
    <s v="Contact - Animal - Bird"/>
    <x v="6"/>
    <s v="Contact - Bird"/>
    <s v="All types of equipment / facility failure"/>
    <s v="Contact - Animal"/>
    <m/>
    <s v="Contact - Animal"/>
    <s v="Conductor"/>
    <s v="Unknown"/>
    <s v="Overhead"/>
    <s v="Transmission"/>
    <s v="Conductor"/>
    <m/>
    <s v="Pole 000/017c"/>
    <s v="     "/>
    <x v="2"/>
    <n v="280"/>
    <n v="39.860500000000002"/>
    <n v="-121.627"/>
    <m/>
    <s v="DESABLA-CENTERVILLE-60"/>
    <n v="60000"/>
    <s v="Cal Fire"/>
    <s v="Hardwood Woodland"/>
    <m/>
    <m/>
    <m/>
    <m/>
    <m/>
    <m/>
    <m/>
    <s v="N"/>
    <s v="N"/>
    <m/>
    <m/>
    <s v="     "/>
    <m/>
    <m/>
    <m/>
    <m/>
    <m/>
    <m/>
    <m/>
    <m/>
    <m/>
    <m/>
    <m/>
    <m/>
    <m/>
    <m/>
    <m/>
    <m/>
    <m/>
    <m/>
    <m/>
  </r>
  <r>
    <x v="1321"/>
    <s v="     "/>
    <d v="2017-07-02T00:00:00"/>
    <d v="1899-12-30T09:58:00"/>
    <s v="27"/>
    <x v="2"/>
    <s v="7"/>
    <x v="3"/>
    <d v="2017-07-02T00:00:00"/>
    <d v="1899-12-30T09:58:00"/>
    <s v="Veg contact with overhead line, fire greater than one meter. Fire tab was filled out and VM IR states 4x4 foot fire. AGFC - Veg sharepoint has incident data here: &quot;\\rcshare-nas05\VM\PLANNING\Business Analyst\02)PRIVILEGED_VMFireIncidents\2017\17-0060061_CC&quot;"/>
    <s v="     "/>
    <x v="3"/>
    <m/>
    <x v="0"/>
    <m/>
    <m/>
    <s v="17-0060061"/>
    <m/>
    <m/>
    <m/>
    <m/>
    <s v="     "/>
    <x v="0"/>
    <x v="0"/>
    <m/>
    <x v="0"/>
    <m/>
    <s v="1 meter - &lt; 3 meters"/>
    <m/>
    <s v="Vegetation"/>
    <x v="0"/>
    <s v="Vegetation"/>
    <s v="Contact from object"/>
    <s v="Veg. contact"/>
    <m/>
    <s v="Contact - Vegetation"/>
    <s v="Conductor - Primary"/>
    <s v="Y"/>
    <s v="Overhead"/>
    <m/>
    <s v="Conductor - Primary"/>
    <m/>
    <m/>
    <s v="     "/>
    <x v="0"/>
    <m/>
    <n v="36.310649990000002"/>
    <n v="-120.918469"/>
    <m/>
    <m/>
    <m/>
    <m/>
    <s v="Barren/Other"/>
    <n v="7.5000000000000002E-4"/>
    <m/>
    <m/>
    <m/>
    <m/>
    <m/>
    <m/>
    <s v="N"/>
    <s v="N"/>
    <m/>
    <m/>
    <s v="     "/>
    <m/>
    <m/>
    <s v="Jul  5 2017 12:00AM"/>
    <s v="TrunkFail"/>
    <s v="One stem of two stem Grey pine broke and hit lines."/>
    <s v="PING"/>
    <s v="55"/>
    <s v="30"/>
    <s v="10"/>
    <s v="Slight"/>
    <s v="None"/>
    <s v="N"/>
    <s v="1"/>
    <m/>
    <s v="Hillside"/>
    <s v="B"/>
    <s v="CrossArm"/>
    <s v="BareWire"/>
    <s v="2"/>
  </r>
  <r>
    <x v="1322"/>
    <s v="     "/>
    <d v="2017-07-02T00:00:00"/>
    <d v="1899-12-30T03:49:00"/>
    <s v="27"/>
    <x v="2"/>
    <s v="7"/>
    <x v="3"/>
    <d v="2017-07-02T00:00:00"/>
    <d v="1899-12-30T03:49:00"/>
    <s v="REFUSED 3773 W/ 30T, CHKD PWR OK."/>
    <s v="     "/>
    <x v="1"/>
    <m/>
    <x v="1"/>
    <m/>
    <s v="1822245"/>
    <s v="17-0060039"/>
    <m/>
    <m/>
    <m/>
    <m/>
    <s v="     "/>
    <x v="0"/>
    <x v="0"/>
    <s v="Vegetation"/>
    <x v="0"/>
    <m/>
    <s v="&lt;0.25"/>
    <s v="Square Feet: ; Acreage: "/>
    <s v="Contact - 3rd Party"/>
    <x v="12"/>
    <s v="Contact - 3rd Party"/>
    <s v="All types of equipment / facility failure"/>
    <s v="Contact - Balloon"/>
    <m/>
    <s v="Contact - Balloon"/>
    <s v="Conductor"/>
    <s v="Unknown"/>
    <s v="Overhead"/>
    <s v="Primary"/>
    <s v="Conductor"/>
    <m/>
    <s v="101205043"/>
    <s v="     "/>
    <x v="0"/>
    <m/>
    <n v="36.958799999999997"/>
    <n v="-120.893"/>
    <m/>
    <s v="ORTIGA-1106"/>
    <n v="12000"/>
    <s v="Unknown"/>
    <s v="Herbaceous"/>
    <m/>
    <m/>
    <m/>
    <m/>
    <m/>
    <m/>
    <m/>
    <s v="N"/>
    <s v="N"/>
    <m/>
    <m/>
    <s v="     "/>
    <m/>
    <m/>
    <m/>
    <m/>
    <m/>
    <m/>
    <m/>
    <m/>
    <m/>
    <m/>
    <m/>
    <m/>
    <m/>
    <m/>
    <m/>
    <m/>
    <m/>
    <m/>
    <m/>
  </r>
  <r>
    <x v="1323"/>
    <s v="     "/>
    <d v="2017-07-03T00:00:00"/>
    <d v="1899-12-30T20:26:00"/>
    <s v="27"/>
    <x v="2"/>
    <s v="7"/>
    <x v="3"/>
    <d v="2017-07-03T00:00:00"/>
    <d v="1899-12-30T20:26:00"/>
    <s v="small birds ( starling) flashed and started a grass fire no dmg to pge facilities"/>
    <s v="     "/>
    <x v="1"/>
    <m/>
    <x v="1"/>
    <m/>
    <s v="1823150"/>
    <s v="17-0060336"/>
    <m/>
    <m/>
    <m/>
    <m/>
    <s v="     "/>
    <x v="0"/>
    <x v="0"/>
    <s v="Vegetation"/>
    <x v="0"/>
    <m/>
    <s v="&lt;0.25"/>
    <s v="Square Feet: 20x50; Acreage: "/>
    <s v="Contact - Animal - Bird"/>
    <x v="6"/>
    <s v="Contact - Bird"/>
    <s v="All types of equipment / facility failure"/>
    <s v="Contact - Animal"/>
    <m/>
    <s v="Contact - Animal"/>
    <s v="Conductor"/>
    <s v="Pacific Bell"/>
    <s v="Overhead"/>
    <s v="Primary"/>
    <s v="Conductor"/>
    <m/>
    <s v="101388730"/>
    <s v="     "/>
    <x v="1"/>
    <n v="305"/>
    <n v="38.792299999999997"/>
    <n v="-120.944"/>
    <m/>
    <s v="SHINGLE-SPRINGS-2109"/>
    <n v="21000"/>
    <s v="N.A."/>
    <s v="Herbaceous"/>
    <m/>
    <m/>
    <m/>
    <m/>
    <m/>
    <m/>
    <m/>
    <s v="N"/>
    <s v="N"/>
    <m/>
    <m/>
    <s v="     "/>
    <m/>
    <m/>
    <m/>
    <m/>
    <m/>
    <m/>
    <m/>
    <m/>
    <m/>
    <m/>
    <m/>
    <m/>
    <m/>
    <m/>
    <m/>
    <m/>
    <m/>
    <m/>
    <m/>
  </r>
  <r>
    <x v="1324"/>
    <s v="     "/>
    <d v="2017-07-04T00:00:00"/>
    <d v="1899-12-30T16:16:00"/>
    <s v="27"/>
    <x v="2"/>
    <s v="7"/>
    <x v="3"/>
    <d v="2017-07-04T00:00:00"/>
    <d v="1899-12-30T16:16:00"/>
    <s v="0"/>
    <s v="     "/>
    <x v="1"/>
    <m/>
    <x v="1"/>
    <m/>
    <s v="1823486"/>
    <s v="17-0060422"/>
    <m/>
    <m/>
    <n v="113018000"/>
    <m/>
    <s v="     "/>
    <x v="0"/>
    <x v="0"/>
    <s v="Vegetation"/>
    <x v="0"/>
    <m/>
    <s v="&lt;0.25"/>
    <s v="Square Feet: ; Acreage: "/>
    <s v="Vegetation"/>
    <x v="0"/>
    <s v="Vegetation"/>
    <s v="All types of equipment / facility failure"/>
    <s v="Contact - Vegetation"/>
    <m/>
    <s v="Contact - Vegetation"/>
    <s v="Conductor"/>
    <s v="Pacific Bell"/>
    <s v="Overhead"/>
    <s v="Secondary"/>
    <s v="Conductor"/>
    <m/>
    <s v="100050181"/>
    <s v="     "/>
    <x v="0"/>
    <n v="300"/>
    <n v="38.876300000000001"/>
    <n v="-121.13200000000001"/>
    <m/>
    <s v="WISE-1101"/>
    <m/>
    <s v="Unknown"/>
    <s v="Herbaceous"/>
    <m/>
    <m/>
    <m/>
    <m/>
    <m/>
    <m/>
    <m/>
    <s v="N"/>
    <s v="N"/>
    <m/>
    <m/>
    <s v="     "/>
    <n v="38.876282000000003"/>
    <n v="-121.13184699999999"/>
    <s v="Aug 30 2017 12:00AM"/>
    <s v="BranchFail"/>
    <s v="Branch of green, healthy willow snapped out and fell into single customer (vertical construction) open wire secondary. Outage was caused when the force of the failure in the single customer span caused the secondary lines in the span west of this location to slap together. Small fire resulted at 9101 Hwy 193 driveway entrance as a result of secondary lines slapping togehter as well. No property damage noted."/>
    <s v="WILL"/>
    <s v="47"/>
    <s v="45"/>
    <s v="19"/>
    <s v="Slight"/>
    <s v="None"/>
    <s v="N"/>
    <s v="1"/>
    <m/>
    <s v="Other"/>
    <s v="A"/>
    <s v="Vertical"/>
    <s v="BareWire"/>
    <s v="1"/>
  </r>
  <r>
    <x v="1325"/>
    <s v="     "/>
    <d v="2017-07-04T00:00:00"/>
    <d v="1899-12-30T13:56:00"/>
    <s v="27"/>
    <x v="2"/>
    <s v="7"/>
    <x v="3"/>
    <d v="2017-07-04T00:00:00"/>
    <d v="1899-12-30T13:59:00"/>
    <s v="FIRE BURNED STRUCTURE DOWN"/>
    <s v="     "/>
    <x v="1"/>
    <m/>
    <x v="1"/>
    <m/>
    <s v="1823437"/>
    <m/>
    <m/>
    <m/>
    <m/>
    <m/>
    <s v="     "/>
    <x v="0"/>
    <x v="0"/>
    <s v="Vegetation"/>
    <x v="0"/>
    <m/>
    <s v="0.26-9.99"/>
    <s v="Square Feet: ; Acreage: 0.25"/>
    <s v="Equipment - PG&amp;E"/>
    <x v="4"/>
    <s v="Equipment - PG&amp;E"/>
    <s v="All types of equipment / facility failure"/>
    <s v="Conductor"/>
    <s v="Conductor"/>
    <m/>
    <m/>
    <s v="Pacific Bell"/>
    <s v="Overhead"/>
    <s v="Primary"/>
    <s v="Conductor"/>
    <m/>
    <s v="101506140"/>
    <s v="     "/>
    <x v="0"/>
    <n v="246"/>
    <n v="40.383000000000003"/>
    <n v="-122.315"/>
    <m/>
    <s v="COTTONWOOD-1101"/>
    <n v="12000"/>
    <s v="Unknown"/>
    <s v="Urban"/>
    <m/>
    <m/>
    <m/>
    <m/>
    <m/>
    <m/>
    <m/>
    <s v="N"/>
    <s v="N"/>
    <m/>
    <m/>
    <s v="     "/>
    <m/>
    <m/>
    <m/>
    <m/>
    <m/>
    <m/>
    <m/>
    <m/>
    <m/>
    <m/>
    <m/>
    <m/>
    <m/>
    <m/>
    <m/>
    <m/>
    <m/>
    <m/>
    <m/>
  </r>
  <r>
    <x v="1326"/>
    <s v="     "/>
    <d v="2017-07-04T00:00:00"/>
    <m/>
    <s v="27"/>
    <x v="2"/>
    <s v="7"/>
    <x v="3"/>
    <d v="2017-07-04T00:00:00"/>
    <d v="1899-12-30T20:16:00"/>
    <s v="CREW TO REPLACE SERVICE"/>
    <s v="     "/>
    <x v="1"/>
    <m/>
    <x v="1"/>
    <m/>
    <s v="1823548"/>
    <m/>
    <m/>
    <m/>
    <m/>
    <m/>
    <s v="     "/>
    <x v="0"/>
    <x v="0"/>
    <s v="Vegetation"/>
    <x v="0"/>
    <m/>
    <s v="0.26-9.99"/>
    <s v="Square Feet: ; Acreage: 6"/>
    <s v="Equipment - PG&amp;E"/>
    <x v="4"/>
    <s v="Equipment - PG&amp;E"/>
    <s v="All types of equipment / facility failure"/>
    <s v="Conductor"/>
    <s v="Conductor"/>
    <m/>
    <m/>
    <s v="Unknown"/>
    <s v="Overhead"/>
    <s v="Secondary"/>
    <s v="Conductor"/>
    <m/>
    <s v="101481860"/>
    <s v="     "/>
    <x v="1"/>
    <n v="246"/>
    <n v="40.422800000000002"/>
    <n v="-122.39700000000001"/>
    <m/>
    <s v="JESSUP-1102"/>
    <m/>
    <s v="SCOTT CORN 530-448-2414"/>
    <s v="Herbaceous"/>
    <m/>
    <m/>
    <m/>
    <m/>
    <m/>
    <m/>
    <m/>
    <s v="N"/>
    <s v="N"/>
    <m/>
    <m/>
    <s v="     "/>
    <m/>
    <m/>
    <m/>
    <m/>
    <m/>
    <m/>
    <m/>
    <m/>
    <m/>
    <m/>
    <m/>
    <m/>
    <m/>
    <m/>
    <m/>
    <m/>
    <m/>
    <m/>
    <m/>
  </r>
  <r>
    <x v="1327"/>
    <s v="     "/>
    <d v="2017-07-05T00:00:00"/>
    <d v="1899-12-30T20:54:00"/>
    <s v="27"/>
    <x v="2"/>
    <s v="7"/>
    <x v="3"/>
    <m/>
    <m/>
    <s v="BIRD CONTACTED CAPACITOR CAUSING ARCING AND GRASS FIRE"/>
    <s v="     "/>
    <x v="1"/>
    <m/>
    <x v="1"/>
    <m/>
    <m/>
    <m/>
    <m/>
    <m/>
    <m/>
    <m/>
    <s v="     "/>
    <x v="0"/>
    <x v="0"/>
    <s v="Vegetation"/>
    <x v="0"/>
    <m/>
    <s v="0.26-9.99"/>
    <s v="Square Feet: ; Acreage: "/>
    <s v="Contact - Animal - Bird"/>
    <x v="6"/>
    <s v="Contact - Bird"/>
    <s v="All types of equipment / facility failure"/>
    <s v="Contact - Animal"/>
    <m/>
    <s v="Contact - Animal"/>
    <s v="Capacitor Bank"/>
    <s v="Unknown"/>
    <s v="Overhead"/>
    <s v="Primary"/>
    <s v="Capacitor Bank"/>
    <m/>
    <s v="100171224"/>
    <s v="     "/>
    <x v="0"/>
    <m/>
    <n v="35.684699999999999"/>
    <n v="-120.11"/>
    <m/>
    <s v="ANTELOPE-1101"/>
    <n v="21000"/>
    <s v="661-324-6551  LOG325962"/>
    <s v="Herbaceous"/>
    <m/>
    <m/>
    <m/>
    <m/>
    <m/>
    <m/>
    <m/>
    <s v="N"/>
    <s v="N"/>
    <m/>
    <m/>
    <s v="     "/>
    <m/>
    <m/>
    <m/>
    <m/>
    <m/>
    <m/>
    <m/>
    <m/>
    <m/>
    <m/>
    <m/>
    <m/>
    <m/>
    <m/>
    <m/>
    <m/>
    <m/>
    <m/>
    <m/>
  </r>
  <r>
    <x v="1328"/>
    <s v="     "/>
    <d v="2017-07-05T00:00:00"/>
    <d v="1899-12-30T20:56:07"/>
    <s v="27"/>
    <x v="2"/>
    <s v="7"/>
    <x v="3"/>
    <d v="2017-07-05T00:00:00"/>
    <d v="1899-12-30T20:56:00"/>
    <s v="Bird contact capacitor causing grass fire"/>
    <s v="     "/>
    <x v="0"/>
    <d v="2021-02-22T00:00:00"/>
    <x v="0"/>
    <m/>
    <m/>
    <s v="N/A"/>
    <m/>
    <s v="T004078706"/>
    <m/>
    <m/>
    <s v="     "/>
    <x v="0"/>
    <x v="0"/>
    <m/>
    <x v="0"/>
    <m/>
    <s v="0.26-9.99"/>
    <m/>
    <s v="Contact - Animal - Bird"/>
    <x v="6"/>
    <s v="Contact - Bird"/>
    <s v="Contact from object"/>
    <s v="Contact - Animal"/>
    <m/>
    <s v="Contact - Animal"/>
    <s v="Capacitor Bank"/>
    <s v="No"/>
    <s v="Overhead"/>
    <m/>
    <s v="Capacitor Bank"/>
    <m/>
    <s v="103780087"/>
    <s v="     "/>
    <x v="0"/>
    <m/>
    <n v="35.702800000000003"/>
    <n v="-120.039"/>
    <s v="Kern"/>
    <s v="ANTELOPE-1101"/>
    <m/>
    <s v="Kern County Fire"/>
    <s v="Herbaceous"/>
    <m/>
    <m/>
    <m/>
    <m/>
    <m/>
    <m/>
    <m/>
    <s v="N"/>
    <s v="N"/>
    <m/>
    <m/>
    <s v="     "/>
    <m/>
    <m/>
    <m/>
    <m/>
    <m/>
    <m/>
    <m/>
    <m/>
    <m/>
    <m/>
    <m/>
    <m/>
    <m/>
    <m/>
    <m/>
    <m/>
    <m/>
    <m/>
    <m/>
  </r>
  <r>
    <x v="1329"/>
    <s v="     "/>
    <d v="2017-07-05T00:00:00"/>
    <d v="1899-12-30T11:58:00"/>
    <s v="27"/>
    <x v="2"/>
    <s v="7"/>
    <x v="3"/>
    <d v="2017-07-05T00:00:00"/>
    <d v="1899-12-30T11:58:00"/>
    <s v="TREE CREW PLUS LINE CREW"/>
    <s v="     "/>
    <x v="1"/>
    <m/>
    <x v="1"/>
    <m/>
    <s v="1823929"/>
    <s v="17-0060605"/>
    <m/>
    <m/>
    <n v="113020000"/>
    <m/>
    <s v="     "/>
    <x v="0"/>
    <x v="0"/>
    <s v="Vegetation"/>
    <x v="0"/>
    <m/>
    <s v="0.26-9.99"/>
    <s v="Square Feet: ; Acreage: 7"/>
    <s v="Vegetation"/>
    <x v="0"/>
    <s v="Vegetation"/>
    <s v="All types of equipment / facility failure"/>
    <s v="Contact - Vegetation"/>
    <m/>
    <s v="Contact - Vegetation"/>
    <s v="Conductor"/>
    <s v="Unknown"/>
    <s v="Overhead"/>
    <s v="Primary"/>
    <s v="Conductor"/>
    <m/>
    <s v="100010286"/>
    <s v="     "/>
    <x v="1"/>
    <n v="300"/>
    <n v="39.210500000000003"/>
    <n v="-121.227"/>
    <m/>
    <s v="NARROWS-2105"/>
    <n v="21000"/>
    <s v="STEVE ROBERTSON 530 906 4892"/>
    <s v="Herbaceous"/>
    <m/>
    <m/>
    <m/>
    <m/>
    <m/>
    <m/>
    <m/>
    <s v="N"/>
    <s v="N"/>
    <m/>
    <m/>
    <s v="     "/>
    <n v="39.210459999999998"/>
    <n v="-121.22662"/>
    <s v="Jul  5 2017  2:00PM"/>
    <s v="BranchFail"/>
    <s v="Large Gray pine had 22&quot; - 24&quot; dbh Spar break over at latteral attachment causing limb to fall across the street taking down all three phases of primary lines. Tree falling caused so much tension on the closest phase that the wire snapped three spans away also. The downed lines cause a grass fire that burned about 10+ acres."/>
    <s v="PING"/>
    <s v="90"/>
    <s v="42"/>
    <s v="35"/>
    <s v="Severe"/>
    <s v="None"/>
    <s v="N"/>
    <s v="1"/>
    <m/>
    <s v="Hillside"/>
    <s v="A"/>
    <s v="Triangle"/>
    <s v="BareWire"/>
    <s v="0"/>
  </r>
  <r>
    <x v="1330"/>
    <s v="     "/>
    <d v="2017-07-05T00:00:00"/>
    <d v="1899-12-30T03:25:00"/>
    <s v="27"/>
    <x v="2"/>
    <s v="7"/>
    <x v="3"/>
    <d v="2017-07-05T00:00:00"/>
    <d v="1899-12-30T03:49:00"/>
    <s v="0"/>
    <s v="     "/>
    <x v="1"/>
    <m/>
    <x v="1"/>
    <m/>
    <m/>
    <s v="17-0060471"/>
    <m/>
    <m/>
    <m/>
    <m/>
    <s v="     "/>
    <x v="0"/>
    <x v="0"/>
    <s v="Vegetation"/>
    <x v="0"/>
    <m/>
    <s v="&lt;0.25"/>
    <s v="Square Feet: ; Acreage: "/>
    <s v="Contact - Animal - Other"/>
    <x v="6"/>
    <s v="Contact - Animal"/>
    <s v="All types of equipment / facility failure"/>
    <s v="Contact - Animal"/>
    <m/>
    <s v="Contact - Animal"/>
    <s v="Fuse"/>
    <s v="Pacific Bell"/>
    <s v="Overhead"/>
    <s v="Primary"/>
    <s v="Fuse"/>
    <m/>
    <s v="101380157"/>
    <s v="     "/>
    <x v="0"/>
    <n v="305"/>
    <n v="38.6845"/>
    <n v="-121.012"/>
    <m/>
    <s v="CLARKSVILLE-2104"/>
    <n v="21000"/>
    <s v="JUSTIN RHAMES"/>
    <s v="Hardwood Woodland"/>
    <m/>
    <m/>
    <m/>
    <m/>
    <m/>
    <m/>
    <m/>
    <s v="N"/>
    <s v="N"/>
    <m/>
    <m/>
    <s v="     "/>
    <m/>
    <m/>
    <m/>
    <m/>
    <m/>
    <m/>
    <m/>
    <m/>
    <m/>
    <m/>
    <m/>
    <m/>
    <m/>
    <m/>
    <m/>
    <m/>
    <m/>
    <m/>
    <m/>
  </r>
  <r>
    <x v="1331"/>
    <s v="     "/>
    <d v="2017-07-05T00:00:00"/>
    <d v="1899-12-30T10:09:00"/>
    <s v="27"/>
    <x v="2"/>
    <s v="7"/>
    <x v="3"/>
    <d v="2017-07-05T00:00:00"/>
    <d v="1899-12-30T10:09:00"/>
    <s v="wire down due to failed PG connection, crew onsite to do repairs. 5 to 10 square foot fire due to equipment failure. Fire not marked on FAS tag. AGFC - Veg sharepoint has incident data here: &quot;\\rcshare-nas05\VM\PLANNING\Business Analyst\02)PRIVILEGED_VMFireIncidents\2017\17-0060566_SA_Not_VM_Caused&quot;"/>
    <s v="     "/>
    <x v="3"/>
    <m/>
    <x v="0"/>
    <m/>
    <m/>
    <s v="17-0060566"/>
    <m/>
    <m/>
    <m/>
    <m/>
    <s v="     "/>
    <x v="0"/>
    <x v="0"/>
    <m/>
    <x v="0"/>
    <m/>
    <s v="3 meters - 0.25 Acres"/>
    <m/>
    <s v="Equipment - PG&amp;E"/>
    <x v="9"/>
    <s v="Equipment - PG&amp;E"/>
    <s v="All types of equipment / facility failure"/>
    <s v="Equipment failure - Other"/>
    <s v="Splice/Clamp/Connector"/>
    <m/>
    <m/>
    <s v="Y"/>
    <s v="Overhead"/>
    <m/>
    <s v="Splice/Clamp/Connector"/>
    <m/>
    <m/>
    <s v="     "/>
    <x v="1"/>
    <n v="330"/>
    <n v="39.007503999999997"/>
    <n v="-121.04182400000001"/>
    <m/>
    <m/>
    <m/>
    <m/>
    <s v="Hardwood Forest"/>
    <n v="0.25"/>
    <m/>
    <m/>
    <m/>
    <m/>
    <m/>
    <m/>
    <s v="N"/>
    <s v="N"/>
    <m/>
    <m/>
    <s v="     "/>
    <m/>
    <m/>
    <m/>
    <m/>
    <m/>
    <m/>
    <m/>
    <m/>
    <m/>
    <m/>
    <m/>
    <m/>
    <m/>
    <m/>
    <m/>
    <m/>
    <m/>
    <m/>
    <m/>
  </r>
  <r>
    <x v="1332"/>
    <s v="     "/>
    <d v="2017-07-06T00:00:00"/>
    <d v="1899-12-30T15:18:00"/>
    <s v="27"/>
    <x v="2"/>
    <s v="7"/>
    <x v="3"/>
    <d v="2017-07-06T00:00:00"/>
    <d v="1899-12-30T15:18:00"/>
    <m/>
    <s v="     "/>
    <x v="1"/>
    <m/>
    <x v="1"/>
    <m/>
    <s v="1824725"/>
    <s v="17-0060991"/>
    <m/>
    <m/>
    <n v="113023000"/>
    <m/>
    <s v="     "/>
    <x v="0"/>
    <x v="0"/>
    <s v="Vegetation"/>
    <x v="0"/>
    <m/>
    <s v="&lt;0.25"/>
    <s v="Square Feet: 20; Acreage: "/>
    <s v="Vegetation"/>
    <x v="0"/>
    <s v="Vegetation"/>
    <s v="All types of equipment / facility failure"/>
    <s v="Contact - Vegetation"/>
    <m/>
    <s v="Contact - Vegetation"/>
    <s v="Conductor"/>
    <s v="Pacific Bell"/>
    <s v="Overhead"/>
    <s v="Secondary"/>
    <s v="Conductor"/>
    <m/>
    <s v="100864107"/>
    <s v="     "/>
    <x v="0"/>
    <m/>
    <n v="36.740200000000002"/>
    <n v="-119.761"/>
    <m/>
    <s v="CALIFORNIA-AVE-1114"/>
    <m/>
    <s v="N.A."/>
    <s v="Urban"/>
    <m/>
    <m/>
    <m/>
    <m/>
    <m/>
    <m/>
    <m/>
    <s v="N"/>
    <s v="N"/>
    <m/>
    <m/>
    <s v="     "/>
    <n v="36.740200000000002"/>
    <n v="-119.76128"/>
    <s v="Jul 11 2017 12:00AM"/>
    <s v="3rdParty"/>
    <s v="3RD PARTY TRIMMER DROPPED A LIMB ONTO A SERVICE DROP CAUSING THE SECONDARY LINE CROSSARM TO BREAK CAUSING THE OUTAGE AND A SMALL FIRE UNDER THE POLE 20 SQUARE FEET. DISTANCE FROM TREE TO LINE IS SERVICE DROP WIRE"/>
    <s v="CAMP"/>
    <s v="45"/>
    <s v="21"/>
    <s v="22"/>
    <m/>
    <m/>
    <m/>
    <m/>
    <m/>
    <m/>
    <m/>
    <s v="Other"/>
    <s v="TreeWire"/>
    <s v="0"/>
  </r>
  <r>
    <x v="1333"/>
    <s v="     "/>
    <d v="2017-07-06T00:00:00"/>
    <d v="1899-12-30T23:30:00"/>
    <s v="27"/>
    <x v="2"/>
    <s v="7"/>
    <x v="3"/>
    <d v="2017-07-06T00:00:00"/>
    <d v="1899-12-30T23:33:00"/>
    <s v="REPAIR 300' SPAN 4ACSR WIRE DOWN."/>
    <s v="     "/>
    <x v="1"/>
    <m/>
    <x v="1"/>
    <m/>
    <s v="1825087"/>
    <s v="17-0061026"/>
    <m/>
    <m/>
    <n v="113024000"/>
    <m/>
    <s v="     "/>
    <x v="0"/>
    <x v="0"/>
    <s v="Vegetation"/>
    <x v="0"/>
    <m/>
    <s v="&lt;0.25"/>
    <s v="Square Feet: ; Acreage: "/>
    <s v="Vegetation"/>
    <x v="0"/>
    <s v="Vegetation"/>
    <s v="All types of equipment / facility failure"/>
    <s v="Contact - Vegetation"/>
    <m/>
    <s v="Contact - Vegetation"/>
    <s v="Conductor"/>
    <s v="Unknown"/>
    <s v="Overhead"/>
    <s v="Primary"/>
    <s v="Conductor"/>
    <m/>
    <s v="101934472"/>
    <s v="     "/>
    <x v="0"/>
    <m/>
    <n v="35.556199999999997"/>
    <n v="-120.755"/>
    <m/>
    <s v="TEMPLETON-2110"/>
    <n v="21000"/>
    <s v="Unknown"/>
    <s v="Agriculture"/>
    <m/>
    <m/>
    <m/>
    <m/>
    <m/>
    <m/>
    <m/>
    <s v="N"/>
    <s v="N"/>
    <m/>
    <m/>
    <s v="     "/>
    <n v="35.3322"/>
    <n v="-120.452"/>
    <s v="Jul  7 2017 12:00AM"/>
    <s v="BranchFail"/>
    <s v="EVIDENCE OF GREEN, ITALIAN STONE PINE BRANCH FAILURE AT FAULT LOCATION. EMERGENCY WORK COMPLETED AT TIME OF INCIDENT AS WELL AS TIME OF INVESTIGATION TO MITIGATE FURTHER POTENTIAL LIMB FAILURE. EVIDENCE OF 1,000 SQUARE FEET FIRE AT FAULT LOCATION. PER PG&amp;E VPM, A FIRE INCIDENT INVESTIGATION HAS BEEN COMPLETED AND SUBMITTED. THIS OUTAGE IS ONE OF TWO OUTAGES AND IS THE SAME AS 17-0061026.2"/>
    <s v="PINI"/>
    <s v="55"/>
    <s v="42"/>
    <s v="20"/>
    <s v="Slight"/>
    <s v="None"/>
    <s v="N"/>
    <s v="1"/>
    <m/>
    <s v="Hillside"/>
    <s v="A"/>
    <s v="CrossArm"/>
    <s v="BareWire"/>
    <s v="2"/>
  </r>
  <r>
    <x v="1334"/>
    <s v="     "/>
    <d v="2017-07-06T00:00:00"/>
    <d v="1899-12-30T14:03:31"/>
    <s v="27"/>
    <x v="2"/>
    <s v="7"/>
    <x v="3"/>
    <d v="2017-07-06T00:00:00"/>
    <d v="1899-12-30T14:03:00"/>
    <s v="METALIC BALLOON STARTED GRASS FIRE."/>
    <s v="     "/>
    <x v="0"/>
    <d v="2021-02-22T00:00:00"/>
    <x v="0"/>
    <m/>
    <m/>
    <m/>
    <m/>
    <s v="T004079268"/>
    <m/>
    <m/>
    <s v="     "/>
    <x v="0"/>
    <x v="0"/>
    <m/>
    <x v="0"/>
    <m/>
    <s v="&lt;3 meters of linear travel"/>
    <m/>
    <s v="Equipment - PG&amp;E"/>
    <x v="4"/>
    <s v="Equipment - PG&amp;E"/>
    <s v="All types of equipment / facility failure"/>
    <s v="Conductor failure-all"/>
    <s v="Pole"/>
    <m/>
    <m/>
    <s v="Yes"/>
    <s v="Overhead"/>
    <m/>
    <s v="Pole"/>
    <m/>
    <s v="102781101"/>
    <s v="     "/>
    <x v="0"/>
    <n v="177"/>
    <n v="39.3005"/>
    <n v="-122.51300000000001"/>
    <s v="Colusa"/>
    <s v="ELK-CREEK-1101"/>
    <m/>
    <s v="COLUSA CTY FIREOLUNTEER STONYFORD FIRE_x000a_DEPT"/>
    <s v="Agriculture"/>
    <m/>
    <m/>
    <m/>
    <m/>
    <m/>
    <m/>
    <m/>
    <s v="N"/>
    <s v="N"/>
    <m/>
    <m/>
    <s v="     "/>
    <m/>
    <m/>
    <m/>
    <m/>
    <m/>
    <m/>
    <m/>
    <m/>
    <m/>
    <m/>
    <m/>
    <m/>
    <m/>
    <m/>
    <m/>
    <m/>
    <m/>
    <m/>
    <m/>
  </r>
  <r>
    <x v="1335"/>
    <s v="     "/>
    <d v="2017-07-06T00:00:00"/>
    <m/>
    <s v="27"/>
    <x v="2"/>
    <s v="7"/>
    <x v="3"/>
    <d v="2017-07-06T00:00:00"/>
    <d v="1899-12-30T20:04:00"/>
    <s v="CAR POLE W/GRASS FIRE, CHP AND BUTTE COUNTY FIRE RESPONDED."/>
    <s v="     "/>
    <x v="1"/>
    <m/>
    <x v="1"/>
    <m/>
    <s v="1824914"/>
    <s v="17-0061025"/>
    <m/>
    <m/>
    <m/>
    <m/>
    <s v="     "/>
    <x v="0"/>
    <x v="0"/>
    <s v="Vegetation"/>
    <x v="0"/>
    <m/>
    <s v="&lt;0.25"/>
    <s v="Square Feet: ; Acreage: "/>
    <s v="Contact - 3rd Party"/>
    <x v="8"/>
    <s v="Contact - 3rd Party"/>
    <s v="All types of equipment / facility failure"/>
    <s v="Contact - Vehicle"/>
    <m/>
    <s v="Contact - Vehicle"/>
    <s v="Pole"/>
    <s v="None"/>
    <s v="Overhead"/>
    <s v="Primary"/>
    <s v="Conductor"/>
    <m/>
    <s v="100436921"/>
    <s v="     "/>
    <x v="0"/>
    <m/>
    <n v="39.598700000000001"/>
    <n v="-121.91"/>
    <m/>
    <s v="ESQUON-1102"/>
    <n v="12000"/>
    <s v="Cal Fire"/>
    <s v="Wetland"/>
    <m/>
    <m/>
    <m/>
    <m/>
    <m/>
    <m/>
    <m/>
    <s v="N"/>
    <s v="N"/>
    <m/>
    <m/>
    <s v="     "/>
    <m/>
    <m/>
    <m/>
    <m/>
    <m/>
    <m/>
    <m/>
    <m/>
    <m/>
    <m/>
    <m/>
    <m/>
    <m/>
    <m/>
    <m/>
    <m/>
    <m/>
    <m/>
    <m/>
  </r>
  <r>
    <x v="1336"/>
    <s v="     "/>
    <d v="2017-07-06T00:00:00"/>
    <d v="1899-12-30T14:02:00"/>
    <s v="27"/>
    <x v="2"/>
    <s v="7"/>
    <x v="3"/>
    <d v="2017-07-06T00:00:00"/>
    <d v="1899-12-30T14:03:00"/>
    <s v="METALIC BALLOON STARTED GRASS FIRE.  20' RADIUS AROUND POLE. VOLUNTEER STONYFORD FIRE DEPT. HAD FIRE OUT BEFORE I WAS ON SCENE.  PIECES OF A METALIC BALLOON WERE REMOVED FROM MIDDLE PHASE. NO SIGNS OF BALLOON ON GROUND OR ON ANY OTHER PHASE"/>
    <s v="     "/>
    <x v="1"/>
    <m/>
    <x v="1"/>
    <m/>
    <m/>
    <s v="17-0061590"/>
    <m/>
    <m/>
    <m/>
    <m/>
    <s v="     "/>
    <x v="0"/>
    <x v="0"/>
    <s v="Vegetation"/>
    <x v="0"/>
    <m/>
    <s v="&lt;3 meters of linear travel"/>
    <s v="Square Feet: ; Acreage: "/>
    <s v="Contact - 3rd Party"/>
    <x v="12"/>
    <s v="Contact - 3rd Party"/>
    <s v="All types of equipment / facility failure"/>
    <s v="Contact - Balloon"/>
    <m/>
    <s v="Contact - Balloon"/>
    <s v="Conductor"/>
    <s v="Unknown"/>
    <s v="Overhead"/>
    <s v="Primary"/>
    <s v="Conductor"/>
    <m/>
    <s v="100414219"/>
    <s v="     "/>
    <x v="0"/>
    <n v="177"/>
    <n v="39.300899999999999"/>
    <n v="-122.517"/>
    <m/>
    <s v="ELK-CREEK-1101"/>
    <n v="12000"/>
    <s v="Unknown"/>
    <s v="Agriculture"/>
    <m/>
    <m/>
    <m/>
    <m/>
    <m/>
    <m/>
    <m/>
    <s v="N"/>
    <s v="N"/>
    <m/>
    <m/>
    <s v="     "/>
    <m/>
    <m/>
    <m/>
    <m/>
    <m/>
    <m/>
    <m/>
    <m/>
    <m/>
    <m/>
    <m/>
    <m/>
    <m/>
    <m/>
    <m/>
    <m/>
    <m/>
    <m/>
    <m/>
  </r>
  <r>
    <x v="1337"/>
    <s v="     "/>
    <d v="2017-07-07T00:00:00"/>
    <d v="1899-12-30T15:09:00"/>
    <s v="27"/>
    <x v="2"/>
    <s v="7"/>
    <x v="3"/>
    <d v="2017-07-07T00:00:00"/>
    <m/>
    <m/>
    <s v="     "/>
    <x v="1"/>
    <m/>
    <x v="1"/>
    <m/>
    <m/>
    <s v="17-0061903"/>
    <m/>
    <m/>
    <m/>
    <m/>
    <s v="     "/>
    <x v="0"/>
    <x v="0"/>
    <s v="Vegetation"/>
    <x v="0"/>
    <m/>
    <s v="0.26-9.99"/>
    <s v="Square Feet: ; Acreage: 0.5"/>
    <s v="Vegetation"/>
    <x v="0"/>
    <s v="Vegetation"/>
    <s v="All types of equipment / facility failure"/>
    <s v="Contact - Vegetation"/>
    <m/>
    <s v="Contact - Vegetation"/>
    <s v="Conductor"/>
    <s v="Unknown"/>
    <s v="Overhead"/>
    <s v="Primary"/>
    <s v="Conductor"/>
    <m/>
    <s v="101455950"/>
    <s v="     "/>
    <x v="1"/>
    <n v="241"/>
    <n v="40.9054"/>
    <n v="-122.381"/>
    <m/>
    <s v="ANTLER-1101"/>
    <n v="12000"/>
    <s v="N.A."/>
    <s v="Hardwood Forest"/>
    <m/>
    <m/>
    <m/>
    <m/>
    <m/>
    <m/>
    <m/>
    <s v="N"/>
    <s v="N"/>
    <m/>
    <m/>
    <s v="     "/>
    <m/>
    <m/>
    <m/>
    <m/>
    <m/>
    <m/>
    <m/>
    <m/>
    <m/>
    <m/>
    <m/>
    <m/>
    <m/>
    <m/>
    <m/>
    <m/>
    <m/>
    <m/>
    <m/>
  </r>
  <r>
    <x v="1338"/>
    <s v="     "/>
    <d v="2017-07-07T00:00:00"/>
    <d v="1899-12-30T14:31:00"/>
    <s v="27"/>
    <x v="2"/>
    <s v="7"/>
    <x v="3"/>
    <d v="2017-07-07T00:00:00"/>
    <d v="1899-12-30T14:31:00"/>
    <s v="TREE CONTRACTOR HIT PRIMARY MAIN LINE"/>
    <s v="     "/>
    <x v="1"/>
    <m/>
    <x v="1"/>
    <m/>
    <s v="1825609"/>
    <s v="17-0061288"/>
    <m/>
    <m/>
    <n v="113026000"/>
    <m/>
    <s v="     "/>
    <x v="0"/>
    <x v="0"/>
    <s v="Vegetation"/>
    <x v="0"/>
    <m/>
    <s v="0.26-9.99"/>
    <s v="Square Feet: ; Acreage: 4.8"/>
    <s v="Vegetation"/>
    <x v="0"/>
    <s v="Vegetation"/>
    <s v="All types of equipment / facility failure"/>
    <s v="Contact - Vegetation"/>
    <m/>
    <s v="Contact - Vegetation"/>
    <s v="Conductor"/>
    <s v="Unknown"/>
    <s v="Overhead"/>
    <s v="Primary"/>
    <s v="Conductor"/>
    <m/>
    <s v="103855637"/>
    <s v="     "/>
    <x v="1"/>
    <n v="420"/>
    <n v="37.499000000000002"/>
    <n v="-119.79900000000001"/>
    <m/>
    <s v="MARIPOSA-2101"/>
    <n v="21000"/>
    <s v="STEVEN WARD OFFICE 209-966-3542 CELL559-706-8811"/>
    <s v="Conifer Forest"/>
    <m/>
    <m/>
    <m/>
    <m/>
    <m/>
    <m/>
    <m/>
    <s v="N"/>
    <s v="N"/>
    <m/>
    <m/>
    <s v="     "/>
    <n v="37.499000000000002"/>
    <n v="-119.79900000000001"/>
    <s v="Jul  8 2017 12:00AM"/>
    <s v="PGECont"/>
    <s v="TREE CREWS WERE CUTTING DOWN A LISTED TREE ON 2nd PATROL. THE AREA AROUND THE TREE WAS BURNED UP BUT THE TREE WAS STILL IN GOOD SHAPE. THE LOOKED TO HAVE A VARY SHALLOW PIE CUT AND THE HOLDING WOOD WAS CUT THROUGH. THERE WAS A BURNED UP ROPE HANGING IN A NEAR BY TREE THAT WAS USED AS A PULL ROPE"/>
    <s v="PINE"/>
    <s v="110"/>
    <s v="36"/>
    <s v="20"/>
    <m/>
    <m/>
    <m/>
    <m/>
    <m/>
    <m/>
    <m/>
    <s v="CrossArm"/>
    <s v="BareWire"/>
    <m/>
  </r>
  <r>
    <x v="1339"/>
    <s v="     "/>
    <d v="2017-07-07T00:00:00"/>
    <d v="1899-12-30T05:26:00"/>
    <s v="27"/>
    <x v="2"/>
    <s v="7"/>
    <x v="3"/>
    <d v="2017-07-07T00:00:00"/>
    <d v="1899-12-30T05:26:00"/>
    <s v="Black Oak failed and fell into the primaries, 2x3 foot fire in tier 2. Fire not marked on FAS Tag. "/>
    <s v="     "/>
    <x v="3"/>
    <m/>
    <x v="0"/>
    <m/>
    <m/>
    <m/>
    <m/>
    <m/>
    <m/>
    <m/>
    <s v="     "/>
    <x v="0"/>
    <x v="0"/>
    <m/>
    <x v="0"/>
    <m/>
    <s v="1 meter - &lt; 3 meters"/>
    <m/>
    <s v="Vegetation"/>
    <x v="0"/>
    <s v="Vegetation"/>
    <s v="Contact from object"/>
    <s v="Veg. contact"/>
    <m/>
    <s v="Contact - Vegetation"/>
    <s v="Conductor - Primary"/>
    <s v="0"/>
    <s v="Overhead"/>
    <m/>
    <s v="Conductor - Primary"/>
    <m/>
    <m/>
    <s v="     "/>
    <x v="1"/>
    <n v="340"/>
    <n v="38.901580000000003"/>
    <n v="-120.90356"/>
    <m/>
    <m/>
    <m/>
    <m/>
    <s v="Hardwood Forest"/>
    <n v="7.5000000000000002E-4"/>
    <m/>
    <m/>
    <m/>
    <m/>
    <m/>
    <m/>
    <s v="N"/>
    <s v="N"/>
    <m/>
    <m/>
    <s v="     "/>
    <m/>
    <m/>
    <m/>
    <m/>
    <m/>
    <m/>
    <m/>
    <m/>
    <m/>
    <m/>
    <m/>
    <m/>
    <m/>
    <m/>
    <m/>
    <m/>
    <m/>
    <m/>
    <m/>
  </r>
  <r>
    <x v="1340"/>
    <s v="     "/>
    <d v="2017-07-08T00:00:00"/>
    <d v="1899-12-30T18:16:00"/>
    <s v="27"/>
    <x v="2"/>
    <s v="7"/>
    <x v="3"/>
    <d v="2017-07-08T00:00:00"/>
    <d v="1899-12-30T18:16:00"/>
    <s v="Need tree crew to remove big oak tree laying on awac. Arcing caused ground fire"/>
    <s v="     "/>
    <x v="1"/>
    <m/>
    <x v="1"/>
    <m/>
    <s v="1826970"/>
    <s v="17-0061464"/>
    <m/>
    <m/>
    <m/>
    <m/>
    <s v="     "/>
    <x v="0"/>
    <x v="0"/>
    <s v="Vegetation"/>
    <x v="0"/>
    <m/>
    <s v="&lt;3 meters of linear travel"/>
    <s v="Square Feet: ; Acreage: "/>
    <s v="Vegetation"/>
    <x v="0"/>
    <s v="Vegetation"/>
    <s v="All types of equipment / facility failure"/>
    <s v="Contact - Vegetation"/>
    <m/>
    <s v="Contact - Vegetation"/>
    <s v="Conductor"/>
    <s v="Unknown"/>
    <s v="Overhead"/>
    <s v="Secondary"/>
    <s v="Conductor"/>
    <m/>
    <s v="103392970"/>
    <s v="     "/>
    <x v="0"/>
    <m/>
    <n v="35.465299999999999"/>
    <n v="-120.67100000000001"/>
    <m/>
    <s v="ATASCADERO-1101"/>
    <m/>
    <s v="Unknown"/>
    <s v="Urban"/>
    <m/>
    <m/>
    <m/>
    <m/>
    <m/>
    <m/>
    <m/>
    <s v="N"/>
    <s v="N"/>
    <m/>
    <m/>
    <s v="     "/>
    <m/>
    <m/>
    <m/>
    <m/>
    <m/>
    <m/>
    <m/>
    <m/>
    <m/>
    <m/>
    <m/>
    <m/>
    <m/>
    <m/>
    <m/>
    <m/>
    <m/>
    <m/>
    <m/>
  </r>
  <r>
    <x v="1341"/>
    <s v="     "/>
    <d v="2017-07-08T00:00:00"/>
    <d v="1899-12-30T18:49:00"/>
    <s v="27"/>
    <x v="2"/>
    <s v="7"/>
    <x v="3"/>
    <d v="2017-07-08T00:00:00"/>
    <d v="1899-12-30T18:49:00"/>
    <s v="0"/>
    <s v="     "/>
    <x v="1"/>
    <m/>
    <x v="1"/>
    <m/>
    <s v="1826992"/>
    <s v="17-0061469"/>
    <m/>
    <m/>
    <n v="113028000"/>
    <s v="EI170708A"/>
    <s v="     "/>
    <x v="0"/>
    <x v="0"/>
    <s v="Vegetation"/>
    <x v="0"/>
    <m/>
    <s v="10-99"/>
    <s v="Square Feet: ; Acreage: 29"/>
    <s v="Vegetation"/>
    <x v="0"/>
    <s v="Vegetation"/>
    <s v="All types of equipment / facility failure"/>
    <s v="Contact - Vegetation"/>
    <m/>
    <s v="Contact - Vegetation"/>
    <s v="Conductor"/>
    <s v="Pacific Bell"/>
    <s v="Overhead"/>
    <s v="Primary"/>
    <s v="Conductor"/>
    <m/>
    <s v="101526269"/>
    <s v="     "/>
    <x v="1"/>
    <n v="246"/>
    <n v="40.293500000000002"/>
    <n v="-122.40900000000001"/>
    <m/>
    <s v="COTTONWOOD-1103"/>
    <n v="12000"/>
    <s v="TOM STROING, RED BLUFF"/>
    <s v="Hardwood Woodland"/>
    <n v="10"/>
    <m/>
    <m/>
    <m/>
    <m/>
    <m/>
    <m/>
    <s v="N"/>
    <s v="N"/>
    <m/>
    <m/>
    <s v="     "/>
    <m/>
    <m/>
    <s v="Jul  9 2017 12:00AM"/>
    <s v="BranchFail"/>
    <s v="Large limb broke out from gray pine and fell across 12kv conductors"/>
    <s v="PING"/>
    <s v="80"/>
    <s v="28"/>
    <s v="30"/>
    <s v="Slight"/>
    <s v="None"/>
    <s v="N"/>
    <s v="1"/>
    <m/>
    <s v="Valley"/>
    <s v="D"/>
    <s v="CrossArm"/>
    <s v="BareWire"/>
    <s v="2"/>
  </r>
  <r>
    <x v="1342"/>
    <s v="     "/>
    <d v="2017-07-08T00:00:00"/>
    <d v="1899-12-30T18:15:00"/>
    <s v="27"/>
    <x v="2"/>
    <s v="7"/>
    <x v="3"/>
    <m/>
    <m/>
    <s v="On August 6, 2019, PG&amp;E's Electric Incident Reporting Hotline was notified of a complaint against PG&amp;E for property damage at the property east of the community of San Miguel, near Vineyard Canyon Road. The alleged property damage is unspecified but potentially in excess of $50,000. The complaint involved an electrical incident that happened at the address of 77820 Vineyard Canyon Road in San Miguel, CA on July 8, 2017.  This incident is referred as the &quot;Parkview Fire&quot; by CAL FIRE. According to CAL FIRE, the incident was caused by power lines coming into contact with a stadium light, type of light box that was mounted at the top of a wooden utility pole, not owned by PG&amp;E. This information is preliminary and the incident is being reported to the CPUC under the Property Damage criterion."/>
    <s v="     "/>
    <x v="2"/>
    <d v="2021-04-02T00:00:00"/>
    <x v="0"/>
    <m/>
    <s v="1827117"/>
    <s v="17-0061504"/>
    <m/>
    <s v="T004081481"/>
    <m/>
    <s v="EI170708B"/>
    <s v="     "/>
    <x v="0"/>
    <x v="0"/>
    <s v="Vegetation"/>
    <x v="0"/>
    <m/>
    <s v="1,000-4,999"/>
    <m/>
    <s v="Equipment - PG&amp;E"/>
    <x v="9"/>
    <s v="Equipment - PG&amp;E"/>
    <s v="All types of equipment / facility failure"/>
    <m/>
    <s v="Conductor"/>
    <m/>
    <m/>
    <s v="No"/>
    <s v="Overhead"/>
    <m/>
    <s v="Conductor"/>
    <m/>
    <s v="103958638"/>
    <s v="     "/>
    <x v="0"/>
    <m/>
    <n v="35.775379989999998"/>
    <n v="-120.69432"/>
    <s v="San Luis Obispo"/>
    <s v="SAN-MIGUEL-1106"/>
    <n v="12000"/>
    <m/>
    <s v="Herbaceous"/>
    <m/>
    <m/>
    <m/>
    <m/>
    <m/>
    <m/>
    <m/>
    <s v="N"/>
    <s v="N"/>
    <m/>
    <m/>
    <s v="     "/>
    <m/>
    <m/>
    <m/>
    <m/>
    <m/>
    <m/>
    <m/>
    <m/>
    <m/>
    <m/>
    <m/>
    <m/>
    <m/>
    <m/>
    <m/>
    <m/>
    <m/>
    <m/>
    <m/>
  </r>
  <r>
    <x v="1343"/>
    <s v="     "/>
    <d v="2017-07-08T00:00:00"/>
    <d v="1899-12-30T04:03:00"/>
    <s v="27"/>
    <x v="2"/>
    <s v="7"/>
    <x v="3"/>
    <d v="2017-07-08T00:00:00"/>
    <d v="1899-12-30T04:05:00"/>
    <s v="Svc brke in tree and fell onto play swing set and burned it up. 15' radius fire put out by West Sacramento fire dept. Made safe, called for crew to install new svc."/>
    <s v="     "/>
    <x v="1"/>
    <m/>
    <x v="1"/>
    <m/>
    <s v="1826132"/>
    <m/>
    <m/>
    <m/>
    <m/>
    <m/>
    <s v="     "/>
    <x v="0"/>
    <x v="0"/>
    <s v="Vegetation"/>
    <x v="0"/>
    <m/>
    <s v="&lt;3 meters of linear travel"/>
    <s v="Square Feet: 15x10; Acreage: "/>
    <s v="Vegetation"/>
    <x v="0"/>
    <s v="Vegetation"/>
    <s v="All types of equipment / facility failure"/>
    <s v="Contact - Vegetation"/>
    <m/>
    <s v="Contact - Vegetation"/>
    <s v="Conductor"/>
    <s v="Unknown"/>
    <s v="Overhead"/>
    <s v="Secondary"/>
    <s v="Conductor"/>
    <m/>
    <s v="101584938"/>
    <s v="     "/>
    <x v="0"/>
    <m/>
    <n v="38.5535"/>
    <n v="-121.53700000000001"/>
    <m/>
    <s v="DEEPWATER-1109"/>
    <m/>
    <s v="Unknown"/>
    <s v="Urban"/>
    <m/>
    <m/>
    <m/>
    <m/>
    <m/>
    <m/>
    <m/>
    <s v="N"/>
    <s v="N"/>
    <m/>
    <m/>
    <s v="     "/>
    <m/>
    <m/>
    <m/>
    <m/>
    <m/>
    <m/>
    <m/>
    <m/>
    <m/>
    <m/>
    <m/>
    <m/>
    <m/>
    <m/>
    <m/>
    <m/>
    <m/>
    <m/>
    <m/>
  </r>
  <r>
    <x v="1344"/>
    <s v="     "/>
    <d v="2017-07-08T00:00:00"/>
    <d v="1899-12-30T15:59:00"/>
    <s v="27"/>
    <x v="2"/>
    <s v="7"/>
    <x v="3"/>
    <d v="2017-07-08T00:00:00"/>
    <d v="1899-12-30T15:59:00"/>
    <s v="Found 1 of 2 blown @ TX, Found OW Secondary going through 1 tree and had another pine tree right next to OW secondary. Left TX fuses open for tree crew to trim trees away from OW secondary. There was a fire to the fences of 4 properties."/>
    <s v="     "/>
    <x v="1"/>
    <m/>
    <x v="1"/>
    <m/>
    <s v="1826891"/>
    <s v="17-0061458"/>
    <m/>
    <m/>
    <n v="113027000"/>
    <m/>
    <s v="     "/>
    <x v="0"/>
    <x v="0"/>
    <s v="Other"/>
    <x v="0"/>
    <m/>
    <s v="&lt;0.25"/>
    <s v="Square Feet: ; Acreage: "/>
    <s v="Vegetation"/>
    <x v="0"/>
    <s v="Vegetation"/>
    <s v="All types of equipment / facility failure"/>
    <s v="Contact - Vegetation"/>
    <m/>
    <s v="Contact - Vegetation"/>
    <s v="Conductor"/>
    <s v="Unknown"/>
    <s v="Overhead"/>
    <s v="Secondary"/>
    <s v="Conductor"/>
    <m/>
    <s v="100540958"/>
    <s v="     "/>
    <x v="0"/>
    <m/>
    <n v="37.282200000000003"/>
    <n v="-122.01900000000001"/>
    <m/>
    <s v="SARATOGA-1105"/>
    <m/>
    <s v="Unknown"/>
    <s v="Urban"/>
    <m/>
    <m/>
    <m/>
    <m/>
    <m/>
    <m/>
    <m/>
    <s v="N"/>
    <s v="N"/>
    <m/>
    <m/>
    <s v="     "/>
    <m/>
    <m/>
    <m/>
    <m/>
    <m/>
    <m/>
    <m/>
    <m/>
    <m/>
    <m/>
    <m/>
    <m/>
    <m/>
    <m/>
    <m/>
    <m/>
    <m/>
    <m/>
    <m/>
  </r>
  <r>
    <x v="1345"/>
    <s v="     "/>
    <d v="2017-07-09T00:00:00"/>
    <d v="1899-12-30T11:00:00"/>
    <s v="28"/>
    <x v="2"/>
    <s v="7"/>
    <x v="3"/>
    <d v="2017-07-09T00:00:00"/>
    <d v="1899-12-30T11:00:00"/>
    <s v="0"/>
    <s v="     "/>
    <x v="1"/>
    <m/>
    <x v="1"/>
    <m/>
    <s v="1827345"/>
    <s v="17-0061541"/>
    <m/>
    <m/>
    <m/>
    <m/>
    <s v="     "/>
    <x v="0"/>
    <x v="0"/>
    <s v="Vegetation"/>
    <x v="0"/>
    <m/>
    <s v="&lt;0.25"/>
    <s v="Square Feet: ; Acreage: "/>
    <s v="Vegetation"/>
    <x v="0"/>
    <s v="Vegetation"/>
    <s v="All types of equipment / facility failure"/>
    <s v="Contact - Vegetation"/>
    <m/>
    <s v="Contact - Vegetation"/>
    <s v="Conductor"/>
    <s v="Pacific Bell"/>
    <s v="Overhead"/>
    <s v="Primary"/>
    <s v="Conductor"/>
    <m/>
    <s v="100394209"/>
    <s v="     "/>
    <x v="0"/>
    <m/>
    <n v="39.420200000000001"/>
    <n v="-121.544"/>
    <m/>
    <s v="WYANDOTTE-1109"/>
    <n v="12000"/>
    <s v="Unknown"/>
    <s v="Agriculture"/>
    <m/>
    <m/>
    <m/>
    <m/>
    <m/>
    <m/>
    <m/>
    <s v="N"/>
    <s v="N"/>
    <m/>
    <m/>
    <s v="     "/>
    <n v="39.42015"/>
    <n v="-121.54389999999999"/>
    <s v="Jul 14 2017 12:00AM"/>
    <s v="BranchFail"/>
    <s v="A green Eucalyptus branch failed in the heat.  There are no defects present, or any decay inside or out at the point of failure."/>
    <s v="EUCA"/>
    <s v="60"/>
    <s v="46"/>
    <s v="12"/>
    <s v="Moderate"/>
    <s v="None"/>
    <s v="N"/>
    <s v="1"/>
    <m/>
    <s v="Valley"/>
    <s v="D"/>
    <s v="CrossArm"/>
    <s v="BareWire"/>
    <s v="2"/>
  </r>
  <r>
    <x v="1346"/>
    <s v="     "/>
    <d v="2017-07-09T00:00:00"/>
    <d v="1899-12-30T07:07:00"/>
    <s v="28"/>
    <x v="2"/>
    <s v="7"/>
    <x v="3"/>
    <d v="2017-07-09T00:00:00"/>
    <d v="1899-12-30T07:07:00"/>
    <s v="0"/>
    <s v="     "/>
    <x v="1"/>
    <m/>
    <x v="1"/>
    <m/>
    <s v="1827234"/>
    <s v="17-0061517"/>
    <m/>
    <m/>
    <n v="113028000"/>
    <m/>
    <s v="     "/>
    <x v="0"/>
    <x v="0"/>
    <s v="Vegetation"/>
    <x v="0"/>
    <m/>
    <s v="0.26-9.99"/>
    <s v="Square Feet: ; Acreage: "/>
    <s v="Equipment - PG&amp;E"/>
    <x v="10"/>
    <s v="Equipment - PG&amp;E"/>
    <s v="All types of equipment / facility failure"/>
    <s v="Splice/Clamp/Connector"/>
    <s v="Splice/Clamp/Connector"/>
    <m/>
    <m/>
    <s v="Unknown"/>
    <s v="Overhead"/>
    <s v="Primary"/>
    <s v="Conductor"/>
    <m/>
    <s v="103011964"/>
    <s v="     "/>
    <x v="0"/>
    <m/>
    <n v="36.5092"/>
    <n v="-121.447"/>
    <m/>
    <s v="GONZALES-1101"/>
    <n v="12000"/>
    <s v="Cal Fire"/>
    <s v="Urban"/>
    <m/>
    <m/>
    <m/>
    <m/>
    <m/>
    <m/>
    <m/>
    <s v="N"/>
    <s v="N"/>
    <m/>
    <m/>
    <s v="     "/>
    <m/>
    <m/>
    <m/>
    <m/>
    <m/>
    <m/>
    <m/>
    <m/>
    <m/>
    <m/>
    <m/>
    <m/>
    <m/>
    <m/>
    <m/>
    <m/>
    <m/>
    <m/>
    <m/>
  </r>
  <r>
    <x v="1347"/>
    <s v="     "/>
    <d v="2017-07-10T00:00:00"/>
    <d v="1899-12-30T16:39:00"/>
    <s v="28"/>
    <x v="2"/>
    <s v="7"/>
    <x v="3"/>
    <d v="2017-07-10T00:00:00"/>
    <d v="1899-12-30T16:41:00"/>
    <s v="CREW TO REPAIR"/>
    <s v="     "/>
    <x v="1"/>
    <m/>
    <x v="1"/>
    <m/>
    <m/>
    <s v="17-0061840"/>
    <m/>
    <m/>
    <m/>
    <m/>
    <s v="     "/>
    <x v="0"/>
    <x v="0"/>
    <s v="Vegetation"/>
    <x v="0"/>
    <m/>
    <s v="0.26-9.99"/>
    <s v="Square Feet: ; Acreage: "/>
    <s v="Equipment - PG&amp;E"/>
    <x v="4"/>
    <s v="Equipment - PG&amp;E"/>
    <s v="All types of equipment / facility failure"/>
    <s v="Conductor"/>
    <s v="Conductor"/>
    <m/>
    <m/>
    <s v="Unknown"/>
    <s v="Overhead"/>
    <s v="Primary"/>
    <s v="Conductor"/>
    <m/>
    <s v="101203174"/>
    <s v="     "/>
    <x v="0"/>
    <m/>
    <n v="36.962000000000003"/>
    <n v="-120.858"/>
    <m/>
    <s v="ORTIGA-1105"/>
    <n v="12000"/>
    <s v="EFRAIN CHAVARRIA"/>
    <s v="Water"/>
    <m/>
    <m/>
    <m/>
    <m/>
    <m/>
    <m/>
    <m/>
    <s v="N"/>
    <s v="N"/>
    <m/>
    <m/>
    <s v="     "/>
    <m/>
    <m/>
    <m/>
    <m/>
    <m/>
    <m/>
    <m/>
    <m/>
    <m/>
    <m/>
    <m/>
    <m/>
    <m/>
    <m/>
    <m/>
    <m/>
    <m/>
    <m/>
    <m/>
  </r>
  <r>
    <x v="1348"/>
    <s v="     "/>
    <d v="2017-07-10T00:00:00"/>
    <d v="1899-12-30T17:00:00"/>
    <s v="28"/>
    <x v="2"/>
    <s v="7"/>
    <x v="3"/>
    <m/>
    <m/>
    <s v="tree fell and broke xarm and wire"/>
    <s v="     "/>
    <x v="1"/>
    <m/>
    <x v="1"/>
    <m/>
    <s v="1828536"/>
    <s v="17-0061857"/>
    <m/>
    <m/>
    <m/>
    <m/>
    <s v="     "/>
    <x v="0"/>
    <x v="0"/>
    <s v="Vegetation"/>
    <x v="0"/>
    <m/>
    <s v="0.26-9.99"/>
    <s v="Square Feet: ; Acreage: 2"/>
    <s v="Vegetation"/>
    <x v="0"/>
    <s v="Vegetation"/>
    <s v="All types of equipment / facility failure"/>
    <s v="Contact - Vegetation"/>
    <m/>
    <s v="Contact - Vegetation"/>
    <s v="Conductor"/>
    <s v="Unknown"/>
    <s v="Overhead"/>
    <s v="Primary"/>
    <s v="Conductor"/>
    <m/>
    <s v="100270370"/>
    <s v="     "/>
    <x v="1"/>
    <n v="500"/>
    <n v="37.376800000000003"/>
    <n v="-122.36"/>
    <m/>
    <s v="HALF-MOON-BAY-1103"/>
    <n v="12000"/>
    <s v="David Hibdon 831-254-1763"/>
    <s v="Hardwood Woodland"/>
    <m/>
    <m/>
    <m/>
    <m/>
    <m/>
    <m/>
    <m/>
    <s v="N"/>
    <s v="N"/>
    <m/>
    <m/>
    <s v="     "/>
    <n v="37.225593000000003"/>
    <n v="-122.2157"/>
    <s v="Jul 17 2017 12:00AM"/>
    <s v="RootsFail"/>
    <s v="LIVE GREEN AND HEALTHY BLUE GUM EUCALYPTUS TREE UPROOTED FELL ON TO POWER LINES.CUASING ONLY GRASS FIRE ON 1 TUNITAS CREEK RANCH RD PROPERTY AVG 2.5 ACRESS IN OPEN FIELD ( PROPERTY DAMAGE ONLY GRASS. )"/>
    <s v="EUCB"/>
    <s v="65"/>
    <s v="15"/>
    <s v="25"/>
    <s v="None"/>
    <s v="None"/>
    <s v="N"/>
    <s v="1"/>
    <m/>
    <s v="Hillside"/>
    <s v="A"/>
    <s v="CrossArm"/>
    <s v="BareWire"/>
    <s v="0"/>
  </r>
  <r>
    <x v="1349"/>
    <s v="     "/>
    <d v="2017-07-10T00:00:00"/>
    <m/>
    <s v="28"/>
    <x v="2"/>
    <s v="7"/>
    <x v="3"/>
    <d v="2017-07-10T00:00:00"/>
    <d v="1899-12-30T09:07:00"/>
    <s v="secondary connectionn burned open cauing small veg fire"/>
    <s v="     "/>
    <x v="1"/>
    <m/>
    <x v="1"/>
    <m/>
    <s v="1827910"/>
    <m/>
    <m/>
    <m/>
    <m/>
    <m/>
    <s v="     "/>
    <x v="0"/>
    <x v="0"/>
    <s v="Vegetation"/>
    <x v="0"/>
    <m/>
    <s v="&lt;3 meters of linear travel"/>
    <s v="Square Feet: ; Acreage: "/>
    <s v="Equipment - PG&amp;E"/>
    <x v="10"/>
    <s v="Equipment - PG&amp;E"/>
    <s v="All types of equipment / facility failure"/>
    <s v="Splice/Clamp/Connector"/>
    <s v="Splice/Clamp/Connector"/>
    <m/>
    <m/>
    <s v="Unknown"/>
    <s v="Overhead"/>
    <s v="Secondary"/>
    <s v="Conductor"/>
    <m/>
    <s v="102083900"/>
    <s v="     "/>
    <x v="0"/>
    <m/>
    <n v="38.2074"/>
    <n v="-121.233"/>
    <m/>
    <s v="VICTOR-1102"/>
    <m/>
    <s v="N.A."/>
    <s v="Herbaceous"/>
    <m/>
    <m/>
    <m/>
    <m/>
    <m/>
    <m/>
    <m/>
    <s v="N"/>
    <s v="N"/>
    <m/>
    <m/>
    <s v="     "/>
    <m/>
    <m/>
    <m/>
    <m/>
    <m/>
    <m/>
    <m/>
    <m/>
    <m/>
    <m/>
    <m/>
    <m/>
    <m/>
    <m/>
    <m/>
    <m/>
    <m/>
    <m/>
    <m/>
  </r>
  <r>
    <x v="1350"/>
    <s v="     "/>
    <d v="2017-07-10T00:00:00"/>
    <d v="1899-12-30T12:32:00"/>
    <s v="28"/>
    <x v="2"/>
    <s v="7"/>
    <x v="3"/>
    <d v="2017-07-10T00:00:00"/>
    <d v="1899-12-30T12:32:00"/>
    <s v="2 of 2 wires broken on the ground 5 spans loadside 3769, started a fire, Cal Fire on site, inaccessable poles, crew will have to make repairs"/>
    <s v="     "/>
    <x v="1"/>
    <m/>
    <x v="1"/>
    <m/>
    <s v="1828225"/>
    <s v="17-0061771"/>
    <m/>
    <m/>
    <n v="113035000"/>
    <m/>
    <s v="     "/>
    <x v="0"/>
    <x v="0"/>
    <s v="Vegetation"/>
    <x v="0"/>
    <m/>
    <s v="&lt;0.25"/>
    <s v="Square Feet: ; Acreage: "/>
    <s v="Vegetation"/>
    <x v="0"/>
    <s v="Vegetation"/>
    <s v="All types of equipment / facility failure"/>
    <s v="Contact - Vegetation"/>
    <m/>
    <s v="Contact - Vegetation"/>
    <s v="Conductor"/>
    <s v="Unknown"/>
    <s v="Overhead"/>
    <s v="Primary"/>
    <s v="Conductor"/>
    <m/>
    <s v="103139646"/>
    <s v="     "/>
    <x v="1"/>
    <n v="105"/>
    <n v="40.260300000000001"/>
    <n v="-123.825"/>
    <m/>
    <s v="FRUITLAND-1142"/>
    <n v="12000"/>
    <s v="Cal Fire"/>
    <s v="Conifer Forest"/>
    <m/>
    <m/>
    <m/>
    <m/>
    <m/>
    <m/>
    <m/>
    <s v="N"/>
    <s v="N"/>
    <m/>
    <m/>
    <s v="     "/>
    <n v="40.260278"/>
    <n v="-123.825278"/>
    <s v="Jul 11 2017 12:00AM"/>
    <s v="Unverified"/>
    <s v="Reported that the canopy broke out of a tan oak and fell into the lines. Fire started and burned up most of the tree that caused the outage. Found main trunk as tree had been cut down by emergency crews but canopy and break point had been burned away. Tree would bave been about 60x13&quot; and 25 from the lines. Semi-steep ravine area."/>
    <m/>
    <m/>
    <m/>
    <m/>
    <m/>
    <m/>
    <m/>
    <m/>
    <m/>
    <m/>
    <m/>
    <m/>
    <m/>
    <s v="7"/>
  </r>
  <r>
    <x v="1351"/>
    <s v="     "/>
    <d v="2017-07-11T00:00:00"/>
    <d v="1899-12-30T08:11:00"/>
    <s v="28"/>
    <x v="2"/>
    <s v="7"/>
    <x v="3"/>
    <d v="2017-07-11T00:00:00"/>
    <d v="1899-12-30T08:13:00"/>
    <s v="EC TAG FOR CREW TO REPAIR BURNED OPEN JUMPER AND INST BIRD GUARD"/>
    <s v="     "/>
    <x v="1"/>
    <m/>
    <x v="1"/>
    <m/>
    <s v="1828776"/>
    <s v="17-0061968"/>
    <m/>
    <m/>
    <m/>
    <m/>
    <s v="     "/>
    <x v="0"/>
    <x v="0"/>
    <s v="Vegetation"/>
    <x v="0"/>
    <m/>
    <s v="&lt;0.25"/>
    <s v="Square Feet: ; Acreage: "/>
    <s v="Contact - Animal - Bird"/>
    <x v="6"/>
    <s v="Contact - Bird"/>
    <s v="All types of equipment / facility failure"/>
    <s v="Contact - Animal"/>
    <m/>
    <s v="Contact - Animal"/>
    <s v="Other"/>
    <s v="None"/>
    <s v="Overhead"/>
    <s v="Primary"/>
    <s v="Other"/>
    <m/>
    <s v="102072316"/>
    <s v="     "/>
    <x v="0"/>
    <m/>
    <n v="38.133699999999997"/>
    <n v="-121.105"/>
    <m/>
    <s v="LOCKEFORD-SUB-2102"/>
    <n v="21000"/>
    <s v="Unknown"/>
    <s v="Herbaceous"/>
    <m/>
    <m/>
    <m/>
    <m/>
    <m/>
    <m/>
    <m/>
    <s v="N"/>
    <s v="N"/>
    <m/>
    <m/>
    <s v="     "/>
    <m/>
    <m/>
    <m/>
    <m/>
    <m/>
    <m/>
    <m/>
    <m/>
    <m/>
    <m/>
    <m/>
    <m/>
    <m/>
    <m/>
    <m/>
    <m/>
    <m/>
    <m/>
    <m/>
  </r>
  <r>
    <x v="1352"/>
    <s v="     "/>
    <d v="2017-07-11T00:00:00"/>
    <d v="1899-12-30T13:56:00"/>
    <s v="28"/>
    <x v="2"/>
    <s v="7"/>
    <x v="3"/>
    <d v="2017-07-11T00:00:00"/>
    <d v="1899-12-30T13:56:00"/>
    <s v="A tree branch fell into a secondary conductor, breaking the neutral and causing an ignition. The ensuing fire was greater than 1 linear meter. JZCY - Veg sharepoint has incident data here: \\rcshare-nas05\VM\PLANNING\Business Analyst\02)PRIVILEGED_VMFireIncidents\2017\20170711_182171_NV"/>
    <s v="     "/>
    <x v="3"/>
    <m/>
    <x v="0"/>
    <m/>
    <m/>
    <m/>
    <m/>
    <m/>
    <m/>
    <m/>
    <s v="     "/>
    <x v="0"/>
    <x v="0"/>
    <m/>
    <x v="0"/>
    <m/>
    <s v="3 meters - 0.25 Acres"/>
    <m/>
    <s v="Vegetation"/>
    <x v="0"/>
    <s v="Vegetation"/>
    <s v="Contact from object"/>
    <s v="Veg. contact"/>
    <m/>
    <s v="Contact - Vegetation"/>
    <s v="Conductor - Open Wire Secondary"/>
    <s v="0"/>
    <s v="Overhead"/>
    <m/>
    <s v="Conductor - Open Wire Secondary"/>
    <m/>
    <m/>
    <s v="     "/>
    <x v="0"/>
    <m/>
    <n v="39.45064"/>
    <n v="-121.66146999999999"/>
    <m/>
    <m/>
    <m/>
    <m/>
    <s v="Agriculture"/>
    <n v="0.25"/>
    <m/>
    <m/>
    <m/>
    <m/>
    <m/>
    <m/>
    <s v="N"/>
    <s v="N"/>
    <m/>
    <m/>
    <s v="     "/>
    <m/>
    <m/>
    <m/>
    <m/>
    <m/>
    <m/>
    <m/>
    <m/>
    <m/>
    <m/>
    <m/>
    <m/>
    <m/>
    <m/>
    <m/>
    <m/>
    <m/>
    <m/>
    <m/>
  </r>
  <r>
    <x v="1353"/>
    <s v="     "/>
    <d v="2017-07-11T00:00:00"/>
    <m/>
    <s v="28"/>
    <x v="2"/>
    <s v="7"/>
    <x v="3"/>
    <d v="2017-07-11T00:00:00"/>
    <d v="1899-12-30T13:27:00"/>
    <s v="ir form filled out and turned in w/ tag"/>
    <s v="     "/>
    <x v="1"/>
    <m/>
    <x v="1"/>
    <m/>
    <s v="1829149"/>
    <s v="17-0062075"/>
    <m/>
    <m/>
    <m/>
    <m/>
    <s v="     "/>
    <x v="0"/>
    <x v="0"/>
    <s v="Vegetation"/>
    <x v="0"/>
    <m/>
    <s v="&lt;0.25"/>
    <s v="Square Feet: ; Acreage: "/>
    <s v="Equipment - PG&amp;E"/>
    <x v="9"/>
    <s v="Equipment - PG&amp;E"/>
    <s v="All types of equipment / facility failure"/>
    <s v="Wire-Wire Contact"/>
    <m/>
    <s v="Wire-Wire Contact"/>
    <m/>
    <s v="Pacific Bell"/>
    <s v="Overhead"/>
    <s v="Secondary"/>
    <s v="Conductor"/>
    <m/>
    <s v="102118581"/>
    <s v="     "/>
    <x v="0"/>
    <m/>
    <n v="38.033799999999999"/>
    <n v="-121.322"/>
    <m/>
    <s v="HAMMER-1109"/>
    <m/>
    <s v="N.A."/>
    <s v="Urban"/>
    <m/>
    <m/>
    <m/>
    <m/>
    <m/>
    <m/>
    <m/>
    <s v="N"/>
    <s v="N"/>
    <m/>
    <m/>
    <s v="     "/>
    <m/>
    <m/>
    <s v="Jul 12 2017 12:00AM"/>
    <s v="Unverified"/>
    <s v="Customer called PGE because lights kept flickering.T-Man trimmed mulberry around service drop. While inspecting,he found pin missing on pole at main line secondary as cause to flickering lights. While climbing pole to make repairs, T-Man caused line to slap together causing sparks to run down line causing small grass fire at 749 San Lucas-no damage to fence or structures. Had to de-energize to make repairs. This outage was not caused by vegetation."/>
    <m/>
    <m/>
    <m/>
    <m/>
    <m/>
    <m/>
    <m/>
    <m/>
    <m/>
    <m/>
    <m/>
    <m/>
    <m/>
    <m/>
  </r>
  <r>
    <x v="1354"/>
    <s v="     "/>
    <d v="2017-07-11T00:00:00"/>
    <m/>
    <s v="28"/>
    <x v="2"/>
    <s v="7"/>
    <x v="3"/>
    <d v="2017-07-11T00:00:00"/>
    <d v="1899-12-30T21:23:00"/>
    <s v="TAG TO M&amp;O TO REPAIR 21 KV DOWN BY TREE"/>
    <s v="     "/>
    <x v="1"/>
    <m/>
    <x v="1"/>
    <m/>
    <s v="1829511"/>
    <s v="17-0062198"/>
    <m/>
    <m/>
    <n v="113039000"/>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1676689"/>
    <s v="     "/>
    <x v="1"/>
    <n v="500"/>
    <n v="37.0122"/>
    <n v="-121.95"/>
    <m/>
    <s v="PAUL-SWEET-2106"/>
    <n v="21000"/>
    <s v="CAPT PHIL CRAMBLET  831-479-6842"/>
    <s v="Hardwood Woodland"/>
    <m/>
    <m/>
    <m/>
    <m/>
    <m/>
    <m/>
    <m/>
    <s v="N"/>
    <s v="N"/>
    <m/>
    <m/>
    <s v="     "/>
    <n v="37.012208000000001"/>
    <n v="-121.94949800000001"/>
    <s v="Jul 13 2017 12:00AM"/>
    <s v="BranchFail"/>
    <s v="Large green maple limb failed 6ft from attachment"/>
    <s v="MAPL"/>
    <s v="70"/>
    <s v="30"/>
    <s v="18"/>
    <s v="None"/>
    <s v="None"/>
    <s v="N"/>
    <s v="1"/>
    <m/>
    <s v="Hillside"/>
    <s v="A"/>
    <s v="CrossArm"/>
    <s v="TreeWire"/>
    <s v="3"/>
  </r>
  <r>
    <x v="1355"/>
    <s v="     "/>
    <d v="2017-07-11T00:00:00"/>
    <m/>
    <s v="28"/>
    <x v="2"/>
    <s v="7"/>
    <x v="3"/>
    <d v="2017-07-11T00:00:00"/>
    <d v="1899-12-30T13:56:00"/>
    <s v="0"/>
    <s v="     "/>
    <x v="1"/>
    <m/>
    <x v="1"/>
    <m/>
    <s v="1829171"/>
    <m/>
    <m/>
    <m/>
    <m/>
    <m/>
    <s v="     "/>
    <x v="0"/>
    <x v="0"/>
    <s v="Vegetation"/>
    <x v="0"/>
    <m/>
    <s v="&lt;0.25"/>
    <s v="Square Feet: ; Acreage: "/>
    <s v="Vegetation"/>
    <x v="0"/>
    <s v="Vegetation"/>
    <s v="All types of equipment / facility failure"/>
    <s v="Contact - Vegetation"/>
    <m/>
    <s v="Contact - Vegetation"/>
    <s v="Conductor"/>
    <s v="Unknown"/>
    <s v="Overhead"/>
    <s v="Secondary"/>
    <s v="Conductor"/>
    <m/>
    <s v="100423597"/>
    <s v="     "/>
    <x v="0"/>
    <m/>
    <n v="39.450600000000001"/>
    <n v="-121.715"/>
    <m/>
    <s v="TRES-VIAS-1101"/>
    <m/>
    <s v="chip fowler"/>
    <s v="Agriculture"/>
    <m/>
    <m/>
    <m/>
    <m/>
    <m/>
    <m/>
    <m/>
    <s v="N"/>
    <s v="N"/>
    <m/>
    <m/>
    <s v="     "/>
    <m/>
    <m/>
    <m/>
    <m/>
    <m/>
    <m/>
    <m/>
    <m/>
    <m/>
    <m/>
    <m/>
    <m/>
    <m/>
    <m/>
    <m/>
    <m/>
    <m/>
    <m/>
    <m/>
  </r>
  <r>
    <x v="1356"/>
    <s v="     "/>
    <d v="2017-07-12T00:00:00"/>
    <m/>
    <s v="28"/>
    <x v="2"/>
    <s v="7"/>
    <x v="3"/>
    <d v="2017-07-12T00:00:00"/>
    <d v="1899-12-30T05:51:00"/>
    <s v="1 of 3 primary 4 acsr in three spans on grnd. Opnd s/b's 8515, mde safe. sw log 1762214. Fire incident rprt # 17-1296"/>
    <s v="     "/>
    <x v="1"/>
    <m/>
    <x v="1"/>
    <m/>
    <s v="1829586"/>
    <s v="17-0062214"/>
    <m/>
    <m/>
    <n v="113040000"/>
    <m/>
    <s v="     "/>
    <x v="0"/>
    <x v="0"/>
    <s v="Vegetation"/>
    <x v="0"/>
    <m/>
    <s v="&lt;0.25"/>
    <s v="Square Feet: ; Acreage: "/>
    <s v="Equipment - PG&amp;E"/>
    <x v="4"/>
    <s v="Equipment - PG&amp;E"/>
    <s v="All types of equipment / facility failure"/>
    <s v="Conductor"/>
    <s v="Conductor"/>
    <m/>
    <m/>
    <s v="Unknown"/>
    <s v="Overhead"/>
    <s v="Primary"/>
    <s v="Conductor"/>
    <m/>
    <s v="101584920"/>
    <s v="     "/>
    <x v="0"/>
    <m/>
    <n v="38.3932"/>
    <n v="-121.804"/>
    <m/>
    <s v="VACA-DIXON-1103"/>
    <n v="12000"/>
    <s v="Unknown"/>
    <s v="Agriculture"/>
    <m/>
    <m/>
    <m/>
    <m/>
    <m/>
    <m/>
    <m/>
    <s v="N"/>
    <s v="N"/>
    <m/>
    <m/>
    <s v="     "/>
    <m/>
    <m/>
    <m/>
    <m/>
    <m/>
    <m/>
    <m/>
    <m/>
    <m/>
    <m/>
    <m/>
    <m/>
    <m/>
    <m/>
    <m/>
    <m/>
    <m/>
    <m/>
    <m/>
  </r>
  <r>
    <x v="1357"/>
    <s v="     "/>
    <d v="2017-07-12T00:00:00"/>
    <d v="1899-12-30T16:04:00"/>
    <s v="28"/>
    <x v="2"/>
    <s v="7"/>
    <x v="3"/>
    <d v="2017-07-12T00:00:00"/>
    <m/>
    <m/>
    <s v="     "/>
    <x v="1"/>
    <m/>
    <x v="1"/>
    <m/>
    <m/>
    <m/>
    <s v="INT-09837"/>
    <m/>
    <m/>
    <m/>
    <s v="     "/>
    <x v="0"/>
    <x v="0"/>
    <s v="Vegetation"/>
    <x v="2"/>
    <m/>
    <s v="0.26-9.99"/>
    <s v="Square Feet: ; Acreage: 1"/>
    <s v="Contact - Animal - Bird"/>
    <x v="6"/>
    <s v="Contact - Bird"/>
    <s v="All types of equipment / facility failure"/>
    <s v="Contact - Animal"/>
    <m/>
    <s v="Contact - Animal"/>
    <s v="Conductor"/>
    <s v="Unknown"/>
    <s v="Overhead"/>
    <s v="Transmission"/>
    <s v="Conductor"/>
    <m/>
    <s v="Structure 000/001"/>
    <s v="     "/>
    <x v="1"/>
    <n v="246"/>
    <n v="40.653100000000002"/>
    <n v="-122.334"/>
    <m/>
    <s v="KESWICK-CASCADE-60KV"/>
    <n v="60000"/>
    <s v="N.A."/>
    <s v="Hardwood Woodland"/>
    <m/>
    <m/>
    <m/>
    <m/>
    <m/>
    <m/>
    <m/>
    <s v="N"/>
    <s v="N"/>
    <m/>
    <m/>
    <s v="     "/>
    <m/>
    <m/>
    <m/>
    <m/>
    <m/>
    <m/>
    <m/>
    <m/>
    <m/>
    <m/>
    <m/>
    <m/>
    <m/>
    <m/>
    <m/>
    <m/>
    <m/>
    <m/>
    <m/>
  </r>
  <r>
    <x v="1358"/>
    <s v="     "/>
    <d v="2017-07-12T00:00:00"/>
    <m/>
    <s v="28"/>
    <x v="2"/>
    <s v="7"/>
    <x v="3"/>
    <d v="2017-07-12T00:00:00"/>
    <d v="1899-12-30T10:48:00"/>
    <s v="0"/>
    <s v="     "/>
    <x v="1"/>
    <m/>
    <x v="1"/>
    <m/>
    <s v="1829821"/>
    <m/>
    <m/>
    <m/>
    <m/>
    <m/>
    <s v="     "/>
    <x v="0"/>
    <x v="0"/>
    <s v="Other"/>
    <x v="0"/>
    <m/>
    <s v="&lt;0.25"/>
    <s v="Square Feet: ; Acreage: "/>
    <s v="Contact - 3rd Party"/>
    <x v="8"/>
    <s v="Contact - 3rd Party"/>
    <s v="All types of equipment / facility failure"/>
    <s v="Contact - Vehicle"/>
    <m/>
    <s v="Contact - Vehicle"/>
    <s v="Pole"/>
    <s v="None"/>
    <s v="Overhead"/>
    <s v="Secondary"/>
    <s v="Conductor"/>
    <m/>
    <s v="103222654"/>
    <s v="     "/>
    <x v="0"/>
    <m/>
    <n v="36.962499999999999"/>
    <n v="-120.04600000000001"/>
    <m/>
    <s v="STOREY-1108"/>
    <m/>
    <s v="Barbera Riley  661-5499 ext. 2"/>
    <s v="Urban"/>
    <m/>
    <m/>
    <m/>
    <m/>
    <m/>
    <m/>
    <m/>
    <s v="N"/>
    <s v="N"/>
    <m/>
    <m/>
    <s v="     "/>
    <m/>
    <m/>
    <m/>
    <m/>
    <m/>
    <m/>
    <m/>
    <m/>
    <m/>
    <m/>
    <m/>
    <m/>
    <m/>
    <m/>
    <m/>
    <m/>
    <m/>
    <m/>
    <m/>
  </r>
  <r>
    <x v="1359"/>
    <s v="     "/>
    <d v="2017-07-12T00:00:00"/>
    <m/>
    <s v="28"/>
    <x v="2"/>
    <s v="7"/>
    <x v="3"/>
    <d v="2017-07-12T00:00:00"/>
    <d v="1899-12-30T20:10:00"/>
    <s v="tree fell and broke pole, crew will need to replace"/>
    <s v="     "/>
    <x v="1"/>
    <m/>
    <x v="1"/>
    <m/>
    <s v="1830250"/>
    <s v="17-0062445"/>
    <m/>
    <m/>
    <m/>
    <m/>
    <s v="     "/>
    <x v="0"/>
    <x v="0"/>
    <s v="Vegetation"/>
    <x v="0"/>
    <m/>
    <s v="&lt;0.25"/>
    <s v="Square Feet: ; Acreage: "/>
    <s v="Vegetation"/>
    <x v="0"/>
    <s v="Vegetation"/>
    <s v="All types of equipment / facility failure"/>
    <s v="Contact - Vegetation"/>
    <m/>
    <s v="Contact - Vegetation"/>
    <s v="Conductor"/>
    <s v="Unknown"/>
    <s v="Overhead"/>
    <s v="Primary"/>
    <s v="Conductor"/>
    <m/>
    <s v="103841917"/>
    <s v="     "/>
    <x v="1"/>
    <n v="105"/>
    <n v="40.080800000000004"/>
    <n v="-123.834"/>
    <m/>
    <s v="GARBERVILLE-1101"/>
    <n v="12000"/>
    <s v="Cal Fire"/>
    <s v="Hardwood Forest"/>
    <m/>
    <m/>
    <m/>
    <m/>
    <m/>
    <m/>
    <m/>
    <s v="N"/>
    <s v="N"/>
    <m/>
    <m/>
    <s v="     "/>
    <n v="40.080832999999998"/>
    <n v="-123.833889"/>
    <s v="Jul 13 2017 12:00AM"/>
    <s v="TrunkFail"/>
    <s v="A black oak experienced a trunk failure where the main trunk fell away from the lines but a large lower side limb broke on the fall and fell trhough the lines. The tree had a healthy canopy but moderate internal decay at the point of failure (did not appear to be extensive through out the trunk). A small fire started."/>
    <s v="OAKK"/>
    <s v="60"/>
    <s v="39"/>
    <s v="18"/>
    <s v="None"/>
    <s v="None"/>
    <s v="N"/>
    <s v="1"/>
    <m/>
    <s v="Hillside"/>
    <s v="B"/>
    <s v="CrossArm"/>
    <s v="BareWire"/>
    <s v="11"/>
  </r>
  <r>
    <x v="1360"/>
    <s v="     "/>
    <d v="2017-07-12T00:00:00"/>
    <m/>
    <s v="28"/>
    <x v="2"/>
    <s v="7"/>
    <x v="3"/>
    <d v="2017-07-12T00:00:00"/>
    <d v="1899-12-30T14:39:00"/>
    <s v="3 spans w/o CGC # 315619523975   TAKE DIRT ROAD ACROOSS FROM 450 MARTY RD STAY RT AROUND BARN 3 SPANS LC/0 17499 OPND TAGGED MOL"/>
    <s v="     "/>
    <x v="1"/>
    <m/>
    <x v="1"/>
    <m/>
    <s v="1830200"/>
    <s v="17-0062439"/>
    <m/>
    <m/>
    <n v="113042000"/>
    <m/>
    <s v="     "/>
    <x v="0"/>
    <x v="0"/>
    <s v="Vegetation"/>
    <x v="0"/>
    <m/>
    <s v="&lt;3 meters of linear travel"/>
    <s v="Square Feet: ; Acreage: "/>
    <s v="Vegetation"/>
    <x v="0"/>
    <s v="Vegetation"/>
    <s v="All types of equipment / facility failure"/>
    <s v="Contact - Vegetation"/>
    <m/>
    <s v="Contact - Vegetation"/>
    <s v="Conductor"/>
    <s v="Unknown"/>
    <s v="Overhead"/>
    <s v="Primary"/>
    <s v="Conductor"/>
    <m/>
    <s v="103565794"/>
    <s v="     "/>
    <x v="2"/>
    <n v="520"/>
    <n v="37.149099999999997"/>
    <n v="-122.004"/>
    <m/>
    <s v="CAMP-EVERS-2106"/>
    <n v="21000"/>
    <s v="Unknown"/>
    <s v="Conifer Forest"/>
    <m/>
    <m/>
    <m/>
    <m/>
    <m/>
    <m/>
    <m/>
    <s v="N"/>
    <s v="N"/>
    <m/>
    <m/>
    <s v="     "/>
    <n v="37.147582"/>
    <n v="-122.00444299999999"/>
    <s v="Jul 14 2017 12:00AM"/>
    <s v="TrunkFail"/>
    <s v="STEM OF BLACK OAK SNAPPED OFF AND CONTACTED PRIMARY"/>
    <s v="OAK"/>
    <s v="70"/>
    <s v="12"/>
    <s v="55"/>
    <s v="Moderate"/>
    <s v="None"/>
    <s v="N"/>
    <s v="1"/>
    <m/>
    <s v="Hillside"/>
    <s v="B"/>
    <s v="CrossArm"/>
    <s v="BareWire"/>
    <s v="2"/>
  </r>
  <r>
    <x v="1361"/>
    <s v="     "/>
    <d v="2017-07-13T00:00:00"/>
    <d v="1899-12-30T05:13:00"/>
    <s v="28"/>
    <x v="2"/>
    <s v="7"/>
    <x v="3"/>
    <d v="2017-07-13T00:00:00"/>
    <m/>
    <m/>
    <s v="     "/>
    <x v="1"/>
    <m/>
    <x v="1"/>
    <m/>
    <m/>
    <m/>
    <s v="INT-09838"/>
    <m/>
    <m/>
    <m/>
    <s v="     "/>
    <x v="0"/>
    <x v="0"/>
    <s v="Vegetation"/>
    <x v="2"/>
    <m/>
    <s v="&lt;0.25"/>
    <s v="Square Feet: 40x20; Acreage: "/>
    <s v="Contact - Animal - Other"/>
    <x v="6"/>
    <s v="Contact - Animal"/>
    <s v="All types of equipment / facility failure"/>
    <s v="Contact - Animal"/>
    <m/>
    <s v="Contact - Animal"/>
    <s v="Conductor"/>
    <s v="Unknown"/>
    <s v="Overhead"/>
    <s v="Transmission"/>
    <s v="Conductor"/>
    <m/>
    <s v="Tower 025/173"/>
    <s v="     "/>
    <x v="0"/>
    <m/>
    <n v="38.120100000000001"/>
    <n v="-122.18600000000001"/>
    <m/>
    <s v="IGNACIO-MARE-ISLAND-#2-115"/>
    <n v="115000"/>
    <s v="N.A."/>
    <s v="Urban"/>
    <m/>
    <m/>
    <m/>
    <m/>
    <m/>
    <m/>
    <m/>
    <s v="N"/>
    <s v="N"/>
    <m/>
    <m/>
    <s v="     "/>
    <m/>
    <m/>
    <m/>
    <m/>
    <m/>
    <m/>
    <m/>
    <m/>
    <m/>
    <m/>
    <m/>
    <m/>
    <m/>
    <m/>
    <m/>
    <m/>
    <m/>
    <m/>
    <m/>
  </r>
  <r>
    <x v="1362"/>
    <s v="     "/>
    <d v="2017-07-13T00:00:00"/>
    <d v="1899-12-30T19:29:40"/>
    <s v="28"/>
    <x v="2"/>
    <s v="7"/>
    <x v="3"/>
    <d v="2017-07-13T00:00:00"/>
    <d v="1899-12-30T19:29:00"/>
    <s v="MMY6: FAS states a hawk was going phase to phase and caused a veg fire."/>
    <s v="     "/>
    <x v="0"/>
    <d v="2021-02-24T00:00:00"/>
    <x v="0"/>
    <m/>
    <m/>
    <s v="N/A"/>
    <m/>
    <s v="T004085797"/>
    <m/>
    <m/>
    <s v="     "/>
    <x v="0"/>
    <x v="0"/>
    <m/>
    <x v="0"/>
    <m/>
    <s v="0.26-9.99"/>
    <m/>
    <s v="Contact - Animal - Bird"/>
    <x v="6"/>
    <s v="Contact - Bird"/>
    <s v="Contact from object"/>
    <s v="Contact - Animal"/>
    <m/>
    <s v="Contact - Animal"/>
    <s v="Transformer"/>
    <s v="No"/>
    <s v="Overhead"/>
    <m/>
    <s v="Transformer"/>
    <m/>
    <s v="4.1839705531e+11"/>
    <s v="     "/>
    <x v="0"/>
    <m/>
    <n v="36.850299999999997"/>
    <n v="-119.55"/>
    <s v="Fresno"/>
    <s v="COPPERMINE-1104"/>
    <m/>
    <s v="FRESNO COUNTY FIRE DEP"/>
    <s v="Agriculture"/>
    <m/>
    <m/>
    <m/>
    <m/>
    <m/>
    <m/>
    <m/>
    <s v="N"/>
    <s v="N"/>
    <m/>
    <m/>
    <s v="     "/>
    <m/>
    <m/>
    <m/>
    <m/>
    <m/>
    <m/>
    <m/>
    <m/>
    <m/>
    <m/>
    <m/>
    <m/>
    <m/>
    <m/>
    <m/>
    <m/>
    <m/>
    <m/>
    <m/>
  </r>
  <r>
    <x v="1363"/>
    <s v="     "/>
    <d v="2017-07-13T00:00:00"/>
    <m/>
    <s v="28"/>
    <x v="2"/>
    <s v="7"/>
    <x v="3"/>
    <m/>
    <m/>
    <s v="red tail hawk went phase to phase at od bank causing veg fire no outage created ir and bird tag"/>
    <s v="     "/>
    <x v="1"/>
    <m/>
    <x v="1"/>
    <m/>
    <m/>
    <m/>
    <m/>
    <m/>
    <m/>
    <m/>
    <s v="     "/>
    <x v="0"/>
    <x v="0"/>
    <s v="Vegetation"/>
    <x v="0"/>
    <m/>
    <s v="0.26-9.99"/>
    <s v="Square Feet: ; Acreage: "/>
    <s v="Contact - Animal - Bird"/>
    <x v="6"/>
    <s v="Contact - Bird"/>
    <s v="All types of equipment / facility failure"/>
    <s v="Contact - Animal"/>
    <m/>
    <s v="Contact - Animal"/>
    <s v="Conductor"/>
    <s v="Unknown"/>
    <s v="Overhead"/>
    <s v="Secondary"/>
    <s v="Conductor"/>
    <m/>
    <s v="100728986"/>
    <s v="     "/>
    <x v="0"/>
    <m/>
    <n v="36.8504"/>
    <n v="-119.55"/>
    <m/>
    <s v="CLOVIS-1108"/>
    <m/>
    <s v="chis waters bat.chief 559-281-4308"/>
    <s v="Agriculture"/>
    <m/>
    <m/>
    <m/>
    <m/>
    <m/>
    <m/>
    <m/>
    <s v="N"/>
    <s v="N"/>
    <m/>
    <m/>
    <s v="     "/>
    <m/>
    <m/>
    <m/>
    <m/>
    <m/>
    <m/>
    <m/>
    <m/>
    <m/>
    <m/>
    <m/>
    <m/>
    <m/>
    <m/>
    <m/>
    <m/>
    <m/>
    <m/>
    <m/>
  </r>
  <r>
    <x v="1364"/>
    <s v="     "/>
    <d v="2017-07-13T00:00:00"/>
    <m/>
    <s v="28"/>
    <x v="2"/>
    <s v="7"/>
    <x v="3"/>
    <d v="2017-07-13T00:00:00"/>
    <d v="1899-12-30T07:43:00"/>
    <s v="fire around pole nothing found small grass fire aloge the road.  NO FIRE on sight. "/>
    <s v="     "/>
    <x v="1"/>
    <m/>
    <x v="1"/>
    <m/>
    <s v="1830586"/>
    <m/>
    <m/>
    <m/>
    <m/>
    <m/>
    <s v="     "/>
    <x v="0"/>
    <x v="0"/>
    <s v="Vegetation"/>
    <x v="0"/>
    <m/>
    <s v="&lt;3 meters of linear travel"/>
    <s v="Square Feet: ; Acreage: "/>
    <s v="Equipment - PG&amp;E"/>
    <x v="10"/>
    <s v="Equipment - PG&amp;E"/>
    <s v="All types of equipment / facility failure"/>
    <s v="Splice/Clamp/Connector"/>
    <s v="Splice/Clamp/Connector"/>
    <m/>
    <m/>
    <s v="None"/>
    <s v="Overhead"/>
    <s v="Secondary"/>
    <s v="Conductor"/>
    <m/>
    <s v="100406386"/>
    <s v="     "/>
    <x v="0"/>
    <m/>
    <n v="39.406399999999998"/>
    <n v="-122.126"/>
    <m/>
    <s v="RICE-1102"/>
    <m/>
    <s v="AXS-N/A FIRE NEAR POLE PER FD. NO STDBY. WANT CHECK OF POLE 530-458-0200"/>
    <s v="Wetland"/>
    <m/>
    <m/>
    <m/>
    <m/>
    <m/>
    <m/>
    <m/>
    <s v="N"/>
    <s v="N"/>
    <m/>
    <m/>
    <s v="     "/>
    <m/>
    <m/>
    <m/>
    <m/>
    <m/>
    <m/>
    <m/>
    <m/>
    <m/>
    <m/>
    <m/>
    <m/>
    <m/>
    <m/>
    <m/>
    <m/>
    <m/>
    <m/>
    <m/>
  </r>
  <r>
    <x v="1365"/>
    <s v="     "/>
    <d v="2017-07-14T00:00:00"/>
    <m/>
    <s v="28"/>
    <x v="2"/>
    <s v="7"/>
    <x v="3"/>
    <d v="2017-07-14T00:00:00"/>
    <d v="1899-12-30T17:46:00"/>
    <s v="WIRE DOWN"/>
    <s v="     "/>
    <x v="1"/>
    <m/>
    <x v="1"/>
    <m/>
    <s v="1831744"/>
    <s v="17-0063032"/>
    <m/>
    <m/>
    <n v="113052000"/>
    <m/>
    <s v="     "/>
    <x v="0"/>
    <x v="0"/>
    <s v="Vegetation"/>
    <x v="0"/>
    <m/>
    <s v="&lt;0.25"/>
    <s v="Square Feet: ; Acreage: "/>
    <s v="Equipment - PG&amp;E"/>
    <x v="4"/>
    <s v="Equipment - PG&amp;E"/>
    <s v="All types of equipment / facility failure"/>
    <s v="Conductor"/>
    <s v="Conductor"/>
    <m/>
    <m/>
    <s v="Unknown"/>
    <s v="Overhead"/>
    <s v="Primary"/>
    <s v="Conductor"/>
    <m/>
    <s v="102070196"/>
    <s v="     "/>
    <x v="0"/>
    <m/>
    <n v="37.709499999999998"/>
    <n v="-121.292"/>
    <m/>
    <s v="BANTA-1103"/>
    <n v="12000"/>
    <s v="TRACY"/>
    <s v="Urban"/>
    <m/>
    <m/>
    <m/>
    <m/>
    <m/>
    <m/>
    <m/>
    <s v="N"/>
    <s v="N"/>
    <m/>
    <m/>
    <s v="     "/>
    <m/>
    <m/>
    <m/>
    <m/>
    <m/>
    <m/>
    <m/>
    <m/>
    <m/>
    <m/>
    <m/>
    <m/>
    <m/>
    <m/>
    <m/>
    <m/>
    <m/>
    <m/>
    <m/>
  </r>
  <r>
    <x v="1366"/>
    <s v="     "/>
    <d v="2017-07-15T00:00:00"/>
    <m/>
    <s v="28"/>
    <x v="2"/>
    <s v="7"/>
    <x v="3"/>
    <d v="2017-07-15T00:00:00"/>
    <d v="1899-12-30T14:56:00"/>
    <s v="AWAITING CREW TO RPLCE MID-SPAN SVC BURNED DOWN SVC DE-ENERGIZED @ POLETOP IRO 7449 BURNED DOWN IN PALM TREE IRO 7453"/>
    <s v="     "/>
    <x v="1"/>
    <m/>
    <x v="1"/>
    <m/>
    <s v="1832228"/>
    <m/>
    <m/>
    <m/>
    <m/>
    <m/>
    <s v="     "/>
    <x v="0"/>
    <x v="0"/>
    <s v="Vegetation"/>
    <x v="0"/>
    <m/>
    <s v="&lt;3 meters of linear travel"/>
    <s v="Square Feet: ; Acreage: "/>
    <s v="Vegetation"/>
    <x v="0"/>
    <s v="Vegetation"/>
    <s v="All types of equipment / facility failure"/>
    <s v="Contact - Vegetation"/>
    <m/>
    <s v="Contact - Vegetation"/>
    <s v="Conductor"/>
    <s v="Pacific Bell"/>
    <s v="Overhead"/>
    <s v="Secondary"/>
    <s v="Conductor"/>
    <m/>
    <s v="100538519"/>
    <s v="     "/>
    <x v="0"/>
    <m/>
    <n v="37.307400000000001"/>
    <n v="-122.036"/>
    <m/>
    <s v="SARATOGA-1115"/>
    <m/>
    <s v="Unknown"/>
    <s v="Urban"/>
    <m/>
    <m/>
    <m/>
    <m/>
    <m/>
    <m/>
    <m/>
    <s v="N"/>
    <s v="N"/>
    <m/>
    <m/>
    <s v="     "/>
    <m/>
    <m/>
    <m/>
    <m/>
    <m/>
    <m/>
    <m/>
    <m/>
    <m/>
    <m/>
    <m/>
    <m/>
    <m/>
    <m/>
    <m/>
    <m/>
    <m/>
    <m/>
    <m/>
  </r>
  <r>
    <x v="1367"/>
    <s v="     "/>
    <d v="2017-07-15T00:00:00"/>
    <m/>
    <s v="28"/>
    <x v="2"/>
    <s v="7"/>
    <x v="3"/>
    <d v="2017-07-15T00:00:00"/>
    <d v="1899-12-30T14:32:00"/>
    <s v="0"/>
    <s v="     "/>
    <x v="1"/>
    <m/>
    <x v="1"/>
    <m/>
    <s v="1832213"/>
    <s v="17-0063126"/>
    <m/>
    <m/>
    <n v="113054000"/>
    <m/>
    <s v="     "/>
    <x v="0"/>
    <x v="0"/>
    <s v="Vegetation"/>
    <x v="0"/>
    <m/>
    <s v="&lt;0.25"/>
    <s v="Square Feet: ; Acreage: "/>
    <s v="Vegetation"/>
    <x v="0"/>
    <s v="Vegetation"/>
    <s v="All types of equipment / facility failure"/>
    <s v="Contact - Vegetation"/>
    <m/>
    <s v="Contact - Vegetation"/>
    <s v="Conductor"/>
    <s v="Unknown"/>
    <s v="Overhead"/>
    <s v="Primary"/>
    <s v="Conductor"/>
    <m/>
    <s v="100404385"/>
    <s v="     "/>
    <x v="1"/>
    <n v="280"/>
    <n v="39.623100000000001"/>
    <n v="-121.533"/>
    <m/>
    <s v="CLARK-ROAD-1102"/>
    <n v="12000"/>
    <s v="russ fowler"/>
    <s v="Hardwood Woodland"/>
    <m/>
    <m/>
    <m/>
    <m/>
    <m/>
    <m/>
    <m/>
    <s v="N"/>
    <s v="N"/>
    <m/>
    <m/>
    <s v="     "/>
    <n v="39.623130000000003"/>
    <n v="-121.53281"/>
    <s v="Jul 17 2017 12:00AM"/>
    <s v="TrunkFail"/>
    <s v="Green Live Oak failed 6ft above ground. interior heart rot evident at break no external signs of rot or decay.changed equipment to fuse 17483. line on ground reviewed. no further work by veg required"/>
    <s v="OAKL"/>
    <s v="50"/>
    <s v="15"/>
    <s v="25"/>
    <s v="None"/>
    <s v="None"/>
    <s v="N"/>
    <s v="1"/>
    <m/>
    <s v="Valley"/>
    <s v="D"/>
    <s v="CrossArm"/>
    <s v="BareWire"/>
    <s v="2"/>
  </r>
  <r>
    <x v="1368"/>
    <s v="     "/>
    <d v="2017-07-15T00:00:00"/>
    <m/>
    <s v="28"/>
    <x v="2"/>
    <s v="7"/>
    <x v="3"/>
    <d v="2017-07-15T00:00:00"/>
    <d v="1899-12-30T22:21:00"/>
    <s v="REPLACED PRIMARY TIE WIRE"/>
    <s v="     "/>
    <x v="1"/>
    <m/>
    <x v="1"/>
    <m/>
    <s v="1832532"/>
    <s v="17-0063175"/>
    <m/>
    <m/>
    <m/>
    <m/>
    <s v="     "/>
    <x v="0"/>
    <x v="0"/>
    <s v="Vegetation"/>
    <x v="0"/>
    <m/>
    <s v="10-99"/>
    <s v="Square Feet: ; Acreage: 10"/>
    <s v="Equipment - PG&amp;E"/>
    <x v="16"/>
    <s v="Equipment - PG&amp;E"/>
    <s v="All types of equipment / facility failure"/>
    <s v="Insulator"/>
    <s v="Insulator"/>
    <m/>
    <m/>
    <s v="Unknown"/>
    <s v="Overhead"/>
    <s v="Primary"/>
    <s v="Conductor"/>
    <m/>
    <s v="101658237"/>
    <s v="     "/>
    <x v="0"/>
    <m/>
    <n v="38.212800000000001"/>
    <n v="-121.834"/>
    <m/>
    <s v="PEABODY-2107"/>
    <n v="21000"/>
    <s v="Unknown"/>
    <s v="Agriculture"/>
    <n v="10"/>
    <m/>
    <m/>
    <m/>
    <m/>
    <m/>
    <m/>
    <s v="N"/>
    <s v="N"/>
    <m/>
    <m/>
    <s v="     "/>
    <m/>
    <m/>
    <m/>
    <m/>
    <m/>
    <m/>
    <m/>
    <m/>
    <m/>
    <m/>
    <m/>
    <m/>
    <m/>
    <m/>
    <m/>
    <m/>
    <m/>
    <m/>
    <m/>
  </r>
  <r>
    <x v="1369"/>
    <s v="     "/>
    <d v="2017-07-15T00:00:00"/>
    <m/>
    <s v="28"/>
    <x v="2"/>
    <s v="7"/>
    <x v="3"/>
    <d v="2017-07-15T00:00:00"/>
    <d v="1899-12-30T20:04:00"/>
    <s v="0"/>
    <s v="     "/>
    <x v="1"/>
    <m/>
    <x v="1"/>
    <m/>
    <s v="1832444"/>
    <s v="17-0063151"/>
    <m/>
    <m/>
    <n v="113054000"/>
    <m/>
    <s v="     "/>
    <x v="0"/>
    <x v="0"/>
    <s v="Vegetation"/>
    <x v="0"/>
    <m/>
    <s v="&lt;3 meters of linear travel"/>
    <s v="Square Feet: ; Acreage: "/>
    <s v="Equipment - PG&amp;E"/>
    <x v="9"/>
    <s v="Equipment - PG&amp;E"/>
    <s v="All types of equipment / facility failure"/>
    <s v="Jumper"/>
    <s v="Jumper"/>
    <m/>
    <m/>
    <s v="Unknown"/>
    <s v="Overhead"/>
    <s v="Primary"/>
    <s v="Conductor"/>
    <m/>
    <s v="100429093"/>
    <s v="     "/>
    <x v="0"/>
    <m/>
    <n v="39.459000000000003"/>
    <n v="-121.53100000000001"/>
    <m/>
    <s v="WYANDOTTE-1109"/>
    <n v="12000"/>
    <s v="oroville station"/>
    <s v="Urban"/>
    <m/>
    <m/>
    <m/>
    <m/>
    <m/>
    <m/>
    <m/>
    <s v="N"/>
    <s v="N"/>
    <m/>
    <m/>
    <s v="     "/>
    <m/>
    <m/>
    <m/>
    <m/>
    <m/>
    <m/>
    <m/>
    <m/>
    <m/>
    <m/>
    <m/>
    <m/>
    <m/>
    <m/>
    <m/>
    <m/>
    <m/>
    <m/>
    <m/>
  </r>
  <r>
    <x v="1370"/>
    <s v="     "/>
    <d v="2017-07-16T00:00:00"/>
    <m/>
    <s v="29"/>
    <x v="2"/>
    <s v="7"/>
    <x v="3"/>
    <d v="2017-07-16T00:00:00"/>
    <d v="1899-12-30T11:59:00"/>
    <s v="CREW TO REPLACE 3 C/O'S"/>
    <s v="     "/>
    <x v="1"/>
    <m/>
    <x v="1"/>
    <m/>
    <m/>
    <m/>
    <m/>
    <m/>
    <m/>
    <m/>
    <s v="     "/>
    <x v="0"/>
    <x v="0"/>
    <s v="Vegetation"/>
    <x v="0"/>
    <m/>
    <s v="&lt;0.25"/>
    <s v="Square Feet: ; Acreage: "/>
    <s v="Equipment - PG&amp;E"/>
    <x v="15"/>
    <s v="Equipment - PG&amp;E"/>
    <s v="All types of equipment / facility failure"/>
    <s v="Fuse"/>
    <s v="Fuse"/>
    <m/>
    <m/>
    <s v="None"/>
    <s v="Overhead"/>
    <s v="Primary"/>
    <s v="Fuse"/>
    <m/>
    <s v="101761892"/>
    <s v="     "/>
    <x v="1"/>
    <n v="505"/>
    <n v="36.666899999999998"/>
    <n v="-121.751"/>
    <m/>
    <s v="FORT-ORD-2107"/>
    <n v="21000"/>
    <s v="Unknown"/>
    <s v="Herbaceous"/>
    <m/>
    <m/>
    <m/>
    <m/>
    <m/>
    <m/>
    <m/>
    <s v="N"/>
    <s v="N"/>
    <m/>
    <m/>
    <s v="     "/>
    <m/>
    <m/>
    <m/>
    <m/>
    <m/>
    <m/>
    <m/>
    <m/>
    <m/>
    <m/>
    <m/>
    <m/>
    <m/>
    <m/>
    <m/>
    <m/>
    <m/>
    <m/>
    <m/>
  </r>
  <r>
    <x v="1371"/>
    <s v="     "/>
    <d v="2017-07-16T00:00:00"/>
    <m/>
    <s v="29"/>
    <x v="2"/>
    <s v="7"/>
    <x v="3"/>
    <d v="2017-07-16T00:00:00"/>
    <d v="1899-12-30T11:30:00"/>
    <s v="crew to repair wire down due to tree thru line 2 spans load side of 3965"/>
    <s v="     "/>
    <x v="1"/>
    <m/>
    <x v="1"/>
    <m/>
    <s v="1832697"/>
    <s v="17-0063223"/>
    <m/>
    <m/>
    <n v="113055000"/>
    <m/>
    <s v="     "/>
    <x v="0"/>
    <x v="0"/>
    <s v="Vegetation"/>
    <x v="0"/>
    <m/>
    <s v="&lt;3 meters of linear travel"/>
    <s v="Square Feet: ; Acreage: "/>
    <s v="Vegetation"/>
    <x v="0"/>
    <s v="Vegetation"/>
    <s v="All types of equipment / facility failure"/>
    <s v="Contact - Vegetation"/>
    <m/>
    <s v="Contact - Vegetation"/>
    <s v="Conductor"/>
    <s v="Unknown"/>
    <s v="Overhead"/>
    <s v="Primary"/>
    <s v="Conductor"/>
    <m/>
    <s v="100990019"/>
    <s v="     "/>
    <x v="1"/>
    <n v="105"/>
    <n v="40.3414"/>
    <n v="-123.879"/>
    <m/>
    <s v="FRUITLAND-1141"/>
    <n v="12000"/>
    <s v="707-726-1280"/>
    <s v="Conifer Forest"/>
    <m/>
    <m/>
    <m/>
    <m/>
    <m/>
    <m/>
    <m/>
    <s v="N"/>
    <s v="N"/>
    <m/>
    <m/>
    <s v="     "/>
    <n v="40.341388999999999"/>
    <n v="-123.87861100000001"/>
    <s v="Jul 17 2017 12:00AM"/>
    <s v="BranchFail"/>
    <s v="A large limb broke out of a green cottonwood and fell through the lines. Slight internal rot and included bark at the weak juncture point."/>
    <s v="COTB"/>
    <s v="85"/>
    <s v="38"/>
    <s v="20"/>
    <s v="None"/>
    <s v="None"/>
    <s v="N"/>
    <s v="1"/>
    <m/>
    <s v="Valley"/>
    <s v="A"/>
    <s v="CrossArm"/>
    <s v="BareWire"/>
    <s v="4"/>
  </r>
  <r>
    <x v="1372"/>
    <s v="     "/>
    <d v="2017-07-16T00:00:00"/>
    <m/>
    <s v="29"/>
    <x v="2"/>
    <s v="7"/>
    <x v="3"/>
    <d v="2017-07-16T00:00:00"/>
    <d v="1899-12-30T17:34:00"/>
    <s v="sec hot leg burnt opn held up by tx lead iro 576 endicott dr - awaiting line crew &amp; tree crew"/>
    <s v="     "/>
    <x v="1"/>
    <m/>
    <x v="1"/>
    <m/>
    <s v="1832917"/>
    <s v="17-0063269"/>
    <m/>
    <m/>
    <m/>
    <m/>
    <s v="     "/>
    <x v="0"/>
    <x v="0"/>
    <s v="Vegetation"/>
    <x v="0"/>
    <m/>
    <s v="&lt;3 meters of linear travel"/>
    <s v="Square Feet: ; Acreage: "/>
    <s v="Equipment - PG&amp;E"/>
    <x v="13"/>
    <s v="Equipment - PG&amp;E"/>
    <s v="All types of equipment / facility failure"/>
    <s v="Transformer"/>
    <s v="Transformer"/>
    <m/>
    <m/>
    <s v="Pacific Bell"/>
    <s v="Overhead"/>
    <s v="Secondary"/>
    <s v="Transformer"/>
    <m/>
    <s v="100532224"/>
    <s v="     "/>
    <x v="0"/>
    <m/>
    <n v="37.344099999999997"/>
    <n v="-122.036"/>
    <m/>
    <s v="WOLFE-1113"/>
    <m/>
    <s v="sunnyvale fire"/>
    <s v="Urban"/>
    <m/>
    <m/>
    <m/>
    <m/>
    <m/>
    <m/>
    <m/>
    <s v="N"/>
    <s v="N"/>
    <m/>
    <m/>
    <s v="     "/>
    <m/>
    <m/>
    <m/>
    <m/>
    <m/>
    <m/>
    <m/>
    <m/>
    <m/>
    <m/>
    <m/>
    <m/>
    <m/>
    <m/>
    <m/>
    <m/>
    <m/>
    <m/>
    <m/>
  </r>
  <r>
    <x v="1373"/>
    <s v="     "/>
    <d v="2017-07-16T00:00:00"/>
    <m/>
    <s v="29"/>
    <x v="2"/>
    <s v="7"/>
    <x v="3"/>
    <d v="2017-07-16T00:00:00"/>
    <d v="1899-12-30T12:10:00"/>
    <s v="1 ph of # 6 copper down all truck accessible. No cause"/>
    <s v="     "/>
    <x v="1"/>
    <m/>
    <x v="1"/>
    <m/>
    <m/>
    <s v="17-0063242"/>
    <m/>
    <m/>
    <m/>
    <m/>
    <s v="     "/>
    <x v="0"/>
    <x v="0"/>
    <s v="Vegetation"/>
    <x v="0"/>
    <m/>
    <s v="0.26-9.99"/>
    <s v="Square Feet: ; Acreage: "/>
    <s v="Equipment - PG&amp;E"/>
    <x v="10"/>
    <s v="Equipment - PG&amp;E"/>
    <s v="All types of equipment / facility failure"/>
    <s v="Splice/Clamp/Connector"/>
    <s v="Splice/Clamp/Connector"/>
    <m/>
    <m/>
    <s v="Unknown"/>
    <s v="Overhead"/>
    <s v="Primary"/>
    <s v="Conductor"/>
    <m/>
    <s v="101942626"/>
    <s v="     "/>
    <x v="1"/>
    <n v="565"/>
    <n v="35.661299999999997"/>
    <n v="-120.922"/>
    <m/>
    <s v="TEMPLETON-2110"/>
    <n v="21000"/>
    <s v="Unknown"/>
    <s v="Herbaceous"/>
    <m/>
    <m/>
    <m/>
    <m/>
    <m/>
    <m/>
    <m/>
    <s v="N"/>
    <s v="N"/>
    <m/>
    <m/>
    <s v="     "/>
    <m/>
    <m/>
    <m/>
    <m/>
    <m/>
    <m/>
    <m/>
    <m/>
    <m/>
    <m/>
    <m/>
    <m/>
    <m/>
    <m/>
    <m/>
    <m/>
    <m/>
    <m/>
    <m/>
  </r>
  <r>
    <x v="1374"/>
    <s v="     "/>
    <d v="2017-07-17T00:00:00"/>
    <m/>
    <s v="29"/>
    <x v="2"/>
    <s v="7"/>
    <x v="3"/>
    <d v="2017-07-17T00:00:00"/>
    <d v="1899-12-30T07:39:00"/>
    <s v="0"/>
    <s v="     "/>
    <x v="1"/>
    <m/>
    <x v="1"/>
    <m/>
    <m/>
    <s v="17-0063338"/>
    <m/>
    <m/>
    <m/>
    <m/>
    <s v="     "/>
    <x v="0"/>
    <x v="0"/>
    <s v="Vegetation"/>
    <x v="0"/>
    <m/>
    <s v="&lt;0.25"/>
    <s v="Square Feet: ; Acreage: "/>
    <s v="Equipment - PG&amp;E"/>
    <x v="9"/>
    <s v="Equipment - PG&amp;E"/>
    <s v="All types of equipment / facility failure"/>
    <s v="Jumper"/>
    <s v="Jumper"/>
    <m/>
    <m/>
    <s v="Pacific Bell"/>
    <s v="Overhead"/>
    <s v="Primary"/>
    <s v="Conductor"/>
    <m/>
    <s v="101543808"/>
    <s v="     "/>
    <x v="0"/>
    <m/>
    <n v="40.165300000000002"/>
    <n v="-122.223"/>
    <m/>
    <s v="RAWSON-1103"/>
    <n v="12000"/>
    <s v="Unknown"/>
    <s v="Urban"/>
    <m/>
    <m/>
    <m/>
    <m/>
    <m/>
    <m/>
    <m/>
    <s v="N"/>
    <s v="N"/>
    <m/>
    <m/>
    <s v="     "/>
    <m/>
    <m/>
    <m/>
    <m/>
    <m/>
    <m/>
    <m/>
    <m/>
    <m/>
    <m/>
    <m/>
    <m/>
    <m/>
    <m/>
    <m/>
    <m/>
    <m/>
    <m/>
    <m/>
  </r>
  <r>
    <x v="1375"/>
    <s v="     "/>
    <d v="2017-07-17T00:00:00"/>
    <d v="1899-12-30T19:21:00"/>
    <s v="29"/>
    <x v="2"/>
    <s v="7"/>
    <x v="3"/>
    <d v="2017-07-17T00:00:00"/>
    <d v="1899-12-30T19:21:00"/>
    <s v="Large tree limb fell through two phases of primary line. 5x5 foot fire in tier 2.  fire marked in FAS tag. JZCY - Veg sharepoint has incident data here: \\rcshare-nas05\VM\PLANNING\Business Analyst\02)PRIVILEGED_VMFireIncidents\2017\17-0063524_YO"/>
    <s v="     "/>
    <x v="3"/>
    <m/>
    <x v="0"/>
    <m/>
    <m/>
    <s v="17-0063524"/>
    <m/>
    <m/>
    <m/>
    <m/>
    <s v="     "/>
    <x v="0"/>
    <x v="0"/>
    <m/>
    <x v="0"/>
    <m/>
    <s v="1 meter - &lt; 3 meters"/>
    <m/>
    <s v="Vegetation"/>
    <x v="0"/>
    <s v="Vegetation"/>
    <s v="Contact from object"/>
    <s v="Veg. contact"/>
    <m/>
    <s v="Contact - Vegetation"/>
    <s v="Conductor - Primary"/>
    <s v="0"/>
    <s v="Overhead"/>
    <m/>
    <s v="Conductor - Primary"/>
    <m/>
    <m/>
    <s v="     "/>
    <x v="1"/>
    <n v="320"/>
    <n v="37.991999999999997"/>
    <n v="-120.43980999999999"/>
    <m/>
    <m/>
    <m/>
    <m/>
    <s v="Urban"/>
    <n v="7.5000000000000002E-4"/>
    <m/>
    <m/>
    <m/>
    <m/>
    <m/>
    <m/>
    <s v="N"/>
    <s v="N"/>
    <m/>
    <m/>
    <s v="     "/>
    <n v="37.991700000000002"/>
    <n v="-120.43729999999999"/>
    <s v="Jul 18 2017 12:00AM"/>
    <s v="BranchFail"/>
    <s v="Healthy Freemont Cottonwood dropped a large limb through two phases of priamry line and ignited a small vegetation fire underneath the facilities. The tree was situated in a riparian creek/corridor. approximate elevation 1654ft"/>
    <s v="COTT"/>
    <s v="65"/>
    <s v="30"/>
    <s v="20"/>
    <s v="Moderate"/>
    <s v="None"/>
    <s v="N"/>
    <s v="1"/>
    <m/>
    <s v="Creek"/>
    <s v="D"/>
    <s v="CrossArm"/>
    <s v="BareWire"/>
    <s v="2"/>
  </r>
  <r>
    <x v="1376"/>
    <s v="     "/>
    <d v="2017-07-17T00:00:00"/>
    <m/>
    <s v="29"/>
    <x v="2"/>
    <s v="7"/>
    <x v="3"/>
    <d v="2017-07-17T00:00:00"/>
    <d v="1899-12-30T18:54:00"/>
    <s v="Need crew to repair 2 of 3 primary #4 ASCR wires down here by big oak tree, trouble loc is isolated for crew to report on also 1-brkn x-arm 1 p N/O C-215. Open points are flying bells 2P N/O LCO 99585 and N/O Sw 4705 on County rd 89w WS I-5"/>
    <s v="     "/>
    <x v="1"/>
    <m/>
    <x v="1"/>
    <m/>
    <s v="1834178"/>
    <s v="17-0063505"/>
    <m/>
    <m/>
    <n v="113057000"/>
    <m/>
    <s v="     "/>
    <x v="0"/>
    <x v="0"/>
    <s v="Vegetation"/>
    <x v="0"/>
    <m/>
    <s v="0.26-9.99"/>
    <s v="Square Feet: ; Acreage: 1"/>
    <s v="Vegetation"/>
    <x v="0"/>
    <s v="Vegetation"/>
    <s v="All types of equipment / facility failure"/>
    <s v="Contact - Vegetation"/>
    <m/>
    <s v="Contact - Vegetation"/>
    <s v="Conductor"/>
    <s v="Pacific Bell"/>
    <s v="Overhead"/>
    <s v="Primary"/>
    <s v="Conductor"/>
    <m/>
    <s v="101602915"/>
    <s v="     "/>
    <x v="0"/>
    <m/>
    <n v="38.888500000000001"/>
    <n v="-121.99"/>
    <m/>
    <s v="DUNNIGAN-1101"/>
    <n v="12000"/>
    <s v="Dunnigan Fire Dept"/>
    <s v="Agriculture"/>
    <m/>
    <m/>
    <m/>
    <m/>
    <m/>
    <m/>
    <m/>
    <s v="N"/>
    <s v="N"/>
    <m/>
    <m/>
    <s v="     "/>
    <n v="38.888530000000003"/>
    <n v="-121.98984"/>
    <s v="Jul 19 2017 12:00AM"/>
    <s v="BranchFail"/>
    <s v="mature blue oak tree, top broke out and landed on the power line. no visable defects in tree, visable failures from the past._x000d__x000a_   we have the tree inventoried, i dont see history of ever trimming._x000d__x000a_"/>
    <s v="OAKD"/>
    <s v="50"/>
    <s v="35"/>
    <s v="20"/>
    <s v="None"/>
    <s v="None"/>
    <s v="N"/>
    <s v="1"/>
    <m/>
    <s v="Valley"/>
    <s v="D"/>
    <s v="CrossArm"/>
    <s v="BareWire"/>
    <s v="7"/>
  </r>
  <r>
    <x v="1377"/>
    <s v="     "/>
    <d v="2017-07-17T00:00:00"/>
    <m/>
    <s v="29"/>
    <x v="2"/>
    <s v="7"/>
    <x v="3"/>
    <d v="2017-07-16T00:00:00"/>
    <d v="1899-12-30T22:04:00"/>
    <s v="0"/>
    <s v="     "/>
    <x v="1"/>
    <m/>
    <x v="1"/>
    <m/>
    <s v="1833100"/>
    <s v="17-0063297"/>
    <m/>
    <m/>
    <m/>
    <m/>
    <s v="     "/>
    <x v="0"/>
    <x v="0"/>
    <s v="Vegetation"/>
    <x v="0"/>
    <m/>
    <s v="&lt;0.25"/>
    <s v="Square Feet: ; Acreage: "/>
    <s v="Equipment - PG&amp;E"/>
    <x v="2"/>
    <s v="Equipment - PG&amp;E"/>
    <s v="All types of equipment / facility failure"/>
    <s v="Pole"/>
    <s v="Pole"/>
    <m/>
    <m/>
    <s v="Unknown"/>
    <s v="Overhead"/>
    <s v="Primary"/>
    <s v="Conductor"/>
    <m/>
    <s v="101765495"/>
    <s v="     "/>
    <x v="0"/>
    <m/>
    <n v="35.956000000000003"/>
    <n v="-120.852"/>
    <m/>
    <s v="OILFIELDS-1103"/>
    <n v="12000"/>
    <s v="N.A."/>
    <s v="Barren/Other"/>
    <m/>
    <m/>
    <m/>
    <m/>
    <m/>
    <m/>
    <m/>
    <s v="N"/>
    <s v="N"/>
    <m/>
    <m/>
    <s v="     "/>
    <m/>
    <m/>
    <m/>
    <m/>
    <m/>
    <m/>
    <m/>
    <m/>
    <m/>
    <m/>
    <m/>
    <m/>
    <m/>
    <m/>
    <m/>
    <m/>
    <m/>
    <m/>
    <m/>
  </r>
  <r>
    <x v="1378"/>
    <s v="     "/>
    <d v="2017-07-18T00:00:00"/>
    <d v="1899-12-30T11:45:58"/>
    <s v="29"/>
    <x v="2"/>
    <s v="7"/>
    <x v="3"/>
    <d v="2017-07-18T00:00:00"/>
    <d v="1899-12-30T11:45:00"/>
    <s v="S1ZE-  burnt capacitor bank caused veg fire "/>
    <s v="     "/>
    <x v="0"/>
    <d v="2021-02-24T00:00:00"/>
    <x v="0"/>
    <m/>
    <s v="1834827"/>
    <m/>
    <m/>
    <s v="T004089467"/>
    <m/>
    <m/>
    <s v="     "/>
    <x v="0"/>
    <x v="0"/>
    <m/>
    <x v="0"/>
    <m/>
    <s v="&lt;3 meters of linear travel"/>
    <m/>
    <s v="Equipment - PG&amp;E"/>
    <x v="11"/>
    <s v="Equipment - PG&amp;E"/>
    <s v="All types of equipment / facility failure"/>
    <s v="Capacitor bank failure"/>
    <s v="Capacitor Bank"/>
    <m/>
    <m/>
    <s v="Yes"/>
    <s v="Overhead"/>
    <m/>
    <s v="Capacitor Bank"/>
    <m/>
    <s v="C1187"/>
    <s v="     "/>
    <x v="0"/>
    <m/>
    <n v="36.8309"/>
    <n v="-119.86199999999999"/>
    <s v="Fresno"/>
    <s v="FIGARDEN-2107"/>
    <m/>
    <s v="FRESNO COUNTY FIRE DEP"/>
    <s v="Urban"/>
    <m/>
    <m/>
    <m/>
    <m/>
    <m/>
    <m/>
    <m/>
    <s v="N"/>
    <s v="N"/>
    <m/>
    <m/>
    <s v="     "/>
    <m/>
    <m/>
    <m/>
    <m/>
    <m/>
    <m/>
    <m/>
    <m/>
    <m/>
    <m/>
    <m/>
    <m/>
    <m/>
    <m/>
    <m/>
    <m/>
    <m/>
    <m/>
    <m/>
  </r>
  <r>
    <x v="1379"/>
    <s v="     "/>
    <d v="2017-07-18T00:00:00"/>
    <d v="1899-12-30T18:19:47"/>
    <s v="29"/>
    <x v="2"/>
    <s v="7"/>
    <x v="3"/>
    <d v="2017-07-18T00:00:00"/>
    <d v="1899-12-30T18:19:00"/>
    <s v="CAR INTO POLE AND VEG FIRE-"/>
    <s v="     "/>
    <x v="0"/>
    <d v="2021-02-22T00:00:00"/>
    <x v="0"/>
    <m/>
    <m/>
    <m/>
    <m/>
    <s v="T004089904"/>
    <m/>
    <m/>
    <s v="     "/>
    <x v="0"/>
    <x v="0"/>
    <m/>
    <x v="0"/>
    <m/>
    <s v="0.26-9.99"/>
    <m/>
    <s v="Contact - 3rd Party"/>
    <x v="8"/>
    <s v="Contact - 3rd Party"/>
    <s v="Contact from object"/>
    <s v="Contact - Vehicle"/>
    <m/>
    <s v="Contact - Vehicle"/>
    <s v="Pole"/>
    <s v="Yes"/>
    <s v="Overhead"/>
    <m/>
    <s v="Pole"/>
    <m/>
    <s v="101485037"/>
    <s v="     "/>
    <x v="0"/>
    <n v="246"/>
    <n v="40.432000000000002"/>
    <n v="-122.274"/>
    <s v="Shasta"/>
    <s v="PANORAMA-1101"/>
    <m/>
    <m/>
    <s v="Herbaceous"/>
    <m/>
    <m/>
    <m/>
    <m/>
    <m/>
    <m/>
    <m/>
    <s v="N"/>
    <s v="N"/>
    <m/>
    <m/>
    <s v="     "/>
    <m/>
    <m/>
    <m/>
    <m/>
    <m/>
    <m/>
    <m/>
    <m/>
    <m/>
    <m/>
    <m/>
    <m/>
    <m/>
    <m/>
    <m/>
    <m/>
    <m/>
    <m/>
    <m/>
  </r>
  <r>
    <x v="1380"/>
    <s v="     "/>
    <d v="2017-07-18T00:00:00"/>
    <d v="1899-12-30T21:40:00"/>
    <s v="29"/>
    <x v="2"/>
    <s v="7"/>
    <x v="3"/>
    <d v="2017-07-18T00:00:00"/>
    <m/>
    <m/>
    <s v="     "/>
    <x v="1"/>
    <m/>
    <x v="1"/>
    <m/>
    <m/>
    <m/>
    <s v="INT-09875"/>
    <m/>
    <m/>
    <m/>
    <s v="     "/>
    <x v="0"/>
    <x v="0"/>
    <s v="Vegetation"/>
    <x v="2"/>
    <m/>
    <s v="0.26-9.99"/>
    <s v="Square Feet: ; Acreage: 1"/>
    <s v="Equipment - PG&amp;E"/>
    <x v="10"/>
    <s v="Equipment - PG&amp;E"/>
    <s v="All types of equipment / facility failure"/>
    <s v="Splice/Clamp/Connector"/>
    <s v="Splice/Clamp/Connector"/>
    <m/>
    <m/>
    <s v="Unknown"/>
    <s v="Overhead"/>
    <s v="Transmission"/>
    <s v="Conductor"/>
    <m/>
    <s v="Pole 000/002 to 000/003"/>
    <s v="     "/>
    <x v="1"/>
    <n v="530"/>
    <n v="38.003100000000003"/>
    <n v="-122.209"/>
    <m/>
    <s v="CHRISTIE-FRANKLIN-#2-60"/>
    <n v="60000"/>
    <s v="Unknown"/>
    <s v="Herbaceous"/>
    <m/>
    <m/>
    <m/>
    <m/>
    <m/>
    <m/>
    <m/>
    <s v="N"/>
    <s v="N"/>
    <m/>
    <m/>
    <s v="     "/>
    <m/>
    <m/>
    <m/>
    <m/>
    <m/>
    <m/>
    <m/>
    <m/>
    <m/>
    <m/>
    <m/>
    <m/>
    <m/>
    <m/>
    <m/>
    <m/>
    <m/>
    <m/>
    <m/>
  </r>
  <r>
    <x v="1381"/>
    <s v="     "/>
    <d v="2017-07-18T00:00:00"/>
    <m/>
    <s v="29"/>
    <x v="2"/>
    <s v="7"/>
    <x v="3"/>
    <d v="2017-07-18T00:00:00"/>
    <d v="1899-12-30T11:45:00"/>
    <s v="part 44 at C1187 burned up and caused a small fire at the base of the pole Fresno fd put out fire and I opened up cap. bank to make safe filled out coe for repairs"/>
    <s v="     "/>
    <x v="1"/>
    <m/>
    <x v="1"/>
    <m/>
    <s v="1834827"/>
    <m/>
    <m/>
    <m/>
    <m/>
    <m/>
    <s v="     "/>
    <x v="0"/>
    <x v="0"/>
    <s v="Vegetation"/>
    <x v="0"/>
    <m/>
    <s v="&lt;3 meters of linear travel"/>
    <s v="Square Feet: ; Acreage: "/>
    <s v="Equipment - PG&amp;E"/>
    <x v="11"/>
    <s v="Equipment - PG&amp;E"/>
    <s v="All types of equipment / facility failure"/>
    <s v="Capacitor Bank"/>
    <s v="Capacitor Bank"/>
    <m/>
    <m/>
    <s v="Pacific Bell"/>
    <s v="Overhead"/>
    <s v="Primary"/>
    <s v="Capacitor Bank"/>
    <m/>
    <s v="100624764"/>
    <s v="     "/>
    <x v="0"/>
    <m/>
    <n v="36.830800000000004"/>
    <n v="-119.86199999999999"/>
    <m/>
    <s v="FIGARDEN-SUB.-2107"/>
    <n v="21000"/>
    <s v="Unknown"/>
    <s v="Urban"/>
    <m/>
    <m/>
    <m/>
    <m/>
    <m/>
    <m/>
    <m/>
    <s v="N"/>
    <s v="N"/>
    <m/>
    <m/>
    <s v="     "/>
    <m/>
    <m/>
    <m/>
    <m/>
    <m/>
    <m/>
    <m/>
    <m/>
    <m/>
    <m/>
    <m/>
    <m/>
    <m/>
    <m/>
    <m/>
    <m/>
    <m/>
    <m/>
    <m/>
  </r>
  <r>
    <x v="1382"/>
    <s v="     "/>
    <d v="2017-07-18T00:00:00"/>
    <m/>
    <s v="29"/>
    <x v="2"/>
    <s v="7"/>
    <x v="3"/>
    <d v="2017-07-18T00:00:00"/>
    <d v="1899-12-30T07:39:00"/>
    <s v="0"/>
    <s v="     "/>
    <x v="1"/>
    <m/>
    <x v="1"/>
    <m/>
    <s v="1834442"/>
    <m/>
    <m/>
    <m/>
    <m/>
    <m/>
    <s v="     "/>
    <x v="0"/>
    <x v="0"/>
    <s v="Vegetation"/>
    <x v="0"/>
    <m/>
    <s v="&lt;0.25"/>
    <s v="Square Feet: ; Acreage: "/>
    <s v="Equipment - PG&amp;E"/>
    <x v="9"/>
    <s v="Equipment - PG&amp;E"/>
    <s v="All types of equipment / facility failure"/>
    <m/>
    <m/>
    <m/>
    <m/>
    <s v="Unknown"/>
    <s v="Overhead"/>
    <s v="Secondary"/>
    <s v="Other"/>
    <m/>
    <s v="101269434"/>
    <s v="     "/>
    <x v="0"/>
    <n v="320"/>
    <n v="38.070399999999999"/>
    <n v="-120.545"/>
    <m/>
    <s v="FROGTOWN-1702"/>
    <m/>
    <s v="Unknown"/>
    <s v="Urban"/>
    <m/>
    <m/>
    <m/>
    <m/>
    <m/>
    <m/>
    <m/>
    <s v="N"/>
    <s v="N"/>
    <m/>
    <m/>
    <s v="     "/>
    <m/>
    <m/>
    <m/>
    <m/>
    <m/>
    <m/>
    <m/>
    <m/>
    <m/>
    <m/>
    <m/>
    <m/>
    <m/>
    <m/>
    <m/>
    <m/>
    <m/>
    <m/>
    <m/>
  </r>
  <r>
    <x v="1383"/>
    <s v="     "/>
    <d v="2017-07-18T00:00:00"/>
    <d v="1899-12-30T11:30:00"/>
    <s v="29"/>
    <x v="2"/>
    <s v="7"/>
    <x v="3"/>
    <d v="2017-07-18T00:00:00"/>
    <m/>
    <m/>
    <s v="     "/>
    <x v="1"/>
    <m/>
    <x v="1"/>
    <m/>
    <m/>
    <m/>
    <s v="INT-09873"/>
    <m/>
    <m/>
    <m/>
    <s v="     "/>
    <x v="0"/>
    <x v="0"/>
    <s v="Vegetation"/>
    <x v="2"/>
    <m/>
    <s v="0.26-9.99"/>
    <s v="Square Feet: ; Acreage: 4"/>
    <s v="Contact - Animal - Bird"/>
    <x v="6"/>
    <s v="Contact - Bird"/>
    <s v="All types of equipment / facility failure"/>
    <s v="Contact - Animal"/>
    <m/>
    <s v="Contact - Animal"/>
    <s v="Conductor"/>
    <s v="Unknown"/>
    <s v="Overhead"/>
    <s v="Transmission"/>
    <s v="Conductor"/>
    <m/>
    <s v="Structure 012/071"/>
    <s v="     "/>
    <x v="1"/>
    <n v="320"/>
    <n v="38.048400000000001"/>
    <n v="-120.557"/>
    <m/>
    <s v="STANISLAUS-MELONES-SW-STA-MANTECA-#1-115"/>
    <n v="115000"/>
    <s v="N.A."/>
    <s v="Herbaceous"/>
    <m/>
    <m/>
    <m/>
    <m/>
    <m/>
    <m/>
    <m/>
    <s v="N"/>
    <s v="N"/>
    <m/>
    <m/>
    <s v="     "/>
    <m/>
    <m/>
    <m/>
    <m/>
    <m/>
    <m/>
    <m/>
    <m/>
    <m/>
    <m/>
    <m/>
    <m/>
    <m/>
    <m/>
    <m/>
    <m/>
    <m/>
    <m/>
    <m/>
  </r>
  <r>
    <x v="1384"/>
    <s v="     "/>
    <d v="2017-07-19T00:00:00"/>
    <d v="1899-12-30T05:52:00"/>
    <s v="29"/>
    <x v="2"/>
    <s v="7"/>
    <x v="3"/>
    <d v="2017-07-19T00:00:00"/>
    <m/>
    <m/>
    <s v="     "/>
    <x v="1"/>
    <m/>
    <x v="1"/>
    <m/>
    <m/>
    <m/>
    <s v="INT-09877"/>
    <m/>
    <m/>
    <m/>
    <s v="     "/>
    <x v="0"/>
    <x v="0"/>
    <s v="Vegetation"/>
    <x v="2"/>
    <m/>
    <s v="&lt;0.25"/>
    <s v="Square Feet: ; Acreage: "/>
    <s v="Contact - Animal - Other"/>
    <x v="6"/>
    <s v="Contact - Animal"/>
    <s v="All types of equipment / facility failure"/>
    <s v="Contact - Animal"/>
    <m/>
    <s v="Contact - Animal"/>
    <s v="Conductor"/>
    <s v="Unknown"/>
    <s v="Overhead"/>
    <s v="Transmission"/>
    <s v="Conductor"/>
    <m/>
    <s v="Tower 003/001"/>
    <s v="     "/>
    <x v="1"/>
    <n v="424"/>
    <n v="37.090499999999999"/>
    <n v="-119.605"/>
    <m/>
    <s v="CHOWCHILLA-KERCKOFF-2-115"/>
    <n v="115000"/>
    <s v="N.A."/>
    <s v="Herbaceous"/>
    <m/>
    <m/>
    <m/>
    <m/>
    <m/>
    <m/>
    <m/>
    <s v="N"/>
    <s v="N"/>
    <m/>
    <m/>
    <s v="     "/>
    <m/>
    <m/>
    <m/>
    <m/>
    <m/>
    <m/>
    <m/>
    <m/>
    <m/>
    <m/>
    <m/>
    <m/>
    <m/>
    <m/>
    <m/>
    <m/>
    <m/>
    <m/>
    <m/>
  </r>
  <r>
    <x v="1385"/>
    <s v="     "/>
    <d v="2017-07-19T00:00:00"/>
    <m/>
    <s v="29"/>
    <x v="2"/>
    <s v="7"/>
    <x v="3"/>
    <d v="2017-07-19T00:00:00"/>
    <d v="1899-12-30T09:33:00"/>
    <s v="BURNT JUMPER AND CAP. UNIT AT L1075, OPENED REMAINING FUSE."/>
    <s v="     "/>
    <x v="1"/>
    <m/>
    <x v="1"/>
    <m/>
    <m/>
    <m/>
    <m/>
    <m/>
    <m/>
    <m/>
    <s v="     "/>
    <x v="0"/>
    <x v="0"/>
    <s v="Vegetation"/>
    <x v="0"/>
    <m/>
    <s v="&lt;3 meters of linear travel"/>
    <s v="Square Feet: ; Acreage: "/>
    <s v="Equipment - PG&amp;E"/>
    <x v="11"/>
    <s v="Equipment - PG&amp;E"/>
    <s v="All types of equipment / facility failure"/>
    <s v="Capacitor Bank"/>
    <s v="Capacitor Bank"/>
    <m/>
    <m/>
    <s v="Unknown"/>
    <s v="Overhead"/>
    <s v="Primary"/>
    <s v="Capacitor Bank"/>
    <m/>
    <s v="100159158"/>
    <s v="     "/>
    <x v="0"/>
    <m/>
    <n v="35.3446"/>
    <n v="-118.861"/>
    <m/>
    <s v="LAMONT-1104"/>
    <n v="12000"/>
    <s v="N.A."/>
    <s v="Agriculture"/>
    <m/>
    <m/>
    <m/>
    <m/>
    <m/>
    <m/>
    <m/>
    <s v="N"/>
    <s v="N"/>
    <m/>
    <m/>
    <s v="     "/>
    <m/>
    <m/>
    <m/>
    <m/>
    <m/>
    <m/>
    <m/>
    <m/>
    <m/>
    <m/>
    <m/>
    <m/>
    <m/>
    <m/>
    <m/>
    <m/>
    <m/>
    <m/>
    <m/>
  </r>
  <r>
    <x v="1386"/>
    <s v="     "/>
    <d v="2017-07-19T00:00:00"/>
    <m/>
    <s v="29"/>
    <x v="2"/>
    <s v="7"/>
    <x v="3"/>
    <d v="2017-07-19T00:00:00"/>
    <d v="1899-12-30T17:00:00"/>
    <s v="0"/>
    <s v="     "/>
    <x v="1"/>
    <m/>
    <x v="1"/>
    <m/>
    <s v="1835920"/>
    <s v="17-0064059"/>
    <m/>
    <m/>
    <n v="113064000"/>
    <m/>
    <s v="     "/>
    <x v="0"/>
    <x v="0"/>
    <s v="Vegetation"/>
    <x v="0"/>
    <m/>
    <s v="&lt;0.25"/>
    <s v="Square Feet: ; Acreage: "/>
    <s v="Vegetation"/>
    <x v="0"/>
    <s v="Vegetation"/>
    <s v="All types of equipment / facility failure"/>
    <s v="Contact - Vegetation"/>
    <m/>
    <s v="Contact - Vegetation"/>
    <s v="Conductor"/>
    <s v="Yes"/>
    <s v="Overhead"/>
    <s v="Primary"/>
    <s v="Conductor"/>
    <m/>
    <s v="102201550"/>
    <s v="     "/>
    <x v="0"/>
    <m/>
    <n v="39.412399999999998"/>
    <n v="-123.812"/>
    <m/>
    <s v="FORT-BRAGG-STA-A-1102"/>
    <n v="12000"/>
    <s v="DRUE RHOADS 707 964 5673"/>
    <s v="Conifer Forest"/>
    <m/>
    <m/>
    <m/>
    <m/>
    <m/>
    <m/>
    <m/>
    <s v="N"/>
    <s v="N"/>
    <m/>
    <m/>
    <s v="     "/>
    <n v="39.412419999999997"/>
    <n v="-123.81234000000001"/>
    <s v="Jul 24 2017 12:00AM"/>
    <s v="TrunkFail"/>
    <s v="The line side stem of a green Shore Pine failed approximately 4 ft above the ground and fell into the 12kv lines. Both stems of the Shore Pine failed, but the other stem failed away from the conductors. There was a small fire as a result of the wire on ground, it was approximately 20ft x 25ft in size, and damaged an old fence. There was no extensive property damage or personal injuries due to the fire."/>
    <s v="PINL"/>
    <s v="70"/>
    <s v="28"/>
    <s v="20"/>
    <s v="None"/>
    <s v="None"/>
    <s v="N"/>
    <s v="1"/>
    <m/>
    <s v="Plain"/>
    <s v="A"/>
    <s v="CrossArm"/>
    <s v="BareWire"/>
    <s v="8"/>
  </r>
  <r>
    <x v="1387"/>
    <s v="     "/>
    <d v="2017-07-20T00:00:00"/>
    <m/>
    <s v="29"/>
    <x v="2"/>
    <s v="7"/>
    <x v="3"/>
    <d v="2017-07-20T00:00:00"/>
    <d v="1899-12-30T01:46:00"/>
    <s v="f6tmjpg,blwn L/A called for crew to replace,small veg.fire"/>
    <s v="     "/>
    <x v="1"/>
    <m/>
    <x v="1"/>
    <m/>
    <s v="1836050"/>
    <m/>
    <m/>
    <m/>
    <m/>
    <m/>
    <s v="     "/>
    <x v="0"/>
    <x v="0"/>
    <s v="Vegetation"/>
    <x v="0"/>
    <m/>
    <s v="&lt;3 meters of linear travel"/>
    <s v="Square Feet: ; Acreage: "/>
    <s v="Equipment - PG&amp;E"/>
    <x v="17"/>
    <s v="Equipment - PG&amp;E"/>
    <s v="All types of equipment / facility failure"/>
    <s v="Lightning Arrestor"/>
    <s v="Lightning Arrestor"/>
    <m/>
    <m/>
    <s v="Unknown"/>
    <s v="Overhead"/>
    <s v="Secondary"/>
    <s v="Lightning Arrestor"/>
    <m/>
    <s v="100830639"/>
    <s v="     "/>
    <x v="0"/>
    <m/>
    <n v="36.525399999999998"/>
    <n v="-119.682"/>
    <m/>
    <s v="KINGSBURG-1116"/>
    <m/>
    <s v="Unknown"/>
    <s v="Agriculture"/>
    <m/>
    <m/>
    <m/>
    <m/>
    <m/>
    <m/>
    <m/>
    <s v="N"/>
    <s v="N"/>
    <m/>
    <m/>
    <s v="     "/>
    <m/>
    <m/>
    <m/>
    <m/>
    <m/>
    <m/>
    <m/>
    <m/>
    <m/>
    <m/>
    <m/>
    <m/>
    <m/>
    <m/>
    <m/>
    <m/>
    <m/>
    <m/>
    <m/>
  </r>
  <r>
    <x v="1388"/>
    <s v="     "/>
    <d v="2017-07-20T00:00:00"/>
    <d v="1899-12-30T20:57:00"/>
    <s v="29"/>
    <x v="2"/>
    <s v="7"/>
    <x v="3"/>
    <d v="2017-07-20T00:00:00"/>
    <d v="1899-12-30T20:57:00"/>
    <s v="#2CU OPEN WIRE SEC GOT TOGETHER MID-SPAN AND WAS SHORTING OUT THE HOTLEG TO NEUTRAL"/>
    <s v="     "/>
    <x v="1"/>
    <m/>
    <x v="1"/>
    <m/>
    <s v="1836646"/>
    <s v="17-0064391"/>
    <m/>
    <m/>
    <n v="113067000"/>
    <s v="EI170720A"/>
    <s v="     "/>
    <x v="0"/>
    <x v="0"/>
    <s v="Building"/>
    <x v="0"/>
    <m/>
    <s v="Structure-only"/>
    <s v="Square Feet: ; Acreage: "/>
    <s v="Equipment - PG&amp;E"/>
    <x v="9"/>
    <s v="Equipment - PG&amp;E"/>
    <s v="All types of equipment / facility failure"/>
    <s v="Wire-Wire Contact"/>
    <m/>
    <s v="Wire-Wire Contact"/>
    <m/>
    <s v="Unknown"/>
    <s v="Overhead"/>
    <s v="Secondary"/>
    <s v="Conductor"/>
    <m/>
    <s v="101813719"/>
    <s v="     "/>
    <x v="0"/>
    <m/>
    <n v="37.7361"/>
    <n v="-122.492"/>
    <m/>
    <s v="TARAVAL-0402"/>
    <m/>
    <s v="N.A."/>
    <s v="Urban"/>
    <m/>
    <m/>
    <m/>
    <m/>
    <m/>
    <m/>
    <m/>
    <s v="N"/>
    <s v="N"/>
    <m/>
    <m/>
    <s v="     "/>
    <m/>
    <m/>
    <m/>
    <m/>
    <m/>
    <m/>
    <m/>
    <m/>
    <m/>
    <m/>
    <m/>
    <m/>
    <m/>
    <m/>
    <m/>
    <m/>
    <m/>
    <m/>
    <m/>
  </r>
  <r>
    <x v="1389"/>
    <s v="     "/>
    <d v="2017-07-20T00:00:00"/>
    <m/>
    <s v="29"/>
    <x v="2"/>
    <s v="7"/>
    <x v="3"/>
    <d v="2017-07-20T00:00:00"/>
    <d v="1899-12-30T03:39:00"/>
    <s v="wire down and burned pole need crew to repair,"/>
    <s v="     "/>
    <x v="1"/>
    <m/>
    <x v="1"/>
    <m/>
    <s v="1836063"/>
    <s v="17-0064078"/>
    <m/>
    <m/>
    <m/>
    <m/>
    <s v="     "/>
    <x v="0"/>
    <x v="0"/>
    <s v="Vegetation"/>
    <x v="0"/>
    <m/>
    <s v="0.26-9.99"/>
    <s v="Square Feet: ; Acreage: 2.5"/>
    <s v="Equipment - PG&amp;E"/>
    <x v="4"/>
    <s v="Equipment - PG&amp;E"/>
    <s v="All types of equipment / facility failure"/>
    <s v="Conductor"/>
    <s v="Conductor"/>
    <m/>
    <m/>
    <s v="Unknown"/>
    <s v="Overhead"/>
    <s v="Primary"/>
    <s v="Conductor"/>
    <m/>
    <s v="102142834"/>
    <s v="     "/>
    <x v="0"/>
    <m/>
    <n v="38.0642"/>
    <n v="-120.871"/>
    <m/>
    <s v="CORRAL-1103"/>
    <n v="12000"/>
    <s v="chris costales 209 754 2735"/>
    <s v="Herbaceous"/>
    <n v="10"/>
    <m/>
    <m/>
    <m/>
    <m/>
    <m/>
    <m/>
    <s v="N"/>
    <s v="N"/>
    <m/>
    <m/>
    <s v="     "/>
    <m/>
    <m/>
    <m/>
    <m/>
    <m/>
    <m/>
    <m/>
    <m/>
    <m/>
    <m/>
    <m/>
    <m/>
    <m/>
    <m/>
    <m/>
    <m/>
    <m/>
    <m/>
    <m/>
  </r>
  <r>
    <x v="1390"/>
    <s v="     "/>
    <d v="2017-07-20T00:00:00"/>
    <m/>
    <s v="29"/>
    <x v="2"/>
    <s v="7"/>
    <x v="3"/>
    <d v="2017-07-20T00:00:00"/>
    <d v="1899-12-30T17:00:00"/>
    <s v="COE TAG FOR C1349,3 OF 3 OPEN AND TAGGED CAUTION"/>
    <s v="     "/>
    <x v="1"/>
    <m/>
    <x v="1"/>
    <m/>
    <s v="1836556"/>
    <m/>
    <m/>
    <m/>
    <m/>
    <m/>
    <s v="     "/>
    <x v="0"/>
    <x v="0"/>
    <s v="Vegetation"/>
    <x v="0"/>
    <m/>
    <s v="&lt;3 meters of linear travel"/>
    <s v="Square Feet: ; Acreage: "/>
    <s v="Equipment - PG&amp;E"/>
    <x v="11"/>
    <s v="Equipment - PG&amp;E"/>
    <s v="All types of equipment / facility failure"/>
    <s v="Capacitor Bank"/>
    <s v="Capacitor Bank"/>
    <m/>
    <m/>
    <s v="Pacific Bell"/>
    <s v="Overhead"/>
    <s v="Primary"/>
    <s v="Capacitor Bank"/>
    <m/>
    <s v="103384380"/>
    <s v="     "/>
    <x v="0"/>
    <m/>
    <n v="37.926499999999997"/>
    <n v="-121.232"/>
    <m/>
    <s v="WEBER-1109"/>
    <n v="12000"/>
    <s v="N.A."/>
    <s v="Urban"/>
    <m/>
    <m/>
    <m/>
    <m/>
    <m/>
    <m/>
    <m/>
    <s v="N"/>
    <s v="N"/>
    <m/>
    <m/>
    <s v="     "/>
    <m/>
    <m/>
    <m/>
    <m/>
    <m/>
    <m/>
    <m/>
    <m/>
    <m/>
    <m/>
    <m/>
    <m/>
    <m/>
    <m/>
    <m/>
    <m/>
    <m/>
    <m/>
    <m/>
  </r>
  <r>
    <x v="1391"/>
    <s v="     "/>
    <d v="2017-07-20T00:00:00"/>
    <m/>
    <s v="29"/>
    <x v="2"/>
    <s v="7"/>
    <x v="3"/>
    <d v="2017-07-20T00:00:00"/>
    <d v="1899-12-30T13:44:00"/>
    <s v="TWO BROKEN CROSSARMS AND WIRE DOWN NEED CREW TO REPALCE FIRE CREWS IN AREA"/>
    <s v="     "/>
    <x v="1"/>
    <m/>
    <x v="1"/>
    <m/>
    <s v="1836440"/>
    <s v="17-0064321"/>
    <m/>
    <m/>
    <n v="113067000"/>
    <m/>
    <s v="     "/>
    <x v="0"/>
    <x v="0"/>
    <s v="Vegetation"/>
    <x v="0"/>
    <m/>
    <s v="10-99"/>
    <s v="Square Feet: ; Acreage: 47"/>
    <s v="Equipment - PG&amp;E"/>
    <x v="7"/>
    <s v="Equipment - PG&amp;E"/>
    <s v="All types of equipment / facility failure"/>
    <s v="Crossarm"/>
    <s v="Crossarm"/>
    <m/>
    <m/>
    <s v="Unknown"/>
    <s v="Overhead"/>
    <s v="Primary"/>
    <s v="Conductor"/>
    <m/>
    <s v="101941116"/>
    <s v="     "/>
    <x v="1"/>
    <n v="508"/>
    <n v="35.080399999999997"/>
    <n v="-120.554"/>
    <m/>
    <s v="OCEANO-1108"/>
    <n v="12000"/>
    <s v="PAUL LEE 805 903-3416  INC # 8291"/>
    <s v="Shrub"/>
    <n v="47"/>
    <m/>
    <m/>
    <m/>
    <m/>
    <s v="ZENON"/>
    <m/>
    <s v="N"/>
    <s v="N"/>
    <m/>
    <m/>
    <s v="     "/>
    <m/>
    <m/>
    <m/>
    <m/>
    <m/>
    <m/>
    <m/>
    <m/>
    <m/>
    <m/>
    <m/>
    <m/>
    <m/>
    <m/>
    <m/>
    <m/>
    <m/>
    <m/>
    <m/>
  </r>
  <r>
    <x v="1392"/>
    <s v="     "/>
    <d v="2017-07-21T00:00:00"/>
    <d v="1899-12-30T20:26:00"/>
    <s v="29"/>
    <x v="2"/>
    <s v="7"/>
    <x v="3"/>
    <d v="2017-07-21T00:00:00"/>
    <d v="1899-12-30T19:54:00"/>
    <s v="0"/>
    <s v="     "/>
    <x v="1"/>
    <m/>
    <x v="1"/>
    <m/>
    <s v="1837359"/>
    <s v="17-0064666"/>
    <m/>
    <m/>
    <n v="113070000"/>
    <m/>
    <s v="     "/>
    <x v="0"/>
    <x v="0"/>
    <s v="Vegetation"/>
    <x v="0"/>
    <m/>
    <s v="&lt;0.25"/>
    <s v="Square Feet: ; Acreage: "/>
    <s v="Equipment - PG&amp;E"/>
    <x v="4"/>
    <s v="Equipment - PG&amp;E"/>
    <s v="All types of equipment / facility failure"/>
    <s v="Conductor"/>
    <s v="Conductor"/>
    <m/>
    <m/>
    <s v="Unknown"/>
    <s v="Overhead"/>
    <s v="Primary"/>
    <s v="Conductor"/>
    <m/>
    <s v="101549629"/>
    <s v="     "/>
    <x v="0"/>
    <n v="255"/>
    <n v="41.0655"/>
    <n v="-121.393"/>
    <m/>
    <s v="MC-ARTHUR-1101"/>
    <n v="12000"/>
    <s v="N.A."/>
    <s v="Agriculture"/>
    <m/>
    <m/>
    <m/>
    <m/>
    <m/>
    <m/>
    <m/>
    <s v="N"/>
    <s v="N"/>
    <m/>
    <m/>
    <s v="     "/>
    <m/>
    <m/>
    <m/>
    <m/>
    <m/>
    <m/>
    <m/>
    <m/>
    <m/>
    <m/>
    <m/>
    <m/>
    <m/>
    <m/>
    <m/>
    <m/>
    <m/>
    <m/>
    <m/>
  </r>
  <r>
    <x v="1393"/>
    <s v="     "/>
    <d v="2017-07-21T00:00:00"/>
    <d v="1899-12-30T13:27:00"/>
    <s v="29"/>
    <x v="2"/>
    <s v="7"/>
    <x v="3"/>
    <d v="2017-07-21T00:00:00"/>
    <d v="1899-12-30T13:27:00"/>
    <m/>
    <s v="     "/>
    <x v="1"/>
    <m/>
    <x v="1"/>
    <m/>
    <s v="1837118"/>
    <s v="17-0064623"/>
    <m/>
    <m/>
    <m/>
    <m/>
    <s v="     "/>
    <x v="0"/>
    <x v="0"/>
    <s v="Vegetation"/>
    <x v="0"/>
    <m/>
    <s v="0.26-9.99"/>
    <s v="Square Feet: ; Acreage: 1"/>
    <s v="Contact - 3rd Party"/>
    <x v="8"/>
    <s v="Contact - 3rd Party"/>
    <s v="All types of equipment / facility failure"/>
    <s v="Contact - Vehicle"/>
    <m/>
    <s v="Contact - Vehicle"/>
    <s v="Pole"/>
    <s v="Unknown"/>
    <s v="Overhead"/>
    <s v="Primary"/>
    <s v="Conductor"/>
    <m/>
    <s v="101245524"/>
    <s v="     "/>
    <x v="0"/>
    <m/>
    <n v="38.268500000000003"/>
    <n v="-120.937"/>
    <m/>
    <s v="CLAY-1103"/>
    <n v="12000"/>
    <s v="N.A."/>
    <s v="Herbaceous"/>
    <m/>
    <m/>
    <m/>
    <m/>
    <m/>
    <m/>
    <m/>
    <s v="N"/>
    <s v="N"/>
    <m/>
    <m/>
    <s v="     "/>
    <m/>
    <m/>
    <m/>
    <m/>
    <m/>
    <m/>
    <m/>
    <m/>
    <m/>
    <m/>
    <m/>
    <m/>
    <m/>
    <m/>
    <m/>
    <m/>
    <m/>
    <m/>
    <m/>
  </r>
  <r>
    <x v="1394"/>
    <s v="     "/>
    <d v="2017-07-22T00:00:00"/>
    <m/>
    <s v="29"/>
    <x v="2"/>
    <s v="7"/>
    <x v="3"/>
    <d v="2017-07-22T00:00:00"/>
    <d v="1899-12-30T12:25:00"/>
    <s v="broken center phase 3 spans past tx. 115121056843. Long span. tree top still on road side phase."/>
    <s v="     "/>
    <x v="1"/>
    <m/>
    <x v="1"/>
    <m/>
    <s v="1837671"/>
    <s v="17-0064721"/>
    <m/>
    <m/>
    <n v="113071000"/>
    <m/>
    <s v="     "/>
    <x v="0"/>
    <x v="0"/>
    <s v="Vegetation"/>
    <x v="0"/>
    <m/>
    <s v="0.26-9.99"/>
    <s v="Square Feet: ; Acreage: 0.8"/>
    <s v="Vegetation"/>
    <x v="0"/>
    <s v="Vegetation"/>
    <s v="All types of equipment / facility failure"/>
    <s v="Contact - Vegetation"/>
    <m/>
    <s v="Contact - Vegetation"/>
    <s v="Conductor"/>
    <s v="Unknown"/>
    <s v="Overhead"/>
    <s v="Primary"/>
    <s v="Conductor"/>
    <m/>
    <s v="100980577"/>
    <s v="     "/>
    <x v="2"/>
    <n v="115"/>
    <n v="40.8795"/>
    <n v="-123.764"/>
    <m/>
    <s v="WILLOW-CREEK-1101"/>
    <n v="12000"/>
    <s v="Josh , comander chief of forest service."/>
    <s v="Hardwood Forest"/>
    <m/>
    <m/>
    <m/>
    <m/>
    <m/>
    <m/>
    <m/>
    <s v="N"/>
    <s v="N"/>
    <m/>
    <m/>
    <s v="     "/>
    <n v="40.8795"/>
    <n v="-123.7638"/>
    <s v="Jul 24 2017 12:00AM"/>
    <s v="3rdParty"/>
    <s v="Customer fell a 14X54 madrone across a bulldozer line that he was cutting, tree top hit the center phase of the 12kv primary lines and took the span to the ground. It is unknown at this time as to why the customer cut this tree"/>
    <s v="MADR"/>
    <s v="65"/>
    <s v="14"/>
    <s v="45"/>
    <m/>
    <m/>
    <m/>
    <m/>
    <m/>
    <m/>
    <m/>
    <s v="Triangle"/>
    <s v="BareWire"/>
    <s v="3"/>
  </r>
  <r>
    <x v="1395"/>
    <s v="     "/>
    <d v="2017-07-22T00:00:00"/>
    <m/>
    <s v="29"/>
    <x v="2"/>
    <s v="7"/>
    <x v="3"/>
    <d v="2017-07-22T00:00:00"/>
    <d v="1899-12-30T14:35:00"/>
    <s v="tree took out primary"/>
    <s v="     "/>
    <x v="1"/>
    <m/>
    <x v="1"/>
    <m/>
    <s v="1837736"/>
    <s v="17-0064738"/>
    <m/>
    <m/>
    <n v="113072000"/>
    <m/>
    <s v="     "/>
    <x v="0"/>
    <x v="0"/>
    <s v="Vegetation"/>
    <x v="0"/>
    <m/>
    <s v="0.26-9.99"/>
    <s v="Square Feet: ; Acreage: "/>
    <s v="Vegetation"/>
    <x v="0"/>
    <s v="Vegetation"/>
    <s v="All types of equipment / facility failure"/>
    <s v="Contact - Vegetation"/>
    <m/>
    <s v="Contact - Vegetation"/>
    <s v="Conductor"/>
    <s v="Unknown"/>
    <s v="Overhead"/>
    <s v="Primary"/>
    <s v="Conductor"/>
    <m/>
    <s v="100265488"/>
    <s v="     "/>
    <x v="1"/>
    <n v="518"/>
    <n v="37.299399999999999"/>
    <n v="-122.163"/>
    <m/>
    <s v="MENLO-1103"/>
    <n v="12000"/>
    <s v="Cal Fire"/>
    <s v="Conifer Forest"/>
    <m/>
    <m/>
    <m/>
    <m/>
    <m/>
    <m/>
    <m/>
    <s v="N"/>
    <s v="N"/>
    <m/>
    <m/>
    <s v="     "/>
    <n v="37.299447000000001"/>
    <n v="-122.163055"/>
    <s v="Jul 25 2017 12:00AM"/>
    <s v="TrunkFail"/>
    <s v="LIVE GREEN AND HEALTHY COAST LIVE OAK BROKE AND FELL ON-TO POWER LINES CAUSING GRASS FIRE AREA"/>
    <s v="OAKC"/>
    <s v="35"/>
    <s v="14"/>
    <s v="15"/>
    <s v="None"/>
    <s v="None"/>
    <s v="N"/>
    <s v="1"/>
    <m/>
    <s v="Hillside"/>
    <s v="B"/>
    <s v="Triangle"/>
    <s v="BareWire"/>
    <s v="0"/>
  </r>
  <r>
    <x v="1396"/>
    <s v="     "/>
    <d v="2017-07-22T00:00:00"/>
    <m/>
    <s v="29"/>
    <x v="2"/>
    <s v="7"/>
    <x v="3"/>
    <d v="2017-07-22T00:00:00"/>
    <d v="1899-12-30T16:00:00"/>
    <s v="3RD PARTY  R UWE GELLNER,2856 GRAHAM RD, ARCATA FELL TREE THRU LINE"/>
    <s v="     "/>
    <x v="1"/>
    <m/>
    <x v="1"/>
    <m/>
    <s v="1837768"/>
    <s v="17-0064750"/>
    <m/>
    <m/>
    <n v="113072000"/>
    <m/>
    <s v="     "/>
    <x v="0"/>
    <x v="0"/>
    <s v="Vegetation"/>
    <x v="0"/>
    <m/>
    <s v="&lt;0.25"/>
    <s v="Square Feet: ; Acreage: "/>
    <s v="Vegetation"/>
    <x v="0"/>
    <s v="Vegetation"/>
    <s v="All types of equipment / facility failure"/>
    <s v="Contact - Vegetation"/>
    <m/>
    <s v="Contact - Vegetation"/>
    <s v="Conductor"/>
    <s v="Pacific Bell"/>
    <s v="Overhead"/>
    <s v="Primary"/>
    <s v="Conductor"/>
    <m/>
    <s v="100983827"/>
    <s v="     "/>
    <x v="0"/>
    <m/>
    <n v="40.831400000000002"/>
    <n v="-124.054"/>
    <m/>
    <s v="ARCATA-1122"/>
    <n v="12000"/>
    <s v="BATTALION CHIEF CURT WATKINS, 707-825.2000"/>
    <s v="Conifer Forest"/>
    <m/>
    <m/>
    <m/>
    <m/>
    <m/>
    <m/>
    <m/>
    <s v="N"/>
    <s v="N"/>
    <m/>
    <m/>
    <s v="     "/>
    <n v="40.831434000000002"/>
    <n v="-124.05388499999999"/>
    <s v="Jul 24 2017 12:00AM"/>
    <s v="3rdParty"/>
    <s v="Property owner attempted to cut down a large healthy douglas fir for firewood. The chainsaw jammed, causing him to loose control of the direction of the fall, then causing the tree to accidentally fall through the lines. Wire fell to the ground and small spot fires started along the right-of-way."/>
    <s v="FIRD"/>
    <s v="100"/>
    <s v="19"/>
    <s v="20"/>
    <m/>
    <m/>
    <m/>
    <m/>
    <m/>
    <m/>
    <m/>
    <s v="CrossArm"/>
    <s v="BareWire"/>
    <s v="6"/>
  </r>
  <r>
    <x v="1397"/>
    <s v="     "/>
    <d v="2017-07-23T00:00:00"/>
    <m/>
    <s v="30"/>
    <x v="2"/>
    <s v="7"/>
    <x v="3"/>
    <d v="2017-07-23T00:00:00"/>
    <d v="1899-12-30T09:13:00"/>
    <s v="0"/>
    <s v="     "/>
    <x v="1"/>
    <m/>
    <x v="1"/>
    <m/>
    <s v="1838018"/>
    <s v="17-0064801"/>
    <m/>
    <m/>
    <n v="113072000"/>
    <m/>
    <s v="     "/>
    <x v="0"/>
    <x v="0"/>
    <s v="Vegetation"/>
    <x v="0"/>
    <m/>
    <s v="&lt;0.25"/>
    <s v="Square Feet: ; Acreage: "/>
    <s v="Contact - Animal - Bird"/>
    <x v="6"/>
    <s v="Contact - Bird"/>
    <s v="All types of equipment / facility failure"/>
    <s v="Contact - Animal"/>
    <m/>
    <s v="Contact - Animal"/>
    <s v="Conductor"/>
    <s v="FRONTIER COMMUNICATI"/>
    <s v="Overhead"/>
    <s v="Primary"/>
    <s v="Conductor"/>
    <m/>
    <s v="101459708"/>
    <s v="     "/>
    <x v="1"/>
    <n v="246"/>
    <n v="40.642000000000003"/>
    <n v="-122.23"/>
    <m/>
    <s v="OREGON-TRAIL-1103"/>
    <n v="12000"/>
    <s v="CAPT?"/>
    <s v="Barren/Other"/>
    <m/>
    <m/>
    <m/>
    <m/>
    <m/>
    <m/>
    <m/>
    <s v="N"/>
    <s v="N"/>
    <m/>
    <m/>
    <s v="     "/>
    <m/>
    <m/>
    <m/>
    <m/>
    <m/>
    <m/>
    <m/>
    <m/>
    <m/>
    <m/>
    <m/>
    <m/>
    <m/>
    <m/>
    <m/>
    <m/>
    <m/>
    <m/>
    <m/>
  </r>
  <r>
    <x v="1398"/>
    <s v="     "/>
    <d v="2017-07-23T00:00:00"/>
    <d v="1899-12-30T22:45:50"/>
    <s v="30"/>
    <x v="2"/>
    <s v="7"/>
    <x v="3"/>
    <d v="2017-07-23T00:00:00"/>
    <d v="1899-12-30T22:45:00"/>
    <s v="Blown TX caused grass fire"/>
    <s v="     "/>
    <x v="0"/>
    <d v="2021-02-22T00:00:00"/>
    <x v="0"/>
    <m/>
    <s v="1838361"/>
    <m/>
    <m/>
    <s v="T004093125"/>
    <n v="113072040"/>
    <m/>
    <s v="     "/>
    <x v="0"/>
    <x v="0"/>
    <m/>
    <x v="0"/>
    <m/>
    <s v="&lt;0.25"/>
    <m/>
    <s v="Equipment - PG&amp;E"/>
    <x v="13"/>
    <s v="Equipment - PG&amp;E"/>
    <s v="All types of equipment / facility failure"/>
    <s v="Transformer failure"/>
    <s v="Transformer"/>
    <m/>
    <m/>
    <s v="No"/>
    <s v="Overhead"/>
    <m/>
    <s v="Transformer"/>
    <m/>
    <s v="CP"/>
    <s v="     "/>
    <x v="1"/>
    <n v="510"/>
    <n v="35.310499999999998"/>
    <n v="-120.741"/>
    <s v="San Luis Obispo"/>
    <s v="FOOTHILL-1101"/>
    <m/>
    <m/>
    <s v="Herbaceous"/>
    <m/>
    <m/>
    <m/>
    <m/>
    <m/>
    <m/>
    <m/>
    <s v="N"/>
    <s v="N"/>
    <m/>
    <m/>
    <s v="     "/>
    <m/>
    <m/>
    <m/>
    <m/>
    <m/>
    <m/>
    <m/>
    <m/>
    <m/>
    <m/>
    <m/>
    <m/>
    <m/>
    <m/>
    <m/>
    <m/>
    <m/>
    <m/>
    <m/>
  </r>
  <r>
    <x v="1399"/>
    <s v="     "/>
    <d v="2017-07-23T00:00:00"/>
    <m/>
    <s v="30"/>
    <x v="2"/>
    <s v="7"/>
    <x v="3"/>
    <d v="2017-07-23T00:00:00"/>
    <d v="1899-12-30T16:31:00"/>
    <s v="acsr down at chance clamp, fire comander said all signs point to the wire down. called crew to repair wire and NG 15kva tx at end of line.  JTV3"/>
    <s v="     "/>
    <x v="1"/>
    <m/>
    <x v="1"/>
    <m/>
    <s v="1838173"/>
    <s v="17-0064841"/>
    <m/>
    <m/>
    <m/>
    <m/>
    <s v="     "/>
    <x v="0"/>
    <x v="0"/>
    <s v="Vegetation"/>
    <x v="0"/>
    <m/>
    <s v="&lt;0.25"/>
    <s v="Square Feet: ; Acreage: "/>
    <s v="Equipment - PG&amp;E"/>
    <x v="4"/>
    <s v="Equipment - PG&amp;E"/>
    <s v="All types of equipment / facility failure"/>
    <s v="Conductor"/>
    <s v="Conductor"/>
    <m/>
    <m/>
    <s v="Unknown"/>
    <s v="Overhead"/>
    <s v="Primary"/>
    <s v="Conductor"/>
    <m/>
    <s v="100783832"/>
    <s v="     "/>
    <x v="0"/>
    <m/>
    <n v="36.240499999999997"/>
    <n v="-119.813"/>
    <m/>
    <s v="HENRIETTA-1106"/>
    <n v="12000"/>
    <s v="Brandon Jones (559) 852-2884"/>
    <s v="Wetland"/>
    <m/>
    <m/>
    <m/>
    <m/>
    <m/>
    <m/>
    <m/>
    <s v="N"/>
    <s v="N"/>
    <m/>
    <m/>
    <s v="     "/>
    <m/>
    <m/>
    <m/>
    <m/>
    <m/>
    <m/>
    <m/>
    <m/>
    <m/>
    <m/>
    <m/>
    <m/>
    <m/>
    <m/>
    <m/>
    <m/>
    <m/>
    <m/>
    <m/>
  </r>
  <r>
    <x v="1400"/>
    <s v="     "/>
    <d v="2017-07-23T00:00:00"/>
    <m/>
    <s v="30"/>
    <x v="2"/>
    <s v="7"/>
    <x v="3"/>
    <d v="2017-07-23T00:00:00"/>
    <d v="1899-12-30T19:35:00"/>
    <s v="car pole. cleared wire for first responders. caused small fire opened 8049 and corner 1 west of riser 46434. closed 8288 energizing back"/>
    <s v="     "/>
    <x v="1"/>
    <m/>
    <x v="1"/>
    <m/>
    <s v="1838273"/>
    <s v="17-0064852"/>
    <m/>
    <m/>
    <m/>
    <m/>
    <s v="     "/>
    <x v="0"/>
    <x v="0"/>
    <s v="Vegetation"/>
    <x v="0"/>
    <m/>
    <s v="&lt;0.25"/>
    <s v="Square Feet: ; Acreage: "/>
    <s v="Contact - 3rd Party"/>
    <x v="8"/>
    <s v="Contact - 3rd Party"/>
    <s v="All types of equipment / facility failure"/>
    <s v="Contact - Vehicle"/>
    <m/>
    <s v="Contact - Vehicle"/>
    <s v="Pole"/>
    <s v="Unknown"/>
    <s v="Overhead"/>
    <s v="Primary"/>
    <s v="Conductor"/>
    <m/>
    <s v="103846605"/>
    <s v="     "/>
    <x v="0"/>
    <m/>
    <n v="36.217100000000002"/>
    <n v="-119.91"/>
    <m/>
    <s v="HENRIETTA-1106"/>
    <n v="12000"/>
    <s v="Brandon Jones   (559) 852-2884"/>
    <s v="Urban"/>
    <m/>
    <m/>
    <m/>
    <m/>
    <m/>
    <m/>
    <m/>
    <s v="N"/>
    <s v="N"/>
    <m/>
    <m/>
    <s v="     "/>
    <m/>
    <m/>
    <m/>
    <m/>
    <m/>
    <m/>
    <m/>
    <m/>
    <m/>
    <m/>
    <m/>
    <m/>
    <m/>
    <m/>
    <m/>
    <m/>
    <m/>
    <m/>
    <m/>
  </r>
  <r>
    <x v="1401"/>
    <s v="     "/>
    <d v="2017-07-23T00:00:00"/>
    <m/>
    <s v="30"/>
    <x v="2"/>
    <s v="7"/>
    <x v="3"/>
    <d v="2017-07-23T00:00:00"/>
    <d v="1899-12-30T18:17:00"/>
    <s v="0"/>
    <s v="     "/>
    <x v="1"/>
    <m/>
    <x v="1"/>
    <m/>
    <s v="1838215"/>
    <s v="17-0064854"/>
    <m/>
    <m/>
    <m/>
    <m/>
    <s v="     "/>
    <x v="0"/>
    <x v="0"/>
    <s v="Vegetation"/>
    <x v="0"/>
    <m/>
    <s v="0.26-9.99"/>
    <s v="Square Feet: ; Acreage: "/>
    <s v="Vegetation"/>
    <x v="0"/>
    <s v="Vegetation"/>
    <s v="All types of equipment / facility failure"/>
    <s v="Contact - Vegetation"/>
    <m/>
    <s v="Contact - Vegetation"/>
    <s v="Conductor"/>
    <s v="Unknown"/>
    <s v="Overhead"/>
    <s v="Primary"/>
    <s v="Conductor"/>
    <m/>
    <s v="103823226"/>
    <s v="     "/>
    <x v="1"/>
    <n v="150"/>
    <n v="39.6723"/>
    <n v="-123.53400000000001"/>
    <m/>
    <s v="LAYTONVILLE-1102"/>
    <n v="12000"/>
    <s v="Cal Fire"/>
    <s v="Conifer Forest"/>
    <m/>
    <m/>
    <m/>
    <m/>
    <m/>
    <m/>
    <m/>
    <s v="N"/>
    <s v="N"/>
    <m/>
    <m/>
    <s v="     "/>
    <n v="39.672330000000002"/>
    <n v="-123.53360000000001"/>
    <s v="Jul 24 2017 12:00AM"/>
    <s v="TrunkFail"/>
    <s v="A green Douglas Fir failed at the base of the trunk and fell into the 12kv lines. The tree was healthy in appearance with no trunk defects that would indicate potential problems. A 1/4 acre fire resulted from this outage. There was no property damage or injuries due to the fire."/>
    <s v="FIRD"/>
    <s v="100"/>
    <s v="30"/>
    <s v="14"/>
    <s v="None"/>
    <s v="None"/>
    <s v="N"/>
    <s v="1"/>
    <m/>
    <s v="Creek"/>
    <s v="B"/>
    <s v="CrossArm"/>
    <s v="BareWire"/>
    <s v="3"/>
  </r>
  <r>
    <x v="1402"/>
    <s v="     "/>
    <d v="2017-07-24T00:00:00"/>
    <m/>
    <s v="30"/>
    <x v="2"/>
    <s v="7"/>
    <x v="3"/>
    <d v="2017-07-24T00:00:00"/>
    <d v="1899-12-30T16:07:00"/>
    <s v="0"/>
    <s v="     "/>
    <x v="1"/>
    <m/>
    <x v="1"/>
    <m/>
    <m/>
    <m/>
    <m/>
    <m/>
    <m/>
    <m/>
    <s v="     "/>
    <x v="0"/>
    <x v="0"/>
    <s v="Vegetation"/>
    <x v="0"/>
    <m/>
    <s v="&lt;0.25"/>
    <s v="Square Feet: ; Acreage: "/>
    <s v="Vegetation"/>
    <x v="0"/>
    <s v="Vegetation"/>
    <s v="All types of equipment / facility failure"/>
    <s v="Contact - Vegetation"/>
    <m/>
    <s v="Contact - Vegetation"/>
    <s v="Conductor"/>
    <s v="Unknown"/>
    <s v="Overhead"/>
    <s v="Secondary"/>
    <s v="Conductor"/>
    <m/>
    <s v="103447162"/>
    <s v="     "/>
    <x v="0"/>
    <m/>
    <n v="37.253700000000002"/>
    <n v="-121.968"/>
    <m/>
    <s v="VASONA-1103"/>
    <m/>
    <s v="C1702050039"/>
    <s v="Urban"/>
    <m/>
    <m/>
    <m/>
    <m/>
    <m/>
    <m/>
    <m/>
    <s v="N"/>
    <s v="N"/>
    <m/>
    <m/>
    <s v="     "/>
    <m/>
    <m/>
    <m/>
    <m/>
    <m/>
    <m/>
    <m/>
    <m/>
    <m/>
    <m/>
    <m/>
    <m/>
    <m/>
    <m/>
    <m/>
    <m/>
    <m/>
    <m/>
    <m/>
  </r>
  <r>
    <x v="1403"/>
    <s v="     "/>
    <d v="2017-07-24T00:00:00"/>
    <m/>
    <s v="30"/>
    <x v="2"/>
    <s v="7"/>
    <x v="3"/>
    <d v="2017-07-24T00:00:00"/>
    <d v="1899-12-30T14:01:00"/>
    <s v="resagged secondary arcing to telco and tree; made tag to resag all"/>
    <s v="     "/>
    <x v="1"/>
    <m/>
    <x v="1"/>
    <m/>
    <s v="1838821"/>
    <m/>
    <m/>
    <m/>
    <m/>
    <m/>
    <s v="     "/>
    <x v="0"/>
    <x v="0"/>
    <s v="Vegetation"/>
    <x v="0"/>
    <m/>
    <s v="&lt;0.25"/>
    <s v="Square Feet: ; Acreage: "/>
    <s v="Equipment - PG&amp;E"/>
    <x v="4"/>
    <s v="Equipment - PG&amp;E"/>
    <s v="All types of equipment / facility failure"/>
    <s v="Conductor"/>
    <s v="Conductor"/>
    <m/>
    <m/>
    <s v="Unknown"/>
    <s v="Overhead"/>
    <s v="Secondary"/>
    <s v="Conductor"/>
    <m/>
    <s v="100322130"/>
    <s v="     "/>
    <x v="1"/>
    <n v="500"/>
    <n v="37.263500000000001"/>
    <n v="-122.336"/>
    <m/>
    <s v="HALF-MOON-BAY-1103"/>
    <m/>
    <s v="mike klink 650-879-0121"/>
    <s v="Hardwood Forest"/>
    <m/>
    <m/>
    <m/>
    <m/>
    <m/>
    <m/>
    <m/>
    <s v="N"/>
    <s v="N"/>
    <m/>
    <m/>
    <s v="     "/>
    <m/>
    <m/>
    <m/>
    <m/>
    <m/>
    <m/>
    <m/>
    <m/>
    <m/>
    <m/>
    <m/>
    <m/>
    <m/>
    <m/>
    <m/>
    <m/>
    <m/>
    <m/>
    <m/>
  </r>
  <r>
    <x v="1404"/>
    <s v="     "/>
    <d v="2017-07-24T00:00:00"/>
    <m/>
    <s v="30"/>
    <x v="2"/>
    <s v="7"/>
    <x v="3"/>
    <d v="2017-07-24T00:00:00"/>
    <d v="1899-12-30T21:45:00"/>
    <s v="CREW TO REPAIR 300' 4 ACRSR. NO TRUCK ACCESS."/>
    <s v="     "/>
    <x v="1"/>
    <m/>
    <x v="1"/>
    <m/>
    <s v="1839173"/>
    <s v="17-0065191"/>
    <m/>
    <m/>
    <n v="113075000"/>
    <m/>
    <s v="     "/>
    <x v="0"/>
    <x v="0"/>
    <s v="Vegetation"/>
    <x v="0"/>
    <m/>
    <s v="10-99"/>
    <s v="Square Feet: ; Acreage: 25"/>
    <s v="Vegetation"/>
    <x v="0"/>
    <s v="Vegetation"/>
    <s v="All types of equipment / facility failure"/>
    <s v="Contact - Vegetation"/>
    <m/>
    <s v="Contact - Vegetation"/>
    <s v="Conductor"/>
    <s v="Unknown"/>
    <s v="Overhead"/>
    <s v="Primary"/>
    <s v="Conductor"/>
    <m/>
    <s v="101860186"/>
    <s v="     "/>
    <x v="1"/>
    <n v="508"/>
    <n v="35.602400000000003"/>
    <n v="-120.92100000000001"/>
    <m/>
    <s v="PERRY-1101"/>
    <n v="12000"/>
    <s v="Unknown"/>
    <s v="Herbaceous"/>
    <n v="150"/>
    <m/>
    <m/>
    <m/>
    <m/>
    <s v="OLIVE"/>
    <m/>
    <s v="N"/>
    <s v="N"/>
    <m/>
    <m/>
    <s v="     "/>
    <n v="35.601599999999998"/>
    <n v="-120.9187"/>
    <s v="Jul 26 2017 12:00AM"/>
    <s v="RootsFail"/>
    <s v="EVIDENCE OF GREEN COAST LIVE OAK UPROOTING. EVIDENCE OF FIRE, NO FURTHER WORK NEEDED. INVESTIGATION WILL FOLLOW."/>
    <s v="OAKC"/>
    <s v="65"/>
    <s v="60"/>
    <s v="25"/>
    <s v="Slight"/>
    <s v="None"/>
    <s v="N"/>
    <s v="1"/>
    <m/>
    <s v="Hillside"/>
    <s v="B"/>
    <s v="CrossArm"/>
    <s v="BareWire"/>
    <s v="1"/>
  </r>
  <r>
    <x v="1405"/>
    <s v="     "/>
    <d v="2017-07-24T00:00:00"/>
    <m/>
    <s v="30"/>
    <x v="2"/>
    <s v="7"/>
    <x v="3"/>
    <d v="2017-07-24T00:00:00"/>
    <d v="1899-12-30T19:52:00"/>
    <s v="0"/>
    <s v="     "/>
    <x v="1"/>
    <m/>
    <x v="1"/>
    <m/>
    <s v="1839110"/>
    <s v="17-0065145"/>
    <m/>
    <m/>
    <n v="113075000"/>
    <m/>
    <s v="     "/>
    <x v="0"/>
    <x v="0"/>
    <s v="Vegetation"/>
    <x v="0"/>
    <m/>
    <s v="0.26-9.99"/>
    <s v="Square Feet: ; Acreage: "/>
    <s v="Vegetation"/>
    <x v="0"/>
    <s v="Vegetation"/>
    <s v="All types of equipment / facility failure"/>
    <s v="Contact - Vegetation"/>
    <m/>
    <s v="Contact - Vegetation"/>
    <s v="Conductor"/>
    <s v="Unknown"/>
    <s v="Overhead"/>
    <s v="Primary"/>
    <s v="Conductor"/>
    <m/>
    <s v="101263632"/>
    <s v="     "/>
    <x v="1"/>
    <n v="340"/>
    <n v="38.351900000000001"/>
    <n v="-120.71"/>
    <m/>
    <s v="ELECTRA-1101"/>
    <n v="12000"/>
    <s v="Cal Fire"/>
    <s v="Herbaceous"/>
    <m/>
    <m/>
    <m/>
    <m/>
    <m/>
    <m/>
    <m/>
    <s v="N"/>
    <s v="N"/>
    <m/>
    <m/>
    <s v="     "/>
    <n v="38.35192"/>
    <n v="-120.71029"/>
    <s v="Jul 26 2017 12:00AM"/>
    <s v="TrunkFail"/>
    <s v="Live healthy black oak, 78ht x 36&quot;dbh, 36 from 2-phase distribution line. Tree fork snapped due to weight load 12 above ground at 2-stem crotch due to rot &amp; possible included bark. Line-side fork went thru both phases of line snapping these and sparking an approx 1 acre grass fire. (See Veg mngt Incident Report) Six additional hazard trees were identified in the 3 spans west of the outage. These trees will be mitigated in the next few weeks."/>
    <s v="OAKK"/>
    <s v="78"/>
    <s v="36"/>
    <s v="36"/>
    <s v="None"/>
    <s v="Moderate"/>
    <s v="N"/>
    <s v="1"/>
    <m/>
    <s v="Hillside"/>
    <s v="A"/>
    <s v="CrossArm"/>
    <s v="BareWire"/>
    <s v="0"/>
  </r>
  <r>
    <x v="1406"/>
    <s v="     "/>
    <d v="2017-07-25T00:00:00"/>
    <d v="1899-12-30T19:59:00"/>
    <s v="30"/>
    <x v="2"/>
    <s v="7"/>
    <x v="3"/>
    <d v="2017-07-25T00:00:00"/>
    <d v="1899-12-30T19:59:00"/>
    <s v="tree branch caught fire after falling into overhead line. No wires down. one square meter reported by VM IR. JZCY - Veg sharepoint has incident data here: \\rcshare-nas05\VM\PLANNING\Business Analyst\02)PRIVILEGED_VMFireIncidents\2017\17-0065460_NC"/>
    <s v="     "/>
    <x v="3"/>
    <m/>
    <x v="0"/>
    <m/>
    <m/>
    <s v="17-0065460"/>
    <m/>
    <m/>
    <m/>
    <m/>
    <s v="     "/>
    <x v="0"/>
    <x v="0"/>
    <m/>
    <x v="0"/>
    <m/>
    <s v="1 meter - &lt; 3 meters"/>
    <m/>
    <s v="Vegetation"/>
    <x v="0"/>
    <s v="Vegetation"/>
    <s v="Contact from object"/>
    <s v="Veg. contact"/>
    <m/>
    <s v="Contact - Vegetation"/>
    <s v="Conductor - Primary"/>
    <s v="0"/>
    <s v="Overhead"/>
    <m/>
    <s v="Conductor - Primary"/>
    <m/>
    <m/>
    <s v="     "/>
    <x v="0"/>
    <n v="113"/>
    <n v="41.04813"/>
    <n v="-123.67605"/>
    <m/>
    <m/>
    <m/>
    <m/>
    <s v="Urban"/>
    <n v="7.5000000000000002E-4"/>
    <m/>
    <m/>
    <m/>
    <m/>
    <m/>
    <m/>
    <s v="N"/>
    <s v="N"/>
    <m/>
    <m/>
    <s v="     "/>
    <n v="41.047150000000002"/>
    <n v="-123.677588"/>
    <s v="Jul 26 2017 12:00AM"/>
    <s v="TrunkFail"/>
    <s v="Green/live Alder failed 10 above root crown. Tree identified for work after storm but tree was never worked."/>
    <s v="ALD"/>
    <s v="90"/>
    <s v="20"/>
    <s v="60"/>
    <s v="Severe"/>
    <s v="Slight"/>
    <s v="N"/>
    <s v="1"/>
    <m/>
    <s v="Valley"/>
    <s v="A"/>
    <s v="CrossArm"/>
    <s v="BareWire"/>
    <s v="0"/>
  </r>
  <r>
    <x v="1407"/>
    <s v="     "/>
    <d v="2017-07-25T00:00:00"/>
    <m/>
    <s v="30"/>
    <x v="2"/>
    <s v="7"/>
    <x v="3"/>
    <d v="2017-07-25T00:00:00"/>
    <d v="1899-12-30T15:47:00"/>
    <s v="repair 1 span 1 wire downed from tree #6cu"/>
    <s v="     "/>
    <x v="1"/>
    <m/>
    <x v="1"/>
    <m/>
    <s v="1839696"/>
    <s v="17-0065437"/>
    <m/>
    <m/>
    <n v="113084000"/>
    <m/>
    <s v="     "/>
    <x v="0"/>
    <x v="0"/>
    <s v="Vegetation"/>
    <x v="0"/>
    <m/>
    <s v="0.26-9.99"/>
    <s v="Square Feet: ; Acreage: 6"/>
    <s v="Vegetation"/>
    <x v="0"/>
    <s v="Vegetation"/>
    <s v="All types of equipment / facility failure"/>
    <s v="Contact - Vegetation"/>
    <m/>
    <s v="Contact - Vegetation"/>
    <s v="Conductor"/>
    <s v="Unknown"/>
    <s v="Overhead"/>
    <s v="Primary"/>
    <s v="Conductor"/>
    <m/>
    <s v="102031447"/>
    <s v="     "/>
    <x v="1"/>
    <n v="180"/>
    <n v="38.377899999999997"/>
    <n v="-122.539"/>
    <m/>
    <s v="DUNBAR-1102"/>
    <n v="12000"/>
    <s v="Unknown"/>
    <s v="Hardwood Forest"/>
    <m/>
    <m/>
    <m/>
    <m/>
    <m/>
    <m/>
    <m/>
    <s v="N"/>
    <s v="N"/>
    <m/>
    <m/>
    <s v="     "/>
    <n v="38.3782"/>
    <n v="-122.5385"/>
    <s v="Jul 26 2017 12:00AM"/>
    <s v="TrunkFail"/>
    <s v="GREEN XSTEM, 1 STEM FAILED AT BASE AND FELL THRU 1 PHASE OF 12KV CONDUCTORS. TREE APPEARED HEALTHY FROM OUTSIDE. ROT WAS FOUND ON INSIDE OF FAILED STEM"/>
    <s v="OAK"/>
    <s v="45"/>
    <s v="80"/>
    <s v="36"/>
    <s v="Slight"/>
    <s v="Moderate"/>
    <s v="N"/>
    <s v="1"/>
    <m/>
    <s v="Hillside"/>
    <s v="A"/>
    <s v="CrossArm"/>
    <s v="BareWire"/>
    <s v="3"/>
  </r>
  <r>
    <x v="1408"/>
    <s v="     "/>
    <d v="2017-07-25T00:00:00"/>
    <m/>
    <s v="30"/>
    <x v="2"/>
    <s v="7"/>
    <x v="3"/>
    <d v="2017-07-25T00:00:00"/>
    <d v="1899-12-30T19:05:00"/>
    <s v="200' 4acsr wire and bumps"/>
    <s v="     "/>
    <x v="1"/>
    <m/>
    <x v="1"/>
    <m/>
    <s v="1839822"/>
    <s v="17-0065453"/>
    <m/>
    <m/>
    <m/>
    <m/>
    <s v="     "/>
    <x v="0"/>
    <x v="0"/>
    <s v="Vegetation"/>
    <x v="0"/>
    <m/>
    <s v="&lt;0.25"/>
    <s v="Square Feet: ; Acreage: "/>
    <s v="Equipment - PG&amp;E"/>
    <x v="4"/>
    <s v="Equipment - PG&amp;E"/>
    <s v="All types of equipment / facility failure"/>
    <s v="Conductor"/>
    <s v="Conductor"/>
    <m/>
    <m/>
    <s v="Unknown"/>
    <s v="Overhead"/>
    <s v="Primary"/>
    <s v="Conductor"/>
    <m/>
    <s v="100403612"/>
    <s v="     "/>
    <x v="2"/>
    <n v="280"/>
    <n v="39.599699999999999"/>
    <n v="-121.44499999999999"/>
    <m/>
    <s v="WYANDOTTE-1103"/>
    <n v="12000"/>
    <s v="Unknown"/>
    <s v="Urban"/>
    <m/>
    <m/>
    <m/>
    <m/>
    <m/>
    <m/>
    <m/>
    <s v="N"/>
    <s v="N"/>
    <m/>
    <m/>
    <s v="     "/>
    <m/>
    <m/>
    <m/>
    <m/>
    <m/>
    <m/>
    <m/>
    <m/>
    <m/>
    <m/>
    <m/>
    <m/>
    <m/>
    <m/>
    <m/>
    <m/>
    <m/>
    <m/>
    <m/>
  </r>
  <r>
    <x v="1409"/>
    <s v="     "/>
    <d v="2017-07-26T00:00:00"/>
    <m/>
    <s v="30"/>
    <x v="2"/>
    <s v="7"/>
    <x v="3"/>
    <d v="2017-07-26T00:00:00"/>
    <d v="1899-12-30T06:55:00"/>
    <s v="CAR HIT A POLE, THEN A SEMI DROVE BY SNAGGED A LINE THAT WAS LOW FROM THE CAR POLE TORE DOWN THE POLE THAT HAD BEEN HIT AND ANOTHER ACROSS STREET AS WELL. MADE UP EC TAG IR FORM AND CAR POLE FORM AND SENT TO CLERK"/>
    <s v="     "/>
    <x v="1"/>
    <m/>
    <x v="1"/>
    <m/>
    <s v="1839994"/>
    <s v="17-0065504"/>
    <m/>
    <m/>
    <m/>
    <m/>
    <s v="     "/>
    <x v="0"/>
    <x v="0"/>
    <s v="Vegetation"/>
    <x v="0"/>
    <m/>
    <s v="&lt;3 meters of linear travel"/>
    <s v="Square Feet: ; Acreage: "/>
    <s v="Contact - 3rd Party"/>
    <x v="8"/>
    <s v="Contact - 3rd Party"/>
    <s v="All types of equipment / facility failure"/>
    <s v="Contact - Vehicle"/>
    <m/>
    <s v="Contact - Vehicle"/>
    <s v="Pole"/>
    <s v="Pacific Bell"/>
    <s v="Overhead"/>
    <s v="Primary"/>
    <s v="Conductor"/>
    <m/>
    <s v="100866522"/>
    <s v="     "/>
    <x v="0"/>
    <m/>
    <n v="36.781199999999998"/>
    <n v="-119.755"/>
    <m/>
    <s v="MANCHESTER-1110"/>
    <n v="12000"/>
    <s v="FRESNO FIRE, BATALION 1, FULMER 559 993 2661"/>
    <s v="Urban"/>
    <m/>
    <m/>
    <m/>
    <m/>
    <m/>
    <m/>
    <m/>
    <s v="N"/>
    <s v="N"/>
    <m/>
    <m/>
    <s v="     "/>
    <m/>
    <m/>
    <m/>
    <m/>
    <m/>
    <m/>
    <m/>
    <m/>
    <m/>
    <m/>
    <m/>
    <m/>
    <m/>
    <m/>
    <m/>
    <m/>
    <m/>
    <m/>
    <m/>
  </r>
  <r>
    <x v="1410"/>
    <s v="     "/>
    <d v="2017-07-28T00:00:00"/>
    <d v="1899-12-30T14:02:00"/>
    <s v="30"/>
    <x v="2"/>
    <s v="7"/>
    <x v="3"/>
    <d v="2017-07-28T00:00:00"/>
    <d v="1899-12-30T14:02:00"/>
    <m/>
    <s v="     "/>
    <x v="1"/>
    <m/>
    <x v="1"/>
    <m/>
    <s v="1841709"/>
    <s v="17-0066367"/>
    <m/>
    <m/>
    <m/>
    <m/>
    <s v="     "/>
    <x v="0"/>
    <x v="0"/>
    <s v="Vegetation"/>
    <x v="0"/>
    <m/>
    <s v="0.26-9.99"/>
    <s v="Square Feet: ; Acreage: 2"/>
    <s v="Equipment - PG&amp;E"/>
    <x v="4"/>
    <s v="Equipment - PG&amp;E"/>
    <s v="All types of equipment / facility failure"/>
    <s v="Conductor"/>
    <s v="Conductor"/>
    <m/>
    <m/>
    <s v="Unknown"/>
    <s v="Overhead"/>
    <s v="Primary"/>
    <s v="Conductor"/>
    <m/>
    <s v="101512624"/>
    <s v="     "/>
    <x v="1"/>
    <n v="244"/>
    <n v="40.999699999999997"/>
    <n v="-121.958"/>
    <m/>
    <s v="PIT-NO.-5-1101"/>
    <n v="12000"/>
    <s v="Unknown"/>
    <s v="Conifer Forest"/>
    <m/>
    <m/>
    <m/>
    <m/>
    <m/>
    <m/>
    <m/>
    <s v="N"/>
    <s v="N"/>
    <m/>
    <m/>
    <s v="     "/>
    <m/>
    <m/>
    <m/>
    <m/>
    <m/>
    <m/>
    <m/>
    <m/>
    <m/>
    <m/>
    <m/>
    <m/>
    <m/>
    <m/>
    <m/>
    <m/>
    <m/>
    <m/>
    <m/>
  </r>
  <r>
    <x v="1411"/>
    <s v="     "/>
    <d v="2017-07-28T00:00:00"/>
    <d v="1899-12-30T18:11:14"/>
    <s v="30"/>
    <x v="2"/>
    <s v="7"/>
    <x v="3"/>
    <d v="2017-07-28T00:00:00"/>
    <d v="1899-12-30T18:11:00"/>
    <s v="KRJ7- Fire report does not specifically indicate fire size, but reading remarks can justify it is greater than 1 linear meter. Tree fell, structure fire with minor damage; 2/25/21 Fire report uploaded in folder"/>
    <s v="     "/>
    <x v="0"/>
    <d v="2021-02-25T00:00:00"/>
    <x v="0"/>
    <m/>
    <s v="1841890"/>
    <s v="N/A"/>
    <m/>
    <s v="T004097030"/>
    <m/>
    <m/>
    <s v="     "/>
    <x v="0"/>
    <x v="0"/>
    <m/>
    <x v="0"/>
    <m/>
    <s v="&lt;0.25"/>
    <m/>
    <s v="Vegetation"/>
    <x v="0"/>
    <s v="Vegetation"/>
    <s v="Contact from object"/>
    <s v="Contact - Vegetation"/>
    <m/>
    <s v="Contact - Vegetation"/>
    <s v="Conductor"/>
    <s v="Yes"/>
    <s v="Overhead"/>
    <m/>
    <s v="Conductor"/>
    <m/>
    <s v="101890085"/>
    <s v="     "/>
    <x v="0"/>
    <m/>
    <n v="35.430700000000002"/>
    <n v="-120.633"/>
    <s v="San Luis Obispo"/>
    <s v="ATASCADERO-1103"/>
    <m/>
    <m/>
    <s v="Herbaceous"/>
    <m/>
    <m/>
    <m/>
    <m/>
    <m/>
    <m/>
    <m/>
    <s v="N"/>
    <s v="N"/>
    <m/>
    <m/>
    <s v="     "/>
    <m/>
    <m/>
    <m/>
    <m/>
    <m/>
    <m/>
    <m/>
    <m/>
    <m/>
    <m/>
    <m/>
    <m/>
    <m/>
    <m/>
    <m/>
    <m/>
    <m/>
    <m/>
    <m/>
  </r>
  <r>
    <x v="1412"/>
    <s v="     "/>
    <d v="2017-07-28T00:00:00"/>
    <m/>
    <s v="30"/>
    <x v="2"/>
    <s v="7"/>
    <x v="3"/>
    <d v="2017-07-28T00:00:00"/>
    <d v="1899-12-30T18:20:00"/>
    <s v="Tree took down 4 ACSR started grass fire 2 spans S/O fuses 6371"/>
    <s v="     "/>
    <x v="1"/>
    <m/>
    <x v="1"/>
    <m/>
    <s v="1841953"/>
    <s v="17-0066392"/>
    <m/>
    <m/>
    <n v="113096000"/>
    <m/>
    <s v="     "/>
    <x v="0"/>
    <x v="0"/>
    <s v="Vegetation"/>
    <x v="0"/>
    <m/>
    <s v="0.26-9.99"/>
    <s v="Square Feet: ; Acreage: 1"/>
    <s v="Vegetation"/>
    <x v="0"/>
    <s v="Vegetation"/>
    <s v="All types of equipment / facility failure"/>
    <s v="Contact - Vegetation"/>
    <m/>
    <s v="Contact - Vegetation"/>
    <s v="Conductor"/>
    <s v="None"/>
    <s v="Overhead"/>
    <s v="Primary"/>
    <s v="Conductor"/>
    <m/>
    <s v="101945496"/>
    <s v="     "/>
    <x v="1"/>
    <n v="565"/>
    <n v="35.727600000000002"/>
    <n v="-120.99"/>
    <m/>
    <s v="TEMPLETON-2110"/>
    <n v="21000"/>
    <s v="San Luis Obispo CDF"/>
    <s v="Hardwood Woodland"/>
    <m/>
    <m/>
    <m/>
    <m/>
    <m/>
    <m/>
    <m/>
    <s v="N"/>
    <s v="N"/>
    <m/>
    <m/>
    <s v="     "/>
    <m/>
    <m/>
    <m/>
    <m/>
    <m/>
    <m/>
    <m/>
    <m/>
    <m/>
    <m/>
    <m/>
    <m/>
    <m/>
    <m/>
    <m/>
    <m/>
    <m/>
    <m/>
    <m/>
  </r>
  <r>
    <x v="1413"/>
    <s v="     "/>
    <d v="2017-07-28T00:00:00"/>
    <m/>
    <s v="30"/>
    <x v="2"/>
    <s v="7"/>
    <x v="3"/>
    <d v="2017-07-28T00:00:00"/>
    <d v="1899-12-30T16:50:00"/>
    <s v="WIRE DOWN ALSO CAUSED BAD CONNECTIONS AT W14"/>
    <s v="     "/>
    <x v="1"/>
    <m/>
    <x v="1"/>
    <m/>
    <s v="1841854"/>
    <s v="17-0066372"/>
    <m/>
    <m/>
    <n v="113096000"/>
    <m/>
    <s v="     "/>
    <x v="0"/>
    <x v="0"/>
    <s v="Vegetation"/>
    <x v="0"/>
    <m/>
    <s v="10-99"/>
    <s v="Square Feet: ; Acreage: 10.5"/>
    <s v="Equipment - PG&amp;E"/>
    <x v="4"/>
    <s v="Equipment - PG&amp;E"/>
    <s v="All types of equipment / facility failure"/>
    <s v="Conductor"/>
    <s v="Conductor"/>
    <m/>
    <m/>
    <s v="Unknown"/>
    <s v="Overhead"/>
    <s v="Primary"/>
    <s v="Conductor"/>
    <m/>
    <s v="101933868"/>
    <s v="     "/>
    <x v="0"/>
    <m/>
    <n v="35.472700000000003"/>
    <n v="-120.991"/>
    <m/>
    <s v="CAYUCOS-1101"/>
    <n v="12000"/>
    <s v="TOM MCEWEN  805-903-3409"/>
    <s v="Herbaceous"/>
    <m/>
    <m/>
    <m/>
    <m/>
    <m/>
    <m/>
    <m/>
    <s v="N"/>
    <s v="N"/>
    <m/>
    <m/>
    <s v="     "/>
    <m/>
    <m/>
    <m/>
    <m/>
    <m/>
    <m/>
    <m/>
    <m/>
    <m/>
    <m/>
    <m/>
    <m/>
    <m/>
    <m/>
    <m/>
    <m/>
    <m/>
    <m/>
    <m/>
  </r>
  <r>
    <x v="1414"/>
    <s v="     "/>
    <d v="2017-07-29T00:00:00"/>
    <m/>
    <s v="30"/>
    <x v="2"/>
    <s v="7"/>
    <x v="3"/>
    <d v="2017-07-29T00:00:00"/>
    <d v="1899-12-30T14:28:00"/>
    <s v="1 span 2 wires of primary down which causes a 60' x 10' brush fire &amp; burned part of a fence."/>
    <s v="     "/>
    <x v="1"/>
    <m/>
    <x v="1"/>
    <m/>
    <s v="1842207"/>
    <s v="17-0066465"/>
    <m/>
    <m/>
    <m/>
    <m/>
    <s v="     "/>
    <x v="0"/>
    <x v="0"/>
    <s v="Vegetation"/>
    <x v="0"/>
    <m/>
    <s v="&lt;0.25"/>
    <s v="Square Feet: ; Acreage: "/>
    <s v="Equipment - PG&amp;E"/>
    <x v="4"/>
    <s v="Equipment - PG&amp;E"/>
    <s v="All types of equipment / facility failure"/>
    <s v="Conductor"/>
    <s v="Conductor"/>
    <m/>
    <m/>
    <s v="Pacific Bell"/>
    <s v="Overhead"/>
    <s v="Primary"/>
    <s v="Conductor"/>
    <m/>
    <s v="101679068"/>
    <s v="     "/>
    <x v="0"/>
    <n v="500"/>
    <n v="37.06"/>
    <n v="-122.001"/>
    <m/>
    <s v="CAMP-EVERS-2104"/>
    <n v="21000"/>
    <s v="Scotts Valley Fire Dept."/>
    <s v="Urban"/>
    <m/>
    <m/>
    <m/>
    <m/>
    <m/>
    <m/>
    <m/>
    <s v="N"/>
    <s v="N"/>
    <m/>
    <m/>
    <s v="     "/>
    <m/>
    <m/>
    <m/>
    <m/>
    <m/>
    <m/>
    <m/>
    <m/>
    <m/>
    <m/>
    <m/>
    <m/>
    <m/>
    <m/>
    <m/>
    <m/>
    <m/>
    <m/>
    <m/>
  </r>
  <r>
    <x v="1415"/>
    <s v="     "/>
    <d v="2017-07-29T00:00:00"/>
    <m/>
    <s v="30"/>
    <x v="2"/>
    <s v="7"/>
    <x v="3"/>
    <d v="2017-07-29T00:00:00"/>
    <d v="1899-12-30T13:28:00"/>
    <s v="VEG FIRE, ARCING CONNECTORS"/>
    <s v="     "/>
    <x v="1"/>
    <m/>
    <x v="1"/>
    <m/>
    <m/>
    <s v="17-0066472"/>
    <m/>
    <m/>
    <n v="113098000"/>
    <m/>
    <s v="     "/>
    <x v="0"/>
    <x v="0"/>
    <s v="Vegetation"/>
    <x v="0"/>
    <m/>
    <s v="&lt;0.25"/>
    <s v="Square Feet: ; Acreage: "/>
    <s v="Equipment - PG&amp;E"/>
    <x v="10"/>
    <s v="Equipment - PG&amp;E"/>
    <s v="All types of equipment / facility failure"/>
    <s v="Splice/Clamp/Connector"/>
    <s v="Splice/Clamp/Connector"/>
    <m/>
    <m/>
    <s v="Unknown"/>
    <s v="Overhead"/>
    <s v="Secondary"/>
    <s v="Conductor"/>
    <m/>
    <s v="101889516"/>
    <s v="     "/>
    <x v="1"/>
    <n v="575"/>
    <n v="35.452300000000001"/>
    <n v="-120.383"/>
    <m/>
    <s v="TEMPLETON-2113"/>
    <m/>
    <s v="Unknown"/>
    <s v="Agriculture"/>
    <m/>
    <m/>
    <m/>
    <m/>
    <m/>
    <m/>
    <m/>
    <s v="N"/>
    <s v="N"/>
    <m/>
    <m/>
    <s v="     "/>
    <m/>
    <m/>
    <m/>
    <m/>
    <m/>
    <m/>
    <m/>
    <m/>
    <m/>
    <m/>
    <m/>
    <m/>
    <m/>
    <m/>
    <m/>
    <m/>
    <m/>
    <m/>
    <m/>
  </r>
  <r>
    <x v="1416"/>
    <s v="     "/>
    <d v="2017-07-29T00:00:00"/>
    <m/>
    <s v="30"/>
    <x v="2"/>
    <s v="7"/>
    <x v="3"/>
    <d v="2017-07-29T00:00:00"/>
    <d v="1899-12-30T13:24:00"/>
    <s v="0"/>
    <s v="     "/>
    <x v="1"/>
    <m/>
    <x v="1"/>
    <m/>
    <s v="1842174"/>
    <s v="17-0066455"/>
    <m/>
    <m/>
    <m/>
    <m/>
    <s v="     "/>
    <x v="0"/>
    <x v="0"/>
    <s v="Vegetation"/>
    <x v="0"/>
    <m/>
    <s v="&lt;0.25"/>
    <s v="Square Feet: ; Acreage: "/>
    <s v="Contact - 3rd Party"/>
    <x v="8"/>
    <s v="Contact - 3rd Party"/>
    <s v="All types of equipment / facility failure"/>
    <s v="Contact - Vehicle"/>
    <m/>
    <s v="Contact - Vehicle"/>
    <s v="Pole"/>
    <s v="Unknown"/>
    <s v="Overhead"/>
    <s v="Primary"/>
    <s v="Conductor"/>
    <m/>
    <s v="103846763"/>
    <s v="     "/>
    <x v="0"/>
    <n v="280"/>
    <n v="39.463099999999997"/>
    <n v="-121.46"/>
    <m/>
    <s v="WYANDOTTE-1107"/>
    <n v="12000"/>
    <s v="russ fowler 530 521 8056"/>
    <s v="Urban"/>
    <m/>
    <m/>
    <m/>
    <m/>
    <m/>
    <m/>
    <m/>
    <s v="N"/>
    <s v="N"/>
    <m/>
    <m/>
    <s v="     "/>
    <m/>
    <m/>
    <m/>
    <m/>
    <m/>
    <m/>
    <m/>
    <m/>
    <m/>
    <m/>
    <m/>
    <m/>
    <m/>
    <m/>
    <m/>
    <m/>
    <m/>
    <m/>
    <m/>
  </r>
  <r>
    <x v="1417"/>
    <s v="     "/>
    <d v="2017-07-29T00:00:00"/>
    <m/>
    <s v="30"/>
    <x v="2"/>
    <s v="7"/>
    <x v="3"/>
    <d v="2017-07-29T00:00:00"/>
    <d v="1899-12-30T20:45:00"/>
    <s v="REMOVED MYLAR BALLOONS @ TWO LOCATIONS. POWER OK."/>
    <s v="     "/>
    <x v="1"/>
    <m/>
    <x v="1"/>
    <m/>
    <s v="1842415"/>
    <m/>
    <m/>
    <m/>
    <m/>
    <m/>
    <s v="     "/>
    <x v="0"/>
    <x v="0"/>
    <s v="Vegetation"/>
    <x v="0"/>
    <m/>
    <s v="0.26-9.99"/>
    <s v="Square Feet: ; Acreage: 1"/>
    <s v="Contact - 3rd Party"/>
    <x v="12"/>
    <s v="Contact - 3rd Party"/>
    <s v="All types of equipment / facility failure"/>
    <s v="Contact - Balloon"/>
    <m/>
    <s v="Contact - Balloon"/>
    <s v="Conductor"/>
    <s v="Unknown"/>
    <s v="Overhead"/>
    <s v="Secondary"/>
    <s v="Conductor"/>
    <m/>
    <s v="101941008"/>
    <s v="     "/>
    <x v="0"/>
    <m/>
    <n v="35.451700000000002"/>
    <n v="-120.617"/>
    <m/>
    <s v="TEMPLETON-2113"/>
    <m/>
    <s v="Unknown"/>
    <s v="Herbaceous"/>
    <m/>
    <m/>
    <m/>
    <m/>
    <m/>
    <m/>
    <m/>
    <s v="N"/>
    <s v="N"/>
    <m/>
    <m/>
    <s v="     "/>
    <m/>
    <m/>
    <m/>
    <m/>
    <m/>
    <m/>
    <m/>
    <m/>
    <m/>
    <m/>
    <m/>
    <m/>
    <m/>
    <m/>
    <m/>
    <m/>
    <m/>
    <m/>
    <m/>
  </r>
  <r>
    <x v="1418"/>
    <s v="     "/>
    <d v="2017-07-29T00:00:00"/>
    <m/>
    <s v="30"/>
    <x v="2"/>
    <s v="7"/>
    <x v="3"/>
    <d v="2017-07-29T00:00:00"/>
    <d v="1899-12-30T18:07:00"/>
    <s v="car pole. wore down."/>
    <s v="     "/>
    <x v="1"/>
    <m/>
    <x v="1"/>
    <m/>
    <s v="1842324"/>
    <s v="17-0066487"/>
    <m/>
    <m/>
    <m/>
    <m/>
    <s v="     "/>
    <x v="0"/>
    <x v="0"/>
    <s v="Vegetation"/>
    <x v="0"/>
    <m/>
    <s v="&lt;0.25"/>
    <s v="Square Feet: ; Acreage: "/>
    <s v="Contact - 3rd Party"/>
    <x v="8"/>
    <s v="Contact - 3rd Party"/>
    <s v="All types of equipment / facility failure"/>
    <s v="Contact - Vehicle"/>
    <m/>
    <s v="Contact - Vehicle"/>
    <s v="Pole"/>
    <s v="Unknown"/>
    <s v="Overhead"/>
    <s v="Primary"/>
    <s v="Conductor"/>
    <m/>
    <s v="102126507"/>
    <s v="     "/>
    <x v="0"/>
    <m/>
    <n v="37.948700000000002"/>
    <n v="-121.346"/>
    <m/>
    <s v="ROUGH-AND-READY-ISLA-1102"/>
    <n v="12000"/>
    <s v="911"/>
    <s v="Urban"/>
    <m/>
    <m/>
    <m/>
    <m/>
    <m/>
    <m/>
    <m/>
    <s v="N"/>
    <s v="N"/>
    <m/>
    <m/>
    <s v="     "/>
    <m/>
    <m/>
    <m/>
    <m/>
    <m/>
    <m/>
    <m/>
    <m/>
    <m/>
    <m/>
    <m/>
    <m/>
    <m/>
    <m/>
    <m/>
    <m/>
    <m/>
    <m/>
    <m/>
  </r>
  <r>
    <x v="1419"/>
    <s v="     "/>
    <d v="2017-07-29T00:00:00"/>
    <m/>
    <s v="30"/>
    <x v="2"/>
    <s v="7"/>
    <x v="3"/>
    <d v="2017-07-29T00:00:00"/>
    <d v="1899-12-30T17:56:00"/>
    <s v="REPLACED NG CONNECTOR AT POLE.  POWER OK"/>
    <s v="     "/>
    <x v="1"/>
    <m/>
    <x v="1"/>
    <m/>
    <s v="1842313"/>
    <s v="17-0066482"/>
    <m/>
    <m/>
    <n v="113098000"/>
    <m/>
    <s v="     "/>
    <x v="0"/>
    <x v="0"/>
    <s v="Vegetation"/>
    <x v="0"/>
    <m/>
    <s v="&lt;3 meters of linear travel"/>
    <s v="Square Feet: ; Acreage: "/>
    <s v="Equipment - PG&amp;E"/>
    <x v="10"/>
    <s v="Equipment - PG&amp;E"/>
    <s v="All types of equipment / facility failure"/>
    <s v="Splice/Clamp/Connector"/>
    <s v="Splice/Clamp/Connector"/>
    <m/>
    <m/>
    <s v="Unknown"/>
    <s v="Overhead"/>
    <s v="Primary"/>
    <s v="Conductor"/>
    <m/>
    <s v="100610842"/>
    <s v="     "/>
    <x v="0"/>
    <m/>
    <n v="37.025100000000002"/>
    <n v="-121.536"/>
    <m/>
    <s v="LLAGAS-2101"/>
    <n v="21000"/>
    <s v="GEORGE MARSHALL"/>
    <s v="Herbaceous"/>
    <m/>
    <m/>
    <m/>
    <m/>
    <m/>
    <m/>
    <m/>
    <s v="N"/>
    <s v="N"/>
    <m/>
    <m/>
    <s v="     "/>
    <m/>
    <m/>
    <m/>
    <m/>
    <m/>
    <m/>
    <m/>
    <m/>
    <m/>
    <m/>
    <m/>
    <m/>
    <m/>
    <m/>
    <m/>
    <m/>
    <m/>
    <m/>
    <m/>
  </r>
  <r>
    <x v="1420"/>
    <s v="     "/>
    <d v="2017-07-30T00:00:00"/>
    <m/>
    <s v="31"/>
    <x v="2"/>
    <s v="7"/>
    <x v="3"/>
    <d v="2017-07-30T00:00:00"/>
    <d v="1899-12-30T09:46:00"/>
    <s v="customer tree rubbed through service causing burned open neutral which parked a small grass fire"/>
    <s v="     "/>
    <x v="1"/>
    <m/>
    <x v="1"/>
    <m/>
    <m/>
    <m/>
    <m/>
    <m/>
    <m/>
    <m/>
    <s v="     "/>
    <x v="0"/>
    <x v="0"/>
    <s v="Vegetation"/>
    <x v="0"/>
    <m/>
    <s v="&lt;0.25"/>
    <s v="Square Feet: ; Acreage: "/>
    <s v="Vegetation"/>
    <x v="0"/>
    <s v="Vegetation"/>
    <s v="All types of equipment / facility failure"/>
    <s v="Contact - Vegetation"/>
    <m/>
    <s v="Contact - Vegetation"/>
    <s v="Conductor"/>
    <s v="None"/>
    <s v="Overhead"/>
    <s v="Secondary"/>
    <s v="Conductor"/>
    <m/>
    <s v="102151066"/>
    <s v="     "/>
    <x v="1"/>
    <n v="175"/>
    <n v="38.913200000000003"/>
    <n v="-122.61799999999999"/>
    <m/>
    <s v="HIGHLANDS-1103"/>
    <m/>
    <s v="mike wink"/>
    <s v="Hardwood Woodland"/>
    <m/>
    <m/>
    <m/>
    <m/>
    <m/>
    <m/>
    <m/>
    <s v="N"/>
    <s v="N"/>
    <m/>
    <m/>
    <s v="     "/>
    <m/>
    <m/>
    <m/>
    <m/>
    <m/>
    <m/>
    <m/>
    <m/>
    <m/>
    <m/>
    <m/>
    <m/>
    <m/>
    <m/>
    <m/>
    <m/>
    <m/>
    <m/>
    <m/>
  </r>
  <r>
    <x v="1421"/>
    <s v="     "/>
    <d v="2017-07-31T00:00:00"/>
    <m/>
    <s v="31"/>
    <x v="2"/>
    <s v="7"/>
    <x v="3"/>
    <m/>
    <m/>
    <s v="Replace N/G service sleeve connection 1/0 Al to 2 Str Cu. Arcing cause brush fire at base of pole. 18' by 33' brush fire. Meter # 762T66."/>
    <s v="     "/>
    <x v="1"/>
    <m/>
    <x v="1"/>
    <m/>
    <m/>
    <m/>
    <m/>
    <m/>
    <m/>
    <m/>
    <s v="     "/>
    <x v="0"/>
    <x v="0"/>
    <s v="Vegetation"/>
    <x v="0"/>
    <m/>
    <s v="&lt;0.25"/>
    <s v="Square Feet: 18x33; Acreage: "/>
    <s v="Equipment - PG&amp;E"/>
    <x v="10"/>
    <s v="Equipment - PG&amp;E"/>
    <s v="All types of equipment / facility failure"/>
    <s v="Splice/Clamp/Connector"/>
    <s v="Splice/Clamp/Connector"/>
    <m/>
    <m/>
    <s v="Unknown"/>
    <s v="Overhead"/>
    <s v="Secondary"/>
    <s v="Conductor"/>
    <m/>
    <s v="101679025"/>
    <s v="     "/>
    <x v="0"/>
    <m/>
    <n v="37.097099999999998"/>
    <n v="-122.28"/>
    <m/>
    <s v="POINT-MORETTI-1101"/>
    <m/>
    <s v="N.A."/>
    <s v="Urban"/>
    <m/>
    <m/>
    <m/>
    <m/>
    <m/>
    <m/>
    <m/>
    <s v="N"/>
    <s v="N"/>
    <m/>
    <m/>
    <s v="     "/>
    <m/>
    <m/>
    <m/>
    <m/>
    <m/>
    <m/>
    <m/>
    <m/>
    <m/>
    <m/>
    <m/>
    <m/>
    <m/>
    <m/>
    <m/>
    <m/>
    <m/>
    <m/>
    <m/>
  </r>
  <r>
    <x v="1422"/>
    <s v="     "/>
    <d v="2017-07-31T00:00:00"/>
    <m/>
    <s v="31"/>
    <x v="2"/>
    <s v="7"/>
    <x v="3"/>
    <d v="2017-07-31T00:00:00"/>
    <d v="1899-12-30T14:10:00"/>
    <s v="HAWK GOT BETWEEN PHASES. PWR OK UPON ARRIVAL. STARTED A SMALL FIRE. BIRD TAG MADE TO RAPTOR POLE"/>
    <s v="     "/>
    <x v="1"/>
    <m/>
    <x v="1"/>
    <m/>
    <s v="1843256"/>
    <m/>
    <m/>
    <m/>
    <m/>
    <m/>
    <s v="     "/>
    <x v="0"/>
    <x v="0"/>
    <s v="Vegetation"/>
    <x v="0"/>
    <m/>
    <s v="&lt;0.25"/>
    <s v="Square Feet: ; Acreage: "/>
    <s v="Contact - Animal - Bird"/>
    <x v="6"/>
    <s v="Contact - Bird"/>
    <s v="All types of equipment / facility failure"/>
    <s v="Contact - Animal"/>
    <m/>
    <s v="Contact - Animal"/>
    <s v="Conductor"/>
    <s v="Unknown"/>
    <s v="Overhead"/>
    <s v="Primary"/>
    <s v="Conductor"/>
    <m/>
    <s v="100695130"/>
    <s v="     "/>
    <x v="0"/>
    <m/>
    <n v="35.978700000000003"/>
    <n v="-120.111"/>
    <m/>
    <s v="AVENAL-2101"/>
    <n v="21000"/>
    <s v="N.A."/>
    <s v="Barren/Other"/>
    <m/>
    <m/>
    <m/>
    <m/>
    <m/>
    <m/>
    <m/>
    <s v="N"/>
    <s v="N"/>
    <m/>
    <m/>
    <s v="     "/>
    <m/>
    <m/>
    <m/>
    <m/>
    <m/>
    <m/>
    <m/>
    <m/>
    <m/>
    <m/>
    <m/>
    <m/>
    <m/>
    <m/>
    <m/>
    <m/>
    <m/>
    <m/>
    <m/>
  </r>
  <r>
    <x v="1423"/>
    <s v="     "/>
    <d v="2017-07-31T00:00:00"/>
    <m/>
    <s v="31"/>
    <x v="2"/>
    <s v="7"/>
    <x v="3"/>
    <d v="2017-07-31T00:00:00"/>
    <d v="1899-12-30T14:30:00"/>
    <s v="0"/>
    <s v="     "/>
    <x v="1"/>
    <m/>
    <x v="1"/>
    <m/>
    <s v="1843278"/>
    <s v="17-0066797"/>
    <m/>
    <m/>
    <n v="113101000"/>
    <m/>
    <s v="     "/>
    <x v="0"/>
    <x v="0"/>
    <s v="Vegetation"/>
    <x v="0"/>
    <m/>
    <s v="&lt;0.25"/>
    <s v="Square Feet: ; Acreage: "/>
    <s v="Vegetation"/>
    <x v="0"/>
    <s v="Vegetation"/>
    <s v="All types of equipment / facility failure"/>
    <s v="Contact - Vegetation"/>
    <m/>
    <s v="Contact - Vegetation"/>
    <s v="Conductor"/>
    <s v="Unknown"/>
    <s v="Overhead"/>
    <s v="Primary"/>
    <s v="Conductor"/>
    <m/>
    <s v="103782414"/>
    <s v="     "/>
    <x v="1"/>
    <n v="300"/>
    <n v="38.796700000000001"/>
    <n v="-121.133"/>
    <m/>
    <s v="PENRYN-1107"/>
    <n v="12000"/>
    <s v="Cal Fire"/>
    <s v="Hardwood Woodland"/>
    <m/>
    <m/>
    <m/>
    <m/>
    <m/>
    <m/>
    <m/>
    <s v="N"/>
    <s v="N"/>
    <m/>
    <m/>
    <s v="     "/>
    <n v="38.796747000000003"/>
    <n v="-121.13288300000001"/>
    <s v="Aug  1 2017 12:00AM"/>
    <s v="BranchFail"/>
    <s v="One spar of a green, healthy Red Gum (Eucalyptus) broke approximately 4ft above a main crotch and failed into the lines. No outward signs of decay or decline were visible. The failure exposed only healty, solid wood on the interior of the break. Two fires (one @ approx 60ft x 60ft, the second approx 50 x 10)resulted in the yard of the addressed property. No property damage noted."/>
    <s v="EUCC"/>
    <s v="86"/>
    <s v="34"/>
    <s v="16"/>
    <s v="Slight"/>
    <s v="None"/>
    <s v="N"/>
    <s v="1"/>
    <m/>
    <s v="Plain"/>
    <s v="A"/>
    <s v="CrossArm"/>
    <s v="BareWire"/>
    <s v="1"/>
  </r>
  <r>
    <x v="1424"/>
    <s v="     "/>
    <d v="2017-08-01T00:00:00"/>
    <m/>
    <s v="31"/>
    <x v="2"/>
    <s v="8"/>
    <x v="3"/>
    <d v="2017-08-01T00:00:00"/>
    <d v="1899-12-30T12:23:00"/>
    <s v="broken sec pole sent ec tag for pole replacement. JTV3"/>
    <s v="     "/>
    <x v="1"/>
    <m/>
    <x v="1"/>
    <m/>
    <m/>
    <m/>
    <m/>
    <m/>
    <m/>
    <m/>
    <s v="     "/>
    <x v="0"/>
    <x v="0"/>
    <s v="Vegetation"/>
    <x v="0"/>
    <m/>
    <s v="&lt;0.25"/>
    <s v="Square Feet: ; Acreage: "/>
    <s v="Equipment - PG&amp;E"/>
    <x v="2"/>
    <s v="Equipment - PG&amp;E"/>
    <s v="All types of equipment / facility failure"/>
    <s v="Pole"/>
    <s v="Pole"/>
    <m/>
    <m/>
    <s v="Unknown"/>
    <s v="Overhead"/>
    <s v="Secondary"/>
    <s v="Other"/>
    <m/>
    <s v="100661556"/>
    <s v="     "/>
    <x v="0"/>
    <m/>
    <n v="36.041200000000003"/>
    <n v="-119.505"/>
    <m/>
    <s v="CORCORAN-1106"/>
    <m/>
    <s v="N.A."/>
    <s v="Agriculture"/>
    <m/>
    <m/>
    <m/>
    <m/>
    <m/>
    <m/>
    <m/>
    <s v="N"/>
    <s v="N"/>
    <m/>
    <m/>
    <s v="     "/>
    <m/>
    <m/>
    <m/>
    <m/>
    <m/>
    <m/>
    <m/>
    <m/>
    <m/>
    <m/>
    <m/>
    <m/>
    <m/>
    <m/>
    <m/>
    <m/>
    <m/>
    <m/>
    <m/>
  </r>
  <r>
    <x v="1425"/>
    <s v="     "/>
    <d v="2017-08-02T00:00:00"/>
    <d v="1899-12-30T17:04:00"/>
    <s v="31"/>
    <x v="2"/>
    <s v="8"/>
    <x v="3"/>
    <d v="2017-08-02T00:00:00"/>
    <d v="1899-12-30T17:43:00"/>
    <s v="2 WIRE 5FT DE XARM SLACK SPAN OFF THE BACK. 2 STACKS. WIRE TO EXTEND 4/0AL AWAC, 4ACSR, AND 2STR TPX. 7/32 &amp; 3/8 DOWN GUY. 2 AWAC DE'S. 2 C/O'S FOR GO BACK INSTALLED ON POLE @ ST"/>
    <s v="     "/>
    <x v="1"/>
    <m/>
    <x v="1"/>
    <m/>
    <s v="1844916"/>
    <s v="17-0067504"/>
    <m/>
    <m/>
    <n v="113115000"/>
    <m/>
    <s v="     "/>
    <x v="0"/>
    <x v="0"/>
    <s v="Vegetation"/>
    <x v="0"/>
    <m/>
    <s v="&lt;0.25"/>
    <s v="Square Feet: ; Acreage: "/>
    <s v="Equipment - PG&amp;E"/>
    <x v="4"/>
    <s v="Equipment - PG&amp;E"/>
    <s v="All types of equipment / facility failure"/>
    <s v="Conductor"/>
    <s v="Conductor"/>
    <m/>
    <m/>
    <s v="Unknown"/>
    <s v="Overhead"/>
    <s v="Primary"/>
    <s v="Conductor"/>
    <m/>
    <s v="100534186"/>
    <s v="     "/>
    <x v="0"/>
    <m/>
    <n v="37.316299999999998"/>
    <n v="-122.072"/>
    <m/>
    <s v="STELLING-1110"/>
    <n v="12000"/>
    <s v="TONY RAINIERI 408-378-4010"/>
    <s v="Urban"/>
    <m/>
    <m/>
    <m/>
    <m/>
    <m/>
    <m/>
    <m/>
    <s v="N"/>
    <s v="N"/>
    <m/>
    <m/>
    <s v="     "/>
    <m/>
    <m/>
    <m/>
    <m/>
    <m/>
    <m/>
    <m/>
    <m/>
    <m/>
    <m/>
    <m/>
    <m/>
    <m/>
    <m/>
    <m/>
    <m/>
    <m/>
    <m/>
    <m/>
  </r>
  <r>
    <x v="1426"/>
    <s v="     "/>
    <d v="2017-08-02T00:00:00"/>
    <d v="1899-12-30T18:16:00"/>
    <s v="31"/>
    <x v="2"/>
    <s v="8"/>
    <x v="3"/>
    <d v="2017-08-02T00:00:00"/>
    <d v="1899-12-30T18:16:00"/>
    <s v="0"/>
    <s v="     "/>
    <x v="1"/>
    <m/>
    <x v="1"/>
    <m/>
    <s v="1844971"/>
    <s v="17-0067519"/>
    <m/>
    <m/>
    <n v="113115000"/>
    <m/>
    <s v="     "/>
    <x v="0"/>
    <x v="0"/>
    <s v="Vegetation"/>
    <x v="0"/>
    <m/>
    <s v="&lt;3 meters of linear travel"/>
    <s v="Square Feet: ; Acreage: "/>
    <s v="Equipment - PG&amp;E"/>
    <x v="13"/>
    <s v="Equipment - PG&amp;E"/>
    <s v="All types of equipment / facility failure"/>
    <s v="Transformer"/>
    <s v="Transformer"/>
    <m/>
    <m/>
    <s v="Pacific Bell"/>
    <s v="Overhead"/>
    <s v="Primary"/>
    <s v="Transformer"/>
    <m/>
    <s v="101190510"/>
    <s v="     "/>
    <x v="0"/>
    <m/>
    <n v="37.393000000000001"/>
    <n v="-120.621"/>
    <m/>
    <s v="ATWATER-1103"/>
    <n v="12000"/>
    <s v="2099663621"/>
    <s v="Urban"/>
    <m/>
    <m/>
    <m/>
    <m/>
    <m/>
    <m/>
    <m/>
    <s v="N"/>
    <s v="N"/>
    <m/>
    <m/>
    <s v="     "/>
    <m/>
    <m/>
    <m/>
    <m/>
    <m/>
    <m/>
    <m/>
    <m/>
    <m/>
    <m/>
    <m/>
    <m/>
    <m/>
    <m/>
    <m/>
    <m/>
    <m/>
    <m/>
    <m/>
  </r>
  <r>
    <x v="1427"/>
    <s v="     "/>
    <d v="2017-08-02T00:00:00"/>
    <d v="1899-12-30T09:42:00"/>
    <s v="31"/>
    <x v="2"/>
    <s v="8"/>
    <x v="3"/>
    <d v="2017-08-02T00:00:00"/>
    <d v="1899-12-30T16:05:00"/>
    <m/>
    <s v="     "/>
    <x v="1"/>
    <m/>
    <x v="1"/>
    <m/>
    <s v="1844863"/>
    <m/>
    <s v="INT-09925"/>
    <m/>
    <m/>
    <m/>
    <s v="     "/>
    <x v="0"/>
    <x v="0"/>
    <s v="Vegetation"/>
    <x v="2"/>
    <m/>
    <s v="&lt;0.25"/>
    <s v="Square Feet: ; Acreage: "/>
    <s v="Contact - Animal - Bird"/>
    <x v="6"/>
    <s v="Contact - Bird"/>
    <s v="All types of equipment / facility failure"/>
    <s v="Contact - Animal"/>
    <m/>
    <s v="Contact - Animal"/>
    <s v="Conductor"/>
    <s v="None"/>
    <s v="Overhead"/>
    <s v="Transmission"/>
    <s v="Conductor"/>
    <m/>
    <s v="Pole 5/0"/>
    <s v="     "/>
    <x v="1"/>
    <n v="154"/>
    <n v="39.227400000000003"/>
    <n v="-123.108"/>
    <m/>
    <s v="MENDOCINO-HARTLEY-60"/>
    <n v="60000"/>
    <s v="Cal Fire"/>
    <s v="Barren/Other"/>
    <m/>
    <m/>
    <m/>
    <m/>
    <m/>
    <m/>
    <m/>
    <s v="N"/>
    <s v="N"/>
    <m/>
    <m/>
    <s v="     "/>
    <m/>
    <m/>
    <m/>
    <m/>
    <m/>
    <m/>
    <m/>
    <m/>
    <m/>
    <m/>
    <m/>
    <m/>
    <m/>
    <m/>
    <m/>
    <m/>
    <m/>
    <m/>
    <m/>
  </r>
  <r>
    <x v="1428"/>
    <s v="     "/>
    <d v="2017-08-02T00:00:00"/>
    <d v="1899-12-30T05:54:00"/>
    <s v="31"/>
    <x v="2"/>
    <s v="8"/>
    <x v="3"/>
    <d v="2017-08-02T00:00:00"/>
    <d v="1899-12-30T05:54:00"/>
    <s v="this tag will probably be related another ois tag created for a fuse level outage. C/O 3079 were blown on arrival . All three were blown. Looks like we have tree on or through the line between pole 12 &amp; 13."/>
    <s v="     "/>
    <x v="1"/>
    <m/>
    <x v="1"/>
    <m/>
    <s v="1844323"/>
    <s v="17-0067270"/>
    <m/>
    <m/>
    <m/>
    <m/>
    <s v="     "/>
    <x v="0"/>
    <x v="0"/>
    <s v="Vegetation"/>
    <x v="0"/>
    <m/>
    <s v="10-99"/>
    <s v="Square Feet: ; Acreage: 32"/>
    <s v="Vegetation"/>
    <x v="0"/>
    <s v="Vegetation"/>
    <s v="All types of equipment / facility failure"/>
    <s v="Contact - Vegetation"/>
    <m/>
    <s v="Contact - Vegetation"/>
    <s v="Conductor"/>
    <s v="Unknown"/>
    <s v="Overhead"/>
    <s v="Primary"/>
    <s v="Conductor"/>
    <m/>
    <s v="100974913"/>
    <s v="     "/>
    <x v="1"/>
    <n v="230"/>
    <n v="40.7986"/>
    <n v="-123.396"/>
    <m/>
    <s v="WILLOW-CREEK-1103"/>
    <n v="12000"/>
    <s v="Cal Fire"/>
    <s v="Hardwood Forest"/>
    <n v="32"/>
    <m/>
    <m/>
    <m/>
    <m/>
    <s v="SANDY"/>
    <m/>
    <s v="N"/>
    <s v="N"/>
    <m/>
    <m/>
    <s v="     "/>
    <m/>
    <m/>
    <s v="Aug  7 2017 12:00AM"/>
    <s v="Unverified"/>
    <s v="We searched the entire designated area and could not locate the cause of this outage."/>
    <m/>
    <m/>
    <m/>
    <m/>
    <m/>
    <m/>
    <m/>
    <m/>
    <m/>
    <m/>
    <m/>
    <m/>
    <m/>
    <m/>
  </r>
  <r>
    <x v="1429"/>
    <s v="     "/>
    <d v="2017-08-02T00:00:00"/>
    <d v="1899-12-30T08:58:00"/>
    <s v="31"/>
    <x v="2"/>
    <s v="8"/>
    <x v="3"/>
    <d v="2017-08-02T00:00:00"/>
    <d v="1899-12-30T08:58:00"/>
    <s v="CREW TO REPLACE 3 RISER POT HEADS. ADVSD CREW."/>
    <s v="     "/>
    <x v="1"/>
    <m/>
    <x v="1"/>
    <m/>
    <s v="1844466"/>
    <s v="17-0067345"/>
    <m/>
    <m/>
    <n v="113114000"/>
    <m/>
    <s v="     "/>
    <x v="0"/>
    <x v="0"/>
    <s v="Vegetation"/>
    <x v="0"/>
    <m/>
    <s v="&lt;0.25"/>
    <s v="Square Feet: ; Acreage: "/>
    <s v="Equipment - PG&amp;E"/>
    <x v="16"/>
    <s v="Equipment - PG&amp;E"/>
    <s v="All types of equipment / facility failure"/>
    <s v="Insulator"/>
    <s v="Insulator"/>
    <m/>
    <m/>
    <s v="Pacific Bell"/>
    <s v="Overhead"/>
    <s v="Primary"/>
    <s v="Other"/>
    <m/>
    <s v="100940374"/>
    <s v="     "/>
    <x v="0"/>
    <m/>
    <n v="37.561799999999998"/>
    <n v="-121.949"/>
    <m/>
    <s v="FREMONT-1104"/>
    <n v="12000"/>
    <s v="FREMONT FIRE DEPT.  911"/>
    <s v="Herbaceous"/>
    <m/>
    <m/>
    <m/>
    <m/>
    <m/>
    <m/>
    <m/>
    <s v="N"/>
    <s v="N"/>
    <m/>
    <m/>
    <s v="     "/>
    <m/>
    <m/>
    <m/>
    <m/>
    <m/>
    <m/>
    <m/>
    <m/>
    <m/>
    <m/>
    <m/>
    <m/>
    <m/>
    <m/>
    <m/>
    <m/>
    <m/>
    <m/>
    <m/>
  </r>
  <r>
    <x v="1430"/>
    <s v="     "/>
    <d v="2017-08-03T00:00:00"/>
    <d v="1899-12-30T11:16:00"/>
    <s v="31"/>
    <x v="2"/>
    <s v="8"/>
    <x v="3"/>
    <d v="2017-08-03T00:00:00"/>
    <d v="1899-12-30T11:16:00"/>
    <s v="TRAILER HIT POLE KNOCKING POLE OVER CAUSING CONDUCTOR TO FALL TO GROUND"/>
    <s v="     "/>
    <x v="1"/>
    <m/>
    <x v="1"/>
    <m/>
    <s v="1845561"/>
    <s v="17-0067691"/>
    <m/>
    <m/>
    <m/>
    <m/>
    <s v="     "/>
    <x v="0"/>
    <x v="0"/>
    <s v="Vegetation"/>
    <x v="0"/>
    <m/>
    <s v="0.26-9.99"/>
    <s v="Square Feet: ; Acreage: 5"/>
    <s v="Contact - 3rd Party"/>
    <x v="8"/>
    <s v="Contact - 3rd Party"/>
    <s v="All types of equipment / facility failure"/>
    <s v="Contact - Vehicle"/>
    <m/>
    <s v="Contact - Vehicle"/>
    <s v="Pole"/>
    <s v="Unknown"/>
    <s v="Overhead"/>
    <s v="Primary"/>
    <s v="Conductor"/>
    <m/>
    <s v="102227219"/>
    <s v="     "/>
    <x v="0"/>
    <m/>
    <n v="38.119199999999999"/>
    <n v="-122.502"/>
    <m/>
    <s v="IGNACIO-1104"/>
    <n v="12000"/>
    <s v="SSR172150008"/>
    <s v="Agriculture"/>
    <n v="11"/>
    <m/>
    <m/>
    <m/>
    <m/>
    <s v="INDEPENDENCE"/>
    <m/>
    <s v="N"/>
    <s v="N"/>
    <m/>
    <m/>
    <s v="     "/>
    <m/>
    <m/>
    <m/>
    <m/>
    <m/>
    <m/>
    <m/>
    <m/>
    <m/>
    <m/>
    <m/>
    <m/>
    <m/>
    <m/>
    <m/>
    <m/>
    <m/>
    <m/>
    <m/>
  </r>
  <r>
    <x v="1431"/>
    <s v="     "/>
    <d v="2017-08-03T00:00:00"/>
    <d v="1899-12-30T10:53:00"/>
    <s v="31"/>
    <x v="2"/>
    <s v="8"/>
    <x v="3"/>
    <d v="2017-08-03T00:00:00"/>
    <d v="1899-12-30T10:53:00"/>
    <s v="NEED CREW TO REPAIR WIRE DOWN AND DAMAGED CROSSARM.  3RD PARTY VEHICLE HIT POLE, BROKE PHONE CABLE, STARTED FIRE AND CAUSED THIS OUTAGE"/>
    <s v="     "/>
    <x v="1"/>
    <m/>
    <x v="1"/>
    <m/>
    <s v="1845523"/>
    <s v="17-0067679"/>
    <m/>
    <m/>
    <n v="113118000"/>
    <m/>
    <s v="     "/>
    <x v="0"/>
    <x v="0"/>
    <s v="Vegetation"/>
    <x v="0"/>
    <m/>
    <s v="0.26-9.99"/>
    <s v="Square Feet: ; Acreage: "/>
    <s v="Contact - 3rd Party"/>
    <x v="8"/>
    <s v="Contact - 3rd Party"/>
    <s v="All types of equipment / facility failure"/>
    <s v="Contact - Vehicle"/>
    <m/>
    <s v="Contact - Vehicle"/>
    <s v="Pole"/>
    <s v="Pacific Bell"/>
    <s v="Overhead"/>
    <s v="Primary"/>
    <s v="Conductor"/>
    <m/>
    <s v="100072742"/>
    <s v="     "/>
    <x v="1"/>
    <n v="300"/>
    <n v="39.0732"/>
    <n v="-121.087"/>
    <m/>
    <s v="HIGGINS-1103"/>
    <n v="12000"/>
    <s v="Cal Fire"/>
    <s v="Urban"/>
    <m/>
    <m/>
    <m/>
    <m/>
    <m/>
    <m/>
    <m/>
    <s v="N"/>
    <s v="N"/>
    <m/>
    <m/>
    <s v="     "/>
    <m/>
    <m/>
    <m/>
    <m/>
    <m/>
    <m/>
    <m/>
    <m/>
    <m/>
    <m/>
    <m/>
    <m/>
    <m/>
    <m/>
    <m/>
    <m/>
    <m/>
    <m/>
    <m/>
  </r>
  <r>
    <x v="1432"/>
    <s v="     "/>
    <d v="2017-08-03T00:00:00"/>
    <m/>
    <s v="31"/>
    <x v="2"/>
    <s v="8"/>
    <x v="3"/>
    <m/>
    <m/>
    <s v="GRASS FIRE WITH UNKNOWN CAUSE. I CHECKED CONNECTIONS ON UN-NUMBERED SOLID BLADES AND EVERYTHING LOOKS GOOD."/>
    <s v="     "/>
    <x v="1"/>
    <m/>
    <x v="1"/>
    <m/>
    <m/>
    <m/>
    <m/>
    <m/>
    <m/>
    <m/>
    <s v="     "/>
    <x v="0"/>
    <x v="0"/>
    <s v="Vegetation"/>
    <x v="0"/>
    <m/>
    <s v="0.26-9.99"/>
    <s v="Square Feet: ; Acreage: "/>
    <s v="Equipment - PG&amp;E"/>
    <x v="9"/>
    <s v="Equipment - PG&amp;E"/>
    <s v="All types of equipment / facility failure"/>
    <m/>
    <m/>
    <m/>
    <m/>
    <s v="Pacific Bell"/>
    <s v="Overhead"/>
    <s v="Primary"/>
    <s v="Unknown"/>
    <m/>
    <s v="101335644"/>
    <s v="     "/>
    <x v="0"/>
    <m/>
    <n v="39.071100000000001"/>
    <n v="-121.48699999999999"/>
    <m/>
    <s v="OLIVEHURST-1105"/>
    <n v="12000"/>
    <s v="ART PAQUETTE 530-633-0861"/>
    <s v="Agriculture"/>
    <m/>
    <m/>
    <m/>
    <m/>
    <m/>
    <m/>
    <m/>
    <s v="N"/>
    <s v="N"/>
    <m/>
    <m/>
    <s v="     "/>
    <m/>
    <m/>
    <m/>
    <m/>
    <m/>
    <m/>
    <m/>
    <m/>
    <m/>
    <m/>
    <m/>
    <m/>
    <m/>
    <m/>
    <m/>
    <m/>
    <m/>
    <m/>
    <m/>
  </r>
  <r>
    <x v="1433"/>
    <s v="     "/>
    <d v="2017-08-04T00:00:00"/>
    <d v="1899-12-30T18:14:00"/>
    <s v="31"/>
    <x v="2"/>
    <s v="8"/>
    <x v="3"/>
    <d v="2017-08-04T00:00:00"/>
    <d v="1899-12-30T18:14:00"/>
    <s v="0"/>
    <s v="     "/>
    <x v="1"/>
    <m/>
    <x v="1"/>
    <m/>
    <s v="1846662"/>
    <s v="17-0068101"/>
    <m/>
    <m/>
    <n v="113122000"/>
    <m/>
    <s v="     "/>
    <x v="0"/>
    <x v="0"/>
    <s v="Vegetation"/>
    <x v="0"/>
    <m/>
    <s v="&lt;0.25"/>
    <s v="Square Feet: ; Acreage: "/>
    <s v="Equipment - PG&amp;E"/>
    <x v="15"/>
    <s v="Equipment - PG&amp;E"/>
    <s v="All types of equipment / facility failure"/>
    <s v="Fuse"/>
    <s v="Fuse"/>
    <m/>
    <m/>
    <s v="Pacific Bell"/>
    <s v="Overhead"/>
    <s v="Primary"/>
    <s v="Fuse"/>
    <m/>
    <s v="101912293"/>
    <s v="     "/>
    <x v="0"/>
    <m/>
    <n v="35.619300000000003"/>
    <n v="-120.65900000000001"/>
    <m/>
    <s v="PASO-ROBLES-1108"/>
    <n v="12000"/>
    <s v="Unknown"/>
    <s v="Urban"/>
    <m/>
    <m/>
    <m/>
    <m/>
    <m/>
    <m/>
    <m/>
    <s v="N"/>
    <s v="N"/>
    <m/>
    <m/>
    <s v="     "/>
    <m/>
    <m/>
    <m/>
    <m/>
    <m/>
    <m/>
    <m/>
    <m/>
    <m/>
    <m/>
    <m/>
    <m/>
    <m/>
    <m/>
    <m/>
    <m/>
    <m/>
    <m/>
    <m/>
  </r>
  <r>
    <x v="1434"/>
    <s v="     "/>
    <d v="2017-08-04T00:00:00"/>
    <d v="1899-12-30T09:15:08"/>
    <s v="31"/>
    <x v="2"/>
    <s v="8"/>
    <x v="3"/>
    <d v="2017-08-04T00:00:00"/>
    <d v="1899-12-30T09:15:00"/>
    <s v="24 SUNSET LN in Willow Creek; structure fire caused by &quot;feed to house&quot; (underground conductor) burned; KRJ7- Contact willow fd to get fire report, need to determine cause of fire (if it was pge equipment failure or if equipment failed as a result of fire); WAITING ON FD"/>
    <s v="     "/>
    <x v="0"/>
    <m/>
    <x v="0"/>
    <m/>
    <s v="1846259"/>
    <s v="N/A"/>
    <m/>
    <s v="T004101753"/>
    <m/>
    <m/>
    <s v="     "/>
    <x v="1"/>
    <x v="1"/>
    <m/>
    <x v="1"/>
    <m/>
    <s v="Structure-only"/>
    <m/>
    <s v="Equipment - PG&amp;E"/>
    <x v="4"/>
    <s v="Equipment - PG&amp;E"/>
    <s v="All types of equipment / facility failure"/>
    <s v="Conductor failure-all"/>
    <s v="Conductor"/>
    <m/>
    <m/>
    <s v="Unknown"/>
    <s v="Underground"/>
    <m/>
    <s v="Conductor"/>
    <m/>
    <s v="T0372"/>
    <s v="     "/>
    <x v="1"/>
    <n v="115"/>
    <n v="40.951099999999997"/>
    <n v="-123.622"/>
    <s v="Humboldt"/>
    <s v="WILLOW-CREEK-1101"/>
    <m/>
    <s v="Willow Creek FD"/>
    <s v="Highly Rural"/>
    <m/>
    <m/>
    <m/>
    <m/>
    <m/>
    <m/>
    <m/>
    <s v="N"/>
    <s v="N"/>
    <m/>
    <m/>
    <s v="     "/>
    <m/>
    <m/>
    <m/>
    <m/>
    <m/>
    <m/>
    <m/>
    <m/>
    <m/>
    <m/>
    <m/>
    <m/>
    <m/>
    <m/>
    <m/>
    <m/>
    <m/>
    <m/>
    <m/>
  </r>
  <r>
    <x v="1435"/>
    <s v="     "/>
    <d v="2017-08-04T00:00:00"/>
    <m/>
    <s v="31"/>
    <x v="2"/>
    <s v="8"/>
    <x v="3"/>
    <d v="2017-08-04T00:00:00"/>
    <d v="1899-12-30T09:54:00"/>
    <s v="found burnt kyle sw at C182, removed from svc, PIN#29012 given."/>
    <s v="     "/>
    <x v="1"/>
    <m/>
    <x v="1"/>
    <m/>
    <s v="1846297"/>
    <m/>
    <m/>
    <m/>
    <m/>
    <m/>
    <s v="     "/>
    <x v="0"/>
    <x v="0"/>
    <s v="Vegetation"/>
    <x v="0"/>
    <m/>
    <s v="&lt;3 meters of linear travel"/>
    <s v="Square Feet: ; Acreage: "/>
    <s v="Equipment - PG&amp;E"/>
    <x v="11"/>
    <s v="Equipment - PG&amp;E"/>
    <s v="All types of equipment / facility failure"/>
    <s v="Capacitor Bank"/>
    <s v="Capacitor Bank"/>
    <m/>
    <m/>
    <s v="Pacific Bell"/>
    <s v="Overhead"/>
    <s v="Primary"/>
    <s v="Capacitor Bank"/>
    <m/>
    <s v="101411052"/>
    <s v="     "/>
    <x v="0"/>
    <m/>
    <n v="38.603900000000003"/>
    <n v="-121.059"/>
    <m/>
    <s v="CLARKSVILLE-2103"/>
    <n v="21000"/>
    <s v="D. Franks 530-622-3858, Incident #022602"/>
    <s v="Urban"/>
    <m/>
    <m/>
    <m/>
    <m/>
    <m/>
    <m/>
    <m/>
    <s v="N"/>
    <s v="N"/>
    <m/>
    <m/>
    <s v="     "/>
    <m/>
    <m/>
    <m/>
    <m/>
    <m/>
    <m/>
    <m/>
    <m/>
    <m/>
    <m/>
    <m/>
    <m/>
    <m/>
    <m/>
    <m/>
    <m/>
    <m/>
    <m/>
    <m/>
  </r>
  <r>
    <x v="1436"/>
    <s v="     "/>
    <d v="2017-08-05T00:00:00"/>
    <d v="1899-12-30T18:09:00"/>
    <s v="31"/>
    <x v="2"/>
    <s v="8"/>
    <x v="3"/>
    <d v="2017-08-05T00:00:00"/>
    <d v="1899-12-30T18:09:00"/>
    <s v="0"/>
    <s v="     "/>
    <x v="1"/>
    <m/>
    <x v="1"/>
    <m/>
    <s v="1847085"/>
    <s v="17-0068199"/>
    <m/>
    <m/>
    <m/>
    <m/>
    <s v="     "/>
    <x v="0"/>
    <x v="0"/>
    <s v="Vegetation"/>
    <x v="0"/>
    <m/>
    <s v="0.26-9.99"/>
    <s v="Square Feet: ; Acreage: "/>
    <s v="Contact - Animal - Bird"/>
    <x v="6"/>
    <s v="Contact - Bird"/>
    <s v="All types of equipment / facility failure"/>
    <s v="Contact - Animal"/>
    <m/>
    <s v="Contact - Animal"/>
    <s v="Conductor"/>
    <s v="Unknown"/>
    <s v="Overhead"/>
    <s v="Primary"/>
    <s v="Conductor"/>
    <m/>
    <s v="101136476"/>
    <s v="     "/>
    <x v="0"/>
    <m/>
    <n v="36.967500000000001"/>
    <n v="-120.09"/>
    <m/>
    <s v="STOREY-1105"/>
    <n v="12000"/>
    <s v="911"/>
    <s v="Herbaceous"/>
    <m/>
    <m/>
    <m/>
    <m/>
    <m/>
    <m/>
    <m/>
    <s v="N"/>
    <s v="N"/>
    <m/>
    <m/>
    <s v="     "/>
    <m/>
    <m/>
    <m/>
    <m/>
    <m/>
    <m/>
    <m/>
    <m/>
    <m/>
    <m/>
    <m/>
    <m/>
    <m/>
    <m/>
    <m/>
    <m/>
    <m/>
    <m/>
    <m/>
  </r>
  <r>
    <x v="1437"/>
    <s v="     "/>
    <d v="2017-08-05T00:00:00"/>
    <d v="1899-12-30T19:21:00"/>
    <s v="31"/>
    <x v="2"/>
    <s v="8"/>
    <x v="3"/>
    <d v="2017-08-05T00:00:00"/>
    <d v="1899-12-30T19:21:00"/>
    <s v="coe pin#290129 lr burnt up ss bushings, needs new lr and new bypass switch has form 6 and scada already, 900 cust deenergized to close inline bypasses on a dl"/>
    <s v="     "/>
    <x v="1"/>
    <m/>
    <x v="1"/>
    <m/>
    <s v="1847111"/>
    <s v="17-0068204"/>
    <m/>
    <m/>
    <m/>
    <m/>
    <s v="     "/>
    <x v="0"/>
    <x v="0"/>
    <s v="Vegetation"/>
    <x v="0"/>
    <m/>
    <s v="&lt;0.25"/>
    <s v="Square Feet: ; Acreage: "/>
    <s v="Equipment - PG&amp;E"/>
    <x v="21"/>
    <s v="Equipment - PG&amp;E"/>
    <s v="All types of equipment / facility failure"/>
    <s v="Recloser"/>
    <s v="Recloser"/>
    <m/>
    <m/>
    <s v="Unknown"/>
    <s v="Overhead"/>
    <s v="Primary"/>
    <s v="Other"/>
    <m/>
    <s v="100725102"/>
    <s v="     "/>
    <x v="0"/>
    <m/>
    <n v="36.769100000000002"/>
    <n v="-119.61"/>
    <m/>
    <s v="SANGER-1114"/>
    <n v="12000"/>
    <s v="Unknown"/>
    <s v="Agriculture"/>
    <m/>
    <m/>
    <m/>
    <m/>
    <m/>
    <m/>
    <m/>
    <s v="N"/>
    <s v="N"/>
    <m/>
    <m/>
    <s v="     "/>
    <m/>
    <m/>
    <m/>
    <m/>
    <m/>
    <m/>
    <m/>
    <m/>
    <m/>
    <m/>
    <m/>
    <m/>
    <m/>
    <m/>
    <m/>
    <m/>
    <m/>
    <m/>
    <m/>
  </r>
  <r>
    <x v="1438"/>
    <s v="     "/>
    <d v="2017-08-05T00:00:00"/>
    <m/>
    <s v="31"/>
    <x v="2"/>
    <s v="8"/>
    <x v="3"/>
    <d v="2017-08-05T00:00:00"/>
    <d v="1899-12-30T08:33:00"/>
    <s v="0"/>
    <s v="     "/>
    <x v="1"/>
    <m/>
    <x v="1"/>
    <m/>
    <m/>
    <m/>
    <m/>
    <m/>
    <m/>
    <m/>
    <s v="     "/>
    <x v="0"/>
    <x v="0"/>
    <s v="Vegetation"/>
    <x v="0"/>
    <m/>
    <s v="&lt;0.25"/>
    <s v="Square Feet: ; Acreage: "/>
    <s v="Equipment - PG&amp;E"/>
    <x v="10"/>
    <s v="Equipment - PG&amp;E"/>
    <s v="All types of equipment / facility failure"/>
    <s v="Splice/Clamp/Connector"/>
    <s v="Splice/Clamp/Connector"/>
    <m/>
    <m/>
    <s v="Unknown"/>
    <s v="Overhead"/>
    <s v="Secondary"/>
    <s v="Conductor"/>
    <m/>
    <s v="101236223"/>
    <s v="     "/>
    <x v="1"/>
    <n v="305"/>
    <n v="38.458300000000001"/>
    <n v="-120.87"/>
    <m/>
    <s v="OLETA-1101"/>
    <m/>
    <s v="JEFF MICHEL- 530 409 2223"/>
    <s v="Herbaceous"/>
    <m/>
    <m/>
    <m/>
    <m/>
    <m/>
    <m/>
    <m/>
    <s v="N"/>
    <s v="N"/>
    <m/>
    <m/>
    <s v="     "/>
    <m/>
    <m/>
    <m/>
    <m/>
    <m/>
    <m/>
    <m/>
    <m/>
    <m/>
    <m/>
    <m/>
    <m/>
    <m/>
    <m/>
    <m/>
    <m/>
    <m/>
    <m/>
    <m/>
  </r>
  <r>
    <x v="1439"/>
    <s v="     "/>
    <d v="2017-08-05T00:00:00"/>
    <d v="1899-12-30T18:08:00"/>
    <s v="31"/>
    <x v="2"/>
    <s v="8"/>
    <x v="3"/>
    <d v="2017-08-05T00:00:00"/>
    <d v="1899-12-30T18:08:00"/>
    <s v="0"/>
    <s v="     "/>
    <x v="1"/>
    <m/>
    <x v="1"/>
    <m/>
    <s v="1847083"/>
    <s v="17-0068200"/>
    <m/>
    <m/>
    <n v="113127000"/>
    <m/>
    <s v="     "/>
    <x v="0"/>
    <x v="0"/>
    <s v="Vegetation"/>
    <x v="0"/>
    <m/>
    <s v="&lt;0.25"/>
    <s v="Square Feet: ; Acreage: "/>
    <s v="Vegetation"/>
    <x v="0"/>
    <s v="Vegetation"/>
    <s v="All types of equipment / facility failure"/>
    <s v="Contact - Vegetation"/>
    <m/>
    <s v="Contact - Vegetation"/>
    <s v="Conductor"/>
    <s v="Unknown"/>
    <s v="Overhead"/>
    <s v="Primary"/>
    <s v="Conductor"/>
    <m/>
    <s v="102196629"/>
    <s v="     "/>
    <x v="1"/>
    <n v="154"/>
    <n v="39.096800000000002"/>
    <n v="-123.215"/>
    <m/>
    <s v="UKIAH-1114"/>
    <n v="12000"/>
    <s v="Cal Fire"/>
    <s v="Hardwood Forest"/>
    <m/>
    <m/>
    <m/>
    <m/>
    <m/>
    <m/>
    <m/>
    <s v="N"/>
    <s v="N"/>
    <m/>
    <m/>
    <s v="     "/>
    <n v="39.096829999999997"/>
    <n v="-123.21465999999999"/>
    <s v="Aug  7 2017 12:00AM"/>
    <s v="TrunkFail"/>
    <s v="A large Douglas Fir broke at the base of the trunk and fell into the 12kv lines. The tree was green and healthy with no internal rot or decay. A 1 and a 1/4 acre fire resulted from this outage. There was no property damage or injuries due to the fire."/>
    <s v="FIRD"/>
    <s v="90"/>
    <s v="45"/>
    <s v="40"/>
    <s v="Severe"/>
    <s v="None"/>
    <s v="N"/>
    <s v="1"/>
    <m/>
    <s v="Hillside"/>
    <s v="B"/>
    <s v="CrossArm"/>
    <s v="BareWire"/>
    <s v="3"/>
  </r>
  <r>
    <x v="1440"/>
    <s v="     "/>
    <d v="2017-08-06T00:00:00"/>
    <d v="1899-12-30T18:21:00"/>
    <s v="32"/>
    <x v="2"/>
    <s v="8"/>
    <x v="3"/>
    <d v="2017-08-06T00:00:00"/>
    <d v="1899-12-30T18:21:00"/>
    <s v="LIGHTNING DAMAGED TX AND POLE NEED REPLACED"/>
    <s v="     "/>
    <x v="1"/>
    <m/>
    <x v="1"/>
    <m/>
    <s v="1847467"/>
    <s v="17-0068302"/>
    <m/>
    <m/>
    <m/>
    <m/>
    <s v="     "/>
    <x v="0"/>
    <x v="0"/>
    <s v="Vegetation"/>
    <x v="0"/>
    <m/>
    <s v="&lt;3 meters of linear travel"/>
    <s v="Square Feet: ; Acreage: "/>
    <s v="Contact - Animal - Other"/>
    <x v="6"/>
    <s v="Contact - Animal"/>
    <s v="All types of equipment / facility failure"/>
    <s v="Contact - Animal"/>
    <m/>
    <s v="Contact - Animal"/>
    <s v="Other"/>
    <s v="Unknown"/>
    <s v="Overhead"/>
    <s v="Primary"/>
    <s v="Other"/>
    <m/>
    <s v="101470083"/>
    <s v="     "/>
    <x v="0"/>
    <n v="246"/>
    <n v="40.601199999999999"/>
    <n v="-122.235"/>
    <m/>
    <s v="DESCHUTES-1104"/>
    <n v="12000"/>
    <s v="17CASH4007992"/>
    <s v="Agriculture"/>
    <m/>
    <m/>
    <m/>
    <m/>
    <m/>
    <m/>
    <m/>
    <s v="N"/>
    <s v="N"/>
    <m/>
    <m/>
    <s v="     "/>
    <m/>
    <m/>
    <m/>
    <m/>
    <m/>
    <m/>
    <m/>
    <m/>
    <m/>
    <m/>
    <m/>
    <m/>
    <m/>
    <m/>
    <m/>
    <m/>
    <m/>
    <m/>
    <m/>
  </r>
  <r>
    <x v="1441"/>
    <s v="     "/>
    <d v="2017-08-06T00:00:00"/>
    <m/>
    <s v="32"/>
    <x v="2"/>
    <s v="8"/>
    <x v="3"/>
    <d v="2017-08-06T00:00:00"/>
    <d v="1899-12-30T11:38:00"/>
    <s v="CAR POLE TRANSMISSION POLE 9 / 195 SALINAS / LAURELES 60 KV POLE BROKEN DIST CREW ON SITE TO ASSIST TRANSM CREW REPLACE POLE REPAIR 4/0 ALUM DIST RESERVATION 1101. POLE SAP # 101747125."/>
    <s v="     "/>
    <x v="1"/>
    <m/>
    <x v="1"/>
    <m/>
    <s v="1847323"/>
    <s v="17-0068279"/>
    <m/>
    <m/>
    <n v="113127000"/>
    <m/>
    <s v="     "/>
    <x v="0"/>
    <x v="0"/>
    <s v="Vegetation"/>
    <x v="0"/>
    <m/>
    <s v="&lt;0.25"/>
    <s v="Square Feet: ; Acreage: "/>
    <s v="Contact - 3rd Party"/>
    <x v="8"/>
    <s v="Contact - 3rd Party"/>
    <s v="All types of equipment / facility failure"/>
    <s v="Contact - Vehicle"/>
    <m/>
    <s v="Contact - Vehicle"/>
    <s v="Pole"/>
    <s v="Unknown"/>
    <s v="Overhead"/>
    <s v="Primary"/>
    <s v="Conductor"/>
    <m/>
    <s v="101747125"/>
    <s v="     "/>
    <x v="1"/>
    <n v="505"/>
    <n v="36.585700000000003"/>
    <n v="-121.712"/>
    <m/>
    <s v="RESERVATION-ROAD-1101"/>
    <n v="12000"/>
    <s v="Unknown"/>
    <s v="Shrub"/>
    <m/>
    <m/>
    <m/>
    <m/>
    <m/>
    <m/>
    <m/>
    <s v="N"/>
    <s v="N"/>
    <m/>
    <m/>
    <s v="     "/>
    <m/>
    <m/>
    <m/>
    <m/>
    <m/>
    <m/>
    <m/>
    <m/>
    <m/>
    <m/>
    <m/>
    <m/>
    <m/>
    <m/>
    <m/>
    <m/>
    <m/>
    <m/>
    <m/>
  </r>
  <r>
    <x v="1442"/>
    <s v="     "/>
    <d v="2017-08-08T00:00:00"/>
    <d v="1899-12-30T04:10:00"/>
    <s v="32"/>
    <x v="2"/>
    <s v="8"/>
    <x v="3"/>
    <d v="2017-08-08T00:00:00"/>
    <d v="1899-12-30T04:10:00"/>
    <s v="SMALL VEGETATION FIRE AT CUTOUT POLE.  CAUSE WAS A BLOWN TRANSFORMER AT METER #1008903615.  CALLED FOR OIL SPILL CLEANUP AND CREW."/>
    <s v="     "/>
    <x v="1"/>
    <m/>
    <x v="1"/>
    <m/>
    <s v="1848246"/>
    <s v="17-0068642"/>
    <m/>
    <m/>
    <m/>
    <m/>
    <s v="     "/>
    <x v="0"/>
    <x v="0"/>
    <s v="Vegetation"/>
    <x v="0"/>
    <m/>
    <s v="&lt;3 meters of linear travel"/>
    <s v="Square Feet: ; Acreage: "/>
    <s v="Equipment - PG&amp;E"/>
    <x v="13"/>
    <s v="Equipment - PG&amp;E"/>
    <s v="All types of equipment / facility failure"/>
    <s v="Transformer"/>
    <s v="Transformer"/>
    <m/>
    <m/>
    <s v="Pacific Bell"/>
    <s v="Overhead"/>
    <s v="Primary"/>
    <s v="Transformer"/>
    <m/>
    <s v="102025742"/>
    <s v="     "/>
    <x v="1"/>
    <n v="180"/>
    <n v="38.494900000000001"/>
    <n v="-122.66800000000001"/>
    <m/>
    <s v="RINCON-1102"/>
    <n v="12000"/>
    <s v="911"/>
    <s v="Herbaceous"/>
    <m/>
    <m/>
    <m/>
    <m/>
    <m/>
    <m/>
    <m/>
    <s v="N"/>
    <s v="N"/>
    <m/>
    <m/>
    <s v="     "/>
    <m/>
    <m/>
    <m/>
    <m/>
    <m/>
    <m/>
    <m/>
    <m/>
    <m/>
    <m/>
    <m/>
    <m/>
    <m/>
    <m/>
    <m/>
    <m/>
    <m/>
    <m/>
    <m/>
  </r>
  <r>
    <x v="1443"/>
    <s v="     "/>
    <d v="2017-08-08T00:00:00"/>
    <d v="1899-12-30T13:46:00"/>
    <s v="32"/>
    <x v="2"/>
    <s v="8"/>
    <x v="3"/>
    <d v="2017-08-08T00:00:00"/>
    <m/>
    <m/>
    <s v="     "/>
    <x v="1"/>
    <m/>
    <x v="1"/>
    <m/>
    <m/>
    <m/>
    <s v="INT-09957"/>
    <m/>
    <m/>
    <s v="EI170808A"/>
    <s v="     "/>
    <x v="0"/>
    <x v="0"/>
    <s v="Vegetation"/>
    <x v="2"/>
    <m/>
    <s v="&lt;0.25"/>
    <s v="Square Feet: ; Acreage: "/>
    <s v="Contact - Animal - Other"/>
    <x v="6"/>
    <s v="Contact - Animal"/>
    <s v="All types of equipment / facility failure"/>
    <s v="Contact - Animal"/>
    <m/>
    <s v="Contact - Animal"/>
    <s v="Conductor"/>
    <s v="None"/>
    <s v="Overhead"/>
    <s v="Transmission"/>
    <s v="Conductor"/>
    <m/>
    <s v="Tower 005/090"/>
    <s v="     "/>
    <x v="0"/>
    <m/>
    <n v="38.436599999999999"/>
    <n v="-122.726"/>
    <m/>
    <s v="FULTON-SANTA-ROSA-#2-115"/>
    <n v="115000"/>
    <s v="Unknown"/>
    <s v="Urban"/>
    <m/>
    <m/>
    <m/>
    <m/>
    <m/>
    <m/>
    <m/>
    <s v="N"/>
    <s v="N"/>
    <m/>
    <m/>
    <s v="     "/>
    <m/>
    <m/>
    <m/>
    <m/>
    <m/>
    <m/>
    <m/>
    <m/>
    <m/>
    <m/>
    <m/>
    <m/>
    <m/>
    <m/>
    <m/>
    <m/>
    <m/>
    <m/>
    <m/>
  </r>
  <r>
    <x v="1444"/>
    <s v="     "/>
    <d v="2017-08-08T00:00:00"/>
    <d v="1899-12-30T00:36:00"/>
    <s v="32"/>
    <x v="2"/>
    <s v="8"/>
    <x v="3"/>
    <d v="2017-08-08T00:00:00"/>
    <d v="1899-12-30T00:36:00"/>
    <s v="found 2 blown at 9519 started small grass fire, opened enclosers and installed fi's, fuses closed good"/>
    <s v="     "/>
    <x v="1"/>
    <m/>
    <x v="1"/>
    <m/>
    <s v="1848219"/>
    <s v="17-0068636"/>
    <m/>
    <m/>
    <m/>
    <m/>
    <s v="     "/>
    <x v="0"/>
    <x v="0"/>
    <s v="Vegetation"/>
    <x v="0"/>
    <m/>
    <s v="&lt;0.25"/>
    <s v="Square Feet: ; Acreage: "/>
    <s v="Equipment - PG&amp;E"/>
    <x v="9"/>
    <s v="Equipment - PG&amp;E"/>
    <s v="All types of equipment / facility failure"/>
    <s v="Unknown"/>
    <s v="Unknown"/>
    <m/>
    <m/>
    <s v="Pacific Bell"/>
    <s v="Subsurface"/>
    <s v="Primary"/>
    <s v="Unknown"/>
    <m/>
    <s v="100167715"/>
    <s v="     "/>
    <x v="0"/>
    <m/>
    <n v="35.426900000000003"/>
    <n v="-119.057"/>
    <m/>
    <s v="KERN-OIL-1109"/>
    <n v="12000"/>
    <s v="N.A."/>
    <s v="Urban"/>
    <m/>
    <m/>
    <m/>
    <m/>
    <m/>
    <m/>
    <m/>
    <s v="N"/>
    <s v="N"/>
    <m/>
    <m/>
    <s v="     "/>
    <m/>
    <m/>
    <m/>
    <m/>
    <m/>
    <m/>
    <m/>
    <m/>
    <m/>
    <m/>
    <m/>
    <m/>
    <m/>
    <m/>
    <m/>
    <m/>
    <m/>
    <m/>
    <m/>
  </r>
  <r>
    <x v="1445"/>
    <s v="     "/>
    <d v="2017-08-08T00:00:00"/>
    <m/>
    <s v="32"/>
    <x v="2"/>
    <s v="8"/>
    <x v="3"/>
    <d v="2017-08-08T00:00:00"/>
    <d v="1899-12-30T20:35:00"/>
    <s v="0"/>
    <s v="     "/>
    <x v="1"/>
    <m/>
    <x v="1"/>
    <m/>
    <s v="1848831"/>
    <m/>
    <m/>
    <m/>
    <m/>
    <m/>
    <s v="     "/>
    <x v="0"/>
    <x v="0"/>
    <s v="Vegetation"/>
    <x v="0"/>
    <m/>
    <s v="&lt;0.25"/>
    <s v="Square Feet: ; Acreage: "/>
    <s v="Vegetation"/>
    <x v="0"/>
    <s v="Vegetation"/>
    <s v="All types of equipment / facility failure"/>
    <s v="Contact - Vegetation"/>
    <m/>
    <s v="Contact - Vegetation"/>
    <s v="Conductor"/>
    <s v="Unknown"/>
    <s v="Overhead"/>
    <s v="Secondary"/>
    <s v="Conductor"/>
    <m/>
    <s v="103793352"/>
    <s v="     "/>
    <x v="1"/>
    <n v="424"/>
    <n v="37.2637"/>
    <n v="-119.71"/>
    <m/>
    <s v="COARSEGOLD-SUB-2104"/>
    <m/>
    <s v="TROY CHEEK1-209-966-3621"/>
    <s v="Urban"/>
    <m/>
    <m/>
    <m/>
    <m/>
    <m/>
    <m/>
    <m/>
    <s v="N"/>
    <s v="N"/>
    <m/>
    <m/>
    <s v="     "/>
    <m/>
    <m/>
    <m/>
    <m/>
    <m/>
    <m/>
    <m/>
    <m/>
    <m/>
    <m/>
    <m/>
    <m/>
    <m/>
    <m/>
    <m/>
    <m/>
    <m/>
    <m/>
    <m/>
  </r>
  <r>
    <x v="1446"/>
    <s v="     "/>
    <d v="2017-08-08T00:00:00"/>
    <m/>
    <s v="32"/>
    <x v="2"/>
    <s v="8"/>
    <x v="3"/>
    <d v="2017-08-08T00:00:00"/>
    <d v="1899-12-30T11:19:00"/>
    <s v="Crew on sight, working on K965"/>
    <s v="     "/>
    <x v="1"/>
    <m/>
    <x v="1"/>
    <m/>
    <s v="1848507"/>
    <s v="17-0068774"/>
    <m/>
    <m/>
    <m/>
    <m/>
    <s v="     "/>
    <x v="0"/>
    <x v="0"/>
    <s v="Vegetation"/>
    <x v="0"/>
    <m/>
    <s v="&lt;3 meters of linear travel"/>
    <s v="Square Feet: ; Acreage: "/>
    <s v="Equipment - PG&amp;E"/>
    <x v="11"/>
    <s v="Equipment - PG&amp;E"/>
    <s v="All types of equipment / facility failure"/>
    <s v="Capacitor Bank"/>
    <s v="Capacitor Bank"/>
    <m/>
    <m/>
    <s v="VERIZON CALIFORNIA"/>
    <s v="Overhead"/>
    <s v="Primary"/>
    <s v="Capacitor Bank"/>
    <m/>
    <s v="100613200"/>
    <s v="     "/>
    <x v="1"/>
    <n v="553"/>
    <n v="37.044499999999999"/>
    <n v="-121.634"/>
    <m/>
    <s v="MORGAN-HILL-2105"/>
    <n v="21000"/>
    <s v="N.A."/>
    <s v="Herbaceous"/>
    <m/>
    <m/>
    <m/>
    <m/>
    <m/>
    <m/>
    <m/>
    <s v="N"/>
    <s v="N"/>
    <m/>
    <m/>
    <s v="     "/>
    <m/>
    <m/>
    <m/>
    <m/>
    <m/>
    <m/>
    <m/>
    <m/>
    <m/>
    <m/>
    <m/>
    <m/>
    <m/>
    <m/>
    <m/>
    <m/>
    <m/>
    <m/>
    <m/>
  </r>
  <r>
    <x v="1447"/>
    <s v="     "/>
    <d v="2017-08-09T00:00:00"/>
    <m/>
    <s v="32"/>
    <x v="2"/>
    <s v="8"/>
    <x v="3"/>
    <d v="2017-08-09T00:00:00"/>
    <d v="1899-12-30T11:21:00"/>
    <s v="logging truck struck and broke pole, satarting grass fire, crew to replace pole &amp; transf"/>
    <s v="     "/>
    <x v="1"/>
    <m/>
    <x v="1"/>
    <m/>
    <s v="1849289"/>
    <s v="17-0069107"/>
    <m/>
    <m/>
    <m/>
    <m/>
    <s v="     "/>
    <x v="0"/>
    <x v="0"/>
    <s v="Vegetation"/>
    <x v="0"/>
    <m/>
    <s v="0.26-9.99"/>
    <s v="Square Feet: ; Acreage: 1"/>
    <s v="Contact - 3rd Party"/>
    <x v="8"/>
    <s v="Contact - 3rd Party"/>
    <s v="All types of equipment / facility failure"/>
    <s v="Contact - Vehicle"/>
    <m/>
    <s v="Contact - Vehicle"/>
    <s v="Pole"/>
    <s v="Pacific Bell"/>
    <s v="Overhead"/>
    <s v="Primary"/>
    <s v="Conductor"/>
    <m/>
    <s v="101402496"/>
    <s v="     "/>
    <x v="2"/>
    <n v="335"/>
    <n v="38.653199999999998"/>
    <n v="-120.627"/>
    <m/>
    <s v="APPLE-HILL-2102"/>
    <n v="21000"/>
    <s v="Unknown"/>
    <s v="Hardwood Forest"/>
    <m/>
    <m/>
    <m/>
    <m/>
    <m/>
    <m/>
    <m/>
    <s v="N"/>
    <s v="N"/>
    <m/>
    <m/>
    <s v="     "/>
    <m/>
    <m/>
    <m/>
    <m/>
    <m/>
    <m/>
    <m/>
    <m/>
    <m/>
    <m/>
    <m/>
    <m/>
    <m/>
    <m/>
    <m/>
    <m/>
    <m/>
    <m/>
    <m/>
  </r>
  <r>
    <x v="1448"/>
    <s v="     "/>
    <d v="2017-08-11T00:00:00"/>
    <d v="1899-12-30T07:55:55"/>
    <s v="32"/>
    <x v="2"/>
    <s v="8"/>
    <x v="3"/>
    <d v="2017-08-11T00:00:00"/>
    <d v="1899-12-30T07:55:00"/>
    <s v="2928 GRAPEVINE GULCH RD (XST Beaver Rd) in Ione; blown transformer due to goose, started veg fire"/>
    <s v="     "/>
    <x v="0"/>
    <d v="2021-02-18T00:00:00"/>
    <x v="0"/>
    <m/>
    <s v="1850308"/>
    <s v="N/A"/>
    <m/>
    <s v="T004106159"/>
    <m/>
    <m/>
    <s v="     "/>
    <x v="0"/>
    <x v="0"/>
    <m/>
    <x v="0"/>
    <m/>
    <s v="0.26-9.99"/>
    <m/>
    <s v="Contact - Animal - Bird"/>
    <x v="6"/>
    <s v="Contact - Bird"/>
    <s v="Contact from object"/>
    <s v="Contact - Animal"/>
    <m/>
    <s v="Contact - Animal"/>
    <s v="Conductor"/>
    <s v="No"/>
    <s v="Overhead"/>
    <m/>
    <s v="Conductor"/>
    <m/>
    <s v="163341103"/>
    <s v="     "/>
    <x v="0"/>
    <m/>
    <n v="38.265599999999999"/>
    <n v="-120.97499999999999"/>
    <s v="Amador"/>
    <s v="CLAY-1103"/>
    <m/>
    <s v="Camino"/>
    <s v="Herbaceous"/>
    <m/>
    <m/>
    <m/>
    <m/>
    <m/>
    <m/>
    <m/>
    <s v="N"/>
    <s v="N"/>
    <m/>
    <m/>
    <s v="     "/>
    <m/>
    <m/>
    <m/>
    <m/>
    <m/>
    <m/>
    <m/>
    <m/>
    <m/>
    <m/>
    <m/>
    <m/>
    <m/>
    <m/>
    <m/>
    <m/>
    <m/>
    <m/>
    <m/>
  </r>
  <r>
    <x v="1449"/>
    <s v="     "/>
    <d v="2017-08-11T00:00:00"/>
    <m/>
    <s v="32"/>
    <x v="2"/>
    <s v="8"/>
    <x v="3"/>
    <d v="2017-08-11T00:00:00"/>
    <d v="1899-12-30T07:55:00"/>
    <s v="FND DEAD GOOSE MID SPAN OF D.E. POLE @ MTR# 1005715523 CDF ONSITE SMALL DRY GRASS FIRE 1.38 ACRES NO DAMAGE SEEN. NOTIFIED IR EXPRESS LINE MADE BIRD REPORT. NOTIFIED JACKSON SUPERVISOR."/>
    <s v="     "/>
    <x v="1"/>
    <m/>
    <x v="1"/>
    <m/>
    <s v="1850308"/>
    <s v="17-0070265"/>
    <m/>
    <m/>
    <m/>
    <m/>
    <s v="     "/>
    <x v="0"/>
    <x v="0"/>
    <s v="Vegetation"/>
    <x v="0"/>
    <m/>
    <s v="0.26-9.99"/>
    <s v="Square Feet: ; Acreage: 1.4"/>
    <s v="Contact - Animal - Bird"/>
    <x v="6"/>
    <s v="Contact - Bird"/>
    <s v="All types of equipment / facility failure"/>
    <s v="Contact - Animal"/>
    <m/>
    <s v="Contact - Animal"/>
    <s v="Conductor"/>
    <s v="None"/>
    <s v="Overhead"/>
    <s v="Primary"/>
    <s v="Conductor"/>
    <m/>
    <s v="101253880"/>
    <s v="     "/>
    <x v="0"/>
    <m/>
    <n v="38.264899999999997"/>
    <n v="-120.97499999999999"/>
    <m/>
    <s v="CLAY-1103"/>
    <n v="12000"/>
    <s v="Cal Fire"/>
    <s v="Herbaceous"/>
    <m/>
    <m/>
    <m/>
    <m/>
    <m/>
    <m/>
    <m/>
    <s v="N"/>
    <s v="N"/>
    <m/>
    <m/>
    <s v="     "/>
    <m/>
    <m/>
    <m/>
    <m/>
    <m/>
    <m/>
    <m/>
    <m/>
    <m/>
    <m/>
    <m/>
    <m/>
    <m/>
    <m/>
    <m/>
    <m/>
    <m/>
    <m/>
    <m/>
  </r>
  <r>
    <x v="1450"/>
    <s v="     "/>
    <d v="2017-08-12T00:00:00"/>
    <d v="1899-12-30T03:45:00"/>
    <s v="32"/>
    <x v="2"/>
    <s v="8"/>
    <x v="3"/>
    <d v="2017-08-12T00:00:00"/>
    <d v="1899-12-30T03:45:00"/>
    <s v="Valley oak failed at trunk and brought down 2 of 3 phases of 12kV conductors. Approx 15 square feet burned in tier 3. Fire marked on FAS tag. JZCY - Veg sharepoint has incident data here: \\rcshare-nas05\VM\PLANNING\Business Analyst\02)PRIVILEGED_VMFireIncidents\2017\17-0069789_ST"/>
    <s v="     "/>
    <x v="3"/>
    <m/>
    <x v="0"/>
    <m/>
    <m/>
    <s v="17-0069789"/>
    <m/>
    <m/>
    <m/>
    <m/>
    <s v="     "/>
    <x v="0"/>
    <x v="0"/>
    <m/>
    <x v="0"/>
    <m/>
    <s v="3 meters - 0.25 Acres"/>
    <m/>
    <s v="Vegetation"/>
    <x v="0"/>
    <s v="Vegetation"/>
    <s v="Contact from object"/>
    <s v="Veg. contact"/>
    <m/>
    <s v="Contact - Vegetation"/>
    <s v="Crossarm"/>
    <s v="0"/>
    <s v="Overhead"/>
    <m/>
    <s v="Crossarm"/>
    <m/>
    <m/>
    <s v="     "/>
    <x v="2"/>
    <n v="345"/>
    <n v="38.383780000000002"/>
    <n v="-120.52699"/>
    <m/>
    <m/>
    <m/>
    <m/>
    <s v="Hardwood Forest"/>
    <n v="0.25"/>
    <m/>
    <m/>
    <m/>
    <m/>
    <m/>
    <m/>
    <s v="N"/>
    <s v="N"/>
    <m/>
    <m/>
    <s v="     "/>
    <n v="38.361400000000003"/>
    <n v="-120.5634"/>
    <s v="Aug 14 2017 12:00AM"/>
    <s v="TrunkFail"/>
    <s v="Green Valley oak 85 Height by 90&quot; DBH appx 20 from nearest phase. Large decidant tree on flat dry ground snapped at base. Defects within the bole showed large amounts of heart rot and fungus. No outward defects were visible. The tree brought to ground 2 out of the 3 phases which caused a small grass fire that was 3 x 5 large before customer extinguished it. Recommend FP trims for overhangs on surrounding oaks during routine patrol."/>
    <s v="OAKV"/>
    <s v="85"/>
    <s v="90"/>
    <s v="20"/>
    <s v="None"/>
    <s v="Severe"/>
    <s v="N"/>
    <s v="1"/>
    <m/>
    <s v="Plain"/>
    <s v="D"/>
    <s v="CrossArm"/>
    <s v="BareWire"/>
    <s v="1"/>
  </r>
  <r>
    <x v="1451"/>
    <s v="     "/>
    <d v="2017-08-12T00:00:00"/>
    <m/>
    <s v="32"/>
    <x v="2"/>
    <s v="8"/>
    <x v="3"/>
    <d v="2017-08-12T00:00:00"/>
    <d v="1899-12-30T09:07:00"/>
    <s v="wire cut , unknown who or what cut conductor"/>
    <s v="     "/>
    <x v="1"/>
    <m/>
    <x v="1"/>
    <m/>
    <s v="1851049"/>
    <s v="17-0069829"/>
    <m/>
    <m/>
    <n v="113152000"/>
    <m/>
    <s v="     "/>
    <x v="0"/>
    <x v="0"/>
    <s v="Vegetation"/>
    <x v="0"/>
    <m/>
    <s v="&lt;0.25"/>
    <s v="Square Feet: ; Acreage: "/>
    <s v="Contact - 3rd Party"/>
    <x v="3"/>
    <s v="Contact - 3rd Party"/>
    <s v="All types of equipment / facility failure"/>
    <s v="Vandalism"/>
    <m/>
    <s v="Vandalism"/>
    <m/>
    <s v="Unknown"/>
    <s v="Overhead"/>
    <s v="Primary"/>
    <s v="Conductor"/>
    <m/>
    <s v="103391912"/>
    <s v="     "/>
    <x v="1"/>
    <n v="512"/>
    <n v="34.668900000000001"/>
    <n v="-120.029"/>
    <m/>
    <s v="ZACA-1102"/>
    <n v="12000"/>
    <s v="Unknown"/>
    <s v="Herbaceous"/>
    <m/>
    <m/>
    <m/>
    <m/>
    <m/>
    <m/>
    <m/>
    <s v="N"/>
    <s v="N"/>
    <m/>
    <m/>
    <s v="     "/>
    <m/>
    <m/>
    <m/>
    <m/>
    <m/>
    <m/>
    <m/>
    <m/>
    <m/>
    <m/>
    <m/>
    <m/>
    <m/>
    <m/>
    <m/>
    <m/>
    <m/>
    <m/>
    <m/>
  </r>
  <r>
    <x v="1452"/>
    <s v="     "/>
    <d v="2017-08-13T00:00:00"/>
    <m/>
    <s v="33"/>
    <x v="2"/>
    <s v="8"/>
    <x v="3"/>
    <d v="2017-08-13T00:00:00"/>
    <d v="1899-12-30T13:03:00"/>
    <s v="1 SPAN 2 WIRES DOWN ACROSS FULTON RD. CREW AND SUPR NOTIFIED. NEED FLAGGERS. SPAN ABOUT 200FT 4ACSR"/>
    <s v="     "/>
    <x v="1"/>
    <m/>
    <x v="1"/>
    <m/>
    <s v="1851668"/>
    <s v="17-0069940"/>
    <m/>
    <m/>
    <m/>
    <m/>
    <s v="     "/>
    <x v="0"/>
    <x v="0"/>
    <s v="Vegetation"/>
    <x v="0"/>
    <m/>
    <s v="&lt;3 meters of linear travel"/>
    <s v="Square Feet: ; Acreage: "/>
    <s v="Contact - 3rd Party"/>
    <x v="8"/>
    <s v="Contact - 3rd Party"/>
    <s v="All types of equipment / facility failure"/>
    <s v="Contact - Vehicle"/>
    <m/>
    <s v="Contact - Vehicle"/>
    <s v="Pole"/>
    <s v="Pacific Bell"/>
    <s v="Overhead"/>
    <s v="Primary"/>
    <s v="Conductor"/>
    <m/>
    <s v="101961046"/>
    <s v="     "/>
    <x v="0"/>
    <m/>
    <n v="38.509399999999999"/>
    <n v="-122.77"/>
    <m/>
    <s v="FULTON-1101"/>
    <n v="12000"/>
    <s v="Unknown"/>
    <s v="Hardwood Forest"/>
    <m/>
    <m/>
    <m/>
    <m/>
    <m/>
    <m/>
    <m/>
    <s v="N"/>
    <s v="N"/>
    <m/>
    <m/>
    <s v="     "/>
    <m/>
    <m/>
    <m/>
    <m/>
    <m/>
    <m/>
    <m/>
    <m/>
    <m/>
    <m/>
    <m/>
    <m/>
    <m/>
    <m/>
    <m/>
    <m/>
    <m/>
    <m/>
    <m/>
  </r>
  <r>
    <x v="1453"/>
    <s v="     "/>
    <d v="2017-08-14T00:00:00"/>
    <d v="1899-12-30T23:52:00"/>
    <s v="33"/>
    <x v="2"/>
    <s v="8"/>
    <x v="3"/>
    <d v="2017-08-14T00:00:00"/>
    <m/>
    <m/>
    <s v="     "/>
    <x v="1"/>
    <m/>
    <x v="1"/>
    <m/>
    <m/>
    <m/>
    <s v="INT-09976"/>
    <m/>
    <m/>
    <m/>
    <s v="     "/>
    <x v="0"/>
    <x v="0"/>
    <s v="Vegetation"/>
    <x v="2"/>
    <m/>
    <s v="&lt;0.25"/>
    <s v="Square Feet: ; Acreage: "/>
    <s v="Equipment - PG&amp;E"/>
    <x v="9"/>
    <s v="Equipment - PG&amp;E"/>
    <s v="All types of equipment / facility failure"/>
    <s v="Unknown"/>
    <s v="Unknown"/>
    <m/>
    <m/>
    <s v="None"/>
    <s v="Overhead"/>
    <s v="Transmission"/>
    <s v="Conductor"/>
    <m/>
    <s v="Pole 015/127"/>
    <s v="     "/>
    <x v="2"/>
    <n v="520"/>
    <n v="37.127200000000002"/>
    <n v="-122.169"/>
    <m/>
    <s v="MONTA-VISTA-BURNS-60-/-BURNS-LONE-STAR-#2"/>
    <n v="60000"/>
    <s v="Cal Fire"/>
    <s v="Urban"/>
    <m/>
    <m/>
    <m/>
    <m/>
    <m/>
    <m/>
    <m/>
    <s v="N"/>
    <s v="N"/>
    <m/>
    <m/>
    <s v="     "/>
    <m/>
    <m/>
    <m/>
    <m/>
    <m/>
    <m/>
    <m/>
    <m/>
    <m/>
    <m/>
    <m/>
    <m/>
    <m/>
    <m/>
    <m/>
    <m/>
    <m/>
    <m/>
    <m/>
  </r>
  <r>
    <x v="1454"/>
    <s v="     "/>
    <d v="2017-08-14T00:00:00"/>
    <d v="1899-12-30T06:14:00"/>
    <s v="33"/>
    <x v="2"/>
    <s v="8"/>
    <x v="3"/>
    <d v="2017-08-14T00:00:00"/>
    <d v="1899-12-30T06:14:00"/>
    <m/>
    <s v="     "/>
    <x v="1"/>
    <m/>
    <x v="1"/>
    <m/>
    <s v="1851909"/>
    <s v="17-0070003"/>
    <m/>
    <m/>
    <m/>
    <m/>
    <s v="     "/>
    <x v="0"/>
    <x v="0"/>
    <s v="Vegetation"/>
    <x v="0"/>
    <m/>
    <s v="0.26-9.99"/>
    <s v="Square Feet: ; Acreage: 0.33"/>
    <s v="Vegetation"/>
    <x v="0"/>
    <s v="Vegetation"/>
    <s v="All types of equipment / facility failure"/>
    <s v="Contact - Vegetation"/>
    <m/>
    <s v="Contact - Vegetation"/>
    <s v="Conductor"/>
    <s v="Unknown"/>
    <s v="Overhead"/>
    <s v="Primary"/>
    <s v="Conductor"/>
    <m/>
    <s v="100986364"/>
    <s v="     "/>
    <x v="1"/>
    <n v="105"/>
    <n v="40.116399999999999"/>
    <n v="-123.806"/>
    <m/>
    <s v="GARBERVILLE-1102"/>
    <n v="12000"/>
    <s v="Cal Fire"/>
    <s v="Conifer Forest"/>
    <m/>
    <m/>
    <m/>
    <m/>
    <m/>
    <m/>
    <m/>
    <s v="N"/>
    <s v="N"/>
    <m/>
    <m/>
    <s v="     "/>
    <n v="40.1175"/>
    <n v="-123.80249999999999"/>
    <s v="Aug 14 2017  1:30PM"/>
    <s v="TrunkFail"/>
    <s v="A green black oak experienced a trunk failure and fell into an adjacent douglas fir as well as SW#2127, breaking off the top of the pole and starting a small fire. Several other spans damaged. Internal decay was present at the point of failure. The black oak and adjacent damaged trees have been taken to the ground."/>
    <s v="OAKK"/>
    <s v="70"/>
    <s v="33"/>
    <s v="35"/>
    <s v="Slight"/>
    <s v="None"/>
    <s v="N"/>
    <s v="1"/>
    <m/>
    <s v="Hillside"/>
    <s v="B"/>
    <s v="CrossArm"/>
    <s v="BareWire"/>
    <m/>
  </r>
  <r>
    <x v="1455"/>
    <s v="     "/>
    <d v="2017-08-14T00:00:00"/>
    <m/>
    <s v="33"/>
    <x v="2"/>
    <s v="8"/>
    <x v="3"/>
    <d v="2017-08-14T00:00:00"/>
    <d v="1899-12-30T07:54:00"/>
    <s v="NEED CREW TO REPLACE BROKEN POLE BECAUSE OF CAR POLE ACCIDENT HERE.   7 CUSTS STILL OUT OF POWER"/>
    <s v="     "/>
    <x v="1"/>
    <m/>
    <x v="1"/>
    <m/>
    <s v="1851948"/>
    <s v="17-0070063"/>
    <m/>
    <m/>
    <m/>
    <m/>
    <s v="     "/>
    <x v="0"/>
    <x v="0"/>
    <s v="Vegetation"/>
    <x v="0"/>
    <m/>
    <s v="&lt;3 meters of linear travel"/>
    <s v="Square Feet: ; Acreage: "/>
    <s v="Contact - 3rd Party"/>
    <x v="8"/>
    <s v="Contact - 3rd Party"/>
    <s v="All types of equipment / facility failure"/>
    <s v="Contact - Vehicle"/>
    <m/>
    <s v="Contact - Vehicle"/>
    <s v="Pole"/>
    <s v="Pacific Bell"/>
    <s v="Overhead"/>
    <s v="Primary"/>
    <s v="Conductor"/>
    <m/>
    <s v="100083743"/>
    <s v="     "/>
    <x v="2"/>
    <n v="330"/>
    <n v="39.179400000000001"/>
    <n v="-120.976"/>
    <m/>
    <s v="BRUNSWICK-1106"/>
    <n v="12000"/>
    <s v="Unknown"/>
    <s v="Conifer Forest"/>
    <m/>
    <m/>
    <m/>
    <m/>
    <m/>
    <m/>
    <m/>
    <s v="N"/>
    <s v="N"/>
    <m/>
    <m/>
    <s v="     "/>
    <m/>
    <m/>
    <m/>
    <m/>
    <m/>
    <m/>
    <m/>
    <m/>
    <m/>
    <m/>
    <m/>
    <m/>
    <m/>
    <m/>
    <m/>
    <m/>
    <m/>
    <m/>
    <m/>
  </r>
  <r>
    <x v="1456"/>
    <s v="     "/>
    <d v="2017-08-15T00:00:00"/>
    <m/>
    <s v="33"/>
    <x v="2"/>
    <s v="8"/>
    <x v="3"/>
    <d v="2017-08-15T00:00:00"/>
    <d v="1899-12-30T19:28:00"/>
    <s v="Tree burned clear of primary, cut tree off of phone line,"/>
    <s v="     "/>
    <x v="1"/>
    <m/>
    <x v="1"/>
    <m/>
    <s v="1853359"/>
    <m/>
    <m/>
    <m/>
    <m/>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0396172"/>
    <s v="     "/>
    <x v="2"/>
    <n v="282"/>
    <n v="39.503700000000002"/>
    <n v="-121.27800000000001"/>
    <m/>
    <s v="KANAKA-1101"/>
    <n v="12000"/>
    <s v="N.A."/>
    <s v="Conifer Forest"/>
    <m/>
    <m/>
    <m/>
    <m/>
    <m/>
    <m/>
    <m/>
    <s v="N"/>
    <s v="N"/>
    <m/>
    <m/>
    <s v="     "/>
    <m/>
    <m/>
    <m/>
    <m/>
    <m/>
    <m/>
    <m/>
    <m/>
    <m/>
    <m/>
    <m/>
    <m/>
    <m/>
    <m/>
    <m/>
    <m/>
    <m/>
    <m/>
    <m/>
  </r>
  <r>
    <x v="1457"/>
    <s v="     "/>
    <d v="2017-08-16T00:00:00"/>
    <d v="1899-12-30T20:24:00"/>
    <s v="33"/>
    <x v="2"/>
    <s v="8"/>
    <x v="3"/>
    <d v="2017-08-16T00:00:00"/>
    <m/>
    <m/>
    <s v="     "/>
    <x v="1"/>
    <m/>
    <x v="1"/>
    <m/>
    <m/>
    <m/>
    <s v="INT-09987"/>
    <m/>
    <m/>
    <m/>
    <s v="     "/>
    <x v="0"/>
    <x v="0"/>
    <s v="Vegetation"/>
    <x v="2"/>
    <m/>
    <s v="&lt;0.25"/>
    <s v="Square Feet: 50x50; Acreage: "/>
    <s v="Equipment - PG&amp;E"/>
    <x v="4"/>
    <s v="Equipment - PG&amp;E"/>
    <s v="All types of equipment / facility failure"/>
    <s v="Conductor"/>
    <s v="Conductor"/>
    <m/>
    <m/>
    <s v="None"/>
    <s v="Overhead"/>
    <s v="Transmission"/>
    <s v="Conductor"/>
    <m/>
    <s v="Span 0/6 to 0/7"/>
    <s v="     "/>
    <x v="0"/>
    <m/>
    <n v="35.781300000000002"/>
    <n v="-119.91500000000001"/>
    <m/>
    <s v="ARCO-TULARE-LAKE-70"/>
    <n v="70000"/>
    <s v="N.A."/>
    <s v="Agriculture"/>
    <m/>
    <m/>
    <m/>
    <m/>
    <m/>
    <m/>
    <m/>
    <s v="N"/>
    <s v="N"/>
    <m/>
    <m/>
    <s v="     "/>
    <m/>
    <m/>
    <m/>
    <m/>
    <m/>
    <m/>
    <m/>
    <m/>
    <m/>
    <m/>
    <m/>
    <m/>
    <m/>
    <m/>
    <m/>
    <m/>
    <m/>
    <m/>
    <m/>
  </r>
  <r>
    <x v="1458"/>
    <s v="     "/>
    <d v="2017-08-16T00:00:00"/>
    <d v="1899-12-30T10:53:00"/>
    <s v="33"/>
    <x v="2"/>
    <s v="8"/>
    <x v="3"/>
    <d v="2017-08-16T00:00:00"/>
    <d v="1899-12-30T10:53:00"/>
    <s v="Oak branch fell and took one phase of primary conductors down. 6x6 foot fire in tier 3. Fire not marked in FAS.  JZCY - Veg sharepoint has incident data here: \\rcshare-nas05\VM\PLANNING\Business Analyst\02)PRIVILEGED_VMFireIncidents\2017\17-0070750_LP"/>
    <s v="     "/>
    <x v="3"/>
    <m/>
    <x v="0"/>
    <m/>
    <m/>
    <s v="17-0070750"/>
    <m/>
    <m/>
    <m/>
    <m/>
    <s v="     "/>
    <x v="0"/>
    <x v="0"/>
    <m/>
    <x v="0"/>
    <m/>
    <s v="1 meter - &lt; 3 meters"/>
    <m/>
    <s v="Vegetation"/>
    <x v="0"/>
    <s v="Vegetation"/>
    <s v="Contact from object"/>
    <s v="Veg. contact"/>
    <m/>
    <s v="Contact - Vegetation"/>
    <s v="Conductor - Primary"/>
    <s v="0"/>
    <s v="Overhead"/>
    <m/>
    <s v="Conductor - Primary"/>
    <m/>
    <m/>
    <s v="     "/>
    <x v="2"/>
    <n v="508"/>
    <n v="35.184579999999997"/>
    <n v="-120.70429"/>
    <m/>
    <m/>
    <m/>
    <m/>
    <s v="Hardwood Woodland"/>
    <n v="7.5000000000000002E-4"/>
    <m/>
    <m/>
    <m/>
    <m/>
    <m/>
    <m/>
    <s v="N"/>
    <s v="N"/>
    <m/>
    <m/>
    <s v="     "/>
    <n v="35.134399999999999"/>
    <n v="-120.44110000000001"/>
    <s v="Aug 17 2017 12:00AM"/>
    <s v="BranchFail"/>
    <s v="Evidence of live, green Coast Live Oak branch failure at fault location. No further action necessary. Evidence of fire, fire investigation will be completed 8/17/17."/>
    <s v="OAKC"/>
    <s v="54"/>
    <s v="23"/>
    <s v="25"/>
    <s v="Slight"/>
    <s v="None"/>
    <s v="N"/>
    <s v="1"/>
    <m/>
    <s v="Other"/>
    <s v="A"/>
    <s v="CrossArm"/>
    <s v="BareWire"/>
    <s v="1"/>
  </r>
  <r>
    <x v="1459"/>
    <s v="     "/>
    <d v="2017-08-17T00:00:00"/>
    <d v="1899-12-30T15:15:00"/>
    <s v="33"/>
    <x v="2"/>
    <s v="8"/>
    <x v="3"/>
    <d v="2017-08-17T00:00:00"/>
    <d v="1899-12-30T14:50:00"/>
    <s v="CREW TO REPAIR WIRE DOWN"/>
    <s v="     "/>
    <x v="1"/>
    <m/>
    <x v="1"/>
    <m/>
    <s v="1854371"/>
    <s v="17-0071121"/>
    <m/>
    <m/>
    <n v="113168000"/>
    <m/>
    <s v="     "/>
    <x v="0"/>
    <x v="0"/>
    <s v="Vegetation"/>
    <x v="0"/>
    <m/>
    <s v="&lt;0.25"/>
    <s v="Square Feet: ; Acreage: "/>
    <s v="Contact - Animal - Bird"/>
    <x v="6"/>
    <s v="Contact - Bird"/>
    <s v="All types of equipment / facility failure"/>
    <s v="Contact - Animal"/>
    <m/>
    <s v="Contact - Animal"/>
    <s v="Conductor"/>
    <s v="Pacific Bell"/>
    <s v="Overhead"/>
    <s v="Primary"/>
    <s v="Conductor"/>
    <m/>
    <s v="100083029"/>
    <s v="     "/>
    <x v="2"/>
    <n v="330"/>
    <n v="39.3703"/>
    <n v="-121.048"/>
    <m/>
    <s v="COLUMBIA-HILL-1101"/>
    <n v="12000"/>
    <s v="PHIL MICHAEL  265-2894  INCIENT #   CA NEV  21642"/>
    <s v="Herbaceous"/>
    <m/>
    <m/>
    <m/>
    <m/>
    <m/>
    <m/>
    <m/>
    <s v="N"/>
    <s v="N"/>
    <m/>
    <m/>
    <s v="     "/>
    <m/>
    <m/>
    <m/>
    <m/>
    <m/>
    <m/>
    <m/>
    <m/>
    <m/>
    <m/>
    <m/>
    <m/>
    <m/>
    <m/>
    <m/>
    <m/>
    <m/>
    <m/>
    <m/>
  </r>
  <r>
    <x v="1460"/>
    <s v="     "/>
    <d v="2017-08-17T00:00:00"/>
    <d v="1899-12-30T02:33:00"/>
    <s v="33"/>
    <x v="2"/>
    <s v="8"/>
    <x v="3"/>
    <d v="2017-08-17T00:00:00"/>
    <d v="1899-12-30T03:29:00"/>
    <s v="pole was cut down with chain saw need to remove / replace pole down.  small fire from wire down burned down 1 building"/>
    <s v="     "/>
    <x v="1"/>
    <m/>
    <x v="1"/>
    <m/>
    <s v="1853964"/>
    <s v="17-0070915"/>
    <m/>
    <m/>
    <m/>
    <m/>
    <s v="     "/>
    <x v="0"/>
    <x v="0"/>
    <s v="Vegetation"/>
    <x v="0"/>
    <m/>
    <s v="&lt;0.25"/>
    <s v="Square Feet: 150x150; Acreage: "/>
    <s v="Contact - 3rd Party"/>
    <x v="3"/>
    <s v="Contact - 3rd Party"/>
    <s v="All types of equipment / facility failure"/>
    <s v="Vandalism"/>
    <m/>
    <s v="Vandalism"/>
    <m/>
    <s v="Unknown"/>
    <s v="Overhead"/>
    <s v="Primary"/>
    <s v="Conductor"/>
    <m/>
    <s v="101304315"/>
    <s v="     "/>
    <x v="0"/>
    <m/>
    <n v="39.193399999999997"/>
    <n v="-121.423"/>
    <m/>
    <s v="BROWNS-VALLEY-1101"/>
    <n v="12000"/>
    <s v="911"/>
    <s v="Urban"/>
    <m/>
    <m/>
    <m/>
    <m/>
    <m/>
    <m/>
    <m/>
    <s v="N"/>
    <s v="N"/>
    <m/>
    <m/>
    <s v="     "/>
    <m/>
    <m/>
    <m/>
    <m/>
    <m/>
    <m/>
    <m/>
    <m/>
    <m/>
    <m/>
    <m/>
    <m/>
    <m/>
    <m/>
    <m/>
    <m/>
    <m/>
    <m/>
    <m/>
  </r>
  <r>
    <x v="1461"/>
    <s v="     "/>
    <d v="2017-08-18T00:00:00"/>
    <d v="1899-12-30T17:09:00"/>
    <s v="33"/>
    <x v="2"/>
    <s v="8"/>
    <x v="3"/>
    <d v="2017-08-18T00:00:00"/>
    <m/>
    <s v="wire down crew to repair"/>
    <s v="     "/>
    <x v="1"/>
    <m/>
    <x v="1"/>
    <m/>
    <s v="1854939"/>
    <s v="17-0071393"/>
    <m/>
    <m/>
    <m/>
    <m/>
    <s v="     "/>
    <x v="0"/>
    <x v="0"/>
    <s v="Vegetation"/>
    <x v="0"/>
    <m/>
    <s v="&lt;3 meters of linear travel"/>
    <s v="Square Feet: ; Acreage: "/>
    <s v="Equipment - PG&amp;E"/>
    <x v="9"/>
    <s v="Equipment - PG&amp;E"/>
    <s v="All types of equipment / facility failure"/>
    <m/>
    <m/>
    <m/>
    <m/>
    <s v="VERIZON CALIFORNIA"/>
    <s v="Overhead"/>
    <s v="Primary"/>
    <s v="Conductor"/>
    <m/>
    <s v="100608897"/>
    <s v="     "/>
    <x v="0"/>
    <n v="553"/>
    <n v="37.092100000000002"/>
    <n v="-121.669"/>
    <m/>
    <s v="MORGAN-HILL-2105"/>
    <n v="21000"/>
    <s v="Unknown"/>
    <s v="Herbaceous"/>
    <m/>
    <m/>
    <m/>
    <m/>
    <m/>
    <m/>
    <m/>
    <s v="N"/>
    <s v="N"/>
    <m/>
    <m/>
    <s v="     "/>
    <m/>
    <m/>
    <m/>
    <m/>
    <m/>
    <m/>
    <m/>
    <m/>
    <m/>
    <m/>
    <m/>
    <m/>
    <m/>
    <m/>
    <m/>
    <m/>
    <m/>
    <m/>
    <m/>
  </r>
  <r>
    <x v="1462"/>
    <s v="     "/>
    <d v="2017-08-19T00:00:00"/>
    <d v="1899-12-30T21:16:00"/>
    <s v="33"/>
    <x v="2"/>
    <s v="8"/>
    <x v="3"/>
    <d v="2017-08-19T00:00:00"/>
    <d v="1899-12-30T22:30:00"/>
    <s v="Trees are causing outages in your area."/>
    <s v="     "/>
    <x v="1"/>
    <m/>
    <x v="1"/>
    <m/>
    <s v="1855501"/>
    <s v="17-0071522"/>
    <m/>
    <m/>
    <m/>
    <m/>
    <s v="     "/>
    <x v="0"/>
    <x v="0"/>
    <s v="Vegetation"/>
    <x v="0"/>
    <m/>
    <s v="&lt;0.25"/>
    <s v="Square Feet: ; Acreage: "/>
    <s v="Vegetation"/>
    <x v="0"/>
    <s v="Vegetation"/>
    <s v="All types of equipment / facility failure"/>
    <s v="Contact - Vegetation"/>
    <m/>
    <s v="Contact - Vegetation"/>
    <s v="Conductor"/>
    <s v="Pacific Bell"/>
    <s v="Overhead"/>
    <s v="Primary"/>
    <s v="Conductor"/>
    <m/>
    <s v="101464623"/>
    <s v="     "/>
    <x v="1"/>
    <n v="246"/>
    <n v="40.575200000000002"/>
    <n v="-122.298"/>
    <m/>
    <s v="OREGON-TRAIL-1104"/>
    <n v="12000"/>
    <s v="Unknown"/>
    <s v="Hardwood Woodland"/>
    <m/>
    <m/>
    <m/>
    <m/>
    <m/>
    <m/>
    <m/>
    <s v="N"/>
    <s v="N"/>
    <m/>
    <m/>
    <s v="     "/>
    <m/>
    <m/>
    <s v="Aug 21 2017 12:00AM"/>
    <s v="TrunkFail"/>
    <s v="Healthy Ponderosa Pine failed approximately 40ft from base. Tree did not show signs of external or internal defects. Large sail with dry conditions contributed to tree failure. Failure caused small fire 20X 20."/>
    <s v="PINE"/>
    <s v="100"/>
    <s v="36"/>
    <s v="40"/>
    <s v="Slight"/>
    <s v="None"/>
    <s v="N"/>
    <s v="1"/>
    <m/>
    <s v="Valley"/>
    <s v="A"/>
    <s v="CrossArm"/>
    <s v="BareWire"/>
    <s v="1"/>
  </r>
  <r>
    <x v="1463"/>
    <s v="     "/>
    <d v="2017-08-19T00:00:00"/>
    <d v="1899-12-30T11:31:00"/>
    <s v="33"/>
    <x v="2"/>
    <s v="8"/>
    <x v="3"/>
    <d v="2017-08-19T00:00:00"/>
    <d v="1899-12-30T08:26:00"/>
    <m/>
    <s v="     "/>
    <x v="1"/>
    <m/>
    <x v="1"/>
    <m/>
    <s v="1855190"/>
    <s v="17-0071465"/>
    <m/>
    <m/>
    <n v="113172000"/>
    <m/>
    <s v="     "/>
    <x v="0"/>
    <x v="0"/>
    <s v="Vegetation"/>
    <x v="0"/>
    <m/>
    <s v="&lt;0.25"/>
    <s v="Square Feet: ; Acreage: "/>
    <s v="Equipment - PG&amp;E"/>
    <x v="4"/>
    <s v="Equipment - PG&amp;E"/>
    <s v="All types of equipment / facility failure"/>
    <s v="Conductor"/>
    <s v="Conductor"/>
    <m/>
    <m/>
    <s v="Unknown"/>
    <s v="Overhead"/>
    <s v="Primary"/>
    <s v="Conductor"/>
    <m/>
    <s v="102053834"/>
    <s v="     "/>
    <x v="0"/>
    <m/>
    <n v="37.689100000000003"/>
    <n v="-121.251"/>
    <m/>
    <s v="RIPON-1704"/>
    <n v="17000"/>
    <s v="N.A."/>
    <s v="Agriculture"/>
    <m/>
    <m/>
    <m/>
    <m/>
    <m/>
    <m/>
    <m/>
    <s v="N"/>
    <s v="N"/>
    <m/>
    <m/>
    <s v="     "/>
    <m/>
    <m/>
    <m/>
    <m/>
    <m/>
    <m/>
    <m/>
    <m/>
    <m/>
    <m/>
    <m/>
    <m/>
    <m/>
    <m/>
    <m/>
    <m/>
    <m/>
    <m/>
    <m/>
  </r>
  <r>
    <x v="1464"/>
    <s v="     "/>
    <d v="2017-08-20T00:00:00"/>
    <d v="1899-12-30T11:38:00"/>
    <s v="34"/>
    <x v="2"/>
    <s v="8"/>
    <x v="3"/>
    <d v="2017-08-20T00:00:00"/>
    <d v="1899-12-30T11:38:00"/>
    <s v="911 - .MAX F.D. ON SITE, FIRE EXTINGUISHED - FOUND 1 OF 3 BLOWN PRIMARY FUSES (100 - T's) @ FC/O 2727, #2 POS. NO HAZARDS, RDO OPEN 1106 BREAKER, REFUSED 2727 ON DL, HELD, OUTAGE RESOLVED. NO MAJOR DAMAGE TO PGE POLE, 12' X 120' GRASS FIRE."/>
    <s v="     "/>
    <x v="1"/>
    <m/>
    <x v="1"/>
    <m/>
    <s v="1855691"/>
    <s v="17-0071568"/>
    <m/>
    <s v="T004111813"/>
    <m/>
    <m/>
    <s v="     "/>
    <x v="0"/>
    <x v="0"/>
    <s v="Vegetation"/>
    <x v="0"/>
    <m/>
    <s v="&lt;0.25"/>
    <s v="Square Feet: ; Acreage: "/>
    <s v="Equipment - Overloaded"/>
    <x v="15"/>
    <s v="Equipment - PG&amp;E"/>
    <s v="All types of equipment / facility failure"/>
    <s v="Fuse"/>
    <s v="Fuse"/>
    <m/>
    <m/>
    <s v="Unknown"/>
    <s v="Overhead"/>
    <s v="Primary"/>
    <s v="Conductor"/>
    <m/>
    <s v="101634861"/>
    <s v="     "/>
    <x v="0"/>
    <m/>
    <n v="39.276400000000002"/>
    <n v="-122.14100000000001"/>
    <m/>
    <s v="MAXWELL-1106"/>
    <n v="12000"/>
    <s v="Unknown"/>
    <s v="Agriculture"/>
    <m/>
    <m/>
    <m/>
    <m/>
    <m/>
    <m/>
    <m/>
    <s v="N"/>
    <s v="N"/>
    <m/>
    <m/>
    <s v="     "/>
    <m/>
    <m/>
    <m/>
    <m/>
    <m/>
    <m/>
    <m/>
    <m/>
    <m/>
    <m/>
    <m/>
    <m/>
    <m/>
    <m/>
    <m/>
    <m/>
    <m/>
    <m/>
    <m/>
  </r>
  <r>
    <x v="1465"/>
    <s v="     "/>
    <d v="2017-08-21T00:00:00"/>
    <d v="1899-12-30T19:31:00"/>
    <s v="34"/>
    <x v="2"/>
    <s v="8"/>
    <x v="3"/>
    <d v="2017-08-21T00:00:00"/>
    <d v="1899-12-30T16:32:00"/>
    <s v="outage restord earlier then swithching go back"/>
    <s v="     "/>
    <x v="1"/>
    <m/>
    <x v="1"/>
    <m/>
    <s v="1856436"/>
    <s v="17-0071807"/>
    <m/>
    <m/>
    <n v="113182000"/>
    <m/>
    <s v="     "/>
    <x v="0"/>
    <x v="0"/>
    <s v="Vegetation"/>
    <x v="0"/>
    <m/>
    <s v="&lt;0.25"/>
    <s v="Square Feet: ; Acreage: "/>
    <s v="Vegetation"/>
    <x v="0"/>
    <s v="Vegetation"/>
    <s v="All types of equipment / facility failure"/>
    <s v="Contact - Vegetation"/>
    <m/>
    <s v="Contact - Vegetation"/>
    <s v="Conductor"/>
    <s v="Pacific Bell"/>
    <s v="Overhead"/>
    <s v="Primary"/>
    <s v="Conductor"/>
    <m/>
    <s v="100341323"/>
    <s v="     "/>
    <x v="0"/>
    <m/>
    <n v="39.7258"/>
    <n v="-121.821"/>
    <m/>
    <s v="CHICO-STATION-A-1101"/>
    <n v="12000"/>
    <s v="Unknown"/>
    <s v="Urban"/>
    <m/>
    <m/>
    <m/>
    <m/>
    <m/>
    <m/>
    <m/>
    <s v="N"/>
    <s v="N"/>
    <m/>
    <m/>
    <s v="     "/>
    <n v="39.725765000000003"/>
    <n v="-121.820515"/>
    <s v="Aug 22 2017 11:15AM"/>
    <s v="BranchFail"/>
    <s v="A healthy green pistach branck overhanging a service drop across the street from the primarys failed."/>
    <s v="PIST"/>
    <s v="45"/>
    <s v="35"/>
    <s v="50"/>
    <s v="None"/>
    <s v="None"/>
    <s v="N"/>
    <s v="1"/>
    <m/>
    <s v="Valley"/>
    <s v="D"/>
    <s v="CrossArm"/>
    <s v="BareWire"/>
    <s v="0"/>
  </r>
  <r>
    <x v="1466"/>
    <s v="     "/>
    <d v="2017-08-21T00:00:00"/>
    <d v="1899-12-30T15:07:00"/>
    <s v="34"/>
    <x v="2"/>
    <s v="8"/>
    <x v="3"/>
    <d v="2017-08-21T00:00:00"/>
    <d v="1899-12-30T15:04:00"/>
    <s v="0"/>
    <s v="     "/>
    <x v="1"/>
    <m/>
    <x v="1"/>
    <m/>
    <s v="1856373"/>
    <s v="17-0071815"/>
    <m/>
    <m/>
    <m/>
    <m/>
    <s v="     "/>
    <x v="0"/>
    <x v="0"/>
    <s v="Vegetation"/>
    <x v="0"/>
    <m/>
    <s v="0.26-9.99"/>
    <s v="Square Feet: ; Acreage: 6"/>
    <s v="Vegetation"/>
    <x v="0"/>
    <s v="Vegetation"/>
    <s v="All types of equipment / facility failure"/>
    <s v="Contact - Vegetation"/>
    <m/>
    <s v="Contact - Vegetation"/>
    <s v="Conductor"/>
    <s v="Pacific Bell"/>
    <s v="Overhead"/>
    <s v="Secondary"/>
    <s v="Conductor"/>
    <m/>
    <s v="102254922"/>
    <s v="     "/>
    <x v="0"/>
    <n v="175"/>
    <n v="38.607999999999997"/>
    <n v="-122.35299999999999"/>
    <m/>
    <s v="SILVERADO-2104"/>
    <m/>
    <s v="Aaron Latta 707 339 2918"/>
    <s v="Agriculture"/>
    <m/>
    <m/>
    <m/>
    <m/>
    <m/>
    <m/>
    <m/>
    <s v="N"/>
    <s v="N"/>
    <m/>
    <m/>
    <s v="     "/>
    <m/>
    <m/>
    <s v="Aug 22 2017 12:00AM"/>
    <s v="BranchFail"/>
    <s v="T-Man Bock reported branch 2 inches in diameter 6 feet in length broke out from Pine tree 60 feet up and fell on to primary conductor. Line came off insulator and the crossarm was broken and replaced. Branch was found still holding needles with no scorch marks or signs of burning. Wire down confirmed by troubleman. 4 ac grass fire appears to have ignited at the beginning of the span 100 yards south of implicated tree."/>
    <s v="PING"/>
    <s v="75"/>
    <s v="27"/>
    <s v="20"/>
    <s v="None"/>
    <s v="None"/>
    <s v="N"/>
    <s v="1"/>
    <m/>
    <s v="Hillside"/>
    <s v="A"/>
    <s v="CrossArm"/>
    <s v="BareWire"/>
    <s v="1"/>
  </r>
  <r>
    <x v="1467"/>
    <s v="     "/>
    <d v="2017-08-22T00:00:00"/>
    <d v="1899-12-30T14:17:00"/>
    <s v="34"/>
    <x v="2"/>
    <s v="8"/>
    <x v="3"/>
    <d v="2017-08-22T00:00:00"/>
    <m/>
    <s v="CREW TO REPLACE OPEN WIRE SEC."/>
    <s v="     "/>
    <x v="1"/>
    <m/>
    <x v="1"/>
    <m/>
    <s v="1857079"/>
    <m/>
    <m/>
    <m/>
    <m/>
    <m/>
    <s v="     "/>
    <x v="0"/>
    <x v="0"/>
    <s v="Vegetation"/>
    <x v="0"/>
    <m/>
    <s v="&lt;3 meters of linear travel"/>
    <s v="Square Feet: ; Acreage: "/>
    <s v="Equipment - PG&amp;E"/>
    <x v="4"/>
    <s v="Equipment - PG&amp;E"/>
    <s v="All types of equipment / facility failure"/>
    <s v="Conductor"/>
    <s v="Conductor"/>
    <m/>
    <m/>
    <s v="Unknown"/>
    <s v="Overhead"/>
    <s v="Secondary"/>
    <s v="Conductor"/>
    <m/>
    <s v="102001687"/>
    <s v="     "/>
    <x v="0"/>
    <m/>
    <n v="38.490200000000002"/>
    <n v="-122.892"/>
    <m/>
    <s v="MIRABEL-1102"/>
    <m/>
    <s v="Unknown"/>
    <s v="Hardwood Forest"/>
    <m/>
    <m/>
    <m/>
    <m/>
    <m/>
    <m/>
    <m/>
    <s v="N"/>
    <s v="N"/>
    <m/>
    <m/>
    <s v="     "/>
    <m/>
    <m/>
    <m/>
    <m/>
    <m/>
    <m/>
    <m/>
    <m/>
    <m/>
    <m/>
    <m/>
    <m/>
    <m/>
    <m/>
    <m/>
    <m/>
    <m/>
    <m/>
    <m/>
  </r>
  <r>
    <x v="1468"/>
    <s v="     "/>
    <d v="2017-08-24T00:00:00"/>
    <d v="1899-12-30T06:32:00"/>
    <s v="34"/>
    <x v="2"/>
    <s v="8"/>
    <x v="3"/>
    <d v="2017-08-24T00:00:00"/>
    <d v="1899-12-30T06:23:00"/>
    <s v="f6tmjpg,wire down outage crew made repairs &amp; switched back"/>
    <s v="     "/>
    <x v="1"/>
    <m/>
    <x v="1"/>
    <m/>
    <s v="1858199"/>
    <s v="17-0072487"/>
    <m/>
    <m/>
    <n v="113191000"/>
    <m/>
    <s v="     "/>
    <x v="0"/>
    <x v="0"/>
    <s v="Vegetation"/>
    <x v="0"/>
    <m/>
    <s v="&lt;3 meters of linear travel"/>
    <s v="Square Feet: ; Acreage: "/>
    <s v="Equipment - PG&amp;E"/>
    <x v="4"/>
    <s v="Equipment - PG&amp;E"/>
    <s v="All types of equipment / facility failure"/>
    <s v="Conductor"/>
    <s v="Conductor"/>
    <m/>
    <m/>
    <s v="Unknown"/>
    <s v="Overhead"/>
    <s v="Primary"/>
    <s v="Conductor"/>
    <m/>
    <s v="100897456"/>
    <s v="     "/>
    <x v="0"/>
    <m/>
    <n v="36.590499999999999"/>
    <n v="-119.593"/>
    <m/>
    <s v="MC-CALL-1107"/>
    <n v="12000"/>
    <s v="ca fku 012333"/>
    <s v="Agriculture"/>
    <m/>
    <m/>
    <m/>
    <m/>
    <m/>
    <m/>
    <m/>
    <s v="N"/>
    <s v="N"/>
    <m/>
    <m/>
    <s v="     "/>
    <m/>
    <m/>
    <m/>
    <m/>
    <m/>
    <m/>
    <m/>
    <m/>
    <m/>
    <m/>
    <m/>
    <m/>
    <m/>
    <m/>
    <m/>
    <m/>
    <m/>
    <m/>
    <m/>
  </r>
  <r>
    <x v="1469"/>
    <s v="     "/>
    <d v="2017-08-25T00:00:00"/>
    <d v="1899-12-30T09:47:00"/>
    <s v="34"/>
    <x v="2"/>
    <s v="8"/>
    <x v="3"/>
    <d v="2017-08-25T00:00:00"/>
    <m/>
    <s v="0"/>
    <s v="     "/>
    <x v="1"/>
    <m/>
    <x v="1"/>
    <m/>
    <s v="1859111"/>
    <s v="17-0072817"/>
    <m/>
    <m/>
    <n v="113195000"/>
    <m/>
    <s v="     "/>
    <x v="0"/>
    <x v="0"/>
    <s v="Vegetation"/>
    <x v="0"/>
    <m/>
    <s v="&lt;0.25"/>
    <s v="Square Feet: ; Acreage: "/>
    <s v="Vegetation"/>
    <x v="0"/>
    <s v="Vegetation"/>
    <s v="All types of equipment / facility failure"/>
    <s v="Contact - Vegetation"/>
    <m/>
    <s v="Contact - Vegetation"/>
    <s v="Conductor"/>
    <s v="Unknown"/>
    <s v="Overhead"/>
    <s v="Primary"/>
    <s v="Conductor"/>
    <m/>
    <s v="101314075"/>
    <s v="     "/>
    <x v="0"/>
    <m/>
    <n v="39.025100000000002"/>
    <n v="-121.578"/>
    <m/>
    <s v="PLUMAS-2107"/>
    <n v="21000"/>
    <s v="Unknown"/>
    <s v="Agriculture"/>
    <m/>
    <m/>
    <m/>
    <m/>
    <m/>
    <m/>
    <m/>
    <s v="N"/>
    <s v="N"/>
    <m/>
    <m/>
    <s v="     "/>
    <n v="39.025089999999999"/>
    <n v="-121.57752000000001"/>
    <s v="Aug 28 2017 12:00AM"/>
    <s v="BranchFail"/>
    <s v="Healthy green 78ft X 72&quot; Vly Oak tree had a large 25ft x 15&quot; dia spar break out 40ft up the tree do to sudden limb drop in high temps.There was no signs of rot or decay in the tree or the limb that broke out.The limb caused the lines to break and and fall to the ground causing a 144ftX90ft grass fire.This tree caused previous outage on 6/25/17.Outage rpt#17-0058514.Will seek PG&amp;E aproval to tag out tree to rmv line side spars.Fuse#6381 failed to operate only 1 customer should have been affected out Of 375"/>
    <s v="OAKV"/>
    <s v="78"/>
    <s v="72"/>
    <s v="43"/>
    <s v="Slight"/>
    <s v="None"/>
    <s v="N"/>
    <s v="1"/>
    <m/>
    <s v="Valley"/>
    <s v="A"/>
    <s v="CrossArm"/>
    <s v="BareWire"/>
    <s v="8"/>
  </r>
  <r>
    <x v="1470"/>
    <s v="     "/>
    <d v="2017-08-26T00:00:00"/>
    <d v="1899-12-30T20:53:00"/>
    <s v="34"/>
    <x v="2"/>
    <s v="8"/>
    <x v="3"/>
    <d v="2017-08-26T00:00:00"/>
    <m/>
    <s v="0"/>
    <s v="     "/>
    <x v="1"/>
    <m/>
    <x v="1"/>
    <m/>
    <s v="1860177"/>
    <m/>
    <m/>
    <s v="T004116318"/>
    <m/>
    <m/>
    <s v="     "/>
    <x v="0"/>
    <x v="0"/>
    <s v="Vegetation"/>
    <x v="0"/>
    <m/>
    <s v="&lt;0.25"/>
    <s v="Square Feet: ; Acreage: "/>
    <s v="Equipment - Overloaded"/>
    <x v="9"/>
    <s v="Equipment - PG&amp;E"/>
    <s v="All types of equipment / facility failure"/>
    <s v="Service Drop"/>
    <s v="Service Drop"/>
    <m/>
    <m/>
    <s v="Unknown"/>
    <s v="Overhead"/>
    <s v="Secondary"/>
    <s v="Conductor"/>
    <m/>
    <s v="101382231"/>
    <s v="     "/>
    <x v="2"/>
    <n v="305"/>
    <n v="38.706600000000002"/>
    <n v="-121.01900000000001"/>
    <m/>
    <s v="CLARKSVILLE-2104"/>
    <m/>
    <s v="N.A."/>
    <s v="Hardwood Woodland"/>
    <m/>
    <m/>
    <m/>
    <m/>
    <m/>
    <m/>
    <m/>
    <s v="N"/>
    <s v="N"/>
    <m/>
    <m/>
    <s v="     "/>
    <m/>
    <m/>
    <m/>
    <m/>
    <m/>
    <m/>
    <m/>
    <m/>
    <m/>
    <m/>
    <m/>
    <m/>
    <m/>
    <m/>
    <m/>
    <m/>
    <m/>
    <m/>
    <m/>
  </r>
  <r>
    <x v="1471"/>
    <s v="     "/>
    <d v="2017-08-26T00:00:00"/>
    <d v="1899-12-30T20:39:00"/>
    <s v="34"/>
    <x v="2"/>
    <s v="8"/>
    <x v="3"/>
    <d v="2017-08-26T00:00:00"/>
    <d v="1899-12-30T20:29:00"/>
    <s v="CREW TO REPAIR WIRE DOWN, BACKYARD ACCESS TO ONE POLE, HOT SINGLE PHASE BUCK UNDER WIRE DOWN AT C/O'S 13059, NOTIFIED RCC AND ONCALL"/>
    <s v="     "/>
    <x v="1"/>
    <m/>
    <x v="1"/>
    <m/>
    <s v="1860173"/>
    <s v="17-0073092"/>
    <m/>
    <m/>
    <n v="113197000"/>
    <m/>
    <s v="     "/>
    <x v="0"/>
    <x v="0"/>
    <s v="Vegetation"/>
    <x v="0"/>
    <m/>
    <s v="&lt;3 meters of linear travel"/>
    <s v="Square Feet: ; Acreage: "/>
    <s v="Equipment - PG&amp;E"/>
    <x v="4"/>
    <s v="Equipment - PG&amp;E"/>
    <s v="All types of equipment / facility failure"/>
    <s v="Conductor"/>
    <s v="Conductor"/>
    <m/>
    <m/>
    <s v="Pacific Bell"/>
    <s v="Overhead"/>
    <s v="Primary"/>
    <s v="Conductor"/>
    <m/>
    <s v="101966474"/>
    <s v="     "/>
    <x v="0"/>
    <m/>
    <n v="38.470700000000001"/>
    <n v="-122.64700000000001"/>
    <m/>
    <s v="RINCON-1103"/>
    <n v="12000"/>
    <s v="Santa Rosa Fire Dept"/>
    <s v="Urban"/>
    <m/>
    <m/>
    <m/>
    <m/>
    <m/>
    <m/>
    <m/>
    <s v="N"/>
    <s v="N"/>
    <m/>
    <m/>
    <s v="     "/>
    <m/>
    <m/>
    <m/>
    <m/>
    <m/>
    <m/>
    <m/>
    <m/>
    <m/>
    <m/>
    <m/>
    <m/>
    <m/>
    <m/>
    <m/>
    <m/>
    <m/>
    <m/>
    <m/>
  </r>
  <r>
    <x v="1472"/>
    <s v="     "/>
    <d v="2017-08-26T00:00:00"/>
    <d v="1899-12-30T07:10:00"/>
    <s v="34"/>
    <x v="2"/>
    <s v="8"/>
    <x v="3"/>
    <d v="2017-08-26T00:00:00"/>
    <m/>
    <s v="0"/>
    <s v="     "/>
    <x v="1"/>
    <m/>
    <x v="1"/>
    <m/>
    <s v="1859665"/>
    <m/>
    <m/>
    <m/>
    <m/>
    <m/>
    <s v="     "/>
    <x v="0"/>
    <x v="0"/>
    <s v="Vegetation"/>
    <x v="0"/>
    <m/>
    <s v="&lt;0.25"/>
    <s v="Square Feet: ; Acreage: "/>
    <s v="Contact - 3rd Party"/>
    <x v="12"/>
    <s v="Contact - 3rd Party"/>
    <s v="All types of equipment / facility failure"/>
    <s v="Contact - Balloon"/>
    <m/>
    <s v="Contact - Balloon"/>
    <s v="Conductor"/>
    <s v="Unknown"/>
    <s v="Overhead"/>
    <s v="Secondary"/>
    <s v="Conductor"/>
    <m/>
    <s v="100101888"/>
    <s v="     "/>
    <x v="0"/>
    <m/>
    <n v="38.825200000000002"/>
    <n v="-121.395"/>
    <m/>
    <s v="PLEASANT-GROVE-2110"/>
    <m/>
    <s v="Unknown"/>
    <s v="Urban"/>
    <m/>
    <m/>
    <m/>
    <m/>
    <m/>
    <m/>
    <m/>
    <s v="N"/>
    <s v="N"/>
    <m/>
    <m/>
    <s v="     "/>
    <m/>
    <m/>
    <m/>
    <m/>
    <m/>
    <m/>
    <m/>
    <m/>
    <m/>
    <m/>
    <m/>
    <m/>
    <m/>
    <m/>
    <m/>
    <m/>
    <m/>
    <m/>
    <m/>
  </r>
  <r>
    <x v="1473"/>
    <s v="     "/>
    <d v="2017-08-27T00:00:00"/>
    <d v="1899-12-30T20:04:45"/>
    <s v="35"/>
    <x v="2"/>
    <s v="8"/>
    <x v="3"/>
    <d v="2017-08-27T00:00:00"/>
    <d v="1899-12-30T20:04:00"/>
    <s v="veg contact causing fire"/>
    <s v="     "/>
    <x v="0"/>
    <d v="2021-02-18T00:00:00"/>
    <x v="0"/>
    <m/>
    <m/>
    <s v="17-0073228"/>
    <m/>
    <s v="T004117008"/>
    <n v="113197536"/>
    <m/>
    <s v="     "/>
    <x v="0"/>
    <x v="0"/>
    <m/>
    <x v="0"/>
    <m/>
    <s v="&lt;0.25"/>
    <m/>
    <s v="Vegetation"/>
    <x v="0"/>
    <s v="Vegetation"/>
    <s v="Contact from object"/>
    <s v="Contact - Vegetation"/>
    <m/>
    <s v="Contact - Vegetation"/>
    <s v="Conductor - Primary"/>
    <s v="Yes"/>
    <s v="Overhead"/>
    <m/>
    <s v="Conductor - Primary"/>
    <m/>
    <s v="152271102"/>
    <s v="     "/>
    <x v="1"/>
    <n v="300"/>
    <n v="38.916400000000003"/>
    <n v="-121.151"/>
    <s v="Placer"/>
    <s v="WISE-1102"/>
    <m/>
    <m/>
    <s v="Herbaceous"/>
    <m/>
    <m/>
    <m/>
    <m/>
    <m/>
    <m/>
    <m/>
    <s v="N"/>
    <s v="N"/>
    <m/>
    <m/>
    <s v="     "/>
    <n v="38.916536999999998"/>
    <n v="-121.151004"/>
    <s v="Aug 28 2017 12:00AM"/>
    <s v="BranchFail"/>
    <s v="A small 2&quot; diameter limb in a green, healthy Eucalyptus broke out and fell into the primaries. No signs of decline or decay at point of failure. Appears overall weight of branch may have caused limb to snap out. A small vegetation fire (20ft wide X 70ft long)was started when the line came down. No property damage noted."/>
    <s v="EUCA"/>
    <s v="80"/>
    <s v="24"/>
    <s v="15"/>
    <s v="Moderate"/>
    <s v="Slight"/>
    <s v="N"/>
    <s v="1"/>
    <m/>
    <s v="Valley"/>
    <s v="A"/>
    <s v="CrossArm"/>
    <s v="BareWire"/>
    <s v="2"/>
  </r>
  <r>
    <x v="1474"/>
    <s v="     "/>
    <d v="2017-08-27T00:00:00"/>
    <d v="1899-12-30T22:16:00"/>
    <s v="35"/>
    <x v="2"/>
    <s v="8"/>
    <x v="3"/>
    <d v="2017-08-27T00:00:00"/>
    <d v="1899-12-30T22:09:00"/>
    <s v="CREW CALLED TO MAKE REPAIRS TO WIRE DOWN AND REPLA DAMAGED TX'R. INCIDENT #17553"/>
    <s v="     "/>
    <x v="1"/>
    <m/>
    <x v="1"/>
    <m/>
    <s v="1860927"/>
    <s v="17-0073245"/>
    <m/>
    <m/>
    <n v="113198000"/>
    <m/>
    <s v="     "/>
    <x v="0"/>
    <x v="0"/>
    <s v="Vegetation"/>
    <x v="0"/>
    <m/>
    <s v="&lt;0.25"/>
    <s v="Square Feet: ; Acreage: "/>
    <s v="Vegetation"/>
    <x v="0"/>
    <s v="Vegetation"/>
    <s v="All types of equipment / facility failure"/>
    <s v="Contact - Vegetation"/>
    <m/>
    <s v="Contact - Vegetation"/>
    <s v="Conductor"/>
    <s v="Unknown"/>
    <s v="Overhead"/>
    <s v="Primary"/>
    <s v="Conductor"/>
    <m/>
    <s v="103346364"/>
    <s v="     "/>
    <x v="0"/>
    <m/>
    <n v="37.358499999999999"/>
    <n v="-120.85"/>
    <m/>
    <s v="LIVINGSTON-1105"/>
    <n v="12000"/>
    <s v="CHRIS ALLEN 209-634-7086"/>
    <s v="Agriculture"/>
    <m/>
    <m/>
    <m/>
    <m/>
    <m/>
    <m/>
    <m/>
    <s v="N"/>
    <s v="N"/>
    <m/>
    <m/>
    <s v="     "/>
    <m/>
    <m/>
    <s v="Aug 30 2017 12:00AM"/>
    <s v="BranchFail"/>
    <s v="Duplicate outage from 8/25 green eucalyptus sudden green limb drop unavoidable"/>
    <s v="EUCA"/>
    <s v="70"/>
    <s v="48"/>
    <s v="15"/>
    <s v="None"/>
    <s v="None"/>
    <s v="N"/>
    <s v="1"/>
    <m/>
    <s v="Valley"/>
    <s v="D"/>
    <s v="CrossArm"/>
    <s v="BareWire"/>
    <s v="3"/>
  </r>
  <r>
    <x v="1475"/>
    <s v="     "/>
    <d v="2017-08-27T00:00:00"/>
    <d v="1899-12-30T18:11:00"/>
    <s v="35"/>
    <x v="2"/>
    <s v="8"/>
    <x v="3"/>
    <d v="2017-08-27T00:00:00"/>
    <m/>
    <s v="EC TAG FOR CREW TO REPLACE/REPAIR JUMPERS"/>
    <s v="     "/>
    <x v="1"/>
    <m/>
    <x v="1"/>
    <m/>
    <s v="1860665"/>
    <s v="17-0073193"/>
    <m/>
    <m/>
    <m/>
    <m/>
    <s v="     "/>
    <x v="0"/>
    <x v="0"/>
    <s v="Vegetation"/>
    <x v="0"/>
    <m/>
    <s v="0.26-9.99"/>
    <s v="Square Feet: ; Acreage: 1"/>
    <s v="Equipment - PG&amp;E"/>
    <x v="10"/>
    <s v="Equipment - PG&amp;E"/>
    <s v="All types of equipment / facility failure"/>
    <s v="Splice/Clamp/Connector"/>
    <s v="Splice/Clamp/Connector"/>
    <m/>
    <m/>
    <s v="Unknown"/>
    <s v="Overhead"/>
    <s v="Primary"/>
    <s v="Conductor"/>
    <m/>
    <s v="103193823"/>
    <s v="     "/>
    <x v="0"/>
    <m/>
    <n v="37.991599999999998"/>
    <n v="-121.348"/>
    <m/>
    <s v="STAGG-2104"/>
    <n v="21000"/>
    <s v="Unknown"/>
    <s v="Urban"/>
    <m/>
    <m/>
    <m/>
    <m/>
    <m/>
    <m/>
    <m/>
    <s v="N"/>
    <s v="N"/>
    <m/>
    <m/>
    <s v="     "/>
    <m/>
    <m/>
    <m/>
    <m/>
    <m/>
    <m/>
    <m/>
    <m/>
    <m/>
    <m/>
    <m/>
    <m/>
    <m/>
    <m/>
    <m/>
    <m/>
    <m/>
    <m/>
    <m/>
  </r>
  <r>
    <x v="1476"/>
    <s v="     "/>
    <d v="2017-08-27T00:00:00"/>
    <d v="1899-12-30T20:04:00"/>
    <s v="35"/>
    <x v="2"/>
    <s v="8"/>
    <x v="3"/>
    <d v="2017-08-27T00:00:00"/>
    <m/>
    <s v="Reference OIS# 1860902 for address and outage. Restoring tag for 2175 country ln, they are not out of pwr.  Tree branch fell into primary, wire down, fire."/>
    <s v="     "/>
    <x v="1"/>
    <m/>
    <x v="1"/>
    <m/>
    <s v="1860843"/>
    <s v="17-0073228"/>
    <m/>
    <m/>
    <m/>
    <m/>
    <s v="     "/>
    <x v="0"/>
    <x v="0"/>
    <s v="Vegetation"/>
    <x v="0"/>
    <m/>
    <s v="&lt;0.25"/>
    <s v="Square Feet: ; Acreage: "/>
    <s v="Vegetation"/>
    <x v="0"/>
    <s v="Vegetation"/>
    <s v="All types of equipment / facility failure"/>
    <s v="Contact - Vegetation"/>
    <m/>
    <s v="Contact - Vegetation"/>
    <s v="Conductor"/>
    <s v="Pacific Bell"/>
    <s v="Overhead"/>
    <s v="Primary"/>
    <s v="Conductor"/>
    <m/>
    <s v="100077184"/>
    <s v="     "/>
    <x v="1"/>
    <n v="300"/>
    <n v="38.916499999999999"/>
    <n v="-121.151"/>
    <m/>
    <s v="WISE-1102"/>
    <n v="12000"/>
    <s v="530-477-0641 x7, log 22629"/>
    <s v="Herbaceous"/>
    <m/>
    <m/>
    <m/>
    <m/>
    <m/>
    <m/>
    <m/>
    <s v="N"/>
    <s v="N"/>
    <m/>
    <m/>
    <s v="     "/>
    <n v="38.916536999999998"/>
    <n v="-121.151004"/>
    <s v="Aug 28 2017 12:00AM"/>
    <s v="BranchFail"/>
    <s v="A small 2&quot; diameter limb in a green, healthy Eucalyptus broke out and fell into the primaries. No signs of decline or decay at point of failure. Appears overall weight of branch may have caused limb to snap out. A small vegetation fire (20ft wide X 70ft long)was started when the line came down. No property damage noted."/>
    <s v="EUCA"/>
    <s v="80"/>
    <s v="24"/>
    <s v="15"/>
    <s v="Moderate"/>
    <s v="Slight"/>
    <s v="N"/>
    <s v="1"/>
    <m/>
    <s v="Valley"/>
    <s v="A"/>
    <s v="CrossArm"/>
    <s v="BareWire"/>
    <s v="2"/>
  </r>
  <r>
    <x v="1477"/>
    <s v="     "/>
    <d v="2017-08-28T00:00:00"/>
    <d v="1899-12-30T14:06:00"/>
    <s v="35"/>
    <x v="2"/>
    <s v="8"/>
    <x v="3"/>
    <d v="2017-08-28T00:00:00"/>
    <d v="1899-12-30T14:06:00"/>
    <s v="PIN BROKE WIRE CAME OFF ARM HIT TREE CREW TO REPLACE ARM"/>
    <s v="     "/>
    <x v="1"/>
    <m/>
    <x v="1"/>
    <m/>
    <s v="1861590"/>
    <s v="17-0073526"/>
    <m/>
    <m/>
    <n v="113200000"/>
    <s v="EI170828A"/>
    <s v="     "/>
    <x v="0"/>
    <x v="0"/>
    <s v="Vegetation"/>
    <x v="0"/>
    <m/>
    <s v="&lt;0.25"/>
    <s v="Square Feet: ; Acreage: "/>
    <s v="Equipment - PG&amp;E"/>
    <x v="7"/>
    <s v="Equipment - PG&amp;E"/>
    <s v="All types of equipment / facility failure"/>
    <s v="Crossarm"/>
    <s v="Crossarm"/>
    <m/>
    <m/>
    <s v="Unknown"/>
    <s v="Overhead"/>
    <s v="Primary"/>
    <s v="Conductor"/>
    <m/>
    <s v="102253236"/>
    <s v="     "/>
    <x v="1"/>
    <n v="175"/>
    <n v="38.634"/>
    <n v="-122.419"/>
    <m/>
    <s v="SILVERADO-2104"/>
    <n v="21000"/>
    <s v="Cal Fire"/>
    <s v="Hardwood Woodland"/>
    <m/>
    <m/>
    <m/>
    <m/>
    <m/>
    <m/>
    <m/>
    <s v="N"/>
    <s v="N"/>
    <m/>
    <m/>
    <s v="     "/>
    <m/>
    <m/>
    <m/>
    <m/>
    <m/>
    <m/>
    <m/>
    <m/>
    <m/>
    <m/>
    <m/>
    <m/>
    <m/>
    <m/>
    <m/>
    <m/>
    <m/>
    <m/>
    <m/>
  </r>
  <r>
    <x v="1478"/>
    <s v="     "/>
    <d v="2017-08-28T00:00:00"/>
    <d v="1899-12-30T13:55:05"/>
    <s v="35"/>
    <x v="2"/>
    <s v="8"/>
    <x v="3"/>
    <d v="2017-08-28T00:00:00"/>
    <d v="1899-12-30T13:55:00"/>
    <s v="FAS and OIS only. Per FAS, burned connector at secondary caused arcing and grass fire at base of pole. Replaced equipment. Fire burned 500 SQ FT of grass and minor damage to wood fence post. Customer extinguished. "/>
    <s v="     "/>
    <x v="0"/>
    <d v="2021-02-18T00:00:00"/>
    <x v="0"/>
    <m/>
    <s v="1861485"/>
    <s v="N/A"/>
    <m/>
    <s v="T004117870"/>
    <m/>
    <m/>
    <s v="     "/>
    <x v="0"/>
    <x v="0"/>
    <m/>
    <x v="0"/>
    <m/>
    <s v="&lt;0.25"/>
    <m/>
    <s v="Equipment - PG&amp;E"/>
    <x v="9"/>
    <s v="Equipment - PG&amp;E"/>
    <s v="All types of equipment / facility failure"/>
    <s v="Equipment failure - Other"/>
    <s v="Service Connector"/>
    <m/>
    <m/>
    <s v="No"/>
    <s v="Overhead"/>
    <m/>
    <s v="Service Connector"/>
    <m/>
    <s v="163711703"/>
    <s v="     "/>
    <x v="0"/>
    <m/>
    <n v="37.684699999999999"/>
    <n v="-120.80800000000001"/>
    <s v="Stanislaus"/>
    <s v="COTTLE-1707"/>
    <m/>
    <s v="Customer"/>
    <s v="Agriculture"/>
    <m/>
    <m/>
    <m/>
    <m/>
    <m/>
    <m/>
    <m/>
    <s v="N"/>
    <s v="N"/>
    <m/>
    <m/>
    <s v="     "/>
    <m/>
    <m/>
    <m/>
    <m/>
    <m/>
    <m/>
    <m/>
    <m/>
    <m/>
    <m/>
    <m/>
    <m/>
    <m/>
    <m/>
    <m/>
    <m/>
    <m/>
    <m/>
    <m/>
  </r>
  <r>
    <x v="1479"/>
    <s v="     "/>
    <d v="2017-08-28T00:00:00"/>
    <d v="1899-12-30T14:23:00"/>
    <s v="35"/>
    <x v="2"/>
    <s v="8"/>
    <x v="3"/>
    <d v="2017-08-28T00:00:00"/>
    <d v="1899-12-30T14:22:00"/>
    <s v="FND L-6671 2OF3 BLWN SMALL DRY GRASS FIRE CDF ONSITE REFUSED OK NO CAUSE FND"/>
    <s v="     "/>
    <x v="1"/>
    <m/>
    <x v="1"/>
    <m/>
    <s v="1861517"/>
    <s v="17-0073516"/>
    <m/>
    <m/>
    <m/>
    <m/>
    <s v="     "/>
    <x v="0"/>
    <x v="0"/>
    <s v="Vegetation"/>
    <x v="0"/>
    <m/>
    <s v="0.26-9.99"/>
    <s v="Square Feet: ; Acreage: 1.6"/>
    <s v="Equipment - PG&amp;E"/>
    <x v="15"/>
    <s v="Equipment - PG&amp;E"/>
    <s v="All types of equipment / facility failure"/>
    <s v="Fuse"/>
    <s v="Fuse"/>
    <m/>
    <m/>
    <s v="Pacific Bell"/>
    <s v="Overhead"/>
    <s v="Primary"/>
    <s v="Fuse"/>
    <m/>
    <s v="101260228"/>
    <s v="     "/>
    <x v="0"/>
    <n v="340"/>
    <n v="38.505400000000002"/>
    <n v="-120.759"/>
    <m/>
    <s v="OLETA-1102"/>
    <n v="12000"/>
    <s v="Cal Fire"/>
    <s v="Herbaceous"/>
    <m/>
    <m/>
    <m/>
    <m/>
    <m/>
    <m/>
    <m/>
    <s v="N"/>
    <s v="N"/>
    <m/>
    <m/>
    <s v="     "/>
    <m/>
    <m/>
    <m/>
    <m/>
    <m/>
    <m/>
    <m/>
    <m/>
    <m/>
    <m/>
    <m/>
    <m/>
    <m/>
    <m/>
    <m/>
    <m/>
    <m/>
    <m/>
    <m/>
  </r>
  <r>
    <x v="1480"/>
    <s v="     "/>
    <d v="2017-08-28T00:00:00"/>
    <d v="1899-12-30T23:56:00"/>
    <s v="35"/>
    <x v="2"/>
    <s v="8"/>
    <x v="3"/>
    <d v="2017-08-28T00:00:00"/>
    <d v="1899-12-30T23:56:00"/>
    <s v="2 of 3 wires broken on the ground, caused a fire, inaccesible, crew will need to make repairs"/>
    <s v="     "/>
    <x v="1"/>
    <m/>
    <x v="1"/>
    <m/>
    <s v="1862140"/>
    <s v="17-0073645"/>
    <m/>
    <m/>
    <m/>
    <m/>
    <s v="     "/>
    <x v="0"/>
    <x v="0"/>
    <s v="Vegetation"/>
    <x v="0"/>
    <m/>
    <s v="0.26-9.99"/>
    <s v="Square Feet: ; Acreage: 1"/>
    <s v="Vegetation"/>
    <x v="0"/>
    <s v="Vegetation"/>
    <s v="All types of equipment / facility failure"/>
    <s v="Contact - Vegetation"/>
    <m/>
    <s v="Contact - Vegetation"/>
    <s v="Conductor"/>
    <s v="Unknown"/>
    <s v="Overhead"/>
    <s v="Primary"/>
    <s v="Conductor"/>
    <m/>
    <s v="103844288"/>
    <s v="     "/>
    <x v="0"/>
    <n v="105"/>
    <n v="40.119700000000002"/>
    <n v="-123.64400000000001"/>
    <m/>
    <s v="FORT-SEWARD-1121"/>
    <n v="12000"/>
    <s v="Cal Fire"/>
    <s v="Herbaceous"/>
    <m/>
    <m/>
    <m/>
    <m/>
    <m/>
    <m/>
    <m/>
    <s v="N"/>
    <s v="N"/>
    <m/>
    <m/>
    <s v="     "/>
    <n v="40.113889"/>
    <n v="-123.64749999999999"/>
    <s v="Aug 29 2017 11:30AM"/>
    <s v="BranchFail"/>
    <s v="A declining madrone had a green limb shear off and fall through the lines. Tree had been listed for PS&amp;R work set to begin this week. Very long canyon span that crosses a creek. The limb failure occured on the south side of the creek and an 8 acre fire ignighted on the north side of the creek. A pole needed to be replaced due to fire damage. Unknown splices as investigation happened while outage still active."/>
    <s v="MADR"/>
    <s v="80"/>
    <s v="48"/>
    <s v="38"/>
    <s v="None"/>
    <s v="Moderate"/>
    <s v="N"/>
    <s v="1"/>
    <m/>
    <s v="Hillside"/>
    <s v="B"/>
    <s v="CrossArm"/>
    <s v="BareWire"/>
    <m/>
  </r>
  <r>
    <x v="1481"/>
    <s v="     "/>
    <d v="2017-08-28T00:00:00"/>
    <d v="1899-12-30T14:59:00"/>
    <s v="35"/>
    <x v="2"/>
    <s v="8"/>
    <x v="3"/>
    <d v="2017-08-28T00:00:00"/>
    <d v="1899-12-30T16:20:00"/>
    <s v="tree branch fell into line, killed LR, removed with hotstick, re-energized,"/>
    <s v="     "/>
    <x v="1"/>
    <m/>
    <x v="1"/>
    <m/>
    <s v="1861667"/>
    <s v="17-0073546"/>
    <m/>
    <m/>
    <m/>
    <m/>
    <s v="     "/>
    <x v="0"/>
    <x v="0"/>
    <s v="Vegetation"/>
    <x v="0"/>
    <m/>
    <s v="&lt;3 meters of linear travel"/>
    <s v="Square Feet: ; Acreage: "/>
    <s v="Vegetation"/>
    <x v="0"/>
    <s v="Vegetation"/>
    <s v="All types of equipment / facility failure"/>
    <s v="Contact - Vegetation"/>
    <m/>
    <s v="Contact - Vegetation"/>
    <s v="Conductor"/>
    <s v="Unknown"/>
    <s v="Overhead"/>
    <s v="Primary"/>
    <s v="Conductor"/>
    <m/>
    <s v="100990599"/>
    <s v="     "/>
    <x v="1"/>
    <n v="105"/>
    <n v="40.285299999999999"/>
    <n v="-123.873"/>
    <m/>
    <s v="FRUITLAND-1141"/>
    <n v="12000"/>
    <s v="Cal Fire"/>
    <s v="Conifer Forest"/>
    <m/>
    <m/>
    <m/>
    <m/>
    <m/>
    <m/>
    <m/>
    <s v="N"/>
    <s v="N"/>
    <m/>
    <m/>
    <s v="     "/>
    <n v="40.285277999999998"/>
    <n v="-123.872778"/>
    <s v="Aug 29 2017 12:00AM"/>
    <s v="TrunkFail"/>
    <s v="A green madrone with moderately significant rot at the base failed and fell into the lines. The tree was held up in the lines, burning, and embers ignighted a small fire. STATE PARKS AREA."/>
    <s v="MADR"/>
    <s v="55"/>
    <s v="14"/>
    <s v="45"/>
    <s v="Slight"/>
    <s v="None"/>
    <s v="N"/>
    <s v="1"/>
    <m/>
    <s v="Hillside"/>
    <s v="A"/>
    <s v="CrossArm"/>
    <s v="BareWire"/>
    <s v="1"/>
  </r>
  <r>
    <x v="1482"/>
    <s v="     "/>
    <d v="2017-08-28T00:00:00"/>
    <d v="1899-12-30T13:55:00"/>
    <s v="35"/>
    <x v="2"/>
    <s v="8"/>
    <x v="3"/>
    <d v="2017-08-28T00:00:00"/>
    <m/>
    <s v="BURNED CONNECTOR AT SECONDARY CAUSED ARCING &amp; SMALL GRASS FIRE AT BASE OF POLE. REPLACED CONNECTORS &amp; CK VOLTAGE GOOD. FIRE BURNED APPROX. 500 SQ FT OF GRASS. MINOR DAMAGE TO WOOD FENCE POST"/>
    <s v="     "/>
    <x v="1"/>
    <m/>
    <x v="1"/>
    <m/>
    <s v="1861485"/>
    <m/>
    <m/>
    <m/>
    <m/>
    <m/>
    <s v="     "/>
    <x v="0"/>
    <x v="0"/>
    <s v="Vegetation"/>
    <x v="0"/>
    <m/>
    <s v="&lt;0.25"/>
    <s v="Square Feet: 500; Acreage: "/>
    <s v="Equipment - PG&amp;E"/>
    <x v="10"/>
    <s v="Equipment - PG&amp;E"/>
    <s v="All types of equipment / facility failure"/>
    <s v="Splice/Clamp/Connector"/>
    <s v="Splice/Clamp/Connector"/>
    <m/>
    <m/>
    <s v="None"/>
    <s v="Overhead"/>
    <s v="Secondary"/>
    <s v="Conductor"/>
    <m/>
    <s v="102327313"/>
    <s v="     "/>
    <x v="0"/>
    <m/>
    <n v="37.685699999999997"/>
    <n v="-120.807"/>
    <m/>
    <s v="COTTLE-1703"/>
    <m/>
    <s v="N.A."/>
    <s v="Agriculture"/>
    <m/>
    <m/>
    <m/>
    <m/>
    <m/>
    <m/>
    <m/>
    <s v="N"/>
    <s v="N"/>
    <m/>
    <m/>
    <s v="     "/>
    <m/>
    <m/>
    <m/>
    <m/>
    <m/>
    <m/>
    <m/>
    <m/>
    <m/>
    <m/>
    <m/>
    <m/>
    <m/>
    <m/>
    <m/>
    <m/>
    <m/>
    <m/>
    <m/>
  </r>
  <r>
    <x v="1483"/>
    <s v="     "/>
    <d v="2017-08-28T00:00:00"/>
    <d v="1899-12-30T08:36:00"/>
    <s v="35"/>
    <x v="2"/>
    <s v="8"/>
    <x v="3"/>
    <d v="2017-08-28T00:00:00"/>
    <d v="1899-12-30T08:14:00"/>
    <s v="bird caused wire down and fire called for crew at 12:50 no damage to private property just burnt dry grass"/>
    <s v="     "/>
    <x v="1"/>
    <m/>
    <x v="1"/>
    <m/>
    <s v="1861124"/>
    <s v="17-0073312"/>
    <m/>
    <m/>
    <m/>
    <m/>
    <s v="     "/>
    <x v="0"/>
    <x v="0"/>
    <s v="Vegetation"/>
    <x v="0"/>
    <m/>
    <s v="0.26-9.99"/>
    <s v="Square Feet: ; Acreage: "/>
    <s v="Contact - Animal - Bird"/>
    <x v="6"/>
    <s v="Contact - Bird"/>
    <s v="All types of equipment / facility failure"/>
    <s v="Contact - Animal"/>
    <m/>
    <s v="Contact - Animal"/>
    <s v="Conductor"/>
    <s v="Unknown"/>
    <s v="Overhead"/>
    <s v="Primary"/>
    <s v="Conductor"/>
    <m/>
    <s v="100171751"/>
    <s v="     "/>
    <x v="0"/>
    <m/>
    <n v="35.724499999999999"/>
    <n v="-119.53400000000001"/>
    <m/>
    <s v="SMYRNA-1101"/>
    <n v="12000"/>
    <s v="Unknown"/>
    <s v="Agriculture"/>
    <m/>
    <m/>
    <m/>
    <m/>
    <m/>
    <m/>
    <m/>
    <s v="N"/>
    <s v="N"/>
    <m/>
    <m/>
    <s v="     "/>
    <m/>
    <m/>
    <m/>
    <m/>
    <m/>
    <m/>
    <m/>
    <m/>
    <m/>
    <m/>
    <m/>
    <m/>
    <m/>
    <m/>
    <m/>
    <m/>
    <m/>
    <m/>
    <m/>
  </r>
  <r>
    <x v="1484"/>
    <s v="     "/>
    <d v="2017-08-28T00:00:00"/>
    <d v="1899-12-30T06:32:00"/>
    <s v="35"/>
    <x v="2"/>
    <s v="8"/>
    <x v="3"/>
    <d v="2017-08-28T00:00:00"/>
    <m/>
    <s v="ONE CUSTOMER OUT AT 501 RAY ST"/>
    <s v="     "/>
    <x v="1"/>
    <m/>
    <x v="1"/>
    <m/>
    <s v="1861031"/>
    <m/>
    <m/>
    <s v="T004117281"/>
    <n v="113199000"/>
    <m/>
    <s v="     "/>
    <x v="0"/>
    <x v="0"/>
    <s v="Vegetation"/>
    <x v="0"/>
    <m/>
    <s v="&lt;0.25"/>
    <s v="Square Feet: ; Acreage: "/>
    <s v="Equipment - PG&amp;E"/>
    <x v="9"/>
    <s v="Equipment - PG&amp;E"/>
    <s v="All types of equipment / facility failure"/>
    <s v="Unknown"/>
    <s v="Unknown"/>
    <m/>
    <m/>
    <s v="Unknown"/>
    <s v="Overhead"/>
    <s v="Secondary"/>
    <s v="Conductor"/>
    <m/>
    <s v="103139674"/>
    <s v="     "/>
    <x v="0"/>
    <m/>
    <n v="35.421799999999998"/>
    <n v="-119.03"/>
    <m/>
    <s v="KERN-OIL-1103"/>
    <m/>
    <s v="BCFD/KCFD 661-324-6551"/>
    <s v="Urban"/>
    <m/>
    <m/>
    <m/>
    <m/>
    <m/>
    <m/>
    <m/>
    <s v="N"/>
    <s v="N"/>
    <m/>
    <m/>
    <s v="     "/>
    <m/>
    <m/>
    <m/>
    <m/>
    <m/>
    <m/>
    <m/>
    <m/>
    <m/>
    <m/>
    <m/>
    <m/>
    <m/>
    <m/>
    <m/>
    <m/>
    <m/>
    <m/>
    <m/>
  </r>
  <r>
    <x v="1485"/>
    <s v="     "/>
    <d v="2017-08-28T00:00:00"/>
    <d v="1899-12-30T09:14:00"/>
    <s v="35"/>
    <x v="2"/>
    <s v="8"/>
    <x v="3"/>
    <d v="2017-08-28T00:00:00"/>
    <m/>
    <s v="burnt open service connector started fire"/>
    <s v="     "/>
    <x v="1"/>
    <m/>
    <x v="1"/>
    <m/>
    <s v="1861333"/>
    <m/>
    <m/>
    <m/>
    <m/>
    <m/>
    <s v="     "/>
    <x v="0"/>
    <x v="0"/>
    <s v="Vegetation"/>
    <x v="0"/>
    <m/>
    <s v="&lt;0.25"/>
    <s v="Square Feet: ; Acreage: "/>
    <s v="Equipment - PG&amp;E"/>
    <x v="10"/>
    <s v="Equipment - PG&amp;E"/>
    <s v="All types of equipment / facility failure"/>
    <s v="Splice/Clamp/Connector"/>
    <s v="Splice/Clamp/Connector"/>
    <m/>
    <m/>
    <s v="Unknown"/>
    <s v="Overhead"/>
    <s v="Secondary"/>
    <s v="Conductor"/>
    <m/>
    <s v="103781085"/>
    <s v="     "/>
    <x v="2"/>
    <n v="175"/>
    <n v="38.744300000000003"/>
    <n v="-122.649"/>
    <m/>
    <s v="MIDDLETOWN-1101"/>
    <m/>
    <s v="N.A."/>
    <s v="Herbaceous"/>
    <m/>
    <m/>
    <m/>
    <m/>
    <m/>
    <m/>
    <m/>
    <s v="N"/>
    <s v="N"/>
    <m/>
    <m/>
    <s v="     "/>
    <m/>
    <m/>
    <m/>
    <m/>
    <m/>
    <m/>
    <m/>
    <m/>
    <m/>
    <m/>
    <m/>
    <m/>
    <m/>
    <m/>
    <m/>
    <m/>
    <m/>
    <m/>
    <m/>
  </r>
  <r>
    <x v="1486"/>
    <s v="     "/>
    <d v="2017-08-28T00:00:00"/>
    <d v="1899-12-30T10:07:00"/>
    <s v="35"/>
    <x v="2"/>
    <s v="8"/>
    <x v="3"/>
    <d v="2017-08-28T00:00:00"/>
    <d v="1899-12-30T10:10:00"/>
    <s v="0"/>
    <s v="     "/>
    <x v="1"/>
    <m/>
    <x v="1"/>
    <m/>
    <s v="1861294"/>
    <s v="17-0073379"/>
    <m/>
    <m/>
    <n v="113199000"/>
    <m/>
    <s v="     "/>
    <x v="0"/>
    <x v="0"/>
    <s v="Vegetation"/>
    <x v="0"/>
    <m/>
    <s v="0.26-9.99"/>
    <s v="Square Feet: ; Acreage: 1.6"/>
    <s v="Vegetation"/>
    <x v="0"/>
    <s v="Vegetation"/>
    <s v="All types of equipment / facility failure"/>
    <s v="Contact - Vegetation"/>
    <m/>
    <s v="Contact - Vegetation"/>
    <s v="Conductor"/>
    <s v="Unknown"/>
    <s v="Overhead"/>
    <s v="Primary"/>
    <s v="Conductor"/>
    <m/>
    <s v="100019525"/>
    <s v="     "/>
    <x v="2"/>
    <n v="330"/>
    <n v="39.047199999999997"/>
    <n v="-120.786"/>
    <m/>
    <s v="FORESTHILL-1101"/>
    <n v="12000"/>
    <s v="FORESTHILL"/>
    <s v="Conifer Forest"/>
    <m/>
    <m/>
    <m/>
    <m/>
    <m/>
    <m/>
    <m/>
    <s v="N"/>
    <s v="N"/>
    <m/>
    <m/>
    <s v="     "/>
    <m/>
    <m/>
    <s v="Aug 29 2017 12:00AM"/>
    <s v="3rdParty"/>
    <s v="Attempted to perform outage investigation day following event but was unable to safely access site as logging operation was working in area again.  Re-visited location in a second attempt on 11/7/17 and found that operations were ongoing. No safe way to enter work zone and no available contact person with which to make arrangements to safely inspect."/>
    <m/>
    <m/>
    <m/>
    <m/>
    <m/>
    <m/>
    <m/>
    <m/>
    <m/>
    <m/>
    <m/>
    <m/>
    <m/>
    <m/>
  </r>
  <r>
    <x v="1487"/>
    <s v="     "/>
    <d v="2017-08-28T00:00:00"/>
    <d v="1899-12-30T09:14:41"/>
    <s v="35"/>
    <x v="2"/>
    <s v="8"/>
    <x v="3"/>
    <d v="2017-08-28T00:00:00"/>
    <d v="1899-12-30T09:14:00"/>
    <s v="FAS FLD remarks state a burnt open service connector started fire."/>
    <s v="     "/>
    <x v="0"/>
    <d v="2021-02-23T00:00:00"/>
    <x v="0"/>
    <m/>
    <s v="1861333"/>
    <s v="N/A"/>
    <m/>
    <s v="T004117482"/>
    <m/>
    <m/>
    <s v="     "/>
    <x v="0"/>
    <x v="0"/>
    <m/>
    <x v="0"/>
    <m/>
    <s v="&lt;0.25"/>
    <m/>
    <s v="Equipment - PG&amp;E"/>
    <x v="10"/>
    <s v="Equipment - PG&amp;E"/>
    <s v="All types of equipment / facility failure"/>
    <s v="Splice/Clamp/Connector"/>
    <s v="Service Connector"/>
    <m/>
    <m/>
    <s v="Yes"/>
    <s v="Overhead"/>
    <m/>
    <s v="Service Connector"/>
    <m/>
    <s v="102166602"/>
    <s v="     "/>
    <x v="2"/>
    <n v="175"/>
    <n v="38.743899999999996"/>
    <n v="-122.651"/>
    <s v="Lake"/>
    <s v="MIDDLETOWN-1101"/>
    <m/>
    <m/>
    <s v="Herbaceous"/>
    <m/>
    <m/>
    <m/>
    <m/>
    <m/>
    <m/>
    <m/>
    <s v="N"/>
    <s v="N"/>
    <m/>
    <m/>
    <s v="     "/>
    <m/>
    <m/>
    <m/>
    <m/>
    <m/>
    <m/>
    <m/>
    <m/>
    <m/>
    <m/>
    <m/>
    <m/>
    <m/>
    <m/>
    <m/>
    <m/>
    <m/>
    <m/>
    <m/>
  </r>
  <r>
    <x v="1488"/>
    <s v="     "/>
    <d v="2017-08-29T00:00:00"/>
    <d v="1899-12-30T12:49:00"/>
    <s v="35"/>
    <x v="2"/>
    <s v="8"/>
    <x v="3"/>
    <d v="2017-08-29T00:00:00"/>
    <d v="1899-12-30T12:47:00"/>
    <s v="0"/>
    <s v="     "/>
    <x v="1"/>
    <m/>
    <x v="1"/>
    <m/>
    <s v="1862552"/>
    <s v="17-0073823"/>
    <m/>
    <m/>
    <m/>
    <s v="EI170829A"/>
    <s v="     "/>
    <x v="0"/>
    <x v="0"/>
    <s v="Vegetation"/>
    <x v="0"/>
    <m/>
    <s v="&gt;5,000"/>
    <s v="Square Feet: ; Acreage: 12400"/>
    <s v="Vegetation"/>
    <x v="0"/>
    <s v="Vegetation"/>
    <s v="All types of equipment / facility failure"/>
    <s v="Contact - Vegetation"/>
    <m/>
    <s v="Contact - Vegetation"/>
    <s v="Conductor"/>
    <s v="Unknown"/>
    <s v="Overhead"/>
    <s v="Primary"/>
    <s v="Conductor"/>
    <m/>
    <s v="101017368"/>
    <s v="     "/>
    <x v="2"/>
    <n v="450"/>
    <n v="37.450699999999998"/>
    <n v="-119.645"/>
    <m/>
    <s v="OAKHURST-1103"/>
    <n v="12000"/>
    <s v="USFS"/>
    <s v="Hardwood Forest"/>
    <n v="12407"/>
    <n v="7"/>
    <m/>
    <m/>
    <m/>
    <s v="RAILROAD"/>
    <m/>
    <s v="N"/>
    <s v="N"/>
    <m/>
    <m/>
    <s v="     "/>
    <m/>
    <m/>
    <m/>
    <m/>
    <m/>
    <m/>
    <m/>
    <m/>
    <m/>
    <m/>
    <m/>
    <m/>
    <m/>
    <m/>
    <m/>
    <m/>
    <m/>
    <m/>
    <m/>
  </r>
  <r>
    <x v="1489"/>
    <s v="     "/>
    <d v="2017-08-29T00:00:00"/>
    <d v="1899-12-30T15:54:00"/>
    <s v="35"/>
    <x v="2"/>
    <s v="8"/>
    <x v="3"/>
    <d v="2017-08-29T00:00:00"/>
    <m/>
    <s v="REMOVED BIRD FROM ATOP SP TX AT19025 KENLEIGH DR, THIS CAUSED FUCO 14349 TO MELT CAUSING GRASS FIRE AT BASE OF FUCO POLE. I.R. FIRE DAM, BIRD REP PICS AND MAP"/>
    <s v="     "/>
    <x v="1"/>
    <m/>
    <x v="1"/>
    <m/>
    <s v="1862699"/>
    <s v="17-0073928"/>
    <m/>
    <m/>
    <m/>
    <m/>
    <s v="     "/>
    <x v="0"/>
    <x v="0"/>
    <s v="Vegetation"/>
    <x v="0"/>
    <m/>
    <s v="0.26-9.99"/>
    <s v="Square Feet: ; Acreage: 2"/>
    <s v="Contact - Animal - Bird"/>
    <x v="6"/>
    <s v="Contact - Bird"/>
    <s v="All types of equipment / facility failure"/>
    <s v="Contact - Animal"/>
    <m/>
    <s v="Contact - Animal"/>
    <s v="Fuse"/>
    <s v="Pacific Bell"/>
    <s v="Overhead"/>
    <s v="Primary"/>
    <s v="Fuse"/>
    <m/>
    <s v="102026119"/>
    <s v="     "/>
    <x v="1"/>
    <n v="180"/>
    <n v="38.302"/>
    <n v="-122.54300000000001"/>
    <m/>
    <s v="SONOMA-1104"/>
    <n v="12000"/>
    <s v="911"/>
    <s v="Hardwood Forest"/>
    <m/>
    <m/>
    <m/>
    <m/>
    <m/>
    <m/>
    <m/>
    <s v="N"/>
    <s v="N"/>
    <m/>
    <m/>
    <s v="     "/>
    <m/>
    <m/>
    <m/>
    <m/>
    <m/>
    <m/>
    <m/>
    <m/>
    <m/>
    <m/>
    <m/>
    <m/>
    <m/>
    <m/>
    <m/>
    <m/>
    <m/>
    <m/>
    <m/>
  </r>
  <r>
    <x v="1490"/>
    <s v="     "/>
    <d v="2017-08-29T00:00:00"/>
    <d v="1899-12-30T15:57:37"/>
    <s v="35"/>
    <x v="2"/>
    <s v="8"/>
    <x v="3"/>
    <d v="2017-08-29T00:00:00"/>
    <d v="1899-12-30T15:57:00"/>
    <s v="18853 KENLEIGH DR (BASE OF FUCO POLE 14349, KENLEIGH S/O GROVE ST) in Sonoma; OFC says &quot;blown transformer with large acre veg fire&quot;; FLD says &quot;REMOVED BIRD FROM ATOP SP TX AT19025 KENLEIGH DR, THIS CAUSED FUCO 14349 TO MELT CAUSING GRASS FIRE AT BASE OF FUCO POLE&quot;; cause listed in FAS as &quot;VULTURE ATOP TX AT 19025 KENLEIGH CAUSED FUSE TO MELT&quot;"/>
    <s v="     "/>
    <x v="0"/>
    <d v="2021-02-17T00:00:00"/>
    <x v="0"/>
    <m/>
    <s v="1862699"/>
    <s v="N/A"/>
    <m/>
    <s v="T004119272"/>
    <n v="113238067"/>
    <m/>
    <s v="     "/>
    <x v="0"/>
    <x v="0"/>
    <m/>
    <x v="0"/>
    <m/>
    <s v="0.26-9.99"/>
    <m/>
    <s v="Contact - Animal - Bird"/>
    <x v="6"/>
    <s v="Contact - Bird"/>
    <s v="Contact from object"/>
    <s v="Contact - Animal"/>
    <m/>
    <s v="Contact - Animal"/>
    <s v="Fuse"/>
    <s v="Yes"/>
    <s v="Overhead"/>
    <m/>
    <s v="Fuse"/>
    <m/>
    <s v="102026133"/>
    <s v="     "/>
    <x v="1"/>
    <n v="180"/>
    <n v="38.302999999999997"/>
    <n v="-122.54300000000001"/>
    <s v="Sonoma"/>
    <s v="SONOMA-1104"/>
    <m/>
    <s v="Shell Vista"/>
    <s v="Herbaceous"/>
    <m/>
    <m/>
    <m/>
    <m/>
    <m/>
    <m/>
    <m/>
    <s v="N"/>
    <s v="N"/>
    <m/>
    <m/>
    <s v="     "/>
    <m/>
    <m/>
    <m/>
    <m/>
    <m/>
    <m/>
    <m/>
    <m/>
    <m/>
    <m/>
    <m/>
    <m/>
    <m/>
    <m/>
    <m/>
    <m/>
    <m/>
    <m/>
    <m/>
  </r>
  <r>
    <x v="1491"/>
    <s v="     "/>
    <d v="2017-08-29T00:00:00"/>
    <d v="1899-12-30T10:40:00"/>
    <s v="35"/>
    <x v="2"/>
    <s v="8"/>
    <x v="3"/>
    <d v="2017-08-29T00:00:00"/>
    <m/>
    <s v="REPLACED N.G CONN AT TRANS,CK. POWER O.K"/>
    <s v="     "/>
    <x v="1"/>
    <m/>
    <x v="1"/>
    <m/>
    <s v="1862444"/>
    <m/>
    <m/>
    <m/>
    <m/>
    <m/>
    <s v="     "/>
    <x v="0"/>
    <x v="0"/>
    <s v="Vegetation"/>
    <x v="0"/>
    <m/>
    <s v="&lt;0.25"/>
    <s v="Square Feet: ; Acreage: "/>
    <s v="Equipment - PG&amp;E"/>
    <x v="10"/>
    <s v="Equipment - PG&amp;E"/>
    <s v="All types of equipment / facility failure"/>
    <s v="Splice/Clamp/Connector"/>
    <s v="Splice/Clamp/Connector"/>
    <m/>
    <m/>
    <s v="Unknown"/>
    <s v="Overhead"/>
    <s v="Primary"/>
    <s v="Conductor"/>
    <m/>
    <s v="102082031"/>
    <s v="     "/>
    <x v="0"/>
    <m/>
    <n v="38.206600000000002"/>
    <n v="-121.158"/>
    <m/>
    <s v="LOCKEFORD-SUB-2102"/>
    <n v="12000"/>
    <s v="N.A."/>
    <s v="Herbaceous"/>
    <m/>
    <m/>
    <m/>
    <m/>
    <m/>
    <m/>
    <m/>
    <s v="N"/>
    <s v="N"/>
    <m/>
    <m/>
    <s v="     "/>
    <m/>
    <m/>
    <m/>
    <m/>
    <m/>
    <m/>
    <m/>
    <m/>
    <m/>
    <m/>
    <m/>
    <m/>
    <m/>
    <m/>
    <m/>
    <m/>
    <m/>
    <m/>
    <m/>
  </r>
  <r>
    <x v="1492"/>
    <s v="     "/>
    <d v="2017-08-29T00:00:00"/>
    <d v="1899-12-30T00:10:31"/>
    <s v="35"/>
    <x v="2"/>
    <s v="8"/>
    <x v="3"/>
    <d v="2017-08-29T00:00:00"/>
    <d v="1899-12-30T00:10:00"/>
    <s v="ALDERPOINT RD (2 spans loadside 1839 on the main line) in Alderpoint; tree fell on wires and caused 2 of 3 wires to break on the ground and cause fire"/>
    <s v="     "/>
    <x v="0"/>
    <d v="2021-02-17T00:00:00"/>
    <x v="0"/>
    <m/>
    <s v="1862140"/>
    <s v="N/A"/>
    <m/>
    <s v="T004118588"/>
    <n v="113200066"/>
    <m/>
    <s v="     "/>
    <x v="0"/>
    <x v="0"/>
    <m/>
    <x v="0"/>
    <m/>
    <s v="0.26-9.99"/>
    <m/>
    <s v="Vegetation"/>
    <x v="0"/>
    <s v="Vegetation"/>
    <s v="Contact from object"/>
    <s v="Contact - Vegetation"/>
    <m/>
    <s v="Contact - Vegetation"/>
    <s v="Conductor"/>
    <s v="No"/>
    <s v="Overhead"/>
    <m/>
    <s v="Conductor"/>
    <m/>
    <s v="RecloserOper #: 1690 "/>
    <s v="     "/>
    <x v="1"/>
    <n v="120"/>
    <n v="40.167700000000004"/>
    <n v="-123.611"/>
    <s v="Humboldt"/>
    <s v="FORT-SEWARD-1121"/>
    <m/>
    <m/>
    <s v="Herbaceous"/>
    <m/>
    <m/>
    <m/>
    <m/>
    <m/>
    <m/>
    <m/>
    <s v="N"/>
    <s v="N"/>
    <m/>
    <m/>
    <s v="     "/>
    <m/>
    <m/>
    <m/>
    <m/>
    <m/>
    <m/>
    <m/>
    <m/>
    <m/>
    <m/>
    <m/>
    <m/>
    <m/>
    <m/>
    <m/>
    <m/>
    <m/>
    <m/>
    <m/>
  </r>
  <r>
    <x v="1493"/>
    <s v="     "/>
    <d v="2017-08-29T00:00:00"/>
    <d v="1899-12-30T06:08:00"/>
    <s v="35"/>
    <x v="2"/>
    <s v="8"/>
    <x v="3"/>
    <d v="2017-08-29T00:00:00"/>
    <d v="1899-12-30T06:08:00"/>
    <s v="DEIGNAN REPORTS THERE WAS A SMALL GRASS FIRE AT BASE OF POLE WHERE WIRE WENT DOWN.  APPROX 200 SQUARE FT"/>
    <s v="     "/>
    <x v="1"/>
    <m/>
    <x v="1"/>
    <m/>
    <s v="1862271"/>
    <s v="17-0073687"/>
    <m/>
    <m/>
    <n v="113201000"/>
    <m/>
    <s v="     "/>
    <x v="0"/>
    <x v="0"/>
    <s v="Vegetation"/>
    <x v="0"/>
    <m/>
    <s v="&lt;0.25"/>
    <s v="Square Feet: 200; Acreage: "/>
    <s v="Contact - 3rd Party"/>
    <x v="8"/>
    <s v="Contact - 3rd Party"/>
    <s v="All types of equipment / facility failure"/>
    <s v="Contact - Vehicle"/>
    <m/>
    <s v="Contact - Vehicle"/>
    <s v="Pole"/>
    <s v="Unknown"/>
    <s v="Overhead"/>
    <s v="Primary"/>
    <s v="Conductor"/>
    <m/>
    <s v="101998998"/>
    <s v="     "/>
    <x v="0"/>
    <m/>
    <n v="38.236499999999999"/>
    <n v="-122.461"/>
    <m/>
    <s v="SONOMA-1107"/>
    <n v="12000"/>
    <s v="Unknown"/>
    <s v="Urban"/>
    <m/>
    <m/>
    <m/>
    <m/>
    <m/>
    <m/>
    <m/>
    <s v="N"/>
    <s v="N"/>
    <m/>
    <m/>
    <s v="     "/>
    <m/>
    <m/>
    <m/>
    <m/>
    <m/>
    <m/>
    <m/>
    <m/>
    <m/>
    <m/>
    <m/>
    <m/>
    <m/>
    <m/>
    <m/>
    <m/>
    <m/>
    <m/>
    <m/>
  </r>
  <r>
    <x v="1494"/>
    <s v="     "/>
    <d v="2017-08-29T00:00:00"/>
    <d v="1899-12-30T10:27:00"/>
    <s v="35"/>
    <x v="2"/>
    <s v="8"/>
    <x v="3"/>
    <d v="2017-08-29T00:00:00"/>
    <m/>
    <s v="SQUIRREL GOT ACCROSS LA'S CAUSE FIRE AT BASE OF POLE"/>
    <s v="     "/>
    <x v="1"/>
    <m/>
    <x v="1"/>
    <m/>
    <s v="1862429"/>
    <m/>
    <m/>
    <m/>
    <m/>
    <m/>
    <s v="     "/>
    <x v="0"/>
    <x v="0"/>
    <s v="Vegetation"/>
    <x v="0"/>
    <m/>
    <s v="&lt;3 meters of linear travel"/>
    <s v="Square Feet: ; Acreage: "/>
    <s v="Contact - Animal - Other"/>
    <x v="6"/>
    <s v="Contact - Animal"/>
    <s v="All types of equipment / facility failure"/>
    <s v="Contact - Animal"/>
    <m/>
    <s v="Contact - Animal"/>
    <s v="Lightning Arrestor"/>
    <s v="Pacific Bell"/>
    <s v="Overhead"/>
    <s v="Primary"/>
    <s v="Lightning Arrestor"/>
    <m/>
    <s v="101661402"/>
    <s v="     "/>
    <x v="0"/>
    <m/>
    <n v="38.368699999999997"/>
    <n v="-122.001"/>
    <m/>
    <s v="VACAVILLE-1111"/>
    <n v="12000"/>
    <s v="Unknown"/>
    <s v="Urban"/>
    <m/>
    <m/>
    <m/>
    <m/>
    <m/>
    <m/>
    <m/>
    <s v="N"/>
    <s v="N"/>
    <m/>
    <m/>
    <s v="     "/>
    <m/>
    <m/>
    <m/>
    <m/>
    <m/>
    <m/>
    <m/>
    <m/>
    <m/>
    <m/>
    <m/>
    <m/>
    <m/>
    <m/>
    <m/>
    <m/>
    <m/>
    <m/>
    <m/>
  </r>
  <r>
    <x v="1495"/>
    <s v="     "/>
    <d v="2017-08-30T00:00:00"/>
    <d v="1899-12-30T22:37:00"/>
    <s v="35"/>
    <x v="2"/>
    <s v="8"/>
    <x v="3"/>
    <d v="2017-08-30T00:00:00"/>
    <d v="1899-12-30T22:34:00"/>
    <s v="Tree fell into primary taking it down. One span of #6, notified oncall for crew and a tree crew."/>
    <s v="     "/>
    <x v="1"/>
    <m/>
    <x v="1"/>
    <m/>
    <s v="1863721"/>
    <s v="17-0074333"/>
    <m/>
    <m/>
    <n v="113207000"/>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0026238"/>
    <s v="     "/>
    <x v="1"/>
    <n v="340"/>
    <n v="38.999299999999998"/>
    <n v="-120.989"/>
    <m/>
    <s v="HALSEY-1102"/>
    <n v="12000"/>
    <s v="Andy 530-889-0111"/>
    <s v="Hardwood Forest"/>
    <m/>
    <m/>
    <m/>
    <m/>
    <m/>
    <m/>
    <m/>
    <s v="N"/>
    <s v="N"/>
    <m/>
    <m/>
    <s v="     "/>
    <n v="38.99933"/>
    <n v="-120.988714"/>
    <s v="Aug 31 2017 12:00AM"/>
    <s v="TrunkFail"/>
    <s v="Green Ponderosa Pine failed at base and fell into primaries, taking with it a green, healthy 9&quot; Black Oak. Interior of pine as exposed post-failure showed decayed heart wood and rot. A canker was present at base of pine. Its original orientation was on back side (non-line side) of tree and would not have been easily viewed without walking around tree. Small fire (12x11) started; no property damage noted."/>
    <s v="PINP"/>
    <s v="50"/>
    <s v="18"/>
    <s v="22"/>
    <s v="Slight"/>
    <s v="Moderate"/>
    <s v="N"/>
    <s v="1"/>
    <m/>
    <s v="Hillside"/>
    <s v="A"/>
    <s v="CrossArm"/>
    <s v="BareWire"/>
    <s v="4"/>
  </r>
  <r>
    <x v="1496"/>
    <s v="     "/>
    <d v="2017-08-30T00:00:00"/>
    <d v="1899-12-30T22:39:00"/>
    <s v="35"/>
    <x v="2"/>
    <s v="8"/>
    <x v="3"/>
    <d v="2017-08-30T00:00:00"/>
    <d v="1899-12-30T21:20:00"/>
    <s v="created ec to replace pole n ground"/>
    <s v="     "/>
    <x v="1"/>
    <m/>
    <x v="1"/>
    <m/>
    <s v="1863720"/>
    <s v="17-0074326"/>
    <m/>
    <m/>
    <n v="113207000"/>
    <m/>
    <s v="     "/>
    <x v="0"/>
    <x v="0"/>
    <s v="Vegetation"/>
    <x v="0"/>
    <m/>
    <s v="0.26-9.99"/>
    <s v="Square Feet: ; Acreage: "/>
    <s v="Equipment - PG&amp;E"/>
    <x v="2"/>
    <s v="Equipment - PG&amp;E"/>
    <s v="All types of equipment / facility failure"/>
    <s v="Pole"/>
    <s v="Pole"/>
    <m/>
    <m/>
    <s v="Unknown"/>
    <s v="Overhead"/>
    <s v="Primary"/>
    <s v="Conductor"/>
    <m/>
    <s v="103850994"/>
    <s v="     "/>
    <x v="0"/>
    <m/>
    <n v="38.166200000000003"/>
    <n v="-121.938"/>
    <m/>
    <s v="PEABODY-2107"/>
    <n v="12000"/>
    <s v="suisun"/>
    <s v="Urban"/>
    <m/>
    <m/>
    <m/>
    <m/>
    <m/>
    <m/>
    <m/>
    <s v="N"/>
    <s v="N"/>
    <m/>
    <m/>
    <s v="     "/>
    <m/>
    <m/>
    <m/>
    <m/>
    <m/>
    <m/>
    <m/>
    <m/>
    <m/>
    <m/>
    <m/>
    <m/>
    <m/>
    <m/>
    <m/>
    <m/>
    <m/>
    <m/>
    <m/>
  </r>
  <r>
    <x v="1497"/>
    <s v="     "/>
    <d v="2017-08-30T00:00:00"/>
    <d v="1899-12-30T16:17:00"/>
    <s v="35"/>
    <x v="2"/>
    <s v="8"/>
    <x v="3"/>
    <d v="2017-08-30T00:00:00"/>
    <m/>
    <s v="2 SERVICES DOWN"/>
    <s v="     "/>
    <x v="1"/>
    <m/>
    <x v="1"/>
    <m/>
    <s v="1863509"/>
    <m/>
    <m/>
    <s v="T004120229"/>
    <m/>
    <m/>
    <s v="     "/>
    <x v="0"/>
    <x v="0"/>
    <s v="Vegetation"/>
    <x v="0"/>
    <m/>
    <s v="&lt;0.25"/>
    <s v="Square Feet: ; Acreage: "/>
    <s v="Equipment - PG&amp;E"/>
    <x v="9"/>
    <s v="Equipment - PG&amp;E"/>
    <s v="All types of equipment / facility failure"/>
    <s v="Service Drop"/>
    <s v="Service Drop"/>
    <m/>
    <m/>
    <s v="Unknown"/>
    <s v="Overhead"/>
    <s v="Secondary"/>
    <s v="Conductor"/>
    <m/>
    <s v="100145928"/>
    <s v="     "/>
    <x v="0"/>
    <m/>
    <n v="35.352800000000002"/>
    <n v="-119.054"/>
    <m/>
    <s v="WESTPARK-1112"/>
    <m/>
    <s v="BCFD/KCFD      661-324-6551"/>
    <s v="Urban"/>
    <m/>
    <m/>
    <m/>
    <m/>
    <m/>
    <m/>
    <m/>
    <s v="N"/>
    <s v="N"/>
    <m/>
    <m/>
    <s v="     "/>
    <m/>
    <m/>
    <m/>
    <m/>
    <m/>
    <m/>
    <m/>
    <m/>
    <m/>
    <m/>
    <m/>
    <m/>
    <m/>
    <m/>
    <m/>
    <m/>
    <m/>
    <m/>
    <m/>
  </r>
  <r>
    <x v="1498"/>
    <s v="     "/>
    <d v="2017-08-30T00:00:00"/>
    <d v="1899-12-30T18:21:00"/>
    <s v="35"/>
    <x v="2"/>
    <s v="8"/>
    <x v="3"/>
    <d v="2017-08-30T00:00:00"/>
    <d v="1899-12-30T17:43:00"/>
    <s v="CREW NEEDED TO REPAIR WIRE DOWN"/>
    <s v="     "/>
    <x v="1"/>
    <m/>
    <x v="1"/>
    <m/>
    <s v="1863565"/>
    <s v="17-0074287"/>
    <m/>
    <m/>
    <m/>
    <m/>
    <s v="     "/>
    <x v="0"/>
    <x v="0"/>
    <s v="Vegetation"/>
    <x v="0"/>
    <m/>
    <s v="&lt;0.25"/>
    <s v="Square Feet: ; Acreage: "/>
    <s v="Vegetation"/>
    <x v="0"/>
    <s v="Vegetation"/>
    <s v="All types of equipment / facility failure"/>
    <s v="Contact - Vegetation"/>
    <m/>
    <s v="Contact - Vegetation"/>
    <s v="Conductor"/>
    <s v="Yes"/>
    <s v="Overhead"/>
    <s v="Primary"/>
    <s v="Conductor"/>
    <m/>
    <s v="103151338"/>
    <s v="     "/>
    <x v="1"/>
    <n v="246"/>
    <n v="40.624299999999998"/>
    <n v="-122.304"/>
    <m/>
    <s v="OREGON-TRAIL-1103"/>
    <n v="12000"/>
    <s v="CASHU008896"/>
    <s v="Hardwood Woodland"/>
    <m/>
    <m/>
    <m/>
    <m/>
    <m/>
    <m/>
    <m/>
    <s v="N"/>
    <s v="N"/>
    <m/>
    <m/>
    <s v="     "/>
    <m/>
    <m/>
    <s v="Aug 31 2017 12:00AM"/>
    <s v="BranchFail"/>
    <s v="large leaqder broke out above branch union 10-12 from ground and fell aceoss 12kv"/>
    <s v="OAKL"/>
    <s v="60"/>
    <s v="26"/>
    <s v="30"/>
    <s v="Slight"/>
    <s v="Slight"/>
    <s v="N"/>
    <s v="1"/>
    <m/>
    <s v="Valley"/>
    <s v="D"/>
    <s v="CrossArm"/>
    <s v="BareWire"/>
    <s v="0"/>
  </r>
  <r>
    <x v="1499"/>
    <s v="     "/>
    <d v="2017-08-31T00:00:00"/>
    <d v="1899-12-30T21:07:00"/>
    <s v="35"/>
    <x v="2"/>
    <s v="8"/>
    <x v="3"/>
    <d v="2017-08-31T00:00:00"/>
    <d v="1899-12-30T20:58:00"/>
    <s v="tree fell and caused wire down. found 5297 2\2 blown. 2 spans wire down. 50x50 grass fire started. cal fire on site. need crew to make repairs."/>
    <s v="     "/>
    <x v="1"/>
    <m/>
    <x v="1"/>
    <m/>
    <s v="1864395"/>
    <s v="17-0074619"/>
    <m/>
    <m/>
    <n v="113210000"/>
    <m/>
    <s v="     "/>
    <x v="0"/>
    <x v="0"/>
    <s v="Vegetation"/>
    <x v="0"/>
    <m/>
    <s v="&lt;0.25"/>
    <s v="Square Feet: ; Acreage: "/>
    <s v="Vegetation"/>
    <x v="0"/>
    <s v="Vegetation"/>
    <s v="All types of equipment / facility failure"/>
    <s v="Contact - Vegetation"/>
    <m/>
    <s v="Contact - Vegetation"/>
    <s v="Conductor"/>
    <s v="Unknown"/>
    <s v="Overhead"/>
    <s v="Primary"/>
    <s v="Conductor"/>
    <m/>
    <s v="100977438"/>
    <s v="     "/>
    <x v="0"/>
    <m/>
    <n v="41.060499999999998"/>
    <n v="-124.104"/>
    <m/>
    <s v="TRINIDAD-1101"/>
    <n v="12000"/>
    <s v="Cal Fire"/>
    <s v="Conifer Forest"/>
    <m/>
    <m/>
    <m/>
    <m/>
    <m/>
    <m/>
    <m/>
    <s v="N"/>
    <s v="N"/>
    <m/>
    <m/>
    <s v="     "/>
    <n v="41.060479999999998"/>
    <n v="-124.10377"/>
    <s v="Sep  1 2017 12:00AM"/>
    <s v="TrunkFail"/>
    <s v="A healthy Redwood failed at the base and peeled out of a stand of large trees and fell through the primary conductors, bringing the wires down to the ground. Included bark and a substantial lean combined with winds to cause this outage."/>
    <s v="REDW"/>
    <s v="150"/>
    <s v="50"/>
    <s v="30"/>
    <s v="Moderate"/>
    <s v="None"/>
    <s v="N"/>
    <s v="1"/>
    <m/>
    <s v="Hillside"/>
    <s v="A"/>
    <s v="CrossArm"/>
    <s v="BareWire"/>
    <s v="2"/>
  </r>
  <r>
    <x v="1500"/>
    <s v="     "/>
    <d v="2017-08-31T00:00:00"/>
    <d v="1899-12-30T21:07:13"/>
    <s v="35"/>
    <x v="2"/>
    <s v="8"/>
    <x v="3"/>
    <d v="2017-08-31T00:00:00"/>
    <d v="1899-12-30T21:07:00"/>
    <s v="Near 1528 FOX FARM RD in Trinidad; tree fell and caused 2 spans wires down; 50x50 grass fire started"/>
    <s v="     "/>
    <x v="0"/>
    <d v="2021-02-23T00:00:00"/>
    <x v="0"/>
    <m/>
    <s v="1864395"/>
    <s v="N/A"/>
    <m/>
    <s v="T004121201"/>
    <n v="113212063"/>
    <m/>
    <s v="     "/>
    <x v="0"/>
    <x v="0"/>
    <m/>
    <x v="0"/>
    <m/>
    <s v="&lt;0.25"/>
    <m/>
    <s v="Vegetation"/>
    <x v="0"/>
    <s v="Vegetation"/>
    <s v="Contact from object"/>
    <s v="Contact - Vegetation"/>
    <m/>
    <s v="Contact - Vegetation"/>
    <s v="Conductor - Primary"/>
    <s v="Yes"/>
    <s v="Overhead"/>
    <m/>
    <s v="Conductor - Primary"/>
    <m/>
    <s v="100977420"/>
    <s v="     "/>
    <x v="0"/>
    <m/>
    <n v="41.063099999999999"/>
    <n v="-124.104"/>
    <s v="Humboldt"/>
    <s v="TRINIDAD-1101"/>
    <m/>
    <m/>
    <s v="Conifer Forest"/>
    <m/>
    <m/>
    <m/>
    <m/>
    <m/>
    <m/>
    <m/>
    <s v="N"/>
    <s v="N"/>
    <m/>
    <m/>
    <s v="     "/>
    <m/>
    <m/>
    <m/>
    <m/>
    <m/>
    <m/>
    <m/>
    <m/>
    <m/>
    <m/>
    <m/>
    <m/>
    <m/>
    <m/>
    <m/>
    <m/>
    <m/>
    <m/>
    <m/>
  </r>
  <r>
    <x v="1501"/>
    <s v="     "/>
    <d v="2017-08-31T00:00:00"/>
    <d v="1899-12-30T22:50:00"/>
    <s v="35"/>
    <x v="2"/>
    <s v="8"/>
    <x v="3"/>
    <d v="2017-08-31T00:00:00"/>
    <m/>
    <s v="A-tag created and crew called."/>
    <s v="     "/>
    <x v="1"/>
    <m/>
    <x v="1"/>
    <m/>
    <s v="1864422"/>
    <m/>
    <m/>
    <m/>
    <m/>
    <m/>
    <s v="     "/>
    <x v="0"/>
    <x v="0"/>
    <s v="Vegetation"/>
    <x v="0"/>
    <m/>
    <s v="&lt;3 meters of linear travel"/>
    <s v="Square Feet: ; Acreage: "/>
    <s v="Equipment - PG&amp;E"/>
    <x v="4"/>
    <s v="Equipment - PG&amp;E"/>
    <s v="All types of equipment / facility failure"/>
    <s v="Conductor"/>
    <s v="Conductor"/>
    <m/>
    <m/>
    <s v="Pacific Bell"/>
    <s v="Overhead"/>
    <s v="Secondary"/>
    <s v="Conductor"/>
    <m/>
    <s v="100851402"/>
    <s v="     "/>
    <x v="0"/>
    <m/>
    <n v="36.814999999999998"/>
    <n v="-119.776"/>
    <m/>
    <s v="BULLARD-1109"/>
    <m/>
    <s v="N.A."/>
    <s v="Urban"/>
    <m/>
    <m/>
    <m/>
    <m/>
    <m/>
    <m/>
    <m/>
    <s v="N"/>
    <s v="N"/>
    <m/>
    <m/>
    <s v="     "/>
    <m/>
    <m/>
    <m/>
    <m/>
    <m/>
    <m/>
    <m/>
    <m/>
    <m/>
    <m/>
    <m/>
    <m/>
    <m/>
    <m/>
    <m/>
    <m/>
    <m/>
    <m/>
    <m/>
  </r>
  <r>
    <x v="1502"/>
    <s v="     "/>
    <d v="2017-08-31T00:00:00"/>
    <d v="1899-12-30T06:42:00"/>
    <s v="35"/>
    <x v="2"/>
    <s v="8"/>
    <x v="3"/>
    <d v="2017-08-31T00:00:00"/>
    <d v="1899-12-30T06:21:00"/>
    <s v="Tree fell. 2ph of 4acsr on ground. Also replace bushing mounted c/outs with arm mounted FT's"/>
    <s v="     "/>
    <x v="1"/>
    <m/>
    <x v="1"/>
    <m/>
    <s v="1863769"/>
    <s v="17-0074386"/>
    <m/>
    <m/>
    <n v="113208000"/>
    <m/>
    <s v="     "/>
    <x v="0"/>
    <x v="0"/>
    <s v="Vegetation"/>
    <x v="0"/>
    <m/>
    <s v="&lt;0.25"/>
    <s v="Square Feet: ; Acreage: "/>
    <s v="Vegetation"/>
    <x v="0"/>
    <s v="Vegetation"/>
    <s v="All types of equipment / facility failure"/>
    <s v="Contact - Vegetation"/>
    <m/>
    <s v="Contact - Vegetation"/>
    <s v="Conductor"/>
    <s v="Unknown"/>
    <s v="Overhead"/>
    <s v="Primary"/>
    <s v="Conductor"/>
    <m/>
    <s v="101860075"/>
    <s v="     "/>
    <x v="1"/>
    <n v="565"/>
    <n v="35.616"/>
    <n v="-120.858"/>
    <m/>
    <s v="TEMPLETON-2110"/>
    <n v="21000"/>
    <s v="Derrick"/>
    <s v="Hardwood Woodland"/>
    <m/>
    <m/>
    <m/>
    <m/>
    <m/>
    <m/>
    <m/>
    <s v="N"/>
    <s v="N"/>
    <m/>
    <m/>
    <s v="     "/>
    <n v="35.365699999999997"/>
    <n v="-120.51260000000001"/>
    <s v="Sep  5 2017 12:00AM"/>
    <s v="TrunkFail"/>
    <s v="Evidence of green Valley Oak sstem failure at fault location. No further work necessary. Evidence of fire was observed, and a fire investigation report has been filed 9/5/17."/>
    <s v="OAKV"/>
    <s v="75"/>
    <s v="51"/>
    <s v="30"/>
    <s v="None"/>
    <s v="None"/>
    <s v="N"/>
    <s v="1"/>
    <m/>
    <s v="Hillside"/>
    <s v="B"/>
    <s v="CrossArm"/>
    <s v="BareWire"/>
    <s v="1"/>
  </r>
  <r>
    <x v="1503"/>
    <s v="     "/>
    <d v="2017-08-31T00:00:00"/>
    <d v="1899-12-30T11:33:00"/>
    <s v="35"/>
    <x v="2"/>
    <s v="8"/>
    <x v="3"/>
    <d v="2017-08-31T00:00:00"/>
    <d v="1899-12-30T11:12:00"/>
    <s v="CREW TO REPAIR PRIMARY WIRE DOWN"/>
    <s v="     "/>
    <x v="1"/>
    <m/>
    <x v="1"/>
    <m/>
    <s v="1864071"/>
    <s v="17-0074457"/>
    <m/>
    <m/>
    <m/>
    <m/>
    <s v="     "/>
    <x v="0"/>
    <x v="0"/>
    <s v="Vegetation"/>
    <x v="0"/>
    <m/>
    <s v="&lt;0.25"/>
    <s v="Square Feet: ; Acreage: "/>
    <s v="Vegetation"/>
    <x v="0"/>
    <s v="Vegetation"/>
    <s v="All types of equipment / facility failure"/>
    <s v="Contact - Vegetation"/>
    <m/>
    <s v="Contact - Vegetation"/>
    <s v="Conductor"/>
    <s v="Unknown"/>
    <s v="Overhead"/>
    <s v="Primary"/>
    <s v="Conductor"/>
    <m/>
    <s v="100519201"/>
    <s v="     "/>
    <x v="2"/>
    <n v="520"/>
    <n v="37.137900000000002"/>
    <n v="-121.997"/>
    <m/>
    <s v="CAMP-EVERS-2106"/>
    <n v="21000"/>
    <s v="Unknown"/>
    <s v="Hardwood Woodland"/>
    <m/>
    <m/>
    <m/>
    <m/>
    <m/>
    <m/>
    <m/>
    <s v="N"/>
    <s v="N"/>
    <m/>
    <m/>
    <s v="     "/>
    <n v="37.137863000000003"/>
    <n v="-121.99658100000001"/>
    <s v="Sep 11 2017 12:00AM"/>
    <s v="RootsFail"/>
    <s v="Tan Oak uprooted and broke 1 phase of primary. Caused fire 75ft by 75ft. Uprooted Madrone (1 stem of 2xstem) nearby was marked w/2 blue dots. Will top remaining stem for Facility Protect as base of remaining stem was compromised when other stem uprooted"/>
    <s v="TAN"/>
    <s v="65"/>
    <s v="20"/>
    <s v="20"/>
    <s v="None"/>
    <s v="None"/>
    <s v="N"/>
    <s v="1"/>
    <m/>
    <s v="Hillside"/>
    <s v="A"/>
    <s v="CrossArm"/>
    <s v="BareWire"/>
    <s v="1"/>
  </r>
  <r>
    <x v="1504"/>
    <s v="     "/>
    <d v="2017-08-31T00:00:00"/>
    <d v="1899-12-30T11:51:00"/>
    <s v="35"/>
    <x v="2"/>
    <s v="8"/>
    <x v="3"/>
    <d v="2017-08-31T00:00:00"/>
    <d v="1899-12-30T12:12:00"/>
    <s v="car pole transmission crew to make repairs"/>
    <s v="     "/>
    <x v="1"/>
    <m/>
    <x v="1"/>
    <m/>
    <s v="1864112"/>
    <s v="17-0074477"/>
    <m/>
    <m/>
    <m/>
    <m/>
    <s v="     "/>
    <x v="0"/>
    <x v="0"/>
    <s v="Vegetation"/>
    <x v="0"/>
    <m/>
    <s v="&lt;3 meters of linear travel"/>
    <s v="Square Feet: ; Acreage: "/>
    <s v="Contact - 3rd Party"/>
    <x v="8"/>
    <s v="Contact - 3rd Party"/>
    <s v="All types of equipment / facility failure"/>
    <s v="Contact - Vehicle"/>
    <m/>
    <s v="Contact - Vehicle"/>
    <s v="Pole"/>
    <s v="Pacific Bell"/>
    <s v="Overhead"/>
    <s v="Primary"/>
    <s v="Conductor"/>
    <m/>
    <s v="102291943"/>
    <s v="     "/>
    <x v="0"/>
    <m/>
    <n v="38.3917"/>
    <n v="-122.32"/>
    <m/>
    <s v="PUEBLO-2102"/>
    <n v="21000"/>
    <s v="Cal Fire"/>
    <s v="Agriculture"/>
    <m/>
    <m/>
    <m/>
    <m/>
    <m/>
    <m/>
    <m/>
    <s v="N"/>
    <s v="N"/>
    <m/>
    <m/>
    <s v="     "/>
    <m/>
    <m/>
    <m/>
    <m/>
    <m/>
    <m/>
    <m/>
    <m/>
    <m/>
    <m/>
    <m/>
    <m/>
    <m/>
    <m/>
    <m/>
    <m/>
    <m/>
    <m/>
    <m/>
  </r>
  <r>
    <x v="1505"/>
    <s v="     "/>
    <d v="2017-09-01T00:00:00"/>
    <d v="1899-12-30T12:59:00"/>
    <s v="35"/>
    <x v="2"/>
    <s v="9"/>
    <x v="3"/>
    <d v="2017-09-01T00:00:00"/>
    <m/>
    <s v="CAR HIT POLE GOT OPEN WIRE SEC TOGETHER BLEW FUSES ON TX. WIRE LOOKS GOOD. REFUSED TX. PV OK"/>
    <s v="     "/>
    <x v="1"/>
    <m/>
    <x v="1"/>
    <m/>
    <m/>
    <m/>
    <m/>
    <m/>
    <m/>
    <m/>
    <s v="     "/>
    <x v="0"/>
    <x v="0"/>
    <s v="Vegetation"/>
    <x v="0"/>
    <m/>
    <s v="&lt;0.25"/>
    <s v="Square Feet: ; Acreage: "/>
    <s v="Contact - 3rd Party"/>
    <x v="8"/>
    <s v="Contact - 3rd Party"/>
    <s v="All types of equipment / facility failure"/>
    <s v="Contact - Vehicle"/>
    <m/>
    <s v="Contact - Vehicle"/>
    <s v="Pole"/>
    <s v="Pacific Bell"/>
    <s v="Overhead"/>
    <s v="Primary"/>
    <s v="Fuse"/>
    <m/>
    <s v="102015626"/>
    <s v="     "/>
    <x v="0"/>
    <m/>
    <n v="38.4527"/>
    <n v="-122.78400000000001"/>
    <m/>
    <s v="MOLINO-1103"/>
    <n v="12000"/>
    <s v="Unknown"/>
    <s v="Urban"/>
    <m/>
    <m/>
    <m/>
    <m/>
    <m/>
    <m/>
    <m/>
    <s v="N"/>
    <s v="N"/>
    <m/>
    <m/>
    <s v="     "/>
    <m/>
    <m/>
    <m/>
    <m/>
    <m/>
    <m/>
    <m/>
    <m/>
    <m/>
    <m/>
    <m/>
    <m/>
    <m/>
    <m/>
    <m/>
    <m/>
    <m/>
    <m/>
    <m/>
  </r>
  <r>
    <x v="1506"/>
    <s v="     "/>
    <d v="2017-09-01T00:00:00"/>
    <d v="1899-12-30T17:48:00"/>
    <s v="35"/>
    <x v="2"/>
    <s v="9"/>
    <x v="3"/>
    <d v="2017-09-01T00:00:00"/>
    <d v="1899-12-30T17:48:00"/>
    <s v="Assist Harris"/>
    <s v="     "/>
    <x v="1"/>
    <m/>
    <x v="1"/>
    <m/>
    <s v="1865261"/>
    <s v="17-007898"/>
    <m/>
    <m/>
    <m/>
    <m/>
    <s v="     "/>
    <x v="0"/>
    <x v="0"/>
    <s v="Vegetation"/>
    <x v="0"/>
    <m/>
    <s v="0.26-9.99"/>
    <s v="Square Feet: ; Acreage: "/>
    <s v="Contact - 3rd Party"/>
    <x v="8"/>
    <s v="Contact - 3rd Party"/>
    <s v="All types of equipment / facility failure"/>
    <s v="Contact - Vehicle"/>
    <m/>
    <s v="Contact - Vehicle"/>
    <s v="Pole"/>
    <s v="Unknown"/>
    <s v="Overhead"/>
    <s v="Primary"/>
    <s v="Conductor"/>
    <m/>
    <s v="103155761"/>
    <s v="     "/>
    <x v="1"/>
    <n v="505"/>
    <n v="36.651800000000001"/>
    <n v="-121.72499999999999"/>
    <m/>
    <s v="RESERVATION-ROAD-1102"/>
    <n v="12000"/>
    <s v="MCFD"/>
    <s v="Barren/Other"/>
    <m/>
    <m/>
    <m/>
    <m/>
    <m/>
    <m/>
    <m/>
    <s v="N"/>
    <s v="N"/>
    <m/>
    <m/>
    <s v="     "/>
    <m/>
    <m/>
    <m/>
    <m/>
    <m/>
    <m/>
    <m/>
    <m/>
    <m/>
    <m/>
    <m/>
    <m/>
    <m/>
    <m/>
    <m/>
    <m/>
    <m/>
    <m/>
    <m/>
  </r>
  <r>
    <x v="1507"/>
    <s v="     "/>
    <d v="2017-09-01T00:00:00"/>
    <d v="1899-12-30T18:42:00"/>
    <s v="35"/>
    <x v="2"/>
    <s v="9"/>
    <x v="3"/>
    <d v="2017-09-01T00:00:00"/>
    <d v="1899-12-30T18:42:00"/>
    <s v="REPLACE FUSE DOOR. REFUSED OK.  DAMAGE TO RDWD FENCE @ 1350 GROVE ST."/>
    <s v="     "/>
    <x v="1"/>
    <m/>
    <x v="1"/>
    <m/>
    <s v="1865403"/>
    <s v="17-0074933"/>
    <m/>
    <m/>
    <m/>
    <m/>
    <s v="     "/>
    <x v="0"/>
    <x v="0"/>
    <s v="Other"/>
    <x v="0"/>
    <m/>
    <s v="&lt;0.25"/>
    <s v="Square Feet: 200'x10'; Acreage: "/>
    <s v="Equipment - PG&amp;E"/>
    <x v="15"/>
    <s v="Equipment - PG&amp;E"/>
    <s v="All types of equipment / facility failure"/>
    <s v="Fuse"/>
    <s v="Fuse"/>
    <m/>
    <m/>
    <s v="Pacific Bell"/>
    <s v="Overhead"/>
    <s v="Primary"/>
    <s v="Fuse"/>
    <m/>
    <s v="101982894"/>
    <s v="     "/>
    <x v="0"/>
    <m/>
    <n v="38.293900000000001"/>
    <n v="-122.504"/>
    <m/>
    <s v="SONOMA-1104"/>
    <n v="12000"/>
    <s v="BOB NORRBOM  707 996 2102"/>
    <s v="Urban"/>
    <m/>
    <m/>
    <m/>
    <m/>
    <m/>
    <m/>
    <m/>
    <s v="N"/>
    <s v="N"/>
    <m/>
    <m/>
    <s v="     "/>
    <m/>
    <m/>
    <m/>
    <m/>
    <m/>
    <m/>
    <m/>
    <m/>
    <m/>
    <m/>
    <m/>
    <m/>
    <m/>
    <m/>
    <m/>
    <m/>
    <m/>
    <m/>
    <m/>
  </r>
  <r>
    <x v="1508"/>
    <s v="     "/>
    <d v="2017-09-01T00:00:00"/>
    <d v="1899-12-30T12:52:00"/>
    <s v="35"/>
    <x v="2"/>
    <s v="9"/>
    <x v="3"/>
    <d v="2017-09-01T00:00:00"/>
    <d v="1899-12-30T12:52:00"/>
    <s v="CREW TO REPAIR OPEN JUMPERS AND CREW TO REPLACE BROKEN ALLY ARM AND WIRE DOWN. VERY SMALL FIRE RELATED TO THIS OIS. NO DAMAGE."/>
    <s v="     "/>
    <x v="1"/>
    <m/>
    <x v="1"/>
    <m/>
    <s v="1864777"/>
    <s v="17-0074791"/>
    <m/>
    <m/>
    <n v="113206000"/>
    <m/>
    <s v="     "/>
    <x v="0"/>
    <x v="0"/>
    <s v="Vegetation"/>
    <x v="0"/>
    <m/>
    <s v="&lt;3 meters of linear travel"/>
    <s v="Square Feet: ; Acreage: "/>
    <s v="Equipment - PG&amp;E"/>
    <x v="7"/>
    <s v="Equipment - PG&amp;E"/>
    <s v="All types of equipment / facility failure"/>
    <s v="Crossarm"/>
    <s v="Crossarm"/>
    <m/>
    <m/>
    <s v="VERIZON CALIFORNIA"/>
    <s v="Overhead"/>
    <s v="Primary"/>
    <s v="Conductor"/>
    <m/>
    <s v="100601982"/>
    <s v="     "/>
    <x v="0"/>
    <m/>
    <n v="37.166699999999999"/>
    <n v="-121.70699999999999"/>
    <m/>
    <s v="MORGAN-HILL-2111"/>
    <n v="21000"/>
    <s v="Unknown"/>
    <s v="Herbaceous"/>
    <m/>
    <m/>
    <m/>
    <m/>
    <m/>
    <m/>
    <m/>
    <s v="N"/>
    <s v="N"/>
    <m/>
    <m/>
    <s v="     "/>
    <m/>
    <m/>
    <m/>
    <m/>
    <m/>
    <m/>
    <m/>
    <m/>
    <m/>
    <m/>
    <m/>
    <m/>
    <m/>
    <m/>
    <m/>
    <m/>
    <m/>
    <m/>
    <m/>
  </r>
  <r>
    <x v="1509"/>
    <s v="     "/>
    <d v="2017-09-01T00:00:00"/>
    <d v="1899-12-30T06:09:00"/>
    <s v="35"/>
    <x v="2"/>
    <s v="9"/>
    <x v="3"/>
    <d v="2017-09-01T00:00:00"/>
    <m/>
    <s v="0"/>
    <s v="     "/>
    <x v="1"/>
    <m/>
    <x v="1"/>
    <m/>
    <s v="1864486"/>
    <s v="17-0074671"/>
    <m/>
    <m/>
    <m/>
    <m/>
    <s v="     "/>
    <x v="0"/>
    <x v="0"/>
    <s v="Vegetation"/>
    <x v="0"/>
    <m/>
    <s v="&lt;0.25"/>
    <s v="Square Feet: ; Acreage: "/>
    <s v="Equipment - PG&amp;E"/>
    <x v="15"/>
    <s v="Equipment - PG&amp;E"/>
    <s v="All types of equipment / facility failure"/>
    <s v="Fuse"/>
    <s v="Fuse"/>
    <m/>
    <m/>
    <s v="Unknown"/>
    <s v="Overhead"/>
    <s v="Primary"/>
    <s v="Fuse"/>
    <m/>
    <s v="101705717"/>
    <s v="     "/>
    <x v="0"/>
    <n v="525"/>
    <n v="36.194899999999997"/>
    <n v="-120.708"/>
    <m/>
    <s v="SAN-ARDO-1102"/>
    <n v="12000"/>
    <s v="Unknown"/>
    <s v="Herbaceous"/>
    <m/>
    <m/>
    <m/>
    <m/>
    <m/>
    <m/>
    <m/>
    <s v="N"/>
    <s v="Y"/>
    <s v="201709010400"/>
    <s v="201709030400"/>
    <s v="     "/>
    <m/>
    <m/>
    <m/>
    <m/>
    <m/>
    <m/>
    <m/>
    <m/>
    <m/>
    <m/>
    <m/>
    <m/>
    <m/>
    <m/>
    <m/>
    <m/>
    <m/>
    <m/>
    <m/>
  </r>
  <r>
    <x v="1510"/>
    <s v="     "/>
    <d v="2017-09-01T00:00:00"/>
    <d v="1899-12-30T08:00:00"/>
    <s v="35"/>
    <x v="2"/>
    <s v="9"/>
    <x v="3"/>
    <d v="2017-09-01T00:00:00"/>
    <d v="1899-12-30T08:00:00"/>
    <s v="TREE BRANCH FELL TOOK DOWN SERVICE DAMAGING TRANSFORMER AND CAUSING VEG FIRE. CREW TO REPLACE TRANSFORMER AND TWO OH SERVICE DROPS."/>
    <s v="     "/>
    <x v="1"/>
    <m/>
    <x v="1"/>
    <m/>
    <s v="1864511"/>
    <s v="17-0074724"/>
    <m/>
    <m/>
    <m/>
    <m/>
    <s v="     "/>
    <x v="0"/>
    <x v="0"/>
    <s v="Vegetation"/>
    <x v="0"/>
    <m/>
    <s v="&lt;0.25"/>
    <s v="Square Feet: ; Acreage: "/>
    <s v="Vegetation"/>
    <x v="0"/>
    <s v="Vegetation"/>
    <s v="All types of equipment / facility failure"/>
    <s v="Contact - Vegetation"/>
    <m/>
    <s v="Contact - Vegetation"/>
    <s v="Conductor"/>
    <s v="Unknown"/>
    <s v="Overhead"/>
    <s v="Secondary"/>
    <s v="Conductor"/>
    <m/>
    <s v="101067028"/>
    <s v="     "/>
    <x v="1"/>
    <n v="420"/>
    <n v="37.375700000000002"/>
    <n v="-119.889"/>
    <m/>
    <s v="MARIPOSA-2102"/>
    <m/>
    <s v="N.A."/>
    <s v="Hardwood Woodland"/>
    <m/>
    <m/>
    <m/>
    <m/>
    <m/>
    <m/>
    <m/>
    <s v="N"/>
    <s v="N"/>
    <m/>
    <m/>
    <s v="     "/>
    <m/>
    <m/>
    <m/>
    <m/>
    <m/>
    <m/>
    <m/>
    <m/>
    <m/>
    <m/>
    <m/>
    <m/>
    <m/>
    <m/>
    <m/>
    <m/>
    <m/>
    <m/>
    <m/>
  </r>
  <r>
    <x v="1511"/>
    <s v="     "/>
    <d v="2017-09-01T00:00:00"/>
    <d v="1899-12-30T12:07:00"/>
    <s v="35"/>
    <x v="2"/>
    <s v="9"/>
    <x v="3"/>
    <m/>
    <m/>
    <s v="FAILED LIGHTNING ARRESTOR @ RISER CO'S 5475. GLASS CAUSED A SMALL GRASS FIRE. FIRE HAS BEEN PUT OUT."/>
    <s v="     "/>
    <x v="1"/>
    <m/>
    <x v="1"/>
    <m/>
    <m/>
    <m/>
    <m/>
    <m/>
    <m/>
    <m/>
    <s v="     "/>
    <x v="0"/>
    <x v="0"/>
    <s v="Vegetation"/>
    <x v="0"/>
    <m/>
    <s v="&lt;3 meters of linear travel"/>
    <s v="Square Feet: ; Acreage: "/>
    <s v="Equipment - PG&amp;E"/>
    <x v="17"/>
    <s v="Equipment - PG&amp;E"/>
    <s v="All types of equipment / facility failure"/>
    <s v="Lightning Arrestor"/>
    <s v="Lightning Arrestor"/>
    <m/>
    <m/>
    <s v="Pacific Bell"/>
    <s v="Overhead"/>
    <s v="Primary"/>
    <s v="Lightning Arrestor"/>
    <m/>
    <s v="100993250"/>
    <s v="     "/>
    <x v="0"/>
    <m/>
    <n v="40.593800000000002"/>
    <n v="-124.136"/>
    <m/>
    <s v="NEWBURG-1132"/>
    <n v="12000"/>
    <s v="DISPATCH FIRE 707-725-7550"/>
    <s v="Herbaceous"/>
    <m/>
    <m/>
    <m/>
    <m/>
    <m/>
    <m/>
    <m/>
    <s v="N"/>
    <s v="N"/>
    <m/>
    <m/>
    <s v="     "/>
    <m/>
    <m/>
    <m/>
    <m/>
    <m/>
    <m/>
    <m/>
    <m/>
    <m/>
    <m/>
    <m/>
    <m/>
    <m/>
    <m/>
    <m/>
    <m/>
    <m/>
    <m/>
    <m/>
  </r>
  <r>
    <x v="1512"/>
    <s v="     "/>
    <d v="2017-09-02T00:00:00"/>
    <d v="1899-12-30T18:00:00"/>
    <s v="35"/>
    <x v="2"/>
    <s v="9"/>
    <x v="3"/>
    <d v="2017-09-02T00:00:00"/>
    <d v="1899-12-30T17:53:00"/>
    <s v="CAR POLE, ISOLATED AND MADE SAFE"/>
    <s v="     "/>
    <x v="1"/>
    <m/>
    <x v="1"/>
    <m/>
    <s v="1866948"/>
    <s v="17-0075226"/>
    <m/>
    <m/>
    <m/>
    <m/>
    <s v="     "/>
    <x v="0"/>
    <x v="0"/>
    <s v="Vegetation"/>
    <x v="0"/>
    <m/>
    <s v="&lt;0.25"/>
    <s v="Square Feet: ; Acreage: "/>
    <s v="Contact - 3rd Party"/>
    <x v="8"/>
    <s v="Contact - 3rd Party"/>
    <s v="All types of equipment / facility failure"/>
    <s v="Contact - Vehicle"/>
    <m/>
    <s v="Contact - Vehicle"/>
    <s v="Pole"/>
    <s v="Pacific Bell"/>
    <s v="Overhead"/>
    <s v="Primary"/>
    <s v="Conductor"/>
    <m/>
    <s v="102347407"/>
    <s v="     "/>
    <x v="0"/>
    <m/>
    <n v="37.933799999999998"/>
    <n v="-122.407"/>
    <m/>
    <s v="RICHMOND-1127"/>
    <n v="12000"/>
    <s v="Unknown"/>
    <s v="Urban"/>
    <m/>
    <m/>
    <m/>
    <m/>
    <m/>
    <m/>
    <m/>
    <s v="N"/>
    <s v="N"/>
    <m/>
    <m/>
    <s v="     "/>
    <m/>
    <m/>
    <m/>
    <m/>
    <m/>
    <m/>
    <m/>
    <m/>
    <m/>
    <m/>
    <m/>
    <m/>
    <m/>
    <m/>
    <m/>
    <m/>
    <m/>
    <m/>
    <m/>
  </r>
  <r>
    <x v="1513"/>
    <s v="     "/>
    <d v="2017-09-02T00:00:00"/>
    <d v="1899-12-30T16:18:00"/>
    <s v="35"/>
    <x v="2"/>
    <s v="9"/>
    <x v="3"/>
    <d v="2017-09-02T00:00:00"/>
    <m/>
    <s v="CRACKED INSULATION ON HOT LEG OF SERVICE WIRE GOT TOGETHER WITH THE NEUTRAL. NEED 2 MAN UNIT TO REPLACE 60' OF SERVICE WIRE. BUCKET ACCESSABLE"/>
    <s v="     "/>
    <x v="1"/>
    <m/>
    <x v="1"/>
    <m/>
    <s v="1866615"/>
    <m/>
    <m/>
    <m/>
    <m/>
    <m/>
    <s v="     "/>
    <x v="0"/>
    <x v="0"/>
    <s v="Vegetation"/>
    <x v="0"/>
    <m/>
    <s v="&lt;3 meters of linear travel"/>
    <s v="Square Feet: ; Acreage: "/>
    <s v="Equipment - PG&amp;E"/>
    <x v="4"/>
    <s v="Equipment - PG&amp;E"/>
    <s v="All types of equipment / facility failure"/>
    <s v="Conductor"/>
    <s v="Conductor"/>
    <m/>
    <m/>
    <s v="Pacific Bell"/>
    <s v="Overhead"/>
    <s v="Secondary"/>
    <s v="Conductor"/>
    <m/>
    <s v="100584311"/>
    <s v="     "/>
    <x v="0"/>
    <m/>
    <n v="37.268999999999998"/>
    <n v="-121.806"/>
    <m/>
    <s v="PIERCY-2109"/>
    <m/>
    <s v="Unknown"/>
    <s v="Urban"/>
    <m/>
    <m/>
    <m/>
    <m/>
    <m/>
    <m/>
    <m/>
    <s v="N"/>
    <s v="N"/>
    <m/>
    <m/>
    <s v="     "/>
    <m/>
    <m/>
    <m/>
    <m/>
    <m/>
    <m/>
    <m/>
    <m/>
    <m/>
    <m/>
    <m/>
    <m/>
    <m/>
    <m/>
    <m/>
    <m/>
    <m/>
    <m/>
    <m/>
  </r>
  <r>
    <x v="1514"/>
    <s v="     "/>
    <d v="2017-09-02T00:00:00"/>
    <d v="1899-12-30T12:01:00"/>
    <s v="35"/>
    <x v="2"/>
    <s v="9"/>
    <x v="3"/>
    <d v="2017-09-02T00:00:00"/>
    <d v="1899-12-30T12:01:00"/>
    <s v="TREE CAME DOWN TEARING DOWN PRIMARY DAMAGING POLE AND STARTING FIRE"/>
    <s v="     "/>
    <x v="1"/>
    <m/>
    <x v="1"/>
    <m/>
    <s v="1866220"/>
    <s v="17-0075132"/>
    <m/>
    <m/>
    <m/>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0956020"/>
    <s v="     "/>
    <x v="2"/>
    <n v="530"/>
    <n v="37.664499999999997"/>
    <n v="-121.922"/>
    <m/>
    <s v="VINEYARD-2108"/>
    <n v="21000"/>
    <s v="N.A."/>
    <s v="Hardwood Woodland"/>
    <m/>
    <m/>
    <m/>
    <m/>
    <m/>
    <m/>
    <m/>
    <s v="N"/>
    <s v="N"/>
    <m/>
    <m/>
    <s v="     "/>
    <n v="37.66413"/>
    <n v="-121.91943000000001"/>
    <s v="Sep  6 2017 12:00AM"/>
    <s v="BranchFail"/>
    <s v="55ft black oak had a 10in dead limb 40ft long break off at attachment point onto HV facilities. The rest of the tree appears to be healthy and green. Wire down confirmed."/>
    <s v="OAKK"/>
    <s v="55"/>
    <s v="20"/>
    <s v="12"/>
    <s v="None"/>
    <s v="Severe"/>
    <s v="Y"/>
    <s v="1"/>
    <m/>
    <s v="Hillside"/>
    <s v="A"/>
    <s v="CrossArm"/>
    <s v="BareWire"/>
    <s v="0"/>
  </r>
  <r>
    <x v="1515"/>
    <s v="     "/>
    <d v="2017-09-03T00:00:00"/>
    <d v="1899-12-30T22:57:00"/>
    <s v="36"/>
    <x v="2"/>
    <s v="9"/>
    <x v="3"/>
    <d v="2017-09-03T00:00:00"/>
    <d v="1899-12-30T22:57:00"/>
    <s v="AT&amp;T NEEDS TO MAKE REPAIRS TO ABANDON TELEPHONE LINE OR REMOVE HAS CAUSED MANY OUTAGE WASNT ABLE TO FIND UNTIL CAUSED FIRE."/>
    <s v="     "/>
    <x v="1"/>
    <m/>
    <x v="1"/>
    <m/>
    <s v="1869454"/>
    <s v="17-0075710"/>
    <m/>
    <m/>
    <m/>
    <m/>
    <s v="     "/>
    <x v="0"/>
    <x v="0"/>
    <s v="Vegetation"/>
    <x v="0"/>
    <m/>
    <s v="100-299"/>
    <s v="Square Feet: ; Acreage: 100"/>
    <s v="Equipment - PG&amp;E"/>
    <x v="9"/>
    <s v="Equipment - PG&amp;E"/>
    <s v="All types of equipment / facility failure"/>
    <m/>
    <m/>
    <m/>
    <m/>
    <s v="Pacific Bell"/>
    <s v="Overhead"/>
    <s v="Primary"/>
    <s v="Conductor"/>
    <m/>
    <s v="100739435"/>
    <s v="     "/>
    <x v="0"/>
    <n v="495"/>
    <n v="36.095300000000002"/>
    <n v="-120.517"/>
    <m/>
    <s v="COALINGA-NO-1-1108"/>
    <n v="12000"/>
    <s v="CHRIS CHRISTOPHERSON   559-281-4320"/>
    <s v="Herbaceous"/>
    <n v="100"/>
    <m/>
    <m/>
    <m/>
    <m/>
    <s v="PARKFIELD"/>
    <m/>
    <s v="N"/>
    <s v="N"/>
    <m/>
    <m/>
    <s v="     "/>
    <m/>
    <m/>
    <m/>
    <m/>
    <m/>
    <m/>
    <m/>
    <m/>
    <m/>
    <m/>
    <m/>
    <m/>
    <m/>
    <m/>
    <m/>
    <m/>
    <m/>
    <m/>
    <m/>
  </r>
  <r>
    <x v="1516"/>
    <s v="     "/>
    <d v="2017-09-03T00:00:00"/>
    <d v="1899-12-30T23:08:20"/>
    <s v="36"/>
    <x v="2"/>
    <s v="9"/>
    <x v="3"/>
    <d v="2017-09-03T00:00:00"/>
    <d v="1899-12-30T23:08:00"/>
    <s v="KRJ7- FIRE REPORT REQUESTED FROM CALFIRE- CalFire; GRASS FIRE WIRE DOWN ACROSS RD; cause: contact w high voltage - conductor; AT&amp;T NEEDS TO MAKE REPAIRS TO ABANDON TELEPHONE LINE OR REMOVE HAS CAUSED MANY OUTAGE WASNT ABLE TO FIND UNTIL CAUSED FIRE.; ON GOING PROBLEM IN WARTHAN CANYON COALINGA POORLY MAINTAINED TELEPHONE LINES GET INTO PRIMARY WHEN WIND IS STRONG. AT&amp;T NEEDS TO REPAIR OR REMOVE. 3/26 - fire report received, 70.4 acre fire- PG&amp;E attributable"/>
    <s v="     "/>
    <x v="0"/>
    <d v="2021-03-11T00:00:00"/>
    <x v="0"/>
    <m/>
    <m/>
    <s v="N/A"/>
    <m/>
    <s v="T004126679"/>
    <n v="113216406"/>
    <m/>
    <s v="     "/>
    <x v="0"/>
    <x v="0"/>
    <m/>
    <x v="0"/>
    <m/>
    <s v="10-99"/>
    <m/>
    <s v="Weather - High Wind"/>
    <x v="1"/>
    <s v="Weather"/>
    <s v="Weather"/>
    <s v="Contact - Other"/>
    <m/>
    <m/>
    <m/>
    <s v="Yes"/>
    <s v="Overhead"/>
    <m/>
    <s v="Conductor - Primary"/>
    <m/>
    <s v="252051104"/>
    <s v="     "/>
    <x v="0"/>
    <m/>
    <n v="36.767899999999997"/>
    <n v="-119.83"/>
    <s v="Fresno"/>
    <s v="ASHLAN-AVE-1104"/>
    <m/>
    <m/>
    <s v="Urban"/>
    <m/>
    <m/>
    <m/>
    <m/>
    <m/>
    <m/>
    <m/>
    <s v="N"/>
    <s v="N"/>
    <m/>
    <m/>
    <s v="     "/>
    <m/>
    <m/>
    <m/>
    <m/>
    <m/>
    <m/>
    <m/>
    <m/>
    <m/>
    <m/>
    <m/>
    <m/>
    <m/>
    <m/>
    <m/>
    <m/>
    <m/>
    <m/>
    <m/>
  </r>
  <r>
    <x v="1517"/>
    <s v="     "/>
    <d v="2017-09-03T00:00:00"/>
    <d v="1899-12-30T17:52:00"/>
    <s v="36"/>
    <x v="2"/>
    <s v="9"/>
    <x v="3"/>
    <d v="2017-09-03T00:00:00"/>
    <d v="1899-12-30T17:52:00"/>
    <s v="LIGHTENING CAUSED FIRE.FND TX FUSE BURNT OPEN ,O.H SERVCES BURNT TO GROUND &amp; BURNT SECONDARY RISER ALL AT SAME TX POLE.CALLED CREW TO WORK ON 09/04/17"/>
    <s v="     "/>
    <x v="1"/>
    <m/>
    <x v="1"/>
    <m/>
    <s v="1868656"/>
    <s v="17-0075617"/>
    <m/>
    <m/>
    <m/>
    <m/>
    <s v="     "/>
    <x v="0"/>
    <x v="0"/>
    <s v="Vegetation"/>
    <x v="0"/>
    <m/>
    <s v="0.26-9.99"/>
    <s v="Square Feet: ; Acreage: 5"/>
    <s v="Contact - Animal - Other"/>
    <x v="6"/>
    <s v="Contact - Animal"/>
    <s v="All types of equipment / facility failure"/>
    <s v="Contact - Animal"/>
    <m/>
    <s v="Contact - Animal"/>
    <s v="Transformer"/>
    <s v="Unknown"/>
    <s v="Overhead"/>
    <s v="Primary"/>
    <s v="Transformer"/>
    <m/>
    <s v="101086621"/>
    <s v="     "/>
    <x v="1"/>
    <n v="420"/>
    <n v="37.495600000000003"/>
    <n v="-119.837"/>
    <m/>
    <s v="MARIPOSA-2101"/>
    <n v="21000"/>
    <s v="209-966-3621"/>
    <s v="Conifer Forest"/>
    <n v="10"/>
    <m/>
    <m/>
    <m/>
    <m/>
    <m/>
    <m/>
    <s v="N"/>
    <s v="N"/>
    <m/>
    <m/>
    <s v="     "/>
    <m/>
    <m/>
    <m/>
    <m/>
    <m/>
    <m/>
    <m/>
    <m/>
    <m/>
    <m/>
    <m/>
    <m/>
    <m/>
    <m/>
    <m/>
    <m/>
    <m/>
    <m/>
    <m/>
  </r>
  <r>
    <x v="1518"/>
    <s v="     "/>
    <d v="2017-09-03T00:00:00"/>
    <d v="1899-12-30T07:12:00"/>
    <s v="36"/>
    <x v="2"/>
    <s v="9"/>
    <x v="3"/>
    <d v="2017-09-03T00:00:00"/>
    <d v="1899-12-30T07:12:00"/>
    <m/>
    <s v="     "/>
    <x v="1"/>
    <m/>
    <x v="1"/>
    <m/>
    <s v="1867825"/>
    <s v="17-0075491"/>
    <m/>
    <m/>
    <m/>
    <m/>
    <s v="     "/>
    <x v="0"/>
    <x v="0"/>
    <s v="Vegetation"/>
    <x v="0"/>
    <m/>
    <s v="&lt;0.25"/>
    <s v="Square Feet: 8x15; Acreage: "/>
    <s v="Vegetation"/>
    <x v="0"/>
    <s v="Vegetation"/>
    <s v="All types of equipment / facility failure"/>
    <s v="Contact - Vegetation"/>
    <m/>
    <s v="Contact - Vegetation"/>
    <s v="Conductor"/>
    <s v="Unknown"/>
    <s v="Overhead"/>
    <s v="Primary"/>
    <s v="Conductor"/>
    <m/>
    <s v="100270106"/>
    <s v="     "/>
    <x v="2"/>
    <m/>
    <n v="37.374299999999998"/>
    <n v="-122.218"/>
    <m/>
    <s v="WOODSIDE-1101"/>
    <n v="12000"/>
    <s v="Local"/>
    <s v="Urban"/>
    <m/>
    <m/>
    <m/>
    <m/>
    <m/>
    <m/>
    <m/>
    <s v="N"/>
    <s v="N"/>
    <m/>
    <m/>
    <s v="     "/>
    <n v="37.224420000000002"/>
    <n v="-122.13102000000001"/>
    <s v="Sep  8 2017 12:00AM"/>
    <s v="BranchFail"/>
    <s v="LIVE GREEN AND HEALTHY DEODORA TREE BRANCH FELL ON TO POWER LINE. PG&amp;E HAVE TO SEND BACK TREE CREW TO REMOVED BROKEN BRANCHES OVER POWER LINES ON 9/8/17. THIS OUTAGES CAUSE SMALL FIRE GRASS AND WIRE FENCE."/>
    <s v="DEOD"/>
    <s v="85"/>
    <s v="45"/>
    <s v="10"/>
    <s v="None"/>
    <s v="None"/>
    <s v="N"/>
    <s v="1"/>
    <m/>
    <s v="Plain"/>
    <s v="D"/>
    <s v="CrossArm"/>
    <s v="TreeWire"/>
    <s v="0"/>
  </r>
  <r>
    <x v="1519"/>
    <s v="     "/>
    <d v="2017-09-03T00:00:00"/>
    <d v="1899-12-30T12:52:00"/>
    <s v="36"/>
    <x v="2"/>
    <s v="9"/>
    <x v="3"/>
    <d v="2017-09-03T00:00:00"/>
    <m/>
    <s v="MISSION FIRE, DE ENERGIZED LINE"/>
    <s v="     "/>
    <x v="1"/>
    <m/>
    <x v="1"/>
    <m/>
    <s v="1868144"/>
    <s v="17-0075546"/>
    <m/>
    <m/>
    <m/>
    <s v="EI170903A"/>
    <s v="     "/>
    <x v="0"/>
    <x v="0"/>
    <s v="Vegetation"/>
    <x v="0"/>
    <m/>
    <s v="1000 - 4999 Acres"/>
    <s v="Square Feet: ; Acreage: 1035"/>
    <s v="Vegetation"/>
    <x v="0"/>
    <s v="Vegetation"/>
    <s v="All types of equipment / facility failure"/>
    <s v="Contact - Vegetation"/>
    <m/>
    <s v="Contact - Vegetation"/>
    <s v="Conductor"/>
    <s v="Unknown"/>
    <s v="Overhead"/>
    <s v="Secondary"/>
    <s v="Conductor"/>
    <m/>
    <s v="103345573"/>
    <s v="     "/>
    <x v="2"/>
    <n v="427"/>
    <n v="37.216200000000001"/>
    <n v="-119.48099999999999"/>
    <m/>
    <s v="SAN-JOAQUIN-PH-#3-1103"/>
    <m/>
    <s v="Cal Fire"/>
    <s v="Hardwood Woodland"/>
    <n v="1037"/>
    <n v="7"/>
    <m/>
    <m/>
    <m/>
    <s v="MISSION"/>
    <m/>
    <s v="N"/>
    <s v="N"/>
    <m/>
    <m/>
    <s v="     "/>
    <m/>
    <m/>
    <m/>
    <m/>
    <m/>
    <m/>
    <m/>
    <m/>
    <m/>
    <m/>
    <m/>
    <m/>
    <m/>
    <m/>
    <m/>
    <m/>
    <m/>
    <m/>
    <m/>
  </r>
  <r>
    <x v="1520"/>
    <s v="     "/>
    <d v="2017-09-04T00:00:00"/>
    <d v="1899-12-30T06:43:00"/>
    <s v="36"/>
    <x v="2"/>
    <s v="9"/>
    <x v="3"/>
    <m/>
    <m/>
    <s v="PRIMARY WIRE DOWN @ XR1896. CALLED FOR CREW TO REPAIR. STANDBY CREW ONSITE"/>
    <s v="     "/>
    <x v="1"/>
    <m/>
    <x v="1"/>
    <m/>
    <s v="1869513"/>
    <s v="17-0075743"/>
    <m/>
    <m/>
    <m/>
    <s v="EI170904B"/>
    <s v="     "/>
    <x v="0"/>
    <x v="0"/>
    <s v="Other"/>
    <x v="0"/>
    <m/>
    <s v="Structure-only"/>
    <s v="Square Feet: ; Acreage: "/>
    <s v="Equipment - PG&amp;E"/>
    <x v="4"/>
    <s v="Equipment - PG&amp;E"/>
    <s v="All types of equipment / facility failure"/>
    <s v="Conductor"/>
    <s v="Conductor"/>
    <m/>
    <m/>
    <s v="Pacific Bell"/>
    <s v="Overhead"/>
    <s v="Primary"/>
    <s v="Conductor"/>
    <m/>
    <s v="100557780"/>
    <s v="     "/>
    <x v="0"/>
    <m/>
    <n v="37.454599999999999"/>
    <n v="-121.93300000000001"/>
    <m/>
    <s v="DIXON-LANDING-2103"/>
    <n v="21000"/>
    <s v="N.A."/>
    <s v="Urban"/>
    <m/>
    <m/>
    <m/>
    <m/>
    <m/>
    <m/>
    <m/>
    <s v="N"/>
    <s v="N"/>
    <m/>
    <m/>
    <s v="     "/>
    <m/>
    <m/>
    <m/>
    <m/>
    <m/>
    <m/>
    <m/>
    <m/>
    <m/>
    <m/>
    <m/>
    <m/>
    <m/>
    <m/>
    <m/>
    <m/>
    <m/>
    <m/>
    <m/>
  </r>
  <r>
    <x v="1521"/>
    <s v="     "/>
    <d v="2017-09-04T00:00:00"/>
    <d v="1899-12-30T03:29:00"/>
    <s v="36"/>
    <x v="2"/>
    <s v="9"/>
    <x v="3"/>
    <d v="2017-09-04T00:00:00"/>
    <d v="1899-12-30T03:39:00"/>
    <s v="0"/>
    <s v="     "/>
    <x v="1"/>
    <m/>
    <x v="1"/>
    <m/>
    <s v="1869480"/>
    <s v="17-0075723"/>
    <m/>
    <m/>
    <m/>
    <m/>
    <s v="     "/>
    <x v="0"/>
    <x v="0"/>
    <s v="Vegetation"/>
    <x v="0"/>
    <m/>
    <s v="0.26-9.99"/>
    <s v="Square Feet: ; Acreage: 5"/>
    <s v="Equipment - PG&amp;E"/>
    <x v="4"/>
    <s v="Equipment - PG&amp;E"/>
    <s v="All types of equipment / facility failure"/>
    <s v="Conductor"/>
    <s v="Conductor"/>
    <m/>
    <m/>
    <s v="Pacific Bell"/>
    <s v="Overhead"/>
    <s v="Primary"/>
    <s v="Conductor"/>
    <m/>
    <s v="102300100"/>
    <s v="     "/>
    <x v="1"/>
    <n v="280"/>
    <n v="39.831699999999998"/>
    <n v="-121.84399999999999"/>
    <m/>
    <s v="SYCAMORE-CREEK-1111"/>
    <n v="12000"/>
    <s v="Cal Fire"/>
    <s v="Hardwood Woodland"/>
    <m/>
    <m/>
    <m/>
    <m/>
    <m/>
    <m/>
    <m/>
    <s v="N"/>
    <s v="N"/>
    <m/>
    <m/>
    <s v="     "/>
    <m/>
    <m/>
    <m/>
    <m/>
    <m/>
    <m/>
    <m/>
    <m/>
    <m/>
    <m/>
    <m/>
    <m/>
    <m/>
    <m/>
    <m/>
    <m/>
    <m/>
    <m/>
    <m/>
  </r>
  <r>
    <x v="1522"/>
    <s v="     "/>
    <d v="2017-09-04T00:00:00"/>
    <d v="1899-12-30T00:57:00"/>
    <s v="36"/>
    <x v="2"/>
    <s v="9"/>
    <x v="3"/>
    <d v="2017-09-04T00:00:00"/>
    <m/>
    <s v="tree limb pushed secondary together and started fire in back yard and blew transformer fuse , i had tree crew cut out the ROW, made repairs to wire and refosed transformer , power ok at meters"/>
    <s v="     "/>
    <x v="1"/>
    <m/>
    <x v="1"/>
    <m/>
    <s v="1869335"/>
    <m/>
    <m/>
    <m/>
    <m/>
    <m/>
    <s v="     "/>
    <x v="0"/>
    <x v="0"/>
    <s v="Vegetation"/>
    <x v="0"/>
    <m/>
    <s v="&lt;0.25"/>
    <s v="Square Feet: ; Acreage: "/>
    <s v="Vegetation"/>
    <x v="0"/>
    <s v="Vegetation"/>
    <s v="All types of equipment / facility failure"/>
    <s v="Contact - Vegetation"/>
    <m/>
    <s v="Contact - Vegetation"/>
    <s v="Conductor"/>
    <s v="Pacific Bell"/>
    <s v="Overhead"/>
    <s v="Secondary"/>
    <s v="Conductor"/>
    <m/>
    <s v="100856132"/>
    <s v="     "/>
    <x v="0"/>
    <m/>
    <n v="36.802399999999999"/>
    <n v="-119.825"/>
    <m/>
    <s v="ASHLAN-AVE-2105"/>
    <m/>
    <s v="Unknown"/>
    <s v="Urban"/>
    <m/>
    <m/>
    <m/>
    <m/>
    <m/>
    <m/>
    <m/>
    <s v="N"/>
    <s v="N"/>
    <m/>
    <m/>
    <s v="     "/>
    <m/>
    <m/>
    <m/>
    <m/>
    <m/>
    <m/>
    <m/>
    <m/>
    <m/>
    <m/>
    <m/>
    <m/>
    <m/>
    <m/>
    <m/>
    <m/>
    <m/>
    <m/>
    <m/>
  </r>
  <r>
    <x v="1523"/>
    <s v="     "/>
    <d v="2017-09-05T00:00:00"/>
    <d v="1899-12-30T13:51:00"/>
    <s v="36"/>
    <x v="2"/>
    <s v="9"/>
    <x v="3"/>
    <d v="2017-09-05T00:00:00"/>
    <d v="1899-12-30T13:51:00"/>
    <s v="USED FLYING BELLS TO RESTORE CUST, ON STANDBY FOR CREW"/>
    <s v="     "/>
    <x v="1"/>
    <m/>
    <x v="1"/>
    <m/>
    <s v="1870703"/>
    <s v="17-0076099"/>
    <m/>
    <m/>
    <n v="113219000"/>
    <m/>
    <s v="     "/>
    <x v="0"/>
    <x v="0"/>
    <s v="Vegetation"/>
    <x v="0"/>
    <m/>
    <s v="&lt;0.25"/>
    <s v="Square Feet: ; Acreage: "/>
    <s v="Contact - 3rd Party"/>
    <x v="8"/>
    <s v="Contact - 3rd Party"/>
    <s v="All types of equipment / facility failure"/>
    <s v="Contact - Vehicle"/>
    <m/>
    <s v="Contact - Vehicle"/>
    <s v="Pole"/>
    <s v="Unknown"/>
    <s v="Overhead"/>
    <s v="Primary"/>
    <s v="Conductor"/>
    <m/>
    <s v="103218208"/>
    <s v="     "/>
    <x v="0"/>
    <m/>
    <n v="38.189700000000002"/>
    <n v="-121.31699999999999"/>
    <m/>
    <s v="LODI-1102"/>
    <n v="12000"/>
    <s v="Unknown"/>
    <s v="Agriculture"/>
    <m/>
    <m/>
    <m/>
    <m/>
    <m/>
    <m/>
    <m/>
    <s v="N"/>
    <s v="N"/>
    <m/>
    <m/>
    <s v="     "/>
    <m/>
    <m/>
    <m/>
    <m/>
    <m/>
    <m/>
    <m/>
    <m/>
    <m/>
    <m/>
    <m/>
    <m/>
    <m/>
    <m/>
    <m/>
    <m/>
    <m/>
    <m/>
    <m/>
  </r>
  <r>
    <x v="1524"/>
    <s v="     "/>
    <d v="2017-09-05T00:00:00"/>
    <d v="1899-12-30T17:51:00"/>
    <s v="36"/>
    <x v="2"/>
    <s v="9"/>
    <x v="3"/>
    <d v="2017-09-05T00:00:00"/>
    <d v="1899-12-30T17:51:00"/>
    <s v="0"/>
    <s v="     "/>
    <x v="1"/>
    <m/>
    <x v="1"/>
    <m/>
    <s v="1870970"/>
    <s v="17-0076150"/>
    <m/>
    <m/>
    <n v="113219000"/>
    <m/>
    <s v="     "/>
    <x v="0"/>
    <x v="0"/>
    <s v="Vegetation"/>
    <x v="0"/>
    <m/>
    <s v="&lt;3 meters of linear travel"/>
    <s v="Square Feet: ; Acreage: "/>
    <s v="Equipment - PG&amp;E"/>
    <x v="4"/>
    <s v="Equipment - PG&amp;E"/>
    <s v="All types of equipment / facility failure"/>
    <s v="Conductor"/>
    <s v="Conductor"/>
    <m/>
    <m/>
    <s v="Pacific Bell"/>
    <s v="Overhead"/>
    <s v="Primary"/>
    <s v="Conductor"/>
    <m/>
    <s v="102284869"/>
    <s v="     "/>
    <x v="0"/>
    <m/>
    <n v="38.340699999999998"/>
    <n v="-122.258"/>
    <m/>
    <s v="PUEBLO-1104"/>
    <n v="12000"/>
    <s v="Unknown"/>
    <s v="Urban"/>
    <m/>
    <m/>
    <m/>
    <m/>
    <m/>
    <m/>
    <m/>
    <s v="N"/>
    <s v="N"/>
    <m/>
    <m/>
    <s v="     "/>
    <m/>
    <m/>
    <m/>
    <m/>
    <m/>
    <m/>
    <m/>
    <m/>
    <m/>
    <m/>
    <m/>
    <m/>
    <m/>
    <m/>
    <m/>
    <m/>
    <m/>
    <m/>
    <m/>
  </r>
  <r>
    <x v="1525"/>
    <s v="     "/>
    <d v="2017-09-05T00:00:00"/>
    <d v="1899-12-30T07:20:00"/>
    <s v="36"/>
    <x v="2"/>
    <s v="9"/>
    <x v="3"/>
    <d v="2017-09-05T00:00:00"/>
    <d v="1899-12-30T07:20:00"/>
    <s v="0"/>
    <s v="     "/>
    <x v="1"/>
    <m/>
    <x v="1"/>
    <m/>
    <s v="1870305"/>
    <s v="17-0075968"/>
    <m/>
    <m/>
    <n v="113217000"/>
    <s v="EI170905A"/>
    <s v="     "/>
    <x v="0"/>
    <x v="0"/>
    <s v="Vegetation"/>
    <x v="0"/>
    <m/>
    <s v="&lt;3 meters of linear travel"/>
    <s v="Square Feet: ; Acreage: "/>
    <s v="Equipment - PG&amp;E"/>
    <x v="9"/>
    <s v="Equipment - PG&amp;E"/>
    <s v="All types of equipment / facility failure"/>
    <s v="Wire-Wire Contact"/>
    <m/>
    <s v="Wire-Wire Contact"/>
    <m/>
    <s v="Unknown"/>
    <s v="Overhead"/>
    <s v="Primary"/>
    <s v="Conductor"/>
    <m/>
    <s v="100355255"/>
    <s v="     "/>
    <x v="0"/>
    <m/>
    <n v="39.710900000000002"/>
    <n v="-121.797"/>
    <m/>
    <s v="BUTTE-1105"/>
    <n v="12000"/>
    <s v="(530) 538-6841"/>
    <s v="Urban"/>
    <m/>
    <m/>
    <m/>
    <m/>
    <m/>
    <m/>
    <m/>
    <s v="N"/>
    <s v="N"/>
    <m/>
    <m/>
    <s v="     "/>
    <m/>
    <m/>
    <m/>
    <m/>
    <m/>
    <m/>
    <m/>
    <m/>
    <m/>
    <m/>
    <m/>
    <m/>
    <m/>
    <m/>
    <m/>
    <m/>
    <m/>
    <m/>
    <m/>
  </r>
  <r>
    <x v="1526"/>
    <s v="     "/>
    <d v="2017-09-05T00:00:00"/>
    <d v="1899-12-30T01:24:00"/>
    <s v="36"/>
    <x v="2"/>
    <s v="9"/>
    <x v="3"/>
    <d v="2017-09-05T00:00:00"/>
    <d v="1899-12-30T02:11:00"/>
    <s v="0"/>
    <s v="     "/>
    <x v="1"/>
    <m/>
    <x v="1"/>
    <m/>
    <s v="1870221"/>
    <s v="17-0075956"/>
    <m/>
    <m/>
    <n v="113217000"/>
    <m/>
    <s v="     "/>
    <x v="0"/>
    <x v="0"/>
    <s v="Vegetation"/>
    <x v="0"/>
    <m/>
    <s v="&lt;0.25"/>
    <s v="Square Feet: ; Acreage: "/>
    <s v="Vegetation"/>
    <x v="0"/>
    <s v="Vegetation"/>
    <s v="All types of equipment / facility failure"/>
    <s v="Contact - Vegetation"/>
    <m/>
    <s v="Contact - Vegetation"/>
    <s v="Conductor"/>
    <s v="Pacific Bell"/>
    <s v="Overhead"/>
    <s v="Primary"/>
    <s v="Conductor"/>
    <m/>
    <s v="100420238"/>
    <s v="     "/>
    <x v="0"/>
    <m/>
    <n v="39.431699999999999"/>
    <n v="-121.553"/>
    <m/>
    <s v="WYANDOTTE-1109"/>
    <n v="12000"/>
    <s v="Unknown"/>
    <s v="Herbaceous"/>
    <m/>
    <m/>
    <m/>
    <m/>
    <m/>
    <m/>
    <m/>
    <s v="N"/>
    <s v="N"/>
    <m/>
    <m/>
    <s v="     "/>
    <n v="39.420288999999997"/>
    <n v="-121.544681"/>
    <s v="Sep  5 2017  3:30PM"/>
    <s v="BranchFail"/>
    <s v="A small green limb Red Gum failed six inches from the point of attachment."/>
    <s v="EUCC"/>
    <s v="85"/>
    <s v="36"/>
    <s v="30"/>
    <s v="Slight"/>
    <s v="None"/>
    <s v="N"/>
    <s v="1"/>
    <m/>
    <s v="Valley"/>
    <s v="D"/>
    <s v="CrossArm"/>
    <s v="BareWire"/>
    <s v="4"/>
  </r>
  <r>
    <x v="1527"/>
    <s v="     "/>
    <d v="2017-09-05T00:00:00"/>
    <d v="1899-12-30T06:58:00"/>
    <s v="36"/>
    <x v="2"/>
    <s v="9"/>
    <x v="3"/>
    <d v="2017-09-05T00:00:00"/>
    <d v="1899-12-30T06:44:00"/>
    <s v="crew to repair 1- 4acsr down due to oak tree fell"/>
    <s v="     "/>
    <x v="1"/>
    <m/>
    <x v="1"/>
    <m/>
    <s v="1870282"/>
    <s v="17-0075976"/>
    <m/>
    <m/>
    <m/>
    <m/>
    <s v="     "/>
    <x v="0"/>
    <x v="0"/>
    <s v="Vegetation"/>
    <x v="0"/>
    <m/>
    <s v="&lt;0.25"/>
    <s v="Square Feet: ; Acreage: "/>
    <s v="Vegetation"/>
    <x v="0"/>
    <s v="Vegetation"/>
    <s v="All types of equipment / facility failure"/>
    <s v="Contact - Vegetation"/>
    <m/>
    <s v="Contact - Vegetation"/>
    <s v="Conductor"/>
    <s v="VERIZON CALIFORNIA"/>
    <s v="Overhead"/>
    <s v="Primary"/>
    <s v="Conductor"/>
    <m/>
    <s v="102194697"/>
    <s v="     "/>
    <x v="1"/>
    <n v="150"/>
    <n v="39.672699999999999"/>
    <n v="-123.51300000000001"/>
    <m/>
    <s v="LAYTONVILLE-1102"/>
    <n v="12000"/>
    <s v="N.A."/>
    <s v="Herbaceous"/>
    <m/>
    <m/>
    <m/>
    <m/>
    <m/>
    <m/>
    <m/>
    <s v="N"/>
    <s v="N"/>
    <m/>
    <m/>
    <s v="     "/>
    <n v="39.68309"/>
    <n v="-123.51863"/>
    <s v="Sep  6 2017 12:00AM"/>
    <s v="RootsFail"/>
    <s v="A green and healthy appearing Black Oak uprooted and fell into the 12kv lines bringing one phase down. There was severe root rot and the tree leaned heavily towards the power lines prior to root failure. A small fire resulted from this outage. It was approximately 50 square feet in size with no property damage or injuries."/>
    <s v="OAKK"/>
    <s v="65"/>
    <s v="30"/>
    <s v="50"/>
    <s v="Moderate"/>
    <s v="None"/>
    <s v="N"/>
    <s v="1"/>
    <m/>
    <s v="Valley"/>
    <s v="D"/>
    <s v="CrossArm"/>
    <s v="BareWire"/>
    <s v="3"/>
  </r>
  <r>
    <x v="1528"/>
    <s v="     "/>
    <d v="2017-09-06T00:00:00"/>
    <d v="1899-12-30T20:08:00"/>
    <s v="36"/>
    <x v="2"/>
    <s v="9"/>
    <x v="3"/>
    <d v="2017-09-06T00:00:00"/>
    <d v="1899-12-30T20:08:00"/>
    <m/>
    <s v="     "/>
    <x v="1"/>
    <m/>
    <x v="1"/>
    <m/>
    <s v="1871967"/>
    <s v="17-0076502"/>
    <m/>
    <m/>
    <n v="113222000"/>
    <m/>
    <s v="     "/>
    <x v="0"/>
    <x v="0"/>
    <s v="Vegetation"/>
    <x v="0"/>
    <m/>
    <s v="&lt;0.25"/>
    <s v="Square Feet: 22x25; Acreage: "/>
    <s v="Vegetation"/>
    <x v="0"/>
    <s v="Vegetation"/>
    <s v="All types of equipment / facility failure"/>
    <s v="Contact - Vegetation"/>
    <m/>
    <s v="Contact - Vegetation"/>
    <s v="Conductor"/>
    <s v="Unknown"/>
    <s v="Overhead"/>
    <s v="Primary"/>
    <s v="Conductor"/>
    <m/>
    <s v="100256917"/>
    <s v="     "/>
    <x v="1"/>
    <n v="500"/>
    <n v="37.292499999999997"/>
    <n v="-122.294"/>
    <m/>
    <s v="HALF-MOON-BAY-1103"/>
    <n v="12000"/>
    <s v="Cal Fire"/>
    <s v="Herbaceous"/>
    <m/>
    <m/>
    <m/>
    <m/>
    <m/>
    <m/>
    <m/>
    <s v="N"/>
    <s v="N"/>
    <m/>
    <m/>
    <s v="     "/>
    <n v="37.292547999999996"/>
    <n v="-122.29403000000001"/>
    <s v="Sep 11 2017 12:00AM"/>
    <s v="TrunkFail"/>
    <s v="LIVE GREEN AND HEALTHY COAST LIVE OAK BROKE ABOVE 1FT GROUND FELL ON TO POWER LINES NEAR SSD 14091. CAUSED SMALL FIRE."/>
    <s v="OAKC"/>
    <s v="55"/>
    <s v="22"/>
    <s v="30"/>
    <s v="Slight"/>
    <s v="None"/>
    <s v="N"/>
    <s v="1"/>
    <m/>
    <s v="Hillside"/>
    <s v="A"/>
    <s v="CrossArm"/>
    <s v="BareWire"/>
    <s v="0"/>
  </r>
  <r>
    <x v="1529"/>
    <s v="     "/>
    <d v="2017-09-06T00:00:00"/>
    <d v="1899-12-30T19:26:00"/>
    <s v="36"/>
    <x v="2"/>
    <s v="9"/>
    <x v="3"/>
    <d v="2017-09-06T00:00:00"/>
    <d v="1899-12-30T19:26:00"/>
    <s v="0"/>
    <s v="     "/>
    <x v="1"/>
    <m/>
    <x v="1"/>
    <m/>
    <s v="1871913"/>
    <s v="17-0076501"/>
    <m/>
    <m/>
    <m/>
    <m/>
    <s v="     "/>
    <x v="0"/>
    <x v="0"/>
    <s v="Vegetation"/>
    <x v="0"/>
    <m/>
    <s v="&lt;0.25"/>
    <s v="Square Feet: ; Acreage: "/>
    <s v="Vegetation"/>
    <x v="0"/>
    <s v="Vegetation"/>
    <s v="All types of equipment / facility failure"/>
    <s v="Contact - Vegetation"/>
    <m/>
    <s v="Contact - Vegetation"/>
    <s v="Conductor"/>
    <s v="Unknown"/>
    <s v="Overhead"/>
    <s v="Primary"/>
    <s v="Conductor"/>
    <m/>
    <s v="103643183"/>
    <s v="     "/>
    <x v="2"/>
    <n v="241"/>
    <n v="40.839199999999998"/>
    <n v="-122.364"/>
    <m/>
    <s v="ANTLER-1101"/>
    <n v="12000"/>
    <s v="Unknown"/>
    <s v="Conifer Forest"/>
    <m/>
    <m/>
    <m/>
    <m/>
    <m/>
    <m/>
    <m/>
    <s v="N"/>
    <s v="N"/>
    <m/>
    <m/>
    <s v="     "/>
    <m/>
    <m/>
    <s v="Sep  8 2017 12:00AM"/>
    <s v="Unverified"/>
    <s v="no evidence of tree current tree related outage. Previous outage at this location caused by falling black oak."/>
    <s v=""/>
    <m/>
    <m/>
    <m/>
    <m/>
    <m/>
    <m/>
    <m/>
    <m/>
    <m/>
    <m/>
    <m/>
    <m/>
    <m/>
  </r>
  <r>
    <x v="1530"/>
    <s v="     "/>
    <d v="2017-09-08T00:00:00"/>
    <d v="1899-12-30T21:14:00"/>
    <s v="36"/>
    <x v="2"/>
    <s v="9"/>
    <x v="3"/>
    <d v="2017-09-08T00:00:00"/>
    <d v="1899-12-30T21:14:00"/>
    <s v="sw log 17-77137"/>
    <s v="     "/>
    <x v="1"/>
    <m/>
    <x v="1"/>
    <m/>
    <s v="1873727"/>
    <s v="17-0077137"/>
    <m/>
    <m/>
    <m/>
    <m/>
    <s v="     "/>
    <x v="0"/>
    <x v="0"/>
    <s v="Vegetation"/>
    <x v="0"/>
    <m/>
    <s v="0.26-9.99"/>
    <s v="Square Feet: ; Acreage: "/>
    <s v="Vegetation"/>
    <x v="0"/>
    <s v="Vegetation"/>
    <s v="All types of equipment / facility failure"/>
    <s v="Contact - Vegetation"/>
    <m/>
    <s v="Contact - Vegetation"/>
    <s v="Conductor"/>
    <s v="Unknown"/>
    <s v="Overhead"/>
    <s v="Primary"/>
    <s v="Conductor"/>
    <m/>
    <s v="101042521"/>
    <s v="     "/>
    <x v="1"/>
    <n v="348"/>
    <n v="37.9604"/>
    <n v="-120.376"/>
    <m/>
    <s v="CURTIS-1703"/>
    <n v="17000"/>
    <s v="John Lite 209-984-5623"/>
    <s v="Hardwood Woodland"/>
    <m/>
    <m/>
    <m/>
    <m/>
    <m/>
    <m/>
    <m/>
    <s v="N"/>
    <s v="N"/>
    <m/>
    <m/>
    <s v="     "/>
    <n v="37.9482"/>
    <n v="-120.3954"/>
    <s v="Sep 11 2017 12:00AM"/>
    <s v="RootsFail"/>
    <s v="TREE WAS LARGE OVERMATURE 2XSTEM WITH BASE APPROX 40FT FROM LINES. GREEN AND HEALTHY. NO VISIBLE DEFECTS ON TREE EXTERIOR. SLIGHT HEART/ROOT ROT AT BASE. TREE UPROOTED AND SPLIT AT XSTEM JOINT SENDING THE LARGER OF THE TWO STEMS INTO 1 CONDUCTOR OF 17KV PRIMARY LINES AND WIPING OUT THE GUYWIRE OF NEAREST POLE. EVENT RESULTED IN 1 CONDUCTOR ON GROUND AND APPROXIMATELY .75 ACRE GRASS FIRE._x000d__x000a_APPROXIMATE ELEVATION 1600FT"/>
    <s v="OAKV"/>
    <s v="68"/>
    <s v="56"/>
    <s v="40"/>
    <s v="None"/>
    <s v="None"/>
    <s v="N"/>
    <s v="1"/>
    <m/>
    <s v="Valley"/>
    <s v="A"/>
    <s v="CrossArm"/>
    <s v="BareWire"/>
    <s v="1"/>
  </r>
  <r>
    <x v="1531"/>
    <s v="     "/>
    <d v="2017-09-08T00:00:00"/>
    <d v="1899-12-30T17:21:00"/>
    <s v="36"/>
    <x v="2"/>
    <s v="9"/>
    <x v="3"/>
    <d v="2017-09-08T00:00:00"/>
    <d v="1899-12-30T17:21:00"/>
    <s v="0"/>
    <s v="     "/>
    <x v="1"/>
    <m/>
    <x v="1"/>
    <m/>
    <s v="1873635"/>
    <s v="17-0077122"/>
    <m/>
    <m/>
    <n v="113229000"/>
    <m/>
    <s v="     "/>
    <x v="0"/>
    <x v="0"/>
    <s v="Vegetation"/>
    <x v="0"/>
    <m/>
    <s v="0.26-9.99"/>
    <s v="Square Feet: ; Acreage: "/>
    <s v="Vegetation"/>
    <x v="0"/>
    <s v="Vegetation"/>
    <s v="All types of equipment / facility failure"/>
    <s v="Contact - Vegetation"/>
    <m/>
    <s v="Contact - Vegetation"/>
    <s v="Conductor"/>
    <s v="Pacific Bell"/>
    <s v="Overhead"/>
    <s v="Primary"/>
    <s v="Conductor"/>
    <m/>
    <s v="101379094"/>
    <s v="     "/>
    <x v="2"/>
    <n v="305"/>
    <n v="38.603900000000003"/>
    <n v="-120.92700000000001"/>
    <m/>
    <s v="SHINGLE-SPRINGS-2110"/>
    <n v="21000"/>
    <s v="Cal Fire"/>
    <s v="Herbaceous"/>
    <m/>
    <m/>
    <m/>
    <m/>
    <m/>
    <m/>
    <m/>
    <s v="N"/>
    <s v="N"/>
    <m/>
    <m/>
    <s v="     "/>
    <n v="38.603349999999999"/>
    <n v="-120.92852999999999"/>
    <s v="Sep 11 2017 12:00AM"/>
    <s v="BranchFail"/>
    <s v="Green Live Oak had one of two spars fail and fall into lines, bringing at least one phase down. Some but not extensive heart rot present at point of failure.  Tree growing in fairly thick canopy, resulting in long branches with most leaf weight present at ends.  Tree may have received an overhang trim at some point in past, but far enough back no paint is visible on trunk."/>
    <s v="OAKL"/>
    <s v="65"/>
    <s v="28"/>
    <s v="42"/>
    <s v="None"/>
    <s v="Slight"/>
    <s v="N"/>
    <s v="1"/>
    <m/>
    <s v="Ridge"/>
    <s v="A"/>
    <s v="CrossArm"/>
    <s v="BareWire"/>
    <s v="0"/>
  </r>
  <r>
    <x v="1532"/>
    <s v="     "/>
    <d v="2017-09-08T00:00:00"/>
    <d v="1899-12-30T04:47:00"/>
    <s v="36"/>
    <x v="2"/>
    <s v="9"/>
    <x v="3"/>
    <d v="2017-09-08T00:00:00"/>
    <d v="1899-12-30T04:47:00"/>
    <s v="made ec tag for crew to replace broken 6 sol cu"/>
    <s v="     "/>
    <x v="1"/>
    <m/>
    <x v="1"/>
    <m/>
    <s v="1873150"/>
    <s v="17-0076889"/>
    <m/>
    <m/>
    <n v="113227000"/>
    <m/>
    <s v="     "/>
    <x v="0"/>
    <x v="0"/>
    <s v="Vegetation"/>
    <x v="0"/>
    <m/>
    <s v="0.26-9.99"/>
    <s v="Square Feet: ; Acreage: "/>
    <s v="Vegetation"/>
    <x v="0"/>
    <s v="Vegetation"/>
    <s v="All types of equipment / facility failure"/>
    <s v="Contact - Vegetation"/>
    <m/>
    <s v="Contact - Vegetation"/>
    <s v="Conductor"/>
    <s v="Pacific Bell"/>
    <s v="Overhead"/>
    <s v="Primary"/>
    <s v="Conductor"/>
    <m/>
    <s v="101391575"/>
    <s v="     "/>
    <x v="1"/>
    <n v="340"/>
    <n v="38.747799999999998"/>
    <n v="-120.85899999999999"/>
    <m/>
    <s v="DIAMOND-SPRINGS-1103"/>
    <n v="12000"/>
    <s v="Cal Fire"/>
    <s v="Hardwood Woodland"/>
    <m/>
    <m/>
    <m/>
    <m/>
    <m/>
    <m/>
    <m/>
    <s v="N"/>
    <s v="N"/>
    <m/>
    <m/>
    <s v="     "/>
    <n v="38.746229"/>
    <n v="-120.864898"/>
    <s v="Sep  8 2017  9:00AM"/>
    <s v="TrunkFail"/>
    <s v="Green Live Oak failed and fell into lines, bringing one of 3 phases down.  Line was older single strand copper conductor.  Tree broke adjacent to old dead branch stub, revealing brown heart rot at point of failure, that was not evident when tree was still standing.  No further hazard exists."/>
    <s v="OAKL"/>
    <s v="45"/>
    <s v="21"/>
    <s v="22"/>
    <s v="Slight"/>
    <s v="None"/>
    <s v="N"/>
    <s v="1"/>
    <m/>
    <s v="Hillside"/>
    <s v="A"/>
    <s v="Triangle"/>
    <s v="BareWire"/>
    <s v="0"/>
  </r>
  <r>
    <x v="1533"/>
    <s v="     "/>
    <d v="2017-09-09T00:00:00"/>
    <d v="1899-12-30T18:36:00"/>
    <s v="36"/>
    <x v="2"/>
    <s v="9"/>
    <x v="3"/>
    <d v="2017-09-09T00:00:00"/>
    <d v="1899-12-30T18:36:00"/>
    <s v="CREW TO REPAIR 1 # 4 ACSR WIRE DOWN BEYOND SSD 3055."/>
    <s v="     "/>
    <x v="1"/>
    <m/>
    <x v="1"/>
    <m/>
    <s v="1874093"/>
    <s v="17-0077248"/>
    <m/>
    <m/>
    <n v="113231000"/>
    <m/>
    <s v="     "/>
    <x v="0"/>
    <x v="0"/>
    <s v="Vegetation"/>
    <x v="0"/>
    <m/>
    <s v="&lt;0.25"/>
    <s v="Square Feet: ; Acreage: "/>
    <s v="Equipment - PG&amp;E"/>
    <x v="4"/>
    <s v="Equipment - PG&amp;E"/>
    <s v="All types of equipment / facility failure"/>
    <s v="Conductor"/>
    <s v="Conductor"/>
    <m/>
    <m/>
    <s v="Unknown"/>
    <s v="Overhead"/>
    <s v="Primary"/>
    <s v="Conductor"/>
    <m/>
    <s v="101769870"/>
    <s v="     "/>
    <x v="0"/>
    <m/>
    <n v="36.661799999999999"/>
    <n v="-121.548"/>
    <m/>
    <s v="GABILAN-1101"/>
    <n v="12000"/>
    <s v="Unknown"/>
    <s v="Barren/Other"/>
    <m/>
    <m/>
    <m/>
    <m/>
    <m/>
    <m/>
    <m/>
    <s v="N"/>
    <s v="N"/>
    <m/>
    <m/>
    <s v="     "/>
    <m/>
    <m/>
    <m/>
    <m/>
    <m/>
    <m/>
    <m/>
    <m/>
    <m/>
    <m/>
    <m/>
    <m/>
    <m/>
    <m/>
    <m/>
    <m/>
    <m/>
    <m/>
    <m/>
  </r>
  <r>
    <x v="1534"/>
    <s v="     "/>
    <d v="2017-09-10T00:00:00"/>
    <d v="1899-12-30T16:30:00"/>
    <s v="37"/>
    <x v="2"/>
    <s v="9"/>
    <x v="3"/>
    <d v="2017-09-10T00:00:00"/>
    <d v="1899-12-30T21:15:00"/>
    <s v="0"/>
    <s v="     "/>
    <x v="1"/>
    <m/>
    <x v="1"/>
    <m/>
    <s v="1874403"/>
    <s v="17-0077362"/>
    <m/>
    <m/>
    <n v="113236000"/>
    <m/>
    <s v="     "/>
    <x v="0"/>
    <x v="0"/>
    <s v="Vegetation"/>
    <x v="0"/>
    <m/>
    <s v="10-99"/>
    <s v="Square Feet: ; Acreage: 15"/>
    <s v="Equipment - PG&amp;E"/>
    <x v="4"/>
    <s v="Equipment - PG&amp;E"/>
    <s v="All types of equipment / facility failure"/>
    <s v="Conductor"/>
    <s v="Conductor"/>
    <m/>
    <m/>
    <s v="Pacific Bell"/>
    <s v="Overhead"/>
    <s v="Secondary"/>
    <s v="Conductor"/>
    <m/>
    <s v="101161316"/>
    <s v="     "/>
    <x v="0"/>
    <m/>
    <n v="37.303899999999999"/>
    <n v="-120.527"/>
    <m/>
    <s v="MERCED-1108"/>
    <m/>
    <s v="Merced County FD"/>
    <s v="Agriculture"/>
    <n v="10"/>
    <m/>
    <m/>
    <m/>
    <m/>
    <m/>
    <m/>
    <s v="N"/>
    <s v="N"/>
    <m/>
    <m/>
    <s v="     "/>
    <m/>
    <m/>
    <m/>
    <m/>
    <m/>
    <m/>
    <m/>
    <m/>
    <m/>
    <m/>
    <m/>
    <m/>
    <m/>
    <m/>
    <m/>
    <m/>
    <m/>
    <m/>
    <m/>
  </r>
  <r>
    <x v="1535"/>
    <s v="     "/>
    <d v="2017-09-10T00:00:00"/>
    <d v="1899-12-30T01:22:00"/>
    <s v="37"/>
    <x v="2"/>
    <s v="9"/>
    <x v="3"/>
    <d v="2017-09-10T00:00:00"/>
    <d v="1899-12-30T01:22:00"/>
    <s v="REFUSED 15329 OK"/>
    <s v="     "/>
    <x v="1"/>
    <m/>
    <x v="1"/>
    <m/>
    <s v="1874173"/>
    <s v="17-0077285"/>
    <m/>
    <m/>
    <m/>
    <m/>
    <s v="     "/>
    <x v="0"/>
    <x v="0"/>
    <s v="Vegetation"/>
    <x v="0"/>
    <m/>
    <s v="0.26-9.99"/>
    <s v="Square Feet: ; Acreage: 0.33"/>
    <s v="Contact - Animal - Bird"/>
    <x v="6"/>
    <s v="Contact - Bird"/>
    <s v="All types of equipment / facility failure"/>
    <s v="Contact - Animal"/>
    <m/>
    <s v="Contact - Animal"/>
    <s v="Conductor"/>
    <s v="None"/>
    <s v="Overhead"/>
    <s v="Primary"/>
    <s v="Conductor"/>
    <m/>
    <s v="101289867"/>
    <s v="     "/>
    <x v="0"/>
    <m/>
    <n v="39.259900000000002"/>
    <n v="-121.49"/>
    <m/>
    <s v="EAST-MARYSVILLE-1108"/>
    <n v="12000"/>
    <s v="TYLER LOPEZ "/>
    <s v="Agriculture"/>
    <m/>
    <m/>
    <m/>
    <m/>
    <m/>
    <m/>
    <m/>
    <s v="N"/>
    <s v="N"/>
    <m/>
    <m/>
    <s v="     "/>
    <m/>
    <m/>
    <m/>
    <m/>
    <m/>
    <m/>
    <m/>
    <m/>
    <m/>
    <m/>
    <m/>
    <m/>
    <m/>
    <m/>
    <m/>
    <m/>
    <m/>
    <m/>
    <m/>
  </r>
  <r>
    <x v="1536"/>
    <s v="     "/>
    <d v="2017-09-11T00:00:00"/>
    <d v="1899-12-30T08:50:00"/>
    <s v="37"/>
    <x v="2"/>
    <s v="9"/>
    <x v="3"/>
    <d v="2017-09-11T00:00:00"/>
    <m/>
    <s v="Made E.C. tag for crew to replace C/O 2177   I replace both fuse's today and noticed top of fuse holder was melted and caused small fire base of pole. Hope fuse I installed holds to crew arrive's."/>
    <s v="     "/>
    <x v="1"/>
    <m/>
    <x v="1"/>
    <m/>
    <s v="1876109"/>
    <m/>
    <m/>
    <m/>
    <m/>
    <m/>
    <s v="     "/>
    <x v="0"/>
    <x v="0"/>
    <s v="Vegetation"/>
    <x v="0"/>
    <m/>
    <s v="&lt;3 meters of linear travel"/>
    <s v="Square Feet: ; Acreage: "/>
    <s v="Contact - Animal - Other"/>
    <x v="6"/>
    <s v="Contact - Animal"/>
    <s v="All types of equipment / facility failure"/>
    <s v="Contact - Animal"/>
    <m/>
    <s v="Contact - Animal"/>
    <s v="Fuse"/>
    <s v="Pacific Bell"/>
    <s v="Overhead"/>
    <s v="Primary"/>
    <s v="Fuse"/>
    <m/>
    <s v="101790954"/>
    <s v="     "/>
    <x v="1"/>
    <n v="500"/>
    <n v="36.951500000000003"/>
    <n v="-121.842"/>
    <m/>
    <s v="ROB-ROY-2104"/>
    <n v="21000"/>
    <s v="N.A."/>
    <s v="Hardwood Woodland"/>
    <m/>
    <m/>
    <m/>
    <m/>
    <m/>
    <m/>
    <m/>
    <s v="N"/>
    <s v="N"/>
    <m/>
    <m/>
    <s v="     "/>
    <m/>
    <m/>
    <m/>
    <m/>
    <m/>
    <m/>
    <m/>
    <m/>
    <m/>
    <m/>
    <m/>
    <m/>
    <m/>
    <m/>
    <m/>
    <m/>
    <m/>
    <m/>
    <m/>
  </r>
  <r>
    <x v="1537"/>
    <s v="     "/>
    <d v="2017-09-11T00:00:00"/>
    <d v="1899-12-30T23:50:00"/>
    <s v="37"/>
    <x v="2"/>
    <s v="9"/>
    <x v="3"/>
    <d v="2017-09-11T00:00:00"/>
    <d v="1899-12-30T23:50:00"/>
    <s v="CREW AND FLAGGERS TO REPAIR DOWN WIRE"/>
    <s v="     "/>
    <x v="1"/>
    <m/>
    <x v="1"/>
    <m/>
    <s v="1876749"/>
    <s v="17-0078018"/>
    <m/>
    <m/>
    <n v="113240000"/>
    <m/>
    <s v="     "/>
    <x v="0"/>
    <x v="0"/>
    <s v="Vegetation"/>
    <x v="0"/>
    <m/>
    <s v="&lt;3 meters of linear travel"/>
    <s v="Square Feet: ; Acreage: "/>
    <s v="Equipment - PG&amp;E"/>
    <x v="10"/>
    <s v="Equipment - PG&amp;E"/>
    <s v="All types of equipment / facility failure"/>
    <s v="Splice/Clamp/Connector"/>
    <s v="Splice/Clamp/Connector"/>
    <m/>
    <m/>
    <s v="Unknown"/>
    <s v="Overhead"/>
    <s v="Primary"/>
    <s v="Conductor"/>
    <m/>
    <s v="100964579"/>
    <s v="     "/>
    <x v="0"/>
    <m/>
    <n v="40.867199999999997"/>
    <n v="-124.08799999999999"/>
    <m/>
    <s v="ARCATA-1123"/>
    <n v="12000"/>
    <s v="BOB"/>
    <s v="Urban"/>
    <m/>
    <m/>
    <m/>
    <m/>
    <m/>
    <m/>
    <m/>
    <s v="N"/>
    <s v="N"/>
    <m/>
    <m/>
    <s v="     "/>
    <m/>
    <m/>
    <m/>
    <m/>
    <m/>
    <m/>
    <m/>
    <m/>
    <m/>
    <m/>
    <m/>
    <m/>
    <m/>
    <m/>
    <m/>
    <m/>
    <m/>
    <m/>
    <m/>
  </r>
  <r>
    <x v="1538"/>
    <s v="     "/>
    <d v="2017-09-11T00:00:00"/>
    <d v="1899-12-30T07:18:00"/>
    <s v="37"/>
    <x v="2"/>
    <s v="9"/>
    <x v="3"/>
    <m/>
    <m/>
    <s v="OLD COPPER OPENWIRE SEC WEAVING THROUGH TREES CAUSING ARCHING AND FIRE. NEED CREW TO REPLACE OPENWIRE WITH NEW SERVICE DROP: 200FT POLE TO POLE, AND 100FT POLE TO POLE. TWO LOCATIONS. TX TAKE OFF POLE IN STREET N/O ADDRESS. 2ND AND 3RD POLE"/>
    <s v="     "/>
    <x v="1"/>
    <m/>
    <x v="1"/>
    <m/>
    <m/>
    <m/>
    <m/>
    <m/>
    <m/>
    <m/>
    <s v="     "/>
    <x v="0"/>
    <x v="0"/>
    <s v="Vegetation"/>
    <x v="0"/>
    <m/>
    <s v="&lt;3 meters of linear travel"/>
    <s v="Square Feet: ; Acreage: "/>
    <s v="Vegetation"/>
    <x v="0"/>
    <s v="Vegetation"/>
    <s v="All types of equipment / facility failure"/>
    <s v="Contact - Vegetation"/>
    <m/>
    <s v="Contact - Vegetation"/>
    <s v="Conductor"/>
    <s v="VERIZON CALIFORNIA"/>
    <s v="Overhead"/>
    <s v="Secondary"/>
    <s v="Conductor"/>
    <m/>
    <s v="100621936"/>
    <s v="     "/>
    <x v="2"/>
    <n v="553"/>
    <n v="37.000799999999998"/>
    <n v="-121.667"/>
    <m/>
    <s v="LLAGAS-2107"/>
    <m/>
    <s v="Unknown"/>
    <s v="Hardwood Woodland"/>
    <m/>
    <m/>
    <m/>
    <m/>
    <m/>
    <m/>
    <m/>
    <s v="N"/>
    <s v="N"/>
    <m/>
    <m/>
    <s v="     "/>
    <m/>
    <m/>
    <m/>
    <m/>
    <m/>
    <m/>
    <m/>
    <m/>
    <m/>
    <m/>
    <m/>
    <m/>
    <m/>
    <m/>
    <m/>
    <m/>
    <m/>
    <m/>
    <m/>
  </r>
  <r>
    <x v="1539"/>
    <s v="     "/>
    <d v="2017-09-11T00:00:00"/>
    <d v="1899-12-30T07:18:49"/>
    <s v="37"/>
    <x v="2"/>
    <s v="9"/>
    <x v="3"/>
    <d v="2017-09-11T00:00:00"/>
    <d v="1899-12-30T07:18:00"/>
    <s v="FAS states a tree grew into an open wire racked secondary causing arcing and fire."/>
    <s v="     "/>
    <x v="0"/>
    <d v="2021-02-23T00:00:00"/>
    <x v="0"/>
    <m/>
    <m/>
    <s v="N/A"/>
    <m/>
    <s v="T004133256"/>
    <n v="113236973"/>
    <m/>
    <s v="     "/>
    <x v="0"/>
    <x v="0"/>
    <m/>
    <x v="0"/>
    <m/>
    <s v="&lt;3 meters of linear travel"/>
    <m/>
    <s v="Vegetation"/>
    <x v="0"/>
    <s v="Vegetation"/>
    <s v="Contact from object"/>
    <s v="Contact - Vegetation"/>
    <m/>
    <s v="Contact - Vegetation"/>
    <s v="Conductor - Open Wire Secondary"/>
    <s v="Yes"/>
    <m/>
    <m/>
    <s v="Conductor - Open Wire Secondary"/>
    <m/>
    <s v="83182107"/>
    <s v="     "/>
    <x v="2"/>
    <n v="553"/>
    <n v="37.000799999999998"/>
    <n v="-121.667"/>
    <s v="Santa Clara"/>
    <s v="LLAGAS-2107"/>
    <m/>
    <m/>
    <s v="Hardwood Woodland"/>
    <m/>
    <m/>
    <m/>
    <m/>
    <m/>
    <m/>
    <m/>
    <s v="N"/>
    <s v="N"/>
    <m/>
    <m/>
    <s v="     "/>
    <m/>
    <m/>
    <m/>
    <m/>
    <m/>
    <m/>
    <m/>
    <m/>
    <m/>
    <m/>
    <m/>
    <m/>
    <m/>
    <m/>
    <m/>
    <m/>
    <m/>
    <m/>
    <m/>
  </r>
  <r>
    <x v="1540"/>
    <s v="     "/>
    <d v="2017-09-12T00:00:00"/>
    <d v="1899-12-30T17:18:00"/>
    <s v="37"/>
    <x v="2"/>
    <s v="9"/>
    <x v="3"/>
    <d v="2017-09-12T00:00:00"/>
    <d v="1899-12-30T17:18:00"/>
    <s v="0"/>
    <s v="     "/>
    <x v="1"/>
    <m/>
    <x v="1"/>
    <m/>
    <s v="1877694"/>
    <s v="17-0078354"/>
    <m/>
    <m/>
    <m/>
    <m/>
    <s v="     "/>
    <x v="0"/>
    <x v="0"/>
    <s v="Vegetation"/>
    <x v="0"/>
    <m/>
    <s v="0.26-9.99"/>
    <s v="Square Feet: ; Acreage: 5"/>
    <s v="Vegetation"/>
    <x v="0"/>
    <s v="Vegetation"/>
    <s v="All types of equipment / facility failure"/>
    <s v="Contact - Vegetation"/>
    <m/>
    <s v="Contact - Vegetation"/>
    <s v="Conductor"/>
    <s v="Unknown"/>
    <s v="Overhead"/>
    <s v="Primary"/>
    <s v="Conductor"/>
    <m/>
    <s v="100419482"/>
    <s v="     "/>
    <x v="0"/>
    <m/>
    <n v="39.451099999999997"/>
    <n v="-121.605"/>
    <m/>
    <s v="WYANDOTTE-1106"/>
    <n v="12000"/>
    <s v="tom klage 530 538-7888"/>
    <s v="Herbaceous"/>
    <m/>
    <m/>
    <m/>
    <m/>
    <m/>
    <m/>
    <m/>
    <s v="N"/>
    <s v="N"/>
    <m/>
    <m/>
    <s v="     "/>
    <n v="39.445320000000002"/>
    <n v="-121.60638"/>
    <s v="Sep 13 2017  9:25AM"/>
    <s v="BranchFail"/>
    <s v="A large healthy Valley oak limb failed in the heat due to summer limb drop.  There were no defects pesent at the point of failure, however there were some bees and ants present on the limb. No further work required.Wire on ground reviewed.  12 acre fire in vicinity."/>
    <s v="OAKV"/>
    <s v="50"/>
    <s v="39"/>
    <s v="40"/>
    <s v="None"/>
    <s v="None"/>
    <s v="N"/>
    <s v="1"/>
    <m/>
    <s v="Hillside"/>
    <s v="B"/>
    <s v="CrossArm"/>
    <s v="BareWire"/>
    <s v="4"/>
  </r>
  <r>
    <x v="1541"/>
    <s v="     "/>
    <d v="2017-09-12T00:00:00"/>
    <d v="1899-12-30T09:24:00"/>
    <s v="37"/>
    <x v="2"/>
    <s v="9"/>
    <x v="3"/>
    <d v="2017-09-12T00:00:00"/>
    <d v="1899-12-30T09:24:00"/>
    <s v="ASSISTED KENNEDY W/ CAR POLE."/>
    <s v="     "/>
    <x v="1"/>
    <m/>
    <x v="1"/>
    <m/>
    <s v="1877089"/>
    <s v="17-0078149"/>
    <m/>
    <m/>
    <m/>
    <m/>
    <s v="     "/>
    <x v="0"/>
    <x v="0"/>
    <s v="Vegetation"/>
    <x v="0"/>
    <m/>
    <s v="&lt;0.25"/>
    <s v="Square Feet: ; Acreage: "/>
    <s v="Contact - 3rd Party"/>
    <x v="8"/>
    <s v="Contact - 3rd Party"/>
    <s v="All types of equipment / facility failure"/>
    <s v="Contact - Vehicle"/>
    <m/>
    <s v="Contact - Vehicle"/>
    <s v="Pole"/>
    <s v="Pacific Bell"/>
    <s v="Overhead"/>
    <s v="Primary"/>
    <s v="Conductor"/>
    <m/>
    <s v="100330302"/>
    <s v="     "/>
    <x v="2"/>
    <n v="280"/>
    <n v="39.741"/>
    <n v="-121.608"/>
    <m/>
    <s v="PARADISE-1104"/>
    <n v="12000"/>
    <s v="911"/>
    <s v="Urban"/>
    <m/>
    <m/>
    <m/>
    <m/>
    <m/>
    <m/>
    <m/>
    <s v="N"/>
    <s v="N"/>
    <m/>
    <m/>
    <s v="     "/>
    <m/>
    <m/>
    <m/>
    <m/>
    <m/>
    <m/>
    <m/>
    <m/>
    <m/>
    <m/>
    <m/>
    <m/>
    <m/>
    <m/>
    <m/>
    <m/>
    <m/>
    <m/>
    <m/>
  </r>
  <r>
    <x v="1542"/>
    <s v="     "/>
    <d v="2017-09-14T00:00:00"/>
    <d v="1899-12-30T14:06:00"/>
    <s v="37"/>
    <x v="2"/>
    <s v="9"/>
    <x v="3"/>
    <d v="2017-09-14T00:00:00"/>
    <d v="1899-12-30T13:56:00"/>
    <s v="1 of 3 wires broken on the ground, main line, due to a tree falling over, crew will need to make repairs"/>
    <s v="     "/>
    <x v="1"/>
    <m/>
    <x v="1"/>
    <m/>
    <s v="1879052"/>
    <s v="17-0079010"/>
    <m/>
    <m/>
    <n v="113250000"/>
    <m/>
    <s v="     "/>
    <x v="0"/>
    <x v="0"/>
    <s v="Vegetation"/>
    <x v="0"/>
    <m/>
    <s v="&lt;0.25"/>
    <s v="Square Feet: ; Acreage: "/>
    <s v="Vegetation"/>
    <x v="0"/>
    <s v="Vegetation"/>
    <s v="All types of equipment / facility failure"/>
    <s v="Contact - Vegetation"/>
    <m/>
    <s v="Contact - Vegetation"/>
    <s v="Conductor"/>
    <s v="Unknown"/>
    <s v="Overhead"/>
    <s v="Primary"/>
    <s v="Conductor"/>
    <m/>
    <s v="100989497"/>
    <s v="     "/>
    <x v="1"/>
    <n v="105"/>
    <n v="40.294199999999996"/>
    <n v="-123.81699999999999"/>
    <m/>
    <s v="FRUITLAND-1142"/>
    <n v="12000"/>
    <s v="Cal Fire"/>
    <s v="Conifer Forest"/>
    <m/>
    <m/>
    <m/>
    <m/>
    <m/>
    <m/>
    <m/>
    <s v="N"/>
    <s v="N"/>
    <m/>
    <m/>
    <s v="     "/>
    <n v="40.307499999999997"/>
    <n v="-123.818056"/>
    <s v="Sep 15 2017 12:00AM"/>
    <s v="TrunkFail"/>
    <s v="One stem of a 3xstem tan oak failed and fell through the lines. Lines down ignighted a small 1/8 acre fire. The tree appeared to have a green canopy (it had been burned by fire) but had extensive internal decay at the point of failure due to exposure from a large scar and a small scar. The other two stems of the tree were 13in and 5in dbh."/>
    <s v="TAN"/>
    <s v="60"/>
    <s v="13"/>
    <s v="12"/>
    <s v="Slight"/>
    <s v="None"/>
    <s v="N"/>
    <s v="1"/>
    <m/>
    <s v="Hillside"/>
    <s v="B"/>
    <s v="Flat"/>
    <s v="BareWire"/>
    <s v="6"/>
  </r>
  <r>
    <x v="1543"/>
    <s v="     "/>
    <d v="2017-09-14T00:00:00"/>
    <d v="1899-12-30T12:09:00"/>
    <s v="37"/>
    <x v="2"/>
    <s v="9"/>
    <x v="3"/>
    <d v="2017-09-14T00:00:00"/>
    <d v="1899-12-30T11:59:00"/>
    <s v="0"/>
    <s v="     "/>
    <x v="1"/>
    <m/>
    <x v="1"/>
    <m/>
    <s v="1878915"/>
    <s v="17-0078947"/>
    <m/>
    <m/>
    <m/>
    <m/>
    <s v="     "/>
    <x v="0"/>
    <x v="0"/>
    <s v="Vegetation"/>
    <x v="0"/>
    <m/>
    <s v="&lt;0.25"/>
    <s v="Square Feet: ; Acreage: "/>
    <s v="Contact - Animal - Other"/>
    <x v="6"/>
    <s v="Contact - Animal"/>
    <s v="All types of equipment / facility failure"/>
    <s v="Contact - Animal"/>
    <m/>
    <s v="Contact - Animal"/>
    <s v="Conductor"/>
    <s v="Unknown"/>
    <s v="Overhead"/>
    <s v="Primary"/>
    <s v="Conductor"/>
    <m/>
    <s v="100372805"/>
    <s v="     "/>
    <x v="0"/>
    <m/>
    <n v="39.503900000000002"/>
    <n v="-121.545"/>
    <m/>
    <s v="WYANDOTTE-1102"/>
    <n v="12000"/>
    <s v="530-538-2448"/>
    <s v="Urban"/>
    <m/>
    <m/>
    <m/>
    <m/>
    <m/>
    <m/>
    <m/>
    <s v="N"/>
    <s v="N"/>
    <m/>
    <m/>
    <s v="     "/>
    <m/>
    <m/>
    <m/>
    <m/>
    <m/>
    <m/>
    <m/>
    <m/>
    <m/>
    <m/>
    <m/>
    <m/>
    <m/>
    <m/>
    <m/>
    <m/>
    <m/>
    <m/>
    <m/>
  </r>
  <r>
    <x v="1544"/>
    <s v="     "/>
    <d v="2017-09-14T00:00:00"/>
    <d v="1899-12-30T11:02:00"/>
    <s v="37"/>
    <x v="2"/>
    <s v="9"/>
    <x v="3"/>
    <d v="2017-09-14T00:00:00"/>
    <d v="1899-12-30T15:51:00"/>
    <s v="ARCING SWITCH BLADE ON SW 8409. NEED CREW TO JUMPER OUT SWITCH. EC TAG CREATED TO HAVE SWITCH REPLACED AT A LATER DATE. 3 HOT JUMPERS OR 500 COPPER W/500CU TO 715AL AMPS. CAN GET OFF THE ROAD. LINDHURST AVE S/ERLE RD S/HWY70 ON/OFF RAMP ON"/>
    <s v="     "/>
    <x v="1"/>
    <m/>
    <x v="1"/>
    <m/>
    <s v="1879090"/>
    <s v="17-0079046"/>
    <m/>
    <m/>
    <m/>
    <m/>
    <s v="     "/>
    <x v="0"/>
    <x v="0"/>
    <s v="Vegetation"/>
    <x v="0"/>
    <m/>
    <s v="&lt;0.25"/>
    <s v="Square Feet: ; Acreage: "/>
    <s v="Equipment - PG&amp;E"/>
    <x v="18"/>
    <s v="Equipment - PG&amp;E"/>
    <s v="All types of equipment / facility failure"/>
    <s v="Switch"/>
    <s v="Switch"/>
    <m/>
    <m/>
    <s v="None"/>
    <s v="Overhead"/>
    <s v="Primary"/>
    <s v="Switch"/>
    <m/>
    <s v="101320308"/>
    <s v="     "/>
    <x v="0"/>
    <m/>
    <n v="39.1111"/>
    <n v="-121.556"/>
    <m/>
    <s v="OLIVEHURST-1103"/>
    <n v="12000"/>
    <s v="Unknown"/>
    <s v="Urban"/>
    <m/>
    <m/>
    <m/>
    <m/>
    <m/>
    <m/>
    <m/>
    <s v="N"/>
    <s v="N"/>
    <m/>
    <m/>
    <s v="     "/>
    <m/>
    <m/>
    <m/>
    <m/>
    <m/>
    <m/>
    <m/>
    <m/>
    <m/>
    <m/>
    <m/>
    <m/>
    <m/>
    <m/>
    <m/>
    <m/>
    <m/>
    <m/>
    <m/>
  </r>
  <r>
    <x v="1545"/>
    <s v="     "/>
    <d v="2017-09-15T00:00:00"/>
    <d v="1899-12-30T14:55:00"/>
    <s v="37"/>
    <x v="2"/>
    <s v="9"/>
    <x v="3"/>
    <d v="2017-09-15T00:00:00"/>
    <d v="1899-12-30T14:23:00"/>
    <s v="CREW TO REPLACE APPROX 600FT SPAN OF DAMAGED SINGLE PHASE PRIMARY WIRE DOWN (2 OF 2)."/>
    <s v="     "/>
    <x v="1"/>
    <m/>
    <x v="1"/>
    <m/>
    <s v="1879696"/>
    <s v="17-0079388"/>
    <m/>
    <m/>
    <n v="113256000"/>
    <m/>
    <s v="     "/>
    <x v="0"/>
    <x v="0"/>
    <s v="Vegetation"/>
    <x v="0"/>
    <m/>
    <s v="&lt;0.25"/>
    <s v="Square Feet: ; Acreage: "/>
    <s v="Vegetation"/>
    <x v="0"/>
    <s v="Vegetation"/>
    <s v="All types of equipment / facility failure"/>
    <s v="Contact - Vegetation"/>
    <m/>
    <s v="Contact - Vegetation"/>
    <s v="Conductor"/>
    <s v="Unknown"/>
    <s v="Overhead"/>
    <s v="Primary"/>
    <s v="Conductor"/>
    <m/>
    <s v="100335239"/>
    <s v="     "/>
    <x v="2"/>
    <n v="280"/>
    <n v="39.746099999999998"/>
    <n v="-121.489"/>
    <m/>
    <s v="BIG-BEND-1101"/>
    <n v="12000"/>
    <s v="Cal Fire"/>
    <s v="Conifer Forest"/>
    <m/>
    <m/>
    <m/>
    <m/>
    <m/>
    <m/>
    <m/>
    <s v="N"/>
    <s v="N"/>
    <m/>
    <m/>
    <s v="     "/>
    <n v="39.745510000000003"/>
    <n v="-121.489496"/>
    <s v="Sep 18 2017 10:15AM"/>
    <s v="TrunkFail"/>
    <s v="A green Black Oak tree set back about 40 ft in the brush failed above the ground exposing interior decay."/>
    <s v="OAKK"/>
    <s v="60"/>
    <s v="18"/>
    <s v="40"/>
    <s v="Moderate"/>
    <s v="None"/>
    <s v="N"/>
    <s v="1"/>
    <m/>
    <s v="Hillside"/>
    <s v="B"/>
    <s v="CrossArm"/>
    <s v="BareWire"/>
    <s v="3"/>
  </r>
  <r>
    <x v="1546"/>
    <s v="     "/>
    <d v="2017-09-17T00:00:00"/>
    <d v="1899-12-30T17:38:00"/>
    <s v="38"/>
    <x v="2"/>
    <s v="9"/>
    <x v="3"/>
    <d v="2017-09-17T00:00:00"/>
    <d v="1899-12-30T17:38:00"/>
    <s v="0"/>
    <s v="     "/>
    <x v="1"/>
    <m/>
    <x v="1"/>
    <m/>
    <s v="1880606"/>
    <s v="17-0079585"/>
    <m/>
    <m/>
    <n v="113257000"/>
    <m/>
    <s v="     "/>
    <x v="0"/>
    <x v="0"/>
    <s v="Vegetation"/>
    <x v="0"/>
    <m/>
    <s v="&lt;0.25"/>
    <s v="Square Feet: ; Acreage: "/>
    <s v="Equipment - PG&amp;E"/>
    <x v="10"/>
    <s v="Equipment - PG&amp;E"/>
    <s v="All types of equipment / facility failure"/>
    <s v="Splice/Clamp/Connector"/>
    <s v="Splice/Clamp/Connector"/>
    <m/>
    <m/>
    <s v="Pacific Bell"/>
    <s v="Overhead"/>
    <s v="Primary"/>
    <s v="Conductor"/>
    <m/>
    <s v="100029537"/>
    <s v="     "/>
    <x v="1"/>
    <n v="340"/>
    <n v="38.994599999999998"/>
    <n v="-121.026"/>
    <m/>
    <s v="HALSEY-1101"/>
    <n v="12000"/>
    <s v="Unknown"/>
    <s v="Urban"/>
    <m/>
    <m/>
    <m/>
    <m/>
    <m/>
    <m/>
    <m/>
    <s v="N"/>
    <s v="N"/>
    <m/>
    <m/>
    <s v="     "/>
    <n v="38.998950000000001"/>
    <n v="-121.03690899999999"/>
    <s v="Sep 18 2017 12:00AM"/>
    <s v="BranchFail"/>
    <s v="Eighteen inch spar of green, mature Black Oak broke 13ft above main attachment and fell toward line. Evidence of decline present at base of tree (sloughing bark, decay) as well as at point of failure (decayed heart wood). Tree had been marked for removal by PS&amp;R during recent project work but owner stated he declined to have it removed. Minor property damage caused when spar fell onto customers wire and T-post fence."/>
    <s v="OAKK"/>
    <s v="73"/>
    <s v="26"/>
    <s v="26"/>
    <s v="Slight"/>
    <s v="Moderate"/>
    <s v="N"/>
    <s v="1"/>
    <m/>
    <s v="Other"/>
    <s v="D"/>
    <s v="CrossArm"/>
    <s v="BareWire"/>
    <s v="0"/>
  </r>
  <r>
    <x v="1547"/>
    <s v="     "/>
    <d v="2017-09-17T00:00:00"/>
    <d v="1899-12-30T15:05:00"/>
    <s v="38"/>
    <x v="2"/>
    <s v="9"/>
    <x v="3"/>
    <d v="2017-09-17T00:00:00"/>
    <d v="1899-12-30T14:59:00"/>
    <s v="F3TAAO9 TREE BRANCH FELL INTO THE OPEN WIRE SECONDARY, 6SOL. CU. DOWN HOT, OPENED TX FUSES TO CLEAR HAZARD, MADE EC TAG AND CALLED FOR A CREW"/>
    <s v="     "/>
    <x v="1"/>
    <m/>
    <x v="1"/>
    <m/>
    <s v="1880579"/>
    <s v="17-0079580"/>
    <m/>
    <m/>
    <n v="113257000"/>
    <m/>
    <s v="     "/>
    <x v="0"/>
    <x v="0"/>
    <s v="Vegetation"/>
    <x v="0"/>
    <m/>
    <s v="&lt;3 meters of linear travel"/>
    <s v="Square Feet: ; Acreage: "/>
    <s v="Vegetation"/>
    <x v="0"/>
    <s v="Vegetation"/>
    <s v="All types of equipment / facility failure"/>
    <s v="Contact - Vegetation"/>
    <m/>
    <s v="Contact - Vegetation"/>
    <s v="Conductor"/>
    <s v="VERIZON CALIFORNIA"/>
    <s v="Overhead"/>
    <s v="Secondary"/>
    <s v="Conductor"/>
    <m/>
    <s v="100738741"/>
    <s v="     "/>
    <x v="0"/>
    <m/>
    <n v="36.647300000000001"/>
    <n v="-119.386"/>
    <m/>
    <s v="REEDLEY-1106"/>
    <m/>
    <s v="N.A."/>
    <s v="Agriculture"/>
    <m/>
    <m/>
    <m/>
    <m/>
    <m/>
    <m/>
    <m/>
    <s v="N"/>
    <s v="N"/>
    <m/>
    <m/>
    <s v="     "/>
    <m/>
    <m/>
    <s v="Sep 18 2017 12:00AM"/>
    <s v="BranchFail"/>
    <s v="EUCALYPTUS BRANCH WITH AN ALMOST HORIZONTAL ATTACHMENT BROKE AND HIT SECONDARY LINES ONLY. NO PRIMARY ABOVE. LINE ON GROUND AND SPLICES ARE FOR SECONDARY LINES ONLY"/>
    <s v="EUCB"/>
    <s v="61"/>
    <s v="31"/>
    <s v="40"/>
    <s v="Slight"/>
    <s v="Slight"/>
    <s v="N"/>
    <s v="1"/>
    <m/>
    <s v="Valley"/>
    <s v="D"/>
    <s v="Flat"/>
    <s v="BareWire"/>
    <s v="10"/>
  </r>
  <r>
    <x v="1548"/>
    <s v="     "/>
    <d v="2017-09-17T00:00:00"/>
    <d v="1899-12-30T10:52:59"/>
    <s v="38"/>
    <x v="2"/>
    <s v="9"/>
    <x v="3"/>
    <d v="2017-09-17T00:00:00"/>
    <d v="1899-12-30T10:52:00"/>
    <s v="Capacitor bank flashed, resulting in fire at ground level, size unknown. FIRE SIZE 3X3'"/>
    <s v="     "/>
    <x v="0"/>
    <d v="2021-03-03T00:00:00"/>
    <x v="0"/>
    <m/>
    <s v="1880488"/>
    <s v="N/A"/>
    <m/>
    <s v="T004140050"/>
    <m/>
    <m/>
    <s v="     "/>
    <x v="0"/>
    <x v="0"/>
    <m/>
    <x v="0"/>
    <m/>
    <s v="&lt;3 meters of linear travel"/>
    <m/>
    <s v="Equipment - PG&amp;E"/>
    <x v="11"/>
    <s v="Equipment - PG&amp;E"/>
    <s v="All types of equipment / facility failure"/>
    <s v="Capacitor bank failure"/>
    <s v="Pole"/>
    <m/>
    <m/>
    <s v="Yes"/>
    <s v="Overhead"/>
    <m/>
    <s v="Pole"/>
    <m/>
    <s v="C251"/>
    <s v="     "/>
    <x v="0"/>
    <m/>
    <n v="38.747999999999998"/>
    <n v="-121.18899999999999"/>
    <s v="Placer"/>
    <s v="HORSESHOE-1106"/>
    <m/>
    <s v="ROCKHURST FD"/>
    <s v="Urban"/>
    <m/>
    <m/>
    <m/>
    <m/>
    <m/>
    <m/>
    <m/>
    <s v="N"/>
    <s v="N"/>
    <m/>
    <m/>
    <s v="     "/>
    <m/>
    <m/>
    <m/>
    <m/>
    <m/>
    <m/>
    <m/>
    <m/>
    <m/>
    <m/>
    <m/>
    <m/>
    <m/>
    <m/>
    <m/>
    <m/>
    <m/>
    <m/>
    <m/>
  </r>
  <r>
    <x v="1549"/>
    <s v="     "/>
    <d v="2017-09-18T00:00:00"/>
    <d v="1899-12-30T19:01:00"/>
    <s v="38"/>
    <x v="2"/>
    <s v="9"/>
    <x v="3"/>
    <d v="2017-09-18T00:00:00"/>
    <d v="1899-12-30T19:01:00"/>
    <s v="tree feel took down 1 span of 4 ACSR caused small fire"/>
    <s v="     "/>
    <x v="1"/>
    <m/>
    <x v="1"/>
    <m/>
    <s v="1881328"/>
    <s v="17-0079828"/>
    <m/>
    <m/>
    <n v="113260000"/>
    <m/>
    <s v="     "/>
    <x v="0"/>
    <x v="0"/>
    <s v="Vegetation"/>
    <x v="0"/>
    <m/>
    <s v="&lt;0.25"/>
    <s v="Square Feet: ; Acreage: "/>
    <s v="Vegetation"/>
    <x v="0"/>
    <s v="Vegetation"/>
    <s v="All types of equipment / facility failure"/>
    <s v="Contact - Vegetation"/>
    <m/>
    <s v="Contact - Vegetation"/>
    <s v="Conductor"/>
    <s v="Pacific Bell"/>
    <s v="Overhead"/>
    <s v="Primary"/>
    <s v="Conductor"/>
    <m/>
    <s v="102229215"/>
    <s v="     "/>
    <x v="0"/>
    <n v="185"/>
    <n v="38.074199999999998"/>
    <n v="-122.82899999999999"/>
    <m/>
    <s v="OLEMA-1101"/>
    <n v="12000"/>
    <s v="Unknown"/>
    <s v="Barren/Other"/>
    <m/>
    <m/>
    <m/>
    <m/>
    <m/>
    <m/>
    <m/>
    <s v="N"/>
    <s v="N"/>
    <m/>
    <m/>
    <s v="     "/>
    <m/>
    <m/>
    <m/>
    <m/>
    <m/>
    <m/>
    <m/>
    <m/>
    <m/>
    <m/>
    <m/>
    <m/>
    <m/>
    <m/>
    <m/>
    <m/>
    <m/>
    <m/>
    <m/>
  </r>
  <r>
    <x v="1550"/>
    <s v="     "/>
    <d v="2017-09-18T00:00:00"/>
    <d v="1899-12-30T23:50:00"/>
    <s v="38"/>
    <x v="2"/>
    <s v="9"/>
    <x v="3"/>
    <d v="2017-09-18T00:00:00"/>
    <d v="1899-12-30T23:50:00"/>
    <s v="sw log 17- 79858  appears a bump seperated and 397 came down breaking x arms at 3 locations"/>
    <s v="     "/>
    <x v="1"/>
    <m/>
    <x v="1"/>
    <m/>
    <s v="1881407"/>
    <s v="17-0079858"/>
    <m/>
    <m/>
    <n v="113813000"/>
    <m/>
    <s v="     "/>
    <x v="0"/>
    <x v="0"/>
    <s v="Vegetation"/>
    <x v="0"/>
    <m/>
    <s v="10-99"/>
    <s v="Square Feet: ; Acreage: 39"/>
    <s v="Equipment - PG&amp;E"/>
    <x v="10"/>
    <s v="Equipment - PG&amp;E"/>
    <s v="All types of equipment / facility failure"/>
    <s v="Splice/Clamp/Connector"/>
    <s v="Splice/Clamp/Connector"/>
    <m/>
    <m/>
    <s v="Unknown"/>
    <s v="Overhead"/>
    <s v="Primary"/>
    <s v="Conductor"/>
    <m/>
    <s v="101040882"/>
    <s v="     "/>
    <x v="1"/>
    <n v="320"/>
    <n v="37.908799999999999"/>
    <n v="-120.48699999999999"/>
    <m/>
    <s v="PEORIA-1705"/>
    <n v="17000"/>
    <s v="incident comander geoff marshall  209-419-4407"/>
    <s v="Herbaceous"/>
    <n v="39"/>
    <m/>
    <m/>
    <m/>
    <m/>
    <s v="TABLE"/>
    <m/>
    <s v="N"/>
    <s v="N"/>
    <m/>
    <m/>
    <s v="     "/>
    <m/>
    <m/>
    <m/>
    <m/>
    <m/>
    <m/>
    <m/>
    <m/>
    <m/>
    <m/>
    <m/>
    <m/>
    <m/>
    <m/>
    <m/>
    <m/>
    <m/>
    <m/>
    <m/>
  </r>
  <r>
    <x v="1551"/>
    <s v="     "/>
    <d v="2017-09-18T00:00:00"/>
    <d v="1899-12-30T18:01:00"/>
    <s v="38"/>
    <x v="2"/>
    <s v="9"/>
    <x v="3"/>
    <d v="2017-09-18T00:00:00"/>
    <d v="1899-12-30T18:01:00"/>
    <s v="ENTER FROM LKEVILLE SIDE  ROAD CLOSED FROM  ADOBE SIDE (SCHEDULED ROAD CLOSURE FOR STAGE GULCH FOR ROAD WORK)  CAR POLE TOOK OUT 3PHSE ANGLE POLE"/>
    <s v="     "/>
    <x v="1"/>
    <m/>
    <x v="1"/>
    <m/>
    <s v="1881278"/>
    <s v="17-0079821"/>
    <m/>
    <m/>
    <m/>
    <m/>
    <s v="     "/>
    <x v="0"/>
    <x v="0"/>
    <s v="Vegetation"/>
    <x v="0"/>
    <m/>
    <s v="0.26-9.99"/>
    <s v="Square Feet: ; Acreage: 5"/>
    <s v="Contact - 3rd Party"/>
    <x v="8"/>
    <s v="Contact - 3rd Party"/>
    <s v="All types of equipment / facility failure"/>
    <s v="Contact - Vehicle"/>
    <m/>
    <s v="Contact - Vehicle"/>
    <s v="Pole"/>
    <s v="Unknown"/>
    <s v="Overhead"/>
    <s v="Primary"/>
    <s v="Conductor"/>
    <m/>
    <s v="101997149"/>
    <s v="     "/>
    <x v="0"/>
    <m/>
    <n v="38.219700000000003"/>
    <n v="-122.54300000000001"/>
    <m/>
    <s v="LAKEVILLE-1101"/>
    <n v="12000"/>
    <s v="Cal Fire"/>
    <s v="Herbaceous"/>
    <m/>
    <m/>
    <m/>
    <m/>
    <m/>
    <m/>
    <m/>
    <s v="N"/>
    <s v="N"/>
    <m/>
    <m/>
    <s v="     "/>
    <m/>
    <m/>
    <m/>
    <m/>
    <m/>
    <m/>
    <m/>
    <m/>
    <m/>
    <m/>
    <m/>
    <m/>
    <m/>
    <m/>
    <m/>
    <m/>
    <m/>
    <m/>
    <m/>
  </r>
  <r>
    <x v="1552"/>
    <s v="     "/>
    <d v="2017-09-18T00:00:00"/>
    <d v="1899-12-30T13:01:00"/>
    <s v="38"/>
    <x v="2"/>
    <s v="9"/>
    <x v="3"/>
    <d v="2017-09-18T00:00:00"/>
    <m/>
    <s v="repair burnt jumper"/>
    <s v="     "/>
    <x v="1"/>
    <m/>
    <x v="1"/>
    <m/>
    <s v="1881026"/>
    <m/>
    <m/>
    <m/>
    <m/>
    <m/>
    <s v="     "/>
    <x v="0"/>
    <x v="0"/>
    <s v="Vegetation"/>
    <x v="0"/>
    <m/>
    <s v="&lt;3 meters of linear travel"/>
    <s v="Square Feet: ; Acreage: "/>
    <s v="Equipment - PG&amp;E"/>
    <x v="10"/>
    <s v="Equipment - PG&amp;E"/>
    <s v="All types of equipment / facility failure"/>
    <s v="Splice/Clamp/Connector"/>
    <s v="Splice/Clamp/Connector"/>
    <m/>
    <m/>
    <s v="Unknown"/>
    <s v="Overhead"/>
    <s v="Secondary"/>
    <s v="Conductor"/>
    <m/>
    <s v="103795057"/>
    <s v="     "/>
    <x v="1"/>
    <n v="280"/>
    <n v="39.3889"/>
    <n v="-121.405"/>
    <m/>
    <s v="BANGOR-1101"/>
    <m/>
    <s v="Cal Fire"/>
    <s v="Urban"/>
    <m/>
    <m/>
    <m/>
    <m/>
    <m/>
    <m/>
    <m/>
    <s v="N"/>
    <s v="N"/>
    <m/>
    <m/>
    <s v="     "/>
    <m/>
    <m/>
    <m/>
    <m/>
    <m/>
    <m/>
    <m/>
    <m/>
    <m/>
    <m/>
    <m/>
    <m/>
    <m/>
    <m/>
    <m/>
    <m/>
    <m/>
    <m/>
    <m/>
  </r>
  <r>
    <x v="1553"/>
    <s v="     "/>
    <d v="2017-09-18T00:00:00"/>
    <d v="1899-12-30T15:10:00"/>
    <s v="38"/>
    <x v="2"/>
    <s v="9"/>
    <x v="3"/>
    <d v="2017-09-18T00:00:00"/>
    <d v="1899-12-30T15:08:00"/>
    <s v="CREW TO REPLACE POLE"/>
    <s v="     "/>
    <x v="1"/>
    <m/>
    <x v="1"/>
    <m/>
    <s v="1881159"/>
    <s v="17-0079776"/>
    <m/>
    <m/>
    <n v="113259000"/>
    <m/>
    <s v="     "/>
    <x v="0"/>
    <x v="0"/>
    <s v="Vegetation"/>
    <x v="0"/>
    <m/>
    <s v="&lt;0.25"/>
    <s v="Square Feet: 80x80; Acreage: "/>
    <s v="Vegetation"/>
    <x v="0"/>
    <s v="Vegetation"/>
    <s v="All types of equipment / facility failure"/>
    <s v="Contact - Vegetation"/>
    <m/>
    <s v="Contact - Vegetation"/>
    <s v="Conductor"/>
    <s v="Unknown"/>
    <s v="Overhead"/>
    <s v="Primary"/>
    <s v="Conductor"/>
    <m/>
    <s v="103849874"/>
    <s v="     "/>
    <x v="0"/>
    <m/>
    <n v="39.601300000000002"/>
    <n v="-122.056"/>
    <m/>
    <s v="JACINTO-1102"/>
    <n v="12000"/>
    <s v="Cal Fire"/>
    <s v="Agriculture"/>
    <m/>
    <m/>
    <m/>
    <m/>
    <m/>
    <m/>
    <m/>
    <s v="N"/>
    <s v="N"/>
    <m/>
    <m/>
    <s v="     "/>
    <n v="39.601349999999996"/>
    <n v="-122.05551199999999"/>
    <s v="Sep 20 2017  2:00PM"/>
    <s v="BranchFail"/>
    <s v="A large green healthy branch failed exposing extensive included bark but no other defects were present.  No further work needed."/>
    <s v="EUCA"/>
    <s v="70"/>
    <s v="26"/>
    <s v="15"/>
    <s v="Slight"/>
    <s v="None"/>
    <s v="N"/>
    <s v="1"/>
    <m/>
    <s v="Valley"/>
    <s v="D"/>
    <s v="CrossArm"/>
    <s v="BareWire"/>
    <s v="0"/>
  </r>
  <r>
    <x v="1554"/>
    <s v="     "/>
    <d v="2017-09-19T00:00:00"/>
    <d v="1899-12-30T19:13:00"/>
    <s v="38"/>
    <x v="2"/>
    <s v="9"/>
    <x v="3"/>
    <d v="2017-09-19T00:00:00"/>
    <d v="1899-12-30T19:13:00"/>
    <m/>
    <s v="     "/>
    <x v="1"/>
    <m/>
    <x v="1"/>
    <m/>
    <s v="1882082"/>
    <s v="17-0080147"/>
    <m/>
    <m/>
    <n v="113263000"/>
    <m/>
    <s v="     "/>
    <x v="0"/>
    <x v="0"/>
    <s v="Vegetation"/>
    <x v="0"/>
    <m/>
    <s v="&lt;0.25"/>
    <s v="Square Feet: 40x10; Acreage: "/>
    <s v="Vegetation"/>
    <x v="0"/>
    <s v="Vegetation"/>
    <s v="All types of equipment / facility failure"/>
    <s v="Contact - Vegetation"/>
    <m/>
    <s v="Contact - Vegetation"/>
    <s v="Conductor"/>
    <s v="Unknown"/>
    <s v="Overhead"/>
    <s v="Primary"/>
    <s v="Conductor"/>
    <m/>
    <s v="100207112"/>
    <s v="     "/>
    <x v="0"/>
    <m/>
    <n v="35.478400000000001"/>
    <n v="-119.29600000000001"/>
    <m/>
    <s v="RIO-BRAVO-1106"/>
    <n v="12000"/>
    <s v="Unknown"/>
    <s v="Agriculture"/>
    <m/>
    <m/>
    <m/>
    <m/>
    <m/>
    <m/>
    <m/>
    <s v="N"/>
    <s v="N"/>
    <m/>
    <m/>
    <s v="     "/>
    <m/>
    <m/>
    <s v="Sep 20 2017 12:00AM"/>
    <s v="3rdParty"/>
    <s v="According to Greg Faubus, owner of 30100 Orange Ave, third party hired by Guillermo Campus (661-979-8344), neighbor at 18458 Poplar Ave, was cutting down Eucalyptus tree when it fell onto high voltage power lines. Tree cause lines to come down, pole to break and a fire to ignite. Victor Silva, who was trimming the trees agreed with Greg Faubus’ statement."/>
    <s v="EUCA"/>
    <s v="30"/>
    <s v="25"/>
    <s v="15"/>
    <m/>
    <m/>
    <m/>
    <m/>
    <m/>
    <m/>
    <m/>
    <s v="Triangle"/>
    <s v="BareWire"/>
    <s v="0"/>
  </r>
  <r>
    <x v="1555"/>
    <s v="     "/>
    <d v="2017-09-20T00:00:00"/>
    <d v="1899-12-30T11:14:16"/>
    <s v="38"/>
    <x v="2"/>
    <s v="9"/>
    <x v="3"/>
    <d v="2017-09-20T00:00:00"/>
    <d v="1899-12-30T11:14:00"/>
    <s v="FAS only. Bare hot legs got together. Possibly due to squirrel. Caused small fire at base of pole 10x15. FD put out fire. "/>
    <s v="     "/>
    <x v="0"/>
    <d v="2021-02-18T00:00:00"/>
    <x v="0"/>
    <m/>
    <m/>
    <s v="N/A"/>
    <m/>
    <s v="8013481136"/>
    <m/>
    <m/>
    <s v="     "/>
    <x v="0"/>
    <x v="0"/>
    <m/>
    <x v="0"/>
    <m/>
    <s v="&lt;0.25"/>
    <m/>
    <s v="Contact - Animal - Other"/>
    <x v="6"/>
    <s v="Contact - Animal"/>
    <s v="Contact from object"/>
    <s v="Contact - Animal"/>
    <m/>
    <s v="Contact - Animal"/>
    <s v="Conductor"/>
    <s v="No"/>
    <s v="Overhead"/>
    <m/>
    <s v="Conductor"/>
    <m/>
    <s v="82021101"/>
    <s v="     "/>
    <x v="1"/>
    <n v="518"/>
    <n v="37.223500000000001"/>
    <n v="-121.953"/>
    <s v="Santa Clara"/>
    <s v="LOS-GATOS-1101"/>
    <m/>
    <s v="Santa Clara Fire Dept."/>
    <s v="Urban"/>
    <m/>
    <m/>
    <m/>
    <m/>
    <m/>
    <m/>
    <m/>
    <s v="N"/>
    <s v="N"/>
    <m/>
    <m/>
    <s v="     "/>
    <m/>
    <m/>
    <m/>
    <m/>
    <m/>
    <m/>
    <m/>
    <m/>
    <m/>
    <m/>
    <m/>
    <m/>
    <m/>
    <m/>
    <m/>
    <m/>
    <m/>
    <m/>
    <m/>
  </r>
  <r>
    <x v="1556"/>
    <s v="     "/>
    <d v="2017-09-20T00:00:00"/>
    <d v="1899-12-30T08:41:00"/>
    <s v="38"/>
    <x v="2"/>
    <s v="9"/>
    <x v="3"/>
    <d v="2017-09-20T00:00:00"/>
    <m/>
    <m/>
    <s v="     "/>
    <x v="1"/>
    <m/>
    <x v="1"/>
    <m/>
    <m/>
    <m/>
    <s v="INT-10165"/>
    <m/>
    <m/>
    <m/>
    <s v="     "/>
    <x v="0"/>
    <x v="0"/>
    <s v="Vegetation"/>
    <x v="2"/>
    <m/>
    <s v="10-99"/>
    <s v="Square Feet: ; Acreage: 48"/>
    <s v="Contact - Animal - Other"/>
    <x v="6"/>
    <s v="Contact - Animal"/>
    <s v="All types of equipment / facility failure"/>
    <s v="Contact - Animal"/>
    <m/>
    <s v="Contact - Animal"/>
    <s v="Conductor"/>
    <s v="None"/>
    <s v="Overhead"/>
    <s v="Transmission"/>
    <s v="Conductor"/>
    <m/>
    <s v="Pole 2/6 - Arburua Tap"/>
    <s v="     "/>
    <x v="0"/>
    <m/>
    <n v="36.940399999999997"/>
    <n v="-120.901"/>
    <m/>
    <s v="LOS-BANOS-MERCY-SPRINGS-SW-STA-70"/>
    <n v="70000"/>
    <s v="Cal Fire"/>
    <s v="Herbaceous"/>
    <m/>
    <m/>
    <m/>
    <m/>
    <m/>
    <m/>
    <m/>
    <s v="N"/>
    <s v="N"/>
    <m/>
    <m/>
    <s v="     "/>
    <m/>
    <m/>
    <m/>
    <m/>
    <m/>
    <m/>
    <m/>
    <m/>
    <m/>
    <m/>
    <m/>
    <m/>
    <m/>
    <m/>
    <m/>
    <m/>
    <m/>
    <m/>
    <m/>
  </r>
  <r>
    <x v="1557"/>
    <s v="     "/>
    <d v="2017-09-20T00:00:00"/>
    <d v="1899-12-30T02:06:00"/>
    <s v="38"/>
    <x v="2"/>
    <s v="9"/>
    <x v="3"/>
    <d v="2017-09-20T00:00:00"/>
    <d v="1899-12-30T02:06:00"/>
    <s v="car broke pole and wires"/>
    <s v="     "/>
    <x v="1"/>
    <m/>
    <x v="1"/>
    <m/>
    <s v="1882150"/>
    <s v="17-0080179"/>
    <m/>
    <m/>
    <n v="113263000"/>
    <m/>
    <s v="     "/>
    <x v="0"/>
    <x v="0"/>
    <s v="Vegetation"/>
    <x v="0"/>
    <m/>
    <s v="&lt;0.25"/>
    <s v="Square Feet: ; Acreage: "/>
    <s v="Contact - 3rd Party"/>
    <x v="8"/>
    <s v="Contact - 3rd Party"/>
    <s v="All types of equipment / facility failure"/>
    <s v="Contact - Vehicle"/>
    <m/>
    <s v="Contact - Vehicle"/>
    <s v="Pole"/>
    <s v="Pacific Bell"/>
    <s v="Overhead"/>
    <s v="Primary"/>
    <s v="Conductor"/>
    <m/>
    <s v="100322388"/>
    <s v="     "/>
    <x v="1"/>
    <n v="500"/>
    <n v="37.259700000000002"/>
    <n v="-122.322"/>
    <m/>
    <s v="HALF-MOON-BAY-1103"/>
    <n v="12000"/>
    <s v="Unknown"/>
    <s v="Urban"/>
    <m/>
    <m/>
    <m/>
    <m/>
    <m/>
    <m/>
    <m/>
    <s v="N"/>
    <s v="N"/>
    <m/>
    <m/>
    <s v="     "/>
    <m/>
    <m/>
    <m/>
    <m/>
    <m/>
    <m/>
    <m/>
    <m/>
    <m/>
    <m/>
    <m/>
    <m/>
    <m/>
    <m/>
    <m/>
    <m/>
    <m/>
    <m/>
    <m/>
  </r>
  <r>
    <x v="1558"/>
    <s v="     "/>
    <d v="2017-09-21T00:00:00"/>
    <d v="1899-12-30T08:39:00"/>
    <s v="38"/>
    <x v="2"/>
    <s v="9"/>
    <x v="3"/>
    <d v="2017-09-21T00:00:00"/>
    <d v="1899-12-30T02:32:00"/>
    <s v="MADE REPAIRS AT TRANSF POLE ON OH SVC TO MTR# 1009967618. RE-ENERGIZED TRANSF AT 13:10, CHKD POWER OK, 491/489/491."/>
    <s v="     "/>
    <x v="1"/>
    <m/>
    <x v="1"/>
    <m/>
    <s v="1883030"/>
    <s v="17-0080558"/>
    <m/>
    <m/>
    <m/>
    <m/>
    <s v="     "/>
    <x v="0"/>
    <x v="0"/>
    <s v="Vegetation"/>
    <x v="0"/>
    <m/>
    <s v="&lt;0.25"/>
    <s v="Square Feet: ; Acreage: "/>
    <s v="Equipment - PG&amp;E"/>
    <x v="10"/>
    <s v="Equipment - PG&amp;E"/>
    <s v="All types of equipment / facility failure"/>
    <s v="Splice/Clamp/Connector"/>
    <s v="Splice/Clamp/Connector"/>
    <m/>
    <m/>
    <s v="Unknown"/>
    <s v="Overhead"/>
    <s v="Secondary"/>
    <s v="Conductor"/>
    <m/>
    <s v="100347380"/>
    <s v="     "/>
    <x v="0"/>
    <m/>
    <n v="39.614699999999999"/>
    <n v="-121.726"/>
    <m/>
    <s v="BUTTE-1103"/>
    <m/>
    <s v="N.A."/>
    <s v="Herbaceous"/>
    <m/>
    <m/>
    <m/>
    <m/>
    <m/>
    <m/>
    <m/>
    <s v="N"/>
    <s v="N"/>
    <m/>
    <m/>
    <s v="     "/>
    <m/>
    <m/>
    <m/>
    <m/>
    <m/>
    <m/>
    <m/>
    <m/>
    <m/>
    <m/>
    <m/>
    <m/>
    <m/>
    <m/>
    <m/>
    <m/>
    <m/>
    <m/>
    <m/>
  </r>
  <r>
    <x v="1559"/>
    <s v="     "/>
    <d v="2017-09-22T00:00:00"/>
    <d v="1899-12-30T14:28:00"/>
    <s v="38"/>
    <x v="2"/>
    <s v="9"/>
    <x v="3"/>
    <m/>
    <m/>
    <s v="CAP BANK 179K HAD NG CONN AND FLASHED INSUL. PLACED ON COE #290659. SMALL VEG FIRE. 100'W 300'L"/>
    <s v="     "/>
    <x v="1"/>
    <m/>
    <x v="1"/>
    <m/>
    <m/>
    <m/>
    <m/>
    <m/>
    <m/>
    <m/>
    <s v="     "/>
    <x v="0"/>
    <x v="0"/>
    <s v="Vegetation"/>
    <x v="0"/>
    <m/>
    <s v="&lt;0.25"/>
    <s v="Square Feet: 100x300; Acreage: "/>
    <s v="Equipment - PG&amp;E"/>
    <x v="11"/>
    <s v="Equipment - PG&amp;E"/>
    <s v="All types of equipment / facility failure"/>
    <s v="Capacitor Bank"/>
    <s v="Capacitor Bank"/>
    <m/>
    <m/>
    <s v="Unknown"/>
    <s v="Overhead"/>
    <s v="Primary"/>
    <s v="Capacitor Bank"/>
    <m/>
    <s v="100663084"/>
    <s v="     "/>
    <x v="0"/>
    <m/>
    <n v="36.0961"/>
    <n v="-120.05800000000001"/>
    <m/>
    <s v="GATES-1104"/>
    <n v="12000"/>
    <s v="SAME AS TAG. FD NOT STANDING BY UPON ARRIVAL"/>
    <s v="Agriculture"/>
    <m/>
    <m/>
    <m/>
    <m/>
    <m/>
    <m/>
    <m/>
    <s v="N"/>
    <s v="N"/>
    <m/>
    <m/>
    <s v="     "/>
    <m/>
    <m/>
    <m/>
    <m/>
    <m/>
    <m/>
    <m/>
    <m/>
    <m/>
    <m/>
    <m/>
    <m/>
    <m/>
    <m/>
    <m/>
    <m/>
    <m/>
    <m/>
    <m/>
  </r>
  <r>
    <x v="1560"/>
    <s v="     "/>
    <d v="2017-09-23T00:00:00"/>
    <d v="1899-12-30T14:17:00"/>
    <s v="38"/>
    <x v="2"/>
    <s v="9"/>
    <x v="3"/>
    <d v="2017-09-23T00:00:00"/>
    <d v="1899-12-30T14:17:00"/>
    <s v="CREW TO REPLACE 1 SPAN OF 4ACSR.  3RD PARTY FELL TREE ACROSS THE LINE"/>
    <s v="     "/>
    <x v="1"/>
    <m/>
    <x v="1"/>
    <m/>
    <s v="1884647"/>
    <s v="17-0081216"/>
    <m/>
    <m/>
    <n v="113343000"/>
    <m/>
    <s v="     "/>
    <x v="0"/>
    <x v="0"/>
    <s v="Vegetation"/>
    <x v="0"/>
    <m/>
    <s v="0.26-9.99"/>
    <s v="Square Feet: ; Acreage: 3"/>
    <s v="Vegetation"/>
    <x v="0"/>
    <s v="Vegetation"/>
    <s v="All types of equipment / facility failure"/>
    <s v="Contact - Vegetation"/>
    <m/>
    <s v="Contact - Vegetation"/>
    <s v="Conductor"/>
    <s v="Pacific Bell"/>
    <s v="Overhead"/>
    <s v="Primary"/>
    <s v="Conductor"/>
    <m/>
    <s v="101467221"/>
    <s v="     "/>
    <x v="1"/>
    <n v="246"/>
    <n v="40.6509"/>
    <n v="-122.297"/>
    <m/>
    <s v="OREGON-TRAIL-1103"/>
    <n v="12000"/>
    <s v="DARREN STEWART 448-2421"/>
    <s v="Herbaceous"/>
    <m/>
    <m/>
    <m/>
    <m/>
    <m/>
    <m/>
    <m/>
    <s v="N"/>
    <s v="Y"/>
    <s v="201709232100"/>
    <s v="201709271130"/>
    <s v="     "/>
    <m/>
    <m/>
    <s v="Sep 25 2017 12:00AM"/>
    <s v="3rdParty"/>
    <s v="eucalyptus being removed by third party tree crew fell across three phase primary lines."/>
    <s v="EUCA"/>
    <s v="60"/>
    <s v="10"/>
    <s v="30"/>
    <m/>
    <m/>
    <m/>
    <m/>
    <m/>
    <m/>
    <m/>
    <s v="CrossArm"/>
    <s v="BareWire"/>
    <s v="3"/>
  </r>
  <r>
    <x v="1561"/>
    <s v="     "/>
    <d v="2017-09-23T00:00:00"/>
    <d v="1899-12-30T09:16:00"/>
    <s v="38"/>
    <x v="2"/>
    <s v="9"/>
    <x v="3"/>
    <d v="2017-09-23T00:00:00"/>
    <d v="1899-12-30T09:16:00"/>
    <s v="0"/>
    <s v="     "/>
    <x v="1"/>
    <m/>
    <x v="1"/>
    <m/>
    <s v="1884524"/>
    <s v="17-0081190"/>
    <m/>
    <m/>
    <m/>
    <m/>
    <s v="     "/>
    <x v="0"/>
    <x v="0"/>
    <s v="Vegetation"/>
    <x v="0"/>
    <m/>
    <s v="&lt;0.25"/>
    <s v="Square Feet: ; Acreage: "/>
    <s v="Equipment - PG&amp;E"/>
    <x v="2"/>
    <s v="Equipment - PG&amp;E"/>
    <s v="All types of equipment / facility failure"/>
    <s v="Pole"/>
    <s v="Pole"/>
    <m/>
    <m/>
    <s v="Unknown"/>
    <s v="Overhead"/>
    <s v="Primary"/>
    <s v="Conductor"/>
    <m/>
    <s v="101181497"/>
    <s v="     "/>
    <x v="0"/>
    <m/>
    <n v="37.012700000000002"/>
    <n v="-120.626"/>
    <m/>
    <s v="DOS-PALOS-1101"/>
    <n v="12000"/>
    <s v="Cal Fire"/>
    <s v="Agriculture"/>
    <m/>
    <m/>
    <m/>
    <m/>
    <m/>
    <m/>
    <m/>
    <s v="N"/>
    <s v="N"/>
    <m/>
    <m/>
    <s v="     "/>
    <m/>
    <m/>
    <m/>
    <m/>
    <m/>
    <m/>
    <m/>
    <m/>
    <m/>
    <m/>
    <m/>
    <m/>
    <m/>
    <m/>
    <m/>
    <m/>
    <m/>
    <m/>
    <m/>
  </r>
  <r>
    <x v="1562"/>
    <s v="     "/>
    <d v="2017-09-24T00:00:00"/>
    <d v="1899-12-30T16:42:00"/>
    <s v="39"/>
    <x v="2"/>
    <s v="9"/>
    <x v="3"/>
    <d v="2017-09-24T00:00:00"/>
    <d v="1899-12-30T16:42:00"/>
    <s v="1 SPAN 1 WIRE 6SOLCU. DWN. 2787 JOY RD. SUPR ON SITE. CREW TO REPAIR"/>
    <s v="     "/>
    <x v="1"/>
    <m/>
    <x v="1"/>
    <m/>
    <s v="1885026"/>
    <s v="17-0081329"/>
    <m/>
    <m/>
    <n v="113540000"/>
    <m/>
    <s v="     "/>
    <x v="0"/>
    <x v="0"/>
    <s v="Vegetation"/>
    <x v="0"/>
    <m/>
    <s v="0.26-9.99"/>
    <s v="Square Feet: ; Acreage: 1.5"/>
    <s v="Vegetation"/>
    <x v="0"/>
    <s v="Vegetation"/>
    <s v="All types of equipment / facility failure"/>
    <s v="Contact - Vegetation"/>
    <m/>
    <s v="Contact - Vegetation"/>
    <s v="Conductor"/>
    <s v="Pacific Bell"/>
    <s v="Overhead"/>
    <s v="Primary"/>
    <s v="Conductor"/>
    <m/>
    <s v="101973946"/>
    <s v="     "/>
    <x v="2"/>
    <n v="180"/>
    <n v="38.386899999999997"/>
    <n v="-122.967"/>
    <m/>
    <s v="MOLINO-1102"/>
    <n v="12000"/>
    <s v="DOUG JONES"/>
    <s v="Conifer Forest"/>
    <m/>
    <m/>
    <m/>
    <m/>
    <m/>
    <m/>
    <m/>
    <s v="N"/>
    <s v="N"/>
    <m/>
    <m/>
    <s v="     "/>
    <n v="38.3857"/>
    <n v="-122.961"/>
    <s v="Sep 25 2017  7:00AM"/>
    <s v="BranchFail"/>
    <s v="LARGE REDWOOD. DROPPED GREEN LIMB ON LINES. BREAKING 1 PHASE. CAUSING VEGETATION FIRE AT LOCATIONS"/>
    <s v="REDW"/>
    <s v="130"/>
    <s v="59"/>
    <s v="3"/>
    <s v="None"/>
    <s v="None"/>
    <s v="N"/>
    <s v="1"/>
    <m/>
    <s v="Ridge"/>
    <s v="D"/>
    <s v="CrossArm"/>
    <s v="BareWire"/>
    <s v="8"/>
  </r>
  <r>
    <x v="1563"/>
    <s v="     "/>
    <d v="2017-09-24T00:00:00"/>
    <d v="1899-12-30T19:11:52"/>
    <s v="39"/>
    <x v="2"/>
    <s v="9"/>
    <x v="3"/>
    <m/>
    <m/>
    <s v="2787 JOY RD in Occidental; OFC says &quot;DOWN LINE ACROSS DIRT RD-DOWN THE STREET A BIT/TRNSFRMER ON FIRE...FD ON SITE&quot;; FLD says &quot;ACCIDENTLY SENT TAG AWAY WITH NO EC TAG. GOT THIS ONE TO MAKE EC TAG. OTHER ONE HAS FIRE INFO&quot;; sounds like this is referring to a different event??"/>
    <s v="     "/>
    <x v="0"/>
    <d v="2021-03-09T00:00:00"/>
    <x v="0"/>
    <m/>
    <s v="1885026"/>
    <s v="N/A"/>
    <m/>
    <s v="T004145289, T004145248"/>
    <n v="113539626"/>
    <m/>
    <s v="     "/>
    <x v="0"/>
    <x v="0"/>
    <m/>
    <x v="0"/>
    <m/>
    <s v="0.26-9.99"/>
    <m/>
    <s v="Vegetation"/>
    <x v="0"/>
    <s v="Vegetation"/>
    <s v="Contact from object"/>
    <s v="Contact - Vegetation"/>
    <m/>
    <s v="Contact - Vegetation"/>
    <s v="Conductor"/>
    <s v="Yes"/>
    <s v="Overhead"/>
    <m/>
    <s v="Conductor"/>
    <m/>
    <s v="42571102"/>
    <s v="     "/>
    <x v="2"/>
    <n v="180"/>
    <n v="38.387500000000003"/>
    <n v="-122.967"/>
    <s v="Sonoma"/>
    <s v="MOLINO-1102"/>
    <m/>
    <m/>
    <s v="Urban"/>
    <m/>
    <m/>
    <m/>
    <m/>
    <m/>
    <m/>
    <m/>
    <s v="N"/>
    <s v="N"/>
    <m/>
    <m/>
    <s v="     "/>
    <m/>
    <m/>
    <m/>
    <m/>
    <m/>
    <m/>
    <m/>
    <m/>
    <m/>
    <m/>
    <m/>
    <m/>
    <m/>
    <m/>
    <m/>
    <m/>
    <m/>
    <m/>
    <m/>
  </r>
  <r>
    <x v="1564"/>
    <s v="     "/>
    <d v="2017-09-24T00:00:00"/>
    <d v="1899-12-30T02:13:00"/>
    <s v="39"/>
    <x v="2"/>
    <s v="9"/>
    <x v="3"/>
    <d v="2017-09-24T00:00:00"/>
    <m/>
    <m/>
    <s v="     "/>
    <x v="1"/>
    <m/>
    <x v="1"/>
    <m/>
    <m/>
    <m/>
    <s v="INT-10181"/>
    <m/>
    <m/>
    <m/>
    <s v="     "/>
    <x v="0"/>
    <x v="0"/>
    <s v="Vegetation"/>
    <x v="2"/>
    <m/>
    <s v="10-99"/>
    <s v="Square Feet: ; Acreage: 37"/>
    <s v="Equipment - PG&amp;E"/>
    <x v="4"/>
    <s v="Equipment - PG&amp;E"/>
    <s v="All types of equipment / facility failure"/>
    <s v="Conductor"/>
    <s v="Conductor"/>
    <m/>
    <m/>
    <s v="Unknown"/>
    <s v="Overhead"/>
    <s v="Transmission"/>
    <s v="Conductor"/>
    <m/>
    <s v="Pole 016/297"/>
    <s v="     "/>
    <x v="0"/>
    <m/>
    <n v="38.104599999999998"/>
    <n v="-120.989"/>
    <m/>
    <s v="VALLEY-SPRINGS-#2-60"/>
    <n v="60000"/>
    <s v="Cal Fire"/>
    <s v="Herbaceous"/>
    <m/>
    <m/>
    <m/>
    <m/>
    <m/>
    <m/>
    <m/>
    <s v="N"/>
    <s v="N"/>
    <m/>
    <m/>
    <s v="     "/>
    <m/>
    <m/>
    <m/>
    <m/>
    <m/>
    <m/>
    <m/>
    <m/>
    <m/>
    <m/>
    <m/>
    <m/>
    <m/>
    <m/>
    <m/>
    <m/>
    <m/>
    <m/>
    <m/>
  </r>
  <r>
    <x v="1565"/>
    <s v="     "/>
    <d v="2017-09-24T00:00:00"/>
    <d v="1899-12-30T07:54:00"/>
    <s v="39"/>
    <x v="2"/>
    <s v="9"/>
    <x v="3"/>
    <d v="2017-09-24T00:00:00"/>
    <m/>
    <s v="CREW TO REPAIR OPEN JUMPERS AT 2 LOCATIONS"/>
    <s v="     "/>
    <x v="1"/>
    <m/>
    <x v="1"/>
    <m/>
    <s v="1884866"/>
    <s v="17-0081260"/>
    <m/>
    <m/>
    <n v="113479000"/>
    <m/>
    <s v="     "/>
    <x v="0"/>
    <x v="0"/>
    <s v="Vegetation"/>
    <x v="0"/>
    <m/>
    <s v="&lt;3 meters of linear travel"/>
    <s v="Square Feet: ; Acreage: "/>
    <s v="Contact - Animal - Other"/>
    <x v="6"/>
    <s v="Contact - Animal"/>
    <s v="All types of equipment / facility failure"/>
    <s v="Contact - Animal"/>
    <m/>
    <s v="Contact - Animal"/>
    <s v="Conductor"/>
    <s v="Pacific Bell"/>
    <s v="Overhead"/>
    <s v="Primary"/>
    <s v="Conductor"/>
    <m/>
    <s v="100515206"/>
    <s v="     "/>
    <x v="0"/>
    <m/>
    <n v="37.401400000000002"/>
    <n v="-122.027"/>
    <m/>
    <s v="LAWRENCE-1106"/>
    <n v="12000"/>
    <s v="Unknown"/>
    <s v="Urban"/>
    <m/>
    <m/>
    <m/>
    <m/>
    <m/>
    <m/>
    <m/>
    <s v="N"/>
    <s v="N"/>
    <m/>
    <m/>
    <s v="     "/>
    <m/>
    <m/>
    <m/>
    <m/>
    <m/>
    <m/>
    <m/>
    <m/>
    <m/>
    <m/>
    <m/>
    <m/>
    <m/>
    <m/>
    <m/>
    <m/>
    <m/>
    <m/>
    <m/>
  </r>
  <r>
    <x v="1566"/>
    <s v="     "/>
    <d v="2017-09-25T00:00:00"/>
    <d v="1899-12-30T19:49:00"/>
    <s v="39"/>
    <x v="2"/>
    <s v="9"/>
    <x v="3"/>
    <d v="2017-09-25T00:00:00"/>
    <m/>
    <m/>
    <s v="     "/>
    <x v="1"/>
    <m/>
    <x v="1"/>
    <m/>
    <m/>
    <m/>
    <s v="INT-10186"/>
    <m/>
    <m/>
    <m/>
    <s v="     "/>
    <x v="0"/>
    <x v="0"/>
    <s v="Vegetation"/>
    <x v="2"/>
    <m/>
    <s v="&lt;0.25"/>
    <s v="Square Feet: ; Acreage: "/>
    <s v="Equipment - PG&amp;E"/>
    <x v="16"/>
    <s v="Equipment - PG&amp;E"/>
    <s v="All types of equipment / facility failure"/>
    <s v="Insulator"/>
    <s v="Insulator"/>
    <m/>
    <m/>
    <s v="Unknown"/>
    <s v="Overhead"/>
    <s v="Transmission"/>
    <s v="Conductor"/>
    <m/>
    <s v="Tower 058/249"/>
    <s v="     "/>
    <x v="0"/>
    <m/>
    <n v="36.813699999999997"/>
    <n v="-121.721"/>
    <m/>
    <s v="METCALF-MOSS-LANDING-#2-230"/>
    <n v="230000"/>
    <s v="Unknown"/>
    <s v="Hardwood Woodland"/>
    <m/>
    <m/>
    <m/>
    <m/>
    <m/>
    <m/>
    <m/>
    <s v="N"/>
    <s v="N"/>
    <m/>
    <m/>
    <s v="     "/>
    <m/>
    <m/>
    <m/>
    <m/>
    <m/>
    <m/>
    <m/>
    <m/>
    <m/>
    <m/>
    <m/>
    <m/>
    <m/>
    <m/>
    <m/>
    <m/>
    <m/>
    <m/>
    <m/>
  </r>
  <r>
    <x v="1567"/>
    <s v="     "/>
    <d v="2017-09-26T00:00:00"/>
    <d v="1899-12-30T17:44:00"/>
    <s v="39"/>
    <x v="2"/>
    <s v="9"/>
    <x v="3"/>
    <d v="2017-09-26T00:00:00"/>
    <m/>
    <s v="Temp fixed open jumper on main line"/>
    <s v="     "/>
    <x v="1"/>
    <m/>
    <x v="1"/>
    <m/>
    <s v="1886318"/>
    <s v="17-0081913"/>
    <m/>
    <m/>
    <n v="113626000"/>
    <m/>
    <s v="     "/>
    <x v="0"/>
    <x v="0"/>
    <s v="Vegetation"/>
    <x v="0"/>
    <m/>
    <s v="0.26-9.99"/>
    <s v="Square Feet: ; Acreage: 2"/>
    <s v="Equipment - PG&amp;E"/>
    <x v="9"/>
    <s v="Equipment - PG&amp;E"/>
    <s v="All types of equipment / facility failure"/>
    <s v="Jumper"/>
    <s v="Jumper"/>
    <m/>
    <m/>
    <s v="Unknown"/>
    <s v="Overhead"/>
    <s v="Primary"/>
    <s v="Other"/>
    <m/>
    <s v="102228291"/>
    <s v="     "/>
    <x v="0"/>
    <n v="185"/>
    <n v="38.064300000000003"/>
    <n v="-122.806"/>
    <m/>
    <s v="OLEMA-1101"/>
    <n v="12000"/>
    <s v="Unknown"/>
    <s v="Hardwood Woodland"/>
    <m/>
    <m/>
    <m/>
    <m/>
    <m/>
    <m/>
    <m/>
    <s v="N"/>
    <s v="N"/>
    <m/>
    <m/>
    <s v="     "/>
    <m/>
    <m/>
    <m/>
    <m/>
    <m/>
    <m/>
    <m/>
    <m/>
    <m/>
    <m/>
    <m/>
    <m/>
    <m/>
    <m/>
    <m/>
    <m/>
    <m/>
    <m/>
    <m/>
  </r>
  <r>
    <x v="1568"/>
    <s v="     "/>
    <d v="2017-09-27T00:00:00"/>
    <d v="1899-12-30T19:06:00"/>
    <s v="39"/>
    <x v="2"/>
    <s v="9"/>
    <x v="3"/>
    <d v="2017-09-27T00:00:00"/>
    <d v="1899-12-30T19:06:00"/>
    <s v="wire down in 60kv underbuild. 1 wire 1 span. crew required to make repairs. switched circuit to backfeed. cal fire on site. small grass fire started."/>
    <s v="     "/>
    <x v="1"/>
    <m/>
    <x v="1"/>
    <m/>
    <s v="1887095"/>
    <s v="17-0082303"/>
    <m/>
    <m/>
    <n v="113631000"/>
    <m/>
    <s v="     "/>
    <x v="0"/>
    <x v="0"/>
    <s v="Vegetation"/>
    <x v="0"/>
    <m/>
    <s v="&lt;0.25"/>
    <s v="Square Feet: ; Acreage: "/>
    <s v="Equipment - PG&amp;E"/>
    <x v="4"/>
    <s v="Equipment - PG&amp;E"/>
    <s v="All types of equipment / facility failure"/>
    <s v="Conductor"/>
    <s v="Conductor"/>
    <m/>
    <m/>
    <s v="Unknown"/>
    <s v="Overhead"/>
    <s v="Primary"/>
    <s v="Conductor"/>
    <m/>
    <s v="103660812"/>
    <s v="     "/>
    <x v="1"/>
    <n v="100"/>
    <n v="40.7592"/>
    <n v="-123.995"/>
    <m/>
    <s v="ARCATA-1122"/>
    <n v="12000"/>
    <s v="Cal Fire"/>
    <s v="Barren/Other"/>
    <m/>
    <m/>
    <m/>
    <m/>
    <m/>
    <m/>
    <m/>
    <s v="N"/>
    <s v="N"/>
    <m/>
    <m/>
    <s v="     "/>
    <m/>
    <m/>
    <m/>
    <m/>
    <m/>
    <m/>
    <m/>
    <m/>
    <m/>
    <m/>
    <m/>
    <m/>
    <m/>
    <m/>
    <m/>
    <m/>
    <m/>
    <m/>
    <m/>
  </r>
  <r>
    <x v="1569"/>
    <s v="     "/>
    <d v="2017-09-27T00:00:00"/>
    <d v="1899-12-30T12:12:00"/>
    <s v="39"/>
    <x v="2"/>
    <s v="9"/>
    <x v="3"/>
    <d v="2017-09-27T00:00:00"/>
    <d v="1899-12-30T12:12:00"/>
    <s v="0"/>
    <s v="     "/>
    <x v="1"/>
    <m/>
    <x v="1"/>
    <m/>
    <s v="1886847"/>
    <s v="17-0082180"/>
    <m/>
    <m/>
    <m/>
    <m/>
    <s v="     "/>
    <x v="0"/>
    <x v="0"/>
    <s v="Vegetation"/>
    <x v="0"/>
    <m/>
    <s v="&lt;0.25"/>
    <s v="Square Feet: ; Acreage: "/>
    <s v="Vegetation"/>
    <x v="0"/>
    <s v="Vegetation"/>
    <s v="All types of equipment / facility failure"/>
    <s v="Contact - Vegetation"/>
    <m/>
    <s v="Contact - Vegetation"/>
    <s v="Fuse"/>
    <s v="Pacific Bell"/>
    <s v="Overhead"/>
    <s v="Primary"/>
    <s v="Fuse"/>
    <m/>
    <s v="100429924"/>
    <s v="     "/>
    <x v="2"/>
    <n v="280"/>
    <n v="39.484499999999997"/>
    <n v="-121.355"/>
    <m/>
    <s v="WYANDOTTE-1107"/>
    <n v="12000"/>
    <s v="bill lopez cell 530 521-8052"/>
    <s v="Hardwood Forest"/>
    <m/>
    <m/>
    <m/>
    <m/>
    <m/>
    <m/>
    <m/>
    <s v="N"/>
    <s v="N"/>
    <m/>
    <m/>
    <s v="     "/>
    <m/>
    <m/>
    <s v="Sep 29 2017 10:00AM"/>
    <s v="Unverified"/>
    <s v="There is no address attached to the meter number given fir the fault location, only the road wher the meter is located.  Meter is on a road with a lot of concerned notify first customers.  I located the transformer and end pole but did not observe any evidence of an outage or ignition point."/>
    <s v=""/>
    <m/>
    <m/>
    <m/>
    <m/>
    <m/>
    <m/>
    <m/>
    <m/>
    <m/>
    <m/>
    <m/>
    <m/>
    <m/>
  </r>
  <r>
    <x v="1570"/>
    <s v="     "/>
    <d v="2017-09-27T00:00:00"/>
    <d v="1899-12-30T09:11:00"/>
    <s v="39"/>
    <x v="2"/>
    <s v="9"/>
    <x v="3"/>
    <d v="2017-09-27T00:00:00"/>
    <m/>
    <s v="fire started mid span under wires"/>
    <s v="     "/>
    <x v="1"/>
    <m/>
    <x v="1"/>
    <m/>
    <s v="1886713"/>
    <s v="17-0082050"/>
    <m/>
    <m/>
    <m/>
    <m/>
    <s v="     "/>
    <x v="0"/>
    <x v="0"/>
    <s v="Vegetation"/>
    <x v="0"/>
    <m/>
    <s v="&lt;3 meters of linear travel"/>
    <s v="Square Feet: ; Acreage: "/>
    <s v="Contact - Animal - Bird"/>
    <x v="6"/>
    <s v="Contact - Bird"/>
    <s v="All types of equipment / facility failure"/>
    <s v="Contact - Animal"/>
    <m/>
    <s v="Contact - Animal"/>
    <s v="Transformer"/>
    <s v="Pacific Bell"/>
    <s v="Overhead"/>
    <s v="Primary"/>
    <s v="Transformer"/>
    <m/>
    <s v="102143577"/>
    <s v="     "/>
    <x v="0"/>
    <n v="175"/>
    <n v="39.016300000000001"/>
    <n v="-122.869"/>
    <m/>
    <s v="CLEAR-LAKE-1102"/>
    <n v="12000"/>
    <s v="N.A."/>
    <s v="Herbaceous"/>
    <m/>
    <m/>
    <m/>
    <m/>
    <m/>
    <m/>
    <m/>
    <s v="N"/>
    <s v="N"/>
    <m/>
    <m/>
    <s v="     "/>
    <m/>
    <m/>
    <m/>
    <m/>
    <m/>
    <m/>
    <m/>
    <m/>
    <m/>
    <m/>
    <m/>
    <m/>
    <m/>
    <m/>
    <m/>
    <m/>
    <m/>
    <m/>
    <m/>
  </r>
  <r>
    <x v="1571"/>
    <s v="     "/>
    <d v="2017-09-28T00:00:00"/>
    <d v="1899-12-30T18:28:00"/>
    <s v="39"/>
    <x v="2"/>
    <s v="9"/>
    <x v="3"/>
    <d v="2017-09-28T00:00:00"/>
    <m/>
    <s v="brought down by a dump truck dumping his load and hitting the wires"/>
    <s v="     "/>
    <x v="1"/>
    <m/>
    <x v="1"/>
    <m/>
    <m/>
    <m/>
    <m/>
    <m/>
    <m/>
    <m/>
    <s v="     "/>
    <x v="0"/>
    <x v="0"/>
    <s v="Vegetation"/>
    <x v="0"/>
    <m/>
    <s v="&lt;3 meters of linear travel"/>
    <s v="Square Feet: ; Acreage: "/>
    <s v="Contact - 3rd Party"/>
    <x v="8"/>
    <s v="Contact - 3rd Party"/>
    <s v="All types of equipment / facility failure"/>
    <s v="Contact - Vehicle"/>
    <m/>
    <s v="Contact - Vehicle"/>
    <s v="Conductor"/>
    <s v="Unknown"/>
    <s v="Overhead"/>
    <s v="Primary"/>
    <s v="Conductor"/>
    <m/>
    <s v="103627505"/>
    <s v="     "/>
    <x v="0"/>
    <m/>
    <n v="37.988399999999999"/>
    <n v="-122.09699999999999"/>
    <m/>
    <s v="FAIRVIEW-2206"/>
    <n v="21000"/>
    <s v="(510)374-7070"/>
    <s v="Urban"/>
    <m/>
    <m/>
    <m/>
    <m/>
    <m/>
    <m/>
    <m/>
    <s v="N"/>
    <s v="N"/>
    <m/>
    <m/>
    <s v="     "/>
    <m/>
    <m/>
    <m/>
    <m/>
    <m/>
    <m/>
    <m/>
    <m/>
    <m/>
    <m/>
    <m/>
    <m/>
    <m/>
    <m/>
    <m/>
    <m/>
    <m/>
    <m/>
    <m/>
  </r>
  <r>
    <x v="1572"/>
    <s v="     "/>
    <d v="2017-09-29T00:00:00"/>
    <d v="1899-12-30T02:33:57"/>
    <s v="39"/>
    <x v="2"/>
    <s v="9"/>
    <x v="3"/>
    <d v="2017-09-29T00:00:00"/>
    <d v="1899-12-30T02:33:00"/>
    <s v="transformer blown started small grass fire"/>
    <s v="     "/>
    <x v="0"/>
    <d v="2021-02-22T00:00:00"/>
    <x v="0"/>
    <m/>
    <m/>
    <m/>
    <m/>
    <s v="T004148535"/>
    <n v="113638764"/>
    <m/>
    <s v="     "/>
    <x v="0"/>
    <x v="0"/>
    <m/>
    <x v="0"/>
    <m/>
    <s v="&lt;3 meters of linear travel"/>
    <m/>
    <s v="Contact - Animal - Other"/>
    <x v="6"/>
    <s v="Contact - Animal"/>
    <s v="Contact from object"/>
    <s v="Contact - Animal"/>
    <m/>
    <s v="Contact - Animal"/>
    <s v="Transformer"/>
    <s v="No"/>
    <s v="Overhead"/>
    <m/>
    <s v="Transformer"/>
    <m/>
    <s v="oper # 68"/>
    <s v="     "/>
    <x v="0"/>
    <m/>
    <n v="39.531799999999997"/>
    <n v="-122.18600000000001"/>
    <s v="Glenn"/>
    <s v="LOGAN-CREEK-2101"/>
    <m/>
    <m/>
    <s v="Agriculture"/>
    <m/>
    <m/>
    <m/>
    <m/>
    <m/>
    <m/>
    <m/>
    <s v="N"/>
    <s v="N"/>
    <m/>
    <m/>
    <s v="     "/>
    <m/>
    <m/>
    <m/>
    <m/>
    <m/>
    <m/>
    <m/>
    <m/>
    <m/>
    <m/>
    <m/>
    <m/>
    <m/>
    <m/>
    <m/>
    <m/>
    <m/>
    <m/>
    <m/>
  </r>
  <r>
    <x v="1573"/>
    <s v="     "/>
    <d v="2017-09-29T00:00:00"/>
    <d v="1899-12-30T02:01:00"/>
    <s v="39"/>
    <x v="2"/>
    <s v="9"/>
    <x v="3"/>
    <d v="2017-09-29T00:00:00"/>
    <m/>
    <s v="T68 STEP DOWN TRANSFORMER OUTSIDE WILLOWS A SUB HAS SIGNS OF ARCING ON #1&amp;2 PHASES. DEAD RAT FOUND INSIDE CABINET. ARCING SIGNS AT TOP OF RIVETS OBOVE ENTRANCE DOOR AS WELL. STARTED SMALL GRASS FIRE AROUND TRANSFORMER. EC TAG BEING MADE UP"/>
    <s v="     "/>
    <x v="1"/>
    <m/>
    <x v="1"/>
    <m/>
    <m/>
    <s v="17-0082713"/>
    <m/>
    <m/>
    <m/>
    <m/>
    <s v="     "/>
    <x v="0"/>
    <x v="0"/>
    <s v="Vegetation"/>
    <x v="0"/>
    <m/>
    <s v="&lt;3 meters of linear travel"/>
    <s v="Square Feet: ; Acreage: "/>
    <s v="Contact - Animal - Other"/>
    <x v="6"/>
    <s v="Contact - Animal"/>
    <s v="All types of equipment / facility failure"/>
    <s v="Contact - Animal"/>
    <m/>
    <s v="Contact - Animal"/>
    <s v="Transformer"/>
    <s v="Unknown"/>
    <s v="Padmounted"/>
    <s v="Primary"/>
    <s v="Transformer"/>
    <m/>
    <s v="100419384"/>
    <s v="     "/>
    <x v="0"/>
    <m/>
    <n v="39.531700000000001"/>
    <n v="-122.18600000000001"/>
    <m/>
    <s v="LOGAN-CREEK-2101"/>
    <n v="21000"/>
    <s v="N.A."/>
    <s v="Agriculture"/>
    <m/>
    <m/>
    <m/>
    <m/>
    <m/>
    <m/>
    <m/>
    <s v="N"/>
    <s v="N"/>
    <m/>
    <m/>
    <s v="     "/>
    <m/>
    <m/>
    <m/>
    <m/>
    <m/>
    <m/>
    <m/>
    <m/>
    <m/>
    <m/>
    <m/>
    <m/>
    <m/>
    <m/>
    <m/>
    <m/>
    <m/>
    <m/>
    <m/>
  </r>
  <r>
    <x v="1574"/>
    <s v="     "/>
    <d v="2017-09-30T00:00:00"/>
    <d v="1899-12-30T15:08:00"/>
    <s v="39"/>
    <x v="2"/>
    <s v="9"/>
    <x v="3"/>
    <d v="2017-09-30T00:00:00"/>
    <m/>
    <m/>
    <s v="     "/>
    <x v="1"/>
    <m/>
    <x v="1"/>
    <m/>
    <m/>
    <m/>
    <s v="INT-10207"/>
    <m/>
    <m/>
    <m/>
    <s v="     "/>
    <x v="0"/>
    <x v="0"/>
    <s v="Vegetation"/>
    <x v="2"/>
    <m/>
    <s v="10-99"/>
    <s v="Square Feet: ; Acreage: 18"/>
    <s v="Contact - 3rd Party"/>
    <x v="3"/>
    <s v="Contact - 3rd Party"/>
    <s v="All types of equipment / facility failure"/>
    <s v="Vandalism"/>
    <m/>
    <s v="Vandalism"/>
    <m/>
    <s v="None"/>
    <s v="Overhead"/>
    <s v="Transmission"/>
    <s v="Conductor"/>
    <m/>
    <s v="Tower 030/132"/>
    <s v="     "/>
    <x v="0"/>
    <m/>
    <n v="37.410899999999998"/>
    <n v="-121.175"/>
    <m/>
    <s v="QUINTO-SW-STA-WESTLEY-230"/>
    <n v="230000"/>
    <s v="Cal Fire"/>
    <s v="Herbaceous"/>
    <n v="10"/>
    <m/>
    <m/>
    <m/>
    <m/>
    <m/>
    <m/>
    <s v="N"/>
    <s v="N"/>
    <m/>
    <m/>
    <s v="     "/>
    <m/>
    <m/>
    <m/>
    <m/>
    <m/>
    <m/>
    <m/>
    <m/>
    <m/>
    <m/>
    <m/>
    <m/>
    <m/>
    <m/>
    <m/>
    <m/>
    <m/>
    <m/>
    <m/>
  </r>
  <r>
    <x v="1575"/>
    <s v="     "/>
    <d v="2017-10-01T00:00:00"/>
    <d v="1899-12-30T23:51:00"/>
    <s v="40"/>
    <x v="3"/>
    <s v="10"/>
    <x v="3"/>
    <d v="2017-10-01T00:00:00"/>
    <d v="1899-12-30T23:51:00"/>
    <s v="0"/>
    <s v="     "/>
    <x v="1"/>
    <m/>
    <x v="1"/>
    <m/>
    <s v="1889028"/>
    <s v="17-0083226"/>
    <m/>
    <m/>
    <m/>
    <m/>
    <s v="     "/>
    <x v="0"/>
    <x v="0"/>
    <s v="Vegetation"/>
    <x v="0"/>
    <m/>
    <s v="0.26-9.99"/>
    <s v="Square Feet: ; Acreage: 1"/>
    <s v="Vegetation"/>
    <x v="0"/>
    <s v="Vegetation"/>
    <s v="All types of equipment / facility failure"/>
    <s v="Contact - Vegetation"/>
    <m/>
    <s v="Contact - Vegetation"/>
    <s v="Conductor"/>
    <s v="Unknown"/>
    <s v="Overhead"/>
    <s v="Primary"/>
    <s v="Conductor"/>
    <m/>
    <s v="101534592"/>
    <s v="     "/>
    <x v="0"/>
    <m/>
    <n v="40.019199999999998"/>
    <n v="-122.145"/>
    <m/>
    <s v="CORNING-1102"/>
    <n v="12000"/>
    <s v="MARK FRITZ"/>
    <s v="Agriculture"/>
    <m/>
    <m/>
    <m/>
    <m/>
    <m/>
    <m/>
    <m/>
    <s v="N"/>
    <s v="Y"/>
    <s v="201710011800"/>
    <s v="201710040200"/>
    <s v="     "/>
    <m/>
    <m/>
    <s v="Oct  2 2017 12:00AM"/>
    <s v="BranchFail"/>
    <s v="large stem from green eucalyptus broke out and fell across 12kv conductors"/>
    <s v="EUCA"/>
    <s v="70"/>
    <s v="22"/>
    <s v="30"/>
    <s v="Moderate"/>
    <s v="None"/>
    <s v="N"/>
    <s v="1"/>
    <m/>
    <s v="Valley"/>
    <s v="D"/>
    <s v="AlleyArm"/>
    <s v="BareWire"/>
    <s v="3"/>
  </r>
  <r>
    <x v="1576"/>
    <s v="     "/>
    <d v="2017-10-01T00:00:00"/>
    <d v="1899-12-30T16:11:00"/>
    <s v="40"/>
    <x v="3"/>
    <s v="10"/>
    <x v="3"/>
    <d v="2017-10-01T00:00:00"/>
    <d v="1899-12-30T17:15:00"/>
    <s v="TREE TOOK DOWN SERVICE CAUSING FIRE WICH BURNT POLE. CREW TO REPLACE POLE"/>
    <s v="     "/>
    <x v="1"/>
    <m/>
    <x v="1"/>
    <m/>
    <s v="1888916"/>
    <s v="17-0083168"/>
    <m/>
    <m/>
    <m/>
    <m/>
    <s v="     "/>
    <x v="0"/>
    <x v="0"/>
    <s v="Vegetation"/>
    <x v="0"/>
    <m/>
    <s v="&lt;0.25"/>
    <s v="Square Feet: ; Acreage: "/>
    <s v="Vegetation"/>
    <x v="0"/>
    <s v="Vegetation"/>
    <s v="All types of equipment / facility failure"/>
    <s v="Contact - Vegetation"/>
    <m/>
    <s v="Contact - Vegetation"/>
    <s v="Conductor"/>
    <s v="Unknown"/>
    <s v="Overhead"/>
    <s v="Secondary"/>
    <s v="Conductor"/>
    <m/>
    <s v="103850270"/>
    <s v="     "/>
    <x v="0"/>
    <m/>
    <n v="39.796999999999997"/>
    <n v="-122.119"/>
    <m/>
    <s v="CAPAY-1101"/>
    <m/>
    <s v="Unknown"/>
    <s v="Herbaceous"/>
    <m/>
    <m/>
    <m/>
    <m/>
    <m/>
    <m/>
    <m/>
    <s v="N"/>
    <s v="Y"/>
    <s v="201710011800"/>
    <s v="201710040200"/>
    <s v="     "/>
    <n v="39.796984999999999"/>
    <n v="-122.11814"/>
    <s v="Oct 18 2017 10:45AM"/>
    <s v="TrunkFail"/>
    <s v="Tree allong an extended service failed.  The tree was healthy and green with no signs of defect or decay and could not have struck any primary or secondary lines."/>
    <s v="EUCA"/>
    <s v="60"/>
    <s v="34"/>
    <s v="65"/>
    <s v="Moderate"/>
    <s v="None"/>
    <s v="N"/>
    <s v="1"/>
    <m/>
    <s v="Valley"/>
    <s v="A"/>
    <s v="CrossArm"/>
    <s v="BareWire"/>
    <s v="0"/>
  </r>
  <r>
    <x v="1577"/>
    <s v="     "/>
    <d v="2017-10-01T00:00:00"/>
    <d v="1899-12-30T07:24:00"/>
    <s v="40"/>
    <x v="3"/>
    <s v="10"/>
    <x v="3"/>
    <d v="2017-10-01T00:00:00"/>
    <d v="1899-12-30T07:24:00"/>
    <s v="0"/>
    <s v="     "/>
    <x v="1"/>
    <m/>
    <x v="1"/>
    <m/>
    <s v="1888812"/>
    <s v="17-0083120"/>
    <m/>
    <m/>
    <m/>
    <m/>
    <s v="     "/>
    <x v="0"/>
    <x v="0"/>
    <s v="Vegetation"/>
    <x v="0"/>
    <m/>
    <s v="&lt;0.25"/>
    <s v="Square Feet: ; Acreage: "/>
    <s v="Equipment - PG&amp;E"/>
    <x v="13"/>
    <s v="Equipment - PG&amp;E"/>
    <s v="All types of equipment / facility failure"/>
    <s v="Transformer"/>
    <s v="Transformer"/>
    <m/>
    <m/>
    <s v="Unknown"/>
    <s v="Overhead"/>
    <s v="Primary"/>
    <s v="Transformer"/>
    <m/>
    <s v="101437028"/>
    <s v="     "/>
    <x v="0"/>
    <m/>
    <n v="37.914000000000001"/>
    <n v="-122.377"/>
    <m/>
    <s v="RICHMOND-R-1121"/>
    <n v="12000"/>
    <s v="Unknown"/>
    <s v="Herbaceous"/>
    <m/>
    <m/>
    <m/>
    <m/>
    <m/>
    <m/>
    <m/>
    <s v="N"/>
    <s v="N"/>
    <m/>
    <m/>
    <s v="     "/>
    <m/>
    <m/>
    <m/>
    <m/>
    <m/>
    <m/>
    <m/>
    <m/>
    <m/>
    <m/>
    <m/>
    <m/>
    <m/>
    <m/>
    <m/>
    <m/>
    <m/>
    <m/>
    <m/>
  </r>
  <r>
    <x v="1578"/>
    <s v="     "/>
    <d v="2017-10-02T00:00:00"/>
    <d v="1899-12-30T16:05:00"/>
    <s v="40"/>
    <x v="3"/>
    <s v="10"/>
    <x v="3"/>
    <d v="2017-10-02T00:00:00"/>
    <d v="1899-12-30T16:33:00"/>
    <s v="need crew to replace broken cond on ground"/>
    <s v="     "/>
    <x v="1"/>
    <m/>
    <x v="1"/>
    <m/>
    <s v="1889608"/>
    <s v="17-0083539"/>
    <m/>
    <m/>
    <n v="113650000"/>
    <m/>
    <s v="     "/>
    <x v="0"/>
    <x v="0"/>
    <s v="Vegetation"/>
    <x v="0"/>
    <m/>
    <s v="&lt;0.25"/>
    <s v="Square Feet: ; Acreage: "/>
    <s v="Vegetation"/>
    <x v="0"/>
    <s v="Vegetation"/>
    <s v="All types of equipment / facility failure"/>
    <s v="Contact - Vegetation"/>
    <m/>
    <s v="Contact - Vegetation"/>
    <s v="Conductor"/>
    <s v="Unknown"/>
    <s v="Overhead"/>
    <s v="Primary"/>
    <s v="Conductor"/>
    <m/>
    <s v="101375963"/>
    <s v="     "/>
    <x v="2"/>
    <n v="305"/>
    <n v="38.718200000000003"/>
    <n v="-120.976"/>
    <m/>
    <s v="SHINGLE-SPRINGS-2109"/>
    <n v="21000"/>
    <s v="Unknown"/>
    <s v="Hardwood Woodland"/>
    <m/>
    <m/>
    <m/>
    <m/>
    <m/>
    <m/>
    <m/>
    <s v="N"/>
    <s v="Y"/>
    <s v="201710011800"/>
    <s v="201710031004"/>
    <s v="     "/>
    <n v="38.718595000000001"/>
    <n v="-120.97626"/>
    <s v="Oct  3 2017 12:00AM"/>
    <s v="TrunkFail"/>
    <s v="Mature Gray Pine lost 2 of 3 spars @ union, bringing both phases down.  Failure revealed slight but not unusual amounts of included bark &amp; heart rot.  Remaining portion of tree weighted away from lines.  Low humidity and seasonal north winds contributed to failure."/>
    <s v="PING"/>
    <s v="100"/>
    <s v="42"/>
    <s v="62"/>
    <s v="None"/>
    <s v="None"/>
    <s v="N"/>
    <s v="1"/>
    <m/>
    <s v="Plain"/>
    <s v="A"/>
    <s v="CrossArm"/>
    <s v="BareWire"/>
    <s v="2"/>
  </r>
  <r>
    <x v="1579"/>
    <s v="     "/>
    <d v="2017-10-02T00:00:00"/>
    <d v="1899-12-30T17:30:00"/>
    <s v="40"/>
    <x v="3"/>
    <s v="10"/>
    <x v="3"/>
    <d v="2017-10-02T00:00:00"/>
    <d v="1899-12-30T17:30:00"/>
    <s v="TREE FELL ON PRIMARY PRIMARY STARTED FIRE"/>
    <s v="     "/>
    <x v="1"/>
    <m/>
    <x v="1"/>
    <m/>
    <s v="1889638"/>
    <s v="17-0083551"/>
    <m/>
    <m/>
    <n v="113650000"/>
    <m/>
    <s v="     "/>
    <x v="0"/>
    <x v="0"/>
    <s v="Vegetation"/>
    <x v="0"/>
    <m/>
    <s v="0.26-9.99"/>
    <s v="Square Feet: ; Acreage: "/>
    <s v="Vegetation"/>
    <x v="0"/>
    <s v="Vegetation"/>
    <s v="All types of equipment / facility failure"/>
    <s v="Contact - Vegetation"/>
    <m/>
    <s v="Contact - Vegetation"/>
    <s v="Conductor"/>
    <s v="Pacific Bell"/>
    <s v="Overhead"/>
    <s v="Primary"/>
    <s v="Conductor"/>
    <m/>
    <s v="102282538"/>
    <s v="     "/>
    <x v="0"/>
    <m/>
    <n v="38.363399999999999"/>
    <n v="-122.285"/>
    <m/>
    <s v="PUEBLO-1105"/>
    <n v="12000"/>
    <s v="Cal Fire"/>
    <s v="Hardwood Forest"/>
    <m/>
    <m/>
    <m/>
    <m/>
    <m/>
    <m/>
    <m/>
    <s v="N"/>
    <s v="N"/>
    <m/>
    <m/>
    <s v="     "/>
    <m/>
    <m/>
    <s v="Oct  5 2017 12:00AM"/>
    <s v="BranchFail"/>
    <s v="Live, green limb 10 feet long and 5 inches in diameter at the break was found tangled in wire at base of large, healthy eucalyptus. The apparent break point was 60 feet up in the middle of the canopy. Strong winds reported. Wire down confirmed. Pole replaced. 3.5 acre fire in the vicinity."/>
    <s v="EUCA"/>
    <s v="80"/>
    <s v="48"/>
    <s v="12"/>
    <s v="None"/>
    <s v="None"/>
    <s v="N"/>
    <s v="1"/>
    <m/>
    <s v="Plain"/>
    <s v="D"/>
    <s v="CrossArm"/>
    <s v="BareWire"/>
    <s v="2"/>
  </r>
  <r>
    <x v="1580"/>
    <s v="     "/>
    <d v="2017-10-02T00:00:00"/>
    <d v="1899-12-30T19:55:33"/>
    <s v="40"/>
    <x v="3"/>
    <s v="10"/>
    <x v="3"/>
    <m/>
    <m/>
    <s v="KRJ7- Structure fire with wire down; REQUESTED FIRE REPORT; EI171002A"/>
    <s v="     "/>
    <x v="0"/>
    <d v="2021-03-10T00:00:00"/>
    <x v="0"/>
    <m/>
    <s v="1889713"/>
    <s v="17-0083565"/>
    <m/>
    <s v="179469387, T004150862"/>
    <n v="113650049"/>
    <s v="EI171002A"/>
    <s v="     "/>
    <x v="0"/>
    <x v="0"/>
    <m/>
    <x v="0"/>
    <m/>
    <s v="0.26-9.99"/>
    <m/>
    <s v="Vegetation"/>
    <x v="0"/>
    <s v="Vegetation"/>
    <s v="Contact from object"/>
    <s v="Contact - Vegetation"/>
    <m/>
    <s v="Contact - Vegetation"/>
    <s v="Conductor"/>
    <s v="Yes"/>
    <s v="Overhead"/>
    <m/>
    <s v="Conductor"/>
    <m/>
    <s v="Circuit ID: 183052110 "/>
    <s v="     "/>
    <x v="1"/>
    <n v="565"/>
    <n v="35.731900000000003"/>
    <n v="-120.965"/>
    <s v="San Luis Obispo"/>
    <s v="TEMPLETON-2110"/>
    <m/>
    <m/>
    <s v="Herbaceous"/>
    <m/>
    <m/>
    <m/>
    <m/>
    <m/>
    <m/>
    <m/>
    <s v="N"/>
    <s v="N"/>
    <m/>
    <m/>
    <s v="     "/>
    <m/>
    <m/>
    <m/>
    <m/>
    <m/>
    <m/>
    <m/>
    <m/>
    <m/>
    <m/>
    <m/>
    <m/>
    <m/>
    <m/>
    <m/>
    <m/>
    <m/>
    <m/>
    <m/>
  </r>
  <r>
    <x v="1581"/>
    <s v="     "/>
    <d v="2017-10-02T00:00:00"/>
    <d v="1899-12-30T14:56:00"/>
    <s v="40"/>
    <x v="3"/>
    <s v="10"/>
    <x v="3"/>
    <d v="2017-10-02T00:00:00"/>
    <m/>
    <s v="Car crash, started grass fire that burned pole up hillside. Sent ec tag to replace pole. pole ok for tonight"/>
    <s v="     "/>
    <x v="1"/>
    <m/>
    <x v="1"/>
    <m/>
    <s v="1889514"/>
    <s v="17-0083516"/>
    <m/>
    <m/>
    <m/>
    <m/>
    <s v="     "/>
    <x v="0"/>
    <x v="0"/>
    <s v="Vegetation"/>
    <x v="0"/>
    <m/>
    <s v="0.26-9.99"/>
    <s v="Square Feet: ; Acreage: 6"/>
    <s v="Contact - 3rd Party"/>
    <x v="8"/>
    <s v="Contact - 3rd Party"/>
    <s v="All types of equipment / facility failure"/>
    <s v="Contact - Vehicle"/>
    <m/>
    <s v="Contact - Vehicle"/>
    <s v="Pole"/>
    <s v="None"/>
    <s v="Overhead"/>
    <s v="Primary"/>
    <s v="Other"/>
    <m/>
    <s v="100110800"/>
    <s v="     "/>
    <x v="1"/>
    <n v="340"/>
    <n v="38.910200000000003"/>
    <n v="-120.919"/>
    <m/>
    <s v="MOUNTAIN-QUARRIES-2101"/>
    <n v="21000"/>
    <s v="Cal Fire"/>
    <s v="Hardwood Forest"/>
    <m/>
    <m/>
    <m/>
    <m/>
    <m/>
    <m/>
    <m/>
    <s v="N"/>
    <s v="Y"/>
    <s v="201710011800"/>
    <s v="201710031004"/>
    <s v="     "/>
    <m/>
    <m/>
    <m/>
    <m/>
    <m/>
    <m/>
    <m/>
    <m/>
    <m/>
    <m/>
    <m/>
    <m/>
    <m/>
    <m/>
    <m/>
    <m/>
    <m/>
    <m/>
    <m/>
  </r>
  <r>
    <x v="1582"/>
    <s v="     "/>
    <d v="2017-10-02T00:00:00"/>
    <d v="1899-12-30T02:55:00"/>
    <s v="40"/>
    <x v="3"/>
    <s v="10"/>
    <x v="3"/>
    <d v="2017-10-02T00:00:00"/>
    <d v="1899-12-30T02:55:00"/>
    <s v="FND FIRE AT/NEAR RISER 2817.FND #2 FUSE BLOWN AT 2817.FND ARC/FLASHING ACROSS CENTER C/O &amp; SOTH PHASE LIGHT ARRSTR.ALSO FND #6 COPPER DOWN FROM MAIN LINE BUCK POLE TO S/B POLE 11967.FIRE DEPT PUT OUT FIRE.CALLED CREW.ISOLATED ON LOG#17-8323"/>
    <s v="     "/>
    <x v="1"/>
    <m/>
    <x v="1"/>
    <m/>
    <s v="1889047"/>
    <s v="17-0083233"/>
    <m/>
    <m/>
    <n v="113643000"/>
    <m/>
    <s v="     "/>
    <x v="0"/>
    <x v="0"/>
    <s v="Vegetation"/>
    <x v="0"/>
    <m/>
    <s v="0.26-9.99"/>
    <s v="Square Feet: ; Acreage: "/>
    <s v="Equipment - PG&amp;E"/>
    <x v="4"/>
    <s v="Equipment - PG&amp;E"/>
    <s v="All types of equipment / facility failure"/>
    <s v="Conductor"/>
    <s v="Conductor"/>
    <m/>
    <m/>
    <s v="Unknown"/>
    <s v="Overhead"/>
    <s v="Primary"/>
    <s v="Conductor"/>
    <m/>
    <s v="101160137"/>
    <s v="     "/>
    <x v="0"/>
    <m/>
    <n v="37.331400000000002"/>
    <n v="-120.524"/>
    <m/>
    <s v="EL-CAPITAN-1104"/>
    <n v="12000"/>
    <s v="209-966-3621"/>
    <s v="Urban"/>
    <m/>
    <m/>
    <m/>
    <m/>
    <m/>
    <m/>
    <m/>
    <s v="N"/>
    <s v="N"/>
    <m/>
    <m/>
    <s v="     "/>
    <m/>
    <m/>
    <m/>
    <m/>
    <m/>
    <m/>
    <m/>
    <m/>
    <m/>
    <m/>
    <m/>
    <m/>
    <m/>
    <m/>
    <m/>
    <m/>
    <m/>
    <m/>
    <m/>
  </r>
  <r>
    <x v="1583"/>
    <s v="     "/>
    <d v="2017-10-02T00:00:00"/>
    <d v="1899-12-30T07:07:00"/>
    <s v="40"/>
    <x v="3"/>
    <s v="10"/>
    <x v="3"/>
    <d v="2017-10-02T00:00:00"/>
    <d v="1899-12-30T07:07:00"/>
    <s v="crew to replace pole burned due to sec xarm breaking, cal fire onsite with dozer"/>
    <s v="     "/>
    <x v="1"/>
    <m/>
    <x v="1"/>
    <m/>
    <s v="1889090"/>
    <s v="17-0083252"/>
    <m/>
    <m/>
    <m/>
    <m/>
    <s v="     "/>
    <x v="0"/>
    <x v="0"/>
    <s v="Vegetation"/>
    <x v="0"/>
    <m/>
    <s v="&lt;0.25"/>
    <s v="Square Feet: ; Acreage: "/>
    <s v="Equipment - PG&amp;E"/>
    <x v="7"/>
    <s v="Equipment - PG&amp;E"/>
    <s v="All types of equipment / facility failure"/>
    <s v="Crossarm"/>
    <s v="Crossarm"/>
    <m/>
    <m/>
    <s v="Unknown"/>
    <s v="Overhead"/>
    <s v="Secondary"/>
    <s v="Transformer"/>
    <m/>
    <s v="101658181"/>
    <s v="     "/>
    <x v="0"/>
    <m/>
    <n v="38.294899999999998"/>
    <n v="-122.107"/>
    <m/>
    <s v="JAMESON-1105"/>
    <m/>
    <s v="Cal Fire"/>
    <s v="Agriculture"/>
    <m/>
    <m/>
    <m/>
    <m/>
    <m/>
    <m/>
    <m/>
    <s v="N"/>
    <s v="Y"/>
    <s v="201710011800"/>
    <s v="201710040200"/>
    <s v="     "/>
    <m/>
    <m/>
    <m/>
    <m/>
    <m/>
    <m/>
    <m/>
    <m/>
    <m/>
    <m/>
    <m/>
    <m/>
    <m/>
    <m/>
    <m/>
    <m/>
    <m/>
    <m/>
    <m/>
  </r>
  <r>
    <x v="1584"/>
    <s v="     "/>
    <d v="2017-10-02T00:00:00"/>
    <d v="1899-12-30T12:22:00"/>
    <s v="40"/>
    <x v="3"/>
    <s v="10"/>
    <x v="3"/>
    <d v="2017-10-02T00:00:00"/>
    <d v="1899-12-30T12:17:00"/>
    <s v="TREE FELL THROUGH LINE BREAKING WIRE. CREW TO MAKE REPAIRS"/>
    <s v="     "/>
    <x v="1"/>
    <m/>
    <x v="1"/>
    <m/>
    <s v="1889389"/>
    <s v="17-0083366"/>
    <m/>
    <m/>
    <m/>
    <m/>
    <s v="     "/>
    <x v="0"/>
    <x v="0"/>
    <s v="Vegetation"/>
    <x v="0"/>
    <m/>
    <s v="&lt;3 meters of linear travel"/>
    <s v="Square Feet: ; Acreage: "/>
    <s v="Vegetation"/>
    <x v="0"/>
    <s v="Vegetation"/>
    <s v="All types of equipment / facility failure"/>
    <s v="Contact - Vegetation"/>
    <m/>
    <s v="Contact - Vegetation"/>
    <s v="Conductor"/>
    <s v="Unknown"/>
    <s v="Overhead"/>
    <s v="Primary"/>
    <s v="Conductor"/>
    <m/>
    <s v="103224422"/>
    <s v="     "/>
    <x v="0"/>
    <m/>
    <n v="39.631300000000003"/>
    <n v="-122.00700000000001"/>
    <m/>
    <s v="JACINTO-1101"/>
    <n v="12000"/>
    <s v="Unknown"/>
    <s v="Urban"/>
    <m/>
    <m/>
    <m/>
    <m/>
    <m/>
    <m/>
    <m/>
    <s v="N"/>
    <s v="Y"/>
    <s v="201710011800"/>
    <s v="201710040200"/>
    <s v="     "/>
    <n v="39.659565000000001"/>
    <n v="-122.01575699999999"/>
    <s v="Oct  4 2017  2:00PM"/>
    <s v="TrunkFail"/>
    <s v="A large eucalyptus allong a fused tap line had two spars fail see outage under same ilis number for device number 535625.  The outages were the same cause."/>
    <s v="EUCA"/>
    <s v="75"/>
    <s v="40"/>
    <s v="40"/>
    <s v="Moderate"/>
    <s v="Moderate"/>
    <s v="N"/>
    <s v="1"/>
    <m/>
    <s v="Valley"/>
    <s v="D"/>
    <s v="CrossArm"/>
    <s v="BareWire"/>
    <s v="0"/>
  </r>
  <r>
    <x v="1585"/>
    <s v="     "/>
    <d v="2017-10-03T00:00:00"/>
    <d v="1899-12-30T17:48:00"/>
    <s v="40"/>
    <x v="3"/>
    <s v="10"/>
    <x v="3"/>
    <d v="2017-10-03T00:00:00"/>
    <m/>
    <s v="&quot;...small grass fire started…&quot;"/>
    <s v="     "/>
    <x v="1"/>
    <m/>
    <x v="1"/>
    <m/>
    <m/>
    <m/>
    <s v="INT-10211"/>
    <m/>
    <m/>
    <m/>
    <s v="     "/>
    <x v="0"/>
    <x v="0"/>
    <s v="Vegetation"/>
    <x v="2"/>
    <m/>
    <s v="&lt;0.25"/>
    <s v="Square Feet: ; Acreage: "/>
    <s v="Equipment - PG&amp;E"/>
    <x v="2"/>
    <s v="Equipment - PG&amp;E"/>
    <s v="All types of equipment / facility failure"/>
    <s v="Pole"/>
    <s v="Pole"/>
    <m/>
    <m/>
    <s v="Unknown"/>
    <s v="Overhead"/>
    <s v="Transmission"/>
    <s v="Conductor"/>
    <m/>
    <s v="span 001/019 - 001/020"/>
    <s v="     "/>
    <x v="0"/>
    <m/>
    <n v="35.108400000000003"/>
    <n v="-119.379"/>
    <m/>
    <s v="MARICOPA-COPUS-70"/>
    <n v="70000"/>
    <s v="Unknown"/>
    <s v="Herbaceous"/>
    <m/>
    <m/>
    <m/>
    <m/>
    <m/>
    <m/>
    <m/>
    <s v="N"/>
    <s v="N"/>
    <m/>
    <m/>
    <s v="     "/>
    <m/>
    <m/>
    <m/>
    <m/>
    <m/>
    <m/>
    <m/>
    <m/>
    <m/>
    <m/>
    <m/>
    <m/>
    <m/>
    <m/>
    <m/>
    <m/>
    <m/>
    <m/>
    <m/>
  </r>
  <r>
    <x v="1586"/>
    <s v="     "/>
    <d v="2017-10-04T00:00:00"/>
    <d v="1899-12-30T23:42:00"/>
    <s v="40"/>
    <x v="3"/>
    <s v="10"/>
    <x v="3"/>
    <d v="2017-10-04T00:00:00"/>
    <d v="1899-12-30T23:42:00"/>
    <s v="CREW TO REPLACE TEMP JUMPER AT LATER DATE."/>
    <s v="     "/>
    <x v="1"/>
    <m/>
    <x v="1"/>
    <m/>
    <s v="1891136"/>
    <s v="17-0084323"/>
    <m/>
    <m/>
    <m/>
    <m/>
    <s v="     "/>
    <x v="0"/>
    <x v="0"/>
    <s v="Vegetation"/>
    <x v="0"/>
    <m/>
    <s v="&lt;0.25"/>
    <s v="Square Feet: ; Acreage: "/>
    <s v="Equipment - PG&amp;E"/>
    <x v="9"/>
    <s v="Equipment - PG&amp;E"/>
    <s v="All types of equipment / facility failure"/>
    <s v="Jumper"/>
    <s v="Jumper"/>
    <m/>
    <m/>
    <s v="Pacific Bell"/>
    <s v="Overhead"/>
    <s v="Primary"/>
    <s v="Other"/>
    <m/>
    <s v="101375442"/>
    <s v="     "/>
    <x v="2"/>
    <n v="305"/>
    <n v="38.6554"/>
    <n v="-120.99299999999999"/>
    <m/>
    <s v="SHINGLE-SPRINGS-2108"/>
    <n v="12000"/>
    <s v="Cal Fire"/>
    <s v="Urban"/>
    <m/>
    <m/>
    <m/>
    <m/>
    <m/>
    <m/>
    <m/>
    <s v="N"/>
    <s v="N"/>
    <m/>
    <m/>
    <s v="     "/>
    <m/>
    <m/>
    <m/>
    <m/>
    <m/>
    <m/>
    <m/>
    <m/>
    <m/>
    <m/>
    <m/>
    <m/>
    <m/>
    <m/>
    <m/>
    <m/>
    <m/>
    <m/>
    <m/>
  </r>
  <r>
    <x v="1587"/>
    <s v="     "/>
    <d v="2017-10-04T00:00:00"/>
    <d v="1899-12-30T12:20:00"/>
    <s v="40"/>
    <x v="3"/>
    <s v="10"/>
    <x v="3"/>
    <m/>
    <m/>
    <s v="FIELD FIRE... INSTALLED A MOLDING TO COVER EXPOSED TX GROUND RUN ON POLE.."/>
    <s v="     "/>
    <x v="1"/>
    <m/>
    <x v="1"/>
    <m/>
    <m/>
    <m/>
    <m/>
    <m/>
    <m/>
    <m/>
    <s v="     "/>
    <x v="0"/>
    <x v="0"/>
    <s v="Vegetation"/>
    <x v="0"/>
    <m/>
    <s v="&lt;0.25"/>
    <s v="Square Feet: ; Acreage: "/>
    <s v="Equipment - PG&amp;E"/>
    <x v="9"/>
    <s v="Equipment - PG&amp;E"/>
    <s v="All types of equipment / facility failure"/>
    <s v="Riser"/>
    <s v="Riser"/>
    <m/>
    <m/>
    <s v="Unknown"/>
    <s v="Overhead"/>
    <s v="Secondary"/>
    <s v="Other"/>
    <m/>
    <s v="102091094"/>
    <s v="     "/>
    <x v="0"/>
    <m/>
    <n v="37.816899999999997"/>
    <n v="-121.271"/>
    <m/>
    <s v="VIERRA-1701"/>
    <m/>
    <s v="LATHROP"/>
    <s v="Urban"/>
    <m/>
    <m/>
    <m/>
    <m/>
    <m/>
    <m/>
    <m/>
    <s v="N"/>
    <s v="N"/>
    <m/>
    <m/>
    <s v="     "/>
    <m/>
    <m/>
    <m/>
    <m/>
    <m/>
    <m/>
    <m/>
    <m/>
    <m/>
    <m/>
    <m/>
    <m/>
    <m/>
    <m/>
    <m/>
    <m/>
    <m/>
    <m/>
    <m/>
  </r>
  <r>
    <x v="1588"/>
    <s v="     "/>
    <d v="2017-10-05T00:00:00"/>
    <d v="1899-12-30T10:57:00"/>
    <s v="40"/>
    <x v="3"/>
    <s v="10"/>
    <x v="3"/>
    <d v="2017-10-05T00:00:00"/>
    <m/>
    <s v="BIRD NEST AT RCO 4095. SMALL FIRE STARTED. WROTE TAG UP FOR BIRD MITIGATION"/>
    <s v="     "/>
    <x v="1"/>
    <m/>
    <x v="1"/>
    <m/>
    <s v="1891388"/>
    <m/>
    <m/>
    <m/>
    <m/>
    <m/>
    <s v="     "/>
    <x v="0"/>
    <x v="0"/>
    <s v="Vegetation"/>
    <x v="0"/>
    <m/>
    <s v="&lt;3 meters of linear travel"/>
    <s v="Square Feet: ; Acreage: "/>
    <s v="Contact - Animal - Other"/>
    <x v="6"/>
    <s v="Contact - Animal"/>
    <s v="All types of equipment / facility failure"/>
    <s v="Contact - Animal"/>
    <m/>
    <s v="Contact - Animal"/>
    <s v="Other"/>
    <s v="Pacific Bell"/>
    <s v="Overhead"/>
    <s v="Primary"/>
    <s v="Other"/>
    <m/>
    <s v="100343435"/>
    <s v="     "/>
    <x v="0"/>
    <m/>
    <n v="39.4664"/>
    <n v="-122.167"/>
    <m/>
    <s v="LOGAN-CREEK-2101"/>
    <n v="21000"/>
    <s v="Unknown"/>
    <s v="Agriculture"/>
    <m/>
    <m/>
    <m/>
    <m/>
    <m/>
    <m/>
    <m/>
    <s v="N"/>
    <s v="N"/>
    <m/>
    <m/>
    <s v="     "/>
    <m/>
    <m/>
    <m/>
    <m/>
    <m/>
    <m/>
    <m/>
    <m/>
    <m/>
    <m/>
    <m/>
    <m/>
    <m/>
    <m/>
    <m/>
    <m/>
    <m/>
    <m/>
    <m/>
  </r>
  <r>
    <x v="1589"/>
    <s v="     "/>
    <d v="2017-10-05T00:00:00"/>
    <d v="1899-12-30T00:20:00"/>
    <s v="40"/>
    <x v="3"/>
    <s v="10"/>
    <x v="3"/>
    <d v="2017-10-05T00:00:00"/>
    <d v="1899-12-30T00:20:00"/>
    <s v="fuse switch failed and went catastrophic.crew is ther to replace it"/>
    <s v="     "/>
    <x v="1"/>
    <m/>
    <x v="1"/>
    <m/>
    <s v="1891141"/>
    <s v="17-0084324"/>
    <m/>
    <m/>
    <m/>
    <m/>
    <s v="     "/>
    <x v="0"/>
    <x v="0"/>
    <s v="Vegetation"/>
    <x v="0"/>
    <m/>
    <s v="&lt;3 meters of linear travel"/>
    <s v="Square Feet: ; Acreage: "/>
    <s v="Equipment - PG&amp;E"/>
    <x v="18"/>
    <s v="Equipment - PG&amp;E"/>
    <s v="All types of equipment / facility failure"/>
    <s v="Switch"/>
    <s v="Switch"/>
    <m/>
    <m/>
    <s v="Unknown"/>
    <s v="Subsurface"/>
    <s v="Primary"/>
    <s v="Switch"/>
    <m/>
    <s v="100456226"/>
    <s v="     "/>
    <x v="0"/>
    <m/>
    <n v="38.005200000000002"/>
    <n v="-121.754"/>
    <m/>
    <s v="CONTRA-COSTA-2107"/>
    <n v="21000"/>
    <s v="911"/>
    <s v="Urban"/>
    <m/>
    <m/>
    <m/>
    <m/>
    <m/>
    <m/>
    <m/>
    <s v="N"/>
    <s v="N"/>
    <m/>
    <m/>
    <s v="     "/>
    <m/>
    <m/>
    <m/>
    <m/>
    <m/>
    <m/>
    <m/>
    <m/>
    <m/>
    <m/>
    <m/>
    <m/>
    <m/>
    <m/>
    <m/>
    <m/>
    <m/>
    <m/>
    <m/>
  </r>
  <r>
    <x v="1590"/>
    <s v="     "/>
    <d v="2017-10-06T00:00:00"/>
    <d v="1899-12-30T07:24:00"/>
    <s v="40"/>
    <x v="3"/>
    <s v="10"/>
    <x v="3"/>
    <d v="2017-10-06T00:00:00"/>
    <m/>
    <s v="Made out tag to replace two potheads and replace al the light arrestors on the pole"/>
    <s v="     "/>
    <x v="1"/>
    <m/>
    <x v="1"/>
    <m/>
    <m/>
    <s v="17-0084680"/>
    <m/>
    <m/>
    <m/>
    <m/>
    <s v="     "/>
    <x v="0"/>
    <x v="0"/>
    <s v="Vegetation"/>
    <x v="0"/>
    <m/>
    <s v="&lt;3 meters of linear travel"/>
    <s v="Square Feet: ; Acreage: "/>
    <s v="Equipment - PG&amp;E"/>
    <x v="17"/>
    <s v="Equipment - PG&amp;E"/>
    <s v="All types of equipment / facility failure"/>
    <s v="Lightning Arrestor"/>
    <s v="Lightning Arrestor"/>
    <m/>
    <m/>
    <s v="Pacific Bell"/>
    <s v="Overhead"/>
    <s v="Primary"/>
    <s v="Lightning Arrestor"/>
    <m/>
    <s v="101639481"/>
    <s v="     "/>
    <x v="0"/>
    <m/>
    <n v="38.560699999999997"/>
    <n v="-121.764"/>
    <m/>
    <s v="DAVIS-1105"/>
    <n v="12000"/>
    <s v="5307583600"/>
    <s v="Urban"/>
    <m/>
    <m/>
    <m/>
    <m/>
    <m/>
    <m/>
    <m/>
    <s v="N"/>
    <s v="N"/>
    <m/>
    <m/>
    <s v="     "/>
    <m/>
    <m/>
    <m/>
    <m/>
    <m/>
    <m/>
    <m/>
    <m/>
    <m/>
    <m/>
    <m/>
    <m/>
    <m/>
    <m/>
    <m/>
    <m/>
    <m/>
    <m/>
    <m/>
  </r>
  <r>
    <x v="1591"/>
    <s v="     "/>
    <d v="2017-10-06T00:00:00"/>
    <d v="1899-12-30T16:04:00"/>
    <s v="40"/>
    <x v="3"/>
    <s v="10"/>
    <x v="3"/>
    <d v="2017-10-06T00:00:00"/>
    <d v="1899-12-30T16:04:00"/>
    <s v="SMALL DEAD TREE FELL INTO LINE BEHIND HOUSE, CAL FIRE PUT FIRE OUT. CREW TO MAKE REPAIRS"/>
    <s v="     "/>
    <x v="1"/>
    <m/>
    <x v="1"/>
    <m/>
    <s v="1892157"/>
    <s v="17-0084817"/>
    <m/>
    <m/>
    <n v="113702000"/>
    <m/>
    <s v="     "/>
    <x v="0"/>
    <x v="0"/>
    <s v="Vegetation"/>
    <x v="0"/>
    <m/>
    <s v="&lt;0.25"/>
    <s v="Square Feet: ; Acreage: "/>
    <s v="Vegetation"/>
    <x v="0"/>
    <s v="Vegetation"/>
    <s v="All types of equipment / facility failure"/>
    <s v="Contact - Vegetation"/>
    <m/>
    <s v="Contact - Vegetation"/>
    <s v="Conductor"/>
    <s v="Unknown"/>
    <s v="Overhead"/>
    <s v="Primary"/>
    <s v="Conductor"/>
    <m/>
    <s v="100978977"/>
    <s v="     "/>
    <x v="0"/>
    <m/>
    <n v="40.971200000000003"/>
    <n v="-124.03700000000001"/>
    <m/>
    <s v="JANES-CREEK-1101"/>
    <n v="12000"/>
    <s v="JO BOB"/>
    <s v="Conifer Forest"/>
    <m/>
    <m/>
    <m/>
    <m/>
    <m/>
    <m/>
    <m/>
    <s v="N"/>
    <s v="N"/>
    <m/>
    <m/>
    <s v="     "/>
    <n v="40.971829999999997"/>
    <n v="-124.03787"/>
    <s v="Oct  9 2017 12:00AM"/>
    <s v="TrunkFail"/>
    <s v="A Willow growing out of the base of a Redwood failed at the trunk during strong winds and fell through the primary conductors bringing a wire down to the ground."/>
    <s v="WILL"/>
    <s v="45"/>
    <s v="8"/>
    <s v="30"/>
    <s v="Slight"/>
    <s v="Slight"/>
    <s v="N"/>
    <s v="1"/>
    <m/>
    <s v="Hillside"/>
    <s v="B"/>
    <s v="CrossArm"/>
    <s v="BareWire"/>
    <m/>
  </r>
  <r>
    <x v="1592"/>
    <s v="     "/>
    <d v="2017-10-06T00:00:00"/>
    <d v="1899-12-30T12:03:00"/>
    <s v="40"/>
    <x v="3"/>
    <s v="10"/>
    <x v="3"/>
    <d v="2017-10-06T00:00:00"/>
    <d v="1899-12-30T12:03:00"/>
    <s v="WIRE DOWN OUTAGE 1 SPAN 4 ACSR"/>
    <s v="     "/>
    <x v="1"/>
    <m/>
    <x v="1"/>
    <m/>
    <s v="1892017"/>
    <s v="17-0084731"/>
    <m/>
    <m/>
    <n v="113692000"/>
    <m/>
    <s v="     "/>
    <x v="0"/>
    <x v="0"/>
    <s v="Vegetation"/>
    <x v="0"/>
    <m/>
    <s v="&lt;0.25"/>
    <s v="Square Feet: ; Acreage: "/>
    <s v="Equipment - PG&amp;E"/>
    <x v="4"/>
    <s v="Equipment - PG&amp;E"/>
    <s v="All types of equipment / facility failure"/>
    <s v="Conductor"/>
    <s v="Conductor"/>
    <m/>
    <m/>
    <s v="Unknown"/>
    <s v="Overhead"/>
    <s v="Primary"/>
    <s v="Conductor"/>
    <m/>
    <s v="100344016"/>
    <s v="     "/>
    <x v="0"/>
    <m/>
    <n v="39.464500000000001"/>
    <n v="-122.11199999999999"/>
    <m/>
    <s v="LOGAN-CREEK-2101"/>
    <n v="21000"/>
    <s v="Unknown"/>
    <s v="Agriculture"/>
    <m/>
    <m/>
    <m/>
    <m/>
    <m/>
    <m/>
    <m/>
    <s v="N"/>
    <s v="N"/>
    <m/>
    <m/>
    <s v="     "/>
    <m/>
    <m/>
    <m/>
    <m/>
    <m/>
    <m/>
    <m/>
    <m/>
    <m/>
    <m/>
    <m/>
    <m/>
    <m/>
    <m/>
    <m/>
    <m/>
    <m/>
    <m/>
    <m/>
  </r>
  <r>
    <x v="1593"/>
    <s v="     "/>
    <d v="2017-10-07T00:00:00"/>
    <d v="1899-12-30T10:11:00"/>
    <s v="40"/>
    <x v="3"/>
    <s v="10"/>
    <x v="3"/>
    <d v="2017-10-07T00:00:00"/>
    <m/>
    <s v="JUMPER BURNED OPEN @ K-129- OPENED REMAINING &amp; MADE COE TAG- 290820"/>
    <s v="     "/>
    <x v="1"/>
    <m/>
    <x v="1"/>
    <m/>
    <s v="1892492"/>
    <s v="17-0084938"/>
    <m/>
    <m/>
    <m/>
    <m/>
    <s v="     "/>
    <x v="0"/>
    <x v="0"/>
    <s v="Vegetation"/>
    <x v="0"/>
    <m/>
    <s v="&lt;0.25"/>
    <s v="Square Feet: ; Acreage: "/>
    <s v="Equipment - PG&amp;E"/>
    <x v="9"/>
    <s v="Equipment - PG&amp;E"/>
    <s v="All types of equipment / facility failure"/>
    <s v="Jumper"/>
    <s v="Jumper"/>
    <m/>
    <m/>
    <s v="Pacific Bell"/>
    <s v="Overhead"/>
    <s v="Primary"/>
    <s v="Other"/>
    <m/>
    <s v="100600703"/>
    <s v="     "/>
    <x v="0"/>
    <m/>
    <n v="37.198799999999999"/>
    <n v="-121.833"/>
    <m/>
    <s v="HICKS-2101"/>
    <n v="21000"/>
    <s v="JOHN PAVLOFF"/>
    <s v="Urban"/>
    <m/>
    <m/>
    <m/>
    <m/>
    <m/>
    <m/>
    <m/>
    <s v="N"/>
    <s v="N"/>
    <m/>
    <m/>
    <s v="     "/>
    <m/>
    <m/>
    <m/>
    <m/>
    <m/>
    <m/>
    <m/>
    <m/>
    <m/>
    <m/>
    <m/>
    <m/>
    <m/>
    <m/>
    <m/>
    <m/>
    <m/>
    <m/>
    <m/>
  </r>
  <r>
    <x v="1594"/>
    <s v="     "/>
    <d v="2017-10-08T00:00:00"/>
    <d v="1899-12-30T20:35:00"/>
    <s v="41"/>
    <x v="3"/>
    <s v="10"/>
    <x v="3"/>
    <d v="2017-10-08T00:00:00"/>
    <d v="1899-12-30T20:39:00"/>
    <s v="15KVA TX, 4acsr wire, puppy c/o arm &amp; C/o's, BTA"/>
    <s v="     "/>
    <x v="1"/>
    <m/>
    <x v="1"/>
    <m/>
    <s v="1893810"/>
    <s v="17-0085196"/>
    <m/>
    <m/>
    <m/>
    <m/>
    <s v="     "/>
    <x v="0"/>
    <x v="0"/>
    <s v="Vegetation"/>
    <x v="0"/>
    <m/>
    <s v="&lt;0.25"/>
    <s v="Square Feet: ; Acreage: "/>
    <s v="Vegetation"/>
    <x v="0"/>
    <s v="Vegetation"/>
    <s v="All types of equipment / facility failure"/>
    <s v="Contact - Vegetation"/>
    <m/>
    <s v="Contact - Vegetation"/>
    <s v="Conductor"/>
    <s v="Unknown"/>
    <s v="Overhead"/>
    <s v="Primary"/>
    <s v="Conductor"/>
    <m/>
    <s v="100347747"/>
    <s v="     "/>
    <x v="2"/>
    <n v="282"/>
    <n v="39.631500000000003"/>
    <n v="-121.423"/>
    <m/>
    <s v="WYANDOTTE-1103"/>
    <n v="12000"/>
    <s v="Unknown"/>
    <s v="Hardwood Forest"/>
    <m/>
    <m/>
    <m/>
    <m/>
    <m/>
    <m/>
    <m/>
    <s v="N"/>
    <s v="Y"/>
    <s v="201710081800"/>
    <s v="201710100000"/>
    <s v="     "/>
    <n v="39.379150000000003"/>
    <n v="-121.25282"/>
    <s v="Oct  9 2017 12:00AM"/>
    <s v="TrunkFail"/>
    <s v="Green Black Oak Failed aprox. 8ft up bole. Large cavity was exposed at failure that ran for 4-6ft up trunk. Remnants of a fire was observed just west of failure point along Rd covering aprox a 50ftx250ft area._x000d__x000a__x000d__x000a_"/>
    <s v="OAKK"/>
    <s v="50"/>
    <s v="29"/>
    <s v="25"/>
    <s v="None"/>
    <s v="None"/>
    <s v="N"/>
    <s v="1"/>
    <m/>
    <s v="Ridge"/>
    <s v="D"/>
    <s v="CrossArm"/>
    <s v="BareWire"/>
    <s v="1"/>
  </r>
  <r>
    <x v="1595"/>
    <s v="     "/>
    <d v="2017-10-08T00:00:00"/>
    <d v="1899-12-30T21:10:00"/>
    <s v="41"/>
    <x v="3"/>
    <s v="10"/>
    <x v="3"/>
    <d v="2017-10-08T00:00:00"/>
    <d v="1899-12-30T21:10:00"/>
    <s v="NEED CREW TO REPLACE 4 BRKN XARMS AND WIRE DOWN AND REMOVE TREES"/>
    <s v="     "/>
    <x v="1"/>
    <m/>
    <x v="1"/>
    <m/>
    <s v="1894011"/>
    <s v="17-0085261"/>
    <m/>
    <m/>
    <m/>
    <m/>
    <s v="     "/>
    <x v="0"/>
    <x v="0"/>
    <s v="Vegetation"/>
    <x v="0"/>
    <m/>
    <s v="&lt;3 meters of linear travel"/>
    <s v="Square Feet: ; Acreage: "/>
    <s v="Vegetation"/>
    <x v="0"/>
    <s v="Vegetation"/>
    <s v="All types of equipment / facility failure"/>
    <s v="Contact - Vegetation"/>
    <m/>
    <s v="Contact - Vegetation"/>
    <s v="Conductor"/>
    <s v="Unknown"/>
    <s v="Overhead"/>
    <s v="Primary"/>
    <s v="Conductor"/>
    <m/>
    <s v="100099226"/>
    <s v="     "/>
    <x v="2"/>
    <n v="350"/>
    <n v="39.455399999999997"/>
    <n v="-121.05"/>
    <m/>
    <s v="PIKE-CITY-1101"/>
    <n v="12000"/>
    <s v="Unknown"/>
    <s v="Urban"/>
    <m/>
    <m/>
    <m/>
    <m/>
    <m/>
    <m/>
    <m/>
    <s v="N"/>
    <s v="N"/>
    <m/>
    <m/>
    <s v="     "/>
    <n v="39.455300000000001"/>
    <n v="-121.0498"/>
    <s v="Oct 10 2017 12:00AM"/>
    <s v="BranchFail"/>
    <s v="Co-Dom stem from Ponderosa broke at attachment due to included bark."/>
    <s v="PINP"/>
    <s v="120"/>
    <s v="22"/>
    <s v="10"/>
    <s v="None"/>
    <s v="None"/>
    <s v="N"/>
    <s v="1"/>
    <m/>
    <s v="Ridge"/>
    <s v="A"/>
    <s v="CrossArm"/>
    <s v="BareWire"/>
    <m/>
  </r>
  <r>
    <x v="1596"/>
    <s v="     "/>
    <d v="2017-10-08T00:00:00"/>
    <d v="1899-12-30T21:46:00"/>
    <s v="41"/>
    <x v="3"/>
    <s v="10"/>
    <x v="3"/>
    <d v="2017-10-08T00:00:00"/>
    <d v="1899-12-30T21:46:00"/>
    <s v="CREW TO REFRAME 2 POLES LS OF C/O 7391"/>
    <s v="     "/>
    <x v="1"/>
    <m/>
    <x v="1"/>
    <m/>
    <s v="1893970"/>
    <s v="17-0085308"/>
    <m/>
    <m/>
    <m/>
    <m/>
    <s v="     "/>
    <x v="0"/>
    <x v="0"/>
    <s v="Vegetation"/>
    <x v="0"/>
    <m/>
    <s v="&lt;0.25"/>
    <s v="Square Feet: ; Acreage: "/>
    <s v="Equipment - PG&amp;E"/>
    <x v="7"/>
    <s v="Equipment - PG&amp;E"/>
    <s v="All types of equipment / facility failure"/>
    <s v="Crossarm"/>
    <s v="Crossarm"/>
    <m/>
    <m/>
    <s v="Pacific Bell"/>
    <s v="Overhead"/>
    <s v="Primary"/>
    <s v="Other"/>
    <m/>
    <s v="100072730"/>
    <s v="     "/>
    <x v="2"/>
    <n v="330"/>
    <n v="39.259500000000003"/>
    <n v="-120.996"/>
    <m/>
    <s v="BRUNSWICK-1105"/>
    <n v="12000"/>
    <s v="PHILLIP NUNNICK  530 273-3158  INCENDENT # 26264"/>
    <s v="Conifer Forest"/>
    <m/>
    <m/>
    <m/>
    <m/>
    <m/>
    <m/>
    <m/>
    <s v="N"/>
    <s v="N"/>
    <m/>
    <m/>
    <s v="     "/>
    <m/>
    <m/>
    <m/>
    <m/>
    <m/>
    <m/>
    <m/>
    <m/>
    <m/>
    <m/>
    <m/>
    <m/>
    <m/>
    <m/>
    <m/>
    <m/>
    <m/>
    <m/>
    <m/>
  </r>
  <r>
    <x v="1597"/>
    <s v="     "/>
    <d v="2017-10-08T00:00:00"/>
    <d v="1899-12-30T19:44:00"/>
    <s v="41"/>
    <x v="3"/>
    <s v="10"/>
    <x v="3"/>
    <d v="2017-10-08T00:00:00"/>
    <m/>
    <s v="0"/>
    <s v="     "/>
    <x v="1"/>
    <m/>
    <x v="1"/>
    <m/>
    <s v="1893752"/>
    <m/>
    <m/>
    <m/>
    <m/>
    <m/>
    <s v="     "/>
    <x v="0"/>
    <x v="0"/>
    <s v="Vegetation"/>
    <x v="0"/>
    <m/>
    <s v="0.26-9.99"/>
    <s v="Square Feet: ; Acreage: "/>
    <s v="Vegetation"/>
    <x v="0"/>
    <s v="Vegetation"/>
    <s v="All types of equipment / facility failure"/>
    <s v="Contact - Vegetation"/>
    <m/>
    <s v="Contact - Vegetation"/>
    <s v="Conductor"/>
    <s v="Unknown"/>
    <s v="Overhead"/>
    <s v="Primary"/>
    <s v="Conductor"/>
    <m/>
    <s v="100330456"/>
    <s v="     "/>
    <x v="2"/>
    <n v="280"/>
    <n v="39.744599999999998"/>
    <n v="-121.59699999999999"/>
    <m/>
    <s v="PARADISE-1104"/>
    <n v="12000"/>
    <s v="Unknown"/>
    <s v="Urban"/>
    <m/>
    <m/>
    <m/>
    <m/>
    <m/>
    <m/>
    <m/>
    <s v="N"/>
    <s v="Y"/>
    <s v="201710081800"/>
    <s v="201710100000"/>
    <s v="     "/>
    <m/>
    <m/>
    <m/>
    <m/>
    <m/>
    <m/>
    <m/>
    <m/>
    <m/>
    <m/>
    <m/>
    <m/>
    <m/>
    <m/>
    <m/>
    <m/>
    <m/>
    <m/>
    <m/>
  </r>
  <r>
    <x v="1598"/>
    <s v="     "/>
    <d v="2017-10-08T00:00:00"/>
    <d v="1899-12-30T17:39:00"/>
    <s v="41"/>
    <x v="3"/>
    <s v="10"/>
    <x v="3"/>
    <d v="2017-10-08T00:00:00"/>
    <d v="1899-12-30T17:39:00"/>
    <s v="0"/>
    <s v="     "/>
    <x v="1"/>
    <m/>
    <x v="1"/>
    <m/>
    <s v="1893647"/>
    <s v="17-0085163"/>
    <m/>
    <m/>
    <m/>
    <m/>
    <s v="     "/>
    <x v="0"/>
    <x v="0"/>
    <s v="Vegetation"/>
    <x v="0"/>
    <m/>
    <s v="&lt;0.25"/>
    <s v="Square Feet: ; Acreage: "/>
    <s v="Equipment - PG&amp;E"/>
    <x v="4"/>
    <s v="Equipment - PG&amp;E"/>
    <s v="All types of equipment / facility failure"/>
    <s v="Conductor"/>
    <s v="Conductor"/>
    <m/>
    <m/>
    <s v="Unknown"/>
    <s v="Overhead"/>
    <s v="Primary"/>
    <s v="Conductor"/>
    <m/>
    <s v="101585529"/>
    <s v="     "/>
    <x v="0"/>
    <m/>
    <n v="38.533099999999997"/>
    <n v="-121.542"/>
    <m/>
    <s v="DEEPWATER-1107"/>
    <n v="12000"/>
    <s v="Unknown"/>
    <s v="Agriculture"/>
    <m/>
    <m/>
    <m/>
    <m/>
    <m/>
    <m/>
    <m/>
    <s v="N"/>
    <s v="Y"/>
    <s v="201710081800"/>
    <s v="201710100000"/>
    <s v="     "/>
    <m/>
    <m/>
    <m/>
    <m/>
    <m/>
    <m/>
    <m/>
    <m/>
    <m/>
    <m/>
    <m/>
    <m/>
    <m/>
    <m/>
    <m/>
    <m/>
    <m/>
    <m/>
    <m/>
  </r>
  <r>
    <x v="1599"/>
    <s v="     "/>
    <d v="2017-10-08T00:00:00"/>
    <d v="1899-12-30T18:16:14"/>
    <s v="41"/>
    <x v="3"/>
    <s v="10"/>
    <x v="3"/>
    <d v="2017-10-08T00:00:00"/>
    <d v="1899-12-30T18:16:00"/>
    <s v="Open wire got to gether and burned field. PGE attributable."/>
    <s v="     "/>
    <x v="0"/>
    <d v="2021-02-18T00:00:00"/>
    <x v="0"/>
    <m/>
    <s v="1893682"/>
    <s v=" 17-008517"/>
    <m/>
    <s v="T004155105"/>
    <n v="113702838"/>
    <m/>
    <s v="     "/>
    <x v="0"/>
    <x v="0"/>
    <m/>
    <x v="0"/>
    <m/>
    <s v="0.26-9.99"/>
    <m/>
    <s v="Equipment - PG&amp;E"/>
    <x v="4"/>
    <s v="Equipment - PG&amp;E"/>
    <s v="All types of equipment / facility failure"/>
    <s v="Conductor failure-all"/>
    <s v="Conductor - Open Wire Secondary"/>
    <m/>
    <m/>
    <s v="No"/>
    <s v="Overhead"/>
    <m/>
    <s v="Conductor - Open Wire Secondary"/>
    <m/>
    <s v="063172101 "/>
    <s v="     "/>
    <x v="0"/>
    <m/>
    <n v="38.822499999999998"/>
    <n v="-122.206"/>
    <s v="Yolo"/>
    <s v="MADISON-2101"/>
    <m/>
    <m/>
    <s v="Agriculture"/>
    <m/>
    <m/>
    <m/>
    <m/>
    <m/>
    <m/>
    <m/>
    <s v="N"/>
    <s v="Y"/>
    <s v="201710081800"/>
    <s v="201710100000"/>
    <s v="     "/>
    <m/>
    <m/>
    <m/>
    <m/>
    <m/>
    <m/>
    <m/>
    <m/>
    <m/>
    <m/>
    <m/>
    <m/>
    <m/>
    <m/>
    <m/>
    <m/>
    <m/>
    <m/>
    <m/>
  </r>
  <r>
    <x v="1600"/>
    <s v="     "/>
    <d v="2017-10-08T00:00:00"/>
    <d v="1899-12-30T19:11:00"/>
    <s v="41"/>
    <x v="3"/>
    <s v="10"/>
    <x v="3"/>
    <d v="2017-10-08T00:00:00"/>
    <m/>
    <s v="NOTIFIED ON CALL SUP FOR TREE CREW TO CLEAR TREE FROM SEC LINES"/>
    <s v="     "/>
    <x v="1"/>
    <m/>
    <x v="1"/>
    <m/>
    <s v="1893729"/>
    <m/>
    <m/>
    <m/>
    <m/>
    <m/>
    <s v="     "/>
    <x v="0"/>
    <x v="0"/>
    <s v="Vegetation"/>
    <x v="0"/>
    <m/>
    <s v="&lt;3 meters of linear travel"/>
    <s v="Square Feet: ; Acreage: "/>
    <s v="Vegetation"/>
    <x v="0"/>
    <s v="Vegetation"/>
    <s v="All types of equipment / facility failure"/>
    <s v="Contact - Vegetation"/>
    <m/>
    <s v="Contact - Vegetation"/>
    <s v="Conductor"/>
    <s v="Pacific Bell"/>
    <s v="Overhead"/>
    <s v="Secondary"/>
    <s v="Conductor"/>
    <m/>
    <s v="100622560"/>
    <s v="     "/>
    <x v="0"/>
    <m/>
    <n v="37.207099999999997"/>
    <n v="-121.86199999999999"/>
    <m/>
    <s v="HICKS-2103"/>
    <m/>
    <s v="Unknown"/>
    <s v="Urban"/>
    <m/>
    <m/>
    <m/>
    <m/>
    <m/>
    <m/>
    <m/>
    <s v="N"/>
    <s v="N"/>
    <m/>
    <m/>
    <s v="     "/>
    <m/>
    <m/>
    <m/>
    <m/>
    <m/>
    <m/>
    <m/>
    <m/>
    <m/>
    <m/>
    <m/>
    <m/>
    <m/>
    <m/>
    <m/>
    <m/>
    <m/>
    <m/>
    <m/>
  </r>
  <r>
    <x v="1601"/>
    <s v="     "/>
    <d v="2017-10-08T00:00:00"/>
    <d v="1899-12-30T22:58:00"/>
    <s v="41"/>
    <x v="3"/>
    <s v="10"/>
    <x v="3"/>
    <d v="2017-10-08T00:00:00"/>
    <d v="1899-12-30T22:58:00"/>
    <s v="NEED CREW TO REPLACE BURNT AND BROKEN POLE, POLE IS STILL ON FIRE, WIRE DOWN, LARGE OUTAGE"/>
    <s v="     "/>
    <x v="1"/>
    <m/>
    <x v="1"/>
    <m/>
    <s v="1894156"/>
    <s v="17-0085355"/>
    <m/>
    <m/>
    <n v="113703000"/>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0068104"/>
    <s v="     "/>
    <x v="2"/>
    <n v="330"/>
    <n v="39.364199999999997"/>
    <n v="-121.113"/>
    <m/>
    <s v="COLUMBIA-HILL-1101"/>
    <n v="12000"/>
    <s v="INCIDENT NUMBER 26268"/>
    <s v="Hardwood Forest"/>
    <m/>
    <m/>
    <m/>
    <m/>
    <m/>
    <m/>
    <m/>
    <s v="N"/>
    <s v="N"/>
    <m/>
    <m/>
    <s v="     "/>
    <n v="39.365299999999998"/>
    <n v="-121.1129"/>
    <s v="Oct 10 2017 12:00AM"/>
    <s v="TrunkFail"/>
    <s v="Healthy P. Pine top broke out due to high winds in the area."/>
    <s v="PINP"/>
    <s v="90"/>
    <s v="20"/>
    <s v="8"/>
    <s v="None"/>
    <s v="None"/>
    <s v="N"/>
    <s v="1"/>
    <m/>
    <s v="Hillside"/>
    <s v="A"/>
    <s v="CrossArm"/>
    <s v="BareWire"/>
    <s v="0"/>
  </r>
  <r>
    <x v="1602"/>
    <s v="     "/>
    <d v="2017-10-08T00:00:00"/>
    <d v="1899-12-30T23:22:00"/>
    <s v="41"/>
    <x v="3"/>
    <s v="10"/>
    <x v="3"/>
    <m/>
    <m/>
    <s v="This afternoon near Bangor, Butte County, PG&amp;E identified a broken oak tree limb and wire down on the Bangor 1101 (12kV) at 167 Darby Road. PG&amp;E?s meteorology department determined that there were wind gusts in the area up to 67 m.p.h. prior to the event. Cal Fire has taken possession of a section of the primary conductor. This information is preliminary and PG&amp;E is fully cooperating with Cal Fire."/>
    <s v="     "/>
    <x v="2"/>
    <d v="2021-04-02T00:00:00"/>
    <x v="0"/>
    <m/>
    <s v="1898896"/>
    <s v="17-0086467"/>
    <m/>
    <m/>
    <m/>
    <s v="EI171008G"/>
    <s v="     "/>
    <x v="0"/>
    <x v="0"/>
    <s v="Vegetation"/>
    <x v="0"/>
    <m/>
    <s v="&gt;5,000"/>
    <m/>
    <s v="Equipment - PG&amp;E"/>
    <x v="9"/>
    <s v="Equipment - PG&amp;E"/>
    <s v="All types of equipment / facility failure"/>
    <m/>
    <s v="Conductor - Primary"/>
    <m/>
    <m/>
    <s v="Yes"/>
    <s v="Overhead"/>
    <m/>
    <s v="Conductor - Primary"/>
    <m/>
    <m/>
    <s v="     "/>
    <x v="1"/>
    <n v="280"/>
    <n v="39.414476000000001"/>
    <n v="-121.360962"/>
    <s v="Butte"/>
    <s v="BANGOR-1101"/>
    <n v="12000"/>
    <m/>
    <s v="Hardwood Woodland"/>
    <n v="6151"/>
    <n v="74"/>
    <m/>
    <m/>
    <m/>
    <s v="LA PORTE"/>
    <m/>
    <s v="N"/>
    <s v="N"/>
    <m/>
    <m/>
    <s v="     "/>
    <m/>
    <m/>
    <m/>
    <m/>
    <m/>
    <m/>
    <m/>
    <m/>
    <m/>
    <m/>
    <m/>
    <m/>
    <m/>
    <m/>
    <m/>
    <m/>
    <m/>
    <m/>
    <m/>
  </r>
  <r>
    <x v="1603"/>
    <s v="     "/>
    <d v="2017-10-08T00:00:00"/>
    <d v="1899-12-30T23:51:00"/>
    <s v="41"/>
    <x v="3"/>
    <s v="10"/>
    <x v="3"/>
    <d v="2017-10-08T00:00:00"/>
    <m/>
    <s v="OPEN WIRE SECONDARY SLAPPING TOGETHER CAUSED FIRE. OPENED TX. NEED MULTIPLE BRACKETS IN 3 SPANS. OPENED TX DE ENERGIZING. INSTALL &amp; CLO TX."/>
    <s v="     "/>
    <x v="1"/>
    <m/>
    <x v="1"/>
    <m/>
    <m/>
    <m/>
    <m/>
    <m/>
    <m/>
    <m/>
    <s v="     "/>
    <x v="0"/>
    <x v="0"/>
    <s v="Vegetation"/>
    <x v="0"/>
    <m/>
    <s v="0.26-9.99"/>
    <s v="Square Feet: ; Acreage: 10"/>
    <s v="Equipment - PG&amp;E"/>
    <x v="9"/>
    <s v="Equipment - PG&amp;E"/>
    <s v="All types of equipment / facility failure"/>
    <s v="Wire-Wire Contact"/>
    <m/>
    <s v="Wire-Wire Contact"/>
    <m/>
    <s v="Pacific Bell"/>
    <s v="Overhead"/>
    <s v="Secondary"/>
    <s v="Conductor"/>
    <m/>
    <s v="101660727"/>
    <s v="     "/>
    <x v="0"/>
    <m/>
    <n v="38.275799999999997"/>
    <n v="-121.962"/>
    <m/>
    <s v="PEABODY-2107"/>
    <m/>
    <s v="707-428-7305"/>
    <s v="Urban"/>
    <m/>
    <m/>
    <m/>
    <m/>
    <m/>
    <m/>
    <m/>
    <s v="N"/>
    <s v="Y"/>
    <s v="201710081800"/>
    <s v="201710100000"/>
    <s v="     "/>
    <m/>
    <m/>
    <m/>
    <m/>
    <m/>
    <m/>
    <m/>
    <m/>
    <m/>
    <m/>
    <m/>
    <m/>
    <m/>
    <m/>
    <m/>
    <m/>
    <m/>
    <m/>
    <m/>
  </r>
  <r>
    <x v="1604"/>
    <s v="     "/>
    <d v="2017-10-08T00:00:00"/>
    <d v="1899-12-30T22:54:00"/>
    <s v="41"/>
    <x v="3"/>
    <s v="10"/>
    <x v="3"/>
    <d v="2017-10-08T00:00:00"/>
    <m/>
    <s v="&quot;…may have caused large grass fire in area…&quot;"/>
    <s v="     "/>
    <x v="1"/>
    <m/>
    <x v="1"/>
    <m/>
    <m/>
    <m/>
    <s v="INT-10231"/>
    <m/>
    <m/>
    <m/>
    <s v="     "/>
    <x v="0"/>
    <x v="0"/>
    <s v="Vegetation"/>
    <x v="2"/>
    <m/>
    <s v="0.26-9.99"/>
    <s v="Square Feet: ; Acreage: "/>
    <s v="Equipment - PG&amp;E"/>
    <x v="4"/>
    <s v="Equipment - PG&amp;E"/>
    <s v="All types of equipment / facility failure"/>
    <s v="Conductor"/>
    <s v="Conductor"/>
    <m/>
    <m/>
    <s v="Unknown"/>
    <s v="Overhead"/>
    <s v="Transmission"/>
    <s v="Conductor"/>
    <m/>
    <s v="span 7/87-7/88, Vedder Tap"/>
    <s v="     "/>
    <x v="1"/>
    <n v="438"/>
    <n v="35.552799999999998"/>
    <n v="-118.968"/>
    <m/>
    <s v="LIVE-OAK-KERN-OIL-115"/>
    <n v="115000"/>
    <s v="N.A."/>
    <s v="Herbaceous"/>
    <m/>
    <m/>
    <m/>
    <m/>
    <m/>
    <m/>
    <m/>
    <s v="N"/>
    <s v="N"/>
    <m/>
    <m/>
    <s v="     "/>
    <m/>
    <m/>
    <m/>
    <m/>
    <m/>
    <m/>
    <m/>
    <m/>
    <m/>
    <m/>
    <m/>
    <m/>
    <m/>
    <m/>
    <m/>
    <m/>
    <m/>
    <m/>
    <m/>
  </r>
  <r>
    <x v="1605"/>
    <s v="     "/>
    <d v="2017-10-08T00:00:00"/>
    <d v="1899-12-30T21:51:00"/>
    <s v="41"/>
    <x v="3"/>
    <s v="10"/>
    <x v="3"/>
    <d v="2017-10-08T00:00:00"/>
    <d v="1899-12-30T21:51:00"/>
    <s v="Related to the Maacama fire or tubbs fire. Waiting for fire report from Cal Fire. 100 acre plus fire in tier 2. Fire marked in FAS. JZCY - Veg sharepoint has incident data here:  \\rcshare-nas05\VM\PLANNING\Business Analyst\02)PRIVILEGED_VMFireIncidents\2017\17-0085251_NC"/>
    <s v="     "/>
    <x v="3"/>
    <m/>
    <x v="0"/>
    <m/>
    <m/>
    <s v="17-0085251"/>
    <m/>
    <m/>
    <m/>
    <m/>
    <s v="     "/>
    <x v="0"/>
    <x v="0"/>
    <m/>
    <x v="0"/>
    <m/>
    <s v="100-299"/>
    <m/>
    <s v="Vegetation"/>
    <x v="0"/>
    <s v="Vegetation"/>
    <s v="Contact from object"/>
    <s v="Veg. contact"/>
    <m/>
    <s v="Contact - Vegetation"/>
    <s v="Conductor - Primary"/>
    <s v="0"/>
    <s v="Overhead"/>
    <m/>
    <s v="Conductor - Primary"/>
    <m/>
    <m/>
    <s v="     "/>
    <x v="1"/>
    <n v="180"/>
    <n v="38.633781999999997"/>
    <n v="-122.76217699999999"/>
    <m/>
    <m/>
    <m/>
    <m/>
    <s v="Hardwood Forest"/>
    <m/>
    <m/>
    <m/>
    <m/>
    <m/>
    <m/>
    <m/>
    <s v="N"/>
    <s v="Y"/>
    <s v="201710081800"/>
    <s v="201710101200"/>
    <s v="     "/>
    <n v="38.627800000000001"/>
    <n v="-122.76560000000001"/>
    <s v="Oct 12 2017 12:05PM"/>
    <s v="Unverified"/>
    <s v="ENTIRE AREA BURNED MULTIPLE DOWNED TREES/ 100 ACRES PLUS.UTL CAUSE"/>
    <s v=""/>
    <m/>
    <m/>
    <m/>
    <m/>
    <m/>
    <m/>
    <m/>
    <m/>
    <m/>
    <m/>
    <m/>
    <m/>
    <m/>
  </r>
  <r>
    <x v="1606"/>
    <s v="     "/>
    <d v="2017-10-08T00:00:00"/>
    <d v="1899-12-30T22:19:00"/>
    <s v="41"/>
    <x v="3"/>
    <s v="10"/>
    <x v="3"/>
    <d v="2017-10-08T00:00:00"/>
    <m/>
    <s v="TREE CREW TO REMOVE HAZARD TREE, CREW TO MAKE REPAIRS TO HARD TAP, SEC AND OH SVC."/>
    <s v="     "/>
    <x v="1"/>
    <m/>
    <x v="1"/>
    <m/>
    <m/>
    <s v="17-0085504"/>
    <m/>
    <m/>
    <m/>
    <m/>
    <s v="     "/>
    <x v="0"/>
    <x v="0"/>
    <s v="Vegetation"/>
    <x v="0"/>
    <m/>
    <s v="&lt;3 meters of linear travel"/>
    <s v="Square Feet: ; Acreage: "/>
    <s v="Vegetation"/>
    <x v="0"/>
    <s v="Vegetation"/>
    <s v="All types of equipment / facility failure"/>
    <s v="Contact - Vegetation"/>
    <m/>
    <s v="Contact - Vegetation"/>
    <s v="Conductor"/>
    <s v="Unknown"/>
    <s v="Overhead"/>
    <s v="Secondary"/>
    <s v="Conductor"/>
    <m/>
    <s v="103319605"/>
    <s v="     "/>
    <x v="2"/>
    <n v="280"/>
    <n v="39.737099999999998"/>
    <n v="-121.646"/>
    <m/>
    <s v="PARADISE-1103"/>
    <m/>
    <s v="911"/>
    <s v="Shrub"/>
    <m/>
    <m/>
    <m/>
    <m/>
    <m/>
    <m/>
    <m/>
    <s v="N"/>
    <s v="Y"/>
    <s v="201710081800"/>
    <s v="201710100000"/>
    <s v="     "/>
    <n v="39.737017000000002"/>
    <n v="-121.64644800000001"/>
    <s v="Oct  9 2017 12:50PM"/>
    <s v="BranchFail"/>
    <s v="A branch broke out of a healthy green ailanthus canopy, there were no signs of decay or defect present at thepoint of failure.  No further work needed, tree crews on site working tree at time of investigation."/>
    <s v="AILA"/>
    <s v="80"/>
    <s v="28"/>
    <s v="6"/>
    <s v="None"/>
    <s v="None"/>
    <s v="N"/>
    <s v="1"/>
    <m/>
    <s v="Ridge"/>
    <s v="A"/>
    <s v="CrossArm"/>
    <s v="BareWire"/>
    <s v="2"/>
  </r>
  <r>
    <x v="1607"/>
    <s v="     "/>
    <d v="2017-10-08T00:00:00"/>
    <d v="1899-12-30T22:30:00"/>
    <s v="41"/>
    <x v="3"/>
    <s v="10"/>
    <x v="3"/>
    <d v="2017-10-08T00:00:00"/>
    <d v="1899-12-30T22:30:00"/>
    <s v="crew to repplace pole and pull cable possibly"/>
    <s v="     "/>
    <x v="1"/>
    <m/>
    <x v="1"/>
    <m/>
    <s v="1894083"/>
    <s v="17-0085250"/>
    <m/>
    <m/>
    <m/>
    <m/>
    <s v="     "/>
    <x v="0"/>
    <x v="0"/>
    <s v="Vegetation"/>
    <x v="0"/>
    <m/>
    <s v="&lt;0.25"/>
    <s v="Square Feet: ; Acreage: "/>
    <s v="Equipment - PG&amp;E"/>
    <x v="2"/>
    <s v="Equipment - PG&amp;E"/>
    <s v="All types of equipment / facility failure"/>
    <s v="Pole"/>
    <s v="Pole"/>
    <m/>
    <m/>
    <s v="Pacific Bell"/>
    <s v="Overhead"/>
    <s v="Primary"/>
    <s v="Conductor"/>
    <m/>
    <s v="101561309"/>
    <s v="     "/>
    <x v="0"/>
    <m/>
    <n v="38.322600000000001"/>
    <n v="-121.943"/>
    <m/>
    <s v="PEABODY-2112"/>
    <n v="21000"/>
    <s v="vaca"/>
    <s v="Urban"/>
    <m/>
    <m/>
    <m/>
    <m/>
    <m/>
    <m/>
    <m/>
    <s v="N"/>
    <s v="Y"/>
    <s v="201710081800"/>
    <s v="201710100000"/>
    <s v="     "/>
    <m/>
    <m/>
    <m/>
    <m/>
    <m/>
    <m/>
    <m/>
    <m/>
    <m/>
    <m/>
    <m/>
    <m/>
    <m/>
    <m/>
    <m/>
    <m/>
    <m/>
    <m/>
    <m/>
  </r>
  <r>
    <x v="1608"/>
    <s v="     "/>
    <d v="2017-10-08T00:00:00"/>
    <m/>
    <s v="41"/>
    <x v="3"/>
    <s v="10"/>
    <x v="3"/>
    <m/>
    <m/>
    <s v="On October 8, 2017, a limb from a green, healthy Live Oak tree broke and struck one primary conductor on the Clark Road 1102 (12 kV) Circuit, resulting in a wire down. The site is located near 3401 Cherokee Road, Oroville, Butte County. After submitting the initial EIR, PG&amp;E was granted access to the site and was able to identify the tree and conduct measurements. The tree was rooted approximately 15 feet from the distribution conductors._x000d__x000a__x000d__x000a_This information is preliminary and PG&amp;E is continuing its reviewof the facts including weather conditions in the area. PG&amp;E is fully cooperating with Cal Fire and the CPUC on their investigations."/>
    <s v="     "/>
    <x v="2"/>
    <d v="2021-04-02T00:00:00"/>
    <x v="0"/>
    <m/>
    <m/>
    <m/>
    <m/>
    <m/>
    <m/>
    <s v="EI171008B"/>
    <s v="     "/>
    <x v="0"/>
    <x v="0"/>
    <s v="Vegetation"/>
    <x v="0"/>
    <m/>
    <s v="&gt;5,000"/>
    <m/>
    <s v="Vegetation"/>
    <x v="0"/>
    <s v="Vegetation"/>
    <s v="Veg. contact"/>
    <m/>
    <m/>
    <s v="Veg. contact"/>
    <s v="Conductor - Primary"/>
    <s v="No"/>
    <s v="Overhead"/>
    <m/>
    <s v="Conductor - Primary"/>
    <m/>
    <m/>
    <s v="     "/>
    <x v="1"/>
    <n v="280"/>
    <n v="39.623491000000001"/>
    <n v="-121.52842800000001"/>
    <s v="Butte"/>
    <s v="CLARK-ROAD-1102"/>
    <n v="12000"/>
    <m/>
    <s v="Hardwood Woodland"/>
    <n v="8500"/>
    <n v="6"/>
    <m/>
    <n v="0"/>
    <m/>
    <s v="CHEROKEE"/>
    <m/>
    <s v="N"/>
    <s v="N"/>
    <m/>
    <m/>
    <s v="     "/>
    <m/>
    <m/>
    <m/>
    <m/>
    <m/>
    <m/>
    <m/>
    <m/>
    <m/>
    <m/>
    <m/>
    <m/>
    <m/>
    <m/>
    <m/>
    <m/>
    <m/>
    <m/>
    <m/>
  </r>
  <r>
    <x v="1609"/>
    <s v="     "/>
    <d v="2017-10-08T00:00:00"/>
    <m/>
    <s v="41"/>
    <x v="3"/>
    <s v="10"/>
    <x v="3"/>
    <m/>
    <m/>
    <s v="On October 8, 2017, the top section of a green, healthy Alder tree broke and fell on an open wire secondary service of the Dunbar 1101 (12 kV) Circuit. The site is located near 1210 Nuns Canyon Road, Glen Ellen, Sonoma County. After submitting the initial EIR, PG&amp;E was granted access to the site and was able to identify the tree and conduct measurements. Based on the measurements taken, the tree was rooted approximately 30 feet from the overhead secondary service conductors.  As reported in the initial EIR, Cal Fire took possession of the secondary conductors. _x000d__x000a__x000d__x000a_This information is preliminary and PG&amp;E is continuing its review of the facts. In the initial EIR PG&amp;E reported wind speeds up to 58 mph prior to the event based on nearby weather stations. PG&amp;E is continuing its review of weather conditions in the area. PG&amp;E is fully cooperating with Cal Fire and the CPUC on their investigations."/>
    <s v="     "/>
    <x v="2"/>
    <d v="2021-04-02T00:00:00"/>
    <x v="0"/>
    <m/>
    <s v="1894461, 1894587"/>
    <s v="17-0085286"/>
    <m/>
    <m/>
    <m/>
    <s v="EI171008I"/>
    <s v="     "/>
    <x v="0"/>
    <x v="0"/>
    <s v="Vegetation"/>
    <x v="0"/>
    <m/>
    <s v="&gt;5,000"/>
    <m/>
    <s v="Vegetation"/>
    <x v="0"/>
    <s v="Vegetation"/>
    <s v="Veg. contact"/>
    <m/>
    <m/>
    <s v="Veg. contact"/>
    <s v="Conductor - Open Wire Secondary"/>
    <s v="No"/>
    <s v="Overhead"/>
    <m/>
    <s v="Conductor - Open Wire Secondary"/>
    <m/>
    <m/>
    <s v="     "/>
    <x v="2"/>
    <n v="180"/>
    <n v="38.394886999999997"/>
    <n v="-122.515959"/>
    <s v="Sonoma"/>
    <s v="DUNBAR-1103"/>
    <n v="12000"/>
    <m/>
    <s v="Hardwood Forest"/>
    <n v="56556"/>
    <n v="1355"/>
    <m/>
    <n v="3"/>
    <m/>
    <s v="NUNS"/>
    <s v="CENTRAL LNU COMPLEX"/>
    <s v="N"/>
    <s v="N"/>
    <m/>
    <m/>
    <s v="     "/>
    <m/>
    <m/>
    <m/>
    <m/>
    <m/>
    <m/>
    <m/>
    <m/>
    <m/>
    <m/>
    <m/>
    <m/>
    <m/>
    <m/>
    <m/>
    <m/>
    <m/>
    <m/>
    <m/>
  </r>
  <r>
    <x v="1610"/>
    <s v="     "/>
    <d v="2017-10-08T00:00:00"/>
    <m/>
    <s v="41"/>
    <x v="3"/>
    <s v="10"/>
    <x v="3"/>
    <m/>
    <m/>
    <s v="On October 17, 2017, Cal Fire took possession of an intact span of primary distribution conductors on the Bangor 1101 (12 kV) Circuit and customer owned electric equipment, including the customer service panel.  The primary conductors were in place and appeared to be in working order at the time of Cal Fire’s request to take possession.  After the initial EIR, PG&amp;E was granted access to the site, located near 13916 Cascade Way, Browns Valley, Yuba County, and was able to conduct measurements.  Based on the measurements, the primary conductor span length was approximately 100 feet.  The secondary service line appeared to be damaged at mid-span.  There was no apparent damage to other PG&amp;E facilities. _x000d__x000a__x000d__x000a_This information is preliminary and PG&amp;E is continuing its review of the facts including weather conditions in the area.  PG&amp;E is fully cooperating with Cal Fire and the CPUC on their investigations."/>
    <s v="     "/>
    <x v="2"/>
    <d v="2021-04-02T00:00:00"/>
    <x v="0"/>
    <m/>
    <s v="1900477"/>
    <s v="17-0087249"/>
    <m/>
    <s v="N/A"/>
    <m/>
    <s v="EI171008O"/>
    <s v="     "/>
    <x v="0"/>
    <x v="0"/>
    <m/>
    <x v="0"/>
    <m/>
    <s v="Unknown"/>
    <m/>
    <s v="Unknown"/>
    <x v="5"/>
    <s v="Unknown"/>
    <m/>
    <m/>
    <m/>
    <m/>
    <m/>
    <s v="Yes"/>
    <s v="Overhead"/>
    <m/>
    <m/>
    <m/>
    <s v="103191101"/>
    <s v="     "/>
    <x v="1"/>
    <n v="330"/>
    <n v="39.36377572"/>
    <n v="-121.3364249001"/>
    <s v="Yuba"/>
    <s v="BANGOR-1101"/>
    <n v="12000"/>
    <m/>
    <s v="Hardwood Woodland"/>
    <n v="9989"/>
    <n v="264"/>
    <m/>
    <n v="4"/>
    <m/>
    <s v="CASCADE"/>
    <m/>
    <s v="N"/>
    <s v="N"/>
    <m/>
    <m/>
    <s v="     "/>
    <m/>
    <m/>
    <m/>
    <m/>
    <m/>
    <m/>
    <m/>
    <m/>
    <m/>
    <m/>
    <m/>
    <m/>
    <m/>
    <m/>
    <m/>
    <m/>
    <m/>
    <m/>
    <m/>
  </r>
  <r>
    <x v="1611"/>
    <s v="     "/>
    <d v="2017-10-08T00:00:00"/>
    <m/>
    <s v="41"/>
    <x v="3"/>
    <s v="10"/>
    <x v="3"/>
    <m/>
    <m/>
    <s v="On October 9, 2017, a green, healthy Eucalyptus tree broke at its base and struck the Dunbar 1101 (12 kV) overhead primary tap line, taking all three primary conductors down. The site is located at 8555 Sonoma Hwy in Kenwood, Sonoma County. After submitting the initial EIR, PG&amp;E was granted access to the site and was able to identify the tree and conduct measurements. Based on these measurements, the tree was approximately 120 feet tall and rooted approximately 60 feet from the distribution conductors._x000d__x000a__x000d__x000a_This information is preliminary and PG&amp;E is continuing its reviewof the facts including weather conditions in the area. PG&amp;E is fully cooperating with Cal Fire and the CPUC on their investigations."/>
    <s v="     "/>
    <x v="2"/>
    <d v="2021-04-02T00:00:00"/>
    <x v="0"/>
    <m/>
    <s v="1899428"/>
    <s v="17-0086782"/>
    <m/>
    <m/>
    <m/>
    <s v="EI171008C"/>
    <s v="     "/>
    <x v="0"/>
    <x v="0"/>
    <s v="Vegetation"/>
    <x v="0"/>
    <m/>
    <s v="&gt;5,000"/>
    <m/>
    <s v="Vegetation"/>
    <x v="0"/>
    <s v="Vegetation"/>
    <s v="Veg. contact"/>
    <m/>
    <m/>
    <s v="Veg. contact"/>
    <s v="Conductor - Primary"/>
    <s v="Yes"/>
    <s v="Overhead"/>
    <m/>
    <s v="Conductor - Primary"/>
    <m/>
    <m/>
    <s v="     "/>
    <x v="2"/>
    <n v="180"/>
    <n v="38.450583000000002"/>
    <n v="-122.57332100000001"/>
    <s v="Sonoma"/>
    <s v="DUNBAR-1101"/>
    <n v="12000"/>
    <s v=""/>
    <s v="Hardwood Forest"/>
    <m/>
    <m/>
    <m/>
    <m/>
    <m/>
    <s v="ADOBE"/>
    <s v="CENTRAL LNU COMPLEX"/>
    <s v="N"/>
    <s v="N"/>
    <m/>
    <m/>
    <s v="     "/>
    <m/>
    <m/>
    <m/>
    <m/>
    <m/>
    <m/>
    <m/>
    <m/>
    <m/>
    <m/>
    <m/>
    <m/>
    <m/>
    <m/>
    <m/>
    <m/>
    <m/>
    <m/>
    <m/>
  </r>
  <r>
    <x v="1612"/>
    <s v="     "/>
    <d v="2017-10-08T00:00:00"/>
    <m/>
    <s v="41"/>
    <x v="3"/>
    <s v="10"/>
    <x v="3"/>
    <m/>
    <m/>
    <s v="On October 18, 2017, PG&amp;E was granted access to the site located near 1721 Partrick Road, City of Napa in Napa County County to inspect the site, identify the tree, and conduct measurements.  PG&amp;E found that a Coast Live Oak tree had broken above its base and fallen on the Pueblo 2103 (21 kV) Circuit, resulting in a wire down.  Based on the measurements, the tree was approximately 20 inches in diameter, approximately 50 feet tall (not 70 feet as initially reported), and rooted uphill approximately 40 feet from the distribution conductors.  As reported in the initial EIR, Cal Fire took possession of the span of primary conductors. _x000d__x000a__x000d__x000a_This information is preliminary and PG&amp;E is continuing its review of the facts including weather conditions in the area.  PG&amp;E is fully cooperating with Cal Fire and the CPUC on their investigations."/>
    <s v="     "/>
    <x v="2"/>
    <d v="2021-04-02T00:00:00"/>
    <x v="0"/>
    <m/>
    <m/>
    <m/>
    <m/>
    <m/>
    <m/>
    <s v="EI171008K"/>
    <s v="     "/>
    <x v="0"/>
    <x v="0"/>
    <s v="Vegetation"/>
    <x v="0"/>
    <m/>
    <s v="&gt;5,000"/>
    <m/>
    <s v="Vegetation"/>
    <x v="0"/>
    <s v="Vegetation"/>
    <s v="Veg. contact"/>
    <m/>
    <m/>
    <s v="Veg. contact"/>
    <s v="Conductor - Primary"/>
    <s v="No"/>
    <s v="Overhead"/>
    <m/>
    <s v="Conductor - Primary"/>
    <m/>
    <m/>
    <s v="     "/>
    <x v="1"/>
    <n v="180"/>
    <n v="38.313043"/>
    <n v="-122.372784"/>
    <s v="Napa"/>
    <s v="PUEBLO-2103"/>
    <n v="21000"/>
    <m/>
    <s v="Urban"/>
    <m/>
    <m/>
    <m/>
    <m/>
    <m/>
    <s v="PARTRICK"/>
    <s v="CENTRAL LNU COMPLEX"/>
    <s v="N"/>
    <s v="N"/>
    <m/>
    <m/>
    <s v="     "/>
    <m/>
    <m/>
    <m/>
    <m/>
    <m/>
    <m/>
    <m/>
    <m/>
    <m/>
    <m/>
    <m/>
    <m/>
    <m/>
    <m/>
    <m/>
    <m/>
    <m/>
    <m/>
    <m/>
  </r>
  <r>
    <x v="1613"/>
    <s v="     "/>
    <d v="2017-10-08T00:00:00"/>
    <m/>
    <s v="41"/>
    <x v="3"/>
    <s v="10"/>
    <x v="3"/>
    <m/>
    <m/>
    <s v="On October 18, 2017, PG&amp;E was granted access to the site located near 8000 Pythian Road, City of Santa Rosa, Sonoma County to inspect the site, identify the tree, and conduct measurements.   PG&amp;E found that a green, healthy Douglas Fir tree uprooted and fell on to a Black Oak, a Madrone, several other Oak trees in the area, and both phases of the Rincon 1101 (12 kV) Circuit, resulting in two wires down.  Based on the measurements, the approximately 100-foot tall Douglas Fir tree had a diameter at breast height of approximately 20 inches and was rooted uphill approximately 30 feet from the distribution conductors.  As reported in the initial EIR, Cal Fire took possession of the span of primary conductors.    _x000d__x000a_           _x000d__x000a_This information is preliminary and PG&amp;E is continuing its review of the facts including weather conditions in the area.  PG&amp;E is fully cooperating with Cal Fire and the CPUC on their investigations."/>
    <s v="     "/>
    <x v="2"/>
    <d v="2021-04-02T00:00:00"/>
    <x v="0"/>
    <m/>
    <m/>
    <m/>
    <m/>
    <m/>
    <m/>
    <s v="EI171008J"/>
    <s v="     "/>
    <x v="0"/>
    <x v="0"/>
    <s v="Vegetation"/>
    <x v="0"/>
    <m/>
    <s v="&gt;5,000"/>
    <m/>
    <s v="Vegetation"/>
    <x v="0"/>
    <s v="Vegetation"/>
    <s v="Veg. contact"/>
    <m/>
    <m/>
    <s v="Veg. contact"/>
    <s v="Conductor - Primary"/>
    <s v="Yes"/>
    <s v="Overhead"/>
    <m/>
    <s v="Conductor - Primary"/>
    <m/>
    <m/>
    <s v="     "/>
    <x v="2"/>
    <n v="180"/>
    <n v="38.450583000000002"/>
    <n v="-122.57332100000001"/>
    <s v="Sonoma"/>
    <s v="DUNBAR-1101"/>
    <n v="12000"/>
    <m/>
    <s v="Hardwood Forest"/>
    <m/>
    <m/>
    <m/>
    <m/>
    <m/>
    <s v="PYTHIAN/OAKMONT"/>
    <s v="CENTRAL LNU COMPLEX"/>
    <s v="N"/>
    <s v="N"/>
    <m/>
    <m/>
    <s v="     "/>
    <m/>
    <m/>
    <m/>
    <m/>
    <m/>
    <m/>
    <m/>
    <m/>
    <m/>
    <m/>
    <m/>
    <m/>
    <m/>
    <m/>
    <m/>
    <m/>
    <m/>
    <m/>
    <m/>
  </r>
  <r>
    <x v="1614"/>
    <s v="     "/>
    <d v="2017-10-08T00:00:00"/>
    <m/>
    <s v="41"/>
    <x v="3"/>
    <s v="10"/>
    <x v="3"/>
    <m/>
    <m/>
    <s v="Yesterday evening, 10 October 2017, near Clearlake, Lake County, PG&amp;E identified two broken poles on the Redbud 1102 (12kV) Circuit near Pomo Rd. and Sulphur Bank Rd. The top section of Fuse Cutout Pole 1447 had broken and fallen to the ground. Additionally, a pole one span to the west was burned and had also fallen to the ground. Cal Fire has taken possession of the top section of Fuse Cutout Pole 1447 that fell to the ground, as well as the bottom portion of the same pole where the break occurred (above the communication conductors). This information is preliminary and PG&amp;E is fully cooperating with Cal Fire."/>
    <s v="     "/>
    <x v="2"/>
    <d v="2021-04-02T00:00:00"/>
    <x v="0"/>
    <m/>
    <m/>
    <m/>
    <m/>
    <m/>
    <m/>
    <s v="EI171008D"/>
    <s v="     "/>
    <x v="0"/>
    <x v="0"/>
    <s v="Vegetation"/>
    <x v="0"/>
    <m/>
    <s v="1,000-4,999"/>
    <m/>
    <s v="Equipment - PG&amp;E"/>
    <x v="9"/>
    <s v="Equipment - PG&amp;E"/>
    <s v="All types of equipment / facility failure"/>
    <m/>
    <s v="Pole"/>
    <m/>
    <m/>
    <s v="No"/>
    <s v="Overhead"/>
    <m/>
    <s v="Pole"/>
    <m/>
    <m/>
    <s v="     "/>
    <x v="0"/>
    <n v="175"/>
    <n v="39.004854000000002"/>
    <n v="-122.65888"/>
    <s v="Lake"/>
    <s v="REDBUD-1102"/>
    <n v="12000"/>
    <m/>
    <s v="Urban"/>
    <n v="2207"/>
    <n v="162"/>
    <m/>
    <m/>
    <m/>
    <s v="SULPHUR"/>
    <m/>
    <s v="N"/>
    <s v="N"/>
    <m/>
    <m/>
    <s v="     "/>
    <m/>
    <m/>
    <m/>
    <m/>
    <m/>
    <m/>
    <m/>
    <m/>
    <m/>
    <m/>
    <m/>
    <m/>
    <m/>
    <m/>
    <m/>
    <m/>
    <m/>
    <m/>
    <m/>
  </r>
  <r>
    <x v="1615"/>
    <s v="     "/>
    <d v="2017-10-08T00:00:00"/>
    <d v="1899-12-30T16:41:00"/>
    <s v="41"/>
    <x v="3"/>
    <s v="10"/>
    <x v="3"/>
    <d v="2017-10-08T00:00:00"/>
    <m/>
    <s v="0"/>
    <s v="     "/>
    <x v="1"/>
    <m/>
    <x v="1"/>
    <m/>
    <s v="1893337"/>
    <m/>
    <m/>
    <m/>
    <m/>
    <m/>
    <s v="     "/>
    <x v="0"/>
    <x v="0"/>
    <s v="Vegetation"/>
    <x v="0"/>
    <m/>
    <s v="&lt;0.25"/>
    <s v="Square Feet: 100; Acreage: "/>
    <s v="Equipment - PG&amp;E"/>
    <x v="4"/>
    <s v="Equipment - PG&amp;E"/>
    <s v="All types of equipment / facility failure"/>
    <s v="Conductor"/>
    <s v="Conductor"/>
    <m/>
    <m/>
    <s v="Unknown"/>
    <s v="Overhead"/>
    <s v="Secondary"/>
    <s v="Conductor"/>
    <m/>
    <s v="100341037"/>
    <s v="     "/>
    <x v="0"/>
    <m/>
    <n v="39.588999999999999"/>
    <n v="-122.202"/>
    <m/>
    <s v="LOGAN-CREEK-2102"/>
    <m/>
    <s v="Cal Fire"/>
    <s v="Agriculture"/>
    <m/>
    <m/>
    <m/>
    <m/>
    <m/>
    <m/>
    <m/>
    <s v="N"/>
    <s v="Y"/>
    <s v="201710081800"/>
    <s v="201710100000"/>
    <s v="     "/>
    <m/>
    <m/>
    <m/>
    <m/>
    <m/>
    <m/>
    <m/>
    <m/>
    <m/>
    <m/>
    <m/>
    <m/>
    <m/>
    <m/>
    <m/>
    <m/>
    <m/>
    <m/>
    <m/>
  </r>
  <r>
    <x v="1616"/>
    <s v="     "/>
    <d v="2017-10-08T00:00:00"/>
    <d v="1899-12-30T16:43:00"/>
    <s v="41"/>
    <x v="3"/>
    <s v="10"/>
    <x v="3"/>
    <d v="2017-10-08T00:00:00"/>
    <d v="1899-12-30T16:41:00"/>
    <s v="0"/>
    <s v="     "/>
    <x v="1"/>
    <m/>
    <x v="1"/>
    <m/>
    <s v="1893593"/>
    <s v="17-0085141"/>
    <m/>
    <m/>
    <m/>
    <m/>
    <s v="     "/>
    <x v="0"/>
    <x v="0"/>
    <s v="Vegetation"/>
    <x v="0"/>
    <m/>
    <s v="10-99"/>
    <s v="Square Feet: ; Acreage: 20"/>
    <s v="Equipment - PG&amp;E"/>
    <x v="10"/>
    <s v="Equipment - PG&amp;E"/>
    <s v="All types of equipment / facility failure"/>
    <s v="Splice/Clamp/Connector"/>
    <s v="Splice/Clamp/Connector"/>
    <m/>
    <m/>
    <s v="Unknown"/>
    <s v="Overhead"/>
    <s v="Primary"/>
    <s v="Conductor"/>
    <m/>
    <s v="100972408"/>
    <s v="     "/>
    <x v="0"/>
    <m/>
    <n v="40.887599999999999"/>
    <n v="-123.992"/>
    <m/>
    <s v="BLUE-LAKE-1102"/>
    <n v="12000"/>
    <s v="Cal Fire"/>
    <s v="Herbaceous"/>
    <m/>
    <m/>
    <m/>
    <m/>
    <m/>
    <m/>
    <m/>
    <s v="N"/>
    <s v="Y"/>
    <s v="201710082100"/>
    <s v="201710092200"/>
    <s v="     "/>
    <m/>
    <m/>
    <m/>
    <m/>
    <m/>
    <m/>
    <m/>
    <m/>
    <m/>
    <m/>
    <m/>
    <m/>
    <m/>
    <m/>
    <m/>
    <m/>
    <m/>
    <m/>
    <m/>
  </r>
  <r>
    <x v="1617"/>
    <s v="     "/>
    <d v="2017-10-08T00:00:00"/>
    <d v="1899-12-30T16:46:55"/>
    <s v="41"/>
    <x v="3"/>
    <s v="10"/>
    <x v="3"/>
    <d v="2017-10-08T00:00:00"/>
    <d v="1899-12-30T16:46:00"/>
    <s v="301 GLENDALE DR (1 SPN FROM 902063 TWDS 7043) in McKinleyville; half of tree fell and missed line but other half of tree is in danger of falling; windy weather; FD onsite; seems the other half of the tree did fall because FAS doc shows fire info"/>
    <s v="     "/>
    <x v="0"/>
    <d v="2021-02-17T00:00:00"/>
    <x v="0"/>
    <m/>
    <s v="1893593"/>
    <s v="N/A"/>
    <m/>
    <s v="T004155002"/>
    <n v="113702830"/>
    <m/>
    <s v="     "/>
    <x v="0"/>
    <x v="0"/>
    <m/>
    <x v="0"/>
    <m/>
    <s v="&lt;0.25"/>
    <m/>
    <s v="Vegetation"/>
    <x v="0"/>
    <s v="Vegetation"/>
    <s v="Contact from object"/>
    <s v="Contact - Vegetation"/>
    <m/>
    <s v="Contact - Vegetation"/>
    <s v="Conductor"/>
    <s v="Yes"/>
    <s v="Overhead"/>
    <m/>
    <s v="Conductor"/>
    <m/>
    <s v="100972115"/>
    <s v="     "/>
    <x v="0"/>
    <m/>
    <n v="40.880099999999999"/>
    <n v="-123.98"/>
    <s v="Humboldt"/>
    <s v="BLUE-LAKE-1102"/>
    <m/>
    <m/>
    <s v="Urban"/>
    <n v="20"/>
    <m/>
    <m/>
    <m/>
    <m/>
    <s v="BLUE"/>
    <m/>
    <s v="N"/>
    <s v="Y"/>
    <s v="201710082100"/>
    <s v="201710092200"/>
    <s v="     "/>
    <m/>
    <m/>
    <m/>
    <m/>
    <m/>
    <m/>
    <m/>
    <m/>
    <m/>
    <m/>
    <m/>
    <m/>
    <m/>
    <m/>
    <m/>
    <m/>
    <m/>
    <m/>
    <m/>
  </r>
  <r>
    <x v="1618"/>
    <s v="     "/>
    <d v="2017-10-08T00:00:00"/>
    <d v="1899-12-30T14:53:00"/>
    <s v="41"/>
    <x v="3"/>
    <s v="10"/>
    <x v="3"/>
    <d v="2017-10-08T00:00:00"/>
    <d v="1899-12-30T14:53:00"/>
    <s v="Ash tree limb broke due to strong north winds causing one phase to break and fall into back yard. 18'x2&quot; grass fire. Fire not marked in FAS. JZCY - Veg sharepoint has incident data here: \\rcshare-nas05\VM\PLANNING\Business Analyst\02)PRIVILEGED_VMFireIncidents\2017\17-0085131_SA_NotReportable"/>
    <s v="     "/>
    <x v="3"/>
    <m/>
    <x v="0"/>
    <m/>
    <m/>
    <s v="17-0085131"/>
    <m/>
    <m/>
    <m/>
    <m/>
    <s v="     "/>
    <x v="0"/>
    <x v="0"/>
    <m/>
    <x v="0"/>
    <m/>
    <s v="3 meters - 0.25 Acres"/>
    <m/>
    <s v="Vegetation"/>
    <x v="0"/>
    <s v="Vegetation"/>
    <s v="Contact from object"/>
    <s v="Veg. contact"/>
    <m/>
    <s v="Contact - Vegetation"/>
    <s v="Fuse"/>
    <s v="0"/>
    <s v="Overhead"/>
    <m/>
    <s v="Fuse"/>
    <m/>
    <m/>
    <s v="     "/>
    <x v="0"/>
    <m/>
    <n v="39.163891"/>
    <n v="-121.574242"/>
    <m/>
    <m/>
    <m/>
    <m/>
    <s v="Urban"/>
    <n v="0.25"/>
    <m/>
    <m/>
    <m/>
    <m/>
    <m/>
    <m/>
    <s v="N"/>
    <s v="Y"/>
    <s v="201710081800"/>
    <s v="201710100000"/>
    <s v="     "/>
    <n v="39.164549999999998"/>
    <n v="-121.57366"/>
    <s v="Oct 11 2017 12:00AM"/>
    <s v="WindBlew"/>
    <s v="HEALTHY GREEN 60 X 27&quot; ASH TREE HAD A SPAR BREAK OUT DO TO STRONG NORTH WINDS. THERE WAS NO SIGNS OF DEFECT INSIDE OR OUTSIDE OF THE SPAR AT BRAKING POINT. THE LINE FELL INTO A YARD CAUSING A SMALL FIRE 2 INCH BY 18 FOOT LONG. TREE WAS TRIMMED ON MARYSVILLE 1105 ON 3/7/2017 FOR 15 OF CLEARANCE .WR#CSSA-1005-059"/>
    <s v="ASH"/>
    <s v="60"/>
    <s v="27"/>
    <s v="10"/>
    <m/>
    <m/>
    <m/>
    <m/>
    <m/>
    <m/>
    <m/>
    <s v="CrossArm"/>
    <s v="BareWire"/>
    <s v="2"/>
  </r>
  <r>
    <x v="1619"/>
    <s v="     "/>
    <d v="2017-10-08T00:00:00"/>
    <m/>
    <s v="41"/>
    <x v="3"/>
    <s v="10"/>
    <x v="3"/>
    <m/>
    <m/>
    <s v="Summary: On Wednesday, October 18, 2017, near 16200 Norrbomm Road in the City of Sonoma in Sonoma County, CalFire took possession of a span of primary conductors. No damage to PG&amp;E equipment was readily apparent. This information is preliminary and PG&amp;E is fully cooperating with Cal Fire."/>
    <s v="     "/>
    <x v="2"/>
    <d v="2021-04-02T00:00:00"/>
    <x v="0"/>
    <m/>
    <s v="1907292"/>
    <s v="17-0089503"/>
    <m/>
    <m/>
    <n v="113754092"/>
    <s v="EI171008N"/>
    <s v="     "/>
    <x v="0"/>
    <x v="0"/>
    <s v="Vegetation"/>
    <x v="0"/>
    <m/>
    <s v="&gt;5,000"/>
    <m/>
    <s v="Vegetation"/>
    <x v="0"/>
    <s v="Vegetation"/>
    <s v="Veg. contact"/>
    <m/>
    <m/>
    <s v="Veg. contact"/>
    <s v="Conductor - Primary"/>
    <s v="No"/>
    <s v="Overhead"/>
    <m/>
    <s v="Conductor - Primary"/>
    <m/>
    <m/>
    <s v="     "/>
    <x v="2"/>
    <n v="180"/>
    <n v="38.328865"/>
    <n v="-122.44287300000001"/>
    <s v="Sonoma"/>
    <s v="SONOMA-1103"/>
    <n v="12000"/>
    <m/>
    <s v="Hardwood Forest"/>
    <m/>
    <m/>
    <m/>
    <m/>
    <m/>
    <s v="NORRBOM"/>
    <s v="CENTRAL LNU COMPLEX"/>
    <s v="N"/>
    <s v="N"/>
    <m/>
    <m/>
    <s v="     "/>
    <m/>
    <m/>
    <m/>
    <m/>
    <m/>
    <m/>
    <m/>
    <m/>
    <m/>
    <m/>
    <m/>
    <m/>
    <m/>
    <m/>
    <m/>
    <m/>
    <m/>
    <m/>
    <m/>
  </r>
  <r>
    <x v="1620"/>
    <s v="     "/>
    <d v="2017-10-08T00:00:00"/>
    <d v="1899-12-30T05:11:00"/>
    <s v="41"/>
    <x v="3"/>
    <s v="10"/>
    <x v="3"/>
    <d v="2017-10-08T00:00:00"/>
    <m/>
    <s v="chance clamps are ng on leads from cutouts to conductor, crew will need to replace"/>
    <s v="     "/>
    <x v="1"/>
    <m/>
    <x v="1"/>
    <m/>
    <s v="1892937"/>
    <s v="17-0085031"/>
    <m/>
    <m/>
    <m/>
    <m/>
    <s v="     "/>
    <x v="0"/>
    <x v="0"/>
    <s v="Vegetation"/>
    <x v="0"/>
    <m/>
    <s v="&lt;0.25"/>
    <s v="Square Feet: ; Acreage: "/>
    <s v="Equipment - PG&amp;E"/>
    <x v="10"/>
    <s v="Equipment - PG&amp;E"/>
    <s v="All types of equipment / facility failure"/>
    <s v="Splice/Clamp/Connector"/>
    <s v="Splice/Clamp/Connector"/>
    <m/>
    <m/>
    <s v="FRONTIER COMMUNICATI"/>
    <s v="Overhead"/>
    <s v="Primary"/>
    <s v="Conductor"/>
    <m/>
    <s v="100987374"/>
    <s v="     "/>
    <x v="0"/>
    <n v="105"/>
    <n v="40.325200000000002"/>
    <n v="-124.288"/>
    <m/>
    <s v="GARBERVILLE-1102"/>
    <n v="12000"/>
    <s v="Cal Fire"/>
    <s v="Herbaceous"/>
    <m/>
    <m/>
    <m/>
    <m/>
    <m/>
    <m/>
    <m/>
    <s v="N"/>
    <s v="N"/>
    <m/>
    <m/>
    <s v="     "/>
    <m/>
    <m/>
    <m/>
    <m/>
    <m/>
    <m/>
    <m/>
    <m/>
    <m/>
    <m/>
    <m/>
    <m/>
    <m/>
    <m/>
    <m/>
    <m/>
    <m/>
    <m/>
    <m/>
  </r>
  <r>
    <x v="1621"/>
    <s v="     "/>
    <d v="2017-10-08T00:00:00"/>
    <d v="1899-12-30T12:09:00"/>
    <s v="41"/>
    <x v="3"/>
    <s v="10"/>
    <x v="3"/>
    <m/>
    <m/>
    <s v="On October 19, 2017, PG&amp;E was granted access to the site located near 4011 Atlas Peak Road, City of Napa in Napa County to inspect the site, identify the tree, and conduct measurements.  PG&amp;E found that a green, healthy limb from a White Oak tree broke and fell on the street side of the Pueblo 1104 (12 kV) Circuit, coming to rest on the lower of two communication conductors, as the higher communication conductor had broken.  The field-phase primary insulator of the Pueblo 1104 Circuit was also broken but the supply conductor did not break.  Based on the measurements, the tree limb was approximately 25 feet long and the tree was rooted approximately 15 feet from the distribution conductors.  As reported in the initial EIR, Cal Fire took possession of the field-phase primary conductor, the broken field-phase insulator and bracket.    _x000d__x000a_           _x000d__x000a_This information is preliminary and PG&amp;E is continuing its review of the facts including weather conditions in the area.  PG&amp;E is fully cooperating with Cal Fire and the CPUC on their investigations."/>
    <s v="     "/>
    <x v="2"/>
    <d v="2021-04-02T00:00:00"/>
    <x v="0"/>
    <m/>
    <s v="1893954, 1899743"/>
    <s v="17-0085211"/>
    <m/>
    <s v="T004159634"/>
    <n v="113702892"/>
    <s v="EI171008M"/>
    <s v="     "/>
    <x v="0"/>
    <x v="0"/>
    <s v="Vegetation"/>
    <x v="0"/>
    <m/>
    <s v="Unknown"/>
    <m/>
    <s v="Vegetation"/>
    <x v="0"/>
    <s v="Vegetation"/>
    <s v="Contact from object"/>
    <m/>
    <m/>
    <s v="Contact from object"/>
    <s v="Conductor - Primary"/>
    <s v="Yes"/>
    <s v="Overhead"/>
    <m/>
    <s v="Conductor - Primary"/>
    <m/>
    <s v="043291104"/>
    <s v="     "/>
    <x v="0"/>
    <m/>
    <n v="38.344822379"/>
    <n v="-122.273731932"/>
    <s v="Napa"/>
    <s v="PUEBLO-1104"/>
    <n v="12000"/>
    <m/>
    <s v="Urban"/>
    <n v="51624"/>
    <n v="120"/>
    <m/>
    <n v="6"/>
    <m/>
    <s v="ATLAS"/>
    <m/>
    <s v="N"/>
    <s v="N"/>
    <m/>
    <m/>
    <s v="     "/>
    <m/>
    <m/>
    <m/>
    <m/>
    <m/>
    <m/>
    <m/>
    <m/>
    <m/>
    <m/>
    <m/>
    <m/>
    <m/>
    <m/>
    <m/>
    <m/>
    <m/>
    <m/>
    <m/>
  </r>
  <r>
    <x v="1622"/>
    <s v="     "/>
    <d v="2017-10-09T00:00:00"/>
    <d v="1899-12-30T02:58:20"/>
    <s v="41"/>
    <x v="3"/>
    <s v="10"/>
    <x v="3"/>
    <d v="2017-10-09T00:00:00"/>
    <d v="1899-12-30T02:58:00"/>
    <s v="KRJ7- called smartsville fire district and referred me to request information from CalFire 2/25 and left vm, email sent to Dave Gregory for more info on INT report 2/25, remarks -'TRANSMISSION POLE BURNT BADLY'; INT-10243; UNKNOWN IF ATTRIBUTABLE TO PGE.; 3/16- fire report added to folder url; PG&amp;E ATTRIBUTABLE"/>
    <s v="     "/>
    <x v="0"/>
    <d v="2021-03-16T00:00:00"/>
    <x v="0"/>
    <m/>
    <s v="1895383"/>
    <s v="17-0085383"/>
    <m/>
    <s v="T004155837"/>
    <m/>
    <m/>
    <s v="     "/>
    <x v="0"/>
    <x v="0"/>
    <m/>
    <x v="0"/>
    <m/>
    <s v="10-99"/>
    <m/>
    <s v="Weather - High Wind"/>
    <x v="4"/>
    <s v="Weather"/>
    <s v="Weather"/>
    <s v="Conductor failure-all"/>
    <m/>
    <m/>
    <m/>
    <s v="No"/>
    <s v="Overhead"/>
    <m/>
    <s v="Conductor - Transmission"/>
    <m/>
    <s v="Tower 000/005"/>
    <s v="     "/>
    <x v="1"/>
    <n v="300"/>
    <n v="39.211799999999997"/>
    <n v="-121.29900000000001"/>
    <s v="Yuba"/>
    <s v="NARROWS-#1-TAP-60KV"/>
    <m/>
    <s v="SMARTVILLE FIRE DISTRICT &amp; CAL FIRE"/>
    <s v="Herbaceous"/>
    <m/>
    <m/>
    <m/>
    <m/>
    <m/>
    <m/>
    <m/>
    <s v="N"/>
    <s v="Y"/>
    <s v="201710081800"/>
    <s v="201710100000"/>
    <s v="     "/>
    <m/>
    <m/>
    <m/>
    <m/>
    <m/>
    <m/>
    <m/>
    <m/>
    <m/>
    <m/>
    <m/>
    <m/>
    <m/>
    <m/>
    <m/>
    <m/>
    <m/>
    <m/>
    <m/>
  </r>
  <r>
    <x v="1623"/>
    <s v="     "/>
    <d v="2017-10-09T00:00:00"/>
    <d v="1899-12-30T02:27:00"/>
    <s v="41"/>
    <x v="3"/>
    <s v="10"/>
    <x v="3"/>
    <d v="2017-10-09T00:00:00"/>
    <m/>
    <s v="NEED CREW TO REPLACE DOWNED WIRE"/>
    <s v="     "/>
    <x v="1"/>
    <m/>
    <x v="1"/>
    <m/>
    <m/>
    <s v="17-0085325"/>
    <m/>
    <m/>
    <m/>
    <m/>
    <s v="     "/>
    <x v="0"/>
    <x v="0"/>
    <s v="Vegetation"/>
    <x v="0"/>
    <m/>
    <s v="&lt;0.25"/>
    <s v="Square Feet: ; Acreage: "/>
    <s v="Equipment - PG&amp;E"/>
    <x v="4"/>
    <s v="Equipment - PG&amp;E"/>
    <s v="All types of equipment / facility failure"/>
    <s v="Conductor"/>
    <s v="Conductor"/>
    <m/>
    <m/>
    <s v="Pacific Bell"/>
    <s v="Overhead"/>
    <s v="Primary"/>
    <s v="Conductor"/>
    <m/>
    <s v="100903727"/>
    <s v="     "/>
    <x v="0"/>
    <m/>
    <n v="37.729300000000002"/>
    <n v="-122.13800000000001"/>
    <m/>
    <s v="SAN-LEANDRO-U-1114"/>
    <n v="12000"/>
    <s v="Unknown"/>
    <s v="Urban"/>
    <m/>
    <m/>
    <m/>
    <m/>
    <m/>
    <m/>
    <m/>
    <s v="N"/>
    <s v="N"/>
    <m/>
    <m/>
    <s v="     "/>
    <n v="37.731850000000001"/>
    <n v="-122.13514833000001"/>
    <s v="Oct 11 2017 12:00AM"/>
    <s v="RootsFail"/>
    <s v="POPLAR TREE FELL MOSTLY AWAY FROM LINES, BUT IT APPEARS THE TOP HALF OF THE TREE BROKE OFF AND FELL IN THE DIRECTION OF THE LINES CAUSING THE OUTAGE. FROM TGE OUTSIDE OF THE TREE IT LOOKED HEALTHY, BUT INSIDE THE TRUNK LOOKED LIKE IT WAS BEGGINING TO ROT."/>
    <s v="POPL"/>
    <s v="70"/>
    <s v="30"/>
    <s v="20"/>
    <s v="None"/>
    <s v="None"/>
    <s v="N"/>
    <s v="1"/>
    <m/>
    <s v="Hillside"/>
    <s v="A"/>
    <s v="CrossArm"/>
    <s v="BareWire"/>
    <s v="1"/>
  </r>
  <r>
    <x v="1624"/>
    <s v="     "/>
    <d v="2017-10-09T00:00:00"/>
    <d v="1899-12-30T01:45:00"/>
    <s v="41"/>
    <x v="3"/>
    <s v="10"/>
    <x v="3"/>
    <d v="2017-10-09T00:00:00"/>
    <d v="1899-12-30T01:45:00"/>
    <s v="0"/>
    <s v="     "/>
    <x v="1"/>
    <m/>
    <x v="1"/>
    <m/>
    <s v="1894986"/>
    <s v="17-0085344"/>
    <m/>
    <m/>
    <m/>
    <m/>
    <s v="     "/>
    <x v="0"/>
    <x v="0"/>
    <s v="Vegetation"/>
    <x v="0"/>
    <m/>
    <s v="&lt;0.25"/>
    <s v="Square Feet: ; Acreage: "/>
    <s v="Vegetation"/>
    <x v="0"/>
    <s v="Vegetation"/>
    <s v="All types of equipment / facility failure"/>
    <s v="Contact - Vegetation"/>
    <m/>
    <s v="Contact - Vegetation"/>
    <s v="Conductor"/>
    <s v="Unknown"/>
    <s v="Overhead"/>
    <s v="Primary"/>
    <s v="Conductor"/>
    <m/>
    <s v="103570679"/>
    <s v="     "/>
    <x v="2"/>
    <n v="175"/>
    <n v="38.857599999999998"/>
    <n v="-122.72199999999999"/>
    <m/>
    <s v="KONOCTI-1102"/>
    <n v="12000"/>
    <s v="wink"/>
    <s v="Conifer Forest"/>
    <m/>
    <m/>
    <m/>
    <m/>
    <m/>
    <m/>
    <m/>
    <s v="N"/>
    <s v="Y"/>
    <s v="201710081800"/>
    <s v="201710100000"/>
    <s v="     "/>
    <m/>
    <m/>
    <s v="Oct 17 2017 12:00AM"/>
    <s v="Unverified"/>
    <s v="I found where the outage occurred but could not find evidence of the limb that supposedly caused the outage. I could not see on the 12kV line burn marks or damage near the surrounding trees."/>
    <m/>
    <m/>
    <m/>
    <m/>
    <m/>
    <m/>
    <m/>
    <m/>
    <m/>
    <m/>
    <m/>
    <m/>
    <m/>
    <m/>
  </r>
  <r>
    <x v="1625"/>
    <s v="     "/>
    <d v="2017-10-09T00:00:00"/>
    <d v="1899-12-30T04:36:00"/>
    <s v="41"/>
    <x v="3"/>
    <s v="10"/>
    <x v="3"/>
    <d v="2017-10-09T00:00:00"/>
    <m/>
    <s v="crew to repair broken open wire sec.  and span guy.  logged EC tag for crew to repair"/>
    <s v="     "/>
    <x v="1"/>
    <m/>
    <x v="1"/>
    <m/>
    <s v="1895648"/>
    <s v="17-0085424"/>
    <m/>
    <m/>
    <m/>
    <m/>
    <s v="     "/>
    <x v="0"/>
    <x v="0"/>
    <s v="Vegetation"/>
    <x v="0"/>
    <m/>
    <s v="&lt;3 meters of linear travel"/>
    <s v="Square Feet: ; Acreage: "/>
    <s v="Vegetation"/>
    <x v="0"/>
    <s v="Vegetation"/>
    <s v="All types of equipment / facility failure"/>
    <s v="Contact - Vegetation"/>
    <m/>
    <s v="Contact - Vegetation"/>
    <s v="Conductor"/>
    <s v="Unknown"/>
    <s v="Overhead"/>
    <s v="Secondary"/>
    <s v="Conductor"/>
    <m/>
    <s v="101660707"/>
    <s v="     "/>
    <x v="0"/>
    <m/>
    <n v="38.264299999999999"/>
    <n v="-122.04900000000001"/>
    <m/>
    <s v="SUISUN-1106"/>
    <m/>
    <s v="Fairfield"/>
    <s v="Urban"/>
    <m/>
    <m/>
    <m/>
    <m/>
    <m/>
    <m/>
    <m/>
    <s v="N"/>
    <s v="Y"/>
    <s v="201710081800"/>
    <s v="201710100000"/>
    <s v="     "/>
    <n v="38.263888999999999"/>
    <n v="-122.04844199999999"/>
    <s v="Oct 10 2017 12:00AM"/>
    <s v="BranchFail"/>
    <s v="A very large branch separated from a very large, heslthy-appearing, mature Elm, in the backyard of 1943 Victoria Ct.and fell across the property-line,onto the secondary lines, into the backyard snd onto the house, at 1942 Btistol Lane. The secondary lines had been repaired by PG&amp;E, at the time of the investigation. The tree was showing significant decay, in an included attachment, which was likely not visible from ground-level. Its possible that branch-attachment was weakened by windstorm on 10/8-10/9."/>
    <s v="ELM"/>
    <s v="64"/>
    <s v="36"/>
    <s v="1"/>
    <s v="None"/>
    <s v="Slight"/>
    <s v="N"/>
    <s v="1"/>
    <m/>
    <s v="Other"/>
    <s v="D"/>
    <s v="CrossArm"/>
    <s v="TreeWire"/>
    <s v="0"/>
  </r>
  <r>
    <x v="1626"/>
    <s v="     "/>
    <d v="2017-10-09T00:00:00"/>
    <d v="1899-12-30T15:50:00"/>
    <s v="41"/>
    <x v="3"/>
    <s v="10"/>
    <x v="3"/>
    <m/>
    <m/>
    <s v="Three-phase fault with a broken wood pole and fire on the ground. Failure due to an unknwon cause. 37 Fire, attributable to PG&amp;E"/>
    <s v="     "/>
    <x v="0"/>
    <d v="2021-05-20T00:00:00"/>
    <x v="0"/>
    <m/>
    <s v="1896785"/>
    <s v="17-0085731"/>
    <m/>
    <s v="T004157443"/>
    <m/>
    <m/>
    <s v="     "/>
    <x v="0"/>
    <x v="0"/>
    <m/>
    <x v="0"/>
    <m/>
    <s v="1,000-4,999"/>
    <m/>
    <s v="Unknown"/>
    <x v="5"/>
    <s v="Unknown"/>
    <s v="Other"/>
    <s v="Other"/>
    <m/>
    <m/>
    <m/>
    <s v="Yes"/>
    <s v="Overhead"/>
    <m/>
    <s v="Conductor - Primary"/>
    <m/>
    <s v="102231637"/>
    <s v="     "/>
    <x v="0"/>
    <m/>
    <n v="38.137700000000002"/>
    <n v="-122.471"/>
    <s v="Sonoma"/>
    <s v="IGNACIO-1104"/>
    <m/>
    <m/>
    <s v="Herbaceous"/>
    <n v="1660"/>
    <n v="25"/>
    <m/>
    <m/>
    <m/>
    <s v="37 FIRE"/>
    <m/>
    <s v="N"/>
    <s v="N"/>
    <m/>
    <m/>
    <s v="     "/>
    <m/>
    <m/>
    <m/>
    <m/>
    <m/>
    <m/>
    <m/>
    <m/>
    <m/>
    <m/>
    <m/>
    <m/>
    <m/>
    <m/>
    <m/>
    <m/>
    <m/>
    <m/>
    <m/>
  </r>
  <r>
    <x v="1627"/>
    <s v="     "/>
    <d v="2017-10-09T00:00:00"/>
    <d v="1899-12-30T12:05:00"/>
    <s v="41"/>
    <x v="3"/>
    <s v="10"/>
    <x v="3"/>
    <d v="2017-10-09T00:00:00"/>
    <d v="1899-12-30T14:32:00"/>
    <s v="TX LEADS AND CONNECTIONS ON SECONDARY WIRE BURNED UP. NEED CREW TO REPAIR AND RESTORE POWER"/>
    <s v="     "/>
    <x v="1"/>
    <m/>
    <x v="1"/>
    <m/>
    <s v="1896418"/>
    <s v="17-0085709"/>
    <m/>
    <m/>
    <m/>
    <m/>
    <s v="     "/>
    <x v="0"/>
    <x v="0"/>
    <s v="Vegetation"/>
    <x v="0"/>
    <m/>
    <s v="&lt;3 meters of linear travel"/>
    <s v="Square Feet: ; Acreage: "/>
    <s v="Equipment - PG&amp;E"/>
    <x v="10"/>
    <s v="Equipment - PG&amp;E"/>
    <s v="All types of equipment / facility failure"/>
    <s v="Splice/Clamp/Connector"/>
    <s v="Splice/Clamp/Connector"/>
    <m/>
    <m/>
    <s v="Pacific Bell"/>
    <s v="Overhead"/>
    <s v="Secondary"/>
    <s v="Conductor"/>
    <m/>
    <s v="100252698"/>
    <s v="     "/>
    <x v="0"/>
    <m/>
    <n v="35.406700000000001"/>
    <n v="-118.962"/>
    <m/>
    <s v="COLUMBUS-1103"/>
    <m/>
    <s v="N.A."/>
    <s v="Urban"/>
    <m/>
    <m/>
    <m/>
    <m/>
    <m/>
    <m/>
    <m/>
    <s v="N"/>
    <s v="N"/>
    <m/>
    <m/>
    <s v="     "/>
    <m/>
    <m/>
    <m/>
    <m/>
    <m/>
    <m/>
    <m/>
    <m/>
    <m/>
    <m/>
    <m/>
    <m/>
    <m/>
    <m/>
    <m/>
    <m/>
    <m/>
    <m/>
    <m/>
  </r>
  <r>
    <x v="1628"/>
    <s v="     "/>
    <d v="2017-10-09T00:00:00"/>
    <d v="1899-12-30T09:41:00"/>
    <s v="41"/>
    <x v="3"/>
    <s v="10"/>
    <x v="3"/>
    <m/>
    <m/>
    <s v="Redwood Valley fire, attributable to PG&amp;E"/>
    <s v="     "/>
    <x v="0"/>
    <d v="2021-04-06T00:00:00"/>
    <x v="0"/>
    <m/>
    <m/>
    <m/>
    <m/>
    <s v="T004156529"/>
    <m/>
    <m/>
    <s v="     "/>
    <x v="0"/>
    <x v="0"/>
    <m/>
    <x v="0"/>
    <m/>
    <s v="&gt;5,000"/>
    <m/>
    <s v="Vegetation"/>
    <x v="0"/>
    <s v="Vegetation"/>
    <s v="Contact from object"/>
    <s v="Contact - Vegetation"/>
    <m/>
    <s v="Contact - Vegetation"/>
    <s v="Conductor - Primary"/>
    <s v="Yes"/>
    <s v="Overhead"/>
    <m/>
    <s v="Conductor - Primary"/>
    <m/>
    <s v="102173561"/>
    <s v="     "/>
    <x v="0"/>
    <n v="154"/>
    <n v="39.348399999999998"/>
    <n v="-123.136"/>
    <s v="Mendocino"/>
    <s v="POTTER-VALLEY-P-H-1104"/>
    <m/>
    <m/>
    <s v="Agriculture"/>
    <n v="36523"/>
    <n v="546"/>
    <m/>
    <n v="9"/>
    <m/>
    <s v="REDWOOD VALLEY"/>
    <m/>
    <s v="N"/>
    <s v="N"/>
    <m/>
    <m/>
    <s v="     "/>
    <m/>
    <m/>
    <m/>
    <m/>
    <m/>
    <m/>
    <m/>
    <m/>
    <m/>
    <m/>
    <m/>
    <m/>
    <m/>
    <m/>
    <m/>
    <m/>
    <m/>
    <m/>
    <m/>
  </r>
  <r>
    <x v="1629"/>
    <s v="     "/>
    <d v="2017-10-09T00:00:00"/>
    <d v="1899-12-30T01:02:00"/>
    <s v="41"/>
    <x v="3"/>
    <s v="10"/>
    <x v="3"/>
    <d v="2017-10-09T00:00:00"/>
    <d v="1899-12-30T00:52:00"/>
    <s v="0"/>
    <s v="     "/>
    <x v="1"/>
    <m/>
    <x v="1"/>
    <m/>
    <s v="1894755"/>
    <s v="17-0085324"/>
    <m/>
    <m/>
    <m/>
    <m/>
    <s v="     "/>
    <x v="0"/>
    <x v="0"/>
    <s v="Vegetation"/>
    <x v="0"/>
    <m/>
    <s v="&lt;0.25"/>
    <s v="Square Feet: ; Acreage: "/>
    <s v="Vegetation"/>
    <x v="0"/>
    <s v="Vegetation"/>
    <s v="All types of equipment / facility failure"/>
    <s v="Contact - Vegetation"/>
    <m/>
    <s v="Contact - Vegetation"/>
    <s v="Other"/>
    <s v="Unknown"/>
    <s v="Overhead"/>
    <s v="Primary"/>
    <s v="Other"/>
    <m/>
    <s v="101408485"/>
    <s v="     "/>
    <x v="2"/>
    <n v="335"/>
    <n v="38.703699999999998"/>
    <n v="-120.672"/>
    <m/>
    <s v="APPLE-HILL-2102"/>
    <n v="21000"/>
    <s v="Cal Fire"/>
    <s v="Hardwood Forest"/>
    <m/>
    <m/>
    <m/>
    <m/>
    <m/>
    <m/>
    <m/>
    <s v="N"/>
    <s v="Y"/>
    <s v="201710090600"/>
    <s v="201710100000"/>
    <s v="     "/>
    <n v="38.732590000000002"/>
    <n v="-120.67589099999999"/>
    <s v="Oct 12 2017 12:00AM"/>
    <s v="BranchFail"/>
    <s v="Green Ponderosa Pine limb had torsional failure and drooped onto line.  Tree mostly healthy, although it has co-dominant tops and signs of past western gall rust.  Tree on top of ridge and sees routine wind/snow load.  Uncommon north winds likely reason for failure."/>
    <s v="PINP"/>
    <s v="95"/>
    <s v="41"/>
    <s v="6"/>
    <s v="None"/>
    <s v="None"/>
    <s v="N"/>
    <s v="1"/>
    <m/>
    <s v="Ridge"/>
    <s v="D"/>
    <s v="Triangle"/>
    <s v="BareWire"/>
    <s v="0"/>
  </r>
  <r>
    <x v="1630"/>
    <s v="     "/>
    <d v="2017-10-09T00:00:00"/>
    <d v="1899-12-30T00:35:52"/>
    <s v="41"/>
    <x v="3"/>
    <s v="10"/>
    <x v="3"/>
    <d v="2017-10-09T00:00:00"/>
    <d v="1899-12-30T00:35:00"/>
    <s v="1569 BRUSH CREEK RD in Santa Rosa; FLD says &quot;1/0 OPEN WIRE SEC 3 SPOOL RACK CONST GOT TOGETHER ALOT CAUSED FIRE THAT BURNT DOWN SCHOOL CHICKEN COOP&quot;; tree grew into line and overhead conductors got tangled together; WAITING ON TMAN"/>
    <s v="     "/>
    <x v="0"/>
    <d v="2021-03-02T00:00:00"/>
    <x v="0"/>
    <m/>
    <s v="1894671"/>
    <s v="N/A"/>
    <m/>
    <s v="T004155656"/>
    <m/>
    <m/>
    <s v="     "/>
    <x v="0"/>
    <x v="0"/>
    <m/>
    <x v="0"/>
    <m/>
    <s v="&lt;0.25"/>
    <m/>
    <s v="Vegetation"/>
    <x v="0"/>
    <s v="Vegetation"/>
    <s v="Contact from object"/>
    <s v="Contact - Vegetation"/>
    <m/>
    <s v="Contact - Vegetation"/>
    <s v="Conductor - Open Wire Secondary"/>
    <s v="Yes"/>
    <s v="Overhead"/>
    <m/>
    <s v="Conductor - Open Wire Secondary"/>
    <m/>
    <s v="Pole ID: 101949432"/>
    <s v="     "/>
    <x v="2"/>
    <n v="180"/>
    <n v="38.466200000000001"/>
    <n v="-122.681"/>
    <s v="Sonoma"/>
    <s v="RINCON-1104"/>
    <m/>
    <m/>
    <s v="Urban"/>
    <m/>
    <m/>
    <m/>
    <m/>
    <m/>
    <m/>
    <m/>
    <s v="N"/>
    <s v="Y"/>
    <s v="201710081800"/>
    <s v="201710101200"/>
    <s v="     "/>
    <m/>
    <m/>
    <m/>
    <m/>
    <m/>
    <m/>
    <m/>
    <m/>
    <m/>
    <m/>
    <m/>
    <m/>
    <m/>
    <m/>
    <m/>
    <m/>
    <m/>
    <m/>
    <m/>
  </r>
  <r>
    <x v="1631"/>
    <s v="     "/>
    <d v="2017-10-09T00:00:00"/>
    <m/>
    <s v="41"/>
    <x v="3"/>
    <s v="10"/>
    <x v="3"/>
    <m/>
    <m/>
    <s v="In EI171008E (at Orion Way in Grass Valley), PG&amp;E reported that a tree broke at its base and struck the Grass Valley 1103 (12 kV) Circuit on October 9, 2017, taking three primary conductors down.  At about the same time on the same distribution circuit near 11228 McCourtney Road, an overhead primary conductor separated at the source side of Line Recloser LR1700, resulting in a wire down.  A nearby fairground’s parking lot allegedly caught fire, including structures located beyond the lot._x000d__x000a__x000d__x000a_On October 11, 2017, Cal Fire took possession of Line Recloser LR1700, the line recloser controller, the cable connecting the line recloser and the controller, a section of primary conductor, and the wire lead and connector on the upstream side jumper of the line recloser._x000d__x000a__x000d__x000a_This information is preliminary and PG&amp;E is continuing its review of the facts including weather conditions in the area.  PG&amp;E is fully cooperating with Cal Fire and the CPUC on their investigations."/>
    <s v="     "/>
    <x v="2"/>
    <d v="2021-04-02T00:00:00"/>
    <x v="0"/>
    <m/>
    <m/>
    <m/>
    <m/>
    <m/>
    <m/>
    <s v="EI171008T"/>
    <s v="     "/>
    <x v="0"/>
    <x v="0"/>
    <s v="Other"/>
    <x v="0"/>
    <m/>
    <s v="Unknown"/>
    <m/>
    <s v="Vegetation"/>
    <x v="0"/>
    <s v="Vegetation"/>
    <s v="Contact from object"/>
    <m/>
    <m/>
    <s v="Contact from object"/>
    <s v="Conductor - Primary"/>
    <s v="No"/>
    <s v="Overhead"/>
    <m/>
    <s v="Conductor - Primary"/>
    <m/>
    <s v="100077900"/>
    <s v="     "/>
    <x v="0"/>
    <n v="330"/>
    <n v="39.208361505100001"/>
    <n v="-121.0762855883"/>
    <s v="Nevada"/>
    <s v="GRASS-VALLEY-1103"/>
    <n v="12000"/>
    <m/>
    <s v="Conifer Forest"/>
    <m/>
    <m/>
    <m/>
    <m/>
    <m/>
    <m/>
    <m/>
    <s v="N"/>
    <s v="N"/>
    <m/>
    <m/>
    <s v="     "/>
    <m/>
    <m/>
    <m/>
    <m/>
    <m/>
    <m/>
    <m/>
    <m/>
    <m/>
    <m/>
    <m/>
    <m/>
    <m/>
    <m/>
    <m/>
    <m/>
    <m/>
    <m/>
    <m/>
  </r>
  <r>
    <x v="1632"/>
    <s v="     "/>
    <d v="2017-10-09T00:00:00"/>
    <d v="1899-12-30T01:13:00"/>
    <s v="41"/>
    <x v="3"/>
    <s v="10"/>
    <x v="3"/>
    <d v="2017-10-09T00:00:00"/>
    <d v="1899-12-30T01:47:00"/>
    <s v="0"/>
    <s v="     "/>
    <x v="1"/>
    <m/>
    <x v="1"/>
    <m/>
    <s v="1894820"/>
    <s v="17-0085350"/>
    <m/>
    <m/>
    <m/>
    <m/>
    <s v="     "/>
    <x v="0"/>
    <x v="0"/>
    <s v="Vegetation"/>
    <x v="0"/>
    <m/>
    <s v="&lt;0.25"/>
    <s v="Square Feet: ; Acreage: "/>
    <s v="Vegetation"/>
    <x v="0"/>
    <s v="Vegetation"/>
    <s v="All types of equipment / facility failure"/>
    <s v="Contact - Vegetation"/>
    <m/>
    <s v="Contact - Vegetation"/>
    <s v="Conductor"/>
    <s v="Pacific Bell"/>
    <s v="Overhead"/>
    <s v="Secondary"/>
    <s v="Conductor"/>
    <m/>
    <s v="102218775"/>
    <s v="     "/>
    <x v="0"/>
    <m/>
    <n v="38.100999999999999"/>
    <n v="-122.22"/>
    <m/>
    <s v="VALLEJO-STATION-B-1101"/>
    <m/>
    <s v="Unknown"/>
    <s v="Urban"/>
    <m/>
    <m/>
    <m/>
    <m/>
    <m/>
    <m/>
    <m/>
    <s v="N"/>
    <s v="Y"/>
    <s v="201710081800"/>
    <s v="201710100000"/>
    <s v="     "/>
    <m/>
    <m/>
    <s v="Oct 23 2017 12:00AM"/>
    <s v="TreeGrew"/>
    <s v="Italian cypress topped below secondary lines at time of inspection; t-man reports secondary phases made contact with each other and sparked."/>
    <s v="CYPR"/>
    <s v="25"/>
    <s v="6"/>
    <s v="1"/>
    <m/>
    <m/>
    <m/>
    <m/>
    <m/>
    <m/>
    <m/>
    <s v="CrossArm"/>
    <s v="BareWire"/>
    <s v="0"/>
  </r>
  <r>
    <x v="1633"/>
    <s v="     "/>
    <d v="2017-10-09T00:00:00"/>
    <d v="1899-12-30T01:31:00"/>
    <s v="41"/>
    <x v="3"/>
    <s v="10"/>
    <x v="3"/>
    <d v="2017-10-09T00:00:00"/>
    <d v="1899-12-30T01:31:00"/>
    <s v="On October 13, 2017, PG&amp;E received an insurance intent from Farmers Insurance alleging that the origin of fire on October 9, 2017, at 11255 Elvessa Street in the City of Oakland in Alameda County was a PG&amp;E transformer. PG&amp;E Law Claims began an investigation and found no evidence of PG&amp;E transformer being involved in the incident. On January 31, 2018, PG&amp;E received a call and subsequently received photos from an investigator on behalf of Farmers Insurance with a new theory that the fire originated due to tree contact with PG&amp;E’s conductor. The tree(s) in question are across the street on Elvessa, where several branches with alleged burn marks were collected from the ground below by Farmers Insurance. PG&amp;E’s overhead infrastructure is also across from the property in question and runs near the tree(s). The single-family residence was damaged from the fire. PG&amp;E is cooperating with the Oakland Fire Department which is investigating this incident. PG&amp;E is reporting to the CPUC under the property damage criteria._x000d__x000a__x000d__x000a_This information is preliminary and PG&amp;E is continuing its review of the facts including weather conditions in the area."/>
    <s v="     "/>
    <x v="2"/>
    <d v="2021-04-02T00:00:00"/>
    <x v="0"/>
    <m/>
    <s v="1894917"/>
    <s v="17-0085347"/>
    <m/>
    <s v="T004155759"/>
    <m/>
    <s v="EI171009D"/>
    <s v="     "/>
    <x v="0"/>
    <x v="0"/>
    <s v="Vegetation"/>
    <x v="0"/>
    <m/>
    <s v="Unknown"/>
    <m/>
    <s v="Equipment - PG&amp;E"/>
    <x v="9"/>
    <s v="Equipment - PG&amp;E"/>
    <s v="All types of equipment / facility failure"/>
    <m/>
    <s v="Fuse"/>
    <m/>
    <m/>
    <s v="Yes"/>
    <s v="Overhead"/>
    <m/>
    <s v="Fuse"/>
    <m/>
    <s v="Fuse Oper#: 2545"/>
    <s v="     "/>
    <x v="1"/>
    <n v="530"/>
    <n v="37.750430000000001"/>
    <n v="-122.12854"/>
    <s v="Alameda"/>
    <s v="SAN-LEANDRO-U-1109"/>
    <n v="12000"/>
    <m/>
    <s v="Urban"/>
    <m/>
    <m/>
    <m/>
    <m/>
    <m/>
    <m/>
    <m/>
    <s v="N"/>
    <s v="N"/>
    <m/>
    <m/>
    <s v="     "/>
    <m/>
    <m/>
    <m/>
    <m/>
    <m/>
    <m/>
    <m/>
    <m/>
    <m/>
    <m/>
    <m/>
    <m/>
    <m/>
    <m/>
    <m/>
    <m/>
    <m/>
    <m/>
    <m/>
  </r>
  <r>
    <x v="1634"/>
    <s v="     "/>
    <d v="2017-10-09T00:00:00"/>
    <d v="1899-12-30T01:29:00"/>
    <s v="41"/>
    <x v="3"/>
    <s v="10"/>
    <x v="3"/>
    <d v="2017-10-09T00:00:00"/>
    <m/>
    <s v="0"/>
    <s v="     "/>
    <x v="1"/>
    <m/>
    <x v="1"/>
    <m/>
    <s v="1894764"/>
    <m/>
    <m/>
    <m/>
    <m/>
    <m/>
    <s v="     "/>
    <x v="0"/>
    <x v="0"/>
    <s v="Vegetation"/>
    <x v="0"/>
    <m/>
    <s v="&lt;3 meters of linear travel"/>
    <s v="Square Feet: ; Acreage: "/>
    <s v="Equipment - PG&amp;E"/>
    <x v="4"/>
    <s v="Equipment - PG&amp;E"/>
    <s v="All types of equipment / facility failure"/>
    <s v="Conductor"/>
    <s v="Conductor"/>
    <m/>
    <m/>
    <s v="Pacific Bell"/>
    <s v="Overhead"/>
    <s v="Secondary"/>
    <s v="Conductor"/>
    <m/>
    <s v="100501933"/>
    <s v="     "/>
    <x v="0"/>
    <m/>
    <n v="37.8416"/>
    <n v="-121.958"/>
    <m/>
    <s v="TASSAJARA-2103"/>
    <m/>
    <s v="Unknown"/>
    <s v="Urban"/>
    <m/>
    <m/>
    <m/>
    <m/>
    <m/>
    <m/>
    <m/>
    <s v="N"/>
    <s v="Y"/>
    <s v="201710081800"/>
    <s v="201710100347"/>
    <s v="     "/>
    <m/>
    <m/>
    <m/>
    <m/>
    <m/>
    <m/>
    <m/>
    <m/>
    <m/>
    <m/>
    <m/>
    <m/>
    <m/>
    <m/>
    <m/>
    <m/>
    <m/>
    <m/>
    <m/>
  </r>
  <r>
    <x v="1635"/>
    <s v="     "/>
    <d v="2017-10-09T00:00:00"/>
    <d v="1899-12-30T01:25:00"/>
    <s v="41"/>
    <x v="3"/>
    <s v="10"/>
    <x v="3"/>
    <d v="2017-10-08T00:00:00"/>
    <d v="1899-12-30T22:17:00"/>
    <s v="UNABLE TO PATROL DUE TO FIRE, &amp; NO ACCESS. REVISIT IN DAYLIGHT."/>
    <s v="     "/>
    <x v="1"/>
    <m/>
    <x v="1"/>
    <m/>
    <s v="1895111"/>
    <s v="17-0085346"/>
    <m/>
    <m/>
    <m/>
    <m/>
    <s v="     "/>
    <x v="0"/>
    <x v="0"/>
    <s v="Vegetation"/>
    <x v="0"/>
    <m/>
    <s v="10-99"/>
    <s v="Square Feet: ; Acreage: "/>
    <s v="Equipment - PG&amp;E"/>
    <x v="2"/>
    <s v="Equipment - PG&amp;E"/>
    <s v="All types of equipment / facility failure"/>
    <s v="Pole"/>
    <s v="Pole"/>
    <m/>
    <m/>
    <s v="Unknown"/>
    <s v="Overhead"/>
    <s v="Primary"/>
    <s v="Conductor"/>
    <m/>
    <s v="101559973"/>
    <s v="     "/>
    <x v="0"/>
    <m/>
    <n v="38.190600000000003"/>
    <n v="-121.95"/>
    <m/>
    <s v="PEABODY-2107"/>
    <n v="21000"/>
    <s v="N.A."/>
    <s v="Urban"/>
    <n v="10"/>
    <m/>
    <m/>
    <m/>
    <m/>
    <m/>
    <m/>
    <s v="N"/>
    <s v="Y"/>
    <s v="201710081800"/>
    <s v="201710100000"/>
    <s v="     "/>
    <m/>
    <m/>
    <m/>
    <m/>
    <m/>
    <m/>
    <m/>
    <m/>
    <m/>
    <m/>
    <m/>
    <m/>
    <m/>
    <m/>
    <m/>
    <m/>
    <m/>
    <m/>
    <m/>
  </r>
  <r>
    <x v="1636"/>
    <s v="     "/>
    <d v="2017-10-10T00:00:00"/>
    <d v="1899-12-30T16:17:00"/>
    <s v="41"/>
    <x v="3"/>
    <s v="10"/>
    <x v="3"/>
    <d v="2017-10-10T00:00:00"/>
    <m/>
    <s v="Put in ec tag to replace open wire with triplex so this will be prevented in the future"/>
    <s v="     "/>
    <x v="1"/>
    <m/>
    <x v="1"/>
    <m/>
    <s v="1897814"/>
    <m/>
    <m/>
    <m/>
    <m/>
    <m/>
    <s v="     "/>
    <x v="0"/>
    <x v="0"/>
    <s v="Vegetation"/>
    <x v="0"/>
    <m/>
    <s v="0.26-9.99"/>
    <s v="Square Feet: ; Acreage: "/>
    <s v="Equipment - PG&amp;E"/>
    <x v="4"/>
    <s v="Equipment - PG&amp;E"/>
    <s v="All types of equipment / facility failure"/>
    <s v="Conductor"/>
    <s v="Conductor"/>
    <m/>
    <m/>
    <s v="Pacific Bell"/>
    <s v="Overhead"/>
    <s v="Secondary"/>
    <s v="Conductor"/>
    <m/>
    <s v="101996286"/>
    <s v="     "/>
    <x v="0"/>
    <m/>
    <n v="38.314799999999998"/>
    <n v="-122.70699999999999"/>
    <m/>
    <s v="COTATI-1104"/>
    <m/>
    <s v="N.A."/>
    <s v="Urban"/>
    <m/>
    <m/>
    <m/>
    <m/>
    <m/>
    <m/>
    <m/>
    <s v="N"/>
    <s v="N"/>
    <m/>
    <m/>
    <s v="     "/>
    <m/>
    <m/>
    <m/>
    <m/>
    <m/>
    <m/>
    <m/>
    <m/>
    <m/>
    <m/>
    <m/>
    <m/>
    <m/>
    <m/>
    <m/>
    <m/>
    <m/>
    <m/>
    <m/>
  </r>
  <r>
    <x v="1637"/>
    <s v="     "/>
    <d v="2017-10-10T00:00:00"/>
    <d v="1899-12-30T16:29:00"/>
    <s v="41"/>
    <x v="3"/>
    <s v="10"/>
    <x v="3"/>
    <d v="2017-10-10T00:00:00"/>
    <d v="1899-12-30T16:11:00"/>
    <s v="CREW TO REPAIR WRE DOWN IN SEVERAL LOCATIONS"/>
    <s v="     "/>
    <x v="1"/>
    <m/>
    <x v="1"/>
    <m/>
    <s v="1897822"/>
    <s v="17-0086126"/>
    <m/>
    <m/>
    <n v="113720000"/>
    <m/>
    <s v="     "/>
    <x v="0"/>
    <x v="0"/>
    <s v="Vegetation"/>
    <x v="0"/>
    <m/>
    <s v="&lt;0.25"/>
    <s v="Square Feet: ; Acreage: "/>
    <s v="Equipment - PG&amp;E"/>
    <x v="4"/>
    <s v="Equipment - PG&amp;E"/>
    <s v="All types of equipment / facility failure"/>
    <s v="Conductor"/>
    <s v="Conductor"/>
    <m/>
    <m/>
    <s v="VERIZON CALIFORNIA"/>
    <s v="Overhead"/>
    <s v="Primary"/>
    <s v="Conductor"/>
    <m/>
    <s v="100542800"/>
    <s v="     "/>
    <x v="0"/>
    <m/>
    <n v="37.255899999999997"/>
    <n v="-121.959"/>
    <m/>
    <s v="VASONA-1101"/>
    <n v="12000"/>
    <s v="Unknown"/>
    <s v="Herbaceous"/>
    <m/>
    <m/>
    <m/>
    <m/>
    <m/>
    <m/>
    <m/>
    <s v="N"/>
    <s v="N"/>
    <m/>
    <m/>
    <s v="     "/>
    <m/>
    <m/>
    <m/>
    <m/>
    <m/>
    <m/>
    <m/>
    <m/>
    <m/>
    <m/>
    <m/>
    <m/>
    <m/>
    <m/>
    <m/>
    <m/>
    <m/>
    <m/>
    <m/>
  </r>
  <r>
    <x v="1638"/>
    <s v="     "/>
    <d v="2017-10-10T00:00:00"/>
    <d v="1899-12-30T11:20:00"/>
    <s v="41"/>
    <x v="3"/>
    <s v="10"/>
    <x v="3"/>
    <d v="2017-10-10T00:00:00"/>
    <d v="1899-12-30T11:20:00"/>
    <s v="Large fir failed at base due to wind storm breaking all phases and igniting a 50x50 foot veg fire in tier 3. Fire marked in FAS. Veg sharepoint has incident data here: \\rcshare-nas05\VM\PLANNING\Business Analyst\02)PRIVILEGED_VMFireIncidents\2017\17-0085746_NC"/>
    <s v="     "/>
    <x v="3"/>
    <m/>
    <x v="0"/>
    <m/>
    <m/>
    <s v="17-0085746"/>
    <m/>
    <m/>
    <m/>
    <m/>
    <s v="     "/>
    <x v="0"/>
    <x v="0"/>
    <m/>
    <x v="0"/>
    <m/>
    <s v="3 meters - 0.25 Acres"/>
    <m/>
    <s v="Vegetation"/>
    <x v="0"/>
    <s v="Vegetation"/>
    <s v="Contact from object"/>
    <s v="Veg. contact"/>
    <m/>
    <s v="Contact - Vegetation"/>
    <s v="Conductor - Primary"/>
    <s v="0"/>
    <s v="Overhead"/>
    <m/>
    <s v="Conductor - Primary"/>
    <m/>
    <m/>
    <s v="     "/>
    <x v="2"/>
    <n v="180"/>
    <n v="38.465958000000001"/>
    <n v="-122.69417799999999"/>
    <m/>
    <m/>
    <m/>
    <m/>
    <s v="Conifer Forest"/>
    <n v="0.25"/>
    <m/>
    <m/>
    <m/>
    <m/>
    <m/>
    <m/>
    <s v="N"/>
    <s v="N"/>
    <m/>
    <m/>
    <s v="     "/>
    <n v="38.466000000000001"/>
    <n v="-122.6936"/>
    <s v="Oct 11 2017 12:00AM"/>
    <s v="TrunkFail"/>
    <s v="LARGE FIR FAILED AT BASE DUE TOBWIND STORM. FEKL BREAKING ALL FLASES STARTING SMALL VEG FIRE. 50X50"/>
    <s v="FIR"/>
    <s v="100"/>
    <s v="55"/>
    <s v="40"/>
    <s v="None"/>
    <s v="None"/>
    <s v="N"/>
    <s v="1"/>
    <m/>
    <s v="Other"/>
    <s v="D"/>
    <s v="CrossArm"/>
    <s v="BareWire"/>
    <s v="0"/>
  </r>
  <r>
    <x v="1639"/>
    <s v="     "/>
    <d v="2017-10-10T00:00:00"/>
    <d v="1899-12-30T13:36:00"/>
    <s v="41"/>
    <x v="3"/>
    <s v="10"/>
    <x v="3"/>
    <d v="2017-10-10T00:00:00"/>
    <m/>
    <s v="TREE BRANCH RUBBING ON OVERHEAD SERVICE CASUED SERVICE TO ARCH AND PART CAUSING SMALL FIRE IN GRASS"/>
    <s v="     "/>
    <x v="1"/>
    <m/>
    <x v="1"/>
    <m/>
    <s v="1897619"/>
    <m/>
    <m/>
    <m/>
    <m/>
    <m/>
    <s v="     "/>
    <x v="0"/>
    <x v="0"/>
    <s v="Vegetation"/>
    <x v="0"/>
    <m/>
    <s v="&lt;3 meters of linear travel"/>
    <s v="Square Feet: ; Acreage: "/>
    <s v="Vegetation"/>
    <x v="0"/>
    <s v="Vegetation"/>
    <s v="All types of equipment / facility failure"/>
    <s v="Contact - Vegetation"/>
    <m/>
    <s v="Contact - Vegetation"/>
    <s v="Conductor"/>
    <s v="Unknown"/>
    <s v="Overhead"/>
    <s v="Secondary"/>
    <s v="Conductor"/>
    <m/>
    <s v="102214553"/>
    <s v="     "/>
    <x v="1"/>
    <n v="154"/>
    <n v="38.930999999999997"/>
    <n v="-123.30200000000001"/>
    <m/>
    <s v="PHILO-1101"/>
    <m/>
    <s v="N.A."/>
    <s v="Herbaceous"/>
    <m/>
    <m/>
    <m/>
    <m/>
    <m/>
    <m/>
    <m/>
    <s v="N"/>
    <s v="N"/>
    <m/>
    <m/>
    <s v="     "/>
    <m/>
    <m/>
    <m/>
    <m/>
    <m/>
    <m/>
    <m/>
    <m/>
    <m/>
    <m/>
    <m/>
    <m/>
    <m/>
    <m/>
    <m/>
    <m/>
    <m/>
    <m/>
    <m/>
  </r>
  <r>
    <x v="1640"/>
    <s v="     "/>
    <d v="2017-10-11T00:00:00"/>
    <d v="1899-12-30T16:41:00"/>
    <s v="41"/>
    <x v="3"/>
    <s v="10"/>
    <x v="3"/>
    <d v="2017-10-11T00:00:00"/>
    <m/>
    <s v="small brush fire chard the pole. checked pole okay. power good. no issues"/>
    <s v="     "/>
    <x v="1"/>
    <m/>
    <x v="1"/>
    <m/>
    <s v="1898744"/>
    <m/>
    <m/>
    <m/>
    <m/>
    <m/>
    <s v="     "/>
    <x v="0"/>
    <x v="0"/>
    <s v="Vegetation"/>
    <x v="0"/>
    <m/>
    <s v="&lt;3 meters of linear travel"/>
    <s v="Square Feet: ; Acreage: "/>
    <s v="Equipment - PG&amp;E"/>
    <x v="9"/>
    <s v="Equipment - PG&amp;E"/>
    <s v="All types of equipment / facility failure"/>
    <m/>
    <m/>
    <m/>
    <m/>
    <s v="Unknown"/>
    <s v="Overhead"/>
    <s v="Secondary"/>
    <s v="Conductor"/>
    <m/>
    <s v="101591668"/>
    <s v="     "/>
    <x v="0"/>
    <m/>
    <n v="38.679000000000002"/>
    <n v="-121.949"/>
    <m/>
    <s v="MADISON-1103"/>
    <m/>
    <s v="ESPARTO FIRE PROTECTION DISTRICT-   (530) 787-3300"/>
    <s v="Urban"/>
    <m/>
    <m/>
    <m/>
    <m/>
    <m/>
    <m/>
    <m/>
    <s v="N"/>
    <s v="Y"/>
    <s v="201710111800"/>
    <s v="201710130000"/>
    <s v="     "/>
    <m/>
    <m/>
    <m/>
    <m/>
    <m/>
    <m/>
    <m/>
    <m/>
    <m/>
    <m/>
    <m/>
    <m/>
    <m/>
    <m/>
    <m/>
    <m/>
    <m/>
    <m/>
    <m/>
  </r>
  <r>
    <x v="1641"/>
    <s v="     "/>
    <d v="2017-10-11T00:00:00"/>
    <d v="1899-12-30T11:57:00"/>
    <s v="41"/>
    <x v="3"/>
    <s v="10"/>
    <x v="3"/>
    <d v="2017-10-11T00:00:00"/>
    <d v="1899-12-30T12:45:00"/>
    <s v="CREW TO FIX WIRE DOWN"/>
    <s v="     "/>
    <x v="1"/>
    <m/>
    <x v="1"/>
    <m/>
    <s v="1898451"/>
    <s v="17-0086350"/>
    <m/>
    <m/>
    <m/>
    <m/>
    <s v="     "/>
    <x v="0"/>
    <x v="0"/>
    <s v="Vegetation"/>
    <x v="0"/>
    <m/>
    <s v="&lt;3 meters of linear travel"/>
    <s v="Square Feet: ; Acreage: "/>
    <s v="Vegetation"/>
    <x v="0"/>
    <s v="Vegetation"/>
    <s v="All types of equipment / facility failure"/>
    <s v="Contact - Vegetation"/>
    <m/>
    <s v="Contact - Vegetation"/>
    <s v="Conductor"/>
    <s v="Unknown"/>
    <s v="Overhead"/>
    <s v="Primary"/>
    <s v="Conductor"/>
    <m/>
    <s v="101974930"/>
    <s v="     "/>
    <x v="2"/>
    <n v="140"/>
    <n v="38.5015"/>
    <n v="-123.024"/>
    <m/>
    <s v="MONTE-RIO-1113"/>
    <n v="12000"/>
    <s v="Unknown"/>
    <s v="Hardwood Forest"/>
    <m/>
    <m/>
    <m/>
    <m/>
    <m/>
    <m/>
    <m/>
    <s v="N"/>
    <s v="N"/>
    <m/>
    <m/>
    <s v="     "/>
    <m/>
    <m/>
    <s v="Oct 13 2017  9:25AM"/>
    <s v="Unverified"/>
    <s v="COULD NOT LOCATE LIMB"/>
    <s v=""/>
    <m/>
    <m/>
    <m/>
    <m/>
    <m/>
    <m/>
    <m/>
    <m/>
    <m/>
    <m/>
    <m/>
    <m/>
    <m/>
  </r>
  <r>
    <x v="1642"/>
    <s v="     "/>
    <d v="2017-10-13T00:00:00"/>
    <d v="1899-12-30T19:25:19"/>
    <s v="41"/>
    <x v="3"/>
    <s v="10"/>
    <x v="3"/>
    <d v="2017-10-13T00:00:00"/>
    <d v="1899-12-30T19:25:00"/>
    <s v="Vehicle hit pole. Conductor came into contact with chain link fence. FD left before T-Man arrived. "/>
    <s v="     "/>
    <x v="0"/>
    <d v="2021-02-18T00:00:00"/>
    <x v="0"/>
    <m/>
    <s v="1900455"/>
    <s v="17-0087240"/>
    <m/>
    <s v="T004162122"/>
    <n v="113729749"/>
    <m/>
    <s v="     "/>
    <x v="0"/>
    <x v="0"/>
    <m/>
    <x v="0"/>
    <m/>
    <s v="&lt;0.25"/>
    <m/>
    <s v="Contact - 3rd Party"/>
    <x v="8"/>
    <s v="Contact - 3rd Party"/>
    <s v="Contact from object"/>
    <s v="Contact - Vehicle"/>
    <m/>
    <s v="Contact - Vehicle"/>
    <s v="Pole"/>
    <s v="Yes"/>
    <s v="Overhead"/>
    <m/>
    <s v="Pole"/>
    <m/>
    <s v="Pole ID: 103919062"/>
    <s v="     "/>
    <x v="0"/>
    <m/>
    <n v="36.941200000000002"/>
    <n v="-120.04"/>
    <s v="Madera"/>
    <s v="MADERA-1106"/>
    <m/>
    <s v="Madera FD"/>
    <s v="Agriculture"/>
    <m/>
    <m/>
    <m/>
    <m/>
    <m/>
    <m/>
    <m/>
    <s v="N"/>
    <s v="N"/>
    <m/>
    <m/>
    <s v="     "/>
    <m/>
    <m/>
    <m/>
    <m/>
    <m/>
    <m/>
    <m/>
    <m/>
    <m/>
    <m/>
    <m/>
    <m/>
    <m/>
    <m/>
    <m/>
    <m/>
    <m/>
    <m/>
    <m/>
  </r>
  <r>
    <x v="1643"/>
    <s v="     "/>
    <d v="2017-10-13T00:00:00"/>
    <d v="1899-12-30T22:19:00"/>
    <s v="41"/>
    <x v="3"/>
    <s v="10"/>
    <x v="3"/>
    <d v="2017-10-13T00:00:00"/>
    <d v="1899-12-30T22:18:00"/>
    <s v="3 SPANS OF 4/0 SEC ON GROUND, TREE IN LINE, TREE CREW REQUIRED, MADE TAG AND CALLED FOR CREW"/>
    <s v="     "/>
    <x v="1"/>
    <m/>
    <x v="1"/>
    <m/>
    <s v="1900499"/>
    <s v="17-0087321"/>
    <m/>
    <m/>
    <m/>
    <m/>
    <s v="     "/>
    <x v="0"/>
    <x v="0"/>
    <s v="Vegetation"/>
    <x v="0"/>
    <m/>
    <s v="&lt;3 meters of linear travel"/>
    <s v="Square Feet: ; Acreage: "/>
    <s v="Equipment - PG&amp;E"/>
    <x v="13"/>
    <s v="Equipment - PG&amp;E"/>
    <s v="All types of equipment / facility failure"/>
    <s v="Transformer"/>
    <s v="Transformer"/>
    <m/>
    <m/>
    <s v="Pacific Bell"/>
    <s v="Overhead"/>
    <s v="Secondary"/>
    <s v="Transformer"/>
    <m/>
    <s v="100325368"/>
    <s v="     "/>
    <x v="2"/>
    <n v="280"/>
    <n v="39.764800000000001"/>
    <n v="-121.631"/>
    <m/>
    <s v="PARADISE-1103"/>
    <m/>
    <s v="Unknown"/>
    <s v="Conifer Forest"/>
    <m/>
    <m/>
    <m/>
    <m/>
    <m/>
    <m/>
    <m/>
    <s v="N"/>
    <s v="N"/>
    <m/>
    <m/>
    <s v="     "/>
    <m/>
    <m/>
    <m/>
    <m/>
    <m/>
    <m/>
    <m/>
    <m/>
    <m/>
    <m/>
    <m/>
    <m/>
    <m/>
    <m/>
    <m/>
    <m/>
    <m/>
    <m/>
    <m/>
  </r>
  <r>
    <x v="1644"/>
    <s v="     "/>
    <d v="2017-10-13T00:00:00"/>
    <d v="1899-12-30T19:15:00"/>
    <s v="41"/>
    <x v="3"/>
    <s v="10"/>
    <x v="3"/>
    <d v="2017-10-13T00:00:00"/>
    <d v="1899-12-30T19:15:00"/>
    <s v="Vehicle hit pole . pole on ground. Started small veg .fire apptrox. 70' x 20' mid span s/o pole"/>
    <s v="     "/>
    <x v="1"/>
    <m/>
    <x v="1"/>
    <m/>
    <s v="1900455"/>
    <s v="17-0087240"/>
    <m/>
    <m/>
    <m/>
    <m/>
    <s v="     "/>
    <x v="0"/>
    <x v="0"/>
    <s v="Vegetation"/>
    <x v="0"/>
    <m/>
    <s v="&lt;0.25"/>
    <s v="Square Feet: ; Acreage: "/>
    <s v="Contact - 3rd Party"/>
    <x v="8"/>
    <s v="Contact - 3rd Party"/>
    <s v="All types of equipment / facility failure"/>
    <s v="Contact - Vehicle"/>
    <m/>
    <s v="Contact - Vehicle"/>
    <s v="Pole"/>
    <s v="Pacific Bell"/>
    <s v="Overhead"/>
    <s v="Primary"/>
    <s v="Conductor"/>
    <m/>
    <s v="101224900"/>
    <s v="     "/>
    <x v="0"/>
    <m/>
    <n v="36.941499999999998"/>
    <n v="-120.04"/>
    <m/>
    <s v="MADERA-1106"/>
    <n v="12000"/>
    <s v="Unknown"/>
    <s v="Agriculture"/>
    <m/>
    <m/>
    <m/>
    <m/>
    <m/>
    <m/>
    <m/>
    <s v="N"/>
    <s v="N"/>
    <m/>
    <m/>
    <s v="     "/>
    <m/>
    <m/>
    <m/>
    <m/>
    <m/>
    <m/>
    <m/>
    <m/>
    <m/>
    <m/>
    <m/>
    <m/>
    <m/>
    <m/>
    <m/>
    <m/>
    <m/>
    <m/>
    <m/>
  </r>
  <r>
    <x v="1645"/>
    <s v="     "/>
    <d v="2017-10-13T00:00:00"/>
    <d v="1899-12-30T08:30:00"/>
    <s v="41"/>
    <x v="3"/>
    <s v="10"/>
    <x v="3"/>
    <d v="2017-10-13T00:00:00"/>
    <m/>
    <s v="0"/>
    <s v="     "/>
    <x v="1"/>
    <m/>
    <x v="1"/>
    <m/>
    <s v="1899827"/>
    <m/>
    <m/>
    <m/>
    <m/>
    <m/>
    <s v="     "/>
    <x v="0"/>
    <x v="0"/>
    <s v="Vegetation"/>
    <x v="0"/>
    <m/>
    <s v="&lt;3 meters of linear travel"/>
    <s v="Square Feet: ; Acreage: "/>
    <s v="Contact - Animal - Other"/>
    <x v="6"/>
    <s v="Contact - Animal"/>
    <s v="All types of equipment / facility failure"/>
    <s v="Contact - Animal"/>
    <m/>
    <s v="Contact - Animal"/>
    <s v="Transformer"/>
    <s v="Unknown"/>
    <s v="Overhead"/>
    <s v="Secondary"/>
    <s v="Transformer"/>
    <m/>
    <s v="102246021"/>
    <s v="     "/>
    <x v="0"/>
    <m/>
    <n v="38.023400000000002"/>
    <n v="-122.538"/>
    <m/>
    <s v="LAS-GALLINAS-A-1106"/>
    <m/>
    <s v="Unknown"/>
    <s v="Urban"/>
    <m/>
    <m/>
    <m/>
    <m/>
    <m/>
    <m/>
    <m/>
    <s v="N"/>
    <s v="N"/>
    <m/>
    <m/>
    <s v="     "/>
    <m/>
    <m/>
    <m/>
    <m/>
    <m/>
    <m/>
    <m/>
    <m/>
    <m/>
    <m/>
    <m/>
    <m/>
    <m/>
    <m/>
    <m/>
    <m/>
    <m/>
    <m/>
    <m/>
  </r>
  <r>
    <x v="1646"/>
    <s v="     "/>
    <d v="2017-10-13T00:00:00"/>
    <d v="1899-12-30T10:27:00"/>
    <s v="41"/>
    <x v="3"/>
    <s v="10"/>
    <x v="3"/>
    <d v="2017-10-13T00:00:00"/>
    <m/>
    <s v="Primary #397 tree wire burned down where it was against a redwood tree causing small ground fire. Need crew for repairs."/>
    <s v="     "/>
    <x v="1"/>
    <m/>
    <x v="1"/>
    <m/>
    <s v="1899985"/>
    <s v="17-0087093"/>
    <m/>
    <m/>
    <n v="113728000"/>
    <m/>
    <s v="     "/>
    <x v="0"/>
    <x v="0"/>
    <s v="Vegetation"/>
    <x v="0"/>
    <m/>
    <s v="&lt;0.25"/>
    <s v="Square Feet: ; Acreage: "/>
    <s v="Vegetation"/>
    <x v="0"/>
    <s v="Vegetation"/>
    <s v="All types of equipment / facility failure"/>
    <s v="Contact - Vegetation"/>
    <m/>
    <s v="Contact - Vegetation"/>
    <s v="Conductor"/>
    <s v="Unknown"/>
    <s v="Overhead"/>
    <s v="Primary"/>
    <s v="Conductor"/>
    <m/>
    <s v="101677721"/>
    <s v="     "/>
    <x v="2"/>
    <n v="520"/>
    <n v="37.056100000000001"/>
    <n v="-122.021"/>
    <m/>
    <s v="CAMP-EVERS-2106"/>
    <n v="21000"/>
    <s v="Scotts Valley Fire Dept."/>
    <s v="Conifer Forest"/>
    <m/>
    <m/>
    <m/>
    <m/>
    <m/>
    <m/>
    <m/>
    <s v="N"/>
    <s v="N"/>
    <m/>
    <m/>
    <s v="     "/>
    <n v="37.0563"/>
    <n v="-122.02079999999999"/>
    <s v="Oct 13 2017 12:00AM"/>
    <s v="TreeGrew"/>
    <s v="Tree did not grow into line. Live MWS Redwood with construction issue. Prior to incident, treewire was in contact with tree trunk. Caused outage + small dire. Repair crew moved wire in on crossarm. Crossarm is new style composite wide crossarm. _x000d__x000a_Also, see VM Incident Report."/>
    <s v="REDW"/>
    <s v="200"/>
    <s v="44"/>
    <s v="1"/>
    <m/>
    <m/>
    <m/>
    <m/>
    <m/>
    <m/>
    <m/>
    <s v="CrossArm"/>
    <s v="TreeWire"/>
    <s v="1"/>
  </r>
  <r>
    <x v="1647"/>
    <s v="     "/>
    <d v="2017-10-14T00:00:00"/>
    <d v="1899-12-30T14:43:00"/>
    <s v="41"/>
    <x v="3"/>
    <s v="10"/>
    <x v="3"/>
    <d v="2017-10-14T00:00:00"/>
    <d v="1899-12-30T14:02:00"/>
    <s v="WORK LOCATION AT METER # 1009920019"/>
    <s v="     "/>
    <x v="1"/>
    <m/>
    <x v="1"/>
    <m/>
    <s v="1900860"/>
    <s v="17-0087411"/>
    <m/>
    <m/>
    <m/>
    <m/>
    <s v="     "/>
    <x v="0"/>
    <x v="0"/>
    <s v="Vegetation"/>
    <x v="0"/>
    <m/>
    <s v="&lt;0.25"/>
    <s v="Square Feet: ; Acreage: "/>
    <s v="Equipment - PG&amp;E"/>
    <x v="2"/>
    <s v="Equipment - PG&amp;E"/>
    <s v="All types of equipment / facility failure"/>
    <s v="Pole"/>
    <s v="Pole"/>
    <m/>
    <m/>
    <s v="None"/>
    <s v="Overhead"/>
    <s v="Primary"/>
    <s v="Fuse"/>
    <m/>
    <s v="101539953"/>
    <s v="     "/>
    <x v="0"/>
    <m/>
    <n v="40.112200000000001"/>
    <n v="-122.17400000000001"/>
    <m/>
    <s v="GERBER-1102"/>
    <n v="12000"/>
    <s v="N.A."/>
    <s v="Agriculture"/>
    <m/>
    <m/>
    <m/>
    <m/>
    <m/>
    <m/>
    <m/>
    <s v="N"/>
    <s v="Y"/>
    <s v="201710140600"/>
    <s v="201710150300"/>
    <s v="     "/>
    <m/>
    <m/>
    <m/>
    <m/>
    <m/>
    <m/>
    <m/>
    <m/>
    <m/>
    <m/>
    <m/>
    <m/>
    <m/>
    <m/>
    <m/>
    <m/>
    <m/>
    <m/>
    <m/>
  </r>
  <r>
    <x v="1648"/>
    <s v="     "/>
    <d v="2017-10-14T00:00:00"/>
    <d v="1899-12-30T08:37:00"/>
    <s v="41"/>
    <x v="3"/>
    <s v="10"/>
    <x v="3"/>
    <d v="2017-10-14T00:00:00"/>
    <d v="1899-12-30T08:37:00"/>
    <s v="THREE POT BANK IRO 2025 N\G &amp; PRIM WIRE 4 ASSR DOWN LOG17-87303"/>
    <s v="     "/>
    <x v="1"/>
    <m/>
    <x v="1"/>
    <m/>
    <s v="1900601"/>
    <s v="17-0087303"/>
    <m/>
    <m/>
    <m/>
    <m/>
    <s v="     "/>
    <x v="0"/>
    <x v="0"/>
    <s v="Building"/>
    <x v="0"/>
    <m/>
    <s v="Structure-only"/>
    <s v="Square Feet: ; Acreage: "/>
    <s v="Equipment - PG&amp;E"/>
    <x v="13"/>
    <s v="Equipment - PG&amp;E"/>
    <s v="All types of equipment / facility failure"/>
    <s v="Transformer"/>
    <s v="Transformer"/>
    <m/>
    <m/>
    <s v="Pacific Bell"/>
    <s v="Overhead"/>
    <s v="Primary"/>
    <s v="Transformer"/>
    <m/>
    <s v="100513237"/>
    <s v="     "/>
    <x v="0"/>
    <m/>
    <n v="37.394399999999997"/>
    <n v="-122.092"/>
    <m/>
    <s v="MOUNTAIN-VIEW-1105"/>
    <n v="12000"/>
    <s v="Unknown"/>
    <s v="Urban"/>
    <m/>
    <m/>
    <m/>
    <m/>
    <m/>
    <m/>
    <m/>
    <s v="N"/>
    <s v="N"/>
    <m/>
    <m/>
    <s v="     "/>
    <m/>
    <m/>
    <m/>
    <m/>
    <m/>
    <m/>
    <m/>
    <m/>
    <m/>
    <m/>
    <m/>
    <m/>
    <m/>
    <m/>
    <m/>
    <m/>
    <m/>
    <m/>
    <m/>
  </r>
  <r>
    <x v="1649"/>
    <s v="     "/>
    <d v="2017-10-15T00:00:00"/>
    <d v="1899-12-30T13:15:00"/>
    <s v="42"/>
    <x v="3"/>
    <s v="10"/>
    <x v="3"/>
    <d v="2017-10-15T00:00:00"/>
    <d v="1899-12-30T13:15:00"/>
    <s v="1 SPAN, 1-WIRE DOWN, CAUSE IS 6-COPPER BUMP SLEEVE FAILED, JUST SOUTHEAST OF MOUNT HAMILTON RD &amp; LORI ANNE LN"/>
    <s v="     "/>
    <x v="1"/>
    <m/>
    <x v="1"/>
    <m/>
    <s v="1901361"/>
    <s v="17-0087543"/>
    <m/>
    <m/>
    <n v="113737000"/>
    <s v="EI171015A"/>
    <s v="     "/>
    <x v="0"/>
    <x v="0"/>
    <s v="Vegetation"/>
    <x v="0"/>
    <m/>
    <s v="0.26-9.99"/>
    <s v="Square Feet: ; Acreage: "/>
    <s v="Equipment - PG&amp;E"/>
    <x v="10"/>
    <s v="Equipment - PG&amp;E"/>
    <s v="All types of equipment / facility failure"/>
    <s v="Splice/Clamp/Connector"/>
    <s v="Splice/Clamp/Connector"/>
    <m/>
    <m/>
    <s v="Unknown"/>
    <s v="Overhead"/>
    <s v="Primary"/>
    <s v="Conductor"/>
    <m/>
    <s v="100563705"/>
    <s v="     "/>
    <x v="0"/>
    <m/>
    <n v="37.3855"/>
    <n v="-121.813"/>
    <m/>
    <s v="MCKEE-1107"/>
    <n v="12000"/>
    <s v="SA JOSE FD"/>
    <s v="Urban"/>
    <m/>
    <m/>
    <m/>
    <m/>
    <m/>
    <m/>
    <m/>
    <s v="N"/>
    <s v="N"/>
    <m/>
    <m/>
    <s v="     "/>
    <m/>
    <m/>
    <m/>
    <m/>
    <m/>
    <m/>
    <m/>
    <m/>
    <m/>
    <m/>
    <m/>
    <m/>
    <m/>
    <m/>
    <m/>
    <m/>
    <m/>
    <m/>
    <m/>
  </r>
  <r>
    <x v="1650"/>
    <s v="     "/>
    <d v="2017-10-16T00:00:00"/>
    <d v="1899-12-30T12:26:00"/>
    <s v="42"/>
    <x v="3"/>
    <s v="10"/>
    <x v="3"/>
    <d v="2017-10-16T00:00:00"/>
    <d v="1899-12-30T12:21:00"/>
    <s v="Arrived to find 1 phase of open wire seconday down with grass fire going.  All fuse blown TX and line fuses.  Unknown to me if car driving by strarted fire or wire parted caused fire. Open wire is 2ft above dead pine tree that caught on fir"/>
    <s v="     "/>
    <x v="1"/>
    <m/>
    <x v="1"/>
    <m/>
    <s v="1902005"/>
    <s v="17-0087754"/>
    <m/>
    <m/>
    <n v="113739000"/>
    <m/>
    <s v="     "/>
    <x v="0"/>
    <x v="0"/>
    <s v="Vegetation"/>
    <x v="0"/>
    <m/>
    <s v="0.26-9.99"/>
    <s v="Square Feet: ; Acreage: "/>
    <s v="Equipment - PG&amp;E"/>
    <x v="4"/>
    <s v="Equipment - PG&amp;E"/>
    <s v="All types of equipment / facility failure"/>
    <s v="Conductor"/>
    <s v="Conductor"/>
    <m/>
    <m/>
    <s v="Pacific Bell"/>
    <s v="Overhead"/>
    <s v="Secondary"/>
    <s v="Conductor"/>
    <m/>
    <s v="101689865"/>
    <s v="     "/>
    <x v="1"/>
    <n v="545"/>
    <n v="36.664099999999998"/>
    <n v="-121.099"/>
    <m/>
    <s v="PANOCHE-1103"/>
    <m/>
    <s v="Nick Shawkey E4462     209-402-1645  Cover Engine from Tuolumne Calaveras Unit"/>
    <s v="Herbaceous"/>
    <m/>
    <m/>
    <m/>
    <m/>
    <m/>
    <m/>
    <m/>
    <s v="N"/>
    <s v="N"/>
    <m/>
    <m/>
    <s v="     "/>
    <m/>
    <m/>
    <m/>
    <m/>
    <m/>
    <m/>
    <m/>
    <m/>
    <m/>
    <m/>
    <m/>
    <m/>
    <m/>
    <m/>
    <m/>
    <m/>
    <m/>
    <m/>
    <m/>
  </r>
  <r>
    <x v="1651"/>
    <s v="     "/>
    <d v="2017-10-16T00:00:00"/>
    <d v="1899-12-30T16:03:00"/>
    <s v="42"/>
    <x v="3"/>
    <s v="10"/>
    <x v="3"/>
    <m/>
    <m/>
    <s v="KRJ7- FIRE STARTED ON 10/8/2017, 89 ACRES, 3 HOMES DESTROYED; OAK TREE FELL ON PWR LINES; YOUNGS ROAD &amp; MAYACAMAS LN in Healdsburg; spot fire; from fire report, cause is listed as &quot;electrical power&quot; with factors contributing to ignition is high winds and there's power lines down/arcing; 1/2 acre size; cause concluded to be downed power lines; 3/15/21- NEED TO TALK TO TMAN (EMAIL FROM KEN IN FOLDER URL)"/>
    <s v="     "/>
    <x v="0"/>
    <m/>
    <x v="0"/>
    <m/>
    <m/>
    <s v="N/A"/>
    <m/>
    <s v="X212559272, 0004908174"/>
    <m/>
    <m/>
    <s v="     "/>
    <x v="0"/>
    <x v="0"/>
    <m/>
    <x v="0"/>
    <m/>
    <s v="10-99"/>
    <m/>
    <s v="Vegetation"/>
    <x v="0"/>
    <s v="Vegetation"/>
    <s v="Contact from object"/>
    <s v="Contact - Vegetation"/>
    <m/>
    <s v="Contact - Vegetation"/>
    <s v="Conductor"/>
    <s v="No"/>
    <s v="Overhead"/>
    <m/>
    <s v="Conductor"/>
    <m/>
    <s v="Circuit ID:042561102 "/>
    <s v="     "/>
    <x v="1"/>
    <n v="180"/>
    <n v="38.628599999999999"/>
    <n v="-122.76300000000001"/>
    <s v="Sonoma"/>
    <s v="FULTON-1102"/>
    <m/>
    <m/>
    <s v="Water"/>
    <m/>
    <m/>
    <m/>
    <m/>
    <m/>
    <m/>
    <m/>
    <s v="N"/>
    <s v="N"/>
    <m/>
    <m/>
    <s v="     "/>
    <m/>
    <m/>
    <m/>
    <m/>
    <m/>
    <m/>
    <m/>
    <m/>
    <m/>
    <m/>
    <m/>
    <m/>
    <m/>
    <m/>
    <m/>
    <m/>
    <m/>
    <m/>
    <m/>
  </r>
  <r>
    <x v="1652"/>
    <s v="     "/>
    <d v="2017-10-16T00:00:00"/>
    <d v="1899-12-30T12:20:00"/>
    <s v="42"/>
    <x v="3"/>
    <s v="10"/>
    <x v="3"/>
    <d v="2017-10-16T00:00:00"/>
    <m/>
    <s v="NEED CREW TO REPAIR WIRE DOWN TO RACK CONSTRUCTION"/>
    <s v="     "/>
    <x v="1"/>
    <m/>
    <x v="1"/>
    <m/>
    <s v="1901996"/>
    <m/>
    <m/>
    <m/>
    <m/>
    <m/>
    <s v="     "/>
    <x v="0"/>
    <x v="0"/>
    <s v="Vegetation"/>
    <x v="0"/>
    <m/>
    <s v="&lt;3 meters of linear travel"/>
    <s v="Square Feet: ; Acreage: "/>
    <s v="Contact - 3rd Party"/>
    <x v="8"/>
    <s v="Contact - 3rd Party"/>
    <s v="All types of equipment / facility failure"/>
    <s v="Contact - Vehicle"/>
    <m/>
    <s v="Contact - Vehicle"/>
    <s v="Communication Facility"/>
    <s v="Pacific Bell"/>
    <s v="Overhead"/>
    <s v="Secondary"/>
    <s v="Conductor"/>
    <m/>
    <s v="100900970"/>
    <s v="     "/>
    <x v="1"/>
    <n v="530"/>
    <n v="37.72"/>
    <n v="-122.069"/>
    <m/>
    <s v="CASTRO-VALLEY-1106"/>
    <m/>
    <s v="Unknown"/>
    <s v="Urban"/>
    <m/>
    <m/>
    <m/>
    <m/>
    <m/>
    <m/>
    <m/>
    <s v="N"/>
    <s v="N"/>
    <m/>
    <m/>
    <s v="     "/>
    <m/>
    <m/>
    <m/>
    <m/>
    <m/>
    <m/>
    <m/>
    <m/>
    <m/>
    <m/>
    <m/>
    <m/>
    <m/>
    <m/>
    <m/>
    <m/>
    <m/>
    <m/>
    <m/>
  </r>
  <r>
    <x v="1653"/>
    <s v="     "/>
    <d v="2017-10-16T00:00:00"/>
    <d v="1899-12-30T11:05:02"/>
    <s v="42"/>
    <x v="3"/>
    <s v="10"/>
    <x v="3"/>
    <m/>
    <m/>
    <s v="2.25.21 Cal Fire report still in pregress /KFN2: Reaching out to Cal Fire; NXBY: Birdcaging of ACR could be ignition source/ KRJ7- CAL FIRE DID NOT DISCLOSE REPORT"/>
    <s v="     "/>
    <x v="0"/>
    <d v="2021-03-12T00:00:00"/>
    <x v="0"/>
    <m/>
    <s v="1902005"/>
    <s v="17-0087754"/>
    <m/>
    <s v="2675203"/>
    <n v="113738817"/>
    <m/>
    <s v="     "/>
    <x v="0"/>
    <x v="0"/>
    <m/>
    <x v="0"/>
    <m/>
    <s v="Unknown"/>
    <m/>
    <s v="Equipment - PG&amp;E"/>
    <x v="4"/>
    <s v="Equipment - PG&amp;E"/>
    <s v="All types of equipment / facility failure"/>
    <s v="Conductor failure-all"/>
    <s v="Conductor - Primary"/>
    <m/>
    <m/>
    <s v="No"/>
    <s v="Overhead"/>
    <m/>
    <s v="Conductor - Primary"/>
    <m/>
    <s v="253671103"/>
    <s v="     "/>
    <x v="1"/>
    <n v="545"/>
    <n v="36.659399999999998"/>
    <n v="-121.113"/>
    <s v="San Benito"/>
    <s v="PANOCHE-1103"/>
    <m/>
    <m/>
    <s v="Barren/Other"/>
    <m/>
    <m/>
    <m/>
    <m/>
    <m/>
    <m/>
    <m/>
    <s v="N"/>
    <s v="N"/>
    <m/>
    <m/>
    <s v="     "/>
    <m/>
    <m/>
    <m/>
    <m/>
    <m/>
    <m/>
    <m/>
    <m/>
    <m/>
    <m/>
    <m/>
    <m/>
    <m/>
    <m/>
    <m/>
    <m/>
    <m/>
    <m/>
    <m/>
  </r>
  <r>
    <x v="1654"/>
    <s v="     "/>
    <d v="2017-10-16T00:00:00"/>
    <d v="1899-12-30T12:10:00"/>
    <s v="42"/>
    <x v="3"/>
    <s v="10"/>
    <x v="3"/>
    <d v="2017-10-16T00:00:00"/>
    <d v="1899-12-30T12:53:00"/>
    <s v="truck hit phone cable brought primary down. hit and run"/>
    <s v="     "/>
    <x v="1"/>
    <m/>
    <x v="1"/>
    <m/>
    <s v="1901696"/>
    <s v="17-0087767"/>
    <m/>
    <m/>
    <n v="113739000"/>
    <m/>
    <s v="     "/>
    <x v="0"/>
    <x v="0"/>
    <s v="Vegetation"/>
    <x v="0"/>
    <m/>
    <s v="&lt;0.25"/>
    <s v="Square Feet: ; Acreage: "/>
    <s v="Contact - 3rd Party"/>
    <x v="8"/>
    <s v="Contact - 3rd Party"/>
    <s v="All types of equipment / facility failure"/>
    <s v="Contact - Vehicle"/>
    <m/>
    <s v="Contact - Vehicle"/>
    <s v="Communication Facility"/>
    <s v="Pacific Bell"/>
    <s v="Overhead"/>
    <s v="Primary"/>
    <s v="Conductor"/>
    <m/>
    <s v="101781248"/>
    <s v="     "/>
    <x v="1"/>
    <n v="505"/>
    <n v="36.583100000000002"/>
    <n v="-121.937"/>
    <m/>
    <s v="VIEJO-2201"/>
    <n v="12000"/>
    <s v="Unknown"/>
    <s v="Conifer Forest"/>
    <m/>
    <m/>
    <m/>
    <m/>
    <m/>
    <m/>
    <m/>
    <s v="N"/>
    <s v="N"/>
    <m/>
    <m/>
    <s v="     "/>
    <m/>
    <m/>
    <m/>
    <m/>
    <m/>
    <m/>
    <m/>
    <m/>
    <m/>
    <m/>
    <m/>
    <m/>
    <m/>
    <m/>
    <m/>
    <m/>
    <m/>
    <m/>
    <m/>
  </r>
  <r>
    <x v="1655"/>
    <s v="     "/>
    <d v="2017-10-17T00:00:00"/>
    <d v="1899-12-30T18:22:08"/>
    <s v="42"/>
    <x v="3"/>
    <s v="10"/>
    <x v="3"/>
    <d v="2017-10-17T00:00:00"/>
    <d v="1899-12-30T18:22:00"/>
    <s v="Capacitor burnt"/>
    <s v="     "/>
    <x v="0"/>
    <d v="2021-02-19T00:00:00"/>
    <x v="0"/>
    <m/>
    <s v="1902889"/>
    <s v="N/A"/>
    <m/>
    <s v="T004165711"/>
    <m/>
    <m/>
    <s v="     "/>
    <x v="0"/>
    <x v="0"/>
    <m/>
    <x v="0"/>
    <m/>
    <s v="&lt;3 meters of linear travel"/>
    <m/>
    <s v="Equipment - PG&amp;E"/>
    <x v="11"/>
    <s v="Equipment - PG&amp;E"/>
    <s v="All types of equipment / facility failure"/>
    <s v="Capacitor bank failure"/>
    <s v="Capacitor Bank"/>
    <m/>
    <m/>
    <s v="Yes"/>
    <s v="Overhead"/>
    <m/>
    <s v="Capacitor Bank"/>
    <m/>
    <s v="103231921"/>
    <s v="     "/>
    <x v="0"/>
    <m/>
    <n v="35.4253"/>
    <n v="-119.03100000000001"/>
    <s v="Kern"/>
    <s v="KERN-OIL-1110"/>
    <m/>
    <m/>
    <s v="Urban"/>
    <m/>
    <m/>
    <m/>
    <m/>
    <m/>
    <m/>
    <m/>
    <s v="N"/>
    <s v="N"/>
    <m/>
    <m/>
    <s v="     "/>
    <m/>
    <m/>
    <m/>
    <m/>
    <m/>
    <m/>
    <m/>
    <m/>
    <m/>
    <m/>
    <m/>
    <m/>
    <m/>
    <m/>
    <m/>
    <m/>
    <m/>
    <m/>
    <m/>
  </r>
  <r>
    <x v="1656"/>
    <s v="     "/>
    <d v="2017-10-17T00:00:00"/>
    <d v="1899-12-30T18:22:00"/>
    <s v="42"/>
    <x v="3"/>
    <s v="10"/>
    <x v="3"/>
    <d v="2017-10-17T00:00:00"/>
    <m/>
    <s v="pole fire NG cap bank, turned in COE pin to replace damaged unit"/>
    <s v="     "/>
    <x v="1"/>
    <m/>
    <x v="1"/>
    <m/>
    <s v="1902889"/>
    <m/>
    <m/>
    <m/>
    <m/>
    <m/>
    <s v="     "/>
    <x v="0"/>
    <x v="0"/>
    <s v="Vegetation"/>
    <x v="0"/>
    <m/>
    <s v="&lt;3 meters of linear travel"/>
    <s v="Square Feet: ; Acreage: "/>
    <s v="Equipment - PG&amp;E"/>
    <x v="11"/>
    <s v="Equipment - PG&amp;E"/>
    <s v="All types of equipment / facility failure"/>
    <s v="Capacitor Bank"/>
    <s v="Capacitor Bank"/>
    <m/>
    <m/>
    <s v="Pacific Bell"/>
    <s v="Overhead"/>
    <s v="Primary"/>
    <s v="Capacitor Bank"/>
    <m/>
    <s v="100144662"/>
    <s v="     "/>
    <x v="0"/>
    <m/>
    <n v="35.425699999999999"/>
    <n v="-119.03"/>
    <m/>
    <s v="KERN-OIL-1110"/>
    <n v="12000"/>
    <s v="N.A."/>
    <s v="Urban"/>
    <m/>
    <m/>
    <m/>
    <m/>
    <m/>
    <m/>
    <m/>
    <s v="N"/>
    <s v="N"/>
    <m/>
    <m/>
    <s v="     "/>
    <m/>
    <m/>
    <m/>
    <m/>
    <m/>
    <m/>
    <m/>
    <m/>
    <m/>
    <m/>
    <m/>
    <m/>
    <m/>
    <m/>
    <m/>
    <m/>
    <m/>
    <m/>
    <m/>
  </r>
  <r>
    <x v="1657"/>
    <s v="     "/>
    <d v="2017-10-17T00:00:00"/>
    <d v="1899-12-30T09:43:00"/>
    <s v="42"/>
    <x v="3"/>
    <s v="10"/>
    <x v="3"/>
    <d v="2017-10-17T00:00:00"/>
    <d v="1899-12-30T09:43:00"/>
    <s v="Related to Pythian/Oakmont Fire. Waiting on fire report from Cal Fire. Law Claims took over investigation. JZCY - Veg sharepoint has incident data here: \\rcshare-nas05\VM\PLANNING\Business Analyst\02)PRIVILEGED_VMFireIncidents\2017\17-0087215_NC"/>
    <s v="     "/>
    <x v="3"/>
    <m/>
    <x v="0"/>
    <m/>
    <s v="1900315"/>
    <s v="17-0087215"/>
    <m/>
    <s v="T004164993"/>
    <m/>
    <m/>
    <s v="     "/>
    <x v="0"/>
    <x v="0"/>
    <m/>
    <x v="0"/>
    <m/>
    <s v="&gt;5,000"/>
    <m/>
    <s v="Vegetation"/>
    <x v="0"/>
    <s v="Vegetation"/>
    <s v="Contact from object"/>
    <s v="Veg. contact"/>
    <m/>
    <s v="Contact - Vegetation"/>
    <s v="Conductor - Primary"/>
    <s v="0"/>
    <s v="Overhead"/>
    <m/>
    <s v="Conductor - Primary"/>
    <m/>
    <m/>
    <s v="     "/>
    <x v="2"/>
    <n v="180"/>
    <n v="38.457363999999998"/>
    <n v="-122.58538"/>
    <m/>
    <m/>
    <m/>
    <m/>
    <s v="Herbaceous"/>
    <m/>
    <m/>
    <m/>
    <m/>
    <m/>
    <m/>
    <m/>
    <s v="N"/>
    <s v="N"/>
    <m/>
    <m/>
    <s v="     "/>
    <m/>
    <m/>
    <s v="Oct 27 2017  9:45AM"/>
    <s v="RootsFail"/>
    <s v="LARGE GREEN FIR TREE FAILED AT BASE. FIRE AREA"/>
    <s v="FIR"/>
    <s v="75"/>
    <s v="34"/>
    <s v="10"/>
    <s v="None"/>
    <s v="None"/>
    <s v="N"/>
    <s v="1"/>
    <m/>
    <s v="Hillside"/>
    <s v="B"/>
    <s v="CrossArm"/>
    <s v="BareWire"/>
    <m/>
  </r>
  <r>
    <x v="1658"/>
    <s v="     "/>
    <d v="2017-10-18T00:00:00"/>
    <d v="1899-12-30T13:58:00"/>
    <s v="42"/>
    <x v="3"/>
    <s v="10"/>
    <x v="3"/>
    <d v="2017-10-18T00:00:00"/>
    <m/>
    <s v="NEED CREW TO REPLACE/REPAIR BROKEN XARM. INSTALL 1 SPAN (POWERLEG) AND RECONNECT POWER LEG TO 3 PHASE SERVICE"/>
    <s v="     "/>
    <x v="1"/>
    <m/>
    <x v="1"/>
    <m/>
    <m/>
    <m/>
    <m/>
    <m/>
    <m/>
    <m/>
    <s v="     "/>
    <x v="0"/>
    <x v="0"/>
    <s v="Vegetation"/>
    <x v="0"/>
    <m/>
    <s v="&lt;3 meters of linear travel"/>
    <s v="Square Feet: ; Acreage: "/>
    <s v="Contact - 3rd Party"/>
    <x v="8"/>
    <s v="Contact - 3rd Party"/>
    <s v="All types of equipment / facility failure"/>
    <s v="Contact - Vehicle"/>
    <m/>
    <s v="Contact - Vehicle"/>
    <m/>
    <s v="Pacific Bell"/>
    <s v="Overhead"/>
    <s v="Secondary"/>
    <s v="Conductor"/>
    <m/>
    <s v="100952408"/>
    <s v="     "/>
    <x v="0"/>
    <m/>
    <n v="37.636000000000003"/>
    <n v="-122.07899999999999"/>
    <m/>
    <s v="MT-EDEN-1108"/>
    <m/>
    <s v="Unknown"/>
    <s v="Urban"/>
    <m/>
    <m/>
    <m/>
    <m/>
    <m/>
    <m/>
    <m/>
    <s v="N"/>
    <s v="N"/>
    <m/>
    <m/>
    <s v="     "/>
    <m/>
    <m/>
    <m/>
    <m/>
    <m/>
    <m/>
    <m/>
    <m/>
    <m/>
    <m/>
    <m/>
    <m/>
    <m/>
    <m/>
    <m/>
    <m/>
    <m/>
    <m/>
    <m/>
  </r>
  <r>
    <x v="1659"/>
    <s v="     "/>
    <d v="2017-10-20T00:00:00"/>
    <d v="1899-12-30T13:43:00"/>
    <s v="42"/>
    <x v="3"/>
    <s v="10"/>
    <x v="3"/>
    <d v="2017-10-20T00:00:00"/>
    <d v="1899-12-30T12:37:00"/>
    <s v="Found wire down at pole. Primary was still energized upon arrival. CAL FIRE on-site to gather evidence such as the approx. 1200' 4ACRS, insulator &amp; crossarm. Ok to give to CAL FIRE per Law/Claims Tony Krier. End of x-arm burnt off and prima"/>
    <s v="     "/>
    <x v="1"/>
    <m/>
    <x v="1"/>
    <m/>
    <s v="1906081"/>
    <s v="17-0089282"/>
    <m/>
    <m/>
    <n v="113753000"/>
    <m/>
    <s v="     "/>
    <x v="0"/>
    <x v="0"/>
    <s v="Vegetation"/>
    <x v="0"/>
    <m/>
    <s v="10-99"/>
    <s v="Square Feet: ; Acreage: 21"/>
    <s v="Equipment - PG&amp;E"/>
    <x v="4"/>
    <s v="Equipment - PG&amp;E"/>
    <s v="All types of equipment / facility failure"/>
    <s v="Conductor"/>
    <s v="Conductor"/>
    <m/>
    <m/>
    <s v="Unknown"/>
    <s v="Overhead"/>
    <s v="Primary"/>
    <s v="Conductor"/>
    <m/>
    <s v="100136483"/>
    <s v="     "/>
    <x v="0"/>
    <m/>
    <n v="35.353000000000002"/>
    <n v="-119.98699999999999"/>
    <m/>
    <s v="CARRIZO-PLAINS-1101"/>
    <n v="12000"/>
    <s v="Kevin McLean Office(805)593-3421, Cell(805)903-3421"/>
    <s v="Herbaceous"/>
    <n v="10"/>
    <m/>
    <m/>
    <m/>
    <m/>
    <m/>
    <m/>
    <s v="N"/>
    <s v="N"/>
    <m/>
    <m/>
    <s v="     "/>
    <m/>
    <m/>
    <m/>
    <m/>
    <m/>
    <m/>
    <m/>
    <m/>
    <m/>
    <m/>
    <m/>
    <m/>
    <m/>
    <m/>
    <m/>
    <m/>
    <m/>
    <m/>
    <m/>
  </r>
  <r>
    <x v="1660"/>
    <s v="     "/>
    <d v="2017-10-20T00:00:00"/>
    <d v="1899-12-30T13:45:00"/>
    <s v="42"/>
    <x v="3"/>
    <s v="10"/>
    <x v="3"/>
    <d v="2017-10-20T00:00:00"/>
    <d v="1899-12-30T16:10:00"/>
    <s v="0"/>
    <s v="     "/>
    <x v="1"/>
    <m/>
    <x v="1"/>
    <m/>
    <s v="1906380"/>
    <s v="17-0089249"/>
    <m/>
    <m/>
    <m/>
    <m/>
    <s v="     "/>
    <x v="0"/>
    <x v="0"/>
    <s v="Vegetation"/>
    <x v="0"/>
    <m/>
    <s v="100-299"/>
    <s v="Square Feet: ; Acreage: 120"/>
    <s v="Equipment - PG&amp;E"/>
    <x v="7"/>
    <s v="Equipment - PG&amp;E"/>
    <s v="All types of equipment / facility failure"/>
    <s v="Crossarm"/>
    <s v="Crossarm"/>
    <m/>
    <m/>
    <s v="Unknown"/>
    <s v="Overhead"/>
    <s v="Primary"/>
    <s v="Conductor"/>
    <m/>
    <s v="101921492"/>
    <s v="     "/>
    <x v="1"/>
    <n v="512"/>
    <n v="34.553199999999997"/>
    <n v="-120.53"/>
    <m/>
    <s v="CABRILLO-1104"/>
    <n v="12000"/>
    <s v="Unknown"/>
    <s v="Herbaceous"/>
    <n v="100"/>
    <m/>
    <m/>
    <m/>
    <m/>
    <m/>
    <m/>
    <s v="N"/>
    <s v="N"/>
    <m/>
    <m/>
    <s v="     "/>
    <m/>
    <m/>
    <m/>
    <m/>
    <m/>
    <m/>
    <m/>
    <m/>
    <m/>
    <m/>
    <m/>
    <m/>
    <m/>
    <m/>
    <m/>
    <m/>
    <m/>
    <m/>
    <m/>
  </r>
  <r>
    <x v="1661"/>
    <s v="     "/>
    <d v="2017-10-20T00:00:00"/>
    <d v="1899-12-30T14:00:00"/>
    <s v="42"/>
    <x v="3"/>
    <s v="10"/>
    <x v="3"/>
    <d v="2017-10-20T00:00:00"/>
    <d v="1899-12-30T13:38:00"/>
    <s v="CREW  REPLACE BURNT POLE, XMFRS RESAG PRI"/>
    <s v="     "/>
    <x v="1"/>
    <m/>
    <x v="1"/>
    <m/>
    <s v="1906176"/>
    <s v="17-0089227"/>
    <m/>
    <s v="T004169926"/>
    <m/>
    <m/>
    <s v="     "/>
    <x v="0"/>
    <x v="0"/>
    <s v="Vegetation"/>
    <x v="0"/>
    <m/>
    <s v="&lt;0.25"/>
    <s v="Square Feet: ; Acreage: "/>
    <s v="Equipment - PG&amp;E"/>
    <x v="9"/>
    <s v="Equipment - PG&amp;E"/>
    <s v="All types of equipment / facility failure"/>
    <s v="Unknown"/>
    <s v="Unknown"/>
    <m/>
    <m/>
    <s v="Unknown"/>
    <s v="Overhead"/>
    <s v="Primary"/>
    <s v="Fuse"/>
    <m/>
    <s v="100727124"/>
    <s v="     "/>
    <x v="0"/>
    <m/>
    <n v="36.921599999999998"/>
    <n v="-119.72799999999999"/>
    <m/>
    <s v="SHEPHERD-2111"/>
    <n v="21000"/>
    <s v="Unknown"/>
    <s v="Herbaceous"/>
    <m/>
    <m/>
    <m/>
    <m/>
    <m/>
    <m/>
    <m/>
    <s v="N"/>
    <s v="N"/>
    <m/>
    <m/>
    <s v="     "/>
    <m/>
    <m/>
    <m/>
    <m/>
    <m/>
    <m/>
    <m/>
    <m/>
    <m/>
    <m/>
    <m/>
    <m/>
    <m/>
    <m/>
    <m/>
    <m/>
    <m/>
    <m/>
    <m/>
  </r>
  <r>
    <x v="1662"/>
    <s v="     "/>
    <d v="2017-10-20T00:00:00"/>
    <d v="1899-12-30T05:59:00"/>
    <s v="42"/>
    <x v="3"/>
    <s v="10"/>
    <x v="3"/>
    <d v="2017-10-20T00:00:00"/>
    <d v="1899-12-30T05:59:00"/>
    <s v="POLE FIRE / FFD ON SITE / STAND BY  FOR T-MAN"/>
    <s v="     "/>
    <x v="1"/>
    <m/>
    <x v="1"/>
    <m/>
    <s v="1905311"/>
    <s v="17-0089003"/>
    <m/>
    <m/>
    <m/>
    <m/>
    <s v="     "/>
    <x v="0"/>
    <x v="0"/>
    <s v="Vegetation"/>
    <x v="0"/>
    <m/>
    <s v="&lt;0.25"/>
    <s v="Square Feet: ; Acreage: "/>
    <s v="Equipment - PG&amp;E"/>
    <x v="16"/>
    <s v="Equipment - PG&amp;E"/>
    <s v="All types of equipment / facility failure"/>
    <s v="Insulator"/>
    <s v="Insulator"/>
    <m/>
    <m/>
    <s v="Unknown"/>
    <s v="Overhead"/>
    <s v="Primary"/>
    <s v="Conductor"/>
    <m/>
    <s v="100859697"/>
    <s v="     "/>
    <x v="0"/>
    <m/>
    <n v="36.747500000000002"/>
    <n v="-119.76300000000001"/>
    <m/>
    <s v="BARTON-1108"/>
    <n v="12000"/>
    <s v="Unknown"/>
    <s v="Urban"/>
    <m/>
    <m/>
    <m/>
    <m/>
    <m/>
    <m/>
    <m/>
    <s v="N"/>
    <s v="N"/>
    <m/>
    <m/>
    <s v="     "/>
    <m/>
    <m/>
    <m/>
    <m/>
    <m/>
    <m/>
    <m/>
    <m/>
    <m/>
    <m/>
    <m/>
    <m/>
    <m/>
    <m/>
    <m/>
    <m/>
    <m/>
    <m/>
    <m/>
  </r>
  <r>
    <x v="1663"/>
    <s v="     "/>
    <d v="2017-10-20T00:00:00"/>
    <d v="1899-12-30T06:18:00"/>
    <s v="42"/>
    <x v="3"/>
    <s v="10"/>
    <x v="3"/>
    <d v="2017-10-20T00:00:00"/>
    <m/>
    <s v="CREW TO REPLACE 1 SPAN OF 2 ACSR"/>
    <s v="     "/>
    <x v="1"/>
    <m/>
    <x v="1"/>
    <m/>
    <s v="1905224"/>
    <s v="17-0088957"/>
    <m/>
    <m/>
    <m/>
    <m/>
    <s v="     "/>
    <x v="0"/>
    <x v="0"/>
    <s v="Vegetation"/>
    <x v="0"/>
    <m/>
    <s v="&lt;3 meters of linear travel"/>
    <s v="Square Feet: ; Acreage: "/>
    <s v="Equipment - PG&amp;E"/>
    <x v="4"/>
    <s v="Equipment - PG&amp;E"/>
    <s v="All types of equipment / facility failure"/>
    <s v="Conductor"/>
    <s v="Conductor"/>
    <m/>
    <m/>
    <s v="Pacific Bell"/>
    <s v="Overhead"/>
    <s v="Primary"/>
    <s v="Conductor"/>
    <m/>
    <s v="100087647"/>
    <s v="     "/>
    <x v="2"/>
    <n v="330"/>
    <n v="39.292200000000001"/>
    <n v="-121.01600000000001"/>
    <m/>
    <s v="BRUNSWICK-1103"/>
    <n v="12000"/>
    <s v="PHILLIP NUNNINK  INCIDENT #  27272"/>
    <s v="Conifer Forest"/>
    <m/>
    <m/>
    <m/>
    <m/>
    <m/>
    <m/>
    <m/>
    <s v="N"/>
    <s v="N"/>
    <m/>
    <m/>
    <s v="     "/>
    <m/>
    <m/>
    <m/>
    <m/>
    <m/>
    <m/>
    <m/>
    <m/>
    <m/>
    <m/>
    <m/>
    <m/>
    <m/>
    <m/>
    <m/>
    <m/>
    <m/>
    <m/>
    <m/>
  </r>
  <r>
    <x v="1664"/>
    <s v="     "/>
    <d v="2017-10-20T00:00:00"/>
    <d v="1899-12-30T09:06:00"/>
    <s v="42"/>
    <x v="3"/>
    <s v="10"/>
    <x v="3"/>
    <d v="2017-10-20T00:00:00"/>
    <m/>
    <s v="&quot;... cause of fire Kettleman Hills 1101 under build with bird's nest that caught  fire due to rain &amp; broke pole at the 12kV level, 70KV came down to ground…&quot;"/>
    <s v="     "/>
    <x v="1"/>
    <m/>
    <x v="1"/>
    <m/>
    <s v="1906078"/>
    <m/>
    <s v="INT-10298"/>
    <m/>
    <m/>
    <m/>
    <s v="     "/>
    <x v="0"/>
    <x v="0"/>
    <s v="Vegetation"/>
    <x v="2"/>
    <m/>
    <s v="300-999"/>
    <s v="Square Feet: ; Acreage: 400"/>
    <s v="Contact - Animal - Other"/>
    <x v="6"/>
    <s v="Contact - Animal"/>
    <s v="All types of equipment / facility failure"/>
    <s v="Contact - Animal"/>
    <m/>
    <s v="Contact - Animal"/>
    <s v="Conductor"/>
    <s v="Unknown"/>
    <s v="Overhead"/>
    <s v="Transmission"/>
    <s v="Conductor"/>
    <m/>
    <s v="Pole 009/009"/>
    <s v="     "/>
    <x v="0"/>
    <m/>
    <n v="36.036000000000001"/>
    <n v="-120.05800000000001"/>
    <m/>
    <s v="GATES-TULARE-LAKE-70"/>
    <n v="70000"/>
    <s v="Unknown"/>
    <s v="Herbaceous"/>
    <m/>
    <m/>
    <m/>
    <m/>
    <m/>
    <m/>
    <m/>
    <s v="N"/>
    <s v="N"/>
    <m/>
    <m/>
    <s v="     "/>
    <m/>
    <m/>
    <m/>
    <m/>
    <m/>
    <m/>
    <m/>
    <m/>
    <m/>
    <m/>
    <m/>
    <m/>
    <m/>
    <m/>
    <m/>
    <m/>
    <m/>
    <m/>
    <m/>
  </r>
  <r>
    <x v="1665"/>
    <s v="     "/>
    <d v="2017-10-21T00:00:00"/>
    <d v="1899-12-30T16:05:00"/>
    <s v="42"/>
    <x v="3"/>
    <s v="10"/>
    <x v="3"/>
    <d v="2017-10-21T00:00:00"/>
    <m/>
    <s v="Possible Mylar balloons got onto transmission lines and caused fire/No damage ATT/Fire put out"/>
    <s v="     "/>
    <x v="1"/>
    <m/>
    <x v="1"/>
    <m/>
    <s v="1906950"/>
    <m/>
    <m/>
    <m/>
    <m/>
    <m/>
    <s v="     "/>
    <x v="0"/>
    <x v="0"/>
    <s v="Vegetation"/>
    <x v="0"/>
    <m/>
    <s v="0.26-9.99"/>
    <s v="Square Feet: ; Acreage: "/>
    <s v="Contact - 3rd Party"/>
    <x v="12"/>
    <s v="Contact - 3rd Party"/>
    <s v="All types of equipment / facility failure"/>
    <s v="Contact - Balloon"/>
    <m/>
    <s v="Contact - Balloon"/>
    <s v="Conductor"/>
    <s v="Unknown"/>
    <s v="Overhead"/>
    <s v="Secondary"/>
    <s v="Conductor"/>
    <m/>
    <s v="103516949"/>
    <s v="     "/>
    <x v="0"/>
    <m/>
    <n v="37.591099999999997"/>
    <n v="-122.01"/>
    <m/>
    <s v="JARVIS-1105"/>
    <m/>
    <s v="Unknown"/>
    <s v="Urban"/>
    <m/>
    <m/>
    <m/>
    <m/>
    <m/>
    <m/>
    <m/>
    <s v="N"/>
    <s v="N"/>
    <m/>
    <m/>
    <s v="     "/>
    <m/>
    <m/>
    <m/>
    <m/>
    <m/>
    <m/>
    <m/>
    <m/>
    <m/>
    <m/>
    <m/>
    <m/>
    <m/>
    <m/>
    <m/>
    <m/>
    <m/>
    <m/>
    <m/>
  </r>
  <r>
    <x v="1666"/>
    <s v="     "/>
    <d v="2017-10-21T00:00:00"/>
    <d v="1899-12-30T15:08:00"/>
    <s v="42"/>
    <x v="3"/>
    <s v="10"/>
    <x v="3"/>
    <d v="2017-10-21T00:00:00"/>
    <d v="1899-12-30T15:07:00"/>
    <s v="TREE FELL INTO LINES"/>
    <s v="     "/>
    <x v="1"/>
    <m/>
    <x v="1"/>
    <m/>
    <s v="1906908"/>
    <s v="17-0089392"/>
    <m/>
    <m/>
    <m/>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2155186"/>
    <s v="     "/>
    <x v="1"/>
    <n v="175"/>
    <n v="39.064"/>
    <n v="-122.776"/>
    <m/>
    <s v="LUCERNE-1106"/>
    <n v="12000"/>
    <s v="Cal Fire"/>
    <s v="Hardwood Woodland"/>
    <m/>
    <m/>
    <m/>
    <m/>
    <m/>
    <m/>
    <m/>
    <s v="N"/>
    <s v="N"/>
    <m/>
    <m/>
    <s v="     "/>
    <n v="39.063609999999997"/>
    <n v="-122.77663"/>
    <s v="Nov  7 2017 12:00AM"/>
    <s v="TrunkFail"/>
    <s v="Green Black Oak with internal decay snapped off and took down conductors. Minimal evidence of decay was present before failure. Moderate decay evident after failure."/>
    <s v="OAKK"/>
    <s v="45"/>
    <s v="32"/>
    <s v="35"/>
    <s v="Slight"/>
    <s v="Moderate"/>
    <s v="N"/>
    <s v="1"/>
    <m/>
    <s v="Hillside"/>
    <s v="B"/>
    <s v="CrossArm"/>
    <s v="BareWire"/>
    <s v="4"/>
  </r>
  <r>
    <x v="1667"/>
    <s v="     "/>
    <d v="2017-10-21T00:00:00"/>
    <d v="1899-12-30T09:15:00"/>
    <s v="42"/>
    <x v="3"/>
    <s v="10"/>
    <x v="3"/>
    <m/>
    <m/>
    <s v="On October 9, 2017, the live, solid top section of a White Oak tree broke and fell on the Cloverdale 1102 (12kV) Circuit, resulting in a wire down. The site is located near the intersection of Ridge Ranch Road and Ridge Oaks Road, Geyserville, Sonoma County. After submitting the initial EIR, PG&amp;E was granted access to the site and was able to identify the tree and conduct measurements. Based on the measurements taken, the tree was rooted approximately 15 feet from the lines.  As reported in the initial EIR, Cal Fire took possession of a section of the tree top and a section of the primary conductors. _x000d__x000a__x000d__x000a_This information is preliminary and PG&amp;E is continuing its review of the facts. In the initial EIR PG&amp;E reported wind speeds up to 65 mph prior to the event based on nearby weather stations. PG&amp;E is continuing its review of weather conditions in the area. PG&amp;E is fully cooperating with Cal Fire and the CPUC on their investigations."/>
    <s v="     "/>
    <x v="2"/>
    <d v="2021-04-02T00:00:00"/>
    <x v="0"/>
    <m/>
    <s v="1906698"/>
    <s v="17-0089338"/>
    <m/>
    <s v="T004170768"/>
    <m/>
    <s v="EI171009B"/>
    <s v="     "/>
    <x v="0"/>
    <x v="0"/>
    <s v="Vegetation"/>
    <x v="0"/>
    <m/>
    <s v="&gt;5,000"/>
    <m/>
    <s v="Unknown"/>
    <x v="5"/>
    <s v="Unknown"/>
    <m/>
    <m/>
    <m/>
    <m/>
    <m/>
    <s v="Yes"/>
    <s v="Overhead"/>
    <m/>
    <s v="Conductor - Primary"/>
    <m/>
    <s v="FUSE: 1381"/>
    <s v="     "/>
    <x v="0"/>
    <n v="154"/>
    <n v="38.772979990000003"/>
    <n v="-122.90819999999999"/>
    <s v="Sonoma"/>
    <s v="CLOVERDALE-1102"/>
    <n v="12000"/>
    <s v=""/>
    <s v="Hardwood Forest"/>
    <n v="17357"/>
    <n v="6"/>
    <m/>
    <m/>
    <m/>
    <s v="POCKET"/>
    <m/>
    <s v="N"/>
    <s v="N"/>
    <m/>
    <m/>
    <s v="     "/>
    <m/>
    <m/>
    <m/>
    <m/>
    <m/>
    <m/>
    <m/>
    <m/>
    <m/>
    <m/>
    <m/>
    <m/>
    <m/>
    <m/>
    <m/>
    <m/>
    <m/>
    <m/>
    <m/>
  </r>
  <r>
    <x v="1668"/>
    <s v="     "/>
    <d v="2017-10-23T00:00:00"/>
    <d v="1899-12-30T21:24:00"/>
    <s v="43"/>
    <x v="3"/>
    <s v="10"/>
    <x v="3"/>
    <d v="2017-10-23T00:00:00"/>
    <d v="1899-12-30T21:23:00"/>
    <s v="tree down wire down    Fire"/>
    <s v="     "/>
    <x v="1"/>
    <m/>
    <x v="1"/>
    <m/>
    <s v="1908338"/>
    <s v="17-0089820"/>
    <m/>
    <m/>
    <n v="113757000"/>
    <m/>
    <s v="     "/>
    <x v="0"/>
    <x v="0"/>
    <s v="Vegetation"/>
    <x v="0"/>
    <m/>
    <s v="&lt;0.25"/>
    <s v="Square Feet: ; Acreage: "/>
    <s v="Vegetation"/>
    <x v="0"/>
    <s v="Vegetation"/>
    <s v="All types of equipment / facility failure"/>
    <s v="Contact - Vegetation"/>
    <m/>
    <s v="Contact - Vegetation"/>
    <s v="Conductor"/>
    <s v="Unknown"/>
    <s v="Overhead"/>
    <s v="Primary"/>
    <s v="Conductor"/>
    <m/>
    <s v="100270421"/>
    <s v="     "/>
    <x v="1"/>
    <n v="500"/>
    <n v="37.371299999999998"/>
    <n v="-122.348"/>
    <m/>
    <s v="HALF-MOON-BAY-1103"/>
    <n v="12000"/>
    <s v="Cal Fire"/>
    <s v="Hardwood Woodland"/>
    <m/>
    <m/>
    <m/>
    <m/>
    <m/>
    <m/>
    <m/>
    <s v="N"/>
    <s v="N"/>
    <m/>
    <m/>
    <s v="     "/>
    <n v="37.222999999999999"/>
    <n v="-122.21339999999999"/>
    <s v="Nov  7 2017 12:00AM"/>
    <s v="Unverified"/>
    <s v="Found the fire but could not locate the tree or branch that hit the lines. All the trees in the area are Blue Gum Eucalyptus. There were no injuries."/>
    <m/>
    <m/>
    <m/>
    <m/>
    <m/>
    <m/>
    <m/>
    <m/>
    <m/>
    <m/>
    <m/>
    <m/>
    <m/>
    <m/>
  </r>
  <r>
    <x v="1669"/>
    <s v="     "/>
    <d v="2017-10-23T00:00:00"/>
    <d v="1899-12-30T19:34:00"/>
    <s v="43"/>
    <x v="3"/>
    <s v="10"/>
    <x v="3"/>
    <d v="2017-10-23T00:00:00"/>
    <d v="1899-12-30T20:20:00"/>
    <s v="0"/>
    <s v="     "/>
    <x v="1"/>
    <m/>
    <x v="1"/>
    <m/>
    <s v="1908324"/>
    <s v="17-0089813"/>
    <m/>
    <m/>
    <m/>
    <m/>
    <s v="     "/>
    <x v="0"/>
    <x v="0"/>
    <s v="Vegetation"/>
    <x v="0"/>
    <m/>
    <s v="&lt;0.25"/>
    <s v="Square Feet: ; Acreage: "/>
    <s v="Equipment - PG&amp;E"/>
    <x v="4"/>
    <s v="Equipment - PG&amp;E"/>
    <s v="All types of equipment / facility failure"/>
    <s v="Conductor"/>
    <s v="Conductor"/>
    <m/>
    <m/>
    <s v="Unknown"/>
    <s v="Overhead"/>
    <s v="Primary"/>
    <s v="Conductor"/>
    <m/>
    <s v="101763398"/>
    <s v="     "/>
    <x v="0"/>
    <m/>
    <n v="36.077199999999998"/>
    <n v="-121.01900000000001"/>
    <m/>
    <s v="SAN-ARDO-1101"/>
    <n v="12000"/>
    <s v="N.A."/>
    <s v="Barren/Other"/>
    <m/>
    <m/>
    <m/>
    <m/>
    <m/>
    <m/>
    <m/>
    <s v="N"/>
    <s v="N"/>
    <m/>
    <m/>
    <s v="     "/>
    <m/>
    <m/>
    <m/>
    <m/>
    <m/>
    <m/>
    <m/>
    <m/>
    <m/>
    <m/>
    <m/>
    <m/>
    <m/>
    <m/>
    <m/>
    <m/>
    <m/>
    <m/>
    <m/>
  </r>
  <r>
    <x v="1670"/>
    <s v="     "/>
    <d v="2017-10-24T00:00:00"/>
    <d v="1899-12-30T15:23:00"/>
    <s v="43"/>
    <x v="3"/>
    <s v="10"/>
    <x v="3"/>
    <d v="2017-10-24T00:00:00"/>
    <d v="1899-12-30T11:28:00"/>
    <s v="0"/>
    <s v="     "/>
    <x v="1"/>
    <m/>
    <x v="1"/>
    <m/>
    <s v="1908657"/>
    <s v="17-0090025"/>
    <m/>
    <m/>
    <n v="113758000"/>
    <m/>
    <s v="     "/>
    <x v="0"/>
    <x v="0"/>
    <s v="Vegetation"/>
    <x v="0"/>
    <m/>
    <s v="&lt;0.25"/>
    <s v="Square Feet: ; Acreage: "/>
    <s v="Equipment - PG&amp;E"/>
    <x v="10"/>
    <s v="Equipment - PG&amp;E"/>
    <s v="All types of equipment / facility failure"/>
    <s v="Splice/Clamp/Connector"/>
    <s v="Splice/Clamp/Connector"/>
    <m/>
    <m/>
    <s v="Pacific Bell"/>
    <s v="Overhead"/>
    <s v="Primary"/>
    <s v="Conductor"/>
    <m/>
    <s v="101789001"/>
    <s v="     "/>
    <x v="0"/>
    <m/>
    <n v="36.859900000000003"/>
    <n v="-121.795"/>
    <m/>
    <s v="GREEN-VALLEY-2102"/>
    <n v="21000"/>
    <s v="N.A."/>
    <s v="Herbaceous"/>
    <m/>
    <m/>
    <m/>
    <m/>
    <m/>
    <m/>
    <m/>
    <s v="N"/>
    <s v="N"/>
    <m/>
    <m/>
    <s v="     "/>
    <m/>
    <m/>
    <m/>
    <m/>
    <m/>
    <m/>
    <m/>
    <m/>
    <m/>
    <m/>
    <m/>
    <m/>
    <m/>
    <m/>
    <m/>
    <m/>
    <m/>
    <m/>
    <m/>
  </r>
  <r>
    <x v="1671"/>
    <s v="     "/>
    <d v="2017-10-26T00:00:00"/>
    <d v="1899-12-30T10:53:00"/>
    <s v="43"/>
    <x v="3"/>
    <s v="10"/>
    <x v="3"/>
    <d v="2017-10-26T00:00:00"/>
    <m/>
    <s v="crew to reinsulate c/o 8155 pole. new de's, stacks, cutouts, and new anchor is needed"/>
    <s v="     "/>
    <x v="1"/>
    <m/>
    <x v="1"/>
    <m/>
    <s v="1910010"/>
    <m/>
    <m/>
    <m/>
    <m/>
    <m/>
    <s v="     "/>
    <x v="0"/>
    <x v="0"/>
    <s v="Vegetation"/>
    <x v="0"/>
    <m/>
    <s v="0.26-9.99"/>
    <s v="Square Feet: ; Acreage: "/>
    <s v="Equipment - PG&amp;E"/>
    <x v="16"/>
    <s v="Equipment - PG&amp;E"/>
    <s v="All types of equipment / facility failure"/>
    <s v="Insulator"/>
    <s v="Insulator"/>
    <m/>
    <m/>
    <s v="Unknown"/>
    <s v="Overhead"/>
    <s v="Primary"/>
    <s v="Conductor"/>
    <m/>
    <s v="101777002"/>
    <s v="     "/>
    <x v="0"/>
    <m/>
    <n v="36.403599999999997"/>
    <n v="-121.91200000000001"/>
    <m/>
    <s v="OTTER-1101"/>
    <n v="12000"/>
    <s v="Cal Fire"/>
    <s v="Shrub"/>
    <m/>
    <m/>
    <m/>
    <m/>
    <m/>
    <m/>
    <m/>
    <s v="N"/>
    <s v="N"/>
    <m/>
    <m/>
    <s v="     "/>
    <m/>
    <m/>
    <m/>
    <m/>
    <m/>
    <m/>
    <m/>
    <m/>
    <m/>
    <m/>
    <m/>
    <m/>
    <m/>
    <m/>
    <m/>
    <m/>
    <m/>
    <m/>
    <m/>
  </r>
  <r>
    <x v="1672"/>
    <s v="     "/>
    <d v="2017-10-28T00:00:00"/>
    <d v="1899-12-30T20:08:00"/>
    <s v="43"/>
    <x v="3"/>
    <s v="10"/>
    <x v="3"/>
    <d v="2017-10-28T00:00:00"/>
    <d v="1899-12-30T19:04:00"/>
    <s v="Two tags combined, first pole fire tag, responded found minimal damage to facilities, no emergency tags need to be created. Second tag was fuse level outage with #1 and #2 of 3 blown, patrolled line found no problem, orchad looked to had be"/>
    <s v="     "/>
    <x v="1"/>
    <m/>
    <x v="1"/>
    <m/>
    <s v="1911630"/>
    <s v="17-0091074"/>
    <m/>
    <m/>
    <m/>
    <m/>
    <s v="     "/>
    <x v="0"/>
    <x v="0"/>
    <s v="Vegetation"/>
    <x v="0"/>
    <m/>
    <s v="&lt;0.25"/>
    <s v="Square Feet: ; Acreage: "/>
    <s v="Equipment - PG&amp;E"/>
    <x v="15"/>
    <s v="Equipment - PG&amp;E"/>
    <s v="All types of equipment / facility failure"/>
    <s v="Fuse"/>
    <s v="Fuse"/>
    <m/>
    <m/>
    <s v="Unknown"/>
    <s v="Overhead"/>
    <s v="Primary"/>
    <s v="Fuse"/>
    <m/>
    <s v="100223850"/>
    <s v="     "/>
    <x v="0"/>
    <m/>
    <n v="35.022199999999998"/>
    <n v="-118.76900000000001"/>
    <m/>
    <s v="TEJON-1103"/>
    <n v="12000"/>
    <s v="N.A."/>
    <s v="Agriculture"/>
    <m/>
    <m/>
    <m/>
    <m/>
    <m/>
    <m/>
    <m/>
    <s v="N"/>
    <s v="N"/>
    <m/>
    <m/>
    <s v="     "/>
    <m/>
    <m/>
    <m/>
    <m/>
    <m/>
    <m/>
    <m/>
    <m/>
    <m/>
    <m/>
    <m/>
    <m/>
    <m/>
    <m/>
    <m/>
    <m/>
    <m/>
    <m/>
    <m/>
  </r>
  <r>
    <x v="1673"/>
    <s v="     "/>
    <d v="2017-10-28T00:00:00"/>
    <d v="1899-12-30T15:26:00"/>
    <s v="43"/>
    <x v="3"/>
    <s v="10"/>
    <x v="3"/>
    <d v="2017-10-28T00:00:00"/>
    <m/>
    <s v="cable tv came off house # 25883, then cought by car and flung in to 12kv 2 acsr"/>
    <s v="     "/>
    <x v="1"/>
    <m/>
    <x v="1"/>
    <m/>
    <s v="1911513"/>
    <m/>
    <m/>
    <m/>
    <m/>
    <m/>
    <s v="     "/>
    <x v="0"/>
    <x v="0"/>
    <s v="Vegetation"/>
    <x v="0"/>
    <m/>
    <s v="&lt;3 meters of linear travel"/>
    <s v="Square Feet: ; Acreage: "/>
    <s v="Contact - 3rd Party"/>
    <x v="8"/>
    <s v="Contact - 3rd Party"/>
    <s v="All types of equipment / facility failure"/>
    <s v="Contact - Vehicle"/>
    <m/>
    <s v="Contact - Vehicle"/>
    <s v="Communication Facility"/>
    <s v="Unknown"/>
    <s v="Overhead"/>
    <s v="Primary"/>
    <s v="Conductor"/>
    <m/>
    <s v="102209084"/>
    <s v="     "/>
    <x v="1"/>
    <n v="154"/>
    <n v="39.451599999999999"/>
    <n v="-123.384"/>
    <m/>
    <s v="WILLITS-1103"/>
    <n v="12000"/>
    <s v="Cal Fire"/>
    <s v="Hardwood Forest"/>
    <m/>
    <m/>
    <m/>
    <m/>
    <m/>
    <m/>
    <m/>
    <s v="N"/>
    <s v="N"/>
    <m/>
    <m/>
    <s v="     "/>
    <m/>
    <m/>
    <m/>
    <m/>
    <m/>
    <m/>
    <m/>
    <m/>
    <m/>
    <m/>
    <m/>
    <m/>
    <m/>
    <m/>
    <m/>
    <m/>
    <m/>
    <m/>
    <m/>
  </r>
  <r>
    <x v="1674"/>
    <s v="     "/>
    <d v="2017-10-29T00:00:00"/>
    <d v="1899-12-30T12:20:56"/>
    <s v="44"/>
    <x v="3"/>
    <s v="10"/>
    <x v="3"/>
    <d v="2017-10-29T00:00:00"/>
    <d v="1899-12-30T12:20:00"/>
    <s v="CAL FIRE(FIRE DEPT); WIRE DOWN W/VEG FIRE FD ONST; RESPONDED TO OUTAGE AND MET WITH CALIFORNIA RESOURCES TECH JEREMY GAINES HE TOOK ME TO THE FIRE AREA  I CHECKED OUT THE POWER LINES AND DETERMINED THAT THEY BELONG TO_x000a_CALIFORNIA RESOURCES AND PG&amp;E I ALSO NOTIFIED THE CAL FIRE INCIDENT"/>
    <s v="     "/>
    <x v="0"/>
    <d v="2021-02-26T00:00:00"/>
    <x v="0"/>
    <m/>
    <m/>
    <s v="N/A"/>
    <m/>
    <s v="T004177218"/>
    <m/>
    <m/>
    <s v="     "/>
    <x v="0"/>
    <x v="0"/>
    <m/>
    <x v="0"/>
    <m/>
    <s v="0.26-9.99"/>
    <m/>
    <s v="Equipment - PG&amp;E"/>
    <x v="4"/>
    <s v="Equipment - PG&amp;E"/>
    <s v="All types of equipment / facility failure"/>
    <s v="Conductor failure-all"/>
    <s v="Conductor"/>
    <m/>
    <m/>
    <m/>
    <s v="Overhead"/>
    <m/>
    <s v="Conductor"/>
    <m/>
    <m/>
    <s v="     "/>
    <x v="0"/>
    <m/>
    <n v="36.038200000000003"/>
    <n v="-120.113"/>
    <s v="Kings"/>
    <m/>
    <m/>
    <m/>
    <s v="Herbaceous"/>
    <m/>
    <m/>
    <m/>
    <m/>
    <m/>
    <m/>
    <m/>
    <s v="N"/>
    <s v="N"/>
    <m/>
    <m/>
    <s v="     "/>
    <m/>
    <m/>
    <m/>
    <m/>
    <m/>
    <m/>
    <m/>
    <m/>
    <m/>
    <m/>
    <m/>
    <m/>
    <m/>
    <m/>
    <m/>
    <m/>
    <m/>
    <m/>
    <m/>
  </r>
  <r>
    <x v="1675"/>
    <s v="     "/>
    <d v="2017-10-31T00:00:00"/>
    <d v="1899-12-30T21:02:00"/>
    <s v="44"/>
    <x v="3"/>
    <s v="10"/>
    <x v="3"/>
    <d v="2017-10-31T00:00:00"/>
    <m/>
    <s v="fire at base of transmission pole 20/3 on mendocino hartley 60 kv line"/>
    <s v="     "/>
    <x v="1"/>
    <m/>
    <x v="1"/>
    <m/>
    <s v="1913357"/>
    <m/>
    <s v="INT-10325"/>
    <m/>
    <m/>
    <m/>
    <s v="     "/>
    <x v="0"/>
    <x v="0"/>
    <s v="Vegetation"/>
    <x v="2"/>
    <m/>
    <s v="&lt;0.25"/>
    <s v="Square Feet: ; Acreage: "/>
    <s v="Equipment - PG&amp;E"/>
    <x v="16"/>
    <s v="Equipment - PG&amp;E"/>
    <s v="All types of equipment / facility failure"/>
    <s v="Insulator"/>
    <s v="Insulator"/>
    <m/>
    <m/>
    <s v="Unknown"/>
    <s v="Overhead"/>
    <s v="Transmission"/>
    <s v="Conductor"/>
    <m/>
    <s v="Structure 020/003"/>
    <s v="     "/>
    <x v="1"/>
    <n v="175"/>
    <n v="39.111899999999999"/>
    <n v="-122.916"/>
    <m/>
    <s v="MENDOCINO-HARTLEY-60"/>
    <n v="60000"/>
    <s v="Cal Fire"/>
    <s v="Herbaceous"/>
    <m/>
    <m/>
    <m/>
    <m/>
    <m/>
    <m/>
    <m/>
    <s v="N"/>
    <s v="N"/>
    <m/>
    <m/>
    <s v="     "/>
    <m/>
    <m/>
    <m/>
    <m/>
    <m/>
    <m/>
    <m/>
    <m/>
    <m/>
    <m/>
    <m/>
    <m/>
    <m/>
    <m/>
    <m/>
    <m/>
    <m/>
    <m/>
    <m/>
  </r>
  <r>
    <x v="1676"/>
    <s v="     "/>
    <d v="2017-10-31T00:00:00"/>
    <d v="1899-12-30T18:56:00"/>
    <s v="44"/>
    <x v="3"/>
    <s v="10"/>
    <x v="3"/>
    <d v="2017-10-31T00:00:00"/>
    <m/>
    <m/>
    <s v="     "/>
    <x v="1"/>
    <m/>
    <x v="1"/>
    <m/>
    <m/>
    <m/>
    <s v="INT-10324"/>
    <m/>
    <m/>
    <m/>
    <s v="     "/>
    <x v="0"/>
    <x v="0"/>
    <s v="Vegetation"/>
    <x v="2"/>
    <m/>
    <s v="&lt;0.25"/>
    <s v="Square Feet: ; Acreage: "/>
    <s v="Contact - 3rd Party"/>
    <x v="8"/>
    <s v="Contact - 3rd Party"/>
    <s v="All types of equipment / facility failure"/>
    <s v="Contact - Vehicle"/>
    <m/>
    <s v="Contact - Vehicle"/>
    <s v="Conductor"/>
    <s v="Unknown"/>
    <s v="Overhead"/>
    <s v="Transmission"/>
    <s v="Conductor"/>
    <m/>
    <s v="Pole 010/208"/>
    <s v="     "/>
    <x v="0"/>
    <m/>
    <n v="39.003399999999999"/>
    <n v="-121.691"/>
    <m/>
    <s v="ALMENDRA-JCT-NICOLAUS-60"/>
    <n v="60000"/>
    <s v="Unknown"/>
    <s v="Agriculture"/>
    <m/>
    <m/>
    <m/>
    <m/>
    <m/>
    <m/>
    <m/>
    <s v="N"/>
    <s v="N"/>
    <m/>
    <m/>
    <s v="     "/>
    <m/>
    <m/>
    <m/>
    <m/>
    <m/>
    <m/>
    <m/>
    <m/>
    <m/>
    <m/>
    <m/>
    <m/>
    <m/>
    <m/>
    <m/>
    <m/>
    <m/>
    <m/>
    <m/>
  </r>
  <r>
    <x v="1677"/>
    <s v="     "/>
    <d v="2017-11-04T00:00:00"/>
    <d v="1899-12-30T09:36:18"/>
    <s v="44"/>
    <x v="3"/>
    <s v="11"/>
    <x v="3"/>
    <d v="2017-11-04T00:00:00"/>
    <d v="1899-12-30T09:36:00"/>
    <s v="PER CAL FD VEG FIRE OUT BUT TRANSFMER BLINKING;  RANGE FIRE PER CAL-FIRE 2 FI'S FLASHING NO CAUSE FOUND, POSSIBLE GUN SHOT ON BOTTOM PHASE 40-50' FROM DEAD END STEEL POLE RIVER CROSSING; KRJ7 3/29- cal fire report cause: electrical power, fire 4 acres; fire called &quot;slope fire&quot;"/>
    <s v="     "/>
    <x v="0"/>
    <d v="2021-03-29T00:00:00"/>
    <x v="0"/>
    <m/>
    <m/>
    <s v="N/A"/>
    <m/>
    <s v="6936276134"/>
    <m/>
    <m/>
    <s v="     "/>
    <x v="0"/>
    <x v="0"/>
    <m/>
    <x v="0"/>
    <m/>
    <s v="0.26-9.99"/>
    <m/>
    <s v="Unknown"/>
    <x v="5"/>
    <s v="Unknown"/>
    <s v="Other"/>
    <m/>
    <m/>
    <m/>
    <m/>
    <s v="No"/>
    <s v="Overhead"/>
    <m/>
    <s v="Conductor"/>
    <m/>
    <s v="252941107 "/>
    <s v="     "/>
    <x v="1"/>
    <n v="430"/>
    <n v="36.794800000000002"/>
    <n v="-119.39700000000001"/>
    <s v="Fresno"/>
    <s v="TIVY-VALLEY-1107"/>
    <m/>
    <m/>
    <s v="Herbaceous"/>
    <m/>
    <m/>
    <m/>
    <m/>
    <m/>
    <m/>
    <m/>
    <s v="N"/>
    <s v="N"/>
    <m/>
    <m/>
    <s v="     "/>
    <m/>
    <m/>
    <m/>
    <m/>
    <m/>
    <m/>
    <m/>
    <m/>
    <m/>
    <m/>
    <m/>
    <m/>
    <m/>
    <m/>
    <m/>
    <m/>
    <m/>
    <m/>
    <m/>
  </r>
  <r>
    <x v="1678"/>
    <s v="     "/>
    <d v="2017-11-06T00:00:00"/>
    <d v="1899-12-30T15:06:00"/>
    <s v="45"/>
    <x v="3"/>
    <s v="11"/>
    <x v="3"/>
    <d v="2017-11-06T00:00:00"/>
    <d v="1899-12-30T15:06:00"/>
    <s v="Called for crew to repair 1 span wire down."/>
    <s v="     "/>
    <x v="1"/>
    <m/>
    <x v="1"/>
    <m/>
    <s v="1917045"/>
    <s v="17-0093035"/>
    <m/>
    <m/>
    <m/>
    <m/>
    <s v="     "/>
    <x v="0"/>
    <x v="0"/>
    <s v="Vegetation"/>
    <x v="0"/>
    <m/>
    <s v="&lt;0.25"/>
    <s v="Square Feet: ; Acreage: "/>
    <s v="Equipment - PG&amp;E"/>
    <x v="10"/>
    <s v="Equipment - PG&amp;E"/>
    <s v="All types of equipment / facility failure"/>
    <s v="Splice/Clamp/Connector"/>
    <s v="Splice/Clamp/Connector"/>
    <m/>
    <m/>
    <s v="Pacific Bell"/>
    <s v="Overhead"/>
    <s v="Primary"/>
    <s v="Conductor"/>
    <m/>
    <s v="101982913"/>
    <s v="     "/>
    <x v="0"/>
    <m/>
    <n v="38.299799999999998"/>
    <n v="-122.503"/>
    <m/>
    <s v="SONOMA-1104"/>
    <n v="12000"/>
    <s v="Unknown"/>
    <s v="Herbaceous"/>
    <m/>
    <m/>
    <m/>
    <m/>
    <m/>
    <m/>
    <m/>
    <s v="N"/>
    <s v="N"/>
    <m/>
    <m/>
    <s v="     "/>
    <m/>
    <m/>
    <m/>
    <m/>
    <m/>
    <m/>
    <m/>
    <m/>
    <m/>
    <m/>
    <m/>
    <m/>
    <m/>
    <m/>
    <m/>
    <m/>
    <m/>
    <m/>
    <m/>
  </r>
  <r>
    <x v="1679"/>
    <s v="     "/>
    <d v="2017-11-06T00:00:00"/>
    <d v="1899-12-30T09:59:00"/>
    <s v="45"/>
    <x v="3"/>
    <s v="11"/>
    <x v="3"/>
    <d v="2017-11-06T00:00:00"/>
    <m/>
    <s v="BIRD X PHASED LINE CAUSING MOM OUTAGE. MADE TAG TO REPAIR DMG JUMPER"/>
    <s v="     "/>
    <x v="1"/>
    <m/>
    <x v="1"/>
    <m/>
    <s v="1916708"/>
    <s v="17-0092884"/>
    <m/>
    <m/>
    <m/>
    <m/>
    <s v="     "/>
    <x v="0"/>
    <x v="0"/>
    <s v="Vegetation"/>
    <x v="0"/>
    <m/>
    <s v="&lt;0.25"/>
    <s v="Square Feet: ; Acreage: "/>
    <s v="Contact - Animal - Bird"/>
    <x v="6"/>
    <s v="Contact - Bird"/>
    <s v="All types of equipment / facility failure"/>
    <s v="Contact - Animal"/>
    <m/>
    <s v="Contact - Animal"/>
    <s v="Conductor"/>
    <s v="Yes"/>
    <s v="Overhead"/>
    <s v="Primary"/>
    <s v="Conductor"/>
    <m/>
    <s v="103570543"/>
    <s v="     "/>
    <x v="0"/>
    <m/>
    <n v="37.146000000000001"/>
    <n v="-121.66800000000001"/>
    <m/>
    <s v="MORGAN-HILL-2108"/>
    <n v="21000"/>
    <s v="INCIDENT # 1717CASCU008183"/>
    <s v="Agriculture"/>
    <m/>
    <m/>
    <m/>
    <m/>
    <m/>
    <m/>
    <m/>
    <s v="N"/>
    <s v="N"/>
    <m/>
    <m/>
    <s v="     "/>
    <m/>
    <m/>
    <m/>
    <m/>
    <m/>
    <m/>
    <m/>
    <m/>
    <m/>
    <m/>
    <m/>
    <m/>
    <m/>
    <m/>
    <m/>
    <m/>
    <m/>
    <m/>
    <m/>
  </r>
  <r>
    <x v="1680"/>
    <s v="     "/>
    <d v="2017-11-08T00:00:00"/>
    <d v="1899-12-30T23:24:47"/>
    <s v="45"/>
    <x v="3"/>
    <s v="11"/>
    <x v="3"/>
    <d v="2017-11-08T00:00:00"/>
    <d v="1899-12-30T23:24:00"/>
    <s v="POWER LINES STARTED A TREE/ VEGETATION FIRE - waiting for escalation to be resolved"/>
    <s v="     "/>
    <x v="0"/>
    <d v="2021-03-03T00:00:00"/>
    <x v="0"/>
    <m/>
    <m/>
    <m/>
    <m/>
    <s v="T004185239"/>
    <m/>
    <m/>
    <s v="     "/>
    <x v="0"/>
    <x v="0"/>
    <m/>
    <x v="0"/>
    <m/>
    <s v="Unknown"/>
    <m/>
    <s v="Vegetation"/>
    <x v="0"/>
    <s v="Vegetation"/>
    <s v="Contact from object"/>
    <s v="Contact - Vegetation"/>
    <m/>
    <s v="Contact - Vegetation"/>
    <s v="Conductor"/>
    <s v="Yes"/>
    <s v="Overhead"/>
    <m/>
    <s v="Conductor"/>
    <m/>
    <s v="062061105 "/>
    <s v="     "/>
    <x v="0"/>
    <m/>
    <n v="38.447499999999998"/>
    <n v="-121.82899999999999"/>
    <s v="Solano"/>
    <s v="DIXON-1105"/>
    <m/>
    <s v="Dixon Fire Agency"/>
    <s v="Urban"/>
    <m/>
    <m/>
    <m/>
    <m/>
    <m/>
    <m/>
    <m/>
    <s v="N"/>
    <s v="N"/>
    <m/>
    <m/>
    <s v="     "/>
    <m/>
    <m/>
    <m/>
    <m/>
    <m/>
    <m/>
    <m/>
    <m/>
    <m/>
    <m/>
    <m/>
    <m/>
    <m/>
    <m/>
    <m/>
    <m/>
    <m/>
    <m/>
    <m/>
  </r>
  <r>
    <x v="1681"/>
    <s v="     "/>
    <d v="2017-11-08T00:00:00"/>
    <m/>
    <s v="45"/>
    <x v="3"/>
    <s v="11"/>
    <x v="3"/>
    <d v="2017-11-08T00:00:00"/>
    <d v="1899-12-30T07:04:00"/>
    <s v="found 2 of 2 blown at c/o 8518. cal fire onsite. small fire. caused by turkey hitting primary line, burned turkey caused fire. no damage to pge equipment. refused 8518, ck pwr ok."/>
    <s v="     "/>
    <x v="1"/>
    <m/>
    <x v="1"/>
    <m/>
    <s v="1917916"/>
    <s v="17-0093414"/>
    <m/>
    <m/>
    <m/>
    <m/>
    <s v="     "/>
    <x v="0"/>
    <x v="0"/>
    <s v="Vegetation"/>
    <x v="0"/>
    <m/>
    <s v="0.26-9.99"/>
    <s v="Square Feet: ; Acreage: "/>
    <s v="Contact - Animal - Bird"/>
    <x v="6"/>
    <s v="Contact - Bird"/>
    <s v="All types of equipment / facility failure"/>
    <s v="Contact - Animal"/>
    <m/>
    <s v="Contact - Animal"/>
    <s v="Conductor"/>
    <s v="Pacific Bell"/>
    <s v="Overhead"/>
    <s v="Primary"/>
    <s v="Conductor"/>
    <m/>
    <s v="101191714"/>
    <s v="     "/>
    <x v="1"/>
    <n v="320"/>
    <n v="37.736699999999999"/>
    <n v="-120.346"/>
    <m/>
    <s v="MERCED-FALLS-1102"/>
    <n v="12000"/>
    <s v="Cal Fire"/>
    <s v="Hardwood Woodland"/>
    <m/>
    <m/>
    <m/>
    <m/>
    <m/>
    <m/>
    <m/>
    <s v="N"/>
    <s v="N"/>
    <m/>
    <m/>
    <s v="     "/>
    <m/>
    <m/>
    <m/>
    <m/>
    <m/>
    <m/>
    <m/>
    <m/>
    <m/>
    <m/>
    <m/>
    <m/>
    <m/>
    <m/>
    <m/>
    <m/>
    <m/>
    <m/>
    <m/>
  </r>
  <r>
    <x v="1682"/>
    <s v="     "/>
    <d v="2017-11-08T00:00:00"/>
    <m/>
    <s v="45"/>
    <x v="3"/>
    <s v="11"/>
    <x v="3"/>
    <d v="2017-11-08T00:00:00"/>
    <d v="1899-12-30T14:50:00"/>
    <s v="CREW TO REPLACE WIRE DOWN"/>
    <s v="     "/>
    <x v="1"/>
    <m/>
    <x v="1"/>
    <m/>
    <s v="1918496"/>
    <s v="17-0093620"/>
    <m/>
    <m/>
    <n v="114067000"/>
    <s v="EI171108A"/>
    <s v="     "/>
    <x v="0"/>
    <x v="0"/>
    <s v="Building"/>
    <x v="0"/>
    <m/>
    <s v="Structure-only"/>
    <s v="Square Feet: ; Acreage: "/>
    <s v="Vegetation"/>
    <x v="0"/>
    <s v="Vegetation"/>
    <s v="All types of equipment / facility failure"/>
    <s v="Contact - Vegetation"/>
    <m/>
    <s v="Contact - Vegetation"/>
    <s v="Conductor"/>
    <s v="Unknown"/>
    <s v="Overhead"/>
    <s v="Primary"/>
    <s v="Conductor"/>
    <m/>
    <s v="101352529"/>
    <s v="     "/>
    <x v="0"/>
    <m/>
    <n v="37.792000000000002"/>
    <n v="-122.22199999999999"/>
    <m/>
    <s v="OAKLAND-X-401"/>
    <n v="4000"/>
    <s v="Unknown"/>
    <s v="Urban"/>
    <m/>
    <m/>
    <m/>
    <m/>
    <m/>
    <m/>
    <m/>
    <s v="N"/>
    <s v="N"/>
    <m/>
    <m/>
    <s v="     "/>
    <n v="37.793295999999998"/>
    <n v="-122.22159600000001"/>
    <s v="Nov  9 2017 12:00AM"/>
    <s v="BranchFail"/>
    <s v="8&quot; diameter branch fell from 80 tall eucalyputs, possible rot at point of break. Section of branch crossphased on 4 kv primary lines. No wire down."/>
    <s v="EUCA"/>
    <s v="80"/>
    <s v="70"/>
    <s v="15"/>
    <s v="None"/>
    <s v="None"/>
    <s v="N"/>
    <s v="1"/>
    <m/>
    <s v="Plain"/>
    <s v="A"/>
    <s v="CrossArm"/>
    <s v="BareWire"/>
    <s v="0"/>
  </r>
  <r>
    <x v="1683"/>
    <s v="     "/>
    <d v="2017-11-11T00:00:00"/>
    <d v="1899-12-30T11:57:00"/>
    <s v="45"/>
    <x v="3"/>
    <s v="11"/>
    <x v="3"/>
    <d v="2017-11-11T00:00:00"/>
    <d v="1899-12-30T11:57:00"/>
    <s v="crew to replace pole"/>
    <s v="     "/>
    <x v="1"/>
    <m/>
    <x v="1"/>
    <m/>
    <s v="1920559"/>
    <s v="17-0094408"/>
    <m/>
    <m/>
    <m/>
    <m/>
    <s v="     "/>
    <x v="0"/>
    <x v="0"/>
    <s v="Vegetation"/>
    <x v="0"/>
    <m/>
    <s v="&lt;0.25"/>
    <s v="Square Feet: ; Acreage: "/>
    <s v="Vegetation"/>
    <x v="0"/>
    <s v="Vegetation"/>
    <s v="All types of equipment / facility failure"/>
    <s v="Contact - Vegetation"/>
    <m/>
    <s v="Contact - Vegetation"/>
    <s v="Conductor"/>
    <s v="Pacific Bell"/>
    <s v="Overhead"/>
    <s v="Primary"/>
    <s v="Conductor"/>
    <m/>
    <s v="101931190"/>
    <s v="     "/>
    <x v="1"/>
    <n v="510"/>
    <n v="35.119100000000003"/>
    <n v="-120.39400000000001"/>
    <m/>
    <s v="SANTA-MARIA-1108"/>
    <n v="12000"/>
    <s v="Jordan Dayley ph#929-3911,engine#3467"/>
    <s v="Hardwood Woodland"/>
    <m/>
    <m/>
    <m/>
    <m/>
    <m/>
    <m/>
    <m/>
    <s v="N"/>
    <s v="N"/>
    <m/>
    <m/>
    <s v="     "/>
    <m/>
    <m/>
    <s v="Nov 13 2017 12:00AM"/>
    <s v="TrunkFail"/>
    <s v="EVIDENCE OF LIVE GREEN EUCALYPTUS STEM FAILURE AT CROTCH 1FT FROM GROUND. EVIDENCE OF FIRE. FIRE INVESTIGATION HAS BEEN COMPLETED AND SUBMITTED."/>
    <s v="EUCA"/>
    <s v="60"/>
    <s v="50"/>
    <s v="25"/>
    <s v="None"/>
    <s v="None"/>
    <s v="N"/>
    <s v="1"/>
    <m/>
    <s v="Plain"/>
    <s v="D"/>
    <s v="CrossArm"/>
    <s v="BareWire"/>
    <s v="2"/>
  </r>
  <r>
    <x v="1684"/>
    <s v="     "/>
    <d v="2017-11-12T00:00:00"/>
    <m/>
    <s v="46"/>
    <x v="3"/>
    <s v="11"/>
    <x v="3"/>
    <d v="2017-11-12T00:00:00"/>
    <d v="1899-12-30T20:08:00"/>
    <s v="c556 fixed cap bank cutout burnt up, fire on ground burnt up shed and fence traveled up pole burnt up service riser and phone line"/>
    <s v="     "/>
    <x v="1"/>
    <m/>
    <x v="1"/>
    <m/>
    <s v="1921045"/>
    <s v="17-0094544"/>
    <m/>
    <m/>
    <n v="113810000"/>
    <m/>
    <s v="     "/>
    <x v="0"/>
    <x v="0"/>
    <s v="Building"/>
    <x v="0"/>
    <m/>
    <s v="&lt;0.25"/>
    <s v="Square Feet: ; Acreage: "/>
    <s v="Equipment - PG&amp;E"/>
    <x v="11"/>
    <s v="Equipment - PG&amp;E"/>
    <s v="All types of equipment / facility failure"/>
    <s v="Capacitor Bank"/>
    <s v="Capacitor Bank"/>
    <m/>
    <m/>
    <s v="Unknown"/>
    <s v="Overhead"/>
    <s v="Primary"/>
    <s v="Capacitor Bank"/>
    <m/>
    <s v="100871063"/>
    <s v="     "/>
    <x v="0"/>
    <m/>
    <n v="36.7378"/>
    <n v="-119.777"/>
    <m/>
    <s v="CALIFORNIA-AVE-1113"/>
    <n v="12000"/>
    <s v="capt will johnson"/>
    <s v="Urban"/>
    <m/>
    <m/>
    <m/>
    <m/>
    <m/>
    <m/>
    <m/>
    <s v="N"/>
    <s v="N"/>
    <m/>
    <m/>
    <s v="     "/>
    <m/>
    <m/>
    <m/>
    <m/>
    <m/>
    <m/>
    <m/>
    <m/>
    <m/>
    <m/>
    <m/>
    <m/>
    <m/>
    <m/>
    <m/>
    <m/>
    <m/>
    <m/>
    <m/>
  </r>
  <r>
    <x v="1685"/>
    <s v="     "/>
    <d v="2017-11-14T00:00:00"/>
    <m/>
    <s v="46"/>
    <x v="3"/>
    <s v="11"/>
    <x v="3"/>
    <d v="2017-11-14T00:00:00"/>
    <d v="1899-12-30T08:03:00"/>
    <s v="found pole and small veg fire at base of pole"/>
    <s v="     "/>
    <x v="1"/>
    <m/>
    <x v="1"/>
    <m/>
    <s v="1921917"/>
    <s v="17-0094855"/>
    <m/>
    <m/>
    <m/>
    <m/>
    <s v="     "/>
    <x v="0"/>
    <x v="0"/>
    <s v="Vegetation"/>
    <x v="0"/>
    <m/>
    <s v="&lt;3 meters of linear travel"/>
    <s v="Square Feet: ; Acreage: "/>
    <s v="Equipment - PG&amp;E"/>
    <x v="13"/>
    <s v="Equipment - PG&amp;E"/>
    <s v="All types of equipment / facility failure"/>
    <s v="Transformer"/>
    <s v="Transformer"/>
    <m/>
    <m/>
    <s v="Unknown"/>
    <s v="Overhead"/>
    <s v="Primary"/>
    <s v="Transformer"/>
    <m/>
    <s v="103853299"/>
    <s v="     "/>
    <x v="0"/>
    <m/>
    <n v="37.323999999999998"/>
    <n v="-120.815"/>
    <m/>
    <s v="LIVINGSTON-1101"/>
    <n v="12000"/>
    <s v="cammu #023223"/>
    <s v="Agriculture"/>
    <m/>
    <m/>
    <m/>
    <m/>
    <m/>
    <m/>
    <m/>
    <s v="N"/>
    <s v="N"/>
    <m/>
    <m/>
    <s v="     "/>
    <m/>
    <m/>
    <m/>
    <m/>
    <m/>
    <m/>
    <m/>
    <m/>
    <m/>
    <m/>
    <m/>
    <m/>
    <m/>
    <m/>
    <m/>
    <m/>
    <m/>
    <m/>
    <m/>
  </r>
  <r>
    <x v="1686"/>
    <s v="     "/>
    <d v="2017-11-17T00:00:00"/>
    <m/>
    <s v="46"/>
    <x v="3"/>
    <s v="11"/>
    <x v="3"/>
    <d v="2017-11-17T00:00:00"/>
    <d v="1899-12-30T09:44:00"/>
    <s v="Found pole fire crew to replace"/>
    <s v="     "/>
    <x v="1"/>
    <m/>
    <x v="1"/>
    <m/>
    <s v="1924851"/>
    <s v="17-0095883"/>
    <m/>
    <m/>
    <m/>
    <m/>
    <s v="     "/>
    <x v="0"/>
    <x v="0"/>
    <s v="Other"/>
    <x v="0"/>
    <m/>
    <s v="&lt;3 meters of linear travel"/>
    <s v="Square Feet: ; Acreage: "/>
    <s v="Equipment - PG&amp;E"/>
    <x v="15"/>
    <s v="Equipment - PG&amp;E"/>
    <s v="All types of equipment / facility failure"/>
    <s v="Fuse"/>
    <s v="Fuse"/>
    <m/>
    <m/>
    <s v="Unknown"/>
    <s v="Overhead"/>
    <s v="Primary"/>
    <s v="Fuse"/>
    <m/>
    <s v="101029626"/>
    <s v="     "/>
    <x v="0"/>
    <m/>
    <n v="37.080199999999998"/>
    <n v="-120.01900000000001"/>
    <m/>
    <s v="STOREY-1109"/>
    <n v="12000"/>
    <s v="N.A."/>
    <s v="Agriculture"/>
    <m/>
    <m/>
    <m/>
    <m/>
    <m/>
    <m/>
    <m/>
    <s v="N"/>
    <s v="N"/>
    <m/>
    <m/>
    <s v="     "/>
    <m/>
    <m/>
    <m/>
    <m/>
    <m/>
    <m/>
    <m/>
    <m/>
    <m/>
    <m/>
    <m/>
    <m/>
    <m/>
    <m/>
    <m/>
    <m/>
    <m/>
    <m/>
    <m/>
  </r>
  <r>
    <x v="1687"/>
    <s v="     "/>
    <d v="2017-11-20T00:00:00"/>
    <m/>
    <s v="47"/>
    <x v="3"/>
    <s v="11"/>
    <x v="3"/>
    <d v="2017-11-20T00:00:00"/>
    <d v="1899-12-30T08:32:00"/>
    <s v="need crew to replace/repair 35 cl 5 pole and replace 500+-ft  #6 cu conductor"/>
    <s v="     "/>
    <x v="1"/>
    <m/>
    <x v="1"/>
    <m/>
    <s v="1926308"/>
    <s v="17-0096436"/>
    <m/>
    <m/>
    <m/>
    <m/>
    <s v="     "/>
    <x v="0"/>
    <x v="0"/>
    <s v="Vegetation"/>
    <x v="0"/>
    <m/>
    <s v="0.26-9.99"/>
    <s v="Square Feet: ; Acreage: 1.7"/>
    <s v="Equipment - PG&amp;E"/>
    <x v="4"/>
    <s v="Equipment - PG&amp;E"/>
    <s v="All types of equipment / facility failure"/>
    <s v="Conductor"/>
    <s v="Conductor"/>
    <m/>
    <m/>
    <s v="Pacific Bell"/>
    <s v="Overhead"/>
    <s v="Primary"/>
    <s v="Conductor"/>
    <m/>
    <s v="101389405"/>
    <s v="     "/>
    <x v="1"/>
    <n v="340"/>
    <n v="38.758400000000002"/>
    <n v="-120.84399999999999"/>
    <m/>
    <s v="PLACERVILLE-1110"/>
    <n v="12000"/>
    <s v="Unknown"/>
    <s v="Hardwood Woodland"/>
    <m/>
    <m/>
    <m/>
    <m/>
    <m/>
    <m/>
    <m/>
    <s v="N"/>
    <s v="N"/>
    <m/>
    <m/>
    <s v="     "/>
    <m/>
    <m/>
    <m/>
    <m/>
    <m/>
    <m/>
    <m/>
    <m/>
    <m/>
    <m/>
    <m/>
    <m/>
    <m/>
    <m/>
    <m/>
    <m/>
    <m/>
    <m/>
    <m/>
  </r>
  <r>
    <x v="1688"/>
    <s v="     "/>
    <d v="2017-11-20T00:00:00"/>
    <m/>
    <s v="47"/>
    <x v="3"/>
    <s v="11"/>
    <x v="3"/>
    <d v="2017-11-20T00:00:00"/>
    <d v="1899-12-30T20:05:00"/>
    <s v="0"/>
    <s v="     "/>
    <x v="1"/>
    <m/>
    <x v="1"/>
    <m/>
    <s v="1926932"/>
    <m/>
    <m/>
    <m/>
    <m/>
    <m/>
    <s v="     "/>
    <x v="0"/>
    <x v="0"/>
    <s v="Vegetation"/>
    <x v="0"/>
    <m/>
    <s v="0.26-9.99"/>
    <s v="Square Feet: ; Acreage: "/>
    <s v="Equipment - PG&amp;E"/>
    <x v="10"/>
    <s v="Equipment - PG&amp;E"/>
    <s v="All types of equipment / facility failure"/>
    <s v="Splice/Clamp/Connector"/>
    <s v="Splice/Clamp/Connector"/>
    <m/>
    <m/>
    <s v="None"/>
    <s v="Overhead"/>
    <s v="Secondary"/>
    <s v="Conductor"/>
    <m/>
    <s v="103782809"/>
    <s v="     "/>
    <x v="0"/>
    <m/>
    <n v="35.499499999999998"/>
    <n v="-118.91"/>
    <m/>
    <s v="POSO-MOUNTAIN-2104"/>
    <m/>
    <s v="661-324-6551"/>
    <s v="Herbaceous"/>
    <m/>
    <m/>
    <m/>
    <m/>
    <m/>
    <m/>
    <m/>
    <s v="N"/>
    <s v="N"/>
    <m/>
    <m/>
    <s v="     "/>
    <m/>
    <m/>
    <m/>
    <m/>
    <m/>
    <m/>
    <m/>
    <m/>
    <m/>
    <m/>
    <m/>
    <m/>
    <m/>
    <m/>
    <m/>
    <m/>
    <m/>
    <m/>
    <m/>
  </r>
  <r>
    <x v="1689"/>
    <s v="     "/>
    <d v="2017-11-21T00:00:00"/>
    <m/>
    <s v="47"/>
    <x v="3"/>
    <s v="11"/>
    <x v="3"/>
    <d v="2017-11-21T00:00:00"/>
    <d v="1899-12-30T11:50:00"/>
    <s v="crew to repair wire down and a floater wire"/>
    <s v="     "/>
    <x v="1"/>
    <m/>
    <x v="1"/>
    <m/>
    <s v="1927252"/>
    <s v="17-0096814"/>
    <m/>
    <m/>
    <m/>
    <m/>
    <s v="     "/>
    <x v="0"/>
    <x v="0"/>
    <s v="Vegetation"/>
    <x v="0"/>
    <m/>
    <s v="&lt;0.25"/>
    <s v="Square Feet: ; Acreage: "/>
    <s v="Equipment - PG&amp;E"/>
    <x v="4"/>
    <s v="Equipment - PG&amp;E"/>
    <s v="All types of equipment / facility failure"/>
    <s v="Conductor"/>
    <s v="Conductor"/>
    <m/>
    <m/>
    <s v="Pacific Bell"/>
    <s v="Overhead"/>
    <s v="Primary"/>
    <s v="Conductor"/>
    <m/>
    <s v="102053617"/>
    <s v="     "/>
    <x v="0"/>
    <m/>
    <n v="37.610100000000003"/>
    <n v="-121.333"/>
    <m/>
    <s v="WESTLEY-1101"/>
    <n v="12000"/>
    <s v="tracy fire dept"/>
    <s v="Agriculture"/>
    <m/>
    <m/>
    <m/>
    <m/>
    <m/>
    <m/>
    <m/>
    <s v="N"/>
    <s v="N"/>
    <m/>
    <m/>
    <s v="     "/>
    <m/>
    <m/>
    <m/>
    <m/>
    <m/>
    <m/>
    <m/>
    <m/>
    <m/>
    <m/>
    <m/>
    <m/>
    <m/>
    <m/>
    <m/>
    <m/>
    <m/>
    <m/>
    <m/>
  </r>
  <r>
    <x v="1690"/>
    <s v="     "/>
    <d v="2017-11-22T00:00:00"/>
    <d v="1899-12-30T13:44:00"/>
    <s v="47"/>
    <x v="3"/>
    <s v="11"/>
    <x v="3"/>
    <d v="2017-11-22T00:00:00"/>
    <d v="1899-12-30T14:03:00"/>
    <s v="Crew to repl NG primary DE insul"/>
    <s v="     "/>
    <x v="1"/>
    <m/>
    <x v="1"/>
    <m/>
    <m/>
    <s v="17-0097162"/>
    <m/>
    <m/>
    <m/>
    <m/>
    <s v="     "/>
    <x v="0"/>
    <x v="0"/>
    <s v="Vegetation"/>
    <x v="0"/>
    <m/>
    <s v="&lt;0.25"/>
    <s v="Square Feet: ; Acreage: "/>
    <s v="Equipment - PG&amp;E"/>
    <x v="16"/>
    <s v="Equipment - PG&amp;E"/>
    <s v="All types of equipment / facility failure"/>
    <s v="Insulator"/>
    <s v="Insulator"/>
    <m/>
    <m/>
    <s v="Unknown"/>
    <s v="Overhead"/>
    <s v="Primary"/>
    <s v="Conductor"/>
    <m/>
    <s v="103154362"/>
    <s v="     "/>
    <x v="0"/>
    <m/>
    <n v="36.752000000000002"/>
    <n v="-121.664"/>
    <m/>
    <s v="SPENCE-1122"/>
    <n v="12000"/>
    <s v="Cal Fire"/>
    <s v="Herbaceous"/>
    <m/>
    <m/>
    <m/>
    <m/>
    <m/>
    <m/>
    <m/>
    <s v="N"/>
    <s v="N"/>
    <m/>
    <m/>
    <s v="     "/>
    <m/>
    <m/>
    <m/>
    <m/>
    <m/>
    <m/>
    <m/>
    <m/>
    <m/>
    <m/>
    <m/>
    <m/>
    <m/>
    <m/>
    <m/>
    <m/>
    <m/>
    <m/>
    <m/>
  </r>
  <r>
    <x v="1691"/>
    <s v="     "/>
    <d v="2017-11-23T00:00:00"/>
    <d v="1899-12-30T16:29:00"/>
    <s v="47"/>
    <x v="3"/>
    <s v="11"/>
    <x v="3"/>
    <d v="2017-11-23T00:00:00"/>
    <d v="1899-12-30T16:33:00"/>
    <s v="WIRE DOWN."/>
    <s v="     "/>
    <x v="1"/>
    <m/>
    <x v="1"/>
    <m/>
    <s v="1928440"/>
    <s v="17-0097311"/>
    <m/>
    <m/>
    <m/>
    <m/>
    <s v="     "/>
    <x v="0"/>
    <x v="0"/>
    <s v="Vegetation"/>
    <x v="0"/>
    <m/>
    <s v="&lt;0.25"/>
    <s v="Square Feet: ; Acreage: "/>
    <s v="Equipment - PG&amp;E"/>
    <x v="10"/>
    <s v="Equipment - PG&amp;E"/>
    <s v="All types of equipment / facility failure"/>
    <s v="Splice/Clamp/Connector"/>
    <s v="Splice/Clamp/Connector"/>
    <m/>
    <m/>
    <s v="Unknown"/>
    <s v="Overhead"/>
    <s v="Primary"/>
    <s v="Conductor"/>
    <m/>
    <s v="101860971"/>
    <s v="     "/>
    <x v="0"/>
    <m/>
    <n v="35.775500000000001"/>
    <n v="-120.694"/>
    <m/>
    <s v="SAN-MIGUEL-1106"/>
    <n v="12000"/>
    <s v="Unknown"/>
    <s v="Herbaceous"/>
    <m/>
    <m/>
    <m/>
    <m/>
    <m/>
    <m/>
    <m/>
    <s v="N"/>
    <s v="N"/>
    <m/>
    <m/>
    <s v="     "/>
    <m/>
    <m/>
    <m/>
    <m/>
    <m/>
    <m/>
    <m/>
    <m/>
    <m/>
    <m/>
    <m/>
    <m/>
    <m/>
    <m/>
    <m/>
    <m/>
    <m/>
    <m/>
    <m/>
  </r>
  <r>
    <x v="1692"/>
    <s v="     "/>
    <d v="2017-11-24T00:00:00"/>
    <m/>
    <s v="47"/>
    <x v="3"/>
    <s v="11"/>
    <x v="3"/>
    <d v="2017-11-24T00:00:00"/>
    <d v="1899-12-30T10:31:00"/>
    <s v="CAT BURNT WIRE DOWN , CALLED FOR CREW , CALL FOR PIS OF CAT"/>
    <s v="     "/>
    <x v="1"/>
    <m/>
    <x v="1"/>
    <m/>
    <s v="1928626"/>
    <s v="17-0097379"/>
    <m/>
    <m/>
    <n v="113991000"/>
    <m/>
    <s v="     "/>
    <x v="0"/>
    <x v="0"/>
    <s v="Vegetation"/>
    <x v="0"/>
    <m/>
    <s v="0.26-9.99"/>
    <s v="Square Feet: ; Acreage: "/>
    <s v="Contact - Animal - Other"/>
    <x v="6"/>
    <s v="Contact - Animal"/>
    <s v="All types of equipment / facility failure"/>
    <s v="Contact - Animal"/>
    <m/>
    <s v="Contact - Animal"/>
    <s v="Conductor"/>
    <s v="Unknown"/>
    <s v="Overhead"/>
    <s v="Primary"/>
    <s v="Conductor"/>
    <m/>
    <s v="100700090"/>
    <s v="     "/>
    <x v="0"/>
    <m/>
    <n v="36.621299999999998"/>
    <n v="-120.062"/>
    <m/>
    <s v="KERMAN-1106"/>
    <n v="12000"/>
    <s v="KERMAN FIRE DEP."/>
    <s v="Urban"/>
    <m/>
    <m/>
    <m/>
    <m/>
    <m/>
    <m/>
    <m/>
    <s v="N"/>
    <s v="N"/>
    <m/>
    <m/>
    <s v="     "/>
    <m/>
    <m/>
    <m/>
    <m/>
    <m/>
    <m/>
    <m/>
    <m/>
    <m/>
    <m/>
    <m/>
    <m/>
    <m/>
    <m/>
    <m/>
    <m/>
    <m/>
    <m/>
    <m/>
  </r>
  <r>
    <x v="1693"/>
    <s v="     "/>
    <d v="2017-11-25T00:00:00"/>
    <d v="1899-12-30T06:29:00"/>
    <s v="47"/>
    <x v="3"/>
    <s v="11"/>
    <x v="3"/>
    <d v="2017-11-25T00:00:00"/>
    <d v="1899-12-30T06:29:00"/>
    <s v="need crew to repair wire down"/>
    <s v="     "/>
    <x v="1"/>
    <m/>
    <x v="1"/>
    <m/>
    <s v="1928873"/>
    <s v="17-0097454"/>
    <m/>
    <m/>
    <n v="114029000"/>
    <m/>
    <s v="     "/>
    <x v="0"/>
    <x v="0"/>
    <s v="Vegetation"/>
    <x v="0"/>
    <m/>
    <s v="&lt;3 meters of linear travel"/>
    <s v="Square Feet: ; Acreage: "/>
    <s v="Equipment - PG&amp;E"/>
    <x v="4"/>
    <s v="Equipment - PG&amp;E"/>
    <s v="All types of equipment / facility failure"/>
    <s v="Conductor"/>
    <s v="Conductor"/>
    <m/>
    <m/>
    <s v="Unknown"/>
    <s v="Overhead"/>
    <s v="Primary"/>
    <s v="Conductor"/>
    <m/>
    <s v="100693913"/>
    <s v="     "/>
    <x v="0"/>
    <m/>
    <n v="36.014400000000002"/>
    <n v="-119.956"/>
    <m/>
    <s v="TULARE-LAKE-1106"/>
    <n v="12000"/>
    <s v="N.A."/>
    <s v="Agriculture"/>
    <m/>
    <m/>
    <m/>
    <m/>
    <m/>
    <m/>
    <m/>
    <s v="N"/>
    <s v="N"/>
    <m/>
    <m/>
    <s v="     "/>
    <m/>
    <m/>
    <m/>
    <m/>
    <m/>
    <m/>
    <m/>
    <m/>
    <m/>
    <m/>
    <m/>
    <m/>
    <m/>
    <m/>
    <m/>
    <m/>
    <m/>
    <m/>
    <m/>
  </r>
  <r>
    <x v="1694"/>
    <s v="     "/>
    <d v="2017-11-26T00:00:00"/>
    <d v="1899-12-30T10:10:00"/>
    <s v="48"/>
    <x v="3"/>
    <s v="11"/>
    <x v="3"/>
    <d v="2017-11-26T00:00:00"/>
    <d v="1899-12-30T10:10:00"/>
    <s v="crew to repair sec, replace tx bus nuetral and cust service"/>
    <s v="     "/>
    <x v="1"/>
    <m/>
    <x v="1"/>
    <m/>
    <s v="1929233"/>
    <s v="17-0097585"/>
    <m/>
    <m/>
    <n v="114030000"/>
    <m/>
    <s v="     "/>
    <x v="0"/>
    <x v="0"/>
    <s v="Vegetation"/>
    <x v="0"/>
    <m/>
    <s v="&lt;3 meters of linear travel"/>
    <s v="Square Feet: ; Acreage: "/>
    <s v="Vegetation"/>
    <x v="0"/>
    <s v="Vegetation"/>
    <s v="All types of equipment / facility failure"/>
    <s v="Contact - Vegetation"/>
    <m/>
    <s v="Contact - Vegetation"/>
    <s v="Conductor"/>
    <s v="VERIZON CALIFORNIA"/>
    <s v="Overhead"/>
    <s v="Secondary"/>
    <s v="Conductor"/>
    <m/>
    <s v="100815464"/>
    <s v="     "/>
    <x v="0"/>
    <m/>
    <n v="36.709800000000001"/>
    <n v="-119.563"/>
    <m/>
    <s v="SANGER-1104"/>
    <m/>
    <s v="Unknown"/>
    <s v="Urban"/>
    <m/>
    <m/>
    <m/>
    <m/>
    <m/>
    <m/>
    <m/>
    <s v="N"/>
    <s v="N"/>
    <m/>
    <m/>
    <s v="     "/>
    <n v="36.709769999999999"/>
    <n v="-119.56328999999999"/>
    <s v="Nov 27 2017 12:00AM"/>
    <s v="3rdParty"/>
    <s v="3RD PARTY TRIMMER DROPPED A LIMB ONTO A SERVICE DROP WHICH CAUSED A PROBLEM ON THE SECONDARY LINES AT THE POLE. SECONDARY BURNED AND FELL TO THE GROUND.CONFIRM SECONDARY LINES ONLY ON GROUND. TRIMMER IS PROPERTY OWNER. PG&amp;E HAD NO OBLIGATION TO TRIM TREE"/>
    <s v="OLIV"/>
    <s v="25"/>
    <s v="25"/>
    <s v="8"/>
    <m/>
    <m/>
    <m/>
    <m/>
    <m/>
    <m/>
    <m/>
    <s v="Other"/>
    <s v="TreeWire"/>
    <s v="0"/>
  </r>
  <r>
    <x v="1695"/>
    <s v="     "/>
    <d v="2017-11-27T00:00:00"/>
    <m/>
    <s v="48"/>
    <x v="3"/>
    <s v="11"/>
    <x v="3"/>
    <d v="2017-11-27T00:00:00"/>
    <d v="1899-12-30T06:22:00"/>
    <s v="FOUND PRIMARY WIRE DOWN.  CALLED FOR CREW TO REPLACE."/>
    <s v="     "/>
    <x v="1"/>
    <m/>
    <x v="1"/>
    <m/>
    <s v="1929826"/>
    <s v="17-0097701"/>
    <m/>
    <m/>
    <m/>
    <m/>
    <s v="     "/>
    <x v="0"/>
    <x v="0"/>
    <s v="Vegetation"/>
    <x v="0"/>
    <m/>
    <s v="&lt;3 meters of linear travel"/>
    <s v="Square Feet: ; Acreage: "/>
    <s v="Equipment - PG&amp;E"/>
    <x v="10"/>
    <s v="Equipment - PG&amp;E"/>
    <s v="All types of equipment / facility failure"/>
    <s v="Splice/Clamp/Connector"/>
    <s v="Splice/Clamp/Connector"/>
    <m/>
    <m/>
    <s v="Unknown"/>
    <s v="Overhead"/>
    <s v="Primary"/>
    <s v="Conductor"/>
    <m/>
    <s v="101723997"/>
    <s v="     "/>
    <x v="0"/>
    <m/>
    <n v="36.694200000000002"/>
    <n v="-121.658"/>
    <m/>
    <s v="SALINAS-1103"/>
    <n v="12000"/>
    <s v="831-758-7261"/>
    <s v="Urban"/>
    <m/>
    <m/>
    <m/>
    <m/>
    <m/>
    <m/>
    <m/>
    <s v="N"/>
    <s v="N"/>
    <m/>
    <m/>
    <s v="     "/>
    <m/>
    <m/>
    <m/>
    <m/>
    <m/>
    <m/>
    <m/>
    <m/>
    <m/>
    <m/>
    <m/>
    <m/>
    <m/>
    <m/>
    <m/>
    <m/>
    <m/>
    <m/>
    <m/>
  </r>
  <r>
    <x v="1696"/>
    <s v="     "/>
    <d v="2017-11-27T00:00:00"/>
    <m/>
    <s v="48"/>
    <x v="3"/>
    <s v="11"/>
    <x v="3"/>
    <d v="2017-11-27T00:00:00"/>
    <d v="1899-12-30T11:11:00"/>
    <s v="found wire burning on ground; one span one wire"/>
    <s v="     "/>
    <x v="1"/>
    <m/>
    <x v="1"/>
    <m/>
    <s v="1930189"/>
    <s v="17-0097825"/>
    <m/>
    <m/>
    <m/>
    <m/>
    <s v="     "/>
    <x v="0"/>
    <x v="0"/>
    <s v="Vegetation"/>
    <x v="0"/>
    <m/>
    <s v="&lt;0.25"/>
    <s v="Square Feet: ; Acreage: "/>
    <s v="Equipment - PG&amp;E"/>
    <x v="4"/>
    <s v="Equipment - PG&amp;E"/>
    <s v="All types of equipment / facility failure"/>
    <s v="Conductor"/>
    <s v="Conductor"/>
    <m/>
    <m/>
    <s v="Unknown"/>
    <s v="Overhead"/>
    <s v="Primary"/>
    <s v="Conductor"/>
    <m/>
    <s v="100268264"/>
    <s v="     "/>
    <x v="0"/>
    <m/>
    <n v="37.129600000000003"/>
    <n v="-122.312"/>
    <m/>
    <s v="HALF-MOON-BAY-1103"/>
    <n v="12000"/>
    <s v="Unknown"/>
    <s v="Shrub"/>
    <m/>
    <m/>
    <m/>
    <m/>
    <m/>
    <m/>
    <m/>
    <s v="N"/>
    <s v="N"/>
    <m/>
    <m/>
    <s v="     "/>
    <m/>
    <m/>
    <m/>
    <m/>
    <m/>
    <m/>
    <m/>
    <m/>
    <m/>
    <m/>
    <m/>
    <m/>
    <m/>
    <m/>
    <m/>
    <m/>
    <m/>
    <m/>
    <m/>
  </r>
  <r>
    <x v="1697"/>
    <s v="     "/>
    <d v="2017-11-28T00:00:00"/>
    <m/>
    <s v="48"/>
    <x v="3"/>
    <s v="11"/>
    <x v="3"/>
    <d v="2017-11-28T00:00:00"/>
    <d v="1899-12-30T15:45:00"/>
    <s v="REG BANK 67S NORTH UNIT N/G SENT COE NEEDS TO BE REPLACED TRIED CALLING LAND OWNER ABOUT TWO TREES THAT WHERE DAMAGED BY FIRE NO ANSWER (559)864-9488 JMRY"/>
    <s v="     "/>
    <x v="1"/>
    <m/>
    <x v="1"/>
    <m/>
    <s v="1931254"/>
    <s v="17-0098188"/>
    <m/>
    <m/>
    <m/>
    <m/>
    <s v="     "/>
    <x v="0"/>
    <x v="0"/>
    <s v="Vegetation"/>
    <x v="0"/>
    <m/>
    <s v="&lt;3 meters of linear travel"/>
    <s v="Square Feet: ; Acreage: "/>
    <s v="Equipment - PG&amp;E"/>
    <x v="14"/>
    <s v="Equipment - PG&amp;E"/>
    <s v="All types of equipment / facility failure"/>
    <s v="Voltage Regulator"/>
    <s v="Voltage Regulator"/>
    <m/>
    <m/>
    <s v="Unknown"/>
    <s v="Overhead"/>
    <s v="Primary"/>
    <s v="Other"/>
    <m/>
    <s v="100806272"/>
    <s v="     "/>
    <x v="0"/>
    <m/>
    <n v="36.497399999999999"/>
    <n v="-119.791"/>
    <m/>
    <s v="CAMDEN-1105"/>
    <n v="12000"/>
    <s v="N.A."/>
    <s v="Agriculture"/>
    <m/>
    <m/>
    <m/>
    <m/>
    <m/>
    <m/>
    <m/>
    <s v="N"/>
    <s v="N"/>
    <m/>
    <m/>
    <s v="     "/>
    <m/>
    <m/>
    <m/>
    <m/>
    <m/>
    <m/>
    <m/>
    <m/>
    <m/>
    <m/>
    <m/>
    <m/>
    <m/>
    <m/>
    <m/>
    <m/>
    <m/>
    <m/>
    <m/>
  </r>
  <r>
    <x v="1698"/>
    <s v="     "/>
    <d v="2017-11-29T00:00:00"/>
    <m/>
    <s v="48"/>
    <x v="3"/>
    <s v="11"/>
    <x v="3"/>
    <d v="2017-11-29T00:00:00"/>
    <d v="1899-12-30T17:24:00"/>
    <s v="0"/>
    <s v="     "/>
    <x v="1"/>
    <m/>
    <x v="1"/>
    <m/>
    <s v="1932196"/>
    <s v="17-0098456"/>
    <m/>
    <m/>
    <n v="114038000"/>
    <m/>
    <s v="     "/>
    <x v="0"/>
    <x v="0"/>
    <s v="Vegetation"/>
    <x v="0"/>
    <m/>
    <s v="&lt;3 meters of linear travel"/>
    <s v="Square Feet: ; Acreage: "/>
    <s v="Equipment - PG&amp;E"/>
    <x v="4"/>
    <s v="Equipment - PG&amp;E"/>
    <s v="All types of equipment / facility failure"/>
    <s v="Conductor"/>
    <s v="Conductor"/>
    <m/>
    <m/>
    <s v="Pacific Bell"/>
    <s v="Overhead"/>
    <s v="Primary"/>
    <s v="Conductor"/>
    <m/>
    <s v="101419450"/>
    <s v="     "/>
    <x v="2"/>
    <n v="335"/>
    <n v="38.684100000000001"/>
    <n v="-120.655"/>
    <m/>
    <s v="APPLE-HILL-2102"/>
    <n v="21000"/>
    <s v="Cal Fire"/>
    <s v="Conifer Forest"/>
    <m/>
    <m/>
    <m/>
    <m/>
    <m/>
    <m/>
    <m/>
    <s v="N"/>
    <s v="N"/>
    <m/>
    <m/>
    <s v="     "/>
    <m/>
    <m/>
    <m/>
    <m/>
    <m/>
    <m/>
    <m/>
    <m/>
    <m/>
    <m/>
    <m/>
    <m/>
    <m/>
    <m/>
    <m/>
    <m/>
    <m/>
    <m/>
    <m/>
  </r>
  <r>
    <x v="1699"/>
    <s v="     "/>
    <d v="2017-12-07T00:00:00"/>
    <m/>
    <s v="49"/>
    <x v="3"/>
    <s v="12"/>
    <x v="3"/>
    <m/>
    <m/>
    <s v="0"/>
    <s v="     "/>
    <x v="1"/>
    <m/>
    <x v="1"/>
    <m/>
    <s v="1938318"/>
    <s v="17-0097211"/>
    <m/>
    <m/>
    <m/>
    <s v="EI171207A"/>
    <s v="     "/>
    <x v="0"/>
    <x v="0"/>
    <s v="Vegetation"/>
    <x v="2"/>
    <m/>
    <s v="0.26-9.99"/>
    <s v="Square Feet: ; Acreage: 5"/>
    <s v="Equipment - PG&amp;E"/>
    <x v="9"/>
    <s v="Equipment - PG&amp;E"/>
    <s v="All types of equipment / facility failure"/>
    <m/>
    <m/>
    <m/>
    <m/>
    <s v="Unknown"/>
    <s v="Overhead"/>
    <s v="Transmission"/>
    <s v="Unknown"/>
    <m/>
    <s v="Pole 015/220"/>
    <s v="     "/>
    <x v="1"/>
    <n v="512"/>
    <n v="34.711500000000001"/>
    <n v="-120.17700000000001"/>
    <m/>
    <s v="SISQUOC-SANTA-YNEZ-SW-STA-115"/>
    <n v="115000"/>
    <s v="Cal Fire"/>
    <s v="Herbaceous"/>
    <m/>
    <m/>
    <m/>
    <m/>
    <m/>
    <m/>
    <m/>
    <s v="N"/>
    <s v="N"/>
    <m/>
    <m/>
    <s v="     "/>
    <m/>
    <m/>
    <m/>
    <m/>
    <m/>
    <m/>
    <m/>
    <m/>
    <m/>
    <m/>
    <m/>
    <m/>
    <m/>
    <m/>
    <m/>
    <m/>
    <m/>
    <m/>
    <m/>
  </r>
  <r>
    <x v="1700"/>
    <s v="     "/>
    <d v="2017-12-12T00:00:00"/>
    <d v="1899-12-30T04:40:00"/>
    <s v="50"/>
    <x v="3"/>
    <s v="12"/>
    <x v="3"/>
    <d v="2017-12-12T00:00:00"/>
    <d v="1899-12-30T04:40:00"/>
    <s v="0"/>
    <s v="     "/>
    <x v="1"/>
    <m/>
    <x v="1"/>
    <m/>
    <s v="1940964"/>
    <s v="17-0101233"/>
    <m/>
    <m/>
    <m/>
    <m/>
    <s v="     "/>
    <x v="0"/>
    <x v="0"/>
    <s v="Building"/>
    <x v="0"/>
    <m/>
    <s v="Structure-only"/>
    <s v="Square Feet: ; Acreage: "/>
    <s v="Equipment - PG&amp;E"/>
    <x v="16"/>
    <s v="Equipment - PG&amp;E"/>
    <s v="All types of equipment / facility failure"/>
    <s v="Insulator"/>
    <s v="Insulator"/>
    <m/>
    <m/>
    <s v="Pacific Bell"/>
    <s v="Overhead"/>
    <s v="Primary"/>
    <s v="Fuse"/>
    <m/>
    <s v="100324902"/>
    <s v="     "/>
    <x v="0"/>
    <n v="280"/>
    <n v="39.771099999999997"/>
    <n v="-121.59699999999999"/>
    <m/>
    <s v="PARADISE-1105"/>
    <n v="12000"/>
    <s v="paradise fire city department"/>
    <s v="Shrub"/>
    <m/>
    <m/>
    <m/>
    <m/>
    <m/>
    <m/>
    <m/>
    <s v="N"/>
    <s v="N"/>
    <m/>
    <m/>
    <s v="     "/>
    <m/>
    <m/>
    <m/>
    <m/>
    <m/>
    <m/>
    <m/>
    <m/>
    <m/>
    <m/>
    <m/>
    <m/>
    <m/>
    <m/>
    <m/>
    <m/>
    <m/>
    <m/>
    <m/>
  </r>
  <r>
    <x v="1701"/>
    <s v="     "/>
    <d v="2017-12-13T00:00:00"/>
    <d v="1899-12-30T12:13:00"/>
    <s v="50"/>
    <x v="3"/>
    <s v="12"/>
    <x v="3"/>
    <d v="2017-12-13T00:00:00"/>
    <m/>
    <s v="0"/>
    <s v="     "/>
    <x v="1"/>
    <m/>
    <x v="1"/>
    <m/>
    <s v="1942141"/>
    <s v="17-0101477"/>
    <m/>
    <m/>
    <m/>
    <m/>
    <s v="     "/>
    <x v="0"/>
    <x v="0"/>
    <s v="Vegetation"/>
    <x v="0"/>
    <m/>
    <s v="&lt;0.25"/>
    <s v="Square Feet: ; Acreage: "/>
    <s v="Equipment - PG&amp;E"/>
    <x v="21"/>
    <s v="Equipment - PG&amp;E"/>
    <s v="All types of equipment / facility failure"/>
    <s v="Recloser"/>
    <s v="Recloser"/>
    <m/>
    <m/>
    <s v="Unknown"/>
    <s v="Overhead"/>
    <s v="Primary"/>
    <s v="Other"/>
    <m/>
    <s v="103390807"/>
    <s v="     "/>
    <x v="0"/>
    <m/>
    <n v="35.592199999999998"/>
    <n v="-120.64700000000001"/>
    <m/>
    <s v="TEMPLETON-2109"/>
    <n v="21000"/>
    <s v="Unknown"/>
    <s v="Herbaceous"/>
    <m/>
    <m/>
    <m/>
    <m/>
    <m/>
    <m/>
    <m/>
    <s v="N"/>
    <s v="N"/>
    <m/>
    <m/>
    <s v="     "/>
    <m/>
    <m/>
    <m/>
    <m/>
    <m/>
    <m/>
    <m/>
    <m/>
    <m/>
    <m/>
    <m/>
    <m/>
    <m/>
    <m/>
    <m/>
    <m/>
    <m/>
    <m/>
    <m/>
  </r>
  <r>
    <x v="1702"/>
    <s v="     "/>
    <d v="2017-12-14T00:00:00"/>
    <d v="1899-12-30T17:16:00"/>
    <s v="50"/>
    <x v="3"/>
    <s v="12"/>
    <x v="3"/>
    <d v="2017-12-14T00:00:00"/>
    <d v="1899-12-30T14:38:00"/>
    <s v="0"/>
    <s v="     "/>
    <x v="1"/>
    <m/>
    <x v="1"/>
    <m/>
    <s v="1943142"/>
    <s v="17-0101672"/>
    <m/>
    <m/>
    <m/>
    <m/>
    <s v="     "/>
    <x v="0"/>
    <x v="0"/>
    <s v="Vegetation"/>
    <x v="0"/>
    <m/>
    <s v="10-99"/>
    <s v="Square Feet: ; Acreage: 13.6"/>
    <s v="Equipment - PG&amp;E"/>
    <x v="10"/>
    <s v="Equipment - PG&amp;E"/>
    <s v="All types of equipment / facility failure"/>
    <s v="Splice/Clamp/Connector"/>
    <s v="Splice/Clamp/Connector"/>
    <m/>
    <m/>
    <s v="VERIZON CALIFORNIA"/>
    <s v="Overhead"/>
    <s v="Primary"/>
    <s v="Conductor"/>
    <m/>
    <s v="101911004"/>
    <s v="     "/>
    <x v="1"/>
    <n v="512"/>
    <n v="34.587800000000001"/>
    <n v="-120.357"/>
    <m/>
    <s v="CABRILLO-1103"/>
    <n v="12000"/>
    <s v="Unknown"/>
    <s v="Shrub"/>
    <n v="14"/>
    <m/>
    <m/>
    <m/>
    <m/>
    <s v="COAST"/>
    <m/>
    <s v="N"/>
    <s v="N"/>
    <m/>
    <m/>
    <s v="     "/>
    <m/>
    <m/>
    <m/>
    <m/>
    <m/>
    <m/>
    <m/>
    <m/>
    <m/>
    <m/>
    <m/>
    <m/>
    <m/>
    <m/>
    <m/>
    <m/>
    <m/>
    <m/>
    <m/>
  </r>
  <r>
    <x v="1703"/>
    <s v="     "/>
    <d v="2017-12-14T00:00:00"/>
    <d v="1899-12-30T01:33:00"/>
    <s v="50"/>
    <x v="3"/>
    <s v="12"/>
    <x v="3"/>
    <d v="2017-12-14T00:00:00"/>
    <m/>
    <s v="HI-LOW VOLTAGE ISSUE CAUSED SMALL FIRE NEAR METER PANEL. CALLED FOR CREW TO MAKE REPAIRS."/>
    <s v="     "/>
    <x v="1"/>
    <m/>
    <x v="1"/>
    <m/>
    <s v="1942447"/>
    <m/>
    <m/>
    <m/>
    <m/>
    <m/>
    <s v="     "/>
    <x v="0"/>
    <x v="0"/>
    <s v="Building"/>
    <x v="0"/>
    <m/>
    <s v="Structure-only"/>
    <s v="Square Feet: ; Acreage: "/>
    <s v="Equipment - PG&amp;E"/>
    <x v="10"/>
    <s v="Equipment - PG&amp;E"/>
    <s v="All types of equipment / facility failure"/>
    <s v="Splice/Clamp/Connector"/>
    <s v="Splice/Clamp/Connector"/>
    <m/>
    <m/>
    <s v="Pacific Bell"/>
    <s v="Overhead"/>
    <s v="Secondary"/>
    <s v="Conductor"/>
    <m/>
    <s v="100622323"/>
    <s v="     "/>
    <x v="0"/>
    <m/>
    <n v="37.197899999999997"/>
    <n v="-121.837"/>
    <m/>
    <s v="HICKS-2101"/>
    <m/>
    <s v="Unknown"/>
    <s v="Urban"/>
    <m/>
    <m/>
    <m/>
    <m/>
    <m/>
    <m/>
    <m/>
    <s v="N"/>
    <s v="N"/>
    <m/>
    <m/>
    <s v="     "/>
    <m/>
    <m/>
    <m/>
    <m/>
    <m/>
    <m/>
    <m/>
    <m/>
    <m/>
    <m/>
    <m/>
    <m/>
    <m/>
    <m/>
    <m/>
    <m/>
    <m/>
    <m/>
    <m/>
  </r>
  <r>
    <x v="1704"/>
    <s v="     "/>
    <d v="2017-12-16T00:00:00"/>
    <d v="1899-12-30T13:39:00"/>
    <s v="50"/>
    <x v="3"/>
    <s v="12"/>
    <x v="3"/>
    <d v="2017-12-16T00:00:00"/>
    <m/>
    <s v="SECONDARY CONNECTION FROM TRANF LEAD TO SERVICE ARCING STARTED A FIRE.   MADE REPAIRS"/>
    <s v="     "/>
    <x v="1"/>
    <m/>
    <x v="1"/>
    <m/>
    <s v="1944937"/>
    <m/>
    <m/>
    <m/>
    <m/>
    <m/>
    <s v="     "/>
    <x v="0"/>
    <x v="0"/>
    <s v="Vegetation"/>
    <x v="0"/>
    <m/>
    <s v="&lt;0.25"/>
    <s v="Square Feet: ; Acreage: "/>
    <s v="Equipment - PG&amp;E"/>
    <x v="10"/>
    <s v="Equipment - PG&amp;E"/>
    <s v="All types of equipment / facility failure"/>
    <s v="Splice/Clamp/Connector"/>
    <s v="Splice/Clamp/Connector"/>
    <m/>
    <m/>
    <s v="Pacific Bell"/>
    <s v="Overhead"/>
    <s v="Secondary"/>
    <s v="Conductor"/>
    <m/>
    <s v="100473121"/>
    <s v="     "/>
    <x v="0"/>
    <m/>
    <n v="37.970199999999998"/>
    <n v="-121.64100000000001"/>
    <m/>
    <s v="BRENTWOOD-2112"/>
    <m/>
    <s v="FIRE CAPTAIN ON  DUTY"/>
    <s v="Urban"/>
    <m/>
    <m/>
    <m/>
    <m/>
    <m/>
    <m/>
    <m/>
    <s v="N"/>
    <s v="N"/>
    <m/>
    <m/>
    <s v="     "/>
    <m/>
    <m/>
    <m/>
    <m/>
    <m/>
    <m/>
    <m/>
    <m/>
    <m/>
    <m/>
    <m/>
    <m/>
    <m/>
    <m/>
    <m/>
    <m/>
    <m/>
    <m/>
    <m/>
  </r>
  <r>
    <x v="1705"/>
    <s v="     "/>
    <d v="2017-12-16T00:00:00"/>
    <d v="1899-12-30T16:03:00"/>
    <s v="50"/>
    <x v="3"/>
    <s v="12"/>
    <x v="3"/>
    <d v="2017-12-16T00:00:00"/>
    <d v="1899-12-30T16:00:00"/>
    <s v="0"/>
    <s v="     "/>
    <x v="1"/>
    <m/>
    <x v="1"/>
    <m/>
    <s v="1945608"/>
    <s v="17-0102180"/>
    <m/>
    <m/>
    <m/>
    <m/>
    <s v="     "/>
    <x v="0"/>
    <x v="0"/>
    <s v="Vegetation"/>
    <x v="0"/>
    <m/>
    <s v="&lt;0.25"/>
    <s v="Square Feet: ; Acreage: "/>
    <s v="Equipment - PG&amp;E"/>
    <x v="9"/>
    <s v="Equipment - PG&amp;E"/>
    <s v="All types of equipment / facility failure"/>
    <m/>
    <m/>
    <m/>
    <m/>
    <s v="Unknown"/>
    <s v="Overhead"/>
    <s v="Primary"/>
    <s v="Conductor"/>
    <m/>
    <s v="103131190"/>
    <s v="     "/>
    <x v="0"/>
    <m/>
    <n v="35.659300000000002"/>
    <n v="-120.495"/>
    <m/>
    <s v="CHOLAME-1101"/>
    <n v="21000"/>
    <s v="Unknown"/>
    <s v="Herbaceous"/>
    <m/>
    <m/>
    <m/>
    <m/>
    <m/>
    <m/>
    <m/>
    <s v="N"/>
    <s v="N"/>
    <m/>
    <m/>
    <s v="     "/>
    <m/>
    <m/>
    <m/>
    <m/>
    <m/>
    <m/>
    <m/>
    <m/>
    <m/>
    <m/>
    <m/>
    <m/>
    <m/>
    <m/>
    <m/>
    <m/>
    <m/>
    <m/>
    <m/>
  </r>
  <r>
    <x v="1706"/>
    <s v="     "/>
    <d v="2017-12-16T00:00:00"/>
    <d v="1899-12-30T07:01:00"/>
    <s v="50"/>
    <x v="3"/>
    <s v="12"/>
    <x v="3"/>
    <d v="2017-12-16T00:00:00"/>
    <d v="1899-12-30T07:01:00"/>
    <s v="0"/>
    <s v="     "/>
    <x v="1"/>
    <m/>
    <x v="1"/>
    <m/>
    <s v="1944063"/>
    <s v="17-0101912"/>
    <m/>
    <m/>
    <m/>
    <s v="EI171216A"/>
    <s v="     "/>
    <x v="0"/>
    <x v="0"/>
    <s v="Building"/>
    <x v="0"/>
    <m/>
    <s v="Structure-only"/>
    <s v="Square Feet: ; Acreage: "/>
    <s v="Equipment - PG&amp;E"/>
    <x v="4"/>
    <s v="Equipment - PG&amp;E"/>
    <s v="All types of equipment / facility failure"/>
    <s v="Conductor"/>
    <s v="Conductor"/>
    <m/>
    <m/>
    <s v="Pacific Bell"/>
    <s v="Overhead"/>
    <s v="Secondary"/>
    <s v="Conductor"/>
    <m/>
    <s v="100428554"/>
    <s v="     "/>
    <x v="0"/>
    <m/>
    <n v="39.744700000000002"/>
    <n v="-122.196"/>
    <m/>
    <s v="ORLAND-STATION-B-1103"/>
    <m/>
    <s v="ORLAND CITY FIRE DEPT"/>
    <s v="Urban"/>
    <m/>
    <m/>
    <m/>
    <m/>
    <m/>
    <m/>
    <m/>
    <s v="N"/>
    <s v="Y"/>
    <s v="201712160600"/>
    <s v="201712171800"/>
    <s v="     "/>
    <m/>
    <m/>
    <m/>
    <m/>
    <m/>
    <m/>
    <m/>
    <m/>
    <m/>
    <m/>
    <m/>
    <m/>
    <m/>
    <m/>
    <m/>
    <m/>
    <m/>
    <m/>
    <m/>
  </r>
  <r>
    <x v="1707"/>
    <s v="     "/>
    <d v="2017-12-16T00:00:00"/>
    <d v="1899-12-30T11:51:00"/>
    <s v="50"/>
    <x v="3"/>
    <s v="12"/>
    <x v="3"/>
    <d v="2017-12-16T00:00:00"/>
    <d v="1899-12-30T11:51:00"/>
    <s v="Crew to replace wire down"/>
    <s v="     "/>
    <x v="1"/>
    <m/>
    <x v="1"/>
    <m/>
    <s v="1945058"/>
    <s v="17-0102101"/>
    <m/>
    <m/>
    <m/>
    <m/>
    <s v="     "/>
    <x v="0"/>
    <x v="0"/>
    <s v="Vegetation"/>
    <x v="0"/>
    <m/>
    <s v="0.26-9.99"/>
    <s v="Square Feet: ; Acreage: 1"/>
    <s v="Vegetation"/>
    <x v="0"/>
    <s v="Vegetation"/>
    <s v="All types of equipment / facility failure"/>
    <s v="Contact - Vegetation"/>
    <m/>
    <s v="Contact - Vegetation"/>
    <s v="Conductor"/>
    <s v="Pacific Bell"/>
    <s v="Overhead"/>
    <s v="Primary"/>
    <s v="Conductor"/>
    <m/>
    <s v="102167231"/>
    <s v="     "/>
    <x v="2"/>
    <n v="175"/>
    <n v="38.817100000000003"/>
    <n v="-122.70399999999999"/>
    <m/>
    <s v="MIDDLETOWN-1101"/>
    <n v="12000"/>
    <s v="Shawn Ohare"/>
    <s v="Conifer Forest"/>
    <m/>
    <m/>
    <m/>
    <m/>
    <m/>
    <m/>
    <m/>
    <s v="N"/>
    <s v="Y"/>
    <s v="201712160600"/>
    <s v="201712171800"/>
    <s v="     "/>
    <n v="38.817250000000001"/>
    <n v="-122.70302"/>
    <s v="Dec 18 2017 12:00AM"/>
    <s v="RootsFail"/>
    <s v="This outage was caused by a large Ponderosa Pine. The Pine uprooted during heavy winds.The tree landed on 3 phase 12kV lines bringing them to the ground. The tree showed signs of decline in trunk of tree along with evidence of beetles. At time of investigation, the Fire Department already chipped debris and I could not determine canopy health. The surrounding stands of Ponderosa Pines show evidence of decline due to beetle die off.  CEMA has a project in the area and is patrolling at this time."/>
    <s v="PINP"/>
    <s v="100"/>
    <s v="28"/>
    <s v="35"/>
    <s v="Slight"/>
    <s v="Slight"/>
    <s v="N"/>
    <s v="1"/>
    <m/>
    <s v="Hillside"/>
    <s v="A"/>
    <s v="CrossArm"/>
    <s v="BareWire"/>
    <s v="12"/>
  </r>
  <r>
    <x v="1708"/>
    <s v="     "/>
    <d v="2017-12-19T00:00:00"/>
    <d v="1899-12-30T19:45:00"/>
    <s v="51"/>
    <x v="3"/>
    <s v="12"/>
    <x v="3"/>
    <d v="2017-12-19T00:00:00"/>
    <m/>
    <s v="CREW TO REPLACE 100' OF 2 STR TRIPLEX"/>
    <s v="     "/>
    <x v="1"/>
    <m/>
    <x v="1"/>
    <m/>
    <s v="1947983"/>
    <m/>
    <m/>
    <m/>
    <m/>
    <m/>
    <s v="     "/>
    <x v="0"/>
    <x v="0"/>
    <s v="Vegetation"/>
    <x v="0"/>
    <m/>
    <s v="&lt;0.25"/>
    <s v="Square Feet: ; Acreage: "/>
    <s v="Equipment - PG&amp;E"/>
    <x v="4"/>
    <s v="Equipment - PG&amp;E"/>
    <s v="All types of equipment / facility failure"/>
    <s v="Conductor"/>
    <s v="Conductor"/>
    <m/>
    <m/>
    <s v="Unknown"/>
    <s v="Overhead"/>
    <s v="Secondary"/>
    <s v="Conductor"/>
    <m/>
    <s v="101457738"/>
    <s v="     "/>
    <x v="1"/>
    <n v="246"/>
    <n v="40.7271"/>
    <n v="-122.32599999999999"/>
    <m/>
    <s v="STILLWATER-STATION-1101"/>
    <m/>
    <s v="Unknown"/>
    <s v="Conifer Forest"/>
    <m/>
    <m/>
    <m/>
    <m/>
    <m/>
    <m/>
    <m/>
    <s v="N"/>
    <s v="N"/>
    <m/>
    <m/>
    <s v="     "/>
    <m/>
    <m/>
    <m/>
    <m/>
    <m/>
    <m/>
    <m/>
    <m/>
    <m/>
    <m/>
    <m/>
    <m/>
    <m/>
    <m/>
    <m/>
    <m/>
    <m/>
    <m/>
    <m/>
  </r>
  <r>
    <x v="1709"/>
    <s v="     "/>
    <d v="2017-12-19T00:00:00"/>
    <d v="1899-12-30T16:55:00"/>
    <s v="51"/>
    <x v="3"/>
    <s v="12"/>
    <x v="3"/>
    <d v="2017-12-19T00:00:00"/>
    <d v="1899-12-30T16:55:00"/>
    <s v="FOUND WIRE DOWN, EC TAG CREATED, CALLED FOR CREW @ 1902. SUPERVISOR NOTIFIED OF HAZARD AND CREW NEEDS."/>
    <s v="     "/>
    <x v="1"/>
    <m/>
    <x v="1"/>
    <m/>
    <s v="1947858"/>
    <s v="17-0102576"/>
    <m/>
    <m/>
    <n v="114116000"/>
    <m/>
    <s v="     "/>
    <x v="0"/>
    <x v="0"/>
    <s v="Vegetation"/>
    <x v="0"/>
    <m/>
    <s v="&lt;0.25"/>
    <s v="Square Feet: ; Acreage: "/>
    <s v="Equipment - PG&amp;E"/>
    <x v="4"/>
    <s v="Equipment - PG&amp;E"/>
    <s v="All types of equipment / facility failure"/>
    <s v="Conductor"/>
    <s v="Conductor"/>
    <m/>
    <m/>
    <s v="Unknown"/>
    <s v="Overhead"/>
    <s v="Primary"/>
    <s v="Conductor"/>
    <m/>
    <s v="100165540"/>
    <s v="     "/>
    <x v="0"/>
    <m/>
    <n v="35.230899999999998"/>
    <n v="-119.598"/>
    <m/>
    <s v="FELLOWS-2104"/>
    <n v="21000"/>
    <s v="KC FIRE DEPT"/>
    <s v="Urban"/>
    <m/>
    <m/>
    <m/>
    <m/>
    <m/>
    <m/>
    <m/>
    <s v="N"/>
    <s v="N"/>
    <m/>
    <m/>
    <s v="     "/>
    <m/>
    <m/>
    <m/>
    <m/>
    <m/>
    <m/>
    <m/>
    <m/>
    <m/>
    <m/>
    <m/>
    <m/>
    <m/>
    <m/>
    <m/>
    <m/>
    <m/>
    <m/>
    <m/>
  </r>
  <r>
    <x v="1710"/>
    <s v="     "/>
    <d v="2017-12-19T00:00:00"/>
    <d v="1899-12-30T07:05:00"/>
    <s v="51"/>
    <x v="3"/>
    <s v="12"/>
    <x v="3"/>
    <d v="2017-12-19T00:00:00"/>
    <d v="1899-12-30T07:05:00"/>
    <s v="Found a dead owl that got between 2 phases. I sent info too have this area raptor framed."/>
    <s v="     "/>
    <x v="1"/>
    <m/>
    <x v="1"/>
    <m/>
    <s v="1947307"/>
    <s v="17-0102522"/>
    <m/>
    <m/>
    <m/>
    <m/>
    <s v="     "/>
    <x v="0"/>
    <x v="0"/>
    <s v="Vegetation"/>
    <x v="0"/>
    <m/>
    <s v="&lt;0.25"/>
    <s v="Square Feet: ; Acreage: "/>
    <s v="Contact - Animal - Bird"/>
    <x v="6"/>
    <s v="Contact - Bird"/>
    <s v="All types of equipment / facility failure"/>
    <s v="Contact - Animal"/>
    <m/>
    <s v="Contact - Animal"/>
    <s v="Fuse"/>
    <s v="Unknown"/>
    <s v="Overhead"/>
    <s v="Primary"/>
    <s v="Fuse"/>
    <m/>
    <s v="100745841"/>
    <s v="     "/>
    <x v="0"/>
    <n v="495"/>
    <n v="36.271500000000003"/>
    <n v="-120.393"/>
    <m/>
    <s v="COALINGA-NO-2-1105"/>
    <n v="12000"/>
    <s v="Unknown"/>
    <s v="Herbaceous"/>
    <m/>
    <m/>
    <m/>
    <m/>
    <m/>
    <m/>
    <m/>
    <s v="N"/>
    <s v="N"/>
    <m/>
    <m/>
    <s v="     "/>
    <m/>
    <m/>
    <m/>
    <m/>
    <m/>
    <m/>
    <m/>
    <m/>
    <m/>
    <m/>
    <m/>
    <m/>
    <m/>
    <m/>
    <m/>
    <m/>
    <m/>
    <m/>
    <m/>
  </r>
  <r>
    <x v="1711"/>
    <s v="     "/>
    <d v="2017-12-20T00:00:00"/>
    <m/>
    <s v="51"/>
    <x v="3"/>
    <s v="12"/>
    <x v="3"/>
    <d v="2017-12-20T00:00:00"/>
    <d v="1899-12-30T07:55:00"/>
    <s v="tree fell broke wire"/>
    <s v="     "/>
    <x v="1"/>
    <m/>
    <x v="1"/>
    <m/>
    <s v="1948293"/>
    <s v="17-0102756"/>
    <m/>
    <m/>
    <m/>
    <m/>
    <s v="     "/>
    <x v="0"/>
    <x v="0"/>
    <s v="Vegetation"/>
    <x v="0"/>
    <m/>
    <s v="&lt;3 meters of linear travel"/>
    <s v="Square Feet: ; Acreage: "/>
    <s v="Vegetation"/>
    <x v="0"/>
    <s v="Vegetation"/>
    <s v="All types of equipment / facility failure"/>
    <s v="Contact - Vegetation"/>
    <m/>
    <s v="Contact - Vegetation"/>
    <s v="Conductor"/>
    <s v="Pacific Bell"/>
    <s v="Overhead"/>
    <s v="Primary"/>
    <s v="Conductor"/>
    <m/>
    <s v="100318864"/>
    <s v="     "/>
    <x v="2"/>
    <n v="500"/>
    <n v="37.401200000000003"/>
    <n v="-122.361"/>
    <m/>
    <s v="HALF-MOON-BAY-1103"/>
    <n v="12000"/>
    <s v="Unknown"/>
    <s v="Conifer Forest"/>
    <m/>
    <m/>
    <m/>
    <m/>
    <m/>
    <m/>
    <m/>
    <s v="N"/>
    <s v="N"/>
    <m/>
    <m/>
    <s v="     "/>
    <n v="37.397993"/>
    <n v="-122.364092"/>
    <s v="Dec 29 2017 12:00AM"/>
    <s v="RootsFail"/>
    <s v="LIVE GREEN AND HEALTHY TAN OAK TREE UPROOTED FELL ONTO POWER LINES."/>
    <s v="TAN"/>
    <s v="65"/>
    <s v="17"/>
    <s v="45"/>
    <s v="None"/>
    <s v="None"/>
    <s v="N"/>
    <s v="1"/>
    <m/>
    <s v="Hillside"/>
    <s v="B"/>
    <s v="CrossArm"/>
    <s v="BareWire"/>
    <s v="0"/>
  </r>
  <r>
    <x v="1712"/>
    <s v="     "/>
    <d v="2017-12-20T00:00:00"/>
    <m/>
    <s v="51"/>
    <x v="3"/>
    <s v="12"/>
    <x v="3"/>
    <d v="2017-12-20T00:00:00"/>
    <d v="1899-12-30T15:10:00"/>
    <s v="replace burnt pole enter at mile marker 61.50 Hwy 1 san simeon"/>
    <s v="     "/>
    <x v="1"/>
    <m/>
    <x v="1"/>
    <m/>
    <s v="1948899"/>
    <s v="17-0102828"/>
    <m/>
    <m/>
    <m/>
    <m/>
    <s v="     "/>
    <x v="0"/>
    <x v="0"/>
    <s v="Vegetation"/>
    <x v="0"/>
    <m/>
    <s v="0.26-9.99"/>
    <s v="Square Feet: ; Acreage: 4"/>
    <s v="Equipment - PG&amp;E"/>
    <x v="16"/>
    <s v="Equipment - PG&amp;E"/>
    <s v="All types of equipment / facility failure"/>
    <s v="Insulator"/>
    <s v="Insulator"/>
    <m/>
    <m/>
    <s v="Unknown"/>
    <s v="Overhead"/>
    <s v="Primary"/>
    <s v="Fuse"/>
    <m/>
    <s v="103857828"/>
    <s v="     "/>
    <x v="1"/>
    <n v="508"/>
    <n v="35.6646"/>
    <n v="-121.244"/>
    <m/>
    <s v="CAMBRIA-1101"/>
    <n v="12000"/>
    <s v="Cal Fire"/>
    <s v="Herbaceous"/>
    <m/>
    <m/>
    <m/>
    <m/>
    <m/>
    <m/>
    <m/>
    <s v="N"/>
    <s v="N"/>
    <m/>
    <m/>
    <s v="     "/>
    <m/>
    <m/>
    <m/>
    <m/>
    <m/>
    <m/>
    <m/>
    <m/>
    <m/>
    <m/>
    <m/>
    <m/>
    <m/>
    <m/>
    <m/>
    <m/>
    <m/>
    <m/>
    <m/>
  </r>
  <r>
    <x v="1713"/>
    <s v="     "/>
    <d v="2017-12-20T00:00:00"/>
    <m/>
    <s v="51"/>
    <x v="3"/>
    <s v="12"/>
    <x v="3"/>
    <d v="2017-12-20T00:00:00"/>
    <d v="1899-12-30T16:04:00"/>
    <s v="0"/>
    <s v="     "/>
    <x v="1"/>
    <m/>
    <x v="1"/>
    <m/>
    <s v="1948934"/>
    <s v="17-0102840"/>
    <m/>
    <m/>
    <m/>
    <m/>
    <s v="     "/>
    <x v="0"/>
    <x v="0"/>
    <s v="Vegetation"/>
    <x v="0"/>
    <m/>
    <s v="&lt;3 meters of linear travel"/>
    <s v="Square Feet: ; Acreage: "/>
    <s v="Equipment - PG&amp;E"/>
    <x v="7"/>
    <s v="Equipment - PG&amp;E"/>
    <s v="All types of equipment / facility failure"/>
    <s v="Crossarm"/>
    <s v="Crossarm"/>
    <m/>
    <m/>
    <s v="VERIZON CALIFORNIA"/>
    <s v="Overhead"/>
    <s v="Primary"/>
    <s v="Fuse"/>
    <m/>
    <s v="101906902"/>
    <s v="     "/>
    <x v="0"/>
    <n v="512"/>
    <n v="34.610500000000002"/>
    <n v="-120.322"/>
    <m/>
    <s v="CABRILLO-1103"/>
    <n v="12000"/>
    <s v="Unknown"/>
    <s v="Barren/Other"/>
    <m/>
    <m/>
    <m/>
    <m/>
    <m/>
    <m/>
    <m/>
    <s v="N"/>
    <s v="N"/>
    <m/>
    <m/>
    <s v="     "/>
    <m/>
    <m/>
    <m/>
    <m/>
    <m/>
    <m/>
    <m/>
    <m/>
    <m/>
    <m/>
    <m/>
    <m/>
    <m/>
    <m/>
    <m/>
    <m/>
    <m/>
    <m/>
    <m/>
  </r>
  <r>
    <x v="1714"/>
    <s v="     "/>
    <d v="2017-12-22T00:00:00"/>
    <m/>
    <s v="51"/>
    <x v="3"/>
    <s v="12"/>
    <x v="3"/>
    <d v="2017-12-22T00:00:00"/>
    <d v="1899-12-30T14:29:00"/>
    <s v="SW FAILED AND BLEW OFF LIDS AND SW OUT OF HOLE. 3 EC TAGS CREATED FOR REPAIRS. CORNER OF BUILDING ON FIRE UPON ARRIVAL. NO EVENT # OR FIRE CONTACT RETRIEVED. PICTURES TAKEN."/>
    <s v="     "/>
    <x v="1"/>
    <m/>
    <x v="1"/>
    <m/>
    <s v="1950287"/>
    <s v="17-0103055"/>
    <m/>
    <m/>
    <n v="114125000"/>
    <m/>
    <s v="     "/>
    <x v="0"/>
    <x v="0"/>
    <s v="Building"/>
    <x v="0"/>
    <m/>
    <s v="Structure-only"/>
    <s v="Square Feet: ; Acreage: "/>
    <s v="Equipment - PG&amp;E"/>
    <x v="18"/>
    <s v="Equipment - PG&amp;E"/>
    <s v="All types of equipment / facility failure"/>
    <s v="Switch"/>
    <s v="Switch"/>
    <m/>
    <m/>
    <s v="Unknown"/>
    <s v="Subsurface"/>
    <s v="Primary"/>
    <s v="Switch"/>
    <m/>
    <s v="5895SW"/>
    <s v="     "/>
    <x v="0"/>
    <m/>
    <n v="35.337499999999999"/>
    <n v="-119.06399999999999"/>
    <m/>
    <s v="STOCKDALE-2114"/>
    <n v="21000"/>
    <s v="Unknown"/>
    <s v="Urban"/>
    <m/>
    <m/>
    <m/>
    <m/>
    <m/>
    <m/>
    <m/>
    <s v="N"/>
    <s v="N"/>
    <m/>
    <m/>
    <s v="     "/>
    <m/>
    <m/>
    <m/>
    <m/>
    <m/>
    <m/>
    <m/>
    <m/>
    <m/>
    <m/>
    <m/>
    <m/>
    <m/>
    <m/>
    <m/>
    <m/>
    <m/>
    <m/>
    <m/>
  </r>
  <r>
    <x v="1715"/>
    <s v="     "/>
    <d v="2017-12-24T00:00:00"/>
    <d v="1899-12-30T06:41:00"/>
    <s v="52"/>
    <x v="3"/>
    <s v="12"/>
    <x v="3"/>
    <d v="2017-12-24T00:00:00"/>
    <m/>
    <m/>
    <s v="     "/>
    <x v="1"/>
    <m/>
    <x v="1"/>
    <m/>
    <m/>
    <m/>
    <m/>
    <m/>
    <m/>
    <m/>
    <s v="     "/>
    <x v="0"/>
    <x v="0"/>
    <s v="Building"/>
    <x v="0"/>
    <m/>
    <s v="Structure-only"/>
    <s v="Square Feet: ; Acreage: "/>
    <s v="Contact - Animal - Other"/>
    <x v="6"/>
    <s v="Contact - Animal"/>
    <s v="All types of equipment / facility failure"/>
    <s v="Contact - Animal"/>
    <m/>
    <s v="Contact - Animal"/>
    <s v="Conductor"/>
    <s v="Unknown"/>
    <s v="Overhead"/>
    <s v="Primary"/>
    <s v="Conductor"/>
    <m/>
    <s v="103511827"/>
    <s v="     "/>
    <x v="0"/>
    <m/>
    <n v="37.444400000000002"/>
    <n v="-122.19"/>
    <m/>
    <s v="MENLO-0403"/>
    <n v="4000"/>
    <s v="Menlo Park FD"/>
    <s v="Urban"/>
    <m/>
    <m/>
    <m/>
    <m/>
    <m/>
    <m/>
    <m/>
    <s v="N"/>
    <s v="N"/>
    <m/>
    <m/>
    <s v="     "/>
    <m/>
    <m/>
    <m/>
    <m/>
    <m/>
    <m/>
    <m/>
    <m/>
    <m/>
    <m/>
    <m/>
    <m/>
    <m/>
    <m/>
    <m/>
    <m/>
    <m/>
    <m/>
    <m/>
  </r>
  <r>
    <x v="1716"/>
    <s v="     "/>
    <d v="2017-12-24T00:00:00"/>
    <m/>
    <s v="52"/>
    <x v="3"/>
    <s v="12"/>
    <x v="3"/>
    <d v="2017-12-24T00:00:00"/>
    <d v="1899-12-30T03:27:00"/>
    <s v="0"/>
    <s v="     "/>
    <x v="1"/>
    <m/>
    <x v="1"/>
    <m/>
    <s v="1950822"/>
    <s v="17-0103187"/>
    <m/>
    <m/>
    <n v="114127000"/>
    <m/>
    <s v="     "/>
    <x v="0"/>
    <x v="0"/>
    <s v="Vegetation"/>
    <x v="0"/>
    <m/>
    <s v="&lt;3 meters of linear travel"/>
    <s v="Square Feet: ; Acreage: "/>
    <s v="Contact - 3rd Party"/>
    <x v="8"/>
    <s v="Contact - 3rd Party"/>
    <s v="All types of equipment / facility failure"/>
    <s v="Contact - Vehicle"/>
    <m/>
    <s v="Contact - Vehicle"/>
    <s v="Conductor"/>
    <s v="Unknown"/>
    <s v="Overhead"/>
    <s v="Primary"/>
    <s v="Conductor"/>
    <m/>
    <s v="101496394"/>
    <s v="     "/>
    <x v="0"/>
    <n v="246"/>
    <n v="40.461799999999997"/>
    <n v="-122.328"/>
    <m/>
    <s v="JESSUP-1103"/>
    <n v="12000"/>
    <s v="N.A."/>
    <s v="Agriculture"/>
    <m/>
    <m/>
    <m/>
    <m/>
    <m/>
    <m/>
    <m/>
    <s v="N"/>
    <s v="N"/>
    <m/>
    <m/>
    <s v="     "/>
    <m/>
    <m/>
    <m/>
    <m/>
    <m/>
    <m/>
    <m/>
    <m/>
    <m/>
    <m/>
    <m/>
    <m/>
    <m/>
    <m/>
    <m/>
    <m/>
    <m/>
    <m/>
    <m/>
  </r>
  <r>
    <x v="1717"/>
    <s v="     "/>
    <d v="2017-12-29T00:00:00"/>
    <d v="1899-12-30T16:31:00"/>
    <s v="52"/>
    <x v="3"/>
    <s v="12"/>
    <x v="3"/>
    <m/>
    <m/>
    <s v="0"/>
    <s v="     "/>
    <x v="1"/>
    <m/>
    <x v="1"/>
    <m/>
    <m/>
    <m/>
    <m/>
    <m/>
    <m/>
    <m/>
    <s v="     "/>
    <x v="0"/>
    <x v="0"/>
    <s v="Vegetation"/>
    <x v="0"/>
    <m/>
    <s v="&lt;3 meters of linear travel"/>
    <s v="Square Feet: ; Acreage: "/>
    <s v="Equipment - PG&amp;E"/>
    <x v="11"/>
    <s v="Equipment - PG&amp;E"/>
    <s v="All types of equipment / facility failure"/>
    <s v="Capacitor Bank"/>
    <s v="Capacitor Bank"/>
    <m/>
    <m/>
    <s v="Pacific Bell"/>
    <s v="Overhead"/>
    <s v="Primary"/>
    <s v="Capacitor Bank"/>
    <m/>
    <s v="100488954"/>
    <s v="     "/>
    <x v="2"/>
    <n v="530"/>
    <n v="37.851700000000001"/>
    <n v="-122.15900000000001"/>
    <m/>
    <s v="MORAGA-1104"/>
    <n v="12000"/>
    <s v="925-933-1313"/>
    <s v="Herbaceous"/>
    <m/>
    <m/>
    <m/>
    <m/>
    <m/>
    <m/>
    <m/>
    <s v="N"/>
    <s v="N"/>
    <m/>
    <m/>
    <s v="     "/>
    <m/>
    <m/>
    <m/>
    <m/>
    <m/>
    <m/>
    <m/>
    <m/>
    <m/>
    <m/>
    <m/>
    <m/>
    <m/>
    <m/>
    <m/>
    <m/>
    <m/>
    <m/>
    <m/>
  </r>
  <r>
    <x v="1718"/>
    <s v="     "/>
    <d v="2018-01-01T00:00:00"/>
    <d v="1899-12-30T15:01:27"/>
    <s v="1"/>
    <x v="0"/>
    <s v="1"/>
    <x v="4"/>
    <m/>
    <m/>
    <s v="KRJ7-&quot;bird hit secondary wire, causing grass fire&quot;; Fire report requested; 35.449614 -120.909278 as it is near intersection mentioned in FAS report, Tman response: confirms bird contact, no carcass found."/>
    <s v="     "/>
    <x v="0"/>
    <d v="2021-03-08T00:00:00"/>
    <x v="0"/>
    <m/>
    <m/>
    <m/>
    <m/>
    <s v="6132070"/>
    <m/>
    <m/>
    <s v="     "/>
    <x v="0"/>
    <x v="0"/>
    <m/>
    <x v="0"/>
    <m/>
    <s v="0.26-9.99"/>
    <m/>
    <s v="Contact - Animal - Bird"/>
    <x v="6"/>
    <s v="Contact - Bird"/>
    <s v="Contact from object"/>
    <s v="Contact - Animal"/>
    <m/>
    <s v="Contact - Animal"/>
    <s v="Pole"/>
    <s v="Yes"/>
    <s v="Overhead"/>
    <m/>
    <s v="Pole"/>
    <m/>
    <s v="101882508"/>
    <s v="     "/>
    <x v="0"/>
    <m/>
    <n v="35.450200000000002"/>
    <n v="-120.90900000000001"/>
    <s v="San Luis Obispo"/>
    <s v="CAYUCOS-1101"/>
    <m/>
    <s v="SLO FD"/>
    <s v="Herbaceous"/>
    <m/>
    <m/>
    <m/>
    <m/>
    <m/>
    <m/>
    <m/>
    <s v="N"/>
    <s v="N"/>
    <m/>
    <m/>
    <s v="     "/>
    <m/>
    <m/>
    <m/>
    <m/>
    <m/>
    <m/>
    <m/>
    <m/>
    <m/>
    <m/>
    <m/>
    <m/>
    <m/>
    <m/>
    <m/>
    <m/>
    <m/>
    <m/>
    <m/>
  </r>
  <r>
    <x v="1719"/>
    <s v="     "/>
    <d v="2018-01-01T00:00:00"/>
    <d v="1899-12-30T16:00:27"/>
    <s v="1"/>
    <x v="0"/>
    <s v="1"/>
    <x v="4"/>
    <d v="2018-01-01T00:00:00"/>
    <d v="1899-12-30T16:00:00"/>
    <s v="KRJ7- connector failure on regulator, fire greater than 1 meter, &quot;burned loadside connector&quot;"/>
    <s v="     "/>
    <x v="0"/>
    <d v="2021-02-25T00:00:00"/>
    <x v="0"/>
    <m/>
    <m/>
    <s v="N/A"/>
    <m/>
    <s v="T004224181"/>
    <m/>
    <m/>
    <s v="     "/>
    <x v="0"/>
    <x v="0"/>
    <m/>
    <x v="0"/>
    <m/>
    <s v="&lt;0.25"/>
    <m/>
    <s v="Equipment - PG&amp;E"/>
    <x v="10"/>
    <s v="Equipment - PG&amp;E"/>
    <s v="All types of equipment / facility failure"/>
    <s v="Splice/Clamp/Connector"/>
    <s v="Splice/Clamp/Connector"/>
    <m/>
    <m/>
    <s v="No"/>
    <s v="Overhead"/>
    <m/>
    <s v="Splice/Clamp/Connector"/>
    <m/>
    <s v="R435"/>
    <s v="     "/>
    <x v="0"/>
    <m/>
    <n v="35.457799999999999"/>
    <n v="-120.958"/>
    <s v="San Luis Obispo"/>
    <s v="CAYUCOS-1101"/>
    <m/>
    <s v="CDF"/>
    <s v="Herbaceous"/>
    <m/>
    <m/>
    <m/>
    <m/>
    <m/>
    <m/>
    <m/>
    <s v="N"/>
    <s v="N"/>
    <m/>
    <m/>
    <s v="     "/>
    <m/>
    <m/>
    <m/>
    <m/>
    <m/>
    <m/>
    <m/>
    <m/>
    <m/>
    <m/>
    <m/>
    <m/>
    <m/>
    <m/>
    <m/>
    <m/>
    <m/>
    <m/>
    <m/>
  </r>
  <r>
    <x v="1720"/>
    <s v="     "/>
    <d v="2018-01-01T00:00:00"/>
    <d v="1899-12-30T00:00:00"/>
    <s v="1"/>
    <x v="0"/>
    <s v="1"/>
    <x v="4"/>
    <m/>
    <m/>
    <s v="No ILIS.  Pole fire @ R-435, PIN# 291764"/>
    <s v="     "/>
    <x v="0"/>
    <m/>
    <x v="1"/>
    <s v="N"/>
    <m/>
    <m/>
    <m/>
    <s v="T004224181"/>
    <m/>
    <m/>
    <s v="     "/>
    <x v="0"/>
    <x v="0"/>
    <m/>
    <x v="0"/>
    <m/>
    <s v="&lt;0.25"/>
    <m/>
    <s v="Equipment - PG&amp;E"/>
    <x v="9"/>
    <s v="Equipment - PG&amp;E"/>
    <s v="All types of equipment / facility failure"/>
    <s v="Other"/>
    <s v="Splice/Clamp/Connector"/>
    <m/>
    <m/>
    <m/>
    <m/>
    <m/>
    <s v="Splice/Clamp/Connector"/>
    <m/>
    <m/>
    <s v="     "/>
    <x v="1"/>
    <m/>
    <n v="35.457799999999999"/>
    <n v="-120.958"/>
    <m/>
    <m/>
    <m/>
    <m/>
    <s v="Herbaceous"/>
    <m/>
    <m/>
    <m/>
    <m/>
    <m/>
    <m/>
    <m/>
    <s v="N"/>
    <s v="N"/>
    <m/>
    <m/>
    <s v="     "/>
    <m/>
    <m/>
    <m/>
    <m/>
    <m/>
    <m/>
    <m/>
    <m/>
    <m/>
    <m/>
    <m/>
    <m/>
    <m/>
    <m/>
    <m/>
    <m/>
    <m/>
    <m/>
    <m/>
  </r>
  <r>
    <x v="1721"/>
    <s v="     "/>
    <d v="2018-01-01T00:00:00"/>
    <d v="1899-12-30T00:00:00"/>
    <s v="1"/>
    <x v="0"/>
    <s v="1"/>
    <x v="4"/>
    <m/>
    <m/>
    <s v="ILIS - WOG, yes.  Wire possibly vandalized."/>
    <s v="     "/>
    <x v="0"/>
    <m/>
    <x v="1"/>
    <s v="N"/>
    <s v="19"/>
    <m/>
    <m/>
    <m/>
    <m/>
    <m/>
    <s v="     "/>
    <x v="0"/>
    <x v="0"/>
    <m/>
    <x v="0"/>
    <m/>
    <s v="&lt;0.25"/>
    <m/>
    <s v="Equipment - PG&amp;E"/>
    <x v="4"/>
    <s v="Equipment - PG&amp;E"/>
    <s v="All types of equipment / facility failure"/>
    <s v="Conductor"/>
    <s v="Conductor"/>
    <m/>
    <m/>
    <m/>
    <m/>
    <m/>
    <s v="Conductor - Primary"/>
    <m/>
    <m/>
    <s v="     "/>
    <x v="0"/>
    <m/>
    <n v="37.124699999999997"/>
    <n v="-120.304"/>
    <m/>
    <s v="CHOWCHILLA-1106"/>
    <m/>
    <m/>
    <s v="Agriculture"/>
    <m/>
    <m/>
    <m/>
    <m/>
    <m/>
    <m/>
    <m/>
    <s v="N"/>
    <s v="N"/>
    <m/>
    <m/>
    <s v="     "/>
    <m/>
    <m/>
    <m/>
    <m/>
    <m/>
    <m/>
    <m/>
    <m/>
    <m/>
    <m/>
    <m/>
    <m/>
    <m/>
    <m/>
    <m/>
    <m/>
    <m/>
    <m/>
    <m/>
  </r>
  <r>
    <x v="1722"/>
    <s v="     "/>
    <d v="2018-01-13T00:00:00"/>
    <d v="1899-12-30T18:34:42"/>
    <s v="2"/>
    <x v="0"/>
    <s v="1"/>
    <x v="4"/>
    <d v="2018-01-13T00:00:00"/>
    <d v="1899-12-30T18:34:00"/>
    <s v="Fire from insulator"/>
    <s v="     "/>
    <x v="0"/>
    <d v="2021-02-19T00:00:00"/>
    <x v="0"/>
    <m/>
    <m/>
    <s v="N/A"/>
    <m/>
    <s v="T004233606"/>
    <m/>
    <m/>
    <s v="     "/>
    <x v="0"/>
    <x v="0"/>
    <m/>
    <x v="0"/>
    <m/>
    <s v="&lt;0.25"/>
    <m/>
    <s v="Equipment - PG&amp;E"/>
    <x v="16"/>
    <s v="Equipment - PG&amp;E"/>
    <s v="All types of equipment / facility failure"/>
    <s v="Insulator failure"/>
    <s v="Insulator"/>
    <m/>
    <m/>
    <s v="No"/>
    <s v="Overhead"/>
    <m/>
    <s v="Insulator"/>
    <m/>
    <s v="101934249"/>
    <s v="     "/>
    <x v="0"/>
    <m/>
    <n v="35.3643"/>
    <n v="-120.822"/>
    <s v="San Luis Obispo"/>
    <s v="BAYWOOD-1101"/>
    <m/>
    <m/>
    <s v="Urban"/>
    <m/>
    <m/>
    <m/>
    <m/>
    <m/>
    <m/>
    <m/>
    <s v="N"/>
    <s v="N"/>
    <m/>
    <m/>
    <s v="     "/>
    <m/>
    <m/>
    <m/>
    <m/>
    <m/>
    <m/>
    <m/>
    <m/>
    <m/>
    <m/>
    <m/>
    <m/>
    <m/>
    <m/>
    <m/>
    <m/>
    <m/>
    <m/>
    <m/>
  </r>
  <r>
    <x v="1723"/>
    <s v="     "/>
    <d v="2018-01-13T00:00:00"/>
    <d v="1899-12-30T00:00:00"/>
    <s v="2"/>
    <x v="0"/>
    <s v="1"/>
    <x v="4"/>
    <m/>
    <m/>
    <s v="Transmission -"/>
    <s v="     "/>
    <x v="0"/>
    <m/>
    <x v="1"/>
    <s v="N"/>
    <m/>
    <m/>
    <m/>
    <m/>
    <m/>
    <m/>
    <s v="     "/>
    <x v="0"/>
    <x v="0"/>
    <m/>
    <x v="0"/>
    <m/>
    <s v="&lt;0.25"/>
    <m/>
    <s v="Other: T-Line"/>
    <x v="1"/>
    <s v="Other Fire"/>
    <s v="Other"/>
    <s v="Other"/>
    <m/>
    <m/>
    <m/>
    <m/>
    <m/>
    <m/>
    <m/>
    <m/>
    <m/>
    <s v="     "/>
    <x v="1"/>
    <m/>
    <n v="35.3643"/>
    <n v="-120.822"/>
    <m/>
    <m/>
    <m/>
    <m/>
    <s v="Urban"/>
    <m/>
    <m/>
    <m/>
    <m/>
    <m/>
    <m/>
    <m/>
    <s v="N"/>
    <s v="N"/>
    <m/>
    <m/>
    <s v="     "/>
    <m/>
    <m/>
    <m/>
    <m/>
    <m/>
    <m/>
    <m/>
    <m/>
    <m/>
    <m/>
    <m/>
    <m/>
    <m/>
    <m/>
    <m/>
    <m/>
    <m/>
    <m/>
    <m/>
  </r>
  <r>
    <x v="1724"/>
    <s v="     "/>
    <d v="2018-01-16T00:00:00"/>
    <d v="1899-12-30T00:00:00"/>
    <s v="3"/>
    <x v="0"/>
    <s v="1"/>
    <x v="4"/>
    <d v="2018-01-16T00:00:00"/>
    <d v="1899-12-30T14:28:00"/>
    <s v="ILIS - WOG, yes."/>
    <s v="     "/>
    <x v="0"/>
    <m/>
    <x v="1"/>
    <s v="N"/>
    <s v="9068"/>
    <s v="18-0006506"/>
    <m/>
    <m/>
    <m/>
    <m/>
    <s v="     "/>
    <x v="0"/>
    <x v="0"/>
    <m/>
    <x v="0"/>
    <m/>
    <s v="&lt;0.25"/>
    <m/>
    <s v="Equipment - PG&amp;E"/>
    <x v="4"/>
    <s v="Equipment - PG&amp;E"/>
    <s v="All types of equipment / facility failure"/>
    <s v="Conductor"/>
    <s v="Conductor"/>
    <m/>
    <m/>
    <m/>
    <s v="Overhead"/>
    <m/>
    <s v="Conductor - Primary"/>
    <m/>
    <s v="Y52"/>
    <s v="     "/>
    <x v="1"/>
    <n v="512"/>
    <n v="34.570300000000003"/>
    <n v="-119.965"/>
    <m/>
    <s v="SANTA-YNEZ-1101"/>
    <m/>
    <m/>
    <s v="Shrub"/>
    <m/>
    <m/>
    <m/>
    <m/>
    <m/>
    <m/>
    <m/>
    <s v="N"/>
    <s v="N"/>
    <m/>
    <m/>
    <s v="     "/>
    <m/>
    <m/>
    <m/>
    <m/>
    <m/>
    <m/>
    <m/>
    <m/>
    <m/>
    <m/>
    <m/>
    <m/>
    <m/>
    <m/>
    <m/>
    <m/>
    <m/>
    <m/>
    <m/>
  </r>
  <r>
    <x v="1725"/>
    <s v="     "/>
    <d v="2018-02-01T00:00:00"/>
    <d v="1899-12-30T00:00:00"/>
    <s v="5"/>
    <x v="0"/>
    <s v="2"/>
    <x v="4"/>
    <m/>
    <m/>
    <s v="No ILIS, Tree branch contacted wires, burnt side of house near panel."/>
    <s v="     "/>
    <x v="0"/>
    <m/>
    <x v="1"/>
    <s v="N"/>
    <s v="17912"/>
    <m/>
    <m/>
    <m/>
    <m/>
    <m/>
    <s v="     "/>
    <x v="0"/>
    <x v="0"/>
    <m/>
    <x v="0"/>
    <m/>
    <s v="Structure-only"/>
    <m/>
    <s v="Contact - Customer (Equip/Structure/Veg)"/>
    <x v="3"/>
    <s v="Contact - 3rd Party"/>
    <s v="Contact from object"/>
    <s v="Contact - Other"/>
    <m/>
    <s v="Contact - Other"/>
    <s v="Service Drop"/>
    <m/>
    <m/>
    <m/>
    <m/>
    <m/>
    <m/>
    <s v="     "/>
    <x v="1"/>
    <m/>
    <n v="37.972000000000001"/>
    <n v="-121.32299999999999"/>
    <m/>
    <s v="COUNTRY-CLUB-0402"/>
    <m/>
    <m/>
    <s v="Urban"/>
    <m/>
    <m/>
    <m/>
    <m/>
    <m/>
    <m/>
    <m/>
    <s v="N"/>
    <s v="N"/>
    <m/>
    <m/>
    <s v="     "/>
    <m/>
    <m/>
    <m/>
    <m/>
    <m/>
    <m/>
    <m/>
    <m/>
    <m/>
    <m/>
    <m/>
    <m/>
    <m/>
    <m/>
    <m/>
    <m/>
    <m/>
    <m/>
    <m/>
  </r>
  <r>
    <x v="1726"/>
    <s v="     "/>
    <d v="2018-02-07T00:00:00"/>
    <d v="1899-12-30T00:00:00"/>
    <s v="6"/>
    <x v="0"/>
    <s v="2"/>
    <x v="4"/>
    <d v="2018-02-07T00:00:00"/>
    <d v="1899-12-30T05:44:00"/>
    <s v="ILIS - WOG, yes. 20x20 brush fire."/>
    <s v="     "/>
    <x v="0"/>
    <m/>
    <x v="1"/>
    <s v="N"/>
    <s v="20595"/>
    <s v="18-0012073"/>
    <m/>
    <m/>
    <m/>
    <m/>
    <s v="     "/>
    <x v="0"/>
    <x v="0"/>
    <m/>
    <x v="0"/>
    <m/>
    <s v="&lt;3 meters of linear travel"/>
    <m/>
    <s v="Vegetation"/>
    <x v="0"/>
    <s v="Vegetation"/>
    <s v="Contact from object"/>
    <s v="Vegetation"/>
    <m/>
    <s v="Contact - Vegetation"/>
    <s v="Conductor"/>
    <m/>
    <s v="Overhead"/>
    <m/>
    <m/>
    <m/>
    <s v="WIRE DOWN AT MTR# 5000003570"/>
    <s v="     "/>
    <x v="1"/>
    <n v="246"/>
    <n v="40.654299999999999"/>
    <n v="-122.52"/>
    <m/>
    <s v="KESWICK-1101"/>
    <m/>
    <m/>
    <s v="Conifer Forest"/>
    <m/>
    <m/>
    <m/>
    <m/>
    <m/>
    <m/>
    <m/>
    <s v="N"/>
    <s v="N"/>
    <m/>
    <m/>
    <s v="     "/>
    <m/>
    <m/>
    <s v="Feb  8 2018 12:00AM"/>
    <s v="RootsFail"/>
    <s v="Green ponderosa pine with dama ge frpm previous fire uprooted and fell uphill across conductors. No work request associated with this tree.  Per Richard Goldenson tree proximity was 50ft away from facility._x000d__x000a__x000d__x000a_Lat: 40.654376 Lon: -122.519746"/>
    <s v="PINP"/>
    <s v="70"/>
    <s v="23"/>
    <s v="50"/>
    <s v="None"/>
    <s v="Moderate"/>
    <s v="N"/>
    <s v="1"/>
    <m/>
    <s v="Ridge"/>
    <s v="A"/>
    <s v="CrossArm"/>
    <s v="BareWire"/>
    <s v="0"/>
  </r>
  <r>
    <x v="1727"/>
    <s v="     "/>
    <d v="2018-02-07T00:00:00"/>
    <d v="1899-12-30T00:00:00"/>
    <s v="6"/>
    <x v="0"/>
    <s v="2"/>
    <x v="4"/>
    <d v="2018-02-07T00:00:00"/>
    <d v="1899-12-30T09:45:00"/>
    <s v="ILIS - WOG, no.  2/8/18 spoke with Tman, Paris and confirmed no injuries due to contact.  He said subcontract working for Comcast job hit our conductor and he filed a IR report.  Damages to asset alone"/>
    <s v="     "/>
    <x v="0"/>
    <m/>
    <x v="1"/>
    <s v="N"/>
    <s v="20762"/>
    <s v="18-0012146"/>
    <m/>
    <m/>
    <m/>
    <m/>
    <s v="     "/>
    <x v="0"/>
    <x v="0"/>
    <m/>
    <x v="0"/>
    <m/>
    <s v="&lt;3 meters of linear travel"/>
    <m/>
    <s v="Contact - 3rd Party"/>
    <x v="3"/>
    <s v="Contact - 3rd Party"/>
    <s v="Contact from object"/>
    <s v="Contact - 3rd Party"/>
    <m/>
    <s v="Contact - 3rd Party"/>
    <s v="Conductor"/>
    <m/>
    <s v="Overhead"/>
    <m/>
    <m/>
    <m/>
    <s v="8050"/>
    <s v="     "/>
    <x v="1"/>
    <n v="348"/>
    <n v="38.036499999999997"/>
    <n v="-120.212"/>
    <m/>
    <s v="MIWUK-1701"/>
    <m/>
    <m/>
    <s v="Conifer Forest"/>
    <m/>
    <m/>
    <m/>
    <m/>
    <m/>
    <m/>
    <m/>
    <s v="N"/>
    <s v="N"/>
    <m/>
    <m/>
    <s v="     "/>
    <m/>
    <m/>
    <m/>
    <m/>
    <m/>
    <m/>
    <m/>
    <m/>
    <m/>
    <m/>
    <m/>
    <m/>
    <m/>
    <m/>
    <m/>
    <m/>
    <m/>
    <m/>
    <m/>
  </r>
  <r>
    <x v="1728"/>
    <s v="     "/>
    <d v="2018-02-09T00:00:00"/>
    <d v="1899-12-30T00:00:00"/>
    <s v="6"/>
    <x v="0"/>
    <s v="2"/>
    <x v="4"/>
    <d v="2018-02-09T00:00:00"/>
    <d v="1899-12-30T18:52:00"/>
    <s v="ILIS, WOG-yes."/>
    <s v="     "/>
    <x v="0"/>
    <m/>
    <x v="1"/>
    <s v="N"/>
    <s v="22200"/>
    <s v="18-0013023"/>
    <m/>
    <m/>
    <m/>
    <m/>
    <s v="     "/>
    <x v="0"/>
    <x v="0"/>
    <m/>
    <x v="0"/>
    <m/>
    <s v="&lt;0.25"/>
    <m/>
    <s v="Equipment - PG&amp;E"/>
    <x v="4"/>
    <s v="Equipment - PG&amp;E"/>
    <s v="All types of equipment / facility failure"/>
    <s v="Conductor"/>
    <s v="Conductor"/>
    <m/>
    <m/>
    <m/>
    <s v="Overhead"/>
    <m/>
    <s v="Conductor - Primary"/>
    <m/>
    <s v="4115"/>
    <s v="     "/>
    <x v="1"/>
    <m/>
    <n v="39.152900000000002"/>
    <n v="-122.23"/>
    <m/>
    <s v="WILLIAMS-1102"/>
    <m/>
    <m/>
    <s v="Urban"/>
    <m/>
    <m/>
    <m/>
    <m/>
    <m/>
    <m/>
    <m/>
    <s v="N"/>
    <s v="N"/>
    <m/>
    <m/>
    <s v="     "/>
    <m/>
    <m/>
    <m/>
    <m/>
    <m/>
    <m/>
    <m/>
    <m/>
    <m/>
    <m/>
    <m/>
    <m/>
    <m/>
    <m/>
    <m/>
    <m/>
    <m/>
    <m/>
    <m/>
  </r>
  <r>
    <x v="1729"/>
    <s v="     "/>
    <d v="2018-02-12T00:00:00"/>
    <d v="1899-12-30T20:20:16"/>
    <s v="7"/>
    <x v="0"/>
    <s v="2"/>
    <x v="4"/>
    <d v="2018-02-12T00:00:00"/>
    <d v="1899-12-30T20:10:00"/>
    <s v="ILIS - WOG, yes.  Vegetation fire"/>
    <s v="     "/>
    <x v="0"/>
    <m/>
    <x v="1"/>
    <s v="N"/>
    <s v="23612"/>
    <s v="18-0013604"/>
    <m/>
    <m/>
    <m/>
    <m/>
    <s v="     "/>
    <x v="0"/>
    <x v="0"/>
    <m/>
    <x v="0"/>
    <m/>
    <s v="&lt;0.25"/>
    <m/>
    <s v="Equipment - PG&amp;E"/>
    <x v="4"/>
    <s v="Equipment - PG&amp;E"/>
    <s v="All types of equipment / facility failure"/>
    <s v="Conductor"/>
    <s v="Conductor"/>
    <m/>
    <m/>
    <m/>
    <s v="Overhead"/>
    <m/>
    <s v="Conductor - Primary"/>
    <m/>
    <s v="WIRE DOWN 15 SPANS LD SIDE LR 2040"/>
    <s v="     "/>
    <x v="1"/>
    <n v="248"/>
    <n v="39.939500000000002"/>
    <n v="-121.649"/>
    <m/>
    <s v="ORO-FINO-1102"/>
    <m/>
    <m/>
    <s v="Shrub"/>
    <m/>
    <m/>
    <m/>
    <m/>
    <m/>
    <m/>
    <m/>
    <s v="N"/>
    <s v="N"/>
    <m/>
    <m/>
    <s v="     "/>
    <m/>
    <m/>
    <m/>
    <m/>
    <m/>
    <m/>
    <m/>
    <m/>
    <m/>
    <m/>
    <m/>
    <m/>
    <m/>
    <m/>
    <m/>
    <m/>
    <m/>
    <m/>
    <m/>
  </r>
  <r>
    <x v="1730"/>
    <s v="     "/>
    <d v="2018-02-13T00:00:00"/>
    <d v="1899-12-30T00:19:55"/>
    <s v="7"/>
    <x v="0"/>
    <s v="2"/>
    <x v="4"/>
    <d v="2018-02-13T00:00:00"/>
    <d v="1899-12-30T00:19:00"/>
    <s v="772 KAWANA SPRINGS RD in Santa Rosa (SEC AT 752 KAWANA SPRINGS RD); arcing wires lit tree on fire; windy; WAITING ON TMAN"/>
    <s v="     "/>
    <x v="0"/>
    <d v="2021-03-11T00:00:00"/>
    <x v="0"/>
    <m/>
    <s v="23672"/>
    <s v="N/A"/>
    <m/>
    <s v="T004251570"/>
    <m/>
    <m/>
    <s v="     "/>
    <x v="0"/>
    <x v="0"/>
    <m/>
    <x v="0"/>
    <m/>
    <s v="Unknown"/>
    <m/>
    <s v="Vegetation"/>
    <x v="0"/>
    <s v="Vegetation"/>
    <s v="Contact from object"/>
    <s v="Contact - Vegetation"/>
    <m/>
    <s v="Contact - Vegetation"/>
    <s v="Conductor - Open Wire Secondary"/>
    <s v="No"/>
    <s v="Overhead"/>
    <m/>
    <s v="Conductor - Open Wire Secondary"/>
    <m/>
    <s v="101968489"/>
    <s v="     "/>
    <x v="0"/>
    <m/>
    <n v="38.416400000000003"/>
    <n v="-122.706"/>
    <s v="Sonoma"/>
    <s v="SANTA-ROSA-A-1108"/>
    <m/>
    <m/>
    <s v="Urban"/>
    <m/>
    <m/>
    <m/>
    <m/>
    <m/>
    <m/>
    <m/>
    <s v="N"/>
    <s v="N"/>
    <m/>
    <m/>
    <s v="     "/>
    <m/>
    <m/>
    <m/>
    <m/>
    <m/>
    <m/>
    <m/>
    <m/>
    <m/>
    <m/>
    <m/>
    <m/>
    <m/>
    <m/>
    <m/>
    <m/>
    <m/>
    <m/>
    <m/>
  </r>
  <r>
    <x v="1731"/>
    <s v="     "/>
    <d v="2018-02-25T00:00:00"/>
    <d v="1899-12-30T00:00:00"/>
    <s v="9"/>
    <x v="0"/>
    <s v="2"/>
    <x v="4"/>
    <m/>
    <m/>
    <s v="Circuit-Coalinga No2 1107"/>
    <s v="     "/>
    <x v="0"/>
    <m/>
    <x v="1"/>
    <s v="N"/>
    <m/>
    <m/>
    <m/>
    <m/>
    <m/>
    <m/>
    <s v="     "/>
    <x v="0"/>
    <x v="0"/>
    <m/>
    <x v="0"/>
    <m/>
    <s v="0.26-9.99"/>
    <m/>
    <s v="Contact - 3rd Party"/>
    <x v="3"/>
    <s v="Contact - 3rd Party"/>
    <s v="Contact from object"/>
    <s v="Contact - 3rd Party"/>
    <m/>
    <s v="Contact - 3rd Party"/>
    <s v="Conductor"/>
    <m/>
    <m/>
    <m/>
    <m/>
    <m/>
    <m/>
    <s v="     "/>
    <x v="2"/>
    <m/>
    <n v="36.253"/>
    <n v="-120.315"/>
    <m/>
    <m/>
    <m/>
    <m/>
    <s v="Herbaceous"/>
    <m/>
    <m/>
    <m/>
    <m/>
    <m/>
    <m/>
    <m/>
    <s v="N"/>
    <s v="N"/>
    <m/>
    <m/>
    <s v="     "/>
    <m/>
    <m/>
    <m/>
    <m/>
    <m/>
    <m/>
    <m/>
    <m/>
    <m/>
    <m/>
    <m/>
    <m/>
    <m/>
    <m/>
    <m/>
    <m/>
    <m/>
    <m/>
    <m/>
  </r>
  <r>
    <x v="1732"/>
    <s v="     "/>
    <d v="2018-02-26T00:00:00"/>
    <d v="1899-12-30T16:33:53"/>
    <s v="9"/>
    <x v="0"/>
    <s v="2"/>
    <x v="4"/>
    <m/>
    <m/>
    <s v="No ILIS."/>
    <s v="     "/>
    <x v="0"/>
    <m/>
    <x v="1"/>
    <s v="N"/>
    <s v="32147"/>
    <m/>
    <m/>
    <m/>
    <m/>
    <m/>
    <s v="     "/>
    <x v="0"/>
    <x v="0"/>
    <m/>
    <x v="0"/>
    <m/>
    <s v="&lt;0.25"/>
    <m/>
    <s v="Contact - 3rd Party"/>
    <x v="3"/>
    <s v="Contact - 3rd Party"/>
    <s v="Contact from object"/>
    <s v="Contact - 3rd Party"/>
    <m/>
    <s v="Contact - 3rd Party"/>
    <s v="Conductor"/>
    <m/>
    <m/>
    <m/>
    <m/>
    <m/>
    <m/>
    <s v="     "/>
    <x v="1"/>
    <n v="438"/>
    <n v="35.530200000000001"/>
    <n v="-118.97"/>
    <m/>
    <s v="POSO-MOUNTAIN-2101"/>
    <m/>
    <m/>
    <s v="Herbaceous"/>
    <m/>
    <m/>
    <m/>
    <m/>
    <m/>
    <m/>
    <m/>
    <s v="N"/>
    <s v="N"/>
    <m/>
    <m/>
    <s v="     "/>
    <m/>
    <m/>
    <m/>
    <m/>
    <m/>
    <m/>
    <m/>
    <m/>
    <m/>
    <m/>
    <m/>
    <m/>
    <m/>
    <m/>
    <m/>
    <m/>
    <m/>
    <m/>
    <m/>
  </r>
  <r>
    <x v="1733"/>
    <s v="     "/>
    <d v="2018-03-03T00:00:00"/>
    <d v="1899-12-30T00:00:00"/>
    <s v="9"/>
    <x v="0"/>
    <s v="3"/>
    <x v="4"/>
    <d v="2018-03-02T00:00:00"/>
    <d v="1899-12-30T20:37:00"/>
    <s v="a section of black Oak tree located at 17805 Norlene Way broke and fell into PG&amp;E’s Higgins-1104; fire resulted next day when re-energized."/>
    <s v="     "/>
    <x v="4"/>
    <m/>
    <x v="1"/>
    <s v="N"/>
    <s v="36837"/>
    <s v="18-0019280"/>
    <m/>
    <m/>
    <m/>
    <s v="EI180303A"/>
    <s v="     "/>
    <x v="0"/>
    <x v="0"/>
    <m/>
    <x v="0"/>
    <m/>
    <s v="Unknown"/>
    <m/>
    <s v="Vegetation"/>
    <x v="0"/>
    <s v="Vegetation"/>
    <s v="Contact from object"/>
    <s v="Vegetation"/>
    <m/>
    <s v="Contact - Vegetation"/>
    <s v="Conductor"/>
    <m/>
    <s v="Overhead"/>
    <m/>
    <m/>
    <m/>
    <s v="7899"/>
    <s v="     "/>
    <x v="2"/>
    <n v="330"/>
    <n v="39.121299999999998"/>
    <n v="-121.05500000000001"/>
    <m/>
    <s v="HIGGINS-1104"/>
    <m/>
    <m/>
    <s v="Urban"/>
    <m/>
    <m/>
    <m/>
    <m/>
    <m/>
    <m/>
    <m/>
    <s v="N"/>
    <s v="N"/>
    <m/>
    <m/>
    <s v="     "/>
    <n v="39.120399999999997"/>
    <n v="-121.05589999999999"/>
    <s v="Mar  5 2018 12:00AM"/>
    <s v="TrunkFail"/>
    <s v="Large Black Oak broke out about 25 to 30 ft. above ground falling in to the power lines breaking the cross arm and taking the power lines down. Tree showed no signs of rot inside or outside of the log at the break. Unsure if wing or snow contributed to the outage/ failure"/>
    <s v="OAKK"/>
    <s v="75"/>
    <s v="32"/>
    <s v="30"/>
    <s v="Moderate"/>
    <s v="None"/>
    <s v="N"/>
    <s v="1"/>
    <m/>
    <s v="Hillside"/>
    <s v="B"/>
    <s v="CrossArm"/>
    <s v="BareWire"/>
    <s v="4"/>
  </r>
  <r>
    <x v="1734"/>
    <s v="     "/>
    <d v="2018-03-05T00:00:00"/>
    <d v="1899-12-30T00:00:00"/>
    <s v="10"/>
    <x v="0"/>
    <s v="3"/>
    <x v="4"/>
    <d v="2018-03-05T00:00:00"/>
    <d v="1899-12-30T16:11:00"/>
    <s v="ILIS - possible blown fuse. Spoke to Bryan, patrolled &amp; unknown cause of why fuse blown.  He suspects the rains could have weakened the fuse.  Also size of fire around 4-5 acres.  Kern County FD heard explosion, grass fire."/>
    <s v="     "/>
    <x v="0"/>
    <m/>
    <x v="1"/>
    <s v="N"/>
    <s v="38797"/>
    <s v="18-0020085"/>
    <m/>
    <m/>
    <m/>
    <m/>
    <s v="     "/>
    <x v="0"/>
    <x v="0"/>
    <m/>
    <x v="0"/>
    <m/>
    <s v="0.26-9.99"/>
    <m/>
    <s v="Unknown"/>
    <x v="5"/>
    <s v="Unknown"/>
    <s v="Other"/>
    <s v="Unknown"/>
    <m/>
    <m/>
    <m/>
    <m/>
    <s v="Overhead"/>
    <m/>
    <m/>
    <m/>
    <s v="15213"/>
    <s v="     "/>
    <x v="1"/>
    <m/>
    <n v="34.993000000000002"/>
    <n v="-118.901"/>
    <m/>
    <s v="TEJON-1106"/>
    <m/>
    <m/>
    <s v="Agriculture"/>
    <m/>
    <m/>
    <m/>
    <m/>
    <m/>
    <m/>
    <m/>
    <s v="N"/>
    <s v="N"/>
    <m/>
    <m/>
    <s v="     "/>
    <m/>
    <m/>
    <m/>
    <m/>
    <m/>
    <m/>
    <m/>
    <m/>
    <m/>
    <m/>
    <m/>
    <m/>
    <m/>
    <m/>
    <m/>
    <m/>
    <m/>
    <m/>
    <m/>
  </r>
  <r>
    <x v="1735"/>
    <s v="     "/>
    <d v="2018-03-06T00:00:00"/>
    <d v="1899-12-30T00:00:00"/>
    <s v="10"/>
    <x v="0"/>
    <s v="3"/>
    <x v="4"/>
    <d v="2018-03-06T00:00:00"/>
    <d v="1899-12-30T17:57:00"/>
    <s v="ILIS - WOG, yes."/>
    <s v="     "/>
    <x v="0"/>
    <m/>
    <x v="1"/>
    <s v="N"/>
    <s v="39447"/>
    <s v="18-0020396"/>
    <m/>
    <m/>
    <m/>
    <m/>
    <s v="     "/>
    <x v="0"/>
    <x v="0"/>
    <m/>
    <x v="0"/>
    <m/>
    <s v="&lt;0.25"/>
    <m/>
    <s v="Equipment - PG&amp;E"/>
    <x v="4"/>
    <s v="Equipment - PG&amp;E"/>
    <s v="All types of equipment / facility failure"/>
    <s v="Conductor"/>
    <s v="Conductor"/>
    <m/>
    <m/>
    <m/>
    <s v="Overhead"/>
    <m/>
    <s v="Conductor - Primary"/>
    <m/>
    <s v="1103/2"/>
    <s v="     "/>
    <x v="2"/>
    <n v="305"/>
    <n v="38.281100000000002"/>
    <n v="-120.89700000000001"/>
    <m/>
    <s v="CLAY-1103"/>
    <m/>
    <m/>
    <s v="Hardwood Woodland"/>
    <m/>
    <m/>
    <m/>
    <m/>
    <m/>
    <m/>
    <m/>
    <s v="N"/>
    <s v="N"/>
    <m/>
    <m/>
    <s v="     "/>
    <m/>
    <m/>
    <m/>
    <m/>
    <m/>
    <m/>
    <m/>
    <m/>
    <m/>
    <m/>
    <m/>
    <m/>
    <m/>
    <m/>
    <m/>
    <m/>
    <m/>
    <m/>
    <m/>
  </r>
  <r>
    <x v="1736"/>
    <s v="     "/>
    <d v="2018-03-10T00:00:00"/>
    <d v="1899-12-30T00:00:00"/>
    <s v="10"/>
    <x v="0"/>
    <s v="3"/>
    <x v="4"/>
    <d v="2018-03-10T00:00:00"/>
    <d v="1899-12-30T15:16:00"/>
    <s v="Flashed LA's on SW3039.  Per ILIS - no bird found (only nest), 1/4 acre grass fire.  Tman stated larger than 3 mtr, but not sure if exactly 1/4 acres."/>
    <s v="     "/>
    <x v="0"/>
    <m/>
    <x v="1"/>
    <s v="N"/>
    <s v="41621"/>
    <s v="18-0021576"/>
    <m/>
    <m/>
    <m/>
    <m/>
    <s v="     "/>
    <x v="0"/>
    <x v="0"/>
    <m/>
    <x v="0"/>
    <m/>
    <s v="&lt;3 meters of linear travel"/>
    <m/>
    <s v="Contact - Animal - Other"/>
    <x v="6"/>
    <s v="Contact - Animal"/>
    <s v="Contact from object"/>
    <s v="Contact - Animal"/>
    <m/>
    <s v="Contact - Animal"/>
    <s v="Lightning Arrestor"/>
    <m/>
    <s v="Overhead"/>
    <m/>
    <m/>
    <m/>
    <s v="1105/2"/>
    <s v="     "/>
    <x v="2"/>
    <m/>
    <n v="39.273099999999999"/>
    <n v="-122.182"/>
    <m/>
    <s v="MAXWELL-1105"/>
    <m/>
    <m/>
    <s v="Urban"/>
    <m/>
    <m/>
    <m/>
    <m/>
    <m/>
    <m/>
    <m/>
    <s v="N"/>
    <s v="N"/>
    <m/>
    <m/>
    <s v="     "/>
    <m/>
    <m/>
    <m/>
    <m/>
    <m/>
    <m/>
    <m/>
    <m/>
    <m/>
    <m/>
    <m/>
    <m/>
    <m/>
    <m/>
    <m/>
    <m/>
    <m/>
    <m/>
    <m/>
  </r>
  <r>
    <x v="1737"/>
    <s v="     "/>
    <d v="2018-03-12T00:00:00"/>
    <d v="1899-12-30T00:00:00"/>
    <s v="11"/>
    <x v="0"/>
    <s v="3"/>
    <x v="4"/>
    <d v="2018-03-12T00:00:00"/>
    <d v="1899-12-30T02:16:00"/>
    <s v="Autobooster failed, EC pics show fire damages at base of pole and 1-3 meters grass fire"/>
    <s v="     "/>
    <x v="0"/>
    <m/>
    <x v="1"/>
    <s v="N"/>
    <s v="42108"/>
    <s v="18-0021726"/>
    <m/>
    <m/>
    <m/>
    <m/>
    <s v="     "/>
    <x v="0"/>
    <x v="0"/>
    <m/>
    <x v="0"/>
    <m/>
    <s v="Structure-PG&amp;E only"/>
    <m/>
    <s v="Equipment - PG&amp;E"/>
    <x v="9"/>
    <s v="Equipment - PG&amp;E"/>
    <s v="All types of equipment / facility failure"/>
    <s v="Other"/>
    <s v="Booster"/>
    <m/>
    <m/>
    <m/>
    <s v="Overhead"/>
    <m/>
    <s v="Booster"/>
    <s v="Booster"/>
    <s v="47282"/>
    <s v="     "/>
    <x v="2"/>
    <m/>
    <n v="38.951300000000003"/>
    <n v="-122.065"/>
    <m/>
    <s v="ARBUCKLE-1104"/>
    <m/>
    <m/>
    <s v="Agriculture"/>
    <m/>
    <m/>
    <m/>
    <m/>
    <m/>
    <m/>
    <m/>
    <s v="N"/>
    <s v="N"/>
    <m/>
    <m/>
    <s v="     "/>
    <m/>
    <m/>
    <m/>
    <m/>
    <m/>
    <m/>
    <m/>
    <m/>
    <m/>
    <m/>
    <m/>
    <m/>
    <m/>
    <m/>
    <m/>
    <m/>
    <m/>
    <m/>
    <m/>
  </r>
  <r>
    <x v="1738"/>
    <s v="     "/>
    <d v="2018-03-26T00:00:00"/>
    <d v="1899-12-30T00:00:00"/>
    <s v="13"/>
    <x v="0"/>
    <s v="3"/>
    <x v="4"/>
    <d v="2018-03-26T00:00:00"/>
    <d v="1899-12-30T17:00:00"/>
    <s v="ILIS -WOG, yes.  Brush fire.  Trying to get size of fire; pend VM investigation."/>
    <s v="     "/>
    <x v="0"/>
    <m/>
    <x v="1"/>
    <s v="N"/>
    <s v="53936"/>
    <s v="18-0026824"/>
    <m/>
    <m/>
    <m/>
    <m/>
    <s v="     "/>
    <x v="0"/>
    <x v="0"/>
    <m/>
    <x v="0"/>
    <m/>
    <s v="0.26-9.99"/>
    <m/>
    <s v="Vegetation"/>
    <x v="0"/>
    <s v="Vegetation"/>
    <s v="Contact from object"/>
    <s v="Vegetation"/>
    <m/>
    <s v="Contact - Vegetation"/>
    <s v="Conductor"/>
    <m/>
    <s v="Overhead"/>
    <m/>
    <m/>
    <m/>
    <s v="3601"/>
    <s v="     "/>
    <x v="2"/>
    <n v="175"/>
    <n v="38.730400000000003"/>
    <n v="-122.622"/>
    <m/>
    <s v="MIDDLETOWN-1101"/>
    <m/>
    <m/>
    <s v="Hardwood Forest"/>
    <m/>
    <m/>
    <m/>
    <m/>
    <m/>
    <m/>
    <m/>
    <s v="N"/>
    <s v="N"/>
    <m/>
    <m/>
    <s v="     "/>
    <n v="38.435394000000002"/>
    <n v="-122.37119"/>
    <s v="Mar 27 2018 12:00AM"/>
    <s v="RootsFail"/>
    <s v="This outage was caused by a green healthy Willow. The Willow uprooted under water falling and taking the 2 phase 12kV lines to the ground. Both phases were broken. This tree was in a seasonal creek in the deepest part. The tree showed no signs of defects or rot."/>
    <s v="WILW"/>
    <s v="45"/>
    <s v="15"/>
    <s v="30"/>
    <s v="Moderate"/>
    <s v="None"/>
    <s v="N"/>
    <s v="1"/>
    <m/>
    <s v="Creek"/>
    <s v="D"/>
    <s v="CrossArm"/>
    <s v="BareWire"/>
    <s v="2"/>
  </r>
  <r>
    <x v="1739"/>
    <s v="     "/>
    <d v="2018-04-02T00:00:00"/>
    <d v="1899-12-30T00:00:00"/>
    <s v="14"/>
    <x v="1"/>
    <s v="4"/>
    <x v="4"/>
    <d v="2018-04-02T00:00:00"/>
    <d v="1899-12-30T11:22:00"/>
    <s v="ILIS - WOG, no.  &lt; 0.25 acre grass fire.  Blue Gum Eucalyptus tree - 4/9/18 VM confirmd 50'x150' grassfire."/>
    <s v="     "/>
    <x v="0"/>
    <m/>
    <x v="1"/>
    <s v="N"/>
    <s v="57989"/>
    <s v="18-0028522"/>
    <m/>
    <m/>
    <m/>
    <m/>
    <s v="     "/>
    <x v="0"/>
    <x v="0"/>
    <m/>
    <x v="0"/>
    <m/>
    <s v="&lt;0.25"/>
    <m/>
    <s v="Vegetation"/>
    <x v="0"/>
    <s v="Vegetation"/>
    <s v="Contact from object"/>
    <s v="Vegetation"/>
    <m/>
    <s v="Contact - Vegetation"/>
    <s v="Conductor"/>
    <m/>
    <s v="Overhead"/>
    <m/>
    <m/>
    <m/>
    <s v="3851"/>
    <s v="     "/>
    <x v="1"/>
    <m/>
    <n v="38.479999999999997"/>
    <n v="-121.995"/>
    <m/>
    <s v="PUTAH-CREEK-1103"/>
    <m/>
    <m/>
    <s v="Urban"/>
    <m/>
    <m/>
    <m/>
    <m/>
    <m/>
    <m/>
    <m/>
    <s v="N"/>
    <s v="N"/>
    <m/>
    <m/>
    <s v="     "/>
    <n v="38.478788000000002"/>
    <n v="-121.99422199999999"/>
    <s v="Apr  3 2018 12:00AM"/>
    <s v="TrunkFail"/>
    <s v="A healthy over mature Blue Gum Eucalyptus tree had a 40 x 9&quot; top break out onto the 12kV. power lines causing a small 50 x 150 grass fire.  No defect indicators present inside or outside of log."/>
    <s v="EUCB"/>
    <s v="105"/>
    <s v="47"/>
    <s v="40"/>
    <s v="Slight"/>
    <s v="None"/>
    <s v="N"/>
    <s v="1"/>
    <m/>
    <s v="Hillside"/>
    <s v="A"/>
    <s v="CrossArm"/>
    <s v="BareWire"/>
    <s v="0"/>
  </r>
  <r>
    <x v="1740"/>
    <s v="     "/>
    <d v="2018-04-03T00:00:00"/>
    <d v="1899-12-30T00:00:00"/>
    <s v="14"/>
    <x v="1"/>
    <s v="4"/>
    <x v="4"/>
    <m/>
    <m/>
    <s v="ILIS - WOG, yes, grass fire.  4/17/18 VM report fire size less than 1 acre."/>
    <s v="     "/>
    <x v="0"/>
    <m/>
    <x v="1"/>
    <s v="N"/>
    <s v="58901"/>
    <m/>
    <m/>
    <m/>
    <m/>
    <m/>
    <s v="     "/>
    <x v="0"/>
    <x v="0"/>
    <m/>
    <x v="0"/>
    <m/>
    <s v="0.26-9.99"/>
    <m/>
    <s v="Vegetation"/>
    <x v="0"/>
    <s v="Vegetation"/>
    <s v="Contact from object"/>
    <s v="Vegetation"/>
    <m/>
    <s v="Contact - Vegetation"/>
    <s v="Conductor"/>
    <m/>
    <m/>
    <m/>
    <m/>
    <m/>
    <m/>
    <s v="     "/>
    <x v="2"/>
    <m/>
    <n v="37.011899999999997"/>
    <n v="-121.61499999999999"/>
    <m/>
    <s v="LLAGAS-2107"/>
    <m/>
    <m/>
    <s v="Herbaceous"/>
    <m/>
    <m/>
    <m/>
    <m/>
    <m/>
    <m/>
    <m/>
    <s v="N"/>
    <s v="N"/>
    <m/>
    <m/>
    <s v="     "/>
    <m/>
    <m/>
    <m/>
    <m/>
    <m/>
    <m/>
    <m/>
    <m/>
    <m/>
    <m/>
    <m/>
    <m/>
    <m/>
    <m/>
    <m/>
    <m/>
    <m/>
    <m/>
    <m/>
  </r>
  <r>
    <x v="1741"/>
    <s v="     "/>
    <d v="2018-04-05T00:00:00"/>
    <d v="1899-12-30T17:03:59"/>
    <s v="14"/>
    <x v="1"/>
    <s v="4"/>
    <x v="4"/>
    <d v="2018-04-05T00:00:00"/>
    <d v="1899-12-30T17:03:00"/>
    <s v="house burning down - waiting for FD response "/>
    <s v="     "/>
    <x v="0"/>
    <m/>
    <x v="0"/>
    <m/>
    <m/>
    <m/>
    <m/>
    <s v="1085092287"/>
    <m/>
    <m/>
    <s v="     "/>
    <x v="1"/>
    <x v="1"/>
    <m/>
    <x v="1"/>
    <m/>
    <m/>
    <m/>
    <m/>
    <x v="1"/>
    <m/>
    <s v="Other"/>
    <m/>
    <m/>
    <m/>
    <m/>
    <m/>
    <m/>
    <m/>
    <m/>
    <m/>
    <m/>
    <s v="     "/>
    <x v="0"/>
    <m/>
    <m/>
    <m/>
    <m/>
    <m/>
    <m/>
    <m/>
    <m/>
    <m/>
    <m/>
    <m/>
    <m/>
    <m/>
    <m/>
    <m/>
    <s v="N"/>
    <s v="N"/>
    <m/>
    <m/>
    <s v="     "/>
    <m/>
    <m/>
    <m/>
    <m/>
    <m/>
    <m/>
    <m/>
    <m/>
    <m/>
    <m/>
    <m/>
    <m/>
    <m/>
    <m/>
    <m/>
    <m/>
    <m/>
    <m/>
    <m/>
  </r>
  <r>
    <x v="1742"/>
    <s v="     "/>
    <d v="2018-04-12T00:00:00"/>
    <d v="1899-12-30T14:17:00"/>
    <s v="15"/>
    <x v="1"/>
    <s v="4"/>
    <x v="4"/>
    <d v="2018-04-12T00:00:00"/>
    <d v="1899-12-30T14:59:00"/>
    <s v="Backyard, Palm Tree branch contacted secondary wire. Tman remarks WOG, yes.  4/17/18 rcvd VM report, 6x6 fire burnt fence."/>
    <s v="     "/>
    <x v="0"/>
    <m/>
    <x v="1"/>
    <s v="N"/>
    <s v="65706"/>
    <s v="18-0031819"/>
    <m/>
    <m/>
    <m/>
    <m/>
    <s v="     "/>
    <x v="0"/>
    <x v="0"/>
    <m/>
    <x v="0"/>
    <m/>
    <s v="&lt;3 meters of linear travel"/>
    <m/>
    <s v="Vegetation"/>
    <x v="0"/>
    <s v="Vegetation"/>
    <s v="Contact from object"/>
    <s v="Vegetation"/>
    <m/>
    <s v="Contact - Vegetation"/>
    <s v="Conductor - Secondary"/>
    <m/>
    <s v="Overhead"/>
    <m/>
    <m/>
    <m/>
    <s v="MTR#1008080299"/>
    <s v="     "/>
    <x v="2"/>
    <m/>
    <n v="34.966000000000001"/>
    <n v="-120.428"/>
    <m/>
    <s v="SANTA-MARIA-1106"/>
    <m/>
    <m/>
    <s v="Urban"/>
    <m/>
    <m/>
    <m/>
    <m/>
    <m/>
    <m/>
    <m/>
    <s v="N"/>
    <s v="N"/>
    <m/>
    <m/>
    <s v="     "/>
    <n v="34.575800000000001"/>
    <n v="-120.25409999999999"/>
    <s v="Apr 16 2018 12:00AM"/>
    <s v="WindBlew"/>
    <s v="EVIDENCE OF FAN PALM STUMP AT FAULT LOCATION. EVIDENCE OF FIRE. FIRE INVESTIGATION WILL BE COMPLETED 4/16/18. NO FURTHER WORK NECESSARY."/>
    <s v="PALF"/>
    <s v="20"/>
    <s v="17"/>
    <s v="1"/>
    <m/>
    <m/>
    <m/>
    <m/>
    <m/>
    <m/>
    <m/>
    <s v="CrossArm"/>
    <s v="BareWire"/>
    <s v="0"/>
  </r>
  <r>
    <x v="1743"/>
    <s v="     "/>
    <d v="2018-04-16T00:00:00"/>
    <d v="1899-12-30T20:02:41"/>
    <s v="16"/>
    <x v="1"/>
    <s v="4"/>
    <x v="4"/>
    <d v="2018-04-16T00:00:00"/>
    <d v="1899-12-30T18:21:00"/>
    <s v="ILIS - WOG, yes. Oak tree made contact w/wire.  4/19/18 VM report rcvd:  2 burned areas, 122'x155' and 68'x45'."/>
    <s v="     "/>
    <x v="0"/>
    <m/>
    <x v="1"/>
    <s v="N"/>
    <s v="68314"/>
    <s v="18-0032836"/>
    <m/>
    <m/>
    <m/>
    <m/>
    <s v="     "/>
    <x v="0"/>
    <x v="0"/>
    <m/>
    <x v="0"/>
    <m/>
    <s v="&lt;0.25"/>
    <m/>
    <s v="Vegetation"/>
    <x v="0"/>
    <s v="Vegetation"/>
    <s v="Contact from object"/>
    <s v="Vegetation"/>
    <m/>
    <s v="Contact - Vegetation"/>
    <s v="Conductor"/>
    <m/>
    <s v="Overhead"/>
    <m/>
    <m/>
    <m/>
    <s v="20151"/>
    <s v="     "/>
    <x v="1"/>
    <m/>
    <n v="35.436500000000002"/>
    <n v="-118.895"/>
    <m/>
    <s v="KERN-OIL-1106"/>
    <m/>
    <m/>
    <s v="Urban"/>
    <m/>
    <m/>
    <m/>
    <m/>
    <m/>
    <m/>
    <m/>
    <s v="N"/>
    <s v="N"/>
    <m/>
    <m/>
    <s v="     "/>
    <m/>
    <m/>
    <m/>
    <m/>
    <m/>
    <m/>
    <m/>
    <m/>
    <m/>
    <m/>
    <m/>
    <m/>
    <m/>
    <m/>
    <m/>
    <m/>
    <m/>
    <m/>
    <m/>
  </r>
  <r>
    <x v="1744"/>
    <s v="     "/>
    <d v="2018-04-23T00:00:00"/>
    <d v="1899-12-30T00:00:00"/>
    <s v="17"/>
    <x v="1"/>
    <s v="4"/>
    <x v="4"/>
    <m/>
    <m/>
    <s v="bird nest"/>
    <s v="     "/>
    <x v="4"/>
    <m/>
    <x v="1"/>
    <s v="N"/>
    <m/>
    <m/>
    <s v="INT-10949"/>
    <m/>
    <m/>
    <m/>
    <s v="     "/>
    <x v="0"/>
    <x v="0"/>
    <m/>
    <x v="2"/>
    <m/>
    <s v="Unknown"/>
    <m/>
    <s v="Contact - Animal - Other"/>
    <x v="6"/>
    <s v="Contact - Animal"/>
    <s v="Contact from object"/>
    <s v="Contact - Animal"/>
    <m/>
    <s v="Contact - Animal"/>
    <s v="Crossarm"/>
    <m/>
    <m/>
    <m/>
    <m/>
    <m/>
    <m/>
    <s v="     "/>
    <x v="1"/>
    <m/>
    <n v="37.613799999999998"/>
    <n v="-121.361"/>
    <m/>
    <m/>
    <m/>
    <m/>
    <s v="Agriculture"/>
    <m/>
    <m/>
    <m/>
    <m/>
    <m/>
    <m/>
    <m/>
    <s v="N"/>
    <s v="N"/>
    <m/>
    <m/>
    <s v="     "/>
    <m/>
    <m/>
    <m/>
    <m/>
    <m/>
    <m/>
    <m/>
    <m/>
    <m/>
    <m/>
    <m/>
    <m/>
    <m/>
    <m/>
    <m/>
    <m/>
    <m/>
    <m/>
    <m/>
  </r>
  <r>
    <x v="1745"/>
    <s v="     "/>
    <d v="2018-04-24T00:00:00"/>
    <d v="1899-12-30T00:00:00"/>
    <s v="17"/>
    <x v="1"/>
    <s v="4"/>
    <x v="4"/>
    <m/>
    <m/>
    <s v="3/25/18 spoke w/Luke (T-man) stated that squirrel chewed up service drop causing neutral to be damaged which caused the fire to the underside of roof line of communication box."/>
    <s v="     "/>
    <x v="0"/>
    <m/>
    <x v="1"/>
    <s v="N"/>
    <s v="73283"/>
    <m/>
    <m/>
    <m/>
    <m/>
    <m/>
    <s v="     "/>
    <x v="0"/>
    <x v="0"/>
    <m/>
    <x v="0"/>
    <m/>
    <s v="Structure-only"/>
    <m/>
    <s v="Contact - Animal - Other"/>
    <x v="6"/>
    <s v="Contact - Animal"/>
    <s v="Contact from object"/>
    <s v="Contact - Animal"/>
    <m/>
    <s v="Contact - Animal"/>
    <s v="Service Drop"/>
    <m/>
    <m/>
    <m/>
    <m/>
    <m/>
    <m/>
    <s v="     "/>
    <x v="2"/>
    <m/>
    <n v="36.811199999999999"/>
    <n v="-119.82599999999999"/>
    <m/>
    <s v="ASHLAN-AVE-2115"/>
    <m/>
    <m/>
    <s v="Urban"/>
    <m/>
    <m/>
    <m/>
    <m/>
    <m/>
    <m/>
    <m/>
    <s v="N"/>
    <s v="N"/>
    <m/>
    <m/>
    <s v="     "/>
    <m/>
    <m/>
    <m/>
    <m/>
    <m/>
    <m/>
    <m/>
    <m/>
    <m/>
    <m/>
    <m/>
    <m/>
    <m/>
    <m/>
    <m/>
    <m/>
    <m/>
    <m/>
    <m/>
  </r>
  <r>
    <x v="1746"/>
    <s v="     "/>
    <d v="2018-04-24T00:00:00"/>
    <d v="1899-12-30T00:00:00"/>
    <s v="17"/>
    <x v="1"/>
    <s v="4"/>
    <x v="4"/>
    <m/>
    <m/>
    <s v="No ILIS.  EC photo, wire down, but not touching ground.  Per FD arcing sparked fire."/>
    <s v="     "/>
    <x v="0"/>
    <m/>
    <x v="1"/>
    <s v="N"/>
    <m/>
    <m/>
    <m/>
    <m/>
    <m/>
    <m/>
    <s v="     "/>
    <x v="0"/>
    <x v="0"/>
    <m/>
    <x v="0"/>
    <m/>
    <s v="&lt;0.25"/>
    <m/>
    <s v="Equipment - PG&amp;E"/>
    <x v="4"/>
    <s v="Equipment - PG&amp;E"/>
    <s v="All types of equipment / facility failure"/>
    <s v="Conductor"/>
    <s v="Conductor"/>
    <m/>
    <m/>
    <m/>
    <m/>
    <m/>
    <s v="Conductor - Secondary"/>
    <m/>
    <m/>
    <s v="     "/>
    <x v="1"/>
    <m/>
    <n v="36.386000000000003"/>
    <n v="-119.776"/>
    <m/>
    <m/>
    <m/>
    <m/>
    <s v="Agriculture"/>
    <m/>
    <m/>
    <m/>
    <m/>
    <m/>
    <m/>
    <m/>
    <s v="N"/>
    <s v="N"/>
    <m/>
    <m/>
    <s v="     "/>
    <m/>
    <m/>
    <m/>
    <m/>
    <m/>
    <m/>
    <m/>
    <m/>
    <m/>
    <m/>
    <m/>
    <m/>
    <m/>
    <m/>
    <m/>
    <m/>
    <m/>
    <m/>
    <m/>
  </r>
  <r>
    <x v="1747"/>
    <s v="     "/>
    <d v="2018-04-27T00:00:00"/>
    <d v="1899-12-30T12:55:07"/>
    <s v="17"/>
    <x v="1"/>
    <s v="4"/>
    <x v="4"/>
    <d v="2018-04-27T00:00:00"/>
    <d v="1899-12-30T12:48:00"/>
    <s v="VM confirm it's HFTD. ILIS - WOG, yes.  EC has pics; unable to determine size of fire.  4/30 email to VM for investigation. 5/3/18 rcvd VM report."/>
    <s v="     "/>
    <x v="0"/>
    <m/>
    <x v="1"/>
    <s v="N"/>
    <s v="75445"/>
    <s v="18-0036310"/>
    <m/>
    <m/>
    <m/>
    <m/>
    <s v="     "/>
    <x v="0"/>
    <x v="0"/>
    <m/>
    <x v="0"/>
    <m/>
    <s v="&lt;0.25"/>
    <m/>
    <s v="Vegetation"/>
    <x v="0"/>
    <s v="Vegetation"/>
    <s v="Contact from object"/>
    <s v="Vegetation"/>
    <m/>
    <s v="Contact - Vegetation"/>
    <s v="Conductor"/>
    <m/>
    <s v="Overhead"/>
    <m/>
    <m/>
    <m/>
    <s v="86696"/>
    <s v="     "/>
    <x v="1"/>
    <n v="330"/>
    <n v="39.171700000000001"/>
    <n v="-120.86499999999999"/>
    <m/>
    <s v="BONNIE-NOOK-1101"/>
    <m/>
    <m/>
    <s v="Conifer Forest"/>
    <m/>
    <m/>
    <m/>
    <m/>
    <m/>
    <m/>
    <m/>
    <s v="N"/>
    <s v="N"/>
    <m/>
    <m/>
    <s v="     "/>
    <m/>
    <m/>
    <s v="May  1 2018 12:00AM"/>
    <s v="Unverified"/>
    <s v="See corresponding outage investigation (same number - 18-0036310) for Bonnie Nook 1101. Outages are associated."/>
    <m/>
    <m/>
    <m/>
    <m/>
    <m/>
    <m/>
    <m/>
    <m/>
    <m/>
    <m/>
    <m/>
    <m/>
    <m/>
    <m/>
  </r>
  <r>
    <x v="1748"/>
    <s v="     "/>
    <d v="2018-04-27T00:00:00"/>
    <d v="1899-12-30T08:13:00"/>
    <s v="17"/>
    <x v="1"/>
    <s v="4"/>
    <x v="4"/>
    <d v="2018-04-27T00:00:00"/>
    <d v="1899-12-30T08:13:00"/>
    <s v="VM photo looks to be greater than one meter. Tree came down on wires, wires are hanging and there is complete outage. Primary line to ground fault. Veg sharepoint has incident data here: \\rcshare-nas05\VM\PLANNING\Business Analyst\02)PRIVILEGED_VMFireIncidents\2018\18-0036114_NV_NotReportable"/>
    <s v="     "/>
    <x v="3"/>
    <m/>
    <x v="0"/>
    <m/>
    <m/>
    <s v="18-0036114"/>
    <m/>
    <m/>
    <m/>
    <m/>
    <s v="     "/>
    <x v="0"/>
    <x v="0"/>
    <m/>
    <x v="0"/>
    <m/>
    <s v="1 meter - &lt; 3 meters"/>
    <m/>
    <s v="Vegetation"/>
    <x v="0"/>
    <s v="Vegetation"/>
    <s v="Contact from object"/>
    <s v="Veg. contact"/>
    <m/>
    <s v="Contact - Vegetation"/>
    <s v="Conductor - Primary"/>
    <s v="0"/>
    <s v="Overhead"/>
    <m/>
    <s v="Conductor - Primary"/>
    <m/>
    <m/>
    <s v="     "/>
    <x v="0"/>
    <m/>
    <n v="39.742038299999997"/>
    <n v="-121.8730283"/>
    <m/>
    <m/>
    <m/>
    <m/>
    <s v="Urban"/>
    <n v="7.5000000000000002E-4"/>
    <m/>
    <m/>
    <m/>
    <m/>
    <m/>
    <m/>
    <s v="N"/>
    <s v="N"/>
    <m/>
    <m/>
    <s v="     "/>
    <n v="39.742038299999997"/>
    <n v="-121.8730283"/>
    <s v="Apr 30 2018 12:00AM"/>
    <s v="TrunkFail"/>
    <s v="Neighbor at 2287 Fern Ave noted that large tree in front of 2108 Fern Ave failed at same time as outage &amp; conductor was on the ground in front of her house @2279.  English Walnut failed approximately 8 feet from ground at 2108 Fern Ave.  Tree information in description tree cleaned up, height &amp; condition of canopy information.  With height unknown, unknown if tree contacted conductors, service drop or phone &amp;  cable lines.  No VMD records for Walnut tree at 2108 Fern.  Two small perennials burned in Yard"/>
    <s v="WALE"/>
    <s v="40"/>
    <s v="30"/>
    <s v="40"/>
    <s v="None"/>
    <s v="Severe"/>
    <s v="N"/>
    <s v="1"/>
    <m/>
    <s v="Valley"/>
    <s v="D"/>
    <s v="Triangle"/>
    <s v="BareWire"/>
    <s v="0"/>
  </r>
  <r>
    <x v="1749"/>
    <s v="     "/>
    <d v="2018-04-29T00:00:00"/>
    <d v="1899-12-30T12:14:01"/>
    <s v="18"/>
    <x v="1"/>
    <s v="4"/>
    <x v="4"/>
    <d v="2018-04-29T00:00:00"/>
    <d v="1899-12-30T11:54:00"/>
    <s v="ILIS - WOG, no.  Flashed TX, primary bushings due to nest.  20 sq.ft. grass fire."/>
    <s v="     "/>
    <x v="0"/>
    <m/>
    <x v="1"/>
    <s v="N"/>
    <s v="76218"/>
    <s v="18-0036609"/>
    <m/>
    <m/>
    <m/>
    <m/>
    <s v="     "/>
    <x v="0"/>
    <x v="0"/>
    <m/>
    <x v="0"/>
    <m/>
    <s v="&lt;3 meters of linear travel"/>
    <m/>
    <s v="Contact - Animal - Other"/>
    <x v="6"/>
    <s v="Contact - Animal"/>
    <s v="Contact from object"/>
    <s v="Contact - Animal"/>
    <m/>
    <s v="Contact - Animal"/>
    <s v="Transformer"/>
    <m/>
    <s v="Overhead"/>
    <m/>
    <m/>
    <m/>
    <s v="2473F"/>
    <s v="     "/>
    <x v="2"/>
    <m/>
    <n v="36.134599999999999"/>
    <n v="-119.54900000000001"/>
    <m/>
    <s v="CORCORAN-1104"/>
    <m/>
    <m/>
    <s v="Water"/>
    <m/>
    <m/>
    <m/>
    <m/>
    <m/>
    <m/>
    <m/>
    <s v="N"/>
    <s v="N"/>
    <m/>
    <m/>
    <s v="     "/>
    <m/>
    <m/>
    <m/>
    <m/>
    <m/>
    <m/>
    <m/>
    <m/>
    <m/>
    <m/>
    <m/>
    <m/>
    <m/>
    <m/>
    <m/>
    <m/>
    <m/>
    <m/>
    <m/>
  </r>
  <r>
    <x v="1750"/>
    <s v="     "/>
    <d v="2018-04-30T00:00:00"/>
    <d v="1899-12-30T00:00:00"/>
    <s v="18"/>
    <x v="1"/>
    <s v="4"/>
    <x v="4"/>
    <d v="2018-04-30T00:00:00"/>
    <d v="1899-12-30T15:14:00"/>
    <s v="5/1/18 spoke w/T-man, Jose Tirado, 805-459-8256.  He confirmed size of fire greater than 3 meters but less than .25 acre.  5/1/18 sent email to VM to get copy of report and advise CPUC reportable only. Coincidently VM-Justin Kephart home impacted by outag"/>
    <s v="     "/>
    <x v="0"/>
    <m/>
    <x v="1"/>
    <s v="N"/>
    <s v="76886"/>
    <s v="18-0036977"/>
    <m/>
    <m/>
    <m/>
    <m/>
    <s v="     "/>
    <x v="0"/>
    <x v="0"/>
    <m/>
    <x v="0"/>
    <m/>
    <s v="&lt;0.25"/>
    <m/>
    <s v="Vegetation"/>
    <x v="0"/>
    <s v="Vegetation"/>
    <s v="Contact from object"/>
    <s v="Vegetation"/>
    <m/>
    <s v="Contact - Vegetation"/>
    <s v="Conductor"/>
    <m/>
    <s v="Overhead"/>
    <m/>
    <m/>
    <m/>
    <s v="M21"/>
    <s v="     "/>
    <x v="0"/>
    <m/>
    <n v="35.043700000000001"/>
    <n v="-120.494"/>
    <m/>
    <s v="MESA-1103"/>
    <m/>
    <m/>
    <s v="Hardwood Woodland"/>
    <m/>
    <m/>
    <m/>
    <m/>
    <m/>
    <m/>
    <m/>
    <s v="N"/>
    <s v="N"/>
    <m/>
    <m/>
    <s v="     "/>
    <n v="35.043599999999998"/>
    <n v="-120.49420000000001"/>
    <s v="May  1 2018 12:00AM"/>
    <s v="BranchFail"/>
    <s v="EVIDENCE OF LIVE GREEN BLUE GUM EUCALYPTUS BRANCH FAILURE AT FAULT LOCATION. EVIDENCE OF FIRE. FIRE INVESTIGATION WILL BE COMPLETED 5/1/2018. NO FURTHER WORK NECESSARY_x000d__x000a_"/>
    <s v="EUCB"/>
    <s v="100"/>
    <s v="36"/>
    <s v="15"/>
    <s v="None"/>
    <s v="None"/>
    <s v="N"/>
    <s v="1"/>
    <m/>
    <s v="Valley"/>
    <s v="D"/>
    <s v="CrossArm"/>
    <s v="BareWire"/>
    <s v="0"/>
  </r>
  <r>
    <x v="1751"/>
    <s v="     "/>
    <d v="2018-05-04T00:00:00"/>
    <d v="1899-12-30T00:00:00"/>
    <s v="18"/>
    <x v="1"/>
    <s v="5"/>
    <x v="4"/>
    <m/>
    <m/>
    <m/>
    <s v="     "/>
    <x v="0"/>
    <m/>
    <x v="1"/>
    <s v="N"/>
    <m/>
    <m/>
    <m/>
    <m/>
    <m/>
    <m/>
    <s v="     "/>
    <x v="0"/>
    <x v="0"/>
    <m/>
    <x v="0"/>
    <m/>
    <s v="&lt;0.25"/>
    <m/>
    <s v="Unknown"/>
    <x v="5"/>
    <s v="Unknown"/>
    <s v="Other"/>
    <s v="Unknown"/>
    <m/>
    <m/>
    <m/>
    <m/>
    <m/>
    <m/>
    <m/>
    <m/>
    <m/>
    <s v="     "/>
    <x v="1"/>
    <m/>
    <n v="38.014800000000001"/>
    <n v="-121.999"/>
    <m/>
    <m/>
    <m/>
    <m/>
    <s v="Urban"/>
    <m/>
    <m/>
    <m/>
    <m/>
    <m/>
    <m/>
    <m/>
    <s v="N"/>
    <s v="N"/>
    <m/>
    <m/>
    <s v="     "/>
    <m/>
    <m/>
    <m/>
    <m/>
    <m/>
    <m/>
    <m/>
    <m/>
    <m/>
    <m/>
    <m/>
    <m/>
    <m/>
    <m/>
    <m/>
    <m/>
    <m/>
    <m/>
    <m/>
  </r>
  <r>
    <x v="1752"/>
    <s v="     "/>
    <d v="2018-05-06T00:00:00"/>
    <d v="1899-12-30T00:00:00"/>
    <s v="19"/>
    <x v="1"/>
    <s v="5"/>
    <x v="4"/>
    <d v="2018-05-06T00:00:00"/>
    <d v="1899-12-30T15:02:00"/>
    <s v="&quot;REMOVED BALLOONS FROM LINE. SMALL GRASS FIRE ON DITCH BANK&quot;"/>
    <s v="     "/>
    <x v="0"/>
    <m/>
    <x v="1"/>
    <s v="N"/>
    <s v="80316"/>
    <s v="18-0038644"/>
    <m/>
    <m/>
    <m/>
    <m/>
    <s v="     "/>
    <x v="0"/>
    <x v="0"/>
    <m/>
    <x v="0"/>
    <m/>
    <s v="&lt;0.25"/>
    <m/>
    <s v="Contact - 3rd Party"/>
    <x v="12"/>
    <s v="Contact - 3rd Party"/>
    <s v="Contact from object"/>
    <s v="Contact - Balloon"/>
    <m/>
    <s v="Contact - Balloon"/>
    <s v="Conductor"/>
    <m/>
    <s v="Overhead"/>
    <m/>
    <m/>
    <m/>
    <s v="4104"/>
    <s v="     "/>
    <x v="0"/>
    <m/>
    <n v="39.1449"/>
    <n v="-122.08"/>
    <m/>
    <s v="WILLIAMS-1102"/>
    <m/>
    <m/>
    <s v="Urban"/>
    <m/>
    <m/>
    <m/>
    <m/>
    <m/>
    <m/>
    <m/>
    <s v="N"/>
    <s v="N"/>
    <m/>
    <m/>
    <s v="     "/>
    <m/>
    <m/>
    <m/>
    <m/>
    <m/>
    <m/>
    <m/>
    <m/>
    <m/>
    <m/>
    <m/>
    <m/>
    <m/>
    <m/>
    <m/>
    <m/>
    <m/>
    <m/>
    <m/>
  </r>
  <r>
    <x v="1753"/>
    <s v="     "/>
    <d v="2018-05-08T00:00:00"/>
    <d v="1899-12-30T00:00:00"/>
    <s v="19"/>
    <x v="1"/>
    <s v="5"/>
    <x v="4"/>
    <d v="2018-05-08T00:00:00"/>
    <d v="1899-12-30T17:49:00"/>
    <s v="&quot;TREE GREW INTO SECONDARY GETTING WIRES TOGETHER WHEN WIND BLOWS&quot;"/>
    <s v="     "/>
    <x v="0"/>
    <m/>
    <x v="1"/>
    <s v="N"/>
    <s v="81854"/>
    <s v="18-0039383"/>
    <m/>
    <m/>
    <m/>
    <m/>
    <s v="     "/>
    <x v="0"/>
    <x v="0"/>
    <m/>
    <x v="0"/>
    <m/>
    <s v="&lt;3 meters of linear travel"/>
    <m/>
    <s v="Vegetation"/>
    <x v="0"/>
    <s v="Vegetation"/>
    <s v="Contact from object"/>
    <s v="Vegetation"/>
    <m/>
    <s v="Contact - Vegetation"/>
    <s v="Conductor - Secondary"/>
    <m/>
    <s v="Overhead"/>
    <m/>
    <m/>
    <m/>
    <s v="MTR#1008106114"/>
    <s v="     "/>
    <x v="0"/>
    <m/>
    <n v="38.2545"/>
    <n v="-122.453"/>
    <m/>
    <s v="SONOMA-1107"/>
    <m/>
    <m/>
    <s v="Urban"/>
    <m/>
    <m/>
    <m/>
    <m/>
    <m/>
    <m/>
    <m/>
    <s v="N"/>
    <s v="N"/>
    <m/>
    <m/>
    <s v="     "/>
    <n v="38.254632100000002"/>
    <n v="-122.4528613"/>
    <s v="May 10 2018  9:20AM"/>
    <s v="TreeGrew"/>
    <s v="Locust tree covered in Ivy appears to have grown into stacked/vertical secondary line causing contact and arcing between lines. 1 spacer had been or was broken during event."/>
    <s v="LOCH"/>
    <s v="35"/>
    <s v="16"/>
    <s v="0"/>
    <m/>
    <m/>
    <m/>
    <m/>
    <m/>
    <m/>
    <m/>
    <s v="Vertical"/>
    <s v="BareWire"/>
    <s v="6"/>
  </r>
  <r>
    <x v="1754"/>
    <s v="     "/>
    <d v="2018-05-09T00:00:00"/>
    <d v="1899-12-30T00:00:00"/>
    <s v="19"/>
    <x v="1"/>
    <s v="5"/>
    <x v="4"/>
    <d v="2018-05-09T00:00:00"/>
    <d v="1899-12-30T14:00:00"/>
    <s v="Wire-down was probable fire cause, but unclear what caused wire-down"/>
    <s v="     "/>
    <x v="0"/>
    <m/>
    <x v="1"/>
    <s v="N"/>
    <s v="82502"/>
    <s v="18-0039683"/>
    <m/>
    <m/>
    <m/>
    <m/>
    <s v="     "/>
    <x v="0"/>
    <x v="0"/>
    <m/>
    <x v="0"/>
    <m/>
    <s v="0.26-9.99"/>
    <m/>
    <s v="Equipment - PG&amp;E"/>
    <x v="4"/>
    <s v="Equipment - PG&amp;E"/>
    <s v="All types of equipment / facility failure"/>
    <s v="Conductor"/>
    <s v="Conductor"/>
    <m/>
    <m/>
    <m/>
    <s v="Overhead"/>
    <m/>
    <s v="Conductor - Primary"/>
    <m/>
    <s v="560"/>
    <s v="     "/>
    <x v="1"/>
    <n v="140"/>
    <n v="38.557600000000001"/>
    <n v="-123.304"/>
    <m/>
    <s v="FORT-ROSS-1121"/>
    <m/>
    <m/>
    <s v="Herbaceous"/>
    <m/>
    <m/>
    <m/>
    <m/>
    <m/>
    <m/>
    <m/>
    <s v="N"/>
    <s v="N"/>
    <m/>
    <m/>
    <s v="     "/>
    <n v="38.591000000000001"/>
    <n v="-123.34269999999999"/>
    <s v="May 11 2018  8:00AM"/>
    <s v="TrunkFail"/>
    <s v="LARGE PINE 24 WEST OF PRIMARY 12KV LINES UPROOTED FALLING INTO ANOTHER PINE (52 TALL, 29DBH) BOTH TREES FELL INTO PRIMARY LINES CAUSING 1.75 ACRE VEGETATION FIRE.GROUND AT ROOT BASS WAS MUDDY/WET"/>
    <s v="PINE"/>
    <s v="90"/>
    <s v="27"/>
    <s v="24"/>
    <s v="Slight"/>
    <s v="Slight"/>
    <s v="N"/>
    <s v="1"/>
    <m/>
    <s v="Plain"/>
    <s v="A"/>
    <s v="CrossArm"/>
    <s v="BareWire"/>
    <m/>
  </r>
  <r>
    <x v="1755"/>
    <s v="     "/>
    <d v="2018-05-09T00:00:00"/>
    <d v="1899-12-30T00:00:00"/>
    <s v="19"/>
    <x v="1"/>
    <s v="5"/>
    <x v="4"/>
    <m/>
    <m/>
    <s v="&quot;L1249 n.g. blew 2 fuses and caused small grass fire&quot;"/>
    <s v="     "/>
    <x v="0"/>
    <m/>
    <x v="1"/>
    <s v="N"/>
    <m/>
    <m/>
    <m/>
    <m/>
    <m/>
    <m/>
    <s v="     "/>
    <x v="0"/>
    <x v="0"/>
    <m/>
    <x v="0"/>
    <m/>
    <s v="&lt;0.25"/>
    <m/>
    <s v="Equipment - PG&amp;E"/>
    <x v="11"/>
    <s v="Equipment - PG&amp;E"/>
    <s v="All types of equipment / facility failure"/>
    <s v="Capacitor Bank"/>
    <s v="Capacitor Bank"/>
    <m/>
    <m/>
    <m/>
    <m/>
    <m/>
    <s v="Capacitor Bank"/>
    <m/>
    <m/>
    <s v="     "/>
    <x v="0"/>
    <m/>
    <n v="35.400100000000002"/>
    <n v="-118.89700000000001"/>
    <m/>
    <m/>
    <m/>
    <m/>
    <s v="Herbaceous"/>
    <m/>
    <m/>
    <m/>
    <m/>
    <m/>
    <m/>
    <m/>
    <s v="N"/>
    <s v="N"/>
    <m/>
    <m/>
    <s v="     "/>
    <m/>
    <m/>
    <m/>
    <m/>
    <m/>
    <m/>
    <m/>
    <m/>
    <m/>
    <m/>
    <m/>
    <m/>
    <m/>
    <m/>
    <m/>
    <m/>
    <m/>
    <m/>
    <m/>
  </r>
  <r>
    <x v="1756"/>
    <s v="     "/>
    <d v="2018-05-11T00:00:00"/>
    <d v="1899-12-30T00:00:00"/>
    <s v="19"/>
    <x v="1"/>
    <s v="5"/>
    <x v="4"/>
    <d v="2018-05-11T00:00:00"/>
    <d v="1899-12-30T12:45:00"/>
    <s v="Per ILIS, cause = tree fell into line.  Caused wire-down and other equipment damage"/>
    <s v="     "/>
    <x v="0"/>
    <m/>
    <x v="1"/>
    <s v="N"/>
    <s v="84003"/>
    <s v="18-0040310"/>
    <m/>
    <m/>
    <m/>
    <m/>
    <s v="     "/>
    <x v="0"/>
    <x v="0"/>
    <m/>
    <x v="0"/>
    <m/>
    <s v="&lt;0.25"/>
    <m/>
    <s v="Vegetation"/>
    <x v="0"/>
    <s v="Vegetation"/>
    <s v="Contact from object"/>
    <s v="Vegetation"/>
    <m/>
    <s v="Contact - Vegetation"/>
    <s v="Crossarm"/>
    <m/>
    <s v="Overhead"/>
    <m/>
    <m/>
    <m/>
    <s v="2072"/>
    <s v="     "/>
    <x v="1"/>
    <m/>
    <n v="38.9193"/>
    <n v="-121.247"/>
    <m/>
    <s v="LINCOLN-1104"/>
    <m/>
    <m/>
    <s v="Urban"/>
    <m/>
    <m/>
    <m/>
    <m/>
    <m/>
    <m/>
    <m/>
    <s v="N"/>
    <s v="N"/>
    <m/>
    <m/>
    <s v="     "/>
    <n v="38.922649999999997"/>
    <n v="-121.24699"/>
    <s v="Jun  6 2018 12:00AM"/>
    <s v="TrunkFail"/>
    <s v="Green 50ft X 30&quot; Cottonwood trunk failed 3ft above ground falling into 12kV line  slight defects present on outside of trunk 10ft above ground old branch wound. Severe defects on inside of trunk major heart rot and hollow. Cottonwood tree was side trimmed for 20ft clearance and to remove all dead limbs on 09/29/2017 WR#CS-SA-1005-665. 2 small fires at location 1st fire was 8ft X 90ft 2nd fire was 6ft X 50ft. Fire report filed in shared drive."/>
    <s v="COTT"/>
    <s v="50"/>
    <s v="30"/>
    <s v="19"/>
    <s v="Slight"/>
    <s v="Slight"/>
    <s v="N"/>
    <s v="1"/>
    <m/>
    <s v="Valley"/>
    <s v="D"/>
    <s v="CrossArm"/>
    <s v="BareWire"/>
    <s v="3"/>
  </r>
  <r>
    <x v="1757"/>
    <s v="     "/>
    <d v="2018-05-11T00:00:00"/>
    <d v="1899-12-30T00:00:00"/>
    <s v="19"/>
    <x v="1"/>
    <s v="5"/>
    <x v="4"/>
    <d v="2018-05-11T00:00:00"/>
    <d v="1899-12-30T10:13:00"/>
    <s v="ILIS cause - &quot;Vegetation, Tree - fell into line&quot;"/>
    <s v="     "/>
    <x v="0"/>
    <m/>
    <x v="1"/>
    <s v="N"/>
    <s v="83837"/>
    <m/>
    <m/>
    <m/>
    <m/>
    <m/>
    <s v="     "/>
    <x v="0"/>
    <x v="0"/>
    <m/>
    <x v="0"/>
    <m/>
    <s v="&lt;3 meters of linear travel"/>
    <m/>
    <s v="Vegetation"/>
    <x v="0"/>
    <s v="Vegetation"/>
    <s v="Contact from object"/>
    <s v="Vegetation"/>
    <m/>
    <s v="Contact - Vegetation"/>
    <s v="Conductor"/>
    <m/>
    <m/>
    <m/>
    <m/>
    <m/>
    <m/>
    <s v="     "/>
    <x v="2"/>
    <n v="180"/>
    <n v="38.387799999999999"/>
    <n v="-122.989"/>
    <m/>
    <s v="MOLINO-1102"/>
    <m/>
    <m/>
    <s v="Conifer Forest"/>
    <m/>
    <m/>
    <m/>
    <m/>
    <m/>
    <m/>
    <m/>
    <s v="N"/>
    <s v="N"/>
    <m/>
    <m/>
    <s v="     "/>
    <m/>
    <m/>
    <m/>
    <m/>
    <m/>
    <m/>
    <m/>
    <m/>
    <m/>
    <m/>
    <m/>
    <m/>
    <m/>
    <m/>
    <m/>
    <m/>
    <m/>
    <m/>
    <m/>
  </r>
  <r>
    <x v="1758"/>
    <s v="     "/>
    <d v="2018-05-11T00:00:00"/>
    <d v="1899-12-30T00:00:00"/>
    <s v="19"/>
    <x v="1"/>
    <s v="5"/>
    <x v="4"/>
    <d v="2018-05-11T00:00:00"/>
    <d v="1899-12-30T17:43:00"/>
    <s v="T-men FAS remarks:  &quot;Wire seperated and fell to ground causing grass fire.&quot;  Per ILIS and FAS, wind could be a contributing factor separating conductor from vibration damper."/>
    <s v="     "/>
    <x v="0"/>
    <m/>
    <x v="1"/>
    <s v="N"/>
    <s v="84335"/>
    <s v="18-0040415"/>
    <m/>
    <m/>
    <m/>
    <m/>
    <s v="     "/>
    <x v="0"/>
    <x v="0"/>
    <m/>
    <x v="0"/>
    <m/>
    <s v="0.26-9.99"/>
    <m/>
    <s v="Equipment - PG&amp;E"/>
    <x v="4"/>
    <s v="Equipment - PG&amp;E"/>
    <s v="All types of equipment / facility failure"/>
    <s v="Conductor"/>
    <s v="Conductor"/>
    <m/>
    <m/>
    <m/>
    <s v="Overhead"/>
    <m/>
    <s v="Conductor - Primary"/>
    <m/>
    <s v="85766"/>
    <s v="     "/>
    <x v="1"/>
    <n v="340"/>
    <n v="38.8202"/>
    <n v="-120.92700000000001"/>
    <m/>
    <s v="SHINGLE-SPRINGS-2109"/>
    <m/>
    <m/>
    <s v="Herbaceous"/>
    <m/>
    <m/>
    <m/>
    <m/>
    <m/>
    <m/>
    <m/>
    <s v="N"/>
    <s v="N"/>
    <m/>
    <m/>
    <s v="     "/>
    <m/>
    <m/>
    <m/>
    <m/>
    <m/>
    <m/>
    <m/>
    <m/>
    <m/>
    <m/>
    <m/>
    <m/>
    <m/>
    <m/>
    <m/>
    <m/>
    <m/>
    <m/>
    <m/>
  </r>
  <r>
    <x v="1759"/>
    <s v="     "/>
    <d v="2018-05-11T00:00:00"/>
    <d v="1899-12-30T00:00:00"/>
    <s v="19"/>
    <x v="1"/>
    <s v="5"/>
    <x v="4"/>
    <d v="2018-05-11T00:00:00"/>
    <d v="1899-12-30T15:51:00"/>
    <s v="Per ILIS, cause = tree fell into line.  Caused wire-down and started fire."/>
    <s v="     "/>
    <x v="0"/>
    <m/>
    <x v="1"/>
    <s v="N"/>
    <s v="84219"/>
    <s v="18-0040389"/>
    <m/>
    <m/>
    <m/>
    <m/>
    <s v="     "/>
    <x v="0"/>
    <x v="0"/>
    <m/>
    <x v="0"/>
    <m/>
    <s v="&lt;0.25"/>
    <m/>
    <s v="Vegetation"/>
    <x v="0"/>
    <s v="Vegetation"/>
    <s v="Contact from object"/>
    <s v="Vegetation"/>
    <m/>
    <s v="Contact - Vegetation"/>
    <s v="Conductor"/>
    <m/>
    <s v="Overhead"/>
    <m/>
    <m/>
    <m/>
    <s v="37410"/>
    <s v="     "/>
    <x v="0"/>
    <n v="105"/>
    <n v="40.326300000000003"/>
    <n v="-123.923"/>
    <m/>
    <s v="FRUITLAND-1141"/>
    <m/>
    <m/>
    <s v="Conifer Forest"/>
    <m/>
    <m/>
    <m/>
    <m/>
    <m/>
    <m/>
    <m/>
    <s v="N"/>
    <s v="N"/>
    <m/>
    <m/>
    <s v="     "/>
    <n v="40.338484000000001"/>
    <n v="-123.913624"/>
    <s v="May 14 2018 12:00AM"/>
    <s v="TrunkFail"/>
    <s v="A green douglas fir which had been topped in the past had its &quot;new&quot; leader break out and fall into the lines, starting a small fire. There was slight internal rot at the point of failure and winds were very strong at the time of the outage. Tree was two spans source of the fuses; outage and fire were one span source side. The tree was about 45 ft from where the top went into the lines. Steep ravine/canyon area."/>
    <s v="FIRD"/>
    <s v="80"/>
    <s v="16"/>
    <s v="10"/>
    <s v="Slight"/>
    <s v="None"/>
    <s v="N"/>
    <s v="1"/>
    <m/>
    <s v="Hillside"/>
    <s v="C"/>
    <s v="CrossArm"/>
    <s v="BareWire"/>
    <s v="9"/>
  </r>
  <r>
    <x v="1760"/>
    <s v="     "/>
    <d v="2018-05-12T00:00:00"/>
    <d v="1899-12-30T00:00:00"/>
    <s v="19"/>
    <x v="1"/>
    <s v="5"/>
    <x v="4"/>
    <m/>
    <m/>
    <s v="Cus called in to report &quot;transformer on fire&quot;.  Unclear what caused the fire - OIS indicated jumpers were burned and being replaced"/>
    <s v="     "/>
    <x v="0"/>
    <m/>
    <x v="1"/>
    <s v="N"/>
    <s v="85003"/>
    <m/>
    <m/>
    <m/>
    <m/>
    <m/>
    <s v="     "/>
    <x v="0"/>
    <x v="0"/>
    <m/>
    <x v="0"/>
    <m/>
    <s v="&lt;3 meters of linear travel"/>
    <m/>
    <s v="Equipment - PG&amp;E"/>
    <x v="13"/>
    <s v="Equipment - PG&amp;E"/>
    <s v="All types of equipment / facility failure"/>
    <s v="Transformer"/>
    <s v="Transformer"/>
    <m/>
    <m/>
    <m/>
    <m/>
    <m/>
    <s v="Transformer"/>
    <m/>
    <m/>
    <s v="     "/>
    <x v="0"/>
    <m/>
    <n v="38.6541"/>
    <n v="-121.764"/>
    <m/>
    <s v="PLAINFIELD-1106"/>
    <m/>
    <m/>
    <s v="Urban"/>
    <m/>
    <m/>
    <m/>
    <m/>
    <m/>
    <m/>
    <m/>
    <s v="N"/>
    <s v="N"/>
    <m/>
    <m/>
    <s v="     "/>
    <m/>
    <m/>
    <m/>
    <m/>
    <m/>
    <m/>
    <m/>
    <m/>
    <m/>
    <m/>
    <m/>
    <m/>
    <m/>
    <m/>
    <m/>
    <m/>
    <m/>
    <m/>
    <m/>
  </r>
  <r>
    <x v="1761"/>
    <s v="     "/>
    <d v="2018-05-12T00:00:00"/>
    <d v="1899-12-30T00:00:00"/>
    <s v="19"/>
    <x v="1"/>
    <s v="5"/>
    <x v="4"/>
    <d v="2018-05-13T00:00:00"/>
    <d v="1899-12-30T00:26:00"/>
    <s v="Unclear if it was PG&amp;E equipment that caused fire or otherwise.  For now, assume that the latter record more accurately reflects cause.  From ILIS - &quot;LEAKING INSULATOR CAUSED POLE FIRE, 10 SPANS S &amp; 2 W/O 24545 CTY RD 2/10 S/O OJ ON HARD TAP OJ 7 E/O 1406"/>
    <s v="     "/>
    <x v="0"/>
    <m/>
    <x v="1"/>
    <s v="N"/>
    <s v="85155"/>
    <s v="18-0040582"/>
    <m/>
    <m/>
    <m/>
    <m/>
    <s v="     "/>
    <x v="0"/>
    <x v="0"/>
    <m/>
    <x v="0"/>
    <m/>
    <s v="&lt;0.25"/>
    <m/>
    <s v="Vegetation"/>
    <x v="0"/>
    <s v="Vegetation"/>
    <s v="Contact from object"/>
    <s v="Vegetation"/>
    <m/>
    <s v="Contact - Vegetation"/>
    <s v="Insulator"/>
    <m/>
    <s v="Overhead"/>
    <m/>
    <m/>
    <m/>
    <s v="14069"/>
    <s v="     "/>
    <x v="0"/>
    <m/>
    <n v="38.911900000000003"/>
    <n v="-122.06100000000001"/>
    <m/>
    <s v="ARBUCKLE-1104"/>
    <m/>
    <m/>
    <s v="Agriculture"/>
    <m/>
    <m/>
    <m/>
    <m/>
    <m/>
    <m/>
    <m/>
    <s v="N"/>
    <s v="N"/>
    <m/>
    <m/>
    <s v="     "/>
    <m/>
    <m/>
    <m/>
    <m/>
    <m/>
    <m/>
    <m/>
    <m/>
    <m/>
    <m/>
    <m/>
    <m/>
    <m/>
    <m/>
    <m/>
    <m/>
    <m/>
    <m/>
    <m/>
  </r>
  <r>
    <x v="1762"/>
    <s v="     "/>
    <d v="2018-05-13T00:00:00"/>
    <d v="1899-12-30T00:00:00"/>
    <s v="20"/>
    <x v="1"/>
    <s v="5"/>
    <x v="4"/>
    <m/>
    <m/>
    <s v="bird nest"/>
    <s v="     "/>
    <x v="4"/>
    <m/>
    <x v="1"/>
    <s v="N"/>
    <m/>
    <m/>
    <s v="INT-10995"/>
    <m/>
    <m/>
    <m/>
    <s v="     "/>
    <x v="0"/>
    <x v="0"/>
    <m/>
    <x v="2"/>
    <m/>
    <s v="Unknown"/>
    <m/>
    <s v="Contact - Animal - Other"/>
    <x v="6"/>
    <s v="Contact - Animal"/>
    <s v="Contact from object"/>
    <s v="Contact - Animal"/>
    <m/>
    <s v="Contact - Animal"/>
    <s v="Crossarm"/>
    <m/>
    <m/>
    <m/>
    <m/>
    <m/>
    <m/>
    <s v="     "/>
    <x v="0"/>
    <m/>
    <n v="37.523499999999999"/>
    <n v="-120.33"/>
    <m/>
    <m/>
    <m/>
    <m/>
    <s v="Herbaceous"/>
    <m/>
    <m/>
    <m/>
    <m/>
    <m/>
    <m/>
    <m/>
    <s v="N"/>
    <s v="N"/>
    <m/>
    <m/>
    <s v="     "/>
    <m/>
    <m/>
    <m/>
    <m/>
    <m/>
    <m/>
    <m/>
    <m/>
    <m/>
    <m/>
    <m/>
    <m/>
    <m/>
    <m/>
    <m/>
    <m/>
    <m/>
    <m/>
    <m/>
  </r>
  <r>
    <x v="1763"/>
    <s v="     "/>
    <d v="2018-05-14T00:00:00"/>
    <d v="1899-12-30T00:00:00"/>
    <s v="20"/>
    <x v="1"/>
    <s v="5"/>
    <x v="4"/>
    <d v="2018-05-14T00:00:00"/>
    <d v="1899-12-30T14:02:00"/>
    <s v="From ILIS and OIS records, unclear what caused fire.  ILIS - &quot;CUST RPTD BIRD, BUT NO BIRD CARCASS FOUND&quot;"/>
    <s v="     "/>
    <x v="0"/>
    <m/>
    <x v="1"/>
    <s v="N"/>
    <s v="85954"/>
    <s v="18-0040905"/>
    <m/>
    <m/>
    <m/>
    <m/>
    <s v="     "/>
    <x v="0"/>
    <x v="0"/>
    <m/>
    <x v="0"/>
    <m/>
    <s v="&lt;0.25"/>
    <m/>
    <s v="Unknown - Info N/A"/>
    <x v="5"/>
    <s v="Unknown"/>
    <s v="Other"/>
    <s v="Unknown"/>
    <m/>
    <m/>
    <m/>
    <m/>
    <s v="Overhead"/>
    <m/>
    <m/>
    <m/>
    <s v="3338"/>
    <s v="     "/>
    <x v="0"/>
    <m/>
    <n v="35.403599999999997"/>
    <n v="-119.041"/>
    <m/>
    <s v="BAKERSFIELD-1118"/>
    <m/>
    <m/>
    <s v="Urban"/>
    <m/>
    <m/>
    <m/>
    <m/>
    <m/>
    <m/>
    <m/>
    <s v="N"/>
    <s v="N"/>
    <m/>
    <m/>
    <s v="     "/>
    <m/>
    <m/>
    <m/>
    <m/>
    <m/>
    <m/>
    <m/>
    <m/>
    <m/>
    <m/>
    <m/>
    <m/>
    <m/>
    <m/>
    <m/>
    <m/>
    <m/>
    <m/>
    <m/>
  </r>
  <r>
    <x v="1764"/>
    <s v="     "/>
    <d v="2018-05-14T00:00:00"/>
    <d v="1899-12-30T00:00:00"/>
    <s v="20"/>
    <x v="1"/>
    <s v="5"/>
    <x v="4"/>
    <d v="2018-05-14T00:00:00"/>
    <d v="1899-12-30T21:10:00"/>
    <s v="Unclear which equipment caused fire.  In OIS TR, outage engineer noted &quot;XFORMER BLEW; STARTED FIRE; FIRE DEPT ONSITE&quot;, but no transformer was found on OIS material list - just pole and conductor."/>
    <s v="     "/>
    <x v="0"/>
    <m/>
    <x v="1"/>
    <s v="N"/>
    <s v="86193"/>
    <s v="18-0040990"/>
    <m/>
    <m/>
    <m/>
    <m/>
    <s v="     "/>
    <x v="0"/>
    <x v="0"/>
    <m/>
    <x v="0"/>
    <m/>
    <s v="&lt;3 meters of linear travel"/>
    <m/>
    <s v="Equipment - PG&amp;E"/>
    <x v="13"/>
    <s v="Equipment - PG&amp;E"/>
    <s v="All types of equipment / facility failure"/>
    <s v="Transformer"/>
    <s v="Transformer"/>
    <m/>
    <m/>
    <m/>
    <s v="Overhead"/>
    <m/>
    <s v="Transformer"/>
    <m/>
    <s v="15689"/>
    <s v="     "/>
    <x v="0"/>
    <m/>
    <n v="35.238500000000002"/>
    <n v="-119.083"/>
    <m/>
    <s v="STOCKDALE-2112"/>
    <m/>
    <m/>
    <s v="Urban"/>
    <m/>
    <m/>
    <m/>
    <m/>
    <m/>
    <m/>
    <m/>
    <s v="N"/>
    <s v="N"/>
    <m/>
    <m/>
    <s v="     "/>
    <m/>
    <m/>
    <m/>
    <m/>
    <m/>
    <m/>
    <m/>
    <m/>
    <m/>
    <m/>
    <m/>
    <m/>
    <m/>
    <m/>
    <m/>
    <m/>
    <m/>
    <m/>
    <m/>
  </r>
  <r>
    <x v="1765"/>
    <s v="     "/>
    <d v="2018-05-15T00:00:00"/>
    <d v="1899-12-30T00:00:00"/>
    <s v="20"/>
    <x v="1"/>
    <s v="5"/>
    <x v="4"/>
    <m/>
    <m/>
    <s v="Bird crossed phase"/>
    <s v="     "/>
    <x v="0"/>
    <m/>
    <x v="1"/>
    <s v="N"/>
    <m/>
    <m/>
    <m/>
    <m/>
    <m/>
    <m/>
    <s v="     "/>
    <x v="0"/>
    <x v="0"/>
    <m/>
    <x v="0"/>
    <m/>
    <s v="&lt;3 meters of linear travel"/>
    <m/>
    <s v="Contact - Animal - Bird"/>
    <x v="6"/>
    <s v="Contact - Bird"/>
    <s v="Contact from object"/>
    <s v="Contact - Animal"/>
    <m/>
    <s v="Contact - Animal"/>
    <s v="Conductor"/>
    <m/>
    <m/>
    <m/>
    <m/>
    <m/>
    <m/>
    <s v="     "/>
    <x v="0"/>
    <m/>
    <n v="37.440100000000001"/>
    <n v="-121.925"/>
    <m/>
    <m/>
    <m/>
    <m/>
    <s v="Urban"/>
    <m/>
    <m/>
    <m/>
    <m/>
    <m/>
    <m/>
    <m/>
    <s v="N"/>
    <s v="N"/>
    <m/>
    <m/>
    <s v="     "/>
    <m/>
    <m/>
    <m/>
    <m/>
    <m/>
    <m/>
    <m/>
    <m/>
    <m/>
    <m/>
    <m/>
    <m/>
    <m/>
    <m/>
    <m/>
    <m/>
    <m/>
    <m/>
    <m/>
  </r>
  <r>
    <x v="1766"/>
    <s v="     "/>
    <d v="2018-05-16T00:00:00"/>
    <d v="1899-12-30T00:00:00"/>
    <s v="20"/>
    <x v="1"/>
    <s v="5"/>
    <x v="4"/>
    <d v="2018-05-16T00:00:00"/>
    <d v="1899-12-30T09:12:00"/>
    <s v="T-men noted fire cause as &quot;Failed insulators over cutouts&quot;"/>
    <s v="     "/>
    <x v="0"/>
    <m/>
    <x v="1"/>
    <s v="N"/>
    <s v="87107"/>
    <s v="18-0041497"/>
    <m/>
    <m/>
    <m/>
    <m/>
    <s v="     "/>
    <x v="0"/>
    <x v="0"/>
    <m/>
    <x v="0"/>
    <m/>
    <s v="&lt;0.25"/>
    <m/>
    <s v="Equipment - PG&amp;E"/>
    <x v="16"/>
    <s v="Equipment - PG&amp;E"/>
    <s v="All types of equipment / facility failure"/>
    <s v="Insulator"/>
    <s v="Insulator"/>
    <m/>
    <m/>
    <m/>
    <s v="Overhead"/>
    <m/>
    <s v="Insulator"/>
    <m/>
    <s v="15061"/>
    <s v="     "/>
    <x v="0"/>
    <m/>
    <n v="35.310600000000001"/>
    <n v="-118.916"/>
    <m/>
    <s v="LAMONT-1107"/>
    <m/>
    <m/>
    <s v="Agriculture"/>
    <m/>
    <m/>
    <m/>
    <m/>
    <m/>
    <m/>
    <m/>
    <s v="N"/>
    <s v="N"/>
    <m/>
    <m/>
    <s v="     "/>
    <m/>
    <m/>
    <m/>
    <m/>
    <m/>
    <m/>
    <m/>
    <m/>
    <m/>
    <m/>
    <m/>
    <m/>
    <m/>
    <m/>
    <m/>
    <m/>
    <m/>
    <m/>
    <m/>
  </r>
  <r>
    <x v="1767"/>
    <s v="     "/>
    <d v="2018-05-17T00:00:00"/>
    <d v="1899-12-30T17:41:27"/>
    <s v="20"/>
    <x v="1"/>
    <s v="5"/>
    <x v="4"/>
    <d v="2018-05-17T00:00:00"/>
    <d v="1899-12-30T17:32:00"/>
    <s v="&quot;tractor hit downguy and broke  3 poles&quot;"/>
    <s v="     "/>
    <x v="0"/>
    <m/>
    <x v="1"/>
    <s v="N"/>
    <s v="88798"/>
    <s v="18-0042150"/>
    <m/>
    <m/>
    <m/>
    <m/>
    <s v="     "/>
    <x v="0"/>
    <x v="0"/>
    <m/>
    <x v="0"/>
    <m/>
    <s v="&lt;0.25"/>
    <m/>
    <s v="Contact - 3rd Party"/>
    <x v="3"/>
    <s v="Contact - 3rd Party"/>
    <s v="Contact from object"/>
    <s v="Contact - 3rd Party"/>
    <m/>
    <s v="Contact - 3rd Party"/>
    <s v="Pole"/>
    <m/>
    <s v="Overhead"/>
    <m/>
    <m/>
    <m/>
    <s v="3852"/>
    <s v="     "/>
    <x v="0"/>
    <m/>
    <n v="35.220799999999997"/>
    <n v="-119.155"/>
    <m/>
    <s v="OLD-RIVER-1105"/>
    <m/>
    <m/>
    <s v="Agriculture"/>
    <m/>
    <m/>
    <m/>
    <m/>
    <m/>
    <m/>
    <m/>
    <s v="N"/>
    <s v="N"/>
    <m/>
    <m/>
    <s v="     "/>
    <m/>
    <m/>
    <m/>
    <m/>
    <m/>
    <m/>
    <m/>
    <m/>
    <m/>
    <m/>
    <m/>
    <m/>
    <m/>
    <m/>
    <m/>
    <m/>
    <m/>
    <m/>
    <m/>
  </r>
  <r>
    <x v="1768"/>
    <s v="     "/>
    <d v="2018-05-19T00:00:00"/>
    <d v="1899-12-30T20:09:52"/>
    <s v="20"/>
    <x v="1"/>
    <s v="5"/>
    <x v="4"/>
    <d v="2018-05-19T00:00:00"/>
    <d v="1899-12-30T19:44:00"/>
    <s v="ILIS - cause = &quot; 3rd Party, Vehicle&quot;"/>
    <s v="     "/>
    <x v="0"/>
    <m/>
    <x v="1"/>
    <s v="N"/>
    <s v="89875"/>
    <s v="18-0042559"/>
    <m/>
    <m/>
    <m/>
    <m/>
    <s v="     "/>
    <x v="0"/>
    <x v="0"/>
    <m/>
    <x v="0"/>
    <m/>
    <s v="0.26-9.99"/>
    <m/>
    <s v="Contact - 3rd Party"/>
    <x v="8"/>
    <s v="Contact - 3rd Party"/>
    <s v="Contact from object"/>
    <s v="Contact - Vehicle"/>
    <m/>
    <s v="Contact - Vehicle"/>
    <s v="Pole"/>
    <m/>
    <s v="Overhead"/>
    <m/>
    <m/>
    <m/>
    <s v="WIRE DOWN 1 P/SS OF MTR#1008951490"/>
    <s v="     "/>
    <x v="1"/>
    <n v="246"/>
    <n v="40.266500000000001"/>
    <n v="-122.273"/>
    <m/>
    <s v="RED-BLUFF-1104"/>
    <m/>
    <m/>
    <s v="Hardwood Woodland"/>
    <m/>
    <m/>
    <m/>
    <m/>
    <m/>
    <m/>
    <m/>
    <s v="N"/>
    <s v="N"/>
    <m/>
    <m/>
    <s v="     "/>
    <m/>
    <m/>
    <m/>
    <m/>
    <m/>
    <m/>
    <m/>
    <m/>
    <m/>
    <m/>
    <m/>
    <m/>
    <m/>
    <m/>
    <m/>
    <m/>
    <m/>
    <m/>
    <m/>
  </r>
  <r>
    <x v="1769"/>
    <s v="     "/>
    <d v="2018-05-19T00:00:00"/>
    <d v="1899-12-30T23:08:17"/>
    <s v="20"/>
    <x v="1"/>
    <s v="5"/>
    <x v="4"/>
    <d v="2018-05-19T00:00:00"/>
    <d v="1899-12-30T21:02:00"/>
    <s v="ILIS - &quot;MYLAR BALLOON CAUSED WIRE TO BURN DOWN MID SPAN&quot;"/>
    <s v="     "/>
    <x v="0"/>
    <m/>
    <x v="1"/>
    <s v="N"/>
    <s v="89903"/>
    <s v="18-0042560"/>
    <m/>
    <m/>
    <m/>
    <m/>
    <s v="     "/>
    <x v="0"/>
    <x v="0"/>
    <m/>
    <x v="0"/>
    <m/>
    <s v="10-99"/>
    <m/>
    <s v="Contact - 3rd Party"/>
    <x v="12"/>
    <s v="Contact - 3rd Party"/>
    <s v="Contact from object"/>
    <s v="Contact - Balloon"/>
    <m/>
    <s v="Contact - Balloon"/>
    <s v="Conductor"/>
    <m/>
    <s v="Overhead"/>
    <m/>
    <m/>
    <m/>
    <s v="1105/2"/>
    <s v="     "/>
    <x v="0"/>
    <m/>
    <n v="36.881"/>
    <n v="-120.16500000000001"/>
    <m/>
    <s v="EL-PECO-1105"/>
    <m/>
    <m/>
    <s v="Agriculture"/>
    <n v="10"/>
    <m/>
    <m/>
    <m/>
    <m/>
    <m/>
    <m/>
    <s v="N"/>
    <s v="N"/>
    <m/>
    <m/>
    <s v="     "/>
    <m/>
    <m/>
    <m/>
    <m/>
    <m/>
    <m/>
    <m/>
    <m/>
    <m/>
    <m/>
    <m/>
    <m/>
    <m/>
    <m/>
    <m/>
    <m/>
    <m/>
    <m/>
    <m/>
  </r>
  <r>
    <x v="1770"/>
    <s v="     "/>
    <d v="2018-05-19T00:00:00"/>
    <d v="1899-12-30T14:00:26"/>
    <s v="20"/>
    <x v="1"/>
    <s v="5"/>
    <x v="4"/>
    <d v="2018-05-19T00:00:00"/>
    <d v="1899-12-30T13:58:00"/>
    <s v="&quot;Wire dwn due to palm branch&quot;"/>
    <s v="     "/>
    <x v="0"/>
    <m/>
    <x v="1"/>
    <s v="N"/>
    <s v="89787"/>
    <s v="18-0042540"/>
    <m/>
    <m/>
    <m/>
    <m/>
    <s v="     "/>
    <x v="0"/>
    <x v="0"/>
    <m/>
    <x v="0"/>
    <m/>
    <s v="&lt;0.25"/>
    <m/>
    <s v="Vegetation"/>
    <x v="0"/>
    <s v="Vegetation"/>
    <s v="Contact from object"/>
    <s v="Vegetation"/>
    <m/>
    <s v="Contact - Vegetation"/>
    <s v="Conductor"/>
    <m/>
    <s v="Overhead"/>
    <m/>
    <m/>
    <m/>
    <s v="WIRE DOWN 2 SP LD SD 7995"/>
    <s v="     "/>
    <x v="0"/>
    <m/>
    <n v="36.4709"/>
    <n v="-121.46599999999999"/>
    <m/>
    <s v="GONZALES-1103"/>
    <m/>
    <m/>
    <s v="Barren/Other"/>
    <m/>
    <m/>
    <m/>
    <m/>
    <m/>
    <m/>
    <m/>
    <s v="N"/>
    <s v="N"/>
    <m/>
    <m/>
    <s v="     "/>
    <n v="36.470647"/>
    <n v="-121.46685600000001"/>
    <s v="May 23 2018 12:00AM"/>
    <s v="PalmFrond"/>
    <s v="Unknown"/>
    <s v="PALM"/>
    <s v="60"/>
    <s v="22"/>
    <s v="17"/>
    <m/>
    <m/>
    <m/>
    <m/>
    <m/>
    <m/>
    <m/>
    <s v="CrossArm"/>
    <s v="BareWire"/>
    <s v="0"/>
  </r>
  <r>
    <x v="1771"/>
    <s v="     "/>
    <d v="2018-05-19T00:00:00"/>
    <d v="1899-12-30T00:00:00"/>
    <s v="20"/>
    <x v="1"/>
    <s v="5"/>
    <x v="4"/>
    <m/>
    <m/>
    <s v="bird droppings caused flashed insulator."/>
    <s v="     "/>
    <x v="4"/>
    <m/>
    <x v="1"/>
    <s v="N"/>
    <m/>
    <m/>
    <s v="INT-11018"/>
    <m/>
    <m/>
    <m/>
    <s v="     "/>
    <x v="0"/>
    <x v="0"/>
    <m/>
    <x v="2"/>
    <m/>
    <s v="Unknown"/>
    <m/>
    <s v="Contact - 3rd Party"/>
    <x v="3"/>
    <s v="Contact - 3rd Party"/>
    <s v="Contact from object"/>
    <s v="Contact - 3rd Party"/>
    <m/>
    <s v="Contact - 3rd Party"/>
    <s v="Insulator"/>
    <m/>
    <m/>
    <m/>
    <m/>
    <m/>
    <m/>
    <s v="     "/>
    <x v="0"/>
    <m/>
    <n v="38.932600000000001"/>
    <n v="-121.494"/>
    <m/>
    <m/>
    <m/>
    <m/>
    <s v="Agriculture"/>
    <m/>
    <m/>
    <m/>
    <m/>
    <m/>
    <m/>
    <m/>
    <s v="N"/>
    <s v="N"/>
    <m/>
    <m/>
    <s v="     "/>
    <m/>
    <m/>
    <m/>
    <m/>
    <m/>
    <m/>
    <m/>
    <m/>
    <m/>
    <m/>
    <m/>
    <m/>
    <m/>
    <m/>
    <m/>
    <m/>
    <m/>
    <m/>
    <m/>
  </r>
  <r>
    <x v="1772"/>
    <s v="     "/>
    <d v="2018-05-19T00:00:00"/>
    <d v="1899-12-30T09:40:00"/>
    <s v="20"/>
    <x v="1"/>
    <s v="5"/>
    <x v="4"/>
    <m/>
    <m/>
    <s v="On May 19, 2018, at approximately 0939 hours, a crop duster made contact with the bottom phase of PG&amp;E’s Rio Oso – Nicolaus 115 kV transmission line between structures 42/320 and 41/319 near the intersection of Pleasant Grove Road and Cornelius Avenue in unincorporated Pleasant Grove, Sutter County. The conductor fell to the ground. A small grass fire occurred as a result, which was contained by the fire department._x000d__x000a__x000d__x000a_Attached with this incident report are the following patrol and inspection records for Rio Oso – Nicolaus 115 kV line:_x000d__x000a__x000d__x000a_   •  _x0009_2009 and 2014 detailed inspection records (Attachments 1 and 2)_x000d__x000a_   •  _x0009_2016 and 2017 air patrol records (Attachments 3 and 4)_x000d__x000a__x000d__x000a_PG&amp;E replaced the fallen conductor per the attached work order (Attachment 5)._x000d__x000a__x000d__x000a_There were no reports of injuries or any damage to the plane due to the incident. There was no customer outage due to the incident. PG&amp;E reported this incident to the CPUC in accordance with PG&amp;E’s response to the CPUC’s Notice of Violation involving an aircraft strike in the City of Williams on 9/23/13."/>
    <s v="     "/>
    <x v="2"/>
    <d v="2021-04-02T00:00:00"/>
    <x v="0"/>
    <m/>
    <m/>
    <m/>
    <m/>
    <m/>
    <n v="114620584"/>
    <s v="EI180519A"/>
    <s v="     "/>
    <x v="0"/>
    <x v="0"/>
    <s v="Vegetation"/>
    <x v="0"/>
    <m/>
    <s v="Unknown"/>
    <m/>
    <s v="Contact - Customer (Equip/Structure/Veg)"/>
    <x v="3"/>
    <s v="Contact - 3rd Party"/>
    <s v="Contact from object"/>
    <m/>
    <m/>
    <s v="Contact from object"/>
    <s v="Conductor - All"/>
    <s v="No"/>
    <s v="Overhead"/>
    <m/>
    <s v="Conductor - All"/>
    <m/>
    <s v="SAP Equip Rec #: 40762677"/>
    <s v="     "/>
    <x v="0"/>
    <m/>
    <n v="38.926670000000001"/>
    <n v="-121.491197"/>
    <s v="Sutter"/>
    <s v="EAST-NICOLAUS-1102"/>
    <n v="12000"/>
    <m/>
    <s v="Agriculture"/>
    <m/>
    <m/>
    <m/>
    <m/>
    <m/>
    <m/>
    <m/>
    <s v="N"/>
    <s v="N"/>
    <m/>
    <m/>
    <s v="     "/>
    <m/>
    <m/>
    <m/>
    <m/>
    <m/>
    <m/>
    <m/>
    <m/>
    <m/>
    <m/>
    <m/>
    <m/>
    <m/>
    <m/>
    <m/>
    <m/>
    <m/>
    <m/>
    <m/>
  </r>
  <r>
    <x v="1773"/>
    <s v="     "/>
    <d v="2018-05-20T00:00:00"/>
    <d v="1899-12-30T16:11:17"/>
    <s v="21"/>
    <x v="1"/>
    <s v="5"/>
    <x v="4"/>
    <d v="2018-05-20T00:00:00"/>
    <d v="1899-12-30T17:14:00"/>
    <s v="ILIS - cause = &quot;3rd Party, Gun Shot&quot;.  FAS - &quot;GRASS FIRE DUE TO GUN SHOT 4 ACSR CONDUCTOR FALLING TO GROUND&quot;"/>
    <s v="     "/>
    <x v="0"/>
    <m/>
    <x v="1"/>
    <s v="N"/>
    <s v="90258"/>
    <s v="18-0042645"/>
    <m/>
    <m/>
    <m/>
    <m/>
    <s v="     "/>
    <x v="0"/>
    <x v="0"/>
    <m/>
    <x v="0"/>
    <m/>
    <s v="0.26-9.99"/>
    <m/>
    <s v="Contact - 3rd Party"/>
    <x v="3"/>
    <s v="Contact - 3rd Party"/>
    <s v="Contact from object"/>
    <s v="Contact - 3rd Party"/>
    <m/>
    <s v="Contact - 3rd Party"/>
    <s v="Insulator"/>
    <m/>
    <s v="Overhead"/>
    <m/>
    <m/>
    <m/>
    <s v="WIRE DOWN 1P/E/OF MTR# 1009973687"/>
    <s v="     "/>
    <x v="0"/>
    <m/>
    <n v="36.590400000000002"/>
    <n v="-119.27500000000001"/>
    <m/>
    <s v="REEDLEY-1104"/>
    <m/>
    <m/>
    <s v="Agriculture"/>
    <m/>
    <m/>
    <m/>
    <m/>
    <m/>
    <m/>
    <m/>
    <s v="N"/>
    <s v="N"/>
    <m/>
    <m/>
    <s v="     "/>
    <m/>
    <m/>
    <m/>
    <m/>
    <m/>
    <m/>
    <m/>
    <m/>
    <m/>
    <m/>
    <m/>
    <m/>
    <m/>
    <m/>
    <m/>
    <m/>
    <m/>
    <m/>
    <m/>
  </r>
  <r>
    <x v="1774"/>
    <s v="     "/>
    <d v="2018-05-22T00:00:00"/>
    <d v="1899-12-30T15:51:40"/>
    <s v="21"/>
    <x v="1"/>
    <s v="5"/>
    <x v="4"/>
    <m/>
    <m/>
    <s v="OIS TR - outage engineer noted &quot;ELEC CONNECTOR CAUGHT FIR&quot;.  T-men noted - &quot;REPAIRED BURNT CONNECTIONS AT POLE&quot;"/>
    <s v="     "/>
    <x v="0"/>
    <m/>
    <x v="1"/>
    <s v="N"/>
    <s v="92036"/>
    <m/>
    <m/>
    <m/>
    <m/>
    <m/>
    <s v="     "/>
    <x v="0"/>
    <x v="0"/>
    <m/>
    <x v="0"/>
    <m/>
    <s v="&lt;3 meters of linear travel"/>
    <m/>
    <s v="Equipment - PG&amp;E"/>
    <x v="9"/>
    <s v="Equipment - PG&amp;E"/>
    <s v="All types of equipment / facility failure"/>
    <s v="Other"/>
    <s v="Splice/Clamp/Connector"/>
    <m/>
    <m/>
    <m/>
    <m/>
    <m/>
    <s v="Splice/Clamp/Connector"/>
    <m/>
    <m/>
    <s v="     "/>
    <x v="0"/>
    <m/>
    <n v="38.354300000000002"/>
    <n v="-121.75"/>
    <m/>
    <s v="DIXON-1103"/>
    <m/>
    <m/>
    <s v="Agriculture"/>
    <m/>
    <m/>
    <m/>
    <m/>
    <m/>
    <m/>
    <m/>
    <s v="N"/>
    <s v="N"/>
    <m/>
    <m/>
    <s v="     "/>
    <m/>
    <m/>
    <m/>
    <m/>
    <m/>
    <m/>
    <m/>
    <m/>
    <m/>
    <m/>
    <m/>
    <m/>
    <m/>
    <m/>
    <m/>
    <m/>
    <m/>
    <m/>
    <m/>
  </r>
  <r>
    <x v="1775"/>
    <s v="     "/>
    <d v="2018-05-22T00:00:00"/>
    <d v="1899-12-30T08:25:55"/>
    <s v="21"/>
    <x v="1"/>
    <s v="5"/>
    <x v="4"/>
    <d v="2018-05-22T00:00:00"/>
    <d v="1899-12-30T08:14:00"/>
    <s v="wire-down but cause was not documented in FAS/ILIS/OIS"/>
    <s v="     "/>
    <x v="0"/>
    <m/>
    <x v="1"/>
    <s v="N"/>
    <s v="91428"/>
    <s v="18-0043080"/>
    <m/>
    <m/>
    <m/>
    <m/>
    <s v="     "/>
    <x v="0"/>
    <x v="0"/>
    <m/>
    <x v="0"/>
    <m/>
    <s v="&lt;3 meters of linear travel"/>
    <m/>
    <s v="Unknown - Info N/A"/>
    <x v="5"/>
    <s v="Unknown"/>
    <s v="Other"/>
    <s v="Unknown"/>
    <m/>
    <m/>
    <m/>
    <m/>
    <s v="Overhead"/>
    <m/>
    <m/>
    <m/>
    <s v="WIRE DOWN @ 2210 KUSEL RD, OROVILLE"/>
    <s v="     "/>
    <x v="0"/>
    <m/>
    <n v="39.4602"/>
    <n v="-121.54900000000001"/>
    <m/>
    <s v="WYANDOTTE-1109"/>
    <m/>
    <m/>
    <s v="Urban"/>
    <m/>
    <m/>
    <m/>
    <m/>
    <m/>
    <m/>
    <m/>
    <s v="N"/>
    <s v="N"/>
    <m/>
    <m/>
    <s v="     "/>
    <m/>
    <m/>
    <m/>
    <m/>
    <m/>
    <m/>
    <m/>
    <m/>
    <m/>
    <m/>
    <m/>
    <m/>
    <m/>
    <m/>
    <m/>
    <m/>
    <m/>
    <m/>
    <m/>
  </r>
  <r>
    <x v="1776"/>
    <s v="     "/>
    <d v="2018-05-23T00:00:00"/>
    <d v="1899-12-30T00:00:00"/>
    <s v="21"/>
    <x v="1"/>
    <s v="5"/>
    <x v="4"/>
    <d v="2018-05-23T00:00:00"/>
    <d v="1899-12-30T14:03:00"/>
    <s v="ILIS cause - &quot;3rd Party, Vehicle&quot;.  Causing veg fire and damage to PG&amp;E pole."/>
    <s v="     "/>
    <x v="0"/>
    <m/>
    <x v="1"/>
    <s v="N"/>
    <s v="92725"/>
    <s v="18-0043671"/>
    <m/>
    <m/>
    <m/>
    <m/>
    <s v="     "/>
    <x v="0"/>
    <x v="0"/>
    <m/>
    <x v="0"/>
    <m/>
    <s v="&lt;0.25"/>
    <m/>
    <s v="Contact - 3rd Party"/>
    <x v="8"/>
    <s v="Contact - 3rd Party"/>
    <s v="Contact from object"/>
    <s v="Contact - Vehicle"/>
    <m/>
    <s v="Contact - Vehicle"/>
    <s v="Pole"/>
    <m/>
    <s v="Overhead"/>
    <m/>
    <m/>
    <m/>
    <s v="11820"/>
    <s v="     "/>
    <x v="0"/>
    <m/>
    <n v="37.363599999999998"/>
    <n v="-120.503"/>
    <m/>
    <s v="EL-CAPITAN-1103"/>
    <m/>
    <m/>
    <s v="Agriculture"/>
    <m/>
    <m/>
    <m/>
    <m/>
    <m/>
    <m/>
    <m/>
    <s v="N"/>
    <s v="N"/>
    <m/>
    <m/>
    <s v="     "/>
    <m/>
    <m/>
    <m/>
    <m/>
    <m/>
    <m/>
    <m/>
    <m/>
    <m/>
    <m/>
    <m/>
    <m/>
    <m/>
    <m/>
    <m/>
    <m/>
    <m/>
    <m/>
    <m/>
  </r>
  <r>
    <x v="1777"/>
    <s v="     "/>
    <d v="2018-05-23T00:00:00"/>
    <d v="1899-12-30T00:00:00"/>
    <s v="21"/>
    <x v="1"/>
    <s v="5"/>
    <x v="4"/>
    <d v="2018-05-23T00:00:00"/>
    <d v="1899-12-30T15:37:00"/>
    <s v="FAS note - &quot;bird flew into line&quot;, caused pole damage and wire-down"/>
    <s v="     "/>
    <x v="0"/>
    <m/>
    <x v="1"/>
    <s v="N"/>
    <s v="92788"/>
    <s v="18-0043760"/>
    <m/>
    <m/>
    <m/>
    <m/>
    <s v="     "/>
    <x v="0"/>
    <x v="0"/>
    <m/>
    <x v="0"/>
    <m/>
    <s v="10-99"/>
    <m/>
    <s v="Contact - Animal - Bird"/>
    <x v="6"/>
    <s v="Contact - Bird"/>
    <s v="Contact from object"/>
    <s v="Contact - Animal"/>
    <m/>
    <s v="Contact - Animal"/>
    <s v="Conductor"/>
    <m/>
    <s v="Overhead"/>
    <m/>
    <m/>
    <m/>
    <s v="78448"/>
    <s v="     "/>
    <x v="0"/>
    <m/>
    <n v="37.0197"/>
    <n v="-119.73"/>
    <m/>
    <s v="WOODWARD-2108"/>
    <m/>
    <m/>
    <s v="Herbaceous"/>
    <n v="56"/>
    <m/>
    <m/>
    <m/>
    <m/>
    <s v="EXPERIMENTAL"/>
    <m/>
    <s v="N"/>
    <s v="N"/>
    <m/>
    <m/>
    <s v="     "/>
    <m/>
    <m/>
    <m/>
    <m/>
    <m/>
    <m/>
    <m/>
    <m/>
    <m/>
    <m/>
    <m/>
    <m/>
    <m/>
    <m/>
    <m/>
    <m/>
    <m/>
    <m/>
    <m/>
  </r>
  <r>
    <x v="1778"/>
    <s v="     "/>
    <d v="2018-05-24T00:00:00"/>
    <d v="1899-12-30T00:00:00"/>
    <s v="21"/>
    <x v="1"/>
    <s v="5"/>
    <x v="4"/>
    <m/>
    <m/>
    <s v="OIS TR - cus noted &quot;FIRE CAUSED DMG TO POLE AND TRANSFORMER&quot;.  Based on this info and size of fire (100+ acres), equipment damage should be the result of a major fire in the area"/>
    <s v="     "/>
    <x v="0"/>
    <m/>
    <x v="1"/>
    <s v="N"/>
    <s v="93310"/>
    <m/>
    <m/>
    <m/>
    <m/>
    <m/>
    <s v="     "/>
    <x v="0"/>
    <x v="0"/>
    <m/>
    <x v="0"/>
    <m/>
    <s v="100-299"/>
    <m/>
    <s v="Other: Part of Another Fire"/>
    <x v="1"/>
    <s v="Other Fire"/>
    <s v="Other"/>
    <s v="Other"/>
    <m/>
    <m/>
    <m/>
    <m/>
    <m/>
    <m/>
    <m/>
    <m/>
    <m/>
    <s v="     "/>
    <x v="0"/>
    <m/>
    <n v="35.505800000000001"/>
    <n v="-120.096"/>
    <m/>
    <s v="CHOLAME-2102"/>
    <m/>
    <m/>
    <s v="Herbaceous"/>
    <n v="100"/>
    <m/>
    <m/>
    <m/>
    <m/>
    <s v="WATER"/>
    <m/>
    <s v="N"/>
    <s v="N"/>
    <m/>
    <m/>
    <s v="     "/>
    <m/>
    <m/>
    <m/>
    <m/>
    <m/>
    <m/>
    <m/>
    <m/>
    <m/>
    <m/>
    <m/>
    <m/>
    <m/>
    <m/>
    <m/>
    <m/>
    <m/>
    <m/>
    <m/>
  </r>
  <r>
    <x v="1779"/>
    <s v="     "/>
    <d v="2018-05-25T00:00:00"/>
    <d v="1899-12-30T00:00:00"/>
    <s v="21"/>
    <x v="1"/>
    <s v="5"/>
    <x v="4"/>
    <m/>
    <m/>
    <s v="Wire-down center phase, broken at connector"/>
    <s v="     "/>
    <x v="0"/>
    <m/>
    <x v="1"/>
    <s v="N"/>
    <s v="93951"/>
    <m/>
    <m/>
    <m/>
    <m/>
    <m/>
    <s v="     "/>
    <x v="0"/>
    <x v="0"/>
    <m/>
    <x v="0"/>
    <m/>
    <s v="&lt;3 meters of linear travel"/>
    <m/>
    <s v="Equipment - PG&amp;E"/>
    <x v="9"/>
    <s v="Equipment - PG&amp;E"/>
    <s v="All types of equipment / facility failure"/>
    <s v="Other"/>
    <s v="Splice/Clamp/Connector"/>
    <m/>
    <m/>
    <m/>
    <m/>
    <m/>
    <s v="Splice/Clamp/Connector"/>
    <m/>
    <m/>
    <s v="     "/>
    <x v="0"/>
    <m/>
    <n v="36.7134"/>
    <n v="-119.43899999999999"/>
    <m/>
    <s v="WAHTOKE-1108"/>
    <m/>
    <m/>
    <s v="Agriculture"/>
    <m/>
    <m/>
    <m/>
    <m/>
    <m/>
    <m/>
    <m/>
    <s v="N"/>
    <s v="N"/>
    <m/>
    <m/>
    <s v="     "/>
    <m/>
    <m/>
    <m/>
    <m/>
    <m/>
    <m/>
    <m/>
    <m/>
    <m/>
    <m/>
    <m/>
    <m/>
    <m/>
    <m/>
    <m/>
    <m/>
    <m/>
    <m/>
    <m/>
  </r>
  <r>
    <x v="1780"/>
    <s v="     "/>
    <d v="2018-05-26T00:00:00"/>
    <d v="1899-12-30T00:00:00"/>
    <s v="21"/>
    <x v="1"/>
    <s v="5"/>
    <x v="4"/>
    <d v="2018-05-26T00:00:00"/>
    <d v="1899-12-30T11:28:00"/>
    <s v="Balloons"/>
    <s v="     "/>
    <x v="0"/>
    <m/>
    <x v="1"/>
    <s v="N"/>
    <s v="94464"/>
    <s v="18-0044638"/>
    <m/>
    <m/>
    <m/>
    <m/>
    <s v="     "/>
    <x v="0"/>
    <x v="0"/>
    <m/>
    <x v="0"/>
    <m/>
    <s v="0.26-9.99"/>
    <m/>
    <s v="Contact - 3rd Party"/>
    <x v="12"/>
    <s v="Contact - 3rd Party"/>
    <s v="Contact from object"/>
    <s v="Contact - Balloon"/>
    <m/>
    <s v="Contact - Balloon"/>
    <s v="Fuse"/>
    <m/>
    <s v="Overhead"/>
    <m/>
    <m/>
    <m/>
    <s v="7097"/>
    <s v="     "/>
    <x v="0"/>
    <m/>
    <n v="37.521900000000002"/>
    <n v="-120.628"/>
    <m/>
    <s v="CRESSEY-2104"/>
    <m/>
    <m/>
    <s v="Herbaceous"/>
    <m/>
    <m/>
    <m/>
    <m/>
    <m/>
    <m/>
    <m/>
    <s v="N"/>
    <s v="N"/>
    <m/>
    <m/>
    <s v="     "/>
    <m/>
    <m/>
    <m/>
    <m/>
    <m/>
    <m/>
    <m/>
    <m/>
    <m/>
    <m/>
    <m/>
    <m/>
    <m/>
    <m/>
    <m/>
    <m/>
    <m/>
    <m/>
    <m/>
  </r>
  <r>
    <x v="1781"/>
    <s v="     "/>
    <d v="2018-05-28T00:00:00"/>
    <d v="1899-12-30T00:00:00"/>
    <s v="22"/>
    <x v="1"/>
    <s v="5"/>
    <x v="4"/>
    <d v="2018-05-28T00:00:00"/>
    <d v="1899-12-30T01:56:00"/>
    <s v="Exact cause of fire unknown.  &quot;STRUCTURE/VEG FIRE. FOUND WIRE DOWN. DE-ENERGIZED TX FOR FIRE DEPT&quot;/repaired secondary."/>
    <s v="     "/>
    <x v="0"/>
    <m/>
    <x v="1"/>
    <s v="N"/>
    <s v="94960"/>
    <s v="18-0044791"/>
    <m/>
    <m/>
    <m/>
    <m/>
    <s v="     "/>
    <x v="0"/>
    <x v="0"/>
    <m/>
    <x v="0"/>
    <m/>
    <s v="&lt;3 meters of linear travel"/>
    <m/>
    <s v="Unknown - Info N/A"/>
    <x v="5"/>
    <s v="Unknown"/>
    <s v="Other"/>
    <s v="Unknown"/>
    <m/>
    <m/>
    <m/>
    <m/>
    <s v="Overhead"/>
    <m/>
    <m/>
    <m/>
    <s v="MTR#1009405932"/>
    <s v="     "/>
    <x v="0"/>
    <m/>
    <n v="35.3919"/>
    <n v="-120.608"/>
    <m/>
    <s v="ATASCADERO-1103"/>
    <m/>
    <m/>
    <s v="Urban"/>
    <m/>
    <m/>
    <m/>
    <m/>
    <m/>
    <m/>
    <m/>
    <s v="N"/>
    <s v="N"/>
    <m/>
    <m/>
    <s v="     "/>
    <m/>
    <m/>
    <m/>
    <m/>
    <m/>
    <m/>
    <m/>
    <m/>
    <m/>
    <m/>
    <m/>
    <m/>
    <m/>
    <m/>
    <m/>
    <m/>
    <m/>
    <m/>
    <m/>
  </r>
  <r>
    <x v="1782"/>
    <s v="     "/>
    <d v="2018-05-29T00:00:00"/>
    <d v="1899-12-30T00:00:00"/>
    <s v="22"/>
    <x v="1"/>
    <s v="5"/>
    <x v="4"/>
    <d v="2018-05-29T00:00:00"/>
    <d v="1899-12-30T15:52:00"/>
    <s v="Fire case - &quot;600 amp splice gone bad&quot;"/>
    <s v="     "/>
    <x v="0"/>
    <m/>
    <x v="1"/>
    <s v="N"/>
    <s v="96260"/>
    <s v="18-0045397"/>
    <m/>
    <m/>
    <m/>
    <m/>
    <s v="     "/>
    <x v="0"/>
    <x v="0"/>
    <m/>
    <x v="0"/>
    <m/>
    <s v="&lt;0.25"/>
    <m/>
    <s v="Equipment - PG&amp;E"/>
    <x v="9"/>
    <s v="Equipment - PG&amp;E"/>
    <s v="All types of equipment / facility failure"/>
    <s v="Other"/>
    <s v="Automatic Wire Splice"/>
    <m/>
    <m/>
    <m/>
    <s v="Underground"/>
    <m/>
    <s v="Automatic Wire Splice"/>
    <m/>
    <s v="2107/2"/>
    <s v="     "/>
    <x v="0"/>
    <m/>
    <n v="37.5092"/>
    <n v="-121.95399999999999"/>
    <m/>
    <s v="NEWARK-2107"/>
    <m/>
    <m/>
    <s v="Urban"/>
    <m/>
    <m/>
    <m/>
    <m/>
    <m/>
    <m/>
    <m/>
    <s v="N"/>
    <s v="N"/>
    <m/>
    <m/>
    <s v="     "/>
    <m/>
    <m/>
    <m/>
    <m/>
    <m/>
    <m/>
    <m/>
    <m/>
    <m/>
    <m/>
    <m/>
    <m/>
    <m/>
    <m/>
    <m/>
    <m/>
    <m/>
    <m/>
    <m/>
  </r>
  <r>
    <x v="1783"/>
    <s v="     "/>
    <d v="2018-05-30T00:00:00"/>
    <d v="1899-12-30T13:20:18"/>
    <s v="22"/>
    <x v="1"/>
    <s v="5"/>
    <x v="4"/>
    <d v="2018-05-30T00:00:00"/>
    <d v="1899-12-30T13:00:00"/>
    <s v="Two fallen poles might have been cause of fire"/>
    <s v="     "/>
    <x v="0"/>
    <m/>
    <x v="1"/>
    <s v="N"/>
    <s v="97097"/>
    <s v="18-0045687"/>
    <m/>
    <m/>
    <m/>
    <m/>
    <s v="     "/>
    <x v="0"/>
    <x v="0"/>
    <m/>
    <x v="0"/>
    <m/>
    <s v="0.26-9.99"/>
    <m/>
    <s v="Equipment - PG&amp;E"/>
    <x v="2"/>
    <s v="Equipment - PG&amp;E"/>
    <s v="All types of equipment / facility failure"/>
    <s v="Pole"/>
    <s v="Pole"/>
    <m/>
    <m/>
    <m/>
    <s v="Overhead"/>
    <m/>
    <s v="Pole"/>
    <m/>
    <s v="9382"/>
    <s v="     "/>
    <x v="0"/>
    <m/>
    <n v="38.527500000000003"/>
    <n v="-121.821"/>
    <m/>
    <s v="DAVIS-1107"/>
    <m/>
    <m/>
    <s v="Agriculture"/>
    <m/>
    <m/>
    <m/>
    <m/>
    <m/>
    <m/>
    <m/>
    <s v="N"/>
    <s v="N"/>
    <m/>
    <m/>
    <s v="     "/>
    <m/>
    <m/>
    <m/>
    <m/>
    <m/>
    <m/>
    <m/>
    <m/>
    <m/>
    <m/>
    <m/>
    <m/>
    <m/>
    <m/>
    <m/>
    <m/>
    <m/>
    <m/>
    <m/>
  </r>
  <r>
    <x v="1784"/>
    <s v="     "/>
    <d v="2018-05-31T00:00:00"/>
    <d v="1899-12-30T00:00:00"/>
    <s v="22"/>
    <x v="1"/>
    <s v="5"/>
    <x v="4"/>
    <m/>
    <m/>
    <s v="Pole failure, per T-men remarks &quot;pole rotted off fell over caused outage and veg fire&quot;"/>
    <s v="     "/>
    <x v="0"/>
    <m/>
    <x v="1"/>
    <s v="N"/>
    <s v="98051"/>
    <m/>
    <m/>
    <m/>
    <m/>
    <m/>
    <s v="     "/>
    <x v="0"/>
    <x v="0"/>
    <m/>
    <x v="0"/>
    <m/>
    <s v="&lt;0.25"/>
    <m/>
    <s v="Equipment - PG&amp;E"/>
    <x v="2"/>
    <s v="Equipment - PG&amp;E"/>
    <s v="All types of equipment / facility failure"/>
    <s v="Pole"/>
    <s v="Pole"/>
    <m/>
    <m/>
    <m/>
    <m/>
    <m/>
    <s v="Pole"/>
    <m/>
    <m/>
    <s v="     "/>
    <x v="0"/>
    <m/>
    <n v="36.771099999999997"/>
    <n v="-119.742"/>
    <m/>
    <s v="BARTON-1116"/>
    <m/>
    <m/>
    <s v="Urban"/>
    <m/>
    <m/>
    <m/>
    <m/>
    <m/>
    <m/>
    <m/>
    <s v="N"/>
    <s v="N"/>
    <m/>
    <m/>
    <s v="     "/>
    <m/>
    <m/>
    <m/>
    <m/>
    <m/>
    <m/>
    <m/>
    <m/>
    <m/>
    <m/>
    <m/>
    <m/>
    <m/>
    <m/>
    <m/>
    <m/>
    <m/>
    <m/>
    <m/>
  </r>
  <r>
    <x v="1785"/>
    <s v="     "/>
    <d v="2018-05-31T00:00:00"/>
    <d v="1899-12-30T08:59:54"/>
    <s v="22"/>
    <x v="1"/>
    <s v="5"/>
    <x v="4"/>
    <d v="2018-05-31T00:00:00"/>
    <d v="1899-12-30T08:59:00"/>
    <s v="RUH2 - left message w fire dept on 2/24/21 - awaiting response - rec'd return call, awaiting confirmation that they have the report available; report rec'd; JZCY - Please request a fire report from Kings County FD. BALLONS IN WIRES CAUSED GRASS FIRE. FD RQST ETA; KINGS COUNTY FD; KRJ7- fire coordinates depicted from fire report. coordinates in fire report land on freeway"/>
    <s v="     "/>
    <x v="0"/>
    <d v="2021-02-24T00:00:00"/>
    <x v="0"/>
    <m/>
    <m/>
    <s v="N/A"/>
    <m/>
    <s v="T004332047"/>
    <m/>
    <m/>
    <s v="     "/>
    <x v="0"/>
    <x v="0"/>
    <m/>
    <x v="0"/>
    <m/>
    <s v="&lt;0.25"/>
    <m/>
    <s v="Contact - 3rd Party"/>
    <x v="12"/>
    <s v="Contact - 3rd Party"/>
    <s v="Contact from object"/>
    <s v="Contact - Balloon"/>
    <m/>
    <s v="Contact - Balloon"/>
    <s v="Conductor - Primary"/>
    <s v="No"/>
    <s v="Overhead"/>
    <m/>
    <s v="Conductor - Primary"/>
    <m/>
    <s v="252681104 "/>
    <s v="     "/>
    <x v="0"/>
    <m/>
    <n v="36.161200000000001"/>
    <n v="-119.869"/>
    <s v="Kings"/>
    <s v="HENRIETTA-1104"/>
    <m/>
    <s v="Kings County Fire Dept."/>
    <s v="Agriculture"/>
    <m/>
    <m/>
    <m/>
    <m/>
    <m/>
    <m/>
    <m/>
    <s v="N"/>
    <s v="N"/>
    <m/>
    <m/>
    <s v="     "/>
    <m/>
    <m/>
    <m/>
    <m/>
    <m/>
    <m/>
    <m/>
    <m/>
    <m/>
    <m/>
    <m/>
    <m/>
    <m/>
    <m/>
    <m/>
    <m/>
    <m/>
    <m/>
    <m/>
  </r>
  <r>
    <x v="1786"/>
    <s v="     "/>
    <d v="2018-05-31T00:00:00"/>
    <d v="1899-12-30T00:00:00"/>
    <s v="22"/>
    <x v="1"/>
    <s v="5"/>
    <x v="4"/>
    <m/>
    <m/>
    <s v="&quot;burnt connection @ center phase arching&quot;"/>
    <s v="     "/>
    <x v="0"/>
    <m/>
    <x v="1"/>
    <s v="N"/>
    <m/>
    <m/>
    <m/>
    <m/>
    <m/>
    <m/>
    <s v="     "/>
    <x v="0"/>
    <x v="0"/>
    <m/>
    <x v="0"/>
    <m/>
    <s v="&lt;0.25"/>
    <m/>
    <s v="Equipment - PG&amp;E"/>
    <x v="9"/>
    <s v="Equipment - PG&amp;E"/>
    <s v="All types of equipment / facility failure"/>
    <s v="Other"/>
    <s v="Splice/Clamp/Connector"/>
    <m/>
    <m/>
    <m/>
    <m/>
    <m/>
    <s v="Splice/Clamp/Connector"/>
    <m/>
    <m/>
    <s v="     "/>
    <x v="0"/>
    <m/>
    <n v="38.974899999999998"/>
    <n v="-121.61"/>
    <m/>
    <m/>
    <m/>
    <m/>
    <s v="Agriculture"/>
    <m/>
    <m/>
    <m/>
    <m/>
    <m/>
    <m/>
    <m/>
    <s v="N"/>
    <s v="N"/>
    <m/>
    <m/>
    <s v="     "/>
    <m/>
    <m/>
    <m/>
    <m/>
    <m/>
    <m/>
    <m/>
    <m/>
    <m/>
    <m/>
    <m/>
    <m/>
    <m/>
    <m/>
    <m/>
    <m/>
    <m/>
    <m/>
    <m/>
  </r>
  <r>
    <x v="1787"/>
    <s v="     "/>
    <d v="2018-05-31T00:00:00"/>
    <d v="1899-12-30T00:00:00"/>
    <s v="22"/>
    <x v="1"/>
    <s v="5"/>
    <x v="4"/>
    <m/>
    <m/>
    <s v="Sparks possibly came from connector, per T-men's description of oil field worker's remarks"/>
    <s v="     "/>
    <x v="0"/>
    <m/>
    <x v="1"/>
    <s v="N"/>
    <m/>
    <m/>
    <m/>
    <m/>
    <m/>
    <m/>
    <s v="     "/>
    <x v="0"/>
    <x v="0"/>
    <m/>
    <x v="0"/>
    <m/>
    <s v="&lt;0.25"/>
    <m/>
    <s v="Equipment - PG&amp;E"/>
    <x v="9"/>
    <s v="Equipment - PG&amp;E"/>
    <s v="All types of equipment / facility failure"/>
    <s v="Other"/>
    <s v="Splice/Clamp/Connector"/>
    <m/>
    <m/>
    <m/>
    <m/>
    <m/>
    <s v="Splice/Clamp/Connector"/>
    <m/>
    <m/>
    <s v="     "/>
    <x v="0"/>
    <m/>
    <n v="35.4848"/>
    <n v="-119.047"/>
    <m/>
    <m/>
    <m/>
    <m/>
    <s v="Herbaceous"/>
    <m/>
    <m/>
    <m/>
    <m/>
    <m/>
    <m/>
    <m/>
    <s v="N"/>
    <s v="N"/>
    <m/>
    <m/>
    <s v="     "/>
    <m/>
    <m/>
    <m/>
    <m/>
    <m/>
    <m/>
    <m/>
    <m/>
    <m/>
    <m/>
    <m/>
    <m/>
    <m/>
    <m/>
    <m/>
    <m/>
    <m/>
    <m/>
    <m/>
  </r>
  <r>
    <x v="1788"/>
    <s v="     "/>
    <d v="2018-05-31T00:00:00"/>
    <d v="1899-12-30T00:00:00"/>
    <s v="22"/>
    <x v="1"/>
    <s v="5"/>
    <x v="4"/>
    <m/>
    <m/>
    <s v="Balloons"/>
    <s v="     "/>
    <x v="0"/>
    <m/>
    <x v="1"/>
    <s v="N"/>
    <m/>
    <m/>
    <m/>
    <m/>
    <m/>
    <m/>
    <s v="     "/>
    <x v="0"/>
    <x v="0"/>
    <m/>
    <x v="0"/>
    <m/>
    <s v="&lt;0.25"/>
    <m/>
    <s v="Contact - 3rd Party"/>
    <x v="12"/>
    <s v="Contact - 3rd Party"/>
    <s v="Contact from object"/>
    <s v="Contact - Balloon"/>
    <m/>
    <s v="Contact - Balloon"/>
    <s v="Conductor"/>
    <m/>
    <m/>
    <m/>
    <m/>
    <m/>
    <m/>
    <s v="     "/>
    <x v="0"/>
    <m/>
    <n v="36.167299999999997"/>
    <n v="-119.861"/>
    <m/>
    <m/>
    <m/>
    <m/>
    <s v="Agriculture"/>
    <m/>
    <m/>
    <m/>
    <m/>
    <m/>
    <m/>
    <m/>
    <s v="N"/>
    <s v="N"/>
    <m/>
    <m/>
    <s v="     "/>
    <m/>
    <m/>
    <m/>
    <m/>
    <m/>
    <m/>
    <m/>
    <m/>
    <m/>
    <m/>
    <m/>
    <m/>
    <m/>
    <m/>
    <m/>
    <m/>
    <m/>
    <m/>
    <m/>
  </r>
  <r>
    <x v="1789"/>
    <s v="     "/>
    <d v="2018-06-02T00:00:00"/>
    <d v="1899-12-30T00:00:00"/>
    <s v="22"/>
    <x v="1"/>
    <s v="6"/>
    <x v="4"/>
    <d v="2018-06-02T00:00:00"/>
    <d v="1899-12-30T12:02:00"/>
    <s v="ILIS - &quot;TMAN LYTLL REPORTS 2/2 BLOWN DUE TO BURNT OPEN JUMPER AT CUTOUTS&quot;"/>
    <s v="     "/>
    <x v="0"/>
    <m/>
    <x v="1"/>
    <s v="N"/>
    <s v="99387"/>
    <s v="18-0046635"/>
    <m/>
    <m/>
    <m/>
    <m/>
    <s v="     "/>
    <x v="0"/>
    <x v="0"/>
    <m/>
    <x v="0"/>
    <m/>
    <s v="&lt;0.25"/>
    <m/>
    <s v="Equipment - PG&amp;E"/>
    <x v="9"/>
    <s v="Equipment - PG&amp;E"/>
    <s v="All types of equipment / facility failure"/>
    <s v="Other"/>
    <s v="Jumper"/>
    <m/>
    <m/>
    <m/>
    <s v="Overhead"/>
    <m/>
    <s v="Jumper"/>
    <m/>
    <s v="1261"/>
    <s v="     "/>
    <x v="0"/>
    <n v="246"/>
    <n v="40.455300000000001"/>
    <n v="-122.32"/>
    <m/>
    <s v="JESSUP-1102"/>
    <m/>
    <m/>
    <s v="Agriculture"/>
    <m/>
    <m/>
    <m/>
    <m/>
    <m/>
    <m/>
    <m/>
    <s v="N"/>
    <s v="N"/>
    <m/>
    <m/>
    <s v="     "/>
    <m/>
    <m/>
    <m/>
    <m/>
    <m/>
    <m/>
    <m/>
    <m/>
    <m/>
    <m/>
    <m/>
    <m/>
    <m/>
    <m/>
    <m/>
    <m/>
    <m/>
    <m/>
    <m/>
  </r>
  <r>
    <x v="1790"/>
    <s v="     "/>
    <d v="2018-06-02T00:00:00"/>
    <d v="1899-12-30T00:00:00"/>
    <s v="22"/>
    <x v="1"/>
    <s v="6"/>
    <x v="4"/>
    <d v="2018-06-02T00:00:00"/>
    <d v="1899-12-30T16:11:00"/>
    <s v="ILIS cause - &quot;Vegetation, Tree - palm frond fell into line&quot;"/>
    <s v="     "/>
    <x v="0"/>
    <m/>
    <x v="1"/>
    <s v="N"/>
    <s v="99506"/>
    <s v="18-0046654"/>
    <m/>
    <m/>
    <m/>
    <m/>
    <s v="     "/>
    <x v="0"/>
    <x v="0"/>
    <m/>
    <x v="0"/>
    <m/>
    <s v="&lt;3 meters of linear travel"/>
    <m/>
    <s v="Vegetation"/>
    <x v="0"/>
    <s v="Vegetation"/>
    <s v="Contact from object"/>
    <s v="Vegetation"/>
    <m/>
    <s v="Contact - Vegetation"/>
    <s v="Transformer"/>
    <m/>
    <s v="Overhead"/>
    <m/>
    <m/>
    <m/>
    <s v="MTR#1007035565"/>
    <s v="     "/>
    <x v="0"/>
    <m/>
    <n v="37.315800000000003"/>
    <n v="-122.02200000000001"/>
    <m/>
    <s v="SARATOGA-1113"/>
    <m/>
    <m/>
    <s v="Urban"/>
    <m/>
    <m/>
    <m/>
    <m/>
    <m/>
    <m/>
    <m/>
    <s v="N"/>
    <s v="N"/>
    <m/>
    <m/>
    <s v="     "/>
    <n v="37.315600000000003"/>
    <n v="-122.022244"/>
    <s v="Jun  4 2018 12:00AM"/>
    <s v="TreeGrew"/>
    <s v="Date Palm fronds grew into primary and secondary-caused fire_x000d__x000a_"/>
    <s v="PALD"/>
    <s v="35"/>
    <s v="38"/>
    <s v="2"/>
    <m/>
    <m/>
    <m/>
    <m/>
    <m/>
    <m/>
    <m/>
    <s v="CrossArm"/>
    <s v="BareWire"/>
    <s v="0"/>
  </r>
  <r>
    <x v="1791"/>
    <s v="     "/>
    <d v="2018-06-02T00:00:00"/>
    <d v="1899-12-30T00:00:00"/>
    <s v="22"/>
    <x v="1"/>
    <s v="6"/>
    <x v="4"/>
    <m/>
    <m/>
    <s v="T-men &quot;small fire @ base of pole&quot;.  Cause unknown."/>
    <s v="     "/>
    <x v="0"/>
    <m/>
    <x v="1"/>
    <s v="N"/>
    <s v="99804"/>
    <m/>
    <m/>
    <m/>
    <m/>
    <m/>
    <s v="     "/>
    <x v="0"/>
    <x v="0"/>
    <m/>
    <x v="0"/>
    <m/>
    <s v="&lt;3 meters of linear travel"/>
    <m/>
    <s v="Equipment - PG&amp;E"/>
    <x v="2"/>
    <s v="Equipment - PG&amp;E"/>
    <s v="All types of equipment / facility failure"/>
    <s v="Pole"/>
    <s v="Pole"/>
    <m/>
    <m/>
    <m/>
    <m/>
    <m/>
    <s v="Pole"/>
    <m/>
    <m/>
    <s v="     "/>
    <x v="0"/>
    <m/>
    <n v="37.311"/>
    <n v="-121.907"/>
    <m/>
    <s v="SAN-JOSE-A-1112"/>
    <m/>
    <m/>
    <s v="Hardwood Woodland"/>
    <m/>
    <m/>
    <m/>
    <m/>
    <m/>
    <m/>
    <m/>
    <s v="N"/>
    <s v="N"/>
    <m/>
    <m/>
    <s v="     "/>
    <m/>
    <m/>
    <m/>
    <m/>
    <m/>
    <m/>
    <m/>
    <m/>
    <m/>
    <m/>
    <m/>
    <m/>
    <m/>
    <m/>
    <m/>
    <m/>
    <m/>
    <m/>
    <m/>
  </r>
  <r>
    <x v="1792"/>
    <s v="     "/>
    <d v="2018-06-03T00:00:00"/>
    <d v="1899-12-30T00:00:00"/>
    <s v="23"/>
    <x v="1"/>
    <s v="6"/>
    <x v="4"/>
    <d v="2018-06-03T00:00:00"/>
    <d v="1899-12-30T15:01:00"/>
    <s v="Car pole damaged PG&amp;E equipment and caused grass fire.  ILIS cause - &quot;3rd Party, Vehicle&quot; / &quot;CAR POLE WIRE WRAPPED POLE ON GROUND GRASS FIRE&quot;"/>
    <s v="     "/>
    <x v="0"/>
    <m/>
    <x v="1"/>
    <s v="N"/>
    <s v="100111"/>
    <s v="18-0046761"/>
    <m/>
    <m/>
    <m/>
    <m/>
    <s v="     "/>
    <x v="0"/>
    <x v="0"/>
    <m/>
    <x v="0"/>
    <m/>
    <s v="10-99"/>
    <m/>
    <s v="Contact - 3rd Party"/>
    <x v="8"/>
    <s v="Contact - 3rd Party"/>
    <s v="Contact from object"/>
    <s v="Contact - Vehicle"/>
    <m/>
    <s v="Contact - Vehicle"/>
    <s v="Pole"/>
    <m/>
    <s v="Overhead"/>
    <m/>
    <m/>
    <m/>
    <s v="4465"/>
    <s v="     "/>
    <x v="0"/>
    <m/>
    <n v="36.831600000000002"/>
    <n v="-121.363"/>
    <m/>
    <s v="HOLLISTER-2105"/>
    <m/>
    <m/>
    <s v="Herbaceous"/>
    <n v="26"/>
    <m/>
    <m/>
    <m/>
    <m/>
    <s v="FAIRVIEW"/>
    <m/>
    <s v="N"/>
    <s v="N"/>
    <m/>
    <m/>
    <s v="     "/>
    <m/>
    <m/>
    <m/>
    <m/>
    <m/>
    <m/>
    <m/>
    <m/>
    <m/>
    <m/>
    <m/>
    <m/>
    <m/>
    <m/>
    <m/>
    <m/>
    <m/>
    <m/>
    <m/>
  </r>
  <r>
    <x v="1793"/>
    <s v="     "/>
    <d v="2018-06-03T00:00:00"/>
    <d v="1899-12-30T00:00:00"/>
    <s v="23"/>
    <x v="1"/>
    <s v="6"/>
    <x v="4"/>
    <m/>
    <m/>
    <s v="T-men - &quot;service burnt open started grass fire and burnt air conditioning unit to neighbors house&quot;.  OIS TR - cus indicated &quot;SEVERE ARCING @ WIRES IN FRONT OF HSE P/CHRIS SPARKS CAUSED GRASS FIRE BRIEFLY&quot;"/>
    <s v="     "/>
    <x v="0"/>
    <m/>
    <x v="1"/>
    <s v="N"/>
    <s v="100112"/>
    <m/>
    <m/>
    <m/>
    <m/>
    <m/>
    <s v="     "/>
    <x v="0"/>
    <x v="0"/>
    <m/>
    <x v="0"/>
    <m/>
    <s v="&lt;3 meters of linear travel"/>
    <m/>
    <s v="Equipment - PG&amp;E"/>
    <x v="4"/>
    <s v="Equipment - PG&amp;E"/>
    <s v="All types of equipment / facility failure"/>
    <s v="Conductor"/>
    <s v="Conductor"/>
    <m/>
    <m/>
    <m/>
    <m/>
    <m/>
    <s v="Conductor - Secondary"/>
    <m/>
    <m/>
    <s v="     "/>
    <x v="0"/>
    <m/>
    <n v="39.515700000000002"/>
    <n v="-121.542"/>
    <m/>
    <s v="WYANDOTTE-1105"/>
    <m/>
    <m/>
    <s v="Urban"/>
    <m/>
    <m/>
    <m/>
    <m/>
    <m/>
    <m/>
    <m/>
    <s v="N"/>
    <s v="N"/>
    <m/>
    <m/>
    <s v="     "/>
    <m/>
    <m/>
    <m/>
    <m/>
    <m/>
    <m/>
    <m/>
    <m/>
    <m/>
    <m/>
    <m/>
    <m/>
    <m/>
    <m/>
    <m/>
    <m/>
    <m/>
    <m/>
    <m/>
  </r>
  <r>
    <x v="1794"/>
    <s v="     "/>
    <d v="2018-06-03T00:00:00"/>
    <d v="1899-12-30T00:00:00"/>
    <s v="23"/>
    <x v="1"/>
    <s v="6"/>
    <x v="4"/>
    <m/>
    <m/>
    <s v="malfunctioned step-up transformer"/>
    <s v="     "/>
    <x v="0"/>
    <m/>
    <x v="1"/>
    <s v="N"/>
    <m/>
    <m/>
    <m/>
    <m/>
    <m/>
    <m/>
    <s v="     "/>
    <x v="0"/>
    <x v="0"/>
    <m/>
    <x v="0"/>
    <m/>
    <s v="10-99"/>
    <m/>
    <s v="Equipment - PG&amp;E"/>
    <x v="13"/>
    <s v="Equipment - PG&amp;E"/>
    <s v="All types of equipment / facility failure"/>
    <s v="Transformer"/>
    <s v="Transformer"/>
    <m/>
    <m/>
    <m/>
    <m/>
    <m/>
    <s v="Transformer"/>
    <m/>
    <m/>
    <s v="     "/>
    <x v="0"/>
    <m/>
    <n v="39.804200000000002"/>
    <n v="-122.346"/>
    <m/>
    <m/>
    <m/>
    <m/>
    <s v="Herbaceous"/>
    <n v="127"/>
    <m/>
    <m/>
    <m/>
    <m/>
    <s v="OPEN"/>
    <m/>
    <s v="N"/>
    <s v="N"/>
    <m/>
    <m/>
    <s v="     "/>
    <m/>
    <m/>
    <m/>
    <m/>
    <m/>
    <m/>
    <m/>
    <m/>
    <m/>
    <m/>
    <m/>
    <m/>
    <m/>
    <m/>
    <m/>
    <m/>
    <m/>
    <m/>
    <m/>
  </r>
  <r>
    <x v="1795"/>
    <s v="     "/>
    <d v="2018-06-04T00:00:00"/>
    <d v="1899-12-30T00:00:00"/>
    <s v="23"/>
    <x v="1"/>
    <s v="6"/>
    <x v="4"/>
    <m/>
    <m/>
    <s v="Car fire caused damage to service drop."/>
    <s v="     "/>
    <x v="0"/>
    <m/>
    <x v="1"/>
    <s v="N"/>
    <s v="100454"/>
    <m/>
    <m/>
    <m/>
    <m/>
    <m/>
    <s v="     "/>
    <x v="0"/>
    <x v="0"/>
    <m/>
    <x v="0"/>
    <m/>
    <s v="&lt;3 meters of linear travel"/>
    <m/>
    <s v="Contact - 3rd Party"/>
    <x v="3"/>
    <s v="Contact - 3rd Party"/>
    <s v="Contact from object"/>
    <s v="Contact - 3rd Party"/>
    <m/>
    <s v="Contact - 3rd Party"/>
    <s v="Service Drop"/>
    <m/>
    <m/>
    <m/>
    <m/>
    <m/>
    <m/>
    <s v="     "/>
    <x v="0"/>
    <m/>
    <n v="35.360100000000003"/>
    <n v="-118.949"/>
    <m/>
    <s v="MAGUNDEN-2109"/>
    <m/>
    <m/>
    <s v="Urban"/>
    <m/>
    <m/>
    <m/>
    <m/>
    <m/>
    <m/>
    <m/>
    <s v="N"/>
    <s v="N"/>
    <m/>
    <m/>
    <s v="     "/>
    <m/>
    <m/>
    <m/>
    <m/>
    <m/>
    <m/>
    <m/>
    <m/>
    <m/>
    <m/>
    <m/>
    <m/>
    <m/>
    <m/>
    <m/>
    <m/>
    <m/>
    <m/>
    <m/>
  </r>
  <r>
    <x v="1796"/>
    <s v="     "/>
    <d v="2018-06-04T00:00:00"/>
    <d v="1899-12-30T00:00:00"/>
    <s v="23"/>
    <x v="1"/>
    <s v="6"/>
    <x v="4"/>
    <m/>
    <m/>
    <s v="From cus call log (OIS TR), line in tree caught on fire"/>
    <s v="     "/>
    <x v="0"/>
    <m/>
    <x v="1"/>
    <s v="N"/>
    <s v="100698"/>
    <m/>
    <m/>
    <m/>
    <m/>
    <m/>
    <s v="     "/>
    <x v="0"/>
    <x v="0"/>
    <m/>
    <x v="0"/>
    <m/>
    <s v="&lt;0.25"/>
    <m/>
    <s v="Vegetation"/>
    <x v="0"/>
    <s v="Vegetation"/>
    <s v="Contact from object"/>
    <s v="Vegetation"/>
    <m/>
    <s v="Contact - Vegetation"/>
    <s v="Service Drop"/>
    <m/>
    <m/>
    <m/>
    <m/>
    <m/>
    <m/>
    <s v="     "/>
    <x v="1"/>
    <n v="575"/>
    <n v="35.465600000000002"/>
    <n v="-120.47499999999999"/>
    <m/>
    <s v="TEMPLETON-2113"/>
    <m/>
    <m/>
    <s v="Herbaceous"/>
    <m/>
    <m/>
    <m/>
    <m/>
    <m/>
    <m/>
    <m/>
    <s v="N"/>
    <s v="N"/>
    <m/>
    <m/>
    <s v="     "/>
    <m/>
    <m/>
    <m/>
    <m/>
    <m/>
    <m/>
    <m/>
    <m/>
    <m/>
    <m/>
    <m/>
    <m/>
    <m/>
    <m/>
    <m/>
    <m/>
    <m/>
    <m/>
    <m/>
  </r>
  <r>
    <x v="1797"/>
    <s v="     "/>
    <d v="2018-06-04T00:00:00"/>
    <d v="1899-12-30T14:31:28"/>
    <s v="23"/>
    <x v="1"/>
    <s v="6"/>
    <x v="4"/>
    <d v="2018-06-04T00:00:00"/>
    <d v="1899-12-30T14:31:00"/>
    <s v="KRJ7-Bird contact, appears attributable to pge; 2 Circuits on pole, listed both in circuit id"/>
    <s v="     "/>
    <x v="0"/>
    <d v="2021-02-25T00:00:00"/>
    <x v="0"/>
    <m/>
    <m/>
    <s v="N/A"/>
    <m/>
    <s v="T004335501"/>
    <n v="114690964"/>
    <m/>
    <s v="     "/>
    <x v="0"/>
    <x v="0"/>
    <m/>
    <x v="0"/>
    <m/>
    <s v="0.26-9.99"/>
    <m/>
    <s v="Contact - Animal - Bird"/>
    <x v="6"/>
    <s v="Contact - Bird"/>
    <s v="Contact from object"/>
    <s v="Contact - Animal"/>
    <m/>
    <s v="Contact - Animal"/>
    <s v="Conductor"/>
    <s v="No"/>
    <s v="Overhead"/>
    <m/>
    <s v="Conductor"/>
    <m/>
    <s v="Pole ID: 100193277"/>
    <s v="     "/>
    <x v="0"/>
    <m/>
    <n v="35.133299999999998"/>
    <n v="-119.48099999999999"/>
    <s v="Kern"/>
    <s v="TAFT-1101,-TAFT-1108"/>
    <m/>
    <m/>
    <s v="Urban"/>
    <m/>
    <m/>
    <m/>
    <m/>
    <m/>
    <m/>
    <m/>
    <s v="N"/>
    <s v="N"/>
    <m/>
    <m/>
    <s v="     "/>
    <m/>
    <m/>
    <m/>
    <m/>
    <m/>
    <m/>
    <m/>
    <m/>
    <m/>
    <m/>
    <m/>
    <m/>
    <m/>
    <m/>
    <m/>
    <m/>
    <m/>
    <m/>
    <m/>
  </r>
  <r>
    <x v="1798"/>
    <s v="     "/>
    <d v="2018-06-04T00:00:00"/>
    <d v="1899-12-30T18:20:43"/>
    <s v="23"/>
    <x v="1"/>
    <s v="6"/>
    <x v="4"/>
    <d v="2018-06-04T00:00:00"/>
    <d v="1899-12-30T18:20:00"/>
    <s v="2.24.21 Waiting for Fire Report/ PGE Attributed, 2 fires on coalinga road 6 miles apart. 1 has 1 long span of 4ascr down looks to have parted at dead end or connector. 2nd has tree branch that fell on pole and caused 1 wire to come down and fire burnt next pole down; WAITING ON FD; Beaver Fire held at 215 acres"/>
    <s v="     "/>
    <x v="0"/>
    <d v="2021-03-11T00:00:00"/>
    <x v="0"/>
    <m/>
    <s v="101226"/>
    <s v="18-0047273"/>
    <m/>
    <s v="T004335746"/>
    <n v="114663900"/>
    <m/>
    <s v="     "/>
    <x v="0"/>
    <x v="0"/>
    <m/>
    <x v="0"/>
    <m/>
    <s v="100-299"/>
    <m/>
    <s v="Vegetation"/>
    <x v="0"/>
    <s v="Vegetation"/>
    <s v="Contact from object"/>
    <s v="Contact - Vegetation"/>
    <m/>
    <s v="Contact - Vegetation"/>
    <s v="Conductor - Primary"/>
    <s v="No"/>
    <s v="Overhead"/>
    <m/>
    <s v="Conductor - Primary"/>
    <m/>
    <s v="182082103"/>
    <s v="     "/>
    <x v="0"/>
    <n v="525"/>
    <n v="36.362000000000002"/>
    <n v="-120.849"/>
    <s v="San Benito"/>
    <s v="LOS-OSITOS-2103"/>
    <m/>
    <s v="CAl-Fire"/>
    <s v="Hardwood Woodland"/>
    <n v="100"/>
    <m/>
    <m/>
    <m/>
    <m/>
    <m/>
    <m/>
    <s v="N"/>
    <s v="N"/>
    <m/>
    <m/>
    <s v="     "/>
    <m/>
    <m/>
    <m/>
    <m/>
    <m/>
    <m/>
    <m/>
    <m/>
    <m/>
    <m/>
    <m/>
    <m/>
    <m/>
    <m/>
    <m/>
    <m/>
    <m/>
    <m/>
    <m/>
  </r>
  <r>
    <x v="1799"/>
    <s v="     "/>
    <d v="2018-06-04T00:00:00"/>
    <d v="1899-12-30T17:40:00"/>
    <s v="23"/>
    <x v="1"/>
    <s v="6"/>
    <x v="4"/>
    <m/>
    <m/>
    <s v="On June 4, 2018, there was a fire near the City of Coalinga Road, San Benito County. Subsequently, PG&amp;E observed a tree branch leaning on the primary conductors of the Los Ositos 2103 21 kV Circuit and the three conductors on the ground with the middle conductor broken from a pole. CAL FIRE has collected a portion of this tree branch and subsequently released the site to PG&amp;E on June 6, 2018. PG&amp;E has collected the remaining portion of the branch and some of the damaged electric facilities. This information is preliminary and PG&amp;E is fully cooperating with CAL FIRE."/>
    <s v="     "/>
    <x v="2"/>
    <d v="2021-04-02T00:00:00"/>
    <x v="0"/>
    <m/>
    <s v="101226"/>
    <s v="N/A"/>
    <m/>
    <s v="T004335711"/>
    <m/>
    <s v="EI180605B"/>
    <s v="     "/>
    <x v="0"/>
    <x v="0"/>
    <s v="Vegetation"/>
    <x v="0"/>
    <m/>
    <s v="Unknown"/>
    <m/>
    <s v="Vegetation"/>
    <x v="0"/>
    <s v="Vegetation"/>
    <s v="Contact from object"/>
    <m/>
    <m/>
    <s v="Contact from object"/>
    <s v="Conductor - All"/>
    <s v="No"/>
    <s v="Overhead"/>
    <m/>
    <s v="Conductor - All"/>
    <m/>
    <s v="182082103"/>
    <s v="     "/>
    <x v="0"/>
    <n v="525"/>
    <n v="36.374513999999998"/>
    <n v="-120.903306"/>
    <s v="San Benito"/>
    <s v="LOS-OSITOS-2103"/>
    <n v="21000"/>
    <m/>
    <s v="Shrub"/>
    <m/>
    <m/>
    <m/>
    <m/>
    <m/>
    <m/>
    <m/>
    <s v="N"/>
    <s v="N"/>
    <m/>
    <m/>
    <s v="     "/>
    <m/>
    <m/>
    <m/>
    <m/>
    <m/>
    <m/>
    <m/>
    <m/>
    <m/>
    <m/>
    <m/>
    <m/>
    <m/>
    <m/>
    <m/>
    <m/>
    <m/>
    <m/>
    <m/>
  </r>
  <r>
    <x v="1800"/>
    <s v="     "/>
    <d v="2018-06-04T00:00:00"/>
    <d v="1899-12-30T00:00:00"/>
    <s v="23"/>
    <x v="1"/>
    <s v="6"/>
    <x v="4"/>
    <d v="2018-06-04T00:00:00"/>
    <d v="1899-12-30T21:42:00"/>
    <s v="Wire-down; ILIS fault location &quot;CONNECTOR BURNED AT POLE&quot;.  Other details of incident unclear."/>
    <s v="     "/>
    <x v="0"/>
    <m/>
    <x v="1"/>
    <s v="N"/>
    <s v="101410"/>
    <s v="18-0047306"/>
    <m/>
    <m/>
    <m/>
    <m/>
    <s v="     "/>
    <x v="0"/>
    <x v="0"/>
    <m/>
    <x v="0"/>
    <m/>
    <s v="&lt;3 meters of linear travel"/>
    <m/>
    <s v="Equipment - PG&amp;E"/>
    <x v="4"/>
    <s v="Equipment - PG&amp;E"/>
    <s v="All types of equipment / facility failure"/>
    <s v="Conductor"/>
    <s v="Conductor"/>
    <m/>
    <m/>
    <m/>
    <s v="Overhead"/>
    <m/>
    <s v="Conductor - Primary"/>
    <m/>
    <s v="MTR#1009293067"/>
    <s v="     "/>
    <x v="0"/>
    <m/>
    <n v="35.363"/>
    <n v="-118.985"/>
    <m/>
    <s v="BAKERSFIELD-2106"/>
    <m/>
    <m/>
    <s v="Urban"/>
    <m/>
    <m/>
    <m/>
    <m/>
    <m/>
    <m/>
    <m/>
    <s v="N"/>
    <s v="N"/>
    <m/>
    <m/>
    <s v="     "/>
    <m/>
    <m/>
    <m/>
    <m/>
    <m/>
    <m/>
    <m/>
    <m/>
    <m/>
    <m/>
    <m/>
    <m/>
    <m/>
    <m/>
    <m/>
    <m/>
    <m/>
    <m/>
    <m/>
  </r>
  <r>
    <x v="1801"/>
    <s v="     "/>
    <d v="2018-06-04T00:00:00"/>
    <d v="1899-12-30T00:00:00"/>
    <s v="23"/>
    <x v="1"/>
    <s v="6"/>
    <x v="4"/>
    <m/>
    <m/>
    <s v="Bird"/>
    <s v="     "/>
    <x v="0"/>
    <m/>
    <x v="1"/>
    <s v="N"/>
    <m/>
    <m/>
    <m/>
    <m/>
    <m/>
    <m/>
    <s v="     "/>
    <x v="0"/>
    <x v="0"/>
    <m/>
    <x v="0"/>
    <m/>
    <s v="0.26-9.99"/>
    <m/>
    <s v="Contact - Animal - Bird"/>
    <x v="6"/>
    <s v="Contact - Bird"/>
    <s v="Contact from object"/>
    <s v="Contact - Animal"/>
    <m/>
    <s v="Contact - Animal"/>
    <s v="Conductor"/>
    <m/>
    <m/>
    <m/>
    <m/>
    <m/>
    <m/>
    <s v="     "/>
    <x v="0"/>
    <m/>
    <n v="35.133299999999998"/>
    <n v="-119.48099999999999"/>
    <m/>
    <m/>
    <m/>
    <m/>
    <s v="Urban"/>
    <m/>
    <m/>
    <m/>
    <m/>
    <m/>
    <m/>
    <m/>
    <s v="N"/>
    <s v="N"/>
    <m/>
    <m/>
    <s v="     "/>
    <m/>
    <m/>
    <m/>
    <m/>
    <m/>
    <m/>
    <m/>
    <m/>
    <m/>
    <m/>
    <m/>
    <m/>
    <m/>
    <m/>
    <m/>
    <m/>
    <m/>
    <m/>
    <m/>
  </r>
  <r>
    <x v="1802"/>
    <s v="     "/>
    <d v="2018-06-04T00:00:00"/>
    <d v="1899-12-30T00:00:00"/>
    <s v="23"/>
    <x v="1"/>
    <s v="6"/>
    <x v="4"/>
    <d v="2018-06-04T00:00:00"/>
    <d v="1899-12-30T17:38:00"/>
    <s v="ILIS cause - &quot;Vegetation, Tree - branch fell on line&quot;.  Per T-men notes, there appears to be two incidents in this area - one caused by tree on line, and other wire-down parted at dead-end or connector"/>
    <s v="     "/>
    <x v="0"/>
    <m/>
    <x v="1"/>
    <s v="N"/>
    <s v="101226"/>
    <s v="18-0047273"/>
    <m/>
    <m/>
    <m/>
    <s v="EI180605A"/>
    <s v="     "/>
    <x v="0"/>
    <x v="0"/>
    <m/>
    <x v="0"/>
    <m/>
    <s v="1,000-4,999"/>
    <m/>
    <s v="Vegetation"/>
    <x v="0"/>
    <s v="Vegetation"/>
    <s v="Contact from object"/>
    <s v="Vegetation"/>
    <m/>
    <s v="Contact - Vegetation"/>
    <s v="Conductor"/>
    <m/>
    <s v="Overhead"/>
    <m/>
    <m/>
    <m/>
    <s v="WIRE DOWN NEAR 7100 COALINGA RD"/>
    <s v="     "/>
    <x v="0"/>
    <m/>
    <n v="36.387500000000003"/>
    <n v="-121.004"/>
    <m/>
    <s v="LOS-OSITOS-2103"/>
    <m/>
    <m/>
    <s v="Herbaceous"/>
    <m/>
    <m/>
    <m/>
    <m/>
    <m/>
    <m/>
    <m/>
    <s v="N"/>
    <s v="N"/>
    <m/>
    <m/>
    <s v="     "/>
    <m/>
    <m/>
    <m/>
    <m/>
    <m/>
    <m/>
    <m/>
    <m/>
    <m/>
    <m/>
    <m/>
    <m/>
    <m/>
    <m/>
    <m/>
    <m/>
    <m/>
    <m/>
    <m/>
  </r>
  <r>
    <x v="1803"/>
    <s v="     "/>
    <d v="2018-06-04T00:00:00"/>
    <d v="1899-12-30T00:00:00"/>
    <s v="23"/>
    <x v="1"/>
    <s v="6"/>
    <x v="4"/>
    <d v="2018-06-04T00:00:00"/>
    <d v="1899-12-30T13:18:00"/>
    <s v="ILIS cause - &quot; Animal, Bird found&quot; (goose)."/>
    <s v="     "/>
    <x v="0"/>
    <m/>
    <x v="1"/>
    <s v="N"/>
    <s v="100974"/>
    <s v="18-0047239"/>
    <m/>
    <m/>
    <m/>
    <m/>
    <s v="     "/>
    <x v="0"/>
    <x v="0"/>
    <m/>
    <x v="0"/>
    <m/>
    <s v="0.26-9.99"/>
    <m/>
    <s v="Contact - Animal - Bird"/>
    <x v="6"/>
    <s v="Contact - Bird"/>
    <s v="Contact from object"/>
    <s v="Contact - Animal"/>
    <m/>
    <s v="Contact - Animal"/>
    <s v="Conductor"/>
    <m/>
    <s v="Overhead"/>
    <m/>
    <m/>
    <m/>
    <s v="13156"/>
    <s v="     "/>
    <x v="0"/>
    <m/>
    <n v="37.015900000000002"/>
    <n v="-120.001"/>
    <m/>
    <s v="STOREY-1109"/>
    <m/>
    <m/>
    <s v="Urban"/>
    <m/>
    <m/>
    <m/>
    <m/>
    <m/>
    <m/>
    <m/>
    <s v="N"/>
    <s v="N"/>
    <m/>
    <m/>
    <s v="     "/>
    <m/>
    <m/>
    <m/>
    <m/>
    <m/>
    <m/>
    <m/>
    <m/>
    <m/>
    <m/>
    <m/>
    <m/>
    <m/>
    <m/>
    <m/>
    <m/>
    <m/>
    <m/>
    <m/>
  </r>
  <r>
    <x v="1804"/>
    <s v="     "/>
    <d v="2018-06-04T00:00:00"/>
    <d v="1899-12-30T00:00:00"/>
    <s v="23"/>
    <x v="1"/>
    <s v="6"/>
    <x v="4"/>
    <d v="2018-06-04T00:00:00"/>
    <d v="1899-12-30T14:45:00"/>
    <s v="Car pole caused damage to multiple PG&amp;E equipment.  ILIS cause - &quot;3rd Party, Vehicle&quot;"/>
    <s v="     "/>
    <x v="0"/>
    <m/>
    <x v="1"/>
    <s v="N"/>
    <s v="101059"/>
    <s v="18-0047221"/>
    <m/>
    <m/>
    <m/>
    <m/>
    <s v="     "/>
    <x v="0"/>
    <x v="0"/>
    <m/>
    <x v="0"/>
    <m/>
    <s v="&lt;3 meters of linear travel"/>
    <m/>
    <s v="Contact - 3rd Party"/>
    <x v="8"/>
    <s v="Contact - 3rd Party"/>
    <s v="Contact from object"/>
    <s v="Contact - Vehicle"/>
    <m/>
    <s v="Contact - Vehicle"/>
    <s v="Pole"/>
    <m/>
    <s v="Overhead"/>
    <m/>
    <m/>
    <m/>
    <s v="377589"/>
    <s v="     "/>
    <x v="0"/>
    <m/>
    <n v="36.518300000000004"/>
    <n v="-119.631"/>
    <m/>
    <s v="KINGSBURG-1116"/>
    <m/>
    <m/>
    <s v="Agriculture"/>
    <m/>
    <m/>
    <m/>
    <m/>
    <m/>
    <m/>
    <m/>
    <s v="N"/>
    <s v="N"/>
    <m/>
    <m/>
    <s v="     "/>
    <m/>
    <m/>
    <m/>
    <m/>
    <m/>
    <m/>
    <m/>
    <m/>
    <m/>
    <m/>
    <m/>
    <m/>
    <m/>
    <m/>
    <m/>
    <m/>
    <m/>
    <m/>
    <m/>
  </r>
  <r>
    <x v="1805"/>
    <s v="     "/>
    <d v="2018-06-05T00:00:00"/>
    <d v="1899-12-30T00:00:00"/>
    <s v="23"/>
    <x v="1"/>
    <s v="6"/>
    <x v="4"/>
    <d v="2018-06-05T00:00:00"/>
    <d v="1899-12-30T11:46:00"/>
    <s v="Car pole, causing mainline to burn"/>
    <s v="     "/>
    <x v="0"/>
    <m/>
    <x v="1"/>
    <s v="N"/>
    <s v="101930"/>
    <s v="18-0047564"/>
    <m/>
    <m/>
    <m/>
    <m/>
    <s v="     "/>
    <x v="0"/>
    <x v="0"/>
    <m/>
    <x v="0"/>
    <m/>
    <s v="0.26-9.99"/>
    <m/>
    <s v="Contact - 3rd Party"/>
    <x v="8"/>
    <s v="Contact - 3rd Party"/>
    <s v="Contact from object"/>
    <s v="Contact - Vehicle"/>
    <m/>
    <s v="Contact - Vehicle"/>
    <s v="Conductor"/>
    <m/>
    <s v="Overhead"/>
    <m/>
    <m/>
    <m/>
    <s v="126"/>
    <s v="     "/>
    <x v="0"/>
    <m/>
    <n v="38.246400000000001"/>
    <n v="-122.449"/>
    <m/>
    <s v="SONOMA-1107"/>
    <m/>
    <m/>
    <s v="Urban"/>
    <m/>
    <m/>
    <m/>
    <m/>
    <m/>
    <m/>
    <m/>
    <s v="N"/>
    <s v="N"/>
    <m/>
    <m/>
    <s v="     "/>
    <m/>
    <m/>
    <m/>
    <m/>
    <m/>
    <m/>
    <m/>
    <m/>
    <m/>
    <m/>
    <m/>
    <m/>
    <m/>
    <m/>
    <m/>
    <m/>
    <m/>
    <m/>
    <m/>
  </r>
  <r>
    <x v="1806"/>
    <s v="     "/>
    <d v="2018-06-05T00:00:00"/>
    <d v="1899-12-30T00:00:00"/>
    <s v="23"/>
    <x v="1"/>
    <s v="6"/>
    <x v="4"/>
    <d v="2018-06-05T00:00:00"/>
    <d v="1899-12-30T10:13:00"/>
    <s v="ILIS cause - &quot;Animal, Squirrel&quot;  &quot;FOUND DEAD SQUIRREL AT RISER&quot; - caused multiple PG&amp;E equipment damages."/>
    <s v="     "/>
    <x v="0"/>
    <m/>
    <x v="1"/>
    <s v="N"/>
    <s v="101809"/>
    <s v="18-0047539"/>
    <m/>
    <m/>
    <m/>
    <m/>
    <s v="     "/>
    <x v="0"/>
    <x v="0"/>
    <m/>
    <x v="0"/>
    <m/>
    <s v="&lt;0.25"/>
    <m/>
    <s v="Contact - Animal - Other"/>
    <x v="6"/>
    <s v="Contact - Animal"/>
    <s v="Contact from object"/>
    <s v="Contact - Animal"/>
    <m/>
    <s v="Contact - Animal"/>
    <s v="Fuse"/>
    <m/>
    <s v="Overhead"/>
    <m/>
    <m/>
    <m/>
    <s v="8389"/>
    <s v="     "/>
    <x v="1"/>
    <n v="246"/>
    <n v="40.618299999999998"/>
    <n v="-122.31699999999999"/>
    <m/>
    <s v="OREGON-TRAIL-1103"/>
    <m/>
    <m/>
    <s v="Hardwood Woodland"/>
    <m/>
    <m/>
    <m/>
    <m/>
    <m/>
    <m/>
    <m/>
    <s v="N"/>
    <s v="N"/>
    <m/>
    <m/>
    <s v="     "/>
    <m/>
    <m/>
    <m/>
    <m/>
    <m/>
    <m/>
    <m/>
    <m/>
    <m/>
    <m/>
    <m/>
    <m/>
    <m/>
    <m/>
    <m/>
    <m/>
    <m/>
    <m/>
    <m/>
  </r>
  <r>
    <x v="1807"/>
    <s v="     "/>
    <d v="2018-06-05T00:00:00"/>
    <d v="1899-12-30T00:00:00"/>
    <s v="23"/>
    <x v="1"/>
    <s v="6"/>
    <x v="4"/>
    <d v="2018-06-05T00:00:00"/>
    <d v="1899-12-30T13:45:00"/>
    <m/>
    <s v="     "/>
    <x v="4"/>
    <m/>
    <x v="1"/>
    <s v="N"/>
    <s v="102064"/>
    <s v="18-0047625"/>
    <m/>
    <m/>
    <m/>
    <m/>
    <s v="     "/>
    <x v="0"/>
    <x v="0"/>
    <m/>
    <x v="0"/>
    <m/>
    <s v="Unknown"/>
    <m/>
    <s v="Vegetation"/>
    <x v="0"/>
    <s v="Vegetation"/>
    <s v="Contact from object"/>
    <s v="Vegetation"/>
    <m/>
    <s v="Contact - Vegetation"/>
    <s v="Conductor"/>
    <m/>
    <s v="Overhead"/>
    <m/>
    <m/>
    <m/>
    <s v="HOT WIRE DOWN @ 2375"/>
    <s v="     "/>
    <x v="2"/>
    <n v="180"/>
    <n v="38.543199999999999"/>
    <n v="-122.72"/>
    <m/>
    <s v="FULTON-1107"/>
    <m/>
    <m/>
    <s v="Conifer Forest"/>
    <m/>
    <m/>
    <m/>
    <m/>
    <m/>
    <m/>
    <m/>
    <s v="N"/>
    <s v="N"/>
    <m/>
    <m/>
    <s v="     "/>
    <n v="38.543999999999997"/>
    <n v="-122.7204"/>
    <s v="Jun  5 2018  4:20PM"/>
    <s v="TrunkFail"/>
    <s v="COAST LIVE OAK XSTEM ON HILLSIDE NEXT TO DRIVEWAY AT 2390 MARK WEST SPRINGS RD FAILED APPROX 6 ABV GROUND FALLING INTO PRIMARY LINES."/>
    <s v="OAKC"/>
    <s v="35"/>
    <s v="34"/>
    <s v="15"/>
    <s v="Moderate"/>
    <s v="Moderate"/>
    <s v="N"/>
    <s v="1"/>
    <m/>
    <s v="Hillside"/>
    <s v="B"/>
    <s v="CrossArm"/>
    <s v="TreeWire"/>
    <m/>
  </r>
  <r>
    <x v="1808"/>
    <s v="     "/>
    <d v="2018-06-05T00:00:00"/>
    <d v="1899-12-30T00:00:00"/>
    <s v="23"/>
    <x v="1"/>
    <s v="6"/>
    <x v="4"/>
    <d v="2018-06-05T00:00:00"/>
    <d v="1899-12-30T19:10:00"/>
    <s v="ILIS cause - &quot;3rd Party, Gun Shot&quot;.  T-men remarks: &quot;Gun shot Wire down on tap mid span&quot;"/>
    <s v="     "/>
    <x v="0"/>
    <m/>
    <x v="1"/>
    <s v="N"/>
    <s v="102295"/>
    <s v="18-0047737"/>
    <m/>
    <m/>
    <m/>
    <m/>
    <s v="     "/>
    <x v="0"/>
    <x v="0"/>
    <m/>
    <x v="0"/>
    <m/>
    <s v="&lt;0.25"/>
    <m/>
    <s v="Contact - 3rd Party"/>
    <x v="3"/>
    <s v="Contact - 3rd Party"/>
    <s v="Contact from object"/>
    <s v="Contact - 3rd Party"/>
    <m/>
    <s v="Contact - 3rd Party"/>
    <s v="Conductor"/>
    <m/>
    <s v="Overhead"/>
    <m/>
    <m/>
    <m/>
    <s v="8530"/>
    <s v="     "/>
    <x v="0"/>
    <m/>
    <n v="35.8767"/>
    <n v="-119.54300000000001"/>
    <m/>
    <s v="ANGIOLA-1103"/>
    <m/>
    <m/>
    <s v="Agriculture"/>
    <m/>
    <m/>
    <m/>
    <m/>
    <m/>
    <m/>
    <m/>
    <s v="N"/>
    <s v="N"/>
    <m/>
    <m/>
    <s v="     "/>
    <m/>
    <m/>
    <m/>
    <m/>
    <m/>
    <m/>
    <m/>
    <m/>
    <m/>
    <m/>
    <m/>
    <m/>
    <m/>
    <m/>
    <m/>
    <m/>
    <m/>
    <m/>
    <m/>
  </r>
  <r>
    <x v="1809"/>
    <s v="     "/>
    <d v="2018-06-05T00:00:00"/>
    <d v="1899-12-30T00:00:00"/>
    <s v="23"/>
    <x v="1"/>
    <s v="6"/>
    <x v="4"/>
    <d v="2018-06-05T00:00:00"/>
    <d v="1899-12-30T16:46:00"/>
    <s v="Metallic balloons"/>
    <s v="     "/>
    <x v="0"/>
    <m/>
    <x v="1"/>
    <s v="N"/>
    <s v="102204"/>
    <s v="18-0047702"/>
    <m/>
    <m/>
    <m/>
    <m/>
    <s v="     "/>
    <x v="0"/>
    <x v="0"/>
    <m/>
    <x v="0"/>
    <m/>
    <s v="&lt;0.25"/>
    <m/>
    <s v="Contact - 3rd Party"/>
    <x v="12"/>
    <s v="Contact - 3rd Party"/>
    <s v="Contact from object"/>
    <s v="Contact - Balloon"/>
    <m/>
    <s v="Contact - Balloon"/>
    <s v="Conductor"/>
    <m/>
    <s v="Overhead"/>
    <m/>
    <m/>
    <m/>
    <s v="8582"/>
    <s v="     "/>
    <x v="1"/>
    <n v="340"/>
    <n v="38.720999999999997"/>
    <n v="-120.831"/>
    <m/>
    <s v="PLACERVILLE-1111"/>
    <m/>
    <m/>
    <s v="Urban"/>
    <m/>
    <m/>
    <m/>
    <m/>
    <m/>
    <m/>
    <m/>
    <s v="N"/>
    <s v="N"/>
    <m/>
    <m/>
    <s v="     "/>
    <m/>
    <m/>
    <m/>
    <m/>
    <m/>
    <m/>
    <m/>
    <m/>
    <m/>
    <m/>
    <m/>
    <m/>
    <m/>
    <m/>
    <m/>
    <m/>
    <m/>
    <m/>
    <m/>
  </r>
  <r>
    <x v="1810"/>
    <s v="     "/>
    <d v="2018-06-06T00:00:00"/>
    <d v="1899-12-30T00:00:00"/>
    <s v="23"/>
    <x v="1"/>
    <s v="6"/>
    <x v="4"/>
    <d v="2018-06-06T00:00:00"/>
    <d v="1899-12-30T15:00:00"/>
    <s v="Arcing wire caused fire and damage to other PG&amp;E equipment"/>
    <s v="     "/>
    <x v="0"/>
    <m/>
    <x v="1"/>
    <s v="N"/>
    <s v="103027"/>
    <s v="18-0048080"/>
    <m/>
    <m/>
    <m/>
    <s v="EI180606A"/>
    <s v="     "/>
    <x v="0"/>
    <x v="0"/>
    <m/>
    <x v="0"/>
    <m/>
    <s v="0.26-9.99"/>
    <m/>
    <s v="Equipment - PG&amp;E"/>
    <x v="4"/>
    <s v="Equipment - PG&amp;E"/>
    <s v="All types of equipment / facility failure"/>
    <s v="Conductor"/>
    <s v="Conductor"/>
    <m/>
    <m/>
    <m/>
    <s v="Overhead"/>
    <m/>
    <s v="Conductor - Primary"/>
    <m/>
    <s v="2506"/>
    <s v="     "/>
    <x v="0"/>
    <m/>
    <n v="38.778700000000001"/>
    <n v="-121.477"/>
    <m/>
    <m/>
    <m/>
    <m/>
    <s v="Agriculture"/>
    <m/>
    <m/>
    <m/>
    <m/>
    <m/>
    <m/>
    <m/>
    <s v="N"/>
    <s v="N"/>
    <m/>
    <m/>
    <s v="     "/>
    <m/>
    <m/>
    <m/>
    <m/>
    <m/>
    <m/>
    <m/>
    <m/>
    <m/>
    <m/>
    <m/>
    <m/>
    <m/>
    <m/>
    <m/>
    <m/>
    <m/>
    <m/>
    <m/>
  </r>
  <r>
    <x v="1811"/>
    <s v="     "/>
    <d v="2018-06-06T00:00:00"/>
    <d v="1899-12-30T00:00:00"/>
    <s v="23"/>
    <x v="1"/>
    <s v="6"/>
    <x v="4"/>
    <d v="2018-06-06T00:00:00"/>
    <d v="1899-12-30T11:07:00"/>
    <m/>
    <s v="     "/>
    <x v="4"/>
    <m/>
    <x v="1"/>
    <s v="N"/>
    <s v="102784"/>
    <s v="18-0047901"/>
    <m/>
    <m/>
    <m/>
    <m/>
    <s v="     "/>
    <x v="0"/>
    <x v="0"/>
    <m/>
    <x v="0"/>
    <m/>
    <s v="Unknown"/>
    <m/>
    <s v="Contact - 3rd Party"/>
    <x v="3"/>
    <s v="Contact - 3rd Party"/>
    <s v="Contact from object"/>
    <s v="Contact - 3rd Party"/>
    <m/>
    <s v="Contact - 3rd Party"/>
    <s v="Conductor"/>
    <m/>
    <s v="Overhead"/>
    <m/>
    <m/>
    <m/>
    <s v="4456"/>
    <s v="     "/>
    <x v="0"/>
    <m/>
    <n v="38.273400000000002"/>
    <n v="-122.438"/>
    <m/>
    <s v="SONOMA-1105"/>
    <m/>
    <m/>
    <s v="Hardwood Woodland"/>
    <m/>
    <m/>
    <m/>
    <m/>
    <m/>
    <m/>
    <m/>
    <s v="N"/>
    <s v="N"/>
    <m/>
    <m/>
    <s v="     "/>
    <m/>
    <m/>
    <m/>
    <m/>
    <m/>
    <m/>
    <m/>
    <m/>
    <m/>
    <m/>
    <m/>
    <m/>
    <m/>
    <m/>
    <m/>
    <m/>
    <m/>
    <m/>
    <m/>
  </r>
  <r>
    <x v="1812"/>
    <s v="     "/>
    <d v="2018-06-06T00:00:00"/>
    <d v="1899-12-30T00:00:00"/>
    <s v="23"/>
    <x v="1"/>
    <s v="6"/>
    <x v="4"/>
    <d v="2018-06-06T00:00:00"/>
    <d v="1899-12-30T07:36:00"/>
    <s v="T-men &quot;Car pole accident which caused the wire to come down and start a small grass fir&quot;"/>
    <s v="     "/>
    <x v="0"/>
    <m/>
    <x v="1"/>
    <s v="N"/>
    <s v="102500"/>
    <s v="18-0047776"/>
    <m/>
    <m/>
    <m/>
    <m/>
    <s v="     "/>
    <x v="0"/>
    <x v="0"/>
    <m/>
    <x v="0"/>
    <m/>
    <s v="&lt;0.25"/>
    <m/>
    <s v="Contact - 3rd Party"/>
    <x v="8"/>
    <s v="Contact - 3rd Party"/>
    <s v="Contact from object"/>
    <s v="Contact - Vehicle"/>
    <m/>
    <s v="Contact - Vehicle"/>
    <s v="Pole"/>
    <m/>
    <s v="Overhead"/>
    <m/>
    <m/>
    <m/>
    <s v="1109/2"/>
    <s v="     "/>
    <x v="0"/>
    <m/>
    <n v="38.087000000000003"/>
    <n v="-121.31699999999999"/>
    <m/>
    <s v="METTLER-1109"/>
    <m/>
    <m/>
    <s v="Agriculture"/>
    <m/>
    <m/>
    <m/>
    <m/>
    <m/>
    <m/>
    <m/>
    <s v="N"/>
    <s v="N"/>
    <m/>
    <m/>
    <s v="     "/>
    <m/>
    <m/>
    <m/>
    <m/>
    <m/>
    <m/>
    <m/>
    <m/>
    <m/>
    <m/>
    <m/>
    <m/>
    <m/>
    <m/>
    <m/>
    <m/>
    <m/>
    <m/>
    <m/>
  </r>
  <r>
    <x v="1813"/>
    <s v="     "/>
    <d v="2018-06-06T00:00:00"/>
    <d v="1899-12-30T00:00:00"/>
    <s v="23"/>
    <x v="1"/>
    <s v="6"/>
    <x v="4"/>
    <m/>
    <m/>
    <s v="T-men &quot;SERVICE FROM POLE TO POLE REAR OF. BURNED OPEN MID SPAN, DUE TO RUBBING ON TREE BRANCHES&quot;"/>
    <s v="     "/>
    <x v="0"/>
    <m/>
    <x v="1"/>
    <s v="N"/>
    <s v="103222"/>
    <m/>
    <m/>
    <m/>
    <m/>
    <m/>
    <s v="     "/>
    <x v="0"/>
    <x v="0"/>
    <m/>
    <x v="0"/>
    <m/>
    <s v="&lt;0.25"/>
    <m/>
    <s v="Vegetation"/>
    <x v="0"/>
    <s v="Vegetation"/>
    <s v="Contact from object"/>
    <s v="Vegetation"/>
    <m/>
    <s v="Contact - Vegetation"/>
    <s v="Service Drop"/>
    <m/>
    <m/>
    <m/>
    <m/>
    <m/>
    <m/>
    <s v="     "/>
    <x v="0"/>
    <m/>
    <n v="37.146000000000001"/>
    <n v="-121.66800000000001"/>
    <m/>
    <s v="MORGAN-HILL-2108"/>
    <m/>
    <m/>
    <s v="Agriculture"/>
    <m/>
    <m/>
    <m/>
    <m/>
    <m/>
    <m/>
    <m/>
    <s v="N"/>
    <s v="N"/>
    <m/>
    <m/>
    <s v="     "/>
    <m/>
    <m/>
    <m/>
    <m/>
    <m/>
    <m/>
    <m/>
    <m/>
    <m/>
    <m/>
    <m/>
    <m/>
    <m/>
    <m/>
    <m/>
    <m/>
    <m/>
    <m/>
    <m/>
  </r>
  <r>
    <x v="1814"/>
    <s v="     "/>
    <d v="2018-06-06T00:00:00"/>
    <d v="1899-12-30T00:00:00"/>
    <s v="23"/>
    <x v="1"/>
    <s v="6"/>
    <x v="4"/>
    <m/>
    <m/>
    <s v="Tree fell thru line.  Person in contact with fallen line while it was still energized"/>
    <s v="     "/>
    <x v="0"/>
    <m/>
    <x v="1"/>
    <s v="N"/>
    <m/>
    <m/>
    <m/>
    <m/>
    <m/>
    <m/>
    <s v="     "/>
    <x v="0"/>
    <x v="0"/>
    <m/>
    <x v="0"/>
    <m/>
    <s v="0.26-9.99"/>
    <m/>
    <s v="Vegetation"/>
    <x v="0"/>
    <s v="Vegetation"/>
    <s v="Contact from object"/>
    <s v="Vegetation"/>
    <m/>
    <s v="Contact - Vegetation"/>
    <s v="Conductor"/>
    <m/>
    <m/>
    <m/>
    <m/>
    <m/>
    <m/>
    <s v="     "/>
    <x v="0"/>
    <m/>
    <n v="36.283700000000003"/>
    <n v="-119.773"/>
    <m/>
    <m/>
    <m/>
    <m/>
    <s v="Agriculture"/>
    <m/>
    <m/>
    <m/>
    <m/>
    <m/>
    <m/>
    <m/>
    <s v="N"/>
    <s v="N"/>
    <m/>
    <m/>
    <s v="     "/>
    <m/>
    <m/>
    <m/>
    <m/>
    <m/>
    <m/>
    <m/>
    <m/>
    <m/>
    <m/>
    <m/>
    <m/>
    <m/>
    <m/>
    <m/>
    <m/>
    <m/>
    <m/>
    <m/>
  </r>
  <r>
    <x v="1815"/>
    <s v="     "/>
    <d v="2018-06-06T00:00:00"/>
    <d v="1899-12-30T00:00:00"/>
    <s v="23"/>
    <x v="1"/>
    <s v="6"/>
    <x v="4"/>
    <d v="2018-06-06T00:00:00"/>
    <d v="1899-12-30T21:06:00"/>
    <s v="ILIS cause - &quot;Vegetation, Tree - branch fell on line&quot;.  &quot; WIRE DOWN ALL 3 PHASES&quot;"/>
    <s v="     "/>
    <x v="0"/>
    <m/>
    <x v="1"/>
    <s v="N"/>
    <s v="103269"/>
    <s v="18-0048158"/>
    <m/>
    <m/>
    <m/>
    <m/>
    <s v="     "/>
    <x v="0"/>
    <x v="0"/>
    <m/>
    <x v="0"/>
    <m/>
    <s v="&lt;0.25"/>
    <m/>
    <s v="Vegetation"/>
    <x v="0"/>
    <s v="Vegetation"/>
    <s v="Contact from object"/>
    <s v="Vegetation"/>
    <m/>
    <s v="Contact - Vegetation"/>
    <s v="Conductor"/>
    <m/>
    <s v="Overhead"/>
    <m/>
    <m/>
    <m/>
    <s v="8872"/>
    <s v="     "/>
    <x v="0"/>
    <m/>
    <n v="38.033799999999999"/>
    <n v="-121.736"/>
    <m/>
    <s v="GRAND-ISLAND-2225"/>
    <m/>
    <m/>
    <s v="Herbaceous"/>
    <m/>
    <m/>
    <m/>
    <m/>
    <m/>
    <m/>
    <m/>
    <s v="N"/>
    <s v="N"/>
    <m/>
    <m/>
    <s v="     "/>
    <m/>
    <m/>
    <s v="Jun  7 2018 12:00AM"/>
    <s v="Unverified"/>
    <s v="Matthew West/MTWH-209-665-5381. Found Equipment 8872. Could not find any evidence of tree branch falling into lines. Checked all spans South of East side of Rio Vista bridge, up to 15 spans South of Rio Vista Bridge._x000d__x000a_"/>
    <m/>
    <m/>
    <m/>
    <m/>
    <m/>
    <m/>
    <m/>
    <m/>
    <m/>
    <m/>
    <m/>
    <m/>
    <m/>
    <m/>
  </r>
  <r>
    <x v="1816"/>
    <s v="     "/>
    <d v="2018-06-06T00:00:00"/>
    <d v="1899-12-30T00:00:00"/>
    <s v="23"/>
    <x v="1"/>
    <s v="6"/>
    <x v="4"/>
    <d v="2018-06-06T00:00:00"/>
    <d v="1899-12-30T19:21:00"/>
    <m/>
    <s v="     "/>
    <x v="4"/>
    <m/>
    <x v="1"/>
    <s v="N"/>
    <s v="103252"/>
    <s v="18-0048155"/>
    <m/>
    <m/>
    <m/>
    <m/>
    <s v="     "/>
    <x v="0"/>
    <x v="0"/>
    <m/>
    <x v="0"/>
    <m/>
    <s v="Unknown"/>
    <m/>
    <s v="Contact - 3rd Party"/>
    <x v="3"/>
    <s v="Contact - 3rd Party"/>
    <s v="Contact from object"/>
    <s v="Contact - 3rd Party"/>
    <m/>
    <s v="Contact - 3rd Party"/>
    <s v="Fuse"/>
    <m/>
    <s v="Overhead"/>
    <m/>
    <m/>
    <m/>
    <s v="1607"/>
    <s v="     "/>
    <x v="0"/>
    <m/>
    <n v="38.001199999999997"/>
    <n v="-121.095"/>
    <m/>
    <s v="LINDEN-1104"/>
    <m/>
    <m/>
    <s v="Agriculture"/>
    <m/>
    <m/>
    <m/>
    <m/>
    <m/>
    <m/>
    <m/>
    <s v="N"/>
    <s v="N"/>
    <m/>
    <m/>
    <s v="     "/>
    <m/>
    <m/>
    <m/>
    <m/>
    <m/>
    <m/>
    <m/>
    <m/>
    <m/>
    <m/>
    <m/>
    <m/>
    <m/>
    <m/>
    <m/>
    <m/>
    <m/>
    <m/>
    <m/>
  </r>
  <r>
    <x v="1817"/>
    <s v="     "/>
    <d v="2018-06-08T00:00:00"/>
    <d v="1899-12-30T00:00:00"/>
    <s v="23"/>
    <x v="1"/>
    <s v="6"/>
    <x v="4"/>
    <d v="2018-06-08T00:00:00"/>
    <d v="1899-12-30T17:10:00"/>
    <s v="&quot;Large eucalyptus limb broke off took down all 3 phases of #6 copper. Started small grass fire&quot;"/>
    <s v="     "/>
    <x v="0"/>
    <m/>
    <x v="1"/>
    <s v="N"/>
    <s v="104636"/>
    <s v="18-0049050"/>
    <m/>
    <m/>
    <m/>
    <m/>
    <s v="     "/>
    <x v="0"/>
    <x v="0"/>
    <m/>
    <x v="0"/>
    <m/>
    <s v="&lt;0.25"/>
    <m/>
    <s v="Vegetation"/>
    <x v="0"/>
    <s v="Vegetation"/>
    <s v="Contact from object"/>
    <s v="Vegetation"/>
    <m/>
    <s v="Contact - Vegetation"/>
    <s v="Conductor"/>
    <m/>
    <s v="Overhead"/>
    <m/>
    <m/>
    <m/>
    <s v="WIRE DOWN TWD TX 512102772973"/>
    <s v="     "/>
    <x v="1"/>
    <m/>
    <n v="35.4741"/>
    <n v="-120.666"/>
    <m/>
    <s v="ATASCADERO-1101"/>
    <m/>
    <m/>
    <s v="Hardwood Woodland"/>
    <m/>
    <m/>
    <m/>
    <m/>
    <m/>
    <m/>
    <m/>
    <s v="N"/>
    <s v="N"/>
    <m/>
    <m/>
    <s v="     "/>
    <n v="35.2836"/>
    <n v="-120.3913"/>
    <s v="Jun 11 2018 12:00AM"/>
    <s v="BranchFail"/>
    <s v="EVIDENCE OF GREEN EUCALYPTUS BRABCH FAILURE. EVIDENCE OF FIRE, INVESTIGATION COMPLETED."/>
    <s v="EUCA"/>
    <s v="80"/>
    <s v="60"/>
    <s v="20"/>
    <s v="None"/>
    <s v="None"/>
    <s v="N"/>
    <s v="1"/>
    <m/>
    <s v="Plain"/>
    <s v="D"/>
    <s v="CrossArm"/>
    <s v="BareWire"/>
    <s v="6"/>
  </r>
  <r>
    <x v="1818"/>
    <s v="     "/>
    <d v="2018-06-08T00:00:00"/>
    <d v="1899-12-30T00:00:00"/>
    <s v="23"/>
    <x v="1"/>
    <s v="6"/>
    <x v="4"/>
    <d v="2018-06-08T00:00:00"/>
    <d v="1899-12-30T19:03:00"/>
    <s v="Tree caused wire-down and small grass fire"/>
    <s v="     "/>
    <x v="0"/>
    <m/>
    <x v="1"/>
    <s v="N"/>
    <s v="104714"/>
    <s v="18-0049130"/>
    <m/>
    <m/>
    <m/>
    <m/>
    <s v="     "/>
    <x v="0"/>
    <x v="0"/>
    <m/>
    <x v="0"/>
    <m/>
    <s v="&lt;3 meters of linear travel"/>
    <m/>
    <s v="Vegetation"/>
    <x v="0"/>
    <s v="Vegetation"/>
    <s v="Contact from object"/>
    <s v="Vegetation"/>
    <m/>
    <s v="Contact - Vegetation"/>
    <s v="Conductor"/>
    <m/>
    <s v="Overhead"/>
    <m/>
    <m/>
    <m/>
    <s v="WIRE DOWN @ MTR 1010373253"/>
    <s v="     "/>
    <x v="0"/>
    <n v="508"/>
    <n v="35.152900000000002"/>
    <n v="-120.599"/>
    <m/>
    <s v="OCEANO-1104"/>
    <m/>
    <m/>
    <s v="Hardwood Woodland"/>
    <m/>
    <m/>
    <m/>
    <m/>
    <m/>
    <m/>
    <m/>
    <s v="N"/>
    <s v="N"/>
    <m/>
    <m/>
    <s v="     "/>
    <n v="35.901400000000002"/>
    <n v="-120.3539"/>
    <s v="Jun 11 2018 12:00AM"/>
    <s v="BranchFail"/>
    <s v="Evidence of a live, green Monterey Cypress branch failure at the fault location. No evidence of self propagating fire. Some evidence of charring on branches where line contacted. No further work necessary."/>
    <s v="CYPM"/>
    <s v="75"/>
    <s v="90"/>
    <s v="40"/>
    <s v="None"/>
    <s v="None"/>
    <s v="N"/>
    <s v="1"/>
    <m/>
    <s v="Hillside"/>
    <s v="A"/>
    <s v="CrossArm"/>
    <s v="BareWire"/>
    <s v="2"/>
  </r>
  <r>
    <x v="1819"/>
    <s v="     "/>
    <d v="2018-06-09T00:00:00"/>
    <d v="1899-12-30T00:00:00"/>
    <s v="23"/>
    <x v="1"/>
    <s v="6"/>
    <x v="4"/>
    <d v="2018-06-09T00:00:00"/>
    <d v="1899-12-30T00:46:00"/>
    <s v="&quot;OWL FLEW INTO CONDUCTOR MID SPAN BURNING WIRE DOWN AND CAUSING GRASS FIRE&quot;, bird found"/>
    <s v="     "/>
    <x v="0"/>
    <m/>
    <x v="1"/>
    <s v="N"/>
    <s v="104872"/>
    <s v="18-0049171"/>
    <m/>
    <m/>
    <m/>
    <m/>
    <s v="     "/>
    <x v="0"/>
    <x v="0"/>
    <m/>
    <x v="0"/>
    <m/>
    <s v="&lt;0.25"/>
    <m/>
    <s v="Contact - Animal - Bird"/>
    <x v="6"/>
    <s v="Contact - Bird"/>
    <s v="Contact from object"/>
    <s v="Contact - Animal"/>
    <m/>
    <s v="Contact - Animal"/>
    <s v="Conductor"/>
    <m/>
    <s v="Overhead"/>
    <m/>
    <m/>
    <m/>
    <s v="8061"/>
    <s v="     "/>
    <x v="1"/>
    <n v="508"/>
    <n v="35.074399999999997"/>
    <n v="-120.517"/>
    <m/>
    <s v="MESA-1101"/>
    <m/>
    <m/>
    <s v="Herbaceous"/>
    <m/>
    <m/>
    <m/>
    <m/>
    <m/>
    <m/>
    <m/>
    <s v="N"/>
    <s v="N"/>
    <m/>
    <m/>
    <s v="     "/>
    <m/>
    <m/>
    <m/>
    <m/>
    <m/>
    <m/>
    <m/>
    <m/>
    <m/>
    <m/>
    <m/>
    <m/>
    <m/>
    <m/>
    <m/>
    <m/>
    <m/>
    <m/>
    <m/>
  </r>
  <r>
    <x v="1820"/>
    <s v="     "/>
    <d v="2018-06-09T00:00:00"/>
    <d v="1899-12-30T00:00:00"/>
    <s v="23"/>
    <x v="1"/>
    <s v="6"/>
    <x v="4"/>
    <m/>
    <m/>
    <s v="Unclear what exactly took place.  OIS TR - cus indicated &quot;PLEASE ASSIST WITH DROP FROM POLE TO UNDERDROUND ACTIVE VEGITATION FIRE&quot;"/>
    <s v="     "/>
    <x v="0"/>
    <m/>
    <x v="1"/>
    <s v="N"/>
    <s v="105335"/>
    <m/>
    <m/>
    <m/>
    <m/>
    <m/>
    <s v="     "/>
    <x v="0"/>
    <x v="0"/>
    <m/>
    <x v="0"/>
    <m/>
    <s v="0.26-9.99"/>
    <m/>
    <s v="Unknown - Pre-existing Fire or PG&amp;E Equipment"/>
    <x v="5"/>
    <s v="Unknown"/>
    <s v="Other"/>
    <s v="Unknown"/>
    <m/>
    <m/>
    <m/>
    <m/>
    <m/>
    <m/>
    <m/>
    <m/>
    <m/>
    <s v="     "/>
    <x v="1"/>
    <m/>
    <n v="37.878500000000003"/>
    <n v="-121.64700000000001"/>
    <m/>
    <s v="BRENTWOOD-2105"/>
    <m/>
    <m/>
    <s v="Agriculture"/>
    <m/>
    <m/>
    <m/>
    <m/>
    <m/>
    <m/>
    <m/>
    <s v="N"/>
    <s v="N"/>
    <m/>
    <m/>
    <s v="     "/>
    <m/>
    <m/>
    <m/>
    <m/>
    <m/>
    <m/>
    <m/>
    <m/>
    <m/>
    <m/>
    <m/>
    <m/>
    <m/>
    <m/>
    <m/>
    <m/>
    <m/>
    <m/>
    <m/>
  </r>
  <r>
    <x v="1821"/>
    <s v="     "/>
    <d v="2018-06-10T00:00:00"/>
    <d v="1899-12-30T00:00:00"/>
    <s v="24"/>
    <x v="1"/>
    <s v="6"/>
    <x v="4"/>
    <d v="2018-06-10T00:00:00"/>
    <d v="1899-12-30T17:19:00"/>
    <s v="TREE FELL THROUGH PRIMARY. WIRE DOWN ON GROUND"/>
    <s v="     "/>
    <x v="0"/>
    <m/>
    <x v="1"/>
    <s v="N"/>
    <s v="105889"/>
    <s v="18-0049445"/>
    <m/>
    <m/>
    <m/>
    <m/>
    <s v="     "/>
    <x v="0"/>
    <x v="0"/>
    <m/>
    <x v="0"/>
    <m/>
    <s v="&lt;0.25"/>
    <m/>
    <s v="Vegetation"/>
    <x v="0"/>
    <s v="Vegetation"/>
    <s v="Contact from object"/>
    <s v="Vegetation"/>
    <m/>
    <s v="Contact - Vegetation"/>
    <s v="Conductor"/>
    <m/>
    <s v="Overhead"/>
    <m/>
    <m/>
    <m/>
    <s v="737"/>
    <s v="     "/>
    <x v="2"/>
    <n v="180"/>
    <n v="38.417499999999997"/>
    <n v="-122.92"/>
    <m/>
    <s v="MOLINO-1102"/>
    <m/>
    <m/>
    <s v="Conifer Forest"/>
    <m/>
    <m/>
    <m/>
    <m/>
    <m/>
    <m/>
    <m/>
    <s v="N"/>
    <s v="N"/>
    <m/>
    <m/>
    <s v="     "/>
    <n v="38.4161"/>
    <n v="-122.9181"/>
    <s v="Jun 11 2018  7:15AM"/>
    <s v="TrunkFail"/>
    <s v="GREEN FIR TREE FAILED AT BASE. FALLING INTO PRIMARY LINES. ROT IN ROOT BALL AND TRUNK. SMALL VEGETATION FIRE AT LOCATION"/>
    <s v="FIRD"/>
    <s v="75"/>
    <s v="24"/>
    <s v="20"/>
    <s v="Slight"/>
    <s v="Moderate"/>
    <s v="N"/>
    <s v="1"/>
    <m/>
    <s v="Hillside"/>
    <s v="A"/>
    <s v="CrossArm"/>
    <s v="BareWire"/>
    <s v="10"/>
  </r>
  <r>
    <x v="1822"/>
    <s v="     "/>
    <d v="2018-06-11T00:00:00"/>
    <d v="1899-12-30T00:00:00"/>
    <s v="24"/>
    <x v="1"/>
    <s v="6"/>
    <x v="4"/>
    <d v="2018-06-11T00:00:00"/>
    <d v="1899-12-30T14:20:00"/>
    <s v="Per ILIS and FAS note, cause was 3rd party - dig-in/boring"/>
    <s v="     "/>
    <x v="0"/>
    <m/>
    <x v="1"/>
    <s v="N"/>
    <s v="106539"/>
    <s v="18-0049689"/>
    <m/>
    <m/>
    <m/>
    <m/>
    <s v="     "/>
    <x v="0"/>
    <x v="0"/>
    <m/>
    <x v="0"/>
    <m/>
    <s v="0.26-9.99"/>
    <m/>
    <s v="Contact - 3rd Party"/>
    <x v="3"/>
    <s v="Contact - 3rd Party"/>
    <s v="Contact from object"/>
    <s v="Contact - 3rd Party"/>
    <m/>
    <s v="Contact - 3rd Party"/>
    <s v="Conductor"/>
    <m/>
    <s v="Overhead"/>
    <m/>
    <m/>
    <m/>
    <s v="1105/2"/>
    <s v="     "/>
    <x v="0"/>
    <m/>
    <n v="38.900599999999997"/>
    <n v="-121.294"/>
    <m/>
    <s v="LINCOLN-1105"/>
    <m/>
    <m/>
    <s v="Urban"/>
    <m/>
    <m/>
    <m/>
    <m/>
    <m/>
    <m/>
    <m/>
    <s v="N"/>
    <s v="N"/>
    <m/>
    <m/>
    <s v="     "/>
    <m/>
    <m/>
    <m/>
    <m/>
    <m/>
    <m/>
    <m/>
    <m/>
    <m/>
    <m/>
    <m/>
    <m/>
    <m/>
    <m/>
    <m/>
    <m/>
    <m/>
    <m/>
    <m/>
  </r>
  <r>
    <x v="1823"/>
    <s v="     "/>
    <d v="2018-06-11T00:00:00"/>
    <d v="1899-12-30T21:23:13"/>
    <s v="24"/>
    <x v="1"/>
    <s v="6"/>
    <x v="4"/>
    <m/>
    <m/>
    <s v="GILLAM RD AND PALOMA RD in Paloma; &quot;cal fire incident #CATCU006658 .90 acres reported 20:48 ,bird poop caused insulator to flash over and cause small fire&quot;"/>
    <s v="     "/>
    <x v="0"/>
    <d v="2021-02-18T00:00:00"/>
    <x v="0"/>
    <m/>
    <m/>
    <s v="N/A"/>
    <m/>
    <s v="6807676"/>
    <m/>
    <m/>
    <s v="     "/>
    <x v="0"/>
    <x v="0"/>
    <m/>
    <x v="0"/>
    <m/>
    <s v="0.26-9.99"/>
    <m/>
    <s v="Contamination"/>
    <x v="22"/>
    <s v="Equipment - PG&amp;E"/>
    <s v="Other"/>
    <s v="Contamination"/>
    <m/>
    <m/>
    <m/>
    <s v="Yes"/>
    <s v="Overhead"/>
    <m/>
    <s v="Insulator"/>
    <m/>
    <s v="103374587"/>
    <s v="     "/>
    <x v="1"/>
    <n v="345"/>
    <n v="38.2318"/>
    <n v="-120.8"/>
    <s v="Calaveras"/>
    <s v="NORTH-BRANCH-1101"/>
    <m/>
    <m/>
    <s v="Herbaceous"/>
    <m/>
    <m/>
    <m/>
    <m/>
    <m/>
    <m/>
    <m/>
    <s v="N"/>
    <s v="N"/>
    <m/>
    <m/>
    <s v="     "/>
    <m/>
    <m/>
    <m/>
    <m/>
    <m/>
    <m/>
    <m/>
    <m/>
    <m/>
    <m/>
    <m/>
    <m/>
    <m/>
    <m/>
    <m/>
    <m/>
    <m/>
    <m/>
    <m/>
  </r>
  <r>
    <x v="1824"/>
    <s v="     "/>
    <d v="2018-06-11T00:00:00"/>
    <d v="1899-12-30T00:00:00"/>
    <s v="24"/>
    <x v="1"/>
    <s v="6"/>
    <x v="4"/>
    <m/>
    <m/>
    <s v="&quot;…pole 10/5 flashed bells that melted the guy guard and started a small fire …&quot;"/>
    <s v="     "/>
    <x v="4"/>
    <m/>
    <x v="1"/>
    <s v="N"/>
    <m/>
    <m/>
    <s v="INT-11106"/>
    <m/>
    <m/>
    <m/>
    <s v="     "/>
    <x v="0"/>
    <x v="0"/>
    <m/>
    <x v="2"/>
    <m/>
    <s v="Unknown"/>
    <m/>
    <s v="Contact - Animal - Other"/>
    <x v="6"/>
    <s v="Contact - Animal"/>
    <s v="Contact from object"/>
    <s v="Contact - Animal"/>
    <m/>
    <s v="Contact - Animal"/>
    <s v="Insulator"/>
    <m/>
    <m/>
    <m/>
    <m/>
    <m/>
    <m/>
    <s v="     "/>
    <x v="1"/>
    <n v="345"/>
    <n v="38.231099999999998"/>
    <n v="-120.794"/>
    <m/>
    <m/>
    <m/>
    <m/>
    <s v="Herbaceous"/>
    <m/>
    <m/>
    <m/>
    <m/>
    <m/>
    <m/>
    <m/>
    <s v="N"/>
    <s v="N"/>
    <m/>
    <m/>
    <s v="     "/>
    <m/>
    <m/>
    <m/>
    <m/>
    <m/>
    <m/>
    <m/>
    <m/>
    <m/>
    <m/>
    <m/>
    <m/>
    <m/>
    <m/>
    <m/>
    <m/>
    <m/>
    <m/>
    <m/>
  </r>
  <r>
    <x v="1825"/>
    <s v="     "/>
    <d v="2018-06-11T00:00:00"/>
    <d v="1899-12-30T00:00:00"/>
    <s v="24"/>
    <x v="1"/>
    <s v="6"/>
    <x v="4"/>
    <m/>
    <m/>
    <s v="Cus tractor hit service wire and caused fire, resulting in veg fire"/>
    <s v="     "/>
    <x v="0"/>
    <m/>
    <x v="1"/>
    <s v="N"/>
    <s v="106674"/>
    <m/>
    <m/>
    <m/>
    <m/>
    <m/>
    <s v="     "/>
    <x v="0"/>
    <x v="0"/>
    <m/>
    <x v="0"/>
    <m/>
    <s v="&lt;0.25"/>
    <m/>
    <s v="Contact - 3rd Party"/>
    <x v="3"/>
    <s v="Contact - 3rd Party"/>
    <s v="Contact from object"/>
    <s v="Contact - 3rd Party"/>
    <m/>
    <s v="Contact - 3rd Party"/>
    <s v="Service Drop"/>
    <m/>
    <m/>
    <m/>
    <m/>
    <m/>
    <m/>
    <s v="     "/>
    <x v="0"/>
    <n v="585"/>
    <n v="34.741799999999998"/>
    <n v="-120.062"/>
    <m/>
    <s v="ZACA-1101"/>
    <m/>
    <m/>
    <s v="Hardwood Woodland"/>
    <m/>
    <m/>
    <m/>
    <m/>
    <m/>
    <m/>
    <m/>
    <s v="N"/>
    <s v="Y"/>
    <s v="201806091900"/>
    <s v="201806111700"/>
    <s v="     "/>
    <m/>
    <m/>
    <m/>
    <m/>
    <m/>
    <m/>
    <m/>
    <m/>
    <m/>
    <m/>
    <m/>
    <m/>
    <m/>
    <m/>
    <m/>
    <m/>
    <m/>
    <m/>
    <m/>
  </r>
  <r>
    <x v="1826"/>
    <s v="     "/>
    <d v="2018-06-12T00:00:00"/>
    <d v="1899-12-30T08:59:49"/>
    <s v="24"/>
    <x v="1"/>
    <s v="6"/>
    <x v="4"/>
    <d v="2018-06-12T00:00:00"/>
    <d v="1899-12-30T08:59:00"/>
    <s v="FAS states a crow caused insulators to flash and grass fire that was over 10 acres. Going to request fire incident report. Waiting on reply from CalFire."/>
    <s v="     "/>
    <x v="0"/>
    <d v="2021-03-02T00:00:00"/>
    <x v="0"/>
    <m/>
    <s v="106991"/>
    <s v="18-0050070"/>
    <m/>
    <s v="T004341947"/>
    <n v="114691668"/>
    <m/>
    <s v="     "/>
    <x v="0"/>
    <x v="0"/>
    <m/>
    <x v="0"/>
    <m/>
    <s v="10-99"/>
    <m/>
    <s v="Contact - Animal - Bird"/>
    <x v="6"/>
    <s v="Contact - Bird"/>
    <s v="Contact from object"/>
    <s v="Contact - Animal"/>
    <m/>
    <s v="Contact - Animal"/>
    <s v="Insulator"/>
    <s v="No"/>
    <s v="Overhead"/>
    <m/>
    <s v="Insulator"/>
    <m/>
    <s v="100649765"/>
    <s v="     "/>
    <x v="0"/>
    <m/>
    <n v="35.861600000000003"/>
    <n v="-119.893"/>
    <s v="Kings"/>
    <s v="TULARE-LAKE-1108"/>
    <m/>
    <s v="Coalinga Station"/>
    <s v="Agriculture"/>
    <m/>
    <m/>
    <m/>
    <m/>
    <m/>
    <m/>
    <m/>
    <s v="N"/>
    <s v="N"/>
    <m/>
    <m/>
    <s v="     "/>
    <m/>
    <m/>
    <m/>
    <m/>
    <m/>
    <m/>
    <m/>
    <m/>
    <m/>
    <m/>
    <m/>
    <m/>
    <m/>
    <m/>
    <m/>
    <m/>
    <m/>
    <m/>
    <m/>
  </r>
  <r>
    <x v="1827"/>
    <s v="     "/>
    <d v="2018-06-12T00:00:00"/>
    <d v="1899-12-30T00:00:00"/>
    <s v="24"/>
    <x v="1"/>
    <s v="6"/>
    <x v="4"/>
    <d v="2018-06-12T00:00:00"/>
    <d v="1899-12-30T08:55:00"/>
    <s v="&quot;Crow caused flashed insulators and grass fire&quot; - found dead crow"/>
    <s v="     "/>
    <x v="0"/>
    <m/>
    <x v="1"/>
    <s v="N"/>
    <s v="106991"/>
    <s v="18-0050070"/>
    <m/>
    <m/>
    <m/>
    <m/>
    <s v="     "/>
    <x v="0"/>
    <x v="0"/>
    <m/>
    <x v="0"/>
    <m/>
    <s v="10-99"/>
    <m/>
    <s v="Contact - Animal - Bird"/>
    <x v="6"/>
    <s v="Contact - Bird"/>
    <s v="Contact from object"/>
    <s v="Contact - Animal"/>
    <m/>
    <s v="Contact - Animal"/>
    <s v="Insulator"/>
    <m/>
    <s v="Overhead"/>
    <m/>
    <m/>
    <m/>
    <s v="8644F"/>
    <s v="     "/>
    <x v="0"/>
    <m/>
    <n v="35.850700000000003"/>
    <n v="-119.89100000000001"/>
    <m/>
    <s v="TULARE-LAKE-2108"/>
    <m/>
    <m/>
    <s v="Herbaceous"/>
    <n v="10"/>
    <m/>
    <m/>
    <m/>
    <m/>
    <m/>
    <m/>
    <s v="N"/>
    <s v="N"/>
    <m/>
    <m/>
    <s v="     "/>
    <m/>
    <m/>
    <m/>
    <m/>
    <m/>
    <m/>
    <m/>
    <m/>
    <m/>
    <m/>
    <m/>
    <m/>
    <m/>
    <m/>
    <m/>
    <m/>
    <m/>
    <m/>
    <m/>
  </r>
  <r>
    <x v="1828"/>
    <s v="     "/>
    <d v="2018-06-12T00:00:00"/>
    <d v="1899-12-30T00:00:00"/>
    <s v="24"/>
    <x v="1"/>
    <s v="6"/>
    <x v="4"/>
    <m/>
    <m/>
    <m/>
    <s v="     "/>
    <x v="0"/>
    <m/>
    <x v="1"/>
    <s v="N"/>
    <m/>
    <m/>
    <m/>
    <m/>
    <m/>
    <m/>
    <s v="     "/>
    <x v="0"/>
    <x v="0"/>
    <m/>
    <x v="0"/>
    <m/>
    <s v="&lt;3 meters of linear travel"/>
    <m/>
    <s v="Unknown"/>
    <x v="5"/>
    <s v="Unknown"/>
    <s v="Other"/>
    <s v="Unknown"/>
    <m/>
    <m/>
    <m/>
    <m/>
    <m/>
    <m/>
    <m/>
    <m/>
    <m/>
    <s v="     "/>
    <x v="0"/>
    <m/>
    <n v="38.588999999999999"/>
    <n v="-121.52"/>
    <m/>
    <m/>
    <m/>
    <m/>
    <s v="Urban"/>
    <m/>
    <m/>
    <m/>
    <m/>
    <m/>
    <m/>
    <m/>
    <s v="N"/>
    <s v="N"/>
    <m/>
    <m/>
    <s v="     "/>
    <m/>
    <m/>
    <m/>
    <m/>
    <m/>
    <m/>
    <m/>
    <m/>
    <m/>
    <m/>
    <m/>
    <m/>
    <m/>
    <m/>
    <m/>
    <m/>
    <m/>
    <m/>
    <m/>
  </r>
  <r>
    <x v="1829"/>
    <s v="     "/>
    <d v="2018-06-13T00:00:00"/>
    <d v="1899-12-30T00:00:00"/>
    <s v="24"/>
    <x v="1"/>
    <s v="6"/>
    <x v="4"/>
    <m/>
    <m/>
    <s v="&quot;LARGE REDWOOD LIMB FELL INTO OPEN WIRE SECONDARY. STARTED SMALL VEG FIRE.&quot;"/>
    <s v="     "/>
    <x v="0"/>
    <m/>
    <x v="1"/>
    <s v="N"/>
    <s v="108636"/>
    <m/>
    <m/>
    <m/>
    <m/>
    <m/>
    <s v="     "/>
    <x v="0"/>
    <x v="0"/>
    <m/>
    <x v="0"/>
    <m/>
    <s v="&lt;3 meters of linear travel"/>
    <m/>
    <s v="Vegetation"/>
    <x v="0"/>
    <s v="Vegetation"/>
    <s v="Contact from object"/>
    <s v="Vegetation"/>
    <m/>
    <s v="Contact - Vegetation"/>
    <s v="Conductor - Open Wire Secondary"/>
    <m/>
    <m/>
    <m/>
    <m/>
    <m/>
    <m/>
    <s v="     "/>
    <x v="0"/>
    <n v="180"/>
    <n v="38.5214"/>
    <n v="-122.983"/>
    <m/>
    <s v="MONTE-RIO-1113"/>
    <m/>
    <m/>
    <s v="Conifer Forest"/>
    <m/>
    <m/>
    <m/>
    <m/>
    <m/>
    <m/>
    <m/>
    <s v="N"/>
    <s v="N"/>
    <m/>
    <m/>
    <s v="     "/>
    <m/>
    <m/>
    <m/>
    <m/>
    <m/>
    <m/>
    <m/>
    <m/>
    <m/>
    <m/>
    <m/>
    <m/>
    <m/>
    <m/>
    <m/>
    <m/>
    <m/>
    <m/>
    <m/>
  </r>
  <r>
    <x v="1830"/>
    <s v="     "/>
    <d v="2018-06-13T00:00:00"/>
    <d v="1899-12-30T00:00:00"/>
    <s v="24"/>
    <x v="1"/>
    <s v="6"/>
    <x v="4"/>
    <m/>
    <m/>
    <s v="T-men FAS - &quot;BIRD COLLIDED WITH LINE CAUSING SMALL GRASS FIRE. NO DAMAGE TO PGE EQUIP OR PROPERTY.&quot;"/>
    <s v="     "/>
    <x v="0"/>
    <m/>
    <x v="1"/>
    <s v="N"/>
    <s v="108248"/>
    <m/>
    <m/>
    <m/>
    <m/>
    <m/>
    <s v="     "/>
    <x v="0"/>
    <x v="0"/>
    <m/>
    <x v="0"/>
    <m/>
    <s v="&lt;3 meters of linear travel"/>
    <m/>
    <s v="Contact - Animal - Bird"/>
    <x v="6"/>
    <s v="Contact - Bird"/>
    <s v="Contact from object"/>
    <s v="Contact - Animal"/>
    <m/>
    <s v="Contact - Animal"/>
    <s v="Conductor"/>
    <m/>
    <m/>
    <m/>
    <m/>
    <m/>
    <m/>
    <s v="     "/>
    <x v="1"/>
    <n v="582"/>
    <n v="35.292700000000004"/>
    <n v="-120.429"/>
    <m/>
    <s v="ATASCADERO-1103"/>
    <m/>
    <m/>
    <s v="Herbaceous"/>
    <m/>
    <m/>
    <m/>
    <m/>
    <m/>
    <m/>
    <m/>
    <s v="N"/>
    <s v="N"/>
    <m/>
    <m/>
    <s v="     "/>
    <m/>
    <m/>
    <m/>
    <m/>
    <m/>
    <m/>
    <m/>
    <m/>
    <m/>
    <m/>
    <m/>
    <m/>
    <m/>
    <m/>
    <m/>
    <m/>
    <m/>
    <m/>
    <m/>
  </r>
  <r>
    <x v="1831"/>
    <s v="     "/>
    <d v="2018-06-13T00:00:00"/>
    <d v="1899-12-30T00:00:00"/>
    <s v="24"/>
    <x v="1"/>
    <s v="6"/>
    <x v="4"/>
    <m/>
    <m/>
    <s v="T-men &quot;Wire down cause by broken wood xarm. FD on site RV fire wire laying on top of RV. &quot;"/>
    <s v="     "/>
    <x v="0"/>
    <m/>
    <x v="1"/>
    <s v="N"/>
    <m/>
    <m/>
    <m/>
    <m/>
    <m/>
    <m/>
    <s v="     "/>
    <x v="0"/>
    <x v="0"/>
    <m/>
    <x v="0"/>
    <m/>
    <s v="&lt;3 meters of linear travel"/>
    <m/>
    <s v="Equipment - PG&amp;E"/>
    <x v="7"/>
    <s v="Equipment - PG&amp;E"/>
    <s v="All types of equipment / facility failure"/>
    <s v="Crossarm"/>
    <s v="Crossarm"/>
    <m/>
    <m/>
    <m/>
    <m/>
    <m/>
    <s v="Crossarm"/>
    <m/>
    <m/>
    <s v="     "/>
    <x v="1"/>
    <m/>
    <n v="36.890300000000003"/>
    <n v="-121.827"/>
    <m/>
    <m/>
    <m/>
    <m/>
    <s v="Agriculture"/>
    <m/>
    <m/>
    <m/>
    <m/>
    <m/>
    <m/>
    <m/>
    <s v="N"/>
    <s v="N"/>
    <m/>
    <m/>
    <s v="     "/>
    <m/>
    <m/>
    <m/>
    <m/>
    <m/>
    <m/>
    <m/>
    <m/>
    <m/>
    <m/>
    <m/>
    <m/>
    <m/>
    <m/>
    <m/>
    <m/>
    <m/>
    <m/>
    <m/>
  </r>
  <r>
    <x v="1832"/>
    <s v="     "/>
    <d v="2018-06-13T00:00:00"/>
    <d v="1899-12-30T00:00:00"/>
    <s v="24"/>
    <x v="1"/>
    <s v="6"/>
    <x v="4"/>
    <d v="2018-06-13T00:00:00"/>
    <d v="1899-12-30T22:40:00"/>
    <s v="Burnt regulator caused fire"/>
    <s v="     "/>
    <x v="0"/>
    <m/>
    <x v="1"/>
    <s v="N"/>
    <s v="108767"/>
    <s v="18-0050782"/>
    <m/>
    <m/>
    <m/>
    <s v="EI180613A"/>
    <s v="     "/>
    <x v="0"/>
    <x v="0"/>
    <m/>
    <x v="0"/>
    <m/>
    <s v="&lt;0.25"/>
    <m/>
    <s v="Equipment - PG&amp;E"/>
    <x v="9"/>
    <s v="Equipment - PG&amp;E"/>
    <s v="All types of equipment / facility failure"/>
    <s v="Other"/>
    <s v="Voltage Regulator"/>
    <m/>
    <m/>
    <m/>
    <s v="Overhead"/>
    <m/>
    <s v="Voltage Regulator"/>
    <m/>
    <s v="1104/2"/>
    <s v="     "/>
    <x v="0"/>
    <m/>
    <n v="38.448900000000002"/>
    <n v="-122.66800000000001"/>
    <m/>
    <s v="RINCON-1104"/>
    <m/>
    <m/>
    <s v="Hardwood Forest"/>
    <m/>
    <m/>
    <m/>
    <m/>
    <m/>
    <m/>
    <m/>
    <s v="N"/>
    <s v="N"/>
    <m/>
    <m/>
    <s v="     "/>
    <m/>
    <m/>
    <m/>
    <m/>
    <m/>
    <m/>
    <m/>
    <m/>
    <m/>
    <m/>
    <m/>
    <m/>
    <m/>
    <m/>
    <m/>
    <m/>
    <m/>
    <m/>
    <m/>
  </r>
  <r>
    <x v="1833"/>
    <s v="     "/>
    <d v="2018-06-14T00:00:00"/>
    <d v="1899-12-30T00:00:00"/>
    <s v="24"/>
    <x v="1"/>
    <s v="6"/>
    <x v="4"/>
    <d v="2018-06-14T00:00:00"/>
    <d v="1899-12-30T14:25:00"/>
    <s v="ILIS cause - &quot;3rd Party, Tree - cutting, 3rd party&quot; / &quot;TREE CREW HIT LINE WITH BUCKET TRUCK TOOK DOWN ONE PHASE&quot;"/>
    <s v="     "/>
    <x v="0"/>
    <m/>
    <x v="1"/>
    <s v="N"/>
    <s v="109337"/>
    <s v="18-0051129"/>
    <m/>
    <m/>
    <m/>
    <m/>
    <s v="     "/>
    <x v="0"/>
    <x v="0"/>
    <m/>
    <x v="0"/>
    <m/>
    <s v="&lt;0.25"/>
    <m/>
    <s v="Contact - 3rd Party"/>
    <x v="3"/>
    <s v="Contact - 3rd Party"/>
    <s v="Contact from object"/>
    <s v="Contact - 3rd Party"/>
    <m/>
    <s v="Contact - 3rd Party"/>
    <s v="Conductor"/>
    <m/>
    <s v="Overhead"/>
    <m/>
    <m/>
    <m/>
    <s v="1954"/>
    <s v="     "/>
    <x v="0"/>
    <m/>
    <n v="39.523800000000001"/>
    <n v="-121.462"/>
    <m/>
    <s v="WYANDOTTE-1110"/>
    <m/>
    <m/>
    <s v="Hardwood Woodland"/>
    <m/>
    <m/>
    <m/>
    <m/>
    <m/>
    <m/>
    <m/>
    <s v="N"/>
    <s v="N"/>
    <m/>
    <m/>
    <s v="     "/>
    <m/>
    <m/>
    <s v="Jun 15 2018 12:00AM"/>
    <s v="3rdParty"/>
    <s v="Reviewed location and saw one conductor broke out and laying in the trees.  ILIS reports that a 3rd party contractor hit the conductor with their bucket. The form is forcing me to pick a reason for the outage, none apply in this case. Options are No evidence of outage, bad outage directions or did not go into field."/>
    <m/>
    <m/>
    <m/>
    <m/>
    <m/>
    <m/>
    <m/>
    <m/>
    <m/>
    <m/>
    <m/>
    <m/>
    <m/>
    <m/>
  </r>
  <r>
    <x v="1834"/>
    <s v="     "/>
    <d v="2018-06-14T00:00:00"/>
    <d v="1899-12-30T00:00:00"/>
    <s v="24"/>
    <x v="1"/>
    <s v="6"/>
    <x v="4"/>
    <d v="2018-06-14T00:00:00"/>
    <d v="1899-12-30T16:12:00"/>
    <s v="ILIS cause - &quot;Vegetation, Tree - fell into line&quot;"/>
    <s v="     "/>
    <x v="0"/>
    <m/>
    <x v="1"/>
    <s v="N"/>
    <s v="109480"/>
    <s v="18-0051223"/>
    <m/>
    <m/>
    <m/>
    <m/>
    <s v="     "/>
    <x v="0"/>
    <x v="0"/>
    <m/>
    <x v="0"/>
    <m/>
    <s v="&lt;3 meters of linear travel"/>
    <m/>
    <s v="Vegetation"/>
    <x v="0"/>
    <s v="Vegetation"/>
    <s v="Contact from object"/>
    <s v="Vegetation"/>
    <m/>
    <s v="Contact - Vegetation"/>
    <s v="Conductor"/>
    <m/>
    <s v="Overhead"/>
    <m/>
    <m/>
    <m/>
    <s v="1504"/>
    <s v="     "/>
    <x v="0"/>
    <n v="105"/>
    <n v="40.42"/>
    <n v="-123.949"/>
    <m/>
    <s v="RIO-DELL-1102"/>
    <m/>
    <m/>
    <s v="Agriculture"/>
    <m/>
    <m/>
    <m/>
    <m/>
    <m/>
    <m/>
    <m/>
    <s v="N"/>
    <s v="N"/>
    <m/>
    <m/>
    <s v="     "/>
    <n v="40.442500000000003"/>
    <n v="-124.018056"/>
    <s v="Jun 18 2018 12:00AM"/>
    <s v="TrunkFail"/>
    <s v="A healthy redwood growing next to an old stump failed at the base and fell through the lines. The tree was unable to root property and had a trunk defect due to the location at the stump. The tree also broke the top out of an adjacent redwood on its fall."/>
    <s v="REDW"/>
    <s v="65"/>
    <s v="13"/>
    <s v="40"/>
    <s v="Slight"/>
    <s v="None"/>
    <s v="N"/>
    <s v="1"/>
    <m/>
    <s v="Hillside"/>
    <s v="B"/>
    <s v="CrossArm"/>
    <s v="BareWire"/>
    <s v="12"/>
  </r>
  <r>
    <x v="1835"/>
    <s v="     "/>
    <d v="2018-06-15T00:00:00"/>
    <d v="1899-12-30T00:00:00"/>
    <s v="24"/>
    <x v="1"/>
    <s v="6"/>
    <x v="4"/>
    <m/>
    <m/>
    <s v="T-men &quot;3rd party struck secondary riser w/vehicle.&quot;"/>
    <s v="     "/>
    <x v="0"/>
    <m/>
    <x v="1"/>
    <s v="N"/>
    <s v="110013"/>
    <m/>
    <m/>
    <m/>
    <m/>
    <m/>
    <s v="     "/>
    <x v="0"/>
    <x v="0"/>
    <m/>
    <x v="0"/>
    <m/>
    <s v="&lt;3 meters of linear travel"/>
    <m/>
    <s v="Contact - 3rd Party"/>
    <x v="8"/>
    <s v="Contact - 3rd Party"/>
    <s v="Contact from object"/>
    <s v="Contact - Vehicle"/>
    <m/>
    <s v="Contact - Vehicle"/>
    <s v="Riser"/>
    <m/>
    <m/>
    <m/>
    <m/>
    <m/>
    <m/>
    <s v="     "/>
    <x v="2"/>
    <n v="305"/>
    <n v="38.623800000000003"/>
    <n v="-121.02200000000001"/>
    <m/>
    <s v="CLARKSVILLE-2103"/>
    <m/>
    <m/>
    <s v="Herbaceous"/>
    <m/>
    <m/>
    <m/>
    <m/>
    <m/>
    <m/>
    <m/>
    <s v="N"/>
    <s v="N"/>
    <m/>
    <m/>
    <s v="     "/>
    <m/>
    <m/>
    <m/>
    <m/>
    <m/>
    <m/>
    <m/>
    <m/>
    <m/>
    <m/>
    <m/>
    <m/>
    <m/>
    <m/>
    <m/>
    <m/>
    <m/>
    <m/>
    <m/>
  </r>
  <r>
    <x v="1836"/>
    <s v="     "/>
    <d v="2018-06-15T00:00:00"/>
    <d v="1899-12-30T00:00:00"/>
    <s v="24"/>
    <x v="1"/>
    <s v="6"/>
    <x v="4"/>
    <d v="2018-06-15T00:00:00"/>
    <d v="1899-12-30T15:14:00"/>
    <s v="&quot;VEG FIRE NOT CO. CAUSED BURNED SERVICE DOWN&quot;"/>
    <s v="     "/>
    <x v="0"/>
    <m/>
    <x v="1"/>
    <s v="N"/>
    <s v="110275"/>
    <s v="18-0051506"/>
    <m/>
    <m/>
    <m/>
    <m/>
    <s v="     "/>
    <x v="0"/>
    <x v="0"/>
    <m/>
    <x v="0"/>
    <m/>
    <s v="10-99"/>
    <m/>
    <s v="Contact - 3rd Party"/>
    <x v="3"/>
    <s v="Contact - 3rd Party"/>
    <s v="Contact from object"/>
    <s v="Contact - 3rd Party"/>
    <m/>
    <s v="Contact - 3rd Party"/>
    <s v="Transformer"/>
    <m/>
    <s v="Overhead"/>
    <m/>
    <m/>
    <m/>
    <s v="4681"/>
    <s v="     "/>
    <x v="1"/>
    <n v="420"/>
    <n v="37.478000000000002"/>
    <n v="-119.842"/>
    <m/>
    <s v="MARIPOSA-2102"/>
    <m/>
    <m/>
    <s v="Hardwood Forest"/>
    <m/>
    <m/>
    <m/>
    <m/>
    <m/>
    <m/>
    <m/>
    <s v="N"/>
    <s v="N"/>
    <m/>
    <m/>
    <s v="     "/>
    <m/>
    <m/>
    <m/>
    <m/>
    <m/>
    <m/>
    <m/>
    <m/>
    <m/>
    <m/>
    <m/>
    <m/>
    <m/>
    <m/>
    <m/>
    <m/>
    <m/>
    <m/>
    <m/>
  </r>
  <r>
    <x v="1837"/>
    <s v="     "/>
    <d v="2018-06-15T00:00:00"/>
    <d v="1899-12-30T00:00:00"/>
    <s v="24"/>
    <x v="1"/>
    <s v="6"/>
    <x v="4"/>
    <m/>
    <m/>
    <m/>
    <s v="     "/>
    <x v="4"/>
    <m/>
    <x v="1"/>
    <s v="N"/>
    <m/>
    <m/>
    <s v="INT-11115"/>
    <m/>
    <m/>
    <m/>
    <s v="     "/>
    <x v="0"/>
    <x v="0"/>
    <m/>
    <x v="2"/>
    <m/>
    <s v="Unknown"/>
    <m/>
    <s v="Contact - Animal - Other"/>
    <x v="6"/>
    <s v="Contact - Animal"/>
    <s v="Contact from object"/>
    <s v="Contact - Animal"/>
    <m/>
    <s v="Contact - Animal"/>
    <s v="Insulator"/>
    <m/>
    <m/>
    <m/>
    <m/>
    <m/>
    <m/>
    <s v="     "/>
    <x v="2"/>
    <n v="518"/>
    <n v="37.486899999999999"/>
    <n v="-122.422"/>
    <m/>
    <m/>
    <m/>
    <m/>
    <s v="Shrub"/>
    <m/>
    <m/>
    <m/>
    <m/>
    <m/>
    <m/>
    <m/>
    <s v="N"/>
    <s v="N"/>
    <m/>
    <m/>
    <s v="     "/>
    <m/>
    <m/>
    <m/>
    <m/>
    <m/>
    <m/>
    <m/>
    <m/>
    <m/>
    <m/>
    <m/>
    <m/>
    <m/>
    <m/>
    <m/>
    <m/>
    <m/>
    <m/>
    <m/>
  </r>
  <r>
    <x v="1838"/>
    <s v="     "/>
    <d v="2018-06-16T00:00:00"/>
    <d v="1899-12-30T00:00:00"/>
    <s v="24"/>
    <x v="1"/>
    <s v="6"/>
    <x v="4"/>
    <d v="2018-06-16T00:00:00"/>
    <d v="1899-12-30T16:28:00"/>
    <s v="OIS TR - cus reported &quot;PLAYGROUND ON FIRE, LINES ABOVE ON FIRE&quot;.  T-men indicated &quot;BURNT PLAYGROUND UP FOUND AWC BURNT IN 2&quot;  ILIS - &quot; T-MAN REPORTS POSSIBLE GUN SHOT SECONDARY&quot;"/>
    <s v="     "/>
    <x v="0"/>
    <m/>
    <x v="1"/>
    <s v="N"/>
    <s v="110932"/>
    <s v="18-0051660"/>
    <m/>
    <m/>
    <m/>
    <m/>
    <s v="     "/>
    <x v="0"/>
    <x v="0"/>
    <m/>
    <x v="0"/>
    <m/>
    <s v="&lt;0.25"/>
    <m/>
    <s v="Contact - 3rd Party"/>
    <x v="3"/>
    <s v="Contact - 3rd Party"/>
    <s v="Contact from object"/>
    <s v="Contact - 3rd Party"/>
    <m/>
    <s v="Contact - 3rd Party"/>
    <s v="Conductor - Secondary"/>
    <m/>
    <s v="Overhead"/>
    <m/>
    <m/>
    <m/>
    <s v="MTR#1008957054"/>
    <s v="     "/>
    <x v="0"/>
    <m/>
    <n v="37.074199999999998"/>
    <n v="-120.19199999999999"/>
    <m/>
    <s v="CHOWCHILLA-1104"/>
    <m/>
    <m/>
    <s v="Urban"/>
    <m/>
    <m/>
    <m/>
    <m/>
    <m/>
    <m/>
    <m/>
    <s v="N"/>
    <s v="N"/>
    <m/>
    <m/>
    <s v="     "/>
    <m/>
    <m/>
    <m/>
    <m/>
    <m/>
    <m/>
    <m/>
    <m/>
    <m/>
    <m/>
    <m/>
    <m/>
    <m/>
    <m/>
    <m/>
    <m/>
    <m/>
    <m/>
    <m/>
  </r>
  <r>
    <x v="1839"/>
    <s v="     "/>
    <d v="2018-06-16T00:00:00"/>
    <d v="1899-12-30T00:00:00"/>
    <s v="24"/>
    <x v="1"/>
    <s v="6"/>
    <x v="4"/>
    <m/>
    <m/>
    <s v="T-men FAS fire cause - &quot;PALM FROND FELL FROM TREE @ 220 DRYDEN DR&quot;"/>
    <s v="     "/>
    <x v="0"/>
    <m/>
    <x v="1"/>
    <s v="N"/>
    <s v="110998"/>
    <m/>
    <m/>
    <m/>
    <m/>
    <m/>
    <s v="     "/>
    <x v="0"/>
    <x v="0"/>
    <m/>
    <x v="0"/>
    <m/>
    <s v="&lt;0.25"/>
    <m/>
    <s v="Vegetation"/>
    <x v="0"/>
    <s v="Vegetation"/>
    <s v="Contact from object"/>
    <s v="Vegetation"/>
    <m/>
    <s v="Contact - Vegetation"/>
    <s v="Conductor - Secondary"/>
    <m/>
    <m/>
    <m/>
    <m/>
    <m/>
    <m/>
    <s v="     "/>
    <x v="0"/>
    <m/>
    <n v="38.095700000000001"/>
    <n v="-122.211"/>
    <m/>
    <s v="NORTH-TOWER-1108"/>
    <m/>
    <m/>
    <s v="Urban"/>
    <m/>
    <m/>
    <m/>
    <m/>
    <m/>
    <m/>
    <m/>
    <s v="N"/>
    <s v="N"/>
    <m/>
    <m/>
    <s v="     "/>
    <m/>
    <m/>
    <m/>
    <m/>
    <m/>
    <m/>
    <m/>
    <m/>
    <m/>
    <m/>
    <m/>
    <m/>
    <m/>
    <m/>
    <m/>
    <m/>
    <m/>
    <m/>
    <m/>
  </r>
  <r>
    <x v="1840"/>
    <s v="     "/>
    <d v="2018-06-16T00:00:00"/>
    <d v="1899-12-30T00:00:00"/>
    <s v="24"/>
    <x v="1"/>
    <s v="6"/>
    <x v="4"/>
    <d v="2018-06-16T00:00:00"/>
    <d v="1899-12-30T13:17:00"/>
    <s v="Car pole with fire.  ILIS cause - &quot;3rd Party, Vehicle&quot;"/>
    <s v="     "/>
    <x v="0"/>
    <m/>
    <x v="1"/>
    <s v="N"/>
    <s v="110780"/>
    <s v="18-0051627"/>
    <m/>
    <m/>
    <m/>
    <m/>
    <s v="     "/>
    <x v="0"/>
    <x v="0"/>
    <m/>
    <x v="0"/>
    <m/>
    <s v="0.26-9.99"/>
    <m/>
    <s v="Contact - 3rd Party"/>
    <x v="8"/>
    <s v="Contact - 3rd Party"/>
    <s v="Contact from object"/>
    <s v="Contact - Vehicle"/>
    <m/>
    <s v="Contact - Vehicle"/>
    <s v="Splice/Clamp/Connector"/>
    <m/>
    <s v="Overhead"/>
    <m/>
    <m/>
    <m/>
    <s v="1101/2"/>
    <s v="     "/>
    <x v="0"/>
    <m/>
    <n v="38.619700000000002"/>
    <n v="-121.846"/>
    <m/>
    <s v="PLAINFIELD-1101"/>
    <m/>
    <m/>
    <s v="Agriculture"/>
    <m/>
    <m/>
    <m/>
    <m/>
    <m/>
    <m/>
    <m/>
    <s v="N"/>
    <s v="N"/>
    <m/>
    <m/>
    <s v="     "/>
    <m/>
    <m/>
    <m/>
    <m/>
    <m/>
    <m/>
    <m/>
    <m/>
    <m/>
    <m/>
    <m/>
    <m/>
    <m/>
    <m/>
    <m/>
    <m/>
    <m/>
    <m/>
    <m/>
  </r>
  <r>
    <x v="1841"/>
    <s v="     "/>
    <d v="2018-06-16T00:00:00"/>
    <d v="1899-12-30T18:18:52"/>
    <s v="24"/>
    <x v="1"/>
    <s v="6"/>
    <x v="4"/>
    <d v="2018-06-16T00:00:00"/>
    <d v="1899-12-30T18:18:00"/>
    <s v="Conductor came down and burnt playground. Extinguished by CDF, just under .25 acres. "/>
    <s v="     "/>
    <x v="0"/>
    <d v="2021-02-16T00:00:00"/>
    <x v="0"/>
    <m/>
    <s v="110932"/>
    <s v="18-0051660"/>
    <m/>
    <s v="T004346042"/>
    <n v="114707143"/>
    <m/>
    <s v="     "/>
    <x v="0"/>
    <x v="0"/>
    <m/>
    <x v="0"/>
    <m/>
    <s v="&lt;0.25"/>
    <m/>
    <s v="Equipment - PG&amp;E"/>
    <x v="9"/>
    <s v="Equipment - PG&amp;E"/>
    <s v="All types of equipment / facility failure"/>
    <s v="Equipment failure - Other"/>
    <s v="Conductor - Primary"/>
    <m/>
    <m/>
    <s v="Yes"/>
    <s v="Overhead"/>
    <m/>
    <s v="Conductor - Primary"/>
    <m/>
    <s v="101133603"/>
    <s v="     "/>
    <x v="0"/>
    <m/>
    <n v="37.073700000000002"/>
    <n v="-120.19199999999999"/>
    <s v="Madera"/>
    <s v="CHOWCHILLA-1104"/>
    <m/>
    <s v="CDF"/>
    <s v="Urban"/>
    <m/>
    <m/>
    <m/>
    <m/>
    <m/>
    <m/>
    <m/>
    <s v="N"/>
    <s v="N"/>
    <m/>
    <m/>
    <s v="     "/>
    <m/>
    <m/>
    <m/>
    <m/>
    <m/>
    <m/>
    <m/>
    <m/>
    <m/>
    <m/>
    <m/>
    <m/>
    <m/>
    <m/>
    <m/>
    <m/>
    <m/>
    <m/>
    <m/>
  </r>
  <r>
    <x v="1842"/>
    <s v="     "/>
    <d v="2018-06-16T00:00:00"/>
    <d v="1899-12-30T00:00:00"/>
    <s v="24"/>
    <x v="1"/>
    <s v="6"/>
    <x v="4"/>
    <d v="2018-06-16T00:00:00"/>
    <d v="1899-12-30T09:56:00"/>
    <s v="ILIS cause - &quot;Animal, Other&quot;"/>
    <s v="     "/>
    <x v="0"/>
    <m/>
    <x v="1"/>
    <s v="N"/>
    <s v="110683"/>
    <s v="18-0051610"/>
    <m/>
    <m/>
    <m/>
    <m/>
    <s v="     "/>
    <x v="0"/>
    <x v="0"/>
    <m/>
    <x v="0"/>
    <m/>
    <s v="&lt;3 meters of linear travel"/>
    <m/>
    <s v="Contact - Animal - Bird"/>
    <x v="6"/>
    <s v="Contact - Bird"/>
    <s v="Contact from object"/>
    <s v="Contact - Animal"/>
    <m/>
    <s v="Contact - Animal"/>
    <s v="Jumper"/>
    <m/>
    <s v="Overhead"/>
    <m/>
    <m/>
    <m/>
    <s v="22542"/>
    <s v="     "/>
    <x v="0"/>
    <m/>
    <n v="38.655900000000003"/>
    <n v="-121.794"/>
    <m/>
    <s v="WOODLAND-1112"/>
    <m/>
    <m/>
    <s v="Agriculture"/>
    <m/>
    <m/>
    <m/>
    <m/>
    <m/>
    <m/>
    <m/>
    <s v="N"/>
    <s v="N"/>
    <m/>
    <m/>
    <s v="     "/>
    <m/>
    <m/>
    <m/>
    <m/>
    <m/>
    <m/>
    <m/>
    <m/>
    <m/>
    <m/>
    <m/>
    <m/>
    <m/>
    <m/>
    <m/>
    <m/>
    <m/>
    <m/>
    <m/>
  </r>
  <r>
    <x v="1843"/>
    <s v="     "/>
    <d v="2018-06-16T00:00:00"/>
    <d v="1899-12-30T00:00:00"/>
    <s v="24"/>
    <x v="1"/>
    <s v="6"/>
    <x v="4"/>
    <m/>
    <m/>
    <s v="&quot;tree rubbing on service caused service to burn down to the ground&quot; - unclear if what if tree belonged to customer or under PG&amp;E maintenance."/>
    <s v="     "/>
    <x v="0"/>
    <m/>
    <x v="1"/>
    <s v="N"/>
    <s v="111009"/>
    <m/>
    <m/>
    <m/>
    <m/>
    <m/>
    <s v="     "/>
    <x v="0"/>
    <x v="0"/>
    <m/>
    <x v="0"/>
    <m/>
    <s v="Structure-only"/>
    <m/>
    <s v="Vegetation"/>
    <x v="0"/>
    <s v="Vegetation"/>
    <s v="Contact from object"/>
    <s v="Vegetation"/>
    <m/>
    <s v="Contact - Vegetation"/>
    <s v="Service Drop"/>
    <m/>
    <m/>
    <m/>
    <m/>
    <m/>
    <m/>
    <s v="     "/>
    <x v="0"/>
    <m/>
    <n v="39.133499999999998"/>
    <n v="-121.544"/>
    <m/>
    <s v="MARYSVILLE-1108"/>
    <m/>
    <m/>
    <s v="Urban"/>
    <m/>
    <m/>
    <m/>
    <m/>
    <m/>
    <m/>
    <m/>
    <s v="N"/>
    <s v="N"/>
    <m/>
    <m/>
    <s v="     "/>
    <m/>
    <m/>
    <m/>
    <m/>
    <m/>
    <m/>
    <m/>
    <m/>
    <m/>
    <m/>
    <m/>
    <m/>
    <m/>
    <m/>
    <m/>
    <m/>
    <m/>
    <m/>
    <m/>
  </r>
  <r>
    <x v="1844"/>
    <s v="     "/>
    <d v="2018-06-16T00:00:00"/>
    <d v="1899-12-30T00:00:00"/>
    <s v="24"/>
    <x v="1"/>
    <s v="6"/>
    <x v="4"/>
    <d v="2018-06-16T00:00:00"/>
    <d v="1899-12-30T19:58:00"/>
    <s v="ILIS cause - &quot;equipment failure&quot; / &quot;PEREZ RPT WIRE DOWN 42 POLE W OF 12555; 1 OF 2 BLOWN&quot;.  I don't believe it is definitive that wire-down was the cause (can't rule out if veg fire didn't start first)."/>
    <s v="     "/>
    <x v="0"/>
    <m/>
    <x v="1"/>
    <s v="N"/>
    <s v="111080"/>
    <s v="18-0051687"/>
    <m/>
    <m/>
    <m/>
    <m/>
    <s v="     "/>
    <x v="0"/>
    <x v="0"/>
    <m/>
    <x v="0"/>
    <m/>
    <s v="&lt;0.25"/>
    <m/>
    <s v="Equipment - PG&amp;E"/>
    <x v="4"/>
    <s v="Equipment - PG&amp;E"/>
    <s v="All types of equipment / facility failure"/>
    <s v="Conductor"/>
    <s v="Conductor"/>
    <m/>
    <m/>
    <m/>
    <s v="Overhead"/>
    <m/>
    <s v="Conductor - Primary"/>
    <m/>
    <s v="12555"/>
    <s v="     "/>
    <x v="1"/>
    <n v="530"/>
    <n v="37.906999999999996"/>
    <n v="-121.806"/>
    <m/>
    <s v="LONE-TREE-2105"/>
    <m/>
    <m/>
    <s v="Herbaceous"/>
    <m/>
    <m/>
    <m/>
    <m/>
    <m/>
    <m/>
    <m/>
    <s v="N"/>
    <s v="N"/>
    <m/>
    <m/>
    <s v="     "/>
    <m/>
    <m/>
    <m/>
    <m/>
    <m/>
    <m/>
    <m/>
    <m/>
    <m/>
    <m/>
    <m/>
    <m/>
    <m/>
    <m/>
    <m/>
    <m/>
    <m/>
    <m/>
    <m/>
  </r>
  <r>
    <x v="1845"/>
    <s v="     "/>
    <d v="2018-06-16T00:00:00"/>
    <d v="1899-12-30T00:00:00"/>
    <s v="24"/>
    <x v="1"/>
    <s v="6"/>
    <x v="4"/>
    <m/>
    <m/>
    <s v="HIGH WINDS WRAPPED 21KV CAUSING PRIMARY TO FALL"/>
    <s v="     "/>
    <x v="0"/>
    <m/>
    <x v="1"/>
    <s v="N"/>
    <m/>
    <m/>
    <m/>
    <m/>
    <m/>
    <m/>
    <s v="     "/>
    <x v="0"/>
    <x v="0"/>
    <m/>
    <x v="0"/>
    <m/>
    <s v="&lt;0.25"/>
    <m/>
    <s v="Weather - High Wind"/>
    <x v="1"/>
    <s v="Weather"/>
    <s v="Weather"/>
    <s v="Other"/>
    <m/>
    <m/>
    <m/>
    <m/>
    <m/>
    <m/>
    <m/>
    <m/>
    <m/>
    <s v="     "/>
    <x v="1"/>
    <n v="530"/>
    <n v="38.049399999999999"/>
    <n v="-122.206"/>
    <m/>
    <m/>
    <m/>
    <m/>
    <s v="Herbaceous"/>
    <m/>
    <m/>
    <m/>
    <m/>
    <m/>
    <m/>
    <m/>
    <s v="N"/>
    <s v="N"/>
    <m/>
    <m/>
    <s v="     "/>
    <m/>
    <m/>
    <m/>
    <m/>
    <m/>
    <m/>
    <m/>
    <m/>
    <m/>
    <m/>
    <m/>
    <m/>
    <m/>
    <m/>
    <m/>
    <m/>
    <m/>
    <m/>
    <m/>
  </r>
  <r>
    <x v="1846"/>
    <s v="     "/>
    <d v="2018-06-16T00:00:00"/>
    <d v="1899-12-30T00:00:00"/>
    <s v="24"/>
    <x v="1"/>
    <s v="6"/>
    <x v="4"/>
    <d v="2018-06-16T00:00:00"/>
    <d v="1899-12-30T19:37:00"/>
    <s v="ILIS cause - &quot;3rd Party, Vehicle&quot; / &quot;BELIEVES TRACTOR HIT POLE &quot;.  T-men noted &quot;crossarm failed&quot;.  Both sets of info is a bit conflicting"/>
    <s v="     "/>
    <x v="0"/>
    <m/>
    <x v="1"/>
    <s v="N"/>
    <s v="111067"/>
    <s v="18-0051673"/>
    <m/>
    <m/>
    <m/>
    <m/>
    <s v="     "/>
    <x v="0"/>
    <x v="0"/>
    <m/>
    <x v="0"/>
    <m/>
    <s v="&lt;3 meters of linear travel"/>
    <m/>
    <s v="Contact - 3rd Party"/>
    <x v="8"/>
    <s v="Contact - 3rd Party"/>
    <s v="Contact from object"/>
    <s v="Contact - Vehicle"/>
    <m/>
    <s v="Contact - Vehicle"/>
    <s v="Conductor"/>
    <m/>
    <s v="Overhead"/>
    <m/>
    <m/>
    <m/>
    <s v="2331"/>
    <s v="     "/>
    <x v="0"/>
    <m/>
    <n v="38.697200000000002"/>
    <n v="-122.024"/>
    <m/>
    <s v="MADISON-1103"/>
    <m/>
    <m/>
    <s v="Urban"/>
    <m/>
    <m/>
    <m/>
    <m/>
    <m/>
    <m/>
    <m/>
    <s v="N"/>
    <s v="N"/>
    <m/>
    <m/>
    <s v="     "/>
    <m/>
    <m/>
    <m/>
    <m/>
    <m/>
    <m/>
    <m/>
    <m/>
    <m/>
    <m/>
    <m/>
    <m/>
    <m/>
    <m/>
    <m/>
    <m/>
    <m/>
    <m/>
    <m/>
  </r>
  <r>
    <x v="1847"/>
    <s v="     "/>
    <d v="2018-06-16T00:00:00"/>
    <d v="1899-12-30T00:00:00"/>
    <s v="24"/>
    <x v="1"/>
    <s v="6"/>
    <x v="4"/>
    <m/>
    <m/>
    <s v="Tree grew into open secondary line - caused fire"/>
    <s v="     "/>
    <x v="0"/>
    <m/>
    <x v="1"/>
    <s v="N"/>
    <s v="111024"/>
    <m/>
    <m/>
    <m/>
    <m/>
    <m/>
    <s v="     "/>
    <x v="0"/>
    <x v="0"/>
    <m/>
    <x v="0"/>
    <m/>
    <s v="&lt;3 meters of linear travel"/>
    <m/>
    <s v="Vegetation"/>
    <x v="0"/>
    <s v="Vegetation"/>
    <s v="Contact from object"/>
    <s v="Vegetation"/>
    <m/>
    <s v="Contact - Vegetation"/>
    <s v="Conductor - Open Wire Secondary"/>
    <m/>
    <m/>
    <m/>
    <m/>
    <m/>
    <m/>
    <s v="     "/>
    <x v="0"/>
    <m/>
    <n v="39.332099999999997"/>
    <n v="-121.53700000000001"/>
    <m/>
    <s v="HONCUT-1101"/>
    <m/>
    <m/>
    <s v="Urban"/>
    <m/>
    <m/>
    <m/>
    <m/>
    <m/>
    <m/>
    <m/>
    <s v="N"/>
    <s v="N"/>
    <m/>
    <m/>
    <s v="     "/>
    <m/>
    <m/>
    <m/>
    <m/>
    <m/>
    <m/>
    <m/>
    <m/>
    <m/>
    <m/>
    <m/>
    <m/>
    <m/>
    <m/>
    <m/>
    <m/>
    <m/>
    <m/>
    <m/>
  </r>
  <r>
    <x v="1848"/>
    <s v="     "/>
    <d v="2018-06-16T00:00:00"/>
    <d v="1899-12-30T00:00:00"/>
    <s v="24"/>
    <x v="1"/>
    <s v="6"/>
    <x v="4"/>
    <m/>
    <m/>
    <s v="T-men noted fire cause as &quot;wind &amp; customers tree @ rider pole&quot;.  Unclear what cause of fire was"/>
    <s v="     "/>
    <x v="0"/>
    <m/>
    <x v="1"/>
    <s v="N"/>
    <s v="111057"/>
    <m/>
    <m/>
    <m/>
    <m/>
    <m/>
    <s v="     "/>
    <x v="0"/>
    <x v="0"/>
    <m/>
    <x v="0"/>
    <m/>
    <s v="&lt;0.25"/>
    <m/>
    <s v="Unknown - Info N/A"/>
    <x v="5"/>
    <s v="Unknown"/>
    <s v="Other"/>
    <s v="Unknown"/>
    <m/>
    <m/>
    <m/>
    <m/>
    <m/>
    <m/>
    <m/>
    <m/>
    <m/>
    <s v="     "/>
    <x v="0"/>
    <m/>
    <n v="38.752600000000001"/>
    <n v="-121.444"/>
    <m/>
    <m/>
    <m/>
    <m/>
    <s v="Agriculture"/>
    <m/>
    <m/>
    <m/>
    <m/>
    <m/>
    <m/>
    <m/>
    <s v="N"/>
    <s v="N"/>
    <m/>
    <m/>
    <s v="     "/>
    <m/>
    <m/>
    <m/>
    <m/>
    <m/>
    <m/>
    <m/>
    <m/>
    <m/>
    <m/>
    <m/>
    <m/>
    <m/>
    <m/>
    <m/>
    <m/>
    <m/>
    <m/>
    <m/>
  </r>
  <r>
    <x v="1849"/>
    <s v="     "/>
    <d v="2018-06-17T00:00:00"/>
    <d v="1899-12-30T00:00:00"/>
    <s v="25"/>
    <x v="1"/>
    <s v="6"/>
    <x v="4"/>
    <d v="2018-06-17T00:00:00"/>
    <d v="1899-12-30T16:01:00"/>
    <s v="ILIS cause - &quot;3rd Party, Metallic Balloon&quot; / &quot;FIRE DEPT FOUND MYLAR BALOON ON GROUND&quot;"/>
    <s v="     "/>
    <x v="0"/>
    <m/>
    <x v="1"/>
    <s v="N"/>
    <s v="111514"/>
    <s v="18-0051778"/>
    <m/>
    <m/>
    <m/>
    <m/>
    <s v="     "/>
    <x v="0"/>
    <x v="0"/>
    <m/>
    <x v="0"/>
    <m/>
    <s v="0.26-9.99"/>
    <m/>
    <s v="Contact - 3rd Party"/>
    <x v="12"/>
    <s v="Contact - 3rd Party"/>
    <s v="Contact from object"/>
    <s v="Contact - Balloon"/>
    <m/>
    <s v="Contact - Balloon"/>
    <s v="Conductor"/>
    <m/>
    <s v="Overhead"/>
    <m/>
    <m/>
    <m/>
    <s v="D7841"/>
    <s v="     "/>
    <x v="0"/>
    <m/>
    <n v="38.084200000000003"/>
    <n v="-120.94799999999999"/>
    <m/>
    <s v="CORRAL-1101"/>
    <m/>
    <m/>
    <s v="Herbaceous"/>
    <m/>
    <m/>
    <m/>
    <m/>
    <m/>
    <m/>
    <m/>
    <s v="N"/>
    <s v="N"/>
    <m/>
    <m/>
    <s v="     "/>
    <m/>
    <m/>
    <m/>
    <m/>
    <m/>
    <m/>
    <m/>
    <m/>
    <m/>
    <m/>
    <m/>
    <m/>
    <m/>
    <m/>
    <m/>
    <m/>
    <m/>
    <m/>
    <m/>
  </r>
  <r>
    <x v="1850"/>
    <s v="     "/>
    <d v="2018-06-18T00:00:00"/>
    <d v="1899-12-30T00:00:00"/>
    <s v="25"/>
    <x v="1"/>
    <s v="6"/>
    <x v="4"/>
    <m/>
    <m/>
    <s v="&quot;tree branch fell into line&quot;"/>
    <s v="     "/>
    <x v="0"/>
    <m/>
    <x v="1"/>
    <s v="N"/>
    <s v="111790"/>
    <m/>
    <m/>
    <m/>
    <m/>
    <m/>
    <s v="     "/>
    <x v="0"/>
    <x v="0"/>
    <m/>
    <x v="0"/>
    <m/>
    <s v="&lt;3 meters of linear travel"/>
    <m/>
    <s v="Vegetation"/>
    <x v="0"/>
    <s v="Vegetation"/>
    <s v="Contact from object"/>
    <s v="Vegetation"/>
    <m/>
    <s v="Contact - Vegetation"/>
    <s v="Conductor"/>
    <m/>
    <m/>
    <m/>
    <m/>
    <m/>
    <m/>
    <s v="     "/>
    <x v="0"/>
    <m/>
    <n v="35.527000000000001"/>
    <n v="-120.64700000000001"/>
    <m/>
    <s v="TEMPLETON-2113"/>
    <m/>
    <m/>
    <s v="Herbaceous"/>
    <m/>
    <m/>
    <m/>
    <m/>
    <m/>
    <m/>
    <m/>
    <s v="N"/>
    <s v="N"/>
    <m/>
    <m/>
    <s v="     "/>
    <m/>
    <m/>
    <m/>
    <m/>
    <m/>
    <m/>
    <m/>
    <m/>
    <m/>
    <m/>
    <m/>
    <m/>
    <m/>
    <m/>
    <m/>
    <m/>
    <m/>
    <m/>
    <m/>
  </r>
  <r>
    <x v="1851"/>
    <s v="     "/>
    <d v="2018-06-18T00:00:00"/>
    <d v="1899-12-30T00:00:00"/>
    <s v="25"/>
    <x v="1"/>
    <s v="6"/>
    <x v="4"/>
    <m/>
    <m/>
    <s v="T-men found &quot;burnt connector arcing, causing small grass fire&quot;"/>
    <s v="     "/>
    <x v="0"/>
    <m/>
    <x v="1"/>
    <s v="N"/>
    <m/>
    <m/>
    <m/>
    <m/>
    <m/>
    <m/>
    <s v="     "/>
    <x v="0"/>
    <x v="0"/>
    <m/>
    <x v="0"/>
    <m/>
    <s v="&lt;0.25"/>
    <m/>
    <s v="Equipment - PG&amp;E"/>
    <x v="9"/>
    <s v="Equipment - PG&amp;E"/>
    <s v="All types of equipment / facility failure"/>
    <s v="Other"/>
    <s v="Splice/Clamp/Connector"/>
    <m/>
    <m/>
    <m/>
    <m/>
    <m/>
    <s v="Splice/Clamp/Connector"/>
    <m/>
    <m/>
    <s v="     "/>
    <x v="0"/>
    <m/>
    <n v="37.805300000000003"/>
    <n v="-121.379"/>
    <m/>
    <m/>
    <m/>
    <m/>
    <s v="Agriculture"/>
    <m/>
    <m/>
    <m/>
    <m/>
    <m/>
    <m/>
    <m/>
    <s v="N"/>
    <s v="N"/>
    <m/>
    <m/>
    <s v="     "/>
    <m/>
    <m/>
    <m/>
    <m/>
    <m/>
    <m/>
    <m/>
    <m/>
    <m/>
    <m/>
    <m/>
    <m/>
    <m/>
    <m/>
    <m/>
    <m/>
    <m/>
    <m/>
    <m/>
  </r>
  <r>
    <x v="1852"/>
    <s v="     "/>
    <d v="2018-06-19T00:00:00"/>
    <d v="1899-12-30T00:00:00"/>
    <s v="25"/>
    <x v="1"/>
    <s v="6"/>
    <x v="4"/>
    <d v="2018-06-19T00:00:00"/>
    <d v="1899-12-30T10:17:00"/>
    <s v="ILIS cause - &quot;3rd Party, Tree - cutting&quot;"/>
    <s v="     "/>
    <x v="0"/>
    <m/>
    <x v="1"/>
    <s v="N"/>
    <s v="112764"/>
    <s v="18-0052222"/>
    <m/>
    <m/>
    <m/>
    <m/>
    <s v="     "/>
    <x v="0"/>
    <x v="0"/>
    <m/>
    <x v="0"/>
    <m/>
    <s v="&lt;3 meters of linear travel"/>
    <m/>
    <s v="Contact - 3rd Party"/>
    <x v="3"/>
    <s v="Contact - 3rd Party"/>
    <s v="Contact from object"/>
    <s v="Contact - 3rd Party"/>
    <m/>
    <s v="Contact - 3rd Party"/>
    <s v="Conductor"/>
    <m/>
    <s v="Overhead"/>
    <m/>
    <m/>
    <m/>
    <s v="20899"/>
    <s v="     "/>
    <x v="1"/>
    <n v="340"/>
    <n v="38.591799999999999"/>
    <n v="-120.71"/>
    <m/>
    <m/>
    <m/>
    <m/>
    <s v="Hardwood Forest"/>
    <m/>
    <m/>
    <m/>
    <m/>
    <m/>
    <m/>
    <m/>
    <s v="N"/>
    <s v="N"/>
    <m/>
    <m/>
    <s v="     "/>
    <n v="38.591299999999997"/>
    <n v="-120.709"/>
    <s v="Jun 21 2018 12:00AM"/>
    <s v="3rdParty"/>
    <s v="Green no signs of defect or lean."/>
    <s v="PING"/>
    <s v="40"/>
    <s v="12"/>
    <s v="15"/>
    <m/>
    <m/>
    <m/>
    <m/>
    <m/>
    <m/>
    <m/>
    <s v="CrossArm"/>
    <s v="BareWire"/>
    <s v="2"/>
  </r>
  <r>
    <x v="1853"/>
    <s v="     "/>
    <d v="2018-06-19T00:00:00"/>
    <d v="1899-12-30T00:00:00"/>
    <s v="25"/>
    <x v="1"/>
    <s v="6"/>
    <x v="4"/>
    <d v="2018-06-19T00:00:00"/>
    <d v="1899-12-30T00:27:00"/>
    <m/>
    <s v="     "/>
    <x v="4"/>
    <m/>
    <x v="1"/>
    <s v="N"/>
    <s v="112427"/>
    <s v="18-0052111"/>
    <m/>
    <m/>
    <m/>
    <m/>
    <s v="     "/>
    <x v="0"/>
    <x v="0"/>
    <m/>
    <x v="0"/>
    <m/>
    <s v="Unknown"/>
    <m/>
    <s v="Vegetation"/>
    <x v="0"/>
    <s v="Vegetation"/>
    <s v="Contact from object"/>
    <s v="Vegetation"/>
    <m/>
    <s v="Contact - Vegetation"/>
    <s v="Conductor"/>
    <m/>
    <s v="Overhead"/>
    <m/>
    <m/>
    <m/>
    <s v="1110/2"/>
    <s v="     "/>
    <x v="1"/>
    <n v="340"/>
    <n v="38.760399999999997"/>
    <n v="-120.822"/>
    <m/>
    <s v="PLACERVILLE-1110"/>
    <m/>
    <m/>
    <s v="Conifer Forest"/>
    <m/>
    <m/>
    <m/>
    <m/>
    <m/>
    <m/>
    <m/>
    <s v="N"/>
    <s v="N"/>
    <m/>
    <m/>
    <s v="     "/>
    <n v="38.761400000000002"/>
    <n v="-120.8224"/>
    <s v="Jun 19 2018  1:00PM"/>
    <s v="TrunkFail"/>
    <s v="Green Black Oak had a failure 7 foot above ground. No outward signs of defect. The center of the trunk was hollow from ground to about 20 ft."/>
    <s v="OAKK"/>
    <s v="50"/>
    <s v="15"/>
    <s v="30"/>
    <s v="Moderate"/>
    <s v="None"/>
    <s v="N"/>
    <s v="1"/>
    <m/>
    <s v="Hillside"/>
    <s v="B"/>
    <s v="CrossArm"/>
    <s v="BareWire"/>
    <s v="2"/>
  </r>
  <r>
    <x v="1854"/>
    <s v="     "/>
    <d v="2018-06-19T00:00:00"/>
    <d v="1899-12-30T00:00:00"/>
    <s v="25"/>
    <x v="1"/>
    <s v="6"/>
    <x v="4"/>
    <d v="2018-06-19T00:00:00"/>
    <d v="1899-12-30T11:45:00"/>
    <s v="T-men: &quot;wire-down due to connection&quot; (?) - unclear what the cause of wire-down was"/>
    <s v="     "/>
    <x v="0"/>
    <m/>
    <x v="1"/>
    <s v="N"/>
    <s v="112900"/>
    <s v="18-0052302"/>
    <m/>
    <m/>
    <m/>
    <m/>
    <s v="     "/>
    <x v="0"/>
    <x v="0"/>
    <m/>
    <x v="0"/>
    <m/>
    <s v="&lt;3 meters of linear travel"/>
    <m/>
    <s v="Equipment - PG&amp;E"/>
    <x v="4"/>
    <s v="Equipment - PG&amp;E"/>
    <s v="All types of equipment / facility failure"/>
    <s v="Conductor"/>
    <s v="Conductor"/>
    <m/>
    <m/>
    <m/>
    <s v="Overhead"/>
    <m/>
    <s v="Conductor - Primary"/>
    <m/>
    <s v="WIRE DOWN S/OF 9594F"/>
    <s v="     "/>
    <x v="0"/>
    <m/>
    <n v="35.985900000000001"/>
    <n v="-120.14700000000001"/>
    <m/>
    <s v="AVENAL-2101"/>
    <m/>
    <m/>
    <s v="Agriculture"/>
    <m/>
    <m/>
    <m/>
    <m/>
    <m/>
    <m/>
    <m/>
    <s v="N"/>
    <s v="N"/>
    <m/>
    <m/>
    <s v="     "/>
    <m/>
    <m/>
    <m/>
    <m/>
    <m/>
    <m/>
    <m/>
    <m/>
    <m/>
    <m/>
    <m/>
    <m/>
    <m/>
    <m/>
    <m/>
    <m/>
    <m/>
    <m/>
    <m/>
  </r>
  <r>
    <x v="1855"/>
    <s v="     "/>
    <d v="2018-06-19T00:00:00"/>
    <d v="1899-12-30T00:00:00"/>
    <s v="25"/>
    <x v="1"/>
    <s v="6"/>
    <x v="4"/>
    <m/>
    <m/>
    <s v="&quot;TRACTOR MOWING DITCH HIT SERVICE WIRE AND BURNT DOWN WIRE AND STARTED GRASS FIRE&quot;"/>
    <s v="     "/>
    <x v="0"/>
    <m/>
    <x v="1"/>
    <s v="N"/>
    <m/>
    <m/>
    <m/>
    <m/>
    <m/>
    <m/>
    <s v="     "/>
    <x v="0"/>
    <x v="0"/>
    <m/>
    <x v="0"/>
    <m/>
    <s v="&lt;3 meters of linear travel"/>
    <m/>
    <s v="Contact - 3rd Party"/>
    <x v="3"/>
    <s v="Contact - 3rd Party"/>
    <s v="Contact from object"/>
    <s v="Contact - 3rd Party"/>
    <m/>
    <s v="Contact - 3rd Party"/>
    <s v="Service Drop"/>
    <m/>
    <m/>
    <m/>
    <m/>
    <m/>
    <m/>
    <s v="     "/>
    <x v="0"/>
    <m/>
    <n v="38.530700000000003"/>
    <n v="-121.55"/>
    <m/>
    <m/>
    <m/>
    <m/>
    <s v="Urban"/>
    <m/>
    <m/>
    <m/>
    <m/>
    <m/>
    <m/>
    <m/>
    <s v="N"/>
    <s v="N"/>
    <m/>
    <m/>
    <s v="     "/>
    <m/>
    <m/>
    <m/>
    <m/>
    <m/>
    <m/>
    <m/>
    <m/>
    <m/>
    <m/>
    <m/>
    <m/>
    <m/>
    <m/>
    <m/>
    <m/>
    <m/>
    <m/>
    <m/>
  </r>
  <r>
    <x v="1856"/>
    <s v="     "/>
    <d v="2018-06-19T00:00:00"/>
    <d v="1899-12-30T00:00:00"/>
    <s v="25"/>
    <x v="1"/>
    <s v="6"/>
    <x v="4"/>
    <d v="2018-06-19T00:00:00"/>
    <d v="1899-12-30T14:41:00"/>
    <s v="&quot;BIRD FLEW MIDSPAN BROKE WIRE RELAYED CIRCUIT&quot;"/>
    <s v="     "/>
    <x v="0"/>
    <m/>
    <x v="1"/>
    <s v="N"/>
    <s v="113097"/>
    <s v="18-0052327"/>
    <m/>
    <m/>
    <m/>
    <m/>
    <s v="     "/>
    <x v="0"/>
    <x v="0"/>
    <m/>
    <x v="0"/>
    <m/>
    <s v="&lt;0.25"/>
    <m/>
    <s v="Contact - Animal - Bird"/>
    <x v="6"/>
    <s v="Contact - Bird"/>
    <s v="Contact from object"/>
    <s v="Contact - Animal"/>
    <m/>
    <s v="Contact - Animal"/>
    <s v="Conductor"/>
    <m/>
    <s v="Overhead"/>
    <m/>
    <m/>
    <m/>
    <s v="2103/2"/>
    <s v="     "/>
    <x v="1"/>
    <n v="424"/>
    <n v="37.215800000000002"/>
    <n v="-119.681"/>
    <m/>
    <s v="COARSEGOLD-2103"/>
    <m/>
    <m/>
    <s v="Herbaceous"/>
    <m/>
    <m/>
    <m/>
    <m/>
    <m/>
    <m/>
    <m/>
    <s v="N"/>
    <s v="N"/>
    <m/>
    <m/>
    <s v="     "/>
    <m/>
    <m/>
    <m/>
    <m/>
    <m/>
    <m/>
    <m/>
    <m/>
    <m/>
    <m/>
    <m/>
    <m/>
    <m/>
    <m/>
    <m/>
    <m/>
    <m/>
    <m/>
    <m/>
  </r>
  <r>
    <x v="1857"/>
    <s v="     "/>
    <d v="2018-06-20T00:00:00"/>
    <d v="1899-12-30T00:00:00"/>
    <s v="25"/>
    <x v="1"/>
    <s v="6"/>
    <x v="4"/>
    <m/>
    <m/>
    <s v="T-men remarks - &quot;liquid fuses blown on bushing mounted c/o... c/o flashed&quot;/&quot;no damage to pole&quot;"/>
    <s v="     "/>
    <x v="0"/>
    <m/>
    <x v="1"/>
    <s v="N"/>
    <s v="113462"/>
    <m/>
    <m/>
    <m/>
    <m/>
    <m/>
    <s v="     "/>
    <x v="0"/>
    <x v="0"/>
    <m/>
    <x v="0"/>
    <m/>
    <s v="&lt;0.25"/>
    <m/>
    <s v="Equipment - PG&amp;E"/>
    <x v="9"/>
    <s v="Equipment - PG&amp;E"/>
    <s v="All types of equipment / facility failure"/>
    <s v="Other"/>
    <s v="Fuse"/>
    <m/>
    <m/>
    <m/>
    <m/>
    <m/>
    <s v="Fuse"/>
    <m/>
    <m/>
    <s v="     "/>
    <x v="1"/>
    <n v="512"/>
    <n v="34.760399999999997"/>
    <n v="-120.233"/>
    <m/>
    <s v="PALMER-1101"/>
    <m/>
    <m/>
    <s v="Herbaceous"/>
    <m/>
    <m/>
    <m/>
    <m/>
    <m/>
    <m/>
    <m/>
    <s v="N"/>
    <s v="N"/>
    <m/>
    <m/>
    <s v="     "/>
    <m/>
    <m/>
    <m/>
    <m/>
    <m/>
    <m/>
    <m/>
    <m/>
    <m/>
    <m/>
    <m/>
    <m/>
    <m/>
    <m/>
    <m/>
    <m/>
    <m/>
    <m/>
    <m/>
  </r>
  <r>
    <x v="1858"/>
    <s v="     "/>
    <d v="2018-06-21T00:00:00"/>
    <d v="1899-12-30T00:00:00"/>
    <s v="25"/>
    <x v="1"/>
    <s v="6"/>
    <x v="4"/>
    <m/>
    <m/>
    <s v="T-men FAS - &quot;contractor hit service line with backhoe&quot;"/>
    <s v="     "/>
    <x v="0"/>
    <m/>
    <x v="1"/>
    <s v="N"/>
    <s v="114748"/>
    <m/>
    <m/>
    <m/>
    <m/>
    <m/>
    <s v="     "/>
    <x v="0"/>
    <x v="0"/>
    <m/>
    <x v="0"/>
    <m/>
    <s v="&lt;3 meters of linear travel"/>
    <m/>
    <s v="Contact - 3rd Party"/>
    <x v="3"/>
    <s v="Contact - 3rd Party"/>
    <s v="Contact from object"/>
    <s v="Contact - 3rd Party"/>
    <m/>
    <s v="Contact - 3rd Party"/>
    <s v="Service Drop"/>
    <m/>
    <m/>
    <m/>
    <m/>
    <m/>
    <m/>
    <s v="     "/>
    <x v="0"/>
    <m/>
    <n v="38.805900000000001"/>
    <n v="-121.196"/>
    <m/>
    <s v="DEL-MAR-1103"/>
    <m/>
    <m/>
    <s v="Urban"/>
    <m/>
    <m/>
    <m/>
    <m/>
    <m/>
    <m/>
    <m/>
    <s v="N"/>
    <s v="N"/>
    <m/>
    <m/>
    <s v="     "/>
    <m/>
    <m/>
    <m/>
    <m/>
    <m/>
    <m/>
    <m/>
    <m/>
    <m/>
    <m/>
    <m/>
    <m/>
    <m/>
    <m/>
    <m/>
    <m/>
    <m/>
    <m/>
    <m/>
  </r>
  <r>
    <x v="1859"/>
    <s v="     "/>
    <d v="2018-06-21T00:00:00"/>
    <d v="1899-12-30T00:00:00"/>
    <s v="25"/>
    <x v="1"/>
    <s v="6"/>
    <x v="4"/>
    <m/>
    <m/>
    <m/>
    <s v="     "/>
    <x v="4"/>
    <m/>
    <x v="1"/>
    <s v="N"/>
    <m/>
    <m/>
    <s v="INT-11136"/>
    <m/>
    <m/>
    <m/>
    <s v="     "/>
    <x v="0"/>
    <x v="0"/>
    <m/>
    <x v="2"/>
    <m/>
    <s v="Unknown"/>
    <m/>
    <s v="Unknown"/>
    <x v="5"/>
    <s v="Unknown"/>
    <s v="Other"/>
    <s v="Unknown"/>
    <m/>
    <m/>
    <m/>
    <m/>
    <m/>
    <m/>
    <m/>
    <m/>
    <m/>
    <s v="     "/>
    <x v="1"/>
    <m/>
    <n v="38.104599999999998"/>
    <n v="-121.815"/>
    <m/>
    <m/>
    <m/>
    <m/>
    <s v="Agriculture"/>
    <m/>
    <m/>
    <m/>
    <m/>
    <m/>
    <m/>
    <m/>
    <s v="N"/>
    <s v="N"/>
    <m/>
    <m/>
    <s v="     "/>
    <m/>
    <m/>
    <m/>
    <m/>
    <m/>
    <m/>
    <m/>
    <m/>
    <m/>
    <m/>
    <m/>
    <m/>
    <m/>
    <m/>
    <m/>
    <m/>
    <m/>
    <m/>
    <m/>
  </r>
  <r>
    <x v="1860"/>
    <s v="     "/>
    <d v="2018-06-21T00:00:00"/>
    <d v="1899-12-30T00:00:00"/>
    <s v="25"/>
    <x v="1"/>
    <s v="6"/>
    <x v="4"/>
    <m/>
    <m/>
    <s v="T-men remarks: &quot;fire burned 1/8 acre under power lines,CDF determined cause unknown,possible bird strike,no bird found… No wire down as indicated on tag.&quot;"/>
    <s v="     "/>
    <x v="0"/>
    <m/>
    <x v="1"/>
    <s v="N"/>
    <m/>
    <m/>
    <m/>
    <m/>
    <m/>
    <m/>
    <s v="     "/>
    <x v="0"/>
    <x v="0"/>
    <m/>
    <x v="0"/>
    <m/>
    <s v="&lt;0.25"/>
    <m/>
    <s v="Unknown - Info N/A"/>
    <x v="5"/>
    <s v="Unknown"/>
    <s v="Other"/>
    <s v="Unknown"/>
    <m/>
    <m/>
    <m/>
    <m/>
    <m/>
    <m/>
    <m/>
    <m/>
    <m/>
    <s v="     "/>
    <x v="0"/>
    <m/>
    <n v="35.089599999999997"/>
    <n v="-119.629"/>
    <m/>
    <m/>
    <m/>
    <m/>
    <s v="Herbaceous"/>
    <m/>
    <m/>
    <m/>
    <m/>
    <m/>
    <m/>
    <m/>
    <s v="N"/>
    <s v="N"/>
    <m/>
    <m/>
    <s v="     "/>
    <m/>
    <m/>
    <m/>
    <m/>
    <m/>
    <m/>
    <m/>
    <m/>
    <m/>
    <m/>
    <m/>
    <m/>
    <m/>
    <m/>
    <m/>
    <m/>
    <m/>
    <m/>
    <m/>
  </r>
  <r>
    <x v="1861"/>
    <s v="     "/>
    <d v="2018-06-22T00:00:00"/>
    <d v="1899-12-30T00:00:00"/>
    <s v="25"/>
    <x v="1"/>
    <s v="6"/>
    <x v="4"/>
    <m/>
    <m/>
    <s v="&quot;Failed service connector&quot;"/>
    <s v="     "/>
    <x v="0"/>
    <m/>
    <x v="1"/>
    <s v="N"/>
    <s v="115733"/>
    <m/>
    <m/>
    <m/>
    <m/>
    <m/>
    <s v="     "/>
    <x v="0"/>
    <x v="0"/>
    <m/>
    <x v="0"/>
    <m/>
    <s v="0.26-9.99"/>
    <m/>
    <s v="Equipment - PG&amp;E"/>
    <x v="9"/>
    <s v="Equipment - PG&amp;E"/>
    <s v="All types of equipment / facility failure"/>
    <s v="Other"/>
    <s v="Splice/Clamp/Connector"/>
    <m/>
    <m/>
    <m/>
    <m/>
    <m/>
    <s v="Splice/Clamp/Connector"/>
    <m/>
    <m/>
    <s v="     "/>
    <x v="0"/>
    <n v="620"/>
    <n v="34.402900000000002"/>
    <n v="-118.589"/>
    <m/>
    <s v="SAN-JOAQUIN-#2-1103"/>
    <m/>
    <m/>
    <s v="Barren/Other"/>
    <m/>
    <m/>
    <m/>
    <m/>
    <m/>
    <m/>
    <m/>
    <s v="N"/>
    <s v="N"/>
    <m/>
    <m/>
    <s v="     "/>
    <m/>
    <m/>
    <m/>
    <m/>
    <m/>
    <m/>
    <m/>
    <m/>
    <m/>
    <m/>
    <m/>
    <m/>
    <m/>
    <m/>
    <m/>
    <m/>
    <m/>
    <m/>
    <m/>
  </r>
  <r>
    <x v="1862"/>
    <s v="     "/>
    <d v="2018-06-22T00:00:00"/>
    <d v="1899-12-30T14:16:20"/>
    <s v="25"/>
    <x v="1"/>
    <s v="6"/>
    <x v="4"/>
    <d v="2018-06-22T00:00:00"/>
    <d v="1899-12-30T14:16:00"/>
    <s v="FAS stated &quot;FOUND BROKEN SPAN GUY FLASH MARK ON NEUTRAL AT GUY ATTACHMENT AT SAME TIME AS STRUCTURE FIRE&quot;"/>
    <s v="     "/>
    <x v="0"/>
    <d v="2021-02-24T00:00:00"/>
    <x v="0"/>
    <m/>
    <m/>
    <s v="N/A"/>
    <m/>
    <s v="X213264683"/>
    <n v="114723749"/>
    <m/>
    <s v="     "/>
    <x v="0"/>
    <x v="0"/>
    <m/>
    <x v="0"/>
    <m/>
    <s v="&lt;3 meters of linear travel"/>
    <m/>
    <s v="Equipment - PG&amp;E"/>
    <x v="19"/>
    <s v="Equipment - PG&amp;E"/>
    <s v="All types of equipment / facility failure"/>
    <s v="Guy/Span Wire failure"/>
    <s v="Guy/Span Wire"/>
    <m/>
    <m/>
    <s v="Yes"/>
    <s v="Overhead"/>
    <m/>
    <s v="Guy/Span Wire"/>
    <m/>
    <s v="100909602"/>
    <s v="     "/>
    <x v="0"/>
    <m/>
    <n v="37.710599999999999"/>
    <n v="-121.931"/>
    <s v="Alameda"/>
    <s v="SAN-RAMON-2107"/>
    <m/>
    <s v="ALCO FD"/>
    <s v="Urban"/>
    <m/>
    <m/>
    <m/>
    <m/>
    <m/>
    <m/>
    <m/>
    <s v="N"/>
    <s v="N"/>
    <m/>
    <m/>
    <s v="     "/>
    <m/>
    <m/>
    <m/>
    <m/>
    <m/>
    <m/>
    <m/>
    <m/>
    <m/>
    <m/>
    <m/>
    <m/>
    <m/>
    <m/>
    <m/>
    <m/>
    <m/>
    <m/>
    <m/>
  </r>
  <r>
    <x v="1863"/>
    <s v="     "/>
    <d v="2018-06-22T00:00:00"/>
    <d v="1899-12-30T17:44:22"/>
    <s v="25"/>
    <x v="1"/>
    <s v="6"/>
    <x v="4"/>
    <d v="2018-06-22T00:00:00"/>
    <d v="1899-12-30T17:44:00"/>
    <s v="FAS and OIS only. Found burnt pin terminalat secondary. Failed service conductor caused fire just under 1 acre. Cal Fire suppressed. "/>
    <s v="     "/>
    <x v="0"/>
    <d v="2021-02-16T00:00:00"/>
    <x v="0"/>
    <m/>
    <s v="115733"/>
    <s v="N/A"/>
    <m/>
    <s v="T004350883"/>
    <m/>
    <m/>
    <s v="     "/>
    <x v="0"/>
    <x v="0"/>
    <m/>
    <x v="0"/>
    <m/>
    <s v="0.26-9.99"/>
    <m/>
    <s v="Equipment - PG&amp;E"/>
    <x v="10"/>
    <s v="Equipment - PG&amp;E"/>
    <s v="All types of equipment / facility failure"/>
    <s v="Splice/Clamp/Connector"/>
    <s v="Service Connector"/>
    <m/>
    <m/>
    <s v="Yes"/>
    <s v="Overhead"/>
    <m/>
    <s v="Service Connector"/>
    <m/>
    <s v="CGC: 322734527317 "/>
    <s v="     "/>
    <x v="1"/>
    <n v="424"/>
    <n v="37.2483"/>
    <n v="-119.562"/>
    <s v="Madera"/>
    <s v="COARSEGOLD-2102"/>
    <m/>
    <m/>
    <s v="Hardwood Woodland"/>
    <m/>
    <m/>
    <m/>
    <m/>
    <m/>
    <m/>
    <m/>
    <s v="N"/>
    <s v="N"/>
    <m/>
    <m/>
    <s v="     "/>
    <m/>
    <m/>
    <m/>
    <m/>
    <m/>
    <m/>
    <m/>
    <m/>
    <m/>
    <m/>
    <m/>
    <m/>
    <m/>
    <m/>
    <m/>
    <m/>
    <m/>
    <m/>
    <m/>
  </r>
  <r>
    <x v="1864"/>
    <s v="     "/>
    <d v="2018-06-22T00:00:00"/>
    <d v="1899-12-30T00:00:00"/>
    <s v="25"/>
    <x v="1"/>
    <s v="6"/>
    <x v="4"/>
    <m/>
    <m/>
    <m/>
    <s v="     "/>
    <x v="4"/>
    <m/>
    <x v="1"/>
    <s v="N"/>
    <m/>
    <m/>
    <s v="INT-11140"/>
    <m/>
    <m/>
    <m/>
    <s v="     "/>
    <x v="0"/>
    <x v="0"/>
    <m/>
    <x v="2"/>
    <m/>
    <s v="Unknown"/>
    <m/>
    <s v="Contact - Animal - Bird"/>
    <x v="6"/>
    <s v="Contact - Bird"/>
    <s v="Contact from object"/>
    <s v="Contact - Animal"/>
    <m/>
    <s v="Contact - Animal"/>
    <s v="Conductor"/>
    <m/>
    <m/>
    <m/>
    <m/>
    <m/>
    <m/>
    <s v="     "/>
    <x v="0"/>
    <m/>
    <n v="38.627000000000002"/>
    <n v="-121.962"/>
    <m/>
    <m/>
    <m/>
    <m/>
    <s v="Agriculture"/>
    <m/>
    <m/>
    <m/>
    <m/>
    <m/>
    <m/>
    <m/>
    <s v="N"/>
    <s v="N"/>
    <m/>
    <m/>
    <s v="     "/>
    <m/>
    <m/>
    <m/>
    <m/>
    <m/>
    <m/>
    <m/>
    <m/>
    <m/>
    <m/>
    <m/>
    <m/>
    <m/>
    <m/>
    <m/>
    <m/>
    <m/>
    <m/>
    <m/>
  </r>
  <r>
    <x v="1865"/>
    <s v="     "/>
    <d v="2018-06-22T00:00:00"/>
    <d v="1899-12-30T00:00:00"/>
    <s v="25"/>
    <x v="1"/>
    <s v="6"/>
    <x v="4"/>
    <m/>
    <m/>
    <s v="&quot;tree blowing against open secondary wire&quot;"/>
    <s v="     "/>
    <x v="0"/>
    <m/>
    <x v="1"/>
    <s v="N"/>
    <s v="115779"/>
    <m/>
    <m/>
    <m/>
    <m/>
    <m/>
    <s v="     "/>
    <x v="0"/>
    <x v="0"/>
    <m/>
    <x v="0"/>
    <m/>
    <s v="0.26-9.99"/>
    <m/>
    <s v="Vegetation"/>
    <x v="0"/>
    <s v="Vegetation"/>
    <s v="Contact from object"/>
    <s v="Vegetation"/>
    <m/>
    <s v="Contact - Vegetation"/>
    <s v="Conductor - Open Wire Secondary"/>
    <m/>
    <m/>
    <m/>
    <m/>
    <m/>
    <m/>
    <s v="     "/>
    <x v="2"/>
    <n v="105"/>
    <n v="40.323799999999999"/>
    <n v="-124.295"/>
    <m/>
    <s v="GARBERVILLE-1102"/>
    <m/>
    <m/>
    <s v="Agriculture"/>
    <m/>
    <m/>
    <m/>
    <m/>
    <m/>
    <m/>
    <m/>
    <s v="N"/>
    <s v="N"/>
    <m/>
    <m/>
    <s v="     "/>
    <m/>
    <m/>
    <m/>
    <m/>
    <m/>
    <m/>
    <m/>
    <m/>
    <m/>
    <m/>
    <m/>
    <m/>
    <m/>
    <m/>
    <m/>
    <m/>
    <m/>
    <m/>
    <m/>
  </r>
  <r>
    <x v="1866"/>
    <s v="     "/>
    <d v="2018-06-22T00:00:00"/>
    <d v="1899-12-30T00:00:00"/>
    <s v="25"/>
    <x v="1"/>
    <s v="6"/>
    <x v="4"/>
    <m/>
    <m/>
    <s v="Balloons in line"/>
    <s v="     "/>
    <x v="0"/>
    <m/>
    <x v="1"/>
    <s v="N"/>
    <s v="115772"/>
    <m/>
    <m/>
    <m/>
    <m/>
    <m/>
    <s v="     "/>
    <x v="0"/>
    <x v="0"/>
    <m/>
    <x v="0"/>
    <m/>
    <s v="10-99"/>
    <m/>
    <s v="Contact - 3rd Party"/>
    <x v="12"/>
    <s v="Contact - 3rd Party"/>
    <s v="Contact from object"/>
    <s v="Contact - Balloon"/>
    <m/>
    <s v="Contact - Balloon"/>
    <s v="Conductor"/>
    <m/>
    <m/>
    <m/>
    <m/>
    <m/>
    <m/>
    <s v="     "/>
    <x v="1"/>
    <m/>
    <n v="36.457999999999998"/>
    <n v="-119.34399999999999"/>
    <m/>
    <s v="DINUBA-1105"/>
    <m/>
    <m/>
    <s v="Agriculture"/>
    <n v="10"/>
    <n v="0"/>
    <m/>
    <m/>
    <m/>
    <m/>
    <m/>
    <s v="N"/>
    <s v="N"/>
    <m/>
    <m/>
    <s v="     "/>
    <m/>
    <m/>
    <m/>
    <m/>
    <m/>
    <m/>
    <m/>
    <m/>
    <m/>
    <m/>
    <m/>
    <m/>
    <m/>
    <m/>
    <m/>
    <m/>
    <m/>
    <m/>
    <m/>
  </r>
  <r>
    <x v="1867"/>
    <s v="     "/>
    <d v="2018-06-23T00:00:00"/>
    <d v="1899-12-30T00:00:00"/>
    <s v="25"/>
    <x v="1"/>
    <s v="6"/>
    <x v="4"/>
    <d v="2018-06-23T00:00:00"/>
    <d v="1899-12-30T17:47:00"/>
    <s v="ILIS cause = &quot; Equipment Failure/Involved, Fire, pole/ Equipment Type - Fuse&quot;, but unclear from ILIS and OIS which exact equipment was caught on fire or damaged"/>
    <s v="     "/>
    <x v="0"/>
    <m/>
    <x v="1"/>
    <s v="N"/>
    <s v="116491"/>
    <s v="18-0053914"/>
    <m/>
    <s v="T004351618"/>
    <m/>
    <m/>
    <s v="     "/>
    <x v="0"/>
    <x v="0"/>
    <m/>
    <x v="0"/>
    <m/>
    <s v="0.26-9.99"/>
    <m/>
    <s v="Equipment - Overloaded"/>
    <x v="9"/>
    <s v="Equipment - PG&amp;E"/>
    <s v="All types of equipment / facility failure"/>
    <s v="Other"/>
    <s v="Fuse"/>
    <m/>
    <m/>
    <m/>
    <s v="Overhead"/>
    <m/>
    <s v="Fuse"/>
    <m/>
    <s v="2003"/>
    <s v="     "/>
    <x v="0"/>
    <m/>
    <n v="37.942500000000003"/>
    <n v="-121.77500000000001"/>
    <m/>
    <s v="LONE-TREE-2105"/>
    <m/>
    <m/>
    <s v="Herbaceous"/>
    <m/>
    <m/>
    <m/>
    <m/>
    <m/>
    <m/>
    <m/>
    <s v="N"/>
    <s v="N"/>
    <m/>
    <m/>
    <s v="     "/>
    <m/>
    <m/>
    <m/>
    <m/>
    <m/>
    <m/>
    <m/>
    <m/>
    <m/>
    <m/>
    <m/>
    <m/>
    <m/>
    <m/>
    <m/>
    <m/>
    <m/>
    <m/>
    <m/>
  </r>
  <r>
    <x v="1868"/>
    <s v="     "/>
    <d v="2018-06-23T00:00:00"/>
    <d v="1899-12-30T00:00:00"/>
    <s v="25"/>
    <x v="1"/>
    <s v="6"/>
    <x v="4"/>
    <m/>
    <m/>
    <s v="&quot;.46 ACRE fire under 12kv,veg only,contained by forest service&quot;"/>
    <s v="     "/>
    <x v="0"/>
    <m/>
    <x v="1"/>
    <s v="N"/>
    <s v="116111"/>
    <m/>
    <m/>
    <m/>
    <m/>
    <m/>
    <s v="     "/>
    <x v="0"/>
    <x v="0"/>
    <m/>
    <x v="0"/>
    <m/>
    <s v="0.26-9.99"/>
    <m/>
    <s v="Unknown - Info N/A"/>
    <x v="5"/>
    <s v="Unknown"/>
    <s v="Other"/>
    <s v="Unknown"/>
    <m/>
    <m/>
    <m/>
    <m/>
    <m/>
    <m/>
    <m/>
    <m/>
    <m/>
    <s v="     "/>
    <x v="0"/>
    <n v="241"/>
    <n v="40.863199999999999"/>
    <n v="-122.396"/>
    <m/>
    <s v="ANTLER-1101"/>
    <m/>
    <m/>
    <s v="Barren/Other"/>
    <m/>
    <m/>
    <m/>
    <m/>
    <m/>
    <m/>
    <m/>
    <s v="N"/>
    <s v="Y"/>
    <s v="201806230700"/>
    <s v="201806250300"/>
    <s v="     "/>
    <m/>
    <m/>
    <m/>
    <m/>
    <m/>
    <m/>
    <m/>
    <m/>
    <m/>
    <m/>
    <m/>
    <m/>
    <m/>
    <m/>
    <m/>
    <m/>
    <m/>
    <m/>
    <m/>
  </r>
  <r>
    <x v="1869"/>
    <s v="     "/>
    <d v="2018-06-23T00:00:00"/>
    <d v="1899-12-30T00:00:00"/>
    <s v="25"/>
    <x v="1"/>
    <s v="6"/>
    <x v="4"/>
    <d v="2018-06-23T00:00:00"/>
    <d v="1899-12-30T17:33:00"/>
    <m/>
    <s v="     "/>
    <x v="0"/>
    <m/>
    <x v="1"/>
    <s v="Y"/>
    <s v="116518"/>
    <s v="18-0053911"/>
    <m/>
    <m/>
    <m/>
    <m/>
    <s v="     "/>
    <x v="0"/>
    <x v="0"/>
    <m/>
    <x v="0"/>
    <m/>
    <s v="&lt;3 meters of linear travel"/>
    <m/>
    <s v="Duplicate"/>
    <x v="1"/>
    <s v="Duplicate"/>
    <s v="Other"/>
    <s v="Other"/>
    <m/>
    <m/>
    <m/>
    <m/>
    <s v="Overhead"/>
    <m/>
    <m/>
    <m/>
    <s v="MTR#1006750454"/>
    <s v="     "/>
    <x v="1"/>
    <m/>
    <n v="38.1999"/>
    <n v="-122.154"/>
    <m/>
    <s v="JAMESON-1103"/>
    <m/>
    <m/>
    <m/>
    <m/>
    <m/>
    <m/>
    <m/>
    <m/>
    <m/>
    <m/>
    <s v="N"/>
    <s v="Y"/>
    <s v="201806230700"/>
    <s v="201806250300"/>
    <s v="     "/>
    <m/>
    <m/>
    <m/>
    <m/>
    <m/>
    <m/>
    <m/>
    <m/>
    <m/>
    <m/>
    <m/>
    <m/>
    <m/>
    <m/>
    <m/>
    <m/>
    <m/>
    <m/>
    <m/>
  </r>
  <r>
    <x v="1870"/>
    <s v="     "/>
    <d v="2018-06-23T00:00:00"/>
    <d v="1899-12-30T00:00:00"/>
    <s v="25"/>
    <x v="1"/>
    <s v="6"/>
    <x v="4"/>
    <m/>
    <m/>
    <s v="&quot;cust tree damage service and caused fire&quot;"/>
    <s v="     "/>
    <x v="0"/>
    <m/>
    <x v="1"/>
    <s v="N"/>
    <s v="116687"/>
    <m/>
    <m/>
    <m/>
    <m/>
    <m/>
    <s v="     "/>
    <x v="0"/>
    <x v="0"/>
    <m/>
    <x v="0"/>
    <m/>
    <s v="&lt;3 meters of linear travel"/>
    <m/>
    <s v="Contact - 3rd Party"/>
    <x v="3"/>
    <s v="Contact - 3rd Party"/>
    <s v="Contact from object"/>
    <s v="Contact - 3rd Party"/>
    <m/>
    <s v="Contact - 3rd Party"/>
    <s v="Conductor"/>
    <m/>
    <m/>
    <m/>
    <m/>
    <m/>
    <m/>
    <s v="     "/>
    <x v="0"/>
    <m/>
    <n v="37.209899999999998"/>
    <n v="-121.012"/>
    <m/>
    <s v="GUSTINE-1102"/>
    <m/>
    <m/>
    <s v="Herbaceous"/>
    <m/>
    <m/>
    <m/>
    <m/>
    <m/>
    <m/>
    <m/>
    <s v="N"/>
    <s v="N"/>
    <m/>
    <m/>
    <s v="     "/>
    <m/>
    <m/>
    <m/>
    <m/>
    <m/>
    <m/>
    <m/>
    <m/>
    <m/>
    <m/>
    <m/>
    <m/>
    <m/>
    <m/>
    <m/>
    <m/>
    <m/>
    <m/>
    <m/>
  </r>
  <r>
    <x v="1871"/>
    <s v="     "/>
    <d v="2018-06-23T00:00:00"/>
    <d v="1899-12-30T00:00:00"/>
    <s v="25"/>
    <x v="1"/>
    <s v="6"/>
    <x v="4"/>
    <d v="2018-06-23T00:00:00"/>
    <d v="1899-12-30T18:12:00"/>
    <s v="&quot;TREE TOP FELL AND TOOK DOWN WIRE&quot;"/>
    <s v="     "/>
    <x v="0"/>
    <m/>
    <x v="1"/>
    <s v="N"/>
    <s v="116529"/>
    <s v="18-0053951"/>
    <m/>
    <m/>
    <m/>
    <m/>
    <s v="     "/>
    <x v="0"/>
    <x v="0"/>
    <m/>
    <x v="0"/>
    <m/>
    <s v="&lt;3 meters of linear travel"/>
    <m/>
    <s v="Vegetation"/>
    <x v="0"/>
    <s v="Vegetation"/>
    <s v="Contact from object"/>
    <s v="Vegetation"/>
    <m/>
    <s v="Contact - Vegetation"/>
    <s v="Conductor"/>
    <m/>
    <s v="Overhead"/>
    <m/>
    <m/>
    <m/>
    <s v="3667"/>
    <s v="     "/>
    <x v="0"/>
    <m/>
    <n v="41.046599999999998"/>
    <n v="-124.119"/>
    <m/>
    <s v="TRINIDAD-1101"/>
    <m/>
    <m/>
    <s v="Conifer Forest"/>
    <m/>
    <m/>
    <m/>
    <m/>
    <m/>
    <m/>
    <m/>
    <s v="N"/>
    <s v="N"/>
    <m/>
    <m/>
    <s v="     "/>
    <n v="41.046593299999998"/>
    <n v="-124.11862499999999"/>
    <s v="Jun 25 2018 12:00AM"/>
    <s v="TrunkFail"/>
    <s v="Top 20 of healthy Redwood snapped off during a period of strong winds and took primary conductor wire down."/>
    <s v="REDW"/>
    <s v="65"/>
    <s v="24"/>
    <s v="18"/>
    <s v="Slight"/>
    <s v="None"/>
    <s v="N"/>
    <s v="1"/>
    <m/>
    <s v="Hillside"/>
    <s v="B"/>
    <s v="CrossArm"/>
    <s v="BareWire"/>
    <s v="1"/>
  </r>
  <r>
    <x v="1872"/>
    <s v="     "/>
    <d v="2018-06-24T00:00:00"/>
    <d v="1899-12-30T00:00:00"/>
    <s v="26"/>
    <x v="1"/>
    <s v="6"/>
    <x v="4"/>
    <m/>
    <m/>
    <s v="ILIS cause - &quot;3rd Party, Customer Equipment&quot; - lawn mower"/>
    <s v="     "/>
    <x v="0"/>
    <m/>
    <x v="1"/>
    <s v="N"/>
    <s v="116998"/>
    <m/>
    <m/>
    <m/>
    <m/>
    <m/>
    <s v="     "/>
    <x v="0"/>
    <x v="0"/>
    <m/>
    <x v="0"/>
    <m/>
    <s v="10-99"/>
    <m/>
    <s v="Contact - Customer (Equip/Structure/Veg)"/>
    <x v="3"/>
    <s v="Contact - 3rd Party"/>
    <s v="Contact from object"/>
    <s v="Contact - Other"/>
    <m/>
    <s v="Contact - Other"/>
    <s v="Pole"/>
    <m/>
    <m/>
    <m/>
    <m/>
    <m/>
    <m/>
    <s v="     "/>
    <x v="0"/>
    <m/>
    <n v="39.495600000000003"/>
    <n v="-121.53"/>
    <m/>
    <s v="WYANDOTTE-1110"/>
    <m/>
    <m/>
    <s v="Urban"/>
    <m/>
    <m/>
    <m/>
    <m/>
    <m/>
    <m/>
    <m/>
    <s v="N"/>
    <s v="Y"/>
    <s v="201806230700"/>
    <s v="201806250300"/>
    <s v="     "/>
    <m/>
    <m/>
    <m/>
    <m/>
    <m/>
    <m/>
    <m/>
    <m/>
    <m/>
    <m/>
    <m/>
    <m/>
    <m/>
    <m/>
    <m/>
    <m/>
    <m/>
    <m/>
    <m/>
  </r>
  <r>
    <x v="1873"/>
    <s v="     "/>
    <d v="2018-06-24T00:00:00"/>
    <d v="1899-12-30T00:00:00"/>
    <s v="26"/>
    <x v="1"/>
    <s v="6"/>
    <x v="4"/>
    <m/>
    <m/>
    <s v="FD cutting trees and trees contacting live lines in the process - precautionary callout"/>
    <s v="     "/>
    <x v="0"/>
    <m/>
    <x v="1"/>
    <s v="N"/>
    <m/>
    <m/>
    <m/>
    <m/>
    <m/>
    <m/>
    <s v="     "/>
    <x v="0"/>
    <x v="0"/>
    <m/>
    <x v="0"/>
    <m/>
    <s v="&lt;0.25"/>
    <m/>
    <s v="No Fire"/>
    <x v="1"/>
    <s v="No Fire"/>
    <s v="No Fire"/>
    <s v="Other"/>
    <m/>
    <m/>
    <m/>
    <m/>
    <m/>
    <m/>
    <m/>
    <m/>
    <m/>
    <s v="     "/>
    <x v="0"/>
    <m/>
    <n v="39.4983"/>
    <n v="-121.578"/>
    <m/>
    <m/>
    <m/>
    <m/>
    <s v="Herbaceous"/>
    <m/>
    <m/>
    <m/>
    <m/>
    <m/>
    <m/>
    <m/>
    <s v="N"/>
    <s v="Y"/>
    <s v="201806230700"/>
    <s v="201806250300"/>
    <s v="     "/>
    <m/>
    <m/>
    <m/>
    <m/>
    <m/>
    <m/>
    <m/>
    <m/>
    <m/>
    <m/>
    <m/>
    <m/>
    <m/>
    <m/>
    <m/>
    <m/>
    <m/>
    <m/>
    <m/>
  </r>
  <r>
    <x v="1874"/>
    <s v="     "/>
    <d v="2018-06-26T00:00:00"/>
    <d v="1899-12-30T00:00:00"/>
    <s v="26"/>
    <x v="1"/>
    <s v="6"/>
    <x v="4"/>
    <d v="2018-06-26T00:00:00"/>
    <d v="1899-12-30T13:58:00"/>
    <s v="ILIS - &quot;FAILED SWITCH &amp; T3104 BLOWN ELBOW ON FIRE&quot;"/>
    <s v="     "/>
    <x v="0"/>
    <m/>
    <x v="1"/>
    <s v="N"/>
    <s v="118810"/>
    <s v="18-0054723"/>
    <m/>
    <m/>
    <m/>
    <m/>
    <s v="     "/>
    <x v="0"/>
    <x v="0"/>
    <m/>
    <x v="0"/>
    <m/>
    <s v="0.26-9.99"/>
    <m/>
    <s v="Equipment - PG&amp;E"/>
    <x v="18"/>
    <s v="Equipment - PG&amp;E"/>
    <s v="All types of equipment / facility failure"/>
    <s v="Switch"/>
    <s v="Switch"/>
    <m/>
    <m/>
    <m/>
    <s v="Underground"/>
    <m/>
    <s v="Switch"/>
    <m/>
    <s v="1113/2"/>
    <s v="     "/>
    <x v="0"/>
    <m/>
    <n v="37.902799999999999"/>
    <n v="-121.252"/>
    <m/>
    <s v="WEBER-1113"/>
    <m/>
    <m/>
    <s v="Urban"/>
    <m/>
    <m/>
    <m/>
    <m/>
    <m/>
    <m/>
    <m/>
    <s v="N"/>
    <s v="N"/>
    <m/>
    <m/>
    <s v="     "/>
    <m/>
    <m/>
    <m/>
    <m/>
    <m/>
    <m/>
    <m/>
    <m/>
    <m/>
    <m/>
    <m/>
    <m/>
    <m/>
    <m/>
    <m/>
    <m/>
    <m/>
    <m/>
    <m/>
  </r>
  <r>
    <x v="1875"/>
    <s v="     "/>
    <d v="2018-06-26T00:00:00"/>
    <d v="1899-12-30T00:00:00"/>
    <s v="26"/>
    <x v="1"/>
    <s v="6"/>
    <x v="4"/>
    <d v="2018-06-26T00:00:00"/>
    <d v="1899-12-30T11:24:00"/>
    <s v="ILIS cause - &quot;3rd Party, Vehicle&quot;"/>
    <s v="     "/>
    <x v="0"/>
    <m/>
    <x v="1"/>
    <s v="N"/>
    <s v="118659"/>
    <s v="18-0054647"/>
    <m/>
    <m/>
    <m/>
    <m/>
    <s v="     "/>
    <x v="0"/>
    <x v="0"/>
    <m/>
    <x v="0"/>
    <m/>
    <s v="&lt;3 meters of linear travel"/>
    <m/>
    <s v="Contact - 3rd Party"/>
    <x v="8"/>
    <s v="Contact - 3rd Party"/>
    <s v="Contact from object"/>
    <s v="Contact - Vehicle"/>
    <m/>
    <s v="Contact - Vehicle"/>
    <s v="Pole"/>
    <m/>
    <s v="Overhead"/>
    <m/>
    <m/>
    <m/>
    <s v="WIRE DOWN 5/LOAD/SIDE 333"/>
    <s v="     "/>
    <x v="0"/>
    <m/>
    <n v="38.466999999999999"/>
    <n v="-122.816"/>
    <m/>
    <s v="FULTON-1105"/>
    <m/>
    <m/>
    <s v="Urban"/>
    <m/>
    <m/>
    <m/>
    <m/>
    <m/>
    <m/>
    <m/>
    <s v="N"/>
    <s v="N"/>
    <m/>
    <m/>
    <s v="     "/>
    <m/>
    <m/>
    <m/>
    <m/>
    <m/>
    <m/>
    <m/>
    <m/>
    <m/>
    <m/>
    <m/>
    <m/>
    <m/>
    <m/>
    <m/>
    <m/>
    <m/>
    <m/>
    <m/>
  </r>
  <r>
    <x v="1876"/>
    <s v="     "/>
    <d v="2018-06-26T00:00:00"/>
    <d v="1899-12-30T00:00:00"/>
    <s v="26"/>
    <x v="1"/>
    <s v="6"/>
    <x v="4"/>
    <m/>
    <m/>
    <s v="Blue Jay flashed stacks"/>
    <s v="     "/>
    <x v="0"/>
    <m/>
    <x v="1"/>
    <s v="N"/>
    <m/>
    <m/>
    <m/>
    <m/>
    <m/>
    <m/>
    <s v="     "/>
    <x v="0"/>
    <x v="0"/>
    <m/>
    <x v="0"/>
    <m/>
    <s v="&lt;3 meters of linear travel"/>
    <m/>
    <s v="Contact - Animal - Bird"/>
    <x v="6"/>
    <s v="Contact - Bird"/>
    <s v="Contact from object"/>
    <s v="Contact - Animal"/>
    <m/>
    <s v="Contact - Animal"/>
    <s v="Insulator"/>
    <m/>
    <m/>
    <m/>
    <m/>
    <m/>
    <m/>
    <s v="     "/>
    <x v="1"/>
    <n v="348"/>
    <n v="37.981099999999998"/>
    <n v="-120.39100000000001"/>
    <m/>
    <m/>
    <m/>
    <m/>
    <s v="Urban"/>
    <m/>
    <m/>
    <m/>
    <m/>
    <m/>
    <m/>
    <m/>
    <s v="N"/>
    <s v="N"/>
    <m/>
    <m/>
    <s v="     "/>
    <m/>
    <m/>
    <m/>
    <m/>
    <m/>
    <m/>
    <m/>
    <m/>
    <m/>
    <m/>
    <m/>
    <m/>
    <m/>
    <m/>
    <m/>
    <m/>
    <m/>
    <m/>
    <m/>
  </r>
  <r>
    <x v="1877"/>
    <s v="     "/>
    <d v="2018-06-26T00:00:00"/>
    <d v="1899-12-30T00:00:00"/>
    <s v="26"/>
    <x v="1"/>
    <s v="6"/>
    <x v="4"/>
    <m/>
    <m/>
    <s v="T-men noted &quot;bird purched on secondary 480v and crossed phase bird started fire when fell to ground."/>
    <s v="     "/>
    <x v="0"/>
    <m/>
    <x v="1"/>
    <s v="N"/>
    <s v="118900"/>
    <m/>
    <m/>
    <m/>
    <m/>
    <m/>
    <s v="     "/>
    <x v="0"/>
    <x v="0"/>
    <m/>
    <x v="0"/>
    <m/>
    <s v="300-999"/>
    <m/>
    <s v="Contact - Animal - Bird"/>
    <x v="6"/>
    <s v="Contact - Bird"/>
    <s v="Contact from object"/>
    <s v="Contact - Animal"/>
    <m/>
    <s v="Contact - Animal"/>
    <s v="Conductor - Secondary"/>
    <m/>
    <m/>
    <m/>
    <m/>
    <m/>
    <m/>
    <s v="     "/>
    <x v="0"/>
    <m/>
    <n v="39.617199999999997"/>
    <n v="-121.764"/>
    <m/>
    <s v="ESQUON-1102"/>
    <m/>
    <m/>
    <s v="Agriculture"/>
    <m/>
    <m/>
    <m/>
    <m/>
    <m/>
    <m/>
    <m/>
    <s v="N"/>
    <s v="N"/>
    <m/>
    <m/>
    <s v="     "/>
    <m/>
    <m/>
    <m/>
    <m/>
    <m/>
    <m/>
    <m/>
    <m/>
    <m/>
    <m/>
    <m/>
    <m/>
    <m/>
    <m/>
    <m/>
    <m/>
    <m/>
    <m/>
    <m/>
  </r>
  <r>
    <x v="1878"/>
    <s v="     "/>
    <d v="2018-06-27T00:00:00"/>
    <d v="1899-12-30T00:00:00"/>
    <s v="26"/>
    <x v="1"/>
    <s v="6"/>
    <x v="4"/>
    <d v="2018-06-27T00:00:00"/>
    <d v="1899-12-30T17:06:00"/>
    <s v="T-men noted &quot;crew to replace pole due to madrone tree fell and started a small veg fire.&quot;"/>
    <s v="     "/>
    <x v="0"/>
    <m/>
    <x v="1"/>
    <s v="N"/>
    <s v="119758"/>
    <s v="18-0055190"/>
    <m/>
    <m/>
    <m/>
    <m/>
    <s v="     "/>
    <x v="0"/>
    <x v="0"/>
    <m/>
    <x v="0"/>
    <m/>
    <s v="&lt;0.25"/>
    <m/>
    <s v="Vegetation"/>
    <x v="0"/>
    <s v="Vegetation"/>
    <s v="Contact from object"/>
    <s v="Vegetation"/>
    <m/>
    <s v="Contact - Vegetation"/>
    <s v="Pole"/>
    <m/>
    <s v="Overhead"/>
    <m/>
    <m/>
    <m/>
    <s v="6383"/>
    <s v="     "/>
    <x v="1"/>
    <n v="154"/>
    <n v="39.281300000000002"/>
    <n v="-123.23399999999999"/>
    <m/>
    <s v="CALPELLA-1101"/>
    <m/>
    <m/>
    <s v="Herbaceous"/>
    <m/>
    <m/>
    <m/>
    <m/>
    <m/>
    <m/>
    <m/>
    <s v="N"/>
    <s v="N"/>
    <m/>
    <m/>
    <s v="     "/>
    <n v="39.281325000000002"/>
    <n v="-123.23346669999999"/>
    <s v="Jun 29 2018 12:00AM"/>
    <s v="RootsFail"/>
    <s v="Madrone uprooted falling across road and into lines. Tree was green and appeared to be healthy. It was unlikely that wind was a factor based on area and placement in grove."/>
    <s v="MADR"/>
    <s v="35"/>
    <s v="20"/>
    <s v="30"/>
    <s v="Slight"/>
    <s v="None"/>
    <s v="N"/>
    <s v="1"/>
    <m/>
    <s v="Valley"/>
    <s v="D"/>
    <s v="CrossArm"/>
    <s v="BareWire"/>
    <s v="1"/>
  </r>
  <r>
    <x v="1879"/>
    <s v="     "/>
    <d v="2018-06-27T00:00:00"/>
    <d v="1899-12-30T00:00:00"/>
    <s v="26"/>
    <x v="1"/>
    <s v="6"/>
    <x v="4"/>
    <d v="2018-06-27T00:00:00"/>
    <d v="1899-12-30T18:01:00"/>
    <s v="tree fell broke conductor"/>
    <s v="     "/>
    <x v="0"/>
    <m/>
    <x v="1"/>
    <s v="N"/>
    <s v="119796"/>
    <s v="18-0055205"/>
    <m/>
    <m/>
    <m/>
    <m/>
    <s v="     "/>
    <x v="0"/>
    <x v="0"/>
    <m/>
    <x v="0"/>
    <m/>
    <s v="Structure-PG&amp;E only"/>
    <m/>
    <s v="Vegetation"/>
    <x v="0"/>
    <s v="Vegetation"/>
    <s v="Contact from object"/>
    <s v="Vegetation"/>
    <m/>
    <s v="Contact - Vegetation"/>
    <s v="Conductor"/>
    <m/>
    <s v="Overhead"/>
    <m/>
    <m/>
    <m/>
    <s v="WIRE DOWN 1 S/LOAD SIDE 3739"/>
    <s v="     "/>
    <x v="1"/>
    <n v="105"/>
    <n v="40.218000000000004"/>
    <n v="-123.79900000000001"/>
    <m/>
    <s v="FRUITLAND-1142"/>
    <m/>
    <m/>
    <s v="Conifer Forest"/>
    <m/>
    <m/>
    <m/>
    <m/>
    <m/>
    <m/>
    <m/>
    <s v="N"/>
    <s v="N"/>
    <m/>
    <m/>
    <s v="     "/>
    <n v="40.218055999999997"/>
    <n v="-123.79861099999999"/>
    <s v="Jun 28 2018 12:00AM"/>
    <s v="TrunkFail"/>
    <s v="A 2xstem redwood growing off an old stump had one of the stems peel off and fall through the lines, causing a fire to ignite. The failed stem was 11in and was just to the side of the old stump, the remaining stem was 10in and was growing more at the top of the stump. Included bark was present. The canopy was burned in the fire."/>
    <s v="REDW"/>
    <s v="40"/>
    <s v="21"/>
    <s v="14"/>
    <s v="Slight"/>
    <s v="None"/>
    <s v="N"/>
    <s v="1"/>
    <m/>
    <s v="Hillside"/>
    <s v="B"/>
    <s v="CrossArm"/>
    <s v="BareWire"/>
    <s v="6"/>
  </r>
  <r>
    <x v="1880"/>
    <s v="     "/>
    <d v="2018-06-27T00:00:00"/>
    <d v="1899-12-30T00:00:00"/>
    <s v="26"/>
    <x v="1"/>
    <s v="6"/>
    <x v="4"/>
    <d v="2018-06-27T00:00:00"/>
    <d v="1899-12-30T21:19:00"/>
    <s v="tree branch cut conductor out of hwy"/>
    <s v="     "/>
    <x v="0"/>
    <m/>
    <x v="1"/>
    <s v="N"/>
    <s v="119854"/>
    <s v="18-0055211"/>
    <m/>
    <m/>
    <m/>
    <m/>
    <s v="     "/>
    <x v="0"/>
    <x v="0"/>
    <m/>
    <x v="0"/>
    <m/>
    <s v="&lt;3 meters of linear travel"/>
    <m/>
    <s v="Vegetation"/>
    <x v="0"/>
    <s v="Vegetation"/>
    <s v="Contact from object"/>
    <s v="Vegetation"/>
    <m/>
    <s v="Contact - Vegetation"/>
    <s v="Conductor"/>
    <m/>
    <s v="Overhead"/>
    <m/>
    <m/>
    <m/>
    <s v="WIRE DOWN"/>
    <s v="     "/>
    <x v="1"/>
    <n v="150"/>
    <n v="39.871400000000001"/>
    <n v="-123.712"/>
    <m/>
    <s v="GARBERVILLE-1101"/>
    <m/>
    <m/>
    <s v="Conifer Forest"/>
    <m/>
    <m/>
    <m/>
    <m/>
    <m/>
    <m/>
    <m/>
    <s v="N"/>
    <s v="N"/>
    <m/>
    <m/>
    <s v="     "/>
    <n v="39.875"/>
    <n v="-123.710556"/>
    <s v="Jun 28 2018 12:00AM"/>
    <s v="Unverified"/>
    <s v="Could only find small bits of douglas fir limbs in area, a few of which had burn marks from making contact with the lines. Limb bits were about 1ft long and 9in wide and were located with pieces of wire-limbs not big enough to take lines down or cross phase. Also found small burned patch on ground ~15x4. Could not see break points in larger fir trees or any signs of small trees having uprooted into lines."/>
    <m/>
    <m/>
    <m/>
    <m/>
    <m/>
    <m/>
    <m/>
    <m/>
    <m/>
    <m/>
    <m/>
    <m/>
    <m/>
    <s v="14"/>
  </r>
  <r>
    <x v="1881"/>
    <s v="     "/>
    <d v="2018-06-28T00:00:00"/>
    <d v="1899-12-30T00:00:00"/>
    <s v="26"/>
    <x v="1"/>
    <s v="6"/>
    <x v="4"/>
    <d v="2018-06-28T00:00:00"/>
    <d v="1899-12-30T12:27:00"/>
    <s v="Vehicle struck pole"/>
    <s v="     "/>
    <x v="0"/>
    <m/>
    <x v="1"/>
    <s v="N"/>
    <s v="120300"/>
    <s v="18-0055479"/>
    <m/>
    <m/>
    <m/>
    <m/>
    <s v="     "/>
    <x v="0"/>
    <x v="0"/>
    <m/>
    <x v="0"/>
    <m/>
    <s v="&lt;0.25"/>
    <m/>
    <s v="Contact - 3rd Party"/>
    <x v="3"/>
    <s v="Contact - 3rd Party"/>
    <s v="Contact from object"/>
    <s v="Contact - 3rd Party"/>
    <m/>
    <s v="Contact - 3rd Party"/>
    <s v="Pole"/>
    <m/>
    <s v="Overhead"/>
    <m/>
    <m/>
    <m/>
    <s v="11421"/>
    <s v="     "/>
    <x v="0"/>
    <n v="305"/>
    <n v="38.598199999999999"/>
    <n v="-121.008"/>
    <m/>
    <s v="CLARKSVILLE-2103"/>
    <m/>
    <m/>
    <s v="Hardwood Woodland"/>
    <m/>
    <m/>
    <m/>
    <m/>
    <m/>
    <m/>
    <m/>
    <s v="N"/>
    <s v="N"/>
    <m/>
    <m/>
    <s v="     "/>
    <m/>
    <m/>
    <m/>
    <m/>
    <m/>
    <m/>
    <m/>
    <m/>
    <m/>
    <m/>
    <m/>
    <m/>
    <m/>
    <m/>
    <m/>
    <m/>
    <m/>
    <m/>
    <m/>
  </r>
  <r>
    <x v="1882"/>
    <s v="     "/>
    <d v="2018-06-28T00:00:00"/>
    <d v="1899-12-30T00:00:00"/>
    <s v="26"/>
    <x v="1"/>
    <s v="6"/>
    <x v="4"/>
    <m/>
    <m/>
    <s v="Connector at transformer might have been the cause per T-men &quot;Fire Cause&quot; remarks"/>
    <s v="     "/>
    <x v="0"/>
    <m/>
    <x v="1"/>
    <s v="N"/>
    <s v="120609"/>
    <m/>
    <m/>
    <m/>
    <m/>
    <m/>
    <s v="     "/>
    <x v="0"/>
    <x v="0"/>
    <m/>
    <x v="0"/>
    <m/>
    <s v="&lt;0.25"/>
    <m/>
    <s v="Equipment - PG&amp;E"/>
    <x v="9"/>
    <s v="Equipment - PG&amp;E"/>
    <s v="All types of equipment / facility failure"/>
    <s v="Other"/>
    <s v="Splice/Clamp/Connector"/>
    <m/>
    <m/>
    <m/>
    <m/>
    <m/>
    <s v="Splice/Clamp/Connector"/>
    <s v="Connector at transformer"/>
    <m/>
    <s v="     "/>
    <x v="2"/>
    <n v="180"/>
    <n v="38.557099999999998"/>
    <n v="-122.504"/>
    <m/>
    <s v="SILVERADO-2105"/>
    <m/>
    <m/>
    <s v="Conifer Forest"/>
    <m/>
    <m/>
    <m/>
    <m/>
    <m/>
    <m/>
    <m/>
    <s v="N"/>
    <s v="N"/>
    <m/>
    <m/>
    <s v="     "/>
    <m/>
    <m/>
    <m/>
    <m/>
    <m/>
    <m/>
    <m/>
    <m/>
    <m/>
    <m/>
    <m/>
    <m/>
    <m/>
    <m/>
    <m/>
    <m/>
    <m/>
    <m/>
    <m/>
  </r>
  <r>
    <x v="1883"/>
    <s v="     "/>
    <d v="2018-06-28T00:00:00"/>
    <d v="1899-12-30T00:00:00"/>
    <s v="26"/>
    <x v="1"/>
    <s v="6"/>
    <x v="4"/>
    <m/>
    <m/>
    <m/>
    <s v="     "/>
    <x v="4"/>
    <m/>
    <x v="1"/>
    <s v="N"/>
    <m/>
    <m/>
    <s v="INT-11158"/>
    <m/>
    <m/>
    <m/>
    <s v="     "/>
    <x v="0"/>
    <x v="0"/>
    <m/>
    <x v="2"/>
    <m/>
    <s v="Unknown"/>
    <m/>
    <s v="Unknown"/>
    <x v="5"/>
    <s v="Unknown"/>
    <s v="Other"/>
    <s v="Unknown"/>
    <m/>
    <m/>
    <m/>
    <m/>
    <m/>
    <m/>
    <m/>
    <m/>
    <m/>
    <s v="     "/>
    <x v="0"/>
    <m/>
    <n v="38.082299999999996"/>
    <n v="-122.19799999999999"/>
    <m/>
    <m/>
    <m/>
    <m/>
    <s v="Herbaceous"/>
    <m/>
    <m/>
    <m/>
    <m/>
    <m/>
    <m/>
    <m/>
    <s v="N"/>
    <s v="N"/>
    <m/>
    <m/>
    <s v="     "/>
    <m/>
    <m/>
    <m/>
    <m/>
    <m/>
    <m/>
    <m/>
    <m/>
    <m/>
    <m/>
    <m/>
    <m/>
    <m/>
    <m/>
    <m/>
    <m/>
    <m/>
    <m/>
    <m/>
  </r>
  <r>
    <x v="1884"/>
    <s v="     "/>
    <d v="2018-06-29T00:00:00"/>
    <d v="1899-12-30T00:00:00"/>
    <s v="26"/>
    <x v="1"/>
    <s v="6"/>
    <x v="4"/>
    <d v="2018-06-29T00:00:00"/>
    <d v="1899-12-30T15:10:00"/>
    <s v="EXCAVATOR HIT LINE CAUSING PRIMARY LINES TO GET TOGETHER CAUSING LARGE VEG FIRE FOUND ALL 3 FUSES BLOWN AT FCO 55215."/>
    <s v="     "/>
    <x v="0"/>
    <m/>
    <x v="1"/>
    <s v="N"/>
    <s v="121215"/>
    <s v="18-0055786"/>
    <m/>
    <m/>
    <m/>
    <s v="EI180629A"/>
    <s v="     "/>
    <x v="0"/>
    <x v="0"/>
    <m/>
    <x v="0"/>
    <m/>
    <s v="&gt;5,000"/>
    <m/>
    <s v="Contact - 3rd Party"/>
    <x v="3"/>
    <s v="Contact - 3rd Party"/>
    <s v="Contact from object"/>
    <s v="Contact - 3rd Party"/>
    <m/>
    <s v="Contact - 3rd Party"/>
    <s v="Conductor"/>
    <m/>
    <s v="Overhead"/>
    <m/>
    <m/>
    <m/>
    <s v="55215"/>
    <s v="     "/>
    <x v="0"/>
    <m/>
    <n v="38.052500000000002"/>
    <n v="-120.93899999999999"/>
    <m/>
    <s v="CORRAL-1101"/>
    <m/>
    <m/>
    <s v="Herbaceous"/>
    <n v="12300"/>
    <n v="1"/>
    <m/>
    <m/>
    <m/>
    <s v="WAVERLY"/>
    <m/>
    <s v="N"/>
    <s v="N"/>
    <m/>
    <m/>
    <s v="     "/>
    <m/>
    <m/>
    <m/>
    <m/>
    <m/>
    <m/>
    <m/>
    <m/>
    <m/>
    <m/>
    <m/>
    <m/>
    <m/>
    <m/>
    <m/>
    <m/>
    <m/>
    <m/>
    <m/>
  </r>
  <r>
    <x v="1885"/>
    <s v="     "/>
    <d v="2018-06-29T00:00:00"/>
    <d v="1899-12-30T00:00:00"/>
    <s v="26"/>
    <x v="1"/>
    <s v="6"/>
    <x v="4"/>
    <d v="2018-06-29T00:00:00"/>
    <d v="1899-12-30T13:18:00"/>
    <s v="Appears to be a transformer failure - replaced"/>
    <s v="     "/>
    <x v="0"/>
    <m/>
    <x v="1"/>
    <s v="N"/>
    <s v="121147"/>
    <s v="18-0055725"/>
    <m/>
    <m/>
    <m/>
    <m/>
    <s v="     "/>
    <x v="0"/>
    <x v="0"/>
    <m/>
    <x v="0"/>
    <m/>
    <s v="&lt;3 meters of linear travel"/>
    <m/>
    <s v="Equipment - PG&amp;E"/>
    <x v="13"/>
    <s v="Equipment - PG&amp;E"/>
    <s v="All types of equipment / facility failure"/>
    <s v="Transformer"/>
    <s v="Transformer"/>
    <m/>
    <m/>
    <m/>
    <s v="Overhead"/>
    <m/>
    <s v="Transformer"/>
    <m/>
    <s v="1520"/>
    <s v="     "/>
    <x v="0"/>
    <m/>
    <n v="39.435899999999997"/>
    <n v="-121.538"/>
    <m/>
    <s v="WYANDOTTE-1109"/>
    <m/>
    <m/>
    <s v="Urban"/>
    <m/>
    <m/>
    <m/>
    <m/>
    <m/>
    <m/>
    <m/>
    <s v="N"/>
    <s v="N"/>
    <m/>
    <m/>
    <s v="     "/>
    <m/>
    <m/>
    <m/>
    <m/>
    <m/>
    <m/>
    <m/>
    <m/>
    <m/>
    <m/>
    <m/>
    <m/>
    <m/>
    <m/>
    <m/>
    <m/>
    <m/>
    <m/>
    <m/>
  </r>
  <r>
    <x v="1886"/>
    <s v="     "/>
    <d v="2018-06-29T00:00:00"/>
    <d v="1899-12-30T00:00:00"/>
    <s v="26"/>
    <x v="1"/>
    <s v="6"/>
    <x v="4"/>
    <d v="2018-06-29T00:00:00"/>
    <d v="1899-12-30T04:40:00"/>
    <s v="ILIS cause - &quot;Animal, Bird found&quot; - owl"/>
    <s v="     "/>
    <x v="0"/>
    <m/>
    <x v="1"/>
    <s v="N"/>
    <s v="120737"/>
    <s v="18-0055612"/>
    <m/>
    <m/>
    <m/>
    <m/>
    <s v="     "/>
    <x v="0"/>
    <x v="0"/>
    <m/>
    <x v="0"/>
    <m/>
    <s v="0.26-9.99"/>
    <m/>
    <s v="Contact - Animal - Bird"/>
    <x v="6"/>
    <s v="Contact - Bird"/>
    <s v="Contact from object"/>
    <s v="Contact - Animal"/>
    <m/>
    <s v="Contact - Animal"/>
    <s v="Transformer"/>
    <m/>
    <s v="Overhead"/>
    <m/>
    <m/>
    <m/>
    <s v="JPRS 2 S/OF MTR# 5000136071"/>
    <s v="     "/>
    <x v="0"/>
    <m/>
    <n v="37.372999999999998"/>
    <n v="-120.643"/>
    <m/>
    <s v="ATWATER-1108"/>
    <m/>
    <m/>
    <s v="Agriculture"/>
    <m/>
    <m/>
    <m/>
    <m/>
    <m/>
    <m/>
    <m/>
    <s v="N"/>
    <s v="N"/>
    <m/>
    <m/>
    <s v="     "/>
    <m/>
    <m/>
    <m/>
    <m/>
    <m/>
    <m/>
    <m/>
    <m/>
    <m/>
    <m/>
    <m/>
    <m/>
    <m/>
    <m/>
    <m/>
    <m/>
    <m/>
    <m/>
    <m/>
  </r>
  <r>
    <x v="1887"/>
    <s v="     "/>
    <d v="2018-06-29T00:00:00"/>
    <d v="1899-12-30T00:00:00"/>
    <s v="26"/>
    <x v="1"/>
    <s v="6"/>
    <x v="4"/>
    <m/>
    <m/>
    <s v="Fuse of capacitor bank burned - started small veg fire"/>
    <s v="     "/>
    <x v="0"/>
    <m/>
    <x v="1"/>
    <s v="N"/>
    <m/>
    <m/>
    <m/>
    <m/>
    <m/>
    <m/>
    <s v="     "/>
    <x v="0"/>
    <x v="0"/>
    <m/>
    <x v="0"/>
    <m/>
    <s v="&lt;3 meters of linear travel"/>
    <m/>
    <s v="Equipment - PG&amp;E"/>
    <x v="11"/>
    <s v="Equipment - PG&amp;E"/>
    <s v="All types of equipment / facility failure"/>
    <s v="Capacitor Bank"/>
    <s v="Capacitor Bank"/>
    <m/>
    <m/>
    <m/>
    <m/>
    <m/>
    <s v="Capacitor Bank"/>
    <m/>
    <m/>
    <s v="     "/>
    <x v="0"/>
    <m/>
    <n v="38.659399999999998"/>
    <n v="-121.128"/>
    <m/>
    <m/>
    <m/>
    <m/>
    <s v="Urban"/>
    <m/>
    <m/>
    <m/>
    <m/>
    <m/>
    <m/>
    <m/>
    <s v="N"/>
    <s v="N"/>
    <m/>
    <m/>
    <s v="     "/>
    <m/>
    <m/>
    <m/>
    <m/>
    <m/>
    <m/>
    <m/>
    <m/>
    <m/>
    <m/>
    <m/>
    <m/>
    <m/>
    <m/>
    <m/>
    <m/>
    <m/>
    <m/>
    <m/>
  </r>
  <r>
    <x v="1888"/>
    <s v="     "/>
    <d v="2018-06-29T00:00:00"/>
    <d v="1899-12-30T00:00:00"/>
    <s v="26"/>
    <x v="1"/>
    <s v="6"/>
    <x v="4"/>
    <m/>
    <m/>
    <s v="Branches grown into SEC pushing wires together in wind"/>
    <s v="     "/>
    <x v="0"/>
    <m/>
    <x v="1"/>
    <s v="N"/>
    <s v="121383"/>
    <m/>
    <m/>
    <m/>
    <m/>
    <m/>
    <s v="     "/>
    <x v="0"/>
    <x v="0"/>
    <m/>
    <x v="0"/>
    <m/>
    <s v="&lt;3 meters of linear travel"/>
    <m/>
    <s v="Vegetation"/>
    <x v="0"/>
    <s v="Vegetation"/>
    <s v="Contact from object"/>
    <s v="Vegetation"/>
    <m/>
    <s v="Contact - Vegetation"/>
    <s v="Conductor - Secondary"/>
    <m/>
    <m/>
    <m/>
    <m/>
    <m/>
    <m/>
    <s v="     "/>
    <x v="0"/>
    <m/>
    <n v="38.514000000000003"/>
    <n v="-122.77500000000001"/>
    <m/>
    <s v="FULTON-1107"/>
    <m/>
    <m/>
    <s v="Agriculture"/>
    <m/>
    <m/>
    <m/>
    <m/>
    <m/>
    <m/>
    <m/>
    <s v="N"/>
    <s v="N"/>
    <m/>
    <m/>
    <s v="     "/>
    <m/>
    <m/>
    <m/>
    <m/>
    <m/>
    <m/>
    <m/>
    <m/>
    <m/>
    <m/>
    <m/>
    <m/>
    <m/>
    <m/>
    <m/>
    <m/>
    <m/>
    <m/>
    <m/>
  </r>
  <r>
    <x v="1889"/>
    <s v="     "/>
    <d v="2018-06-29T00:00:00"/>
    <d v="1899-12-30T00:00:00"/>
    <s v="26"/>
    <x v="1"/>
    <s v="6"/>
    <x v="4"/>
    <d v="2018-06-29T00:00:00"/>
    <d v="1899-12-30T15:19:00"/>
    <s v="ILIS cause - &quot;3rd Party, Metallic Balloon&quot;"/>
    <s v="     "/>
    <x v="0"/>
    <m/>
    <x v="1"/>
    <s v="N"/>
    <s v="121281"/>
    <s v="18-0055783"/>
    <m/>
    <m/>
    <m/>
    <m/>
    <s v="     "/>
    <x v="0"/>
    <x v="0"/>
    <m/>
    <x v="0"/>
    <m/>
    <s v="&lt;0.25"/>
    <m/>
    <s v="Contact - 3rd Party"/>
    <x v="12"/>
    <s v="Contact - 3rd Party"/>
    <s v="Contact from object"/>
    <s v="Contact - Balloon"/>
    <m/>
    <s v="Contact - Balloon"/>
    <s v="Conductor"/>
    <m/>
    <s v="Overhead"/>
    <m/>
    <m/>
    <m/>
    <s v="WIRE DOWN 39696 BLACOW"/>
    <s v="     "/>
    <x v="0"/>
    <m/>
    <n v="37.534300000000002"/>
    <n v="-121.988"/>
    <m/>
    <s v="NEWARK-1106"/>
    <m/>
    <m/>
    <s v="Urban"/>
    <m/>
    <m/>
    <m/>
    <m/>
    <m/>
    <m/>
    <m/>
    <s v="N"/>
    <s v="N"/>
    <m/>
    <m/>
    <s v="     "/>
    <m/>
    <m/>
    <m/>
    <m/>
    <m/>
    <m/>
    <m/>
    <m/>
    <m/>
    <m/>
    <m/>
    <m/>
    <m/>
    <m/>
    <m/>
    <m/>
    <m/>
    <m/>
    <m/>
  </r>
  <r>
    <x v="1890"/>
    <s v="     "/>
    <d v="2018-06-30T00:00:00"/>
    <d v="1899-12-30T00:00:00"/>
    <s v="26"/>
    <x v="1"/>
    <s v="6"/>
    <x v="4"/>
    <d v="2018-06-30T00:00:00"/>
    <d v="1899-12-30T13:32:00"/>
    <s v="&quot;Bird cross phased @ LR 1402&quot;"/>
    <s v="     "/>
    <x v="0"/>
    <m/>
    <x v="1"/>
    <s v="N"/>
    <s v="121804"/>
    <s v="18-0055968"/>
    <m/>
    <m/>
    <m/>
    <m/>
    <s v="     "/>
    <x v="0"/>
    <x v="0"/>
    <m/>
    <x v="0"/>
    <m/>
    <s v="0.26-9.99"/>
    <m/>
    <s v="Contact - Animal - Bird"/>
    <x v="6"/>
    <s v="Contact - Bird"/>
    <s v="Contact from object"/>
    <s v="Contact - Animal"/>
    <m/>
    <s v="Contact - Animal"/>
    <s v="Recloser"/>
    <m/>
    <s v="Overhead"/>
    <m/>
    <m/>
    <m/>
    <s v="1107/2"/>
    <s v="     "/>
    <x v="1"/>
    <n v="340"/>
    <n v="38.695700000000002"/>
    <n v="-120.825"/>
    <m/>
    <s v="DIAMOND-SPRINGS-1107"/>
    <m/>
    <m/>
    <s v="Urban"/>
    <m/>
    <m/>
    <m/>
    <m/>
    <m/>
    <m/>
    <m/>
    <s v="N"/>
    <s v="Y"/>
    <s v="201806291800"/>
    <s v="201807012200"/>
    <s v="     "/>
    <m/>
    <m/>
    <m/>
    <m/>
    <m/>
    <m/>
    <m/>
    <m/>
    <m/>
    <m/>
    <m/>
    <m/>
    <m/>
    <m/>
    <m/>
    <m/>
    <m/>
    <m/>
    <m/>
  </r>
  <r>
    <x v="1891"/>
    <s v="     "/>
    <d v="2018-06-30T00:00:00"/>
    <d v="1899-12-30T00:00:00"/>
    <s v="26"/>
    <x v="1"/>
    <s v="6"/>
    <x v="4"/>
    <d v="2018-06-30T00:00:00"/>
    <d v="1899-12-30T11:14:00"/>
    <s v="ILIS cause &quot;Vegetation, Tree - fell into line&quot;/ &quot; CAUSED WIRE DOWN WITH A SMALL 60X30 FIRE&quot;"/>
    <s v="     "/>
    <x v="0"/>
    <m/>
    <x v="1"/>
    <s v="N"/>
    <s v="121753"/>
    <s v="18-0055945"/>
    <m/>
    <m/>
    <m/>
    <m/>
    <s v="     "/>
    <x v="0"/>
    <x v="0"/>
    <m/>
    <x v="0"/>
    <m/>
    <s v="&lt;0.25"/>
    <m/>
    <s v="Vegetation"/>
    <x v="0"/>
    <s v="Vegetation"/>
    <s v="Contact from object"/>
    <s v="Vegetation"/>
    <m/>
    <s v="Contact - Vegetation"/>
    <s v="Conductor"/>
    <m/>
    <s v="Overhead"/>
    <m/>
    <m/>
    <m/>
    <s v="8119"/>
    <s v="     "/>
    <x v="2"/>
    <n v="330"/>
    <n v="39.362099999999998"/>
    <n v="-121.081"/>
    <m/>
    <s v="COLUMBIA-HILL-1101"/>
    <m/>
    <m/>
    <s v="Herbaceous"/>
    <m/>
    <m/>
    <m/>
    <m/>
    <m/>
    <m/>
    <m/>
    <s v="N"/>
    <s v="Y"/>
    <s v="201806291800"/>
    <s v="201807012200"/>
    <s v="     "/>
    <n v="39.361930000000001"/>
    <n v="-121.08113"/>
    <s v="Jul  2 2018 12:00AM"/>
    <s v="TrunkFail"/>
    <s v="Large 3 xstm Black Oak failed at base. Failed spar fell into lines breaking them down causing small fir approx. 30x60"/>
    <s v="OAKK"/>
    <s v="65"/>
    <s v="42"/>
    <s v="40"/>
    <s v="Slight"/>
    <s v="None"/>
    <s v="N"/>
    <s v="1"/>
    <m/>
    <s v="Plain"/>
    <s v="A"/>
    <s v="CrossArm"/>
    <s v="BareWire"/>
    <s v="1"/>
  </r>
  <r>
    <x v="1892"/>
    <s v="     "/>
    <d v="2018-06-30T00:00:00"/>
    <d v="1899-12-30T00:00:00"/>
    <s v="26"/>
    <x v="1"/>
    <s v="6"/>
    <x v="4"/>
    <d v="2018-06-30T00:00:00"/>
    <d v="1899-12-30T03:32:00"/>
    <s v="ILIS cause - &quot;Animal, Bird found&quot;"/>
    <s v="     "/>
    <x v="0"/>
    <m/>
    <x v="1"/>
    <s v="N"/>
    <s v="121546"/>
    <s v="18-0055849"/>
    <m/>
    <m/>
    <m/>
    <m/>
    <s v="     "/>
    <x v="0"/>
    <x v="0"/>
    <m/>
    <x v="0"/>
    <m/>
    <s v="0.26-9.99"/>
    <m/>
    <s v="Contact - Animal - Bird"/>
    <x v="6"/>
    <s v="Contact - Bird"/>
    <s v="Contact from object"/>
    <s v="Contact - Animal"/>
    <m/>
    <s v="Contact - Animal"/>
    <s v="Pole"/>
    <m/>
    <s v="Overhead"/>
    <m/>
    <m/>
    <m/>
    <s v="1101/2"/>
    <s v="     "/>
    <x v="0"/>
    <m/>
    <n v="36.0428"/>
    <n v="-120.093"/>
    <m/>
    <s v="TULARE-LAKE-1104"/>
    <m/>
    <m/>
    <s v="Herbaceous"/>
    <m/>
    <m/>
    <m/>
    <m/>
    <m/>
    <m/>
    <m/>
    <s v="N"/>
    <s v="N"/>
    <m/>
    <m/>
    <s v="     "/>
    <m/>
    <m/>
    <m/>
    <m/>
    <m/>
    <m/>
    <m/>
    <m/>
    <m/>
    <m/>
    <m/>
    <m/>
    <m/>
    <m/>
    <m/>
    <m/>
    <m/>
    <m/>
    <m/>
  </r>
  <r>
    <x v="1893"/>
    <s v="     "/>
    <d v="2018-06-30T00:00:00"/>
    <d v="1899-12-30T00:00:00"/>
    <s v="26"/>
    <x v="1"/>
    <s v="6"/>
    <x v="4"/>
    <m/>
    <m/>
    <s v="Very little info available, but per OIS and FAS, appears that transformer (2) failed causing pole fire.  T-men FAS - &quot;cleared trans to stop pole burning and called for crew to repl 2 pot bk&quot;"/>
    <s v="     "/>
    <x v="0"/>
    <m/>
    <x v="1"/>
    <s v="N"/>
    <s v="121956"/>
    <m/>
    <m/>
    <m/>
    <m/>
    <m/>
    <s v="     "/>
    <x v="0"/>
    <x v="0"/>
    <m/>
    <x v="0"/>
    <m/>
    <s v="&lt;0.25"/>
    <m/>
    <s v="Equipment - PG&amp;E"/>
    <x v="13"/>
    <s v="Equipment - PG&amp;E"/>
    <s v="All types of equipment / facility failure"/>
    <s v="Transformer"/>
    <s v="Transformer"/>
    <m/>
    <m/>
    <m/>
    <m/>
    <m/>
    <s v="Transformer"/>
    <m/>
    <m/>
    <s v="     "/>
    <x v="2"/>
    <m/>
    <n v="37.216099999999997"/>
    <n v="-121.739"/>
    <m/>
    <s v="EDENVALE-2107"/>
    <m/>
    <m/>
    <s v="Urban"/>
    <m/>
    <m/>
    <m/>
    <m/>
    <m/>
    <m/>
    <m/>
    <s v="N"/>
    <s v="N"/>
    <m/>
    <m/>
    <s v="     "/>
    <m/>
    <m/>
    <m/>
    <m/>
    <m/>
    <m/>
    <m/>
    <m/>
    <m/>
    <m/>
    <m/>
    <m/>
    <m/>
    <m/>
    <m/>
    <m/>
    <m/>
    <m/>
    <m/>
  </r>
  <r>
    <x v="1894"/>
    <s v="     "/>
    <d v="2018-06-30T00:00:00"/>
    <d v="1899-12-30T00:00:00"/>
    <s v="26"/>
    <x v="1"/>
    <s v="6"/>
    <x v="4"/>
    <m/>
    <m/>
    <s v="vehicle contact"/>
    <s v="     "/>
    <x v="4"/>
    <m/>
    <x v="1"/>
    <s v="N"/>
    <m/>
    <m/>
    <s v="INT-11159"/>
    <m/>
    <m/>
    <m/>
    <s v="     "/>
    <x v="0"/>
    <x v="0"/>
    <m/>
    <x v="2"/>
    <m/>
    <s v="Unknown"/>
    <m/>
    <s v="Contact - 3rd Party"/>
    <x v="8"/>
    <s v="Contact - 3rd Party"/>
    <s v="Contact from object"/>
    <s v="Contact - Vehicle"/>
    <m/>
    <s v="Contact - Vehicle"/>
    <s v="Pole"/>
    <m/>
    <m/>
    <m/>
    <m/>
    <m/>
    <m/>
    <s v="     "/>
    <x v="0"/>
    <m/>
    <n v="35.440100000000001"/>
    <n v="-119.01300000000001"/>
    <m/>
    <m/>
    <m/>
    <m/>
    <s v="Urban"/>
    <m/>
    <m/>
    <m/>
    <m/>
    <m/>
    <m/>
    <m/>
    <s v="N"/>
    <s v="N"/>
    <m/>
    <m/>
    <s v="     "/>
    <m/>
    <m/>
    <m/>
    <m/>
    <m/>
    <m/>
    <m/>
    <m/>
    <m/>
    <m/>
    <m/>
    <m/>
    <m/>
    <m/>
    <m/>
    <m/>
    <m/>
    <m/>
    <m/>
  </r>
  <r>
    <x v="1895"/>
    <s v="     "/>
    <d v="2018-06-30T00:00:00"/>
    <d v="1899-12-30T00:00:00"/>
    <s v="26"/>
    <x v="1"/>
    <s v="6"/>
    <x v="4"/>
    <d v="2018-06-30T00:00:00"/>
    <d v="1899-12-30T22:36:00"/>
    <s v="ILIS cause - &quot;Vegetation, Tree - fell into line&quot;"/>
    <s v="     "/>
    <x v="0"/>
    <m/>
    <x v="1"/>
    <s v="N"/>
    <s v="122077"/>
    <s v="18-0056039"/>
    <m/>
    <m/>
    <m/>
    <m/>
    <s v="     "/>
    <x v="0"/>
    <x v="0"/>
    <m/>
    <x v="0"/>
    <m/>
    <s v="0.26-9.99"/>
    <m/>
    <s v="Vegetation"/>
    <x v="0"/>
    <s v="Vegetation"/>
    <s v="Contact from object"/>
    <s v="Vegetation"/>
    <m/>
    <s v="Contact - Vegetation"/>
    <s v="Conductor"/>
    <m/>
    <s v="Overhead"/>
    <m/>
    <m/>
    <m/>
    <s v="9755"/>
    <s v="     "/>
    <x v="0"/>
    <n v="330"/>
    <n v="39.114199999999997"/>
    <n v="-121.077"/>
    <m/>
    <s v="HIGGINS-1103"/>
    <m/>
    <m/>
    <s v="Hardwood Forest"/>
    <m/>
    <m/>
    <m/>
    <m/>
    <m/>
    <m/>
    <m/>
    <s v="N"/>
    <s v="Y"/>
    <s v="201806291800"/>
    <s v="201807012200"/>
    <s v="     "/>
    <m/>
    <m/>
    <s v="Jul  2 2018 12:00AM"/>
    <s v="TrunkFail"/>
    <s v="Large Live Oak failed 10 up the trunk due to decay in heartwood. Tree fell across rd breaking alley arm and power lines causing a approximate 1.5 acre fire."/>
    <s v="OAKL"/>
    <s v="50"/>
    <s v="21"/>
    <s v="20"/>
    <s v="Slight"/>
    <s v="None"/>
    <s v="N"/>
    <s v="1"/>
    <m/>
    <s v="Ridge"/>
    <s v="A"/>
    <s v="AlleyArm"/>
    <s v="BareWire"/>
    <s v="1"/>
  </r>
  <r>
    <x v="1896"/>
    <s v="     "/>
    <d v="2018-06-30T00:00:00"/>
    <d v="1899-12-30T00:00:00"/>
    <s v="26"/>
    <x v="1"/>
    <s v="6"/>
    <x v="4"/>
    <m/>
    <m/>
    <s v="OIS and ILIS don't contain much info about the incident, but appears to be planned maintenance with a transformer involved.  T-men FAS &quot;CREW TO REPLACE 90' OF 1\0 TRIPLEX&quot;"/>
    <s v="     "/>
    <x v="0"/>
    <m/>
    <x v="1"/>
    <s v="N"/>
    <s v="122069"/>
    <m/>
    <m/>
    <m/>
    <m/>
    <m/>
    <s v="     "/>
    <x v="0"/>
    <x v="0"/>
    <m/>
    <x v="0"/>
    <m/>
    <s v="&lt;0.25"/>
    <m/>
    <s v="Unknown - Info N/A"/>
    <x v="5"/>
    <s v="Unknown"/>
    <s v="Other"/>
    <s v="Unknown"/>
    <m/>
    <m/>
    <m/>
    <m/>
    <m/>
    <m/>
    <m/>
    <m/>
    <m/>
    <s v="     "/>
    <x v="0"/>
    <n v="246"/>
    <n v="40.604300000000002"/>
    <n v="-122.24"/>
    <m/>
    <s v="DESCHUTES-1104"/>
    <m/>
    <m/>
    <s v="Hardwood Woodland"/>
    <m/>
    <m/>
    <m/>
    <m/>
    <m/>
    <m/>
    <m/>
    <s v="N"/>
    <s v="Y"/>
    <s v="201806291800"/>
    <s v="201807012200"/>
    <s v="     "/>
    <m/>
    <m/>
    <m/>
    <m/>
    <m/>
    <m/>
    <m/>
    <m/>
    <m/>
    <m/>
    <m/>
    <m/>
    <m/>
    <m/>
    <m/>
    <m/>
    <m/>
    <m/>
    <m/>
  </r>
  <r>
    <x v="1897"/>
    <s v="     "/>
    <d v="2018-07-01T00:00:00"/>
    <d v="1899-12-30T00:00:00"/>
    <s v="27"/>
    <x v="2"/>
    <s v="7"/>
    <x v="4"/>
    <d v="2018-07-01T00:00:00"/>
    <d v="1899-12-30T00:23:00"/>
    <s v="&quot;tree fell through line wire down&quot;"/>
    <s v="     "/>
    <x v="0"/>
    <m/>
    <x v="1"/>
    <s v="N"/>
    <s v="122109"/>
    <s v="18-0056043"/>
    <m/>
    <m/>
    <m/>
    <m/>
    <s v="     "/>
    <x v="0"/>
    <x v="0"/>
    <m/>
    <x v="0"/>
    <m/>
    <s v="&lt;3 meters of linear travel"/>
    <m/>
    <s v="Vegetation"/>
    <x v="0"/>
    <s v="Vegetation"/>
    <s v="Contact from object"/>
    <s v="Vegetation"/>
    <m/>
    <s v="Contact - Vegetation"/>
    <s v="Conductor"/>
    <m/>
    <s v="Overhead"/>
    <m/>
    <m/>
    <m/>
    <s v="WIRE DOWN HOT 1 SP S/S OF MTR#1008869018"/>
    <s v="     "/>
    <x v="2"/>
    <n v="105"/>
    <n v="40.269199999999998"/>
    <n v="-124.24"/>
    <m/>
    <s v="GARBERVILLE-1102"/>
    <m/>
    <m/>
    <s v="Conifer Forest"/>
    <m/>
    <m/>
    <m/>
    <m/>
    <m/>
    <m/>
    <m/>
    <s v="N"/>
    <s v="N"/>
    <m/>
    <m/>
    <s v="     "/>
    <n v="40.269668000000003"/>
    <n v="-124.23861599999999"/>
    <s v="Jul  2 2018 12:00AM"/>
    <s v="TrunkFail"/>
    <s v="A green tan oak with internal rot broke at the base and fell through the lines."/>
    <s v="TAN"/>
    <s v="60"/>
    <s v="17"/>
    <s v="20"/>
    <s v="Slight"/>
    <s v="None"/>
    <s v="N"/>
    <s v="1"/>
    <m/>
    <s v="Plain"/>
    <s v="A"/>
    <s v="CrossArm"/>
    <s v="BareWire"/>
    <m/>
  </r>
  <r>
    <x v="1898"/>
    <s v="     "/>
    <d v="2018-07-01T00:00:00"/>
    <d v="1899-12-30T00:00:00"/>
    <s v="27"/>
    <x v="2"/>
    <s v="7"/>
    <x v="4"/>
    <d v="2018-07-01T00:00:00"/>
    <d v="1899-12-30T00:45:00"/>
    <s v="&quot;Tree branch fell on conductor, causing wire to fall to the ground&quot;"/>
    <s v="     "/>
    <x v="0"/>
    <m/>
    <x v="1"/>
    <s v="N"/>
    <s v="122112"/>
    <s v="18-0056045"/>
    <m/>
    <m/>
    <m/>
    <m/>
    <s v="     "/>
    <x v="0"/>
    <x v="0"/>
    <m/>
    <x v="0"/>
    <m/>
    <s v="0.26-9.99"/>
    <m/>
    <s v="Vegetation"/>
    <x v="0"/>
    <s v="Vegetation"/>
    <s v="Contact from object"/>
    <s v="Vegetation"/>
    <m/>
    <s v="Contact - Vegetation"/>
    <s v="Conductor"/>
    <m/>
    <s v="Overhead"/>
    <m/>
    <m/>
    <m/>
    <s v="5801"/>
    <s v="     "/>
    <x v="1"/>
    <n v="340"/>
    <n v="38.884399999999999"/>
    <n v="-120.85"/>
    <m/>
    <s v="PLACERVILLE-2106"/>
    <m/>
    <m/>
    <s v="Hardwood Forest"/>
    <m/>
    <m/>
    <m/>
    <m/>
    <m/>
    <m/>
    <m/>
    <s v="N"/>
    <s v="Y"/>
    <s v="201806291800"/>
    <s v="201807012200"/>
    <s v="     "/>
    <n v="38.884573000000003"/>
    <n v="-120.847849"/>
    <s v="Jul  2 2018 12:00AM"/>
    <s v="TrunkFail"/>
    <s v="Healthy 25’’ DBH Black Oak with overhang broke out and was hanging in the lines. Tree has very poor architecture with a large overhang. No visible defects could be seen at the point of break from the ground. The wood on the ground also had no outward visible defects; the wood on the ground had very minor rot at the center."/>
    <s v="OAK"/>
    <s v="50"/>
    <s v="25"/>
    <s v="17"/>
    <s v="Moderate"/>
    <s v="None"/>
    <s v="N"/>
    <s v="1"/>
    <m/>
    <s v="Hillside"/>
    <s v="A"/>
    <s v="CrossArm"/>
    <s v="BareWire"/>
    <s v="2"/>
  </r>
  <r>
    <x v="1899"/>
    <s v="     "/>
    <d v="2018-07-01T00:00:00"/>
    <d v="1899-12-30T00:00:00"/>
    <s v="27"/>
    <x v="2"/>
    <s v="7"/>
    <x v="4"/>
    <d v="2018-07-01T00:00:00"/>
    <d v="1899-12-30T08:13:00"/>
    <s v="ILIS cause - &quot; 3rd Party, Vehicle &quot;"/>
    <s v="     "/>
    <x v="0"/>
    <m/>
    <x v="1"/>
    <s v="N"/>
    <s v="122186"/>
    <s v="18-0056061"/>
    <m/>
    <m/>
    <m/>
    <m/>
    <s v="     "/>
    <x v="0"/>
    <x v="0"/>
    <m/>
    <x v="0"/>
    <m/>
    <s v="0.26-9.99"/>
    <m/>
    <s v="Contact - 3rd Party"/>
    <x v="8"/>
    <s v="Contact - 3rd Party"/>
    <s v="Contact from object"/>
    <s v="Contact - Vehicle"/>
    <m/>
    <s v="Contact - Vehicle"/>
    <s v="Pole"/>
    <m/>
    <s v="Overhead"/>
    <m/>
    <m/>
    <m/>
    <s v="6489"/>
    <s v="     "/>
    <x v="1"/>
    <n v="280"/>
    <n v="39.415399999999998"/>
    <n v="-121.512"/>
    <m/>
    <s v="WYANDOTTE-1109"/>
    <m/>
    <m/>
    <s v="Urban"/>
    <m/>
    <m/>
    <m/>
    <m/>
    <m/>
    <m/>
    <m/>
    <s v="N"/>
    <s v="Y"/>
    <s v="201806291800"/>
    <s v="201807012200"/>
    <s v="     "/>
    <m/>
    <m/>
    <m/>
    <m/>
    <m/>
    <m/>
    <m/>
    <m/>
    <m/>
    <m/>
    <m/>
    <m/>
    <m/>
    <m/>
    <m/>
    <m/>
    <m/>
    <m/>
    <m/>
  </r>
  <r>
    <x v="1900"/>
    <s v="     "/>
    <d v="2018-07-02T00:00:00"/>
    <d v="1899-12-30T00:00:00"/>
    <s v="27"/>
    <x v="2"/>
    <s v="7"/>
    <x v="4"/>
    <d v="2018-07-02T00:00:00"/>
    <d v="1899-12-30T02:26:00"/>
    <s v="&quot;POT HEAD AT RISER (Riser Termination) S2689 BURNED. STARTED SMALL GRASS FIRE &amp; BURNED FENCE POST"/>
    <s v="     "/>
    <x v="0"/>
    <m/>
    <x v="1"/>
    <s v="N"/>
    <s v="122695"/>
    <s v="18-0056177"/>
    <m/>
    <m/>
    <m/>
    <m/>
    <s v="     "/>
    <x v="0"/>
    <x v="0"/>
    <m/>
    <x v="0"/>
    <m/>
    <s v="&lt;3 meters of linear travel"/>
    <m/>
    <s v="Equipment - PG&amp;E"/>
    <x v="9"/>
    <s v="Equipment - PG&amp;E"/>
    <s v="All types of equipment / facility failure"/>
    <s v="Other"/>
    <s v="Pothead"/>
    <m/>
    <m/>
    <m/>
    <s v="Overhead"/>
    <m/>
    <s v="Pothead"/>
    <s v="pothead"/>
    <s v="S2689"/>
    <s v="     "/>
    <x v="0"/>
    <m/>
    <n v="37.7087"/>
    <n v="-121.277"/>
    <m/>
    <s v="VALLEY-HOME-1704"/>
    <m/>
    <m/>
    <s v="Agriculture"/>
    <m/>
    <m/>
    <m/>
    <m/>
    <m/>
    <m/>
    <m/>
    <s v="N"/>
    <s v="N"/>
    <m/>
    <m/>
    <s v="     "/>
    <m/>
    <m/>
    <m/>
    <m/>
    <m/>
    <m/>
    <m/>
    <m/>
    <m/>
    <m/>
    <m/>
    <m/>
    <m/>
    <m/>
    <m/>
    <m/>
    <m/>
    <m/>
    <m/>
  </r>
  <r>
    <x v="1901"/>
    <s v="     "/>
    <d v="2018-07-02T00:00:00"/>
    <d v="1899-12-30T03:01:37"/>
    <s v="27"/>
    <x v="2"/>
    <s v="7"/>
    <x v="4"/>
    <d v="2018-07-02T00:00:00"/>
    <d v="1899-12-30T03:01:00"/>
    <s v="Pot head on riser burned fence post and plastic fence per FAS and notification photos. "/>
    <s v="     "/>
    <x v="0"/>
    <d v="2021-02-16T00:00:00"/>
    <x v="0"/>
    <m/>
    <s v="122695"/>
    <s v="18-0056177"/>
    <m/>
    <s v="T004358272"/>
    <n v="114744257"/>
    <m/>
    <s v="     "/>
    <x v="0"/>
    <x v="0"/>
    <m/>
    <x v="0"/>
    <m/>
    <s v="&lt;0.25"/>
    <m/>
    <s v="Equipment - PG&amp;E"/>
    <x v="16"/>
    <s v="Equipment - PG&amp;E"/>
    <s v="All types of equipment / facility failure"/>
    <s v="Insulator failure"/>
    <s v="Pothead"/>
    <m/>
    <m/>
    <s v="Yes"/>
    <s v="Overhead"/>
    <m/>
    <s v="Pothead"/>
    <m/>
    <s v="S2689 "/>
    <s v="     "/>
    <x v="0"/>
    <m/>
    <n v="37.856900000000003"/>
    <n v="-120.985"/>
    <s v="San Joaquin"/>
    <s v="VALLEY-HOME-1704"/>
    <m/>
    <s v="San Joaquin County FD"/>
    <s v="Herbaceous"/>
    <m/>
    <m/>
    <m/>
    <m/>
    <m/>
    <m/>
    <m/>
    <s v="N"/>
    <s v="N"/>
    <m/>
    <m/>
    <s v="     "/>
    <m/>
    <m/>
    <m/>
    <m/>
    <m/>
    <m/>
    <m/>
    <m/>
    <m/>
    <m/>
    <m/>
    <m/>
    <m/>
    <m/>
    <m/>
    <m/>
    <m/>
    <m/>
    <m/>
  </r>
  <r>
    <x v="1902"/>
    <s v="     "/>
    <d v="2018-07-02T00:00:00"/>
    <d v="1899-12-30T00:00:00"/>
    <s v="27"/>
    <x v="2"/>
    <s v="7"/>
    <x v="4"/>
    <d v="2018-07-02T00:00:00"/>
    <d v="1899-12-30T05:12:00"/>
    <s v="ILIS cause - &quot; Vegetation, Tree - fell into line &quot;"/>
    <s v="     "/>
    <x v="0"/>
    <m/>
    <x v="1"/>
    <s v="N"/>
    <s v="122721"/>
    <s v="18-0056178"/>
    <m/>
    <m/>
    <m/>
    <m/>
    <s v="     "/>
    <x v="0"/>
    <x v="0"/>
    <m/>
    <x v="0"/>
    <m/>
    <s v="0.26-9.99"/>
    <m/>
    <s v="Vegetation"/>
    <x v="0"/>
    <s v="Vegetation"/>
    <s v="Contact from object"/>
    <s v="Vegetation"/>
    <m/>
    <s v="Contact - Vegetation"/>
    <s v="Fuse"/>
    <m/>
    <s v="Overhead"/>
    <m/>
    <m/>
    <m/>
    <s v="2663"/>
    <s v="     "/>
    <x v="0"/>
    <m/>
    <n v="37.867400000000004"/>
    <n v="-120.992"/>
    <m/>
    <s v="SILVERADO-2104"/>
    <m/>
    <m/>
    <s v="Agriculture"/>
    <m/>
    <m/>
    <m/>
    <m/>
    <m/>
    <m/>
    <m/>
    <s v="N"/>
    <s v="N"/>
    <m/>
    <m/>
    <s v="     "/>
    <m/>
    <m/>
    <s v="Jul  3 2018 12:00AM"/>
    <s v="BranchFail"/>
    <s v="3FT 2IN LIMB FOUND UNDER CONDUCTORS"/>
    <s v="OAKP"/>
    <s v="55"/>
    <s v="14"/>
    <s v="17"/>
    <s v="Slight"/>
    <s v="None"/>
    <s v="N"/>
    <s v="1"/>
    <m/>
    <s v="Hillside"/>
    <s v="B"/>
    <s v="Triangle"/>
    <s v="BareWire"/>
    <s v="1"/>
  </r>
  <r>
    <x v="1903"/>
    <s v="     "/>
    <d v="2018-07-02T00:00:00"/>
    <d v="1899-12-30T00:00:00"/>
    <s v="27"/>
    <x v="2"/>
    <s v="7"/>
    <x v="4"/>
    <m/>
    <m/>
    <s v="&quot;CONNECTOR BURNT. CAUSED A GRASS FIRE. CUST. PUT FIRE OUT. MADE REPAIR. PWR OK&quot;"/>
    <s v="     "/>
    <x v="0"/>
    <m/>
    <x v="1"/>
    <s v="N"/>
    <s v="123276"/>
    <m/>
    <m/>
    <m/>
    <m/>
    <m/>
    <s v="     "/>
    <x v="0"/>
    <x v="0"/>
    <m/>
    <x v="0"/>
    <m/>
    <s v="&lt;3 meters of linear travel"/>
    <m/>
    <s v="Equipment - PG&amp;E"/>
    <x v="9"/>
    <s v="Equipment - PG&amp;E"/>
    <s v="All types of equipment / facility failure"/>
    <s v="Other"/>
    <s v="Splice/Clamp/Connector"/>
    <m/>
    <m/>
    <m/>
    <m/>
    <m/>
    <s v="Splice/Clamp/Connector"/>
    <m/>
    <m/>
    <s v="     "/>
    <x v="0"/>
    <m/>
    <n v="36.606999999999999"/>
    <n v="-119.824"/>
    <m/>
    <s v="MC-MULLIN-1106"/>
    <m/>
    <m/>
    <s v="Agriculture"/>
    <m/>
    <m/>
    <m/>
    <m/>
    <m/>
    <m/>
    <m/>
    <s v="N"/>
    <s v="N"/>
    <m/>
    <m/>
    <s v="     "/>
    <m/>
    <m/>
    <m/>
    <m/>
    <m/>
    <m/>
    <m/>
    <m/>
    <m/>
    <m/>
    <m/>
    <m/>
    <m/>
    <m/>
    <m/>
    <m/>
    <m/>
    <m/>
    <m/>
  </r>
  <r>
    <x v="1904"/>
    <s v="     "/>
    <d v="2018-07-02T00:00:00"/>
    <d v="1899-12-30T00:00:00"/>
    <s v="27"/>
    <x v="2"/>
    <s v="7"/>
    <x v="4"/>
    <d v="2018-07-02T00:00:00"/>
    <d v="1899-12-30T11:35:00"/>
    <s v="&quot;BIRD GOT INTO BUSHING MOUNT CUTOUTS CAUSING 2 METER GRASS FIRE AT BASE OF POLE&quot;"/>
    <s v="     "/>
    <x v="0"/>
    <m/>
    <x v="1"/>
    <s v="N"/>
    <s v="123013"/>
    <s v="18-0056340"/>
    <m/>
    <m/>
    <m/>
    <m/>
    <s v="     "/>
    <x v="0"/>
    <x v="0"/>
    <m/>
    <x v="0"/>
    <m/>
    <s v="&lt;3 meters of linear travel"/>
    <m/>
    <s v="Contact - Animal - Bird"/>
    <x v="6"/>
    <s v="Contact - Bird"/>
    <s v="Contact from object"/>
    <s v="Contact - Animal"/>
    <m/>
    <s v="Contact - Animal"/>
    <s v="Transformer"/>
    <m/>
    <s v="Overhead"/>
    <m/>
    <m/>
    <m/>
    <s v="MTR#1008159705"/>
    <s v="     "/>
    <x v="0"/>
    <n v="175"/>
    <n v="39.099499999999999"/>
    <n v="-122.9"/>
    <m/>
    <s v="HARTLEY-1102"/>
    <m/>
    <m/>
    <s v="Urban"/>
    <m/>
    <m/>
    <m/>
    <m/>
    <m/>
    <m/>
    <m/>
    <s v="N"/>
    <s v="N"/>
    <m/>
    <m/>
    <s v="     "/>
    <m/>
    <m/>
    <m/>
    <m/>
    <m/>
    <m/>
    <m/>
    <m/>
    <m/>
    <m/>
    <m/>
    <m/>
    <m/>
    <m/>
    <m/>
    <m/>
    <m/>
    <m/>
    <m/>
  </r>
  <r>
    <x v="1905"/>
    <s v="     "/>
    <d v="2018-07-03T00:00:00"/>
    <d v="1899-12-30T00:00:00"/>
    <s v="27"/>
    <x v="2"/>
    <s v="7"/>
    <x v="4"/>
    <m/>
    <m/>
    <s v="Unclear if it was PG&amp;E equipment or veg that started fire.  OIS TR - cus indicated &quot;VEG FIRE CAUSE DAMAGE TO POLE&quot;"/>
    <s v="     "/>
    <x v="0"/>
    <m/>
    <x v="1"/>
    <s v="N"/>
    <s v="124161"/>
    <m/>
    <m/>
    <m/>
    <m/>
    <m/>
    <s v="     "/>
    <x v="0"/>
    <x v="0"/>
    <m/>
    <x v="0"/>
    <m/>
    <s v="&lt;0.25"/>
    <m/>
    <s v="Unknown - Pre-existing Fire or PG&amp;E Equipment"/>
    <x v="5"/>
    <s v="Unknown"/>
    <s v="Other"/>
    <s v="Unknown"/>
    <m/>
    <m/>
    <m/>
    <m/>
    <m/>
    <m/>
    <m/>
    <m/>
    <m/>
    <s v="     "/>
    <x v="0"/>
    <m/>
    <n v="39.710299999999997"/>
    <n v="-121.83"/>
    <m/>
    <s v="BUTTE-1107"/>
    <m/>
    <m/>
    <s v="Agriculture"/>
    <m/>
    <m/>
    <m/>
    <m/>
    <m/>
    <m/>
    <m/>
    <s v="N"/>
    <s v="N"/>
    <m/>
    <m/>
    <s v="     "/>
    <m/>
    <m/>
    <m/>
    <m/>
    <m/>
    <m/>
    <m/>
    <m/>
    <m/>
    <m/>
    <m/>
    <m/>
    <m/>
    <m/>
    <m/>
    <m/>
    <m/>
    <m/>
    <m/>
  </r>
  <r>
    <x v="1906"/>
    <s v="     "/>
    <d v="2018-07-04T00:00:00"/>
    <d v="1899-12-30T00:00:00"/>
    <s v="27"/>
    <x v="2"/>
    <s v="7"/>
    <x v="4"/>
    <d v="2018-07-04T00:00:00"/>
    <d v="1899-12-30T15:26:00"/>
    <s v="&quot;car pole wire down&quot;"/>
    <s v="     "/>
    <x v="0"/>
    <m/>
    <x v="1"/>
    <s v="N"/>
    <s v="124473"/>
    <s v="18-0056986"/>
    <m/>
    <m/>
    <m/>
    <m/>
    <s v="     "/>
    <x v="0"/>
    <x v="0"/>
    <m/>
    <x v="0"/>
    <m/>
    <s v="0.26-9.99"/>
    <m/>
    <s v="Contact - 3rd Party"/>
    <x v="8"/>
    <s v="Contact - 3rd Party"/>
    <s v="Contact from object"/>
    <s v="Contact - Vehicle"/>
    <m/>
    <s v="Contact - Vehicle"/>
    <s v="Pole"/>
    <m/>
    <s v="Overhead"/>
    <m/>
    <m/>
    <m/>
    <s v="37586"/>
    <s v="     "/>
    <x v="1"/>
    <n v="150"/>
    <n v="39.617400000000004"/>
    <n v="-123.46299999999999"/>
    <m/>
    <s v="LAYTONVILLE-1102"/>
    <m/>
    <m/>
    <s v="Hardwood Forest"/>
    <m/>
    <m/>
    <m/>
    <m/>
    <m/>
    <m/>
    <m/>
    <s v="N"/>
    <s v="N"/>
    <m/>
    <m/>
    <s v="     "/>
    <m/>
    <m/>
    <m/>
    <m/>
    <m/>
    <m/>
    <m/>
    <m/>
    <m/>
    <m/>
    <m/>
    <m/>
    <m/>
    <m/>
    <m/>
    <m/>
    <m/>
    <m/>
    <m/>
  </r>
  <r>
    <x v="1907"/>
    <s v="     "/>
    <d v="2018-07-05T00:00:00"/>
    <d v="1899-12-30T12:09:03"/>
    <s v="27"/>
    <x v="2"/>
    <s v="7"/>
    <x v="4"/>
    <d v="2018-07-05T00:00:00"/>
    <d v="1899-12-30T12:09:00"/>
    <s v="guide wire at pole started a small grass fire"/>
    <s v="     "/>
    <x v="0"/>
    <d v="2021-02-17T00:00:00"/>
    <x v="0"/>
    <m/>
    <s v="124928"/>
    <s v="18-0057193"/>
    <m/>
    <s v="T004360745"/>
    <m/>
    <m/>
    <s v="     "/>
    <x v="0"/>
    <x v="0"/>
    <m/>
    <x v="0"/>
    <m/>
    <s v="&lt;3 meters of linear travel"/>
    <m/>
    <s v="Equipment - PG&amp;E"/>
    <x v="10"/>
    <s v="Equipment - PG&amp;E"/>
    <s v="All types of equipment / facility failure"/>
    <s v="Splice/Clamp/Connector"/>
    <s v="Pole"/>
    <m/>
    <m/>
    <s v="Yes"/>
    <s v="Overhead"/>
    <m/>
    <s v="Pole"/>
    <m/>
    <s v="103071105"/>
    <s v="     "/>
    <x v="0"/>
    <m/>
    <n v="39.778599999999997"/>
    <n v="-121.87"/>
    <s v="Butte"/>
    <s v="NORD-1105"/>
    <m/>
    <s v="Customer "/>
    <s v="Urban"/>
    <m/>
    <m/>
    <m/>
    <m/>
    <m/>
    <m/>
    <m/>
    <s v="N"/>
    <s v="N"/>
    <m/>
    <m/>
    <s v="     "/>
    <m/>
    <m/>
    <m/>
    <m/>
    <m/>
    <m/>
    <m/>
    <m/>
    <m/>
    <m/>
    <m/>
    <m/>
    <m/>
    <m/>
    <m/>
    <m/>
    <m/>
    <m/>
    <m/>
  </r>
  <r>
    <x v="1908"/>
    <s v="     "/>
    <d v="2018-07-05T00:00:00"/>
    <d v="1899-12-30T00:00:00"/>
    <s v="27"/>
    <x v="2"/>
    <s v="7"/>
    <x v="4"/>
    <d v="2018-07-05T00:00:00"/>
    <d v="1899-12-30T12:45:00"/>
    <s v="One of the connectors on transformer failed and caused small grass fire"/>
    <s v="     "/>
    <x v="0"/>
    <m/>
    <x v="1"/>
    <s v="N"/>
    <s v="124928"/>
    <s v="18-0057193"/>
    <m/>
    <m/>
    <m/>
    <m/>
    <s v="     "/>
    <x v="0"/>
    <x v="0"/>
    <m/>
    <x v="0"/>
    <m/>
    <s v="&lt;3 meters of linear travel"/>
    <m/>
    <s v="Equipment - PG&amp;E"/>
    <x v="9"/>
    <s v="Equipment - PG&amp;E"/>
    <s v="All types of equipment / facility failure"/>
    <s v="Other"/>
    <s v="Splice/Clamp/Connector"/>
    <m/>
    <m/>
    <m/>
    <s v="Overhead"/>
    <m/>
    <s v="Splice/Clamp/Connector"/>
    <s v="Transformer connector"/>
    <s v="MTR#1007690128"/>
    <s v="     "/>
    <x v="0"/>
    <m/>
    <n v="39.778700000000001"/>
    <n v="-121.871"/>
    <m/>
    <s v="NORD-1105"/>
    <m/>
    <m/>
    <s v="Urban"/>
    <m/>
    <m/>
    <m/>
    <m/>
    <m/>
    <m/>
    <m/>
    <s v="N"/>
    <s v="N"/>
    <m/>
    <m/>
    <s v="     "/>
    <m/>
    <m/>
    <m/>
    <m/>
    <m/>
    <m/>
    <m/>
    <m/>
    <m/>
    <m/>
    <m/>
    <m/>
    <m/>
    <m/>
    <m/>
    <m/>
    <m/>
    <m/>
    <m/>
  </r>
  <r>
    <x v="1909"/>
    <s v="     "/>
    <d v="2018-07-06T00:00:00"/>
    <d v="1899-12-30T00:00:00"/>
    <s v="27"/>
    <x v="2"/>
    <s v="7"/>
    <x v="4"/>
    <d v="2018-07-06T00:00:00"/>
    <d v="1899-12-30T17:13:00"/>
    <s v="ILIS - &quot;WIRE IS SLACKING INTO TREES AND CAUSING SMALL FIRES&quot;"/>
    <s v="     "/>
    <x v="0"/>
    <m/>
    <x v="1"/>
    <s v="N"/>
    <s v="125717"/>
    <s v="18-0057559"/>
    <m/>
    <m/>
    <m/>
    <m/>
    <s v="     "/>
    <x v="0"/>
    <x v="0"/>
    <m/>
    <x v="0"/>
    <m/>
    <s v="&lt;0.25"/>
    <m/>
    <s v="Equipment - PG&amp;E"/>
    <x v="4"/>
    <s v="Equipment - PG&amp;E"/>
    <s v="All types of equipment / facility failure"/>
    <s v="Conductor"/>
    <s v="Conductor"/>
    <m/>
    <m/>
    <m/>
    <s v="Overhead"/>
    <m/>
    <s v="Conductor - Primary"/>
    <m/>
    <s v="46111"/>
    <s v="     "/>
    <x v="0"/>
    <m/>
    <n v="35.029000000000003"/>
    <n v="-120.52800000000001"/>
    <m/>
    <s v="MESA-1103"/>
    <m/>
    <m/>
    <s v="Hardwood Woodland"/>
    <m/>
    <m/>
    <m/>
    <m/>
    <m/>
    <m/>
    <m/>
    <s v="N"/>
    <s v="N"/>
    <m/>
    <m/>
    <s v="     "/>
    <m/>
    <m/>
    <m/>
    <m/>
    <m/>
    <m/>
    <m/>
    <m/>
    <m/>
    <m/>
    <m/>
    <m/>
    <m/>
    <m/>
    <m/>
    <m/>
    <m/>
    <m/>
    <m/>
  </r>
  <r>
    <x v="1910"/>
    <s v="     "/>
    <d v="2018-07-06T00:00:00"/>
    <d v="1899-12-30T00:00:00"/>
    <s v="27"/>
    <x v="2"/>
    <s v="7"/>
    <x v="4"/>
    <m/>
    <m/>
    <s v="Metallic balloons"/>
    <s v="     "/>
    <x v="0"/>
    <m/>
    <x v="1"/>
    <s v="N"/>
    <s v="125789"/>
    <m/>
    <m/>
    <m/>
    <m/>
    <m/>
    <s v="     "/>
    <x v="0"/>
    <x v="0"/>
    <m/>
    <x v="0"/>
    <m/>
    <s v="&lt;0.25"/>
    <m/>
    <s v="Contact - 3rd Party"/>
    <x v="12"/>
    <s v="Contact - 3rd Party"/>
    <s v="Contact from object"/>
    <s v="Contact - Balloon"/>
    <m/>
    <s v="Contact - Balloon"/>
    <s v="Transformer"/>
    <m/>
    <m/>
    <m/>
    <m/>
    <m/>
    <m/>
    <s v="     "/>
    <x v="0"/>
    <m/>
    <n v="37.383200000000002"/>
    <n v="-120.61499999999999"/>
    <m/>
    <s v="ATWATER-1103"/>
    <m/>
    <m/>
    <s v="Urban"/>
    <m/>
    <m/>
    <m/>
    <m/>
    <m/>
    <m/>
    <m/>
    <s v="N"/>
    <s v="N"/>
    <m/>
    <m/>
    <s v="     "/>
    <m/>
    <m/>
    <m/>
    <m/>
    <m/>
    <m/>
    <m/>
    <m/>
    <m/>
    <m/>
    <m/>
    <m/>
    <m/>
    <m/>
    <m/>
    <m/>
    <m/>
    <m/>
    <m/>
  </r>
  <r>
    <x v="1911"/>
    <s v="     "/>
    <d v="2018-07-07T00:00:00"/>
    <d v="1899-12-30T00:00:00"/>
    <s v="27"/>
    <x v="2"/>
    <s v="7"/>
    <x v="4"/>
    <d v="2018-07-07T00:00:00"/>
    <d v="1899-12-30T06:11:00"/>
    <s v="ILIS indicated equipment failure, but upon reading thru switch logs, it could have been a bird causing regulator (R1023) to malfunction"/>
    <s v="     "/>
    <x v="0"/>
    <m/>
    <x v="1"/>
    <s v="N"/>
    <s v="125907"/>
    <s v="18-0057648"/>
    <m/>
    <m/>
    <m/>
    <m/>
    <s v="     "/>
    <x v="0"/>
    <x v="0"/>
    <m/>
    <x v="0"/>
    <m/>
    <s v="&lt;0.25"/>
    <m/>
    <s v="Contact - Animal - Bird"/>
    <x v="6"/>
    <s v="Contact - Bird"/>
    <s v="Contact from object"/>
    <s v="Contact - Animal"/>
    <m/>
    <s v="Contact - Animal"/>
    <s v="Jumper"/>
    <m/>
    <s v="Overhead"/>
    <m/>
    <m/>
    <m/>
    <s v="41195"/>
    <s v="     "/>
    <x v="0"/>
    <m/>
    <n v="38.084000000000003"/>
    <n v="-121.85"/>
    <m/>
    <s v="RUSSELL-(SMUD)-2101"/>
    <m/>
    <m/>
    <s v="Agriculture"/>
    <m/>
    <m/>
    <m/>
    <m/>
    <m/>
    <m/>
    <m/>
    <s v="N"/>
    <s v="N"/>
    <m/>
    <m/>
    <s v="     "/>
    <m/>
    <m/>
    <m/>
    <m/>
    <m/>
    <m/>
    <m/>
    <m/>
    <m/>
    <m/>
    <m/>
    <m/>
    <m/>
    <m/>
    <m/>
    <m/>
    <m/>
    <m/>
    <m/>
  </r>
  <r>
    <x v="1912"/>
    <s v="     "/>
    <d v="2018-07-07T00:00:00"/>
    <d v="1899-12-30T00:00:00"/>
    <s v="27"/>
    <x v="2"/>
    <s v="7"/>
    <x v="4"/>
    <m/>
    <m/>
    <s v="T-men FAS &quot;customer cut service trimming palm tree in backyard caught tree on fire. everything okay except tree&quot;"/>
    <s v="     "/>
    <x v="0"/>
    <m/>
    <x v="1"/>
    <s v="N"/>
    <s v="125998"/>
    <m/>
    <m/>
    <m/>
    <m/>
    <m/>
    <s v="     "/>
    <x v="0"/>
    <x v="0"/>
    <m/>
    <x v="0"/>
    <m/>
    <s v="&lt;3 meters of linear travel"/>
    <m/>
    <s v="Contact - 3rd Party"/>
    <x v="3"/>
    <s v="Contact - 3rd Party"/>
    <s v="Contact from object"/>
    <s v="Contact - 3rd Party"/>
    <m/>
    <s v="Contact - 3rd Party"/>
    <s v="Service Drop"/>
    <m/>
    <m/>
    <m/>
    <m/>
    <m/>
    <m/>
    <s v="     "/>
    <x v="0"/>
    <m/>
    <n v="39.274500000000003"/>
    <n v="-121.66500000000001"/>
    <m/>
    <s v="LIVE-OAK-1104"/>
    <m/>
    <m/>
    <s v="Urban"/>
    <m/>
    <m/>
    <m/>
    <m/>
    <m/>
    <m/>
    <m/>
    <s v="N"/>
    <s v="N"/>
    <m/>
    <m/>
    <s v="     "/>
    <m/>
    <m/>
    <m/>
    <m/>
    <m/>
    <m/>
    <m/>
    <m/>
    <m/>
    <m/>
    <m/>
    <m/>
    <m/>
    <m/>
    <m/>
    <m/>
    <m/>
    <m/>
    <m/>
  </r>
  <r>
    <x v="1913"/>
    <s v="     "/>
    <d v="2018-07-07T00:00:00"/>
    <d v="1899-12-30T00:00:00"/>
    <s v="27"/>
    <x v="2"/>
    <s v="7"/>
    <x v="4"/>
    <d v="2018-07-07T00:00:00"/>
    <d v="1899-12-30T20:24:00"/>
    <s v="ILIS cause - &quot;Vegetation, Tree - fell into line&quot;, resulting in wire-down"/>
    <s v="     "/>
    <x v="0"/>
    <m/>
    <x v="1"/>
    <s v="N"/>
    <s v="126331"/>
    <s v="18-0057707"/>
    <m/>
    <m/>
    <m/>
    <m/>
    <s v="     "/>
    <x v="0"/>
    <x v="0"/>
    <m/>
    <x v="0"/>
    <m/>
    <s v="&lt;0.25"/>
    <m/>
    <s v="Vegetation"/>
    <x v="0"/>
    <s v="Vegetation"/>
    <s v="Contact from object"/>
    <s v="Vegetation"/>
    <m/>
    <s v="Contact - Vegetation"/>
    <s v="Conductor"/>
    <m/>
    <s v="Overhead"/>
    <m/>
    <m/>
    <m/>
    <s v="HOT WIRE DWN 1 N/OF 15553"/>
    <s v="     "/>
    <x v="0"/>
    <m/>
    <n v="35.021099999999997"/>
    <n v="-120.5"/>
    <m/>
    <s v="MESA-1103"/>
    <m/>
    <m/>
    <s v="Barren/Other"/>
    <m/>
    <m/>
    <m/>
    <m/>
    <m/>
    <m/>
    <m/>
    <s v="N"/>
    <s v="N"/>
    <m/>
    <m/>
    <s v="     "/>
    <n v="35.020788000000003"/>
    <n v="-120.500557"/>
    <s v="Jul  9 2018 12:00AM"/>
    <s v="BranchFail"/>
    <s v="Evidence of live, green Blue Gum Eucalyptus branch failure at fault location. Evidence of fire. Fire investigation will be completed 7/10/18. Discussion of removal of tree will take place 7/10/18."/>
    <s v="EUCB"/>
    <s v="80"/>
    <s v="75"/>
    <s v="16"/>
    <s v="Slight"/>
    <s v="None"/>
    <s v="N"/>
    <s v="1"/>
    <m/>
    <s v="Hillside"/>
    <s v="A"/>
    <s v="CrossArm"/>
    <s v="BareWire"/>
    <s v="0"/>
  </r>
  <r>
    <x v="1914"/>
    <s v="     "/>
    <d v="2018-07-08T00:00:00"/>
    <d v="1899-12-30T00:00:00"/>
    <s v="28"/>
    <x v="2"/>
    <s v="7"/>
    <x v="4"/>
    <d v="2018-07-08T00:00:00"/>
    <d v="1899-12-30T20:04:00"/>
    <s v="ILIS cause - &quot;Vegetation, Tree - fell into line&quot;"/>
    <s v="     "/>
    <x v="0"/>
    <m/>
    <x v="1"/>
    <s v="N"/>
    <s v="126606"/>
    <s v="18-0057794"/>
    <m/>
    <m/>
    <m/>
    <m/>
    <s v="     "/>
    <x v="0"/>
    <x v="0"/>
    <m/>
    <x v="0"/>
    <m/>
    <s v="&lt;3 meters of linear travel"/>
    <m/>
    <s v="Vegetation"/>
    <x v="0"/>
    <s v="Vegetation"/>
    <s v="Contact from object"/>
    <s v="Vegetation"/>
    <m/>
    <s v="Contact - Vegetation"/>
    <s v="Crossarm"/>
    <m/>
    <s v="Overhead"/>
    <m/>
    <m/>
    <m/>
    <s v="2427"/>
    <s v="     "/>
    <x v="0"/>
    <n v="162"/>
    <n v="39.791499999999999"/>
    <n v="-123.19799999999999"/>
    <m/>
    <s v="COVELO-1101"/>
    <m/>
    <m/>
    <s v="Agriculture"/>
    <m/>
    <m/>
    <m/>
    <m/>
    <m/>
    <m/>
    <m/>
    <s v="N"/>
    <s v="N"/>
    <m/>
    <m/>
    <s v="     "/>
    <n v="39.791488299999997"/>
    <n v="-123.19813000000001"/>
    <s v="Jul 11 2018 12:00AM"/>
    <s v="BranchFail"/>
    <s v="The outage was caused by a limb from a Black Walnut falling through the lines. A 15 DBH limb split away from the main trunk and took down limbs from 2 additional trees creating a domino effect. A small fire started below lines, but was extinguished quickly damaging only grass and wood. The tree is in good health and shows no visible defects."/>
    <s v="WALB"/>
    <s v="70"/>
    <s v="25"/>
    <s v="30"/>
    <s v="None"/>
    <s v="None"/>
    <s v="N"/>
    <s v="1"/>
    <m/>
    <s v="Valley"/>
    <s v="D"/>
    <s v="CrossArm"/>
    <s v="BareWire"/>
    <s v="7"/>
  </r>
  <r>
    <x v="1915"/>
    <s v="     "/>
    <d v="2018-07-08T00:00:00"/>
    <d v="1899-12-30T00:00:00"/>
    <s v="28"/>
    <x v="2"/>
    <s v="7"/>
    <x v="4"/>
    <d v="2018-07-08T00:00:00"/>
    <d v="1899-12-30T19:32:00"/>
    <s v="&quot;WIRE BROKE FROM WOOD PIN &amp; FELL INTO TREES CAUSING FIRE.&quot;"/>
    <s v="     "/>
    <x v="0"/>
    <m/>
    <x v="1"/>
    <s v="N"/>
    <s v="126651"/>
    <s v="18-0057783"/>
    <m/>
    <m/>
    <m/>
    <m/>
    <s v="     "/>
    <x v="0"/>
    <x v="0"/>
    <m/>
    <x v="0"/>
    <m/>
    <s v="&lt;0.25"/>
    <m/>
    <s v="Equipment - PG&amp;E"/>
    <x v="4"/>
    <s v="Equipment - PG&amp;E"/>
    <s v="All types of equipment / facility failure"/>
    <s v="Conductor"/>
    <s v="Conductor"/>
    <m/>
    <m/>
    <m/>
    <s v="Overhead"/>
    <m/>
    <s v="Conductor - Primary"/>
    <m/>
    <s v="6931"/>
    <s v="     "/>
    <x v="0"/>
    <m/>
    <n v="38.773600000000002"/>
    <n v="-122.062"/>
    <m/>
    <s v="MADISON-2101"/>
    <m/>
    <m/>
    <s v="Agriculture"/>
    <m/>
    <m/>
    <m/>
    <m/>
    <m/>
    <m/>
    <m/>
    <s v="N"/>
    <s v="N"/>
    <m/>
    <m/>
    <s v="     "/>
    <m/>
    <m/>
    <m/>
    <m/>
    <m/>
    <m/>
    <m/>
    <m/>
    <m/>
    <m/>
    <m/>
    <m/>
    <m/>
    <m/>
    <m/>
    <m/>
    <m/>
    <m/>
    <m/>
  </r>
  <r>
    <x v="1916"/>
    <s v="     "/>
    <d v="2018-07-09T00:00:00"/>
    <d v="1899-12-30T00:00:00"/>
    <s v="28"/>
    <x v="2"/>
    <s v="7"/>
    <x v="4"/>
    <d v="2018-07-09T00:00:00"/>
    <d v="1899-12-30T07:27:00"/>
    <s v="ILIS cause - &quot;Animal, Bird found&quot; / &quot;THERE WAS A TURKEY FOUND... HIT LINE AND... STARTED SMALL GRASS FIRE&quot;"/>
    <s v="     "/>
    <x v="0"/>
    <m/>
    <x v="1"/>
    <s v="N"/>
    <s v="126797"/>
    <s v="18-0057904"/>
    <m/>
    <m/>
    <m/>
    <m/>
    <s v="     "/>
    <x v="0"/>
    <x v="0"/>
    <m/>
    <x v="0"/>
    <m/>
    <s v="Structure-PG&amp;E only"/>
    <m/>
    <s v="Contact - 3rd Party"/>
    <x v="3"/>
    <s v="Contact - 3rd Party"/>
    <s v="Contact from object"/>
    <s v="Contact - 3rd Party"/>
    <m/>
    <s v="Contact - 3rd Party"/>
    <s v="Fuse"/>
    <m/>
    <s v="Overhead"/>
    <m/>
    <m/>
    <m/>
    <s v="45241"/>
    <s v="     "/>
    <x v="2"/>
    <n v="510"/>
    <n v="35.078499999999998"/>
    <n v="-120.395"/>
    <m/>
    <s v="SANTA-MARIA-1108"/>
    <m/>
    <m/>
    <s v="Hardwood Woodland"/>
    <m/>
    <m/>
    <m/>
    <m/>
    <m/>
    <m/>
    <m/>
    <s v="N"/>
    <s v="N"/>
    <m/>
    <m/>
    <s v="     "/>
    <m/>
    <m/>
    <m/>
    <m/>
    <m/>
    <m/>
    <m/>
    <m/>
    <m/>
    <m/>
    <m/>
    <m/>
    <m/>
    <m/>
    <m/>
    <m/>
    <m/>
    <m/>
    <m/>
  </r>
  <r>
    <x v="1917"/>
    <s v="     "/>
    <d v="2018-07-10T00:00:00"/>
    <d v="1899-12-30T00:00:00"/>
    <s v="28"/>
    <x v="2"/>
    <s v="7"/>
    <x v="4"/>
    <d v="2018-07-10T00:00:00"/>
    <d v="1899-12-30T05:05:00"/>
    <s v="ILIS cause - &quot;Vegetation, Tree - branch fell on line&quot;, resulting in wire down"/>
    <s v="     "/>
    <x v="0"/>
    <m/>
    <x v="1"/>
    <s v="N"/>
    <s v="127725"/>
    <s v="18-0058148"/>
    <m/>
    <m/>
    <m/>
    <m/>
    <s v="     "/>
    <x v="0"/>
    <x v="0"/>
    <m/>
    <x v="0"/>
    <m/>
    <s v="&lt;0.25"/>
    <m/>
    <s v="Vegetation"/>
    <x v="0"/>
    <s v="Vegetation"/>
    <s v="Contact from object"/>
    <s v="Vegetation"/>
    <m/>
    <s v="Contact - Vegetation"/>
    <s v="Conductor"/>
    <m/>
    <s v="Overhead"/>
    <m/>
    <m/>
    <m/>
    <s v="50548"/>
    <s v="     "/>
    <x v="0"/>
    <m/>
    <n v="38.858600000000003"/>
    <n v="-121.199"/>
    <m/>
    <s v="PENRYN-1105"/>
    <m/>
    <m/>
    <s v="Urban"/>
    <m/>
    <m/>
    <m/>
    <m/>
    <m/>
    <m/>
    <m/>
    <s v="N"/>
    <s v="N"/>
    <m/>
    <m/>
    <s v="     "/>
    <n v="38.857871000000003"/>
    <n v="-121.198216"/>
    <s v="Jul 12 2018 12:00AM"/>
    <s v="BranchFail"/>
    <s v="A healthy green Eucalyptus tree broke out and landed in the lines. There was no defects or rot at the point of break. Tree broke out in the middle of a spar."/>
    <s v="EUCA"/>
    <s v="70"/>
    <s v="24"/>
    <s v="20"/>
    <s v="Slight"/>
    <s v="None"/>
    <s v="N"/>
    <s v="1"/>
    <m/>
    <s v="Valley"/>
    <s v="D"/>
    <s v="CrossArm"/>
    <s v="BareWire"/>
    <s v="3"/>
  </r>
  <r>
    <x v="1918"/>
    <s v="     "/>
    <d v="2018-07-10T00:00:00"/>
    <d v="1899-12-30T00:00:00"/>
    <s v="28"/>
    <x v="2"/>
    <s v="7"/>
    <x v="4"/>
    <m/>
    <m/>
    <s v="Sleeve on service drop burnt"/>
    <s v="     "/>
    <x v="0"/>
    <m/>
    <x v="1"/>
    <s v="N"/>
    <s v="127746"/>
    <m/>
    <m/>
    <m/>
    <m/>
    <m/>
    <s v="     "/>
    <x v="0"/>
    <x v="0"/>
    <m/>
    <x v="0"/>
    <m/>
    <s v="&lt;0.25"/>
    <m/>
    <s v="Equipment - PG&amp;E"/>
    <x v="9"/>
    <s v="Equipment - PG&amp;E"/>
    <s v="All types of equipment / facility failure"/>
    <s v="Other"/>
    <s v="Service Drop"/>
    <m/>
    <m/>
    <m/>
    <m/>
    <m/>
    <s v="Service Drop"/>
    <m/>
    <m/>
    <s v="     "/>
    <x v="2"/>
    <n v="520"/>
    <n v="37.085000000000001"/>
    <n v="-122.074"/>
    <m/>
    <s v="CAMP-EVERS-2105"/>
    <m/>
    <m/>
    <s v="Conifer Forest"/>
    <m/>
    <m/>
    <m/>
    <m/>
    <m/>
    <m/>
    <m/>
    <s v="N"/>
    <s v="N"/>
    <m/>
    <m/>
    <s v="     "/>
    <m/>
    <m/>
    <m/>
    <m/>
    <m/>
    <m/>
    <m/>
    <m/>
    <m/>
    <m/>
    <m/>
    <m/>
    <m/>
    <m/>
    <m/>
    <m/>
    <m/>
    <m/>
    <m/>
  </r>
  <r>
    <x v="1919"/>
    <s v="     "/>
    <d v="2018-07-10T00:00:00"/>
    <d v="1899-12-30T00:00:00"/>
    <s v="28"/>
    <x v="2"/>
    <s v="7"/>
    <x v="4"/>
    <d v="2018-07-10T00:00:00"/>
    <d v="1899-12-30T18:58:00"/>
    <s v="ILIS cause - &quot; 3rd Party, Vehicle &quot;"/>
    <s v="     "/>
    <x v="0"/>
    <m/>
    <x v="1"/>
    <s v="N"/>
    <s v="128460"/>
    <s v="18-0058583"/>
    <m/>
    <m/>
    <m/>
    <m/>
    <s v="     "/>
    <x v="0"/>
    <x v="0"/>
    <m/>
    <x v="0"/>
    <m/>
    <s v="&lt;3 meters of linear travel"/>
    <m/>
    <s v="Contact - 3rd Party"/>
    <x v="8"/>
    <s v="Contact - 3rd Party"/>
    <s v="Contact from object"/>
    <s v="Contact - Vehicle"/>
    <m/>
    <s v="Contact - Vehicle"/>
    <s v="Pole"/>
    <m/>
    <s v="Overhead"/>
    <m/>
    <m/>
    <m/>
    <s v="1105/2"/>
    <s v="     "/>
    <x v="0"/>
    <m/>
    <n v="40.150199999999998"/>
    <n v="-122.316"/>
    <m/>
    <m/>
    <m/>
    <m/>
    <s v="Hardwood Woodland"/>
    <m/>
    <m/>
    <m/>
    <m/>
    <m/>
    <m/>
    <m/>
    <s v="N"/>
    <s v="N"/>
    <m/>
    <m/>
    <s v="     "/>
    <m/>
    <m/>
    <m/>
    <m/>
    <m/>
    <m/>
    <m/>
    <m/>
    <m/>
    <m/>
    <m/>
    <m/>
    <m/>
    <m/>
    <m/>
    <m/>
    <m/>
    <m/>
    <m/>
  </r>
  <r>
    <x v="1920"/>
    <s v="     "/>
    <d v="2018-07-11T00:00:00"/>
    <d v="1899-12-30T00:00:00"/>
    <s v="28"/>
    <x v="2"/>
    <s v="7"/>
    <x v="4"/>
    <d v="2018-07-11T00:00:00"/>
    <d v="1899-12-30T10:10:00"/>
    <s v="FLASHED TRANSFORMER, causing pole to burn at base"/>
    <s v="     "/>
    <x v="0"/>
    <m/>
    <x v="1"/>
    <s v="N"/>
    <s v="128985"/>
    <s v="18-0058772"/>
    <m/>
    <m/>
    <m/>
    <m/>
    <s v="     "/>
    <x v="0"/>
    <x v="0"/>
    <m/>
    <x v="0"/>
    <m/>
    <s v="&lt;0.25"/>
    <m/>
    <s v="Equipment - PG&amp;E"/>
    <x v="13"/>
    <s v="Equipment - PG&amp;E"/>
    <s v="All types of equipment / facility failure"/>
    <s v="Transformer"/>
    <s v="Transformer"/>
    <m/>
    <m/>
    <m/>
    <s v="Overhead"/>
    <m/>
    <s v="Transformer"/>
    <m/>
    <s v="OJ 4P E/OF MTR #1006940952"/>
    <s v="     "/>
    <x v="2"/>
    <m/>
    <n v="37.072499999999998"/>
    <n v="-120.949"/>
    <m/>
    <s v="WRIGHT-1110"/>
    <m/>
    <m/>
    <s v="Herbaceous"/>
    <m/>
    <m/>
    <m/>
    <m/>
    <m/>
    <m/>
    <m/>
    <s v="N"/>
    <s v="N"/>
    <m/>
    <m/>
    <s v="     "/>
    <m/>
    <m/>
    <m/>
    <m/>
    <m/>
    <m/>
    <m/>
    <m/>
    <m/>
    <m/>
    <m/>
    <m/>
    <m/>
    <m/>
    <m/>
    <m/>
    <m/>
    <m/>
    <m/>
  </r>
  <r>
    <x v="1921"/>
    <s v="     "/>
    <d v="2018-07-11T00:00:00"/>
    <d v="1899-12-30T00:00:00"/>
    <s v="28"/>
    <x v="2"/>
    <s v="7"/>
    <x v="4"/>
    <m/>
    <m/>
    <s v="vehicle contact"/>
    <s v="     "/>
    <x v="4"/>
    <m/>
    <x v="1"/>
    <s v="N"/>
    <m/>
    <m/>
    <s v="INT-11195"/>
    <m/>
    <m/>
    <m/>
    <s v="     "/>
    <x v="0"/>
    <x v="0"/>
    <m/>
    <x v="2"/>
    <m/>
    <s v="Unknown"/>
    <m/>
    <s v="Contact - 3rd Party"/>
    <x v="8"/>
    <s v="Contact - 3rd Party"/>
    <s v="Contact from object"/>
    <s v="Contact - Vehicle"/>
    <m/>
    <s v="Contact - Vehicle"/>
    <s v="Pole"/>
    <m/>
    <m/>
    <m/>
    <m/>
    <m/>
    <m/>
    <s v="     "/>
    <x v="0"/>
    <m/>
    <n v="37.7104"/>
    <n v="-121.473"/>
    <m/>
    <m/>
    <m/>
    <m/>
    <s v="Herbaceous"/>
    <m/>
    <m/>
    <m/>
    <m/>
    <m/>
    <m/>
    <m/>
    <s v="N"/>
    <s v="N"/>
    <m/>
    <m/>
    <s v="     "/>
    <m/>
    <m/>
    <m/>
    <m/>
    <m/>
    <m/>
    <m/>
    <m/>
    <m/>
    <m/>
    <m/>
    <m/>
    <m/>
    <m/>
    <m/>
    <m/>
    <m/>
    <m/>
    <m/>
  </r>
  <r>
    <x v="1922"/>
    <s v="     "/>
    <d v="2018-07-13T00:00:00"/>
    <d v="1899-12-30T00:00:00"/>
    <s v="28"/>
    <x v="2"/>
    <s v="7"/>
    <x v="4"/>
    <d v="2018-07-13T00:00:00"/>
    <d v="1899-12-30T15:45:00"/>
    <s v="Vegetation, Tree - fell into line.  Broken pole top &amp; 2 spans down"/>
    <s v="     "/>
    <x v="0"/>
    <m/>
    <x v="1"/>
    <s v="N"/>
    <s v="130991"/>
    <s v="18-0059601"/>
    <m/>
    <m/>
    <m/>
    <m/>
    <s v="     "/>
    <x v="0"/>
    <x v="0"/>
    <m/>
    <x v="0"/>
    <m/>
    <s v="&lt;0.25"/>
    <m/>
    <s v="Vegetation"/>
    <x v="0"/>
    <s v="Vegetation"/>
    <s v="Contact from object"/>
    <s v="Vegetation"/>
    <m/>
    <s v="Contact - Vegetation"/>
    <s v="Pole"/>
    <m/>
    <s v="Overhead"/>
    <m/>
    <m/>
    <m/>
    <s v="38864"/>
    <s v="     "/>
    <x v="0"/>
    <n v="246"/>
    <n v="40.4831"/>
    <n v="-122.32299999999999"/>
    <m/>
    <s v="JESSUP-1103"/>
    <m/>
    <m/>
    <s v="Urban"/>
    <m/>
    <m/>
    <m/>
    <m/>
    <m/>
    <m/>
    <m/>
    <s v="N"/>
    <s v="N"/>
    <m/>
    <m/>
    <s v="     "/>
    <m/>
    <m/>
    <s v="Jul 17 2018 12:00AM"/>
    <s v="BranchFail"/>
    <s v="Large mature Valley Oak branch failed approximately 8ft above union. Evidence of external and internal defects present."/>
    <s v="OAK"/>
    <s v="75"/>
    <s v="51"/>
    <s v="18"/>
    <s v="Slight"/>
    <s v="Slight"/>
    <s v="N"/>
    <s v="1"/>
    <m/>
    <s v="Valley"/>
    <s v="D"/>
    <s v="CrossArm"/>
    <s v="BareWire"/>
    <s v="5"/>
  </r>
  <r>
    <x v="1923"/>
    <s v="     "/>
    <d v="2018-07-13T00:00:00"/>
    <d v="1899-12-30T00:00:00"/>
    <s v="28"/>
    <x v="2"/>
    <s v="7"/>
    <x v="4"/>
    <d v="2018-07-13T00:00:00"/>
    <d v="1899-12-30T10:59:00"/>
    <s v="tree fell broke /burnt arm started fire base of pole"/>
    <s v="     "/>
    <x v="0"/>
    <m/>
    <x v="1"/>
    <s v="N"/>
    <s v="130642"/>
    <s v="18-0059522"/>
    <m/>
    <m/>
    <m/>
    <m/>
    <s v="     "/>
    <x v="0"/>
    <x v="0"/>
    <m/>
    <x v="0"/>
    <m/>
    <s v="&lt;0.25"/>
    <m/>
    <s v="Vegetation"/>
    <x v="0"/>
    <s v="Vegetation"/>
    <s v="Contact from object"/>
    <s v="Vegetation"/>
    <m/>
    <s v="Contact - Vegetation"/>
    <s v="Pole"/>
    <m/>
    <s v="Overhead"/>
    <m/>
    <m/>
    <m/>
    <s v="7523"/>
    <s v="     "/>
    <x v="1"/>
    <n v="140"/>
    <n v="39.483600000000003"/>
    <n v="-123.792"/>
    <m/>
    <s v="FORT-BRAGG-A-1104"/>
    <m/>
    <m/>
    <s v="Barren/Other"/>
    <m/>
    <m/>
    <m/>
    <m/>
    <m/>
    <m/>
    <m/>
    <s v="N"/>
    <s v="N"/>
    <m/>
    <m/>
    <s v="     "/>
    <m/>
    <m/>
    <s v="Jul 13 2018  3:30PM"/>
    <s v="Unverified"/>
    <s v="7/16 I found the location of the outage but could not find evidence of a vegetation caused outage. I left a voicemail for the t-man requesting further information and did not receive a call back. Update 7/17 T-man responded and stated that a small tanoak had broke and fell into the lines it had been removed/burned by the time I arrived."/>
    <m/>
    <m/>
    <m/>
    <m/>
    <m/>
    <m/>
    <m/>
    <m/>
    <m/>
    <m/>
    <m/>
    <m/>
    <m/>
    <m/>
  </r>
  <r>
    <x v="1924"/>
    <s v="     "/>
    <d v="2018-07-13T00:00:00"/>
    <d v="1899-12-30T00:00:00"/>
    <s v="28"/>
    <x v="2"/>
    <s v="7"/>
    <x v="4"/>
    <m/>
    <m/>
    <s v="From TR tag, appears crew was sent on site but request was later canceled by FD"/>
    <s v="     "/>
    <x v="0"/>
    <m/>
    <x v="1"/>
    <s v="N"/>
    <m/>
    <m/>
    <m/>
    <m/>
    <m/>
    <m/>
    <s v="     "/>
    <x v="0"/>
    <x v="0"/>
    <m/>
    <x v="0"/>
    <m/>
    <s v="&lt;3 meters of linear travel"/>
    <m/>
    <s v="No Fire"/>
    <x v="1"/>
    <s v="No Fire"/>
    <s v="No Fire"/>
    <s v="Other"/>
    <m/>
    <m/>
    <m/>
    <m/>
    <m/>
    <m/>
    <m/>
    <m/>
    <m/>
    <s v="     "/>
    <x v="0"/>
    <m/>
    <n v="37.099699999999999"/>
    <n v="-120.836"/>
    <m/>
    <m/>
    <m/>
    <m/>
    <s v="Urban"/>
    <m/>
    <m/>
    <m/>
    <m/>
    <m/>
    <m/>
    <m/>
    <s v="N"/>
    <s v="N"/>
    <m/>
    <m/>
    <s v="     "/>
    <m/>
    <m/>
    <m/>
    <m/>
    <m/>
    <m/>
    <m/>
    <m/>
    <m/>
    <m/>
    <m/>
    <m/>
    <m/>
    <m/>
    <m/>
    <m/>
    <m/>
    <m/>
    <m/>
  </r>
  <r>
    <x v="1925"/>
    <s v="     "/>
    <d v="2018-07-13T00:00:00"/>
    <d v="1899-12-30T00:00:00"/>
    <s v="28"/>
    <x v="2"/>
    <s v="7"/>
    <x v="4"/>
    <d v="2018-07-13T00:00:00"/>
    <d v="1899-12-30T18:51:00"/>
    <s v="Veg fire and wire-down"/>
    <s v="     "/>
    <x v="0"/>
    <m/>
    <x v="1"/>
    <s v="N"/>
    <s v="131106"/>
    <s v="18-0059672"/>
    <m/>
    <m/>
    <m/>
    <m/>
    <s v="     "/>
    <x v="0"/>
    <x v="0"/>
    <m/>
    <x v="0"/>
    <m/>
    <s v="&lt;0.25"/>
    <m/>
    <s v="Equipment - PG&amp;E"/>
    <x v="4"/>
    <s v="Equipment - PG&amp;E"/>
    <s v="All types of equipment / facility failure"/>
    <s v="Conductor"/>
    <s v="Conductor"/>
    <m/>
    <m/>
    <m/>
    <s v="Overhead"/>
    <m/>
    <s v="Conductor - Primary"/>
    <m/>
    <s v="WIRE DOWN"/>
    <s v="     "/>
    <x v="0"/>
    <m/>
    <n v="39.779499999999999"/>
    <n v="-122.148"/>
    <m/>
    <s v="GLENN-1101"/>
    <m/>
    <m/>
    <s v="Agriculture"/>
    <m/>
    <m/>
    <m/>
    <m/>
    <m/>
    <m/>
    <m/>
    <s v="N"/>
    <s v="N"/>
    <m/>
    <m/>
    <s v="     "/>
    <m/>
    <m/>
    <m/>
    <m/>
    <m/>
    <m/>
    <m/>
    <m/>
    <m/>
    <m/>
    <m/>
    <m/>
    <m/>
    <m/>
    <m/>
    <m/>
    <m/>
    <m/>
    <m/>
  </r>
  <r>
    <x v="1926"/>
    <s v="     "/>
    <d v="2018-07-14T00:00:00"/>
    <d v="1899-12-30T00:00:00"/>
    <s v="28"/>
    <x v="2"/>
    <s v="7"/>
    <x v="4"/>
    <d v="2018-07-14T00:00:00"/>
    <d v="1899-12-30T12:56:00"/>
    <s v="ILIS cause - &quot; Vegetation, Tree - branch fell on line &quot;"/>
    <s v="     "/>
    <x v="0"/>
    <m/>
    <x v="1"/>
    <s v="N"/>
    <s v="131647"/>
    <s v="18-0059841"/>
    <m/>
    <m/>
    <m/>
    <m/>
    <s v="     "/>
    <x v="0"/>
    <x v="0"/>
    <m/>
    <x v="0"/>
    <m/>
    <s v="&lt;0.25"/>
    <m/>
    <s v="Vegetation"/>
    <x v="0"/>
    <s v="Vegetation"/>
    <s v="Contact from object"/>
    <s v="Vegetation"/>
    <m/>
    <s v="Contact - Vegetation"/>
    <s v="Conductor"/>
    <m/>
    <s v="Overhead"/>
    <m/>
    <m/>
    <m/>
    <s v="4563"/>
    <s v="     "/>
    <x v="1"/>
    <n v="300"/>
    <n v="39.209299999999999"/>
    <n v="-121.197"/>
    <m/>
    <s v="NARROWS-2105"/>
    <m/>
    <m/>
    <s v="Hardwood Woodland"/>
    <m/>
    <m/>
    <m/>
    <m/>
    <m/>
    <m/>
    <m/>
    <s v="N"/>
    <s v="N"/>
    <m/>
    <m/>
    <s v="     "/>
    <n v="39.209099999999999"/>
    <n v="-121.19698"/>
    <s v="Jul 16 2018 12:00AM"/>
    <s v="BranchFail"/>
    <s v="Over mature, green Valley Oak branch failed due to water uptake and internal damage due to boring ants. Branch fell across both phases causing outage"/>
    <s v="OAKV"/>
    <s v="65"/>
    <s v="18"/>
    <s v="25"/>
    <s v="Moderate"/>
    <s v="None"/>
    <s v="N"/>
    <s v="1"/>
    <m/>
    <s v="Creek"/>
    <s v="A"/>
    <s v="CrossArm"/>
    <s v="BareWire"/>
    <s v="3"/>
  </r>
  <r>
    <x v="1927"/>
    <s v="     "/>
    <d v="2018-07-14T00:00:00"/>
    <d v="1899-12-30T00:00:00"/>
    <s v="28"/>
    <x v="2"/>
    <s v="7"/>
    <x v="4"/>
    <d v="2018-07-14T00:00:00"/>
    <d v="1899-12-30T12:40:00"/>
    <s v="car pole"/>
    <s v="     "/>
    <x v="0"/>
    <m/>
    <x v="1"/>
    <s v="N"/>
    <s v="131638"/>
    <s v="18-0059799"/>
    <m/>
    <m/>
    <m/>
    <m/>
    <s v="     "/>
    <x v="0"/>
    <x v="0"/>
    <m/>
    <x v="0"/>
    <m/>
    <s v="&lt;0.25"/>
    <m/>
    <s v="Contact - 3rd Party"/>
    <x v="8"/>
    <s v="Contact - 3rd Party"/>
    <s v="Contact from object"/>
    <s v="Contact - Vehicle"/>
    <m/>
    <s v="Contact - Vehicle"/>
    <s v="Pole"/>
    <m/>
    <s v="Overhead"/>
    <m/>
    <m/>
    <m/>
    <s v="24550"/>
    <s v="     "/>
    <x v="1"/>
    <n v="180"/>
    <n v="38.579099999999997"/>
    <n v="-122.879"/>
    <m/>
    <s v="FITCH-MOUNTAIN-1113"/>
    <m/>
    <m/>
    <s v="Hardwood Forest"/>
    <m/>
    <m/>
    <m/>
    <m/>
    <m/>
    <m/>
    <m/>
    <s v="N"/>
    <s v="N"/>
    <m/>
    <m/>
    <s v="     "/>
    <m/>
    <m/>
    <m/>
    <m/>
    <m/>
    <m/>
    <m/>
    <m/>
    <m/>
    <m/>
    <m/>
    <m/>
    <m/>
    <m/>
    <m/>
    <m/>
    <m/>
    <m/>
    <m/>
  </r>
  <r>
    <x v="1928"/>
    <s v="     "/>
    <d v="2018-07-14T00:00:00"/>
    <d v="1899-12-30T00:00:00"/>
    <s v="28"/>
    <x v="2"/>
    <s v="7"/>
    <x v="4"/>
    <d v="2018-07-14T00:00:00"/>
    <d v="1899-12-30T11:34:00"/>
    <m/>
    <s v="     "/>
    <x v="0"/>
    <m/>
    <x v="1"/>
    <s v="N"/>
    <s v="131596"/>
    <s v="18-0059821"/>
    <m/>
    <m/>
    <m/>
    <m/>
    <s v="     "/>
    <x v="0"/>
    <x v="0"/>
    <m/>
    <x v="0"/>
    <m/>
    <s v="&lt;0.25"/>
    <m/>
    <s v="Equipment - PG&amp;E"/>
    <x v="2"/>
    <s v="Equipment - PG&amp;E"/>
    <s v="All types of equipment / facility failure"/>
    <s v="Pole"/>
    <s v="Pole"/>
    <m/>
    <m/>
    <m/>
    <s v="Overhead"/>
    <m/>
    <s v="Pole"/>
    <m/>
    <s v="OJ FEEDING TRANSF 218429526851"/>
    <s v="     "/>
    <x v="1"/>
    <n v="180"/>
    <n v="38.400300000000001"/>
    <n v="-122.551"/>
    <m/>
    <s v="DUNBAR-1101"/>
    <m/>
    <m/>
    <s v="Hardwood Forest"/>
    <m/>
    <m/>
    <m/>
    <m/>
    <m/>
    <m/>
    <m/>
    <s v="N"/>
    <s v="N"/>
    <m/>
    <m/>
    <s v="     "/>
    <m/>
    <m/>
    <m/>
    <m/>
    <m/>
    <m/>
    <m/>
    <m/>
    <m/>
    <m/>
    <m/>
    <m/>
    <m/>
    <m/>
    <m/>
    <m/>
    <m/>
    <m/>
    <m/>
  </r>
  <r>
    <x v="1929"/>
    <s v="     "/>
    <d v="2018-07-14T00:00:00"/>
    <d v="1899-12-30T00:00:00"/>
    <s v="28"/>
    <x v="2"/>
    <s v="7"/>
    <x v="4"/>
    <d v="2018-07-14T00:00:00"/>
    <d v="1899-12-30T14:44:00"/>
    <s v="ILIS cause - &quot;Vegetation, Tree - fell into line&quot;"/>
    <s v="     "/>
    <x v="0"/>
    <m/>
    <x v="1"/>
    <s v="N"/>
    <s v="131699"/>
    <s v="18-0059847"/>
    <m/>
    <m/>
    <m/>
    <m/>
    <s v="     "/>
    <x v="0"/>
    <x v="0"/>
    <m/>
    <x v="0"/>
    <m/>
    <s v="&lt;0.25"/>
    <m/>
    <s v="Vegetation"/>
    <x v="0"/>
    <s v="Vegetation"/>
    <s v="Contact from object"/>
    <s v="Vegetation"/>
    <m/>
    <s v="Contact - Vegetation"/>
    <s v="Conductor"/>
    <m/>
    <s v="Overhead"/>
    <m/>
    <m/>
    <m/>
    <s v="37455"/>
    <s v="     "/>
    <x v="1"/>
    <n v="300"/>
    <n v="38.959000000000003"/>
    <n v="-121.241"/>
    <m/>
    <s v="LINCOLN-1104"/>
    <m/>
    <m/>
    <s v="Hardwood Woodland"/>
    <m/>
    <m/>
    <m/>
    <m/>
    <m/>
    <m/>
    <m/>
    <s v="N"/>
    <s v="N"/>
    <m/>
    <m/>
    <s v="     "/>
    <n v="38.952500000000001"/>
    <n v="-121.24682"/>
    <s v="Jul 16 2018 12:00AM"/>
    <s v="BranchFail"/>
    <s v="Healthy green Live Oak tree had large 16&quot; Dia X 30ft long green limb break out and fall into the 12kV lines do to sudden limb drop in 100+ degree temps. Limb had modarate included bark @ breaking point slight rot &amp; fungus present inside of log @ breaking point.  Small 25ft X 55ft grass fire was ignited @ location."/>
    <s v="OAKL"/>
    <s v="55"/>
    <s v="28"/>
    <s v="18"/>
    <s v="Moderate"/>
    <s v="None"/>
    <s v="N"/>
    <s v="1"/>
    <m/>
    <s v="Valley"/>
    <s v="A"/>
    <s v="CrossArm"/>
    <s v="BareWire"/>
    <s v="3"/>
  </r>
  <r>
    <x v="1930"/>
    <s v="     "/>
    <d v="2018-07-14T00:00:00"/>
    <d v="1899-12-30T00:00:00"/>
    <s v="28"/>
    <x v="2"/>
    <s v="7"/>
    <x v="4"/>
    <d v="2018-07-14T00:00:00"/>
    <d v="1899-12-30T21:38:00"/>
    <s v="ILIS cause - &quot;Animal, Other&quot; / &quot;BULL RUBBED AGAINST POLE &amp; WIRES SLAPPED TOGETHER&quot;, causing wire-down"/>
    <s v="     "/>
    <x v="0"/>
    <m/>
    <x v="1"/>
    <s v="N"/>
    <s v="131997"/>
    <s v="18-0059900"/>
    <m/>
    <m/>
    <m/>
    <m/>
    <s v="     "/>
    <x v="0"/>
    <x v="0"/>
    <m/>
    <x v="0"/>
    <m/>
    <s v="10-99"/>
    <m/>
    <s v="Contact - Animal - Other"/>
    <x v="6"/>
    <s v="Contact - Animal"/>
    <s v="Contact from object"/>
    <s v="Contact - Animal"/>
    <m/>
    <s v="Contact - Animal"/>
    <s v="Conductor"/>
    <m/>
    <s v="Overhead"/>
    <m/>
    <m/>
    <m/>
    <s v="2012"/>
    <s v="     "/>
    <x v="1"/>
    <n v="507"/>
    <n v="36.331400000000002"/>
    <n v="-121.883"/>
    <m/>
    <s v="OTTER-1102"/>
    <m/>
    <m/>
    <s v="Herbaceous"/>
    <n v="10"/>
    <m/>
    <m/>
    <m/>
    <m/>
    <m/>
    <m/>
    <s v="N"/>
    <s v="N"/>
    <m/>
    <m/>
    <s v="     "/>
    <m/>
    <m/>
    <m/>
    <m/>
    <m/>
    <m/>
    <m/>
    <m/>
    <m/>
    <m/>
    <m/>
    <m/>
    <m/>
    <m/>
    <m/>
    <m/>
    <m/>
    <m/>
    <m/>
  </r>
  <r>
    <x v="1931"/>
    <s v="     "/>
    <d v="2018-07-14T00:00:00"/>
    <d v="1899-12-30T00:00:00"/>
    <s v="28"/>
    <x v="2"/>
    <s v="7"/>
    <x v="4"/>
    <d v="2018-07-14T00:00:00"/>
    <d v="1899-12-30T15:58:00"/>
    <s v="melted connection/fuse blown-failed"/>
    <s v="     "/>
    <x v="0"/>
    <m/>
    <x v="1"/>
    <s v="N"/>
    <s v="131778"/>
    <s v="18-0059855"/>
    <m/>
    <m/>
    <m/>
    <m/>
    <s v="     "/>
    <x v="0"/>
    <x v="0"/>
    <m/>
    <x v="0"/>
    <m/>
    <s v="&lt;3 meters of linear travel"/>
    <m/>
    <s v="Equipment - PG&amp;E"/>
    <x v="9"/>
    <s v="Equipment - PG&amp;E"/>
    <s v="All types of equipment / facility failure"/>
    <s v="Other"/>
    <s v="Splice/Clamp/Connector"/>
    <m/>
    <m/>
    <m/>
    <s v="Overhead"/>
    <m/>
    <s v="Splice/Clamp/Connector"/>
    <m/>
    <s v="14089"/>
    <s v="     "/>
    <x v="1"/>
    <m/>
    <n v="35.428100000000001"/>
    <n v="-119.059"/>
    <m/>
    <s v="KERN-OIL-1109"/>
    <m/>
    <m/>
    <s v="Urban"/>
    <m/>
    <m/>
    <m/>
    <m/>
    <m/>
    <m/>
    <m/>
    <s v="N"/>
    <s v="N"/>
    <m/>
    <m/>
    <s v="     "/>
    <m/>
    <m/>
    <m/>
    <m/>
    <m/>
    <m/>
    <m/>
    <m/>
    <m/>
    <m/>
    <m/>
    <m/>
    <m/>
    <m/>
    <m/>
    <m/>
    <m/>
    <m/>
    <m/>
  </r>
  <r>
    <x v="1932"/>
    <s v="     "/>
    <d v="2018-07-14T00:00:00"/>
    <d v="1899-12-30T00:00:00"/>
    <s v="28"/>
    <x v="2"/>
    <s v="7"/>
    <x v="4"/>
    <d v="2018-07-14T00:00:00"/>
    <d v="1899-12-30T15:01:00"/>
    <s v="CASTILLO RPTS 8 S/OF SW 6535 PRIMARY WIRE DOWN 1 PHASE 3-SPANS, STARTED FIRE"/>
    <s v="     "/>
    <x v="0"/>
    <m/>
    <x v="1"/>
    <s v="N"/>
    <s v="131770"/>
    <s v="18-0059849"/>
    <m/>
    <m/>
    <m/>
    <m/>
    <s v="     "/>
    <x v="0"/>
    <x v="0"/>
    <m/>
    <x v="0"/>
    <m/>
    <s v="0.26-9.99"/>
    <m/>
    <s v="Equipment - PG&amp;E"/>
    <x v="4"/>
    <s v="Equipment - PG&amp;E"/>
    <s v="All types of equipment / facility failure"/>
    <s v="Conductor"/>
    <s v="Conductor"/>
    <m/>
    <m/>
    <m/>
    <s v="Overhead"/>
    <m/>
    <s v="Conductor - Primary"/>
    <m/>
    <s v="WIRE DOWN 8 S/OF 6535"/>
    <s v="     "/>
    <x v="1"/>
    <m/>
    <n v="37.838700000000003"/>
    <n v="-121.017"/>
    <m/>
    <s v="VALLEY-HOME-1704"/>
    <m/>
    <m/>
    <s v="Herbaceous"/>
    <m/>
    <m/>
    <m/>
    <m/>
    <m/>
    <m/>
    <m/>
    <s v="N"/>
    <s v="N"/>
    <m/>
    <m/>
    <s v="     "/>
    <m/>
    <m/>
    <m/>
    <m/>
    <m/>
    <m/>
    <m/>
    <m/>
    <m/>
    <m/>
    <m/>
    <m/>
    <m/>
    <m/>
    <m/>
    <m/>
    <m/>
    <m/>
    <m/>
  </r>
  <r>
    <x v="1933"/>
    <s v="     "/>
    <d v="2018-07-15T00:00:00"/>
    <d v="1899-12-30T00:00:00"/>
    <s v="29"/>
    <x v="2"/>
    <s v="7"/>
    <x v="4"/>
    <d v="2018-07-15T00:00:00"/>
    <d v="1899-12-30T10:06:00"/>
    <s v="ILIS cause - &quot;Animal, Bird found&quot;"/>
    <s v="     "/>
    <x v="0"/>
    <m/>
    <x v="1"/>
    <s v="N"/>
    <s v="132172"/>
    <s v="18-0059940"/>
    <m/>
    <m/>
    <m/>
    <m/>
    <s v="     "/>
    <x v="0"/>
    <x v="0"/>
    <m/>
    <x v="0"/>
    <m/>
    <s v="0.26-9.99"/>
    <m/>
    <s v="Contact - Animal - Bird"/>
    <x v="6"/>
    <s v="Contact - Bird"/>
    <s v="Contact from object"/>
    <s v="Contact - Animal"/>
    <m/>
    <s v="Contact - Animal"/>
    <s v="Conductor"/>
    <m/>
    <s v="Overhead"/>
    <m/>
    <m/>
    <m/>
    <s v="1107/2"/>
    <s v="     "/>
    <x v="0"/>
    <m/>
    <n v="35.530099999999997"/>
    <n v="-119.072"/>
    <m/>
    <s v="LERDO-1107"/>
    <m/>
    <m/>
    <s v="Desert Shrub"/>
    <m/>
    <m/>
    <m/>
    <m/>
    <m/>
    <m/>
    <m/>
    <s v="N"/>
    <s v="N"/>
    <m/>
    <m/>
    <s v="     "/>
    <m/>
    <m/>
    <m/>
    <m/>
    <m/>
    <m/>
    <m/>
    <m/>
    <m/>
    <m/>
    <m/>
    <m/>
    <m/>
    <m/>
    <m/>
    <m/>
    <m/>
    <m/>
    <m/>
  </r>
  <r>
    <x v="1934"/>
    <s v="     "/>
    <d v="2018-07-16T00:00:00"/>
    <d v="1899-12-30T00:00:00"/>
    <s v="29"/>
    <x v="2"/>
    <s v="7"/>
    <x v="4"/>
    <d v="2018-07-16T00:00:00"/>
    <d v="1899-12-30T12:57:00"/>
    <s v="Per ILIS, appears that capacitor was on fire"/>
    <s v="     "/>
    <x v="0"/>
    <m/>
    <x v="1"/>
    <s v="N"/>
    <s v="132799"/>
    <s v="18-0060227"/>
    <m/>
    <m/>
    <m/>
    <m/>
    <s v="     "/>
    <x v="0"/>
    <x v="0"/>
    <m/>
    <x v="0"/>
    <m/>
    <s v="&lt;0.25"/>
    <m/>
    <s v="Equipment - PG&amp;E"/>
    <x v="11"/>
    <s v="Equipment - PG&amp;E"/>
    <s v="All types of equipment / facility failure"/>
    <s v="Capacitor Bank"/>
    <s v="Capacitor Bank"/>
    <m/>
    <m/>
    <m/>
    <s v="Overhead"/>
    <m/>
    <s v="Capacitor Bank"/>
    <m/>
    <s v="2109/2"/>
    <s v="     "/>
    <x v="0"/>
    <m/>
    <n v="35.574599999999997"/>
    <n v="-120.61"/>
    <m/>
    <s v="TEMPLETON-2109"/>
    <m/>
    <m/>
    <s v="Agriculture"/>
    <m/>
    <m/>
    <m/>
    <m/>
    <m/>
    <m/>
    <m/>
    <s v="N"/>
    <s v="N"/>
    <m/>
    <m/>
    <s v="     "/>
    <m/>
    <m/>
    <m/>
    <m/>
    <m/>
    <m/>
    <m/>
    <m/>
    <m/>
    <m/>
    <m/>
    <m/>
    <m/>
    <m/>
    <m/>
    <m/>
    <m/>
    <m/>
    <m/>
  </r>
  <r>
    <x v="1935"/>
    <s v="     "/>
    <d v="2018-07-17T00:00:00"/>
    <d v="1899-12-30T00:00:00"/>
    <s v="29"/>
    <x v="2"/>
    <s v="7"/>
    <x v="4"/>
    <m/>
    <m/>
    <s v="Based on T-men remarks, assuming that jumper was damaged because of bird feather contact"/>
    <s v="     "/>
    <x v="0"/>
    <m/>
    <x v="1"/>
    <s v="N"/>
    <s v="133997"/>
    <m/>
    <m/>
    <m/>
    <m/>
    <m/>
    <s v="     "/>
    <x v="0"/>
    <x v="0"/>
    <m/>
    <x v="0"/>
    <m/>
    <s v="&lt;0.25"/>
    <m/>
    <s v="Equipment - PG&amp;E"/>
    <x v="9"/>
    <s v="Equipment - PG&amp;E"/>
    <s v="All types of equipment / facility failure"/>
    <s v="Other"/>
    <s v="Jumper"/>
    <m/>
    <m/>
    <m/>
    <m/>
    <m/>
    <s v="Jumper"/>
    <m/>
    <m/>
    <s v="     "/>
    <x v="2"/>
    <n v="175"/>
    <n v="39.008800000000001"/>
    <n v="-122.875"/>
    <m/>
    <s v="CLEAR-LAKE-1101"/>
    <m/>
    <m/>
    <s v="Agriculture"/>
    <m/>
    <m/>
    <m/>
    <m/>
    <m/>
    <m/>
    <m/>
    <s v="N"/>
    <s v="N"/>
    <m/>
    <m/>
    <s v="     "/>
    <m/>
    <m/>
    <m/>
    <m/>
    <m/>
    <m/>
    <m/>
    <m/>
    <m/>
    <m/>
    <m/>
    <m/>
    <m/>
    <m/>
    <m/>
    <m/>
    <m/>
    <m/>
    <m/>
  </r>
  <r>
    <x v="1936"/>
    <s v="     "/>
    <d v="2018-07-17T00:00:00"/>
    <d v="1899-12-30T00:00:00"/>
    <s v="29"/>
    <x v="2"/>
    <s v="7"/>
    <x v="4"/>
    <d v="2018-07-17T00:00:00"/>
    <d v="1899-12-30T11:11:00"/>
    <s v="ILIS cause - &quot;Vegetation - tree fell into line&quot;"/>
    <s v="     "/>
    <x v="0"/>
    <m/>
    <x v="1"/>
    <s v="N"/>
    <s v="133764"/>
    <s v="18-0060637"/>
    <m/>
    <m/>
    <m/>
    <m/>
    <s v="     "/>
    <x v="0"/>
    <x v="0"/>
    <m/>
    <x v="0"/>
    <m/>
    <s v="&lt;0.25"/>
    <m/>
    <s v="Vegetation"/>
    <x v="0"/>
    <s v="Vegetation"/>
    <s v="Contact from object"/>
    <s v="Vegetation"/>
    <m/>
    <s v="Contact - Vegetation"/>
    <s v="Conductor"/>
    <m/>
    <s v="Overhead"/>
    <m/>
    <m/>
    <m/>
    <s v="7387"/>
    <s v="     "/>
    <x v="1"/>
    <n v="565"/>
    <n v="35.695099999999996"/>
    <n v="-120.983"/>
    <m/>
    <s v="TEMPLETON-2110"/>
    <m/>
    <m/>
    <s v="Hardwood Woodland"/>
    <m/>
    <m/>
    <m/>
    <m/>
    <m/>
    <m/>
    <m/>
    <s v="N"/>
    <s v="N"/>
    <m/>
    <m/>
    <s v="     "/>
    <n v="35.698571999999999"/>
    <n v="-120.977693"/>
    <s v="Jul 18 2018 12:00AM"/>
    <s v="TrunkFail"/>
    <s v="Evidence of live, green Coast Live Oak trunk failure at fault location. Evidence of fire. Non significant fire investigation completed 7/19/18. No further work necessary."/>
    <s v="OAKC"/>
    <s v="65"/>
    <s v="52"/>
    <s v="21"/>
    <s v="None"/>
    <s v="None"/>
    <s v="N"/>
    <s v="1"/>
    <m/>
    <s v="Hillside"/>
    <s v="A"/>
    <s v="CrossArm"/>
    <s v="BareWire"/>
    <s v="4"/>
  </r>
  <r>
    <x v="1937"/>
    <s v="     "/>
    <d v="2018-07-17T00:00:00"/>
    <d v="1899-12-30T00:00:00"/>
    <s v="29"/>
    <x v="2"/>
    <s v="7"/>
    <x v="4"/>
    <d v="2018-07-17T00:00:00"/>
    <d v="1899-12-30T05:59:00"/>
    <s v="ILIS cause - &quot;Animal, bird found&quot; / &quot;GOOSE GOT INTO THE SPAN OVER 101 ANDBURNED DOWN 2/3 SPANS&quot;"/>
    <s v="     "/>
    <x v="0"/>
    <m/>
    <x v="1"/>
    <s v="N"/>
    <s v="133435"/>
    <s v="18-0060406"/>
    <m/>
    <m/>
    <m/>
    <m/>
    <s v="     "/>
    <x v="0"/>
    <x v="0"/>
    <m/>
    <x v="0"/>
    <m/>
    <s v="&lt;3 meters of linear travel"/>
    <m/>
    <s v="Contact - Animal - Bird"/>
    <x v="6"/>
    <s v="Contact - Bird"/>
    <s v="Contact from object"/>
    <s v="Contact - Animal"/>
    <m/>
    <s v="Contact - Animal"/>
    <s v="Conductor"/>
    <m/>
    <s v="Overhead"/>
    <m/>
    <m/>
    <m/>
    <s v="1104/2"/>
    <s v="     "/>
    <x v="0"/>
    <m/>
    <n v="37.930100000000003"/>
    <n v="-122.51600000000001"/>
    <m/>
    <s v="GREENBRAE-1104"/>
    <m/>
    <m/>
    <s v="Urban"/>
    <m/>
    <m/>
    <m/>
    <m/>
    <m/>
    <m/>
    <m/>
    <s v="N"/>
    <s v="N"/>
    <m/>
    <m/>
    <s v="     "/>
    <m/>
    <m/>
    <m/>
    <m/>
    <m/>
    <m/>
    <m/>
    <m/>
    <m/>
    <m/>
    <m/>
    <m/>
    <m/>
    <m/>
    <m/>
    <m/>
    <m/>
    <m/>
    <m/>
  </r>
  <r>
    <x v="1938"/>
    <s v="     "/>
    <d v="2018-07-17T00:00:00"/>
    <d v="1899-12-30T00:00:00"/>
    <s v="29"/>
    <x v="2"/>
    <s v="7"/>
    <x v="4"/>
    <d v="2018-07-17T00:00:00"/>
    <d v="1899-12-30T19:40:00"/>
    <s v="Transformer failed and pole required reframing"/>
    <s v="     "/>
    <x v="0"/>
    <m/>
    <x v="1"/>
    <s v="N"/>
    <s v="134243"/>
    <s v="18-0060840"/>
    <m/>
    <m/>
    <m/>
    <m/>
    <s v="     "/>
    <x v="0"/>
    <x v="0"/>
    <m/>
    <x v="0"/>
    <m/>
    <s v="&lt;3 meters of linear travel"/>
    <m/>
    <s v="Equipment - PG&amp;E"/>
    <x v="13"/>
    <s v="Equipment - PG&amp;E"/>
    <s v="All types of equipment / facility failure"/>
    <s v="Transformer"/>
    <s v="Transformer"/>
    <m/>
    <m/>
    <m/>
    <s v="Overhead"/>
    <m/>
    <s v="Transformer"/>
    <m/>
    <s v="9712"/>
    <s v="     "/>
    <x v="1"/>
    <n v="246"/>
    <n v="40.592700000000001"/>
    <n v="-122.489"/>
    <m/>
    <s v="KESWICK-1101"/>
    <m/>
    <m/>
    <s v="Hardwood Forest"/>
    <m/>
    <m/>
    <m/>
    <m/>
    <m/>
    <m/>
    <m/>
    <s v="N"/>
    <s v="N"/>
    <m/>
    <m/>
    <s v="     "/>
    <m/>
    <m/>
    <m/>
    <m/>
    <m/>
    <m/>
    <m/>
    <m/>
    <m/>
    <m/>
    <m/>
    <m/>
    <m/>
    <m/>
    <m/>
    <m/>
    <m/>
    <m/>
    <m/>
  </r>
  <r>
    <x v="1939"/>
    <s v="     "/>
    <d v="2018-07-17T00:00:00"/>
    <d v="1899-12-30T00:00:00"/>
    <s v="29"/>
    <x v="2"/>
    <s v="7"/>
    <x v="4"/>
    <d v="2018-07-17T00:00:00"/>
    <d v="1899-12-30T16:53:00"/>
    <s v="ILIS cause &quot;  Vegetation, Tree - fell into line &quot;"/>
    <s v="     "/>
    <x v="0"/>
    <m/>
    <x v="1"/>
    <s v="N"/>
    <s v="134079"/>
    <m/>
    <m/>
    <m/>
    <m/>
    <m/>
    <s v="     "/>
    <x v="0"/>
    <x v="0"/>
    <m/>
    <x v="0"/>
    <m/>
    <s v="0.26-9.99"/>
    <m/>
    <s v="Vegetation"/>
    <x v="0"/>
    <s v="Vegetation"/>
    <s v="Contact from object"/>
    <s v="Vegetation"/>
    <m/>
    <s v="Contact - Vegetation"/>
    <s v="Conductor"/>
    <m/>
    <m/>
    <m/>
    <m/>
    <m/>
    <m/>
    <s v="     "/>
    <x v="1"/>
    <n v="180"/>
    <n v="38.394199999999998"/>
    <n v="-122.922"/>
    <m/>
    <s v="MOLINO-1102"/>
    <m/>
    <m/>
    <s v="Herbaceous"/>
    <m/>
    <m/>
    <m/>
    <m/>
    <m/>
    <m/>
    <m/>
    <s v="N"/>
    <s v="N"/>
    <m/>
    <m/>
    <s v="     "/>
    <m/>
    <m/>
    <m/>
    <m/>
    <m/>
    <m/>
    <m/>
    <m/>
    <m/>
    <m/>
    <m/>
    <m/>
    <m/>
    <m/>
    <m/>
    <m/>
    <m/>
    <m/>
    <m/>
  </r>
  <r>
    <x v="1940"/>
    <s v="     "/>
    <d v="2018-07-17T00:00:00"/>
    <d v="1899-12-30T00:00:00"/>
    <s v="29"/>
    <x v="2"/>
    <s v="7"/>
    <x v="4"/>
    <d v="2018-07-17T00:00:00"/>
    <d v="1899-12-30T15:53:00"/>
    <s v="secondary connector went bad. molten aluminum fell down starting fire"/>
    <s v="     "/>
    <x v="0"/>
    <m/>
    <x v="1"/>
    <s v="N"/>
    <s v="134024"/>
    <s v="18-0060815"/>
    <m/>
    <m/>
    <m/>
    <m/>
    <s v="     "/>
    <x v="0"/>
    <x v="0"/>
    <m/>
    <x v="0"/>
    <m/>
    <s v="&lt;3 meters of linear travel"/>
    <m/>
    <s v="Equipment - PG&amp;E"/>
    <x v="9"/>
    <s v="Equipment - PG&amp;E"/>
    <s v="All types of equipment / facility failure"/>
    <s v="Other"/>
    <s v="Splice/Clamp/Connector"/>
    <m/>
    <m/>
    <m/>
    <s v="Overhead"/>
    <m/>
    <s v="Splice/Clamp/Connector"/>
    <m/>
    <s v="MTR#1008603664"/>
    <s v="     "/>
    <x v="2"/>
    <m/>
    <n v="35.349699999999999"/>
    <n v="-119.036"/>
    <m/>
    <s v="WESTPARK-1103"/>
    <m/>
    <m/>
    <s v="Urban"/>
    <m/>
    <m/>
    <m/>
    <m/>
    <m/>
    <m/>
    <m/>
    <s v="N"/>
    <s v="N"/>
    <m/>
    <m/>
    <s v="     "/>
    <m/>
    <m/>
    <m/>
    <m/>
    <m/>
    <m/>
    <m/>
    <m/>
    <m/>
    <m/>
    <m/>
    <m/>
    <m/>
    <m/>
    <m/>
    <m/>
    <m/>
    <m/>
    <m/>
  </r>
  <r>
    <x v="1941"/>
    <s v="     "/>
    <d v="2018-07-18T00:00:00"/>
    <d v="1899-12-30T00:00:00"/>
    <s v="29"/>
    <x v="2"/>
    <s v="7"/>
    <x v="4"/>
    <d v="2018-07-18T00:00:00"/>
    <d v="1899-12-30T03:46:00"/>
    <s v="car pole"/>
    <s v="     "/>
    <x v="0"/>
    <m/>
    <x v="1"/>
    <s v="N"/>
    <s v="134382"/>
    <s v="18-0060884"/>
    <m/>
    <m/>
    <m/>
    <m/>
    <s v="     "/>
    <x v="0"/>
    <x v="0"/>
    <m/>
    <x v="0"/>
    <m/>
    <s v="&lt;3 meters of linear travel"/>
    <m/>
    <s v="Contact - 3rd Party"/>
    <x v="8"/>
    <s v="Contact - 3rd Party"/>
    <s v="Contact from object"/>
    <s v="Contact - Vehicle"/>
    <m/>
    <s v="Contact - Vehicle"/>
    <s v="Conductor"/>
    <m/>
    <s v="Overhead"/>
    <m/>
    <m/>
    <m/>
    <s v="2111/2"/>
    <s v="     "/>
    <x v="0"/>
    <m/>
    <n v="37.1267"/>
    <n v="-121.66"/>
    <m/>
    <s v="MORGAN-HILL-2111"/>
    <m/>
    <m/>
    <s v="Urban"/>
    <m/>
    <m/>
    <m/>
    <m/>
    <m/>
    <m/>
    <m/>
    <s v="N"/>
    <s v="N"/>
    <m/>
    <m/>
    <s v="     "/>
    <m/>
    <m/>
    <m/>
    <m/>
    <m/>
    <m/>
    <m/>
    <m/>
    <m/>
    <m/>
    <m/>
    <m/>
    <m/>
    <m/>
    <m/>
    <m/>
    <m/>
    <m/>
    <m/>
  </r>
  <r>
    <x v="1942"/>
    <s v="     "/>
    <d v="2018-07-18T00:00:00"/>
    <d v="1899-12-30T00:00:00"/>
    <s v="29"/>
    <x v="2"/>
    <s v="7"/>
    <x v="4"/>
    <d v="2018-07-18T00:00:00"/>
    <d v="1899-12-30T01:14:00"/>
    <s v="&quot;CREW TO REPAIR BROKEN CROSSARM &amp;WIRE DN FROM LARGE PINE TREE FALLING INTO LINE&quot;"/>
    <s v="     "/>
    <x v="0"/>
    <m/>
    <x v="1"/>
    <s v="N"/>
    <s v="134352"/>
    <s v="18-0060882"/>
    <m/>
    <m/>
    <m/>
    <m/>
    <s v="     "/>
    <x v="0"/>
    <x v="0"/>
    <m/>
    <x v="0"/>
    <m/>
    <s v="0.26-9.99"/>
    <m/>
    <s v="Vegetation"/>
    <x v="0"/>
    <s v="Vegetation"/>
    <s v="Contact from object"/>
    <s v="Vegetation"/>
    <m/>
    <s v="Contact - Vegetation"/>
    <s v="Crossarm"/>
    <m/>
    <s v="Overhead"/>
    <m/>
    <m/>
    <m/>
    <s v="2111"/>
    <s v="     "/>
    <x v="2"/>
    <n v="345"/>
    <n v="38.367100000000001"/>
    <n v="-120.55800000000001"/>
    <m/>
    <s v="WEST-POINT-1102"/>
    <m/>
    <m/>
    <s v="Conifer Forest"/>
    <m/>
    <m/>
    <m/>
    <m/>
    <m/>
    <m/>
    <m/>
    <s v="N"/>
    <s v="N"/>
    <m/>
    <m/>
    <s v="     "/>
    <n v="38.367671999999999"/>
    <n v="-120.556337"/>
    <s v="Jul 18 2018 12:00AM"/>
    <s v="TrunkFail"/>
    <s v="LIVE PONDEROSA PINE 32&quot; DBH X APPROX. 150FT. TALL, 89 FT FROM LINE. OUTAGE CAUSED BY TRUNK FAILURE 8 FT ABOVE GROUND. NO EXTERNAL OR INTERIOR DEFECTS. NO VISIBLE LEAN. TREE FEEL THROUGH 2 PHASE BREAKING CROSS ARM TO GROUND AND CAUSING FIRE APPROX. 1/2 ACRE. FIREFIGHTERS BUCKED UP TOP 30-40 FEET OF TREE TO CLEAR FROM LINES. DAYTIME HIGH TEMPERATURE ON 7/17/18 WAS 97 DEGREES."/>
    <s v="PINP"/>
    <s v="150"/>
    <s v="32"/>
    <s v="89"/>
    <s v="Slight"/>
    <s v="None"/>
    <s v="N"/>
    <s v="1"/>
    <m/>
    <s v="Hillside"/>
    <s v="C"/>
    <s v="CrossArm"/>
    <s v="BareWire"/>
    <s v="2"/>
  </r>
  <r>
    <x v="1943"/>
    <s v="     "/>
    <d v="2018-07-18T00:00:00"/>
    <d v="1899-12-30T00:00:00"/>
    <s v="29"/>
    <x v="2"/>
    <s v="7"/>
    <x v="4"/>
    <d v="2018-07-18T00:00:00"/>
    <d v="1899-12-30T07:16:00"/>
    <s v="POLE FIRE. POLE, TX AND WIRE DOWN. UNKNOWN CAUSE"/>
    <s v="     "/>
    <x v="0"/>
    <m/>
    <x v="1"/>
    <s v="N"/>
    <s v="134431"/>
    <s v="18-0060905"/>
    <m/>
    <m/>
    <m/>
    <m/>
    <s v="     "/>
    <x v="0"/>
    <x v="0"/>
    <m/>
    <x v="0"/>
    <m/>
    <s v="&lt;0.25"/>
    <m/>
    <s v="Equipment - PG&amp;E"/>
    <x v="2"/>
    <s v="Equipment - PG&amp;E"/>
    <s v="All types of equipment / facility failure"/>
    <s v="Pole"/>
    <s v="Pole"/>
    <m/>
    <m/>
    <m/>
    <s v="Overhead"/>
    <m/>
    <s v="Pole"/>
    <m/>
    <s v="1102/2"/>
    <s v="     "/>
    <x v="0"/>
    <m/>
    <n v="35.605499999999999"/>
    <n v="-119.203"/>
    <m/>
    <s v="FAMOSO-1102"/>
    <m/>
    <m/>
    <s v="Agriculture"/>
    <m/>
    <m/>
    <m/>
    <m/>
    <m/>
    <m/>
    <m/>
    <s v="N"/>
    <s v="N"/>
    <m/>
    <m/>
    <s v="     "/>
    <m/>
    <m/>
    <m/>
    <m/>
    <m/>
    <m/>
    <m/>
    <m/>
    <m/>
    <m/>
    <m/>
    <m/>
    <m/>
    <m/>
    <m/>
    <m/>
    <m/>
    <m/>
    <m/>
  </r>
  <r>
    <x v="1944"/>
    <s v="     "/>
    <d v="2018-07-18T00:00:00"/>
    <d v="1899-12-30T00:00:00"/>
    <s v="29"/>
    <x v="2"/>
    <s v="7"/>
    <x v="4"/>
    <d v="2018-07-18T00:00:00"/>
    <d v="1899-12-30T14:50:00"/>
    <s v="Fuse arcing"/>
    <s v="     "/>
    <x v="0"/>
    <m/>
    <x v="1"/>
    <s v="N"/>
    <s v="134922"/>
    <s v="18-0061197"/>
    <m/>
    <m/>
    <m/>
    <m/>
    <s v="     "/>
    <x v="0"/>
    <x v="0"/>
    <m/>
    <x v="0"/>
    <m/>
    <s v="10-99"/>
    <m/>
    <s v="Equipment - PG&amp;E"/>
    <x v="9"/>
    <s v="Equipment - PG&amp;E"/>
    <s v="All types of equipment / facility failure"/>
    <s v="Other"/>
    <s v="Fuse"/>
    <m/>
    <m/>
    <m/>
    <s v="Overhead"/>
    <m/>
    <s v="Fuse"/>
    <m/>
    <s v="15317"/>
    <s v="     "/>
    <x v="0"/>
    <m/>
    <n v="38.998199999999997"/>
    <n v="-121.31699999999999"/>
    <m/>
    <s v="WHEATLAND-1104"/>
    <m/>
    <m/>
    <s v="Agriculture"/>
    <n v="10"/>
    <m/>
    <m/>
    <m/>
    <m/>
    <m/>
    <m/>
    <s v="N"/>
    <s v="N"/>
    <m/>
    <m/>
    <s v="     "/>
    <m/>
    <m/>
    <m/>
    <m/>
    <m/>
    <m/>
    <m/>
    <m/>
    <m/>
    <m/>
    <m/>
    <m/>
    <m/>
    <m/>
    <m/>
    <m/>
    <m/>
    <m/>
    <m/>
  </r>
  <r>
    <x v="1945"/>
    <s v="     "/>
    <d v="2018-07-18T00:00:00"/>
    <d v="1899-12-30T00:00:00"/>
    <s v="29"/>
    <x v="2"/>
    <s v="7"/>
    <x v="4"/>
    <d v="2018-07-18T00:00:00"/>
    <d v="1899-12-30T11:19:00"/>
    <m/>
    <s v="     "/>
    <x v="4"/>
    <m/>
    <x v="1"/>
    <s v="N"/>
    <s v="134726"/>
    <s v="18-0061060"/>
    <m/>
    <m/>
    <m/>
    <m/>
    <s v="     "/>
    <x v="0"/>
    <x v="0"/>
    <m/>
    <x v="0"/>
    <m/>
    <s v="Unknown"/>
    <m/>
    <s v="Contact - Animal - Bird"/>
    <x v="6"/>
    <s v="Contact - Bird"/>
    <s v="Contact from object"/>
    <s v="Contact - Animal"/>
    <m/>
    <s v="Contact - Animal"/>
    <s v="Transformer"/>
    <m/>
    <s v="Overhead"/>
    <m/>
    <m/>
    <m/>
    <s v="8857"/>
    <s v="     "/>
    <x v="0"/>
    <m/>
    <n v="39.071399999999997"/>
    <n v="-121.46299999999999"/>
    <m/>
    <s v="OLIVEHURST-1105"/>
    <m/>
    <m/>
    <s v="Agriculture"/>
    <m/>
    <m/>
    <m/>
    <m/>
    <m/>
    <m/>
    <m/>
    <s v="N"/>
    <s v="N"/>
    <m/>
    <m/>
    <s v="     "/>
    <m/>
    <m/>
    <m/>
    <m/>
    <m/>
    <m/>
    <m/>
    <m/>
    <m/>
    <m/>
    <m/>
    <m/>
    <m/>
    <m/>
    <m/>
    <m/>
    <m/>
    <m/>
    <m/>
  </r>
  <r>
    <x v="1946"/>
    <s v="     "/>
    <d v="2018-07-19T00:00:00"/>
    <d v="1899-12-30T00:00:00"/>
    <s v="29"/>
    <x v="2"/>
    <s v="7"/>
    <x v="4"/>
    <d v="2018-07-19T00:00:00"/>
    <d v="1899-12-30T05:29:00"/>
    <s v="ILIS cause - &quot;Vegetation, Tree fell into line&quot; / &quot;1 WIRE IN 3 SPANS DOWN and broken pole&quot;"/>
    <s v="     "/>
    <x v="0"/>
    <m/>
    <x v="1"/>
    <s v="N"/>
    <s v="135273"/>
    <s v="18-0061308"/>
    <m/>
    <m/>
    <m/>
    <m/>
    <s v="     "/>
    <x v="0"/>
    <x v="0"/>
    <m/>
    <x v="0"/>
    <m/>
    <s v="0.26-9.99"/>
    <m/>
    <s v="Vegetation"/>
    <x v="0"/>
    <s v="Vegetation"/>
    <s v="Contact from object"/>
    <s v="Vegetation"/>
    <m/>
    <s v="Contact - Vegetation"/>
    <s v="Pole"/>
    <m/>
    <s v="Overhead"/>
    <m/>
    <m/>
    <m/>
    <s v="1602"/>
    <s v="     "/>
    <x v="1"/>
    <n v="130"/>
    <n v="40.191800000000001"/>
    <n v="-123.53700000000001"/>
    <m/>
    <s v="FORT-SEWARD-1121"/>
    <m/>
    <m/>
    <s v="Conifer Forest"/>
    <m/>
    <m/>
    <m/>
    <m/>
    <m/>
    <m/>
    <m/>
    <s v="N"/>
    <s v="N"/>
    <m/>
    <m/>
    <s v="     "/>
    <n v="40.191667000000002"/>
    <n v="-123.53694400000001"/>
    <s v="Jul 20 2018 12:00AM"/>
    <s v="RootsFail"/>
    <s v="A healthy douglas fir with no defects other than a slight bow in the trunk uprooted and fell through the lines, starting a small fire."/>
    <s v="FIRD"/>
    <s v="86"/>
    <s v="31"/>
    <s v="64"/>
    <s v="Slight"/>
    <s v="None"/>
    <s v="N"/>
    <s v="1"/>
    <m/>
    <s v="Hillside"/>
    <s v="B"/>
    <s v="CrossArm"/>
    <s v="BareWire"/>
    <s v="2"/>
  </r>
  <r>
    <x v="1947"/>
    <s v="     "/>
    <d v="2018-07-19T00:00:00"/>
    <d v="1899-12-30T00:00:00"/>
    <s v="29"/>
    <x v="2"/>
    <s v="7"/>
    <x v="4"/>
    <m/>
    <m/>
    <s v="No detail available on OIS.  Unclear if it was a pole fire, transformer on fire, or otherwise"/>
    <s v="     "/>
    <x v="0"/>
    <m/>
    <x v="1"/>
    <s v="N"/>
    <s v="135234"/>
    <m/>
    <m/>
    <m/>
    <m/>
    <m/>
    <s v="     "/>
    <x v="0"/>
    <x v="0"/>
    <m/>
    <x v="0"/>
    <m/>
    <s v="&lt;0.25"/>
    <m/>
    <s v="Equipment - PG&amp;E"/>
    <x v="2"/>
    <s v="Equipment - PG&amp;E"/>
    <s v="All types of equipment / facility failure"/>
    <s v="Pole"/>
    <s v="Pole"/>
    <m/>
    <m/>
    <m/>
    <m/>
    <m/>
    <s v="Pole"/>
    <m/>
    <m/>
    <s v="     "/>
    <x v="1"/>
    <n v="424"/>
    <n v="36.937199999999997"/>
    <n v="-119.456"/>
    <m/>
    <s v="AUBERRY-1101"/>
    <m/>
    <m/>
    <s v="Hardwood Woodland"/>
    <m/>
    <m/>
    <m/>
    <m/>
    <m/>
    <m/>
    <m/>
    <s v="N"/>
    <s v="N"/>
    <m/>
    <m/>
    <s v="     "/>
    <m/>
    <m/>
    <m/>
    <m/>
    <m/>
    <m/>
    <m/>
    <m/>
    <m/>
    <m/>
    <m/>
    <m/>
    <m/>
    <m/>
    <m/>
    <m/>
    <m/>
    <m/>
    <m/>
  </r>
  <r>
    <x v="1948"/>
    <s v="     "/>
    <d v="2018-07-19T00:00:00"/>
    <d v="1899-12-30T15:03:48"/>
    <s v="29"/>
    <x v="2"/>
    <s v="7"/>
    <x v="4"/>
    <d v="2018-07-19T00:00:00"/>
    <d v="1899-12-30T15:03:00"/>
    <s v="transformer burnt and veg fire "/>
    <s v="     "/>
    <x v="0"/>
    <d v="2021-02-17T00:00:00"/>
    <x v="0"/>
    <m/>
    <m/>
    <m/>
    <m/>
    <s v="T004372540"/>
    <n v="114802477"/>
    <m/>
    <s v="     "/>
    <x v="0"/>
    <x v="0"/>
    <m/>
    <x v="0"/>
    <m/>
    <s v="&lt;0.25"/>
    <m/>
    <s v="Equipment - PG&amp;E"/>
    <x v="13"/>
    <s v="Equipment - PG&amp;E"/>
    <s v="All types of equipment / facility failure"/>
    <s v="Transformer failure"/>
    <s v="Transformer"/>
    <m/>
    <m/>
    <s v="No"/>
    <s v="Overhead"/>
    <m/>
    <s v="Transformer"/>
    <m/>
    <s v="2.203110416e+11"/>
    <s v="     "/>
    <x v="0"/>
    <m/>
    <n v="38.808799999999998"/>
    <n v="-121.89100000000001"/>
    <s v="Yolo"/>
    <s v="ZAMORA-1106"/>
    <m/>
    <s v="Suisun Fire Department"/>
    <s v="Agriculture"/>
    <m/>
    <m/>
    <m/>
    <m/>
    <m/>
    <m/>
    <m/>
    <s v="N"/>
    <s v="N"/>
    <m/>
    <m/>
    <s v="     "/>
    <m/>
    <m/>
    <m/>
    <m/>
    <m/>
    <m/>
    <m/>
    <m/>
    <m/>
    <m/>
    <m/>
    <m/>
    <m/>
    <m/>
    <m/>
    <m/>
    <m/>
    <m/>
    <m/>
  </r>
  <r>
    <x v="1949"/>
    <s v="     "/>
    <d v="2018-07-19T00:00:00"/>
    <d v="1899-12-30T00:00:00"/>
    <s v="29"/>
    <x v="2"/>
    <s v="7"/>
    <x v="4"/>
    <m/>
    <m/>
    <s v="Capacitor fuse blown, causing grass fire"/>
    <s v="     "/>
    <x v="0"/>
    <m/>
    <x v="1"/>
    <s v="N"/>
    <m/>
    <m/>
    <m/>
    <m/>
    <m/>
    <m/>
    <s v="     "/>
    <x v="0"/>
    <x v="0"/>
    <m/>
    <x v="0"/>
    <m/>
    <s v="&lt;0.25"/>
    <m/>
    <s v="Equipment - PG&amp;E"/>
    <x v="11"/>
    <s v="Equipment - PG&amp;E"/>
    <s v="All types of equipment / facility failure"/>
    <s v="Capacitor Bank"/>
    <s v="Capacitor Bank"/>
    <m/>
    <m/>
    <m/>
    <m/>
    <m/>
    <s v="Capacitor Bank"/>
    <m/>
    <m/>
    <s v="     "/>
    <x v="0"/>
    <m/>
    <n v="38.235999999999997"/>
    <n v="-122.15300000000001"/>
    <m/>
    <m/>
    <m/>
    <m/>
    <s v="Agriculture"/>
    <m/>
    <m/>
    <m/>
    <m/>
    <m/>
    <m/>
    <m/>
    <s v="N"/>
    <s v="N"/>
    <m/>
    <m/>
    <s v="     "/>
    <m/>
    <m/>
    <m/>
    <m/>
    <m/>
    <m/>
    <m/>
    <m/>
    <m/>
    <m/>
    <m/>
    <m/>
    <m/>
    <m/>
    <m/>
    <m/>
    <m/>
    <m/>
    <m/>
  </r>
  <r>
    <x v="1950"/>
    <s v="     "/>
    <d v="2018-07-19T00:00:00"/>
    <d v="1899-12-30T00:00:00"/>
    <s v="29"/>
    <x v="2"/>
    <s v="7"/>
    <x v="4"/>
    <d v="2018-07-19T00:00:00"/>
    <d v="1899-12-30T15:52:00"/>
    <s v="ILIS cause - &quot;3rd Party, Vehicle&quot; / &quot;TRUCK BUMPED RISER POLE 5047F; CAUSED LINES TO SLAP &amp; BURN DOWN, POLE NOT DAMAGED&quot;"/>
    <s v="     "/>
    <x v="0"/>
    <m/>
    <x v="1"/>
    <s v="N"/>
    <s v="135783"/>
    <s v="18-0061598"/>
    <m/>
    <m/>
    <m/>
    <m/>
    <s v="     "/>
    <x v="0"/>
    <x v="0"/>
    <m/>
    <x v="0"/>
    <m/>
    <s v="&lt;3 meters of linear travel"/>
    <m/>
    <s v="Contact - 3rd Party"/>
    <x v="8"/>
    <s v="Contact - 3rd Party"/>
    <s v="Contact from object"/>
    <s v="Contact - Vehicle"/>
    <m/>
    <s v="Contact - Vehicle"/>
    <s v="Conductor"/>
    <m/>
    <s v="Overhead"/>
    <m/>
    <m/>
    <m/>
    <s v="1106/2"/>
    <s v="     "/>
    <x v="0"/>
    <m/>
    <n v="36.6038"/>
    <n v="-119.657"/>
    <m/>
    <s v="MC-CALL-1106"/>
    <m/>
    <m/>
    <s v="Agriculture"/>
    <m/>
    <m/>
    <m/>
    <m/>
    <m/>
    <m/>
    <m/>
    <s v="N"/>
    <s v="N"/>
    <m/>
    <m/>
    <s v="     "/>
    <m/>
    <m/>
    <m/>
    <m/>
    <m/>
    <m/>
    <m/>
    <m/>
    <m/>
    <m/>
    <m/>
    <m/>
    <m/>
    <m/>
    <m/>
    <m/>
    <m/>
    <m/>
    <m/>
  </r>
  <r>
    <x v="1951"/>
    <s v="     "/>
    <d v="2018-07-19T00:00:00"/>
    <d v="1899-12-30T00:00:00"/>
    <s v="29"/>
    <x v="2"/>
    <s v="7"/>
    <x v="4"/>
    <d v="2018-07-19T00:00:00"/>
    <d v="1899-12-30T10:44:00"/>
    <s v="95C (regulator) FAILED AND CAUGHT FIRE. CAUSE SMALL GRASS FIRE 20X20."/>
    <s v="     "/>
    <x v="0"/>
    <m/>
    <x v="1"/>
    <s v="N"/>
    <s v="135525"/>
    <s v="18-0061429"/>
    <m/>
    <m/>
    <m/>
    <m/>
    <s v="     "/>
    <x v="0"/>
    <x v="0"/>
    <m/>
    <x v="0"/>
    <m/>
    <s v="&lt;3 meters of linear travel"/>
    <m/>
    <s v="Equipment - PG&amp;E"/>
    <x v="9"/>
    <s v="Equipment - PG&amp;E"/>
    <s v="All types of equipment / facility failure"/>
    <s v="Other"/>
    <s v="Voltage Regulator"/>
    <m/>
    <m/>
    <m/>
    <s v="Overhead"/>
    <m/>
    <s v="Voltage Regulator"/>
    <m/>
    <s v="1102/2"/>
    <s v="     "/>
    <x v="0"/>
    <m/>
    <n v="36.2547"/>
    <n v="-119.79900000000001"/>
    <m/>
    <s v="JACOBS-CORNER-1102"/>
    <m/>
    <m/>
    <s v="Agriculture"/>
    <m/>
    <m/>
    <m/>
    <m/>
    <m/>
    <m/>
    <m/>
    <s v="N"/>
    <s v="N"/>
    <m/>
    <m/>
    <s v="     "/>
    <m/>
    <m/>
    <m/>
    <m/>
    <m/>
    <m/>
    <m/>
    <m/>
    <m/>
    <m/>
    <m/>
    <m/>
    <m/>
    <m/>
    <m/>
    <m/>
    <m/>
    <m/>
    <m/>
  </r>
  <r>
    <x v="1952"/>
    <s v="     "/>
    <d v="2018-07-20T00:00:00"/>
    <d v="1899-12-30T00:00:00"/>
    <s v="29"/>
    <x v="2"/>
    <s v="7"/>
    <x v="4"/>
    <m/>
    <m/>
    <s v="TREE BRANCH BROKE TOOK DOWN OPEN WIRE SERVICE"/>
    <s v="     "/>
    <x v="0"/>
    <m/>
    <x v="1"/>
    <s v="N"/>
    <s v="136065"/>
    <m/>
    <m/>
    <m/>
    <m/>
    <m/>
    <s v="     "/>
    <x v="0"/>
    <x v="0"/>
    <m/>
    <x v="0"/>
    <m/>
    <s v="&lt;0.25"/>
    <m/>
    <s v="Vegetation"/>
    <x v="0"/>
    <s v="Vegetation"/>
    <s v="Contact from object"/>
    <s v="Vegetation"/>
    <m/>
    <s v="Contact - Vegetation"/>
    <s v="Service Drop"/>
    <m/>
    <m/>
    <m/>
    <m/>
    <m/>
    <m/>
    <s v="     "/>
    <x v="2"/>
    <n v="420"/>
    <n v="37.431800000000003"/>
    <n v="-119.944"/>
    <m/>
    <s v="MARIPOSA-2102"/>
    <m/>
    <m/>
    <s v="Hardwood Forest"/>
    <m/>
    <m/>
    <m/>
    <m/>
    <m/>
    <m/>
    <m/>
    <s v="N"/>
    <s v="N"/>
    <m/>
    <m/>
    <s v="     "/>
    <m/>
    <m/>
    <m/>
    <m/>
    <m/>
    <m/>
    <m/>
    <m/>
    <m/>
    <m/>
    <m/>
    <m/>
    <m/>
    <m/>
    <m/>
    <m/>
    <m/>
    <m/>
    <m/>
  </r>
  <r>
    <x v="1953"/>
    <s v="     "/>
    <d v="2018-07-20T00:00:00"/>
    <d v="1899-12-30T00:00:00"/>
    <s v="29"/>
    <x v="2"/>
    <s v="7"/>
    <x v="4"/>
    <m/>
    <m/>
    <s v="&quot;PALM TREE GROWN INTO OPEN WIRE SEC LINES&quot;"/>
    <s v="     "/>
    <x v="0"/>
    <m/>
    <x v="1"/>
    <s v="N"/>
    <s v="136609"/>
    <m/>
    <m/>
    <m/>
    <m/>
    <m/>
    <s v="     "/>
    <x v="0"/>
    <x v="0"/>
    <m/>
    <x v="0"/>
    <m/>
    <s v="&lt;3 meters of linear travel"/>
    <m/>
    <s v="Vegetation"/>
    <x v="0"/>
    <s v="Vegetation"/>
    <s v="Contact from object"/>
    <s v="Vegetation"/>
    <m/>
    <s v="Contact - Vegetation"/>
    <s v="Conductor - Secondary"/>
    <m/>
    <m/>
    <m/>
    <m/>
    <m/>
    <m/>
    <s v="     "/>
    <x v="0"/>
    <m/>
    <n v="37.243299999999998"/>
    <n v="-121.837"/>
    <m/>
    <s v="EDENVALE-2106"/>
    <m/>
    <m/>
    <s v="Urban"/>
    <m/>
    <m/>
    <m/>
    <m/>
    <m/>
    <m/>
    <m/>
    <s v="N"/>
    <s v="N"/>
    <m/>
    <m/>
    <s v="     "/>
    <m/>
    <m/>
    <m/>
    <m/>
    <m/>
    <m/>
    <m/>
    <m/>
    <m/>
    <m/>
    <m/>
    <m/>
    <m/>
    <m/>
    <m/>
    <m/>
    <m/>
    <m/>
    <m/>
  </r>
  <r>
    <x v="1954"/>
    <s v="     "/>
    <d v="2018-07-20T00:00:00"/>
    <d v="1899-12-30T00:00:00"/>
    <s v="29"/>
    <x v="2"/>
    <s v="7"/>
    <x v="4"/>
    <d v="2018-07-20T00:00:00"/>
    <d v="1899-12-30T22:44:00"/>
    <s v="&quot;Tree branch broke and landed on conductor causing it to fall to the ground'&quot;"/>
    <s v="     "/>
    <x v="0"/>
    <m/>
    <x v="1"/>
    <s v="N"/>
    <s v="136826"/>
    <s v="18-0062201"/>
    <m/>
    <m/>
    <m/>
    <m/>
    <s v="     "/>
    <x v="0"/>
    <x v="0"/>
    <m/>
    <x v="0"/>
    <m/>
    <s v="&lt;0.25"/>
    <m/>
    <s v="Vegetation"/>
    <x v="0"/>
    <s v="Vegetation"/>
    <s v="Contact from object"/>
    <s v="Vegetation"/>
    <m/>
    <s v="Contact - Vegetation"/>
    <s v="Conductor"/>
    <m/>
    <s v="Overhead"/>
    <m/>
    <m/>
    <m/>
    <s v="8787"/>
    <s v="     "/>
    <x v="1"/>
    <n v="300"/>
    <n v="38.880600000000001"/>
    <n v="-121.24299999999999"/>
    <m/>
    <s v="LINCOLN-1101"/>
    <m/>
    <m/>
    <s v="Urban"/>
    <m/>
    <m/>
    <m/>
    <m/>
    <m/>
    <m/>
    <m/>
    <s v="N"/>
    <s v="N"/>
    <m/>
    <m/>
    <s v="     "/>
    <m/>
    <m/>
    <s v="Jul 23 2018 12:00AM"/>
    <s v="BranchFail"/>
    <s v="Healthy green Eucalyptus tree broke out and limb landeed in lines. The branch was overhanging, brock out at crotch. No signs of rot or defects."/>
    <s v="EUCA"/>
    <s v="50"/>
    <s v="29"/>
    <s v="14"/>
    <s v="Slight"/>
    <s v="None"/>
    <s v="N"/>
    <s v="1"/>
    <m/>
    <s v="Plain"/>
    <s v="D"/>
    <s v="CrossArm"/>
    <s v="BareWire"/>
    <s v="6"/>
  </r>
  <r>
    <x v="1955"/>
    <s v="     "/>
    <d v="2018-07-21T00:00:00"/>
    <d v="1899-12-30T00:00:00"/>
    <s v="29"/>
    <x v="2"/>
    <s v="7"/>
    <x v="4"/>
    <d v="2018-07-21T00:00:00"/>
    <d v="1899-12-30T14:51:00"/>
    <s v="&quot;REMOVED TREE TOP HOLDING DOWN WIRE. CREW TO REPLACE BROKEN XARM.&quot;"/>
    <s v="     "/>
    <x v="0"/>
    <m/>
    <x v="1"/>
    <s v="N"/>
    <s v="137215"/>
    <s v="18-0062364"/>
    <m/>
    <m/>
    <m/>
    <m/>
    <s v="     "/>
    <x v="0"/>
    <x v="0"/>
    <m/>
    <x v="0"/>
    <m/>
    <s v="10-99"/>
    <m/>
    <s v="Vegetation"/>
    <x v="0"/>
    <s v="Vegetation"/>
    <s v="Contact from object"/>
    <s v="Vegetation"/>
    <m/>
    <s v="Contact - Vegetation"/>
    <s v="Crossarm"/>
    <m/>
    <s v="Overhead"/>
    <m/>
    <m/>
    <m/>
    <s v="5585"/>
    <s v="     "/>
    <x v="2"/>
    <n v="565"/>
    <n v="35.691200000000002"/>
    <n v="-120.949"/>
    <m/>
    <s v="TEMPLETON-2110"/>
    <m/>
    <m/>
    <s v="Hardwood Woodland"/>
    <n v="30"/>
    <m/>
    <m/>
    <m/>
    <m/>
    <s v="ROCK"/>
    <m/>
    <s v="N"/>
    <s v="N"/>
    <m/>
    <m/>
    <s v="     "/>
    <n v="35.683900000000001"/>
    <n v="-120.94370000000001"/>
    <s v="Nov 16 2018 12:00AM"/>
    <s v="TrunkFail"/>
    <s v="EVIDENCE OF GREEN COAST LIVE OAK BASAL FAILURE. EVIDENCE OF FIRE-INVESTIGATION BEING COMPLETED."/>
    <s v="OAKC"/>
    <s v="58"/>
    <s v="44"/>
    <s v="45"/>
    <s v="Slight"/>
    <s v="None"/>
    <s v="N"/>
    <s v="1"/>
    <m/>
    <s v="Hillside"/>
    <s v="B"/>
    <s v="CrossArm"/>
    <s v="BareWire"/>
    <s v="0"/>
  </r>
  <r>
    <x v="1956"/>
    <s v="     "/>
    <d v="2018-07-21T00:00:00"/>
    <d v="1899-12-30T00:00:00"/>
    <s v="29"/>
    <x v="2"/>
    <s v="7"/>
    <x v="4"/>
    <d v="2018-07-21T00:00:00"/>
    <d v="1899-12-30T00:23:00"/>
    <s v="car pole"/>
    <s v="     "/>
    <x v="0"/>
    <m/>
    <x v="1"/>
    <s v="N"/>
    <s v="136842"/>
    <s v="18-0062206"/>
    <m/>
    <m/>
    <m/>
    <m/>
    <s v="     "/>
    <x v="0"/>
    <x v="0"/>
    <m/>
    <x v="0"/>
    <m/>
    <s v="&lt;3 meters of linear travel"/>
    <m/>
    <s v="Contact - 3rd Party"/>
    <x v="8"/>
    <s v="Contact - 3rd Party"/>
    <s v="Contact from object"/>
    <s v="Contact - Vehicle"/>
    <m/>
    <s v="Contact - Vehicle"/>
    <s v="Pole"/>
    <m/>
    <s v="Overhead"/>
    <m/>
    <m/>
    <m/>
    <s v="2117"/>
    <s v="     "/>
    <x v="1"/>
    <n v="340"/>
    <n v="38.689100000000003"/>
    <n v="-120.785"/>
    <m/>
    <s v="DIAMOND-SPRINGS-1106"/>
    <m/>
    <m/>
    <s v="Hardwood Forest"/>
    <m/>
    <m/>
    <m/>
    <m/>
    <m/>
    <m/>
    <m/>
    <s v="N"/>
    <s v="N"/>
    <m/>
    <m/>
    <s v="     "/>
    <m/>
    <m/>
    <m/>
    <m/>
    <m/>
    <m/>
    <m/>
    <m/>
    <m/>
    <m/>
    <m/>
    <m/>
    <m/>
    <m/>
    <m/>
    <m/>
    <m/>
    <m/>
    <m/>
  </r>
  <r>
    <x v="1957"/>
    <s v="     "/>
    <d v="2018-07-21T00:00:00"/>
    <d v="1899-12-30T20:54:00"/>
    <s v="29"/>
    <x v="2"/>
    <s v="7"/>
    <x v="4"/>
    <d v="2018-07-21T00:00:00"/>
    <d v="1899-12-30T20:54:00"/>
    <s v="Third party trimming tree dropped branch into line resulting in an ignition greater than one meter. A homeowner trimming trees dropped a branch into a primary conductor, causing a line to ground fault. Veg sharepoint has incident data here: \\rcshare-nas05\VM\PLANNING\Business Analyst\02)PRIVILEGED_VMFireIncidents\2018\18-0062438_FR_3rdPartyCaused"/>
    <s v="     "/>
    <x v="3"/>
    <m/>
    <x v="0"/>
    <m/>
    <m/>
    <s v="18-0062438"/>
    <m/>
    <m/>
    <m/>
    <m/>
    <s v="     "/>
    <x v="0"/>
    <x v="0"/>
    <m/>
    <x v="0"/>
    <m/>
    <s v="3 meters - 0.25 Acres"/>
    <m/>
    <s v="Vegetation"/>
    <x v="0"/>
    <s v="Vegetation"/>
    <s v="Contact from object"/>
    <s v="Veg. contact"/>
    <m/>
    <s v="Contact - Vegetation"/>
    <s v="Conductor - Primary"/>
    <s v="0"/>
    <s v="Overhead"/>
    <m/>
    <s v="Conductor - Primary"/>
    <m/>
    <m/>
    <s v="     "/>
    <x v="0"/>
    <m/>
    <n v="36.730274000000001"/>
    <n v="-119.806679"/>
    <m/>
    <m/>
    <m/>
    <m/>
    <s v="Urban"/>
    <n v="0.25"/>
    <m/>
    <m/>
    <m/>
    <m/>
    <m/>
    <m/>
    <s v="N"/>
    <s v="N"/>
    <m/>
    <m/>
    <s v="     "/>
    <n v="36.72974"/>
    <n v="-119.80701999999999"/>
    <s v="Jul 23 2018 12:00AM"/>
    <s v="3rdParty"/>
    <s v="THIRD PARTY TRIMMER DROPPED A GREEN LIMB ONTO THE PRIMARY LINES. IT CAUSED A SMALL 16 SQUARE FOOT FIRE PUT OUT BY FRESNO FIRE DEPARTMENT. TREE WAS COMPLIANT"/>
    <s v="PECA"/>
    <s v="45"/>
    <s v="19"/>
    <s v="18"/>
    <m/>
    <m/>
    <m/>
    <m/>
    <m/>
    <m/>
    <m/>
    <s v="CrossArm"/>
    <s v="BareWire"/>
    <s v="0"/>
  </r>
  <r>
    <x v="1958"/>
    <s v="     "/>
    <d v="2018-07-21T00:00:00"/>
    <d v="1899-12-30T00:00:00"/>
    <s v="29"/>
    <x v="2"/>
    <s v="7"/>
    <x v="4"/>
    <m/>
    <m/>
    <s v="&quot;Bird got across top OH TX, TX O.K. caused grass fire&quot;"/>
    <s v="     "/>
    <x v="0"/>
    <m/>
    <x v="1"/>
    <s v="N"/>
    <m/>
    <m/>
    <m/>
    <m/>
    <m/>
    <m/>
    <s v="     "/>
    <x v="0"/>
    <x v="0"/>
    <m/>
    <x v="0"/>
    <m/>
    <s v="&lt;0.25"/>
    <m/>
    <s v="Contact - Animal - Bird"/>
    <x v="6"/>
    <s v="Contact - Bird"/>
    <s v="Contact from object"/>
    <s v="Contact - Animal"/>
    <m/>
    <s v="Contact - Animal"/>
    <s v="Transformer"/>
    <m/>
    <m/>
    <m/>
    <m/>
    <m/>
    <m/>
    <s v="     "/>
    <x v="0"/>
    <m/>
    <n v="36.335299999999997"/>
    <n v="-119.747"/>
    <m/>
    <m/>
    <m/>
    <m/>
    <s v="Agriculture"/>
    <m/>
    <m/>
    <m/>
    <m/>
    <m/>
    <m/>
    <m/>
    <s v="N"/>
    <s v="N"/>
    <m/>
    <m/>
    <s v="     "/>
    <m/>
    <m/>
    <m/>
    <m/>
    <m/>
    <m/>
    <m/>
    <m/>
    <m/>
    <m/>
    <m/>
    <m/>
    <m/>
    <m/>
    <m/>
    <m/>
    <m/>
    <m/>
    <m/>
  </r>
  <r>
    <x v="1959"/>
    <s v="     "/>
    <d v="2018-07-21T00:00:00"/>
    <d v="1899-12-30T00:00:00"/>
    <s v="29"/>
    <x v="2"/>
    <s v="7"/>
    <x v="4"/>
    <d v="2018-07-21T00:00:00"/>
    <d v="1899-12-30T21:03:00"/>
    <s v="ILIS cause &quot;Animal, Bird found&quot;, resulting in wire-down"/>
    <s v="     "/>
    <x v="0"/>
    <m/>
    <x v="1"/>
    <s v="N"/>
    <s v="137401"/>
    <s v="18-0062454"/>
    <m/>
    <m/>
    <m/>
    <m/>
    <s v="     "/>
    <x v="0"/>
    <x v="0"/>
    <m/>
    <x v="0"/>
    <m/>
    <s v="&lt;0.25"/>
    <m/>
    <s v="Contact - Animal - Bird"/>
    <x v="6"/>
    <s v="Contact - Bird"/>
    <s v="Contact from object"/>
    <s v="Contact - Animal"/>
    <m/>
    <s v="Contact - Animal"/>
    <s v="Conductor"/>
    <m/>
    <s v="Overhead"/>
    <m/>
    <m/>
    <m/>
    <s v="WIRE DOWN 4 W/O 2617"/>
    <s v="     "/>
    <x v="0"/>
    <m/>
    <n v="38.8371"/>
    <n v="-121.57299999999999"/>
    <m/>
    <s v="EAST-NICOLAUS-1101"/>
    <m/>
    <m/>
    <s v="Agriculture"/>
    <m/>
    <m/>
    <m/>
    <m/>
    <m/>
    <m/>
    <m/>
    <s v="N"/>
    <s v="N"/>
    <m/>
    <m/>
    <s v="     "/>
    <m/>
    <m/>
    <m/>
    <m/>
    <m/>
    <m/>
    <m/>
    <m/>
    <m/>
    <m/>
    <m/>
    <m/>
    <m/>
    <m/>
    <m/>
    <m/>
    <m/>
    <m/>
    <m/>
  </r>
  <r>
    <x v="1960"/>
    <s v="     "/>
    <d v="2018-07-21T00:00:00"/>
    <d v="1899-12-30T00:00:00"/>
    <s v="29"/>
    <x v="2"/>
    <s v="7"/>
    <x v="4"/>
    <d v="2018-07-21T00:00:00"/>
    <d v="1899-12-30T16:16:00"/>
    <s v="&quot;Tree was laying on all three conductors. Started a few small fire&quot;"/>
    <s v="     "/>
    <x v="0"/>
    <m/>
    <x v="1"/>
    <s v="N"/>
    <s v="137274"/>
    <s v="18-0062375"/>
    <m/>
    <m/>
    <m/>
    <m/>
    <s v="     "/>
    <x v="0"/>
    <x v="0"/>
    <m/>
    <x v="0"/>
    <m/>
    <s v="&lt;3 meters of linear travel"/>
    <m/>
    <s v="Vegetation"/>
    <x v="0"/>
    <s v="Vegetation"/>
    <s v="Contact from object"/>
    <s v="Vegetation"/>
    <m/>
    <s v="Contact - Vegetation"/>
    <s v="Conductor"/>
    <m/>
    <s v="Overhead"/>
    <m/>
    <m/>
    <m/>
    <s v="3723"/>
    <s v="     "/>
    <x v="0"/>
    <n v="120"/>
    <n v="40.346400000000003"/>
    <n v="-123.711"/>
    <m/>
    <s v="BRIDGEVILLE-1102"/>
    <m/>
    <m/>
    <s v="Conifer Forest"/>
    <m/>
    <m/>
    <m/>
    <m/>
    <m/>
    <m/>
    <m/>
    <s v="N"/>
    <s v="N"/>
    <m/>
    <m/>
    <s v="     "/>
    <n v="40.343888999999997"/>
    <n v="-123.70916699999999"/>
    <s v="Jul 23 2018 12:00AM"/>
    <s v="TrunkFail"/>
    <s v="A tan oak broke at the trunk and fell into the lines, throwing sparks and starting a small stump fire which was extinguished by the t-man. The tan oak was alive but showed signs of sudden oak death. There were black fungal nodes on the trunk and some internal rot setting in."/>
    <s v="TAN"/>
    <s v="48"/>
    <s v="14"/>
    <s v="28"/>
    <s v="None"/>
    <s v="Slight"/>
    <s v="N"/>
    <s v="1"/>
    <m/>
    <s v="Hillside"/>
    <s v="B"/>
    <s v="CrossArm"/>
    <s v="BareWire"/>
    <s v="2"/>
  </r>
  <r>
    <x v="1961"/>
    <s v="     "/>
    <d v="2018-07-23T00:00:00"/>
    <d v="1899-12-30T00:00:00"/>
    <s v="30"/>
    <x v="2"/>
    <s v="7"/>
    <x v="4"/>
    <d v="2018-07-23T00:00:00"/>
    <d v="1899-12-30T08:46:00"/>
    <s v="Flashed insulators - replace them and adjust jumpers"/>
    <s v="     "/>
    <x v="0"/>
    <m/>
    <x v="1"/>
    <s v="N"/>
    <s v="137937"/>
    <s v="18-0062626"/>
    <m/>
    <m/>
    <m/>
    <m/>
    <s v="     "/>
    <x v="0"/>
    <x v="0"/>
    <m/>
    <x v="0"/>
    <m/>
    <s v="&lt;0.25"/>
    <m/>
    <s v="Equipment - PG&amp;E"/>
    <x v="16"/>
    <s v="Equipment - PG&amp;E"/>
    <s v="All types of equipment / facility failure"/>
    <s v="Insulator"/>
    <s v="Insulator"/>
    <m/>
    <m/>
    <m/>
    <s v="Overhead"/>
    <m/>
    <s v="Insulator"/>
    <m/>
    <s v="1809"/>
    <s v="     "/>
    <x v="0"/>
    <m/>
    <n v="39.696800000000003"/>
    <n v="-122.19799999999999"/>
    <m/>
    <s v="LOGAN-CREEK-2102"/>
    <m/>
    <m/>
    <s v="Urban"/>
    <m/>
    <m/>
    <m/>
    <m/>
    <m/>
    <m/>
    <m/>
    <s v="N"/>
    <s v="N"/>
    <m/>
    <m/>
    <s v="     "/>
    <m/>
    <m/>
    <m/>
    <m/>
    <m/>
    <m/>
    <m/>
    <m/>
    <m/>
    <m/>
    <m/>
    <m/>
    <m/>
    <m/>
    <m/>
    <m/>
    <m/>
    <m/>
    <m/>
  </r>
  <r>
    <x v="1962"/>
    <s v="     "/>
    <d v="2018-07-23T00:00:00"/>
    <d v="1899-12-30T00:00:00"/>
    <s v="30"/>
    <x v="2"/>
    <s v="7"/>
    <x v="4"/>
    <d v="2018-07-23T00:00:00"/>
    <d v="1899-12-30T03:36:00"/>
    <s v="&quot;Tree broke and landed on conductor breaking it to the ground and starting a small grass fire&quot;"/>
    <s v="     "/>
    <x v="0"/>
    <m/>
    <x v="1"/>
    <s v="N"/>
    <s v="137760"/>
    <s v="18-0062563"/>
    <m/>
    <m/>
    <m/>
    <m/>
    <s v="     "/>
    <x v="0"/>
    <x v="0"/>
    <m/>
    <x v="0"/>
    <m/>
    <s v="0.26-9.99"/>
    <m/>
    <s v="Vegetation"/>
    <x v="0"/>
    <s v="Vegetation"/>
    <s v="Contact from object"/>
    <s v="Vegetation"/>
    <m/>
    <s v="Contact - Vegetation"/>
    <s v="Conductor"/>
    <m/>
    <s v="Overhead"/>
    <m/>
    <m/>
    <m/>
    <s v="2700"/>
    <s v="     "/>
    <x v="1"/>
    <m/>
    <n v="39.006300000000003"/>
    <n v="-121.32899999999999"/>
    <m/>
    <s v="WHEATLAND-1104"/>
    <m/>
    <m/>
    <s v="Herbaceous"/>
    <m/>
    <m/>
    <m/>
    <m/>
    <m/>
    <m/>
    <m/>
    <s v="N"/>
    <s v="N"/>
    <m/>
    <m/>
    <s v="     "/>
    <n v="38.986929000000003"/>
    <n v="-121.31672500000001"/>
    <s v="Jul 24 2018 12:00AM"/>
    <s v="BranchFail"/>
    <s v="Green and healthy 25 inch DBH by 85 foot tall Eucalyptus had an 11 inch diameter branch that shows no external or internal signs of defect break out 30 feet above the ground &amp; 6 feet from the attachment. The branch fell on the power lines across the road from the tree. This took the lines to the ground causing a small fire burning an area of 20 feet by 562 feet below the lines."/>
    <s v="EUCA"/>
    <s v="85"/>
    <s v="25"/>
    <s v="34"/>
    <s v="Slight"/>
    <s v="None"/>
    <s v="N"/>
    <s v="1"/>
    <m/>
    <s v="Plain"/>
    <s v="A"/>
    <s v="CrossArm"/>
    <s v="BareWire"/>
    <s v="3"/>
  </r>
  <r>
    <x v="1963"/>
    <s v="     "/>
    <d v="2018-07-23T00:00:00"/>
    <d v="1899-12-30T00:00:00"/>
    <s v="30"/>
    <x v="2"/>
    <s v="7"/>
    <x v="4"/>
    <d v="2018-07-23T00:00:00"/>
    <d v="1899-12-30T15:11:00"/>
    <s v="car pole"/>
    <s v="     "/>
    <x v="0"/>
    <m/>
    <x v="1"/>
    <s v="N"/>
    <s v="138405"/>
    <s v="18-0062842"/>
    <m/>
    <m/>
    <m/>
    <m/>
    <s v="     "/>
    <x v="0"/>
    <x v="0"/>
    <m/>
    <x v="0"/>
    <m/>
    <s v="&lt;0.25"/>
    <m/>
    <s v="Contact - 3rd Party"/>
    <x v="8"/>
    <s v="Contact - 3rd Party"/>
    <s v="Contact from object"/>
    <s v="Contact - Vehicle"/>
    <m/>
    <s v="Contact - Vehicle"/>
    <s v="Pole"/>
    <m/>
    <s v="Overhead"/>
    <m/>
    <m/>
    <m/>
    <s v="4698"/>
    <s v="     "/>
    <x v="0"/>
    <n v="140"/>
    <n v="39.495399999999997"/>
    <n v="-123.78100000000001"/>
    <m/>
    <s v="FORT-BRAGG-A-1101"/>
    <m/>
    <m/>
    <s v="Conifer Forest"/>
    <m/>
    <m/>
    <m/>
    <m/>
    <m/>
    <m/>
    <m/>
    <s v="N"/>
    <s v="N"/>
    <m/>
    <m/>
    <s v="     "/>
    <m/>
    <m/>
    <m/>
    <m/>
    <m/>
    <m/>
    <m/>
    <m/>
    <m/>
    <m/>
    <m/>
    <m/>
    <m/>
    <m/>
    <m/>
    <m/>
    <m/>
    <m/>
    <m/>
  </r>
  <r>
    <x v="1964"/>
    <s v="     "/>
    <d v="2018-07-23T00:00:00"/>
    <d v="1899-12-30T00:00:00"/>
    <s v="30"/>
    <x v="2"/>
    <s v="7"/>
    <x v="4"/>
    <d v="2018-07-23T00:00:00"/>
    <d v="1899-12-30T20:35:00"/>
    <s v="OIS TR - outage engineer &quot;active grass fire, with multi wires down in the area of pleigo ranc&quot;"/>
    <s v="     "/>
    <x v="0"/>
    <m/>
    <x v="1"/>
    <s v="N"/>
    <s v="138658"/>
    <s v="18-0062907"/>
    <m/>
    <m/>
    <m/>
    <m/>
    <s v="     "/>
    <x v="0"/>
    <x v="0"/>
    <m/>
    <x v="0"/>
    <m/>
    <s v="10-99"/>
    <m/>
    <s v="Equipment - PG&amp;E"/>
    <x v="4"/>
    <s v="Equipment - PG&amp;E"/>
    <s v="All types of equipment / facility failure"/>
    <s v="Conductor"/>
    <s v="Conductor"/>
    <m/>
    <m/>
    <m/>
    <s v="Overhead"/>
    <m/>
    <s v="Conductor - Primary"/>
    <m/>
    <s v="WIRE DOWN 5 S/O 9183"/>
    <s v="     "/>
    <x v="0"/>
    <m/>
    <n v="35.01"/>
    <n v="-119.069"/>
    <m/>
    <s v="LAKEVIEW-1106"/>
    <m/>
    <m/>
    <s v="Herbaceous"/>
    <n v="10"/>
    <m/>
    <m/>
    <m/>
    <m/>
    <m/>
    <m/>
    <s v="N"/>
    <s v="N"/>
    <m/>
    <m/>
    <s v="     "/>
    <m/>
    <m/>
    <m/>
    <m/>
    <m/>
    <m/>
    <m/>
    <m/>
    <m/>
    <m/>
    <m/>
    <m/>
    <m/>
    <m/>
    <m/>
    <m/>
    <m/>
    <m/>
    <m/>
  </r>
  <r>
    <x v="1965"/>
    <s v="     "/>
    <d v="2018-07-23T00:00:00"/>
    <d v="1899-12-30T00:00:00"/>
    <s v="30"/>
    <x v="2"/>
    <s v="7"/>
    <x v="4"/>
    <d v="2018-07-23T00:00:00"/>
    <d v="1899-12-30T17:27:00"/>
    <s v="Wire-down - no apparent cause"/>
    <s v="     "/>
    <x v="0"/>
    <m/>
    <x v="1"/>
    <s v="N"/>
    <s v="138531"/>
    <s v="18-0062874"/>
    <m/>
    <m/>
    <m/>
    <m/>
    <s v="     "/>
    <x v="0"/>
    <x v="0"/>
    <m/>
    <x v="0"/>
    <m/>
    <s v="&lt;0.25"/>
    <m/>
    <s v="Equipment - PG&amp;E"/>
    <x v="4"/>
    <s v="Equipment - PG&amp;E"/>
    <s v="All types of equipment / facility failure"/>
    <s v="Conductor"/>
    <s v="Conductor"/>
    <m/>
    <m/>
    <m/>
    <s v="Overhead"/>
    <m/>
    <s v="Conductor - Primary"/>
    <m/>
    <s v="2094"/>
    <s v="     "/>
    <x v="1"/>
    <n v="280"/>
    <n v="39.680900000000001"/>
    <n v="-121.57"/>
    <m/>
    <s v="CLARK-ROAD-1102"/>
    <m/>
    <m/>
    <s v="Hardwood Woodland"/>
    <m/>
    <m/>
    <m/>
    <m/>
    <m/>
    <m/>
    <m/>
    <s v="N"/>
    <s v="N"/>
    <m/>
    <m/>
    <s v="     "/>
    <m/>
    <m/>
    <m/>
    <m/>
    <m/>
    <m/>
    <m/>
    <m/>
    <m/>
    <m/>
    <m/>
    <m/>
    <m/>
    <m/>
    <m/>
    <m/>
    <m/>
    <m/>
    <m/>
  </r>
  <r>
    <x v="1966"/>
    <s v="     "/>
    <d v="2018-07-24T00:00:00"/>
    <d v="1899-12-30T00:00:00"/>
    <s v="30"/>
    <x v="2"/>
    <s v="7"/>
    <x v="4"/>
    <d v="2018-07-24T00:00:00"/>
    <d v="1899-12-30T21:08:00"/>
    <s v="&quot;broken deadend on wire and wire hit grounded phone&quot; (WIRE HANGING ON CABLE LINE)"/>
    <s v="     "/>
    <x v="0"/>
    <m/>
    <x v="1"/>
    <s v="N"/>
    <s v="139549"/>
    <s v="18-0063293"/>
    <m/>
    <m/>
    <m/>
    <m/>
    <s v="     "/>
    <x v="0"/>
    <x v="0"/>
    <m/>
    <x v="0"/>
    <m/>
    <s v="&lt;0.25"/>
    <m/>
    <s v="Equipment - PG&amp;E"/>
    <x v="9"/>
    <s v="Equipment - PG&amp;E"/>
    <s v="All types of equipment / facility failure"/>
    <s v="Other"/>
    <s v="Splice/Clamp/Connector"/>
    <m/>
    <m/>
    <m/>
    <s v="Overhead"/>
    <m/>
    <s v="Splice/Clamp/Connector"/>
    <s v="and copper deadends"/>
    <s v="1103/2"/>
    <s v="     "/>
    <x v="1"/>
    <m/>
    <n v="37.352699999999999"/>
    <n v="-122.399"/>
    <m/>
    <s v="HALF-MOON-BAY-1103"/>
    <m/>
    <m/>
    <s v="Urban"/>
    <m/>
    <m/>
    <m/>
    <m/>
    <m/>
    <m/>
    <m/>
    <s v="N"/>
    <s v="N"/>
    <m/>
    <m/>
    <s v="     "/>
    <m/>
    <m/>
    <m/>
    <m/>
    <m/>
    <m/>
    <m/>
    <m/>
    <m/>
    <m/>
    <m/>
    <m/>
    <m/>
    <m/>
    <m/>
    <m/>
    <m/>
    <m/>
    <m/>
  </r>
  <r>
    <x v="1967"/>
    <s v="     "/>
    <d v="2018-07-24T00:00:00"/>
    <d v="1899-12-30T00:00:00"/>
    <s v="30"/>
    <x v="2"/>
    <s v="7"/>
    <x v="4"/>
    <d v="2018-07-24T00:00:00"/>
    <d v="1899-12-30T13:01:00"/>
    <s v="ILIS cause - &quot;Animal, Bird found&quot; / &quot;BIRD FLEW INTO TRANSF, BURNED TOP OF CUTOUTS, CAUSED SMALL GRASS FIRE, NO 3RD PARTY DAMAGE&quot;"/>
    <s v="     "/>
    <x v="0"/>
    <m/>
    <x v="1"/>
    <s v="N"/>
    <s v="139224"/>
    <s v="18-0063175"/>
    <m/>
    <m/>
    <m/>
    <m/>
    <s v="     "/>
    <x v="0"/>
    <x v="0"/>
    <m/>
    <x v="0"/>
    <m/>
    <s v="0.26-9.99"/>
    <m/>
    <s v="Contact - Animal - Bird"/>
    <x v="6"/>
    <s v="Contact - Bird"/>
    <s v="Contact from object"/>
    <s v="Contact - Animal"/>
    <m/>
    <s v="Contact - Animal"/>
    <s v="Fuse"/>
    <m/>
    <s v="Overhead"/>
    <m/>
    <m/>
    <m/>
    <s v="MTR#1005986273"/>
    <s v="     "/>
    <x v="0"/>
    <m/>
    <n v="37.1342"/>
    <n v="-120.14400000000001"/>
    <m/>
    <s v="LE-GRAND-1104"/>
    <m/>
    <m/>
    <s v="Agriculture"/>
    <m/>
    <m/>
    <m/>
    <m/>
    <m/>
    <m/>
    <m/>
    <s v="N"/>
    <s v="N"/>
    <m/>
    <m/>
    <s v="     "/>
    <m/>
    <m/>
    <m/>
    <m/>
    <m/>
    <m/>
    <m/>
    <m/>
    <m/>
    <m/>
    <m/>
    <m/>
    <m/>
    <m/>
    <m/>
    <m/>
    <m/>
    <m/>
    <m/>
  </r>
  <r>
    <x v="1968"/>
    <s v="     "/>
    <d v="2018-07-24T00:00:00"/>
    <d v="1899-12-30T00:00:00"/>
    <s v="30"/>
    <x v="2"/>
    <s v="7"/>
    <x v="4"/>
    <m/>
    <m/>
    <m/>
    <s v="     "/>
    <x v="0"/>
    <m/>
    <x v="1"/>
    <s v="N"/>
    <m/>
    <m/>
    <m/>
    <m/>
    <m/>
    <m/>
    <s v="     "/>
    <x v="0"/>
    <x v="0"/>
    <m/>
    <x v="0"/>
    <m/>
    <s v="0.26-9.99"/>
    <m/>
    <s v="Unknown"/>
    <x v="5"/>
    <s v="Unknown"/>
    <s v="Other"/>
    <s v="Unknown"/>
    <m/>
    <m/>
    <m/>
    <m/>
    <m/>
    <m/>
    <m/>
    <m/>
    <m/>
    <s v="     "/>
    <x v="1"/>
    <n v="154"/>
    <n v="39.060600000000001"/>
    <n v="-123.446"/>
    <m/>
    <m/>
    <m/>
    <m/>
    <s v="Herbaceous"/>
    <m/>
    <m/>
    <m/>
    <m/>
    <m/>
    <m/>
    <m/>
    <s v="N"/>
    <s v="N"/>
    <m/>
    <m/>
    <s v="     "/>
    <m/>
    <m/>
    <m/>
    <m/>
    <m/>
    <m/>
    <m/>
    <m/>
    <m/>
    <m/>
    <m/>
    <m/>
    <m/>
    <m/>
    <m/>
    <m/>
    <m/>
    <m/>
    <m/>
  </r>
  <r>
    <x v="1969"/>
    <s v="     "/>
    <d v="2018-07-24T00:00:00"/>
    <d v="1899-12-30T00:00:00"/>
    <s v="30"/>
    <x v="2"/>
    <s v="7"/>
    <x v="4"/>
    <m/>
    <m/>
    <s v="Transformer seeping oil near the top"/>
    <s v="     "/>
    <x v="0"/>
    <m/>
    <x v="1"/>
    <s v="N"/>
    <m/>
    <m/>
    <m/>
    <m/>
    <m/>
    <m/>
    <s v="     "/>
    <x v="0"/>
    <x v="0"/>
    <m/>
    <x v="0"/>
    <m/>
    <s v="&lt;3 meters of linear travel"/>
    <m/>
    <s v="Equipment - PG&amp;E"/>
    <x v="13"/>
    <s v="Equipment - PG&amp;E"/>
    <s v="All types of equipment / facility failure"/>
    <s v="Transformer"/>
    <s v="Transformer"/>
    <m/>
    <m/>
    <m/>
    <m/>
    <m/>
    <s v="Transformer"/>
    <m/>
    <m/>
    <s v="     "/>
    <x v="0"/>
    <m/>
    <n v="37.983800000000002"/>
    <n v="-122.06399999999999"/>
    <m/>
    <m/>
    <m/>
    <m/>
    <s v="Urban"/>
    <m/>
    <m/>
    <m/>
    <m/>
    <m/>
    <m/>
    <m/>
    <s v="N"/>
    <s v="N"/>
    <m/>
    <m/>
    <s v="     "/>
    <m/>
    <m/>
    <m/>
    <m/>
    <m/>
    <m/>
    <m/>
    <m/>
    <m/>
    <m/>
    <m/>
    <m/>
    <m/>
    <m/>
    <m/>
    <m/>
    <m/>
    <m/>
    <m/>
  </r>
  <r>
    <x v="1970"/>
    <s v="     "/>
    <d v="2018-07-25T00:00:00"/>
    <d v="1899-12-30T00:00:00"/>
    <s v="30"/>
    <x v="2"/>
    <s v="7"/>
    <x v="4"/>
    <d v="2018-07-25T00:00:00"/>
    <d v="1899-12-30T00:42:00"/>
    <s v="Tree fell onto line - caused transformer and wire-down damage"/>
    <s v="     "/>
    <x v="0"/>
    <m/>
    <x v="1"/>
    <s v="N"/>
    <s v="139623"/>
    <s v="18-0063320"/>
    <m/>
    <m/>
    <m/>
    <m/>
    <s v="     "/>
    <x v="0"/>
    <x v="0"/>
    <m/>
    <x v="0"/>
    <m/>
    <s v="&lt;3 meters of linear travel"/>
    <m/>
    <s v="Vegetation"/>
    <x v="0"/>
    <s v="Vegetation"/>
    <s v="Contact from object"/>
    <s v="Vegetation"/>
    <m/>
    <s v="Contact - Vegetation"/>
    <s v="Conductor"/>
    <m/>
    <s v="Overhead"/>
    <m/>
    <m/>
    <m/>
    <s v="4593"/>
    <s v="     "/>
    <x v="0"/>
    <n v="280"/>
    <n v="39.778599999999997"/>
    <n v="-121.61"/>
    <m/>
    <m/>
    <m/>
    <m/>
    <s v="Conifer Forest"/>
    <m/>
    <m/>
    <m/>
    <m/>
    <m/>
    <m/>
    <m/>
    <s v="N"/>
    <s v="N"/>
    <m/>
    <m/>
    <s v="     "/>
    <n v="39.778943300000002"/>
    <n v="-121.1670317"/>
    <s v="Jul 26 2018 12:00AM"/>
    <s v="TrunkFail"/>
    <s v="MULTI-STEM CEDAR SHED A STEM. STEM WAS ON GROUND. IT WAS APPROX. 40 IN LENGTH."/>
    <s v="CEDA"/>
    <s v="70"/>
    <s v="25"/>
    <s v="4"/>
    <s v="None"/>
    <s v="None"/>
    <s v="N"/>
    <s v="1"/>
    <m/>
    <s v="Ridge"/>
    <s v="A"/>
    <s v="CrossArm"/>
    <s v="BareWire"/>
    <m/>
  </r>
  <r>
    <x v="1971"/>
    <s v="     "/>
    <d v="2018-07-25T00:00:00"/>
    <d v="1899-12-30T12:19:28"/>
    <s v="30"/>
    <x v="2"/>
    <s v="7"/>
    <x v="4"/>
    <d v="2018-07-25T00:00:00"/>
    <d v="1899-12-30T12:19:00"/>
    <s v="Customer trimming tree in backyard easement dropped limb on service. Wires sparked and started small fire that was extinguished by customer before FD arrived. "/>
    <s v="     "/>
    <x v="0"/>
    <d v="2021-02-16T00:00:00"/>
    <x v="0"/>
    <m/>
    <s v="140018"/>
    <s v="N/A"/>
    <m/>
    <s v="T004377154"/>
    <m/>
    <m/>
    <s v="     "/>
    <x v="0"/>
    <x v="0"/>
    <m/>
    <x v="0"/>
    <m/>
    <s v="&lt;3 meters of linear travel"/>
    <m/>
    <s v="Vegetation"/>
    <x v="0"/>
    <s v="Vegetation"/>
    <s v="Contact from object"/>
    <s v="Contact - Vegetation"/>
    <m/>
    <s v="Contact - Vegetation"/>
    <s v="Service Connector"/>
    <s v="Yes"/>
    <s v="Overhead"/>
    <m/>
    <s v="Service Connector"/>
    <m/>
    <s v="Meter: 1003825125"/>
    <s v="     "/>
    <x v="0"/>
    <m/>
    <n v="37.255499999999998"/>
    <n v="-121.009"/>
    <s v="Merced"/>
    <s v="GUSTINE-1101"/>
    <m/>
    <s v="Homeowner"/>
    <s v="Urban"/>
    <m/>
    <m/>
    <m/>
    <m/>
    <m/>
    <m/>
    <m/>
    <s v="N"/>
    <s v="N"/>
    <m/>
    <m/>
    <s v="     "/>
    <m/>
    <m/>
    <m/>
    <m/>
    <m/>
    <m/>
    <m/>
    <m/>
    <m/>
    <m/>
    <m/>
    <m/>
    <m/>
    <m/>
    <m/>
    <m/>
    <m/>
    <m/>
    <m/>
  </r>
  <r>
    <x v="1972"/>
    <s v="     "/>
    <d v="2018-07-25T00:00:00"/>
    <d v="1899-12-30T00:00:00"/>
    <s v="30"/>
    <x v="2"/>
    <s v="7"/>
    <x v="4"/>
    <m/>
    <m/>
    <s v="&quot;CUSTOMER TRIMMING TREE IN BACKYARD EASEMENT DROPPED LIMB ON SERVICE CAUSING WIRES TO SPARC AT POLE STARTING SMALL FIRE&quot;"/>
    <s v="     "/>
    <x v="0"/>
    <m/>
    <x v="1"/>
    <s v="N"/>
    <s v="140018"/>
    <m/>
    <m/>
    <m/>
    <m/>
    <m/>
    <s v="     "/>
    <x v="0"/>
    <x v="0"/>
    <m/>
    <x v="0"/>
    <m/>
    <s v="&lt;3 meters of linear travel"/>
    <m/>
    <s v="Contact - 3rd Party"/>
    <x v="3"/>
    <s v="Contact - 3rd Party"/>
    <s v="Contact from object"/>
    <s v="Contact - 3rd Party"/>
    <m/>
    <s v="Contact - 3rd Party"/>
    <s v="Service Drop"/>
    <m/>
    <m/>
    <m/>
    <m/>
    <m/>
    <m/>
    <s v="     "/>
    <x v="2"/>
    <m/>
    <n v="37.255400000000002"/>
    <n v="-121.009"/>
    <m/>
    <s v="GUSTINE-1101"/>
    <m/>
    <m/>
    <s v="Urban"/>
    <m/>
    <m/>
    <m/>
    <m/>
    <m/>
    <m/>
    <m/>
    <s v="N"/>
    <s v="N"/>
    <m/>
    <m/>
    <s v="     "/>
    <m/>
    <m/>
    <m/>
    <m/>
    <m/>
    <m/>
    <m/>
    <m/>
    <m/>
    <m/>
    <m/>
    <m/>
    <m/>
    <m/>
    <m/>
    <m/>
    <m/>
    <m/>
    <m/>
  </r>
  <r>
    <x v="1973"/>
    <s v="     "/>
    <d v="2018-07-25T00:00:00"/>
    <d v="1899-12-30T00:00:00"/>
    <s v="30"/>
    <x v="2"/>
    <s v="7"/>
    <x v="4"/>
    <d v="2018-07-24T00:00:00"/>
    <d v="1899-12-30T23:16:00"/>
    <s v="ILIS cause - &quot;Animal, other&quot; / &quot;SMALL UNIDENTIFIED ANIMAL AT BASE OF FUCO POLE&quot;"/>
    <s v="     "/>
    <x v="0"/>
    <m/>
    <x v="1"/>
    <s v="N"/>
    <s v="139626"/>
    <s v="18-0063319"/>
    <m/>
    <m/>
    <m/>
    <m/>
    <s v="     "/>
    <x v="0"/>
    <x v="0"/>
    <m/>
    <x v="0"/>
    <m/>
    <s v="0.26-9.99"/>
    <m/>
    <s v="Contact - Animal - Other"/>
    <x v="6"/>
    <s v="Contact - Animal"/>
    <s v="Contact from object"/>
    <s v="Contact - Animal"/>
    <m/>
    <s v="Contact - Animal"/>
    <s v="Conductor"/>
    <m/>
    <s v="Overhead"/>
    <m/>
    <m/>
    <m/>
    <s v="40375"/>
    <s v="     "/>
    <x v="0"/>
    <m/>
    <n v="38.403199999999998"/>
    <n v="-121.93899999999999"/>
    <m/>
    <s v="VACA-DIXON-1101"/>
    <m/>
    <m/>
    <s v="Herbaceous"/>
    <m/>
    <m/>
    <m/>
    <m/>
    <m/>
    <m/>
    <m/>
    <s v="N"/>
    <s v="N"/>
    <m/>
    <m/>
    <s v="     "/>
    <m/>
    <m/>
    <m/>
    <m/>
    <m/>
    <m/>
    <m/>
    <m/>
    <m/>
    <m/>
    <m/>
    <m/>
    <m/>
    <m/>
    <m/>
    <m/>
    <m/>
    <m/>
    <m/>
  </r>
  <r>
    <x v="1974"/>
    <s v="     "/>
    <d v="2018-07-26T00:00:00"/>
    <d v="1899-12-30T19:23:00"/>
    <s v="30"/>
    <x v="2"/>
    <s v="7"/>
    <x v="4"/>
    <m/>
    <m/>
    <s v="On July 26, 2018, at approximately 19:50, there was an outage affecting 129 customers on the Elk Creek-1101 circuit. The customer's tree fell causing pole to break, overhead wire to fall which caused a fire resulting in the home being burned down. On August 7, 2018, PG&amp;E received a property damage claim from the customer alleging $250,000 in damages due to this incident. This incident is unrelated to the fires in the area. This information is preliminary."/>
    <s v="     "/>
    <x v="2"/>
    <d v="2021-04-02T00:00:00"/>
    <x v="0"/>
    <m/>
    <s v="141363"/>
    <s v="18-0064211"/>
    <m/>
    <s v="T004378636"/>
    <n v="114825541"/>
    <s v="EI180726A"/>
    <s v="     "/>
    <x v="0"/>
    <x v="0"/>
    <s v="Vegetation"/>
    <x v="0"/>
    <m/>
    <s v="Unknown"/>
    <m/>
    <s v="Vegetation"/>
    <x v="0"/>
    <s v="Vegetation"/>
    <s v="Contact from object"/>
    <m/>
    <m/>
    <s v="Contact from object"/>
    <s v="Transformer"/>
    <s v="No"/>
    <s v="Overhead"/>
    <m/>
    <s v="Transformer"/>
    <m/>
    <s v="100414232"/>
    <s v="     "/>
    <x v="0"/>
    <n v="177"/>
    <n v="39.30106"/>
    <n v="-122.494129"/>
    <s v="Colusa"/>
    <s v="ELK-CREEK-1101"/>
    <n v="12000"/>
    <m/>
    <s v="Agriculture"/>
    <m/>
    <n v="1"/>
    <m/>
    <m/>
    <m/>
    <m/>
    <m/>
    <s v="N"/>
    <s v="N"/>
    <m/>
    <m/>
    <s v="     "/>
    <n v="39.255845000000001"/>
    <n v="-122.473063"/>
    <s v="Jul 30 2018 12:00AM"/>
    <s v="BranchFail"/>
    <s v="LARGE LEADER ON VALLEY OAK FAILED, GREEN FOLIAGE ON LIMB, NO OUTWARD SIGNS OF INTERNAL DECAY. VEGETATION AND STRUCTURE FIRE AT LOCATION. PICTURES TAKEN. NO FURTHER WORK NEEDED."/>
    <s v="OAKV"/>
    <s v="60"/>
    <s v="60"/>
    <s v="35"/>
    <s v="None"/>
    <s v="Slight"/>
    <s v="N"/>
    <s v="1"/>
    <m/>
    <s v="Valley"/>
    <s v="D"/>
    <s v="Triangle"/>
    <s v="BareWire"/>
    <s v="5"/>
  </r>
  <r>
    <x v="1975"/>
    <s v="     "/>
    <d v="2018-07-26T00:00:00"/>
    <d v="1899-12-30T22:21:59"/>
    <s v="30"/>
    <x v="2"/>
    <s v="7"/>
    <x v="4"/>
    <d v="2018-07-26T00:00:00"/>
    <d v="1899-12-30T22:21:00"/>
    <s v="fire caused by veg contact "/>
    <s v="     "/>
    <x v="0"/>
    <d v="2021-02-17T00:00:00"/>
    <x v="0"/>
    <m/>
    <m/>
    <m/>
    <m/>
    <s v="T004378700"/>
    <n v="114825541"/>
    <m/>
    <s v="     "/>
    <x v="0"/>
    <x v="0"/>
    <m/>
    <x v="0"/>
    <m/>
    <s v="0.26-9.99"/>
    <m/>
    <s v="Vegetation"/>
    <x v="0"/>
    <s v="Vegetation"/>
    <s v="Contact from object"/>
    <s v="Contact - Vegetation"/>
    <m/>
    <s v="Contact - Vegetation"/>
    <s v="Pole"/>
    <s v="No"/>
    <s v="Overhead"/>
    <m/>
    <s v="Pole"/>
    <m/>
    <s v="Pole ID: 103920565"/>
    <s v="     "/>
    <x v="0"/>
    <n v="177"/>
    <n v="39.253799999999998"/>
    <n v="-122.471"/>
    <s v="Colusa"/>
    <s v="ELK-CREEK-1101"/>
    <m/>
    <m/>
    <s v="Hardwood Woodland"/>
    <m/>
    <m/>
    <m/>
    <m/>
    <m/>
    <m/>
    <m/>
    <s v="N"/>
    <s v="N"/>
    <m/>
    <m/>
    <s v="     "/>
    <m/>
    <m/>
    <m/>
    <m/>
    <m/>
    <m/>
    <m/>
    <m/>
    <m/>
    <m/>
    <m/>
    <m/>
    <m/>
    <m/>
    <m/>
    <m/>
    <m/>
    <m/>
    <m/>
  </r>
  <r>
    <x v="1976"/>
    <s v="     "/>
    <d v="2018-07-26T00:00:00"/>
    <d v="1899-12-30T00:00:00"/>
    <s v="30"/>
    <x v="2"/>
    <s v="7"/>
    <x v="4"/>
    <m/>
    <m/>
    <s v="Tree limb fell into pole"/>
    <s v="     "/>
    <x v="0"/>
    <m/>
    <x v="1"/>
    <s v="N"/>
    <m/>
    <m/>
    <m/>
    <m/>
    <m/>
    <m/>
    <s v="     "/>
    <x v="0"/>
    <x v="0"/>
    <m/>
    <x v="0"/>
    <m/>
    <s v="0.26-9.99"/>
    <m/>
    <s v="Vegetation"/>
    <x v="0"/>
    <s v="Vegetation"/>
    <s v="Contact from object"/>
    <s v="Vegetation"/>
    <m/>
    <s v="Contact - Vegetation"/>
    <s v="Pole"/>
    <m/>
    <m/>
    <m/>
    <m/>
    <m/>
    <m/>
    <s v="     "/>
    <x v="0"/>
    <n v="177"/>
    <n v="39.253799999999998"/>
    <n v="-122.471"/>
    <m/>
    <m/>
    <m/>
    <m/>
    <s v="Hardwood Woodland"/>
    <m/>
    <m/>
    <m/>
    <m/>
    <m/>
    <m/>
    <m/>
    <s v="N"/>
    <s v="N"/>
    <m/>
    <m/>
    <s v="     "/>
    <m/>
    <m/>
    <m/>
    <m/>
    <m/>
    <m/>
    <m/>
    <m/>
    <m/>
    <m/>
    <m/>
    <m/>
    <m/>
    <m/>
    <m/>
    <m/>
    <m/>
    <m/>
    <m/>
  </r>
  <r>
    <x v="1977"/>
    <s v="     "/>
    <d v="2018-07-26T00:00:00"/>
    <d v="1899-12-30T00:00:00"/>
    <s v="30"/>
    <x v="2"/>
    <s v="7"/>
    <x v="4"/>
    <d v="2018-07-26T00:00:00"/>
    <d v="1899-12-30T20:42:00"/>
    <s v="Found tree thru line.  &quot;BROKEN POLE &amp; WIRE DOWN. SMALL FIRE IN AREA APPROX 1-2 ACRES,&quot;"/>
    <s v="     "/>
    <x v="0"/>
    <m/>
    <x v="1"/>
    <s v="N"/>
    <s v="141323"/>
    <s v="18-0064231"/>
    <m/>
    <m/>
    <m/>
    <m/>
    <s v="     "/>
    <x v="0"/>
    <x v="0"/>
    <m/>
    <x v="0"/>
    <m/>
    <s v="0.26-9.99"/>
    <m/>
    <s v="Vegetation"/>
    <x v="0"/>
    <s v="Vegetation"/>
    <s v="Contact from object"/>
    <s v="Vegetation"/>
    <m/>
    <s v="Contact - Vegetation"/>
    <s v="Pole"/>
    <m/>
    <s v="Overhead"/>
    <m/>
    <m/>
    <m/>
    <s v="6319"/>
    <s v="     "/>
    <x v="2"/>
    <n v="246"/>
    <n v="40.348100000000002"/>
    <n v="-122.342"/>
    <m/>
    <s v="COTTONWOOD-1103"/>
    <m/>
    <m/>
    <s v="Agriculture"/>
    <m/>
    <m/>
    <m/>
    <m/>
    <m/>
    <m/>
    <m/>
    <s v="N"/>
    <s v="N"/>
    <m/>
    <m/>
    <s v="     "/>
    <m/>
    <m/>
    <s v="Jul 31 2018 12:00AM"/>
    <s v="BranchFail"/>
    <s v="Mature Gray Pine failed at attachment with included bark causing line side lead taking down conductors and igniting approximate 1 acre fire."/>
    <s v="PINE"/>
    <s v="70"/>
    <s v="43"/>
    <s v="30"/>
    <s v="Slight"/>
    <s v="Slight"/>
    <s v="N"/>
    <s v="1"/>
    <m/>
    <s v="Valley"/>
    <s v="D"/>
    <s v="CrossArm"/>
    <s v="BareWire"/>
    <s v="0"/>
  </r>
  <r>
    <x v="1978"/>
    <s v="     "/>
    <d v="2018-07-27T00:00:00"/>
    <d v="1899-12-30T00:00:00"/>
    <s v="30"/>
    <x v="2"/>
    <s v="7"/>
    <x v="4"/>
    <d v="2018-07-27T00:00:00"/>
    <d v="1899-12-30T23:12:00"/>
    <s v="ILIS cause - &quot;Vegetation, Tree - fell into line&quot; - &quot;WIRE DOWN HOT ON GRD ARCING&quot; / &quot;T-MAN RPTS 2 6ft X 6ft BURN AREAS PUT OUT BY FD&quot;"/>
    <s v="     "/>
    <x v="0"/>
    <m/>
    <x v="1"/>
    <s v="N"/>
    <s v="142183"/>
    <s v="18-0064525"/>
    <m/>
    <m/>
    <m/>
    <m/>
    <s v="     "/>
    <x v="0"/>
    <x v="0"/>
    <m/>
    <x v="0"/>
    <m/>
    <s v="&lt;3 meters of linear travel"/>
    <m/>
    <s v="Vegetation"/>
    <x v="0"/>
    <s v="Vegetation"/>
    <s v="Contact from object"/>
    <s v="Vegetation"/>
    <m/>
    <s v="Contact - Vegetation"/>
    <s v="Conductor"/>
    <m/>
    <s v="Overhead"/>
    <m/>
    <m/>
    <m/>
    <s v="WIRE DOWN PAST 21049"/>
    <s v="     "/>
    <x v="2"/>
    <n v="518"/>
    <n v="37.181600000000003"/>
    <n v="-122.03"/>
    <m/>
    <s v="LOS-GATOS-1106"/>
    <m/>
    <m/>
    <s v="Conifer Forest"/>
    <m/>
    <m/>
    <m/>
    <m/>
    <m/>
    <m/>
    <m/>
    <s v="N"/>
    <s v="N"/>
    <m/>
    <m/>
    <s v="     "/>
    <n v="37.180044000000002"/>
    <n v="-122.029026"/>
    <s v="Jul 30 2018 12:00AM"/>
    <s v="TrunkFail"/>
    <s v="Possible domino. Black oak near top of slope 35-40 north of lines snapped at base and struck 2 other trees, knocking an entire second black oak and several Doug-fir branches down onto the lines. The original failed tree seemed to have strike potential anyway. It looked perfectly green, but had signs of SOD and an old wound at the base that had developed into extensive bowl rot._x000d__x000a_Evidence of even a minor fire (as reported by the Tman) was difficult to find, just sparsely scattered burned groundcover"/>
    <s v="OAKK"/>
    <s v="70"/>
    <s v="22"/>
    <s v="40"/>
    <s v="Slight"/>
    <s v="Slight"/>
    <s v="N"/>
    <s v="1"/>
    <m/>
    <s v="Hillside"/>
    <s v="B"/>
    <s v="CrossArm"/>
    <s v="BareWire"/>
    <s v="3"/>
  </r>
  <r>
    <x v="1979"/>
    <s v="     "/>
    <d v="2018-07-28T00:00:00"/>
    <d v="1899-12-30T00:00:00"/>
    <s v="30"/>
    <x v="2"/>
    <s v="7"/>
    <x v="4"/>
    <d v="2018-07-28T00:00:00"/>
    <d v="1899-12-30T06:33:00"/>
    <s v="&quot;GRAY PINE LOST BRANCH INTO LINE&quot;, causing wire-down"/>
    <s v="     "/>
    <x v="0"/>
    <m/>
    <x v="1"/>
    <s v="N"/>
    <s v="142227"/>
    <s v="18-0064545"/>
    <m/>
    <m/>
    <m/>
    <m/>
    <s v="     "/>
    <x v="0"/>
    <x v="0"/>
    <m/>
    <x v="0"/>
    <m/>
    <s v="&lt;3 meters of linear travel"/>
    <m/>
    <s v="Vegetation"/>
    <x v="0"/>
    <s v="Vegetation"/>
    <s v="Contact from object"/>
    <s v="Vegetation"/>
    <m/>
    <s v="Contact - Vegetation"/>
    <s v="Conductor"/>
    <m/>
    <s v="Overhead"/>
    <m/>
    <m/>
    <m/>
    <s v="92903"/>
    <s v="     "/>
    <x v="2"/>
    <n v="340"/>
    <n v="38.747300000000003"/>
    <n v="-120.78700000000001"/>
    <m/>
    <s v="PLACERVILLE-2106"/>
    <m/>
    <m/>
    <s v="Hardwood Forest"/>
    <m/>
    <m/>
    <m/>
    <m/>
    <m/>
    <m/>
    <m/>
    <s v="N"/>
    <s v="N"/>
    <m/>
    <m/>
    <s v="     "/>
    <n v="38.747371999999999"/>
    <n v="-120.78658"/>
    <s v="Jul 30 2018 12:00AM"/>
    <s v="BranchFail"/>
    <s v="Mature green Gray Pine lost branch into lines.  Evidence of small fire at base of pole.  No signs of disease or defect at point of failure on branch.  No unusual cone load present on branch."/>
    <s v="PING"/>
    <s v="96"/>
    <s v="41"/>
    <s v="28"/>
    <s v="None"/>
    <s v="None"/>
    <s v="N"/>
    <s v="1"/>
    <m/>
    <s v="Ridge"/>
    <s v="D"/>
    <s v="CrossArm"/>
    <s v="BareWire"/>
    <s v="3"/>
  </r>
  <r>
    <x v="1980"/>
    <s v="     "/>
    <d v="2018-07-28T00:00:00"/>
    <d v="1899-12-30T00:00:00"/>
    <s v="30"/>
    <x v="2"/>
    <s v="7"/>
    <x v="4"/>
    <m/>
    <m/>
    <s v="Bird contact"/>
    <s v="     "/>
    <x v="0"/>
    <m/>
    <x v="1"/>
    <s v="N"/>
    <s v="142289"/>
    <m/>
    <m/>
    <m/>
    <m/>
    <m/>
    <s v="     "/>
    <x v="0"/>
    <x v="0"/>
    <m/>
    <x v="0"/>
    <m/>
    <s v="&lt;0.25"/>
    <m/>
    <s v="Contact - Animal - Bird"/>
    <x v="6"/>
    <s v="Contact - Bird"/>
    <s v="Contact from object"/>
    <s v="Contact - Animal"/>
    <m/>
    <s v="Contact - Animal"/>
    <s v="Pothead"/>
    <m/>
    <m/>
    <m/>
    <m/>
    <m/>
    <m/>
    <s v="     "/>
    <x v="0"/>
    <m/>
    <n v="37.880200000000002"/>
    <n v="-122.08"/>
    <m/>
    <s v="ROSSMOOR-1105"/>
    <m/>
    <m/>
    <s v="Urban"/>
    <m/>
    <m/>
    <m/>
    <m/>
    <m/>
    <m/>
    <m/>
    <s v="N"/>
    <s v="N"/>
    <m/>
    <m/>
    <s v="     "/>
    <m/>
    <m/>
    <m/>
    <m/>
    <m/>
    <m/>
    <m/>
    <m/>
    <m/>
    <m/>
    <m/>
    <m/>
    <m/>
    <m/>
    <m/>
    <m/>
    <m/>
    <m/>
    <m/>
  </r>
  <r>
    <x v="1981"/>
    <s v="     "/>
    <d v="2018-07-29T00:00:00"/>
    <d v="1899-12-30T00:00:00"/>
    <s v="31"/>
    <x v="2"/>
    <s v="7"/>
    <x v="4"/>
    <d v="2018-07-29T00:00:00"/>
    <d v="1899-12-30T11:39:00"/>
    <s v="ILIS cause - &quot;Vegetation, Tree fell into line&quot; / &quot; 2 SPANS OF WIRE DOWN IN SAME SPAN&quot;"/>
    <s v="     "/>
    <x v="0"/>
    <m/>
    <x v="1"/>
    <s v="N"/>
    <s v="143567"/>
    <s v="18-0064779"/>
    <m/>
    <m/>
    <m/>
    <m/>
    <s v="     "/>
    <x v="0"/>
    <x v="0"/>
    <m/>
    <x v="0"/>
    <m/>
    <s v="0.26-9.99"/>
    <m/>
    <s v="Vegetation"/>
    <x v="0"/>
    <s v="Vegetation"/>
    <s v="Contact from object"/>
    <s v="Vegetation"/>
    <m/>
    <s v="Contact - Vegetation"/>
    <s v="Conductor"/>
    <m/>
    <s v="Overhead"/>
    <m/>
    <m/>
    <m/>
    <s v="9059"/>
    <s v="     "/>
    <x v="1"/>
    <n v="154"/>
    <n v="39.096800000000002"/>
    <n v="-123.502"/>
    <m/>
    <s v="PHILO-1102"/>
    <m/>
    <m/>
    <s v="Agriculture"/>
    <m/>
    <m/>
    <m/>
    <m/>
    <m/>
    <m/>
    <m/>
    <s v="N"/>
    <s v="N"/>
    <m/>
    <m/>
    <s v="     "/>
    <n v="39.097557999999999"/>
    <n v="-123.502088"/>
    <s v="Jul 31 2018 12:00AM"/>
    <s v="TrunkFail"/>
    <s v="A green leaved Coast Live Oak suffered a failure of 1/2 standing trunks at ground level.  The trunk brought down 1/2 conductors.  The line to ground fault caused a 1.5 acre grass fire with no property damage sustained."/>
    <s v="OAKC"/>
    <s v="55"/>
    <s v="19"/>
    <s v="15"/>
    <s v="Moderate"/>
    <s v="Slight"/>
    <s v="N"/>
    <s v="1"/>
    <m/>
    <s v="Hillside"/>
    <s v="B"/>
    <s v="Other"/>
    <s v="BareWire"/>
    <s v="4"/>
  </r>
  <r>
    <x v="1982"/>
    <s v="     "/>
    <d v="2018-07-29T00:00:00"/>
    <d v="1899-12-30T00:00:00"/>
    <s v="31"/>
    <x v="2"/>
    <s v="7"/>
    <x v="4"/>
    <m/>
    <m/>
    <s v="&quot;PHASE TO PHASE ON TRANSFOMER SECONDARY BUSS&quot;"/>
    <s v="     "/>
    <x v="0"/>
    <m/>
    <x v="1"/>
    <s v="N"/>
    <s v="144435"/>
    <m/>
    <m/>
    <m/>
    <m/>
    <m/>
    <s v="     "/>
    <x v="0"/>
    <x v="0"/>
    <m/>
    <x v="0"/>
    <m/>
    <s v="&lt;0.25"/>
    <m/>
    <s v="Equipment - PG&amp;E"/>
    <x v="13"/>
    <s v="Equipment - PG&amp;E"/>
    <s v="All types of equipment / facility failure"/>
    <s v="Transformer"/>
    <s v="Transformer"/>
    <m/>
    <m/>
    <m/>
    <m/>
    <m/>
    <s v="Transformer"/>
    <m/>
    <m/>
    <s v="     "/>
    <x v="2"/>
    <n v="305"/>
    <n v="38.5777"/>
    <n v="-120.85599999999999"/>
    <m/>
    <s v="DIAMOND-SPRINGS-1105"/>
    <m/>
    <m/>
    <s v="Hardwood Woodland"/>
    <m/>
    <m/>
    <m/>
    <m/>
    <m/>
    <m/>
    <m/>
    <s v="N"/>
    <s v="N"/>
    <m/>
    <m/>
    <s v="     "/>
    <m/>
    <m/>
    <m/>
    <m/>
    <m/>
    <m/>
    <m/>
    <m/>
    <m/>
    <m/>
    <m/>
    <m/>
    <m/>
    <m/>
    <m/>
    <m/>
    <m/>
    <m/>
    <m/>
  </r>
  <r>
    <x v="1983"/>
    <s v="     "/>
    <d v="2018-07-30T00:00:00"/>
    <d v="1899-12-30T00:00:00"/>
    <s v="31"/>
    <x v="2"/>
    <s v="7"/>
    <x v="4"/>
    <m/>
    <m/>
    <s v="Insufficient info on record to determine cause or nature of incident"/>
    <s v="     "/>
    <x v="0"/>
    <m/>
    <x v="1"/>
    <s v="N"/>
    <s v="145016"/>
    <m/>
    <m/>
    <m/>
    <m/>
    <m/>
    <s v="     "/>
    <x v="0"/>
    <x v="0"/>
    <m/>
    <x v="0"/>
    <m/>
    <s v="Structure-only"/>
    <m/>
    <s v="Unknown - Info N/A"/>
    <x v="5"/>
    <s v="Unknown"/>
    <s v="Other"/>
    <s v="Unknown"/>
    <m/>
    <m/>
    <m/>
    <m/>
    <m/>
    <m/>
    <m/>
    <m/>
    <m/>
    <s v="     "/>
    <x v="0"/>
    <m/>
    <n v="37.737000000000002"/>
    <n v="-122.188"/>
    <m/>
    <s v="EL-DORADO-PH-2101"/>
    <m/>
    <m/>
    <s v="Urban"/>
    <m/>
    <m/>
    <m/>
    <m/>
    <m/>
    <m/>
    <m/>
    <s v="N"/>
    <s v="N"/>
    <m/>
    <m/>
    <s v="     "/>
    <m/>
    <m/>
    <m/>
    <m/>
    <m/>
    <m/>
    <m/>
    <m/>
    <m/>
    <m/>
    <m/>
    <m/>
    <m/>
    <m/>
    <m/>
    <m/>
    <m/>
    <m/>
    <m/>
  </r>
  <r>
    <x v="1984"/>
    <s v="     "/>
    <d v="2018-07-30T00:00:00"/>
    <d v="1899-12-30T00:00:00"/>
    <s v="31"/>
    <x v="2"/>
    <s v="7"/>
    <x v="4"/>
    <d v="2018-07-30T00:00:00"/>
    <d v="1899-12-30T08:50:00"/>
    <s v="&quot;Wire on xarm outage&quot;"/>
    <s v="     "/>
    <x v="0"/>
    <m/>
    <x v="1"/>
    <s v="N"/>
    <s v="144901"/>
    <s v="18-0064882"/>
    <m/>
    <m/>
    <m/>
    <m/>
    <s v="     "/>
    <x v="0"/>
    <x v="0"/>
    <m/>
    <x v="0"/>
    <m/>
    <s v="0.26-9.99"/>
    <m/>
    <s v="Equipment - PG&amp;E"/>
    <x v="4"/>
    <s v="Equipment - PG&amp;E"/>
    <s v="All types of equipment / facility failure"/>
    <s v="Conductor"/>
    <s v="Conductor"/>
    <m/>
    <m/>
    <m/>
    <s v="Overhead"/>
    <m/>
    <s v="Conductor - Primary"/>
    <m/>
    <s v="6014"/>
    <s v="     "/>
    <x v="0"/>
    <n v="105"/>
    <n v="40.122500000000002"/>
    <n v="-123.66200000000001"/>
    <m/>
    <s v="GARBERVILLE-1101"/>
    <m/>
    <m/>
    <s v="Conifer Forest"/>
    <m/>
    <m/>
    <m/>
    <m/>
    <m/>
    <m/>
    <m/>
    <s v="N"/>
    <s v="N"/>
    <m/>
    <m/>
    <s v="     "/>
    <m/>
    <m/>
    <m/>
    <m/>
    <m/>
    <m/>
    <m/>
    <m/>
    <m/>
    <m/>
    <m/>
    <m/>
    <m/>
    <m/>
    <m/>
    <m/>
    <m/>
    <m/>
    <m/>
  </r>
  <r>
    <x v="1985"/>
    <s v="     "/>
    <d v="2018-07-30T00:00:00"/>
    <d v="1899-12-30T00:00:00"/>
    <s v="31"/>
    <x v="2"/>
    <s v="7"/>
    <x v="4"/>
    <d v="2018-07-30T00:00:00"/>
    <d v="1899-12-30T22:01:00"/>
    <s v="ILIS cause - &quot;Vegetation, Tree - fell into line&quot;"/>
    <s v="     "/>
    <x v="0"/>
    <m/>
    <x v="1"/>
    <s v="N"/>
    <s v="145526"/>
    <s v="18-0065201"/>
    <m/>
    <m/>
    <m/>
    <m/>
    <s v="     "/>
    <x v="0"/>
    <x v="0"/>
    <m/>
    <x v="0"/>
    <m/>
    <s v="0.26-9.99"/>
    <m/>
    <s v="Vegetation"/>
    <x v="0"/>
    <s v="Vegetation"/>
    <s v="Contact from object"/>
    <s v="Vegetation"/>
    <m/>
    <s v="Contact - Vegetation"/>
    <s v="Conductor"/>
    <m/>
    <s v="Overhead"/>
    <m/>
    <m/>
    <m/>
    <s v="7171"/>
    <s v="     "/>
    <x v="0"/>
    <n v="525"/>
    <n v="36.398299999999999"/>
    <n v="-120.947"/>
    <m/>
    <s v="LOS-OSITOS-2103"/>
    <m/>
    <m/>
    <s v="Herbaceous"/>
    <m/>
    <m/>
    <m/>
    <m/>
    <m/>
    <m/>
    <m/>
    <s v="N"/>
    <s v="N"/>
    <m/>
    <m/>
    <s v="     "/>
    <n v="36.394159999999999"/>
    <n v="-120.93401"/>
    <s v="Aug  1 2018 12:00AM"/>
    <s v="BranchFail"/>
    <s v="Evidence of failed limb from green gray pine. upon arrival the entire gray pine has been felled."/>
    <s v="PING"/>
    <s v="75"/>
    <s v="51"/>
    <s v="40"/>
    <s v="None"/>
    <s v="None"/>
    <s v="N"/>
    <s v="1"/>
    <m/>
    <s v="Plain"/>
    <s v="D"/>
    <s v="CrossArm"/>
    <s v="BareWire"/>
    <s v="3"/>
  </r>
  <r>
    <x v="1986"/>
    <s v="     "/>
    <d v="2018-07-30T00:00:00"/>
    <d v="1899-12-30T00:00:00"/>
    <s v="31"/>
    <x v="2"/>
    <s v="7"/>
    <x v="4"/>
    <d v="2018-07-30T00:00:00"/>
    <d v="1899-12-30T14:36:00"/>
    <s v="&quot;INSPECTOR RPTS THAT NON-PGE TREE CREW POSSIBLY AT FAULT FOR TREE TAKING OUT LINES.&quot;"/>
    <s v="     "/>
    <x v="0"/>
    <m/>
    <x v="1"/>
    <s v="N"/>
    <s v="145323"/>
    <s v="18-0065131"/>
    <m/>
    <m/>
    <m/>
    <m/>
    <s v="     "/>
    <x v="0"/>
    <x v="0"/>
    <m/>
    <x v="0"/>
    <m/>
    <s v="0.26-9.99"/>
    <m/>
    <s v="Vegetation"/>
    <x v="0"/>
    <s v="Vegetation"/>
    <s v="Contact from object"/>
    <s v="Vegetation"/>
    <m/>
    <s v="Contact - Vegetation"/>
    <s v="Crossarm"/>
    <m/>
    <s v="Overhead"/>
    <m/>
    <m/>
    <m/>
    <s v="1681"/>
    <s v="     "/>
    <x v="2"/>
    <n v="345"/>
    <n v="38.196800000000003"/>
    <n v="-120.366"/>
    <m/>
    <s v="STANISLAUS-1701"/>
    <m/>
    <m/>
    <s v="Conifer Forest"/>
    <m/>
    <m/>
    <m/>
    <m/>
    <m/>
    <m/>
    <m/>
    <s v="N"/>
    <s v="N"/>
    <m/>
    <m/>
    <s v="     "/>
    <m/>
    <m/>
    <s v="Oct 30 2018 12:00AM"/>
    <s v="Unverified"/>
    <s v="Unable to locate tree...still researching and contacting tree crew (possibly Marios).  Unverified 3rd party contractor tree cutting.  Will update."/>
    <m/>
    <m/>
    <m/>
    <m/>
    <m/>
    <m/>
    <m/>
    <m/>
    <m/>
    <m/>
    <m/>
    <m/>
    <m/>
    <m/>
  </r>
  <r>
    <x v="1987"/>
    <s v="     "/>
    <d v="2018-07-31T00:00:00"/>
    <d v="1899-12-30T00:00:00"/>
    <s v="31"/>
    <x v="2"/>
    <s v="7"/>
    <x v="4"/>
    <d v="2018-07-31T00:00:00"/>
    <d v="1899-12-30T07:07:00"/>
    <s v="OIS TR - outage engineer &quot;poles just just fell over on grnd&quot; / ILIS - &quot;THERE WAS A FIRE IN THIS AREA YESTERDAY. YESTERDAYS FIRE MIGHT BE THE CAUSE. NOT CONFIRMED.&quot;"/>
    <s v="     "/>
    <x v="0"/>
    <m/>
    <x v="1"/>
    <s v="N"/>
    <s v="145670"/>
    <s v="18-0065255"/>
    <m/>
    <m/>
    <m/>
    <m/>
    <s v="     "/>
    <x v="0"/>
    <x v="0"/>
    <m/>
    <x v="0"/>
    <m/>
    <s v="&lt;0.25"/>
    <m/>
    <s v="Equipment - PG&amp;E"/>
    <x v="2"/>
    <s v="Equipment - PG&amp;E"/>
    <s v="All types of equipment / facility failure"/>
    <s v="Pole"/>
    <s v="Pole"/>
    <m/>
    <m/>
    <m/>
    <s v="Overhead"/>
    <m/>
    <s v="Pole"/>
    <m/>
    <s v="8046"/>
    <s v="     "/>
    <x v="0"/>
    <m/>
    <n v="37.821199999999997"/>
    <n v="-121.45"/>
    <m/>
    <s v="HERDLYN-1103"/>
    <m/>
    <m/>
    <s v="Barren/Other"/>
    <m/>
    <m/>
    <m/>
    <m/>
    <m/>
    <m/>
    <m/>
    <s v="N"/>
    <s v="N"/>
    <m/>
    <m/>
    <s v="     "/>
    <m/>
    <m/>
    <m/>
    <m/>
    <m/>
    <m/>
    <m/>
    <m/>
    <m/>
    <m/>
    <m/>
    <m/>
    <m/>
    <m/>
    <m/>
    <m/>
    <m/>
    <m/>
    <m/>
  </r>
  <r>
    <x v="1988"/>
    <s v="     "/>
    <d v="2018-07-31T00:00:00"/>
    <d v="1899-12-30T00:00:00"/>
    <s v="31"/>
    <x v="2"/>
    <s v="7"/>
    <x v="4"/>
    <d v="2018-07-31T00:00:00"/>
    <d v="1899-12-30T07:57:00"/>
    <s v="squirrel got across high side bushings of lr"/>
    <s v="     "/>
    <x v="0"/>
    <m/>
    <x v="1"/>
    <s v="N"/>
    <s v="145712"/>
    <s v="18-0065276"/>
    <m/>
    <m/>
    <m/>
    <m/>
    <s v="     "/>
    <x v="0"/>
    <x v="0"/>
    <m/>
    <x v="0"/>
    <m/>
    <s v="&lt;0.25"/>
    <m/>
    <s v="Contact - Animal - Other"/>
    <x v="6"/>
    <s v="Contact - Animal"/>
    <s v="Contact from object"/>
    <s v="Contact - Animal"/>
    <m/>
    <s v="Contact - Animal"/>
    <s v="Recloser"/>
    <m/>
    <s v="Overhead"/>
    <m/>
    <m/>
    <m/>
    <s v="1278"/>
    <s v="     "/>
    <x v="0"/>
    <n v="175"/>
    <n v="38.987099999999998"/>
    <n v="-122.742"/>
    <m/>
    <s v="KONOCTI-1108"/>
    <m/>
    <m/>
    <s v="Urban"/>
    <m/>
    <m/>
    <m/>
    <m/>
    <m/>
    <m/>
    <m/>
    <s v="N"/>
    <s v="N"/>
    <m/>
    <m/>
    <s v="     "/>
    <m/>
    <m/>
    <m/>
    <m/>
    <m/>
    <m/>
    <m/>
    <m/>
    <m/>
    <m/>
    <m/>
    <m/>
    <m/>
    <m/>
    <m/>
    <m/>
    <m/>
    <m/>
    <m/>
  </r>
  <r>
    <x v="1989"/>
    <s v="     "/>
    <d v="2018-07-31T00:00:00"/>
    <d v="1899-12-30T00:00:00"/>
    <s v="31"/>
    <x v="2"/>
    <s v="7"/>
    <x v="4"/>
    <m/>
    <m/>
    <s v="T-men noted the following; incident cause (or what exactly took place) unclear - &quot;RESPONDED TO VEG FIRE AT 21825 RIVERSIDE, POWER OK . FIRE STARTED BY EXPOSED CUSTOMER SECONDARY&quot;"/>
    <s v="     "/>
    <x v="0"/>
    <m/>
    <x v="1"/>
    <s v="N"/>
    <s v="145904"/>
    <m/>
    <m/>
    <m/>
    <m/>
    <m/>
    <s v="     "/>
    <x v="0"/>
    <x v="0"/>
    <m/>
    <x v="0"/>
    <m/>
    <s v="&lt;0.25"/>
    <m/>
    <s v="Equipment - PG&amp;E"/>
    <x v="4"/>
    <s v="Equipment - PG&amp;E"/>
    <s v="All types of equipment / facility failure"/>
    <s v="Conductor"/>
    <s v="Conductor"/>
    <m/>
    <m/>
    <m/>
    <m/>
    <m/>
    <s v="Conductor - Secondary"/>
    <m/>
    <m/>
    <s v="     "/>
    <x v="0"/>
    <m/>
    <n v="40.133200000000002"/>
    <n v="-122.224"/>
    <m/>
    <m/>
    <m/>
    <m/>
    <s v="Herbaceous"/>
    <m/>
    <m/>
    <m/>
    <m/>
    <m/>
    <m/>
    <m/>
    <s v="N"/>
    <s v="N"/>
    <m/>
    <m/>
    <s v="     "/>
    <m/>
    <m/>
    <m/>
    <m/>
    <m/>
    <m/>
    <m/>
    <m/>
    <m/>
    <m/>
    <m/>
    <m/>
    <m/>
    <m/>
    <m/>
    <m/>
    <m/>
    <m/>
    <m/>
  </r>
  <r>
    <x v="1990"/>
    <s v="     "/>
    <d v="2018-08-01T00:00:00"/>
    <d v="1899-12-30T00:00:00"/>
    <s v="31"/>
    <x v="2"/>
    <s v="8"/>
    <x v="4"/>
    <d v="2018-08-01T00:00:00"/>
    <d v="1899-12-30T17:58:00"/>
    <s v="OIS TR - &quot;SMALL BRUSH FIRE FROM TREE IN WIRES&quot;"/>
    <s v="     "/>
    <x v="0"/>
    <m/>
    <x v="1"/>
    <s v="N"/>
    <s v="146966"/>
    <s v="18-0065921"/>
    <m/>
    <m/>
    <m/>
    <m/>
    <s v="     "/>
    <x v="0"/>
    <x v="0"/>
    <m/>
    <x v="0"/>
    <m/>
    <s v="&lt;0.25"/>
    <m/>
    <s v="Vegetation"/>
    <x v="0"/>
    <s v="Vegetation"/>
    <s v="Contact from object"/>
    <s v="Vegetation"/>
    <m/>
    <s v="Contact - Vegetation"/>
    <s v="Conductor"/>
    <m/>
    <s v="Overhead"/>
    <m/>
    <m/>
    <m/>
    <s v="6573"/>
    <s v="     "/>
    <x v="2"/>
    <n v="175"/>
    <n v="38.916899999999998"/>
    <n v="-122.801"/>
    <m/>
    <s v="KONOCTI-1102"/>
    <m/>
    <m/>
    <s v="Conifer Forest"/>
    <m/>
    <m/>
    <m/>
    <m/>
    <m/>
    <m/>
    <m/>
    <s v="N"/>
    <s v="N"/>
    <m/>
    <m/>
    <s v="     "/>
    <n v="38.915506000000001"/>
    <n v="-122.798958"/>
    <s v="Sep  4 2018 12:00AM"/>
    <s v="BranchFail"/>
    <s v="On 8-01-2018 a large spar broke away 2ft from the trunk of a Knobcone Pine. The spar landed on 2 phase 12kV lines bringing the lines to the ground which started a fire. The Fire started on 9600 McKinley Road and burned approximately 750 SQFT of grass/under brush. There were no injuries. Burnt vegetation consisted of under brush and grass only."/>
    <s v="PINE"/>
    <s v="60"/>
    <s v="15"/>
    <s v="13"/>
    <s v="None"/>
    <s v="Slight"/>
    <s v="N"/>
    <s v="1"/>
    <m/>
    <s v="Other"/>
    <s v="D"/>
    <s v="CrossArm"/>
    <s v="BareWire"/>
    <s v="1"/>
  </r>
  <r>
    <x v="1991"/>
    <s v="     "/>
    <d v="2018-08-01T00:00:00"/>
    <d v="1899-12-30T00:00:00"/>
    <s v="31"/>
    <x v="2"/>
    <s v="8"/>
    <x v="4"/>
    <d v="2018-08-01T00:00:00"/>
    <d v="1899-12-30T19:06:00"/>
    <s v="T-men &quot;found wire on ground and arcing. started fire under line… …could not find cause&quot;"/>
    <s v="     "/>
    <x v="0"/>
    <m/>
    <x v="1"/>
    <s v="N"/>
    <s v="146998"/>
    <s v="18-0065955"/>
    <m/>
    <m/>
    <m/>
    <m/>
    <s v="     "/>
    <x v="0"/>
    <x v="0"/>
    <m/>
    <x v="0"/>
    <m/>
    <s v="&lt;0.25"/>
    <m/>
    <s v="Equipment - PG&amp;E"/>
    <x v="4"/>
    <s v="Equipment - PG&amp;E"/>
    <s v="All types of equipment / facility failure"/>
    <s v="Conductor"/>
    <s v="Conductor"/>
    <m/>
    <m/>
    <m/>
    <s v="Overhead"/>
    <m/>
    <s v="Conductor - Primary"/>
    <m/>
    <s v="WIRE DOWN 6 SPANS LD SIDE OF 2037"/>
    <s v="     "/>
    <x v="0"/>
    <m/>
    <n v="40.8202"/>
    <n v="-124.18600000000001"/>
    <m/>
    <s v="FAIRHAVEN-1103"/>
    <m/>
    <m/>
    <s v="Conifer Forest"/>
    <m/>
    <m/>
    <m/>
    <m/>
    <m/>
    <m/>
    <m/>
    <s v="N"/>
    <s v="N"/>
    <m/>
    <m/>
    <s v="     "/>
    <m/>
    <m/>
    <m/>
    <m/>
    <m/>
    <m/>
    <m/>
    <m/>
    <m/>
    <m/>
    <m/>
    <m/>
    <m/>
    <m/>
    <m/>
    <m/>
    <m/>
    <m/>
    <m/>
  </r>
  <r>
    <x v="1992"/>
    <s v="     "/>
    <d v="2018-08-02T00:00:00"/>
    <d v="1899-12-30T00:00:00"/>
    <s v="31"/>
    <x v="2"/>
    <s v="8"/>
    <x v="4"/>
    <d v="2018-08-02T00:00:00"/>
    <d v="1899-12-30T15:54:00"/>
    <s v="&quot;tree fell broke pole&quot;"/>
    <s v="     "/>
    <x v="0"/>
    <m/>
    <x v="1"/>
    <s v="N"/>
    <s v="147758"/>
    <s v="18-0066244"/>
    <m/>
    <m/>
    <m/>
    <m/>
    <s v="     "/>
    <x v="0"/>
    <x v="0"/>
    <m/>
    <x v="0"/>
    <m/>
    <s v="0.26-9.99"/>
    <m/>
    <s v="Vegetation"/>
    <x v="0"/>
    <s v="Vegetation"/>
    <s v="Contact from object"/>
    <s v="Vegetation"/>
    <m/>
    <s v="Contact - Vegetation"/>
    <s v="Pole"/>
    <m/>
    <s v="Overhead"/>
    <m/>
    <m/>
    <m/>
    <s v="1102/2"/>
    <s v="     "/>
    <x v="1"/>
    <n v="175"/>
    <n v="38.932200000000002"/>
    <n v="-122.751"/>
    <m/>
    <s v="KONOCTI-1102"/>
    <m/>
    <m/>
    <s v="Herbaceous"/>
    <m/>
    <m/>
    <m/>
    <m/>
    <m/>
    <m/>
    <m/>
    <s v="N"/>
    <s v="N"/>
    <m/>
    <m/>
    <s v="     "/>
    <n v="38.932400000000001"/>
    <n v="-122.7492"/>
    <s v="Aug 10 2018 12:00AM"/>
    <s v="TrunkFail"/>
    <s v="On 8-02-2018 a large Valley Oak failed at the base of the trunk. I spoke with the T-man Ellis Thornton who worked on this outage; He explained that the guy wire was anchored to the tree and when the tree failed it took the pole down with it which caused the fire. When I arrived to investigate the scene I was unable to gain access directly to the tree due to a fence surrounding the property. The fire started at 7909 Highway 29 and burned approximately 3 acres of vegetation"/>
    <s v="OAK"/>
    <s v="60"/>
    <s v="25"/>
    <s v="20"/>
    <s v="None"/>
    <s v="None"/>
    <s v="N"/>
    <s v="1"/>
    <m/>
    <s v="Other"/>
    <s v="D"/>
    <s v="CrossArm"/>
    <s v="BareWire"/>
    <s v="4"/>
  </r>
  <r>
    <x v="1993"/>
    <s v="     "/>
    <d v="2018-08-02T00:00:00"/>
    <d v="1899-12-30T00:00:00"/>
    <s v="31"/>
    <x v="2"/>
    <s v="8"/>
    <x v="4"/>
    <d v="2018-08-02T00:00:00"/>
    <d v="1899-12-30T09:48:00"/>
    <s v="ILIS cause - &quot;3rd Party, Vehicle&quot;"/>
    <s v="     "/>
    <x v="0"/>
    <m/>
    <x v="1"/>
    <s v="N"/>
    <s v="147393"/>
    <s v="18-0066104"/>
    <m/>
    <m/>
    <m/>
    <m/>
    <s v="     "/>
    <x v="0"/>
    <x v="0"/>
    <m/>
    <x v="0"/>
    <m/>
    <s v="&lt;3 meters of linear travel"/>
    <m/>
    <s v="Contact - 3rd Party"/>
    <x v="8"/>
    <s v="Contact - 3rd Party"/>
    <s v="Contact from object"/>
    <s v="Contact - Vehicle"/>
    <m/>
    <s v="Contact - Vehicle"/>
    <s v="Conductor"/>
    <m/>
    <s v="Overhead"/>
    <m/>
    <m/>
    <m/>
    <s v="WIRE DOWN BET 931 &amp; 57413"/>
    <s v="     "/>
    <x v="0"/>
    <m/>
    <n v="39.476700000000001"/>
    <n v="-121.54"/>
    <m/>
    <s v="WYANDOTTE-1109"/>
    <m/>
    <m/>
    <s v="Urban"/>
    <m/>
    <m/>
    <m/>
    <m/>
    <m/>
    <m/>
    <m/>
    <s v="N"/>
    <s v="N"/>
    <m/>
    <m/>
    <s v="     "/>
    <m/>
    <m/>
    <m/>
    <m/>
    <m/>
    <m/>
    <m/>
    <m/>
    <m/>
    <m/>
    <m/>
    <m/>
    <m/>
    <m/>
    <m/>
    <m/>
    <m/>
    <m/>
    <m/>
  </r>
  <r>
    <x v="1994"/>
    <s v="     "/>
    <d v="2018-08-02T00:00:00"/>
    <d v="1899-12-30T00:00:00"/>
    <s v="31"/>
    <x v="2"/>
    <s v="8"/>
    <x v="4"/>
    <d v="2018-08-02T00:00:00"/>
    <d v="1899-12-30T20:27:00"/>
    <s v="Bird contact w/ equipment causing transformer failure and subsequent fire.  ILIS cause - &quot;Animal, Bird found&quot;  OIS TR - cus indicated - &quot;BLOWN TRANSFORMER, POLE ON FIRE&quot;"/>
    <s v="     "/>
    <x v="0"/>
    <m/>
    <x v="1"/>
    <s v="N"/>
    <s v="147904"/>
    <s v="18-0066333"/>
    <m/>
    <m/>
    <m/>
    <m/>
    <s v="     "/>
    <x v="0"/>
    <x v="0"/>
    <m/>
    <x v="0"/>
    <m/>
    <s v="&lt;0.25"/>
    <m/>
    <s v="Contact - Animal - Bird"/>
    <x v="6"/>
    <s v="Contact - Bird"/>
    <s v="Contact from object"/>
    <s v="Contact - Animal"/>
    <m/>
    <s v="Contact - Animal"/>
    <s v="Transformer"/>
    <m/>
    <s v="Overhead"/>
    <m/>
    <m/>
    <m/>
    <s v="D8273"/>
    <s v="     "/>
    <x v="0"/>
    <m/>
    <n v="38.177100000000003"/>
    <n v="-121.078"/>
    <m/>
    <s v="LOCKEFORD-2102"/>
    <m/>
    <m/>
    <s v="Herbaceous"/>
    <m/>
    <m/>
    <m/>
    <m/>
    <m/>
    <m/>
    <m/>
    <s v="N"/>
    <s v="N"/>
    <m/>
    <m/>
    <s v="     "/>
    <m/>
    <m/>
    <m/>
    <m/>
    <m/>
    <m/>
    <m/>
    <m/>
    <m/>
    <m/>
    <m/>
    <m/>
    <m/>
    <m/>
    <m/>
    <m/>
    <m/>
    <m/>
    <m/>
  </r>
  <r>
    <x v="1995"/>
    <s v="     "/>
    <d v="2018-08-02T00:00:00"/>
    <d v="1899-12-30T00:00:00"/>
    <s v="31"/>
    <x v="2"/>
    <s v="8"/>
    <x v="4"/>
    <d v="2018-08-02T00:00:00"/>
    <d v="1899-12-30T17:34:00"/>
    <s v="ILIS cause - &quot;3rd Party, Gun Shot&quot;  Gun shot caused wire-down, which started a small grass fire"/>
    <s v="     "/>
    <x v="0"/>
    <m/>
    <x v="1"/>
    <s v="N"/>
    <s v="147821"/>
    <s v="18-0066260"/>
    <m/>
    <m/>
    <m/>
    <m/>
    <s v="     "/>
    <x v="0"/>
    <x v="0"/>
    <m/>
    <x v="0"/>
    <m/>
    <s v="&lt;0.25"/>
    <m/>
    <s v="Contact - 3rd Party"/>
    <x v="3"/>
    <s v="Contact - 3rd Party"/>
    <s v="Contact from object"/>
    <s v="Contact - 3rd Party"/>
    <m/>
    <s v="Contact - 3rd Party"/>
    <s v="Conductor"/>
    <m/>
    <s v="Overhead"/>
    <m/>
    <m/>
    <m/>
    <s v="3520"/>
    <s v="     "/>
    <x v="0"/>
    <m/>
    <n v="37.050199999999997"/>
    <n v="-120.541"/>
    <m/>
    <s v="SANTA-RITA-1105"/>
    <m/>
    <m/>
    <s v="Agriculture"/>
    <m/>
    <m/>
    <m/>
    <m/>
    <m/>
    <m/>
    <m/>
    <s v="N"/>
    <s v="N"/>
    <m/>
    <m/>
    <s v="     "/>
    <m/>
    <m/>
    <m/>
    <m/>
    <m/>
    <m/>
    <m/>
    <m/>
    <m/>
    <m/>
    <m/>
    <m/>
    <m/>
    <m/>
    <m/>
    <m/>
    <m/>
    <m/>
    <m/>
  </r>
  <r>
    <x v="1996"/>
    <s v="     "/>
    <d v="2018-08-03T00:00:00"/>
    <d v="1899-12-30T00:00:00"/>
    <s v="31"/>
    <x v="2"/>
    <s v="8"/>
    <x v="4"/>
    <m/>
    <m/>
    <s v="T-men &quot;HILLSIDE BRUSH FIRE CAUSED BY BIRD ON THE TOWER CASE # 18-79509&quot;"/>
    <s v="     "/>
    <x v="0"/>
    <m/>
    <x v="1"/>
    <s v="N"/>
    <s v="148477"/>
    <m/>
    <m/>
    <m/>
    <m/>
    <m/>
    <s v="     "/>
    <x v="0"/>
    <x v="0"/>
    <m/>
    <x v="0"/>
    <m/>
    <s v="0.26-9.99"/>
    <m/>
    <s v="Contact - Animal - Bird"/>
    <x v="6"/>
    <s v="Contact - Bird"/>
    <s v="Contact from object"/>
    <s v="Contact - Animal"/>
    <m/>
    <s v="Contact - Animal"/>
    <s v="Conductor"/>
    <m/>
    <m/>
    <m/>
    <m/>
    <m/>
    <m/>
    <s v="     "/>
    <x v="0"/>
    <m/>
    <n v="37.8765"/>
    <n v="-122.089"/>
    <m/>
    <s v="ROSSMOOR-1103"/>
    <m/>
    <m/>
    <s v="Hardwood Woodland"/>
    <m/>
    <m/>
    <m/>
    <m/>
    <m/>
    <m/>
    <m/>
    <s v="N"/>
    <s v="N"/>
    <m/>
    <m/>
    <s v="     "/>
    <m/>
    <m/>
    <m/>
    <m/>
    <m/>
    <m/>
    <m/>
    <m/>
    <m/>
    <m/>
    <m/>
    <m/>
    <m/>
    <m/>
    <m/>
    <m/>
    <m/>
    <m/>
    <m/>
  </r>
  <r>
    <x v="1997"/>
    <s v="     "/>
    <d v="2018-08-03T00:00:00"/>
    <d v="1899-12-30T00:00:00"/>
    <s v="31"/>
    <x v="2"/>
    <s v="8"/>
    <x v="4"/>
    <d v="2018-08-03T00:00:00"/>
    <d v="1899-12-30T09:45:00"/>
    <s v="&quot;Squirrel on transformer&quot;"/>
    <s v="     "/>
    <x v="0"/>
    <m/>
    <x v="1"/>
    <s v="N"/>
    <s v="148143"/>
    <s v="18-0066484"/>
    <m/>
    <m/>
    <m/>
    <m/>
    <s v="     "/>
    <x v="0"/>
    <x v="0"/>
    <m/>
    <x v="0"/>
    <m/>
    <s v="0.26-9.99"/>
    <m/>
    <s v="Contact - Animal - Other"/>
    <x v="6"/>
    <s v="Contact - Animal"/>
    <s v="Contact from object"/>
    <s v="Contact - Animal"/>
    <m/>
    <s v="Contact - Animal"/>
    <s v="Transformer"/>
    <m/>
    <s v="Overhead"/>
    <m/>
    <m/>
    <m/>
    <s v="7687"/>
    <s v="     "/>
    <x v="1"/>
    <n v="244"/>
    <n v="40.501600000000003"/>
    <n v="-121.83499999999999"/>
    <m/>
    <s v="VOLTA-1102"/>
    <m/>
    <m/>
    <s v="Conifer Forest"/>
    <m/>
    <m/>
    <m/>
    <m/>
    <m/>
    <m/>
    <m/>
    <s v="N"/>
    <s v="N"/>
    <m/>
    <m/>
    <s v="     "/>
    <m/>
    <m/>
    <m/>
    <m/>
    <m/>
    <m/>
    <m/>
    <m/>
    <m/>
    <m/>
    <m/>
    <m/>
    <m/>
    <m/>
    <m/>
    <m/>
    <m/>
    <m/>
    <m/>
  </r>
  <r>
    <x v="1998"/>
    <s v="     "/>
    <d v="2018-08-03T00:00:00"/>
    <d v="1899-12-30T00:00:00"/>
    <s v="31"/>
    <x v="2"/>
    <s v="8"/>
    <x v="4"/>
    <d v="2018-08-03T00:00:00"/>
    <d v="1899-12-30T19:19:00"/>
    <s v="Cal FIRE helicopter broke Edison static line that fell onto PGE dist lines."/>
    <s v="     "/>
    <x v="0"/>
    <m/>
    <x v="1"/>
    <s v="N"/>
    <s v="148557"/>
    <s v="18-0066608"/>
    <m/>
    <m/>
    <m/>
    <m/>
    <s v="     "/>
    <x v="0"/>
    <x v="0"/>
    <m/>
    <x v="0"/>
    <m/>
    <s v="&lt;3 meters of linear travel"/>
    <m/>
    <s v="Contact - 3rd Party"/>
    <x v="3"/>
    <s v="Contact - 3rd Party"/>
    <s v="Contact from object"/>
    <s v="Contact - 3rd Party"/>
    <m/>
    <s v="Contact - 3rd Party"/>
    <s v="Conductor"/>
    <m/>
    <s v="Overhead"/>
    <m/>
    <m/>
    <m/>
    <s v="2279"/>
    <s v="     "/>
    <x v="0"/>
    <m/>
    <n v="35.438600000000001"/>
    <n v="-118.797"/>
    <m/>
    <s v="CAL-WATER-1102"/>
    <m/>
    <m/>
    <s v="Herbaceous"/>
    <m/>
    <m/>
    <m/>
    <m/>
    <m/>
    <m/>
    <m/>
    <s v="N"/>
    <s v="N"/>
    <m/>
    <m/>
    <s v="     "/>
    <m/>
    <m/>
    <m/>
    <m/>
    <m/>
    <m/>
    <m/>
    <m/>
    <m/>
    <m/>
    <m/>
    <m/>
    <m/>
    <m/>
    <m/>
    <m/>
    <m/>
    <m/>
    <m/>
  </r>
  <r>
    <x v="1999"/>
    <s v="     "/>
    <d v="2018-08-03T00:00:00"/>
    <d v="1899-12-30T00:00:00"/>
    <s v="31"/>
    <x v="2"/>
    <s v="8"/>
    <x v="4"/>
    <m/>
    <m/>
    <s v="&quot;TREE BRANCH FELL ACROSS PRIMARY WIRE.&quot;"/>
    <s v="     "/>
    <x v="0"/>
    <m/>
    <x v="1"/>
    <s v="N"/>
    <m/>
    <m/>
    <m/>
    <m/>
    <m/>
    <m/>
    <s v="     "/>
    <x v="0"/>
    <x v="0"/>
    <m/>
    <x v="0"/>
    <m/>
    <s v="&lt;3 meters of linear travel"/>
    <m/>
    <s v="Vegetation"/>
    <x v="0"/>
    <s v="Vegetation"/>
    <s v="Contact from object"/>
    <s v="Vegetation"/>
    <m/>
    <s v="Contact - Vegetation"/>
    <s v="Conductor"/>
    <m/>
    <m/>
    <m/>
    <m/>
    <m/>
    <m/>
    <s v="     "/>
    <x v="0"/>
    <m/>
    <n v="38.665500000000002"/>
    <n v="-121.78400000000001"/>
    <m/>
    <m/>
    <m/>
    <m/>
    <s v="Urban"/>
    <m/>
    <m/>
    <m/>
    <m/>
    <m/>
    <m/>
    <m/>
    <s v="N"/>
    <s v="N"/>
    <m/>
    <m/>
    <s v="     "/>
    <m/>
    <m/>
    <m/>
    <m/>
    <m/>
    <m/>
    <m/>
    <m/>
    <m/>
    <m/>
    <m/>
    <m/>
    <m/>
    <m/>
    <m/>
    <m/>
    <m/>
    <m/>
    <m/>
  </r>
  <r>
    <x v="2000"/>
    <s v="     "/>
    <d v="2018-08-03T00:00:00"/>
    <d v="1899-12-30T00:00:00"/>
    <s v="31"/>
    <x v="2"/>
    <s v="8"/>
    <x v="4"/>
    <m/>
    <m/>
    <s v="Tag appears to be referring to a wire-down, but it's really unclear what the T-men did nor what the cause was"/>
    <s v="     "/>
    <x v="0"/>
    <m/>
    <x v="1"/>
    <s v="N"/>
    <m/>
    <m/>
    <m/>
    <m/>
    <m/>
    <m/>
    <s v="     "/>
    <x v="0"/>
    <x v="0"/>
    <m/>
    <x v="0"/>
    <m/>
    <s v="&lt;0.25"/>
    <m/>
    <s v="Equipment - PG&amp;E"/>
    <x v="4"/>
    <s v="Equipment - PG&amp;E"/>
    <s v="All types of equipment / facility failure"/>
    <s v="Conductor"/>
    <s v="Conductor"/>
    <m/>
    <m/>
    <m/>
    <m/>
    <m/>
    <s v="Conductor - Primary"/>
    <m/>
    <m/>
    <s v="     "/>
    <x v="2"/>
    <m/>
    <n v="36.986899999999999"/>
    <n v="-120.06"/>
    <m/>
    <m/>
    <m/>
    <m/>
    <s v="Urban"/>
    <m/>
    <m/>
    <m/>
    <m/>
    <m/>
    <m/>
    <m/>
    <s v="N"/>
    <s v="N"/>
    <m/>
    <m/>
    <s v="     "/>
    <m/>
    <m/>
    <m/>
    <m/>
    <m/>
    <m/>
    <m/>
    <m/>
    <m/>
    <m/>
    <m/>
    <m/>
    <m/>
    <m/>
    <m/>
    <m/>
    <m/>
    <m/>
    <m/>
  </r>
  <r>
    <x v="2001"/>
    <s v="     "/>
    <d v="2018-08-04T00:00:00"/>
    <d v="1899-12-30T00:00:00"/>
    <s v="31"/>
    <x v="2"/>
    <s v="8"/>
    <x v="4"/>
    <d v="2018-08-04T00:00:00"/>
    <d v="1899-12-30T06:21:00"/>
    <m/>
    <s v="     "/>
    <x v="4"/>
    <m/>
    <x v="1"/>
    <s v="N"/>
    <s v="148679"/>
    <s v="18-0066660"/>
    <m/>
    <s v="T004384813"/>
    <m/>
    <m/>
    <s v="     "/>
    <x v="0"/>
    <x v="0"/>
    <m/>
    <x v="0"/>
    <m/>
    <s v="Unknown"/>
    <m/>
    <s v="Equipment - PG&amp;E"/>
    <x v="9"/>
    <s v="Equipment - PG&amp;E"/>
    <s v="All types of equipment / facility failure"/>
    <s v="Other"/>
    <s v="Splice/Clamp/Connector"/>
    <m/>
    <m/>
    <m/>
    <s v="Overhead"/>
    <m/>
    <s v="Splice/Clamp/Connector"/>
    <m/>
    <s v="WIRE DOWN HOT 1SP N/OF 8545"/>
    <s v="     "/>
    <x v="0"/>
    <m/>
    <n v="37.274099999999997"/>
    <n v="-120.634"/>
    <m/>
    <s v="ATWATER-1102"/>
    <m/>
    <m/>
    <s v="Agriculture"/>
    <m/>
    <m/>
    <m/>
    <m/>
    <m/>
    <m/>
    <m/>
    <s v="N"/>
    <s v="N"/>
    <m/>
    <m/>
    <s v="     "/>
    <m/>
    <m/>
    <m/>
    <m/>
    <m/>
    <m/>
    <m/>
    <m/>
    <m/>
    <m/>
    <m/>
    <m/>
    <m/>
    <m/>
    <m/>
    <m/>
    <m/>
    <m/>
    <m/>
  </r>
  <r>
    <x v="2002"/>
    <s v="     "/>
    <d v="2018-08-04T00:00:00"/>
    <d v="1899-12-30T18:04:00"/>
    <s v="31"/>
    <x v="2"/>
    <s v="8"/>
    <x v="4"/>
    <d v="2018-08-04T00:00:00"/>
    <d v="1899-12-30T18:04:00"/>
    <s v="Notes say FD called for PG&amp;E to de-energize lines for fire safety, but said the fire may have been caused by tree branch contacting lines. I think this should have been added. JZCY - \\rcshare-nas05\VM\PLANNING\Business Analyst\02)PRIVILEGED_VMFireIncidents\2018\18-0066785_DA_OutsideHFTD"/>
    <s v="     "/>
    <x v="3"/>
    <m/>
    <x v="0"/>
    <m/>
    <m/>
    <s v="18-0066785"/>
    <m/>
    <m/>
    <m/>
    <m/>
    <s v="     "/>
    <x v="0"/>
    <x v="0"/>
    <m/>
    <x v="0"/>
    <m/>
    <s v="3 meters - 0.25 Acres"/>
    <m/>
    <s v="Vegetation"/>
    <x v="0"/>
    <s v="Vegetation"/>
    <s v="Contact from object"/>
    <s v="Veg. contact"/>
    <m/>
    <s v="Contact - Vegetation"/>
    <s v="Crossarm"/>
    <s v="0"/>
    <s v="Overhead"/>
    <m/>
    <s v="Crossarm"/>
    <m/>
    <m/>
    <s v="     "/>
    <x v="0"/>
    <m/>
    <n v="37.339421999999999"/>
    <n v="-122.092675"/>
    <m/>
    <m/>
    <m/>
    <m/>
    <s v="Hardwood Woodland"/>
    <n v="0.25"/>
    <m/>
    <m/>
    <m/>
    <m/>
    <m/>
    <m/>
    <s v="N"/>
    <s v="N"/>
    <m/>
    <m/>
    <s v="     "/>
    <m/>
    <m/>
    <m/>
    <m/>
    <m/>
    <m/>
    <m/>
    <m/>
    <m/>
    <m/>
    <m/>
    <m/>
    <m/>
    <m/>
    <m/>
    <m/>
    <m/>
    <m/>
    <m/>
  </r>
  <r>
    <x v="2003"/>
    <s v="     "/>
    <d v="2018-08-04T00:00:00"/>
    <d v="1899-12-30T00:00:00"/>
    <s v="31"/>
    <x v="2"/>
    <s v="8"/>
    <x v="4"/>
    <d v="2018-08-04T00:00:00"/>
    <d v="1899-12-30T07:22:00"/>
    <s v="&quot;PRIMARY LINES CAME DOWN &amp; HIT SERVICES &amp; DAMAGED TX.&quot;"/>
    <s v="     "/>
    <x v="0"/>
    <m/>
    <x v="1"/>
    <s v="N"/>
    <s v="148731"/>
    <s v="18-0066666"/>
    <m/>
    <m/>
    <m/>
    <s v="EI180804B"/>
    <s v="     "/>
    <x v="0"/>
    <x v="0"/>
    <m/>
    <x v="0"/>
    <m/>
    <s v="Structure-only"/>
    <m/>
    <s v="Equipment - PG&amp;E"/>
    <x v="4"/>
    <s v="Equipment - PG&amp;E"/>
    <s v="All types of equipment / facility failure"/>
    <s v="Conductor"/>
    <s v="Conductor"/>
    <m/>
    <m/>
    <m/>
    <s v="Overhead"/>
    <m/>
    <s v="Conductor - Primary"/>
    <s v="Primary came down - hit services and damaged transformer"/>
    <s v="WIRE DOWN @4 GREENFIELD CT"/>
    <s v="     "/>
    <x v="0"/>
    <n v="190"/>
    <n v="37.9756"/>
    <n v="-122.554"/>
    <m/>
    <s v="SAN-RAFAEL-1108"/>
    <m/>
    <m/>
    <s v="Conifer Forest"/>
    <m/>
    <m/>
    <m/>
    <m/>
    <m/>
    <m/>
    <m/>
    <s v="N"/>
    <s v="N"/>
    <m/>
    <m/>
    <s v="     "/>
    <m/>
    <m/>
    <m/>
    <m/>
    <m/>
    <m/>
    <m/>
    <m/>
    <m/>
    <m/>
    <m/>
    <m/>
    <m/>
    <m/>
    <m/>
    <m/>
    <m/>
    <m/>
    <m/>
  </r>
  <r>
    <x v="2004"/>
    <s v="     "/>
    <d v="2018-08-04T00:00:00"/>
    <d v="1899-12-30T00:00:00"/>
    <s v="31"/>
    <x v="2"/>
    <s v="8"/>
    <x v="4"/>
    <d v="2018-08-04T00:00:00"/>
    <d v="1899-12-30T17:18:00"/>
    <s v="ILIS cause - &quot;Vegetation, Tree - fell into line&quot;"/>
    <s v="     "/>
    <x v="0"/>
    <m/>
    <x v="1"/>
    <s v="N"/>
    <s v="149012"/>
    <s v="18-0066787"/>
    <m/>
    <m/>
    <m/>
    <m/>
    <s v="     "/>
    <x v="0"/>
    <x v="0"/>
    <m/>
    <x v="0"/>
    <m/>
    <s v="&lt;0.25"/>
    <m/>
    <s v="Vegetation"/>
    <x v="0"/>
    <s v="Vegetation"/>
    <s v="Contact from object"/>
    <s v="Vegetation"/>
    <m/>
    <s v="Contact - Vegetation"/>
    <s v="Conductor"/>
    <m/>
    <s v="Overhead"/>
    <m/>
    <m/>
    <m/>
    <s v="6087"/>
    <s v="     "/>
    <x v="2"/>
    <n v="520"/>
    <n v="37.047199999999997"/>
    <n v="-122.033"/>
    <m/>
    <s v="CAMP-EVERS-2104"/>
    <m/>
    <m/>
    <s v="Urban"/>
    <m/>
    <m/>
    <m/>
    <m/>
    <m/>
    <m/>
    <m/>
    <s v="N"/>
    <s v="N"/>
    <m/>
    <m/>
    <s v="     "/>
    <n v="37.091104999999999"/>
    <n v="-122.028711"/>
    <s v="Aug  7 2018 12:00AM"/>
    <s v="TrunkFail"/>
    <s v="abv first pole on wakefield way, up bnk; evidence of failed madrone"/>
    <s v="MADR"/>
    <s v="55"/>
    <s v="24"/>
    <s v="16"/>
    <s v="Moderate"/>
    <s v="Moderate"/>
    <s v="N"/>
    <s v="1"/>
    <m/>
    <s v="Hillside"/>
    <s v="B"/>
    <s v="CrossArm"/>
    <s v="TreeWire"/>
    <s v="0"/>
  </r>
  <r>
    <x v="2005"/>
    <s v="     "/>
    <d v="2018-08-04T00:00:00"/>
    <d v="1899-12-30T00:00:00"/>
    <s v="31"/>
    <x v="2"/>
    <s v="8"/>
    <x v="4"/>
    <d v="2018-08-04T00:00:00"/>
    <d v="1899-12-30T14:33:00"/>
    <s v="Bird"/>
    <s v="     "/>
    <x v="0"/>
    <m/>
    <x v="1"/>
    <s v="N"/>
    <s v="148946"/>
    <s v="18-0066768"/>
    <m/>
    <m/>
    <m/>
    <m/>
    <s v="     "/>
    <x v="0"/>
    <x v="0"/>
    <m/>
    <x v="0"/>
    <m/>
    <s v="0.26-9.99"/>
    <m/>
    <s v="Contact - Animal - Bird"/>
    <x v="6"/>
    <s v="Contact - Bird"/>
    <s v="Contact from object"/>
    <s v="Contact - Animal"/>
    <m/>
    <s v="Contact - Animal"/>
    <s v="Conductor"/>
    <m/>
    <s v="Overhead"/>
    <m/>
    <m/>
    <m/>
    <s v="WIRE DOWN @ MTR 1008177649"/>
    <s v="     "/>
    <x v="2"/>
    <m/>
    <n v="38.926200000000001"/>
    <n v="-121.422"/>
    <m/>
    <s v="WHEATLAND-1104"/>
    <m/>
    <m/>
    <s v="Herbaceous"/>
    <m/>
    <m/>
    <m/>
    <m/>
    <m/>
    <m/>
    <m/>
    <s v="N"/>
    <s v="N"/>
    <m/>
    <m/>
    <s v="     "/>
    <m/>
    <m/>
    <m/>
    <m/>
    <m/>
    <m/>
    <m/>
    <m/>
    <m/>
    <m/>
    <m/>
    <m/>
    <m/>
    <m/>
    <m/>
    <m/>
    <m/>
    <m/>
    <m/>
  </r>
  <r>
    <x v="2006"/>
    <s v="     "/>
    <d v="2018-08-05T00:00:00"/>
    <d v="1899-12-30T00:00:00"/>
    <s v="32"/>
    <x v="2"/>
    <s v="8"/>
    <x v="4"/>
    <d v="2018-08-05T00:00:00"/>
    <d v="1899-12-30T13:56:00"/>
    <s v="Tree fell into primary - broke pole and caused wire-down"/>
    <s v="     "/>
    <x v="0"/>
    <m/>
    <x v="1"/>
    <s v="N"/>
    <s v="149354"/>
    <s v="18-0066905"/>
    <m/>
    <m/>
    <m/>
    <m/>
    <s v="     "/>
    <x v="0"/>
    <x v="0"/>
    <m/>
    <x v="0"/>
    <m/>
    <s v="10-99"/>
    <m/>
    <s v="Vegetation"/>
    <x v="0"/>
    <s v="Vegetation"/>
    <s v="Contact from object"/>
    <s v="Vegetation"/>
    <m/>
    <s v="Contact - Vegetation"/>
    <s v="Pole"/>
    <m/>
    <s v="Overhead"/>
    <m/>
    <m/>
    <m/>
    <s v="27200"/>
    <s v="     "/>
    <x v="1"/>
    <n v="424"/>
    <n v="37.400500000000001"/>
    <n v="-119.753"/>
    <m/>
    <s v="OAKHURST-1101"/>
    <m/>
    <m/>
    <s v="Hardwood Woodland"/>
    <n v="10"/>
    <m/>
    <m/>
    <m/>
    <m/>
    <m/>
    <m/>
    <s v="N"/>
    <s v="N"/>
    <m/>
    <m/>
    <s v="     "/>
    <m/>
    <m/>
    <s v="Aug  7 2018 12:00AM"/>
    <m/>
    <s v="Blue Oak limb snapped at mid length above attachment and struck line. Wire fell to ground. Tree was inspected in 3/18 and no outward signs of decay present."/>
    <s v="OAKD"/>
    <m/>
    <m/>
    <m/>
    <m/>
    <m/>
    <m/>
    <m/>
    <m/>
    <m/>
    <m/>
    <m/>
    <m/>
    <s v="1"/>
  </r>
  <r>
    <x v="2007"/>
    <s v="     "/>
    <d v="2018-08-05T00:00:00"/>
    <d v="1899-12-30T00:00:00"/>
    <s v="32"/>
    <x v="2"/>
    <s v="8"/>
    <x v="4"/>
    <m/>
    <m/>
    <s v="TREE TRIMMER DROPPED PALM FROND ON IDLE ST. LIGHT DROP CAUSING ARCHING."/>
    <s v="     "/>
    <x v="0"/>
    <m/>
    <x v="1"/>
    <s v="N"/>
    <m/>
    <m/>
    <m/>
    <m/>
    <m/>
    <m/>
    <s v="     "/>
    <x v="0"/>
    <x v="0"/>
    <m/>
    <x v="0"/>
    <m/>
    <s v="&lt;0.25"/>
    <m/>
    <s v="Contact - 3rd Party"/>
    <x v="3"/>
    <s v="Contact - 3rd Party"/>
    <s v="Contact from object"/>
    <s v="Contact - 3rd Party"/>
    <m/>
    <s v="Contact - 3rd Party"/>
    <s v="Conductor"/>
    <m/>
    <m/>
    <m/>
    <m/>
    <m/>
    <m/>
    <s v="     "/>
    <x v="0"/>
    <m/>
    <n v="37.317799999999998"/>
    <n v="-121.858"/>
    <m/>
    <m/>
    <m/>
    <m/>
    <s v="Urban"/>
    <m/>
    <m/>
    <m/>
    <m/>
    <m/>
    <m/>
    <m/>
    <s v="N"/>
    <s v="N"/>
    <m/>
    <m/>
    <s v="     "/>
    <m/>
    <m/>
    <m/>
    <m/>
    <m/>
    <m/>
    <m/>
    <m/>
    <m/>
    <m/>
    <m/>
    <m/>
    <m/>
    <m/>
    <m/>
    <m/>
    <m/>
    <m/>
    <m/>
  </r>
  <r>
    <x v="2008"/>
    <s v="     "/>
    <d v="2018-08-06T00:00:00"/>
    <d v="1899-12-30T00:00:00"/>
    <s v="32"/>
    <x v="2"/>
    <s v="8"/>
    <x v="4"/>
    <d v="2018-08-06T00:00:00"/>
    <d v="1899-12-30T17:27:00"/>
    <s v="Car pole; ILIS cause - &quot;3rd Party, Vehicle&quot;"/>
    <s v="     "/>
    <x v="0"/>
    <m/>
    <x v="1"/>
    <s v="N"/>
    <s v="150158"/>
    <s v="18-0067234"/>
    <m/>
    <m/>
    <m/>
    <m/>
    <s v="     "/>
    <x v="0"/>
    <x v="0"/>
    <m/>
    <x v="0"/>
    <m/>
    <s v="&lt;3 meters of linear travel"/>
    <m/>
    <s v="Contact - 3rd Party"/>
    <x v="8"/>
    <s v="Contact - 3rd Party"/>
    <s v="Contact from object"/>
    <s v="Contact - Vehicle"/>
    <m/>
    <s v="Contact - Vehicle"/>
    <s v="Pole"/>
    <m/>
    <s v="Overhead"/>
    <m/>
    <m/>
    <m/>
    <s v="1956"/>
    <s v="     "/>
    <x v="0"/>
    <m/>
    <n v="39.336100000000002"/>
    <n v="-121.598"/>
    <m/>
    <s v="HONCUT-1101"/>
    <m/>
    <m/>
    <s v="Herbaceous"/>
    <m/>
    <m/>
    <m/>
    <m/>
    <m/>
    <m/>
    <m/>
    <s v="N"/>
    <s v="N"/>
    <m/>
    <m/>
    <s v="     "/>
    <m/>
    <m/>
    <m/>
    <m/>
    <m/>
    <m/>
    <m/>
    <m/>
    <m/>
    <m/>
    <m/>
    <m/>
    <m/>
    <m/>
    <m/>
    <m/>
    <m/>
    <m/>
    <m/>
  </r>
  <r>
    <x v="2009"/>
    <s v="     "/>
    <d v="2018-08-07T00:00:00"/>
    <d v="1899-12-30T00:00:00"/>
    <s v="32"/>
    <x v="2"/>
    <s v="8"/>
    <x v="4"/>
    <m/>
    <m/>
    <s v="&quot;Trees Inc was trimming trees and a branch fell causing the secondary to arc and blow fuse on xfmr.&quot;"/>
    <s v="     "/>
    <x v="0"/>
    <m/>
    <x v="1"/>
    <s v="N"/>
    <s v="150890"/>
    <m/>
    <m/>
    <m/>
    <m/>
    <m/>
    <s v="     "/>
    <x v="0"/>
    <x v="0"/>
    <m/>
    <x v="0"/>
    <m/>
    <s v="&lt;0.25"/>
    <m/>
    <s v="Contact - 3rd Party"/>
    <x v="3"/>
    <s v="Contact - 3rd Party"/>
    <s v="Contact from object"/>
    <s v="Contact - 3rd Party"/>
    <m/>
    <s v="Contact - 3rd Party"/>
    <s v="Conductor - Secondary"/>
    <m/>
    <m/>
    <m/>
    <m/>
    <m/>
    <m/>
    <s v="     "/>
    <x v="2"/>
    <m/>
    <n v="36.798900000000003"/>
    <n v="-119.765"/>
    <m/>
    <s v="MANCHESTER-1111"/>
    <m/>
    <m/>
    <s v="Urban"/>
    <m/>
    <m/>
    <m/>
    <m/>
    <m/>
    <m/>
    <m/>
    <s v="N"/>
    <s v="N"/>
    <m/>
    <m/>
    <s v="     "/>
    <m/>
    <m/>
    <m/>
    <m/>
    <m/>
    <m/>
    <m/>
    <m/>
    <m/>
    <m/>
    <m/>
    <m/>
    <m/>
    <m/>
    <m/>
    <m/>
    <m/>
    <m/>
    <m/>
  </r>
  <r>
    <x v="2010"/>
    <s v="     "/>
    <d v="2018-08-07T00:00:00"/>
    <d v="1899-12-30T00:00:00"/>
    <s v="32"/>
    <x v="2"/>
    <s v="8"/>
    <x v="4"/>
    <d v="2018-08-07T00:00:00"/>
    <d v="1899-12-30T10:19:00"/>
    <s v="&quot;fuse blew on OD bank and started fire outside of 15' circle on dry grass causin fire&quot; / &quot;need crew to replace ng od bank tx and install pt 44 fts,&quot;"/>
    <s v="     "/>
    <x v="0"/>
    <m/>
    <x v="1"/>
    <s v="N"/>
    <s v="150643"/>
    <s v="18-0067659"/>
    <m/>
    <m/>
    <m/>
    <m/>
    <s v="     "/>
    <x v="0"/>
    <x v="0"/>
    <m/>
    <x v="0"/>
    <m/>
    <s v="&lt;0.25"/>
    <m/>
    <s v="Equipment - PG&amp;E"/>
    <x v="13"/>
    <s v="Equipment - PG&amp;E"/>
    <s v="All types of equipment / facility failure"/>
    <s v="Transformer"/>
    <s v="Transformer"/>
    <m/>
    <m/>
    <m/>
    <s v="Overhead"/>
    <m/>
    <s v="Transformer"/>
    <m/>
    <s v="MTR#1009608176"/>
    <s v="     "/>
    <x v="2"/>
    <n v="320"/>
    <n v="38.104700000000001"/>
    <n v="-120.498"/>
    <m/>
    <s v="FROGTOWN-1701"/>
    <m/>
    <m/>
    <s v="Agriculture"/>
    <m/>
    <m/>
    <m/>
    <m/>
    <m/>
    <m/>
    <m/>
    <s v="N"/>
    <s v="N"/>
    <m/>
    <m/>
    <s v="     "/>
    <m/>
    <m/>
    <m/>
    <m/>
    <m/>
    <m/>
    <m/>
    <m/>
    <m/>
    <m/>
    <m/>
    <m/>
    <m/>
    <m/>
    <m/>
    <m/>
    <m/>
    <m/>
    <m/>
  </r>
  <r>
    <x v="2011"/>
    <s v="     "/>
    <d v="2018-08-07T00:00:00"/>
    <d v="1899-12-30T00:00:00"/>
    <s v="32"/>
    <x v="2"/>
    <s v="8"/>
    <x v="4"/>
    <d v="2018-08-07T00:00:00"/>
    <d v="1899-12-30T09:47:00"/>
    <s v="&quot;Crew to replace NG disconnect&quot; / cause unknown"/>
    <s v="     "/>
    <x v="0"/>
    <m/>
    <x v="1"/>
    <s v="N"/>
    <s v="150621"/>
    <s v="18-0067412"/>
    <m/>
    <s v="T004386959"/>
    <m/>
    <m/>
    <s v="     "/>
    <x v="0"/>
    <x v="0"/>
    <m/>
    <x v="0"/>
    <m/>
    <s v="&lt;3 meters of linear travel"/>
    <m/>
    <s v="Equipment - PG&amp;E"/>
    <x v="9"/>
    <s v="Equipment - PG&amp;E"/>
    <s v="All types of equipment / facility failure"/>
    <s v="Other"/>
    <s v="Fuse"/>
    <m/>
    <m/>
    <m/>
    <s v="Overhead"/>
    <m/>
    <s v="Fuse"/>
    <m/>
    <s v="2989"/>
    <s v="     "/>
    <x v="0"/>
    <n v="305"/>
    <n v="38.6556"/>
    <n v="-121.023"/>
    <m/>
    <s v="CLARKSVILLE-2105"/>
    <m/>
    <m/>
    <s v="Herbaceous"/>
    <m/>
    <m/>
    <m/>
    <m/>
    <m/>
    <m/>
    <m/>
    <s v="N"/>
    <s v="N"/>
    <m/>
    <m/>
    <s v="     "/>
    <m/>
    <m/>
    <m/>
    <m/>
    <m/>
    <m/>
    <m/>
    <m/>
    <m/>
    <m/>
    <m/>
    <m/>
    <m/>
    <m/>
    <m/>
    <m/>
    <m/>
    <m/>
    <m/>
  </r>
  <r>
    <x v="2012"/>
    <s v="     "/>
    <d v="2018-08-07T00:00:00"/>
    <d v="1899-12-30T00:00:00"/>
    <s v="32"/>
    <x v="2"/>
    <s v="8"/>
    <x v="4"/>
    <m/>
    <m/>
    <m/>
    <s v="     "/>
    <x v="0"/>
    <m/>
    <x v="1"/>
    <s v="Y"/>
    <m/>
    <m/>
    <m/>
    <m/>
    <m/>
    <m/>
    <s v="     "/>
    <x v="0"/>
    <x v="0"/>
    <m/>
    <x v="0"/>
    <m/>
    <s v="&lt;0.25"/>
    <m/>
    <s v="Duplicate"/>
    <x v="1"/>
    <s v="Duplicate"/>
    <s v="Other"/>
    <s v="Other"/>
    <m/>
    <m/>
    <m/>
    <m/>
    <m/>
    <m/>
    <m/>
    <m/>
    <m/>
    <s v="     "/>
    <x v="1"/>
    <m/>
    <n v="38.212899999999998"/>
    <n v="-120.91800000000001"/>
    <m/>
    <m/>
    <m/>
    <m/>
    <m/>
    <m/>
    <m/>
    <m/>
    <m/>
    <m/>
    <m/>
    <m/>
    <s v="N"/>
    <s v="N"/>
    <m/>
    <m/>
    <s v="     "/>
    <m/>
    <m/>
    <m/>
    <m/>
    <m/>
    <m/>
    <m/>
    <m/>
    <m/>
    <m/>
    <m/>
    <m/>
    <m/>
    <m/>
    <m/>
    <m/>
    <m/>
    <m/>
    <m/>
  </r>
  <r>
    <x v="2013"/>
    <s v="     "/>
    <d v="2018-08-07T00:00:00"/>
    <d v="1899-12-30T00:00:00"/>
    <s v="32"/>
    <x v="2"/>
    <s v="8"/>
    <x v="4"/>
    <d v="2018-08-07T00:00:00"/>
    <d v="1899-12-30T17:15:00"/>
    <m/>
    <s v="     "/>
    <x v="0"/>
    <m/>
    <x v="1"/>
    <s v="N"/>
    <s v="150919"/>
    <s v="18-0067641"/>
    <m/>
    <m/>
    <m/>
    <m/>
    <s v="     "/>
    <x v="0"/>
    <x v="0"/>
    <m/>
    <x v="0"/>
    <m/>
    <s v="&lt;0.25"/>
    <m/>
    <s v="Vegetation"/>
    <x v="0"/>
    <s v="Vegetation"/>
    <s v="Contact from object"/>
    <s v="Vegetation"/>
    <m/>
    <s v="Contact - Vegetation"/>
    <s v="Conductor"/>
    <m/>
    <s v="Overhead"/>
    <m/>
    <m/>
    <m/>
    <s v="9307"/>
    <s v="     "/>
    <x v="1"/>
    <n v="520"/>
    <n v="37.116399999999999"/>
    <n v="-122.11499999999999"/>
    <m/>
    <s v="BEN-LOMOND-1101"/>
    <m/>
    <m/>
    <s v="Hardwood Woodland"/>
    <m/>
    <m/>
    <m/>
    <m/>
    <m/>
    <m/>
    <m/>
    <s v="N"/>
    <s v="N"/>
    <m/>
    <m/>
    <s v="     "/>
    <n v="37.118119"/>
    <n v="-122.109267"/>
    <s v="Aug  8 2018 12:00AM"/>
    <s v="BranchFail"/>
    <s v="evidence of redwood limb under primary"/>
    <s v="REDW"/>
    <s v="160"/>
    <s v="99"/>
    <s v="6"/>
    <s v="None"/>
    <s v="None"/>
    <s v="N"/>
    <s v="1"/>
    <m/>
    <s v="Plain"/>
    <s v="D"/>
    <s v="CrossArm"/>
    <s v="BareWire"/>
    <s v="1"/>
  </r>
  <r>
    <x v="2014"/>
    <s v="     "/>
    <d v="2018-08-07T00:00:00"/>
    <d v="1899-12-30T00:00:00"/>
    <s v="32"/>
    <x v="2"/>
    <s v="8"/>
    <x v="4"/>
    <m/>
    <m/>
    <s v="&quot;SERVICE OVERLOADED, BURNT IN HALF AND STARTED FIRE&quot;"/>
    <s v="     "/>
    <x v="0"/>
    <m/>
    <x v="1"/>
    <s v="N"/>
    <s v="150905"/>
    <m/>
    <m/>
    <s v="T004387263"/>
    <m/>
    <m/>
    <s v="     "/>
    <x v="0"/>
    <x v="0"/>
    <m/>
    <x v="0"/>
    <m/>
    <s v="&lt;0.25"/>
    <m/>
    <s v="Equipment - Overloaded"/>
    <x v="9"/>
    <s v="Equipment - PG&amp;E"/>
    <s v="All types of equipment / facility failure"/>
    <s v="Other"/>
    <s v="Splice/Clamp/Connector"/>
    <m/>
    <m/>
    <m/>
    <m/>
    <m/>
    <s v="Splice/Clamp/Connector"/>
    <m/>
    <m/>
    <s v="     "/>
    <x v="1"/>
    <n v="246"/>
    <n v="40.446599999999997"/>
    <n v="-122.446"/>
    <m/>
    <s v="JESSUP-1102"/>
    <m/>
    <m/>
    <s v="Hardwood Woodland"/>
    <m/>
    <m/>
    <m/>
    <m/>
    <m/>
    <m/>
    <m/>
    <s v="N"/>
    <s v="N"/>
    <m/>
    <m/>
    <s v="     "/>
    <m/>
    <m/>
    <m/>
    <m/>
    <m/>
    <m/>
    <m/>
    <m/>
    <m/>
    <m/>
    <m/>
    <m/>
    <m/>
    <m/>
    <m/>
    <m/>
    <m/>
    <m/>
    <m/>
  </r>
  <r>
    <x v="2015"/>
    <s v="     "/>
    <d v="2018-08-08T00:00:00"/>
    <d v="1899-12-30T00:00:00"/>
    <s v="32"/>
    <x v="2"/>
    <s v="8"/>
    <x v="4"/>
    <d v="2018-08-08T00:00:00"/>
    <d v="1899-12-30T10:03:00"/>
    <s v="ILIS cause - &quot;3rd Party, Tree - cutting, 3rd party&quot;"/>
    <s v="     "/>
    <x v="0"/>
    <m/>
    <x v="1"/>
    <s v="N"/>
    <s v="151343"/>
    <s v="18-0067921"/>
    <m/>
    <m/>
    <m/>
    <m/>
    <s v="     "/>
    <x v="0"/>
    <x v="0"/>
    <m/>
    <x v="0"/>
    <m/>
    <s v="&lt;0.25"/>
    <m/>
    <s v="Contact - 3rd Party"/>
    <x v="3"/>
    <s v="Contact - 3rd Party"/>
    <s v="Contact from object"/>
    <s v="Contact - 3rd Party"/>
    <m/>
    <s v="Contact - 3rd Party"/>
    <s v="Conductor"/>
    <m/>
    <s v="Overhead"/>
    <m/>
    <m/>
    <m/>
    <s v="WIRE DOWN"/>
    <s v="     "/>
    <x v="0"/>
    <n v="100"/>
    <n v="40.797699999999999"/>
    <n v="-124.04600000000001"/>
    <m/>
    <s v="ARCATA-1122"/>
    <m/>
    <m/>
    <s v="Conifer Forest"/>
    <m/>
    <m/>
    <m/>
    <m/>
    <m/>
    <m/>
    <m/>
    <s v="N"/>
    <s v="N"/>
    <m/>
    <m/>
    <s v="     "/>
    <n v="40.793332999999997"/>
    <n v="-124.02416599999999"/>
    <s v="Aug 10 2018 12:00AM"/>
    <s v="3rdParty"/>
    <s v="Loggers on the property (Steve Wills Logging) cut one of two stems of a 2xtem redwood growing on an old stump and the tree fell through the lines.  The hot lines down stared a small grass fire."/>
    <s v="REDW"/>
    <s v="75"/>
    <s v="15"/>
    <s v="30"/>
    <m/>
    <m/>
    <m/>
    <m/>
    <m/>
    <m/>
    <m/>
    <s v="CrossArm"/>
    <s v="BareWire"/>
    <s v="3"/>
  </r>
  <r>
    <x v="2016"/>
    <s v="     "/>
    <d v="2018-08-08T00:00:00"/>
    <d v="1899-12-30T00:00:00"/>
    <s v="32"/>
    <x v="2"/>
    <s v="8"/>
    <x v="4"/>
    <m/>
    <m/>
    <s v="1/21/19 - unable to gather reliable info via TR record.  Cause and event details taken from Dist Compliance team."/>
    <s v="     "/>
    <x v="0"/>
    <m/>
    <x v="1"/>
    <s v="N"/>
    <m/>
    <m/>
    <m/>
    <m/>
    <m/>
    <m/>
    <s v="     "/>
    <x v="0"/>
    <x v="0"/>
    <m/>
    <x v="0"/>
    <m/>
    <s v="&lt;3 meters of linear travel"/>
    <m/>
    <s v="Equipment - PG&amp;E"/>
    <x v="4"/>
    <s v="Equipment - PG&amp;E"/>
    <s v="All types of equipment / facility failure"/>
    <s v="Conductor"/>
    <s v="Conductor"/>
    <m/>
    <m/>
    <m/>
    <m/>
    <m/>
    <s v="Conductor - Primary"/>
    <m/>
    <m/>
    <s v="     "/>
    <x v="0"/>
    <n v="520"/>
    <n v="37.297400000000003"/>
    <n v="-122.265"/>
    <m/>
    <m/>
    <m/>
    <m/>
    <s v="Conifer Forest"/>
    <m/>
    <m/>
    <m/>
    <m/>
    <m/>
    <m/>
    <m/>
    <s v="N"/>
    <s v="N"/>
    <m/>
    <m/>
    <s v="     "/>
    <m/>
    <m/>
    <m/>
    <m/>
    <m/>
    <m/>
    <m/>
    <m/>
    <m/>
    <m/>
    <m/>
    <m/>
    <m/>
    <m/>
    <m/>
    <m/>
    <m/>
    <m/>
    <m/>
  </r>
  <r>
    <x v="2017"/>
    <s v="     "/>
    <d v="2018-08-08T00:00:00"/>
    <d v="1899-12-30T00:00:00"/>
    <s v="32"/>
    <x v="2"/>
    <s v="8"/>
    <x v="4"/>
    <m/>
    <m/>
    <s v="T-men noted Fire Cause = &quot;Bird across TX pri. Bushings&quot;"/>
    <s v="     "/>
    <x v="0"/>
    <m/>
    <x v="1"/>
    <s v="N"/>
    <m/>
    <m/>
    <m/>
    <m/>
    <m/>
    <m/>
    <s v="     "/>
    <x v="0"/>
    <x v="0"/>
    <m/>
    <x v="0"/>
    <m/>
    <s v="&lt;3 meters of linear travel"/>
    <m/>
    <s v="Contact - Animal - Bird"/>
    <x v="6"/>
    <s v="Contact - Bird"/>
    <s v="Contact from object"/>
    <s v="Contact - Animal"/>
    <m/>
    <s v="Contact - Animal"/>
    <s v="Transformer"/>
    <m/>
    <m/>
    <m/>
    <m/>
    <m/>
    <m/>
    <s v="     "/>
    <x v="1"/>
    <n v="505"/>
    <n v="36.470300000000002"/>
    <n v="-121.714"/>
    <m/>
    <m/>
    <m/>
    <m/>
    <s v="Hardwood Woodland"/>
    <m/>
    <m/>
    <m/>
    <m/>
    <m/>
    <m/>
    <m/>
    <s v="N"/>
    <s v="N"/>
    <m/>
    <m/>
    <s v="     "/>
    <m/>
    <m/>
    <m/>
    <m/>
    <m/>
    <m/>
    <m/>
    <m/>
    <m/>
    <m/>
    <m/>
    <m/>
    <m/>
    <m/>
    <m/>
    <m/>
    <m/>
    <m/>
    <m/>
  </r>
  <r>
    <x v="2018"/>
    <s v="     "/>
    <d v="2018-08-10T00:00:00"/>
    <d v="1899-12-30T00:00:00"/>
    <s v="32"/>
    <x v="2"/>
    <s v="8"/>
    <x v="4"/>
    <d v="2018-08-10T00:00:00"/>
    <d v="1899-12-30T15:39:00"/>
    <s v="Wire-down"/>
    <s v="     "/>
    <x v="0"/>
    <m/>
    <x v="1"/>
    <s v="N"/>
    <s v="153125"/>
    <s v="18-0068856"/>
    <m/>
    <m/>
    <m/>
    <m/>
    <s v="     "/>
    <x v="0"/>
    <x v="0"/>
    <m/>
    <x v="0"/>
    <m/>
    <s v="&lt;0.25"/>
    <m/>
    <s v="Equipment - PG&amp;E"/>
    <x v="4"/>
    <s v="Equipment - PG&amp;E"/>
    <s v="All types of equipment / facility failure"/>
    <s v="Conductor"/>
    <s v="Conductor"/>
    <m/>
    <m/>
    <m/>
    <s v="Overhead"/>
    <m/>
    <s v="Conductor - Primary"/>
    <m/>
    <s v="47103"/>
    <s v="     "/>
    <x v="0"/>
    <m/>
    <n v="38.202500000000001"/>
    <n v="-122.158"/>
    <m/>
    <s v="JAMESON-1103"/>
    <m/>
    <m/>
    <s v="Herbaceous"/>
    <m/>
    <m/>
    <m/>
    <m/>
    <m/>
    <m/>
    <m/>
    <s v="N"/>
    <s v="N"/>
    <m/>
    <m/>
    <s v="     "/>
    <m/>
    <m/>
    <m/>
    <m/>
    <m/>
    <m/>
    <m/>
    <m/>
    <m/>
    <m/>
    <m/>
    <m/>
    <m/>
    <m/>
    <m/>
    <m/>
    <m/>
    <m/>
    <m/>
  </r>
  <r>
    <x v="2019"/>
    <s v="     "/>
    <d v="2018-08-10T00:00:00"/>
    <d v="1899-12-30T00:00:00"/>
    <s v="32"/>
    <x v="2"/>
    <s v="8"/>
    <x v="4"/>
    <d v="2018-08-10T00:00:00"/>
    <d v="1899-12-30T12:54:00"/>
    <s v="&quot;FLECKLIN RPTS 2 OF 2 BLOWN. BROKEN POLE WITH WIRE ON GRD @ S/E CORNER OF SWANSBORO AND SLUICE. TMAN STATES NO CAUSE FOUND AT THIS TIME. SMALL FIRE BELOW 5 ACRES.&quot;"/>
    <s v="     "/>
    <x v="0"/>
    <m/>
    <x v="1"/>
    <s v="N"/>
    <s v="152960"/>
    <s v="18-0068798"/>
    <m/>
    <m/>
    <m/>
    <m/>
    <s v="     "/>
    <x v="0"/>
    <x v="0"/>
    <m/>
    <x v="0"/>
    <m/>
    <s v="0.26-9.99"/>
    <m/>
    <s v="Equipment - PG&amp;E"/>
    <x v="2"/>
    <s v="Equipment - PG&amp;E"/>
    <s v="All types of equipment / facility failure"/>
    <s v="Pole"/>
    <s v="Pole"/>
    <m/>
    <m/>
    <m/>
    <s v="Overhead"/>
    <m/>
    <s v="Pole"/>
    <m/>
    <s v="12615"/>
    <s v="     "/>
    <x v="1"/>
    <n v="335"/>
    <n v="38.798999999999999"/>
    <n v="-120.73"/>
    <m/>
    <s v="APPLE-HILL-1104"/>
    <m/>
    <m/>
    <s v="Urban"/>
    <m/>
    <m/>
    <m/>
    <m/>
    <m/>
    <m/>
    <m/>
    <s v="N"/>
    <s v="N"/>
    <m/>
    <m/>
    <s v="     "/>
    <m/>
    <m/>
    <m/>
    <m/>
    <m/>
    <m/>
    <m/>
    <m/>
    <m/>
    <m/>
    <m/>
    <m/>
    <m/>
    <m/>
    <m/>
    <m/>
    <m/>
    <m/>
    <m/>
  </r>
  <r>
    <x v="2020"/>
    <s v="     "/>
    <d v="2018-08-10T00:00:00"/>
    <d v="1899-12-30T00:00:00"/>
    <s v="32"/>
    <x v="2"/>
    <s v="8"/>
    <x v="4"/>
    <d v="2018-08-10T00:00:00"/>
    <d v="1899-12-30T20:18:00"/>
    <s v="&quot;small vegetation fire started by failed connection's @pole&quot;"/>
    <s v="     "/>
    <x v="0"/>
    <m/>
    <x v="1"/>
    <s v="N"/>
    <s v="153221"/>
    <s v="18-0068886"/>
    <m/>
    <m/>
    <m/>
    <m/>
    <s v="     "/>
    <x v="0"/>
    <x v="0"/>
    <m/>
    <x v="0"/>
    <m/>
    <s v="&lt;0.25"/>
    <m/>
    <s v="Equipment - PG&amp;E"/>
    <x v="9"/>
    <s v="Equipment - PG&amp;E"/>
    <s v="All types of equipment / facility failure"/>
    <s v="Other"/>
    <s v="Splice/Clamp/Connector"/>
    <m/>
    <m/>
    <m/>
    <s v="Overhead"/>
    <m/>
    <s v="Splice/Clamp/Connector"/>
    <m/>
    <s v="1103/2"/>
    <s v="     "/>
    <x v="2"/>
    <n v="300"/>
    <n v="39.207299999999996"/>
    <n v="-121.20699999999999"/>
    <m/>
    <s v="GRASS-VALLEY-1103"/>
    <m/>
    <m/>
    <s v="Hardwood Woodland"/>
    <m/>
    <m/>
    <m/>
    <m/>
    <m/>
    <m/>
    <m/>
    <s v="N"/>
    <s v="N"/>
    <m/>
    <m/>
    <s v="     "/>
    <m/>
    <m/>
    <m/>
    <m/>
    <m/>
    <m/>
    <m/>
    <m/>
    <m/>
    <m/>
    <m/>
    <m/>
    <m/>
    <m/>
    <m/>
    <m/>
    <m/>
    <m/>
    <m/>
  </r>
  <r>
    <x v="2021"/>
    <s v="     "/>
    <d v="2018-08-10T00:00:00"/>
    <d v="1899-12-30T00:00:00"/>
    <s v="32"/>
    <x v="2"/>
    <s v="8"/>
    <x v="4"/>
    <d v="2018-08-10T00:00:00"/>
    <d v="1899-12-30T19:18:00"/>
    <s v="Wire-down and broken connector"/>
    <s v="     "/>
    <x v="0"/>
    <m/>
    <x v="1"/>
    <s v="N"/>
    <s v="153192"/>
    <s v="18-0068881"/>
    <m/>
    <m/>
    <m/>
    <m/>
    <s v="     "/>
    <x v="0"/>
    <x v="0"/>
    <m/>
    <x v="0"/>
    <m/>
    <s v="0.26-9.99"/>
    <m/>
    <s v="Equipment - PG&amp;E"/>
    <x v="4"/>
    <s v="Equipment - PG&amp;E"/>
    <s v="All types of equipment / facility failure"/>
    <s v="Conductor"/>
    <s v="Conductor"/>
    <m/>
    <m/>
    <m/>
    <s v="Overhead"/>
    <m/>
    <s v="Conductor - Primary"/>
    <m/>
    <s v="X06"/>
    <s v="     "/>
    <x v="0"/>
    <n v="580"/>
    <n v="35.7652"/>
    <n v="-120.31399999999999"/>
    <m/>
    <s v="CHOLAME-2102"/>
    <m/>
    <m/>
    <s v="Herbaceous"/>
    <m/>
    <m/>
    <m/>
    <m/>
    <m/>
    <m/>
    <m/>
    <s v="N"/>
    <s v="N"/>
    <m/>
    <m/>
    <s v="     "/>
    <m/>
    <m/>
    <m/>
    <m/>
    <m/>
    <m/>
    <m/>
    <m/>
    <m/>
    <m/>
    <m/>
    <m/>
    <m/>
    <m/>
    <m/>
    <m/>
    <m/>
    <m/>
    <m/>
  </r>
  <r>
    <x v="2022"/>
    <s v="     "/>
    <d v="2018-08-11T00:00:00"/>
    <d v="1899-12-30T00:00:00"/>
    <s v="32"/>
    <x v="2"/>
    <s v="8"/>
    <x v="4"/>
    <d v="2018-08-11T00:00:00"/>
    <d v="1899-12-30T16:58:00"/>
    <s v="ILIS cause - &quot;Vegetation, Tree - fell into line&quot;"/>
    <s v="     "/>
    <x v="0"/>
    <m/>
    <x v="1"/>
    <s v="N"/>
    <s v="153660"/>
    <s v="18-0069021"/>
    <m/>
    <m/>
    <m/>
    <m/>
    <s v="     "/>
    <x v="0"/>
    <x v="0"/>
    <m/>
    <x v="0"/>
    <m/>
    <s v="&lt;0.25"/>
    <m/>
    <s v="Vegetation"/>
    <x v="0"/>
    <s v="Vegetation"/>
    <s v="Contact from object"/>
    <s v="Vegetation"/>
    <m/>
    <s v="Contact - Vegetation"/>
    <s v="Conductor"/>
    <m/>
    <s v="Overhead"/>
    <m/>
    <m/>
    <m/>
    <s v="67693"/>
    <s v="     "/>
    <x v="0"/>
    <n v="320"/>
    <n v="38.194299999999998"/>
    <n v="-120.676"/>
    <m/>
    <s v="CALAVERAS-CEMENT-1101"/>
    <m/>
    <m/>
    <s v="Hardwood Woodland"/>
    <m/>
    <m/>
    <m/>
    <m/>
    <m/>
    <m/>
    <m/>
    <s v="N"/>
    <s v="N"/>
    <m/>
    <m/>
    <s v="     "/>
    <n v="38.195247000000002"/>
    <n v="-120.675781"/>
    <s v="Aug 14 2018 12:00AM"/>
    <s v="BranchFail"/>
    <s v="FREMONT COTTONWOOD IN CREEK/DRAINAGE BELOW RD. TREE IS MATURE, BUT LIMB SPLIT 3 ABOVE COLLAR WITH NO DEFECTS IN LIMB- SOLID WOOD SPLIT. NO DEFECTS IN BASE."/>
    <s v="COTT"/>
    <s v="86"/>
    <s v="36"/>
    <s v="37"/>
    <s v="Slight"/>
    <s v="Slight"/>
    <s v="N"/>
    <s v="1"/>
    <m/>
    <s v="Creek"/>
    <s v="A"/>
    <s v="CrossArm"/>
    <s v="BareWire"/>
    <s v="2"/>
  </r>
  <r>
    <x v="2023"/>
    <s v="     "/>
    <d v="2018-08-12T00:00:00"/>
    <d v="1899-12-30T00:00:00"/>
    <s v="33"/>
    <x v="2"/>
    <s v="8"/>
    <x v="4"/>
    <d v="2018-08-12T00:00:00"/>
    <d v="1899-12-30T11:42:00"/>
    <s v="&quot;FOUND WIRE DOWN AND COULD NOT FOUND A CAUSE. FIRE IN AREA&quot;"/>
    <s v="     "/>
    <x v="0"/>
    <m/>
    <x v="1"/>
    <s v="N"/>
    <s v="153937"/>
    <s v="18-0069071"/>
    <m/>
    <m/>
    <m/>
    <m/>
    <s v="     "/>
    <x v="0"/>
    <x v="0"/>
    <m/>
    <x v="0"/>
    <m/>
    <s v="&lt;0.25"/>
    <m/>
    <s v="Unknown - Pre-existing Fire or PG&amp;E Equipment"/>
    <x v="5"/>
    <s v="Unknown"/>
    <s v="Other"/>
    <s v="Unknown"/>
    <s v="Conductor - Primary"/>
    <m/>
    <m/>
    <m/>
    <s v="Overhead"/>
    <m/>
    <s v="Conductor - Primary"/>
    <m/>
    <s v="4618"/>
    <s v="     "/>
    <x v="0"/>
    <m/>
    <n v="35.6327"/>
    <n v="-119.254"/>
    <m/>
    <s v="CHARCA-1103"/>
    <m/>
    <m/>
    <s v="Agriculture"/>
    <m/>
    <m/>
    <m/>
    <m/>
    <m/>
    <m/>
    <m/>
    <s v="N"/>
    <s v="N"/>
    <m/>
    <m/>
    <s v="     "/>
    <m/>
    <m/>
    <m/>
    <m/>
    <m/>
    <m/>
    <m/>
    <m/>
    <m/>
    <m/>
    <m/>
    <m/>
    <m/>
    <m/>
    <m/>
    <m/>
    <m/>
    <m/>
    <m/>
  </r>
  <r>
    <x v="2024"/>
    <s v="     "/>
    <d v="2018-08-12T00:00:00"/>
    <d v="1899-12-30T00:00:00"/>
    <s v="33"/>
    <x v="2"/>
    <s v="8"/>
    <x v="4"/>
    <d v="2018-08-12T00:00:00"/>
    <d v="1899-12-30T14:46:00"/>
    <s v="&quot;Tree on wires&quot;"/>
    <s v="     "/>
    <x v="0"/>
    <m/>
    <x v="1"/>
    <s v="N"/>
    <s v="153963"/>
    <s v="18-0069084"/>
    <m/>
    <m/>
    <m/>
    <m/>
    <s v="     "/>
    <x v="0"/>
    <x v="0"/>
    <m/>
    <x v="0"/>
    <m/>
    <s v="&lt;3 meters of linear travel"/>
    <m/>
    <s v="Vegetation"/>
    <x v="0"/>
    <s v="Vegetation"/>
    <s v="Contact from object"/>
    <s v="Vegetation"/>
    <m/>
    <s v="Contact - Vegetation"/>
    <s v="Conductor"/>
    <m/>
    <s v="Overhead"/>
    <m/>
    <m/>
    <m/>
    <s v="22335"/>
    <s v="     "/>
    <x v="2"/>
    <n v="305"/>
    <n v="38.644300000000001"/>
    <n v="-120.92100000000001"/>
    <m/>
    <s v="SHINGLE-SPRINGS-2110"/>
    <m/>
    <m/>
    <s v="Hardwood Woodland"/>
    <m/>
    <m/>
    <m/>
    <m/>
    <m/>
    <m/>
    <m/>
    <s v="N"/>
    <s v="N"/>
    <m/>
    <m/>
    <s v="     "/>
    <n v="38.644359000000001"/>
    <n v="-120.921862"/>
    <s v="Aug 13 2018 12:00AM"/>
    <s v="BranchFail"/>
    <s v="Green Gray Pine had limb fail into lines.  Unclear whether lines came down.  Evidence of small fire under area where branch failed, though branch debris not charred.  No signs of disease or defect at point of failure.  Remainder of tree still overhangs line, but no evidence of further imminent failure potential."/>
    <s v="PING"/>
    <s v="95"/>
    <s v="38"/>
    <s v="27"/>
    <s v="Moderate"/>
    <s v="None"/>
    <s v="N"/>
    <s v="1"/>
    <m/>
    <s v="Hillside"/>
    <s v="A"/>
    <s v="CrossArm"/>
    <s v="BareWire"/>
    <s v="8"/>
  </r>
  <r>
    <x v="2025"/>
    <s v="     "/>
    <d v="2018-08-13T00:00:00"/>
    <d v="1899-12-30T00:00:00"/>
    <s v="33"/>
    <x v="2"/>
    <s v="8"/>
    <x v="4"/>
    <d v="2018-08-13T00:00:00"/>
    <d v="1899-12-30T15:11:00"/>
    <s v="ILIS cause - &quot;3rd Party, Vehicle&quot;"/>
    <s v="     "/>
    <x v="0"/>
    <m/>
    <x v="1"/>
    <s v="N"/>
    <s v="154645"/>
    <s v="18-0069409"/>
    <m/>
    <m/>
    <m/>
    <m/>
    <s v="     "/>
    <x v="0"/>
    <x v="0"/>
    <m/>
    <x v="0"/>
    <m/>
    <s v="&lt;3 meters of linear travel"/>
    <m/>
    <s v="Contact - 3rd Party"/>
    <x v="8"/>
    <s v="Contact - 3rd Party"/>
    <s v="Contact from object"/>
    <s v="Contact - Vehicle"/>
    <m/>
    <s v="Contact - Vehicle"/>
    <s v="Pole"/>
    <m/>
    <s v="Overhead"/>
    <m/>
    <m/>
    <m/>
    <s v="14576"/>
    <s v="     "/>
    <x v="0"/>
    <m/>
    <n v="37.883200000000002"/>
    <n v="-121.248"/>
    <m/>
    <s v="WEBER-1108"/>
    <m/>
    <m/>
    <s v="Agriculture"/>
    <m/>
    <m/>
    <m/>
    <m/>
    <m/>
    <m/>
    <m/>
    <s v="N"/>
    <s v="N"/>
    <m/>
    <m/>
    <s v="     "/>
    <m/>
    <m/>
    <m/>
    <m/>
    <m/>
    <m/>
    <m/>
    <m/>
    <m/>
    <m/>
    <m/>
    <m/>
    <m/>
    <m/>
    <m/>
    <m/>
    <m/>
    <m/>
    <m/>
  </r>
  <r>
    <x v="2026"/>
    <s v="     "/>
    <d v="2018-08-13T00:00:00"/>
    <d v="1899-12-30T00:00:00"/>
    <s v="33"/>
    <x v="2"/>
    <s v="8"/>
    <x v="4"/>
    <d v="2018-08-13T00:00:00"/>
    <d v="1899-12-30T15:33:00"/>
    <s v="ILIS cause - &quot;Vegetation, Tree - branch fell on line&quot;"/>
    <s v="     "/>
    <x v="0"/>
    <m/>
    <x v="1"/>
    <s v="N"/>
    <s v="154664"/>
    <s v="18-0069470"/>
    <m/>
    <m/>
    <m/>
    <m/>
    <s v="     "/>
    <x v="0"/>
    <x v="0"/>
    <m/>
    <x v="0"/>
    <m/>
    <s v="&lt;0.25"/>
    <m/>
    <s v="Vegetation"/>
    <x v="0"/>
    <s v="Vegetation"/>
    <s v="Contact from object"/>
    <s v="Vegetation"/>
    <m/>
    <s v="Contact - Vegetation"/>
    <s v="Transformer"/>
    <m/>
    <s v="Overhead"/>
    <m/>
    <m/>
    <m/>
    <s v="MTR#1007392169"/>
    <s v="     "/>
    <x v="2"/>
    <n v="305"/>
    <n v="38.710599999999999"/>
    <n v="-120.965"/>
    <m/>
    <s v="SHINGLE-SPRINGS-2109"/>
    <m/>
    <m/>
    <s v="Herbaceous"/>
    <m/>
    <m/>
    <m/>
    <m/>
    <m/>
    <m/>
    <m/>
    <s v="N"/>
    <s v="N"/>
    <m/>
    <m/>
    <s v="     "/>
    <m/>
    <m/>
    <m/>
    <m/>
    <m/>
    <m/>
    <m/>
    <m/>
    <m/>
    <m/>
    <m/>
    <m/>
    <m/>
    <m/>
    <m/>
    <m/>
    <m/>
    <m/>
    <m/>
  </r>
  <r>
    <x v="2027"/>
    <s v="     "/>
    <d v="2018-08-13T00:00:00"/>
    <d v="1899-12-30T00:00:00"/>
    <s v="33"/>
    <x v="2"/>
    <s v="8"/>
    <x v="4"/>
    <d v="2018-08-13T00:00:00"/>
    <d v="1899-12-30T18:43:00"/>
    <s v="&quot;blown cutouts and 2 spans primary down&quot; Cause unknown."/>
    <s v="     "/>
    <x v="0"/>
    <m/>
    <x v="1"/>
    <s v="N"/>
    <s v="154791"/>
    <s v="18-0069468"/>
    <m/>
    <m/>
    <m/>
    <m/>
    <s v="     "/>
    <x v="0"/>
    <x v="0"/>
    <m/>
    <x v="0"/>
    <m/>
    <s v="0.26-9.99"/>
    <m/>
    <s v="Equipment - PG&amp;E"/>
    <x v="9"/>
    <s v="Equipment - PG&amp;E"/>
    <s v="All types of equipment / facility failure"/>
    <s v="Other"/>
    <s v="Fuse"/>
    <m/>
    <m/>
    <m/>
    <s v="Overhead"/>
    <m/>
    <s v="Fuse"/>
    <m/>
    <s v="7024"/>
    <s v="     "/>
    <x v="0"/>
    <m/>
    <n v="36.263800000000003"/>
    <n v="-121.08"/>
    <m/>
    <s v="KING-CITY-1102"/>
    <m/>
    <m/>
    <s v="Shrub"/>
    <m/>
    <m/>
    <m/>
    <m/>
    <m/>
    <m/>
    <m/>
    <s v="N"/>
    <s v="N"/>
    <m/>
    <m/>
    <s v="     "/>
    <m/>
    <m/>
    <m/>
    <m/>
    <m/>
    <m/>
    <m/>
    <m/>
    <m/>
    <m/>
    <m/>
    <m/>
    <m/>
    <m/>
    <m/>
    <m/>
    <m/>
    <m/>
    <m/>
  </r>
  <r>
    <x v="2028"/>
    <s v="     "/>
    <d v="2018-08-14T00:00:00"/>
    <d v="1899-12-30T00:00:00"/>
    <s v="33"/>
    <x v="2"/>
    <s v="8"/>
    <x v="4"/>
    <d v="2018-08-14T00:00:00"/>
    <d v="1899-12-30T06:43:00"/>
    <s v="ILIS - &quot;Failed fuses, pole fire&quot;"/>
    <s v="     "/>
    <x v="0"/>
    <m/>
    <x v="1"/>
    <s v="N"/>
    <s v="154915"/>
    <s v="18-0069529"/>
    <m/>
    <m/>
    <m/>
    <m/>
    <s v="     "/>
    <x v="0"/>
    <x v="0"/>
    <m/>
    <x v="0"/>
    <m/>
    <s v="0.26-9.99"/>
    <m/>
    <s v="Equipment - PG&amp;E"/>
    <x v="2"/>
    <s v="Equipment - PG&amp;E"/>
    <s v="All types of equipment / facility failure"/>
    <s v="Pole"/>
    <s v="Pole"/>
    <m/>
    <m/>
    <m/>
    <s v="Overhead"/>
    <m/>
    <s v="Pole"/>
    <m/>
    <s v="1475"/>
    <s v="     "/>
    <x v="1"/>
    <n v="247"/>
    <n v="40.686"/>
    <n v="-122.14100000000001"/>
    <m/>
    <s v="OREGON-TRAIL-1103"/>
    <m/>
    <m/>
    <s v="Hardwood Woodland"/>
    <m/>
    <m/>
    <m/>
    <m/>
    <m/>
    <m/>
    <m/>
    <s v="N"/>
    <s v="N"/>
    <m/>
    <m/>
    <s v="     "/>
    <m/>
    <m/>
    <m/>
    <m/>
    <m/>
    <m/>
    <m/>
    <m/>
    <m/>
    <m/>
    <m/>
    <m/>
    <m/>
    <m/>
    <m/>
    <m/>
    <m/>
    <m/>
    <m/>
  </r>
  <r>
    <x v="2029"/>
    <s v="     "/>
    <d v="2018-08-14T00:00:00"/>
    <d v="1899-12-30T00:00:00"/>
    <s v="33"/>
    <x v="2"/>
    <s v="8"/>
    <x v="4"/>
    <d v="2018-08-14T00:00:00"/>
    <d v="1899-12-30T15:18:00"/>
    <s v="Truck hit pole"/>
    <s v="     "/>
    <x v="0"/>
    <m/>
    <x v="1"/>
    <s v="N"/>
    <s v="155372"/>
    <s v="18-0069846"/>
    <m/>
    <m/>
    <m/>
    <m/>
    <s v="     "/>
    <x v="0"/>
    <x v="0"/>
    <m/>
    <x v="0"/>
    <m/>
    <s v="&lt;3 meters of linear travel"/>
    <m/>
    <s v="Contact - 3rd Party"/>
    <x v="3"/>
    <s v="Contact - 3rd Party"/>
    <s v="Contact from object"/>
    <s v="Contact - 3rd Party"/>
    <m/>
    <s v="Contact - 3rd Party"/>
    <s v="Pole"/>
    <m/>
    <s v="Overhead"/>
    <m/>
    <m/>
    <m/>
    <s v="97825"/>
    <s v="     "/>
    <x v="0"/>
    <m/>
    <n v="36.969000000000001"/>
    <n v="-121.871"/>
    <m/>
    <s v="ROB-ROY-2105"/>
    <m/>
    <m/>
    <s v="Urban"/>
    <m/>
    <m/>
    <m/>
    <m/>
    <m/>
    <m/>
    <m/>
    <s v="N"/>
    <s v="N"/>
    <m/>
    <m/>
    <s v="     "/>
    <m/>
    <m/>
    <m/>
    <m/>
    <m/>
    <m/>
    <m/>
    <m/>
    <m/>
    <m/>
    <m/>
    <m/>
    <m/>
    <m/>
    <m/>
    <m/>
    <m/>
    <m/>
    <m/>
  </r>
  <r>
    <x v="2030"/>
    <s v="     "/>
    <d v="2018-08-14T00:00:00"/>
    <d v="1899-12-30T00:00:00"/>
    <s v="33"/>
    <x v="2"/>
    <s v="8"/>
    <x v="4"/>
    <d v="2018-08-14T00:00:00"/>
    <d v="1899-12-30T15:46:00"/>
    <m/>
    <s v="     "/>
    <x v="0"/>
    <m/>
    <x v="1"/>
    <s v="N"/>
    <s v="155401"/>
    <s v="18-0069929"/>
    <m/>
    <m/>
    <m/>
    <m/>
    <s v="     "/>
    <x v="0"/>
    <x v="0"/>
    <m/>
    <x v="0"/>
    <m/>
    <s v="&lt;0.25"/>
    <m/>
    <s v="Vegetation"/>
    <x v="0"/>
    <s v="Vegetation"/>
    <s v="Contact from object"/>
    <s v="Vegetation"/>
    <m/>
    <s v="Contact - Vegetation"/>
    <s v="Conductor - Secondary"/>
    <m/>
    <s v="Overhead"/>
    <m/>
    <m/>
    <m/>
    <s v="MTR#1008212307"/>
    <s v="     "/>
    <x v="2"/>
    <n v="190"/>
    <n v="38.086500000000001"/>
    <n v="-122.601"/>
    <m/>
    <s v="NOVATO-1103"/>
    <m/>
    <m/>
    <s v="Hardwood Forest"/>
    <m/>
    <m/>
    <m/>
    <m/>
    <m/>
    <m/>
    <m/>
    <s v="N"/>
    <s v="N"/>
    <m/>
    <m/>
    <s v="     "/>
    <m/>
    <m/>
    <s v="Aug 15 2018 12:00AM"/>
    <s v="Unverified"/>
    <s v="open wire SERVICE drop, several spans feeding 1 residence.  evidence of several trees cut, bay, valley oak, coast live oak."/>
    <m/>
    <m/>
    <m/>
    <m/>
    <m/>
    <m/>
    <m/>
    <m/>
    <m/>
    <m/>
    <m/>
    <m/>
    <m/>
    <m/>
  </r>
  <r>
    <x v="2031"/>
    <s v="     "/>
    <d v="2018-08-17T00:00:00"/>
    <d v="1899-12-30T00:00:00"/>
    <s v="33"/>
    <x v="2"/>
    <s v="8"/>
    <x v="4"/>
    <d v="2018-08-17T00:00:00"/>
    <d v="1899-12-30T09:38:00"/>
    <s v="ILIS cause - &quot;3rd Party, Vehicle&quot;"/>
    <s v="     "/>
    <x v="0"/>
    <m/>
    <x v="1"/>
    <s v="N"/>
    <s v="157013"/>
    <s v="18-0071042"/>
    <m/>
    <m/>
    <m/>
    <m/>
    <s v="     "/>
    <x v="0"/>
    <x v="0"/>
    <m/>
    <x v="0"/>
    <m/>
    <s v="&lt;0.25"/>
    <m/>
    <s v="Contact - 3rd Party"/>
    <x v="8"/>
    <s v="Contact - 3rd Party"/>
    <s v="Contact from object"/>
    <s v="Contact - Vehicle"/>
    <m/>
    <s v="Contact - Vehicle"/>
    <s v="Pole"/>
    <m/>
    <s v="Overhead"/>
    <m/>
    <m/>
    <m/>
    <s v="6367"/>
    <s v="     "/>
    <x v="1"/>
    <n v="246"/>
    <n v="40.301299999999998"/>
    <n v="-122.33"/>
    <m/>
    <s v="COTTONWOOD-1103"/>
    <m/>
    <m/>
    <s v="Herbaceous"/>
    <m/>
    <m/>
    <m/>
    <m/>
    <m/>
    <m/>
    <m/>
    <s v="N"/>
    <s v="N"/>
    <m/>
    <m/>
    <s v="     "/>
    <m/>
    <m/>
    <m/>
    <m/>
    <m/>
    <m/>
    <m/>
    <m/>
    <m/>
    <m/>
    <m/>
    <m/>
    <m/>
    <m/>
    <m/>
    <m/>
    <m/>
    <m/>
    <m/>
  </r>
  <r>
    <x v="2032"/>
    <s v="     "/>
    <d v="2018-08-17T00:00:00"/>
    <d v="1899-12-30T00:00:00"/>
    <s v="33"/>
    <x v="2"/>
    <s v="8"/>
    <x v="4"/>
    <d v="2018-08-17T00:00:00"/>
    <d v="1899-12-30T17:18:00"/>
    <m/>
    <s v="     "/>
    <x v="0"/>
    <m/>
    <x v="1"/>
    <s v="N"/>
    <s v="157289"/>
    <s v="18-0071252"/>
    <m/>
    <m/>
    <m/>
    <m/>
    <s v="     "/>
    <x v="0"/>
    <x v="0"/>
    <m/>
    <x v="0"/>
    <m/>
    <s v="&lt;3 meters of linear travel"/>
    <m/>
    <s v="Vegetation"/>
    <x v="0"/>
    <s v="Vegetation"/>
    <s v="Contact from object"/>
    <s v="Vegetation"/>
    <m/>
    <s v="Contact - Vegetation"/>
    <s v="Conductor - Secondary"/>
    <m/>
    <s v="Overhead"/>
    <m/>
    <m/>
    <m/>
    <s v="MTR#1004341853"/>
    <s v="     "/>
    <x v="0"/>
    <m/>
    <n v="37.5261"/>
    <n v="-121.97"/>
    <m/>
    <s v="FREMONT-1107"/>
    <m/>
    <m/>
    <s v="Urban"/>
    <m/>
    <m/>
    <m/>
    <m/>
    <m/>
    <m/>
    <m/>
    <s v="N"/>
    <s v="N"/>
    <m/>
    <m/>
    <s v="     "/>
    <n v="37.526141000000003"/>
    <n v="-121.969843"/>
    <s v="Aug 22 2018 12:00AM"/>
    <s v="TreeGrew"/>
    <s v="HEALTHY MULBERRY HAD BRANCHES GROWING THROUGH SEC LINES. BRANCHES WERE STRAINING THE LINE ENOUGH TO BRAKE THE LINE. ALL HARDWOOD THAT COULD IMPACT THE LINES IN THE FUTURE HAVE BEEN REMOVED. ONLY SPROUTS SHOULD MAKE CONTACT WITH THE LINES FROM HERE ON OUT"/>
    <s v="MULB"/>
    <s v="40"/>
    <s v="30"/>
    <s v="4"/>
    <m/>
    <m/>
    <m/>
    <m/>
    <m/>
    <m/>
    <m/>
    <s v="CrossArm"/>
    <s v="BareWire"/>
    <s v="0"/>
  </r>
  <r>
    <x v="2033"/>
    <s v="     "/>
    <d v="2018-08-18T00:00:00"/>
    <d v="1899-12-30T07:20:47"/>
    <s v="33"/>
    <x v="2"/>
    <s v="8"/>
    <x v="4"/>
    <d v="2018-08-18T00:00:00"/>
    <d v="1899-12-30T07:20:00"/>
    <s v="FAS states cause of customer equipment being damaged and elec fires occurring was due to a bad installation of a transformer and pole the day before."/>
    <s v="     "/>
    <x v="0"/>
    <d v="2021-02-23T00:00:00"/>
    <x v="0"/>
    <m/>
    <s v="157475"/>
    <s v="N/A"/>
    <m/>
    <s v="T004394442"/>
    <m/>
    <m/>
    <s v="     "/>
    <x v="0"/>
    <x v="0"/>
    <m/>
    <x v="0"/>
    <m/>
    <s v="Unknown"/>
    <m/>
    <s v="Equipment - PG&amp;E"/>
    <x v="13"/>
    <s v="Equipment - PG&amp;E"/>
    <s v="All types of equipment / facility failure"/>
    <s v="Transformer failure"/>
    <s v="Transformer"/>
    <m/>
    <m/>
    <s v="Yes"/>
    <s v="Overhead"/>
    <m/>
    <s v="Transformer"/>
    <m/>
    <s v="3.1565783012e+11"/>
    <s v="     "/>
    <x v="0"/>
    <m/>
    <n v="37.318300000000001"/>
    <n v="-121.994"/>
    <s v="Santa Clara"/>
    <s v="SARATOGA-1114"/>
    <m/>
    <s v="San Jose Fire Department"/>
    <s v="Urban"/>
    <m/>
    <m/>
    <m/>
    <m/>
    <m/>
    <m/>
    <m/>
    <s v="N"/>
    <s v="N"/>
    <m/>
    <m/>
    <s v="     "/>
    <m/>
    <m/>
    <m/>
    <m/>
    <m/>
    <m/>
    <m/>
    <m/>
    <m/>
    <m/>
    <m/>
    <m/>
    <m/>
    <m/>
    <m/>
    <m/>
    <m/>
    <m/>
    <m/>
  </r>
  <r>
    <x v="2034"/>
    <s v="     "/>
    <d v="2018-08-18T00:00:00"/>
    <d v="1899-12-30T00:00:00"/>
    <s v="33"/>
    <x v="2"/>
    <s v="8"/>
    <x v="4"/>
    <m/>
    <m/>
    <s v="flashed insulator"/>
    <s v="     "/>
    <x v="4"/>
    <m/>
    <x v="1"/>
    <s v="N"/>
    <m/>
    <m/>
    <s v="INT-11294"/>
    <m/>
    <m/>
    <m/>
    <s v="     "/>
    <x v="0"/>
    <x v="0"/>
    <m/>
    <x v="2"/>
    <m/>
    <s v="Unknown"/>
    <m/>
    <s v="Equipment - PG&amp;E"/>
    <x v="16"/>
    <s v="Equipment - PG&amp;E"/>
    <s v="All types of equipment / facility failure"/>
    <s v="Insulator"/>
    <s v="Insulator"/>
    <m/>
    <m/>
    <m/>
    <m/>
    <m/>
    <s v="Insulator"/>
    <m/>
    <m/>
    <s v="     "/>
    <x v="0"/>
    <m/>
    <n v="38.4026"/>
    <n v="-121.96299999999999"/>
    <m/>
    <m/>
    <m/>
    <m/>
    <s v="Urban"/>
    <m/>
    <m/>
    <m/>
    <m/>
    <m/>
    <m/>
    <m/>
    <s v="N"/>
    <s v="N"/>
    <m/>
    <m/>
    <s v="     "/>
    <m/>
    <m/>
    <m/>
    <m/>
    <m/>
    <m/>
    <m/>
    <m/>
    <m/>
    <m/>
    <m/>
    <m/>
    <m/>
    <m/>
    <m/>
    <m/>
    <m/>
    <m/>
    <m/>
  </r>
  <r>
    <x v="2035"/>
    <s v="     "/>
    <d v="2018-08-20T00:00:00"/>
    <d v="1899-12-30T00:00:00"/>
    <s v="34"/>
    <x v="2"/>
    <s v="8"/>
    <x v="4"/>
    <d v="2018-08-20T00:00:00"/>
    <d v="1899-12-30T09:34:00"/>
    <m/>
    <s v="     "/>
    <x v="0"/>
    <m/>
    <x v="1"/>
    <s v="N"/>
    <s v="158521"/>
    <s v="18-0071596"/>
    <m/>
    <m/>
    <m/>
    <s v="EI180820A"/>
    <s v="     "/>
    <x v="0"/>
    <x v="0"/>
    <m/>
    <x v="0"/>
    <m/>
    <s v="&lt;3 meters of linear travel"/>
    <m/>
    <s v="Contact - 3rd Party"/>
    <x v="3"/>
    <s v="Contact - 3rd Party"/>
    <s v="Contact from object"/>
    <s v="Contact - 3rd Party"/>
    <m/>
    <s v="Contact - 3rd Party"/>
    <s v="Conductor"/>
    <m/>
    <s v="Overhead"/>
    <m/>
    <m/>
    <m/>
    <s v="2438"/>
    <s v="     "/>
    <x v="2"/>
    <n v="280"/>
    <n v="39.802"/>
    <n v="-121.58199999999999"/>
    <m/>
    <s v="PARADISE-1105"/>
    <m/>
    <m/>
    <s v="Conifer Forest"/>
    <m/>
    <m/>
    <m/>
    <m/>
    <m/>
    <m/>
    <m/>
    <s v="N"/>
    <s v="N"/>
    <m/>
    <m/>
    <s v="     "/>
    <m/>
    <m/>
    <m/>
    <m/>
    <m/>
    <m/>
    <m/>
    <m/>
    <m/>
    <m/>
    <m/>
    <m/>
    <m/>
    <m/>
    <m/>
    <m/>
    <m/>
    <m/>
    <m/>
  </r>
  <r>
    <x v="2036"/>
    <s v="     "/>
    <d v="2018-08-20T00:00:00"/>
    <d v="1899-12-30T00:00:00"/>
    <s v="34"/>
    <x v="2"/>
    <s v="8"/>
    <x v="4"/>
    <m/>
    <m/>
    <s v="&quot;1 customer at idle pump out only. Arrestor blew and caused small grass fire in sump. less than 1.5 acre&quot;"/>
    <s v="     "/>
    <x v="0"/>
    <m/>
    <x v="1"/>
    <s v="N"/>
    <s v="158570"/>
    <m/>
    <m/>
    <m/>
    <m/>
    <m/>
    <s v="     "/>
    <x v="0"/>
    <x v="0"/>
    <m/>
    <x v="0"/>
    <m/>
    <s v="0.26-9.99"/>
    <m/>
    <s v="Equipment - PG&amp;E"/>
    <x v="17"/>
    <s v="Equipment - PG&amp;E"/>
    <s v="All types of equipment / facility failure"/>
    <s v="Lightning Arrestor"/>
    <s v="Lightning Arrestor"/>
    <m/>
    <m/>
    <m/>
    <m/>
    <m/>
    <s v="Lightning Arrestor"/>
    <m/>
    <m/>
    <s v="     "/>
    <x v="0"/>
    <m/>
    <n v="37.034399999999998"/>
    <n v="-120.40600000000001"/>
    <m/>
    <s v="DAIRYLAND-1112"/>
    <m/>
    <m/>
    <s v="Agriculture"/>
    <m/>
    <m/>
    <m/>
    <m/>
    <m/>
    <m/>
    <m/>
    <s v="N"/>
    <s v="N"/>
    <m/>
    <m/>
    <s v="     "/>
    <m/>
    <m/>
    <m/>
    <m/>
    <m/>
    <m/>
    <m/>
    <m/>
    <m/>
    <m/>
    <m/>
    <m/>
    <m/>
    <m/>
    <m/>
    <m/>
    <m/>
    <m/>
    <m/>
  </r>
  <r>
    <x v="2037"/>
    <s v="     "/>
    <d v="2018-08-20T00:00:00"/>
    <d v="1899-12-30T00:00:00"/>
    <s v="34"/>
    <x v="2"/>
    <s v="8"/>
    <x v="4"/>
    <m/>
    <m/>
    <m/>
    <s v="     "/>
    <x v="0"/>
    <m/>
    <x v="1"/>
    <s v="N"/>
    <m/>
    <m/>
    <m/>
    <m/>
    <m/>
    <m/>
    <s v="     "/>
    <x v="0"/>
    <x v="0"/>
    <m/>
    <x v="0"/>
    <m/>
    <s v="&lt;0.25"/>
    <m/>
    <s v="Unknown"/>
    <x v="5"/>
    <s v="Unknown"/>
    <s v="Other"/>
    <s v="Unknown"/>
    <m/>
    <m/>
    <m/>
    <m/>
    <m/>
    <m/>
    <m/>
    <m/>
    <m/>
    <s v="     "/>
    <x v="0"/>
    <m/>
    <n v="37.133499999999998"/>
    <n v="-121.628"/>
    <m/>
    <m/>
    <m/>
    <m/>
    <s v="Urban"/>
    <m/>
    <m/>
    <m/>
    <m/>
    <m/>
    <m/>
    <m/>
    <s v="N"/>
    <s v="N"/>
    <m/>
    <m/>
    <s v="     "/>
    <m/>
    <m/>
    <m/>
    <m/>
    <m/>
    <m/>
    <m/>
    <m/>
    <m/>
    <m/>
    <m/>
    <m/>
    <m/>
    <m/>
    <m/>
    <m/>
    <m/>
    <m/>
    <m/>
  </r>
  <r>
    <x v="2038"/>
    <s v="     "/>
    <d v="2018-08-21T00:00:00"/>
    <d v="1899-12-30T00:00:00"/>
    <s v="34"/>
    <x v="2"/>
    <s v="8"/>
    <x v="4"/>
    <d v="2018-08-21T00:00:00"/>
    <d v="1899-12-30T00:23:00"/>
    <s v="Pole fire - cause unknown"/>
    <s v="     "/>
    <x v="0"/>
    <m/>
    <x v="1"/>
    <s v="N"/>
    <s v="159095"/>
    <s v="18-0071915"/>
    <m/>
    <m/>
    <m/>
    <m/>
    <s v="     "/>
    <x v="0"/>
    <x v="0"/>
    <m/>
    <x v="0"/>
    <m/>
    <s v="0.26-9.99"/>
    <m/>
    <s v="Equipment - PG&amp;E"/>
    <x v="2"/>
    <s v="Equipment - PG&amp;E"/>
    <s v="All types of equipment / facility failure"/>
    <s v="Pole"/>
    <s v="Pole"/>
    <m/>
    <m/>
    <m/>
    <s v="Overhead"/>
    <m/>
    <s v="Pole"/>
    <m/>
    <s v="65080"/>
    <s v="     "/>
    <x v="0"/>
    <m/>
    <n v="37.0625"/>
    <n v="-120.05200000000001"/>
    <m/>
    <s v="STOREY-1109"/>
    <m/>
    <m/>
    <s v="Agriculture"/>
    <m/>
    <m/>
    <m/>
    <m/>
    <m/>
    <m/>
    <m/>
    <s v="N"/>
    <s v="N"/>
    <m/>
    <m/>
    <s v="     "/>
    <m/>
    <m/>
    <m/>
    <m/>
    <m/>
    <m/>
    <m/>
    <m/>
    <m/>
    <m/>
    <m/>
    <m/>
    <m/>
    <m/>
    <m/>
    <m/>
    <m/>
    <m/>
    <m/>
  </r>
  <r>
    <x v="2039"/>
    <s v="     "/>
    <d v="2018-08-21T00:00:00"/>
    <d v="1899-12-30T00:00:00"/>
    <s v="34"/>
    <x v="2"/>
    <s v="8"/>
    <x v="4"/>
    <d v="2018-08-21T00:00:00"/>
    <d v="1899-12-30T10:13:00"/>
    <s v="ILIS cause - &quot;Vegetation, Tree - branch fell on line&quot;"/>
    <s v="     "/>
    <x v="0"/>
    <m/>
    <x v="1"/>
    <s v="N"/>
    <s v="159351"/>
    <s v="18-0072055"/>
    <m/>
    <m/>
    <m/>
    <m/>
    <s v="     "/>
    <x v="0"/>
    <x v="0"/>
    <m/>
    <x v="0"/>
    <m/>
    <s v="&lt;0.25"/>
    <m/>
    <s v="Vegetation"/>
    <x v="0"/>
    <s v="Vegetation"/>
    <s v="Contact from object"/>
    <s v="Vegetation"/>
    <m/>
    <s v="Contact - Vegetation"/>
    <s v="Conductor"/>
    <m/>
    <s v="Overhead"/>
    <m/>
    <m/>
    <m/>
    <s v="18637"/>
    <s v="     "/>
    <x v="2"/>
    <n v="305"/>
    <n v="38.699300000000001"/>
    <n v="-120.887"/>
    <m/>
    <s v="DIAMOND-SPRINGS-1107"/>
    <m/>
    <m/>
    <s v="Hardwood Woodland"/>
    <m/>
    <m/>
    <m/>
    <m/>
    <m/>
    <m/>
    <m/>
    <s v="N"/>
    <s v="N"/>
    <m/>
    <m/>
    <s v="     "/>
    <n v="38.697206999999999"/>
    <n v="-120.888963"/>
    <s v="Aug 23 2018 12:00AM"/>
    <s v="BranchFail"/>
    <s v="Green Valley Oak lost overhanging branch into lines.  No signs of disease or defect present in tree at point of failure or otherwise.  Tree has good structure and overall health otherwise."/>
    <s v="OAKV"/>
    <s v="67"/>
    <s v="29"/>
    <s v="25"/>
    <s v="None"/>
    <s v="None"/>
    <s v="N"/>
    <s v="1"/>
    <m/>
    <s v="Valley"/>
    <s v="A"/>
    <s v="CrossArm"/>
    <s v="BareWire"/>
    <s v="4"/>
  </r>
  <r>
    <x v="2040"/>
    <s v="     "/>
    <d v="2018-08-22T00:00:00"/>
    <d v="1899-12-30T00:00:00"/>
    <s v="34"/>
    <x v="2"/>
    <s v="8"/>
    <x v="4"/>
    <d v="2018-08-22T00:00:00"/>
    <d v="1899-12-30T21:56:00"/>
    <s v="T-men reported burned open jumper"/>
    <s v="     "/>
    <x v="0"/>
    <m/>
    <x v="1"/>
    <s v="N"/>
    <s v="160595"/>
    <s v="18-0072654"/>
    <m/>
    <m/>
    <m/>
    <m/>
    <s v="     "/>
    <x v="0"/>
    <x v="0"/>
    <m/>
    <x v="0"/>
    <m/>
    <s v="&lt;0.25"/>
    <m/>
    <s v="Equipment - PG&amp;E"/>
    <x v="9"/>
    <s v="Equipment - PG&amp;E"/>
    <s v="All types of equipment / facility failure"/>
    <s v="Other"/>
    <s v="Jumper"/>
    <m/>
    <m/>
    <m/>
    <s v="Overhead"/>
    <m/>
    <s v="Jumper"/>
    <m/>
    <s v="BURNED OPEN JUMPER 1 S E/O 33903"/>
    <s v="     "/>
    <x v="1"/>
    <n v="340"/>
    <n v="39.040599999999998"/>
    <n v="-120.96299999999999"/>
    <m/>
    <s v="WEIMAR-1101"/>
    <m/>
    <m/>
    <s v="Conifer Forest"/>
    <m/>
    <m/>
    <m/>
    <m/>
    <m/>
    <m/>
    <m/>
    <s v="N"/>
    <s v="N"/>
    <m/>
    <m/>
    <s v="     "/>
    <m/>
    <m/>
    <m/>
    <m/>
    <m/>
    <m/>
    <m/>
    <m/>
    <m/>
    <m/>
    <m/>
    <m/>
    <m/>
    <m/>
    <m/>
    <m/>
    <m/>
    <m/>
    <m/>
  </r>
  <r>
    <x v="2041"/>
    <s v="     "/>
    <d v="2018-08-22T00:00:00"/>
    <d v="1899-12-30T00:00:00"/>
    <s v="34"/>
    <x v="2"/>
    <s v="8"/>
    <x v="4"/>
    <m/>
    <m/>
    <m/>
    <s v="     "/>
    <x v="0"/>
    <m/>
    <x v="1"/>
    <s v="N"/>
    <m/>
    <m/>
    <m/>
    <m/>
    <m/>
    <m/>
    <s v="     "/>
    <x v="0"/>
    <x v="0"/>
    <m/>
    <x v="0"/>
    <m/>
    <s v="0.26-9.99"/>
    <m/>
    <s v="Unknown"/>
    <x v="5"/>
    <s v="Unknown"/>
    <s v="Other"/>
    <s v="Unknown"/>
    <m/>
    <m/>
    <m/>
    <m/>
    <m/>
    <m/>
    <m/>
    <m/>
    <m/>
    <s v="     "/>
    <x v="1"/>
    <n v="348"/>
    <n v="37.951900000000002"/>
    <n v="-120.31"/>
    <m/>
    <m/>
    <m/>
    <m/>
    <s v="Urban"/>
    <m/>
    <m/>
    <m/>
    <m/>
    <m/>
    <m/>
    <m/>
    <s v="N"/>
    <s v="N"/>
    <m/>
    <m/>
    <s v="     "/>
    <m/>
    <m/>
    <m/>
    <m/>
    <m/>
    <m/>
    <m/>
    <m/>
    <m/>
    <m/>
    <m/>
    <m/>
    <m/>
    <m/>
    <m/>
    <m/>
    <m/>
    <m/>
    <m/>
  </r>
  <r>
    <x v="2042"/>
    <s v="     "/>
    <d v="2018-08-23T00:00:00"/>
    <d v="1899-12-30T00:00:00"/>
    <s v="34"/>
    <x v="2"/>
    <s v="8"/>
    <x v="4"/>
    <d v="2018-08-23T00:00:00"/>
    <d v="1899-12-30T14:23:00"/>
    <s v="T-men reported &quot;RISER SW 8203 NG. WIRE CAME LOOSE AND CAUGHT BOTTOM OF POLE ON FIRE, THEN SMOKE FROM FIRE CAUSED CROSS PHASE&quot;"/>
    <s v="     "/>
    <x v="0"/>
    <m/>
    <x v="1"/>
    <s v="N"/>
    <s v="161071"/>
    <s v="18-0072921"/>
    <m/>
    <m/>
    <m/>
    <m/>
    <s v="     "/>
    <x v="0"/>
    <x v="0"/>
    <m/>
    <x v="0"/>
    <m/>
    <s v="&lt;3 meters of linear travel"/>
    <m/>
    <s v="Equipment - PG&amp;E"/>
    <x v="9"/>
    <s v="Equipment - PG&amp;E"/>
    <s v="All types of equipment / facility failure"/>
    <s v="Other"/>
    <s v="Riser"/>
    <m/>
    <m/>
    <m/>
    <s v="Overhead"/>
    <m/>
    <s v="Riser"/>
    <s v="riser"/>
    <s v="Y34"/>
    <s v="     "/>
    <x v="0"/>
    <n v="512"/>
    <n v="34.607999999999997"/>
    <n v="-120.194"/>
    <m/>
    <s v="BUELLTON-1101"/>
    <m/>
    <m/>
    <s v="Urban"/>
    <m/>
    <m/>
    <m/>
    <m/>
    <m/>
    <m/>
    <m/>
    <s v="N"/>
    <s v="N"/>
    <m/>
    <m/>
    <s v="     "/>
    <m/>
    <m/>
    <m/>
    <m/>
    <m/>
    <m/>
    <m/>
    <m/>
    <m/>
    <m/>
    <m/>
    <m/>
    <m/>
    <m/>
    <m/>
    <m/>
    <m/>
    <m/>
    <m/>
  </r>
  <r>
    <x v="2043"/>
    <s v="     "/>
    <d v="2018-08-23T00:00:00"/>
    <d v="1899-12-30T00:00:00"/>
    <s v="34"/>
    <x v="2"/>
    <s v="8"/>
    <x v="4"/>
    <d v="2018-08-23T00:00:00"/>
    <d v="1899-12-30T16:06:00"/>
    <s v="Truck hit equipment"/>
    <s v="     "/>
    <x v="0"/>
    <m/>
    <x v="1"/>
    <s v="N"/>
    <s v="161141"/>
    <s v="18-0072974"/>
    <m/>
    <m/>
    <m/>
    <m/>
    <s v="     "/>
    <x v="0"/>
    <x v="0"/>
    <m/>
    <x v="0"/>
    <m/>
    <s v="&lt;3 meters of linear travel"/>
    <m/>
    <s v="Contact - 3rd Party"/>
    <x v="3"/>
    <s v="Contact - 3rd Party"/>
    <s v="Contact from object"/>
    <s v="Contact - 3rd Party"/>
    <m/>
    <s v="Contact - 3rd Party"/>
    <s v="Conductor"/>
    <m/>
    <s v="Overhead"/>
    <m/>
    <m/>
    <m/>
    <s v="86102"/>
    <s v="     "/>
    <x v="0"/>
    <m/>
    <n v="36.735300000000002"/>
    <n v="-120.11"/>
    <m/>
    <s v="KERMAN-1102"/>
    <m/>
    <m/>
    <s v="Agriculture"/>
    <m/>
    <m/>
    <m/>
    <m/>
    <m/>
    <m/>
    <m/>
    <s v="N"/>
    <s v="N"/>
    <m/>
    <m/>
    <s v="     "/>
    <m/>
    <m/>
    <m/>
    <m/>
    <m/>
    <m/>
    <m/>
    <m/>
    <m/>
    <m/>
    <m/>
    <m/>
    <m/>
    <m/>
    <m/>
    <m/>
    <m/>
    <m/>
    <m/>
  </r>
  <r>
    <x v="2044"/>
    <s v="     "/>
    <d v="2018-08-24T00:00:00"/>
    <d v="1899-12-30T00:00:00"/>
    <s v="34"/>
    <x v="2"/>
    <s v="8"/>
    <x v="4"/>
    <d v="2018-08-24T00:00:00"/>
    <d v="1899-12-30T01:38:00"/>
    <s v="Booster blew up"/>
    <s v="     "/>
    <x v="0"/>
    <m/>
    <x v="1"/>
    <s v="N"/>
    <s v="161276"/>
    <s v="18-0073021"/>
    <m/>
    <m/>
    <m/>
    <m/>
    <s v="     "/>
    <x v="0"/>
    <x v="0"/>
    <m/>
    <x v="0"/>
    <m/>
    <s v="0.26-9.99"/>
    <m/>
    <s v="Equipment - PG&amp;E"/>
    <x v="9"/>
    <s v="Equipment - PG&amp;E"/>
    <s v="All types of equipment / facility failure"/>
    <s v="Other"/>
    <s v="Booster"/>
    <m/>
    <m/>
    <m/>
    <s v="Overhead"/>
    <m/>
    <s v="Booster"/>
    <s v="Booster"/>
    <s v="34069"/>
    <s v="     "/>
    <x v="1"/>
    <n v="300"/>
    <n v="39.170200000000001"/>
    <n v="-121.276"/>
    <m/>
    <s v="NARROWS-2105"/>
    <m/>
    <m/>
    <s v="Hardwood Woodland"/>
    <m/>
    <m/>
    <m/>
    <m/>
    <m/>
    <m/>
    <m/>
    <s v="N"/>
    <s v="N"/>
    <m/>
    <m/>
    <s v="     "/>
    <m/>
    <m/>
    <m/>
    <m/>
    <m/>
    <m/>
    <m/>
    <m/>
    <m/>
    <m/>
    <m/>
    <m/>
    <m/>
    <m/>
    <m/>
    <m/>
    <m/>
    <m/>
    <m/>
  </r>
  <r>
    <x v="2045"/>
    <s v="     "/>
    <d v="2018-08-24T00:00:00"/>
    <d v="1899-12-30T00:00:00"/>
    <s v="34"/>
    <x v="2"/>
    <s v="8"/>
    <x v="4"/>
    <d v="2018-08-24T00:00:00"/>
    <d v="1899-12-30T05:03:00"/>
    <s v="Mylar balloons"/>
    <s v="     "/>
    <x v="0"/>
    <m/>
    <x v="1"/>
    <s v="N"/>
    <s v="161280"/>
    <s v="18-0073024"/>
    <m/>
    <m/>
    <m/>
    <m/>
    <s v="     "/>
    <x v="0"/>
    <x v="0"/>
    <m/>
    <x v="0"/>
    <m/>
    <s v="0.26-9.99"/>
    <m/>
    <s v="Contact - 3rd Party"/>
    <x v="12"/>
    <s v="Contact - 3rd Party"/>
    <s v="Contact from object"/>
    <s v="Contact - Balloon"/>
    <m/>
    <s v="Contact - Balloon"/>
    <s v="Conductor"/>
    <m/>
    <s v="Overhead"/>
    <m/>
    <m/>
    <m/>
    <s v="4171"/>
    <s v="     "/>
    <x v="1"/>
    <n v="330"/>
    <n v="39.118400000000001"/>
    <n v="-121.015"/>
    <m/>
    <s v="HIGGINS-1104"/>
    <m/>
    <m/>
    <s v="Hardwood Woodland"/>
    <m/>
    <m/>
    <m/>
    <m/>
    <m/>
    <m/>
    <m/>
    <s v="N"/>
    <s v="N"/>
    <m/>
    <m/>
    <s v="     "/>
    <m/>
    <m/>
    <m/>
    <m/>
    <m/>
    <m/>
    <m/>
    <m/>
    <m/>
    <m/>
    <m/>
    <m/>
    <m/>
    <m/>
    <m/>
    <m/>
    <m/>
    <m/>
    <m/>
  </r>
  <r>
    <x v="2046"/>
    <s v="     "/>
    <d v="2018-08-25T00:00:00"/>
    <d v="1899-12-30T00:00:00"/>
    <s v="34"/>
    <x v="2"/>
    <s v="8"/>
    <x v="4"/>
    <d v="2018-08-25T00:00:00"/>
    <d v="1899-12-30T17:15:00"/>
    <s v="&quot;BIRD GOT IN HIGH SIDE BUSS WIRE OF IDLE 3 PHASE TX&quot;"/>
    <s v="     "/>
    <x v="0"/>
    <m/>
    <x v="1"/>
    <s v="N"/>
    <s v="162336"/>
    <s v="18-0073439"/>
    <m/>
    <m/>
    <m/>
    <m/>
    <s v="     "/>
    <x v="0"/>
    <x v="0"/>
    <m/>
    <x v="0"/>
    <m/>
    <s v="&lt;0.25"/>
    <m/>
    <s v="Contact - Animal - Bird"/>
    <x v="6"/>
    <s v="Contact - Bird"/>
    <s v="Contact from object"/>
    <s v="Contact - Animal"/>
    <m/>
    <s v="Contact - Animal"/>
    <s v="Transformer"/>
    <m/>
    <s v="Overhead"/>
    <m/>
    <m/>
    <m/>
    <s v="1370"/>
    <s v="     "/>
    <x v="0"/>
    <n v="246"/>
    <n v="40.6128"/>
    <n v="-122.235"/>
    <m/>
    <s v="DESCHUTES-1104"/>
    <m/>
    <m/>
    <s v="Agriculture"/>
    <m/>
    <m/>
    <m/>
    <m/>
    <m/>
    <m/>
    <m/>
    <s v="N"/>
    <s v="N"/>
    <m/>
    <m/>
    <s v="     "/>
    <m/>
    <m/>
    <m/>
    <m/>
    <m/>
    <m/>
    <m/>
    <m/>
    <m/>
    <m/>
    <m/>
    <m/>
    <m/>
    <m/>
    <m/>
    <m/>
    <m/>
    <m/>
    <m/>
  </r>
  <r>
    <x v="2047"/>
    <s v="     "/>
    <d v="2018-08-26T00:00:00"/>
    <d v="1899-12-30T00:00:00"/>
    <s v="35"/>
    <x v="2"/>
    <s v="8"/>
    <x v="4"/>
    <d v="2018-08-26T00:00:00"/>
    <d v="1899-12-30T15:29:00"/>
    <m/>
    <s v="     "/>
    <x v="0"/>
    <m/>
    <x v="1"/>
    <s v="N"/>
    <s v="162711"/>
    <s v="18-0073601"/>
    <m/>
    <m/>
    <m/>
    <m/>
    <s v="     "/>
    <x v="0"/>
    <x v="0"/>
    <m/>
    <x v="0"/>
    <m/>
    <s v="&lt;0.25"/>
    <m/>
    <s v="Vegetation"/>
    <x v="0"/>
    <s v="Vegetation"/>
    <s v="Contact from object"/>
    <s v="Vegetation"/>
    <m/>
    <s v="Contact - Vegetation"/>
    <s v="Conductor"/>
    <m/>
    <s v="Overhead"/>
    <m/>
    <m/>
    <m/>
    <s v="35424"/>
    <s v="     "/>
    <x v="2"/>
    <n v="330"/>
    <n v="39.361400000000003"/>
    <n v="-121.121"/>
    <m/>
    <s v="COLUMBIA-HILL-1101"/>
    <m/>
    <m/>
    <s v="Herbaceous"/>
    <m/>
    <m/>
    <m/>
    <m/>
    <m/>
    <m/>
    <m/>
    <s v="N"/>
    <s v="N"/>
    <m/>
    <m/>
    <s v="     "/>
    <n v="39.359900000000003"/>
    <n v="-121.12090000000001"/>
    <s v="Aug 27 2018 12:00AM"/>
    <s v="TrunkFail"/>
    <s v="Over mature Black Oak failed at the root system and falling onto conductors. Tree had moderate lean towards lines which aided in the failure."/>
    <s v="OAKK"/>
    <s v="75"/>
    <s v="45"/>
    <s v="55"/>
    <s v="Moderate"/>
    <s v="None"/>
    <s v="N"/>
    <s v="1"/>
    <m/>
    <s v="Hillside"/>
    <s v="A"/>
    <s v="CrossArm"/>
    <s v="BareWire"/>
    <s v="1"/>
  </r>
  <r>
    <x v="2048"/>
    <s v="     "/>
    <d v="2018-08-26T00:00:00"/>
    <d v="1899-12-30T00:00:00"/>
    <s v="35"/>
    <x v="2"/>
    <s v="8"/>
    <x v="4"/>
    <d v="2018-08-26T00:00:00"/>
    <d v="1899-12-30T16:50:00"/>
    <s v="ILIS cause - &quot;Vegetation, Tree - fell into line&quot;"/>
    <s v="     "/>
    <x v="0"/>
    <m/>
    <x v="1"/>
    <s v="N"/>
    <s v="162726"/>
    <s v="18-0073619"/>
    <m/>
    <m/>
    <m/>
    <m/>
    <s v="     "/>
    <x v="0"/>
    <x v="0"/>
    <m/>
    <x v="0"/>
    <m/>
    <s v="&lt;0.25"/>
    <m/>
    <s v="Vegetation"/>
    <x v="0"/>
    <s v="Vegetation"/>
    <s v="Contact from object"/>
    <s v="Vegetation"/>
    <m/>
    <s v="Contact - Vegetation"/>
    <s v="Conductor"/>
    <m/>
    <s v="Overhead"/>
    <m/>
    <m/>
    <m/>
    <s v="541"/>
    <s v="     "/>
    <x v="0"/>
    <n v="162"/>
    <n v="39.747999999999998"/>
    <n v="-123.23099999999999"/>
    <m/>
    <s v="COVELO-1101"/>
    <m/>
    <m/>
    <s v="Hardwood Woodland"/>
    <m/>
    <m/>
    <m/>
    <m/>
    <m/>
    <m/>
    <m/>
    <s v="N"/>
    <s v="N"/>
    <m/>
    <m/>
    <s v="     "/>
    <n v="39.758510000000001"/>
    <n v="-123.2359"/>
    <s v="Aug 31 2018 12:00AM"/>
    <s v="BranchFail"/>
    <s v="A large branch from a healthy Valley Oak broke off in the upper canopy and fell onto the lines."/>
    <s v="OAKV"/>
    <s v="60"/>
    <s v="40"/>
    <s v="25"/>
    <s v="Slight"/>
    <s v="None"/>
    <s v="N"/>
    <s v="1"/>
    <m/>
    <s v="Valley"/>
    <s v="D"/>
    <s v="CrossArm"/>
    <s v="BareWire"/>
    <s v="3"/>
  </r>
  <r>
    <x v="2049"/>
    <s v="     "/>
    <d v="2018-08-27T00:00:00"/>
    <d v="1899-12-30T00:00:00"/>
    <s v="35"/>
    <x v="2"/>
    <s v="8"/>
    <x v="4"/>
    <d v="2018-08-27T00:00:00"/>
    <d v="1899-12-30T05:54:00"/>
    <s v="ILIS - EUCALYPTUS LIMB FELL INTO LINE"/>
    <s v="     "/>
    <x v="0"/>
    <m/>
    <x v="1"/>
    <s v="N"/>
    <s v="162820"/>
    <s v="18-0073650"/>
    <m/>
    <m/>
    <m/>
    <m/>
    <s v="     "/>
    <x v="0"/>
    <x v="0"/>
    <m/>
    <x v="0"/>
    <m/>
    <s v="&lt;0.25"/>
    <m/>
    <s v="Vegetation"/>
    <x v="0"/>
    <s v="Vegetation"/>
    <s v="Contact from object"/>
    <s v="Vegetation"/>
    <m/>
    <s v="Contact - Vegetation"/>
    <s v="Conductor"/>
    <m/>
    <s v="Overhead"/>
    <m/>
    <m/>
    <m/>
    <s v="D7399"/>
    <s v="     "/>
    <x v="0"/>
    <m/>
    <n v="36.779000000000003"/>
    <n v="-119.511"/>
    <m/>
    <s v="RAINBOW-1106"/>
    <m/>
    <m/>
    <s v="Urban"/>
    <m/>
    <m/>
    <m/>
    <m/>
    <m/>
    <m/>
    <m/>
    <s v="N"/>
    <s v="N"/>
    <m/>
    <m/>
    <s v="     "/>
    <n v="36.786540000000002"/>
    <n v="-119.52213999999999"/>
    <s v="Aug 28 2018 12:00AM"/>
    <s v="BranchFail"/>
    <s v="HEALTHY EUCALYPTUS LIMB BROKE AND LANDED ON THE PRIMARY LINES CAUSING THEM TO BREAK. NO DECAY IN THE LIMB OR AT THE BREAK POINT. LINE ON GROUND CAUSED A 2,400 SQUARE FIRE. CONFIRM LINE ON GROUND"/>
    <s v="EUCB"/>
    <s v="65"/>
    <s v="33"/>
    <s v="23"/>
    <s v="None"/>
    <s v="None"/>
    <s v="N"/>
    <s v="1"/>
    <m/>
    <s v="Valley"/>
    <s v="D"/>
    <s v="CrossArm"/>
    <s v="BareWire"/>
    <s v="0"/>
  </r>
  <r>
    <x v="2050"/>
    <s v="     "/>
    <d v="2018-08-27T00:00:00"/>
    <d v="1899-12-30T00:00:00"/>
    <s v="35"/>
    <x v="2"/>
    <s v="8"/>
    <x v="4"/>
    <d v="2018-08-27T00:00:00"/>
    <d v="1899-12-30T13:56:00"/>
    <m/>
    <s v="     "/>
    <x v="4"/>
    <m/>
    <x v="1"/>
    <s v="N"/>
    <s v="163320"/>
    <s v="18-0073960"/>
    <m/>
    <m/>
    <m/>
    <m/>
    <s v="     "/>
    <x v="0"/>
    <x v="0"/>
    <m/>
    <x v="0"/>
    <m/>
    <s v="Unknown"/>
    <m/>
    <s v="Contact - Animal - Bird"/>
    <x v="6"/>
    <s v="Contact - Bird"/>
    <s v="Contact from object"/>
    <s v="Contact - Animal"/>
    <m/>
    <s v="Contact - Animal"/>
    <s v="Conductor"/>
    <m/>
    <s v="Overhead"/>
    <m/>
    <m/>
    <m/>
    <s v="XR188"/>
    <s v="     "/>
    <x v="0"/>
    <m/>
    <n v="37.012700000000002"/>
    <n v="-121.60299999999999"/>
    <m/>
    <s v="LLAGAS-2107"/>
    <m/>
    <m/>
    <s v="Barren/Other"/>
    <m/>
    <m/>
    <m/>
    <m/>
    <m/>
    <m/>
    <m/>
    <s v="N"/>
    <s v="N"/>
    <m/>
    <m/>
    <s v="     "/>
    <m/>
    <m/>
    <m/>
    <m/>
    <m/>
    <m/>
    <m/>
    <m/>
    <m/>
    <m/>
    <m/>
    <m/>
    <m/>
    <m/>
    <m/>
    <m/>
    <m/>
    <m/>
    <m/>
  </r>
  <r>
    <x v="2051"/>
    <s v="     "/>
    <d v="2018-08-27T00:00:00"/>
    <d v="1899-12-30T00:00:00"/>
    <s v="35"/>
    <x v="2"/>
    <s v="8"/>
    <x v="4"/>
    <m/>
    <m/>
    <s v="Tag doesn't contain enough info to inform what happened nor cause"/>
    <s v="     "/>
    <x v="0"/>
    <m/>
    <x v="1"/>
    <s v="N"/>
    <s v="163445"/>
    <m/>
    <m/>
    <m/>
    <m/>
    <m/>
    <s v="     "/>
    <x v="0"/>
    <x v="0"/>
    <m/>
    <x v="0"/>
    <m/>
    <s v="&lt;0.25"/>
    <m/>
    <s v="Unknown - Info N/A"/>
    <x v="5"/>
    <s v="Unknown"/>
    <s v="Other"/>
    <s v="Unknown"/>
    <m/>
    <m/>
    <m/>
    <m/>
    <m/>
    <m/>
    <m/>
    <m/>
    <m/>
    <s v="     "/>
    <x v="1"/>
    <m/>
    <n v="36.748899999999999"/>
    <n v="-119.747"/>
    <m/>
    <s v="BARTON-1110"/>
    <m/>
    <m/>
    <s v="Urban"/>
    <m/>
    <m/>
    <m/>
    <m/>
    <m/>
    <m/>
    <m/>
    <s v="N"/>
    <s v="N"/>
    <m/>
    <m/>
    <s v="     "/>
    <m/>
    <m/>
    <m/>
    <m/>
    <m/>
    <m/>
    <m/>
    <m/>
    <m/>
    <m/>
    <m/>
    <m/>
    <m/>
    <m/>
    <m/>
    <m/>
    <m/>
    <m/>
    <m/>
  </r>
  <r>
    <x v="2052"/>
    <s v="     "/>
    <d v="2018-08-28T00:00:00"/>
    <d v="1899-12-30T00:00:00"/>
    <s v="35"/>
    <x v="2"/>
    <s v="8"/>
    <x v="4"/>
    <m/>
    <m/>
    <s v="T-men noted on fire cause - &quot;UNKNOWN. SUSPECTED HOMELESS CAMP&quot;"/>
    <s v="     "/>
    <x v="0"/>
    <m/>
    <x v="1"/>
    <s v="N"/>
    <s v="163644"/>
    <m/>
    <m/>
    <m/>
    <m/>
    <m/>
    <s v="     "/>
    <x v="0"/>
    <x v="0"/>
    <m/>
    <x v="0"/>
    <m/>
    <s v="&lt;0.25"/>
    <m/>
    <s v="Contact - 3rd Party"/>
    <x v="3"/>
    <s v="Contact - 3rd Party"/>
    <s v="Contact from object"/>
    <s v="Contact - 3rd Party"/>
    <m/>
    <s v="Contact - 3rd Party"/>
    <s v="Pole"/>
    <m/>
    <m/>
    <m/>
    <m/>
    <m/>
    <m/>
    <s v="     "/>
    <x v="0"/>
    <m/>
    <n v="36.564500000000002"/>
    <n v="-119.60599999999999"/>
    <m/>
    <s v="BAKERSFIELD-1114"/>
    <m/>
    <m/>
    <s v="Urban"/>
    <m/>
    <m/>
    <m/>
    <m/>
    <m/>
    <m/>
    <m/>
    <s v="N"/>
    <s v="N"/>
    <m/>
    <m/>
    <s v="     "/>
    <m/>
    <m/>
    <m/>
    <m/>
    <m/>
    <m/>
    <m/>
    <m/>
    <m/>
    <m/>
    <m/>
    <m/>
    <m/>
    <m/>
    <m/>
    <m/>
    <m/>
    <m/>
    <m/>
  </r>
  <r>
    <x v="2053"/>
    <s v="     "/>
    <d v="2018-08-28T00:00:00"/>
    <d v="1899-12-30T08:46:21"/>
    <s v="35"/>
    <x v="2"/>
    <s v="8"/>
    <x v="4"/>
    <d v="2018-08-28T00:00:00"/>
    <d v="1899-12-30T08:46:00"/>
    <s v="escalation, unsure attributable (35.31936,-119.12913)"/>
    <s v="     "/>
    <x v="0"/>
    <d v="2021-02-23T00:00:00"/>
    <x v="0"/>
    <m/>
    <s v="163797"/>
    <s v="18-0074209"/>
    <m/>
    <s v="T004400988"/>
    <n v="114924840"/>
    <m/>
    <s v="     "/>
    <x v="0"/>
    <x v="0"/>
    <m/>
    <x v="0"/>
    <m/>
    <s v="Unknown"/>
    <m/>
    <s v="Unknown"/>
    <x v="5"/>
    <s v="Unknown"/>
    <s v="Other"/>
    <m/>
    <m/>
    <m/>
    <m/>
    <m/>
    <m/>
    <m/>
    <m/>
    <m/>
    <m/>
    <s v="     "/>
    <x v="0"/>
    <m/>
    <n v="35.319400000000002"/>
    <n v="-119.129"/>
    <s v="Kern"/>
    <m/>
    <m/>
    <m/>
    <s v="Urban"/>
    <m/>
    <m/>
    <m/>
    <m/>
    <m/>
    <m/>
    <m/>
    <s v="N"/>
    <s v="N"/>
    <m/>
    <m/>
    <s v="     "/>
    <m/>
    <m/>
    <m/>
    <m/>
    <m/>
    <m/>
    <m/>
    <m/>
    <m/>
    <m/>
    <m/>
    <m/>
    <m/>
    <m/>
    <m/>
    <m/>
    <m/>
    <m/>
    <m/>
  </r>
  <r>
    <x v="2054"/>
    <s v="     "/>
    <d v="2018-08-28T00:00:00"/>
    <d v="1899-12-30T00:00:00"/>
    <s v="35"/>
    <x v="2"/>
    <s v="8"/>
    <x v="4"/>
    <d v="2018-08-28T00:00:00"/>
    <d v="1899-12-30T16:14:00"/>
    <s v="ILIS cause - &quot;3rd Party, Vehicle&quot;"/>
    <s v="     "/>
    <x v="0"/>
    <m/>
    <x v="1"/>
    <s v="N"/>
    <s v="164332"/>
    <s v="18-0074611"/>
    <m/>
    <m/>
    <m/>
    <m/>
    <s v="     "/>
    <x v="0"/>
    <x v="0"/>
    <m/>
    <x v="0"/>
    <m/>
    <s v="&lt;0.25"/>
    <m/>
    <s v="Contact - 3rd Party"/>
    <x v="8"/>
    <s v="Contact - 3rd Party"/>
    <s v="Contact from object"/>
    <s v="Contact - Vehicle"/>
    <m/>
    <s v="Contact - Vehicle"/>
    <s v="Guy/Span Wire"/>
    <m/>
    <s v="Overhead"/>
    <m/>
    <m/>
    <m/>
    <s v="WIRE DOWN 1 SS OF 955"/>
    <s v="     "/>
    <x v="0"/>
    <n v="154"/>
    <n v="39.228400000000001"/>
    <n v="-123.2"/>
    <m/>
    <s v="CALPELLA-1101"/>
    <m/>
    <m/>
    <s v="Agriculture"/>
    <m/>
    <m/>
    <m/>
    <m/>
    <m/>
    <m/>
    <m/>
    <s v="N"/>
    <s v="N"/>
    <m/>
    <m/>
    <s v="     "/>
    <m/>
    <m/>
    <m/>
    <m/>
    <m/>
    <m/>
    <m/>
    <m/>
    <m/>
    <m/>
    <m/>
    <m/>
    <m/>
    <m/>
    <m/>
    <m/>
    <m/>
    <m/>
    <m/>
  </r>
  <r>
    <x v="2055"/>
    <s v="     "/>
    <d v="2018-08-28T00:00:00"/>
    <d v="1899-12-30T00:00:00"/>
    <s v="35"/>
    <x v="2"/>
    <s v="8"/>
    <x v="4"/>
    <d v="2018-08-28T00:00:00"/>
    <d v="1899-12-30T12:50:00"/>
    <s v="ILIS cause - &quot;Animal, Squirrel&quot;"/>
    <s v="     "/>
    <x v="0"/>
    <m/>
    <x v="1"/>
    <s v="N"/>
    <s v="164142"/>
    <s v="18-0074371"/>
    <m/>
    <m/>
    <m/>
    <m/>
    <s v="     "/>
    <x v="0"/>
    <x v="0"/>
    <m/>
    <x v="0"/>
    <m/>
    <s v="0.26-9.99"/>
    <m/>
    <s v="Contact - Animal - Other"/>
    <x v="6"/>
    <s v="Contact - Animal"/>
    <s v="Contact from object"/>
    <s v="Contact - Animal"/>
    <m/>
    <s v="Contact - Animal"/>
    <s v="Pothead"/>
    <m/>
    <s v="Overhead"/>
    <m/>
    <m/>
    <m/>
    <s v="1122/2"/>
    <s v="     "/>
    <x v="0"/>
    <n v="105"/>
    <n v="40.2316"/>
    <n v="-123.679"/>
    <m/>
    <s v="FORT-SEWARD-1122"/>
    <m/>
    <m/>
    <s v="Herbaceous"/>
    <m/>
    <m/>
    <m/>
    <m/>
    <m/>
    <m/>
    <m/>
    <s v="N"/>
    <s v="N"/>
    <m/>
    <m/>
    <s v="     "/>
    <m/>
    <m/>
    <m/>
    <m/>
    <m/>
    <m/>
    <m/>
    <m/>
    <m/>
    <m/>
    <m/>
    <m/>
    <m/>
    <m/>
    <m/>
    <m/>
    <m/>
    <m/>
    <m/>
  </r>
  <r>
    <x v="2056"/>
    <s v="     "/>
    <d v="2018-08-29T00:00:00"/>
    <d v="1899-12-30T00:00:00"/>
    <s v="35"/>
    <x v="2"/>
    <s v="8"/>
    <x v="4"/>
    <d v="2018-08-29T00:00:00"/>
    <d v="1899-12-30T16:19:00"/>
    <s v="&quot;TMAN RENFREE RPT THAT NG CUTOUT STARTED FIRE @ THE BASE OF POLE (#1)FUSE 2553 OPEN. FIRE WAS PUT OUT. POLE AND XARM ARE DAMAGED&quot;"/>
    <s v="     "/>
    <x v="0"/>
    <m/>
    <x v="1"/>
    <s v="N"/>
    <s v="165162"/>
    <s v="18-0074979"/>
    <m/>
    <m/>
    <m/>
    <m/>
    <s v="     "/>
    <x v="0"/>
    <x v="0"/>
    <m/>
    <x v="0"/>
    <m/>
    <s v="&lt;0.25"/>
    <m/>
    <s v="Equipment - PG&amp;E"/>
    <x v="9"/>
    <s v="Equipment - PG&amp;E"/>
    <s v="All types of equipment / facility failure"/>
    <s v="Other"/>
    <s v="Fuse"/>
    <m/>
    <m/>
    <m/>
    <s v="Overhead"/>
    <m/>
    <s v="Fuse"/>
    <m/>
    <s v="2553"/>
    <s v="     "/>
    <x v="1"/>
    <m/>
    <n v="38.773200000000003"/>
    <n v="-121.431"/>
    <m/>
    <m/>
    <m/>
    <m/>
    <s v="Agriculture"/>
    <m/>
    <m/>
    <m/>
    <m/>
    <m/>
    <m/>
    <m/>
    <s v="N"/>
    <s v="N"/>
    <m/>
    <m/>
    <s v="     "/>
    <m/>
    <m/>
    <m/>
    <m/>
    <m/>
    <m/>
    <m/>
    <m/>
    <m/>
    <m/>
    <m/>
    <m/>
    <m/>
    <m/>
    <m/>
    <m/>
    <m/>
    <m/>
    <m/>
  </r>
  <r>
    <x v="2057"/>
    <s v="     "/>
    <d v="2018-08-30T00:00:00"/>
    <d v="1899-12-30T00:00:00"/>
    <s v="35"/>
    <x v="2"/>
    <s v="8"/>
    <x v="4"/>
    <d v="2018-08-30T00:00:00"/>
    <d v="1899-12-30T15:38:00"/>
    <s v="T-men noted &quot;Big Rig hit pole then ignited&quot;"/>
    <s v="     "/>
    <x v="0"/>
    <m/>
    <x v="1"/>
    <s v="N"/>
    <s v="165911"/>
    <m/>
    <m/>
    <m/>
    <m/>
    <m/>
    <s v="     "/>
    <x v="0"/>
    <x v="0"/>
    <m/>
    <x v="0"/>
    <m/>
    <s v="0.26-9.99"/>
    <m/>
    <s v="Contact - 3rd Party"/>
    <x v="3"/>
    <s v="Contact - 3rd Party"/>
    <s v="Contact from object"/>
    <s v="Contact - 3rd Party"/>
    <m/>
    <s v="Contact - 3rd Party"/>
    <s v="Pole"/>
    <m/>
    <m/>
    <m/>
    <m/>
    <m/>
    <m/>
    <s v="     "/>
    <x v="0"/>
    <m/>
    <n v="38.244"/>
    <n v="-122.541"/>
    <m/>
    <s v="LAKEVILLE-1102"/>
    <m/>
    <m/>
    <s v="Herbaceous"/>
    <m/>
    <m/>
    <m/>
    <m/>
    <m/>
    <m/>
    <m/>
    <s v="N"/>
    <s v="N"/>
    <m/>
    <m/>
    <s v="     "/>
    <m/>
    <m/>
    <m/>
    <m/>
    <m/>
    <m/>
    <m/>
    <m/>
    <m/>
    <m/>
    <m/>
    <m/>
    <m/>
    <m/>
    <m/>
    <m/>
    <m/>
    <m/>
    <m/>
  </r>
  <r>
    <x v="2058"/>
    <s v="     "/>
    <d v="2018-08-31T00:00:00"/>
    <d v="1899-12-30T00:00:00"/>
    <s v="35"/>
    <x v="2"/>
    <s v="8"/>
    <x v="4"/>
    <d v="2018-08-31T00:00:00"/>
    <d v="1899-12-30T13:02:00"/>
    <s v="ILIS cause - &quot; TREE FELL INTO PRIMARY WIRE ON GROUND&quot;"/>
    <s v="     "/>
    <x v="0"/>
    <m/>
    <x v="1"/>
    <s v="N"/>
    <s v="166356"/>
    <s v="18-0075616"/>
    <m/>
    <m/>
    <m/>
    <m/>
    <s v="     "/>
    <x v="0"/>
    <x v="0"/>
    <m/>
    <x v="0"/>
    <m/>
    <s v="&lt;0.25"/>
    <m/>
    <s v="Vegetation"/>
    <x v="0"/>
    <s v="Vegetation"/>
    <s v="Contact from object"/>
    <s v="Vegetation"/>
    <m/>
    <s v="Contact - Vegetation"/>
    <s v="Conductor"/>
    <m/>
    <s v="Overhead"/>
    <m/>
    <m/>
    <m/>
    <s v="41356"/>
    <s v="     "/>
    <x v="1"/>
    <n v="246"/>
    <n v="40.466999999999999"/>
    <n v="-122.483"/>
    <m/>
    <s v="JESSUP-1101"/>
    <m/>
    <m/>
    <s v="Hardwood Woodland"/>
    <m/>
    <m/>
    <m/>
    <m/>
    <m/>
    <m/>
    <m/>
    <s v="N"/>
    <s v="N"/>
    <m/>
    <m/>
    <s v="     "/>
    <n v="40.477499999999999"/>
    <n v="-122.4847"/>
    <s v="Sep  1 2018 12:00AM"/>
    <s v="BranchFail"/>
    <s v="STEM FROM GREEN GRAY PINE BROKE OUT 30 FROM GROUND AND FELL ACROSS 12KV CONDUCTORS."/>
    <s v="PING"/>
    <s v="60"/>
    <s v="28"/>
    <s v="30"/>
    <s v="Slight"/>
    <s v="None"/>
    <s v="N"/>
    <s v="1"/>
    <m/>
    <s v="Valley"/>
    <s v="D"/>
    <s v="CrossArm"/>
    <s v="BareWire"/>
    <s v="0"/>
  </r>
  <r>
    <x v="2059"/>
    <s v="     "/>
    <d v="2018-08-31T00:00:00"/>
    <d v="1899-12-30T00:00:00"/>
    <s v="35"/>
    <x v="2"/>
    <s v="8"/>
    <x v="4"/>
    <d v="2018-08-31T00:00:00"/>
    <d v="1899-12-30T05:08:00"/>
    <s v="Line burned down at connector - fell and started fire.  Cause unknown"/>
    <s v="     "/>
    <x v="0"/>
    <m/>
    <x v="1"/>
    <s v="N"/>
    <s v="166073"/>
    <s v="18-0075344"/>
    <m/>
    <m/>
    <m/>
    <s v="EI180831A"/>
    <s v="     "/>
    <x v="0"/>
    <x v="0"/>
    <m/>
    <x v="0"/>
    <m/>
    <s v="&lt;0.25"/>
    <m/>
    <s v="Equipment - PG&amp;E"/>
    <x v="9"/>
    <s v="Equipment - PG&amp;E"/>
    <s v="All types of equipment / facility failure"/>
    <s v="Other"/>
    <s v="Splice/Clamp/Connector"/>
    <m/>
    <m/>
    <m/>
    <s v="Overhead"/>
    <m/>
    <s v="Splice/Clamp/Connector"/>
    <m/>
    <s v="1105/2/NORM"/>
    <s v="     "/>
    <x v="0"/>
    <m/>
    <n v="36.787500000000001"/>
    <n v="-119.655"/>
    <m/>
    <s v="AIRWAYS-1105"/>
    <m/>
    <m/>
    <s v="Agriculture"/>
    <m/>
    <m/>
    <m/>
    <m/>
    <m/>
    <m/>
    <m/>
    <s v="N"/>
    <s v="N"/>
    <m/>
    <m/>
    <s v="     "/>
    <m/>
    <m/>
    <m/>
    <m/>
    <m/>
    <m/>
    <m/>
    <m/>
    <m/>
    <m/>
    <m/>
    <m/>
    <m/>
    <m/>
    <m/>
    <m/>
    <m/>
    <m/>
    <m/>
  </r>
  <r>
    <x v="2060"/>
    <s v="     "/>
    <d v="2018-08-31T00:00:00"/>
    <d v="1899-12-30T00:00:00"/>
    <s v="35"/>
    <x v="2"/>
    <s v="8"/>
    <x v="4"/>
    <d v="2018-08-31T00:00:00"/>
    <d v="1899-12-30T18:04:00"/>
    <m/>
    <s v="     "/>
    <x v="4"/>
    <m/>
    <x v="1"/>
    <s v="N"/>
    <s v="166538"/>
    <s v="18-0075741"/>
    <m/>
    <m/>
    <m/>
    <m/>
    <s v="     "/>
    <x v="0"/>
    <x v="0"/>
    <m/>
    <x v="0"/>
    <m/>
    <s v="Unknown"/>
    <m/>
    <s v="Vegetation"/>
    <x v="0"/>
    <s v="Vegetation"/>
    <s v="Contact from object"/>
    <s v="Vegetation"/>
    <m/>
    <s v="Contact - Vegetation"/>
    <s v="Conductor"/>
    <m/>
    <s v="Overhead"/>
    <m/>
    <m/>
    <m/>
    <s v="96896"/>
    <s v="     "/>
    <x v="1"/>
    <n v="150"/>
    <n v="39.578499999999998"/>
    <n v="-123.384"/>
    <m/>
    <s v="COVELO-1101"/>
    <m/>
    <m/>
    <s v="Hardwood Forest"/>
    <m/>
    <m/>
    <m/>
    <m/>
    <m/>
    <m/>
    <m/>
    <s v="N"/>
    <s v="N"/>
    <m/>
    <m/>
    <s v="     "/>
    <n v="39.753371700000002"/>
    <n v="-123.2200917"/>
    <s v="Sep  7 2018 12:00AM"/>
    <s v="BranchFail"/>
    <s v="The outage was caused by a limb from a mature Valley Oak falling through the lines. The tree has no visible defects other than a few woodpecker holes, however, it has recently shed several large branches. The fire was contained quickly burning grass only and only ended up being 150 X 300."/>
    <s v="OAKV"/>
    <s v="55"/>
    <s v="60"/>
    <s v="20"/>
    <s v="None"/>
    <s v="Slight"/>
    <s v="N"/>
    <s v="1"/>
    <m/>
    <s v="Valley"/>
    <s v="D"/>
    <s v="CrossArm"/>
    <s v="BareWire"/>
    <s v="2"/>
  </r>
  <r>
    <x v="2061"/>
    <s v="     "/>
    <d v="2018-08-31T00:00:00"/>
    <d v="1899-12-30T00:00:00"/>
    <s v="35"/>
    <x v="2"/>
    <s v="8"/>
    <x v="4"/>
    <d v="2018-08-31T00:00:00"/>
    <d v="1899-12-30T18:09:00"/>
    <s v="ILIS cause - &quot;Vegetation, Tree - fell into line&quot;"/>
    <s v="     "/>
    <x v="0"/>
    <m/>
    <x v="1"/>
    <s v="N"/>
    <s v="166533"/>
    <s v="18-0075730"/>
    <m/>
    <m/>
    <m/>
    <m/>
    <s v="     "/>
    <x v="0"/>
    <x v="0"/>
    <m/>
    <x v="0"/>
    <m/>
    <s v="&lt;0.25"/>
    <m/>
    <s v="Vegetation"/>
    <x v="0"/>
    <s v="Vegetation"/>
    <s v="Contact from object"/>
    <s v="Vegetation"/>
    <m/>
    <s v="Contact - Vegetation"/>
    <s v="Conductor"/>
    <m/>
    <s v="Overhead"/>
    <m/>
    <m/>
    <m/>
    <s v="2105/2"/>
    <s v="     "/>
    <x v="0"/>
    <n v="520"/>
    <n v="37.082700000000003"/>
    <n v="-122.095"/>
    <m/>
    <s v="CAMP-EVERS-2105"/>
    <m/>
    <m/>
    <s v="Conifer Forest"/>
    <m/>
    <m/>
    <m/>
    <m/>
    <m/>
    <m/>
    <m/>
    <s v="N"/>
    <s v="N"/>
    <m/>
    <m/>
    <s v="     "/>
    <n v="37.0548"/>
    <n v="-122.0472"/>
    <s v="Sep  4 2018 12:00AM"/>
    <s v="TrunkFail"/>
    <s v="Evidence of a trunk on the ground laying perpendicular to the lines. There is a fresh cut in the trunk abput 40 feet from the base. There is no evidence of branches or needles from the pine on the ground. There is evidence of oak tree branches on the ground."/>
    <s v="PINP"/>
    <s v="120"/>
    <s v="32"/>
    <s v="50"/>
    <s v="None"/>
    <s v="Slight"/>
    <s v="N"/>
    <s v="1"/>
    <m/>
    <s v="Plain"/>
    <s v="A"/>
    <s v="CrossArm"/>
    <s v="BareWire"/>
    <s v="0"/>
  </r>
  <r>
    <x v="2062"/>
    <s v="     "/>
    <d v="2018-09-01T00:00:00"/>
    <d v="1899-12-30T00:00:00"/>
    <s v="35"/>
    <x v="2"/>
    <s v="9"/>
    <x v="4"/>
    <m/>
    <m/>
    <m/>
    <s v="     "/>
    <x v="4"/>
    <m/>
    <x v="1"/>
    <s v="N"/>
    <m/>
    <m/>
    <s v="INT-11331"/>
    <m/>
    <m/>
    <m/>
    <s v="     "/>
    <x v="0"/>
    <x v="0"/>
    <m/>
    <x v="2"/>
    <m/>
    <s v="Unknown"/>
    <m/>
    <s v="Contact - Animal - Bird"/>
    <x v="6"/>
    <s v="Contact - Bird"/>
    <s v="Contact from object"/>
    <s v="Contact - Animal"/>
    <m/>
    <s v="Contact - Animal"/>
    <s v="Conductor"/>
    <m/>
    <m/>
    <m/>
    <m/>
    <m/>
    <m/>
    <s v="     "/>
    <x v="1"/>
    <m/>
    <n v="36.808799999999998"/>
    <n v="-121.592"/>
    <m/>
    <m/>
    <m/>
    <m/>
    <s v="Hardwood Woodland"/>
    <m/>
    <m/>
    <m/>
    <m/>
    <m/>
    <m/>
    <m/>
    <s v="N"/>
    <s v="N"/>
    <m/>
    <m/>
    <s v="     "/>
    <m/>
    <m/>
    <m/>
    <m/>
    <m/>
    <m/>
    <m/>
    <m/>
    <m/>
    <m/>
    <m/>
    <m/>
    <m/>
    <m/>
    <m/>
    <m/>
    <m/>
    <m/>
    <m/>
  </r>
  <r>
    <x v="2063"/>
    <s v="     "/>
    <d v="2018-09-02T00:00:00"/>
    <d v="1899-12-30T00:00:00"/>
    <s v="36"/>
    <x v="2"/>
    <s v="9"/>
    <x v="4"/>
    <m/>
    <m/>
    <s v="Appear to be tree growing into lines"/>
    <s v="     "/>
    <x v="0"/>
    <m/>
    <x v="1"/>
    <s v="N"/>
    <s v="167245"/>
    <m/>
    <m/>
    <m/>
    <m/>
    <m/>
    <s v="     "/>
    <x v="0"/>
    <x v="0"/>
    <m/>
    <x v="0"/>
    <m/>
    <s v="&lt;3 meters of linear travel"/>
    <m/>
    <s v="Vegetation"/>
    <x v="0"/>
    <s v="Vegetation"/>
    <s v="Contact from object"/>
    <s v="Vegetation"/>
    <m/>
    <s v="Contact - Vegetation"/>
    <s v="Conductor"/>
    <m/>
    <m/>
    <m/>
    <m/>
    <m/>
    <m/>
    <s v="     "/>
    <x v="0"/>
    <m/>
    <n v="37.265300000000003"/>
    <n v="-121.80500000000001"/>
    <m/>
    <s v="PIERCY-2109"/>
    <m/>
    <m/>
    <s v="Urban"/>
    <m/>
    <m/>
    <m/>
    <m/>
    <m/>
    <m/>
    <m/>
    <s v="N"/>
    <s v="N"/>
    <m/>
    <m/>
    <s v="     "/>
    <m/>
    <m/>
    <m/>
    <m/>
    <m/>
    <m/>
    <m/>
    <m/>
    <m/>
    <m/>
    <m/>
    <m/>
    <m/>
    <m/>
    <m/>
    <m/>
    <m/>
    <m/>
    <m/>
  </r>
  <r>
    <x v="2064"/>
    <s v="     "/>
    <d v="2018-09-02T00:00:00"/>
    <d v="1899-12-30T15:36:53"/>
    <s v="36"/>
    <x v="2"/>
    <s v="9"/>
    <x v="4"/>
    <d v="2018-09-02T00:00:00"/>
    <d v="1899-12-30T15:36:00"/>
    <s v="PGE Attributed Fire, c 509 capacitor unit blew up started fire about 2 acer. Requested report; Reference No: R000458-021721 "/>
    <s v="     "/>
    <x v="0"/>
    <d v="2021-02-17T00:00:00"/>
    <x v="0"/>
    <m/>
    <m/>
    <s v="N/A"/>
    <m/>
    <s v="T004404529"/>
    <m/>
    <m/>
    <s v="     "/>
    <x v="0"/>
    <x v="0"/>
    <m/>
    <x v="0"/>
    <m/>
    <s v="0.26-9.99"/>
    <m/>
    <s v="Equipment - PG&amp;E"/>
    <x v="15"/>
    <s v="Equipment - PG&amp;E"/>
    <s v="All types of equipment / facility failure"/>
    <s v="Fuse failure - all"/>
    <s v="Capacitor Bank"/>
    <m/>
    <m/>
    <s v="No"/>
    <s v="Overhead"/>
    <m/>
    <s v="Capacitor Bank"/>
    <m/>
    <s v="024101101 "/>
    <s v="     "/>
    <x v="0"/>
    <m/>
    <n v="37.470399999999998"/>
    <n v="-122.429"/>
    <s v="San Mateo"/>
    <s v="HALF-MOON-BAY-1101"/>
    <m/>
    <s v="CAl-Fire"/>
    <s v="Urban"/>
    <m/>
    <m/>
    <m/>
    <m/>
    <m/>
    <m/>
    <m/>
    <s v="N"/>
    <s v="N"/>
    <m/>
    <m/>
    <s v="     "/>
    <m/>
    <m/>
    <m/>
    <m/>
    <m/>
    <m/>
    <m/>
    <m/>
    <m/>
    <m/>
    <m/>
    <m/>
    <m/>
    <m/>
    <m/>
    <m/>
    <m/>
    <m/>
    <m/>
  </r>
  <r>
    <x v="2065"/>
    <s v="     "/>
    <d v="2018-09-02T00:00:00"/>
    <d v="1899-12-30T00:00:00"/>
    <s v="36"/>
    <x v="2"/>
    <s v="9"/>
    <x v="4"/>
    <m/>
    <m/>
    <s v="OIS TR Record no longer available.  FAS note indicated - Capacitor unit blew up and started 2-acre fire"/>
    <s v="     "/>
    <x v="0"/>
    <m/>
    <x v="1"/>
    <s v="N"/>
    <m/>
    <m/>
    <m/>
    <m/>
    <m/>
    <m/>
    <s v="     "/>
    <x v="0"/>
    <x v="0"/>
    <m/>
    <x v="0"/>
    <m/>
    <s v="0.26-9.99"/>
    <m/>
    <s v="Equipment - PG&amp;E"/>
    <x v="11"/>
    <s v="Equipment - PG&amp;E"/>
    <s v="All types of equipment / facility failure"/>
    <s v="Capacitor Bank"/>
    <s v="Capacitor Bank"/>
    <m/>
    <m/>
    <m/>
    <m/>
    <m/>
    <s v="Capacitor Bank"/>
    <m/>
    <m/>
    <s v="     "/>
    <x v="1"/>
    <n v="518"/>
    <n v="37.474800000000002"/>
    <n v="-122.422"/>
    <m/>
    <m/>
    <m/>
    <m/>
    <s v="Herbaceous"/>
    <m/>
    <m/>
    <m/>
    <m/>
    <m/>
    <m/>
    <m/>
    <s v="N"/>
    <s v="N"/>
    <m/>
    <m/>
    <s v="     "/>
    <m/>
    <m/>
    <m/>
    <m/>
    <m/>
    <m/>
    <m/>
    <m/>
    <m/>
    <m/>
    <m/>
    <m/>
    <m/>
    <m/>
    <m/>
    <m/>
    <m/>
    <m/>
    <m/>
  </r>
  <r>
    <x v="2066"/>
    <s v="     "/>
    <d v="2018-09-02T00:00:00"/>
    <d v="1899-12-30T00:00:00"/>
    <s v="36"/>
    <x v="2"/>
    <s v="9"/>
    <x v="4"/>
    <d v="2018-09-02T00:00:00"/>
    <d v="1899-12-30T23:18:00"/>
    <s v="&quot;CAR POLE CAUSED SMALL VEG FIRE&quot;"/>
    <s v="     "/>
    <x v="0"/>
    <m/>
    <x v="1"/>
    <s v="N"/>
    <s v="167300"/>
    <s v="18-0075936"/>
    <m/>
    <m/>
    <m/>
    <m/>
    <s v="     "/>
    <x v="0"/>
    <x v="0"/>
    <m/>
    <x v="0"/>
    <m/>
    <s v="&lt;0.25"/>
    <m/>
    <s v="Contact - 3rd Party"/>
    <x v="8"/>
    <s v="Contact - 3rd Party"/>
    <s v="Contact from object"/>
    <s v="Contact - Vehicle"/>
    <m/>
    <s v="Contact - Vehicle"/>
    <s v="Pole"/>
    <m/>
    <s v="Overhead"/>
    <m/>
    <m/>
    <m/>
    <s v="D9419"/>
    <s v="     "/>
    <x v="0"/>
    <m/>
    <n v="37.775599999999997"/>
    <n v="-121.57899999999999"/>
    <m/>
    <s v="HERDLYN-1102"/>
    <m/>
    <m/>
    <s v="Urban"/>
    <m/>
    <m/>
    <m/>
    <m/>
    <m/>
    <m/>
    <m/>
    <s v="N"/>
    <s v="N"/>
    <m/>
    <m/>
    <s v="     "/>
    <m/>
    <m/>
    <m/>
    <m/>
    <m/>
    <m/>
    <m/>
    <m/>
    <m/>
    <m/>
    <m/>
    <m/>
    <m/>
    <m/>
    <m/>
    <m/>
    <m/>
    <m/>
    <m/>
  </r>
  <r>
    <x v="2067"/>
    <s v="     "/>
    <d v="2018-09-03T00:00:00"/>
    <d v="1899-12-30T00:00:00"/>
    <s v="36"/>
    <x v="2"/>
    <s v="9"/>
    <x v="4"/>
    <m/>
    <m/>
    <m/>
    <s v="     "/>
    <x v="0"/>
    <m/>
    <x v="1"/>
    <s v="N"/>
    <s v="167525"/>
    <m/>
    <m/>
    <m/>
    <m/>
    <m/>
    <s v="     "/>
    <x v="0"/>
    <x v="0"/>
    <m/>
    <x v="0"/>
    <m/>
    <s v="&lt;0.25"/>
    <m/>
    <s v="Equipment - PG&amp;E"/>
    <x v="2"/>
    <s v="Equipment - PG&amp;E"/>
    <s v="All types of equipment / facility failure"/>
    <s v="Pole"/>
    <s v="Pole"/>
    <m/>
    <m/>
    <m/>
    <m/>
    <m/>
    <s v="Pole"/>
    <m/>
    <m/>
    <s v="     "/>
    <x v="0"/>
    <n v="280"/>
    <n v="39.454700000000003"/>
    <n v="-121.495"/>
    <m/>
    <s v="WYANDOTTE-1109"/>
    <m/>
    <m/>
    <s v="Urban"/>
    <m/>
    <m/>
    <m/>
    <m/>
    <m/>
    <m/>
    <m/>
    <s v="N"/>
    <s v="N"/>
    <m/>
    <m/>
    <s v="     "/>
    <m/>
    <m/>
    <m/>
    <m/>
    <m/>
    <m/>
    <m/>
    <m/>
    <m/>
    <m/>
    <m/>
    <m/>
    <m/>
    <m/>
    <m/>
    <m/>
    <m/>
    <m/>
    <m/>
  </r>
  <r>
    <x v="2068"/>
    <s v="     "/>
    <d v="2018-09-03T00:00:00"/>
    <d v="1899-12-30T00:00:00"/>
    <s v="36"/>
    <x v="2"/>
    <s v="9"/>
    <x v="4"/>
    <m/>
    <m/>
    <m/>
    <s v="     "/>
    <x v="4"/>
    <m/>
    <x v="1"/>
    <s v="N"/>
    <m/>
    <m/>
    <s v="INT-11338"/>
    <m/>
    <m/>
    <m/>
    <s v="     "/>
    <x v="0"/>
    <x v="0"/>
    <m/>
    <x v="2"/>
    <m/>
    <s v="Unknown"/>
    <m/>
    <s v="Contact - Animal - Other"/>
    <x v="6"/>
    <s v="Contact - Animal"/>
    <s v="Contact from object"/>
    <s v="Contact - Animal"/>
    <m/>
    <s v="Contact - Animal"/>
    <s v="Conductor"/>
    <m/>
    <m/>
    <m/>
    <m/>
    <m/>
    <m/>
    <s v="     "/>
    <x v="0"/>
    <m/>
    <n v="38.918100000000003"/>
    <n v="-121.544"/>
    <m/>
    <m/>
    <m/>
    <m/>
    <s v="Agriculture"/>
    <m/>
    <m/>
    <m/>
    <m/>
    <m/>
    <m/>
    <m/>
    <s v="N"/>
    <s v="N"/>
    <m/>
    <m/>
    <s v="     "/>
    <m/>
    <m/>
    <m/>
    <m/>
    <m/>
    <m/>
    <m/>
    <m/>
    <m/>
    <m/>
    <m/>
    <m/>
    <m/>
    <m/>
    <m/>
    <m/>
    <m/>
    <m/>
    <m/>
  </r>
  <r>
    <x v="2069"/>
    <s v="     "/>
    <d v="2018-09-05T00:00:00"/>
    <d v="1899-12-30T00:00:00"/>
    <s v="36"/>
    <x v="2"/>
    <s v="9"/>
    <x v="4"/>
    <d v="2018-09-05T00:00:00"/>
    <d v="1899-12-30T16:55:00"/>
    <s v="OIS TR - per customer, &quot;BRANCH ON WIRE CAUSING FIRE THAT CUST HAS PUT OUT…&quot;  ILIS - cause = &quot; Vegetation, Tree - fell into line&quot;...PRIMARY BEING PINNED DOWN BY BRANCH…&quot;"/>
    <s v="     "/>
    <x v="0"/>
    <m/>
    <x v="1"/>
    <s v="N"/>
    <s v="168763"/>
    <s v="18-0076909"/>
    <m/>
    <m/>
    <m/>
    <m/>
    <s v="     "/>
    <x v="0"/>
    <x v="0"/>
    <m/>
    <x v="0"/>
    <m/>
    <s v="&lt;0.25"/>
    <m/>
    <s v="Vegetation"/>
    <x v="0"/>
    <s v="Vegetation"/>
    <s v="Contact from object"/>
    <s v="Vegetation"/>
    <m/>
    <s v="Contact - Vegetation"/>
    <s v="Conductor"/>
    <m/>
    <s v="Overhead"/>
    <m/>
    <m/>
    <m/>
    <s v="10374"/>
    <s v="     "/>
    <x v="1"/>
    <n v="420"/>
    <n v="37.465499999999999"/>
    <n v="-119.901"/>
    <m/>
    <s v="MARIPOSA-2102"/>
    <m/>
    <m/>
    <s v="Hardwood Woodland"/>
    <m/>
    <m/>
    <m/>
    <m/>
    <m/>
    <m/>
    <m/>
    <s v="N"/>
    <s v="N"/>
    <m/>
    <m/>
    <s v="     "/>
    <m/>
    <m/>
    <s v="Sep  6 2018 12:00AM"/>
    <s v="BranchFail"/>
    <s v="Matura 31 DBH 57 foot Live Oak dropped a limb that was attached about 6.5 feet off the ground. Health of the tree looked good it was a clear sunny day no wind. No external evidence of decline, on the inside of the broken limb there was some white rot but other than that it looked healthy. Tree limb broke off and got caught in the line but did not break it. It did cause a small fire about 30 feet in diameter but was quickly put out causing no damage."/>
    <s v="OAKL"/>
    <s v="57"/>
    <s v="31"/>
    <s v="25"/>
    <s v="Slight"/>
    <s v="Slight"/>
    <s v="N"/>
    <s v="1"/>
    <m/>
    <s v="Other"/>
    <s v="D"/>
    <s v="CrossArm"/>
    <s v="BareWire"/>
    <s v="0"/>
  </r>
  <r>
    <x v="2070"/>
    <s v="     "/>
    <d v="2018-09-05T00:00:00"/>
    <d v="1899-12-30T00:00:00"/>
    <s v="36"/>
    <x v="2"/>
    <s v="9"/>
    <x v="4"/>
    <d v="2018-09-05T00:00:00"/>
    <d v="1899-12-30T11:39:00"/>
    <s v="From ILIS - &quot;EXCAVATOR CAME INTO CONTACT WITH CONDUCTOR 2 SPANS SW/O C689, 2 SPANS 2 PHASES OF WIRE ON GRD 2 SW/O C689 &amp; 1 SPAN ROAD PHASE ON GRD 3 SPANS S/O C689&quot;"/>
    <s v="     "/>
    <x v="0"/>
    <m/>
    <x v="1"/>
    <s v="N"/>
    <s v="168573"/>
    <s v="18-0076669"/>
    <m/>
    <m/>
    <m/>
    <m/>
    <s v="     "/>
    <x v="0"/>
    <x v="0"/>
    <m/>
    <x v="0"/>
    <m/>
    <s v="0.26-9.99"/>
    <m/>
    <s v="Contact - 3rd Party"/>
    <x v="3"/>
    <s v="Contact - 3rd Party"/>
    <s v="Contact from object"/>
    <s v="Contact - 3rd Party"/>
    <m/>
    <s v="Contact - 3rd Party"/>
    <s v="Conductor"/>
    <m/>
    <s v="Overhead"/>
    <m/>
    <m/>
    <m/>
    <s v="2106/2/NORM"/>
    <s v="     "/>
    <x v="0"/>
    <m/>
    <n v="39.017699999999998"/>
    <n v="-121.538"/>
    <m/>
    <s v="PLUMAS-2106"/>
    <m/>
    <m/>
    <s v="Agriculture"/>
    <m/>
    <m/>
    <m/>
    <m/>
    <m/>
    <m/>
    <m/>
    <s v="N"/>
    <s v="N"/>
    <m/>
    <m/>
    <s v="     "/>
    <m/>
    <m/>
    <m/>
    <m/>
    <m/>
    <m/>
    <m/>
    <m/>
    <m/>
    <m/>
    <m/>
    <m/>
    <m/>
    <m/>
    <m/>
    <m/>
    <m/>
    <m/>
    <m/>
  </r>
  <r>
    <x v="2071"/>
    <s v="     "/>
    <d v="2018-09-05T00:00:00"/>
    <d v="1899-12-30T00:00:00"/>
    <s v="36"/>
    <x v="2"/>
    <s v="9"/>
    <x v="4"/>
    <m/>
    <m/>
    <s v="Based on limited info, OIS - &quot;tree branck hanging from line&quot; - speculate that fire cause is related to vegetation making contact w/ powerline"/>
    <s v="     "/>
    <x v="0"/>
    <m/>
    <x v="1"/>
    <s v="N"/>
    <s v="168868"/>
    <m/>
    <m/>
    <m/>
    <m/>
    <m/>
    <s v="     "/>
    <x v="0"/>
    <x v="0"/>
    <m/>
    <x v="0"/>
    <m/>
    <s v="0.26-9.99"/>
    <m/>
    <s v="Vegetation"/>
    <x v="0"/>
    <s v="Vegetation"/>
    <s v="Contact from object"/>
    <s v="Vegetation"/>
    <m/>
    <s v="Contact - Vegetation"/>
    <s v="Conductor"/>
    <m/>
    <m/>
    <m/>
    <m/>
    <m/>
    <m/>
    <s v="     "/>
    <x v="0"/>
    <n v="162"/>
    <n v="39.754899999999999"/>
    <n v="-123.217"/>
    <m/>
    <s v="COVELO-1101"/>
    <m/>
    <m/>
    <s v="Agriculture"/>
    <m/>
    <m/>
    <m/>
    <m/>
    <m/>
    <m/>
    <m/>
    <s v="N"/>
    <s v="N"/>
    <m/>
    <m/>
    <s v="     "/>
    <m/>
    <m/>
    <m/>
    <m/>
    <m/>
    <m/>
    <m/>
    <m/>
    <m/>
    <m/>
    <m/>
    <m/>
    <m/>
    <m/>
    <m/>
    <m/>
    <m/>
    <m/>
    <m/>
  </r>
  <r>
    <x v="2072"/>
    <s v="     "/>
    <d v="2018-09-05T00:00:00"/>
    <d v="1899-12-30T00:00:00"/>
    <s v="36"/>
    <x v="2"/>
    <s v="9"/>
    <x v="4"/>
    <d v="2018-09-05T00:00:00"/>
    <d v="1899-12-30T17:34:00"/>
    <s v="ILIS cause = Vegetation, Tree - branch fell on line.  Tree branch fell on line and caused damage to PG&amp;E equipment"/>
    <s v="     "/>
    <x v="0"/>
    <m/>
    <x v="1"/>
    <s v="N"/>
    <s v="168797"/>
    <s v="18-0076917"/>
    <m/>
    <m/>
    <m/>
    <m/>
    <s v="     "/>
    <x v="0"/>
    <x v="0"/>
    <m/>
    <x v="0"/>
    <m/>
    <s v="&lt;3 meters of linear travel"/>
    <m/>
    <s v="Vegetation"/>
    <x v="0"/>
    <s v="Vegetation"/>
    <s v="Contact from object"/>
    <s v="Vegetation"/>
    <m/>
    <s v="Contact - Vegetation"/>
    <s v="Conductor"/>
    <m/>
    <s v="Overhead"/>
    <m/>
    <m/>
    <m/>
    <s v="1401"/>
    <s v="     "/>
    <x v="0"/>
    <n v="154"/>
    <n v="39.256599999999999"/>
    <n v="-123.19799999999999"/>
    <m/>
    <s v="MENDOCINO-1101"/>
    <m/>
    <m/>
    <s v="Hardwood Forest"/>
    <m/>
    <m/>
    <m/>
    <m/>
    <m/>
    <m/>
    <m/>
    <s v="N"/>
    <s v="N"/>
    <m/>
    <m/>
    <s v="     "/>
    <n v="39.258620000000001"/>
    <n v="-123.20168"/>
    <s v="Sep 11 2018 12:00AM"/>
    <s v="BranchFail"/>
    <s v="A large limb broke away from a Black Oak at mid canopy and fell trough the lines. The tree appears to be in good health and shows no sign of decline."/>
    <s v="OAKK"/>
    <s v="70"/>
    <s v="25"/>
    <s v="20"/>
    <s v="None"/>
    <s v="None"/>
    <s v="N"/>
    <s v="1"/>
    <m/>
    <s v="Ridge"/>
    <s v="A"/>
    <s v="CrossArm"/>
    <s v="BareWire"/>
    <s v="3"/>
  </r>
  <r>
    <x v="2073"/>
    <s v="     "/>
    <d v="2018-09-06T00:00:00"/>
    <d v="1899-12-30T00:00:00"/>
    <s v="36"/>
    <x v="2"/>
    <s v="9"/>
    <x v="4"/>
    <d v="2018-09-06T00:00:00"/>
    <d v="1899-12-30T16:19:00"/>
    <m/>
    <s v="     "/>
    <x v="4"/>
    <m/>
    <x v="1"/>
    <s v="N"/>
    <s v="169515"/>
    <s v="18-0077280"/>
    <m/>
    <m/>
    <m/>
    <m/>
    <s v="     "/>
    <x v="0"/>
    <x v="0"/>
    <m/>
    <x v="0"/>
    <m/>
    <s v="Unknown"/>
    <m/>
    <s v="Vegetation"/>
    <x v="0"/>
    <s v="Vegetation"/>
    <s v="Contact from object"/>
    <s v="Vegetation"/>
    <m/>
    <s v="Contact - Vegetation"/>
    <s v="Conductor"/>
    <m/>
    <s v="Overhead"/>
    <m/>
    <m/>
    <m/>
    <s v="6367"/>
    <s v="     "/>
    <x v="0"/>
    <n v="340"/>
    <n v="39.090400000000002"/>
    <n v="-120.946"/>
    <m/>
    <s v="SHADY-GLEN-1101"/>
    <m/>
    <m/>
    <s v="Hardwood Forest"/>
    <m/>
    <m/>
    <m/>
    <m/>
    <m/>
    <m/>
    <m/>
    <s v="N"/>
    <s v="N"/>
    <m/>
    <m/>
    <s v="     "/>
    <n v="39.090397000000003"/>
    <n v="-120.946365"/>
    <s v="Sep  7 2018 12:00AM"/>
    <s v="TrunkFail"/>
    <s v="Mature Black Oak broke along trunk approximately 17ft above ground level and fell into primaries located across street from tree. Tree was green and relatively healthy in appearance though evidence of decay was noted within trunk at point of failure. Small fire (8ft x 5ft) ignited in front yard of 24002 Grand View Ave property next to driveway where line came to ground. No property damage noted."/>
    <s v="OAKK"/>
    <s v="60"/>
    <s v="35"/>
    <s v="39"/>
    <s v="Moderate"/>
    <s v="Moderate"/>
    <s v="N"/>
    <s v="1"/>
    <m/>
    <s v="Hillside"/>
    <s v="B"/>
    <s v="CrossArm"/>
    <s v="BareWire"/>
    <s v="2"/>
  </r>
  <r>
    <x v="2074"/>
    <s v="     "/>
    <d v="2018-09-06T00:00:00"/>
    <d v="1899-12-30T00:00:00"/>
    <s v="36"/>
    <x v="2"/>
    <s v="9"/>
    <x v="4"/>
    <m/>
    <m/>
    <s v="Broken cross arm at pole 088/386. Fell into 12kv, which also caused a brush fire near pole. Per Bracamonte, T-man also reported that a small grass fire started from the trouble and that fire crew extinguished the fire."/>
    <s v="     "/>
    <x v="4"/>
    <m/>
    <x v="1"/>
    <s v="N"/>
    <m/>
    <m/>
    <s v="INT-11343"/>
    <m/>
    <m/>
    <m/>
    <s v="     "/>
    <x v="0"/>
    <x v="0"/>
    <m/>
    <x v="2"/>
    <m/>
    <s v="Unknown"/>
    <m/>
    <s v="Equipment - PG&amp;E"/>
    <x v="7"/>
    <s v="Equipment - PG&amp;E"/>
    <s v="All types of equipment / facility failure"/>
    <s v="Crossarm"/>
    <s v="Crossarm"/>
    <m/>
    <m/>
    <m/>
    <m/>
    <m/>
    <s v="Crossarm"/>
    <m/>
    <m/>
    <s v="     "/>
    <x v="0"/>
    <m/>
    <n v="37.059800000000003"/>
    <n v="-121.017"/>
    <m/>
    <m/>
    <m/>
    <m/>
    <s v="Herbaceous"/>
    <m/>
    <m/>
    <m/>
    <m/>
    <m/>
    <m/>
    <m/>
    <s v="N"/>
    <s v="N"/>
    <m/>
    <m/>
    <s v="     "/>
    <m/>
    <m/>
    <m/>
    <m/>
    <m/>
    <m/>
    <m/>
    <m/>
    <m/>
    <m/>
    <m/>
    <m/>
    <m/>
    <m/>
    <m/>
    <m/>
    <m/>
    <m/>
    <m/>
  </r>
  <r>
    <x v="2075"/>
    <s v="     "/>
    <d v="2018-09-09T00:00:00"/>
    <d v="1899-12-30T00:00:00"/>
    <s v="37"/>
    <x v="2"/>
    <s v="9"/>
    <x v="4"/>
    <m/>
    <m/>
    <m/>
    <s v="     "/>
    <x v="4"/>
    <m/>
    <x v="1"/>
    <s v="N"/>
    <m/>
    <m/>
    <s v="INT-11353"/>
    <m/>
    <m/>
    <m/>
    <s v="     "/>
    <x v="0"/>
    <x v="0"/>
    <m/>
    <x v="2"/>
    <m/>
    <s v="Unknown"/>
    <m/>
    <s v="Contact - Animal - Bird"/>
    <x v="6"/>
    <s v="Contact - Bird"/>
    <s v="Contact from object"/>
    <s v="Contact - Animal"/>
    <m/>
    <s v="Contact - Animal"/>
    <s v="Conductor"/>
    <m/>
    <m/>
    <m/>
    <m/>
    <m/>
    <m/>
    <s v="     "/>
    <x v="1"/>
    <n v="180"/>
    <n v="38.653399999999998"/>
    <n v="-122.854"/>
    <m/>
    <m/>
    <m/>
    <m/>
    <s v="Hardwood Forest"/>
    <m/>
    <m/>
    <m/>
    <m/>
    <m/>
    <m/>
    <m/>
    <s v="N"/>
    <s v="N"/>
    <m/>
    <m/>
    <s v="     "/>
    <m/>
    <m/>
    <m/>
    <m/>
    <m/>
    <m/>
    <m/>
    <m/>
    <m/>
    <m/>
    <m/>
    <m/>
    <m/>
    <m/>
    <m/>
    <m/>
    <m/>
    <m/>
    <m/>
  </r>
  <r>
    <x v="2076"/>
    <s v="     "/>
    <d v="2018-09-10T00:00:00"/>
    <d v="1899-12-30T00:00:00"/>
    <s v="37"/>
    <x v="2"/>
    <s v="9"/>
    <x v="4"/>
    <m/>
    <m/>
    <s v="Cause = unknown - on OIS.  Unclear what caused wire-down and fuses damage."/>
    <s v="     "/>
    <x v="0"/>
    <m/>
    <x v="1"/>
    <s v="N"/>
    <s v="171195"/>
    <m/>
    <m/>
    <m/>
    <m/>
    <m/>
    <s v="     "/>
    <x v="0"/>
    <x v="0"/>
    <m/>
    <x v="0"/>
    <m/>
    <s v="&lt;0.25"/>
    <m/>
    <s v="Equipment - PG&amp;E"/>
    <x v="4"/>
    <s v="Equipment - PG&amp;E"/>
    <s v="All types of equipment / facility failure"/>
    <s v="Conductor"/>
    <s v="Conductor"/>
    <m/>
    <m/>
    <m/>
    <m/>
    <m/>
    <s v="Conductor - Primary"/>
    <m/>
    <m/>
    <s v="     "/>
    <x v="0"/>
    <m/>
    <n v="35.042299999999997"/>
    <n v="-120.56699999999999"/>
    <m/>
    <s v="OCEANO-1102"/>
    <m/>
    <m/>
    <s v="Agriculture"/>
    <m/>
    <m/>
    <m/>
    <m/>
    <m/>
    <m/>
    <m/>
    <s v="N"/>
    <s v="N"/>
    <m/>
    <m/>
    <s v="     "/>
    <m/>
    <m/>
    <m/>
    <m/>
    <m/>
    <m/>
    <m/>
    <m/>
    <m/>
    <m/>
    <m/>
    <m/>
    <m/>
    <m/>
    <m/>
    <m/>
    <m/>
    <m/>
    <m/>
  </r>
  <r>
    <x v="2077"/>
    <s v="     "/>
    <d v="2018-09-10T00:00:00"/>
    <d v="1899-12-30T00:00:00"/>
    <s v="37"/>
    <x v="2"/>
    <s v="9"/>
    <x v="4"/>
    <d v="2018-09-10T00:00:00"/>
    <d v="1899-12-30T20:37:00"/>
    <s v="Irving Fire"/>
    <s v="     "/>
    <x v="4"/>
    <m/>
    <x v="1"/>
    <s v="N"/>
    <s v="171925"/>
    <s v="18-0078359"/>
    <m/>
    <m/>
    <m/>
    <s v="EI180911A"/>
    <s v="     "/>
    <x v="0"/>
    <x v="0"/>
    <m/>
    <x v="0"/>
    <m/>
    <s v="Unknown"/>
    <m/>
    <s v="Unknown"/>
    <x v="5"/>
    <s v="Unknown"/>
    <s v="Other"/>
    <s v="Unknown"/>
    <m/>
    <m/>
    <m/>
    <m/>
    <s v="Overhead"/>
    <m/>
    <m/>
    <m/>
    <s v="311"/>
    <s v="     "/>
    <x v="0"/>
    <n v="180"/>
    <n v="38.018799999999999"/>
    <n v="-122.72199999999999"/>
    <m/>
    <s v="OLEMA-1101"/>
    <m/>
    <m/>
    <s v="Conifer Forest"/>
    <m/>
    <m/>
    <m/>
    <m/>
    <m/>
    <m/>
    <m/>
    <s v="N"/>
    <s v="N"/>
    <m/>
    <m/>
    <s v="     "/>
    <m/>
    <m/>
    <m/>
    <m/>
    <m/>
    <m/>
    <m/>
    <m/>
    <m/>
    <m/>
    <m/>
    <m/>
    <m/>
    <m/>
    <m/>
    <m/>
    <m/>
    <m/>
    <m/>
  </r>
  <r>
    <x v="2078"/>
    <s v="     "/>
    <d v="2018-09-10T00:00:00"/>
    <d v="1899-12-30T00:00:00"/>
    <s v="37"/>
    <x v="2"/>
    <s v="9"/>
    <x v="4"/>
    <d v="2018-09-10T00:00:00"/>
    <d v="1899-12-30T21:25:00"/>
    <s v="OIS indicated &quot;4 CROSSARM:8' LS:BROKEN/DAMAGED / REPLACE&quot;; OIS TR listed &quot;WIRES DOWN/ STRUCTURE FIRE&quot;.  ILIS seems to reveal that cause is equipment failure, rather than &quot;structure fire&quot; selected by T-men."/>
    <s v="     "/>
    <x v="0"/>
    <m/>
    <x v="1"/>
    <s v="N"/>
    <s v="171968"/>
    <s v="18-0078361"/>
    <m/>
    <m/>
    <m/>
    <m/>
    <s v="     "/>
    <x v="0"/>
    <x v="0"/>
    <m/>
    <x v="0"/>
    <m/>
    <s v="Structure-only"/>
    <m/>
    <s v="Equipment - PG&amp;E"/>
    <x v="7"/>
    <s v="Equipment - PG&amp;E"/>
    <s v="All types of equipment / facility failure"/>
    <s v="Crossarm"/>
    <s v="Crossarm"/>
    <m/>
    <m/>
    <m/>
    <s v="Overhead"/>
    <m/>
    <s v="Crossarm"/>
    <s v="4 x-arms damaged + open jumpers - unclear which one burned first."/>
    <s v="OJ 1P/S 1 P/E OF MTR #1009132396"/>
    <s v="     "/>
    <x v="0"/>
    <m/>
    <n v="37.098399999999998"/>
    <n v="-120.258"/>
    <m/>
    <s v="CHOWCHILLA-1101"/>
    <m/>
    <m/>
    <s v="Agriculture"/>
    <m/>
    <m/>
    <m/>
    <m/>
    <m/>
    <m/>
    <m/>
    <s v="N"/>
    <s v="N"/>
    <m/>
    <m/>
    <s v="     "/>
    <m/>
    <m/>
    <m/>
    <m/>
    <m/>
    <m/>
    <m/>
    <m/>
    <m/>
    <m/>
    <m/>
    <m/>
    <m/>
    <m/>
    <m/>
    <m/>
    <m/>
    <m/>
    <m/>
  </r>
  <r>
    <x v="2079"/>
    <s v="     "/>
    <d v="2018-09-11T00:00:00"/>
    <d v="1899-12-30T00:00:00"/>
    <s v="37"/>
    <x v="2"/>
    <s v="9"/>
    <x v="4"/>
    <d v="2018-09-11T00:00:00"/>
    <d v="1899-12-30T11:19:00"/>
    <s v="Field crew found wire-down, which resulted in grass fire.  ILIS - &quot;ENGLE REPORTS 1 OF 3 BLOWN #1 OPENED REMANING TAGGED MOL HAS REPPORT FROM TRANMISSION CREW WIRE DOWN 1240 TAG AT EOL STARTED SMALL GRASS FIRE&quot;"/>
    <s v="     "/>
    <x v="0"/>
    <m/>
    <x v="1"/>
    <s v="N"/>
    <s v="172353"/>
    <s v="18-0078555"/>
    <m/>
    <m/>
    <m/>
    <m/>
    <s v="     "/>
    <x v="0"/>
    <x v="0"/>
    <m/>
    <x v="0"/>
    <m/>
    <s v="0.26-9.99"/>
    <m/>
    <s v="Equipment - PG&amp;E"/>
    <x v="4"/>
    <s v="Equipment - PG&amp;E"/>
    <s v="All types of equipment / facility failure"/>
    <s v="Conductor"/>
    <s v="Conductor"/>
    <m/>
    <m/>
    <m/>
    <s v="Overhead"/>
    <m/>
    <s v="Conductor - Primary"/>
    <m/>
    <s v="5283"/>
    <s v="     "/>
    <x v="0"/>
    <m/>
    <n v="35.421300000000002"/>
    <n v="-120.863"/>
    <m/>
    <s v="CAYUCOS-1102"/>
    <m/>
    <m/>
    <s v="Herbaceous"/>
    <m/>
    <m/>
    <m/>
    <m/>
    <m/>
    <m/>
    <m/>
    <s v="N"/>
    <s v="N"/>
    <m/>
    <m/>
    <s v="     "/>
    <m/>
    <m/>
    <m/>
    <m/>
    <m/>
    <m/>
    <m/>
    <m/>
    <m/>
    <m/>
    <m/>
    <m/>
    <m/>
    <m/>
    <m/>
    <m/>
    <m/>
    <m/>
    <m/>
  </r>
  <r>
    <x v="2080"/>
    <s v="     "/>
    <d v="2018-09-11T00:00:00"/>
    <d v="1899-12-30T00:00:00"/>
    <s v="37"/>
    <x v="2"/>
    <s v="9"/>
    <x v="4"/>
    <d v="2018-09-11T00:00:00"/>
    <d v="1899-12-30T05:23:00"/>
    <s v="Animal contact caused arcing, resulted in PG&amp;E equipment damage.  ILIS - cause = Animal, Squirrel.  FAS note - &quot;SQUIRREL CAUSED ARC BLOWN ARRESTOR ON TRANSFORMER&quot;"/>
    <s v="     "/>
    <x v="0"/>
    <m/>
    <x v="1"/>
    <s v="N"/>
    <s v="172023"/>
    <s v="18-0078387"/>
    <m/>
    <m/>
    <m/>
    <m/>
    <s v="     "/>
    <x v="0"/>
    <x v="0"/>
    <m/>
    <x v="0"/>
    <m/>
    <s v="0.26-9.99"/>
    <m/>
    <s v="Contact - Animal - Other"/>
    <x v="6"/>
    <s v="Contact - Animal"/>
    <s v="Contact from object"/>
    <s v="Contact - Animal"/>
    <m/>
    <s v="Contact - Animal"/>
    <s v="Transformer"/>
    <m/>
    <s v="Overhead"/>
    <m/>
    <m/>
    <m/>
    <s v="MTR#1006618894"/>
    <s v="     "/>
    <x v="0"/>
    <n v="424"/>
    <n v="37.375700000000002"/>
    <n v="-119.629"/>
    <m/>
    <s v="OAKHURST-1103"/>
    <m/>
    <m/>
    <s v="Herbaceous"/>
    <m/>
    <m/>
    <m/>
    <m/>
    <m/>
    <m/>
    <m/>
    <s v="N"/>
    <s v="N"/>
    <m/>
    <m/>
    <s v="     "/>
    <m/>
    <m/>
    <m/>
    <m/>
    <m/>
    <m/>
    <m/>
    <m/>
    <m/>
    <m/>
    <m/>
    <m/>
    <m/>
    <m/>
    <m/>
    <m/>
    <m/>
    <m/>
    <m/>
  </r>
  <r>
    <x v="2081"/>
    <s v="     "/>
    <d v="2018-09-11T00:00:00"/>
    <d v="1899-12-30T00:00:00"/>
    <s v="37"/>
    <x v="2"/>
    <s v="9"/>
    <x v="4"/>
    <d v="2018-09-11T00:00:00"/>
    <d v="1899-12-30T21:44:00"/>
    <s v="ILIS - cause = equipment failure / &quot;Bad order TX and bad cut outs.&quot; (TX feeds cus ag pump).  See &quot;primary remarks&quot; column for description of events logged by T-men"/>
    <s v="     "/>
    <x v="0"/>
    <m/>
    <x v="1"/>
    <s v="N"/>
    <s v="172748"/>
    <s v="18-0078787"/>
    <m/>
    <m/>
    <m/>
    <m/>
    <s v="     "/>
    <x v="0"/>
    <x v="0"/>
    <m/>
    <x v="0"/>
    <m/>
    <s v="&lt;0.25"/>
    <m/>
    <s v="Equipment - PG&amp;E"/>
    <x v="13"/>
    <s v="Equipment - PG&amp;E"/>
    <s v="All types of equipment / facility failure"/>
    <s v="Transformer"/>
    <s v="Transformer"/>
    <m/>
    <m/>
    <m/>
    <s v="Overhead"/>
    <m/>
    <s v="Transformer"/>
    <m/>
    <s v="MTR#1009390073"/>
    <s v="     "/>
    <x v="0"/>
    <m/>
    <n v="34.8553"/>
    <n v="-119.48699999999999"/>
    <m/>
    <s v="CUYAMA-2101"/>
    <m/>
    <m/>
    <s v="Agriculture"/>
    <m/>
    <m/>
    <m/>
    <m/>
    <m/>
    <m/>
    <m/>
    <s v="N"/>
    <s v="N"/>
    <m/>
    <m/>
    <s v="     "/>
    <m/>
    <m/>
    <m/>
    <m/>
    <m/>
    <m/>
    <m/>
    <m/>
    <m/>
    <m/>
    <m/>
    <m/>
    <m/>
    <m/>
    <m/>
    <m/>
    <m/>
    <m/>
    <m/>
  </r>
  <r>
    <x v="2082"/>
    <s v="     "/>
    <d v="2018-09-11T00:00:00"/>
    <d v="1899-12-30T00:00:00"/>
    <s v="37"/>
    <x v="2"/>
    <s v="9"/>
    <x v="4"/>
    <d v="2018-09-11T00:00:00"/>
    <d v="1899-12-30T18:51:00"/>
    <s v="Per FAS notes, failed bump was found on site and was likely to be the failed equipment (per FD) that caused fire.  Per OIS, multiple poles and spans of wires were down."/>
    <s v="     "/>
    <x v="0"/>
    <m/>
    <x v="1"/>
    <s v="N"/>
    <s v="172679"/>
    <s v="18-0078774"/>
    <m/>
    <m/>
    <m/>
    <m/>
    <s v="     "/>
    <x v="0"/>
    <x v="0"/>
    <m/>
    <x v="0"/>
    <m/>
    <s v="10-99"/>
    <m/>
    <s v="Equipment - PG&amp;E"/>
    <x v="9"/>
    <s v="Equipment - PG&amp;E"/>
    <s v="All types of equipment / facility failure"/>
    <s v="Other"/>
    <s v="Splice/Clamp/Connector"/>
    <m/>
    <m/>
    <m/>
    <s v="Overhead"/>
    <m/>
    <s v="Splice/Clamp/Connector"/>
    <s v="Failed bump sleeve found to be mostly likely fire cause"/>
    <s v="8202"/>
    <s v="     "/>
    <x v="2"/>
    <m/>
    <n v="38.415999999999997"/>
    <n v="-121.73"/>
    <m/>
    <s v="DIXON-1103"/>
    <m/>
    <m/>
    <s v="Urban"/>
    <n v="10"/>
    <m/>
    <m/>
    <m/>
    <m/>
    <m/>
    <m/>
    <s v="N"/>
    <s v="N"/>
    <m/>
    <m/>
    <s v="     "/>
    <m/>
    <m/>
    <m/>
    <m/>
    <m/>
    <m/>
    <m/>
    <m/>
    <m/>
    <m/>
    <m/>
    <m/>
    <m/>
    <m/>
    <m/>
    <m/>
    <m/>
    <m/>
    <m/>
  </r>
  <r>
    <x v="2083"/>
    <s v="     "/>
    <d v="2018-09-12T00:00:00"/>
    <d v="1899-12-30T00:00:00"/>
    <s v="37"/>
    <x v="2"/>
    <s v="9"/>
    <x v="4"/>
    <m/>
    <m/>
    <s v="OIS indicated cause unknown"/>
    <s v="     "/>
    <x v="0"/>
    <m/>
    <x v="1"/>
    <s v="N"/>
    <s v="173341"/>
    <m/>
    <m/>
    <m/>
    <m/>
    <m/>
    <s v="     "/>
    <x v="0"/>
    <x v="0"/>
    <m/>
    <x v="0"/>
    <m/>
    <s v="Structure-only"/>
    <m/>
    <s v="Equipment - PG&amp;E"/>
    <x v="13"/>
    <s v="Equipment - PG&amp;E"/>
    <s v="All types of equipment / facility failure"/>
    <s v="Transformer"/>
    <s v="Transformer"/>
    <m/>
    <m/>
    <m/>
    <m/>
    <m/>
    <s v="Transformer"/>
    <m/>
    <m/>
    <s v="     "/>
    <x v="0"/>
    <m/>
    <n v="38.119"/>
    <n v="-121.81100000000001"/>
    <m/>
    <s v="PEABODY-2107"/>
    <m/>
    <m/>
    <s v="Agriculture"/>
    <m/>
    <m/>
    <m/>
    <m/>
    <m/>
    <m/>
    <m/>
    <s v="N"/>
    <s v="N"/>
    <m/>
    <m/>
    <s v="     "/>
    <m/>
    <m/>
    <m/>
    <m/>
    <m/>
    <m/>
    <m/>
    <m/>
    <m/>
    <m/>
    <m/>
    <m/>
    <m/>
    <m/>
    <m/>
    <m/>
    <m/>
    <m/>
    <m/>
  </r>
  <r>
    <x v="2084"/>
    <s v="     "/>
    <d v="2018-09-13T00:00:00"/>
    <d v="1899-12-30T00:00:00"/>
    <s v="37"/>
    <x v="2"/>
    <s v="9"/>
    <x v="4"/>
    <m/>
    <m/>
    <s v="No ILIS record.  T-men indicated that a squirel caused the fire and the lightning arrestor was damaged in the explosion."/>
    <s v="     "/>
    <x v="0"/>
    <m/>
    <x v="1"/>
    <s v="N"/>
    <s v="173525"/>
    <m/>
    <m/>
    <m/>
    <m/>
    <m/>
    <s v="     "/>
    <x v="0"/>
    <x v="0"/>
    <m/>
    <x v="0"/>
    <m/>
    <s v="&lt;0.25"/>
    <m/>
    <s v="Contact - Animal - Other"/>
    <x v="6"/>
    <s v="Contact - Animal"/>
    <s v="Contact from object"/>
    <s v="Contact - Animal"/>
    <m/>
    <s v="Contact - Animal"/>
    <s v="Transformer"/>
    <m/>
    <m/>
    <m/>
    <m/>
    <m/>
    <m/>
    <s v="     "/>
    <x v="0"/>
    <m/>
    <n v="40.174599999999998"/>
    <n v="-122.241"/>
    <m/>
    <s v="RED-BLUFF-1103"/>
    <m/>
    <m/>
    <s v="Urban"/>
    <m/>
    <m/>
    <m/>
    <m/>
    <m/>
    <m/>
    <m/>
    <s v="N"/>
    <s v="N"/>
    <m/>
    <m/>
    <s v="     "/>
    <m/>
    <m/>
    <m/>
    <m/>
    <m/>
    <m/>
    <m/>
    <m/>
    <m/>
    <m/>
    <m/>
    <m/>
    <m/>
    <m/>
    <m/>
    <m/>
    <m/>
    <m/>
    <m/>
  </r>
  <r>
    <x v="2085"/>
    <s v="     "/>
    <d v="2018-09-14T00:00:00"/>
    <d v="1899-12-30T15:08:25"/>
    <s v="37"/>
    <x v="2"/>
    <s v="9"/>
    <x v="4"/>
    <d v="2018-09-14T00:00:00"/>
    <d v="1899-12-30T15:08:00"/>
    <s v="&quot;Replaced power arcing fuse, lines down with Veg fire&quot;"/>
    <s v="     "/>
    <x v="0"/>
    <d v="2021-02-18T00:00:00"/>
    <x v="0"/>
    <m/>
    <s v="174514"/>
    <s v="N/A"/>
    <m/>
    <s v="T004412670"/>
    <m/>
    <m/>
    <s v="     "/>
    <x v="0"/>
    <x v="0"/>
    <m/>
    <x v="0"/>
    <m/>
    <s v="&lt;0.25"/>
    <m/>
    <s v="Equipment - PG&amp;E"/>
    <x v="15"/>
    <s v="Equipment - PG&amp;E"/>
    <s v="All types of equipment / facility failure"/>
    <s v="Fuse failure - all"/>
    <s v="Fuse"/>
    <m/>
    <m/>
    <s v="Unknown"/>
    <s v="Overhead"/>
    <m/>
    <s v="Fuse"/>
    <m/>
    <s v="T4315"/>
    <s v="     "/>
    <x v="0"/>
    <m/>
    <n v="35.324100000000001"/>
    <n v="-120.752"/>
    <s v="San Luis Obispo"/>
    <s v="BAYWOOD-1101"/>
    <m/>
    <s v="Cal Fire"/>
    <s v="Barren/Other"/>
    <m/>
    <m/>
    <m/>
    <m/>
    <m/>
    <m/>
    <m/>
    <s v="N"/>
    <s v="N"/>
    <m/>
    <m/>
    <s v="     "/>
    <m/>
    <m/>
    <m/>
    <m/>
    <m/>
    <m/>
    <m/>
    <m/>
    <m/>
    <m/>
    <m/>
    <m/>
    <m/>
    <m/>
    <m/>
    <m/>
    <m/>
    <m/>
    <m/>
  </r>
  <r>
    <x v="2086"/>
    <s v="     "/>
    <d v="2018-09-14T00:00:00"/>
    <d v="1899-12-30T00:00:00"/>
    <s v="37"/>
    <x v="2"/>
    <s v="9"/>
    <x v="4"/>
    <m/>
    <m/>
    <s v="Hawk made contact with capacitor and fell to ground - started fire and caused PG&amp;E equipment damage - see &quot;primary remarks&quot; noted by T-men"/>
    <s v="     "/>
    <x v="0"/>
    <m/>
    <x v="1"/>
    <s v="N"/>
    <s v="174207"/>
    <m/>
    <m/>
    <m/>
    <m/>
    <m/>
    <s v="     "/>
    <x v="0"/>
    <x v="0"/>
    <m/>
    <x v="0"/>
    <m/>
    <s v="&lt;3 meters of linear travel"/>
    <m/>
    <s v="Contact - Animal - Bird"/>
    <x v="6"/>
    <s v="Contact - Bird"/>
    <s v="Contact from object"/>
    <s v="Contact - Animal"/>
    <m/>
    <s v="Contact - Animal"/>
    <s v="Capacitor"/>
    <m/>
    <m/>
    <m/>
    <m/>
    <m/>
    <m/>
    <s v="     "/>
    <x v="0"/>
    <m/>
    <n v="40.133600000000001"/>
    <n v="-122.205"/>
    <m/>
    <s v="TYLER-1104"/>
    <m/>
    <m/>
    <s v="Herbaceous"/>
    <m/>
    <m/>
    <m/>
    <m/>
    <m/>
    <m/>
    <m/>
    <s v="N"/>
    <s v="N"/>
    <m/>
    <m/>
    <s v="     "/>
    <m/>
    <m/>
    <m/>
    <m/>
    <m/>
    <m/>
    <m/>
    <m/>
    <m/>
    <m/>
    <m/>
    <m/>
    <m/>
    <m/>
    <m/>
    <m/>
    <m/>
    <m/>
    <m/>
  </r>
  <r>
    <x v="2087"/>
    <s v="     "/>
    <d v="2018-09-14T00:00:00"/>
    <d v="1899-12-30T00:00:00"/>
    <s v="37"/>
    <x v="2"/>
    <s v="9"/>
    <x v="4"/>
    <m/>
    <m/>
    <s v="T-men's email response &quot;Power fuse started fire&quot;"/>
    <s v="     "/>
    <x v="0"/>
    <m/>
    <x v="1"/>
    <s v="N"/>
    <s v="174514"/>
    <m/>
    <m/>
    <m/>
    <m/>
    <m/>
    <s v="     "/>
    <x v="0"/>
    <x v="0"/>
    <m/>
    <x v="0"/>
    <m/>
    <s v="&lt;0.25"/>
    <m/>
    <s v="Equipment - PG&amp;E"/>
    <x v="9"/>
    <s v="Equipment - PG&amp;E"/>
    <s v="All types of equipment / facility failure"/>
    <s v="Other"/>
    <s v="Fuse"/>
    <m/>
    <m/>
    <m/>
    <m/>
    <m/>
    <s v="Fuse"/>
    <m/>
    <m/>
    <s v="     "/>
    <x v="0"/>
    <m/>
    <n v="35.324100000000001"/>
    <n v="-120.752"/>
    <m/>
    <s v="BAYWOOD-1101"/>
    <m/>
    <m/>
    <s v="Barren/Other"/>
    <m/>
    <m/>
    <m/>
    <m/>
    <m/>
    <m/>
    <m/>
    <s v="N"/>
    <s v="N"/>
    <m/>
    <m/>
    <s v="     "/>
    <m/>
    <m/>
    <m/>
    <m/>
    <m/>
    <m/>
    <m/>
    <m/>
    <m/>
    <m/>
    <m/>
    <m/>
    <m/>
    <m/>
    <m/>
    <m/>
    <m/>
    <m/>
    <m/>
  </r>
  <r>
    <x v="2088"/>
    <s v="     "/>
    <d v="2018-09-15T00:00:00"/>
    <d v="1899-12-30T00:00:00"/>
    <s v="37"/>
    <x v="2"/>
    <s v="9"/>
    <x v="4"/>
    <d v="2018-09-15T00:00:00"/>
    <d v="1899-12-30T03:47:00"/>
    <s v="Tractor pole damaged multiple PG&amp;E equipment"/>
    <s v="     "/>
    <x v="0"/>
    <m/>
    <x v="1"/>
    <s v="N"/>
    <s v="174669"/>
    <s v="18-0079945"/>
    <m/>
    <m/>
    <m/>
    <m/>
    <s v="     "/>
    <x v="0"/>
    <x v="0"/>
    <m/>
    <x v="0"/>
    <m/>
    <s v="&lt;3 meters of linear travel"/>
    <m/>
    <s v="Contact - 3rd Party"/>
    <x v="3"/>
    <s v="Contact - 3rd Party"/>
    <s v="Contact from object"/>
    <s v="Contact - 3rd Party"/>
    <m/>
    <s v="Contact - 3rd Party"/>
    <s v="Pole"/>
    <m/>
    <s v="Overhead"/>
    <m/>
    <m/>
    <m/>
    <s v="2102/2/NORM"/>
    <s v="     "/>
    <x v="0"/>
    <m/>
    <n v="35.441699999999997"/>
    <n v="-119.161"/>
    <m/>
    <s v="7TH-STANDARD-2102"/>
    <m/>
    <m/>
    <s v="Agriculture"/>
    <m/>
    <m/>
    <m/>
    <m/>
    <m/>
    <m/>
    <m/>
    <s v="N"/>
    <s v="N"/>
    <m/>
    <m/>
    <s v="     "/>
    <m/>
    <m/>
    <m/>
    <m/>
    <m/>
    <m/>
    <m/>
    <m/>
    <m/>
    <m/>
    <m/>
    <m/>
    <m/>
    <m/>
    <m/>
    <m/>
    <m/>
    <m/>
    <m/>
  </r>
  <r>
    <x v="2089"/>
    <s v="     "/>
    <d v="2018-09-15T00:00:00"/>
    <d v="1899-12-30T00:00:00"/>
    <s v="37"/>
    <x v="2"/>
    <s v="9"/>
    <x v="4"/>
    <m/>
    <m/>
    <s v="No info on ILIS.  Unable to pull up OIS ticket - cannot determine fire cause based on FAS notes alone."/>
    <s v="     "/>
    <x v="0"/>
    <m/>
    <x v="1"/>
    <s v="N"/>
    <s v="174811"/>
    <m/>
    <m/>
    <m/>
    <m/>
    <m/>
    <s v="     "/>
    <x v="0"/>
    <x v="0"/>
    <m/>
    <x v="0"/>
    <m/>
    <s v="&lt;3 meters of linear travel"/>
    <m/>
    <s v="Unknown"/>
    <x v="5"/>
    <s v="Unknown"/>
    <s v="Other"/>
    <s v="Unknown"/>
    <m/>
    <m/>
    <m/>
    <m/>
    <m/>
    <m/>
    <m/>
    <m/>
    <m/>
    <s v="     "/>
    <x v="0"/>
    <m/>
    <n v="38.693800000000003"/>
    <n v="-122.83199999999999"/>
    <m/>
    <m/>
    <m/>
    <m/>
    <s v="Urban"/>
    <m/>
    <m/>
    <m/>
    <m/>
    <m/>
    <m/>
    <m/>
    <s v="N"/>
    <s v="N"/>
    <m/>
    <m/>
    <s v="     "/>
    <m/>
    <m/>
    <m/>
    <m/>
    <m/>
    <m/>
    <m/>
    <m/>
    <m/>
    <m/>
    <m/>
    <m/>
    <m/>
    <m/>
    <m/>
    <m/>
    <m/>
    <m/>
    <m/>
  </r>
  <r>
    <x v="2090"/>
    <s v="     "/>
    <d v="2018-09-15T00:00:00"/>
    <d v="1899-12-30T00:00:00"/>
    <s v="37"/>
    <x v="2"/>
    <s v="9"/>
    <x v="4"/>
    <m/>
    <m/>
    <s v="After reviewing OIS record, unclear if veg fire caused PG&amp;E asset damage, or if PG&amp;E equipment caused fire.  From OIS TR, customer stated &quot;BURNING FIELD. FIRE DEPT ON SITE. ENTER RANCH AND DRIVE STRAIGHT THRU TO ALFALF FIELD..WIRE ON GROUND STARTED FIRE.&quot;"/>
    <s v="     "/>
    <x v="0"/>
    <m/>
    <x v="1"/>
    <s v="N"/>
    <s v="174914"/>
    <m/>
    <m/>
    <m/>
    <m/>
    <m/>
    <s v="     "/>
    <x v="0"/>
    <x v="0"/>
    <m/>
    <x v="0"/>
    <m/>
    <s v="&lt;0.25"/>
    <m/>
    <s v="Unknown - Pre-existing Fire or PG&amp;E Equipment"/>
    <x v="5"/>
    <s v="Unknown"/>
    <s v="Other"/>
    <s v="Unknown"/>
    <m/>
    <m/>
    <m/>
    <m/>
    <m/>
    <m/>
    <m/>
    <m/>
    <m/>
    <s v="     "/>
    <x v="0"/>
    <m/>
    <n v="37.246400000000001"/>
    <n v="-120.438"/>
    <m/>
    <s v="MERCED-1116"/>
    <m/>
    <m/>
    <s v="Herbaceous"/>
    <m/>
    <m/>
    <m/>
    <m/>
    <m/>
    <m/>
    <m/>
    <s v="N"/>
    <s v="N"/>
    <m/>
    <m/>
    <s v="     "/>
    <m/>
    <m/>
    <m/>
    <m/>
    <m/>
    <m/>
    <m/>
    <m/>
    <m/>
    <m/>
    <m/>
    <m/>
    <m/>
    <m/>
    <m/>
    <m/>
    <m/>
    <m/>
    <m/>
  </r>
  <r>
    <x v="2091"/>
    <s v="     "/>
    <d v="2018-09-16T00:00:00"/>
    <d v="1899-12-30T00:00:00"/>
    <s v="38"/>
    <x v="2"/>
    <s v="9"/>
    <x v="4"/>
    <d v="2018-09-16T00:00:00"/>
    <d v="1899-12-30T08:10:00"/>
    <s v="Other OIS#s = 175183, 175234, 175230.  After reviewing ILIS and OIS records, wire-down might have been cause of fire.  Unclear what caused wire-down however."/>
    <s v="     "/>
    <x v="0"/>
    <m/>
    <x v="1"/>
    <s v="N"/>
    <s v="175183"/>
    <s v="18-0080091"/>
    <m/>
    <m/>
    <m/>
    <m/>
    <s v="     "/>
    <x v="0"/>
    <x v="0"/>
    <m/>
    <x v="0"/>
    <m/>
    <s v="&lt;3 meters of linear travel"/>
    <m/>
    <s v="Equipment - PG&amp;E"/>
    <x v="4"/>
    <s v="Equipment - PG&amp;E"/>
    <s v="All types of equipment / facility failure"/>
    <s v="Conductor"/>
    <s v="Conductor"/>
    <m/>
    <m/>
    <m/>
    <s v="Overhead"/>
    <m/>
    <s v="Conductor - Primary"/>
    <m/>
    <s v="WIRE DOWN FARIA AND RUFF CT"/>
    <s v="     "/>
    <x v="0"/>
    <m/>
    <n v="37.995800000000003"/>
    <n v="-122.283"/>
    <m/>
    <s v="VALLEY-VIEW-1106"/>
    <m/>
    <m/>
    <s v="Urban"/>
    <m/>
    <m/>
    <m/>
    <m/>
    <m/>
    <m/>
    <m/>
    <s v="N"/>
    <s v="N"/>
    <m/>
    <m/>
    <s v="     "/>
    <m/>
    <m/>
    <m/>
    <m/>
    <m/>
    <m/>
    <m/>
    <m/>
    <m/>
    <m/>
    <m/>
    <m/>
    <m/>
    <m/>
    <m/>
    <m/>
    <m/>
    <m/>
    <m/>
  </r>
  <r>
    <x v="2092"/>
    <s v="     "/>
    <d v="2018-09-16T00:00:00"/>
    <d v="1899-12-30T08:26:00"/>
    <s v="38"/>
    <x v="2"/>
    <s v="9"/>
    <x v="4"/>
    <m/>
    <m/>
    <s v="On September 16, 2018, at approximately 0825 hours, PG&amp;E received a SCADA alarm indicating an outage on the San Luis Obispo-Cayucos (70kV) Circuit, resulting in approximately 290 customers out of power. At approximately 0900 hours, north of Highway 101 at Loomis St, at the start of the Cuesta Grade, a PG&amp;E Troubleman observed fire in the area and proceeded to investigate. The PG&amp;E Troubleman observed a single downed transmission conductor near Cuesta Grade and a grass fire nearby. The PG&amp;E Troubleman observed the southern conductor (of three), broken closer to the western tower of an approximately 2,300-foot span across a small ravine, five spans east of Highway 101. PG&amp;E restored service to approximately 290 customers at approximately 1010 hours through distribution back-ties. A PG&amp;E crew arrived at about 1200 hours. PG&amp;E replaced approximately 1,700 feet of 397 AAC (All Aluminum Conductor) 19 strand cable with one splice across the ravine, and two associated insulators. The restoration work was completed, and the line returned to normal operation at approximately 2050 hours._x000d__x000a__x000d__x000a_The PG&amp;E Troubleman observed CAL FIRE arrive at the incident location at approximately 0900 hours to fight the fire. CAL FIRE investigators collected two segments of the conductor on either side of the conductor break, along with a few pieces of fulgurite dug up from the dirt below the span. CAL FIRE released the site to PG&amp;E on September 16, 2018 at approximately 1400 hours._x000d__x000a__x000d__x000a_PG&amp;E is not aware of any structure damage, injuries, or fatalities._x000d__x000a__x000d__x000a_This information is preliminary, and PG&amp;E is fully cooperating with CAL FIRE._x000d__x000a__x000d__x000a_Related Records:_x000d__x000a_Attached with this report are the following records:_x000d__x000a__x000d__x000a_   2014 and 2016 GO 165 patrol records (Attachments 1 and 2)_x000d__x000a_   2015 and 2017 GO 165 inspection records (Attachments 3 and 4)_x000d__x000a_   Job completion records for post-incident repairs - LC Notification [114980590, 114979585, 14983665] (Attachments 5, 6, and 7)_x000d__x000a_   Post-incident photographs of general area and broken conductor (Attachment 8)_x000d__x000a__x000d__x000a_PG&amp;E first reported this incident to the CPUC on September 16, 2018 under the Media criterion."/>
    <s v="     "/>
    <x v="2"/>
    <d v="2021-04-02T00:00:00"/>
    <x v="0"/>
    <m/>
    <m/>
    <m/>
    <m/>
    <m/>
    <m/>
    <s v="EI180916A"/>
    <s v="     "/>
    <x v="0"/>
    <x v="0"/>
    <s v="Vegetation"/>
    <x v="2"/>
    <m/>
    <s v="Unknown"/>
    <m/>
    <s v="Equipment - PG&amp;E"/>
    <x v="9"/>
    <s v="Equipment - PG&amp;E"/>
    <s v="All types of equipment / facility failure"/>
    <m/>
    <s v="Conductor - Transmission"/>
    <m/>
    <m/>
    <s v="No"/>
    <s v="Overhead"/>
    <m/>
    <s v="Conductor - Transmission"/>
    <m/>
    <s v="182631101 "/>
    <s v="     "/>
    <x v="1"/>
    <n v="582"/>
    <n v="35.296233000000001"/>
    <n v="-120.630308"/>
    <s v="San Luis Obispo"/>
    <s v="SAN-LUIS-OBISPO-CAYUCOS-70"/>
    <n v="12000"/>
    <m/>
    <s v="Shrub"/>
    <m/>
    <m/>
    <m/>
    <m/>
    <m/>
    <m/>
    <m/>
    <s v="N"/>
    <s v="N"/>
    <m/>
    <m/>
    <s v="     "/>
    <m/>
    <m/>
    <m/>
    <m/>
    <m/>
    <m/>
    <m/>
    <m/>
    <m/>
    <m/>
    <m/>
    <m/>
    <m/>
    <m/>
    <m/>
    <m/>
    <m/>
    <m/>
    <m/>
  </r>
  <r>
    <x v="2093"/>
    <s v="     "/>
    <d v="2018-09-16T00:00:00"/>
    <d v="1899-12-30T00:00:00"/>
    <s v="38"/>
    <x v="2"/>
    <s v="9"/>
    <x v="4"/>
    <m/>
    <m/>
    <s v="gun shot"/>
    <s v="     "/>
    <x v="4"/>
    <m/>
    <x v="1"/>
    <s v="N"/>
    <m/>
    <m/>
    <s v="INT-11371"/>
    <m/>
    <m/>
    <m/>
    <s v="     "/>
    <x v="0"/>
    <x v="0"/>
    <m/>
    <x v="2"/>
    <m/>
    <s v="Unknown"/>
    <m/>
    <s v="Contact - 3rd Party"/>
    <x v="3"/>
    <s v="Contact - 3rd Party"/>
    <s v="Contact from object"/>
    <s v="Contact - 3rd Party"/>
    <m/>
    <s v="Contact - 3rd Party"/>
    <s v="Conductor"/>
    <m/>
    <m/>
    <m/>
    <m/>
    <m/>
    <m/>
    <s v="     "/>
    <x v="1"/>
    <n v="510"/>
    <n v="35.304600000000001"/>
    <n v="-120.639"/>
    <m/>
    <m/>
    <m/>
    <m/>
    <s v="Herbaceous"/>
    <m/>
    <m/>
    <m/>
    <m/>
    <m/>
    <m/>
    <m/>
    <s v="N"/>
    <s v="N"/>
    <m/>
    <m/>
    <s v="     "/>
    <m/>
    <m/>
    <m/>
    <m/>
    <m/>
    <m/>
    <m/>
    <m/>
    <m/>
    <m/>
    <m/>
    <m/>
    <m/>
    <m/>
    <m/>
    <m/>
    <m/>
    <m/>
    <m/>
  </r>
  <r>
    <x v="2094"/>
    <s v="     "/>
    <d v="2018-09-16T00:00:00"/>
    <d v="1899-12-30T00:00:00"/>
    <s v="38"/>
    <x v="2"/>
    <s v="9"/>
    <x v="4"/>
    <m/>
    <m/>
    <s v="OIS TR - customer noted &quot;LINES DWN WITH SMALL VEG FIRE&quot;, and T-men noted on FAS - fire location = &quot;side of road ware servce wire burnt down&quot;.  Based on limited info, assuming wire-down caused veg fire (rather than vice versa)."/>
    <s v="     "/>
    <x v="0"/>
    <m/>
    <x v="1"/>
    <s v="N"/>
    <s v="175244"/>
    <m/>
    <m/>
    <m/>
    <m/>
    <m/>
    <s v="     "/>
    <x v="0"/>
    <x v="0"/>
    <m/>
    <x v="0"/>
    <m/>
    <s v="&lt;3 meters of linear travel"/>
    <m/>
    <s v="Equipment - PG&amp;E"/>
    <x v="4"/>
    <s v="Equipment - PG&amp;E"/>
    <s v="All types of equipment / facility failure"/>
    <s v="Conductor"/>
    <s v="Conductor"/>
    <m/>
    <m/>
    <m/>
    <m/>
    <m/>
    <s v="Conductor - Primary"/>
    <m/>
    <m/>
    <s v="     "/>
    <x v="0"/>
    <n v="140"/>
    <n v="39.462699999999998"/>
    <n v="-123.78400000000001"/>
    <m/>
    <s v="FORT-BRAGG-A-1104"/>
    <m/>
    <m/>
    <s v="Conifer Forest"/>
    <m/>
    <m/>
    <m/>
    <m/>
    <m/>
    <m/>
    <m/>
    <s v="N"/>
    <s v="N"/>
    <m/>
    <m/>
    <s v="     "/>
    <m/>
    <m/>
    <m/>
    <m/>
    <m/>
    <m/>
    <m/>
    <m/>
    <m/>
    <m/>
    <m/>
    <m/>
    <m/>
    <m/>
    <m/>
    <m/>
    <m/>
    <m/>
    <m/>
  </r>
  <r>
    <x v="2095"/>
    <s v="     "/>
    <d v="2018-09-17T00:00:00"/>
    <d v="1899-12-30T00:00:00"/>
    <s v="38"/>
    <x v="2"/>
    <s v="9"/>
    <x v="4"/>
    <d v="2018-09-17T00:00:00"/>
    <d v="1899-12-30T16:05:00"/>
    <m/>
    <s v="     "/>
    <x v="4"/>
    <m/>
    <x v="1"/>
    <s v="N"/>
    <s v="176079"/>
    <s v="18-0080639"/>
    <m/>
    <m/>
    <m/>
    <m/>
    <s v="     "/>
    <x v="0"/>
    <x v="0"/>
    <m/>
    <x v="0"/>
    <m/>
    <s v="&lt;0.25"/>
    <m/>
    <s v="Equipment - PG&amp;E"/>
    <x v="4"/>
    <s v="Equipment - PG&amp;E"/>
    <s v="All types of equipment / facility failure"/>
    <s v="Conductor"/>
    <s v="Conductor"/>
    <m/>
    <m/>
    <m/>
    <s v="Overhead"/>
    <m/>
    <s v="Conductor - Primary"/>
    <m/>
    <s v="R1912"/>
    <s v="     "/>
    <x v="0"/>
    <m/>
    <n v="36.814500000000002"/>
    <n v="-119.98"/>
    <m/>
    <s v="BIOLA-1101"/>
    <m/>
    <m/>
    <s v="Agriculture"/>
    <m/>
    <m/>
    <m/>
    <m/>
    <m/>
    <m/>
    <m/>
    <s v="N"/>
    <s v="N"/>
    <m/>
    <m/>
    <s v="     "/>
    <m/>
    <m/>
    <m/>
    <m/>
    <m/>
    <m/>
    <m/>
    <m/>
    <m/>
    <m/>
    <m/>
    <m/>
    <m/>
    <m/>
    <m/>
    <m/>
    <m/>
    <m/>
    <m/>
  </r>
  <r>
    <x v="2096"/>
    <s v="     "/>
    <d v="2018-09-19T00:00:00"/>
    <d v="1899-12-30T00:00:00"/>
    <s v="38"/>
    <x v="2"/>
    <s v="9"/>
    <x v="4"/>
    <m/>
    <m/>
    <s v="guano/ bird droppings"/>
    <s v="     "/>
    <x v="4"/>
    <m/>
    <x v="1"/>
    <s v="N"/>
    <m/>
    <m/>
    <s v="INT-11378"/>
    <m/>
    <m/>
    <m/>
    <s v="     "/>
    <x v="0"/>
    <x v="0"/>
    <m/>
    <x v="2"/>
    <m/>
    <s v="Unknown"/>
    <m/>
    <s v="Contact - Animal - Other"/>
    <x v="6"/>
    <s v="Contact - Animal"/>
    <s v="Contact from object"/>
    <s v="Contact - Animal"/>
    <m/>
    <s v="Contact - Animal"/>
    <s v="Insulator"/>
    <m/>
    <m/>
    <m/>
    <m/>
    <m/>
    <m/>
    <s v="     "/>
    <x v="0"/>
    <m/>
    <n v="37.531500000000001"/>
    <n v="-120.328"/>
    <m/>
    <m/>
    <m/>
    <m/>
    <s v="Herbaceous"/>
    <m/>
    <m/>
    <m/>
    <m/>
    <m/>
    <m/>
    <m/>
    <s v="N"/>
    <s v="N"/>
    <m/>
    <m/>
    <s v="     "/>
    <m/>
    <m/>
    <m/>
    <m/>
    <m/>
    <m/>
    <m/>
    <m/>
    <m/>
    <m/>
    <m/>
    <m/>
    <m/>
    <m/>
    <m/>
    <m/>
    <m/>
    <m/>
    <m/>
  </r>
  <r>
    <x v="2097"/>
    <s v="     "/>
    <d v="2018-09-21T00:00:00"/>
    <d v="1899-12-30T00:00:00"/>
    <s v="38"/>
    <x v="2"/>
    <s v="9"/>
    <x v="4"/>
    <m/>
    <m/>
    <s v="Fire cause appears to be truck hitting PG&amp;E equipment, based on T-men remarks in &quot;Primary Remarks&quot; and &quot;Fire Cause&quot; columns."/>
    <s v="     "/>
    <x v="0"/>
    <m/>
    <x v="1"/>
    <s v="N"/>
    <s v="178815"/>
    <m/>
    <m/>
    <m/>
    <m/>
    <m/>
    <s v="     "/>
    <x v="0"/>
    <x v="0"/>
    <m/>
    <x v="0"/>
    <m/>
    <s v="&lt;0.25"/>
    <m/>
    <s v="Contact - 3rd Party"/>
    <x v="3"/>
    <s v="Contact - 3rd Party"/>
    <s v="Contact from object"/>
    <s v="Contact - 3rd Party"/>
    <m/>
    <s v="Contact - 3rd Party"/>
    <s v="Service Drop"/>
    <m/>
    <m/>
    <m/>
    <m/>
    <m/>
    <m/>
    <s v="     "/>
    <x v="1"/>
    <m/>
    <n v="37.744799999999998"/>
    <n v="-121.514"/>
    <m/>
    <s v="HERDLYN-1102"/>
    <m/>
    <m/>
    <s v="Urban"/>
    <m/>
    <m/>
    <m/>
    <m/>
    <m/>
    <m/>
    <m/>
    <s v="N"/>
    <s v="N"/>
    <m/>
    <m/>
    <s v="     "/>
    <m/>
    <m/>
    <m/>
    <m/>
    <m/>
    <m/>
    <m/>
    <m/>
    <m/>
    <m/>
    <m/>
    <m/>
    <m/>
    <m/>
    <m/>
    <m/>
    <m/>
    <m/>
    <m/>
  </r>
  <r>
    <x v="2098"/>
    <s v="     "/>
    <d v="2018-09-21T00:00:00"/>
    <d v="1899-12-30T00:00:00"/>
    <s v="38"/>
    <x v="2"/>
    <s v="9"/>
    <x v="4"/>
    <d v="2018-09-21T00:00:00"/>
    <d v="1899-12-30T21:10:00"/>
    <s v="ILIS cause - &quot;animal/pelican found&quot;.  Animal contact/fire caused wire-down"/>
    <s v="     "/>
    <x v="0"/>
    <m/>
    <x v="1"/>
    <s v="N"/>
    <s v="179128"/>
    <s v="18-0082278"/>
    <m/>
    <m/>
    <m/>
    <m/>
    <s v="     "/>
    <x v="0"/>
    <x v="0"/>
    <m/>
    <x v="0"/>
    <m/>
    <s v="&lt;3 meters of linear travel"/>
    <m/>
    <s v="Contact - Animal - Bird"/>
    <x v="6"/>
    <s v="Contact - Bird"/>
    <s v="Contact from object"/>
    <s v="Contact - Animal"/>
    <m/>
    <s v="Contact - Animal"/>
    <s v="Conductor"/>
    <m/>
    <s v="Overhead"/>
    <m/>
    <m/>
    <m/>
    <s v="1102/2"/>
    <s v="     "/>
    <x v="0"/>
    <n v="175"/>
    <n v="38.998600000000003"/>
    <n v="-122.676"/>
    <m/>
    <s v="REDBUD-1102"/>
    <m/>
    <m/>
    <s v="Hardwood Woodland"/>
    <m/>
    <m/>
    <m/>
    <m/>
    <m/>
    <m/>
    <m/>
    <s v="N"/>
    <s v="N"/>
    <m/>
    <m/>
    <s v="     "/>
    <m/>
    <m/>
    <m/>
    <m/>
    <m/>
    <m/>
    <m/>
    <m/>
    <m/>
    <m/>
    <m/>
    <m/>
    <m/>
    <m/>
    <m/>
    <m/>
    <m/>
    <m/>
    <m/>
  </r>
  <r>
    <x v="2099"/>
    <s v="     "/>
    <d v="2018-09-21T00:00:00"/>
    <d v="1899-12-30T00:00:00"/>
    <s v="38"/>
    <x v="2"/>
    <s v="9"/>
    <x v="4"/>
    <d v="2018-09-21T00:00:00"/>
    <d v="1899-12-30T23:02:00"/>
    <s v="Wire-down was cause of fire, per OIS and ILIS records.  Unclear what caused wire-down in the first place"/>
    <s v="     "/>
    <x v="0"/>
    <m/>
    <x v="1"/>
    <s v="N"/>
    <s v="179155"/>
    <s v="18-0082304"/>
    <m/>
    <m/>
    <m/>
    <m/>
    <s v="     "/>
    <x v="0"/>
    <x v="0"/>
    <m/>
    <x v="0"/>
    <m/>
    <s v="&lt;0.25"/>
    <m/>
    <s v="Equipment - PG&amp;E"/>
    <x v="4"/>
    <s v="Equipment - PG&amp;E"/>
    <s v="All types of equipment / facility failure"/>
    <s v="Conductor"/>
    <s v="Conductor"/>
    <m/>
    <m/>
    <m/>
    <s v="Overhead"/>
    <m/>
    <s v="Conductor - Primary"/>
    <m/>
    <s v="WIRE DOWN 2P E/OF 96903"/>
    <s v="     "/>
    <x v="0"/>
    <n v="154"/>
    <n v="38.642000000000003"/>
    <n v="-122.753"/>
    <m/>
    <s v="CALISTOGA-1101"/>
    <m/>
    <m/>
    <s v="Hardwood Forest"/>
    <m/>
    <m/>
    <m/>
    <m/>
    <m/>
    <m/>
    <m/>
    <s v="N"/>
    <s v="N"/>
    <m/>
    <m/>
    <s v="     "/>
    <m/>
    <m/>
    <m/>
    <m/>
    <m/>
    <m/>
    <m/>
    <m/>
    <m/>
    <m/>
    <m/>
    <m/>
    <m/>
    <m/>
    <m/>
    <m/>
    <m/>
    <m/>
    <m/>
  </r>
  <r>
    <x v="2100"/>
    <s v="     "/>
    <d v="2018-09-22T00:00:00"/>
    <d v="1899-12-30T00:00:00"/>
    <s v="38"/>
    <x v="2"/>
    <s v="9"/>
    <x v="4"/>
    <m/>
    <m/>
    <s v="Animal contact likely caused fire; T-men remarks - &quot;veg fire. fnd service down along with 2 dead crows at the base of the service pole&quot;"/>
    <s v="     "/>
    <x v="0"/>
    <m/>
    <x v="1"/>
    <s v="N"/>
    <s v="179507"/>
    <m/>
    <m/>
    <m/>
    <m/>
    <m/>
    <s v="     "/>
    <x v="0"/>
    <x v="0"/>
    <m/>
    <x v="0"/>
    <m/>
    <s v="&lt;0.25"/>
    <m/>
    <s v="Contact - Animal - Bird"/>
    <x v="6"/>
    <s v="Contact - Bird"/>
    <s v="Contact from object"/>
    <s v="Contact - Animal"/>
    <m/>
    <s v="Contact - Animal"/>
    <s v="Service Drop"/>
    <m/>
    <m/>
    <m/>
    <m/>
    <m/>
    <m/>
    <s v="     "/>
    <x v="0"/>
    <m/>
    <n v="37.012700000000002"/>
    <n v="-120.846"/>
    <m/>
    <s v="ORTIGA-1106"/>
    <m/>
    <m/>
    <s v="Agriculture"/>
    <m/>
    <m/>
    <m/>
    <m/>
    <m/>
    <m/>
    <m/>
    <s v="N"/>
    <s v="N"/>
    <m/>
    <m/>
    <s v="     "/>
    <m/>
    <m/>
    <m/>
    <m/>
    <m/>
    <m/>
    <m/>
    <m/>
    <m/>
    <m/>
    <m/>
    <m/>
    <m/>
    <m/>
    <m/>
    <m/>
    <m/>
    <m/>
    <m/>
  </r>
  <r>
    <x v="2101"/>
    <s v="     "/>
    <d v="2018-09-23T00:00:00"/>
    <d v="1899-12-30T00:00:00"/>
    <s v="39"/>
    <x v="2"/>
    <s v="9"/>
    <x v="4"/>
    <d v="2018-09-23T00:00:00"/>
    <d v="1899-12-30T03:18:00"/>
    <s v="Wire-down likely was fire cause.  T-men remarks &quot;logged ec tag for crew, found wire down, which broke midspan due to broken strands, or weak spot, and was not able to energize to bells because fire crew was in area fighting active fire in area&quot;"/>
    <s v="     "/>
    <x v="0"/>
    <m/>
    <x v="1"/>
    <s v="N"/>
    <s v="179660"/>
    <m/>
    <m/>
    <m/>
    <m/>
    <m/>
    <s v="     "/>
    <x v="0"/>
    <x v="0"/>
    <m/>
    <x v="0"/>
    <m/>
    <s v="0.26-9.99"/>
    <m/>
    <s v="Equipment - PG&amp;E"/>
    <x v="4"/>
    <s v="Equipment - PG&amp;E"/>
    <s v="All types of equipment / facility failure"/>
    <s v="Conductor"/>
    <s v="Conductor"/>
    <m/>
    <m/>
    <m/>
    <m/>
    <m/>
    <s v="Conductor - Primary"/>
    <m/>
    <m/>
    <s v="     "/>
    <x v="0"/>
    <m/>
    <n v="38.388599999999997"/>
    <n v="-121.63800000000001"/>
    <m/>
    <s v="DIXON-1103"/>
    <m/>
    <m/>
    <s v="Herbaceous"/>
    <m/>
    <m/>
    <m/>
    <m/>
    <m/>
    <m/>
    <m/>
    <s v="N"/>
    <s v="N"/>
    <m/>
    <m/>
    <s v="     "/>
    <m/>
    <m/>
    <m/>
    <m/>
    <m/>
    <m/>
    <m/>
    <m/>
    <m/>
    <m/>
    <m/>
    <m/>
    <m/>
    <m/>
    <m/>
    <m/>
    <m/>
    <m/>
    <m/>
  </r>
  <r>
    <x v="2102"/>
    <s v="     "/>
    <d v="2018-09-23T00:00:00"/>
    <d v="1899-12-30T00:00:00"/>
    <s v="39"/>
    <x v="2"/>
    <s v="9"/>
    <x v="4"/>
    <d v="2018-09-23T00:00:00"/>
    <d v="1899-12-30T15:57:00"/>
    <s v="Wire-down likely caused bigger fire, resulting in additional PG&amp;E equipment damage; T-men remarks: &quot;...WIRE DOWN OUTAGE CAUSED FIRE IN AREA…&quot;."/>
    <s v="     "/>
    <x v="0"/>
    <m/>
    <x v="1"/>
    <s v="N"/>
    <s v="179860"/>
    <s v="18-0082586"/>
    <m/>
    <m/>
    <m/>
    <m/>
    <s v="     "/>
    <x v="0"/>
    <x v="0"/>
    <m/>
    <x v="0"/>
    <m/>
    <s v="10-99"/>
    <m/>
    <s v="Equipment - PG&amp;E"/>
    <x v="4"/>
    <s v="Equipment - PG&amp;E"/>
    <s v="All types of equipment / facility failure"/>
    <s v="Conductor"/>
    <s v="Conductor"/>
    <m/>
    <m/>
    <m/>
    <s v="Overhead"/>
    <m/>
    <s v="Conductor - Primary"/>
    <m/>
    <s v="XR366"/>
    <s v="     "/>
    <x v="1"/>
    <n v="530"/>
    <n v="37.334899999999998"/>
    <n v="-121.768"/>
    <m/>
    <s v="SWIFT-2110"/>
    <m/>
    <m/>
    <s v="Herbaceous"/>
    <n v="54"/>
    <m/>
    <m/>
    <m/>
    <m/>
    <s v="QUIMBY"/>
    <m/>
    <s v="N"/>
    <s v="N"/>
    <m/>
    <m/>
    <s v="     "/>
    <m/>
    <m/>
    <m/>
    <m/>
    <m/>
    <m/>
    <m/>
    <m/>
    <m/>
    <m/>
    <m/>
    <m/>
    <m/>
    <m/>
    <m/>
    <m/>
    <m/>
    <m/>
    <m/>
  </r>
  <r>
    <x v="2103"/>
    <s v="     "/>
    <d v="2018-09-24T00:00:00"/>
    <d v="1899-12-30T00:00:00"/>
    <s v="39"/>
    <x v="2"/>
    <s v="9"/>
    <x v="4"/>
    <d v="2018-09-24T00:00:00"/>
    <d v="1899-12-30T12:07:00"/>
    <s v="Squirrel made contact with transformer - causing wire-down and other equipment damage."/>
    <s v="     "/>
    <x v="0"/>
    <m/>
    <x v="1"/>
    <s v="N"/>
    <s v="180398"/>
    <s v="18-0082813"/>
    <m/>
    <m/>
    <m/>
    <m/>
    <s v="     "/>
    <x v="0"/>
    <x v="0"/>
    <m/>
    <x v="0"/>
    <m/>
    <s v="&lt;0.25"/>
    <m/>
    <s v="Contact - Animal - Other"/>
    <x v="6"/>
    <s v="Contact - Animal"/>
    <s v="Contact from object"/>
    <s v="Contact - Animal"/>
    <m/>
    <s v="Contact - Animal"/>
    <s v="Transformer"/>
    <m/>
    <s v="Overhead"/>
    <m/>
    <m/>
    <m/>
    <s v="1108/2"/>
    <s v="     "/>
    <x v="0"/>
    <m/>
    <n v="37.595300000000002"/>
    <n v="-122.018"/>
    <m/>
    <s v="JARVIS-1108"/>
    <m/>
    <m/>
    <s v="Urban"/>
    <m/>
    <m/>
    <m/>
    <m/>
    <m/>
    <m/>
    <m/>
    <s v="N"/>
    <s v="N"/>
    <m/>
    <m/>
    <s v="     "/>
    <m/>
    <m/>
    <m/>
    <m/>
    <m/>
    <m/>
    <m/>
    <m/>
    <m/>
    <m/>
    <m/>
    <m/>
    <m/>
    <m/>
    <m/>
    <m/>
    <m/>
    <m/>
    <m/>
  </r>
  <r>
    <x v="2104"/>
    <s v="     "/>
    <d v="2018-09-24T00:00:00"/>
    <d v="1899-12-30T00:35:00"/>
    <s v="39"/>
    <x v="2"/>
    <s v="9"/>
    <x v="4"/>
    <m/>
    <m/>
    <s v="On September 24, 2018 at approximately 0035 hours, PG&amp;E received a SCADA alarm indicating a sustained event on the DeSabla-_x000d__x000a_Centerville 60kV Transmission Line, in between the DeSabla Power House and Oro Fino Substation. This resulted in an outage to approximately 4,500 customers when the Oro Fino 60 kV Transmission Line deenergized, de-energizing the Oro Fino 1101 and 1102 Distribution Circuits. A PG&amp;E Troubleman arrived at Power House Road between Transmission Poles 0/10 and 0/11 at approximately_x000d__x000a_0140 hours and observed less than an acre of fire._x000d__x000a__x000d__x000a_CAL FIRE alerted the PG&amp;E Troubleman of another fire south of his current location. The Troubleman then traveled towards the DeSabla Power House where he observed a deceased bear at the base of PG&amp;E’s Transmission pole 3/42B on the same DeSabla-Centerville Transmission Line at approximately 0330 hours. The pole sustained no damages aside from minor scratch marks at the base. With CAL FIRE’s approval, PG&amp;E began restoration activities on the Paradise 1105 and Oro Fino 1101 Circuits, energizing_x000d__x000a_approximately 1,600 customers by 0600 hours. Restoration temporarily paused at the direction of CAL FIRE to support their fire suppression efforts. Once the scene was fully released by CAL FIRE, the Troublemen proceeded to work with the Control Center to restore approximately 1,800 customers on the Oro Fino 1101 and 1102 Circuits by approximately 1100 hours. By approximately 1300 hours, the DeSabla-Centerville 60kV Transmission line and Oro Fino Substation were restored, energizing the remaining 1,100 customers by approximately 1415 hours. _x000d__x000a__x000d__x000a_The incident resulted in no damage to PG&amp;E facilities. At this time, the two fires appear unrelated._x000d__x000a__x000d__x000a_This information is preliminary, and PG&amp;E is cooperating fully with CAL FIRE._x000d__x000a__x000d__x000a_Attached with this report are the following patrol and inspection records:_x000d__x000a__x000d__x000a_   2015 DeSabla-Centerville Air Patrol Records (Attachment 1)_x000d__x000a_   2016 DeSabla-Centerville Detailed  Inspection Records (Attachment 2)_x000d__x000a_   2017 DeSabla-Centerville Air Patrol Records (Attachment 3)_x000d__x000a_   2018 DeSabla-Centerville Detailed Inspection Records (Attachment 4)_x000d__x000a_   Incident Photo (Attachment 5)_x000d__x000a_   Outage Report (Attachment 6)_x000d__x000a__x000d__x000a_PG&amp;E reported this incident to the CPUC under the Media criterion."/>
    <s v="     "/>
    <x v="2"/>
    <d v="2021-04-02T00:00:00"/>
    <x v="0"/>
    <m/>
    <m/>
    <m/>
    <m/>
    <m/>
    <m/>
    <s v="EI180924A"/>
    <s v="     "/>
    <x v="0"/>
    <x v="0"/>
    <s v="Vegetation"/>
    <x v="2"/>
    <m/>
    <s v="&lt;0.25"/>
    <m/>
    <s v="Contact - Animal - Other"/>
    <x v="6"/>
    <s v="Contact - Animal"/>
    <s v="Contact - Animal"/>
    <m/>
    <m/>
    <s v="Contact - Animal"/>
    <s v="Conductor - All"/>
    <s v="No"/>
    <s v="Overhead"/>
    <m/>
    <s v="Conductor - All"/>
    <m/>
    <s v="SAP Equip Rec #:  42578837"/>
    <s v="     "/>
    <x v="2"/>
    <n v="280"/>
    <n v="39.815235999999999"/>
    <n v="-121.643801"/>
    <s v="Butte"/>
    <s v="DESABLA-CENTERVILLE-60"/>
    <n v="12000"/>
    <m/>
    <s v="Hardwood Woodland"/>
    <m/>
    <m/>
    <m/>
    <m/>
    <m/>
    <m/>
    <m/>
    <s v="N"/>
    <s v="N"/>
    <m/>
    <m/>
    <s v="     "/>
    <m/>
    <m/>
    <m/>
    <m/>
    <m/>
    <m/>
    <m/>
    <m/>
    <m/>
    <m/>
    <m/>
    <m/>
    <m/>
    <m/>
    <m/>
    <m/>
    <m/>
    <m/>
    <m/>
  </r>
  <r>
    <x v="2105"/>
    <s v="     "/>
    <d v="2018-09-24T00:00:00"/>
    <d v="1899-12-30T00:00:00"/>
    <s v="39"/>
    <x v="2"/>
    <s v="9"/>
    <x v="4"/>
    <m/>
    <m/>
    <s v="bear contact. Nimshew fire."/>
    <s v="     "/>
    <x v="4"/>
    <m/>
    <x v="1"/>
    <s v="N"/>
    <m/>
    <m/>
    <s v="INT-11388"/>
    <m/>
    <m/>
    <m/>
    <s v="     "/>
    <x v="0"/>
    <x v="0"/>
    <m/>
    <x v="2"/>
    <m/>
    <s v="Unknown"/>
    <m/>
    <s v="Contact - Animal - Other"/>
    <x v="6"/>
    <s v="Contact - Animal"/>
    <s v="Contact from object"/>
    <s v="Contact - Animal"/>
    <m/>
    <s v="Contact - Animal"/>
    <s v="Conductor"/>
    <m/>
    <m/>
    <m/>
    <m/>
    <m/>
    <m/>
    <s v="     "/>
    <x v="2"/>
    <n v="280"/>
    <n v="39.815199999999997"/>
    <n v="-121.64400000000001"/>
    <m/>
    <m/>
    <m/>
    <m/>
    <s v="Hardwood Woodland"/>
    <m/>
    <m/>
    <m/>
    <m/>
    <m/>
    <m/>
    <m/>
    <s v="N"/>
    <s v="Y"/>
    <s v="201809240600"/>
    <s v="201809260000"/>
    <s v="     "/>
    <m/>
    <m/>
    <m/>
    <m/>
    <m/>
    <m/>
    <m/>
    <m/>
    <m/>
    <m/>
    <m/>
    <m/>
    <m/>
    <m/>
    <m/>
    <m/>
    <m/>
    <m/>
    <m/>
  </r>
  <r>
    <x v="2106"/>
    <s v="     "/>
    <d v="2018-09-24T00:00:00"/>
    <d v="1899-12-30T00:00:00"/>
    <s v="39"/>
    <x v="2"/>
    <s v="9"/>
    <x v="4"/>
    <d v="2018-09-24T00:00:00"/>
    <d v="1899-12-30T17:06:00"/>
    <s v="ILIS cause = vegetation; tree grew into line.  &quot;TMAN PATTERSON RPTS PALM TREE ON FIRE @ 1106 S DANIELS WAY, NEED TO DE-ENERGIZE PRIMARY TO TRY TO CUT TREE AWAY FROM LINES&quot;"/>
    <s v="     "/>
    <x v="0"/>
    <m/>
    <x v="1"/>
    <s v="N"/>
    <s v="180604"/>
    <s v="18-0082985"/>
    <m/>
    <m/>
    <m/>
    <m/>
    <s v="     "/>
    <x v="0"/>
    <x v="0"/>
    <m/>
    <x v="0"/>
    <m/>
    <s v="Structure-only"/>
    <m/>
    <s v="Vegetation"/>
    <x v="0"/>
    <s v="Vegetation"/>
    <s v="Contact from object"/>
    <s v="Vegetation"/>
    <m/>
    <s v="Contact - Vegetation"/>
    <s v="Conductor"/>
    <m/>
    <s v="Overhead"/>
    <m/>
    <m/>
    <m/>
    <s v="1108/2"/>
    <s v="     "/>
    <x v="2"/>
    <m/>
    <n v="37.322200000000002"/>
    <n v="-121.95"/>
    <m/>
    <s v="EL-PATIO-1108"/>
    <m/>
    <m/>
    <s v="Urban"/>
    <m/>
    <m/>
    <m/>
    <m/>
    <m/>
    <m/>
    <m/>
    <s v="N"/>
    <s v="N"/>
    <m/>
    <m/>
    <s v="     "/>
    <m/>
    <m/>
    <s v="Sep 25 2018 12:00AM"/>
    <m/>
    <s v="W121.940891 N37.306707. Weather: Clear. Crossarm. Bare wire. Tree grew into wire. Unable to access yard or neighbors yards. Unable to confirm if address and tree is outage location. Date Palm looks like it has been recently trimmed and is clear of lines and transformer. Many Redwood trees in vicinity. No obvious broken branches or hazards seen."/>
    <s v="PALD"/>
    <m/>
    <m/>
    <m/>
    <m/>
    <m/>
    <m/>
    <m/>
    <m/>
    <m/>
    <m/>
    <m/>
    <m/>
    <s v="0"/>
  </r>
  <r>
    <x v="2107"/>
    <s v="     "/>
    <d v="2018-09-27T00:00:00"/>
    <d v="1899-12-30T00:00:00"/>
    <s v="39"/>
    <x v="2"/>
    <s v="9"/>
    <x v="4"/>
    <d v="2018-09-27T00:00:00"/>
    <d v="1899-12-30T17:19:00"/>
    <s v="Car pole caused fire"/>
    <s v="     "/>
    <x v="0"/>
    <m/>
    <x v="1"/>
    <s v="N"/>
    <s v="182918"/>
    <s v="18-0084318"/>
    <m/>
    <m/>
    <m/>
    <m/>
    <s v="     "/>
    <x v="0"/>
    <x v="0"/>
    <m/>
    <x v="0"/>
    <m/>
    <s v="0.26-9.99"/>
    <m/>
    <s v="Contact - 3rd Party"/>
    <x v="8"/>
    <s v="Contact - 3rd Party"/>
    <s v="Contact from object"/>
    <s v="Contact - Vehicle"/>
    <m/>
    <s v="Contact - Vehicle"/>
    <s v="Pole"/>
    <m/>
    <s v="Overhead"/>
    <m/>
    <m/>
    <m/>
    <s v="1102/2"/>
    <s v="     "/>
    <x v="2"/>
    <m/>
    <n v="36.549799999999998"/>
    <n v="-120.389"/>
    <m/>
    <s v="GIFFEN-1102"/>
    <m/>
    <m/>
    <s v="Agriculture"/>
    <m/>
    <m/>
    <m/>
    <m/>
    <m/>
    <m/>
    <m/>
    <s v="N"/>
    <s v="N"/>
    <m/>
    <m/>
    <s v="     "/>
    <m/>
    <m/>
    <m/>
    <m/>
    <m/>
    <m/>
    <m/>
    <m/>
    <m/>
    <m/>
    <m/>
    <m/>
    <m/>
    <m/>
    <m/>
    <m/>
    <m/>
    <m/>
    <m/>
  </r>
  <r>
    <x v="2108"/>
    <s v="     "/>
    <d v="2018-09-27T00:00:00"/>
    <d v="1899-12-30T12:45:00"/>
    <s v="39"/>
    <x v="2"/>
    <s v="9"/>
    <x v="4"/>
    <m/>
    <m/>
    <s v="On September 27, 2018, at approximately 1245 hours, PG&amp;E received a SCADA alarm indicating an outage on the Fulton-Calistoga 60 kV Transmission Line, impacting the Calistoga and Middletown Substations and resulting in approximately 8,300 customers out of power. At approximately 1245 hours, the rotor of a PG&amp;E contract helicopter piloted by a contract pilot impacted the Fulton-Calistoga 60 kV Transmission Line, causing all three phases of the transmission conductor to sever at 3106 Palisades Road, Calistoga (the “incident span”). This incident occurred while the helicopter was inspecting the adjacent Calistoga 1101 12 kV Distribution Circuit as part of an Accelerated Wildfire Risk Reduction (AWRR) patrol of Tier 3 fire areas. The pilot then landed the helicopter safely in a nearby field where the crew called 911, PG&amp;E, the helicopter contractor company, Federal Aviation Administration (FAA) and the National Transportation Safety Board (NTSB). The crew did not report any injuries and after a thorough inspection of the helicopter by the contractor’s maintenance team, no damage to the helicopter was observed. The crew then flew the helicopter back to base. _x000d__x000a__x000d__x000a_The three phases of transmission conductor are supported by three poles to both the north (the “northern poles”) and the south (the “southern poles”) of the incident location. When the conductors were severed, the conductors attached to the northern poles landed atop the Calistoga 1101 Distribution Circuit, while the conductors attached to the southern poles fell on the ground and vegetation. There were two small fires in the vicinity of the severed transmission lines, one alongside a dried creek wash and the other on the hillside near the southern poles. CAL FIRE was on scene and put out the fires. _x000d__x000a__x000d__x000a_PG&amp;E dispatched Distribution and Transmission Troublemen to the scene. The Distribution Troubleman isolated the impacted section of the Calistoga 1101 12 kV Distribution Circuit and refused three blown fuses at Fuse 270979 at 1440 hours on a dead line. PG&amp;E performed Distribution and Transmission switching to restore all but five of the impacted customers by approximately 1850 hours. The remaining five customers were restored at approximately 0215 on September 28, 2018. Three short spans of 4/0 Aluminum conductor and three bump sleeves were used to repair the damaged transmission lines, which was completed at approximately 0840 hours. The Fulton-Calistoga 60 kV Transmission Line was tested and returned to normal service at approximately 0940 hours on September 28, 2018._x000d__x000a__x000d__x000a_PG&amp;E collected small pieces of the 4/0 Aluminum conductor as evidence._x000d__x000a_ _x000d__x000a_This information is preliminary, and PG&amp;E is fully cooperating with CAL FIRE. _x000d__x000a__x000d__x000a_PG&amp;E reported this incident to the CPUC under the Airstrike criterion._x000d__x000a__x000d__x000a_Attached with this report are the following patrol and inspection records: _x000d__x000a__x000d__x000a_     •  _x0009_Transmission Interruption Details – 11394 (Attachment 1)_x000d__x000a_     • _x0009_Transmission Work Card T18-014848 (Attachment 2)_x000d__x000a_     •  _x0009_Distribution ILIS Report 18-0084182 (Attachment 3)_x000d__x000a_     •  _x0009_Distribution ILIS Report 18-0084184 (Attachment 4)_x000d__x000a_     •  _x0009_Transmission 2014 Air Patrol (Attachment 5)_x000d__x000a_     •  _x0009_Transmission 2016 Air Patrol (Attachment 6)_x000d__x000a_     •  _x0009_Transmission 2015 Detail Inspection (Attachment 7)_x000d__x000a_     •  _x0009_Transmission 2017 Detailed Inspection (Attachment 8)   _x000d__x000a_     •  _x0009_Transmission LC Notification 115008501 (Attachment 9)_x000d__x000a_     •  _x0009_Distribution 2014 GO165 Inspection (Attachment 10)_x000d__x000a_     •  _x0009_Distribution 2016 GO 165 Patrol (Attachment 11)_x000d__x000a_    •  _x0009_Post-Incident Photos (Attachment 12)"/>
    <s v="     "/>
    <x v="2"/>
    <d v="2021-04-02T00:00:00"/>
    <x v="0"/>
    <m/>
    <s v="182736"/>
    <s v="18-0084184"/>
    <m/>
    <s v="T004421158"/>
    <m/>
    <s v="EI180927A"/>
    <s v="     "/>
    <x v="0"/>
    <x v="0"/>
    <s v="Vegetation"/>
    <x v="2"/>
    <m/>
    <s v="0.26-9.99"/>
    <m/>
    <s v="Equipment - PG&amp;E"/>
    <x v="9"/>
    <s v="Equipment - PG&amp;E"/>
    <s v="All types of equipment / facility failure"/>
    <m/>
    <s v="Conductor"/>
    <m/>
    <m/>
    <s v="Yes"/>
    <s v="Overhead"/>
    <m/>
    <s v="Conductor"/>
    <m/>
    <s v="042711101"/>
    <s v="     "/>
    <x v="1"/>
    <n v="180"/>
    <n v="38.592500000000001"/>
    <n v="-122.578569"/>
    <s v="Napa"/>
    <s v="FULTON-CALISTOGA-60"/>
    <n v="12000"/>
    <m/>
    <s v="Hardwood Woodland"/>
    <m/>
    <m/>
    <m/>
    <m/>
    <m/>
    <m/>
    <m/>
    <s v="N"/>
    <s v="N"/>
    <m/>
    <m/>
    <s v="     "/>
    <m/>
    <m/>
    <m/>
    <m/>
    <m/>
    <m/>
    <m/>
    <m/>
    <m/>
    <m/>
    <m/>
    <m/>
    <m/>
    <m/>
    <m/>
    <m/>
    <m/>
    <m/>
    <m/>
  </r>
  <r>
    <x v="2109"/>
    <s v="     "/>
    <d v="2018-09-27T00:00:00"/>
    <d v="1899-12-30T00:00:00"/>
    <s v="39"/>
    <x v="2"/>
    <s v="9"/>
    <x v="4"/>
    <m/>
    <m/>
    <s v="PG&amp;E-hired vegetation patrol helicopter contacted all 3 phases between towers :0/8 &amp; :1/0, no injuries but all 3 conductors down. Palisades Fire."/>
    <s v="     "/>
    <x v="4"/>
    <m/>
    <x v="1"/>
    <s v="N"/>
    <m/>
    <m/>
    <s v="INT-11394"/>
    <m/>
    <m/>
    <m/>
    <s v="     "/>
    <x v="0"/>
    <x v="0"/>
    <m/>
    <x v="2"/>
    <m/>
    <s v="Unknown"/>
    <m/>
    <s v="Contact - 3rd Party"/>
    <x v="3"/>
    <s v="Contact - 3rd Party"/>
    <s v="Contact from object"/>
    <s v="Contact - 3rd Party"/>
    <m/>
    <s v="Contact - 3rd Party"/>
    <s v="Conductor"/>
    <m/>
    <m/>
    <m/>
    <m/>
    <m/>
    <m/>
    <s v="     "/>
    <x v="2"/>
    <n v="180"/>
    <n v="38.514800000000001"/>
    <n v="-122.446"/>
    <m/>
    <m/>
    <m/>
    <m/>
    <s v="Hardwood Woodland"/>
    <m/>
    <m/>
    <m/>
    <m/>
    <m/>
    <m/>
    <m/>
    <s v="N"/>
    <s v="N"/>
    <m/>
    <m/>
    <s v="     "/>
    <m/>
    <m/>
    <m/>
    <m/>
    <m/>
    <m/>
    <m/>
    <m/>
    <m/>
    <m/>
    <m/>
    <m/>
    <m/>
    <m/>
    <m/>
    <m/>
    <m/>
    <m/>
    <m/>
  </r>
  <r>
    <x v="2110"/>
    <s v="     "/>
    <d v="2018-09-27T00:00:00"/>
    <d v="1899-12-30T00:00:00"/>
    <s v="39"/>
    <x v="2"/>
    <s v="9"/>
    <x v="4"/>
    <m/>
    <m/>
    <s v="guano/ bird droppings"/>
    <s v="     "/>
    <x v="4"/>
    <m/>
    <x v="1"/>
    <s v="N"/>
    <m/>
    <m/>
    <s v="INT-11393"/>
    <m/>
    <m/>
    <m/>
    <s v="     "/>
    <x v="0"/>
    <x v="0"/>
    <m/>
    <x v="2"/>
    <m/>
    <s v="Unknown"/>
    <m/>
    <s v="Contact - Animal - Other"/>
    <x v="6"/>
    <s v="Contact - Animal"/>
    <s v="Contact from object"/>
    <s v="Contact - Animal"/>
    <m/>
    <s v="Contact - Animal"/>
    <s v="Insulator"/>
    <m/>
    <m/>
    <m/>
    <m/>
    <m/>
    <m/>
    <s v="     "/>
    <x v="0"/>
    <n v="400"/>
    <n v="37.5473"/>
    <n v="-120.32599999999999"/>
    <m/>
    <m/>
    <m/>
    <m/>
    <s v="Herbaceous"/>
    <m/>
    <m/>
    <m/>
    <m/>
    <m/>
    <m/>
    <m/>
    <s v="N"/>
    <s v="N"/>
    <m/>
    <m/>
    <s v="     "/>
    <m/>
    <m/>
    <m/>
    <m/>
    <m/>
    <m/>
    <m/>
    <m/>
    <m/>
    <m/>
    <m/>
    <m/>
    <m/>
    <m/>
    <m/>
    <m/>
    <m/>
    <m/>
    <m/>
  </r>
  <r>
    <x v="2111"/>
    <s v="     "/>
    <d v="2018-09-28T00:00:00"/>
    <d v="1899-12-30T00:00:00"/>
    <s v="39"/>
    <x v="2"/>
    <s v="9"/>
    <x v="4"/>
    <d v="2018-09-28T00:00:00"/>
    <d v="1899-12-30T04:31:00"/>
    <s v="Tree branch fell on line and caused wire-down"/>
    <s v="     "/>
    <x v="0"/>
    <m/>
    <x v="1"/>
    <s v="N"/>
    <s v="183097"/>
    <s v="18-0084364"/>
    <m/>
    <m/>
    <m/>
    <m/>
    <s v="     "/>
    <x v="0"/>
    <x v="0"/>
    <m/>
    <x v="0"/>
    <m/>
    <s v="&lt;3 meters of linear travel"/>
    <m/>
    <s v="Vegetation"/>
    <x v="0"/>
    <s v="Vegetation"/>
    <s v="Contact from object"/>
    <s v="Vegetation"/>
    <m/>
    <s v="Contact - Vegetation"/>
    <s v="Conductor"/>
    <m/>
    <s v="Overhead"/>
    <m/>
    <m/>
    <m/>
    <s v="17531"/>
    <s v="     "/>
    <x v="0"/>
    <m/>
    <n v="35.237000000000002"/>
    <n v="-119.08799999999999"/>
    <m/>
    <s v="OLD-RIVER-1104"/>
    <m/>
    <m/>
    <s v="Agriculture"/>
    <m/>
    <m/>
    <m/>
    <m/>
    <m/>
    <m/>
    <m/>
    <s v="N"/>
    <s v="N"/>
    <m/>
    <m/>
    <s v="     "/>
    <m/>
    <m/>
    <s v="Oct  1 2018 12:00AM"/>
    <s v="TrunkFail"/>
    <s v="@7711 HOUGHTON RD, THERE IS A ROW OF EUCS ON THE EAST SIDE OF LINE AND EAST SIDE OF PROPERTY. THERE IS EVIDENCE THAT MATCHES T-MAN REPORT OF WIRE DOWN AT ADDRESS LISTED. NUMEROUS EUCS SHOWING PARTIAL FAILURES, DENSE TREES, AREA WAS ALREADY CLEANED UP WELL. THIS ADDRESS AND SSD WOULD BE A GOOD PS@R PROJECT TO MITIGATE FUTURE OUTAGE POTENTIAL."/>
    <s v="EUCA"/>
    <s v="55"/>
    <s v="28"/>
    <s v="20"/>
    <s v="Slight"/>
    <s v="Moderate"/>
    <s v="Y"/>
    <s v="1"/>
    <m/>
    <s v="Valley"/>
    <s v="D"/>
    <s v="CrossArm"/>
    <s v="BareWire"/>
    <s v="2"/>
  </r>
  <r>
    <x v="2112"/>
    <s v="     "/>
    <d v="2018-09-28T00:00:00"/>
    <d v="1899-12-30T00:00:00"/>
    <s v="39"/>
    <x v="2"/>
    <s v="9"/>
    <x v="4"/>
    <m/>
    <m/>
    <s v="VEHICLE CONTACT - CREW TO REPLACE TRANSMISSION POLE AND MAKE REPAIRS TO DISTRIBUTION AND TRANSMISSION WIRE DOWN."/>
    <s v="     "/>
    <x v="4"/>
    <m/>
    <x v="1"/>
    <s v="N"/>
    <m/>
    <m/>
    <s v="INT-11395"/>
    <m/>
    <m/>
    <m/>
    <s v="     "/>
    <x v="0"/>
    <x v="0"/>
    <m/>
    <x v="2"/>
    <m/>
    <s v="Unknown"/>
    <m/>
    <s v="Contact - 3rd Party"/>
    <x v="8"/>
    <s v="Contact - 3rd Party"/>
    <s v="Contact from object"/>
    <s v="Contact - Vehicle"/>
    <m/>
    <s v="Contact - Vehicle"/>
    <s v="Pole"/>
    <m/>
    <m/>
    <m/>
    <m/>
    <m/>
    <m/>
    <s v="     "/>
    <x v="0"/>
    <m/>
    <n v="37.056399999999996"/>
    <n v="-120.801"/>
    <m/>
    <m/>
    <m/>
    <m/>
    <s v="Agriculture"/>
    <m/>
    <m/>
    <m/>
    <m/>
    <m/>
    <m/>
    <m/>
    <s v="N"/>
    <s v="N"/>
    <m/>
    <m/>
    <s v="     "/>
    <m/>
    <m/>
    <m/>
    <m/>
    <m/>
    <m/>
    <m/>
    <m/>
    <m/>
    <m/>
    <m/>
    <m/>
    <m/>
    <m/>
    <m/>
    <m/>
    <m/>
    <m/>
    <m/>
  </r>
  <r>
    <x v="2113"/>
    <s v="     "/>
    <d v="2018-09-29T00:00:00"/>
    <d v="1899-12-30T00:00:00"/>
    <s v="39"/>
    <x v="2"/>
    <s v="9"/>
    <x v="4"/>
    <d v="2018-09-29T00:00:00"/>
    <d v="1899-12-30T13:11:00"/>
    <m/>
    <s v="     "/>
    <x v="4"/>
    <m/>
    <x v="1"/>
    <s v="N"/>
    <s v="184002"/>
    <s v="18-0084851"/>
    <m/>
    <m/>
    <m/>
    <m/>
    <s v="     "/>
    <x v="0"/>
    <x v="0"/>
    <m/>
    <x v="0"/>
    <m/>
    <s v="Unknown"/>
    <m/>
    <s v="Vegetation"/>
    <x v="0"/>
    <s v="Vegetation"/>
    <s v="Contact from object"/>
    <s v="Vegetation"/>
    <m/>
    <s v="Contact - Vegetation"/>
    <s v="Conductor"/>
    <m/>
    <s v="Overhead"/>
    <m/>
    <m/>
    <m/>
    <s v="6375"/>
    <s v="     "/>
    <x v="2"/>
    <m/>
    <n v="40.906100000000002"/>
    <n v="-124.063"/>
    <m/>
    <s v="JANES-CREEK-1104"/>
    <m/>
    <m/>
    <s v="Conifer Forest"/>
    <m/>
    <m/>
    <m/>
    <m/>
    <m/>
    <m/>
    <m/>
    <s v="N"/>
    <s v="N"/>
    <m/>
    <m/>
    <s v="     "/>
    <n v="40.906111000000003"/>
    <n v="-124.0625"/>
    <s v="Oct  2 2018 12:00AM"/>
    <s v="TrunkFail"/>
    <s v="A recently dead cascara failed at the trunk and fell through one phase."/>
    <s v="CASC"/>
    <s v="52"/>
    <s v="7"/>
    <s v="18"/>
    <s v="Slight"/>
    <s v="Moderate"/>
    <s v="Y"/>
    <s v="1"/>
    <m/>
    <s v="Hillside"/>
    <s v="B"/>
    <s v="CrossArm"/>
    <s v="BareWire"/>
    <s v="5"/>
  </r>
  <r>
    <x v="2114"/>
    <s v="     "/>
    <d v="2018-09-29T00:00:00"/>
    <d v="1899-12-30T00:00:00"/>
    <s v="39"/>
    <x v="2"/>
    <s v="9"/>
    <x v="4"/>
    <d v="2018-09-29T00:00:00"/>
    <d v="1899-12-30T16:16:00"/>
    <s v="tree contact"/>
    <s v="     "/>
    <x v="4"/>
    <m/>
    <x v="1"/>
    <s v="N"/>
    <s v="184114"/>
    <s v="18-0084877"/>
    <m/>
    <m/>
    <m/>
    <m/>
    <s v="     "/>
    <x v="0"/>
    <x v="0"/>
    <m/>
    <x v="0"/>
    <m/>
    <s v="Unknown"/>
    <m/>
    <s v="Contact - 3rd Party"/>
    <x v="3"/>
    <s v="Contact - 3rd Party"/>
    <s v="Contact from object"/>
    <s v="Contact - 3rd Party"/>
    <m/>
    <s v="Contact - 3rd Party"/>
    <s v="Conductor"/>
    <m/>
    <s v="Overhead"/>
    <m/>
    <m/>
    <m/>
    <s v="3269"/>
    <s v="     "/>
    <x v="0"/>
    <n v="113"/>
    <n v="41.021900000000002"/>
    <n v="-123.655"/>
    <m/>
    <s v="HOOPA-1101"/>
    <m/>
    <m/>
    <s v="Conifer Forest"/>
    <m/>
    <m/>
    <m/>
    <m/>
    <m/>
    <m/>
    <m/>
    <s v="N"/>
    <s v="N"/>
    <m/>
    <m/>
    <s v="     "/>
    <n v="41.021948000000002"/>
    <n v="-123.655"/>
    <s v="Oct  1 2018 12:00AM"/>
    <s v="3rdParty"/>
    <s v="A healthy douglas fir was cut by a 3rd party and the tree fell through the line, starting a small 40x22 fire."/>
    <s v="FIRD"/>
    <s v="75"/>
    <s v="15"/>
    <s v="17"/>
    <m/>
    <m/>
    <m/>
    <m/>
    <m/>
    <m/>
    <m/>
    <s v="CrossArm"/>
    <s v="BareWire"/>
    <s v="4"/>
  </r>
  <r>
    <x v="2115"/>
    <s v="     "/>
    <d v="2018-09-30T00:00:00"/>
    <d v="1899-12-30T00:00:00"/>
    <s v="40"/>
    <x v="2"/>
    <s v="9"/>
    <x v="4"/>
    <d v="2018-09-30T00:00:00"/>
    <d v="1899-12-30T14:40:00"/>
    <m/>
    <s v="     "/>
    <x v="4"/>
    <m/>
    <x v="1"/>
    <s v="N"/>
    <s v="184501"/>
    <s v="18-0084966"/>
    <m/>
    <m/>
    <m/>
    <m/>
    <s v="     "/>
    <x v="0"/>
    <x v="0"/>
    <m/>
    <x v="0"/>
    <m/>
    <s v="Unknown"/>
    <m/>
    <s v="Vegetation"/>
    <x v="0"/>
    <s v="Vegetation"/>
    <s v="Contact from object"/>
    <s v="Vegetation"/>
    <m/>
    <s v="Contact - Vegetation"/>
    <s v="Conductor"/>
    <m/>
    <s v="Overhead"/>
    <m/>
    <m/>
    <m/>
    <s v="1620"/>
    <s v="     "/>
    <x v="0"/>
    <m/>
    <n v="39.930100000000003"/>
    <n v="-122.249"/>
    <m/>
    <s v="CORNING-1101"/>
    <m/>
    <m/>
    <s v="Agriculture"/>
    <m/>
    <m/>
    <m/>
    <m/>
    <m/>
    <m/>
    <m/>
    <s v="N"/>
    <s v="N"/>
    <m/>
    <m/>
    <s v="     "/>
    <m/>
    <m/>
    <s v="Oct  1 2018 12:00AM"/>
    <s v="3rdParty"/>
    <s v="Customer unaware of pge policies in regards to utility pruning. Hired private tree crew to perform tree removal Used improperly rated ropes resulting in rope failure. Large overhanging section of tree fell onto 12kv."/>
    <s v="EUCA"/>
    <s v="80"/>
    <s v="24"/>
    <s v="20"/>
    <m/>
    <m/>
    <m/>
    <m/>
    <m/>
    <m/>
    <m/>
    <s v="CrossArm"/>
    <s v="BareWire"/>
    <s v="1"/>
  </r>
  <r>
    <x v="2116"/>
    <s v="     "/>
    <d v="2018-10-01T00:00:00"/>
    <d v="1899-12-30T15:14:35"/>
    <s v="40"/>
    <x v="3"/>
    <s v="10"/>
    <x v="4"/>
    <d v="2018-10-01T00:00:00"/>
    <d v="1899-12-30T15:10:00"/>
    <s v="&quot;TREE LAYING ON PRIMARY WIRE CAUSED FIRE&quot;"/>
    <s v="     "/>
    <x v="0"/>
    <m/>
    <x v="1"/>
    <s v="N"/>
    <s v="185138"/>
    <s v="18-0085308"/>
    <m/>
    <m/>
    <m/>
    <m/>
    <s v="     "/>
    <x v="0"/>
    <x v="0"/>
    <m/>
    <x v="0"/>
    <m/>
    <s v="&lt;3 meters of linear travel"/>
    <m/>
    <s v="Vegetation"/>
    <x v="0"/>
    <s v="Vegetation"/>
    <s v="Contact from object"/>
    <s v="Vegetation"/>
    <m/>
    <s v="Contact - Vegetation"/>
    <s v="Conductor"/>
    <m/>
    <s v="Overhead"/>
    <m/>
    <m/>
    <m/>
    <s v="44737"/>
    <s v="     "/>
    <x v="0"/>
    <m/>
    <n v="36.82"/>
    <n v="-121.687"/>
    <m/>
    <s v="DOLAN-ROAD-1101"/>
    <m/>
    <m/>
    <s v="Hardwood Woodland"/>
    <m/>
    <m/>
    <m/>
    <m/>
    <m/>
    <m/>
    <m/>
    <s v="N"/>
    <s v="N"/>
    <m/>
    <m/>
    <s v="     "/>
    <n v="36.819580000000002"/>
    <n v="-121.68615"/>
    <s v="Oct  2 2018 12:00AM"/>
    <s v="TrunkFail"/>
    <s v="Monterey cypress was found broken at 15 ft."/>
    <s v="CYPM"/>
    <s v="50"/>
    <s v="13"/>
    <s v="20"/>
    <s v="Slight"/>
    <s v="None"/>
    <s v="N"/>
    <s v="1"/>
    <m/>
    <s v="Ridge"/>
    <s v="A"/>
    <s v="CrossArm"/>
    <s v="BareWire"/>
    <s v="0"/>
  </r>
  <r>
    <x v="2117"/>
    <s v="     "/>
    <d v="2018-10-03T00:00:00"/>
    <d v="1899-12-30T16:20:04"/>
    <s v="40"/>
    <x v="3"/>
    <s v="10"/>
    <x v="4"/>
    <d v="2018-10-03T00:00:00"/>
    <d v="1899-12-30T16:16:00"/>
    <s v="Tree branch hit line either by Wind or Lightning"/>
    <s v="     "/>
    <x v="0"/>
    <m/>
    <x v="1"/>
    <s v="N"/>
    <s v="187410"/>
    <s v="18-0086333"/>
    <m/>
    <m/>
    <m/>
    <m/>
    <s v="     "/>
    <x v="0"/>
    <x v="0"/>
    <m/>
    <x v="0"/>
    <m/>
    <s v="Structure-PG&amp;E only"/>
    <m/>
    <s v="Vegetation"/>
    <x v="0"/>
    <s v="Vegetation"/>
    <s v="Contact from object"/>
    <s v="Vegetation"/>
    <m/>
    <s v="Contact - Vegetation"/>
    <s v="Conductor"/>
    <m/>
    <s v="Overhead"/>
    <m/>
    <m/>
    <m/>
    <s v="9449"/>
    <s v="     "/>
    <x v="0"/>
    <m/>
    <n v="38.930700000000002"/>
    <n v="-121.18300000000001"/>
    <m/>
    <s v="WISE-1102"/>
    <m/>
    <m/>
    <s v="Herbaceous"/>
    <m/>
    <m/>
    <m/>
    <m/>
    <m/>
    <m/>
    <m/>
    <s v="N"/>
    <s v="N"/>
    <m/>
    <m/>
    <s v="     "/>
    <n v="38.930357999999998"/>
    <n v="-121.18248699999999"/>
    <s v="Oct 10 2018 12:00AM"/>
    <s v="BranchFail"/>
    <s v="Large, green Cottonwood standing near bank of small creek &amp;located approx. 42ft SE of primaries had large spar located high up in canopy fail during windy afternoon.  Tree appeared to be green &amp; healthy with minor amounts of dieback located in canopy.  Failed spar fell into a primary line that serves a pump at  property.  Small fire (approx: 40’X50’) was ignited when spar fell into line.  It burned vegetation located in fall zone &amp; burned uphill to clearing where customer had small equipment."/>
    <s v="COTT"/>
    <s v="80"/>
    <s v="26"/>
    <s v="42"/>
    <s v="Slight"/>
    <s v="Slight"/>
    <s v="N"/>
    <s v="1"/>
    <m/>
    <s v="Creek"/>
    <s v="A"/>
    <s v="CrossArm"/>
    <s v="BareWire"/>
    <s v="0"/>
  </r>
  <r>
    <x v="2118"/>
    <s v="     "/>
    <d v="2018-10-06T00:00:00"/>
    <d v="1899-12-30T17:44:02"/>
    <s v="40"/>
    <x v="3"/>
    <s v="10"/>
    <x v="4"/>
    <d v="2018-10-06T00:00:00"/>
    <d v="1899-12-30T17:29:00"/>
    <s v="Metallic balloons made contact w/ primary - &quot;CAUSING BURNED OJ&quot;"/>
    <s v="     "/>
    <x v="0"/>
    <m/>
    <x v="1"/>
    <s v="N"/>
    <s v="189863"/>
    <s v="18-0087674"/>
    <m/>
    <m/>
    <m/>
    <m/>
    <s v="     "/>
    <x v="0"/>
    <x v="0"/>
    <m/>
    <x v="0"/>
    <m/>
    <s v="&lt;3 meters of linear travel"/>
    <m/>
    <s v="Contact - 3rd Party"/>
    <x v="12"/>
    <s v="Contact - 3rd Party"/>
    <s v="Contact from object"/>
    <s v="Contact - Balloon"/>
    <m/>
    <s v="Contact - Balloon"/>
    <s v="Jumper"/>
    <m/>
    <s v="Overhead"/>
    <m/>
    <m/>
    <m/>
    <s v="OJ E/OF 8943"/>
    <s v="     "/>
    <x v="0"/>
    <m/>
    <n v="37.325499999999998"/>
    <n v="-120.52800000000001"/>
    <m/>
    <s v="EL-CAPITAN-1104"/>
    <m/>
    <m/>
    <s v="Urban"/>
    <m/>
    <m/>
    <m/>
    <m/>
    <m/>
    <m/>
    <m/>
    <s v="N"/>
    <s v="N"/>
    <m/>
    <m/>
    <s v="     "/>
    <m/>
    <m/>
    <m/>
    <m/>
    <m/>
    <m/>
    <m/>
    <m/>
    <m/>
    <m/>
    <m/>
    <m/>
    <m/>
    <m/>
    <m/>
    <m/>
    <m/>
    <m/>
    <m/>
  </r>
  <r>
    <x v="2119"/>
    <s v="     "/>
    <d v="2018-10-06T00:00:00"/>
    <d v="1899-12-30T14:56:45"/>
    <s v="40"/>
    <x v="3"/>
    <s v="10"/>
    <x v="4"/>
    <m/>
    <m/>
    <s v="Mylar baloon into 12kV (OIS TR2026141)"/>
    <s v="     "/>
    <x v="0"/>
    <m/>
    <x v="1"/>
    <s v="N"/>
    <m/>
    <m/>
    <m/>
    <m/>
    <m/>
    <m/>
    <s v="     "/>
    <x v="0"/>
    <x v="0"/>
    <m/>
    <x v="0"/>
    <m/>
    <s v="0.26-9.99"/>
    <m/>
    <s v="Contact - 3rd Party"/>
    <x v="3"/>
    <s v="Contact - 3rd Party"/>
    <s v="Contact from object"/>
    <s v="Contact - 3rd Party"/>
    <m/>
    <s v="Contact - 3rd Party"/>
    <s v="Conductor"/>
    <m/>
    <m/>
    <m/>
    <m/>
    <m/>
    <m/>
    <s v="     "/>
    <x v="0"/>
    <m/>
    <n v="39.9285"/>
    <n v="-122.226"/>
    <m/>
    <m/>
    <m/>
    <m/>
    <s v="Herbaceous"/>
    <m/>
    <m/>
    <m/>
    <m/>
    <m/>
    <m/>
    <m/>
    <s v="N"/>
    <s v="N"/>
    <m/>
    <m/>
    <s v="     "/>
    <m/>
    <m/>
    <m/>
    <m/>
    <m/>
    <m/>
    <m/>
    <m/>
    <m/>
    <m/>
    <m/>
    <m/>
    <m/>
    <m/>
    <m/>
    <m/>
    <m/>
    <m/>
    <m/>
  </r>
  <r>
    <x v="2120"/>
    <s v="     "/>
    <d v="2018-10-07T00:00:00"/>
    <d v="1899-12-30T09:01:34"/>
    <s v="41"/>
    <x v="3"/>
    <s v="10"/>
    <x v="4"/>
    <d v="2018-10-07T00:00:00"/>
    <d v="1899-12-30T08:45:00"/>
    <s v="ILIS - &quot; TREE LIMB ACROSS LINE TOOK WIRE DOWN&quot;.  &quot;FIRE IS 4 SPOT FIRES 10'X10' AND THREE 3'X3' FIRES.&quot;"/>
    <s v="     "/>
    <x v="0"/>
    <m/>
    <x v="1"/>
    <s v="N"/>
    <s v="190058"/>
    <s v="18-0087893"/>
    <m/>
    <m/>
    <m/>
    <m/>
    <s v="     "/>
    <x v="0"/>
    <x v="0"/>
    <m/>
    <x v="0"/>
    <m/>
    <s v="&lt;3 meters of linear travel"/>
    <m/>
    <s v="Vegetation"/>
    <x v="0"/>
    <s v="Vegetation"/>
    <s v="Contact from object"/>
    <s v="Vegetation"/>
    <m/>
    <s v="Contact - Vegetation"/>
    <s v="Conductor"/>
    <m/>
    <s v="Overhead"/>
    <m/>
    <m/>
    <m/>
    <s v="WIRE DOWN 7 SPANS LD SD 5297"/>
    <s v="     "/>
    <x v="0"/>
    <m/>
    <n v="41.056899999999999"/>
    <n v="-124.102"/>
    <m/>
    <s v="TRINIDAD-1101"/>
    <m/>
    <m/>
    <s v="Conifer Forest"/>
    <m/>
    <m/>
    <m/>
    <m/>
    <m/>
    <m/>
    <m/>
    <s v="N"/>
    <s v="N"/>
    <m/>
    <m/>
    <s v="     "/>
    <n v="41.058877000000003"/>
    <n v="-124.10298899999999"/>
    <s v="Oct  8 2018 12:00AM"/>
    <s v="BranchFail"/>
    <s v="A green limb off of a green 2xstem douglas fir broke and fell through the lines, starting 4 small spot fires due to hot line down. Tree was on 1664 property and fires were on 1574 property. Long span where poles are on forested hilltops and line crosses over a small grassy valley."/>
    <s v="FIRD"/>
    <s v="120"/>
    <s v="80"/>
    <s v="8"/>
    <s v="None"/>
    <s v="None"/>
    <s v="N"/>
    <s v="1"/>
    <m/>
    <s v="Hillside"/>
    <s v="B"/>
    <s v="CrossArm"/>
    <s v="BareWire"/>
    <s v="17"/>
  </r>
  <r>
    <x v="2121"/>
    <s v="     "/>
    <d v="2018-10-07T00:00:00"/>
    <d v="1899-12-30T17:48:15"/>
    <s v="41"/>
    <x v="3"/>
    <s v="10"/>
    <x v="4"/>
    <m/>
    <m/>
    <s v="&quot;OPEN WIRE SECONDARY SLAPPED TOGETHER DUE TO PALM TREE XSTREET&quot;"/>
    <s v="     "/>
    <x v="0"/>
    <m/>
    <x v="1"/>
    <s v="N"/>
    <s v="190432"/>
    <m/>
    <m/>
    <m/>
    <m/>
    <m/>
    <s v="     "/>
    <x v="0"/>
    <x v="0"/>
    <m/>
    <x v="0"/>
    <m/>
    <s v="&lt;3 meters of linear travel"/>
    <m/>
    <s v="Vegetation"/>
    <x v="0"/>
    <s v="Vegetation"/>
    <s v="Contact from object"/>
    <s v="Vegetation"/>
    <m/>
    <s v="Contact - Vegetation"/>
    <s v="Conductor - Open Wire Secondary"/>
    <m/>
    <m/>
    <m/>
    <m/>
    <m/>
    <m/>
    <s v="     "/>
    <x v="0"/>
    <m/>
    <n v="37.682899999999997"/>
    <n v="-122.111"/>
    <m/>
    <s v="SAN-LEANDRO-U-1107"/>
    <m/>
    <m/>
    <s v="Urban"/>
    <m/>
    <m/>
    <m/>
    <m/>
    <m/>
    <m/>
    <m/>
    <s v="N"/>
    <s v="N"/>
    <m/>
    <m/>
    <s v="     "/>
    <m/>
    <m/>
    <m/>
    <m/>
    <m/>
    <m/>
    <m/>
    <m/>
    <m/>
    <m/>
    <m/>
    <m/>
    <m/>
    <m/>
    <m/>
    <m/>
    <m/>
    <m/>
    <m/>
  </r>
  <r>
    <x v="2122"/>
    <s v="     "/>
    <d v="2018-10-07T00:00:00"/>
    <d v="1899-12-30T03:05:29"/>
    <s v="41"/>
    <x v="3"/>
    <s v="10"/>
    <x v="4"/>
    <d v="2018-10-07T00:00:00"/>
    <d v="1899-12-30T01:44:00"/>
    <s v="Tree fell into line"/>
    <s v="     "/>
    <x v="0"/>
    <m/>
    <x v="1"/>
    <s v="N"/>
    <s v="189965"/>
    <s v="18-0087807"/>
    <m/>
    <m/>
    <m/>
    <m/>
    <s v="     "/>
    <x v="0"/>
    <x v="0"/>
    <m/>
    <x v="0"/>
    <m/>
    <s v="0.26-9.99"/>
    <m/>
    <s v="Vegetation"/>
    <x v="0"/>
    <s v="Vegetation"/>
    <s v="Contact from object"/>
    <s v="Vegetation"/>
    <m/>
    <s v="Contact - Vegetation"/>
    <s v="Conductor"/>
    <m/>
    <s v="Overhead"/>
    <m/>
    <m/>
    <m/>
    <s v="WIRE DOWN @ N/E OF CGC# 315557024990"/>
    <s v="     "/>
    <x v="2"/>
    <n v="518"/>
    <n v="37.177999999999997"/>
    <n v="-122.027"/>
    <m/>
    <s v="LOS-GATOS-1106"/>
    <m/>
    <m/>
    <s v="Hardwood Woodland"/>
    <m/>
    <m/>
    <m/>
    <m/>
    <m/>
    <m/>
    <m/>
    <s v="N"/>
    <s v="Y"/>
    <s v="201810070900"/>
    <s v="201810090000"/>
    <s v="     "/>
    <n v="37.177138999999997"/>
    <n v="-122.025164"/>
    <s v="Oct  8 2018 12:00AM"/>
    <s v="Unverified"/>
    <s v="2 phases, 1 splice each, lines down. Fire crews responded to a fire which was contained to just this span, total burn area about 100x100, no PGE or private facilities were damaged. It was difficult to identify the outage cause definitively due to the fire, suppression efforts, and steep slope which moved and disrupted the evidence. There were several felled and fallen trees in the area. 4 standing trees are now compromised by the fire and soil stability, requiring FPT work."/>
    <m/>
    <m/>
    <m/>
    <m/>
    <m/>
    <m/>
    <m/>
    <m/>
    <m/>
    <m/>
    <m/>
    <m/>
    <m/>
    <m/>
  </r>
  <r>
    <x v="2123"/>
    <s v="     "/>
    <d v="2018-10-07T00:00:00"/>
    <d v="1899-12-30T08:52:21"/>
    <s v="41"/>
    <x v="3"/>
    <s v="10"/>
    <x v="4"/>
    <d v="2018-10-07T00:00:00"/>
    <d v="1899-12-30T08:46:00"/>
    <s v="Veg fire and wire-down - unclear what the cause was or which started first"/>
    <s v="     "/>
    <x v="0"/>
    <m/>
    <x v="1"/>
    <s v="N"/>
    <s v="190060"/>
    <s v="18-0087853"/>
    <m/>
    <m/>
    <m/>
    <m/>
    <s v="     "/>
    <x v="0"/>
    <x v="0"/>
    <m/>
    <x v="0"/>
    <m/>
    <s v="&lt;0.25"/>
    <m/>
    <s v="Unknown - Pre-existing Fire or PG&amp;E Equipment"/>
    <x v="5"/>
    <s v="Unknown"/>
    <s v="Other"/>
    <s v="Unknown"/>
    <m/>
    <m/>
    <m/>
    <m/>
    <s v="Overhead"/>
    <m/>
    <m/>
    <m/>
    <s v="8782"/>
    <s v="     "/>
    <x v="0"/>
    <m/>
    <n v="38.415500000000002"/>
    <n v="-121.73099999999999"/>
    <m/>
    <s v="DIXON-1103"/>
    <m/>
    <m/>
    <s v="Agriculture"/>
    <m/>
    <m/>
    <m/>
    <m/>
    <m/>
    <m/>
    <m/>
    <s v="N"/>
    <s v="Y"/>
    <s v="201810070600"/>
    <s v="201810090000"/>
    <s v="     "/>
    <m/>
    <m/>
    <m/>
    <m/>
    <m/>
    <m/>
    <m/>
    <m/>
    <m/>
    <m/>
    <m/>
    <m/>
    <m/>
    <m/>
    <m/>
    <m/>
    <m/>
    <m/>
    <m/>
  </r>
  <r>
    <x v="2124"/>
    <s v="     "/>
    <d v="2018-10-08T00:00:00"/>
    <d v="1899-12-30T11:03:10"/>
    <s v="41"/>
    <x v="3"/>
    <s v="10"/>
    <x v="4"/>
    <m/>
    <m/>
    <s v="&quot;BIRD STRIKING PRIMARY CONDUCTORS&quot;, causing grass fire"/>
    <s v="     "/>
    <x v="0"/>
    <m/>
    <x v="1"/>
    <s v="N"/>
    <s v="190857"/>
    <m/>
    <m/>
    <m/>
    <m/>
    <m/>
    <s v="     "/>
    <x v="0"/>
    <x v="0"/>
    <m/>
    <x v="0"/>
    <m/>
    <s v="&lt;3 meters of linear travel"/>
    <m/>
    <s v="Contact - Animal - Bird"/>
    <x v="6"/>
    <s v="Contact - Bird"/>
    <s v="Contact from object"/>
    <s v="Contact - Animal"/>
    <m/>
    <s v="Contact - Animal"/>
    <s v="Conductor"/>
    <m/>
    <m/>
    <m/>
    <m/>
    <m/>
    <m/>
    <s v="     "/>
    <x v="1"/>
    <n v="180"/>
    <n v="38.261499999999998"/>
    <n v="-122.789"/>
    <m/>
    <s v="PETALUMA-C-1108"/>
    <m/>
    <m/>
    <s v="Herbaceous"/>
    <m/>
    <m/>
    <m/>
    <m/>
    <m/>
    <m/>
    <m/>
    <s v="N"/>
    <s v="N"/>
    <m/>
    <m/>
    <s v="     "/>
    <m/>
    <m/>
    <m/>
    <m/>
    <m/>
    <m/>
    <m/>
    <m/>
    <m/>
    <m/>
    <m/>
    <m/>
    <m/>
    <m/>
    <m/>
    <m/>
    <m/>
    <m/>
    <m/>
  </r>
  <r>
    <x v="2125"/>
    <s v="     "/>
    <d v="2018-10-10T00:00:00"/>
    <d v="1899-12-30T13:26:41"/>
    <s v="41"/>
    <x v="3"/>
    <s v="10"/>
    <x v="4"/>
    <d v="2018-10-10T00:00:00"/>
    <d v="1899-12-30T13:24:00"/>
    <s v="ILIS cause - &quot;3rd Party, Vehicle&quot;(big rig)  &quot;ELEC DISPATCH REPORTS GRASS FIRE AT SITE OF CAR POLE ACCIDENT- WIRES ARCING&quot;"/>
    <s v="     "/>
    <x v="0"/>
    <m/>
    <x v="1"/>
    <s v="N"/>
    <s v="192583"/>
    <s v="18-0089140"/>
    <m/>
    <m/>
    <m/>
    <m/>
    <s v="     "/>
    <x v="0"/>
    <x v="0"/>
    <m/>
    <x v="0"/>
    <m/>
    <s v="&lt;0.25"/>
    <m/>
    <s v="Contact - 3rd Party"/>
    <x v="8"/>
    <s v="Contact - 3rd Party"/>
    <s v="Contact from object"/>
    <s v="Contact - Vehicle"/>
    <m/>
    <s v="Contact - Vehicle"/>
    <s v="Pole"/>
    <m/>
    <s v="Overhead"/>
    <m/>
    <m/>
    <m/>
    <s v="WIRE DOWN 9 S/O C7573"/>
    <s v="     "/>
    <x v="0"/>
    <m/>
    <n v="38.535699999999999"/>
    <n v="-121.554"/>
    <m/>
    <s v="DEEPWATER-1107"/>
    <m/>
    <m/>
    <s v="Barren/Other"/>
    <m/>
    <m/>
    <m/>
    <m/>
    <m/>
    <m/>
    <m/>
    <s v="N"/>
    <s v="N"/>
    <m/>
    <m/>
    <s v="     "/>
    <m/>
    <m/>
    <m/>
    <m/>
    <m/>
    <m/>
    <m/>
    <m/>
    <m/>
    <m/>
    <m/>
    <m/>
    <m/>
    <m/>
    <m/>
    <m/>
    <m/>
    <m/>
    <m/>
  </r>
  <r>
    <x v="2126"/>
    <s v="     "/>
    <d v="2018-10-11T00:00:00"/>
    <d v="1899-12-30T22:39:54"/>
    <s v="41"/>
    <x v="3"/>
    <s v="10"/>
    <x v="4"/>
    <m/>
    <m/>
    <s v="SMALL FIRE BASE OF TX POLE 10' X 10'- CAUSE UNKNOWN - CK POWER OK"/>
    <s v="     "/>
    <x v="0"/>
    <m/>
    <x v="1"/>
    <s v="N"/>
    <s v="193589"/>
    <m/>
    <m/>
    <m/>
    <m/>
    <m/>
    <s v="     "/>
    <x v="0"/>
    <x v="0"/>
    <m/>
    <x v="0"/>
    <m/>
    <s v="&lt;3 meters of linear travel"/>
    <m/>
    <s v="Unknown - Info N/A"/>
    <x v="5"/>
    <s v="Unknown"/>
    <s v="Other"/>
    <s v="Unknown"/>
    <m/>
    <m/>
    <m/>
    <m/>
    <m/>
    <m/>
    <m/>
    <m/>
    <m/>
    <s v="     "/>
    <x v="0"/>
    <m/>
    <n v="36.989699999999999"/>
    <n v="-121.977"/>
    <m/>
    <s v="PAUL-SWEET-2109"/>
    <m/>
    <m/>
    <s v="Hardwood Woodland"/>
    <m/>
    <m/>
    <m/>
    <m/>
    <m/>
    <m/>
    <m/>
    <s v="N"/>
    <s v="N"/>
    <m/>
    <m/>
    <s v="     "/>
    <m/>
    <m/>
    <m/>
    <m/>
    <m/>
    <m/>
    <m/>
    <m/>
    <m/>
    <m/>
    <m/>
    <m/>
    <m/>
    <m/>
    <m/>
    <m/>
    <m/>
    <m/>
    <m/>
  </r>
  <r>
    <x v="2127"/>
    <s v="     "/>
    <d v="2018-10-11T00:00:00"/>
    <d v="1899-12-30T15:21:01"/>
    <s v="41"/>
    <x v="3"/>
    <s v="10"/>
    <x v="4"/>
    <m/>
    <m/>
    <s v="Insufficient info on tag - not possible to determine what the purpose of the tag was nor cause of incident"/>
    <s v="     "/>
    <x v="0"/>
    <m/>
    <x v="1"/>
    <s v="N"/>
    <m/>
    <m/>
    <m/>
    <m/>
    <m/>
    <m/>
    <s v="     "/>
    <x v="0"/>
    <x v="0"/>
    <m/>
    <x v="0"/>
    <m/>
    <s v="&lt;3 meters of linear travel"/>
    <m/>
    <s v="Other: Unclear Line Item*"/>
    <x v="1"/>
    <s v="Unknown"/>
    <s v="Other"/>
    <s v="Other"/>
    <m/>
    <m/>
    <m/>
    <m/>
    <m/>
    <m/>
    <m/>
    <m/>
    <m/>
    <s v="     "/>
    <x v="0"/>
    <m/>
    <n v="38.692300000000003"/>
    <n v="-121.774"/>
    <m/>
    <m/>
    <m/>
    <m/>
    <s v="Urban"/>
    <m/>
    <m/>
    <m/>
    <m/>
    <m/>
    <m/>
    <m/>
    <s v="N"/>
    <s v="N"/>
    <m/>
    <m/>
    <s v="     "/>
    <m/>
    <m/>
    <m/>
    <m/>
    <m/>
    <m/>
    <m/>
    <m/>
    <m/>
    <m/>
    <m/>
    <m/>
    <m/>
    <m/>
    <m/>
    <m/>
    <m/>
    <m/>
    <m/>
  </r>
  <r>
    <x v="2128"/>
    <s v="     "/>
    <d v="2018-10-11T00:00:00"/>
    <d v="1899-12-30T10:49:06"/>
    <s v="41"/>
    <x v="3"/>
    <s v="10"/>
    <x v="4"/>
    <d v="2018-10-11T00:00:00"/>
    <d v="1899-12-30T10:40:00"/>
    <s v="Wire-down, but cannot determine cause based on OIS and ILIS records"/>
    <s v="     "/>
    <x v="0"/>
    <m/>
    <x v="1"/>
    <s v="N"/>
    <s v="193220"/>
    <s v="18-0089422"/>
    <m/>
    <m/>
    <m/>
    <m/>
    <s v="     "/>
    <x v="0"/>
    <x v="0"/>
    <m/>
    <x v="0"/>
    <m/>
    <s v="&lt;3 meters of linear travel"/>
    <m/>
    <s v="Equipment - PG&amp;E"/>
    <x v="4"/>
    <s v="Equipment - PG&amp;E"/>
    <s v="All types of equipment / facility failure"/>
    <s v="Conductor"/>
    <s v="Conductor"/>
    <m/>
    <m/>
    <m/>
    <s v="Overhead"/>
    <m/>
    <s v="Conductor - Primary"/>
    <m/>
    <s v="1966"/>
    <s v="     "/>
    <x v="0"/>
    <m/>
    <n v="39.362099999999998"/>
    <n v="-121.855"/>
    <m/>
    <s v="PEACHTON-1101"/>
    <m/>
    <m/>
    <s v="Agriculture"/>
    <m/>
    <m/>
    <m/>
    <m/>
    <m/>
    <m/>
    <m/>
    <s v="N"/>
    <s v="N"/>
    <m/>
    <m/>
    <s v="     "/>
    <m/>
    <m/>
    <m/>
    <m/>
    <m/>
    <m/>
    <m/>
    <m/>
    <m/>
    <m/>
    <m/>
    <m/>
    <m/>
    <m/>
    <m/>
    <m/>
    <m/>
    <m/>
    <m/>
  </r>
  <r>
    <x v="2129"/>
    <s v="     "/>
    <d v="2018-10-14T00:00:00"/>
    <d v="1899-12-30T19:39:11"/>
    <s v="42"/>
    <x v="3"/>
    <s v="10"/>
    <x v="4"/>
    <d v="2018-10-14T00:00:00"/>
    <d v="1899-12-30T19:36:00"/>
    <s v="Tree fell thru line due to high wind"/>
    <s v="     "/>
    <x v="0"/>
    <m/>
    <x v="1"/>
    <s v="N"/>
    <s v="195004"/>
    <s v="18-0090288"/>
    <m/>
    <m/>
    <m/>
    <s v="EI181014A"/>
    <s v="     "/>
    <x v="0"/>
    <x v="0"/>
    <m/>
    <x v="0"/>
    <m/>
    <s v="0.26-9.99"/>
    <m/>
    <s v="Vegetation"/>
    <x v="0"/>
    <s v="Vegetation"/>
    <s v="Contact from object"/>
    <s v="Vegetation"/>
    <m/>
    <s v="Contact - Vegetation"/>
    <s v="Crossarm"/>
    <m/>
    <s v="Overhead"/>
    <m/>
    <m/>
    <m/>
    <s v="1222"/>
    <s v="     "/>
    <x v="2"/>
    <n v="340"/>
    <n v="38.445999999999998"/>
    <n v="-120.515"/>
    <m/>
    <s v="PINE-GROVE-1102"/>
    <m/>
    <m/>
    <s v="Conifer Forest"/>
    <m/>
    <m/>
    <m/>
    <m/>
    <m/>
    <m/>
    <m/>
    <s v="N"/>
    <s v="Y"/>
    <s v="201810140600"/>
    <s v="201810161800"/>
    <s v="     "/>
    <n v="38.445715"/>
    <n v="-120.51405800000001"/>
    <s v="Oct 15 2018 12:00AM"/>
    <s v="TrunkFail"/>
    <s v="Live Ponderosa pine approximately 70 ft. tall x 12 dbh, 45 ft. from lines.  Outage caused by trunk failure 11 ft. abv ground due to strong winds. Tree fell,  bringing lines to the ground and breaking crossarm."/>
    <s v="PINP"/>
    <s v="70"/>
    <s v="12"/>
    <s v="45"/>
    <s v="Slight"/>
    <s v="None"/>
    <s v="N"/>
    <s v="1"/>
    <m/>
    <s v="Hillside"/>
    <s v="B"/>
    <s v="CrossArm"/>
    <s v="BareWire"/>
    <s v="0"/>
  </r>
  <r>
    <x v="2130"/>
    <s v="     "/>
    <d v="2018-10-14T00:00:00"/>
    <d v="1899-12-30T20:52:25"/>
    <s v="42"/>
    <x v="3"/>
    <s v="10"/>
    <x v="4"/>
    <d v="2018-10-14T00:00:00"/>
    <d v="1899-12-30T20:08:00"/>
    <s v="&quot;TREE BRANCH IN WIRE SUPSPECTED AS CAUSE, NOT CONFIRMED&quot;"/>
    <s v="     "/>
    <x v="0"/>
    <m/>
    <x v="1"/>
    <s v="N"/>
    <s v="195022"/>
    <s v="18-0090299"/>
    <m/>
    <m/>
    <m/>
    <m/>
    <s v="     "/>
    <x v="0"/>
    <x v="0"/>
    <m/>
    <x v="0"/>
    <m/>
    <s v="0.26-9.99"/>
    <m/>
    <s v="Vegetation"/>
    <x v="0"/>
    <s v="Vegetation"/>
    <s v="Contact from object"/>
    <s v="Vegetation"/>
    <m/>
    <s v="Contact - Vegetation"/>
    <s v="Conductor"/>
    <m/>
    <s v="Overhead"/>
    <m/>
    <m/>
    <m/>
    <s v="63823"/>
    <s v="     "/>
    <x v="2"/>
    <n v="340"/>
    <n v="38.893500000000003"/>
    <n v="-120.85"/>
    <m/>
    <s v="PLACERVILLE-2106"/>
    <m/>
    <m/>
    <s v="Conifer Forest"/>
    <m/>
    <m/>
    <m/>
    <m/>
    <m/>
    <m/>
    <m/>
    <s v="N"/>
    <s v="Y"/>
    <s v="201810140600"/>
    <s v="201810161800"/>
    <s v="     "/>
    <n v="38.893056700000002"/>
    <n v="-120.8517133"/>
    <s v="Oct 15 2018 12:00AM"/>
    <s v="BranchFail"/>
    <s v="Healthy 30 DBH ponderosa tree with healthy canopy. Tree has natural die off of sun deprived lower branches. A 1.5-2 inch diameter branch that was not overhanging had broken out in the wind and its trajectory led it to the powerlines. Powerlines had 3 phase construction with narrow bracket construction. Branch was able to cross phases and make ignition."/>
    <s v="PINP"/>
    <s v="115"/>
    <s v="30"/>
    <s v="15"/>
    <s v="None"/>
    <s v="None"/>
    <s v="Y"/>
    <s v="1"/>
    <m/>
    <s v="Hillside"/>
    <s v="A"/>
    <s v="CrossArm"/>
    <s v="BareWire"/>
    <s v="0"/>
  </r>
  <r>
    <x v="2131"/>
    <s v="     "/>
    <d v="2018-10-14T00:00:00"/>
    <d v="1899-12-30T11:40:49"/>
    <s v="42"/>
    <x v="3"/>
    <s v="10"/>
    <x v="4"/>
    <d v="2018-10-14T00:00:00"/>
    <d v="1899-12-30T11:23:00"/>
    <s v="&quot;BRANCH INTO LINES WITH LINES DWN AND GRASS FIRE&quot;"/>
    <s v="     "/>
    <x v="0"/>
    <m/>
    <x v="1"/>
    <s v="N"/>
    <s v="194784"/>
    <s v="18-0090193"/>
    <m/>
    <m/>
    <m/>
    <m/>
    <s v="     "/>
    <x v="0"/>
    <x v="0"/>
    <m/>
    <x v="0"/>
    <m/>
    <s v="&lt;0.25"/>
    <m/>
    <s v="Vegetation"/>
    <x v="0"/>
    <s v="Vegetation"/>
    <s v="Contact from object"/>
    <s v="Vegetation"/>
    <m/>
    <s v="Contact - Vegetation"/>
    <s v="Splice/Clamp/Connector"/>
    <m/>
    <s v="Overhead"/>
    <m/>
    <m/>
    <m/>
    <s v="5985"/>
    <s v="     "/>
    <x v="1"/>
    <n v="246"/>
    <n v="40.36"/>
    <n v="-122.42700000000001"/>
    <m/>
    <s v="COTTONWOOD-1101"/>
    <m/>
    <m/>
    <s v="Hardwood Woodland"/>
    <m/>
    <m/>
    <m/>
    <m/>
    <m/>
    <m/>
    <m/>
    <s v="N"/>
    <s v="Y"/>
    <s v="201810140600"/>
    <s v="201810160408"/>
    <s v="     "/>
    <m/>
    <m/>
    <s v="Oct 15 2018 12:00AM"/>
    <s v="BranchFail"/>
    <s v="Blue oak stem failed and fell and contacted 12kv conductors"/>
    <s v="OAKD"/>
    <s v="50"/>
    <s v="20"/>
    <s v="30"/>
    <s v="Slight"/>
    <s v="Slight"/>
    <s v="N"/>
    <s v="1"/>
    <m/>
    <s v="Valley"/>
    <s v="D"/>
    <s v="CrossArm"/>
    <s v="BareWire"/>
    <s v="0"/>
  </r>
  <r>
    <x v="2132"/>
    <s v="     "/>
    <d v="2018-10-14T00:00:00"/>
    <d v="1899-12-30T18:20:00"/>
    <s v="42"/>
    <x v="3"/>
    <s v="10"/>
    <x v="4"/>
    <d v="2018-10-14T00:00:00"/>
    <d v="1899-12-30T18:20:00"/>
    <s v="Tree fell into lines resulting in an ignition greater than one meter. JZCY - \\rcshare-nas05\VM\PLANNING\Business Analyst\02)PRIVILEGED_VMFireIncidents\2018\18-0090287_SI_NotReportable"/>
    <s v="     "/>
    <x v="3"/>
    <m/>
    <x v="0"/>
    <m/>
    <m/>
    <s v="18-0090287"/>
    <m/>
    <m/>
    <m/>
    <m/>
    <s v="     "/>
    <x v="0"/>
    <x v="0"/>
    <m/>
    <x v="0"/>
    <m/>
    <s v="1 meter - &lt; 3 meters"/>
    <m/>
    <s v="Vegetation"/>
    <x v="0"/>
    <s v="Vegetation"/>
    <s v="Contact from object"/>
    <s v="Veg. contact"/>
    <m/>
    <s v="Contact - Vegetation"/>
    <s v="Conductor - Primary"/>
    <s v="0"/>
    <s v="Overhead"/>
    <m/>
    <s v="Conductor - Primary"/>
    <m/>
    <m/>
    <s v="     "/>
    <x v="1"/>
    <n v="330"/>
    <n v="39.245221700000002"/>
    <n v="-121.1582617"/>
    <m/>
    <m/>
    <m/>
    <m/>
    <s v="Conifer Forest"/>
    <n v="7.5000000000000002E-4"/>
    <m/>
    <m/>
    <m/>
    <m/>
    <m/>
    <m/>
    <s v="N"/>
    <s v="Y"/>
    <s v="201810140600"/>
    <s v="201810161800"/>
    <s v="     "/>
    <m/>
    <m/>
    <m/>
    <m/>
    <m/>
    <m/>
    <m/>
    <m/>
    <m/>
    <m/>
    <m/>
    <m/>
    <m/>
    <m/>
    <m/>
    <m/>
    <m/>
    <m/>
    <m/>
  </r>
  <r>
    <x v="2133"/>
    <s v="     "/>
    <d v="2018-10-15T00:00:00"/>
    <d v="1899-12-30T00:00:00"/>
    <s v="42"/>
    <x v="3"/>
    <s v="10"/>
    <x v="4"/>
    <d v="2018-10-15T00:00:00"/>
    <d v="1899-12-30T03:23:00"/>
    <s v="During very strong winds the pine broke 25 ft. above the ground and fell through service drop."/>
    <s v="     "/>
    <x v="4"/>
    <m/>
    <x v="1"/>
    <s v="N"/>
    <s v="195193"/>
    <s v="18-0090342"/>
    <m/>
    <m/>
    <m/>
    <m/>
    <s v="     "/>
    <x v="0"/>
    <x v="0"/>
    <m/>
    <x v="0"/>
    <m/>
    <s v="Unknown"/>
    <m/>
    <s v="Vegetation"/>
    <x v="0"/>
    <s v="Vegetation"/>
    <s v="Contact from object"/>
    <s v="Vegetation"/>
    <m/>
    <s v="Contact - Vegetation"/>
    <s v="Service Drop"/>
    <m/>
    <s v="Overhead"/>
    <m/>
    <m/>
    <m/>
    <s v="L3929"/>
    <s v="     "/>
    <x v="2"/>
    <n v="345"/>
    <n v="38.289700000000003"/>
    <n v="-120.58"/>
    <m/>
    <s v="CALAVERAS-CEMENT-1101"/>
    <m/>
    <m/>
    <s v="Conifer Forest"/>
    <m/>
    <m/>
    <m/>
    <m/>
    <m/>
    <m/>
    <m/>
    <s v="N"/>
    <s v="Y"/>
    <s v="201810141710"/>
    <s v="201810161800"/>
    <s v="     "/>
    <m/>
    <m/>
    <m/>
    <m/>
    <m/>
    <m/>
    <m/>
    <m/>
    <m/>
    <m/>
    <m/>
    <m/>
    <m/>
    <m/>
    <m/>
    <m/>
    <m/>
    <m/>
    <m/>
  </r>
  <r>
    <x v="2134"/>
    <s v="     "/>
    <d v="2018-10-16T00:00:00"/>
    <d v="1899-12-30T16:33:59"/>
    <s v="42"/>
    <x v="3"/>
    <s v="10"/>
    <x v="4"/>
    <d v="2018-10-16T00:00:00"/>
    <d v="1899-12-30T16:30:00"/>
    <s v="&quot;TREE TOP BROKE OUT 1 SPAN LD SIDE OF FU 12907 - TREE HIT PHONE AND SLAPPED WIRE TOGETHER - RPTS FIRE OUT AND ABOUT 1/2 ACRE&quot;"/>
    <s v="     "/>
    <x v="0"/>
    <m/>
    <x v="1"/>
    <s v="N"/>
    <s v="196726"/>
    <s v="18-0091127"/>
    <m/>
    <m/>
    <m/>
    <m/>
    <s v="     "/>
    <x v="0"/>
    <x v="0"/>
    <m/>
    <x v="0"/>
    <m/>
    <s v="0.26-9.99"/>
    <m/>
    <s v="Vegetation"/>
    <x v="0"/>
    <s v="Vegetation"/>
    <s v="Contact from object"/>
    <s v="Vegetation"/>
    <m/>
    <s v="Contact - Vegetation"/>
    <s v="Conductor"/>
    <m/>
    <s v="Overhead"/>
    <m/>
    <m/>
    <m/>
    <s v="12907"/>
    <s v="     "/>
    <x v="2"/>
    <n v="154"/>
    <n v="38.750999999999998"/>
    <n v="-122.91500000000001"/>
    <m/>
    <s v="CLOVERDALE-1102"/>
    <m/>
    <m/>
    <s v="Hardwood Forest"/>
    <m/>
    <m/>
    <m/>
    <m/>
    <m/>
    <m/>
    <m/>
    <s v="N"/>
    <s v="N"/>
    <m/>
    <m/>
    <s v="     "/>
    <m/>
    <m/>
    <s v="Oct 17 2018  2:45PM"/>
    <s v="Unverified"/>
    <s v="Property Caretaker Kelly and PG&amp;E T-man report speaking with Calfire. Calfire stated that “their best guess for the cause of the fire was the top of an oak tree popping off and striking communication lines” causing arcing between 12kV conductors."/>
    <m/>
    <m/>
    <m/>
    <m/>
    <m/>
    <m/>
    <m/>
    <m/>
    <m/>
    <m/>
    <m/>
    <m/>
    <m/>
    <m/>
  </r>
  <r>
    <x v="2135"/>
    <s v="     "/>
    <d v="2018-10-16T00:00:00"/>
    <d v="1899-12-30T10:45:45"/>
    <s v="42"/>
    <x v="3"/>
    <s v="10"/>
    <x v="4"/>
    <d v="2018-10-16T00:00:00"/>
    <d v="1899-12-30T10:44:00"/>
    <s v="&quot;vehicle struck downguy and slapped wire together, 1 wire burned down and started fire in creek bottom&quot;"/>
    <s v="     "/>
    <x v="0"/>
    <m/>
    <x v="1"/>
    <s v="N"/>
    <s v="196475"/>
    <s v="18-0090952"/>
    <m/>
    <m/>
    <m/>
    <m/>
    <s v="     "/>
    <x v="0"/>
    <x v="0"/>
    <m/>
    <x v="0"/>
    <m/>
    <s v="&lt;3 meters of linear travel"/>
    <m/>
    <s v="Contact - 3rd Party"/>
    <x v="3"/>
    <s v="Contact - 3rd Party"/>
    <s v="Contact from object"/>
    <s v="Contact - 3rd Party"/>
    <m/>
    <s v="Contact - 3rd Party"/>
    <s v="Guy/Span Wire"/>
    <m/>
    <s v="Overhead"/>
    <m/>
    <m/>
    <m/>
    <s v="WIRE DOWN @ CGC 113978543418"/>
    <s v="     "/>
    <x v="1"/>
    <n v="100"/>
    <n v="40.509700000000002"/>
    <n v="-124.16200000000001"/>
    <m/>
    <s v="EEL-RIVER-1102"/>
    <m/>
    <m/>
    <s v="Conifer Forest"/>
    <m/>
    <m/>
    <m/>
    <m/>
    <m/>
    <m/>
    <m/>
    <s v="N"/>
    <s v="N"/>
    <m/>
    <m/>
    <s v="     "/>
    <m/>
    <m/>
    <m/>
    <m/>
    <m/>
    <m/>
    <m/>
    <m/>
    <m/>
    <m/>
    <m/>
    <m/>
    <m/>
    <m/>
    <m/>
    <m/>
    <m/>
    <m/>
    <m/>
  </r>
  <r>
    <x v="2136"/>
    <s v="     "/>
    <d v="2018-10-16T00:00:00"/>
    <d v="1899-12-30T10:45:45"/>
    <s v="42"/>
    <x v="3"/>
    <s v="10"/>
    <x v="4"/>
    <d v="2018-10-16T00:00:00"/>
    <d v="1899-12-30T10:45:00"/>
    <s v="859 howe creek rd in Ferndale; arcing caused vegetation fire; FLD remarks &quot;vehicle struck downguy and slapped wire together, 1 wire burned down and started fire in creek bottom&quot;; overhead conductor broken/on ground and had to be repaired"/>
    <s v="     "/>
    <x v="0"/>
    <d v="2021-02-15T00:00:00"/>
    <x v="0"/>
    <m/>
    <s v="196475"/>
    <s v="N/A"/>
    <m/>
    <s v="T004436329"/>
    <n v="115064150"/>
    <m/>
    <s v="     "/>
    <x v="0"/>
    <x v="0"/>
    <m/>
    <x v="0"/>
    <m/>
    <s v="&lt;3 meters of linear travel"/>
    <m/>
    <s v="Contact - 3rd Party"/>
    <x v="8"/>
    <s v="Contact - 3rd Party"/>
    <s v="Contact from object"/>
    <s v="Contact - Vehicle"/>
    <m/>
    <s v="Contact - Vehicle"/>
    <s v="Conductor"/>
    <s v="No"/>
    <s v="Overhead"/>
    <m/>
    <s v="Conductor"/>
    <m/>
    <s v="101004121"/>
    <s v="     "/>
    <x v="1"/>
    <n v="100"/>
    <n v="40.5105"/>
    <n v="-124.161"/>
    <s v="Humboldt"/>
    <s v="EEL-RIVER-1102"/>
    <m/>
    <s v="Cal Fire Fortuna"/>
    <s v="Hardwood Forest"/>
    <m/>
    <m/>
    <m/>
    <m/>
    <m/>
    <m/>
    <m/>
    <s v="N"/>
    <s v="N"/>
    <m/>
    <m/>
    <s v="     "/>
    <m/>
    <m/>
    <m/>
    <m/>
    <m/>
    <m/>
    <m/>
    <m/>
    <m/>
    <m/>
    <m/>
    <m/>
    <m/>
    <m/>
    <m/>
    <m/>
    <m/>
    <m/>
    <m/>
  </r>
  <r>
    <x v="2137"/>
    <s v="     "/>
    <d v="2018-10-17T00:00:00"/>
    <d v="1899-12-30T17:57:11"/>
    <s v="42"/>
    <x v="3"/>
    <s v="10"/>
    <x v="4"/>
    <d v="2018-10-17T00:00:00"/>
    <d v="1899-12-30T17:41:00"/>
    <s v="ILIS cause - &quot; Animal, Bird found&quot;/&quot;hawk into wire&quot;"/>
    <s v="     "/>
    <x v="0"/>
    <m/>
    <x v="1"/>
    <s v="N"/>
    <s v="197639"/>
    <s v="18-0091501"/>
    <m/>
    <m/>
    <m/>
    <s v="EI181017A"/>
    <s v="     "/>
    <x v="0"/>
    <x v="0"/>
    <m/>
    <x v="0"/>
    <m/>
    <s v="&lt;0.25"/>
    <m/>
    <s v="Contact - Animal - Bird"/>
    <x v="6"/>
    <s v="Contact - Bird"/>
    <s v="Contact from object"/>
    <s v="Contact - Animal"/>
    <m/>
    <s v="Contact - Animal"/>
    <s v="Conductor"/>
    <m/>
    <s v="Overhead"/>
    <m/>
    <m/>
    <m/>
    <s v="2108/2"/>
    <s v="     "/>
    <x v="0"/>
    <m/>
    <n v="38.024900000000002"/>
    <n v="-121.961"/>
    <m/>
    <s v="WILLOW-PASS-2108"/>
    <m/>
    <m/>
    <s v="Urban"/>
    <m/>
    <m/>
    <m/>
    <m/>
    <m/>
    <m/>
    <m/>
    <s v="N"/>
    <s v="N"/>
    <m/>
    <m/>
    <s v="     "/>
    <m/>
    <m/>
    <m/>
    <m/>
    <m/>
    <m/>
    <m/>
    <m/>
    <m/>
    <m/>
    <m/>
    <m/>
    <m/>
    <m/>
    <m/>
    <m/>
    <m/>
    <m/>
    <m/>
  </r>
  <r>
    <x v="2138"/>
    <s v="     "/>
    <d v="2018-10-19T00:00:00"/>
    <d v="1899-12-30T15:24:15"/>
    <s v="42"/>
    <x v="3"/>
    <s v="10"/>
    <x v="4"/>
    <d v="2018-10-19T00:00:00"/>
    <d v="1899-12-30T15:45:00"/>
    <m/>
    <s v="     "/>
    <x v="0"/>
    <m/>
    <x v="1"/>
    <s v="Y"/>
    <s v="198844"/>
    <s v="18-0092287"/>
    <m/>
    <m/>
    <m/>
    <m/>
    <s v="     "/>
    <x v="0"/>
    <x v="0"/>
    <m/>
    <x v="0"/>
    <m/>
    <s v="&lt;3 meters of linear travel"/>
    <m/>
    <s v="Duplicate"/>
    <x v="1"/>
    <s v="Duplicate"/>
    <s v="Other"/>
    <s v="Other"/>
    <m/>
    <m/>
    <m/>
    <m/>
    <s v="Overhead"/>
    <m/>
    <m/>
    <m/>
    <s v="NONUM"/>
    <s v="     "/>
    <x v="0"/>
    <m/>
    <n v="35.04"/>
    <n v="-120.477"/>
    <m/>
    <s v="MESA-1101"/>
    <m/>
    <m/>
    <m/>
    <m/>
    <m/>
    <m/>
    <m/>
    <m/>
    <m/>
    <m/>
    <s v="N"/>
    <s v="N"/>
    <m/>
    <m/>
    <s v="     "/>
    <m/>
    <m/>
    <s v="Oct 22 2018 12:00AM"/>
    <s v="Unverified"/>
    <s v="Evidence of significant charring to cypress. No evidence of failure. Trees trimmed significantly below secondary lines prior to investigation. Heavily charred big wood left bucked up on ground. Unable to determine outage cause. Lineman Jose Tirado stated &quot;There was bare wire secondary in the tree.&quot; PGE VM Incident Report completed 10/22/2018 by R2FC. No additional work needed."/>
    <m/>
    <m/>
    <m/>
    <m/>
    <m/>
    <m/>
    <m/>
    <m/>
    <m/>
    <m/>
    <m/>
    <m/>
    <m/>
    <s v="1"/>
  </r>
  <r>
    <x v="2139"/>
    <s v="     "/>
    <d v="2018-10-20T00:00:00"/>
    <d v="1899-12-30T08:01:13"/>
    <s v="42"/>
    <x v="3"/>
    <s v="10"/>
    <x v="4"/>
    <m/>
    <m/>
    <s v="Tag appears to be referring to a wire-down, but it's really unclear what the T-men did nor what the cause was"/>
    <s v="     "/>
    <x v="0"/>
    <m/>
    <x v="1"/>
    <s v="N"/>
    <m/>
    <m/>
    <m/>
    <m/>
    <m/>
    <m/>
    <s v="     "/>
    <x v="0"/>
    <x v="0"/>
    <m/>
    <x v="0"/>
    <m/>
    <s v="&lt;0.25"/>
    <m/>
    <s v="Equipment - PG&amp;E"/>
    <x v="4"/>
    <s v="Equipment - PG&amp;E"/>
    <s v="All types of equipment / facility failure"/>
    <s v="Conductor"/>
    <s v="Conductor"/>
    <m/>
    <m/>
    <m/>
    <m/>
    <m/>
    <s v="Conductor - Primary"/>
    <m/>
    <m/>
    <s v="     "/>
    <x v="0"/>
    <m/>
    <n v="35.0077"/>
    <n v="-120.494"/>
    <m/>
    <m/>
    <m/>
    <m/>
    <s v="Herbaceous"/>
    <m/>
    <m/>
    <m/>
    <m/>
    <m/>
    <m/>
    <m/>
    <s v="N"/>
    <s v="N"/>
    <m/>
    <m/>
    <s v="     "/>
    <m/>
    <m/>
    <m/>
    <m/>
    <m/>
    <m/>
    <m/>
    <m/>
    <m/>
    <m/>
    <m/>
    <m/>
    <m/>
    <m/>
    <m/>
    <m/>
    <m/>
    <m/>
    <m/>
  </r>
  <r>
    <x v="2140"/>
    <s v="     "/>
    <d v="2018-10-20T00:00:00"/>
    <d v="1899-12-30T00:00:00"/>
    <s v="42"/>
    <x v="3"/>
    <s v="10"/>
    <x v="4"/>
    <m/>
    <m/>
    <s v="bond wire and jumper wire making contact causing 1 acre grass fire"/>
    <s v="     "/>
    <x v="4"/>
    <m/>
    <x v="1"/>
    <s v="N"/>
    <m/>
    <m/>
    <s v="INT-11477"/>
    <m/>
    <m/>
    <m/>
    <s v="     "/>
    <x v="0"/>
    <x v="0"/>
    <m/>
    <x v="2"/>
    <m/>
    <s v="Unknown"/>
    <m/>
    <s v="Equipment - PG&amp;E"/>
    <x v="9"/>
    <s v="Equipment - PG&amp;E"/>
    <s v="All types of equipment / facility failure"/>
    <s v="Other"/>
    <s v="Tie Wire"/>
    <m/>
    <m/>
    <m/>
    <m/>
    <m/>
    <s v="Tie Wire"/>
    <m/>
    <m/>
    <s v="     "/>
    <x v="1"/>
    <n v="100"/>
    <n v="40.521799999999999"/>
    <n v="-124.114"/>
    <m/>
    <m/>
    <m/>
    <m/>
    <s v="Conifer Forest"/>
    <n v="1"/>
    <m/>
    <m/>
    <m/>
    <m/>
    <m/>
    <m/>
    <s v="N"/>
    <s v="N"/>
    <m/>
    <m/>
    <s v="     "/>
    <m/>
    <m/>
    <m/>
    <m/>
    <m/>
    <m/>
    <m/>
    <m/>
    <m/>
    <m/>
    <m/>
    <m/>
    <m/>
    <m/>
    <m/>
    <m/>
    <m/>
    <m/>
    <m/>
  </r>
  <r>
    <x v="2141"/>
    <s v="     "/>
    <d v="2018-10-21T00:00:00"/>
    <d v="1899-12-30T00:46:08"/>
    <s v="43"/>
    <x v="3"/>
    <s v="10"/>
    <x v="4"/>
    <d v="2018-10-21T00:00:00"/>
    <d v="1899-12-30T00:32:00"/>
    <s v="Car pole"/>
    <s v="     "/>
    <x v="0"/>
    <m/>
    <x v="1"/>
    <s v="N"/>
    <s v="199495"/>
    <s v="18-0092526"/>
    <m/>
    <m/>
    <m/>
    <m/>
    <s v="     "/>
    <x v="0"/>
    <x v="0"/>
    <m/>
    <x v="0"/>
    <m/>
    <s v="&lt;0.25"/>
    <m/>
    <s v="Contact - 3rd Party"/>
    <x v="8"/>
    <s v="Contact - 3rd Party"/>
    <s v="Contact from object"/>
    <s v="Contact - Vehicle"/>
    <m/>
    <s v="Contact - Vehicle"/>
    <s v="Conductor"/>
    <m/>
    <s v="Overhead"/>
    <m/>
    <m/>
    <m/>
    <s v="A70"/>
    <s v="     "/>
    <x v="1"/>
    <n v="575"/>
    <n v="35.503500000000003"/>
    <n v="-120.60299999999999"/>
    <m/>
    <s v="TEMPLETON-2113"/>
    <m/>
    <m/>
    <s v="Herbaceous"/>
    <m/>
    <m/>
    <m/>
    <m/>
    <m/>
    <m/>
    <m/>
    <s v="N"/>
    <s v="N"/>
    <m/>
    <m/>
    <s v="     "/>
    <m/>
    <m/>
    <m/>
    <m/>
    <m/>
    <m/>
    <m/>
    <m/>
    <m/>
    <m/>
    <m/>
    <m/>
    <m/>
    <m/>
    <m/>
    <m/>
    <m/>
    <m/>
    <m/>
  </r>
  <r>
    <x v="2142"/>
    <s v="     "/>
    <d v="2018-10-24T00:00:00"/>
    <d v="1899-12-30T14:18:37"/>
    <s v="43"/>
    <x v="3"/>
    <s v="10"/>
    <x v="4"/>
    <m/>
    <m/>
    <s v="T-men noted &quot;FOUND WIRE DOWND HOT ON BACK FEED, VEG FIRE 10ARCS.&quot; and &quot;LOOKS LIKE GUN SHOT WIRE #2ACSR CAME APART&quot;"/>
    <s v="     "/>
    <x v="0"/>
    <m/>
    <x v="1"/>
    <s v="N"/>
    <s v="201734"/>
    <m/>
    <m/>
    <m/>
    <m/>
    <m/>
    <s v="     "/>
    <x v="0"/>
    <x v="0"/>
    <m/>
    <x v="0"/>
    <m/>
    <s v="10-99"/>
    <m/>
    <s v="Contact - 3rd Party"/>
    <x v="3"/>
    <s v="Contact - 3rd Party"/>
    <s v="Contact from object"/>
    <s v="Contact - 3rd Party"/>
    <m/>
    <s v="Contact - 3rd Party"/>
    <s v="Conductor"/>
    <m/>
    <m/>
    <m/>
    <m/>
    <m/>
    <m/>
    <s v="     "/>
    <x v="1"/>
    <n v="430"/>
    <n v="36.726500000000001"/>
    <n v="-119.10899999999999"/>
    <m/>
    <s v="DUNLAP-1103"/>
    <m/>
    <m/>
    <s v="Herbaceous"/>
    <n v="10"/>
    <m/>
    <m/>
    <m/>
    <m/>
    <m/>
    <m/>
    <s v="N"/>
    <s v="N"/>
    <m/>
    <m/>
    <s v="     "/>
    <m/>
    <m/>
    <m/>
    <m/>
    <m/>
    <m/>
    <m/>
    <m/>
    <m/>
    <m/>
    <m/>
    <m/>
    <m/>
    <m/>
    <m/>
    <m/>
    <m/>
    <m/>
    <m/>
  </r>
  <r>
    <x v="2143"/>
    <s v="     "/>
    <d v="2018-10-24T00:00:00"/>
    <d v="1899-12-30T07:17:56"/>
    <s v="43"/>
    <x v="3"/>
    <s v="10"/>
    <x v="4"/>
    <d v="2018-10-24T00:00:00"/>
    <d v="1899-12-30T07:17:00"/>
    <s v="Veg fire caused by possible turkey strike, or equipment failure caused by turkeys. "/>
    <s v="     "/>
    <x v="0"/>
    <d v="2021-02-12T00:00:00"/>
    <x v="0"/>
    <m/>
    <s v="201186"/>
    <s v="18-0093599"/>
    <m/>
    <s v="T004441612"/>
    <n v="115085015"/>
    <m/>
    <s v="     "/>
    <x v="0"/>
    <x v="0"/>
    <m/>
    <x v="0"/>
    <m/>
    <s v="&lt;0.25"/>
    <m/>
    <s v="Equipment - PG&amp;E"/>
    <x v="9"/>
    <s v="Equipment - PG&amp;E"/>
    <s v="All types of equipment / facility failure"/>
    <s v="Equipment failure - Other"/>
    <s v="Jumper"/>
    <m/>
    <m/>
    <s v="No"/>
    <s v="Overhead"/>
    <m/>
    <s v="Jumper"/>
    <m/>
    <s v="101047866"/>
    <s v="     "/>
    <x v="1"/>
    <n v="348"/>
    <n v="37.947499999999998"/>
    <n v="-120.267"/>
    <s v="Tuolumne"/>
    <s v="CURTIS-1702"/>
    <m/>
    <m/>
    <s v="Hardwood Forest"/>
    <m/>
    <m/>
    <m/>
    <m/>
    <m/>
    <m/>
    <m/>
    <s v="N"/>
    <s v="N"/>
    <m/>
    <m/>
    <s v="     "/>
    <m/>
    <m/>
    <m/>
    <m/>
    <m/>
    <m/>
    <m/>
    <m/>
    <m/>
    <m/>
    <m/>
    <m/>
    <m/>
    <m/>
    <m/>
    <m/>
    <m/>
    <m/>
    <m/>
  </r>
  <r>
    <x v="2144"/>
    <s v="     "/>
    <d v="2018-10-24T00:00:00"/>
    <d v="1899-12-30T07:17:55"/>
    <s v="43"/>
    <x v="3"/>
    <s v="10"/>
    <x v="4"/>
    <d v="2018-10-24T00:00:00"/>
    <d v="1899-12-30T07:08:00"/>
    <s v="&quot;fault current thru pg cnnctn/ARCING PG CAUSED BY A SUSPECTED TURKEY GETTING INTO THE LINE. TURKEY WAS NEVER FOUND BUT THERE WERE TURKEYS IN AREA&quot;"/>
    <s v="     "/>
    <x v="0"/>
    <m/>
    <x v="1"/>
    <s v="N"/>
    <s v="201186"/>
    <s v="18-0093599"/>
    <m/>
    <m/>
    <m/>
    <m/>
    <s v="     "/>
    <x v="0"/>
    <x v="0"/>
    <m/>
    <x v="0"/>
    <m/>
    <s v="&lt;3 meters of linear travel"/>
    <m/>
    <s v="Contact - Animal - Bird"/>
    <x v="6"/>
    <s v="Contact - Bird"/>
    <s v="Contact from object"/>
    <s v="Contact - Animal"/>
    <m/>
    <s v="Contact - Animal"/>
    <s v="Splice/Clamp/Connector"/>
    <m/>
    <s v="Overhead"/>
    <m/>
    <m/>
    <m/>
    <s v="S1795"/>
    <s v="     "/>
    <x v="1"/>
    <n v="348"/>
    <n v="37.947499999999998"/>
    <n v="-120.267"/>
    <m/>
    <s v="CURTIS-1702"/>
    <m/>
    <m/>
    <s v="Hardwood Forest"/>
    <m/>
    <m/>
    <m/>
    <m/>
    <m/>
    <m/>
    <m/>
    <s v="N"/>
    <s v="N"/>
    <m/>
    <m/>
    <s v="     "/>
    <m/>
    <m/>
    <m/>
    <m/>
    <m/>
    <m/>
    <m/>
    <m/>
    <m/>
    <m/>
    <m/>
    <m/>
    <m/>
    <m/>
    <m/>
    <m/>
    <m/>
    <m/>
    <m/>
  </r>
  <r>
    <x v="2145"/>
    <s v="     "/>
    <d v="2018-10-25T00:00:00"/>
    <d v="1899-12-30T18:54:17"/>
    <s v="43"/>
    <x v="3"/>
    <s v="10"/>
    <x v="4"/>
    <d v="2018-10-25T00:00:00"/>
    <d v="1899-12-30T18:47:00"/>
    <s v="ILIS &quot; TMEN RPTS SECONDARY DOWN AND GRASS FIRE STARTED&quot;"/>
    <s v="     "/>
    <x v="0"/>
    <m/>
    <x v="1"/>
    <s v="N"/>
    <s v="202622"/>
    <s v="18-0094369"/>
    <m/>
    <m/>
    <m/>
    <m/>
    <s v="     "/>
    <x v="0"/>
    <x v="0"/>
    <m/>
    <x v="0"/>
    <m/>
    <s v="0.26-9.99"/>
    <m/>
    <s v="Equipment - PG&amp;E"/>
    <x v="4"/>
    <s v="Equipment - PG&amp;E"/>
    <s v="All types of equipment / facility failure"/>
    <s v="Conductor"/>
    <s v="Conductor"/>
    <m/>
    <m/>
    <m/>
    <s v="Overhead"/>
    <m/>
    <s v="Conductor - Primary"/>
    <m/>
    <s v="MTR#1008641487"/>
    <s v="     "/>
    <x v="1"/>
    <n v="438"/>
    <n v="35.556600000000003"/>
    <n v="-118.81699999999999"/>
    <m/>
    <s v="POSO-MOUNTAIN-2103"/>
    <m/>
    <m/>
    <s v="Herbaceous"/>
    <m/>
    <m/>
    <m/>
    <m/>
    <m/>
    <m/>
    <m/>
    <s v="N"/>
    <s v="N"/>
    <m/>
    <m/>
    <s v="     "/>
    <m/>
    <m/>
    <m/>
    <m/>
    <m/>
    <m/>
    <m/>
    <m/>
    <m/>
    <m/>
    <m/>
    <m/>
    <m/>
    <m/>
    <m/>
    <m/>
    <m/>
    <m/>
    <m/>
  </r>
  <r>
    <x v="2146"/>
    <s v="     "/>
    <d v="2018-10-26T00:00:00"/>
    <d v="1899-12-30T21:07:08"/>
    <s v="43"/>
    <x v="3"/>
    <s v="10"/>
    <x v="4"/>
    <d v="2018-10-26T00:00:00"/>
    <d v="1899-12-30T20:55:00"/>
    <s v="ILIS cause - &quot;Vegetation, Tree - fell into line&quot;  T-men noted &quot;OAK TREE ROTTEN AT GROUND LEVEL FELL INTO LINES, WIRE DOWN, FIRE&quot;"/>
    <s v="     "/>
    <x v="0"/>
    <m/>
    <x v="1"/>
    <s v="N"/>
    <s v="203191"/>
    <s v="18-0094702"/>
    <m/>
    <m/>
    <m/>
    <m/>
    <s v="     "/>
    <x v="0"/>
    <x v="0"/>
    <m/>
    <x v="0"/>
    <m/>
    <s v="&lt;0.25"/>
    <m/>
    <s v="Vegetation"/>
    <x v="0"/>
    <s v="Vegetation"/>
    <s v="Contact from object"/>
    <s v="Vegetation"/>
    <m/>
    <s v="Contact - Vegetation"/>
    <s v="Conductor"/>
    <m/>
    <s v="Overhead"/>
    <m/>
    <m/>
    <m/>
    <s v="9163"/>
    <s v="     "/>
    <x v="1"/>
    <n v="246"/>
    <n v="40.152799999999999"/>
    <n v="-122.363"/>
    <m/>
    <m/>
    <m/>
    <m/>
    <s v="Hardwood Woodland"/>
    <m/>
    <m/>
    <m/>
    <m/>
    <m/>
    <m/>
    <m/>
    <s v="N"/>
    <s v="N"/>
    <m/>
    <m/>
    <s v="     "/>
    <n v="40.151600000000002"/>
    <n v="-122.3634"/>
    <s v="Oct 29 2018 12:00AM"/>
    <s v="TrunkFail"/>
    <s v="Green multi-stem live oak failed at bas falling into 12kv conductors."/>
    <s v="OAKL"/>
    <s v="45"/>
    <s v="40"/>
    <s v="30"/>
    <s v="Slight"/>
    <s v="Moderate"/>
    <s v="N"/>
    <s v="1"/>
    <m/>
    <s v="Valley"/>
    <s v="D"/>
    <s v="CrossArm"/>
    <s v="BareWire"/>
    <s v="0"/>
  </r>
  <r>
    <x v="2147"/>
    <s v="     "/>
    <d v="2018-10-26T00:00:00"/>
    <d v="1899-12-30T02:11:33"/>
    <s v="43"/>
    <x v="3"/>
    <s v="10"/>
    <x v="4"/>
    <m/>
    <m/>
    <s v="T-men noted &quot;secondary service damaged unknown cause&quot;.  OIS TR - outage engineer noted &quot;WIRES DOWN , VEG FIRE PER SFFD&quot;"/>
    <s v="     "/>
    <x v="0"/>
    <m/>
    <x v="1"/>
    <s v="N"/>
    <s v="202641"/>
    <m/>
    <m/>
    <s v="T004443039"/>
    <m/>
    <m/>
    <s v="     "/>
    <x v="0"/>
    <x v="0"/>
    <m/>
    <x v="0"/>
    <m/>
    <s v="&lt;3 meters of linear travel"/>
    <m/>
    <s v="Equipment - PG&amp;E"/>
    <x v="9"/>
    <s v="Equipment - PG&amp;E"/>
    <s v="All types of equipment / facility failure"/>
    <s v="Other"/>
    <s v="Service Drop"/>
    <m/>
    <m/>
    <m/>
    <m/>
    <m/>
    <s v="Service Drop"/>
    <m/>
    <m/>
    <s v="     "/>
    <x v="0"/>
    <m/>
    <n v="37.755299999999998"/>
    <n v="-122.434"/>
    <m/>
    <s v="SF-E-1103"/>
    <m/>
    <m/>
    <s v="Urban"/>
    <m/>
    <m/>
    <m/>
    <m/>
    <m/>
    <m/>
    <m/>
    <s v="N"/>
    <s v="N"/>
    <m/>
    <m/>
    <s v="     "/>
    <m/>
    <m/>
    <m/>
    <m/>
    <m/>
    <m/>
    <m/>
    <m/>
    <m/>
    <m/>
    <m/>
    <m/>
    <m/>
    <m/>
    <m/>
    <m/>
    <m/>
    <m/>
    <m/>
  </r>
  <r>
    <x v="2148"/>
    <s v="     "/>
    <d v="2018-10-28T00:00:00"/>
    <d v="1899-12-30T08:14:27"/>
    <s v="44"/>
    <x v="3"/>
    <s v="10"/>
    <x v="4"/>
    <d v="2018-10-28T00:00:00"/>
    <d v="1899-12-30T08:50:00"/>
    <s v="TREE FELL THROUGH WIRE"/>
    <s v="     "/>
    <x v="0"/>
    <m/>
    <x v="1"/>
    <s v="N"/>
    <s v="203653"/>
    <s v="18-0094889"/>
    <m/>
    <m/>
    <m/>
    <m/>
    <s v="     "/>
    <x v="0"/>
    <x v="0"/>
    <m/>
    <x v="0"/>
    <m/>
    <s v="&lt;0.25"/>
    <m/>
    <s v="Vegetation"/>
    <x v="0"/>
    <s v="Vegetation"/>
    <s v="Contact from object"/>
    <s v="Vegetation"/>
    <m/>
    <s v="Contact - Vegetation"/>
    <s v="Conductor"/>
    <m/>
    <s v="Overhead"/>
    <m/>
    <m/>
    <m/>
    <s v="1295"/>
    <s v="     "/>
    <x v="2"/>
    <n v="507"/>
    <n v="36.379199999999997"/>
    <n v="-121.845"/>
    <m/>
    <s v="OTTER-1101"/>
    <m/>
    <m/>
    <s v="Hardwood Forest"/>
    <m/>
    <m/>
    <m/>
    <m/>
    <m/>
    <m/>
    <m/>
    <s v="N"/>
    <s v="N"/>
    <m/>
    <m/>
    <s v="     "/>
    <n v="36.377546000000002"/>
    <n v="-121.851592"/>
    <s v="Nov  1 2018 12:00AM"/>
    <s v="BranchFail"/>
    <s v="Limb was found on ground under lines."/>
    <s v="REDW"/>
    <s v="85"/>
    <s v="30"/>
    <s v="8"/>
    <s v="None"/>
    <s v="None"/>
    <s v="N"/>
    <s v="1"/>
    <m/>
    <s v="Hillside"/>
    <s v="B"/>
    <s v="CrossArm"/>
    <s v="BareWire"/>
    <s v="1"/>
  </r>
  <r>
    <x v="2149"/>
    <s v="     "/>
    <d v="2018-10-29T00:00:00"/>
    <d v="1899-12-30T19:33:55"/>
    <s v="44"/>
    <x v="3"/>
    <s v="10"/>
    <x v="4"/>
    <d v="2018-10-29T00:00:00"/>
    <d v="1899-12-30T19:09:00"/>
    <m/>
    <s v="     "/>
    <x v="0"/>
    <m/>
    <x v="1"/>
    <s v="Y"/>
    <s v="204761"/>
    <s v="18-0095375"/>
    <m/>
    <m/>
    <m/>
    <m/>
    <s v="     "/>
    <x v="0"/>
    <x v="0"/>
    <m/>
    <x v="0"/>
    <m/>
    <s v="&lt;3 meters of linear travel"/>
    <m/>
    <s v="Duplicate"/>
    <x v="1"/>
    <s v="Duplicate"/>
    <s v="Other"/>
    <s v="Other"/>
    <m/>
    <m/>
    <m/>
    <m/>
    <s v="Overhead"/>
    <m/>
    <m/>
    <m/>
    <s v="OJ @ R459"/>
    <s v="     "/>
    <x v="0"/>
    <m/>
    <n v="39.465000000000003"/>
    <n v="-122.249"/>
    <m/>
    <s v="LOGAN-CREEK-2102"/>
    <m/>
    <m/>
    <m/>
    <m/>
    <m/>
    <m/>
    <m/>
    <m/>
    <m/>
    <m/>
    <s v="N"/>
    <s v="N"/>
    <m/>
    <m/>
    <s v="     "/>
    <m/>
    <m/>
    <m/>
    <m/>
    <m/>
    <m/>
    <m/>
    <m/>
    <m/>
    <m/>
    <m/>
    <m/>
    <m/>
    <m/>
    <m/>
    <m/>
    <m/>
    <m/>
    <m/>
  </r>
  <r>
    <x v="2150"/>
    <s v="     "/>
    <d v="2018-10-30T00:00:00"/>
    <d v="1899-12-30T15:42:03"/>
    <s v="44"/>
    <x v="3"/>
    <s v="10"/>
    <x v="4"/>
    <d v="2018-10-30T00:00:00"/>
    <d v="1899-12-30T15:40:00"/>
    <s v="ILIS cause &quot;Animal, Bird found&quot;.  T-men noted &quot; found dead crane bird...no damage to pge equipment&quot;"/>
    <s v="     "/>
    <x v="0"/>
    <m/>
    <x v="1"/>
    <s v="N"/>
    <s v="205795"/>
    <s v="18-0095710"/>
    <m/>
    <m/>
    <m/>
    <m/>
    <s v="     "/>
    <x v="0"/>
    <x v="0"/>
    <m/>
    <x v="0"/>
    <m/>
    <s v="&lt;0.25"/>
    <m/>
    <s v="Contact - Animal - Bird"/>
    <x v="6"/>
    <s v="Contact - Bird"/>
    <s v="Contact from object"/>
    <s v="Contact - Animal"/>
    <m/>
    <s v="Contact - Animal"/>
    <s v="Conductor"/>
    <m/>
    <s v="Overhead"/>
    <m/>
    <m/>
    <m/>
    <s v="4673"/>
    <s v="     "/>
    <x v="0"/>
    <m/>
    <n v="37.177900000000001"/>
    <n v="-120.631"/>
    <m/>
    <s v="EL-NIDO-1104"/>
    <m/>
    <m/>
    <s v="Wetland"/>
    <m/>
    <m/>
    <m/>
    <m/>
    <m/>
    <m/>
    <m/>
    <s v="N"/>
    <s v="N"/>
    <m/>
    <m/>
    <s v="     "/>
    <m/>
    <m/>
    <m/>
    <m/>
    <m/>
    <m/>
    <m/>
    <m/>
    <m/>
    <m/>
    <m/>
    <m/>
    <m/>
    <m/>
    <m/>
    <m/>
    <m/>
    <m/>
    <m/>
  </r>
  <r>
    <x v="2151"/>
    <s v="     "/>
    <d v="2018-10-31T00:00:00"/>
    <d v="1899-12-30T12:50:33"/>
    <s v="44"/>
    <x v="3"/>
    <s v="10"/>
    <x v="4"/>
    <m/>
    <m/>
    <s v="&quot;NG CAPACITOR UNIT CAUSED POLE FIRE.&quot;"/>
    <s v="     "/>
    <x v="0"/>
    <m/>
    <x v="1"/>
    <s v="N"/>
    <s v="206396"/>
    <m/>
    <m/>
    <m/>
    <m/>
    <m/>
    <s v="     "/>
    <x v="0"/>
    <x v="0"/>
    <m/>
    <x v="0"/>
    <m/>
    <s v="&lt;3 meters of linear travel"/>
    <m/>
    <s v="Equipment - PG&amp;E"/>
    <x v="11"/>
    <s v="Equipment - PG&amp;E"/>
    <s v="All types of equipment / facility failure"/>
    <s v="Capacitor Bank"/>
    <s v="Capacitor Bank"/>
    <m/>
    <m/>
    <m/>
    <m/>
    <m/>
    <s v="Capacitor Bank"/>
    <m/>
    <m/>
    <s v="     "/>
    <x v="0"/>
    <m/>
    <n v="37.334099999999999"/>
    <n v="-121.937"/>
    <m/>
    <s v="FMC-1101"/>
    <m/>
    <m/>
    <s v="Urban"/>
    <m/>
    <m/>
    <m/>
    <m/>
    <m/>
    <m/>
    <m/>
    <s v="N"/>
    <s v="N"/>
    <m/>
    <m/>
    <s v="     "/>
    <m/>
    <m/>
    <m/>
    <m/>
    <m/>
    <m/>
    <m/>
    <m/>
    <m/>
    <m/>
    <m/>
    <m/>
    <m/>
    <m/>
    <m/>
    <m/>
    <m/>
    <m/>
    <m/>
  </r>
  <r>
    <x v="2152"/>
    <s v="     "/>
    <d v="2018-11-01T00:00:00"/>
    <d v="1899-12-30T00:00:00"/>
    <s v="44"/>
    <x v="3"/>
    <s v="11"/>
    <x v="4"/>
    <d v="2018-11-01T00:00:00"/>
    <d v="1899-12-30T20:45:00"/>
    <s v="ILIS - Eucalyptus branch brought 2 phases down"/>
    <s v="     "/>
    <x v="0"/>
    <m/>
    <x v="1"/>
    <s v="N"/>
    <s v="207229"/>
    <m/>
    <m/>
    <m/>
    <m/>
    <m/>
    <s v="     "/>
    <x v="0"/>
    <x v="0"/>
    <m/>
    <x v="0"/>
    <m/>
    <s v="&lt;0.25"/>
    <m/>
    <s v="Vegetation"/>
    <x v="0"/>
    <s v="Vegetation"/>
    <s v="Contact from object"/>
    <s v="Vegetation"/>
    <m/>
    <s v="Contact - Vegetation"/>
    <s v="Conductor"/>
    <m/>
    <m/>
    <m/>
    <m/>
    <m/>
    <m/>
    <s v="     "/>
    <x v="2"/>
    <n v="180"/>
    <n v="38.4"/>
    <n v="-123.04300000000001"/>
    <m/>
    <s v="SALMON-CREEK-1101"/>
    <m/>
    <m/>
    <s v="Hardwood Woodland"/>
    <m/>
    <m/>
    <m/>
    <m/>
    <m/>
    <m/>
    <m/>
    <s v="N"/>
    <s v="N"/>
    <m/>
    <m/>
    <s v="     "/>
    <m/>
    <m/>
    <m/>
    <m/>
    <m/>
    <m/>
    <m/>
    <m/>
    <m/>
    <m/>
    <m/>
    <m/>
    <m/>
    <m/>
    <m/>
    <m/>
    <m/>
    <m/>
    <m/>
  </r>
  <r>
    <x v="2153"/>
    <s v="     "/>
    <d v="2018-11-07T00:00:00"/>
    <d v="1899-12-30T00:00:00"/>
    <s v="45"/>
    <x v="3"/>
    <s v="11"/>
    <x v="4"/>
    <m/>
    <m/>
    <m/>
    <s v="     "/>
    <x v="0"/>
    <m/>
    <x v="1"/>
    <s v="N"/>
    <s v="210777"/>
    <m/>
    <m/>
    <m/>
    <m/>
    <m/>
    <s v="     "/>
    <x v="0"/>
    <x v="0"/>
    <m/>
    <x v="0"/>
    <m/>
    <s v="&lt;0.25"/>
    <m/>
    <s v="Equipment - PG&amp;E"/>
    <x v="11"/>
    <s v="Equipment - PG&amp;E"/>
    <s v="All types of equipment / facility failure"/>
    <s v="Capacitor Bank"/>
    <s v="Capacitor Bank"/>
    <m/>
    <m/>
    <m/>
    <m/>
    <m/>
    <s v="Capacitor Bank"/>
    <m/>
    <m/>
    <s v="     "/>
    <x v="2"/>
    <n v="500"/>
    <n v="37.000300000000003"/>
    <n v="-121.98"/>
    <m/>
    <s v="PAUL-SWEET-2104"/>
    <m/>
    <m/>
    <s v="Herbaceous"/>
    <m/>
    <m/>
    <m/>
    <m/>
    <m/>
    <m/>
    <m/>
    <s v="N"/>
    <s v="N"/>
    <m/>
    <m/>
    <s v="     "/>
    <m/>
    <m/>
    <m/>
    <m/>
    <m/>
    <m/>
    <m/>
    <m/>
    <m/>
    <m/>
    <m/>
    <m/>
    <m/>
    <m/>
    <m/>
    <m/>
    <m/>
    <m/>
    <m/>
  </r>
  <r>
    <x v="2154"/>
    <s v="     "/>
    <d v="2018-11-08T00:00:00"/>
    <d v="1899-12-30T00:00:00"/>
    <s v="45"/>
    <x v="3"/>
    <s v="11"/>
    <x v="4"/>
    <d v="2018-11-08T00:00:00"/>
    <d v="1899-12-30T11:48:00"/>
    <m/>
    <s v="     "/>
    <x v="0"/>
    <m/>
    <x v="1"/>
    <s v="N"/>
    <s v="211666"/>
    <s v="18-0098258"/>
    <m/>
    <s v="T004451731"/>
    <m/>
    <m/>
    <s v="     "/>
    <x v="0"/>
    <x v="0"/>
    <m/>
    <x v="0"/>
    <m/>
    <s v="10-99"/>
    <m/>
    <s v="Equipment - PG&amp;E"/>
    <x v="9"/>
    <s v="Equipment - PG&amp;E"/>
    <s v="All types of equipment / facility failure"/>
    <s v="Other"/>
    <s v="Automatic Wire Splice"/>
    <m/>
    <m/>
    <m/>
    <s v="Overhead"/>
    <m/>
    <s v="Automatic Wire Splice"/>
    <s v="automatic bump sleeve"/>
    <s v="1101/2"/>
    <s v="     "/>
    <x v="0"/>
    <m/>
    <n v="34.864899999999999"/>
    <n v="-120.34"/>
    <m/>
    <s v="SISQUOC-1101"/>
    <m/>
    <m/>
    <s v="Herbaceous"/>
    <n v="10"/>
    <m/>
    <m/>
    <m/>
    <m/>
    <m/>
    <m/>
    <s v="N"/>
    <s v="N"/>
    <m/>
    <m/>
    <s v="     "/>
    <m/>
    <m/>
    <m/>
    <m/>
    <m/>
    <m/>
    <m/>
    <m/>
    <m/>
    <m/>
    <m/>
    <m/>
    <m/>
    <m/>
    <m/>
    <m/>
    <m/>
    <m/>
    <m/>
  </r>
  <r>
    <x v="2155"/>
    <s v="     "/>
    <d v="2018-11-08T00:00:00"/>
    <d v="1899-12-30T00:00:00"/>
    <s v="45"/>
    <x v="3"/>
    <s v="11"/>
    <x v="4"/>
    <d v="2018-11-08T00:00:00"/>
    <d v="1899-12-30T06:45:00"/>
    <s v="T-men noted &quot;active fire in area&quot;.  Size at 100+ acres"/>
    <s v="     "/>
    <x v="0"/>
    <m/>
    <x v="1"/>
    <s v="N"/>
    <s v="211086"/>
    <s v="18-0098064"/>
    <m/>
    <m/>
    <m/>
    <m/>
    <s v="     "/>
    <x v="0"/>
    <x v="0"/>
    <m/>
    <x v="0"/>
    <m/>
    <s v="&gt;5,000"/>
    <m/>
    <s v="Known Fire - Camp"/>
    <x v="1"/>
    <s v="Equipment - PG&amp;E"/>
    <s v="Other"/>
    <s v="Other"/>
    <m/>
    <m/>
    <m/>
    <m/>
    <s v="Overhead"/>
    <m/>
    <m/>
    <m/>
    <s v="1704"/>
    <s v="     "/>
    <x v="1"/>
    <n v="248"/>
    <n v="39.798499999999997"/>
    <n v="-121.486"/>
    <m/>
    <s v="BIG-BEND-1101"/>
    <m/>
    <m/>
    <s v="Shrub"/>
    <n v="153336"/>
    <n v="18804"/>
    <m/>
    <n v="85"/>
    <m/>
    <s v="CAMP"/>
    <m/>
    <s v="N"/>
    <s v="Y"/>
    <s v="201811072122"/>
    <s v="201811091513"/>
    <s v="     "/>
    <m/>
    <m/>
    <m/>
    <m/>
    <m/>
    <m/>
    <m/>
    <m/>
    <m/>
    <m/>
    <m/>
    <m/>
    <m/>
    <m/>
    <m/>
    <m/>
    <m/>
    <m/>
    <m/>
  </r>
  <r>
    <x v="2156"/>
    <s v="     "/>
    <d v="2018-11-08T00:00:00"/>
    <d v="1899-12-30T00:00:00"/>
    <s v="45"/>
    <x v="3"/>
    <s v="11"/>
    <x v="4"/>
    <d v="2018-11-08T00:00:00"/>
    <d v="1899-12-30T21:29:00"/>
    <m/>
    <s v="     "/>
    <x v="0"/>
    <m/>
    <x v="1"/>
    <s v="N"/>
    <s v="212008"/>
    <s v="18-0098466"/>
    <m/>
    <s v="T004452196"/>
    <m/>
    <m/>
    <s v="     "/>
    <x v="0"/>
    <x v="0"/>
    <m/>
    <x v="0"/>
    <m/>
    <s v="&lt;0.25"/>
    <m/>
    <s v="Equipment - PG&amp;E"/>
    <x v="9"/>
    <s v="Equipment - PG&amp;E"/>
    <s v="All types of equipment / facility failure"/>
    <s v="Other"/>
    <s v="Splice/Clamp/Connector"/>
    <m/>
    <m/>
    <m/>
    <s v="Overhead"/>
    <m/>
    <s v="Splice/Clamp/Connector"/>
    <m/>
    <s v="WIRE DOWN @ 616973"/>
    <s v="     "/>
    <x v="0"/>
    <m/>
    <n v="36.736400000000003"/>
    <n v="-119.499"/>
    <m/>
    <s v="RAINBOW-1106"/>
    <m/>
    <m/>
    <s v="Agriculture"/>
    <m/>
    <m/>
    <m/>
    <m/>
    <m/>
    <m/>
    <m/>
    <s v="N"/>
    <s v="N"/>
    <m/>
    <m/>
    <s v="     "/>
    <m/>
    <m/>
    <m/>
    <m/>
    <m/>
    <m/>
    <m/>
    <m/>
    <m/>
    <m/>
    <m/>
    <m/>
    <m/>
    <m/>
    <m/>
    <m/>
    <m/>
    <m/>
    <m/>
  </r>
  <r>
    <x v="2157"/>
    <s v="     "/>
    <d v="2018-11-08T00:00:00"/>
    <d v="1899-12-30T00:00:00"/>
    <s v="45"/>
    <x v="3"/>
    <s v="11"/>
    <x v="4"/>
    <d v="2018-11-08T00:00:00"/>
    <d v="1899-12-30T13:09:00"/>
    <m/>
    <s v="     "/>
    <x v="0"/>
    <m/>
    <x v="1"/>
    <s v="N"/>
    <s v="211726"/>
    <s v="18-0098381"/>
    <m/>
    <m/>
    <m/>
    <m/>
    <s v="     "/>
    <x v="0"/>
    <x v="0"/>
    <m/>
    <x v="0"/>
    <m/>
    <s v="&lt;0.25"/>
    <m/>
    <s v="Vegetation"/>
    <x v="0"/>
    <s v="Vegetation"/>
    <s v="Contact from object"/>
    <s v="Vegetation"/>
    <m/>
    <s v="Contact - Vegetation"/>
    <s v="Conductor"/>
    <m/>
    <s v="Overhead"/>
    <m/>
    <m/>
    <m/>
    <s v="WIRE DOWN @ MTR#1007649564"/>
    <s v="     "/>
    <x v="1"/>
    <n v="335"/>
    <n v="38.787100000000002"/>
    <n v="-120.206"/>
    <m/>
    <s v="EL-DORADO-PH-2101"/>
    <m/>
    <m/>
    <s v="Urban"/>
    <m/>
    <m/>
    <m/>
    <m/>
    <m/>
    <m/>
    <m/>
    <s v="N"/>
    <s v="Y"/>
    <s v="201811080600"/>
    <s v="201811091513"/>
    <s v="     "/>
    <n v="38.783847999999999"/>
    <n v="-120.150362"/>
    <s v="Nov  9 2018 10:46AM"/>
    <s v="TrunkFail"/>
    <s v="-TOP OF GREEN TREE BROKE OUT FROM HIGH WIND._x000d__x000a_-CROSSARM BROKE OFF POLE I, 1 PHASE DOWN._x000d__x000a_-NO SIGNS OF ROT/DECLINE IN BROKEN TOP._x000d__x000a_-FIRE CAUSED BY DOWNED LINE, INSIGNIFICANT SIZE/DAMAGE (~2400SQFT), NO PRIVATE PROPERTY DAMAGE (FIRE INVESTIGATION ALSO FILED IN S DRIVE). _x000d__x000a_"/>
    <s v="FIRW"/>
    <s v="92"/>
    <s v="25"/>
    <s v="14"/>
    <s v="None"/>
    <s v="None"/>
    <s v="N"/>
    <s v="1"/>
    <m/>
    <s v="Plain"/>
    <s v="D"/>
    <s v="CrossArm"/>
    <s v="BareWire"/>
    <s v="5"/>
  </r>
  <r>
    <x v="2158"/>
    <s v="     "/>
    <d v="2018-11-09T00:00:00"/>
    <d v="1899-12-30T00:00:00"/>
    <s v="45"/>
    <x v="3"/>
    <s v="11"/>
    <x v="4"/>
    <d v="2018-11-09T00:00:00"/>
    <d v="1899-12-30T04:49:00"/>
    <s v="&quot;bird in line&quot; causing 2.5-acre grass fire"/>
    <s v="     "/>
    <x v="0"/>
    <m/>
    <x v="1"/>
    <s v="N"/>
    <s v="212052"/>
    <s v="18-0098482"/>
    <m/>
    <m/>
    <m/>
    <m/>
    <s v="     "/>
    <x v="0"/>
    <x v="0"/>
    <m/>
    <x v="0"/>
    <m/>
    <s v="&lt;0.25"/>
    <m/>
    <s v="Contact - Animal - Bird"/>
    <x v="6"/>
    <s v="Contact - Bird"/>
    <s v="Contact from object"/>
    <s v="Contact - Animal"/>
    <m/>
    <s v="Contact - Animal"/>
    <s v="Conductor"/>
    <m/>
    <s v="Overhead"/>
    <m/>
    <m/>
    <m/>
    <s v="953"/>
    <s v="     "/>
    <x v="1"/>
    <n v="280"/>
    <n v="39.82"/>
    <n v="-121.843"/>
    <m/>
    <s v="SYCAMORE-CREEK-1111"/>
    <m/>
    <m/>
    <s v="Hardwood Woodland"/>
    <m/>
    <m/>
    <m/>
    <m/>
    <m/>
    <m/>
    <m/>
    <s v="N"/>
    <s v="Y"/>
    <s v="201811072122"/>
    <s v="201811091500"/>
    <s v="     "/>
    <m/>
    <m/>
    <m/>
    <m/>
    <m/>
    <m/>
    <m/>
    <m/>
    <m/>
    <m/>
    <m/>
    <m/>
    <m/>
    <m/>
    <m/>
    <m/>
    <m/>
    <m/>
    <m/>
  </r>
  <r>
    <x v="2159"/>
    <s v="     "/>
    <d v="2018-11-09T00:00:00"/>
    <d v="1899-12-30T00:00:00"/>
    <s v="45"/>
    <x v="3"/>
    <s v="11"/>
    <x v="4"/>
    <d v="2018-11-09T00:00:00"/>
    <d v="1899-12-30T08:59:00"/>
    <m/>
    <s v="     "/>
    <x v="0"/>
    <m/>
    <x v="1"/>
    <s v="N"/>
    <s v="212178"/>
    <s v="18-0098521"/>
    <m/>
    <m/>
    <m/>
    <m/>
    <s v="     "/>
    <x v="0"/>
    <x v="0"/>
    <m/>
    <x v="0"/>
    <m/>
    <s v="0.26-9.99"/>
    <m/>
    <s v="Vegetation"/>
    <x v="0"/>
    <s v="Vegetation"/>
    <s v="Contact from object"/>
    <s v="Vegetation"/>
    <m/>
    <s v="Contact - Vegetation"/>
    <s v="Recloser"/>
    <m/>
    <s v="Overhead"/>
    <m/>
    <m/>
    <m/>
    <s v="60060"/>
    <s v="     "/>
    <x v="1"/>
    <m/>
    <n v="37.322099999999999"/>
    <n v="-122.07899999999999"/>
    <m/>
    <s v="MOUNTAIN-VIEW-1113"/>
    <m/>
    <m/>
    <s v="Hardwood Woodland"/>
    <m/>
    <m/>
    <m/>
    <m/>
    <m/>
    <m/>
    <m/>
    <s v="N"/>
    <s v="N"/>
    <m/>
    <m/>
    <s v="     "/>
    <m/>
    <m/>
    <m/>
    <m/>
    <m/>
    <m/>
    <m/>
    <m/>
    <m/>
    <m/>
    <m/>
    <m/>
    <m/>
    <m/>
    <m/>
    <m/>
    <m/>
    <m/>
    <m/>
  </r>
  <r>
    <x v="2160"/>
    <s v="     "/>
    <d v="2018-11-09T00:00:00"/>
    <d v="1899-12-30T00:00:00"/>
    <s v="45"/>
    <x v="3"/>
    <s v="11"/>
    <x v="4"/>
    <d v="2018-11-09T00:00:00"/>
    <d v="1899-12-30T15:34:00"/>
    <m/>
    <s v="     "/>
    <x v="0"/>
    <m/>
    <x v="1"/>
    <s v="N"/>
    <s v="212596"/>
    <s v="18-0098725"/>
    <m/>
    <m/>
    <m/>
    <m/>
    <s v="     "/>
    <x v="0"/>
    <x v="0"/>
    <m/>
    <x v="0"/>
    <m/>
    <s v="0.26-9.99"/>
    <m/>
    <s v="Contact - 3rd Party"/>
    <x v="3"/>
    <s v="Contact - 3rd Party"/>
    <s v="Contact from object"/>
    <s v="Contact - 3rd Party"/>
    <m/>
    <s v="Contact - 3rd Party"/>
    <s v="Pole"/>
    <m/>
    <s v="Overhead"/>
    <m/>
    <m/>
    <m/>
    <s v="13365"/>
    <s v="     "/>
    <x v="1"/>
    <m/>
    <n v="35.051200000000001"/>
    <n v="-118.81100000000001"/>
    <m/>
    <s v="SAN-BERNARD-1101"/>
    <m/>
    <m/>
    <s v="Agriculture"/>
    <m/>
    <m/>
    <m/>
    <m/>
    <m/>
    <m/>
    <m/>
    <s v="N"/>
    <s v="N"/>
    <m/>
    <m/>
    <s v="     "/>
    <m/>
    <m/>
    <m/>
    <m/>
    <m/>
    <m/>
    <m/>
    <m/>
    <m/>
    <m/>
    <m/>
    <m/>
    <m/>
    <m/>
    <m/>
    <m/>
    <m/>
    <m/>
    <m/>
  </r>
  <r>
    <x v="2161"/>
    <s v="     "/>
    <d v="2018-11-10T00:00:00"/>
    <d v="1899-12-30T06:05:11"/>
    <s v="45"/>
    <x v="3"/>
    <s v="11"/>
    <x v="4"/>
    <d v="2018-11-10T00:00:00"/>
    <d v="1899-12-30T06:05:00"/>
    <s v="From photos in notification we can see the area burned."/>
    <s v="     "/>
    <x v="0"/>
    <d v="2021-02-12T00:00:00"/>
    <x v="0"/>
    <m/>
    <s v="212765"/>
    <s v="N/A"/>
    <m/>
    <s v="T004453088"/>
    <n v="115332350"/>
    <m/>
    <s v="     "/>
    <x v="0"/>
    <x v="0"/>
    <m/>
    <x v="0"/>
    <m/>
    <s v="&lt;3 meters of linear travel"/>
    <m/>
    <s v="Equipment - PG&amp;E"/>
    <x v="4"/>
    <s v="Equipment - PG&amp;E"/>
    <s v="All types of equipment / facility failure"/>
    <s v="Conductor failure-all"/>
    <s v="Conductor"/>
    <m/>
    <m/>
    <s v="Yes"/>
    <s v="Overhead"/>
    <m/>
    <s v="Conductor"/>
    <m/>
    <s v="100459773"/>
    <s v="     "/>
    <x v="0"/>
    <m/>
    <n v="37.962499999999999"/>
    <n v="-122.08199999999999"/>
    <s v="Contra Costa"/>
    <s v="TIDEWATER-2110"/>
    <m/>
    <m/>
    <s v="Urban"/>
    <m/>
    <m/>
    <m/>
    <m/>
    <m/>
    <m/>
    <m/>
    <s v="N"/>
    <s v="N"/>
    <m/>
    <m/>
    <s v="     "/>
    <m/>
    <m/>
    <m/>
    <m/>
    <m/>
    <m/>
    <m/>
    <m/>
    <m/>
    <m/>
    <m/>
    <m/>
    <m/>
    <m/>
    <m/>
    <m/>
    <m/>
    <m/>
    <m/>
  </r>
  <r>
    <x v="2162"/>
    <s v="     "/>
    <d v="2018-11-10T00:00:00"/>
    <d v="1899-12-30T00:00:00"/>
    <s v="45"/>
    <x v="3"/>
    <s v="11"/>
    <x v="4"/>
    <d v="2018-11-10T00:00:00"/>
    <d v="1899-12-30T13:31:00"/>
    <m/>
    <s v="     "/>
    <x v="0"/>
    <m/>
    <x v="1"/>
    <s v="N"/>
    <s v="213027"/>
    <s v="18-0098856"/>
    <m/>
    <m/>
    <m/>
    <m/>
    <s v="     "/>
    <x v="0"/>
    <x v="0"/>
    <m/>
    <x v="0"/>
    <m/>
    <s v="&lt;0.25"/>
    <m/>
    <s v="Vegetation"/>
    <x v="0"/>
    <s v="Vegetation"/>
    <s v="Contact from object"/>
    <s v="Vegetation"/>
    <m/>
    <s v="Contact - Vegetation"/>
    <s v="Conductor"/>
    <m/>
    <s v="Overhead"/>
    <m/>
    <m/>
    <m/>
    <s v="2631"/>
    <s v="     "/>
    <x v="2"/>
    <n v="500"/>
    <n v="37.046700000000001"/>
    <n v="-121.985"/>
    <m/>
    <s v="CAMP-EVERS-2103"/>
    <m/>
    <m/>
    <s v="Conifer Forest"/>
    <m/>
    <m/>
    <m/>
    <m/>
    <m/>
    <m/>
    <m/>
    <s v="N"/>
    <s v="N"/>
    <m/>
    <m/>
    <s v="     "/>
    <n v="37.046799999999998"/>
    <n v="-121.9838"/>
    <s v="Nov 12 2018 12:00AM"/>
    <s v="TrunkFail"/>
    <s v="Evidence of failed Maple."/>
    <s v="MAPL"/>
    <s v="50"/>
    <s v="32"/>
    <s v="20"/>
    <s v="None"/>
    <s v="Severe"/>
    <s v="Y"/>
    <s v="1"/>
    <m/>
    <s v="Hillside"/>
    <s v="C"/>
    <s v="CrossArm"/>
    <s v="TreeWire"/>
    <s v="0"/>
  </r>
  <r>
    <x v="2163"/>
    <s v="     "/>
    <d v="2018-11-11T00:00:00"/>
    <d v="1899-12-30T00:00:00"/>
    <s v="46"/>
    <x v="3"/>
    <s v="11"/>
    <x v="4"/>
    <m/>
    <m/>
    <s v="ON CALL NOTIFIED EC TAG SENT IN FOR DAVEY TREE CREW TO TRIM BACK TREE. 25KVA OPENED 5 CUST OUT. UNDER OPEN WIRE SECONDARY."/>
    <s v="     "/>
    <x v="0"/>
    <m/>
    <x v="1"/>
    <s v="N"/>
    <s v="213228"/>
    <m/>
    <m/>
    <m/>
    <m/>
    <m/>
    <s v="     "/>
    <x v="0"/>
    <x v="0"/>
    <m/>
    <x v="0"/>
    <m/>
    <s v="&lt;0.25"/>
    <m/>
    <s v="Vegetation"/>
    <x v="0"/>
    <s v="Vegetation"/>
    <s v="Contact from object"/>
    <s v="Vegetation"/>
    <m/>
    <s v="Contact - Vegetation"/>
    <s v="Conductor - Open Wire Secondary"/>
    <m/>
    <m/>
    <m/>
    <m/>
    <m/>
    <m/>
    <s v="     "/>
    <x v="2"/>
    <n v="180"/>
    <n v="38.433500000000002"/>
    <n v="-122.55200000000001"/>
    <m/>
    <s v="DUNBAR-1101"/>
    <m/>
    <m/>
    <s v="Hardwood Forest"/>
    <m/>
    <m/>
    <m/>
    <m/>
    <m/>
    <m/>
    <m/>
    <s v="N"/>
    <s v="N"/>
    <m/>
    <m/>
    <s v="     "/>
    <m/>
    <m/>
    <m/>
    <m/>
    <m/>
    <m/>
    <m/>
    <m/>
    <m/>
    <m/>
    <m/>
    <m/>
    <m/>
    <m/>
    <m/>
    <m/>
    <m/>
    <m/>
    <m/>
  </r>
  <r>
    <x v="2164"/>
    <s v="     "/>
    <d v="2018-11-11T00:00:00"/>
    <d v="1899-12-30T00:00:00"/>
    <s v="46"/>
    <x v="3"/>
    <s v="11"/>
    <x v="4"/>
    <d v="2018-11-11T00:00:00"/>
    <d v="1899-12-30T10:40:00"/>
    <m/>
    <s v="     "/>
    <x v="0"/>
    <m/>
    <x v="1"/>
    <s v="N"/>
    <s v="213432"/>
    <s v="18-0098979"/>
    <m/>
    <m/>
    <m/>
    <m/>
    <s v="     "/>
    <x v="0"/>
    <x v="0"/>
    <m/>
    <x v="0"/>
    <m/>
    <s v="&lt;0.25"/>
    <m/>
    <s v="Contact - 3rd Party"/>
    <x v="3"/>
    <s v="Contact - 3rd Party"/>
    <s v="Contact from object"/>
    <s v="Contact - 3rd Party"/>
    <m/>
    <s v="Contact - 3rd Party"/>
    <s v="Pole"/>
    <m/>
    <s v="Overhead"/>
    <m/>
    <m/>
    <m/>
    <s v="3040"/>
    <s v="     "/>
    <x v="0"/>
    <m/>
    <n v="37.098399999999998"/>
    <n v="-120.742"/>
    <m/>
    <s v="CANAL-1101"/>
    <m/>
    <m/>
    <s v="Agriculture"/>
    <m/>
    <m/>
    <m/>
    <m/>
    <m/>
    <m/>
    <m/>
    <s v="N"/>
    <s v="N"/>
    <m/>
    <m/>
    <s v="     "/>
    <m/>
    <m/>
    <m/>
    <m/>
    <m/>
    <m/>
    <m/>
    <m/>
    <m/>
    <m/>
    <m/>
    <m/>
    <m/>
    <m/>
    <m/>
    <m/>
    <m/>
    <m/>
    <m/>
  </r>
  <r>
    <x v="2165"/>
    <s v="     "/>
    <d v="2018-11-11T00:00:00"/>
    <d v="1899-12-30T00:00:00"/>
    <s v="46"/>
    <x v="3"/>
    <s v="11"/>
    <x v="4"/>
    <d v="2018-11-11T00:00:00"/>
    <d v="1899-12-30T11:01:00"/>
    <m/>
    <s v="     "/>
    <x v="0"/>
    <m/>
    <x v="1"/>
    <s v="N"/>
    <s v="213446"/>
    <s v="18-0098972"/>
    <m/>
    <m/>
    <m/>
    <m/>
    <s v="     "/>
    <x v="0"/>
    <x v="0"/>
    <m/>
    <x v="0"/>
    <m/>
    <s v="&lt;0.25"/>
    <m/>
    <s v="Equipment - PG&amp;E"/>
    <x v="11"/>
    <s v="Equipment - PG&amp;E"/>
    <s v="All types of equipment / facility failure"/>
    <s v="Capacitor Bank"/>
    <s v="Capacitor Bank"/>
    <m/>
    <m/>
    <m/>
    <s v="Overhead"/>
    <m/>
    <s v="Capacitor Bank"/>
    <m/>
    <s v="1104/2"/>
    <s v="     "/>
    <x v="2"/>
    <m/>
    <n v="37.3202"/>
    <n v="-122.002"/>
    <m/>
    <s v="WOLFE-1104"/>
    <m/>
    <m/>
    <s v="Urban"/>
    <m/>
    <m/>
    <m/>
    <m/>
    <m/>
    <m/>
    <m/>
    <s v="N"/>
    <s v="N"/>
    <m/>
    <m/>
    <s v="     "/>
    <m/>
    <m/>
    <m/>
    <m/>
    <m/>
    <m/>
    <m/>
    <m/>
    <m/>
    <m/>
    <m/>
    <m/>
    <m/>
    <m/>
    <m/>
    <m/>
    <m/>
    <m/>
    <m/>
  </r>
  <r>
    <x v="2166"/>
    <s v="     "/>
    <d v="2018-11-12T00:00:00"/>
    <d v="1899-12-30T00:00:00"/>
    <s v="46"/>
    <x v="3"/>
    <s v="11"/>
    <x v="4"/>
    <d v="2018-11-12T00:00:00"/>
    <d v="1899-12-30T05:17:00"/>
    <m/>
    <s v="     "/>
    <x v="0"/>
    <m/>
    <x v="1"/>
    <s v="N"/>
    <s v="213629"/>
    <m/>
    <m/>
    <m/>
    <m/>
    <m/>
    <s v="     "/>
    <x v="0"/>
    <x v="0"/>
    <m/>
    <x v="0"/>
    <m/>
    <s v="&lt;3 meters of linear travel"/>
    <m/>
    <s v="Equipment - PG&amp;E"/>
    <x v="16"/>
    <s v="Equipment - PG&amp;E"/>
    <s v="All types of equipment / facility failure"/>
    <s v="Insulator"/>
    <s v="Insulator"/>
    <m/>
    <m/>
    <m/>
    <m/>
    <m/>
    <s v="Insulator"/>
    <m/>
    <m/>
    <s v="     "/>
    <x v="2"/>
    <m/>
    <n v="38.485199999999999"/>
    <n v="-122.80500000000001"/>
    <m/>
    <s v="FULTON-1105"/>
    <m/>
    <m/>
    <s v="Herbaceous"/>
    <m/>
    <m/>
    <m/>
    <m/>
    <m/>
    <m/>
    <m/>
    <s v="N"/>
    <s v="N"/>
    <m/>
    <m/>
    <s v="     "/>
    <m/>
    <m/>
    <m/>
    <m/>
    <m/>
    <m/>
    <m/>
    <m/>
    <m/>
    <m/>
    <m/>
    <m/>
    <m/>
    <m/>
    <m/>
    <m/>
    <m/>
    <m/>
    <m/>
  </r>
  <r>
    <x v="2167"/>
    <s v="     "/>
    <d v="2018-11-12T00:00:00"/>
    <d v="1899-12-30T00:00:00"/>
    <s v="46"/>
    <x v="3"/>
    <s v="11"/>
    <x v="4"/>
    <d v="2018-11-12T00:00:00"/>
    <d v="1899-12-30T14:39:00"/>
    <m/>
    <s v="     "/>
    <x v="0"/>
    <m/>
    <x v="1"/>
    <s v="N"/>
    <s v="213902"/>
    <s v="18-0099193"/>
    <m/>
    <m/>
    <m/>
    <m/>
    <s v="     "/>
    <x v="0"/>
    <x v="0"/>
    <m/>
    <x v="0"/>
    <m/>
    <s v="&lt;3 meters of linear travel"/>
    <m/>
    <s v="Contact - Animal - Bird"/>
    <x v="6"/>
    <s v="Contact - Bird"/>
    <s v="Contact from object"/>
    <s v="Contact - Animal"/>
    <m/>
    <s v="Contact - Animal"/>
    <s v="Transformer"/>
    <m/>
    <s v="Overhead"/>
    <m/>
    <m/>
    <m/>
    <s v="MTR#1005671433"/>
    <s v="     "/>
    <x v="0"/>
    <m/>
    <n v="36.992400000000004"/>
    <n v="-120.03700000000001"/>
    <m/>
    <s v="STOREY-1104"/>
    <m/>
    <m/>
    <s v="Herbaceous"/>
    <m/>
    <m/>
    <m/>
    <m/>
    <m/>
    <m/>
    <m/>
    <s v="N"/>
    <s v="N"/>
    <m/>
    <m/>
    <s v="     "/>
    <m/>
    <m/>
    <m/>
    <m/>
    <m/>
    <m/>
    <m/>
    <m/>
    <m/>
    <m/>
    <m/>
    <m/>
    <m/>
    <m/>
    <m/>
    <m/>
    <m/>
    <m/>
    <m/>
  </r>
  <r>
    <x v="2168"/>
    <s v="     "/>
    <d v="2018-11-13T00:00:00"/>
    <d v="1899-12-30T00:00:00"/>
    <s v="46"/>
    <x v="3"/>
    <s v="11"/>
    <x v="4"/>
    <m/>
    <m/>
    <m/>
    <s v="     "/>
    <x v="0"/>
    <m/>
    <x v="1"/>
    <s v="N"/>
    <s v="214451"/>
    <m/>
    <m/>
    <m/>
    <m/>
    <m/>
    <s v="     "/>
    <x v="0"/>
    <x v="0"/>
    <m/>
    <x v="0"/>
    <m/>
    <s v="&lt;0.25"/>
    <m/>
    <s v="Equipment - PG&amp;E"/>
    <x v="13"/>
    <s v="Equipment - PG&amp;E"/>
    <s v="All types of equipment / facility failure"/>
    <s v="Transformer"/>
    <s v="Transformer"/>
    <m/>
    <m/>
    <m/>
    <m/>
    <m/>
    <s v="Transformer"/>
    <m/>
    <m/>
    <s v="     "/>
    <x v="0"/>
    <m/>
    <n v="34.994199999999999"/>
    <n v="-118.992"/>
    <m/>
    <s v="WHEELER-RIDGE-1101"/>
    <m/>
    <m/>
    <s v="Herbaceous"/>
    <m/>
    <m/>
    <m/>
    <m/>
    <m/>
    <m/>
    <m/>
    <s v="N"/>
    <s v="N"/>
    <m/>
    <m/>
    <s v="     "/>
    <m/>
    <m/>
    <m/>
    <m/>
    <m/>
    <m/>
    <m/>
    <m/>
    <m/>
    <m/>
    <m/>
    <m/>
    <m/>
    <m/>
    <m/>
    <m/>
    <m/>
    <m/>
    <m/>
  </r>
  <r>
    <x v="2169"/>
    <s v="     "/>
    <d v="2018-11-13T00:00:00"/>
    <d v="1899-12-30T00:00:00"/>
    <s v="46"/>
    <x v="3"/>
    <s v="11"/>
    <x v="4"/>
    <d v="2018-11-13T00:00:00"/>
    <d v="1899-12-30T15:41:00"/>
    <m/>
    <s v="     "/>
    <x v="0"/>
    <m/>
    <x v="1"/>
    <s v="N"/>
    <s v="214696"/>
    <s v="18-0099492"/>
    <m/>
    <m/>
    <m/>
    <m/>
    <s v="     "/>
    <x v="0"/>
    <x v="0"/>
    <m/>
    <x v="0"/>
    <m/>
    <s v="&lt;0.25"/>
    <m/>
    <s v="Equipment - PG&amp;E"/>
    <x v="13"/>
    <s v="Equipment - PG&amp;E"/>
    <s v="All types of equipment / facility failure"/>
    <s v="Transformer"/>
    <s v="Transformer"/>
    <m/>
    <m/>
    <m/>
    <s v="Overhead"/>
    <m/>
    <s v="Transformer"/>
    <m/>
    <s v="MTR#1008803812"/>
    <s v="     "/>
    <x v="2"/>
    <n v="520"/>
    <n v="37.053899999999999"/>
    <n v="-121.955"/>
    <m/>
    <s v="PAUL-SWEET-2106"/>
    <m/>
    <m/>
    <s v="Conifer Forest"/>
    <m/>
    <m/>
    <m/>
    <m/>
    <m/>
    <m/>
    <m/>
    <s v="N"/>
    <s v="N"/>
    <m/>
    <m/>
    <s v="     "/>
    <m/>
    <m/>
    <m/>
    <m/>
    <m/>
    <m/>
    <m/>
    <m/>
    <m/>
    <m/>
    <m/>
    <m/>
    <m/>
    <m/>
    <m/>
    <m/>
    <m/>
    <m/>
    <m/>
  </r>
  <r>
    <x v="2170"/>
    <s v="     "/>
    <d v="2018-11-15T00:00:00"/>
    <d v="1899-12-30T00:00:00"/>
    <s v="46"/>
    <x v="3"/>
    <s v="11"/>
    <x v="4"/>
    <d v="2018-11-15T00:00:00"/>
    <d v="1899-12-30T06:09:00"/>
    <m/>
    <s v="     "/>
    <x v="0"/>
    <m/>
    <x v="1"/>
    <s v="N"/>
    <s v="215634"/>
    <s v="18-0099862"/>
    <m/>
    <m/>
    <m/>
    <m/>
    <s v="     "/>
    <x v="0"/>
    <x v="0"/>
    <m/>
    <x v="0"/>
    <m/>
    <s v="&lt;0.25"/>
    <m/>
    <s v="Unknown - Info N/A"/>
    <x v="5"/>
    <s v="Unknown"/>
    <s v="Other"/>
    <s v="Unknown"/>
    <m/>
    <m/>
    <m/>
    <m/>
    <s v="Overhead"/>
    <m/>
    <m/>
    <m/>
    <s v="MTR#1010191546"/>
    <s v="     "/>
    <x v="2"/>
    <n v="180"/>
    <n v="38.3596"/>
    <n v="-122.369"/>
    <m/>
    <s v="PUEBLO-2103"/>
    <m/>
    <m/>
    <s v="Hardwood Woodland"/>
    <m/>
    <m/>
    <m/>
    <m/>
    <m/>
    <m/>
    <m/>
    <s v="N"/>
    <s v="N"/>
    <m/>
    <m/>
    <s v="     "/>
    <m/>
    <m/>
    <m/>
    <m/>
    <m/>
    <m/>
    <m/>
    <m/>
    <m/>
    <m/>
    <m/>
    <m/>
    <m/>
    <m/>
    <m/>
    <m/>
    <m/>
    <m/>
    <m/>
  </r>
  <r>
    <x v="2171"/>
    <s v="     "/>
    <d v="2018-11-15T00:00:00"/>
    <d v="1899-12-30T00:00:00"/>
    <s v="46"/>
    <x v="3"/>
    <s v="11"/>
    <x v="4"/>
    <d v="2018-11-15T00:00:00"/>
    <d v="1899-12-30T06:34:00"/>
    <m/>
    <s v="     "/>
    <x v="0"/>
    <m/>
    <x v="1"/>
    <s v="N"/>
    <s v="215656"/>
    <s v="18-0099901"/>
    <m/>
    <m/>
    <m/>
    <m/>
    <s v="     "/>
    <x v="0"/>
    <x v="0"/>
    <m/>
    <x v="0"/>
    <m/>
    <s v="&lt;0.25"/>
    <m/>
    <s v="Contact - Animal - Bird"/>
    <x v="6"/>
    <s v="Contact - Bird"/>
    <s v="Contact from object"/>
    <s v="Contact - Animal"/>
    <m/>
    <s v="Contact - Animal"/>
    <s v="Conductor"/>
    <m/>
    <s v="Overhead"/>
    <m/>
    <m/>
    <m/>
    <s v="12085"/>
    <s v="     "/>
    <x v="2"/>
    <n v="305"/>
    <n v="38.608199999999997"/>
    <n v="-120.953"/>
    <m/>
    <s v="SHINGLE-SPRINGS-1104"/>
    <m/>
    <m/>
    <s v="Urban"/>
    <m/>
    <m/>
    <m/>
    <m/>
    <m/>
    <m/>
    <m/>
    <s v="N"/>
    <s v="N"/>
    <m/>
    <m/>
    <s v="     "/>
    <m/>
    <m/>
    <m/>
    <m/>
    <m/>
    <m/>
    <m/>
    <m/>
    <m/>
    <m/>
    <m/>
    <m/>
    <m/>
    <m/>
    <m/>
    <m/>
    <m/>
    <m/>
    <m/>
  </r>
  <r>
    <x v="2172"/>
    <s v="     "/>
    <d v="2018-11-16T00:00:00"/>
    <d v="1899-12-30T00:00:00"/>
    <s v="46"/>
    <x v="3"/>
    <s v="11"/>
    <x v="4"/>
    <d v="2018-11-16T00:00:00"/>
    <d v="1899-12-30T17:02:00"/>
    <m/>
    <s v="     "/>
    <x v="0"/>
    <m/>
    <x v="1"/>
    <s v="N"/>
    <s v="216987"/>
    <s v="18-0100490"/>
    <m/>
    <m/>
    <m/>
    <m/>
    <s v="     "/>
    <x v="0"/>
    <x v="0"/>
    <m/>
    <x v="0"/>
    <m/>
    <s v="&lt;0.25"/>
    <m/>
    <s v="Contact - 3rd Party"/>
    <x v="3"/>
    <s v="Contact - 3rd Party"/>
    <s v="Contact from object"/>
    <s v="Contact - 3rd Party"/>
    <m/>
    <s v="Contact - 3rd Party"/>
    <s v="Pole"/>
    <m/>
    <s v="Overhead"/>
    <m/>
    <m/>
    <m/>
    <s v="2109/2"/>
    <s v="     "/>
    <x v="2"/>
    <n v="305"/>
    <n v="38.713999999999999"/>
    <n v="-120.93899999999999"/>
    <m/>
    <s v="SHINGLE-SPRINGS-2109"/>
    <m/>
    <m/>
    <s v="Urban"/>
    <m/>
    <m/>
    <m/>
    <m/>
    <m/>
    <m/>
    <m/>
    <s v="N"/>
    <s v="N"/>
    <m/>
    <m/>
    <s v="     "/>
    <m/>
    <m/>
    <m/>
    <m/>
    <m/>
    <m/>
    <m/>
    <m/>
    <m/>
    <m/>
    <m/>
    <m/>
    <m/>
    <m/>
    <m/>
    <m/>
    <m/>
    <m/>
    <m/>
  </r>
  <r>
    <x v="2173"/>
    <s v="     "/>
    <d v="2018-11-17T00:00:00"/>
    <d v="1899-12-30T00:00:00"/>
    <s v="46"/>
    <x v="3"/>
    <s v="11"/>
    <x v="4"/>
    <d v="2018-11-17T00:00:00"/>
    <d v="1899-12-30T17:20:00"/>
    <m/>
    <s v="     "/>
    <x v="0"/>
    <m/>
    <x v="1"/>
    <s v="N"/>
    <s v="217489"/>
    <s v="18-0100697"/>
    <m/>
    <m/>
    <m/>
    <m/>
    <s v="     "/>
    <x v="0"/>
    <x v="0"/>
    <m/>
    <x v="0"/>
    <m/>
    <s v="&lt;0.25"/>
    <m/>
    <s v="Contact - 3rd Party"/>
    <x v="3"/>
    <s v="Contact - 3rd Party"/>
    <s v="Contact from object"/>
    <s v="Contact - 3rd Party"/>
    <m/>
    <s v="Contact - 3rd Party"/>
    <s v="Conductor"/>
    <m/>
    <s v="Overhead"/>
    <m/>
    <m/>
    <m/>
    <s v="1467"/>
    <s v="     "/>
    <x v="2"/>
    <n v="340"/>
    <n v="38.708199999999998"/>
    <n v="-120.693"/>
    <m/>
    <s v="APPLE-HILL-1103"/>
    <m/>
    <m/>
    <s v="Conifer Forest"/>
    <m/>
    <m/>
    <m/>
    <m/>
    <m/>
    <m/>
    <m/>
    <s v="N"/>
    <s v="N"/>
    <m/>
    <m/>
    <s v="     "/>
    <m/>
    <m/>
    <m/>
    <m/>
    <m/>
    <m/>
    <m/>
    <m/>
    <m/>
    <m/>
    <m/>
    <m/>
    <m/>
    <m/>
    <m/>
    <m/>
    <m/>
    <m/>
    <m/>
  </r>
  <r>
    <x v="2174"/>
    <s v="     "/>
    <d v="2018-11-18T00:00:00"/>
    <d v="1899-12-30T00:00:00"/>
    <s v="47"/>
    <x v="3"/>
    <s v="11"/>
    <x v="4"/>
    <m/>
    <m/>
    <m/>
    <s v="     "/>
    <x v="0"/>
    <m/>
    <x v="1"/>
    <s v="N"/>
    <s v="217572"/>
    <m/>
    <m/>
    <m/>
    <m/>
    <m/>
    <s v="     "/>
    <x v="0"/>
    <x v="0"/>
    <m/>
    <x v="0"/>
    <m/>
    <s v="&lt;3 meters of linear travel"/>
    <m/>
    <s v="Equipment - PG&amp;E"/>
    <x v="13"/>
    <s v="Equipment - PG&amp;E"/>
    <s v="All types of equipment / facility failure"/>
    <s v="Transformer"/>
    <s v="Transformer"/>
    <m/>
    <m/>
    <m/>
    <m/>
    <m/>
    <s v="Transformer"/>
    <m/>
    <m/>
    <s v="     "/>
    <x v="0"/>
    <m/>
    <n v="34.9514"/>
    <n v="-120.438"/>
    <m/>
    <s v="SANTA-MARIA-1112"/>
    <m/>
    <m/>
    <s v="Urban"/>
    <m/>
    <m/>
    <m/>
    <m/>
    <m/>
    <m/>
    <m/>
    <s v="N"/>
    <s v="N"/>
    <m/>
    <m/>
    <s v="     "/>
    <m/>
    <m/>
    <m/>
    <m/>
    <m/>
    <m/>
    <m/>
    <m/>
    <m/>
    <m/>
    <m/>
    <m/>
    <m/>
    <m/>
    <m/>
    <m/>
    <m/>
    <m/>
    <m/>
  </r>
  <r>
    <x v="2175"/>
    <s v="     "/>
    <d v="2018-11-18T00:00:00"/>
    <d v="1899-12-30T00:00:00"/>
    <s v="47"/>
    <x v="3"/>
    <s v="11"/>
    <x v="4"/>
    <m/>
    <m/>
    <s v="tree cut and fell into service breaking service neutral and causing fire in hous"/>
    <s v="     "/>
    <x v="0"/>
    <m/>
    <x v="1"/>
    <s v="N"/>
    <s v="217761"/>
    <m/>
    <m/>
    <m/>
    <m/>
    <m/>
    <s v="     "/>
    <x v="0"/>
    <x v="0"/>
    <m/>
    <x v="0"/>
    <m/>
    <s v="Structure-only"/>
    <m/>
    <s v="Contact - 3rd Party"/>
    <x v="3"/>
    <s v="Contact - 3rd Party"/>
    <s v="Contact from object"/>
    <s v="Contact - 3rd Party"/>
    <m/>
    <s v="Contact - 3rd Party"/>
    <s v="Service Drop"/>
    <m/>
    <m/>
    <m/>
    <m/>
    <m/>
    <m/>
    <s v="     "/>
    <x v="0"/>
    <m/>
    <n v="40.796799999999998"/>
    <n v="-124.134"/>
    <m/>
    <s v="HARRIS-1109"/>
    <m/>
    <m/>
    <s v="Urban"/>
    <m/>
    <m/>
    <m/>
    <m/>
    <m/>
    <m/>
    <m/>
    <s v="N"/>
    <s v="N"/>
    <m/>
    <m/>
    <s v="     "/>
    <m/>
    <m/>
    <m/>
    <m/>
    <m/>
    <m/>
    <m/>
    <m/>
    <m/>
    <m/>
    <m/>
    <m/>
    <m/>
    <m/>
    <m/>
    <m/>
    <m/>
    <m/>
    <m/>
  </r>
  <r>
    <x v="2176"/>
    <s v="     "/>
    <d v="2018-11-19T00:00:00"/>
    <d v="1899-12-30T00:00:00"/>
    <s v="47"/>
    <x v="3"/>
    <s v="11"/>
    <x v="4"/>
    <m/>
    <m/>
    <s v="Mylar balloons"/>
    <s v="     "/>
    <x v="0"/>
    <m/>
    <x v="1"/>
    <s v="N"/>
    <m/>
    <m/>
    <m/>
    <m/>
    <m/>
    <m/>
    <s v="     "/>
    <x v="0"/>
    <x v="0"/>
    <m/>
    <x v="0"/>
    <m/>
    <s v="&lt;3 meters of linear travel"/>
    <m/>
    <s v="Contact - 3rd Party"/>
    <x v="12"/>
    <s v="Contact - 3rd Party"/>
    <s v="Contact from object"/>
    <s v="Contact - Balloon"/>
    <m/>
    <s v="Contact - Balloon"/>
    <s v="Conductor"/>
    <m/>
    <m/>
    <m/>
    <m/>
    <m/>
    <m/>
    <s v="     "/>
    <x v="0"/>
    <m/>
    <n v="38.505299999999998"/>
    <n v="-121.696"/>
    <m/>
    <m/>
    <m/>
    <m/>
    <s v="Agriculture"/>
    <m/>
    <m/>
    <m/>
    <m/>
    <m/>
    <m/>
    <m/>
    <s v="N"/>
    <s v="N"/>
    <m/>
    <m/>
    <s v="     "/>
    <m/>
    <m/>
    <m/>
    <m/>
    <m/>
    <m/>
    <m/>
    <m/>
    <m/>
    <m/>
    <m/>
    <m/>
    <m/>
    <m/>
    <m/>
    <m/>
    <m/>
    <m/>
    <m/>
  </r>
  <r>
    <x v="2177"/>
    <s v="     "/>
    <d v="2018-11-20T00:00:00"/>
    <d v="1899-12-30T00:00:00"/>
    <s v="47"/>
    <x v="3"/>
    <s v="11"/>
    <x v="4"/>
    <d v="2018-11-20T00:00:00"/>
    <d v="1899-12-30T13:07:00"/>
    <m/>
    <s v="     "/>
    <x v="0"/>
    <m/>
    <x v="1"/>
    <s v="N"/>
    <s v="219184"/>
    <s v="18-0101510"/>
    <m/>
    <m/>
    <m/>
    <m/>
    <s v="     "/>
    <x v="0"/>
    <x v="0"/>
    <m/>
    <x v="0"/>
    <m/>
    <s v="&lt;0.25"/>
    <m/>
    <s v="Equipment - PG&amp;E"/>
    <x v="13"/>
    <s v="Equipment - PG&amp;E"/>
    <s v="All types of equipment / facility failure"/>
    <s v="Transformer"/>
    <s v="Transformer"/>
    <m/>
    <m/>
    <m/>
    <s v="Overhead"/>
    <m/>
    <s v="Transformer"/>
    <m/>
    <s v="1101/2"/>
    <s v="     "/>
    <x v="1"/>
    <n v="508"/>
    <n v="35.304299999999998"/>
    <n v="-120.80500000000001"/>
    <m/>
    <s v="FOOTHILL-1101"/>
    <m/>
    <m/>
    <s v="Barren/Other"/>
    <m/>
    <m/>
    <m/>
    <m/>
    <m/>
    <m/>
    <m/>
    <s v="N"/>
    <s v="N"/>
    <m/>
    <m/>
    <s v="     "/>
    <m/>
    <m/>
    <m/>
    <m/>
    <m/>
    <m/>
    <m/>
    <m/>
    <m/>
    <m/>
    <m/>
    <m/>
    <m/>
    <m/>
    <m/>
    <m/>
    <m/>
    <m/>
    <m/>
  </r>
  <r>
    <x v="2178"/>
    <s v="     "/>
    <d v="2018-11-21T00:00:00"/>
    <d v="1899-12-30T17:33:45"/>
    <s v="47"/>
    <x v="3"/>
    <s v="11"/>
    <x v="4"/>
    <d v="2018-11-21T00:00:00"/>
    <d v="1899-12-30T17:33:00"/>
    <s v="Found pole top on fire, crew onsite putting it out. 2/12/21 rec'd email from T-Man. No pics, PG&amp;E structure only. T-Man extinguished himself. Possible leaking insulators caused fire. 3' feet of fire at base of pole. "/>
    <s v="     "/>
    <x v="0"/>
    <d v="2021-02-12T00:00:00"/>
    <x v="0"/>
    <m/>
    <s v="220836"/>
    <s v="18-0102043"/>
    <m/>
    <s v="T004461647"/>
    <n v="115406186"/>
    <m/>
    <s v="     "/>
    <x v="0"/>
    <x v="0"/>
    <m/>
    <x v="0"/>
    <m/>
    <s v="&lt;3 meters of linear travel"/>
    <m/>
    <s v="Equipment - PG&amp;E"/>
    <x v="9"/>
    <s v="Equipment - PG&amp;E"/>
    <s v="All types of equipment / facility failure"/>
    <s v="Equipment failure - Other"/>
    <s v="Insulator"/>
    <m/>
    <m/>
    <s v="No"/>
    <s v="Overhead"/>
    <m/>
    <s v="Insulator"/>
    <m/>
    <s v="101216828"/>
    <s v="     "/>
    <x v="0"/>
    <m/>
    <n v="36.966299999999997"/>
    <n v="-120.056"/>
    <s v="Madera"/>
    <s v="STOREY-1107"/>
    <m/>
    <m/>
    <s v="Urban"/>
    <m/>
    <m/>
    <m/>
    <m/>
    <m/>
    <m/>
    <m/>
    <s v="N"/>
    <s v="N"/>
    <m/>
    <m/>
    <s v="     "/>
    <m/>
    <m/>
    <m/>
    <m/>
    <m/>
    <m/>
    <m/>
    <m/>
    <m/>
    <m/>
    <m/>
    <m/>
    <m/>
    <m/>
    <m/>
    <m/>
    <m/>
    <m/>
    <m/>
  </r>
  <r>
    <x v="2179"/>
    <s v="     "/>
    <d v="2018-11-21T00:00:00"/>
    <d v="1899-12-30T00:00:00"/>
    <s v="47"/>
    <x v="3"/>
    <s v="11"/>
    <x v="4"/>
    <d v="2018-11-21T00:00:00"/>
    <d v="1899-12-30T02:16:00"/>
    <m/>
    <s v="     "/>
    <x v="0"/>
    <m/>
    <x v="1"/>
    <s v="N"/>
    <s v="219464"/>
    <s v="18-0101683"/>
    <m/>
    <m/>
    <m/>
    <m/>
    <s v="     "/>
    <x v="0"/>
    <x v="0"/>
    <m/>
    <x v="0"/>
    <m/>
    <s v="&lt;0.25"/>
    <m/>
    <s v="Contact - 3rd Party"/>
    <x v="3"/>
    <s v="Contact - 3rd Party"/>
    <s v="Contact from object"/>
    <s v="Contact - 3rd Party"/>
    <m/>
    <s v="Contact - 3rd Party"/>
    <s v="Conductor"/>
    <m/>
    <s v="Overhead"/>
    <m/>
    <m/>
    <m/>
    <s v="1929"/>
    <s v="     "/>
    <x v="1"/>
    <n v="105"/>
    <n v="40.481900000000003"/>
    <n v="-124.229"/>
    <m/>
    <s v="EEL-RIVER-1102"/>
    <m/>
    <m/>
    <s v="Herbaceous"/>
    <m/>
    <m/>
    <m/>
    <m/>
    <m/>
    <m/>
    <m/>
    <s v="N"/>
    <s v="N"/>
    <m/>
    <m/>
    <s v="     "/>
    <m/>
    <m/>
    <m/>
    <m/>
    <m/>
    <m/>
    <m/>
    <m/>
    <m/>
    <m/>
    <m/>
    <m/>
    <m/>
    <m/>
    <m/>
    <m/>
    <m/>
    <m/>
    <m/>
  </r>
  <r>
    <x v="2180"/>
    <s v="     "/>
    <d v="2018-11-23T00:00:00"/>
    <d v="1899-12-30T00:00:00"/>
    <s v="47"/>
    <x v="3"/>
    <s v="11"/>
    <x v="4"/>
    <d v="2018-11-23T00:00:00"/>
    <d v="1899-12-30T22:14:00"/>
    <m/>
    <s v="     "/>
    <x v="0"/>
    <m/>
    <x v="1"/>
    <s v="N"/>
    <s v="223245"/>
    <s v="18-0102707"/>
    <m/>
    <m/>
    <m/>
    <s v="EI181123A"/>
    <s v="     "/>
    <x v="0"/>
    <x v="0"/>
    <m/>
    <x v="0"/>
    <m/>
    <s v="Structure-only"/>
    <m/>
    <s v="Contact - Customer (Equip/Structure/Veg)"/>
    <x v="3"/>
    <s v="Contact - 3rd Party"/>
    <s v="Contact from object"/>
    <s v="Contact - Other"/>
    <m/>
    <s v="Contact - Other"/>
    <s v="Conductor"/>
    <m/>
    <s v="Overhead"/>
    <m/>
    <m/>
    <m/>
    <s v="1105/2"/>
    <s v="     "/>
    <x v="0"/>
    <m/>
    <n v="38.266599999999997"/>
    <n v="-122.021"/>
    <m/>
    <s v="SUISUN-1105"/>
    <m/>
    <m/>
    <s v="Urban"/>
    <m/>
    <m/>
    <m/>
    <m/>
    <m/>
    <m/>
    <m/>
    <s v="N"/>
    <s v="N"/>
    <m/>
    <m/>
    <s v="     "/>
    <m/>
    <m/>
    <m/>
    <m/>
    <m/>
    <m/>
    <m/>
    <m/>
    <m/>
    <m/>
    <m/>
    <m/>
    <m/>
    <m/>
    <m/>
    <m/>
    <m/>
    <m/>
    <m/>
  </r>
  <r>
    <x v="2181"/>
    <s v="     "/>
    <d v="2018-12-12T00:00:00"/>
    <d v="1899-12-30T12:09:03"/>
    <s v="50"/>
    <x v="3"/>
    <s v="12"/>
    <x v="4"/>
    <m/>
    <m/>
    <s v="Strain from overgrown tree branch resulting in small equipment explosion and small grass fire."/>
    <s v="     "/>
    <x v="0"/>
    <m/>
    <x v="1"/>
    <s v="N"/>
    <s v="238692"/>
    <m/>
    <m/>
    <m/>
    <m/>
    <m/>
    <s v="     "/>
    <x v="0"/>
    <x v="0"/>
    <m/>
    <x v="0"/>
    <m/>
    <s v="&lt;3 meters of linear travel"/>
    <m/>
    <s v="Vegetation"/>
    <x v="0"/>
    <s v="Vegetation"/>
    <s v="Contact from object"/>
    <s v="Vegetation"/>
    <m/>
    <s v="Contact - Vegetation"/>
    <s v="Service Drop"/>
    <m/>
    <m/>
    <m/>
    <m/>
    <m/>
    <m/>
    <s v="     "/>
    <x v="0"/>
    <n v="340"/>
    <n v="38.7271"/>
    <n v="-120.795"/>
    <m/>
    <s v="PLACERVILLE-1112"/>
    <m/>
    <m/>
    <s v="Urban"/>
    <m/>
    <m/>
    <m/>
    <m/>
    <m/>
    <m/>
    <m/>
    <s v="N"/>
    <s v="N"/>
    <m/>
    <m/>
    <s v="     "/>
    <m/>
    <m/>
    <m/>
    <m/>
    <m/>
    <m/>
    <m/>
    <m/>
    <m/>
    <m/>
    <m/>
    <m/>
    <m/>
    <m/>
    <m/>
    <m/>
    <m/>
    <m/>
    <m/>
  </r>
  <r>
    <x v="2182"/>
    <s v="     "/>
    <d v="2018-12-14T00:00:00"/>
    <d v="1899-12-30T10:32:57"/>
    <s v="50"/>
    <x v="3"/>
    <s v="12"/>
    <x v="4"/>
    <m/>
    <m/>
    <s v="T-men confirmed that tree top fell into line."/>
    <s v="     "/>
    <x v="0"/>
    <m/>
    <x v="1"/>
    <s v="N"/>
    <s v="240117"/>
    <m/>
    <m/>
    <m/>
    <m/>
    <m/>
    <s v="     "/>
    <x v="0"/>
    <x v="0"/>
    <m/>
    <x v="0"/>
    <m/>
    <s v="&lt;0.25"/>
    <m/>
    <s v="Vegetation"/>
    <x v="0"/>
    <s v="Vegetation"/>
    <s v="Contact from object"/>
    <s v="Vegetation"/>
    <m/>
    <s v="Contact - Vegetation"/>
    <s v="Conductor"/>
    <m/>
    <m/>
    <m/>
    <m/>
    <m/>
    <m/>
    <s v="     "/>
    <x v="2"/>
    <n v="120"/>
    <n v="40.399900000000002"/>
    <n v="-123.705"/>
    <m/>
    <s v="BRIDGEVILLE-1102"/>
    <m/>
    <m/>
    <s v="Conifer Forest"/>
    <m/>
    <m/>
    <m/>
    <m/>
    <m/>
    <m/>
    <m/>
    <s v="N"/>
    <s v="N"/>
    <m/>
    <m/>
    <s v="     "/>
    <m/>
    <m/>
    <m/>
    <m/>
    <m/>
    <m/>
    <m/>
    <m/>
    <m/>
    <m/>
    <m/>
    <m/>
    <m/>
    <m/>
    <m/>
    <m/>
    <m/>
    <m/>
    <m/>
  </r>
  <r>
    <x v="2183"/>
    <s v="     "/>
    <d v="2018-12-31T00:00:00"/>
    <d v="1899-12-30T21:43:21"/>
    <s v="53"/>
    <x v="3"/>
    <s v="12"/>
    <x v="4"/>
    <d v="2018-12-31T00:00:00"/>
    <d v="1899-12-30T21:27:00"/>
    <s v="wire-down; cause unknown"/>
    <s v="     "/>
    <x v="0"/>
    <m/>
    <x v="1"/>
    <s v="N"/>
    <s v="251103"/>
    <s v="18-0111307"/>
    <m/>
    <m/>
    <m/>
    <m/>
    <s v="     "/>
    <x v="0"/>
    <x v="0"/>
    <m/>
    <x v="0"/>
    <m/>
    <s v="&lt;3 meters of linear travel"/>
    <m/>
    <s v="Equipment - PG&amp;E"/>
    <x v="4"/>
    <s v="Equipment - PG&amp;E"/>
    <s v="All types of equipment / facility failure"/>
    <s v="Conductor"/>
    <s v="Conductor"/>
    <m/>
    <m/>
    <m/>
    <s v="Overhead"/>
    <m/>
    <s v="Conductor - Primary"/>
    <m/>
    <s v="1101/2"/>
    <s v="     "/>
    <x v="0"/>
    <m/>
    <n v="39.738100000000003"/>
    <n v="-122.01600000000001"/>
    <m/>
    <s v="HAMILTON-A-1101"/>
    <m/>
    <m/>
    <s v="Urban"/>
    <m/>
    <m/>
    <m/>
    <m/>
    <m/>
    <m/>
    <m/>
    <s v="N"/>
    <s v="N"/>
    <m/>
    <m/>
    <s v="     "/>
    <m/>
    <m/>
    <m/>
    <m/>
    <m/>
    <m/>
    <m/>
    <m/>
    <m/>
    <m/>
    <m/>
    <m/>
    <m/>
    <m/>
    <m/>
    <m/>
    <m/>
    <m/>
    <m/>
  </r>
  <r>
    <x v="2184"/>
    <s v="     "/>
    <d v="2019-01-04T00:00:00"/>
    <d v="1899-12-30T13:24:55"/>
    <s v="1"/>
    <x v="0"/>
    <s v="1"/>
    <x v="5"/>
    <m/>
    <m/>
    <s v="POLE FIRE/ PER TULARE FD/ INC#19-112"/>
    <s v="     "/>
    <x v="0"/>
    <d v="2021-02-23T00:00:00"/>
    <x v="0"/>
    <m/>
    <m/>
    <s v="N/A"/>
    <m/>
    <s v="6701081"/>
    <n v="115643980"/>
    <m/>
    <s v="     "/>
    <x v="0"/>
    <x v="0"/>
    <m/>
    <x v="0"/>
    <m/>
    <s v="&lt;3 meters of linear travel"/>
    <m/>
    <s v="Equipment - PG&amp;E"/>
    <x v="11"/>
    <s v="Equipment - PG&amp;E"/>
    <s v="All types of equipment / facility failure"/>
    <s v="Capacitor bank failure"/>
    <s v="Capacitor Bank"/>
    <m/>
    <m/>
    <m/>
    <s v="Overhead"/>
    <m/>
    <s v="Capacitor Bank"/>
    <m/>
    <s v="100669465"/>
    <s v="     "/>
    <x v="0"/>
    <m/>
    <n v="35.927799999999998"/>
    <n v="-119.432"/>
    <s v="Tulare"/>
    <s v="ALPAUGH-1104"/>
    <m/>
    <m/>
    <s v="Agriculture"/>
    <m/>
    <m/>
    <m/>
    <m/>
    <m/>
    <m/>
    <m/>
    <s v="N"/>
    <s v="N"/>
    <m/>
    <m/>
    <s v="     "/>
    <m/>
    <m/>
    <m/>
    <m/>
    <m/>
    <m/>
    <m/>
    <m/>
    <m/>
    <m/>
    <m/>
    <m/>
    <m/>
    <m/>
    <m/>
    <m/>
    <m/>
    <m/>
    <m/>
  </r>
  <r>
    <x v="2185"/>
    <s v="     "/>
    <d v="2019-01-09T00:00:00"/>
    <d v="1899-12-30T12:27:26"/>
    <s v="2"/>
    <x v="0"/>
    <s v="1"/>
    <x v="5"/>
    <d v="2019-01-09T00:00:00"/>
    <d v="1899-12-30T12:27:00"/>
    <s v="2.24.21 waiting for FD / PGE Attributed, STUCCO FIRE CAUSED BY N.G. NEUTRAL CONNECTION AT POLE, REPLACED CONNECTOR"/>
    <s v="     "/>
    <x v="0"/>
    <d v="2021-02-25T00:00:00"/>
    <x v="0"/>
    <m/>
    <s v="261648"/>
    <s v="N/A"/>
    <m/>
    <s v="T004506933"/>
    <m/>
    <m/>
    <s v="     "/>
    <x v="0"/>
    <x v="0"/>
    <m/>
    <x v="0"/>
    <m/>
    <s v="&lt;3 meters of linear travel"/>
    <m/>
    <s v="Equipment - PG&amp;E"/>
    <x v="9"/>
    <s v="Equipment - PG&amp;E"/>
    <s v="All types of equipment / facility failure"/>
    <s v="Service Neutral failure"/>
    <s v="Service Connector"/>
    <m/>
    <m/>
    <s v="No"/>
    <s v="Overhead"/>
    <m/>
    <s v="Service Connector"/>
    <m/>
    <s v="22811102"/>
    <s v="     "/>
    <x v="0"/>
    <m/>
    <n v="37.649500000000003"/>
    <n v="-122.49299999999999"/>
    <s v="San Mateo"/>
    <s v="PACIFICA-1102"/>
    <m/>
    <s v="San Mateo County"/>
    <s v="Urban"/>
    <m/>
    <m/>
    <m/>
    <m/>
    <m/>
    <m/>
    <m/>
    <s v="N"/>
    <s v="N"/>
    <m/>
    <m/>
    <s v="     "/>
    <m/>
    <m/>
    <m/>
    <m/>
    <m/>
    <m/>
    <m/>
    <m/>
    <m/>
    <m/>
    <m/>
    <m/>
    <m/>
    <m/>
    <m/>
    <m/>
    <m/>
    <m/>
    <m/>
  </r>
  <r>
    <x v="2186"/>
    <s v="     "/>
    <d v="2019-01-14T00:00:00"/>
    <d v="1899-12-30T00:00:00"/>
    <s v="3"/>
    <x v="0"/>
    <s v="1"/>
    <x v="5"/>
    <d v="2019-01-14T00:00:00"/>
    <d v="1899-12-30T08:32:00"/>
    <s v="Wires down, several fires started, exceed 1 linear meter, confirmed reportable"/>
    <s v="     "/>
    <x v="0"/>
    <m/>
    <x v="1"/>
    <m/>
    <s v="264612"/>
    <s v="19-0008511"/>
    <m/>
    <m/>
    <m/>
    <m/>
    <s v="     "/>
    <x v="0"/>
    <x v="0"/>
    <m/>
    <x v="0"/>
    <m/>
    <s v="&lt;0.25"/>
    <m/>
    <s v="Equipment - PG&amp;E"/>
    <x v="14"/>
    <s v="Equipment - PG&amp;E"/>
    <s v="All types of equipment / facility failure"/>
    <s v="Voltage Regulator failure"/>
    <s v="Line Recloser"/>
    <m/>
    <m/>
    <m/>
    <s v="Overhead"/>
    <m/>
    <s v="Line Recloser"/>
    <m/>
    <s v="253911104-2100007706{4113}"/>
    <s v="     "/>
    <x v="0"/>
    <m/>
    <n v="35.326599999999999"/>
    <n v="-118.843"/>
    <s v="KERN"/>
    <s v="LAMONT-1104"/>
    <m/>
    <s v="Bakersfield FD"/>
    <s v="Agriculture"/>
    <m/>
    <m/>
    <m/>
    <m/>
    <m/>
    <m/>
    <m/>
    <s v="N"/>
    <s v="N"/>
    <m/>
    <m/>
    <s v="     "/>
    <m/>
    <m/>
    <m/>
    <m/>
    <m/>
    <m/>
    <m/>
    <m/>
    <m/>
    <m/>
    <m/>
    <m/>
    <m/>
    <m/>
    <m/>
    <m/>
    <m/>
    <m/>
    <m/>
  </r>
  <r>
    <x v="2187"/>
    <s v="     "/>
    <d v="2019-01-16T00:00:00"/>
    <d v="1899-12-30T23:40:24"/>
    <s v="3"/>
    <x v="0"/>
    <s v="1"/>
    <x v="5"/>
    <d v="2019-01-17T00:00:00"/>
    <d v="1899-12-30T00:13:00"/>
    <s v="Tree fell into line"/>
    <s v="     "/>
    <x v="0"/>
    <m/>
    <x v="1"/>
    <m/>
    <s v="272123"/>
    <s v="19-0010443"/>
    <m/>
    <m/>
    <m/>
    <s v="EI191016A"/>
    <s v="     "/>
    <x v="0"/>
    <x v="0"/>
    <m/>
    <x v="0"/>
    <m/>
    <s v="Structure-only"/>
    <s v="Burnt up an empty cabin"/>
    <s v="Vegetation"/>
    <x v="0"/>
    <s v="Vegetation"/>
    <s v="Contact from object"/>
    <s v="Contact - Vegetation"/>
    <m/>
    <s v="Contact - Vegetation"/>
    <s v="Conductor - Primary"/>
    <m/>
    <s v="Overhead"/>
    <m/>
    <s v="Conductor - Primary"/>
    <m/>
    <s v="163661701"/>
    <s v="     "/>
    <x v="2"/>
    <n v="348"/>
    <n v="38.062100000000001"/>
    <n v="-120.196"/>
    <s v="TUOLUMNE"/>
    <s v="MIWUK-1701"/>
    <m/>
    <m/>
    <s v="Conifer Forest"/>
    <m/>
    <m/>
    <m/>
    <m/>
    <m/>
    <m/>
    <m/>
    <s v="N"/>
    <s v="N"/>
    <m/>
    <m/>
    <s v="     "/>
    <n v="38.061758300000001"/>
    <n v="-120.1973517"/>
    <s v="Jan 17 2019 12:00AM"/>
    <s v="RootsFail"/>
    <s v="Large healthy green Cedar uprooted into two sets of lines due over saturated soil and high winds."/>
    <s v="CEDA"/>
    <s v="100"/>
    <s v="34"/>
    <s v="10"/>
    <s v="None"/>
    <s v="None"/>
    <s v="N"/>
    <s v="1"/>
    <m/>
    <s v="Hillside"/>
    <s v="A"/>
    <s v="CrossArm"/>
    <s v="BareWire"/>
    <s v="3"/>
  </r>
  <r>
    <x v="2188"/>
    <s v="     "/>
    <d v="2019-01-23T00:00:00"/>
    <d v="1899-12-30T01:01:04"/>
    <s v="4"/>
    <x v="0"/>
    <s v="1"/>
    <x v="5"/>
    <d v="2019-01-23T00:00:00"/>
    <m/>
    <s v="Service drop appears to have contacted customer palm tree. Reviewed FAS Tag T004527071 from BOBJ. No photos available. Unable to validate if any PG&amp;E equipment failed or the customer tree was the cause. Notes related to FAS Tag by  based from Fire Departm"/>
    <s v="     "/>
    <x v="0"/>
    <m/>
    <x v="1"/>
    <m/>
    <s v="279411"/>
    <m/>
    <m/>
    <s v="T004527071"/>
    <m/>
    <m/>
    <s v="     "/>
    <x v="0"/>
    <x v="0"/>
    <m/>
    <x v="0"/>
    <s v="D"/>
    <s v="&lt;3 meters of linear travel"/>
    <m/>
    <s v="Equipment - PG&amp;E"/>
    <x v="9"/>
    <s v="Equipment - PG&amp;E"/>
    <s v="All types of equipment / facility failure"/>
    <s v="Contact - Vegetation"/>
    <s v="Service Drop"/>
    <m/>
    <m/>
    <m/>
    <s v="Overhead"/>
    <m/>
    <s v="Service Drop"/>
    <m/>
    <s v="220639836908"/>
    <s v="     "/>
    <x v="0"/>
    <m/>
    <n v="38.680199999999999"/>
    <n v="-121.777"/>
    <s v="YOLO"/>
    <s v="WOODLAND-1109"/>
    <m/>
    <s v="Woodland FD"/>
    <s v="Urban"/>
    <m/>
    <m/>
    <m/>
    <m/>
    <m/>
    <m/>
    <m/>
    <s v="N"/>
    <s v="N"/>
    <m/>
    <m/>
    <s v="     "/>
    <m/>
    <m/>
    <m/>
    <m/>
    <m/>
    <m/>
    <m/>
    <m/>
    <m/>
    <m/>
    <m/>
    <m/>
    <m/>
    <m/>
    <m/>
    <m/>
    <m/>
    <m/>
    <m/>
  </r>
  <r>
    <x v="2189"/>
    <s v="     "/>
    <d v="2019-02-01T00:00:00"/>
    <d v="1899-12-30T22:00:39"/>
    <s v="5"/>
    <x v="0"/>
    <s v="2"/>
    <x v="5"/>
    <d v="2019-02-01T00:00:00"/>
    <m/>
    <s v="Downed lines on fence, fire department on scene. Fire size appears &gt; 1 linear foot"/>
    <s v="     "/>
    <x v="0"/>
    <m/>
    <x v="1"/>
    <m/>
    <s v="285738"/>
    <m/>
    <m/>
    <s v="T004534161"/>
    <m/>
    <m/>
    <s v="     "/>
    <x v="0"/>
    <x v="0"/>
    <m/>
    <x v="0"/>
    <m/>
    <s v="&lt;0.25"/>
    <m/>
    <s v="Vegetation"/>
    <x v="0"/>
    <s v="Vegetation"/>
    <s v="Contact from object"/>
    <s v="Contact - Vegetation"/>
    <m/>
    <s v="Contact - Vegetation"/>
    <s v="Conductor - Secondary"/>
    <m/>
    <s v="Overhead"/>
    <m/>
    <s v="Conductor - Secondary"/>
    <m/>
    <s v="512768950741{T0541}"/>
    <s v="     "/>
    <x v="0"/>
    <m/>
    <n v="34.8688"/>
    <n v="-120.411"/>
    <s v="SANTA BARBARA"/>
    <s v="DIVIDE-1102"/>
    <m/>
    <s v="Unknown"/>
    <s v="Urban"/>
    <m/>
    <m/>
    <m/>
    <m/>
    <m/>
    <m/>
    <m/>
    <s v="Y"/>
    <s v="N"/>
    <m/>
    <m/>
    <s v="     "/>
    <m/>
    <m/>
    <m/>
    <m/>
    <m/>
    <m/>
    <m/>
    <m/>
    <m/>
    <m/>
    <m/>
    <m/>
    <m/>
    <m/>
    <m/>
    <m/>
    <m/>
    <m/>
    <m/>
  </r>
  <r>
    <x v="2190"/>
    <s v="     "/>
    <d v="2019-02-11T00:00:00"/>
    <d v="1899-12-30T00:00:00"/>
    <s v="7"/>
    <x v="0"/>
    <s v="2"/>
    <x v="5"/>
    <d v="2019-02-11T00:00:00"/>
    <m/>
    <s v="Obtained FAS Tag T004550304 indicates patrol nothing found. CPUC Fire tab indicates Structure Fire (Non-PGE). Fire Location is &quot;APPLILANCES&quot;. Confirmed Suppressing Agency.   Tman Notes indicated &quot; replce dmgd svc x-street thru thick trees 2nd story wthrhd"/>
    <s v="     "/>
    <x v="0"/>
    <m/>
    <x v="1"/>
    <m/>
    <s v="299794"/>
    <m/>
    <m/>
    <s v="T004550304"/>
    <m/>
    <m/>
    <s v="     "/>
    <x v="0"/>
    <x v="0"/>
    <m/>
    <x v="0"/>
    <s v="D"/>
    <s v="Structure-only"/>
    <m/>
    <s v="Contact - Animal - Other"/>
    <x v="6"/>
    <s v="Contact - Animal"/>
    <s v="Contact from object"/>
    <s v="Contact - Animal"/>
    <m/>
    <s v="Contact - Animal"/>
    <s v="Service Drop"/>
    <m/>
    <s v="Overhead"/>
    <m/>
    <s v="Service Drop"/>
    <m/>
    <s v="315688127328"/>
    <s v="     "/>
    <x v="0"/>
    <m/>
    <n v="37.241399999999999"/>
    <n v="-121.982"/>
    <s v="SANTA CLARA"/>
    <s v="VASONA-1102"/>
    <m/>
    <s v="Los Gatos FD"/>
    <s v="Urban"/>
    <m/>
    <m/>
    <m/>
    <m/>
    <m/>
    <m/>
    <m/>
    <s v="N"/>
    <s v="N"/>
    <m/>
    <m/>
    <s v="     "/>
    <m/>
    <m/>
    <m/>
    <m/>
    <m/>
    <m/>
    <m/>
    <m/>
    <m/>
    <m/>
    <m/>
    <m/>
    <m/>
    <m/>
    <m/>
    <m/>
    <m/>
    <m/>
    <m/>
  </r>
  <r>
    <x v="2191"/>
    <s v="     "/>
    <d v="2019-02-23T00:00:00"/>
    <d v="1899-12-30T11:07:21"/>
    <s v="8"/>
    <x v="0"/>
    <s v="2"/>
    <x v="5"/>
    <d v="2019-02-23T00:00:00"/>
    <m/>
    <s v="OIS 321915 indicates Palm tree in open wire secondary. Palm tree caught fire, unknown cause at this time.  Damaged secondary crossarm with broken wood pin on neutral. Fas Tag T004575066 indicates Kern County FD. Tree on fire in lines. CPUC Fire Tab indica"/>
    <s v="     "/>
    <x v="0"/>
    <m/>
    <x v="1"/>
    <m/>
    <s v="321915"/>
    <m/>
    <m/>
    <s v="T004575066"/>
    <m/>
    <m/>
    <s v="     "/>
    <x v="0"/>
    <x v="0"/>
    <m/>
    <x v="0"/>
    <s v="D"/>
    <s v="&lt;3 meters of linear travel"/>
    <s v="04 - 1 to 3 meters linear travel"/>
    <s v="Vegetation"/>
    <x v="0"/>
    <s v="Vegetation"/>
    <s v="Contact from object"/>
    <s v="Contact - Vegetation"/>
    <m/>
    <s v="Contact - Vegetation"/>
    <s v="Conductor - Secondary"/>
    <m/>
    <s v="Overhead"/>
    <m/>
    <s v="Conductor - Secondary"/>
    <m/>
    <s v="100256235"/>
    <s v="     "/>
    <x v="0"/>
    <m/>
    <n v="35.338799999999999"/>
    <n v="-119.02800000000001"/>
    <s v="KERN"/>
    <s v="STOCKDALE-1111"/>
    <m/>
    <s v="Bakersfield FD"/>
    <s v="Urban"/>
    <m/>
    <m/>
    <m/>
    <m/>
    <m/>
    <m/>
    <m/>
    <s v="N"/>
    <s v="N"/>
    <m/>
    <m/>
    <s v="     "/>
    <m/>
    <m/>
    <m/>
    <m/>
    <m/>
    <m/>
    <m/>
    <m/>
    <m/>
    <m/>
    <m/>
    <m/>
    <m/>
    <m/>
    <m/>
    <m/>
    <m/>
    <m/>
    <m/>
  </r>
  <r>
    <x v="2192"/>
    <s v="     "/>
    <d v="2019-02-26T00:00:00"/>
    <d v="1899-12-30T12:13:00"/>
    <s v="9"/>
    <x v="0"/>
    <s v="2"/>
    <x v="5"/>
    <d v="2019-02-26T00:00:00"/>
    <d v="1899-12-30T12:10:00"/>
    <s v="ILIS indicates failed transformer. Line to ground fault. ILIS number associated with OIS number confirmed via ILIS report. FAS Tag  T004577685 confirms Kings Co FD  called in trouble report, indicates &quot;AXS-OK FD ETA 559-584-9276THE XARM FELL ON TOP LINE E"/>
    <s v="     "/>
    <x v="0"/>
    <m/>
    <x v="1"/>
    <m/>
    <s v="324495"/>
    <s v="19-0028313"/>
    <m/>
    <s v="T004577685"/>
    <m/>
    <m/>
    <s v="     "/>
    <x v="0"/>
    <x v="0"/>
    <m/>
    <x v="0"/>
    <s v="D"/>
    <s v="&lt;0.25"/>
    <s v="From FAS: south shoulder of roadway north side of canal 80' length 20' wide"/>
    <s v="Equipment - PG&amp;E"/>
    <x v="13"/>
    <s v="Equipment - PG&amp;E"/>
    <s v="All types of equipment / facility failure"/>
    <s v="Transformer failure"/>
    <s v="Transformer"/>
    <m/>
    <m/>
    <m/>
    <s v="Overhead"/>
    <m/>
    <s v="Transformer"/>
    <m/>
    <s v="10069349"/>
    <s v="     "/>
    <x v="0"/>
    <m/>
    <n v="36.137900000000002"/>
    <n v="-119.88800000000001"/>
    <s v="KINGS"/>
    <s v="HENRIETTA-1104"/>
    <m/>
    <s v="Kings County FD"/>
    <s v="Urban"/>
    <m/>
    <m/>
    <m/>
    <m/>
    <m/>
    <m/>
    <m/>
    <s v="N"/>
    <s v="N"/>
    <m/>
    <m/>
    <s v="     "/>
    <m/>
    <m/>
    <m/>
    <m/>
    <m/>
    <m/>
    <m/>
    <m/>
    <m/>
    <m/>
    <m/>
    <m/>
    <m/>
    <m/>
    <m/>
    <m/>
    <m/>
    <m/>
    <m/>
  </r>
  <r>
    <x v="2193"/>
    <s v="     "/>
    <d v="2019-03-13T00:00:00"/>
    <d v="1899-12-30T00:00:00"/>
    <s v="11"/>
    <x v="0"/>
    <s v="3"/>
    <x v="5"/>
    <d v="2019-03-13T00:00:00"/>
    <d v="1899-12-30T16:07:00"/>
    <s v="Confirmed Tier 2 w/ Google Earth. OIS indicates Tman states bird hit line.FAS Tag  11672812.  ILIS indicates bird  struck OH conductor(s Not certain where existing Lat/Long values were obtained from, no documentary evidence located to substantiate CPUC Re"/>
    <s v="     "/>
    <x v="0"/>
    <m/>
    <x v="1"/>
    <m/>
    <s v="338768"/>
    <s v="19-0033617"/>
    <m/>
    <m/>
    <n v="116728182"/>
    <m/>
    <s v="     "/>
    <x v="0"/>
    <x v="0"/>
    <m/>
    <x v="0"/>
    <s v="D"/>
    <s v="&lt;0.25"/>
    <m/>
    <s v="Contact - Animal - Bird"/>
    <x v="6"/>
    <s v="Contact - Bird"/>
    <s v="Contact from object"/>
    <s v="Contact - Animal"/>
    <m/>
    <s v="Contact - Animal"/>
    <s v="Conductor - Primary"/>
    <m/>
    <s v="Overhead"/>
    <m/>
    <s v="Conductor - Primary"/>
    <m/>
    <s v="6Fn0313191607"/>
    <s v="     "/>
    <x v="1"/>
    <n v="245"/>
    <n v="39.883099999999999"/>
    <n v="-122.55"/>
    <s v="TEHAMA"/>
    <s v="CORNING-1102"/>
    <m/>
    <m/>
    <s v="Herbaceous"/>
    <m/>
    <m/>
    <m/>
    <m/>
    <m/>
    <m/>
    <m/>
    <s v="N"/>
    <s v="N"/>
    <m/>
    <m/>
    <s v="     "/>
    <m/>
    <m/>
    <m/>
    <m/>
    <m/>
    <m/>
    <m/>
    <m/>
    <m/>
    <m/>
    <m/>
    <m/>
    <m/>
    <m/>
    <m/>
    <m/>
    <m/>
    <m/>
    <m/>
  </r>
  <r>
    <x v="2194"/>
    <s v="     "/>
    <d v="2019-03-14T00:00:00"/>
    <d v="1899-12-30T00:00:00"/>
    <s v="11"/>
    <x v="0"/>
    <s v="3"/>
    <x v="5"/>
    <d v="2019-03-14T00:00:00"/>
    <d v="1899-12-30T14:42:00"/>
    <s v="EC 116737630. FAS tag indicats cross arm failure. ILIS indicates report of broken crossarm, jumpers flashed and bad connectors but no wire down. Cause is equipment failure. CPUC Repotable: Yes. Obtained 2 photos from EC tag of fire under pole and it appea"/>
    <s v="     "/>
    <x v="0"/>
    <m/>
    <x v="1"/>
    <m/>
    <s v="339511"/>
    <s v="19-0033940"/>
    <m/>
    <s v="T004595153"/>
    <n v="116737630"/>
    <m/>
    <s v="     "/>
    <x v="0"/>
    <x v="0"/>
    <m/>
    <x v="0"/>
    <s v="D"/>
    <s v="0.26-9.99"/>
    <m/>
    <s v="Equipment - PG&amp;E"/>
    <x v="2"/>
    <s v="Equipment - PG&amp;E"/>
    <s v="All types of equipment / facility failure"/>
    <s v="Pole failure"/>
    <s v="Pole"/>
    <m/>
    <m/>
    <m/>
    <s v="Overhead"/>
    <m/>
    <s v="Pole"/>
    <m/>
    <s v="100701237"/>
    <s v="     "/>
    <x v="0"/>
    <m/>
    <n v="36.036700000000003"/>
    <n v="-120.11199999999999"/>
    <s v="FRESNO"/>
    <s v="KETTLEMAN-HILLS-2104"/>
    <m/>
    <s v="Kings County FD"/>
    <s v="Herbaceous"/>
    <m/>
    <m/>
    <m/>
    <m/>
    <m/>
    <m/>
    <m/>
    <s v="N"/>
    <s v="N"/>
    <m/>
    <m/>
    <s v="     "/>
    <m/>
    <m/>
    <m/>
    <m/>
    <m/>
    <m/>
    <m/>
    <m/>
    <m/>
    <m/>
    <m/>
    <m/>
    <m/>
    <m/>
    <m/>
    <m/>
    <m/>
    <m/>
    <m/>
  </r>
  <r>
    <x v="2195"/>
    <s v="     "/>
    <d v="2019-03-19T00:00:00"/>
    <d v="1899-12-30T00:00:00"/>
    <s v="12"/>
    <x v="0"/>
    <s v="3"/>
    <x v="5"/>
    <d v="2019-03-19T00:00:00"/>
    <d v="1899-12-30T12:52:00"/>
    <s v="Downloaded EC 116766217 from PM #. 3rd party tree trimming caused line to ground fault. Downloaded FAS Tag which confirms fire size from CPUC Fire tab. Unable to verify exact Lat/Long. Added Self-Extinguished per FAS Tag."/>
    <s v="     "/>
    <x v="0"/>
    <m/>
    <x v="1"/>
    <m/>
    <s v="342984"/>
    <s v="19-0035101"/>
    <m/>
    <s v="T004598680"/>
    <n v="116766217"/>
    <m/>
    <s v="     "/>
    <x v="0"/>
    <x v="0"/>
    <m/>
    <x v="0"/>
    <s v="D"/>
    <s v="&lt;3 meters of linear travel"/>
    <m/>
    <s v="Contact - 3rd Party"/>
    <x v="3"/>
    <s v="Contact - 3rd Party"/>
    <s v="Contact from object"/>
    <s v="Contact - Other"/>
    <m/>
    <s v="Contact - Other"/>
    <s v="Conductor - Primary"/>
    <m/>
    <s v="Overhead"/>
    <m/>
    <s v="Conductor - Primary"/>
    <m/>
    <s v="101045032"/>
    <s v="     "/>
    <x v="1"/>
    <n v="348"/>
    <n v="37.995600000000003"/>
    <n v="-120.324"/>
    <s v="TUOLUMNE"/>
    <s v="CURTIS-1704"/>
    <m/>
    <m/>
    <s v="Hardwood Forest"/>
    <m/>
    <m/>
    <m/>
    <m/>
    <m/>
    <m/>
    <m/>
    <s v="N"/>
    <s v="N"/>
    <m/>
    <m/>
    <s v="     "/>
    <n v="37.989199999999997"/>
    <n v="-120.33280000000001"/>
    <s v="Mar 20 2019 12:00AM"/>
    <s v="3rdParty"/>
    <s v="THIRD PARTY TREE CREW OUTAGE CAUSED BY:_x000d__x000a_NATES TREE SERVICE - PH: 209-532-2460_x000d__x000a_ADD: 16603 MEADOWLARK DR, SONORA, CA 95370_x000d__x000a_LICENSE #: 953843_x000d__x000a__x000d__x000a_CREW DROPPED LIMB ON LINE BRINGING WIRE DOWN"/>
    <m/>
    <m/>
    <m/>
    <m/>
    <m/>
    <m/>
    <m/>
    <m/>
    <m/>
    <m/>
    <m/>
    <m/>
    <m/>
    <m/>
  </r>
  <r>
    <x v="2196"/>
    <s v="     "/>
    <d v="2019-04-09T00:00:00"/>
    <d v="1899-12-30T19:33:10"/>
    <s v="15"/>
    <x v="1"/>
    <s v="4"/>
    <x v="5"/>
    <d v="2019-04-09T00:00:00"/>
    <d v="1899-12-30T15:27:00"/>
    <s v="Tree fell into line and caused the top of a pole to break. The line hit the ground and caused a fire."/>
    <s v="     "/>
    <x v="0"/>
    <m/>
    <x v="1"/>
    <m/>
    <s v="357224"/>
    <s v="19-0041008"/>
    <m/>
    <s v="T004614908"/>
    <m/>
    <m/>
    <s v="     "/>
    <x v="0"/>
    <x v="0"/>
    <m/>
    <x v="0"/>
    <s v="D"/>
    <s v="&lt;0.25"/>
    <s v="ACCROSS FROM 6918 DOGTOWN RD"/>
    <s v="Vegetation"/>
    <x v="0"/>
    <s v="Vegetation"/>
    <s v="Contact from object"/>
    <s v="Contact - Vegetation"/>
    <m/>
    <s v="Contact - Vegetation"/>
    <s v="Pole"/>
    <m/>
    <s v="Overhead"/>
    <m/>
    <s v="Pole"/>
    <m/>
    <s v="101076921"/>
    <s v="     "/>
    <x v="1"/>
    <n v="348"/>
    <n v="37.734099999999998"/>
    <n v="-120.078"/>
    <s v="MARIPOSA"/>
    <s v="BEAR-VALLEY-2105"/>
    <m/>
    <m/>
    <s v="Conifer Forest"/>
    <m/>
    <m/>
    <m/>
    <m/>
    <m/>
    <m/>
    <m/>
    <s v="N"/>
    <s v="N"/>
    <m/>
    <m/>
    <s v="     "/>
    <n v="37.733435"/>
    <n v="-120.07872"/>
    <s v="Apr 16 2019 12:00AM"/>
    <s v="BranchFail"/>
    <s v="Ponderosa Pine with co-dominate top about 45above the base failed at the union due to included bark. Line side top was about 48 tall."/>
    <s v="PINE"/>
    <s v="95"/>
    <s v="27"/>
    <s v="10"/>
    <s v="None"/>
    <s v="None"/>
    <s v="N"/>
    <s v="1"/>
    <m/>
    <s v="Other"/>
    <s v="D"/>
    <s v="CrossArm"/>
    <s v="BareWire"/>
    <s v="6"/>
  </r>
  <r>
    <x v="2197"/>
    <s v="     "/>
    <d v="2019-04-09T00:00:00"/>
    <d v="1899-12-30T19:55:12"/>
    <s v="15"/>
    <x v="1"/>
    <s v="4"/>
    <x v="5"/>
    <d v="2019-04-09T00:00:00"/>
    <d v="1899-12-30T17:59:00"/>
    <s v="Large Eucalyptus fell into line and caused the ignition. Unable to verify fire size. "/>
    <s v="     "/>
    <x v="0"/>
    <m/>
    <x v="1"/>
    <m/>
    <s v="357256"/>
    <s v="19-0041092"/>
    <m/>
    <s v="T004614946 "/>
    <m/>
    <m/>
    <s v="     "/>
    <x v="0"/>
    <x v="0"/>
    <m/>
    <x v="0"/>
    <s v="D"/>
    <s v="&lt;3 meters of linear travel"/>
    <m/>
    <s v="Vegetation"/>
    <x v="0"/>
    <s v="Vegetation"/>
    <s v="Contact from object"/>
    <s v="Contact - Vegetation"/>
    <m/>
    <s v="Contact - Vegetation"/>
    <s v="Conductor - Primary"/>
    <m/>
    <s v="Overhead"/>
    <m/>
    <s v="Conductor - Primary"/>
    <m/>
    <s v="254611106"/>
    <s v="     "/>
    <x v="0"/>
    <m/>
    <n v="36.9711"/>
    <n v="-120.06699999999999"/>
    <s v="MADERA"/>
    <s v="STOREY-1106"/>
    <m/>
    <s v="Madera FD"/>
    <s v="Urban"/>
    <m/>
    <m/>
    <m/>
    <m/>
    <m/>
    <m/>
    <m/>
    <s v="N"/>
    <s v="N"/>
    <m/>
    <m/>
    <s v="     "/>
    <n v="36.970700000000001"/>
    <n v="-120.0667"/>
    <s v="Apr 10 2019 12:00AM"/>
    <s v="BranchFail"/>
    <s v="HEALTHY LARGE EUCLYPTUS BROKE A LARGE BRANCH DUE TO HIGH WIND EVENT."/>
    <s v="EUCA"/>
    <s v="100"/>
    <s v="45"/>
    <s v="50"/>
    <s v="None"/>
    <s v="None"/>
    <s v="N"/>
    <s v="1"/>
    <m/>
    <s v="Other"/>
    <s v="D"/>
    <s v="CrossArm"/>
    <s v="BareWire"/>
    <s v="1"/>
  </r>
  <r>
    <x v="2198"/>
    <s v="     "/>
    <d v="2019-04-09T00:00:00"/>
    <d v="1899-12-30T15:26:07"/>
    <s v="15"/>
    <x v="1"/>
    <s v="4"/>
    <x v="5"/>
    <d v="2019-04-09T00:00:00"/>
    <d v="1899-12-30T14:07:00"/>
    <s v="Obtained Fas Tag T004614212 indicates fire was at 6385 Happy Canyon, Santa Ynez. Confirms Fire size. Confirmed Lat/Long.  CPUC Reportable Yes due to PGE facility, fire size. ILIS confirms wire to ground fault.  3 photos in SAP shows tree fall onto conduct"/>
    <s v="     "/>
    <x v="0"/>
    <m/>
    <x v="1"/>
    <m/>
    <s v="356725"/>
    <s v="19-0040969"/>
    <m/>
    <s v="T004614212"/>
    <n v="116991711"/>
    <m/>
    <s v="     "/>
    <x v="0"/>
    <x v="0"/>
    <m/>
    <x v="0"/>
    <s v="D"/>
    <s v="0.26-9.99"/>
    <m/>
    <s v="Vegetation"/>
    <x v="0"/>
    <s v="Vegetation"/>
    <s v="Contact from object"/>
    <s v="Contact - Vegetation"/>
    <m/>
    <s v="Contact - Vegetation"/>
    <s v="Conductor - Primary"/>
    <m/>
    <s v="Overhead"/>
    <m/>
    <s v="Conductor - Primary"/>
    <m/>
    <s v="101863014"/>
    <s v="     "/>
    <x v="1"/>
    <n v="512"/>
    <n v="34.631100000000004"/>
    <n v="-119.98099999999999"/>
    <s v="SANTA BARBARA"/>
    <s v="SANTA-YNEZ-1104"/>
    <m/>
    <s v="Santa Barbra County FD"/>
    <s v="Hardwood Woodland"/>
    <m/>
    <m/>
    <m/>
    <m/>
    <m/>
    <m/>
    <m/>
    <s v="N"/>
    <s v="N"/>
    <m/>
    <m/>
    <s v="     "/>
    <n v="34.628399999999999"/>
    <n v="-119.985"/>
    <s v="Apr 10 2019 12:00AM"/>
    <s v="TrunkFail"/>
    <s v="EVIDENCE OF LIVE GREEN MULTISTEM EUCALYPTUS STEM FAILURE AT FAULT LOCATION. EVIDENCE OF A 340 X 150 RECTANGULAR-SHAPED FIRE AT FAULT LOCATION. FIRE INVESTIGATION REPORTS TO BE COMPLETED BY K3R6 AND MTG7. ENTIRE HEDGEROW OF EUCALYPTUS TO BE REMOVED ON TAG"/>
    <s v="EUCA"/>
    <s v="47"/>
    <s v="32"/>
    <s v="20"/>
    <s v="None"/>
    <s v="None"/>
    <s v="N"/>
    <s v="1"/>
    <m/>
    <s v="Valley"/>
    <s v="D"/>
    <s v="CrossArm"/>
    <s v="BareWire"/>
    <s v="1"/>
  </r>
  <r>
    <x v="2199"/>
    <s v="     "/>
    <d v="2019-04-09T00:00:00"/>
    <d v="1899-12-30T16:29:22"/>
    <s v="15"/>
    <x v="1"/>
    <s v="4"/>
    <x v="5"/>
    <d v="2019-04-09T00:00:00"/>
    <d v="1899-12-30T17:00:00"/>
    <s v="Obtained EC Tag 116991547 and FAS Tag T00461439. Confirmed Fire started during high wind. No photos. Fire apparently started at the pole/conductors and spread., attributable to PG&amp;E facilities. Fire size confirmed on Fas Tag. ILIS indicates wind caused se"/>
    <s v="     "/>
    <x v="0"/>
    <m/>
    <x v="1"/>
    <m/>
    <s v="356966"/>
    <s v="19-0041058"/>
    <m/>
    <m/>
    <n v="116984819"/>
    <m/>
    <s v="     "/>
    <x v="0"/>
    <x v="0"/>
    <m/>
    <x v="0"/>
    <s v="D"/>
    <s v="&lt;0.25"/>
    <m/>
    <s v="Weather - High Wind"/>
    <x v="1"/>
    <s v="Weather"/>
    <s v="Other"/>
    <s v="Other"/>
    <m/>
    <m/>
    <m/>
    <m/>
    <s v="Overhead"/>
    <m/>
    <s v="Pole"/>
    <s v="Conductor"/>
    <s v="100770778"/>
    <s v="     "/>
    <x v="0"/>
    <m/>
    <n v="36.822400000000002"/>
    <n v="-119.629"/>
    <s v="FRESNO"/>
    <s v="CLOVIS-1108"/>
    <m/>
    <s v="Fresno FD"/>
    <s v="Agriculture"/>
    <m/>
    <m/>
    <m/>
    <m/>
    <m/>
    <m/>
    <m/>
    <s v="N"/>
    <s v="N"/>
    <m/>
    <m/>
    <s v="     "/>
    <m/>
    <m/>
    <m/>
    <m/>
    <m/>
    <m/>
    <m/>
    <m/>
    <m/>
    <m/>
    <m/>
    <m/>
    <m/>
    <m/>
    <m/>
    <m/>
    <m/>
    <m/>
    <m/>
  </r>
  <r>
    <x v="2200"/>
    <s v="     "/>
    <d v="2019-04-10T00:00:00"/>
    <d v="1899-12-30T12:43:44"/>
    <s v="15"/>
    <x v="1"/>
    <s v="4"/>
    <x v="5"/>
    <d v="2019-04-10T00:00:00"/>
    <m/>
    <s v="Bird nest caused a fire on a transformer. Fire lat/long  and OIS report address is distant from trandformer location on google earth"/>
    <s v="     "/>
    <x v="0"/>
    <m/>
    <x v="1"/>
    <s v="Y"/>
    <s v="358104"/>
    <m/>
    <m/>
    <s v="T004615872"/>
    <m/>
    <m/>
    <s v="     "/>
    <x v="0"/>
    <x v="0"/>
    <m/>
    <x v="0"/>
    <s v="D"/>
    <s v="&lt;0.25"/>
    <m/>
    <s v="Contact - Animal - Other"/>
    <x v="6"/>
    <s v="Contact - Animal"/>
    <s v="Contact from object"/>
    <s v="Contact - Animal"/>
    <m/>
    <s v="Contact - Animal"/>
    <s v="Transformer"/>
    <m/>
    <s v="Overhead"/>
    <m/>
    <s v="Transformer"/>
    <m/>
    <s v="513053576740"/>
    <s v="     "/>
    <x v="0"/>
    <m/>
    <n v="35.580399999999997"/>
    <n v="-120.334"/>
    <s v="SAN LUIS OBISPO"/>
    <s v="CHOLAME-2102"/>
    <m/>
    <s v="Shandon FD"/>
    <s v="Herbaceous"/>
    <m/>
    <m/>
    <m/>
    <m/>
    <m/>
    <m/>
    <m/>
    <s v="N"/>
    <s v="N"/>
    <m/>
    <m/>
    <s v="     "/>
    <m/>
    <m/>
    <m/>
    <m/>
    <m/>
    <m/>
    <m/>
    <m/>
    <m/>
    <m/>
    <m/>
    <m/>
    <m/>
    <m/>
    <m/>
    <m/>
    <m/>
    <m/>
    <m/>
  </r>
  <r>
    <x v="2201"/>
    <s v="     "/>
    <d v="2019-04-10T00:00:00"/>
    <d v="1899-12-30T07:11:49"/>
    <s v="15"/>
    <x v="1"/>
    <s v="4"/>
    <x v="5"/>
    <d v="2019-04-10T00:00:00"/>
    <m/>
    <s v="Wire down outage. Obtained EC tag, no photos. "/>
    <s v="     "/>
    <x v="0"/>
    <m/>
    <x v="1"/>
    <m/>
    <s v="357677"/>
    <m/>
    <m/>
    <s v="T004615366"/>
    <m/>
    <m/>
    <s v="     "/>
    <x v="0"/>
    <x v="0"/>
    <m/>
    <x v="0"/>
    <s v="D"/>
    <s v="&lt;0.25"/>
    <s v="AGwire down is on w side of 99, along undergroundbetween merced "/>
    <s v="Weather - High Wind"/>
    <x v="4"/>
    <s v="Weather"/>
    <s v="All types of equipment / facility failure"/>
    <s v="Conductor failure-all"/>
    <m/>
    <m/>
    <m/>
    <m/>
    <s v="Overhead"/>
    <m/>
    <s v="Conductor - Primary"/>
    <m/>
    <s v="254121108"/>
    <s v="     "/>
    <x v="0"/>
    <m/>
    <n v="36.613100000000003"/>
    <n v="-119.669"/>
    <s v="FRESNO"/>
    <s v="MC-CALL-1103"/>
    <m/>
    <m/>
    <s v="Urban"/>
    <m/>
    <m/>
    <m/>
    <m/>
    <m/>
    <m/>
    <m/>
    <s v="N"/>
    <s v="N"/>
    <m/>
    <m/>
    <s v="     "/>
    <m/>
    <m/>
    <m/>
    <m/>
    <m/>
    <m/>
    <m/>
    <m/>
    <m/>
    <m/>
    <m/>
    <m/>
    <m/>
    <m/>
    <m/>
    <m/>
    <m/>
    <m/>
    <m/>
  </r>
  <r>
    <x v="2202"/>
    <s v="     "/>
    <d v="2019-04-12T00:00:00"/>
    <d v="1899-12-30T00:00:00"/>
    <s v="15"/>
    <x v="1"/>
    <s v="4"/>
    <x v="5"/>
    <d v="2019-04-12T00:00:00"/>
    <d v="1899-12-30T09:58:00"/>
    <s v="A tractor came in contact with conductor. Appears to be a car-pole 3rd party contact incident. TOTL report not found"/>
    <s v="     "/>
    <x v="5"/>
    <m/>
    <x v="1"/>
    <m/>
    <s v="359637"/>
    <m/>
    <m/>
    <s v="T004617735"/>
    <m/>
    <m/>
    <s v="     "/>
    <x v="0"/>
    <x v="0"/>
    <m/>
    <x v="0"/>
    <s v="D"/>
    <s v="&lt;0.25"/>
    <m/>
    <s v="Contact - 3rd Party"/>
    <x v="3"/>
    <s v="Contact - 3rd Party"/>
    <s v="Contact from object"/>
    <s v="Contact - Other"/>
    <m/>
    <s v="Contact - Other"/>
    <s v="Conductor - Primary"/>
    <m/>
    <s v="Overhead"/>
    <m/>
    <s v="Conductor - Primary"/>
    <m/>
    <s v="253671101"/>
    <s v="     "/>
    <x v="0"/>
    <m/>
    <n v="36.614400000000003"/>
    <n v="-120.425"/>
    <s v="FRESNO"/>
    <s v="PANOCHE-1101"/>
    <m/>
    <m/>
    <s v="Agriculture"/>
    <m/>
    <m/>
    <m/>
    <m/>
    <m/>
    <m/>
    <m/>
    <s v="N"/>
    <s v="N"/>
    <m/>
    <m/>
    <s v="     "/>
    <m/>
    <m/>
    <m/>
    <m/>
    <m/>
    <m/>
    <m/>
    <m/>
    <m/>
    <m/>
    <m/>
    <m/>
    <m/>
    <m/>
    <m/>
    <m/>
    <m/>
    <m/>
    <m/>
  </r>
  <r>
    <x v="2203"/>
    <s v="     "/>
    <d v="2019-04-20T00:00:00"/>
    <d v="1899-12-30T00:00:00"/>
    <s v="16"/>
    <x v="1"/>
    <s v="4"/>
    <x v="5"/>
    <m/>
    <m/>
    <s v="Jumpers burned/flashed"/>
    <s v="     "/>
    <x v="0"/>
    <m/>
    <x v="1"/>
    <m/>
    <m/>
    <m/>
    <m/>
    <s v="T004623217"/>
    <m/>
    <m/>
    <s v="     "/>
    <x v="0"/>
    <x v="0"/>
    <m/>
    <x v="0"/>
    <m/>
    <s v="&lt;0.25"/>
    <m/>
    <s v="Equipment - PG&amp;E"/>
    <x v="4"/>
    <s v="Equipment - PG&amp;E"/>
    <s v="All types of equipment / facility failure"/>
    <s v="Conductor failure-all"/>
    <s v="Conductor - Primary"/>
    <m/>
    <m/>
    <m/>
    <s v="Overhead"/>
    <m/>
    <s v="Conductor - Primary"/>
    <m/>
    <s v="Unknown"/>
    <s v="     "/>
    <x v="1"/>
    <n v="530"/>
    <n v="37.868600000000001"/>
    <n v="-121.684"/>
    <s v="CONTRA COSTA"/>
    <s v="CURTIS-1703"/>
    <m/>
    <s v="East County FD"/>
    <s v="Herbaceous"/>
    <m/>
    <m/>
    <m/>
    <m/>
    <m/>
    <m/>
    <m/>
    <s v="N"/>
    <s v="N"/>
    <m/>
    <m/>
    <s v="     "/>
    <m/>
    <m/>
    <m/>
    <m/>
    <m/>
    <m/>
    <m/>
    <m/>
    <m/>
    <m/>
    <m/>
    <m/>
    <m/>
    <m/>
    <m/>
    <m/>
    <m/>
    <m/>
    <m/>
  </r>
  <r>
    <x v="2204"/>
    <s v="     "/>
    <d v="2019-04-23T00:00:00"/>
    <d v="1899-12-30T00:00:00"/>
    <s v="17"/>
    <x v="1"/>
    <s v="4"/>
    <x v="5"/>
    <d v="2019-04-23T00:00:00"/>
    <d v="1899-12-30T11:08:00"/>
    <s v="animal, bird found; Mike Best Comments: T-men confirmed via email this is a bird caused incident"/>
    <s v="     "/>
    <x v="0"/>
    <m/>
    <x v="1"/>
    <m/>
    <s v="366280"/>
    <s v="19-0045231"/>
    <m/>
    <m/>
    <m/>
    <m/>
    <s v="     "/>
    <x v="0"/>
    <x v="0"/>
    <m/>
    <x v="0"/>
    <s v="D"/>
    <s v="&lt;3 meters of linear travel"/>
    <m/>
    <s v="Contact - 3rd Party"/>
    <x v="8"/>
    <s v="Contact - 3rd Party"/>
    <s v="Contact from object"/>
    <s v="Contact - Vehicle"/>
    <m/>
    <s v="Contact - Vehicle"/>
    <s v="Conductor - Primary"/>
    <m/>
    <s v="Overhead"/>
    <m/>
    <s v="Conductor - Primary"/>
    <m/>
    <s v="7Ny0423191108"/>
    <s v="     "/>
    <x v="0"/>
    <m/>
    <n v="38.0595"/>
    <n v="-122.163"/>
    <s v="SOLANO"/>
    <s v="NORTH-TOWER-1104"/>
    <m/>
    <s v="Benicia FD"/>
    <s v="Urban"/>
    <m/>
    <m/>
    <m/>
    <m/>
    <m/>
    <m/>
    <m/>
    <s v="N"/>
    <s v="N"/>
    <m/>
    <m/>
    <s v="     "/>
    <m/>
    <m/>
    <m/>
    <m/>
    <m/>
    <m/>
    <m/>
    <m/>
    <m/>
    <m/>
    <m/>
    <m/>
    <m/>
    <m/>
    <m/>
    <m/>
    <m/>
    <m/>
    <m/>
  </r>
  <r>
    <x v="2205"/>
    <s v="     "/>
    <d v="2019-04-24T00:00:00"/>
    <d v="1899-12-30T12:02:55"/>
    <s v="17"/>
    <x v="1"/>
    <s v="4"/>
    <x v="5"/>
    <d v="2019-04-24T00:00:00"/>
    <d v="1899-12-30T11:59:00"/>
    <s v="Jumper burned open causing small grass fire"/>
    <s v="     "/>
    <x v="0"/>
    <m/>
    <x v="1"/>
    <m/>
    <s v="367129"/>
    <s v="19-0045653"/>
    <m/>
    <m/>
    <m/>
    <m/>
    <s v="     "/>
    <x v="0"/>
    <x v="0"/>
    <m/>
    <x v="0"/>
    <m/>
    <s v="&lt;3 meters of linear travel"/>
    <m/>
    <s v="Equipment - PG&amp;E"/>
    <x v="4"/>
    <s v="Equipment - PG&amp;E"/>
    <s v="All types of equipment / facility failure"/>
    <s v="Conductor failure-all"/>
    <s v="Conductor - Primary"/>
    <m/>
    <m/>
    <m/>
    <s v="Overhead"/>
    <m/>
    <s v="Conductor - Primary"/>
    <m/>
    <s v="Jumper @ 5003"/>
    <s v="     "/>
    <x v="0"/>
    <m/>
    <n v="38.077599999999997"/>
    <n v="-122.548"/>
    <s v="MARIN"/>
    <s v="NOVATO-1103"/>
    <m/>
    <s v="Novato FD"/>
    <s v="Urban"/>
    <m/>
    <m/>
    <m/>
    <m/>
    <m/>
    <m/>
    <m/>
    <s v="N"/>
    <s v="N"/>
    <m/>
    <m/>
    <s v="     "/>
    <m/>
    <m/>
    <m/>
    <m/>
    <m/>
    <m/>
    <m/>
    <m/>
    <m/>
    <m/>
    <m/>
    <m/>
    <m/>
    <m/>
    <m/>
    <m/>
    <m/>
    <m/>
    <m/>
  </r>
  <r>
    <x v="2206"/>
    <s v="     "/>
    <d v="2019-04-24T00:00:00"/>
    <d v="1899-12-30T00:00:00"/>
    <s v="17"/>
    <x v="1"/>
    <s v="4"/>
    <x v="5"/>
    <m/>
    <m/>
    <s v="Bird nest contained wire and contacted lines, unable to indentify fire location. Substation is listed"/>
    <s v="     "/>
    <x v="5"/>
    <m/>
    <x v="1"/>
    <m/>
    <m/>
    <m/>
    <s v="INT-12191"/>
    <m/>
    <m/>
    <m/>
    <s v="     "/>
    <x v="0"/>
    <x v="0"/>
    <m/>
    <x v="2"/>
    <m/>
    <s v="10-99"/>
    <m/>
    <s v="Contact - Animal - Other"/>
    <x v="6"/>
    <s v="Contact - Animal"/>
    <s v="Contact from object"/>
    <s v="Contact - Animal"/>
    <m/>
    <s v="Contact - Animal"/>
    <s v="Conductor - Transmission"/>
    <m/>
    <s v="Overhead"/>
    <m/>
    <s v="Conductor - Transmission"/>
    <m/>
    <s v="Unknown"/>
    <s v="     "/>
    <x v="0"/>
    <m/>
    <n v="35.7759"/>
    <n v="-119.91500000000001"/>
    <s v="KERN"/>
    <s v="ARCO-TULARE-LAKE-70-KV"/>
    <m/>
    <m/>
    <s v="Herbaceous"/>
    <n v="10"/>
    <m/>
    <m/>
    <m/>
    <m/>
    <m/>
    <m/>
    <s v="N"/>
    <s v="N"/>
    <m/>
    <m/>
    <s v="     "/>
    <m/>
    <m/>
    <m/>
    <m/>
    <m/>
    <m/>
    <m/>
    <m/>
    <m/>
    <m/>
    <m/>
    <m/>
    <m/>
    <m/>
    <m/>
    <m/>
    <m/>
    <m/>
    <m/>
  </r>
  <r>
    <x v="2207"/>
    <s v="     "/>
    <d v="2019-04-25T00:00:00"/>
    <d v="1899-12-30T12:47:49"/>
    <s v="17"/>
    <x v="1"/>
    <s v="4"/>
    <x v="5"/>
    <d v="2019-04-25T00:00:00"/>
    <d v="1899-12-30T12:40:00"/>
    <s v="Car- Pole. FO Tag T004627642 obtained. Fire location described as south of 7th standard north side of airport. Confirmed Lat Long and fire size per FO Tag CPUC Fire  Tab. Confirmed reportable caused by vehicle/pole which downed conductor and started fire."/>
    <s v="     "/>
    <x v="0"/>
    <m/>
    <x v="1"/>
    <m/>
    <s v="368109"/>
    <s v="19-0046102"/>
    <m/>
    <s v="T004627642"/>
    <n v="117100950"/>
    <m/>
    <s v="     "/>
    <x v="0"/>
    <x v="0"/>
    <m/>
    <x v="0"/>
    <s v="D"/>
    <s v="&lt;0.25"/>
    <m/>
    <s v="Contact - 3rd Party"/>
    <x v="8"/>
    <s v="Contact - 3rd Party"/>
    <s v="Contact from object"/>
    <s v="Contact - Vehicle"/>
    <m/>
    <s v="Contact - Vehicle"/>
    <s v="Conductor - Primary"/>
    <m/>
    <s v="Overhead"/>
    <m/>
    <s v="Conductor - Primary"/>
    <s v="Pole, Crossarm"/>
    <s v="103230987"/>
    <s v="     "/>
    <x v="0"/>
    <m/>
    <n v="35.439799999999998"/>
    <n v="-119.07599999999999"/>
    <s v="KERN"/>
    <s v="KERN-OIL-1116"/>
    <m/>
    <s v="Kern County FD"/>
    <s v="Urban"/>
    <m/>
    <m/>
    <m/>
    <m/>
    <m/>
    <m/>
    <m/>
    <s v="N"/>
    <s v="N"/>
    <m/>
    <m/>
    <s v="     "/>
    <m/>
    <m/>
    <m/>
    <m/>
    <m/>
    <m/>
    <m/>
    <m/>
    <m/>
    <m/>
    <m/>
    <m/>
    <m/>
    <m/>
    <m/>
    <m/>
    <m/>
    <m/>
    <m/>
  </r>
  <r>
    <x v="2208"/>
    <s v="     "/>
    <d v="2019-04-25T00:00:00"/>
    <d v="1899-12-30T11:50:07"/>
    <s v="17"/>
    <x v="1"/>
    <s v="4"/>
    <x v="5"/>
    <m/>
    <m/>
    <s v="Added FO TR3073393 to file. Fire Event C191150017. FAS Tag states blown Capacitor  K1048. COE 298207. Cap at Pole SAP ID 100521641. Lat/Long was not accurated per pole report."/>
    <s v="     "/>
    <x v="0"/>
    <m/>
    <x v="1"/>
    <m/>
    <m/>
    <m/>
    <m/>
    <m/>
    <m/>
    <m/>
    <s v="     "/>
    <x v="0"/>
    <x v="0"/>
    <m/>
    <x v="0"/>
    <s v="D"/>
    <s v="&lt;3 meters of linear travel"/>
    <m/>
    <s v="Equipment - PG&amp;E"/>
    <x v="11"/>
    <s v="Equipment - PG&amp;E"/>
    <s v="All types of equipment / facility failure"/>
    <s v="Capacitor bank failure"/>
    <s v="Capacitor Bank"/>
    <m/>
    <m/>
    <m/>
    <s v="Overhead"/>
    <m/>
    <s v="Capacitor Bank"/>
    <m/>
    <s v="K1048"/>
    <s v="     "/>
    <x v="0"/>
    <m/>
    <n v="37.2746"/>
    <n v="-121.94499999999999"/>
    <s v="SANTA CLARA"/>
    <s v="EL-PATIO-1113"/>
    <m/>
    <s v="Santa Clara County FD"/>
    <s v="Urban"/>
    <m/>
    <m/>
    <m/>
    <m/>
    <m/>
    <m/>
    <m/>
    <s v="N"/>
    <s v="N"/>
    <m/>
    <m/>
    <s v="     "/>
    <m/>
    <m/>
    <m/>
    <m/>
    <m/>
    <m/>
    <m/>
    <m/>
    <m/>
    <m/>
    <m/>
    <m/>
    <m/>
    <m/>
    <m/>
    <m/>
    <m/>
    <m/>
    <m/>
  </r>
  <r>
    <x v="2209"/>
    <s v="     "/>
    <d v="2019-04-26T00:00:00"/>
    <d v="1899-12-30T16:33:39"/>
    <s v="17"/>
    <x v="1"/>
    <s v="4"/>
    <x v="5"/>
    <d v="2019-04-26T00:00:00"/>
    <d v="1899-12-30T16:53:00"/>
    <s v="Tree branch broke and contacted primary line per FAS Tag obtained. Fire to Gasebo at rear of houe at 1175 w san madele ave per incident report in CPUC (in file). EC 117108750. Tree branch removed off primary by T-Man per EC Tag.  Reportable. "/>
    <s v="     "/>
    <x v="0"/>
    <m/>
    <x v="1"/>
    <m/>
    <s v="368889"/>
    <s v="19-0046618"/>
    <m/>
    <s v="T004628661"/>
    <n v="117108750"/>
    <m/>
    <s v="     "/>
    <x v="0"/>
    <x v="0"/>
    <m/>
    <x v="0"/>
    <s v="D"/>
    <s v="Structure-only"/>
    <m/>
    <s v="Vegetation"/>
    <x v="0"/>
    <s v="Vegetation"/>
    <s v="Contact from object"/>
    <s v="Contact - Vegetation"/>
    <m/>
    <s v="Contact - Vegetation"/>
    <s v="Conductor - Primary"/>
    <m/>
    <s v="Overhead"/>
    <m/>
    <s v="Conductor - Primary"/>
    <m/>
    <s v="100829139"/>
    <s v="     "/>
    <x v="0"/>
    <m/>
    <n v="36.814399999999999"/>
    <n v="-119.812"/>
    <s v="FRESNO"/>
    <s v="ASHLAN-AVE-2105"/>
    <m/>
    <s v="Fresno FD"/>
    <s v="Urban"/>
    <m/>
    <m/>
    <m/>
    <m/>
    <m/>
    <m/>
    <m/>
    <s v="N"/>
    <s v="N"/>
    <m/>
    <m/>
    <s v="     "/>
    <n v="36.485300000000002"/>
    <n v="-119.4842"/>
    <s v="Apr 29 2019 12:00AM"/>
    <s v="BranchFail"/>
    <s v="HEALTHY TREE HAD A GREEN LIMB SPLIT AND SAG ONTO PRIMARY LINES. NO ROT ON LIMB OR AT BREAK POINT"/>
    <s v="PINE"/>
    <s v="67"/>
    <s v="21"/>
    <s v="10"/>
    <s v="None"/>
    <s v="None"/>
    <s v="N"/>
    <s v="1"/>
    <m/>
    <s v="Valley"/>
    <s v="D"/>
    <s v="CrossArm"/>
    <s v="BareWire"/>
    <s v="0"/>
  </r>
  <r>
    <x v="2210"/>
    <s v="     "/>
    <d v="2019-04-26T00:00:00"/>
    <d v="1899-12-30T03:44:36"/>
    <s v="17"/>
    <x v="1"/>
    <s v="4"/>
    <x v="5"/>
    <d v="2019-04-26T00:00:00"/>
    <d v="1899-12-30T03:26:00"/>
    <s v="ILIS indicates cause was a bird which downed conductors and started fire. Fire size per CPUC Fire Tab. PG&amp;E facilities. Downloaded EC Tag, FO Tag and 3 photos (SAP). EC 11710290. Lat Long same as  w/ SAP ID 100835537 pole report.; Mike Best Comments: ILIS"/>
    <s v="     "/>
    <x v="0"/>
    <m/>
    <x v="1"/>
    <m/>
    <s v="368431"/>
    <s v="19-0046324"/>
    <m/>
    <s v="T004628055"/>
    <n v="117102920"/>
    <m/>
    <s v="     "/>
    <x v="0"/>
    <x v="0"/>
    <m/>
    <x v="0"/>
    <s v="D"/>
    <s v="&lt;3 meters of linear travel"/>
    <m/>
    <s v="Contact - Animal - Bird"/>
    <x v="6"/>
    <s v="Contact - Bird"/>
    <s v="Contact from object"/>
    <s v="Contact - Animal"/>
    <m/>
    <s v="Contact - Animal"/>
    <s v="Conductor - Primary"/>
    <m/>
    <s v="Overhead"/>
    <m/>
    <s v="Conductor - Primary"/>
    <m/>
    <s v="4Tt0426190326"/>
    <s v="     "/>
    <x v="0"/>
    <m/>
    <n v="36.435400000000001"/>
    <n v="-119.675"/>
    <s v="FRESNO"/>
    <s v="CAMDEN-1103"/>
    <m/>
    <s v="Laton FD"/>
    <s v="Agriculture"/>
    <m/>
    <m/>
    <m/>
    <m/>
    <m/>
    <m/>
    <m/>
    <s v="N"/>
    <s v="N"/>
    <m/>
    <m/>
    <s v="     "/>
    <m/>
    <m/>
    <m/>
    <m/>
    <m/>
    <m/>
    <m/>
    <m/>
    <m/>
    <m/>
    <m/>
    <m/>
    <m/>
    <m/>
    <m/>
    <m/>
    <m/>
    <m/>
    <m/>
  </r>
  <r>
    <x v="2211"/>
    <s v="     "/>
    <d v="2019-04-28T00:00:00"/>
    <d v="1899-12-30T12:48:33"/>
    <s v="18"/>
    <x v="1"/>
    <s v="4"/>
    <x v="5"/>
    <d v="2019-04-28T00:00:00"/>
    <d v="1899-12-30T12:36:00"/>
    <s v="Line to ground."/>
    <s v="     "/>
    <x v="0"/>
    <m/>
    <x v="1"/>
    <m/>
    <s v="369637"/>
    <s v="19-0046853"/>
    <m/>
    <s v="T004629414"/>
    <n v="117115585"/>
    <m/>
    <s v="     "/>
    <x v="0"/>
    <x v="0"/>
    <m/>
    <x v="0"/>
    <s v="D"/>
    <s v="&lt;3 meters of linear travel"/>
    <m/>
    <s v="Equipment - PG&amp;E"/>
    <x v="4"/>
    <s v="Equipment - PG&amp;E"/>
    <s v="All types of equipment / facility failure"/>
    <s v="Conductor failure-all"/>
    <s v="Conductor - Primary"/>
    <m/>
    <m/>
    <m/>
    <s v="Overhead"/>
    <m/>
    <s v="Conductor - Primary"/>
    <s v="Splice or Connector"/>
    <s v="100404366"/>
    <s v="     "/>
    <x v="1"/>
    <n v="280"/>
    <n v="39.675600000000003"/>
    <n v="-121.568"/>
    <s v="BUTTE"/>
    <s v="CLARK-ROAD-1102"/>
    <m/>
    <m/>
    <s v="Hardwood Woodland"/>
    <m/>
    <m/>
    <m/>
    <m/>
    <m/>
    <m/>
    <m/>
    <s v="N"/>
    <s v="N"/>
    <m/>
    <m/>
    <s v="     "/>
    <m/>
    <m/>
    <m/>
    <m/>
    <m/>
    <m/>
    <m/>
    <m/>
    <m/>
    <m/>
    <m/>
    <m/>
    <m/>
    <m/>
    <m/>
    <m/>
    <m/>
    <m/>
    <m/>
  </r>
  <r>
    <x v="2212"/>
    <s v="     "/>
    <d v="2019-04-29T00:00:00"/>
    <d v="1899-12-30T18:09:06"/>
    <s v="18"/>
    <x v="1"/>
    <s v="4"/>
    <x v="5"/>
    <d v="2019-04-29T00:00:00"/>
    <m/>
    <s v="20x20 grass fire per FO Tag. Contacted Woodland Fire Dept who confirmed a  fire. Case 19-2531. Searched SAP located EC 117124141. PM 44178499. This appears to be the result of a jumper failure at the pole listed in Asset Number.Obtained photos from SAP no"/>
    <s v="     "/>
    <x v="0"/>
    <m/>
    <x v="1"/>
    <m/>
    <s v="370494"/>
    <m/>
    <m/>
    <s v="T004630446"/>
    <m/>
    <m/>
    <s v="     "/>
    <x v="0"/>
    <x v="0"/>
    <m/>
    <x v="0"/>
    <s v="D"/>
    <s v="&lt;0.25"/>
    <m/>
    <s v="Equipment - PG&amp;E"/>
    <x v="4"/>
    <s v="Equipment - PG&amp;E"/>
    <s v="All types of equipment / facility failure"/>
    <s v="Conductor failure-all"/>
    <s v="Jumper"/>
    <m/>
    <m/>
    <m/>
    <s v="Overhead"/>
    <m/>
    <s v="Jumper"/>
    <s v="Jumper"/>
    <s v="103691007"/>
    <s v="     "/>
    <x v="0"/>
    <m/>
    <n v="38.6586"/>
    <n v="-121.726"/>
    <s v="YOLO"/>
    <s v="PLAINFIELD-1106"/>
    <m/>
    <s v="Woodland FD"/>
    <s v="Agriculture"/>
    <m/>
    <m/>
    <m/>
    <m/>
    <m/>
    <m/>
    <m/>
    <s v="N"/>
    <s v="N"/>
    <m/>
    <m/>
    <s v="     "/>
    <m/>
    <m/>
    <m/>
    <m/>
    <m/>
    <m/>
    <m/>
    <m/>
    <m/>
    <m/>
    <m/>
    <m/>
    <m/>
    <m/>
    <m/>
    <m/>
    <m/>
    <m/>
    <m/>
  </r>
  <r>
    <x v="2213"/>
    <s v="     "/>
    <d v="2019-04-29T00:00:00"/>
    <d v="1899-12-30T09:04:26"/>
    <s v="18"/>
    <x v="1"/>
    <s v="4"/>
    <x v="5"/>
    <d v="2019-04-29T00:00:00"/>
    <m/>
    <s v="Obtained FAS Tag and spoke to Law Claims. A squirrel apparently ate the neutral wire which ended up causing a fire at an interior elecrtrical outlet of the struture."/>
    <s v="     "/>
    <x v="0"/>
    <m/>
    <x v="1"/>
    <m/>
    <s v="369981"/>
    <m/>
    <m/>
    <s v="T004629842"/>
    <m/>
    <m/>
    <s v="     "/>
    <x v="0"/>
    <x v="0"/>
    <m/>
    <x v="0"/>
    <s v="D"/>
    <s v="Structure-only"/>
    <m/>
    <s v="Contact - Animal - Other"/>
    <x v="6"/>
    <s v="Contact - Animal"/>
    <s v="Contact from object"/>
    <s v="Contact - Animal"/>
    <m/>
    <s v="Contact - Animal"/>
    <s v="Conductor - Primary"/>
    <m/>
    <s v="Overhead"/>
    <m/>
    <s v="Conductor - Primary"/>
    <m/>
    <s v="418295052848"/>
    <s v="     "/>
    <x v="0"/>
    <m/>
    <n v="36.784100000000002"/>
    <n v="-119.586"/>
    <s v="FRESNO"/>
    <s v="SANGER-1108"/>
    <m/>
    <m/>
    <s v="Agriculture"/>
    <m/>
    <m/>
    <m/>
    <m/>
    <m/>
    <m/>
    <m/>
    <s v="N"/>
    <s v="N"/>
    <m/>
    <m/>
    <s v="     "/>
    <m/>
    <m/>
    <m/>
    <m/>
    <m/>
    <m/>
    <m/>
    <m/>
    <m/>
    <m/>
    <m/>
    <m/>
    <m/>
    <m/>
    <m/>
    <m/>
    <m/>
    <m/>
    <m/>
  </r>
  <r>
    <x v="2214"/>
    <s v="     "/>
    <d v="2019-05-01T00:00:00"/>
    <d v="1899-12-30T18:01:10"/>
    <s v="18"/>
    <x v="1"/>
    <s v="5"/>
    <x v="5"/>
    <d v="2019-05-01T00:00:00"/>
    <m/>
    <s v="Obtained FAS Tag based upon OIS. Grass fire from conductors slapping/arching. Extinguised by SJ Fire.Cause is open wire secondary per FAS Tag. FAS Notes indicate: Remarks:_x000a_11401 CHULA VISTA CT_x000a_PHONE CO TRANSFERRED THEIR SPAN GUY TO NEW POLE, RAISING AND N"/>
    <s v="     "/>
    <x v="0"/>
    <m/>
    <x v="1"/>
    <m/>
    <s v="371925"/>
    <m/>
    <m/>
    <s v="T004632183, T004632189"/>
    <m/>
    <m/>
    <s v="     "/>
    <x v="0"/>
    <x v="0"/>
    <m/>
    <x v="0"/>
    <s v="D"/>
    <s v="&lt;3 meters of linear travel"/>
    <m/>
    <s v="Equipment - PG&amp;E"/>
    <x v="9"/>
    <s v="Equipment - PG&amp;E"/>
    <s v="All types of equipment / facility failure"/>
    <s v="Other"/>
    <s v="Conductor - Secondary"/>
    <m/>
    <m/>
    <m/>
    <s v="Overhead"/>
    <m/>
    <s v="Conductor - Secondary"/>
    <m/>
    <s v="103900972"/>
    <s v="     "/>
    <x v="0"/>
    <m/>
    <n v="37.392800000000001"/>
    <n v="-121.824"/>
    <s v="SANTA CLARA"/>
    <s v="MC-KEE-1103"/>
    <m/>
    <s v="San Jose FD"/>
    <s v="Urban"/>
    <m/>
    <m/>
    <m/>
    <m/>
    <m/>
    <m/>
    <m/>
    <s v="N"/>
    <s v="N"/>
    <m/>
    <m/>
    <s v="     "/>
    <m/>
    <m/>
    <m/>
    <m/>
    <m/>
    <m/>
    <m/>
    <m/>
    <m/>
    <m/>
    <m/>
    <m/>
    <m/>
    <m/>
    <m/>
    <m/>
    <m/>
    <m/>
    <m/>
  </r>
  <r>
    <x v="2215"/>
    <s v="     "/>
    <d v="2019-05-03T00:00:00"/>
    <d v="1899-12-30T19:11:43"/>
    <s v="18"/>
    <x v="1"/>
    <s v="5"/>
    <x v="5"/>
    <m/>
    <m/>
    <s v="Pole Fire"/>
    <s v="     "/>
    <x v="0"/>
    <m/>
    <x v="1"/>
    <m/>
    <m/>
    <m/>
    <m/>
    <m/>
    <m/>
    <m/>
    <s v="     "/>
    <x v="0"/>
    <x v="0"/>
    <m/>
    <x v="0"/>
    <m/>
    <s v="&lt;0.25"/>
    <m/>
    <s v="Unknown - Info N/A"/>
    <x v="5"/>
    <s v="Unknown"/>
    <m/>
    <m/>
    <m/>
    <m/>
    <m/>
    <m/>
    <s v="Overhead"/>
    <m/>
    <s v="Other"/>
    <s v="Triplex Riser"/>
    <s v="100894245"/>
    <s v="     "/>
    <x v="0"/>
    <m/>
    <n v="36.500100000000003"/>
    <n v="-119.539"/>
    <s v="FRESNO"/>
    <s v="KINGSBURG-1111"/>
    <m/>
    <s v="Tulare County FD"/>
    <s v="Agriculture"/>
    <m/>
    <m/>
    <m/>
    <m/>
    <m/>
    <m/>
    <m/>
    <s v="N"/>
    <s v="N"/>
    <m/>
    <m/>
    <s v="     "/>
    <m/>
    <m/>
    <m/>
    <m/>
    <m/>
    <m/>
    <m/>
    <m/>
    <m/>
    <m/>
    <m/>
    <m/>
    <m/>
    <m/>
    <m/>
    <m/>
    <m/>
    <m/>
    <m/>
  </r>
  <r>
    <x v="2216"/>
    <s v="     "/>
    <d v="2019-05-03T00:00:00"/>
    <d v="1899-12-30T21:33:49"/>
    <s v="18"/>
    <x v="1"/>
    <s v="5"/>
    <x v="5"/>
    <d v="2019-05-03T00:00:00"/>
    <d v="1899-12-30T21:28:00"/>
    <s v="car-pole"/>
    <s v="     "/>
    <x v="0"/>
    <m/>
    <x v="1"/>
    <m/>
    <s v="373463"/>
    <s v="19-0048792"/>
    <m/>
    <s v="T004633800"/>
    <m/>
    <m/>
    <s v="     "/>
    <x v="0"/>
    <x v="0"/>
    <m/>
    <x v="0"/>
    <m/>
    <s v="&lt;0.25"/>
    <m/>
    <s v="Contact - 3rd Party"/>
    <x v="8"/>
    <s v="Contact - 3rd Party"/>
    <s v="Contact from object"/>
    <s v="Contact - Vehicle"/>
    <m/>
    <s v="Contact - Vehicle"/>
    <s v="Pole"/>
    <m/>
    <s v="Overhead"/>
    <m/>
    <s v="Pole"/>
    <m/>
    <s v="103270078"/>
    <s v="     "/>
    <x v="0"/>
    <m/>
    <n v="36.750500000000002"/>
    <n v="-119.7"/>
    <s v="FRESNO"/>
    <s v="BARTON-1115"/>
    <m/>
    <s v="Fresno FD"/>
    <s v="Urban"/>
    <m/>
    <m/>
    <m/>
    <m/>
    <m/>
    <m/>
    <m/>
    <s v="N"/>
    <s v="N"/>
    <m/>
    <m/>
    <s v="     "/>
    <m/>
    <m/>
    <m/>
    <m/>
    <m/>
    <m/>
    <m/>
    <m/>
    <m/>
    <m/>
    <m/>
    <m/>
    <m/>
    <m/>
    <m/>
    <m/>
    <m/>
    <m/>
    <m/>
  </r>
  <r>
    <x v="2217"/>
    <s v="     "/>
    <d v="2019-05-03T00:00:00"/>
    <d v="1899-12-30T19:11:43"/>
    <s v="18"/>
    <x v="1"/>
    <s v="5"/>
    <x v="5"/>
    <d v="2019-05-03T00:00:00"/>
    <d v="1899-12-30T19:11:00"/>
    <s v="FD ONS FOR GRASS FIRE/ MULT POLES ON FIRE. WORRIED LINES WILL GO DOWN ON FWY IN_x000a_POLES BREAK.; CHP(FIRE DEPT); POLE FIRE BURNT 1/0 TRIPLEX RISER NEEDS TO BE REPLACED; Tulare County FD is the suppressing agency; cause unknown"/>
    <s v="     "/>
    <x v="0"/>
    <d v="2021-02-23T00:00:00"/>
    <x v="0"/>
    <m/>
    <m/>
    <s v="N/A"/>
    <m/>
    <s v="T004633771"/>
    <n v="117158069"/>
    <m/>
    <s v="     "/>
    <x v="0"/>
    <x v="0"/>
    <m/>
    <x v="0"/>
    <m/>
    <s v="&lt;0.25"/>
    <m/>
    <s v="Equipment - PG&amp;E"/>
    <x v="15"/>
    <s v="Equipment - PG&amp;E"/>
    <s v="All types of equipment / facility failure"/>
    <s v="Fuse failure - all"/>
    <s v="Pole"/>
    <m/>
    <m/>
    <s v="Yes"/>
    <s v="Overhead"/>
    <m/>
    <s v="Pole"/>
    <m/>
    <s v="100894245"/>
    <s v="     "/>
    <x v="0"/>
    <m/>
    <n v="36.5"/>
    <n v="-119.539"/>
    <s v="Tulare"/>
    <s v="KINGSBURG-1111"/>
    <m/>
    <s v="Tulare Fire Dept."/>
    <s v="Agriculture"/>
    <m/>
    <m/>
    <m/>
    <m/>
    <m/>
    <m/>
    <m/>
    <s v="N"/>
    <s v="N"/>
    <m/>
    <m/>
    <s v="     "/>
    <m/>
    <m/>
    <m/>
    <m/>
    <m/>
    <m/>
    <m/>
    <m/>
    <m/>
    <m/>
    <m/>
    <m/>
    <m/>
    <m/>
    <m/>
    <m/>
    <m/>
    <m/>
    <m/>
  </r>
  <r>
    <x v="2218"/>
    <s v="     "/>
    <d v="2019-05-03T00:00:00"/>
    <d v="1899-12-30T00:00:00"/>
    <s v="18"/>
    <x v="1"/>
    <s v="5"/>
    <x v="5"/>
    <d v="2019-05-03T00:00:00"/>
    <d v="1899-12-30T15:45:00"/>
    <s v="ILIS indicates Car Pole Incident. Pole damaged and conductors wire down.  Downloaded FAS T004633673. Confirmed location and suppressing agency. Obtained damage claim confirmed truck hit pole downed lines."/>
    <s v="     "/>
    <x v="0"/>
    <m/>
    <x v="1"/>
    <m/>
    <s v="373351"/>
    <s v="19-0048754"/>
    <m/>
    <s v="T004633673"/>
    <m/>
    <m/>
    <s v="     "/>
    <x v="0"/>
    <x v="0"/>
    <m/>
    <x v="0"/>
    <s v="D"/>
    <s v="&lt;0.25"/>
    <m/>
    <s v="Contact - 3rd Party"/>
    <x v="8"/>
    <s v="Contact - 3rd Party"/>
    <s v="Contact from object"/>
    <s v="Contact - Vehicle"/>
    <m/>
    <s v="Contact - Vehicle"/>
    <s v="Pole"/>
    <m/>
    <s v="Overhead"/>
    <m/>
    <s v="Pole"/>
    <s v="Conductors"/>
    <s v="100360352"/>
    <s v="     "/>
    <x v="0"/>
    <m/>
    <n v="39.494300000000003"/>
    <n v="-121.68899999999999"/>
    <s v="BUTTE"/>
    <s v="TRES-VIAS-1101"/>
    <m/>
    <s v="Richvale FD"/>
    <s v="Agriculture"/>
    <m/>
    <m/>
    <m/>
    <m/>
    <m/>
    <m/>
    <m/>
    <s v="N"/>
    <s v="N"/>
    <m/>
    <m/>
    <s v="     "/>
    <m/>
    <m/>
    <m/>
    <m/>
    <m/>
    <m/>
    <m/>
    <m/>
    <m/>
    <m/>
    <m/>
    <m/>
    <m/>
    <m/>
    <m/>
    <m/>
    <m/>
    <m/>
    <m/>
  </r>
  <r>
    <x v="2219"/>
    <s v="     "/>
    <d v="2019-05-03T00:00:00"/>
    <d v="1899-12-30T00:00:00"/>
    <s v="18"/>
    <x v="1"/>
    <s v="5"/>
    <x v="5"/>
    <d v="2019-05-03T00:00:00"/>
    <d v="1899-12-30T13:47:00"/>
    <s v="ILIS indicates 3rd party vehicle (loader) -pole which struck anchor/guy and downed conductor FO Tag T004633564. Wrapped around primary causing a fire.Supressing agency indicated &quot;Water&quot; but it appears Cal Fire is the contact. Updated to Cal Fire for Suppr"/>
    <s v="     "/>
    <x v="0"/>
    <m/>
    <x v="1"/>
    <m/>
    <s v="373278"/>
    <s v="19-0048693"/>
    <m/>
    <s v="T004633564"/>
    <n v="117156882"/>
    <m/>
    <s v="     "/>
    <x v="0"/>
    <x v="0"/>
    <m/>
    <x v="0"/>
    <s v="D"/>
    <s v="&lt;0.25"/>
    <m/>
    <s v="Contact - 3rd Party"/>
    <x v="8"/>
    <s v="Contact - 3rd Party"/>
    <s v="Contact from object"/>
    <s v="Contact - Vehicle"/>
    <m/>
    <s v="Contact - Vehicle"/>
    <s v="Guy/Span Wire"/>
    <m/>
    <s v="Overhead"/>
    <m/>
    <s v="Guy/Span Wire"/>
    <m/>
    <s v="103794549"/>
    <s v="     "/>
    <x v="0"/>
    <m/>
    <n v="37.055300000000003"/>
    <n v="-120.336"/>
    <s v="MADERA"/>
    <s v="DAIRYLAND-1102"/>
    <m/>
    <m/>
    <s v="Agriculture"/>
    <m/>
    <m/>
    <m/>
    <m/>
    <m/>
    <m/>
    <m/>
    <s v="N"/>
    <s v="N"/>
    <m/>
    <m/>
    <s v="     "/>
    <m/>
    <m/>
    <m/>
    <m/>
    <m/>
    <m/>
    <m/>
    <m/>
    <m/>
    <m/>
    <m/>
    <m/>
    <m/>
    <m/>
    <m/>
    <m/>
    <m/>
    <m/>
    <m/>
  </r>
  <r>
    <x v="2220"/>
    <s v="     "/>
    <d v="2019-05-04T00:00:00"/>
    <d v="1899-12-30T23:52:04"/>
    <s v="18"/>
    <x v="1"/>
    <s v="5"/>
    <x v="5"/>
    <d v="2019-05-04T00:00:00"/>
    <d v="1899-12-30T23:19:00"/>
    <s v="Gun shot apparently caused wire down "/>
    <s v="     "/>
    <x v="0"/>
    <m/>
    <x v="1"/>
    <m/>
    <s v="373919"/>
    <s v="19-0048958"/>
    <m/>
    <s v="T004634266"/>
    <n v="117162632"/>
    <m/>
    <s v="     "/>
    <x v="0"/>
    <x v="0"/>
    <m/>
    <x v="0"/>
    <s v="D"/>
    <s v="0.26-9.99"/>
    <m/>
    <s v="Contact - 3rd Party"/>
    <x v="3"/>
    <s v="Contact - 3rd Party"/>
    <s v="Contact from object"/>
    <s v="Contact - Other"/>
    <m/>
    <s v="Contact - Other"/>
    <s v="Recloser"/>
    <m/>
    <s v="Overhead"/>
    <m/>
    <s v="Recloser"/>
    <m/>
    <s v="3302"/>
    <s v="     "/>
    <x v="0"/>
    <m/>
    <n v="39.959200000000003"/>
    <n v="-121.94"/>
    <s v="TEHAMA"/>
    <s v="LOS-MOLINOS-1102"/>
    <m/>
    <m/>
    <s v="Herbaceous"/>
    <m/>
    <m/>
    <m/>
    <m/>
    <m/>
    <m/>
    <m/>
    <s v="N"/>
    <s v="N"/>
    <m/>
    <m/>
    <s v="     "/>
    <m/>
    <m/>
    <m/>
    <m/>
    <m/>
    <m/>
    <m/>
    <m/>
    <m/>
    <m/>
    <m/>
    <m/>
    <m/>
    <m/>
    <m/>
    <m/>
    <m/>
    <m/>
    <m/>
  </r>
  <r>
    <x v="2221"/>
    <s v="     "/>
    <d v="2019-05-04T00:00:00"/>
    <d v="1899-12-30T06:22:07"/>
    <s v="18"/>
    <x v="1"/>
    <s v="5"/>
    <x v="5"/>
    <m/>
    <m/>
    <s v="Possible bird strike on transmission line"/>
    <s v="     "/>
    <x v="0"/>
    <m/>
    <x v="1"/>
    <m/>
    <m/>
    <s v="N/A"/>
    <s v="INT-12207"/>
    <m/>
    <m/>
    <m/>
    <s v="     "/>
    <x v="0"/>
    <x v="0"/>
    <m/>
    <x v="2"/>
    <s v="T"/>
    <s v="0.26-9.99"/>
    <m/>
    <s v="Contact - Animal - Other"/>
    <x v="6"/>
    <s v="Contact - Animal"/>
    <s v="Contact from object"/>
    <s v="Contact - Animal"/>
    <m/>
    <s v="Contact - Animal"/>
    <s v="Pole"/>
    <m/>
    <s v="Overhead"/>
    <m/>
    <s v="Pole"/>
    <m/>
    <s v="Tower 4/35"/>
    <s v="     "/>
    <x v="0"/>
    <m/>
    <n v="36.0473"/>
    <n v="-120.919"/>
    <s v="MONTEREY"/>
    <s v="MORAGA-SAN-LEANDRO-#2-115KV"/>
    <m/>
    <m/>
    <s v="Herbaceous"/>
    <m/>
    <m/>
    <m/>
    <m/>
    <m/>
    <m/>
    <m/>
    <s v="N"/>
    <s v="N"/>
    <m/>
    <m/>
    <s v="     "/>
    <m/>
    <m/>
    <m/>
    <m/>
    <m/>
    <m/>
    <m/>
    <m/>
    <m/>
    <m/>
    <m/>
    <m/>
    <m/>
    <m/>
    <m/>
    <m/>
    <m/>
    <m/>
    <m/>
  </r>
  <r>
    <x v="2222"/>
    <s v="     "/>
    <d v="2019-05-05T00:00:00"/>
    <d v="1899-12-30T07:00:14"/>
    <s v="19"/>
    <x v="1"/>
    <s v="5"/>
    <x v="5"/>
    <d v="2019-05-05T00:00:00"/>
    <d v="1899-12-30T06:40:00"/>
    <s v="Military truck antenna hit conductor and knocked it down"/>
    <s v="     "/>
    <x v="0"/>
    <m/>
    <x v="1"/>
    <m/>
    <s v="373999"/>
    <s v="19-0048987"/>
    <m/>
    <s v="T004634313"/>
    <n v="117162626"/>
    <m/>
    <s v="     "/>
    <x v="0"/>
    <x v="0"/>
    <m/>
    <x v="0"/>
    <s v="D"/>
    <s v="10-99"/>
    <m/>
    <s v="Contact - 3rd Party"/>
    <x v="8"/>
    <s v="Contact - 3rd Party"/>
    <s v="Contact from object"/>
    <s v="Contact - Vehicle"/>
    <m/>
    <s v="Contact - Vehicle"/>
    <s v="Conductor - Primary"/>
    <m/>
    <s v="Overhead"/>
    <m/>
    <s v="Conductor - Primary"/>
    <m/>
    <s v="252021101"/>
    <s v="     "/>
    <x v="0"/>
    <m/>
    <n v="35.673699999999997"/>
    <n v="-120.087"/>
    <s v="KERN"/>
    <s v="ANTELOPE-1101"/>
    <m/>
    <s v="Kern County FD"/>
    <s v="Agriculture"/>
    <n v="13"/>
    <m/>
    <m/>
    <m/>
    <m/>
    <m/>
    <m/>
    <s v="N"/>
    <s v="N"/>
    <m/>
    <m/>
    <s v="     "/>
    <m/>
    <m/>
    <m/>
    <m/>
    <m/>
    <m/>
    <m/>
    <m/>
    <m/>
    <m/>
    <m/>
    <m/>
    <m/>
    <m/>
    <m/>
    <m/>
    <m/>
    <m/>
    <m/>
  </r>
  <r>
    <x v="2223"/>
    <s v="     "/>
    <d v="2019-05-07T00:00:00"/>
    <d v="1899-12-30T20:37:06"/>
    <s v="19"/>
    <x v="1"/>
    <s v="5"/>
    <x v="5"/>
    <d v="2019-05-07T00:00:00"/>
    <d v="1899-12-30T21:33:00"/>
    <s v="Ignition caused by PGE equipment"/>
    <s v="     "/>
    <x v="0"/>
    <m/>
    <x v="1"/>
    <m/>
    <s v="376037"/>
    <s v="19-0049826"/>
    <m/>
    <s v="T004636342"/>
    <n v="117181826"/>
    <m/>
    <s v="     "/>
    <x v="0"/>
    <x v="0"/>
    <m/>
    <x v="0"/>
    <s v="D"/>
    <s v="&lt;0.25"/>
    <m/>
    <s v="Equipment - PG&amp;E"/>
    <x v="18"/>
    <s v="Equipment - PG&amp;E"/>
    <s v="All types of equipment / facility failure"/>
    <s v="Switch failure"/>
    <s v="Fuse"/>
    <m/>
    <m/>
    <m/>
    <s v="Overhead"/>
    <m/>
    <s v="Fuse"/>
    <m/>
    <s v="7927F"/>
    <s v="     "/>
    <x v="0"/>
    <m/>
    <n v="36.457999999999998"/>
    <n v="-119.349"/>
    <s v="TULARE"/>
    <s v="DINUBA-1105"/>
    <m/>
    <s v="Tulare County FD"/>
    <s v="Agriculture"/>
    <m/>
    <m/>
    <m/>
    <m/>
    <m/>
    <m/>
    <m/>
    <s v="N"/>
    <s v="N"/>
    <m/>
    <m/>
    <s v="     "/>
    <m/>
    <m/>
    <m/>
    <m/>
    <m/>
    <m/>
    <m/>
    <m/>
    <m/>
    <m/>
    <m/>
    <m/>
    <m/>
    <m/>
    <m/>
    <m/>
    <m/>
    <m/>
    <m/>
  </r>
  <r>
    <x v="2224"/>
    <s v="     "/>
    <d v="2019-05-08T00:00:00"/>
    <d v="1899-12-30T10:23:21"/>
    <s v="19"/>
    <x v="1"/>
    <s v="5"/>
    <x v="5"/>
    <m/>
    <m/>
    <s v="LINE BURNED AT TRANSFORMER."/>
    <s v="     "/>
    <x v="0"/>
    <m/>
    <x v="1"/>
    <m/>
    <m/>
    <m/>
    <m/>
    <s v="T004636718"/>
    <m/>
    <m/>
    <s v="     "/>
    <x v="0"/>
    <x v="0"/>
    <m/>
    <x v="0"/>
    <s v="D"/>
    <s v="&lt;0.25"/>
    <m/>
    <s v="Equipment - PG&amp;E"/>
    <x v="4"/>
    <s v="Equipment - PG&amp;E"/>
    <s v="All types of equipment / facility failure"/>
    <s v="Conductor failure-all"/>
    <s v="Service Drop"/>
    <m/>
    <m/>
    <m/>
    <s v="Overhead"/>
    <m/>
    <s v="Service Drop"/>
    <m/>
    <s v="Unknown"/>
    <s v="     "/>
    <x v="1"/>
    <n v="245"/>
    <n v="39.385100000000001"/>
    <n v="-122.557"/>
    <s v="COLUSA"/>
    <s v="ELK-CREEK-1101"/>
    <m/>
    <s v="Colusa FD"/>
    <s v="Hardwood Woodland"/>
    <m/>
    <m/>
    <m/>
    <m/>
    <m/>
    <m/>
    <m/>
    <s v="N"/>
    <s v="N"/>
    <m/>
    <m/>
    <s v="     "/>
    <m/>
    <m/>
    <m/>
    <m/>
    <m/>
    <m/>
    <m/>
    <m/>
    <m/>
    <m/>
    <m/>
    <m/>
    <m/>
    <m/>
    <m/>
    <m/>
    <m/>
    <m/>
    <m/>
  </r>
  <r>
    <x v="2225"/>
    <s v="     "/>
    <d v="2019-05-10T00:00:00"/>
    <d v="1899-12-30T00:00:00"/>
    <s v="19"/>
    <x v="1"/>
    <s v="5"/>
    <x v="5"/>
    <d v="2019-05-10T00:00:00"/>
    <d v="1899-12-30T13:00:00"/>
    <s v="Gun shot apparently caused wire down "/>
    <s v="     "/>
    <x v="0"/>
    <m/>
    <x v="1"/>
    <m/>
    <s v="378070"/>
    <s v="19-0050820"/>
    <m/>
    <s v="T004638828"/>
    <n v="117211453"/>
    <m/>
    <s v="     "/>
    <x v="0"/>
    <x v="0"/>
    <m/>
    <x v="0"/>
    <s v="D"/>
    <s v="0.26-9.99"/>
    <m/>
    <s v="Contact - 3rd Party"/>
    <x v="3"/>
    <s v="Contact - 3rd Party"/>
    <s v="Contact from object"/>
    <s v="Contact - Other"/>
    <m/>
    <s v="Contact - Other"/>
    <s v="Conductor - Primary"/>
    <m/>
    <s v="Overhead"/>
    <m/>
    <s v="Conductor - Primary"/>
    <m/>
    <s v="153771104"/>
    <s v="     "/>
    <x v="0"/>
    <m/>
    <n v="39.275500000000001"/>
    <n v="-121.688"/>
    <s v="SUTTER"/>
    <s v="LIVE-OAK-1104"/>
    <m/>
    <s v="Sutter County FD"/>
    <s v="Agriculture"/>
    <m/>
    <m/>
    <m/>
    <m/>
    <m/>
    <m/>
    <m/>
    <s v="N"/>
    <s v="N"/>
    <m/>
    <m/>
    <s v="     "/>
    <m/>
    <m/>
    <m/>
    <m/>
    <m/>
    <m/>
    <m/>
    <m/>
    <m/>
    <m/>
    <m/>
    <m/>
    <m/>
    <m/>
    <m/>
    <m/>
    <m/>
    <m/>
    <m/>
  </r>
  <r>
    <x v="2226"/>
    <s v="     "/>
    <d v="2019-05-10T00:00:00"/>
    <d v="1899-12-30T00:00:00"/>
    <s v="19"/>
    <x v="1"/>
    <s v="5"/>
    <x v="5"/>
    <m/>
    <m/>
    <s v="Tree trimming crew dropped tree on transmission line. Had to search fire station from information on the TOTL report"/>
    <s v="     "/>
    <x v="6"/>
    <m/>
    <x v="1"/>
    <m/>
    <m/>
    <m/>
    <s v="INT-12233"/>
    <m/>
    <m/>
    <m/>
    <s v="     "/>
    <x v="0"/>
    <x v="0"/>
    <m/>
    <x v="2"/>
    <s v="T"/>
    <s v="&lt;0.25"/>
    <m/>
    <s v="Vegetation"/>
    <x v="0"/>
    <s v="Vegetation"/>
    <s v="Contact from object"/>
    <s v="Contact - Vegetation"/>
    <m/>
    <s v="Contact - Vegetation"/>
    <s v="Conductor - Primary"/>
    <m/>
    <s v="Overhead"/>
    <m/>
    <s v="Conductor - Primary"/>
    <m/>
    <s v="Keswick-Trinity 60Kv Line"/>
    <s v="     "/>
    <x v="1"/>
    <n v="230"/>
    <n v="40.704000000000001"/>
    <n v="-122.831"/>
    <s v="TRINITY"/>
    <s v="KESWICK-TRINITY-60KV"/>
    <m/>
    <s v="Lewiston FD"/>
    <s v="Conifer Forest"/>
    <m/>
    <m/>
    <m/>
    <m/>
    <m/>
    <m/>
    <m/>
    <s v="N"/>
    <s v="N"/>
    <m/>
    <m/>
    <s v="     "/>
    <m/>
    <m/>
    <m/>
    <m/>
    <m/>
    <m/>
    <m/>
    <m/>
    <m/>
    <m/>
    <m/>
    <m/>
    <m/>
    <m/>
    <m/>
    <m/>
    <m/>
    <m/>
    <m/>
  </r>
  <r>
    <x v="2227"/>
    <s v="     "/>
    <d v="2019-05-14T00:00:00"/>
    <d v="1899-12-30T00:00:00"/>
    <s v="20"/>
    <x v="1"/>
    <s v="5"/>
    <x v="5"/>
    <d v="2019-05-14T00:00:00"/>
    <d v="1899-12-30T08:56:00"/>
    <s v="THIRD PARTY TREE TRIMMERS CLIPPED POWER LINE."/>
    <s v="     "/>
    <x v="0"/>
    <m/>
    <x v="1"/>
    <m/>
    <s v="380010"/>
    <s v="19-0051674"/>
    <m/>
    <s v="T004640907"/>
    <m/>
    <m/>
    <s v="     "/>
    <x v="0"/>
    <x v="0"/>
    <m/>
    <x v="0"/>
    <s v="D"/>
    <s v="&lt;0.25"/>
    <m/>
    <s v="Equipment - PG&amp;E"/>
    <x v="4"/>
    <s v="Equipment - PG&amp;E"/>
    <s v="All types of equipment / facility failure"/>
    <s v="Conductor failure-all"/>
    <s v="Conductor - Primary"/>
    <m/>
    <m/>
    <m/>
    <s v="Overhead"/>
    <m/>
    <s v="Conductor - Primary"/>
    <m/>
    <s v="152442110"/>
    <s v="     "/>
    <x v="0"/>
    <m/>
    <n v="38.798900000000003"/>
    <n v="-121.378"/>
    <s v="PLACER"/>
    <s v="PLEASANT-GROVE-2110"/>
    <m/>
    <s v="California Department of Forestry"/>
    <s v="Herbaceous"/>
    <m/>
    <m/>
    <m/>
    <m/>
    <m/>
    <m/>
    <m/>
    <s v="N"/>
    <s v="N"/>
    <m/>
    <m/>
    <s v="     "/>
    <m/>
    <m/>
    <s v="May 23 2019 12:00AM"/>
    <s v="3rdParty"/>
    <s v="Found location of outage as identified by spliced wire and scorch on ground (small ignition). Span runs between a gravel driveway and open pasture land with no trees. Contacted both the Tman who responded to this emergency as well as M&amp;C supervisor who was onsite for repairs. Both individuals report that cause of outage had been misidentified and should not have been listed as caused by vegetation."/>
    <m/>
    <m/>
    <m/>
    <m/>
    <m/>
    <m/>
    <m/>
    <m/>
    <m/>
    <m/>
    <m/>
    <m/>
    <m/>
    <m/>
  </r>
  <r>
    <x v="2228"/>
    <s v="     "/>
    <d v="2019-05-14T00:00:00"/>
    <d v="1899-12-30T18:20:24"/>
    <s v="20"/>
    <x v="1"/>
    <s v="5"/>
    <x v="5"/>
    <d v="2019-05-14T00:00:00"/>
    <d v="1899-12-30T18:11:00"/>
    <s v="Car-pole incident"/>
    <s v="     "/>
    <x v="0"/>
    <m/>
    <x v="1"/>
    <m/>
    <s v="380439"/>
    <m/>
    <m/>
    <m/>
    <m/>
    <m/>
    <s v="     "/>
    <x v="0"/>
    <x v="0"/>
    <m/>
    <x v="0"/>
    <s v="D"/>
    <s v="&lt;0.25"/>
    <m/>
    <s v="Contact - 3rd Party"/>
    <x v="8"/>
    <s v="Contact - 3rd Party"/>
    <s v="Contact from object"/>
    <s v="Contact - Vehicle"/>
    <m/>
    <s v="Contact - Vehicle"/>
    <s v="Pole"/>
    <m/>
    <s v="Overhead"/>
    <m/>
    <s v="Pole"/>
    <m/>
    <s v="103951176"/>
    <s v="     "/>
    <x v="0"/>
    <m/>
    <n v="38.435000000000002"/>
    <n v="-121.952"/>
    <s v="SOLANO"/>
    <s v="VACA-DIXON-1105"/>
    <m/>
    <s v="Vacaville FD"/>
    <s v="Urban"/>
    <m/>
    <m/>
    <m/>
    <m/>
    <m/>
    <m/>
    <m/>
    <s v="N"/>
    <s v="N"/>
    <m/>
    <m/>
    <s v="     "/>
    <m/>
    <m/>
    <m/>
    <m/>
    <m/>
    <m/>
    <m/>
    <m/>
    <m/>
    <m/>
    <m/>
    <m/>
    <m/>
    <m/>
    <m/>
    <m/>
    <m/>
    <m/>
    <m/>
  </r>
  <r>
    <x v="2229"/>
    <s v="     "/>
    <d v="2019-05-14T00:00:00"/>
    <d v="1899-12-30T21:07:13"/>
    <s v="20"/>
    <x v="1"/>
    <s v="5"/>
    <x v="5"/>
    <d v="2019-05-14T00:00:00"/>
    <d v="1899-12-30T21:03:00"/>
    <s v="Car-pole incident"/>
    <s v="     "/>
    <x v="0"/>
    <m/>
    <x v="1"/>
    <m/>
    <s v="380486"/>
    <s v="19-0051893"/>
    <m/>
    <m/>
    <m/>
    <m/>
    <s v="     "/>
    <x v="0"/>
    <x v="0"/>
    <m/>
    <x v="0"/>
    <s v="D"/>
    <s v="&lt;0.25"/>
    <m/>
    <s v="Contact - 3rd Party"/>
    <x v="8"/>
    <s v="Contact - 3rd Party"/>
    <s v="Contact from object"/>
    <s v="Contact - Vehicle"/>
    <m/>
    <s v="Contact - Vehicle"/>
    <s v="Pole"/>
    <m/>
    <s v="Overhead"/>
    <m/>
    <s v="Pole"/>
    <m/>
    <s v="103944282"/>
    <s v="     "/>
    <x v="0"/>
    <m/>
    <n v="39.055399999999999"/>
    <n v="-121.322"/>
    <s v="PLACER"/>
    <s v="WHEATLAND-1105"/>
    <m/>
    <s v="Wheatland FD"/>
    <s v="Herbaceous"/>
    <m/>
    <m/>
    <m/>
    <m/>
    <m/>
    <m/>
    <m/>
    <s v="N"/>
    <s v="N"/>
    <m/>
    <m/>
    <s v="     "/>
    <m/>
    <m/>
    <m/>
    <m/>
    <m/>
    <m/>
    <m/>
    <m/>
    <m/>
    <m/>
    <m/>
    <m/>
    <m/>
    <m/>
    <m/>
    <m/>
    <m/>
    <m/>
    <m/>
  </r>
  <r>
    <x v="2230"/>
    <s v="     "/>
    <d v="2019-05-14T00:00:00"/>
    <d v="1899-12-30T00:00:00"/>
    <s v="20"/>
    <x v="1"/>
    <s v="5"/>
    <x v="5"/>
    <d v="2019-05-14T00:00:00"/>
    <d v="1899-12-30T07:17:00"/>
    <s v="tractor hit pole and caused wire down. No fire info in FAS"/>
    <s v="     "/>
    <x v="7"/>
    <m/>
    <x v="1"/>
    <m/>
    <s v="379843"/>
    <s v="19-0051586"/>
    <s v="INT-12245"/>
    <m/>
    <m/>
    <m/>
    <s v="     "/>
    <x v="0"/>
    <x v="0"/>
    <m/>
    <x v="2"/>
    <s v="T"/>
    <s v="&lt;0.25"/>
    <m/>
    <s v="Contact - 3rd Party"/>
    <x v="8"/>
    <s v="Contact - 3rd Party"/>
    <s v="Contact from object"/>
    <s v="Contact - Vehicle"/>
    <m/>
    <s v="Contact - Vehicle"/>
    <s v="Pole"/>
    <m/>
    <s v="Overhead"/>
    <m/>
    <s v="Pole"/>
    <m/>
    <s v="22/450"/>
    <s v="     "/>
    <x v="0"/>
    <m/>
    <n v="39.503700000000002"/>
    <n v="-121.559"/>
    <s v="BUTTE"/>
    <s v="CENTERVILLE-TABLE-MOUNTAIN-OROVILLE"/>
    <m/>
    <m/>
    <s v="Urban"/>
    <m/>
    <m/>
    <m/>
    <m/>
    <m/>
    <m/>
    <m/>
    <s v="N"/>
    <s v="N"/>
    <m/>
    <m/>
    <s v="     "/>
    <m/>
    <m/>
    <m/>
    <m/>
    <m/>
    <m/>
    <m/>
    <m/>
    <m/>
    <m/>
    <m/>
    <m/>
    <m/>
    <m/>
    <m/>
    <m/>
    <m/>
    <m/>
    <m/>
  </r>
  <r>
    <x v="2231"/>
    <s v="     "/>
    <d v="2019-05-14T00:00:00"/>
    <d v="1899-12-30T00:00:00"/>
    <s v="20"/>
    <x v="1"/>
    <s v="5"/>
    <x v="5"/>
    <d v="2019-05-14T00:00:00"/>
    <d v="1899-12-30T16:17:00"/>
    <s v="Car-pole incident, wire down starts small fire"/>
    <s v="     "/>
    <x v="0"/>
    <m/>
    <x v="1"/>
    <m/>
    <s v="380438"/>
    <s v="19-0051881"/>
    <m/>
    <m/>
    <m/>
    <m/>
    <s v="     "/>
    <x v="0"/>
    <x v="0"/>
    <m/>
    <x v="0"/>
    <s v="D"/>
    <s v="&lt;0.25"/>
    <m/>
    <s v="Contact - 3rd Party"/>
    <x v="8"/>
    <s v="Contact - 3rd Party"/>
    <s v="Contact from object"/>
    <s v="Contact - Vehicle"/>
    <m/>
    <s v="Contact - Vehicle"/>
    <s v="Pole"/>
    <m/>
    <s v="Overhead"/>
    <m/>
    <s v="Pole"/>
    <s v="Also conductor around pole"/>
    <s v="417651147966"/>
    <s v="     "/>
    <x v="0"/>
    <m/>
    <n v="36.6477"/>
    <n v="-119.801"/>
    <s v="FRESNO"/>
    <s v="BOWLES-1103"/>
    <m/>
    <s v="Fresno County FD"/>
    <s v="Agriculture"/>
    <m/>
    <m/>
    <m/>
    <m/>
    <m/>
    <m/>
    <m/>
    <s v="N"/>
    <s v="N"/>
    <m/>
    <m/>
    <s v="     "/>
    <m/>
    <m/>
    <m/>
    <m/>
    <m/>
    <m/>
    <m/>
    <m/>
    <m/>
    <m/>
    <m/>
    <m/>
    <m/>
    <m/>
    <m/>
    <m/>
    <m/>
    <m/>
    <m/>
  </r>
  <r>
    <x v="2232"/>
    <s v="     "/>
    <d v="2019-05-14T00:00:00"/>
    <d v="1899-12-30T00:00:00"/>
    <s v="20"/>
    <x v="1"/>
    <s v="5"/>
    <x v="5"/>
    <m/>
    <m/>
    <s v="Wire down started fire, ignition &gt; 1 linear meter"/>
    <s v="     "/>
    <x v="0"/>
    <m/>
    <x v="1"/>
    <m/>
    <m/>
    <m/>
    <m/>
    <s v="T004641156"/>
    <m/>
    <m/>
    <s v="     "/>
    <x v="0"/>
    <x v="0"/>
    <m/>
    <x v="0"/>
    <m/>
    <s v="&lt;0.25"/>
    <m/>
    <s v="Vegetation"/>
    <x v="0"/>
    <s v="Vegetation"/>
    <s v="Contact from object"/>
    <s v="Contact - Vegetation"/>
    <m/>
    <s v="Contact - Vegetation"/>
    <s v="Conductor - Secondary"/>
    <m/>
    <s v="Overhead"/>
    <m/>
    <s v="Conductor - Secondary"/>
    <m/>
    <s v="Unknown"/>
    <s v="     "/>
    <x v="0"/>
    <m/>
    <n v="38.237099999999998"/>
    <n v="-122.04300000000001"/>
    <s v="SOLANO"/>
    <s v="SUISUN-1101"/>
    <m/>
    <s v="Suisun FD"/>
    <s v="Urban"/>
    <m/>
    <m/>
    <m/>
    <m/>
    <m/>
    <m/>
    <m/>
    <s v="N"/>
    <s v="N"/>
    <m/>
    <m/>
    <s v="     "/>
    <m/>
    <m/>
    <m/>
    <m/>
    <m/>
    <m/>
    <m/>
    <m/>
    <m/>
    <m/>
    <m/>
    <m/>
    <m/>
    <m/>
    <m/>
    <m/>
    <m/>
    <m/>
    <m/>
  </r>
  <r>
    <x v="2233"/>
    <s v="     "/>
    <d v="2019-05-15T00:00:00"/>
    <d v="1899-12-30T22:29:09"/>
    <s v="20"/>
    <x v="1"/>
    <s v="5"/>
    <x v="5"/>
    <d v="2019-05-15T00:00:00"/>
    <d v="1899-12-30T21:31:00"/>
    <s v="Tree fell and caused wire down"/>
    <s v="     "/>
    <x v="0"/>
    <m/>
    <x v="1"/>
    <m/>
    <s v="381716"/>
    <s v="19-0052480"/>
    <m/>
    <s v="T004642710"/>
    <m/>
    <m/>
    <s v="     "/>
    <x v="0"/>
    <x v="0"/>
    <m/>
    <x v="0"/>
    <s v="D"/>
    <s v="&lt;3 meters of linear travel"/>
    <m/>
    <s v="Vegetation"/>
    <x v="0"/>
    <s v="Vegetation"/>
    <s v="Contact from object"/>
    <s v="Contact - Vegetation"/>
    <m/>
    <s v="Contact - Vegetation"/>
    <s v="Conductor - Primary"/>
    <m/>
    <s v="Overhead"/>
    <m/>
    <s v="Conductor - Primary"/>
    <m/>
    <s v="103931177"/>
    <s v="     "/>
    <x v="2"/>
    <n v="180"/>
    <n v="38.573099999999997"/>
    <n v="-122.96"/>
    <s v="SONOMA"/>
    <s v="FITCH-MOUNTAIN-1113"/>
    <m/>
    <m/>
    <s v="Hardwood Forest"/>
    <m/>
    <m/>
    <m/>
    <m/>
    <m/>
    <m/>
    <m/>
    <s v="N"/>
    <s v="N"/>
    <m/>
    <m/>
    <s v="     "/>
    <n v="38.573059700000002"/>
    <n v="-122.9601894"/>
    <s v="May 21 2019 12:00AM"/>
    <s v="TrunkFail"/>
    <s v="A green Oregon white oak with no external defect indicators had severe heart rot and termite damage. The main trunk broke about 20 ft above the ground and fell through the 12 kV conductors."/>
    <s v="OAKG"/>
    <s v="50"/>
    <s v="36"/>
    <s v="35"/>
    <s v="None"/>
    <s v="None"/>
    <s v="N"/>
    <s v="1"/>
    <m/>
    <s v="Hillside"/>
    <s v="A"/>
    <s v="CrossArm"/>
    <s v="TreeWire"/>
    <s v="2"/>
  </r>
  <r>
    <x v="2234"/>
    <s v="     "/>
    <d v="2019-05-15T00:00:00"/>
    <d v="1899-12-30T17:01:14"/>
    <s v="20"/>
    <x v="1"/>
    <s v="5"/>
    <x v="5"/>
    <d v="2019-05-15T00:00:00"/>
    <d v="1899-12-30T16:22:00"/>
    <s v="Car-pole incident. Tractor hit guy wire"/>
    <s v="     "/>
    <x v="0"/>
    <m/>
    <x v="1"/>
    <m/>
    <s v="381158"/>
    <s v="19-0052273"/>
    <m/>
    <m/>
    <n v="117245863"/>
    <m/>
    <s v="     "/>
    <x v="0"/>
    <x v="0"/>
    <m/>
    <x v="0"/>
    <s v="D"/>
    <s v="&lt;3 meters of linear travel"/>
    <m/>
    <s v="Contact - 3rd Party"/>
    <x v="8"/>
    <s v="Contact - 3rd Party"/>
    <s v="Contact from object"/>
    <s v="Contact - Vehicle"/>
    <m/>
    <s v="Contact - Vehicle"/>
    <s v="Conductor - Primary"/>
    <m/>
    <s v="Overhead"/>
    <m/>
    <s v="Conductor - Primary"/>
    <m/>
    <s v="254101103"/>
    <s v="     "/>
    <x v="0"/>
    <m/>
    <n v="37.153100000000002"/>
    <n v="-120.27800000000001"/>
    <s v="MADERA"/>
    <s v="CHOWCHILLA-1103"/>
    <m/>
    <m/>
    <s v="Agriculture"/>
    <m/>
    <m/>
    <m/>
    <m/>
    <m/>
    <m/>
    <m/>
    <s v="N"/>
    <s v="N"/>
    <m/>
    <m/>
    <s v="     "/>
    <m/>
    <m/>
    <m/>
    <m/>
    <m/>
    <m/>
    <m/>
    <m/>
    <m/>
    <m/>
    <m/>
    <m/>
    <m/>
    <m/>
    <m/>
    <m/>
    <m/>
    <m/>
    <m/>
  </r>
  <r>
    <x v="2235"/>
    <s v="     "/>
    <d v="2019-05-17T00:00:00"/>
    <d v="1899-12-30T00:00:00"/>
    <s v="20"/>
    <x v="1"/>
    <s v="5"/>
    <x v="5"/>
    <d v="2019-05-17T00:00:00"/>
    <d v="1899-12-30T15:12:00"/>
    <s v="Tree fell onto line"/>
    <s v="     "/>
    <x v="0"/>
    <m/>
    <x v="1"/>
    <m/>
    <s v="383761"/>
    <m/>
    <m/>
    <s v="T004645432"/>
    <m/>
    <m/>
    <s v="     "/>
    <x v="0"/>
    <x v="0"/>
    <m/>
    <x v="0"/>
    <s v="D"/>
    <s v="&lt;3 meters of linear travel"/>
    <m/>
    <s v="Vegetation"/>
    <x v="0"/>
    <s v="Vegetation"/>
    <s v="Contact from object"/>
    <s v="Contact - Vegetation"/>
    <m/>
    <s v="Contact - Vegetation"/>
    <s v="Conductor - Primary"/>
    <m/>
    <s v="Overhead"/>
    <m/>
    <s v="Conductor - Primary"/>
    <m/>
    <s v="42811111"/>
    <s v="     "/>
    <x v="1"/>
    <n v="140"/>
    <n v="38.479700000000001"/>
    <n v="-123.149"/>
    <s v="SONOMA"/>
    <s v="MONTE-RIO-1111"/>
    <m/>
    <m/>
    <s v="Conifer Forest"/>
    <m/>
    <m/>
    <m/>
    <m/>
    <m/>
    <m/>
    <m/>
    <s v="N"/>
    <s v="N"/>
    <m/>
    <m/>
    <s v="     "/>
    <m/>
    <m/>
    <m/>
    <m/>
    <m/>
    <m/>
    <m/>
    <m/>
    <m/>
    <m/>
    <m/>
    <m/>
    <m/>
    <m/>
    <m/>
    <m/>
    <m/>
    <m/>
    <m/>
  </r>
  <r>
    <x v="2236"/>
    <s v="     "/>
    <d v="2019-05-17T00:00:00"/>
    <d v="1899-12-30T00:00:00"/>
    <s v="20"/>
    <x v="1"/>
    <s v="5"/>
    <x v="5"/>
    <d v="2019-05-17T00:00:00"/>
    <d v="1899-12-30T18:54:00"/>
    <s v="Hawk was found near ignition sight, supposedly landed on wire and fell causing ignition; Mike Best Comments: @ pole# 110410985 hawk landed on 21kv primary lines/ steel X-arm. got electrocuted/died fell to ground on fire and caused fire to dry grass/ hills"/>
    <s v="     "/>
    <x v="0"/>
    <m/>
    <x v="1"/>
    <m/>
    <s v="383903"/>
    <s v="19-0053464"/>
    <m/>
    <m/>
    <m/>
    <m/>
    <s v="     "/>
    <x v="0"/>
    <x v="0"/>
    <m/>
    <x v="0"/>
    <s v="D"/>
    <s v="&lt;0.25"/>
    <m/>
    <s v="Contact - Animal - Bird"/>
    <x v="6"/>
    <s v="Contact - Bird"/>
    <s v="Contact from object"/>
    <s v="Contact - Animal"/>
    <m/>
    <s v="Contact - Animal"/>
    <s v="Pole"/>
    <m/>
    <s v="Overhead"/>
    <m/>
    <s v="Pole"/>
    <m/>
    <s v="2Jt0517191854"/>
    <s v="     "/>
    <x v="1"/>
    <n v="530"/>
    <n v="38.047600000000003"/>
    <n v="-122.206"/>
    <s v="CONTRA COSTA"/>
    <s v="FAIRVIEW-2207"/>
    <m/>
    <s v="Crockett FD"/>
    <s v="Urban"/>
    <m/>
    <m/>
    <m/>
    <m/>
    <m/>
    <m/>
    <m/>
    <s v="N"/>
    <s v="N"/>
    <m/>
    <m/>
    <s v="     "/>
    <m/>
    <m/>
    <m/>
    <m/>
    <m/>
    <m/>
    <m/>
    <m/>
    <m/>
    <m/>
    <m/>
    <m/>
    <m/>
    <m/>
    <m/>
    <m/>
    <m/>
    <m/>
    <m/>
  </r>
  <r>
    <x v="2237"/>
    <s v="     "/>
    <d v="2019-05-21T00:00:00"/>
    <d v="1899-12-30T00:00:00"/>
    <s v="21"/>
    <x v="1"/>
    <s v="5"/>
    <x v="5"/>
    <d v="2019-05-21T00:00:00"/>
    <m/>
    <s v="WIND BLOWING WIRES TOUCHING AND ARCING"/>
    <s v="     "/>
    <x v="0"/>
    <m/>
    <x v="1"/>
    <m/>
    <s v="387232"/>
    <m/>
    <m/>
    <s v="T004649574"/>
    <m/>
    <m/>
    <s v="     "/>
    <x v="0"/>
    <x v="0"/>
    <m/>
    <x v="0"/>
    <s v="D"/>
    <s v="&lt;3 meters of linear travel"/>
    <m/>
    <s v="Vegetation"/>
    <x v="0"/>
    <s v="Vegetation"/>
    <s v="Contact from object"/>
    <s v="Contact - Vegetation"/>
    <m/>
    <s v="Contact - Vegetation"/>
    <s v="Conductor - Primary"/>
    <m/>
    <s v="Overhead"/>
    <m/>
    <s v="Conductor - Primary"/>
    <m/>
    <s v="182571102 "/>
    <s v="     "/>
    <x v="0"/>
    <m/>
    <n v="34.8658"/>
    <n v="-120.42100000000001"/>
    <s v="SANTA BARBARA"/>
    <s v="DIVIDE-1102"/>
    <m/>
    <s v="Santa Barbara FD"/>
    <s v="Urban"/>
    <m/>
    <m/>
    <m/>
    <m/>
    <m/>
    <m/>
    <m/>
    <s v="N"/>
    <s v="N"/>
    <m/>
    <m/>
    <s v="     "/>
    <m/>
    <m/>
    <m/>
    <m/>
    <m/>
    <m/>
    <m/>
    <m/>
    <m/>
    <m/>
    <m/>
    <m/>
    <m/>
    <m/>
    <m/>
    <m/>
    <m/>
    <m/>
    <m/>
  </r>
  <r>
    <x v="2238"/>
    <s v="     "/>
    <d v="2019-05-21T00:00:00"/>
    <d v="1899-12-30T00:00:00"/>
    <s v="21"/>
    <x v="1"/>
    <s v="5"/>
    <x v="5"/>
    <d v="2019-05-21T00:00:00"/>
    <d v="1899-12-30T16:10:00"/>
    <s v="Fuse blows and causes line to ground"/>
    <s v="     "/>
    <x v="0"/>
    <m/>
    <x v="1"/>
    <m/>
    <s v="387271"/>
    <s v="19-0055013"/>
    <m/>
    <s v="T004649575"/>
    <n v="117297630"/>
    <m/>
    <s v="     "/>
    <x v="0"/>
    <x v="0"/>
    <m/>
    <x v="0"/>
    <s v="D"/>
    <s v="&lt;0.25"/>
    <m/>
    <s v="Unknown"/>
    <x v="15"/>
    <s v="Unknown"/>
    <s v="All types of equipment / facility failure"/>
    <s v="Fuse failure - all"/>
    <m/>
    <m/>
    <m/>
    <m/>
    <s v="Overhead"/>
    <m/>
    <s v="Fuse"/>
    <m/>
    <s v="15553"/>
    <s v="     "/>
    <x v="0"/>
    <m/>
    <n v="38.013199999999998"/>
    <n v="-121.854"/>
    <s v="CONTRA COSTA"/>
    <s v="KIRKER-2109"/>
    <m/>
    <m/>
    <s v="Urban"/>
    <m/>
    <m/>
    <m/>
    <m/>
    <m/>
    <m/>
    <m/>
    <s v="N"/>
    <s v="N"/>
    <m/>
    <m/>
    <s v="     "/>
    <m/>
    <m/>
    <m/>
    <m/>
    <m/>
    <m/>
    <m/>
    <m/>
    <m/>
    <m/>
    <m/>
    <m/>
    <m/>
    <m/>
    <m/>
    <m/>
    <m/>
    <m/>
    <m/>
  </r>
  <r>
    <x v="2239"/>
    <s v="     "/>
    <d v="2019-05-24T00:00:00"/>
    <d v="1899-12-30T00:00:00"/>
    <s v="21"/>
    <x v="1"/>
    <s v="5"/>
    <x v="5"/>
    <d v="2019-05-24T00:00:00"/>
    <m/>
    <s v="WIRE ABOVE 130 TRISH DR ON LEFT SIDE SPARKED, Tree grew into line and sparked"/>
    <s v="     "/>
    <x v="0"/>
    <m/>
    <x v="1"/>
    <m/>
    <s v="389503"/>
    <m/>
    <m/>
    <s v="T004652279"/>
    <m/>
    <m/>
    <s v="     "/>
    <x v="0"/>
    <x v="0"/>
    <m/>
    <x v="0"/>
    <s v="D"/>
    <s v="&lt;0.25"/>
    <m/>
    <s v="Vegetation"/>
    <x v="0"/>
    <s v="Vegetation"/>
    <s v="Contact from object"/>
    <s v="Contact - Vegetation"/>
    <m/>
    <s v="Contact - Vegetation"/>
    <s v="Conductor - Primary"/>
    <m/>
    <s v="Overhead"/>
    <m/>
    <s v="Conductor - Primary"/>
    <m/>
    <s v="043201101 "/>
    <s v="     "/>
    <x v="0"/>
    <m/>
    <n v="38.112099999999998"/>
    <n v="-122.621"/>
    <s v="MARIN"/>
    <s v="STAFFORD-1101"/>
    <m/>
    <s v="Novato FD"/>
    <s v="Urban"/>
    <m/>
    <m/>
    <m/>
    <m/>
    <m/>
    <m/>
    <m/>
    <s v="N"/>
    <s v="N"/>
    <m/>
    <m/>
    <s v="     "/>
    <m/>
    <m/>
    <m/>
    <m/>
    <m/>
    <m/>
    <m/>
    <m/>
    <m/>
    <m/>
    <m/>
    <m/>
    <m/>
    <m/>
    <m/>
    <m/>
    <m/>
    <m/>
    <m/>
  </r>
  <r>
    <x v="2240"/>
    <s v="     "/>
    <d v="2019-05-24T00:00:00"/>
    <d v="1899-12-30T00:00:00"/>
    <s v="21"/>
    <x v="1"/>
    <s v="5"/>
    <x v="5"/>
    <d v="2019-05-24T00:00:00"/>
    <m/>
    <s v="FD THINKS A BIRD FLEW  INTRO TRANSFORMER AND CAUSED FIRE_x000a_AT BOTTOM OF POLE; Mike Best Comments: T-men marked incident cause as &quot;animal&quot;.  OIS TR - &quot;FD THINKS A BIRD FLEW INTRO TRANSFORMER AND CAUSED FIRE AT BOTTOM OF POLE, POWER IS COMPLETELY OUT, FIRE AL"/>
    <s v="     "/>
    <x v="0"/>
    <m/>
    <x v="1"/>
    <m/>
    <s v="389807"/>
    <m/>
    <m/>
    <s v="T004652628"/>
    <m/>
    <m/>
    <s v="     "/>
    <x v="0"/>
    <x v="0"/>
    <m/>
    <x v="0"/>
    <s v="D"/>
    <s v="&lt;3 meters of linear travel"/>
    <m/>
    <s v="Contact - Animal - Bird"/>
    <x v="6"/>
    <s v="Contact - Bird"/>
    <s v="Contact from object"/>
    <s v="Contact - Animal"/>
    <m/>
    <s v="Contact - Animal"/>
    <s v="Transformer"/>
    <m/>
    <s v="Overhead"/>
    <m/>
    <s v="Transformer"/>
    <m/>
    <s v="3015781291"/>
    <s v="     "/>
    <x v="0"/>
    <m/>
    <n v="37.0779"/>
    <n v="-120.881"/>
    <s v="MERCED"/>
    <s v="CANAL-1102"/>
    <m/>
    <s v="Los Banos FD"/>
    <s v="Water"/>
    <m/>
    <m/>
    <m/>
    <m/>
    <m/>
    <m/>
    <m/>
    <s v="N"/>
    <s v="N"/>
    <m/>
    <m/>
    <s v="     "/>
    <m/>
    <m/>
    <m/>
    <m/>
    <m/>
    <m/>
    <m/>
    <m/>
    <m/>
    <m/>
    <m/>
    <m/>
    <m/>
    <m/>
    <m/>
    <m/>
    <m/>
    <m/>
    <m/>
  </r>
  <r>
    <x v="2241"/>
    <s v="     "/>
    <d v="2019-05-24T00:00:00"/>
    <d v="1899-12-30T00:00:00"/>
    <s v="21"/>
    <x v="1"/>
    <s v="5"/>
    <x v="5"/>
    <m/>
    <m/>
    <s v="VEG FIRE NOW POLE FIRE"/>
    <s v="     "/>
    <x v="0"/>
    <m/>
    <x v="1"/>
    <m/>
    <m/>
    <m/>
    <m/>
    <s v="T004652455"/>
    <m/>
    <m/>
    <s v="     "/>
    <x v="0"/>
    <x v="0"/>
    <m/>
    <x v="2"/>
    <s v="T"/>
    <s v="0.26-9.99"/>
    <m/>
    <s v="Unknown"/>
    <x v="5"/>
    <s v="Unknown"/>
    <s v="Other"/>
    <m/>
    <m/>
    <m/>
    <m/>
    <m/>
    <s v="Overhead"/>
    <m/>
    <s v="Pole"/>
    <m/>
    <s v="40589503"/>
    <s v="     "/>
    <x v="1"/>
    <n v="510"/>
    <n v="35.169600000000003"/>
    <n v="-120.51"/>
    <s v="SAN LUIS OBISPO"/>
    <s v="DIABLO-MIDWAY-#2-500KV"/>
    <m/>
    <m/>
    <s v="Herbaceous"/>
    <n v="7"/>
    <m/>
    <m/>
    <m/>
    <m/>
    <s v="CAMINO"/>
    <m/>
    <s v="N"/>
    <s v="N"/>
    <m/>
    <m/>
    <s v="     "/>
    <m/>
    <m/>
    <m/>
    <m/>
    <m/>
    <m/>
    <m/>
    <m/>
    <m/>
    <m/>
    <m/>
    <m/>
    <m/>
    <m/>
    <m/>
    <m/>
    <m/>
    <m/>
    <m/>
  </r>
  <r>
    <x v="2242"/>
    <s v="     "/>
    <d v="2019-05-25T00:00:00"/>
    <d v="1899-12-30T00:00:00"/>
    <s v="21"/>
    <x v="1"/>
    <s v="5"/>
    <x v="5"/>
    <d v="2019-05-25T00:00:00"/>
    <d v="1899-12-30T18:25:00"/>
    <s v="EXCAVATOR HIT THE LINE WIRE DOWN - NO INJURIES"/>
    <s v="     "/>
    <x v="0"/>
    <m/>
    <x v="1"/>
    <m/>
    <s v="390266"/>
    <s v="19-0057638"/>
    <m/>
    <s v="T004653150"/>
    <n v="117314917"/>
    <m/>
    <s v="     "/>
    <x v="0"/>
    <x v="0"/>
    <m/>
    <x v="0"/>
    <s v="D"/>
    <s v="0.26-9.99"/>
    <m/>
    <s v="Contact - 3rd Party"/>
    <x v="8"/>
    <s v="Contact - 3rd Party"/>
    <s v="Contact from object"/>
    <s v="Contact - Vehicle"/>
    <m/>
    <s v="Contact - Vehicle"/>
    <s v="Conductor - Primary"/>
    <m/>
    <s v="Overhead"/>
    <m/>
    <s v="Conductor - Primary"/>
    <m/>
    <s v="254611104 "/>
    <s v="     "/>
    <x v="0"/>
    <m/>
    <n v="37.011600000000001"/>
    <n v="-120.129"/>
    <s v="MADERA"/>
    <s v="STOREY-1104"/>
    <m/>
    <m/>
    <s v="Agriculture"/>
    <m/>
    <m/>
    <m/>
    <m/>
    <m/>
    <m/>
    <m/>
    <s v="N"/>
    <s v="N"/>
    <m/>
    <m/>
    <s v="     "/>
    <m/>
    <m/>
    <m/>
    <m/>
    <m/>
    <m/>
    <m/>
    <m/>
    <m/>
    <m/>
    <m/>
    <m/>
    <m/>
    <m/>
    <m/>
    <m/>
    <m/>
    <m/>
    <m/>
  </r>
  <r>
    <x v="2243"/>
    <s v="     "/>
    <d v="2019-05-25T00:00:00"/>
    <d v="1899-12-30T00:00:00"/>
    <s v="21"/>
    <x v="1"/>
    <s v="5"/>
    <x v="5"/>
    <d v="2019-05-25T00:00:00"/>
    <d v="1899-12-30T20:43:00"/>
    <s v="wire came apart below chance clamp, unknown cause"/>
    <s v="     "/>
    <x v="0"/>
    <m/>
    <x v="1"/>
    <m/>
    <s v="390301"/>
    <s v="19-0057650"/>
    <m/>
    <s v="T004653187"/>
    <m/>
    <m/>
    <s v="     "/>
    <x v="0"/>
    <x v="0"/>
    <m/>
    <x v="0"/>
    <s v="D"/>
    <s v="0.26-9.99"/>
    <m/>
    <s v="Equipment - PG&amp;E"/>
    <x v="4"/>
    <s v="Equipment - PG&amp;E"/>
    <s v="All types of equipment / facility failure"/>
    <s v="Conductor failure-all"/>
    <s v="Conductor - Primary"/>
    <m/>
    <m/>
    <m/>
    <s v="Overhead"/>
    <m/>
    <s v="Conductor - Primary"/>
    <m/>
    <s v="153761102 "/>
    <s v="     "/>
    <x v="0"/>
    <m/>
    <n v="38.779899999999998"/>
    <n v="-121.518"/>
    <s v="SACRAMENTO"/>
    <s v="CATLETT-1102"/>
    <m/>
    <s v="Pleasant Grove FD"/>
    <s v="Agriculture"/>
    <m/>
    <m/>
    <m/>
    <m/>
    <m/>
    <m/>
    <m/>
    <s v="N"/>
    <s v="N"/>
    <m/>
    <m/>
    <s v="     "/>
    <m/>
    <m/>
    <m/>
    <m/>
    <m/>
    <m/>
    <m/>
    <m/>
    <m/>
    <m/>
    <m/>
    <m/>
    <m/>
    <m/>
    <m/>
    <m/>
    <m/>
    <m/>
    <m/>
  </r>
  <r>
    <x v="2244"/>
    <s v="     "/>
    <d v="2019-05-27T00:00:00"/>
    <d v="1899-12-30T00:00:00"/>
    <s v="22"/>
    <x v="1"/>
    <s v="5"/>
    <x v="5"/>
    <m/>
    <m/>
    <s v="FAS indicated LT ARESSTORS FAILED WHEN ENERGIZED. STARTED A FIRE AND BURNED APX 7 ACRES. RECLOSER FLASHED AND TMAN PLACED ON COE. SAP: CF Notification 117325694, PM 35128577. Appears recloser failed according to SAP Tag."/>
    <s v="     "/>
    <x v="0"/>
    <m/>
    <x v="1"/>
    <s v="Y"/>
    <m/>
    <m/>
    <m/>
    <s v="T004654180"/>
    <m/>
    <m/>
    <s v="     "/>
    <x v="0"/>
    <x v="0"/>
    <m/>
    <x v="0"/>
    <s v="D"/>
    <s v="0.26-9.99"/>
    <m/>
    <s v="Equipment - PG&amp;E"/>
    <x v="17"/>
    <s v="Equipment - PG&amp;E"/>
    <s v="All types of equipment / facility failure"/>
    <s v="Lightning arrestor failure"/>
    <s v="Recloser"/>
    <m/>
    <m/>
    <m/>
    <s v="Overhead"/>
    <m/>
    <s v="Recloser"/>
    <m/>
    <s v="702250"/>
    <s v="     "/>
    <x v="0"/>
    <m/>
    <n v="36.249499999999998"/>
    <n v="-120.30200000000001"/>
    <s v="FRESNO"/>
    <s v="COALINGA-NO-2-1107"/>
    <m/>
    <m/>
    <s v="Herbaceous"/>
    <m/>
    <m/>
    <m/>
    <m/>
    <m/>
    <m/>
    <m/>
    <s v="N"/>
    <s v="N"/>
    <m/>
    <m/>
    <s v="     "/>
    <m/>
    <m/>
    <m/>
    <m/>
    <m/>
    <m/>
    <m/>
    <m/>
    <m/>
    <m/>
    <m/>
    <m/>
    <m/>
    <m/>
    <m/>
    <m/>
    <m/>
    <m/>
    <m/>
  </r>
  <r>
    <x v="2245"/>
    <s v="     "/>
    <d v="2019-05-28T00:00:00"/>
    <d v="1899-12-30T00:00:00"/>
    <s v="22"/>
    <x v="1"/>
    <s v="5"/>
    <x v="5"/>
    <d v="2019-05-28T00:00:00"/>
    <d v="1899-12-30T13:47:00"/>
    <s v="EC 117330040 located in SAP.  3 phases, 1 span primary down from tower to wood pole per SAP. EC. PM 31447262. Lat/Long  appears incorrect. Called Mountain View Fire and they aren't showing the incident. Unable to verify Lat Long. Conflicting information. "/>
    <s v="     "/>
    <x v="0"/>
    <m/>
    <x v="1"/>
    <m/>
    <s v="391894"/>
    <s v="19-0058574"/>
    <m/>
    <s v="T004654894"/>
    <n v="117330040"/>
    <m/>
    <s v="     "/>
    <x v="0"/>
    <x v="0"/>
    <m/>
    <x v="0"/>
    <s v="D"/>
    <s v="0.26-9.99"/>
    <m/>
    <s v="Weather - High Wind"/>
    <x v="1"/>
    <s v="Weather"/>
    <s v="Other"/>
    <s v="Other"/>
    <m/>
    <m/>
    <m/>
    <m/>
    <s v="Overhead"/>
    <m/>
    <s v="Circuit Breaker"/>
    <m/>
    <s v="1110/2"/>
    <s v="     "/>
    <x v="0"/>
    <m/>
    <n v="37.39"/>
    <n v="-122.01"/>
    <s v="SANTA CLARA"/>
    <s v="LAWRENCE-1110"/>
    <m/>
    <s v="Mountain View FD"/>
    <s v="Urban"/>
    <m/>
    <m/>
    <m/>
    <m/>
    <m/>
    <m/>
    <m/>
    <s v="N"/>
    <s v="N"/>
    <m/>
    <m/>
    <s v="     "/>
    <m/>
    <m/>
    <m/>
    <m/>
    <m/>
    <m/>
    <m/>
    <m/>
    <m/>
    <m/>
    <m/>
    <m/>
    <m/>
    <m/>
    <m/>
    <m/>
    <m/>
    <m/>
    <m/>
  </r>
  <r>
    <x v="2246"/>
    <s v="     "/>
    <d v="2019-05-29T00:00:00"/>
    <d v="1899-12-30T00:00:00"/>
    <s v="22"/>
    <x v="1"/>
    <s v="5"/>
    <x v="5"/>
    <d v="2019-05-29T00:00:00"/>
    <d v="1899-12-30T16:13:00"/>
    <s v="ILIS indicates grass fire as the result of tree that  fell into line and downed a pole. Line to ground. EC Tag 117340974 obtained and photos from SAP."/>
    <s v="     "/>
    <x v="0"/>
    <m/>
    <x v="1"/>
    <m/>
    <s v="392919"/>
    <s v="19-0059237"/>
    <m/>
    <s v="T004656110"/>
    <m/>
    <m/>
    <s v="     "/>
    <x v="0"/>
    <x v="0"/>
    <m/>
    <x v="0"/>
    <s v="D"/>
    <s v="10-99"/>
    <m/>
    <s v="Vegetation"/>
    <x v="0"/>
    <s v="Vegetation"/>
    <s v="Contact from object"/>
    <s v="Contact - Vegetation"/>
    <m/>
    <s v="Contact - Vegetation"/>
    <s v="Pole"/>
    <m/>
    <s v="Overhead"/>
    <m/>
    <s v="Pole"/>
    <s v="Conductors"/>
    <s v="100680674"/>
    <s v="     "/>
    <x v="1"/>
    <n v="424"/>
    <n v="37.037100000000002"/>
    <n v="-119.521"/>
    <s v="FRESNO"/>
    <s v="AUBERRY-1102"/>
    <m/>
    <m/>
    <s v="Hardwood Woodland"/>
    <n v="121"/>
    <m/>
    <m/>
    <m/>
    <m/>
    <s v="HILL"/>
    <m/>
    <s v="N"/>
    <s v="N"/>
    <m/>
    <m/>
    <s v="     "/>
    <n v="37.31"/>
    <n v="-119.3219"/>
    <s v="May 30 2019 12:00AM"/>
    <s v="RootsFail"/>
    <s v="DEAD PINE FELL ONTO PRIMARY LINES"/>
    <s v="PINE"/>
    <s v="55"/>
    <s v="29"/>
    <s v="45"/>
    <s v="None"/>
    <s v="Severe"/>
    <s v="Y"/>
    <s v="1"/>
    <m/>
    <s v="Hillside"/>
    <s v="A"/>
    <s v="CrossArm"/>
    <s v="BareWire"/>
    <s v="2"/>
  </r>
  <r>
    <x v="2247"/>
    <s v="     "/>
    <d v="2019-05-29T00:00:00"/>
    <d v="1899-12-30T00:00:00"/>
    <s v="22"/>
    <x v="1"/>
    <s v="5"/>
    <x v="5"/>
    <d v="2019-05-29T00:00:00"/>
    <d v="1899-12-30T12:52:00"/>
    <s v="Red Bluff Substation EIR: EI190529A"/>
    <s v="     "/>
    <x v="8"/>
    <m/>
    <x v="1"/>
    <m/>
    <s v="392698"/>
    <s v="19-0059088"/>
    <m/>
    <s v="T004655875"/>
    <m/>
    <s v="EI190529A"/>
    <s v="     "/>
    <x v="0"/>
    <x v="0"/>
    <m/>
    <x v="3"/>
    <m/>
    <s v="&lt;3 meters of linear travel"/>
    <s v="BK 2 TYLER SUB"/>
    <s v="Equipment - PG&amp;E"/>
    <x v="9"/>
    <s v="Equipment - PG&amp;E"/>
    <s v="All types of equipment / facility failure"/>
    <s v="Other"/>
    <s v="Transformer"/>
    <m/>
    <m/>
    <m/>
    <s v="Pad mount"/>
    <m/>
    <s v="Transformer"/>
    <m/>
    <s v="10357{Tyler}"/>
    <s v="     "/>
    <x v="0"/>
    <m/>
    <n v="40.1387"/>
    <n v="-122.209"/>
    <s v="TEHAMA"/>
    <s v="TYLER-SUB"/>
    <m/>
    <m/>
    <s v="Herbaceous"/>
    <m/>
    <m/>
    <m/>
    <m/>
    <m/>
    <m/>
    <m/>
    <s v="N"/>
    <s v="N"/>
    <m/>
    <m/>
    <s v="     "/>
    <m/>
    <m/>
    <m/>
    <m/>
    <m/>
    <m/>
    <m/>
    <m/>
    <m/>
    <m/>
    <m/>
    <m/>
    <m/>
    <m/>
    <m/>
    <m/>
    <m/>
    <m/>
    <m/>
  </r>
  <r>
    <x v="2248"/>
    <s v="     "/>
    <d v="2019-05-29T00:00:00"/>
    <d v="1899-12-30T00:00:00"/>
    <s v="22"/>
    <x v="1"/>
    <s v="5"/>
    <x v="5"/>
    <m/>
    <m/>
    <s v="Structure fire, PG&amp;E equipment ignited, requires follow-up; requested report from Cal Fire on 3/25"/>
    <s v="     "/>
    <x v="0"/>
    <m/>
    <x v="1"/>
    <m/>
    <m/>
    <m/>
    <m/>
    <s v="1456972117"/>
    <m/>
    <m/>
    <s v="     "/>
    <x v="0"/>
    <x v="0"/>
    <m/>
    <x v="0"/>
    <m/>
    <s v="&lt;0.25"/>
    <m/>
    <s v="Equipment - PG&amp;E"/>
    <x v="4"/>
    <s v="Equipment - PG&amp;E"/>
    <s v="All types of equipment / facility failure"/>
    <s v="Conductor failure-all"/>
    <s v="Service Drop"/>
    <m/>
    <m/>
    <m/>
    <s v="Overhead"/>
    <m/>
    <s v="Service Drop"/>
    <m/>
    <s v="Unknown"/>
    <s v="     "/>
    <x v="1"/>
    <n v="300"/>
    <n v="39.019399999999997"/>
    <n v="-121.06100000000001"/>
    <s v="EL DORADO"/>
    <s v="HIGGINS-1107"/>
    <m/>
    <m/>
    <s v="Hardwood Forest"/>
    <m/>
    <m/>
    <m/>
    <m/>
    <m/>
    <m/>
    <m/>
    <s v="N"/>
    <s v="N"/>
    <m/>
    <m/>
    <s v="     "/>
    <m/>
    <m/>
    <m/>
    <m/>
    <m/>
    <m/>
    <m/>
    <m/>
    <m/>
    <m/>
    <m/>
    <m/>
    <m/>
    <m/>
    <m/>
    <m/>
    <m/>
    <m/>
    <m/>
  </r>
  <r>
    <x v="2249"/>
    <s v="     "/>
    <d v="2019-05-29T00:00:00"/>
    <d v="1899-12-30T00:00:00"/>
    <s v="22"/>
    <x v="1"/>
    <s v="5"/>
    <x v="5"/>
    <m/>
    <m/>
    <s v="FAS indictes bird contact that caused a wildland fire. Downloaded FO  T004656196  which indictes:_x000a_AXS-OK FD ONS ACTIVE GRASS FIRE BLOWN TRANS BEHIND RES. Unable to confirm Lat/Long of fire. Used Google earth and found a tranformer replaced on 5/30/19. Rev"/>
    <s v="     "/>
    <x v="0"/>
    <m/>
    <x v="1"/>
    <m/>
    <m/>
    <m/>
    <m/>
    <s v="T004656196"/>
    <m/>
    <m/>
    <s v="     "/>
    <x v="0"/>
    <x v="0"/>
    <m/>
    <x v="0"/>
    <s v="D"/>
    <s v="0.26-9.99"/>
    <m/>
    <s v="Contact - Animal - Bird"/>
    <x v="6"/>
    <s v="Contact - Bird"/>
    <s v="Contact from object"/>
    <s v="Contact - Animal"/>
    <m/>
    <s v="Contact - Animal"/>
    <s v="Transformer"/>
    <m/>
    <s v="Overhead"/>
    <m/>
    <s v="Transformer"/>
    <m/>
    <s v="4Tj0529191913"/>
    <s v="     "/>
    <x v="0"/>
    <m/>
    <n v="36.560200000000002"/>
    <n v="-119.286"/>
    <s v="TULARE"/>
    <s v="OROSI-1103"/>
    <m/>
    <s v="Tulare County FD"/>
    <s v="Agriculture"/>
    <m/>
    <m/>
    <m/>
    <m/>
    <m/>
    <m/>
    <m/>
    <s v="N"/>
    <s v="N"/>
    <m/>
    <m/>
    <s v="     "/>
    <m/>
    <m/>
    <m/>
    <m/>
    <m/>
    <m/>
    <m/>
    <m/>
    <m/>
    <m/>
    <m/>
    <m/>
    <m/>
    <m/>
    <m/>
    <m/>
    <m/>
    <m/>
    <m/>
  </r>
  <r>
    <x v="2250"/>
    <s v="     "/>
    <d v="2019-05-30T00:00:00"/>
    <d v="1899-12-30T00:00:00"/>
    <s v="22"/>
    <x v="1"/>
    <s v="5"/>
    <x v="5"/>
    <d v="2019-05-30T00:00:00"/>
    <d v="1899-12-30T08:10:00"/>
    <s v="EC 117343032 PM 31448231 obtained from SAP. Tier 2. Vehicle into pole started fire."/>
    <s v="     "/>
    <x v="0"/>
    <m/>
    <x v="1"/>
    <m/>
    <s v="393256"/>
    <s v="19-0059906"/>
    <m/>
    <s v="T004656462"/>
    <m/>
    <m/>
    <s v="     "/>
    <x v="0"/>
    <x v="0"/>
    <m/>
    <x v="0"/>
    <s v="D"/>
    <s v="0.26-9.99"/>
    <m/>
    <s v="Contact - 3rd Party"/>
    <x v="8"/>
    <s v="Contact - 3rd Party"/>
    <s v="Contact from object"/>
    <s v="Contact - Vehicle"/>
    <m/>
    <s v="Contact - Vehicle"/>
    <s v="Pole"/>
    <m/>
    <s v="Overhead"/>
    <m/>
    <s v="Pole"/>
    <s v="Crossarm/Insulator/Guy"/>
    <s v="101871463"/>
    <s v="     "/>
    <x v="1"/>
    <n v="570"/>
    <n v="35.700499999999998"/>
    <n v="-120.81"/>
    <s v="SAN LUIS OBISPO"/>
    <s v="PASO-ROBLES-1103"/>
    <m/>
    <m/>
    <s v="Herbaceous"/>
    <m/>
    <m/>
    <m/>
    <m/>
    <m/>
    <m/>
    <m/>
    <s v="N"/>
    <s v="N"/>
    <m/>
    <m/>
    <s v="     "/>
    <m/>
    <m/>
    <m/>
    <m/>
    <m/>
    <m/>
    <m/>
    <m/>
    <m/>
    <m/>
    <m/>
    <m/>
    <m/>
    <m/>
    <m/>
    <m/>
    <m/>
    <m/>
    <m/>
  </r>
  <r>
    <x v="2251"/>
    <s v="     "/>
    <d v="2019-05-30T00:00:00"/>
    <d v="1899-12-30T00:00:00"/>
    <s v="22"/>
    <x v="1"/>
    <s v="5"/>
    <x v="5"/>
    <d v="2019-05-30T00:00:00"/>
    <m/>
    <s v="FAS Indicates2/18/2020 COE PIN 298575 GENERATED FOR BURNED OPEN JUMPER ON K215.  CAME ACROSS ISSUE W/ LAT AND LONG NOT BEING ACCEPTED ON IGNITION FIRE TAB.  NO TRAINING WAS GIVEN FOR ISSUES THAT MAY OCCUR IN THE FIELD WITH TRYING TO ENTER INFOR MATION IN "/>
    <s v="     "/>
    <x v="0"/>
    <m/>
    <x v="1"/>
    <m/>
    <s v="393213"/>
    <m/>
    <m/>
    <s v="T004656409"/>
    <m/>
    <m/>
    <s v="     "/>
    <x v="0"/>
    <x v="0"/>
    <m/>
    <x v="0"/>
    <s v="D"/>
    <s v="&lt;0.25"/>
    <m/>
    <s v="Equipment - PG&amp;E"/>
    <x v="9"/>
    <s v="Equipment - PG&amp;E"/>
    <s v="All types of equipment / facility failure"/>
    <s v="Equipment failure - Other"/>
    <s v="Jumper"/>
    <m/>
    <m/>
    <m/>
    <s v="Overhead"/>
    <m/>
    <s v="Jumper"/>
    <s v="Jumper, Capacitor"/>
    <s v="K215"/>
    <s v="     "/>
    <x v="0"/>
    <m/>
    <n v="37.354500000000002"/>
    <n v="-121.87"/>
    <s v="SANTA CLARA"/>
    <s v="MABURY-1104"/>
    <m/>
    <s v="San Jose FD"/>
    <s v="Urban"/>
    <m/>
    <m/>
    <m/>
    <m/>
    <m/>
    <m/>
    <m/>
    <s v="N"/>
    <s v="N"/>
    <m/>
    <m/>
    <s v="     "/>
    <m/>
    <m/>
    <m/>
    <m/>
    <m/>
    <m/>
    <m/>
    <m/>
    <m/>
    <m/>
    <m/>
    <m/>
    <m/>
    <m/>
    <m/>
    <m/>
    <m/>
    <m/>
    <m/>
  </r>
  <r>
    <x v="2252"/>
    <s v="     "/>
    <d v="2019-05-30T00:00:00"/>
    <d v="1899-12-30T00:00:00"/>
    <s v="22"/>
    <x v="1"/>
    <s v="5"/>
    <x v="5"/>
    <d v="2019-05-30T00:00:00"/>
    <d v="1899-12-30T23:39:00"/>
    <s v="FAS indicates:&quot; cround fire due to 1 phase of 397 primary coming untied from insulator (Aluminum Hand tie) and making contact with dry veg on ground . per fire dept 55 acres ground vegetation and some fence posts burnt no structures&quot;. Conductor fell and w"/>
    <s v="     "/>
    <x v="0"/>
    <m/>
    <x v="1"/>
    <m/>
    <s v="394089"/>
    <s v="19-0060556"/>
    <m/>
    <s v="T004657380"/>
    <n v="117355065"/>
    <m/>
    <s v="     "/>
    <x v="0"/>
    <x v="0"/>
    <m/>
    <x v="0"/>
    <s v="D"/>
    <s v="10-99"/>
    <m/>
    <s v="Equipment - PG&amp;E"/>
    <x v="9"/>
    <s v="Equipment - PG&amp;E"/>
    <s v="All types of equipment / facility failure"/>
    <s v="Other"/>
    <s v="Tie Wire"/>
    <m/>
    <m/>
    <m/>
    <s v="Overhead"/>
    <m/>
    <s v="Tie Wire"/>
    <s v="Tie Wire"/>
    <s v="100127383"/>
    <s v="     "/>
    <x v="0"/>
    <m/>
    <n v="35.537999999999997"/>
    <n v="-119.806"/>
    <s v="KERN"/>
    <s v="CARNERAS-1103"/>
    <m/>
    <s v="Kern County FD"/>
    <s v="Herbaceous"/>
    <n v="53"/>
    <m/>
    <m/>
    <m/>
    <m/>
    <m/>
    <m/>
    <s v="N"/>
    <s v="N"/>
    <m/>
    <m/>
    <s v="     "/>
    <m/>
    <m/>
    <m/>
    <m/>
    <m/>
    <m/>
    <m/>
    <m/>
    <m/>
    <m/>
    <m/>
    <m/>
    <m/>
    <m/>
    <m/>
    <m/>
    <m/>
    <m/>
    <m/>
  </r>
  <r>
    <x v="2253"/>
    <s v="     "/>
    <d v="2019-05-30T00:00:00"/>
    <d v="1899-12-30T00:00:00"/>
    <s v="22"/>
    <x v="1"/>
    <s v="5"/>
    <x v="5"/>
    <d v="2019-05-30T00:00:00"/>
    <d v="1899-12-30T15:09:00"/>
    <s v="Updated Suppressing Agency to Cal Fire. Builiding, farm equipment mobile home, barn burned. 7 acres per PEA. EII indicates 3rd party excavating equipment hit a PG&amp;E down guy resulting in fire."/>
    <s v="     "/>
    <x v="8"/>
    <m/>
    <x v="1"/>
    <m/>
    <s v="393711"/>
    <s v="19-0060214"/>
    <m/>
    <s v="T004657013"/>
    <m/>
    <s v="EI190530A"/>
    <s v="     "/>
    <x v="0"/>
    <x v="0"/>
    <m/>
    <x v="0"/>
    <s v="D"/>
    <s v="0.26-9.99"/>
    <m/>
    <s v="Contact - 3rd Party"/>
    <x v="8"/>
    <s v="Contact - 3rd Party"/>
    <s v="Contact from object"/>
    <s v="Contact - Vehicle"/>
    <m/>
    <s v="Contact - Vehicle"/>
    <s v="Pole"/>
    <m/>
    <s v="Overhead"/>
    <m/>
    <s v="Pole"/>
    <s v="Crossarm/Transformer/Cutout/Guy/Insulator."/>
    <s v="101222476"/>
    <s v="     "/>
    <x v="0"/>
    <m/>
    <n v="36.895299999999999"/>
    <n v="-119.96299999999999"/>
    <s v="MADERA"/>
    <s v="BORDEN-1103"/>
    <m/>
    <m/>
    <s v="Agriculture"/>
    <m/>
    <m/>
    <m/>
    <m/>
    <m/>
    <m/>
    <m/>
    <s v="N"/>
    <s v="N"/>
    <m/>
    <m/>
    <s v="     "/>
    <m/>
    <m/>
    <m/>
    <m/>
    <m/>
    <m/>
    <m/>
    <m/>
    <m/>
    <m/>
    <m/>
    <m/>
    <m/>
    <m/>
    <m/>
    <m/>
    <m/>
    <m/>
    <m/>
  </r>
  <r>
    <x v="2254"/>
    <s v="     "/>
    <d v="2019-05-31T00:00:00"/>
    <d v="1899-12-30T00:00:00"/>
    <s v="22"/>
    <x v="1"/>
    <s v="5"/>
    <x v="5"/>
    <d v="2019-05-31T00:00:00"/>
    <d v="1899-12-30T11:52:00"/>
    <s v="Open EC 117367471 located in SAP for Pole replacment  and replacment of all spark arrestors at FUCU 9318. Tman remarks: Upon arrival verfied location and found #3 blown of 3 at FUCO 9318. Removed fuse and inspected pole. Found #3 arrestor blown up and sig"/>
    <s v="     "/>
    <x v="0"/>
    <m/>
    <x v="1"/>
    <m/>
    <s v="394248"/>
    <s v="19-0060863"/>
    <m/>
    <s v="T004658042"/>
    <m/>
    <m/>
    <s v="     "/>
    <x v="0"/>
    <x v="0"/>
    <m/>
    <x v="0"/>
    <s v="D"/>
    <s v="&lt;0.25"/>
    <m/>
    <s v="Equipment - PG&amp;E"/>
    <x v="17"/>
    <s v="Equipment - PG&amp;E"/>
    <s v="All types of equipment / facility failure"/>
    <s v="Lightning arrestor failure"/>
    <s v="Fuse"/>
    <m/>
    <m/>
    <m/>
    <s v="Overhead"/>
    <m/>
    <s v="Fuse"/>
    <m/>
    <s v="100337543"/>
    <s v="     "/>
    <x v="0"/>
    <m/>
    <n v="34.985599999999998"/>
    <n v="-118.90900000000001"/>
    <s v="KERN"/>
    <s v="TEJON-1106"/>
    <m/>
    <m/>
    <s v="Urban"/>
    <m/>
    <m/>
    <m/>
    <m/>
    <m/>
    <m/>
    <m/>
    <s v="N"/>
    <s v="N"/>
    <m/>
    <m/>
    <s v="     "/>
    <m/>
    <m/>
    <m/>
    <m/>
    <m/>
    <m/>
    <m/>
    <m/>
    <m/>
    <m/>
    <m/>
    <m/>
    <m/>
    <m/>
    <m/>
    <m/>
    <m/>
    <m/>
    <m/>
  </r>
  <r>
    <x v="2255"/>
    <s v="     "/>
    <d v="2019-05-31T00:00:00"/>
    <d v="1899-12-30T00:00:00"/>
    <s v="22"/>
    <x v="1"/>
    <s v="5"/>
    <x v="5"/>
    <d v="2019-05-31T00:00:00"/>
    <d v="1899-12-30T15:23:00"/>
    <s v="Wire down outage. FAS notes indicate fire self-extinguished, added."/>
    <s v="     "/>
    <x v="0"/>
    <m/>
    <x v="1"/>
    <m/>
    <s v="394676"/>
    <s v="19-0060901"/>
    <m/>
    <s v="T004658158"/>
    <m/>
    <m/>
    <s v="     "/>
    <x v="0"/>
    <x v="0"/>
    <m/>
    <x v="0"/>
    <s v="D"/>
    <s v="&lt;3 meters of linear travel"/>
    <m/>
    <s v="Equipment - PG&amp;E"/>
    <x v="4"/>
    <s v="Equipment - PG&amp;E"/>
    <s v="All types of equipment / facility failure"/>
    <s v="Conductor failure-all"/>
    <s v="Conductor - Primary"/>
    <m/>
    <m/>
    <m/>
    <s v="Overhead"/>
    <m/>
    <s v="Conductor - Primary"/>
    <m/>
    <s v="101556319"/>
    <s v="     "/>
    <x v="1"/>
    <n v="244"/>
    <n v="40.443100000000001"/>
    <n v="-121.821"/>
    <s v="TEHAMA"/>
    <s v="VOLTA-1101"/>
    <m/>
    <m/>
    <s v="Hardwood Woodland"/>
    <m/>
    <m/>
    <m/>
    <m/>
    <m/>
    <m/>
    <m/>
    <s v="N"/>
    <s v="N"/>
    <m/>
    <m/>
    <s v="     "/>
    <m/>
    <m/>
    <m/>
    <m/>
    <m/>
    <m/>
    <m/>
    <m/>
    <m/>
    <m/>
    <m/>
    <m/>
    <m/>
    <m/>
    <m/>
    <m/>
    <m/>
    <m/>
    <m/>
  </r>
  <r>
    <x v="2256"/>
    <s v="     "/>
    <d v="2019-06-01T00:00:00"/>
    <d v="1899-12-30T00:00:00"/>
    <s v="22"/>
    <x v="1"/>
    <s v="6"/>
    <x v="5"/>
    <d v="2019-06-01T00:00:00"/>
    <d v="1899-12-30T06:32:00"/>
    <s v="EC  117370533. Vehicle struck  Pole. Fire location by Tman described as: under slack span to c\o6011, grassy area 20'x40'. EC Tag in folder."/>
    <s v="     "/>
    <x v="0"/>
    <m/>
    <x v="1"/>
    <m/>
    <s v="394979"/>
    <s v="19-0061080"/>
    <m/>
    <s v="T004658496"/>
    <m/>
    <m/>
    <s v="     "/>
    <x v="0"/>
    <x v="0"/>
    <m/>
    <x v="0"/>
    <s v="D"/>
    <s v="&lt;0.25"/>
    <m/>
    <s v="Contact - 3rd Party"/>
    <x v="8"/>
    <s v="Contact - 3rd Party"/>
    <s v="Contact from object"/>
    <s v="Contact - Vehicle"/>
    <m/>
    <s v="Contact - Vehicle"/>
    <s v="Pole"/>
    <m/>
    <s v="Overhead"/>
    <m/>
    <s v="Pole"/>
    <m/>
    <s v="103848169"/>
    <s v="     "/>
    <x v="0"/>
    <m/>
    <n v="38.07"/>
    <n v="-122.128"/>
    <s v="SOLANO"/>
    <s v="BAHIA-1103"/>
    <m/>
    <s v="Benicia FD"/>
    <s v="Urban"/>
    <m/>
    <m/>
    <m/>
    <m/>
    <m/>
    <m/>
    <m/>
    <s v="N"/>
    <s v="N"/>
    <m/>
    <m/>
    <s v="     "/>
    <m/>
    <m/>
    <m/>
    <m/>
    <m/>
    <m/>
    <m/>
    <m/>
    <m/>
    <m/>
    <m/>
    <m/>
    <m/>
    <m/>
    <m/>
    <m/>
    <m/>
    <m/>
    <m/>
  </r>
  <r>
    <x v="2257"/>
    <s v="     "/>
    <d v="2019-06-01T00:00:00"/>
    <d v="1899-12-30T00:00:00"/>
    <s v="22"/>
    <x v="1"/>
    <s v="6"/>
    <x v="5"/>
    <d v="2019-06-01T00:00:00"/>
    <m/>
    <s v="Tman Notes: RUCK ACCESSIBLE ON CANAL REAR OF 1650 E BLOSSOM ST NEED 100' 7\32 GUY FOR MESSANGER AND REROUTE SERVICE TREE GREW OVER SERVICE PULLING MESSENGER INTO OPEN WIRE SECONDARY BURNT DOWN MESSENGER. Updated Lat/Long from CPUC Fire Tap Outlage Locatio"/>
    <s v="     "/>
    <x v="0"/>
    <m/>
    <x v="1"/>
    <m/>
    <s v="395203"/>
    <m/>
    <m/>
    <s v="T004659094"/>
    <m/>
    <m/>
    <s v="     "/>
    <x v="0"/>
    <x v="0"/>
    <m/>
    <x v="0"/>
    <s v="D"/>
    <s v="&lt;3 meters of linear travel"/>
    <m/>
    <s v="Vegetation"/>
    <x v="0"/>
    <s v="Vegetation"/>
    <s v="Contact from object"/>
    <s v="Contact - Vegetation"/>
    <m/>
    <s v="Contact - Vegetation"/>
    <s v="Service Drop"/>
    <m/>
    <s v="Overhead"/>
    <m/>
    <s v="Service Drop"/>
    <s v="Wire Messenger, secondary conductor"/>
    <s v="254041101 "/>
    <s v="     "/>
    <x v="0"/>
    <m/>
    <n v="36.987099999999998"/>
    <n v="-120.623"/>
    <s v="MERCED"/>
    <s v="DOS-PALOS-1101"/>
    <m/>
    <m/>
    <s v="Water"/>
    <m/>
    <m/>
    <m/>
    <m/>
    <m/>
    <m/>
    <m/>
    <s v="N"/>
    <s v="N"/>
    <m/>
    <m/>
    <s v="     "/>
    <m/>
    <m/>
    <m/>
    <m/>
    <m/>
    <m/>
    <m/>
    <m/>
    <m/>
    <m/>
    <m/>
    <m/>
    <m/>
    <m/>
    <m/>
    <m/>
    <m/>
    <m/>
    <m/>
  </r>
  <r>
    <x v="2258"/>
    <s v="     "/>
    <d v="2019-06-03T00:00:00"/>
    <d v="1899-12-30T00:00:00"/>
    <s v="23"/>
    <x v="1"/>
    <s v="6"/>
    <x v="5"/>
    <d v="2019-06-03T00:00:00"/>
    <m/>
    <s v="Updated to Overhead. Obtained EC Tag 117380370 and 117380379. EC Tag indicates transformer was overloaded, riser melted and started fire burned pole. Law enforcement/code enforcement on site due to grow operation and unpermitted buildings and solar. Size "/>
    <s v="     "/>
    <x v="0"/>
    <m/>
    <x v="1"/>
    <m/>
    <s v="396668"/>
    <m/>
    <m/>
    <s v="T004660989"/>
    <m/>
    <m/>
    <s v="     "/>
    <x v="0"/>
    <x v="0"/>
    <m/>
    <x v="0"/>
    <s v="D"/>
    <s v="0.26-9.99"/>
    <m/>
    <s v="Equipment - Overloaded"/>
    <x v="9"/>
    <s v="Equipment - PG&amp;E"/>
    <s v="All types of equipment / facility failure"/>
    <s v="Other"/>
    <s v="Transformer"/>
    <m/>
    <m/>
    <m/>
    <s v="Overhead"/>
    <m/>
    <s v="Transformer"/>
    <s v="Pole Molding /Riser"/>
    <s v="101466598"/>
    <s v="     "/>
    <x v="1"/>
    <n v="246"/>
    <n v="40.682200000000002"/>
    <n v="-122.28100000000001"/>
    <s v="SHASTA"/>
    <s v="STILLWATER-1102"/>
    <m/>
    <m/>
    <s v="Hardwood Woodland"/>
    <m/>
    <m/>
    <m/>
    <m/>
    <m/>
    <m/>
    <m/>
    <s v="N"/>
    <s v="N"/>
    <m/>
    <m/>
    <s v="     "/>
    <m/>
    <m/>
    <m/>
    <m/>
    <m/>
    <m/>
    <m/>
    <m/>
    <m/>
    <m/>
    <m/>
    <m/>
    <m/>
    <m/>
    <m/>
    <m/>
    <m/>
    <m/>
    <m/>
  </r>
  <r>
    <x v="2259"/>
    <s v="     "/>
    <d v="2019-06-03T00:00:00"/>
    <d v="1899-12-30T00:00:00"/>
    <s v="23"/>
    <x v="1"/>
    <s v="6"/>
    <x v="5"/>
    <m/>
    <m/>
    <s v="Tman notes indicate: Bird nest with wire in it caused pole fire with sw 1694 on it . Sent in ec tag with pic and called for crew. DO would like SW replace do to only back feed they have. CE Notification . Added Switch 1694 that was damaged due to birds ne"/>
    <s v="     "/>
    <x v="0"/>
    <m/>
    <x v="1"/>
    <m/>
    <m/>
    <m/>
    <m/>
    <s v="T004660103"/>
    <m/>
    <m/>
    <s v="     "/>
    <x v="0"/>
    <x v="0"/>
    <m/>
    <x v="0"/>
    <s v="D"/>
    <s v="&lt;3 meters of linear travel"/>
    <m/>
    <s v="Contact - Animal - Other"/>
    <x v="6"/>
    <s v="Contact - Animal"/>
    <s v="Contact from object"/>
    <s v="Contact - Animal"/>
    <m/>
    <s v="Contact - Animal"/>
    <s v="Switch"/>
    <m/>
    <s v="Overhead"/>
    <m/>
    <s v="Switch"/>
    <s v="Switch"/>
    <s v="Sw1694"/>
    <s v="     "/>
    <x v="0"/>
    <m/>
    <n v="35.587800000000001"/>
    <n v="-119.01"/>
    <s v="KERN"/>
    <s v="POSO-MOUNTAIN-2101/KERN-OIL-1104"/>
    <m/>
    <s v="Kern County FD"/>
    <s v="Herbaceous"/>
    <m/>
    <m/>
    <m/>
    <m/>
    <m/>
    <m/>
    <m/>
    <s v="N"/>
    <s v="N"/>
    <m/>
    <m/>
    <s v="     "/>
    <m/>
    <m/>
    <m/>
    <m/>
    <m/>
    <m/>
    <m/>
    <m/>
    <m/>
    <m/>
    <m/>
    <m/>
    <m/>
    <m/>
    <m/>
    <m/>
    <m/>
    <m/>
    <m/>
  </r>
  <r>
    <x v="2260"/>
    <s v="     "/>
    <d v="2019-06-03T00:00:00"/>
    <d v="1899-12-30T00:00:00"/>
    <s v="23"/>
    <x v="1"/>
    <s v="6"/>
    <x v="5"/>
    <d v="2019-06-03T00:00:00"/>
    <m/>
    <s v="FAS indicates Patrol found nothing and unknown cause. Tman notes state: &quot;FIELD FIRE. QUAD WIRE DOWN WITH FUSES OPEN UPON ARRIVAL. OUTAGE AFFECTING MTR 1005827428. REQT FOR DISC TAG FOR THAT LOCATION AND WILL RECONN. AT A LATER TIME&quot;   Power lines down. No"/>
    <s v="     "/>
    <x v="0"/>
    <m/>
    <x v="1"/>
    <m/>
    <s v="396834"/>
    <m/>
    <m/>
    <s v="T004661208"/>
    <m/>
    <m/>
    <s v="     "/>
    <x v="0"/>
    <x v="0"/>
    <m/>
    <x v="0"/>
    <s v="D"/>
    <s v="10-99"/>
    <s v="LESS 20 ACRES"/>
    <s v="Unknown"/>
    <x v="5"/>
    <s v="Unknown"/>
    <s v="Other"/>
    <s v="Other"/>
    <m/>
    <m/>
    <m/>
    <m/>
    <s v="Overhead"/>
    <m/>
    <s v="Conductor - Primary"/>
    <s v="Secondary/Service Conductors"/>
    <s v="252241116"/>
    <s v="     "/>
    <x v="0"/>
    <m/>
    <n v="36.557899999999997"/>
    <n v="-119.633"/>
    <s v="FRESNO"/>
    <s v="KINGSBURG-1116"/>
    <m/>
    <m/>
    <s v="Agriculture"/>
    <n v="121"/>
    <m/>
    <m/>
    <m/>
    <m/>
    <s v="HILL"/>
    <m/>
    <s v="N"/>
    <s v="N"/>
    <m/>
    <m/>
    <s v="     "/>
    <m/>
    <m/>
    <m/>
    <m/>
    <m/>
    <m/>
    <m/>
    <m/>
    <m/>
    <m/>
    <m/>
    <m/>
    <m/>
    <m/>
    <m/>
    <m/>
    <m/>
    <m/>
    <m/>
  </r>
  <r>
    <x v="2261"/>
    <s v="     "/>
    <d v="2019-06-03T00:00:00"/>
    <d v="1899-12-30T00:00:00"/>
    <s v="23"/>
    <x v="1"/>
    <s v="6"/>
    <x v="5"/>
    <m/>
    <m/>
    <s v="FAS Tag indicates CAL Fire is reporting agency but I see an AFD (Anderson FD engine in photos). Updated Fire agency from &quot;?&quot;.  Added circuit. No damages found per Tman at Pole SAP ID 101495889 on 6/3/19. Open EC tag at this pole with insulator broken/repl"/>
    <s v="     "/>
    <x v="0"/>
    <m/>
    <x v="1"/>
    <m/>
    <m/>
    <m/>
    <m/>
    <s v="T004661016"/>
    <m/>
    <m/>
    <s v="     "/>
    <x v="0"/>
    <x v="0"/>
    <m/>
    <x v="0"/>
    <s v="D"/>
    <s v="&lt;3 meters of linear travel"/>
    <m/>
    <s v="Unknown"/>
    <x v="5"/>
    <s v="Unknown"/>
    <m/>
    <m/>
    <m/>
    <m/>
    <m/>
    <m/>
    <s v="Overhead"/>
    <m/>
    <s v="Insulator"/>
    <s v="Lapp Insulators"/>
    <s v="101495889"/>
    <s v="     "/>
    <x v="1"/>
    <n v="246"/>
    <n v="40.441899999999997"/>
    <n v="-122.304"/>
    <s v="SHASTA"/>
    <s v="ANDERSON-1101"/>
    <m/>
    <s v="Anderson FD"/>
    <s v="Herbaceous"/>
    <m/>
    <m/>
    <m/>
    <m/>
    <m/>
    <m/>
    <m/>
    <s v="N"/>
    <s v="N"/>
    <m/>
    <m/>
    <s v="     "/>
    <m/>
    <m/>
    <m/>
    <m/>
    <m/>
    <m/>
    <m/>
    <m/>
    <m/>
    <m/>
    <m/>
    <m/>
    <m/>
    <m/>
    <m/>
    <m/>
    <m/>
    <m/>
    <m/>
  </r>
  <r>
    <x v="2262"/>
    <s v="     "/>
    <d v="2019-06-04T00:00:00"/>
    <d v="1899-12-30T00:00:00"/>
    <s v="23"/>
    <x v="1"/>
    <s v="6"/>
    <x v="5"/>
    <d v="2019-06-04T00:00:00"/>
    <d v="1899-12-30T12:59:00"/>
    <s v="Tman notes indicate:CROW CROSS PHASED AT TX CAUSING TRIP LINK FUSE AT TX AND  #1&amp;#3 FUSES BLOW AT 6683F THAT RESULTED IN A SMALL GRASS FIRE. FIRE WAS OUT AND FD WAS GONE B4 I ARRIVED. REFUSED TX AND CLOSED 6683F FOR A TEST.  1.7,.5,1.6. PWR GOOD THAT TX T"/>
    <s v="     "/>
    <x v="0"/>
    <m/>
    <x v="1"/>
    <m/>
    <s v="397498"/>
    <s v="19-0062634"/>
    <m/>
    <s v="T004661980"/>
    <m/>
    <m/>
    <s v="     "/>
    <x v="0"/>
    <x v="0"/>
    <m/>
    <x v="0"/>
    <s v="D"/>
    <s v="&lt;0.25"/>
    <m/>
    <s v="Contact - Animal - Bird"/>
    <x v="6"/>
    <s v="Contact - Bird"/>
    <s v="Contact from object"/>
    <s v="Contact - Animal"/>
    <m/>
    <s v="Contact - Animal"/>
    <s v="Fuse"/>
    <m/>
    <s v="Overhead"/>
    <m/>
    <s v="Fuse"/>
    <m/>
    <s v="4Tt0604191259"/>
    <s v="     "/>
    <x v="0"/>
    <m/>
    <n v="36.554299999999998"/>
    <n v="-119.88200000000001"/>
    <s v="FRESNO"/>
    <s v="CARUTHERS-1104"/>
    <m/>
    <m/>
    <s v="Agriculture"/>
    <m/>
    <m/>
    <m/>
    <m/>
    <m/>
    <m/>
    <m/>
    <s v="N"/>
    <s v="N"/>
    <m/>
    <m/>
    <s v="     "/>
    <m/>
    <m/>
    <m/>
    <m/>
    <m/>
    <m/>
    <m/>
    <m/>
    <m/>
    <m/>
    <m/>
    <m/>
    <m/>
    <m/>
    <m/>
    <m/>
    <m/>
    <m/>
    <m/>
  </r>
  <r>
    <x v="2263"/>
    <s v="     "/>
    <d v="2019-06-05T00:00:00"/>
    <d v="1899-12-30T00:00:00"/>
    <s v="23"/>
    <x v="1"/>
    <s v="6"/>
    <x v="5"/>
    <d v="2019-06-05T00:00:00"/>
    <d v="1899-12-30T21:25:00"/>
    <s v="EI190529A - DRI 1403 - Red Bluff - Property Damage (Tyler Sub)"/>
    <s v="     "/>
    <x v="8"/>
    <m/>
    <x v="1"/>
    <m/>
    <s v="399263"/>
    <s v="19-0063395"/>
    <m/>
    <s v="T004663707"/>
    <m/>
    <s v="EI190529A"/>
    <s v="     "/>
    <x v="0"/>
    <x v="0"/>
    <m/>
    <x v="0"/>
    <m/>
    <s v="Structure-only"/>
    <m/>
    <s v="Equipment - PG&amp;E"/>
    <x v="9"/>
    <s v="Equipment - PG&amp;E"/>
    <s v="All types of equipment / facility failure"/>
    <s v="Equipment failure - Other"/>
    <s v="Circuit Breaker"/>
    <m/>
    <m/>
    <m/>
    <s v="Overhead"/>
    <m/>
    <s v="Circuit Breaker"/>
    <m/>
    <s v="06204-2100957897{1105/2}"/>
    <s v="     "/>
    <x v="0"/>
    <m/>
    <n v="38.558"/>
    <n v="-121.755"/>
    <s v="YOLO"/>
    <s v="DAVIS-1105"/>
    <m/>
    <s v="Unknown"/>
    <s v="Urban"/>
    <m/>
    <m/>
    <m/>
    <m/>
    <m/>
    <m/>
    <m/>
    <s v="N"/>
    <s v="N"/>
    <m/>
    <m/>
    <s v="     "/>
    <m/>
    <m/>
    <m/>
    <m/>
    <m/>
    <m/>
    <m/>
    <m/>
    <m/>
    <m/>
    <m/>
    <m/>
    <m/>
    <m/>
    <m/>
    <m/>
    <m/>
    <m/>
    <m/>
  </r>
  <r>
    <x v="2264"/>
    <s v="     "/>
    <d v="2019-06-06T00:00:00"/>
    <d v="1899-12-30T14:21:32"/>
    <s v="23"/>
    <x v="1"/>
    <s v="6"/>
    <x v="5"/>
    <d v="2019-06-06T00:00:00"/>
    <d v="1899-12-30T14:21:00"/>
    <s v="Balloon made contact with the line, fire caused by PG&amp;E equipment"/>
    <s v="     "/>
    <x v="0"/>
    <d v="2021-02-16T00:00:00"/>
    <x v="0"/>
    <m/>
    <s v="399915"/>
    <s v="N/A"/>
    <m/>
    <s v="T004664532"/>
    <m/>
    <m/>
    <s v="     "/>
    <x v="0"/>
    <x v="0"/>
    <m/>
    <x v="0"/>
    <m/>
    <s v="&lt;0.25"/>
    <m/>
    <s v="Equipment - PG&amp;E"/>
    <x v="10"/>
    <s v="Equipment - PG&amp;E"/>
    <s v="All types of equipment / facility failure"/>
    <s v="Splice/Clamp/Connector"/>
    <s v="Pole"/>
    <m/>
    <m/>
    <s v="Yes"/>
    <s v="Overhead"/>
    <m/>
    <s v="Pole"/>
    <m/>
    <s v="100222333"/>
    <s v="     "/>
    <x v="0"/>
    <m/>
    <n v="35.133099999999999"/>
    <n v="-119.47799999999999"/>
    <s v="Kern"/>
    <s v="TAFT-1104"/>
    <m/>
    <m/>
    <s v="Urban"/>
    <m/>
    <m/>
    <m/>
    <m/>
    <m/>
    <m/>
    <m/>
    <s v="N"/>
    <s v="N"/>
    <m/>
    <m/>
    <s v="     "/>
    <m/>
    <m/>
    <m/>
    <m/>
    <m/>
    <m/>
    <m/>
    <m/>
    <m/>
    <m/>
    <m/>
    <m/>
    <m/>
    <m/>
    <m/>
    <m/>
    <m/>
    <m/>
    <m/>
  </r>
  <r>
    <x v="2265"/>
    <s v="     "/>
    <d v="2019-06-06T00:00:00"/>
    <d v="1899-12-30T00:00:00"/>
    <s v="23"/>
    <x v="1"/>
    <s v="6"/>
    <x v="5"/>
    <m/>
    <m/>
    <s v="Tman Notes: FOUND BURNT CONDUCTOR TOUCHING METAL FROM BIRD NEST. KCFD ONSITE.  3 transformers on one Pole (SAP ID 100216096). Can see apparent birdsnest near transformer(s). Added Fire Department per Tman notes. Unnk which transformer (3 on pole) was affe"/>
    <s v="     "/>
    <x v="0"/>
    <m/>
    <x v="1"/>
    <m/>
    <m/>
    <m/>
    <m/>
    <s v="T004664060"/>
    <m/>
    <m/>
    <s v="     "/>
    <x v="0"/>
    <x v="0"/>
    <m/>
    <x v="0"/>
    <s v="D"/>
    <s v="0.26-9.99"/>
    <m/>
    <s v="Contact - Animal - Other"/>
    <x v="6"/>
    <s v="Contact - Animal"/>
    <s v="Contact from object"/>
    <s v="Contact - Animal"/>
    <m/>
    <s v="Contact - Animal"/>
    <s v="Splice/Clamp/Connector"/>
    <m/>
    <s v="Overhead"/>
    <m/>
    <s v="Splice/Clamp/Connector"/>
    <m/>
    <s v="100216096"/>
    <s v="     "/>
    <x v="1"/>
    <n v="438"/>
    <n v="35.638399999999997"/>
    <n v="-118.96899999999999"/>
    <s v="KERN"/>
    <s v="POSO-MOUNTAIN-2101"/>
    <m/>
    <s v="Kern County FD"/>
    <s v="Herbaceous"/>
    <m/>
    <m/>
    <m/>
    <m/>
    <m/>
    <m/>
    <m/>
    <s v="N"/>
    <s v="N"/>
    <m/>
    <m/>
    <s v="     "/>
    <m/>
    <m/>
    <m/>
    <m/>
    <m/>
    <m/>
    <m/>
    <m/>
    <m/>
    <m/>
    <m/>
    <m/>
    <m/>
    <m/>
    <m/>
    <m/>
    <m/>
    <m/>
    <m/>
  </r>
  <r>
    <x v="2266"/>
    <s v="     "/>
    <d v="2019-06-06T00:00:00"/>
    <d v="1899-12-30T00:00:00"/>
    <s v="23"/>
    <x v="1"/>
    <s v="6"/>
    <x v="5"/>
    <m/>
    <m/>
    <s v="EI190606A - DRI 1429 - Stockton - Injury (Eight Mile Sub)"/>
    <s v="     "/>
    <x v="8"/>
    <m/>
    <x v="1"/>
    <m/>
    <m/>
    <m/>
    <s v="INT-12345"/>
    <m/>
    <m/>
    <s v="EI190606A"/>
    <s v="     "/>
    <x v="0"/>
    <x v="0"/>
    <m/>
    <x v="2"/>
    <m/>
    <s v="&lt;3 meters of linear travel"/>
    <m/>
    <s v="Contact - 3rd Party"/>
    <x v="3"/>
    <s v="Contact - 3rd Party"/>
    <s v="Contact from object"/>
    <s v="Contact - Other"/>
    <m/>
    <s v="Contact - Other"/>
    <s v="Circuit Breaker"/>
    <m/>
    <s v="Overhead"/>
    <m/>
    <s v="Circuit Breaker"/>
    <m/>
    <s v="Unknown"/>
    <s v="     "/>
    <x v="2"/>
    <n v="180"/>
    <n v="38.496899999999997"/>
    <n v="-122.64400000000001"/>
    <s v="SONOMA"/>
    <s v="EIGHT-MILE-SUBSTATION"/>
    <m/>
    <m/>
    <s v="Herbaceous"/>
    <m/>
    <m/>
    <m/>
    <m/>
    <m/>
    <m/>
    <m/>
    <s v="N"/>
    <s v="N"/>
    <m/>
    <m/>
    <s v="     "/>
    <m/>
    <m/>
    <m/>
    <m/>
    <m/>
    <m/>
    <m/>
    <m/>
    <m/>
    <m/>
    <m/>
    <m/>
    <m/>
    <m/>
    <m/>
    <m/>
    <m/>
    <m/>
    <m/>
  </r>
  <r>
    <x v="2267"/>
    <s v="     "/>
    <d v="2019-06-07T00:00:00"/>
    <d v="1899-12-30T00:00:00"/>
    <s v="23"/>
    <x v="1"/>
    <s v="6"/>
    <x v="5"/>
    <d v="2019-06-07T00:00:00"/>
    <d v="1899-12-30T11:58:00"/>
    <s v="Transformer failed"/>
    <s v="     "/>
    <x v="0"/>
    <m/>
    <x v="1"/>
    <m/>
    <s v="400699"/>
    <s v="19-0064229"/>
    <m/>
    <s v="T004665505"/>
    <m/>
    <m/>
    <s v="     "/>
    <x v="0"/>
    <x v="0"/>
    <m/>
    <x v="0"/>
    <s v="D"/>
    <s v="0.26-9.99"/>
    <m/>
    <s v="Equipment - PG&amp;E"/>
    <x v="13"/>
    <s v="Equipment - PG&amp;E"/>
    <s v="All types of equipment / facility failure"/>
    <s v="Transformer failure"/>
    <s v="Transformer"/>
    <m/>
    <m/>
    <m/>
    <s v="Overhead"/>
    <m/>
    <s v="Transformer"/>
    <m/>
    <s v="417384054240 "/>
    <s v="     "/>
    <x v="0"/>
    <m/>
    <n v="36.829500000000003"/>
    <n v="-119.913"/>
    <s v="FRESNO"/>
    <s v="FIGARDEN-2110"/>
    <m/>
    <s v="Fresno FD"/>
    <s v="Agriculture"/>
    <m/>
    <m/>
    <m/>
    <m/>
    <m/>
    <m/>
    <m/>
    <s v="N"/>
    <s v="N"/>
    <m/>
    <m/>
    <s v="     "/>
    <m/>
    <m/>
    <m/>
    <m/>
    <m/>
    <m/>
    <m/>
    <m/>
    <m/>
    <m/>
    <m/>
    <m/>
    <m/>
    <m/>
    <m/>
    <m/>
    <m/>
    <m/>
    <m/>
  </r>
  <r>
    <x v="2268"/>
    <s v="     "/>
    <d v="2019-06-07T00:00:00"/>
    <d v="1899-12-30T00:00:00"/>
    <s v="23"/>
    <x v="1"/>
    <s v="6"/>
    <x v="5"/>
    <d v="2019-06-07T00:00:00"/>
    <d v="1899-12-30T10:14:00"/>
    <s v="Tree crew called in OIS report and data in spreadsheet confirms vegetation. Otherwise, no apparent caused was discovered"/>
    <s v="     "/>
    <x v="0"/>
    <m/>
    <x v="1"/>
    <m/>
    <s v="400545"/>
    <s v="19-0064216"/>
    <m/>
    <s v="T004665330"/>
    <m/>
    <m/>
    <s v="     "/>
    <x v="0"/>
    <x v="0"/>
    <m/>
    <x v="0"/>
    <s v="D"/>
    <s v="0.26-9.99"/>
    <m/>
    <s v="Vegetation"/>
    <x v="0"/>
    <s v="Vegetation"/>
    <s v="Contact from object"/>
    <s v="Contact - Vegetation"/>
    <m/>
    <s v="Contact - Vegetation"/>
    <s v="Conductor - Primary"/>
    <m/>
    <s v="Overhead"/>
    <m/>
    <s v="Conductor - Primary"/>
    <m/>
    <s v="042861101 "/>
    <s v="     "/>
    <x v="1"/>
    <n v="140"/>
    <n v="38.728499999999997"/>
    <n v="-123.35299999999999"/>
    <s v="SONOMA"/>
    <s v="FORT-ROSS-1121"/>
    <m/>
    <m/>
    <s v="Herbaceous"/>
    <m/>
    <m/>
    <m/>
    <m/>
    <m/>
    <m/>
    <m/>
    <s v="N"/>
    <s v="N"/>
    <m/>
    <m/>
    <s v="     "/>
    <n v="38.740443999999997"/>
    <n v="-123.35206100000001"/>
    <s v="Jun  8 2019 12:00AM"/>
    <s v="TrunkFail"/>
    <s v="One stem on a 2 stem Tan oak broke 1ft from ground. The tree fell into a 13 inch diameter douglas fir causing it to uproot and fall over."/>
    <s v="TAN"/>
    <s v="75"/>
    <s v="35"/>
    <s v="35"/>
    <s v="Slight"/>
    <s v="Severe"/>
    <s v="N"/>
    <s v="1"/>
    <m/>
    <s v="Ridge"/>
    <s v="B"/>
    <s v="CrossArm"/>
    <s v="BareWire"/>
    <s v="8"/>
  </r>
  <r>
    <x v="2269"/>
    <s v="     "/>
    <d v="2019-06-07T00:00:00"/>
    <d v="1899-12-30T00:00:00"/>
    <s v="23"/>
    <x v="1"/>
    <s v="6"/>
    <x v="5"/>
    <m/>
    <m/>
    <s v="Tree grew into line, Planet Imagery data shows great imagery"/>
    <s v="     "/>
    <x v="0"/>
    <m/>
    <x v="1"/>
    <m/>
    <m/>
    <m/>
    <m/>
    <s v="T004665871"/>
    <m/>
    <m/>
    <s v="     "/>
    <x v="0"/>
    <x v="0"/>
    <m/>
    <x v="0"/>
    <s v="D"/>
    <s v="0.26-9.99"/>
    <m/>
    <s v="Vegetation"/>
    <x v="0"/>
    <s v="Vegetation"/>
    <s v="Contact from object"/>
    <s v="Contact - Vegetation"/>
    <m/>
    <s v="Contact - Vegetation"/>
    <s v="Conductor - Primary"/>
    <m/>
    <s v="Overhead"/>
    <m/>
    <s v="Conductor - Primary"/>
    <m/>
    <s v="253881104 "/>
    <s v="     "/>
    <x v="0"/>
    <m/>
    <n v="37.333500000000001"/>
    <n v="-120.542"/>
    <s v="MERCED"/>
    <s v="EL-CAPITAN-1104"/>
    <m/>
    <m/>
    <s v="Agriculture"/>
    <m/>
    <m/>
    <m/>
    <m/>
    <m/>
    <m/>
    <m/>
    <s v="N"/>
    <s v="N"/>
    <m/>
    <m/>
    <s v="     "/>
    <m/>
    <m/>
    <m/>
    <m/>
    <m/>
    <m/>
    <m/>
    <m/>
    <m/>
    <m/>
    <m/>
    <m/>
    <m/>
    <m/>
    <m/>
    <m/>
    <m/>
    <m/>
    <m/>
  </r>
  <r>
    <x v="2270"/>
    <s v="     "/>
    <d v="2019-06-07T00:00:00"/>
    <d v="1899-12-30T00:00:00"/>
    <s v="23"/>
    <x v="1"/>
    <s v="6"/>
    <x v="5"/>
    <d v="2019-06-07T00:00:00"/>
    <d v="1899-12-30T15:00:00"/>
    <s v="Jumper on switch burnt open and started grass fire"/>
    <s v="     "/>
    <x v="0"/>
    <m/>
    <x v="1"/>
    <m/>
    <s v="400886"/>
    <s v="19-0064311"/>
    <m/>
    <s v="T004665557"/>
    <m/>
    <m/>
    <s v="     "/>
    <x v="0"/>
    <x v="0"/>
    <m/>
    <x v="0"/>
    <s v="D"/>
    <s v="&lt;3 meters of linear travel"/>
    <m/>
    <s v="Equipment - PG&amp;E"/>
    <x v="4"/>
    <s v="Equipment - PG&amp;E"/>
    <s v="All types of equipment / facility failure"/>
    <s v="Conductor failure-all"/>
    <s v="Switch"/>
    <m/>
    <m/>
    <m/>
    <s v="Overhead"/>
    <m/>
    <s v="Switch"/>
    <m/>
    <s v="4391 "/>
    <s v="     "/>
    <x v="0"/>
    <m/>
    <n v="39.0672"/>
    <n v="-121.869"/>
    <s v="SUTTER"/>
    <s v="WILKINS-SLOUGH-1102"/>
    <m/>
    <m/>
    <s v="Hardwood Woodland"/>
    <m/>
    <m/>
    <m/>
    <m/>
    <m/>
    <m/>
    <m/>
    <s v="N"/>
    <s v="N"/>
    <m/>
    <m/>
    <s v="     "/>
    <m/>
    <m/>
    <m/>
    <m/>
    <m/>
    <m/>
    <m/>
    <m/>
    <m/>
    <m/>
    <m/>
    <m/>
    <m/>
    <m/>
    <m/>
    <m/>
    <m/>
    <m/>
    <m/>
  </r>
  <r>
    <x v="2271"/>
    <s v="     "/>
    <d v="2019-06-08T00:00:00"/>
    <d v="1899-12-30T00:00:00"/>
    <s v="23"/>
    <x v="1"/>
    <s v="6"/>
    <x v="5"/>
    <d v="2019-06-08T00:00:00"/>
    <d v="1899-12-30T10:02:00"/>
    <s v="Balloon started pole fire"/>
    <s v="     "/>
    <x v="0"/>
    <m/>
    <x v="1"/>
    <m/>
    <s v="401416"/>
    <s v="19-0064568"/>
    <m/>
    <s v="T004666420"/>
    <m/>
    <m/>
    <s v="     "/>
    <x v="0"/>
    <x v="0"/>
    <m/>
    <x v="0"/>
    <s v="D"/>
    <s v="&lt;0.25"/>
    <m/>
    <s v="Contact - 3rd Party"/>
    <x v="12"/>
    <s v="Contact - 3rd Party"/>
    <s v="Contact from object"/>
    <s v="Contact - Balloon"/>
    <m/>
    <s v="Contact - Balloon"/>
    <s v="Pole"/>
    <m/>
    <s v="Overhead"/>
    <m/>
    <s v="Pole"/>
    <m/>
    <s v="100566596"/>
    <s v="     "/>
    <x v="0"/>
    <m/>
    <n v="37.373100000000001"/>
    <n v="-121.919"/>
    <s v="SANTA CLARA"/>
    <s v="TRIMBLE-1105"/>
    <m/>
    <s v="Unknown"/>
    <s v="Urban"/>
    <m/>
    <m/>
    <m/>
    <m/>
    <m/>
    <m/>
    <m/>
    <s v="N"/>
    <s v="N"/>
    <m/>
    <m/>
    <s v="     "/>
    <m/>
    <m/>
    <m/>
    <m/>
    <m/>
    <m/>
    <m/>
    <m/>
    <m/>
    <m/>
    <m/>
    <m/>
    <m/>
    <m/>
    <m/>
    <m/>
    <m/>
    <m/>
    <m/>
  </r>
  <r>
    <x v="2272"/>
    <s v="     "/>
    <d v="2019-06-08T00:00:00"/>
    <d v="1899-12-30T00:00:00"/>
    <s v="23"/>
    <x v="1"/>
    <s v="6"/>
    <x v="5"/>
    <d v="2019-06-08T00:00:00"/>
    <m/>
    <s v="Tree grew into line, arcing wires"/>
    <s v="     "/>
    <x v="0"/>
    <m/>
    <x v="1"/>
    <m/>
    <s v="401321"/>
    <m/>
    <m/>
    <s v="T004666332"/>
    <m/>
    <m/>
    <s v="     "/>
    <x v="0"/>
    <x v="0"/>
    <m/>
    <x v="0"/>
    <s v="D"/>
    <s v="&lt;0.25"/>
    <m/>
    <s v="Vegetation"/>
    <x v="0"/>
    <s v="Vegetation"/>
    <s v="Contact from object"/>
    <s v="Contact - Vegetation"/>
    <m/>
    <s v="Contact - Vegetation"/>
    <s v="Conductor - Primary"/>
    <m/>
    <s v="Overhead"/>
    <m/>
    <s v="Conductor - Primary"/>
    <m/>
    <s v="152901104 "/>
    <s v="     "/>
    <x v="0"/>
    <m/>
    <n v="39.092599999999997"/>
    <n v="-121.548"/>
    <s v="YUBA"/>
    <s v="OLIVEHURST-1102"/>
    <m/>
    <s v="Olivehurst FD"/>
    <s v="Urban"/>
    <m/>
    <m/>
    <m/>
    <m/>
    <m/>
    <m/>
    <m/>
    <s v="N"/>
    <s v="N"/>
    <m/>
    <m/>
    <s v="     "/>
    <m/>
    <m/>
    <m/>
    <m/>
    <m/>
    <m/>
    <m/>
    <m/>
    <m/>
    <m/>
    <m/>
    <m/>
    <m/>
    <m/>
    <m/>
    <m/>
    <m/>
    <m/>
    <m/>
  </r>
  <r>
    <x v="2273"/>
    <s v="     "/>
    <d v="2019-06-08T00:00:00"/>
    <d v="1899-12-30T09:10:42"/>
    <s v="23"/>
    <x v="1"/>
    <s v="6"/>
    <x v="5"/>
    <d v="2019-06-08T00:00:00"/>
    <d v="1899-12-30T09:10:00"/>
    <s v="veg contact causing fire"/>
    <s v="     "/>
    <x v="0"/>
    <d v="2021-02-15T00:00:00"/>
    <x v="0"/>
    <m/>
    <s v="401321"/>
    <m/>
    <m/>
    <s v="T004666323"/>
    <m/>
    <m/>
    <s v="     "/>
    <x v="0"/>
    <x v="0"/>
    <m/>
    <x v="0"/>
    <m/>
    <s v="&lt;3 meters of linear travel"/>
    <m/>
    <s v="Vegetation"/>
    <x v="0"/>
    <s v="Vegetation"/>
    <s v="Contact from object"/>
    <s v="Contact - Vegetation"/>
    <m/>
    <s v="Contact - Vegetation"/>
    <s v="Transformer"/>
    <s v="Yes"/>
    <s v="Overhead"/>
    <m/>
    <s v="Transformer"/>
    <m/>
    <s v="152901102"/>
    <s v="     "/>
    <x v="0"/>
    <m/>
    <n v="39.090000000000003"/>
    <n v="-121.55"/>
    <s v="Yuba"/>
    <s v="OLIVEHURST-1102"/>
    <m/>
    <s v="olivehurst fire dept."/>
    <s v="Urban"/>
    <m/>
    <m/>
    <m/>
    <m/>
    <m/>
    <m/>
    <m/>
    <s v="N"/>
    <s v="Y"/>
    <s v="201906081300"/>
    <s v="201906100000"/>
    <s v="     "/>
    <m/>
    <m/>
    <m/>
    <m/>
    <m/>
    <m/>
    <m/>
    <m/>
    <m/>
    <m/>
    <m/>
    <m/>
    <m/>
    <m/>
    <m/>
    <m/>
    <m/>
    <m/>
    <m/>
  </r>
  <r>
    <x v="2274"/>
    <s v="     "/>
    <d v="2019-06-08T00:00:00"/>
    <d v="1899-12-30T00:00:00"/>
    <s v="23"/>
    <x v="1"/>
    <s v="6"/>
    <x v="5"/>
    <m/>
    <m/>
    <s v="Tree fell into line causing fire, fire greater than 1 meters, changing designation to reportable"/>
    <s v="     "/>
    <x v="0"/>
    <m/>
    <x v="1"/>
    <m/>
    <m/>
    <m/>
    <m/>
    <s v="9205422112"/>
    <m/>
    <m/>
    <s v="     "/>
    <x v="0"/>
    <x v="0"/>
    <m/>
    <x v="0"/>
    <m/>
    <s v="&lt;3 meters of linear travel"/>
    <m/>
    <s v="Vegetation"/>
    <x v="0"/>
    <s v="Vegetation"/>
    <s v="Contact from object"/>
    <s v="Contact - Vegetation"/>
    <m/>
    <s v="Contact - Vegetation"/>
    <s v="Service Drop"/>
    <m/>
    <s v="Overhead"/>
    <m/>
    <s v="Service Drop"/>
    <m/>
    <s v="Unknown"/>
    <s v="     "/>
    <x v="0"/>
    <n v="518"/>
    <n v="37.360700000000001"/>
    <n v="-122.17100000000001"/>
    <s v="SANTA CLARA"/>
    <s v="MENLO-1103"/>
    <m/>
    <s v="Santa Clara County FD"/>
    <s v="Urban"/>
    <m/>
    <m/>
    <m/>
    <m/>
    <m/>
    <m/>
    <m/>
    <s v="N"/>
    <s v="N"/>
    <m/>
    <m/>
    <s v="     "/>
    <m/>
    <m/>
    <m/>
    <m/>
    <m/>
    <m/>
    <m/>
    <m/>
    <m/>
    <m/>
    <m/>
    <m/>
    <m/>
    <m/>
    <m/>
    <m/>
    <m/>
    <m/>
    <m/>
  </r>
  <r>
    <x v="2275"/>
    <s v="     "/>
    <d v="2019-06-08T00:00:00"/>
    <d v="1899-12-30T00:00:00"/>
    <s v="23"/>
    <x v="1"/>
    <s v="6"/>
    <x v="5"/>
    <d v="2019-06-08T00:00:00"/>
    <d v="1899-12-30T18:48:00"/>
    <s v="Tree caused wire down"/>
    <s v="     "/>
    <x v="0"/>
    <m/>
    <x v="1"/>
    <m/>
    <s v="401789"/>
    <s v="19-0064689"/>
    <m/>
    <s v="T004666900"/>
    <m/>
    <m/>
    <s v="     "/>
    <x v="0"/>
    <x v="0"/>
    <m/>
    <x v="0"/>
    <s v="D"/>
    <s v="&lt;0.25"/>
    <m/>
    <s v="Vegetation"/>
    <x v="0"/>
    <s v="Vegetation"/>
    <s v="Contact from object"/>
    <s v="Contact - Vegetation"/>
    <m/>
    <s v="Contact - Vegetation"/>
    <s v="Conductor - Primary"/>
    <m/>
    <s v="Overhead"/>
    <m/>
    <s v="Conductor - Primary"/>
    <m/>
    <s v="42751113"/>
    <s v="     "/>
    <x v="2"/>
    <n v="180"/>
    <n v="38.610500000000002"/>
    <n v="-122.973"/>
    <s v="SONOMA"/>
    <s v="FITCH-MOUNTAIN-1113"/>
    <m/>
    <m/>
    <s v="Conifer Forest"/>
    <m/>
    <m/>
    <m/>
    <m/>
    <m/>
    <m/>
    <m/>
    <s v="N"/>
    <s v="Y"/>
    <s v="201906080600"/>
    <s v="201906092124"/>
    <s v="     "/>
    <m/>
    <m/>
    <s v="Jun  9 2019 12:00AM"/>
    <m/>
    <s v="GREEN DOUGLAS FIR TREE WITH VELVET TOP FUNGUS BROKE AT BASE AND FELL THRU THE 12KV CONDUCTORS. TREE WAS MARKED “X” WITH YELLOW PAINT. NO OTHER PAINT COLORS ON TREE. THE WIRE DOWN EVENT CAUSED A SMAL 40FT X 40FT FIRE THAT BURNED THE UNDERSTORY. NO STRUCTURES WERE DAMAGED AND PERSONAL INJURY OCCURRED."/>
    <s v="FIRD"/>
    <m/>
    <m/>
    <m/>
    <m/>
    <m/>
    <m/>
    <m/>
    <m/>
    <m/>
    <m/>
    <m/>
    <m/>
    <s v="4"/>
  </r>
  <r>
    <x v="2276"/>
    <s v="     "/>
    <d v="2019-06-08T00:00:00"/>
    <d v="1899-12-30T00:00:00"/>
    <s v="23"/>
    <x v="1"/>
    <s v="6"/>
    <x v="5"/>
    <d v="2019-06-08T00:00:00"/>
    <m/>
    <s v="Balloon caused arcing and veg fire"/>
    <s v="     "/>
    <x v="0"/>
    <m/>
    <x v="1"/>
    <m/>
    <s v="401603"/>
    <m/>
    <m/>
    <s v="T004666695"/>
    <m/>
    <m/>
    <s v="     "/>
    <x v="0"/>
    <x v="0"/>
    <m/>
    <x v="0"/>
    <s v="D"/>
    <s v="&lt;0.25"/>
    <m/>
    <s v="Contact - 3rd Party"/>
    <x v="12"/>
    <s v="Contact - 3rd Party"/>
    <s v="Contact from object"/>
    <s v="Contact - Balloon"/>
    <m/>
    <s v="Contact - Balloon"/>
    <s v="Conductor - Primary"/>
    <m/>
    <s v="Overhead"/>
    <m/>
    <s v="Conductor - Primary"/>
    <m/>
    <s v="182811103 "/>
    <s v="     "/>
    <x v="0"/>
    <m/>
    <n v="34.8934"/>
    <n v="-120.315"/>
    <s v="SANTA BARBARA"/>
    <s v="SISQUOC-1103"/>
    <m/>
    <s v="Unknown"/>
    <s v="Herbaceous"/>
    <m/>
    <m/>
    <m/>
    <m/>
    <m/>
    <m/>
    <m/>
    <s v="N"/>
    <s v="N"/>
    <m/>
    <m/>
    <s v="     "/>
    <m/>
    <m/>
    <m/>
    <m/>
    <m/>
    <m/>
    <m/>
    <m/>
    <m/>
    <m/>
    <m/>
    <m/>
    <m/>
    <m/>
    <m/>
    <m/>
    <m/>
    <m/>
    <m/>
  </r>
  <r>
    <x v="2277"/>
    <s v="     "/>
    <d v="2019-06-09T00:00:00"/>
    <d v="1899-12-30T00:00:00"/>
    <s v="24"/>
    <x v="1"/>
    <s v="6"/>
    <x v="5"/>
    <d v="2019-06-09T00:00:00"/>
    <d v="1899-12-30T15:16:00"/>
    <s v="Recloser and transformer failed, caused ignition"/>
    <s v="     "/>
    <x v="0"/>
    <m/>
    <x v="1"/>
    <m/>
    <s v="402624"/>
    <s v="19-0064860"/>
    <m/>
    <s v="T004667526"/>
    <n v="117419696"/>
    <m/>
    <s v="     "/>
    <x v="0"/>
    <x v="0"/>
    <m/>
    <x v="0"/>
    <s v="D"/>
    <s v="&lt;0.25"/>
    <m/>
    <s v="Equipment - PG&amp;E"/>
    <x v="21"/>
    <s v="Equipment - PG&amp;E"/>
    <s v="All types of equipment / facility failure"/>
    <s v="Recloser failure"/>
    <s v="Recloser"/>
    <m/>
    <m/>
    <m/>
    <s v="Overhead"/>
    <m/>
    <s v="Recloser"/>
    <m/>
    <s v="902"/>
    <s v="     "/>
    <x v="0"/>
    <n v="190"/>
    <n v="37.894300000000001"/>
    <n v="-122.55800000000001"/>
    <s v="MARIN"/>
    <s v="ALTO-1125"/>
    <m/>
    <s v="Mill Valley FD"/>
    <s v="Barren/Other"/>
    <m/>
    <m/>
    <m/>
    <m/>
    <m/>
    <m/>
    <m/>
    <s v="N"/>
    <s v="N"/>
    <m/>
    <m/>
    <s v="     "/>
    <m/>
    <m/>
    <m/>
    <m/>
    <m/>
    <m/>
    <m/>
    <m/>
    <m/>
    <m/>
    <m/>
    <m/>
    <m/>
    <m/>
    <m/>
    <m/>
    <m/>
    <m/>
    <m/>
  </r>
  <r>
    <x v="2278"/>
    <s v="     "/>
    <d v="2019-06-09T00:00:00"/>
    <d v="1899-12-30T00:00:00"/>
    <s v="24"/>
    <x v="1"/>
    <s v="6"/>
    <x v="5"/>
    <d v="2019-06-09T00:00:00"/>
    <d v="1899-12-30T13:45:00"/>
    <s v="Balloon contacted lines and caused wire to ground and ignition"/>
    <s v="     "/>
    <x v="0"/>
    <m/>
    <x v="1"/>
    <m/>
    <s v="402582"/>
    <s v="19-0064855"/>
    <m/>
    <s v="T004667452"/>
    <m/>
    <m/>
    <s v="     "/>
    <x v="0"/>
    <x v="0"/>
    <m/>
    <x v="0"/>
    <s v="D"/>
    <s v="&lt;0.25"/>
    <m/>
    <s v="Contact - 3rd Party"/>
    <x v="12"/>
    <s v="Contact - 3rd Party"/>
    <s v="Contact from object"/>
    <s v="Contact - Balloon"/>
    <m/>
    <s v="Contact - Balloon"/>
    <s v="Conductor - Primary"/>
    <m/>
    <s v="Overhead"/>
    <m/>
    <s v="Conductor - Primary"/>
    <m/>
    <s v="83192104"/>
    <s v="     "/>
    <x v="0"/>
    <m/>
    <n v="36.923499999999997"/>
    <n v="-121.746"/>
    <s v="SANTA CRUZ"/>
    <s v="GREEN-VALLEY-2104"/>
    <m/>
    <s v="Watsonville FD"/>
    <s v="Urban"/>
    <m/>
    <m/>
    <m/>
    <m/>
    <m/>
    <m/>
    <m/>
    <s v="N"/>
    <s v="N"/>
    <m/>
    <m/>
    <s v="     "/>
    <m/>
    <m/>
    <m/>
    <m/>
    <m/>
    <m/>
    <m/>
    <m/>
    <m/>
    <m/>
    <m/>
    <m/>
    <m/>
    <m/>
    <m/>
    <m/>
    <m/>
    <m/>
    <m/>
  </r>
  <r>
    <x v="2279"/>
    <s v="     "/>
    <d v="2019-06-09T00:00:00"/>
    <d v="1899-12-30T00:00:00"/>
    <s v="24"/>
    <x v="1"/>
    <s v="6"/>
    <x v="5"/>
    <d v="2019-06-09T00:00:00"/>
    <m/>
    <s v="Owl came into contact with lines and caused ignition; Mike Best Comments: Owl contact."/>
    <s v="     "/>
    <x v="0"/>
    <m/>
    <x v="1"/>
    <m/>
    <s v="402250"/>
    <s v="19-0064780"/>
    <m/>
    <s v="T004667044"/>
    <n v="117419314"/>
    <m/>
    <s v="     "/>
    <x v="0"/>
    <x v="0"/>
    <m/>
    <x v="0"/>
    <s v="D"/>
    <s v="&lt;0.25"/>
    <m/>
    <s v="Contact - Animal - Bird"/>
    <x v="6"/>
    <s v="Contact - Bird"/>
    <s v="Contact from object"/>
    <s v="Contact - Animal"/>
    <m/>
    <s v="Contact - Animal"/>
    <s v="Conductor - Primary"/>
    <m/>
    <s v="Overhead"/>
    <m/>
    <s v="Conductor - Primary"/>
    <m/>
    <s v="3Bj0609190229"/>
    <s v="     "/>
    <x v="0"/>
    <n v="580"/>
    <n v="36.142800000000001"/>
    <n v="-120.754"/>
    <s v="MONTEREY"/>
    <s v="SAN-ARDO-1102"/>
    <m/>
    <m/>
    <s v="Herbaceous"/>
    <m/>
    <m/>
    <m/>
    <m/>
    <m/>
    <m/>
    <m/>
    <s v="N"/>
    <s v="N"/>
    <m/>
    <m/>
    <s v="     "/>
    <m/>
    <m/>
    <m/>
    <m/>
    <m/>
    <m/>
    <m/>
    <m/>
    <m/>
    <m/>
    <m/>
    <m/>
    <m/>
    <m/>
    <m/>
    <m/>
    <m/>
    <m/>
    <m/>
  </r>
  <r>
    <x v="2280"/>
    <s v="     "/>
    <d v="2019-06-09T00:00:00"/>
    <d v="1899-12-30T00:00:00"/>
    <s v="24"/>
    <x v="1"/>
    <s v="6"/>
    <x v="5"/>
    <d v="2019-06-09T00:00:00"/>
    <d v="1899-12-30T20:17:00"/>
    <s v="Transformer failed"/>
    <s v="     "/>
    <x v="0"/>
    <m/>
    <x v="1"/>
    <m/>
    <s v="402950"/>
    <s v="19-0064918"/>
    <m/>
    <s v="T004667796"/>
    <n v="117419707"/>
    <m/>
    <s v="     "/>
    <x v="0"/>
    <x v="0"/>
    <m/>
    <x v="0"/>
    <m/>
    <s v="&lt;3 meters of linear travel"/>
    <m/>
    <s v="Equipment - PG&amp;E"/>
    <x v="13"/>
    <s v="Equipment - PG&amp;E"/>
    <s v="All types of equipment / facility failure"/>
    <s v="Transformer failure"/>
    <s v="Transformer"/>
    <m/>
    <m/>
    <m/>
    <s v="Subsurface"/>
    <m/>
    <s v="Transformer"/>
    <m/>
    <s v="Circuit 012022217"/>
    <s v="     "/>
    <x v="0"/>
    <m/>
    <n v="37.963099999999997"/>
    <n v="-121.991"/>
    <s v="CONTRA COSTA"/>
    <s v="CLAYTON-2217"/>
    <m/>
    <s v="Contra Costa FD"/>
    <s v="Urban"/>
    <m/>
    <m/>
    <m/>
    <m/>
    <m/>
    <m/>
    <m/>
    <s v="N"/>
    <s v="N"/>
    <m/>
    <m/>
    <s v="     "/>
    <m/>
    <m/>
    <m/>
    <m/>
    <m/>
    <m/>
    <m/>
    <m/>
    <m/>
    <m/>
    <m/>
    <m/>
    <m/>
    <m/>
    <m/>
    <m/>
    <m/>
    <m/>
    <m/>
  </r>
  <r>
    <x v="2281"/>
    <s v="     "/>
    <d v="2019-06-09T00:00:00"/>
    <d v="1899-12-30T00:00:00"/>
    <s v="24"/>
    <x v="1"/>
    <s v="6"/>
    <x v="5"/>
    <d v="2019-06-09T00:00:00"/>
    <d v="1899-12-30T17:56:00"/>
    <s v="Bird found at ignition ste; Mike Best Comments: Bird contact, transformer blown."/>
    <s v="     "/>
    <x v="0"/>
    <m/>
    <x v="1"/>
    <m/>
    <s v="402769"/>
    <s v="19-0064901"/>
    <m/>
    <s v="T004667666"/>
    <m/>
    <m/>
    <s v="     "/>
    <x v="0"/>
    <x v="0"/>
    <m/>
    <x v="0"/>
    <m/>
    <s v="&lt;3 meters of linear travel"/>
    <m/>
    <s v="Contact - Animal - Bird"/>
    <x v="6"/>
    <s v="Contact - Bird"/>
    <s v="Contact from object"/>
    <s v="Contact - Animal"/>
    <m/>
    <s v="Contact - Animal"/>
    <s v="Transformer"/>
    <m/>
    <s v="Overhead"/>
    <m/>
    <s v="Transformer"/>
    <s v="Transformer at Meter"/>
    <s v="6Fq0609191756"/>
    <s v="     "/>
    <x v="0"/>
    <m/>
    <n v="39.506700000000002"/>
    <n v="-121.599"/>
    <s v="BUTTE"/>
    <s v="TRES-VIAS-1101"/>
    <m/>
    <s v="Oroville FD"/>
    <s v="Urban"/>
    <m/>
    <m/>
    <m/>
    <m/>
    <m/>
    <m/>
    <m/>
    <s v="N"/>
    <s v="Y"/>
    <s v="201906081300"/>
    <s v="201906100000"/>
    <s v="     "/>
    <m/>
    <m/>
    <m/>
    <m/>
    <m/>
    <m/>
    <m/>
    <m/>
    <m/>
    <m/>
    <m/>
    <m/>
    <m/>
    <m/>
    <m/>
    <m/>
    <m/>
    <m/>
    <m/>
  </r>
  <r>
    <x v="2282"/>
    <s v="     "/>
    <d v="2019-06-09T00:00:00"/>
    <d v="1899-12-30T00:00:00"/>
    <s v="24"/>
    <x v="1"/>
    <s v="6"/>
    <x v="5"/>
    <d v="2019-06-09T00:00:00"/>
    <d v="1899-12-30T15:33:00"/>
    <s v="Lightning Aresstor blown/failed"/>
    <s v="     "/>
    <x v="0"/>
    <m/>
    <x v="1"/>
    <m/>
    <s v="402663"/>
    <s v="19-0064866"/>
    <m/>
    <s v="T004667537"/>
    <m/>
    <m/>
    <s v="     "/>
    <x v="0"/>
    <x v="0"/>
    <m/>
    <x v="0"/>
    <m/>
    <s v="&lt;3 meters of linear travel"/>
    <m/>
    <s v="Equipment - PG&amp;E"/>
    <x v="17"/>
    <s v="Equipment - PG&amp;E"/>
    <s v="All types of equipment / facility failure"/>
    <s v="Lightning arrestor failure"/>
    <s v="Lightning Arrestor"/>
    <m/>
    <m/>
    <m/>
    <s v="Overhead"/>
    <m/>
    <s v="Lightning Arrestor"/>
    <m/>
    <s v="45711"/>
    <s v="     "/>
    <x v="0"/>
    <m/>
    <n v="34.899500000000003"/>
    <n v="-120.438"/>
    <s v="SANTA BARBARA"/>
    <s v="FAIRWAY-1104"/>
    <m/>
    <s v="Unknown"/>
    <s v="Urban"/>
    <m/>
    <m/>
    <m/>
    <m/>
    <m/>
    <m/>
    <m/>
    <s v="N"/>
    <s v="N"/>
    <m/>
    <m/>
    <s v="     "/>
    <m/>
    <m/>
    <m/>
    <m/>
    <m/>
    <m/>
    <m/>
    <m/>
    <m/>
    <m/>
    <m/>
    <m/>
    <m/>
    <m/>
    <m/>
    <m/>
    <m/>
    <m/>
    <m/>
  </r>
  <r>
    <x v="2283"/>
    <s v="     "/>
    <d v="2019-06-10T00:00:00"/>
    <d v="1899-12-30T00:00:00"/>
    <s v="24"/>
    <x v="1"/>
    <s v="6"/>
    <x v="5"/>
    <m/>
    <m/>
    <s v="Tree grew into line"/>
    <s v="     "/>
    <x v="0"/>
    <m/>
    <x v="1"/>
    <m/>
    <m/>
    <m/>
    <m/>
    <s v="T004668756"/>
    <m/>
    <m/>
    <s v="     "/>
    <x v="0"/>
    <x v="0"/>
    <m/>
    <x v="0"/>
    <m/>
    <s v="&lt;3 meters of linear travel"/>
    <m/>
    <s v="Vegetation"/>
    <x v="0"/>
    <s v="Vegetation"/>
    <s v="Contact from object"/>
    <s v="Contact - Vegetation"/>
    <m/>
    <s v="Contact - Vegetation"/>
    <s v="Conductor - Primary"/>
    <m/>
    <s v="Overhead"/>
    <m/>
    <s v="Conductor - Primary"/>
    <m/>
    <s v="153652109 "/>
    <s v="     "/>
    <x v="1"/>
    <n v="305"/>
    <n v="38.813699999999997"/>
    <n v="-120.943"/>
    <s v="EL DORADO"/>
    <s v="SHINGLE-SPRINGS-2109"/>
    <m/>
    <s v="Customer"/>
    <s v="Hardwood Woodland"/>
    <m/>
    <m/>
    <m/>
    <m/>
    <m/>
    <m/>
    <m/>
    <s v="N"/>
    <s v="N"/>
    <m/>
    <m/>
    <s v="     "/>
    <m/>
    <m/>
    <m/>
    <m/>
    <m/>
    <m/>
    <m/>
    <m/>
    <m/>
    <m/>
    <m/>
    <m/>
    <m/>
    <m/>
    <m/>
    <m/>
    <m/>
    <m/>
    <m/>
  </r>
  <r>
    <x v="2284"/>
    <s v="     "/>
    <d v="2019-06-10T00:00:00"/>
    <d v="1899-12-30T00:00:00"/>
    <s v="24"/>
    <x v="1"/>
    <s v="6"/>
    <x v="5"/>
    <d v="2019-06-10T00:00:00"/>
    <d v="1899-12-30T15:44:00"/>
    <s v="CONNECTOR OR SPLICE BLOWN/FAILED"/>
    <s v="     "/>
    <x v="0"/>
    <m/>
    <x v="1"/>
    <m/>
    <s v="404004"/>
    <m/>
    <m/>
    <s v="T004668996"/>
    <m/>
    <m/>
    <s v="     "/>
    <x v="0"/>
    <x v="0"/>
    <m/>
    <x v="0"/>
    <m/>
    <s v="&lt;0.25"/>
    <m/>
    <s v="Equipment - PG&amp;E"/>
    <x v="4"/>
    <s v="Equipment - PG&amp;E"/>
    <s v="All types of equipment / facility failure"/>
    <s v="Conductor failure-all"/>
    <s v="Splice/Clamp/Connector"/>
    <m/>
    <m/>
    <m/>
    <s v="Subsurface"/>
    <m/>
    <s v="Splice/Clamp/Connector"/>
    <m/>
    <s v="Circuit Id 014722109 "/>
    <s v="     "/>
    <x v="0"/>
    <m/>
    <n v="37.492899999999999"/>
    <n v="-121.90900000000001"/>
    <s v="ALAMEDA"/>
    <s v="DIXON-LANDING-2109"/>
    <m/>
    <s v="Fresno FD"/>
    <s v="Urban"/>
    <m/>
    <m/>
    <m/>
    <m/>
    <m/>
    <m/>
    <m/>
    <s v="N"/>
    <s v="N"/>
    <m/>
    <m/>
    <s v="     "/>
    <m/>
    <m/>
    <m/>
    <m/>
    <m/>
    <m/>
    <m/>
    <m/>
    <m/>
    <m/>
    <m/>
    <m/>
    <m/>
    <m/>
    <m/>
    <m/>
    <m/>
    <m/>
    <m/>
  </r>
  <r>
    <x v="2285"/>
    <s v="     "/>
    <d v="2019-06-10T00:00:00"/>
    <d v="1899-12-30T00:00:00"/>
    <s v="24"/>
    <x v="1"/>
    <s v="6"/>
    <x v="5"/>
    <d v="2019-06-10T00:00:00"/>
    <d v="1899-12-30T11:43:00"/>
    <s v="Tractor pushed large cotton tree over onto line and broke 4ACSR"/>
    <s v="     "/>
    <x v="0"/>
    <m/>
    <x v="1"/>
    <m/>
    <s v="403618"/>
    <s v="19-0065293"/>
    <m/>
    <s v="T004668584"/>
    <n v="117429569"/>
    <m/>
    <s v="     "/>
    <x v="0"/>
    <x v="0"/>
    <m/>
    <x v="0"/>
    <m/>
    <s v="&lt;0.25"/>
    <m/>
    <s v="Contact - 3rd Party"/>
    <x v="8"/>
    <s v="Contact - 3rd Party"/>
    <s v="Contact from object"/>
    <s v="Contact - Vehicle"/>
    <m/>
    <s v="Contact - Vehicle"/>
    <s v="Conductor - Primary"/>
    <m/>
    <s v="Overhead"/>
    <m/>
    <s v="Conductor - Primary"/>
    <m/>
    <s v="253611102"/>
    <s v="     "/>
    <x v="0"/>
    <m/>
    <n v="37.273499999999999"/>
    <n v="-120.633"/>
    <s v="MERCED"/>
    <s v="ATWATER-1102"/>
    <m/>
    <m/>
    <s v="Herbaceous"/>
    <m/>
    <m/>
    <m/>
    <m/>
    <m/>
    <m/>
    <m/>
    <s v="N"/>
    <s v="N"/>
    <m/>
    <m/>
    <s v="     "/>
    <m/>
    <m/>
    <m/>
    <m/>
    <m/>
    <m/>
    <m/>
    <m/>
    <m/>
    <m/>
    <m/>
    <m/>
    <m/>
    <m/>
    <m/>
    <m/>
    <m/>
    <m/>
    <m/>
  </r>
  <r>
    <x v="2286"/>
    <s v="     "/>
    <d v="2019-06-10T00:00:00"/>
    <d v="1899-12-30T00:00:00"/>
    <s v="24"/>
    <x v="1"/>
    <s v="6"/>
    <x v="5"/>
    <d v="2019-06-10T00:00:00"/>
    <m/>
    <s v="Transformer failed, caused ignition"/>
    <s v="     "/>
    <x v="0"/>
    <m/>
    <x v="1"/>
    <m/>
    <s v="403736"/>
    <m/>
    <m/>
    <s v="T004668755"/>
    <m/>
    <m/>
    <s v="     "/>
    <x v="0"/>
    <x v="0"/>
    <m/>
    <x v="0"/>
    <m/>
    <s v="&lt;3 meters of linear travel"/>
    <m/>
    <s v="Equipment - PG&amp;E"/>
    <x v="13"/>
    <s v="Equipment - PG&amp;E"/>
    <s v="All types of equipment / facility failure"/>
    <s v="Transformer failure"/>
    <s v="Transformer"/>
    <m/>
    <m/>
    <m/>
    <s v="Overhead"/>
    <m/>
    <s v="Transformer"/>
    <m/>
    <s v="315977228341"/>
    <s v="     "/>
    <x v="0"/>
    <m/>
    <n v="37.269799999999996"/>
    <n v="-121.881"/>
    <s v="SANTA CLARA"/>
    <s v="ALMADEN-1111"/>
    <m/>
    <s v="San Jose FD"/>
    <s v="Urban"/>
    <m/>
    <m/>
    <m/>
    <m/>
    <m/>
    <m/>
    <m/>
    <s v="N"/>
    <s v="N"/>
    <m/>
    <m/>
    <s v="     "/>
    <m/>
    <m/>
    <m/>
    <m/>
    <m/>
    <m/>
    <m/>
    <m/>
    <m/>
    <m/>
    <m/>
    <m/>
    <m/>
    <m/>
    <m/>
    <m/>
    <m/>
    <m/>
    <m/>
  </r>
  <r>
    <x v="2287"/>
    <s v="     "/>
    <d v="2019-06-10T00:00:00"/>
    <d v="1899-12-30T00:00:00"/>
    <s v="24"/>
    <x v="1"/>
    <s v="6"/>
    <x v="5"/>
    <d v="2019-06-10T00:00:00"/>
    <d v="1899-12-30T16:27:00"/>
    <s v="tree fell into line, wire on ground"/>
    <s v="     "/>
    <x v="0"/>
    <m/>
    <x v="1"/>
    <m/>
    <s v="404148"/>
    <s v="19-0065481"/>
    <m/>
    <s v="T004669100"/>
    <n v="117430968"/>
    <m/>
    <s v="     "/>
    <x v="0"/>
    <x v="0"/>
    <m/>
    <x v="0"/>
    <m/>
    <s v="&lt;0.25"/>
    <m/>
    <s v="Vegetation"/>
    <x v="0"/>
    <s v="Vegetation"/>
    <s v="Contact from object"/>
    <s v="Contact - Vegetation"/>
    <m/>
    <s v="Contact - Vegetation"/>
    <s v="Conductor - Primary"/>
    <m/>
    <s v="Overhead"/>
    <m/>
    <s v="Conductor - Primary"/>
    <m/>
    <s v="153082106 "/>
    <s v="     "/>
    <x v="1"/>
    <n v="340"/>
    <n v="38.820999999999998"/>
    <n v="-120.846"/>
    <s v="EL DORADO"/>
    <s v="PLACERVILLE-2106"/>
    <m/>
    <s v="Garden Valley FD"/>
    <s v="Hardwood Forest"/>
    <m/>
    <m/>
    <m/>
    <m/>
    <m/>
    <m/>
    <m/>
    <s v="N"/>
    <s v="N"/>
    <m/>
    <m/>
    <s v="     "/>
    <n v="38.820453999999998"/>
    <n v="-120.845395"/>
    <s v="Jun 12 2019 12:00AM"/>
    <s v="TrunkFail"/>
    <s v="Healthy Gray Pine with severe lean towards lines snapped at the trunk in which it knocked down the primary distribution lines. Tree was identified by PI and was listed for removal but had failed prior to tree crews working the tree. The tree had no signs of decay, uprooting, or defects."/>
    <s v="PINE"/>
    <s v="80"/>
    <s v="19"/>
    <s v="65"/>
    <s v="Severe"/>
    <s v="None"/>
    <s v="N"/>
    <s v="1"/>
    <m/>
    <s v="Hillside"/>
    <s v="A"/>
    <s v="Other"/>
    <s v="BareWire"/>
    <s v="0"/>
  </r>
  <r>
    <x v="2288"/>
    <s v="     "/>
    <d v="2019-06-10T00:00:00"/>
    <d v="1899-12-30T00:00:00"/>
    <s v="24"/>
    <x v="1"/>
    <s v="6"/>
    <x v="5"/>
    <d v="2019-06-10T00:00:00"/>
    <d v="1899-12-30T18:50:00"/>
    <s v="bird landed on arresstor and it blew causing ignition; Mike Best Comments: Bird caused lightning arrestor to blow."/>
    <s v="     "/>
    <x v="0"/>
    <m/>
    <x v="1"/>
    <m/>
    <s v="404508"/>
    <s v="19-0065545"/>
    <m/>
    <s v="T004669372"/>
    <m/>
    <m/>
    <s v="     "/>
    <x v="0"/>
    <x v="0"/>
    <m/>
    <x v="0"/>
    <m/>
    <s v="&lt;3 meters of linear travel"/>
    <m/>
    <s v="Contact - Animal - Bird"/>
    <x v="6"/>
    <s v="Contact - Bird"/>
    <s v="Contact from object"/>
    <s v="Contact - Animal"/>
    <m/>
    <s v="Contact - Animal"/>
    <s v="Lightning Arrestor"/>
    <m/>
    <s v="Overhead"/>
    <m/>
    <s v="Lightning Arrestor"/>
    <m/>
    <s v="4Tk0610191850"/>
    <s v="     "/>
    <x v="0"/>
    <m/>
    <n v="36.742800000000003"/>
    <n v="-120.096"/>
    <s v="FRESNO"/>
    <s v="KERMAN-1102"/>
    <m/>
    <m/>
    <s v="Agriculture"/>
    <m/>
    <m/>
    <m/>
    <m/>
    <m/>
    <m/>
    <m/>
    <s v="N"/>
    <s v="N"/>
    <m/>
    <m/>
    <s v="     "/>
    <m/>
    <m/>
    <m/>
    <m/>
    <m/>
    <m/>
    <m/>
    <m/>
    <m/>
    <m/>
    <m/>
    <m/>
    <m/>
    <m/>
    <m/>
    <m/>
    <m/>
    <m/>
    <m/>
  </r>
  <r>
    <x v="2289"/>
    <s v="     "/>
    <d v="2019-06-10T00:00:00"/>
    <d v="1899-12-30T00:00:00"/>
    <s v="24"/>
    <x v="1"/>
    <s v="6"/>
    <x v="5"/>
    <d v="2019-06-10T00:00:00"/>
    <m/>
    <s v="Burnt Transformer lead"/>
    <s v="     "/>
    <x v="0"/>
    <m/>
    <x v="1"/>
    <m/>
    <s v="403964"/>
    <m/>
    <m/>
    <s v="T004669031"/>
    <m/>
    <m/>
    <s v="     "/>
    <x v="0"/>
    <x v="0"/>
    <m/>
    <x v="0"/>
    <m/>
    <s v="&lt;3 meters of linear travel"/>
    <m/>
    <s v="Equipment - PG&amp;E"/>
    <x v="13"/>
    <s v="Equipment - PG&amp;E"/>
    <s v="All types of equipment / facility failure"/>
    <s v="Transformer failure"/>
    <s v="Transformer"/>
    <m/>
    <m/>
    <m/>
    <s v="Overhead"/>
    <m/>
    <s v="Transformer"/>
    <m/>
    <s v="315893027963"/>
    <s v="     "/>
    <x v="0"/>
    <m/>
    <n v="37.259500000000003"/>
    <n v="-121.91200000000001"/>
    <s v="SANTA CLARA"/>
    <s v="HICKS-1113"/>
    <m/>
    <s v="San Jose FD"/>
    <s v="Urban"/>
    <m/>
    <m/>
    <m/>
    <m/>
    <m/>
    <m/>
    <m/>
    <s v="N"/>
    <s v="N"/>
    <m/>
    <m/>
    <s v="     "/>
    <m/>
    <m/>
    <m/>
    <m/>
    <m/>
    <m/>
    <m/>
    <m/>
    <m/>
    <m/>
    <m/>
    <m/>
    <m/>
    <m/>
    <m/>
    <m/>
    <m/>
    <m/>
    <m/>
  </r>
  <r>
    <x v="2290"/>
    <s v="     "/>
    <d v="2019-06-10T00:00:00"/>
    <d v="1899-12-30T00:00:00"/>
    <s v="24"/>
    <x v="1"/>
    <s v="6"/>
    <x v="5"/>
    <d v="2019-06-10T00:00:00"/>
    <m/>
    <s v="tree fell into line, wire on ground"/>
    <s v="     "/>
    <x v="0"/>
    <m/>
    <x v="1"/>
    <m/>
    <s v="404117"/>
    <m/>
    <m/>
    <s v="T004669058"/>
    <m/>
    <m/>
    <s v="     "/>
    <x v="0"/>
    <x v="0"/>
    <m/>
    <x v="0"/>
    <m/>
    <s v="0.26-9.99"/>
    <m/>
    <s v="Vegetation"/>
    <x v="0"/>
    <s v="Vegetation"/>
    <s v="Contact from object"/>
    <s v="Contact - Vegetation"/>
    <m/>
    <s v="Contact - Vegetation"/>
    <s v="Conductor - Primary"/>
    <m/>
    <s v="Overhead"/>
    <m/>
    <s v="Conductor - Primary"/>
    <m/>
    <s v="42291101"/>
    <s v="     "/>
    <x v="1"/>
    <n v="185"/>
    <n v="38.110700000000001"/>
    <n v="-122.90300000000001"/>
    <s v="MARIN"/>
    <s v="OLEMA-1101"/>
    <m/>
    <m/>
    <s v="Herbaceous"/>
    <m/>
    <m/>
    <m/>
    <m/>
    <m/>
    <m/>
    <m/>
    <s v="N"/>
    <s v="N"/>
    <m/>
    <m/>
    <s v="     "/>
    <m/>
    <m/>
    <m/>
    <m/>
    <m/>
    <m/>
    <m/>
    <m/>
    <m/>
    <m/>
    <m/>
    <m/>
    <m/>
    <m/>
    <m/>
    <m/>
    <m/>
    <m/>
    <m/>
  </r>
  <r>
    <x v="2291"/>
    <s v="     "/>
    <d v="2019-06-11T00:00:00"/>
    <d v="1899-12-30T00:00:00"/>
    <s v="24"/>
    <x v="1"/>
    <s v="6"/>
    <x v="5"/>
    <d v="2019-06-11T00:00:00"/>
    <d v="1899-12-30T12:32:00"/>
    <s v="tree (italian cypress) grew into line and came into contact with conductor"/>
    <s v="     "/>
    <x v="8"/>
    <m/>
    <x v="1"/>
    <m/>
    <s v="405693"/>
    <s v="19-0065998"/>
    <m/>
    <s v="T004670754"/>
    <m/>
    <s v="EI190611A"/>
    <s v="     "/>
    <x v="0"/>
    <x v="0"/>
    <m/>
    <x v="0"/>
    <m/>
    <s v="0.26-9.99"/>
    <m/>
    <s v="Vegetation"/>
    <x v="0"/>
    <s v="Vegetation"/>
    <s v="Contact from object"/>
    <s v="Contact - Vegetation"/>
    <m/>
    <s v="Contact - Vegetation"/>
    <s v="Conductor - Primary"/>
    <m/>
    <s v="Overhead"/>
    <m/>
    <s v="Conductor - Primary"/>
    <m/>
    <s v="83531107"/>
    <s v="     "/>
    <x v="0"/>
    <m/>
    <n v="37.3735"/>
    <n v="-121.816"/>
    <s v="SANTA CLARA"/>
    <s v="MC-KEE-1107"/>
    <m/>
    <s v="San Jose FD"/>
    <s v="Urban"/>
    <m/>
    <m/>
    <m/>
    <m/>
    <m/>
    <m/>
    <m/>
    <s v="N"/>
    <s v="N"/>
    <m/>
    <m/>
    <s v="     "/>
    <m/>
    <m/>
    <m/>
    <m/>
    <m/>
    <m/>
    <m/>
    <m/>
    <m/>
    <m/>
    <m/>
    <m/>
    <m/>
    <m/>
    <m/>
    <m/>
    <m/>
    <m/>
    <m/>
  </r>
  <r>
    <x v="2292"/>
    <s v="     "/>
    <d v="2019-06-11T00:00:00"/>
    <d v="1899-12-30T00:00:00"/>
    <s v="24"/>
    <x v="1"/>
    <s v="6"/>
    <x v="5"/>
    <d v="2019-06-11T00:00:00"/>
    <m/>
    <s v="Tree came in contact with wire"/>
    <s v="     "/>
    <x v="0"/>
    <m/>
    <x v="1"/>
    <m/>
    <s v="405201"/>
    <m/>
    <m/>
    <s v="T004670293"/>
    <m/>
    <m/>
    <s v="     "/>
    <x v="0"/>
    <x v="0"/>
    <m/>
    <x v="0"/>
    <m/>
    <s v="&lt;3 meters of linear travel"/>
    <s v="Trees only."/>
    <s v="Vegetation"/>
    <x v="0"/>
    <s v="Vegetation"/>
    <s v="Contact from object"/>
    <s v="Contact - Vegetation"/>
    <m/>
    <s v="Contact - Vegetation"/>
    <s v="Conductor - Primary"/>
    <m/>
    <s v="Overhead"/>
    <m/>
    <s v="Conductor - Primary"/>
    <m/>
    <s v="83252107"/>
    <s v="     "/>
    <x v="0"/>
    <m/>
    <n v="36.970799999999997"/>
    <n v="-121.992"/>
    <s v="SANTA CRUZ"/>
    <s v="PAUL-SWEET-2107"/>
    <m/>
    <s v="Santa Cruz FD"/>
    <s v="Urban"/>
    <m/>
    <m/>
    <m/>
    <m/>
    <m/>
    <m/>
    <m/>
    <s v="N"/>
    <s v="N"/>
    <m/>
    <m/>
    <s v="     "/>
    <m/>
    <m/>
    <m/>
    <m/>
    <m/>
    <m/>
    <m/>
    <m/>
    <m/>
    <m/>
    <m/>
    <m/>
    <m/>
    <m/>
    <m/>
    <m/>
    <m/>
    <m/>
    <m/>
  </r>
  <r>
    <x v="2293"/>
    <s v="     "/>
    <d v="2019-06-11T00:00:00"/>
    <d v="1899-12-30T00:00:00"/>
    <s v="24"/>
    <x v="1"/>
    <s v="6"/>
    <x v="5"/>
    <d v="2019-06-11T00:00:00"/>
    <d v="1899-12-30T03:35:00"/>
    <s v="unkown ingition source. Tree and pole both on fire with wires down"/>
    <s v="     "/>
    <x v="0"/>
    <m/>
    <x v="1"/>
    <m/>
    <s v="404960"/>
    <s v="19-0065825"/>
    <m/>
    <s v="T004669946"/>
    <n v="117431308"/>
    <m/>
    <s v="     "/>
    <x v="0"/>
    <x v="0"/>
    <m/>
    <x v="0"/>
    <m/>
    <s v="&lt;3 meters of linear travel"/>
    <s v="tree"/>
    <s v="Unknown"/>
    <x v="5"/>
    <s v="Unknown"/>
    <s v="Other"/>
    <s v="Other"/>
    <m/>
    <m/>
    <m/>
    <m/>
    <s v="Overhead"/>
    <m/>
    <s v="Conductor - Primary"/>
    <m/>
    <s v="13020402"/>
    <s v="     "/>
    <x v="0"/>
    <m/>
    <n v="37.936999999999998"/>
    <n v="-122.339"/>
    <s v="CONTRA COSTA"/>
    <s v="BARRETT-0402"/>
    <m/>
    <s v="Richmond FD"/>
    <s v="Urban"/>
    <m/>
    <m/>
    <m/>
    <m/>
    <m/>
    <m/>
    <m/>
    <s v="N"/>
    <s v="N"/>
    <m/>
    <m/>
    <s v="     "/>
    <m/>
    <m/>
    <m/>
    <m/>
    <m/>
    <m/>
    <m/>
    <m/>
    <m/>
    <m/>
    <m/>
    <m/>
    <m/>
    <m/>
    <m/>
    <m/>
    <m/>
    <m/>
    <m/>
  </r>
  <r>
    <x v="2294"/>
    <s v="     "/>
    <d v="2019-06-11T00:00:00"/>
    <d v="1899-12-30T00:00:00"/>
    <s v="24"/>
    <x v="1"/>
    <s v="6"/>
    <x v="5"/>
    <d v="2019-06-11T00:00:00"/>
    <d v="1899-12-30T16:44:00"/>
    <s v="tranformer blew and caused pole fire"/>
    <s v="     "/>
    <x v="0"/>
    <m/>
    <x v="1"/>
    <m/>
    <s v="406466"/>
    <s v="19-0066424"/>
    <m/>
    <s v="T004671412"/>
    <m/>
    <m/>
    <s v="     "/>
    <x v="0"/>
    <x v="0"/>
    <m/>
    <x v="0"/>
    <m/>
    <s v="&lt;3 meters of linear travel"/>
    <m/>
    <s v="Equipment - PG&amp;E"/>
    <x v="13"/>
    <s v="Equipment - PG&amp;E"/>
    <s v="All types of equipment / facility failure"/>
    <s v="Transformer failure"/>
    <s v="Transformer"/>
    <m/>
    <m/>
    <m/>
    <s v="Overhead"/>
    <m/>
    <s v="Transformer"/>
    <m/>
    <s v="418483253125 "/>
    <s v="     "/>
    <x v="0"/>
    <m/>
    <n v="36.791699999999999"/>
    <n v="-119.518"/>
    <s v="FRESNO"/>
    <s v="RAINBOW-1106"/>
    <m/>
    <s v="California Department of Forestry"/>
    <s v="Agriculture"/>
    <m/>
    <m/>
    <m/>
    <m/>
    <m/>
    <m/>
    <m/>
    <s v="N"/>
    <s v="N"/>
    <m/>
    <m/>
    <s v="     "/>
    <m/>
    <m/>
    <m/>
    <m/>
    <m/>
    <m/>
    <m/>
    <m/>
    <m/>
    <m/>
    <m/>
    <m/>
    <m/>
    <m/>
    <m/>
    <m/>
    <m/>
    <m/>
    <m/>
  </r>
  <r>
    <x v="2295"/>
    <s v="     "/>
    <d v="2019-06-11T00:00:00"/>
    <d v="1899-12-30T00:00:00"/>
    <s v="24"/>
    <x v="1"/>
    <s v="6"/>
    <x v="5"/>
    <d v="2019-06-11T00:00:00"/>
    <d v="1899-12-30T16:31:00"/>
    <s v="Pole caught on fire near 4315 E Princeton Avenute"/>
    <s v="     "/>
    <x v="0"/>
    <m/>
    <x v="1"/>
    <m/>
    <s v="406255"/>
    <s v="19-0066149"/>
    <m/>
    <s v="T004671300"/>
    <m/>
    <m/>
    <s v="     "/>
    <x v="0"/>
    <x v="0"/>
    <m/>
    <x v="0"/>
    <m/>
    <s v="&lt;0.25"/>
    <m/>
    <s v="Equipment - PG&amp;E"/>
    <x v="9"/>
    <s v="Equipment - PG&amp;E"/>
    <s v="All types of equipment / facility failure"/>
    <s v="Equipment failure - Other"/>
    <s v="Fuse"/>
    <m/>
    <m/>
    <m/>
    <s v="Overhead"/>
    <m/>
    <s v="Fuse"/>
    <s v="Pole caught fire "/>
    <s v="D9876"/>
    <s v="     "/>
    <x v="0"/>
    <m/>
    <n v="36.776000000000003"/>
    <n v="-119.75"/>
    <s v="FRESNO"/>
    <s v="BARTON-1109"/>
    <m/>
    <s v="Fresno FD"/>
    <s v="Urban"/>
    <m/>
    <m/>
    <m/>
    <m/>
    <m/>
    <m/>
    <m/>
    <s v="N"/>
    <s v="N"/>
    <m/>
    <m/>
    <s v="     "/>
    <m/>
    <m/>
    <m/>
    <m/>
    <m/>
    <m/>
    <m/>
    <m/>
    <m/>
    <m/>
    <m/>
    <m/>
    <m/>
    <m/>
    <m/>
    <m/>
    <m/>
    <m/>
    <m/>
  </r>
  <r>
    <x v="2296"/>
    <s v="     "/>
    <d v="2019-06-11T00:00:00"/>
    <d v="1899-12-30T00:00:00"/>
    <s v="24"/>
    <x v="1"/>
    <s v="6"/>
    <x v="5"/>
    <d v="2019-06-11T00:00:00"/>
    <m/>
    <s v="transformer blown/failed"/>
    <s v="     "/>
    <x v="0"/>
    <m/>
    <x v="1"/>
    <m/>
    <s v="406075"/>
    <m/>
    <m/>
    <s v="T004671160"/>
    <m/>
    <m/>
    <s v="     "/>
    <x v="0"/>
    <x v="0"/>
    <m/>
    <x v="0"/>
    <m/>
    <s v="&lt;0.25"/>
    <m/>
    <s v="Equipment - PG&amp;E"/>
    <x v="13"/>
    <s v="Equipment - PG&amp;E"/>
    <s v="All types of equipment / facility failure"/>
    <s v="Transformer failure"/>
    <s v="Transformer"/>
    <m/>
    <m/>
    <m/>
    <s v="Overhead"/>
    <m/>
    <s v="Transformer"/>
    <m/>
    <s v="314364543100"/>
    <s v="     "/>
    <x v="0"/>
    <m/>
    <n v="37.668900000000001"/>
    <n v="-122.449"/>
    <s v="SAN MATEO"/>
    <s v="DALY-CITY-1105"/>
    <m/>
    <s v="Colma FD"/>
    <s v="Urban"/>
    <m/>
    <m/>
    <m/>
    <m/>
    <m/>
    <m/>
    <m/>
    <s v="N"/>
    <s v="N"/>
    <m/>
    <m/>
    <s v="     "/>
    <m/>
    <m/>
    <m/>
    <m/>
    <m/>
    <m/>
    <m/>
    <m/>
    <m/>
    <m/>
    <m/>
    <m/>
    <m/>
    <m/>
    <m/>
    <m/>
    <m/>
    <m/>
    <m/>
  </r>
  <r>
    <x v="2297"/>
    <s v="     "/>
    <d v="2019-06-12T00:00:00"/>
    <d v="1899-12-30T00:00:00"/>
    <s v="24"/>
    <x v="1"/>
    <s v="6"/>
    <x v="5"/>
    <d v="2019-06-12T00:00:00"/>
    <m/>
    <s v="FAS report says customer equipment caused incident"/>
    <s v="     "/>
    <x v="0"/>
    <m/>
    <x v="1"/>
    <m/>
    <s v="407270"/>
    <m/>
    <m/>
    <s v="T004672459"/>
    <m/>
    <m/>
    <s v="     "/>
    <x v="0"/>
    <x v="0"/>
    <m/>
    <x v="0"/>
    <m/>
    <s v="&lt;3 meters of linear travel"/>
    <m/>
    <s v="Contact - Customer (Equip/Structure/Veg)"/>
    <x v="3"/>
    <s v="Contact - 3rd Party"/>
    <s v="Contact from object"/>
    <s v="Contact - Other"/>
    <m/>
    <s v="Contact - Other"/>
    <s v="Transformer"/>
    <m/>
    <s v="Overhead"/>
    <m/>
    <s v="Transformer"/>
    <m/>
    <s v="220003830547 "/>
    <s v="     "/>
    <x v="0"/>
    <m/>
    <n v="38.505200000000002"/>
    <n v="-122"/>
    <s v="YOLO"/>
    <s v="PUTAH-CREEK-1102"/>
    <m/>
    <m/>
    <s v="Agriculture"/>
    <m/>
    <m/>
    <m/>
    <m/>
    <m/>
    <m/>
    <m/>
    <s v="N"/>
    <s v="N"/>
    <m/>
    <m/>
    <s v="     "/>
    <m/>
    <m/>
    <m/>
    <m/>
    <m/>
    <m/>
    <m/>
    <m/>
    <m/>
    <m/>
    <m/>
    <m/>
    <m/>
    <m/>
    <m/>
    <m/>
    <m/>
    <m/>
    <m/>
  </r>
  <r>
    <x v="2298"/>
    <s v="     "/>
    <d v="2019-06-12T00:00:00"/>
    <d v="1899-12-30T00:00:00"/>
    <s v="24"/>
    <x v="1"/>
    <s v="6"/>
    <x v="5"/>
    <m/>
    <m/>
    <s v="Balloon hit transmission lines and caused ignition"/>
    <s v="     "/>
    <x v="0"/>
    <m/>
    <x v="1"/>
    <m/>
    <m/>
    <m/>
    <s v="INT-12360"/>
    <s v="T004672976"/>
    <m/>
    <m/>
    <s v="     "/>
    <x v="0"/>
    <x v="0"/>
    <m/>
    <x v="2"/>
    <m/>
    <s v="0.26-9.99"/>
    <m/>
    <s v="Contact - 3rd Party"/>
    <x v="12"/>
    <s v="Contact - 3rd Party"/>
    <s v="Contact from object"/>
    <s v="Contact - Balloon"/>
    <m/>
    <s v="Contact - Balloon"/>
    <s v="Conductor - Transmission"/>
    <m/>
    <s v="Overhead"/>
    <m/>
    <s v="Conductor - Transmission"/>
    <s v="No recorded damage"/>
    <s v="Unknown"/>
    <s v="     "/>
    <x v="0"/>
    <m/>
    <n v="38.146299999999997"/>
    <n v="-122.16800000000001"/>
    <s v="SOLANO"/>
    <s v="IGNACIO-MARE-ISLAND-#2"/>
    <m/>
    <m/>
    <s v="Herbaceous"/>
    <m/>
    <m/>
    <m/>
    <m/>
    <m/>
    <m/>
    <m/>
    <s v="N"/>
    <s v="N"/>
    <m/>
    <m/>
    <s v="     "/>
    <m/>
    <m/>
    <m/>
    <m/>
    <m/>
    <m/>
    <m/>
    <m/>
    <m/>
    <m/>
    <m/>
    <m/>
    <m/>
    <m/>
    <m/>
    <m/>
    <m/>
    <m/>
    <m/>
  </r>
  <r>
    <x v="2299"/>
    <s v="     "/>
    <d v="2019-06-12T00:00:00"/>
    <d v="1899-12-30T00:00:00"/>
    <s v="24"/>
    <x v="1"/>
    <s v="6"/>
    <x v="5"/>
    <d v="2019-06-12T00:00:00"/>
    <d v="1899-12-30T13:10:00"/>
    <s v="transformer lid blew off and caused ignition"/>
    <s v="     "/>
    <x v="0"/>
    <m/>
    <x v="1"/>
    <m/>
    <s v="407729"/>
    <s v="19-0066727"/>
    <m/>
    <s v="T004673045"/>
    <m/>
    <m/>
    <s v="     "/>
    <x v="0"/>
    <x v="0"/>
    <m/>
    <x v="0"/>
    <m/>
    <s v="&lt;0.25"/>
    <m/>
    <s v="Equipment - PG&amp;E"/>
    <x v="13"/>
    <s v="Equipment - PG&amp;E"/>
    <s v="All types of equipment / facility failure"/>
    <s v="Transformer failure"/>
    <s v="Transformer"/>
    <m/>
    <m/>
    <m/>
    <s v="Overhead"/>
    <m/>
    <s v="Transformer"/>
    <m/>
    <s v="317662554392 "/>
    <s v="     "/>
    <x v="0"/>
    <m/>
    <n v="37.991399999999999"/>
    <n v="-121.312"/>
    <s v="SAN JOAQUIN"/>
    <s v="COUNTRY-CLUB-1105"/>
    <m/>
    <s v="San Francisco FD"/>
    <s v="Herbaceous"/>
    <m/>
    <m/>
    <m/>
    <m/>
    <m/>
    <m/>
    <m/>
    <s v="N"/>
    <s v="N"/>
    <m/>
    <m/>
    <s v="     "/>
    <m/>
    <m/>
    <m/>
    <m/>
    <m/>
    <m/>
    <m/>
    <m/>
    <m/>
    <m/>
    <m/>
    <m/>
    <m/>
    <m/>
    <m/>
    <m/>
    <m/>
    <m/>
    <m/>
  </r>
  <r>
    <x v="2300"/>
    <s v="     "/>
    <d v="2019-06-13T00:00:00"/>
    <d v="1899-12-30T00:00:00"/>
    <s v="24"/>
    <x v="1"/>
    <s v="6"/>
    <x v="5"/>
    <d v="2019-06-13T00:00:00"/>
    <d v="1899-12-30T00:11:00"/>
    <s v="Tree fell into line and caused ignition"/>
    <s v="     "/>
    <x v="0"/>
    <m/>
    <x v="1"/>
    <m/>
    <s v="408495"/>
    <s v="19-0067072"/>
    <m/>
    <s v="T004673876"/>
    <n v="117441387"/>
    <m/>
    <s v="     "/>
    <x v="0"/>
    <x v="0"/>
    <m/>
    <x v="0"/>
    <m/>
    <s v="0.26-9.99"/>
    <m/>
    <s v="Vegetation"/>
    <x v="0"/>
    <s v="Vegetation"/>
    <s v="Contact from object"/>
    <s v="Contact - Vegetation"/>
    <m/>
    <s v="Contact - Vegetation"/>
    <s v="Conductor - Primary"/>
    <m/>
    <s v="Overhead"/>
    <m/>
    <s v="Conductor - Primary"/>
    <m/>
    <s v="182222104"/>
    <s v="     "/>
    <x v="1"/>
    <n v="505"/>
    <n v="36.575899999999997"/>
    <n v="-121.72799999999999"/>
    <s v="MONTEREY"/>
    <s v="DEL-MONTE-2104"/>
    <m/>
    <m/>
    <s v="Herbaceous"/>
    <m/>
    <m/>
    <m/>
    <m/>
    <m/>
    <m/>
    <m/>
    <s v="N"/>
    <s v="N"/>
    <m/>
    <m/>
    <s v="     "/>
    <n v="36.550927999999999"/>
    <n v="-121.735416"/>
    <s v="Jun 27 2019 12:00AM"/>
    <s v="TrunkFail"/>
    <s v="Evidence of eucalyptus tree found on ground. Trunk failure occured low to ground at severe bend in tree trunk."/>
    <s v="EUCA"/>
    <s v="40"/>
    <s v="12"/>
    <s v="15"/>
    <s v="Moderate"/>
    <s v="None"/>
    <s v="N"/>
    <s v="1"/>
    <m/>
    <s v="Hillside"/>
    <s v="B"/>
    <s v="CrossArm"/>
    <s v="BareWire"/>
    <s v="1"/>
  </r>
  <r>
    <x v="2301"/>
    <s v="     "/>
    <d v="2019-06-14T00:00:00"/>
    <d v="1899-12-30T00:00:00"/>
    <s v="24"/>
    <x v="1"/>
    <s v="6"/>
    <x v="5"/>
    <m/>
    <m/>
    <s v="Veg fire due to flashed isulator, fire &gt; 1 meter"/>
    <s v="     "/>
    <x v="0"/>
    <m/>
    <x v="1"/>
    <m/>
    <m/>
    <m/>
    <m/>
    <s v="T004675077"/>
    <m/>
    <m/>
    <s v="     "/>
    <x v="0"/>
    <x v="0"/>
    <m/>
    <x v="2"/>
    <m/>
    <s v="&lt;0.25"/>
    <m/>
    <s v="Equipment - PG&amp;E"/>
    <x v="16"/>
    <s v="Equipment - PG&amp;E"/>
    <s v="All types of equipment / facility failure"/>
    <s v="Insulator failure"/>
    <s v="Insulator"/>
    <m/>
    <m/>
    <m/>
    <s v="Overhead"/>
    <m/>
    <s v="Insulator"/>
    <m/>
    <s v="011/008"/>
    <s v="     "/>
    <x v="1"/>
    <n v="400"/>
    <n v="37.552500000000002"/>
    <n v="-120.325"/>
    <s v="MERCED"/>
    <s v="MERCED-FALLS-EXCHEQUER-70KV"/>
    <m/>
    <m/>
    <s v="Herbaceous"/>
    <m/>
    <m/>
    <m/>
    <m/>
    <m/>
    <m/>
    <m/>
    <s v="N"/>
    <s v="N"/>
    <m/>
    <m/>
    <s v="     "/>
    <m/>
    <m/>
    <m/>
    <m/>
    <m/>
    <m/>
    <m/>
    <m/>
    <m/>
    <m/>
    <m/>
    <m/>
    <m/>
    <m/>
    <m/>
    <m/>
    <m/>
    <m/>
    <m/>
  </r>
  <r>
    <x v="2302"/>
    <s v="     "/>
    <d v="2019-06-14T00:00:00"/>
    <d v="1899-12-30T00:00:00"/>
    <s v="24"/>
    <x v="1"/>
    <s v="6"/>
    <x v="5"/>
    <d v="2019-06-14T00:00:00"/>
    <d v="1899-12-30T14:55:00"/>
    <s v="branch fell onto line caused wire down and ignition"/>
    <s v="     "/>
    <x v="0"/>
    <m/>
    <x v="1"/>
    <m/>
    <s v="412490"/>
    <s v="19-0067841"/>
    <m/>
    <s v="T004675763"/>
    <m/>
    <m/>
    <s v="     "/>
    <x v="0"/>
    <x v="0"/>
    <m/>
    <x v="0"/>
    <m/>
    <s v="&lt;3 meters of linear travel"/>
    <m/>
    <s v="Vegetation"/>
    <x v="0"/>
    <s v="Vegetation"/>
    <s v="Contact from object"/>
    <s v="Contact - Vegetation"/>
    <m/>
    <s v="Contact - Vegetation"/>
    <s v="Conductor - Primary"/>
    <m/>
    <s v="Overhead"/>
    <m/>
    <s v="Conductor - Primary"/>
    <m/>
    <s v="42011109"/>
    <s v="     "/>
    <x v="0"/>
    <m/>
    <n v="37.984400000000001"/>
    <n v="-122.514"/>
    <s v="MARIN"/>
    <s v="SAN-RAFAEL-1109"/>
    <m/>
    <s v="San Rafael FD"/>
    <s v="Urban"/>
    <m/>
    <m/>
    <m/>
    <m/>
    <m/>
    <m/>
    <m/>
    <s v="N"/>
    <s v="N"/>
    <m/>
    <m/>
    <s v="     "/>
    <m/>
    <m/>
    <s v="Jun 24 2019 12:00AM"/>
    <s v="Unverified"/>
    <s v="i could find no evidence of tree failure in the vicinity. no branch, no wire down. no debris left."/>
    <m/>
    <m/>
    <m/>
    <m/>
    <m/>
    <m/>
    <m/>
    <m/>
    <m/>
    <m/>
    <m/>
    <m/>
    <m/>
    <m/>
  </r>
  <r>
    <x v="2303"/>
    <s v="     "/>
    <d v="2019-06-15T00:00:00"/>
    <d v="1899-12-30T00:00:00"/>
    <s v="24"/>
    <x v="1"/>
    <s v="6"/>
    <x v="5"/>
    <d v="2019-06-15T00:00:00"/>
    <d v="1899-12-30T13:58:00"/>
    <s v="3rd party falling tree and caused wire down"/>
    <s v="     "/>
    <x v="0"/>
    <m/>
    <x v="1"/>
    <m/>
    <s v="414501"/>
    <s v="19-0068074"/>
    <m/>
    <s v="T004676437"/>
    <m/>
    <m/>
    <s v="     "/>
    <x v="0"/>
    <x v="0"/>
    <m/>
    <x v="0"/>
    <m/>
    <s v="&lt;0.25"/>
    <m/>
    <s v="Contact - 3rd Party"/>
    <x v="3"/>
    <s v="Contact - 3rd Party"/>
    <s v="Contact from object"/>
    <s v="Contact - Other"/>
    <m/>
    <s v="Contact - Other"/>
    <s v="Pole"/>
    <m/>
    <s v="Overhead"/>
    <m/>
    <s v="Pole"/>
    <m/>
    <s v="43361103"/>
    <s v="     "/>
    <x v="1"/>
    <n v="175"/>
    <n v="38.880200000000002"/>
    <n v="-122.61199999999999"/>
    <s v="LAKE"/>
    <s v="HIGHLANDS-1103"/>
    <m/>
    <m/>
    <s v="Agriculture"/>
    <m/>
    <m/>
    <m/>
    <m/>
    <m/>
    <m/>
    <m/>
    <s v="N"/>
    <s v="N"/>
    <m/>
    <m/>
    <s v="     "/>
    <m/>
    <m/>
    <m/>
    <m/>
    <m/>
    <m/>
    <m/>
    <m/>
    <m/>
    <m/>
    <m/>
    <m/>
    <m/>
    <m/>
    <m/>
    <m/>
    <m/>
    <m/>
    <m/>
  </r>
  <r>
    <x v="2304"/>
    <s v="     "/>
    <d v="2019-06-16T00:00:00"/>
    <d v="1899-12-30T00:00:00"/>
    <s v="25"/>
    <x v="1"/>
    <s v="6"/>
    <x v="5"/>
    <d v="2019-06-16T00:00:00"/>
    <d v="1899-12-30T11:13:00"/>
    <s v="metallic balloon contacted conductor"/>
    <s v="     "/>
    <x v="0"/>
    <m/>
    <x v="1"/>
    <m/>
    <s v="416113"/>
    <s v="19-0068224"/>
    <m/>
    <s v="T004676771"/>
    <m/>
    <m/>
    <s v="     "/>
    <x v="0"/>
    <x v="0"/>
    <m/>
    <x v="0"/>
    <m/>
    <s v="0.26-9.99"/>
    <m/>
    <s v="Contact - 3rd Party"/>
    <x v="12"/>
    <s v="Contact - 3rd Party"/>
    <s v="Contact from object"/>
    <s v="Contact - Balloon"/>
    <m/>
    <s v="Contact - Balloon"/>
    <s v="Conductor - Primary"/>
    <m/>
    <s v="Overhead"/>
    <m/>
    <s v="Conductor - Primary"/>
    <s v="No recorded damage"/>
    <s v="13859"/>
    <s v="     "/>
    <x v="0"/>
    <m/>
    <n v="35.417099999999998"/>
    <n v="-118.914"/>
    <s v="KERN"/>
    <s v="CAL-WATER-1103"/>
    <m/>
    <s v="Bakersfield FD"/>
    <s v="Herbaceous"/>
    <m/>
    <m/>
    <m/>
    <m/>
    <m/>
    <m/>
    <m/>
    <s v="N"/>
    <s v="N"/>
    <m/>
    <m/>
    <s v="     "/>
    <m/>
    <m/>
    <m/>
    <m/>
    <m/>
    <m/>
    <m/>
    <m/>
    <m/>
    <m/>
    <m/>
    <m/>
    <m/>
    <m/>
    <m/>
    <m/>
    <m/>
    <m/>
    <m/>
  </r>
  <r>
    <x v="2305"/>
    <s v="     "/>
    <d v="2019-06-17T00:00:00"/>
    <d v="1899-12-30T00:00:00"/>
    <s v="25"/>
    <x v="1"/>
    <s v="6"/>
    <x v="5"/>
    <d v="2019-06-17T00:00:00"/>
    <d v="1899-12-30T18:02:00"/>
    <s v="Tree caused 4 spans of downed conductor and transformer."/>
    <s v="     "/>
    <x v="0"/>
    <m/>
    <x v="1"/>
    <m/>
    <s v="418034"/>
    <s v="19-0068776"/>
    <m/>
    <s v="T004677916"/>
    <m/>
    <m/>
    <s v="     "/>
    <x v="0"/>
    <x v="0"/>
    <m/>
    <x v="0"/>
    <s v="D"/>
    <s v="&lt;3 meters of linear travel"/>
    <m/>
    <s v="Vegetation"/>
    <x v="0"/>
    <s v="Vegetation"/>
    <s v="Contact from object"/>
    <s v="Contact - Vegetation"/>
    <m/>
    <s v="Contact - Vegetation"/>
    <s v="Conductor - Primary"/>
    <m/>
    <s v="Overhead"/>
    <m/>
    <s v="Conductor - Primary"/>
    <s v="Transformer "/>
    <s v="42721105"/>
    <s v="     "/>
    <x v="0"/>
    <m/>
    <n v="38.277799999999999"/>
    <n v="-122.438"/>
    <s v="SONOMA"/>
    <s v="SONOMA-1105"/>
    <m/>
    <s v="Unknown"/>
    <s v="Urban"/>
    <m/>
    <m/>
    <m/>
    <m/>
    <m/>
    <m/>
    <m/>
    <s v="N"/>
    <s v="N"/>
    <m/>
    <m/>
    <s v="     "/>
    <n v="38.273429999999998"/>
    <n v="-122.43845"/>
    <s v="Jun 24 2019 12:00AM"/>
    <s v="BranchFail"/>
    <s v="Long line side limb broke 8 from collar and fell thru the 12kV conductors. No internal or external defect indicators. Tree and limb green. The limb fell on a chain link fence, energizing a portion of the fence, and causing a small, non-significant fire of approx. 1x20 along the base of the fence."/>
    <s v="EUCB"/>
    <s v="100"/>
    <s v="35"/>
    <s v="25"/>
    <s v="None"/>
    <s v="None"/>
    <s v="N"/>
    <s v="1"/>
    <m/>
    <s v="Plain"/>
    <s v="D"/>
    <s v="Triangle"/>
    <s v="BareWire"/>
    <s v="4"/>
  </r>
  <r>
    <x v="2306"/>
    <s v="     "/>
    <d v="2019-06-17T00:00:00"/>
    <d v="1899-12-30T00:00:00"/>
    <s v="25"/>
    <x v="1"/>
    <s v="6"/>
    <x v="5"/>
    <d v="2019-06-17T00:00:00"/>
    <d v="1899-12-30T16:29:00"/>
    <s v="1973 GLASS INSULATOR BROKE ON ANGLE POLE"/>
    <s v="     "/>
    <x v="0"/>
    <m/>
    <x v="1"/>
    <m/>
    <s v="417979"/>
    <s v="19-0068770"/>
    <m/>
    <s v="T004677850"/>
    <m/>
    <m/>
    <s v="     "/>
    <x v="0"/>
    <x v="0"/>
    <m/>
    <x v="0"/>
    <m/>
    <s v="&lt;0.25"/>
    <m/>
    <s v="Equipment - PG&amp;E"/>
    <x v="16"/>
    <s v="Equipment - PG&amp;E"/>
    <s v="All types of equipment / facility failure"/>
    <s v="Insulator failure"/>
    <s v="Insulator"/>
    <m/>
    <m/>
    <m/>
    <s v="Overhead"/>
    <m/>
    <s v="Insulator"/>
    <s v="                                                         "/>
    <s v="12789"/>
    <s v="     "/>
    <x v="0"/>
    <m/>
    <n v="38.6676"/>
    <n v="-121.803"/>
    <s v="YOLO"/>
    <s v="WOODLAND-1110"/>
    <m/>
    <s v="Woodland FD"/>
    <s v="Agriculture"/>
    <m/>
    <m/>
    <m/>
    <m/>
    <m/>
    <m/>
    <m/>
    <s v="N"/>
    <s v="N"/>
    <m/>
    <m/>
    <s v="     "/>
    <m/>
    <m/>
    <m/>
    <m/>
    <m/>
    <m/>
    <m/>
    <m/>
    <m/>
    <m/>
    <m/>
    <m/>
    <m/>
    <m/>
    <m/>
    <m/>
    <m/>
    <m/>
    <m/>
  </r>
  <r>
    <x v="2307"/>
    <s v="     "/>
    <d v="2019-06-17T00:00:00"/>
    <d v="1899-12-30T00:00:00"/>
    <s v="25"/>
    <x v="1"/>
    <s v="6"/>
    <x v="5"/>
    <d v="2019-06-17T00:00:00"/>
    <d v="1899-12-30T10:23:00"/>
    <s v="branch fell onto line caused wire down and ignition"/>
    <s v="     "/>
    <x v="0"/>
    <m/>
    <x v="1"/>
    <m/>
    <s v="417406"/>
    <s v="19-0068579"/>
    <m/>
    <s v="T004677329"/>
    <n v="117453264"/>
    <m/>
    <s v="     "/>
    <x v="0"/>
    <x v="0"/>
    <m/>
    <x v="0"/>
    <m/>
    <s v="&lt;0.25"/>
    <m/>
    <s v="Vegetation"/>
    <x v="0"/>
    <s v="Vegetation"/>
    <s v="Contact from object"/>
    <s v="Contact - Vegetation"/>
    <m/>
    <s v="Contact - Vegetation"/>
    <s v="Conductor - Primary"/>
    <m/>
    <s v="Overhead"/>
    <m/>
    <s v="Conductor - Primary"/>
    <m/>
    <s v="43051101"/>
    <s v="     "/>
    <x v="1"/>
    <n v="175"/>
    <n v="38.511000000000003"/>
    <n v="-122.21299999999999"/>
    <s v="NAPA"/>
    <s v="MONTICELLO-1101"/>
    <m/>
    <m/>
    <s v="Hardwood Woodland"/>
    <m/>
    <m/>
    <m/>
    <m/>
    <m/>
    <m/>
    <m/>
    <s v="N"/>
    <s v="N"/>
    <m/>
    <m/>
    <s v="     "/>
    <n v="38.522457000000003"/>
    <n v="-122.218174"/>
    <s v="Jun 19 2019 12:00AM"/>
    <s v="BranchFail"/>
    <s v="Two healthy overhanging branches failed into the lines, breaking through 2 phases. The trunk of the tree was covered in California Pine ants. The broken and cut branched did not show any signs of decay from these ants."/>
    <s v="PING"/>
    <s v="85"/>
    <s v="37"/>
    <s v="12"/>
    <s v="Slight"/>
    <s v="None"/>
    <s v="N"/>
    <s v="1"/>
    <m/>
    <s v="Hillside"/>
    <s v="B"/>
    <s v="Triangle"/>
    <s v="BareWire"/>
    <s v="0"/>
  </r>
  <r>
    <x v="2308"/>
    <s v="     "/>
    <d v="2019-06-17T00:00:00"/>
    <d v="1899-12-30T00:00:00"/>
    <s v="25"/>
    <x v="1"/>
    <s v="6"/>
    <x v="5"/>
    <m/>
    <m/>
    <s v="Lat/Long does not relate back to 350 Standard Street per FAS Tag, downloaded into folder. Unk asset number, failure drivers."/>
    <s v="     "/>
    <x v="0"/>
    <m/>
    <x v="1"/>
    <m/>
    <m/>
    <m/>
    <m/>
    <s v="6535093459"/>
    <m/>
    <m/>
    <s v="     "/>
    <x v="0"/>
    <x v="0"/>
    <m/>
    <x v="0"/>
    <s v="D"/>
    <s v="&lt;3 meters of linear travel"/>
    <m/>
    <s v="Equipment - PG&amp;E"/>
    <x v="9"/>
    <s v="Equipment - PG&amp;E"/>
    <s v="All types of equipment / facility failure"/>
    <s v="Other"/>
    <s v="Unknown"/>
    <m/>
    <m/>
    <m/>
    <s v="Subsurface"/>
    <m/>
    <s v="Unknown"/>
    <m/>
    <s v="Unknown"/>
    <s v="     "/>
    <x v="0"/>
    <m/>
    <n v="35.404000000000003"/>
    <n v="-118.895"/>
    <s v="KERN"/>
    <s v="CAL-WATER-1103"/>
    <m/>
    <s v="Customer"/>
    <s v="Urban"/>
    <m/>
    <m/>
    <m/>
    <m/>
    <m/>
    <m/>
    <m/>
    <s v="N"/>
    <s v="N"/>
    <m/>
    <m/>
    <s v="     "/>
    <m/>
    <m/>
    <m/>
    <m/>
    <m/>
    <m/>
    <m/>
    <m/>
    <m/>
    <m/>
    <m/>
    <m/>
    <m/>
    <m/>
    <m/>
    <m/>
    <m/>
    <m/>
    <m/>
  </r>
  <r>
    <x v="2309"/>
    <s v="     "/>
    <d v="2019-06-17T00:00:00"/>
    <d v="1899-12-30T00:00:00"/>
    <s v="25"/>
    <x v="1"/>
    <s v="6"/>
    <x v="5"/>
    <d v="2019-06-17T00:00:00"/>
    <m/>
    <s v="OIS states fire investigator to determine cause. Secondary wire burnt unknown why. Lat/Long incorrect. Service is from the rear. Added Meter Badge Number as asset number from ED GIS. Lat Long updated to Pole SAP 100812532. Unk cause/Failure Drivers"/>
    <s v="     "/>
    <x v="0"/>
    <m/>
    <x v="1"/>
    <m/>
    <s v="418149"/>
    <m/>
    <m/>
    <s v="T004678037"/>
    <m/>
    <m/>
    <s v="     "/>
    <x v="0"/>
    <x v="0"/>
    <m/>
    <x v="0"/>
    <s v="D"/>
    <s v="&lt;0.25"/>
    <m/>
    <s v="Unknown"/>
    <x v="5"/>
    <s v="Unknown"/>
    <m/>
    <m/>
    <m/>
    <m/>
    <m/>
    <m/>
    <s v="Overhead"/>
    <m/>
    <m/>
    <m/>
    <s v="1004291789"/>
    <s v="     "/>
    <x v="0"/>
    <m/>
    <n v="36.708399999999997"/>
    <n v="-119.764"/>
    <s v="FRESNO"/>
    <s v="RANCHERS-COTTON-1101"/>
    <m/>
    <s v="Fresno County FD"/>
    <s v="Urban"/>
    <m/>
    <m/>
    <m/>
    <m/>
    <m/>
    <m/>
    <m/>
    <s v="N"/>
    <s v="N"/>
    <m/>
    <m/>
    <s v="     "/>
    <m/>
    <m/>
    <m/>
    <m/>
    <m/>
    <m/>
    <m/>
    <m/>
    <m/>
    <m/>
    <m/>
    <m/>
    <m/>
    <m/>
    <m/>
    <m/>
    <m/>
    <m/>
    <m/>
  </r>
  <r>
    <x v="2310"/>
    <s v="     "/>
    <d v="2019-06-17T00:00:00"/>
    <d v="1899-12-30T00:00:00"/>
    <s v="25"/>
    <x v="1"/>
    <s v="6"/>
    <x v="5"/>
    <d v="2019-06-17T00:00:00"/>
    <d v="1899-12-30T18:04:00"/>
    <s v="Pine Tree caused Line to Ground Fault. 1 wire down. Lat/Long Incorrect. Downloaded EC Tag 117457271 and updated Lat/Long. 13 spans from load side of Fuse. 7467"/>
    <s v="     "/>
    <x v="0"/>
    <m/>
    <x v="1"/>
    <m/>
    <s v="418035"/>
    <s v="19-0068786"/>
    <m/>
    <s v="T004677922"/>
    <m/>
    <m/>
    <s v="     "/>
    <x v="0"/>
    <x v="0"/>
    <m/>
    <x v="0"/>
    <s v="D"/>
    <s v="&lt;0.25"/>
    <m/>
    <s v="Vegetation"/>
    <x v="0"/>
    <s v="Vegetation"/>
    <s v="Contact from object"/>
    <s v="Contact - Vegetation"/>
    <m/>
    <s v="Contact - Vegetation"/>
    <s v="Conductor - Primary"/>
    <m/>
    <s v="Overhead"/>
    <m/>
    <s v="Conductor - Primary"/>
    <m/>
    <s v="42291101"/>
    <s v="     "/>
    <x v="0"/>
    <n v="185"/>
    <n v="38.098399999999998"/>
    <n v="-122.879"/>
    <s v="MARIN"/>
    <s v="OLEMA-1101"/>
    <m/>
    <s v="Marin County FD"/>
    <s v="Conifer Forest"/>
    <m/>
    <m/>
    <m/>
    <m/>
    <m/>
    <m/>
    <m/>
    <s v="N"/>
    <s v="N"/>
    <m/>
    <m/>
    <s v="     "/>
    <n v="38.0991"/>
    <n v="-122.8835"/>
    <s v="Jun 18 2019 12:00AM"/>
    <s v="TrunkFail"/>
    <s v="tree failed mid trunk. evidence indicates that the failed tree is now on ground with other trees. Recent tree work on effected trees."/>
    <s v="PINB"/>
    <s v="40"/>
    <s v="23"/>
    <s v="15"/>
    <s v="None"/>
    <s v="None"/>
    <s v="N"/>
    <s v="1"/>
    <m/>
    <s v="Hillside"/>
    <s v="B"/>
    <s v="CrossArm"/>
    <s v="BareWire"/>
    <s v="0"/>
  </r>
  <r>
    <x v="2311"/>
    <s v="     "/>
    <d v="2019-06-18T00:00:00"/>
    <d v="1899-12-30T00:00:00"/>
    <s v="25"/>
    <x v="1"/>
    <s v="6"/>
    <x v="5"/>
    <d v="2019-06-18T00:00:00"/>
    <d v="1899-12-30T08:25:00"/>
    <s v="Added Asset Number. Pole SAP ID 1024529. Confirmed Lat/Long."/>
    <s v="     "/>
    <x v="0"/>
    <m/>
    <x v="1"/>
    <m/>
    <s v="418251"/>
    <s v="19-0069041"/>
    <m/>
    <s v="T004678203"/>
    <m/>
    <m/>
    <s v="     "/>
    <x v="0"/>
    <x v="0"/>
    <m/>
    <x v="0"/>
    <s v="D"/>
    <s v="&lt;0.25"/>
    <m/>
    <s v="Equipment - PG&amp;E"/>
    <x v="13"/>
    <s v="Equipment - PG&amp;E"/>
    <s v="All types of equipment / facility failure"/>
    <s v="Transformer failure"/>
    <s v="Transformer"/>
    <m/>
    <m/>
    <m/>
    <s v="Overhead"/>
    <m/>
    <s v="Transformer"/>
    <m/>
    <s v="321813417576"/>
    <s v="     "/>
    <x v="0"/>
    <m/>
    <n v="36.981200000000001"/>
    <n v="-119.88"/>
    <s v="MADERA"/>
    <s v="STOREY-1108"/>
    <m/>
    <s v="Madera County FD"/>
    <s v="Urban"/>
    <m/>
    <m/>
    <m/>
    <m/>
    <m/>
    <m/>
    <m/>
    <s v="N"/>
    <s v="N"/>
    <m/>
    <m/>
    <s v="     "/>
    <m/>
    <m/>
    <m/>
    <m/>
    <m/>
    <m/>
    <m/>
    <m/>
    <m/>
    <m/>
    <m/>
    <m/>
    <m/>
    <m/>
    <m/>
    <m/>
    <m/>
    <m/>
    <m/>
  </r>
  <r>
    <x v="2312"/>
    <s v="     "/>
    <d v="2019-06-18T00:00:00"/>
    <d v="1899-12-30T00:00:00"/>
    <s v="25"/>
    <x v="1"/>
    <s v="6"/>
    <x v="5"/>
    <d v="2019-06-18T00:00:00"/>
    <d v="1899-12-30T19:24:00"/>
    <s v="2 spans of wire down.  Obtained EC 117462877. NG tie wire."/>
    <s v="     "/>
    <x v="0"/>
    <m/>
    <x v="1"/>
    <m/>
    <s v="420658"/>
    <s v="19-0069403"/>
    <m/>
    <s v="T004678931"/>
    <n v="117462877"/>
    <m/>
    <s v="     "/>
    <x v="0"/>
    <x v="0"/>
    <m/>
    <x v="0"/>
    <s v="D"/>
    <s v="&lt;3 meters of linear travel"/>
    <m/>
    <s v="Equipment - PG&amp;E"/>
    <x v="9"/>
    <s v="Equipment - PG&amp;E"/>
    <s v="All types of equipment / facility failure"/>
    <s v="Other"/>
    <s v="Crossarm"/>
    <m/>
    <m/>
    <m/>
    <s v="Overhead"/>
    <m/>
    <s v="Crossarm"/>
    <s v="Insulators/Conductors/"/>
    <s v="100367422"/>
    <s v="     "/>
    <x v="0"/>
    <m/>
    <n v="39.681600000000003"/>
    <n v="-122.27200000000001"/>
    <s v="GLENN"/>
    <s v="LOGAN-CREEK-2102"/>
    <m/>
    <s v="Artois FD"/>
    <s v="Agriculture"/>
    <m/>
    <m/>
    <m/>
    <m/>
    <m/>
    <m/>
    <m/>
    <s v="N"/>
    <s v="N"/>
    <m/>
    <m/>
    <s v="     "/>
    <m/>
    <m/>
    <m/>
    <m/>
    <m/>
    <m/>
    <m/>
    <m/>
    <m/>
    <m/>
    <m/>
    <m/>
    <m/>
    <m/>
    <m/>
    <m/>
    <m/>
    <m/>
    <m/>
  </r>
  <r>
    <x v="2313"/>
    <s v="     "/>
    <d v="2019-06-18T00:00:00"/>
    <d v="1899-12-30T00:00:00"/>
    <s v="25"/>
    <x v="1"/>
    <s v="6"/>
    <x v="5"/>
    <d v="2019-06-18T00:00:00"/>
    <m/>
    <s v="Unable to find Pole SAP ID in Google Earth that Tman notes. No EC Tag in SAP for repairs. Unable to verify. It doesn't appear any damaged equipment.; Mike Best Comments: Bird contact."/>
    <s v="     "/>
    <x v="0"/>
    <m/>
    <x v="1"/>
    <m/>
    <s v="420696"/>
    <m/>
    <m/>
    <s v="T004678941"/>
    <m/>
    <m/>
    <s v="     "/>
    <x v="0"/>
    <x v="0"/>
    <m/>
    <x v="0"/>
    <s v="D"/>
    <s v="0.26-9.99"/>
    <s v="&lt;5"/>
    <s v="Contact - Animal - Bird"/>
    <x v="6"/>
    <s v="Contact - Bird"/>
    <s v="Contact from object"/>
    <s v="Contact - Animal"/>
    <m/>
    <s v="Contact - Animal"/>
    <s v="Transformer"/>
    <m/>
    <s v="Overhead"/>
    <m/>
    <s v="Transformer"/>
    <m/>
    <s v="Unknown"/>
    <s v="     "/>
    <x v="1"/>
    <n v="570"/>
    <n v="35.887599999999999"/>
    <n v="-120.922"/>
    <s v="MONTEREY"/>
    <s v="OILFIELDS-1103"/>
    <m/>
    <m/>
    <s v="Herbaceous"/>
    <m/>
    <m/>
    <m/>
    <m/>
    <m/>
    <m/>
    <m/>
    <s v="N"/>
    <s v="N"/>
    <m/>
    <m/>
    <s v="     "/>
    <m/>
    <m/>
    <m/>
    <m/>
    <m/>
    <m/>
    <m/>
    <m/>
    <m/>
    <m/>
    <m/>
    <m/>
    <m/>
    <m/>
    <m/>
    <m/>
    <m/>
    <m/>
    <m/>
  </r>
  <r>
    <x v="2314"/>
    <s v="     "/>
    <d v="2019-06-19T00:00:00"/>
    <d v="1899-12-30T00:00:00"/>
    <s v="25"/>
    <x v="1"/>
    <s v="6"/>
    <x v="5"/>
    <d v="2019-06-19T00:00:00"/>
    <m/>
    <s v="OIS states oak tree broke conductor. Obtained EC Tag."/>
    <s v="     "/>
    <x v="0"/>
    <m/>
    <x v="1"/>
    <m/>
    <s v="421322"/>
    <m/>
    <m/>
    <s v="T004679493"/>
    <m/>
    <m/>
    <s v="     "/>
    <x v="0"/>
    <x v="0"/>
    <m/>
    <x v="0"/>
    <s v="D"/>
    <s v="&lt;0.25"/>
    <m/>
    <s v="Vegetation"/>
    <x v="0"/>
    <s v="Vegetation"/>
    <s v="Contact from object"/>
    <s v="Contact - Vegetation"/>
    <m/>
    <s v="Contact - Vegetation"/>
    <s v="Conductor - Primary"/>
    <m/>
    <s v="Overhead"/>
    <m/>
    <s v="Conductor - Primary"/>
    <s v="Cutouts, Crossarm"/>
    <s v="100400933"/>
    <s v="     "/>
    <x v="2"/>
    <n v="280"/>
    <n v="39.861199999999997"/>
    <n v="-121.691"/>
    <s v="BUTTE"/>
    <s v="NOTRE-DAME-1104"/>
    <m/>
    <m/>
    <s v="Conifer Forest"/>
    <m/>
    <m/>
    <m/>
    <m/>
    <m/>
    <m/>
    <m/>
    <s v="N"/>
    <s v="N"/>
    <m/>
    <m/>
    <s v="     "/>
    <m/>
    <m/>
    <m/>
    <m/>
    <m/>
    <m/>
    <m/>
    <m/>
    <m/>
    <m/>
    <m/>
    <m/>
    <m/>
    <m/>
    <m/>
    <m/>
    <m/>
    <m/>
    <m/>
  </r>
  <r>
    <x v="2315"/>
    <s v="     "/>
    <d v="2019-06-19T00:00:00"/>
    <d v="1899-12-30T00:00:00"/>
    <s v="25"/>
    <x v="1"/>
    <s v="6"/>
    <x v="5"/>
    <d v="2019-06-19T00:00:00"/>
    <d v="1899-12-30T08:56:00"/>
    <s v="Broken Wire."/>
    <s v="     "/>
    <x v="0"/>
    <m/>
    <x v="1"/>
    <m/>
    <s v="421042"/>
    <s v="19-0069581"/>
    <m/>
    <s v="T004679236"/>
    <n v="117464892"/>
    <m/>
    <s v="     "/>
    <x v="0"/>
    <x v="0"/>
    <m/>
    <x v="0"/>
    <s v="D"/>
    <s v="&lt;0.25"/>
    <m/>
    <s v="Equipment - PG&amp;E"/>
    <x v="4"/>
    <s v="Equipment - PG&amp;E"/>
    <s v="All types of equipment / facility failure"/>
    <s v="Conductor failure-all"/>
    <s v="Conductor - Primary"/>
    <m/>
    <m/>
    <m/>
    <s v="Overhead"/>
    <m/>
    <s v="Conductor - Primary"/>
    <m/>
    <s v="102100188"/>
    <s v="     "/>
    <x v="0"/>
    <m/>
    <n v="37.792700000000004"/>
    <n v="-121.28700000000001"/>
    <s v="SAN JOAQUIN"/>
    <s v="VIERRA-1703"/>
    <m/>
    <s v="Lathrop FD"/>
    <s v="Urban"/>
    <m/>
    <m/>
    <m/>
    <m/>
    <m/>
    <m/>
    <m/>
    <s v="N"/>
    <s v="N"/>
    <m/>
    <m/>
    <s v="     "/>
    <m/>
    <m/>
    <m/>
    <m/>
    <m/>
    <m/>
    <m/>
    <m/>
    <m/>
    <m/>
    <m/>
    <m/>
    <m/>
    <m/>
    <m/>
    <m/>
    <m/>
    <m/>
    <m/>
  </r>
  <r>
    <x v="2316"/>
    <s v="     "/>
    <d v="2019-06-19T00:00:00"/>
    <d v="1899-12-30T00:00:00"/>
    <s v="25"/>
    <x v="1"/>
    <s v="6"/>
    <x v="5"/>
    <m/>
    <m/>
    <s v="Animal Contact "/>
    <s v="     "/>
    <x v="9"/>
    <m/>
    <x v="1"/>
    <m/>
    <m/>
    <m/>
    <s v="INT-12372"/>
    <m/>
    <m/>
    <m/>
    <s v="     "/>
    <x v="0"/>
    <x v="0"/>
    <m/>
    <x v="2"/>
    <m/>
    <s v="&lt;0.25"/>
    <s v="30' x 30' fire"/>
    <s v="Contact - Animal - Bird"/>
    <x v="6"/>
    <s v="Contact - Bird"/>
    <s v="Contact from object"/>
    <s v="Contact - Animal"/>
    <m/>
    <s v="Contact - Animal"/>
    <s v="Jumper"/>
    <m/>
    <s v="Overhead"/>
    <m/>
    <s v="Jumper"/>
    <m/>
    <s v="Unknown"/>
    <s v="     "/>
    <x v="0"/>
    <m/>
    <n v="35.383299999999998"/>
    <n v="-119.696"/>
    <s v="KERN"/>
    <s v="TEMBLOR-KERNRIDGE-115KV"/>
    <m/>
    <s v="Third Party Field Worker"/>
    <s v="Herbaceous"/>
    <m/>
    <m/>
    <m/>
    <m/>
    <m/>
    <m/>
    <m/>
    <s v="N"/>
    <s v="N"/>
    <m/>
    <m/>
    <s v="     "/>
    <m/>
    <m/>
    <m/>
    <m/>
    <m/>
    <m/>
    <m/>
    <m/>
    <m/>
    <m/>
    <m/>
    <m/>
    <m/>
    <m/>
    <m/>
    <m/>
    <m/>
    <m/>
    <m/>
  </r>
  <r>
    <x v="2317"/>
    <s v="     "/>
    <d v="2019-06-19T00:00:00"/>
    <d v="1899-12-30T00:00:00"/>
    <s v="25"/>
    <x v="1"/>
    <s v="6"/>
    <x v="5"/>
    <d v="2019-06-19T00:00:00"/>
    <d v="1899-12-30T12:01:00"/>
    <s v="Animal bird found.; Mike Best Comments: Bird contact, broken conductor."/>
    <s v="     "/>
    <x v="0"/>
    <m/>
    <x v="1"/>
    <m/>
    <s v="421343"/>
    <s v="19-0069679"/>
    <m/>
    <s v="T004679531"/>
    <n v="117466624"/>
    <m/>
    <s v="     "/>
    <x v="0"/>
    <x v="0"/>
    <m/>
    <x v="0"/>
    <s v="D"/>
    <s v="&lt;3 meters of linear travel"/>
    <m/>
    <s v="Contact - Animal - Bird"/>
    <x v="6"/>
    <s v="Contact - Bird"/>
    <s v="Contact from object"/>
    <s v="Contact - Animal"/>
    <m/>
    <s v="Contact - Animal"/>
    <s v="Conductor - Primary"/>
    <m/>
    <s v="Overhead"/>
    <m/>
    <s v="Conductor - Primary"/>
    <s v="Insulator"/>
    <s v="69G0619191201"/>
    <s v="     "/>
    <x v="0"/>
    <m/>
    <n v="39.406999999999996"/>
    <n v="-122.229"/>
    <s v="GLENN"/>
    <s v="LOGAN-CREEK-2102"/>
    <m/>
    <s v="Willows FD"/>
    <s v="Urban"/>
    <m/>
    <m/>
    <m/>
    <m/>
    <m/>
    <m/>
    <m/>
    <s v="N"/>
    <s v="N"/>
    <m/>
    <m/>
    <s v="     "/>
    <m/>
    <m/>
    <m/>
    <m/>
    <m/>
    <m/>
    <m/>
    <m/>
    <m/>
    <m/>
    <m/>
    <m/>
    <m/>
    <m/>
    <m/>
    <m/>
    <m/>
    <m/>
    <m/>
  </r>
  <r>
    <x v="2318"/>
    <s v="     "/>
    <d v="2019-06-20T00:00:00"/>
    <d v="1899-12-30T00:00:00"/>
    <s v="25"/>
    <x v="1"/>
    <s v="6"/>
    <x v="5"/>
    <m/>
    <m/>
    <s v="tree grew into line"/>
    <s v="     "/>
    <x v="0"/>
    <m/>
    <x v="1"/>
    <m/>
    <m/>
    <m/>
    <m/>
    <s v="T004680087"/>
    <m/>
    <m/>
    <s v="     "/>
    <x v="0"/>
    <x v="0"/>
    <m/>
    <x v="0"/>
    <m/>
    <s v="&lt;0.25"/>
    <m/>
    <s v="Vegetation"/>
    <x v="0"/>
    <s v="Vegetation"/>
    <s v="Contact from object"/>
    <s v="Contact - Vegetation"/>
    <m/>
    <s v="Contact - Vegetation"/>
    <s v="Conductor - Open Wire Secondary"/>
    <m/>
    <s v="Overhead"/>
    <m/>
    <s v="Conductor - Open Wire Secondary"/>
    <s v="No recorded damage"/>
    <s v="Unknown"/>
    <s v="     "/>
    <x v="0"/>
    <m/>
    <n v="38.3157"/>
    <n v="-121.893"/>
    <s v="SOLANO"/>
    <s v="PEABODY-2105"/>
    <m/>
    <s v="Unknown"/>
    <s v="Herbaceous"/>
    <m/>
    <m/>
    <m/>
    <m/>
    <m/>
    <m/>
    <m/>
    <s v="N"/>
    <s v="N"/>
    <m/>
    <m/>
    <s v="     "/>
    <m/>
    <m/>
    <m/>
    <m/>
    <m/>
    <m/>
    <m/>
    <m/>
    <m/>
    <m/>
    <m/>
    <m/>
    <m/>
    <m/>
    <m/>
    <m/>
    <m/>
    <m/>
    <m/>
  </r>
  <r>
    <x v="2319"/>
    <s v="     "/>
    <d v="2019-06-20T00:00:00"/>
    <d v="1899-12-30T00:00:00"/>
    <s v="25"/>
    <x v="1"/>
    <s v="6"/>
    <x v="5"/>
    <d v="2019-06-20T00:00:00"/>
    <d v="1899-12-30T17:11:00"/>
    <s v="Animal Contact, bird found; Mike Best Comments: Bird contact. Cross phased, caused blown transformer and blew lightning arrestor."/>
    <s v="     "/>
    <x v="0"/>
    <m/>
    <x v="1"/>
    <m/>
    <s v="424758"/>
    <s v="19-0070343"/>
    <m/>
    <s v="T004680904"/>
    <n v="117475418"/>
    <m/>
    <s v="     "/>
    <x v="0"/>
    <x v="0"/>
    <m/>
    <x v="0"/>
    <m/>
    <s v="&lt;3 meters of linear travel"/>
    <m/>
    <s v="Contact - Animal - Bird"/>
    <x v="6"/>
    <s v="Contact - Bird"/>
    <s v="Contact from object"/>
    <s v="Contact - Animal"/>
    <m/>
    <s v="Contact - Animal"/>
    <s v="Transformer"/>
    <m/>
    <s v="Overhead"/>
    <m/>
    <s v="Transformer"/>
    <m/>
    <s v="5Tn0620191624"/>
    <s v="     "/>
    <x v="0"/>
    <m/>
    <n v="36.851399999999998"/>
    <n v="-120.05500000000001"/>
    <s v="MADERA"/>
    <s v="MADERA-1119"/>
    <m/>
    <m/>
    <s v="Agriculture"/>
    <m/>
    <m/>
    <m/>
    <m/>
    <m/>
    <m/>
    <m/>
    <s v="N"/>
    <s v="N"/>
    <m/>
    <m/>
    <s v="     "/>
    <m/>
    <m/>
    <m/>
    <m/>
    <m/>
    <m/>
    <m/>
    <m/>
    <m/>
    <m/>
    <m/>
    <m/>
    <m/>
    <m/>
    <m/>
    <m/>
    <m/>
    <m/>
    <m/>
  </r>
  <r>
    <x v="2320"/>
    <s v="     "/>
    <d v="2019-06-21T00:00:00"/>
    <d v="1899-12-30T00:00:00"/>
    <s v="25"/>
    <x v="1"/>
    <s v="6"/>
    <x v="5"/>
    <d v="2019-06-21T00:00:00"/>
    <d v="1899-12-30T01:45:00"/>
    <s v="tree fell and broke pole and downed lines"/>
    <s v="     "/>
    <x v="0"/>
    <m/>
    <x v="1"/>
    <m/>
    <s v="425204"/>
    <s v="19-0070502"/>
    <m/>
    <s v="T004681126"/>
    <n v="117476554"/>
    <m/>
    <s v="     "/>
    <x v="0"/>
    <x v="0"/>
    <m/>
    <x v="0"/>
    <m/>
    <s v="&lt;0.25"/>
    <m/>
    <s v="Vegetation"/>
    <x v="0"/>
    <s v="Vegetation"/>
    <s v="Contact from object"/>
    <s v="Contact - Vegetation"/>
    <m/>
    <s v="Contact - Vegetation"/>
    <s v="Pole"/>
    <m/>
    <s v="Overhead"/>
    <m/>
    <s v="Pole"/>
    <m/>
    <s v="103957753"/>
    <s v="     "/>
    <x v="0"/>
    <n v="300"/>
    <n v="38.9026"/>
    <n v="-121.068"/>
    <s v="EL DORADO"/>
    <s v="PLACERVILLE-2106"/>
    <m/>
    <m/>
    <s v="Urban"/>
    <m/>
    <m/>
    <m/>
    <m/>
    <m/>
    <m/>
    <m/>
    <s v="N"/>
    <s v="N"/>
    <m/>
    <m/>
    <s v="     "/>
    <n v="38.892952000000001"/>
    <n v="-120.84975799999999"/>
    <s v="Jun 25 2019 12:00AM"/>
    <s v="BranchFail"/>
    <s v="In regards to exactly what transpired, a large 90ft Black Oak 60ft away from primaries, had developed an approximately 70ft spar that had snapped from the trunk. This partial failure caused 6 total spans to go down and broke a T-pole as well as, igniting two small fires. The tree and spar itself were completely healthy and wasnt caused by any moderately to severe weather conditions or structural defects."/>
    <s v="OAKK"/>
    <s v="90"/>
    <s v="28"/>
    <s v="60"/>
    <s v="None"/>
    <s v="None"/>
    <s v="N"/>
    <s v="1"/>
    <m/>
    <s v="Plain"/>
    <s v="D"/>
    <s v="CrossArm"/>
    <s v="TreeWire"/>
    <m/>
  </r>
  <r>
    <x v="2321"/>
    <s v="     "/>
    <d v="2019-06-21T00:00:00"/>
    <d v="1899-12-30T00:00:00"/>
    <s v="25"/>
    <x v="1"/>
    <s v="6"/>
    <x v="5"/>
    <d v="2019-06-21T00:00:00"/>
    <d v="1899-12-30T10:47:00"/>
    <s v="Animal Contact, bird found; Mike Best Comments: "/>
    <s v="     "/>
    <x v="0"/>
    <m/>
    <x v="1"/>
    <m/>
    <s v="425534"/>
    <s v="19-0070659"/>
    <m/>
    <s v="T004681507"/>
    <n v="117478201"/>
    <m/>
    <s v="     "/>
    <x v="0"/>
    <x v="0"/>
    <m/>
    <x v="0"/>
    <m/>
    <s v="&lt;0.25"/>
    <m/>
    <s v="Contact - Animal - Bird"/>
    <x v="6"/>
    <s v="Contact - Bird"/>
    <s v="Contact from object"/>
    <s v="Contact - Animal"/>
    <m/>
    <s v="Contact - Animal"/>
    <s v="Conductor - Primary"/>
    <m/>
    <s v="Underbuild"/>
    <m/>
    <s v="Conductor - Primary"/>
    <m/>
    <s v="6Fq0621191046"/>
    <s v="     "/>
    <x v="0"/>
    <m/>
    <n v="39.525100000000002"/>
    <n v="-121.68899999999999"/>
    <s v="BUTTE"/>
    <s v="TRES-VIAS-1101"/>
    <m/>
    <s v="Butte County FD"/>
    <s v="Agriculture"/>
    <m/>
    <m/>
    <m/>
    <m/>
    <m/>
    <m/>
    <m/>
    <s v="N"/>
    <s v="Y"/>
    <s v="201906210600"/>
    <s v="201906230100"/>
    <s v="     "/>
    <m/>
    <m/>
    <m/>
    <m/>
    <m/>
    <m/>
    <m/>
    <m/>
    <m/>
    <m/>
    <m/>
    <m/>
    <m/>
    <m/>
    <m/>
    <m/>
    <m/>
    <m/>
    <m/>
  </r>
  <r>
    <x v="2322"/>
    <s v="     "/>
    <d v="2019-06-21T00:00:00"/>
    <d v="1899-12-30T00:00:00"/>
    <s v="25"/>
    <x v="1"/>
    <s v="6"/>
    <x v="5"/>
    <d v="2019-06-21T00:00:00"/>
    <d v="1899-12-30T11:29:00"/>
    <s v="pole broke and caused wire on ground"/>
    <s v="     "/>
    <x v="0"/>
    <m/>
    <x v="1"/>
    <m/>
    <s v="425581"/>
    <s v="19-0070703"/>
    <m/>
    <s v="T004681567"/>
    <m/>
    <m/>
    <s v="     "/>
    <x v="0"/>
    <x v="0"/>
    <m/>
    <x v="0"/>
    <m/>
    <s v="&lt;0.25"/>
    <m/>
    <s v="Weather - High Wind"/>
    <x v="2"/>
    <s v="Weather"/>
    <s v="All types of equipment / facility failure"/>
    <s v="Pole failure"/>
    <m/>
    <m/>
    <m/>
    <m/>
    <s v="Overhead"/>
    <m/>
    <s v="Pole"/>
    <m/>
    <s v="103954219"/>
    <s v="     "/>
    <x v="0"/>
    <m/>
    <n v="39.128799999999998"/>
    <n v="-121.477"/>
    <s v="YUBA"/>
    <s v="OLIVEHURST-1103"/>
    <m/>
    <s v="Linda FD"/>
    <s v="Agriculture"/>
    <m/>
    <m/>
    <m/>
    <m/>
    <m/>
    <m/>
    <m/>
    <s v="N"/>
    <s v="Y"/>
    <s v="201906210600"/>
    <s v="201906230100"/>
    <s v="     "/>
    <m/>
    <m/>
    <m/>
    <m/>
    <m/>
    <m/>
    <m/>
    <m/>
    <m/>
    <m/>
    <m/>
    <m/>
    <m/>
    <m/>
    <m/>
    <m/>
    <m/>
    <m/>
    <m/>
  </r>
  <r>
    <x v="2323"/>
    <s v="     "/>
    <d v="2019-06-22T00:00:00"/>
    <d v="1899-12-30T00:00:00"/>
    <s v="25"/>
    <x v="1"/>
    <s v="6"/>
    <x v="5"/>
    <d v="2019-06-22T00:00:00"/>
    <d v="1899-12-30T23:16:00"/>
    <s v="LR open on ground fault causing fire at base of pole "/>
    <s v="     "/>
    <x v="0"/>
    <m/>
    <x v="1"/>
    <m/>
    <s v="426642"/>
    <s v="19-0071180"/>
    <m/>
    <s v="T004682702"/>
    <m/>
    <m/>
    <s v="     "/>
    <x v="0"/>
    <x v="0"/>
    <m/>
    <x v="0"/>
    <m/>
    <s v="&lt;0.25"/>
    <m/>
    <s v="Unknown"/>
    <x v="5"/>
    <s v="Unknown"/>
    <s v="Other"/>
    <s v="Other"/>
    <m/>
    <m/>
    <m/>
    <m/>
    <s v="Overhead"/>
    <m/>
    <s v=" "/>
    <m/>
    <s v="6446"/>
    <s v="     "/>
    <x v="0"/>
    <m/>
    <n v="38.013300000000001"/>
    <n v="-121.35599999999999"/>
    <s v="SAN JOAQUIN"/>
    <s v="STAGG-2107"/>
    <m/>
    <s v="Stockton FD"/>
    <s v="Urban"/>
    <m/>
    <m/>
    <m/>
    <m/>
    <m/>
    <m/>
    <m/>
    <s v="N"/>
    <s v="N"/>
    <m/>
    <m/>
    <s v="     "/>
    <m/>
    <m/>
    <m/>
    <m/>
    <m/>
    <m/>
    <m/>
    <m/>
    <m/>
    <m/>
    <m/>
    <m/>
    <m/>
    <m/>
    <m/>
    <m/>
    <m/>
    <m/>
    <m/>
  </r>
  <r>
    <x v="2324"/>
    <s v="     "/>
    <d v="2019-06-23T00:00:00"/>
    <d v="1899-12-30T00:00:00"/>
    <s v="26"/>
    <x v="1"/>
    <s v="6"/>
    <x v="5"/>
    <m/>
    <m/>
    <s v="Notes from FAS - electric overload, conductor burned/flashed."/>
    <s v="     "/>
    <x v="0"/>
    <m/>
    <x v="1"/>
    <m/>
    <m/>
    <m/>
    <m/>
    <s v="T004682932"/>
    <m/>
    <m/>
    <s v="     "/>
    <x v="0"/>
    <x v="0"/>
    <m/>
    <x v="0"/>
    <m/>
    <s v="&lt;0.25"/>
    <m/>
    <s v="Equipment - Overloaded"/>
    <x v="4"/>
    <s v="Equipment - PG&amp;E"/>
    <s v="All types of equipment / facility failure"/>
    <s v="Conductor failure-all"/>
    <s v="Conductor - Primary"/>
    <m/>
    <m/>
    <m/>
    <s v="Overhead"/>
    <m/>
    <s v="Conductor - Primary"/>
    <m/>
    <s v="83242111"/>
    <s v="     "/>
    <x v="0"/>
    <m/>
    <n v="37.189100000000003"/>
    <n v="-121.785"/>
    <s v="SANTA CLARA"/>
    <s v="MORGAN-HILL-2111"/>
    <m/>
    <s v="Unknown"/>
    <s v="Herbaceous"/>
    <m/>
    <m/>
    <m/>
    <m/>
    <m/>
    <m/>
    <m/>
    <s v="N"/>
    <s v="N"/>
    <m/>
    <m/>
    <s v="     "/>
    <m/>
    <m/>
    <m/>
    <m/>
    <m/>
    <m/>
    <m/>
    <m/>
    <m/>
    <m/>
    <m/>
    <m/>
    <m/>
    <m/>
    <m/>
    <m/>
    <m/>
    <m/>
    <m/>
  </r>
  <r>
    <x v="2325"/>
    <s v="     "/>
    <d v="2019-06-23T00:00:00"/>
    <d v="1899-12-30T00:00:00"/>
    <s v="26"/>
    <x v="1"/>
    <s v="6"/>
    <x v="5"/>
    <d v="2019-06-23T00:00:00"/>
    <m/>
    <s v="service burnt where new splice was installed, caused arcing and ignition"/>
    <s v="     "/>
    <x v="0"/>
    <m/>
    <x v="1"/>
    <m/>
    <s v="426914"/>
    <m/>
    <m/>
    <s v="T004682974"/>
    <m/>
    <m/>
    <s v="     "/>
    <x v="0"/>
    <x v="0"/>
    <m/>
    <x v="0"/>
    <m/>
    <s v="&lt;3 meters of linear travel"/>
    <m/>
    <s v="Equipment - PG&amp;E"/>
    <x v="4"/>
    <s v="Equipment - PG&amp;E"/>
    <s v="All types of equipment / facility failure"/>
    <s v="Conductor failure-all"/>
    <s v="Splice/Clamp/Connector"/>
    <m/>
    <m/>
    <m/>
    <s v="Overhead"/>
    <m/>
    <s v="Splice/Clamp/Connector"/>
    <m/>
    <s v="14662107"/>
    <s v="     "/>
    <x v="0"/>
    <m/>
    <n v="37.820999999999998"/>
    <n v="-121.989"/>
    <s v="CONTRA COSTA"/>
    <s v="TASSAJARA-2107"/>
    <m/>
    <s v="Contra Costa FD"/>
    <s v="Urban"/>
    <m/>
    <m/>
    <m/>
    <m/>
    <m/>
    <m/>
    <m/>
    <s v="N"/>
    <s v="N"/>
    <m/>
    <m/>
    <s v="     "/>
    <m/>
    <m/>
    <m/>
    <m/>
    <m/>
    <m/>
    <m/>
    <m/>
    <m/>
    <m/>
    <m/>
    <m/>
    <m/>
    <m/>
    <m/>
    <m/>
    <m/>
    <m/>
    <m/>
  </r>
  <r>
    <x v="2326"/>
    <s v="     "/>
    <d v="2019-06-24T00:00:00"/>
    <d v="1899-12-30T00:00:00"/>
    <s v="26"/>
    <x v="1"/>
    <s v="6"/>
    <x v="5"/>
    <m/>
    <m/>
    <s v="Avian contact was determined for outage, I am not sure there was an ignition"/>
    <s v="     "/>
    <x v="9"/>
    <m/>
    <x v="1"/>
    <m/>
    <m/>
    <m/>
    <s v="INT-12387"/>
    <m/>
    <m/>
    <m/>
    <s v="     "/>
    <x v="0"/>
    <x v="0"/>
    <m/>
    <x v="2"/>
    <m/>
    <s v="&lt;0.25"/>
    <s v="20' x 20'"/>
    <s v="Contact - Animal - Bird"/>
    <x v="6"/>
    <s v="Contact - Bird"/>
    <s v="Contact from object"/>
    <s v="Contact - Animal"/>
    <m/>
    <s v="Contact - Animal"/>
    <s v="Conductor - Transmission"/>
    <m/>
    <s v="Overhead"/>
    <m/>
    <s v="Conductor - Transmission"/>
    <s v="no reported damage"/>
    <s v="Unknown"/>
    <s v="     "/>
    <x v="0"/>
    <m/>
    <n v="37.326999999999998"/>
    <n v="-122.07299999999999"/>
    <s v="SANTA CLARA"/>
    <s v="MONTA-VISTA-LOS-ALTOS-60KV"/>
    <m/>
    <m/>
    <s v="Herbaceous"/>
    <m/>
    <m/>
    <m/>
    <m/>
    <m/>
    <m/>
    <m/>
    <s v="N"/>
    <s v="N"/>
    <m/>
    <m/>
    <s v="     "/>
    <m/>
    <m/>
    <m/>
    <m/>
    <m/>
    <m/>
    <m/>
    <m/>
    <m/>
    <m/>
    <m/>
    <m/>
    <m/>
    <m/>
    <m/>
    <m/>
    <m/>
    <m/>
    <m/>
  </r>
  <r>
    <x v="2327"/>
    <s v="     "/>
    <d v="2019-06-25T00:00:00"/>
    <d v="1899-12-30T00:00:00"/>
    <s v="26"/>
    <x v="1"/>
    <s v="6"/>
    <x v="5"/>
    <d v="2019-06-25T00:00:00"/>
    <d v="1899-12-30T06:46:00"/>
    <s v="Broken pole and downed wire due to vehicular contact"/>
    <s v="     "/>
    <x v="0"/>
    <m/>
    <x v="1"/>
    <m/>
    <s v="428182"/>
    <s v="19-0071714"/>
    <m/>
    <s v="T004684344"/>
    <m/>
    <m/>
    <s v="     "/>
    <x v="0"/>
    <x v="0"/>
    <m/>
    <x v="0"/>
    <m/>
    <s v="&lt;3 meters of linear travel"/>
    <m/>
    <s v="Contact - 3rd Party"/>
    <x v="8"/>
    <s v="Contact - 3rd Party"/>
    <s v="Contact from object"/>
    <s v="Contact - Vehicle"/>
    <m/>
    <s v="Contact - Vehicle"/>
    <s v="Pole"/>
    <m/>
    <s v="Overhead"/>
    <m/>
    <s v="Pole"/>
    <m/>
    <s v="102144284"/>
    <s v="     "/>
    <x v="0"/>
    <n v="175"/>
    <n v="39.004199999999997"/>
    <n v="-122.867"/>
    <s v="LAKE"/>
    <s v="CLEAR-LAKE-1101"/>
    <m/>
    <m/>
    <s v="Agriculture"/>
    <m/>
    <m/>
    <m/>
    <m/>
    <m/>
    <m/>
    <m/>
    <s v="N"/>
    <s v="N"/>
    <m/>
    <m/>
    <s v="     "/>
    <m/>
    <m/>
    <m/>
    <m/>
    <m/>
    <m/>
    <m/>
    <m/>
    <m/>
    <m/>
    <m/>
    <m/>
    <m/>
    <m/>
    <m/>
    <m/>
    <m/>
    <m/>
    <m/>
  </r>
  <r>
    <x v="2328"/>
    <s v="     "/>
    <d v="2019-06-25T00:00:00"/>
    <d v="1899-12-30T00:00:00"/>
    <s v="26"/>
    <x v="1"/>
    <s v="6"/>
    <x v="5"/>
    <d v="2019-06-25T00:00:00"/>
    <m/>
    <s v="On June 25, 2019 at approximately 1625 hours, PG&amp;E experienced an outage on Lonoak Road in King City impacting approximately 85 customers on_x000a_PG&amp;E’s King City 1106 12kV Distribution Line. CAL FIRE and PG&amp;E responded to a vegetation fire in the area that sp"/>
    <s v="     "/>
    <x v="8"/>
    <m/>
    <x v="1"/>
    <m/>
    <s v="428957"/>
    <s v="19-0071999"/>
    <m/>
    <s v="0001515044"/>
    <m/>
    <s v="EI190625A"/>
    <s v="     "/>
    <x v="0"/>
    <x v="0"/>
    <m/>
    <x v="0"/>
    <m/>
    <s v="1,000-4,999"/>
    <s v="366 acres"/>
    <s v="Contact - Animal - Other"/>
    <x v="6"/>
    <s v="Contact - Animal"/>
    <s v="Contact from object"/>
    <s v="Contact - Animal"/>
    <m/>
    <s v="Contact - Animal"/>
    <s v="Conductor - Primary"/>
    <m/>
    <s v="Overhead"/>
    <m/>
    <s v="Conductor - Primary"/>
    <m/>
    <s v="Unknown"/>
    <s v="     "/>
    <x v="0"/>
    <m/>
    <n v="36.222099999999998"/>
    <n v="-121.074"/>
    <s v="MONTEREY"/>
    <s v="KING-CITY-1106"/>
    <m/>
    <m/>
    <s v="Herbaceous"/>
    <n v="2546"/>
    <m/>
    <m/>
    <m/>
    <m/>
    <s v="LONOAK"/>
    <m/>
    <s v="N"/>
    <s v="N"/>
    <m/>
    <m/>
    <s v="     "/>
    <m/>
    <m/>
    <m/>
    <m/>
    <m/>
    <m/>
    <m/>
    <m/>
    <m/>
    <m/>
    <m/>
    <m/>
    <m/>
    <m/>
    <m/>
    <m/>
    <m/>
    <m/>
    <m/>
  </r>
  <r>
    <x v="2329"/>
    <s v="     "/>
    <d v="2019-06-26T00:00:00"/>
    <d v="1899-12-30T00:00:00"/>
    <s v="26"/>
    <x v="1"/>
    <s v="6"/>
    <x v="5"/>
    <d v="2019-06-26T00:00:00"/>
    <d v="1899-12-30T07:53:00"/>
    <s v="broken pole, no info on what caused it. Unsure of exact pole ID. The chosen pole was installed in 2019 and in the incident area. "/>
    <s v="     "/>
    <x v="0"/>
    <m/>
    <x v="1"/>
    <m/>
    <s v="429279"/>
    <s v="19-0072104"/>
    <m/>
    <s v="T004685580"/>
    <m/>
    <m/>
    <s v="     "/>
    <x v="0"/>
    <x v="0"/>
    <m/>
    <x v="0"/>
    <m/>
    <s v="&lt;0.25"/>
    <m/>
    <s v="Equipment - PG&amp;E"/>
    <x v="2"/>
    <s v="Equipment - PG&amp;E"/>
    <s v="All types of equipment / facility failure"/>
    <s v="Pole failure"/>
    <s v="Pole"/>
    <m/>
    <m/>
    <m/>
    <s v="Overhead"/>
    <m/>
    <s v="Pole"/>
    <m/>
    <s v="103951387"/>
    <s v="     "/>
    <x v="0"/>
    <m/>
    <n v="38.188899999999997"/>
    <n v="-121.66200000000001"/>
    <s v="SOLANO"/>
    <s v="GRAND-ISLAND-2226"/>
    <m/>
    <s v="Rio Vista FD"/>
    <s v="Urban"/>
    <m/>
    <m/>
    <m/>
    <m/>
    <m/>
    <m/>
    <m/>
    <s v="N"/>
    <s v="N"/>
    <m/>
    <m/>
    <s v="     "/>
    <m/>
    <m/>
    <m/>
    <m/>
    <m/>
    <m/>
    <m/>
    <m/>
    <m/>
    <m/>
    <m/>
    <m/>
    <m/>
    <m/>
    <m/>
    <m/>
    <m/>
    <m/>
    <m/>
  </r>
  <r>
    <x v="2330"/>
    <s v="     "/>
    <d v="2019-06-26T00:00:00"/>
    <d v="1899-12-30T00:00:00"/>
    <s v="26"/>
    <x v="1"/>
    <s v="6"/>
    <x v="5"/>
    <d v="2019-06-26T00:00:00"/>
    <d v="1899-12-30T07:46:00"/>
    <s v="tree fell into line and caused wire down"/>
    <s v="     "/>
    <x v="0"/>
    <m/>
    <x v="1"/>
    <m/>
    <s v="429264"/>
    <m/>
    <m/>
    <s v="T004685397"/>
    <m/>
    <m/>
    <s v="     "/>
    <x v="0"/>
    <x v="0"/>
    <m/>
    <x v="0"/>
    <m/>
    <s v="&lt;3 meters of linear travel"/>
    <m/>
    <s v="Vegetation"/>
    <x v="0"/>
    <s v="Vegetation"/>
    <s v="Contact from object"/>
    <s v="Contact - Vegetation"/>
    <m/>
    <s v="Contact - Vegetation"/>
    <s v="Conductor - Primary"/>
    <m/>
    <s v="Overhead"/>
    <m/>
    <s v="Conductor - Primary"/>
    <m/>
    <s v="252301103 "/>
    <s v="     "/>
    <x v="0"/>
    <m/>
    <n v="36.358499999999999"/>
    <n v="-119.82899999999999"/>
    <s v="KINGS"/>
    <s v="CAMDEN-1103"/>
    <m/>
    <s v="Unknown"/>
    <s v="Agriculture"/>
    <m/>
    <m/>
    <m/>
    <m/>
    <m/>
    <m/>
    <m/>
    <s v="N"/>
    <s v="N"/>
    <m/>
    <m/>
    <s v="     "/>
    <m/>
    <m/>
    <m/>
    <m/>
    <m/>
    <m/>
    <m/>
    <m/>
    <m/>
    <m/>
    <m/>
    <m/>
    <m/>
    <m/>
    <m/>
    <m/>
    <m/>
    <m/>
    <m/>
  </r>
  <r>
    <x v="2331"/>
    <s v="     "/>
    <d v="2019-06-26T00:00:00"/>
    <d v="1899-12-30T00:00:00"/>
    <s v="26"/>
    <x v="1"/>
    <s v="6"/>
    <x v="5"/>
    <d v="2019-06-26T00:00:00"/>
    <m/>
    <s v="tractor ran into pole and damaged equipment causing ignition"/>
    <s v="     "/>
    <x v="0"/>
    <m/>
    <x v="1"/>
    <m/>
    <s v="429868"/>
    <s v="19-0072377"/>
    <m/>
    <s v="T004686009"/>
    <m/>
    <m/>
    <s v="     "/>
    <x v="0"/>
    <x v="0"/>
    <m/>
    <x v="0"/>
    <m/>
    <s v="&lt;0.25"/>
    <m/>
    <s v="Contact - 3rd Party"/>
    <x v="8"/>
    <s v="Contact - 3rd Party"/>
    <s v="Contact from object"/>
    <s v="Contact - Vehicle"/>
    <m/>
    <s v="Contact - Vehicle"/>
    <s v="Pole"/>
    <m/>
    <s v="Overhead"/>
    <m/>
    <s v="Pole"/>
    <m/>
    <s v="103953484"/>
    <s v="     "/>
    <x v="0"/>
    <m/>
    <n v="38.511000000000003"/>
    <n v="-122.006"/>
    <s v="YOLO"/>
    <s v="PUTAH-CREEK-1102"/>
    <m/>
    <s v="Winters FD"/>
    <s v="Agriculture"/>
    <m/>
    <m/>
    <m/>
    <m/>
    <m/>
    <m/>
    <m/>
    <s v="N"/>
    <s v="N"/>
    <m/>
    <m/>
    <s v="     "/>
    <m/>
    <m/>
    <m/>
    <m/>
    <m/>
    <m/>
    <m/>
    <m/>
    <m/>
    <m/>
    <m/>
    <m/>
    <m/>
    <m/>
    <m/>
    <m/>
    <m/>
    <m/>
    <m/>
  </r>
  <r>
    <x v="2332"/>
    <s v="     "/>
    <d v="2019-06-26T00:00:00"/>
    <d v="1899-12-30T00:00:00"/>
    <s v="26"/>
    <x v="1"/>
    <s v="6"/>
    <x v="5"/>
    <d v="2019-06-26T00:00:00"/>
    <m/>
    <s v="Tree grew into line and caused connector/splice to arc"/>
    <s v="     "/>
    <x v="0"/>
    <m/>
    <x v="1"/>
    <m/>
    <s v="429780"/>
    <m/>
    <m/>
    <s v="T004685872"/>
    <m/>
    <m/>
    <s v="     "/>
    <x v="0"/>
    <x v="0"/>
    <m/>
    <x v="0"/>
    <m/>
    <s v="&lt;0.25"/>
    <m/>
    <s v="Vegetation"/>
    <x v="0"/>
    <s v="Vegetation"/>
    <s v="Contact from object"/>
    <s v="Contact - Vegetation"/>
    <m/>
    <s v="Contact - Vegetation"/>
    <s v="Splice/Clamp/Connector"/>
    <m/>
    <s v="Overhead"/>
    <m/>
    <s v="Splice/Clamp/Connector"/>
    <m/>
    <s v="Circuit Id 103331101"/>
    <s v="     "/>
    <x v="1"/>
    <n v="246"/>
    <n v="40.018500000000003"/>
    <n v="-122.411"/>
    <s v="TEHAMA"/>
    <s v="CORNING-1101"/>
    <m/>
    <m/>
    <s v="Hardwood Woodland"/>
    <m/>
    <m/>
    <m/>
    <m/>
    <m/>
    <m/>
    <m/>
    <s v="N"/>
    <s v="N"/>
    <m/>
    <m/>
    <s v="     "/>
    <m/>
    <m/>
    <m/>
    <m/>
    <m/>
    <m/>
    <m/>
    <m/>
    <m/>
    <m/>
    <m/>
    <m/>
    <m/>
    <m/>
    <m/>
    <m/>
    <m/>
    <m/>
    <m/>
  </r>
  <r>
    <x v="2333"/>
    <s v="     "/>
    <d v="2019-06-27T00:00:00"/>
    <d v="1899-12-30T17:02:11"/>
    <s v="26"/>
    <x v="1"/>
    <s v="6"/>
    <x v="5"/>
    <d v="2019-06-27T00:00:00"/>
    <d v="1899-12-30T17:02:00"/>
    <s v="FAS states a ground fire occurred due to slack span OH wires coming together."/>
    <s v="     "/>
    <x v="0"/>
    <d v="2021-02-23T00:00:00"/>
    <x v="0"/>
    <m/>
    <s v="432335"/>
    <s v="N/A"/>
    <m/>
    <s v="T004687062"/>
    <m/>
    <m/>
    <s v="     "/>
    <x v="0"/>
    <x v="0"/>
    <m/>
    <x v="0"/>
    <m/>
    <s v="&lt;3 meters of linear travel"/>
    <m/>
    <s v="Equipment - PG&amp;E"/>
    <x v="4"/>
    <s v="Equipment - PG&amp;E"/>
    <s v="All types of equipment / facility failure"/>
    <s v="Conductor failure-all"/>
    <s v="Conductor"/>
    <m/>
    <m/>
    <s v="Yes"/>
    <s v="Overhead"/>
    <m/>
    <s v="Conductor"/>
    <m/>
    <s v="103058842, 102287312"/>
    <s v="     "/>
    <x v="0"/>
    <m/>
    <n v="38.07"/>
    <n v="-122.129"/>
    <s v="Solano"/>
    <s v="BAHIA-1103"/>
    <m/>
    <m/>
    <s v="Urban"/>
    <m/>
    <m/>
    <m/>
    <m/>
    <m/>
    <m/>
    <m/>
    <s v="N"/>
    <s v="N"/>
    <m/>
    <m/>
    <s v="     "/>
    <m/>
    <m/>
    <m/>
    <m/>
    <m/>
    <m/>
    <m/>
    <m/>
    <m/>
    <m/>
    <m/>
    <m/>
    <m/>
    <m/>
    <m/>
    <m/>
    <m/>
    <m/>
    <m/>
  </r>
  <r>
    <x v="2334"/>
    <s v="     "/>
    <d v="2019-06-27T00:00:00"/>
    <d v="1899-12-30T00:00:00"/>
    <s v="26"/>
    <x v="1"/>
    <s v="6"/>
    <x v="5"/>
    <m/>
    <m/>
    <s v="Flashed insulators on transmission lines due to bird contamination "/>
    <s v="     "/>
    <x v="9"/>
    <m/>
    <x v="1"/>
    <m/>
    <m/>
    <m/>
    <s v="INT-12397"/>
    <m/>
    <m/>
    <m/>
    <s v="     "/>
    <x v="0"/>
    <x v="0"/>
    <m/>
    <x v="2"/>
    <m/>
    <s v="0.26-9.99"/>
    <m/>
    <s v="Equipment - PG&amp;E"/>
    <x v="16"/>
    <s v="Equipment - PG&amp;E"/>
    <s v="All types of equipment / facility failure"/>
    <s v="Insulator failure"/>
    <s v="Insulator"/>
    <m/>
    <m/>
    <m/>
    <s v="Overhead"/>
    <m/>
    <s v="Insulator"/>
    <m/>
    <s v="Kings River-Sanger-Reedley 115Kv At 16/089"/>
    <s v="     "/>
    <x v="1"/>
    <n v="430"/>
    <n v="36.819800000000001"/>
    <n v="-119.333"/>
    <s v="FRESNO"/>
    <s v="BALCH-SANGER-115KV"/>
    <m/>
    <m/>
    <s v="Hardwood Woodland"/>
    <m/>
    <m/>
    <m/>
    <m/>
    <m/>
    <m/>
    <m/>
    <s v="N"/>
    <s v="N"/>
    <m/>
    <m/>
    <s v="     "/>
    <m/>
    <m/>
    <m/>
    <m/>
    <m/>
    <m/>
    <m/>
    <m/>
    <m/>
    <m/>
    <m/>
    <m/>
    <m/>
    <m/>
    <m/>
    <m/>
    <m/>
    <m/>
    <m/>
  </r>
  <r>
    <x v="2335"/>
    <s v="     "/>
    <d v="2019-06-28T00:00:00"/>
    <d v="1899-12-30T00:00:00"/>
    <s v="26"/>
    <x v="1"/>
    <s v="6"/>
    <x v="5"/>
    <d v="2019-06-28T00:00:00"/>
    <d v="1899-12-30T13:38:00"/>
    <s v="Wire on ground, connector failed"/>
    <s v="     "/>
    <x v="0"/>
    <m/>
    <x v="1"/>
    <m/>
    <s v="433993"/>
    <s v="19-0073176"/>
    <m/>
    <s v="T004687764"/>
    <m/>
    <m/>
    <s v="     "/>
    <x v="0"/>
    <x v="0"/>
    <m/>
    <x v="0"/>
    <m/>
    <s v="0.26-9.99"/>
    <m/>
    <s v="Equipment - PG&amp;E"/>
    <x v="4"/>
    <s v="Equipment - PG&amp;E"/>
    <s v="All types of equipment / facility failure"/>
    <s v="Conductor failure-all"/>
    <s v="Splice/Clamp/Connector"/>
    <m/>
    <m/>
    <m/>
    <s v="Overhead"/>
    <m/>
    <s v="Splice/Clamp/Connector"/>
    <m/>
    <s v="Circuit Id 253731112 "/>
    <s v="     "/>
    <x v="0"/>
    <m/>
    <n v="36.720700000000001"/>
    <n v="-119.863"/>
    <s v="FRESNO"/>
    <s v="WEST-FRESNO-1112"/>
    <m/>
    <s v="Fresno FD"/>
    <s v="Agriculture"/>
    <m/>
    <m/>
    <m/>
    <m/>
    <m/>
    <m/>
    <m/>
    <s v="N"/>
    <s v="N"/>
    <m/>
    <m/>
    <s v="     "/>
    <m/>
    <m/>
    <m/>
    <m/>
    <m/>
    <m/>
    <m/>
    <m/>
    <m/>
    <m/>
    <m/>
    <m/>
    <m/>
    <m/>
    <m/>
    <m/>
    <m/>
    <m/>
    <m/>
  </r>
  <r>
    <x v="2336"/>
    <s v="     "/>
    <d v="2019-06-29T00:00:00"/>
    <d v="1899-12-30T00:00:00"/>
    <s v="26"/>
    <x v="1"/>
    <s v="6"/>
    <x v="5"/>
    <d v="2019-06-29T00:00:00"/>
    <d v="1899-12-30T11:35:00"/>
    <s v="Balloon caused ignition"/>
    <s v="     "/>
    <x v="0"/>
    <m/>
    <x v="1"/>
    <m/>
    <s v="435978"/>
    <s v="19-0073343"/>
    <m/>
    <s v="T004688377"/>
    <n v="117506711"/>
    <m/>
    <s v="     "/>
    <x v="0"/>
    <x v="0"/>
    <m/>
    <x v="0"/>
    <m/>
    <s v="&lt;0.25"/>
    <m/>
    <s v="Contact - 3rd Party"/>
    <x v="12"/>
    <s v="Contact - 3rd Party"/>
    <s v="Contact from object"/>
    <s v="Contact - Balloon"/>
    <m/>
    <s v="Contact - Balloon"/>
    <s v="Conductor - Primary"/>
    <m/>
    <s v="Overhead"/>
    <m/>
    <s v="Conductor - Primary"/>
    <m/>
    <s v="162881104"/>
    <s v="     "/>
    <x v="0"/>
    <m/>
    <n v="37.739699999999999"/>
    <n v="-121.423"/>
    <s v="SAN JOAQUIN"/>
    <s v="TRACY-1104"/>
    <m/>
    <s v="Tracy FD"/>
    <s v="Urban"/>
    <m/>
    <m/>
    <m/>
    <m/>
    <m/>
    <m/>
    <m/>
    <s v="N"/>
    <s v="N"/>
    <m/>
    <m/>
    <s v="     "/>
    <m/>
    <m/>
    <m/>
    <m/>
    <m/>
    <m/>
    <m/>
    <m/>
    <m/>
    <m/>
    <m/>
    <m/>
    <m/>
    <m/>
    <m/>
    <m/>
    <m/>
    <m/>
    <m/>
  </r>
  <r>
    <x v="2337"/>
    <s v="     "/>
    <d v="2019-06-30T00:00:00"/>
    <d v="1899-12-30T00:00:00"/>
    <s v="27"/>
    <x v="1"/>
    <s v="6"/>
    <x v="5"/>
    <d v="2019-06-30T00:00:00"/>
    <d v="1899-12-30T04:26:00"/>
    <s v="Pheasant ran into lines and caused ignition. Unable to verify fire location; Mike Best Comments: Bird Contact caused wire down."/>
    <s v="     "/>
    <x v="0"/>
    <m/>
    <x v="1"/>
    <m/>
    <s v="437220"/>
    <s v="19-0073413"/>
    <m/>
    <s v="T004688665"/>
    <m/>
    <m/>
    <s v="     "/>
    <x v="0"/>
    <x v="0"/>
    <m/>
    <x v="0"/>
    <m/>
    <s v="&lt;0.25"/>
    <m/>
    <s v="Contact - Animal - Bird"/>
    <x v="6"/>
    <s v="Contact - Bird"/>
    <s v="Contact from object"/>
    <s v="Contact - Animal"/>
    <m/>
    <s v="Contact - Animal"/>
    <s v="Conductor - Primary"/>
    <m/>
    <s v="Overhead"/>
    <m/>
    <s v="Conductor - Primary"/>
    <m/>
    <s v="6Hb0630190426"/>
    <s v="     "/>
    <x v="0"/>
    <m/>
    <n v="38.984999999999999"/>
    <n v="-121.307"/>
    <s v="PLACER"/>
    <s v="WHEATLAND-1104"/>
    <m/>
    <m/>
    <s v="Herbaceous"/>
    <m/>
    <m/>
    <m/>
    <m/>
    <m/>
    <m/>
    <m/>
    <s v="N"/>
    <s v="N"/>
    <m/>
    <m/>
    <s v="     "/>
    <m/>
    <m/>
    <m/>
    <m/>
    <m/>
    <m/>
    <m/>
    <m/>
    <m/>
    <m/>
    <m/>
    <m/>
    <m/>
    <m/>
    <m/>
    <m/>
    <m/>
    <m/>
    <m/>
  </r>
  <r>
    <x v="2338"/>
    <s v="     "/>
    <d v="2019-06-30T00:00:00"/>
    <d v="1899-12-30T00:00:00"/>
    <s v="27"/>
    <x v="1"/>
    <s v="6"/>
    <x v="5"/>
    <d v="2019-06-30T00:00:00"/>
    <d v="1899-12-30T17:27:00"/>
    <s v="Jumper burned open"/>
    <s v="     "/>
    <x v="0"/>
    <m/>
    <x v="1"/>
    <m/>
    <s v="438283"/>
    <s v="19-0073476"/>
    <m/>
    <s v="T004688944"/>
    <m/>
    <m/>
    <s v="     "/>
    <x v="0"/>
    <x v="0"/>
    <m/>
    <x v="0"/>
    <m/>
    <s v="&lt;0.25"/>
    <m/>
    <s v="Equipment - PG&amp;E"/>
    <x v="4"/>
    <s v="Equipment - PG&amp;E"/>
    <s v="All types of equipment / facility failure"/>
    <s v="Conductor failure-all"/>
    <s v="Capacitor Bank"/>
    <m/>
    <m/>
    <m/>
    <s v="Overhead"/>
    <m/>
    <s v="Capacitor Bank"/>
    <m/>
    <s v="374"/>
    <s v="     "/>
    <x v="0"/>
    <n v="246"/>
    <n v="40.5261"/>
    <n v="-122.334"/>
    <s v="SHASTA"/>
    <s v="GIRVAN-1102"/>
    <m/>
    <m/>
    <s v="Agriculture"/>
    <m/>
    <m/>
    <m/>
    <m/>
    <m/>
    <m/>
    <m/>
    <s v="N"/>
    <s v="N"/>
    <m/>
    <m/>
    <s v="     "/>
    <m/>
    <m/>
    <m/>
    <m/>
    <m/>
    <m/>
    <m/>
    <m/>
    <m/>
    <m/>
    <m/>
    <m/>
    <m/>
    <m/>
    <m/>
    <m/>
    <m/>
    <m/>
    <m/>
  </r>
  <r>
    <x v="2339"/>
    <s v="     "/>
    <d v="2019-06-30T00:00:00"/>
    <d v="1899-12-30T00:00:00"/>
    <s v="27"/>
    <x v="1"/>
    <s v="6"/>
    <x v="5"/>
    <d v="2019-06-30T00:00:00"/>
    <d v="1899-12-30T17:52:00"/>
    <s v="Splice/connector flashed, unnable to determine exact fire location"/>
    <s v="     "/>
    <x v="0"/>
    <m/>
    <x v="1"/>
    <m/>
    <s v="438317"/>
    <s v="19-0073477"/>
    <m/>
    <s v="T004688951"/>
    <n v="117521968"/>
    <m/>
    <s v="     "/>
    <x v="0"/>
    <x v="0"/>
    <m/>
    <x v="0"/>
    <m/>
    <s v="&lt;0.25"/>
    <m/>
    <s v="Equipment - PG&amp;E"/>
    <x v="4"/>
    <s v="Equipment - PG&amp;E"/>
    <s v="All types of equipment / facility failure"/>
    <s v="Conductor failure-all"/>
    <s v="Splice/Clamp/Connector"/>
    <m/>
    <m/>
    <m/>
    <s v="Subsurface"/>
    <m/>
    <s v="Splice/Clamp/Connector"/>
    <m/>
    <s v="162771101"/>
    <s v="     "/>
    <x v="0"/>
    <m/>
    <n v="37.721699999999998"/>
    <n v="-121.52200000000001"/>
    <s v="SAN JOAQUIN"/>
    <s v="LAMMERS-1101"/>
    <m/>
    <m/>
    <s v="Urban"/>
    <m/>
    <m/>
    <m/>
    <m/>
    <m/>
    <m/>
    <m/>
    <s v="N"/>
    <s v="N"/>
    <m/>
    <m/>
    <s v="     "/>
    <m/>
    <m/>
    <m/>
    <m/>
    <m/>
    <m/>
    <m/>
    <m/>
    <m/>
    <m/>
    <m/>
    <m/>
    <m/>
    <m/>
    <m/>
    <m/>
    <m/>
    <m/>
    <m/>
  </r>
  <r>
    <x v="2340"/>
    <s v="     "/>
    <d v="2019-07-01T00:00:00"/>
    <d v="1899-12-30T00:00:00"/>
    <s v="27"/>
    <x v="2"/>
    <s v="7"/>
    <x v="5"/>
    <m/>
    <m/>
    <s v="IC SAID ORIGINAL REPORT WAS POWER LINE DOWN W/ VEG FIRE BUT IC COULD NOT DETERMINE CAUSE - NO ISSUE WITH PGE FACILITIES PWR OK"/>
    <s v="     "/>
    <x v="0"/>
    <m/>
    <x v="1"/>
    <m/>
    <m/>
    <m/>
    <m/>
    <s v="T004689018"/>
    <m/>
    <m/>
    <s v="     "/>
    <x v="0"/>
    <x v="0"/>
    <m/>
    <x v="0"/>
    <m/>
    <s v="0.26-9.99"/>
    <m/>
    <s v="Vegetation"/>
    <x v="0"/>
    <s v="Vegetation"/>
    <s v="Contact from object"/>
    <s v="Contact - Vegetation"/>
    <m/>
    <s v="Contact - Vegetation"/>
    <s v="Conductor - Primary"/>
    <m/>
    <s v="Overbuild"/>
    <m/>
    <s v="Conductor - Primary"/>
    <m/>
    <s v="Unknown"/>
    <s v="     "/>
    <x v="1"/>
    <n v="305"/>
    <n v="38.295499999999997"/>
    <n v="-120.833"/>
    <s v="AMADOR"/>
    <s v="CLAY-1103"/>
    <m/>
    <m/>
    <s v="Shrub"/>
    <m/>
    <m/>
    <m/>
    <m/>
    <m/>
    <m/>
    <m/>
    <s v="N"/>
    <s v="N"/>
    <m/>
    <m/>
    <s v="     "/>
    <m/>
    <m/>
    <m/>
    <m/>
    <m/>
    <m/>
    <m/>
    <m/>
    <m/>
    <m/>
    <m/>
    <m/>
    <m/>
    <m/>
    <m/>
    <m/>
    <m/>
    <m/>
    <m/>
  </r>
  <r>
    <x v="2341"/>
    <s v="     "/>
    <d v="2019-07-01T00:00:00"/>
    <d v="1899-12-30T00:00:00"/>
    <s v="27"/>
    <x v="2"/>
    <s v="7"/>
    <x v="5"/>
    <d v="2019-07-01T00:00:00"/>
    <d v="1899-12-30T13:38:00"/>
    <s v="Car ran into transmission pole"/>
    <s v="     "/>
    <x v="0"/>
    <m/>
    <x v="1"/>
    <m/>
    <s v="438935"/>
    <s v="19-0073704"/>
    <s v="INT-12405, INT-12406"/>
    <s v="T004689509"/>
    <n v="117548100"/>
    <m/>
    <s v="     "/>
    <x v="0"/>
    <x v="0"/>
    <m/>
    <x v="2"/>
    <m/>
    <s v="0.26-9.99"/>
    <m/>
    <s v="Contact - 3rd Party"/>
    <x v="8"/>
    <s v="Contact - 3rd Party"/>
    <s v="Contact from object"/>
    <s v="Contact - Vehicle"/>
    <m/>
    <s v="Contact - Vehicle"/>
    <s v="Pole"/>
    <m/>
    <s v="Overhead"/>
    <m/>
    <s v="Pole"/>
    <m/>
    <s v="005/004"/>
    <s v="     "/>
    <x v="0"/>
    <m/>
    <n v="40.978900000000003"/>
    <n v="-124.03700000000001"/>
    <s v="HUMBOLDT"/>
    <s v="ESSEX-JCT-ORICK-60KV"/>
    <m/>
    <m/>
    <s v="Conifer Forest"/>
    <m/>
    <m/>
    <m/>
    <m/>
    <m/>
    <m/>
    <m/>
    <s v="N"/>
    <s v="N"/>
    <m/>
    <m/>
    <s v="     "/>
    <m/>
    <m/>
    <m/>
    <m/>
    <m/>
    <m/>
    <m/>
    <m/>
    <m/>
    <m/>
    <m/>
    <m/>
    <m/>
    <m/>
    <m/>
    <m/>
    <m/>
    <m/>
    <m/>
  </r>
  <r>
    <x v="2342"/>
    <s v="     "/>
    <d v="2019-07-02T00:00:00"/>
    <d v="1899-12-30T00:00:00"/>
    <s v="27"/>
    <x v="2"/>
    <s v="7"/>
    <x v="5"/>
    <d v="2019-07-02T00:00:00"/>
    <m/>
    <s v="arcing wires, cause unknown"/>
    <s v="     "/>
    <x v="0"/>
    <m/>
    <x v="1"/>
    <m/>
    <s v="439795"/>
    <m/>
    <m/>
    <s v="T004690158"/>
    <m/>
    <m/>
    <s v="     "/>
    <x v="0"/>
    <x v="0"/>
    <m/>
    <x v="0"/>
    <m/>
    <s v="&lt;0.25"/>
    <m/>
    <s v="Unknown"/>
    <x v="5"/>
    <s v="Unknown"/>
    <m/>
    <m/>
    <m/>
    <m/>
    <m/>
    <m/>
    <s v="Overhead"/>
    <m/>
    <s v="Conductor - Primary"/>
    <m/>
    <s v="153701104"/>
    <s v="     "/>
    <x v="0"/>
    <m/>
    <n v="38.926600000000001"/>
    <n v="-121.26"/>
    <s v="PLACER"/>
    <s v="LINCOLN-1104"/>
    <m/>
    <m/>
    <s v="Herbaceous"/>
    <m/>
    <m/>
    <m/>
    <m/>
    <m/>
    <m/>
    <m/>
    <s v="N"/>
    <s v="N"/>
    <m/>
    <m/>
    <s v="     "/>
    <m/>
    <m/>
    <m/>
    <m/>
    <m/>
    <m/>
    <m/>
    <m/>
    <m/>
    <m/>
    <m/>
    <m/>
    <m/>
    <m/>
    <m/>
    <m/>
    <m/>
    <m/>
    <m/>
  </r>
  <r>
    <x v="2343"/>
    <s v="     "/>
    <d v="2019-07-02T00:00:00"/>
    <d v="1899-12-30T00:00:00"/>
    <s v="27"/>
    <x v="2"/>
    <s v="7"/>
    <x v="5"/>
    <m/>
    <m/>
    <s v="&quot;large nest in cross arms on fire&quot; this could mean a birds nest, animal involved"/>
    <s v="     "/>
    <x v="0"/>
    <m/>
    <x v="1"/>
    <m/>
    <m/>
    <m/>
    <m/>
    <s v="T004690210"/>
    <m/>
    <m/>
    <s v="     "/>
    <x v="0"/>
    <x v="0"/>
    <m/>
    <x v="0"/>
    <m/>
    <s v="0.26-9.99"/>
    <m/>
    <s v="Contact - Animal - Other"/>
    <x v="6"/>
    <s v="Contact - Animal"/>
    <s v="Contact from object"/>
    <s v="Contact - Animal"/>
    <m/>
    <s v="Contact - Animal"/>
    <s v="Conductor - Primary"/>
    <m/>
    <s v="Overhead"/>
    <m/>
    <s v="Conductor - Primary"/>
    <s v="Unknown"/>
    <s v="Unknown"/>
    <s v="     "/>
    <x v="0"/>
    <m/>
    <n v="36.214599999999997"/>
    <n v="-121.123"/>
    <s v="MONTEREY"/>
    <s v="KING-CITY-1106"/>
    <m/>
    <m/>
    <s v="Urban"/>
    <m/>
    <m/>
    <m/>
    <m/>
    <m/>
    <m/>
    <m/>
    <s v="N"/>
    <s v="N"/>
    <m/>
    <m/>
    <s v="     "/>
    <m/>
    <m/>
    <m/>
    <m/>
    <m/>
    <m/>
    <m/>
    <m/>
    <m/>
    <m/>
    <m/>
    <m/>
    <m/>
    <m/>
    <m/>
    <m/>
    <m/>
    <m/>
    <m/>
  </r>
  <r>
    <x v="2344"/>
    <s v="     "/>
    <d v="2019-07-02T00:00:00"/>
    <d v="1899-12-30T00:00:00"/>
    <s v="27"/>
    <x v="2"/>
    <s v="7"/>
    <x v="5"/>
    <m/>
    <m/>
    <s v="Possible TX and wires down, fire &gt; 1 meter"/>
    <s v="     "/>
    <x v="0"/>
    <m/>
    <x v="1"/>
    <m/>
    <m/>
    <m/>
    <m/>
    <s v="T004690666"/>
    <m/>
    <m/>
    <s v="     "/>
    <x v="0"/>
    <x v="0"/>
    <m/>
    <x v="0"/>
    <m/>
    <s v="&lt;0.25"/>
    <m/>
    <s v="Equipment - PG&amp;E"/>
    <x v="13"/>
    <s v="Equipment - PG&amp;E"/>
    <s v="All types of equipment / facility failure"/>
    <s v="Transformer failure"/>
    <s v="Transformer"/>
    <m/>
    <m/>
    <m/>
    <s v="Overhead"/>
    <m/>
    <s v="Transformer"/>
    <s v="Conductors"/>
    <s v="3-170516 "/>
    <s v="     "/>
    <x v="0"/>
    <m/>
    <n v="36.335700000000003"/>
    <n v="-121.256"/>
    <s v="MONTEREY"/>
    <s v="LOS-COCHES-1102"/>
    <m/>
    <s v="Green Field FD"/>
    <s v="Herbaceous"/>
    <m/>
    <m/>
    <m/>
    <m/>
    <m/>
    <m/>
    <m/>
    <s v="N"/>
    <s v="N"/>
    <m/>
    <m/>
    <s v="     "/>
    <m/>
    <m/>
    <m/>
    <m/>
    <m/>
    <m/>
    <m/>
    <m/>
    <m/>
    <m/>
    <m/>
    <m/>
    <m/>
    <m/>
    <m/>
    <m/>
    <m/>
    <m/>
    <m/>
  </r>
  <r>
    <x v="2345"/>
    <s v="     "/>
    <d v="2019-07-03T00:00:00"/>
    <d v="1899-12-30T17:53:59"/>
    <s v="27"/>
    <x v="2"/>
    <s v="7"/>
    <x v="5"/>
    <d v="2019-07-03T00:00:00"/>
    <d v="1899-12-30T17:53:00"/>
    <s v="16670 ARNOLD DR in Sonoma; tree trimmers dropped limb on wire; wire broke and started small fire"/>
    <s v="     "/>
    <x v="0"/>
    <d v="2021-02-18T00:00:00"/>
    <x v="0"/>
    <m/>
    <s v="440858"/>
    <s v="19-0074563"/>
    <m/>
    <s v="T004691278"/>
    <n v="117562245"/>
    <m/>
    <s v="     "/>
    <x v="0"/>
    <x v="0"/>
    <m/>
    <x v="0"/>
    <m/>
    <s v="0.26-9.99"/>
    <m/>
    <s v="Vegetation"/>
    <x v="0"/>
    <s v="Vegetation"/>
    <s v="Contact from object"/>
    <s v="Contact - Vegetation"/>
    <m/>
    <s v="Contact - Vegetation"/>
    <s v="Conductor"/>
    <s v="Yes"/>
    <s v="Overhead"/>
    <m/>
    <s v="Conductor"/>
    <m/>
    <s v="43071102"/>
    <s v="     "/>
    <x v="0"/>
    <m/>
    <n v="38.3232"/>
    <n v="-122.508"/>
    <s v="Sonoma"/>
    <s v="DUNBAR-1102"/>
    <m/>
    <m/>
    <s v="Urban"/>
    <m/>
    <m/>
    <m/>
    <m/>
    <m/>
    <m/>
    <m/>
    <s v="N"/>
    <s v="N"/>
    <m/>
    <m/>
    <s v="     "/>
    <m/>
    <m/>
    <s v="Jan 24 2020 12:00AM"/>
    <s v="PGECont"/>
    <s v="NO EVIDENCE FOUND"/>
    <m/>
    <m/>
    <m/>
    <m/>
    <m/>
    <m/>
    <m/>
    <m/>
    <m/>
    <m/>
    <m/>
    <m/>
    <m/>
    <m/>
  </r>
  <r>
    <x v="2346"/>
    <s v="     "/>
    <d v="2019-07-04T00:00:00"/>
    <d v="1899-12-30T00:00:00"/>
    <s v="27"/>
    <x v="2"/>
    <s v="7"/>
    <x v="5"/>
    <d v="2019-07-04T00:00:00"/>
    <d v="1899-12-30T16:42:00"/>
    <s v="Bird found at ignition site"/>
    <s v="     "/>
    <x v="0"/>
    <m/>
    <x v="1"/>
    <m/>
    <s v="441083"/>
    <s v="19-0074649"/>
    <m/>
    <s v="T004691553"/>
    <m/>
    <m/>
    <s v="     "/>
    <x v="0"/>
    <x v="0"/>
    <m/>
    <x v="0"/>
    <m/>
    <s v="0.26-9.99"/>
    <m/>
    <s v="Contact - Animal - Bird"/>
    <x v="6"/>
    <s v="Contact - Bird"/>
    <s v="Contact from object"/>
    <s v="Contact - Animal"/>
    <m/>
    <s v="Contact - Animal"/>
    <s v="Conductor - Primary"/>
    <m/>
    <s v="Overhead"/>
    <m/>
    <s v="Conductor - Primary"/>
    <m/>
    <s v="103331102 "/>
    <s v="     "/>
    <x v="0"/>
    <m/>
    <n v="39.981299999999997"/>
    <n v="-122.224"/>
    <s v="TEHAMA"/>
    <s v="CORNING-1102"/>
    <m/>
    <m/>
    <s v="Agriculture"/>
    <m/>
    <m/>
    <m/>
    <m/>
    <m/>
    <m/>
    <m/>
    <s v="N"/>
    <s v="N"/>
    <m/>
    <m/>
    <s v="     "/>
    <m/>
    <m/>
    <m/>
    <m/>
    <m/>
    <m/>
    <m/>
    <m/>
    <m/>
    <m/>
    <m/>
    <m/>
    <m/>
    <m/>
    <m/>
    <m/>
    <m/>
    <m/>
    <m/>
  </r>
  <r>
    <x v="2347"/>
    <s v="     "/>
    <d v="2019-07-05T00:00:00"/>
    <d v="1899-12-30T00:00:00"/>
    <s v="27"/>
    <x v="2"/>
    <s v="7"/>
    <x v="5"/>
    <m/>
    <m/>
    <s v="APPEARS CROW OR VULTURE GOT BTW RISER ARRESTOR &amp; GROUND. EST 5 ACRE GRASS FIRE. NO_x000a_STRUCTURE AREA DAMAGE OR OTHER PGE FACILITIES; Mike Best Comments: Bird contact with lightning arrestor."/>
    <s v="     "/>
    <x v="0"/>
    <m/>
    <x v="1"/>
    <m/>
    <m/>
    <m/>
    <m/>
    <s v="T004692191"/>
    <m/>
    <m/>
    <s v="     "/>
    <x v="0"/>
    <x v="0"/>
    <m/>
    <x v="0"/>
    <m/>
    <s v="0.26-9.99"/>
    <m/>
    <s v="Contact - Animal - Bird"/>
    <x v="6"/>
    <s v="Contact - Bird"/>
    <s v="Contact from object"/>
    <s v="Contact - Animal"/>
    <m/>
    <s v="Contact - Animal"/>
    <s v="Conductor - Primary"/>
    <m/>
    <s v="Overhead"/>
    <m/>
    <s v="Conductor - Primary"/>
    <m/>
    <s v="Unknown"/>
    <s v="     "/>
    <x v="0"/>
    <m/>
    <n v="38.402900000000002"/>
    <n v="-121.937"/>
    <s v="SOLANO"/>
    <s v="VACA-DIXON-1101"/>
    <m/>
    <s v="Unknown"/>
    <s v="Urban"/>
    <m/>
    <m/>
    <m/>
    <m/>
    <m/>
    <m/>
    <m/>
    <s v="N"/>
    <s v="N"/>
    <m/>
    <m/>
    <s v="     "/>
    <m/>
    <m/>
    <m/>
    <m/>
    <m/>
    <m/>
    <m/>
    <m/>
    <m/>
    <m/>
    <m/>
    <m/>
    <m/>
    <m/>
    <m/>
    <m/>
    <m/>
    <m/>
    <m/>
  </r>
  <r>
    <x v="2348"/>
    <s v="     "/>
    <d v="2019-07-05T00:00:00"/>
    <d v="1899-12-30T00:00:00"/>
    <s v="27"/>
    <x v="2"/>
    <s v="7"/>
    <x v="5"/>
    <d v="2019-07-05T00:00:00"/>
    <d v="1899-12-30T01:15:00"/>
    <s v="Tree fell into line"/>
    <s v="     "/>
    <x v="0"/>
    <m/>
    <x v="1"/>
    <m/>
    <s v="441190"/>
    <s v="19-0074673"/>
    <m/>
    <s v="T004691676"/>
    <n v="117563135"/>
    <m/>
    <s v="     "/>
    <x v="0"/>
    <x v="0"/>
    <m/>
    <x v="0"/>
    <m/>
    <s v="&lt;0.25"/>
    <m/>
    <s v="Vegetation"/>
    <x v="0"/>
    <s v="Vegetation"/>
    <s v="Contact from object"/>
    <s v="Contact - Vegetation"/>
    <m/>
    <s v="Contact - Vegetation"/>
    <s v="Conductor - Primary"/>
    <m/>
    <s v="Overhead"/>
    <m/>
    <s v="Conductor - Primary"/>
    <m/>
    <s v="162471101"/>
    <s v="     "/>
    <x v="0"/>
    <m/>
    <n v="37.696899999999999"/>
    <n v="-121.10599999999999"/>
    <s v="SAN JOAQUIN"/>
    <s v="BANTA-1101"/>
    <m/>
    <s v="Tracy FD"/>
    <s v="Agriculture"/>
    <m/>
    <m/>
    <m/>
    <m/>
    <m/>
    <m/>
    <m/>
    <s v="N"/>
    <s v="N"/>
    <m/>
    <m/>
    <s v="     "/>
    <m/>
    <m/>
    <m/>
    <m/>
    <m/>
    <m/>
    <m/>
    <m/>
    <m/>
    <m/>
    <m/>
    <m/>
    <m/>
    <m/>
    <m/>
    <m/>
    <m/>
    <m/>
    <m/>
  </r>
  <r>
    <x v="2349"/>
    <s v="     "/>
    <d v="2019-07-05T00:00:00"/>
    <d v="1899-12-30T00:00:00"/>
    <s v="27"/>
    <x v="2"/>
    <s v="7"/>
    <x v="5"/>
    <d v="2019-07-05T00:00:00"/>
    <d v="1899-12-30T15:58:00"/>
    <s v="Tree branch fell and broke pole and 2 crossarms"/>
    <s v="     "/>
    <x v="0"/>
    <m/>
    <x v="1"/>
    <m/>
    <s v="441523"/>
    <s v="19-0074867"/>
    <m/>
    <s v="T004692162"/>
    <m/>
    <m/>
    <s v="     "/>
    <x v="0"/>
    <x v="0"/>
    <m/>
    <x v="0"/>
    <m/>
    <s v="&lt;0.25"/>
    <m/>
    <s v="Vegetation"/>
    <x v="0"/>
    <s v="Vegetation"/>
    <s v="Contact from object"/>
    <s v="Contact - Vegetation"/>
    <m/>
    <s v="Contact - Vegetation"/>
    <s v="Conductor - Primary"/>
    <m/>
    <s v="Overhead"/>
    <m/>
    <s v="Conductor - Primary"/>
    <m/>
    <s v="43211102"/>
    <s v="     "/>
    <x v="0"/>
    <n v="175"/>
    <n v="39.080399999999997"/>
    <n v="-122.90600000000001"/>
    <s v="LAKE"/>
    <s v="HARTLEY-1102"/>
    <m/>
    <s v="Lakeport FD"/>
    <s v="Urban"/>
    <m/>
    <m/>
    <m/>
    <m/>
    <m/>
    <m/>
    <m/>
    <s v="N"/>
    <s v="N"/>
    <m/>
    <m/>
    <s v="     "/>
    <n v="39.079956000000003"/>
    <n v="-122.906659"/>
    <s v="Jul 28 2019 12:00AM"/>
    <s v="BranchFail"/>
    <s v="THIS OUTAGE WAS CAUSED BY A LARGE OVER MATURE VALLEY OAK. THE SPAR THAT BROKE SHOWED NO SIGNS OF DECAY OR ROT EXTERNALLY. ONCE THE FAILURE OCCURRED_x000d__x000a_, THERE WAS DECAY AND ROT INTERNALLY. THE LARGE SPAR BROKE OFF APPROXIMATELY 20 UP THE TRUNK. THE SPAR THEN HIT THE SERVICE DROP, 12KV POLE AND GUY WIRE BRINGING THEM ALL TO THE GROUND. THERE WAS NO EVIDENCE OF A FIRE. THERE ARE NO SPLICES DUE TO NEW LINE. THE OAK DID NOT MEET THE SPECS OF THE VEGETATION MANAGEMENT PROGRAM."/>
    <s v="OAKV"/>
    <s v="60"/>
    <s v="50"/>
    <s v="18"/>
    <s v="Moderate"/>
    <s v="Slight"/>
    <s v="N"/>
    <s v="1"/>
    <m/>
    <s v="Creek"/>
    <s v="A"/>
    <s v="CrossArm"/>
    <s v="BareWire"/>
    <s v="0"/>
  </r>
  <r>
    <x v="2350"/>
    <s v="     "/>
    <d v="2019-07-05T00:00:00"/>
    <d v="1899-12-30T00:00:00"/>
    <s v="27"/>
    <x v="2"/>
    <s v="7"/>
    <x v="5"/>
    <m/>
    <m/>
    <s v="Unable to determine incident location or fire size. from FAS report - Found NG connector at TX. melted and burned in 2. Rplaced all connectors. Kept old connector and wire"/>
    <s v="     "/>
    <x v="0"/>
    <m/>
    <x v="1"/>
    <m/>
    <m/>
    <m/>
    <m/>
    <s v="T004692134"/>
    <m/>
    <m/>
    <s v="     "/>
    <x v="0"/>
    <x v="0"/>
    <m/>
    <x v="0"/>
    <m/>
    <s v="&lt;0.25"/>
    <m/>
    <s v="Equipment - PG&amp;E"/>
    <x v="4"/>
    <s v="Equipment - PG&amp;E"/>
    <s v="All types of equipment / facility failure"/>
    <s v="Conductor failure-all"/>
    <s v="Splice/Clamp/Connector"/>
    <m/>
    <m/>
    <m/>
    <s v="Overhead"/>
    <m/>
    <s v="Splice/Clamp/Connector"/>
    <m/>
    <s v="Circuit Id 253601102 "/>
    <s v="     "/>
    <x v="0"/>
    <m/>
    <n v="36.274500000000003"/>
    <n v="-119.78100000000001"/>
    <s v="KINGS"/>
    <s v="LEMOORE-1102"/>
    <m/>
    <s v="Kings County FD"/>
    <s v="Agriculture"/>
    <m/>
    <m/>
    <m/>
    <m/>
    <m/>
    <m/>
    <m/>
    <s v="N"/>
    <s v="N"/>
    <m/>
    <m/>
    <s v="     "/>
    <m/>
    <m/>
    <m/>
    <m/>
    <m/>
    <m/>
    <m/>
    <m/>
    <m/>
    <m/>
    <m/>
    <m/>
    <m/>
    <m/>
    <m/>
    <m/>
    <m/>
    <m/>
    <m/>
  </r>
  <r>
    <x v="2351"/>
    <s v="     "/>
    <d v="2019-07-05T00:00:00"/>
    <d v="1899-12-30T00:00:00"/>
    <s v="27"/>
    <x v="2"/>
    <s v="7"/>
    <x v="5"/>
    <d v="2019-07-05T00:00:00"/>
    <d v="1899-12-30T08:08:00"/>
    <s v="Balloon caused ignition"/>
    <s v="     "/>
    <x v="0"/>
    <m/>
    <x v="1"/>
    <m/>
    <s v="441238"/>
    <s v="19-0074699"/>
    <m/>
    <s v="T004691769"/>
    <m/>
    <m/>
    <s v="     "/>
    <x v="0"/>
    <x v="0"/>
    <m/>
    <x v="0"/>
    <m/>
    <s v="&lt;0.25"/>
    <m/>
    <s v="Contact - 3rd Party"/>
    <x v="12"/>
    <s v="Contact - 3rd Party"/>
    <s v="Contact from object"/>
    <s v="Contact - Balloon"/>
    <m/>
    <s v="Contact - Balloon"/>
    <s v="Pole"/>
    <m/>
    <s v="Overhead"/>
    <m/>
    <s v="Pole"/>
    <m/>
    <s v="1101/2"/>
    <s v="     "/>
    <x v="0"/>
    <m/>
    <n v="37.977800000000002"/>
    <n v="-121.246"/>
    <s v="SAN JOAQUIN"/>
    <s v="EAST-STOCKTON-1101"/>
    <m/>
    <s v="Stockton FD"/>
    <s v="Urban"/>
    <m/>
    <m/>
    <m/>
    <m/>
    <m/>
    <m/>
    <m/>
    <s v="N"/>
    <s v="N"/>
    <m/>
    <m/>
    <s v="     "/>
    <m/>
    <m/>
    <m/>
    <m/>
    <m/>
    <m/>
    <m/>
    <m/>
    <m/>
    <m/>
    <m/>
    <m/>
    <m/>
    <m/>
    <m/>
    <m/>
    <m/>
    <m/>
    <m/>
  </r>
  <r>
    <x v="2352"/>
    <s v="     "/>
    <d v="2019-07-06T00:00:00"/>
    <d v="1899-12-30T00:00:00"/>
    <s v="27"/>
    <x v="2"/>
    <s v="7"/>
    <x v="5"/>
    <d v="2019-07-06T00:00:00"/>
    <d v="1899-12-30T16:06:00"/>
    <s v="Ilis says open wire secondary burned up, equipment failure"/>
    <s v="     "/>
    <x v="0"/>
    <m/>
    <x v="1"/>
    <m/>
    <s v="441928"/>
    <s v="19-0074962"/>
    <m/>
    <s v="T004692649"/>
    <n v="117566519"/>
    <m/>
    <s v="     "/>
    <x v="0"/>
    <x v="0"/>
    <m/>
    <x v="0"/>
    <m/>
    <s v="&lt;3 meters of linear travel"/>
    <m/>
    <s v="Equipment - PG&amp;E"/>
    <x v="4"/>
    <s v="Equipment - PG&amp;E"/>
    <s v="All types of equipment / facility failure"/>
    <s v="Conductor failure-all"/>
    <s v="Conductor - Open Wire Secondary"/>
    <m/>
    <m/>
    <m/>
    <s v="Overhead"/>
    <m/>
    <s v="Conductor - Open Wire Secondary"/>
    <m/>
    <s v="317321944923 "/>
    <s v="     "/>
    <x v="0"/>
    <m/>
    <n v="37.729999999999997"/>
    <n v="-121.42700000000001"/>
    <s v="SAN JOAQUIN"/>
    <s v="LAMMERS-1103"/>
    <m/>
    <s v="Tracy FD"/>
    <s v="Urban"/>
    <m/>
    <m/>
    <m/>
    <m/>
    <m/>
    <m/>
    <m/>
    <s v="N"/>
    <s v="N"/>
    <m/>
    <m/>
    <s v="     "/>
    <m/>
    <m/>
    <m/>
    <m/>
    <m/>
    <m/>
    <m/>
    <m/>
    <m/>
    <m/>
    <m/>
    <m/>
    <m/>
    <m/>
    <m/>
    <m/>
    <m/>
    <m/>
    <m/>
  </r>
  <r>
    <x v="2353"/>
    <s v="     "/>
    <d v="2019-07-06T00:00:00"/>
    <d v="1899-12-30T00:00:00"/>
    <s v="27"/>
    <x v="2"/>
    <s v="7"/>
    <x v="5"/>
    <d v="2019-07-06T00:00:00"/>
    <d v="1899-12-30T13:58:00"/>
    <s v="Connector/splice failed"/>
    <s v="     "/>
    <x v="0"/>
    <m/>
    <x v="1"/>
    <m/>
    <s v="441914"/>
    <s v="19-0074960"/>
    <m/>
    <s v="T004692623"/>
    <n v="117566550"/>
    <m/>
    <s v="     "/>
    <x v="0"/>
    <x v="0"/>
    <m/>
    <x v="0"/>
    <m/>
    <s v="0.26-9.99"/>
    <m/>
    <s v="Equipment - PG&amp;E"/>
    <x v="4"/>
    <s v="Equipment - PG&amp;E"/>
    <s v="All types of equipment / facility failure"/>
    <s v="Conductor failure-all"/>
    <s v="Splice/Clamp/Connector"/>
    <m/>
    <m/>
    <m/>
    <s v="Overhead"/>
    <m/>
    <s v="Splice/Clamp/Connector"/>
    <m/>
    <s v="182721104"/>
    <s v="     "/>
    <x v="1"/>
    <n v="512"/>
    <n v="34.638800000000003"/>
    <n v="-119.97"/>
    <s v="SANTA BARBARA"/>
    <s v="SANTA-YNEZ-1104"/>
    <m/>
    <s v="Santa Barbara FD"/>
    <s v="Herbaceous"/>
    <m/>
    <m/>
    <m/>
    <m/>
    <m/>
    <m/>
    <m/>
    <s v="N"/>
    <s v="N"/>
    <m/>
    <m/>
    <s v="     "/>
    <m/>
    <m/>
    <m/>
    <m/>
    <m/>
    <m/>
    <m/>
    <m/>
    <m/>
    <m/>
    <m/>
    <m/>
    <m/>
    <m/>
    <m/>
    <m/>
    <m/>
    <m/>
    <m/>
  </r>
  <r>
    <x v="2354"/>
    <s v="     "/>
    <d v="2019-07-07T00:00:00"/>
    <d v="1899-12-30T00:00:00"/>
    <s v="28"/>
    <x v="2"/>
    <s v="7"/>
    <x v="5"/>
    <d v="2019-07-07T00:00:00"/>
    <d v="1899-12-30T15:57:00"/>
    <s v="Balloon caused ignition"/>
    <s v="     "/>
    <x v="8"/>
    <m/>
    <x v="1"/>
    <m/>
    <s v="442211"/>
    <s v="19-0075043"/>
    <m/>
    <s v="T004693023"/>
    <n v="117566973"/>
    <s v="EI190707A"/>
    <s v="     "/>
    <x v="0"/>
    <x v="0"/>
    <m/>
    <x v="0"/>
    <m/>
    <s v="&lt;3 meters of linear travel"/>
    <m/>
    <s v="Contact - 3rd Party"/>
    <x v="12"/>
    <s v="Contact - 3rd Party"/>
    <s v="Contact from object"/>
    <s v="Contact - Balloon"/>
    <m/>
    <s v="Contact - Balloon"/>
    <s v="Splice/Clamp/Connector"/>
    <m/>
    <s v="Overhead"/>
    <m/>
    <s v="Splice/Clamp/Connector"/>
    <m/>
    <s v="1105/2"/>
    <s v="     "/>
    <x v="0"/>
    <m/>
    <n v="38.267899999999997"/>
    <n v="-122.017"/>
    <s v="SOLANO"/>
    <s v="SUISUN-1105"/>
    <m/>
    <s v="Fairfield FD"/>
    <s v="Urban"/>
    <m/>
    <m/>
    <m/>
    <m/>
    <m/>
    <m/>
    <m/>
    <s v="N"/>
    <s v="N"/>
    <m/>
    <m/>
    <s v="     "/>
    <m/>
    <m/>
    <m/>
    <m/>
    <m/>
    <m/>
    <m/>
    <m/>
    <m/>
    <m/>
    <m/>
    <m/>
    <m/>
    <m/>
    <m/>
    <m/>
    <m/>
    <m/>
    <m/>
  </r>
  <r>
    <x v="2355"/>
    <s v="     "/>
    <d v="2019-07-07T00:00:00"/>
    <d v="1899-12-30T00:00:00"/>
    <s v="28"/>
    <x v="2"/>
    <s v="7"/>
    <x v="5"/>
    <d v="2019-07-07T00:00:00"/>
    <m/>
    <s v="From OIS - Dead Tree limb fell onto service at 201978 2nd st"/>
    <s v="     "/>
    <x v="0"/>
    <m/>
    <x v="1"/>
    <m/>
    <s v="442210"/>
    <m/>
    <m/>
    <s v="T004693011"/>
    <m/>
    <m/>
    <s v="     "/>
    <x v="0"/>
    <x v="0"/>
    <m/>
    <x v="0"/>
    <m/>
    <s v="&lt;3 meters of linear travel"/>
    <m/>
    <s v="Vegetation"/>
    <x v="0"/>
    <s v="Vegetation"/>
    <s v="Contact from object"/>
    <s v="Contact - Vegetation"/>
    <m/>
    <s v="Contact - Vegetation"/>
    <s v="Service Drop"/>
    <m/>
    <s v="Overhead"/>
    <m/>
    <s v="Service Drop"/>
    <s v="Service Drops"/>
    <s v="Unknown"/>
    <s v="     "/>
    <x v="0"/>
    <n v="246"/>
    <n v="40.386699999999998"/>
    <n v="-122.27500000000001"/>
    <s v="SHASTA"/>
    <s v="COTTONWOOD-1101"/>
    <m/>
    <s v="Cottonwood FD"/>
    <s v="Urban"/>
    <m/>
    <m/>
    <m/>
    <m/>
    <m/>
    <m/>
    <m/>
    <s v="N"/>
    <s v="N"/>
    <m/>
    <m/>
    <s v="     "/>
    <m/>
    <m/>
    <m/>
    <m/>
    <m/>
    <m/>
    <m/>
    <m/>
    <m/>
    <m/>
    <m/>
    <m/>
    <m/>
    <m/>
    <m/>
    <m/>
    <m/>
    <m/>
    <m/>
  </r>
  <r>
    <x v="2356"/>
    <s v="     "/>
    <d v="2019-07-07T00:00:00"/>
    <d v="1899-12-30T00:00:00"/>
    <s v="28"/>
    <x v="2"/>
    <s v="7"/>
    <x v="5"/>
    <m/>
    <m/>
    <s v="PG&amp;E equipment failure, unknown cause. Fire &gt; 1 meter"/>
    <s v="     "/>
    <x v="0"/>
    <m/>
    <x v="1"/>
    <m/>
    <m/>
    <m/>
    <m/>
    <s v="4618611044"/>
    <m/>
    <m/>
    <s v="     "/>
    <x v="0"/>
    <x v="0"/>
    <m/>
    <x v="0"/>
    <m/>
    <s v="&lt;3 meters of linear travel"/>
    <m/>
    <s v="Equipment - PG&amp;E"/>
    <x v="9"/>
    <s v="Equipment - PG&amp;E"/>
    <s v="All types of equipment / facility failure"/>
    <s v="Other"/>
    <s v="Unknown"/>
    <m/>
    <m/>
    <m/>
    <s v="Overhead"/>
    <m/>
    <s v="Unknown"/>
    <m/>
    <s v="Unknown"/>
    <s v="     "/>
    <x v="0"/>
    <m/>
    <n v="38.2498"/>
    <n v="-122.03400000000001"/>
    <s v="SOLANO"/>
    <s v="SUISUN-1104"/>
    <m/>
    <s v="Fairfield FD"/>
    <s v="Urban"/>
    <n v="2"/>
    <m/>
    <m/>
    <m/>
    <m/>
    <s v="STATE"/>
    <m/>
    <s v="N"/>
    <s v="N"/>
    <m/>
    <m/>
    <s v="     "/>
    <m/>
    <m/>
    <m/>
    <m/>
    <m/>
    <m/>
    <m/>
    <m/>
    <m/>
    <m/>
    <m/>
    <m/>
    <m/>
    <m/>
    <m/>
    <m/>
    <m/>
    <m/>
    <m/>
  </r>
  <r>
    <x v="2357"/>
    <s v="     "/>
    <d v="2019-07-10T00:00:00"/>
    <d v="1899-12-30T00:00:00"/>
    <s v="28"/>
    <x v="2"/>
    <s v="7"/>
    <x v="5"/>
    <d v="2019-07-10T00:00:00"/>
    <m/>
    <s v="Bird found at ignition site"/>
    <s v="     "/>
    <x v="0"/>
    <m/>
    <x v="1"/>
    <m/>
    <s v="444485"/>
    <s v="19-0076068"/>
    <m/>
    <s v="T004695679"/>
    <m/>
    <m/>
    <s v="     "/>
    <x v="0"/>
    <x v="0"/>
    <m/>
    <x v="0"/>
    <m/>
    <s v="0.26-9.99"/>
    <m/>
    <s v="Contact - Animal - Bird"/>
    <x v="6"/>
    <s v="Contact - Bird"/>
    <s v="Contact from object"/>
    <s v="Contact - Animal"/>
    <m/>
    <s v="Contact - Animal"/>
    <s v="Conductor - Primary"/>
    <m/>
    <s v="Overhead"/>
    <m/>
    <s v="Conductor - Primary"/>
    <m/>
    <s v="255391102"/>
    <s v="     "/>
    <x v="0"/>
    <m/>
    <n v="36.957999999999998"/>
    <n v="-120.10899999999999"/>
    <s v="MADERA"/>
    <s v="BONITA-1102"/>
    <m/>
    <m/>
    <s v="Agriculture"/>
    <m/>
    <m/>
    <m/>
    <m/>
    <m/>
    <m/>
    <m/>
    <s v="N"/>
    <s v="N"/>
    <m/>
    <m/>
    <s v="     "/>
    <m/>
    <m/>
    <m/>
    <m/>
    <m/>
    <m/>
    <m/>
    <m/>
    <m/>
    <m/>
    <m/>
    <m/>
    <m/>
    <m/>
    <m/>
    <m/>
    <m/>
    <m/>
    <m/>
  </r>
  <r>
    <x v="2358"/>
    <s v="     "/>
    <d v="2019-07-11T00:00:00"/>
    <d v="1899-12-30T00:00:00"/>
    <s v="28"/>
    <x v="2"/>
    <s v="7"/>
    <x v="5"/>
    <d v="2019-07-11T00:00:00"/>
    <m/>
    <s v="Tree fell into line according to FAS report"/>
    <s v="     "/>
    <x v="0"/>
    <m/>
    <x v="1"/>
    <m/>
    <s v="445397"/>
    <m/>
    <m/>
    <s v="T004696661"/>
    <m/>
    <m/>
    <s v="     "/>
    <x v="0"/>
    <x v="0"/>
    <m/>
    <x v="0"/>
    <m/>
    <s v="0.26-9.99"/>
    <m/>
    <s v="Vegetation"/>
    <x v="0"/>
    <s v="Vegetation"/>
    <s v="Contact from object"/>
    <s v="Contact - Vegetation"/>
    <m/>
    <s v="Contact - Vegetation"/>
    <s v="Pole"/>
    <m/>
    <s v="Overhead"/>
    <m/>
    <s v="Pole"/>
    <m/>
    <s v="100102596"/>
    <s v="     "/>
    <x v="1"/>
    <n v="350"/>
    <n v="39.5657"/>
    <n v="-120.661"/>
    <s v="SIERRA"/>
    <s v="ALLEGHANY-1101"/>
    <m/>
    <m/>
    <s v="Hardwood Forest"/>
    <n v="15"/>
    <m/>
    <m/>
    <m/>
    <m/>
    <s v="LOGAN"/>
    <m/>
    <s v="N"/>
    <s v="N"/>
    <m/>
    <m/>
    <s v="     "/>
    <m/>
    <m/>
    <m/>
    <m/>
    <m/>
    <m/>
    <m/>
    <m/>
    <m/>
    <m/>
    <m/>
    <m/>
    <m/>
    <m/>
    <m/>
    <m/>
    <m/>
    <m/>
    <m/>
  </r>
  <r>
    <x v="2359"/>
    <s v="     "/>
    <d v="2019-07-12T00:00:00"/>
    <d v="1899-12-30T00:00:00"/>
    <s v="28"/>
    <x v="2"/>
    <s v="7"/>
    <x v="5"/>
    <d v="2019-07-12T00:00:00"/>
    <m/>
    <s v="Wind blew tarp into lines"/>
    <s v="     "/>
    <x v="0"/>
    <m/>
    <x v="1"/>
    <m/>
    <s v="447334"/>
    <m/>
    <m/>
    <s v="T004697575"/>
    <m/>
    <m/>
    <s v="     "/>
    <x v="0"/>
    <x v="0"/>
    <m/>
    <x v="0"/>
    <m/>
    <s v="&lt;0.25"/>
    <m/>
    <s v="Equipment - PG&amp;E"/>
    <x v="4"/>
    <s v="Equipment - PG&amp;E"/>
    <s v="Contact from object"/>
    <s v="Conductor failure-all"/>
    <s v="Conductor - Primary"/>
    <m/>
    <m/>
    <m/>
    <s v="Overhead"/>
    <m/>
    <s v="Conductor - Primary"/>
    <m/>
    <s v="253372104"/>
    <s v="     "/>
    <x v="0"/>
    <m/>
    <n v="35.333799999999997"/>
    <n v="-118.991"/>
    <s v="KERN"/>
    <s v="BAKERSFIELD-2104"/>
    <m/>
    <s v="Bakersfield FD"/>
    <s v="Urban"/>
    <m/>
    <m/>
    <m/>
    <m/>
    <m/>
    <m/>
    <m/>
    <s v="N"/>
    <s v="N"/>
    <m/>
    <m/>
    <s v="     "/>
    <m/>
    <m/>
    <m/>
    <m/>
    <m/>
    <m/>
    <m/>
    <m/>
    <m/>
    <m/>
    <m/>
    <m/>
    <m/>
    <m/>
    <m/>
    <m/>
    <m/>
    <m/>
    <m/>
  </r>
  <r>
    <x v="2360"/>
    <s v="     "/>
    <d v="2019-07-12T00:00:00"/>
    <d v="1899-12-30T00:00:00"/>
    <s v="28"/>
    <x v="2"/>
    <s v="7"/>
    <x v="5"/>
    <d v="2019-07-12T00:00:00"/>
    <d v="1899-12-30T17:43:00"/>
    <s v="Troubleman Notes: COLD SHRINKS OVER 700 AL. CABLE SPLIT CAUSING GROUND WIRE TO CONTACT 277/480 VOLT CONNECTOR. STARTED 200 SQ. FT. GRASS ONLY FIRE. OWNER  PUT OUT FIRE. HOT LEG CONTACT WITH GROUND WIRE CAUSED VOLTAGE FLUCTUATION. DAMAGED CUSTOMER IRRIGATI"/>
    <s v="     "/>
    <x v="0"/>
    <m/>
    <x v="1"/>
    <m/>
    <s v="447665"/>
    <s v="19-0076952"/>
    <m/>
    <s v="T004697692"/>
    <m/>
    <m/>
    <s v="     "/>
    <x v="0"/>
    <x v="0"/>
    <m/>
    <x v="0"/>
    <s v="S"/>
    <s v="&lt;3 meters of linear travel"/>
    <m/>
    <s v="Equipment - PG&amp;E"/>
    <x v="4"/>
    <s v="Equipment - PG&amp;E"/>
    <s v="All types of equipment / facility failure"/>
    <s v="Conductor failure-all"/>
    <s v="Conductor - Primary"/>
    <m/>
    <m/>
    <m/>
    <s v="Overhead"/>
    <m/>
    <s v="Conductor - Primary"/>
    <m/>
    <s v="318851549660"/>
    <s v="     "/>
    <x v="0"/>
    <m/>
    <n v="37.859900000000003"/>
    <n v="-120.90600000000001"/>
    <s v="STANISLAUS"/>
    <s v="VALLEY-HOME-1703"/>
    <m/>
    <m/>
    <s v="Herbaceous"/>
    <m/>
    <m/>
    <m/>
    <m/>
    <m/>
    <m/>
    <m/>
    <s v="N"/>
    <s v="N"/>
    <m/>
    <m/>
    <s v="     "/>
    <m/>
    <m/>
    <m/>
    <m/>
    <m/>
    <m/>
    <m/>
    <m/>
    <m/>
    <m/>
    <m/>
    <m/>
    <m/>
    <m/>
    <m/>
    <m/>
    <m/>
    <m/>
    <m/>
  </r>
  <r>
    <x v="2361"/>
    <s v="     "/>
    <d v="2019-07-12T00:00:00"/>
    <d v="1899-12-30T00:00:00"/>
    <s v="28"/>
    <x v="2"/>
    <s v="7"/>
    <x v="5"/>
    <d v="2019-07-12T00:00:00"/>
    <d v="1899-12-30T19:36:00"/>
    <s v="Tree branch fell into conductor and burnt down phase"/>
    <s v="     "/>
    <x v="0"/>
    <m/>
    <x v="1"/>
    <m/>
    <s v="447762"/>
    <s v="19-0076962"/>
    <m/>
    <s v="T004697772"/>
    <n v="117597444"/>
    <m/>
    <s v="     "/>
    <x v="0"/>
    <x v="0"/>
    <m/>
    <x v="0"/>
    <m/>
    <s v="&lt;0.25"/>
    <m/>
    <s v="Vegetation"/>
    <x v="0"/>
    <s v="Vegetation"/>
    <s v="Contact from object"/>
    <s v="Contact - Vegetation"/>
    <m/>
    <s v="Contact - Vegetation"/>
    <s v="Splice/Clamp/Connector"/>
    <m/>
    <s v="Overhead"/>
    <m/>
    <s v="Splice/Clamp/Connector"/>
    <m/>
    <s v="254441106"/>
    <s v="     "/>
    <x v="0"/>
    <m/>
    <n v="36.807899999999997"/>
    <n v="-119.526"/>
    <s v="FRESNO"/>
    <s v="RAINBOW-1106"/>
    <m/>
    <m/>
    <s v="Agriculture"/>
    <m/>
    <m/>
    <m/>
    <m/>
    <m/>
    <m/>
    <m/>
    <s v="N"/>
    <s v="N"/>
    <m/>
    <m/>
    <s v="     "/>
    <n v="36.482700000000001"/>
    <n v="-119.31440000000001"/>
    <s v="Jul 16 2019 12:00AM"/>
    <s v="BranchFail"/>
    <s v="HEALTHY ITALIAN STONE PINE HAD A GREEN LIMB SPLIT AND SAG ONTO THE PRIMARY LINES CAUSING ONE PHASE TO COME DOWN. CONFIRM LINE ON GROUND. TREE IS IN COMPLIANCE"/>
    <s v="PINI"/>
    <s v="48"/>
    <s v="31"/>
    <s v="10"/>
    <s v="None"/>
    <s v="None"/>
    <s v="N"/>
    <s v="1"/>
    <m/>
    <s v="Valley"/>
    <s v="D"/>
    <s v="CrossArm"/>
    <s v="BareWire"/>
    <s v="2"/>
  </r>
  <r>
    <x v="2362"/>
    <s v="     "/>
    <d v="2019-07-13T00:00:00"/>
    <d v="1899-12-30T00:00:00"/>
    <s v="28"/>
    <x v="2"/>
    <s v="7"/>
    <x v="5"/>
    <d v="2019-07-13T00:00:00"/>
    <d v="1899-12-30T15:55:00"/>
    <s v="avian contact w/ pge equipment; Mike Best Comments: Pigeon contact with transformer."/>
    <s v="     "/>
    <x v="0"/>
    <m/>
    <x v="1"/>
    <m/>
    <s v="449613"/>
    <s v="19-0077099"/>
    <m/>
    <s v="T004698372"/>
    <m/>
    <m/>
    <s v="     "/>
    <x v="0"/>
    <x v="0"/>
    <m/>
    <x v="0"/>
    <m/>
    <s v="&lt;3 meters of linear travel"/>
    <m/>
    <s v="Contact - Animal - Bird"/>
    <x v="6"/>
    <s v="Contact - Bird"/>
    <s v="Contact from object"/>
    <s v="Contact - Animal"/>
    <m/>
    <s v="Contact - Animal"/>
    <s v="Transformer"/>
    <m/>
    <s v="Overhead"/>
    <m/>
    <s v="Transformer"/>
    <s v="no damage"/>
    <s v="5Tn0713191555"/>
    <s v="     "/>
    <x v="0"/>
    <m/>
    <n v="36.990699999999997"/>
    <n v="-119.869"/>
    <s v="MADERA"/>
    <s v="STOREY-1108"/>
    <m/>
    <s v="Customer"/>
    <s v="Urban"/>
    <m/>
    <m/>
    <m/>
    <m/>
    <m/>
    <m/>
    <m/>
    <s v="N"/>
    <s v="N"/>
    <m/>
    <m/>
    <s v="     "/>
    <m/>
    <m/>
    <m/>
    <m/>
    <m/>
    <m/>
    <m/>
    <m/>
    <m/>
    <m/>
    <m/>
    <m/>
    <m/>
    <m/>
    <m/>
    <m/>
    <m/>
    <m/>
    <m/>
  </r>
  <r>
    <x v="2363"/>
    <s v="     "/>
    <d v="2019-07-13T00:00:00"/>
    <d v="1899-12-30T00:00:00"/>
    <s v="28"/>
    <x v="2"/>
    <s v="7"/>
    <x v="5"/>
    <d v="2019-07-13T00:00:00"/>
    <d v="1899-12-30T12:46:00"/>
    <s v="Connector failure"/>
    <s v="     "/>
    <x v="0"/>
    <m/>
    <x v="1"/>
    <m/>
    <s v="449040"/>
    <s v="19-0077070"/>
    <m/>
    <s v="T004698286"/>
    <n v="117598183"/>
    <m/>
    <s v="     "/>
    <x v="0"/>
    <x v="0"/>
    <m/>
    <x v="0"/>
    <m/>
    <s v="0.26-9.99"/>
    <m/>
    <s v="Equipment - PG&amp;E"/>
    <x v="4"/>
    <s v="Equipment - PG&amp;E"/>
    <s v="All types of equipment / facility failure"/>
    <s v="Conductor failure-all"/>
    <s v="Splice/Clamp/Connector"/>
    <m/>
    <m/>
    <m/>
    <s v="Overhead"/>
    <m/>
    <s v="Splice/Clamp/Connector"/>
    <m/>
    <s v="Y44"/>
    <s v="     "/>
    <x v="1"/>
    <n v="512"/>
    <n v="34.7273"/>
    <n v="-120.43600000000001"/>
    <s v="SANTA BARBARA"/>
    <s v="PURISIMA-1101"/>
    <m/>
    <s v="Santa Barbara FD"/>
    <s v="Conifer Forest"/>
    <m/>
    <m/>
    <m/>
    <m/>
    <m/>
    <m/>
    <m/>
    <s v="N"/>
    <s v="N"/>
    <m/>
    <m/>
    <s v="     "/>
    <m/>
    <m/>
    <m/>
    <m/>
    <m/>
    <m/>
    <m/>
    <m/>
    <m/>
    <m/>
    <m/>
    <m/>
    <m/>
    <m/>
    <m/>
    <m/>
    <m/>
    <m/>
    <m/>
  </r>
  <r>
    <x v="2364"/>
    <s v="     "/>
    <d v="2019-07-13T00:00:00"/>
    <d v="1899-12-30T00:00:00"/>
    <s v="28"/>
    <x v="2"/>
    <s v="7"/>
    <x v="5"/>
    <d v="2019-07-13T00:00:00"/>
    <m/>
    <s v="Possibly a bolt failure causing a wire down and fire larger than 1 linear meter"/>
    <s v="     "/>
    <x v="0"/>
    <m/>
    <x v="1"/>
    <m/>
    <s v="448616"/>
    <m/>
    <m/>
    <s v="T004698275"/>
    <m/>
    <m/>
    <s v="     "/>
    <x v="0"/>
    <x v="0"/>
    <m/>
    <x v="0"/>
    <m/>
    <s v="&lt;0.25"/>
    <m/>
    <s v="Other Fire: Non-PG&amp;E related"/>
    <x v="1"/>
    <s v="Other Fire"/>
    <m/>
    <m/>
    <m/>
    <m/>
    <m/>
    <m/>
    <s v="Overhead"/>
    <m/>
    <s v="Pole"/>
    <m/>
    <s v="320508025527"/>
    <s v="     "/>
    <x v="0"/>
    <m/>
    <n v="37.2014"/>
    <n v="-120.33"/>
    <s v="MERCED"/>
    <s v="LE-GRAND-1112"/>
    <m/>
    <s v="Merced FD"/>
    <s v="Agriculture"/>
    <m/>
    <m/>
    <m/>
    <m/>
    <m/>
    <m/>
    <m/>
    <s v="N"/>
    <s v="N"/>
    <m/>
    <m/>
    <s v="     "/>
    <m/>
    <m/>
    <m/>
    <m/>
    <m/>
    <m/>
    <m/>
    <m/>
    <m/>
    <m/>
    <m/>
    <m/>
    <m/>
    <m/>
    <m/>
    <m/>
    <m/>
    <m/>
    <m/>
  </r>
  <r>
    <x v="2365"/>
    <s v="     "/>
    <d v="2019-07-13T00:00:00"/>
    <d v="1899-12-30T00:00:00"/>
    <s v="28"/>
    <x v="2"/>
    <s v="7"/>
    <x v="5"/>
    <m/>
    <m/>
    <s v="Balloon contact, fire greater than 1 linear meter; Contacted Cal Fire for a report on 3/25"/>
    <s v="     "/>
    <x v="0"/>
    <m/>
    <x v="1"/>
    <m/>
    <m/>
    <m/>
    <m/>
    <s v="0003867615"/>
    <m/>
    <m/>
    <s v="     "/>
    <x v="0"/>
    <x v="0"/>
    <m/>
    <x v="0"/>
    <m/>
    <s v="0.26-9.99"/>
    <m/>
    <s v="Contact - 3rd Party"/>
    <x v="12"/>
    <s v="Contact - 3rd Party"/>
    <s v="Contact from object"/>
    <s v="Contact - Balloon"/>
    <m/>
    <s v="Contact - Balloon"/>
    <s v="Conductor - Primary"/>
    <m/>
    <s v="Overhead"/>
    <m/>
    <s v="Conductor - Primary"/>
    <m/>
    <s v="Unknown"/>
    <s v="     "/>
    <x v="0"/>
    <m/>
    <n v="38.606900000000003"/>
    <n v="-121.069"/>
    <s v="EL DORADO"/>
    <s v="CLARKSVILLE-2103"/>
    <m/>
    <m/>
    <s v="Herbaceous"/>
    <n v="7"/>
    <m/>
    <m/>
    <m/>
    <m/>
    <s v="HILL"/>
    <m/>
    <s v="N"/>
    <s v="N"/>
    <m/>
    <m/>
    <s v="     "/>
    <m/>
    <m/>
    <m/>
    <m/>
    <m/>
    <m/>
    <m/>
    <m/>
    <m/>
    <m/>
    <m/>
    <m/>
    <m/>
    <m/>
    <m/>
    <m/>
    <m/>
    <m/>
    <m/>
  </r>
  <r>
    <x v="2366"/>
    <s v="     "/>
    <d v="2019-07-13T00:00:00"/>
    <d v="1899-12-30T00:00:00"/>
    <s v="28"/>
    <x v="2"/>
    <s v="7"/>
    <x v="5"/>
    <d v="2019-07-13T00:00:00"/>
    <m/>
    <s v="Conductor failure"/>
    <s v="     "/>
    <x v="0"/>
    <m/>
    <x v="1"/>
    <m/>
    <s v="449273"/>
    <m/>
    <m/>
    <s v="T004698236"/>
    <m/>
    <m/>
    <s v="     "/>
    <x v="0"/>
    <x v="0"/>
    <m/>
    <x v="0"/>
    <m/>
    <s v="&lt;3 meters of linear travel"/>
    <m/>
    <s v="Equipment - PG&amp;E"/>
    <x v="4"/>
    <s v="Equipment - PG&amp;E"/>
    <s v="All types of equipment / facility failure"/>
    <s v="Conductor failure-all"/>
    <s v="Conductor - Primary"/>
    <m/>
    <m/>
    <m/>
    <s v="Overhead"/>
    <m/>
    <s v="Conductor - Primary"/>
    <s v="Service drops"/>
    <s v="253611103"/>
    <s v="     "/>
    <x v="0"/>
    <m/>
    <n v="37.3904"/>
    <n v="-120.619"/>
    <s v="MERCED"/>
    <s v="ATWATER-1103"/>
    <m/>
    <m/>
    <s v="Urban"/>
    <m/>
    <m/>
    <m/>
    <m/>
    <m/>
    <m/>
    <m/>
    <s v="N"/>
    <s v="N"/>
    <m/>
    <m/>
    <s v="     "/>
    <m/>
    <m/>
    <m/>
    <m/>
    <m/>
    <m/>
    <m/>
    <m/>
    <m/>
    <m/>
    <m/>
    <m/>
    <m/>
    <m/>
    <m/>
    <m/>
    <m/>
    <m/>
    <m/>
  </r>
  <r>
    <x v="2367"/>
    <s v="     "/>
    <d v="2019-07-15T00:00:00"/>
    <d v="1899-12-30T00:00:00"/>
    <s v="29"/>
    <x v="2"/>
    <s v="7"/>
    <x v="5"/>
    <d v="2019-07-15T00:00:00"/>
    <d v="1899-12-30T14:06:00"/>
    <s v="Bird placed barbed wire onto transformer, causing it to fail and cause ignition"/>
    <s v="     "/>
    <x v="0"/>
    <m/>
    <x v="1"/>
    <m/>
    <s v="452373"/>
    <s v="19-0077564"/>
    <m/>
    <s v="T004699598"/>
    <m/>
    <m/>
    <s v="     "/>
    <x v="0"/>
    <x v="0"/>
    <m/>
    <x v="0"/>
    <m/>
    <s v="0.26-9.99"/>
    <m/>
    <s v="Contact - Animal - Other"/>
    <x v="6"/>
    <s v="Contact - Animal"/>
    <s v="Contact from object"/>
    <s v="Contact - Animal"/>
    <m/>
    <s v="Contact - Animal"/>
    <s v="Transformer"/>
    <m/>
    <s v="Overhead"/>
    <m/>
    <s v="Transformer"/>
    <m/>
    <s v="516762776845"/>
    <s v="     "/>
    <x v="0"/>
    <m/>
    <n v="35.602800000000002"/>
    <n v="-119.09"/>
    <s v="KERN"/>
    <s v="FAMOSO-1103"/>
    <m/>
    <s v="Kern County FD"/>
    <s v="Agriculture"/>
    <m/>
    <m/>
    <m/>
    <m/>
    <m/>
    <m/>
    <m/>
    <s v="N"/>
    <s v="N"/>
    <m/>
    <m/>
    <s v="     "/>
    <m/>
    <m/>
    <m/>
    <m/>
    <m/>
    <m/>
    <m/>
    <m/>
    <m/>
    <m/>
    <m/>
    <m/>
    <m/>
    <m/>
    <m/>
    <m/>
    <m/>
    <m/>
    <m/>
  </r>
  <r>
    <x v="2368"/>
    <s v="     "/>
    <d v="2019-07-15T00:00:00"/>
    <d v="1899-12-30T00:00:00"/>
    <s v="29"/>
    <x v="2"/>
    <s v="7"/>
    <x v="5"/>
    <d v="2019-07-15T00:00:00"/>
    <d v="1899-12-30T07:49:00"/>
    <s v="tree fell into line"/>
    <s v="     "/>
    <x v="0"/>
    <m/>
    <x v="1"/>
    <m/>
    <s v="450516"/>
    <s v="19-0077351"/>
    <m/>
    <s v="T004699076"/>
    <n v="117600194"/>
    <m/>
    <s v="     "/>
    <x v="0"/>
    <x v="0"/>
    <m/>
    <x v="0"/>
    <m/>
    <s v="&lt;3 meters of linear travel"/>
    <m/>
    <s v="Vegetation"/>
    <x v="0"/>
    <s v="Vegetation"/>
    <s v="Contact from object"/>
    <s v="Contact - Vegetation"/>
    <m/>
    <s v="Contact - Vegetation"/>
    <s v="Conductor - Primary"/>
    <m/>
    <s v="Overhead"/>
    <m/>
    <s v="Conductor - Primary"/>
    <m/>
    <s v="42721104"/>
    <s v="     "/>
    <x v="1"/>
    <n v="180"/>
    <n v="38.326599999999999"/>
    <n v="-122.568"/>
    <s v="SONOMA"/>
    <s v="SONOMA-1104"/>
    <m/>
    <m/>
    <s v="Hardwood Forest"/>
    <m/>
    <m/>
    <m/>
    <m/>
    <m/>
    <m/>
    <m/>
    <s v="N"/>
    <s v="N"/>
    <m/>
    <m/>
    <s v="     "/>
    <n v="38.326569999999997"/>
    <n v="-122.56802999999999"/>
    <s v="Aug  6 2019 12:00AM"/>
    <s v="TrunkFail"/>
    <s v="Large stem of 2x stem Black Oak failed at the base of the trunk. The trunk internally rotting. The tree was on a hill above the lines and was leaning toward them when it failed and broke the primary. The other stem of the 2x stem was still standing. The other half of the tree was signed up for a facility protect removal on 8/6/19."/>
    <s v="OAKK"/>
    <s v="40"/>
    <s v="50"/>
    <s v="30"/>
    <s v="Severe"/>
    <s v="Moderate"/>
    <s v="N"/>
    <s v="1"/>
    <m/>
    <s v="Hillside"/>
    <s v="A"/>
    <s v="CrossArm"/>
    <s v="BareWire"/>
    <s v="1"/>
  </r>
  <r>
    <x v="2369"/>
    <s v="     "/>
    <d v="2019-07-15T00:00:00"/>
    <d v="1899-12-30T00:00:00"/>
    <s v="29"/>
    <x v="2"/>
    <s v="7"/>
    <x v="5"/>
    <m/>
    <m/>
    <s v="Broken conductor, wire on ground"/>
    <s v="     "/>
    <x v="0"/>
    <m/>
    <x v="1"/>
    <m/>
    <m/>
    <m/>
    <m/>
    <s v="T004699787"/>
    <m/>
    <m/>
    <s v="     "/>
    <x v="0"/>
    <x v="0"/>
    <m/>
    <x v="0"/>
    <m/>
    <s v="&lt;0.25"/>
    <m/>
    <s v="Equipment - PG&amp;E"/>
    <x v="4"/>
    <s v="Equipment - PG&amp;E"/>
    <s v="All types of equipment / facility failure"/>
    <s v="Conductor failure-all"/>
    <s v="Conductor - Primary"/>
    <m/>
    <m/>
    <m/>
    <s v="Overhead"/>
    <m/>
    <s v="Conductor - Primary"/>
    <m/>
    <s v="163211103"/>
    <s v="     "/>
    <x v="0"/>
    <m/>
    <n v="37.957299999999996"/>
    <n v="-121.223"/>
    <s v="SAN JOAQUIN"/>
    <s v="MORMON-1103"/>
    <m/>
    <s v="Stockton FD "/>
    <s v="Agriculture"/>
    <m/>
    <m/>
    <m/>
    <m/>
    <m/>
    <m/>
    <m/>
    <s v="N"/>
    <s v="N"/>
    <m/>
    <m/>
    <s v="     "/>
    <m/>
    <m/>
    <m/>
    <m/>
    <m/>
    <m/>
    <m/>
    <m/>
    <m/>
    <m/>
    <m/>
    <m/>
    <m/>
    <m/>
    <m/>
    <m/>
    <m/>
    <m/>
    <m/>
  </r>
  <r>
    <x v="2370"/>
    <s v="     "/>
    <d v="2019-07-15T00:00:00"/>
    <d v="1899-12-30T00:00:00"/>
    <s v="29"/>
    <x v="2"/>
    <s v="7"/>
    <x v="5"/>
    <d v="2019-07-15T00:00:00"/>
    <m/>
    <s v="Crossarm flashed and caused small fire next to pge office in stockton"/>
    <s v="     "/>
    <x v="0"/>
    <m/>
    <x v="1"/>
    <m/>
    <s v="452267"/>
    <m/>
    <m/>
    <s v="T004699626"/>
    <m/>
    <m/>
    <s v="     "/>
    <x v="0"/>
    <x v="0"/>
    <m/>
    <x v="0"/>
    <m/>
    <s v="&lt;0.25"/>
    <m/>
    <s v="Equipment - PG&amp;E"/>
    <x v="7"/>
    <s v="Equipment - PG&amp;E"/>
    <s v="All types of equipment / facility failure"/>
    <s v="Crossarm failure"/>
    <s v="Crossarm"/>
    <m/>
    <m/>
    <m/>
    <s v="Overhead"/>
    <m/>
    <s v="Crossarm"/>
    <m/>
    <s v="317740654408"/>
    <s v="     "/>
    <x v="0"/>
    <m/>
    <n v="37.990400000000001"/>
    <n v="-121.286"/>
    <s v="SAN JOAQUIN"/>
    <s v="WEST-LANE-1102"/>
    <m/>
    <s v="Stockton FD "/>
    <s v="Urban"/>
    <m/>
    <m/>
    <m/>
    <m/>
    <m/>
    <m/>
    <m/>
    <s v="N"/>
    <s v="N"/>
    <m/>
    <m/>
    <s v="     "/>
    <m/>
    <m/>
    <m/>
    <m/>
    <m/>
    <m/>
    <m/>
    <m/>
    <m/>
    <m/>
    <m/>
    <m/>
    <m/>
    <m/>
    <m/>
    <m/>
    <m/>
    <m/>
    <m/>
  </r>
  <r>
    <x v="2371"/>
    <s v="     "/>
    <d v="2019-07-16T00:00:00"/>
    <d v="1899-12-30T00:00:00"/>
    <s v="29"/>
    <x v="2"/>
    <s v="7"/>
    <x v="5"/>
    <d v="2019-07-16T00:00:00"/>
    <d v="1899-12-30T17:29:00"/>
    <s v="tree fell into line"/>
    <s v="     "/>
    <x v="0"/>
    <m/>
    <x v="1"/>
    <m/>
    <s v="454788"/>
    <s v="19-0078094"/>
    <m/>
    <s v="T004700872"/>
    <n v="117606900"/>
    <m/>
    <s v="     "/>
    <x v="0"/>
    <x v="0"/>
    <m/>
    <x v="0"/>
    <m/>
    <s v="&lt;0.25"/>
    <m/>
    <s v="Vegetation"/>
    <x v="0"/>
    <s v="Vegetation"/>
    <s v="Contact from object"/>
    <s v="Contact - Vegetation"/>
    <m/>
    <s v="Contact - Vegetation"/>
    <s v="Conductor - Primary"/>
    <m/>
    <s v="Overhead"/>
    <m/>
    <s v="Conductor - Primary"/>
    <m/>
    <s v="103541103"/>
    <s v="     "/>
    <x v="1"/>
    <n v="246"/>
    <n v="40.1691"/>
    <n v="-122.30500000000001"/>
    <s v="TEHAMA"/>
    <s v="RED-BLUFF-1103"/>
    <m/>
    <m/>
    <s v="Hardwood Woodland"/>
    <m/>
    <m/>
    <m/>
    <m/>
    <m/>
    <m/>
    <m/>
    <s v="N"/>
    <s v="N"/>
    <m/>
    <m/>
    <s v="     "/>
    <n v="40.1693"/>
    <n v="-122.3064"/>
    <s v="Jul 17 2019 12:00AM"/>
    <s v="TrunkFail"/>
    <s v="large 3 xstm live oak failed at base falling in 3 different directions. one lead fell into 12 kv conductors."/>
    <s v="OAKI"/>
    <s v="70"/>
    <s v="60"/>
    <s v="60"/>
    <s v="Moderate"/>
    <s v="Moderate"/>
    <s v="Y"/>
    <s v="1"/>
    <m/>
    <s v="Valley"/>
    <s v="D"/>
    <s v="CrossArm"/>
    <s v="BareWire"/>
    <s v="0"/>
  </r>
  <r>
    <x v="2372"/>
    <s v="     "/>
    <d v="2019-07-17T00:00:00"/>
    <d v="1899-12-30T00:00:00"/>
    <s v="29"/>
    <x v="2"/>
    <s v="7"/>
    <x v="5"/>
    <d v="2019-07-17T00:00:00"/>
    <d v="1899-12-30T07:47:00"/>
    <s v="avian contact caused fault and ignition; Mike Best Comments: Turkey vulture contacted primary conductor."/>
    <s v="     "/>
    <x v="0"/>
    <m/>
    <x v="1"/>
    <m/>
    <s v="455068"/>
    <s v="19-0078239"/>
    <m/>
    <s v="T004701217"/>
    <m/>
    <m/>
    <s v="     "/>
    <x v="0"/>
    <x v="0"/>
    <m/>
    <x v="0"/>
    <m/>
    <s v="&lt;0.25"/>
    <m/>
    <s v="Contact - Animal - Bird"/>
    <x v="6"/>
    <s v="Contact - Bird"/>
    <s v="Contact from object"/>
    <s v="Contact - Animal"/>
    <m/>
    <s v="Contact - Animal"/>
    <s v="Conductor - Primary"/>
    <m/>
    <s v="Overhead"/>
    <m/>
    <s v="Conductor - Primary"/>
    <s v="no reported damage"/>
    <s v="4Bx0717190747"/>
    <s v="     "/>
    <x v="2"/>
    <n v="512"/>
    <n v="34.506599999999999"/>
    <n v="-120.22499999999999"/>
    <s v="SANTA BARBARA"/>
    <s v="BUELLTON-1101"/>
    <m/>
    <s v="Santa Barbara County FD"/>
    <s v="Hardwood Woodland"/>
    <m/>
    <m/>
    <m/>
    <m/>
    <m/>
    <m/>
    <m/>
    <s v="N"/>
    <s v="N"/>
    <m/>
    <m/>
    <s v="     "/>
    <m/>
    <m/>
    <m/>
    <m/>
    <m/>
    <m/>
    <m/>
    <m/>
    <m/>
    <m/>
    <m/>
    <m/>
    <m/>
    <m/>
    <m/>
    <m/>
    <m/>
    <m/>
    <m/>
  </r>
  <r>
    <x v="2373"/>
    <s v="     "/>
    <d v="2019-07-17T00:00:00"/>
    <d v="1899-12-30T00:00:00"/>
    <s v="29"/>
    <x v="2"/>
    <s v="7"/>
    <x v="5"/>
    <d v="2019-07-17T00:00:00"/>
    <m/>
    <s v="Possibly connectors failed and caused outage and ignition"/>
    <s v="     "/>
    <x v="0"/>
    <m/>
    <x v="1"/>
    <m/>
    <s v="456859"/>
    <m/>
    <m/>
    <s v="T004702012"/>
    <m/>
    <m/>
    <s v="     "/>
    <x v="0"/>
    <x v="0"/>
    <m/>
    <x v="0"/>
    <m/>
    <s v="&lt;3 meters of linear travel"/>
    <m/>
    <s v="Equipment - PG&amp;E"/>
    <x v="4"/>
    <s v="Equipment - PG&amp;E"/>
    <s v="All types of equipment / facility failure"/>
    <s v="Conductor failure-all"/>
    <s v="Splice/Clamp/Connector"/>
    <m/>
    <m/>
    <m/>
    <s v="Overhead"/>
    <m/>
    <s v="Splice/Clamp/Connector"/>
    <m/>
    <s v="83371114"/>
    <s v="     "/>
    <x v="0"/>
    <m/>
    <n v="37.288200000000003"/>
    <n v="-122.017"/>
    <s v="SANTA CLARA"/>
    <s v="SARATOGA-1114"/>
    <m/>
    <s v="Santa Clara County FD"/>
    <s v="Urban"/>
    <m/>
    <m/>
    <m/>
    <m/>
    <m/>
    <m/>
    <m/>
    <s v="N"/>
    <s v="N"/>
    <m/>
    <m/>
    <s v="     "/>
    <m/>
    <m/>
    <m/>
    <m/>
    <m/>
    <m/>
    <m/>
    <m/>
    <m/>
    <m/>
    <m/>
    <m/>
    <m/>
    <m/>
    <m/>
    <m/>
    <m/>
    <m/>
    <m/>
  </r>
  <r>
    <x v="2374"/>
    <s v="     "/>
    <d v="2019-07-18T00:00:00"/>
    <d v="1899-12-30T00:00:00"/>
    <s v="29"/>
    <x v="2"/>
    <s v="7"/>
    <x v="5"/>
    <d v="2019-07-18T00:00:00"/>
    <d v="1899-12-30T15:20:00"/>
    <s v="from OIS - primary line sagged down in the heat and contacted streetligh conductors, burning wires down"/>
    <s v="     "/>
    <x v="0"/>
    <m/>
    <x v="1"/>
    <m/>
    <s v="459154"/>
    <s v="19-0078937"/>
    <m/>
    <s v="T004702940"/>
    <n v="117617641"/>
    <m/>
    <s v="     "/>
    <x v="0"/>
    <x v="0"/>
    <m/>
    <x v="0"/>
    <m/>
    <s v="&lt;3 meters of linear travel"/>
    <m/>
    <s v="Equipment - PG&amp;E"/>
    <x v="4"/>
    <s v="Equipment - PG&amp;E"/>
    <s v="All types of equipment / facility failure"/>
    <s v="Conductor failure-all"/>
    <s v="Conductor - Primary"/>
    <m/>
    <m/>
    <m/>
    <s v="Overhead"/>
    <m/>
    <s v="Conductor - Primary"/>
    <m/>
    <s v="253611104"/>
    <s v="     "/>
    <x v="0"/>
    <m/>
    <n v="37.355200000000004"/>
    <n v="-120.6"/>
    <s v="MERCED"/>
    <s v="ATWATER-1104"/>
    <m/>
    <s v="Atwater FD"/>
    <s v="Urban"/>
    <m/>
    <m/>
    <m/>
    <m/>
    <m/>
    <m/>
    <m/>
    <s v="N"/>
    <s v="N"/>
    <m/>
    <m/>
    <s v="     "/>
    <m/>
    <m/>
    <m/>
    <m/>
    <m/>
    <m/>
    <m/>
    <m/>
    <m/>
    <m/>
    <m/>
    <m/>
    <m/>
    <m/>
    <m/>
    <m/>
    <m/>
    <m/>
    <m/>
  </r>
  <r>
    <x v="2375"/>
    <s v="     "/>
    <d v="2019-07-18T00:00:00"/>
    <d v="1899-12-30T00:00:00"/>
    <s v="29"/>
    <x v="2"/>
    <s v="7"/>
    <x v="5"/>
    <d v="2019-07-18T00:00:00"/>
    <d v="1899-12-30T12:01:00"/>
    <s v="failed connector"/>
    <s v="     "/>
    <x v="0"/>
    <m/>
    <x v="1"/>
    <m/>
    <s v="458436"/>
    <s v="19-0078794"/>
    <m/>
    <s v="T004702681"/>
    <n v="117615249"/>
    <m/>
    <s v="     "/>
    <x v="0"/>
    <x v="0"/>
    <m/>
    <x v="0"/>
    <m/>
    <s v="&lt;0.25"/>
    <m/>
    <s v="Equipment - PG&amp;E"/>
    <x v="4"/>
    <s v="Equipment - PG&amp;E"/>
    <s v="All types of equipment / facility failure"/>
    <s v="Conductor failure-all"/>
    <s v="Conductor - Primary"/>
    <m/>
    <m/>
    <m/>
    <s v="Underbuild"/>
    <m/>
    <s v="Conductor - Primary"/>
    <m/>
    <s v="255121101"/>
    <s v="     "/>
    <x v="0"/>
    <m/>
    <n v="36.923000000000002"/>
    <n v="-119.94"/>
    <s v="MADERA"/>
    <s v="BORDEN-1101"/>
    <m/>
    <m/>
    <s v="Agriculture"/>
    <m/>
    <m/>
    <m/>
    <m/>
    <m/>
    <m/>
    <m/>
    <s v="N"/>
    <s v="N"/>
    <m/>
    <m/>
    <s v="     "/>
    <m/>
    <m/>
    <m/>
    <m/>
    <m/>
    <m/>
    <m/>
    <m/>
    <m/>
    <m/>
    <m/>
    <m/>
    <m/>
    <m/>
    <m/>
    <m/>
    <m/>
    <m/>
    <m/>
  </r>
  <r>
    <x v="2376"/>
    <s v="     "/>
    <d v="2019-07-18T00:00:00"/>
    <d v="1899-12-30T08:45:11"/>
    <s v="29"/>
    <x v="2"/>
    <s v="7"/>
    <x v="5"/>
    <d v="2019-07-18T00:00:00"/>
    <d v="1899-12-30T08:45:00"/>
    <s v="FAS states a fire occurred and what put out by local FD but does not state what caused the fire."/>
    <s v="     "/>
    <x v="0"/>
    <d v="2021-02-18T00:00:00"/>
    <x v="0"/>
    <m/>
    <s v="457378"/>
    <s v="19-0078690"/>
    <m/>
    <s v="T004702374"/>
    <n v="117614877"/>
    <m/>
    <s v="     "/>
    <x v="0"/>
    <x v="0"/>
    <m/>
    <x v="0"/>
    <m/>
    <s v="&lt;3 meters of linear travel"/>
    <m/>
    <s v="Equipment - PG&amp;E"/>
    <x v="4"/>
    <s v="Equipment - PG&amp;E"/>
    <s v="All types of equipment / facility failure"/>
    <s v="Conductor failure-all"/>
    <s v="Conductor"/>
    <m/>
    <m/>
    <s v="Yes"/>
    <s v="Overhead"/>
    <m/>
    <s v="Conductor"/>
    <m/>
    <s v="43251103"/>
    <s v="     "/>
    <x v="0"/>
    <m/>
    <n v="38.048200000000001"/>
    <n v="-122.13500000000001"/>
    <s v="Solano"/>
    <s v="BAHIA-1103"/>
    <m/>
    <s v="Benicia Fire Dept"/>
    <s v="Herbaceous"/>
    <m/>
    <m/>
    <m/>
    <m/>
    <m/>
    <m/>
    <m/>
    <s v="N"/>
    <s v="N"/>
    <m/>
    <m/>
    <s v="     "/>
    <m/>
    <m/>
    <m/>
    <m/>
    <m/>
    <m/>
    <m/>
    <m/>
    <m/>
    <m/>
    <m/>
    <m/>
    <m/>
    <m/>
    <m/>
    <m/>
    <m/>
    <m/>
    <m/>
  </r>
  <r>
    <x v="2377"/>
    <s v="     "/>
    <d v="2019-07-18T00:00:00"/>
    <d v="1899-12-30T00:00:00"/>
    <s v="29"/>
    <x v="2"/>
    <s v="7"/>
    <x v="5"/>
    <d v="2019-07-18T00:00:00"/>
    <d v="1899-12-30T19:06:00"/>
    <s v="From OIS- customers service drop was rubbing on the tree and it got the hotleg and the neutral together which started a fire"/>
    <s v="     "/>
    <x v="0"/>
    <m/>
    <x v="1"/>
    <m/>
    <s v="459794"/>
    <s v="19-0078996"/>
    <m/>
    <s v="T004703108"/>
    <m/>
    <m/>
    <s v="     "/>
    <x v="0"/>
    <x v="0"/>
    <m/>
    <x v="0"/>
    <m/>
    <s v="&lt;0.25"/>
    <m/>
    <s v="Vegetation"/>
    <x v="0"/>
    <s v="Vegetation"/>
    <s v="Contact from object"/>
    <s v="Contact - Vegetation"/>
    <m/>
    <s v="Contact - Vegetation"/>
    <s v="Service Drop"/>
    <m/>
    <s v="Overhead"/>
    <m/>
    <s v="Service Drop"/>
    <s v="Service drop"/>
    <s v="Circuit Id 253531104"/>
    <s v="     "/>
    <x v="0"/>
    <m/>
    <n v="36.633899999999997"/>
    <n v="-119.791"/>
    <s v="FRESNO"/>
    <s v="BOWLES-1104"/>
    <m/>
    <m/>
    <s v="Agriculture"/>
    <m/>
    <m/>
    <m/>
    <m/>
    <m/>
    <m/>
    <m/>
    <s v="N"/>
    <s v="N"/>
    <m/>
    <m/>
    <s v="     "/>
    <m/>
    <m/>
    <m/>
    <m/>
    <m/>
    <m/>
    <m/>
    <m/>
    <m/>
    <m/>
    <m/>
    <m/>
    <m/>
    <m/>
    <m/>
    <m/>
    <m/>
    <m/>
    <m/>
  </r>
  <r>
    <x v="2378"/>
    <s v="     "/>
    <d v="2019-07-18T00:00:00"/>
    <d v="1899-12-30T00:00:00"/>
    <s v="29"/>
    <x v="2"/>
    <s v="7"/>
    <x v="5"/>
    <d v="2019-07-18T00:00:00"/>
    <d v="1899-12-30T14:55:00"/>
    <s v="Blown Booster"/>
    <s v="     "/>
    <x v="0"/>
    <m/>
    <x v="1"/>
    <m/>
    <s v="457748"/>
    <s v="19-0078904"/>
    <m/>
    <s v="T004702552"/>
    <n v="117617437"/>
    <m/>
    <s v="     "/>
    <x v="0"/>
    <x v="0"/>
    <m/>
    <x v="0"/>
    <m/>
    <s v="&lt;0.25"/>
    <m/>
    <s v="Equipment - PG&amp;E"/>
    <x v="14"/>
    <s v="Equipment - PG&amp;E"/>
    <s v="All types of equipment / facility failure"/>
    <s v="Voltage Regulator failure"/>
    <s v="Booster"/>
    <m/>
    <m/>
    <m/>
    <s v="Overhead"/>
    <m/>
    <s v="Booster"/>
    <s v="Booster"/>
    <s v="B561"/>
    <s v="     "/>
    <x v="1"/>
    <n v="345"/>
    <n v="38.3033"/>
    <n v="-120.672"/>
    <s v="CALAVERAS"/>
    <s v="CALAVERAS-CEMENT-1101"/>
    <m/>
    <m/>
    <s v="Urban"/>
    <m/>
    <m/>
    <m/>
    <m/>
    <m/>
    <m/>
    <m/>
    <s v="N"/>
    <s v="N"/>
    <m/>
    <m/>
    <s v="     "/>
    <m/>
    <m/>
    <m/>
    <m/>
    <m/>
    <m/>
    <m/>
    <m/>
    <m/>
    <m/>
    <m/>
    <m/>
    <m/>
    <m/>
    <m/>
    <m/>
    <m/>
    <m/>
    <m/>
  </r>
  <r>
    <x v="2379"/>
    <s v="     "/>
    <d v="2019-07-18T00:00:00"/>
    <d v="1899-12-30T00:00:00"/>
    <s v="29"/>
    <x v="2"/>
    <s v="7"/>
    <x v="5"/>
    <m/>
    <m/>
    <s v="feild arester at riser 354 blown"/>
    <s v="     "/>
    <x v="0"/>
    <m/>
    <x v="1"/>
    <m/>
    <m/>
    <m/>
    <m/>
    <s v="T004703132"/>
    <m/>
    <m/>
    <s v="     "/>
    <x v="0"/>
    <x v="0"/>
    <m/>
    <x v="0"/>
    <m/>
    <s v="0.26-9.99"/>
    <m/>
    <s v="Equipment - PG&amp;E"/>
    <x v="9"/>
    <s v="Equipment - PG&amp;E"/>
    <s v="All types of equipment / facility failure"/>
    <s v="Other"/>
    <s v="Lightning Arrestor"/>
    <m/>
    <m/>
    <m/>
    <s v="Overhead"/>
    <m/>
    <s v="Lightning Arrestor"/>
    <s v="Field Arrestor"/>
    <s v="Unknown"/>
    <s v="     "/>
    <x v="1"/>
    <n v="424"/>
    <n v="37.081000000000003"/>
    <n v="-119.48699999999999"/>
    <s v="FRESNO"/>
    <s v="AUBERRY-1101"/>
    <m/>
    <m/>
    <s v="Hardwood Forest"/>
    <m/>
    <m/>
    <m/>
    <m/>
    <m/>
    <m/>
    <m/>
    <s v="N"/>
    <s v="N"/>
    <m/>
    <m/>
    <s v="     "/>
    <m/>
    <m/>
    <m/>
    <m/>
    <m/>
    <m/>
    <m/>
    <m/>
    <m/>
    <m/>
    <m/>
    <m/>
    <m/>
    <m/>
    <m/>
    <m/>
    <m/>
    <m/>
    <m/>
  </r>
  <r>
    <x v="2380"/>
    <s v="     "/>
    <d v="2019-07-19T00:00:00"/>
    <d v="1899-12-30T04:15:00"/>
    <s v="29"/>
    <x v="2"/>
    <s v="7"/>
    <x v="5"/>
    <m/>
    <m/>
    <s v="On July 19, 2019, at approximately 0420 hours, PG&amp;E became aware of an outage on the Barton1111 12kV Distribution Circuit in Fresno, involving wire down on East Tulare Avenue, between Clovis Avenueand DeWitt Ave. The fire department on scene told the responding Troubleman that a truck had run into thecommunication lines, which then caused the PG&amp;E pole to fall. A vegetation fire was observed in the vicinity ofthe downed conductors. Approximately 1155 customers experienced an outage due to the event andrestoration activity. All but 1 has been restored at this time. This is being reported due to significant mediaattention. This information is preliminary."/>
    <s v="     "/>
    <x v="2"/>
    <d v="2021-04-02T00:00:00"/>
    <x v="0"/>
    <m/>
    <s v="459907"/>
    <s v="19-0079011"/>
    <m/>
    <s v="T004703238, T004703239"/>
    <n v="117618890"/>
    <s v="EI190719A"/>
    <s v="     "/>
    <x v="0"/>
    <x v="0"/>
    <s v="Vegetation"/>
    <x v="0"/>
    <m/>
    <s v="Unknown"/>
    <m/>
    <s v="Contact - Customer (Equip/Structure/Veg)"/>
    <x v="3"/>
    <s v="Contact - 3rd Party"/>
    <s v="Contact from object"/>
    <m/>
    <m/>
    <s v="Contact from object"/>
    <s v="Conductor - All"/>
    <s v="Yes"/>
    <s v="Overhead"/>
    <m/>
    <s v="Conductor - All"/>
    <m/>
    <s v="253571111"/>
    <s v="     "/>
    <x v="0"/>
    <m/>
    <n v="36.743075788200002"/>
    <n v="-119.7019524098"/>
    <s v="Fresno"/>
    <s v="BARTON-1111"/>
    <n v="12000"/>
    <s v="Fresno FD"/>
    <s v="Urban"/>
    <m/>
    <m/>
    <m/>
    <m/>
    <m/>
    <m/>
    <m/>
    <s v="N"/>
    <s v="N"/>
    <m/>
    <m/>
    <s v="     "/>
    <m/>
    <m/>
    <m/>
    <m/>
    <m/>
    <m/>
    <m/>
    <m/>
    <m/>
    <m/>
    <m/>
    <m/>
    <m/>
    <m/>
    <m/>
    <m/>
    <m/>
    <m/>
    <m/>
  </r>
  <r>
    <x v="2381"/>
    <s v="     "/>
    <d v="2019-07-19T00:00:00"/>
    <d v="1899-12-30T00:00:00"/>
    <s v="29"/>
    <x v="2"/>
    <s v="7"/>
    <x v="5"/>
    <d v="2019-07-19T00:00:00"/>
    <d v="1899-12-30T06:38:00"/>
    <s v="Tree fell into line"/>
    <s v="     "/>
    <x v="0"/>
    <m/>
    <x v="1"/>
    <m/>
    <s v="459930"/>
    <s v="19-0079030"/>
    <m/>
    <s v="T004703724"/>
    <m/>
    <m/>
    <s v="     "/>
    <x v="0"/>
    <x v="0"/>
    <m/>
    <x v="0"/>
    <m/>
    <s v="0.26-9.99"/>
    <m/>
    <s v="Vegetation"/>
    <x v="0"/>
    <s v="Vegetation"/>
    <s v="Contact from object"/>
    <s v="Contact - Vegetation"/>
    <m/>
    <s v="Contact - Vegetation"/>
    <s v="Conductor - Primary"/>
    <m/>
    <s v="Overhead"/>
    <m/>
    <s v="Conductor - Primary"/>
    <m/>
    <s v="163351703"/>
    <s v="     "/>
    <x v="1"/>
    <n v="348"/>
    <n v="37.9163"/>
    <n v="-120.349"/>
    <s v="TUOLUMNE"/>
    <s v="CURTIS-1703"/>
    <m/>
    <m/>
    <s v="Hardwood Woodland"/>
    <m/>
    <m/>
    <m/>
    <m/>
    <m/>
    <m/>
    <m/>
    <s v="N"/>
    <s v="N"/>
    <m/>
    <m/>
    <s v="     "/>
    <n v="37.915149999999997"/>
    <n v="-120.35943"/>
    <s v="Jul 20 2019 12:00AM"/>
    <s v="RootsFail"/>
    <s v="ACTUAL DATE OF INVESTIGATION 7/19/19. GREEN HEALTHY MATURE VALLEY OAK UPROOTED AND FAILED THROUGH ONE SPAN OF HIGH VOLTAGE DISTRIBUTION LINE. TREE SHARED SOME ROOT STRUCTURE WITH ANOTHER LARGE VALLEY OAK. APPEARS THE OTHER VALLEY UPROOTED FIRST AWAY FROM THE LINES AND FORCED THIS ONE TO UPROOT TOWARD PRIMARY. OUTAGE RESULTED IN SSD 1717 IGNITING A 1-2 ACRE GRASS FIRE 8 SPANS AWAY AT DEVICE. TREE FELL ONTO AT LEAST 2 VEHICLES BUT FIRE CAUSED NO DAMAGE."/>
    <s v="OAKV"/>
    <s v="75"/>
    <s v="35"/>
    <s v="30"/>
    <s v="None"/>
    <s v="None"/>
    <s v="N"/>
    <s v="1"/>
    <m/>
    <s v="Creek"/>
    <s v="D"/>
    <s v="CrossArm"/>
    <s v="BareWire"/>
    <s v="0"/>
  </r>
  <r>
    <x v="2382"/>
    <s v="     "/>
    <d v="2019-07-21T00:00:00"/>
    <d v="1899-12-30T00:00:00"/>
    <s v="30"/>
    <x v="2"/>
    <s v="7"/>
    <x v="5"/>
    <d v="2019-07-21T00:00:00"/>
    <m/>
    <s v="Tree fell into line "/>
    <s v="     "/>
    <x v="0"/>
    <m/>
    <x v="1"/>
    <m/>
    <s v="465059"/>
    <s v="19-0079583"/>
    <m/>
    <s v="T004704942"/>
    <n v="117624495"/>
    <m/>
    <s v="     "/>
    <x v="0"/>
    <x v="0"/>
    <m/>
    <x v="0"/>
    <m/>
    <s v="&lt;3 meters of linear travel"/>
    <m/>
    <s v="Vegetation"/>
    <x v="0"/>
    <s v="Vegetation"/>
    <s v="Contact from object"/>
    <s v="Contact - Vegetation"/>
    <m/>
    <s v="Contact - Vegetation"/>
    <s v="Conductor - Primary"/>
    <m/>
    <s v="Overhead"/>
    <m/>
    <s v="Conductor - Primary"/>
    <m/>
    <s v="82931101"/>
    <s v="     "/>
    <x v="2"/>
    <n v="520"/>
    <n v="37.051699999999997"/>
    <n v="-122.152"/>
    <s v="SANTA CRUZ"/>
    <s v="POINT-MORETTI-1101"/>
    <m/>
    <m/>
    <s v="Urban"/>
    <m/>
    <m/>
    <m/>
    <m/>
    <m/>
    <m/>
    <m/>
    <s v="N"/>
    <s v="N"/>
    <m/>
    <m/>
    <s v="     "/>
    <n v="37.051299999999998"/>
    <n v="-122.1538"/>
    <s v="Jul 30 2019 12:00AM"/>
    <s v="TrunkFail"/>
    <s v="EVIDENCE OF LOGS ON GROUND AND EVIDENCE OF TRUNK FAILURE SPLINTERED AND BROKEN FOUND 25 FT FROM GROUND ON TREE TRUNK. EVIDENCE OF TREE ROT AND SPLINTERED TREE INSIDE TRUNK."/>
    <s v="FIRD"/>
    <s v="75"/>
    <s v="38"/>
    <s v="40"/>
    <s v="Slight"/>
    <s v="Severe"/>
    <s v="Y"/>
    <s v="1"/>
    <m/>
    <s v="Other"/>
    <s v="A"/>
    <s v="CrossArm"/>
    <s v="TreeWire"/>
    <s v="1"/>
  </r>
  <r>
    <x v="2383"/>
    <s v="     "/>
    <d v="2019-07-21T00:00:00"/>
    <d v="1899-12-30T00:00:00"/>
    <s v="30"/>
    <x v="2"/>
    <s v="7"/>
    <x v="5"/>
    <d v="2019-07-21T00:00:00"/>
    <d v="1899-12-30T15:14:00"/>
    <s v="truck hit pole and caused pole fire"/>
    <s v="     "/>
    <x v="0"/>
    <m/>
    <x v="1"/>
    <m/>
    <s v="465110"/>
    <s v="19-0079612"/>
    <m/>
    <s v="T004705017"/>
    <n v="117624318"/>
    <m/>
    <s v="     "/>
    <x v="0"/>
    <x v="0"/>
    <m/>
    <x v="0"/>
    <m/>
    <s v="&lt;3 meters of linear travel"/>
    <m/>
    <s v="Contact - 3rd Party"/>
    <x v="8"/>
    <s v="Contact - 3rd Party"/>
    <s v="Contact from object"/>
    <s v="Contact - Vehicle"/>
    <m/>
    <s v="Contact - Vehicle"/>
    <s v="Pole"/>
    <m/>
    <s v="Overhead"/>
    <m/>
    <s v="Pole"/>
    <m/>
    <s v="102345568"/>
    <s v="     "/>
    <x v="0"/>
    <m/>
    <n v="37.632199999999997"/>
    <n v="-122.12"/>
    <s v="ALAMEDA"/>
    <s v="MT-EDEN-1110"/>
    <m/>
    <s v="Hayward FD"/>
    <s v="Urban"/>
    <m/>
    <m/>
    <m/>
    <m/>
    <m/>
    <m/>
    <m/>
    <s v="N"/>
    <s v="N"/>
    <m/>
    <m/>
    <s v="     "/>
    <m/>
    <m/>
    <m/>
    <m/>
    <m/>
    <m/>
    <m/>
    <m/>
    <m/>
    <m/>
    <m/>
    <m/>
    <m/>
    <m/>
    <m/>
    <m/>
    <m/>
    <m/>
    <m/>
  </r>
  <r>
    <x v="2384"/>
    <s v="     "/>
    <d v="2019-07-21T00:00:00"/>
    <d v="1899-12-30T00:00:00"/>
    <s v="30"/>
    <x v="2"/>
    <s v="7"/>
    <x v="5"/>
    <d v="2019-07-21T00:00:00"/>
    <d v="1899-12-30T09:19:00"/>
    <s v="CONNECTOR OR SPLICE BLOWN/FAILED"/>
    <s v="     "/>
    <x v="0"/>
    <m/>
    <x v="1"/>
    <m/>
    <s v="464982"/>
    <s v="19-0079578"/>
    <m/>
    <s v="T004704896"/>
    <n v="117624265"/>
    <m/>
    <s v="     "/>
    <x v="0"/>
    <x v="0"/>
    <m/>
    <x v="0"/>
    <m/>
    <s v="&lt;0.25"/>
    <m/>
    <s v="Equipment - PG&amp;E"/>
    <x v="4"/>
    <s v="Equipment - PG&amp;E"/>
    <s v="All types of equipment / facility failure"/>
    <s v="Conductor failure-all"/>
    <s v="Splice/Clamp/Connector"/>
    <m/>
    <m/>
    <m/>
    <s v="Overhead"/>
    <m/>
    <s v="Splice/Clamp/Connector"/>
    <m/>
    <s v="152241102"/>
    <s v="     "/>
    <x v="1"/>
    <n v="340"/>
    <n v="38.971600000000002"/>
    <n v="-120.999"/>
    <s v="PLACER"/>
    <s v="HALSEY-1102"/>
    <m/>
    <s v="Placer Hill FD"/>
    <s v="Hardwood Forest"/>
    <m/>
    <m/>
    <m/>
    <m/>
    <m/>
    <m/>
    <m/>
    <s v="N"/>
    <s v="N"/>
    <m/>
    <m/>
    <s v="     "/>
    <m/>
    <m/>
    <m/>
    <m/>
    <m/>
    <m/>
    <m/>
    <m/>
    <m/>
    <m/>
    <m/>
    <m/>
    <m/>
    <m/>
    <m/>
    <m/>
    <m/>
    <m/>
    <m/>
  </r>
  <r>
    <x v="2385"/>
    <s v="     "/>
    <d v="2019-07-21T00:00:00"/>
    <d v="1899-12-30T00:00:00"/>
    <s v="30"/>
    <x v="2"/>
    <s v="7"/>
    <x v="5"/>
    <d v="2019-07-21T00:00:00"/>
    <d v="1899-12-30T10:43:00"/>
    <s v="ILIS states 3rd party contact with high voltage"/>
    <s v="     "/>
    <x v="0"/>
    <m/>
    <x v="1"/>
    <m/>
    <s v="465003"/>
    <s v="19-0079564"/>
    <m/>
    <s v="T004704899"/>
    <n v="117624260"/>
    <m/>
    <s v="     "/>
    <x v="0"/>
    <x v="0"/>
    <m/>
    <x v="0"/>
    <m/>
    <s v="&lt;3 meters of linear travel"/>
    <m/>
    <s v="Contact - 3rd Party"/>
    <x v="3"/>
    <s v="Contact - 3rd Party"/>
    <s v="Contact from object"/>
    <s v="Contact - Other"/>
    <m/>
    <s v="Contact - Other"/>
    <s v="Conductor - Secondary"/>
    <m/>
    <s v="Overhead"/>
    <m/>
    <s v="Conductor - Secondary"/>
    <m/>
    <s v="Mtr#1004290776"/>
    <s v="     "/>
    <x v="0"/>
    <m/>
    <n v="36.758099999999999"/>
    <n v="-119.77800000000001"/>
    <s v="FRESNO"/>
    <s v="MANCHESTER-1109"/>
    <m/>
    <s v="Fresno FD"/>
    <s v="Urban"/>
    <m/>
    <m/>
    <m/>
    <m/>
    <m/>
    <m/>
    <m/>
    <s v="N"/>
    <s v="N"/>
    <m/>
    <m/>
    <s v="     "/>
    <m/>
    <m/>
    <m/>
    <m/>
    <m/>
    <m/>
    <m/>
    <m/>
    <m/>
    <m/>
    <m/>
    <m/>
    <m/>
    <m/>
    <m/>
    <m/>
    <m/>
    <m/>
    <m/>
  </r>
  <r>
    <x v="2386"/>
    <s v="     "/>
    <d v="2019-07-22T00:00:00"/>
    <d v="1899-12-30T00:00:00"/>
    <s v="30"/>
    <x v="2"/>
    <s v="7"/>
    <x v="5"/>
    <d v="2019-07-22T00:00:00"/>
    <m/>
    <s v="avian contact caused fault and ignition; Mike Best Comments: Bird contact with jumper."/>
    <s v="     "/>
    <x v="0"/>
    <m/>
    <x v="1"/>
    <m/>
    <s v="465374"/>
    <m/>
    <m/>
    <s v="T004705297"/>
    <m/>
    <m/>
    <s v="     "/>
    <x v="0"/>
    <x v="0"/>
    <m/>
    <x v="0"/>
    <m/>
    <s v="&lt;0.25"/>
    <m/>
    <s v="Contact - Animal - Bird"/>
    <x v="6"/>
    <s v="Contact - Bird"/>
    <s v="All types of equipment / facility failure"/>
    <s v="Contact - Animal"/>
    <m/>
    <s v="Contact - Animal"/>
    <s v="Jumper"/>
    <m/>
    <s v="Overhead"/>
    <m/>
    <s v="Jumper"/>
    <s v="no reported damage"/>
    <s v="6Ht0722190809"/>
    <s v="     "/>
    <x v="1"/>
    <n v="305"/>
    <n v="38.768700000000003"/>
    <n v="-120.96299999999999"/>
    <s v="EL DORADO"/>
    <s v="SHINGLE-SPRINGS-2109"/>
    <m/>
    <s v="El Dorado County FD"/>
    <s v="Herbaceous"/>
    <m/>
    <m/>
    <m/>
    <m/>
    <m/>
    <m/>
    <m/>
    <s v="N"/>
    <s v="N"/>
    <m/>
    <m/>
    <s v="     "/>
    <m/>
    <m/>
    <m/>
    <m/>
    <m/>
    <m/>
    <m/>
    <m/>
    <m/>
    <m/>
    <m/>
    <m/>
    <m/>
    <m/>
    <m/>
    <m/>
    <m/>
    <m/>
    <m/>
  </r>
  <r>
    <x v="2387"/>
    <s v="     "/>
    <d v="2019-07-22T00:00:00"/>
    <d v="1899-12-30T00:00:00"/>
    <s v="30"/>
    <x v="2"/>
    <s v="7"/>
    <x v="5"/>
    <d v="2019-07-22T00:00:00"/>
    <d v="1899-12-30T22:11:00"/>
    <s v="Tree fell across both phases"/>
    <s v="     "/>
    <x v="0"/>
    <m/>
    <x v="1"/>
    <m/>
    <s v="468522"/>
    <s v="19-0080025"/>
    <m/>
    <s v="T004706222"/>
    <n v="117630373"/>
    <m/>
    <s v="     "/>
    <x v="0"/>
    <x v="0"/>
    <m/>
    <x v="0"/>
    <m/>
    <s v="&lt;0.25"/>
    <m/>
    <s v="Vegetation"/>
    <x v="0"/>
    <s v="Vegetation"/>
    <s v="Contact from object"/>
    <s v="Contact - Vegetation"/>
    <m/>
    <s v="Contact - Vegetation"/>
    <s v="Conductor - Primary"/>
    <m/>
    <s v="Overhead"/>
    <m/>
    <s v="Conductor - Primary"/>
    <m/>
    <s v="152561103"/>
    <s v="     "/>
    <x v="1"/>
    <n v="300"/>
    <n v="38.861800000000002"/>
    <n v="-121.104"/>
    <s v="PLACER"/>
    <s v="PENRYN-1103"/>
    <m/>
    <m/>
    <s v="Herbaceous"/>
    <m/>
    <m/>
    <m/>
    <m/>
    <m/>
    <m/>
    <m/>
    <s v="N"/>
    <s v="N"/>
    <m/>
    <m/>
    <s v="     "/>
    <n v="38.861697999999997"/>
    <n v="-121.10467"/>
    <s v="Jul 23 2019 12:00AM"/>
    <s v="BranchFail"/>
    <s v="HEALTHY GRAY PINE SPAR OVERHANGING LINES SNAPPED AND CAUSED POWER OUTAGE AS WELL AS, A FIRE. TREE IS CURRENTLY HEALTHY WITH NO SIGNS OF POTENTIAL HAZARDS. BUT WILL STILL BE PURSUED FOR REMOVAL ON 2019 ROUTINE PATROL TO AVOID FUTURE CONCERNS SPECIFICALLY RELATING TO RANDOM LIMB FAILURES."/>
    <s v="PING"/>
    <s v="75"/>
    <s v="25"/>
    <s v="20"/>
    <s v="None"/>
    <s v="None"/>
    <s v="N"/>
    <s v="1"/>
    <m/>
    <s v="Plain"/>
    <s v="D"/>
    <s v="CrossArm"/>
    <s v="BareWire"/>
    <s v="2"/>
  </r>
  <r>
    <x v="2388"/>
    <s v="     "/>
    <d v="2019-07-23T00:00:00"/>
    <d v="1899-12-30T00:00:00"/>
    <s v="30"/>
    <x v="2"/>
    <s v="7"/>
    <x v="5"/>
    <d v="2019-07-23T00:00:00"/>
    <d v="1899-12-30T16:28:00"/>
    <s v="Pine branch fell onto lines "/>
    <s v="     "/>
    <x v="0"/>
    <m/>
    <x v="1"/>
    <m/>
    <s v="469636"/>
    <s v="19-0080428"/>
    <m/>
    <s v="T004707068"/>
    <n v="117633325"/>
    <m/>
    <s v="     "/>
    <x v="0"/>
    <x v="0"/>
    <m/>
    <x v="0"/>
    <m/>
    <s v="&lt;0.25"/>
    <m/>
    <s v="Vegetation"/>
    <x v="0"/>
    <s v="Vegetation"/>
    <s v="Contact from object"/>
    <s v="Contact - Vegetation"/>
    <m/>
    <s v="Contact - Vegetation"/>
    <s v="Conductor - Primary"/>
    <m/>
    <s v="Overhead"/>
    <m/>
    <s v="Conductor - Primary"/>
    <m/>
    <s v="83371104"/>
    <s v="     "/>
    <x v="1"/>
    <n v="518"/>
    <n v="37.244700000000002"/>
    <n v="-122"/>
    <s v="SANTA CLARA"/>
    <s v="SARATOGA-1104"/>
    <m/>
    <s v="Santa Clara County FD"/>
    <s v="Urban"/>
    <m/>
    <m/>
    <m/>
    <m/>
    <m/>
    <m/>
    <m/>
    <s v="N"/>
    <s v="N"/>
    <m/>
    <m/>
    <s v="     "/>
    <n v="37.244733199999999"/>
    <n v="-121.9997161"/>
    <s v="Jul 29 2019 12:00AM"/>
    <s v="BranchFail"/>
    <s v="EVIDENCE OF 7&quot; DIAMETER BRANCH THAT FELL, ARCED, AND BROUGHT BOTH PHASES DOWN. TREE AND BROKEN BRANCH APPEAR HEALTHY, NO DEFECTS OR ROT. TREE CREW REMOVED SEVERAL OVERHANGS TO PREVENT FUTURE BRANCH FAILURES."/>
    <s v="DEOD"/>
    <s v="80"/>
    <s v="44"/>
    <s v="8"/>
    <s v="None"/>
    <s v="None"/>
    <s v="N"/>
    <s v="1"/>
    <m/>
    <s v="Valley"/>
    <s v="D"/>
    <s v="CrossArm"/>
    <s v="BareWire"/>
    <s v="2"/>
  </r>
  <r>
    <x v="2389"/>
    <s v="     "/>
    <d v="2019-07-23T00:00:00"/>
    <d v="1899-12-30T00:00:00"/>
    <s v="30"/>
    <x v="2"/>
    <s v="7"/>
    <x v="5"/>
    <d v="2019-07-23T00:00:00"/>
    <d v="1899-12-30T16:52:00"/>
    <s v="Crew reported probable cause was gunshot to conductor"/>
    <s v="     "/>
    <x v="0"/>
    <m/>
    <x v="1"/>
    <m/>
    <s v="469660"/>
    <s v="19-0080383"/>
    <m/>
    <s v="T004707092"/>
    <n v="117633749"/>
    <m/>
    <s v="     "/>
    <x v="0"/>
    <x v="0"/>
    <m/>
    <x v="0"/>
    <m/>
    <s v="&lt;0.25"/>
    <m/>
    <s v="Contact - 3rd Party"/>
    <x v="3"/>
    <s v="Contact - 3rd Party"/>
    <s v="Contact from object"/>
    <s v="Contact - Other"/>
    <m/>
    <s v="Contact - Other"/>
    <s v="Conductor - Primary"/>
    <m/>
    <s v="Overhead"/>
    <m/>
    <s v="Conductor - Primary"/>
    <m/>
    <s v="252521103"/>
    <s v="     "/>
    <x v="1"/>
    <n v="424"/>
    <n v="37.212800000000001"/>
    <n v="-119.505"/>
    <s v="MADERA"/>
    <s v="SAN-JOAQUIN-#2-1103"/>
    <m/>
    <m/>
    <s v="Hardwood Forest"/>
    <m/>
    <m/>
    <m/>
    <m/>
    <m/>
    <m/>
    <m/>
    <s v="N"/>
    <s v="N"/>
    <m/>
    <m/>
    <s v="     "/>
    <m/>
    <m/>
    <m/>
    <m/>
    <m/>
    <m/>
    <m/>
    <m/>
    <m/>
    <m/>
    <m/>
    <m/>
    <m/>
    <m/>
    <m/>
    <m/>
    <m/>
    <m/>
    <m/>
  </r>
  <r>
    <x v="2390"/>
    <s v="     "/>
    <d v="2019-07-24T00:00:00"/>
    <d v="1899-12-30T00:00:00"/>
    <s v="30"/>
    <x v="2"/>
    <s v="7"/>
    <x v="5"/>
    <d v="2019-07-24T00:00:00"/>
    <m/>
    <s v="Transformer failure, picutes show grass fire that resulted was greater than 1 linear meter"/>
    <s v="     "/>
    <x v="0"/>
    <m/>
    <x v="1"/>
    <m/>
    <s v="469874"/>
    <m/>
    <m/>
    <s v="T004707337"/>
    <m/>
    <m/>
    <s v="     "/>
    <x v="0"/>
    <x v="0"/>
    <m/>
    <x v="0"/>
    <m/>
    <s v="0.26-9.99"/>
    <m/>
    <s v="Unknown - No PG&amp;E Asset"/>
    <x v="5"/>
    <s v="Unknown"/>
    <m/>
    <m/>
    <m/>
    <m/>
    <m/>
    <m/>
    <s v="Overhead"/>
    <m/>
    <s v="Transformer"/>
    <m/>
    <s v="317082046775"/>
    <s v="     "/>
    <x v="0"/>
    <m/>
    <n v="37.7804"/>
    <n v="-121.511"/>
    <s v="SAN JOAQUIN"/>
    <s v="HERDLYN-1102"/>
    <m/>
    <s v="Tracy FD"/>
    <s v="Urban"/>
    <m/>
    <m/>
    <m/>
    <m/>
    <m/>
    <m/>
    <m/>
    <s v="N"/>
    <s v="N"/>
    <m/>
    <m/>
    <s v="     "/>
    <m/>
    <m/>
    <m/>
    <m/>
    <m/>
    <m/>
    <m/>
    <m/>
    <m/>
    <m/>
    <m/>
    <m/>
    <m/>
    <m/>
    <m/>
    <m/>
    <m/>
    <m/>
    <m/>
  </r>
  <r>
    <x v="2391"/>
    <s v="     "/>
    <d v="2019-07-24T00:00:00"/>
    <d v="1899-12-30T00:00:00"/>
    <s v="30"/>
    <x v="2"/>
    <s v="7"/>
    <x v="5"/>
    <d v="2019-07-24T00:00:00"/>
    <d v="1899-12-30T05:08:00"/>
    <s v="Fused opened and tman found pole fire"/>
    <s v="     "/>
    <x v="0"/>
    <m/>
    <x v="1"/>
    <m/>
    <s v="469901"/>
    <s v="19-0080501"/>
    <m/>
    <s v="T004707353"/>
    <m/>
    <m/>
    <s v="     "/>
    <x v="0"/>
    <x v="0"/>
    <m/>
    <x v="0"/>
    <m/>
    <s v="&lt;3 meters of linear travel"/>
    <m/>
    <s v="Equipment - PG&amp;E"/>
    <x v="9"/>
    <s v="Equipment - PG&amp;E"/>
    <s v="All types of equipment / facility failure"/>
    <s v="Equipment failure - Other"/>
    <s v="Unknown"/>
    <m/>
    <m/>
    <m/>
    <s v="Overhead"/>
    <m/>
    <s v="Unknown"/>
    <s v="no reported damage"/>
    <s v="72159"/>
    <s v="     "/>
    <x v="0"/>
    <m/>
    <n v="36.991"/>
    <n v="-121.57299999999999"/>
    <s v="SANTA CLARA"/>
    <s v="LLAGAS-2105"/>
    <m/>
    <m/>
    <s v="Urban"/>
    <m/>
    <m/>
    <m/>
    <m/>
    <m/>
    <m/>
    <m/>
    <s v="N"/>
    <s v="N"/>
    <m/>
    <m/>
    <s v="     "/>
    <m/>
    <m/>
    <m/>
    <m/>
    <m/>
    <m/>
    <m/>
    <m/>
    <m/>
    <m/>
    <m/>
    <m/>
    <m/>
    <m/>
    <m/>
    <m/>
    <m/>
    <m/>
    <m/>
  </r>
  <r>
    <x v="2392"/>
    <s v="     "/>
    <d v="2019-07-24T00:00:00"/>
    <d v="1899-12-30T00:00:00"/>
    <s v="30"/>
    <x v="2"/>
    <s v="7"/>
    <x v="5"/>
    <d v="2019-07-24T00:00:00"/>
    <d v="1899-12-30T15:34:00"/>
    <s v="possum came in contact with equipment and caused incident"/>
    <s v="     "/>
    <x v="0"/>
    <m/>
    <x v="1"/>
    <m/>
    <s v="470516"/>
    <s v="19-0080841"/>
    <m/>
    <s v="T004707942"/>
    <m/>
    <m/>
    <s v="     "/>
    <x v="0"/>
    <x v="0"/>
    <m/>
    <x v="0"/>
    <m/>
    <s v="&lt;0.25"/>
    <m/>
    <s v="Contact - Animal - Other"/>
    <x v="6"/>
    <s v="Contact - Animal"/>
    <s v="Contact from object"/>
    <s v="Contact - Animal"/>
    <m/>
    <s v="Contact - Animal"/>
    <s v="Transformer"/>
    <m/>
    <s v="Overhead"/>
    <m/>
    <s v="Transformer"/>
    <m/>
    <s v="220022225257"/>
    <s v="     "/>
    <x v="0"/>
    <m/>
    <n v="38.359900000000003"/>
    <n v="-121.99299999999999"/>
    <s v="SOLANO"/>
    <s v="VACAVILLE-1108"/>
    <m/>
    <s v="Vacaville FD"/>
    <s v="Urban"/>
    <m/>
    <m/>
    <m/>
    <m/>
    <m/>
    <m/>
    <m/>
    <s v="N"/>
    <s v="N"/>
    <m/>
    <m/>
    <s v="     "/>
    <m/>
    <m/>
    <m/>
    <m/>
    <m/>
    <m/>
    <m/>
    <m/>
    <m/>
    <m/>
    <m/>
    <m/>
    <m/>
    <m/>
    <m/>
    <m/>
    <m/>
    <m/>
    <m/>
  </r>
  <r>
    <x v="2393"/>
    <s v="     "/>
    <d v="2019-07-25T00:00:00"/>
    <d v="1899-12-30T00:00:00"/>
    <s v="30"/>
    <x v="2"/>
    <s v="7"/>
    <x v="5"/>
    <d v="2019-07-25T00:00:00"/>
    <d v="1899-12-30T07:30:00"/>
    <s v="Vegetation came into contact with conductor"/>
    <s v="     "/>
    <x v="0"/>
    <m/>
    <x v="1"/>
    <m/>
    <s v="470869"/>
    <s v="19-0080947"/>
    <m/>
    <s v="T004708359"/>
    <n v="117638707"/>
    <m/>
    <s v="     "/>
    <x v="0"/>
    <x v="0"/>
    <m/>
    <x v="0"/>
    <m/>
    <s v="&lt;0.25"/>
    <m/>
    <s v="Vegetation"/>
    <x v="0"/>
    <s v="Vegetation"/>
    <s v="Contact from object"/>
    <s v="Contact - Vegetation"/>
    <m/>
    <s v="Contact - Vegetation"/>
    <s v="Conductor - Primary"/>
    <m/>
    <s v="Overhead"/>
    <m/>
    <s v="Conductor - Primary"/>
    <s v="no reported damage"/>
    <s v="Oj 2 P/Ss Of Cgc# 215532055340"/>
    <s v="     "/>
    <x v="1"/>
    <n v="154"/>
    <n v="39.173499999999997"/>
    <n v="-123.57599999999999"/>
    <s v="MENDOCINO"/>
    <s v="PHILO-1102"/>
    <m/>
    <m/>
    <s v="Hardwood Forest"/>
    <m/>
    <m/>
    <m/>
    <m/>
    <m/>
    <m/>
    <m/>
    <s v="N"/>
    <s v="N"/>
    <m/>
    <m/>
    <s v="     "/>
    <n v="39.173034999999999"/>
    <n v="-123.57816099999999"/>
    <s v="Jul 29 2019 12:00AM"/>
    <s v="RootsFail"/>
    <s v="Young, green Tan oak partially up-rooted and fell into high voltage lines.  This outage caused a fire."/>
    <s v="TAN"/>
    <s v="75"/>
    <s v="10"/>
    <s v="25"/>
    <s v="Slight"/>
    <s v="None"/>
    <s v="N"/>
    <s v="1"/>
    <m/>
    <s v="Hillside"/>
    <s v="C"/>
    <s v="CrossArm"/>
    <s v="BareWire"/>
    <s v="0"/>
  </r>
  <r>
    <x v="2394"/>
    <s v="     "/>
    <d v="2019-07-25T00:00:00"/>
    <d v="1899-12-30T00:00:00"/>
    <s v="30"/>
    <x v="2"/>
    <s v="7"/>
    <x v="5"/>
    <d v="2019-07-25T00:00:00"/>
    <d v="1899-12-30T00:07:00"/>
    <s v="Vegetation came into contact with conductor"/>
    <s v="     "/>
    <x v="0"/>
    <m/>
    <x v="1"/>
    <m/>
    <s v="470801"/>
    <s v="19-0080924"/>
    <m/>
    <s v="T004708254"/>
    <n v="117638417"/>
    <m/>
    <s v="     "/>
    <x v="0"/>
    <x v="0"/>
    <m/>
    <x v="0"/>
    <m/>
    <s v="&lt;0.25"/>
    <m/>
    <s v="Vegetation"/>
    <x v="0"/>
    <s v="Vegetation"/>
    <s v="Contact from object"/>
    <s v="Contact - Vegetation"/>
    <m/>
    <s v="Contact - Vegetation"/>
    <s v="Conductor - Primary"/>
    <m/>
    <s v="Overhead"/>
    <m/>
    <s v="Conductor - Primary"/>
    <m/>
    <s v="152491101"/>
    <s v="     "/>
    <x v="1"/>
    <n v="330"/>
    <n v="39.066200000000002"/>
    <n v="-120.97499999999999"/>
    <s v="PLACER"/>
    <s v="WEIMAR-1101"/>
    <m/>
    <s v="Placer Hills FD"/>
    <s v="Hardwood Forest"/>
    <m/>
    <m/>
    <m/>
    <m/>
    <m/>
    <m/>
    <m/>
    <s v="N"/>
    <s v="N"/>
    <m/>
    <m/>
    <s v="     "/>
    <n v="39.066014000000003"/>
    <n v="-120.974908"/>
    <s v="Jul 26 2019 12:00AM"/>
    <s v="TrunkFail"/>
    <s v="Green tree became heavy with water weight and snapped along trunk at location of previous spar failure. Extreme daytime temperatures in the days prior to failure. Interior of break showed signs of decay that would not have been evident prior to failure. Second tree of similar height &amp; dbh also failed in the same fashion. Tree failure into primaries caused small spot fire at 3-way pole. Dimensions: 20x7. Old wire and T-post fence involved but not destroyed. No other damage noted."/>
    <s v="OAKK"/>
    <s v="50"/>
    <s v="35"/>
    <s v="20"/>
    <s v="Slight"/>
    <s v="Slight"/>
    <s v="N"/>
    <s v="1"/>
    <m/>
    <s v="Hillside"/>
    <s v="B"/>
    <s v="CrossArm"/>
    <s v="BareWire"/>
    <s v="2"/>
  </r>
  <r>
    <x v="2395"/>
    <s v="     "/>
    <d v="2019-07-25T00:00:00"/>
    <d v="1899-12-30T00:00:00"/>
    <s v="30"/>
    <x v="2"/>
    <s v="7"/>
    <x v="5"/>
    <d v="2019-07-25T00:00:00"/>
    <d v="1899-12-30T19:02:00"/>
    <s v="avian contact; Mike Best Comments: Bird contact with riser."/>
    <s v="     "/>
    <x v="0"/>
    <m/>
    <x v="1"/>
    <m/>
    <s v="472012"/>
    <s v="19-0081350"/>
    <m/>
    <s v="T004709034"/>
    <n v="117642267"/>
    <m/>
    <s v="     "/>
    <x v="0"/>
    <x v="0"/>
    <m/>
    <x v="0"/>
    <m/>
    <s v="&lt;3 meters of linear travel"/>
    <m/>
    <s v="Contact - Animal - Bird"/>
    <x v="6"/>
    <s v="Contact - Bird"/>
    <s v="Contact from object"/>
    <s v="Contact - Animal"/>
    <m/>
    <s v="Contact - Animal"/>
    <s v="Fuse"/>
    <m/>
    <s v="Overhead"/>
    <m/>
    <s v="Fuse"/>
    <s v="Cutout"/>
    <s v="5Tr0725191902"/>
    <s v="     "/>
    <x v="0"/>
    <m/>
    <n v="37.204599999999999"/>
    <n v="-120.437"/>
    <s v="MERCED"/>
    <s v="MERCED-1114"/>
    <m/>
    <m/>
    <s v="Urban"/>
    <m/>
    <m/>
    <m/>
    <m/>
    <m/>
    <m/>
    <m/>
    <s v="N"/>
    <s v="N"/>
    <m/>
    <m/>
    <s v="     "/>
    <m/>
    <m/>
    <m/>
    <m/>
    <m/>
    <m/>
    <m/>
    <m/>
    <m/>
    <m/>
    <m/>
    <m/>
    <m/>
    <m/>
    <m/>
    <m/>
    <m/>
    <m/>
    <m/>
  </r>
  <r>
    <x v="2396"/>
    <s v="     "/>
    <d v="2019-07-25T00:00:00"/>
    <d v="1899-12-30T00:00:00"/>
    <s v="30"/>
    <x v="2"/>
    <s v="7"/>
    <x v="5"/>
    <d v="2019-07-25T00:00:00"/>
    <m/>
    <s v="Tree grew into line"/>
    <s v="     "/>
    <x v="0"/>
    <m/>
    <x v="1"/>
    <m/>
    <s v="471889"/>
    <m/>
    <m/>
    <s v="T004708888"/>
    <m/>
    <m/>
    <s v="     "/>
    <x v="0"/>
    <x v="0"/>
    <m/>
    <x v="0"/>
    <m/>
    <s v="&lt;0.25"/>
    <m/>
    <s v="Vegetation"/>
    <x v="0"/>
    <s v="Vegetation"/>
    <s v="Contact from object"/>
    <s v="Contact - Vegetation"/>
    <m/>
    <s v="Contact - Vegetation"/>
    <s v="Conductor - Secondary"/>
    <m/>
    <s v="Overhead"/>
    <m/>
    <s v="Conductor - Secondary"/>
    <s v="Cutout"/>
    <s v="74"/>
    <s v="     "/>
    <x v="0"/>
    <m/>
    <n v="37.249299999999998"/>
    <n v="-121.887"/>
    <s v="SANTA CLARA"/>
    <s v="HICKS-1108"/>
    <m/>
    <s v="San Jose FD"/>
    <s v="Urban"/>
    <m/>
    <m/>
    <m/>
    <m/>
    <m/>
    <m/>
    <m/>
    <s v="N"/>
    <s v="N"/>
    <m/>
    <m/>
    <s v="     "/>
    <m/>
    <m/>
    <m/>
    <m/>
    <m/>
    <m/>
    <m/>
    <m/>
    <m/>
    <m/>
    <m/>
    <m/>
    <m/>
    <m/>
    <m/>
    <m/>
    <m/>
    <m/>
    <m/>
  </r>
  <r>
    <x v="2397"/>
    <s v="     "/>
    <d v="2019-07-26T00:00:00"/>
    <d v="1899-12-30T00:00:00"/>
    <s v="30"/>
    <x v="2"/>
    <s v="7"/>
    <x v="5"/>
    <d v="2019-07-26T00:00:00"/>
    <d v="1899-12-30T11:59:00"/>
    <s v="Big oak tree fell into line"/>
    <s v="     "/>
    <x v="0"/>
    <m/>
    <x v="1"/>
    <m/>
    <s v="472538"/>
    <s v="19-0081559"/>
    <m/>
    <s v="T004709639"/>
    <n v="117649681"/>
    <m/>
    <s v="     "/>
    <x v="0"/>
    <x v="0"/>
    <m/>
    <x v="0"/>
    <m/>
    <s v="0.26-9.99"/>
    <m/>
    <s v="Vegetation"/>
    <x v="0"/>
    <s v="Vegetation"/>
    <s v="Contact from object"/>
    <s v="Contact - Vegetation"/>
    <m/>
    <s v="Contact - Vegetation"/>
    <s v="Conductor - Primary"/>
    <m/>
    <s v="Overhead"/>
    <m/>
    <s v="Conductor - Primary"/>
    <m/>
    <s v="153082106"/>
    <s v="     "/>
    <x v="1"/>
    <n v="340"/>
    <n v="38.8003"/>
    <n v="-120.82599999999999"/>
    <s v="EL DORADO"/>
    <s v="PLACERVILLE-2106"/>
    <m/>
    <m/>
    <s v="Herbaceous"/>
    <m/>
    <m/>
    <m/>
    <m/>
    <m/>
    <m/>
    <m/>
    <s v="N"/>
    <s v="N"/>
    <m/>
    <m/>
    <s v="     "/>
    <n v="38.800635"/>
    <n v="-120.82625"/>
    <s v="Jul 26 2019  4:50PM"/>
    <s v="TrunkFail"/>
    <s v="-11 STEM LIVE OAK (157DBH) SUFFERED TRUNK FAILURE OF TWO STEM AT GROUND LEVEL._x000d__x000a_-HEART/ROOT ROT AND OVER-MATURITY, APPEAR TO HAVE CONTRIBUTED TO FAILURE._x000d__x000a_-STEMS FELL TAKING OUT BOTH PHASES OF LINE IN TWO SPANS._x000d__x000a_-SMALL FIRE (APROX 150YDS X 30YDS), IGNITEDED AS LINES MADE CONTACT WITH GROUND._x000d__x000a_-LINES FELL INTO OPEN HORSE PASTURE, WITH MINIMAL GROUND FUEL."/>
    <s v="OAKI"/>
    <s v="65"/>
    <s v="99"/>
    <s v="25"/>
    <s v="Slight"/>
    <s v="Slight"/>
    <s v="N"/>
    <s v="1"/>
    <m/>
    <s v="Ridge"/>
    <s v="A"/>
    <s v="CrossArm"/>
    <s v="BareWire"/>
    <s v="3"/>
  </r>
  <r>
    <x v="2398"/>
    <s v="     "/>
    <d v="2019-07-26T00:00:00"/>
    <d v="1899-12-30T00:00:00"/>
    <s v="30"/>
    <x v="2"/>
    <s v="7"/>
    <x v="5"/>
    <m/>
    <m/>
    <s v="Pole on fire from capacitor blown fuse."/>
    <s v="     "/>
    <x v="0"/>
    <m/>
    <x v="1"/>
    <m/>
    <m/>
    <m/>
    <m/>
    <s v="T004709943"/>
    <m/>
    <m/>
    <s v="     "/>
    <x v="0"/>
    <x v="0"/>
    <m/>
    <x v="0"/>
    <m/>
    <s v="&lt;3 meters of linear travel"/>
    <m/>
    <s v="Equipment - PG&amp;E"/>
    <x v="15"/>
    <s v="Equipment - PG&amp;E"/>
    <s v="All types of equipment / facility failure"/>
    <s v="Fuse failure - all"/>
    <s v="Pole"/>
    <m/>
    <m/>
    <m/>
    <s v="Overhead"/>
    <m/>
    <s v="Pole"/>
    <m/>
    <s v="101604865"/>
    <s v="     "/>
    <x v="0"/>
    <m/>
    <n v="38.7072"/>
    <n v="-122.048"/>
    <s v="YOLO"/>
    <s v="MADISON-2101"/>
    <m/>
    <m/>
    <s v="Agriculture"/>
    <m/>
    <m/>
    <m/>
    <m/>
    <m/>
    <m/>
    <m/>
    <s v="N"/>
    <s v="N"/>
    <m/>
    <m/>
    <s v="     "/>
    <m/>
    <m/>
    <m/>
    <m/>
    <m/>
    <m/>
    <m/>
    <m/>
    <m/>
    <m/>
    <m/>
    <m/>
    <m/>
    <m/>
    <m/>
    <m/>
    <m/>
    <m/>
    <m/>
  </r>
  <r>
    <x v="2399"/>
    <s v="     "/>
    <d v="2019-07-27T00:00:00"/>
    <d v="1899-12-30T00:00:00"/>
    <s v="30"/>
    <x v="2"/>
    <s v="7"/>
    <x v="5"/>
    <d v="2019-07-27T00:00:00"/>
    <d v="1899-12-30T08:22:00"/>
    <s v="Oak tree took down line"/>
    <s v="     "/>
    <x v="0"/>
    <m/>
    <x v="1"/>
    <m/>
    <s v="473039"/>
    <s v="19-0081756"/>
    <m/>
    <s v="T004710165"/>
    <m/>
    <m/>
    <s v="     "/>
    <x v="0"/>
    <x v="0"/>
    <m/>
    <x v="0"/>
    <m/>
    <s v="&lt;0.25"/>
    <m/>
    <s v="Vegetation"/>
    <x v="0"/>
    <s v="Vegetation"/>
    <s v="Contact from object"/>
    <s v="Contact - Vegetation"/>
    <m/>
    <s v="Contact - Vegetation"/>
    <s v="Conductor - Primary"/>
    <m/>
    <s v="Overhead"/>
    <m/>
    <s v="Conductor - Primary"/>
    <m/>
    <s v="103461102"/>
    <s v="     "/>
    <x v="1"/>
    <n v="246"/>
    <n v="40.378900000000002"/>
    <n v="-122.187"/>
    <s v="SHASTA"/>
    <s v="PANORAMA-1102"/>
    <m/>
    <m/>
    <s v="Herbaceous"/>
    <m/>
    <m/>
    <m/>
    <m/>
    <m/>
    <m/>
    <m/>
    <s v="N"/>
    <s v="N"/>
    <m/>
    <m/>
    <s v="     "/>
    <n v="40.379399999999997"/>
    <n v="-122.18680000000001"/>
    <s v="Jul 29 2019 12:00AM"/>
    <s v="BranchFail"/>
    <s v="Large leader on green valley oak failed at union and fell across all phases of 12 kv."/>
    <s v="OAKV"/>
    <s v="80"/>
    <s v="82"/>
    <s v="50"/>
    <s v="Slight"/>
    <s v="None"/>
    <s v="N"/>
    <s v="1"/>
    <m/>
    <s v="Valley"/>
    <s v="D"/>
    <s v="CrossArm"/>
    <s v="BareWire"/>
    <s v="0"/>
  </r>
  <r>
    <x v="2400"/>
    <s v="     "/>
    <d v="2019-07-27T00:00:00"/>
    <d v="1899-12-30T00:00:00"/>
    <s v="30"/>
    <x v="2"/>
    <s v="7"/>
    <x v="5"/>
    <d v="2019-07-27T00:00:00"/>
    <m/>
    <s v="Oak tree took down pole and TX and started small veg fire"/>
    <s v="     "/>
    <x v="0"/>
    <m/>
    <x v="1"/>
    <m/>
    <s v="473503"/>
    <m/>
    <m/>
    <s v="T004710420"/>
    <m/>
    <m/>
    <s v="     "/>
    <x v="0"/>
    <x v="0"/>
    <m/>
    <x v="0"/>
    <m/>
    <s v="&lt;3 meters of linear travel"/>
    <s v="small area/Juniper bush and pole top"/>
    <s v="Vegetation"/>
    <x v="0"/>
    <s v="Vegetation"/>
    <s v="Contact from object"/>
    <s v="Contact - Vegetation"/>
    <m/>
    <s v="Contact - Vegetation"/>
    <s v="Pole"/>
    <m/>
    <s v="Overhead"/>
    <m/>
    <s v="Pole"/>
    <m/>
    <s v="103952454"/>
    <s v="     "/>
    <x v="0"/>
    <m/>
    <n v="35.487900000000003"/>
    <n v="-120.651"/>
    <s v="SAN LUIS OBISPO"/>
    <s v="ATASCADERO-1101"/>
    <m/>
    <s v="Atascadero FD"/>
    <s v="Hardwood Woodland"/>
    <m/>
    <m/>
    <m/>
    <m/>
    <m/>
    <m/>
    <m/>
    <s v="N"/>
    <s v="N"/>
    <m/>
    <m/>
    <s v="     "/>
    <m/>
    <m/>
    <m/>
    <m/>
    <m/>
    <m/>
    <m/>
    <m/>
    <m/>
    <m/>
    <m/>
    <m/>
    <m/>
    <m/>
    <m/>
    <m/>
    <m/>
    <m/>
    <m/>
  </r>
  <r>
    <x v="2401"/>
    <s v="     "/>
    <d v="2019-07-27T00:00:00"/>
    <d v="1899-12-30T07:15:42"/>
    <s v="30"/>
    <x v="2"/>
    <s v="7"/>
    <x v="5"/>
    <d v="2019-07-27T00:00:00"/>
    <d v="1899-12-30T07:15:00"/>
    <s v="trees broke power line causing self-extinguised fire "/>
    <s v="     "/>
    <x v="0"/>
    <d v="2021-02-15T00:00:00"/>
    <x v="0"/>
    <m/>
    <s v="473009"/>
    <s v="N/A"/>
    <m/>
    <s v="T004710128"/>
    <n v="117654063"/>
    <m/>
    <s v="     "/>
    <x v="0"/>
    <x v="0"/>
    <m/>
    <x v="0"/>
    <m/>
    <s v="&lt;3 meters of linear travel"/>
    <m/>
    <s v="Vegetation"/>
    <x v="0"/>
    <s v="Vegetation"/>
    <s v="Contact from object"/>
    <s v="Contact - Vegetation"/>
    <m/>
    <s v="Contact - Vegetation"/>
    <s v="Conductor - Open Wire Secondary"/>
    <s v="No"/>
    <m/>
    <m/>
    <s v="Conductor - Open Wire Secondary"/>
    <m/>
    <s v="1006772615"/>
    <s v="     "/>
    <x v="0"/>
    <n v="246"/>
    <n v="40.398000000000003"/>
    <n v="-122.181"/>
    <s v="Shasta"/>
    <s v="PANORAMA-1102"/>
    <m/>
    <m/>
    <s v="Agriculture"/>
    <m/>
    <m/>
    <m/>
    <m/>
    <m/>
    <m/>
    <m/>
    <s v="N"/>
    <s v="N"/>
    <m/>
    <m/>
    <s v="     "/>
    <m/>
    <m/>
    <m/>
    <m/>
    <m/>
    <m/>
    <m/>
    <m/>
    <m/>
    <m/>
    <m/>
    <m/>
    <m/>
    <m/>
    <m/>
    <m/>
    <m/>
    <m/>
    <m/>
  </r>
  <r>
    <x v="2402"/>
    <s v="     "/>
    <d v="2019-07-27T00:00:00"/>
    <d v="1899-12-30T00:00:00"/>
    <s v="30"/>
    <x v="2"/>
    <s v="7"/>
    <x v="5"/>
    <d v="2019-07-27T00:00:00"/>
    <d v="1899-12-30T05:34:00"/>
    <s v="large bull pine branch fell into one wire of single phase, started small fire"/>
    <s v="     "/>
    <x v="0"/>
    <m/>
    <x v="1"/>
    <m/>
    <s v="472999"/>
    <s v="19-0081744"/>
    <m/>
    <s v="T004710086"/>
    <n v="117653915"/>
    <m/>
    <s v="     "/>
    <x v="0"/>
    <x v="0"/>
    <m/>
    <x v="0"/>
    <m/>
    <s v="&lt;0.25"/>
    <m/>
    <s v="Vegetation"/>
    <x v="0"/>
    <s v="Vegetation"/>
    <s v="Contact from object"/>
    <s v="Contact - Vegetation"/>
    <m/>
    <s v="Contact - Vegetation"/>
    <s v="Conductor - Primary"/>
    <m/>
    <s v="Overhead"/>
    <m/>
    <s v="Conductor - Primary"/>
    <m/>
    <s v="163781705"/>
    <s v="     "/>
    <x v="1"/>
    <n v="320"/>
    <n v="37.948599999999999"/>
    <n v="-120.46599999999999"/>
    <s v="TUOLUMNE"/>
    <s v="PEORIA-1705"/>
    <m/>
    <m/>
    <s v="Hardwood Woodland"/>
    <m/>
    <m/>
    <m/>
    <m/>
    <m/>
    <m/>
    <m/>
    <s v="N"/>
    <s v="N"/>
    <m/>
    <m/>
    <s v="     "/>
    <n v="37.948900000000002"/>
    <n v="-120.4654"/>
    <s v="Jul 28 2019 12:00AM"/>
    <s v="BranchFail"/>
    <s v="GREEN HEALTHY MATURE GRAY PINE HAD LARGE DIAMETER LIMB PEEL OFF AND LAY ON HV PRIMARY DISTRIBUTION LINE. IT APPEARS THAT SPARKS FROM THE LIMB LAYING ON THE LINE MAY HAVE CAUSED A SMALL 100FT X 60FT GRASS FIRE. NO PROPERTY DAMAGE OR INJURIES REPORTED OR OBSERVED. NO VISIBLE SIGNS OF INTERIOR OR EXTERIOR DEFECT."/>
    <s v="PING"/>
    <s v="70"/>
    <s v="40"/>
    <s v="40"/>
    <s v="Moderate"/>
    <s v="None"/>
    <s v="N"/>
    <s v="1"/>
    <m/>
    <s v="Hillside"/>
    <s v="B"/>
    <s v="CrossArm"/>
    <s v="BareWire"/>
    <s v="0"/>
  </r>
  <r>
    <x v="2403"/>
    <s v="     "/>
    <d v="2019-07-27T00:00:00"/>
    <d v="1899-12-30T00:00:00"/>
    <s v="30"/>
    <x v="2"/>
    <s v="7"/>
    <x v="5"/>
    <d v="2019-07-27T00:00:00"/>
    <m/>
    <s v="Tree fell into line"/>
    <s v="     "/>
    <x v="0"/>
    <m/>
    <x v="1"/>
    <m/>
    <s v="472995"/>
    <m/>
    <m/>
    <s v="T004710080"/>
    <m/>
    <m/>
    <s v="     "/>
    <x v="0"/>
    <x v="0"/>
    <m/>
    <x v="0"/>
    <m/>
    <s v="&lt;0.25"/>
    <m/>
    <s v="Vegetation"/>
    <x v="0"/>
    <s v="Vegetation"/>
    <s v="Contact from object"/>
    <s v="Contact - Vegetation"/>
    <m/>
    <s v="Contact - Vegetation"/>
    <s v="Conductor - Primary"/>
    <m/>
    <s v="Overhead"/>
    <m/>
    <s v="Conductor - Primary"/>
    <s v="no reported damage"/>
    <s v="42751113"/>
    <s v="     "/>
    <x v="0"/>
    <m/>
    <n v="38.655700000000003"/>
    <n v="-122.895"/>
    <s v="SONOMA"/>
    <s v="FITCH-MOUNTAIN-1113"/>
    <m/>
    <m/>
    <s v="Agriculture"/>
    <m/>
    <m/>
    <m/>
    <m/>
    <m/>
    <m/>
    <m/>
    <s v="N"/>
    <s v="N"/>
    <m/>
    <m/>
    <s v="     "/>
    <m/>
    <m/>
    <m/>
    <m/>
    <m/>
    <m/>
    <m/>
    <m/>
    <m/>
    <m/>
    <m/>
    <m/>
    <m/>
    <m/>
    <m/>
    <m/>
    <m/>
    <m/>
    <m/>
  </r>
  <r>
    <x v="2404"/>
    <s v="     "/>
    <d v="2019-07-27T00:00:00"/>
    <d v="1899-12-30T00:00:00"/>
    <s v="30"/>
    <x v="2"/>
    <s v="7"/>
    <x v="5"/>
    <d v="2019-07-27T00:00:00"/>
    <d v="1899-12-30T17:30:00"/>
    <s v="Tree fell into line"/>
    <s v="     "/>
    <x v="0"/>
    <m/>
    <x v="1"/>
    <m/>
    <s v="473527"/>
    <s v="19-0081851"/>
    <m/>
    <s v="T004710463"/>
    <m/>
    <m/>
    <s v="     "/>
    <x v="0"/>
    <x v="0"/>
    <m/>
    <x v="0"/>
    <m/>
    <s v="0.26-9.99"/>
    <s v="roughly 1 acre"/>
    <s v="Vegetation"/>
    <x v="0"/>
    <s v="Vegetation"/>
    <s v="Contact from object"/>
    <s v="Contact - Vegetation"/>
    <m/>
    <s v="Contact - Vegetation"/>
    <s v="Conductor - Primary"/>
    <m/>
    <s v="Overhead"/>
    <m/>
    <s v="Conductor - Primary"/>
    <m/>
    <s v="252811102"/>
    <s v="     "/>
    <x v="1"/>
    <n v="400"/>
    <n v="37.726599999999998"/>
    <n v="-120.325"/>
    <s v="MARIPOSA"/>
    <s v="MERCED-FALLS-1102"/>
    <m/>
    <m/>
    <s v="Hardwood Woodland"/>
    <m/>
    <m/>
    <m/>
    <m/>
    <m/>
    <m/>
    <m/>
    <s v="N"/>
    <s v="N"/>
    <m/>
    <m/>
    <s v="     "/>
    <n v="37.726599999999998"/>
    <n v="-120.32455"/>
    <s v="Jul 30 2019 12:00AM"/>
    <s v="TrunkFail"/>
    <s v="Declining Live Oak fell into service drop, caused structure fire, small vegetation, and grass fire. The tree fell on a single customer service drop."/>
    <s v="OAKL"/>
    <s v="45"/>
    <s v="20"/>
    <s v="15"/>
    <s v="Slight"/>
    <s v="Slight"/>
    <s v="N"/>
    <s v="1"/>
    <m/>
    <s v="Valley"/>
    <s v="D"/>
    <s v="CrossArm"/>
    <s v="TreeWire"/>
    <m/>
  </r>
  <r>
    <x v="2405"/>
    <s v="     "/>
    <d v="2019-07-28T00:00:00"/>
    <d v="1899-12-30T11:24:00"/>
    <s v="31"/>
    <x v="2"/>
    <s v="7"/>
    <x v="5"/>
    <d v="2019-07-28T00:00:00"/>
    <d v="1899-12-30T11:24:00"/>
    <s v="ADD to tracker OIS: 473854, 473877, 473867 EC Tag: 117654764 Tree branch fell onto primary line causing 17,000 sft fire. Lat/Long on VM IR is incorrect. Tree dropped into wires with wire dwn and veg fire, tree dropped 3 spans 4acsr. Found EC tag with photos of burn area: 3 meters - 0.25 Acres. Veg sharepoint has incident data here: \\rcshare-nas05\VM\PLANNING\Business Analyst\02)PRIVILEGED_VMFireIncidents\2019\19-0081927 FR"/>
    <s v="     "/>
    <x v="3"/>
    <m/>
    <x v="0"/>
    <m/>
    <s v="473854, 473877, 473867"/>
    <s v="19-0081927"/>
    <m/>
    <m/>
    <n v="117654764"/>
    <m/>
    <s v="     "/>
    <x v="0"/>
    <x v="0"/>
    <m/>
    <x v="0"/>
    <m/>
    <s v="3 meters - 0.25 Acres"/>
    <m/>
    <s v="Vegetation"/>
    <x v="0"/>
    <s v="Vegetation"/>
    <s v="Contact from object"/>
    <s v="Veg. contact"/>
    <m/>
    <s v="Contact - Vegetation"/>
    <s v="Conductor - Primary"/>
    <s v="0"/>
    <s v="Overhead"/>
    <m/>
    <s v="Conductor - Primary"/>
    <m/>
    <m/>
    <s v="     "/>
    <x v="0"/>
    <m/>
    <n v="36.625718999999997"/>
    <n v="-119.684692"/>
    <m/>
    <m/>
    <m/>
    <m/>
    <s v="Agriculture"/>
    <n v="0.25"/>
    <m/>
    <m/>
    <m/>
    <m/>
    <m/>
    <m/>
    <s v="N"/>
    <s v="N"/>
    <m/>
    <m/>
    <s v="     "/>
    <n v="36.3733"/>
    <n v="-119.414"/>
    <s v="Jul 29 2019 12:00AM"/>
    <s v="BranchFail"/>
    <s v="MATURE HEALTHY EUCALYPTUS HAD A GREEN LIMB DROP ONTO PRIMARY LINES. NO VISIBLE SIGNS OF DECAY. 17,000 SQUARE FOOT FIRE ON FREWAY EMBANKMENT . CONFIRM LINE ON GROUND"/>
    <s v="EUCB"/>
    <s v="83"/>
    <s v="31"/>
    <s v="43"/>
    <s v="None"/>
    <s v="None"/>
    <s v="N"/>
    <s v="1"/>
    <m/>
    <s v="Hillside"/>
    <s v="A"/>
    <s v="CrossArm"/>
    <s v="BareWire"/>
    <s v="3"/>
  </r>
  <r>
    <x v="2406"/>
    <s v="     "/>
    <d v="2019-07-28T00:00:00"/>
    <d v="1899-12-30T00:00:00"/>
    <s v="31"/>
    <x v="2"/>
    <s v="7"/>
    <x v="5"/>
    <d v="2019-07-28T00:00:00"/>
    <d v="1899-12-30T22:11:00"/>
    <s v="flashed equipment "/>
    <s v="     "/>
    <x v="0"/>
    <m/>
    <x v="1"/>
    <m/>
    <s v="474198"/>
    <s v="19-0082036"/>
    <m/>
    <s v="T004711099"/>
    <n v="117654988"/>
    <m/>
    <s v="     "/>
    <x v="0"/>
    <x v="0"/>
    <m/>
    <x v="0"/>
    <m/>
    <s v="0.26-9.99"/>
    <m/>
    <s v="Equipment - PG&amp;E"/>
    <x v="9"/>
    <s v="Equipment - PG&amp;E"/>
    <s v="All types of equipment / facility failure"/>
    <s v="Equipment failure - Other"/>
    <s v="Conductor - Primary"/>
    <m/>
    <m/>
    <m/>
    <s v="Overhead"/>
    <m/>
    <s v="Conductor - Primary"/>
    <s v="flashed equipment "/>
    <s v="255292108"/>
    <s v="     "/>
    <x v="0"/>
    <m/>
    <n v="36.960799999999999"/>
    <n v="-119.72799999999999"/>
    <s v="FRESNO"/>
    <s v="WOODWARD-2108"/>
    <m/>
    <m/>
    <s v="Herbaceous"/>
    <m/>
    <m/>
    <m/>
    <m/>
    <m/>
    <m/>
    <m/>
    <s v="N"/>
    <s v="N"/>
    <m/>
    <m/>
    <s v="     "/>
    <m/>
    <m/>
    <m/>
    <m/>
    <m/>
    <m/>
    <m/>
    <m/>
    <m/>
    <m/>
    <m/>
    <m/>
    <m/>
    <m/>
    <m/>
    <m/>
    <m/>
    <m/>
    <m/>
  </r>
  <r>
    <x v="2407"/>
    <s v="     "/>
    <d v="2019-07-29T00:00:00"/>
    <d v="1899-12-30T00:00:00"/>
    <s v="31"/>
    <x v="2"/>
    <s v="7"/>
    <x v="5"/>
    <d v="2019-07-29T00:00:00"/>
    <m/>
    <s v="Blown fuse that could have cuased fire at the pole"/>
    <s v="     "/>
    <x v="0"/>
    <m/>
    <x v="1"/>
    <m/>
    <s v="474835"/>
    <m/>
    <m/>
    <s v="T004711767"/>
    <m/>
    <m/>
    <s v="     "/>
    <x v="0"/>
    <x v="0"/>
    <m/>
    <x v="0"/>
    <m/>
    <s v="&lt;0.25"/>
    <m/>
    <s v="Equipment - PG&amp;E"/>
    <x v="15"/>
    <s v="Equipment - PG&amp;E"/>
    <s v="All types of equipment / facility failure"/>
    <s v="Fuse failure - all"/>
    <s v="Fuse"/>
    <m/>
    <m/>
    <m/>
    <s v="Overhead"/>
    <m/>
    <s v="Fuse"/>
    <s v="Cutouts"/>
    <s v="Near Meter 1009500196"/>
    <s v="     "/>
    <x v="0"/>
    <m/>
    <n v="38.514499999999998"/>
    <n v="-121.77500000000001"/>
    <s v="YOLO"/>
    <s v="DAVIS-1107"/>
    <m/>
    <s v="Unknown"/>
    <s v="Agriculture"/>
    <m/>
    <m/>
    <m/>
    <m/>
    <m/>
    <m/>
    <m/>
    <s v="N"/>
    <s v="N"/>
    <m/>
    <m/>
    <s v="     "/>
    <m/>
    <m/>
    <m/>
    <m/>
    <m/>
    <m/>
    <m/>
    <m/>
    <m/>
    <m/>
    <m/>
    <m/>
    <m/>
    <m/>
    <m/>
    <m/>
    <m/>
    <m/>
    <m/>
  </r>
  <r>
    <x v="2408"/>
    <s v="     "/>
    <d v="2019-07-30T00:00:00"/>
    <d v="1899-12-30T00:00:00"/>
    <s v="31"/>
    <x v="2"/>
    <s v="7"/>
    <x v="5"/>
    <d v="2019-07-30T00:00:00"/>
    <d v="1899-12-30T15:13:00"/>
    <s v="Tree fell into line"/>
    <s v="     "/>
    <x v="0"/>
    <m/>
    <x v="1"/>
    <m/>
    <s v="475744"/>
    <s v="19-0082713"/>
    <m/>
    <s v="T004712844"/>
    <n v="117668994"/>
    <m/>
    <s v="     "/>
    <x v="0"/>
    <x v="0"/>
    <m/>
    <x v="0"/>
    <m/>
    <s v="&lt;3 meters of linear travel"/>
    <m/>
    <s v="Vegetation"/>
    <x v="0"/>
    <s v="Vegetation"/>
    <s v="Contact from object"/>
    <s v="Contact - Vegetation"/>
    <m/>
    <s v="Contact - Vegetation"/>
    <s v="Conductor - Primary"/>
    <m/>
    <s v="Overhead"/>
    <m/>
    <s v="Conductor - Primary"/>
    <m/>
    <s v="152691104"/>
    <s v="     "/>
    <x v="1"/>
    <n v="330"/>
    <n v="39.120699999999999"/>
    <n v="-121.072"/>
    <s v="NEVADA"/>
    <s v="HIGGINS-1104"/>
    <m/>
    <m/>
    <s v="Hardwood Forest"/>
    <m/>
    <m/>
    <m/>
    <m/>
    <m/>
    <m/>
    <m/>
    <s v="N"/>
    <s v="N"/>
    <m/>
    <m/>
    <s v="     "/>
    <n v="39.120100000000001"/>
    <n v="-121.0715"/>
    <s v="Jul 31 2019 12:00AM"/>
    <s v="BranchFail"/>
    <s v="Large diameter limb in the lower canopy failed at the union causing the limb to land on the lines. Moderated rot was found inside of the union. Cause was most likely caused by water uptake in hot weather."/>
    <s v="OAKK"/>
    <s v="65"/>
    <s v="50"/>
    <s v="65"/>
    <s v="Slight"/>
    <s v="None"/>
    <s v="N"/>
    <s v="1"/>
    <m/>
    <s v="Plain"/>
    <s v="A"/>
    <s v="AlleyArm"/>
    <s v="BareWire"/>
    <s v="0"/>
  </r>
  <r>
    <x v="2409"/>
    <s v="     "/>
    <d v="2019-07-30T00:00:00"/>
    <d v="1899-12-30T00:00:00"/>
    <s v="31"/>
    <x v="2"/>
    <s v="7"/>
    <x v="5"/>
    <d v="2019-07-30T00:00:00"/>
    <d v="1899-12-30T01:01:00"/>
    <s v="Transformer failure"/>
    <s v="     "/>
    <x v="0"/>
    <m/>
    <x v="1"/>
    <m/>
    <s v="475177"/>
    <s v="19-0082406"/>
    <m/>
    <s v="T004712136"/>
    <n v="117664757"/>
    <m/>
    <s v="     "/>
    <x v="0"/>
    <x v="0"/>
    <m/>
    <x v="0"/>
    <m/>
    <s v="&lt;0.25"/>
    <m/>
    <s v="Equipment - PG&amp;E"/>
    <x v="13"/>
    <s v="Equipment - PG&amp;E"/>
    <s v="All types of equipment / facility failure"/>
    <s v="Transformer failure"/>
    <s v="Transformer"/>
    <m/>
    <m/>
    <m/>
    <s v="Overhead"/>
    <m/>
    <s v="Transformer"/>
    <m/>
    <s v="217640530998"/>
    <s v="     "/>
    <x v="0"/>
    <m/>
    <n v="38.515599999999999"/>
    <n v="-122.827"/>
    <s v="SONOMA"/>
    <s v="FULTON-1101"/>
    <m/>
    <s v="Windsor FD"/>
    <s v="Herbaceous"/>
    <m/>
    <m/>
    <m/>
    <m/>
    <m/>
    <m/>
    <m/>
    <s v="N"/>
    <s v="N"/>
    <m/>
    <m/>
    <s v="     "/>
    <m/>
    <m/>
    <m/>
    <m/>
    <m/>
    <m/>
    <m/>
    <m/>
    <m/>
    <m/>
    <m/>
    <m/>
    <m/>
    <m/>
    <m/>
    <m/>
    <m/>
    <m/>
    <m/>
  </r>
  <r>
    <x v="2410"/>
    <s v="     "/>
    <d v="2019-07-30T00:00:00"/>
    <d v="1899-12-30T00:00:00"/>
    <s v="31"/>
    <x v="2"/>
    <s v="7"/>
    <x v="5"/>
    <d v="2019-07-30T00:00:00"/>
    <d v="1899-12-30T15:05:00"/>
    <s v="Conductor failure"/>
    <s v="     "/>
    <x v="0"/>
    <m/>
    <x v="1"/>
    <m/>
    <s v="475771"/>
    <s v="19-0082688"/>
    <m/>
    <s v="T004712851"/>
    <m/>
    <m/>
    <s v="     "/>
    <x v="0"/>
    <x v="0"/>
    <m/>
    <x v="0"/>
    <m/>
    <s v="0.26-9.99"/>
    <m/>
    <s v="Equipment - PG&amp;E"/>
    <x v="4"/>
    <s v="Equipment - PG&amp;E"/>
    <s v="All types of equipment / facility failure"/>
    <s v="Conductor failure-all"/>
    <s v="Conductor - Primary"/>
    <m/>
    <m/>
    <m/>
    <s v="Overhead"/>
    <m/>
    <s v="Conductor - Primary"/>
    <m/>
    <s v="82831109"/>
    <s v="     "/>
    <x v="0"/>
    <m/>
    <n v="37.450400000000002"/>
    <n v="-121.85"/>
    <s v="SANTA CLARA"/>
    <s v="MILPITAS-1109"/>
    <m/>
    <m/>
    <s v="Urban"/>
    <m/>
    <m/>
    <m/>
    <m/>
    <m/>
    <m/>
    <m/>
    <s v="N"/>
    <s v="N"/>
    <m/>
    <m/>
    <s v="     "/>
    <m/>
    <m/>
    <m/>
    <m/>
    <m/>
    <m/>
    <m/>
    <m/>
    <m/>
    <m/>
    <m/>
    <m/>
    <m/>
    <m/>
    <m/>
    <m/>
    <m/>
    <m/>
    <m/>
  </r>
  <r>
    <x v="2411"/>
    <s v="     "/>
    <d v="2019-07-30T00:00:00"/>
    <d v="1899-12-30T00:00:00"/>
    <s v="31"/>
    <x v="2"/>
    <s v="7"/>
    <x v="5"/>
    <d v="2019-07-30T00:00:00"/>
    <d v="1899-12-30T14:04:00"/>
    <s v="carpole incident"/>
    <s v="     "/>
    <x v="0"/>
    <m/>
    <x v="1"/>
    <m/>
    <s v="475677"/>
    <s v="19-0082659"/>
    <m/>
    <s v="T004712771"/>
    <m/>
    <m/>
    <s v="     "/>
    <x v="0"/>
    <x v="0"/>
    <m/>
    <x v="0"/>
    <m/>
    <s v="&lt;0.25"/>
    <m/>
    <s v="Contact - 3rd Party"/>
    <x v="8"/>
    <s v="Contact - 3rd Party"/>
    <s v="Contact from object"/>
    <s v="Contact - Vehicle"/>
    <m/>
    <s v="Contact - Vehicle"/>
    <s v="Pole"/>
    <m/>
    <s v="Overhead"/>
    <m/>
    <s v="Pole"/>
    <m/>
    <s v="103967110"/>
    <s v="     "/>
    <x v="0"/>
    <m/>
    <n v="40.970300000000002"/>
    <n v="-124.044"/>
    <s v="HUMBOLDT"/>
    <s v="BLUE-LAKE-1102"/>
    <m/>
    <m/>
    <s v="Herbaceous"/>
    <m/>
    <m/>
    <m/>
    <m/>
    <m/>
    <m/>
    <m/>
    <s v="N"/>
    <s v="N"/>
    <m/>
    <m/>
    <s v="     "/>
    <m/>
    <m/>
    <m/>
    <m/>
    <m/>
    <m/>
    <m/>
    <m/>
    <m/>
    <m/>
    <m/>
    <m/>
    <m/>
    <m/>
    <m/>
    <m/>
    <m/>
    <m/>
    <m/>
  </r>
  <r>
    <x v="2412"/>
    <s v="     "/>
    <d v="2019-07-31T00:00:00"/>
    <d v="1899-12-30T00:00:00"/>
    <s v="31"/>
    <x v="2"/>
    <s v="7"/>
    <x v="5"/>
    <d v="2019-07-31T00:00:00"/>
    <m/>
    <s v="avian contact ; Mike Best Comments: Bird contact."/>
    <s v="     "/>
    <x v="0"/>
    <m/>
    <x v="1"/>
    <m/>
    <s v="476668"/>
    <m/>
    <m/>
    <s v="T004713942"/>
    <m/>
    <m/>
    <s v="     "/>
    <x v="0"/>
    <x v="0"/>
    <m/>
    <x v="0"/>
    <m/>
    <s v="0.26-9.99"/>
    <m/>
    <s v="Contact - Animal - Bird"/>
    <x v="6"/>
    <s v="Contact - Bird"/>
    <s v="Contact from object"/>
    <s v="Contact - Animal"/>
    <m/>
    <s v="Contact - Animal"/>
    <s v="Conductor - Primary"/>
    <m/>
    <s v="Overhead"/>
    <m/>
    <s v="Conductor - Primary"/>
    <s v="no reported damage"/>
    <s v="3Bj0731191818"/>
    <s v="     "/>
    <x v="0"/>
    <m/>
    <n v="36.310600000000001"/>
    <n v="-121.044"/>
    <s v="MONTEREY"/>
    <s v="LOS-OSITOS-2103"/>
    <m/>
    <m/>
    <s v="Herbaceous"/>
    <m/>
    <m/>
    <m/>
    <m/>
    <m/>
    <m/>
    <m/>
    <s v="N"/>
    <s v="N"/>
    <m/>
    <m/>
    <s v="     "/>
    <m/>
    <m/>
    <m/>
    <m/>
    <m/>
    <m/>
    <m/>
    <m/>
    <m/>
    <m/>
    <m/>
    <m/>
    <m/>
    <m/>
    <m/>
    <m/>
    <m/>
    <m/>
    <m/>
  </r>
  <r>
    <x v="2413"/>
    <s v="     "/>
    <d v="2019-08-01T00:00:00"/>
    <d v="1899-12-30T00:00:00"/>
    <s v="31"/>
    <x v="2"/>
    <s v="8"/>
    <x v="5"/>
    <d v="2019-08-01T00:00:00"/>
    <d v="1899-12-30T13:27:00"/>
    <s v="OIS says &quot;tree or object on wire&quot;"/>
    <s v="     "/>
    <x v="0"/>
    <m/>
    <x v="1"/>
    <m/>
    <s v="477274"/>
    <s v="19-0083500"/>
    <m/>
    <s v="T004714697"/>
    <n v="117699083"/>
    <m/>
    <s v="     "/>
    <x v="0"/>
    <x v="0"/>
    <m/>
    <x v="0"/>
    <m/>
    <s v="&lt;0.25"/>
    <m/>
    <s v="Contact - 3rd Party"/>
    <x v="3"/>
    <s v="Contact - 3rd Party"/>
    <s v="Contact from object"/>
    <s v="Contact - Other"/>
    <m/>
    <s v="Contact - Other"/>
    <s v="Conductor - Primary"/>
    <m/>
    <s v="Overhead"/>
    <m/>
    <s v="Conductor - Primary"/>
    <m/>
    <s v="153662102"/>
    <s v="     "/>
    <x v="1"/>
    <n v="340"/>
    <n v="38.572099999999999"/>
    <n v="-120.68"/>
    <s v="EL DORADO"/>
    <s v="APPLE-HILL-2102"/>
    <m/>
    <m/>
    <s v="Hardwood Forest"/>
    <m/>
    <m/>
    <m/>
    <m/>
    <m/>
    <m/>
    <m/>
    <s v="N"/>
    <s v="N"/>
    <m/>
    <m/>
    <s v="     "/>
    <m/>
    <m/>
    <m/>
    <m/>
    <m/>
    <m/>
    <m/>
    <m/>
    <m/>
    <m/>
    <m/>
    <m/>
    <m/>
    <m/>
    <m/>
    <m/>
    <m/>
    <m/>
    <m/>
  </r>
  <r>
    <x v="2414"/>
    <s v="     "/>
    <d v="2019-08-02T00:00:00"/>
    <d v="1899-12-30T00:00:00"/>
    <s v="31"/>
    <x v="2"/>
    <s v="8"/>
    <x v="5"/>
    <d v="2019-08-02T00:00:00"/>
    <d v="1899-12-30T02:43:00"/>
    <s v="Turkey found ; Mike Best Comments: Possibly caused by turkeys flying into lines."/>
    <s v="     "/>
    <x v="0"/>
    <m/>
    <x v="1"/>
    <m/>
    <s v="477558"/>
    <s v="19-0083636"/>
    <m/>
    <s v="T004715026"/>
    <m/>
    <m/>
    <s v="     "/>
    <x v="0"/>
    <x v="0"/>
    <m/>
    <x v="0"/>
    <m/>
    <s v="&lt;0.25"/>
    <m/>
    <s v="Contact - Animal - Bird"/>
    <x v="6"/>
    <s v="Contact - Bird"/>
    <s v="Contact from object"/>
    <s v="Contact - Animal"/>
    <m/>
    <s v="Contact - Animal"/>
    <s v="Switch"/>
    <m/>
    <s v="Overhead"/>
    <m/>
    <s v="Switch"/>
    <m/>
    <s v="7Ny0802190243"/>
    <s v="     "/>
    <x v="0"/>
    <m/>
    <n v="38.093400000000003"/>
    <n v="-122.19799999999999"/>
    <s v="SOLANO"/>
    <s v="NORTH-TOWER-1108"/>
    <m/>
    <s v="Vallejo FD"/>
    <s v="Herbaceous"/>
    <m/>
    <m/>
    <m/>
    <m/>
    <m/>
    <m/>
    <m/>
    <s v="N"/>
    <s v="N"/>
    <m/>
    <m/>
    <s v="     "/>
    <m/>
    <m/>
    <m/>
    <m/>
    <m/>
    <m/>
    <m/>
    <m/>
    <m/>
    <m/>
    <m/>
    <m/>
    <m/>
    <m/>
    <m/>
    <m/>
    <m/>
    <m/>
    <m/>
  </r>
  <r>
    <x v="2415"/>
    <s v="     "/>
    <d v="2019-08-02T00:00:00"/>
    <d v="1899-12-30T00:00:00"/>
    <s v="31"/>
    <x v="2"/>
    <s v="8"/>
    <x v="5"/>
    <d v="2019-08-02T00:00:00"/>
    <m/>
    <s v="branch fell into line"/>
    <s v="     "/>
    <x v="0"/>
    <m/>
    <x v="1"/>
    <m/>
    <s v="477571"/>
    <s v="19-0083637"/>
    <m/>
    <s v="T004715025"/>
    <n v="117706401"/>
    <m/>
    <s v="     "/>
    <x v="0"/>
    <x v="0"/>
    <m/>
    <x v="0"/>
    <m/>
    <s v="&lt;0.25"/>
    <m/>
    <s v="Vegetation"/>
    <x v="0"/>
    <s v="Vegetation"/>
    <s v="Contact from object"/>
    <s v="Contact - Vegetation"/>
    <m/>
    <s v="Contact - Vegetation"/>
    <s v="Conductor - Primary"/>
    <m/>
    <s v="Overhead"/>
    <m/>
    <s v="Conductor - Primary"/>
    <m/>
    <s v="254441106"/>
    <s v="     "/>
    <x v="0"/>
    <m/>
    <n v="36.786299999999997"/>
    <n v="-119.52"/>
    <s v="FRESNO"/>
    <s v="RAINBOW-1106"/>
    <m/>
    <m/>
    <s v="Agriculture"/>
    <m/>
    <m/>
    <m/>
    <m/>
    <m/>
    <m/>
    <m/>
    <s v="N"/>
    <s v="N"/>
    <m/>
    <m/>
    <s v="     "/>
    <n v="36.786242000000001"/>
    <n v="-119.52244"/>
    <s v="Aug  5 2019 12:00AM"/>
    <s v="BranchFail"/>
    <s v="HEALTHY TREE. A LONG GREEN LIMB DETACHED AT THE BRANCH COLLAR AND FELL ONTO PRIMARY LINES CONFIRM LINE ON GROUND. NO VISABLE SIGNS OF DECAY."/>
    <s v="EUCB"/>
    <s v="78"/>
    <s v="19"/>
    <s v="22"/>
    <s v="None"/>
    <s v="None"/>
    <s v="N"/>
    <s v="1"/>
    <m/>
    <s v="Valley"/>
    <s v="D"/>
    <s v="CrossArm"/>
    <s v="BareWire"/>
    <s v="0"/>
  </r>
  <r>
    <x v="2416"/>
    <s v="     "/>
    <d v="2019-08-02T00:00:00"/>
    <d v="1899-12-30T00:00:00"/>
    <s v="31"/>
    <x v="2"/>
    <s v="8"/>
    <x v="5"/>
    <m/>
    <m/>
    <s v="heavy bird contamination"/>
    <s v="     "/>
    <x v="9"/>
    <m/>
    <x v="1"/>
    <m/>
    <m/>
    <m/>
    <s v="INT-12479"/>
    <m/>
    <m/>
    <m/>
    <s v="     "/>
    <x v="0"/>
    <x v="0"/>
    <m/>
    <x v="2"/>
    <m/>
    <s v="10-99"/>
    <m/>
    <s v="Contact - Animal - Other"/>
    <x v="6"/>
    <s v="Contact - Animal"/>
    <s v="Contact from object"/>
    <s v="Contact - Animal"/>
    <m/>
    <s v="Contact - Animal"/>
    <s v="Conductor - Primary"/>
    <m/>
    <s v="Overhead"/>
    <m/>
    <s v="Conductor - Primary"/>
    <m/>
    <s v="2222 Gold Hill-Bellota-Lockeford 115Kv Line"/>
    <s v="     "/>
    <x v="0"/>
    <m/>
    <n v="38.373600000000003"/>
    <n v="-121.139"/>
    <s v="SACRAMENTO"/>
    <s v="GOLD-HILL-BELLOTA-LOCKEFORD-115KV"/>
    <m/>
    <m/>
    <s v="Herbaceous"/>
    <m/>
    <m/>
    <m/>
    <m/>
    <m/>
    <m/>
    <m/>
    <s v="N"/>
    <s v="N"/>
    <m/>
    <m/>
    <s v="     "/>
    <m/>
    <m/>
    <m/>
    <m/>
    <m/>
    <m/>
    <m/>
    <m/>
    <m/>
    <m/>
    <m/>
    <m/>
    <m/>
    <m/>
    <m/>
    <m/>
    <m/>
    <m/>
    <m/>
  </r>
  <r>
    <x v="2417"/>
    <s v="     "/>
    <d v="2019-08-03T00:00:00"/>
    <d v="1899-12-30T00:00:00"/>
    <s v="31"/>
    <x v="2"/>
    <s v="8"/>
    <x v="5"/>
    <d v="2019-08-03T00:00:00"/>
    <d v="1899-12-30T11:35:00"/>
    <s v="Avian contact with equipment; Mike Best Comments: Bird contact caused burnt open jumper."/>
    <s v="     "/>
    <x v="0"/>
    <m/>
    <x v="1"/>
    <m/>
    <s v="480693"/>
    <s v="19-0084060"/>
    <m/>
    <s v="T004716319"/>
    <n v="117711331"/>
    <m/>
    <s v="     "/>
    <x v="0"/>
    <x v="0"/>
    <m/>
    <x v="0"/>
    <m/>
    <s v="10-99"/>
    <m/>
    <s v="Contact - Animal - Bird"/>
    <x v="6"/>
    <s v="Contact - Bird"/>
    <s v="Contact from object"/>
    <s v="Contact - Animal"/>
    <m/>
    <s v="Contact - Animal"/>
    <s v="Jumper"/>
    <m/>
    <s v="Overhead"/>
    <m/>
    <s v="Jumper"/>
    <s v="Jumper"/>
    <s v="4Tx0803191135"/>
    <s v="     "/>
    <x v="0"/>
    <m/>
    <n v="35.690899999999999"/>
    <n v="-119.82299999999999"/>
    <s v="KERN"/>
    <s v="TWISSELMAN-1102"/>
    <m/>
    <m/>
    <s v="Agriculture"/>
    <n v="29"/>
    <m/>
    <m/>
    <m/>
    <m/>
    <s v="CALIENTE"/>
    <m/>
    <s v="N"/>
    <s v="N"/>
    <m/>
    <m/>
    <s v="     "/>
    <m/>
    <m/>
    <m/>
    <m/>
    <m/>
    <m/>
    <m/>
    <m/>
    <m/>
    <m/>
    <m/>
    <m/>
    <m/>
    <m/>
    <m/>
    <m/>
    <m/>
    <m/>
    <m/>
  </r>
  <r>
    <x v="2418"/>
    <s v="     "/>
    <d v="2019-08-03T00:00:00"/>
    <d v="1899-12-30T00:00:00"/>
    <s v="31"/>
    <x v="2"/>
    <s v="8"/>
    <x v="5"/>
    <d v="2019-08-03T00:00:00"/>
    <d v="1899-12-30T13:30:00"/>
    <s v="Spring fire, vegetation into line"/>
    <s v="     "/>
    <x v="8"/>
    <m/>
    <x v="1"/>
    <m/>
    <s v="481253"/>
    <s v="19-0084059"/>
    <m/>
    <m/>
    <m/>
    <s v="EI190803A"/>
    <s v="     "/>
    <x v="0"/>
    <x v="0"/>
    <m/>
    <x v="0"/>
    <m/>
    <s v="0.26-9.99"/>
    <m/>
    <s v="Vegetation"/>
    <x v="0"/>
    <s v="Vegetation"/>
    <s v="Contact from object"/>
    <s v="Contact - Vegetation"/>
    <m/>
    <s v="Contact - Vegetation"/>
    <s v="Conductor - Primary"/>
    <m/>
    <s v="Overhead"/>
    <m/>
    <s v="Conductor - Primary"/>
    <m/>
    <s v="7049"/>
    <s v="     "/>
    <x v="0"/>
    <n v="177"/>
    <n v="39.088299999999997"/>
    <n v="-122.309"/>
    <s v="SAN LUIS OBISPO"/>
    <s v="TEMPLETON-2109"/>
    <m/>
    <m/>
    <s v="Hardwood Woodland"/>
    <n v="20"/>
    <m/>
    <m/>
    <m/>
    <m/>
    <s v="SPRING"/>
    <m/>
    <s v="N"/>
    <s v="N"/>
    <m/>
    <m/>
    <s v="     "/>
    <m/>
    <m/>
    <m/>
    <m/>
    <m/>
    <m/>
    <m/>
    <m/>
    <m/>
    <m/>
    <m/>
    <m/>
    <m/>
    <m/>
    <m/>
    <m/>
    <m/>
    <m/>
    <m/>
  </r>
  <r>
    <x v="2419"/>
    <s v="     "/>
    <d v="2019-08-05T00:00:00"/>
    <d v="1899-12-30T00:00:00"/>
    <s v="32"/>
    <x v="2"/>
    <s v="8"/>
    <x v="5"/>
    <d v="2019-08-05T00:00:00"/>
    <d v="1899-12-30T11:42:00"/>
    <s v="wire down, bird found; Mike Best Comments: Bird found at base of pole with wire down."/>
    <s v="     "/>
    <x v="0"/>
    <m/>
    <x v="1"/>
    <m/>
    <s v="483993"/>
    <s v="19-0084361"/>
    <m/>
    <s v="T004717460"/>
    <n v="117714857"/>
    <m/>
    <s v="     "/>
    <x v="0"/>
    <x v="0"/>
    <m/>
    <x v="0"/>
    <m/>
    <s v="&lt;0.25"/>
    <m/>
    <s v="Contact - Animal - Bird"/>
    <x v="6"/>
    <s v="Contact - Bird"/>
    <s v="Contact from object"/>
    <s v="Contact - Animal"/>
    <m/>
    <s v="Contact - Animal"/>
    <s v="Splice/Clamp/Connector"/>
    <m/>
    <s v="Overhead"/>
    <m/>
    <s v="Splice/Clamp/Connector"/>
    <m/>
    <s v="7Nr0805191142"/>
    <s v="     "/>
    <x v="0"/>
    <m/>
    <n v="38.250999999999998"/>
    <n v="-122.58199999999999"/>
    <s v="SONOMA"/>
    <s v="LAKEVILLE-1102"/>
    <m/>
    <m/>
    <s v="Urban"/>
    <m/>
    <m/>
    <m/>
    <m/>
    <m/>
    <m/>
    <m/>
    <s v="N"/>
    <s v="N"/>
    <m/>
    <m/>
    <s v="     "/>
    <m/>
    <m/>
    <m/>
    <m/>
    <m/>
    <m/>
    <m/>
    <m/>
    <m/>
    <m/>
    <m/>
    <m/>
    <m/>
    <m/>
    <m/>
    <m/>
    <m/>
    <m/>
    <m/>
  </r>
  <r>
    <x v="2420"/>
    <s v="     "/>
    <d v="2019-08-05T00:00:00"/>
    <d v="1899-12-30T13:51:53"/>
    <s v="32"/>
    <x v="2"/>
    <s v="8"/>
    <x v="5"/>
    <d v="2019-08-05T00:00:00"/>
    <d v="1899-12-30T13:51:00"/>
    <s v="FAS remarks state a vegetation fire was started by failed service lines that fell on a fence and car. KRJ7- used best judgement updating fire size"/>
    <s v="     "/>
    <x v="0"/>
    <d v="2021-02-17T00:00:00"/>
    <x v="0"/>
    <m/>
    <s v="484691"/>
    <s v="N/A"/>
    <m/>
    <s v="T004717577"/>
    <n v="117715382"/>
    <m/>
    <s v="     "/>
    <x v="0"/>
    <x v="0"/>
    <m/>
    <x v="0"/>
    <m/>
    <s v="&lt;0.25"/>
    <m/>
    <s v="Equipment - PG&amp;E"/>
    <x v="4"/>
    <s v="Equipment - PG&amp;E"/>
    <s v="All types of equipment / facility failure"/>
    <s v="Conductor failure-all"/>
    <s v="Service Drop"/>
    <m/>
    <m/>
    <s v="Yes"/>
    <s v="Overhead"/>
    <m/>
    <s v="Service Drop"/>
    <m/>
    <s v="Meter: 1007064706"/>
    <s v="     "/>
    <x v="0"/>
    <m/>
    <n v="37.854700000000001"/>
    <n v="-122.479"/>
    <s v="Marin"/>
    <s v="SAUSALITO-1101"/>
    <m/>
    <s v="South Marin Fire Department"/>
    <s v="Urban"/>
    <m/>
    <m/>
    <m/>
    <m/>
    <m/>
    <m/>
    <m/>
    <s v="N"/>
    <s v="N"/>
    <m/>
    <m/>
    <s v="     "/>
    <m/>
    <m/>
    <m/>
    <m/>
    <m/>
    <m/>
    <m/>
    <m/>
    <m/>
    <m/>
    <m/>
    <m/>
    <m/>
    <m/>
    <m/>
    <m/>
    <m/>
    <m/>
    <m/>
  </r>
  <r>
    <x v="2421"/>
    <s v="     "/>
    <d v="2019-08-05T00:00:00"/>
    <d v="1899-12-30T00:00:00"/>
    <s v="32"/>
    <x v="2"/>
    <s v="8"/>
    <x v="5"/>
    <d v="2019-08-05T00:00:00"/>
    <d v="1899-12-30T23:20:00"/>
    <s v="Tree fell into line"/>
    <s v="     "/>
    <x v="0"/>
    <m/>
    <x v="1"/>
    <m/>
    <s v="485282"/>
    <s v="19-0084585"/>
    <m/>
    <s v="T004717870"/>
    <n v="117716743"/>
    <m/>
    <s v="     "/>
    <x v="0"/>
    <x v="0"/>
    <m/>
    <x v="0"/>
    <m/>
    <s v="0.26-9.99"/>
    <m/>
    <s v="Vegetation"/>
    <x v="0"/>
    <s v="Vegetation"/>
    <s v="Contact from object"/>
    <s v="Contact - Vegetation"/>
    <m/>
    <s v="Contact - Vegetation"/>
    <s v="Conductor - Primary"/>
    <m/>
    <s v="Overhead"/>
    <m/>
    <s v="Conductor - Primary"/>
    <m/>
    <s v="43051101"/>
    <s v="     "/>
    <x v="0"/>
    <m/>
    <n v="38.284300000000002"/>
    <n v="-122.11799999999999"/>
    <s v="NAPA"/>
    <s v="MONTICELLO-1101"/>
    <m/>
    <m/>
    <s v="Urban"/>
    <m/>
    <m/>
    <m/>
    <m/>
    <m/>
    <m/>
    <m/>
    <s v="N"/>
    <s v="N"/>
    <m/>
    <m/>
    <s v="     "/>
    <n v="38.350285"/>
    <n v="-122.1605"/>
    <s v="Aug  8 2019 12:00AM"/>
    <s v="TrunkFail"/>
    <s v="Living over mature coast live oak failed at the base on to lines. Rot indicators present inside tree only. Wire on ground. T-man DYDO said Tree failed through the lines."/>
    <s v="OAKC"/>
    <s v="40"/>
    <s v="48"/>
    <s v="35"/>
    <s v="Slight"/>
    <s v="Severe"/>
    <s v="N"/>
    <s v="1"/>
    <m/>
    <s v="Hillside"/>
    <s v="B"/>
    <s v="Triangle"/>
    <s v="BareWire"/>
    <s v="0"/>
  </r>
  <r>
    <x v="2422"/>
    <s v="     "/>
    <d v="2019-08-05T00:00:00"/>
    <d v="1899-12-30T00:00:00"/>
    <s v="32"/>
    <x v="2"/>
    <s v="8"/>
    <x v="5"/>
    <d v="2019-08-05T00:00:00"/>
    <d v="1899-12-30T22:20:00"/>
    <s v="Transformer failure"/>
    <s v="     "/>
    <x v="0"/>
    <m/>
    <x v="1"/>
    <m/>
    <s v="485271"/>
    <s v="19-0084586"/>
    <m/>
    <s v="T004717864"/>
    <m/>
    <m/>
    <s v="     "/>
    <x v="0"/>
    <x v="0"/>
    <m/>
    <x v="0"/>
    <m/>
    <s v="&lt;0.25"/>
    <m/>
    <s v="Equipment - Overloaded"/>
    <x v="13"/>
    <s v="Equipment - PG&amp;E"/>
    <s v="All types of equipment / facility failure"/>
    <s v="Transformer failure"/>
    <s v="Transformer"/>
    <m/>
    <m/>
    <m/>
    <s v="Overhead"/>
    <m/>
    <s v="Transformer"/>
    <m/>
    <s v="322066125092"/>
    <s v="     "/>
    <x v="1"/>
    <n v="424"/>
    <n v="37.186900000000001"/>
    <n v="-119.79"/>
    <s v="MADERA"/>
    <s v="COARSEGOLD-2104"/>
    <m/>
    <m/>
    <s v="Hardwood Woodland"/>
    <m/>
    <m/>
    <m/>
    <m/>
    <m/>
    <m/>
    <m/>
    <s v="N"/>
    <s v="N"/>
    <m/>
    <m/>
    <s v="     "/>
    <m/>
    <m/>
    <m/>
    <m/>
    <m/>
    <m/>
    <m/>
    <m/>
    <m/>
    <m/>
    <m/>
    <m/>
    <m/>
    <m/>
    <m/>
    <m/>
    <m/>
    <m/>
    <m/>
  </r>
  <r>
    <x v="2423"/>
    <s v="     "/>
    <d v="2019-08-06T00:00:00"/>
    <d v="1899-12-30T00:00:00"/>
    <s v="32"/>
    <x v="2"/>
    <s v="8"/>
    <x v="5"/>
    <d v="2019-08-06T00:00:00"/>
    <d v="1899-12-30T15:43:00"/>
    <s v="Dump truck knocked wire down"/>
    <s v="     "/>
    <x v="0"/>
    <m/>
    <x v="1"/>
    <m/>
    <s v="487363"/>
    <s v="19-0084968"/>
    <m/>
    <s v="T004718561"/>
    <m/>
    <m/>
    <s v="     "/>
    <x v="0"/>
    <x v="0"/>
    <m/>
    <x v="0"/>
    <m/>
    <s v="&lt;0.25"/>
    <m/>
    <s v="Contact - 3rd Party"/>
    <x v="8"/>
    <s v="Contact - 3rd Party"/>
    <s v="Contact from object"/>
    <s v="Contact - Vehicle"/>
    <m/>
    <s v="Contact - Vehicle"/>
    <s v="Conductor - Primary"/>
    <m/>
    <s v="Overhead"/>
    <m/>
    <s v="Conductor - Primary"/>
    <m/>
    <s v="182222104"/>
    <s v="     "/>
    <x v="0"/>
    <n v="505"/>
    <n v="36.571800000000003"/>
    <n v="-121.736"/>
    <s v="MONTEREY"/>
    <s v="DEL-MONTE-2104"/>
    <m/>
    <m/>
    <s v="Hardwood Woodland"/>
    <m/>
    <m/>
    <m/>
    <m/>
    <m/>
    <m/>
    <m/>
    <s v="N"/>
    <s v="N"/>
    <m/>
    <m/>
    <s v="     "/>
    <m/>
    <m/>
    <m/>
    <m/>
    <m/>
    <m/>
    <m/>
    <m/>
    <m/>
    <m/>
    <m/>
    <m/>
    <m/>
    <m/>
    <m/>
    <m/>
    <m/>
    <m/>
    <m/>
  </r>
  <r>
    <x v="2424"/>
    <s v="     "/>
    <d v="2019-08-06T00:00:00"/>
    <d v="1899-12-30T00:00:00"/>
    <s v="32"/>
    <x v="2"/>
    <s v="8"/>
    <x v="5"/>
    <d v="2019-08-06T00:00:00"/>
    <d v="1899-12-30T12:03:00"/>
    <s v="Tree top hit conductor broke insulators and ties on each side of span"/>
    <s v="     "/>
    <x v="0"/>
    <m/>
    <x v="1"/>
    <m/>
    <s v="487215"/>
    <s v="19-0084799"/>
    <m/>
    <s v="T004718369"/>
    <m/>
    <m/>
    <s v="     "/>
    <x v="0"/>
    <x v="0"/>
    <m/>
    <x v="0"/>
    <m/>
    <s v="&lt;0.25"/>
    <m/>
    <s v="Vegetation"/>
    <x v="0"/>
    <s v="Vegetation"/>
    <s v="Contact from object"/>
    <s v="Contact - Vegetation"/>
    <m/>
    <s v="Contact - Vegetation"/>
    <s v="Insulator"/>
    <m/>
    <s v="Overhead"/>
    <m/>
    <s v="Insulator"/>
    <m/>
    <s v="100107532"/>
    <s v="     "/>
    <x v="1"/>
    <n v="330"/>
    <n v="39.0505"/>
    <n v="-121.06100000000001"/>
    <s v="PLACER"/>
    <s v="HIGGINS-1110"/>
    <m/>
    <m/>
    <s v="Herbaceous"/>
    <m/>
    <m/>
    <m/>
    <m/>
    <m/>
    <m/>
    <m/>
    <s v="N"/>
    <s v="N"/>
    <m/>
    <m/>
    <s v="     "/>
    <n v="39.038499999999999"/>
    <n v="-121.03149999999999"/>
    <s v="Aug  7 2019 12:00AM"/>
    <s v="TrunkFail"/>
    <s v="Healthy Grey Pine failed 30 up at a union with 2 spars coming from the union. Included bark and heavy lean was root cause of failure. Tree landed on primary lines and started a small veg fire."/>
    <s v="PING"/>
    <s v="80"/>
    <s v="30"/>
    <s v="35"/>
    <s v="Severe"/>
    <s v="None"/>
    <s v="N"/>
    <s v="1"/>
    <m/>
    <s v="Hillside"/>
    <s v="B"/>
    <s v="Triangle"/>
    <s v="BareWire"/>
    <s v="0"/>
  </r>
  <r>
    <x v="2425"/>
    <s v="     "/>
    <d v="2019-08-06T00:00:00"/>
    <d v="1899-12-30T00:00:00"/>
    <s v="32"/>
    <x v="2"/>
    <s v="8"/>
    <x v="5"/>
    <d v="2019-08-06T00:00:00"/>
    <d v="1899-12-30T18:28:00"/>
    <s v="conductor failure, wire on ground"/>
    <s v="     "/>
    <x v="0"/>
    <m/>
    <x v="1"/>
    <m/>
    <s v="487516"/>
    <s v="19-0085010"/>
    <m/>
    <s v="T004718697"/>
    <n v="117721989"/>
    <m/>
    <s v="     "/>
    <x v="0"/>
    <x v="0"/>
    <m/>
    <x v="0"/>
    <m/>
    <s v="&lt;0.25"/>
    <m/>
    <s v="Equipment - PG&amp;E"/>
    <x v="4"/>
    <s v="Equipment - PG&amp;E"/>
    <s v="All types of equipment / facility failure"/>
    <s v="Conductor failure-all"/>
    <s v="Conductor - Primary"/>
    <m/>
    <m/>
    <m/>
    <s v="Overhead"/>
    <m/>
    <s v="Conductor - Primary"/>
    <m/>
    <s v="83892108"/>
    <s v="     "/>
    <x v="0"/>
    <m/>
    <n v="37.402999999999999"/>
    <n v="-121.90600000000001"/>
    <s v="SANTA CLARA"/>
    <s v="MONTAGUE-2108"/>
    <m/>
    <s v="Unknown"/>
    <s v="Urban"/>
    <m/>
    <m/>
    <m/>
    <m/>
    <m/>
    <m/>
    <m/>
    <s v="N"/>
    <s v="N"/>
    <m/>
    <m/>
    <s v="     "/>
    <m/>
    <m/>
    <m/>
    <m/>
    <m/>
    <m/>
    <m/>
    <m/>
    <m/>
    <m/>
    <m/>
    <m/>
    <m/>
    <m/>
    <m/>
    <m/>
    <m/>
    <m/>
    <m/>
  </r>
  <r>
    <x v="2426"/>
    <s v="     "/>
    <d v="2019-08-07T00:00:00"/>
    <d v="1899-12-30T00:00:00"/>
    <s v="32"/>
    <x v="2"/>
    <s v="8"/>
    <x v="5"/>
    <d v="2019-08-07T00:00:00"/>
    <d v="1899-12-30T05:20:00"/>
    <s v="branch fell on line"/>
    <s v="     "/>
    <x v="0"/>
    <m/>
    <x v="1"/>
    <m/>
    <s v="487995"/>
    <s v="19-0085095"/>
    <m/>
    <s v="T004718929"/>
    <n v="117723385"/>
    <m/>
    <s v="     "/>
    <x v="0"/>
    <x v="0"/>
    <m/>
    <x v="0"/>
    <m/>
    <s v="&lt;0.25"/>
    <m/>
    <s v="Vegetation"/>
    <x v="0"/>
    <s v="Vegetation"/>
    <s v="Contact from object"/>
    <s v="Contact - Vegetation"/>
    <m/>
    <s v="Contact - Vegetation"/>
    <s v="Conductor - Primary"/>
    <m/>
    <s v="Overhead"/>
    <m/>
    <s v="Conductor - Primary"/>
    <m/>
    <s v="24101103"/>
    <s v="     "/>
    <x v="0"/>
    <m/>
    <n v="37.141100000000002"/>
    <n v="-122.328"/>
    <s v="SAN MATEO"/>
    <s v="HALF-MOON-BAY-1103"/>
    <m/>
    <m/>
    <s v="Shrub"/>
    <m/>
    <m/>
    <m/>
    <m/>
    <m/>
    <m/>
    <m/>
    <s v="N"/>
    <s v="N"/>
    <m/>
    <m/>
    <s v="     "/>
    <n v="37.141100000000002"/>
    <n v="-122.3287"/>
    <s v="Aug  9 2019 12:00AM"/>
    <s v="TrunkFail"/>
    <s v="Found large eucalyptus limb with cut down wire on the ground. Fire resulted from the outage. Tree in eucalyptus row was missing top and had break pattern that matched limb on the ground.  Evidence suggest that top of eucalyptus tree broke off and feel through the lines taking them to the ground, resulting in fire."/>
    <s v="EUCA"/>
    <s v="85"/>
    <s v="18"/>
    <s v="14"/>
    <s v="Slight"/>
    <s v="None"/>
    <s v="N"/>
    <s v="1"/>
    <m/>
    <s v="Plain"/>
    <s v="D"/>
    <s v="Triangle"/>
    <s v="BareWire"/>
    <s v="3"/>
  </r>
  <r>
    <x v="2427"/>
    <s v="     "/>
    <d v="2019-08-07T00:00:00"/>
    <d v="1899-12-30T00:00:00"/>
    <s v="32"/>
    <x v="2"/>
    <s v="8"/>
    <x v="5"/>
    <d v="2019-08-07T00:00:00"/>
    <d v="1899-12-30T14:34:00"/>
    <s v="bird found by burned bushing; Mike Best Comments: Blown bushings caused by bird contact."/>
    <s v="     "/>
    <x v="0"/>
    <m/>
    <x v="1"/>
    <m/>
    <s v="489815"/>
    <s v="19-0085300"/>
    <m/>
    <s v="T004719389"/>
    <m/>
    <m/>
    <s v="     "/>
    <x v="0"/>
    <x v="0"/>
    <m/>
    <x v="0"/>
    <m/>
    <s v="&lt;3 meters of linear travel"/>
    <m/>
    <s v="Contact - Animal - Bird"/>
    <x v="6"/>
    <s v="Contact - Bird"/>
    <s v="Contact from object"/>
    <s v="Contact - Animal"/>
    <m/>
    <s v="Contact - Animal"/>
    <s v="Pole"/>
    <m/>
    <s v="Overhead"/>
    <m/>
    <s v="Pole"/>
    <m/>
    <s v="5Tr0807191434"/>
    <s v="     "/>
    <x v="0"/>
    <m/>
    <n v="37.142200000000003"/>
    <n v="-120.495"/>
    <s v="MERCED"/>
    <s v="EL-NIDO-1103"/>
    <m/>
    <m/>
    <s v="Agriculture"/>
    <m/>
    <m/>
    <m/>
    <m/>
    <m/>
    <m/>
    <m/>
    <s v="N"/>
    <s v="N"/>
    <m/>
    <m/>
    <s v="     "/>
    <m/>
    <m/>
    <m/>
    <m/>
    <m/>
    <m/>
    <m/>
    <m/>
    <m/>
    <m/>
    <m/>
    <m/>
    <m/>
    <m/>
    <m/>
    <m/>
    <m/>
    <m/>
    <m/>
  </r>
  <r>
    <x v="2428"/>
    <s v="     "/>
    <d v="2019-08-07T00:00:00"/>
    <d v="1899-12-30T00:00:00"/>
    <s v="32"/>
    <x v="2"/>
    <s v="8"/>
    <x v="5"/>
    <m/>
    <m/>
    <s v="Failure due to bad connectors, fire larger than 1 linear meter; Contacted Cal Fire for a report on 3/25"/>
    <s v="     "/>
    <x v="0"/>
    <m/>
    <x v="1"/>
    <m/>
    <m/>
    <m/>
    <m/>
    <s v="7549676812"/>
    <m/>
    <m/>
    <s v="     "/>
    <x v="0"/>
    <x v="0"/>
    <m/>
    <x v="0"/>
    <m/>
    <s v="&lt;0.25"/>
    <m/>
    <s v="Equipment - PG&amp;E"/>
    <x v="9"/>
    <s v="Equipment - PG&amp;E"/>
    <s v="All types of equipment / facility failure"/>
    <s v="Equipment failure - Other"/>
    <s v="Splice/Clamp/Connector"/>
    <m/>
    <m/>
    <m/>
    <s v="Overhead"/>
    <m/>
    <s v="Splice/Clamp/Connector"/>
    <m/>
    <s v="Unknown"/>
    <s v="     "/>
    <x v="0"/>
    <m/>
    <n v="37.2834"/>
    <n v="-120.452"/>
    <s v="MERCED"/>
    <s v="MERCED-1116"/>
    <m/>
    <m/>
    <s v="Urban"/>
    <m/>
    <m/>
    <m/>
    <m/>
    <m/>
    <m/>
    <m/>
    <s v="N"/>
    <s v="N"/>
    <m/>
    <m/>
    <s v="     "/>
    <m/>
    <m/>
    <m/>
    <m/>
    <m/>
    <m/>
    <m/>
    <m/>
    <m/>
    <m/>
    <m/>
    <m/>
    <m/>
    <m/>
    <m/>
    <m/>
    <m/>
    <m/>
    <m/>
  </r>
  <r>
    <x v="2429"/>
    <s v="     "/>
    <d v="2019-08-08T00:00:00"/>
    <d v="1899-12-30T00:00:00"/>
    <s v="32"/>
    <x v="2"/>
    <s v="8"/>
    <x v="5"/>
    <d v="2019-08-08T00:00:00"/>
    <m/>
    <s v="transformer blown/failed due to avian contact; Mike Best Comments: Bird got across transformer, causing arc and flash."/>
    <s v="     "/>
    <x v="0"/>
    <m/>
    <x v="1"/>
    <m/>
    <s v="494799"/>
    <m/>
    <m/>
    <s v="T004720558"/>
    <m/>
    <m/>
    <s v="     "/>
    <x v="0"/>
    <x v="0"/>
    <m/>
    <x v="0"/>
    <m/>
    <s v="&lt;3 meters of linear travel"/>
    <m/>
    <s v="Contact - Animal - Bird"/>
    <x v="6"/>
    <s v="Contact - Bird"/>
    <s v="Contact from object"/>
    <s v="Contact - Animal"/>
    <m/>
    <s v="Contact - Animal"/>
    <s v="Transformer"/>
    <m/>
    <s v="Overhead"/>
    <m/>
    <s v="Transformer"/>
    <m/>
    <s v="5Tr0808191639"/>
    <s v="     "/>
    <x v="0"/>
    <m/>
    <n v="37.0837"/>
    <n v="-120.494"/>
    <s v="MERCED"/>
    <s v="EL-NIDO-1102"/>
    <m/>
    <m/>
    <s v="Agriculture"/>
    <m/>
    <m/>
    <m/>
    <m/>
    <m/>
    <m/>
    <m/>
    <s v="N"/>
    <s v="N"/>
    <m/>
    <m/>
    <s v="     "/>
    <m/>
    <m/>
    <m/>
    <m/>
    <m/>
    <m/>
    <m/>
    <m/>
    <m/>
    <m/>
    <m/>
    <m/>
    <m/>
    <m/>
    <m/>
    <m/>
    <m/>
    <m/>
    <m/>
  </r>
  <r>
    <x v="2430"/>
    <s v="     "/>
    <d v="2019-08-10T00:00:00"/>
    <d v="1899-12-30T00:00:00"/>
    <s v="32"/>
    <x v="2"/>
    <s v="8"/>
    <x v="5"/>
    <d v="2019-08-10T00:00:00"/>
    <d v="1899-12-30T06:43:00"/>
    <s v="ILIS indicates wire down/transformer flashed/arched  due to animal contact. Photo evidences fire. Confirmed Meter # with location lat long."/>
    <s v="     "/>
    <x v="0"/>
    <m/>
    <x v="1"/>
    <m/>
    <s v="498934"/>
    <s v="19-0086464"/>
    <m/>
    <s v="T004721873"/>
    <m/>
    <m/>
    <s v="     "/>
    <x v="0"/>
    <x v="0"/>
    <m/>
    <x v="0"/>
    <s v="D"/>
    <s v="&lt;0.25"/>
    <m/>
    <s v="Contact - Animal - Other"/>
    <x v="6"/>
    <s v="Contact - Animal"/>
    <s v="Contact from object"/>
    <s v="Contact - Animal"/>
    <m/>
    <s v="Contact - Animal"/>
    <s v="Transformer"/>
    <m/>
    <s v="Overhead"/>
    <m/>
    <s v="Transformer"/>
    <s v="Conductor"/>
    <s v="1008809971"/>
    <s v="     "/>
    <x v="0"/>
    <m/>
    <n v="39.489899999999999"/>
    <n v="-121.53400000000001"/>
    <s v="BUTTE"/>
    <s v="WYANDOTTE-1107"/>
    <m/>
    <m/>
    <s v="Herbaceous"/>
    <m/>
    <m/>
    <m/>
    <m/>
    <m/>
    <m/>
    <m/>
    <s v="N"/>
    <s v="N"/>
    <m/>
    <m/>
    <s v="     "/>
    <m/>
    <m/>
    <m/>
    <m/>
    <m/>
    <m/>
    <m/>
    <m/>
    <m/>
    <m/>
    <m/>
    <m/>
    <m/>
    <m/>
    <m/>
    <m/>
    <m/>
    <m/>
    <m/>
  </r>
  <r>
    <x v="2431"/>
    <s v="     "/>
    <d v="2019-08-10T00:00:00"/>
    <d v="1899-12-30T00:00:00"/>
    <s v="32"/>
    <x v="2"/>
    <s v="8"/>
    <x v="5"/>
    <d v="2019-08-10T00:00:00"/>
    <d v="1899-12-30T06:09:00"/>
    <s v="wire on ground, bird found; Mike Best Comments: Bird contact with conductor."/>
    <s v="     "/>
    <x v="0"/>
    <m/>
    <x v="1"/>
    <m/>
    <s v="498650"/>
    <s v="19-0086456"/>
    <m/>
    <s v="T004721818"/>
    <n v="117743230"/>
    <m/>
    <s v="     "/>
    <x v="0"/>
    <x v="0"/>
    <m/>
    <x v="0"/>
    <m/>
    <s v="&lt;3 meters of linear travel"/>
    <m/>
    <s v="Contact - Animal - Bird"/>
    <x v="6"/>
    <s v="Contact - Bird"/>
    <s v="Contact from object"/>
    <s v="Contact - Animal"/>
    <m/>
    <s v="Contact - Animal"/>
    <s v="Conductor - Primary"/>
    <m/>
    <s v="Overhead"/>
    <m/>
    <s v="Conductor - Primary"/>
    <m/>
    <s v="6Hp0810190609"/>
    <s v="     "/>
    <x v="0"/>
    <m/>
    <n v="39.012500000000003"/>
    <n v="-121.488"/>
    <s v="YUBA"/>
    <s v="PLUMAS-1101"/>
    <m/>
    <m/>
    <s v="Agriculture"/>
    <m/>
    <m/>
    <m/>
    <m/>
    <m/>
    <m/>
    <m/>
    <s v="N"/>
    <s v="N"/>
    <m/>
    <m/>
    <s v="     "/>
    <m/>
    <m/>
    <m/>
    <m/>
    <m/>
    <m/>
    <m/>
    <m/>
    <m/>
    <m/>
    <m/>
    <m/>
    <m/>
    <m/>
    <m/>
    <m/>
    <m/>
    <m/>
    <m/>
  </r>
  <r>
    <x v="2432"/>
    <s v="     "/>
    <d v="2019-08-10T00:00:00"/>
    <d v="1899-12-30T00:00:00"/>
    <s v="32"/>
    <x v="2"/>
    <s v="8"/>
    <x v="5"/>
    <d v="2019-08-10T00:00:00"/>
    <d v="1899-12-30T19:21:00"/>
    <s v="Wire on Ground, one phase. Notes indicate Jumper. Used Feeder # for asset."/>
    <s v="     "/>
    <x v="0"/>
    <m/>
    <x v="1"/>
    <m/>
    <s v="501688"/>
    <s v="19-0086588"/>
    <m/>
    <s v="T004722365"/>
    <n v="117743747"/>
    <m/>
    <s v="     "/>
    <x v="0"/>
    <x v="0"/>
    <m/>
    <x v="0"/>
    <s v="D"/>
    <s v="0.26-9.99"/>
    <m/>
    <s v="Equipment - PG&amp;E"/>
    <x v="4"/>
    <s v="Equipment - PG&amp;E"/>
    <s v="All types of equipment / facility failure"/>
    <s v="Conductor failure-all"/>
    <s v="Conductor - Primary"/>
    <m/>
    <m/>
    <m/>
    <s v="Overhead"/>
    <m/>
    <s v="Conductor - Primary"/>
    <m/>
    <s v="152481106"/>
    <s v="     "/>
    <x v="0"/>
    <m/>
    <n v="35.696100000000001"/>
    <n v="-120.69799999999999"/>
    <s v="MONTEREY"/>
    <s v="SAN-ARDO-1102"/>
    <m/>
    <m/>
    <s v="Barren/Other"/>
    <m/>
    <m/>
    <m/>
    <m/>
    <m/>
    <m/>
    <m/>
    <s v="N"/>
    <s v="N"/>
    <m/>
    <m/>
    <s v="     "/>
    <m/>
    <m/>
    <m/>
    <m/>
    <m/>
    <m/>
    <m/>
    <m/>
    <m/>
    <m/>
    <m/>
    <m/>
    <m/>
    <m/>
    <m/>
    <m/>
    <m/>
    <m/>
    <m/>
  </r>
  <r>
    <x v="2433"/>
    <s v="     "/>
    <d v="2019-08-10T00:00:00"/>
    <d v="1899-12-30T00:00:00"/>
    <s v="32"/>
    <x v="2"/>
    <s v="8"/>
    <x v="5"/>
    <d v="2019-08-10T00:00:00"/>
    <d v="1899-12-30T18:07:00"/>
    <s v="Tman notes indicate Something caused messenger to whip up into open wire secondary. Fire in backyard. Service from rear to structure. Confirmed Lat/Long &amp; customer address.2421 E CALIFORNIA AVE, BAKERSFIELD. Called Bakersfield Fire. They have no record of"/>
    <s v="     "/>
    <x v="0"/>
    <m/>
    <x v="1"/>
    <m/>
    <s v="501547"/>
    <s v="19-0086585"/>
    <m/>
    <s v="T004722314"/>
    <m/>
    <m/>
    <s v="     "/>
    <x v="0"/>
    <x v="0"/>
    <m/>
    <x v="0"/>
    <s v="D"/>
    <s v="&lt;0.25"/>
    <m/>
    <s v="Equipment - PG&amp;E"/>
    <x v="4"/>
    <s v="Equipment - PG&amp;E"/>
    <s v="All types of equipment / facility failure"/>
    <s v="Conductor failure-all"/>
    <s v="Conductor - Primary"/>
    <m/>
    <m/>
    <m/>
    <s v="Overhead"/>
    <m/>
    <s v="Conductor - Primary"/>
    <s v="Messenger"/>
    <s v="253372106"/>
    <s v="     "/>
    <x v="0"/>
    <m/>
    <n v="35.368000000000002"/>
    <n v="-118.964"/>
    <s v="KERN"/>
    <s v="BAKERSFIELD-2106"/>
    <m/>
    <m/>
    <s v="Urban"/>
    <m/>
    <m/>
    <m/>
    <m/>
    <m/>
    <m/>
    <m/>
    <s v="N"/>
    <s v="N"/>
    <m/>
    <m/>
    <s v="     "/>
    <m/>
    <m/>
    <m/>
    <m/>
    <m/>
    <m/>
    <m/>
    <m/>
    <m/>
    <m/>
    <m/>
    <m/>
    <m/>
    <m/>
    <m/>
    <m/>
    <m/>
    <m/>
    <m/>
  </r>
  <r>
    <x v="2434"/>
    <s v="     "/>
    <d v="2019-08-11T00:00:00"/>
    <d v="1899-12-30T00:00:00"/>
    <s v="33"/>
    <x v="2"/>
    <s v="8"/>
    <x v="5"/>
    <d v="2019-08-11T00:00:00"/>
    <d v="1899-12-30T00:46:00"/>
    <s v="EC Tag 117743914 obtained from SAP. Burned Jumper due to tree fall.  SAP ID 100097796. Confirmed Lat/Long with Pole SAP ID."/>
    <s v="     "/>
    <x v="0"/>
    <m/>
    <x v="1"/>
    <m/>
    <s v="501837"/>
    <s v="19-0086613"/>
    <m/>
    <s v="T004722450"/>
    <n v="117743914"/>
    <m/>
    <s v="     "/>
    <x v="0"/>
    <x v="0"/>
    <m/>
    <x v="0"/>
    <s v="D"/>
    <s v="&lt;0.25"/>
    <m/>
    <s v="Vegetation"/>
    <x v="0"/>
    <s v="Vegetation"/>
    <s v="Contact from object"/>
    <s v="Contact - Vegetation"/>
    <m/>
    <s v="Contact - Vegetation"/>
    <s v="Conductor - Primary"/>
    <m/>
    <s v="Overhead"/>
    <m/>
    <s v="Conductor - Primary"/>
    <s v="Jumper"/>
    <s v="100097796"/>
    <s v="     "/>
    <x v="1"/>
    <n v="330"/>
    <n v="39.115200000000002"/>
    <n v="-121.001"/>
    <s v="NEVADA"/>
    <s v="BRUNSWICK-1106"/>
    <m/>
    <m/>
    <s v="Conifer Forest"/>
    <m/>
    <m/>
    <m/>
    <m/>
    <m/>
    <m/>
    <m/>
    <s v="N"/>
    <s v="N"/>
    <m/>
    <m/>
    <s v="     "/>
    <n v="39.115499999999997"/>
    <n v="-121.0026"/>
    <s v="Aug 12 2019 12:00AM"/>
    <s v="RootsFail"/>
    <s v="Large green Grey Pine tree that was situated up hill from the conductors fell downhill and onto primary lines starting a small 30 x 30 spot fire."/>
    <s v="PING"/>
    <s v="65"/>
    <s v="28"/>
    <s v="55"/>
    <s v="Moderate"/>
    <s v="None"/>
    <s v="N"/>
    <s v="1"/>
    <m/>
    <s v="Hillside"/>
    <s v="B"/>
    <s v="CrossArm"/>
    <s v="BareWire"/>
    <s v="0"/>
  </r>
  <r>
    <x v="2435"/>
    <s v="     "/>
    <d v="2019-08-11T00:00:00"/>
    <d v="1899-12-30T00:00:00"/>
    <s v="33"/>
    <x v="2"/>
    <s v="8"/>
    <x v="5"/>
    <m/>
    <m/>
    <s v="Tman Notes: D SVC ON GRND, CAL FIRE ONSITE, DISCONN SVC, REMOVED MTR, TAGGED FOR EVID, UNKN CAUSE, CUST STATES LIGHTNING IN AREA PREVIOUS, APPROX 6 ACRE VEG FIRE, 2 STRUCTURES PER CAL FIRE, TANNER FITZGERALD CAL FIRE IN COMM, 530-321-0378. Obtained Fas ta"/>
    <s v="     "/>
    <x v="0"/>
    <m/>
    <x v="1"/>
    <m/>
    <m/>
    <m/>
    <m/>
    <s v="T004722719"/>
    <m/>
    <m/>
    <s v="     "/>
    <x v="0"/>
    <x v="0"/>
    <m/>
    <x v="0"/>
    <s v="D"/>
    <s v="0.26-9.99"/>
    <m/>
    <s v="Unknown"/>
    <x v="5"/>
    <s v="Unknown"/>
    <m/>
    <m/>
    <m/>
    <m/>
    <m/>
    <m/>
    <s v="Overhead"/>
    <m/>
    <s v="Other"/>
    <s v="Service Drop"/>
    <s v="1010028782"/>
    <s v="     "/>
    <x v="0"/>
    <m/>
    <n v="39.624299999999998"/>
    <n v="-122.19499999999999"/>
    <s v="GLENN"/>
    <s v="LOGAN-CREEK-1102"/>
    <m/>
    <m/>
    <s v="Urban"/>
    <m/>
    <m/>
    <m/>
    <m/>
    <m/>
    <m/>
    <m/>
    <s v="N"/>
    <s v="N"/>
    <m/>
    <m/>
    <s v="     "/>
    <m/>
    <m/>
    <m/>
    <m/>
    <m/>
    <m/>
    <m/>
    <m/>
    <m/>
    <m/>
    <m/>
    <m/>
    <m/>
    <m/>
    <m/>
    <m/>
    <m/>
    <m/>
    <m/>
  </r>
  <r>
    <x v="2436"/>
    <s v="     "/>
    <d v="2019-08-12T00:00:00"/>
    <d v="1899-12-30T00:00:00"/>
    <s v="33"/>
    <x v="2"/>
    <s v="8"/>
    <x v="5"/>
    <d v="2019-08-12T00:00:00"/>
    <d v="1899-12-30T17:17:00"/>
    <s v="Primary Conductor failure unknown why. "/>
    <s v="     "/>
    <x v="0"/>
    <m/>
    <x v="1"/>
    <m/>
    <s v="504662"/>
    <s v="19-0087072"/>
    <m/>
    <s v="T004723729"/>
    <n v="117749874"/>
    <m/>
    <s v="     "/>
    <x v="0"/>
    <x v="0"/>
    <m/>
    <x v="0"/>
    <s v="D"/>
    <s v="&lt;0.25"/>
    <m/>
    <s v="Equipment - PG&amp;E"/>
    <x v="4"/>
    <s v="Equipment - PG&amp;E"/>
    <s v="All types of equipment / facility failure"/>
    <s v="Conductor failure-all"/>
    <s v="Conductor - Primary"/>
    <m/>
    <m/>
    <m/>
    <s v="Overhead"/>
    <m/>
    <s v="Conductor - Primary"/>
    <m/>
    <s v="100612948"/>
    <s v="     "/>
    <x v="0"/>
    <m/>
    <n v="37.050800000000002"/>
    <n v="-121.589"/>
    <s v="SANTA CLARA"/>
    <s v="MORGAN-HILL-2110"/>
    <m/>
    <m/>
    <s v="Herbaceous"/>
    <m/>
    <m/>
    <m/>
    <m/>
    <m/>
    <m/>
    <m/>
    <s v="N"/>
    <s v="N"/>
    <m/>
    <m/>
    <s v="     "/>
    <m/>
    <m/>
    <m/>
    <m/>
    <m/>
    <m/>
    <m/>
    <m/>
    <m/>
    <m/>
    <m/>
    <m/>
    <m/>
    <m/>
    <m/>
    <m/>
    <m/>
    <m/>
    <m/>
  </r>
  <r>
    <x v="2437"/>
    <s v="     "/>
    <d v="2019-08-12T00:00:00"/>
    <d v="1899-12-30T00:00:00"/>
    <s v="33"/>
    <x v="2"/>
    <s v="8"/>
    <x v="5"/>
    <d v="2019-08-12T00:00:00"/>
    <d v="1899-12-30T10:35:00"/>
    <s v="Notes indicate occurred at rock quarry. Quarry heard boom when power went out then there was fire. Rest is speculation. Unk cause. Further notes state BIRD NEST FOUND LD SIDE OF 487. ALSO, SMOKE COMING FROM 8210. Appears to be animal related. Reviewer: la"/>
    <s v="     "/>
    <x v="0"/>
    <m/>
    <x v="1"/>
    <m/>
    <s v="503413"/>
    <s v="19-0086839"/>
    <m/>
    <s v="T004723260"/>
    <m/>
    <m/>
    <s v="     "/>
    <x v="0"/>
    <x v="0"/>
    <m/>
    <x v="0"/>
    <s v="D"/>
    <s v="&lt;3 meters of linear travel"/>
    <m/>
    <s v="Contact - Animal - Other"/>
    <x v="6"/>
    <s v="Contact - Animal"/>
    <s v="Contact from object"/>
    <s v="Contact - Animal"/>
    <m/>
    <s v="Contact - Animal"/>
    <s v="Switch"/>
    <m/>
    <s v="Overhead"/>
    <m/>
    <s v="Switch"/>
    <m/>
    <s v="42011105"/>
    <s v="     "/>
    <x v="0"/>
    <m/>
    <n v="37.983400000000003"/>
    <n v="-122.453"/>
    <s v="MARIN"/>
    <s v="SAN-RAFAEL-1105"/>
    <m/>
    <m/>
    <s v="Urban"/>
    <m/>
    <m/>
    <m/>
    <m/>
    <m/>
    <m/>
    <m/>
    <s v="N"/>
    <s v="N"/>
    <m/>
    <m/>
    <s v="     "/>
    <m/>
    <m/>
    <m/>
    <m/>
    <m/>
    <m/>
    <m/>
    <m/>
    <m/>
    <m/>
    <m/>
    <m/>
    <m/>
    <m/>
    <m/>
    <m/>
    <m/>
    <m/>
    <m/>
  </r>
  <r>
    <x v="2438"/>
    <s v="     "/>
    <d v="2019-08-12T00:00:00"/>
    <d v="1899-12-30T00:00:00"/>
    <s v="33"/>
    <x v="2"/>
    <s v="8"/>
    <x v="5"/>
    <d v="2019-08-12T00:00:00"/>
    <d v="1899-12-30T17:34:00"/>
    <s v="Photo clearly shows downed tree. Two broken poles replaced. EC 117749879 obtained from SAP to gather Asset number. Line to ground. Additional photos in SAP showing this. Downloaded to folder."/>
    <s v="     "/>
    <x v="0"/>
    <m/>
    <x v="1"/>
    <m/>
    <s v="504678"/>
    <s v="19-0087080"/>
    <m/>
    <s v="T004723727"/>
    <n v="117749879"/>
    <m/>
    <s v="     "/>
    <x v="0"/>
    <x v="0"/>
    <m/>
    <x v="0"/>
    <s v="D"/>
    <s v="0.26-9.99"/>
    <s v="4 acres"/>
    <s v="Vegetation"/>
    <x v="0"/>
    <s v="Vegetation"/>
    <s v="Contact from object"/>
    <s v="Contact - Vegetation"/>
    <m/>
    <s v="Contact - Vegetation"/>
    <s v="Pole"/>
    <m/>
    <s v="Overhead"/>
    <m/>
    <s v="Pole"/>
    <s v="Conductors"/>
    <s v="101415488, 101404439"/>
    <s v="     "/>
    <x v="1"/>
    <n v="340"/>
    <n v="38.661799999999999"/>
    <n v="-120.745"/>
    <s v="EL DORADO"/>
    <s v="DIAMOND-SPRINGS-1106"/>
    <m/>
    <m/>
    <s v="Hardwood Forest"/>
    <m/>
    <m/>
    <m/>
    <m/>
    <m/>
    <m/>
    <m/>
    <s v="N"/>
    <s v="N"/>
    <m/>
    <m/>
    <s v="     "/>
    <n v="38.661389"/>
    <n v="-120.744167"/>
    <s v="Aug 13 2019 12:00AM"/>
    <s v="TrunkFail"/>
    <s v="A mature multi-stem interior live oak suffered a partial failure of the eastern stem which fell through the primaries. The stem failed from ground height up to 2ft above ground height. The point of failure was approximately 26in in diameter, comprised of a 12 in and 18 in stem jointed just above the failure point. There was extensive internal decay and ants present within the failed stem and trunk. The wire down outage resulted in a 4 acre fire."/>
    <s v="OAKI"/>
    <s v="65"/>
    <s v="65"/>
    <s v="20"/>
    <s v="Slight"/>
    <s v="Slight"/>
    <s v="N"/>
    <s v="1"/>
    <m/>
    <s v="Hillside"/>
    <s v="A"/>
    <s v="Other"/>
    <s v="BareWire"/>
    <s v="2"/>
  </r>
  <r>
    <x v="2439"/>
    <s v="     "/>
    <d v="2019-08-12T00:00:00"/>
    <d v="1899-12-30T00:00:00"/>
    <s v="33"/>
    <x v="2"/>
    <s v="8"/>
    <x v="5"/>
    <d v="2019-08-12T00:00:00"/>
    <d v="1899-12-30T20:00:00"/>
    <s v="Tree onto conductors. Obtained PM from ILIS. EC 117750035 tag placed in folder. 50x50 fire. M&amp;C inspected and found no damage to PGE assets. Tree trimmed. Updated Lat Long to Pole Number from pole report.  Lat/Long appeared off."/>
    <s v="     "/>
    <x v="0"/>
    <m/>
    <x v="1"/>
    <m/>
    <s v="504741"/>
    <s v="19-0087090"/>
    <m/>
    <s v="T004723795"/>
    <n v="117750035"/>
    <m/>
    <s v="     "/>
    <x v="0"/>
    <x v="0"/>
    <m/>
    <x v="0"/>
    <s v="D"/>
    <s v="&lt;0.25"/>
    <m/>
    <s v="Vegetation"/>
    <x v="0"/>
    <s v="Vegetation"/>
    <s v="Contact from object"/>
    <s v="Contact - Vegetation"/>
    <m/>
    <s v="Contact - Vegetation"/>
    <s v="Splice/Clamp/Connector"/>
    <m/>
    <s v="Overhead"/>
    <m/>
    <s v="Splice/Clamp/Connector"/>
    <s v="No Damage"/>
    <s v="102177212"/>
    <s v="     "/>
    <x v="1"/>
    <n v="154"/>
    <n v="39.095199999999998"/>
    <n v="-123.494"/>
    <s v="MENDOCINO"/>
    <s v="PHILO-1102"/>
    <m/>
    <m/>
    <s v="Conifer Forest"/>
    <m/>
    <m/>
    <m/>
    <m/>
    <m/>
    <m/>
    <m/>
    <s v="N"/>
    <s v="N"/>
    <m/>
    <m/>
    <s v="     "/>
    <n v="39.093200000000003"/>
    <n v="-123.4906"/>
    <s v="Aug 13 2019 12:00AM"/>
    <s v="RootsFail"/>
    <s v="This outage was cuased by a large douglas fir that uproot and fell down hill into the powerlines."/>
    <s v="FIRD"/>
    <s v="90"/>
    <s v="30"/>
    <s v="45"/>
    <s v="Slight"/>
    <s v="None"/>
    <s v="N"/>
    <s v="1"/>
    <m/>
    <s v="Hillside"/>
    <s v="A"/>
    <s v="CrossArm"/>
    <s v="BareWire"/>
    <s v="1"/>
  </r>
  <r>
    <x v="2440"/>
    <s v="     "/>
    <d v="2019-08-13T00:00:00"/>
    <d v="1899-12-30T00:00:00"/>
    <s v="33"/>
    <x v="2"/>
    <s v="8"/>
    <x v="5"/>
    <d v="2019-08-13T00:00:00"/>
    <d v="1899-12-30T00:45:00"/>
    <s v="Cap bank failure possibly shot at. EC 117750017."/>
    <s v="     "/>
    <x v="0"/>
    <m/>
    <x v="1"/>
    <m/>
    <s v="504829"/>
    <s v="19-0087114"/>
    <m/>
    <s v="T004723874"/>
    <m/>
    <m/>
    <s v="     "/>
    <x v="0"/>
    <x v="0"/>
    <m/>
    <x v="0"/>
    <s v="D"/>
    <s v="0.26-9.99"/>
    <m/>
    <s v="Equipment - PG&amp;E"/>
    <x v="11"/>
    <s v="Equipment - PG&amp;E"/>
    <s v="All types of equipment / facility failure"/>
    <s v="Capacitor bank failure"/>
    <s v="Capacitor Bank"/>
    <m/>
    <m/>
    <m/>
    <s v="Overhead"/>
    <m/>
    <s v="Capacitor Bank"/>
    <m/>
    <s v="40239045"/>
    <s v="     "/>
    <x v="0"/>
    <m/>
    <n v="36.950899999999997"/>
    <n v="-119.831"/>
    <s v="MADERA"/>
    <s v="CASSIDY-2107"/>
    <m/>
    <m/>
    <s v="Herbaceous"/>
    <m/>
    <m/>
    <m/>
    <m/>
    <m/>
    <m/>
    <m/>
    <s v="N"/>
    <s v="N"/>
    <m/>
    <m/>
    <s v="     "/>
    <m/>
    <m/>
    <m/>
    <m/>
    <m/>
    <m/>
    <m/>
    <m/>
    <m/>
    <m/>
    <m/>
    <m/>
    <m/>
    <m/>
    <m/>
    <m/>
    <m/>
    <m/>
    <m/>
  </r>
  <r>
    <x v="2441"/>
    <s v="     "/>
    <d v="2019-08-13T00:00:00"/>
    <d v="1899-12-30T00:00:00"/>
    <s v="33"/>
    <x v="2"/>
    <s v="8"/>
    <x v="5"/>
    <d v="2019-08-13T00:00:00"/>
    <d v="1899-12-30T02:29:00"/>
    <s v="Vehicle in pole. Burned at riser. No EC Tag in SAP. Only located PM. No docs. Unable to locate photos. Unable to confirm  damaged equipment says at base of riser and conductor.Not in SAP. Added circuit ID."/>
    <s v="     "/>
    <x v="0"/>
    <m/>
    <x v="1"/>
    <m/>
    <s v="504838"/>
    <s v="19-0087117"/>
    <m/>
    <s v="T004723889"/>
    <m/>
    <m/>
    <s v="     "/>
    <x v="0"/>
    <x v="0"/>
    <m/>
    <x v="0"/>
    <s v="D"/>
    <s v="0.26-9.99"/>
    <m/>
    <s v="Contact - 3rd Party"/>
    <x v="3"/>
    <s v="Contact - 3rd Party"/>
    <s v="Contact from object"/>
    <s v="Contact - Other"/>
    <m/>
    <s v="Contact - Other"/>
    <s v="Conductor - Primary"/>
    <m/>
    <s v="Subsurface"/>
    <m/>
    <s v="Conductor - Primary"/>
    <m/>
    <s v="13652107"/>
    <s v="     "/>
    <x v="0"/>
    <m/>
    <n v="38.000399999999999"/>
    <n v="-121.712"/>
    <s v="CONTRA COSTA"/>
    <s v="CONTRA-COSTA-2107"/>
    <m/>
    <s v="Unknown"/>
    <s v="Urban"/>
    <m/>
    <m/>
    <m/>
    <m/>
    <m/>
    <m/>
    <m/>
    <s v="N"/>
    <s v="N"/>
    <m/>
    <m/>
    <s v="     "/>
    <m/>
    <m/>
    <m/>
    <m/>
    <m/>
    <m/>
    <m/>
    <m/>
    <m/>
    <m/>
    <m/>
    <m/>
    <m/>
    <m/>
    <m/>
    <m/>
    <m/>
    <m/>
    <m/>
  </r>
  <r>
    <x v="2442"/>
    <s v="     "/>
    <d v="2019-08-13T00:00:00"/>
    <d v="1899-12-30T00:00:00"/>
    <s v="33"/>
    <x v="2"/>
    <s v="8"/>
    <x v="5"/>
    <d v="2019-08-13T00:00:00"/>
    <m/>
    <s v="Flashed insulator on transmission. All insulators to be  replaced  and all hot/cold hardware. This was then descoped per leadership. (long text in SAP)_ EC 117752976.Insulator steel out of standard. Appears work not completed yet. CRAZY HORSE CANYON-SALIN"/>
    <s v="     "/>
    <x v="10"/>
    <m/>
    <x v="1"/>
    <m/>
    <s v="506695"/>
    <m/>
    <s v="INT-12510"/>
    <s v="T004724426"/>
    <m/>
    <m/>
    <s v="     "/>
    <x v="0"/>
    <x v="0"/>
    <m/>
    <x v="2"/>
    <s v="T"/>
    <s v="&lt;0.25"/>
    <m/>
    <s v="Equipment - PG&amp;E"/>
    <x v="9"/>
    <s v="Equipment - PG&amp;E"/>
    <s v="All types of equipment / facility failure"/>
    <s v="Other"/>
    <s v="Insulator"/>
    <m/>
    <m/>
    <m/>
    <s v="Overhead"/>
    <m/>
    <s v="Insulator"/>
    <s v="Flashed Insulator"/>
    <s v="40761041"/>
    <s v="     "/>
    <x v="1"/>
    <n v="525"/>
    <n v="36.610199999999999"/>
    <n v="-121.44499999999999"/>
    <s v="MONTEREY"/>
    <s v="CRAZY-HORSE-CANYON-SALINAS-SOLEDAD"/>
    <m/>
    <m/>
    <s v="Herbaceous"/>
    <m/>
    <m/>
    <m/>
    <m/>
    <m/>
    <m/>
    <m/>
    <s v="N"/>
    <s v="N"/>
    <m/>
    <m/>
    <s v="     "/>
    <m/>
    <m/>
    <m/>
    <m/>
    <m/>
    <m/>
    <m/>
    <m/>
    <m/>
    <m/>
    <m/>
    <m/>
    <m/>
    <m/>
    <m/>
    <m/>
    <m/>
    <m/>
    <m/>
  </r>
  <r>
    <x v="2443"/>
    <s v="     "/>
    <d v="2019-08-14T00:00:00"/>
    <d v="1899-12-30T00:00:00"/>
    <s v="33"/>
    <x v="2"/>
    <s v="8"/>
    <x v="5"/>
    <d v="2019-08-14T00:00:00"/>
    <d v="1899-12-30T13:55:00"/>
    <s v="Equipment failure. Obtained EC 117757299.  Conflicting information as to if hay caused wire down or if wire down/equipment failure caused fire."/>
    <s v="     "/>
    <x v="0"/>
    <m/>
    <x v="1"/>
    <m/>
    <s v="510495"/>
    <s v="19-0087876"/>
    <m/>
    <s v="T004725624"/>
    <n v="117757299"/>
    <m/>
    <s v="     "/>
    <x v="0"/>
    <x v="0"/>
    <m/>
    <x v="0"/>
    <s v="D"/>
    <s v="0.26-9.99"/>
    <m/>
    <s v="Equipment - PG&amp;E"/>
    <x v="4"/>
    <s v="Equipment - PG&amp;E"/>
    <s v="All types of equipment / facility failure"/>
    <s v="Conductor failure-all"/>
    <s v="Conductor - Primary"/>
    <m/>
    <m/>
    <m/>
    <s v="Overhead"/>
    <m/>
    <s v="Conductor - Primary"/>
    <m/>
    <s v="101216303"/>
    <s v="     "/>
    <x v="0"/>
    <m/>
    <n v="36.978900000000003"/>
    <n v="-120.033"/>
    <s v="MADERA"/>
    <s v="STOREY-1108"/>
    <m/>
    <m/>
    <s v="Agriculture"/>
    <m/>
    <m/>
    <m/>
    <m/>
    <m/>
    <m/>
    <m/>
    <s v="N"/>
    <s v="N"/>
    <m/>
    <m/>
    <s v="     "/>
    <m/>
    <m/>
    <m/>
    <m/>
    <m/>
    <m/>
    <m/>
    <m/>
    <m/>
    <m/>
    <m/>
    <m/>
    <m/>
    <m/>
    <m/>
    <m/>
    <m/>
    <m/>
    <m/>
  </r>
  <r>
    <x v="2444"/>
    <s v="     "/>
    <d v="2019-08-14T00:00:00"/>
    <d v="1899-12-30T00:00:00"/>
    <s v="33"/>
    <x v="2"/>
    <s v="8"/>
    <x v="5"/>
    <d v="2019-08-14T00:00:00"/>
    <m/>
    <s v="Baloon contact blew primary(s) and jumpers open. Updated Lat/Long to wire down location Sydney/Flora. Same Location as Pole SAP ID in SAP."/>
    <s v="     "/>
    <x v="0"/>
    <m/>
    <x v="1"/>
    <m/>
    <s v="511069"/>
    <s v="19-0088022"/>
    <m/>
    <s v="T004725783"/>
    <n v="117758197"/>
    <m/>
    <s v="     "/>
    <x v="0"/>
    <x v="0"/>
    <m/>
    <x v="0"/>
    <s v="D"/>
    <s v="&lt;3 meters of linear travel"/>
    <m/>
    <s v="Contact - 3rd Party"/>
    <x v="12"/>
    <s v="Contact - 3rd Party"/>
    <s v="Contact from object"/>
    <s v="Contact - Balloon"/>
    <m/>
    <s v="Contact - Balloon"/>
    <s v="Conductor - Primary"/>
    <m/>
    <s v="Overhead"/>
    <m/>
    <s v="Conductor - Primary"/>
    <s v="Jumpers"/>
    <s v="101935033"/>
    <s v="     "/>
    <x v="0"/>
    <m/>
    <n v="35.272500000000001"/>
    <n v="-120.642"/>
    <s v="SAN LUIS OBISPO"/>
    <s v="SAN-LUIS-OBISPO-1105"/>
    <m/>
    <s v="San Luis Obispo FD"/>
    <s v="Urban"/>
    <m/>
    <m/>
    <m/>
    <m/>
    <m/>
    <m/>
    <m/>
    <s v="N"/>
    <s v="N"/>
    <m/>
    <m/>
    <s v="     "/>
    <m/>
    <m/>
    <m/>
    <m/>
    <m/>
    <m/>
    <m/>
    <m/>
    <m/>
    <m/>
    <m/>
    <m/>
    <m/>
    <m/>
    <m/>
    <m/>
    <m/>
    <m/>
    <m/>
  </r>
  <r>
    <x v="2445"/>
    <s v="     "/>
    <d v="2019-08-14T00:00:00"/>
    <d v="1899-12-30T00:00:00"/>
    <s v="33"/>
    <x v="2"/>
    <s v="8"/>
    <x v="5"/>
    <d v="2019-08-14T00:00:00"/>
    <m/>
    <s v="Obtained FAS tag from BOBJ. Troubleman noted unknown if pole started hill on fire or hill started pole on fire. Called San Jose Fire. Unable to confirm if response or lat/long location. Unk failure driver."/>
    <s v="     "/>
    <x v="0"/>
    <m/>
    <x v="1"/>
    <m/>
    <s v="511188"/>
    <m/>
    <m/>
    <s v="T004726032"/>
    <m/>
    <m/>
    <s v="     "/>
    <x v="0"/>
    <x v="0"/>
    <m/>
    <x v="0"/>
    <s v="D"/>
    <s v="&lt;0.25"/>
    <m/>
    <s v="Unknown"/>
    <x v="5"/>
    <s v="Unknown"/>
    <s v="Other"/>
    <s v="Other"/>
    <m/>
    <m/>
    <m/>
    <m/>
    <s v="Overhead"/>
    <m/>
    <s v="Other"/>
    <s v="Unknown"/>
    <s v="82191104"/>
    <s v="     "/>
    <x v="0"/>
    <m/>
    <n v="37.3367"/>
    <n v="-121.89700000000001"/>
    <s v="SANTA CLARA"/>
    <s v="MABURY-1104"/>
    <m/>
    <s v="Unknown"/>
    <s v="Urban"/>
    <m/>
    <m/>
    <m/>
    <m/>
    <m/>
    <m/>
    <m/>
    <s v="N"/>
    <s v="N"/>
    <m/>
    <m/>
    <s v="     "/>
    <m/>
    <m/>
    <m/>
    <m/>
    <m/>
    <m/>
    <m/>
    <m/>
    <m/>
    <m/>
    <m/>
    <m/>
    <m/>
    <m/>
    <m/>
    <m/>
    <m/>
    <m/>
    <m/>
  </r>
  <r>
    <x v="2446"/>
    <s v="     "/>
    <d v="2019-08-14T00:00:00"/>
    <d v="1899-12-30T00:00:00"/>
    <s v="33"/>
    <x v="2"/>
    <s v="8"/>
    <x v="5"/>
    <m/>
    <m/>
    <s v="Squirrel contact caused fire. Added circuit ID. FAS tag indicates pole needs replacement. Unable to find EC tag."/>
    <s v="     "/>
    <x v="0"/>
    <m/>
    <x v="1"/>
    <m/>
    <m/>
    <m/>
    <m/>
    <s v="T004725097"/>
    <m/>
    <m/>
    <s v="     "/>
    <x v="0"/>
    <x v="0"/>
    <m/>
    <x v="0"/>
    <s v="D"/>
    <s v="&lt;3 meters of linear travel"/>
    <m/>
    <s v="Contact - Animal - Other"/>
    <x v="6"/>
    <s v="Contact - Animal"/>
    <s v="Contact from object"/>
    <s v="Contact - Animal"/>
    <m/>
    <s v="Contact - Animal"/>
    <s v="Conductor - Primary"/>
    <m/>
    <s v="Overhead"/>
    <m/>
    <s v="Conductor - Primary"/>
    <m/>
    <s v="102841106"/>
    <s v="     "/>
    <x v="0"/>
    <m/>
    <n v="39.817599999999999"/>
    <n v="-121.908"/>
    <s v="BUTTE"/>
    <s v="ANYTA-1106"/>
    <m/>
    <m/>
    <s v="Urban"/>
    <m/>
    <m/>
    <m/>
    <m/>
    <m/>
    <m/>
    <m/>
    <s v="N"/>
    <s v="N"/>
    <m/>
    <m/>
    <s v="     "/>
    <m/>
    <m/>
    <m/>
    <m/>
    <m/>
    <m/>
    <m/>
    <m/>
    <m/>
    <m/>
    <m/>
    <m/>
    <m/>
    <m/>
    <m/>
    <m/>
    <m/>
    <m/>
    <m/>
  </r>
  <r>
    <x v="2447"/>
    <s v="     "/>
    <d v="2019-08-14T00:00:00"/>
    <d v="1899-12-30T00:00:00"/>
    <s v="33"/>
    <x v="2"/>
    <s v="8"/>
    <x v="5"/>
    <d v="2019-08-14T00:00:00"/>
    <d v="1899-12-30T09:38:00"/>
    <s v="Tree branch to primary wires. Fire started in customer tree. Reviewed photos obseved tree and pole."/>
    <s v="     "/>
    <x v="0"/>
    <m/>
    <x v="1"/>
    <m/>
    <s v="508856"/>
    <s v="19-0087715"/>
    <m/>
    <s v="T004725261"/>
    <m/>
    <m/>
    <s v="     "/>
    <x v="0"/>
    <x v="0"/>
    <m/>
    <x v="0"/>
    <s v="D"/>
    <s v="&lt;3 meters of linear travel"/>
    <m/>
    <s v="Vegetation"/>
    <x v="0"/>
    <s v="Vegetation"/>
    <s v="Contact from object"/>
    <s v="Contact - Vegetation"/>
    <m/>
    <s v="Contact - Vegetation"/>
    <s v="Conductor - Primary"/>
    <m/>
    <s v="Overhead"/>
    <m/>
    <s v="Conductor - Primary"/>
    <s v="None - Tree Removed"/>
    <s v="102107171"/>
    <s v="     "/>
    <x v="0"/>
    <m/>
    <n v="38.090899999999998"/>
    <n v="-121.26"/>
    <s v="SAN JOAQUIN"/>
    <s v="LOCKEFORD-2101"/>
    <m/>
    <s v="Waterloo Morada FD"/>
    <s v="Urban"/>
    <m/>
    <m/>
    <m/>
    <m/>
    <m/>
    <m/>
    <m/>
    <s v="N"/>
    <s v="N"/>
    <m/>
    <m/>
    <s v="     "/>
    <m/>
    <m/>
    <s v="Aug 16 2019 12:00AM"/>
    <m/>
    <s v="Unable to locate limb or where any tree limb had contacted line. No sign of any fire in area"/>
    <s v=""/>
    <m/>
    <m/>
    <m/>
    <m/>
    <m/>
    <m/>
    <m/>
    <m/>
    <m/>
    <m/>
    <m/>
    <m/>
    <m/>
  </r>
  <r>
    <x v="2448"/>
    <s v="     "/>
    <d v="2019-08-14T00:00:00"/>
    <d v="1899-12-30T00:00:00"/>
    <s v="33"/>
    <x v="2"/>
    <s v="8"/>
    <x v="5"/>
    <d v="2019-08-14T00:00:00"/>
    <m/>
    <s v="Pine tree branch leaned into primary line, fire &gt; 1 linear meter"/>
    <s v="     "/>
    <x v="0"/>
    <m/>
    <x v="1"/>
    <m/>
    <s v="509077"/>
    <m/>
    <m/>
    <s v="T004725346"/>
    <m/>
    <m/>
    <s v="     "/>
    <x v="0"/>
    <x v="0"/>
    <m/>
    <x v="0"/>
    <m/>
    <s v="&lt;3 meters of linear travel"/>
    <m/>
    <s v="Vegetation"/>
    <x v="0"/>
    <s v="Vegetation"/>
    <s v="Contact from object"/>
    <s v="Contact - Vegetation"/>
    <m/>
    <s v="Contact - Vegetation"/>
    <s v="Splice/Clamp/Connector"/>
    <m/>
    <s v="Overhead"/>
    <m/>
    <s v="Splice/Clamp/Connector"/>
    <m/>
    <s v="512769069280"/>
    <s v="     "/>
    <x v="2"/>
    <n v="582"/>
    <n v="35.378999999999998"/>
    <n v="-120.423"/>
    <s v="SAN LUIS OBISPO"/>
    <s v="TEMPLETON-2113"/>
    <m/>
    <m/>
    <s v="Hardwood Woodland"/>
    <m/>
    <m/>
    <m/>
    <m/>
    <m/>
    <m/>
    <m/>
    <s v="N"/>
    <s v="N"/>
    <m/>
    <m/>
    <s v="     "/>
    <m/>
    <m/>
    <m/>
    <m/>
    <m/>
    <m/>
    <m/>
    <m/>
    <m/>
    <m/>
    <m/>
    <m/>
    <m/>
    <m/>
    <m/>
    <m/>
    <m/>
    <m/>
    <m/>
  </r>
  <r>
    <x v="2449"/>
    <s v="     "/>
    <d v="2019-08-15T00:00:00"/>
    <d v="1899-12-30T00:00:00"/>
    <s v="33"/>
    <x v="2"/>
    <s v="8"/>
    <x v="5"/>
    <d v="2019-08-15T00:00:00"/>
    <d v="1899-12-30T12:14:00"/>
    <s v="Car Pole Incident. Wires down that started fire. Added Circuit number to &quot;Asset Number&quot;"/>
    <s v="     "/>
    <x v="0"/>
    <m/>
    <x v="1"/>
    <m/>
    <s v="512997"/>
    <s v="19-0088301"/>
    <m/>
    <s v="T004726859"/>
    <m/>
    <m/>
    <s v="     "/>
    <x v="0"/>
    <x v="0"/>
    <m/>
    <x v="0"/>
    <s v="D"/>
    <s v="10-99"/>
    <m/>
    <s v="Contact - 3rd Party"/>
    <x v="8"/>
    <s v="Contact - 3rd Party"/>
    <s v="Contact from object"/>
    <s v="Contact - Vehicle"/>
    <m/>
    <s v="Contact - Vehicle"/>
    <s v="Conductor - Primary"/>
    <m/>
    <s v="Overhead"/>
    <m/>
    <s v="Conductor - Primary"/>
    <m/>
    <s v="82952107"/>
    <s v="     "/>
    <x v="0"/>
    <m/>
    <n v="37.216500000000003"/>
    <n v="-121.756"/>
    <s v="SANTA CLARA"/>
    <s v="EDENVALE-2111"/>
    <m/>
    <s v="San Jose FD"/>
    <s v="Urban"/>
    <n v="60"/>
    <m/>
    <m/>
    <m/>
    <m/>
    <s v="BAYLISS"/>
    <m/>
    <s v="N"/>
    <s v="N"/>
    <m/>
    <m/>
    <s v="     "/>
    <m/>
    <m/>
    <m/>
    <m/>
    <m/>
    <m/>
    <m/>
    <m/>
    <m/>
    <m/>
    <m/>
    <m/>
    <m/>
    <m/>
    <m/>
    <m/>
    <m/>
    <m/>
    <m/>
  </r>
  <r>
    <x v="2450"/>
    <s v="     "/>
    <d v="2019-08-15T00:00:00"/>
    <d v="1899-12-30T00:00:00"/>
    <s v="33"/>
    <x v="2"/>
    <s v="8"/>
    <x v="5"/>
    <m/>
    <m/>
    <s v="Field remarks indicate: F3TAAO9 3RD PARTY HIT IDLE OPEN WIRE SECONDARY SMALL FIRE AROUND TX POLE, CUT SECONDARY IN THE CLEAR. Photos indicate that a 3rd party drilling rig may have contact OH lines. Added Circuit number."/>
    <s v="     "/>
    <x v="0"/>
    <m/>
    <x v="1"/>
    <m/>
    <m/>
    <m/>
    <m/>
    <s v="T004726837"/>
    <m/>
    <m/>
    <s v="     "/>
    <x v="0"/>
    <x v="0"/>
    <m/>
    <x v="0"/>
    <s v="D"/>
    <s v="&lt;0.25"/>
    <m/>
    <s v="Contact - 3rd Party"/>
    <x v="3"/>
    <s v="Contact - 3rd Party"/>
    <s v="Contact from object"/>
    <s v="Contact - Other"/>
    <m/>
    <s v="Contact - Other"/>
    <s v="Conductor - Primary"/>
    <m/>
    <s v="Overhead"/>
    <m/>
    <s v="Conductor - Primary"/>
    <m/>
    <s v="254531110"/>
    <s v="     "/>
    <x v="0"/>
    <m/>
    <n v="36.602400000000003"/>
    <n v="-119.458"/>
    <s v="FRESNO"/>
    <s v="WAHTOKE-1110"/>
    <m/>
    <s v="Reedley FD"/>
    <s v="Urban"/>
    <m/>
    <m/>
    <m/>
    <m/>
    <m/>
    <m/>
    <m/>
    <s v="N"/>
    <s v="N"/>
    <m/>
    <m/>
    <s v="     "/>
    <m/>
    <m/>
    <m/>
    <m/>
    <m/>
    <m/>
    <m/>
    <m/>
    <m/>
    <m/>
    <m/>
    <m/>
    <m/>
    <m/>
    <m/>
    <m/>
    <m/>
    <m/>
    <m/>
  </r>
  <r>
    <x v="2451"/>
    <s v="     "/>
    <d v="2019-08-16T00:00:00"/>
    <d v="1899-12-30T00:00:00"/>
    <s v="33"/>
    <x v="2"/>
    <s v="8"/>
    <x v="5"/>
    <d v="2019-08-16T00:00:00"/>
    <d v="1899-12-30T00:50:00"/>
    <s v="Appears to be on edge of Tier 2 but not inside HFTD per Google Map. May not be a HFTD and should be confirmed w/ mapping as its on the edge. Racoon visible in a photo and started fire. Fuse 4373 blown on circuit. Added circuit ID."/>
    <s v="     "/>
    <x v="0"/>
    <m/>
    <x v="1"/>
    <m/>
    <s v="515047"/>
    <s v="19-0088645"/>
    <m/>
    <s v="T004727760"/>
    <m/>
    <m/>
    <s v="     "/>
    <x v="0"/>
    <x v="0"/>
    <m/>
    <x v="0"/>
    <s v="D"/>
    <s v="&lt;3 meters of linear travel"/>
    <m/>
    <s v="Contact - Animal - Other"/>
    <x v="6"/>
    <s v="Contact - Animal"/>
    <s v="Contact from object"/>
    <s v="Contact - Animal"/>
    <m/>
    <s v="Contact - Animal"/>
    <s v="Fuse"/>
    <m/>
    <s v="Overhead"/>
    <m/>
    <s v="Fuse"/>
    <m/>
    <s v="103181102"/>
    <s v="     "/>
    <x v="0"/>
    <n v="290"/>
    <n v="40.294899999999998"/>
    <n v="-121.241"/>
    <s v="PLUMAS"/>
    <s v="CHESTER-1102"/>
    <m/>
    <s v="Chester FD"/>
    <s v="Shrub"/>
    <m/>
    <m/>
    <m/>
    <m/>
    <m/>
    <m/>
    <m/>
    <s v="N"/>
    <s v="N"/>
    <m/>
    <m/>
    <s v="     "/>
    <m/>
    <m/>
    <m/>
    <m/>
    <m/>
    <m/>
    <m/>
    <m/>
    <m/>
    <m/>
    <m/>
    <m/>
    <m/>
    <m/>
    <m/>
    <m/>
    <m/>
    <m/>
    <m/>
  </r>
  <r>
    <x v="2452"/>
    <s v="     "/>
    <d v="2019-08-16T00:00:00"/>
    <d v="1899-12-30T00:00:00"/>
    <s v="33"/>
    <x v="2"/>
    <s v="8"/>
    <x v="5"/>
    <d v="2019-08-16T00:00:00"/>
    <d v="1899-12-30T07:10:00"/>
    <s v="Large tree branch fell 1 span 2 phases of conductor, fire 12' x 12', greater than 1 linear meter"/>
    <s v="     "/>
    <x v="0"/>
    <m/>
    <x v="1"/>
    <m/>
    <s v="515125"/>
    <s v="19-0088744"/>
    <m/>
    <s v="T004728040"/>
    <n v="117768780"/>
    <m/>
    <s v="     "/>
    <x v="0"/>
    <x v="0"/>
    <m/>
    <x v="0"/>
    <m/>
    <s v="&lt;0.25"/>
    <m/>
    <s v="Vegetation"/>
    <x v="0"/>
    <s v="Vegetation"/>
    <s v="Contact from object"/>
    <s v="Contact - Vegetation"/>
    <m/>
    <s v="Contact - Vegetation"/>
    <s v="Splice/Clamp/Connector"/>
    <m/>
    <s v="Overhead"/>
    <m/>
    <s v="Splice/Clamp/Connector"/>
    <m/>
    <s v="192221102-2101118022{5563}"/>
    <s v="     "/>
    <x v="1"/>
    <n v="105"/>
    <n v="40.1235"/>
    <n v="-123.876"/>
    <s v="HUMBOLDT"/>
    <s v="GARBERVILLE-1102"/>
    <m/>
    <m/>
    <s v="Conifer Forest"/>
    <m/>
    <m/>
    <m/>
    <m/>
    <m/>
    <m/>
    <m/>
    <s v="N"/>
    <s v="N"/>
    <m/>
    <m/>
    <s v="     "/>
    <m/>
    <m/>
    <s v="Aug 26 2019 12:00AM"/>
    <s v="Unverified"/>
    <s v="I inspected the spans on both sides of the SSD and did not find evidence of the outage."/>
    <m/>
    <m/>
    <m/>
    <m/>
    <m/>
    <m/>
    <m/>
    <m/>
    <m/>
    <m/>
    <m/>
    <m/>
    <m/>
    <m/>
  </r>
  <r>
    <x v="2453"/>
    <s v="     "/>
    <d v="2019-08-16T00:00:00"/>
    <d v="1899-12-30T00:00:00"/>
    <s v="33"/>
    <x v="2"/>
    <s v="8"/>
    <x v="5"/>
    <d v="2019-08-16T00:00:00"/>
    <d v="1899-12-30T09:57:00"/>
    <s v="Tree fell into line"/>
    <s v="     "/>
    <x v="0"/>
    <m/>
    <x v="1"/>
    <m/>
    <s v="516475"/>
    <s v="19-0088805"/>
    <m/>
    <s v="T004728318"/>
    <n v="117770063"/>
    <m/>
    <s v="     "/>
    <x v="0"/>
    <x v="0"/>
    <m/>
    <x v="0"/>
    <m/>
    <s v="0.26-9.99"/>
    <m/>
    <s v="Vegetation"/>
    <x v="0"/>
    <s v="Vegetation"/>
    <s v="Contact from object"/>
    <s v="Contact - Vegetation"/>
    <m/>
    <s v="Contact - Vegetation"/>
    <s v="Conductor - Primary"/>
    <m/>
    <s v="Overhead"/>
    <m/>
    <s v="Conductor - Primary"/>
    <m/>
    <s v="103191101"/>
    <s v="     "/>
    <x v="1"/>
    <n v="330"/>
    <n v="39.371400000000001"/>
    <n v="-121.322"/>
    <s v="YUBA"/>
    <s v="BANGOR-1101"/>
    <m/>
    <m/>
    <s v="Hardwood Woodland"/>
    <m/>
    <m/>
    <m/>
    <m/>
    <m/>
    <m/>
    <m/>
    <s v="N"/>
    <s v="N"/>
    <m/>
    <m/>
    <s v="     "/>
    <n v="39.371420000000001"/>
    <n v="-121.32213"/>
    <s v="Aug 16 2019  3:00PM"/>
    <s v="TrunkFail"/>
    <s v="Healthy green 130ft X 46&quot; over mature Gray pine had had 1 of 4 large spars break out at attachment 20ft above ground in 100 degree temps. No defects on outside of log at breaking point. Substantial included bark @ breaking point.  Small 1/4 acre fire was ignited. No injurys or building damage."/>
    <s v="PING"/>
    <s v="130"/>
    <s v="46"/>
    <s v="15"/>
    <s v="Severe"/>
    <s v="Slight"/>
    <s v="N"/>
    <s v="1"/>
    <m/>
    <s v="Hillside"/>
    <s v="A"/>
    <s v="CrossArm"/>
    <s v="BareWire"/>
    <s v="0"/>
  </r>
  <r>
    <x v="2454"/>
    <s v="     "/>
    <d v="2019-08-16T00:00:00"/>
    <d v="1899-12-30T00:00:00"/>
    <s v="33"/>
    <x v="2"/>
    <s v="8"/>
    <x v="5"/>
    <d v="2019-08-16T00:00:00"/>
    <m/>
    <s v="Sent email to get incident information to Incident Lead Jena Tepe on 3/23/20 @ 22:10; Incident Lead responded on 3/24/20 @ 8:30; Determined reportable - ignition caused by fuse operation igniting refuse at the bottom of a pole"/>
    <s v="     "/>
    <x v="8"/>
    <m/>
    <x v="1"/>
    <m/>
    <s v="518054"/>
    <m/>
    <m/>
    <s v="7740437720"/>
    <m/>
    <s v="EI190816A"/>
    <s v="     "/>
    <x v="0"/>
    <x v="0"/>
    <m/>
    <x v="0"/>
    <m/>
    <s v="&lt;0.25"/>
    <m/>
    <s v="Vegetation"/>
    <x v="0"/>
    <s v="Vegetation"/>
    <s v="Contact from object"/>
    <s v="Contact - Vegetation"/>
    <m/>
    <s v="Contact - Vegetation"/>
    <s v="Fuse"/>
    <m/>
    <s v="Overhead"/>
    <m/>
    <s v="Fuse"/>
    <m/>
    <s v="Unknown"/>
    <s v="     "/>
    <x v="0"/>
    <m/>
    <n v="36.584499999999998"/>
    <n v="-119.77500000000001"/>
    <s v="FRESNO"/>
    <s v="BOWLES-1101"/>
    <m/>
    <m/>
    <s v="Agriculture"/>
    <m/>
    <m/>
    <m/>
    <m/>
    <m/>
    <m/>
    <m/>
    <s v="N"/>
    <s v="N"/>
    <m/>
    <m/>
    <s v="     "/>
    <m/>
    <m/>
    <m/>
    <m/>
    <m/>
    <m/>
    <m/>
    <m/>
    <m/>
    <m/>
    <m/>
    <m/>
    <m/>
    <m/>
    <m/>
    <m/>
    <m/>
    <m/>
    <m/>
  </r>
  <r>
    <x v="2455"/>
    <s v="     "/>
    <d v="2019-08-16T00:00:00"/>
    <d v="1899-12-30T00:00:00"/>
    <s v="33"/>
    <x v="2"/>
    <s v="8"/>
    <x v="5"/>
    <m/>
    <m/>
    <s v="Service disconnected at transformer"/>
    <s v="     "/>
    <x v="0"/>
    <m/>
    <x v="1"/>
    <m/>
    <m/>
    <m/>
    <m/>
    <s v="7742302732"/>
    <m/>
    <m/>
    <s v="     "/>
    <x v="0"/>
    <x v="0"/>
    <m/>
    <x v="0"/>
    <m/>
    <s v="0.26-9.99"/>
    <m/>
    <s v="Equipment - PG&amp;E"/>
    <x v="4"/>
    <s v="Equipment - PG&amp;E"/>
    <s v="All types of equipment / facility failure"/>
    <s v="Conductor failure-all"/>
    <s v="Conductor - Primary"/>
    <m/>
    <m/>
    <m/>
    <s v="Overhead"/>
    <m/>
    <s v="Conductor - Primary"/>
    <s v="Service Drop"/>
    <s v="MTR#1009552365"/>
    <s v="     "/>
    <x v="0"/>
    <m/>
    <n v="36.584099999999999"/>
    <n v="-119.773"/>
    <s v="FRESNO"/>
    <s v="BOWLES-1101"/>
    <m/>
    <m/>
    <s v="Agriculture"/>
    <m/>
    <m/>
    <m/>
    <m/>
    <m/>
    <m/>
    <m/>
    <s v="N"/>
    <s v="N"/>
    <m/>
    <m/>
    <s v="     "/>
    <m/>
    <m/>
    <m/>
    <m/>
    <m/>
    <m/>
    <m/>
    <m/>
    <m/>
    <m/>
    <m/>
    <m/>
    <m/>
    <m/>
    <m/>
    <m/>
    <m/>
    <m/>
    <m/>
  </r>
  <r>
    <x v="2456"/>
    <s v="     "/>
    <d v="2019-08-18T00:00:00"/>
    <d v="1899-12-30T00:00:00"/>
    <s v="34"/>
    <x v="2"/>
    <s v="8"/>
    <x v="5"/>
    <d v="2019-08-18T00:00:00"/>
    <d v="1899-12-30T08:17:00"/>
    <s v="Jumper burned open"/>
    <s v="     "/>
    <x v="0"/>
    <m/>
    <x v="1"/>
    <m/>
    <s v="521646"/>
    <s v="19-0089197"/>
    <m/>
    <s v="T004729803"/>
    <m/>
    <m/>
    <s v="     "/>
    <x v="0"/>
    <x v="0"/>
    <m/>
    <x v="0"/>
    <m/>
    <s v="&lt;0.25"/>
    <m/>
    <s v="Equipment - PG&amp;E"/>
    <x v="4"/>
    <s v="Equipment - PG&amp;E"/>
    <s v="All types of equipment / facility failure"/>
    <s v="Conductor failure-all"/>
    <s v="Jumper"/>
    <m/>
    <m/>
    <m/>
    <s v="Overhead"/>
    <m/>
    <s v="Jumper"/>
    <s v="Jumper"/>
    <s v="R9547"/>
    <s v="     "/>
    <x v="0"/>
    <m/>
    <n v="36.732900000000001"/>
    <n v="-119.69199999999999"/>
    <s v="FRESNO"/>
    <s v="MALAGA-1110"/>
    <m/>
    <s v="Unknown"/>
    <s v="Urban"/>
    <m/>
    <m/>
    <m/>
    <m/>
    <m/>
    <m/>
    <m/>
    <s v="N"/>
    <s v="N"/>
    <m/>
    <m/>
    <s v="     "/>
    <m/>
    <m/>
    <m/>
    <m/>
    <m/>
    <m/>
    <m/>
    <m/>
    <m/>
    <m/>
    <m/>
    <m/>
    <m/>
    <m/>
    <m/>
    <m/>
    <m/>
    <m/>
    <m/>
  </r>
  <r>
    <x v="2457"/>
    <s v="     "/>
    <d v="2019-08-18T00:00:00"/>
    <d v="1899-12-30T00:00:00"/>
    <s v="34"/>
    <x v="2"/>
    <s v="8"/>
    <x v="5"/>
    <d v="2019-08-18T00:00:00"/>
    <m/>
    <s v="Wire down, broken conductor"/>
    <s v="     "/>
    <x v="0"/>
    <m/>
    <x v="1"/>
    <m/>
    <s v="521828"/>
    <s v="19-0089229"/>
    <m/>
    <s v="T004729994"/>
    <n v="117775148"/>
    <m/>
    <s v="     "/>
    <x v="0"/>
    <x v="0"/>
    <m/>
    <x v="0"/>
    <m/>
    <s v="&lt;0.25"/>
    <s v="500' staright line"/>
    <s v="Equipment - PG&amp;E"/>
    <x v="4"/>
    <s v="Equipment - PG&amp;E"/>
    <s v="All types of equipment / facility failure"/>
    <s v="Conductor failure-all"/>
    <s v="Conductor - Primary"/>
    <m/>
    <m/>
    <m/>
    <s v="Overhead"/>
    <m/>
    <s v="Conductor - Primary"/>
    <m/>
    <s v="182811103"/>
    <s v="     "/>
    <x v="0"/>
    <m/>
    <n v="34.871299999999998"/>
    <n v="-120.262"/>
    <s v="SANTA BARBARA"/>
    <s v="SISQUOC-1103"/>
    <m/>
    <s v="Santa Barbara County FD"/>
    <s v="Barren/Other"/>
    <m/>
    <m/>
    <m/>
    <m/>
    <m/>
    <m/>
    <m/>
    <s v="N"/>
    <s v="N"/>
    <m/>
    <m/>
    <s v="     "/>
    <m/>
    <m/>
    <m/>
    <m/>
    <m/>
    <m/>
    <m/>
    <m/>
    <m/>
    <m/>
    <m/>
    <m/>
    <m/>
    <m/>
    <m/>
    <m/>
    <m/>
    <m/>
    <m/>
  </r>
  <r>
    <x v="2458"/>
    <s v="     "/>
    <d v="2019-08-19T00:00:00"/>
    <d v="1899-12-30T00:00:00"/>
    <s v="34"/>
    <x v="2"/>
    <s v="8"/>
    <x v="5"/>
    <d v="2019-08-19T00:00:00"/>
    <d v="1899-12-30T17:13:00"/>
    <s v="branch fell onto line caused wire down and ignition"/>
    <s v="     "/>
    <x v="0"/>
    <m/>
    <x v="1"/>
    <m/>
    <s v="523893"/>
    <s v="19-0089645"/>
    <m/>
    <s v="T004731099"/>
    <m/>
    <m/>
    <s v="     "/>
    <x v="0"/>
    <x v="0"/>
    <m/>
    <x v="0"/>
    <m/>
    <s v="&lt;0.25"/>
    <m/>
    <s v="Vegetation"/>
    <x v="0"/>
    <s v="Vegetation"/>
    <s v="Contact from object"/>
    <s v="Contact - Vegetation"/>
    <m/>
    <s v="Contact - Vegetation"/>
    <s v="Conductor - Primary"/>
    <m/>
    <s v="Overhead"/>
    <m/>
    <s v="Conductor - Primary"/>
    <m/>
    <s v="192171101"/>
    <s v="     "/>
    <x v="2"/>
    <n v="115"/>
    <n v="40.939900000000002"/>
    <n v="-123.63200000000001"/>
    <s v="HUMBOLDT"/>
    <s v="WILLOW-CREEK-1101"/>
    <m/>
    <s v="California Department of Forestry"/>
    <s v="Urban"/>
    <m/>
    <m/>
    <m/>
    <m/>
    <m/>
    <m/>
    <m/>
    <s v="N"/>
    <s v="N"/>
    <m/>
    <m/>
    <s v="     "/>
    <n v="40.943795999999999"/>
    <n v="-123.62694399999999"/>
    <s v="Aug 22 2019 12:00AM"/>
    <s v="BranchFail"/>
    <s v="This outage occurred on a very windy day. A lateral branch broke off a tall doug fir during a wind storm and landed on the lines. The branch sat on the lines and burned through them. The lines came down and started two small fires. Cal fire and a local fire department were on the scene very quickly and extinguished the two fires. There was no property damage. Three trees were damaged in the fire and have since been signed up for removal."/>
    <s v="FIRD"/>
    <s v="100"/>
    <s v="30"/>
    <s v="15"/>
    <s v="None"/>
    <s v="None"/>
    <s v="N"/>
    <s v="1"/>
    <m/>
    <s v="Ridge"/>
    <s v="A"/>
    <s v="CrossArm"/>
    <s v="BareWire"/>
    <s v="4"/>
  </r>
  <r>
    <x v="2459"/>
    <s v="     "/>
    <d v="2019-08-20T00:00:00"/>
    <d v="1899-12-30T00:00:00"/>
    <s v="34"/>
    <x v="2"/>
    <s v="8"/>
    <x v="5"/>
    <m/>
    <m/>
    <s v="Veg Fire, unknown cause; Contacted Cal Fire for a report on 3/25 - received report from Cal Fire, confirms the cause of the fire was electric arcing"/>
    <s v="     "/>
    <x v="0"/>
    <m/>
    <x v="1"/>
    <m/>
    <m/>
    <m/>
    <m/>
    <s v="0009916550"/>
    <m/>
    <m/>
    <s v="     "/>
    <x v="0"/>
    <x v="0"/>
    <m/>
    <x v="0"/>
    <m/>
    <s v="&lt;0.25"/>
    <m/>
    <s v="Vegetation"/>
    <x v="0"/>
    <s v="Vegetation"/>
    <s v="Contact from object"/>
    <s v="Contact - Vegetation"/>
    <m/>
    <s v="Contact - Vegetation"/>
    <s v="Conductor - Primary"/>
    <m/>
    <s v="Overhead"/>
    <m/>
    <s v="Conductor - Primary"/>
    <m/>
    <s v="Unknown"/>
    <s v="     "/>
    <x v="1"/>
    <n v="249"/>
    <n v="41.108800000000002"/>
    <n v="-121.503"/>
    <s v="SHASTA"/>
    <s v="MC-ARTHUR-1101"/>
    <m/>
    <m/>
    <s v="Agriculture"/>
    <m/>
    <m/>
    <m/>
    <m/>
    <m/>
    <m/>
    <m/>
    <s v="N"/>
    <s v="N"/>
    <m/>
    <m/>
    <s v="     "/>
    <m/>
    <m/>
    <m/>
    <m/>
    <m/>
    <m/>
    <m/>
    <m/>
    <m/>
    <m/>
    <m/>
    <m/>
    <m/>
    <m/>
    <m/>
    <m/>
    <m/>
    <m/>
    <m/>
  </r>
  <r>
    <x v="2460"/>
    <s v="     "/>
    <d v="2019-08-20T00:00:00"/>
    <d v="1899-12-30T00:00:00"/>
    <s v="34"/>
    <x v="2"/>
    <s v="8"/>
    <x v="5"/>
    <d v="2019-08-20T00:00:00"/>
    <d v="1899-12-30T21:29:00"/>
    <s v="Fuses blew, unsure what exaclty caused fire on the circuit. Fire was not at equipment failure site"/>
    <s v="     "/>
    <x v="0"/>
    <m/>
    <x v="1"/>
    <m/>
    <s v="526859"/>
    <s v="19-0090197"/>
    <m/>
    <s v="T004732128"/>
    <m/>
    <m/>
    <s v="     "/>
    <x v="0"/>
    <x v="0"/>
    <m/>
    <x v="0"/>
    <m/>
    <s v="0.26-9.99"/>
    <m/>
    <s v="Equipment - PG&amp;E"/>
    <x v="9"/>
    <s v="Equipment - PG&amp;E"/>
    <s v="All types of equipment / facility failure"/>
    <s v="Equipment failure - Other"/>
    <s v="Fuse"/>
    <m/>
    <m/>
    <m/>
    <s v="Overhead"/>
    <m/>
    <s v="Fuse"/>
    <s v="no reported damage"/>
    <s v="17493"/>
    <s v="     "/>
    <x v="0"/>
    <m/>
    <n v="38.228499999999997"/>
    <n v="-121.029"/>
    <s v="SAN JOAQUIN"/>
    <s v="LOCKEFORD-2102"/>
    <m/>
    <m/>
    <s v="Agriculture"/>
    <m/>
    <m/>
    <m/>
    <m/>
    <m/>
    <m/>
    <m/>
    <s v="N"/>
    <s v="N"/>
    <m/>
    <m/>
    <s v="     "/>
    <m/>
    <m/>
    <m/>
    <m/>
    <m/>
    <m/>
    <m/>
    <m/>
    <m/>
    <m/>
    <m/>
    <m/>
    <m/>
    <m/>
    <m/>
    <m/>
    <m/>
    <m/>
    <m/>
  </r>
  <r>
    <x v="2461"/>
    <s v="     "/>
    <d v="2019-08-21T00:00:00"/>
    <d v="1899-12-30T00:00:00"/>
    <s v="34"/>
    <x v="2"/>
    <s v="8"/>
    <x v="5"/>
    <d v="2019-08-21T00:00:00"/>
    <m/>
    <s v="Broken conductor, wire on ground, confirmed fire location with imagery"/>
    <s v="     "/>
    <x v="0"/>
    <m/>
    <x v="1"/>
    <m/>
    <s v="527019"/>
    <s v="19-0090235"/>
    <m/>
    <s v="T004732287"/>
    <n v="117784191"/>
    <m/>
    <s v="     "/>
    <x v="0"/>
    <x v="0"/>
    <m/>
    <x v="0"/>
    <m/>
    <s v="0.26-9.99"/>
    <m/>
    <s v="Equipment - PG&amp;E"/>
    <x v="4"/>
    <s v="Equipment - PG&amp;E"/>
    <s v="All types of equipment / facility failure"/>
    <s v="Conductor failure-all"/>
    <s v="Conductor - Primary"/>
    <m/>
    <m/>
    <m/>
    <s v="Overhead"/>
    <m/>
    <s v="Conductor - Primary"/>
    <m/>
    <s v="63621107"/>
    <s v="     "/>
    <x v="0"/>
    <m/>
    <n v="38.521700000000003"/>
    <n v="-121.54900000000001"/>
    <s v="YOLO"/>
    <s v="DEEPWATER-1107"/>
    <m/>
    <s v="West Sacramento FD"/>
    <s v="Agriculture"/>
    <m/>
    <m/>
    <m/>
    <m/>
    <m/>
    <m/>
    <m/>
    <s v="N"/>
    <s v="N"/>
    <m/>
    <m/>
    <s v="     "/>
    <m/>
    <m/>
    <m/>
    <m/>
    <m/>
    <m/>
    <m/>
    <m/>
    <m/>
    <m/>
    <m/>
    <m/>
    <m/>
    <m/>
    <m/>
    <m/>
    <m/>
    <m/>
    <m/>
  </r>
  <r>
    <x v="2462"/>
    <s v="     "/>
    <d v="2019-08-22T00:00:00"/>
    <d v="1899-12-30T00:00:00"/>
    <s v="34"/>
    <x v="2"/>
    <s v="8"/>
    <x v="5"/>
    <d v="2019-08-22T00:00:00"/>
    <d v="1899-12-30T22:18:00"/>
    <s v="Branch fell onto line"/>
    <s v="     "/>
    <x v="0"/>
    <m/>
    <x v="1"/>
    <m/>
    <s v="532944"/>
    <s v="19-0091224"/>
    <m/>
    <s v="T004734197"/>
    <m/>
    <m/>
    <s v="     "/>
    <x v="0"/>
    <x v="0"/>
    <m/>
    <x v="0"/>
    <m/>
    <s v="0.26-9.99"/>
    <m/>
    <s v="Vegetation"/>
    <x v="0"/>
    <s v="Vegetation"/>
    <s v="Contact from object"/>
    <s v="Contact - Vegetation"/>
    <m/>
    <s v="Contact - Vegetation"/>
    <s v="Conductor - Primary"/>
    <m/>
    <s v="Overhead"/>
    <m/>
    <s v="Conductor - Primary"/>
    <s v="no reported damage"/>
    <s v="152481106"/>
    <s v="     "/>
    <x v="2"/>
    <n v="330"/>
    <n v="39.139000000000003"/>
    <n v="-121.01900000000001"/>
    <s v="NEVADA"/>
    <s v="BRUNSWICK-1106"/>
    <m/>
    <m/>
    <s v="Hardwood Forest"/>
    <m/>
    <m/>
    <m/>
    <m/>
    <m/>
    <m/>
    <m/>
    <s v="N"/>
    <s v="N"/>
    <m/>
    <m/>
    <s v="     "/>
    <n v="39.139200000000002"/>
    <n v="-121.0204"/>
    <s v="Aug 23 2019 12:00AM"/>
    <s v="TrunkFail"/>
    <s v="Healthy Grey Pine situated uphill from conductors failed 20 up and came to rest on the lines and starting a small 3 acre fire. (Fire Investigation Completed 8-23)and sent to VPM."/>
    <s v="PING"/>
    <s v="55"/>
    <s v="24"/>
    <s v="35"/>
    <s v="Moderate"/>
    <s v="None"/>
    <s v="N"/>
    <s v="1"/>
    <m/>
    <s v="Hillside"/>
    <s v="C"/>
    <s v="AlleyArm"/>
    <s v="BareWire"/>
    <s v="2"/>
  </r>
  <r>
    <x v="2463"/>
    <s v="     "/>
    <d v="2019-08-23T00:00:00"/>
    <d v="1899-12-30T00:00:00"/>
    <s v="34"/>
    <x v="2"/>
    <s v="8"/>
    <x v="5"/>
    <d v="2019-08-23T00:00:00"/>
    <m/>
    <s v="Bird flew into jumper; Mike Best Comments: Bird flew into jumper wire."/>
    <s v="     "/>
    <x v="0"/>
    <m/>
    <x v="1"/>
    <m/>
    <s v="535042"/>
    <m/>
    <m/>
    <s v="T004735287"/>
    <m/>
    <m/>
    <s v="     "/>
    <x v="0"/>
    <x v="0"/>
    <m/>
    <x v="0"/>
    <m/>
    <s v="&lt;0.25"/>
    <m/>
    <s v="Contact - Animal - Bird"/>
    <x v="6"/>
    <s v="Contact - Bird"/>
    <s v="Contact from object"/>
    <s v="Contact - Animal"/>
    <m/>
    <s v="Contact - Animal"/>
    <s v="Jumper"/>
    <m/>
    <s v="Overhead"/>
    <m/>
    <s v="Jumper"/>
    <s v="no reported damage"/>
    <s v="Unknown"/>
    <s v="     "/>
    <x v="0"/>
    <m/>
    <n v="35.990499999999997"/>
    <n v="-119.962"/>
    <s v="KINGS"/>
    <s v="TULARE-LAKE-1104"/>
    <m/>
    <s v="Kettleman FD"/>
    <s v="Urban"/>
    <m/>
    <m/>
    <m/>
    <m/>
    <m/>
    <m/>
    <m/>
    <s v="N"/>
    <s v="N"/>
    <m/>
    <m/>
    <s v="     "/>
    <m/>
    <m/>
    <m/>
    <m/>
    <m/>
    <m/>
    <m/>
    <m/>
    <m/>
    <m/>
    <m/>
    <m/>
    <m/>
    <m/>
    <m/>
    <m/>
    <m/>
    <m/>
    <m/>
  </r>
  <r>
    <x v="2464"/>
    <s v="     "/>
    <d v="2019-08-23T00:00:00"/>
    <d v="1899-12-30T00:00:00"/>
    <s v="34"/>
    <x v="2"/>
    <s v="8"/>
    <x v="5"/>
    <d v="2019-08-23T00:00:00"/>
    <d v="1899-12-30T21:22:00"/>
    <s v="Car ran into transmission pole"/>
    <s v="     "/>
    <x v="0"/>
    <m/>
    <x v="1"/>
    <m/>
    <s v="535021"/>
    <s v="19-0091690"/>
    <s v="INT-12528"/>
    <s v="T004735263"/>
    <n v="117800114"/>
    <m/>
    <s v="     "/>
    <x v="0"/>
    <x v="0"/>
    <m/>
    <x v="2"/>
    <m/>
    <s v="&lt;0.25"/>
    <m/>
    <s v="Contact - 3rd Party"/>
    <x v="8"/>
    <s v="Contact - 3rd Party"/>
    <s v="Contact from object"/>
    <s v="Contact - Vehicle"/>
    <m/>
    <s v="Contact - Vehicle"/>
    <s v="Pole"/>
    <m/>
    <s v="Overhead"/>
    <m/>
    <s v="Pole"/>
    <m/>
    <s v="5/104,5/105,"/>
    <s v="     "/>
    <x v="0"/>
    <m/>
    <n v="34.948"/>
    <n v="-118.93300000000001"/>
    <s v="KERN"/>
    <s v="TEJON-LEBEC-70KV"/>
    <m/>
    <s v="Kern County FD"/>
    <s v="Urban"/>
    <m/>
    <m/>
    <m/>
    <m/>
    <m/>
    <m/>
    <m/>
    <s v="N"/>
    <s v="N"/>
    <m/>
    <m/>
    <s v="     "/>
    <m/>
    <m/>
    <m/>
    <m/>
    <m/>
    <m/>
    <m/>
    <m/>
    <m/>
    <m/>
    <m/>
    <m/>
    <m/>
    <m/>
    <m/>
    <m/>
    <m/>
    <m/>
    <m/>
  </r>
  <r>
    <x v="2465"/>
    <s v="     "/>
    <d v="2019-08-23T00:00:00"/>
    <d v="1899-12-30T00:00:00"/>
    <s v="34"/>
    <x v="2"/>
    <s v="8"/>
    <x v="5"/>
    <d v="2019-08-23T00:00:00"/>
    <d v="1899-12-30T13:18:00"/>
    <s v="Tree fell into line"/>
    <s v="     "/>
    <x v="0"/>
    <m/>
    <x v="1"/>
    <m/>
    <s v="534261"/>
    <s v="19-0091504"/>
    <m/>
    <s v="T004734901"/>
    <m/>
    <m/>
    <s v="     "/>
    <x v="0"/>
    <x v="0"/>
    <m/>
    <x v="0"/>
    <m/>
    <s v="&lt;0.25"/>
    <m/>
    <s v="Vegetation"/>
    <x v="0"/>
    <s v="Vegetation"/>
    <s v="Contact from object"/>
    <s v="Contact - Vegetation"/>
    <m/>
    <s v="Contact - Vegetation"/>
    <s v="Conductor - Primary"/>
    <m/>
    <s v="Overhead"/>
    <m/>
    <s v="Conductor - Primary"/>
    <s v="and pole 103957321"/>
    <s v="254531108"/>
    <s v="     "/>
    <x v="0"/>
    <m/>
    <n v="36.726199999999999"/>
    <n v="-119.474"/>
    <s v="FRESNO"/>
    <s v="WAHTOKE-1108"/>
    <m/>
    <m/>
    <s v="Agriculture"/>
    <m/>
    <m/>
    <m/>
    <m/>
    <m/>
    <m/>
    <m/>
    <s v="N"/>
    <s v="N"/>
    <m/>
    <m/>
    <s v="     "/>
    <n v="36.433900000000001"/>
    <n v="-119.291"/>
    <s v="Aug 26 2019 12:00AM"/>
    <s v="RootsFail"/>
    <s v="MATURE LEAFED OUT GREEN  VALLEY OAK UPROOTED EXPOSING SHALLOW ROTTING ROOTS. PRIMARY LINE WAS PULLED DOWN 10 FEET ABOVE THE GROUND PULLING TIGHT SNAPPING THE SECONDARY WHICHED CAUSED FELL CAUSING A FIRE (8,000 SQ FT)"/>
    <s v="OAKV"/>
    <s v="63"/>
    <s v="43"/>
    <s v="18"/>
    <s v="None"/>
    <s v="None"/>
    <s v="N"/>
    <s v="1"/>
    <m/>
    <s v="Valley"/>
    <s v="D"/>
    <s v="Triangle"/>
    <s v="BareWire"/>
    <s v="0"/>
  </r>
  <r>
    <x v="2466"/>
    <s v="     "/>
    <d v="2019-08-23T00:00:00"/>
    <d v="1899-12-30T00:00:00"/>
    <s v="34"/>
    <x v="2"/>
    <s v="8"/>
    <x v="5"/>
    <d v="2019-08-23T00:00:00"/>
    <d v="1899-12-30T16:21:00"/>
    <s v="pop up tent in primary tx "/>
    <s v="     "/>
    <x v="0"/>
    <m/>
    <x v="1"/>
    <m/>
    <s v="534832"/>
    <s v="19-0091655"/>
    <m/>
    <s v="T004735159"/>
    <n v="117797551"/>
    <m/>
    <s v="     "/>
    <x v="0"/>
    <x v="0"/>
    <m/>
    <x v="0"/>
    <m/>
    <s v="0.26-9.99"/>
    <m/>
    <s v="Contact - 3rd Party"/>
    <x v="3"/>
    <s v="Contact - 3rd Party"/>
    <s v="Contact from object"/>
    <s v="Contact - Other"/>
    <m/>
    <s v="Contact - Other"/>
    <s v="Fuse"/>
    <m/>
    <s v="Overhead"/>
    <m/>
    <s v="Fuse"/>
    <s v="no reported damage"/>
    <s v="D7143"/>
    <s v="     "/>
    <x v="0"/>
    <m/>
    <n v="36.756"/>
    <n v="-119.864"/>
    <s v="FRESNO"/>
    <s v="WEST-FRESNO-1112"/>
    <m/>
    <s v="Unknown"/>
    <s v="Urban"/>
    <m/>
    <m/>
    <m/>
    <m/>
    <m/>
    <m/>
    <m/>
    <s v="N"/>
    <s v="N"/>
    <m/>
    <m/>
    <s v="     "/>
    <m/>
    <m/>
    <m/>
    <m/>
    <m/>
    <m/>
    <m/>
    <m/>
    <m/>
    <m/>
    <m/>
    <m/>
    <m/>
    <m/>
    <m/>
    <m/>
    <m/>
    <m/>
    <m/>
  </r>
  <r>
    <x v="2467"/>
    <s v="     "/>
    <d v="2019-08-24T00:00:00"/>
    <d v="1899-12-30T00:00:00"/>
    <s v="34"/>
    <x v="2"/>
    <s v="8"/>
    <x v="5"/>
    <d v="2019-08-24T00:00:00"/>
    <m/>
    <s v="Conductor arcing and damaged pole top"/>
    <s v="     "/>
    <x v="0"/>
    <m/>
    <x v="1"/>
    <m/>
    <s v="537910"/>
    <m/>
    <m/>
    <s v="T004735891"/>
    <m/>
    <m/>
    <s v="     "/>
    <x v="0"/>
    <x v="0"/>
    <m/>
    <x v="0"/>
    <m/>
    <s v="&lt;0.25"/>
    <m/>
    <s v="Equipment - PG&amp;E"/>
    <x v="4"/>
    <s v="Equipment - PG&amp;E"/>
    <s v="All types of equipment / facility failure"/>
    <s v="Conductor failure-all"/>
    <s v="Pole"/>
    <m/>
    <m/>
    <m/>
    <s v="Overhead"/>
    <m/>
    <s v="Pole"/>
    <m/>
    <s v="314464040259"/>
    <s v="     "/>
    <x v="0"/>
    <m/>
    <n v="37.590800000000002"/>
    <n v="-122.413"/>
    <s v="SAN MATEO"/>
    <s v="MILLBRAE-1104"/>
    <m/>
    <s v="Millbrae FD"/>
    <s v="Urban"/>
    <m/>
    <m/>
    <m/>
    <m/>
    <m/>
    <m/>
    <m/>
    <s v="N"/>
    <s v="N"/>
    <m/>
    <m/>
    <s v="     "/>
    <m/>
    <m/>
    <m/>
    <m/>
    <m/>
    <m/>
    <m/>
    <m/>
    <m/>
    <m/>
    <m/>
    <m/>
    <m/>
    <m/>
    <m/>
    <m/>
    <m/>
    <m/>
    <m/>
  </r>
  <r>
    <x v="2468"/>
    <s v="     "/>
    <d v="2019-08-24T00:00:00"/>
    <d v="1899-12-30T00:00:00"/>
    <s v="34"/>
    <x v="2"/>
    <s v="8"/>
    <x v="5"/>
    <d v="2019-08-24T00:00:00"/>
    <d v="1899-12-30T18:42:00"/>
    <s v="Car-pole incident "/>
    <s v="     "/>
    <x v="0"/>
    <m/>
    <x v="1"/>
    <m/>
    <s v="537867"/>
    <s v="19-0091826"/>
    <m/>
    <s v="T004735861"/>
    <m/>
    <m/>
    <s v="     "/>
    <x v="0"/>
    <x v="0"/>
    <m/>
    <x v="0"/>
    <m/>
    <s v="&lt;0.25"/>
    <m/>
    <s v="Contact - 3rd Party"/>
    <x v="8"/>
    <s v="Contact - 3rd Party"/>
    <s v="Contact from object"/>
    <s v="Contact - Vehicle"/>
    <m/>
    <s v="Contact - Vehicle"/>
    <s v="Pole"/>
    <m/>
    <s v="Overhead"/>
    <m/>
    <s v="Pole"/>
    <m/>
    <s v="103956556"/>
    <s v="     "/>
    <x v="1"/>
    <n v="330"/>
    <n v="39.049700000000001"/>
    <n v="-121.06100000000001"/>
    <s v="NEVADA"/>
    <s v="HIGGINS-1110"/>
    <m/>
    <m/>
    <s v="Hardwood Forest"/>
    <m/>
    <m/>
    <m/>
    <m/>
    <m/>
    <m/>
    <m/>
    <s v="N"/>
    <s v="N"/>
    <m/>
    <m/>
    <s v="     "/>
    <m/>
    <m/>
    <m/>
    <m/>
    <m/>
    <m/>
    <m/>
    <m/>
    <m/>
    <m/>
    <m/>
    <m/>
    <m/>
    <m/>
    <m/>
    <m/>
    <m/>
    <m/>
    <m/>
  </r>
  <r>
    <x v="2469"/>
    <s v="     "/>
    <d v="2019-08-25T00:00:00"/>
    <d v="1899-12-30T00:00:00"/>
    <s v="35"/>
    <x v="2"/>
    <s v="8"/>
    <x v="5"/>
    <d v="2019-08-25T00:00:00"/>
    <d v="1899-12-30T14:06:00"/>
    <s v="Branch fell onto line"/>
    <s v="     "/>
    <x v="0"/>
    <m/>
    <x v="1"/>
    <m/>
    <s v="538143"/>
    <s v="19-0091921"/>
    <m/>
    <s v="T004736117"/>
    <n v="117807561"/>
    <m/>
    <s v="     "/>
    <x v="0"/>
    <x v="0"/>
    <m/>
    <x v="0"/>
    <m/>
    <s v="&lt;0.25"/>
    <m/>
    <s v="Vegetation"/>
    <x v="0"/>
    <s v="Vegetation"/>
    <s v="Contact from object"/>
    <s v="Contact - Vegetation"/>
    <m/>
    <s v="Contact - Vegetation"/>
    <s v="Transformer"/>
    <m/>
    <s v="Overhead"/>
    <m/>
    <s v="Transformer"/>
    <m/>
    <s v="115334464574"/>
    <s v="     "/>
    <x v="2"/>
    <n v="113"/>
    <n v="41.093499999999999"/>
    <n v="-123.694"/>
    <s v="HUMBOLDT"/>
    <s v="HOOPA-1101"/>
    <m/>
    <s v="Unknown"/>
    <s v="Hardwood Forest"/>
    <m/>
    <m/>
    <m/>
    <m/>
    <m/>
    <m/>
    <m/>
    <s v="N"/>
    <s v="N"/>
    <m/>
    <m/>
    <s v="     "/>
    <m/>
    <m/>
    <s v="May  5 2020 12:00AM"/>
    <m/>
    <s v="Branch broke off of a healthy 90 feet tall, 28 DBH, Douglas Fir and landed on lines. The branch was 50ft above the ground , 6ft from attachment, and 2 DBH at break. Tree trunk is currently 20ft clear of the lines. The pole was constructed with cross arms and bare wire."/>
    <s v="FIRD"/>
    <m/>
    <m/>
    <m/>
    <m/>
    <m/>
    <m/>
    <m/>
    <m/>
    <m/>
    <m/>
    <m/>
    <m/>
    <s v="0"/>
  </r>
  <r>
    <x v="2470"/>
    <s v="     "/>
    <d v="2019-08-25T00:00:00"/>
    <d v="1899-12-30T00:00:00"/>
    <s v="35"/>
    <x v="2"/>
    <s v="8"/>
    <x v="5"/>
    <m/>
    <m/>
    <s v="Equipment failure cause small grass fire, fire &lt; 1 meter"/>
    <s v="     "/>
    <x v="0"/>
    <m/>
    <x v="1"/>
    <m/>
    <m/>
    <m/>
    <m/>
    <s v="0006918047"/>
    <m/>
    <m/>
    <s v="     "/>
    <x v="0"/>
    <x v="0"/>
    <m/>
    <x v="2"/>
    <m/>
    <s v="&lt;3 meters of linear travel"/>
    <m/>
    <s v="Equipment - PG&amp;E"/>
    <x v="9"/>
    <s v="Equipment - PG&amp;E"/>
    <s v="All types of equipment / facility failure"/>
    <s v="Other"/>
    <s v="Unknown"/>
    <m/>
    <m/>
    <m/>
    <s v="Overhead"/>
    <m/>
    <s v="Unknown"/>
    <m/>
    <s v="Unknown"/>
    <s v="     "/>
    <x v="0"/>
    <m/>
    <n v="38.592199999999998"/>
    <n v="-122.57899999999999"/>
    <s v="NAPA"/>
    <s v="FULTON-CALISTOGA-60KV"/>
    <m/>
    <m/>
    <s v="Herbaceous"/>
    <m/>
    <m/>
    <m/>
    <m/>
    <m/>
    <m/>
    <m/>
    <s v="N"/>
    <s v="N"/>
    <m/>
    <m/>
    <s v="     "/>
    <m/>
    <m/>
    <m/>
    <m/>
    <m/>
    <m/>
    <m/>
    <m/>
    <m/>
    <m/>
    <m/>
    <m/>
    <m/>
    <m/>
    <m/>
    <m/>
    <m/>
    <m/>
    <m/>
  </r>
  <r>
    <x v="2471"/>
    <s v="     "/>
    <d v="2019-08-27T00:00:00"/>
    <d v="1899-12-30T00:00:00"/>
    <s v="35"/>
    <x v="2"/>
    <s v="8"/>
    <x v="5"/>
    <d v="2019-08-27T00:00:00"/>
    <d v="1899-12-30T14:28:00"/>
    <s v="caropole incident"/>
    <s v="     "/>
    <x v="0"/>
    <m/>
    <x v="1"/>
    <m/>
    <s v="542911"/>
    <s v="19-0092697"/>
    <m/>
    <s v="T004738163"/>
    <n v="117814979"/>
    <m/>
    <s v="     "/>
    <x v="0"/>
    <x v="0"/>
    <m/>
    <x v="0"/>
    <m/>
    <s v="&lt;0.25"/>
    <m/>
    <s v="Contact - 3rd Party"/>
    <x v="8"/>
    <s v="Contact - 3rd Party"/>
    <s v="Contact from object"/>
    <s v="Contact - Vehicle"/>
    <m/>
    <s v="Contact - Vehicle"/>
    <s v="Pole"/>
    <m/>
    <s v="Overhead"/>
    <m/>
    <s v="Pole"/>
    <m/>
    <s v="101197621"/>
    <s v="     "/>
    <x v="0"/>
    <m/>
    <n v="37.536099999999998"/>
    <n v="-120.462"/>
    <s v="MERCED"/>
    <s v="MERCED-FALLS-1102"/>
    <m/>
    <m/>
    <s v="Agriculture"/>
    <m/>
    <m/>
    <m/>
    <m/>
    <m/>
    <m/>
    <m/>
    <s v="N"/>
    <s v="N"/>
    <m/>
    <m/>
    <s v="     "/>
    <m/>
    <m/>
    <m/>
    <m/>
    <m/>
    <m/>
    <m/>
    <m/>
    <m/>
    <m/>
    <m/>
    <m/>
    <m/>
    <m/>
    <m/>
    <m/>
    <m/>
    <m/>
    <m/>
  </r>
  <r>
    <x v="2472"/>
    <s v="     "/>
    <d v="2019-08-28T00:00:00"/>
    <d v="1899-12-30T00:00:00"/>
    <s v="35"/>
    <x v="2"/>
    <s v="8"/>
    <x v="5"/>
    <d v="2019-08-28T00:00:00"/>
    <d v="1899-12-30T02:08:00"/>
    <s v="Racoon on top of LR"/>
    <s v="     "/>
    <x v="0"/>
    <m/>
    <x v="1"/>
    <m/>
    <s v="543142"/>
    <s v="19-0092813"/>
    <m/>
    <s v="T004738442"/>
    <m/>
    <m/>
    <s v="     "/>
    <x v="0"/>
    <x v="0"/>
    <m/>
    <x v="0"/>
    <m/>
    <s v="&lt;0.25"/>
    <m/>
    <s v="Contact - Animal - Other"/>
    <x v="6"/>
    <s v="Contact - Animal"/>
    <s v="Contact from object"/>
    <s v="Contact - Animal"/>
    <m/>
    <s v="Contact - Animal"/>
    <s v="Recloser"/>
    <m/>
    <s v="Overhead"/>
    <m/>
    <s v="Recloser"/>
    <m/>
    <s v="Lr3010"/>
    <s v="     "/>
    <x v="0"/>
    <m/>
    <n v="36.864899999999999"/>
    <n v="-119.621"/>
    <s v="FRESNO"/>
    <s v="COPPERMINE-1104"/>
    <m/>
    <s v="Fresno FD"/>
    <s v="Agriculture"/>
    <m/>
    <m/>
    <m/>
    <m/>
    <m/>
    <m/>
    <m/>
    <s v="N"/>
    <s v="N"/>
    <m/>
    <m/>
    <s v="     "/>
    <m/>
    <m/>
    <m/>
    <m/>
    <m/>
    <m/>
    <m/>
    <m/>
    <m/>
    <m/>
    <m/>
    <m/>
    <m/>
    <m/>
    <m/>
    <m/>
    <m/>
    <m/>
    <m/>
  </r>
  <r>
    <x v="2473"/>
    <s v="     "/>
    <d v="2019-08-28T00:00:00"/>
    <d v="1899-12-30T00:00:00"/>
    <s v="35"/>
    <x v="2"/>
    <s v="8"/>
    <x v="5"/>
    <d v="2019-08-28T00:00:00"/>
    <d v="1899-12-30T16:16:00"/>
    <s v="Tree fell into line"/>
    <s v="     "/>
    <x v="0"/>
    <m/>
    <x v="1"/>
    <m/>
    <s v="545799"/>
    <s v="19-0093286"/>
    <m/>
    <s v="T004739289"/>
    <n v="117819225"/>
    <m/>
    <s v="     "/>
    <x v="0"/>
    <x v="0"/>
    <m/>
    <x v="0"/>
    <m/>
    <s v="0.26-9.99"/>
    <m/>
    <s v="Vegetation"/>
    <x v="0"/>
    <s v="Vegetation"/>
    <s v="Contact from object"/>
    <s v="Contact - Vegetation"/>
    <m/>
    <s v="Contact - Vegetation"/>
    <s v="Conductor - Primary"/>
    <m/>
    <s v="Overhead"/>
    <m/>
    <s v="Conductor - Primary"/>
    <m/>
    <s v="43061101"/>
    <s v="     "/>
    <x v="0"/>
    <n v="162"/>
    <n v="39.745699999999999"/>
    <n v="-123.20099999999999"/>
    <s v="MENDOCINO"/>
    <s v="COVELO-1101"/>
    <m/>
    <m/>
    <s v="Hardwood Forest"/>
    <m/>
    <m/>
    <m/>
    <m/>
    <m/>
    <m/>
    <m/>
    <s v="N"/>
    <s v="N"/>
    <m/>
    <m/>
    <s v="     "/>
    <n v="39.746088999999998"/>
    <n v="-123.201083"/>
    <s v="Sep  4 2019 12:00AM"/>
    <s v="TrunkFail"/>
    <s v="Outage was caused by a large mature black oak breaking at about 10’ from ground level. Two large spars split from tree, one of them falling through the 12Kv lines. Tree had no visible signs of exterior defect but after tree failed you could see significant signs of internal rot. Tree may re-sprout but will no longer pose a threat to PGE facilities."/>
    <s v="OAKK"/>
    <s v="55"/>
    <s v="45"/>
    <s v="30"/>
    <s v="Slight"/>
    <s v="None"/>
    <s v="Y"/>
    <s v="1"/>
    <m/>
    <s v="Valley"/>
    <s v="D"/>
    <s v="CrossArm"/>
    <s v="BareWire"/>
    <s v="3"/>
  </r>
  <r>
    <x v="2474"/>
    <s v="     "/>
    <d v="2019-08-28T00:00:00"/>
    <d v="1899-12-30T00:00:00"/>
    <s v="35"/>
    <x v="2"/>
    <s v="8"/>
    <x v="5"/>
    <d v="2019-08-28T00:00:00"/>
    <d v="1899-12-30T14:09:00"/>
    <s v="3rd party tree cutting came into contact with lines"/>
    <s v="     "/>
    <x v="0"/>
    <m/>
    <x v="1"/>
    <m/>
    <s v="545484"/>
    <s v="19-0093176"/>
    <m/>
    <s v="T004739169"/>
    <m/>
    <s v="EI190828A"/>
    <s v="     "/>
    <x v="0"/>
    <x v="0"/>
    <m/>
    <x v="0"/>
    <m/>
    <s v="0.26-9.99"/>
    <m/>
    <s v="Contact - 3rd Party"/>
    <x v="3"/>
    <s v="Contact - 3rd Party"/>
    <s v="Contact from object"/>
    <s v="Contact - Other"/>
    <m/>
    <s v="Contact - Other"/>
    <s v="Conductor - Primary"/>
    <m/>
    <s v="Overhead"/>
    <m/>
    <s v="Conductor - Primary"/>
    <m/>
    <s v="252051113"/>
    <s v="     "/>
    <x v="0"/>
    <m/>
    <n v="36.781799999999997"/>
    <n v="-119.871"/>
    <s v="FRESNO"/>
    <s v="ASHLAN-AVE-1113"/>
    <m/>
    <s v="Unknown"/>
    <s v="Urban"/>
    <m/>
    <m/>
    <m/>
    <m/>
    <m/>
    <m/>
    <m/>
    <s v="N"/>
    <s v="N"/>
    <m/>
    <m/>
    <s v="     "/>
    <n v="36.465299999999999"/>
    <n v="-119.5215"/>
    <s v="Aug 29 2019 12:00AM"/>
    <s v="3rdParty"/>
    <s v="THIRD PARTY TRIMMER WAS REMOVING A LARGE TREE SND IT FELL ONTO THE PRIMARY LINES. CONFIRM LINE ON GROUND"/>
    <s v="EUCB"/>
    <s v="73"/>
    <s v="25"/>
    <s v="49"/>
    <m/>
    <m/>
    <m/>
    <m/>
    <m/>
    <m/>
    <m/>
    <s v="CrossArm"/>
    <s v="BareWire"/>
    <s v="0"/>
  </r>
  <r>
    <x v="2475"/>
    <s v="     "/>
    <d v="2019-08-30T00:00:00"/>
    <d v="1899-12-30T00:00:00"/>
    <s v="35"/>
    <x v="2"/>
    <s v="8"/>
    <x v="5"/>
    <d v="2019-08-30T00:00:00"/>
    <d v="1899-12-30T16:33:00"/>
    <s v="Car-pole incident "/>
    <s v="     "/>
    <x v="0"/>
    <m/>
    <x v="1"/>
    <m/>
    <s v="549187"/>
    <s v="19-0094223"/>
    <m/>
    <s v="T004740940"/>
    <n v="117834935"/>
    <m/>
    <s v="     "/>
    <x v="0"/>
    <x v="0"/>
    <m/>
    <x v="0"/>
    <m/>
    <s v="&lt;0.25"/>
    <m/>
    <s v="Contact - 3rd Party"/>
    <x v="8"/>
    <s v="Contact - 3rd Party"/>
    <s v="Contact from object"/>
    <s v="Contact - Vehicle"/>
    <m/>
    <s v="Contact - Vehicle"/>
    <s v="Conductor - Primary"/>
    <m/>
    <s v="Overhead"/>
    <m/>
    <s v="Conductor - Primary"/>
    <m/>
    <s v="162881106"/>
    <s v="     "/>
    <x v="0"/>
    <m/>
    <n v="37.796700000000001"/>
    <n v="-121.449"/>
    <s v="SAN JOAQUIN"/>
    <s v="TRACY-1102"/>
    <m/>
    <s v="Unknown"/>
    <s v="Agriculture"/>
    <m/>
    <m/>
    <m/>
    <m/>
    <m/>
    <m/>
    <m/>
    <s v="N"/>
    <s v="N"/>
    <m/>
    <m/>
    <s v="     "/>
    <m/>
    <m/>
    <m/>
    <m/>
    <m/>
    <m/>
    <m/>
    <m/>
    <m/>
    <m/>
    <m/>
    <m/>
    <m/>
    <m/>
    <m/>
    <m/>
    <m/>
    <m/>
    <m/>
  </r>
  <r>
    <x v="2476"/>
    <s v="     "/>
    <d v="2019-08-31T00:00:00"/>
    <d v="1899-12-30T00:00:00"/>
    <s v="35"/>
    <x v="2"/>
    <s v="8"/>
    <x v="5"/>
    <d v="2019-08-31T00:00:00"/>
    <d v="1899-12-30T09:56:00"/>
    <s v="ILIS indiates truck struck a log sagging phone line on I-5, broke pole, and 3 spans of PG&amp;E conductors down as a result. Small fire. PM 31470231, EC 117835710 obtained from Google Earth/SAP. Pole number added from EC Tag. Tag indicates work completed on 1"/>
    <s v="     "/>
    <x v="0"/>
    <m/>
    <x v="1"/>
    <m/>
    <s v="549495"/>
    <s v="19-0094332"/>
    <m/>
    <s v="T004741279"/>
    <m/>
    <m/>
    <s v="     "/>
    <x v="0"/>
    <x v="0"/>
    <m/>
    <x v="0"/>
    <s v="D"/>
    <s v="&lt;0.25"/>
    <m/>
    <s v="Contact - 3rd Party"/>
    <x v="8"/>
    <s v="Contact - 3rd Party"/>
    <s v="Contact from object"/>
    <s v="Contact - Vehicle"/>
    <m/>
    <s v="Contact - Vehicle"/>
    <s v="Fuse"/>
    <m/>
    <s v="Overbuild"/>
    <m/>
    <s v="Fuse"/>
    <s v="Pole"/>
    <s v="103571671"/>
    <s v="     "/>
    <x v="1"/>
    <n v="246"/>
    <n v="40.661000000000001"/>
    <n v="-122.35599999999999"/>
    <s v="SHASTA"/>
    <s v="OREGON-TRAIL-1102"/>
    <m/>
    <s v="Shasta Lake FD"/>
    <s v="Barren/Other"/>
    <m/>
    <m/>
    <m/>
    <m/>
    <m/>
    <m/>
    <m/>
    <s v="N"/>
    <s v="N"/>
    <m/>
    <m/>
    <s v="     "/>
    <m/>
    <m/>
    <m/>
    <m/>
    <m/>
    <m/>
    <m/>
    <m/>
    <m/>
    <m/>
    <m/>
    <m/>
    <m/>
    <m/>
    <m/>
    <m/>
    <m/>
    <m/>
    <m/>
  </r>
  <r>
    <x v="2477"/>
    <s v="     "/>
    <d v="2019-09-01T00:00:00"/>
    <d v="1899-12-30T00:00:00"/>
    <s v="36"/>
    <x v="2"/>
    <s v="9"/>
    <x v="5"/>
    <d v="2019-09-01T00:00:00"/>
    <m/>
    <s v="ILIS indicates tree fell into open wire secondary starting brush fire. FD on site. fire out."/>
    <s v="     "/>
    <x v="0"/>
    <m/>
    <x v="1"/>
    <m/>
    <s v="550619"/>
    <m/>
    <m/>
    <s v="T004741906"/>
    <m/>
    <m/>
    <s v="     "/>
    <x v="0"/>
    <x v="0"/>
    <m/>
    <x v="0"/>
    <s v="D"/>
    <s v="&lt;3 meters of linear travel"/>
    <m/>
    <s v="Vegetation"/>
    <x v="0"/>
    <s v="Vegetation"/>
    <s v="Contact from object"/>
    <s v="Contact - Vegetation"/>
    <m/>
    <s v="Contact - Vegetation"/>
    <s v="Conductor - Primary"/>
    <m/>
    <s v="Overhead"/>
    <m/>
    <s v="Conductor - Primary"/>
    <s v="Open wire secondary"/>
    <s v="Unknown"/>
    <s v="     "/>
    <x v="0"/>
    <m/>
    <n v="36.770200000000003"/>
    <n v="-119.76300000000001"/>
    <s v="FRESNO"/>
    <s v="MANCHESTER-1110"/>
    <m/>
    <s v="Unknown"/>
    <s v="Urban"/>
    <m/>
    <m/>
    <m/>
    <m/>
    <m/>
    <m/>
    <m/>
    <s v="N"/>
    <s v="N"/>
    <m/>
    <m/>
    <s v="     "/>
    <m/>
    <m/>
    <m/>
    <m/>
    <m/>
    <m/>
    <m/>
    <m/>
    <m/>
    <m/>
    <m/>
    <m/>
    <m/>
    <m/>
    <m/>
    <m/>
    <m/>
    <m/>
    <m/>
  </r>
  <r>
    <x v="2478"/>
    <s v="     "/>
    <d v="2019-09-01T00:00:00"/>
    <d v="1899-12-30T00:00:00"/>
    <s v="36"/>
    <x v="2"/>
    <s v="9"/>
    <x v="5"/>
    <d v="2019-09-01T00:00:00"/>
    <d v="1899-12-30T17:31:00"/>
    <s v="EC tag downloaded from SAP 117836291. Pole burnt at crossarm thru bolt. Photos in SAP show burnt pole to ground. Appears to be equipment flash/burn per ILIS. Unknown which piece of equipment failed."/>
    <s v="     "/>
    <x v="0"/>
    <m/>
    <x v="1"/>
    <m/>
    <s v="550549"/>
    <s v="19-0094475"/>
    <m/>
    <s v="T004741803"/>
    <n v="117836291"/>
    <m/>
    <s v="     "/>
    <x v="0"/>
    <x v="0"/>
    <m/>
    <x v="0"/>
    <s v="D"/>
    <s v="10-99"/>
    <s v="66"/>
    <s v="Unknown"/>
    <x v="5"/>
    <s v="Unknown"/>
    <s v="Other"/>
    <s v="Other"/>
    <m/>
    <m/>
    <m/>
    <m/>
    <s v="Overhead"/>
    <m/>
    <s v="Pole"/>
    <s v="Crossarm/Insulator"/>
    <s v="103477437"/>
    <s v="     "/>
    <x v="1"/>
    <n v="570"/>
    <n v="35.908000000000001"/>
    <n v="-121.011"/>
    <s v="MONTEREY"/>
    <s v="JOLON-1102"/>
    <m/>
    <m/>
    <s v="Herbaceous"/>
    <n v="66"/>
    <m/>
    <m/>
    <m/>
    <m/>
    <s v="JOLON"/>
    <m/>
    <s v="N"/>
    <s v="N"/>
    <m/>
    <m/>
    <s v="     "/>
    <m/>
    <m/>
    <m/>
    <m/>
    <m/>
    <m/>
    <m/>
    <m/>
    <m/>
    <m/>
    <m/>
    <m/>
    <m/>
    <m/>
    <m/>
    <m/>
    <m/>
    <m/>
    <m/>
  </r>
  <r>
    <x v="2479"/>
    <s v="     "/>
    <d v="2019-09-01T00:00:00"/>
    <d v="1899-12-30T00:00:00"/>
    <s v="36"/>
    <x v="2"/>
    <s v="9"/>
    <x v="5"/>
    <m/>
    <m/>
    <s v="Fire at base of pole per Tman remarks. CAL Fire/Santa Barbara fire, per FAS tag, indicates wire caused veg fire. Wire may have caused fire but not enough information to make further assesment as to if wire failed, if it failed because of an external objec"/>
    <s v="     "/>
    <x v="0"/>
    <m/>
    <x v="1"/>
    <m/>
    <m/>
    <m/>
    <m/>
    <s v="554721402"/>
    <m/>
    <m/>
    <s v="     "/>
    <x v="0"/>
    <x v="0"/>
    <m/>
    <x v="0"/>
    <s v="D"/>
    <s v="&lt;3 meters of linear travel"/>
    <m/>
    <s v="Equipment - PG&amp;E"/>
    <x v="9"/>
    <s v="Equipment - PG&amp;E"/>
    <s v="All types of equipment / facility failure"/>
    <s v="Other"/>
    <s v="Conductor - Primary"/>
    <m/>
    <m/>
    <m/>
    <s v="Overhead"/>
    <m/>
    <s v="Conductor - Primary"/>
    <s v="Unknown"/>
    <s v="182721104"/>
    <s v="     "/>
    <x v="0"/>
    <n v="512"/>
    <n v="34.6265"/>
    <n v="-120.089"/>
    <s v="SANTA BARBARA"/>
    <s v="SANTA-YNEZ-1104"/>
    <m/>
    <s v="Santa Barbara County FD"/>
    <s v="Agriculture"/>
    <m/>
    <m/>
    <m/>
    <m/>
    <m/>
    <m/>
    <m/>
    <s v="N"/>
    <s v="N"/>
    <m/>
    <m/>
    <s v="     "/>
    <m/>
    <m/>
    <m/>
    <m/>
    <m/>
    <m/>
    <m/>
    <m/>
    <m/>
    <m/>
    <m/>
    <m/>
    <m/>
    <m/>
    <m/>
    <m/>
    <m/>
    <m/>
    <m/>
  </r>
  <r>
    <x v="2480"/>
    <s v="     "/>
    <d v="2019-09-01T00:00:00"/>
    <d v="1899-12-30T00:00:00"/>
    <s v="36"/>
    <x v="2"/>
    <s v="9"/>
    <x v="5"/>
    <d v="2019-09-01T00:00:00"/>
    <d v="1899-12-30T03:38:00"/>
    <s v="Care hit Transmission Pole per field comments. It appears damage affected transmission and distribution.  Column Z entered &quot;D&quot; but it could be other way around."/>
    <s v="     "/>
    <x v="0"/>
    <m/>
    <x v="1"/>
    <m/>
    <s v="550231"/>
    <s v="19-0094413"/>
    <s v="INT-12545"/>
    <s v="T004741603"/>
    <m/>
    <m/>
    <s v="     "/>
    <x v="0"/>
    <x v="0"/>
    <m/>
    <x v="2"/>
    <s v="D"/>
    <s v="&lt;3 meters of linear travel"/>
    <m/>
    <s v="Contact - 3rd Party"/>
    <x v="8"/>
    <s v="Contact - 3rd Party"/>
    <s v="Contact from object"/>
    <s v="Contact - Vehicle"/>
    <m/>
    <s v="Contact - Vehicle"/>
    <s v="Pole"/>
    <m/>
    <s v="Overhead"/>
    <m/>
    <s v="Pole"/>
    <s v="Circuit Breaker"/>
    <s v="04248-2100893893{1103/2}"/>
    <s v="     "/>
    <x v="0"/>
    <m/>
    <n v="38.061700000000002"/>
    <n v="-122.533"/>
    <s v="MARIN"/>
    <s v="IGNACIO-LAS-GALLINAS-115KV"/>
    <m/>
    <s v="Novato FD"/>
    <s v="Urban"/>
    <m/>
    <m/>
    <m/>
    <m/>
    <m/>
    <m/>
    <m/>
    <s v="N"/>
    <s v="N"/>
    <m/>
    <m/>
    <s v="     "/>
    <m/>
    <m/>
    <m/>
    <m/>
    <m/>
    <m/>
    <m/>
    <m/>
    <m/>
    <m/>
    <m/>
    <m/>
    <m/>
    <m/>
    <m/>
    <m/>
    <m/>
    <m/>
    <m/>
  </r>
  <r>
    <x v="2481"/>
    <s v="     "/>
    <d v="2019-09-03T00:00:00"/>
    <d v="1899-12-30T00:00:00"/>
    <s v="36"/>
    <x v="2"/>
    <s v="9"/>
    <x v="5"/>
    <d v="2019-09-03T00:00:00"/>
    <m/>
    <s v="FLD remarks indicated Open wire secondary got together from something and started a small grass fire.  Less than 1 acre.  Installed multiple spacers in wire prevent future issues. Unable to verify Lat/Long. Unk if equipement was damaged. Appears spacers w"/>
    <s v="     "/>
    <x v="0"/>
    <m/>
    <x v="1"/>
    <m/>
    <s v="551007"/>
    <m/>
    <m/>
    <s v="T004742332"/>
    <m/>
    <m/>
    <s v="     "/>
    <x v="0"/>
    <x v="0"/>
    <m/>
    <x v="0"/>
    <s v="D"/>
    <s v="&lt;0.25"/>
    <m/>
    <s v="Equipment - PG&amp;E"/>
    <x v="4"/>
    <s v="Equipment - PG&amp;E"/>
    <s v="All types of equipment / facility failure"/>
    <s v="Conductor failure-all"/>
    <s v="Conductor - Primary"/>
    <m/>
    <m/>
    <m/>
    <s v="Overhead"/>
    <m/>
    <s v="Conductor - Primary"/>
    <m/>
    <s v="152331108"/>
    <s v="     "/>
    <x v="0"/>
    <m/>
    <n v="39.221899999999998"/>
    <n v="-121.44799999999999"/>
    <s v="YUBA"/>
    <s v="EAST-MARYSVILLE-1108"/>
    <m/>
    <m/>
    <s v="Urban"/>
    <m/>
    <m/>
    <m/>
    <m/>
    <m/>
    <s v="SMARTSVILLE FIRE"/>
    <m/>
    <s v="N"/>
    <s v="N"/>
    <m/>
    <m/>
    <s v="     "/>
    <m/>
    <m/>
    <m/>
    <m/>
    <m/>
    <m/>
    <m/>
    <m/>
    <m/>
    <m/>
    <m/>
    <m/>
    <m/>
    <m/>
    <m/>
    <m/>
    <m/>
    <m/>
    <m/>
  </r>
  <r>
    <x v="2482"/>
    <s v="     "/>
    <d v="2019-09-03T00:00:00"/>
    <d v="1899-12-30T00:00:00"/>
    <s v="36"/>
    <x v="2"/>
    <s v="9"/>
    <x v="5"/>
    <d v="2019-09-03T00:00:00"/>
    <d v="1899-12-30T21:17:00"/>
    <s v="FLD Remarks : LR outage, upon arrival found center phase down from line &amp; buck twds LR 274456. Took up &amp; down jumpers down @ line &amp; buck where damage starts, corner drawn on info tag and stapled to pole w/ mol tag. Multiple issues w/ this span completed t"/>
    <s v="     "/>
    <x v="0"/>
    <m/>
    <x v="1"/>
    <m/>
    <s v="552012"/>
    <s v="19-0095018"/>
    <m/>
    <s v="T004743090"/>
    <m/>
    <m/>
    <s v="     "/>
    <x v="0"/>
    <x v="0"/>
    <m/>
    <x v="0"/>
    <s v="D"/>
    <s v="&lt;0.25"/>
    <s v="looked to be 50'x50' grass fire"/>
    <s v="Equipment - PG&amp;E"/>
    <x v="4"/>
    <s v="Equipment - PG&amp;E"/>
    <s v="All types of equipment / facility failure"/>
    <s v="Conductor failure-all"/>
    <s v="Conductor - Primary"/>
    <m/>
    <m/>
    <m/>
    <s v="Overhead"/>
    <m/>
    <s v="Conductor - Primary"/>
    <m/>
    <s v="100222922"/>
    <s v="     "/>
    <x v="0"/>
    <m/>
    <n v="35.236199999999997"/>
    <n v="-119.59699999999999"/>
    <s v="KERN"/>
    <s v="FELLOWS-2104"/>
    <m/>
    <s v="Kern County FD"/>
    <s v="Herbaceous"/>
    <m/>
    <m/>
    <m/>
    <m/>
    <m/>
    <m/>
    <m/>
    <s v="N"/>
    <s v="N"/>
    <m/>
    <m/>
    <s v="     "/>
    <m/>
    <m/>
    <m/>
    <m/>
    <m/>
    <m/>
    <m/>
    <m/>
    <m/>
    <m/>
    <m/>
    <m/>
    <m/>
    <m/>
    <m/>
    <m/>
    <m/>
    <m/>
    <m/>
  </r>
  <r>
    <x v="2483"/>
    <s v="     "/>
    <d v="2019-09-04T00:00:00"/>
    <d v="1899-12-30T00:00:00"/>
    <s v="36"/>
    <x v="2"/>
    <s v="9"/>
    <x v="5"/>
    <d v="2019-09-04T00:00:00"/>
    <d v="1899-12-30T11:39:00"/>
    <s v="Trb remarks: Found center phase wire down 1 pole east of C64386.  Appears to be due to gunshot conductor.  Burnt area at site of wire down had already been extinguished upon arrival with no fire personnel onsite.  Opened flyers 5 poles to east and energiz"/>
    <s v="     "/>
    <x v="0"/>
    <m/>
    <x v="1"/>
    <m/>
    <s v="552876"/>
    <s v="19-0095229"/>
    <m/>
    <s v="T004743618"/>
    <n v="117844224"/>
    <m/>
    <s v="     "/>
    <x v="0"/>
    <x v="0"/>
    <m/>
    <x v="0"/>
    <s v="D"/>
    <s v="0.26-9.99"/>
    <m/>
    <s v="Contact - 3rd Party"/>
    <x v="3"/>
    <s v="Contact - 3rd Party"/>
    <s v="Contact from object"/>
    <s v="Contact - Other"/>
    <m/>
    <s v="Contact - Other"/>
    <s v="Conductor - Primary"/>
    <m/>
    <s v="Overhead"/>
    <m/>
    <s v="Conductor - Primary"/>
    <m/>
    <s v="100172031"/>
    <s v="     "/>
    <x v="0"/>
    <m/>
    <n v="35.7759"/>
    <n v="-119.714"/>
    <s v="KERN"/>
    <s v="TWISSELMAN-2105"/>
    <m/>
    <m/>
    <s v="Herbaceous"/>
    <m/>
    <m/>
    <m/>
    <m/>
    <m/>
    <m/>
    <m/>
    <s v="N"/>
    <s v="N"/>
    <m/>
    <m/>
    <s v="     "/>
    <m/>
    <m/>
    <m/>
    <m/>
    <m/>
    <m/>
    <m/>
    <m/>
    <m/>
    <m/>
    <m/>
    <m/>
    <m/>
    <m/>
    <m/>
    <m/>
    <m/>
    <m/>
    <m/>
  </r>
  <r>
    <x v="2484"/>
    <s v="     "/>
    <d v="2019-09-05T00:00:00"/>
    <d v="1899-12-30T00:00:00"/>
    <s v="36"/>
    <x v="2"/>
    <s v="9"/>
    <x v="5"/>
    <d v="2019-09-05T00:00:00"/>
    <d v="1899-12-30T14:37:00"/>
    <s v="EC 117848441 indicates pole/crossarm/guy replaced when pole came down. Unknknown failure drivers."/>
    <s v="     "/>
    <x v="0"/>
    <m/>
    <x v="1"/>
    <m/>
    <s v="556433"/>
    <s v="19-0095727"/>
    <m/>
    <s v="T004744732"/>
    <n v="117848441"/>
    <m/>
    <s v="     "/>
    <x v="0"/>
    <x v="0"/>
    <m/>
    <x v="0"/>
    <s v="D"/>
    <s v="10-99"/>
    <s v="per cal fire 64 acres"/>
    <s v="Unknown"/>
    <x v="5"/>
    <s v="Unknown"/>
    <s v="Other"/>
    <s v="Other"/>
    <m/>
    <m/>
    <m/>
    <m/>
    <s v="Overhead"/>
    <m/>
    <s v="Pole"/>
    <s v="Guy/Crossarm"/>
    <s v="100717742"/>
    <s v="     "/>
    <x v="0"/>
    <m/>
    <n v="36.165999999999997"/>
    <n v="-120.255"/>
    <s v="FRESNO"/>
    <s v="COALINGA-NO-2-1106"/>
    <m/>
    <m/>
    <s v="Agriculture"/>
    <n v="290"/>
    <m/>
    <m/>
    <m/>
    <m/>
    <s v="FRAME"/>
    <m/>
    <s v="N"/>
    <s v="N"/>
    <m/>
    <m/>
    <s v="     "/>
    <m/>
    <m/>
    <m/>
    <m/>
    <m/>
    <m/>
    <m/>
    <m/>
    <m/>
    <m/>
    <m/>
    <m/>
    <m/>
    <m/>
    <m/>
    <m/>
    <m/>
    <m/>
    <m/>
  </r>
  <r>
    <x v="2485"/>
    <s v="     "/>
    <d v="2019-09-05T00:00:00"/>
    <d v="1899-12-30T00:00:00"/>
    <s v="36"/>
    <x v="2"/>
    <s v="9"/>
    <x v="5"/>
    <d v="2019-09-05T00:00:00"/>
    <d v="1899-12-30T22:59:00"/>
    <s v="Obtained EC 117848886 from SAP. Tree fall onto line caused damage to conductor which started fire. Conductor replaced. Added SAP Pole Number to asset number from photo in SAP."/>
    <s v="     "/>
    <x v="0"/>
    <m/>
    <x v="1"/>
    <m/>
    <s v="556944"/>
    <s v="19-0095858"/>
    <m/>
    <s v="T004745049"/>
    <n v="117848886"/>
    <m/>
    <s v="     "/>
    <x v="0"/>
    <x v="0"/>
    <m/>
    <x v="0"/>
    <s v="D"/>
    <s v="&lt;0.25"/>
    <m/>
    <s v="Vegetation"/>
    <x v="0"/>
    <s v="Vegetation"/>
    <s v="Contact from object"/>
    <s v="Contact - Vegetation"/>
    <m/>
    <s v="Contact - Vegetation"/>
    <s v="Fuse"/>
    <m/>
    <s v="Overhead"/>
    <m/>
    <s v="Fuse"/>
    <s v="Conductor"/>
    <s v="101670112"/>
    <s v="     "/>
    <x v="2"/>
    <n v="520"/>
    <n v="37.165300000000002"/>
    <n v="-122.20099999999999"/>
    <s v="SANTA CRUZ"/>
    <s v="BIG-BASIN-1102"/>
    <m/>
    <s v="California Department of Forestry"/>
    <s v="Conifer Forest"/>
    <m/>
    <m/>
    <m/>
    <m/>
    <m/>
    <m/>
    <m/>
    <s v="N"/>
    <s v="N"/>
    <m/>
    <m/>
    <s v="     "/>
    <n v="37.164607400000001"/>
    <n v="-122.201025"/>
    <s v="Sep 10 2019 12:00AM"/>
    <s v="TrunkFail"/>
    <s v="evidence of base failed tan oak"/>
    <s v="TAN"/>
    <s v="90"/>
    <s v="26"/>
    <s v="70"/>
    <s v="None"/>
    <s v="None"/>
    <s v="N"/>
    <s v="1"/>
    <m/>
    <s v="Hillside"/>
    <s v="B"/>
    <s v="CrossArm"/>
    <s v="BareWire"/>
    <s v="0"/>
  </r>
  <r>
    <x v="2486"/>
    <s v="     "/>
    <d v="2019-09-06T00:00:00"/>
    <d v="1899-12-30T00:00:00"/>
    <s v="36"/>
    <x v="2"/>
    <s v="9"/>
    <x v="5"/>
    <d v="2019-09-06T00:00:00"/>
    <d v="1899-12-30T19:11:00"/>
    <s v="Field remarks indicate: Need to repair Burnt #4 acsr   And top or remove Large leaning digger Pine. Added EC Tag 117848886 to file. Tree onto conductor."/>
    <s v="     "/>
    <x v="0"/>
    <m/>
    <x v="1"/>
    <m/>
    <s v="559218"/>
    <s v="19-0096284"/>
    <m/>
    <s v="T004745887"/>
    <m/>
    <m/>
    <s v="     "/>
    <x v="0"/>
    <x v="0"/>
    <m/>
    <x v="0"/>
    <s v="D"/>
    <s v="&lt;3 meters of linear travel"/>
    <m/>
    <s v="Vegetation"/>
    <x v="0"/>
    <s v="Vegetation"/>
    <s v="Contact from object"/>
    <s v="Contact - Vegetation"/>
    <m/>
    <s v="Contact - Vegetation"/>
    <s v="Conductor - Primary"/>
    <m/>
    <s v="Overhead"/>
    <m/>
    <s v="Conductor - Primary"/>
    <s v="Fuse"/>
    <s v="153701101"/>
    <s v="     "/>
    <x v="0"/>
    <m/>
    <n v="38.904000000000003"/>
    <n v="-121.212"/>
    <s v="PLACER"/>
    <s v="LINCOLN-1101"/>
    <m/>
    <m/>
    <s v="Hardwood Woodland"/>
    <m/>
    <m/>
    <m/>
    <m/>
    <m/>
    <m/>
    <m/>
    <s v="N"/>
    <s v="N"/>
    <m/>
    <m/>
    <s v="     "/>
    <n v="38.904237000000002"/>
    <n v="-121.21149200000001"/>
    <s v="Sep  9 2019 12:00AM"/>
    <s v="BranchFail"/>
    <s v="Large green top-heavy, leaning Gray Pine with multiple attachments at line height and above. Large limb overhanging line failed mid-limb causing remainder of limb to cross phase. Small fire started on ground below - approximate size: 12 long X 1 wide."/>
    <s v="PING"/>
    <s v="85"/>
    <s v="30"/>
    <s v="20"/>
    <s v="Moderate"/>
    <s v="None"/>
    <s v="N"/>
    <s v="1"/>
    <m/>
    <s v="Plain"/>
    <s v="D"/>
    <s v="CrossArm"/>
    <s v="BareWire"/>
    <s v="0"/>
  </r>
  <r>
    <x v="2487"/>
    <s v="     "/>
    <d v="2019-09-06T00:00:00"/>
    <d v="1899-12-30T00:00:00"/>
    <s v="36"/>
    <x v="2"/>
    <s v="9"/>
    <x v="5"/>
    <d v="2019-09-06T00:00:00"/>
    <d v="1899-12-30T09:20:00"/>
    <s v="Field notes indicated burned up capacitor bank C-921. Confirmed approx.  Lat Long with SAP Lat/Long. lat/long. SAP PM 35146353 from Google Earth."/>
    <s v="     "/>
    <x v="0"/>
    <m/>
    <x v="1"/>
    <m/>
    <s v="557621"/>
    <s v="19-0095977"/>
    <m/>
    <s v="T004745282"/>
    <m/>
    <m/>
    <s v="     "/>
    <x v="0"/>
    <x v="0"/>
    <m/>
    <x v="0"/>
    <s v="D"/>
    <s v="&lt;3 meters of linear travel"/>
    <m/>
    <s v="Equipment - PG&amp;E"/>
    <x v="11"/>
    <s v="Equipment - PG&amp;E"/>
    <s v="All types of equipment / facility failure"/>
    <s v="Capacitor bank failure"/>
    <s v="Capacitor Bank"/>
    <m/>
    <m/>
    <m/>
    <s v="Overhead"/>
    <m/>
    <s v="Capacitor Bank"/>
    <m/>
    <s v="C921"/>
    <s v="     "/>
    <x v="0"/>
    <m/>
    <n v="34.893700000000003"/>
    <n v="-120.301"/>
    <s v="SANTA BARBARA"/>
    <s v="SISQUOC-1103"/>
    <m/>
    <s v="Santa Barbara County FD"/>
    <s v="Barren/Other"/>
    <m/>
    <m/>
    <m/>
    <m/>
    <m/>
    <m/>
    <m/>
    <s v="N"/>
    <s v="N"/>
    <m/>
    <m/>
    <s v="     "/>
    <m/>
    <m/>
    <m/>
    <m/>
    <m/>
    <m/>
    <m/>
    <m/>
    <m/>
    <m/>
    <m/>
    <m/>
    <m/>
    <m/>
    <m/>
    <m/>
    <m/>
    <m/>
    <m/>
  </r>
  <r>
    <x v="2488"/>
    <s v="     "/>
    <d v="2019-09-06T00:00:00"/>
    <d v="1899-12-30T00:00:00"/>
    <s v="36"/>
    <x v="2"/>
    <s v="9"/>
    <x v="5"/>
    <m/>
    <m/>
    <s v="Field Notes: CAP 162 NORTH UNIT FLASHED, 2 OF 3 BLOWN, STARTED SMALL GRASS FIRE 20'X100', COE PIN# 299606, THERE IS NO WIRE DOWN AND ONLY C162 DE-ENERGIZED. Reviewer Notes: Unknown why Cap 162 flashed. PG&amp;E equipment started fire. Confirmed Lat/Long. Unk "/>
    <s v="     "/>
    <x v="0"/>
    <m/>
    <x v="1"/>
    <m/>
    <m/>
    <m/>
    <m/>
    <s v="T004745581"/>
    <m/>
    <m/>
    <s v="     "/>
    <x v="0"/>
    <x v="0"/>
    <m/>
    <x v="0"/>
    <s v="D"/>
    <s v="&lt;0.25"/>
    <m/>
    <s v="Equipment - PG&amp;E"/>
    <x v="9"/>
    <s v="Equipment - PG&amp;E"/>
    <s v="All types of equipment / facility failure"/>
    <s v="Other"/>
    <s v="Capacitor Bank"/>
    <m/>
    <m/>
    <m/>
    <s v="Underbuild"/>
    <m/>
    <s v="Capacitor Bank"/>
    <m/>
    <s v="162"/>
    <s v="     "/>
    <x v="0"/>
    <m/>
    <n v="40.069800000000001"/>
    <n v="-122.232"/>
    <s v="TEHAMA"/>
    <s v="GERBER-1102"/>
    <m/>
    <m/>
    <s v="Herbaceous"/>
    <m/>
    <m/>
    <m/>
    <m/>
    <m/>
    <m/>
    <m/>
    <s v="N"/>
    <s v="N"/>
    <m/>
    <m/>
    <s v="     "/>
    <m/>
    <m/>
    <m/>
    <m/>
    <m/>
    <m/>
    <m/>
    <m/>
    <m/>
    <m/>
    <m/>
    <m/>
    <m/>
    <m/>
    <m/>
    <m/>
    <m/>
    <m/>
    <m/>
  </r>
  <r>
    <x v="2489"/>
    <s v="     "/>
    <d v="2019-09-07T00:00:00"/>
    <d v="1899-12-30T00:00:00"/>
    <s v="36"/>
    <x v="2"/>
    <s v="9"/>
    <x v="5"/>
    <d v="2019-09-07T00:00:00"/>
    <d v="1899-12-30T12:42:00"/>
    <s v="Abandoned phone line wrapped around primary which causd fire. Damaged equipment indicated LR, updated to conductor."/>
    <s v="     "/>
    <x v="0"/>
    <m/>
    <x v="1"/>
    <m/>
    <s v="561353"/>
    <s v="19-0096402"/>
    <m/>
    <s v="T004746238"/>
    <m/>
    <m/>
    <s v="     "/>
    <x v="0"/>
    <x v="0"/>
    <m/>
    <x v="0"/>
    <s v="D"/>
    <s v="0.26-9.99"/>
    <m/>
    <s v="Contact - 3rd Party"/>
    <x v="3"/>
    <s v="Contact - 3rd Party"/>
    <s v="Contact from object"/>
    <s v="Contact - Other"/>
    <m/>
    <s v="Contact - Other"/>
    <s v="Conductor - Primary"/>
    <m/>
    <s v="Overhead"/>
    <m/>
    <s v="Conductor - Primary"/>
    <m/>
    <s v="153701105-2101075312{1276}"/>
    <s v="     "/>
    <x v="0"/>
    <m/>
    <n v="38.893799999999999"/>
    <n v="-121.35899999999999"/>
    <s v="PLACER"/>
    <s v="LINCOLN-1105"/>
    <m/>
    <s v="Lincoln FD"/>
    <s v="Agriculture"/>
    <m/>
    <m/>
    <m/>
    <m/>
    <m/>
    <m/>
    <m/>
    <s v="N"/>
    <s v="N"/>
    <m/>
    <m/>
    <s v="     "/>
    <m/>
    <m/>
    <m/>
    <m/>
    <m/>
    <m/>
    <m/>
    <m/>
    <m/>
    <m/>
    <m/>
    <m/>
    <m/>
    <m/>
    <m/>
    <m/>
    <m/>
    <m/>
    <m/>
  </r>
  <r>
    <x v="2490"/>
    <s v="     "/>
    <d v="2019-09-07T00:00:00"/>
    <d v="1899-12-30T00:00:00"/>
    <s v="36"/>
    <x v="2"/>
    <s v="9"/>
    <x v="5"/>
    <d v="2019-09-07T00:00:00"/>
    <d v="1899-12-30T15:05:00"/>
    <s v="Notes indicate fire at base of pole. EC 117853338 obtained from SAP. Cause appears tree contact. Conductor/guy replacement.  Damaged Equipment Type indicates Transformer damaged however this was upated to Conductor. Open EC 114080647 for conductor sag - N"/>
    <s v="     "/>
    <x v="0"/>
    <m/>
    <x v="1"/>
    <m/>
    <s v="561980"/>
    <s v="19-0096452"/>
    <m/>
    <s v="T004746347"/>
    <n v="117853338"/>
    <m/>
    <s v="     "/>
    <x v="0"/>
    <x v="0"/>
    <m/>
    <x v="0"/>
    <s v="D"/>
    <s v="&lt;3 meters of linear travel"/>
    <m/>
    <s v="Vegetation"/>
    <x v="0"/>
    <s v="Vegetation"/>
    <s v="Contact from object"/>
    <s v="Contact - Vegetation"/>
    <m/>
    <s v="Contact - Vegetation"/>
    <s v="Conductor - Primary"/>
    <m/>
    <s v="Overhead"/>
    <m/>
    <s v="Conductor - Primary"/>
    <s v="Guy"/>
    <s v="100861440"/>
    <s v="     "/>
    <x v="0"/>
    <m/>
    <n v="36.760399999999997"/>
    <n v="-119.79600000000001"/>
    <s v="FRESNO"/>
    <s v="MANCHESTER-1108"/>
    <m/>
    <s v="Fresno FD"/>
    <s v="Urban"/>
    <m/>
    <m/>
    <m/>
    <m/>
    <m/>
    <m/>
    <m/>
    <s v="N"/>
    <s v="N"/>
    <m/>
    <m/>
    <s v="     "/>
    <n v="34.453699999999998"/>
    <n v="-119.4748"/>
    <s v="Sep 10 2019 12:00AM"/>
    <s v="TreeGrew"/>
    <s v="HEALTHY TREE GREW INTO THE SECONDARY LINES"/>
    <s v="PECA"/>
    <s v="25"/>
    <s v="13"/>
    <s v="0"/>
    <m/>
    <m/>
    <m/>
    <m/>
    <m/>
    <m/>
    <m/>
    <s v="Flat"/>
    <s v="BareWire"/>
    <s v="0"/>
  </r>
  <r>
    <x v="2491"/>
    <s v="     "/>
    <d v="2019-09-07T00:00:00"/>
    <d v="1899-12-30T07:00:00"/>
    <s v="36"/>
    <x v="2"/>
    <s v="9"/>
    <x v="5"/>
    <m/>
    <m/>
    <s v="On September 7, 2019, at approximately 0730 hours, a line to ground fault occurred, resulting in the ignition of a nearby barn, located at 17260 Finck Road, Tracy, CA. The ignition caused the complete loss of the structure and equipment inside. This incident is being reported under the Property Damage criterion due to the property loss expected to exceed $50,000. There are no known reported injuries. The Tracy Fire Department was notified and on-route to the incident location. Approximately 2 customers are affected by an outage on PG&amp;Es Herdlyn 1103 12kV Circuit. This information is preliminary."/>
    <s v="     "/>
    <x v="2"/>
    <d v="2021-04-02T00:00:00"/>
    <x v="0"/>
    <m/>
    <s v="559342"/>
    <s v="19-0096374"/>
    <m/>
    <s v="T004746024"/>
    <m/>
    <s v="EI190907A"/>
    <s v="     "/>
    <x v="0"/>
    <x v="0"/>
    <s v="Vegetation"/>
    <x v="0"/>
    <m/>
    <s v="&lt;0.25"/>
    <m/>
    <s v="Equipment - PG&amp;E"/>
    <x v="9"/>
    <s v="Equipment - PG&amp;E"/>
    <s v="All types of equipment / facility failure"/>
    <m/>
    <s v="Conductor"/>
    <m/>
    <m/>
    <s v="No"/>
    <s v="Overhead"/>
    <m/>
    <s v="Conductor"/>
    <m/>
    <s v="103114230"/>
    <s v="     "/>
    <x v="0"/>
    <m/>
    <n v="37.798539990000002"/>
    <n v="-121.520989"/>
    <s v="San Joaquin"/>
    <s v="HERDLYN-1103"/>
    <n v="12000"/>
    <s v="Tracy FD"/>
    <s v="Agriculture"/>
    <m/>
    <m/>
    <m/>
    <m/>
    <m/>
    <m/>
    <m/>
    <s v="N"/>
    <s v="N"/>
    <m/>
    <m/>
    <s v="     "/>
    <m/>
    <m/>
    <m/>
    <m/>
    <m/>
    <m/>
    <m/>
    <m/>
    <m/>
    <m/>
    <m/>
    <m/>
    <m/>
    <m/>
    <m/>
    <m/>
    <m/>
    <m/>
    <m/>
  </r>
  <r>
    <x v="2492"/>
    <s v="     "/>
    <d v="2019-09-07T00:00:00"/>
    <d v="1899-12-30T00:00:00"/>
    <s v="36"/>
    <x v="2"/>
    <s v="9"/>
    <x v="5"/>
    <d v="2019-09-07T00:00:00"/>
    <d v="1899-12-30T19:02:00"/>
    <s v="tree fell into line"/>
    <s v="     "/>
    <x v="0"/>
    <m/>
    <x v="1"/>
    <m/>
    <s v="562219"/>
    <s v="19-0096479"/>
    <m/>
    <s v="T004746552"/>
    <n v="117853484"/>
    <m/>
    <s v="     "/>
    <x v="0"/>
    <x v="0"/>
    <m/>
    <x v="0"/>
    <m/>
    <s v="0.26-9.99"/>
    <m/>
    <s v="Vegetation"/>
    <x v="0"/>
    <s v="Vegetation"/>
    <s v="Contact from object"/>
    <s v="Contact - Vegetation"/>
    <m/>
    <s v="Contact - Vegetation"/>
    <s v="Splice/Clamp/Connector"/>
    <m/>
    <s v="Overhead"/>
    <m/>
    <s v="Splice/Clamp/Connector"/>
    <m/>
    <s v="R1426"/>
    <s v="     "/>
    <x v="0"/>
    <m/>
    <n v="36.8446"/>
    <n v="-119.539"/>
    <s v="FRESNO"/>
    <s v="CLOVIS-1108"/>
    <m/>
    <m/>
    <s v="Agriculture"/>
    <m/>
    <m/>
    <m/>
    <m/>
    <m/>
    <m/>
    <m/>
    <s v="N"/>
    <s v="N"/>
    <m/>
    <m/>
    <s v="     "/>
    <n v="36.505400000000002"/>
    <n v="-119.3223"/>
    <s v="Sep  9 2019 12:00AM"/>
    <s v="BranchFail"/>
    <s v="OVER MATURE EUCALYPTUS HAD A LIMB SPLIT TO REVEAL ROT AT AN OLDER BLOW OUT NOT VISABLE UNTIL THE LIMB DETACHED. LIMB WAS GREEN CONFIRM LINE ON GROUND AND A FIRE 3 SPANS SOUTH OF LIMB FAILURE LOCATION. NOT SURE HOW THAT STARTED BUT IS RELATED"/>
    <s v="EUCB"/>
    <s v="81"/>
    <s v="31"/>
    <s v="35"/>
    <s v="None"/>
    <s v="None"/>
    <s v="N"/>
    <s v="1"/>
    <m/>
    <s v="Valley"/>
    <s v="D"/>
    <s v="Triangle"/>
    <s v="BareWire"/>
    <s v="11"/>
  </r>
  <r>
    <x v="2493"/>
    <s v="     "/>
    <d v="2019-09-07T00:00:00"/>
    <d v="1899-12-30T00:00:00"/>
    <s v="36"/>
    <x v="2"/>
    <s v="9"/>
    <x v="5"/>
    <d v="2019-09-07T00:00:00"/>
    <m/>
    <s v="arcing wire, cause unknown"/>
    <s v="     "/>
    <x v="0"/>
    <m/>
    <x v="1"/>
    <m/>
    <s v="562163"/>
    <m/>
    <m/>
    <s v="T004746476"/>
    <m/>
    <m/>
    <s v="     "/>
    <x v="0"/>
    <x v="0"/>
    <m/>
    <x v="0"/>
    <m/>
    <s v="&lt;3 meters of linear travel"/>
    <m/>
    <s v="Equipment - PG&amp;E"/>
    <x v="4"/>
    <s v="Equipment - PG&amp;E"/>
    <s v="All types of equipment / facility failure"/>
    <s v="Conductor failure-all"/>
    <s v="Conductor - Primary"/>
    <m/>
    <m/>
    <m/>
    <s v="Overhead"/>
    <m/>
    <s v="Conductor - Primary"/>
    <s v="no reported damage"/>
    <s v="Unknown"/>
    <s v="     "/>
    <x v="0"/>
    <n v="175"/>
    <n v="39.0167"/>
    <n v="-122.911"/>
    <s v="LAKE"/>
    <s v="CLEAR-LAKE-1102"/>
    <m/>
    <s v="Lakeport FD"/>
    <s v="Urban"/>
    <m/>
    <m/>
    <m/>
    <m/>
    <m/>
    <m/>
    <m/>
    <s v="N"/>
    <s v="N"/>
    <m/>
    <m/>
    <s v="     "/>
    <m/>
    <m/>
    <m/>
    <m/>
    <m/>
    <m/>
    <m/>
    <m/>
    <m/>
    <m/>
    <m/>
    <m/>
    <m/>
    <m/>
    <m/>
    <m/>
    <m/>
    <m/>
    <m/>
  </r>
  <r>
    <x v="2494"/>
    <s v="     "/>
    <d v="2019-09-07T00:00:00"/>
    <d v="1899-12-30T00:00:00"/>
    <s v="36"/>
    <x v="2"/>
    <s v="9"/>
    <x v="5"/>
    <d v="2019-09-07T00:00:00"/>
    <m/>
    <s v="Tree grew into line "/>
    <s v="     "/>
    <x v="0"/>
    <m/>
    <x v="1"/>
    <m/>
    <s v="562127"/>
    <m/>
    <m/>
    <s v="T004746406"/>
    <m/>
    <m/>
    <s v="     "/>
    <x v="0"/>
    <x v="0"/>
    <m/>
    <x v="0"/>
    <m/>
    <s v="&lt;0.25"/>
    <m/>
    <s v="Vegetation"/>
    <x v="0"/>
    <s v="Vegetation"/>
    <s v="Contact from object"/>
    <s v="Contact - Vegetation"/>
    <m/>
    <s v="Contact - Vegetation"/>
    <s v="Splice/Clamp/Connector"/>
    <m/>
    <s v="Overhead"/>
    <m/>
    <s v="Splice/Clamp/Connector"/>
    <s v="no reported damage"/>
    <s v="162611706"/>
    <s v="     "/>
    <x v="0"/>
    <m/>
    <n v="37.790500000000002"/>
    <n v="-121.23099999999999"/>
    <s v="SAN JOAQUIN"/>
    <s v="MANTECA-1706"/>
    <m/>
    <s v="Manteca City FD"/>
    <s v="Urban"/>
    <m/>
    <m/>
    <m/>
    <m/>
    <m/>
    <m/>
    <m/>
    <s v="N"/>
    <s v="N"/>
    <m/>
    <m/>
    <s v="     "/>
    <m/>
    <m/>
    <m/>
    <m/>
    <m/>
    <m/>
    <m/>
    <m/>
    <m/>
    <m/>
    <m/>
    <m/>
    <m/>
    <m/>
    <m/>
    <m/>
    <m/>
    <m/>
    <m/>
  </r>
  <r>
    <x v="2495"/>
    <s v="     "/>
    <d v="2019-09-08T00:00:00"/>
    <d v="1899-12-30T00:00:00"/>
    <s v="37"/>
    <x v="2"/>
    <s v="9"/>
    <x v="5"/>
    <d v="2019-09-08T00:00:00"/>
    <d v="1899-12-30T16:05:00"/>
    <s v="bird contact - woodpin broke and conductor crossphased; Mike Best Comments: Bird got across line recloser."/>
    <s v="     "/>
    <x v="0"/>
    <m/>
    <x v="1"/>
    <m/>
    <s v="562569"/>
    <s v="19-0096585"/>
    <m/>
    <s v="T004746987"/>
    <n v="117853804"/>
    <m/>
    <s v="     "/>
    <x v="0"/>
    <x v="0"/>
    <m/>
    <x v="0"/>
    <m/>
    <s v="0.26-9.99"/>
    <m/>
    <s v="Contact - Animal - Bird"/>
    <x v="6"/>
    <s v="Contact - Bird"/>
    <s v="Contact from object"/>
    <s v="Contact - Animal"/>
    <m/>
    <s v="Contact - Animal"/>
    <s v="Conductor - Primary"/>
    <m/>
    <s v="Overhead"/>
    <m/>
    <s v="Conductor - Primary"/>
    <m/>
    <s v="1104/2"/>
    <s v="     "/>
    <x v="0"/>
    <m/>
    <n v="39.753700000000002"/>
    <n v="-121.919"/>
    <s v="BUTTE"/>
    <s v="NORD-1104"/>
    <m/>
    <s v="Butte County FD"/>
    <s v="Urban"/>
    <m/>
    <m/>
    <m/>
    <m/>
    <m/>
    <m/>
    <m/>
    <s v="N"/>
    <s v="N"/>
    <m/>
    <m/>
    <s v="     "/>
    <m/>
    <m/>
    <m/>
    <m/>
    <m/>
    <m/>
    <m/>
    <m/>
    <m/>
    <m/>
    <m/>
    <m/>
    <m/>
    <m/>
    <m/>
    <m/>
    <m/>
    <m/>
    <m/>
  </r>
  <r>
    <x v="2496"/>
    <s v="     "/>
    <d v="2019-09-08T00:00:00"/>
    <d v="1899-12-30T00:00:00"/>
    <s v="37"/>
    <x v="2"/>
    <s v="9"/>
    <x v="5"/>
    <d v="2019-09-08T00:00:00"/>
    <d v="1899-12-30T13:02:00"/>
    <s v="secondary wire on ground, possibly thrown object but unconclusive"/>
    <s v="     "/>
    <x v="0"/>
    <m/>
    <x v="1"/>
    <m/>
    <s v="562492"/>
    <s v="19-0096565"/>
    <m/>
    <s v="T004746899"/>
    <n v="117853730"/>
    <m/>
    <s v="     "/>
    <x v="0"/>
    <x v="0"/>
    <m/>
    <x v="0"/>
    <m/>
    <s v="&lt;0.25"/>
    <m/>
    <s v="Equipment - PG&amp;E"/>
    <x v="4"/>
    <s v="Equipment - PG&amp;E"/>
    <s v="All types of equipment / facility failure"/>
    <s v="Conductor failure-all"/>
    <s v="Conductor - Primary"/>
    <m/>
    <m/>
    <m/>
    <s v="Overhead"/>
    <m/>
    <s v="Conductor - Primary"/>
    <m/>
    <s v="252721109"/>
    <s v="     "/>
    <x v="0"/>
    <m/>
    <n v="35.415900000000001"/>
    <n v="-119.04"/>
    <s v="KERN"/>
    <s v="KERN-OIL-1109"/>
    <m/>
    <s v="Kern County FD"/>
    <s v="Urban"/>
    <m/>
    <m/>
    <m/>
    <m/>
    <m/>
    <m/>
    <m/>
    <s v="N"/>
    <s v="N"/>
    <m/>
    <m/>
    <s v="     "/>
    <m/>
    <m/>
    <m/>
    <m/>
    <m/>
    <m/>
    <m/>
    <m/>
    <m/>
    <m/>
    <m/>
    <m/>
    <m/>
    <m/>
    <m/>
    <m/>
    <m/>
    <m/>
    <m/>
  </r>
  <r>
    <x v="2497"/>
    <s v="     "/>
    <d v="2019-09-09T00:00:00"/>
    <d v="1899-12-30T00:00:00"/>
    <s v="37"/>
    <x v="2"/>
    <s v="9"/>
    <x v="5"/>
    <d v="2019-09-09T00:00:00"/>
    <d v="1899-12-30T12:24:00"/>
    <s v="Balloon contacted lines"/>
    <s v="     "/>
    <x v="0"/>
    <m/>
    <x v="1"/>
    <m/>
    <s v="564413"/>
    <s v="19-0096832"/>
    <m/>
    <s v="T004747729"/>
    <m/>
    <m/>
    <s v="     "/>
    <x v="0"/>
    <x v="0"/>
    <m/>
    <x v="0"/>
    <m/>
    <s v="0.26-9.99"/>
    <m/>
    <s v="Contact - 3rd Party"/>
    <x v="12"/>
    <s v="Contact - 3rd Party"/>
    <s v="Contact from object"/>
    <s v="Contact - Balloon"/>
    <m/>
    <s v="Contact - Balloon"/>
    <s v="Conductor - Primary"/>
    <m/>
    <s v="Overhead"/>
    <m/>
    <s v="Conductor - Primary"/>
    <m/>
    <s v="02210"/>
    <s v="     "/>
    <x v="0"/>
    <m/>
    <n v="37.718299999999999"/>
    <n v="-122.41200000000001"/>
    <s v="SAN FRANCISCO"/>
    <s v="SF-H-1108"/>
    <m/>
    <s v="San Francisco FD"/>
    <s v="Urban"/>
    <m/>
    <m/>
    <m/>
    <m/>
    <m/>
    <m/>
    <m/>
    <s v="N"/>
    <s v="N"/>
    <m/>
    <m/>
    <s v="     "/>
    <m/>
    <m/>
    <m/>
    <m/>
    <m/>
    <m/>
    <m/>
    <m/>
    <m/>
    <m/>
    <m/>
    <m/>
    <m/>
    <m/>
    <m/>
    <m/>
    <m/>
    <m/>
    <m/>
  </r>
  <r>
    <x v="2498"/>
    <s v="     "/>
    <d v="2019-09-09T00:00:00"/>
    <d v="1899-12-30T00:00:00"/>
    <s v="37"/>
    <x v="2"/>
    <s v="9"/>
    <x v="5"/>
    <d v="2019-09-09T00:00:00"/>
    <d v="1899-12-30T12:31:00"/>
    <s v="Avian contact with equipment; Mike Best Comments: Bird contact with conductor."/>
    <s v="     "/>
    <x v="0"/>
    <m/>
    <x v="1"/>
    <m/>
    <s v="564479"/>
    <s v="19-0096890"/>
    <m/>
    <s v="T004747727"/>
    <m/>
    <m/>
    <s v="     "/>
    <x v="0"/>
    <x v="0"/>
    <m/>
    <x v="0"/>
    <m/>
    <s v="0.26-9.99"/>
    <s v="1.5"/>
    <s v="Contact - Animal - Bird"/>
    <x v="6"/>
    <s v="Contact - Bird"/>
    <s v="Contact from object"/>
    <s v="Contact - Animal"/>
    <m/>
    <s v="Contact - Animal"/>
    <s v="Fuse"/>
    <m/>
    <s v="Overhead"/>
    <m/>
    <s v="Fuse"/>
    <m/>
    <s v="4Bk0909191234"/>
    <s v="     "/>
    <x v="0"/>
    <m/>
    <n v="35.695900000000002"/>
    <n v="-120.681"/>
    <s v="SAN LUIS OBISPO"/>
    <s v="SAN-MIGUEL-1104"/>
    <m/>
    <m/>
    <s v="Herbaceous"/>
    <m/>
    <m/>
    <m/>
    <m/>
    <m/>
    <m/>
    <m/>
    <s v="N"/>
    <s v="N"/>
    <m/>
    <m/>
    <s v="     "/>
    <m/>
    <m/>
    <m/>
    <m/>
    <m/>
    <m/>
    <m/>
    <m/>
    <m/>
    <m/>
    <m/>
    <m/>
    <m/>
    <m/>
    <m/>
    <m/>
    <m/>
    <m/>
    <m/>
  </r>
  <r>
    <x v="2499"/>
    <s v="     "/>
    <d v="2019-09-10T00:00:00"/>
    <d v="1899-12-30T00:00:00"/>
    <s v="37"/>
    <x v="2"/>
    <s v="9"/>
    <x v="5"/>
    <d v="2019-09-10T00:00:00"/>
    <d v="1899-12-30T07:10:00"/>
    <s v="Tree fell into line"/>
    <s v="     "/>
    <x v="0"/>
    <m/>
    <x v="1"/>
    <m/>
    <s v="567398"/>
    <s v="19-0097264"/>
    <m/>
    <s v="T004748293"/>
    <n v="117868688"/>
    <m/>
    <s v="     "/>
    <x v="0"/>
    <x v="0"/>
    <m/>
    <x v="0"/>
    <m/>
    <s v="&lt;0.25"/>
    <m/>
    <s v="Vegetation"/>
    <x v="0"/>
    <s v="Vegetation"/>
    <s v="Contact from object"/>
    <s v="Contact - Vegetation"/>
    <m/>
    <s v="Contact - Vegetation"/>
    <s v="Conductor - Primary"/>
    <m/>
    <s v="Overhead"/>
    <m/>
    <s v="Conductor - Primary"/>
    <m/>
    <s v="82841102"/>
    <s v="     "/>
    <x v="2"/>
    <n v="520"/>
    <n v="37.165300000000002"/>
    <n v="-122.20099999999999"/>
    <s v="SANTA CRUZ"/>
    <s v="BIG-BASIN-1102"/>
    <m/>
    <m/>
    <s v="Conifer Forest"/>
    <m/>
    <m/>
    <m/>
    <m/>
    <m/>
    <m/>
    <m/>
    <s v="N"/>
    <s v="N"/>
    <m/>
    <m/>
    <s v="     "/>
    <n v="37.954999999999998"/>
    <n v="-122.12220000000001"/>
    <s v="Sep 11 2019 12:00AM"/>
    <s v="TrunkFail"/>
    <s v="evidence of failed tan oak.  cavity on backside of trunk 2 wide, 3 high"/>
    <s v="TAN"/>
    <s v="80"/>
    <s v="28"/>
    <s v="45"/>
    <s v="Slight"/>
    <s v="None"/>
    <s v="N"/>
    <s v="1"/>
    <m/>
    <s v="Hillside"/>
    <s v="A"/>
    <s v="CrossArm"/>
    <s v="TreeWire"/>
    <s v="0"/>
  </r>
  <r>
    <x v="2500"/>
    <s v="     "/>
    <d v="2019-09-10T00:00:00"/>
    <d v="1899-12-30T00:00:00"/>
    <s v="37"/>
    <x v="2"/>
    <s v="9"/>
    <x v="5"/>
    <d v="2019-09-10T00:00:00"/>
    <m/>
    <s v="F6TGJR0 FOUND 2 WIRES 1 SPAN OF 4 ACSR SECONDARY DOWN POLE TO POLE. NO CAUSE FOUND SMALL FIRE 40' W/O TRANSF POLE OPENED TRANSF FUSES CALLED FOR CREW TO REPAIR"/>
    <s v="     "/>
    <x v="0"/>
    <m/>
    <x v="1"/>
    <m/>
    <s v="569512"/>
    <m/>
    <m/>
    <s v="T004748969"/>
    <m/>
    <m/>
    <s v="     "/>
    <x v="0"/>
    <x v="0"/>
    <m/>
    <x v="0"/>
    <m/>
    <s v="&lt;3 meters of linear travel"/>
    <m/>
    <s v="Equipment - PG&amp;E"/>
    <x v="4"/>
    <s v="Equipment - PG&amp;E"/>
    <s v="All types of equipment / facility failure"/>
    <s v="Conductor failure-all"/>
    <s v="Conductor - Primary"/>
    <m/>
    <m/>
    <m/>
    <s v="Overhead"/>
    <m/>
    <s v="Conductor - Primary"/>
    <m/>
    <s v="Unknown"/>
    <s v="     "/>
    <x v="0"/>
    <m/>
    <n v="36.431100000000001"/>
    <n v="-119.699"/>
    <s v="FRESNO"/>
    <s v="HARDWICK-1101"/>
    <m/>
    <s v="Fresno FD"/>
    <s v="Agriculture"/>
    <m/>
    <m/>
    <m/>
    <m/>
    <m/>
    <m/>
    <m/>
    <s v="N"/>
    <s v="N"/>
    <m/>
    <m/>
    <s v="     "/>
    <m/>
    <m/>
    <m/>
    <m/>
    <m/>
    <m/>
    <m/>
    <m/>
    <m/>
    <m/>
    <m/>
    <m/>
    <m/>
    <m/>
    <m/>
    <m/>
    <m/>
    <m/>
    <m/>
  </r>
  <r>
    <x v="2501"/>
    <s v="     "/>
    <d v="2019-09-11T00:00:00"/>
    <d v="1899-12-30T00:00:00"/>
    <s v="37"/>
    <x v="2"/>
    <s v="9"/>
    <x v="5"/>
    <d v="2019-09-11T00:00:00"/>
    <d v="1899-12-30T17:10:00"/>
    <s v="fuse blown and small grass fire"/>
    <s v="     "/>
    <x v="0"/>
    <m/>
    <x v="1"/>
    <m/>
    <s v="572590"/>
    <s v="19-0097980"/>
    <m/>
    <s v="T004749919"/>
    <m/>
    <m/>
    <s v="     "/>
    <x v="0"/>
    <x v="0"/>
    <m/>
    <x v="0"/>
    <m/>
    <s v="&lt;3 meters of linear travel"/>
    <m/>
    <s v="Unknown"/>
    <x v="5"/>
    <s v="Unknown"/>
    <s v="Other"/>
    <s v="Other"/>
    <m/>
    <m/>
    <m/>
    <m/>
    <s v="Overhead"/>
    <m/>
    <s v=" "/>
    <s v="no reported damage"/>
    <s v="7072"/>
    <s v="     "/>
    <x v="0"/>
    <m/>
    <n v="35.717700000000001"/>
    <n v="-119.384"/>
    <s v="KERN"/>
    <s v="SMYRNA-1103"/>
    <m/>
    <s v="Kern County FD"/>
    <s v="Agriculture"/>
    <m/>
    <m/>
    <m/>
    <m/>
    <m/>
    <m/>
    <m/>
    <s v="N"/>
    <s v="N"/>
    <m/>
    <m/>
    <s v="     "/>
    <m/>
    <m/>
    <m/>
    <m/>
    <m/>
    <m/>
    <m/>
    <m/>
    <m/>
    <m/>
    <m/>
    <m/>
    <m/>
    <m/>
    <m/>
    <m/>
    <m/>
    <m/>
    <m/>
  </r>
  <r>
    <x v="2502"/>
    <s v="     "/>
    <d v="2019-09-11T00:00:00"/>
    <d v="1899-12-30T00:00:00"/>
    <s v="37"/>
    <x v="2"/>
    <s v="9"/>
    <x v="5"/>
    <m/>
    <m/>
    <s v="LR failed/blown"/>
    <s v="     "/>
    <x v="0"/>
    <m/>
    <x v="1"/>
    <m/>
    <m/>
    <m/>
    <m/>
    <s v="T004749719"/>
    <m/>
    <m/>
    <s v="     "/>
    <x v="0"/>
    <x v="0"/>
    <m/>
    <x v="0"/>
    <m/>
    <s v="&lt;0.25"/>
    <m/>
    <s v="Equipment - PG&amp;E"/>
    <x v="21"/>
    <s v="Equipment - PG&amp;E"/>
    <s v="All types of equipment / facility failure"/>
    <s v="Recloser failure"/>
    <s v="Recloser"/>
    <m/>
    <m/>
    <m/>
    <s v="Overhead"/>
    <m/>
    <s v="Recloser"/>
    <m/>
    <s v="Lr76108"/>
    <s v="     "/>
    <x v="0"/>
    <m/>
    <n v="37.609299999999998"/>
    <n v="-122.39700000000001"/>
    <s v="SAN MATEO"/>
    <s v="MILLBRAE-1108"/>
    <m/>
    <s v="North County FD"/>
    <s v="Urban"/>
    <m/>
    <m/>
    <m/>
    <m/>
    <m/>
    <m/>
    <m/>
    <s v="N"/>
    <s v="N"/>
    <m/>
    <m/>
    <s v="     "/>
    <m/>
    <m/>
    <m/>
    <m/>
    <m/>
    <m/>
    <m/>
    <m/>
    <m/>
    <m/>
    <m/>
    <m/>
    <m/>
    <m/>
    <m/>
    <m/>
    <m/>
    <m/>
    <m/>
  </r>
  <r>
    <x v="2503"/>
    <s v="     "/>
    <d v="2019-09-11T00:00:00"/>
    <d v="1899-12-30T00:00:00"/>
    <s v="37"/>
    <x v="2"/>
    <s v="9"/>
    <x v="5"/>
    <d v="2019-09-11T00:00:00"/>
    <m/>
    <s v="Bird dropped wire on TX"/>
    <s v="     "/>
    <x v="0"/>
    <m/>
    <x v="1"/>
    <m/>
    <s v="572598"/>
    <m/>
    <m/>
    <s v="T004749974"/>
    <m/>
    <m/>
    <s v="     "/>
    <x v="0"/>
    <x v="0"/>
    <m/>
    <x v="0"/>
    <m/>
    <s v="100-299"/>
    <s v="104 acr"/>
    <s v="Contact - Animal - Other"/>
    <x v="6"/>
    <s v="Contact - Animal"/>
    <s v="Contact from object"/>
    <s v="Contact - Animal"/>
    <m/>
    <s v="Contact - Animal"/>
    <s v="Transformer"/>
    <m/>
    <s v="Overhead"/>
    <m/>
    <s v="Transformer"/>
    <s v="only flash marks "/>
    <s v="416842619006"/>
    <s v="     "/>
    <x v="0"/>
    <m/>
    <n v="35.849299999999999"/>
    <n v="-120.065"/>
    <s v="KINGS"/>
    <s v="DEVILS-DEN-1101"/>
    <m/>
    <m/>
    <s v="Herbaceous"/>
    <n v="100"/>
    <m/>
    <m/>
    <m/>
    <m/>
    <m/>
    <m/>
    <s v="N"/>
    <s v="N"/>
    <m/>
    <m/>
    <s v="     "/>
    <m/>
    <m/>
    <m/>
    <m/>
    <m/>
    <m/>
    <m/>
    <m/>
    <m/>
    <m/>
    <m/>
    <m/>
    <m/>
    <m/>
    <m/>
    <m/>
    <m/>
    <m/>
    <m/>
  </r>
  <r>
    <x v="2504"/>
    <s v="     "/>
    <d v="2019-09-11T00:00:00"/>
    <d v="1899-12-30T00:00:00"/>
    <s v="37"/>
    <x v="2"/>
    <s v="9"/>
    <x v="5"/>
    <m/>
    <m/>
    <s v="Bird strike caused a transmission interruption. No indication of fire size. "/>
    <s v="     "/>
    <x v="6"/>
    <m/>
    <x v="1"/>
    <m/>
    <m/>
    <m/>
    <s v="INT-12580"/>
    <m/>
    <m/>
    <m/>
    <s v="     "/>
    <x v="0"/>
    <x v="0"/>
    <m/>
    <x v="2"/>
    <m/>
    <s v="Other"/>
    <m/>
    <s v="Contact - Animal - Bird"/>
    <x v="6"/>
    <s v="Contact - Bird"/>
    <s v="Contact from object"/>
    <s v="Contact - Animal"/>
    <m/>
    <s v="Contact - Animal"/>
    <s v="Conductor - Transmission"/>
    <m/>
    <s v="Overhead"/>
    <m/>
    <s v="Conductor - Transmission"/>
    <s v="no reported damage"/>
    <s v="Unknown"/>
    <s v="     "/>
    <x v="1"/>
    <n v="530"/>
    <n v="37.993699999999997"/>
    <n v="-122.137"/>
    <s v="CONTRA COSTA"/>
    <s v="OLEUM-MARTINEZ-115KV"/>
    <m/>
    <m/>
    <s v="Hardwood Woodland"/>
    <m/>
    <m/>
    <m/>
    <m/>
    <m/>
    <m/>
    <m/>
    <s v="N"/>
    <s v="N"/>
    <m/>
    <m/>
    <s v="     "/>
    <m/>
    <m/>
    <m/>
    <m/>
    <m/>
    <m/>
    <m/>
    <m/>
    <m/>
    <m/>
    <m/>
    <m/>
    <m/>
    <m/>
    <m/>
    <m/>
    <m/>
    <m/>
    <m/>
  </r>
  <r>
    <x v="2505"/>
    <s v="     "/>
    <d v="2019-09-11T00:00:00"/>
    <d v="1899-12-30T00:00:00"/>
    <s v="37"/>
    <x v="2"/>
    <s v="9"/>
    <x v="5"/>
    <d v="2019-09-11T00:00:00"/>
    <d v="1899-12-30T21:00:00"/>
    <s v="Tree fell into line"/>
    <s v="     "/>
    <x v="0"/>
    <m/>
    <x v="1"/>
    <m/>
    <s v="572688"/>
    <s v="19-0098003"/>
    <m/>
    <s v="T004750020"/>
    <n v="117873085"/>
    <m/>
    <s v="     "/>
    <x v="0"/>
    <x v="0"/>
    <m/>
    <x v="0"/>
    <m/>
    <s v="&lt;0.25"/>
    <m/>
    <s v="Vegetation"/>
    <x v="0"/>
    <s v="Vegetation"/>
    <s v="Contact from object"/>
    <s v="Contact - Vegetation"/>
    <m/>
    <s v="Contact - Vegetation"/>
    <s v="Conductor - Primary"/>
    <m/>
    <s v="Overhead"/>
    <m/>
    <s v="Conductor - Primary"/>
    <m/>
    <s v="163341103"/>
    <s v="     "/>
    <x v="1"/>
    <n v="305"/>
    <n v="38.313200000000002"/>
    <n v="-120.98099999999999"/>
    <s v="AMADOR"/>
    <s v="CLAY-1103"/>
    <m/>
    <m/>
    <s v="Herbaceous"/>
    <m/>
    <m/>
    <m/>
    <m/>
    <m/>
    <m/>
    <m/>
    <s v="N"/>
    <s v="N"/>
    <m/>
    <m/>
    <s v="     "/>
    <n v="38.310732999999999"/>
    <n v="-120.982022"/>
    <s v="Sep 13 2019 12:00AM"/>
    <s v="TrunkFail"/>
    <s v="Outage caused by large Valley oak splitting at crotch and one side falling onto another valley oak between failed tree and lines.  There is evidence of old damage to trunk as wood had some compartmentalization started.  Oak had internal wood decay, both white and brown rot, in this area.  Roots also had some decay.  Decay started in trunk and moved down.  Unlikely that routine patrollers saw damage to tree at it is approx. 12 ft. abv ground and in the crotch."/>
    <s v="OAKV"/>
    <s v="86"/>
    <s v="99"/>
    <s v="83"/>
    <s v="Moderate"/>
    <s v="None"/>
    <s v="N"/>
    <s v="1"/>
    <m/>
    <s v="Valley"/>
    <s v="A"/>
    <s v="CrossArm"/>
    <s v="BareWire"/>
    <s v="2"/>
  </r>
  <r>
    <x v="2506"/>
    <s v="     "/>
    <d v="2019-09-12T00:00:00"/>
    <d v="1899-12-30T00:00:00"/>
    <s v="37"/>
    <x v="2"/>
    <s v="9"/>
    <x v="5"/>
    <d v="2019-09-12T00:00:00"/>
    <d v="1899-12-30T13:51:00"/>
    <s v="Large tree took down line"/>
    <s v="     "/>
    <x v="0"/>
    <m/>
    <x v="1"/>
    <m/>
    <s v="576157"/>
    <s v="19-0098386"/>
    <m/>
    <s v="T004750719"/>
    <m/>
    <m/>
    <s v="     "/>
    <x v="0"/>
    <x v="0"/>
    <m/>
    <x v="0"/>
    <m/>
    <s v="&lt;0.25"/>
    <m/>
    <s v="Vegetation"/>
    <x v="0"/>
    <s v="Vegetation"/>
    <s v="Contact from object"/>
    <s v="Contact - Vegetation"/>
    <m/>
    <s v="Contact - Vegetation"/>
    <s v="Conductor - Primary"/>
    <m/>
    <s v="Overhead"/>
    <m/>
    <s v="Conductor - Primary"/>
    <m/>
    <s v="024131103 "/>
    <s v="     "/>
    <x v="1"/>
    <n v="518"/>
    <n v="37.314399999999999"/>
    <n v="-122.18600000000001"/>
    <s v="SANTA CLARA"/>
    <s v="MENLO-1103"/>
    <m/>
    <m/>
    <s v="Conifer Forest"/>
    <m/>
    <m/>
    <m/>
    <m/>
    <m/>
    <m/>
    <m/>
    <s v="N"/>
    <s v="N"/>
    <m/>
    <m/>
    <s v="     "/>
    <n v="37.313600000000001"/>
    <n v="-122.1855"/>
    <s v="Sep 13 2019 12:00AM"/>
    <s v="TrunkFail"/>
    <s v="Large 2xstem Live Oak split at base and fell downhill through the lines. This resulted in a fire. Tree is completly on the ground. Lines have not been put back up at time of inspection will need to come back to see if additional work is needed."/>
    <s v="OAKL"/>
    <s v="60"/>
    <s v="52"/>
    <s v="32"/>
    <s v="Moderate"/>
    <s v="None"/>
    <s v="N"/>
    <s v="1"/>
    <m/>
    <s v="Hillside"/>
    <s v="B"/>
    <s v="CrossArm"/>
    <s v="BareWire"/>
    <s v="0"/>
  </r>
  <r>
    <x v="2507"/>
    <s v="     "/>
    <d v="2019-09-13T00:00:00"/>
    <d v="1899-12-30T00:00:00"/>
    <s v="37"/>
    <x v="2"/>
    <s v="9"/>
    <x v="5"/>
    <d v="2019-09-13T00:00:00"/>
    <m/>
    <s v="Transformer on fire, fire &lt; 1 meter"/>
    <s v="     "/>
    <x v="0"/>
    <m/>
    <x v="1"/>
    <m/>
    <s v="579237"/>
    <s v="19-0098974"/>
    <m/>
    <s v="T004751720"/>
    <m/>
    <m/>
    <s v="     "/>
    <x v="0"/>
    <x v="0"/>
    <m/>
    <x v="0"/>
    <m/>
    <s v="&lt;3 meters of linear travel"/>
    <m/>
    <s v="Equipment - PG&amp;E"/>
    <x v="13"/>
    <s v="Equipment - PG&amp;E"/>
    <s v="All types of equipment / facility failure"/>
    <s v="Transformer failure"/>
    <s v="Transformer"/>
    <m/>
    <m/>
    <m/>
    <s v="Overhead"/>
    <m/>
    <s v="Transformer"/>
    <s v=" 1 25 KVA POWER TX near 20862 Redwood Road, Castro Valley, CA_x000a_ 1 XFMR OH:TYPICAL POLE BOLT 1PH:FLASHED / REPLACE            "/>
    <s v="50325"/>
    <s v="     "/>
    <x v="0"/>
    <m/>
    <n v="37.644599999999997"/>
    <n v="-122.119"/>
    <s v="ALAMEDA"/>
    <s v="CASTRO-VALLEY-1102"/>
    <m/>
    <s v="Alameda County FD"/>
    <s v="Urban"/>
    <m/>
    <m/>
    <m/>
    <m/>
    <m/>
    <m/>
    <m/>
    <s v="N"/>
    <s v="N"/>
    <m/>
    <m/>
    <s v="     "/>
    <m/>
    <m/>
    <m/>
    <m/>
    <m/>
    <m/>
    <m/>
    <m/>
    <m/>
    <m/>
    <m/>
    <m/>
    <m/>
    <m/>
    <m/>
    <m/>
    <m/>
    <m/>
    <m/>
  </r>
  <r>
    <x v="2508"/>
    <s v="     "/>
    <d v="2019-09-13T00:00:00"/>
    <d v="1899-12-30T00:00:00"/>
    <s v="37"/>
    <x v="2"/>
    <s v="9"/>
    <x v="5"/>
    <d v="2019-09-13T00:00:00"/>
    <d v="1899-12-30T16:27:00"/>
    <s v="Drone flew into lines "/>
    <s v="     "/>
    <x v="0"/>
    <m/>
    <x v="1"/>
    <m/>
    <s v="579422"/>
    <s v="19-0098969"/>
    <m/>
    <s v="T004751767"/>
    <m/>
    <m/>
    <s v="     "/>
    <x v="0"/>
    <x v="0"/>
    <m/>
    <x v="0"/>
    <m/>
    <s v="0.26-9.99"/>
    <m/>
    <s v="Contact - 3rd Party"/>
    <x v="8"/>
    <s v="Contact - 3rd Party"/>
    <s v="Contact from object"/>
    <s v="Contact - Vehicle"/>
    <m/>
    <s v="Contact - Vehicle"/>
    <s v="Splice/Clamp/Connector"/>
    <m/>
    <s v="Overhead"/>
    <m/>
    <s v="Splice/Clamp/Connector"/>
    <m/>
    <s v="2103/2"/>
    <s v="     "/>
    <x v="0"/>
    <m/>
    <n v="37.425600000000003"/>
    <n v="-121.92400000000001"/>
    <s v="SANTA CLARA"/>
    <s v="DIXON-LANDING-2103"/>
    <m/>
    <s v="Milpitas FD"/>
    <s v="Urban"/>
    <m/>
    <m/>
    <m/>
    <m/>
    <m/>
    <m/>
    <m/>
    <s v="N"/>
    <s v="N"/>
    <m/>
    <m/>
    <s v="     "/>
    <m/>
    <m/>
    <m/>
    <m/>
    <m/>
    <m/>
    <m/>
    <m/>
    <m/>
    <m/>
    <m/>
    <m/>
    <m/>
    <m/>
    <m/>
    <m/>
    <m/>
    <m/>
    <m/>
  </r>
  <r>
    <x v="2509"/>
    <s v="     "/>
    <d v="2019-09-13T00:00:00"/>
    <d v="1899-12-30T00:00:00"/>
    <s v="37"/>
    <x v="2"/>
    <s v="9"/>
    <x v="5"/>
    <d v="2019-09-13T00:00:00"/>
    <d v="1899-12-30T06:24:00"/>
    <s v="Connector or splice blown/failed"/>
    <s v="     "/>
    <x v="0"/>
    <m/>
    <x v="1"/>
    <m/>
    <s v="576660"/>
    <s v="19-0098560"/>
    <m/>
    <s v="T004751100"/>
    <n v="117879296"/>
    <m/>
    <s v="     "/>
    <x v="0"/>
    <x v="0"/>
    <m/>
    <x v="0"/>
    <m/>
    <s v="&lt;0.25"/>
    <m/>
    <s v="Equipment - PG&amp;E"/>
    <x v="4"/>
    <s v="Equipment - PG&amp;E"/>
    <s v="All types of equipment / facility failure"/>
    <s v="Conductor failure-all"/>
    <s v="Splice/Clamp/Connector"/>
    <m/>
    <m/>
    <m/>
    <s v="Overhead"/>
    <m/>
    <s v="Splice/Clamp/Connector"/>
    <m/>
    <s v="83392110"/>
    <s v="     "/>
    <x v="1"/>
    <n v="530"/>
    <n v="37.334800000000001"/>
    <n v="-121.77200000000001"/>
    <s v="SANTA CLARA"/>
    <s v="SWIFT-2110"/>
    <m/>
    <s v="Unknown"/>
    <s v="Urban"/>
    <m/>
    <m/>
    <m/>
    <m/>
    <m/>
    <m/>
    <m/>
    <s v="N"/>
    <s v="N"/>
    <m/>
    <m/>
    <s v="     "/>
    <m/>
    <m/>
    <m/>
    <m/>
    <m/>
    <m/>
    <m/>
    <m/>
    <m/>
    <m/>
    <m/>
    <m/>
    <m/>
    <m/>
    <m/>
    <m/>
    <m/>
    <m/>
    <m/>
  </r>
  <r>
    <x v="2510"/>
    <s v="     "/>
    <d v="2019-09-13T00:00:00"/>
    <d v="1899-12-30T00:00:00"/>
    <s v="37"/>
    <x v="2"/>
    <s v="9"/>
    <x v="5"/>
    <d v="2019-09-13T00:00:00"/>
    <d v="1899-12-30T10:23:00"/>
    <s v="reported bird caused grass fire; Mike Best Comments: Bird contact with conductor, no wire down."/>
    <s v="     "/>
    <x v="0"/>
    <m/>
    <x v="1"/>
    <m/>
    <s v="577968"/>
    <s v="19-0098731"/>
    <m/>
    <s v="T004751432"/>
    <m/>
    <m/>
    <s v="     "/>
    <x v="0"/>
    <x v="0"/>
    <m/>
    <x v="0"/>
    <m/>
    <s v="&lt;0.25"/>
    <m/>
    <s v="Contact - Animal - Bird"/>
    <x v="6"/>
    <s v="Contact - Bird"/>
    <s v="Contact from object"/>
    <s v="Contact - Animal"/>
    <m/>
    <s v="Contact - Animal"/>
    <s v="Conductor"/>
    <m/>
    <s v="Overhead"/>
    <m/>
    <s v="Conductor"/>
    <m/>
    <s v="9019"/>
    <s v="     "/>
    <x v="0"/>
    <m/>
    <n v="36.9041"/>
    <n v="-121.40300000000001"/>
    <s v="SAN BENITO"/>
    <s v="HOLLISTER-2104"/>
    <m/>
    <s v="Hollister FD"/>
    <s v="Herbaceous"/>
    <m/>
    <m/>
    <m/>
    <m/>
    <m/>
    <m/>
    <m/>
    <s v="N"/>
    <s v="N"/>
    <m/>
    <m/>
    <s v="     "/>
    <m/>
    <m/>
    <m/>
    <m/>
    <m/>
    <m/>
    <m/>
    <m/>
    <m/>
    <m/>
    <m/>
    <m/>
    <m/>
    <m/>
    <m/>
    <m/>
    <m/>
    <m/>
    <m/>
  </r>
  <r>
    <x v="2511"/>
    <s v="     "/>
    <d v="2019-09-13T00:00:00"/>
    <d v="1899-12-30T00:00:00"/>
    <s v="37"/>
    <x v="2"/>
    <s v="9"/>
    <x v="5"/>
    <d v="2019-09-13T00:00:00"/>
    <m/>
    <s v="Bird in the line; Mike Best Comments: Bird contact with conductor."/>
    <s v="     "/>
    <x v="0"/>
    <m/>
    <x v="1"/>
    <m/>
    <s v="577453"/>
    <m/>
    <m/>
    <s v="T004751292"/>
    <m/>
    <m/>
    <s v="     "/>
    <x v="0"/>
    <x v="0"/>
    <m/>
    <x v="0"/>
    <m/>
    <s v="0.26-9.99"/>
    <m/>
    <s v="Contact - Animal - Bird"/>
    <x v="6"/>
    <s v="Contact - Bird"/>
    <s v="Contact from object"/>
    <s v="Contact - Animal"/>
    <m/>
    <s v="Contact - Animal"/>
    <s v="Conductor - Primary"/>
    <m/>
    <s v="Overhead"/>
    <m/>
    <s v="Conductor - Primary"/>
    <s v="no reported damage"/>
    <s v="Etr0913190810"/>
    <s v="     "/>
    <x v="1"/>
    <n v="300"/>
    <n v="39.075400000000002"/>
    <n v="-121.172"/>
    <s v="NEVADA"/>
    <s v="HIGGINS-1109"/>
    <m/>
    <s v="Consolidated FD"/>
    <s v="Hardwood Woodland"/>
    <m/>
    <m/>
    <m/>
    <m/>
    <m/>
    <m/>
    <m/>
    <s v="N"/>
    <s v="N"/>
    <m/>
    <m/>
    <s v="     "/>
    <m/>
    <m/>
    <m/>
    <m/>
    <m/>
    <m/>
    <m/>
    <m/>
    <m/>
    <m/>
    <m/>
    <m/>
    <m/>
    <m/>
    <m/>
    <m/>
    <m/>
    <m/>
    <m/>
  </r>
  <r>
    <x v="2512"/>
    <s v="     "/>
    <d v="2019-09-13T00:00:00"/>
    <d v="1899-12-30T00:00:00"/>
    <s v="37"/>
    <x v="2"/>
    <s v="9"/>
    <x v="5"/>
    <d v="2019-09-13T00:00:00"/>
    <d v="1899-12-30T20:07:00"/>
    <s v="tree fell into line"/>
    <s v="     "/>
    <x v="0"/>
    <m/>
    <x v="1"/>
    <m/>
    <s v="579668"/>
    <s v="19-0099034"/>
    <m/>
    <s v="T004751897"/>
    <n v="117882612"/>
    <m/>
    <s v="     "/>
    <x v="0"/>
    <x v="0"/>
    <m/>
    <x v="0"/>
    <m/>
    <s v="0.26-9.99"/>
    <s v="2-FIRES BOTH A 1/2 ACRE"/>
    <s v="Vegetation"/>
    <x v="0"/>
    <s v="Vegetation"/>
    <s v="Contact from object"/>
    <s v="Contact - Vegetation"/>
    <m/>
    <s v="Contact - Vegetation"/>
    <s v="Conductor - Primary"/>
    <m/>
    <s v="Overhead"/>
    <m/>
    <s v="Conductor - Primary"/>
    <s v="1 XFMR OH:TYPICAL POLE BOLT 1PH:FLASHED / REPLACE"/>
    <s v="192451104"/>
    <s v="     "/>
    <x v="0"/>
    <m/>
    <n v="40.7973"/>
    <n v="-124.197"/>
    <s v="HUMBOLDT"/>
    <s v="FAIRHAVEN-1104"/>
    <m/>
    <s v="Samoa FD"/>
    <s v="Barren/Other"/>
    <m/>
    <m/>
    <m/>
    <m/>
    <m/>
    <m/>
    <m/>
    <s v="N"/>
    <s v="N"/>
    <m/>
    <m/>
    <s v="     "/>
    <n v="40.794440000000002"/>
    <n v="-124.19562000000001"/>
    <s v="Sep 17 2019 12:00AM"/>
    <s v="BranchFail"/>
    <s v="A large overhanging eucalyptus branch (forty feet long and six inches in diameter) broke approximately fifty feet high in the tree and took down the lines. There were no visible signs of decline, or decay on the limb that broke, or the tree. There was a small 6x 6 fire that occurred at the fault location. There was a larger, 1-2 acre six spans down the street that occurred at the SSD pole. There was no damage to property as the larger fire occurred on the grassy dunes next to the ocean."/>
    <s v="EUCA"/>
    <s v="120"/>
    <s v="80"/>
    <s v="30"/>
    <s v="None"/>
    <s v="None"/>
    <s v="N"/>
    <s v="1"/>
    <m/>
    <s v="Plain"/>
    <s v="D"/>
    <s v="CrossArm"/>
    <s v="BareWire"/>
    <s v="3"/>
  </r>
  <r>
    <x v="2513"/>
    <s v="     "/>
    <d v="2019-09-15T00:00:00"/>
    <d v="1899-12-30T00:00:00"/>
    <s v="38"/>
    <x v="2"/>
    <s v="9"/>
    <x v="5"/>
    <d v="2019-09-15T00:00:00"/>
    <d v="1899-12-30T09:36:00"/>
    <s v="Car-pole incident "/>
    <s v="     "/>
    <x v="0"/>
    <m/>
    <x v="1"/>
    <m/>
    <s v="583270"/>
    <s v="19-0099234"/>
    <m/>
    <s v="T004752812"/>
    <m/>
    <m/>
    <s v="     "/>
    <x v="0"/>
    <x v="0"/>
    <m/>
    <x v="0"/>
    <m/>
    <s v="0.26-9.99"/>
    <m/>
    <s v="Contact - 3rd Party"/>
    <x v="8"/>
    <s v="Contact - 3rd Party"/>
    <s v="Contact from object"/>
    <s v="Contact - Vehicle"/>
    <m/>
    <s v="Contact - Vehicle"/>
    <s v="Pole"/>
    <m/>
    <s v="Overhead"/>
    <m/>
    <s v="Pole"/>
    <m/>
    <s v="103959405"/>
    <s v="     "/>
    <x v="1"/>
    <n v="320"/>
    <n v="38.119399999999999"/>
    <n v="-120.801"/>
    <s v="CALAVERAS"/>
    <s v="NORTH-BRANCH-1101"/>
    <m/>
    <m/>
    <s v="Herbaceous"/>
    <m/>
    <m/>
    <m/>
    <m/>
    <m/>
    <m/>
    <m/>
    <s v="N"/>
    <s v="N"/>
    <m/>
    <m/>
    <s v="     "/>
    <m/>
    <m/>
    <m/>
    <m/>
    <m/>
    <m/>
    <m/>
    <m/>
    <m/>
    <m/>
    <m/>
    <m/>
    <m/>
    <m/>
    <m/>
    <m/>
    <m/>
    <m/>
    <m/>
  </r>
  <r>
    <x v="2514"/>
    <s v="     "/>
    <d v="2019-09-15T00:00:00"/>
    <d v="1899-12-30T00:00:00"/>
    <s v="38"/>
    <x v="2"/>
    <s v="9"/>
    <x v="5"/>
    <d v="2019-09-15T00:00:00"/>
    <d v="1899-12-30T12:49:00"/>
    <s v="tree fell into line"/>
    <s v="     "/>
    <x v="0"/>
    <m/>
    <x v="1"/>
    <m/>
    <s v="583312"/>
    <s v="19-0099253"/>
    <m/>
    <s v="T004752826"/>
    <m/>
    <m/>
    <s v="     "/>
    <x v="0"/>
    <x v="0"/>
    <m/>
    <x v="0"/>
    <m/>
    <s v="0.26-9.99"/>
    <m/>
    <s v="Vegetation"/>
    <x v="0"/>
    <s v="Vegetation"/>
    <s v="Contact from object"/>
    <s v="Contact - Vegetation"/>
    <m/>
    <s v="Contact - Vegetation"/>
    <s v="Pole"/>
    <m/>
    <s v="Overhead"/>
    <m/>
    <s v="Pole"/>
    <m/>
    <s v="103958177"/>
    <s v="     "/>
    <x v="0"/>
    <n v="190"/>
    <n v="38.105699999999999"/>
    <n v="-122.646"/>
    <s v="MARIN"/>
    <s v="NOVATO-1103"/>
    <m/>
    <s v="Novato FD"/>
    <s v="Herbaceous"/>
    <m/>
    <m/>
    <m/>
    <m/>
    <m/>
    <m/>
    <m/>
    <s v="N"/>
    <s v="N"/>
    <m/>
    <m/>
    <s v="     "/>
    <n v="38.105581999999998"/>
    <n v="-122.64596"/>
    <s v="Sep 16 2019 12:00AM"/>
    <s v="TrunkFail"/>
    <s v="LARGE XSTEM BAY FAIKED AT CONNECTION AND IS NOW LAYING BELOW THE CONDUCTORS."/>
    <s v="BAY"/>
    <s v="60"/>
    <s v="80"/>
    <s v="20"/>
    <s v="None"/>
    <s v="None"/>
    <s v="N"/>
    <s v="1"/>
    <m/>
    <s v="Plain"/>
    <s v="A"/>
    <s v="CrossArm"/>
    <s v="TreeWire"/>
    <s v="0"/>
  </r>
  <r>
    <x v="2515"/>
    <s v="     "/>
    <d v="2019-09-16T00:00:00"/>
    <d v="1899-12-30T02:29:37"/>
    <s v="38"/>
    <x v="2"/>
    <s v="9"/>
    <x v="5"/>
    <d v="2019-09-16T00:00:00"/>
    <d v="1899-12-30T02:29:00"/>
    <s v="6235 Swiss Ranch Rd in Mountain Ranch (device located at RAILROAD FLAT RD BTWN RIDGE RD &amp; BUCHANAN); tree fell onto line; overhead conductor broken/on ground and repaired; pole fire; JZCY - The FAS report doesn't mention if a fire department was on scene but please contact Central Calaveras Fire and Rescue Protection District - (209) 754-4330 to see if they have a fire report; WAITING ON FD; KRJ7- fire report does not indicate fire size but due to verbiage (sizing up the fire, fire contained), fire appears greater than 1 linear meter"/>
    <s v="     "/>
    <x v="0"/>
    <d v="2021-02-24T00:00:00"/>
    <x v="0"/>
    <m/>
    <s v="583506"/>
    <s v="N/A"/>
    <m/>
    <s v="T004753093"/>
    <n v="117884225"/>
    <m/>
    <s v="     "/>
    <x v="0"/>
    <x v="0"/>
    <m/>
    <x v="0"/>
    <m/>
    <s v="&lt;0.25"/>
    <m/>
    <s v="Vegetation"/>
    <x v="0"/>
    <s v="Vegetation"/>
    <s v="Contact from object"/>
    <s v="Contact - Vegetation"/>
    <m/>
    <s v="Contact - Vegetation"/>
    <s v="Conductor"/>
    <s v="Yes"/>
    <s v="Overhead"/>
    <m/>
    <s v="Conductor"/>
    <m/>
    <s v="101273617"/>
    <s v="     "/>
    <x v="1"/>
    <n v="345"/>
    <n v="38.331400000000002"/>
    <n v="-120.51900000000001"/>
    <s v="Calaveras"/>
    <s v="WEST-POINT-1102"/>
    <m/>
    <s v="Central Calaveras FD &amp; Calfire"/>
    <s v="Conifer Forest"/>
    <m/>
    <m/>
    <m/>
    <m/>
    <m/>
    <m/>
    <m/>
    <s v="N"/>
    <s v="N"/>
    <m/>
    <m/>
    <s v="     "/>
    <m/>
    <m/>
    <m/>
    <m/>
    <m/>
    <m/>
    <m/>
    <m/>
    <m/>
    <m/>
    <m/>
    <m/>
    <m/>
    <m/>
    <m/>
    <m/>
    <m/>
    <m/>
    <m/>
  </r>
  <r>
    <x v="2516"/>
    <s v="     "/>
    <d v="2019-09-16T00:00:00"/>
    <d v="1899-12-30T00:00:00"/>
    <s v="38"/>
    <x v="2"/>
    <s v="9"/>
    <x v="5"/>
    <d v="2019-09-16T00:00:00"/>
    <d v="1899-12-30T14:35:00"/>
    <s v="tree fell into line"/>
    <s v="     "/>
    <x v="0"/>
    <m/>
    <x v="1"/>
    <m/>
    <s v="585340"/>
    <s v="19-0099772"/>
    <m/>
    <s v="T004754197"/>
    <n v="117887755"/>
    <m/>
    <s v="     "/>
    <x v="0"/>
    <x v="0"/>
    <m/>
    <x v="0"/>
    <m/>
    <s v="10-99"/>
    <m/>
    <s v="Vegetation"/>
    <x v="0"/>
    <s v="Vegetation"/>
    <s v="Contact from object"/>
    <s v="Contact - Vegetation"/>
    <m/>
    <s v="Contact - Vegetation"/>
    <s v="Conductor - Primary"/>
    <m/>
    <s v="Overhead"/>
    <m/>
    <s v="Conductor - Primary"/>
    <m/>
    <s v="254452102"/>
    <s v="     "/>
    <x v="1"/>
    <n v="420"/>
    <n v="37.376199999999997"/>
    <n v="-119.873"/>
    <s v="MARIPOSA"/>
    <s v="MARIPOSA-2102"/>
    <m/>
    <m/>
    <s v="Hardwood Woodland"/>
    <n v="13"/>
    <m/>
    <m/>
    <m/>
    <m/>
    <m/>
    <m/>
    <s v="N"/>
    <s v="N"/>
    <m/>
    <m/>
    <s v="     "/>
    <n v="37.376179"/>
    <n v="-119.87280699999999"/>
    <s v="Sep 17 2019 12:00AM"/>
    <s v="BranchFail"/>
    <s v="Healthy Gray Pine 50 off the line failed at the collar of a line side union causing that limb to strike the line and break a crossarm resulting in downed line. The union was 13 above the ground from the base. The union was weak with a &quot;V&quot; shape and several feet of included bark which resulted in the failure."/>
    <s v="PINE"/>
    <s v="68"/>
    <s v="29"/>
    <s v="50"/>
    <s v="None"/>
    <s v="None"/>
    <s v="N"/>
    <s v="1"/>
    <m/>
    <s v="Hillside"/>
    <s v="B"/>
    <s v="CrossArm"/>
    <s v="BareWire"/>
    <s v="2"/>
  </r>
  <r>
    <x v="2517"/>
    <s v="     "/>
    <d v="2019-09-17T00:00:00"/>
    <d v="1899-12-30T00:00:00"/>
    <s v="38"/>
    <x v="2"/>
    <s v="9"/>
    <x v="5"/>
    <d v="2019-09-17T00:00:00"/>
    <d v="1899-12-30T13:09:00"/>
    <s v="excavator hit conductor"/>
    <s v="     "/>
    <x v="0"/>
    <m/>
    <x v="1"/>
    <m/>
    <s v="588174"/>
    <s v="19-0100275"/>
    <m/>
    <s v="T004755256"/>
    <m/>
    <m/>
    <s v="     "/>
    <x v="0"/>
    <x v="0"/>
    <m/>
    <x v="0"/>
    <m/>
    <s v="&lt;0.25"/>
    <m/>
    <s v="Contact - 3rd Party"/>
    <x v="8"/>
    <s v="Contact - 3rd Party"/>
    <s v="Contact from object"/>
    <s v="Contact - Vehicle"/>
    <m/>
    <s v="Contact - Vehicle"/>
    <s v="Conductor - Primary"/>
    <m/>
    <s v="Overhead"/>
    <m/>
    <s v="Conductor - Primary"/>
    <m/>
    <s v="62041106"/>
    <s v="     "/>
    <x v="0"/>
    <m/>
    <n v="38.601799999999997"/>
    <n v="-121.693"/>
    <s v="YOLO"/>
    <s v="DAVIS-1106"/>
    <m/>
    <s v="Davis FD"/>
    <s v="Agriculture"/>
    <m/>
    <m/>
    <m/>
    <m/>
    <m/>
    <m/>
    <m/>
    <s v="N"/>
    <s v="N"/>
    <m/>
    <m/>
    <s v="     "/>
    <m/>
    <m/>
    <m/>
    <m/>
    <m/>
    <m/>
    <m/>
    <m/>
    <m/>
    <m/>
    <m/>
    <m/>
    <m/>
    <m/>
    <m/>
    <m/>
    <m/>
    <m/>
    <m/>
  </r>
  <r>
    <x v="2518"/>
    <s v="     "/>
    <d v="2019-09-17T00:00:00"/>
    <d v="1899-12-30T00:00:00"/>
    <s v="38"/>
    <x v="2"/>
    <s v="9"/>
    <x v="5"/>
    <m/>
    <m/>
    <s v="Bird dropped snake onto conductor &amp; tower, caused small fire with 50 yard radius."/>
    <s v="     "/>
    <x v="11"/>
    <m/>
    <x v="1"/>
    <m/>
    <m/>
    <m/>
    <s v="INT-12597"/>
    <m/>
    <m/>
    <m/>
    <s v="     "/>
    <x v="0"/>
    <x v="0"/>
    <m/>
    <x v="2"/>
    <m/>
    <s v="&lt;0.25"/>
    <s v="50' radius fire"/>
    <s v="Contact - Animal - Other"/>
    <x v="6"/>
    <s v="Contact - Animal"/>
    <s v="Contact from object"/>
    <s v="Contact - Animal"/>
    <m/>
    <s v="Contact - Animal"/>
    <s v="Other"/>
    <m/>
    <s v="Overhead"/>
    <m/>
    <s v="Other"/>
    <s v="no reported damage"/>
    <s v="Unknown"/>
    <s v="     "/>
    <x v="0"/>
    <m/>
    <n v="38.8065"/>
    <n v="-121.30800000000001"/>
    <s v="PLACER"/>
    <s v="ATLANTIC-PLEASANT-GROVE-#2-115KV-CONDUCTOR"/>
    <m/>
    <m/>
    <s v="Herbaceous"/>
    <m/>
    <m/>
    <m/>
    <m/>
    <m/>
    <m/>
    <m/>
    <s v="N"/>
    <s v="N"/>
    <m/>
    <m/>
    <s v="     "/>
    <m/>
    <m/>
    <m/>
    <m/>
    <m/>
    <m/>
    <m/>
    <m/>
    <m/>
    <m/>
    <m/>
    <m/>
    <m/>
    <m/>
    <m/>
    <m/>
    <m/>
    <m/>
    <m/>
  </r>
  <r>
    <x v="2519"/>
    <s v="     "/>
    <d v="2019-09-20T00:00:00"/>
    <d v="1899-12-30T00:00:00"/>
    <s v="38"/>
    <x v="2"/>
    <s v="9"/>
    <x v="5"/>
    <d v="2019-09-20T00:00:00"/>
    <m/>
    <s v="Tree branch through service"/>
    <s v="     "/>
    <x v="0"/>
    <m/>
    <x v="1"/>
    <m/>
    <s v="597834"/>
    <m/>
    <m/>
    <s v="T004758075"/>
    <m/>
    <m/>
    <s v="     "/>
    <x v="0"/>
    <x v="0"/>
    <m/>
    <x v="0"/>
    <m/>
    <s v="&lt;0.25"/>
    <m/>
    <s v="Vegetation"/>
    <x v="0"/>
    <s v="Vegetation"/>
    <s v="Contact from object"/>
    <s v="Contact - Vegetation"/>
    <m/>
    <s v="Contact - Vegetation"/>
    <s v="Service Drop"/>
    <m/>
    <s v="Overhead"/>
    <m/>
    <s v="Service Drop"/>
    <m/>
    <s v="Unknown"/>
    <s v="     "/>
    <x v="0"/>
    <m/>
    <n v="39.980400000000003"/>
    <n v="-122.14100000000001"/>
    <s v="TEHAMA"/>
    <s v="CORNING-1102"/>
    <m/>
    <m/>
    <s v="Urban"/>
    <m/>
    <m/>
    <m/>
    <m/>
    <m/>
    <m/>
    <m/>
    <s v="N"/>
    <s v="N"/>
    <m/>
    <m/>
    <s v="     "/>
    <m/>
    <m/>
    <m/>
    <m/>
    <m/>
    <m/>
    <m/>
    <m/>
    <m/>
    <m/>
    <m/>
    <m/>
    <m/>
    <m/>
    <m/>
    <m/>
    <m/>
    <m/>
    <m/>
  </r>
  <r>
    <x v="2520"/>
    <s v="     "/>
    <d v="2019-09-22T00:00:00"/>
    <d v="1899-12-30T00:00:00"/>
    <s v="39"/>
    <x v="2"/>
    <s v="9"/>
    <x v="5"/>
    <d v="2019-09-22T00:00:00"/>
    <m/>
    <s v="C182 Unit Failure"/>
    <s v="     "/>
    <x v="0"/>
    <m/>
    <x v="1"/>
    <m/>
    <s v="603553"/>
    <m/>
    <m/>
    <s v="T004759221"/>
    <m/>
    <m/>
    <s v="     "/>
    <x v="0"/>
    <x v="0"/>
    <m/>
    <x v="0"/>
    <m/>
    <s v="&lt;0.25"/>
    <m/>
    <s v="Equipment - PG&amp;E"/>
    <x v="11"/>
    <s v="Equipment - PG&amp;E"/>
    <s v="All types of equipment / facility failure"/>
    <s v="Capacitor bank failure"/>
    <s v="Capacitor Bank"/>
    <m/>
    <m/>
    <m/>
    <s v="Pad mount"/>
    <m/>
    <s v="Capacitor Bank"/>
    <s v="Capacitor"/>
    <s v="Unknown"/>
    <s v="     "/>
    <x v="0"/>
    <m/>
    <n v="38.603900000000003"/>
    <n v="-121.059"/>
    <s v="EL DORADO"/>
    <s v="CLARKSVILLE-2103"/>
    <m/>
    <m/>
    <s v="Urban"/>
    <m/>
    <m/>
    <m/>
    <m/>
    <m/>
    <m/>
    <m/>
    <s v="N"/>
    <s v="N"/>
    <m/>
    <m/>
    <s v="     "/>
    <m/>
    <m/>
    <m/>
    <m/>
    <m/>
    <m/>
    <m/>
    <m/>
    <m/>
    <m/>
    <m/>
    <m/>
    <m/>
    <m/>
    <m/>
    <m/>
    <m/>
    <m/>
    <m/>
  </r>
  <r>
    <x v="2521"/>
    <s v="     "/>
    <d v="2019-09-22T00:00:00"/>
    <d v="1899-12-30T00:00:00"/>
    <s v="39"/>
    <x v="2"/>
    <s v="9"/>
    <x v="5"/>
    <d v="2019-09-22T00:00:00"/>
    <d v="1899-12-30T11:14:00"/>
    <s v="Tree fell into line"/>
    <s v="     "/>
    <x v="0"/>
    <m/>
    <x v="1"/>
    <m/>
    <s v="603513"/>
    <s v="19-0102235"/>
    <m/>
    <s v="T004759210"/>
    <n v="117906206"/>
    <m/>
    <s v="     "/>
    <x v="0"/>
    <x v="0"/>
    <m/>
    <x v="0"/>
    <m/>
    <s v="0.26-9.99"/>
    <m/>
    <s v="Vegetation"/>
    <x v="0"/>
    <s v="Vegetation"/>
    <s v="Contact from object"/>
    <s v="Contact - Vegetation"/>
    <m/>
    <s v="Contact - Vegetation"/>
    <s v="Pole"/>
    <m/>
    <s v="Overhead"/>
    <m/>
    <s v="Pole"/>
    <m/>
    <s v="103958188"/>
    <s v="     "/>
    <x v="0"/>
    <n v="565"/>
    <n v="36.026400000000002"/>
    <n v="-121.251"/>
    <s v="MONTEREY"/>
    <s v="JOLON-1103"/>
    <m/>
    <s v="Unknown"/>
    <s v="Hardwood Woodland"/>
    <m/>
    <m/>
    <m/>
    <m/>
    <m/>
    <m/>
    <m/>
    <s v="N"/>
    <s v="N"/>
    <m/>
    <m/>
    <s v="     "/>
    <n v="36.021672000000002"/>
    <n v="-121.247501"/>
    <s v="Sep 27 2019 12:00AM"/>
    <s v="RootsFail"/>
    <s v="EVIDENCE OF FALLEN OAK. UPROOTED TOWARDS LINES."/>
    <s v="OAK"/>
    <s v="50"/>
    <s v="45"/>
    <s v="10"/>
    <s v="Slight"/>
    <s v="Severe"/>
    <s v="N"/>
    <s v="1"/>
    <m/>
    <s v="Ridge"/>
    <s v="A"/>
    <s v="Vertical"/>
    <s v="BareWire"/>
    <s v="3"/>
  </r>
  <r>
    <x v="2522"/>
    <s v="     "/>
    <d v="2019-09-22T00:00:00"/>
    <d v="1899-12-30T00:00:00"/>
    <s v="39"/>
    <x v="2"/>
    <s v="9"/>
    <x v="5"/>
    <d v="2019-09-22T00:00:00"/>
    <d v="1899-12-30T11:52:00"/>
    <s v="broken jumper"/>
    <s v="     "/>
    <x v="0"/>
    <m/>
    <x v="1"/>
    <m/>
    <s v="603613"/>
    <s v="19-0102232"/>
    <m/>
    <s v="T004759223"/>
    <m/>
    <m/>
    <s v="     "/>
    <x v="0"/>
    <x v="0"/>
    <m/>
    <x v="0"/>
    <m/>
    <s v="&lt;0.25"/>
    <m/>
    <s v="Equipment - PG&amp;E"/>
    <x v="9"/>
    <s v="Equipment - PG&amp;E"/>
    <s v="All types of equipment / facility failure"/>
    <s v="Equipment failure - Other"/>
    <s v="Pole"/>
    <m/>
    <m/>
    <m/>
    <s v="Overhead"/>
    <m/>
    <s v="Pole"/>
    <m/>
    <s v="103967994"/>
    <s v="     "/>
    <x v="2"/>
    <n v="420"/>
    <n v="37.516800000000003"/>
    <n v="-119.916"/>
    <s v="MARIPOSA"/>
    <s v="MARIPOSA-2101"/>
    <m/>
    <m/>
    <s v="Hardwood Woodland"/>
    <m/>
    <m/>
    <m/>
    <m/>
    <m/>
    <m/>
    <m/>
    <s v="N"/>
    <s v="N"/>
    <m/>
    <m/>
    <s v="     "/>
    <m/>
    <m/>
    <m/>
    <m/>
    <m/>
    <m/>
    <m/>
    <m/>
    <m/>
    <m/>
    <m/>
    <m/>
    <m/>
    <m/>
    <m/>
    <m/>
    <m/>
    <m/>
    <m/>
  </r>
  <r>
    <x v="2523"/>
    <s v="     "/>
    <d v="2019-09-23T00:00:00"/>
    <d v="1899-12-30T00:00:00"/>
    <s v="39"/>
    <x v="2"/>
    <s v="9"/>
    <x v="5"/>
    <d v="2019-09-23T00:00:00"/>
    <d v="1899-12-30T15:57:00"/>
    <s v="Squirrel came in contact with circuit, could not confirm fault or fire location "/>
    <s v="     "/>
    <x v="0"/>
    <m/>
    <x v="1"/>
    <m/>
    <s v="607481"/>
    <s v="19-0102630"/>
    <m/>
    <s v="T004760174"/>
    <m/>
    <m/>
    <s v="     "/>
    <x v="0"/>
    <x v="0"/>
    <m/>
    <x v="0"/>
    <m/>
    <s v="&lt;0.25"/>
    <m/>
    <s v="Contact - Animal - Other"/>
    <x v="6"/>
    <s v="Contact - Animal"/>
    <s v="Contact from object"/>
    <s v="Contact - Animal"/>
    <m/>
    <s v="Contact - Animal"/>
    <s v="Pothead"/>
    <m/>
    <s v="Overhead"/>
    <m/>
    <s v="Pothead"/>
    <s v="no reported damage"/>
    <s v="1105/2"/>
    <s v="     "/>
    <x v="0"/>
    <m/>
    <n v="37.879899999999999"/>
    <n v="-122.07899999999999"/>
    <s v="CONTRA COSTA"/>
    <s v="ROSSMOOR-1105"/>
    <m/>
    <m/>
    <s v="Hardwood Woodland"/>
    <m/>
    <m/>
    <m/>
    <m/>
    <m/>
    <m/>
    <m/>
    <s v="N"/>
    <s v="N"/>
    <m/>
    <m/>
    <s v="     "/>
    <m/>
    <m/>
    <m/>
    <m/>
    <m/>
    <m/>
    <m/>
    <m/>
    <m/>
    <m/>
    <m/>
    <m/>
    <m/>
    <m/>
    <m/>
    <m/>
    <m/>
    <m/>
    <m/>
  </r>
  <r>
    <x v="2524"/>
    <s v="     "/>
    <d v="2019-09-23T00:00:00"/>
    <d v="1899-12-30T13:01:00"/>
    <s v="39"/>
    <x v="2"/>
    <s v="9"/>
    <x v="5"/>
    <d v="2019-09-23T00:00:00"/>
    <d v="1899-12-30T13:01:00"/>
    <s v="Tree came down and hit the guy wire. A span of primary neutral conductor came down. Damaged busing was replaced. Veg sharepoint has incident data here: \\rcshare-nas05\VM\PLANNING\Business Analyst\02)PRIVILEGED_VMFireIncidents\2019\20190923_NB_945 Deer Park_Saint Helena"/>
    <s v="     "/>
    <x v="3"/>
    <m/>
    <x v="0"/>
    <m/>
    <m/>
    <m/>
    <m/>
    <m/>
    <m/>
    <m/>
    <s v="     "/>
    <x v="0"/>
    <x v="0"/>
    <m/>
    <x v="0"/>
    <m/>
    <s v="1 meter - &lt; 3 meters"/>
    <m/>
    <s v="Vegetation"/>
    <x v="0"/>
    <s v="Vegetation"/>
    <s v="Contact from object"/>
    <s v="Veg. contact"/>
    <m/>
    <s v="Contact - Vegetation"/>
    <s v="Conductor - Primary"/>
    <s v="0"/>
    <s v="Overhead"/>
    <m/>
    <s v="Conductor - Primary"/>
    <m/>
    <m/>
    <s v="     "/>
    <x v="2"/>
    <n v="175"/>
    <n v="38.549529999999997"/>
    <n v="-122.47208000000001"/>
    <m/>
    <m/>
    <m/>
    <m/>
    <s v="Agriculture"/>
    <n v="7.5000000000000002E-4"/>
    <m/>
    <m/>
    <m/>
    <m/>
    <m/>
    <m/>
    <s v="N"/>
    <s v="N"/>
    <m/>
    <m/>
    <s v="     "/>
    <m/>
    <m/>
    <m/>
    <m/>
    <m/>
    <m/>
    <m/>
    <m/>
    <m/>
    <m/>
    <m/>
    <m/>
    <m/>
    <m/>
    <m/>
    <m/>
    <m/>
    <m/>
    <m/>
  </r>
  <r>
    <x v="2525"/>
    <s v="     "/>
    <d v="2019-09-23T00:00:00"/>
    <d v="1899-12-30T00:00:00"/>
    <s v="39"/>
    <x v="2"/>
    <s v="9"/>
    <x v="5"/>
    <d v="2019-09-23T00:00:00"/>
    <d v="1899-12-30T19:01:00"/>
    <s v="animal, bird found; Mike Best Comments: Found bird at base of pole"/>
    <s v="     "/>
    <x v="0"/>
    <m/>
    <x v="1"/>
    <m/>
    <s v="607951"/>
    <s v="19-0102726"/>
    <m/>
    <s v="T004760327"/>
    <m/>
    <m/>
    <s v="     "/>
    <x v="0"/>
    <x v="0"/>
    <m/>
    <x v="0"/>
    <m/>
    <s v="&lt;0.25"/>
    <m/>
    <s v="Contact - Animal - Bird"/>
    <x v="6"/>
    <s v="Contact - Bird"/>
    <s v="Contact from object"/>
    <s v="Contact - Animal"/>
    <m/>
    <s v="Contact - Animal"/>
    <s v="Fuse"/>
    <m/>
    <s v="Overhead"/>
    <m/>
    <s v="Fuse"/>
    <s v="no reported damage"/>
    <s v="6Pk0923191913"/>
    <s v="     "/>
    <x v="0"/>
    <m/>
    <n v="38.431600000000003"/>
    <n v="-121.91500000000001"/>
    <s v="SOLANO"/>
    <s v="VACA-DIXON-1103"/>
    <m/>
    <s v="Dixon FD"/>
    <s v="Urban"/>
    <m/>
    <m/>
    <m/>
    <m/>
    <m/>
    <m/>
    <m/>
    <s v="N"/>
    <s v="N"/>
    <m/>
    <m/>
    <s v="     "/>
    <m/>
    <m/>
    <m/>
    <m/>
    <m/>
    <m/>
    <m/>
    <m/>
    <m/>
    <m/>
    <m/>
    <m/>
    <m/>
    <m/>
    <m/>
    <m/>
    <m/>
    <m/>
    <m/>
  </r>
  <r>
    <x v="2526"/>
    <s v="     "/>
    <d v="2019-09-23T00:00:00"/>
    <d v="1899-12-30T00:00:00"/>
    <s v="39"/>
    <x v="2"/>
    <s v="9"/>
    <x v="5"/>
    <m/>
    <m/>
    <s v="vehicle contact"/>
    <s v="     "/>
    <x v="0"/>
    <m/>
    <x v="1"/>
    <m/>
    <m/>
    <m/>
    <m/>
    <s v="T004760210"/>
    <m/>
    <m/>
    <s v="     "/>
    <x v="0"/>
    <x v="0"/>
    <m/>
    <x v="0"/>
    <m/>
    <s v="0.26-9.99"/>
    <m/>
    <s v="Contact - 3rd Party"/>
    <x v="8"/>
    <s v="Contact - 3rd Party"/>
    <s v="Contact from object"/>
    <s v="Contact - Vehicle"/>
    <m/>
    <s v="Contact - Vehicle"/>
    <s v="Conductor - Primary"/>
    <m/>
    <s v="Overhead"/>
    <m/>
    <s v="Conductor - Primary"/>
    <m/>
    <s v="62041106"/>
    <s v="     "/>
    <x v="0"/>
    <m/>
    <n v="38.629899999999999"/>
    <n v="-121.711"/>
    <s v="YOLO"/>
    <s v="DAVIS-1106"/>
    <m/>
    <s v="Woodland FD"/>
    <s v="Agriculture"/>
    <m/>
    <m/>
    <m/>
    <m/>
    <m/>
    <m/>
    <m/>
    <s v="N"/>
    <s v="N"/>
    <m/>
    <m/>
    <s v="     "/>
    <m/>
    <m/>
    <m/>
    <m/>
    <m/>
    <m/>
    <m/>
    <m/>
    <m/>
    <m/>
    <m/>
    <m/>
    <m/>
    <m/>
    <m/>
    <m/>
    <m/>
    <m/>
    <m/>
  </r>
  <r>
    <x v="2527"/>
    <s v="     "/>
    <d v="2019-09-24T00:00:00"/>
    <d v="1899-12-30T00:00:00"/>
    <s v="39"/>
    <x v="2"/>
    <s v="9"/>
    <x v="5"/>
    <d v="2019-09-24T00:00:00"/>
    <m/>
    <s v="bird found, arcing conductors; Mike Best Comments: Bird contact causing wires down"/>
    <s v="     "/>
    <x v="0"/>
    <m/>
    <x v="1"/>
    <m/>
    <s v="610673"/>
    <m/>
    <m/>
    <s v="T004761047"/>
    <m/>
    <m/>
    <s v="     "/>
    <x v="0"/>
    <x v="0"/>
    <m/>
    <x v="0"/>
    <m/>
    <s v="&lt;0.25"/>
    <m/>
    <s v="Contact - Animal - Bird"/>
    <x v="6"/>
    <s v="Contact - Bird"/>
    <s v="Contact from object"/>
    <s v="Contact - Animal"/>
    <m/>
    <s v="Contact - Animal"/>
    <s v="Crossarm"/>
    <m/>
    <s v="Overhead"/>
    <m/>
    <s v="Crossarm"/>
    <m/>
    <s v="Silverado 2103"/>
    <s v="     "/>
    <x v="0"/>
    <n v="180"/>
    <n v="38.491199999999999"/>
    <n v="-122.48"/>
    <s v="NAPA"/>
    <s v="SILVERADO-2105"/>
    <m/>
    <s v="Saint Helena FD"/>
    <s v="Urban"/>
    <m/>
    <m/>
    <m/>
    <m/>
    <m/>
    <m/>
    <m/>
    <s v="N"/>
    <s v="N"/>
    <m/>
    <m/>
    <s v="     "/>
    <m/>
    <m/>
    <m/>
    <m/>
    <m/>
    <m/>
    <m/>
    <m/>
    <m/>
    <m/>
    <m/>
    <m/>
    <m/>
    <m/>
    <m/>
    <m/>
    <m/>
    <m/>
    <m/>
  </r>
  <r>
    <x v="2528"/>
    <s v="     "/>
    <d v="2019-09-24T00:00:00"/>
    <d v="1899-12-30T00:00:00"/>
    <s v="39"/>
    <x v="2"/>
    <s v="9"/>
    <x v="5"/>
    <d v="2019-09-24T00:00:00"/>
    <m/>
    <s v="Broken secondary crossarm with under arm buss. End of arm split out. Insulator pin fell out of crossarm and"/>
    <s v="     "/>
    <x v="0"/>
    <m/>
    <x v="1"/>
    <m/>
    <s v="611095"/>
    <m/>
    <m/>
    <s v="T004761113"/>
    <m/>
    <m/>
    <s v="     "/>
    <x v="0"/>
    <x v="0"/>
    <m/>
    <x v="0"/>
    <m/>
    <s v="&lt;3 meters of linear travel"/>
    <m/>
    <s v="Equipment - PG&amp;E"/>
    <x v="16"/>
    <s v="Equipment - PG&amp;E"/>
    <s v="All types of equipment / facility failure"/>
    <s v="Insulator failure"/>
    <s v="Conductor - Primary"/>
    <m/>
    <m/>
    <m/>
    <s v="Overhead"/>
    <m/>
    <s v="Conductor - Primary"/>
    <m/>
    <s v="252081108"/>
    <s v="     "/>
    <x v="0"/>
    <m/>
    <n v="35.131399999999999"/>
    <n v="-119.462"/>
    <s v="KERN"/>
    <s v="TAFT-1108"/>
    <m/>
    <s v="Kern County FD"/>
    <s v="Urban"/>
    <m/>
    <m/>
    <m/>
    <m/>
    <m/>
    <m/>
    <m/>
    <s v="N"/>
    <s v="N"/>
    <m/>
    <m/>
    <s v="     "/>
    <m/>
    <m/>
    <m/>
    <m/>
    <m/>
    <m/>
    <m/>
    <m/>
    <m/>
    <m/>
    <m/>
    <m/>
    <m/>
    <m/>
    <m/>
    <m/>
    <m/>
    <m/>
    <m/>
  </r>
  <r>
    <x v="2529"/>
    <s v="     "/>
    <d v="2019-09-25T00:00:00"/>
    <d v="1899-12-30T00:00:00"/>
    <s v="39"/>
    <x v="2"/>
    <s v="9"/>
    <x v="5"/>
    <m/>
    <m/>
    <s v="fuse blown and small grass fire"/>
    <s v="     "/>
    <x v="0"/>
    <m/>
    <x v="1"/>
    <m/>
    <m/>
    <m/>
    <m/>
    <s v="T004761848"/>
    <m/>
    <m/>
    <s v="     "/>
    <x v="0"/>
    <x v="0"/>
    <m/>
    <x v="0"/>
    <m/>
    <s v="&lt;0.25"/>
    <m/>
    <s v="Equipment - PG&amp;E"/>
    <x v="15"/>
    <s v="Equipment - PG&amp;E"/>
    <s v="All types of equipment / facility failure"/>
    <s v="Fuse failure - all"/>
    <s v="Fuse"/>
    <m/>
    <m/>
    <m/>
    <s v="Overhead"/>
    <m/>
    <s v="Fuse"/>
    <m/>
    <s v="Fuses At C943"/>
    <s v="     "/>
    <x v="0"/>
    <m/>
    <n v="38.795099999999998"/>
    <n v="-121.476"/>
    <s v="SUTTER"/>
    <s v="CATLETT-1102"/>
    <m/>
    <m/>
    <s v="Agriculture"/>
    <m/>
    <m/>
    <m/>
    <m/>
    <m/>
    <m/>
    <m/>
    <s v="N"/>
    <s v="Y"/>
    <s v="201909232000"/>
    <s v="201909260200"/>
    <s v="     "/>
    <m/>
    <m/>
    <m/>
    <m/>
    <m/>
    <m/>
    <m/>
    <m/>
    <m/>
    <m/>
    <m/>
    <m/>
    <m/>
    <m/>
    <m/>
    <m/>
    <m/>
    <m/>
    <m/>
  </r>
  <r>
    <x v="2530"/>
    <s v="     "/>
    <d v="2019-09-26T00:00:00"/>
    <d v="1899-12-30T00:00:00"/>
    <s v="39"/>
    <x v="2"/>
    <s v="9"/>
    <x v="5"/>
    <d v="2019-09-26T00:00:00"/>
    <m/>
    <s v="Tree grew into line"/>
    <s v="     "/>
    <x v="0"/>
    <m/>
    <x v="1"/>
    <m/>
    <s v="618617"/>
    <m/>
    <m/>
    <s v="T004763400"/>
    <m/>
    <m/>
    <s v="     "/>
    <x v="0"/>
    <x v="0"/>
    <m/>
    <x v="0"/>
    <m/>
    <s v="0.26-9.99"/>
    <s v="3/4 acre"/>
    <s v="Vegetation"/>
    <x v="0"/>
    <s v="Vegetation"/>
    <s v="Contact from object"/>
    <s v="Contact - Vegetation"/>
    <m/>
    <s v="Contact - Vegetation"/>
    <s v="Conductor - Secondary"/>
    <m/>
    <s v="Overhead"/>
    <m/>
    <s v="Conductor - Secondary"/>
    <s v="no reported damage"/>
    <s v="Unknown"/>
    <s v="     "/>
    <x v="0"/>
    <m/>
    <n v="38.112299999999998"/>
    <n v="-122.221"/>
    <s v="SOLANO"/>
    <s v="VALLEJO-B-1101"/>
    <m/>
    <s v="Vallejo FD"/>
    <s v="Urban"/>
    <m/>
    <m/>
    <m/>
    <m/>
    <m/>
    <m/>
    <m/>
    <s v="N"/>
    <s v="N"/>
    <m/>
    <m/>
    <s v="     "/>
    <m/>
    <m/>
    <m/>
    <m/>
    <m/>
    <m/>
    <m/>
    <m/>
    <m/>
    <m/>
    <m/>
    <m/>
    <m/>
    <m/>
    <m/>
    <m/>
    <m/>
    <m/>
    <m/>
  </r>
  <r>
    <x v="2531"/>
    <s v="     "/>
    <d v="2019-09-26T00:00:00"/>
    <d v="1899-12-30T00:00:00"/>
    <s v="39"/>
    <x v="2"/>
    <s v="9"/>
    <x v="5"/>
    <d v="2019-09-26T00:00:00"/>
    <m/>
    <s v="Tman found open cutouts 1927 and high side jumpers cut down to idle line south beyond 9127 where grass was burned. "/>
    <s v="     "/>
    <x v="0"/>
    <m/>
    <x v="1"/>
    <m/>
    <s v="617717"/>
    <m/>
    <m/>
    <s v="T004763218"/>
    <n v="105399422"/>
    <m/>
    <s v="     "/>
    <x v="0"/>
    <x v="0"/>
    <m/>
    <x v="0"/>
    <m/>
    <s v="&lt;0.25"/>
    <m/>
    <s v="Unknown"/>
    <x v="4"/>
    <s v="Unknown"/>
    <s v="All types of equipment / facility failure"/>
    <s v="Conductor failure-all"/>
    <m/>
    <m/>
    <m/>
    <m/>
    <s v="Overhead"/>
    <m/>
    <s v="Splice/Clamp/Connector"/>
    <m/>
    <s v="Cutouts And Jumpers At 9127"/>
    <s v="     "/>
    <x v="0"/>
    <m/>
    <n v="38.589500000000001"/>
    <n v="-121.69799999999999"/>
    <s v="YOLO"/>
    <s v="DAVIS-1106"/>
    <m/>
    <s v="Woodland FD"/>
    <s v="Agriculture"/>
    <m/>
    <m/>
    <m/>
    <m/>
    <m/>
    <m/>
    <m/>
    <s v="N"/>
    <s v="N"/>
    <m/>
    <m/>
    <s v="     "/>
    <m/>
    <m/>
    <m/>
    <m/>
    <m/>
    <m/>
    <m/>
    <m/>
    <m/>
    <m/>
    <m/>
    <m/>
    <m/>
    <m/>
    <m/>
    <m/>
    <m/>
    <m/>
    <m/>
  </r>
  <r>
    <x v="2532"/>
    <s v="     "/>
    <d v="2019-09-26T00:00:00"/>
    <d v="1899-12-30T00:00:00"/>
    <s v="39"/>
    <x v="2"/>
    <s v="9"/>
    <x v="5"/>
    <d v="2019-09-26T00:00:00"/>
    <d v="1899-12-30T16:45:00"/>
    <s v="pole broken, wire on ground"/>
    <s v="     "/>
    <x v="0"/>
    <m/>
    <x v="1"/>
    <m/>
    <s v="619481"/>
    <s v="19-0104275"/>
    <m/>
    <s v="T004763618"/>
    <m/>
    <m/>
    <s v="     "/>
    <x v="0"/>
    <x v="0"/>
    <m/>
    <x v="0"/>
    <m/>
    <s v="0.26-9.99"/>
    <m/>
    <s v="Equipment - PG&amp;E"/>
    <x v="13"/>
    <s v="Equipment - PG&amp;E"/>
    <s v="All types of equipment / facility failure"/>
    <s v="Transformer failure"/>
    <s v="Pole"/>
    <m/>
    <m/>
    <m/>
    <s v="Overhead"/>
    <m/>
    <s v="Pole"/>
    <m/>
    <s v="103958238"/>
    <s v="     "/>
    <x v="0"/>
    <m/>
    <n v="38.087600000000002"/>
    <n v="-121.527"/>
    <s v="SAN JOAQUIN"/>
    <s v="GRAND-ISLAND-2224"/>
    <m/>
    <s v="Unknown"/>
    <s v="Agriculture"/>
    <m/>
    <m/>
    <m/>
    <m/>
    <m/>
    <m/>
    <m/>
    <s v="N"/>
    <s v="N"/>
    <m/>
    <m/>
    <s v="     "/>
    <m/>
    <m/>
    <m/>
    <m/>
    <m/>
    <m/>
    <m/>
    <m/>
    <m/>
    <m/>
    <m/>
    <m/>
    <m/>
    <m/>
    <m/>
    <m/>
    <m/>
    <m/>
    <m/>
  </r>
  <r>
    <x v="2533"/>
    <s v="     "/>
    <d v="2019-09-26T00:00:00"/>
    <d v="1899-12-30T00:00:00"/>
    <s v="39"/>
    <x v="2"/>
    <s v="9"/>
    <x v="5"/>
    <d v="2019-09-26T00:00:00"/>
    <d v="1899-12-30T14:30:00"/>
    <s v="branch fell into line"/>
    <s v="     "/>
    <x v="0"/>
    <m/>
    <x v="1"/>
    <m/>
    <s v="618773"/>
    <s v="19-0104163"/>
    <m/>
    <s v="T004763419"/>
    <n v="117924801"/>
    <m/>
    <s v="     "/>
    <x v="0"/>
    <x v="0"/>
    <m/>
    <x v="0"/>
    <m/>
    <s v="&lt;3 meters of linear travel"/>
    <m/>
    <s v="Vegetation"/>
    <x v="0"/>
    <s v="Vegetation"/>
    <s v="Contact from object"/>
    <s v="Contact - Vegetation"/>
    <m/>
    <s v="Contact - Vegetation"/>
    <s v="Splice/Clamp/Connector"/>
    <m/>
    <s v="Overhead"/>
    <m/>
    <s v="Splice/Clamp/Connector"/>
    <m/>
    <s v="2287"/>
    <s v="     "/>
    <x v="1"/>
    <n v="500"/>
    <n v="36.951700000000002"/>
    <n v="-121.828"/>
    <s v="SANTA CRUZ"/>
    <s v="ROB-ROY-2104"/>
    <m/>
    <m/>
    <s v="Shrub"/>
    <m/>
    <m/>
    <m/>
    <m/>
    <m/>
    <m/>
    <m/>
    <s v="N"/>
    <s v="N"/>
    <m/>
    <m/>
    <s v="     "/>
    <n v="36.950620000000001"/>
    <n v="-121.828653"/>
    <s v="Sep 27 2019 12:00AM"/>
    <s v="BranchFail"/>
    <s v="Per T-Man Jonathan Johnson: Large heavy Pine branch broke and rested on tree wire, eventually shorting it."/>
    <s v="PINE"/>
    <s v="35"/>
    <s v="34"/>
    <s v="1"/>
    <s v="None"/>
    <s v="None"/>
    <s v="N"/>
    <s v="1"/>
    <m/>
    <s v="Hillside"/>
    <s v="B"/>
    <s v="CrossArm"/>
    <s v="TreeWire"/>
    <s v="2"/>
  </r>
  <r>
    <x v="2534"/>
    <s v="     "/>
    <d v="2019-09-27T00:00:00"/>
    <d v="1899-12-30T00:00:00"/>
    <s v="39"/>
    <x v="2"/>
    <s v="9"/>
    <x v="5"/>
    <d v="2019-09-27T00:00:00"/>
    <d v="1899-12-30T10:29:00"/>
    <s v="Tree fell into line"/>
    <s v="     "/>
    <x v="0"/>
    <m/>
    <x v="1"/>
    <m/>
    <s v="621874"/>
    <s v="19-0104536"/>
    <m/>
    <s v="T004764183"/>
    <n v="117927793"/>
    <m/>
    <s v="     "/>
    <x v="0"/>
    <x v="0"/>
    <m/>
    <x v="0"/>
    <m/>
    <s v="0.26-9.99"/>
    <m/>
    <s v="Vegetation"/>
    <x v="0"/>
    <s v="Vegetation"/>
    <s v="Contact from object"/>
    <s v="Contact - Vegetation"/>
    <m/>
    <s v="Contact - Vegetation"/>
    <s v="Conductor - Primary"/>
    <m/>
    <s v="Overhead"/>
    <m/>
    <s v="Conductor - Primary"/>
    <m/>
    <s v="182492105"/>
    <s v="     "/>
    <x v="1"/>
    <n v="545"/>
    <n v="36.5336"/>
    <n v="-121.146"/>
    <s v="SAN BENITO"/>
    <s v="HOLLISTER-2105"/>
    <m/>
    <m/>
    <s v="Hardwood Woodland"/>
    <m/>
    <m/>
    <m/>
    <m/>
    <m/>
    <m/>
    <m/>
    <s v="N"/>
    <s v="N"/>
    <m/>
    <m/>
    <s v="     "/>
    <n v="36.530999999999999"/>
    <n v="-121.1443"/>
    <s v="Oct  3 2019 12:00AM"/>
    <s v="RootsFail"/>
    <s v="tree was green; uprooted"/>
    <s v="OAKV"/>
    <s v="60"/>
    <s v="99"/>
    <s v="40"/>
    <s v="None"/>
    <s v="None"/>
    <s v="N"/>
    <s v="1"/>
    <m/>
    <s v="Valley"/>
    <s v="D"/>
    <s v="CrossArm"/>
    <s v="BareWire"/>
    <s v="5"/>
  </r>
  <r>
    <x v="2535"/>
    <s v="     "/>
    <d v="2019-09-27T00:00:00"/>
    <d v="1899-12-30T00:00:00"/>
    <s v="39"/>
    <x v="2"/>
    <s v="9"/>
    <x v="5"/>
    <d v="2019-09-27T00:00:00"/>
    <d v="1899-12-30T14:13:00"/>
    <s v="carpole incident"/>
    <s v="     "/>
    <x v="0"/>
    <m/>
    <x v="1"/>
    <m/>
    <s v="623275"/>
    <s v="19-0104713"/>
    <m/>
    <s v="T004764445"/>
    <m/>
    <m/>
    <s v="     "/>
    <x v="0"/>
    <x v="0"/>
    <m/>
    <x v="0"/>
    <m/>
    <s v="&lt;0.25"/>
    <m/>
    <s v="Contact - 3rd Party"/>
    <x v="8"/>
    <s v="Contact - 3rd Party"/>
    <s v="Contact from object"/>
    <s v="Contact - Vehicle"/>
    <m/>
    <s v="Contact - Vehicle"/>
    <s v="Pole"/>
    <m/>
    <s v="Overhead"/>
    <m/>
    <s v="Pole"/>
    <m/>
    <s v="103959408"/>
    <s v="     "/>
    <x v="0"/>
    <m/>
    <n v="38.484499999999997"/>
    <n v="-121.723"/>
    <s v="YOLO"/>
    <s v="DAVIS-1107"/>
    <m/>
    <s v="Unknown"/>
    <s v="Agriculture"/>
    <m/>
    <m/>
    <m/>
    <m/>
    <m/>
    <m/>
    <m/>
    <s v="N"/>
    <s v="N"/>
    <m/>
    <m/>
    <s v="     "/>
    <m/>
    <m/>
    <m/>
    <m/>
    <m/>
    <m/>
    <m/>
    <m/>
    <m/>
    <m/>
    <m/>
    <m/>
    <m/>
    <m/>
    <m/>
    <m/>
    <m/>
    <m/>
    <m/>
  </r>
  <r>
    <x v="2536"/>
    <s v="     "/>
    <d v="2019-09-28T00:00:00"/>
    <d v="1899-12-30T00:00:00"/>
    <s v="39"/>
    <x v="2"/>
    <s v="9"/>
    <x v="5"/>
    <d v="2019-09-28T00:00:00"/>
    <d v="1899-12-30T13:14:00"/>
    <s v="conductor arced and caused veg fire"/>
    <s v="     "/>
    <x v="0"/>
    <m/>
    <x v="1"/>
    <m/>
    <s v="627053"/>
    <s v="19-0104972"/>
    <m/>
    <s v="T004765205"/>
    <n v="117929842"/>
    <m/>
    <s v="     "/>
    <x v="0"/>
    <x v="0"/>
    <m/>
    <x v="0"/>
    <m/>
    <s v="&lt;0.25"/>
    <s v="10FT BY 10 FT"/>
    <s v="Equipment - PG&amp;E"/>
    <x v="4"/>
    <s v="Equipment - PG&amp;E"/>
    <s v="All types of equipment / facility failure"/>
    <s v="Conductor failure-all"/>
    <s v="Conductor - Primary"/>
    <m/>
    <m/>
    <m/>
    <s v="Overhead"/>
    <m/>
    <s v="Conductor - Primary"/>
    <m/>
    <s v="252531103 "/>
    <s v="     "/>
    <x v="2"/>
    <n v="424"/>
    <n v="37.255299999999998"/>
    <n v="-119.506"/>
    <s v="MADERA"/>
    <s v="SAN-JOAQUIN-#3-1103"/>
    <m/>
    <m/>
    <s v="Hardwood Woodland"/>
    <m/>
    <m/>
    <m/>
    <m/>
    <m/>
    <m/>
    <m/>
    <s v="N"/>
    <s v="N"/>
    <m/>
    <m/>
    <s v="     "/>
    <m/>
    <m/>
    <m/>
    <m/>
    <m/>
    <m/>
    <m/>
    <m/>
    <m/>
    <m/>
    <m/>
    <m/>
    <m/>
    <m/>
    <m/>
    <m/>
    <m/>
    <m/>
    <m/>
  </r>
  <r>
    <x v="2537"/>
    <s v="     "/>
    <d v="2019-09-28T00:00:00"/>
    <d v="1899-12-30T00:00:00"/>
    <s v="39"/>
    <x v="2"/>
    <s v="9"/>
    <x v="5"/>
    <d v="2019-09-28T00:00:00"/>
    <d v="1899-12-30T16:10:00"/>
    <s v="burnt pole, unknown cause"/>
    <s v="     "/>
    <x v="0"/>
    <m/>
    <x v="1"/>
    <m/>
    <s v="627951"/>
    <s v="19-0105009"/>
    <m/>
    <s v="T004765377"/>
    <m/>
    <m/>
    <s v="     "/>
    <x v="0"/>
    <x v="0"/>
    <m/>
    <x v="0"/>
    <m/>
    <s v="0.26-9.99"/>
    <m/>
    <s v="Equipment - PG&amp;E"/>
    <x v="9"/>
    <s v="Equipment - PG&amp;E"/>
    <s v="All types of equipment / facility failure"/>
    <s v="Equipment failure - Other"/>
    <s v="Pole"/>
    <m/>
    <m/>
    <m/>
    <s v="Overhead"/>
    <m/>
    <s v="Pole"/>
    <m/>
    <s v="103958771"/>
    <s v="     "/>
    <x v="0"/>
    <m/>
    <n v="38.229999999999997"/>
    <n v="-122.459"/>
    <s v="SONOMA"/>
    <s v="SONOMA-1107"/>
    <m/>
    <m/>
    <s v="Urban"/>
    <m/>
    <m/>
    <m/>
    <m/>
    <m/>
    <m/>
    <m/>
    <s v="N"/>
    <s v="N"/>
    <m/>
    <m/>
    <s v="     "/>
    <m/>
    <m/>
    <m/>
    <m/>
    <m/>
    <m/>
    <m/>
    <m/>
    <m/>
    <m/>
    <m/>
    <m/>
    <m/>
    <m/>
    <m/>
    <m/>
    <m/>
    <m/>
    <m/>
  </r>
  <r>
    <x v="2538"/>
    <s v="     "/>
    <d v="2019-09-28T00:00:00"/>
    <d v="1899-12-30T00:00:00"/>
    <s v="39"/>
    <x v="2"/>
    <s v="9"/>
    <x v="5"/>
    <d v="2019-09-28T00:00:00"/>
    <m/>
    <s v="failed connectors"/>
    <s v="     "/>
    <x v="0"/>
    <m/>
    <x v="1"/>
    <m/>
    <s v="628264"/>
    <m/>
    <m/>
    <s v="T004765539"/>
    <m/>
    <m/>
    <s v="     "/>
    <x v="0"/>
    <x v="0"/>
    <m/>
    <x v="0"/>
    <m/>
    <s v="300-999"/>
    <m/>
    <s v="Equipment - PG&amp;E"/>
    <x v="4"/>
    <s v="Equipment - PG&amp;E"/>
    <s v="All types of equipment / facility failure"/>
    <s v="Conductor failure-all"/>
    <s v="Conductor - Primary"/>
    <m/>
    <m/>
    <m/>
    <s v="Overhead"/>
    <m/>
    <s v="Conductor - Primary"/>
    <s v="no reported damage"/>
    <s v="Unknown"/>
    <s v="     "/>
    <x v="0"/>
    <m/>
    <n v="39.613500000000002"/>
    <n v="-121.708"/>
    <s v="BUTTE"/>
    <s v="ESQUON-1101"/>
    <m/>
    <m/>
    <s v="Herbaceous"/>
    <n v="300"/>
    <m/>
    <m/>
    <m/>
    <m/>
    <s v="HWY"/>
    <m/>
    <s v="N"/>
    <s v="N"/>
    <m/>
    <m/>
    <s v="     "/>
    <m/>
    <m/>
    <m/>
    <m/>
    <m/>
    <m/>
    <m/>
    <m/>
    <m/>
    <m/>
    <m/>
    <m/>
    <m/>
    <m/>
    <m/>
    <m/>
    <m/>
    <m/>
    <m/>
  </r>
  <r>
    <x v="2539"/>
    <s v="     "/>
    <d v="2019-09-29T00:00:00"/>
    <d v="1899-12-30T00:00:00"/>
    <s v="40"/>
    <x v="2"/>
    <s v="9"/>
    <x v="5"/>
    <d v="2019-09-29T00:00:00"/>
    <d v="1899-12-30T14:07:00"/>
    <s v="pole on fire, conductor failure"/>
    <s v="     "/>
    <x v="0"/>
    <m/>
    <x v="1"/>
    <m/>
    <s v="629060"/>
    <s v="19-0105188"/>
    <m/>
    <s v="T004766175"/>
    <m/>
    <m/>
    <s v="     "/>
    <x v="0"/>
    <x v="0"/>
    <m/>
    <x v="0"/>
    <m/>
    <s v="0.26-9.99"/>
    <m/>
    <s v="Equipment - PG&amp;E"/>
    <x v="4"/>
    <s v="Equipment - PG&amp;E"/>
    <s v="All types of equipment / facility failure"/>
    <s v="Conductor failure-all"/>
    <s v="Conductor - Primary"/>
    <m/>
    <m/>
    <m/>
    <s v="Overhead"/>
    <m/>
    <s v="Conductor - Primary"/>
    <s v="no reported damage"/>
    <s v="9000"/>
    <s v="     "/>
    <x v="0"/>
    <m/>
    <n v="36.238100000000003"/>
    <n v="-120.396"/>
    <s v="FRESNO"/>
    <s v="COALINGA-NO-2-1105"/>
    <m/>
    <s v="Coalinga FD"/>
    <s v="Herbaceous"/>
    <m/>
    <m/>
    <m/>
    <m/>
    <m/>
    <m/>
    <m/>
    <s v="N"/>
    <s v="N"/>
    <m/>
    <m/>
    <s v="     "/>
    <m/>
    <m/>
    <m/>
    <m/>
    <m/>
    <m/>
    <m/>
    <m/>
    <m/>
    <m/>
    <m/>
    <m/>
    <m/>
    <m/>
    <m/>
    <m/>
    <m/>
    <m/>
    <m/>
  </r>
  <r>
    <x v="2540"/>
    <s v="     "/>
    <d v="2019-09-29T00:00:00"/>
    <d v="1899-12-30T00:00:00"/>
    <s v="40"/>
    <x v="2"/>
    <s v="9"/>
    <x v="5"/>
    <d v="2019-09-29T00:00:00"/>
    <d v="1899-12-30T13:22:00"/>
    <s v="1 wire in 1 span down due to failed auto bump, failed connector/splice"/>
    <s v="     "/>
    <x v="0"/>
    <m/>
    <x v="1"/>
    <m/>
    <s v="629048"/>
    <s v="19-0105169"/>
    <m/>
    <s v="T004766125"/>
    <n v="117930461"/>
    <m/>
    <s v="     "/>
    <x v="0"/>
    <x v="0"/>
    <m/>
    <x v="0"/>
    <m/>
    <s v="0.26-9.99"/>
    <s v=".46 acre per cal fire "/>
    <s v="Equipment - PG&amp;E"/>
    <x v="4"/>
    <s v="Equipment - PG&amp;E"/>
    <s v="All types of equipment / facility failure"/>
    <s v="Conductor failure-all"/>
    <s v="Conductor - Primary"/>
    <m/>
    <m/>
    <m/>
    <s v="Overhead"/>
    <m/>
    <s v="Conductor - Primary"/>
    <m/>
    <s v="102171101"/>
    <s v="     "/>
    <x v="0"/>
    <m/>
    <n v="39.551400000000001"/>
    <n v="-121.81"/>
    <s v="BUTTE"/>
    <s v="ESQUON-1101"/>
    <m/>
    <m/>
    <s v="Urban"/>
    <m/>
    <m/>
    <m/>
    <m/>
    <m/>
    <m/>
    <m/>
    <s v="N"/>
    <s v="N"/>
    <m/>
    <m/>
    <s v="     "/>
    <m/>
    <m/>
    <m/>
    <m/>
    <m/>
    <m/>
    <m/>
    <m/>
    <m/>
    <m/>
    <m/>
    <m/>
    <m/>
    <m/>
    <m/>
    <m/>
    <m/>
    <m/>
    <m/>
  </r>
  <r>
    <x v="2541"/>
    <s v="     "/>
    <d v="2019-09-29T00:00:00"/>
    <d v="1899-12-30T00:00:00"/>
    <s v="40"/>
    <x v="2"/>
    <s v="9"/>
    <x v="5"/>
    <d v="2019-09-29T00:00:00"/>
    <d v="1899-12-30T20:04:00"/>
    <s v="balloon contact"/>
    <s v="     "/>
    <x v="0"/>
    <m/>
    <x v="1"/>
    <m/>
    <s v="629451"/>
    <s v="19-0105242"/>
    <m/>
    <s v="T004766316"/>
    <m/>
    <m/>
    <s v="     "/>
    <x v="0"/>
    <x v="0"/>
    <m/>
    <x v="0"/>
    <m/>
    <s v="0.26-9.99"/>
    <s v="6 acres"/>
    <s v="Contact - 3rd Party"/>
    <x v="12"/>
    <s v="Contact - 3rd Party"/>
    <s v="Contact from object"/>
    <s v="Contact - Balloon"/>
    <m/>
    <s v="Contact - Balloon"/>
    <s v="Insulator"/>
    <m/>
    <s v="Overhead"/>
    <m/>
    <s v="Insulator"/>
    <s v="no reported damage"/>
    <s v="8015"/>
    <s v="     "/>
    <x v="0"/>
    <m/>
    <n v="37.544800000000002"/>
    <n v="-121.896"/>
    <s v="ALAMEDA"/>
    <s v="SUNOL-1101"/>
    <m/>
    <m/>
    <s v="Herbaceous"/>
    <m/>
    <m/>
    <m/>
    <m/>
    <m/>
    <m/>
    <m/>
    <s v="N"/>
    <s v="N"/>
    <m/>
    <m/>
    <s v="     "/>
    <m/>
    <m/>
    <m/>
    <m/>
    <m/>
    <m/>
    <m/>
    <m/>
    <m/>
    <m/>
    <m/>
    <m/>
    <m/>
    <m/>
    <m/>
    <m/>
    <m/>
    <m/>
    <m/>
  </r>
  <r>
    <x v="2542"/>
    <s v="     "/>
    <d v="2019-09-29T00:00:00"/>
    <d v="1899-12-30T00:00:00"/>
    <s v="40"/>
    <x v="2"/>
    <s v="9"/>
    <x v="5"/>
    <d v="2019-09-29T00:00:00"/>
    <d v="1899-12-30T21:57:00"/>
    <s v="blown transformer"/>
    <s v="     "/>
    <x v="0"/>
    <m/>
    <x v="1"/>
    <m/>
    <s v="629480"/>
    <s v="19-0105270"/>
    <m/>
    <s v="T004766359"/>
    <m/>
    <m/>
    <s v="     "/>
    <x v="0"/>
    <x v="0"/>
    <m/>
    <x v="0"/>
    <m/>
    <s v="&lt;0.25"/>
    <m/>
    <s v="Equipment - PG&amp;E"/>
    <x v="13"/>
    <s v="Equipment - PG&amp;E"/>
    <s v="All types of equipment / facility failure"/>
    <s v="Transformer failure"/>
    <s v="Transformer"/>
    <m/>
    <m/>
    <m/>
    <s v="Overhead"/>
    <m/>
    <s v="Transformer"/>
    <m/>
    <s v="321533520550 "/>
    <s v="     "/>
    <x v="0"/>
    <m/>
    <n v="37.0642"/>
    <n v="-119.977"/>
    <s v="MADERA"/>
    <s v="STOREY-1109"/>
    <m/>
    <s v="Madera FD"/>
    <s v="Agriculture"/>
    <m/>
    <m/>
    <m/>
    <m/>
    <m/>
    <m/>
    <m/>
    <s v="N"/>
    <s v="N"/>
    <m/>
    <m/>
    <s v="     "/>
    <m/>
    <m/>
    <m/>
    <m/>
    <m/>
    <m/>
    <m/>
    <m/>
    <m/>
    <m/>
    <m/>
    <m/>
    <m/>
    <m/>
    <m/>
    <m/>
    <m/>
    <m/>
    <m/>
  </r>
  <r>
    <x v="2543"/>
    <s v="     "/>
    <d v="2019-09-29T00:00:00"/>
    <d v="1899-12-30T00:00:00"/>
    <s v="40"/>
    <x v="2"/>
    <s v="9"/>
    <x v="5"/>
    <d v="2019-09-29T00:00:00"/>
    <d v="1899-12-30T19:00:00"/>
    <s v="conductor broken, wire on ground"/>
    <s v="     "/>
    <x v="0"/>
    <m/>
    <x v="1"/>
    <m/>
    <s v="629402"/>
    <s v="19-0105204"/>
    <m/>
    <s v="T004766325"/>
    <n v="117930585"/>
    <m/>
    <s v="     "/>
    <x v="0"/>
    <x v="0"/>
    <m/>
    <x v="0"/>
    <m/>
    <s v="&lt;0.25"/>
    <m/>
    <s v="Equipment - PG&amp;E"/>
    <x v="4"/>
    <s v="Equipment - PG&amp;E"/>
    <s v="All types of equipment / facility failure"/>
    <s v="Conductor failure-all"/>
    <s v="Conductor - Primary"/>
    <m/>
    <m/>
    <m/>
    <s v="Overhead"/>
    <m/>
    <s v="Conductor - Primary"/>
    <m/>
    <s v="253601105"/>
    <s v="     "/>
    <x v="0"/>
    <m/>
    <n v="36.299399999999999"/>
    <n v="-119.76900000000001"/>
    <s v="KINGS"/>
    <s v="LEMOORE-1105"/>
    <m/>
    <s v="Lemoore FD"/>
    <s v="Urban"/>
    <m/>
    <m/>
    <m/>
    <m/>
    <m/>
    <m/>
    <m/>
    <s v="N"/>
    <s v="N"/>
    <m/>
    <m/>
    <s v="     "/>
    <m/>
    <m/>
    <m/>
    <m/>
    <m/>
    <m/>
    <m/>
    <m/>
    <m/>
    <m/>
    <m/>
    <m/>
    <m/>
    <m/>
    <m/>
    <m/>
    <m/>
    <m/>
    <m/>
  </r>
  <r>
    <x v="2544"/>
    <s v="     "/>
    <d v="2019-09-30T00:00:00"/>
    <d v="1899-12-30T00:00:00"/>
    <s v="40"/>
    <x v="2"/>
    <s v="9"/>
    <x v="5"/>
    <d v="2019-09-30T00:00:00"/>
    <d v="1899-12-30T13:55:00"/>
    <s v="3rd party tree cutting came into contact with lines"/>
    <s v="     "/>
    <x v="0"/>
    <m/>
    <x v="1"/>
    <m/>
    <s v="632533"/>
    <s v="19-0105582"/>
    <m/>
    <s v="T004767093"/>
    <m/>
    <m/>
    <s v="     "/>
    <x v="0"/>
    <x v="0"/>
    <m/>
    <x v="0"/>
    <m/>
    <s v="0.26-9.99"/>
    <m/>
    <s v="Contact - 3rd Party"/>
    <x v="3"/>
    <s v="Contact - 3rd Party"/>
    <s v="Contact from object"/>
    <s v="Contact - Other"/>
    <m/>
    <s v="Contact - Other"/>
    <s v="Conductor - Primary"/>
    <m/>
    <s v="Overhead"/>
    <m/>
    <s v="Conductor - Primary"/>
    <m/>
    <s v="183041102"/>
    <s v="     "/>
    <x v="1"/>
    <n v="512"/>
    <n v="34.613900000000001"/>
    <n v="-120.18"/>
    <s v="SANTA BARBARA"/>
    <s v="BUELLTON-1102"/>
    <m/>
    <m/>
    <s v="Agriculture"/>
    <m/>
    <m/>
    <m/>
    <m/>
    <m/>
    <m/>
    <m/>
    <s v="N"/>
    <s v="N"/>
    <m/>
    <m/>
    <s v="     "/>
    <n v="34.614573"/>
    <n v="-120.180498"/>
    <s v="Oct  1 2019 12:00AM"/>
    <s v="PGECont"/>
    <s v="Evidence of healthy Fremont cottonwood branch cut at fault location. Evidence of fire. No further work necessary. Fire investigation form to be completed by PG&amp;E VPM David Perry."/>
    <s v="COTT"/>
    <s v="75"/>
    <s v="23"/>
    <s v="9"/>
    <m/>
    <m/>
    <m/>
    <m/>
    <m/>
    <m/>
    <m/>
    <s v="CrossArm"/>
    <s v="BareWire"/>
    <s v="3"/>
  </r>
  <r>
    <x v="2545"/>
    <s v="     "/>
    <d v="2019-10-02T00:00:00"/>
    <d v="1899-12-30T17:16:42"/>
    <s v="40"/>
    <x v="3"/>
    <s v="10"/>
    <x v="5"/>
    <m/>
    <m/>
    <s v="5485 BRAVO TORO LN in Santa Rosa; veg fire; lines down; struck by bird according to OIS#638800 and FOID#T00476954"/>
    <s v="     "/>
    <x v="0"/>
    <d v="2021-02-12T00:00:00"/>
    <x v="0"/>
    <m/>
    <m/>
    <s v="19-0106778"/>
    <m/>
    <s v="T004769053, T004769054"/>
    <m/>
    <m/>
    <s v="     "/>
    <x v="0"/>
    <x v="0"/>
    <m/>
    <x v="0"/>
    <m/>
    <s v="0.26-9.99"/>
    <m/>
    <s v="Contact - Animal - Bird"/>
    <x v="6"/>
    <s v="Contact - Bird"/>
    <s v="Contact from object"/>
    <s v="Contact - Animal"/>
    <m/>
    <s v="Contact - Animal"/>
    <s v="Conductor"/>
    <s v="No"/>
    <s v="Overhead"/>
    <m/>
    <s v="Conductor"/>
    <m/>
    <s v="042571103 "/>
    <s v="     "/>
    <x v="0"/>
    <m/>
    <n v="38.430599999999998"/>
    <n v="-122.812"/>
    <s v="Sonoma"/>
    <s v="MOLINO-1103"/>
    <m/>
    <m/>
    <s v="Urban"/>
    <m/>
    <m/>
    <m/>
    <m/>
    <m/>
    <m/>
    <m/>
    <s v="N"/>
    <s v="N"/>
    <m/>
    <m/>
    <s v="     "/>
    <m/>
    <m/>
    <m/>
    <m/>
    <m/>
    <m/>
    <m/>
    <m/>
    <m/>
    <m/>
    <m/>
    <m/>
    <m/>
    <m/>
    <m/>
    <m/>
    <m/>
    <m/>
    <m/>
  </r>
  <r>
    <x v="2546"/>
    <s v="     "/>
    <d v="2019-10-02T00:00:00"/>
    <d v="1899-12-30T00:00:00"/>
    <s v="40"/>
    <x v="3"/>
    <s v="10"/>
    <x v="5"/>
    <d v="2019-10-02T00:00:00"/>
    <d v="1899-12-30T17:10:00"/>
    <s v="Avian contact with conductor; Mike Best Comments: Found fire at 5485 Bravo Toro Ln. Buzzard found on ground below wires; 0.25 - 10 Acres Fire"/>
    <s v="     "/>
    <x v="0"/>
    <m/>
    <x v="1"/>
    <m/>
    <s v="638800"/>
    <s v="19-0106778"/>
    <m/>
    <s v="T004769054"/>
    <m/>
    <m/>
    <s v="     "/>
    <x v="0"/>
    <x v="0"/>
    <m/>
    <x v="0"/>
    <m/>
    <s v="0.26-9.99"/>
    <m/>
    <s v="Contact - Animal - Bird"/>
    <x v="6"/>
    <s v="Contact - Bird"/>
    <s v="Contact from object"/>
    <s v="Contact - Animal"/>
    <m/>
    <s v="Contact - Animal"/>
    <s v="Splice/Clamp/Connector"/>
    <m/>
    <s v="Overhead"/>
    <m/>
    <s v="Splice/Clamp/Connector"/>
    <s v="no reported damage"/>
    <s v="7Nr1002191710"/>
    <s v="     "/>
    <x v="0"/>
    <m/>
    <n v="38.430599999999998"/>
    <n v="-122.81100000000001"/>
    <s v="SONOMA"/>
    <s v="MOLINO-1102"/>
    <m/>
    <s v="Unknown"/>
    <s v="Urban"/>
    <m/>
    <m/>
    <m/>
    <m/>
    <m/>
    <m/>
    <m/>
    <s v="N"/>
    <s v="N"/>
    <m/>
    <m/>
    <s v="     "/>
    <m/>
    <m/>
    <m/>
    <m/>
    <m/>
    <m/>
    <m/>
    <m/>
    <m/>
    <m/>
    <m/>
    <m/>
    <m/>
    <m/>
    <m/>
    <m/>
    <m/>
    <m/>
    <m/>
  </r>
  <r>
    <x v="2547"/>
    <s v="     "/>
    <d v="2019-10-02T00:00:00"/>
    <d v="1899-12-30T00:00:00"/>
    <s v="40"/>
    <x v="3"/>
    <s v="10"/>
    <x v="5"/>
    <d v="2019-10-02T00:00:00"/>
    <d v="1899-12-30T18:53:00"/>
    <s v="vehicle contact with guy"/>
    <s v="     "/>
    <x v="0"/>
    <m/>
    <x v="1"/>
    <m/>
    <s v="638859"/>
    <s v="19-0106784"/>
    <m/>
    <s v="T004769119"/>
    <m/>
    <m/>
    <s v="     "/>
    <x v="0"/>
    <x v="0"/>
    <m/>
    <x v="0"/>
    <m/>
    <s v="&lt;3 meters of linear travel"/>
    <m/>
    <s v="Contact - 3rd Party"/>
    <x v="8"/>
    <s v="Contact - 3rd Party"/>
    <s v="Contact from object"/>
    <s v="Contact - Vehicle"/>
    <m/>
    <s v="Contact - Vehicle"/>
    <s v="Transformer"/>
    <m/>
    <s v="Overhead"/>
    <m/>
    <s v="Transformer"/>
    <m/>
    <s v="321463218071"/>
    <s v="     "/>
    <x v="0"/>
    <m/>
    <n v="36.995399999999997"/>
    <n v="-120"/>
    <s v="MADERA"/>
    <s v="STOREY-1109"/>
    <m/>
    <m/>
    <s v="Urban"/>
    <m/>
    <m/>
    <m/>
    <m/>
    <m/>
    <m/>
    <m/>
    <s v="N"/>
    <s v="N"/>
    <m/>
    <m/>
    <s v="     "/>
    <m/>
    <m/>
    <m/>
    <m/>
    <m/>
    <m/>
    <m/>
    <m/>
    <m/>
    <m/>
    <m/>
    <m/>
    <m/>
    <m/>
    <m/>
    <m/>
    <m/>
    <m/>
    <m/>
  </r>
  <r>
    <x v="2548"/>
    <s v="     "/>
    <d v="2019-10-03T00:00:00"/>
    <d v="1899-12-30T00:00:00"/>
    <s v="40"/>
    <x v="3"/>
    <s v="10"/>
    <x v="5"/>
    <m/>
    <m/>
    <s v="Apparant insulator failure, fire appears to be greater than 1 meter; Contact Cal Fire Joe Pidgeon (559-706-8820); Contacted Cal Fire for a report on 3/25"/>
    <s v="     "/>
    <x v="0"/>
    <m/>
    <x v="1"/>
    <m/>
    <m/>
    <m/>
    <m/>
    <s v="T004769925"/>
    <m/>
    <m/>
    <s v="     "/>
    <x v="0"/>
    <x v="0"/>
    <m/>
    <x v="0"/>
    <m/>
    <s v="10-99"/>
    <m/>
    <s v="Equipment - PG&amp;E"/>
    <x v="16"/>
    <s v="Equipment - PG&amp;E"/>
    <s v="All types of equipment / facility failure"/>
    <s v="Insulator failure"/>
    <s v="Insulator"/>
    <m/>
    <m/>
    <m/>
    <s v="Overhead"/>
    <m/>
    <s v="Insulator"/>
    <m/>
    <s v="101024245"/>
    <s v="     "/>
    <x v="0"/>
    <m/>
    <n v="37.197800000000001"/>
    <n v="-120.014"/>
    <s v="MADERA"/>
    <s v="LE-GRAND-1104"/>
    <m/>
    <m/>
    <s v="Herbaceous"/>
    <n v="10"/>
    <m/>
    <m/>
    <m/>
    <m/>
    <m/>
    <m/>
    <s v="N"/>
    <s v="N"/>
    <m/>
    <m/>
    <s v="     "/>
    <m/>
    <m/>
    <m/>
    <m/>
    <m/>
    <m/>
    <m/>
    <m/>
    <m/>
    <m/>
    <m/>
    <m/>
    <m/>
    <m/>
    <m/>
    <m/>
    <m/>
    <m/>
    <m/>
  </r>
  <r>
    <x v="2549"/>
    <s v="     "/>
    <d v="2019-10-04T00:00:00"/>
    <d v="1899-12-30T00:00:00"/>
    <s v="40"/>
    <x v="3"/>
    <s v="10"/>
    <x v="5"/>
    <d v="2019-10-04T00:00:00"/>
    <m/>
    <s v="equipment overload, service conductor failure"/>
    <s v="     "/>
    <x v="0"/>
    <m/>
    <x v="1"/>
    <m/>
    <s v="643843"/>
    <m/>
    <m/>
    <s v="T004770761"/>
    <m/>
    <m/>
    <s v="     "/>
    <x v="0"/>
    <x v="0"/>
    <m/>
    <x v="0"/>
    <m/>
    <s v="0.26-9.99"/>
    <m/>
    <s v="Equipment - Overloaded"/>
    <x v="9"/>
    <s v="Equipment - PG&amp;E"/>
    <s v="All types of equipment / facility failure"/>
    <s v="Equipment failure - Other"/>
    <s v="Service Drop"/>
    <m/>
    <m/>
    <m/>
    <s v="Overhead"/>
    <m/>
    <s v="Service Drop"/>
    <s v="service drop"/>
    <s v="Unknown"/>
    <s v="     "/>
    <x v="1"/>
    <n v="247"/>
    <n v="40.496400000000001"/>
    <n v="-122.045"/>
    <s v="SHASTA"/>
    <s v="DESCHUTES-1101"/>
    <m/>
    <m/>
    <s v="Hardwood Woodland"/>
    <m/>
    <m/>
    <m/>
    <m/>
    <m/>
    <m/>
    <m/>
    <s v="N"/>
    <s v="N"/>
    <m/>
    <m/>
    <s v="     "/>
    <m/>
    <m/>
    <m/>
    <m/>
    <m/>
    <m/>
    <m/>
    <m/>
    <m/>
    <m/>
    <m/>
    <m/>
    <m/>
    <m/>
    <m/>
    <m/>
    <m/>
    <m/>
    <m/>
  </r>
  <r>
    <x v="2550"/>
    <s v="     "/>
    <d v="2019-10-05T00:00:00"/>
    <d v="1899-12-30T00:00:00"/>
    <s v="40"/>
    <x v="3"/>
    <s v="10"/>
    <x v="5"/>
    <d v="2019-10-05T00:00:00"/>
    <d v="1899-12-30T06:21:00"/>
    <s v="fuse holder burned/flashed"/>
    <s v="     "/>
    <x v="0"/>
    <m/>
    <x v="1"/>
    <m/>
    <s v="643917"/>
    <s v="19-0107809"/>
    <m/>
    <s v="T004770852"/>
    <m/>
    <m/>
    <s v="     "/>
    <x v="0"/>
    <x v="0"/>
    <m/>
    <x v="0"/>
    <m/>
    <s v="&lt;0.25"/>
    <m/>
    <s v="Equipment - PG&amp;E"/>
    <x v="11"/>
    <s v="Equipment - PG&amp;E"/>
    <s v="All types of equipment / facility failure"/>
    <s v="Capacitor bank failure"/>
    <s v="Fuse"/>
    <m/>
    <m/>
    <m/>
    <s v="Overhead"/>
    <m/>
    <s v="Fuse"/>
    <s v="Capacitor"/>
    <s v="3310"/>
    <s v="     "/>
    <x v="0"/>
    <m/>
    <n v="35.208399999999997"/>
    <n v="-119.00700000000001"/>
    <s v="KERN"/>
    <s v="OLD-RIVER-1102"/>
    <m/>
    <s v="Kern County FD"/>
    <s v="Agriculture"/>
    <m/>
    <m/>
    <m/>
    <m/>
    <m/>
    <m/>
    <m/>
    <s v="N"/>
    <s v="N"/>
    <m/>
    <m/>
    <s v="     "/>
    <m/>
    <m/>
    <m/>
    <m/>
    <m/>
    <m/>
    <m/>
    <m/>
    <m/>
    <m/>
    <m/>
    <m/>
    <m/>
    <m/>
    <m/>
    <m/>
    <m/>
    <m/>
    <m/>
  </r>
  <r>
    <x v="2551"/>
    <s v="     "/>
    <d v="2019-10-05T00:00:00"/>
    <d v="1899-12-30T00:00:00"/>
    <s v="40"/>
    <x v="3"/>
    <s v="10"/>
    <x v="5"/>
    <d v="2019-10-05T00:00:00"/>
    <d v="1899-12-30T16:24:00"/>
    <s v="branch fell into line"/>
    <s v="     "/>
    <x v="0"/>
    <m/>
    <x v="1"/>
    <m/>
    <s v="645030"/>
    <s v="19-0107961"/>
    <m/>
    <s v="T004771316"/>
    <n v="117964898"/>
    <m/>
    <s v="     "/>
    <x v="0"/>
    <x v="0"/>
    <m/>
    <x v="0"/>
    <m/>
    <s v="0.26-9.99"/>
    <m/>
    <s v="Vegetation"/>
    <x v="0"/>
    <s v="Vegetation"/>
    <s v="Contact from object"/>
    <s v="Contact - Vegetation"/>
    <m/>
    <s v="Contact - Vegetation"/>
    <s v="Conductor - Primary"/>
    <m/>
    <s v="Overhead"/>
    <m/>
    <s v="Conductor - Primary"/>
    <m/>
    <s v="182811103"/>
    <s v="     "/>
    <x v="0"/>
    <m/>
    <n v="34.869599999999998"/>
    <n v="-120.247"/>
    <s v="SANTA BARBARA"/>
    <s v="SISQUOC-1103"/>
    <m/>
    <m/>
    <s v="Herbaceous"/>
    <m/>
    <m/>
    <m/>
    <m/>
    <m/>
    <m/>
    <m/>
    <s v="N"/>
    <s v="N"/>
    <m/>
    <m/>
    <s v="     "/>
    <m/>
    <m/>
    <s v="Oct  7 2019 12:00AM"/>
    <s v="Unverified"/>
    <s v="UNABLE TO CONFIRM EVIDENCE OF ANY VEGETATION FAILURE AT FAULT LOCATION. FIRE INVESTIGATION REPORT SUBMITTED TO PG&amp;E 10/8/19"/>
    <m/>
    <m/>
    <m/>
    <m/>
    <m/>
    <m/>
    <m/>
    <m/>
    <m/>
    <m/>
    <m/>
    <m/>
    <m/>
    <m/>
  </r>
  <r>
    <x v="2552"/>
    <s v="     "/>
    <d v="2019-10-06T00:00:00"/>
    <d v="1899-12-30T00:00:00"/>
    <s v="41"/>
    <x v="3"/>
    <s v="10"/>
    <x v="5"/>
    <d v="2019-10-06T00:00:00"/>
    <d v="1899-12-30T20:15:00"/>
    <s v="Transformer blown/failed"/>
    <s v="     "/>
    <x v="0"/>
    <m/>
    <x v="1"/>
    <m/>
    <s v="645744"/>
    <s v="19-0108128"/>
    <m/>
    <s v="T004771785"/>
    <m/>
    <m/>
    <s v="     "/>
    <x v="0"/>
    <x v="0"/>
    <m/>
    <x v="0"/>
    <m/>
    <s v="&lt;0.25"/>
    <m/>
    <s v="Equipment - PG&amp;E"/>
    <x v="13"/>
    <s v="Equipment - PG&amp;E"/>
    <s v="All types of equipment / facility failure"/>
    <s v="Transformer failure"/>
    <s v="Transformer"/>
    <m/>
    <m/>
    <m/>
    <s v="Overhead"/>
    <m/>
    <s v="Transformer"/>
    <m/>
    <s v="315155844491"/>
    <s v="     "/>
    <x v="0"/>
    <m/>
    <n v="37.71"/>
    <n v="-122.176"/>
    <s v="ALAMEDA"/>
    <s v="SAN-LEANDRO-U-1112"/>
    <m/>
    <s v="Alameda FD"/>
    <s v="Urban"/>
    <m/>
    <m/>
    <m/>
    <m/>
    <m/>
    <m/>
    <m/>
    <s v="N"/>
    <s v="N"/>
    <m/>
    <m/>
    <s v="     "/>
    <m/>
    <m/>
    <m/>
    <m/>
    <m/>
    <m/>
    <m/>
    <m/>
    <m/>
    <m/>
    <m/>
    <m/>
    <m/>
    <m/>
    <m/>
    <m/>
    <m/>
    <m/>
    <m/>
  </r>
  <r>
    <x v="2553"/>
    <s v="     "/>
    <d v="2019-10-07T00:00:00"/>
    <d v="1899-12-30T00:00:00"/>
    <s v="41"/>
    <x v="3"/>
    <s v="10"/>
    <x v="5"/>
    <d v="2019-10-07T00:00:00"/>
    <m/>
    <s v="burned up sec connection at pole"/>
    <s v="     "/>
    <x v="0"/>
    <m/>
    <x v="1"/>
    <m/>
    <s v="645927"/>
    <m/>
    <m/>
    <s v="T004772104"/>
    <m/>
    <m/>
    <s v="     "/>
    <x v="0"/>
    <x v="0"/>
    <m/>
    <x v="0"/>
    <m/>
    <s v="&lt;3 meters of linear travel"/>
    <s v="10FT CIRCLE "/>
    <s v="Equipment - PG&amp;E"/>
    <x v="4"/>
    <s v="Equipment - PG&amp;E"/>
    <s v="All types of equipment / facility failure"/>
    <s v="Conductor failure-all"/>
    <s v="Splice/Clamp/Connector"/>
    <m/>
    <m/>
    <m/>
    <s v="Overhead"/>
    <m/>
    <s v="Splice/Clamp/Connector"/>
    <m/>
    <s v="Unknown"/>
    <s v="     "/>
    <x v="0"/>
    <n v="180"/>
    <n v="38.104799999999997"/>
    <n v="-122.827"/>
    <s v="MARIN"/>
    <s v="OLEMA-1101"/>
    <m/>
    <m/>
    <s v="Urban"/>
    <m/>
    <m/>
    <m/>
    <m/>
    <m/>
    <m/>
    <m/>
    <s v="N"/>
    <s v="N"/>
    <m/>
    <m/>
    <s v="     "/>
    <m/>
    <m/>
    <m/>
    <m/>
    <m/>
    <m/>
    <m/>
    <m/>
    <m/>
    <m/>
    <m/>
    <m/>
    <m/>
    <m/>
    <m/>
    <m/>
    <m/>
    <m/>
    <m/>
  </r>
  <r>
    <x v="2554"/>
    <s v="     "/>
    <d v="2019-10-07T00:00:00"/>
    <d v="1899-12-30T00:00:00"/>
    <s v="41"/>
    <x v="3"/>
    <s v="10"/>
    <x v="5"/>
    <d v="2019-10-07T00:00:00"/>
    <d v="1899-12-30T17:41:00"/>
    <s v="airplane clipped line, brokem crossarm, 3 phases of wire down for 1 span"/>
    <s v="     "/>
    <x v="8"/>
    <m/>
    <x v="1"/>
    <m/>
    <s v="646960"/>
    <s v="19-0108473"/>
    <m/>
    <s v="T004772642"/>
    <n v="117969423"/>
    <s v="EI191007A"/>
    <s v="     "/>
    <x v="0"/>
    <x v="0"/>
    <m/>
    <x v="0"/>
    <m/>
    <s v="10-99"/>
    <m/>
    <s v="Contact - 3rd Party"/>
    <x v="8"/>
    <s v="Contact - 3rd Party"/>
    <s v="Contact from object"/>
    <s v="Contact - Vehicle"/>
    <m/>
    <s v="Contact - Vehicle"/>
    <s v="Conductor - Primary"/>
    <m/>
    <s v="Overhead"/>
    <m/>
    <s v="Conductor - Primary"/>
    <m/>
    <s v="163711708"/>
    <s v="     "/>
    <x v="0"/>
    <m/>
    <n v="37.71"/>
    <n v="-120.58799999999999"/>
    <s v="TUOLUMNE"/>
    <s v="COTTLE-1708"/>
    <m/>
    <m/>
    <s v="Herbaceous"/>
    <n v="10"/>
    <m/>
    <m/>
    <m/>
    <m/>
    <m/>
    <m/>
    <s v="N"/>
    <s v="N"/>
    <m/>
    <m/>
    <s v="     "/>
    <m/>
    <m/>
    <m/>
    <m/>
    <m/>
    <m/>
    <m/>
    <m/>
    <m/>
    <m/>
    <m/>
    <m/>
    <m/>
    <m/>
    <m/>
    <m/>
    <m/>
    <m/>
    <m/>
  </r>
  <r>
    <x v="2555"/>
    <s v="     "/>
    <d v="2019-10-08T00:00:00"/>
    <d v="1899-12-30T00:00:00"/>
    <s v="41"/>
    <x v="3"/>
    <s v="10"/>
    <x v="5"/>
    <d v="2019-10-08T00:00:00"/>
    <m/>
    <s v="Broken Crossarm, wire down"/>
    <s v="     "/>
    <x v="0"/>
    <m/>
    <x v="1"/>
    <m/>
    <s v="647682"/>
    <m/>
    <m/>
    <s v="T004773444"/>
    <m/>
    <m/>
    <s v="     "/>
    <x v="0"/>
    <x v="0"/>
    <m/>
    <x v="0"/>
    <m/>
    <s v="&lt;0.25"/>
    <m/>
    <s v="Equipment - PG&amp;E"/>
    <x v="7"/>
    <s v="Equipment - PG&amp;E"/>
    <s v="All types of equipment / facility failure"/>
    <s v="Crossarm failure"/>
    <s v="Conductor - Primary"/>
    <m/>
    <m/>
    <m/>
    <s v="Overhead"/>
    <m/>
    <s v="Conductor - Primary"/>
    <m/>
    <s v="182541103"/>
    <s v="     "/>
    <x v="1"/>
    <n v="582"/>
    <n v="35.297899999999998"/>
    <n v="-120.48699999999999"/>
    <s v="SAN LUIS OBISPO"/>
    <s v="ATASCADERO-1103"/>
    <m/>
    <m/>
    <s v="Herbaceous"/>
    <m/>
    <m/>
    <m/>
    <m/>
    <m/>
    <m/>
    <m/>
    <s v="N"/>
    <s v="N"/>
    <m/>
    <m/>
    <s v="     "/>
    <m/>
    <m/>
    <m/>
    <m/>
    <m/>
    <m/>
    <m/>
    <m/>
    <m/>
    <m/>
    <m/>
    <m/>
    <m/>
    <m/>
    <m/>
    <m/>
    <m/>
    <m/>
    <m/>
  </r>
  <r>
    <x v="2556"/>
    <s v="     "/>
    <d v="2019-10-08T00:00:00"/>
    <d v="1899-12-30T00:00:00"/>
    <s v="41"/>
    <x v="3"/>
    <s v="10"/>
    <x v="5"/>
    <m/>
    <m/>
    <s v="LR did not operate. pole fire causing small grass fire. Very little information"/>
    <s v="     "/>
    <x v="0"/>
    <m/>
    <x v="1"/>
    <m/>
    <m/>
    <m/>
    <m/>
    <s v="T004773473"/>
    <m/>
    <m/>
    <s v="     "/>
    <x v="0"/>
    <x v="0"/>
    <m/>
    <x v="0"/>
    <m/>
    <s v="&lt;0.25"/>
    <m/>
    <s v="Equipment - PG&amp;E"/>
    <x v="21"/>
    <s v="Equipment - PG&amp;E"/>
    <s v="All types of equipment / facility failure"/>
    <s v="Recloser failure"/>
    <s v="Recloser"/>
    <m/>
    <m/>
    <m/>
    <s v="Overhead"/>
    <m/>
    <s v="Recloser"/>
    <m/>
    <s v="44167967"/>
    <s v="     "/>
    <x v="0"/>
    <m/>
    <n v="38.589700000000001"/>
    <n v="-121.70099999999999"/>
    <s v="YOLO"/>
    <s v="DAVIS-1106"/>
    <m/>
    <s v="Davis FD"/>
    <s v="Agriculture"/>
    <m/>
    <m/>
    <m/>
    <m/>
    <m/>
    <m/>
    <m/>
    <s v="N"/>
    <s v="N"/>
    <m/>
    <m/>
    <s v="     "/>
    <m/>
    <m/>
    <m/>
    <m/>
    <m/>
    <m/>
    <m/>
    <m/>
    <m/>
    <m/>
    <m/>
    <m/>
    <m/>
    <m/>
    <m/>
    <m/>
    <m/>
    <m/>
    <m/>
  </r>
  <r>
    <x v="2557"/>
    <s v="     "/>
    <d v="2019-10-10T00:00:00"/>
    <d v="1899-12-30T00:00:00"/>
    <s v="41"/>
    <x v="3"/>
    <s v="10"/>
    <x v="5"/>
    <d v="2019-10-10T00:00:00"/>
    <m/>
    <s v="conductor failure, wire on ground"/>
    <s v="     "/>
    <x v="0"/>
    <m/>
    <x v="1"/>
    <m/>
    <s v="653410"/>
    <m/>
    <m/>
    <s v="T004775483"/>
    <m/>
    <m/>
    <s v="     "/>
    <x v="0"/>
    <x v="0"/>
    <m/>
    <x v="0"/>
    <m/>
    <s v="&lt;0.25"/>
    <m/>
    <s v="Equipment - PG&amp;E"/>
    <x v="4"/>
    <s v="Equipment - PG&amp;E"/>
    <s v="All types of equipment / facility failure"/>
    <s v="Conductor failure-all"/>
    <s v="Conductor - Primary"/>
    <m/>
    <m/>
    <m/>
    <s v="Overhead"/>
    <m/>
    <s v="Conductor - Primary"/>
    <m/>
    <s v="162741106"/>
    <s v="     "/>
    <x v="0"/>
    <m/>
    <n v="37.311500000000002"/>
    <n v="-121.002"/>
    <s v="STANISLAUS"/>
    <s v="NEWMAN-1106"/>
    <m/>
    <s v="Newman FD"/>
    <s v="Agriculture"/>
    <m/>
    <m/>
    <m/>
    <m/>
    <m/>
    <m/>
    <m/>
    <s v="N"/>
    <s v="N"/>
    <m/>
    <m/>
    <s v="     "/>
    <m/>
    <m/>
    <m/>
    <m/>
    <m/>
    <m/>
    <m/>
    <m/>
    <m/>
    <m/>
    <m/>
    <m/>
    <m/>
    <m/>
    <m/>
    <m/>
    <m/>
    <m/>
    <m/>
  </r>
  <r>
    <x v="2558"/>
    <s v="     "/>
    <d v="2019-10-10T00:00:00"/>
    <d v="1899-12-30T00:00:00"/>
    <s v="41"/>
    <x v="3"/>
    <s v="10"/>
    <x v="5"/>
    <d v="2019-10-10T00:00:00"/>
    <d v="1899-12-30T05:31:00"/>
    <s v="conductor failure and wire down"/>
    <s v="     "/>
    <x v="0"/>
    <m/>
    <x v="1"/>
    <m/>
    <s v="652595"/>
    <s v="19-0109887"/>
    <m/>
    <s v="T004774597"/>
    <n v="117983933"/>
    <m/>
    <s v="     "/>
    <x v="0"/>
    <x v="0"/>
    <m/>
    <x v="0"/>
    <m/>
    <s v="&lt;3 meters of linear travel"/>
    <m/>
    <s v="Equipment - PG&amp;E"/>
    <x v="4"/>
    <s v="Equipment - PG&amp;E"/>
    <s v="All types of equipment / facility failure"/>
    <s v="Conductor failure-all"/>
    <s v="Conductor - Primary"/>
    <m/>
    <m/>
    <m/>
    <s v="Overhead"/>
    <m/>
    <s v="Conductor - Primary"/>
    <m/>
    <s v="83531103"/>
    <s v="     "/>
    <x v="0"/>
    <m/>
    <n v="37.3932"/>
    <n v="-121.822"/>
    <s v="SANTA CLARA"/>
    <s v="MC-KEE-1103"/>
    <m/>
    <s v="San Jose FD"/>
    <s v="Urban"/>
    <m/>
    <m/>
    <m/>
    <m/>
    <m/>
    <m/>
    <m/>
    <s v="N"/>
    <s v="N"/>
    <m/>
    <m/>
    <s v="     "/>
    <m/>
    <m/>
    <m/>
    <m/>
    <m/>
    <m/>
    <m/>
    <m/>
    <m/>
    <m/>
    <m/>
    <m/>
    <m/>
    <m/>
    <m/>
    <m/>
    <m/>
    <m/>
    <m/>
  </r>
  <r>
    <x v="2559"/>
    <s v="     "/>
    <d v="2019-10-10T00:00:00"/>
    <d v="1899-12-30T00:00:00"/>
    <s v="41"/>
    <x v="3"/>
    <s v="10"/>
    <x v="5"/>
    <d v="2019-10-10T00:00:00"/>
    <d v="1899-12-30T01:26:00"/>
    <s v="lines together at above location caused a 1 acre fire, damage to 1 vehicle, no structure damage"/>
    <s v="     "/>
    <x v="0"/>
    <m/>
    <x v="1"/>
    <m/>
    <s v="652539"/>
    <s v="19-0109874"/>
    <m/>
    <s v="T004774558"/>
    <m/>
    <m/>
    <s v="     "/>
    <x v="0"/>
    <x v="0"/>
    <m/>
    <x v="0"/>
    <m/>
    <s v="0.26-9.99"/>
    <m/>
    <s v="Equipment - PG&amp;E"/>
    <x v="4"/>
    <s v="Equipment - PG&amp;E"/>
    <s v="All types of equipment / facility failure"/>
    <s v="Conductor failure-all"/>
    <s v="Conductor - Primary"/>
    <m/>
    <m/>
    <m/>
    <s v="Overhead"/>
    <m/>
    <s v="Conductor - Primary"/>
    <m/>
    <s v="63642105"/>
    <s v="     "/>
    <x v="0"/>
    <m/>
    <n v="38.355400000000003"/>
    <n v="-121.87"/>
    <s v="SOLANO"/>
    <s v="PEABODY-2105"/>
    <m/>
    <s v="Vacaville FD"/>
    <s v="Agriculture"/>
    <m/>
    <m/>
    <m/>
    <m/>
    <m/>
    <m/>
    <m/>
    <s v="N"/>
    <s v="Y"/>
    <s v="201910091200"/>
    <s v="201910110400"/>
    <s v="     "/>
    <m/>
    <m/>
    <m/>
    <m/>
    <m/>
    <m/>
    <m/>
    <m/>
    <m/>
    <m/>
    <m/>
    <m/>
    <m/>
    <m/>
    <m/>
    <m/>
    <m/>
    <m/>
    <m/>
  </r>
  <r>
    <x v="2560"/>
    <s v="     "/>
    <d v="2019-10-10T00:00:00"/>
    <d v="1899-12-30T00:00:00"/>
    <s v="41"/>
    <x v="3"/>
    <s v="10"/>
    <x v="5"/>
    <m/>
    <m/>
    <s v="EI191010A: Structure fire on transmission tower, possibly due to bird contact. Also resulted in a grass fire."/>
    <s v="     "/>
    <x v="8"/>
    <m/>
    <x v="1"/>
    <m/>
    <m/>
    <m/>
    <s v="INT-12764"/>
    <s v="T004775233"/>
    <m/>
    <s v="EI191010A"/>
    <s v="     "/>
    <x v="0"/>
    <x v="0"/>
    <m/>
    <x v="2"/>
    <m/>
    <s v="10-99"/>
    <m/>
    <s v="Contact - Animal - Bird"/>
    <x v="6"/>
    <s v="Contact - Bird"/>
    <s v="Contact from object"/>
    <s v="Contact - Animal"/>
    <m/>
    <s v="Contact - Animal"/>
    <s v="Splice/Clamp/Connector"/>
    <m/>
    <s v="Overhead"/>
    <m/>
    <s v="Splice/Clamp/Connector"/>
    <s v="no reported damage"/>
    <s v="Unknown"/>
    <s v="     "/>
    <x v="0"/>
    <m/>
    <n v="37.688800000000001"/>
    <n v="-122.426"/>
    <s v="SAN MATEO"/>
    <s v="MARTIN-EAST-GRAND,-115-KV"/>
    <m/>
    <m/>
    <s v="Shrub"/>
    <n v="11"/>
    <n v="0"/>
    <n v="0"/>
    <n v="0"/>
    <n v="0"/>
    <s v="KING"/>
    <m/>
    <s v="N"/>
    <s v="N"/>
    <m/>
    <m/>
    <s v="     "/>
    <m/>
    <m/>
    <m/>
    <m/>
    <m/>
    <m/>
    <m/>
    <m/>
    <m/>
    <m/>
    <m/>
    <m/>
    <m/>
    <m/>
    <m/>
    <m/>
    <m/>
    <m/>
    <m/>
  </r>
  <r>
    <x v="2561"/>
    <s v="     "/>
    <d v="2019-10-10T00:00:00"/>
    <d v="1899-12-30T00:00:00"/>
    <s v="41"/>
    <x v="3"/>
    <s v="10"/>
    <x v="5"/>
    <d v="2019-10-10T00:00:00"/>
    <d v="1899-12-30T19:36:00"/>
    <s v="T man found blown fuse, Per Ilis - line to line"/>
    <s v="     "/>
    <x v="0"/>
    <m/>
    <x v="1"/>
    <m/>
    <s v="653851"/>
    <s v="19-0110281"/>
    <m/>
    <s v="T004775952"/>
    <m/>
    <m/>
    <s v="     "/>
    <x v="0"/>
    <x v="0"/>
    <m/>
    <x v="0"/>
    <m/>
    <s v="&lt;3 meters of linear travel"/>
    <m/>
    <s v="Equipment - PG&amp;E"/>
    <x v="4"/>
    <s v="Equipment - PG&amp;E"/>
    <s v="All types of equipment / facility failure"/>
    <s v="Conductor failure-all"/>
    <s v="Conductor - Primary"/>
    <m/>
    <m/>
    <m/>
    <s v="Overhead"/>
    <m/>
    <s v="Conductor - Primary"/>
    <m/>
    <s v="85203"/>
    <s v="     "/>
    <x v="0"/>
    <m/>
    <n v="39.857999999999997"/>
    <n v="-122.197"/>
    <s v="TEHAMA"/>
    <s v="CORNING-1101"/>
    <m/>
    <m/>
    <s v="Herbaceous"/>
    <m/>
    <m/>
    <m/>
    <m/>
    <m/>
    <m/>
    <m/>
    <s v="N"/>
    <s v="Y"/>
    <s v="201910091200"/>
    <s v="201910110400"/>
    <s v="     "/>
    <m/>
    <m/>
    <m/>
    <m/>
    <m/>
    <m/>
    <m/>
    <m/>
    <m/>
    <m/>
    <m/>
    <m/>
    <m/>
    <m/>
    <m/>
    <m/>
    <m/>
    <m/>
    <m/>
  </r>
  <r>
    <x v="2562"/>
    <s v="     "/>
    <d v="2019-10-10T00:00:00"/>
    <d v="1899-12-30T00:00:00"/>
    <s v="41"/>
    <x v="3"/>
    <s v="10"/>
    <x v="5"/>
    <m/>
    <m/>
    <s v="conductor failure, wire on ground"/>
    <s v="     "/>
    <x v="0"/>
    <m/>
    <x v="1"/>
    <m/>
    <m/>
    <m/>
    <m/>
    <s v="T004775695"/>
    <m/>
    <m/>
    <s v="     "/>
    <x v="0"/>
    <x v="0"/>
    <m/>
    <x v="0"/>
    <m/>
    <s v="&lt;0.25"/>
    <m/>
    <s v="Equipment - PG&amp;E"/>
    <x v="4"/>
    <s v="Equipment - PG&amp;E"/>
    <s v="All types of equipment / facility failure"/>
    <s v="Conductor failure-all"/>
    <s v="Conductor - Primary"/>
    <m/>
    <m/>
    <m/>
    <s v="Overhead"/>
    <m/>
    <s v="Conductor - Primary"/>
    <m/>
    <s v="24101102"/>
    <s v="     "/>
    <x v="0"/>
    <m/>
    <n v="37.497900000000001"/>
    <n v="-122.46299999999999"/>
    <s v="SAN MATEO"/>
    <s v="HALF-MOON-BAY-1102"/>
    <m/>
    <m/>
    <s v="Herbaceous"/>
    <m/>
    <m/>
    <m/>
    <m/>
    <m/>
    <m/>
    <m/>
    <s v="N"/>
    <s v="N"/>
    <m/>
    <m/>
    <s v="     "/>
    <m/>
    <m/>
    <m/>
    <m/>
    <m/>
    <m/>
    <m/>
    <m/>
    <m/>
    <m/>
    <m/>
    <m/>
    <m/>
    <m/>
    <m/>
    <m/>
    <m/>
    <m/>
    <m/>
  </r>
  <r>
    <x v="2563"/>
    <s v="     "/>
    <d v="2019-10-11T00:00:00"/>
    <d v="1899-12-30T18:46:48"/>
    <s v="41"/>
    <x v="3"/>
    <s v="10"/>
    <x v="5"/>
    <d v="2019-10-11T00:00:00"/>
    <d v="1899-12-30T18:46:00"/>
    <s v="LODGE ROAD / HWY 88 in Pioneer; CSR reports &quot;RESIDENTIAL FIRE LEAD TO VEGETATION;UNK WIRE DOWN;FIRE ONSITE&quot;; FLD reports &quot;UNKNOWN CAUSE OF FIRE, UNABLE TO CHECK VOLTAGE AT TRANFORMER&quot;. JZCY - please contact the Pioneer Fire Department for a copy of the fire report to confirm cause.; WAITING ON FD"/>
    <s v="     "/>
    <x v="0"/>
    <m/>
    <x v="0"/>
    <m/>
    <m/>
    <s v="N/A"/>
    <m/>
    <s v="X314553815"/>
    <m/>
    <m/>
    <s v="     "/>
    <x v="1"/>
    <x v="1"/>
    <m/>
    <x v="1"/>
    <m/>
    <m/>
    <m/>
    <m/>
    <x v="1"/>
    <m/>
    <s v="Other"/>
    <m/>
    <m/>
    <m/>
    <m/>
    <m/>
    <m/>
    <m/>
    <m/>
    <m/>
    <m/>
    <s v="     "/>
    <x v="2"/>
    <n v="335"/>
    <n v="38.482599999999998"/>
    <n v="-120.51900000000001"/>
    <s v="Amador"/>
    <m/>
    <m/>
    <m/>
    <s v="Rural"/>
    <m/>
    <m/>
    <m/>
    <m/>
    <m/>
    <m/>
    <m/>
    <s v="N"/>
    <s v="N"/>
    <m/>
    <m/>
    <s v="     "/>
    <m/>
    <m/>
    <m/>
    <m/>
    <m/>
    <m/>
    <m/>
    <m/>
    <m/>
    <m/>
    <m/>
    <m/>
    <m/>
    <m/>
    <m/>
    <m/>
    <m/>
    <m/>
    <m/>
  </r>
  <r>
    <x v="2564"/>
    <s v="     "/>
    <d v="2019-10-13T00:00:00"/>
    <d v="1899-12-30T00:00:00"/>
    <s v="42"/>
    <x v="3"/>
    <s v="10"/>
    <x v="5"/>
    <d v="2019-10-13T00:00:00"/>
    <d v="1899-12-30T23:14:00"/>
    <s v="Tree fell into line, but the line is underground and the tx is pad mount. Ilis says OH. "/>
    <s v="     "/>
    <x v="0"/>
    <m/>
    <x v="1"/>
    <m/>
    <s v="655723"/>
    <s v="19-0110996"/>
    <m/>
    <s v="T004777819"/>
    <n v="117994215"/>
    <m/>
    <s v="     "/>
    <x v="0"/>
    <x v="0"/>
    <m/>
    <x v="0"/>
    <m/>
    <s v="&lt;3 meters of linear travel"/>
    <m/>
    <s v="Vegetation"/>
    <x v="0"/>
    <s v="Vegetation"/>
    <s v="Contact from object"/>
    <s v="Contact - Vegetation"/>
    <m/>
    <s v="Contact - Vegetation"/>
    <s v="Conductor - Primary"/>
    <m/>
    <s v="Overhead"/>
    <m/>
    <s v="Conductor - Primary"/>
    <m/>
    <s v="083242105 "/>
    <s v="     "/>
    <x v="0"/>
    <m/>
    <n v="37.095999999999997"/>
    <n v="-121.64700000000001"/>
    <s v="SANTA CLARA"/>
    <s v="MORGAN-HILL-2105"/>
    <m/>
    <s v="Morgan Hill FD"/>
    <s v="Urban"/>
    <m/>
    <m/>
    <m/>
    <m/>
    <m/>
    <m/>
    <m/>
    <s v="N"/>
    <s v="N"/>
    <m/>
    <m/>
    <s v="     "/>
    <n v="37.096281329999997"/>
    <n v="-121.64951967"/>
    <s v="Oct 16 2019 12:00AM"/>
    <s v="3rdParty"/>
    <s v="EVIDENCE OF FRESH TRIMMED VALLEY OAK AT END PL AT 15395 SYCAMORE DR. NO DEBRIS PRESENT."/>
    <s v="OAKV"/>
    <s v="35"/>
    <s v="34"/>
    <s v="14"/>
    <m/>
    <m/>
    <m/>
    <m/>
    <m/>
    <m/>
    <m/>
    <s v="CrossArm"/>
    <s v="BareWire"/>
    <s v="0"/>
  </r>
  <r>
    <x v="2565"/>
    <s v="     "/>
    <d v="2019-10-14T00:00:00"/>
    <d v="1899-12-30T00:00:00"/>
    <s v="42"/>
    <x v="3"/>
    <s v="10"/>
    <x v="5"/>
    <d v="2019-10-14T00:00:00"/>
    <d v="1899-12-30T03:20:00"/>
    <s v="avian contact, wire down; Mike Best Comments: Bird contact, wires down"/>
    <s v="     "/>
    <x v="0"/>
    <m/>
    <x v="1"/>
    <m/>
    <s v="655780"/>
    <s v="19-0111012"/>
    <m/>
    <s v="T004777849"/>
    <n v="117994339"/>
    <m/>
    <s v="     "/>
    <x v="0"/>
    <x v="0"/>
    <m/>
    <x v="0"/>
    <m/>
    <s v="&lt;0.25"/>
    <m/>
    <s v="Contact - Animal - Bird"/>
    <x v="6"/>
    <s v="Contact - Bird"/>
    <s v="Contact from object"/>
    <s v="Contact - Animal"/>
    <m/>
    <s v="Contact - Animal"/>
    <s v="Conductor - Primary"/>
    <m/>
    <s v="Overhead"/>
    <m/>
    <s v="Conductor - Primary"/>
    <m/>
    <s v="5Tr1014190320"/>
    <s v="     "/>
    <x v="0"/>
    <m/>
    <n v="37.288600000000002"/>
    <n v="-120.261"/>
    <s v="MERCED"/>
    <s v="WILSON-1103"/>
    <m/>
    <m/>
    <s v="Agriculture"/>
    <m/>
    <m/>
    <m/>
    <m/>
    <m/>
    <m/>
    <m/>
    <s v="N"/>
    <s v="N"/>
    <m/>
    <m/>
    <s v="     "/>
    <m/>
    <m/>
    <m/>
    <m/>
    <m/>
    <m/>
    <m/>
    <m/>
    <m/>
    <m/>
    <m/>
    <m/>
    <m/>
    <m/>
    <m/>
    <m/>
    <m/>
    <m/>
    <m/>
  </r>
  <r>
    <x v="2566"/>
    <s v="     "/>
    <d v="2019-10-15T00:00:00"/>
    <d v="1899-12-30T00:00:00"/>
    <s v="42"/>
    <x v="3"/>
    <s v="10"/>
    <x v="5"/>
    <d v="2019-10-15T00:00:00"/>
    <d v="1899-12-30T00:35:00"/>
    <s v="broken insulator caused wire down"/>
    <s v="     "/>
    <x v="0"/>
    <m/>
    <x v="1"/>
    <m/>
    <s v="658753"/>
    <s v="19-0111571"/>
    <m/>
    <s v="T004778830"/>
    <n v="117998900"/>
    <m/>
    <s v="     "/>
    <x v="0"/>
    <x v="0"/>
    <m/>
    <x v="0"/>
    <m/>
    <s v="&lt;3 meters of linear travel"/>
    <m/>
    <s v="Equipment - PG&amp;E"/>
    <x v="16"/>
    <s v="Equipment - PG&amp;E"/>
    <s v="All types of equipment / facility failure"/>
    <s v="Insulator failure"/>
    <s v="Insulator"/>
    <m/>
    <m/>
    <m/>
    <s v="Overhead"/>
    <m/>
    <s v="Insulator"/>
    <m/>
    <s v="Circuit 254432102"/>
    <s v="     "/>
    <x v="2"/>
    <n v="424"/>
    <n v="37.323700000000002"/>
    <n v="-119.617"/>
    <s v="MADERA"/>
    <s v="COARSEGOLD-2102"/>
    <m/>
    <m/>
    <s v="Conifer Forest"/>
    <m/>
    <m/>
    <m/>
    <m/>
    <m/>
    <m/>
    <m/>
    <s v="N"/>
    <s v="N"/>
    <m/>
    <m/>
    <s v="     "/>
    <m/>
    <m/>
    <m/>
    <m/>
    <m/>
    <m/>
    <m/>
    <m/>
    <m/>
    <m/>
    <m/>
    <m/>
    <m/>
    <m/>
    <m/>
    <m/>
    <m/>
    <m/>
    <m/>
  </r>
  <r>
    <x v="2567"/>
    <s v="     "/>
    <d v="2019-10-17T00:00:00"/>
    <d v="1899-12-30T17:16:36"/>
    <s v="42"/>
    <x v="3"/>
    <s v="10"/>
    <x v="5"/>
    <d v="2019-10-17T00:00:00"/>
    <d v="1899-12-30T17:16:00"/>
    <s v="Only FAS; Vandalism to PG&amp;E equipment that resulted in fire; "/>
    <s v="     "/>
    <x v="0"/>
    <d v="2021-03-12T00:00:00"/>
    <x v="0"/>
    <m/>
    <m/>
    <s v="N/A"/>
    <m/>
    <s v="T004781609"/>
    <m/>
    <m/>
    <s v="     "/>
    <x v="0"/>
    <x v="0"/>
    <m/>
    <x v="0"/>
    <m/>
    <s v="&lt;0.25"/>
    <m/>
    <s v="Contact - 3rd Party"/>
    <x v="3"/>
    <s v="Contact - 3rd Party"/>
    <s v="Contact from object"/>
    <s v="Vandalism"/>
    <m/>
    <s v="Vandalism"/>
    <s v="Pole"/>
    <s v="No"/>
    <s v="Overhead"/>
    <m/>
    <s v="Pole"/>
    <m/>
    <s v="100249221"/>
    <s v="     "/>
    <x v="0"/>
    <m/>
    <n v="35.361400000000003"/>
    <n v="-119.03"/>
    <s v="Kern"/>
    <s v="WESTPARK-1101"/>
    <m/>
    <s v="Kern County Fire"/>
    <s v="Urban"/>
    <m/>
    <m/>
    <m/>
    <m/>
    <m/>
    <m/>
    <m/>
    <s v="N"/>
    <s v="N"/>
    <m/>
    <m/>
    <s v="     "/>
    <m/>
    <m/>
    <m/>
    <m/>
    <m/>
    <m/>
    <m/>
    <m/>
    <m/>
    <m/>
    <m/>
    <m/>
    <m/>
    <m/>
    <m/>
    <m/>
    <m/>
    <m/>
    <m/>
  </r>
  <r>
    <x v="2568"/>
    <s v="     "/>
    <d v="2019-10-17T00:00:00"/>
    <d v="1899-12-30T00:00:00"/>
    <s v="42"/>
    <x v="3"/>
    <s v="10"/>
    <x v="5"/>
    <d v="2019-10-17T00:00:00"/>
    <d v="1899-12-30T19:03:00"/>
    <s v="Turkey strike to conductor; Mike Best Comments: Turkey contact with conductor."/>
    <s v="     "/>
    <x v="0"/>
    <m/>
    <x v="1"/>
    <m/>
    <s v="667257"/>
    <s v="19-0113175"/>
    <m/>
    <s v="T004781707"/>
    <m/>
    <m/>
    <s v="     "/>
    <x v="0"/>
    <x v="0"/>
    <m/>
    <x v="0"/>
    <m/>
    <s v="0.26-9.99"/>
    <m/>
    <s v="Contact - Animal - Bird"/>
    <x v="6"/>
    <s v="Contact - Bird"/>
    <s v="Contact from object"/>
    <s v="Contact - Animal"/>
    <m/>
    <s v="Contact - Animal"/>
    <s v="Splice/Clamp/Connector"/>
    <m/>
    <s v="Overhead"/>
    <m/>
    <s v="Splice/Clamp/Connector"/>
    <s v="no reported damage"/>
    <s v="5Tr1017191903"/>
    <s v="     "/>
    <x v="1"/>
    <n v="320"/>
    <n v="37.6494"/>
    <n v="-120.357"/>
    <s v="STANISLAUS"/>
    <s v="MERCED-FALLS-1102"/>
    <m/>
    <m/>
    <s v="Hardwood Woodland"/>
    <m/>
    <m/>
    <m/>
    <m/>
    <m/>
    <m/>
    <m/>
    <s v="N"/>
    <s v="N"/>
    <m/>
    <m/>
    <s v="     "/>
    <m/>
    <m/>
    <m/>
    <m/>
    <m/>
    <m/>
    <m/>
    <m/>
    <m/>
    <m/>
    <m/>
    <m/>
    <m/>
    <m/>
    <m/>
    <m/>
    <m/>
    <m/>
    <m/>
  </r>
  <r>
    <x v="2569"/>
    <s v="     "/>
    <d v="2019-10-18T00:00:00"/>
    <d v="1899-12-30T00:00:00"/>
    <s v="42"/>
    <x v="3"/>
    <s v="10"/>
    <x v="5"/>
    <d v="2019-10-18T00:00:00"/>
    <d v="1899-12-30T09:57:00"/>
    <s v="crow strike at 39K booster, small veg fire; Mike Best Comments: Crow got between source and load bushings."/>
    <s v="     "/>
    <x v="0"/>
    <m/>
    <x v="1"/>
    <m/>
    <s v="668529"/>
    <s v="19-0113385"/>
    <m/>
    <s v="T004782160"/>
    <m/>
    <m/>
    <s v="     "/>
    <x v="0"/>
    <x v="0"/>
    <m/>
    <x v="0"/>
    <m/>
    <s v="10-99"/>
    <m/>
    <s v="Contact - Animal - Bird"/>
    <x v="6"/>
    <s v="Contact - Bird"/>
    <s v="Contact from object"/>
    <s v="Contact - Animal"/>
    <m/>
    <s v="Contact - Animal"/>
    <s v="Booster"/>
    <m/>
    <s v="Overhead"/>
    <m/>
    <s v="Booster"/>
    <s v="no reported damage"/>
    <s v="4Tl1018190957"/>
    <s v="     "/>
    <x v="0"/>
    <n v="495"/>
    <n v="36.2166"/>
    <n v="-120.479"/>
    <s v="FRESNO"/>
    <s v="COALINGA-NO-2-1105"/>
    <m/>
    <m/>
    <s v="Herbaceous"/>
    <n v="137"/>
    <m/>
    <m/>
    <m/>
    <m/>
    <s v="MUD"/>
    <m/>
    <s v="N"/>
    <s v="N"/>
    <m/>
    <m/>
    <s v="     "/>
    <m/>
    <m/>
    <m/>
    <m/>
    <m/>
    <m/>
    <m/>
    <m/>
    <m/>
    <m/>
    <m/>
    <m/>
    <m/>
    <m/>
    <m/>
    <m/>
    <m/>
    <m/>
    <m/>
  </r>
  <r>
    <x v="2570"/>
    <s v="     "/>
    <d v="2019-10-19T00:00:00"/>
    <d v="1899-12-30T00:00:00"/>
    <s v="42"/>
    <x v="3"/>
    <s v="10"/>
    <x v="5"/>
    <d v="2019-10-19T00:00:00"/>
    <d v="1899-12-30T16:13:00"/>
    <s v="balloon contact with conductor"/>
    <s v="     "/>
    <x v="0"/>
    <m/>
    <x v="1"/>
    <m/>
    <s v="674255"/>
    <s v="19-0113733"/>
    <m/>
    <s v="T004783065"/>
    <m/>
    <m/>
    <s v="     "/>
    <x v="0"/>
    <x v="0"/>
    <m/>
    <x v="0"/>
    <m/>
    <s v="0.26-9.99"/>
    <s v="2.8 ACRES"/>
    <s v="Contact - 3rd Party"/>
    <x v="12"/>
    <s v="Contact - 3rd Party"/>
    <s v="Contact from object"/>
    <s v="Contact - Balloon"/>
    <m/>
    <s v="Contact - Balloon"/>
    <s v="Fuse"/>
    <m/>
    <s v="Overhead"/>
    <m/>
    <s v="Fuse"/>
    <s v="no reported damage"/>
    <s v="18073"/>
    <s v="     "/>
    <x v="0"/>
    <m/>
    <n v="37.213299999999997"/>
    <n v="-121.777"/>
    <s v="SANTA CLARA"/>
    <s v="EDENVALE-1102"/>
    <m/>
    <m/>
    <s v="Herbaceous"/>
    <m/>
    <m/>
    <m/>
    <m/>
    <m/>
    <m/>
    <m/>
    <s v="N"/>
    <s v="N"/>
    <m/>
    <m/>
    <s v="     "/>
    <m/>
    <m/>
    <m/>
    <m/>
    <m/>
    <m/>
    <m/>
    <m/>
    <m/>
    <m/>
    <m/>
    <m/>
    <m/>
    <m/>
    <m/>
    <m/>
    <m/>
    <m/>
    <m/>
  </r>
  <r>
    <x v="2571"/>
    <s v="     "/>
    <d v="2019-10-20T00:00:00"/>
    <d v="1899-12-30T00:00:00"/>
    <s v="43"/>
    <x v="3"/>
    <s v="10"/>
    <x v="5"/>
    <d v="2019-10-20T00:00:00"/>
    <d v="1899-12-30T12:03:00"/>
    <s v="balloon contact with conductor"/>
    <s v="     "/>
    <x v="0"/>
    <m/>
    <x v="1"/>
    <m/>
    <s v="674840"/>
    <s v="19-0113818"/>
    <m/>
    <s v="T004783327"/>
    <m/>
    <m/>
    <s v="     "/>
    <x v="0"/>
    <x v="0"/>
    <m/>
    <x v="0"/>
    <m/>
    <s v="&lt;3 meters of linear travel"/>
    <m/>
    <s v="Contact - 3rd Party"/>
    <x v="12"/>
    <s v="Contact - 3rd Party"/>
    <s v="Contact from object"/>
    <s v="Contact - Balloon"/>
    <m/>
    <s v="Contact - Balloon"/>
    <s v="Fuse"/>
    <m/>
    <s v="Overhead"/>
    <m/>
    <s v="Fuse"/>
    <s v="no reported damage"/>
    <s v="1101/2"/>
    <s v="     "/>
    <x v="0"/>
    <m/>
    <n v="35.376399999999997"/>
    <n v="-118.949"/>
    <s v="KERN"/>
    <s v="MAGUNDEN-1101"/>
    <m/>
    <s v="Unknown"/>
    <s v="Urban"/>
    <m/>
    <m/>
    <m/>
    <m/>
    <m/>
    <m/>
    <m/>
    <s v="N"/>
    <s v="N"/>
    <m/>
    <m/>
    <s v="     "/>
    <m/>
    <m/>
    <m/>
    <m/>
    <m/>
    <m/>
    <m/>
    <m/>
    <m/>
    <m/>
    <m/>
    <m/>
    <m/>
    <m/>
    <m/>
    <m/>
    <m/>
    <m/>
    <m/>
  </r>
  <r>
    <x v="2572"/>
    <s v="     "/>
    <d v="2019-10-20T00:00:00"/>
    <d v="1899-12-30T00:00:00"/>
    <s v="43"/>
    <x v="3"/>
    <s v="10"/>
    <x v="5"/>
    <d v="2019-10-20T00:00:00"/>
    <d v="1899-12-30T14:18:00"/>
    <s v="blown fuse that started small brush fire"/>
    <s v="     "/>
    <x v="0"/>
    <m/>
    <x v="1"/>
    <m/>
    <s v="674875"/>
    <s v="19-0113833"/>
    <m/>
    <s v="T004783357"/>
    <m/>
    <m/>
    <s v="     "/>
    <x v="0"/>
    <x v="0"/>
    <m/>
    <x v="0"/>
    <m/>
    <s v="&lt;0.25"/>
    <m/>
    <s v="Unknown"/>
    <x v="5"/>
    <s v="Unknown"/>
    <s v="Other"/>
    <s v="Other"/>
    <m/>
    <m/>
    <m/>
    <m/>
    <s v="Overhead"/>
    <m/>
    <s v=" "/>
    <m/>
    <s v="7539"/>
    <s v="     "/>
    <x v="0"/>
    <m/>
    <n v="34.8874"/>
    <n v="-120.383"/>
    <s v="SANTA BARBARA"/>
    <s v="SISQUOC-1101"/>
    <m/>
    <s v="Unknown"/>
    <s v="Barren/Other"/>
    <m/>
    <m/>
    <m/>
    <m/>
    <m/>
    <m/>
    <m/>
    <s v="N"/>
    <s v="N"/>
    <m/>
    <m/>
    <s v="     "/>
    <m/>
    <m/>
    <m/>
    <m/>
    <m/>
    <m/>
    <m/>
    <m/>
    <m/>
    <m/>
    <m/>
    <m/>
    <m/>
    <m/>
    <m/>
    <m/>
    <m/>
    <m/>
    <m/>
  </r>
  <r>
    <x v="2573"/>
    <s v="     "/>
    <d v="2019-10-20T00:00:00"/>
    <d v="1899-12-30T00:00:00"/>
    <s v="43"/>
    <x v="3"/>
    <s v="10"/>
    <x v="5"/>
    <m/>
    <m/>
    <s v="Service wire down, resulted in a fire &lt; 1 meter"/>
    <s v="     "/>
    <x v="0"/>
    <m/>
    <x v="1"/>
    <m/>
    <m/>
    <m/>
    <m/>
    <s v="8810350110"/>
    <m/>
    <m/>
    <s v="     "/>
    <x v="0"/>
    <x v="0"/>
    <m/>
    <x v="0"/>
    <m/>
    <s v="&lt;3 meters of linear travel"/>
    <m/>
    <s v="Equipment - PG&amp;E"/>
    <x v="4"/>
    <s v="Equipment - PG&amp;E"/>
    <s v="All types of equipment / facility failure"/>
    <s v="Conductor failure-all"/>
    <s v="Service Drop"/>
    <m/>
    <m/>
    <m/>
    <s v="Overhead"/>
    <m/>
    <s v="Service Drop"/>
    <m/>
    <s v="Unknown"/>
    <s v="     "/>
    <x v="2"/>
    <n v="520"/>
    <n v="37.158499999999997"/>
    <n v="-122.134"/>
    <s v="SANTA CRUZ"/>
    <s v="BIG-BASIN-1102"/>
    <m/>
    <m/>
    <s v="Conifer Forest"/>
    <m/>
    <m/>
    <m/>
    <m/>
    <m/>
    <m/>
    <m/>
    <s v="N"/>
    <s v="N"/>
    <m/>
    <m/>
    <s v="     "/>
    <m/>
    <m/>
    <m/>
    <m/>
    <m/>
    <m/>
    <m/>
    <m/>
    <m/>
    <m/>
    <m/>
    <m/>
    <m/>
    <m/>
    <m/>
    <m/>
    <m/>
    <m/>
    <m/>
  </r>
  <r>
    <x v="2574"/>
    <s v="     "/>
    <d v="2019-10-22T00:00:00"/>
    <d v="1899-12-30T00:00:00"/>
    <s v="43"/>
    <x v="3"/>
    <s v="10"/>
    <x v="5"/>
    <d v="2019-10-22T00:00:00"/>
    <m/>
    <s v="connector/splice burnt open"/>
    <s v="     "/>
    <x v="0"/>
    <m/>
    <x v="1"/>
    <m/>
    <s v="677043"/>
    <m/>
    <m/>
    <s v="T004785001"/>
    <m/>
    <m/>
    <s v="     "/>
    <x v="0"/>
    <x v="0"/>
    <m/>
    <x v="0"/>
    <m/>
    <s v="&lt;0.25"/>
    <m/>
    <s v="Equipment - PG&amp;E"/>
    <x v="4"/>
    <s v="Equipment - PG&amp;E"/>
    <s v="All types of equipment / facility failure"/>
    <s v="Conductor failure-all"/>
    <s v="Splice/Clamp/Connector"/>
    <m/>
    <m/>
    <m/>
    <s v="Overhead"/>
    <m/>
    <s v="Splice/Clamp/Connector"/>
    <m/>
    <s v="Unknown"/>
    <s v="     "/>
    <x v="0"/>
    <m/>
    <n v="36.786499999999997"/>
    <n v="-119.56"/>
    <s v="FRESNO"/>
    <s v="SANGER-1108"/>
    <m/>
    <s v="Fresno County FD"/>
    <s v="Urban"/>
    <m/>
    <m/>
    <m/>
    <m/>
    <m/>
    <m/>
    <m/>
    <s v="N"/>
    <s v="N"/>
    <m/>
    <m/>
    <s v="     "/>
    <m/>
    <m/>
    <m/>
    <m/>
    <m/>
    <m/>
    <m/>
    <m/>
    <m/>
    <m/>
    <m/>
    <m/>
    <m/>
    <m/>
    <m/>
    <m/>
    <m/>
    <m/>
    <m/>
  </r>
  <r>
    <x v="2575"/>
    <s v="     "/>
    <d v="2019-10-22T00:00:00"/>
    <d v="1899-12-30T00:00:00"/>
    <s v="43"/>
    <x v="3"/>
    <s v="10"/>
    <x v="5"/>
    <d v="2019-10-22T00:00:00"/>
    <d v="1899-12-30T15:07:00"/>
    <s v="Bird nest on top of LR caught fire"/>
    <s v="     "/>
    <x v="0"/>
    <m/>
    <x v="1"/>
    <m/>
    <s v="677049"/>
    <s v="19-0114679"/>
    <m/>
    <s v="T004784981"/>
    <m/>
    <m/>
    <s v="     "/>
    <x v="0"/>
    <x v="0"/>
    <m/>
    <x v="0"/>
    <m/>
    <s v="0.26-9.99"/>
    <m/>
    <s v="Contact - Animal - Other"/>
    <x v="6"/>
    <s v="Contact - Animal"/>
    <s v="Contact from object"/>
    <s v="Contact - Animal"/>
    <m/>
    <s v="Contact - Animal"/>
    <s v="Pole"/>
    <m/>
    <s v="Overhead"/>
    <m/>
    <s v="Pole"/>
    <s v="no reported damage"/>
    <s v="1139"/>
    <s v="     "/>
    <x v="0"/>
    <m/>
    <n v="35.733600000000003"/>
    <n v="-119.69"/>
    <s v="KERN"/>
    <s v="TWISSELMAN-2105"/>
    <m/>
    <s v="Unknown"/>
    <s v="Agriculture"/>
    <m/>
    <m/>
    <m/>
    <m/>
    <m/>
    <m/>
    <m/>
    <s v="N"/>
    <s v="N"/>
    <m/>
    <m/>
    <s v="     "/>
    <m/>
    <m/>
    <m/>
    <m/>
    <m/>
    <m/>
    <m/>
    <m/>
    <m/>
    <m/>
    <m/>
    <m/>
    <m/>
    <m/>
    <m/>
    <m/>
    <m/>
    <m/>
    <m/>
  </r>
  <r>
    <x v="2576"/>
    <s v="     "/>
    <d v="2019-10-23T00:00:00"/>
    <d v="1899-12-30T00:00:00"/>
    <s v="43"/>
    <x v="3"/>
    <s v="10"/>
    <x v="5"/>
    <d v="2019-10-23T00:00:00"/>
    <d v="1899-12-30T16:15:00"/>
    <s v="Tree fell into line"/>
    <s v="     "/>
    <x v="0"/>
    <m/>
    <x v="1"/>
    <m/>
    <s v="679173"/>
    <s v="19-0115360"/>
    <m/>
    <s v="T004786003"/>
    <m/>
    <m/>
    <s v="     "/>
    <x v="0"/>
    <x v="0"/>
    <m/>
    <x v="0"/>
    <m/>
    <s v="&lt;0.25"/>
    <m/>
    <s v="Vegetation"/>
    <x v="0"/>
    <s v="Vegetation"/>
    <s v="Contact from object"/>
    <s v="Contact - Vegetation"/>
    <m/>
    <s v="Contact - Vegetation"/>
    <s v="Conductor - Primary"/>
    <m/>
    <s v="Overhead"/>
    <m/>
    <s v="Conductor - Primary"/>
    <m/>
    <s v="62021103"/>
    <s v="     "/>
    <x v="0"/>
    <m/>
    <n v="39.203499999999998"/>
    <n v="-121.952"/>
    <s v="COLUSA"/>
    <s v="MERIDIAN-1102"/>
    <m/>
    <s v="Sacramento FD"/>
    <s v="Agriculture"/>
    <m/>
    <m/>
    <m/>
    <m/>
    <m/>
    <m/>
    <m/>
    <s v="N"/>
    <s v="N"/>
    <m/>
    <m/>
    <s v="     "/>
    <n v="39.196570000000001"/>
    <n v="-121.93315"/>
    <s v="Nov  4 2019 12:00AM"/>
    <s v="TrunkFail"/>
    <s v="A 26&quot;x50 cottonwood tree trunk broke 20 up the trunk and fell on the lines causing them to break. No signs of rpt or decay present inside or outside of the truck."/>
    <s v="COTT"/>
    <s v="50"/>
    <s v="26"/>
    <s v="20"/>
    <s v="Slight"/>
    <s v="None"/>
    <s v="N"/>
    <s v="1"/>
    <m/>
    <s v="Valley"/>
    <s v="A"/>
    <s v="CrossArm"/>
    <s v="BareWire"/>
    <s v="1"/>
  </r>
  <r>
    <x v="2577"/>
    <s v="     "/>
    <d v="2019-10-23T00:00:00"/>
    <d v="1899-12-30T00:00:00"/>
    <s v="43"/>
    <x v="3"/>
    <s v="10"/>
    <x v="5"/>
    <d v="2019-10-23T00:00:00"/>
    <m/>
    <s v="Kincade Fire - This ignition relates to the Kincade Fire, which is reported in compliance with D.19-05-037.  The origin and cause of the Kincade Fire is under investigation by CAL FIRE and PG&amp;E. At this time, PG&amp;E has not formed a conclusion about the ori"/>
    <s v="     "/>
    <x v="8"/>
    <m/>
    <x v="1"/>
    <m/>
    <s v="677520"/>
    <m/>
    <m/>
    <s v="T004785519"/>
    <m/>
    <s v="EI191023A"/>
    <s v="     "/>
    <x v="0"/>
    <x v="0"/>
    <m/>
    <x v="2"/>
    <m/>
    <s v="&gt;5,000"/>
    <m/>
    <s v="Equipment - PG&amp;E"/>
    <x v="4"/>
    <s v="Equipment - PG&amp;E"/>
    <s v="All types of equipment / facility failure"/>
    <s v="Conductor failure-all"/>
    <s v="Jumper"/>
    <m/>
    <m/>
    <m/>
    <s v="Overhead"/>
    <m/>
    <s v="Jumper"/>
    <s v="Jumper"/>
    <s v="001/006"/>
    <s v="     "/>
    <x v="2"/>
    <n v="175"/>
    <n v="38.795900000000003"/>
    <n v="-122.767"/>
    <s v="LAKE"/>
    <s v="GEYSERS-#12-FULTON-230KV"/>
    <m/>
    <m/>
    <s v="Barren/Other"/>
    <n v="77758"/>
    <n v="374"/>
    <m/>
    <m/>
    <n v="4"/>
    <s v="KINCADE"/>
    <m/>
    <s v="Y"/>
    <s v="Y"/>
    <s v="201910270600"/>
    <s v="201910281800"/>
    <s v="     "/>
    <m/>
    <m/>
    <m/>
    <m/>
    <m/>
    <m/>
    <m/>
    <m/>
    <m/>
    <m/>
    <m/>
    <m/>
    <m/>
    <m/>
    <m/>
    <m/>
    <m/>
    <m/>
    <m/>
  </r>
  <r>
    <x v="2578"/>
    <s v="     "/>
    <d v="2019-10-24T00:00:00"/>
    <d v="1899-12-30T00:00:00"/>
    <s v="43"/>
    <x v="3"/>
    <s v="10"/>
    <x v="5"/>
    <d v="2019-10-24T00:00:00"/>
    <m/>
    <s v="conductor broken, wire on ground"/>
    <s v="     "/>
    <x v="0"/>
    <m/>
    <x v="1"/>
    <m/>
    <s v="679628"/>
    <m/>
    <m/>
    <s v="T004786509"/>
    <m/>
    <m/>
    <s v="     "/>
    <x v="0"/>
    <x v="0"/>
    <m/>
    <x v="0"/>
    <m/>
    <s v="&lt;0.25"/>
    <m/>
    <s v="Equipment - PG&amp;E"/>
    <x v="4"/>
    <s v="Equipment - PG&amp;E"/>
    <s v="All types of equipment / facility failure"/>
    <s v="Conductor failure-all"/>
    <s v="Conductor - Primary"/>
    <m/>
    <m/>
    <m/>
    <s v="Overhead"/>
    <m/>
    <s v="Conductor - Primary"/>
    <m/>
    <s v="14371105"/>
    <s v="     "/>
    <x v="0"/>
    <m/>
    <n v="37.9754"/>
    <n v="-122.322"/>
    <s v="CONTRA COSTA"/>
    <s v="SAN-PABLO-1105"/>
    <m/>
    <s v="Richmond FD"/>
    <s v="Urban"/>
    <m/>
    <m/>
    <m/>
    <m/>
    <m/>
    <m/>
    <m/>
    <s v="N"/>
    <s v="Y"/>
    <s v="201910232200"/>
    <s v="201910242300"/>
    <s v="     "/>
    <m/>
    <m/>
    <m/>
    <m/>
    <m/>
    <m/>
    <m/>
    <m/>
    <m/>
    <m/>
    <m/>
    <m/>
    <m/>
    <m/>
    <m/>
    <m/>
    <m/>
    <m/>
    <m/>
  </r>
  <r>
    <x v="2579"/>
    <s v="     "/>
    <d v="2019-10-24T00:00:00"/>
    <d v="1899-12-30T00:00:00"/>
    <s v="43"/>
    <x v="3"/>
    <s v="10"/>
    <x v="5"/>
    <d v="2019-10-24T00:00:00"/>
    <d v="1899-12-30T07:25:00"/>
    <s v="carpole incident"/>
    <s v="     "/>
    <x v="0"/>
    <m/>
    <x v="1"/>
    <m/>
    <s v="679352"/>
    <s v="19-0115405"/>
    <m/>
    <s v="T004786138"/>
    <m/>
    <m/>
    <s v="     "/>
    <x v="0"/>
    <x v="0"/>
    <m/>
    <x v="0"/>
    <m/>
    <s v="&lt;0.25"/>
    <m/>
    <s v="Contact - 3rd Party"/>
    <x v="8"/>
    <s v="Contact - 3rd Party"/>
    <s v="Contact from object"/>
    <s v="Contact - Vehicle"/>
    <m/>
    <s v="Contact - Vehicle"/>
    <s v="Pole"/>
    <m/>
    <s v="Overhead"/>
    <m/>
    <s v="Pole"/>
    <m/>
    <s v="103963645, 103963645"/>
    <s v="     "/>
    <x v="0"/>
    <m/>
    <n v="36.931600000000003"/>
    <n v="-121.476"/>
    <s v="SANTA CLARA"/>
    <s v="HOLLISTER-2102"/>
    <m/>
    <s v="Hollister FD"/>
    <s v="Barren/Other"/>
    <m/>
    <m/>
    <m/>
    <m/>
    <m/>
    <m/>
    <m/>
    <s v="N"/>
    <s v="N"/>
    <m/>
    <m/>
    <s v="     "/>
    <m/>
    <m/>
    <m/>
    <m/>
    <m/>
    <m/>
    <m/>
    <m/>
    <m/>
    <m/>
    <m/>
    <m/>
    <m/>
    <m/>
    <m/>
    <m/>
    <m/>
    <m/>
    <m/>
  </r>
  <r>
    <x v="2580"/>
    <s v="     "/>
    <d v="2019-10-24T00:00:00"/>
    <d v="1899-12-30T00:00:00"/>
    <s v="43"/>
    <x v="3"/>
    <s v="10"/>
    <x v="5"/>
    <d v="2019-10-24T00:00:00"/>
    <d v="1899-12-30T05:40:00"/>
    <s v="tree branch fell onto line"/>
    <s v="     "/>
    <x v="0"/>
    <m/>
    <x v="1"/>
    <m/>
    <s v="679308"/>
    <s v="19-0115396"/>
    <m/>
    <s v="T004786074"/>
    <m/>
    <m/>
    <s v="     "/>
    <x v="0"/>
    <x v="0"/>
    <m/>
    <x v="0"/>
    <m/>
    <s v="&lt;0.25"/>
    <m/>
    <s v="Vegetation"/>
    <x v="0"/>
    <s v="Vegetation"/>
    <s v="Contact from object"/>
    <s v="Contact - Vegetation"/>
    <m/>
    <s v="Contact - Vegetation"/>
    <s v="Pole"/>
    <m/>
    <s v="Overhead"/>
    <m/>
    <s v="Pole"/>
    <s v="Also TX 218639023938"/>
    <s v="103946269"/>
    <s v="     "/>
    <x v="0"/>
    <m/>
    <n v="38.323"/>
    <n v="-122.476"/>
    <s v="SONOMA"/>
    <s v="DUNBAR-1103"/>
    <m/>
    <m/>
    <s v="Hardwood Forest"/>
    <m/>
    <m/>
    <m/>
    <m/>
    <m/>
    <m/>
    <m/>
    <s v="N"/>
    <s v="Y"/>
    <s v="201910231900"/>
    <s v="201910242300"/>
    <s v="     "/>
    <m/>
    <m/>
    <s v="Jan 24 2020 12:00AM"/>
    <s v="Unverified"/>
    <s v="NO EVIDENCE FOUND"/>
    <m/>
    <m/>
    <m/>
    <m/>
    <m/>
    <m/>
    <m/>
    <m/>
    <m/>
    <m/>
    <m/>
    <m/>
    <m/>
    <m/>
  </r>
  <r>
    <x v="2581"/>
    <s v="     "/>
    <d v="2019-10-25T00:00:00"/>
    <d v="1899-12-30T00:00:00"/>
    <s v="43"/>
    <x v="3"/>
    <s v="10"/>
    <x v="5"/>
    <m/>
    <m/>
    <s v="RISER POLE 83999 SHOWS ARC ACROSS #1 &amp; #2 RISER TERM. POSS ANIMAL MADE CONTACT. NO ANIMAL FD. D.O. CONFIRMS MOMENTARY ON PEABODY 2109 AT ROUGHLY THE SAME TIME FIRE WAS_x000a_REPORTED. SUISUN FIRE DEPT WILL GET BACK TO TMAN WITH ANY OTHER FINDINGS"/>
    <s v="     "/>
    <x v="0"/>
    <m/>
    <x v="1"/>
    <m/>
    <m/>
    <m/>
    <m/>
    <s v="T004787587"/>
    <m/>
    <m/>
    <s v="     "/>
    <x v="0"/>
    <x v="0"/>
    <m/>
    <x v="0"/>
    <m/>
    <s v="0.26-9.99"/>
    <s v="EST 10 ACRES"/>
    <s v="Contact - Animal - Other"/>
    <x v="6"/>
    <s v="Contact - Animal"/>
    <s v="Contact from object"/>
    <s v="Contact - Animal"/>
    <m/>
    <s v="Contact - Animal"/>
    <s v="Pole"/>
    <m/>
    <s v="Overhead"/>
    <m/>
    <s v="Pole"/>
    <m/>
    <s v="83999"/>
    <s v="     "/>
    <x v="0"/>
    <m/>
    <n v="38.214300000000001"/>
    <n v="-121.97"/>
    <s v="SOLANO"/>
    <s v="PEABODY-2109"/>
    <m/>
    <s v="Suisun FD"/>
    <s v="Herbaceous"/>
    <m/>
    <m/>
    <m/>
    <m/>
    <m/>
    <m/>
    <m/>
    <s v="N"/>
    <s v="N"/>
    <m/>
    <m/>
    <s v="     "/>
    <m/>
    <m/>
    <m/>
    <m/>
    <m/>
    <m/>
    <m/>
    <m/>
    <m/>
    <m/>
    <m/>
    <m/>
    <m/>
    <m/>
    <m/>
    <m/>
    <m/>
    <m/>
    <m/>
  </r>
  <r>
    <x v="2582"/>
    <s v="     "/>
    <d v="2019-10-25T00:00:00"/>
    <d v="1899-12-30T00:00:00"/>
    <s v="43"/>
    <x v="3"/>
    <s v="10"/>
    <x v="5"/>
    <d v="2019-10-25T00:00:00"/>
    <d v="1899-12-30T11:03:00"/>
    <s v="Osmosis contractors digging around pole, started to crack and fell over"/>
    <s v="     "/>
    <x v="0"/>
    <m/>
    <x v="1"/>
    <m/>
    <s v="680402"/>
    <s v="19-0116091"/>
    <m/>
    <s v="T004787470"/>
    <m/>
    <m/>
    <s v="     "/>
    <x v="0"/>
    <x v="0"/>
    <m/>
    <x v="0"/>
    <m/>
    <s v="0.26-9.99"/>
    <s v=".5 Acre"/>
    <s v="Equipment - PG&amp;E"/>
    <x v="2"/>
    <s v="Equipment - PG&amp;E"/>
    <s v="All types of equipment / facility failure"/>
    <s v="Pole failure"/>
    <s v="Pole"/>
    <m/>
    <m/>
    <m/>
    <s v="Overhead"/>
    <m/>
    <s v="Pole"/>
    <m/>
    <s v="103963804"/>
    <s v="     "/>
    <x v="0"/>
    <m/>
    <n v="35.320999999999998"/>
    <n v="-119.34099999999999"/>
    <s v="KERN"/>
    <s v="NORCO-1101"/>
    <m/>
    <s v="Kern COunty FD"/>
    <s v="Agriculture"/>
    <m/>
    <m/>
    <m/>
    <m/>
    <m/>
    <m/>
    <m/>
    <s v="N"/>
    <s v="N"/>
    <m/>
    <m/>
    <s v="     "/>
    <m/>
    <m/>
    <m/>
    <m/>
    <m/>
    <m/>
    <m/>
    <m/>
    <m/>
    <m/>
    <m/>
    <m/>
    <m/>
    <m/>
    <m/>
    <m/>
    <m/>
    <m/>
    <m/>
  </r>
  <r>
    <x v="2583"/>
    <s v="     "/>
    <d v="2019-10-26T00:00:00"/>
    <d v="1899-12-30T00:00:00"/>
    <s v="43"/>
    <x v="3"/>
    <s v="10"/>
    <x v="5"/>
    <d v="2019-10-26T00:00:00"/>
    <d v="1899-12-30T22:34:00"/>
    <s v="TX blown/failed"/>
    <s v="     "/>
    <x v="0"/>
    <m/>
    <x v="1"/>
    <m/>
    <s v="685111"/>
    <s v="19-0117061"/>
    <m/>
    <s v="T004788344"/>
    <m/>
    <m/>
    <s v="     "/>
    <x v="0"/>
    <x v="0"/>
    <m/>
    <x v="0"/>
    <m/>
    <s v="&lt;0.25"/>
    <m/>
    <s v="Equipment - PG&amp;E"/>
    <x v="13"/>
    <s v="Equipment - PG&amp;E"/>
    <s v="All types of equipment / facility failure"/>
    <s v="Transformer failure"/>
    <s v="Transformer"/>
    <m/>
    <m/>
    <m/>
    <s v="Overhead"/>
    <m/>
    <s v="Transformer"/>
    <m/>
    <s v="119312130404"/>
    <s v="     "/>
    <x v="0"/>
    <m/>
    <n v="40.167400000000001"/>
    <n v="-122.247"/>
    <s v="TEHAMA"/>
    <s v="RED-BLUFF-1103"/>
    <m/>
    <s v="Red Bluff FD"/>
    <s v="Urban"/>
    <m/>
    <m/>
    <m/>
    <m/>
    <m/>
    <m/>
    <m/>
    <s v="N"/>
    <s v="N"/>
    <m/>
    <m/>
    <s v="     "/>
    <m/>
    <m/>
    <m/>
    <m/>
    <m/>
    <m/>
    <m/>
    <m/>
    <m/>
    <m/>
    <m/>
    <m/>
    <m/>
    <m/>
    <m/>
    <m/>
    <m/>
    <m/>
    <m/>
  </r>
  <r>
    <x v="2584"/>
    <s v="     "/>
    <d v="2019-10-26T00:00:00"/>
    <d v="1899-12-30T00:00:00"/>
    <s v="43"/>
    <x v="3"/>
    <s v="10"/>
    <x v="5"/>
    <d v="2019-10-26T00:00:00"/>
    <d v="1899-12-30T04:11:00"/>
    <s v="Car pole incident, Ilis has a mistake (not switch 6218)"/>
    <s v="     "/>
    <x v="0"/>
    <m/>
    <x v="1"/>
    <m/>
    <s v="680741"/>
    <s v="19-0116761"/>
    <m/>
    <s v="T004787882"/>
    <m/>
    <m/>
    <s v="     "/>
    <x v="0"/>
    <x v="0"/>
    <m/>
    <x v="0"/>
    <m/>
    <s v="&lt;0.25"/>
    <m/>
    <s v="Contact - 3rd Party"/>
    <x v="8"/>
    <s v="Contact - 3rd Party"/>
    <s v="Contact from object"/>
    <s v="Contact - Vehicle"/>
    <m/>
    <s v="Contact - Vehicle"/>
    <s v="Pole"/>
    <m/>
    <s v="Overhead"/>
    <m/>
    <s v="Pole"/>
    <m/>
    <s v="103960407"/>
    <s v="     "/>
    <x v="0"/>
    <m/>
    <n v="36.489199999999997"/>
    <n v="-119.791"/>
    <s v="FRESNO"/>
    <s v="CAMDEN-1105"/>
    <m/>
    <s v="unknown"/>
    <s v="Agriculture"/>
    <m/>
    <m/>
    <m/>
    <m/>
    <m/>
    <m/>
    <m/>
    <s v="N"/>
    <s v="N"/>
    <m/>
    <m/>
    <s v="     "/>
    <m/>
    <m/>
    <m/>
    <m/>
    <m/>
    <m/>
    <m/>
    <m/>
    <m/>
    <m/>
    <m/>
    <m/>
    <m/>
    <m/>
    <m/>
    <m/>
    <m/>
    <m/>
    <m/>
  </r>
  <r>
    <x v="2585"/>
    <s v="     "/>
    <d v="2019-10-27T00:00:00"/>
    <d v="1899-12-30T00:00:00"/>
    <s v="44"/>
    <x v="3"/>
    <s v="10"/>
    <x v="5"/>
    <d v="2019-10-27T00:00:00"/>
    <d v="1899-12-30T15:26:00"/>
    <s v="Branch fell into line"/>
    <s v="     "/>
    <x v="0"/>
    <m/>
    <x v="1"/>
    <m/>
    <s v="689985"/>
    <s v="19-0117555"/>
    <m/>
    <s v="T004790643"/>
    <m/>
    <m/>
    <s v="     "/>
    <x v="0"/>
    <x v="0"/>
    <m/>
    <x v="0"/>
    <m/>
    <s v="&lt;0.25"/>
    <m/>
    <s v="Vegetation"/>
    <x v="0"/>
    <s v="Vegetation"/>
    <s v="Contact from object"/>
    <s v="Contact - Vegetation"/>
    <m/>
    <s v="Contact - Vegetation"/>
    <s v="Splice/Clamp/Connector"/>
    <m/>
    <s v="Overhead"/>
    <m/>
    <s v="Splice/Clamp/Connector"/>
    <m/>
    <s v="182961107"/>
    <s v="     "/>
    <x v="0"/>
    <m/>
    <n v="36.784999999999997"/>
    <n v="-121.651"/>
    <s v="MONTEREY"/>
    <s v="PRUNEDALE-1107"/>
    <m/>
    <m/>
    <s v="Hardwood Woodland"/>
    <m/>
    <m/>
    <m/>
    <m/>
    <m/>
    <m/>
    <m/>
    <s v="N"/>
    <s v="N"/>
    <m/>
    <m/>
    <s v="     "/>
    <n v="36.785195000000002"/>
    <n v="-121.650569"/>
    <s v="Nov 11 2019 12:00AM"/>
    <s v="TrunkFail"/>
    <s v="green Monterey pine broken next to the power lines_x000d__x000a_"/>
    <s v="PINM"/>
    <s v="60"/>
    <s v="16"/>
    <s v="10"/>
    <s v="None"/>
    <s v="None"/>
    <s v="N"/>
    <s v="1"/>
    <m/>
    <s v="Ridge"/>
    <s v="A"/>
    <s v="CrossArm"/>
    <s v="BareWire"/>
    <s v="1"/>
  </r>
  <r>
    <x v="2586"/>
    <s v="     "/>
    <d v="2019-10-27T00:00:00"/>
    <d v="1899-12-30T00:00:00"/>
    <s v="44"/>
    <x v="3"/>
    <s v="10"/>
    <x v="5"/>
    <m/>
    <m/>
    <s v="New phone line pulled in to high and is at same height as secondary rack open wire.  Lashing on phone line came loose and with wind pushed into secondary causing arc and grass fire under span. Unable to confirm device or fire location"/>
    <s v="     "/>
    <x v="0"/>
    <m/>
    <x v="1"/>
    <m/>
    <m/>
    <m/>
    <m/>
    <s v="T004790680"/>
    <m/>
    <s v="EI191027A"/>
    <s v="     "/>
    <x v="0"/>
    <x v="0"/>
    <m/>
    <x v="0"/>
    <m/>
    <s v="&lt;0.25"/>
    <m/>
    <s v="Contact - 3rd Party"/>
    <x v="3"/>
    <s v="Contact - 3rd Party"/>
    <s v="Contact from object"/>
    <s v="Contact - Other"/>
    <m/>
    <s v="Contact - Other"/>
    <s v="Conductor - Primary"/>
    <m/>
    <s v="Overhead"/>
    <m/>
    <s v="Conductor - Primary"/>
    <m/>
    <s v="Unknown"/>
    <s v="     "/>
    <x v="0"/>
    <m/>
    <n v="37.890900000000002"/>
    <n v="-122.09399999999999"/>
    <s v="CONTRA COSTA"/>
    <s v="ROSSMOOR-1104"/>
    <m/>
    <s v="Contra Costa County FD"/>
    <s v="Urban"/>
    <m/>
    <m/>
    <m/>
    <m/>
    <m/>
    <m/>
    <m/>
    <s v="N"/>
    <s v="Y"/>
    <s v="201910270300"/>
    <s v="201910281800"/>
    <s v="     "/>
    <m/>
    <m/>
    <m/>
    <m/>
    <m/>
    <m/>
    <m/>
    <m/>
    <m/>
    <m/>
    <m/>
    <m/>
    <m/>
    <m/>
    <m/>
    <m/>
    <m/>
    <m/>
    <m/>
  </r>
  <r>
    <x v="2587"/>
    <s v="     "/>
    <d v="2019-10-27T00:00:00"/>
    <d v="1899-12-30T00:00:00"/>
    <s v="44"/>
    <x v="3"/>
    <s v="10"/>
    <x v="5"/>
    <d v="2019-10-27T00:00:00"/>
    <d v="1899-12-30T16:12:00"/>
    <s v="contact with tree"/>
    <s v="     "/>
    <x v="0"/>
    <m/>
    <x v="1"/>
    <m/>
    <s v="690383"/>
    <s v="19-0117569"/>
    <m/>
    <s v="T004791001"/>
    <n v="118113385"/>
    <m/>
    <s v="     "/>
    <x v="0"/>
    <x v="0"/>
    <m/>
    <x v="0"/>
    <m/>
    <s v="&lt;3 meters of linear travel"/>
    <m/>
    <s v="Vegetation"/>
    <x v="0"/>
    <s v="Vegetation"/>
    <s v="Contact from object"/>
    <s v="Contact - Vegetation"/>
    <m/>
    <s v="Contact - Vegetation"/>
    <s v="Transformer"/>
    <m/>
    <s v="Overhead"/>
    <m/>
    <s v="Transformer"/>
    <m/>
    <s v="83371114"/>
    <s v="     "/>
    <x v="0"/>
    <m/>
    <n v="37.311500000000002"/>
    <n v="-122"/>
    <s v="SANTA CLARA"/>
    <s v="SARATOGA-1114"/>
    <m/>
    <s v="Santa Clara County FD"/>
    <s v="Urban"/>
    <m/>
    <m/>
    <m/>
    <m/>
    <m/>
    <m/>
    <m/>
    <s v="N"/>
    <s v="N"/>
    <m/>
    <m/>
    <s v="     "/>
    <m/>
    <m/>
    <m/>
    <m/>
    <m/>
    <m/>
    <m/>
    <m/>
    <m/>
    <m/>
    <m/>
    <m/>
    <m/>
    <m/>
    <m/>
    <m/>
    <m/>
    <m/>
    <m/>
  </r>
  <r>
    <x v="2588"/>
    <s v="     "/>
    <d v="2019-10-27T00:00:00"/>
    <d v="1899-12-30T00:00:00"/>
    <s v="44"/>
    <x v="3"/>
    <s v="10"/>
    <x v="5"/>
    <d v="2019-10-27T00:00:00"/>
    <m/>
    <s v="Tree grew into line"/>
    <s v="     "/>
    <x v="0"/>
    <m/>
    <x v="1"/>
    <m/>
    <s v="689316"/>
    <m/>
    <m/>
    <s v="T004790439"/>
    <m/>
    <m/>
    <s v="     "/>
    <x v="0"/>
    <x v="0"/>
    <m/>
    <x v="0"/>
    <m/>
    <s v="&lt;0.25"/>
    <s v="burnt down fence in alley"/>
    <s v="Vegetation"/>
    <x v="0"/>
    <s v="Vegetation"/>
    <s v="Contact from object"/>
    <s v="Contact - Vegetation"/>
    <m/>
    <s v="Contact - Vegetation"/>
    <s v="Conductor - Primary"/>
    <m/>
    <s v="Overhead"/>
    <m/>
    <s v="Conductor - Primary"/>
    <s v="Service drop"/>
    <s v="254041101"/>
    <s v="     "/>
    <x v="0"/>
    <m/>
    <n v="36.991"/>
    <n v="-120.623"/>
    <s v="MERCED"/>
    <s v="DOS-PALOS-1101"/>
    <m/>
    <s v="Merced County FD"/>
    <s v="Urban"/>
    <m/>
    <m/>
    <m/>
    <m/>
    <m/>
    <m/>
    <m/>
    <s v="N"/>
    <s v="N"/>
    <m/>
    <m/>
    <s v="     "/>
    <m/>
    <m/>
    <m/>
    <m/>
    <m/>
    <m/>
    <m/>
    <m/>
    <m/>
    <m/>
    <m/>
    <m/>
    <m/>
    <m/>
    <m/>
    <m/>
    <m/>
    <m/>
    <m/>
  </r>
  <r>
    <x v="2589"/>
    <s v="     "/>
    <d v="2019-10-27T00:00:00"/>
    <d v="1899-12-30T00:00:00"/>
    <s v="44"/>
    <x v="3"/>
    <s v="10"/>
    <x v="5"/>
    <d v="2019-10-27T00:00:00"/>
    <m/>
    <s v="Tree grew into line"/>
    <s v="     "/>
    <x v="0"/>
    <m/>
    <x v="1"/>
    <m/>
    <s v="689728"/>
    <m/>
    <m/>
    <s v="T004790535"/>
    <m/>
    <m/>
    <s v="     "/>
    <x v="0"/>
    <x v="0"/>
    <m/>
    <x v="0"/>
    <m/>
    <s v="&lt;3 meters of linear travel"/>
    <m/>
    <s v="Vegetation"/>
    <x v="0"/>
    <s v="Vegetation"/>
    <s v="Contact from object"/>
    <s v="Contact - Vegetation"/>
    <m/>
    <s v="Contact - Vegetation"/>
    <s v="Conductor - Primary"/>
    <m/>
    <s v="Overhead"/>
    <m/>
    <s v="Conductor - Primary"/>
    <m/>
    <s v="163481114 "/>
    <s v="     "/>
    <x v="0"/>
    <m/>
    <n v="37.938299999999998"/>
    <n v="-121.247"/>
    <s v="SAN JOAQUIN"/>
    <s v="WEBER-1114"/>
    <m/>
    <s v="Stockton FD "/>
    <s v="Urban"/>
    <m/>
    <m/>
    <m/>
    <m/>
    <m/>
    <m/>
    <m/>
    <s v="N"/>
    <s v="Y"/>
    <s v="201910270600"/>
    <s v="201910281800"/>
    <s v="     "/>
    <m/>
    <m/>
    <m/>
    <m/>
    <m/>
    <m/>
    <m/>
    <m/>
    <m/>
    <m/>
    <m/>
    <m/>
    <m/>
    <m/>
    <m/>
    <m/>
    <m/>
    <m/>
    <m/>
  </r>
  <r>
    <x v="2590"/>
    <s v="     "/>
    <d v="2019-10-27T00:00:00"/>
    <d v="1899-12-30T00:00:00"/>
    <s v="44"/>
    <x v="3"/>
    <s v="10"/>
    <x v="5"/>
    <d v="2019-10-27T00:00:00"/>
    <d v="1899-12-30T18:28:00"/>
    <s v="Balloon contact with conductor, unable to confirm fire location. Troubleman indicates a heavy vegeattion fire under high tension lines. Area where fire occurred is ~5 acres and no indication the structures surrounding the fire were harmed."/>
    <s v="     "/>
    <x v="0"/>
    <m/>
    <x v="1"/>
    <m/>
    <s v="690019"/>
    <s v="19-0117606"/>
    <m/>
    <s v="T004790804"/>
    <m/>
    <m/>
    <s v="     "/>
    <x v="0"/>
    <x v="0"/>
    <m/>
    <x v="0"/>
    <m/>
    <s v="&lt;0.25"/>
    <m/>
    <s v="Contact - 3rd Party"/>
    <x v="12"/>
    <s v="Contact - 3rd Party"/>
    <s v="Contact from object"/>
    <s v="Contact - Balloon"/>
    <m/>
    <s v="Contact - Balloon"/>
    <s v="Splice/Clamp/Connector"/>
    <m/>
    <s v="Overhead"/>
    <m/>
    <s v="Splice/Clamp/Connector"/>
    <s v="no reported damage"/>
    <s v="X2068"/>
    <s v="     "/>
    <x v="0"/>
    <m/>
    <n v="37.380699999999997"/>
    <n v="-121.902"/>
    <s v="SANTA CLARA"/>
    <s v="TRIMBLE-2116"/>
    <m/>
    <s v="Unknown"/>
    <s v="Urban"/>
    <m/>
    <m/>
    <m/>
    <m/>
    <m/>
    <m/>
    <m/>
    <s v="N"/>
    <s v="N"/>
    <m/>
    <m/>
    <s v="     "/>
    <m/>
    <m/>
    <m/>
    <m/>
    <m/>
    <m/>
    <m/>
    <m/>
    <m/>
    <m/>
    <m/>
    <m/>
    <m/>
    <m/>
    <m/>
    <m/>
    <m/>
    <m/>
    <m/>
  </r>
  <r>
    <x v="2591"/>
    <s v="     "/>
    <d v="2019-10-27T00:00:00"/>
    <d v="1899-12-30T00:00:00"/>
    <s v="44"/>
    <x v="3"/>
    <s v="10"/>
    <x v="5"/>
    <d v="2019-10-27T00:00:00"/>
    <d v="1899-12-30T13:16:00"/>
    <s v="Tree fell into line"/>
    <s v="     "/>
    <x v="0"/>
    <m/>
    <x v="1"/>
    <m/>
    <s v="689460"/>
    <s v="19-0117508"/>
    <m/>
    <s v="T004790401"/>
    <m/>
    <m/>
    <s v="     "/>
    <x v="0"/>
    <x v="0"/>
    <m/>
    <x v="0"/>
    <m/>
    <s v="0.26-9.99"/>
    <m/>
    <s v="Vegetation"/>
    <x v="0"/>
    <s v="Vegetation"/>
    <s v="Contact from object"/>
    <s v="Contact - Vegetation"/>
    <m/>
    <s v="Contact - Vegetation"/>
    <s v="Splice/Clamp/Connector"/>
    <m/>
    <s v="Overhead"/>
    <m/>
    <s v="Splice/Clamp/Connector"/>
    <m/>
    <s v="62721102"/>
    <s v="     "/>
    <x v="0"/>
    <m/>
    <n v="38.777200000000001"/>
    <n v="-121.688"/>
    <s v="YOLO"/>
    <s v="KNIGHTS-LANDING-1102"/>
    <m/>
    <s v="Knights Landing FD"/>
    <s v="Agriculture"/>
    <m/>
    <m/>
    <m/>
    <m/>
    <m/>
    <m/>
    <m/>
    <s v="Y"/>
    <s v="Y"/>
    <s v="201910261800"/>
    <s v="201910281800"/>
    <s v="     "/>
    <n v="38.776428000000003"/>
    <n v="-121.68884629999999"/>
    <s v="Oct 30 2019 12:00AM"/>
    <s v="BranchFail"/>
    <s v="RADHA ADHIKARY, PI, VISITED THE OUTAGE LOCATION IN 10/30/2019 AND FOUND FOLLOWING RESULTS.SHE FOUND SWITCH # 8432 AND EXACT OUTAGE LOCATION METER # BY PUMP, ACCORDING TO T-MAN DIRECTION. SHE FOUND A MULTI STEM OLD BLACK WALNUT TREE BY RD WHICH CAUDES OUTAGE. SHE ALSO FOUND DEBRIS ON SITE."/>
    <s v="WALN"/>
    <s v="28"/>
    <s v="50"/>
    <s v="22"/>
    <s v="None"/>
    <s v="Slight"/>
    <s v="Y"/>
    <s v="1"/>
    <m/>
    <s v="Valley"/>
    <s v="D"/>
    <s v="CrossArm"/>
    <s v="BareWire"/>
    <m/>
  </r>
  <r>
    <x v="2592"/>
    <s v="     "/>
    <d v="2019-10-27T00:00:00"/>
    <d v="1899-12-30T03:10:00"/>
    <s v="44"/>
    <x v="3"/>
    <s v="10"/>
    <x v="5"/>
    <m/>
    <m/>
    <s v="PG&amp;E has become aware that the East Contra Costa Fire Protection District is investigating PG&amp;E facilities as a potential ignition point for the Santiago Fire on Bethel Island which occurred on October 27, 2019. The fire location was not in a Tier 3, Tier 2, or Tier 1 High Hazard Zone High Fire Threat District. PG&amp;E is reporting this incident under the Media Criterion. This information is preliminary."/>
    <s v="     "/>
    <x v="2"/>
    <d v="2021-04-02T00:00:00"/>
    <x v="0"/>
    <m/>
    <s v="686511"/>
    <s v="19-0117146"/>
    <m/>
    <s v="T004788459, T004792781, T004793254"/>
    <m/>
    <s v="EI191027D"/>
    <s v="     "/>
    <x v="0"/>
    <x v="0"/>
    <s v="Vegetation"/>
    <x v="0"/>
    <m/>
    <s v="Unknown"/>
    <m/>
    <s v="Equipment - PG&amp;E"/>
    <x v="9"/>
    <s v="Equipment - PG&amp;E"/>
    <s v="All types of equipment / facility failure"/>
    <m/>
    <s v="Conductor"/>
    <m/>
    <m/>
    <s v="Yes"/>
    <s v="Overhead"/>
    <m/>
    <s v="Conductor"/>
    <m/>
    <s v="014592112"/>
    <s v="     "/>
    <x v="0"/>
    <m/>
    <n v="38.014849990000002"/>
    <n v="-121.64068"/>
    <s v="Contra Costa"/>
    <s v="BRENTWOOD-2112"/>
    <n v="21000"/>
    <s v="East Contra County Fire Protection District"/>
    <s v="Urban"/>
    <m/>
    <m/>
    <m/>
    <m/>
    <m/>
    <m/>
    <m/>
    <s v="N"/>
    <s v="N"/>
    <m/>
    <m/>
    <s v="     "/>
    <m/>
    <m/>
    <m/>
    <m/>
    <m/>
    <m/>
    <m/>
    <m/>
    <m/>
    <m/>
    <m/>
    <m/>
    <m/>
    <m/>
    <m/>
    <m/>
    <m/>
    <m/>
    <m/>
  </r>
  <r>
    <x v="2593"/>
    <s v="     "/>
    <d v="2019-10-27T00:00:00"/>
    <d v="1899-12-30T09:05:00"/>
    <s v="44"/>
    <x v="3"/>
    <s v="10"/>
    <x v="5"/>
    <m/>
    <m/>
    <s v="PG&amp;E has become aware that the Vallejo Fire Department is investigating PG&amp;E facilities as a potential ignition point for the Glen Cove Fire in Vallejo which occurred on October 27, 2019. The fire location was not in a Tier 3, Tier 2, or Tier 1 High Hazard Zone High Fire Threat District. The fire was reported in the Glen Cove area in Vallejo. PG&amp;E is reporting this incident under the Media Criterion. This information is preliminary."/>
    <s v="     "/>
    <x v="2"/>
    <d v="2021-04-02T00:00:00"/>
    <x v="0"/>
    <m/>
    <s v="689999, 7487732"/>
    <s v="19-0118669"/>
    <m/>
    <s v="T004794607"/>
    <m/>
    <s v="EI191027G"/>
    <s v="     "/>
    <x v="0"/>
    <x v="0"/>
    <s v="Vegetation"/>
    <x v="0"/>
    <m/>
    <s v="Unknown"/>
    <m/>
    <s v="Equipment - PG&amp;E"/>
    <x v="9"/>
    <s v="Equipment - PG&amp;E"/>
    <s v="All types of equipment / facility failure"/>
    <m/>
    <s v="Insulator"/>
    <m/>
    <m/>
    <s v="No"/>
    <s v="Overhead"/>
    <m/>
    <s v="Insulator"/>
    <m/>
    <s v="102264701"/>
    <s v="     "/>
    <x v="0"/>
    <m/>
    <n v="38.075002159100002"/>
    <n v="-122.22947479459999"/>
    <s v="Solano"/>
    <s v="NORTH-TOWER-1102"/>
    <n v="12000"/>
    <s v="Vallejo FD"/>
    <s v="Urban"/>
    <n v="140"/>
    <m/>
    <m/>
    <m/>
    <m/>
    <s v="GLEN COVE"/>
    <m/>
    <s v="N"/>
    <s v="N"/>
    <m/>
    <m/>
    <s v="     "/>
    <m/>
    <m/>
    <m/>
    <m/>
    <m/>
    <m/>
    <m/>
    <m/>
    <m/>
    <m/>
    <m/>
    <m/>
    <m/>
    <m/>
    <m/>
    <m/>
    <m/>
    <m/>
    <m/>
  </r>
  <r>
    <x v="2594"/>
    <s v="     "/>
    <d v="2019-10-27T00:00:00"/>
    <d v="1899-12-30T16:01:26"/>
    <s v="44"/>
    <x v="3"/>
    <s v="10"/>
    <x v="5"/>
    <d v="2019-10-27T00:00:00"/>
    <d v="1899-12-30T16:01:00"/>
    <s v="cal fire onsite. JZCY - brush fire near PG&amp;E assets, based on information available it appears attributable to PG&amp;E. Please contact Cal Fire to get information about incident. I was able to find an EC notification for this incident indicating a switch failure may have occurred - please check SAP before marking as &quot;3 - EII Certification&quot;. Also, please populate columns AB-AM. SIZE: waiting for fire report"/>
    <s v="     "/>
    <x v="0"/>
    <d v="2021-03-11T00:00:00"/>
    <x v="0"/>
    <m/>
    <m/>
    <m/>
    <m/>
    <s v="T004790760"/>
    <n v="118114187"/>
    <m/>
    <s v="     "/>
    <x v="0"/>
    <x v="0"/>
    <m/>
    <x v="0"/>
    <m/>
    <s v="Unknown"/>
    <m/>
    <s v="Equipment - PG&amp;E"/>
    <x v="18"/>
    <s v="Equipment - PG&amp;E"/>
    <s v="All types of equipment / facility failure"/>
    <s v="Switch failure"/>
    <s v="Pole"/>
    <m/>
    <m/>
    <s v="No"/>
    <s v="Overhead"/>
    <m/>
    <s v="Pole"/>
    <m/>
    <s v="2061"/>
    <s v="     "/>
    <x v="1"/>
    <n v="330"/>
    <n v="39.228499999999997"/>
    <n v="-121.033"/>
    <s v="Nevada"/>
    <s v="BRUNSWICK-1106"/>
    <m/>
    <m/>
    <s v="Shrub"/>
    <m/>
    <m/>
    <m/>
    <m/>
    <m/>
    <m/>
    <m/>
    <s v="Y"/>
    <s v="Y"/>
    <s v="201910270600"/>
    <s v="201910281800"/>
    <s v="     "/>
    <m/>
    <m/>
    <m/>
    <m/>
    <m/>
    <m/>
    <m/>
    <m/>
    <m/>
    <m/>
    <m/>
    <m/>
    <m/>
    <m/>
    <m/>
    <m/>
    <m/>
    <m/>
    <m/>
  </r>
  <r>
    <x v="2595"/>
    <s v="     "/>
    <d v="2019-10-27T00:00:00"/>
    <d v="1899-12-30T00:00:00"/>
    <s v="44"/>
    <x v="3"/>
    <s v="10"/>
    <x v="5"/>
    <d v="2019-10-27T00:00:00"/>
    <m/>
    <s v="Tree grew into line. Contacted Incident Lead Jena Tepe to conform on 3/24/20 @ 0:24; Incident Lead responded by saying the secondary wire came down due to trees pushing secondary conductors together in high winds."/>
    <s v="     "/>
    <x v="0"/>
    <m/>
    <x v="1"/>
    <m/>
    <s v="689498"/>
    <m/>
    <m/>
    <s v="T004790504"/>
    <m/>
    <s v="EI191027H"/>
    <s v="     "/>
    <x v="0"/>
    <x v="0"/>
    <m/>
    <x v="0"/>
    <m/>
    <s v="&lt;0.25"/>
    <s v="50 ft. x 10 ft."/>
    <s v="Vegetation"/>
    <x v="0"/>
    <s v="Vegetation"/>
    <s v="Contact from object"/>
    <s v="Contact - Vegetation"/>
    <m/>
    <s v="Contact - Vegetation"/>
    <s v="Conductor - Primary"/>
    <m/>
    <s v="Overhead"/>
    <m/>
    <s v="Conductor - Primary"/>
    <s v="Secondary Conductor"/>
    <s v="14351109"/>
    <s v="     "/>
    <x v="0"/>
    <m/>
    <n v="37.535600000000002"/>
    <n v="-121.952"/>
    <s v="ALAMEDA"/>
    <s v="FREMONT-1109"/>
    <m/>
    <s v="Unknown"/>
    <s v="Urban"/>
    <m/>
    <m/>
    <m/>
    <m/>
    <m/>
    <m/>
    <m/>
    <s v="N"/>
    <s v="N"/>
    <m/>
    <m/>
    <s v="     "/>
    <m/>
    <m/>
    <m/>
    <m/>
    <m/>
    <m/>
    <m/>
    <m/>
    <m/>
    <m/>
    <m/>
    <m/>
    <m/>
    <m/>
    <m/>
    <m/>
    <m/>
    <m/>
    <m/>
  </r>
  <r>
    <x v="2596"/>
    <s v="     "/>
    <d v="2019-10-27T00:00:00"/>
    <d v="1899-12-30T00:00:00"/>
    <s v="44"/>
    <x v="3"/>
    <s v="10"/>
    <x v="5"/>
    <d v="2019-10-27T00:00:00"/>
    <d v="1899-12-30T14:46:00"/>
    <s v="Broken conductor, conductor on ground. Unsure of what caused it. Per OIS - Tree or Object on Wire "/>
    <s v="     "/>
    <x v="0"/>
    <m/>
    <x v="1"/>
    <m/>
    <s v="689653"/>
    <s v="19-0117654"/>
    <m/>
    <s v="T004790503"/>
    <n v="118113391"/>
    <s v="EI191027C"/>
    <s v="     "/>
    <x v="0"/>
    <x v="0"/>
    <m/>
    <x v="0"/>
    <m/>
    <s v="0.26-9.99"/>
    <m/>
    <s v="Equipment - PG&amp;E"/>
    <x v="4"/>
    <s v="Equipment - PG&amp;E"/>
    <s v="All types of equipment / facility failure"/>
    <s v="Conductor failure-all"/>
    <s v="Conductor - Primary"/>
    <m/>
    <m/>
    <m/>
    <s v="Overhead"/>
    <m/>
    <s v="Conductor - Primary"/>
    <m/>
    <s v="689653"/>
    <s v="     "/>
    <x v="0"/>
    <m/>
    <n v="37.4345"/>
    <n v="-121.914"/>
    <s v="SANTA CLARA"/>
    <s v="DIXON-LANDING-2102"/>
    <m/>
    <s v="Unknown"/>
    <s v="Urban"/>
    <m/>
    <m/>
    <m/>
    <m/>
    <m/>
    <m/>
    <m/>
    <s v="N"/>
    <s v="N"/>
    <m/>
    <m/>
    <s v="     "/>
    <m/>
    <m/>
    <m/>
    <m/>
    <m/>
    <m/>
    <m/>
    <m/>
    <m/>
    <m/>
    <m/>
    <m/>
    <m/>
    <m/>
    <m/>
    <m/>
    <m/>
    <m/>
    <m/>
  </r>
  <r>
    <x v="2597"/>
    <s v="     "/>
    <d v="2019-10-27T00:00:00"/>
    <d v="1899-12-30T00:00:00"/>
    <s v="44"/>
    <x v="3"/>
    <s v="10"/>
    <x v="5"/>
    <d v="2019-10-27T00:00:00"/>
    <d v="1899-12-30T13:19:00"/>
    <s v="EI191027B - equipment failure in Lafayette; Contra Costa County FD determined PG&amp;E equipment caused ignition"/>
    <s v="     "/>
    <x v="8"/>
    <m/>
    <x v="1"/>
    <m/>
    <s v="688488"/>
    <m/>
    <m/>
    <s v="T004790110"/>
    <m/>
    <s v="EI191027B"/>
    <s v="     "/>
    <x v="0"/>
    <x v="0"/>
    <m/>
    <x v="0"/>
    <m/>
    <s v="0.26-9.99"/>
    <m/>
    <s v="Equipment - PG&amp;E"/>
    <x v="2"/>
    <s v="Equipment - PG&amp;E"/>
    <s v="All types of equipment / facility failure"/>
    <s v="Pole failure"/>
    <s v="Pole"/>
    <m/>
    <m/>
    <m/>
    <s v="Overhead"/>
    <m/>
    <s v="Pole"/>
    <m/>
    <s v="100477289"/>
    <s v="     "/>
    <x v="0"/>
    <m/>
    <n v="37.899700000000003"/>
    <n v="-122.09099999999999"/>
    <s v="CONTRA COSTA"/>
    <s v="ROSSMOOR-1104"/>
    <m/>
    <s v="Contra Costa FD"/>
    <s v="Urban"/>
    <n v="7"/>
    <n v="3"/>
    <m/>
    <n v="0"/>
    <n v="0"/>
    <s v="CAMINO/PLEASANT HILL"/>
    <m/>
    <s v="N"/>
    <s v="Y"/>
    <s v="201910270300"/>
    <s v="201910281800"/>
    <s v="     "/>
    <m/>
    <m/>
    <m/>
    <m/>
    <m/>
    <m/>
    <m/>
    <m/>
    <m/>
    <m/>
    <m/>
    <m/>
    <m/>
    <m/>
    <m/>
    <m/>
    <m/>
    <m/>
    <m/>
  </r>
  <r>
    <x v="2598"/>
    <s v="     "/>
    <d v="2019-10-27T00:00:00"/>
    <d v="1899-12-30T00:00:00"/>
    <s v="44"/>
    <x v="3"/>
    <s v="10"/>
    <x v="5"/>
    <d v="2019-10-27T00:00:00"/>
    <d v="1899-12-30T00:16:00"/>
    <s v="EC 118113493, PM 31476410 located in Earth/SAP. Broken pole/failure with wire down/recloser 49008 down as well."/>
    <s v="     "/>
    <x v="0"/>
    <m/>
    <x v="1"/>
    <m/>
    <s v="685748"/>
    <s v="19-0117070"/>
    <m/>
    <s v="T004788390"/>
    <m/>
    <m/>
    <s v="     "/>
    <x v="0"/>
    <x v="0"/>
    <m/>
    <x v="0"/>
    <s v="D"/>
    <s v="10-99"/>
    <m/>
    <s v="Equipment - PG&amp;E"/>
    <x v="2"/>
    <s v="Equipment - PG&amp;E"/>
    <s v="All types of equipment / facility failure"/>
    <s v="Pole failure"/>
    <s v="Pole"/>
    <m/>
    <m/>
    <m/>
    <s v="Overhead"/>
    <m/>
    <s v="Pole"/>
    <s v="Conductor"/>
    <s v="101629105"/>
    <s v="     "/>
    <x v="0"/>
    <m/>
    <n v="39.173699999999997"/>
    <n v="-122.133"/>
    <s v="COLUSA"/>
    <s v="WILLIAMS-1102"/>
    <m/>
    <s v="Williams FD"/>
    <s v="Urban"/>
    <n v="200"/>
    <m/>
    <m/>
    <m/>
    <m/>
    <m/>
    <m/>
    <s v="Y"/>
    <s v="Y"/>
    <s v="201910261800"/>
    <s v="201910281800"/>
    <s v="     "/>
    <m/>
    <m/>
    <m/>
    <m/>
    <m/>
    <m/>
    <m/>
    <m/>
    <m/>
    <m/>
    <m/>
    <m/>
    <m/>
    <m/>
    <m/>
    <m/>
    <m/>
    <m/>
    <m/>
  </r>
  <r>
    <x v="2599"/>
    <s v="     "/>
    <d v="2019-10-27T00:00:00"/>
    <d v="1899-12-30T00:00:00"/>
    <s v="44"/>
    <x v="3"/>
    <s v="10"/>
    <x v="5"/>
    <d v="2019-10-27T00:00:00"/>
    <d v="1899-12-30T02:49:00"/>
    <s v="EC Tag 118113508 located in Google Earth. PM 31476467 for broken pole. Tree caused damage. Wire to ground fault."/>
    <s v="     "/>
    <x v="0"/>
    <m/>
    <x v="1"/>
    <m/>
    <s v="686447"/>
    <s v="19-0117124"/>
    <m/>
    <s v="T004788458"/>
    <m/>
    <m/>
    <s v="     "/>
    <x v="0"/>
    <x v="0"/>
    <m/>
    <x v="0"/>
    <s v="D"/>
    <s v="0.26-9.99"/>
    <m/>
    <s v="Vegetation"/>
    <x v="0"/>
    <s v="Vegetation"/>
    <s v="Contact from object"/>
    <s v="Contact - Vegetation"/>
    <m/>
    <s v="Contact - Vegetation"/>
    <s v="Pole"/>
    <m/>
    <s v="Overhead"/>
    <m/>
    <s v="Pole"/>
    <s v="Crossarm, Conductor, Transformer."/>
    <s v="103017810"/>
    <s v="     "/>
    <x v="0"/>
    <m/>
    <n v="39.560299999999998"/>
    <n v="-122.107"/>
    <s v="GLENN"/>
    <s v="JACINTO-1102"/>
    <m/>
    <m/>
    <s v="Agriculture"/>
    <m/>
    <m/>
    <m/>
    <m/>
    <m/>
    <m/>
    <m/>
    <s v="Y"/>
    <s v="Y"/>
    <s v="201910261800"/>
    <s v="201910281800"/>
    <s v="     "/>
    <n v="39.560339999999997"/>
    <n v="-122.107084"/>
    <s v="Nov 12 2019 12:00AM"/>
    <s v="BranchFail"/>
    <s v="Green stem broke about 15ft above ground"/>
    <s v="EUCA"/>
    <s v="70"/>
    <s v="55"/>
    <s v="35"/>
    <s v="Slight"/>
    <s v="None"/>
    <s v="N"/>
    <s v="1"/>
    <m/>
    <s v="Valley"/>
    <s v="A"/>
    <s v="CrossArm"/>
    <s v="BareWire"/>
    <s v="0"/>
  </r>
  <r>
    <x v="2600"/>
    <s v="     "/>
    <d v="2019-10-27T00:00:00"/>
    <d v="1899-12-30T00:00:00"/>
    <s v="44"/>
    <x v="3"/>
    <s v="10"/>
    <x v="5"/>
    <m/>
    <m/>
    <s v="Wire down from Tree Fall. EC Tag 118113513 PM 44079153 located in SAP.  2/3 phases down."/>
    <s v="     "/>
    <x v="0"/>
    <m/>
    <x v="1"/>
    <m/>
    <m/>
    <m/>
    <m/>
    <s v="T004788533"/>
    <m/>
    <m/>
    <s v="     "/>
    <x v="0"/>
    <x v="0"/>
    <m/>
    <x v="0"/>
    <s v="D"/>
    <s v="&lt;0.25"/>
    <m/>
    <s v="Vegetation"/>
    <x v="0"/>
    <s v="Vegetation"/>
    <s v="Contact from object"/>
    <s v="Contact - Vegetation"/>
    <m/>
    <s v="Contact - Vegetation"/>
    <s v="Conductor - Primary"/>
    <m/>
    <s v="Overhead"/>
    <m/>
    <s v="Conductor - Primary"/>
    <m/>
    <s v="101633101"/>
    <s v="     "/>
    <x v="0"/>
    <m/>
    <n v="39.1967"/>
    <n v="-121.93300000000001"/>
    <s v="COLUSA"/>
    <s v="COLUSA-1103"/>
    <m/>
    <s v="Unknown"/>
    <s v="Hardwood Woodland"/>
    <m/>
    <m/>
    <m/>
    <m/>
    <m/>
    <m/>
    <m/>
    <s v="Y"/>
    <s v="Y"/>
    <s v="201910261800"/>
    <s v="201910281800"/>
    <s v="     "/>
    <m/>
    <m/>
    <m/>
    <m/>
    <m/>
    <m/>
    <m/>
    <m/>
    <m/>
    <m/>
    <m/>
    <m/>
    <m/>
    <m/>
    <m/>
    <m/>
    <m/>
    <m/>
    <m/>
  </r>
  <r>
    <x v="2601"/>
    <s v="     "/>
    <d v="2019-10-27T00:00:00"/>
    <d v="1899-12-30T00:00:00"/>
    <s v="44"/>
    <x v="3"/>
    <s v="10"/>
    <x v="5"/>
    <m/>
    <m/>
    <s v="Tman notes: SECONDARY WIRE DOWN IN FIELD.  FIRE AT SIGHT.  1 OF 3 TX FUSES BLOWN.  OPENED REMAINDERS AND CHECKED IN WITH IC.  Unable to determine location no files in folder. FAS tag indicates CSR Remarks - STAGE GULCH DR &amp; ARNOLD DR - Veg fire w/ wires d"/>
    <s v="     "/>
    <x v="0"/>
    <m/>
    <x v="1"/>
    <m/>
    <m/>
    <m/>
    <m/>
    <s v="2514591"/>
    <m/>
    <m/>
    <s v="     "/>
    <x v="0"/>
    <x v="0"/>
    <m/>
    <x v="0"/>
    <s v="D"/>
    <s v="0.26-9.99"/>
    <s v="IC STATED ABOUT 5"/>
    <s v="Equipment - PG&amp;E"/>
    <x v="4"/>
    <s v="Equipment - PG&amp;E"/>
    <s v="All types of equipment / facility failure"/>
    <s v="Conductor failure-all"/>
    <s v="Conductor - Primary"/>
    <m/>
    <m/>
    <m/>
    <s v="Overhead"/>
    <m/>
    <s v="Conductor - Primary"/>
    <m/>
    <s v="Unknown"/>
    <s v="     "/>
    <x v="0"/>
    <m/>
    <n v="38.276200000000003"/>
    <n v="-122.461"/>
    <s v="SONOMA"/>
    <s v="SONOMA-1107"/>
    <m/>
    <m/>
    <s v="Urban"/>
    <m/>
    <m/>
    <m/>
    <m/>
    <m/>
    <m/>
    <m/>
    <s v="N"/>
    <s v="Y"/>
    <s v="201910270300"/>
    <s v="201910281800"/>
    <s v="     "/>
    <m/>
    <m/>
    <m/>
    <m/>
    <m/>
    <m/>
    <m/>
    <m/>
    <m/>
    <m/>
    <m/>
    <m/>
    <m/>
    <m/>
    <m/>
    <m/>
    <m/>
    <m/>
    <m/>
  </r>
  <r>
    <x v="2602"/>
    <s v="     "/>
    <d v="2019-10-27T00:00:00"/>
    <d v="1899-12-30T00:00:00"/>
    <s v="44"/>
    <x v="3"/>
    <s v="10"/>
    <x v="5"/>
    <d v="2019-10-27T00:00:00"/>
    <d v="1899-12-30T02:08:00"/>
    <s v="FCO 811 DE ENERGIZED FOR CDF SAFETY CLEARANCE - FIRE 5 SPANS NO 811. Tree branch onto conductors.EC Tag 118117597 PM 31476660 in SAP. "/>
    <s v="     "/>
    <x v="0"/>
    <m/>
    <x v="1"/>
    <m/>
    <s v="686287"/>
    <s v="19-0117106"/>
    <m/>
    <s v="T004788405"/>
    <m/>
    <m/>
    <s v="     "/>
    <x v="0"/>
    <x v="0"/>
    <m/>
    <x v="0"/>
    <s v="D"/>
    <s v="10-99"/>
    <m/>
    <s v="Vegetation"/>
    <x v="0"/>
    <s v="Vegetation"/>
    <s v="Contact from object"/>
    <s v="Contact - Vegetation"/>
    <m/>
    <s v="Contact - Vegetation"/>
    <s v="Pole"/>
    <m/>
    <s v="Overhead"/>
    <m/>
    <s v="Pole"/>
    <s v="Crossarm, guy, hardware"/>
    <s v="100414823"/>
    <s v="     "/>
    <x v="0"/>
    <m/>
    <n v="39.526800000000001"/>
    <n v="-122.364"/>
    <s v="GLENN"/>
    <s v="LOGAN-CREEK-2102"/>
    <m/>
    <m/>
    <s v="Herbaceous"/>
    <n v="10"/>
    <m/>
    <m/>
    <m/>
    <m/>
    <m/>
    <m/>
    <s v="Y"/>
    <s v="Y"/>
    <s v="201910261800"/>
    <s v="201910281800"/>
    <s v="     "/>
    <n v="39.526449999999997"/>
    <n v="-122.364031"/>
    <s v="Oct 30 2019 12:00AM"/>
    <s v="BranchFail"/>
    <s v="GREEN BRANCH BROKE OUT OF MATURE GREEN VALLEY OAK-NO VISIBLE SIGNS OF ROT"/>
    <s v="OAKV"/>
    <s v="65"/>
    <s v="32"/>
    <s v="16"/>
    <s v="Slight"/>
    <s v="None"/>
    <s v="N"/>
    <s v="1"/>
    <m/>
    <s v="Valley"/>
    <s v="A"/>
    <s v="CrossArm"/>
    <s v="BareWire"/>
    <s v="1"/>
  </r>
  <r>
    <x v="2603"/>
    <s v="     "/>
    <d v="2019-10-27T00:00:00"/>
    <d v="1899-12-30T00:00:00"/>
    <s v="44"/>
    <x v="3"/>
    <s v="10"/>
    <x v="5"/>
    <d v="2019-10-27T00:00:00"/>
    <d v="1899-12-30T03:42:00"/>
    <s v="EC SENT FOR CREW TO RESAG WIRE OR INSTALL PRIM SPREADERS. EC 118113494 PM 44079156 located in SAP.  Span between Pole SAP Id 101665138 and 103060600."/>
    <s v="     "/>
    <x v="0"/>
    <m/>
    <x v="1"/>
    <m/>
    <s v="686503"/>
    <s v="19-0117150"/>
    <m/>
    <s v="T004788423"/>
    <m/>
    <m/>
    <s v="     "/>
    <x v="0"/>
    <x v="0"/>
    <m/>
    <x v="0"/>
    <s v="D"/>
    <s v="0.26-9.99"/>
    <s v="GRASS ONLY EST LESS THAN 4 ACRES"/>
    <s v="Equipment - PG&amp;E"/>
    <x v="4"/>
    <s v="Equipment - PG&amp;E"/>
    <s v="All types of equipment / facility failure"/>
    <s v="Conductor failure-all"/>
    <s v="Conductor - Primary"/>
    <m/>
    <m/>
    <m/>
    <s v="Overhead"/>
    <m/>
    <s v="Conductor - Primary"/>
    <s v="Resag Conductor"/>
    <s v="62462223"/>
    <s v="     "/>
    <x v="0"/>
    <m/>
    <n v="38.166600000000003"/>
    <n v="-121.59699999999999"/>
    <s v="SACRAMENTO"/>
    <s v="GRAND-ISLAND-2223"/>
    <m/>
    <s v="Unknown"/>
    <s v="Urban"/>
    <m/>
    <m/>
    <m/>
    <m/>
    <m/>
    <m/>
    <m/>
    <s v="Y"/>
    <s v="Y"/>
    <s v="201910270600"/>
    <s v="201910281800"/>
    <s v="     "/>
    <m/>
    <m/>
    <m/>
    <m/>
    <m/>
    <m/>
    <m/>
    <m/>
    <m/>
    <m/>
    <m/>
    <m/>
    <m/>
    <m/>
    <m/>
    <m/>
    <m/>
    <m/>
    <m/>
  </r>
  <r>
    <x v="2604"/>
    <s v="     "/>
    <d v="2019-10-27T00:00:00"/>
    <d v="1899-12-30T00:00:00"/>
    <s v="44"/>
    <x v="3"/>
    <s v="10"/>
    <x v="5"/>
    <m/>
    <m/>
    <s v="Called Suisun Fire Protection District - they are sending a fire report"/>
    <s v="     "/>
    <x v="0"/>
    <m/>
    <x v="1"/>
    <m/>
    <m/>
    <m/>
    <m/>
    <s v="3652502822"/>
    <m/>
    <s v="EI191027J"/>
    <s v="     "/>
    <x v="0"/>
    <x v="0"/>
    <m/>
    <x v="0"/>
    <m/>
    <s v="1,000-4,999"/>
    <m/>
    <s v="Equipment - PG&amp;E"/>
    <x v="4"/>
    <s v="Equipment - PG&amp;E"/>
    <s v="All types of equipment / facility failure"/>
    <s v="Conductor failure-all"/>
    <s v="Conductor - Primary"/>
    <m/>
    <m/>
    <m/>
    <s v="Overhead"/>
    <m/>
    <s v="Conductor - Primary"/>
    <m/>
    <s v="Unknown"/>
    <s v="     "/>
    <x v="0"/>
    <m/>
    <n v="38.156300000000002"/>
    <n v="-121.976"/>
    <s v="SOLANO"/>
    <s v="CORDELIA-1104"/>
    <m/>
    <s v="Suisun FD"/>
    <s v="Wetland"/>
    <m/>
    <m/>
    <m/>
    <m/>
    <m/>
    <s v="GRIZZLY"/>
    <m/>
    <s v="Y"/>
    <s v="Y"/>
    <s v="201910270600"/>
    <s v="201910281800"/>
    <s v="     "/>
    <m/>
    <m/>
    <m/>
    <m/>
    <m/>
    <m/>
    <m/>
    <m/>
    <m/>
    <m/>
    <m/>
    <m/>
    <m/>
    <m/>
    <m/>
    <m/>
    <m/>
    <m/>
    <m/>
  </r>
  <r>
    <x v="2605"/>
    <s v="     "/>
    <d v="2019-10-27T00:00:00"/>
    <d v="1899-12-30T00:00:00"/>
    <s v="44"/>
    <x v="3"/>
    <s v="10"/>
    <x v="5"/>
    <d v="2019-10-27T00:00:00"/>
    <d v="1899-12-30T11:18:00"/>
    <s v="pine type tree branch on line tripping line start small fire. Damaged equipment states Switch- updated to Other.   NO EC tag in SAP located. Doesn't appear any damage possibly lines slapping. Pole 2 west of TV787 added to assest number."/>
    <s v="     "/>
    <x v="0"/>
    <m/>
    <x v="1"/>
    <m/>
    <s v="687890"/>
    <s v="19-0117344"/>
    <m/>
    <s v="T004789516"/>
    <m/>
    <m/>
    <s v="     "/>
    <x v="0"/>
    <x v="0"/>
    <m/>
    <x v="0"/>
    <s v="D"/>
    <s v="&lt;0.25"/>
    <m/>
    <s v="Vegetation"/>
    <x v="0"/>
    <s v="Vegetation"/>
    <s v="Contact from object"/>
    <s v="Contact - Vegetation"/>
    <m/>
    <s v="Contact - Vegetation"/>
    <s v="Conductor - Primary"/>
    <m/>
    <s v="Overhead"/>
    <m/>
    <s v="Conductor - Primary"/>
    <s v="Other"/>
    <s v="100936457"/>
    <s v="     "/>
    <x v="0"/>
    <m/>
    <n v="37.597299999999997"/>
    <n v="-122.062"/>
    <s v="ALAMEDA"/>
    <s v="DUMBARTON-1108"/>
    <m/>
    <m/>
    <s v="Urban"/>
    <m/>
    <m/>
    <m/>
    <m/>
    <m/>
    <m/>
    <m/>
    <s v="N"/>
    <s v="N"/>
    <m/>
    <m/>
    <s v="     "/>
    <m/>
    <m/>
    <s v="Oct 29 2019 12:00AM"/>
    <m/>
    <s v="Monterey pine tree 60ft tall, 24dbh and 8ft frm side, broke small branches and fell on primary, causing outage. Tree branches broke due to strong winds event. The tree is green and healthy and not showing any kind of decay/defect. No additional work needed. Located 2 span West side of TV787 and 3rd span East of Switch 9640 in Alameda County Flood Control Araa between I-880 S-bound and Alvarado Niles Rd."/>
    <s v="PINM"/>
    <m/>
    <m/>
    <m/>
    <m/>
    <m/>
    <m/>
    <m/>
    <m/>
    <m/>
    <m/>
    <m/>
    <m/>
    <s v="0"/>
  </r>
  <r>
    <x v="2606"/>
    <s v="     "/>
    <d v="2019-10-27T00:00:00"/>
    <d v="1899-12-30T00:00:00"/>
    <s v="44"/>
    <x v="3"/>
    <s v="10"/>
    <x v="5"/>
    <d v="2019-10-27T00:00:00"/>
    <m/>
    <s v="One span of secondary down - end of secondary cross-arm broke; resulted in small fire not much bigger than 1 linear meter"/>
    <s v="     "/>
    <x v="0"/>
    <m/>
    <x v="1"/>
    <m/>
    <s v="688747"/>
    <m/>
    <m/>
    <s v="T004790175"/>
    <m/>
    <m/>
    <s v="     "/>
    <x v="0"/>
    <x v="0"/>
    <m/>
    <x v="0"/>
    <m/>
    <s v="&lt;3 meters of linear travel"/>
    <m/>
    <s v="Equipment - PG&amp;E"/>
    <x v="4"/>
    <s v="Equipment - PG&amp;E"/>
    <s v="All types of equipment / facility failure"/>
    <s v="Conductor failure-all"/>
    <s v="Conductor - Primary"/>
    <m/>
    <m/>
    <m/>
    <s v="Overhead"/>
    <m/>
    <s v="Conductor - Primary"/>
    <m/>
    <s v="Unknown"/>
    <s v="     "/>
    <x v="0"/>
    <m/>
    <n v="37.9666"/>
    <n v="-121.346"/>
    <s v="SAN JOAQUIN"/>
    <s v="STAGG-1101"/>
    <m/>
    <s v="Stockton FD "/>
    <s v="Urban"/>
    <m/>
    <m/>
    <m/>
    <m/>
    <m/>
    <m/>
    <m/>
    <s v="Y"/>
    <s v="Y"/>
    <s v="201910270600"/>
    <s v="201910281800"/>
    <s v="     "/>
    <m/>
    <m/>
    <m/>
    <m/>
    <m/>
    <m/>
    <m/>
    <m/>
    <m/>
    <m/>
    <m/>
    <m/>
    <m/>
    <m/>
    <m/>
    <m/>
    <m/>
    <m/>
    <m/>
  </r>
  <r>
    <x v="2607"/>
    <s v="     "/>
    <d v="2019-10-27T00:00:00"/>
    <d v="1899-12-30T00:00:00"/>
    <s v="44"/>
    <x v="3"/>
    <s v="10"/>
    <x v="5"/>
    <d v="2019-10-27T00:00:00"/>
    <m/>
    <s v="Branch fell into line"/>
    <s v="     "/>
    <x v="0"/>
    <m/>
    <x v="1"/>
    <m/>
    <s v="688634"/>
    <s v="19-0117482"/>
    <m/>
    <s v="T004790472"/>
    <m/>
    <m/>
    <s v="     "/>
    <x v="0"/>
    <x v="0"/>
    <m/>
    <x v="0"/>
    <m/>
    <s v="0.26-9.99"/>
    <m/>
    <s v="Vegetation"/>
    <x v="0"/>
    <s v="Vegetation"/>
    <s v="Contact from object"/>
    <s v="Contact - Vegetation"/>
    <m/>
    <s v="Contact - Vegetation"/>
    <s v="Conductor - Primary"/>
    <m/>
    <s v="Overhead"/>
    <m/>
    <s v="Conductor - Primary"/>
    <m/>
    <s v="83912109"/>
    <s v="     "/>
    <x v="0"/>
    <m/>
    <n v="37.276699999999998"/>
    <n v="-121.815"/>
    <s v="SANTA CLARA"/>
    <s v="PIERCY-2109"/>
    <m/>
    <s v="Unknown"/>
    <s v="Urban"/>
    <m/>
    <m/>
    <m/>
    <m/>
    <m/>
    <m/>
    <m/>
    <s v="N"/>
    <s v="N"/>
    <m/>
    <m/>
    <s v="     "/>
    <n v="37.27635377"/>
    <n v="-121.81662712000001"/>
    <s v="Oct 29 2019 12:00AM"/>
    <s v="WindBlew"/>
    <s v="EVIDENCE OF FRESHLY TRIMMED BLACK WALNUT IN BKYD OF 560 CONTINENTAL DR. DEBRIS PRESENT AT TIME OF INVESTIGATION."/>
    <s v="WALB"/>
    <s v="30"/>
    <s v="22"/>
    <s v="12"/>
    <m/>
    <m/>
    <m/>
    <m/>
    <m/>
    <m/>
    <m/>
    <s v="CrossArm"/>
    <s v="BareWire"/>
    <s v="0"/>
  </r>
  <r>
    <x v="2608"/>
    <s v="     "/>
    <d v="2019-10-27T00:00:00"/>
    <d v="1899-12-30T00:00:00"/>
    <s v="44"/>
    <x v="3"/>
    <s v="10"/>
    <x v="5"/>
    <d v="2019-10-27T00:00:00"/>
    <d v="1899-12-30T04:58:00"/>
    <s v="PSPS. Broken Jumper. Added EII report. Updated approx. lat/long consistent w/ fire location."/>
    <s v="     "/>
    <x v="8"/>
    <m/>
    <x v="1"/>
    <m/>
    <s v="686569"/>
    <s v="19-0117167"/>
    <m/>
    <s v="T004788684"/>
    <m/>
    <s v="EI191027E"/>
    <s v="     "/>
    <x v="0"/>
    <x v="0"/>
    <m/>
    <x v="0"/>
    <s v="D"/>
    <s v="10-99"/>
    <m/>
    <s v="Equipment - PG&amp;E"/>
    <x v="13"/>
    <s v="Equipment - PG&amp;E"/>
    <s v="All types of equipment / facility failure"/>
    <s v="Transformer failure"/>
    <s v="Line Recloser"/>
    <m/>
    <m/>
    <m/>
    <s v="Overhead"/>
    <m/>
    <s v="Line Recloser"/>
    <m/>
    <s v="014592112-2101053518{K504R}"/>
    <s v="     "/>
    <x v="0"/>
    <m/>
    <n v="37.993200000000002"/>
    <n v="-121.64100000000001"/>
    <s v="CONTRA COSTA"/>
    <s v="BRENTWOOD-2112"/>
    <m/>
    <s v="Contra Costa County FD"/>
    <s v="Agriculture"/>
    <n v="155"/>
    <m/>
    <m/>
    <m/>
    <m/>
    <s v="BETHEL ISLAND"/>
    <m/>
    <s v="N"/>
    <s v="Y"/>
    <s v="201910270300"/>
    <s v="201910281800"/>
    <s v="     "/>
    <m/>
    <m/>
    <m/>
    <m/>
    <m/>
    <m/>
    <m/>
    <m/>
    <m/>
    <m/>
    <m/>
    <m/>
    <m/>
    <m/>
    <m/>
    <m/>
    <m/>
    <m/>
    <m/>
  </r>
  <r>
    <x v="2609"/>
    <s v="     "/>
    <d v="2019-10-27T00:00:00"/>
    <d v="1899-12-30T00:00:00"/>
    <s v="44"/>
    <x v="3"/>
    <s v="10"/>
    <x v="5"/>
    <d v="2019-10-26T00:00:00"/>
    <d v="1899-12-30T23:13:00"/>
    <s v="Wire Down. Added Esparto Fire from Troubleman Notes. EC Tag 118113547 obtained from SAP for conductor. Added SAP ID number for asset #. Damaged Equipment states LR, however it appears to just be the conductor damaged."/>
    <s v="     "/>
    <x v="0"/>
    <m/>
    <x v="1"/>
    <m/>
    <s v="686603"/>
    <s v="19-0117171"/>
    <m/>
    <s v="T004788586"/>
    <m/>
    <m/>
    <s v="     "/>
    <x v="0"/>
    <x v="0"/>
    <m/>
    <x v="0"/>
    <s v="D"/>
    <s v="&lt;0.25"/>
    <m/>
    <s v="Equipment - PG&amp;E"/>
    <x v="4"/>
    <s v="Equipment - PG&amp;E"/>
    <s v="All types of equipment / facility failure"/>
    <s v="Conductor failure-all"/>
    <s v="Conductor - Primary"/>
    <m/>
    <m/>
    <m/>
    <s v="Overhead"/>
    <m/>
    <s v="Conductor - Primary"/>
    <m/>
    <s v="103779734"/>
    <s v="     "/>
    <x v="0"/>
    <m/>
    <n v="38.746699999999997"/>
    <n v="-122.149"/>
    <s v="YOLO"/>
    <s v="MADISON-2101"/>
    <m/>
    <s v="Esparato FD"/>
    <s v="Agriculture"/>
    <m/>
    <m/>
    <m/>
    <m/>
    <m/>
    <m/>
    <m/>
    <s v="Y"/>
    <s v="Y"/>
    <s v="201910261800"/>
    <s v="201910281800"/>
    <s v="     "/>
    <m/>
    <m/>
    <m/>
    <m/>
    <m/>
    <m/>
    <m/>
    <m/>
    <m/>
    <m/>
    <m/>
    <m/>
    <m/>
    <m/>
    <m/>
    <m/>
    <m/>
    <m/>
    <m/>
  </r>
  <r>
    <x v="2610"/>
    <s v="     "/>
    <d v="2019-10-27T00:00:00"/>
    <d v="1899-12-30T00:00:00"/>
    <s v="44"/>
    <x v="3"/>
    <s v="10"/>
    <x v="5"/>
    <d v="2019-10-26T00:00:00"/>
    <d v="1899-12-30T20:13:00"/>
    <s v="Tree fall onto conductors. However Troubleman notes indicate: TREE FELL THRU LINES S/OF MTR# 100900386 LINES ON GRD CAUSED GRASS FIRE, 5551 WAS OPENED LAST NIGHT AT 2013, FIRE MUST HAVE BEEN STARTED FROM CUST GEN. Updated cause to &quot;Other Fire: Non-PG&amp;E Re"/>
    <s v="     "/>
    <x v="0"/>
    <m/>
    <x v="1"/>
    <m/>
    <s v="683323"/>
    <s v="19-0116039"/>
    <m/>
    <s v="T004789188"/>
    <m/>
    <m/>
    <s v="     "/>
    <x v="0"/>
    <x v="0"/>
    <m/>
    <x v="0"/>
    <s v="D"/>
    <s v="&lt;0.25"/>
    <m/>
    <s v="Other Fire: Non-PG&amp;E related"/>
    <x v="1"/>
    <s v="Other Fire"/>
    <s v="Other"/>
    <s v="Other"/>
    <m/>
    <m/>
    <m/>
    <m/>
    <s v="Overhead"/>
    <m/>
    <s v="Conductor - Primary"/>
    <m/>
    <s v="83252109"/>
    <s v="     "/>
    <x v="0"/>
    <m/>
    <n v="36.988"/>
    <n v="-121.94"/>
    <s v="SANTA CRUZ"/>
    <s v="PAUL-SWEET-2109"/>
    <m/>
    <s v="Unknown"/>
    <s v="Urban"/>
    <m/>
    <m/>
    <m/>
    <m/>
    <m/>
    <m/>
    <m/>
    <s v="N"/>
    <s v="N"/>
    <m/>
    <m/>
    <s v="     "/>
    <m/>
    <m/>
    <m/>
    <m/>
    <m/>
    <m/>
    <m/>
    <m/>
    <m/>
    <m/>
    <m/>
    <m/>
    <m/>
    <m/>
    <m/>
    <m/>
    <m/>
    <m/>
    <m/>
  </r>
  <r>
    <x v="2611"/>
    <s v="     "/>
    <d v="2019-10-28T00:00:00"/>
    <d v="1899-12-30T00:00:00"/>
    <s v="44"/>
    <x v="3"/>
    <s v="10"/>
    <x v="5"/>
    <d v="2019-10-27T00:00:00"/>
    <d v="1899-12-30T15:27:00"/>
    <s v="Photos show wire down and evidence of a fire. No access to TOTL unable to ascertain if distribution affected transmission. Photos evidence underbuild. EC 118117735 (PM 44081188) located in SAP.  Lat/Long was not correct and I updated w/ Pole SAP ID 103961"/>
    <s v="     "/>
    <x v="0"/>
    <m/>
    <x v="1"/>
    <m/>
    <s v="689926"/>
    <s v="19-0118120"/>
    <m/>
    <s v="T004791929"/>
    <m/>
    <m/>
    <s v="     "/>
    <x v="0"/>
    <x v="0"/>
    <m/>
    <x v="0"/>
    <s v="D"/>
    <s v="0.26-9.99"/>
    <m/>
    <s v="Equipment - PG&amp;E"/>
    <x v="4"/>
    <s v="Equipment - PG&amp;E"/>
    <s v="All types of equipment / facility failure"/>
    <s v="Conductor failure-all"/>
    <s v="Fuse"/>
    <m/>
    <m/>
    <m/>
    <s v="Underbuild"/>
    <m/>
    <s v="Fuse"/>
    <s v="Conductor "/>
    <s v="163741102"/>
    <s v="     "/>
    <x v="0"/>
    <m/>
    <n v="37.788800000000002"/>
    <n v="-121.621"/>
    <s v="CONTRA COSTA"/>
    <s v="HERDLYN-1102"/>
    <m/>
    <s v="Livermore FD"/>
    <s v="Urban"/>
    <m/>
    <m/>
    <m/>
    <m/>
    <m/>
    <m/>
    <m/>
    <s v="N"/>
    <s v="Y"/>
    <s v="201910270300"/>
    <s v="201910281800"/>
    <s v="     "/>
    <m/>
    <m/>
    <m/>
    <m/>
    <m/>
    <m/>
    <m/>
    <m/>
    <m/>
    <m/>
    <m/>
    <m/>
    <m/>
    <m/>
    <m/>
    <m/>
    <m/>
    <m/>
    <m/>
  </r>
  <r>
    <x v="2612"/>
    <s v="     "/>
    <d v="2019-10-28T00:00:00"/>
    <d v="1899-12-30T00:00:00"/>
    <s v="44"/>
    <x v="3"/>
    <s v="10"/>
    <x v="5"/>
    <d v="2019-10-26T00:00:00"/>
    <d v="1899-12-30T17:28:00"/>
    <s v="Tman Notes: TREE FELL AND TOOK DOWN WIRE 2 SPANS AND WRECKED X ARMS EC TAG WROTE AND ON CALL NOTIFIEED. Line to ground. There were several EC tags in the similar location for several spans of conductors down.  Notes indicated PSPS event.  EC 118117739, 11"/>
    <s v="     "/>
    <x v="0"/>
    <m/>
    <x v="1"/>
    <m/>
    <s v="692571"/>
    <s v="19-0118147"/>
    <m/>
    <s v="T004794187"/>
    <m/>
    <m/>
    <s v="     "/>
    <x v="0"/>
    <x v="0"/>
    <m/>
    <x v="0"/>
    <s v="D"/>
    <s v="&lt;3 meters of linear travel"/>
    <m/>
    <s v="Vegetation"/>
    <x v="0"/>
    <s v="Vegetation"/>
    <s v="Contact from object"/>
    <s v="Contact - Vegetation"/>
    <m/>
    <s v="Contact - Vegetation"/>
    <s v="Conductor - Primary"/>
    <m/>
    <s v="Overhead"/>
    <m/>
    <s v="Conductor - Primary"/>
    <m/>
    <s v="43432104"/>
    <s v="     "/>
    <x v="2"/>
    <n v="175"/>
    <n v="38.564599999999999"/>
    <n v="-122.464"/>
    <s v="NAPA"/>
    <s v="SILVERADO-2104"/>
    <m/>
    <m/>
    <s v="Conifer Forest"/>
    <m/>
    <m/>
    <m/>
    <m/>
    <m/>
    <m/>
    <m/>
    <s v="Y"/>
    <s v="Y"/>
    <s v="201910270300"/>
    <s v="201910281800"/>
    <s v="     "/>
    <n v="38.564692999999998"/>
    <n v="-122.463381"/>
    <s v="Oct 30 2019 12:00AM"/>
    <s v="TrunkFail"/>
    <s v="DEAD PONDEROSA PINE WAS BLOWN OVER IN STRONG WINDS,LINE DOWN &amp; BROKEN POLE."/>
    <s v="PINP"/>
    <s v="85"/>
    <s v="23"/>
    <s v="15"/>
    <s v="None"/>
    <s v="Severe"/>
    <s v="Y"/>
    <s v="1"/>
    <m/>
    <s v="Other"/>
    <s v="D"/>
    <s v="CrossArm"/>
    <s v="BareWire"/>
    <s v="0"/>
  </r>
  <r>
    <x v="2613"/>
    <s v="     "/>
    <d v="2019-10-28T00:00:00"/>
    <d v="1899-12-30T00:00:00"/>
    <s v="44"/>
    <x v="3"/>
    <s v="10"/>
    <x v="5"/>
    <d v="2019-10-28T00:00:00"/>
    <d v="1899-12-30T17:30:00"/>
    <s v="Tman Notes: need crew to put up 1100 foot span across canyon  wire on ground across canyon 4X4 only Log 19-118112. Burnt side of garage and forest. Cause states Tree fall onto conductor. Line to Ground. ILIS states PM 3146475. EC tag is 118113380. EC Tag "/>
    <s v="     "/>
    <x v="0"/>
    <m/>
    <x v="1"/>
    <m/>
    <s v="692496"/>
    <s v="19-0118112"/>
    <m/>
    <s v="T004794091"/>
    <n v="118113380"/>
    <m/>
    <s v="     "/>
    <x v="0"/>
    <x v="0"/>
    <m/>
    <x v="0"/>
    <s v="D"/>
    <s v="0.26-9.99"/>
    <m/>
    <s v="Vegetation"/>
    <x v="0"/>
    <s v="Vegetation"/>
    <s v="Contact from object"/>
    <s v="Contact - Vegetation"/>
    <m/>
    <s v="Contact - Vegetation"/>
    <s v="Conductor - Primary"/>
    <m/>
    <s v="Overhead"/>
    <m/>
    <s v="Conductor - Primary"/>
    <s v="Crossarm, cutout"/>
    <s v="101682849"/>
    <s v="     "/>
    <x v="2"/>
    <n v="520"/>
    <n v="37.030999999999999"/>
    <n v="-121.779"/>
    <s v="SANTA CRUZ"/>
    <s v="GREEN-VALLEY-2101"/>
    <m/>
    <m/>
    <s v="Conifer Forest"/>
    <m/>
    <m/>
    <m/>
    <m/>
    <m/>
    <m/>
    <m/>
    <s v="N"/>
    <s v="Y"/>
    <s v="201910271000"/>
    <s v="201910281800"/>
    <s v="     "/>
    <n v="37.031754300000003"/>
    <n v="-121.7794092"/>
    <s v="Nov  7 2019 12:00AM"/>
    <s v="TrunkFail"/>
    <s v="Evidence of codominant stem failure @ 100ft. Saw stem on ground."/>
    <s v="REDW"/>
    <s v="180"/>
    <s v="90"/>
    <s v="60"/>
    <s v="None"/>
    <s v="None"/>
    <s v="N"/>
    <s v="1"/>
    <m/>
    <s v="Hillside"/>
    <s v="B"/>
    <s v="CrossArm"/>
    <s v="BareWire"/>
    <s v="0"/>
  </r>
  <r>
    <x v="2614"/>
    <s v="     "/>
    <d v="2019-10-28T00:00:00"/>
    <d v="1899-12-30T00:00:00"/>
    <s v="44"/>
    <x v="3"/>
    <s v="10"/>
    <x v="5"/>
    <d v="2019-10-28T00:00:00"/>
    <d v="1899-12-30T13:34:00"/>
    <s v="Notes indicate: Woode area tree branch broke and broke cross arm. Wire Down. Whip Cloud indicates  EC Tag 118116907 . Pole SAP ID 102125451. EC indicates tree crew needed."/>
    <s v="     "/>
    <x v="0"/>
    <m/>
    <x v="1"/>
    <m/>
    <s v="691930"/>
    <s v="19-0117922"/>
    <m/>
    <s v="T004793162"/>
    <m/>
    <m/>
    <s v="     "/>
    <x v="0"/>
    <x v="0"/>
    <m/>
    <x v="0"/>
    <s v="D"/>
    <s v="10-99"/>
    <m/>
    <s v="Vegetation"/>
    <x v="0"/>
    <s v="Vegetation"/>
    <s v="Contact from object"/>
    <s v="Contact - Vegetation"/>
    <m/>
    <s v="Contact - Vegetation"/>
    <s v="Conductor - Primary"/>
    <m/>
    <s v="Overhead"/>
    <m/>
    <s v="Conductor - Primary"/>
    <s v="Crossarm/Transformer/Cutout"/>
    <s v="162081102"/>
    <s v="     "/>
    <x v="0"/>
    <m/>
    <n v="38.211500000000001"/>
    <n v="-121.355"/>
    <s v="SAN JOAQUIN"/>
    <s v="NEW-HOPE-1102"/>
    <m/>
    <s v="Woodbridge FD"/>
    <s v="Hardwood Forest"/>
    <n v="10"/>
    <m/>
    <m/>
    <m/>
    <m/>
    <m/>
    <m/>
    <s v="N"/>
    <s v="Y"/>
    <s v="201910270600"/>
    <s v="201910281800"/>
    <s v="     "/>
    <m/>
    <m/>
    <m/>
    <m/>
    <m/>
    <m/>
    <m/>
    <m/>
    <m/>
    <m/>
    <m/>
    <m/>
    <m/>
    <m/>
    <m/>
    <m/>
    <m/>
    <m/>
    <m/>
  </r>
  <r>
    <x v="2615"/>
    <s v="     "/>
    <d v="2019-10-28T00:00:00"/>
    <d v="1899-12-30T00:00:00"/>
    <s v="44"/>
    <x v="3"/>
    <s v="10"/>
    <x v="5"/>
    <m/>
    <m/>
    <s v="Tman notes: TRANS IN THE 12, DAMAGE TO TX ON ADJACENT POLE AND C/O. Notes indicate tree fall onto line. Whip cloud in Google Earth indicates TX replacement EC 118117062, PM 31476446. PSPS. The joint pole was broken as the result of a tree fall and needed "/>
    <s v="     "/>
    <x v="0"/>
    <m/>
    <x v="1"/>
    <m/>
    <m/>
    <m/>
    <s v="INT-12957"/>
    <s v="T004793596"/>
    <m/>
    <m/>
    <s v="     "/>
    <x v="0"/>
    <x v="0"/>
    <m/>
    <x v="2"/>
    <m/>
    <s v="&lt;3 meters of linear travel"/>
    <m/>
    <s v="Vegetation"/>
    <x v="0"/>
    <s v="Vegetation"/>
    <s v="Contact from object"/>
    <s v="Contact - Vegetation"/>
    <m/>
    <s v="Contact - Vegetation"/>
    <s v="Transformer"/>
    <m/>
    <s v="Overbuild"/>
    <m/>
    <s v="Transformer"/>
    <s v="Lightning Arrester, Cutout."/>
    <s v="100099164"/>
    <s v="     "/>
    <x v="1"/>
    <n v="330"/>
    <n v="39.320799999999998"/>
    <n v="-121.127"/>
    <s v="NEVADA"/>
    <s v="COLGATE-ALLEGHANY-60KV"/>
    <m/>
    <m/>
    <s v="Conifer Forest"/>
    <m/>
    <m/>
    <m/>
    <m/>
    <m/>
    <m/>
    <m/>
    <s v="N"/>
    <s v="Y"/>
    <s v="201910270600"/>
    <s v="201910281800"/>
    <s v="     "/>
    <m/>
    <m/>
    <m/>
    <m/>
    <m/>
    <m/>
    <m/>
    <m/>
    <m/>
    <m/>
    <m/>
    <m/>
    <m/>
    <m/>
    <m/>
    <m/>
    <m/>
    <m/>
    <m/>
  </r>
  <r>
    <x v="2616"/>
    <s v="     "/>
    <d v="2019-10-28T00:00:00"/>
    <d v="1899-12-30T00:00:00"/>
    <s v="44"/>
    <x v="3"/>
    <s v="10"/>
    <x v="5"/>
    <m/>
    <m/>
    <s v="SAP search indicated Pole Replamcent of Pole SAP ID 101593864. This is one span North of Lat/Long indicating fire location. EC 118121111."/>
    <s v="     "/>
    <x v="0"/>
    <m/>
    <x v="1"/>
    <m/>
    <m/>
    <m/>
    <m/>
    <s v="T004793968"/>
    <m/>
    <m/>
    <s v="     "/>
    <x v="0"/>
    <x v="0"/>
    <m/>
    <x v="0"/>
    <s v="D"/>
    <s v="0.26-9.99"/>
    <m/>
    <s v="Equipment - PG&amp;E"/>
    <x v="4"/>
    <s v="Equipment - PG&amp;E"/>
    <s v="All types of equipment / facility failure"/>
    <s v="Conductor failure-all"/>
    <s v="Conductor - Primary"/>
    <m/>
    <m/>
    <m/>
    <s v="Overhead"/>
    <m/>
    <s v="Conductor - Primary"/>
    <s v="Pole"/>
    <s v="101593864"/>
    <s v="     "/>
    <x v="0"/>
    <m/>
    <n v="38.856000000000002"/>
    <n v="-121.71899999999999"/>
    <s v="SUTTER"/>
    <s v="KNIGHTS-LANDING-1102"/>
    <m/>
    <s v="Sutter County FD"/>
    <s v="Agriculture"/>
    <m/>
    <m/>
    <m/>
    <m/>
    <m/>
    <m/>
    <m/>
    <s v="N"/>
    <s v="Y"/>
    <s v="201910261800"/>
    <s v="201910281800"/>
    <s v="     "/>
    <m/>
    <m/>
    <m/>
    <m/>
    <m/>
    <m/>
    <m/>
    <m/>
    <m/>
    <m/>
    <m/>
    <m/>
    <m/>
    <m/>
    <m/>
    <m/>
    <m/>
    <m/>
    <m/>
  </r>
  <r>
    <x v="2617"/>
    <s v="     "/>
    <d v="2019-10-29T00:00:00"/>
    <d v="1899-12-30T00:00:00"/>
    <s v="44"/>
    <x v="3"/>
    <s v="10"/>
    <x v="5"/>
    <d v="2019-10-29T00:00:00"/>
    <d v="1899-12-30T19:45:00"/>
    <s v="Troubleman indicates: 1 PHASE 1 SPAN PRIMARY WIRE DWN, TREE BRANCH ON LINE, OPENED FUSES 8051 TAGGED MOL, CREATED EC A TAG. Lat/Long was incorrect. Updated with SAP ID POLE LAT/Long 103138633. "/>
    <s v="     "/>
    <x v="0"/>
    <m/>
    <x v="1"/>
    <m/>
    <s v="694583"/>
    <s v="19-0118769"/>
    <m/>
    <s v="T004796107"/>
    <n v="118113389"/>
    <m/>
    <s v="     "/>
    <x v="0"/>
    <x v="0"/>
    <m/>
    <x v="0"/>
    <s v="D"/>
    <s v="&lt;0.25"/>
    <m/>
    <s v="Vegetation"/>
    <x v="0"/>
    <s v="Vegetation"/>
    <s v="Contact from object"/>
    <s v="Contact - Vegetation"/>
    <m/>
    <s v="Contact - Vegetation"/>
    <s v="Cable"/>
    <m/>
    <s v="Overhead"/>
    <m/>
    <s v="Cable"/>
    <m/>
    <s v="082841102-2100571264{8051}"/>
    <s v="     "/>
    <x v="0"/>
    <m/>
    <n v="37.268900000000002"/>
    <n v="-122.018"/>
    <s v="SANTA CLARA"/>
    <s v="BIG-BASIN-1102"/>
    <m/>
    <m/>
    <s v="Urban"/>
    <m/>
    <m/>
    <m/>
    <m/>
    <m/>
    <m/>
    <m/>
    <s v="N"/>
    <s v="N"/>
    <m/>
    <m/>
    <s v="     "/>
    <m/>
    <m/>
    <s v="Nov 13 2019 12:00AM"/>
    <s v="Unverified"/>
    <s v="LOCKED GATE; NO RESPONSE FROM CUSTOMER PHONE #"/>
    <m/>
    <m/>
    <m/>
    <m/>
    <m/>
    <m/>
    <m/>
    <m/>
    <m/>
    <m/>
    <m/>
    <m/>
    <m/>
    <m/>
  </r>
  <r>
    <x v="2618"/>
    <s v="     "/>
    <d v="2019-10-29T00:00:00"/>
    <d v="1899-12-30T00:00:00"/>
    <s v="44"/>
    <x v="3"/>
    <s v="10"/>
    <x v="5"/>
    <d v="2019-10-29T00:00:00"/>
    <d v="1899-12-30T12:53:00"/>
    <s v="squirrel got across cutout and burnt crossarm"/>
    <s v="     "/>
    <x v="0"/>
    <m/>
    <x v="1"/>
    <m/>
    <s v="694031"/>
    <s v="19-0118665"/>
    <m/>
    <s v="T004795281"/>
    <n v="118121230"/>
    <m/>
    <s v="     "/>
    <x v="0"/>
    <x v="0"/>
    <m/>
    <x v="0"/>
    <m/>
    <s v="&lt;0.25"/>
    <m/>
    <s v="Contact - Animal - Other"/>
    <x v="6"/>
    <s v="Contact - Animal"/>
    <s v="Contact from object"/>
    <s v="Contact - Animal"/>
    <m/>
    <s v="Contact - Animal"/>
    <s v="Fuse"/>
    <m/>
    <s v="Overhead"/>
    <m/>
    <s v="Fuse"/>
    <s v="2 CUTOUTS:CUTOUT 44H:BROKEN/DAMAGED / REPLACE / FULL SET 2 LA:LIGHTNING ARREST 15KV RISER:BROKEN/DAMAGED / REPLACE / FULL SET_x000a_ 1 INSULATOR:POTHEAD PORCELAIN 200 AMP AL:BROKEN/DAMAGED / REPLACE / PART SET"/>
    <s v="6933"/>
    <s v="     "/>
    <x v="0"/>
    <n v="512"/>
    <n v="34.6203"/>
    <n v="-120.11"/>
    <s v="SANTA BARBARA"/>
    <s v="SANTA-YNEZ-1101"/>
    <m/>
    <s v="Unknown"/>
    <s v="Herbaceous"/>
    <m/>
    <m/>
    <m/>
    <m/>
    <m/>
    <m/>
    <m/>
    <s v="N"/>
    <s v="N"/>
    <m/>
    <m/>
    <s v="     "/>
    <m/>
    <m/>
    <m/>
    <m/>
    <m/>
    <m/>
    <m/>
    <m/>
    <m/>
    <m/>
    <m/>
    <m/>
    <m/>
    <m/>
    <m/>
    <m/>
    <m/>
    <m/>
    <m/>
  </r>
  <r>
    <x v="2619"/>
    <s v="     "/>
    <d v="2019-10-29T00:00:00"/>
    <d v="1899-12-30T00:00:00"/>
    <s v="44"/>
    <x v="3"/>
    <s v="10"/>
    <x v="5"/>
    <d v="2019-10-29T00:00:00"/>
    <d v="1899-12-30T04:05:00"/>
    <s v="Raccoons on primary arm caused outage and sparks to ignight grass"/>
    <s v="     "/>
    <x v="0"/>
    <m/>
    <x v="1"/>
    <m/>
    <s v="692874"/>
    <s v="19-0118370"/>
    <m/>
    <s v="T004794445"/>
    <m/>
    <m/>
    <s v="     "/>
    <x v="0"/>
    <x v="0"/>
    <m/>
    <x v="0"/>
    <m/>
    <s v="0.26-9.99"/>
    <s v="LESS THAN AN ACRE"/>
    <s v="Contact - Animal - Other"/>
    <x v="6"/>
    <s v="Contact - Animal"/>
    <s v="Contact from object"/>
    <s v="Contact - Animal"/>
    <m/>
    <s v="Contact - Animal"/>
    <s v="Fuse"/>
    <m/>
    <s v="Overhead"/>
    <m/>
    <s v="Fuse"/>
    <m/>
    <s v="1471"/>
    <s v="     "/>
    <x v="1"/>
    <m/>
    <n v="37.037500000000001"/>
    <n v="-121.521"/>
    <s v="SANTA CLARA"/>
    <s v="LLAGAS-2101"/>
    <m/>
    <m/>
    <s v="Herbaceous"/>
    <m/>
    <m/>
    <m/>
    <m/>
    <m/>
    <m/>
    <m/>
    <s v="N"/>
    <s v="N"/>
    <m/>
    <m/>
    <s v="     "/>
    <m/>
    <m/>
    <m/>
    <m/>
    <m/>
    <m/>
    <m/>
    <m/>
    <m/>
    <m/>
    <m/>
    <m/>
    <m/>
    <m/>
    <m/>
    <m/>
    <m/>
    <m/>
    <m/>
  </r>
  <r>
    <x v="2620"/>
    <s v="     "/>
    <d v="2019-10-30T00:00:00"/>
    <d v="1899-12-30T00:00:00"/>
    <s v="44"/>
    <x v="3"/>
    <s v="10"/>
    <x v="5"/>
    <d v="2019-10-30T00:00:00"/>
    <m/>
    <s v="Palm frond blew into secondary and burned down 1 wire"/>
    <s v="     "/>
    <x v="0"/>
    <m/>
    <x v="1"/>
    <m/>
    <s v="695303"/>
    <m/>
    <m/>
    <s v="T004797441"/>
    <m/>
    <m/>
    <s v="     "/>
    <x v="0"/>
    <x v="0"/>
    <m/>
    <x v="0"/>
    <m/>
    <s v="&lt;0.25"/>
    <m/>
    <s v="Vegetation"/>
    <x v="0"/>
    <s v="Vegetation"/>
    <s v="Contact from object"/>
    <s v="Contact - Vegetation"/>
    <m/>
    <s v="Contact - Vegetation"/>
    <s v="Conductor - Secondary"/>
    <m/>
    <s v="Overhead"/>
    <m/>
    <s v="Conductor - Secondary"/>
    <m/>
    <s v="253371102"/>
    <s v="     "/>
    <x v="0"/>
    <m/>
    <n v="35.393900000000002"/>
    <n v="-118.995"/>
    <s v="KERN"/>
    <s v="BAKERSFIELD-1102"/>
    <m/>
    <s v="Unknown"/>
    <s v="Urban"/>
    <m/>
    <m/>
    <m/>
    <m/>
    <m/>
    <m/>
    <m/>
    <s v="N"/>
    <s v="N"/>
    <m/>
    <m/>
    <s v="     "/>
    <m/>
    <m/>
    <m/>
    <m/>
    <m/>
    <m/>
    <m/>
    <m/>
    <m/>
    <m/>
    <m/>
    <m/>
    <m/>
    <m/>
    <m/>
    <m/>
    <m/>
    <m/>
    <m/>
  </r>
  <r>
    <x v="2621"/>
    <s v="     "/>
    <d v="2019-10-30T00:00:00"/>
    <d v="1899-12-30T00:00:00"/>
    <s v="44"/>
    <x v="3"/>
    <s v="10"/>
    <x v="5"/>
    <d v="2019-10-30T00:00:00"/>
    <m/>
    <s v="lines together caused wire on ground"/>
    <s v="     "/>
    <x v="0"/>
    <m/>
    <x v="1"/>
    <m/>
    <s v="694991"/>
    <m/>
    <m/>
    <s v="T004797173"/>
    <m/>
    <m/>
    <s v="     "/>
    <x v="0"/>
    <x v="0"/>
    <m/>
    <x v="0"/>
    <m/>
    <s v="&lt;0.25"/>
    <m/>
    <s v="Contact - 3rd Party"/>
    <x v="3"/>
    <s v="Contact - 3rd Party"/>
    <s v="Contact from object"/>
    <s v="Contact - Other"/>
    <m/>
    <s v="Contact - Other"/>
    <s v="Conductor - Primary"/>
    <m/>
    <s v="Overhead"/>
    <m/>
    <s v="Conductor - Primary"/>
    <m/>
    <s v="252721114"/>
    <s v="     "/>
    <x v="0"/>
    <m/>
    <n v="35.423900000000003"/>
    <n v="-119.01900000000001"/>
    <s v="KERN"/>
    <s v="KERN-OIL-1114"/>
    <m/>
    <s v="Unknown"/>
    <s v="Urban"/>
    <m/>
    <m/>
    <m/>
    <m/>
    <m/>
    <m/>
    <m/>
    <s v="N"/>
    <s v="N"/>
    <m/>
    <m/>
    <s v="     "/>
    <m/>
    <m/>
    <m/>
    <m/>
    <m/>
    <m/>
    <m/>
    <m/>
    <m/>
    <m/>
    <m/>
    <m/>
    <m/>
    <m/>
    <m/>
    <m/>
    <m/>
    <m/>
    <m/>
  </r>
  <r>
    <x v="2622"/>
    <s v="     "/>
    <d v="2019-10-30T00:00:00"/>
    <d v="1899-12-30T00:00:00"/>
    <s v="44"/>
    <x v="3"/>
    <s v="10"/>
    <x v="5"/>
    <d v="2019-10-30T00:00:00"/>
    <m/>
    <s v="tree broke into secondary causing arc and fire"/>
    <s v="     "/>
    <x v="0"/>
    <m/>
    <x v="1"/>
    <m/>
    <s v="694040"/>
    <m/>
    <m/>
    <s v="T004796593"/>
    <m/>
    <m/>
    <s v="     "/>
    <x v="0"/>
    <x v="0"/>
    <m/>
    <x v="0"/>
    <m/>
    <s v="&lt;0.25"/>
    <m/>
    <s v="Vegetation"/>
    <x v="0"/>
    <s v="Vegetation"/>
    <s v="Contact from object"/>
    <s v="Contact - Vegetation"/>
    <m/>
    <s v="Contact - Vegetation"/>
    <s v="Splice/Clamp/Connector"/>
    <m/>
    <s v="Overhead"/>
    <m/>
    <s v="Splice/Clamp/Connector"/>
    <s v="no reported damage"/>
    <s v="Unknown"/>
    <s v="     "/>
    <x v="0"/>
    <m/>
    <n v="38.361199999999997"/>
    <n v="-121.999"/>
    <s v="SOLANO"/>
    <s v="VACAVILLE-1108"/>
    <m/>
    <s v="Vacaville FD"/>
    <s v="Urban"/>
    <m/>
    <m/>
    <m/>
    <m/>
    <m/>
    <m/>
    <m/>
    <s v="N"/>
    <s v="Y"/>
    <s v="201910291500"/>
    <s v="201910302300"/>
    <s v="     "/>
    <m/>
    <m/>
    <m/>
    <m/>
    <m/>
    <m/>
    <m/>
    <m/>
    <m/>
    <m/>
    <m/>
    <m/>
    <m/>
    <m/>
    <m/>
    <m/>
    <m/>
    <m/>
    <m/>
  </r>
  <r>
    <x v="2623"/>
    <s v="     "/>
    <d v="2019-10-30T00:00:00"/>
    <d v="1899-12-30T00:00:00"/>
    <s v="44"/>
    <x v="3"/>
    <s v="10"/>
    <x v="5"/>
    <m/>
    <m/>
    <s v="High winds possibly caused open-wire secondary conductors to contact, resulted in fire that burned grass and an adjacent fence."/>
    <s v="     "/>
    <x v="0"/>
    <m/>
    <x v="1"/>
    <m/>
    <m/>
    <m/>
    <m/>
    <s v="7008871187"/>
    <m/>
    <m/>
    <s v="     "/>
    <x v="0"/>
    <x v="0"/>
    <m/>
    <x v="0"/>
    <m/>
    <s v="&lt;0.25"/>
    <m/>
    <s v="Equipment - PG&amp;E"/>
    <x v="4"/>
    <s v="Equipment - PG&amp;E"/>
    <s v="All types of equipment / facility failure"/>
    <s v="Conductor failure-all"/>
    <s v="Conductor - Primary"/>
    <m/>
    <m/>
    <m/>
    <s v="Overhead"/>
    <m/>
    <s v="Conductor - Primary"/>
    <m/>
    <s v="Unknown"/>
    <s v="     "/>
    <x v="0"/>
    <m/>
    <n v="35.418500000000002"/>
    <n v="-119.05200000000001"/>
    <s v="KERN"/>
    <s v="KERN-OIL-1109"/>
    <m/>
    <s v="Kern County FD"/>
    <s v="Urban"/>
    <m/>
    <m/>
    <m/>
    <m/>
    <m/>
    <m/>
    <m/>
    <s v="N"/>
    <s v="N"/>
    <m/>
    <m/>
    <s v="     "/>
    <m/>
    <m/>
    <m/>
    <m/>
    <m/>
    <m/>
    <m/>
    <m/>
    <m/>
    <m/>
    <m/>
    <m/>
    <m/>
    <m/>
    <m/>
    <m/>
    <m/>
    <m/>
    <m/>
  </r>
  <r>
    <x v="2624"/>
    <s v="     "/>
    <d v="2019-10-30T00:00:00"/>
    <d v="1899-12-30T00:00:00"/>
    <s v="44"/>
    <x v="3"/>
    <s v="10"/>
    <x v="5"/>
    <m/>
    <m/>
    <s v="branch fell into line"/>
    <s v="     "/>
    <x v="0"/>
    <m/>
    <x v="1"/>
    <m/>
    <m/>
    <m/>
    <m/>
    <s v="T004797343"/>
    <m/>
    <m/>
    <s v="     "/>
    <x v="0"/>
    <x v="0"/>
    <m/>
    <x v="0"/>
    <m/>
    <s v="0.26-9.99"/>
    <m/>
    <s v="Vegetation"/>
    <x v="0"/>
    <s v="Vegetation"/>
    <s v="Contact from object"/>
    <s v="Contact - Vegetation"/>
    <m/>
    <s v="Contact - Vegetation"/>
    <s v="Splice/Clamp/Connector"/>
    <m/>
    <s v="Overhead"/>
    <m/>
    <s v="Splice/Clamp/Connector"/>
    <m/>
    <s v="063681102 "/>
    <s v="     "/>
    <x v="1"/>
    <n v="177"/>
    <n v="38.479199999999999"/>
    <n v="-122.03"/>
    <s v="YOLO"/>
    <s v="PUTAH-CREEK-1102"/>
    <m/>
    <m/>
    <s v="Herbaceous"/>
    <m/>
    <m/>
    <m/>
    <m/>
    <m/>
    <m/>
    <m/>
    <s v="N"/>
    <s v="Y"/>
    <s v="201910291500"/>
    <s v="201910302300"/>
    <s v="     "/>
    <m/>
    <m/>
    <m/>
    <m/>
    <m/>
    <m/>
    <m/>
    <m/>
    <m/>
    <m/>
    <m/>
    <m/>
    <m/>
    <m/>
    <m/>
    <m/>
    <m/>
    <m/>
    <m/>
  </r>
  <r>
    <x v="2625"/>
    <s v="     "/>
    <d v="2019-10-31T00:00:00"/>
    <d v="1899-12-30T00:00:00"/>
    <s v="44"/>
    <x v="3"/>
    <s v="10"/>
    <x v="5"/>
    <d v="2019-10-31T00:00:00"/>
    <d v="1899-12-30T16:08:00"/>
    <s v="Tree fell trhough line"/>
    <s v="     "/>
    <x v="0"/>
    <m/>
    <x v="1"/>
    <m/>
    <s v="697089"/>
    <s v="19-0115942"/>
    <m/>
    <s v="T004799454"/>
    <m/>
    <m/>
    <s v="     "/>
    <x v="0"/>
    <x v="0"/>
    <m/>
    <x v="0"/>
    <m/>
    <s v="&lt;3 meters of linear travel"/>
    <m/>
    <s v="Vegetation"/>
    <x v="0"/>
    <s v="Vegetation"/>
    <s v="Contact from object"/>
    <s v="Contact - Vegetation"/>
    <m/>
    <s v="Contact - Vegetation"/>
    <s v="Conductor - Primary"/>
    <m/>
    <s v="Overhead"/>
    <m/>
    <s v="Conductor - Primary"/>
    <m/>
    <s v="152101101"/>
    <s v="     "/>
    <x v="1"/>
    <n v="350"/>
    <n v="39.661000000000001"/>
    <n v="-120.626"/>
    <s v="SIERRA"/>
    <s v="ALLEGHANY-1101"/>
    <m/>
    <s v="Sierra County FD"/>
    <s v="Conifer Forest"/>
    <m/>
    <m/>
    <m/>
    <m/>
    <m/>
    <m/>
    <m/>
    <s v="N"/>
    <s v="N"/>
    <m/>
    <m/>
    <s v="     "/>
    <n v="39.660899999999998"/>
    <n v="-120.6721"/>
    <s v="Nov 13 2019 12:00AM"/>
    <s v="RootsFail"/>
    <s v="Dead Fir tree failed at the base and came to rest on the lines."/>
    <s v="FIRD"/>
    <s v="45"/>
    <s v="9"/>
    <s v="42"/>
    <s v="None"/>
    <s v="Moderate"/>
    <s v="Y"/>
    <s v="1"/>
    <m/>
    <s v="Valley"/>
    <s v="D"/>
    <s v="CrossArm"/>
    <s v="BareWire"/>
    <s v="0"/>
  </r>
  <r>
    <x v="2626"/>
    <s v="     "/>
    <d v="2019-10-31T00:00:00"/>
    <d v="1899-12-30T09:38:00"/>
    <s v="44"/>
    <x v="3"/>
    <s v="10"/>
    <x v="5"/>
    <d v="2019-10-31T00:00:00"/>
    <d v="1899-12-30T09:38:00"/>
    <s v="Tree fell into line but not clear if fire occurred. Notes say the tree was burnt from a previous fire. EC Tags 118128076, 118128077 &amp; 118128078 (Photos). JZCY - Difficult to discern fire size from EC tags but charred vegetation appears to be greater than 1 linear meter."/>
    <s v="     "/>
    <x v="3"/>
    <m/>
    <x v="0"/>
    <m/>
    <m/>
    <m/>
    <m/>
    <m/>
    <m/>
    <m/>
    <s v="     "/>
    <x v="0"/>
    <x v="0"/>
    <m/>
    <x v="0"/>
    <m/>
    <s v="1 meter - &lt; 3 meters"/>
    <m/>
    <s v="Vegetation"/>
    <x v="0"/>
    <s v="Vegetation"/>
    <s v="Contact from object"/>
    <s v="Veg. contact"/>
    <m/>
    <s v="Contact - Vegetation"/>
    <s v="Conductor - Primary"/>
    <s v="0"/>
    <s v="Overhead"/>
    <m/>
    <s v="Conductor - Primary"/>
    <m/>
    <m/>
    <s v="     "/>
    <x v="0"/>
    <m/>
    <n v="38.600920000000002"/>
    <n v="-122.59951"/>
    <m/>
    <m/>
    <m/>
    <m/>
    <s v="Hardwood Forest"/>
    <n v="7.5000000000000002E-4"/>
    <m/>
    <m/>
    <m/>
    <m/>
    <m/>
    <m/>
    <s v="N"/>
    <s v="N"/>
    <m/>
    <m/>
    <s v="     "/>
    <m/>
    <m/>
    <m/>
    <m/>
    <m/>
    <m/>
    <m/>
    <m/>
    <m/>
    <m/>
    <m/>
    <m/>
    <m/>
    <m/>
    <m/>
    <m/>
    <m/>
    <m/>
    <m/>
  </r>
  <r>
    <x v="2627"/>
    <s v="     "/>
    <d v="2019-10-31T00:00:00"/>
    <d v="1899-12-30T00:00:00"/>
    <s v="44"/>
    <x v="3"/>
    <s v="10"/>
    <x v="5"/>
    <d v="2019-10-31T00:00:00"/>
    <d v="1899-12-30T17:16:00"/>
    <s v="conductor broken, wire on ground"/>
    <s v="     "/>
    <x v="0"/>
    <m/>
    <x v="1"/>
    <m/>
    <s v="697062"/>
    <s v="19-0119756"/>
    <m/>
    <s v="T004799336"/>
    <n v="118128425"/>
    <m/>
    <s v="     "/>
    <x v="0"/>
    <x v="0"/>
    <m/>
    <x v="0"/>
    <m/>
    <s v="&lt;3 meters of linear travel"/>
    <m/>
    <s v="Equipment - PG&amp;E"/>
    <x v="4"/>
    <s v="Equipment - PG&amp;E"/>
    <s v="All types of equipment / facility failure"/>
    <s v="Conductor failure-all"/>
    <s v="Conductor - Primary"/>
    <m/>
    <m/>
    <m/>
    <s v="Overhead"/>
    <m/>
    <s v="Conductor - Primary"/>
    <m/>
    <s v="13432207"/>
    <s v="     "/>
    <x v="1"/>
    <n v="530"/>
    <n v="38.0458"/>
    <n v="-122.191"/>
    <s v="CONTRA COSTA"/>
    <s v="FAIRVIEW-2207"/>
    <m/>
    <s v="Crockett FD"/>
    <s v="Urban"/>
    <m/>
    <m/>
    <m/>
    <m/>
    <m/>
    <m/>
    <m/>
    <s v="N"/>
    <s v="N"/>
    <m/>
    <m/>
    <s v="     "/>
    <m/>
    <m/>
    <m/>
    <m/>
    <m/>
    <m/>
    <m/>
    <m/>
    <m/>
    <m/>
    <m/>
    <m/>
    <m/>
    <m/>
    <m/>
    <m/>
    <m/>
    <m/>
    <m/>
  </r>
  <r>
    <x v="2628"/>
    <s v="     "/>
    <d v="2019-10-31T00:00:00"/>
    <d v="1899-12-30T00:00:00"/>
    <s v="44"/>
    <x v="3"/>
    <s v="10"/>
    <x v="5"/>
    <d v="2019-10-31T00:00:00"/>
    <d v="1899-12-30T14:48:00"/>
    <s v="Tree fell into line"/>
    <s v="     "/>
    <x v="0"/>
    <m/>
    <x v="1"/>
    <m/>
    <s v="696928"/>
    <s v="19-0119713"/>
    <m/>
    <s v="T004799146"/>
    <n v="118128281"/>
    <m/>
    <s v="     "/>
    <x v="0"/>
    <x v="0"/>
    <m/>
    <x v="0"/>
    <m/>
    <s v="&lt;3 meters of linear travel"/>
    <m/>
    <s v="Vegetation"/>
    <x v="0"/>
    <s v="Vegetation"/>
    <s v="Contact from object"/>
    <s v="Contact - Vegetation"/>
    <m/>
    <s v="Contact - Vegetation"/>
    <s v="Conductor - Primary"/>
    <m/>
    <s v="Overhead"/>
    <m/>
    <s v="Conductor - Primary"/>
    <m/>
    <s v="82161102"/>
    <s v="     "/>
    <x v="0"/>
    <m/>
    <n v="37.367600000000003"/>
    <n v="-122.133"/>
    <s v="SANTA CLARA"/>
    <s v="LOYOLA-1102"/>
    <m/>
    <s v="Santa Clara County FD"/>
    <s v="Hardwood Woodland"/>
    <m/>
    <m/>
    <m/>
    <m/>
    <m/>
    <m/>
    <m/>
    <s v="N"/>
    <s v="N"/>
    <m/>
    <m/>
    <s v="     "/>
    <n v="37.367783799999998"/>
    <n v="-122.13308404"/>
    <s v="Nov  4 2019 12:00AM"/>
    <s v="BranchFail"/>
    <s v="Large valley oak overhanging lines suffered significant break bringing lines down. no evidence of fire seen"/>
    <s v="OAKV"/>
    <s v="60"/>
    <s v="38"/>
    <s v="50"/>
    <s v="Moderate"/>
    <s v="Slight"/>
    <s v="Y"/>
    <s v="1"/>
    <m/>
    <s v="Hillside"/>
    <s v="B"/>
    <s v="CrossArm"/>
    <s v="BareWire"/>
    <s v="2"/>
  </r>
  <r>
    <x v="2629"/>
    <s v="     "/>
    <d v="2019-10-31T00:00:00"/>
    <d v="1899-12-30T00:00:00"/>
    <s v="44"/>
    <x v="3"/>
    <s v="10"/>
    <x v="5"/>
    <m/>
    <m/>
    <s v="Tree Branch fell into line, unable to confirm fire location"/>
    <s v="     "/>
    <x v="0"/>
    <m/>
    <x v="1"/>
    <m/>
    <m/>
    <m/>
    <m/>
    <s v="T004799255"/>
    <m/>
    <m/>
    <s v="     "/>
    <x v="0"/>
    <x v="0"/>
    <m/>
    <x v="0"/>
    <m/>
    <s v="0.26-9.99"/>
    <m/>
    <s v="Vegetation"/>
    <x v="0"/>
    <s v="Vegetation"/>
    <s v="Contact from object"/>
    <s v="Contact - Vegetation"/>
    <m/>
    <s v="Contact - Vegetation"/>
    <s v="Splice/Clamp/Connector"/>
    <m/>
    <s v="Overhead"/>
    <m/>
    <s v="Splice/Clamp/Connector"/>
    <s v="no reported damage"/>
    <s v="Unknown"/>
    <s v="     "/>
    <x v="1"/>
    <n v="180"/>
    <n v="38.384500000000003"/>
    <n v="-122.18899999999999"/>
    <s v="NAPA"/>
    <s v="MONTICELLO-1101"/>
    <m/>
    <m/>
    <s v="Agriculture"/>
    <m/>
    <m/>
    <m/>
    <m/>
    <m/>
    <m/>
    <m/>
    <s v="N"/>
    <s v="N"/>
    <m/>
    <m/>
    <s v="     "/>
    <m/>
    <m/>
    <m/>
    <m/>
    <m/>
    <m/>
    <m/>
    <m/>
    <m/>
    <m/>
    <m/>
    <m/>
    <m/>
    <m/>
    <m/>
    <m/>
    <m/>
    <m/>
    <m/>
  </r>
  <r>
    <x v="2630"/>
    <s v="     "/>
    <d v="2019-11-01T00:00:00"/>
    <d v="1899-12-30T00:00:00"/>
    <s v="44"/>
    <x v="3"/>
    <s v="11"/>
    <x v="5"/>
    <d v="2019-11-01T00:00:00"/>
    <m/>
    <s v="Tree fell into line"/>
    <s v="     "/>
    <x v="0"/>
    <m/>
    <x v="1"/>
    <m/>
    <s v="697195"/>
    <s v="19-0118648"/>
    <m/>
    <s v="T004799963"/>
    <m/>
    <m/>
    <s v="     "/>
    <x v="0"/>
    <x v="0"/>
    <m/>
    <x v="0"/>
    <m/>
    <s v="0.26-9.99"/>
    <m/>
    <s v="Vegetation"/>
    <x v="0"/>
    <s v="Vegetation"/>
    <s v="Contact from object"/>
    <s v="Contact - Vegetation"/>
    <m/>
    <s v="Contact - Vegetation"/>
    <s v="Conductor - Primary"/>
    <m/>
    <s v="Overhead"/>
    <m/>
    <s v="Conductor - Primary"/>
    <m/>
    <s v="42711101"/>
    <s v="     "/>
    <x v="0"/>
    <m/>
    <n v="38.580100000000002"/>
    <n v="-122.578"/>
    <s v="NAPA"/>
    <s v="CALISTOGA-1101"/>
    <m/>
    <m/>
    <s v="Urban"/>
    <m/>
    <m/>
    <m/>
    <m/>
    <m/>
    <m/>
    <m/>
    <s v="N"/>
    <s v="N"/>
    <m/>
    <m/>
    <s v="     "/>
    <n v="38.601439999999997"/>
    <n v="-122.648971"/>
    <s v="Nov  4 2019 12:00AM"/>
    <s v="TrunkFail"/>
    <s v="GREEN PONDEROSA PINE SNAPPED ABOUT 25FT UP, LANDING ON PRIMARY LINES TAKING LINES DOWN."/>
    <s v="PINP"/>
    <s v="85"/>
    <s v="24"/>
    <s v="10"/>
    <s v="None"/>
    <s v="None"/>
    <s v="N"/>
    <s v="1"/>
    <m/>
    <s v="Other"/>
    <s v="D"/>
    <s v="CrossArm"/>
    <s v="BareWire"/>
    <s v="1"/>
  </r>
  <r>
    <x v="2631"/>
    <s v="     "/>
    <d v="2019-11-01T00:00:00"/>
    <d v="1899-12-30T16:46:00"/>
    <s v="44"/>
    <x v="3"/>
    <s v="11"/>
    <x v="5"/>
    <d v="2019-11-01T00:00:00"/>
    <d v="1899-12-30T16:46:00"/>
    <s v="Tree ripped service out of tx but not sure of fire size. It's in a tier 3 HFTD. JZCY - \\rcshare-nas05\VM\PLANNING\Business Analyst\02)PRIVILEGED_VMFireIncidents\2019\19-0120308. EC tag photos (in folder) unclear regarding size - appears to be 1 meter - &lt; 3 meters."/>
    <s v="     "/>
    <x v="3"/>
    <m/>
    <x v="0"/>
    <m/>
    <m/>
    <s v="19-0120308"/>
    <m/>
    <m/>
    <m/>
    <m/>
    <s v="     "/>
    <x v="0"/>
    <x v="0"/>
    <m/>
    <x v="0"/>
    <m/>
    <s v="1 meter - &lt; 3 meters"/>
    <m/>
    <s v="Vegetation"/>
    <x v="0"/>
    <s v="Vegetation"/>
    <s v="Contact from object"/>
    <s v="Veg. contact"/>
    <m/>
    <s v="Contact - Vegetation"/>
    <s v="Conductor - Primary"/>
    <s v="0"/>
    <s v="Overhead"/>
    <m/>
    <s v="Conductor - Primary"/>
    <m/>
    <m/>
    <s v="     "/>
    <x v="2"/>
    <n v="180"/>
    <n v="38.579417999999997"/>
    <n v="-122.600255"/>
    <m/>
    <m/>
    <m/>
    <m/>
    <s v="Hardwood Woodland"/>
    <n v="7.5000000000000002E-4"/>
    <m/>
    <m/>
    <m/>
    <m/>
    <m/>
    <m/>
    <s v="N"/>
    <s v="N"/>
    <m/>
    <m/>
    <s v="     "/>
    <n v="38.580083999999999"/>
    <n v="-122.59819899999999"/>
    <s v="Nov  5 2019 12:00AM"/>
    <s v="BranchFail"/>
    <s v="STRONG WINDS BROKE OUT GREEN OAK LIMB AND HIT SECONDARY LINE,"/>
    <s v="OAKC"/>
    <s v="45"/>
    <s v="22"/>
    <s v="10"/>
    <s v="Slight"/>
    <s v="None"/>
    <s v="N"/>
    <s v="1"/>
    <m/>
    <s v="Hillside"/>
    <s v="A"/>
    <s v="Other"/>
    <s v="TreeWire"/>
    <s v="0"/>
  </r>
  <r>
    <x v="2632"/>
    <s v="     "/>
    <d v="2019-11-01T00:00:00"/>
    <d v="1899-12-30T00:00:00"/>
    <s v="44"/>
    <x v="3"/>
    <s v="11"/>
    <x v="5"/>
    <d v="2019-11-01T00:00:00"/>
    <d v="1899-12-30T11:50:00"/>
    <s v="Squirrel contact, found at the base of the pole"/>
    <s v="     "/>
    <x v="0"/>
    <m/>
    <x v="1"/>
    <m/>
    <s v="697511"/>
    <s v="19-0120017"/>
    <m/>
    <s v="T004799996"/>
    <m/>
    <m/>
    <s v="     "/>
    <x v="0"/>
    <x v="0"/>
    <m/>
    <x v="0"/>
    <m/>
    <s v="&lt;3 meters of linear travel"/>
    <m/>
    <s v="Contact - Animal - Other"/>
    <x v="6"/>
    <s v="Contact - Animal"/>
    <s v="Contact from object"/>
    <s v="Contact - Animal"/>
    <m/>
    <s v="Contact - Animal"/>
    <s v="Transformer"/>
    <m/>
    <s v="Overhead"/>
    <m/>
    <s v="Transformer"/>
    <m/>
    <s v="316624742194"/>
    <s v="     "/>
    <x v="0"/>
    <m/>
    <n v="37.652999999999999"/>
    <n v="-121.667"/>
    <s v="ALAMEDA"/>
    <s v="VASCO-1102"/>
    <m/>
    <m/>
    <s v="Herbaceous"/>
    <m/>
    <m/>
    <m/>
    <m/>
    <m/>
    <m/>
    <m/>
    <s v="N"/>
    <s v="N"/>
    <m/>
    <m/>
    <s v="     "/>
    <m/>
    <m/>
    <m/>
    <m/>
    <m/>
    <m/>
    <m/>
    <m/>
    <m/>
    <m/>
    <m/>
    <m/>
    <m/>
    <m/>
    <m/>
    <m/>
    <m/>
    <m/>
    <m/>
  </r>
  <r>
    <x v="2633"/>
    <s v="     "/>
    <d v="2019-11-01T00:00:00"/>
    <d v="1899-12-30T00:00:00"/>
    <s v="44"/>
    <x v="3"/>
    <s v="11"/>
    <x v="5"/>
    <m/>
    <m/>
    <s v="Transformer failure (cause of the failure unknown). Resulted in &lt; 1 meter fire"/>
    <s v="     "/>
    <x v="0"/>
    <m/>
    <x v="1"/>
    <m/>
    <m/>
    <m/>
    <m/>
    <s v="T004800545"/>
    <m/>
    <m/>
    <s v="     "/>
    <x v="0"/>
    <x v="0"/>
    <m/>
    <x v="0"/>
    <m/>
    <s v="&lt;0.25"/>
    <m/>
    <s v="Equipment - PG&amp;E"/>
    <x v="13"/>
    <s v="Equipment - PG&amp;E"/>
    <s v="All types of equipment / facility failure"/>
    <s v="Transformer failure"/>
    <s v="Transformer"/>
    <m/>
    <m/>
    <m/>
    <s v="Overhead"/>
    <m/>
    <s v="Transformer"/>
    <m/>
    <s v="Unknown"/>
    <s v="     "/>
    <x v="0"/>
    <m/>
    <n v="34.7729"/>
    <n v="-120.429"/>
    <s v="SANTA BARBARA"/>
    <s v="PURISIMA-1101"/>
    <m/>
    <s v="Santa Barbara County FD"/>
    <s v="Herbaceous"/>
    <m/>
    <m/>
    <m/>
    <m/>
    <m/>
    <m/>
    <m/>
    <s v="N"/>
    <s v="N"/>
    <m/>
    <m/>
    <s v="     "/>
    <m/>
    <m/>
    <m/>
    <m/>
    <m/>
    <m/>
    <m/>
    <m/>
    <m/>
    <m/>
    <m/>
    <m/>
    <m/>
    <m/>
    <m/>
    <m/>
    <m/>
    <m/>
    <m/>
  </r>
  <r>
    <x v="2634"/>
    <s v="     "/>
    <d v="2019-11-03T00:00:00"/>
    <d v="1899-12-30T00:00:00"/>
    <s v="45"/>
    <x v="3"/>
    <s v="11"/>
    <x v="5"/>
    <d v="2019-11-03T00:00:00"/>
    <m/>
    <s v="conductor flashed and caused small grass fire"/>
    <s v="     "/>
    <x v="0"/>
    <m/>
    <x v="1"/>
    <m/>
    <s v="698890"/>
    <m/>
    <m/>
    <s v="T004801478"/>
    <m/>
    <m/>
    <s v="     "/>
    <x v="0"/>
    <x v="0"/>
    <m/>
    <x v="0"/>
    <m/>
    <s v="&lt;0.25"/>
    <m/>
    <s v="Equipment - Overloaded"/>
    <x v="4"/>
    <s v="Equipment - PG&amp;E"/>
    <s v="All types of equipment / facility failure"/>
    <s v="Conductor failure-all"/>
    <s v="Conductor - Primary"/>
    <m/>
    <m/>
    <m/>
    <s v="Overhead"/>
    <m/>
    <s v="Conductor - Primary"/>
    <m/>
    <s v="14091101"/>
    <s v="     "/>
    <x v="0"/>
    <m/>
    <n v="37.6584"/>
    <n v="-122.044"/>
    <s v="ALAMEDA"/>
    <s v="CASTRO-VALLEY-1101"/>
    <m/>
    <s v="Hayward FD"/>
    <s v="Urban"/>
    <m/>
    <m/>
    <m/>
    <m/>
    <m/>
    <m/>
    <m/>
    <s v="N"/>
    <s v="N"/>
    <m/>
    <m/>
    <s v="     "/>
    <m/>
    <m/>
    <m/>
    <m/>
    <m/>
    <m/>
    <m/>
    <m/>
    <m/>
    <m/>
    <m/>
    <m/>
    <m/>
    <m/>
    <m/>
    <m/>
    <m/>
    <m/>
    <m/>
  </r>
  <r>
    <x v="2635"/>
    <s v="     "/>
    <d v="2019-11-03T00:00:00"/>
    <d v="1899-12-30T00:00:00"/>
    <s v="45"/>
    <x v="3"/>
    <s v="11"/>
    <x v="5"/>
    <d v="2019-11-03T00:00:00"/>
    <d v="1899-12-30T18:10:00"/>
    <s v="Tree fell into line"/>
    <s v="     "/>
    <x v="0"/>
    <m/>
    <x v="1"/>
    <m/>
    <s v="698834"/>
    <s v="19-0120570"/>
    <m/>
    <s v="T004801428"/>
    <n v="118134255"/>
    <m/>
    <s v="     "/>
    <x v="0"/>
    <x v="0"/>
    <m/>
    <x v="0"/>
    <m/>
    <s v="0.26-9.99"/>
    <m/>
    <s v="Vegetation"/>
    <x v="0"/>
    <s v="Vegetation"/>
    <s v="Contact from object"/>
    <s v="Contact - Vegetation"/>
    <m/>
    <s v="Contact - Vegetation"/>
    <s v="Splice/Clamp/Connector"/>
    <m/>
    <s v="Overhead"/>
    <m/>
    <s v="Splice/Clamp/Connector"/>
    <m/>
    <s v="182941102"/>
    <s v="     "/>
    <x v="1"/>
    <n v="507"/>
    <n v="36.232300000000002"/>
    <n v="-121.762"/>
    <s v="MONTEREY"/>
    <s v="OTTER-1102"/>
    <m/>
    <m/>
    <s v="Hardwood Forest"/>
    <m/>
    <m/>
    <m/>
    <m/>
    <m/>
    <m/>
    <m/>
    <s v="N"/>
    <s v="N"/>
    <m/>
    <m/>
    <s v="     "/>
    <n v="36.231943000000001"/>
    <n v="-121.764579"/>
    <s v="Nov  5 2019 12:00AM"/>
    <s v="TrunkFail"/>
    <s v="Green, cavity at base"/>
    <s v="BAY"/>
    <s v="75"/>
    <s v="50"/>
    <s v="90"/>
    <s v="Moderate"/>
    <s v="None"/>
    <s v="N"/>
    <s v="1"/>
    <m/>
    <s v="Hillside"/>
    <s v="B"/>
    <s v="CrossArm"/>
    <s v="BareWire"/>
    <m/>
  </r>
  <r>
    <x v="2636"/>
    <s v="     "/>
    <d v="2019-11-04T00:00:00"/>
    <d v="1899-12-30T00:00:00"/>
    <s v="45"/>
    <x v="3"/>
    <s v="11"/>
    <x v="5"/>
    <m/>
    <m/>
    <s v="Balloon cross phased and started small grass fire"/>
    <s v="     "/>
    <x v="0"/>
    <m/>
    <x v="1"/>
    <m/>
    <m/>
    <m/>
    <m/>
    <s v="T004801856"/>
    <m/>
    <m/>
    <s v="     "/>
    <x v="0"/>
    <x v="0"/>
    <m/>
    <x v="0"/>
    <m/>
    <s v="&lt;0.25"/>
    <m/>
    <s v="Contact - 3rd Party"/>
    <x v="12"/>
    <s v="Contact - 3rd Party"/>
    <s v="Contact from object"/>
    <s v="Contact - Balloon"/>
    <m/>
    <s v="Contact - Balloon"/>
    <s v="Conductor - Primary"/>
    <m/>
    <s v="Overhead"/>
    <m/>
    <s v="Conductor - Primary"/>
    <m/>
    <s v="63172101"/>
    <s v="     "/>
    <x v="0"/>
    <m/>
    <n v="38.68"/>
    <n v="-122.056"/>
    <s v="YOLO"/>
    <s v="MADISON-2101"/>
    <m/>
    <s v="Esparato FD"/>
    <s v="Agriculture"/>
    <m/>
    <m/>
    <m/>
    <m/>
    <m/>
    <m/>
    <m/>
    <s v="N"/>
    <s v="N"/>
    <m/>
    <m/>
    <s v="     "/>
    <m/>
    <m/>
    <m/>
    <m/>
    <m/>
    <m/>
    <m/>
    <m/>
    <m/>
    <m/>
    <m/>
    <m/>
    <m/>
    <m/>
    <m/>
    <m/>
    <m/>
    <m/>
    <m/>
  </r>
  <r>
    <x v="2637"/>
    <s v="     "/>
    <d v="2019-11-04T00:00:00"/>
    <d v="1899-12-30T00:00:00"/>
    <s v="45"/>
    <x v="3"/>
    <s v="11"/>
    <x v="5"/>
    <d v="2019-11-04T00:00:00"/>
    <d v="1899-12-30T23:18:00"/>
    <s v="lines together, caused ignition"/>
    <s v="     "/>
    <x v="0"/>
    <m/>
    <x v="1"/>
    <m/>
    <s v="699705"/>
    <s v="19-0121150"/>
    <m/>
    <s v="T004802524"/>
    <m/>
    <m/>
    <s v="     "/>
    <x v="0"/>
    <x v="0"/>
    <m/>
    <x v="0"/>
    <m/>
    <s v="&lt;0.25"/>
    <m/>
    <s v="Equipment - PG&amp;E"/>
    <x v="4"/>
    <s v="Equipment - PG&amp;E"/>
    <s v="All types of equipment / facility failure"/>
    <s v="Conductor failure-all"/>
    <s v="Conductor - Primary"/>
    <m/>
    <m/>
    <m/>
    <s v="Overhead"/>
    <m/>
    <s v="Conductor - Primary"/>
    <s v="no reported damage"/>
    <s v="8145"/>
    <s v="     "/>
    <x v="1"/>
    <n v="512"/>
    <n v="34.661900000000003"/>
    <n v="-120.08499999999999"/>
    <s v="SANTA BARBARA"/>
    <s v="ZACA-1102"/>
    <m/>
    <s v="Unknown"/>
    <s v="Herbaceous"/>
    <m/>
    <m/>
    <m/>
    <m/>
    <m/>
    <m/>
    <m/>
    <s v="N"/>
    <s v="N"/>
    <m/>
    <m/>
    <s v="     "/>
    <m/>
    <m/>
    <m/>
    <m/>
    <m/>
    <m/>
    <m/>
    <m/>
    <m/>
    <m/>
    <m/>
    <m/>
    <m/>
    <m/>
    <m/>
    <m/>
    <m/>
    <m/>
    <m/>
  </r>
  <r>
    <x v="2638"/>
    <s v="     "/>
    <d v="2019-11-05T00:00:00"/>
    <d v="1899-12-30T00:00:00"/>
    <s v="45"/>
    <x v="3"/>
    <s v="11"/>
    <x v="5"/>
    <d v="2019-11-05T00:00:00"/>
    <d v="1899-12-30T15:43:00"/>
    <s v="bird found, arcing conductors; Mike Best Comments: Bird contact with conductor."/>
    <s v="     "/>
    <x v="0"/>
    <m/>
    <x v="1"/>
    <m/>
    <s v="700297"/>
    <s v="19-0121577"/>
    <m/>
    <s v="T004803347"/>
    <m/>
    <m/>
    <s v="     "/>
    <x v="0"/>
    <x v="0"/>
    <m/>
    <x v="0"/>
    <m/>
    <s v="0.26-9.99"/>
    <m/>
    <s v="Contact - Animal - Bird"/>
    <x v="6"/>
    <s v="Contact - Bird"/>
    <s v="Contact from object"/>
    <s v="Contact - Animal"/>
    <m/>
    <s v="Contact - Animal"/>
    <s v="Conductor - Primary"/>
    <m/>
    <s v="Overhead"/>
    <m/>
    <s v="Conductor - Primary"/>
    <m/>
    <s v="4Bk1105191543"/>
    <s v="     "/>
    <x v="0"/>
    <m/>
    <n v="35.706699999999998"/>
    <n v="-120.706"/>
    <s v="SAN LUIS OBISPO"/>
    <s v="SAN-MIGUEL-1104"/>
    <m/>
    <m/>
    <s v="Herbaceous"/>
    <m/>
    <m/>
    <m/>
    <m/>
    <m/>
    <m/>
    <m/>
    <s v="N"/>
    <s v="N"/>
    <m/>
    <m/>
    <s v="     "/>
    <m/>
    <m/>
    <m/>
    <m/>
    <m/>
    <m/>
    <m/>
    <m/>
    <m/>
    <m/>
    <m/>
    <m/>
    <m/>
    <m/>
    <m/>
    <m/>
    <m/>
    <m/>
    <m/>
  </r>
  <r>
    <x v="2639"/>
    <s v="     "/>
    <d v="2019-11-06T00:00:00"/>
    <d v="1899-12-30T00:00:00"/>
    <s v="45"/>
    <x v="3"/>
    <s v="11"/>
    <x v="5"/>
    <d v="2019-11-06T00:00:00"/>
    <d v="1899-12-30T22:07:00"/>
    <s v="LOOKS LIKE BIRDS WERE ON OWS AND FLEW CAUSING WIRE TO SLAP TOGETHER.; Mike Best Comments: Bird contact with conductor."/>
    <s v="     "/>
    <x v="0"/>
    <m/>
    <x v="1"/>
    <m/>
    <s v="701400"/>
    <s v="19-0122227"/>
    <m/>
    <s v="0009560988"/>
    <n v="118148426"/>
    <m/>
    <s v="     "/>
    <x v="0"/>
    <x v="0"/>
    <m/>
    <x v="0"/>
    <m/>
    <s v="&lt;3 meters of linear travel"/>
    <m/>
    <s v="Contact - Animal - Bird"/>
    <x v="6"/>
    <s v="Contact - Bird"/>
    <s v="Contact from object"/>
    <s v="Contact - Animal"/>
    <m/>
    <s v="Contact - Animal"/>
    <s v="Conductor - Primary"/>
    <m/>
    <s v="Overhead"/>
    <m/>
    <s v="Conductor - Primary"/>
    <m/>
    <s v="416659024996"/>
    <s v="     "/>
    <x v="0"/>
    <m/>
    <n v="36.014400000000002"/>
    <n v="-120.13"/>
    <s v="KINGS"/>
    <s v="AVENAL-2101"/>
    <m/>
    <m/>
    <s v="Herbaceous"/>
    <m/>
    <m/>
    <m/>
    <m/>
    <m/>
    <m/>
    <m/>
    <s v="N"/>
    <s v="N"/>
    <m/>
    <m/>
    <s v="     "/>
    <m/>
    <m/>
    <m/>
    <m/>
    <m/>
    <m/>
    <m/>
    <m/>
    <m/>
    <m/>
    <m/>
    <m/>
    <m/>
    <m/>
    <m/>
    <m/>
    <m/>
    <m/>
    <m/>
  </r>
  <r>
    <x v="2640"/>
    <s v="     "/>
    <d v="2019-11-07T00:00:00"/>
    <d v="1899-12-30T00:00:00"/>
    <s v="45"/>
    <x v="3"/>
    <s v="11"/>
    <x v="5"/>
    <d v="2019-11-07T00:00:00"/>
    <d v="1899-12-30T10:45:00"/>
    <s v="Blown lightning aresstor"/>
    <s v="     "/>
    <x v="0"/>
    <m/>
    <x v="1"/>
    <m/>
    <s v="701882"/>
    <s v="19-0122506"/>
    <m/>
    <s v="T004805093"/>
    <m/>
    <m/>
    <s v="     "/>
    <x v="0"/>
    <x v="0"/>
    <m/>
    <x v="0"/>
    <m/>
    <s v="&lt;3 meters of linear travel"/>
    <m/>
    <s v="Equipment - PG&amp;E"/>
    <x v="17"/>
    <s v="Equipment - PG&amp;E"/>
    <s v="All types of equipment / facility failure"/>
    <s v="Lightning arrestor failure"/>
    <s v="Lightning Arrestor"/>
    <m/>
    <m/>
    <m/>
    <s v="Overhead"/>
    <m/>
    <s v="Lightning Arrestor"/>
    <m/>
    <s v="7258"/>
    <s v="     "/>
    <x v="0"/>
    <m/>
    <n v="37.294800000000002"/>
    <n v="-120.81"/>
    <s v="MERCED"/>
    <s v="LIVINGSTON-1101"/>
    <m/>
    <m/>
    <s v="Agriculture"/>
    <m/>
    <m/>
    <m/>
    <m/>
    <m/>
    <m/>
    <m/>
    <s v="N"/>
    <s v="N"/>
    <m/>
    <m/>
    <s v="     "/>
    <m/>
    <m/>
    <m/>
    <m/>
    <m/>
    <m/>
    <m/>
    <m/>
    <m/>
    <m/>
    <m/>
    <m/>
    <m/>
    <m/>
    <m/>
    <m/>
    <m/>
    <m/>
    <m/>
  </r>
  <r>
    <x v="2641"/>
    <s v="     "/>
    <d v="2019-11-08T00:00:00"/>
    <d v="1899-12-30T00:00:00"/>
    <s v="45"/>
    <x v="3"/>
    <s v="11"/>
    <x v="5"/>
    <d v="2019-11-08T00:00:00"/>
    <d v="1899-12-30T07:13:00"/>
    <s v="conductor failure and wire down"/>
    <s v="     "/>
    <x v="0"/>
    <m/>
    <x v="1"/>
    <m/>
    <s v="702404"/>
    <s v="19-0122766"/>
    <m/>
    <s v="T004805728"/>
    <n v="118154933"/>
    <m/>
    <s v="     "/>
    <x v="0"/>
    <x v="0"/>
    <m/>
    <x v="0"/>
    <m/>
    <s v="0.26-9.99"/>
    <m/>
    <s v="Equipment - PG&amp;E"/>
    <x v="4"/>
    <s v="Equipment - PG&amp;E"/>
    <s v="All types of equipment / facility failure"/>
    <s v="Conductor failure-all"/>
    <s v="Conductor - Primary"/>
    <m/>
    <m/>
    <m/>
    <s v="Overhead"/>
    <m/>
    <s v="Conductor - Primary"/>
    <m/>
    <s v="14371105"/>
    <s v="     "/>
    <x v="0"/>
    <m/>
    <n v="37.978499999999997"/>
    <n v="-122.309"/>
    <s v="CONTRA COSTA"/>
    <s v="SAN-PABLO-1105"/>
    <m/>
    <s v="Richmond FD"/>
    <s v="Herbaceous"/>
    <m/>
    <m/>
    <m/>
    <m/>
    <m/>
    <m/>
    <m/>
    <s v="N"/>
    <s v="N"/>
    <m/>
    <m/>
    <s v="     "/>
    <m/>
    <m/>
    <m/>
    <m/>
    <m/>
    <m/>
    <m/>
    <m/>
    <m/>
    <m/>
    <m/>
    <m/>
    <m/>
    <m/>
    <m/>
    <m/>
    <m/>
    <m/>
    <m/>
  </r>
  <r>
    <x v="2642"/>
    <s v="     "/>
    <d v="2019-11-09T00:00:00"/>
    <d v="1899-12-30T00:00:00"/>
    <s v="45"/>
    <x v="3"/>
    <s v="11"/>
    <x v="5"/>
    <d v="2019-11-09T00:00:00"/>
    <m/>
    <s v="Tree grew into line"/>
    <s v="     "/>
    <x v="0"/>
    <m/>
    <x v="1"/>
    <m/>
    <s v="703773"/>
    <m/>
    <m/>
    <s v="T004807135"/>
    <m/>
    <m/>
    <s v="     "/>
    <x v="0"/>
    <x v="0"/>
    <m/>
    <x v="0"/>
    <m/>
    <s v="&lt;0.25"/>
    <m/>
    <s v="Vegetation"/>
    <x v="0"/>
    <s v="Vegetation"/>
    <s v="Contact from object"/>
    <s v="Contact - Vegetation"/>
    <m/>
    <s v="Contact - Vegetation"/>
    <s v="Conductor - Primary"/>
    <m/>
    <s v="Overhead"/>
    <m/>
    <s v="Conductor - Primary"/>
    <m/>
    <s v="82311101"/>
    <s v="     "/>
    <x v="0"/>
    <m/>
    <n v="37.2804"/>
    <n v="-121.904"/>
    <s v="SANTA CLARA"/>
    <s v="ALMADEN-1101"/>
    <m/>
    <s v="San Jose FD"/>
    <s v="Urban"/>
    <m/>
    <m/>
    <m/>
    <m/>
    <m/>
    <m/>
    <m/>
    <s v="N"/>
    <s v="N"/>
    <m/>
    <m/>
    <s v="     "/>
    <m/>
    <m/>
    <m/>
    <m/>
    <m/>
    <m/>
    <m/>
    <m/>
    <m/>
    <m/>
    <m/>
    <m/>
    <m/>
    <m/>
    <m/>
    <m/>
    <m/>
    <m/>
    <m/>
  </r>
  <r>
    <x v="2643"/>
    <s v="     "/>
    <d v="2019-11-10T00:00:00"/>
    <d v="1899-12-30T00:00:00"/>
    <s v="46"/>
    <x v="3"/>
    <s v="11"/>
    <x v="5"/>
    <d v="2019-11-10T00:00:00"/>
    <d v="1899-12-30T09:31:00"/>
    <s v="Avian contact with equipment; Mike Best Comments: Vulture flew into jumper."/>
    <s v="     "/>
    <x v="0"/>
    <m/>
    <x v="1"/>
    <m/>
    <s v="703912"/>
    <s v="19-0123396"/>
    <m/>
    <s v="T004807229"/>
    <m/>
    <m/>
    <s v="     "/>
    <x v="0"/>
    <x v="0"/>
    <m/>
    <x v="0"/>
    <m/>
    <s v="&lt;3 meters of linear travel"/>
    <m/>
    <s v="Contact - Animal - Bird"/>
    <x v="6"/>
    <s v="Contact - Bird"/>
    <s v="Contact from object"/>
    <s v="Contact - Animal"/>
    <m/>
    <s v="Contact - Animal"/>
    <s v="Jumper"/>
    <m/>
    <s v="Overhead"/>
    <m/>
    <s v="Jumper"/>
    <s v="no reported damage"/>
    <s v="4Bx1110190931"/>
    <s v="     "/>
    <x v="1"/>
    <n v="508"/>
    <n v="35.078699999999998"/>
    <n v="-120.497"/>
    <s v="SAN LUIS OBISPO"/>
    <s v="MESA-1101"/>
    <m/>
    <m/>
    <s v="Herbaceous"/>
    <m/>
    <m/>
    <m/>
    <m/>
    <m/>
    <m/>
    <m/>
    <s v="N"/>
    <s v="N"/>
    <m/>
    <m/>
    <s v="     "/>
    <m/>
    <m/>
    <m/>
    <m/>
    <m/>
    <m/>
    <m/>
    <m/>
    <m/>
    <m/>
    <m/>
    <m/>
    <m/>
    <m/>
    <m/>
    <m/>
    <m/>
    <m/>
    <m/>
  </r>
  <r>
    <x v="2644"/>
    <s v="     "/>
    <d v="2019-11-11T00:00:00"/>
    <d v="1899-12-30T00:00:00"/>
    <s v="46"/>
    <x v="3"/>
    <s v="11"/>
    <x v="5"/>
    <d v="2019-11-11T00:00:00"/>
    <d v="1899-12-30T06:42:00"/>
    <s v="Avian contact with equipment; Mike Best Comments: Woodpecker got across insulators."/>
    <s v="     "/>
    <x v="0"/>
    <m/>
    <x v="1"/>
    <m/>
    <s v="704217"/>
    <s v="19-0123468"/>
    <m/>
    <s v="T004807518"/>
    <n v="118162204"/>
    <m/>
    <s v="     "/>
    <x v="0"/>
    <x v="0"/>
    <m/>
    <x v="0"/>
    <m/>
    <s v="&lt;0.25"/>
    <m/>
    <s v="Contact - Animal - Bird"/>
    <x v="6"/>
    <s v="Contact - Bird"/>
    <s v="Contact from object"/>
    <s v="Contact - Animal"/>
    <m/>
    <s v="Contact - Animal"/>
    <s v="Insulator"/>
    <m/>
    <s v="Overhead"/>
    <m/>
    <s v="Insulator"/>
    <s v="LIQUID FUSE FOR 10 KVA TRANSFORMER BUSHING MOUNTED 2_x000a_ 2 INSULATOR:DE BELL 580:FLASHED / REPLACE / FULL SET"/>
    <s v="4Tj1111191656"/>
    <s v="     "/>
    <x v="1"/>
    <n v="430"/>
    <n v="36.682200000000002"/>
    <n v="-119.181"/>
    <s v="FRESNO"/>
    <s v="SAND-CREEK-1103"/>
    <m/>
    <m/>
    <s v="Herbaceous"/>
    <m/>
    <m/>
    <m/>
    <m/>
    <m/>
    <m/>
    <m/>
    <s v="N"/>
    <s v="N"/>
    <m/>
    <m/>
    <s v="     "/>
    <m/>
    <m/>
    <m/>
    <m/>
    <m/>
    <m/>
    <m/>
    <m/>
    <m/>
    <m/>
    <m/>
    <m/>
    <m/>
    <m/>
    <m/>
    <m/>
    <m/>
    <m/>
    <m/>
  </r>
  <r>
    <x v="2645"/>
    <s v="     "/>
    <d v="2019-11-11T00:00:00"/>
    <d v="1899-12-30T00:00:00"/>
    <s v="46"/>
    <x v="3"/>
    <s v="11"/>
    <x v="5"/>
    <d v="2019-11-11T00:00:00"/>
    <d v="1899-12-30T09:43:00"/>
    <s v="Boom truck caught phone wire bringing down pole"/>
    <s v="     "/>
    <x v="0"/>
    <m/>
    <x v="1"/>
    <m/>
    <s v="704321"/>
    <s v="19-0123520"/>
    <m/>
    <s v="T004807645"/>
    <m/>
    <m/>
    <s v="     "/>
    <x v="0"/>
    <x v="0"/>
    <m/>
    <x v="0"/>
    <m/>
    <s v="&lt;0.25"/>
    <m/>
    <s v="Contact - 3rd Party"/>
    <x v="8"/>
    <s v="Contact - 3rd Party"/>
    <s v="Contact from object"/>
    <s v="Contact - Vehicle"/>
    <m/>
    <s v="Contact - Vehicle"/>
    <s v="Pole"/>
    <m/>
    <s v="Overhead"/>
    <m/>
    <s v="Pole"/>
    <s v="1 POLE WOOD:45' CLASS 4:BURNT / REPLACE"/>
    <s v="101020184"/>
    <s v="     "/>
    <x v="1"/>
    <m/>
    <n v="37.8782"/>
    <n v="-120.46"/>
    <s v="TUOLUMNE"/>
    <s v="PEORIA-1701"/>
    <m/>
    <m/>
    <s v="Urban"/>
    <m/>
    <m/>
    <m/>
    <m/>
    <m/>
    <m/>
    <m/>
    <s v="N"/>
    <s v="N"/>
    <m/>
    <m/>
    <s v="     "/>
    <m/>
    <m/>
    <m/>
    <m/>
    <m/>
    <m/>
    <m/>
    <m/>
    <m/>
    <m/>
    <m/>
    <m/>
    <m/>
    <m/>
    <m/>
    <m/>
    <m/>
    <m/>
    <m/>
  </r>
  <r>
    <x v="2646"/>
    <s v="     "/>
    <d v="2019-11-13T00:00:00"/>
    <d v="1899-12-30T00:00:00"/>
    <s v="46"/>
    <x v="3"/>
    <s v="11"/>
    <x v="5"/>
    <d v="2019-11-13T00:00:00"/>
    <d v="1899-12-30T15:36:00"/>
    <s v="avian contact with equipment; Mike Best Comments: Crow contact with capacitor."/>
    <s v="     "/>
    <x v="0"/>
    <m/>
    <x v="1"/>
    <m/>
    <s v="706333"/>
    <s v="19-0124465"/>
    <m/>
    <s v="T004809980"/>
    <m/>
    <m/>
    <s v="     "/>
    <x v="0"/>
    <x v="0"/>
    <m/>
    <x v="0"/>
    <m/>
    <s v="&lt;3 meters of linear travel"/>
    <m/>
    <s v="Contact - Animal - Bird"/>
    <x v="6"/>
    <s v="Contact - Bird"/>
    <s v="Contact from object"/>
    <s v="Contact - Animal"/>
    <m/>
    <s v="Contact - Animal"/>
    <s v="Pole"/>
    <m/>
    <s v="Overhead"/>
    <m/>
    <s v="Pole"/>
    <m/>
    <s v="4Tx1113191536"/>
    <s v="     "/>
    <x v="0"/>
    <m/>
    <n v="35.317999999999998"/>
    <n v="-119.166"/>
    <s v="KERN"/>
    <s v="TEVIS-2104"/>
    <m/>
    <s v="Kern County FD"/>
    <s v="Agriculture"/>
    <m/>
    <m/>
    <m/>
    <m/>
    <m/>
    <m/>
    <m/>
    <s v="N"/>
    <s v="N"/>
    <m/>
    <m/>
    <s v="     "/>
    <m/>
    <m/>
    <m/>
    <m/>
    <m/>
    <m/>
    <m/>
    <m/>
    <m/>
    <m/>
    <m/>
    <m/>
    <m/>
    <m/>
    <m/>
    <m/>
    <m/>
    <m/>
    <m/>
  </r>
  <r>
    <x v="2647"/>
    <s v="     "/>
    <d v="2019-11-13T00:00:00"/>
    <d v="1899-12-30T00:00:00"/>
    <s v="46"/>
    <x v="3"/>
    <s v="11"/>
    <x v="5"/>
    <d v="2019-11-13T00:00:00"/>
    <m/>
    <s v="Capacitor failure/blown"/>
    <s v="     "/>
    <x v="0"/>
    <m/>
    <x v="1"/>
    <m/>
    <s v="706418"/>
    <m/>
    <m/>
    <s v="T004810091"/>
    <m/>
    <m/>
    <s v="     "/>
    <x v="0"/>
    <x v="0"/>
    <m/>
    <x v="0"/>
    <m/>
    <s v="&lt;0.25"/>
    <m/>
    <s v="Equipment - PG&amp;E"/>
    <x v="11"/>
    <s v="Equipment - PG&amp;E"/>
    <s v="All types of equipment / facility failure"/>
    <s v="Capacitor bank failure"/>
    <s v="Capacitor Bank"/>
    <m/>
    <m/>
    <m/>
    <s v="Overhead"/>
    <m/>
    <s v="Capacitor Bank"/>
    <m/>
    <s v="C1176"/>
    <s v="     "/>
    <x v="0"/>
    <m/>
    <n v="36.727800000000002"/>
    <n v="-119.77500000000001"/>
    <s v="FRESNO"/>
    <s v="CALIFORNIA-AVE-1110"/>
    <m/>
    <s v="Unknown"/>
    <s v="Urban"/>
    <m/>
    <m/>
    <m/>
    <m/>
    <m/>
    <m/>
    <m/>
    <s v="N"/>
    <s v="N"/>
    <m/>
    <m/>
    <s v="     "/>
    <m/>
    <m/>
    <m/>
    <m/>
    <m/>
    <m/>
    <m/>
    <m/>
    <m/>
    <m/>
    <m/>
    <m/>
    <m/>
    <m/>
    <m/>
    <m/>
    <m/>
    <m/>
    <m/>
  </r>
  <r>
    <x v="2648"/>
    <s v="     "/>
    <d v="2019-11-15T00:00:00"/>
    <d v="1899-12-30T00:00:00"/>
    <s v="46"/>
    <x v="3"/>
    <s v="11"/>
    <x v="5"/>
    <m/>
    <m/>
    <s v="Base of transmission lattice on fire"/>
    <s v="     "/>
    <x v="0"/>
    <m/>
    <x v="1"/>
    <m/>
    <m/>
    <m/>
    <m/>
    <s v="T004811159"/>
    <m/>
    <m/>
    <s v="     "/>
    <x v="0"/>
    <x v="0"/>
    <m/>
    <x v="2"/>
    <m/>
    <s v="&lt;3 meters of linear travel"/>
    <s v="between support legs of structure"/>
    <s v="Unknown"/>
    <x v="5"/>
    <s v="Unknown"/>
    <m/>
    <m/>
    <m/>
    <m/>
    <m/>
    <m/>
    <s v="Overhead"/>
    <m/>
    <m/>
    <m/>
    <s v="009/067"/>
    <s v="     "/>
    <x v="0"/>
    <m/>
    <n v="35.441499999999998"/>
    <n v="-119.02"/>
    <s v="KERN"/>
    <s v="LERDO-KERN-OIL-7TH-STANDARD-115KV"/>
    <m/>
    <s v="Bakersfield FD"/>
    <s v="Herbaceous"/>
    <m/>
    <m/>
    <m/>
    <m/>
    <m/>
    <m/>
    <m/>
    <s v="N"/>
    <s v="N"/>
    <m/>
    <m/>
    <s v="     "/>
    <m/>
    <m/>
    <m/>
    <m/>
    <m/>
    <m/>
    <m/>
    <m/>
    <m/>
    <m/>
    <m/>
    <m/>
    <m/>
    <m/>
    <m/>
    <m/>
    <m/>
    <m/>
    <m/>
  </r>
  <r>
    <x v="2649"/>
    <s v="     "/>
    <d v="2019-11-15T00:00:00"/>
    <d v="1899-12-30T00:00:00"/>
    <s v="46"/>
    <x v="3"/>
    <s v="11"/>
    <x v="5"/>
    <m/>
    <m/>
    <s v="NG conductor repaired, gunshot"/>
    <s v="     "/>
    <x v="0"/>
    <m/>
    <x v="1"/>
    <m/>
    <m/>
    <m/>
    <s v="INT-13045"/>
    <s v="T004811165"/>
    <m/>
    <m/>
    <s v="     "/>
    <x v="0"/>
    <x v="0"/>
    <m/>
    <x v="2"/>
    <m/>
    <s v="0.26-9.99"/>
    <m/>
    <s v="Contact - 3rd Party"/>
    <x v="3"/>
    <s v="Contact - 3rd Party"/>
    <s v="Contact from object"/>
    <s v="Contact - Other"/>
    <m/>
    <s v="Contact - Other"/>
    <s v="Conductor - Primary"/>
    <m/>
    <s v="Overhead"/>
    <m/>
    <s v="Conductor - Primary"/>
    <m/>
    <s v="Kern-Kern Front 115Kv"/>
    <s v="     "/>
    <x v="0"/>
    <m/>
    <n v="35.508800000000001"/>
    <n v="-119.029"/>
    <s v="KERN"/>
    <s v="SIERRA-(PSE)-TAP-115KV"/>
    <m/>
    <s v="Bakersfield FD"/>
    <s v="Herbaceous"/>
    <m/>
    <m/>
    <m/>
    <m/>
    <m/>
    <m/>
    <m/>
    <s v="N"/>
    <s v="N"/>
    <m/>
    <m/>
    <s v="     "/>
    <m/>
    <m/>
    <m/>
    <m/>
    <m/>
    <m/>
    <m/>
    <m/>
    <m/>
    <m/>
    <m/>
    <m/>
    <m/>
    <m/>
    <m/>
    <m/>
    <m/>
    <m/>
    <m/>
  </r>
  <r>
    <x v="2650"/>
    <s v="     "/>
    <d v="2019-11-16T00:00:00"/>
    <d v="1899-12-30T00:00:00"/>
    <s v="46"/>
    <x v="3"/>
    <s v="11"/>
    <x v="5"/>
    <d v="2019-11-16T00:00:00"/>
    <d v="1899-12-30T07:14:00"/>
    <s v="wire down, unknown causeand unable to confirm fire location"/>
    <s v="     "/>
    <x v="0"/>
    <m/>
    <x v="1"/>
    <m/>
    <s v="708152"/>
    <s v="19-0125376"/>
    <m/>
    <s v="T004812193"/>
    <n v="118179133"/>
    <m/>
    <s v="     "/>
    <x v="0"/>
    <x v="0"/>
    <m/>
    <x v="0"/>
    <m/>
    <s v="&lt;0.25"/>
    <m/>
    <s v="Equipment - PG&amp;E"/>
    <x v="4"/>
    <s v="Equipment - PG&amp;E"/>
    <s v="All types of equipment / facility failure"/>
    <s v="Conductor failure-all"/>
    <s v="Conductor - Primary"/>
    <m/>
    <m/>
    <m/>
    <s v="Overhead"/>
    <m/>
    <s v="Conductor - Primary"/>
    <m/>
    <s v="43491103"/>
    <s v="     "/>
    <x v="0"/>
    <m/>
    <n v="38.292099999999998"/>
    <n v="-122.651"/>
    <s v="SONOMA"/>
    <s v="CORONA-1103"/>
    <m/>
    <s v="Penngrove FD"/>
    <s v="Herbaceous"/>
    <m/>
    <m/>
    <m/>
    <m/>
    <m/>
    <m/>
    <m/>
    <s v="N"/>
    <s v="N"/>
    <m/>
    <m/>
    <s v="     "/>
    <m/>
    <m/>
    <m/>
    <m/>
    <m/>
    <m/>
    <m/>
    <m/>
    <m/>
    <m/>
    <m/>
    <m/>
    <m/>
    <m/>
    <m/>
    <m/>
    <m/>
    <m/>
    <m/>
  </r>
  <r>
    <x v="2651"/>
    <s v="     "/>
    <d v="2019-11-17T00:00:00"/>
    <d v="1899-12-30T00:00:00"/>
    <s v="47"/>
    <x v="3"/>
    <s v="11"/>
    <x v="5"/>
    <d v="2019-11-17T00:00:00"/>
    <d v="1899-12-30T07:08:00"/>
    <s v="palm fron fell onto line"/>
    <s v="     "/>
    <x v="0"/>
    <m/>
    <x v="1"/>
    <m/>
    <s v="708578"/>
    <s v="19-0125463"/>
    <m/>
    <s v="T004812710"/>
    <m/>
    <m/>
    <s v="     "/>
    <x v="0"/>
    <x v="0"/>
    <m/>
    <x v="0"/>
    <m/>
    <s v="&lt;3 meters of linear travel"/>
    <m/>
    <s v="Vegetation"/>
    <x v="0"/>
    <s v="Vegetation"/>
    <s v="Contact from object"/>
    <s v="Contact - Vegetation"/>
    <m/>
    <s v="Contact - Vegetation"/>
    <s v="Conductor - Primary"/>
    <m/>
    <s v="Underbuild"/>
    <m/>
    <s v="Conductor - Primary"/>
    <m/>
    <s v="062881105 "/>
    <s v="     "/>
    <x v="0"/>
    <m/>
    <n v="39.333799999999997"/>
    <n v="-122.182"/>
    <s v="COLUSA"/>
    <s v="MAXWELL-1105"/>
    <m/>
    <s v="Customer"/>
    <s v="Agriculture"/>
    <m/>
    <m/>
    <m/>
    <m/>
    <m/>
    <m/>
    <m/>
    <s v="N"/>
    <s v="N"/>
    <m/>
    <m/>
    <s v="     "/>
    <n v="39.334220000000002"/>
    <n v="-122.18234"/>
    <s v="Nov 18 2019 12:00AM"/>
    <s v="PalmFrond"/>
    <s v="On 11/18/2019, at 2:00 PM, I responded to the intersection of Lenahan Road and Kruse Road. I located the outage along the east side of Kruse Road, 1-Span south of Lenahan Road. A Date-Palm Frond detached from a Date-Palm Tree and landed on the 12kV power lines. The tree was located 50 west of the power lines. A small fire started near the base of Under-build T-Pole# B20/350 (27 X 18), but the fire was extinguished by Duck Hunters that were passing by. No observable damage was found to the equipment."/>
    <s v="PALD"/>
    <s v="40"/>
    <s v="19"/>
    <s v="50"/>
    <m/>
    <m/>
    <m/>
    <m/>
    <m/>
    <m/>
    <m/>
    <s v="CrossArm"/>
    <s v="BareWire"/>
    <s v="0"/>
  </r>
  <r>
    <x v="2652"/>
    <s v="     "/>
    <d v="2019-11-18T00:00:00"/>
    <d v="1899-12-30T00:00:00"/>
    <s v="47"/>
    <x v="3"/>
    <s v="11"/>
    <x v="5"/>
    <d v="2019-11-18T00:00:00"/>
    <d v="1899-12-30T15:33:00"/>
    <s v="HERE FOR CB OUTAGE, FOUND WIRE DOWN ACROSS 99, FOUND FIBER LINE WITH LARGE LOOP IN LINE, LOOKS TO HAVE BEEN HIT BY TRUCK POSSIBLY. LINE BURNT DOWN MID SPAN FROM POSSIBLE_x000a_SHOCK LOAD, CALLED FOR CREW TO REPAIR WIRE DOWN BY INSTALLING 2 NEW PH "/>
    <s v="     "/>
    <x v="0"/>
    <m/>
    <x v="1"/>
    <m/>
    <s v="709542"/>
    <s v="19-0125902"/>
    <m/>
    <s v="T004813762"/>
    <m/>
    <m/>
    <s v="     "/>
    <x v="0"/>
    <x v="0"/>
    <m/>
    <x v="0"/>
    <m/>
    <s v="&lt;3 meters of linear travel"/>
    <m/>
    <s v="Contact - 3rd Party"/>
    <x v="8"/>
    <s v="Contact - 3rd Party"/>
    <s v="Contact from object"/>
    <s v="Contact - Vehicle"/>
    <m/>
    <s v="Contact - Vehicle"/>
    <s v="Conductor - Primary"/>
    <m/>
    <s v="Overhead"/>
    <m/>
    <s v="Conductor - Primary"/>
    <m/>
    <s v="252721116"/>
    <s v="     "/>
    <x v="0"/>
    <m/>
    <n v="35.426699999999997"/>
    <n v="-119.065"/>
    <s v="KERN"/>
    <s v="KERN-OIL-1116"/>
    <m/>
    <s v="Kern County FD"/>
    <s v="Urban"/>
    <m/>
    <m/>
    <m/>
    <m/>
    <m/>
    <m/>
    <m/>
    <s v="N"/>
    <s v="N"/>
    <m/>
    <m/>
    <s v="     "/>
    <m/>
    <m/>
    <m/>
    <m/>
    <m/>
    <m/>
    <m/>
    <m/>
    <m/>
    <m/>
    <m/>
    <m/>
    <m/>
    <m/>
    <m/>
    <m/>
    <m/>
    <m/>
    <m/>
  </r>
  <r>
    <x v="2653"/>
    <s v="     "/>
    <d v="2019-11-20T00:00:00"/>
    <d v="1899-12-30T21:10:00"/>
    <s v="47"/>
    <x v="3"/>
    <s v="11"/>
    <x v="5"/>
    <m/>
    <m/>
    <s v="On 12/5/19, PG&amp;E received a claim exceeding $50,000 for property damage resulting from a residential structure fire that occurred on 11/20/19 at 2110 hours at 1575 Thomas Avenue in San Francisco. The claim alleges that PG&amp;E facilities were the source of the fire. This information is preliminary."/>
    <s v="     "/>
    <x v="2"/>
    <d v="2021-04-02T00:00:00"/>
    <x v="0"/>
    <m/>
    <s v="N/A"/>
    <s v="N/A"/>
    <m/>
    <s v="5835578690"/>
    <m/>
    <s v="EI191120A"/>
    <s v="     "/>
    <x v="0"/>
    <x v="0"/>
    <s v="Building"/>
    <x v="0"/>
    <m/>
    <s v="Structure-only"/>
    <m/>
    <s v="Equipment - PG&amp;E"/>
    <x v="9"/>
    <s v="Equipment - PG&amp;E"/>
    <s v="All types of equipment / facility failure"/>
    <m/>
    <s v="Conductor"/>
    <m/>
    <m/>
    <s v="Yes"/>
    <s v="Overhead"/>
    <m/>
    <s v="Conductor"/>
    <m/>
    <s v="022331103"/>
    <s v="     "/>
    <x v="0"/>
    <m/>
    <n v="37.730147351299998"/>
    <n v="-122.3910441706"/>
    <s v="San Francisco"/>
    <s v="HUNTERS-POINT-(P)-1103"/>
    <n v="12000"/>
    <s v="SF FD"/>
    <s v="Urban"/>
    <m/>
    <m/>
    <m/>
    <m/>
    <m/>
    <m/>
    <m/>
    <s v="N"/>
    <s v="N"/>
    <m/>
    <m/>
    <s v="     "/>
    <m/>
    <m/>
    <m/>
    <m/>
    <m/>
    <m/>
    <m/>
    <m/>
    <m/>
    <m/>
    <m/>
    <m/>
    <m/>
    <m/>
    <m/>
    <m/>
    <m/>
    <m/>
    <m/>
  </r>
  <r>
    <x v="2654"/>
    <s v="     "/>
    <d v="2019-11-20T00:00:00"/>
    <d v="1899-12-30T00:00:00"/>
    <s v="47"/>
    <x v="3"/>
    <s v="11"/>
    <x v="5"/>
    <d v="2019-11-20T00:00:00"/>
    <m/>
    <s v="PALM TREE MADE CONTACT WITH OPEN WIRE RACK SEC. 1 WIRE DOWN. TX OPEN. CREW HAS BEEN NOTIFIED"/>
    <s v="     "/>
    <x v="0"/>
    <m/>
    <x v="1"/>
    <m/>
    <s v="711551"/>
    <s v="19-0126843"/>
    <m/>
    <s v="T004815721"/>
    <m/>
    <m/>
    <s v="     "/>
    <x v="0"/>
    <x v="0"/>
    <m/>
    <x v="0"/>
    <m/>
    <s v="0.26-9.99"/>
    <m/>
    <s v="Vegetation"/>
    <x v="0"/>
    <s v="Vegetation"/>
    <s v="Contact from object"/>
    <s v="Contact - Vegetation"/>
    <m/>
    <s v="Contact - Vegetation"/>
    <s v="Conductor - Primary"/>
    <m/>
    <s v="Overhead"/>
    <m/>
    <s v="Conductor - Primary"/>
    <m/>
    <s v="063591105 "/>
    <s v="     "/>
    <x v="0"/>
    <m/>
    <n v="38.417200000000001"/>
    <n v="-121.961"/>
    <s v="SOLANO"/>
    <s v="VACA-DIXON-1105"/>
    <m/>
    <s v="Vacaville FD"/>
    <s v="Urban"/>
    <m/>
    <m/>
    <m/>
    <m/>
    <m/>
    <m/>
    <m/>
    <s v="N"/>
    <s v="N"/>
    <m/>
    <m/>
    <s v="     "/>
    <n v="38.417329000000002"/>
    <n v="-121.96102999999999"/>
    <s v="Nov 20 2019 12:00AM"/>
    <s v="WindBlew"/>
    <s v="Friction from wind"/>
    <s v="OAKV"/>
    <s v="36"/>
    <s v="17"/>
    <s v="0"/>
    <m/>
    <m/>
    <m/>
    <m/>
    <m/>
    <m/>
    <m/>
    <s v="CrossArm"/>
    <s v="BareWire"/>
    <s v="0"/>
  </r>
  <r>
    <x v="2655"/>
    <s v="     "/>
    <d v="2019-11-21T00:00:00"/>
    <d v="1899-12-30T00:00:00"/>
    <s v="47"/>
    <x v="3"/>
    <s v="11"/>
    <x v="5"/>
    <d v="2019-11-21T00:00:00"/>
    <d v="1899-12-30T10:10:00"/>
    <s v="TX cutouts burned/flashed"/>
    <s v="     "/>
    <x v="0"/>
    <m/>
    <x v="1"/>
    <m/>
    <s v="712222"/>
    <s v="19-0127171"/>
    <m/>
    <s v="T004816496"/>
    <n v="118192220"/>
    <m/>
    <s v="     "/>
    <x v="0"/>
    <x v="0"/>
    <m/>
    <x v="0"/>
    <m/>
    <s v="&lt;3 meters of linear travel"/>
    <m/>
    <s v="Equipment - PG&amp;E"/>
    <x v="9"/>
    <s v="Equipment - PG&amp;E"/>
    <s v="All types of equipment / facility failure"/>
    <s v="Other"/>
    <s v="Fuse"/>
    <m/>
    <m/>
    <m/>
    <s v="Overhead"/>
    <m/>
    <s v="Fuse"/>
    <s v="2 Cutouts off russel north bank gate #1831"/>
    <s v="Mtr#1004462849"/>
    <s v="     "/>
    <x v="0"/>
    <m/>
    <n v="36.934199999999997"/>
    <n v="-120.699"/>
    <s v="MERCED"/>
    <s v="ORO-LOMA-1117"/>
    <m/>
    <m/>
    <s v="Urban"/>
    <m/>
    <m/>
    <m/>
    <m/>
    <m/>
    <m/>
    <m/>
    <s v="N"/>
    <s v="N"/>
    <m/>
    <m/>
    <s v="     "/>
    <m/>
    <m/>
    <m/>
    <m/>
    <m/>
    <m/>
    <m/>
    <m/>
    <m/>
    <m/>
    <m/>
    <m/>
    <m/>
    <m/>
    <m/>
    <m/>
    <m/>
    <m/>
    <m/>
  </r>
  <r>
    <x v="2656"/>
    <s v="     "/>
    <d v="2019-11-21T00:00:00"/>
    <d v="1899-12-30T00:00:00"/>
    <s v="47"/>
    <x v="3"/>
    <s v="11"/>
    <x v="5"/>
    <m/>
    <m/>
    <s v="Tree grew into line, unable to confirm fire location"/>
    <s v="     "/>
    <x v="0"/>
    <m/>
    <x v="1"/>
    <m/>
    <m/>
    <m/>
    <m/>
    <s v="T004816836"/>
    <m/>
    <m/>
    <s v="     "/>
    <x v="0"/>
    <x v="0"/>
    <m/>
    <x v="0"/>
    <m/>
    <s v="&lt;0.25"/>
    <m/>
    <s v="Vegetation"/>
    <x v="0"/>
    <s v="Vegetation"/>
    <s v="Contact from object"/>
    <s v="Contact - Vegetation"/>
    <m/>
    <s v="Contact - Vegetation"/>
    <s v="Conductor - Primary"/>
    <m/>
    <s v="Overhead"/>
    <m/>
    <s v="Conductor - Primary"/>
    <m/>
    <s v="192311141 "/>
    <s v="     "/>
    <x v="1"/>
    <n v="105"/>
    <n v="40.323099999999997"/>
    <n v="-123.92"/>
    <s v="HUMBOLDT"/>
    <s v="FRUITLAND-1141"/>
    <m/>
    <m/>
    <s v="Conifer Forest"/>
    <m/>
    <m/>
    <m/>
    <m/>
    <m/>
    <m/>
    <m/>
    <s v="N"/>
    <s v="N"/>
    <m/>
    <m/>
    <s v="     "/>
    <m/>
    <m/>
    <m/>
    <m/>
    <m/>
    <m/>
    <m/>
    <m/>
    <m/>
    <m/>
    <m/>
    <m/>
    <m/>
    <m/>
    <m/>
    <m/>
    <m/>
    <m/>
    <m/>
  </r>
  <r>
    <x v="2657"/>
    <s v="     "/>
    <d v="2019-11-22T00:00:00"/>
    <d v="1899-12-30T00:00:00"/>
    <s v="47"/>
    <x v="3"/>
    <s v="11"/>
    <x v="5"/>
    <d v="2019-11-22T00:00:00"/>
    <d v="1899-12-30T06:12:00"/>
    <s v="conductor broken, wire on ground"/>
    <s v="     "/>
    <x v="0"/>
    <m/>
    <x v="1"/>
    <m/>
    <s v="712623"/>
    <s v="19-0127470"/>
    <m/>
    <s v="T004816961"/>
    <n v="118194986"/>
    <m/>
    <s v="     "/>
    <x v="0"/>
    <x v="0"/>
    <m/>
    <x v="0"/>
    <m/>
    <s v="&lt;3 meters of linear travel"/>
    <m/>
    <s v="Equipment - PG&amp;E"/>
    <x v="4"/>
    <s v="Equipment - PG&amp;E"/>
    <s v="All types of equipment / facility failure"/>
    <s v="Conductor failure-all"/>
    <s v="Conductor - Primary"/>
    <m/>
    <m/>
    <m/>
    <s v="Overhead"/>
    <m/>
    <s v="Conductor - Primary"/>
    <m/>
    <s v="255292109"/>
    <s v="     "/>
    <x v="0"/>
    <m/>
    <n v="36.844799999999999"/>
    <n v="-119.735"/>
    <s v="FRESNO"/>
    <s v="WOODWARD-2109"/>
    <m/>
    <s v="Clovis FD"/>
    <s v="Urban"/>
    <m/>
    <m/>
    <m/>
    <m/>
    <m/>
    <m/>
    <m/>
    <s v="N"/>
    <s v="N"/>
    <m/>
    <m/>
    <s v="     "/>
    <m/>
    <m/>
    <m/>
    <m/>
    <m/>
    <m/>
    <m/>
    <m/>
    <m/>
    <m/>
    <m/>
    <m/>
    <m/>
    <m/>
    <m/>
    <m/>
    <m/>
    <m/>
    <m/>
  </r>
  <r>
    <x v="2658"/>
    <s v="     "/>
    <d v="2019-11-22T00:00:00"/>
    <d v="1899-12-30T00:00:00"/>
    <s v="47"/>
    <x v="3"/>
    <s v="11"/>
    <x v="5"/>
    <d v="2019-11-22T00:00:00"/>
    <d v="1899-12-30T04:30:00"/>
    <s v="Tree fell into line "/>
    <s v="     "/>
    <x v="0"/>
    <m/>
    <x v="1"/>
    <m/>
    <s v="712619"/>
    <s v="19-0127475"/>
    <m/>
    <s v="T004816954"/>
    <n v="118195583"/>
    <m/>
    <s v="     "/>
    <x v="0"/>
    <x v="0"/>
    <m/>
    <x v="0"/>
    <m/>
    <s v="&lt;3 meters of linear travel"/>
    <m/>
    <s v="Vegetation"/>
    <x v="0"/>
    <s v="Vegetation"/>
    <s v="Contact from object"/>
    <s v="Contact - Vegetation"/>
    <m/>
    <s v="Contact - Vegetation"/>
    <s v="Splice/Clamp/Connector"/>
    <m/>
    <s v="Overhead"/>
    <m/>
    <s v="Splice/Clamp/Connector"/>
    <m/>
    <s v="103751102"/>
    <s v="     "/>
    <x v="2"/>
    <n v="282"/>
    <n v="39.6736"/>
    <n v="-121.38500000000001"/>
    <s v="BUTTE"/>
    <s v="BIG-BEND-1102"/>
    <m/>
    <m/>
    <s v="Conifer Forest"/>
    <m/>
    <m/>
    <m/>
    <m/>
    <m/>
    <m/>
    <m/>
    <s v="N"/>
    <s v="N"/>
    <m/>
    <m/>
    <s v="     "/>
    <n v="39.673560000000002"/>
    <n v="-121.3854967"/>
    <s v="Nov 25 2019 12:00AM"/>
    <s v="RootsFail"/>
    <s v="TREE UPROOTED AND FELL INTO LINES"/>
    <s v="OAKK"/>
    <s v="45"/>
    <s v="22"/>
    <s v="14"/>
    <s v="Slight"/>
    <s v="Slight"/>
    <s v="N"/>
    <s v="1"/>
    <m/>
    <s v="Hillside"/>
    <s v="A"/>
    <s v="CrossArm"/>
    <s v="BareWire"/>
    <s v="0"/>
  </r>
  <r>
    <x v="2659"/>
    <s v="     "/>
    <d v="2019-11-25T00:00:00"/>
    <d v="1899-12-30T00:00:00"/>
    <s v="48"/>
    <x v="3"/>
    <s v="11"/>
    <x v="5"/>
    <d v="2019-11-25T00:00:00"/>
    <d v="1899-12-30T15:07:00"/>
    <s v="Added Circuit from OIS. Wire down per Tman notes. Wire ground energized indicates No. Bird found. No EC located. Updated Lat/Long which was initially incorrect and also added circuit.; Mike Best Comments: Bird (white crane) contacted conductor."/>
    <s v="     "/>
    <x v="0"/>
    <m/>
    <x v="1"/>
    <m/>
    <s v="714786"/>
    <s v="19-0128628"/>
    <m/>
    <s v="T004819666"/>
    <m/>
    <m/>
    <s v="     "/>
    <x v="0"/>
    <x v="0"/>
    <m/>
    <x v="0"/>
    <s v="D"/>
    <s v="0.26-9.99"/>
    <m/>
    <s v="Contact - Animal - Bird"/>
    <x v="6"/>
    <s v="Contact - Bird"/>
    <s v="Contact from object"/>
    <s v="Contact - Animal"/>
    <m/>
    <s v="Contact - Animal"/>
    <s v="Fuse"/>
    <m/>
    <s v="Overhead"/>
    <m/>
    <s v="Fuse"/>
    <m/>
    <s v="5Xr1125191811"/>
    <s v="     "/>
    <x v="0"/>
    <m/>
    <n v="37.717599999999997"/>
    <n v="-120.613"/>
    <s v="STANISLAUS"/>
    <s v="COTTLE-1703"/>
    <m/>
    <m/>
    <s v="Herbaceous"/>
    <m/>
    <m/>
    <m/>
    <m/>
    <m/>
    <m/>
    <m/>
    <s v="N"/>
    <s v="N"/>
    <m/>
    <m/>
    <s v="     "/>
    <m/>
    <m/>
    <m/>
    <m/>
    <m/>
    <m/>
    <m/>
    <m/>
    <m/>
    <m/>
    <m/>
    <m/>
    <m/>
    <m/>
    <m/>
    <m/>
    <m/>
    <m/>
    <m/>
  </r>
  <r>
    <x v="2660"/>
    <s v="     "/>
    <d v="2019-11-26T00:00:00"/>
    <d v="1899-12-30T18:26:20"/>
    <s v="48"/>
    <x v="3"/>
    <s v="11"/>
    <x v="5"/>
    <d v="2019-11-26T00:00:00"/>
    <d v="1899-12-30T18:26:00"/>
    <s v="cal fire damaged equip - not attributable  to PG&amp;E. JZCY - FAS tag states a tree branch contacted a secondary line and is attributable to PG&amp;E. Please contact Cal Fire for a fire report and populate columns AB-AM. SIZE: waiting for fire report "/>
    <s v="     "/>
    <x v="0"/>
    <d v="2021-03-11T00:00:00"/>
    <x v="0"/>
    <m/>
    <s v="717253"/>
    <m/>
    <m/>
    <s v="T004821261"/>
    <m/>
    <m/>
    <s v="     "/>
    <x v="0"/>
    <x v="0"/>
    <m/>
    <x v="0"/>
    <m/>
    <s v="Unknown"/>
    <m/>
    <s v="Vegetation"/>
    <x v="0"/>
    <s v="Vegetation"/>
    <s v="Contact from object"/>
    <s v="Contact - Vegetation"/>
    <m/>
    <s v="Contact - Vegetation"/>
    <s v="Conductor - Open Wire Secondary"/>
    <s v="No"/>
    <s v="Overhead"/>
    <m/>
    <s v="Conductor - Open Wire Secondary"/>
    <m/>
    <s v="103566857"/>
    <s v="     "/>
    <x v="1"/>
    <n v="330"/>
    <n v="39.1158"/>
    <n v="-121.06399999999999"/>
    <s v="Nevada"/>
    <s v="HIGGINS-1104"/>
    <m/>
    <m/>
    <s v="Hardwood Forest"/>
    <m/>
    <m/>
    <m/>
    <m/>
    <m/>
    <m/>
    <m/>
    <s v="N"/>
    <s v="N"/>
    <m/>
    <m/>
    <s v="     "/>
    <m/>
    <m/>
    <m/>
    <m/>
    <m/>
    <m/>
    <m/>
    <m/>
    <m/>
    <m/>
    <m/>
    <m/>
    <m/>
    <m/>
    <m/>
    <m/>
    <m/>
    <m/>
    <m/>
  </r>
  <r>
    <x v="2661"/>
    <s v="     "/>
    <d v="2019-11-26T00:00:00"/>
    <d v="1899-12-30T00:00:00"/>
    <s v="48"/>
    <x v="3"/>
    <s v="11"/>
    <x v="5"/>
    <d v="2019-11-26T00:00:00"/>
    <m/>
    <s v="Field notes indicate transformer jumper burned open. Lat/Long provided. Transformer Lat/Long updated from Google Earth .kmz file. Screenshot in folder. Tier 3."/>
    <s v="     "/>
    <x v="0"/>
    <m/>
    <x v="1"/>
    <m/>
    <s v="715819"/>
    <m/>
    <m/>
    <s v="T004820428"/>
    <m/>
    <m/>
    <s v="     "/>
    <x v="0"/>
    <x v="0"/>
    <m/>
    <x v="0"/>
    <s v="D"/>
    <s v="0.26-9.99"/>
    <s v="0.8 ARCES"/>
    <s v="Equipment - PG&amp;E"/>
    <x v="4"/>
    <s v="Equipment - PG&amp;E"/>
    <s v="All types of equipment / facility failure"/>
    <s v="Conductor failure-all"/>
    <s v="Jumper"/>
    <m/>
    <m/>
    <m/>
    <s v="Overhead"/>
    <m/>
    <s v="Jumper"/>
    <s v="Transmission Jumper"/>
    <s v="511791771829"/>
    <s v="     "/>
    <x v="2"/>
    <n v="575"/>
    <n v="35.442700000000002"/>
    <n v="-120.75700000000001"/>
    <s v="SAN LUIS OBISPO"/>
    <s v="ATASCADERO-1103"/>
    <m/>
    <m/>
    <s v="Shrub"/>
    <m/>
    <m/>
    <m/>
    <m/>
    <m/>
    <m/>
    <m/>
    <s v="N"/>
    <s v="N"/>
    <m/>
    <m/>
    <s v="     "/>
    <m/>
    <m/>
    <m/>
    <m/>
    <m/>
    <m/>
    <m/>
    <m/>
    <m/>
    <m/>
    <m/>
    <m/>
    <m/>
    <m/>
    <m/>
    <m/>
    <m/>
    <m/>
    <m/>
  </r>
  <r>
    <x v="2662"/>
    <s v="     "/>
    <d v="2019-11-27T00:00:00"/>
    <d v="1899-12-30T00:00:00"/>
    <s v="48"/>
    <x v="3"/>
    <s v="11"/>
    <x v="5"/>
    <d v="2019-11-27T00:00:00"/>
    <d v="1899-12-30T15:36:00"/>
    <s v="ILIS indicates that there may be a wire down involved. Several tags past the fuse - no photos of fire but tman reported 1-3 meters."/>
    <s v="     "/>
    <x v="0"/>
    <m/>
    <x v="1"/>
    <m/>
    <s v="721871"/>
    <s v="19-0130770"/>
    <m/>
    <s v="T004825818"/>
    <m/>
    <m/>
    <s v="     "/>
    <x v="0"/>
    <x v="0"/>
    <m/>
    <x v="0"/>
    <m/>
    <s v="&lt;3 meters of linear travel"/>
    <m/>
    <s v="Other Fire: Non-PG&amp;E related"/>
    <x v="1"/>
    <s v="Other Fire"/>
    <m/>
    <m/>
    <m/>
    <m/>
    <m/>
    <m/>
    <s v="Overhead"/>
    <m/>
    <s v="Fuse"/>
    <m/>
    <s v="103521102-2101107406{2413}"/>
    <s v="     "/>
    <x v="1"/>
    <n v="246"/>
    <n v="40.657899999999998"/>
    <n v="-122.42100000000001"/>
    <s v="SHASTA"/>
    <s v="OREGON-TRAIL-1102"/>
    <m/>
    <m/>
    <s v="Hardwood Woodland"/>
    <m/>
    <m/>
    <m/>
    <m/>
    <m/>
    <m/>
    <m/>
    <s v="N"/>
    <s v="N"/>
    <m/>
    <m/>
    <s v="     "/>
    <m/>
    <m/>
    <m/>
    <m/>
    <m/>
    <m/>
    <m/>
    <m/>
    <m/>
    <m/>
    <m/>
    <m/>
    <m/>
    <m/>
    <m/>
    <m/>
    <m/>
    <m/>
    <m/>
  </r>
  <r>
    <x v="2663"/>
    <s v="     "/>
    <d v="2019-11-27T00:00:00"/>
    <d v="1899-12-30T00:00:00"/>
    <s v="48"/>
    <x v="3"/>
    <s v="11"/>
    <x v="5"/>
    <d v="2019-11-26T00:00:00"/>
    <d v="1899-12-30T20:06:00"/>
    <s v="Troubleman Notes indicate: creww need wire dow  vert contuction all on trees . Fire size 50x25. Tree fall on wire."/>
    <s v="     "/>
    <x v="0"/>
    <m/>
    <x v="1"/>
    <m/>
    <s v="718287"/>
    <s v="19-0130047"/>
    <m/>
    <s v="T004823468"/>
    <m/>
    <m/>
    <s v="     "/>
    <x v="0"/>
    <x v="0"/>
    <m/>
    <x v="0"/>
    <s v="D"/>
    <s v="&lt;0.25"/>
    <m/>
    <s v="Vegetation"/>
    <x v="0"/>
    <s v="Vegetation"/>
    <s v="Contact from object"/>
    <s v="Contact - Vegetation"/>
    <m/>
    <s v="Contact - Vegetation"/>
    <s v="Conductor - Primary"/>
    <m/>
    <s v="Overhead"/>
    <m/>
    <s v="Conductor - Primary"/>
    <m/>
    <s v="24101103"/>
    <s v="     "/>
    <x v="1"/>
    <n v="500"/>
    <n v="37.271700000000003"/>
    <n v="-122.30800000000001"/>
    <s v="SAN MATEO"/>
    <s v="HALF-MOON-BAY-1103"/>
    <m/>
    <m/>
    <s v="Conifer Forest"/>
    <m/>
    <m/>
    <m/>
    <m/>
    <m/>
    <m/>
    <m/>
    <s v="N"/>
    <s v="N"/>
    <m/>
    <m/>
    <s v="     "/>
    <n v="37.275739999999999"/>
    <n v="-122.3002006"/>
    <s v="Dec  9 2019 12:00AM"/>
    <s v="BranchFail"/>
    <s v="evidence of redwood limb under conductors"/>
    <s v="REDW"/>
    <s v="120"/>
    <s v="44"/>
    <s v="12"/>
    <s v="None"/>
    <s v="None"/>
    <s v="N"/>
    <s v="1"/>
    <m/>
    <s v="Hillside"/>
    <s v="A"/>
    <s v="Other"/>
    <s v="TreeWire"/>
    <s v="0"/>
  </r>
  <r>
    <x v="2664"/>
    <s v="     "/>
    <d v="2019-11-29T00:00:00"/>
    <d v="1899-12-30T00:00:00"/>
    <s v="48"/>
    <x v="3"/>
    <s v="11"/>
    <x v="5"/>
    <m/>
    <m/>
    <s v="Ignition at 1/22. Confirmed Lat/Long. Appears to be pole failure. Obtained 3 EC tags from SAP. Pole Broke at the top. from photos attached.  Looks like flyer. Small fire. Fire size appeaars 1 meter - &lt; 3 meters from photo."/>
    <s v="     "/>
    <x v="5"/>
    <m/>
    <x v="1"/>
    <m/>
    <m/>
    <m/>
    <s v="INT-13122"/>
    <m/>
    <m/>
    <m/>
    <s v="     "/>
    <x v="0"/>
    <x v="0"/>
    <m/>
    <x v="2"/>
    <s v="T"/>
    <s v="&lt;3 meters of linear travel"/>
    <m/>
    <s v="Equipment - PG&amp;E"/>
    <x v="2"/>
    <s v="Equipment - PG&amp;E"/>
    <s v="All types of equipment / facility failure"/>
    <s v="Pole failure"/>
    <s v="Pole"/>
    <m/>
    <m/>
    <m/>
    <s v="Overhead"/>
    <m/>
    <s v="Pole"/>
    <m/>
    <s v="40700248, 42578814, 42578813"/>
    <s v="     "/>
    <x v="2"/>
    <n v="280"/>
    <n v="39.850299999999997"/>
    <n v="-121.631"/>
    <s v="BUTTE"/>
    <s v="DESABLA-CENTERVILLE-60-KV"/>
    <m/>
    <m/>
    <s v="Hardwood Woodland"/>
    <m/>
    <m/>
    <m/>
    <m/>
    <m/>
    <m/>
    <m/>
    <s v="N"/>
    <s v="N"/>
    <m/>
    <m/>
    <s v="     "/>
    <m/>
    <m/>
    <m/>
    <m/>
    <m/>
    <m/>
    <m/>
    <m/>
    <m/>
    <m/>
    <m/>
    <m/>
    <m/>
    <m/>
    <m/>
    <m/>
    <m/>
    <m/>
    <m/>
  </r>
  <r>
    <x v="2665"/>
    <s v="     "/>
    <d v="2019-12-12T00:00:00"/>
    <d v="1899-12-30T00:00:00"/>
    <s v="50"/>
    <x v="3"/>
    <s v="12"/>
    <x v="5"/>
    <d v="2019-12-12T00:00:00"/>
    <d v="1899-12-30T13:39:00"/>
    <s v="Field Comments: CALLED CREW TO REPLACE POLE AND TRANSFORMERS OPEN JUMPERS 1 SPAN NE OF D7349. Tranformer on fire per ILIS. Confirmed Lat/Long with Transformer CGC number. Snippet in file. Associated Pole 103964532 installed in 2019 per Pole report. EC 118"/>
    <s v="     "/>
    <x v="0"/>
    <m/>
    <x v="1"/>
    <m/>
    <s v="737693"/>
    <s v="19-0136247"/>
    <m/>
    <s v="T004845185"/>
    <m/>
    <m/>
    <s v="     "/>
    <x v="0"/>
    <x v="0"/>
    <m/>
    <x v="0"/>
    <s v="D"/>
    <s v="&lt;3 meters of linear travel"/>
    <m/>
    <s v="Equipment - PG&amp;E"/>
    <x v="13"/>
    <s v="Equipment - PG&amp;E"/>
    <s v="All types of equipment / facility failure"/>
    <s v="Transformer failure"/>
    <s v="Transformer"/>
    <m/>
    <m/>
    <m/>
    <s v="Overhead"/>
    <m/>
    <s v="Transformer"/>
    <s v="Pole/Cutout/Guy"/>
    <s v="317315152121"/>
    <s v="     "/>
    <x v="0"/>
    <m/>
    <n v="37.927599999999998"/>
    <n v="-121.432"/>
    <s v="SAN JOAQUIN"/>
    <s v="ROUGH-AND-READY-ISLA-1102"/>
    <m/>
    <m/>
    <s v="Agriculture"/>
    <m/>
    <m/>
    <m/>
    <m/>
    <m/>
    <m/>
    <m/>
    <s v="N"/>
    <s v="N"/>
    <m/>
    <m/>
    <s v="     "/>
    <m/>
    <m/>
    <m/>
    <m/>
    <m/>
    <m/>
    <m/>
    <m/>
    <m/>
    <m/>
    <m/>
    <m/>
    <m/>
    <m/>
    <m/>
    <m/>
    <m/>
    <m/>
    <m/>
  </r>
  <r>
    <x v="2666"/>
    <s v="     "/>
    <d v="2019-12-17T00:00:00"/>
    <d v="1899-12-30T00:00:00"/>
    <s v="51"/>
    <x v="3"/>
    <s v="12"/>
    <x v="5"/>
    <d v="2019-12-17T00:00:00"/>
    <m/>
    <s v="Added Circuit in AQ based upon Lat/Long provided. Updated AS to Cal Fire (used to be phone number). Field notes indicate:turkey flew into lines. EC 118280922 located IN SAP. PM 31482576. Tap line pole broken. Added OIS 744480"/>
    <s v="     "/>
    <x v="0"/>
    <m/>
    <x v="1"/>
    <m/>
    <s v="744480"/>
    <m/>
    <m/>
    <s v="0033931063"/>
    <m/>
    <m/>
    <s v="     "/>
    <x v="0"/>
    <x v="0"/>
    <m/>
    <x v="0"/>
    <s v="D"/>
    <s v="&lt;0.25"/>
    <m/>
    <s v="Contact - Animal - Bird"/>
    <x v="6"/>
    <s v="Contact - Bird"/>
    <s v="Contact from object"/>
    <s v="Contact - Animal"/>
    <m/>
    <s v="Contact - Animal"/>
    <s v="Transformer"/>
    <m/>
    <s v="Overhead"/>
    <m/>
    <s v="Transformer"/>
    <s v="Pole/Crossarm/Guy/Anchor/Cutout"/>
    <s v="103827940"/>
    <s v="     "/>
    <x v="0"/>
    <m/>
    <n v="36.323399999999999"/>
    <n v="-121.212"/>
    <s v="MONTEREY"/>
    <s v="LOS-OSITOS-2103"/>
    <m/>
    <m/>
    <s v="Herbaceous"/>
    <m/>
    <m/>
    <m/>
    <m/>
    <m/>
    <m/>
    <m/>
    <s v="N"/>
    <s v="N"/>
    <m/>
    <m/>
    <s v="     "/>
    <m/>
    <m/>
    <m/>
    <m/>
    <m/>
    <m/>
    <m/>
    <m/>
    <m/>
    <m/>
    <m/>
    <m/>
    <m/>
    <m/>
    <m/>
    <m/>
    <m/>
    <m/>
    <m/>
  </r>
  <r>
    <x v="2667"/>
    <s v="     "/>
    <d v="2019-12-18T00:00:00"/>
    <d v="1899-12-30T00:00:00"/>
    <s v="51"/>
    <x v="3"/>
    <s v="12"/>
    <x v="5"/>
    <d v="2019-12-18T00:00:00"/>
    <d v="1899-12-30T03:58:00"/>
    <s v="Added circuit in AQ. Notes indicate Tree fall onto line.Pole broken wire to ground. Located EC 118282974 in SAP, PM 31482813. Attached photos evidence fire."/>
    <s v="     "/>
    <x v="0"/>
    <m/>
    <x v="1"/>
    <m/>
    <s v="745136"/>
    <s v="19-0137065"/>
    <m/>
    <s v="T004849956"/>
    <m/>
    <m/>
    <s v="     "/>
    <x v="0"/>
    <x v="0"/>
    <m/>
    <x v="0"/>
    <s v="D"/>
    <s v="0.26-9.99"/>
    <m/>
    <s v="Vegetation"/>
    <x v="0"/>
    <s v="Vegetation"/>
    <s v="Contact from object"/>
    <s v="Contact - Vegetation"/>
    <m/>
    <s v="Contact - Vegetation"/>
    <s v="Pole"/>
    <m/>
    <s v="Overhead"/>
    <m/>
    <s v="Pole"/>
    <m/>
    <s v="101273893"/>
    <s v="     "/>
    <x v="1"/>
    <n v="345"/>
    <n v="38.281700000000001"/>
    <n v="-120.517"/>
    <s v="CALAVERAS"/>
    <s v="WEST-POINT-1102"/>
    <m/>
    <m/>
    <s v="Herbaceous"/>
    <m/>
    <m/>
    <m/>
    <m/>
    <m/>
    <m/>
    <m/>
    <s v="N"/>
    <s v="N"/>
    <m/>
    <m/>
    <s v="     "/>
    <n v="38.281922999999999"/>
    <n v="-120.519092"/>
    <s v="Dec 19 2019 12:00AM"/>
    <s v="RootsFail"/>
    <s v="Healthy Green Ponderosa Pine uprooted due to heavy winds and saturated soil, landing on 12KV line. This broke off transformer pole and started a small 1/2 - 3/4 acre grass fire"/>
    <s v="PINP"/>
    <s v="85"/>
    <s v="27"/>
    <s v="51"/>
    <s v="Slight"/>
    <s v="None"/>
    <s v="N"/>
    <s v="1"/>
    <m/>
    <s v="Other"/>
    <s v="A"/>
    <s v="CrossArm"/>
    <s v="BareWire"/>
    <s v="0"/>
  </r>
  <r>
    <x v="2668"/>
    <s v="     "/>
    <d v="2019-12-23T00:00:00"/>
    <d v="1899-12-30T00:00:00"/>
    <s v="52"/>
    <x v="3"/>
    <s v="12"/>
    <x v="5"/>
    <d v="2019-12-23T00:00:00"/>
    <m/>
    <s v="AR stated Fire Department and AS was Santa Cruz PD. Updated to Santa Cruz FD. Field Remarks indicate: 600 amp 3 phase riser pole caught fire Pole looks to be in good condition Peplace cable,  part 57 disconnects and disconnect arm.  Entry indictes cause i"/>
    <s v="     "/>
    <x v="0"/>
    <m/>
    <x v="1"/>
    <m/>
    <s v="749754"/>
    <s v="19-0137789"/>
    <m/>
    <s v="T004855208"/>
    <m/>
    <m/>
    <s v="     "/>
    <x v="0"/>
    <x v="0"/>
    <m/>
    <x v="0"/>
    <s v="D"/>
    <s v="&lt;3 meters of linear travel"/>
    <m/>
    <s v="Contact - 3rd Party"/>
    <x v="3"/>
    <s v="Contact - 3rd Party"/>
    <s v="Other"/>
    <s v="Other"/>
    <m/>
    <s v="Other"/>
    <s v="Pole"/>
    <m/>
    <s v="Underbuild"/>
    <m/>
    <s v="Pole"/>
    <s v="Primary UG Cable potheads."/>
    <s v="103822060"/>
    <s v="     "/>
    <x v="0"/>
    <m/>
    <n v="36.9602"/>
    <n v="-122.05"/>
    <s v="SANTA CRUZ"/>
    <s v="CLIFF-DRIVE-0401"/>
    <m/>
    <s v="Santa Cruz FD"/>
    <s v="Urban"/>
    <m/>
    <m/>
    <m/>
    <m/>
    <m/>
    <m/>
    <m/>
    <s v="N"/>
    <s v="N"/>
    <m/>
    <m/>
    <s v="     "/>
    <m/>
    <m/>
    <m/>
    <m/>
    <m/>
    <m/>
    <m/>
    <m/>
    <m/>
    <m/>
    <m/>
    <m/>
    <m/>
    <m/>
    <m/>
    <m/>
    <m/>
    <m/>
    <m/>
  </r>
  <r>
    <x v="2669"/>
    <s v="     "/>
    <d v="2019-12-25T00:00:00"/>
    <d v="1899-12-30T00:00:00"/>
    <s v="52"/>
    <x v="3"/>
    <s v="12"/>
    <x v="5"/>
    <d v="2019-12-25T00:00:00"/>
    <m/>
    <s v="Wire Down per OIS. ILIS indicatges PM 44136439.  EC 118363743. Obtained Asset # from EC. Meter Number on EC Tag used in Google Earth which was associated with Transformer 411793048896 which is circuit Ford Ord 2106. Added Circuit to spreadsheet. Added sup"/>
    <s v="     "/>
    <x v="0"/>
    <m/>
    <x v="1"/>
    <m/>
    <s v="750093"/>
    <s v="19-0137865"/>
    <m/>
    <s v="T004855662"/>
    <m/>
    <m/>
    <s v="     "/>
    <x v="0"/>
    <x v="0"/>
    <m/>
    <x v="0"/>
    <s v="D"/>
    <s v="&lt;3 meters of linear travel"/>
    <m/>
    <s v="Equipment - PG&amp;E"/>
    <x v="4"/>
    <s v="Equipment - PG&amp;E"/>
    <s v="All types of equipment / facility failure"/>
    <s v="Conductor failure-all"/>
    <s v="Conductor - Primary"/>
    <m/>
    <m/>
    <m/>
    <s v="Overhead"/>
    <m/>
    <s v="Conductor - Primary"/>
    <m/>
    <s v="101784201"/>
    <s v="     "/>
    <x v="0"/>
    <m/>
    <n v="36.643799999999999"/>
    <n v="-121.798"/>
    <s v="MONTEREY"/>
    <s v="FORD-ORD-2106"/>
    <m/>
    <m/>
    <s v="Hardwood Woodland"/>
    <m/>
    <m/>
    <m/>
    <m/>
    <m/>
    <m/>
    <m/>
    <s v="N"/>
    <s v="N"/>
    <m/>
    <m/>
    <s v="     "/>
    <m/>
    <m/>
    <m/>
    <m/>
    <m/>
    <m/>
    <m/>
    <m/>
    <m/>
    <m/>
    <m/>
    <m/>
    <m/>
    <m/>
    <m/>
    <m/>
    <m/>
    <m/>
    <m/>
  </r>
  <r>
    <x v="2670"/>
    <s v="     "/>
    <d v="2019-12-27T00:00:00"/>
    <d v="1899-12-30T10:42:12"/>
    <s v="52"/>
    <x v="3"/>
    <s v="12"/>
    <x v="5"/>
    <d v="2019-12-27T00:00:00"/>
    <d v="1899-12-30T10:42:00"/>
    <s v="FAS states a burned pole was called in by Comcast. No details about cause, or who suppressed. Going to contact Tman for more information. Waiting on Tman reply. Tman replied stating he had no info regarding this incident."/>
    <s v="     "/>
    <x v="0"/>
    <d v="2021-02-25T00:00:00"/>
    <x v="0"/>
    <m/>
    <s v="751149"/>
    <s v="N/A"/>
    <m/>
    <s v="T004856835"/>
    <n v="118367421"/>
    <m/>
    <s v="     "/>
    <x v="0"/>
    <x v="0"/>
    <m/>
    <x v="0"/>
    <m/>
    <s v="&lt;3 meters of linear travel"/>
    <m/>
    <s v="Equipment - PG&amp;E"/>
    <x v="9"/>
    <s v="Equipment - PG&amp;E"/>
    <s v="All types of equipment / facility failure"/>
    <s v="Equipment failure - Other"/>
    <s v="Pole"/>
    <m/>
    <m/>
    <s v="Yes"/>
    <s v="Overhead"/>
    <m/>
    <s v="Pole"/>
    <m/>
    <s v="100579015"/>
    <s v="     "/>
    <x v="0"/>
    <m/>
    <n v="37.350200000000001"/>
    <n v="-121.81699999999999"/>
    <s v="Santa Clara"/>
    <s v="MC-KEE-1112"/>
    <m/>
    <m/>
    <s v="Urban"/>
    <m/>
    <m/>
    <m/>
    <m/>
    <m/>
    <m/>
    <m/>
    <s v="N"/>
    <s v="N"/>
    <m/>
    <m/>
    <s v="     "/>
    <m/>
    <m/>
    <m/>
    <m/>
    <m/>
    <m/>
    <m/>
    <m/>
    <m/>
    <m/>
    <m/>
    <m/>
    <m/>
    <m/>
    <m/>
    <m/>
    <m/>
    <m/>
    <m/>
  </r>
  <r>
    <x v="2671"/>
    <s v="     "/>
    <d v="2020-01-16T00:00:00"/>
    <d v="1899-12-30T04:47:00"/>
    <s v="3"/>
    <x v="0"/>
    <s v="1"/>
    <x v="6"/>
    <d v="2020-01-16T00:00:00"/>
    <d v="1899-12-30T04:42:00"/>
    <s v="On January 16, 2020 at 0447 hours, a Troubleman was dispatched to an outage on the MAXWELL 1105 circuit. A car came into contact with a pole causing a line to come down and a fire in a rice field. Maxwell Fire Department responded to the fire. Repairs were complete by 0545 on February 17, 2020. "/>
    <s v="     "/>
    <x v="0"/>
    <m/>
    <x v="1"/>
    <s v="N"/>
    <s v="761993"/>
    <s v="20-0009501"/>
    <m/>
    <s v="T004868984"/>
    <n v="118437000"/>
    <m/>
    <s v="     "/>
    <x v="0"/>
    <x v="0"/>
    <m/>
    <x v="2"/>
    <s v="D"/>
    <s v="0.26-9.99"/>
    <m/>
    <s v="Contact - 3rd Party"/>
    <x v="8"/>
    <s v="Contact - 3rd Party"/>
    <s v="Contact from object"/>
    <s v="Contact - Vehicle"/>
    <m/>
    <s v="Contact - Vehicle"/>
    <s v="Conductor - Primary"/>
    <m/>
    <s v="Overhead"/>
    <m/>
    <s v="Conductor - Primary"/>
    <s v="Pole, Conductor"/>
    <s v="62881105"/>
    <s v="     "/>
    <x v="0"/>
    <m/>
    <n v="39.276400000000002"/>
    <n v="-122.163"/>
    <s v="Colusa"/>
    <s v="CORTINA-#4-60KV"/>
    <m/>
    <s v="Maxwell FD"/>
    <s v="Agriculture"/>
    <m/>
    <m/>
    <m/>
    <m/>
    <m/>
    <m/>
    <m/>
    <s v="N"/>
    <s v="N"/>
    <m/>
    <m/>
    <s v="     "/>
    <m/>
    <m/>
    <m/>
    <m/>
    <m/>
    <m/>
    <m/>
    <m/>
    <m/>
    <m/>
    <m/>
    <m/>
    <m/>
    <m/>
    <m/>
    <m/>
    <m/>
    <m/>
    <m/>
  </r>
  <r>
    <x v="2672"/>
    <s v="     "/>
    <d v="2020-02-06T00:00:00"/>
    <d v="1899-12-30T13:46:00"/>
    <s v="6"/>
    <x v="0"/>
    <s v="2"/>
    <x v="6"/>
    <d v="2020-02-06T00:00:00"/>
    <d v="1899-12-30T13:35:00"/>
    <s v="On February 06, 2020 at 1446 hours, a PG&amp;E Troubleman was dispatched to an outage at 19327 McCourtney Road in Grass Valley, CA on the Higgins 1109  Distribution circuit. At the scene, the Troubleman observed wires down due to a goose that hit the circuit midspan. This caused an approximately 60 ft. long fire in green grass field. Cal Fire responded to the incident where the fire was extinguished. The wire replacement repair was completed at 0545 hours on 2/7/2020."/>
    <s v="     "/>
    <x v="0"/>
    <m/>
    <x v="1"/>
    <s v="N"/>
    <s v="779482"/>
    <s v="20-0018200"/>
    <m/>
    <s v="T004886680"/>
    <n v="118502000"/>
    <m/>
    <s v="     "/>
    <x v="0"/>
    <x v="0"/>
    <m/>
    <x v="0"/>
    <s v="D"/>
    <s v="0.26-9.99"/>
    <m/>
    <s v="Contact - Animal - Bird"/>
    <x v="6"/>
    <s v="Contact - Bird"/>
    <s v="Contact from object"/>
    <s v="Contact - Animal"/>
    <m/>
    <s v="Contact - Animal"/>
    <s v="Conductor - Primary"/>
    <m/>
    <s v="Overhead"/>
    <m/>
    <s v="Conductor - Primary"/>
    <m/>
    <s v="152691109"/>
    <s v="     "/>
    <x v="1"/>
    <n v="300"/>
    <n v="39.121600000000001"/>
    <n v="-121.14700000000001"/>
    <s v="Nevada"/>
    <s v="HIGGINS-1109"/>
    <m/>
    <s v="Cal Fire"/>
    <s v="Urban"/>
    <m/>
    <m/>
    <m/>
    <m/>
    <m/>
    <s v="MCCOURTNEY"/>
    <m/>
    <s v="N"/>
    <s v="N"/>
    <m/>
    <m/>
    <s v="     "/>
    <m/>
    <m/>
    <m/>
    <m/>
    <m/>
    <m/>
    <m/>
    <m/>
    <m/>
    <m/>
    <m/>
    <m/>
    <m/>
    <m/>
    <m/>
    <m/>
    <m/>
    <m/>
    <m/>
  </r>
  <r>
    <x v="2673"/>
    <s v="     "/>
    <d v="2020-02-09T00:00:00"/>
    <d v="1899-12-30T16:34:00"/>
    <s v="7"/>
    <x v="0"/>
    <s v="2"/>
    <x v="6"/>
    <d v="2020-02-09T00:00:00"/>
    <d v="1899-12-30T16:09:00"/>
    <s v="On February 9, 2020 at 1450 hours, a PG&amp;E Troubleman was dispatched to the San Benito 2104 21kV Distribution Circuit in the vicinity of Seely Avenue and Knoll Lane, Aromas in response to an outage and wire down. Initial analysis indicates vegetation contact caused the ignition. A green Monterey Pine approximately 55' in height had a partial failure that resulted in a primary wire down and an ignition. The subject tree had 10' of clearance from the conductor and was last inspected on January 22, 2020. The ensuing fire was approximately 0.5 acre in size and the fire was suppressed by Aromas Tri-County Fire Protection District. PG&amp;E Hired Contract Crew replaced two spans of 4 ACSR conductor on February 10, 2020."/>
    <s v="     "/>
    <x v="0"/>
    <m/>
    <x v="0"/>
    <s v="N"/>
    <s v="784800"/>
    <s v="20-0019436"/>
    <m/>
    <s v="T004890712"/>
    <n v="118511000"/>
    <m/>
    <s v="     "/>
    <x v="0"/>
    <x v="0"/>
    <m/>
    <x v="0"/>
    <s v="D"/>
    <s v="0.26-9.99"/>
    <s v="1/2 acre"/>
    <s v="Vegetation"/>
    <x v="0"/>
    <s v="Vegetation"/>
    <s v="Contact from object"/>
    <s v="Contact - Vegetation"/>
    <m/>
    <s v="Contact - Vegetation"/>
    <s v="Conductor - Primary"/>
    <m/>
    <s v="Overhead"/>
    <m/>
    <s v="Conductor - Primary"/>
    <s v="Conductor - Primary"/>
    <s v="Circuit ID: 182742104 "/>
    <s v="     "/>
    <x v="1"/>
    <n v="558"/>
    <n v="36.880099999999999"/>
    <n v="-121.63"/>
    <s v="San Benito"/>
    <s v="SAN-BENITO-2104"/>
    <m/>
    <s v="Aromas Tri-County Fire Protection District"/>
    <s v="Hardwood Woodland"/>
    <m/>
    <m/>
    <m/>
    <m/>
    <m/>
    <m/>
    <m/>
    <s v="N"/>
    <s v="N"/>
    <m/>
    <m/>
    <s v="     "/>
    <n v="36.879511700000002"/>
    <n v="-121.6301466"/>
    <s v="Feb 19 2020 12:00AM"/>
    <s v="BranchFail"/>
    <s v="BRANCH FAILURE AT COLLAR. CAUSED CROSS PHASING &amp; FIRE AT PROPERTY."/>
    <s v="PINE"/>
    <s v="65"/>
    <s v="24"/>
    <s v="10"/>
    <s v="Slight"/>
    <s v="Slight"/>
    <s v="N"/>
    <s v="1"/>
    <m/>
    <s v="Hillside"/>
    <s v="A"/>
    <s v="CrossArm"/>
    <s v="BareWire"/>
    <s v="1"/>
  </r>
  <r>
    <x v="2674"/>
    <s v="     "/>
    <d v="2020-02-09T00:00:00"/>
    <d v="1899-12-30T16:25:00"/>
    <s v="7"/>
    <x v="0"/>
    <s v="2"/>
    <x v="6"/>
    <m/>
    <m/>
    <s v="On February 9, 2020 around 1625 hours,  a line to line fault occured due to gusty winds causing a momentary outage on the Merced 1102 Distribution circuit and a 3 meters - 0.25 acres vegetation fire. Cal Fire supressed the fire. No ILIS or OIS reports were made due to the fact it was only a momentary outage. A non-emergency EC tag was made to reframe pole to raptor framing."/>
    <s v="     "/>
    <x v="0"/>
    <m/>
    <x v="1"/>
    <s v="N"/>
    <m/>
    <m/>
    <m/>
    <s v="7522586130"/>
    <n v="118511000"/>
    <m/>
    <s v="     "/>
    <x v="0"/>
    <x v="0"/>
    <m/>
    <x v="0"/>
    <s v="D"/>
    <s v="&lt;0.25"/>
    <m/>
    <s v="Equipment - PG&amp;E"/>
    <x v="4"/>
    <s v="Equipment - PG&amp;E"/>
    <s v="All types of equipment / facility failure"/>
    <s v="Conductor failure-all"/>
    <s v="Conductor - Primary"/>
    <m/>
    <m/>
    <m/>
    <s v="Overhead"/>
    <m/>
    <s v="Conductor - Primary"/>
    <m/>
    <s v="252811102 "/>
    <s v="     "/>
    <x v="1"/>
    <n v="400"/>
    <n v="37.671399999999998"/>
    <n v="-120.321"/>
    <s v="Tuolumne"/>
    <s v="MERCED-FALLS-1102"/>
    <m/>
    <s v="Cal Fire"/>
    <s v="Herbaceous"/>
    <m/>
    <m/>
    <m/>
    <m/>
    <m/>
    <m/>
    <m/>
    <s v="N"/>
    <s v="N"/>
    <m/>
    <m/>
    <s v="     "/>
    <m/>
    <m/>
    <m/>
    <m/>
    <m/>
    <m/>
    <m/>
    <m/>
    <m/>
    <m/>
    <m/>
    <m/>
    <m/>
    <m/>
    <m/>
    <m/>
    <m/>
    <m/>
    <m/>
  </r>
  <r>
    <x v="2675"/>
    <s v="     "/>
    <d v="2020-02-09T00:00:00"/>
    <d v="1899-12-30T17:54:00"/>
    <s v="7"/>
    <x v="0"/>
    <s v="2"/>
    <x v="6"/>
    <d v="2020-02-09T00:00:00"/>
    <d v="1899-12-30T17:51:00"/>
    <s v="On February 09, 2020 at 17:54, a PG&amp;E Troubleman was dipatched to an outage on the WOODSIDE 1105. The secondary nuetral and hotleg jumper contacted due to vegetation interference. The contact resulted in burnt wires at the customer home, where the burning was between one and three meters inside the wall of the home. Repairs were complete by 0432 hours on february 10, 2020."/>
    <s v="     "/>
    <x v="0"/>
    <m/>
    <x v="1"/>
    <s v="N"/>
    <s v="785936"/>
    <m/>
    <m/>
    <s v="T004890986"/>
    <n v="118510000"/>
    <m/>
    <s v="     "/>
    <x v="0"/>
    <x v="0"/>
    <m/>
    <x v="0"/>
    <s v="D"/>
    <s v="&lt;3 meters of linear travel"/>
    <m/>
    <s v="Equipment - PG&amp;E"/>
    <x v="9"/>
    <s v="Equipment - PG&amp;E"/>
    <s v="All types of equipment / facility failure"/>
    <s v="Equipment failure - Other"/>
    <s v="Jumper"/>
    <m/>
    <m/>
    <m/>
    <s v="Overhead"/>
    <m/>
    <s v="Jumper"/>
    <m/>
    <s v="Circuit ID: 024251105"/>
    <s v="     "/>
    <x v="0"/>
    <m/>
    <n v="37.4345"/>
    <n v="-122.21599999999999"/>
    <s v="San Mateo"/>
    <s v="WOODSIDE-1105"/>
    <m/>
    <s v="Other"/>
    <s v="Urban"/>
    <m/>
    <m/>
    <m/>
    <m/>
    <m/>
    <m/>
    <m/>
    <s v="N"/>
    <s v="N"/>
    <m/>
    <m/>
    <s v="     "/>
    <m/>
    <m/>
    <m/>
    <m/>
    <m/>
    <m/>
    <m/>
    <m/>
    <m/>
    <m/>
    <m/>
    <m/>
    <m/>
    <m/>
    <m/>
    <m/>
    <m/>
    <m/>
    <m/>
  </r>
  <r>
    <x v="2676"/>
    <s v="     "/>
    <d v="2020-02-09T00:00:00"/>
    <d v="1899-12-30T16:41:00"/>
    <s v="7"/>
    <x v="0"/>
    <s v="2"/>
    <x v="6"/>
    <d v="2020-02-09T00:00:00"/>
    <d v="1899-12-30T13:27:00"/>
    <s v="On February 09, 2020 at 1357 hours, a PG&amp;E Troubleman was dispatched to the Saratoga 1107 Distribution Circuit near 24142 Booker Creek Road, Saratoga in response to an energized wire down and brush fire. Initial analysis indicates vegetation contact caused the ignition. A tree fell into the primary conductor requiring 4 spans of conducotr to be replaced. Saratoga County F.D. suppressed the fire. "/>
    <s v="     "/>
    <x v="0"/>
    <m/>
    <x v="1"/>
    <s v="N"/>
    <s v="785280"/>
    <s v="20-0019501"/>
    <m/>
    <s v="T004890738"/>
    <n v="118506000"/>
    <m/>
    <s v="     "/>
    <x v="0"/>
    <x v="0"/>
    <m/>
    <x v="0"/>
    <s v="D"/>
    <s v="&lt;3 meters of linear travel"/>
    <m/>
    <s v="Vegetation"/>
    <x v="0"/>
    <s v="Vegetation"/>
    <s v="Contact from object"/>
    <s v="Contact - Vegetation"/>
    <m/>
    <s v="Contact - Vegetation"/>
    <s v="Conductor - Primary"/>
    <m/>
    <s v="Overhead"/>
    <m/>
    <s v="Conductor - Primary"/>
    <s v="Conductor - Primary"/>
    <s v="83371107"/>
    <s v="     "/>
    <x v="2"/>
    <n v="518"/>
    <n v="37.252800000000001"/>
    <n v="-122.09099999999999"/>
    <s v="Santa Clara"/>
    <s v="SARATOGA-1107"/>
    <m/>
    <s v="Santa Clara County FD"/>
    <s v="Urban"/>
    <m/>
    <m/>
    <m/>
    <m/>
    <m/>
    <m/>
    <m/>
    <s v="N"/>
    <s v="N"/>
    <m/>
    <m/>
    <s v="     "/>
    <n v="37.253318"/>
    <n v="-122.08912918"/>
    <s v="Feb 21 2020 12:00AM"/>
    <s v="TrunkFail"/>
    <s v="EVIDENCE OF FRESH CUTS&amp;DEBRIS"/>
    <s v="FIRD"/>
    <s v="35"/>
    <s v="10"/>
    <s v="25"/>
    <s v="Moderate"/>
    <s v="Moderate"/>
    <s v="N"/>
    <s v="1"/>
    <m/>
    <s v="Ridge"/>
    <s v="B"/>
    <s v="CrossArm"/>
    <s v="TreeWire"/>
    <s v="0"/>
  </r>
  <r>
    <x v="2677"/>
    <s v="     "/>
    <d v="2020-02-09T00:00:00"/>
    <d v="1899-12-30T11:56:00"/>
    <s v="7"/>
    <x v="0"/>
    <s v="2"/>
    <x v="6"/>
    <d v="2020-02-09T00:00:00"/>
    <d v="1899-12-30T06:49:00"/>
    <s v="On February 09, 2020 at 1156 hours, a PG&amp;E Troubleman was dispatched to San Joaquin #3 1103 Distribution circuit near 35625 Road 274, North Fork for an outage and observed wires on ground due to contact from vegetation and high winds. Power was restored to 67 customer at appoximetly 1614 hours on February 10, 2020. Initial analysis indicates that vegetation fell onto 1 wire, 1 span causing ignition. Cal Fire Rancheria arrive on site to supress fire. "/>
    <s v="     "/>
    <x v="0"/>
    <m/>
    <x v="1"/>
    <s v="N"/>
    <s v="783457"/>
    <s v="20-0019151"/>
    <m/>
    <s v="T004889351"/>
    <m/>
    <m/>
    <s v="     "/>
    <x v="0"/>
    <x v="0"/>
    <m/>
    <x v="0"/>
    <s v="D"/>
    <s v="&lt;0.25"/>
    <m/>
    <s v="Vegetation"/>
    <x v="0"/>
    <s v="Vegetation"/>
    <s v="Contact from object"/>
    <s v="Contact - Vegetation"/>
    <m/>
    <s v="Contact - Vegetation"/>
    <s v="Conductor - Primary"/>
    <m/>
    <s v="Overhead"/>
    <m/>
    <s v="Conductor - Primary"/>
    <m/>
    <s v="Circuit ID: 252531103"/>
    <s v="     "/>
    <x v="2"/>
    <n v="424"/>
    <n v="37.265099999999997"/>
    <n v="-119.51300000000001"/>
    <s v="Madera"/>
    <s v="SAN-JOAQUIN-#3-1103"/>
    <m/>
    <s v="Cal Fire - Rancheria"/>
    <s v="Barren/Other"/>
    <m/>
    <m/>
    <m/>
    <m/>
    <m/>
    <m/>
    <m/>
    <s v="N"/>
    <s v="N"/>
    <m/>
    <m/>
    <s v="     "/>
    <n v="37.265099999999997"/>
    <n v="-119.5127"/>
    <s v="Feb 11 2020 12:00AM"/>
    <s v="TrunkFail"/>
    <s v="SERVICE DROP. GREEN GRAY PINE BROKE JUST BEFORE CO-DOM. NO OTHER TREE WORK NEEDED"/>
    <s v="PING"/>
    <s v="96"/>
    <s v="28"/>
    <s v="40"/>
    <m/>
    <m/>
    <m/>
    <m/>
    <m/>
    <m/>
    <m/>
    <s v="CrossArm"/>
    <s v="TreeWire"/>
    <s v="0"/>
  </r>
  <r>
    <x v="2678"/>
    <s v="     "/>
    <d v="2020-02-09T00:00:00"/>
    <d v="1899-12-30T10:08:00"/>
    <s v="7"/>
    <x v="0"/>
    <s v="2"/>
    <x v="6"/>
    <d v="2020-02-09T00:00:00"/>
    <d v="1899-12-30T10:07:00"/>
    <s v="On February 09, 2020 at 1008 hours, a PG&amp;E Troubleman was dispatched to the Shady Glen 1101 Distribution Circuit near 640 Quail Glen Rd, Colfax for an outage and observed an energized wire down and fire. Initial analysis indicates vegetation contact caused the ignition, due to storm winds breaking a healthy tree top and blew it into line. Distribution operations de-energized the line and the troubleman suppressed the fire.  Placer F.D. arrived after fire was suppressed to sweep the site."/>
    <s v="     "/>
    <x v="0"/>
    <m/>
    <x v="1"/>
    <s v="N"/>
    <s v="782033"/>
    <s v="20-0019147"/>
    <m/>
    <s v="T004888776"/>
    <m/>
    <m/>
    <s v="     "/>
    <x v="0"/>
    <x v="0"/>
    <m/>
    <x v="0"/>
    <s v="D"/>
    <s v="&lt;0.25"/>
    <s v="100'X50' brush fire on ground."/>
    <s v="Vegetation"/>
    <x v="0"/>
    <s v="Vegetation"/>
    <s v="Contact from object"/>
    <s v="Contact - Vegetation"/>
    <m/>
    <s v="Contact - Vegetation"/>
    <s v="Conductor - Primary"/>
    <m/>
    <s v="Overhead"/>
    <m/>
    <s v="Conductor - Primary"/>
    <s v="Conductor - Primary, Crossarm"/>
    <s v="Circuit ID: 100015965"/>
    <s v="     "/>
    <x v="1"/>
    <n v="330"/>
    <n v="39.093000000000004"/>
    <n v="-120.96299999999999"/>
    <s v="Placer"/>
    <s v="SHADY-GLEN-1101"/>
    <m/>
    <s v="PG&amp;E Troubleman"/>
    <s v="Hardwood Forest"/>
    <m/>
    <m/>
    <m/>
    <m/>
    <m/>
    <m/>
    <m/>
    <s v="N"/>
    <s v="N"/>
    <m/>
    <m/>
    <s v="     "/>
    <n v="39.092849999999999"/>
    <n v="-120.96305700000001"/>
    <s v="Feb 10 2020 12:00AM"/>
    <s v="TrunkFail"/>
    <s v="A HEALTHY, GREEN PONDEROSA SNAPPED OUT A LARGE PORTION OF ITS CANOPYDURING HIGH WINDS AND FELL THROUGH LINE AND IGNITED SMALL FIRE ON GROUND VEGETATION. TREE HAD SLIGHT EVIDENCE OF CANKER AT BREAK. REST OF TREE IS NOT THREATING LINES. CROSSARM WAS REPLACED ON ONE POLE W/CANAL AND LINES RESTRUNG."/>
    <s v="PINP"/>
    <s v="110"/>
    <s v="32"/>
    <s v="30"/>
    <s v="None"/>
    <s v="None"/>
    <s v="N"/>
    <s v="1"/>
    <m/>
    <s v="Hillside"/>
    <s v="B"/>
    <s v="CrossArm"/>
    <s v="BareWire"/>
    <s v="0"/>
  </r>
  <r>
    <x v="2679"/>
    <s v="     "/>
    <d v="2020-02-09T00:00:00"/>
    <d v="1899-12-30T15:19:00"/>
    <s v="7"/>
    <x v="0"/>
    <s v="2"/>
    <x v="6"/>
    <d v="2020-02-09T00:00:00"/>
    <d v="1899-12-30T14:58:00"/>
    <m/>
    <s v="     "/>
    <x v="0"/>
    <m/>
    <x v="0"/>
    <s v="N"/>
    <s v="785115"/>
    <s v="20-0019450"/>
    <m/>
    <s v="T004890378"/>
    <n v="118510000"/>
    <m/>
    <s v="     "/>
    <x v="1"/>
    <x v="0"/>
    <m/>
    <x v="0"/>
    <m/>
    <s v="Unknown"/>
    <m/>
    <s v="Equipment - PG&amp;E"/>
    <x v="13"/>
    <s v="Equipment - PG&amp;E"/>
    <s v="All types of equipment / facility failure"/>
    <s v="Transformer failure"/>
    <s v="Jumper"/>
    <m/>
    <m/>
    <m/>
    <s v="Overhead"/>
    <m/>
    <s v="Jumper"/>
    <m/>
    <s v="2.2074143206e+11"/>
    <s v="     "/>
    <x v="0"/>
    <m/>
    <n v="38.546799999999998"/>
    <n v="-121.742"/>
    <s v="Yolo"/>
    <s v="DAVIS-1104"/>
    <m/>
    <m/>
    <s v="Urban"/>
    <m/>
    <m/>
    <m/>
    <m/>
    <m/>
    <m/>
    <m/>
    <s v="N"/>
    <s v="N"/>
    <m/>
    <m/>
    <s v="     "/>
    <m/>
    <m/>
    <m/>
    <m/>
    <m/>
    <m/>
    <m/>
    <m/>
    <m/>
    <m/>
    <m/>
    <m/>
    <m/>
    <m/>
    <m/>
    <m/>
    <m/>
    <m/>
    <m/>
  </r>
  <r>
    <x v="2680"/>
    <s v="     "/>
    <d v="2020-02-09T00:00:00"/>
    <d v="1899-12-30T11:58:00"/>
    <s v="7"/>
    <x v="0"/>
    <s v="2"/>
    <x v="6"/>
    <m/>
    <m/>
    <s v="Cause of fire is still unkown. EAR has not been completed, check back in a few months. "/>
    <s v="     "/>
    <x v="0"/>
    <m/>
    <x v="1"/>
    <s v="N"/>
    <m/>
    <m/>
    <m/>
    <s v="3393926894"/>
    <m/>
    <s v="EI200209A"/>
    <s v="     "/>
    <x v="1"/>
    <x v="2"/>
    <m/>
    <x v="0"/>
    <s v="D"/>
    <s v="Structure-only"/>
    <m/>
    <s v="Under Investigation"/>
    <x v="4"/>
    <s v="Under Investigation"/>
    <s v="All types of equipment / facility failure"/>
    <s v="Conductor failure-all"/>
    <m/>
    <m/>
    <m/>
    <m/>
    <s v="Overhead"/>
    <m/>
    <s v="Service Drop"/>
    <m/>
    <s v="Circuit ID: 013432207"/>
    <s v="     "/>
    <x v="0"/>
    <m/>
    <n v="38.054499999999997"/>
    <n v="-122.21299999999999"/>
    <s v="Contra Costa"/>
    <s v="FAIRVIEW-2207"/>
    <m/>
    <s v="Crockett-Carquinez FD"/>
    <s v="Hardwood Woodland"/>
    <m/>
    <m/>
    <m/>
    <m/>
    <m/>
    <m/>
    <m/>
    <s v="N"/>
    <s v="N"/>
    <m/>
    <m/>
    <s v="     "/>
    <m/>
    <m/>
    <m/>
    <m/>
    <m/>
    <m/>
    <m/>
    <m/>
    <m/>
    <m/>
    <m/>
    <m/>
    <m/>
    <m/>
    <m/>
    <m/>
    <m/>
    <m/>
    <m/>
  </r>
  <r>
    <x v="2681"/>
    <s v="     "/>
    <d v="2020-02-10T00:00:00"/>
    <d v="1899-12-30T18:51:00"/>
    <s v="7"/>
    <x v="0"/>
    <s v="2"/>
    <x v="6"/>
    <d v="2020-02-09T00:00:00"/>
    <d v="1899-12-30T18:44:00"/>
    <s v="On February 10, 2020 at 1851 hours, a PG&amp;E troubleman was dispatched to the Paul Sweet 2106 Distribution Circuit at 2731 San Jose Road, Soquel for an outage. Upon arrival troubleman de-energized the power and observed wires down in tree due to contact from vegitation/weather. Power was restored to 2 customers at 1425 hours on February 11, 2020. Intitial analysis indicates vegitation fell and came into contact with conductor causing ignition. Soquel Fire Department was dispatched to 2731 San Jose Road at 1834 hours and supressed fire upon arrival. "/>
    <s v="     "/>
    <x v="0"/>
    <m/>
    <x v="1"/>
    <s v="N"/>
    <s v="788085"/>
    <s v="20-0020260"/>
    <m/>
    <s v="T004894393"/>
    <n v="118524000"/>
    <m/>
    <s v="     "/>
    <x v="0"/>
    <x v="0"/>
    <m/>
    <x v="0"/>
    <s v="D"/>
    <s v="&lt;3 meters of linear travel"/>
    <m/>
    <s v="Vegetation"/>
    <x v="0"/>
    <s v="Vegetation"/>
    <s v="Contact from object"/>
    <s v="Contact - Vegetation"/>
    <m/>
    <s v="Contact - Vegetation"/>
    <s v="Conductor - Primary"/>
    <m/>
    <s v="Overhead"/>
    <m/>
    <s v="Conductor - Primary"/>
    <m/>
    <s v="Circuit ID:083252106"/>
    <s v="     "/>
    <x v="1"/>
    <n v="500"/>
    <n v="37.024799999999999"/>
    <n v="-121.94799999999999"/>
    <s v="Santa Cruz"/>
    <s v="PAUL-SWEET-2106"/>
    <m/>
    <s v="Soquel FD"/>
    <s v="Hardwood Woodland"/>
    <m/>
    <m/>
    <m/>
    <m/>
    <m/>
    <m/>
    <m/>
    <s v="N"/>
    <s v="N"/>
    <m/>
    <m/>
    <s v="     "/>
    <n v="37.024683099999997"/>
    <n v="-121.9481349"/>
    <s v="Feb 17 2020 12:00AM"/>
    <s v="BranchFail"/>
    <s v="EVIDENCE OF BREAKAGE IN CANOPY.  EVIDENCE OF BROKEN BRANCH ON GROUND."/>
    <s v="PINE"/>
    <s v="70"/>
    <s v="36"/>
    <s v="2"/>
    <s v="None"/>
    <s v="None"/>
    <s v="N"/>
    <s v="1"/>
    <m/>
    <s v="Valley"/>
    <s v="A"/>
    <s v="CrossArm"/>
    <s v="BareWire"/>
    <s v="0"/>
  </r>
  <r>
    <x v="2682"/>
    <s v="     "/>
    <d v="2020-02-10T00:00:00"/>
    <d v="1899-12-30T13:05:00"/>
    <s v="7"/>
    <x v="0"/>
    <s v="2"/>
    <x v="6"/>
    <d v="2020-02-10T00:00:00"/>
    <d v="1899-12-30T12:59:00"/>
    <s v="On February 10, 2020 at 13:05 hours, a PG&amp;E Troubleman was dispatched to the Panorama 1101 Distribution Circuit near the corner of S Barney Road &amp; Locust Street in Anderson California. Upon arrival the troubleman observed a PG&amp;E pole that had been split and wires down. Power was restored to 1,495 customers at 1750 hours on February 10, 2020. Initial analysis indicates that the guy stub wire snapped, causing PG&amp;E pole to split and 3 phases on ground initiated fire. Anderson Fire Department responded to the incident and extinguished the fire. "/>
    <s v="     "/>
    <x v="0"/>
    <m/>
    <x v="1"/>
    <s v="N"/>
    <s v="787588"/>
    <s v="20-0020015"/>
    <m/>
    <s v="T004893509"/>
    <n v="118522000"/>
    <m/>
    <s v="     "/>
    <x v="0"/>
    <x v="0"/>
    <m/>
    <x v="0"/>
    <s v="D"/>
    <s v="&lt;0.25"/>
    <m/>
    <s v="Equipment - PG&amp;E"/>
    <x v="19"/>
    <s v="Equipment - PG&amp;E"/>
    <s v="All types of equipment / facility failure"/>
    <s v="Guy/Span Wire failure"/>
    <s v="Pole"/>
    <m/>
    <m/>
    <m/>
    <s v="Overhead"/>
    <m/>
    <s v="Pole"/>
    <s v="Pole, Crossarm, Guy Wire"/>
    <s v="Circuit ID:103461101"/>
    <s v="     "/>
    <x v="0"/>
    <n v="246"/>
    <n v="40.438000000000002"/>
    <n v="-122.283"/>
    <s v="Shasta"/>
    <s v="PANORAMA-1101"/>
    <m/>
    <s v="Anderson FD"/>
    <s v="Herbaceous"/>
    <m/>
    <m/>
    <m/>
    <m/>
    <m/>
    <m/>
    <m/>
    <s v="N"/>
    <s v="N"/>
    <m/>
    <m/>
    <s v="     "/>
    <m/>
    <m/>
    <m/>
    <m/>
    <m/>
    <m/>
    <m/>
    <m/>
    <m/>
    <m/>
    <m/>
    <m/>
    <m/>
    <m/>
    <m/>
    <m/>
    <m/>
    <m/>
    <m/>
  </r>
  <r>
    <x v="2683"/>
    <s v="     "/>
    <d v="2020-02-11T00:00:00"/>
    <d v="1899-12-30T19:42:00"/>
    <s v="7"/>
    <x v="0"/>
    <s v="2"/>
    <x v="6"/>
    <m/>
    <m/>
    <s v="On February 11, 2020 at 1942 hours, a PG&amp;E Troubleman was dispatched to the Barton 1106 12kV distribution circuit near 4334 E Fairfax Ave, Fresno in response to a vegetation fire.  Initial analysis indicates duplex service wire caused ignition.  A tree branch growing into the service ignited and scorched the side of the adjacent apartment building before falling to the ground.  The ensuing fire was suppressed by Fresno FD.  PG&amp;E made safe and submitted tag to replace existing duplex service."/>
    <s v="     "/>
    <x v="0"/>
    <m/>
    <x v="1"/>
    <s v="N"/>
    <m/>
    <m/>
    <m/>
    <s v="T004895982"/>
    <n v="118526000"/>
    <m/>
    <s v="     "/>
    <x v="0"/>
    <x v="0"/>
    <m/>
    <x v="0"/>
    <s v="D"/>
    <s v="&lt;3 meters of linear travel"/>
    <s v="burned tree and melted paint on apartment building"/>
    <s v="Vegetation"/>
    <x v="0"/>
    <s v="Vegetation"/>
    <s v="Contact from object"/>
    <s v="Contact - Vegetation"/>
    <m/>
    <s v="Contact - Vegetation"/>
    <s v="Service Drop"/>
    <m/>
    <s v="Overhead"/>
    <m/>
    <s v="Service Drop"/>
    <m/>
    <s v="Circuit ID 253571106; pole id 103293183"/>
    <s v="     "/>
    <x v="0"/>
    <m/>
    <n v="36.765500000000003"/>
    <n v="-119.753"/>
    <s v="Fresno"/>
    <s v="BARTON-1106"/>
    <m/>
    <s v="Fresno FD"/>
    <s v="Urban"/>
    <m/>
    <m/>
    <m/>
    <m/>
    <m/>
    <m/>
    <m/>
    <s v="N"/>
    <s v="N"/>
    <m/>
    <m/>
    <s v="     "/>
    <m/>
    <m/>
    <m/>
    <m/>
    <m/>
    <m/>
    <m/>
    <m/>
    <m/>
    <m/>
    <m/>
    <m/>
    <m/>
    <m/>
    <m/>
    <m/>
    <m/>
    <m/>
    <m/>
  </r>
  <r>
    <x v="2684"/>
    <s v="     "/>
    <d v="2020-02-13T00:00:00"/>
    <d v="1899-12-30T10:09:00"/>
    <s v="7"/>
    <x v="0"/>
    <s v="2"/>
    <x v="6"/>
    <d v="2020-02-13T00:00:00"/>
    <d v="1899-12-30T10:35:00"/>
    <s v="On February 13, 2020 at 1009 hours, a PG&amp;E Troubleman was dispatched to the Tracy 1104 Distribution Circuit at 203 Berverfor Avenue, Tracy in response to an outage and wire down. Initial analysis indicates  third-party contact into PG&amp;E equipment caused the ignition.  A third-party tree cutter (PG&amp;E hire) contacted the customer's service drop causing the weatherhead and service drop to be on the ground. It is unknown if the contact to the service drop was with the bucket or a tree branch, but tree cutter has assumed all responsibility per EI200213A. The ignition resulted in 996 customers without power and repairs were made to the customer's service drop. Fire was suppress by City of Tracy Fire Department.  "/>
    <s v="     "/>
    <x v="0"/>
    <m/>
    <x v="1"/>
    <s v="N"/>
    <s v="790300"/>
    <s v="20-0021842"/>
    <m/>
    <s v="T004897442"/>
    <m/>
    <s v="EI200213A"/>
    <s v="     "/>
    <x v="0"/>
    <x v="0"/>
    <m/>
    <x v="0"/>
    <s v="D"/>
    <s v="&lt;0.25"/>
    <s v="Fire engulfed 2 car garage"/>
    <s v="Contact - 3rd Party"/>
    <x v="3"/>
    <s v="Contact - 3rd Party"/>
    <s v="Contact from object"/>
    <s v="Contact - 3rd Party"/>
    <m/>
    <s v="Contact - 3rd Party"/>
    <s v="Service Drop"/>
    <m/>
    <s v="Overhead"/>
    <m/>
    <s v="Service Drop"/>
    <s v="Service Drop"/>
    <s v="Meter: 1006243555"/>
    <s v="     "/>
    <x v="0"/>
    <m/>
    <n v="37.741399999999999"/>
    <n v="-121.423"/>
    <s v="San Joaquin"/>
    <s v="TRACY-1104"/>
    <m/>
    <s v="City of Tracy FD"/>
    <s v="Urban"/>
    <m/>
    <m/>
    <m/>
    <m/>
    <m/>
    <m/>
    <m/>
    <s v="N"/>
    <s v="N"/>
    <m/>
    <m/>
    <s v="     "/>
    <n v="37.741199999999999"/>
    <n v="-121.4228"/>
    <s v="Feb 18 2020 12:00AM"/>
    <s v="3rdParty"/>
    <s v="TREE CREW WAS WORKING ON TREE AND DROPED LIMB ONTO SERVICE DROP. FIRE WAS STARED AND POWER WAS SHUT OFF IN ORDER TO DISTINGUISH FIRE."/>
    <s v="SYCA"/>
    <s v="45"/>
    <s v="20"/>
    <s v="10"/>
    <m/>
    <m/>
    <m/>
    <m/>
    <m/>
    <m/>
    <m/>
    <s v="CrossArm"/>
    <s v="BareWire"/>
    <s v="0"/>
  </r>
  <r>
    <x v="2685"/>
    <s v="     "/>
    <d v="2020-02-14T00:00:00"/>
    <d v="1899-12-30T09:45:00"/>
    <s v="7"/>
    <x v="0"/>
    <s v="2"/>
    <x v="6"/>
    <d v="2020-02-14T00:00:00"/>
    <d v="1899-12-30T10:13:00"/>
    <s v="On February 14, 2020 at 945 hours, a PG&amp;E Troubleman was dispatched to the MC Call 1101 distribution circuit near 7264 McCall Ave for an outage and observed wires down due to contact from customer equipment. Power was restored to 4 customers at 1321 hours. Initial analysis indicates that troubleman found tractor marks at incident location along with tree trimmings nearby. It's suspected that customer equipment made contact and caused wires to fall and start a 1 - &lt; 3 meter fire. Cal fire was on site and suppressed the fire.  "/>
    <s v="     "/>
    <x v="0"/>
    <m/>
    <x v="1"/>
    <s v="N"/>
    <s v="791073"/>
    <s v="20-0022271"/>
    <m/>
    <s v="T004898255"/>
    <n v="118537000"/>
    <m/>
    <s v="     "/>
    <x v="0"/>
    <x v="0"/>
    <m/>
    <x v="0"/>
    <s v="D"/>
    <s v="&lt;3 meters of linear travel"/>
    <m/>
    <s v="Contact - 3rd Party"/>
    <x v="8"/>
    <s v="Contact - 3rd Party"/>
    <s v="Contact from object"/>
    <s v="Contact - Vehicle"/>
    <m/>
    <s v="Contact - Vehicle"/>
    <s v="Conductor - Primary"/>
    <m/>
    <s v="Overhead"/>
    <m/>
    <s v="Conductor - Primary"/>
    <m/>
    <s v="Circuit ID: 254121101"/>
    <s v="     "/>
    <x v="0"/>
    <m/>
    <n v="36.631"/>
    <n v="-119.60899999999999"/>
    <s v="Fresno"/>
    <s v="MC-CALL-1101"/>
    <m/>
    <s v="Cal Fire"/>
    <s v="Agriculture"/>
    <m/>
    <m/>
    <m/>
    <m/>
    <m/>
    <m/>
    <m/>
    <s v="N"/>
    <s v="N"/>
    <m/>
    <m/>
    <s v="     "/>
    <m/>
    <m/>
    <m/>
    <m/>
    <m/>
    <m/>
    <m/>
    <m/>
    <m/>
    <m/>
    <m/>
    <m/>
    <m/>
    <m/>
    <m/>
    <m/>
    <m/>
    <m/>
    <m/>
  </r>
  <r>
    <x v="2686"/>
    <s v="     "/>
    <d v="2020-02-21T00:00:00"/>
    <d v="1899-12-30T06:58:00"/>
    <s v="8"/>
    <x v="0"/>
    <s v="2"/>
    <x v="6"/>
    <d v="2020-02-21T00:00:00"/>
    <d v="1899-12-30T07:36:00"/>
    <s v="On February 21, 2020 at 0658 hours, a Troubleman was dipatched to an outage on the LAMONT-1102 circuit. A fuse had failed, melting and started a fire at the base of the pole that was between 3 meters and .25 acres. Repairs were complete by 1015 hours on the same day. The fire was self extinguished. "/>
    <s v="     "/>
    <x v="0"/>
    <m/>
    <x v="1"/>
    <s v="N"/>
    <s v="797525"/>
    <s v="20-0024504"/>
    <m/>
    <s v="T004902564"/>
    <n v="118556000"/>
    <m/>
    <s v="     "/>
    <x v="0"/>
    <x v="0"/>
    <m/>
    <x v="0"/>
    <s v="D"/>
    <s v="&lt;0.25"/>
    <s v="25'x15'"/>
    <s v="Equipment - PG&amp;E"/>
    <x v="15"/>
    <s v="Equipment - PG&amp;E"/>
    <s v="All types of equipment / facility failure"/>
    <s v="Fuse failure - all"/>
    <s v="Fuse"/>
    <m/>
    <m/>
    <m/>
    <s v="Overhead"/>
    <m/>
    <s v="Fuse"/>
    <m/>
    <s v="14951"/>
    <s v="     "/>
    <x v="0"/>
    <m/>
    <n v="35.281599999999997"/>
    <n v="-118.941"/>
    <s v="Kern"/>
    <s v="LAMONT-1102"/>
    <m/>
    <s v="Self Extinguished"/>
    <s v="Agriculture"/>
    <m/>
    <m/>
    <m/>
    <m/>
    <m/>
    <m/>
    <m/>
    <s v="N"/>
    <s v="N"/>
    <m/>
    <m/>
    <s v="     "/>
    <m/>
    <m/>
    <m/>
    <m/>
    <m/>
    <m/>
    <m/>
    <m/>
    <m/>
    <m/>
    <m/>
    <m/>
    <m/>
    <m/>
    <m/>
    <m/>
    <m/>
    <m/>
    <m/>
  </r>
  <r>
    <x v="2687"/>
    <s v="     "/>
    <d v="2020-02-29T00:00:00"/>
    <d v="1899-12-30T12:57:00"/>
    <s v="9"/>
    <x v="0"/>
    <s v="2"/>
    <x v="6"/>
    <d v="2020-02-29T00:00:00"/>
    <d v="1899-12-30T12:58:00"/>
    <s v="On February 29, 2020 at 1255 hours, PG&amp;E became aware of an outage on the Gabilan 1101 12kV Overhead Distribuction Circuit in Salinas when a customer called to report a loss of power. A few minutes after, the California Highway Patrol (“CHP”) called PG&amp;E’s emergency line and reported wires down due to a vehicle hitting a PG&amp;E pole. PG&amp;E subsequently dispatched a PG&amp;E Distribution Troubleman to patrol the area two spans north of the Gabilan Substation. Upon arrival, the Troubleman observed an active fire surrounding a burning vehicle, which was determined to be a dump truck, and the Salinas Fire Department onsite at 398 Natividad Road in Salinas, (“Incident Location”). The affected span of the Gabilan 1101 12kv circuit lost power at 1250 hours, where three phases came down.. The construction at the Incident Location is transmission over distribution underbuild, with the Salinas-Lagunitas 60kV line above. After the fire had developed, the Salinas-Lagunitas 60kV line lost power at 1300 hours when two phases came down due to the fire below. At 1315 hours, a PG&amp;E Transmission Electric Foreman was dispatched and arrived onsite at 1400 hours. The incident caused a loss of power to 7,600 customers. The fire spread from the dump truck to nearby plastic agricultural equipment, causing black smoke and making the scene hazardous with toxic fumes. Several diesel tanks also ignited, further contributing to the fire._x000a_Necessary switching was performed, isolating the outage to 20 customers by 1340 hours. PG&amp;E was not given access to the immediate Incident Location until the next morning due to the active fire and hazardous conditions. By 1630 hours on March 1, 2020, the remaining 20 customers were restored and all repairs to the three phases of distribution wires and two phases of transmission wires were complete. On the day of the incident, the incident was determined to be a carpole and not reportable. However, on April 23, 2020, this incident was reviewed by the PG&amp;E Electric Incident Investigations team and found to be caused by a dump truck with a raised bed that contacted the distribution lines. At the time of the incident, Salinas Municipal Airport, 5.25 miles south of the Incident Location, recorded the air temperature to be 55℉ with wind speeds at 16 mph. PG&amp;E collected LiDAR data on the circuit span at the Incident Location on September 17, 2019 and found the conductor to ground clearance in compliance with General Order 95 clearance rules at that time and weather conditions. Recent patrol and inspections show no issues contributing to the incident. During distribution line inspections in 2019, an Electric Corrective notification was made to address a leaning pole that supported the span involved in the incident. However, upon additional field assessment was deemed unnecesarry and is now being canceled. This incident was reported to the CPUC on April 23, 2020 under the Property Damage criterion because the dump truck and agricultural equipment damaged is valued over $50,000. At this time, no claims have been received. No evidence was collected as a result of this incident. PG&amp;E EIR: EI200229A"/>
    <s v="     "/>
    <x v="12"/>
    <m/>
    <x v="1"/>
    <s v="N"/>
    <s v="820189"/>
    <s v="20-0027377"/>
    <s v="INT-13362"/>
    <s v="T004908785"/>
    <m/>
    <s v="EI200229A"/>
    <s v="     "/>
    <x v="0"/>
    <x v="0"/>
    <m/>
    <x v="0"/>
    <s v="T"/>
    <s v="0.26-9.99"/>
    <m/>
    <s v="Contact - 3rd Party"/>
    <x v="8"/>
    <s v="Contact - 3rd Party"/>
    <s v="Contact from object"/>
    <s v="Contact - Vehicle"/>
    <m/>
    <s v="Contact - Vehicle"/>
    <s v="Conductor - Primary"/>
    <m/>
    <s v="Overhead"/>
    <m/>
    <s v="Conductor - Primary"/>
    <s v="Conductor, Crossarm, Insulators, Cutout"/>
    <s v="Circuit ID: 182331101; SAP ID: 101711418"/>
    <s v="     "/>
    <x v="0"/>
    <m/>
    <n v="36.738199999999999"/>
    <n v="-121.608"/>
    <s v="Monterey"/>
    <s v="SALINAS-LAGUNITAS"/>
    <m/>
    <s v="Salinas FD"/>
    <s v="Barren/Other"/>
    <m/>
    <m/>
    <m/>
    <m/>
    <m/>
    <m/>
    <m/>
    <s v="N"/>
    <s v="N"/>
    <m/>
    <m/>
    <s v="     "/>
    <m/>
    <m/>
    <m/>
    <m/>
    <m/>
    <m/>
    <m/>
    <m/>
    <m/>
    <m/>
    <m/>
    <m/>
    <m/>
    <m/>
    <m/>
    <m/>
    <m/>
    <m/>
    <m/>
  </r>
  <r>
    <x v="2688"/>
    <s v="     "/>
    <d v="2020-03-02T00:00:00"/>
    <d v="1899-12-30T15:51:00"/>
    <s v="10"/>
    <x v="0"/>
    <s v="3"/>
    <x v="6"/>
    <d v="2020-03-02T00:00:00"/>
    <d v="1899-12-30T15:35:00"/>
    <s v="On March 2,2020, at 1551 hours, a PG&amp;E Troubleman was dispatched to the Saratoga 1109 Distribution Circuit near 600 Budd Ave for reports of palm tree fronds making contact with wires in windy conditions causing sparks to start small brush fire in customers backyard. Troubleman trimmed 2 palms branches and power was restored to customers at 1623 hours. Fire was extingguished by local Campbell fire department. "/>
    <s v="     "/>
    <x v="0"/>
    <m/>
    <x v="1"/>
    <s v="N"/>
    <s v="823834"/>
    <m/>
    <m/>
    <s v="T004910255"/>
    <m/>
    <m/>
    <s v="     "/>
    <x v="0"/>
    <x v="0"/>
    <m/>
    <x v="0"/>
    <s v="D"/>
    <s v="&lt;3 meters of linear travel"/>
    <m/>
    <s v="Vegetation"/>
    <x v="0"/>
    <s v="Vegetation"/>
    <s v="Contact from object"/>
    <s v="Contact - Vegetation"/>
    <m/>
    <s v="Contact - Vegetation"/>
    <s v="Conductor - Secondary"/>
    <m/>
    <s v="Overhead"/>
    <m/>
    <s v="Conductor - Secondary"/>
    <m/>
    <s v="Circuit ID: 083371109"/>
    <s v="     "/>
    <x v="0"/>
    <m/>
    <n v="37.2789"/>
    <n v="-121.96"/>
    <s v="Santa Clara"/>
    <s v="SARATOGA-1109"/>
    <m/>
    <s v="Campbell FD"/>
    <s v="Urban"/>
    <m/>
    <m/>
    <m/>
    <m/>
    <m/>
    <m/>
    <m/>
    <s v="N"/>
    <s v="N"/>
    <m/>
    <m/>
    <s v="     "/>
    <m/>
    <m/>
    <m/>
    <m/>
    <m/>
    <m/>
    <m/>
    <m/>
    <m/>
    <m/>
    <m/>
    <m/>
    <m/>
    <m/>
    <m/>
    <m/>
    <m/>
    <m/>
    <m/>
  </r>
  <r>
    <x v="2689"/>
    <s v="     "/>
    <d v="2020-03-02T00:00:00"/>
    <d v="1899-12-30T10:56:00"/>
    <s v="10"/>
    <x v="0"/>
    <s v="3"/>
    <x v="6"/>
    <d v="2020-03-02T00:00:00"/>
    <d v="1899-12-30T10:25:00"/>
    <s v="On March 2, 2020 at 1056 hours, a PG&amp;E Troubleman was dispatched to the Mendota 1102 Distribution Circuit near Panoche Road east of Derrick Ave, Mendota in response to a wire down and observed a grass fire. Initial analysis indicates a PG&amp;E equipment failure caused the ignition. Primay conductor broke due to gunshots which resulted in 137 customers without power and an approximate 3 acre fire. Fire was suppress by Cal Fire and the troubleman reported the line recloser relayed but never shut off completely, so there were fire crews fighting the fire around an energized wire. After being de-energized, the conductor shows signs of unraveling constant with contact with bullet fragments. The location is a wildlife refuge and opens each year for duck hunting, so there is historically many wire down incidents due to gunshots. Conductor replacement was completed to the one phase on one span at 1800 on March 2, 2020."/>
    <s v="     "/>
    <x v="0"/>
    <m/>
    <x v="1"/>
    <s v="N"/>
    <s v="822356"/>
    <s v="20-0027744"/>
    <m/>
    <s v="T004909835"/>
    <n v="118597000"/>
    <m/>
    <s v="     "/>
    <x v="0"/>
    <x v="0"/>
    <m/>
    <x v="0"/>
    <s v="D"/>
    <s v="0.26-9.99"/>
    <s v=" 3 + or -"/>
    <s v="Contact - 3rd Party"/>
    <x v="3"/>
    <s v="Contact - 3rd Party"/>
    <s v="Contact from object"/>
    <s v="Contact - Other"/>
    <m/>
    <s v="Contact - Other"/>
    <s v="Conductor - Primary"/>
    <m/>
    <s v="Overhead"/>
    <m/>
    <s v="Conductor - Primary"/>
    <s v="Conductor - Primary"/>
    <s v="Circuit ID: 252311102"/>
    <s v="     "/>
    <x v="0"/>
    <m/>
    <n v="36.728700000000003"/>
    <n v="-120.315"/>
    <s v="Fresno"/>
    <s v="MENDOTA-1102"/>
    <m/>
    <s v="Cal Fire"/>
    <s v="Desert Shrub"/>
    <m/>
    <m/>
    <m/>
    <m/>
    <m/>
    <m/>
    <m/>
    <s v="N"/>
    <s v="N"/>
    <m/>
    <m/>
    <s v="     "/>
    <m/>
    <m/>
    <m/>
    <m/>
    <m/>
    <m/>
    <m/>
    <m/>
    <m/>
    <m/>
    <m/>
    <m/>
    <m/>
    <m/>
    <m/>
    <m/>
    <m/>
    <m/>
    <m/>
  </r>
  <r>
    <x v="2690"/>
    <s v="     "/>
    <d v="2020-03-02T00:00:00"/>
    <d v="1899-12-30T01:08:00"/>
    <s v="10"/>
    <x v="0"/>
    <s v="3"/>
    <x v="6"/>
    <d v="2020-03-02T00:00:00"/>
    <d v="1899-12-30T00:52:00"/>
    <s v="On March 2, 2020 at 0108 hours a PG&amp;E troubleman was dispatched to the Vacaville 1107 Distribution Circuit for reports of wire down causing small fire. Initial analysis indicates that gusty winds downed wire, causing damage to CATV &amp; small backyard fire. Transformer was de-energized and damage section was replaced. Local Vacaville fire department were on site to extinguish fire. "/>
    <s v="     "/>
    <x v="0"/>
    <m/>
    <x v="1"/>
    <s v="N"/>
    <s v="821112"/>
    <m/>
    <m/>
    <s v="T004909381"/>
    <m/>
    <m/>
    <s v="     "/>
    <x v="0"/>
    <x v="0"/>
    <m/>
    <x v="0"/>
    <s v="D"/>
    <s v="&lt;0.25"/>
    <m/>
    <s v="Weather - High Wind"/>
    <x v="4"/>
    <s v="Weather"/>
    <s v="All types of equipment / facility failure"/>
    <s v="Conductor failure-all"/>
    <m/>
    <m/>
    <m/>
    <m/>
    <s v="Overhead"/>
    <m/>
    <s v="Conductor - Racked Secondary"/>
    <m/>
    <s v="Circuit ID: 063601107"/>
    <s v="     "/>
    <x v="0"/>
    <m/>
    <n v="38.348500000000001"/>
    <n v="-121.967"/>
    <s v="Solano"/>
    <s v="VACAVILLE-1107"/>
    <m/>
    <s v="Vacaville FD"/>
    <s v="Urban"/>
    <m/>
    <m/>
    <m/>
    <m/>
    <m/>
    <m/>
    <m/>
    <s v="N"/>
    <s v="N"/>
    <m/>
    <m/>
    <s v="     "/>
    <m/>
    <m/>
    <m/>
    <m/>
    <m/>
    <m/>
    <m/>
    <m/>
    <m/>
    <m/>
    <m/>
    <m/>
    <m/>
    <m/>
    <m/>
    <m/>
    <m/>
    <m/>
    <m/>
  </r>
  <r>
    <x v="2691"/>
    <s v="     "/>
    <d v="2020-03-05T00:00:00"/>
    <d v="1899-12-30T11:43:00"/>
    <s v="10"/>
    <x v="0"/>
    <s v="3"/>
    <x v="6"/>
    <d v="2020-03-05T00:00:00"/>
    <d v="1899-12-30T11:40:00"/>
    <s v="On March 5, 2020 at 1143 hours, a PG&amp;E Troubleman was dispatched to the Fruitland 1142 12kV Distribution Circuit on Dyerville Road for an outage and observed a wire down. Initial analysis indicates a PG&amp;E equipment failure caused the ignition. It was observed the customer was under the influence operating a riding lawn mower and there was tire marks and tread leading up to and on the guy wire. The mower making contact with the heavy tension on the guy wire caused the pole to shake resulting in a broken insulator, causing a primary wire down and ignition. T-man suppressed the fire and Cal Fire arrived after fire was suppressed to sweep the site. "/>
    <s v="     "/>
    <x v="0"/>
    <m/>
    <x v="1"/>
    <s v="N"/>
    <s v="832917"/>
    <s v="20-0029158"/>
    <m/>
    <s v="T004912612"/>
    <n v="118640000"/>
    <m/>
    <s v="     "/>
    <x v="0"/>
    <x v="0"/>
    <m/>
    <x v="0"/>
    <s v="D"/>
    <s v="&lt;0.25"/>
    <m/>
    <s v="Contact - 3rd Party"/>
    <x v="8"/>
    <s v="Contact - 3rd Party"/>
    <s v="Contact from object"/>
    <s v="Contact - Vehicle"/>
    <m/>
    <s v="Contact - Vehicle"/>
    <s v="Insulator"/>
    <m/>
    <s v="Overhead"/>
    <m/>
    <s v="Insulator"/>
    <s v="Insulator, Conductor - Primary"/>
    <s v="Pole ID: 100989601"/>
    <s v="     "/>
    <x v="1"/>
    <n v="105"/>
    <n v="40.288600000000002"/>
    <n v="-123.803"/>
    <s v="Humboldt"/>
    <s v="FRUITLAND-1142"/>
    <m/>
    <s v="PG&amp;E Troubleman"/>
    <s v="Herbaceous"/>
    <m/>
    <m/>
    <m/>
    <m/>
    <m/>
    <m/>
    <m/>
    <s v="N"/>
    <s v="N"/>
    <m/>
    <m/>
    <s v="     "/>
    <n v="40.283799999999999"/>
    <n v="-123.7983"/>
    <s v="Mar  6 2020 12:00AM"/>
    <s v="BranchFail"/>
    <s v="A green 1&quot; diameter, 6 long branch broke off the tree and landed on the lines, cross phasing them. Weather was good."/>
    <s v="FIRD"/>
    <s v="80"/>
    <s v="32"/>
    <s v="10"/>
    <s v="None"/>
    <s v="None"/>
    <s v="N"/>
    <s v="1"/>
    <m/>
    <s v="Hillside"/>
    <s v="A"/>
    <s v="CrossArm"/>
    <s v="BareWire"/>
    <s v="6"/>
  </r>
  <r>
    <x v="2692"/>
    <s v="     "/>
    <d v="2020-03-06T00:00:00"/>
    <d v="1899-12-30T14:21:00"/>
    <s v="10"/>
    <x v="0"/>
    <s v="3"/>
    <x v="6"/>
    <d v="2020-03-06T00:00:00"/>
    <d v="1899-12-30T14:15:00"/>
    <s v="On March 03, 2020, at 1415 hours, a line to ground fault occurred on the Coarsegold 2103 Distribution circuit, resulting in Fuse 6287 opening and the loss of service to 123 customers. The fault resulted in a fire approximately 5 acres in size. Based on information provided by the troubleman, it is likely the fault was the result of an animal or bird contacting the cutouts on a transformer but no animal or bird remains were found. Cal Fire suppressed the fire and gave the troubleman the go-ahead to re-energize. The troubleman checked power and found everything to be in operable condition. Fuse 6287 was closed at 1620 hours, restoring service to all 123 customers. An EC tag was created and on March 06, 2020, the burnt jumpers, damaged cutouts and lightning arrestor were replaced, and jumper covers and a bird guard were installed. There were no injuries or property damage reported as a result of this incident."/>
    <s v="     "/>
    <x v="0"/>
    <m/>
    <x v="1"/>
    <s v="N"/>
    <s v="836873"/>
    <s v="20-0029643"/>
    <m/>
    <s v="T004913501"/>
    <n v="31494600"/>
    <m/>
    <s v="     "/>
    <x v="0"/>
    <x v="0"/>
    <m/>
    <x v="0"/>
    <s v="D"/>
    <s v="0.26-9.99"/>
    <s v="Approximately 5 acres"/>
    <s v="Contact - Animal - Other"/>
    <x v="6"/>
    <s v="Contact - Animal"/>
    <s v="Contact from object"/>
    <s v="Contact - Animal"/>
    <m/>
    <s v="Contact - Animal"/>
    <s v="Jumper"/>
    <m/>
    <s v="Overhead"/>
    <m/>
    <s v="Jumper"/>
    <m/>
    <s v="Transformer # 931088881"/>
    <s v="     "/>
    <x v="1"/>
    <n v="424"/>
    <n v="37.174199999999999"/>
    <n v="-119.79"/>
    <s v="Madera"/>
    <s v="COARSEGOLD-2103"/>
    <m/>
    <s v="Cal Fire"/>
    <s v="Hardwood Woodland"/>
    <m/>
    <m/>
    <m/>
    <m/>
    <m/>
    <m/>
    <m/>
    <s v="N"/>
    <s v="N"/>
    <m/>
    <m/>
    <s v="     "/>
    <m/>
    <m/>
    <m/>
    <m/>
    <m/>
    <m/>
    <m/>
    <m/>
    <m/>
    <m/>
    <m/>
    <m/>
    <m/>
    <m/>
    <m/>
    <m/>
    <m/>
    <m/>
    <m/>
  </r>
  <r>
    <x v="2693"/>
    <s v="     "/>
    <d v="2020-03-06T00:00:00"/>
    <d v="1899-12-30T01:55:00"/>
    <s v="10"/>
    <x v="0"/>
    <s v="3"/>
    <x v="6"/>
    <d v="2020-03-06T00:00:00"/>
    <d v="1899-12-30T05:21:00"/>
    <s v="On March 6, 2020 at 0155 hours, a PG&amp;E Troubleman was dipatched to an outage on the MADERA 1104. A wire came down due to unknown causes and started a fire along the back fence of the incident location. The fire was between 3 meters and .25 acres. Madera City Fire responded to the fire. Repairs were complete by 0614 hours on the same day. "/>
    <s v="     "/>
    <x v="0"/>
    <m/>
    <x v="1"/>
    <s v="N"/>
    <s v="834489"/>
    <s v="20-0029328"/>
    <m/>
    <s v="T004912963"/>
    <n v="118648000"/>
    <m/>
    <s v="     "/>
    <x v="0"/>
    <x v="0"/>
    <m/>
    <x v="0"/>
    <s v="D"/>
    <s v="&lt;0.25"/>
    <s v=" ALONG BACK FENCE OF 1005 RIVERVIEW DR IN MADERA"/>
    <s v="Equipment - PG&amp;E"/>
    <x v="4"/>
    <s v="Equipment - PG&amp;E"/>
    <s v="All types of equipment / facility failure"/>
    <s v="Conductor failure-all"/>
    <s v="Conductor - Secondary"/>
    <m/>
    <m/>
    <m/>
    <s v="Overhead"/>
    <m/>
    <s v="Conductor - Secondary"/>
    <m/>
    <s v="252761104"/>
    <s v="     "/>
    <x v="0"/>
    <m/>
    <n v="36.9681"/>
    <n v="-120.072"/>
    <s v="Madera"/>
    <s v="MADERA-1104"/>
    <m/>
    <s v="Madera County FD"/>
    <s v="Urban"/>
    <m/>
    <m/>
    <m/>
    <m/>
    <m/>
    <s v="W CENTRAL AV MADERA_CITY"/>
    <m/>
    <s v="N"/>
    <s v="N"/>
    <m/>
    <m/>
    <s v="     "/>
    <m/>
    <m/>
    <m/>
    <m/>
    <m/>
    <m/>
    <m/>
    <m/>
    <m/>
    <m/>
    <m/>
    <m/>
    <m/>
    <m/>
    <m/>
    <m/>
    <m/>
    <m/>
    <m/>
  </r>
  <r>
    <x v="2694"/>
    <s v="     "/>
    <d v="2020-03-07T00:00:00"/>
    <d v="1899-12-30T07:58:00"/>
    <s v="10"/>
    <x v="0"/>
    <s v="3"/>
    <x v="6"/>
    <d v="2020-03-07T00:00:00"/>
    <d v="1899-12-30T11:00:00"/>
    <s v="On March 7, 2020 at 0810 hours, a PG&amp;E Troubleman was dispatched to the Devils Den 1101 Distribution Circuit near Highway 41, York and 34th in Avenal for an outage and observed wire down and grass fire. Initial analysis indicates bird contact caused the ignition as a crow carcass was discovered. Approximatly 1 acre fire was suppress by Kings County Fire Department. 2 spans of primary conductor was replaced and service was restored to customers at 2037 hours on March 7, 2020."/>
    <s v="     "/>
    <x v="0"/>
    <m/>
    <x v="1"/>
    <s v="N"/>
    <s v="838024"/>
    <s v="20-0029771"/>
    <m/>
    <s v="T004913819"/>
    <n v="118651000"/>
    <m/>
    <s v="     "/>
    <x v="0"/>
    <x v="0"/>
    <m/>
    <x v="0"/>
    <s v="D"/>
    <s v="0.26-9.99"/>
    <s v="1 acre"/>
    <s v="Contact - Animal - Bird"/>
    <x v="6"/>
    <s v="Contact - Bird"/>
    <s v="Contact from object"/>
    <s v="Contact - Animal"/>
    <m/>
    <s v="Contact - Animal"/>
    <s v="Conductor - Primary"/>
    <m/>
    <s v="Overhead"/>
    <m/>
    <s v="Conductor - Primary"/>
    <s v="Conductor - Primary"/>
    <s v="Circuit ID: 253451101 "/>
    <s v="     "/>
    <x v="0"/>
    <m/>
    <n v="35.844099999999997"/>
    <n v="-120.04900000000001"/>
    <s v="Kings"/>
    <s v="DEVILS-DEN-1101"/>
    <m/>
    <s v="Kings County FD"/>
    <s v="Herbaceous"/>
    <m/>
    <m/>
    <m/>
    <m/>
    <m/>
    <m/>
    <m/>
    <s v="N"/>
    <s v="N"/>
    <m/>
    <m/>
    <s v="     "/>
    <m/>
    <m/>
    <m/>
    <m/>
    <m/>
    <m/>
    <m/>
    <m/>
    <m/>
    <m/>
    <m/>
    <m/>
    <m/>
    <m/>
    <m/>
    <m/>
    <m/>
    <m/>
    <m/>
  </r>
  <r>
    <x v="2695"/>
    <s v="     "/>
    <d v="2020-03-08T00:00:00"/>
    <d v="1899-12-30T15:33:00"/>
    <s v="11"/>
    <x v="0"/>
    <s v="3"/>
    <x v="6"/>
    <m/>
    <m/>
    <m/>
    <s v="     "/>
    <x v="0"/>
    <m/>
    <x v="0"/>
    <s v="N"/>
    <m/>
    <m/>
    <m/>
    <s v="T004914425"/>
    <m/>
    <m/>
    <s v="     "/>
    <x v="1"/>
    <x v="0"/>
    <m/>
    <x v="0"/>
    <m/>
    <s v="Unknown"/>
    <m/>
    <s v="Vegetation"/>
    <x v="0"/>
    <s v="Vegetation"/>
    <s v="Contact from object"/>
    <s v="Contact - Vegetation"/>
    <m/>
    <s v="Contact - Vegetation"/>
    <s v="Conductor - All"/>
    <m/>
    <s v="Overhead"/>
    <m/>
    <s v="Conductor - All"/>
    <m/>
    <s v="252151103"/>
    <s v="     "/>
    <x v="0"/>
    <m/>
    <n v="35.876399999999997"/>
    <n v="-119.645"/>
    <s v="Kings"/>
    <s v="ANGIOLA-1103"/>
    <m/>
    <m/>
    <s v="Barren/Other"/>
    <m/>
    <m/>
    <m/>
    <m/>
    <m/>
    <m/>
    <m/>
    <s v="N"/>
    <s v="N"/>
    <m/>
    <m/>
    <s v="     "/>
    <m/>
    <m/>
    <m/>
    <m/>
    <m/>
    <m/>
    <m/>
    <m/>
    <m/>
    <m/>
    <m/>
    <m/>
    <m/>
    <m/>
    <m/>
    <m/>
    <m/>
    <m/>
    <m/>
  </r>
  <r>
    <x v="2696"/>
    <s v="     "/>
    <d v="2020-03-12T00:00:00"/>
    <d v="1899-12-30T13:08:00"/>
    <s v="11"/>
    <x v="0"/>
    <s v="3"/>
    <x v="6"/>
    <m/>
    <m/>
    <m/>
    <s v="     "/>
    <x v="0"/>
    <m/>
    <x v="0"/>
    <s v="N"/>
    <m/>
    <m/>
    <m/>
    <s v="T004917552"/>
    <m/>
    <m/>
    <s v="     "/>
    <x v="1"/>
    <x v="0"/>
    <m/>
    <x v="0"/>
    <m/>
    <s v="Unknown"/>
    <m/>
    <s v="Contact - 3rd Party"/>
    <x v="8"/>
    <s v="Contact - 3rd Party"/>
    <s v="Contact from object"/>
    <s v="Contact - Vehicle"/>
    <m/>
    <s v="Contact - Vehicle"/>
    <s v="Conductor - Primary"/>
    <m/>
    <s v="Overhead"/>
    <m/>
    <s v="Conductor - Primary"/>
    <m/>
    <s v="103391102"/>
    <s v="     "/>
    <x v="0"/>
    <m/>
    <n v="40.067900000000002"/>
    <n v="-122.191"/>
    <s v="Tehama"/>
    <s v="GERBER-1102"/>
    <m/>
    <s v="Unknown"/>
    <s v="Agriculture"/>
    <m/>
    <m/>
    <m/>
    <m/>
    <m/>
    <m/>
    <m/>
    <s v="N"/>
    <s v="N"/>
    <m/>
    <m/>
    <s v="     "/>
    <m/>
    <m/>
    <m/>
    <m/>
    <m/>
    <m/>
    <m/>
    <m/>
    <m/>
    <m/>
    <m/>
    <m/>
    <m/>
    <m/>
    <m/>
    <m/>
    <m/>
    <m/>
    <m/>
  </r>
  <r>
    <x v="2697"/>
    <s v="     "/>
    <d v="2020-03-13T00:00:00"/>
    <d v="1899-12-30T16:00:00"/>
    <s v="11"/>
    <x v="0"/>
    <s v="3"/>
    <x v="6"/>
    <m/>
    <m/>
    <s v="On March 13, 2020 at 1605 hours, a PG&amp;E Troubleman was dispatched to the Vacaville 1110 Distribution Circuit at 1200 E. Monte Vista Ave, Vacaville for a pole fire. Initial analysis indicates vegetation contact caused the ignition as there were trees growing into open secondary wire and gusty winds resulted in contact causing sparks. The 1'x15' fire was suppress by Vacaville Fire Department. There was no repairs needed on the day of the event, but a tag has been created to clear the vegetation and to replace racked secondary with duplex or triplex conduit.  As of 4/23/2020, work has not yet been completed. "/>
    <s v="     "/>
    <x v="0"/>
    <m/>
    <x v="1"/>
    <s v="N"/>
    <s v="850735"/>
    <m/>
    <m/>
    <s v="T004918435"/>
    <n v="118703000"/>
    <m/>
    <s v="     "/>
    <x v="0"/>
    <x v="0"/>
    <m/>
    <x v="0"/>
    <s v="D"/>
    <s v="&lt;0.25"/>
    <m/>
    <s v="Vegetation"/>
    <x v="0"/>
    <s v="Vegetation"/>
    <s v="Contact from object"/>
    <s v="Contact - Vegetation"/>
    <m/>
    <s v="Contact - Vegetation"/>
    <s v="Conductor - Secondary"/>
    <m/>
    <s v="Overhead"/>
    <m/>
    <s v="Conductor - Secondary"/>
    <m/>
    <s v="Circuit ID: 063601110 "/>
    <s v="     "/>
    <x v="0"/>
    <m/>
    <n v="38.3598"/>
    <n v="-121.973"/>
    <s v="Solano"/>
    <s v="VACAVILLE-1110"/>
    <m/>
    <s v="Vacaville FD"/>
    <s v="Urban"/>
    <m/>
    <m/>
    <m/>
    <m/>
    <m/>
    <m/>
    <m/>
    <s v="N"/>
    <s v="N"/>
    <m/>
    <m/>
    <s v="     "/>
    <m/>
    <m/>
    <m/>
    <m/>
    <m/>
    <m/>
    <m/>
    <m/>
    <m/>
    <m/>
    <m/>
    <m/>
    <m/>
    <m/>
    <m/>
    <m/>
    <m/>
    <m/>
    <m/>
  </r>
  <r>
    <x v="2698"/>
    <s v="     "/>
    <d v="2020-03-17T00:00:00"/>
    <d v="1899-12-30T21:47:00"/>
    <s v="12"/>
    <x v="0"/>
    <s v="3"/>
    <x v="6"/>
    <d v="2020-03-18T00:00:00"/>
    <d v="1899-12-30T22:42:00"/>
    <s v="On March 17, 2020 at 2207 hours, a PG&amp;E Troubleman was dispatched to disconnect a service from the WHITMORE 1101 circuit. A tree branch had fallen onto the service and started a fire at the residence. This ignition was determined to be EIR CPUC reportable due to property damage over 50k. See EII200317A for more details. "/>
    <s v="     "/>
    <x v="0"/>
    <m/>
    <x v="1"/>
    <s v="N"/>
    <s v="857285"/>
    <s v="20-0033601"/>
    <m/>
    <s v="0988316561"/>
    <n v="118717000"/>
    <s v="EI200317A"/>
    <s v="     "/>
    <x v="0"/>
    <x v="0"/>
    <m/>
    <x v="0"/>
    <s v="D"/>
    <s v="&lt;0.25"/>
    <m/>
    <s v="Vegetation"/>
    <x v="0"/>
    <s v="Vegetation"/>
    <s v="Contact from object"/>
    <s v="Contact - Vegetation"/>
    <m/>
    <s v="Contact - Vegetation"/>
    <s v="Service Drop"/>
    <m/>
    <s v="Overhead"/>
    <m/>
    <s v="Service Drop"/>
    <m/>
    <s v="Circuit ID: 103601101"/>
    <s v="     "/>
    <x v="2"/>
    <n v="244"/>
    <n v="40.689700000000002"/>
    <n v="-121.92400000000001"/>
    <s v="Shasta"/>
    <s v="WHITMORE-1101"/>
    <m/>
    <s v="Cal Fire"/>
    <s v="Shrub"/>
    <m/>
    <m/>
    <m/>
    <m/>
    <m/>
    <m/>
    <m/>
    <s v="N"/>
    <s v="N"/>
    <m/>
    <m/>
    <s v="     "/>
    <n v="40.690199999999997"/>
    <n v="-121.92440000000001"/>
    <s v="Mar 18 2020 12:00AM"/>
    <s v="BranchFail"/>
    <s v="Limb in upper canopy of green black oak failed due to snow load and fell onto service drop."/>
    <s v="OAKK"/>
    <s v="70"/>
    <s v="24"/>
    <s v="40"/>
    <s v="Slight"/>
    <s v="None"/>
    <s v="N"/>
    <s v="1"/>
    <m/>
    <s v="Other"/>
    <s v="D"/>
    <s v="Other"/>
    <s v="TreeWire"/>
    <s v="0"/>
  </r>
  <r>
    <x v="2699"/>
    <s v="     "/>
    <d v="2020-04-02T00:00:00"/>
    <d v="1899-12-30T15:27:00"/>
    <s v="14"/>
    <x v="1"/>
    <s v="4"/>
    <x v="6"/>
    <d v="2020-04-02T00:00:00"/>
    <d v="1899-12-30T15:23:00"/>
    <s v="On April 2, 2020 at 1527 hours, a PG&amp;E Troubleman was dispatched to the Elk-Gualala 60 kV Transmission Circuit near 37691 Old Stage Road, Gualala in response to an outage and wire on ground. Initial analysis indicates vegetation contact caused the ignition. A third-party tree cutter (non-PG&amp;E hire), cut a green redwood tree which fell onto both the Elk-Gualala 60 kV Transmission Circuit and the Gualala 1111 Distribution Circuit.  The outage resulted in four substations being de-energized with 4,912 customers affected. The approximate 100 square foot fire was suppressed by South Coast Fire Protection District. On April 3, 2020, conductor was replaced and pole was straightened."/>
    <s v="     "/>
    <x v="0"/>
    <m/>
    <x v="1"/>
    <s v="N"/>
    <s v="879433"/>
    <s v="20-0038067"/>
    <s v="T20-006808"/>
    <s v="T004934225"/>
    <n v="118773000"/>
    <m/>
    <s v="     "/>
    <x v="0"/>
    <x v="0"/>
    <m/>
    <x v="2"/>
    <s v="D"/>
    <s v="&lt;0.25"/>
    <s v="100 sq. feet"/>
    <s v="Vegetation"/>
    <x v="0"/>
    <s v="Vegetation"/>
    <s v="Contact from object"/>
    <s v="Contact - Vegetation"/>
    <m/>
    <s v="Contact - Vegetation"/>
    <s v="Conductor - Transmission"/>
    <m/>
    <s v="Overhead"/>
    <m/>
    <s v="Conductor - Transmission"/>
    <m/>
    <s v="Transmission: ELK-GUALALA-60kV Conductor, Distribution Circuit ID: 042841111"/>
    <s v="     "/>
    <x v="1"/>
    <n v="140"/>
    <n v="38.803199999999997"/>
    <n v="-123.533"/>
    <s v="Mendocino"/>
    <s v="ELK-GUALALA-60KV,-GUALALA-1111"/>
    <m/>
    <s v="South Coast FPD"/>
    <s v="Barren/Other"/>
    <m/>
    <m/>
    <m/>
    <m/>
    <m/>
    <m/>
    <m/>
    <s v="N"/>
    <s v="N"/>
    <m/>
    <m/>
    <s v="     "/>
    <m/>
    <m/>
    <m/>
    <m/>
    <m/>
    <m/>
    <m/>
    <m/>
    <m/>
    <m/>
    <m/>
    <m/>
    <m/>
    <m/>
    <m/>
    <m/>
    <m/>
    <m/>
    <m/>
  </r>
  <r>
    <x v="2700"/>
    <s v="     "/>
    <d v="2020-04-03T00:00:00"/>
    <d v="1899-12-30T12:19:00"/>
    <s v="14"/>
    <x v="1"/>
    <s v="4"/>
    <x v="6"/>
    <d v="2020-04-03T00:00:00"/>
    <d v="1899-12-30T12:17:00"/>
    <s v="On April 3, 2020 at 1219 hours, a PG&amp;E Troubleman responded to an outage on the Goose Lake 1103 circuit. A transformer had flashed and started a fire at the base of a pole. A non-PG&amp;E Employee saw the fire while driving by and extinguished it. The PG&amp;E SIPT team responded to the incident and to further contain the smoldering. Kern County FD responded as well."/>
    <s v="     "/>
    <x v="0"/>
    <m/>
    <x v="1"/>
    <s v="N"/>
    <s v="881155"/>
    <s v="20-0038291"/>
    <m/>
    <s v="T004934696"/>
    <n v="118776000"/>
    <m/>
    <s v="     "/>
    <x v="0"/>
    <x v="0"/>
    <m/>
    <x v="0"/>
    <s v="D"/>
    <s v="0.26-9.99"/>
    <m/>
    <s v="Contact - Animal - Nest"/>
    <x v="3"/>
    <s v="Contact - Nest"/>
    <s v="Contact from object"/>
    <s v="Contact - Nest"/>
    <m/>
    <s v="Contact - Nest"/>
    <s v="Transformer"/>
    <m/>
    <s v="Overhead"/>
    <m/>
    <s v="Transformer"/>
    <s v="Transformer, Cutout, Hardware/Framing"/>
    <s v="5.1517597337e+11"/>
    <s v="     "/>
    <x v="0"/>
    <m/>
    <n v="35.506100000000004"/>
    <n v="-119.622"/>
    <s v="Kern"/>
    <s v="GOOSE-LAKE-1103"/>
    <m/>
    <s v="PG&amp;E SIPT"/>
    <s v="Agriculture"/>
    <m/>
    <m/>
    <m/>
    <m/>
    <m/>
    <m/>
    <m/>
    <s v="N"/>
    <s v="N"/>
    <m/>
    <m/>
    <s v="     "/>
    <m/>
    <m/>
    <m/>
    <m/>
    <m/>
    <m/>
    <m/>
    <m/>
    <m/>
    <m/>
    <m/>
    <m/>
    <m/>
    <m/>
    <m/>
    <m/>
    <m/>
    <m/>
    <m/>
  </r>
  <r>
    <x v="2701"/>
    <s v="     "/>
    <d v="2020-04-07T00:00:00"/>
    <d v="1899-12-30T15:42:00"/>
    <s v="15"/>
    <x v="1"/>
    <s v="4"/>
    <x v="6"/>
    <d v="2020-04-07T00:00:00"/>
    <d v="1899-12-30T15:38:00"/>
    <s v="On April 4, 2020 at 1542 hours, a PG&amp;E Troubleman was dispatched to an outage on the KING CITY 1102 circuit. One span of one phase conductor came down due to equipment failure and started a fire that was between one and three meters. Cal Fire responded to the scene to address the fire. Repairs were complete by 1649 hours on April 8, 2020. "/>
    <s v="     "/>
    <x v="0"/>
    <m/>
    <x v="1"/>
    <s v="N"/>
    <s v="889994"/>
    <s v="20-0039403"/>
    <m/>
    <s v="T004938033"/>
    <n v="118795000"/>
    <m/>
    <s v="     "/>
    <x v="0"/>
    <x v="0"/>
    <m/>
    <x v="0"/>
    <m/>
    <s v="&lt;3 meters of linear travel"/>
    <m/>
    <s v="Equipment - PG&amp;E"/>
    <x v="4"/>
    <s v="Equipment - PG&amp;E"/>
    <s v="All types of equipment / facility failure"/>
    <s v="Conductor failure-all"/>
    <s v="Conductor - Primary"/>
    <m/>
    <m/>
    <m/>
    <s v="Overhead"/>
    <m/>
    <s v="Conductor - Primary"/>
    <m/>
    <s v="182031102"/>
    <s v="     "/>
    <x v="0"/>
    <m/>
    <n v="36.300400000000003"/>
    <n v="-121.04900000000001"/>
    <s v="Monterey"/>
    <s v="KING-CITY-1102"/>
    <m/>
    <s v="Cal Fire"/>
    <s v="Urban"/>
    <m/>
    <m/>
    <m/>
    <m/>
    <m/>
    <m/>
    <m/>
    <s v="N"/>
    <s v="N"/>
    <m/>
    <m/>
    <s v="     "/>
    <m/>
    <m/>
    <m/>
    <m/>
    <m/>
    <m/>
    <m/>
    <m/>
    <m/>
    <m/>
    <m/>
    <m/>
    <m/>
    <m/>
    <m/>
    <m/>
    <m/>
    <m/>
    <m/>
  </r>
  <r>
    <x v="2702"/>
    <s v="     "/>
    <d v="2020-04-14T00:00:00"/>
    <d v="1899-12-30T17:56:00"/>
    <s v="16"/>
    <x v="1"/>
    <s v="4"/>
    <x v="6"/>
    <d v="2020-04-14T00:00:00"/>
    <d v="1899-12-30T17:55:00"/>
    <s v="On April 14, 2020 at 1756 hours, a PG&amp;E Troubleman was dispatched to the Peabody 2107 21kV distribution circuit at 6887 Birds Landing Rd, Suisun City, in response to a wire down outage.  Initial analysis indicates vehicle contact caused the ignition.  A third-party dump truck accessing the property contacted and severed the service drop that resulted in vegetation fire.  The ensuing fire was approximately 10’x10’ and the fire was suppressed by Suisun City FD.  PG&amp;E repaired the service on April 14, 2020 at 2103 hours."/>
    <s v="     "/>
    <x v="0"/>
    <m/>
    <x v="1"/>
    <s v="N"/>
    <s v="895474"/>
    <m/>
    <m/>
    <s v="T004942137"/>
    <m/>
    <m/>
    <s v="     "/>
    <x v="0"/>
    <x v="0"/>
    <m/>
    <x v="0"/>
    <s v="D"/>
    <s v="&lt;3 meters of linear travel"/>
    <m/>
    <s v="Contact - 3rd Party"/>
    <x v="8"/>
    <s v="Contact - 3rd Party"/>
    <s v="Contact from object"/>
    <s v="Contact - Vehicle"/>
    <m/>
    <s v="Contact - Vehicle"/>
    <s v="Service Drop"/>
    <m/>
    <s v="Overhead"/>
    <m/>
    <s v="Service Drop"/>
    <s v="service conductor"/>
    <s v="Circuit 063642107"/>
    <s v="     "/>
    <x v="0"/>
    <m/>
    <n v="38.159599999999998"/>
    <n v="-121.807"/>
    <s v="Solano"/>
    <s v="PEABODY-2107"/>
    <m/>
    <s v="Suisun FD"/>
    <s v="Agriculture"/>
    <m/>
    <m/>
    <m/>
    <m/>
    <m/>
    <m/>
    <m/>
    <s v="N"/>
    <s v="N"/>
    <m/>
    <m/>
    <s v="     "/>
    <m/>
    <m/>
    <m/>
    <m/>
    <m/>
    <m/>
    <m/>
    <m/>
    <m/>
    <m/>
    <m/>
    <m/>
    <m/>
    <m/>
    <m/>
    <m/>
    <m/>
    <m/>
    <m/>
  </r>
  <r>
    <x v="2703"/>
    <s v="     "/>
    <d v="2020-04-15T00:00:00"/>
    <d v="1899-12-30T16:05:00"/>
    <s v="16"/>
    <x v="1"/>
    <s v="4"/>
    <x v="6"/>
    <d v="2020-04-15T00:00:00"/>
    <d v="1899-12-30T16:03:00"/>
    <s v="On April 15, 2020 at 1605 hours, A PG&amp;E Troubleman responded to an outage on the BARRY 1103 circuit. A tractor contacted a distribution pole, breaking the pole and causing a wire down. The incident resulted in a 10 x 100 ft. ditch fire. The fire was suppressed by Sutter County FD. Repairs were completed by 0545 hours on April 16, 2020"/>
    <s v="     "/>
    <x v="0"/>
    <m/>
    <x v="1"/>
    <s v="N"/>
    <s v="896075"/>
    <s v="20-0041720"/>
    <m/>
    <s v="T004942880"/>
    <m/>
    <m/>
    <s v="     "/>
    <x v="0"/>
    <x v="0"/>
    <m/>
    <x v="0"/>
    <s v="D"/>
    <s v="&lt;0.25"/>
    <s v="10 X 100 ft. fire"/>
    <s v="Contact - 3rd Party"/>
    <x v="8"/>
    <s v="Contact - 3rd Party"/>
    <s v="Contact from object"/>
    <s v="Contact - Vehicle"/>
    <m/>
    <s v="Contact - Vehicle"/>
    <s v="Conductor - Primary"/>
    <m/>
    <s v="Overhead"/>
    <m/>
    <s v="Conductor - Primary"/>
    <s v="Pole/Crossarm, Conductor"/>
    <s v="152111103"/>
    <s v="     "/>
    <x v="0"/>
    <m/>
    <n v="39.096800000000002"/>
    <n v="-121.736"/>
    <s v="Sutter"/>
    <s v="BARRY-1103"/>
    <m/>
    <s v="Sutter County FD"/>
    <s v="Agriculture"/>
    <m/>
    <m/>
    <m/>
    <m/>
    <m/>
    <m/>
    <m/>
    <s v="N"/>
    <s v="N"/>
    <m/>
    <m/>
    <s v="     "/>
    <m/>
    <m/>
    <m/>
    <m/>
    <m/>
    <m/>
    <m/>
    <m/>
    <m/>
    <m/>
    <m/>
    <m/>
    <m/>
    <m/>
    <m/>
    <m/>
    <m/>
    <m/>
    <m/>
  </r>
  <r>
    <x v="2704"/>
    <s v="     "/>
    <d v="2020-04-17T00:00:00"/>
    <d v="1899-12-30T20:25:00"/>
    <s v="16"/>
    <x v="1"/>
    <s v="4"/>
    <x v="6"/>
    <d v="2020-04-17T00:00:00"/>
    <d v="1899-12-30T20:00:00"/>
    <s v="On April 17, 2020 at 2025 hours, a PG&amp;E troubleman was dispatched to the Ripon 1704 Distribution Circuit near 29555 S Airport way for an outage and observed broken wire mid span on ground. Troubleman reported wire down 7 spans load side of 5481, 1 span , 1 phase, cause unknown. This resulted in a small brush fire. Lathrop Manteca FD was on site and extinguished the fire. Power was restored to 10 customers at 0118 hours. "/>
    <s v="     "/>
    <x v="0"/>
    <m/>
    <x v="1"/>
    <s v="N"/>
    <s v="897286"/>
    <s v="20-0042474"/>
    <m/>
    <s v="T004944322"/>
    <m/>
    <m/>
    <s v="     "/>
    <x v="0"/>
    <x v="0"/>
    <m/>
    <x v="0"/>
    <s v="D"/>
    <s v="&lt;0.25"/>
    <m/>
    <s v="Equipment - PG&amp;E"/>
    <x v="4"/>
    <s v="Equipment - PG&amp;E"/>
    <s v="All types of equipment / facility failure"/>
    <s v="Conductor failure-all"/>
    <s v="Conductor - Primary"/>
    <m/>
    <m/>
    <m/>
    <s v="Overhead"/>
    <m/>
    <s v="Conductor - Primary"/>
    <m/>
    <s v="Circuit ID: 163801704"/>
    <s v="     "/>
    <x v="0"/>
    <m/>
    <n v="37.683399999999999"/>
    <n v="-121.253"/>
    <s v="San Joaquin"/>
    <s v="RIPON-1704"/>
    <m/>
    <s v="Lathrop Manteca FD"/>
    <s v="Hardwood Woodland"/>
    <m/>
    <m/>
    <m/>
    <m/>
    <m/>
    <m/>
    <m/>
    <s v="N"/>
    <s v="N"/>
    <m/>
    <m/>
    <s v="     "/>
    <m/>
    <m/>
    <m/>
    <m/>
    <m/>
    <m/>
    <m/>
    <m/>
    <m/>
    <m/>
    <m/>
    <m/>
    <m/>
    <m/>
    <m/>
    <m/>
    <m/>
    <m/>
    <m/>
  </r>
  <r>
    <x v="2705"/>
    <s v="     "/>
    <d v="2020-04-22T00:00:00"/>
    <d v="1899-12-30T14:40:00"/>
    <s v="17"/>
    <x v="1"/>
    <s v="4"/>
    <x v="6"/>
    <d v="2020-04-22T00:00:00"/>
    <d v="1899-12-30T14:30:00"/>
    <s v="On April 22, 2020 at 1440 hours, a PG&amp;E Troubleman was dipatched to an outage on the STOREY 1104 circuit. Wires came down and started a fire between .25 and ten acres. The suspecting cause is unknown, however gunshots were visible on the down conductors and nearby customers witnessed a crop dusting plane in the area. Repairs were complete by 1701 hours on the same day. "/>
    <s v="     "/>
    <x v="0"/>
    <m/>
    <x v="1"/>
    <s v="N"/>
    <s v="899554"/>
    <s v="20-0043794"/>
    <m/>
    <s v="T004946853"/>
    <n v="118941000"/>
    <m/>
    <s v="     "/>
    <x v="0"/>
    <x v="0"/>
    <m/>
    <x v="0"/>
    <s v="D"/>
    <s v="0.26-9.99"/>
    <m/>
    <s v="Unknown"/>
    <x v="4"/>
    <s v="Unknown"/>
    <m/>
    <s v="Conductor failure-all"/>
    <m/>
    <m/>
    <m/>
    <m/>
    <s v="Overhead"/>
    <m/>
    <s v="Conductor - Primary"/>
    <m/>
    <s v="254611104"/>
    <s v="     "/>
    <x v="0"/>
    <m/>
    <n v="37.032400000000003"/>
    <n v="-120.121"/>
    <s v="Madera"/>
    <s v="STOREY-1104"/>
    <m/>
    <s v="Cal Fire"/>
    <s v="Herbaceous"/>
    <m/>
    <m/>
    <m/>
    <m/>
    <m/>
    <m/>
    <m/>
    <s v="N"/>
    <s v="N"/>
    <m/>
    <m/>
    <s v="     "/>
    <m/>
    <m/>
    <m/>
    <m/>
    <m/>
    <m/>
    <m/>
    <m/>
    <m/>
    <m/>
    <m/>
    <m/>
    <m/>
    <m/>
    <m/>
    <m/>
    <m/>
    <m/>
    <m/>
  </r>
  <r>
    <x v="2706"/>
    <s v="     "/>
    <d v="2020-04-23T00:00:00"/>
    <d v="1899-12-30T18:05:00"/>
    <s v="17"/>
    <x v="1"/>
    <s v="4"/>
    <x v="6"/>
    <m/>
    <m/>
    <m/>
    <s v="     "/>
    <x v="0"/>
    <m/>
    <x v="1"/>
    <s v="N"/>
    <s v="900284"/>
    <m/>
    <m/>
    <s v="T004947690"/>
    <m/>
    <s v="EI200423A"/>
    <s v="     "/>
    <x v="1"/>
    <x v="2"/>
    <m/>
    <x v="0"/>
    <m/>
    <s v="Structure-only"/>
    <m/>
    <s v="Under Investigation"/>
    <x v="1"/>
    <s v="Under Investigation"/>
    <m/>
    <m/>
    <m/>
    <m/>
    <m/>
    <m/>
    <s v="Overhead"/>
    <m/>
    <m/>
    <m/>
    <m/>
    <s v="     "/>
    <x v="0"/>
    <m/>
    <n v="35.123199999999997"/>
    <n v="-120.629"/>
    <s v="San Luis Obispo"/>
    <s v="OCEANO-1106"/>
    <m/>
    <s v="Cal Fire"/>
    <s v="Urban"/>
    <m/>
    <m/>
    <m/>
    <m/>
    <m/>
    <m/>
    <m/>
    <s v="N"/>
    <s v="N"/>
    <m/>
    <m/>
    <s v="     "/>
    <m/>
    <m/>
    <m/>
    <m/>
    <m/>
    <m/>
    <m/>
    <m/>
    <m/>
    <m/>
    <m/>
    <m/>
    <m/>
    <m/>
    <m/>
    <m/>
    <m/>
    <m/>
    <m/>
  </r>
  <r>
    <x v="2707"/>
    <s v="     "/>
    <d v="2020-04-23T00:00:00"/>
    <d v="1899-12-30T15:33:00"/>
    <s v="17"/>
    <x v="1"/>
    <s v="4"/>
    <x v="6"/>
    <d v="2020-04-23T00:00:00"/>
    <d v="1899-12-30T15:25:00"/>
    <s v="On April 23, 2020 at 1537 hours, a PG&amp;E Troubleman was dispatched to the Avena 1702 Distribution Circuit on Gawne Road in Stockton for a balloon in the wires and a fire. Initial analysis indicates PG&amp;E equipment failure caused the ignition. Mylar balloons were caught in the primary lines and sparked the ignition when going phase to phase which resulted in two momentary outages. The 2 acre fire was suppress by Farmington Fire Department who was on scene prior to the Troubleman arriving. No repairs had to be made to PG&amp;E equipment, but the Troubleman had to remove the balloon from the line. "/>
    <s v="     "/>
    <x v="0"/>
    <m/>
    <x v="1"/>
    <s v="N"/>
    <s v="900237"/>
    <s v="20-0044136"/>
    <m/>
    <s v="5655493"/>
    <m/>
    <m/>
    <s v="     "/>
    <x v="0"/>
    <x v="0"/>
    <m/>
    <x v="0"/>
    <s v="D"/>
    <s v="0.26-9.99"/>
    <s v="2 acres"/>
    <s v="Contact - 3rd Party"/>
    <x v="12"/>
    <s v="Contact - 3rd Party"/>
    <s v="Contact from object"/>
    <s v="Contact - Balloon"/>
    <m/>
    <s v="Contact - Balloon"/>
    <s v="Conductor - Primary"/>
    <m/>
    <s v="Overhead"/>
    <m/>
    <s v="Conductor - Primary"/>
    <m/>
    <s v="Circuit ID: 163571702"/>
    <s v="     "/>
    <x v="0"/>
    <m/>
    <n v="37.893099999999997"/>
    <n v="-121.03400000000001"/>
    <s v="San Joaquin"/>
    <s v="AVENA-1702"/>
    <m/>
    <s v="Farmington FD"/>
    <s v="Herbaceous"/>
    <m/>
    <m/>
    <m/>
    <m/>
    <m/>
    <m/>
    <m/>
    <s v="N"/>
    <s v="N"/>
    <m/>
    <m/>
    <s v="     "/>
    <m/>
    <m/>
    <m/>
    <m/>
    <m/>
    <m/>
    <m/>
    <m/>
    <m/>
    <m/>
    <m/>
    <m/>
    <m/>
    <m/>
    <m/>
    <m/>
    <m/>
    <m/>
    <m/>
  </r>
  <r>
    <x v="2708"/>
    <s v="     "/>
    <d v="2020-04-23T00:00:00"/>
    <d v="1899-12-30T11:08:00"/>
    <s v="17"/>
    <x v="1"/>
    <s v="4"/>
    <x v="6"/>
    <d v="2020-04-23T00:00:00"/>
    <d v="1899-12-30T11:05:00"/>
    <s v="On April 23, 2020 at 1105 hours, a PG&amp;E troubleman was dispatched to the Live Oak 1104 Distribution Circuit for reports of a pole fire. Troubleman stated the fire had been extinguished by the Fire Department before he arrived. The troubleman created a EC Tag for the damaged pole to be replaced. Customer requested idle secondary service wire to be disconnected. Power was restored to all 3 customers at 2017 hours on April 23, 2020."/>
    <s v="     "/>
    <x v="0"/>
    <m/>
    <x v="1"/>
    <s v="N"/>
    <s v="900028"/>
    <s v="20-0044009"/>
    <m/>
    <s v="T004947347"/>
    <n v="118944000"/>
    <m/>
    <s v="     "/>
    <x v="0"/>
    <x v="0"/>
    <m/>
    <x v="0"/>
    <s v="D"/>
    <s v="&lt;0.25"/>
    <m/>
    <s v="Equipment - PG&amp;E"/>
    <x v="2"/>
    <s v="Equipment - PG&amp;E"/>
    <s v="All types of equipment / facility failure"/>
    <s v="Pole failure"/>
    <s v="Pole"/>
    <m/>
    <m/>
    <m/>
    <s v="Overhead"/>
    <m/>
    <s v="Pole"/>
    <m/>
    <s v="Pole ID: 103792347 Circuit ID: 153771104"/>
    <s v="     "/>
    <x v="0"/>
    <m/>
    <n v="39.283299999999997"/>
    <n v="-121.68300000000001"/>
    <s v="Sutter"/>
    <s v="LIVE-OAK-1104"/>
    <m/>
    <s v="Unknown"/>
    <s v="Agriculture"/>
    <m/>
    <m/>
    <m/>
    <m/>
    <m/>
    <m/>
    <m/>
    <s v="N"/>
    <s v="N"/>
    <m/>
    <m/>
    <s v="     "/>
    <m/>
    <m/>
    <m/>
    <m/>
    <m/>
    <m/>
    <m/>
    <m/>
    <m/>
    <m/>
    <m/>
    <m/>
    <m/>
    <m/>
    <m/>
    <m/>
    <m/>
    <m/>
    <m/>
  </r>
  <r>
    <x v="2709"/>
    <s v="     "/>
    <d v="2020-04-25T00:00:00"/>
    <d v="1899-12-30T16:10:00"/>
    <s v="17"/>
    <x v="1"/>
    <s v="4"/>
    <x v="6"/>
    <m/>
    <m/>
    <s v="On April 25, 2020 at 1633 hours, a PG&amp;E Troubleman patrolled the Jameson 1105 12kV Distribution Circuit number 063801105, near 5070 Clayton Road in Fairfield. He observed arcing wire at the weatherhead and a fire that was extinguished prior to his arrival. Initial analysis indicates PG&amp;E overhead equipment failure may have caused the ignition. The Suisun Fire Department responded to and extinguished the fire. All the repairs were completed and the line was returned to service on April 25, 2020. This information is preliminary."/>
    <s v="     "/>
    <x v="0"/>
    <m/>
    <x v="1"/>
    <s v="N"/>
    <m/>
    <m/>
    <m/>
    <s v="3982904987"/>
    <m/>
    <m/>
    <s v="     "/>
    <x v="0"/>
    <x v="0"/>
    <m/>
    <x v="0"/>
    <s v="D"/>
    <s v="&lt;3 meters of linear travel"/>
    <m/>
    <s v="Equipment - PG&amp;E"/>
    <x v="4"/>
    <s v="Equipment - PG&amp;E"/>
    <s v="All types of equipment / facility failure"/>
    <s v="Conductor failure-all"/>
    <s v="Service Drop"/>
    <m/>
    <m/>
    <m/>
    <s v="Overhead"/>
    <m/>
    <s v="Service Drop"/>
    <s v="Service Drop"/>
    <s v="Circuit ID: 063801105"/>
    <s v="     "/>
    <x v="0"/>
    <m/>
    <n v="38.2941"/>
    <n v="-122.09699999999999"/>
    <s v="Solano"/>
    <s v="JAMESON-1105"/>
    <m/>
    <s v="Suisun FD"/>
    <s v="Agriculture"/>
    <m/>
    <m/>
    <m/>
    <m/>
    <m/>
    <m/>
    <m/>
    <s v="N"/>
    <s v="N"/>
    <m/>
    <m/>
    <s v="     "/>
    <m/>
    <m/>
    <m/>
    <m/>
    <m/>
    <m/>
    <m/>
    <m/>
    <m/>
    <m/>
    <m/>
    <m/>
    <m/>
    <m/>
    <m/>
    <m/>
    <m/>
    <m/>
    <m/>
  </r>
  <r>
    <x v="2710"/>
    <s v="     "/>
    <d v="2020-04-25T00:00:00"/>
    <d v="1899-12-30T04:20:00"/>
    <s v="17"/>
    <x v="1"/>
    <s v="4"/>
    <x v="6"/>
    <d v="2020-04-25T00:00:00"/>
    <d v="1899-12-30T03:46:00"/>
    <s v="On April 25, 2020 at 0420 hours, a PG&amp;E Troubleman was dispatched to the Grand Island 2225 Distribution Circuit at West Brannen Island Road off of Highway 160 for a pole fire. Initial analysis indicates PG&amp;E equipment failure caused the ignition due to vegetation contact. Troubleman believes that a tree that had grown into the lines and caused the fuses to arc which resulted in an ignition just below the fuses on the pole.  The pole burned in half and broke, resulting it the fire spread to the ground approximately 100 feet. 211 customers sustained an outage and the Troubleman believed that line recloser was bypassed, resulting in more customers being out. Fire was suppress by Rio Vista Fire Department. The pole and one phase of one span of wire had to be replaced. "/>
    <s v="     "/>
    <x v="0"/>
    <m/>
    <x v="1"/>
    <s v="N"/>
    <s v="901250"/>
    <s v="20-0044512"/>
    <m/>
    <s v="T004948555"/>
    <m/>
    <m/>
    <s v="     "/>
    <x v="0"/>
    <x v="0"/>
    <m/>
    <x v="0"/>
    <s v="D"/>
    <s v="&lt;0.25"/>
    <s v="Approx 100'"/>
    <s v="Vegetation"/>
    <x v="0"/>
    <s v="Vegetation"/>
    <s v="Contact from object"/>
    <s v="Contact - Vegetation"/>
    <m/>
    <s v="Contact - Vegetation"/>
    <s v="Fuse"/>
    <m/>
    <s v="Overhead"/>
    <m/>
    <s v="Fuse"/>
    <s v="Pole, Conductor"/>
    <s v="Fuse: 12587"/>
    <s v="     "/>
    <x v="0"/>
    <m/>
    <n v="38.122999999999998"/>
    <n v="-121.685"/>
    <s v="Solano"/>
    <s v="GRAND-ISLAND-2225"/>
    <m/>
    <s v="Rio Vista FD"/>
    <s v="Herbaceous"/>
    <m/>
    <m/>
    <m/>
    <m/>
    <m/>
    <m/>
    <m/>
    <s v="N"/>
    <s v="N"/>
    <m/>
    <m/>
    <s v="     "/>
    <m/>
    <m/>
    <m/>
    <m/>
    <m/>
    <m/>
    <m/>
    <m/>
    <m/>
    <m/>
    <m/>
    <m/>
    <m/>
    <m/>
    <m/>
    <m/>
    <m/>
    <m/>
    <m/>
  </r>
  <r>
    <x v="2711"/>
    <s v="     "/>
    <d v="2020-04-27T00:00:00"/>
    <d v="1899-12-30T14:27:00"/>
    <s v="18"/>
    <x v="1"/>
    <s v="4"/>
    <x v="6"/>
    <d v="2020-04-27T00:00:00"/>
    <d v="1899-12-30T14:10:00"/>
    <s v="On April 27, 2020 at 1427 hours, a PG&amp;E Troubleman was dispatched to the Kerman 1104 Distribution Circuit near S Lake Avenue and Jensen Avenue in Kerman in response to a customer owned 480 service panel failure and fire at the panel. The service panel that burned up caused all three fuses to melt open, therefore the Troubleman cleared the transformer fuses, while North Central Fire Department put the fire out at the panel.  After the Troubleman refused the melted fuses, he closed the first one and it blew.  Approximately 5 spans north at 1169 S Lake Avenue, a smoke was observed and a grass fire was ignited. Initial analysis indicates PG&amp;E equipment failure caused the ignition. Upon reenergizing the line, the porcelain lightning arrestor failed. It is possible that the short that was occurring in the customer panel could have caused surges in line voltage and the difference in voltage caused the lightning arrestor failure. The fire was approximately .5-1 acre and 7 customers were impacted by an outage. Fire was suppress by North Central Fire Department. PG&amp;E crew replaced the porcelain lightning arrestor with a new polymer lightning arrestor, and replaced SP transformer with new transformer and cutouts on April 27, 2020."/>
    <s v="     "/>
    <x v="0"/>
    <m/>
    <x v="1"/>
    <s v="N"/>
    <s v="902342"/>
    <s v="20-0044914"/>
    <m/>
    <s v="7508248105"/>
    <m/>
    <m/>
    <s v="     "/>
    <x v="0"/>
    <x v="0"/>
    <m/>
    <x v="0"/>
    <s v="D"/>
    <s v="0.26-9.99"/>
    <s v=".5 - 1 acre"/>
    <s v="Equipment - PG&amp;E"/>
    <x v="17"/>
    <s v="Equipment - PG&amp;E"/>
    <s v="All types of equipment / facility failure"/>
    <s v="Lightning arrestor failure"/>
    <s v="Lightning Arrestor"/>
    <m/>
    <m/>
    <m/>
    <s v="Overhead"/>
    <m/>
    <s v="Lightning Arrestor"/>
    <s v="lightning arrestor, cutouts, Transformer"/>
    <s v="Pole  ID: 100646155"/>
    <s v="     "/>
    <x v="0"/>
    <m/>
    <n v="36.719000000000001"/>
    <n v="-120.133"/>
    <s v="Fresno"/>
    <s v="KERMAN-1104"/>
    <m/>
    <s v="North Central FD"/>
    <s v="Agriculture"/>
    <m/>
    <m/>
    <m/>
    <m/>
    <m/>
    <m/>
    <m/>
    <s v="N"/>
    <s v="N"/>
    <m/>
    <m/>
    <s v="     "/>
    <m/>
    <m/>
    <m/>
    <m/>
    <m/>
    <m/>
    <m/>
    <m/>
    <m/>
    <m/>
    <m/>
    <m/>
    <m/>
    <m/>
    <m/>
    <m/>
    <m/>
    <m/>
    <m/>
  </r>
  <r>
    <x v="2712"/>
    <s v="     "/>
    <d v="2020-04-28T00:00:00"/>
    <d v="1899-12-30T12:45:00"/>
    <s v="18"/>
    <x v="1"/>
    <s v="4"/>
    <x v="6"/>
    <m/>
    <m/>
    <s v="On April 28, 2020 at 12:45 hours, a PG&amp;E troubleman was dispatched to the Cordelia 1104 Distribution Circuit near Simmons Island for reports of a PG&amp;E pole fire. Troubleman reported that he found mylar balloons on ground, which he suspects came into contact with PG&amp;E equipment, causing vegetation to ignite and burn the base of the pole. Troubleman issued EC tag to stub the pole. No outage occurred and no other PG&amp;E assets were damaged. The troubleman extinguished fire upon arrival."/>
    <s v="     "/>
    <x v="0"/>
    <m/>
    <x v="1"/>
    <s v="N"/>
    <m/>
    <m/>
    <m/>
    <s v="T004950556"/>
    <m/>
    <m/>
    <s v="     "/>
    <x v="0"/>
    <x v="0"/>
    <m/>
    <x v="0"/>
    <s v="D"/>
    <s v="&lt;0.25"/>
    <m/>
    <s v="Contact - 3rd Party"/>
    <x v="12"/>
    <s v="Contact - 3rd Party"/>
    <s v="Contact from object"/>
    <s v="Contact - Balloon"/>
    <m/>
    <s v="Contact - Balloon"/>
    <s v="Conductor - Primary"/>
    <m/>
    <s v="Overhead"/>
    <m/>
    <s v="Conductor - Primary"/>
    <s v="Pole"/>
    <s v="Pole ID: 101559042 Circuit ID: 062701104"/>
    <s v="     "/>
    <x v="0"/>
    <m/>
    <n v="38.107199999999999"/>
    <n v="-121.989"/>
    <s v="Solano"/>
    <s v="CORDELIA-1104"/>
    <m/>
    <s v="PG&amp;E Troubleman"/>
    <s v="Wetland"/>
    <m/>
    <m/>
    <m/>
    <m/>
    <m/>
    <m/>
    <m/>
    <s v="N"/>
    <s v="N"/>
    <m/>
    <m/>
    <s v="     "/>
    <m/>
    <m/>
    <m/>
    <m/>
    <m/>
    <m/>
    <m/>
    <m/>
    <m/>
    <m/>
    <m/>
    <m/>
    <m/>
    <m/>
    <m/>
    <m/>
    <m/>
    <m/>
    <m/>
  </r>
  <r>
    <x v="2713"/>
    <s v="     "/>
    <d v="2020-04-29T00:00:00"/>
    <d v="1899-12-30T15:25:00"/>
    <s v="18"/>
    <x v="1"/>
    <s v="4"/>
    <x v="6"/>
    <d v="2020-04-29T00:00:00"/>
    <d v="1899-12-30T15:33:00"/>
    <s v="On April 29, 2020 at 1556 hours, a PG&amp;E Troubleman was dispatched to the Clark Road 1102 Distribution Circuit west of Oregon Gulch Road, Oroville in response to a wire down and outage. Initial analysis indicates vegetation contact caused the ignition. A 72' tall 32&quot; in diameter pine tree fell through the primary due to a third-party tree cutter hired by PG&amp;E to perform line clearance work. Although the third-party tree cutter crew had rigging and anchor points on the tree to direct it away from the lines, the tree fell starting an ignition resulting in an outage to 26 customers and approximately a 3 acre fire that was suppress by Cal Fire. Per PG&amp;E VPM, the third-party tree cutter provided an incident report to PG&amp;E accepting fault. "/>
    <s v="     "/>
    <x v="0"/>
    <m/>
    <x v="1"/>
    <s v="N"/>
    <s v="903942"/>
    <s v="20-0045697"/>
    <m/>
    <s v="T004951642"/>
    <n v="118961000"/>
    <m/>
    <s v="     "/>
    <x v="0"/>
    <x v="0"/>
    <m/>
    <x v="0"/>
    <s v="D"/>
    <s v="0.26-9.99"/>
    <m/>
    <s v="Vegetation"/>
    <x v="0"/>
    <s v="Vegetation"/>
    <s v="Contact from object"/>
    <s v="Contact - Vegetation"/>
    <m/>
    <s v="Contact - Vegetation"/>
    <s v="Conductor - Primary"/>
    <m/>
    <s v="Overhead"/>
    <m/>
    <s v="Conductor - Primary"/>
    <s v="Conductor - Primary"/>
    <s v="Circuit ID: 103091102 "/>
    <s v="     "/>
    <x v="1"/>
    <n v="280"/>
    <n v="39.555799999999998"/>
    <n v="-121.51"/>
    <s v="Butte"/>
    <s v="CLARK-ROAD-1102"/>
    <m/>
    <s v="Cal Fire"/>
    <s v="Hardwood Woodland"/>
    <m/>
    <m/>
    <m/>
    <m/>
    <m/>
    <s v="GULCH FIRE"/>
    <m/>
    <s v="N"/>
    <s v="N"/>
    <m/>
    <m/>
    <s v="     "/>
    <n v="39.555208999999998"/>
    <n v="-121.505499"/>
    <s v="Dec 21 2020 12:00AM"/>
    <s v="PGECont"/>
    <s v="Potter fire came through this area since the outage occured. Closed.  SKE2/ACRT"/>
    <m/>
    <m/>
    <m/>
    <m/>
    <m/>
    <m/>
    <m/>
    <m/>
    <m/>
    <m/>
    <m/>
    <m/>
    <m/>
    <s v="0"/>
  </r>
  <r>
    <x v="2714"/>
    <s v="     "/>
    <d v="2020-04-29T00:00:00"/>
    <d v="1899-12-30T13:26:00"/>
    <s v="18"/>
    <x v="1"/>
    <s v="4"/>
    <x v="6"/>
    <d v="2020-04-29T00:00:00"/>
    <d v="1899-12-30T16:24:00"/>
    <s v="On April 29, 2020 at 1355 hours, a PG&amp;E Troubleman was dispatched to the Calistoga 1101 12kV Distribution Circuit in the vicinity of Sharp Road and Diamond Mountain Road, Calistoga in response to an outage. Initial analysis indicates vegetation contact caused the ignition. A green Tan Oak approximately 60' in height with codominant leaders and slight evidence of rot from bark beetles. One of the leaders split and resulting in a primary wire down. The subject tree had 25' of clearance from the conductor and was last inspected on January 18, 2020. The ensuing fire was approximately 1 acre in size and the fire was suppressed by Cal Fire. PG&amp;E Crew replaced 1 span 4 ACSR primary conductor on April 30, 2020."/>
    <s v="     "/>
    <x v="0"/>
    <m/>
    <x v="0"/>
    <s v="N"/>
    <s v="903815"/>
    <s v="20-0045693"/>
    <m/>
    <s v="T004951422"/>
    <n v="118961000"/>
    <m/>
    <s v="     "/>
    <x v="0"/>
    <x v="0"/>
    <m/>
    <x v="0"/>
    <s v="D"/>
    <s v="&lt;0.25"/>
    <s v="10'x15'"/>
    <s v="Vegetation"/>
    <x v="0"/>
    <s v="Vegetation"/>
    <s v="Contact from object"/>
    <s v="Contact - Vegetation"/>
    <m/>
    <s v="Contact - Vegetation"/>
    <s v="Conductor - Primary"/>
    <m/>
    <s v="Overhead"/>
    <m/>
    <s v="Conductor - Primary"/>
    <s v="Conductor - Primary"/>
    <s v="Circuit ID: 042711101"/>
    <s v="     "/>
    <x v="2"/>
    <n v="180"/>
    <n v="38.540199999999999"/>
    <n v="-122.586"/>
    <s v="Sonoma"/>
    <s v="CALISTOGA-1101"/>
    <m/>
    <s v="Cal Fire"/>
    <s v="Hardwood Forest"/>
    <m/>
    <m/>
    <m/>
    <m/>
    <m/>
    <m/>
    <m/>
    <s v="N"/>
    <s v="N"/>
    <m/>
    <m/>
    <s v="     "/>
    <n v="38.540152999999997"/>
    <n v="-122.585661"/>
    <s v="May  4 2020 12:00AM"/>
    <s v="TrunkFail"/>
    <s v="GREEN TAN OAK WITH SOME SIGNS OF ROT AT BASE,SPAR OF TREE ALLEGEDLY BOWED OVER AND LAID ON PRIMARY LINES._x000d__x000a_PER CONVERSATION WITH T MAN HE NEEDED KILL POWER TO REMOVE TREE FROM LINES,_x000d__x000a_THIS IS WHAT CAUSED THE OUTAGE."/>
    <s v="TAN"/>
    <s v="60"/>
    <s v="19"/>
    <s v="25"/>
    <s v="Slight"/>
    <s v="Slight"/>
    <s v="N"/>
    <s v="1"/>
    <m/>
    <s v="Plain"/>
    <s v="A"/>
    <s v="CrossArm"/>
    <s v="BareWire"/>
    <s v="3"/>
  </r>
  <r>
    <x v="2715"/>
    <s v="     "/>
    <d v="2020-04-30T00:00:00"/>
    <d v="1899-12-30T23:35:00"/>
    <s v="18"/>
    <x v="1"/>
    <s v="4"/>
    <x v="6"/>
    <d v="2020-05-01T00:00:00"/>
    <d v="1899-12-30T01:40:00"/>
    <s v="On April 30, 2020 at 2335 hours, a PG&amp;E troubleman was dispatched to the Olema 1101 Distribution Circuit near 1055 Vision RD in the city of Inverness, for reports of an outage. Upon arrival, the troubleman observed a fire and wires down due to a tree falling onto the primary wires causing the initial ignition. Fuse 7467 had 1 of 2 fuses blown, troubleman opened the remaining fuse immediately to de-energize the line and notified the Marin County Fire Station. Initial Analysis indicates that possible high winds caused the tree to fall and make contact with the primary lines, causing an outage to 7 customers. An EC Tag was created for repairs to be made and power was restored to all 7 customers at roughly 1229 hours on May 1,2020. Cal Fire arrived on scene to extinguish the fire."/>
    <s v="     "/>
    <x v="0"/>
    <m/>
    <x v="1"/>
    <s v="N"/>
    <s v="904935"/>
    <s v="20-0046127"/>
    <m/>
    <s v="T004952435"/>
    <m/>
    <m/>
    <s v="     "/>
    <x v="0"/>
    <x v="0"/>
    <m/>
    <x v="0"/>
    <s v="D"/>
    <s v="0.26-9.99"/>
    <m/>
    <s v="Vegetation"/>
    <x v="0"/>
    <s v="Vegetation"/>
    <s v="Contact from object"/>
    <s v="Contact - Vegetation"/>
    <m/>
    <s v="Contact - Vegetation"/>
    <s v="Conductor - Primary"/>
    <m/>
    <s v="Overhead"/>
    <m/>
    <s v="Conductor - Primary"/>
    <s v="Crossarm"/>
    <s v="Circuit ID: 042291101"/>
    <s v="     "/>
    <x v="1"/>
    <n v="185"/>
    <n v="38.099899999999998"/>
    <n v="-122.883"/>
    <s v="Marin"/>
    <s v="OLEMA-1101"/>
    <m/>
    <s v="Cal Fire"/>
    <s v="Conifer Forest"/>
    <m/>
    <m/>
    <m/>
    <m/>
    <m/>
    <m/>
    <m/>
    <s v="N"/>
    <s v="N"/>
    <m/>
    <m/>
    <s v="     "/>
    <n v="38.099730000000001"/>
    <n v="-122.882468"/>
    <s v="May  1 2020 12:00AM"/>
    <s v="BranchFail"/>
    <s v="BISHOP PINE FAILED. APPEARS RO HAVE STRUCK ANOTHER BISHOP PINE, THAT TREE FAILED BRANCH IS NOW BELOW CONDUCTOR."/>
    <s v="PINB"/>
    <s v="50"/>
    <s v="23"/>
    <s v="15"/>
    <s v="Moderate"/>
    <s v="Moderate"/>
    <s v="N"/>
    <s v="1"/>
    <m/>
    <s v="Ridge"/>
    <s v="A"/>
    <s v="CrossArm"/>
    <s v="BareWire"/>
    <s v="2"/>
  </r>
  <r>
    <x v="2716"/>
    <s v="     "/>
    <d v="2020-05-01T00:00:00"/>
    <d v="1899-12-30T00:56:00"/>
    <s v="18"/>
    <x v="1"/>
    <s v="5"/>
    <x v="6"/>
    <d v="2020-05-01T00:00:00"/>
    <d v="1899-12-30T00:42:00"/>
    <s v="On May 1, at 0056 hours, a PG&amp;E Troubleman  was dispatched to an outage on the CLARK ROAD 1102 circuit when a car hit a guy wire and caused a fire between 3 meters and .25 acres. Cal Fire responded to the scene. Repairs were done on 5/4/2020."/>
    <s v="     "/>
    <x v="0"/>
    <m/>
    <x v="1"/>
    <s v="N"/>
    <s v="904944"/>
    <s v="20-0046124"/>
    <m/>
    <s v="T004952439"/>
    <n v="118965000"/>
    <m/>
    <s v="     "/>
    <x v="0"/>
    <x v="0"/>
    <m/>
    <x v="0"/>
    <s v="D"/>
    <s v="&lt;0.25"/>
    <m/>
    <s v="Contact - 3rd Party"/>
    <x v="8"/>
    <s v="Contact - 3rd Party"/>
    <s v="Contact from object"/>
    <s v="Contact - Vehicle"/>
    <m/>
    <s v="Contact - Vehicle"/>
    <s v="Guy/Span Wire"/>
    <m/>
    <s v="Overhead"/>
    <m/>
    <s v="Guy/Span Wire"/>
    <m/>
    <s v="Guy attached to 103124762"/>
    <s v="     "/>
    <x v="0"/>
    <m/>
    <n v="39.647399999999998"/>
    <n v="-121.63500000000001"/>
    <s v="Butte"/>
    <s v="CLARK-ROAD-1102"/>
    <m/>
    <s v="Cal Fire"/>
    <s v="Herbaceous"/>
    <m/>
    <m/>
    <m/>
    <m/>
    <m/>
    <m/>
    <m/>
    <s v="N"/>
    <s v="N"/>
    <m/>
    <m/>
    <s v="     "/>
    <m/>
    <m/>
    <m/>
    <m/>
    <m/>
    <m/>
    <m/>
    <m/>
    <m/>
    <m/>
    <m/>
    <m/>
    <m/>
    <m/>
    <m/>
    <m/>
    <m/>
    <m/>
    <m/>
  </r>
  <r>
    <x v="2717"/>
    <s v="     "/>
    <d v="2020-05-02T00:00:00"/>
    <d v="1899-12-30T14:04:00"/>
    <s v="18"/>
    <x v="1"/>
    <s v="5"/>
    <x v="6"/>
    <d v="2020-05-02T00:00:00"/>
    <d v="1899-12-30T14:03:00"/>
    <s v="On May 2, 2020 at 1404 hours, a PG&amp;E Troubleman was dispatched to the Reedley 1106 Distribution Circuit on Clayton Avenue in Reedley in response to an outage and upon arrival at 22410 Clayton Avenue, the Troubleman observed smoke coming from the pole. Initial analysis indicates PG&amp;E equipment failed due to contact from 3rd party patio umbrella caused the ignition. The umbrella frame was observed on the ground with flash marks on it and the umbrella canopy was stuck on the wire. The ignition resulted in an outage of 116 customers and approximately one third acre fire, that was suppress by Cal Fire. The conductor had arc marks but did not warrant repair. Troubleman had to replace the 2 fuses that blew and remove the umbrella canopy from the conductor."/>
    <s v="     "/>
    <x v="0"/>
    <m/>
    <x v="1"/>
    <s v="N"/>
    <s v="905947"/>
    <s v="20-0046606"/>
    <m/>
    <s v="T004953422"/>
    <m/>
    <m/>
    <s v="     "/>
    <x v="0"/>
    <x v="0"/>
    <m/>
    <x v="0"/>
    <s v="D"/>
    <s v="0.26-9.99"/>
    <s v="1/3 acre"/>
    <s v="Contact - Customer (Equip/Structure/Veg)"/>
    <x v="3"/>
    <s v="Contact - 3rd Party"/>
    <s v="Contact from object"/>
    <s v="Contact - Other"/>
    <m/>
    <s v="Contact - Other"/>
    <s v="Conductor - Primary"/>
    <m/>
    <s v="Overhead"/>
    <m/>
    <s v="Conductor - Primary"/>
    <s v="Fuse"/>
    <s v="Circuit ID: 252341106"/>
    <s v="     "/>
    <x v="0"/>
    <m/>
    <n v="36.640099999999997"/>
    <n v="-119.386"/>
    <s v="Fresno"/>
    <s v="REEDLEY-1106"/>
    <m/>
    <s v="Cal Fire"/>
    <s v="Agriculture"/>
    <m/>
    <m/>
    <m/>
    <m/>
    <m/>
    <m/>
    <m/>
    <s v="N"/>
    <s v="N"/>
    <m/>
    <m/>
    <s v="     "/>
    <m/>
    <m/>
    <m/>
    <m/>
    <m/>
    <m/>
    <m/>
    <m/>
    <m/>
    <m/>
    <m/>
    <m/>
    <m/>
    <m/>
    <m/>
    <m/>
    <m/>
    <m/>
    <m/>
  </r>
  <r>
    <x v="2718"/>
    <s v="     "/>
    <d v="2020-05-02T00:00:00"/>
    <d v="1899-12-30T11:42:00"/>
    <s v="18"/>
    <x v="1"/>
    <s v="5"/>
    <x v="6"/>
    <d v="2020-05-02T00:00:00"/>
    <d v="1899-12-30T11:41:00"/>
    <s v="On May 2, 2020 at 11:42 hours, a PG&amp;E troubleman was dispatched to the Fairway 1108 Distribution Circuit in the city of Santa Maria, for reports of an outage due to wires down. Upon arrival the troubleman observed wires down at pole 101864379, switch 1039 was opened to de-energize lines. conductors were repaired and power was restored to 9 customers at 1625 hours on May 2, 2020. Initial analysis indicates that conductor failure resulted in a 3 meter - 0.25 acre fire, cause of equipment failure is unknown. Satna Maria fire department arrived to extinguish fire. "/>
    <s v="     "/>
    <x v="0"/>
    <m/>
    <x v="1"/>
    <s v="N"/>
    <s v="905903"/>
    <s v="20-0046588"/>
    <m/>
    <s v="T004953354"/>
    <n v="118976000"/>
    <m/>
    <s v="     "/>
    <x v="0"/>
    <x v="0"/>
    <m/>
    <x v="0"/>
    <s v="D"/>
    <s v="&lt;0.25"/>
    <m/>
    <s v="Equipment - PG&amp;E"/>
    <x v="4"/>
    <s v="Equipment - PG&amp;E"/>
    <s v="All types of equipment / facility failure"/>
    <s v="Conductor failure-all"/>
    <s v="Conductor - Primary"/>
    <m/>
    <m/>
    <m/>
    <s v="Overhead"/>
    <m/>
    <s v="Conductor - Primary"/>
    <m/>
    <s v="Circuit ID: 182061108"/>
    <s v="     "/>
    <x v="0"/>
    <m/>
    <n v="34.886899999999997"/>
    <n v="-120.411"/>
    <s v="Santa Barbara"/>
    <s v="FAIRWAY-1108"/>
    <m/>
    <s v="Santa Maria FD"/>
    <s v="Shrub"/>
    <m/>
    <m/>
    <m/>
    <m/>
    <m/>
    <m/>
    <m/>
    <s v="N"/>
    <s v="N"/>
    <m/>
    <m/>
    <s v="     "/>
    <m/>
    <m/>
    <m/>
    <m/>
    <m/>
    <m/>
    <m/>
    <m/>
    <m/>
    <m/>
    <m/>
    <m/>
    <m/>
    <m/>
    <m/>
    <m/>
    <m/>
    <m/>
    <m/>
  </r>
  <r>
    <x v="2719"/>
    <s v="     "/>
    <d v="2020-05-04T00:00:00"/>
    <d v="1899-12-30T18:25:00"/>
    <s v="19"/>
    <x v="1"/>
    <s v="5"/>
    <x v="6"/>
    <d v="2020-05-04T00:00:00"/>
    <d v="1899-12-30T18:19:00"/>
    <s v="On May 4, 2020 at 1825 hours, a PG&amp;E troubleman was dispatched to the Fulton 1107 Distribution Circuit at 3920 Barnes RD in Santa Rosa for report of wires down outage. Wires down caused a vegetation fire between 3 meters - 0.25 acres. Suspected initiating cause is unknown.  Power was restored at 0050 hours. Fire department arrived to extinguish fire. "/>
    <s v="     "/>
    <x v="0"/>
    <m/>
    <x v="1"/>
    <s v="N"/>
    <s v="907099"/>
    <s v="20-0047103"/>
    <m/>
    <s v="T004954552"/>
    <n v="118982000"/>
    <m/>
    <s v="     "/>
    <x v="0"/>
    <x v="0"/>
    <m/>
    <x v="0"/>
    <s v="D"/>
    <s v="&lt;0.25"/>
    <m/>
    <s v="Equipment - PG&amp;E"/>
    <x v="4"/>
    <s v="Equipment - PG&amp;E"/>
    <s v="All types of equipment / facility failure"/>
    <s v="Conductor failure-all"/>
    <s v="Conductor - Primary"/>
    <m/>
    <m/>
    <m/>
    <s v="Overhead"/>
    <m/>
    <s v="Conductor - Primary"/>
    <m/>
    <s v="Circuit ID: 042561107"/>
    <s v="     "/>
    <x v="0"/>
    <m/>
    <n v="38.485700000000001"/>
    <n v="-122.761"/>
    <s v="Sonoma"/>
    <s v="FULTON-1107"/>
    <m/>
    <s v="Santa Rosa FD"/>
    <s v="Herbaceous"/>
    <m/>
    <m/>
    <m/>
    <m/>
    <m/>
    <m/>
    <m/>
    <s v="N"/>
    <s v="N"/>
    <m/>
    <m/>
    <s v="     "/>
    <m/>
    <m/>
    <m/>
    <m/>
    <m/>
    <m/>
    <m/>
    <m/>
    <m/>
    <m/>
    <m/>
    <m/>
    <m/>
    <m/>
    <m/>
    <m/>
    <m/>
    <m/>
    <m/>
  </r>
  <r>
    <x v="2720"/>
    <s v="     "/>
    <d v="2020-05-05T00:00:00"/>
    <d v="1899-12-30T15:39:00"/>
    <s v="19"/>
    <x v="1"/>
    <s v="5"/>
    <x v="6"/>
    <d v="2020-05-05T00:00:00"/>
    <d v="1899-12-30T15:37:00"/>
    <s v="On 5/5/2020 at 15:39, a PG&amp;E Troubleman was dispatched to an outage on the FITCH MOUNTAIN 1113 circuit. A tree crew lost a branch and it fell through a primary conductor, bringing one phase down. A fire started that burned approxamately half an acre. Cal Fire responded to the scene. Repairs were complete by 0545 hours on 5/6/2020"/>
    <s v="     "/>
    <x v="0"/>
    <m/>
    <x v="1"/>
    <s v="N"/>
    <s v="907643"/>
    <s v="20-0047617"/>
    <m/>
    <s v="T004955175"/>
    <n v="118988000"/>
    <m/>
    <s v="     "/>
    <x v="0"/>
    <x v="0"/>
    <m/>
    <x v="0"/>
    <s v="D"/>
    <s v="0.26-9.99"/>
    <s v="PIC STATED ROUGHLY 1/2 ACRE"/>
    <s v="Vegetation"/>
    <x v="0"/>
    <s v="Vegetation"/>
    <s v="Contact from object"/>
    <s v="Contact - Vegetation"/>
    <m/>
    <s v="Contact - Vegetation"/>
    <s v="Conductor - Primary"/>
    <m/>
    <s v="Overhead"/>
    <m/>
    <s v="Conductor - Primary"/>
    <m/>
    <s v="042751113 "/>
    <s v="     "/>
    <x v="2"/>
    <n v="180"/>
    <n v="38.590499999999999"/>
    <n v="-122.938"/>
    <s v="Sonoma"/>
    <s v="FITCH-MOUNTAIN-1113"/>
    <m/>
    <s v="Cal Fire"/>
    <s v="Conifer Forest"/>
    <m/>
    <m/>
    <m/>
    <m/>
    <m/>
    <m/>
    <m/>
    <s v="N"/>
    <s v="N"/>
    <m/>
    <m/>
    <s v="     "/>
    <m/>
    <m/>
    <m/>
    <m/>
    <m/>
    <m/>
    <m/>
    <m/>
    <m/>
    <m/>
    <m/>
    <m/>
    <m/>
    <m/>
    <m/>
    <m/>
    <m/>
    <m/>
    <m/>
  </r>
  <r>
    <x v="2721"/>
    <s v="     "/>
    <d v="2020-05-05T00:00:00"/>
    <d v="1899-12-30T09:55:00"/>
    <s v="19"/>
    <x v="1"/>
    <s v="5"/>
    <x v="6"/>
    <d v="2020-05-05T00:00:00"/>
    <d v="1899-12-30T05:35:00"/>
    <s v="On May 5, 2020 at 0556 hours, a PG&amp;E Troubleman was dispatched to the Santa Ynez 1102 Distribution Circuit near 125 N. Refugio Road, Santa Ynez in response to an outage and wire down. Initial analysis indicates PG&amp;E equipment failure caused the ignition. A bump sleeve connector failed that resulted in a wire down igniting a brush fire. Fire was suppress by Santa Barbara fire department. Repairs were made by PG&amp;E crew on May 5, 2020 to replace the conductor."/>
    <s v="     "/>
    <x v="0"/>
    <m/>
    <x v="1"/>
    <s v="N"/>
    <m/>
    <s v="20-0047223"/>
    <m/>
    <s v="T004954881"/>
    <n v="118983000"/>
    <m/>
    <s v="     "/>
    <x v="0"/>
    <x v="0"/>
    <m/>
    <x v="0"/>
    <s v="D"/>
    <s v="&lt;0.25"/>
    <m/>
    <s v="Equipment - PG&amp;E"/>
    <x v="10"/>
    <s v="Equipment - PG&amp;E"/>
    <s v="All types of equipment / facility failure"/>
    <s v="Splice/Clamp/Connector"/>
    <s v="Splice/Clamp/Connector"/>
    <m/>
    <m/>
    <m/>
    <s v="Overhead"/>
    <m/>
    <s v="Splice/Clamp/Connector"/>
    <s v="Conductor - Primary"/>
    <s v="Circuit ID: 182721102 "/>
    <s v="     "/>
    <x v="0"/>
    <n v="512"/>
    <n v="34.585700000000003"/>
    <n v="-120.107"/>
    <s v="Santa Barbara"/>
    <s v="SANTA-YNEZ-1102"/>
    <m/>
    <s v="Santa Barbara County FD"/>
    <s v="Herbaceous"/>
    <m/>
    <m/>
    <m/>
    <m/>
    <m/>
    <m/>
    <m/>
    <s v="N"/>
    <s v="N"/>
    <m/>
    <m/>
    <s v="     "/>
    <m/>
    <m/>
    <m/>
    <m/>
    <m/>
    <m/>
    <m/>
    <m/>
    <m/>
    <m/>
    <m/>
    <m/>
    <m/>
    <m/>
    <m/>
    <m/>
    <m/>
    <m/>
    <m/>
  </r>
  <r>
    <x v="2722"/>
    <s v="     "/>
    <d v="2020-05-06T00:00:00"/>
    <d v="1899-12-30T22:51:00"/>
    <s v="19"/>
    <x v="1"/>
    <s v="5"/>
    <x v="6"/>
    <d v="2020-05-06T00:00:00"/>
    <d v="1899-12-30T22:24:00"/>
    <s v="On May 6, 2020 at 2251 hours, a PG&amp;E troubleman was dispatched to the Oleta 1102 Distribution Circuit on Golden Chain Hwy 49 near the city of Plymouth for reports of an outage. Upon arrival, the troubleman observed overhead 1 span of conductor broken and on ground at Pole 103388261. Inital analysis indicates PG&amp;E equipment failed due to abnormal voltage and overload of line, causing conductor to fail and ignition of surrounding vegetation 3 meters - 0.25 acres in size, that was suppressed by Cal Fire. A EC Tag was created for the Conductor to be repaired and power was restored to 24 customers at 0445 hours on May 7, 2020. "/>
    <s v="     "/>
    <x v="0"/>
    <m/>
    <x v="1"/>
    <s v="N"/>
    <s v="908541"/>
    <s v="20-0047960"/>
    <m/>
    <s v="T004956134"/>
    <n v="118993000"/>
    <m/>
    <s v="     "/>
    <x v="0"/>
    <x v="0"/>
    <m/>
    <x v="0"/>
    <s v="D"/>
    <s v="&lt;0.25"/>
    <s v="5 ft. x 10 ft."/>
    <s v="Equipment - Overloaded"/>
    <x v="4"/>
    <s v="Equipment - PG&amp;E"/>
    <s v="All types of equipment / facility failure"/>
    <s v="Conductor failure-all"/>
    <s v="Conductor - Primary"/>
    <m/>
    <m/>
    <m/>
    <s v="Overhead"/>
    <m/>
    <s v="Conductor - Primary"/>
    <m/>
    <s v="Circuit ID: 163541102"/>
    <s v="     "/>
    <x v="1"/>
    <n v="340"/>
    <n v="38.5289"/>
    <n v="-120.848"/>
    <s v="Amador"/>
    <s v="OLETA-1102"/>
    <m/>
    <s v="Cal Fire"/>
    <s v="Hardwood Forest"/>
    <m/>
    <m/>
    <m/>
    <m/>
    <m/>
    <m/>
    <m/>
    <s v="N"/>
    <s v="N"/>
    <m/>
    <m/>
    <s v="     "/>
    <m/>
    <m/>
    <m/>
    <m/>
    <m/>
    <m/>
    <m/>
    <m/>
    <m/>
    <m/>
    <m/>
    <m/>
    <m/>
    <m/>
    <m/>
    <m/>
    <m/>
    <m/>
    <m/>
  </r>
  <r>
    <x v="2723"/>
    <s v="     "/>
    <d v="2020-05-06T00:00:00"/>
    <d v="1899-12-30T14:11:00"/>
    <s v="19"/>
    <x v="1"/>
    <s v="5"/>
    <x v="6"/>
    <d v="2020-05-06T00:00:00"/>
    <d v="1899-12-30T14:10:00"/>
    <s v="On May 6, 2020 at 1411 hours, a PG&amp;E troubleman was dispatched to the Dairyland 1113 Distribution Circuit near 19835 Berenda Blvd off of HWY 99 in Madera for reports of an outage. Troubleman found awac lashing secondary wire hard worn into hot leg. While checking the wire, a spark started a vegetation fire the size of 0.25 - 10 acres. Troubleman called 911 and attempted to contain the fire until fire department arrived. Cal fire arrived just shortly after to extinguish the fire. Power was restored to 3 customers at 1830 hours on May 6, 2020 and a EC Tag was issued for repairs to be made to damaged conductor. "/>
    <s v="     "/>
    <x v="0"/>
    <m/>
    <x v="1"/>
    <s v="N"/>
    <s v="908291"/>
    <s v="20-0047892"/>
    <m/>
    <s v="T004955900"/>
    <m/>
    <m/>
    <s v="     "/>
    <x v="0"/>
    <x v="0"/>
    <m/>
    <x v="0"/>
    <s v="D"/>
    <s v="0.26-9.99"/>
    <s v="Called for no power to meters at 2 locations. Checked and found bad connectors on awac repair. Replaced connectors. Customer still had 1 leg out. TTraced back and found awac Lashing wire had worn into hot leg while checking spark started vegitaion fire. C"/>
    <s v="Equipment - PG&amp;E"/>
    <x v="4"/>
    <s v="Equipment - PG&amp;E"/>
    <s v="All types of equipment / facility failure"/>
    <s v="Conductor failure-all"/>
    <s v="Conductor - Secondary"/>
    <m/>
    <m/>
    <m/>
    <s v="Overhead"/>
    <m/>
    <s v="Conductor - Secondary"/>
    <m/>
    <s v="Circuit ID: 252421113"/>
    <s v="     "/>
    <x v="0"/>
    <m/>
    <n v="37.0383"/>
    <n v="-120.152"/>
    <s v="Madera"/>
    <s v="DAIRYLAND-1113"/>
    <m/>
    <s v="Cal Fire"/>
    <s v="Agriculture"/>
    <m/>
    <m/>
    <m/>
    <m/>
    <m/>
    <m/>
    <m/>
    <s v="N"/>
    <s v="N"/>
    <m/>
    <m/>
    <s v="     "/>
    <m/>
    <m/>
    <m/>
    <m/>
    <m/>
    <m/>
    <m/>
    <m/>
    <m/>
    <m/>
    <m/>
    <m/>
    <m/>
    <m/>
    <m/>
    <m/>
    <m/>
    <m/>
    <m/>
  </r>
  <r>
    <x v="2724"/>
    <s v="     "/>
    <d v="2020-05-06T00:00:00"/>
    <d v="1899-12-30T12:39:00"/>
    <s v="19"/>
    <x v="1"/>
    <s v="5"/>
    <x v="6"/>
    <m/>
    <m/>
    <m/>
    <s v="     "/>
    <x v="0"/>
    <m/>
    <x v="0"/>
    <s v="N"/>
    <s v="908225"/>
    <m/>
    <m/>
    <s v="T004955809"/>
    <m/>
    <m/>
    <s v="     "/>
    <x v="0"/>
    <x v="0"/>
    <m/>
    <x v="0"/>
    <m/>
    <s v="&lt;0.25"/>
    <m/>
    <s v="Equipment - PG&amp;E"/>
    <x v="9"/>
    <s v="Equipment - PG&amp;E"/>
    <s v="All types of equipment / facility failure"/>
    <s v="Service Neutral failure"/>
    <s v="Service Connector"/>
    <m/>
    <m/>
    <m/>
    <s v="Overhead"/>
    <m/>
    <s v="Service Connector"/>
    <m/>
    <s v="101889816"/>
    <s v="     "/>
    <x v="1"/>
    <n v="575"/>
    <n v="35.415199999999999"/>
    <n v="-120.58"/>
    <s v="San Luis Obispo"/>
    <s v="TEMPLETON-2113"/>
    <m/>
    <s v="Unknown"/>
    <s v="Hardwood Woodland"/>
    <m/>
    <m/>
    <m/>
    <m/>
    <m/>
    <m/>
    <m/>
    <s v="N"/>
    <s v="N"/>
    <m/>
    <m/>
    <s v="     "/>
    <m/>
    <m/>
    <m/>
    <m/>
    <m/>
    <m/>
    <m/>
    <m/>
    <m/>
    <m/>
    <m/>
    <m/>
    <m/>
    <m/>
    <m/>
    <m/>
    <m/>
    <m/>
    <m/>
  </r>
  <r>
    <x v="2725"/>
    <s v="     "/>
    <d v="2020-05-07T00:00:00"/>
    <d v="1899-12-30T17:52:00"/>
    <s v="19"/>
    <x v="1"/>
    <s v="5"/>
    <x v="6"/>
    <d v="2020-05-07T00:00:00"/>
    <d v="1899-12-30T17:48:00"/>
    <s v="On May 7, 2020 at 1752 hours, a PG&amp;E troubleman was dispatched to the Atwater 1102 Distribution Circuit on Rose ave in Atwater for reports of a complete out hazard. Initial analysis indicates third party contact resulted in an ignition. A third party vehicle made contact with PG&amp;E distribution pole causing the pole and overhead primary conductors to fall to ground igniting the surrounding vegetation and two vehicles. The ensuing fire was 3 meters - 0.25 acre in size and was extinguished by Merced County Cal Fire. A PG&amp;E crew replaced all damaged assets on May 7, 2020."/>
    <s v="     "/>
    <x v="0"/>
    <m/>
    <x v="1"/>
    <s v="N"/>
    <s v="909154"/>
    <s v="20-0048275"/>
    <m/>
    <s v="T004956856"/>
    <n v="118998000"/>
    <m/>
    <s v="     "/>
    <x v="0"/>
    <x v="0"/>
    <m/>
    <x v="0"/>
    <s v="D"/>
    <s v="&lt;0.25"/>
    <s v="2 vehicles"/>
    <s v="Contact - 3rd Party"/>
    <x v="8"/>
    <s v="Contact - 3rd Party"/>
    <s v="Contact from object"/>
    <s v="Contact - Vehicle"/>
    <m/>
    <s v="Contact - Vehicle"/>
    <s v="Pole"/>
    <m/>
    <s v="Overhead"/>
    <m/>
    <s v="Pole"/>
    <s v="Pole, Crossarm, Cutout, Hardwar/Framing, Conductors, Ground, Transformer"/>
    <s v="Circuit ID: 253611102 Pole ID: 103981165"/>
    <s v="     "/>
    <x v="0"/>
    <m/>
    <n v="37.324100000000001"/>
    <n v="-120.687"/>
    <s v="Merced"/>
    <s v="ATWATER-1102"/>
    <m/>
    <s v="Merced County Cal Fire"/>
    <s v="Herbaceous"/>
    <m/>
    <m/>
    <m/>
    <m/>
    <m/>
    <m/>
    <m/>
    <s v="N"/>
    <s v="N"/>
    <m/>
    <m/>
    <s v="     "/>
    <m/>
    <m/>
    <m/>
    <m/>
    <m/>
    <m/>
    <m/>
    <m/>
    <m/>
    <m/>
    <m/>
    <m/>
    <m/>
    <m/>
    <m/>
    <m/>
    <m/>
    <m/>
    <m/>
  </r>
  <r>
    <x v="2726"/>
    <s v="     "/>
    <d v="2020-05-07T00:00:00"/>
    <d v="1899-12-30T13:25:00"/>
    <s v="19"/>
    <x v="1"/>
    <s v="5"/>
    <x v="6"/>
    <d v="2020-05-07T00:00:00"/>
    <d v="1899-12-30T14:11:00"/>
    <s v="On May 7, 2020 at 1325 hours, a PG&amp;E troubleman was dispatched to the Codelia 1104 Distribution Circuit Noyce Slough Road near Grizzly Island to reports of wire down outage and fire. Initial analysis indicates PG&amp;E equipment failure was caused by a failed bump sleeve, which resulted in a fire 3 meters - 0.25 acres in size. EC Tag was created for conductor to be replaced and power was restored to 10 customers at 1900 hours on May 7, 2020. Suisun City Fire Department was dispatched to extinguish fire. "/>
    <s v="     "/>
    <x v="0"/>
    <m/>
    <x v="1"/>
    <s v="N"/>
    <s v="908878"/>
    <s v="20-0048197"/>
    <m/>
    <s v="T004956642"/>
    <n v="118996000"/>
    <m/>
    <s v="     "/>
    <x v="0"/>
    <x v="0"/>
    <m/>
    <x v="0"/>
    <s v="D"/>
    <s v="&lt;0.25"/>
    <m/>
    <s v="Equipment - PG&amp;E"/>
    <x v="10"/>
    <s v="Equipment - PG&amp;E"/>
    <s v="All types of equipment / facility failure"/>
    <s v="Splice/Clamp/Connector"/>
    <s v="Splice/Clamp/Connector"/>
    <m/>
    <m/>
    <m/>
    <s v="Overhead"/>
    <m/>
    <s v="Splice/Clamp/Connector"/>
    <m/>
    <s v="Circuit ID: 062701104"/>
    <s v="     "/>
    <x v="0"/>
    <m/>
    <n v="38.107199999999999"/>
    <n v="-121.989"/>
    <s v="Solano"/>
    <s v="CORDELIA-1104"/>
    <m/>
    <s v="Suisun FD"/>
    <s v="Wetland"/>
    <m/>
    <m/>
    <m/>
    <m/>
    <m/>
    <m/>
    <m/>
    <s v="N"/>
    <s v="N"/>
    <m/>
    <m/>
    <s v="     "/>
    <m/>
    <m/>
    <m/>
    <m/>
    <m/>
    <m/>
    <m/>
    <m/>
    <m/>
    <m/>
    <m/>
    <m/>
    <m/>
    <m/>
    <m/>
    <m/>
    <m/>
    <m/>
    <m/>
  </r>
  <r>
    <x v="2727"/>
    <s v="     "/>
    <d v="2020-05-08T00:00:00"/>
    <d v="1899-12-30T15:55:00"/>
    <s v="19"/>
    <x v="1"/>
    <s v="5"/>
    <x v="6"/>
    <d v="2020-05-08T00:00:00"/>
    <d v="1899-12-30T15:46:00"/>
    <s v="On May 8, 2020 at 1555 hours, a PG&amp;E troubleman was dispatched to the Peoria 1701 Distribution Circuit in the town of Chinese Camp for reports of an outage. Upon arrival, the troubleman observed a PG&amp;E pole and transformer broken on ground. Initial analysis indicates that a 3rd party vehicle came into contact with PG&amp;E assets just off of Hwy 120, causing PG&amp;E assets to fail and fall to ground. This resulted in a 1 acre vegetation fire.  The Troubleman de-energized power to incident location and submitted a EC Tag for replacement of damaged equipment. Power was restored to  128 customers at 0105 hours on May 9, 2020. Cal Fire was dispatched to extinguish fire. "/>
    <s v="     "/>
    <x v="0"/>
    <m/>
    <x v="1"/>
    <s v="N"/>
    <s v="909794"/>
    <s v="20-0048667"/>
    <m/>
    <s v="T004957584"/>
    <m/>
    <m/>
    <s v="     "/>
    <x v="0"/>
    <x v="0"/>
    <m/>
    <x v="0"/>
    <s v="D"/>
    <s v="0.26-9.99"/>
    <s v="1 acre veg fire put out by FD"/>
    <s v="Contact - 3rd Party"/>
    <x v="8"/>
    <s v="Contact - 3rd Party"/>
    <s v="Contact from object"/>
    <s v="Contact - Vehicle"/>
    <m/>
    <s v="Contact - Vehicle"/>
    <s v="Pole"/>
    <m/>
    <s v="Overhead"/>
    <m/>
    <s v="Pole"/>
    <s v="Transformer, Crossarm"/>
    <s v="Pole ID: 101029227 Circuit ID: 163781701"/>
    <s v="     "/>
    <x v="1"/>
    <m/>
    <n v="37.868400000000001"/>
    <n v="-120.431"/>
    <s v="Tuolumne"/>
    <s v="PEORIA-FLAT-1701"/>
    <m/>
    <s v="Cal Fire"/>
    <s v="Herbaceous"/>
    <m/>
    <m/>
    <m/>
    <m/>
    <m/>
    <m/>
    <m/>
    <s v="N"/>
    <s v="N"/>
    <m/>
    <m/>
    <s v="     "/>
    <m/>
    <m/>
    <m/>
    <m/>
    <m/>
    <m/>
    <m/>
    <m/>
    <m/>
    <m/>
    <m/>
    <m/>
    <m/>
    <m/>
    <m/>
    <m/>
    <m/>
    <m/>
    <m/>
  </r>
  <r>
    <x v="2728"/>
    <s v="     "/>
    <d v="2020-05-08T00:00:00"/>
    <d v="1899-12-30T14:29:00"/>
    <s v="19"/>
    <x v="1"/>
    <s v="5"/>
    <x v="6"/>
    <d v="2020-05-08T00:00:00"/>
    <d v="1899-12-30T14:24:00"/>
    <s v="On May 8, 2020 at 1429 hours, a PG&amp;E Troubleman was dispatched to the Clarksville 2105 Distribution Circuit at 2000 Boulder Ridge Road, El Dorado Hills in response to an outage and reported car-pole incident. Initial analysis indicates PG&amp;E equipment caused the ignition due to a broken pole from vehicle contact. A freight truck snagged the telephone line on the joint pole that resulted in the pole and conductor to break and fall to the ground releasing between one to five gallons of oil from the transformer.  The ignition resulted in approximately a 15 foot grass fire and 78 customers sustained an outage.  Fire was suppress by El Dorado Hills Fire Department. Repairs were made by PG&amp;E crew on May 8, 2020 to replace the pole, crossarm, transformer, and conductor."/>
    <s v="     "/>
    <x v="0"/>
    <m/>
    <x v="1"/>
    <s v="N"/>
    <s v="909728"/>
    <s v="20-0048603"/>
    <m/>
    <s v="T004957509"/>
    <n v="119003000"/>
    <m/>
    <s v="     "/>
    <x v="0"/>
    <x v="0"/>
    <m/>
    <x v="0"/>
    <s v="D"/>
    <s v="&lt;0.25"/>
    <s v="15 ft square"/>
    <s v="Contact - 3rd Party"/>
    <x v="8"/>
    <s v="Contact - 3rd Party"/>
    <s v="Contact from object"/>
    <s v="Contact - Vehicle"/>
    <m/>
    <s v="Contact - Vehicle"/>
    <s v="Pole"/>
    <m/>
    <s v="Overhead"/>
    <m/>
    <s v="Pole"/>
    <s v="Pole, Crossarm, Conductor, Transformer"/>
    <s v="Pole ID: 10141282"/>
    <s v="     "/>
    <x v="2"/>
    <n v="305"/>
    <n v="38.645400000000002"/>
    <n v="-121.029"/>
    <s v="El Dorado"/>
    <s v="CLARKSVILLE-2105"/>
    <m/>
    <s v="El Dorado Hills FD"/>
    <s v="Herbaceous"/>
    <m/>
    <m/>
    <m/>
    <m/>
    <m/>
    <m/>
    <m/>
    <s v="N"/>
    <s v="N"/>
    <m/>
    <m/>
    <s v="     "/>
    <m/>
    <m/>
    <m/>
    <m/>
    <m/>
    <m/>
    <m/>
    <m/>
    <m/>
    <m/>
    <m/>
    <m/>
    <m/>
    <m/>
    <m/>
    <m/>
    <m/>
    <m/>
    <m/>
  </r>
  <r>
    <x v="2729"/>
    <s v="     "/>
    <d v="2020-05-08T00:00:00"/>
    <d v="1899-12-30T12:54:00"/>
    <s v="19"/>
    <x v="1"/>
    <s v="5"/>
    <x v="6"/>
    <m/>
    <m/>
    <s v="On May 8, 2020 at 1254 hours, a PG&amp;E troubleman was dispatched to the Avenal 2101 Distribution Circuit near the town of Avenal for reports of pole fire. Upon arrival, the troubleman observed both the capacitor and pole had been burned. Initial analysis indicates that a birds nest caused capacitor 156K to burn/flash, which caused the pole to catch fire and small area of vegetation around the base. Troubleman created a COE for replacement of damaged equipment. Troubleman extinguished the fire at capacitor location, but reported that the vegetation at the base of pole had self-extinguished by the time he arrived. "/>
    <s v="     "/>
    <x v="0"/>
    <m/>
    <x v="1"/>
    <s v="N"/>
    <m/>
    <m/>
    <m/>
    <s v="T004957414"/>
    <n v="119002000"/>
    <m/>
    <s v="     "/>
    <x v="0"/>
    <x v="0"/>
    <m/>
    <x v="0"/>
    <s v="D"/>
    <s v="&lt;0.25"/>
    <m/>
    <s v="Contact - Animal - Nest"/>
    <x v="3"/>
    <s v="Contact - Nest"/>
    <s v="Contact from object"/>
    <s v="Contact - Nest"/>
    <m/>
    <s v="Contact - Nest"/>
    <s v="Capacitor Bank"/>
    <m/>
    <s v="Overhead"/>
    <m/>
    <s v="Capacitor Bank"/>
    <s v="Pole"/>
    <s v="Capacitor: 156K Circuit ID: 255002101"/>
    <s v="     "/>
    <x v="0"/>
    <m/>
    <n v="35.942399999999999"/>
    <n v="-120.09099999999999"/>
    <s v="Kings"/>
    <s v="AVENAL-2101"/>
    <m/>
    <s v="Self Extinguished"/>
    <s v="Agriculture"/>
    <m/>
    <m/>
    <m/>
    <m/>
    <m/>
    <m/>
    <m/>
    <s v="N"/>
    <s v="N"/>
    <m/>
    <m/>
    <s v="     "/>
    <m/>
    <m/>
    <m/>
    <m/>
    <m/>
    <m/>
    <m/>
    <m/>
    <m/>
    <m/>
    <m/>
    <m/>
    <m/>
    <m/>
    <m/>
    <m/>
    <m/>
    <m/>
    <m/>
  </r>
  <r>
    <x v="2730"/>
    <s v="     "/>
    <d v="2020-05-09T00:00:00"/>
    <d v="1899-12-30T18:49:00"/>
    <s v="19"/>
    <x v="1"/>
    <s v="5"/>
    <x v="6"/>
    <d v="2020-05-09T00:00:00"/>
    <d v="1899-12-30T18:46:00"/>
    <s v="On May 9, 2020 at 1849 hours, a PG&amp;E Troubleman was dispatched to the Clear Lake 1101 Distribution Circuit on Soda Bay Road in Kelseyville in response to an outage and reported car-pole incident. Initial analysis indicates PG&amp;E equipment caused the ignition due to a broken pole from vehicle contact. Due to the pole being offset from its original location, the conductor had slack in the line and all three phases contacted the phone line causing an arc which led to the brush fire.  Troubleman observed the phases stuck together in addition to being stuck to the phone line. The ignition resulted in approximately 50'x50' fire and 524 customers sustained an outage. Fire was suppress by Kelseyville Fire Department. Repairs were made by PG&amp;E crew on May 10, 2020 to replace the pole, crossarm, guy and conductor."/>
    <s v="     "/>
    <x v="0"/>
    <m/>
    <x v="1"/>
    <s v="N"/>
    <s v="910359"/>
    <s v="20-0048823"/>
    <m/>
    <s v="T004958260"/>
    <m/>
    <m/>
    <s v="     "/>
    <x v="0"/>
    <x v="0"/>
    <m/>
    <x v="0"/>
    <s v="D"/>
    <s v="&lt;0.25"/>
    <s v="75 ft. x 50 ft."/>
    <s v="Contact - 3rd Party"/>
    <x v="8"/>
    <s v="Contact - 3rd Party"/>
    <s v="Contact from object"/>
    <s v="Contact - Vehicle"/>
    <m/>
    <s v="Contact - Vehicle"/>
    <s v="Pole"/>
    <m/>
    <s v="Overhead"/>
    <m/>
    <s v="Pole"/>
    <s v="Pole, Guy, Crossarm, Conductor"/>
    <s v="Pole ID: 102160256"/>
    <s v="     "/>
    <x v="1"/>
    <n v="175"/>
    <n v="39.006999999999998"/>
    <n v="-122.782"/>
    <s v="Lake"/>
    <s v="CLEAR-LAKE-1101"/>
    <m/>
    <s v="Kelseyville FD"/>
    <s v="Hardwood Forest"/>
    <m/>
    <m/>
    <m/>
    <m/>
    <m/>
    <m/>
    <m/>
    <s v="N"/>
    <s v="N"/>
    <m/>
    <m/>
    <s v="     "/>
    <m/>
    <m/>
    <m/>
    <m/>
    <m/>
    <m/>
    <m/>
    <m/>
    <m/>
    <m/>
    <m/>
    <m/>
    <m/>
    <m/>
    <m/>
    <m/>
    <m/>
    <m/>
    <m/>
  </r>
  <r>
    <x v="2731"/>
    <s v="     "/>
    <d v="2020-05-10T00:00:00"/>
    <d v="1899-12-30T16:59:00"/>
    <s v="20"/>
    <x v="1"/>
    <s v="5"/>
    <x v="6"/>
    <d v="2020-05-10T00:00:00"/>
    <d v="1899-12-30T16:59:00"/>
    <s v="On May 10,2020 at 1659 hours, a PG&amp;E troubleman was dispatched to the Auburn 1101 Distribution Circuit near 450 Ellestad way in the town of Auburn for reports of an electrical overload. Upon arrival, the troubleman observed secondary connections had caught fire causing insulation to burn and fall to ground. This resulted in a small vegetation fire at the base of the pole. Troubleman also reported the transformer fuses did not blow.  A EC Tag was created for the transformer to be tested or replaced. The transformer was found to be okay during testing, but the damaged secondary connections and leads were replaced. Fire at secondary leads was self-extinguished, but the Auburn Fire Department extinguished the fire at the base of the pole."/>
    <s v="     "/>
    <x v="0"/>
    <m/>
    <x v="1"/>
    <s v="N"/>
    <s v="910748"/>
    <m/>
    <m/>
    <s v="T004958540"/>
    <n v="119013000"/>
    <m/>
    <s v="     "/>
    <x v="0"/>
    <x v="0"/>
    <m/>
    <x v="0"/>
    <s v="D"/>
    <s v="&lt;3 meters of linear travel"/>
    <m/>
    <s v="Equipment - PG&amp;E"/>
    <x v="10"/>
    <s v="Equipment - PG&amp;E"/>
    <s v="All types of equipment / facility failure"/>
    <s v="Splice/Clamp/Connector"/>
    <s v="Splice/Clamp/Connector"/>
    <m/>
    <m/>
    <m/>
    <s v="Overhead"/>
    <m/>
    <s v="Splice/Clamp/Connector"/>
    <m/>
    <s v="Circuit ID: 152161101"/>
    <s v="     "/>
    <x v="0"/>
    <n v="300"/>
    <n v="38.896999999999998"/>
    <n v="-121.06699999999999"/>
    <s v="Placer"/>
    <s v="AUBURN-1101"/>
    <m/>
    <s v="Auburn FD"/>
    <s v="Urban"/>
    <m/>
    <m/>
    <m/>
    <m/>
    <m/>
    <m/>
    <m/>
    <s v="N"/>
    <s v="N"/>
    <m/>
    <m/>
    <s v="     "/>
    <m/>
    <m/>
    <m/>
    <m/>
    <m/>
    <m/>
    <m/>
    <m/>
    <m/>
    <m/>
    <m/>
    <m/>
    <m/>
    <m/>
    <m/>
    <m/>
    <m/>
    <m/>
    <m/>
  </r>
  <r>
    <x v="2732"/>
    <s v="     "/>
    <d v="2020-05-11T00:00:00"/>
    <d v="1899-12-30T23:57:00"/>
    <s v="20"/>
    <x v="1"/>
    <s v="5"/>
    <x v="6"/>
    <m/>
    <m/>
    <m/>
    <s v="     "/>
    <x v="0"/>
    <m/>
    <x v="0"/>
    <s v="Y"/>
    <m/>
    <m/>
    <m/>
    <s v="6678618812"/>
    <m/>
    <m/>
    <s v="     "/>
    <x v="0"/>
    <x v="0"/>
    <m/>
    <x v="0"/>
    <m/>
    <s v="Unknown"/>
    <m/>
    <s v="Unknown"/>
    <x v="5"/>
    <s v="Unknown"/>
    <m/>
    <m/>
    <m/>
    <m/>
    <m/>
    <m/>
    <m/>
    <m/>
    <s v="Conductor - All"/>
    <m/>
    <s v="024261103 "/>
    <s v="     "/>
    <x v="0"/>
    <m/>
    <n v="37.506300000000003"/>
    <n v="-122.21"/>
    <s v="San Mateo"/>
    <s v="BAIR-1103"/>
    <m/>
    <m/>
    <s v="Urban"/>
    <m/>
    <m/>
    <m/>
    <m/>
    <m/>
    <m/>
    <m/>
    <s v="N"/>
    <s v="N"/>
    <m/>
    <m/>
    <s v="     "/>
    <m/>
    <m/>
    <m/>
    <m/>
    <m/>
    <m/>
    <m/>
    <m/>
    <m/>
    <m/>
    <m/>
    <m/>
    <m/>
    <m/>
    <m/>
    <m/>
    <m/>
    <m/>
    <m/>
  </r>
  <r>
    <x v="2733"/>
    <s v="     "/>
    <d v="2020-05-11T00:00:00"/>
    <d v="1899-12-30T16:42:00"/>
    <s v="20"/>
    <x v="1"/>
    <s v="5"/>
    <x v="6"/>
    <d v="2020-05-11T00:00:00"/>
    <d v="1899-12-30T16:42:00"/>
    <s v="On May 11,2020 at 1642 hours, a PG&amp;E troubleman was dispatched to the Cholame 1101 Distribution Circuit near the town of Shandon for reports of a car pole accident. Upon arrival, the troubleman observed pole and wires down on ground. Initial analysis indicates a 3rd party vehicle came into contact with PG&amp;E assets just off of Hwy 41 on Shedd Canyon Rd, causing PG&amp;E assets to fall to ground. This resulted in a 3 meter - 0.25 acres vegetation fire. Line was de-energized and a EC Tag was submitted for the damaged equipment to be replaced. Power was restored to 10 customers at 2230 hours on May 11, 2020. Cal Fire was dispatched to extinguish fire."/>
    <s v="     "/>
    <x v="0"/>
    <m/>
    <x v="1"/>
    <s v="N"/>
    <s v="911533"/>
    <s v="20-0049228"/>
    <m/>
    <s v="T004959376"/>
    <n v="119017000"/>
    <m/>
    <s v="     "/>
    <x v="0"/>
    <x v="0"/>
    <m/>
    <x v="0"/>
    <s v="D"/>
    <s v="&lt;0.25"/>
    <m/>
    <s v="Contact - 3rd Party"/>
    <x v="8"/>
    <s v="Contact - 3rd Party"/>
    <s v="Contact from object"/>
    <s v="Contact - Vehicle"/>
    <m/>
    <s v="Contact - Vehicle"/>
    <s v="Conductor - Primary"/>
    <m/>
    <s v="Overhead"/>
    <m/>
    <s v="Conductor - Primary"/>
    <s v="Pole"/>
    <s v="Circuit ID: 182561101"/>
    <s v="     "/>
    <x v="0"/>
    <m/>
    <n v="35.583199999999998"/>
    <n v="-120.42700000000001"/>
    <s v="San Luis Obispo"/>
    <s v="CHOLAME-1101"/>
    <m/>
    <s v="Cal Fire"/>
    <s v="Herbaceous"/>
    <m/>
    <m/>
    <m/>
    <m/>
    <m/>
    <m/>
    <m/>
    <s v="N"/>
    <s v="N"/>
    <m/>
    <m/>
    <s v="     "/>
    <m/>
    <m/>
    <m/>
    <m/>
    <m/>
    <m/>
    <m/>
    <m/>
    <m/>
    <m/>
    <m/>
    <m/>
    <m/>
    <m/>
    <m/>
    <m/>
    <m/>
    <m/>
    <m/>
  </r>
  <r>
    <x v="2734"/>
    <s v="     "/>
    <d v="2020-05-11T00:00:00"/>
    <d v="1899-12-30T08:22:00"/>
    <s v="20"/>
    <x v="1"/>
    <s v="5"/>
    <x v="6"/>
    <d v="2020-05-11T00:00:00"/>
    <d v="1899-12-30T08:11:00"/>
    <s v="On May 11, 2020 at 0822 hours, a PG&amp;E troubleman was dispatched to the Bair 1103 Distribution Circuit near 525 Seaport Blvd in Redwood City for reports of outage. Upon arrival the troubleman observed wires down on ground resulting in smoldering of nearby vegetation. Initial analysis indicated that gusty winds and weak connection caused conductor to fail and EC Tag was created for the conductor to be replaced. Power was restored to 1 customer at 1518 hours on May 11, 2020. Redwood City FD doused the area and left. Later at roughly 2357 hours on May 11, 2020 high winds re-ignited the fire, completely burning a nearby fence and van. The same troubleman was dispatched back to the incident location and reported no issues were found with PG&amp;E equipment at that time. Redwood City FD was also dispatched back to the incident location and extinguished the fire."/>
    <s v="     "/>
    <x v="0"/>
    <m/>
    <x v="1"/>
    <s v="N"/>
    <s v="911017"/>
    <s v="20-0049004"/>
    <m/>
    <s v="T004958786/6678618812"/>
    <n v="119015000"/>
    <m/>
    <s v="     "/>
    <x v="0"/>
    <x v="0"/>
    <m/>
    <x v="0"/>
    <s v="D"/>
    <s v="&lt;0.25"/>
    <m/>
    <s v="Equipment - PG&amp;E"/>
    <x v="4"/>
    <s v="Equipment - PG&amp;E"/>
    <s v="All types of equipment / facility failure"/>
    <s v="Conductor failure-all"/>
    <s v="Conductor - Primary"/>
    <m/>
    <m/>
    <m/>
    <s v="Overhead"/>
    <m/>
    <s v="Conductor - Primary"/>
    <m/>
    <s v="Circuit ID: 024261103"/>
    <s v="     "/>
    <x v="0"/>
    <m/>
    <n v="37.505899999999997"/>
    <n v="-122.21"/>
    <s v="San Mateo"/>
    <s v="BAIR-1103"/>
    <m/>
    <s v="Redwood City FD"/>
    <s v="Urban"/>
    <m/>
    <m/>
    <m/>
    <m/>
    <m/>
    <m/>
    <m/>
    <s v="N"/>
    <s v="N"/>
    <m/>
    <m/>
    <s v="     "/>
    <m/>
    <m/>
    <m/>
    <m/>
    <m/>
    <m/>
    <m/>
    <m/>
    <m/>
    <m/>
    <m/>
    <m/>
    <m/>
    <m/>
    <m/>
    <m/>
    <m/>
    <m/>
    <m/>
  </r>
  <r>
    <x v="2735"/>
    <s v="     "/>
    <d v="2020-05-12T00:00:00"/>
    <d v="1899-12-30T12:57:00"/>
    <s v="20"/>
    <x v="1"/>
    <s v="5"/>
    <x v="6"/>
    <d v="2020-05-12T00:00:00"/>
    <d v="1899-12-30T12:49:00"/>
    <s v="On May 12, 2020 at 1249 hours, a PG&amp;E Troubleman was dispatched to an outage on the Guernsey 1104 Circuit. A tractor had hit a pole and caused a wire down and a fire between 3 meters and .25 acres. King County Fire Department responded to the fire. Repairs were complete by 0545 hours on May 13, 2020. "/>
    <s v="     "/>
    <x v="0"/>
    <m/>
    <x v="1"/>
    <s v="N"/>
    <s v="912170"/>
    <s v="20-0049518"/>
    <m/>
    <s v="T004960059"/>
    <n v="119021000"/>
    <m/>
    <s v="     "/>
    <x v="0"/>
    <x v="0"/>
    <m/>
    <x v="0"/>
    <s v="D"/>
    <s v="&lt;0.25"/>
    <m/>
    <s v="Contact - 3rd Party"/>
    <x v="8"/>
    <s v="Contact - 3rd Party"/>
    <s v="Contact from object"/>
    <s v="Contact - Vehicle"/>
    <m/>
    <s v="Contact - Vehicle"/>
    <s v="Conductor - Primary"/>
    <m/>
    <s v="Overhead"/>
    <m/>
    <s v="Conductor - Primary"/>
    <m/>
    <s v="252661104"/>
    <s v="     "/>
    <x v="0"/>
    <m/>
    <n v="36.269300000000001"/>
    <n v="-119.691"/>
    <s v="Kings"/>
    <s v="GUERNSEY-1104"/>
    <m/>
    <s v="King County FD"/>
    <s v="Agriculture"/>
    <m/>
    <m/>
    <m/>
    <m/>
    <m/>
    <m/>
    <m/>
    <s v="N"/>
    <s v="N"/>
    <m/>
    <m/>
    <s v="     "/>
    <m/>
    <m/>
    <m/>
    <m/>
    <m/>
    <m/>
    <m/>
    <m/>
    <m/>
    <m/>
    <m/>
    <m/>
    <m/>
    <m/>
    <m/>
    <m/>
    <m/>
    <m/>
    <m/>
  </r>
  <r>
    <x v="2736"/>
    <s v="     "/>
    <d v="2020-05-12T00:00:00"/>
    <d v="1899-12-30T07:49:00"/>
    <s v="20"/>
    <x v="1"/>
    <s v="5"/>
    <x v="6"/>
    <d v="2020-05-12T00:00:00"/>
    <d v="1899-12-30T05:37:00"/>
    <s v="On May 12, 2020 at 0545 hours, a PG&amp;E Troubleman was dispatched to the Menlo 1103 12kV Distribution Circuit in the vicinity of Portola State Park Road, La Honda in response to an outage. Initial analysis indicates vegetation contact caused the ignition. A branch of a green Douglas Fir approximately 80' in height broke off that resulted in two spans of 6 SOL CU primary conductor down. The subject tree had 10' of clearance from the conductor and was last inspected on March 23, 2020. The ensuing fire was approximately 0.1 acre in size and the fire was suppressed by Cal Fire.  PG&amp;E Hired Contract Crew repaired 100' of 4 CU primary conductor on May 12, 2020."/>
    <s v="     "/>
    <x v="0"/>
    <m/>
    <x v="0"/>
    <s v="N"/>
    <s v="911817"/>
    <s v="20-0049421"/>
    <m/>
    <s v="T004959753"/>
    <n v="119019000"/>
    <m/>
    <s v="     "/>
    <x v="0"/>
    <x v="0"/>
    <m/>
    <x v="0"/>
    <s v="D"/>
    <s v="&lt;0.25"/>
    <s v="0.1 acre"/>
    <s v="Vegetation"/>
    <x v="0"/>
    <s v="Vegetation"/>
    <s v="Contact from object"/>
    <s v="Contact - Vegetation"/>
    <m/>
    <s v="Contact - Vegetation"/>
    <s v="Conductor - Primary"/>
    <m/>
    <s v="Overhead"/>
    <m/>
    <s v="Conductor - Primary"/>
    <s v="Conductor - Primary"/>
    <s v="Circuit ID: 024131103"/>
    <s v="     "/>
    <x v="1"/>
    <n v="518"/>
    <n v="37.279800000000002"/>
    <n v="-122.206"/>
    <s v="San Mateo"/>
    <s v="MENLO-1103"/>
    <m/>
    <s v="Cal Fire"/>
    <s v="Hardwood Woodland"/>
    <m/>
    <m/>
    <m/>
    <m/>
    <m/>
    <m/>
    <m/>
    <s v="N"/>
    <s v="N"/>
    <m/>
    <m/>
    <s v="     "/>
    <n v="37.279820000000001"/>
    <n v="-122.20614999999999"/>
    <s v="May 13 2020 12:00AM"/>
    <s v="BranchFail"/>
    <s v="Found evidence of fresh break on live Douglas Fir. Freshly fallen limbs right under the lines. Customer stated that this was area where outage occurred. T-man reports line went down to strike from tree. 1 span down evidence of burn from line coming in contact with trees and brush. Incident report filled out. Limb is on ground. No additional work needed on tree. 1 other tree will be tagged out for compliance distance"/>
    <s v="FIRD"/>
    <s v="80"/>
    <s v="60"/>
    <s v="28"/>
    <s v="Slight"/>
    <s v="None"/>
    <s v="N"/>
    <s v="1"/>
    <m/>
    <s v="Hillside"/>
    <s v="B"/>
    <s v="Triangle"/>
    <s v="BareWire"/>
    <s v="1"/>
  </r>
  <r>
    <x v="2737"/>
    <s v="     "/>
    <d v="2020-05-14T00:00:00"/>
    <d v="1899-12-30T06:51:00"/>
    <s v="20"/>
    <x v="1"/>
    <s v="5"/>
    <x v="6"/>
    <d v="2020-05-14T00:00:00"/>
    <d v="1899-12-30T06:40:00"/>
    <s v="On May 14, 2020 at 0651 hours, a PG&amp;E troubleman was dispatched to an outage on the Gates 1101 circuit. A LR had burned up due to animal contact and started a grassfire around 20 acres. Five burnt crows were found. Cal fire responded to the fire. A CEO B tag was made for the LR repair/replacement. "/>
    <s v="     "/>
    <x v="0"/>
    <m/>
    <x v="1"/>
    <s v="N"/>
    <s v="913454"/>
    <s v="20-0050061"/>
    <m/>
    <s v="T004961121"/>
    <m/>
    <m/>
    <s v="     "/>
    <x v="0"/>
    <x v="0"/>
    <m/>
    <x v="0"/>
    <s v="D"/>
    <s v="10-99"/>
    <m/>
    <s v="Contact - Animal - Nest"/>
    <x v="3"/>
    <s v="Contact - Nest"/>
    <s v="Contact from object"/>
    <s v="Contact - Nest"/>
    <m/>
    <s v="Contact - Nest"/>
    <s v="Recloser"/>
    <m/>
    <s v="Overhead"/>
    <m/>
    <s v="Recloser"/>
    <s v="Recloser"/>
    <s v="9500"/>
    <s v="     "/>
    <x v="0"/>
    <m/>
    <n v="36.1374"/>
    <n v="-120.205"/>
    <s v="Fresno"/>
    <s v="GATES-1101"/>
    <m/>
    <s v="Cal Fire"/>
    <s v="Herbaceous"/>
    <n v="10"/>
    <n v="0"/>
    <n v="0"/>
    <n v="0"/>
    <n v="0"/>
    <m/>
    <m/>
    <s v="N"/>
    <s v="N"/>
    <m/>
    <m/>
    <s v="     "/>
    <m/>
    <m/>
    <m/>
    <m/>
    <m/>
    <m/>
    <m/>
    <m/>
    <m/>
    <m/>
    <m/>
    <m/>
    <m/>
    <m/>
    <m/>
    <m/>
    <m/>
    <m/>
    <m/>
  </r>
  <r>
    <x v="2738"/>
    <s v="     "/>
    <d v="2020-05-14T00:00:00"/>
    <d v="1899-12-30T04:31:00"/>
    <s v="20"/>
    <x v="1"/>
    <s v="5"/>
    <x v="6"/>
    <d v="2020-05-14T00:00:00"/>
    <d v="1899-12-30T03:59:00"/>
    <s v="On May 14, 2020 at 0431 hours, a PG&amp;E troubleman was dispatched to an outage on the Vallejo B 1101 circuit. The outage was caused by animal contact and started a fire between 3 meters and .25 acres. A hot tub was destroyed in the fire. Vallejo FD responed to the fire. The repair responder from PG&amp;E left the scene by 1745 hours on the same day. "/>
    <s v="     "/>
    <x v="0"/>
    <m/>
    <x v="1"/>
    <s v="N"/>
    <s v="913427"/>
    <s v="20-0050046"/>
    <m/>
    <s v="T004961095"/>
    <n v="119027000"/>
    <m/>
    <s v="     "/>
    <x v="0"/>
    <x v="0"/>
    <m/>
    <x v="0"/>
    <s v="D"/>
    <s v="&lt;0.25"/>
    <m/>
    <s v="Contact - Animal - Bird"/>
    <x v="6"/>
    <s v="Contact - Bird"/>
    <s v="Contact from object"/>
    <s v="Contact - Animal"/>
    <m/>
    <s v="Contact - Animal"/>
    <s v="Conductor - Primary"/>
    <m/>
    <s v="Overhead"/>
    <m/>
    <s v="Conductor - Primary"/>
    <m/>
    <s v="042451101 "/>
    <s v="     "/>
    <x v="0"/>
    <m/>
    <n v="38.110199999999999"/>
    <n v="-122.21899999999999"/>
    <s v="Solano"/>
    <s v="VALLEJO-B-1101"/>
    <m/>
    <s v="Vallejo FD"/>
    <s v="Urban"/>
    <m/>
    <m/>
    <m/>
    <m/>
    <m/>
    <m/>
    <m/>
    <s v="N"/>
    <s v="N"/>
    <m/>
    <m/>
    <s v="     "/>
    <m/>
    <m/>
    <m/>
    <m/>
    <m/>
    <m/>
    <m/>
    <m/>
    <m/>
    <m/>
    <m/>
    <m/>
    <m/>
    <m/>
    <m/>
    <m/>
    <m/>
    <m/>
    <m/>
  </r>
  <r>
    <x v="2739"/>
    <s v="     "/>
    <d v="2020-05-14T00:00:00"/>
    <d v="1899-12-30T03:29:00"/>
    <s v="20"/>
    <x v="1"/>
    <s v="5"/>
    <x v="6"/>
    <d v="2020-05-14T00:00:00"/>
    <d v="1899-12-30T03:13:00"/>
    <s v="On May 14, 2020 at 0329 hours, a PG&amp;E Troubleman was dispatched to an outage on the Corral 1101 circuit. Mylar balloons were found and caused a wire down. This started a fire that was 3 meters to .25 acres. Cal Fire responded to the fire. Repairs were complete by 1242 hours on the same day. "/>
    <s v="     "/>
    <x v="0"/>
    <m/>
    <x v="1"/>
    <s v="N"/>
    <s v="913419"/>
    <s v="20-0050043"/>
    <m/>
    <s v="T004961090"/>
    <n v="119027000"/>
    <m/>
    <s v="     "/>
    <x v="0"/>
    <x v="0"/>
    <m/>
    <x v="0"/>
    <s v="D"/>
    <s v="&lt;0.25"/>
    <m/>
    <s v="Contact - 3rd Party"/>
    <x v="12"/>
    <s v="Contact - 3rd Party"/>
    <s v="Contact from object"/>
    <s v="Contact - Balloon"/>
    <m/>
    <s v="Contact - Balloon"/>
    <s v="Conductor - Primary"/>
    <m/>
    <s v="Overhead"/>
    <m/>
    <s v="Conductor - Primary"/>
    <m/>
    <s v="163231101"/>
    <s v="     "/>
    <x v="0"/>
    <n v="345"/>
    <n v="38.224800000000002"/>
    <n v="-120.83499999999999"/>
    <s v="Calaveras"/>
    <s v="NORTH-BRANCH-1101"/>
    <m/>
    <s v="Cal Fire"/>
    <s v="Herbaceous"/>
    <m/>
    <m/>
    <m/>
    <m/>
    <m/>
    <m/>
    <m/>
    <s v="N"/>
    <s v="N"/>
    <m/>
    <m/>
    <s v="     "/>
    <m/>
    <m/>
    <m/>
    <m/>
    <m/>
    <m/>
    <m/>
    <m/>
    <m/>
    <m/>
    <m/>
    <m/>
    <m/>
    <m/>
    <m/>
    <m/>
    <m/>
    <m/>
    <m/>
  </r>
  <r>
    <x v="2740"/>
    <s v="     "/>
    <d v="2020-05-16T00:00:00"/>
    <d v="1899-12-30T05:58:00"/>
    <s v="20"/>
    <x v="1"/>
    <s v="5"/>
    <x v="6"/>
    <d v="2020-05-16T00:00:00"/>
    <d v="1899-12-30T05:55:00"/>
    <s v="On May 16, 2020 at 0558 hours, a PG&amp;E troubleman was dispatched to patrol the PEABODY 2107 circuit and found a wire down at 6426 Hay Road. The wire down caused a fire between 3 meters and .25 acres. Dixon Fire Department responded to the scene. Repairs were complete by 1745 hours on the same day. It is suspected that there was animal contact due to the nearby dump and history of the area, however nothing was found at the scene. "/>
    <s v="     "/>
    <x v="0"/>
    <m/>
    <x v="1"/>
    <s v="N"/>
    <s v="914625"/>
    <s v="20-0050831"/>
    <m/>
    <s v="T004962489"/>
    <m/>
    <m/>
    <s v="     "/>
    <x v="0"/>
    <x v="0"/>
    <m/>
    <x v="0"/>
    <s v="D"/>
    <s v="&lt;0.25"/>
    <m/>
    <s v="Equipment - PG&amp;E"/>
    <x v="4"/>
    <s v="Equipment - PG&amp;E"/>
    <s v="All types of equipment / facility failure"/>
    <s v="Conductor failure-all"/>
    <s v="Conductor - Primary"/>
    <m/>
    <m/>
    <m/>
    <s v="Overhead"/>
    <m/>
    <s v="Conductor - Primary"/>
    <m/>
    <s v="63642107"/>
    <s v="     "/>
    <x v="0"/>
    <m/>
    <n v="38.314599999999999"/>
    <n v="-121.84099999999999"/>
    <s v="Solano"/>
    <s v="PEABODY-2107"/>
    <m/>
    <s v="Dixon FD"/>
    <s v="Urban"/>
    <m/>
    <m/>
    <m/>
    <m/>
    <m/>
    <m/>
    <m/>
    <s v="N"/>
    <s v="N"/>
    <m/>
    <m/>
    <s v="     "/>
    <m/>
    <m/>
    <m/>
    <m/>
    <m/>
    <m/>
    <m/>
    <m/>
    <m/>
    <m/>
    <m/>
    <m/>
    <m/>
    <m/>
    <m/>
    <m/>
    <m/>
    <m/>
    <m/>
  </r>
  <r>
    <x v="2741"/>
    <s v="     "/>
    <d v="2020-05-17T00:00:00"/>
    <d v="1899-12-30T15:14:00"/>
    <s v="21"/>
    <x v="1"/>
    <s v="5"/>
    <x v="6"/>
    <d v="2020-05-17T00:00:00"/>
    <d v="1899-12-30T15:03:00"/>
    <s v="On May 17, 2020 at 1514 hours, a PG&amp;E Troubleman was dispatched to patrol the San Ardo 1102 circuit on Teresa Street in San Lucas. High winds caused a phase of slack span to contact an inactive, non-PG&amp;E utility pole causing a wire down and an approximately 20 acre fire. Cal fire responded to the scene. The repair crew left at 0545 hours on May 18, 2020. "/>
    <s v="     "/>
    <x v="0"/>
    <m/>
    <x v="1"/>
    <s v="N"/>
    <s v="915285"/>
    <s v="20-0051027"/>
    <m/>
    <s v="T004963150"/>
    <n v="119038000"/>
    <m/>
    <s v="     "/>
    <x v="0"/>
    <x v="0"/>
    <m/>
    <x v="0"/>
    <s v="D"/>
    <s v="10-99"/>
    <s v="20 acres per ILIS"/>
    <s v="Weather - High Wind"/>
    <x v="4"/>
    <s v="Weather"/>
    <s v="All types of equipment / facility failure"/>
    <s v="Conductor failure-all"/>
    <m/>
    <m/>
    <m/>
    <m/>
    <s v="Overhead"/>
    <m/>
    <s v="Conductor - Primary"/>
    <m/>
    <s v="182191102"/>
    <s v="     "/>
    <x v="0"/>
    <m/>
    <n v="36.131700000000002"/>
    <n v="-121.024"/>
    <s v="Monterey"/>
    <s v="SAN-ARDO-1102"/>
    <m/>
    <s v="Cal Fire"/>
    <s v="Urban"/>
    <n v="10"/>
    <n v="0"/>
    <n v="0"/>
    <n v="0"/>
    <n v="0"/>
    <s v="JULIUS"/>
    <m/>
    <s v="N"/>
    <s v="N"/>
    <m/>
    <m/>
    <s v="     "/>
    <m/>
    <m/>
    <m/>
    <m/>
    <m/>
    <m/>
    <m/>
    <m/>
    <m/>
    <m/>
    <m/>
    <m/>
    <m/>
    <m/>
    <m/>
    <m/>
    <m/>
    <m/>
    <m/>
  </r>
  <r>
    <x v="2742"/>
    <s v="     "/>
    <d v="2020-05-17T00:00:00"/>
    <d v="1899-12-30T14:11:00"/>
    <s v="21"/>
    <x v="1"/>
    <s v="5"/>
    <x v="6"/>
    <d v="2020-05-17T00:00:00"/>
    <d v="1899-12-30T14:05:00"/>
    <s v="On May 17, 2020 at 1411 hours, a PG&amp;E troubleman was dispatched to the Lamont 1105 12kV Distribution Circuit on Camanche Dr in the city of Bakersfield for reports of a wire down outage. Initial analysis indicates third pary contact with distribution pole caused the igntion. Third party vehicle made contact with distribtuion pole causing the pole to fall to ground which resulting in an small veg fire. The ensuing fire was 3 meter - 0.25 acre in size and was extinguished by Kern County FD. PG&amp;E crew replaced the damaged asset on May 17, 2020."/>
    <s v="     "/>
    <x v="0"/>
    <m/>
    <x v="1"/>
    <s v="N"/>
    <s v="915273"/>
    <s v="20-0051019"/>
    <m/>
    <s v="T004963111"/>
    <n v="119038000"/>
    <m/>
    <s v="     "/>
    <x v="0"/>
    <x v="0"/>
    <m/>
    <x v="0"/>
    <s v="D"/>
    <s v="&lt;0.25"/>
    <m/>
    <s v="Contact - 3rd Party"/>
    <x v="8"/>
    <s v="Contact - 3rd Party"/>
    <s v="Contact from object"/>
    <s v="Contact - Vehicle"/>
    <m/>
    <s v="Contact - Vehicle"/>
    <s v="Pole"/>
    <m/>
    <s v="Overhead"/>
    <m/>
    <s v="Pole"/>
    <s v="Pole, Crossarm, Guy Wire"/>
    <s v="Pole ID: 100157814"/>
    <s v="     "/>
    <x v="0"/>
    <m/>
    <n v="35.302599999999998"/>
    <n v="-118.843"/>
    <s v="Kern"/>
    <s v="LAMONT-1105"/>
    <m/>
    <s v="Kern County FD"/>
    <s v="Agriculture"/>
    <m/>
    <m/>
    <m/>
    <m/>
    <m/>
    <m/>
    <m/>
    <s v="N"/>
    <s v="N"/>
    <m/>
    <m/>
    <s v="     "/>
    <m/>
    <m/>
    <m/>
    <m/>
    <m/>
    <m/>
    <m/>
    <m/>
    <m/>
    <m/>
    <m/>
    <m/>
    <m/>
    <m/>
    <m/>
    <m/>
    <m/>
    <m/>
    <m/>
  </r>
  <r>
    <x v="2743"/>
    <s v="     "/>
    <d v="2020-05-20T00:00:00"/>
    <d v="1899-12-30T18:37:00"/>
    <s v="21"/>
    <x v="1"/>
    <s v="5"/>
    <x v="6"/>
    <d v="2020-05-20T00:00:00"/>
    <d v="1899-12-30T18:32:00"/>
    <s v="On May 20, 2020 at 1837 hours, a PG&amp;E Troubleman was dispatched to the Taft 1103 Distribution Circuit at 1616 Kern Street, Taft in response to an outage and wire down. Initial analysis indicates bird contact caused the ignition. A crow carcass was found by the Troubleman at the base of a pole where the conductor was broken that resulted in a small grass fire and an outage to 1536 customers. Fire was suppress by Taft Fire Department."/>
    <s v="     "/>
    <x v="0"/>
    <m/>
    <x v="1"/>
    <s v="N"/>
    <s v="918646"/>
    <s v="20-0052649"/>
    <m/>
    <s v="T004966095"/>
    <n v="119050000"/>
    <m/>
    <s v="     "/>
    <x v="0"/>
    <x v="0"/>
    <m/>
    <x v="0"/>
    <s v="D"/>
    <s v="&lt;0.25"/>
    <m/>
    <s v="Contact - Animal - Bird"/>
    <x v="6"/>
    <s v="Contact - Bird"/>
    <s v="Contact from object"/>
    <s v="Contact - Animal"/>
    <m/>
    <s v="Contact - Animal"/>
    <s v="Conductor - Primary"/>
    <m/>
    <s v="Overhead"/>
    <m/>
    <s v="Conductor - Primary"/>
    <s v="Conductor - Primary"/>
    <s v="Circuit ID: 252081103"/>
    <s v="     "/>
    <x v="0"/>
    <m/>
    <n v="35.155900000000003"/>
    <n v="-119.48399999999999"/>
    <s v="Kern"/>
    <s v="TAFT-1103"/>
    <m/>
    <s v="Taft FD"/>
    <s v="Urban"/>
    <m/>
    <m/>
    <m/>
    <m/>
    <m/>
    <m/>
    <m/>
    <s v="N"/>
    <s v="N"/>
    <m/>
    <m/>
    <s v="     "/>
    <m/>
    <m/>
    <m/>
    <m/>
    <m/>
    <m/>
    <m/>
    <m/>
    <m/>
    <m/>
    <m/>
    <m/>
    <m/>
    <m/>
    <m/>
    <m/>
    <m/>
    <m/>
    <m/>
  </r>
  <r>
    <x v="2744"/>
    <s v="     "/>
    <d v="2020-05-20T00:00:00"/>
    <d v="1899-12-30T15:35:00"/>
    <s v="21"/>
    <x v="1"/>
    <s v="5"/>
    <x v="6"/>
    <d v="2020-05-20T00:00:00"/>
    <d v="1899-12-30T15:33:00"/>
    <s v="On May 20, 2020 at 1602 hours, a PG&amp;E Troubleman patrolled the Lincoln 1101 Distribution Circuit number 153701101, near Fowler Rd and Highway 193 in Lincoln. He observed a fire at the fuse location, a broken pole, and a primary overhead wire wrapped in the span to the north. Initial analysis indicates a tree fell into overhead primary lines, resulting in a broken wood pole and conductors, three blown fuses, an ignition stemming from the fuse location, and an outage. The 570-minute outage affected 32 customers. We replaced the class 1 45' pole, 25 KVA overhead transformer, crossarm, insulator, guy wire, part 44 cutout, and installed a 15M anchor with a 12' lead. Two conductors and one guy wire were repaired. The CAP number 120124919 was submitted, in regard to the fuse holder (PT63H) failure. All the repairs were completed and the line was returned to service on May 21, 2020. This information is preliminary."/>
    <s v="     "/>
    <x v="0"/>
    <m/>
    <x v="0"/>
    <s v="N"/>
    <s v="918551"/>
    <s v="20-0052629"/>
    <m/>
    <s v="T004965965, T004965974"/>
    <n v="119050000"/>
    <m/>
    <s v="     "/>
    <x v="0"/>
    <x v="0"/>
    <m/>
    <x v="0"/>
    <s v="D"/>
    <s v="&lt;0.25"/>
    <m/>
    <s v="Vegetation"/>
    <x v="0"/>
    <s v="Vegetation"/>
    <s v="Contact from object"/>
    <s v="Contact - Vegetation"/>
    <m/>
    <s v="Contact - Vegetation"/>
    <s v="Fuse"/>
    <m/>
    <s v="Overhead"/>
    <m/>
    <s v="Fuse"/>
    <s v="Primary overhead conductors, pole, transformer, crossarm, insulator, guy wires, cutout, anchor"/>
    <s v="Circuit ID: 153701101, SAP ID: 100043460"/>
    <s v="     "/>
    <x v="1"/>
    <n v="300"/>
    <n v="38.896099999999997"/>
    <n v="-121.21899999999999"/>
    <s v="Placer"/>
    <s v="LINCOLN-1101"/>
    <m/>
    <s v="Unknown"/>
    <s v="Hardwood Woodland"/>
    <m/>
    <m/>
    <m/>
    <m/>
    <m/>
    <m/>
    <m/>
    <s v="N"/>
    <s v="N"/>
    <m/>
    <m/>
    <s v="     "/>
    <m/>
    <m/>
    <s v="May 21 2020 12:00AM"/>
    <s v="Unverified"/>
    <s v="New pole at fault location identified but no evidence found to suggest outage caused by vegetation. Spoke with several property owners in vicinity as well as owner of property where pole was replaced; no one had knowledge of a tree having caused outage. Property owner at outage location reported pole having snapped on its own and lines coming down. Call and email in to Troubleman to gain further detail."/>
    <m/>
    <m/>
    <m/>
    <m/>
    <m/>
    <m/>
    <m/>
    <m/>
    <m/>
    <m/>
    <m/>
    <m/>
    <m/>
    <m/>
  </r>
  <r>
    <x v="2745"/>
    <s v="     "/>
    <d v="2020-05-21T00:00:00"/>
    <d v="1899-12-30T13:59:00"/>
    <s v="21"/>
    <x v="1"/>
    <s v="5"/>
    <x v="6"/>
    <m/>
    <m/>
    <m/>
    <s v="     "/>
    <x v="0"/>
    <m/>
    <x v="0"/>
    <s v="N"/>
    <s v="919151"/>
    <m/>
    <m/>
    <s v="T004966618"/>
    <n v="119053000"/>
    <m/>
    <s v="     "/>
    <x v="0"/>
    <x v="0"/>
    <m/>
    <x v="0"/>
    <m/>
    <s v="0.26-9.99"/>
    <m/>
    <s v="Equipment - PG&amp;E"/>
    <x v="15"/>
    <s v="Equipment - PG&amp;E"/>
    <s v="All types of equipment / facility failure"/>
    <s v="Fuse failure - all"/>
    <s v="Fuse"/>
    <m/>
    <m/>
    <m/>
    <s v="Overhead"/>
    <m/>
    <s v="Fuse"/>
    <m/>
    <s v="182261104"/>
    <s v="     "/>
    <x v="0"/>
    <m/>
    <n v="36.659399999999998"/>
    <n v="-121.613"/>
    <s v="Monterey"/>
    <s v="BUENA-VISTA-1104"/>
    <m/>
    <s v="Salinas FD"/>
    <s v="Urban"/>
    <m/>
    <m/>
    <m/>
    <m/>
    <m/>
    <m/>
    <m/>
    <s v="N"/>
    <s v="N"/>
    <m/>
    <m/>
    <s v="     "/>
    <m/>
    <m/>
    <m/>
    <m/>
    <m/>
    <m/>
    <m/>
    <m/>
    <m/>
    <m/>
    <m/>
    <m/>
    <m/>
    <m/>
    <m/>
    <m/>
    <m/>
    <m/>
    <m/>
  </r>
  <r>
    <x v="2746"/>
    <s v="     "/>
    <d v="2020-05-22T00:00:00"/>
    <d v="1899-12-30T18:21:00"/>
    <s v="21"/>
    <x v="1"/>
    <s v="5"/>
    <x v="6"/>
    <d v="2020-05-22T00:00:00"/>
    <d v="1899-12-30T18:12:00"/>
    <s v="On May 22, 2020 at 1831 hours, a PG&amp;E Troubleman was dispatched to the Butte 1103 Distribution Circuit at 1825 Mello Way, Durham in response to a blown transformer. Initial analysis indicates bird contact caused the ignition. A turkey vulture carcass was found across the transformer bushing mounted fuses resulting in an outage to 2 customers and a small grass fire. The Troubleman removed the bird and replaced the bushing mount fuses. Fire was suppress by the Butte County Fire Department."/>
    <s v="     "/>
    <x v="0"/>
    <m/>
    <x v="1"/>
    <s v="N"/>
    <s v="920050"/>
    <s v="20-0053537"/>
    <m/>
    <s v="T004967500"/>
    <m/>
    <m/>
    <s v="     "/>
    <x v="0"/>
    <x v="0"/>
    <m/>
    <x v="0"/>
    <s v="D"/>
    <s v="&lt;3 meters of linear travel"/>
    <m/>
    <s v="Contact - Animal - Bird"/>
    <x v="6"/>
    <s v="Contact - Bird"/>
    <s v="Contact from object"/>
    <s v="Contact - Animal"/>
    <m/>
    <s v="Contact - Animal"/>
    <s v="Bushing Mounted Cutout"/>
    <m/>
    <s v="Overhead"/>
    <m/>
    <s v="Bushing Mounted Cutout"/>
    <s v="Bushing Mounted Cutout"/>
    <s v="CGC 220634572748"/>
    <s v="     "/>
    <x v="0"/>
    <m/>
    <n v="39.6629"/>
    <n v="-121.776"/>
    <s v="Butte"/>
    <s v="BUTTE-1103"/>
    <m/>
    <s v="Butte County FD"/>
    <s v="Agriculture"/>
    <m/>
    <m/>
    <m/>
    <m/>
    <m/>
    <m/>
    <m/>
    <s v="N"/>
    <s v="N"/>
    <m/>
    <m/>
    <s v="     "/>
    <m/>
    <m/>
    <m/>
    <m/>
    <m/>
    <m/>
    <m/>
    <m/>
    <m/>
    <m/>
    <m/>
    <m/>
    <m/>
    <m/>
    <m/>
    <m/>
    <m/>
    <m/>
    <m/>
  </r>
  <r>
    <x v="2747"/>
    <s v="     "/>
    <d v="2020-05-23T00:00:00"/>
    <d v="1899-12-30T11:47:00"/>
    <s v="21"/>
    <x v="1"/>
    <s v="5"/>
    <x v="6"/>
    <d v="2020-05-23T00:00:00"/>
    <d v="1899-12-30T12:50:00"/>
    <s v="On May 23, 2020 at 1147 hours a PG&amp;E troubleman was dispatched to the Tulare Lake 2108 Distribution Circuit near 25th Ave in Kattleman City for reports of a pole fire. Upon arrival, the troubleman observed a PG&amp;E pole with capacitor attached to it was burnt, along with surrounds vegetation. Initial analysis indicates a birds nest was found on top of the capacitor caused it to fail and start a pole fire that resulted in a wildfire of 42 acres burned. No structures, injuries or fatalities occurred in this incident. The trouble created an EC tag for the damaged equipment to be replaced. Power was restored to 38 customers at 2104 hours on May 23, 2020. Cal Fire was already on site and suppressing the fire when the troubleman arrived."/>
    <s v="     "/>
    <x v="0"/>
    <m/>
    <x v="1"/>
    <s v="N"/>
    <s v="920280"/>
    <s v="20-0053617"/>
    <m/>
    <s v="T004967694"/>
    <n v="119061000"/>
    <m/>
    <s v="     "/>
    <x v="0"/>
    <x v="0"/>
    <m/>
    <x v="0"/>
    <s v="D"/>
    <s v="10-99"/>
    <s v="43 acres reported by cal fire"/>
    <s v="Contact - Animal - Nest"/>
    <x v="3"/>
    <s v="Contact - Nest"/>
    <s v="Contact from object"/>
    <s v="Contact - Nest"/>
    <m/>
    <s v="Contact - Nest"/>
    <s v="Capacitor Bank"/>
    <m/>
    <s v="Overhead"/>
    <m/>
    <s v="Capacitor Bank"/>
    <s v="Pole"/>
    <s v="Capacitor: 96C Circuit ID: 252952108"/>
    <s v="     "/>
    <x v="0"/>
    <m/>
    <n v="35.861800000000002"/>
    <n v="-119.91200000000001"/>
    <s v="Kings"/>
    <s v="TULARE-LAKE-2108"/>
    <m/>
    <s v="Cal Fire"/>
    <s v="Herbaceous"/>
    <n v="43"/>
    <n v="0"/>
    <n v="0"/>
    <n v="0"/>
    <n v="0"/>
    <m/>
    <m/>
    <s v="N"/>
    <s v="N"/>
    <m/>
    <m/>
    <s v="     "/>
    <m/>
    <m/>
    <m/>
    <m/>
    <m/>
    <m/>
    <m/>
    <m/>
    <m/>
    <m/>
    <m/>
    <m/>
    <m/>
    <m/>
    <m/>
    <m/>
    <m/>
    <m/>
    <m/>
  </r>
  <r>
    <x v="2748"/>
    <s v="     "/>
    <d v="2020-05-24T00:00:00"/>
    <d v="1899-12-30T13:24:00"/>
    <s v="22"/>
    <x v="1"/>
    <s v="5"/>
    <x v="6"/>
    <d v="2020-05-24T00:00:00"/>
    <d v="1899-12-30T13:51:00"/>
    <s v="On May 24, 2020 at 1324 hours, a PG&amp;E Troubleman was dispatched to the Kettleman Hills 2104 Distribution Circuit on Highway 33 east of Yolo Avenue, Coalinga in response to a pole fire. Initial analysis indicates a birds nest on top of the transformer caused a flash resulting in the ignition and an outage to 1 customers. Fire was suppress by Cal Fire and a total of 27 acres was burned.  PG&amp;E crew replaced the burnt pole, transformer, crossarm and insulator on May 24, 2020 at 1917 hours. PG&amp;E crew replaced the burnt pole, transformer, crossarm and insulator on May 25, 2020."/>
    <s v="     "/>
    <x v="0"/>
    <m/>
    <x v="1"/>
    <s v="N"/>
    <s v="920567"/>
    <s v="20-0053699"/>
    <m/>
    <s v="T004968069"/>
    <m/>
    <m/>
    <s v="     "/>
    <x v="0"/>
    <x v="0"/>
    <m/>
    <x v="0"/>
    <s v="D"/>
    <s v="10-99"/>
    <m/>
    <s v="Contact - Animal - Nest"/>
    <x v="3"/>
    <s v="Contact - Nest"/>
    <s v="Contact from object"/>
    <s v="Contact - Nest"/>
    <m/>
    <s v="Contact - Nest"/>
    <s v="Transformer"/>
    <m/>
    <s v="Overhead"/>
    <m/>
    <s v="Transformer"/>
    <s v="Pole, Crossarm, Transformer, Insulator"/>
    <s v="CGC: 416390327020"/>
    <s v="     "/>
    <x v="0"/>
    <m/>
    <n v="36.068800000000003"/>
    <n v="-120.22199999999999"/>
    <s v="Fresno"/>
    <s v="KETTLEMAN-HILLS-2104"/>
    <m/>
    <s v="Cal Fire"/>
    <s v="Agriculture"/>
    <n v="10"/>
    <n v="0"/>
    <n v="0"/>
    <n v="0"/>
    <n v="0"/>
    <m/>
    <m/>
    <s v="N"/>
    <s v="N"/>
    <m/>
    <m/>
    <s v="     "/>
    <m/>
    <m/>
    <m/>
    <m/>
    <m/>
    <m/>
    <m/>
    <m/>
    <m/>
    <m/>
    <m/>
    <m/>
    <m/>
    <m/>
    <m/>
    <m/>
    <m/>
    <m/>
    <m/>
  </r>
  <r>
    <x v="2749"/>
    <s v="     "/>
    <d v="2020-05-24T00:00:00"/>
    <d v="1899-12-30T07:39:00"/>
    <s v="22"/>
    <x v="1"/>
    <s v="5"/>
    <x v="6"/>
    <m/>
    <m/>
    <s v="On May 24, 2020 at 0739 hours, a PG&amp;E troubleman was dispatched to the Meadow Lane 2110 Distribution Circuit at 2316 Stanwell Dr in Concord for reports of a wires down pole fire. Initial analysis indicates vegetation grew into conductor causing it fall to ground and igniting a nearby dumpster, Conex container and damaging a vehicle. The troubleman issued a EC tag for repairs to be made to the downed wire. No ILIS report was found for this incident. Contra Costa FD was dispatched to extinguish the fire."/>
    <s v="     "/>
    <x v="0"/>
    <m/>
    <x v="1"/>
    <s v="N"/>
    <m/>
    <m/>
    <m/>
    <s v="T004967956"/>
    <n v="119061000"/>
    <m/>
    <s v="     "/>
    <x v="0"/>
    <x v="0"/>
    <m/>
    <x v="0"/>
    <s v="D"/>
    <s v="&lt;0.25"/>
    <m/>
    <s v="Vegetation"/>
    <x v="0"/>
    <s v="Vegetation"/>
    <s v="Contact from object"/>
    <s v="Contact - Vegetation"/>
    <m/>
    <s v="Contact - Vegetation"/>
    <s v="Conductor - Primary"/>
    <m/>
    <s v="Overhead"/>
    <m/>
    <s v="Conductor - Primary"/>
    <m/>
    <s v="Circuit ID: 014302110"/>
    <s v="     "/>
    <x v="0"/>
    <m/>
    <n v="37.981400000000001"/>
    <n v="-122.04900000000001"/>
    <s v="Contra Costa"/>
    <s v="MEADOW-LANE-2110"/>
    <m/>
    <s v="Contra Costa County FD"/>
    <s v="Urban"/>
    <m/>
    <m/>
    <m/>
    <m/>
    <m/>
    <m/>
    <m/>
    <s v="N"/>
    <s v="N"/>
    <m/>
    <m/>
    <s v="     "/>
    <m/>
    <m/>
    <m/>
    <m/>
    <m/>
    <m/>
    <m/>
    <m/>
    <m/>
    <m/>
    <m/>
    <m/>
    <m/>
    <m/>
    <m/>
    <m/>
    <m/>
    <m/>
    <m/>
  </r>
  <r>
    <x v="2750"/>
    <s v="     "/>
    <d v="2020-05-25T00:00:00"/>
    <d v="1899-12-30T20:52:00"/>
    <s v="22"/>
    <x v="1"/>
    <s v="5"/>
    <x v="6"/>
    <d v="2020-05-25T00:00:00"/>
    <d v="1899-12-30T20:42:00"/>
    <s v="On May 25, 2020 at 2052 hours, a PG&amp;E Troubleman was sent to patrol the Nortech 2110 circuit around Nortech Parkway in Alviso. A jumper had burned open causing a fuse to open and an outage. A fire between 1 and 3 meters was started. San Jose Fire Department responded to the scene. Repairs were complete the next day. "/>
    <s v="     "/>
    <x v="0"/>
    <m/>
    <x v="1"/>
    <s v="N"/>
    <s v="921150"/>
    <s v="20-0053868"/>
    <m/>
    <s v="T004968742"/>
    <n v="119062000"/>
    <m/>
    <s v="     "/>
    <x v="0"/>
    <x v="0"/>
    <m/>
    <x v="0"/>
    <s v="D"/>
    <s v="&lt;3 meters of linear travel"/>
    <m/>
    <s v="Equipment - PG&amp;E"/>
    <x v="9"/>
    <s v="Equipment - PG&amp;E"/>
    <s v="All types of equipment / facility failure"/>
    <s v="Equipment failure - Other"/>
    <s v="Jumper"/>
    <m/>
    <m/>
    <m/>
    <s v="Overhead"/>
    <m/>
    <s v="Jumper"/>
    <s v="Jumper, Fuse"/>
    <s v="Pole ID:100559342"/>
    <s v="     "/>
    <x v="0"/>
    <m/>
    <n v="37.431399999999996"/>
    <n v="-121.964"/>
    <s v="Santa Clara"/>
    <s v="NORTECH-2110"/>
    <m/>
    <s v="San Jose FD"/>
    <s v="Wetland"/>
    <m/>
    <m/>
    <m/>
    <m/>
    <m/>
    <m/>
    <m/>
    <s v="N"/>
    <s v="N"/>
    <m/>
    <m/>
    <s v="     "/>
    <m/>
    <m/>
    <m/>
    <m/>
    <m/>
    <m/>
    <m/>
    <m/>
    <m/>
    <m/>
    <m/>
    <m/>
    <m/>
    <m/>
    <m/>
    <m/>
    <m/>
    <m/>
    <m/>
  </r>
  <r>
    <x v="2751"/>
    <s v="     "/>
    <d v="2020-05-25T00:00:00"/>
    <d v="1899-12-30T15:16:00"/>
    <s v="22"/>
    <x v="1"/>
    <s v="5"/>
    <x v="6"/>
    <d v="2020-05-25T00:00:00"/>
    <d v="1899-12-30T15:11:00"/>
    <s v="On May 25, 2020 at 1516 hours, a PG&amp;E Troubleman was disptached to the Dixon 1106 circuit in response to a carpole. The carpole caused a wire down and a fire between 3 meters and .25 acres. Fire Department was on scene. An A tag was created for the necessary repairs. "/>
    <s v="     "/>
    <x v="0"/>
    <m/>
    <x v="1"/>
    <s v="N"/>
    <s v="920945"/>
    <s v="20-0053817"/>
    <m/>
    <s v="T004968488"/>
    <n v="119062000"/>
    <m/>
    <s v="     "/>
    <x v="0"/>
    <x v="0"/>
    <m/>
    <x v="0"/>
    <s v="D"/>
    <s v="&lt;0.25"/>
    <m/>
    <s v="Contact - 3rd Party"/>
    <x v="8"/>
    <s v="Contact - 3rd Party"/>
    <s v="Contact from object"/>
    <s v="Contact - Vehicle"/>
    <m/>
    <s v="Contact - Vehicle"/>
    <s v="Conductor - Primary"/>
    <m/>
    <s v="Overhead"/>
    <m/>
    <s v="Conductor - Primary"/>
    <s v="Pole, Guy, Anchor, Conductor "/>
    <s v="62061106"/>
    <s v="     "/>
    <x v="0"/>
    <m/>
    <n v="38.442900000000002"/>
    <n v="-121.85899999999999"/>
    <s v="Solano"/>
    <s v="DIXON-1106"/>
    <m/>
    <s v="Unknown"/>
    <s v="Agriculture"/>
    <m/>
    <m/>
    <m/>
    <m/>
    <m/>
    <m/>
    <m/>
    <s v="N"/>
    <s v="N"/>
    <m/>
    <m/>
    <s v="     "/>
    <m/>
    <m/>
    <m/>
    <m/>
    <m/>
    <m/>
    <m/>
    <m/>
    <m/>
    <m/>
    <m/>
    <m/>
    <m/>
    <m/>
    <m/>
    <m/>
    <m/>
    <m/>
    <m/>
  </r>
  <r>
    <x v="2752"/>
    <s v="     "/>
    <d v="2020-05-26T00:00:00"/>
    <d v="1899-12-30T15:59:00"/>
    <s v="22"/>
    <x v="1"/>
    <s v="5"/>
    <x v="6"/>
    <d v="2020-05-26T00:00:00"/>
    <d v="1899-12-30T15:55:00"/>
    <s v="On May 26, 2020 at 1559 hours, a PG&amp;E Troubleman was dispatched to patrol the Newark 2107 circuit. A 600 Amp underground splice failed and caused a fire between 3 meters and .25 acres. Fremont Fire Department responded to the scene. Repairs were complete by the next day, 5/27/2020. "/>
    <s v="     "/>
    <x v="0"/>
    <m/>
    <x v="1"/>
    <s v="N"/>
    <s v="921978"/>
    <s v="20-0054302"/>
    <m/>
    <s v="T004969587"/>
    <n v="119066000"/>
    <m/>
    <s v="     "/>
    <x v="0"/>
    <x v="0"/>
    <m/>
    <x v="0"/>
    <s v="D"/>
    <s v="&lt;0.25"/>
    <m/>
    <s v="Equipment - Overloaded"/>
    <x v="10"/>
    <s v="Equipment - PG&amp;E"/>
    <s v="All types of equipment / facility failure"/>
    <s v="Splice/Clamp/Connector"/>
    <s v="Splice/Clamp/Connector"/>
    <m/>
    <m/>
    <m/>
    <s v="Underground"/>
    <m/>
    <s v="Splice/Clamp/Connector"/>
    <m/>
    <s v="Circuit ID: 012222107"/>
    <s v="     "/>
    <x v="0"/>
    <m/>
    <n v="37.509700000000002"/>
    <n v="-121.955"/>
    <s v="Alameda"/>
    <s v="NEWARK-2107"/>
    <m/>
    <s v="Fremont FD"/>
    <s v="Urban"/>
    <m/>
    <m/>
    <m/>
    <m/>
    <m/>
    <m/>
    <m/>
    <s v="N"/>
    <s v="N"/>
    <m/>
    <m/>
    <s v="     "/>
    <m/>
    <m/>
    <m/>
    <m/>
    <m/>
    <m/>
    <m/>
    <m/>
    <m/>
    <m/>
    <m/>
    <m/>
    <m/>
    <m/>
    <m/>
    <m/>
    <m/>
    <m/>
    <m/>
  </r>
  <r>
    <x v="2753"/>
    <s v="     "/>
    <d v="2020-05-26T00:00:00"/>
    <d v="1899-12-30T17:22:00"/>
    <s v="22"/>
    <x v="1"/>
    <s v="5"/>
    <x v="6"/>
    <d v="2020-05-26T00:00:00"/>
    <d v="1899-12-30T17:21:00"/>
    <s v="On May 26, 2020 at 1722 hours, a PG&amp;E Troubleman was dispatched to patrol the Mt Eden 1109 circuit due to report of line on fire. A fire between 3 meters and .25 acres started at the base of the pole. Alemeda Fire Department responded to the scene. Repairs were complete by 0545 hours on 5/27/2020. "/>
    <s v="     "/>
    <x v="0"/>
    <m/>
    <x v="1"/>
    <s v="N"/>
    <s v="922114"/>
    <m/>
    <m/>
    <s v="T004969715"/>
    <n v="119066000"/>
    <m/>
    <s v="     "/>
    <x v="0"/>
    <x v="0"/>
    <m/>
    <x v="0"/>
    <s v="D"/>
    <s v="&lt;0.25"/>
    <m/>
    <s v="Equipment - PG&amp;E"/>
    <x v="4"/>
    <s v="Equipment - PG&amp;E"/>
    <s v="All types of equipment / facility failure"/>
    <s v="Conductor failure-all"/>
    <s v="Crossarm"/>
    <m/>
    <m/>
    <m/>
    <s v="Overhead"/>
    <m/>
    <s v="Crossarm"/>
    <s v="Crossarm"/>
    <s v="Pole ID: 100958943"/>
    <s v="     "/>
    <x v="0"/>
    <m/>
    <n v="37.642400000000002"/>
    <n v="-122.083"/>
    <s v="Alameda"/>
    <s v="MT-EDEN-1109"/>
    <m/>
    <s v="Alameda County FD"/>
    <s v="Urban"/>
    <m/>
    <m/>
    <m/>
    <m/>
    <m/>
    <m/>
    <m/>
    <s v="N"/>
    <s v="N"/>
    <m/>
    <m/>
    <s v="     "/>
    <m/>
    <m/>
    <m/>
    <m/>
    <m/>
    <m/>
    <m/>
    <m/>
    <m/>
    <m/>
    <m/>
    <m/>
    <m/>
    <m/>
    <m/>
    <m/>
    <m/>
    <m/>
    <m/>
  </r>
  <r>
    <x v="2754"/>
    <s v="     "/>
    <d v="2020-05-26T00:00:00"/>
    <d v="1899-12-30T17:45:00"/>
    <s v="22"/>
    <x v="1"/>
    <s v="5"/>
    <x v="6"/>
    <d v="2020-05-26T00:00:00"/>
    <d v="1899-12-30T17:42:00"/>
    <s v="On May 26, 2020 at 1745 hours, a PG&amp;E Troubleman was dispatched to patrol the Neward 1106 circuit near Silver Reef Drive in Fremont. There were primary wires down which started a fire between 3 meters and .25 acres. The fire burnt part of a fence and the Fremot Fire Department responded. Repairs were complete by 0545 hours the next morning on 5/27/2020. "/>
    <s v="     "/>
    <x v="0"/>
    <m/>
    <x v="1"/>
    <s v="N"/>
    <s v="922158"/>
    <s v="20-0054343"/>
    <m/>
    <s v="T004969757"/>
    <n v="119066000"/>
    <m/>
    <s v="     "/>
    <x v="0"/>
    <x v="0"/>
    <m/>
    <x v="0"/>
    <s v="D"/>
    <s v="&lt;0.25"/>
    <m/>
    <s v="Equipment - PG&amp;E"/>
    <x v="4"/>
    <s v="Equipment - PG&amp;E"/>
    <s v="All types of equipment / facility failure"/>
    <s v="Conductor failure-all"/>
    <s v="Conductor - Primary"/>
    <m/>
    <m/>
    <m/>
    <s v="Overhead"/>
    <m/>
    <s v="Conductor - Primary"/>
    <s v="Conductor, Solid Blades"/>
    <s v="Circuit ID: 12221106, SB 9129"/>
    <s v="     "/>
    <x v="0"/>
    <m/>
    <n v="37.5289"/>
    <n v="-121.988"/>
    <s v="Alameda"/>
    <s v="NEWARK-1106"/>
    <m/>
    <s v="Fremont FD"/>
    <s v="Urban"/>
    <m/>
    <m/>
    <m/>
    <m/>
    <m/>
    <m/>
    <m/>
    <s v="N"/>
    <s v="N"/>
    <m/>
    <m/>
    <s v="     "/>
    <m/>
    <m/>
    <m/>
    <m/>
    <m/>
    <m/>
    <m/>
    <m/>
    <m/>
    <m/>
    <m/>
    <m/>
    <m/>
    <m/>
    <m/>
    <m/>
    <m/>
    <m/>
    <m/>
  </r>
  <r>
    <x v="2755"/>
    <s v="     "/>
    <d v="2020-05-26T00:00:00"/>
    <d v="1899-12-30T14:24:00"/>
    <s v="22"/>
    <x v="1"/>
    <s v="5"/>
    <x v="6"/>
    <d v="2020-05-26T00:00:00"/>
    <d v="1899-12-30T14:23:00"/>
    <s v="On May 26, 2020 at 1424 hours, a PG&amp;E Troubleman was dispatched to patrol the Orosi 1101 due to a power loss. Two transformers failed and had caused a fire between 3 meters and .25 meters. The fire was along a ditch and was self extiguished. The necessary repairs were complete by the next day, 5/27/2020. "/>
    <s v="     "/>
    <x v="0"/>
    <m/>
    <x v="1"/>
    <s v="N"/>
    <s v="921826"/>
    <s v="20-0054255"/>
    <m/>
    <s v="T004969435"/>
    <n v="119065000"/>
    <m/>
    <s v="     "/>
    <x v="0"/>
    <x v="0"/>
    <m/>
    <x v="0"/>
    <s v="D"/>
    <s v="&lt;0.25"/>
    <s v="BURNED ALONG DITCH BANK"/>
    <s v="Equipment - PG&amp;E"/>
    <x v="13"/>
    <s v="Equipment - PG&amp;E"/>
    <s v="All types of equipment / facility failure"/>
    <s v="Transformer failure"/>
    <s v="Transformer"/>
    <m/>
    <m/>
    <m/>
    <s v="Overhead"/>
    <m/>
    <s v="Transformer"/>
    <s v="Transformer, Conductor, Insulators"/>
    <s v="GCG: 419185242990"/>
    <s v="     "/>
    <x v="0"/>
    <m/>
    <n v="36.514200000000002"/>
    <n v="-119.27800000000001"/>
    <s v="Tulare"/>
    <s v="OROSI-1101"/>
    <m/>
    <s v="Self Extinguished"/>
    <s v="Agriculture"/>
    <m/>
    <m/>
    <m/>
    <m/>
    <m/>
    <m/>
    <m/>
    <s v="N"/>
    <s v="N"/>
    <m/>
    <m/>
    <s v="     "/>
    <m/>
    <m/>
    <m/>
    <m/>
    <m/>
    <m/>
    <m/>
    <m/>
    <m/>
    <m/>
    <m/>
    <m/>
    <m/>
    <m/>
    <m/>
    <m/>
    <m/>
    <m/>
    <m/>
  </r>
  <r>
    <x v="2756"/>
    <s v="     "/>
    <d v="2020-05-26T00:00:00"/>
    <d v="1899-12-30T11:23:00"/>
    <s v="22"/>
    <x v="1"/>
    <s v="5"/>
    <x v="6"/>
    <m/>
    <m/>
    <s v="On May 26, 2020 at 1123 hours, a PG&amp;E Troubleman was dispatched to the Colony 1102 Distribution Circuit at 5261 Liberty RD in Galt for reports of wires down power okay. Initial analysis indicates that electrical overload caused connector on secondary conductor failed resulting in a 3 meter - 0.25 acre vegetation fire. Troubleman made repairs to the failed connector. Stockton FD was on site to extinguish the fire. "/>
    <s v="     "/>
    <x v="0"/>
    <m/>
    <x v="1"/>
    <s v="N"/>
    <s v="921557"/>
    <m/>
    <m/>
    <s v="T004969204"/>
    <m/>
    <m/>
    <s v="     "/>
    <x v="0"/>
    <x v="0"/>
    <m/>
    <x v="0"/>
    <s v="D"/>
    <s v="&lt;0.25"/>
    <s v="secondary connection failed started grass fire 20'x150' made repairs to same poweer restored"/>
    <s v="Equipment - Overloaded"/>
    <x v="10"/>
    <s v="Equipment - PG&amp;E"/>
    <s v="All types of equipment / facility failure"/>
    <s v="Splice/Clamp/Connector"/>
    <s v="Splice/Clamp/Connector"/>
    <m/>
    <m/>
    <m/>
    <s v="Overhead"/>
    <m/>
    <s v="Splice/Clamp/Connector"/>
    <m/>
    <s v="Circuit ID: 162231102"/>
    <s v="     "/>
    <x v="0"/>
    <m/>
    <n v="38.234499999999997"/>
    <n v="-121.254"/>
    <s v="San Joaquin"/>
    <s v="COLONY-1102"/>
    <m/>
    <s v="Stockton FD"/>
    <s v="Herbaceous"/>
    <m/>
    <m/>
    <m/>
    <m/>
    <m/>
    <m/>
    <m/>
    <s v="N"/>
    <s v="N"/>
    <m/>
    <m/>
    <s v="     "/>
    <m/>
    <m/>
    <m/>
    <m/>
    <m/>
    <m/>
    <m/>
    <m/>
    <m/>
    <m/>
    <m/>
    <m/>
    <m/>
    <m/>
    <m/>
    <m/>
    <m/>
    <m/>
    <m/>
  </r>
  <r>
    <x v="2757"/>
    <s v="     "/>
    <d v="2020-05-26T00:00:00"/>
    <d v="1899-12-30T12:33:00"/>
    <s v="22"/>
    <x v="1"/>
    <s v="5"/>
    <x v="6"/>
    <m/>
    <m/>
    <s v="On May 26, 2020 a PG&amp;E Troubleman was dispatched to the Cantua 1103 Distribution Circuit on W El Progresso Ave in the city of Three Rocks for reports of arcing wires. Upon arrival, the trouble found the conductor and neutral were touching resulting in a vegetation fire. Initial analysis indicates that 1 hot leg and the neutral touched which caused wire to arc and ignite a small grass fire in the alley adjacent to conductor. Local fire department was on site to extinguish the fire and the troubleman made repairs to the damged conductor. "/>
    <s v="     "/>
    <x v="0"/>
    <m/>
    <x v="1"/>
    <s v="N"/>
    <s v="921658"/>
    <m/>
    <m/>
    <s v="T004969297"/>
    <m/>
    <m/>
    <s v="     "/>
    <x v="0"/>
    <x v="0"/>
    <m/>
    <x v="0"/>
    <s v="D"/>
    <s v="&lt;0.25"/>
    <m/>
    <s v="Equipment - PG&amp;E"/>
    <x v="4"/>
    <s v="Equipment - PG&amp;E"/>
    <s v="All types of equipment / facility failure"/>
    <s v="Conductor failure-all"/>
    <s v="Service Drop"/>
    <m/>
    <m/>
    <m/>
    <s v="Overhead"/>
    <m/>
    <s v="Service Drop"/>
    <m/>
    <s v="Circuit ID: 253591103"/>
    <s v="     "/>
    <x v="0"/>
    <m/>
    <n v="36.503399999999999"/>
    <n v="-120.392"/>
    <s v="Fresno"/>
    <s v="CANTUA-1103"/>
    <m/>
    <s v="Cantua Creek FD"/>
    <s v="Urban"/>
    <m/>
    <m/>
    <m/>
    <m/>
    <m/>
    <m/>
    <m/>
    <s v="N"/>
    <s v="N"/>
    <m/>
    <m/>
    <s v="     "/>
    <m/>
    <m/>
    <m/>
    <m/>
    <m/>
    <m/>
    <m/>
    <m/>
    <m/>
    <m/>
    <m/>
    <m/>
    <m/>
    <m/>
    <m/>
    <m/>
    <m/>
    <m/>
    <m/>
  </r>
  <r>
    <x v="2758"/>
    <s v="     "/>
    <d v="2020-05-26T00:00:00"/>
    <d v="1899-12-30T13:09:00"/>
    <s v="22"/>
    <x v="1"/>
    <s v="5"/>
    <x v="6"/>
    <d v="2020-05-26T00:00:00"/>
    <d v="1899-12-30T12:04:00"/>
    <s v="On May 26, 2020 at 1211 hours, a PG&amp;E Troubleman was dispatched to the Malaga 1108 Distribution Circuit at 4460 South Chestnut Avenue in Fresno in a response to a blown transformer. Initial analysis indicates PG&amp;E equipment failure caused the ignition. The Troubleman reported that the transformer had a bad OD bank and service burned up starting a small grass fire. Fire was suppress by the customer and no response by the fire department."/>
    <s v="     "/>
    <x v="0"/>
    <m/>
    <x v="1"/>
    <s v="N"/>
    <s v="921636"/>
    <s v="20-0054238"/>
    <m/>
    <s v="T004969344"/>
    <m/>
    <m/>
    <s v="     "/>
    <x v="0"/>
    <x v="0"/>
    <m/>
    <x v="0"/>
    <s v="D"/>
    <s v="&lt;3 meters of linear travel"/>
    <m/>
    <s v="Equipment - PG&amp;E"/>
    <x v="13"/>
    <s v="Equipment - PG&amp;E"/>
    <s v="All types of equipment / facility failure"/>
    <s v="Transformer failure"/>
    <s v="Transformer"/>
    <m/>
    <m/>
    <m/>
    <s v="Overhead"/>
    <m/>
    <s v="Transformer"/>
    <s v="Transformers, Conductor"/>
    <s v="CGC: 417841248735, CGC: 417841248736,"/>
    <s v="     "/>
    <x v="0"/>
    <m/>
    <n v="36.669400000000003"/>
    <n v="-119.73699999999999"/>
    <s v="Fresno"/>
    <s v="MALAGA-1108"/>
    <m/>
    <s v="Customer"/>
    <s v="Urban"/>
    <m/>
    <m/>
    <m/>
    <m/>
    <m/>
    <m/>
    <m/>
    <s v="N"/>
    <s v="N"/>
    <m/>
    <m/>
    <s v="     "/>
    <m/>
    <m/>
    <m/>
    <m/>
    <m/>
    <m/>
    <m/>
    <m/>
    <m/>
    <m/>
    <m/>
    <m/>
    <m/>
    <m/>
    <m/>
    <m/>
    <m/>
    <m/>
    <m/>
  </r>
  <r>
    <x v="2759"/>
    <s v="     "/>
    <d v="2020-05-27T00:00:00"/>
    <d v="1899-12-30T16:00:00"/>
    <s v="22"/>
    <x v="1"/>
    <s v="5"/>
    <x v="6"/>
    <d v="2020-05-27T00:00:00"/>
    <d v="1899-12-30T15:56:00"/>
    <s v="On May 27, 2020 at 1600 hours, a PG&amp;E Troubleman was dispatched to the Vacaville 1108 Distribution Circuit north of 6708 Pleasants Valley Road in Vacaville in response to an outage and wire down. Initial analysis indicates vegetation contact caused the ignition. The Troubleman reported that a large branch from an oak tree broke off the tree resulting in an broken pole and wire down causing an ignition and an outage to 244 customers. The ensuing fire was approximately 7 acres in size and the fire was suppress by Cal Fire. "/>
    <s v="     "/>
    <x v="0"/>
    <m/>
    <x v="1"/>
    <s v="N"/>
    <s v="923528"/>
    <s v="20-0054892"/>
    <m/>
    <s v="T004971275"/>
    <m/>
    <m/>
    <s v="     "/>
    <x v="0"/>
    <x v="0"/>
    <m/>
    <x v="0"/>
    <s v="D"/>
    <s v="0.26-9.99"/>
    <m/>
    <s v="Vegetation"/>
    <x v="0"/>
    <s v="Vegetation"/>
    <s v="Contact from object"/>
    <s v="Contact - Vegetation"/>
    <m/>
    <s v="Contact - Vegetation"/>
    <s v="Pole"/>
    <m/>
    <s v="Overhead"/>
    <m/>
    <s v="Pole"/>
    <s v="Pole, Transformer, Pole"/>
    <s v="Pole ID: 103853743; Pole ID: 101666073"/>
    <s v="     "/>
    <x v="0"/>
    <m/>
    <n v="38.403300000000002"/>
    <n v="-122.041"/>
    <s v="Solano"/>
    <s v="VACAVILLE-1108"/>
    <m/>
    <s v="Vacaville Fire Protection District"/>
    <s v="Agriculture"/>
    <n v="7"/>
    <m/>
    <m/>
    <m/>
    <m/>
    <m/>
    <m/>
    <s v="N"/>
    <s v="N"/>
    <m/>
    <m/>
    <s v="     "/>
    <n v="38.4041"/>
    <n v="-122.04040000000001"/>
    <s v="May 28 2020 12:00AM"/>
    <s v="TrunkFail"/>
    <s v="ON 5/28/20 AT 1:00 PM, ALN0 INVESTIGATED THE OUTAGE LOCATION. A 65 TALL BY 50 DBH LIVE OAK HAD SPLIT AT THE TRUNK 10 UP FROM THE GROUND. THE TREE APPEARED HEALTHY ON THE BARK AND FOLIAGE, BUT AT THE BREAK THE INTERIOR OF THE TRUNK APPEARED TO BE HOLLOW AND DEFECTED. IT FELL INTO THE LINES AND TOOK THE EQUIPMENT OUT."/>
    <s v="OAKI"/>
    <s v="65"/>
    <s v="50"/>
    <s v="20"/>
    <s v="None"/>
    <s v="Severe"/>
    <s v="N"/>
    <s v="1"/>
    <m/>
    <s v="Valley"/>
    <s v="D"/>
    <s v="CrossArm"/>
    <s v="BareWire"/>
    <s v="2"/>
  </r>
  <r>
    <x v="2760"/>
    <s v="     "/>
    <d v="2020-05-27T00:00:00"/>
    <d v="1899-12-30T15:46:00"/>
    <s v="22"/>
    <x v="1"/>
    <s v="5"/>
    <x v="6"/>
    <d v="2020-05-27T00:00:00"/>
    <d v="1899-12-30T16:08:00"/>
    <s v="On May 27, 2020 at 1546 hours, a PG&amp;E Troubleman was dispatched to the Oleta 1101 Distribution Circuit on Highway 16 and Long Gate Road, Plymouth in response to arcing wires. Initial analysis indicates vegetation contact caused the ignition. A tree fell resulting in the primary conductors resulting in a wire down starting an ignition causing an outage to 112 customers. Fire was suppress by Cal Fire."/>
    <s v="     "/>
    <x v="0"/>
    <m/>
    <x v="1"/>
    <s v="N"/>
    <s v="923549"/>
    <s v="20-0054876"/>
    <m/>
    <s v="T004971256"/>
    <n v="119071000"/>
    <m/>
    <s v="     "/>
    <x v="0"/>
    <x v="0"/>
    <m/>
    <x v="0"/>
    <s v="D"/>
    <s v="0.26-9.99"/>
    <m/>
    <s v="Vegetation"/>
    <x v="0"/>
    <s v="Vegetation"/>
    <s v="Contact from object"/>
    <s v="Contact - Vegetation"/>
    <m/>
    <s v="Contact - Vegetation"/>
    <s v="Conductor - Primary"/>
    <m/>
    <s v="Overhead"/>
    <m/>
    <s v="Conductor - Primary"/>
    <s v="Crossarm, Conductor - Primary"/>
    <s v="Circuit ID: 163541101"/>
    <s v="     "/>
    <x v="0"/>
    <m/>
    <n v="38.471299999999999"/>
    <n v="-120.98"/>
    <s v="Amador"/>
    <s v="OLETA-1101"/>
    <m/>
    <s v="Cal Fire"/>
    <s v="Shrub"/>
    <m/>
    <m/>
    <m/>
    <m/>
    <m/>
    <m/>
    <m/>
    <s v="N"/>
    <s v="N"/>
    <m/>
    <m/>
    <s v="     "/>
    <n v="38.282400000000003"/>
    <n v="-120.5859"/>
    <s v="May 28 2020 12:00AM"/>
    <s v="TrunkFail"/>
    <s v="Green Grey Pine broke off at 23ft., hitting outside phase of 12 kv. This tore the phase down and started a 7 acre fire"/>
    <s v="PING"/>
    <s v="71"/>
    <s v="19"/>
    <s v="62"/>
    <s v="Slight"/>
    <s v="None"/>
    <s v="N"/>
    <s v="1"/>
    <m/>
    <s v="Valley"/>
    <s v="D"/>
    <s v="CrossArm"/>
    <s v="BareWire"/>
    <s v="1"/>
  </r>
  <r>
    <x v="2761"/>
    <s v="     "/>
    <d v="2020-05-27T00:00:00"/>
    <d v="1899-12-30T00:58:00"/>
    <s v="22"/>
    <x v="1"/>
    <s v="5"/>
    <x v="6"/>
    <d v="2020-05-27T00:00:00"/>
    <d v="1899-12-30T00:15:00"/>
    <s v="On May 27, 2020 at 0058 hours, a PG&amp;E Troubleman was dispatched to the Higgins 1107 Distribution Circuit at 13605 Via Del Sol, Auburn in response to an outage and wire down. Initial analysis indicates vegetation contact caused the ignition. An oak tree fell into the primary conductor that resulted in a broken pole and wire down causing an ignition and outage to 234 customers. According to the Troubleman, the tree appeared healthy and was located across the street and was approximately 40 feet away from the conductor. Fire was suppress by Higgins Fire Department. PG&amp;E crew made repairs to replace the pole, conductor, transformer, crossarm, cutout, lightning arrestor, insulator, and guy wire on May 27, 2020."/>
    <s v="     "/>
    <x v="0"/>
    <m/>
    <x v="1"/>
    <s v="N"/>
    <s v="922711"/>
    <s v="20-0054480"/>
    <m/>
    <s v="T004970358"/>
    <n v="119066000"/>
    <m/>
    <s v="     "/>
    <x v="0"/>
    <x v="0"/>
    <m/>
    <x v="0"/>
    <s v="D"/>
    <s v="&lt;3 meters of linear travel"/>
    <m/>
    <s v="Vegetation"/>
    <x v="0"/>
    <s v="Vegetation"/>
    <s v="Contact from object"/>
    <s v="Contact - Vegetation"/>
    <m/>
    <s v="Contact - Vegetation"/>
    <s v="Conductor - Primary"/>
    <m/>
    <s v="Overhead"/>
    <m/>
    <s v="Conductor - Primary"/>
    <s v="Conductor - Primary, Pole, Insulator, Crossarm, Cutout, Lightning Arrester, Transformer, Guy"/>
    <s v="Circuit ID: 152691107"/>
    <s v="     "/>
    <x v="1"/>
    <n v="300"/>
    <n v="39.0137"/>
    <n v="-121.053"/>
    <s v="Nevada"/>
    <s v="HIGGINS-1107"/>
    <m/>
    <s v="Higgins FD"/>
    <s v="Hardwood Forest"/>
    <m/>
    <m/>
    <m/>
    <m/>
    <m/>
    <m/>
    <m/>
    <s v="N"/>
    <s v="N"/>
    <m/>
    <m/>
    <s v="     "/>
    <n v="39.048999999999999"/>
    <n v="-121.31100000000001"/>
    <s v="Jun  1 2020 12:00AM"/>
    <s v="TrunkFail"/>
    <s v="A large split stem black oak situated in between endpole and service drop failed 6 feet above the ground into a ponderosa pine and onto a service drop causing the endpole to snap bringing conductors to the ground causing an outage."/>
    <s v="OAKK"/>
    <s v="80"/>
    <s v="50"/>
    <s v="40"/>
    <s v="None"/>
    <s v="None"/>
    <s v="N"/>
    <s v="1"/>
    <m/>
    <s v="Plain"/>
    <s v="D"/>
    <s v="CrossArm"/>
    <s v="BareWire"/>
    <s v="0"/>
  </r>
  <r>
    <x v="2762"/>
    <s v="     "/>
    <d v="2020-05-28T00:00:00"/>
    <d v="1899-12-30T19:03:00"/>
    <s v="22"/>
    <x v="1"/>
    <s v="5"/>
    <x v="6"/>
    <d v="2020-05-28T00:00:00"/>
    <d v="1899-12-30T19:00:00"/>
    <s v="On May 28, 2020 at 1903 hours, a PG&amp;E Troubleman was dispatched to the Silverado 2102 21kV Distribution Circuit on Silverado Road north of Zinfandel Lane, St. Helena in response to a pole fire and wire down. Initial analysis indicates vegetation contact caused the ignition. PG&amp;E Troubleman reports that an oak tree fell which hit another tree that ended up resting on the primary conductor and continued to burn until it reached the ground starting a small brush fire.  The ignition resulted in an outage to 1109 customers and approximately 0.5 acre fire. Fire was suppressed by Cal Fire. The damaged primary conductor was repaired by PG&amp;E crew on May 29, 2020."/>
    <s v="     "/>
    <x v="0"/>
    <m/>
    <x v="1"/>
    <s v="N"/>
    <s v="924773"/>
    <s v="20-0055430"/>
    <m/>
    <s v="T004972715"/>
    <n v="119077000"/>
    <m/>
    <s v="     "/>
    <x v="0"/>
    <x v="0"/>
    <m/>
    <x v="0"/>
    <s v="D"/>
    <s v="0.26-9.99"/>
    <m/>
    <s v="Vegetation"/>
    <x v="0"/>
    <s v="Vegetation"/>
    <s v="Contact from object"/>
    <s v="Contact - Vegetation"/>
    <m/>
    <s v="Contact - Vegetation"/>
    <s v="Conductor - Primary"/>
    <m/>
    <s v="Overhead"/>
    <m/>
    <s v="Conductor - Primary"/>
    <s v="Conductor"/>
    <s v="Circuit ID: 043432102 "/>
    <s v="     "/>
    <x v="0"/>
    <m/>
    <n v="38.498600000000003"/>
    <n v="-122.432"/>
    <s v="Napa"/>
    <s v="SILVERADO-2102"/>
    <m/>
    <s v="Cal Fire"/>
    <s v="Hardwood Forest"/>
    <m/>
    <m/>
    <m/>
    <m/>
    <m/>
    <s v="POPE"/>
    <m/>
    <s v="N"/>
    <s v="N"/>
    <m/>
    <m/>
    <s v="     "/>
    <n v="38.498824999999997"/>
    <n v="-122.431641"/>
    <s v="May 29 2020 12:00AM"/>
    <s v="TrunkFail"/>
    <s v="GREEN COAST LIVE OAK 45FT TALL X 16IN DBH,APPEARS TO HAVE BEEN HIT BY OTHER TREES  THAT SLIT AT BASE._x000d__x000a_PER T MAN OUTAGE REPORT TREE HIT PRIMARY LINE CAUSING OUTAGE."/>
    <s v="OAKL"/>
    <s v="45"/>
    <s v="16"/>
    <s v="30"/>
    <s v="Slight"/>
    <s v="None"/>
    <s v="N"/>
    <s v="1"/>
    <m/>
    <s v="Plain"/>
    <s v="D"/>
    <s v="CrossArm"/>
    <s v="BareWire"/>
    <s v="1"/>
  </r>
  <r>
    <x v="2763"/>
    <s v="     "/>
    <d v="2020-05-28T00:00:00"/>
    <d v="1899-12-30T12:47:00"/>
    <s v="22"/>
    <x v="1"/>
    <s v="5"/>
    <x v="6"/>
    <m/>
    <m/>
    <s v="On May 28, 2020 at 1247 hours, PG&amp;E sent service personell to reconnect service at the corners of Beacon Avenue and Liberty Street in Fremont. A developer hit a street light conduit and damaged the wire. The wire started a fire between one and three meters. Fremont fire department responded to the fire. "/>
    <s v="     "/>
    <x v="0"/>
    <m/>
    <x v="1"/>
    <s v="N"/>
    <m/>
    <m/>
    <m/>
    <s v="2153865236"/>
    <m/>
    <m/>
    <s v="     "/>
    <x v="0"/>
    <x v="0"/>
    <m/>
    <x v="0"/>
    <s v="D"/>
    <s v="&lt;3 meters of linear travel"/>
    <m/>
    <s v="Contact - 3rd Party"/>
    <x v="3"/>
    <s v="Contact - 3rd Party"/>
    <s v="Contact from object"/>
    <s v="Contact - Other"/>
    <m/>
    <s v="Contact - Other"/>
    <s v="Conductor - Secondary"/>
    <m/>
    <s v="Underground"/>
    <m/>
    <s v="Conductor - Secondary"/>
    <m/>
    <s v="014351108 "/>
    <s v="     "/>
    <x v="0"/>
    <m/>
    <n v="37.549799999999998"/>
    <n v="-121.98099999999999"/>
    <s v="Alameda"/>
    <s v="FREMONT-1108"/>
    <m/>
    <s v="Fremont FD"/>
    <s v="Urban"/>
    <m/>
    <m/>
    <m/>
    <m/>
    <m/>
    <m/>
    <m/>
    <s v="N"/>
    <s v="N"/>
    <m/>
    <m/>
    <s v="     "/>
    <m/>
    <m/>
    <m/>
    <m/>
    <m/>
    <m/>
    <m/>
    <m/>
    <m/>
    <m/>
    <m/>
    <m/>
    <m/>
    <m/>
    <m/>
    <m/>
    <m/>
    <m/>
    <m/>
  </r>
  <r>
    <x v="2764"/>
    <s v="     "/>
    <d v="2020-05-29T00:00:00"/>
    <d v="1899-12-30T17:52:00"/>
    <s v="22"/>
    <x v="1"/>
    <s v="5"/>
    <x v="6"/>
    <d v="2020-05-29T00:00:00"/>
    <d v="1899-12-30T17:14:00"/>
    <s v="On May 29, 2020 at 1752 hours Troubleman were dispatched to the 25364 Poso Mountain Substation just outside of Bakersfield for reports of a pole fire. Initial Analysis indicates that a birds nest located on top of the insulators at Transmission pole 6/72, caused all three insulators to flash/burn, resulting in a vegetation fire at base of transmission pole 6/72. The Incident at Transmission pole 6/72 caused a voltage fault, causing two different spans of conductors to fall to ground and ignite the surrounding vegetation. One span is between poles 4/61 to 4/62 and the other at poles 3/48 to 3/49. All three wildfires came to a combined total of 200 acres burned. LC Notification tags were issued for repair of all damaged equipment. 189 Customers were restored power at 1334 hours on May 30, 2020. CAL Fire was on site to extinguish the wildfires."/>
    <s v="     "/>
    <x v="12"/>
    <m/>
    <x v="1"/>
    <s v="N"/>
    <s v="925646"/>
    <s v="20-0055753"/>
    <s v="INT-13702"/>
    <s v="T004973647"/>
    <m/>
    <m/>
    <s v="     "/>
    <x v="0"/>
    <x v="0"/>
    <m/>
    <x v="2"/>
    <s v="D"/>
    <s v="100-299"/>
    <m/>
    <s v="Contact - Animal - Nest"/>
    <x v="3"/>
    <s v="Contact - Nest"/>
    <s v="Contact from object"/>
    <s v="Contact - Nest"/>
    <m/>
    <s v="Contact - Nest"/>
    <s v="Insulator"/>
    <m/>
    <s v="Overhead"/>
    <m/>
    <s v="Insulator"/>
    <s v="Conductor"/>
    <s v="Circuit: Vedder Tap 115kv Pole: 6/72, 4/61, 3/48"/>
    <s v="     "/>
    <x v="1"/>
    <m/>
    <n v="35.5304"/>
    <n v="-118.979"/>
    <s v="Kern"/>
    <s v="VEDDER-TAP-115KV"/>
    <m/>
    <s v="Kern County FD"/>
    <s v="Herbaceous"/>
    <n v="203"/>
    <n v="0"/>
    <n v="0"/>
    <n v="0"/>
    <n v="0"/>
    <s v="PEAK/GRANITE"/>
    <m/>
    <s v="N"/>
    <s v="N"/>
    <m/>
    <m/>
    <s v="     "/>
    <m/>
    <m/>
    <m/>
    <m/>
    <m/>
    <m/>
    <m/>
    <m/>
    <m/>
    <m/>
    <m/>
    <m/>
    <m/>
    <m/>
    <m/>
    <m/>
    <m/>
    <m/>
    <m/>
  </r>
  <r>
    <x v="2765"/>
    <s v="     "/>
    <d v="2020-05-29T00:00:00"/>
    <d v="1899-12-30T16:52:00"/>
    <s v="22"/>
    <x v="1"/>
    <s v="5"/>
    <x v="6"/>
    <d v="2020-05-29T00:00:00"/>
    <d v="1899-12-30T16:40:00"/>
    <s v="On May 29, 2020 at 1647 hours, a PG&amp;E Troubleman was dispatched to the San Jose 1116-B Distribution Circuit at Coleman Avenue and University Avenue, San Jose in response to an outage of 2707 customers and grass fire under powerlines. San Jose Fire Department was notified of a vegetation fire in addition to an explosion and arcing power lines. San Jose Fire Department has not determined an ignition cause although the origin of the fire is in the area below the powerlines. Initial analysis suspects PG&amp;E equipment caused the ignition due to strong winds causing conductors from San Jose B-1117/2 primary distribution circuit to contact primary distribution conductors from San Jose B-1116/2. Approximately 36 acres was burned including 12 large homeless encampments and no additional structures were destroyed. No corrective tags were created as equipment does not warrant repairs. Fire was suppressed by San Jose Fire Department."/>
    <s v="     "/>
    <x v="0"/>
    <m/>
    <x v="1"/>
    <s v="N"/>
    <m/>
    <s v="20-0055741"/>
    <m/>
    <s v="T004973558"/>
    <m/>
    <m/>
    <s v="     "/>
    <x v="0"/>
    <x v="0"/>
    <m/>
    <x v="0"/>
    <s v="D"/>
    <s v="10-99"/>
    <s v="2-3 acres"/>
    <s v="Weather - High Wind"/>
    <x v="4"/>
    <s v="Weather"/>
    <s v="All types of equipment / facility failure"/>
    <s v="Conductor failure-all"/>
    <m/>
    <m/>
    <m/>
    <m/>
    <s v="Overhead"/>
    <m/>
    <s v="Conductor - Primary"/>
    <m/>
    <s v="Circuit ID: 082261116 and 082261117 "/>
    <s v="     "/>
    <x v="0"/>
    <m/>
    <n v="37.345199999999998"/>
    <n v="-121.914"/>
    <s v="Santa Clara"/>
    <s v="SAN-JOSE-B-1116"/>
    <m/>
    <s v="San Jose FD"/>
    <s v="Urban"/>
    <n v="36"/>
    <n v="0"/>
    <n v="0"/>
    <n v="0"/>
    <n v="0"/>
    <m/>
    <m/>
    <s v="N"/>
    <s v="N"/>
    <m/>
    <m/>
    <s v="     "/>
    <m/>
    <m/>
    <m/>
    <m/>
    <m/>
    <m/>
    <m/>
    <m/>
    <m/>
    <m/>
    <m/>
    <m/>
    <m/>
    <m/>
    <m/>
    <m/>
    <m/>
    <m/>
    <m/>
  </r>
  <r>
    <x v="2766"/>
    <s v="     "/>
    <d v="2020-05-29T00:00:00"/>
    <d v="1899-12-30T11:41:00"/>
    <s v="22"/>
    <x v="1"/>
    <s v="5"/>
    <x v="6"/>
    <d v="2020-05-29T00:00:00"/>
    <d v="1899-12-30T11:28:00"/>
    <s v="On May 29, 2020 at 11:41 hours, PG&amp;E Troubleman was dispatch to an outage on the Templeton 2109 circuit. A pole supporting two transformers had broke and caused a fire between .25 and 10 acres. The broken pole was scheduled to be replaced before 6/30/2020 due to leaning. Cal Fire responded to the scene. The repair team left the scene at 0545 hours. "/>
    <s v="     "/>
    <x v="0"/>
    <m/>
    <x v="1"/>
    <s v="N"/>
    <s v="925255"/>
    <s v="20-0055588"/>
    <m/>
    <s v="T004973229"/>
    <n v="119020000"/>
    <m/>
    <s v="     "/>
    <x v="0"/>
    <x v="0"/>
    <m/>
    <x v="0"/>
    <s v="D"/>
    <s v="0.26-9.99"/>
    <m/>
    <s v="Equipment - PG&amp;E"/>
    <x v="2"/>
    <s v="Equipment - PG&amp;E"/>
    <s v="All types of equipment / facility failure"/>
    <s v="Pole failure"/>
    <s v="Pole"/>
    <m/>
    <m/>
    <m/>
    <s v="Overhead"/>
    <m/>
    <s v="Pole"/>
    <s v="(Pole, Crossarm, Insulator, Guy, Cutout), Transformer, Conductor"/>
    <s v="Pole ID: 101940022, GCG: 512198677918, Circuit ID: 183052109"/>
    <s v="     "/>
    <x v="0"/>
    <m/>
    <n v="35.609499999999997"/>
    <n v="-120.626"/>
    <s v="San Luis Obispo"/>
    <s v="TEMPLETON-2109"/>
    <m/>
    <s v="Cal Fire"/>
    <s v="Herbaceous"/>
    <m/>
    <m/>
    <m/>
    <m/>
    <m/>
    <m/>
    <m/>
    <s v="N"/>
    <s v="N"/>
    <m/>
    <m/>
    <s v="     "/>
    <m/>
    <m/>
    <m/>
    <m/>
    <m/>
    <m/>
    <m/>
    <m/>
    <m/>
    <m/>
    <m/>
    <m/>
    <m/>
    <m/>
    <m/>
    <m/>
    <m/>
    <m/>
    <m/>
  </r>
  <r>
    <x v="2767"/>
    <s v="     "/>
    <d v="2020-06-01T00:00:00"/>
    <d v="1899-12-30T17:53:00"/>
    <s v="23"/>
    <x v="1"/>
    <s v="6"/>
    <x v="6"/>
    <d v="2020-06-01T00:00:00"/>
    <d v="1899-12-30T17:48:00"/>
    <s v="On June 1, 2020 at 1753 hours, a PG&amp;E Troubleman was dispatched to the Live Oak 1104 12kV Distribution Circuit in the vicinity of N Butte Road and West Butte Road, Live Oak in response to an outage. Initial analysis indicates vegetation contact caused the ignition. A green Fremont Cottonwood approximately 60' in height on the bank of an irrigation ditch uprooted. This tree then struck a 12&quot; diameter limb on an adjacent cottonwood, breaking the limb, and one or both trees came in contact with the transformer pole, a service drop, and the primary conductor.  The subject tree had 30' of clearance from the conductor and was last inspected on May 4, 2020. The ensuing fire was approximately 2,000' in size and the fire was suppressed by Sutter County Fire Department. PG&amp;E Crew, PG&amp;E Troubleman replaced ground run for transformer and lightning arrestors, replaced burnt cutouts and lightning arrestors on June 1, 2020. On June 2, 2020 PG&amp;E Crew replaced 2 25kva transformers on OD bank, cutout covers, ground run and replaced 70' of 1/0 aluminum service wire."/>
    <s v="     "/>
    <x v="0"/>
    <m/>
    <x v="0"/>
    <s v="N"/>
    <s v="927783"/>
    <s v="20-0056392"/>
    <m/>
    <s v="T004975967"/>
    <m/>
    <m/>
    <s v="     "/>
    <x v="0"/>
    <x v="0"/>
    <m/>
    <x v="0"/>
    <s v="D"/>
    <s v="&lt;0.25"/>
    <s v="2000 SQ FT"/>
    <s v="Vegetation"/>
    <x v="0"/>
    <s v="Vegetation"/>
    <s v="Contact from object"/>
    <s v="Contact - Vegetation"/>
    <m/>
    <s v="Contact - Vegetation"/>
    <s v="Conductor - Primary"/>
    <m/>
    <s v="Overhead"/>
    <m/>
    <s v="Conductor - Primary"/>
    <s v="Ground Run, Cutouts, Lightning Arrestors, Transformers, Service Wire"/>
    <s v="Circuit ID: 153771104 "/>
    <s v="     "/>
    <x v="0"/>
    <m/>
    <n v="39.3048"/>
    <n v="-121.85"/>
    <s v="Butte"/>
    <s v="LIVE-OAK-1104"/>
    <m/>
    <s v="Sutter County FD"/>
    <s v="Hardwood Woodland"/>
    <m/>
    <m/>
    <m/>
    <m/>
    <m/>
    <m/>
    <m/>
    <s v="N"/>
    <s v="N"/>
    <m/>
    <m/>
    <s v="     "/>
    <n v="39.305554000000001"/>
    <n v="-121.84996599999999"/>
    <s v="Jun  4 2020 12:00AM"/>
    <s v="RootsFail"/>
    <s v="Healthy , green 60 tall 26 &quot; diameter 2X stem Cottonwood on the cut bank of an irrigation ditch uprooted. This tree then struck a 12&quot; diameter limb on an adjacent cottonwood, breaking this limb, and one or both trees came in contact with a transformer pole, a service drop and possibly the 12 kV lines. A fire started at the site and burned approximately 2000 square feet. Outage should have been limited to 2 meters. Fuse #9501 failed to operate."/>
    <s v="COTT"/>
    <s v="60"/>
    <s v="26"/>
    <s v="40"/>
    <s v="Slight"/>
    <s v="None"/>
    <s v="N"/>
    <s v="1"/>
    <m/>
    <s v="Valley"/>
    <s v="D"/>
    <s v="CrossArm"/>
    <s v="BareWire"/>
    <s v="0"/>
  </r>
  <r>
    <x v="2768"/>
    <s v="     "/>
    <d v="2020-06-01T00:00:00"/>
    <d v="1899-12-30T12:08:00"/>
    <s v="23"/>
    <x v="1"/>
    <s v="6"/>
    <x v="6"/>
    <d v="2020-06-01T00:00:00"/>
    <d v="1899-12-30T12:29:00"/>
    <s v="On June 1,2020 at 1208 hours a PG&amp;E Troubleman was dispatched to the North Tower 1104 circuit. A fire had broke out at pole SAP # 102264699 between .25 and 10 acres. A switch presumedly failed and caused a spark. This switch had been previously flagged on 2/15/2020 as damaged, needing to be repaired, but had not yet been repaired.  Around the same time as the fire, a mylar balloon came into contact with the same circuit at another location. Indications show that this possibly sent an increased load to the damaged switch and caused a spark, initiating the fire. Vallejo Fire Department responded to the fire. Repairs were complete on 6/2/2020."/>
    <s v="     "/>
    <x v="0"/>
    <m/>
    <x v="1"/>
    <s v="N"/>
    <s v="927405"/>
    <s v="20-0056252"/>
    <m/>
    <s v="T004975607, T004975608"/>
    <n v="119088000"/>
    <m/>
    <s v="     "/>
    <x v="0"/>
    <x v="0"/>
    <m/>
    <x v="0"/>
    <s v="D"/>
    <s v="0.26-9.99"/>
    <m/>
    <s v="Equipment - PG&amp;E"/>
    <x v="18"/>
    <s v="Equipment - PG&amp;E"/>
    <s v="All types of equipment / facility failure"/>
    <s v="Switch failure"/>
    <s v="Switch"/>
    <m/>
    <m/>
    <m/>
    <s v="Overhead"/>
    <m/>
    <s v="Switch"/>
    <s v="Switch, Conductor"/>
    <s v="719"/>
    <s v="     "/>
    <x v="0"/>
    <m/>
    <n v="38.074800000000003"/>
    <n v="-122.229"/>
    <s v="Solano"/>
    <s v="NORTH-TOWER-1104"/>
    <m/>
    <s v="Vallejo FD"/>
    <s v="Urban"/>
    <m/>
    <m/>
    <m/>
    <m/>
    <m/>
    <m/>
    <m/>
    <s v="N"/>
    <s v="N"/>
    <m/>
    <m/>
    <s v="     "/>
    <m/>
    <m/>
    <m/>
    <m/>
    <m/>
    <m/>
    <m/>
    <m/>
    <m/>
    <m/>
    <m/>
    <m/>
    <m/>
    <m/>
    <m/>
    <m/>
    <m/>
    <m/>
    <m/>
  </r>
  <r>
    <x v="2769"/>
    <s v="     "/>
    <d v="2020-06-02T00:00:00"/>
    <d v="1899-12-30T15:50:00"/>
    <s v="23"/>
    <x v="1"/>
    <s v="6"/>
    <x v="6"/>
    <d v="2020-06-02T00:00:00"/>
    <d v="1899-12-30T15:48:00"/>
    <s v="On June 2, 2020 at 1550 hours, a PG&amp;E Troubleman was dispatched to the Lemoore 1103 Distribution Circuit on East Hanford Armona Road and 17th Avenue, Lemoore in response to arcing wires. Initial analysis indicates PG&amp;E equipment failure caused the ignition. A capacitor bank failed which melted a bird guard that resulted in arcing. One customer sustained an outage and the fire was suppress by Kings County Fire Department."/>
    <s v="     "/>
    <x v="0"/>
    <m/>
    <x v="1"/>
    <s v="N"/>
    <m/>
    <m/>
    <m/>
    <s v="T004976836"/>
    <n v="119097000"/>
    <m/>
    <s v="     "/>
    <x v="0"/>
    <x v="0"/>
    <m/>
    <x v="0"/>
    <s v="D"/>
    <s v="&lt;0.25"/>
    <s v="4' x 40'"/>
    <s v="Equipment - PG&amp;E"/>
    <x v="11"/>
    <s v="Equipment - PG&amp;E"/>
    <s v="All types of equipment / facility failure"/>
    <s v="Capacitor bank failure"/>
    <s v="Capacitor Bank"/>
    <m/>
    <m/>
    <m/>
    <s v="Overhead"/>
    <m/>
    <s v="Capacitor Bank"/>
    <s v="Capacitor bank, cutouts"/>
    <s v="217C"/>
    <s v="     "/>
    <x v="0"/>
    <m/>
    <n v="36.313600000000001"/>
    <n v="-119.764"/>
    <s v="Kings"/>
    <s v="LEMOORE-1103"/>
    <m/>
    <s v="Kings County FD"/>
    <s v="Agriculture"/>
    <m/>
    <m/>
    <m/>
    <m/>
    <m/>
    <m/>
    <m/>
    <s v="N"/>
    <s v="N"/>
    <m/>
    <m/>
    <s v="     "/>
    <m/>
    <m/>
    <m/>
    <m/>
    <m/>
    <m/>
    <m/>
    <m/>
    <m/>
    <m/>
    <m/>
    <m/>
    <m/>
    <m/>
    <m/>
    <m/>
    <m/>
    <m/>
    <m/>
  </r>
  <r>
    <x v="2770"/>
    <s v="     "/>
    <d v="2020-06-02T00:00:00"/>
    <d v="1899-12-30T21:07:00"/>
    <s v="23"/>
    <x v="1"/>
    <s v="6"/>
    <x v="6"/>
    <d v="2020-06-02T00:00:00"/>
    <d v="1899-12-30T20:55:00"/>
    <s v="On June 2, 2020 at 2124 hours, a PG&amp;E Troubleman patrolled the Reedley 1106 12kV Distribution Circuit number 252341106, near 22350 Clayton Avenue in Reeley. He observed one of three fuses blown at 7913F #2 and a hot wire down on back feed. Initial analysis indicates a green 59' deodar cedar tree partially failed when a branch broke off and landed on the primary overhead conductor, which resulted in the energized line to hit the ground and an ignition ensued. No signs of decay on the limb or at the break point. Cal Fire responded to and extinguished the 130 square foot fire and a pine tree was left slightly scorched. The 248-minute outage affected 166 customers. All the repairs were completed and the line was returned to service on June 3, 2020. This information is preliminary."/>
    <s v="     "/>
    <x v="0"/>
    <m/>
    <x v="1"/>
    <s v="N"/>
    <m/>
    <s v="20-0056823"/>
    <m/>
    <s v="T004977038, T004977062"/>
    <n v="119098000"/>
    <m/>
    <s v="     "/>
    <x v="0"/>
    <x v="0"/>
    <m/>
    <x v="0"/>
    <s v="D"/>
    <s v="&lt;0.25"/>
    <s v="1 BULL PINE TREE BURNED; 130 square feet"/>
    <s v="Vegetation"/>
    <x v="0"/>
    <s v="Vegetation"/>
    <s v="Contact from object"/>
    <s v="Contact - Vegetation"/>
    <m/>
    <s v="Contact - Vegetation"/>
    <s v="Conductor - Primary"/>
    <m/>
    <s v="Overhead"/>
    <m/>
    <s v="Conductor - Primary"/>
    <s v="Primary Conductor"/>
    <s v="Circuit ID: 252341106, SAP ID: 100738071"/>
    <s v="     "/>
    <x v="0"/>
    <m/>
    <n v="36.6402"/>
    <n v="-119.38800000000001"/>
    <s v="Fresno"/>
    <s v="REEDLEY-1106"/>
    <m/>
    <s v="Cal Fire"/>
    <s v="Agriculture"/>
    <m/>
    <m/>
    <m/>
    <m/>
    <m/>
    <m/>
    <m/>
    <s v="N"/>
    <s v="N"/>
    <m/>
    <m/>
    <s v="     "/>
    <n v="36.382399999999997"/>
    <n v="-119.23180000000001"/>
    <s v="Jun  3 2020 12:00AM"/>
    <s v="BranchFail"/>
    <s v="HEALTHY DEODORA CEDAR DROPPED A GREEN LIMB ONTO THE PRIMARY LINE BRINGING IT TO THE GROUND. NO DECAY ON LIMB. CONFIRM LINE ON GROUND. SMALL FIRE (130 SQUARE FT). SCORCHED THE BARK AND NEEDLES UP A PINE. NO STRUCTURAL DAMAGE TO THE TREE"/>
    <s v="DEOD"/>
    <s v="59"/>
    <s v="31"/>
    <s v="11"/>
    <s v="None"/>
    <s v="Slight"/>
    <s v="N"/>
    <s v="1"/>
    <m/>
    <s v="Valley"/>
    <s v="D"/>
    <s v="Triangle"/>
    <s v="BareWire"/>
    <m/>
  </r>
  <r>
    <x v="2771"/>
    <s v="     "/>
    <d v="2020-06-02T00:00:00"/>
    <d v="1899-12-30T13:58:00"/>
    <s v="23"/>
    <x v="1"/>
    <s v="6"/>
    <x v="6"/>
    <m/>
    <m/>
    <s v="EI200602A Fairfield-  Operator Judgement/Aircraft Strike.  On Tuesday, June 2, 2020, a 3rd party helicopter under contract by PG&amp;E made contact with transmission conductors near PG&amp;E tower 010/076 on the Vaca-Vacaville Jameson N Tower 115kV Transmission Circuit and crashed. The pilot and 2 passengers were fatalities.  A downed conductor ignited a brush fire which was contained at 7 acres. 33,000 customers were initially out of power as a result of CalFire request to de-energize the other nearby Transmission circuits. Tower 010/076 is located south of Soda Springs Rd in Fairfield, Solano County in the Sacramento Division.  NTSB, FAA and CALFIRE are investigating."/>
    <s v="     "/>
    <x v="0"/>
    <m/>
    <x v="1"/>
    <s v="N"/>
    <m/>
    <m/>
    <m/>
    <s v="T004976738"/>
    <m/>
    <s v="EI200602A"/>
    <s v="     "/>
    <x v="0"/>
    <x v="0"/>
    <m/>
    <x v="2"/>
    <m/>
    <s v="0.26-9.99"/>
    <m/>
    <s v="Contact - 3rd Party"/>
    <x v="3"/>
    <s v="Contact - 3rd Party"/>
    <s v="Contact from object"/>
    <s v="Airstrike"/>
    <m/>
    <s v="Airstrike"/>
    <s v="Pole"/>
    <m/>
    <s v="Overhead"/>
    <m/>
    <s v="Pole"/>
    <m/>
    <s v="Vaca-Vacaville-Jameson-North Tower near tower 010/076"/>
    <s v="     "/>
    <x v="1"/>
    <n v="177"/>
    <n v="38.324199999999998"/>
    <n v="-122.021"/>
    <s v="Solano"/>
    <s v="VACA-VACAVILLE-JAMESON-N-TOWER-115KV"/>
    <m/>
    <s v="Cal Fire"/>
    <s v="Herbaceous"/>
    <m/>
    <m/>
    <m/>
    <m/>
    <m/>
    <m/>
    <m/>
    <s v="N"/>
    <s v="N"/>
    <m/>
    <m/>
    <s v="     "/>
    <m/>
    <m/>
    <m/>
    <m/>
    <m/>
    <m/>
    <m/>
    <m/>
    <m/>
    <m/>
    <m/>
    <m/>
    <m/>
    <m/>
    <m/>
    <m/>
    <m/>
    <m/>
    <m/>
  </r>
  <r>
    <x v="2772"/>
    <s v="     "/>
    <d v="2020-06-02T00:00:00"/>
    <d v="1899-12-30T10:48:00"/>
    <s v="23"/>
    <x v="1"/>
    <s v="6"/>
    <x v="6"/>
    <d v="2020-06-02T00:00:00"/>
    <d v="1899-12-30T10:29:00"/>
    <s v="On June 2, 2020 at 1048 hours, a PG&amp;E Troubleman was dispatched to the Morro Bay 1101 circuit. A wire down caused a fire between one and three meters.  The wire down was due to a overhead splice failure. Cal Fire responded to the fire. The repairs were complete on the same day. "/>
    <s v="     "/>
    <x v="0"/>
    <m/>
    <x v="1"/>
    <s v="N"/>
    <s v="928321"/>
    <s v="20-0056618"/>
    <m/>
    <s v="T004976528"/>
    <n v="119097000"/>
    <m/>
    <s v="     "/>
    <x v="0"/>
    <x v="0"/>
    <m/>
    <x v="0"/>
    <s v="D"/>
    <s v="&lt;3 meters of linear travel"/>
    <m/>
    <s v="Equipment - PG&amp;E"/>
    <x v="10"/>
    <s v="Equipment - PG&amp;E"/>
    <s v="All types of equipment / facility failure"/>
    <s v="Splice/Clamp/Connector"/>
    <s v="Splice/Clamp/Connector"/>
    <m/>
    <m/>
    <m/>
    <s v="Overhead"/>
    <m/>
    <s v="Splice/Clamp/Connector"/>
    <m/>
    <s v="Circuit ID 183011101"/>
    <s v="     "/>
    <x v="0"/>
    <m/>
    <n v="35.387799999999999"/>
    <n v="-120.82299999999999"/>
    <s v="San Luis Obispo"/>
    <s v="MORRO-BAY-1101"/>
    <m/>
    <s v="Cal Fire"/>
    <s v="Agriculture"/>
    <m/>
    <m/>
    <m/>
    <m/>
    <m/>
    <m/>
    <m/>
    <s v="N"/>
    <s v="N"/>
    <m/>
    <m/>
    <s v="     "/>
    <m/>
    <m/>
    <m/>
    <m/>
    <m/>
    <m/>
    <m/>
    <m/>
    <m/>
    <m/>
    <m/>
    <m/>
    <m/>
    <m/>
    <m/>
    <m/>
    <m/>
    <m/>
    <m/>
  </r>
  <r>
    <x v="2773"/>
    <s v="     "/>
    <d v="2020-06-02T00:00:00"/>
    <d v="1899-12-30T11:49:00"/>
    <s v="23"/>
    <x v="1"/>
    <s v="6"/>
    <x v="6"/>
    <d v="2020-06-02T00:00:00"/>
    <d v="1899-12-30T12:14:00"/>
    <s v="On June 6, 2020 at 1149 hours, a PG&amp;E troubleman was dispatched to the Jarvis 1106 Distribution Circuit near Transit Ave in Union City and observed a vegetation fire below a cap bank. Initial analysis indicates PG&amp;E equipment failure resulted in an ignition. The responding troubleman found that capacitor bank TV539 had failed, causing sparks and ignited a vegetation fire at the base of the distribution pole. The troubleman de-energized the circuit to make safe for fire. The ensuing fire was 3 meters - 0.25 acre in size and was extinguished by Alameda Fire Department. All damaged assets were repaired and replaced. "/>
    <s v="     "/>
    <x v="0"/>
    <m/>
    <x v="1"/>
    <s v="N"/>
    <s v="928389"/>
    <s v="20-0056591"/>
    <m/>
    <s v="T004976584"/>
    <n v="118650000"/>
    <m/>
    <s v="     "/>
    <x v="0"/>
    <x v="0"/>
    <m/>
    <x v="0"/>
    <s v="D"/>
    <s v="&lt;0.25"/>
    <m/>
    <s v="Equipment - PG&amp;E"/>
    <x v="11"/>
    <s v="Equipment - PG&amp;E"/>
    <s v="All types of equipment / facility failure"/>
    <s v="Capacitor bank failure"/>
    <s v="Capacitor Bank"/>
    <m/>
    <m/>
    <m/>
    <s v="Overhead"/>
    <m/>
    <s v="Capacitor Bank"/>
    <s v="Capacitor bank, cutouts"/>
    <s v="CAP Bank: TV539"/>
    <s v="     "/>
    <x v="0"/>
    <m/>
    <n v="37.5991"/>
    <n v="-122.042"/>
    <s v="Alameda"/>
    <s v="JARVIS-1106"/>
    <m/>
    <s v="Alameda FD"/>
    <s v="Urban"/>
    <m/>
    <m/>
    <m/>
    <m/>
    <m/>
    <m/>
    <m/>
    <s v="N"/>
    <s v="N"/>
    <m/>
    <m/>
    <s v="     "/>
    <m/>
    <m/>
    <m/>
    <m/>
    <m/>
    <m/>
    <m/>
    <m/>
    <m/>
    <m/>
    <m/>
    <m/>
    <m/>
    <m/>
    <m/>
    <m/>
    <m/>
    <m/>
    <m/>
  </r>
  <r>
    <x v="2774"/>
    <s v="     "/>
    <d v="2020-06-03T00:00:00"/>
    <d v="1899-12-30T14:35:00"/>
    <s v="23"/>
    <x v="1"/>
    <s v="6"/>
    <x v="6"/>
    <d v="2020-06-03T00:00:00"/>
    <d v="1899-12-30T14:21:00"/>
    <s v="On June 3, 2020 at 14:35 hours, PG&amp;E Troubleman were dispatched to the Lockeford 2102 Distribution Circuit on E Sargent RD in Lodi for reports of wires down outage. Troubleman found wires down on main line at fuse 942157, due to third party vehicle contact. Initial analysis indicates that a third party vehicle came in contact with PG&amp;E asset, causing conductors to come together and resulted in multiple failures of fuses and transformers  4 to 5 spans towards Jack Tone RD from fuse 942157. A 0.25 acre to 10 acre vegetation fire was also started due to the equipment failure. EC tags were created to repair and replace all damaged assets. Stockton Fire Department was on site to extinguish the fire. Power was restored to 15 customers at 0311 hours on June 4, 2020."/>
    <s v="     "/>
    <x v="0"/>
    <m/>
    <x v="1"/>
    <s v="N"/>
    <s v="929627"/>
    <s v="20-0057102"/>
    <m/>
    <s v="T004977733"/>
    <n v="119103000"/>
    <m/>
    <s v="     "/>
    <x v="0"/>
    <x v="0"/>
    <m/>
    <x v="0"/>
    <s v="D"/>
    <s v="0.26-9.99"/>
    <m/>
    <s v="Contact - 3rd Party"/>
    <x v="8"/>
    <s v="Contact - 3rd Party"/>
    <s v="Contact from object"/>
    <s v="Contact - Vehicle"/>
    <m/>
    <s v="Contact - Vehicle"/>
    <s v="Conductor - Primary"/>
    <m/>
    <s v="Overhead"/>
    <m/>
    <s v="Conductor - Primary"/>
    <s v="Poles, Transformers, Cutouts"/>
    <s v="Circuit ID: 163682102 Pole ID:102079114, 102079112,102079107, 102079078, 102079096 Transformers: 318155059490, 318151059407, 318155259620"/>
    <s v="     "/>
    <x v="0"/>
    <m/>
    <n v="38.132199999999997"/>
    <n v="-121.143"/>
    <s v="San Joaquin"/>
    <s v="LOCKEFORD-2102"/>
    <m/>
    <s v="Stockton FD"/>
    <s v="Herbaceous"/>
    <m/>
    <m/>
    <m/>
    <m/>
    <m/>
    <m/>
    <m/>
    <s v="N"/>
    <s v="N"/>
    <m/>
    <m/>
    <s v="     "/>
    <m/>
    <m/>
    <m/>
    <m/>
    <m/>
    <m/>
    <m/>
    <m/>
    <m/>
    <m/>
    <m/>
    <m/>
    <m/>
    <m/>
    <m/>
    <m/>
    <m/>
    <m/>
    <m/>
  </r>
  <r>
    <x v="2775"/>
    <s v="     "/>
    <d v="2020-06-03T00:00:00"/>
    <d v="1899-12-30T14:55:00"/>
    <s v="23"/>
    <x v="1"/>
    <s v="6"/>
    <x v="6"/>
    <m/>
    <m/>
    <s v="On June 3, 2020 at 1455 hours, a PG&amp;E Troubleman was dispatched to the Loyola 1102 Distribution Circuit on Putter Way in Los Altos. Initial analysis indicates that a AWAC Connnector had burned open on a secondary  riser pole. The AWAC Connector fell to ground causing a small vegetation fire around the base of pole. PG&amp;E Troubleman replaced and repaired the damaged equipment . Los Altos Fire Department was dispatched to extinguish the fire. "/>
    <s v="     "/>
    <x v="0"/>
    <m/>
    <x v="1"/>
    <s v="N"/>
    <s v="929617"/>
    <m/>
    <m/>
    <s v="T004977760"/>
    <m/>
    <m/>
    <s v="     "/>
    <x v="0"/>
    <x v="0"/>
    <m/>
    <x v="0"/>
    <s v="D"/>
    <s v="&lt;0.25"/>
    <m/>
    <s v="Equipment - PG&amp;E"/>
    <x v="10"/>
    <s v="Equipment - PG&amp;E"/>
    <s v="All types of equipment / facility failure"/>
    <s v="Splice/Clamp/Connector"/>
    <s v="Splice/Clamp/Connector"/>
    <m/>
    <m/>
    <m/>
    <s v="Overhead"/>
    <m/>
    <s v="Splice/Clamp/Connector"/>
    <m/>
    <s v="Circuit ID: 082161102"/>
    <s v="     "/>
    <x v="0"/>
    <m/>
    <n v="37.348999999999997"/>
    <n v="-122.105"/>
    <s v="Santa Clara"/>
    <s v="LOYOLA-1102"/>
    <m/>
    <s v="Los Altos FD"/>
    <s v="Urban"/>
    <m/>
    <m/>
    <m/>
    <m/>
    <m/>
    <m/>
    <m/>
    <s v="N"/>
    <s v="N"/>
    <m/>
    <m/>
    <s v="     "/>
    <m/>
    <m/>
    <m/>
    <m/>
    <m/>
    <m/>
    <m/>
    <m/>
    <m/>
    <m/>
    <m/>
    <m/>
    <m/>
    <m/>
    <m/>
    <m/>
    <m/>
    <m/>
    <m/>
  </r>
  <r>
    <x v="2776"/>
    <s v="     "/>
    <d v="2020-06-03T00:00:00"/>
    <d v="1899-12-30T06:58:00"/>
    <s v="23"/>
    <x v="1"/>
    <s v="6"/>
    <x v="6"/>
    <m/>
    <m/>
    <s v="On June 3, 2020 at 0658 hours, a PG&amp;E Troubleman was dispatched to the Wellfield 1102 Distribution Circuit near 21541 East Bear Mountain Boulevard, Arvin in response to reports of grass fire from fire department. Initial analysis indicates PG&amp;E equipment failure caused the ignition due to bird contact. A nest of crows caught fire on capacitor bank and the crows fell to the grounds to start a 5 acre fire.  Fire was suppress by Arvin Fire Department."/>
    <s v="     "/>
    <x v="0"/>
    <m/>
    <x v="1"/>
    <s v="N"/>
    <m/>
    <m/>
    <m/>
    <s v="T004977144"/>
    <n v="119099000"/>
    <m/>
    <s v="     "/>
    <x v="0"/>
    <x v="0"/>
    <m/>
    <x v="0"/>
    <m/>
    <s v="0.26-9.99"/>
    <s v="5 acres"/>
    <s v="Contact - Animal - Nest"/>
    <x v="3"/>
    <s v="Contact - Nest"/>
    <s v="Contact from object"/>
    <s v="Contact - Nest"/>
    <m/>
    <s v="Contact - Nest"/>
    <s v="Capacitor Bank"/>
    <m/>
    <s v="Overhead"/>
    <m/>
    <s v="Capacitor Bank"/>
    <s v="Cutout, jumper"/>
    <s v="L420"/>
    <s v="     "/>
    <x v="0"/>
    <m/>
    <n v="35.194600000000001"/>
    <n v="-118.764"/>
    <s v="Kern"/>
    <s v="WELLFIELD-1102"/>
    <m/>
    <s v="Arvin FD"/>
    <s v="Herbaceous"/>
    <m/>
    <m/>
    <m/>
    <m/>
    <m/>
    <m/>
    <m/>
    <s v="N"/>
    <s v="N"/>
    <m/>
    <m/>
    <s v="     "/>
    <m/>
    <m/>
    <m/>
    <m/>
    <m/>
    <m/>
    <m/>
    <m/>
    <m/>
    <m/>
    <m/>
    <m/>
    <m/>
    <m/>
    <m/>
    <m/>
    <m/>
    <m/>
    <m/>
  </r>
  <r>
    <x v="2777"/>
    <s v="     "/>
    <d v="2020-06-03T00:00:00"/>
    <d v="1899-12-30T10:35:00"/>
    <s v="23"/>
    <x v="1"/>
    <s v="6"/>
    <x v="6"/>
    <d v="2020-06-03T00:00:00"/>
    <d v="1899-12-30T10:19:00"/>
    <s v="On June 3, 2020 at 1035 hours, a PG&amp;E Troubleman was dispatched to the Shafter 1112 Distribution Circuit at 28750 Jackson Ave, Wasco in response to an outage and wire down. Initial analysis indicates the ignition was caused by third-party vehicle contact with PG&amp;E assets. A vehicle caught the down guy and broke the pole into the street resulting in an outage to 16 customers and small grass fire approximately 100' by 90'. Fire was suppress by Kern County Fire Department."/>
    <s v="     "/>
    <x v="0"/>
    <m/>
    <x v="1"/>
    <s v="N"/>
    <s v="929344"/>
    <s v="20-0056950"/>
    <m/>
    <s v="T004977459"/>
    <m/>
    <m/>
    <s v="     "/>
    <x v="0"/>
    <x v="0"/>
    <m/>
    <x v="0"/>
    <s v="D"/>
    <s v="&lt;0.25"/>
    <s v="100' x 90'"/>
    <s v="Contact - Customer (Equip/Structure/Veg)"/>
    <x v="8"/>
    <s v="Contact - 3rd Party"/>
    <s v="Contact from object"/>
    <s v="Contact - Vehicle"/>
    <m/>
    <s v="Contact - Vehicle"/>
    <s v="Guy/Span Wire"/>
    <m/>
    <s v="Overhead"/>
    <m/>
    <s v="Guy/Span Wire"/>
    <s v="Pole, Conductor - Primary, Crossarms, Guys, Splices"/>
    <s v="Pole ID: 100123689"/>
    <s v="     "/>
    <x v="0"/>
    <m/>
    <n v="35.572400000000002"/>
    <n v="-119.357"/>
    <s v="Kern"/>
    <s v="SHAFTER-1112"/>
    <m/>
    <s v="Kern County FD"/>
    <s v="Agriculture"/>
    <m/>
    <m/>
    <m/>
    <m/>
    <m/>
    <m/>
    <m/>
    <s v="N"/>
    <s v="N"/>
    <m/>
    <m/>
    <s v="     "/>
    <m/>
    <m/>
    <m/>
    <m/>
    <m/>
    <m/>
    <m/>
    <m/>
    <m/>
    <m/>
    <m/>
    <m/>
    <m/>
    <m/>
    <m/>
    <m/>
    <m/>
    <m/>
    <m/>
  </r>
  <r>
    <x v="2778"/>
    <s v="     "/>
    <d v="2020-06-04T00:00:00"/>
    <d v="1899-12-30T18:18:00"/>
    <s v="23"/>
    <x v="1"/>
    <s v="6"/>
    <x v="6"/>
    <d v="2020-06-04T00:00:00"/>
    <d v="1899-12-30T19:05:00"/>
    <s v="On June 4, 2020 at 1814 hours, a PG&amp;E Troubleman was dispatched to the Manteca 1707 Distribution Circuit behind 328 Cowell Avenue, Manteca in response to an outage and wires down. Initial analysis indicates PG&amp;E equipment failure caused the ignition. The Troubleman reported that the secondary crossarm failed that resulted in wires down and grass fire.  Fire was suppress by Manteca Fire Department."/>
    <s v="     "/>
    <x v="0"/>
    <m/>
    <x v="1"/>
    <s v="N"/>
    <s v="931158"/>
    <s v="20-0057864"/>
    <m/>
    <s v="T004979247"/>
    <n v="119109000"/>
    <m/>
    <s v="     "/>
    <x v="0"/>
    <x v="0"/>
    <m/>
    <x v="0"/>
    <s v="D"/>
    <s v="&lt;0.25"/>
    <m/>
    <s v="Equipment - PG&amp;E"/>
    <x v="7"/>
    <s v="Equipment - PG&amp;E"/>
    <s v="All types of equipment / facility failure"/>
    <s v="Crossarm failure"/>
    <s v="Crossarm"/>
    <m/>
    <m/>
    <m/>
    <s v="Overhead"/>
    <m/>
    <s v="Crossarm"/>
    <s v="Crossarm, Conductor - Secondary"/>
    <s v="Pole ID: 103177192"/>
    <s v="     "/>
    <x v="0"/>
    <m/>
    <n v="37.792099999999998"/>
    <n v="-121.202"/>
    <s v="San Joaquin"/>
    <s v="MANTECA-1707"/>
    <m/>
    <s v="Manteca FD"/>
    <s v="Urban"/>
    <m/>
    <m/>
    <m/>
    <m/>
    <m/>
    <m/>
    <m/>
    <s v="N"/>
    <s v="N"/>
    <m/>
    <m/>
    <s v="     "/>
    <m/>
    <m/>
    <m/>
    <m/>
    <m/>
    <m/>
    <m/>
    <m/>
    <m/>
    <m/>
    <m/>
    <m/>
    <m/>
    <m/>
    <m/>
    <m/>
    <m/>
    <m/>
    <m/>
  </r>
  <r>
    <x v="2779"/>
    <s v="     "/>
    <d v="2020-06-04T00:00:00"/>
    <d v="1899-12-30T18:19:00"/>
    <s v="23"/>
    <x v="1"/>
    <s v="6"/>
    <x v="6"/>
    <d v="2020-06-04T00:00:00"/>
    <d v="1899-12-30T18:01:00"/>
    <s v="On June 4, 2020 at 1615 hours, PG&amp;E transferred its Calaveras Cement 1101 Distribution Circuit from mobile generators to its Calaveras Cement Substation near Pool Station Road and Cement Plant Road south of San Andreas. At 1755 hours, PG&amp;E Distribution Control Center was notified of smoke coming from the substation regulators and at approximately 1800 hours, the substation regulator caught fire. Initial analysis indicates a regulator failure caused the ignition. It is suspected the ignition started on the A phase regulator then spread B regulator. Hot oil or sparks flew outside the substation that resulted in a small grassfire 3 meters - 0.25 acres in size.  The ignition resulted in an outage to 3,490 customers and damage to A, B, C phase substation regulator, 12kV Main and Auxiliary Substation Busses. Fire was suppressed by Cal Fire.  This information is preliminary, further investigation being performed. Reference EI200604A - San Andreas - Property Damage."/>
    <s v="     "/>
    <x v="0"/>
    <m/>
    <x v="1"/>
    <s v="N"/>
    <s v="931132"/>
    <s v="20-0057851"/>
    <m/>
    <s v="1158253"/>
    <n v="119112000"/>
    <s v="EI200604A"/>
    <s v="     "/>
    <x v="0"/>
    <x v="0"/>
    <m/>
    <x v="3"/>
    <s v="D"/>
    <s v="&lt;0.25"/>
    <s v="20'x20'"/>
    <s v="Equipment - PG&amp;E"/>
    <x v="14"/>
    <s v="Equipment - PG&amp;E"/>
    <s v="All types of equipment / facility failure"/>
    <s v="Voltage Regulator failure"/>
    <s v="Voltage Regulator"/>
    <m/>
    <m/>
    <m/>
    <s v="Pad mount"/>
    <m/>
    <s v="Voltage Regulator"/>
    <s v="A, B, and C phase substation regulator; 12kV Main and Auxiliary Substation Busses"/>
    <s v="Reg A: 41023521"/>
    <s v="     "/>
    <x v="1"/>
    <n v="320"/>
    <n v="38.170200000000001"/>
    <n v="-120.667"/>
    <s v="Calaveras"/>
    <s v="CALAVERAS-CEMENT-SUBSTATION"/>
    <m/>
    <s v="Cal Fire"/>
    <s v="Urban"/>
    <m/>
    <m/>
    <m/>
    <m/>
    <m/>
    <s v="CEMENT"/>
    <m/>
    <s v="N"/>
    <s v="N"/>
    <m/>
    <m/>
    <s v="     "/>
    <m/>
    <m/>
    <m/>
    <m/>
    <m/>
    <m/>
    <m/>
    <m/>
    <m/>
    <m/>
    <m/>
    <m/>
    <m/>
    <m/>
    <m/>
    <m/>
    <m/>
    <m/>
    <m/>
  </r>
  <r>
    <x v="2780"/>
    <s v="     "/>
    <d v="2020-06-04T00:00:00"/>
    <d v="1899-12-30T19:50:00"/>
    <s v="23"/>
    <x v="1"/>
    <s v="6"/>
    <x v="6"/>
    <d v="2020-06-04T00:00:00"/>
    <d v="1899-12-30T19:46:00"/>
    <s v="On June 4, 2020 at 1947 hours, a PG&amp;E Troubleman was dispatched to the El Patio 1104 Distribution Circuit at 1301 El Solyo Avenue, Campbell in a response to an outage and wire down. Initial analysis indicates PG&amp;E equipment failure caused the ignition. The Troubleman reported after inspection of the AWAC conductor there were several spots where the insulation was cracked exposing bare conductor and tracked down the pole supplying two services with half power and starting a small fire at the base of the pole. Fire was suppress by Santa Clara Fire Department."/>
    <s v="     "/>
    <x v="0"/>
    <m/>
    <x v="1"/>
    <s v="N"/>
    <s v="931217"/>
    <m/>
    <m/>
    <s v="T004979333"/>
    <n v="119109000"/>
    <m/>
    <s v="     "/>
    <x v="0"/>
    <x v="0"/>
    <m/>
    <x v="0"/>
    <s v="D"/>
    <s v="&lt;3 meters of linear travel"/>
    <s v="Isolated to corner of fences"/>
    <s v="Equipment - PG&amp;E"/>
    <x v="4"/>
    <s v="Equipment - PG&amp;E"/>
    <s v="All types of equipment / facility failure"/>
    <s v="Conductor failure-all"/>
    <s v="Conductor - Secondary"/>
    <m/>
    <m/>
    <m/>
    <s v="Overhead"/>
    <m/>
    <s v="Conductor - Secondary"/>
    <s v="Pole, Conductor"/>
    <s v="Circuit ID: 082921104 "/>
    <s v="     "/>
    <x v="0"/>
    <m/>
    <n v="37.285400000000003"/>
    <n v="-121.926"/>
    <s v="Santa Clara"/>
    <s v="EL-PATIO-1104"/>
    <m/>
    <s v="Santa Clara FD"/>
    <s v="Urban"/>
    <m/>
    <m/>
    <m/>
    <m/>
    <m/>
    <m/>
    <m/>
    <s v="N"/>
    <s v="N"/>
    <m/>
    <m/>
    <s v="     "/>
    <m/>
    <m/>
    <m/>
    <m/>
    <m/>
    <m/>
    <m/>
    <m/>
    <m/>
    <m/>
    <m/>
    <m/>
    <m/>
    <m/>
    <m/>
    <m/>
    <m/>
    <m/>
    <m/>
  </r>
  <r>
    <x v="2781"/>
    <s v="     "/>
    <d v="2020-06-04T00:00:00"/>
    <d v="1899-12-30T05:05:00"/>
    <s v="23"/>
    <x v="1"/>
    <s v="6"/>
    <x v="6"/>
    <m/>
    <m/>
    <s v="On June 4, 2020 at 0500 hours, PG&amp;E was notified by the San Jose Fire Department about an active fire impacting PG&amp;E facilities near Heartland Way and San Felipe Road in San Jose. PG&amp;E was advised not to send immediate field personnel, as the fire was still active. At 0625 hours, a PG&amp;E Distribution Troubleman was dispatched to patrol the area. Upon arrival at 0700 hours, the Distribution Troubleman observed multiple fire trucks and was escorted by CAL FIRE to the Tesla-Metcalf 500 kV Transmission line where a mylar balloon was observed to be caught in the center phase conductor. The Distribution Troubleman proceeded to contact PG&amp;E Transmission personnel. The Transmission Troubleman arrived at 0830 hours and after PG&amp;E was granted access, the mylar balloon was removed from the conductor. CAL FIRE collected the mylar balloon into evidence. The CAL FIRE Fire Report, states that the fire was believed to be caused by the mylar balloon’s contact with the conductor. The fire was named the “Silver Fire” and burned a total of 19 acres. No damage occurred to PG&amp;E facilities, and no de-energization or switching was necessary during this incident. This incident was reported to the CPUC on June 4, 2020, this incident was reported to the CPUC under the media criterion. The fire was suppressed by CAL FIRE."/>
    <s v="     "/>
    <x v="0"/>
    <m/>
    <x v="1"/>
    <s v="N"/>
    <m/>
    <m/>
    <m/>
    <s v="8992264"/>
    <m/>
    <s v="EI200604B"/>
    <s v="     "/>
    <x v="0"/>
    <x v="0"/>
    <m/>
    <x v="2"/>
    <s v="T"/>
    <s v="10-99"/>
    <m/>
    <s v="Contact - 3rd Party"/>
    <x v="12"/>
    <s v="Contact - 3rd Party"/>
    <s v="Contact from object"/>
    <s v="Contact - Balloon"/>
    <m/>
    <s v="Contact - Balloon"/>
    <s v="Conductor - Transmission"/>
    <m/>
    <s v="Overhead"/>
    <m/>
    <s v="Conductor - Transmission"/>
    <m/>
    <s v="Circuit: TESLA-METCALF-500kV Conductor, Tower: 40587595"/>
    <s v="     "/>
    <x v="1"/>
    <n v="530"/>
    <n v="37.273699999999998"/>
    <n v="-121.72199999999999"/>
    <s v="Santa Clara"/>
    <s v="TESLA-METCALF-500KV"/>
    <m/>
    <s v="Cal Fire/Santa Clara County FD/San Jose FD"/>
    <s v="Herbaceous"/>
    <n v="19"/>
    <n v="0"/>
    <n v="0"/>
    <n v="0"/>
    <n v="0"/>
    <s v="SILVER"/>
    <m/>
    <s v="N"/>
    <s v="N"/>
    <m/>
    <m/>
    <s v="     "/>
    <m/>
    <m/>
    <m/>
    <m/>
    <m/>
    <m/>
    <m/>
    <m/>
    <m/>
    <m/>
    <m/>
    <m/>
    <m/>
    <m/>
    <m/>
    <m/>
    <m/>
    <m/>
    <m/>
  </r>
  <r>
    <x v="2782"/>
    <s v="     "/>
    <d v="2020-06-04T00:00:00"/>
    <d v="1899-12-30T09:26:00"/>
    <s v="23"/>
    <x v="1"/>
    <s v="6"/>
    <x v="6"/>
    <d v="2020-06-04T00:00:00"/>
    <d v="1899-12-30T09:19:00"/>
    <s v="On June 4, 2020 at 0926 hours, a PG&amp;E Troubleman was dispatched to the San Leandro U 1101 Distribution Circuit at 250 2nd Avenue, San Leandro in response to a blown transformer. Initial analysis indicates PG&amp;E equipment failure as the lid on a transformer blew off which caused the ignition resulting in an outage to 1 customer, oil spill between 1-5 gallons, and approximately 250 square foot grass fire. Fire was suppress by Alameda County Fire Department."/>
    <s v="     "/>
    <x v="0"/>
    <m/>
    <x v="1"/>
    <s v="N"/>
    <s v="930444"/>
    <m/>
    <m/>
    <s v="T004978595"/>
    <n v="119105000"/>
    <m/>
    <s v="     "/>
    <x v="0"/>
    <x v="0"/>
    <m/>
    <x v="0"/>
    <s v="D"/>
    <s v="&lt;0.25"/>
    <s v="250 sq. ft."/>
    <s v="Equipment - PG&amp;E"/>
    <x v="13"/>
    <s v="Equipment - PG&amp;E"/>
    <s v="All types of equipment / facility failure"/>
    <s v="Transformer failure"/>
    <s v="Transformer"/>
    <m/>
    <m/>
    <m/>
    <s v="Overhead"/>
    <m/>
    <s v="Transformer"/>
    <s v="Transformer"/>
    <s v="CGC: 315227944676"/>
    <s v="     "/>
    <x v="0"/>
    <m/>
    <n v="37.715400000000002"/>
    <n v="-122.151"/>
    <s v="Alameda"/>
    <s v="SAN-LEANDRO-U-1101"/>
    <m/>
    <s v="Alameda County FD"/>
    <s v="Urban"/>
    <m/>
    <m/>
    <m/>
    <m/>
    <m/>
    <m/>
    <m/>
    <s v="N"/>
    <s v="N"/>
    <m/>
    <m/>
    <s v="     "/>
    <m/>
    <m/>
    <m/>
    <m/>
    <m/>
    <m/>
    <m/>
    <m/>
    <m/>
    <m/>
    <m/>
    <m/>
    <m/>
    <m/>
    <m/>
    <m/>
    <m/>
    <m/>
    <m/>
  </r>
  <r>
    <x v="2783"/>
    <s v="     "/>
    <d v="2020-06-04T00:00:00"/>
    <d v="1899-12-30T14:45:00"/>
    <s v="23"/>
    <x v="1"/>
    <s v="6"/>
    <x v="6"/>
    <d v="2020-06-04T00:00:00"/>
    <d v="1899-12-30T14:41:00"/>
    <s v="On June 4, 2020 at 1445 hours a PG&amp;E troubleman was dispatched to the Woodland 1108 12kV Distribution Circuit on Best Ranch Rd in Woodland for reports of a pole fire. Initial analysis indicates vegetation contacting overhead primary lines caused the ignition. A 20&quot; x 30&quot; valley oak tree branch broke and fell onto overhead primary lines causing the wires to fall to ground and igniting a grass fire. The ensuing fire was approximately 200' x 40' size and was extinguished by the Woodland Fire Department. A PG&amp;E hired crew replaced and repaired all damaged assets by June 5, 2020."/>
    <s v="     "/>
    <x v="0"/>
    <m/>
    <x v="0"/>
    <s v="N"/>
    <s v="930952"/>
    <s v="20-0057736"/>
    <m/>
    <s v="T004979044"/>
    <m/>
    <m/>
    <s v="     "/>
    <x v="0"/>
    <x v="0"/>
    <m/>
    <x v="0"/>
    <s v="D"/>
    <s v="&lt;0.25"/>
    <m/>
    <s v="Vegetation"/>
    <x v="0"/>
    <s v="Vegetation"/>
    <s v="Contact from object"/>
    <s v="Contact - Vegetation"/>
    <m/>
    <s v="Contact - Vegetation"/>
    <s v="Conductor - Primary"/>
    <m/>
    <s v="Overhead"/>
    <m/>
    <s v="Conductor - Primary"/>
    <s v="Conductor"/>
    <s v="Circuit ID: 062031108"/>
    <s v="     "/>
    <x v="0"/>
    <m/>
    <n v="38.716700000000003"/>
    <n v="-121.752"/>
    <s v="Yolo"/>
    <s v="WOODLAND-1108"/>
    <m/>
    <s v="Woodland FD"/>
    <s v="Agriculture"/>
    <m/>
    <m/>
    <m/>
    <m/>
    <m/>
    <m/>
    <m/>
    <s v="N"/>
    <s v="N"/>
    <m/>
    <m/>
    <s v="     "/>
    <n v="38.716918300000003"/>
    <n v="-121.75263"/>
    <s v="Jun  8 2020 12:00AM"/>
    <s v="BranchFail"/>
    <s v="On 06/08/2020 at 11:30 AM, Shane Schilperoort responded to the area of a reported outage that occurred on 06/04/2020 on County Road 18C near County Road 100B. Shane found the outage location. A 61&quot; DBH X 88 Tall Valley Oak trees 20&quot; DBH X 30 in length branch broke approximately 3 above the branch collar and fell onto the 12kV distribution lines. The lines broke and ignited a fire on dry grass that burned an area approximately 200 in length X 40 wide section."/>
    <s v="OAKV"/>
    <s v="88"/>
    <s v="61"/>
    <s v="30"/>
    <s v="None"/>
    <s v="None"/>
    <s v="N"/>
    <s v="1"/>
    <m/>
    <s v="Valley"/>
    <s v="A"/>
    <s v="CrossArm"/>
    <s v="BareWire"/>
    <s v="2"/>
  </r>
  <r>
    <x v="2784"/>
    <s v="     "/>
    <d v="2020-06-06T00:00:00"/>
    <d v="1899-12-30T19:07:00"/>
    <s v="23"/>
    <x v="1"/>
    <s v="6"/>
    <x v="6"/>
    <d v="2020-06-06T00:00:00"/>
    <d v="1899-12-30T18:16:00"/>
    <s v="On June 6, 2020 at 1907 hours, a PG&amp;E troubleman was dispatched to the Grand Island 2227 Distribution Circuit on Sutter Island RD in the city of Courtland for reports of wires down outage. Initial analysis indicates that a tree fell onto the primary conductor, causing the conductor to fall to ground and ignite sounding vegetation. The troubleman created an EC tag for repaired to be made to the damaged conductor and power was restored to 1127 customers at 1125 hours on June 7, 2020. Courtland Fire Department was dispatched to extinguish the fire. "/>
    <s v="     "/>
    <x v="0"/>
    <m/>
    <x v="1"/>
    <s v="N"/>
    <s v="933282"/>
    <s v="20-0058539"/>
    <m/>
    <s v="T004981486"/>
    <n v="119118000"/>
    <m/>
    <s v="     "/>
    <x v="0"/>
    <x v="0"/>
    <m/>
    <x v="0"/>
    <s v="D"/>
    <s v="&lt;0.25"/>
    <m/>
    <s v="Vegetation"/>
    <x v="0"/>
    <s v="Vegetation"/>
    <s v="Contact from object"/>
    <s v="Contact - Vegetation"/>
    <m/>
    <s v="Contact - Vegetation"/>
    <s v="Conductor - Primary"/>
    <m/>
    <s v="Overhead"/>
    <m/>
    <s v="Conductor - Primary"/>
    <m/>
    <s v="Circuit ID: 062462227"/>
    <s v="     "/>
    <x v="0"/>
    <m/>
    <n v="38.265999999999998"/>
    <n v="-121.601"/>
    <s v="Sacramento"/>
    <s v="GRAND-ISLAND-2227"/>
    <m/>
    <s v="Courtland FD"/>
    <s v="Agriculture"/>
    <m/>
    <m/>
    <m/>
    <m/>
    <m/>
    <m/>
    <m/>
    <s v="N"/>
    <s v="N"/>
    <m/>
    <m/>
    <s v="     "/>
    <n v="38.266039999999997"/>
    <n v="-121.60146"/>
    <s v="Jun 23 2020 12:00AM"/>
    <s v="Unverified"/>
    <s v="Oscar arrived on site at 6/23 at 7am. He could not find cause for outage nor did he see any burn marks on ground or trees nearby."/>
    <s v=""/>
    <m/>
    <m/>
    <m/>
    <m/>
    <m/>
    <m/>
    <m/>
    <m/>
    <m/>
    <m/>
    <m/>
    <m/>
    <m/>
  </r>
  <r>
    <x v="2785"/>
    <s v="     "/>
    <d v="2020-06-06T00:00:00"/>
    <d v="1899-12-30T19:41:00"/>
    <s v="23"/>
    <x v="1"/>
    <s v="6"/>
    <x v="6"/>
    <m/>
    <m/>
    <s v="On June 6, 2020 at 1941 hours a PG&amp;E troubleman was dispatched to the Terminous 1103 Distribution Circuit on North Thornton RD in Lodi for reports of a wires down. The troubleman found open secondary rack wire on ground had caused a vegetation fire. Initial analysis indicates that gusty winds caused the secondary racked wires to make contact resulting in one phase to fall to ground and igniting surrounding vegetation. The troubleman issued an EC tag for repairs to be made to the damaged conductor. No customer outages occurred with this event. Thornton Fire Department was dispatched to extinguish the fire. "/>
    <s v="     "/>
    <x v="0"/>
    <m/>
    <x v="1"/>
    <s v="N"/>
    <m/>
    <m/>
    <m/>
    <s v="9516744002"/>
    <n v="119118000"/>
    <m/>
    <s v="     "/>
    <x v="0"/>
    <x v="0"/>
    <m/>
    <x v="0"/>
    <s v="D"/>
    <s v="&lt;0.25"/>
    <m/>
    <s v="Weather - High Wind"/>
    <x v="4"/>
    <s v="Weather"/>
    <s v="All types of equipment / facility failure"/>
    <s v="Conductor failure-all"/>
    <m/>
    <m/>
    <m/>
    <m/>
    <s v="Overhead"/>
    <m/>
    <s v="Conductor - Racked Secondary"/>
    <m/>
    <s v="Circuit ID: 163021103"/>
    <s v="     "/>
    <x v="0"/>
    <m/>
    <n v="38.177300000000002"/>
    <n v="-121.399"/>
    <s v="San Joaquin"/>
    <s v="TERMINOUS-1103"/>
    <m/>
    <s v="Thornton FD"/>
    <s v="Agriculture"/>
    <m/>
    <m/>
    <m/>
    <m/>
    <m/>
    <m/>
    <m/>
    <s v="N"/>
    <s v="N"/>
    <m/>
    <m/>
    <s v="     "/>
    <m/>
    <m/>
    <m/>
    <m/>
    <m/>
    <m/>
    <m/>
    <m/>
    <m/>
    <m/>
    <m/>
    <m/>
    <m/>
    <m/>
    <m/>
    <m/>
    <m/>
    <m/>
    <m/>
  </r>
  <r>
    <x v="2786"/>
    <s v="     "/>
    <d v="2020-06-06T00:00:00"/>
    <d v="1899-12-30T18:18:00"/>
    <s v="23"/>
    <x v="1"/>
    <s v="6"/>
    <x v="6"/>
    <d v="2020-06-06T00:00:00"/>
    <d v="1899-12-30T17:35:00"/>
    <s v="On June 6, 2020 at 1818 hours, a PG&amp;E troubleman was dispatched to the Madison 1103 Distribution Circuit on Hwy 16 in the city of Monument Hills for reports of a wires down outage. Initial analysis indicates a tree grew into primary overhead lines causing two phases to slap together, one span north of fuse 2917. The fault caused the center phase overhead jumper, 4 poles west of fuse 8093, to burn open and ignite a grass fire that was suppressed by the Fire Department. A crew was dispatched for tree trimming and an EC tag was created for the damaged center phase jumper to be replaced. Power was restored to all 939 customers by 0110 hours on June 7, 2020."/>
    <s v="     "/>
    <x v="0"/>
    <m/>
    <x v="1"/>
    <s v="N"/>
    <s v="933028"/>
    <s v="20-0058485"/>
    <m/>
    <s v="T004981427"/>
    <m/>
    <m/>
    <s v="     "/>
    <x v="0"/>
    <x v="0"/>
    <m/>
    <x v="0"/>
    <s v="D"/>
    <s v="&lt;3 meters of linear travel"/>
    <m/>
    <s v="Vegetation"/>
    <x v="0"/>
    <s v="Vegetation"/>
    <s v="Contact from object"/>
    <s v="Contact - Vegetation"/>
    <m/>
    <s v="Contact - Vegetation"/>
    <s v="Jumper"/>
    <m/>
    <s v="Overhead"/>
    <m/>
    <s v="Jumper"/>
    <m/>
    <s v="Circuit ID: 063171103"/>
    <s v="     "/>
    <x v="0"/>
    <m/>
    <n v="38.6721"/>
    <n v="-121.9"/>
    <s v="Yolo"/>
    <s v="MADISON-1103"/>
    <m/>
    <s v="Yolo County Fire Department"/>
    <s v="Agriculture"/>
    <m/>
    <m/>
    <m/>
    <m/>
    <m/>
    <m/>
    <m/>
    <s v="N"/>
    <s v="N"/>
    <m/>
    <m/>
    <s v="     "/>
    <n v="38.670948000000003"/>
    <n v="-121.895123"/>
    <s v="Jun 10 2020 12:00AM"/>
    <s v="WindBlew"/>
    <s v="Radha Adhikary visited the location on 06/10/2020 @ address # 18474 Rd 93 and found the following results. Radha found an Eucalyptus tree in front yard which top blown into wires due to strong wind and outage occured, so tree crew cut half of the teee and left debris on site which is still on site.Radha also talked with customer and he said it was very windy and also grass &amp; pole burned along HWY 16, 6spn/NW frm corner.Radha took some pictures. She also talked wirh T-man to find outage location."/>
    <s v="EUCA"/>
    <s v="38"/>
    <s v="5"/>
    <s v="12"/>
    <s v="Slight"/>
    <s v="None"/>
    <s v="N"/>
    <s v="1"/>
    <m/>
    <s v="Plain"/>
    <s v="D"/>
    <s v="CrossArm"/>
    <s v="BareWire"/>
    <m/>
  </r>
  <r>
    <x v="2787"/>
    <s v="     "/>
    <d v="2020-06-06T00:00:00"/>
    <d v="1899-12-30T15:12:00"/>
    <s v="23"/>
    <x v="1"/>
    <s v="6"/>
    <x v="6"/>
    <m/>
    <m/>
    <s v="On June 6, 2020 at 1512 hours, a PG&amp;E Troubleman was dispatched to the Santa Rosa A 1106 Distribution Circuit on Trowbridge Street in Santa Rosa, for reports of arcing wires. Upon arrival, the Troubleman noticed high winds were causing a tree to push secondary wires together. Initial analysis indicates secondary conductors made contact with each other due to high winds and vegetation contact. This caused the wires to arc and start a small vegetation fire on customers front lawn. The tree was trimmed and no damage was caused to PG&amp;E assets.  Santa Rosa Fire Department was on site to extinguish the fire."/>
    <s v="     "/>
    <x v="0"/>
    <m/>
    <x v="1"/>
    <s v="N"/>
    <m/>
    <m/>
    <m/>
    <s v="T004981231"/>
    <m/>
    <m/>
    <s v="     "/>
    <x v="0"/>
    <x v="0"/>
    <m/>
    <x v="0"/>
    <s v="D"/>
    <s v="&lt;3 meters of linear travel"/>
    <m/>
    <s v="Vegetation"/>
    <x v="0"/>
    <s v="Vegetation"/>
    <s v="Contact from object"/>
    <s v="Contact - Vegetation"/>
    <m/>
    <s v="Contact - Vegetation"/>
    <s v="Conductor - Secondary"/>
    <m/>
    <s v="Overhead"/>
    <m/>
    <s v="Conductor - Secondary"/>
    <m/>
    <s v="Circuit ID: 042151106"/>
    <s v="     "/>
    <x v="0"/>
    <m/>
    <n v="38.438600000000001"/>
    <n v="-122.732"/>
    <s v="Sonoma"/>
    <s v="SANTA-ROSA-A-1106"/>
    <m/>
    <s v="Santa Rosa FD"/>
    <s v="Urban"/>
    <m/>
    <m/>
    <m/>
    <m/>
    <m/>
    <m/>
    <m/>
    <s v="N"/>
    <s v="N"/>
    <m/>
    <m/>
    <s v="     "/>
    <m/>
    <m/>
    <m/>
    <m/>
    <m/>
    <m/>
    <m/>
    <m/>
    <m/>
    <m/>
    <m/>
    <m/>
    <m/>
    <m/>
    <m/>
    <m/>
    <m/>
    <m/>
    <m/>
  </r>
  <r>
    <x v="2788"/>
    <s v="     "/>
    <d v="2020-06-06T00:00:00"/>
    <d v="1899-12-30T15:30:00"/>
    <s v="23"/>
    <x v="1"/>
    <s v="6"/>
    <x v="6"/>
    <d v="2020-06-06T00:00:00"/>
    <d v="1899-12-30T15:12:00"/>
    <s v="On June 6, 2020 at 1530 hours, a PG&amp;E Troubleman was dispatched to the Satna Ynez 1104 circuit. A tree fell into a line and caused a 45 acre fire. There was a spot fire at 1830 Veiw Drive, where the wires came down. There was also a 45 acre grass fire behind the properties on the 4800 block of Baseline Avenue. Repairs were complete on the same day. "/>
    <s v="     "/>
    <x v="0"/>
    <m/>
    <x v="1"/>
    <s v="N"/>
    <s v="932872"/>
    <s v="20-0058454"/>
    <m/>
    <s v="T004981252"/>
    <n v="119118000"/>
    <m/>
    <s v="     "/>
    <x v="0"/>
    <x v="0"/>
    <m/>
    <x v="0"/>
    <s v="D"/>
    <s v="10-99"/>
    <s v="40 ACRES"/>
    <s v="Vegetation"/>
    <x v="0"/>
    <s v="Vegetation"/>
    <s v="Contact from object"/>
    <s v="Contact - Vegetation"/>
    <m/>
    <s v="Contact - Vegetation"/>
    <s v="Conductor - Primary"/>
    <m/>
    <s v="Overhead"/>
    <m/>
    <s v="Conductor - Primary"/>
    <m/>
    <s v="182721104"/>
    <s v="     "/>
    <x v="1"/>
    <n v="512"/>
    <n v="34.636899999999997"/>
    <n v="-120.02500000000001"/>
    <s v="Santa Barbara"/>
    <s v="SANTA-YNEZ-1104"/>
    <m/>
    <s v="Santa Barbara County FD"/>
    <s v="Herbaceous"/>
    <n v="45"/>
    <n v="0"/>
    <n v="0"/>
    <n v="0"/>
    <n v="0"/>
    <m/>
    <m/>
    <s v="N"/>
    <s v="N"/>
    <m/>
    <m/>
    <s v="     "/>
    <n v="34.636099999999999"/>
    <n v="-120.02500000000001"/>
    <s v="Jun  8 2020 12:00AM"/>
    <s v="BranchFail"/>
    <s v="EVIDENCE OF LIVE GREEN SYCAMORE BRANCH FAILURE AT FAULT LOCATION. NO EVIDENCE OF DETACHED BRANCH ON GROUND AT TIME OF INVESTIGATION. EVIDENCE OF 30 FT X 30 FT FIRE AT FAULT LOCATION AS WELL AS A LARGE 45 ACRE FIRE 30 SPANS NORTHWEST OF FAULT LOCATION. FIRE INVESTIGATION TO BE SUBMITTED TO PG&amp;E 6/9/2020. ADDITIONAL SYCAMORE LIMBS IN STRIKING DISTANCE OF POWER LINES TO BE REMOVED ON ROUTINE"/>
    <s v="SYCA"/>
    <s v="60"/>
    <s v="36"/>
    <s v="20"/>
    <s v="None"/>
    <s v="None"/>
    <s v="N"/>
    <s v="1"/>
    <m/>
    <s v="Valley"/>
    <s v="D"/>
    <s v="CrossArm"/>
    <s v="BareWire"/>
    <s v="2"/>
  </r>
  <r>
    <x v="2789"/>
    <s v="     "/>
    <d v="2020-06-07T00:00:00"/>
    <d v="1899-12-30T22:32:00"/>
    <s v="24"/>
    <x v="1"/>
    <s v="6"/>
    <x v="6"/>
    <d v="2020-06-07T00:00:00"/>
    <d v="1899-12-30T21:58:00"/>
    <s v="On June 7, 2020 at 2232 hours, a PG&amp;E troubleman was dispatched to the Molino 1104 Distribution Circuit on Sparks Rd in the city of Sebastopol and observed primary overhead wire down on ground due to veg contact. Initial analysis indicates a tree branch fell through primary conductor causing a line to ground fault that resulted in an outage to 99 customers and igniting a 3 meter - 0.25 acre fire. One of two fuses at 3219 were found blown, the responding troubleman opened the remaining fuse and tagged it MOL. Overhead jumper south of Sparks Rd on tap going west was also opened and tagged MOL. At 0034 hours on June 8, 2020 fuse 3219 was closed, restoring power to 94 customers. Troubleman created an EC tag and the one span of damaged conductor was replaced on June 8, 2020 restoring power to the remaining 5 customers. The Gold Ridge Fire Department was on scene to extinguish the fire."/>
    <s v="     "/>
    <x v="0"/>
    <m/>
    <x v="1"/>
    <s v="N"/>
    <s v="933799"/>
    <s v="20-0058710"/>
    <m/>
    <s v="T004982202"/>
    <n v="119119000"/>
    <m/>
    <s v="     "/>
    <x v="0"/>
    <x v="0"/>
    <m/>
    <x v="0"/>
    <s v="D"/>
    <s v="&lt;0.25"/>
    <m/>
    <s v="Vegetation"/>
    <x v="0"/>
    <s v="Vegetation"/>
    <s v="Contact from object"/>
    <s v="Contact - Vegetation"/>
    <m/>
    <s v="Contact - Vegetation"/>
    <s v="Conductor - Primary"/>
    <m/>
    <s v="Overhead"/>
    <m/>
    <s v="Conductor - Primary"/>
    <m/>
    <s v="Circuit ID:042571104"/>
    <s v="     "/>
    <x v="0"/>
    <m/>
    <n v="38.3767"/>
    <n v="-122.81399999999999"/>
    <s v="Sonoma"/>
    <s v="MOLINO-1104"/>
    <m/>
    <s v="Goldridge Fire Department"/>
    <s v="Hardwood Forest"/>
    <m/>
    <m/>
    <m/>
    <m/>
    <m/>
    <m/>
    <m/>
    <s v="N"/>
    <s v="N"/>
    <m/>
    <m/>
    <s v="     "/>
    <n v="38.376899999999999"/>
    <n v="-122.8141"/>
    <s v="Jun  8 2020 12:00AM"/>
    <s v="BranchFail"/>
    <s v="A MATURE PINE TREE, 8 FEET FROM THE LINES, HAD A LARGE LIMB FAIL DURING STRONG WINDS. THE LIMB STRUCK THE 12KV LINES CAUSING AN OUTAGE AND A SMALL FIRE IN THE BACKYARD. DUE TO THE LIMB BEING BURNED, IT WAS HARD TO DETERMINE ANY POSSIBLE DEFECTS. THE TREE IS IN COMPLIANCE. WILL LOOK INTO GETTING THE OVERHANGING LIMBS REMOVED."/>
    <s v="PINE"/>
    <s v="90"/>
    <s v="38"/>
    <s v="8"/>
    <s v="None"/>
    <s v="Slight"/>
    <s v="N"/>
    <s v="1"/>
    <m/>
    <s v="Valley"/>
    <s v="A"/>
    <s v="CrossArm"/>
    <s v="BareWire"/>
    <s v="3"/>
  </r>
  <r>
    <x v="2790"/>
    <s v="     "/>
    <d v="2020-06-07T00:00:00"/>
    <d v="1899-12-30T16:38:00"/>
    <s v="24"/>
    <x v="1"/>
    <s v="6"/>
    <x v="6"/>
    <d v="2020-06-07T00:00:00"/>
    <d v="1899-12-30T16:29:00"/>
    <s v="On June 7, 2020 at 1638 hours, a PG&amp;E troubleman was dispatched to the Gualala 1112 Distribution Circuit on Coast Hwy 1 near the city of Gallaway and observed a wires down incident due to veg contact. Initial analysis indicates a tree fell into overhead primary conductors, causing a wires down incident and igniting the surrounding vegetation between Fuses 7321 and 7319. South Coast Fire Department was on scene to extinguish the fire. The responding troubleman created an EC tag and the damaged assets were replaced on June 7, 2020. Power was restored to all 629 customers by 2020 hours on June 7, 2020."/>
    <s v="     "/>
    <x v="0"/>
    <m/>
    <x v="1"/>
    <s v="N"/>
    <s v="933652"/>
    <s v="20-0058645"/>
    <m/>
    <s v="T004982054"/>
    <n v="119119000"/>
    <m/>
    <s v="     "/>
    <x v="0"/>
    <x v="0"/>
    <m/>
    <x v="0"/>
    <s v="D"/>
    <s v="0.26-9.99"/>
    <s v="1/2 acre"/>
    <s v="Vegetation"/>
    <x v="0"/>
    <s v="Vegetation"/>
    <s v="Contact from object"/>
    <s v="Contact - Vegetation"/>
    <m/>
    <s v="Contact - Vegetation"/>
    <s v="Conductor - Primary"/>
    <m/>
    <s v="Overhead"/>
    <m/>
    <s v="Conductor - Primary"/>
    <m/>
    <s v="Circuit ID: 042841112"/>
    <s v="     "/>
    <x v="0"/>
    <n v="140"/>
    <n v="38.8324"/>
    <n v="-123.623"/>
    <s v="Mendocino"/>
    <s v="GUALALA-1112"/>
    <m/>
    <s v="South Coast FD"/>
    <s v="Conifer Forest"/>
    <m/>
    <m/>
    <m/>
    <m/>
    <m/>
    <m/>
    <m/>
    <s v="N"/>
    <s v="N"/>
    <m/>
    <m/>
    <s v="     "/>
    <n v="38.832411999999998"/>
    <n v="-123.623372"/>
    <s v="Jun  8 2020 12:00AM"/>
    <s v="TrunkFail"/>
    <s v="Tree appeared to have two dominantstems and larger spar broke contacting lines."/>
    <s v="PINE"/>
    <s v="75"/>
    <s v="17"/>
    <s v="15"/>
    <s v="None"/>
    <s v="None"/>
    <s v="N"/>
    <s v="1"/>
    <m/>
    <s v="Plain"/>
    <s v="A"/>
    <s v="CrossArm"/>
    <s v="BareWire"/>
    <m/>
  </r>
  <r>
    <x v="2791"/>
    <s v="     "/>
    <d v="2020-06-07T00:00:00"/>
    <d v="1899-12-30T11:58:00"/>
    <s v="24"/>
    <x v="1"/>
    <s v="6"/>
    <x v="6"/>
    <d v="2020-06-07T00:00:00"/>
    <d v="1899-12-30T11:48:00"/>
    <s v="On June 7, 2020 at 1158 hours, a PG&amp;E Troubleman was dispatched to the King City 1102 12kV Distribution Circuit in the vicinity of Bitterwater Road, King City in response to an outage. Initial analysis indicates PG&amp;E equipment failure caused the ignition. A floating wire was observed due to a broken tie wire. The ensuing fire was 211 acres in size and the fire was suppressed by Cal Fire. PG&amp;E Crew replaced the damaged crossarm and broken tie wire on June 8, 2020."/>
    <s v="     "/>
    <x v="0"/>
    <m/>
    <x v="1"/>
    <s v="N"/>
    <s v="933479"/>
    <s v="20-0058609"/>
    <m/>
    <s v="T004981869"/>
    <n v="119119000"/>
    <m/>
    <s v="     "/>
    <x v="0"/>
    <x v="0"/>
    <m/>
    <x v="0"/>
    <s v="D"/>
    <s v="100-299"/>
    <m/>
    <s v="Equipment - PG&amp;E"/>
    <x v="9"/>
    <s v="Equipment - PG&amp;E"/>
    <s v="All types of equipment / facility failure"/>
    <s v="Equipment failure - Other"/>
    <s v="Tie Wire"/>
    <m/>
    <m/>
    <m/>
    <s v="Overhead"/>
    <m/>
    <s v="Tie Wire"/>
    <s v="Tie Wire"/>
    <s v="Pole ID: 101729281"/>
    <s v="     "/>
    <x v="0"/>
    <m/>
    <n v="36.279899999999998"/>
    <n v="-121.089"/>
    <s v="Monterey"/>
    <s v="KING-CITY-1102"/>
    <m/>
    <s v="Cal Fire"/>
    <s v="Herbaceous"/>
    <n v="211"/>
    <n v="0"/>
    <n v="0"/>
    <n v="0"/>
    <n v="0"/>
    <s v="BITTERWATER"/>
    <m/>
    <s v="N"/>
    <s v="N"/>
    <m/>
    <m/>
    <s v="     "/>
    <m/>
    <m/>
    <m/>
    <m/>
    <m/>
    <m/>
    <m/>
    <m/>
    <m/>
    <m/>
    <m/>
    <m/>
    <m/>
    <m/>
    <m/>
    <m/>
    <m/>
    <m/>
    <m/>
  </r>
  <r>
    <x v="2792"/>
    <s v="     "/>
    <d v="2020-06-08T00:00:00"/>
    <d v="1899-12-30T09:37:00"/>
    <s v="24"/>
    <x v="1"/>
    <s v="6"/>
    <x v="6"/>
    <m/>
    <m/>
    <s v="On June 8, 2020 at 0936 hours, a PG&amp;E Troubleman was dispatched to the Sonoma 1104 Distribution Circuit at 18443 Arnold Drive, Sonoma in response to notification from Fire Department of wire down. Initial analysis indicates third-party contact caused the ignition. The Troubleman reported a truck unknowingly clipped the phone line causing the secondary lines to slap together resulting in sparks causing a 10' by 10' fire. No repairs needed to be made to PG&amp;E equipment. Fire was suppress by Sonoma Fire Department."/>
    <s v="     "/>
    <x v="0"/>
    <m/>
    <x v="1"/>
    <s v="N"/>
    <s v="934095"/>
    <m/>
    <m/>
    <s v="T004982511"/>
    <m/>
    <m/>
    <s v="     "/>
    <x v="0"/>
    <x v="0"/>
    <m/>
    <x v="0"/>
    <m/>
    <s v="&lt;0.25"/>
    <s v="10x10"/>
    <s v="Contact - 3rd Party"/>
    <x v="8"/>
    <s v="Contact - 3rd Party"/>
    <s v="Contact from object"/>
    <s v="Contact - Vehicle"/>
    <m/>
    <s v="Contact - Vehicle"/>
    <s v="Conductor - Secondary"/>
    <m/>
    <s v="Overhead"/>
    <m/>
    <s v="Conductor - Secondary"/>
    <m/>
    <s v="Circuit ID: 042721104"/>
    <s v="     "/>
    <x v="0"/>
    <m/>
    <n v="38.307499999999997"/>
    <n v="-122.496"/>
    <s v="Sonoma"/>
    <s v="SONOMA-1104"/>
    <m/>
    <s v="Sonoma FD"/>
    <s v="Urban"/>
    <m/>
    <m/>
    <m/>
    <m/>
    <m/>
    <m/>
    <m/>
    <s v="N"/>
    <s v="N"/>
    <m/>
    <m/>
    <s v="     "/>
    <m/>
    <m/>
    <m/>
    <m/>
    <m/>
    <m/>
    <m/>
    <m/>
    <m/>
    <m/>
    <m/>
    <m/>
    <m/>
    <m/>
    <m/>
    <m/>
    <m/>
    <m/>
    <m/>
  </r>
  <r>
    <x v="2793"/>
    <s v="     "/>
    <d v="2020-06-08T00:00:00"/>
    <d v="1899-12-30T09:23:00"/>
    <s v="24"/>
    <x v="1"/>
    <s v="6"/>
    <x v="6"/>
    <d v="2020-06-08T00:00:00"/>
    <d v="1899-12-30T09:45:00"/>
    <s v="On June 8,2020 at 0923 hours, a PG&amp;E troubleman was dispatched to the Merced 2101 Distribution Circuit on East Alexander Ave in the city of Merced for a wires down power ok incident. Initial analysis indicates Gusty winds caused overhead lines to ignite the fire. Open wire secondary lines slapped together causing a grass fire in customers yard along with partially burning two vehicles. A corrective tag to resag  the open wire secondary and intall spreader brakets was created by the responding troubleman. The ensuing fire was 3 meters - 0.25 acres in size and was extinguished by Merced Fire Department. A PG&amp;E crew adjusted open wire secondary and installed spreaders on June 8, 2020."/>
    <s v="     "/>
    <x v="0"/>
    <m/>
    <x v="1"/>
    <s v="N"/>
    <s v="934073"/>
    <s v="20-0058805"/>
    <m/>
    <s v="T004982479"/>
    <n v="119122000"/>
    <m/>
    <s v="     "/>
    <x v="0"/>
    <x v="0"/>
    <m/>
    <x v="0"/>
    <s v="D"/>
    <s v="&lt;0.25"/>
    <m/>
    <s v="Weather - High Wind"/>
    <x v="4"/>
    <s v="Weather"/>
    <s v="Weather"/>
    <s v="Conductor failure-all"/>
    <m/>
    <m/>
    <m/>
    <m/>
    <s v="Overhead"/>
    <m/>
    <s v="Conductor - Open Wire Secondary"/>
    <m/>
    <s v="Circuit ID: 252802101"/>
    <s v="     "/>
    <x v="0"/>
    <m/>
    <n v="37.316099999999999"/>
    <n v="-120.456"/>
    <s v="Merced"/>
    <s v="MERCED-2101"/>
    <m/>
    <s v="Merced FD"/>
    <s v="Urban"/>
    <m/>
    <m/>
    <m/>
    <m/>
    <m/>
    <m/>
    <m/>
    <s v="N"/>
    <s v="N"/>
    <m/>
    <m/>
    <s v="     "/>
    <m/>
    <m/>
    <m/>
    <m/>
    <m/>
    <m/>
    <m/>
    <m/>
    <m/>
    <m/>
    <m/>
    <m/>
    <m/>
    <m/>
    <m/>
    <m/>
    <m/>
    <m/>
    <m/>
  </r>
  <r>
    <x v="2794"/>
    <s v="     "/>
    <d v="2020-06-09T00:00:00"/>
    <d v="1899-12-30T14:18:00"/>
    <s v="24"/>
    <x v="1"/>
    <s v="6"/>
    <x v="6"/>
    <m/>
    <m/>
    <s v="On June 9, 2020, A PG&amp;E Troubleman was dispatched to the Cherokee 1102 circuit at 3321 White Lane in Stockton. A connector at a secondary riser burned up and cause a 100 by 100 feet grass fire. Morada Fire Department Responded to the fire. "/>
    <s v="     "/>
    <x v="0"/>
    <m/>
    <x v="1"/>
    <s v="N"/>
    <m/>
    <m/>
    <m/>
    <s v="9926522949"/>
    <n v="119131000"/>
    <m/>
    <s v="     "/>
    <x v="0"/>
    <x v="0"/>
    <m/>
    <x v="0"/>
    <s v="D"/>
    <s v="&lt;0.25"/>
    <s v="100 feet by 100 feet approx."/>
    <s v="Equipment - PG&amp;E"/>
    <x v="10"/>
    <s v="Equipment - PG&amp;E"/>
    <s v="All types of equipment / facility failure"/>
    <s v="Splice/Clamp/Connector"/>
    <s v="Splice/Clamp/Connector"/>
    <m/>
    <m/>
    <m/>
    <s v="Overhead"/>
    <m/>
    <s v="Splice/Clamp/Connector"/>
    <s v="Connector and Cutout"/>
    <s v="Pole ID: 102134997"/>
    <s v="     "/>
    <x v="0"/>
    <m/>
    <n v="37.999400000000001"/>
    <n v="-121.22499999999999"/>
    <s v="San Joaquin"/>
    <s v="CHEROKEE-1102"/>
    <m/>
    <s v="Morada FD"/>
    <s v="Urban"/>
    <m/>
    <m/>
    <m/>
    <m/>
    <m/>
    <m/>
    <m/>
    <s v="N"/>
    <s v="N"/>
    <m/>
    <m/>
    <s v="     "/>
    <m/>
    <m/>
    <m/>
    <m/>
    <m/>
    <m/>
    <m/>
    <m/>
    <m/>
    <m/>
    <m/>
    <m/>
    <m/>
    <m/>
    <m/>
    <m/>
    <m/>
    <m/>
    <m/>
  </r>
  <r>
    <x v="2795"/>
    <s v="     "/>
    <d v="2020-06-10T00:00:00"/>
    <d v="1899-12-30T16:51:00"/>
    <s v="24"/>
    <x v="1"/>
    <s v="6"/>
    <x v="6"/>
    <d v="2020-06-10T00:00:00"/>
    <d v="1899-12-30T17:12:00"/>
    <s v="On June 10, 2020 at 1651 hours a PG&amp;E Troubleman was dispatched to the Davis 1106 Distribution Circuit on RD 29 in the city of Woodland and observed a regulator on fire and small grass fire under pole. Initial analysis indicates that the regulator failure caused the pole fire and a 1 to 3 meter grass fire. LR 11072 was opened, deenergizing the regulator. Power was restored to 61 customers at 1801 hours on June 10, 2020. An EC Tag was created for the damaged regulator to be replaced. Davis fire department was on site to extinguish the fire."/>
    <s v="     "/>
    <x v="0"/>
    <m/>
    <x v="1"/>
    <s v="N"/>
    <s v="936321"/>
    <s v="20-0059860"/>
    <m/>
    <s v="T004985074"/>
    <n v="119145000"/>
    <m/>
    <s v="     "/>
    <x v="0"/>
    <x v="0"/>
    <m/>
    <x v="0"/>
    <s v="D"/>
    <s v="&lt;3 meters of linear travel"/>
    <m/>
    <s v="Equipment - PG&amp;E"/>
    <x v="14"/>
    <s v="Equipment - PG&amp;E"/>
    <s v="All types of equipment / facility failure"/>
    <s v="Voltage Regulator failure"/>
    <s v="Voltage Regulator"/>
    <m/>
    <m/>
    <m/>
    <s v="Overhead"/>
    <m/>
    <s v="Voltage Regulator"/>
    <m/>
    <s v="R698"/>
    <s v="     "/>
    <x v="0"/>
    <m/>
    <n v="38.589599999999997"/>
    <n v="-121.714"/>
    <s v="Yolo"/>
    <s v="DAVIS-1106"/>
    <m/>
    <s v="Davis FD"/>
    <s v="Agriculture"/>
    <m/>
    <m/>
    <m/>
    <m/>
    <m/>
    <m/>
    <m/>
    <s v="N"/>
    <s v="N"/>
    <m/>
    <m/>
    <s v="     "/>
    <m/>
    <m/>
    <m/>
    <m/>
    <m/>
    <m/>
    <m/>
    <m/>
    <m/>
    <m/>
    <m/>
    <m/>
    <m/>
    <m/>
    <m/>
    <m/>
    <m/>
    <m/>
    <m/>
  </r>
  <r>
    <x v="2796"/>
    <s v="     "/>
    <d v="2020-06-10T00:00:00"/>
    <d v="1899-12-30T23:59:00"/>
    <s v="24"/>
    <x v="1"/>
    <s v="6"/>
    <x v="6"/>
    <d v="2020-06-10T00:00:00"/>
    <d v="1899-12-30T23:46:00"/>
    <s v="On June 11, 2020 at 0045 hours, a PG&amp;E Troubleman patrolling the Herdlyn 1102 Distribution Circuit near 2670 Mountain House Rd, Mountain House, CA 95391 (California Aqueduct) observed mylar metallic balloons contacting a primary circuit, resulting in a line to line fault. Fuse number 8069-80H Type T was found open at positions 1 and 3. The ensuing vegetation fire was 0.25 - 10 acres. Cal Fire responded to and extinguished the fire. On June 11, 2020 at 0125 hours, the fire was out and the balloons were not there. The 8T fuse number 8069 was closed. The repairs were completed by 0141 and the outage was resolved by 0143 on June 11, 2020."/>
    <s v="     "/>
    <x v="0"/>
    <m/>
    <x v="1"/>
    <s v="N"/>
    <s v="936439"/>
    <s v="20-0060009"/>
    <m/>
    <s v="T004985269"/>
    <m/>
    <m/>
    <s v="     "/>
    <x v="0"/>
    <x v="0"/>
    <m/>
    <x v="0"/>
    <s v="D"/>
    <s v="0.26-9.99"/>
    <m/>
    <s v="Contact - 3rd Party"/>
    <x v="12"/>
    <s v="Contact - 3rd Party"/>
    <s v="Contact from object"/>
    <s v="Contact - Balloon"/>
    <m/>
    <s v="Contact - Balloon"/>
    <s v="Conductor - Primary"/>
    <m/>
    <s v="Overhead"/>
    <m/>
    <s v="Conductor - Primary"/>
    <s v="Conductor - Primary, Fuse"/>
    <s v="Circuit ID: 163741102, Pole ID: 102051395"/>
    <s v="     "/>
    <x v="0"/>
    <m/>
    <n v="37.764600000000002"/>
    <n v="-121.584"/>
    <s v="San Joaquin"/>
    <s v="HERDLYN-1102"/>
    <m/>
    <s v="Cal Fire"/>
    <s v="Herbaceous"/>
    <m/>
    <m/>
    <m/>
    <m/>
    <m/>
    <m/>
    <m/>
    <s v="N"/>
    <s v="N"/>
    <m/>
    <m/>
    <s v="     "/>
    <m/>
    <m/>
    <m/>
    <m/>
    <m/>
    <m/>
    <m/>
    <m/>
    <m/>
    <m/>
    <m/>
    <m/>
    <m/>
    <m/>
    <m/>
    <m/>
    <m/>
    <m/>
    <m/>
  </r>
  <r>
    <x v="2797"/>
    <s v="     "/>
    <d v="2020-06-10T00:00:00"/>
    <d v="1899-12-30T16:15:00"/>
    <s v="24"/>
    <x v="1"/>
    <s v="6"/>
    <x v="6"/>
    <d v="2020-06-10T00:00:00"/>
    <d v="1899-12-30T16:10:00"/>
    <s v="On June 10, 2020 at 1810 hours, a PG&amp;E Troubleman patrolled the Calistoga 1101 12kV Distribution Circuit number 042711101, near Franz Valley School Road in Calistoga. He observed one-phase 6cu down the main line at the fused cut-out 5873. Initial analysis indicates the 300 x 300' fire was a result of a previously fire-affected but living 45' and 9 DBH valley oak tree, which failed at the trunk and made contact with the overhead primary conductor. We found rot indicators at the base of the tree at the time of the ignition investigation, but the wood at the site of the break was found to be healthy. Cal Fire responded to and extinguished the fire. The 535-minute outage affected 83 customers. We repaired the broken conductor. All the repairs were completed and the line was returned to service on June 11, 2020. This information is preliminary."/>
    <s v="     "/>
    <x v="0"/>
    <m/>
    <x v="0"/>
    <s v="N"/>
    <s v="936254"/>
    <s v="20-0059868"/>
    <m/>
    <s v="T004985036, T004985111"/>
    <n v="119145000"/>
    <m/>
    <s v="     "/>
    <x v="0"/>
    <x v="0"/>
    <m/>
    <x v="0"/>
    <s v="D"/>
    <s v="0.26-9.99"/>
    <s v="300'X300'"/>
    <s v="Vegetation"/>
    <x v="0"/>
    <s v="Vegetation"/>
    <s v="Contact from object"/>
    <s v="Contact - Vegetation"/>
    <m/>
    <s v="Contact - Vegetation"/>
    <s v="Conductor - Primary"/>
    <m/>
    <s v="Overhead"/>
    <m/>
    <s v="Conductor - Primary"/>
    <s v="Primary overhead conductor"/>
    <s v="Circuit ID: 042711101, SAP ID: 102220153"/>
    <s v="     "/>
    <x v="2"/>
    <n v="180"/>
    <n v="38.584400000000002"/>
    <n v="-122.661"/>
    <s v="Napa"/>
    <s v="CALISTOGA-1101"/>
    <m/>
    <s v="Cal Fire"/>
    <s v="Hardwood Forest"/>
    <m/>
    <m/>
    <m/>
    <m/>
    <m/>
    <m/>
    <m/>
    <s v="N"/>
    <s v="N"/>
    <m/>
    <m/>
    <s v="     "/>
    <n v="38.584260999999998"/>
    <n v="-122.66157"/>
    <s v="Jun 11 2020 12:00AM"/>
    <s v="TrunkFail"/>
    <s v="GREEN VALLEY OAK 45FT TALL X 9IN DBH WITH BARK ROT ON BACK SIDE BROKE AT 13FT UP FROM GROUND._x000d__x000a_PER T MAN OUTAGE REPORT TREE HIT PRIMARY LINES CAUSING OUTAGE AND LINE DOWN."/>
    <s v="OAKV"/>
    <s v="45"/>
    <s v="9"/>
    <s v="30"/>
    <s v="Moderate"/>
    <s v="Slight"/>
    <s v="N"/>
    <s v="1"/>
    <m/>
    <s v="Hillside"/>
    <s v="A"/>
    <s v="CrossArm"/>
    <s v="BareWire"/>
    <s v="4"/>
  </r>
  <r>
    <x v="2798"/>
    <s v="     "/>
    <d v="2020-06-10T00:00:00"/>
    <d v="1899-12-30T05:31:00"/>
    <s v="24"/>
    <x v="1"/>
    <s v="6"/>
    <x v="6"/>
    <d v="2020-06-10T00:00:00"/>
    <d v="1899-12-30T05:29:00"/>
    <s v="On June 10, 2020 at 0531 hours, a PG&amp;E Troubleman was dispatched to the Mariposa 2101 circuit on Ben Hur Road. A turkey came into conact with the conductor and started a fire between one and three meters. No repairs were neccesary. CAL FIRE responded to the fire. "/>
    <s v="     "/>
    <x v="0"/>
    <m/>
    <x v="1"/>
    <s v="N"/>
    <s v="935669"/>
    <s v="20-0059474"/>
    <m/>
    <s v="T004984329"/>
    <m/>
    <m/>
    <s v="     "/>
    <x v="0"/>
    <x v="0"/>
    <m/>
    <x v="0"/>
    <s v="D"/>
    <s v="&lt;3 meters of linear travel"/>
    <m/>
    <s v="Contact - Animal - Bird"/>
    <x v="6"/>
    <s v="Contact - Bird"/>
    <s v="Contact from object"/>
    <s v="Contact - Animal"/>
    <m/>
    <s v="Contact - Animal"/>
    <s v="Conductor - Primary"/>
    <m/>
    <s v="Overhead"/>
    <m/>
    <s v="Conductor - Primary"/>
    <m/>
    <s v="254452102"/>
    <s v="     "/>
    <x v="1"/>
    <n v="420"/>
    <n v="37.4251"/>
    <n v="-119.958"/>
    <s v="Mariposa"/>
    <s v="MARIPOSA-2102"/>
    <m/>
    <s v="Cal Fire"/>
    <s v="Hardwood Forest"/>
    <m/>
    <m/>
    <m/>
    <m/>
    <m/>
    <m/>
    <m/>
    <s v="N"/>
    <s v="N"/>
    <m/>
    <m/>
    <s v="     "/>
    <m/>
    <m/>
    <m/>
    <m/>
    <m/>
    <m/>
    <m/>
    <m/>
    <m/>
    <m/>
    <m/>
    <m/>
    <m/>
    <m/>
    <m/>
    <m/>
    <m/>
    <m/>
    <m/>
  </r>
  <r>
    <x v="2799"/>
    <s v="     "/>
    <d v="2020-06-10T00:00:00"/>
    <d v="1899-12-30T13:09:00"/>
    <s v="24"/>
    <x v="1"/>
    <s v="6"/>
    <x v="6"/>
    <d v="2020-06-10T00:00:00"/>
    <d v="1899-12-30T12:30:00"/>
    <s v="On June 10, 2020 at 1354 hours, a PG&amp;E Troubleman patrolled the Silverado 2104 Distribution Circuit number 043432104, near Chiles Pope Valley Road in Saint Helena. He observed two phases of primary overhead wire down at two spans load side of cut-outs. Initial analysis indicates an external forest or grass fire was the cause. Our vegetation management team did find evidence of a limb failure in the vicinity and evidence was found that a 55' valley oak tree limb failed, with dead wood in the canopy. However, there is insufficient evidence to suggest that this tree failure is the resulting cause of the fire. As of the June 12, 2020 report date, the valley oak was on an active work request # C1NB1001485 and was listed for a facility protection trim-B on March 31, 2020. Cal Fire responded to and extinguished the fire. The 885-minute outage affected 1 customers. We replaced 1 span of three-phase conductor, 200' of one-phase 4 ACSR conductor, three crossarms, a cut-out arm, part 44 doors with fault tamers, a 10 amp fuse, with the completed EC Tag 119156309, 119144230, 119156380 and 119156381. All the repairs were completed and the line was returned to service on June 11, 2020 at 0315 hours. This information is preliminary."/>
    <s v="     "/>
    <x v="0"/>
    <m/>
    <x v="0"/>
    <s v="N"/>
    <m/>
    <s v="20-0059722"/>
    <m/>
    <s v="T004984867, T004984875, T004984915"/>
    <m/>
    <m/>
    <s v="     "/>
    <x v="0"/>
    <x v="0"/>
    <m/>
    <x v="0"/>
    <s v="D"/>
    <s v="0.26-9.99"/>
    <m/>
    <s v="Vegetation"/>
    <x v="0"/>
    <s v="Vegetation"/>
    <s v="Contact from object"/>
    <s v="Contact - Vegetation"/>
    <m/>
    <s v="Contact - Vegetation"/>
    <s v="Conductor - Primary"/>
    <m/>
    <s v="Overhead"/>
    <m/>
    <s v="Conductor - Primary"/>
    <s v="Primary overhead conductor, Crossarms, Cut-out arm, Part 44 doors, Fault tamers, 10-amp fuse"/>
    <s v="Circuit ID: 043432104, SAP ID: 102262620, 102262624, 102262626"/>
    <s v="     "/>
    <x v="1"/>
    <n v="175"/>
    <n v="38.546199999999999"/>
    <n v="-122.35"/>
    <s v="Napa"/>
    <s v="SILVERADO-2104"/>
    <m/>
    <s v="Cal Fire"/>
    <s v="Hardwood Forest"/>
    <m/>
    <m/>
    <m/>
    <m/>
    <m/>
    <m/>
    <m/>
    <s v="N"/>
    <s v="N"/>
    <m/>
    <m/>
    <s v="     "/>
    <m/>
    <m/>
    <m/>
    <s v="BranchFail"/>
    <m/>
    <m/>
    <m/>
    <m/>
    <m/>
    <m/>
    <m/>
    <m/>
    <m/>
    <m/>
    <m/>
    <m/>
    <m/>
    <m/>
    <m/>
  </r>
  <r>
    <x v="2800"/>
    <s v="     "/>
    <d v="2020-06-11T00:00:00"/>
    <d v="1899-12-30T19:58:00"/>
    <s v="24"/>
    <x v="1"/>
    <s v="6"/>
    <x v="6"/>
    <d v="2020-06-11T00:00:00"/>
    <d v="1899-12-30T19:51:00"/>
    <s v="On June 11, 2020 at 1958 hours, a PG&amp;E Troubleman was dispatched to the Lakeview 1103 12kV Distribution Circuit on Old River Road, Bakersfield in response to a wire down outage. Initial analysis indicates PG&amp;E equipment failure caused the ignition. It is suspected a compression sleeve splice failed resulting in a wire down causing a fire 3 meters - 0.25 acres and an outage to 71 customers. Fire was suppressed by Kern County Fire Department. This information is preliminary and under further investigation by Electric Incident Investigations."/>
    <s v="     "/>
    <x v="0"/>
    <m/>
    <x v="1"/>
    <s v="N"/>
    <s v="937263"/>
    <s v="20-0060417"/>
    <m/>
    <s v="T004986205"/>
    <n v="119154000"/>
    <s v="EI200611A"/>
    <s v="     "/>
    <x v="0"/>
    <x v="0"/>
    <m/>
    <x v="0"/>
    <s v="D"/>
    <s v="&lt;0.25"/>
    <m/>
    <s v="Equipment - PG&amp;E"/>
    <x v="10"/>
    <s v="Equipment - PG&amp;E"/>
    <s v="All types of equipment / facility failure"/>
    <s v="Splice/Clamp/Connector"/>
    <s v="Splice/Clamp/Connector"/>
    <m/>
    <m/>
    <m/>
    <s v="Overhead"/>
    <m/>
    <s v="Splice/Clamp/Connector"/>
    <s v="Conductor - Primary"/>
    <s v="Circuit ID: 253411103 "/>
    <s v="     "/>
    <x v="0"/>
    <m/>
    <n v="35.07"/>
    <n v="-119.131"/>
    <s v="Kern"/>
    <s v="LAKEVIEW-1103"/>
    <m/>
    <s v="Kern County FD"/>
    <s v="Urban"/>
    <m/>
    <m/>
    <m/>
    <m/>
    <m/>
    <m/>
    <m/>
    <s v="N"/>
    <s v="N"/>
    <m/>
    <m/>
    <s v="     "/>
    <m/>
    <m/>
    <m/>
    <m/>
    <m/>
    <m/>
    <m/>
    <m/>
    <m/>
    <m/>
    <m/>
    <m/>
    <m/>
    <m/>
    <m/>
    <m/>
    <m/>
    <m/>
    <m/>
  </r>
  <r>
    <x v="2801"/>
    <s v="     "/>
    <d v="2020-06-11T00:00:00"/>
    <d v="1899-12-30T10:49:00"/>
    <s v="24"/>
    <x v="1"/>
    <s v="6"/>
    <x v="6"/>
    <d v="2020-06-11T00:00:00"/>
    <d v="1899-12-30T10:36:00"/>
    <s v="On June 11, 2020 at 1049 hours, a PG&amp;E Troubleman was dispatched to the Corning 1104 Distribution Circuit on South Avenue, Corning in response to an outage and wire down. Initial analysis indicates third-party contact caused the ignition. A garbage truck backed into a guy wire that resulted in a broken pole and primary wire down resulting in an outage to 17 customers and approximately 10' in diameter fire. Fire was suppress by Cal Fire"/>
    <s v="     "/>
    <x v="0"/>
    <m/>
    <x v="1"/>
    <s v="N"/>
    <s v="936805"/>
    <s v="20-0060179"/>
    <m/>
    <s v="719625521, T004985670"/>
    <m/>
    <m/>
    <s v="     "/>
    <x v="0"/>
    <x v="0"/>
    <m/>
    <x v="0"/>
    <s v="D"/>
    <s v="&lt;0.25"/>
    <m/>
    <s v="Contact - 3rd Party"/>
    <x v="8"/>
    <s v="Contact - 3rd Party"/>
    <s v="Contact from object"/>
    <s v="Contact - Vehicle"/>
    <m/>
    <s v="Contact - Vehicle"/>
    <s v="Guy/Span Wire"/>
    <m/>
    <s v="Overhead"/>
    <m/>
    <s v="Guy/Span Wire"/>
    <s v="Guy, Pole, Crossarm, Hardware/Framing, Conductor - Primary"/>
    <s v="Pole ID: 101501232"/>
    <s v="     "/>
    <x v="0"/>
    <m/>
    <n v="39.907400000000003"/>
    <n v="-122.086"/>
    <s v="Tehama"/>
    <s v="CORNING-1104"/>
    <m/>
    <s v="Cal Fire"/>
    <s v="Agriculture"/>
    <m/>
    <m/>
    <m/>
    <m/>
    <m/>
    <m/>
    <m/>
    <s v="N"/>
    <s v="N"/>
    <m/>
    <m/>
    <s v="     "/>
    <m/>
    <m/>
    <m/>
    <m/>
    <m/>
    <m/>
    <m/>
    <m/>
    <m/>
    <m/>
    <m/>
    <m/>
    <m/>
    <m/>
    <m/>
    <m/>
    <m/>
    <m/>
    <m/>
  </r>
  <r>
    <x v="2802"/>
    <s v="     "/>
    <d v="2020-06-11T00:00:00"/>
    <d v="1899-12-30T08:11:00"/>
    <s v="24"/>
    <x v="1"/>
    <s v="6"/>
    <x v="6"/>
    <d v="2020-06-11T00:00:00"/>
    <d v="1899-12-30T07:55:00"/>
    <s v="On June 11, 2020 at 0811 hours, a PG&amp;E troubleman was dispatched to the Dinuba 1105 Distribution Circuit in Dinuba, for reports of a complete outage. Upon arrival, the troubleman found vegetation fire had burned through the base of the pole causing the three phase pole to fall. Initial analysis indicates the cause of the fire is unknown, but it was recorded as PG&amp;E equipment failure being the cause of the ignition. An EC tag was created for the replacement of the pole to be made. It's reported that the small vegetation fire had self-extinguished."/>
    <s v="     "/>
    <x v="0"/>
    <m/>
    <x v="1"/>
    <s v="N"/>
    <s v="936550"/>
    <s v="20-0060099"/>
    <m/>
    <s v="T004985412"/>
    <n v="119146000"/>
    <m/>
    <s v="     "/>
    <x v="0"/>
    <x v="0"/>
    <m/>
    <x v="0"/>
    <s v="D"/>
    <s v="&lt;0.25"/>
    <m/>
    <s v="Equipment - PG&amp;E"/>
    <x v="2"/>
    <s v="Equipment - PG&amp;E"/>
    <s v="All types of equipment / facility failure"/>
    <s v="Pole failure"/>
    <s v="Pole"/>
    <m/>
    <m/>
    <m/>
    <s v="Overhead"/>
    <m/>
    <s v="Pole"/>
    <m/>
    <s v="Circuit ID: 254091105"/>
    <s v="     "/>
    <x v="0"/>
    <m/>
    <n v="36.4392"/>
    <n v="-119.426"/>
    <s v="Tulare"/>
    <s v="DINUBA-1105"/>
    <m/>
    <s v="Self Extinguished"/>
    <s v="Agriculture"/>
    <m/>
    <m/>
    <m/>
    <m/>
    <m/>
    <m/>
    <m/>
    <s v="N"/>
    <s v="N"/>
    <m/>
    <m/>
    <s v="     "/>
    <m/>
    <m/>
    <m/>
    <m/>
    <m/>
    <m/>
    <m/>
    <m/>
    <m/>
    <m/>
    <m/>
    <m/>
    <m/>
    <m/>
    <m/>
    <m/>
    <m/>
    <m/>
    <m/>
  </r>
  <r>
    <x v="2803"/>
    <s v="     "/>
    <d v="2020-06-12T00:00:00"/>
    <d v="1899-12-30T18:04:00"/>
    <s v="24"/>
    <x v="1"/>
    <s v="6"/>
    <x v="6"/>
    <d v="2020-06-12T00:00:00"/>
    <d v="1899-12-30T17:54:00"/>
    <s v="On June 12, 2020 at 1804 hours, a PG&amp;E troubleman was dispatched to the Wahtoke 1107 Distribution Circuit on South Reed Ave and observed primary conductors and pole down on ground due to vegetation contact. Initial analysis indicates that a large eucalyptus tree fell across three phases of primary conductors bringing down an entire PG&amp;E pole with it. This resulted in damage to multiple assets attached to the pole and a small 1 meter to 3 meter fire. Fire Department was on site but it's reported that the fire was self extinguished. The troubleman created a EC tag for the damaged assets to be replaced and marked this as Priority A. Power was resoted to all 2251 customer at 0251 hours on June 13, 2020."/>
    <s v="     "/>
    <x v="0"/>
    <m/>
    <x v="1"/>
    <s v="N"/>
    <s v="938148"/>
    <s v="20-0060776"/>
    <m/>
    <s v="T004987153"/>
    <n v="119161000"/>
    <m/>
    <s v="     "/>
    <x v="0"/>
    <x v="0"/>
    <m/>
    <x v="0"/>
    <s v="D"/>
    <s v="&lt;3 meters of linear travel"/>
    <m/>
    <s v="Vegetation"/>
    <x v="0"/>
    <s v="Vegetation"/>
    <s v="Contact from object"/>
    <s v="Contact - Vegetation"/>
    <m/>
    <s v="Contact - Vegetation"/>
    <s v="Conductor - Primary"/>
    <m/>
    <s v="Overhead"/>
    <m/>
    <s v="Conductor - Primary"/>
    <s v="Pole, Crossarm, Insulator, Hardware Framing, Cutout"/>
    <s v="Circuit ID: 254531107"/>
    <s v="     "/>
    <x v="0"/>
    <m/>
    <n v="36.585099999999997"/>
    <n v="-119.458"/>
    <s v="Fresno"/>
    <s v="WAHTOKE-1107"/>
    <m/>
    <s v="Self Extinguished"/>
    <s v="Hardwood Woodland"/>
    <m/>
    <m/>
    <m/>
    <m/>
    <m/>
    <m/>
    <m/>
    <s v="N"/>
    <s v="N"/>
    <m/>
    <m/>
    <s v="     "/>
    <n v="36.356999999999999"/>
    <n v="-119.229"/>
    <s v="Jun 15 2020 12:00AM"/>
    <s v="RootsFail"/>
    <s v="OVER MATURE BLUE GUM UPROOTED DURING STRONG WINDS. TREE WAS REMOVED AND STUMP GROUND PRIOR TO INVSTIGATION. TREE IFORMATION WAS GATHERED FROM PAST PI INSPECTIONS AND SURROUNDING TREES. WAS LAST TRIMMED 4/8/20 TO THE SIDE 20FT"/>
    <s v="EUCB"/>
    <s v="75"/>
    <s v="43"/>
    <s v="45"/>
    <s v="None"/>
    <s v="Moderate"/>
    <s v="N"/>
    <s v="1"/>
    <m/>
    <s v="Other"/>
    <s v="A"/>
    <s v="Triangle"/>
    <s v="BareWire"/>
    <s v="0"/>
  </r>
  <r>
    <x v="2804"/>
    <s v="     "/>
    <d v="2020-06-12T00:00:00"/>
    <d v="1899-12-30T14:55:00"/>
    <s v="24"/>
    <x v="1"/>
    <s v="6"/>
    <x v="6"/>
    <m/>
    <m/>
    <s v="On June 12, 2020 at 14:55, a PG&amp;E troubleman was dispatched to the Girvan 1101 Distribution Circuit off of Honeybee Rd in the city of Redding. A Law Enforcment Officer called the troubleman and reported arcing coming from a PG&amp;E conductor on Honeybee Rd. Initial analysis indicates that a customers tree had grown into the service line and caused the secondary conductor to acre, resulting in a vegetation fire. Cal Fire was on site to extinguish the fire. Once the fire was completly suppressed, the troubleman made repairs to the damaged secondary conductor. "/>
    <s v="     "/>
    <x v="0"/>
    <m/>
    <x v="1"/>
    <s v="N"/>
    <m/>
    <m/>
    <m/>
    <s v="8930735"/>
    <m/>
    <m/>
    <s v="     "/>
    <x v="0"/>
    <x v="0"/>
    <m/>
    <x v="0"/>
    <s v="D"/>
    <s v="0.26-9.99"/>
    <m/>
    <s v="Vegetation"/>
    <x v="0"/>
    <s v="Vegetation"/>
    <s v="Contact from object"/>
    <s v="Contact - Vegetation"/>
    <m/>
    <s v="Contact - Vegetation"/>
    <s v="Conductor - Secondary"/>
    <m/>
    <s v="Overhead"/>
    <m/>
    <s v="Conductor - Secondary"/>
    <m/>
    <s v="Circuit ID: 103401101"/>
    <s v="     "/>
    <x v="2"/>
    <n v="246"/>
    <n v="40.502600000000001"/>
    <n v="-122.45099999999999"/>
    <s v="Shasta"/>
    <s v="GIRVAN-1101"/>
    <m/>
    <s v="Cal Fire"/>
    <s v="Herbaceous"/>
    <m/>
    <m/>
    <m/>
    <m/>
    <m/>
    <m/>
    <m/>
    <s v="N"/>
    <s v="N"/>
    <m/>
    <m/>
    <s v="     "/>
    <m/>
    <m/>
    <m/>
    <s v="TreeGrew"/>
    <m/>
    <m/>
    <m/>
    <m/>
    <m/>
    <m/>
    <m/>
    <m/>
    <m/>
    <m/>
    <m/>
    <m/>
    <m/>
    <m/>
    <m/>
  </r>
  <r>
    <x v="2805"/>
    <s v="     "/>
    <d v="2020-06-12T00:00:00"/>
    <d v="1899-12-30T12:29:00"/>
    <s v="24"/>
    <x v="1"/>
    <s v="6"/>
    <x v="6"/>
    <d v="2020-06-12T00:00:00"/>
    <d v="1899-12-30T13:11:00"/>
    <s v="On June 12, 2020 a troubleman was dispatched to the EL NIDO 1104 distribution circuit on West Sandy Mush Rd, outside the city of Merced for reports of arcing wires hazard. Initial analysis indicates regulator R5418 failed and was found single phasing, which resulted in a grass fire and a sustained outage to 187 customers for 28 minutes. Switch 4072 was opened along with Line Recloser 4470 to de-energize the line and make safe. The troubleman created a &quot;Priority A&quot; EC notification and corrective work was completed on June 12, 2020. Power was restored to all 187 customers by 1345 hours on June 12, 2020.  Merced Fire Department was on scene to extinguish the fire."/>
    <s v="     "/>
    <x v="0"/>
    <m/>
    <x v="1"/>
    <s v="N"/>
    <s v="937873"/>
    <s v="20-0060641"/>
    <m/>
    <s v="T004986784"/>
    <n v="119160000"/>
    <m/>
    <s v="     "/>
    <x v="0"/>
    <x v="0"/>
    <m/>
    <x v="0"/>
    <s v="D"/>
    <s v="0.26-9.99"/>
    <m/>
    <s v="Equipment - PG&amp;E"/>
    <x v="14"/>
    <s v="Equipment - PG&amp;E"/>
    <s v="All types of equipment / facility failure"/>
    <s v="Voltage Regulator failure"/>
    <s v="Voltage Regulator"/>
    <m/>
    <m/>
    <m/>
    <s v="Overhead"/>
    <m/>
    <s v="Voltage Regulator"/>
    <m/>
    <s v="R5418"/>
    <s v="     "/>
    <x v="0"/>
    <m/>
    <n v="37.185899999999997"/>
    <n v="-120.59"/>
    <s v="Merced"/>
    <s v="EL-NIDO-1104"/>
    <m/>
    <s v="Merced FD"/>
    <s v="Herbaceous"/>
    <m/>
    <m/>
    <m/>
    <m/>
    <m/>
    <m/>
    <m/>
    <s v="N"/>
    <s v="N"/>
    <m/>
    <m/>
    <s v="     "/>
    <m/>
    <m/>
    <m/>
    <m/>
    <m/>
    <m/>
    <m/>
    <m/>
    <m/>
    <m/>
    <m/>
    <m/>
    <m/>
    <m/>
    <m/>
    <m/>
    <m/>
    <m/>
    <m/>
  </r>
  <r>
    <x v="2806"/>
    <s v="     "/>
    <d v="2020-06-13T00:00:00"/>
    <d v="1899-12-30T17:46:00"/>
    <s v="24"/>
    <x v="1"/>
    <s v="6"/>
    <x v="6"/>
    <d v="2020-06-13T00:00:00"/>
    <d v="1899-12-30T17:36:00"/>
    <s v="On June 13, 2020 at 1746 hours, a PG&amp;E troubleman was dispatched to Cherry Creek Road in Cloverdale in response to a customer call regarding a loose power line on the Cloverdale 1101 Circuit.  When the troubleman arrived on site, he saw that the customers had extinguished an approximately 30 by 30 foot grass fire. The customers reported seeing sparks from the line starting the fire. Above the area of the fire, the troubleman saw open wire secondary conductors in vertical rack configuration. The preform that attached the top (neutral) conductor to the rack had failed, causing the neutral conductor to hang into the hot leg conductors below it. The troubleman observed pitting on the conductors indicative of arcing. The troubleman repaired the conductor and preform before leaving the site."/>
    <s v="     "/>
    <x v="0"/>
    <m/>
    <x v="1"/>
    <s v="N"/>
    <s v="938665"/>
    <m/>
    <m/>
    <s v="T004987783"/>
    <m/>
    <m/>
    <s v="     "/>
    <x v="0"/>
    <x v="0"/>
    <m/>
    <x v="0"/>
    <m/>
    <s v="&lt;0.25"/>
    <s v="Approximately 30 by 30 feet"/>
    <s v="Equipment - PG&amp;E"/>
    <x v="9"/>
    <s v="Equipment - PG&amp;E"/>
    <s v="All types of equipment / facility failure"/>
    <s v="Equipment failure - Other"/>
    <s v="Conductor - Racked Secondary"/>
    <m/>
    <m/>
    <m/>
    <s v="Overhead"/>
    <m/>
    <s v="Conductor - Racked Secondary"/>
    <s v="Secondary Preform"/>
    <s v="Circuit ID: 042821101 "/>
    <s v="     "/>
    <x v="0"/>
    <m/>
    <n v="38.7943"/>
    <n v="-123.02200000000001"/>
    <s v="Sonoma"/>
    <s v="CLOVERDALE-1101"/>
    <m/>
    <s v="Customer"/>
    <s v="Urban"/>
    <m/>
    <m/>
    <m/>
    <m/>
    <m/>
    <m/>
    <m/>
    <s v="N"/>
    <s v="N"/>
    <m/>
    <m/>
    <s v="     "/>
    <m/>
    <m/>
    <m/>
    <m/>
    <m/>
    <m/>
    <m/>
    <m/>
    <m/>
    <m/>
    <m/>
    <m/>
    <m/>
    <m/>
    <m/>
    <m/>
    <m/>
    <m/>
    <m/>
  </r>
  <r>
    <x v="2807"/>
    <s v="     "/>
    <d v="2020-06-13T00:00:00"/>
    <d v="1899-12-30T08:28:00"/>
    <s v="24"/>
    <x v="1"/>
    <s v="6"/>
    <x v="6"/>
    <d v="2020-06-13T00:00:00"/>
    <d v="1899-12-30T08:24:00"/>
    <s v="On June 13, 2020 at 0828 hours, a PG&amp;E troubleman was dispatched to the Vasco 1102 Distribution Circuit off Mines Rd in Livermore and observed wires down on ground just north of Regulator MR800. Initial analysis indicates the primary conductor failed and fell to ground due to unknown cause. This failure resulted in a vegetation fire and an outage to 227 customers. The responding troubleman issued a Priority A EC tag for the damaged primary conductor to be repaired and power was restored to all 227 customers at 1824 hours on June 13, 2020. Livermore Fire Departments was on site and extinguished the fire. "/>
    <s v="     "/>
    <x v="0"/>
    <m/>
    <x v="1"/>
    <s v="N"/>
    <s v="938394"/>
    <s v="20-0060875"/>
    <m/>
    <s v="T004987518"/>
    <n v="119162000"/>
    <m/>
    <s v="     "/>
    <x v="0"/>
    <x v="0"/>
    <m/>
    <x v="0"/>
    <s v="D"/>
    <s v="&lt;0.25"/>
    <m/>
    <s v="Equipment - PG&amp;E"/>
    <x v="4"/>
    <s v="Equipment - PG&amp;E"/>
    <s v="All types of equipment / facility failure"/>
    <s v="Conductor failure-all"/>
    <s v="Conductor - Primary"/>
    <m/>
    <m/>
    <m/>
    <s v="Overhead"/>
    <m/>
    <s v="Conductor - Primary"/>
    <m/>
    <s v="Circuit ID: 013751102 Pole ID: 100953822"/>
    <s v="     "/>
    <x v="0"/>
    <m/>
    <n v="37.648600000000002"/>
    <n v="-121.721"/>
    <s v="Alameda"/>
    <s v="VASCO-1102"/>
    <m/>
    <s v="Livermore FD"/>
    <s v="Hardwood Woodland"/>
    <m/>
    <m/>
    <m/>
    <m/>
    <m/>
    <m/>
    <m/>
    <s v="N"/>
    <s v="N"/>
    <m/>
    <m/>
    <s v="     "/>
    <m/>
    <m/>
    <m/>
    <m/>
    <m/>
    <m/>
    <m/>
    <m/>
    <m/>
    <m/>
    <m/>
    <m/>
    <m/>
    <m/>
    <m/>
    <m/>
    <m/>
    <m/>
    <m/>
  </r>
  <r>
    <x v="2808"/>
    <s v="     "/>
    <d v="2020-06-13T00:00:00"/>
    <d v="1899-12-30T06:59:00"/>
    <s v="24"/>
    <x v="1"/>
    <s v="6"/>
    <x v="6"/>
    <m/>
    <m/>
    <s v="On June 13, 2020 at 0659 hours, a PG&amp;E troubleman was dispatched to the Cholame 2102 Distribution Circuit in the city of Santa Margarita and observed a vegetation fire at the base of a PG&amp;E pole. Initial analysis indicates that a blown jumper on C417 failed due to unkown cause. The failure resulted in a grass fire of .025 acre - 10 acres in size. The responding troubleman issued a CE notification tag for the damaged assets to be replaced. No outage was reported with this incident. Cal Fire was on site to extinguish the fire. "/>
    <s v="     "/>
    <x v="0"/>
    <m/>
    <x v="1"/>
    <s v="N"/>
    <m/>
    <m/>
    <m/>
    <s v="T004987447"/>
    <n v="119162000"/>
    <m/>
    <s v="     "/>
    <x v="0"/>
    <x v="0"/>
    <m/>
    <x v="0"/>
    <s v="D"/>
    <s v="0.26-9.99"/>
    <m/>
    <s v="Equipment - PG&amp;E"/>
    <x v="11"/>
    <s v="Equipment - PG&amp;E"/>
    <s v="All types of equipment / facility failure"/>
    <s v="Capacitor bank failure"/>
    <s v="Jumper"/>
    <m/>
    <m/>
    <m/>
    <s v="Overhead"/>
    <m/>
    <s v="Jumper"/>
    <m/>
    <s v="Pole: 101939254 Circuit ID: 182562102"/>
    <s v="     "/>
    <x v="0"/>
    <m/>
    <n v="35.493000000000002"/>
    <n v="-120.21299999999999"/>
    <s v="San Luis Obispo"/>
    <s v="CHOLAME-2102"/>
    <m/>
    <s v="Cal Fire"/>
    <s v="Agriculture"/>
    <m/>
    <m/>
    <m/>
    <m/>
    <m/>
    <m/>
    <m/>
    <s v="N"/>
    <s v="N"/>
    <m/>
    <m/>
    <s v="     "/>
    <m/>
    <m/>
    <m/>
    <m/>
    <m/>
    <m/>
    <m/>
    <m/>
    <m/>
    <m/>
    <m/>
    <m/>
    <m/>
    <m/>
    <m/>
    <m/>
    <m/>
    <m/>
    <m/>
  </r>
  <r>
    <x v="2809"/>
    <s v="     "/>
    <d v="2020-06-14T00:00:00"/>
    <d v="1899-12-30T12:51:00"/>
    <s v="25"/>
    <x v="1"/>
    <s v="6"/>
    <x v="6"/>
    <d v="2020-06-14T00:00:00"/>
    <d v="1899-12-30T12:39:00"/>
    <s v="On June 14, 2020 at 1411 hours, a PG&amp;E Troubleman responded to the Buellton 1101 12kV Distribution Circuit near the intersection of CA-246 and Drum Canyon Road in Lompoc (Santa Barbara County). He observed the north phase of three phases down on the ground east of Drum Canyon Road, in the span just south of Fuse Cutout 20023 (“Incident Span”) and one other wood pole which was charred from the fire at the base of the pole one pole further east. This pole continued to burn and later fell to the ground while the Santa Barbara County Fire Department (SBCFD) was conducting their investigation. When this pole fell over, it caused another overhead conductor to break in the same Incident Span as the earlier wire-down. There were 346 customers affected by an outage. PG&amp;E understands that the fire’s forward progress was stopped on the evening of June 14, 2020 and was contained late on June 16, 2020. CAL FIRE’s website states that 696 acres burned. There are no reported injuries or fatalities, and no reports of structures damaged or burned. Restoration included replacing two 45’ wood poles, three spans of three-phase copper and washing insulators at two poles which were contaminated by fire retardant. Repairs were complete by June 15, 2020 at 0407 hours."/>
    <s v="     "/>
    <x v="0"/>
    <m/>
    <x v="1"/>
    <s v="N"/>
    <m/>
    <s v="20-0061004"/>
    <m/>
    <s v="T004987955"/>
    <m/>
    <s v="EI200614A"/>
    <s v="     "/>
    <x v="0"/>
    <x v="0"/>
    <m/>
    <x v="0"/>
    <s v="D"/>
    <s v="300-999"/>
    <s v="Approximately 696 acres"/>
    <s v="Equipment - PG&amp;E"/>
    <x v="2"/>
    <s v="Equipment - PG&amp;E"/>
    <s v="All types of equipment / facility failure"/>
    <s v="Pole failure"/>
    <s v="Conductor - Primary"/>
    <m/>
    <m/>
    <m/>
    <s v="Overhead"/>
    <m/>
    <s v="Conductor - Primary"/>
    <s v="2 Poles, Fuse, Insulator"/>
    <s v="Circuit ID: 183041101"/>
    <s v="     "/>
    <x v="1"/>
    <n v="512"/>
    <n v="34.635800000000003"/>
    <n v="-120.282"/>
    <s v="Santa Barbara"/>
    <s v="BUELLTON-1101"/>
    <m/>
    <s v="Santa Barbara County FD"/>
    <s v="Barren/Other"/>
    <n v="696"/>
    <n v="0"/>
    <n v="0"/>
    <n v="0"/>
    <n v="0"/>
    <s v="DRUM, LOMPOC"/>
    <m/>
    <s v="N"/>
    <s v="N"/>
    <m/>
    <m/>
    <s v="     "/>
    <m/>
    <m/>
    <m/>
    <m/>
    <m/>
    <m/>
    <m/>
    <m/>
    <m/>
    <m/>
    <m/>
    <m/>
    <m/>
    <m/>
    <m/>
    <m/>
    <m/>
    <m/>
    <m/>
  </r>
  <r>
    <x v="2810"/>
    <s v="     "/>
    <d v="2020-06-15T00:00:00"/>
    <d v="1899-12-30T15:38:00"/>
    <s v="25"/>
    <x v="1"/>
    <s v="6"/>
    <x v="6"/>
    <d v="2020-06-15T00:00:00"/>
    <d v="1899-12-30T15:37:00"/>
    <s v="On June 15, 2020 at 1538 hours, a PG&amp;E Troubleman was dispatched to the Penryn 1105 Distribution Circuit near 2211 Swetzer Road, Penryn in response to a pole fire. Initial analysis indicates animal contact caused the ignition. A squirrel cross phased on a potential transformer on primary circuit resulting in an approximate 3' fire. There was no outage associated and the ignition did not damage any PG&amp;E assets and did not warrant any repair. PG&amp;E Troubleman added to an existing tag to change out bird guard on potential transformer due to woodpeckers filling it with acorns. Fire was suppressed by Penryn Fire Department."/>
    <s v="     "/>
    <x v="0"/>
    <m/>
    <x v="1"/>
    <s v="N"/>
    <s v="939671"/>
    <m/>
    <m/>
    <s v="T004988900"/>
    <m/>
    <m/>
    <s v="     "/>
    <x v="0"/>
    <x v="0"/>
    <m/>
    <x v="0"/>
    <m/>
    <s v="&lt;3 meters of linear travel"/>
    <s v="Approx 3'"/>
    <s v="Contact - Animal - Other"/>
    <x v="6"/>
    <s v="Contact - Animal"/>
    <s v="Contact from object"/>
    <s v="Contact - Animal"/>
    <m/>
    <s v="Contact - Animal"/>
    <s v="Transformer"/>
    <m/>
    <s v="Overhead"/>
    <m/>
    <s v="Transformer"/>
    <m/>
    <s v="CGC: 222344443296 "/>
    <s v="     "/>
    <x v="0"/>
    <m/>
    <n v="38.852699999999999"/>
    <n v="-121.17700000000001"/>
    <s v="Placer"/>
    <s v="PENRYN-1105"/>
    <m/>
    <s v="Penryn FD"/>
    <s v="Urban"/>
    <m/>
    <m/>
    <m/>
    <m/>
    <m/>
    <m/>
    <m/>
    <s v="N"/>
    <s v="N"/>
    <m/>
    <m/>
    <s v="     "/>
    <m/>
    <m/>
    <m/>
    <m/>
    <m/>
    <m/>
    <m/>
    <m/>
    <m/>
    <m/>
    <m/>
    <m/>
    <m/>
    <m/>
    <m/>
    <m/>
    <m/>
    <m/>
    <m/>
  </r>
  <r>
    <x v="2811"/>
    <s v="     "/>
    <d v="2020-06-15T00:00:00"/>
    <d v="1899-12-30T10:49:00"/>
    <s v="25"/>
    <x v="1"/>
    <s v="6"/>
    <x v="6"/>
    <d v="2020-06-15T00:00:00"/>
    <d v="1899-12-30T08:01:00"/>
    <s v="On June 15, 2020 at 0800 hours, PG&amp;E was advised of possible trouble on the Lakeview 1106 12kV Distribution Circuit resulting in an outage. PG&amp;E Troubleman was dispatched at approximately 1050 hours near Maricopa Highway in Bakersfield. Initial analysis indicates third-party contact caused the ignition. A kite contacted the primary conductors resulting in a 10 – 100 acre grass fire.  The troubleman repaired the fuses and restored service the same day. A tag was created to replace a damaged vibration damper. Fire was suppressed by Kern County Fire Department. "/>
    <s v="     "/>
    <x v="0"/>
    <m/>
    <x v="1"/>
    <s v="N"/>
    <s v="939373"/>
    <s v="20-0061217"/>
    <m/>
    <s v="T004988519"/>
    <m/>
    <m/>
    <s v="     "/>
    <x v="0"/>
    <x v="0"/>
    <m/>
    <x v="0"/>
    <s v="D"/>
    <s v="10-99"/>
    <m/>
    <s v="Contact - 3rd Party"/>
    <x v="3"/>
    <s v="Contact - 3rd Party"/>
    <s v="Contact from object"/>
    <s v="Contact - Other"/>
    <m/>
    <s v="Contact - Other"/>
    <s v="Conductor - Primary"/>
    <m/>
    <s v="Overhead"/>
    <m/>
    <s v="Conductor - Primary"/>
    <s v="Conductor Primary, Fuses, Vibration Damper"/>
    <s v="Circuit ID: 253411106 "/>
    <s v="     "/>
    <x v="0"/>
    <m/>
    <n v="35.0092"/>
    <n v="-119.06699999999999"/>
    <s v="Kern"/>
    <s v="LAKEVIEW-1106"/>
    <m/>
    <s v="Kern County FD"/>
    <s v="Herbaceous"/>
    <n v="10"/>
    <n v="0"/>
    <n v="0"/>
    <n v="0"/>
    <n v="0"/>
    <m/>
    <m/>
    <s v="N"/>
    <s v="N"/>
    <m/>
    <m/>
    <s v="     "/>
    <m/>
    <m/>
    <m/>
    <m/>
    <m/>
    <m/>
    <m/>
    <m/>
    <m/>
    <m/>
    <m/>
    <m/>
    <m/>
    <m/>
    <m/>
    <m/>
    <m/>
    <m/>
    <m/>
  </r>
  <r>
    <x v="2812"/>
    <s v="     "/>
    <d v="2020-06-15T00:00:00"/>
    <d v="1899-12-30T09:56:00"/>
    <s v="25"/>
    <x v="1"/>
    <s v="6"/>
    <x v="6"/>
    <d v="2020-06-15T00:00:00"/>
    <d v="1899-12-30T05:55:00"/>
    <m/>
    <s v="     "/>
    <x v="0"/>
    <m/>
    <x v="0"/>
    <s v="N"/>
    <s v="939373"/>
    <s v="20-0061217"/>
    <m/>
    <s v="1421434"/>
    <m/>
    <m/>
    <s v="     "/>
    <x v="1"/>
    <x v="0"/>
    <m/>
    <x v="0"/>
    <m/>
    <s v="Unknown"/>
    <m/>
    <s v="Contact - 3rd Party"/>
    <x v="3"/>
    <s v="Contact - 3rd Party"/>
    <s v="Contact from object"/>
    <s v="Other"/>
    <m/>
    <s v="Other"/>
    <s v="Conductor - Primary"/>
    <m/>
    <s v="Overhead"/>
    <m/>
    <s v="Conductor - Primary"/>
    <m/>
    <s v="100221433"/>
    <s v="     "/>
    <x v="0"/>
    <m/>
    <n v="35.0092"/>
    <n v="-119.068"/>
    <s v="Kern"/>
    <s v="LAKEVIEW-1106"/>
    <m/>
    <s v="PG&amp;E Employee"/>
    <s v="Herbaceous"/>
    <m/>
    <m/>
    <m/>
    <m/>
    <m/>
    <m/>
    <m/>
    <s v="N"/>
    <s v="N"/>
    <m/>
    <m/>
    <s v="     "/>
    <m/>
    <m/>
    <m/>
    <m/>
    <m/>
    <m/>
    <m/>
    <m/>
    <m/>
    <m/>
    <m/>
    <m/>
    <m/>
    <m/>
    <m/>
    <m/>
    <m/>
    <m/>
    <m/>
  </r>
  <r>
    <x v="2813"/>
    <s v="     "/>
    <d v="2020-06-16T00:00:00"/>
    <d v="1899-12-30T15:49:00"/>
    <s v="25"/>
    <x v="1"/>
    <s v="6"/>
    <x v="6"/>
    <d v="2020-06-16T00:00:00"/>
    <d v="1899-12-30T13:36:00"/>
    <s v="On June 16, 2020 at 1549 hours, a PG&amp;E troubleman was dispatched to the Upper Lake 1101 Distribution Circuit on Scotts Valley RD in Lakeport and observed wires down due to vegetation contact. Initial analysis indicates strong winds caused a tree to fall and bring primary conductors down with it and resulted in a loss of power to 290 customers along with a small vegetation fire. The line was safely deenergized and power was restored to 290 customers at 2121 hours on June 16,2020. An EC Tag was created to repair the damaged conductor. Cal Fire was on site to extinguish the fire."/>
    <s v="     "/>
    <x v="0"/>
    <m/>
    <x v="1"/>
    <s v="N"/>
    <s v="940447"/>
    <s v="20-0061893"/>
    <m/>
    <s v="T004989887"/>
    <n v="119175000"/>
    <m/>
    <s v="     "/>
    <x v="0"/>
    <x v="0"/>
    <m/>
    <x v="0"/>
    <s v="D"/>
    <s v="&lt;0.25"/>
    <m/>
    <s v="Vegetation"/>
    <x v="0"/>
    <s v="Vegetation"/>
    <s v="Contact from object"/>
    <s v="Contact - Vegetation"/>
    <m/>
    <s v="Contact - Vegetation"/>
    <s v="Conductor - Primary"/>
    <m/>
    <s v="Overhead"/>
    <m/>
    <s v="Conductor - Primary"/>
    <m/>
    <s v="Circuit ID: 042871101"/>
    <s v="     "/>
    <x v="1"/>
    <n v="175"/>
    <n v="39.125399999999999"/>
    <n v="-122.995"/>
    <s v="Lake"/>
    <s v="UPPER-LAKE-1101"/>
    <m/>
    <s v="Cal Fire"/>
    <s v="Shrub"/>
    <m/>
    <m/>
    <m/>
    <m/>
    <m/>
    <m/>
    <m/>
    <s v="N"/>
    <s v="N"/>
    <m/>
    <m/>
    <s v="     "/>
    <n v="39.125354999999999"/>
    <n v="-122.994083"/>
    <s v="Jun 17 2020 12:00AM"/>
    <s v="TrunkFail"/>
    <s v="While investigating this outage I found that a multiple Xtem Valley Oak that had evidence of past fire damage failed and fell into the OV 12KV power lines. All three stems failed about 5-8 from ground level resulting in the outage."/>
    <s v="OAKV"/>
    <s v="40"/>
    <s v="42"/>
    <s v="15"/>
    <s v="Slight"/>
    <s v="Moderate"/>
    <s v="N"/>
    <s v="1"/>
    <m/>
    <s v="Valley"/>
    <s v="D"/>
    <s v="CrossArm"/>
    <s v="BareWire"/>
    <s v="5"/>
  </r>
  <r>
    <x v="2814"/>
    <s v="     "/>
    <d v="2020-06-16T00:00:00"/>
    <d v="1899-12-30T11:58:00"/>
    <s v="25"/>
    <x v="1"/>
    <s v="6"/>
    <x v="6"/>
    <d v="2020-06-16T00:00:00"/>
    <d v="1899-12-30T11:57:00"/>
    <s v="On June 16, 2020 at 1215 hours, a PG&amp;E Troubleman patrolled the Silverado 2104 12kV Distribution Circuit number 043432104, near 590 Sunset Drive in Angwin, Napa County. He observed a downed secondary conductor, brought down by a fallen tree. Initial analysis indicates a 45' 16 DBH black oak tree completely failed at the base and brought down a stand-alone open secondary service drop wire, which resulted in an ignition. We found charred ground, burned brush and vegetation, and a damaged fence. Cal Fire Napa responded to and extinguished the fire. The black oak tree was alive at the time of failure and was leaning and overhanging the lines. There was evidence of internal rot where the tree failed at the base. The troubleman advised our tree crew was going to look into removing more trees marked for removal, before putting the secondary wire back up. The outage affected 1 customer. We replaced the broken service conductor from the pole to the house. In addition, we also replaced the broken triple link cutout with a fault tamer cutout. All the repairs were completed and the line was returned to service on June 16, 2020 at 1407 hours. This information is preliminary."/>
    <s v="     "/>
    <x v="0"/>
    <m/>
    <x v="0"/>
    <s v="N"/>
    <m/>
    <m/>
    <m/>
    <s v="T004989649"/>
    <n v="119173000"/>
    <m/>
    <s v="     "/>
    <x v="0"/>
    <x v="0"/>
    <m/>
    <x v="0"/>
    <s v="D"/>
    <s v="&lt;0.25"/>
    <m/>
    <s v="Vegetation"/>
    <x v="0"/>
    <s v="Vegetation"/>
    <s v="Contact from object"/>
    <s v="Contact - Vegetation"/>
    <m/>
    <s v="Contact - Vegetation"/>
    <s v="Service Drop"/>
    <m/>
    <s v="Overhead"/>
    <m/>
    <s v="Service Drop"/>
    <s v="Secondary Conductor, Cutout"/>
    <s v="Circuit ID: 043432104, SAP ID: 103160535"/>
    <s v="     "/>
    <x v="2"/>
    <n v="175"/>
    <n v="38.556800000000003"/>
    <n v="-122.45399999999999"/>
    <s v="Napa"/>
    <s v="SILVERADO-2104"/>
    <m/>
    <s v="Cal Fire"/>
    <s v="Conifer Forest"/>
    <m/>
    <m/>
    <m/>
    <m/>
    <m/>
    <m/>
    <m/>
    <s v="N"/>
    <s v="N"/>
    <m/>
    <m/>
    <s v="     "/>
    <m/>
    <m/>
    <m/>
    <s v="RootsFail"/>
    <m/>
    <m/>
    <m/>
    <m/>
    <m/>
    <m/>
    <m/>
    <m/>
    <m/>
    <m/>
    <m/>
    <m/>
    <m/>
    <m/>
    <m/>
  </r>
  <r>
    <x v="2815"/>
    <s v="     "/>
    <d v="2020-06-17T00:00:00"/>
    <d v="1899-12-30T12:55:00"/>
    <s v="25"/>
    <x v="1"/>
    <s v="6"/>
    <x v="6"/>
    <d v="2020-06-17T00:00:00"/>
    <d v="1899-12-30T12:51:00"/>
    <s v="On June 17, 2020 at 1330 hours, PG&amp;E Troublemen patrolled the Marysville 1108 Distribution Circuit number 152011108, near 1751 Linda Ave in Linda (Marysville). They observed a tree that rubbed into an old secondary overhead service drop wire, which resulted in a spark and a small fire. Initial analysis indicates that upon inspection, the living 11' pecan tree had a fresh cut stem and was found to be in proximity of the service wire. The customer advised the wire dropped sparks on the dry grass covered ground and a few small spot fires ensued. The customer extinguished the flames. The 89-minute outage affected one customer. We replaced the service and trimmed the tree away from the new service. All the repairs were completed and the line was returned to service on June 17, 2020. This information is preliminary."/>
    <s v="     "/>
    <x v="0"/>
    <m/>
    <x v="1"/>
    <s v="N"/>
    <s v="941214"/>
    <m/>
    <m/>
    <s v="T004990644, T004990699, T004990717"/>
    <m/>
    <m/>
    <s v="     "/>
    <x v="0"/>
    <x v="0"/>
    <m/>
    <x v="0"/>
    <s v="D"/>
    <s v="&lt;0.25"/>
    <s v="approx 10 ft X 10 ft"/>
    <s v="Vegetation"/>
    <x v="0"/>
    <s v="Vegetation"/>
    <s v="Contact from object"/>
    <s v="Contact - Vegetation"/>
    <m/>
    <s v="Contact - Vegetation"/>
    <s v="Service Drop"/>
    <m/>
    <s v="Overhead"/>
    <m/>
    <s v="Service Drop"/>
    <s v="Service Drop"/>
    <s v="Circuit ID: 152011108"/>
    <s v="     "/>
    <x v="0"/>
    <m/>
    <n v="39.130899999999997"/>
    <n v="-121.55200000000001"/>
    <s v="Yuba"/>
    <s v="MARYSVILLE-1108"/>
    <m/>
    <s v="Customer"/>
    <s v="Urban"/>
    <m/>
    <m/>
    <m/>
    <m/>
    <m/>
    <m/>
    <m/>
    <s v="N"/>
    <s v="Y"/>
    <s v="202006170600"/>
    <s v="202006190300"/>
    <s v="     "/>
    <m/>
    <m/>
    <m/>
    <m/>
    <m/>
    <m/>
    <m/>
    <m/>
    <m/>
    <m/>
    <m/>
    <m/>
    <m/>
    <m/>
    <m/>
    <m/>
    <m/>
    <m/>
    <m/>
  </r>
  <r>
    <x v="2816"/>
    <s v="     "/>
    <d v="2020-06-17T00:00:00"/>
    <d v="1899-12-30T11:19:00"/>
    <s v="25"/>
    <x v="1"/>
    <s v="6"/>
    <x v="6"/>
    <d v="2020-06-17T00:00:00"/>
    <d v="1899-12-30T11:14:00"/>
    <s v="On June 17, 2020 at 1119 hours, a PG&amp;E troubleman was dispatched to the Highlands 1102 Distribution Circuit in the city of Clearlake and observed an secondary riser conductor had burnt at the base of a pole. Initial analysis indicates that the secondary riser burnt open at base of pole and melted the molding cover along with damaging the attached transformer. This equipment failure resulted in a small 1 meter - 3 meter vegetation fire. The troubleman created a EC Tag for the damaged assets to be replaced and power was restored to one customer on June 17, 2020. It's reported that the customer had suppressed the fire. "/>
    <s v="     "/>
    <x v="0"/>
    <m/>
    <x v="1"/>
    <s v="N"/>
    <s v="941131"/>
    <m/>
    <m/>
    <s v="T004990545"/>
    <n v="119180000"/>
    <m/>
    <s v="     "/>
    <x v="0"/>
    <x v="0"/>
    <m/>
    <x v="0"/>
    <s v="D"/>
    <s v="&lt;3 meters of linear travel"/>
    <m/>
    <s v="Equipment - PG&amp;E"/>
    <x v="9"/>
    <s v="Equipment - PG&amp;E"/>
    <s v="All types of equipment / facility failure"/>
    <s v="Riser Failure"/>
    <s v="Conductor - Secondary"/>
    <m/>
    <m/>
    <m/>
    <s v="Underground"/>
    <m/>
    <s v="Conductor - Secondary"/>
    <s v="Transformer"/>
    <s v="Circuit ID: 043361102 Transformer: 218221047384"/>
    <s v="     "/>
    <x v="0"/>
    <n v="175"/>
    <n v="38.9664"/>
    <n v="-122.627"/>
    <s v="Lake"/>
    <s v="HIGHLANDS-1102"/>
    <m/>
    <s v="Customer"/>
    <s v="Agriculture"/>
    <m/>
    <m/>
    <m/>
    <m/>
    <m/>
    <m/>
    <m/>
    <s v="N"/>
    <s v="N"/>
    <m/>
    <m/>
    <s v="     "/>
    <m/>
    <m/>
    <m/>
    <m/>
    <m/>
    <m/>
    <m/>
    <m/>
    <m/>
    <m/>
    <m/>
    <m/>
    <m/>
    <m/>
    <m/>
    <m/>
    <m/>
    <m/>
    <m/>
  </r>
  <r>
    <x v="2817"/>
    <s v="     "/>
    <d v="2020-06-18T00:00:00"/>
    <d v="1899-12-30T16:06:00"/>
    <s v="25"/>
    <x v="1"/>
    <s v="6"/>
    <x v="6"/>
    <d v="2020-06-18T00:00:00"/>
    <d v="1899-12-30T15:51:00"/>
    <s v="On June 18, 2020 at 1605 hours a PG&amp;E troubleman was dispatched to the Lincoln 1105 Distribution Circuit on Nelson Ln just west of Lincoln. Upon arrival the troubleman found Cal Fire on scene working to extinguish a grass fire caused by a blue heron bird flying into primary overhead conductors causing them to slap together and blowing 2 of 3 fuses at fuse 8331. The remaining fuse from fuse 8331 was opened along with line recloser 1276 &amp; 1278 to deenergize the line. No downed wires or damaged poles were reported during this event. Power was restored to all 178 customers at 1859 hours on June 18, 2020. Per Cal Fire website, the fire was 100% contained on June 18, 2020. Final acres burned came to 110 acres. "/>
    <s v="     "/>
    <x v="0"/>
    <m/>
    <x v="1"/>
    <s v="N"/>
    <m/>
    <s v="20-0062791"/>
    <m/>
    <s v="T004991754"/>
    <m/>
    <m/>
    <s v="     "/>
    <x v="0"/>
    <x v="0"/>
    <m/>
    <x v="0"/>
    <s v="D"/>
    <s v="10-99"/>
    <m/>
    <s v="Contact - Animal - Bird"/>
    <x v="6"/>
    <s v="Contact - Bird"/>
    <s v="Contact from object"/>
    <s v="Contact - Animal"/>
    <m/>
    <s v="Contact - Animal"/>
    <s v="Conductor - Primary"/>
    <m/>
    <s v="Overhead"/>
    <m/>
    <s v="Conductor - Primary"/>
    <m/>
    <s v="CircuitID: 153701105 Fuse: 8331"/>
    <s v="     "/>
    <x v="0"/>
    <m/>
    <n v="38.8904"/>
    <n v="-121.354"/>
    <s v="Placer"/>
    <s v="LINCOLN-1105"/>
    <m/>
    <s v="Cal Fire"/>
    <s v="Herbaceous"/>
    <n v="110"/>
    <n v="0"/>
    <n v="0"/>
    <n v="0"/>
    <n v="0"/>
    <s v="NELSON"/>
    <m/>
    <s v="N"/>
    <s v="N"/>
    <m/>
    <m/>
    <s v="     "/>
    <m/>
    <m/>
    <m/>
    <m/>
    <m/>
    <m/>
    <m/>
    <m/>
    <m/>
    <m/>
    <m/>
    <m/>
    <m/>
    <m/>
    <m/>
    <m/>
    <m/>
    <m/>
    <m/>
  </r>
  <r>
    <x v="2818"/>
    <s v="     "/>
    <d v="2020-06-18T00:00:00"/>
    <d v="1899-12-30T18:17:00"/>
    <s v="25"/>
    <x v="1"/>
    <s v="6"/>
    <x v="6"/>
    <d v="2020-06-18T00:00:00"/>
    <d v="1899-12-30T16:51:00"/>
    <s v="On June 18, 2020 at 18:16 a PG&amp;E Troubleman was dispatched to the Pueblo 2103 circuit. A tree branch fell into a primary circuit and caused a fire between 3 meters and .25 acres. CAL FIRE addressed the fire. Repairs were complete on June 19, 2020. "/>
    <s v="     "/>
    <x v="0"/>
    <m/>
    <x v="1"/>
    <s v="N"/>
    <s v="942237"/>
    <s v="20-0062864"/>
    <m/>
    <s v="T004991839"/>
    <n v="119186000"/>
    <m/>
    <s v="     "/>
    <x v="0"/>
    <x v="0"/>
    <m/>
    <x v="0"/>
    <s v="D"/>
    <s v="&lt;0.25"/>
    <s v="50' x 50'"/>
    <s v="Vegetation"/>
    <x v="0"/>
    <s v="Vegetation"/>
    <s v="Contact from object"/>
    <s v="Contact - Vegetation"/>
    <m/>
    <s v="Contact - Vegetation"/>
    <s v="Conductor - Primary"/>
    <m/>
    <s v="Overhead"/>
    <m/>
    <s v="Conductor - Primary"/>
    <s v="Primary Conductor, Crossarm"/>
    <s v="Circuit ID: 043292103"/>
    <s v="     "/>
    <x v="2"/>
    <n v="180"/>
    <n v="38.368699999999997"/>
    <n v="-122.41"/>
    <s v="Napa"/>
    <s v="PUEBLO-2103"/>
    <m/>
    <s v="Cal Fire"/>
    <s v="Hardwood Woodland"/>
    <m/>
    <m/>
    <m/>
    <m/>
    <m/>
    <m/>
    <m/>
    <s v="N"/>
    <s v="N"/>
    <m/>
    <m/>
    <s v="     "/>
    <n v="38.368448000000001"/>
    <n v="-122.409818"/>
    <s v="Jun 19 2020 12:00AM"/>
    <s v="TrunkFail"/>
    <s v="Evidence that all three stems of a coast live oak with included bark failed at the base towards the primaries. Evidence that this tree has contacted the lines. Evidence of extensive sapwood rot. This coast live oak was living with a full canopy, but had minor dieback. There is evidence that it was adversely affected by the 2017 wild fires."/>
    <s v="OAKC"/>
    <s v="45"/>
    <s v="50"/>
    <s v="30"/>
    <s v="Moderate"/>
    <s v="Severe"/>
    <s v="N"/>
    <s v="1"/>
    <m/>
    <s v="Hillside"/>
    <s v="B"/>
    <s v="CrossArm"/>
    <s v="BareWire"/>
    <m/>
  </r>
  <r>
    <x v="2819"/>
    <s v="     "/>
    <d v="2020-06-18T00:00:00"/>
    <d v="1899-12-30T06:01:00"/>
    <s v="25"/>
    <x v="1"/>
    <s v="6"/>
    <x v="6"/>
    <d v="2020-06-18T00:00:00"/>
    <d v="1899-12-30T06:04:00"/>
    <s v="On June 18, 2020 at 0601 hours, a PG&amp;E Troubleman was dispatched to the Electra 1101 Distribution Circuit on King Road, Jackson in response to an outage and wire down. Initial analysis indicates vegetation contact caused the ignition. A tree branch fell across the primary circuit resulting in an outage to 40 customers and a fire size between 0.25 - 10 acres. Repairs were completed the same day to replace 2 phases of conductor and corner jumpers on each end of the span. Fire was suppress by Cal Fire."/>
    <s v="     "/>
    <x v="0"/>
    <m/>
    <x v="1"/>
    <s v="N"/>
    <s v="941648"/>
    <s v="20-0062494"/>
    <m/>
    <s v="T004991146"/>
    <n v="119182000"/>
    <m/>
    <s v="     "/>
    <x v="0"/>
    <x v="0"/>
    <m/>
    <x v="0"/>
    <s v="D"/>
    <s v="0.26-9.99"/>
    <m/>
    <s v="Vegetation"/>
    <x v="0"/>
    <s v="Vegetation"/>
    <s v="Contact from object"/>
    <s v="Contact - Vegetation"/>
    <m/>
    <s v="Contact - Vegetation"/>
    <s v="Conductor - Primary"/>
    <m/>
    <s v="Overhead"/>
    <m/>
    <s v="Conductor - Primary"/>
    <s v="Conductor - Primary"/>
    <s v="Circuit ID: 162161101 "/>
    <s v="     "/>
    <x v="1"/>
    <n v="340"/>
    <n v="38.340499999999999"/>
    <n v="-120.717"/>
    <s v="Amador"/>
    <s v="ELECTRA-1101"/>
    <m/>
    <s v="Cal Fire"/>
    <s v="Hardwood Woodland"/>
    <m/>
    <m/>
    <m/>
    <m/>
    <m/>
    <m/>
    <m/>
    <s v="N"/>
    <s v="N"/>
    <m/>
    <m/>
    <s v="     "/>
    <n v="38.202599999999997"/>
    <n v="-120.4302"/>
    <s v="Jun 19 2020 12:00AM"/>
    <s v="BranchFail"/>
    <s v="Large green Grey Pine limb broke off due to summer limb drop and heavy cone load, hitting 12KV and tearing down both phases. Small one acre fire was started and extinguished."/>
    <s v="PING"/>
    <s v="91"/>
    <s v="37"/>
    <s v="46"/>
    <s v="Slight"/>
    <s v="Slight"/>
    <s v="N"/>
    <s v="1"/>
    <m/>
    <s v="Hillside"/>
    <s v="B"/>
    <s v="CrossArm"/>
    <s v="BareWire"/>
    <s v="2"/>
  </r>
  <r>
    <x v="2820"/>
    <s v="     "/>
    <d v="2020-06-18T00:00:00"/>
    <d v="1899-12-30T14:26:00"/>
    <s v="25"/>
    <x v="1"/>
    <s v="6"/>
    <x v="6"/>
    <d v="2020-06-18T00:00:00"/>
    <d v="1899-12-30T14:25:00"/>
    <s v="On June 18, 2020 at 1426 hours, a PG&amp;E Troubleman was dispatched to the Milpitas 1105 Distribution Circuit near 901 Downing Road, Milpitas in response to a wire down. Initial analysis indicates third-party contact caused the ignition. PG&amp;E Troubleman suspects that the third-party tree cutters contacted the open wire service with the bucket. PG&amp;E crew put the new service with wrapped conductor. Fire was suppress by Milpitas Fire Department."/>
    <s v="     "/>
    <x v="0"/>
    <m/>
    <x v="1"/>
    <s v="N"/>
    <s v="942082"/>
    <m/>
    <m/>
    <s v="T004991673"/>
    <n v="119185000"/>
    <m/>
    <s v="     "/>
    <x v="0"/>
    <x v="0"/>
    <m/>
    <x v="0"/>
    <s v="D"/>
    <s v="&lt;3 meters of linear travel"/>
    <s v="just shy of 10'"/>
    <s v="Contact - 3rd Party"/>
    <x v="8"/>
    <s v="Contact - 3rd Party"/>
    <s v="Contact from object"/>
    <s v="Contact - Vehicle"/>
    <m/>
    <s v="Contact - Vehicle"/>
    <s v="Service Drop"/>
    <m/>
    <s v="Overhead"/>
    <m/>
    <s v="Service Drop"/>
    <s v="Service Drop"/>
    <s v="Circuit ID: 082831105 at Pole ID: 100619787"/>
    <s v="     "/>
    <x v="1"/>
    <n v="530"/>
    <n v="37.463299999999997"/>
    <n v="-121.86799999999999"/>
    <s v="Santa Clara"/>
    <s v="MILPITAS-1105"/>
    <m/>
    <s v="Milpitas FD"/>
    <s v="Urban"/>
    <m/>
    <m/>
    <m/>
    <m/>
    <m/>
    <m/>
    <m/>
    <s v="N"/>
    <s v="N"/>
    <m/>
    <m/>
    <s v="     "/>
    <m/>
    <m/>
    <m/>
    <m/>
    <m/>
    <m/>
    <m/>
    <m/>
    <m/>
    <m/>
    <m/>
    <m/>
    <m/>
    <m/>
    <m/>
    <m/>
    <m/>
    <m/>
    <m/>
  </r>
  <r>
    <x v="2821"/>
    <s v="     "/>
    <d v="2020-06-19T00:00:00"/>
    <d v="1899-12-30T11:49:00"/>
    <s v="25"/>
    <x v="1"/>
    <s v="6"/>
    <x v="6"/>
    <m/>
    <m/>
    <s v="On June 19, 2020 at 1149 hours, a PG&amp;E Troubleman was dispatched to the Knights Landing 1101 circuit. A transformer failed and caused a fire between 3 meters and .25 acres. Woodland Fire Department responded to the fire. The troubleman made the necessary repairs. "/>
    <s v="     "/>
    <x v="0"/>
    <m/>
    <x v="1"/>
    <s v="N"/>
    <m/>
    <m/>
    <m/>
    <s v="1321534057"/>
    <m/>
    <m/>
    <s v="     "/>
    <x v="0"/>
    <x v="0"/>
    <m/>
    <x v="0"/>
    <s v="D"/>
    <s v="&lt;0.25"/>
    <m/>
    <s v="Equipment - PG&amp;E"/>
    <x v="13"/>
    <s v="Equipment - PG&amp;E"/>
    <s v="All types of equipment / facility failure"/>
    <s v="Transformer failure"/>
    <s v="Splice/Clamp/Connector"/>
    <m/>
    <m/>
    <m/>
    <s v="Overhead"/>
    <m/>
    <s v="Splice/Clamp/Connector"/>
    <s v="Secondary Bushing Connector on Transformer                                                                                                                                                                                                                     "/>
    <s v="GCG 220797240867"/>
    <s v="     "/>
    <x v="0"/>
    <m/>
    <n v="38.788699999999999"/>
    <n v="-121.72199999999999"/>
    <s v="Yolo"/>
    <s v="KNIGHTS-LANDING-1101"/>
    <m/>
    <s v="Woodland FD"/>
    <s v="Herbaceous"/>
    <m/>
    <m/>
    <m/>
    <m/>
    <m/>
    <m/>
    <m/>
    <s v="N"/>
    <s v="N"/>
    <m/>
    <m/>
    <s v="     "/>
    <m/>
    <m/>
    <m/>
    <m/>
    <m/>
    <m/>
    <m/>
    <m/>
    <m/>
    <m/>
    <m/>
    <m/>
    <m/>
    <m/>
    <m/>
    <m/>
    <m/>
    <m/>
    <m/>
  </r>
  <r>
    <x v="2822"/>
    <s v="     "/>
    <d v="2020-06-19T00:00:00"/>
    <d v="1899-12-30T11:58:00"/>
    <s v="25"/>
    <x v="1"/>
    <s v="6"/>
    <x v="6"/>
    <m/>
    <m/>
    <s v="On June 19, 2020 at 1227 hours, a PG&amp;E Gas Service Representative patrolled the Wyandotte 1106 12kV Distribution Circuit number 102911106, near 4425 Lincoln Boulevard in Oroville, CA. He observed a small 10x15 ft fire in the front yard and the squirrel remains. The GSR made the area safe and handed the incident to a PG&amp;E Troubleman. Initial analysis indicates a squirrel made contact with the line recloser 41270, causing the insulators to flash over. The switch and source side device are ok, but the line recloser was broken. Oroville Fire Department responded to and extinguished the fire. The EC Tag number 119188950 was submitted to replace the existing recloser package with a new Viper Scada line recloser package. This information is preliminary."/>
    <s v="     "/>
    <x v="0"/>
    <m/>
    <x v="1"/>
    <s v="N"/>
    <m/>
    <m/>
    <m/>
    <s v="T004992419, T004992411"/>
    <n v="119189000"/>
    <m/>
    <s v="     "/>
    <x v="0"/>
    <x v="0"/>
    <m/>
    <x v="0"/>
    <s v="D"/>
    <s v="&lt;3 meters of linear travel"/>
    <s v="SMALL 10X15 FT AREA IN FRONT YARD"/>
    <s v="Contact - Animal - Other"/>
    <x v="6"/>
    <s v="Contact - Animal"/>
    <s v="Contact from object"/>
    <s v="Contact - Animal"/>
    <m/>
    <s v="Contact - Animal"/>
    <s v="Recloser"/>
    <m/>
    <s v="Overhead"/>
    <m/>
    <s v="Recloser"/>
    <s v="Recloser"/>
    <s v="Recloser: 41270"/>
    <s v="     "/>
    <x v="0"/>
    <m/>
    <n v="39.488999999999997"/>
    <n v="-121.551"/>
    <s v="Butte"/>
    <s v="WYANDOTTE-1106"/>
    <m/>
    <s v="Oroville FD"/>
    <s v="Urban"/>
    <m/>
    <m/>
    <m/>
    <m/>
    <m/>
    <m/>
    <m/>
    <s v="N"/>
    <s v="N"/>
    <m/>
    <m/>
    <s v="     "/>
    <m/>
    <m/>
    <m/>
    <m/>
    <m/>
    <m/>
    <m/>
    <m/>
    <m/>
    <m/>
    <m/>
    <m/>
    <m/>
    <m/>
    <m/>
    <m/>
    <m/>
    <m/>
    <m/>
  </r>
  <r>
    <x v="2823"/>
    <s v="     "/>
    <d v="2020-06-19T00:00:00"/>
    <d v="1899-12-30T04:37:00"/>
    <s v="25"/>
    <x v="1"/>
    <s v="6"/>
    <x v="6"/>
    <d v="2020-06-19T00:00:00"/>
    <d v="1899-12-30T04:30:00"/>
    <s v="On June 19, 2020 at 0437 hours, a PG&amp;E Troubleman was dispatched to the Oleta 1101 Distribution Circuit near Main Street and Stringbean Alley in Amador City in response to an outage and wire down. Initial analysis indicates vegetation contact caused the ignition. A pine tree fell across the primary circuit resulting in an outage to 471 customers and fire size between 0.25 - 10 acres. Fire was suppress by Amador Fire Department."/>
    <s v="     "/>
    <x v="0"/>
    <m/>
    <x v="1"/>
    <s v="N"/>
    <s v="942335"/>
    <s v="20-0062922"/>
    <m/>
    <s v="T004991999"/>
    <n v="119187000"/>
    <m/>
    <s v="     "/>
    <x v="0"/>
    <x v="0"/>
    <m/>
    <x v="0"/>
    <s v="D"/>
    <s v="0.26-9.99"/>
    <m/>
    <s v="Vegetation"/>
    <x v="0"/>
    <s v="Vegetation"/>
    <s v="Contact from object"/>
    <s v="Contact - Vegetation"/>
    <m/>
    <s v="Contact - Vegetation"/>
    <s v="Conductor - Primary"/>
    <m/>
    <s v="Overhead"/>
    <m/>
    <s v="Conductor - Primary"/>
    <m/>
    <s v="Circuit ID: 163541101"/>
    <s v="     "/>
    <x v="1"/>
    <n v="340"/>
    <n v="38.418100000000003"/>
    <n v="-120.822"/>
    <s v="Amador"/>
    <s v="OLETA-1101"/>
    <m/>
    <s v="Amador FD"/>
    <s v="Hardwood Woodland"/>
    <m/>
    <m/>
    <m/>
    <m/>
    <m/>
    <m/>
    <m/>
    <s v="N"/>
    <s v="N"/>
    <m/>
    <m/>
    <s v="     "/>
    <n v="38.4190027"/>
    <n v="-120.82172509999999"/>
    <s v="Jun 22 2020 12:00AM"/>
    <s v="BranchFail"/>
    <s v="Large Green Grey Pine broke off, hitting and tearing down outside phase of 12KV. Small spot fires resulted and extinguished."/>
    <s v="PING"/>
    <s v="98"/>
    <s v="64"/>
    <s v="84"/>
    <s v="Moderate"/>
    <s v="Slight"/>
    <s v="N"/>
    <s v="1"/>
    <m/>
    <s v="Hillside"/>
    <s v="B"/>
    <s v="CrossArm"/>
    <s v="BareWire"/>
    <s v="4"/>
  </r>
  <r>
    <x v="2824"/>
    <s v="     "/>
    <d v="2020-06-19T00:00:00"/>
    <d v="1899-12-30T09:16:00"/>
    <s v="25"/>
    <x v="1"/>
    <s v="6"/>
    <x v="6"/>
    <d v="2020-06-19T00:00:00"/>
    <d v="1899-12-30T09:14:00"/>
    <s v="On June 19, 2020, a PG&amp;E Troubleman was dispatched to the East Nicolaus 1103 circuit. A connector at a service pole caused a fire between 3 meters and .25 acres. The fire was supressed by &quot;other party&quot; category. The troubleman completed the repair. "/>
    <s v="     "/>
    <x v="0"/>
    <m/>
    <x v="1"/>
    <s v="N"/>
    <s v="942520"/>
    <m/>
    <m/>
    <s v="T004992223"/>
    <m/>
    <m/>
    <s v="     "/>
    <x v="0"/>
    <x v="0"/>
    <m/>
    <x v="0"/>
    <s v="D"/>
    <s v="&lt;0.25"/>
    <m/>
    <s v="Equipment - PG&amp;E"/>
    <x v="10"/>
    <s v="Equipment - PG&amp;E"/>
    <s v="All types of equipment / facility failure"/>
    <s v="Splice/Clamp/Connector"/>
    <s v="Splice/Clamp/Connector"/>
    <m/>
    <m/>
    <m/>
    <s v="Overhead"/>
    <m/>
    <s v="Splice/Clamp/Connector"/>
    <s v="Connector"/>
    <s v="Pole ID: 100042731"/>
    <s v="     "/>
    <x v="0"/>
    <m/>
    <n v="38.903599999999997"/>
    <n v="-121.414"/>
    <s v="Placer"/>
    <s v="EAST-NICOLAUS-1103"/>
    <m/>
    <s v="Unknown"/>
    <s v="Agriculture"/>
    <m/>
    <m/>
    <m/>
    <m/>
    <m/>
    <m/>
    <m/>
    <s v="N"/>
    <s v="N"/>
    <m/>
    <m/>
    <s v="     "/>
    <m/>
    <m/>
    <m/>
    <m/>
    <m/>
    <m/>
    <m/>
    <m/>
    <m/>
    <m/>
    <m/>
    <m/>
    <m/>
    <m/>
    <m/>
    <m/>
    <m/>
    <m/>
    <m/>
  </r>
  <r>
    <x v="2825"/>
    <s v="     "/>
    <d v="2020-06-20T00:00:00"/>
    <d v="1899-12-30T17:24:00"/>
    <s v="25"/>
    <x v="1"/>
    <s v="6"/>
    <x v="6"/>
    <m/>
    <m/>
    <s v="On June 20, 2020 at 1724 hours, a PG&amp;E troubleman was dispatched to the Honcut 1101 Distribution Circuit just off of Palermo-Honcut Highway near the city of Honcut and observed Cal Fire on scene working to extinguish a grass fire caused by PG&amp;E equipment failure. Initial analysis indicates that a secondary wire came off due to a transformer failure, igniting the surrounding grass vegetation. The troubleman reported that Cal Fire believed it was caused by bird contact but this is not confirmed, no bird or nest were found in the area by the troubleman. One pole nearby was burnt due to the fire. A &quot;Priority A&quot; EC tag was created for the damaged pole to be replaced. The troubleman repaired the secondary wire damaged on the transformer. The fire was extinguished by and held to 89 acres per Cal Fire website."/>
    <s v="     "/>
    <x v="0"/>
    <m/>
    <x v="1"/>
    <s v="N"/>
    <s v="943384"/>
    <m/>
    <m/>
    <s v="T004993130"/>
    <n v="119193000"/>
    <m/>
    <s v="     "/>
    <x v="0"/>
    <x v="0"/>
    <m/>
    <x v="0"/>
    <s v="D"/>
    <s v="10-99"/>
    <m/>
    <s v="Equipment - PG&amp;E"/>
    <x v="10"/>
    <s v="Equipment - PG&amp;E"/>
    <s v="All types of equipment / facility failure"/>
    <s v="Splice/Clamp/Connector"/>
    <s v="Splice/Clamp/Connector"/>
    <m/>
    <m/>
    <m/>
    <s v="Overhead"/>
    <m/>
    <s v="Splice/Clamp/Connector"/>
    <s v="Pole, Crossarm"/>
    <s v="Pole ID: 100414748 CircuitID: 103211101"/>
    <s v="     "/>
    <x v="0"/>
    <m/>
    <n v="39.365000000000002"/>
    <n v="-121.551"/>
    <s v="Butte"/>
    <s v="HONCUT-1101"/>
    <m/>
    <s v="Cal Fire"/>
    <s v="Wetland"/>
    <n v="89"/>
    <n v="0"/>
    <n v="0"/>
    <n v="0"/>
    <n v="0"/>
    <s v="HONCUT"/>
    <m/>
    <s v="N"/>
    <s v="N"/>
    <m/>
    <m/>
    <s v="     "/>
    <m/>
    <m/>
    <m/>
    <m/>
    <m/>
    <m/>
    <m/>
    <m/>
    <m/>
    <m/>
    <m/>
    <m/>
    <m/>
    <m/>
    <m/>
    <m/>
    <m/>
    <m/>
    <m/>
  </r>
  <r>
    <x v="2826"/>
    <s v="     "/>
    <d v="2020-06-20T00:00:00"/>
    <d v="1899-12-30T17:00:00"/>
    <s v="25"/>
    <x v="1"/>
    <s v="6"/>
    <x v="6"/>
    <d v="2020-06-20T00:00:00"/>
    <d v="1899-12-30T16:58:00"/>
    <s v="On June 20, 2020 at 1700 hours, a PG&amp;E troubleman was dispatched to the Gonzales 1104 Distribution off Alta street in the city of Gonzales for reports of a wire down outage. Initial analysis indicates the highside jumper to transformer cutout burned off, this event also damaged the secondary riser and busbar at base of pole. EC tag was created to replace all damaged equipment. Fire Department was dispatched to extinguish the fire. "/>
    <s v="     "/>
    <x v="0"/>
    <m/>
    <x v="1"/>
    <s v="N"/>
    <s v="943377"/>
    <m/>
    <m/>
    <s v="T004993124"/>
    <n v="119193000"/>
    <m/>
    <s v="     "/>
    <x v="0"/>
    <x v="0"/>
    <m/>
    <x v="0"/>
    <s v="D"/>
    <s v="&lt;3 meters of linear travel"/>
    <m/>
    <s v="Equipment - PG&amp;E"/>
    <x v="9"/>
    <s v="Equipment - PG&amp;E"/>
    <s v="All types of equipment / facility failure"/>
    <s v="Equipment failure - Other"/>
    <s v="Jumper"/>
    <m/>
    <m/>
    <m/>
    <s v="Overhead"/>
    <m/>
    <s v="Jumper"/>
    <s v="Transformer, Cutouts, Riser, Buss bars"/>
    <s v="Circuit ID: 182131104"/>
    <s v="     "/>
    <x v="0"/>
    <m/>
    <n v="36.523000000000003"/>
    <n v="-121.465"/>
    <s v="Monterey"/>
    <s v="GONZALES-1104"/>
    <m/>
    <s v="Gonzalez FD"/>
    <s v="Urban"/>
    <m/>
    <m/>
    <m/>
    <m/>
    <m/>
    <m/>
    <m/>
    <s v="N"/>
    <s v="N"/>
    <m/>
    <m/>
    <s v="     "/>
    <m/>
    <m/>
    <m/>
    <m/>
    <m/>
    <m/>
    <m/>
    <m/>
    <m/>
    <m/>
    <m/>
    <m/>
    <m/>
    <m/>
    <m/>
    <m/>
    <m/>
    <m/>
    <m/>
  </r>
  <r>
    <x v="2827"/>
    <s v="     "/>
    <d v="2020-06-20T00:00:00"/>
    <d v="1899-12-30T11:42:00"/>
    <s v="25"/>
    <x v="1"/>
    <s v="6"/>
    <x v="6"/>
    <d v="2020-06-20T00:00:00"/>
    <d v="1899-12-30T11:32:00"/>
    <s v="On June 20, 2020 at 1142 hours a PG&amp;E troubleman was dispatched to the Bear Valley 2105 Distribution Circuit on Madison Ave in the city of Coulterville and observed a pole fire due to secondary conductor failure. Initial analysis indicated that the secondary splices under molding had sparked and caused a small grass fire. The troubleman reported that he de-energized the transformer to stop the secondary conductor from sparking and then made repairs to the damaged section of wire. Power was restored to the one customer affected by this incident at 1402 hours on June 20, 2020. Cal fire was on site to extinguish the fire. "/>
    <s v="     "/>
    <x v="0"/>
    <m/>
    <x v="1"/>
    <s v="N"/>
    <s v="943242"/>
    <m/>
    <m/>
    <s v="T004992992"/>
    <m/>
    <m/>
    <s v="     "/>
    <x v="0"/>
    <x v="0"/>
    <m/>
    <x v="0"/>
    <s v="D"/>
    <s v="&lt;0.25"/>
    <m/>
    <s v="Equipment - PG&amp;E"/>
    <x v="9"/>
    <s v="Equipment - PG&amp;E"/>
    <s v="All types of equipment / facility failure"/>
    <s v="Riser Failure"/>
    <s v="Splice/Clamp/Connector"/>
    <m/>
    <m/>
    <m/>
    <s v="Overhead"/>
    <m/>
    <s v="Splice/Clamp/Connector"/>
    <s v="Yellow insuling (Reported by Tman)"/>
    <s v="Circuit ID: 252192105"/>
    <s v="     "/>
    <x v="1"/>
    <n v="420"/>
    <n v="37.711599999999997"/>
    <n v="-120.193"/>
    <s v="Mariposa"/>
    <s v="BEAR-VALLEY-2105"/>
    <m/>
    <s v="Cal Fire"/>
    <s v="Urban"/>
    <m/>
    <m/>
    <m/>
    <m/>
    <m/>
    <m/>
    <m/>
    <s v="N"/>
    <s v="N"/>
    <m/>
    <m/>
    <s v="     "/>
    <m/>
    <m/>
    <m/>
    <m/>
    <m/>
    <m/>
    <m/>
    <m/>
    <m/>
    <m/>
    <m/>
    <m/>
    <m/>
    <m/>
    <m/>
    <m/>
    <m/>
    <m/>
    <m/>
  </r>
  <r>
    <x v="2828"/>
    <s v="     "/>
    <d v="2020-06-21T00:00:00"/>
    <d v="1899-12-30T21:30:00"/>
    <s v="26"/>
    <x v="1"/>
    <s v="6"/>
    <x v="6"/>
    <m/>
    <m/>
    <s v="On June 21, 2020 around 2130 hours, a PG&amp;E Troubleman was dispatched to a structure fire on St. Marks Ct in Daly City, which is served by the Daly City 1112 distribution circuit. Initial analysis indicates PG&amp;E equipment failure caused the ignition. While on scene, the Troubleman measured a voltage issue at the location of the structure fire. The ensuing fire was greater than 1 linear meter. On June 21, the PG&amp;E Troubleman repaired a broken underground neutral. This incident was reported to the CPUC on June 22, 2020 under the property damage criterion. The information is preliminary, further investigation being performed by Electric Incident Investigations. Reference EI200621A."/>
    <s v="     "/>
    <x v="8"/>
    <m/>
    <x v="0"/>
    <s v="N"/>
    <m/>
    <m/>
    <m/>
    <s v="5419634008"/>
    <m/>
    <s v="EI200621A"/>
    <s v="     "/>
    <x v="0"/>
    <x v="0"/>
    <m/>
    <x v="0"/>
    <s v="D"/>
    <s v="Structure-only"/>
    <s v="damage to inside garage"/>
    <s v="Equipment - PG&amp;E"/>
    <x v="4"/>
    <s v="Equipment - PG&amp;E"/>
    <s v="All types of equipment / facility failure"/>
    <s v="Conductor failure-all"/>
    <s v="Conductor - Underground Service"/>
    <m/>
    <m/>
    <m/>
    <s v="Underground"/>
    <m/>
    <s v="Conductor - Underground Service"/>
    <s v="Conductor - Underground Service"/>
    <s v="Meter: 1005040526"/>
    <s v="     "/>
    <x v="0"/>
    <m/>
    <n v="37.683700000000002"/>
    <n v="-122.48099999999999"/>
    <s v="San Mateo"/>
    <s v="DALY-CITY-1112"/>
    <m/>
    <s v="North County Fire Authority"/>
    <s v="Urban"/>
    <m/>
    <m/>
    <m/>
    <m/>
    <m/>
    <m/>
    <m/>
    <s v="N"/>
    <s v="N"/>
    <m/>
    <m/>
    <s v="     "/>
    <m/>
    <m/>
    <m/>
    <m/>
    <m/>
    <m/>
    <m/>
    <m/>
    <m/>
    <m/>
    <m/>
    <m/>
    <m/>
    <m/>
    <m/>
    <m/>
    <m/>
    <m/>
    <m/>
  </r>
  <r>
    <x v="2829"/>
    <s v="     "/>
    <d v="2020-06-21T00:00:00"/>
    <d v="1899-12-30T23:49:00"/>
    <s v="26"/>
    <x v="1"/>
    <s v="6"/>
    <x v="6"/>
    <d v="2020-06-21T00:00:00"/>
    <d v="1899-12-30T23:04:00"/>
    <s v="On June 21, 2020 at 2349 hours, a PG&amp;E troubleman was dispatched to the Goose Lake 2104 Distribution Circuit in Lost Hills and observed a small grass fire occurred at the base of a PG&amp;E pole. Initial analysis indicates that a bird made contact with the primary conductor causing a line to line fault and a small grass fire. Troubleman create B tag for the damaged conductor to be replaced. Power was restored to 12 customers at 0457 hours on June 22, 2020. The small grass fire was self extinguished.  "/>
    <s v="     "/>
    <x v="0"/>
    <m/>
    <x v="1"/>
    <s v="N"/>
    <s v="943883"/>
    <s v="20-0063446"/>
    <m/>
    <s v="T004993605"/>
    <n v="119193000"/>
    <m/>
    <s v="     "/>
    <x v="0"/>
    <x v="0"/>
    <m/>
    <x v="0"/>
    <s v="D"/>
    <s v="&lt;0.25"/>
    <m/>
    <s v="Contact - Animal - Bird"/>
    <x v="6"/>
    <s v="Contact - Bird"/>
    <s v="Contact from object"/>
    <s v="Contact - Animal"/>
    <m/>
    <s v="Contact - Animal"/>
    <s v="Conductor - Primary"/>
    <m/>
    <s v="Overhead"/>
    <m/>
    <s v="Conductor - Primary"/>
    <m/>
    <s v="Circuit ID: 254202104"/>
    <s v="     "/>
    <x v="0"/>
    <m/>
    <n v="35.616100000000003"/>
    <n v="-119.617"/>
    <s v="Kern"/>
    <s v="GOOSE-LAKE-2104"/>
    <m/>
    <s v="Self Extinguished"/>
    <s v="Urban"/>
    <m/>
    <m/>
    <m/>
    <m/>
    <m/>
    <m/>
    <m/>
    <s v="N"/>
    <s v="N"/>
    <m/>
    <m/>
    <s v="     "/>
    <m/>
    <m/>
    <m/>
    <m/>
    <m/>
    <m/>
    <m/>
    <m/>
    <m/>
    <m/>
    <m/>
    <m/>
    <m/>
    <m/>
    <m/>
    <m/>
    <m/>
    <m/>
    <m/>
  </r>
  <r>
    <x v="2830"/>
    <s v="     "/>
    <d v="2020-06-21T00:00:00"/>
    <d v="1899-12-30T18:04:00"/>
    <s v="26"/>
    <x v="1"/>
    <s v="6"/>
    <x v="6"/>
    <d v="2020-06-21T00:00:00"/>
    <d v="1899-12-30T18:03:00"/>
    <s v="On June 21, 2020 at 1804 hours, a PG&amp;E troubleman was dispatched to the Evergreen 2102 Distribution Circuit in San Jose for reports of a wires down outage. Inital analysis indicates one phase of secondary conductors failed and started a small vegetation fire along the fence line of the customers backyard. The troubleman safely de-energized the line and repairs were made to the damaged secondary conductor. Power was restored to 14 customers at 1930 hours on June 21, 2020. San Jose Fire Department was on site to extinguish the fire. "/>
    <s v="     "/>
    <x v="0"/>
    <m/>
    <x v="1"/>
    <s v="N"/>
    <s v="943785"/>
    <m/>
    <m/>
    <s v="T004993487"/>
    <m/>
    <m/>
    <s v="     "/>
    <x v="0"/>
    <x v="0"/>
    <m/>
    <x v="0"/>
    <s v="D"/>
    <s v="&lt;0.25"/>
    <m/>
    <s v="Equipment - PG&amp;E"/>
    <x v="4"/>
    <s v="Equipment - PG&amp;E"/>
    <s v="All types of equipment / facility failure"/>
    <s v="Conductor failure-all"/>
    <s v="Conductor - Secondary"/>
    <m/>
    <m/>
    <m/>
    <s v="Overhead"/>
    <m/>
    <s v="Conductor - Secondary"/>
    <m/>
    <s v="Circuit ID: 082012102"/>
    <s v="     "/>
    <x v="0"/>
    <m/>
    <n v="37.3264"/>
    <n v="-121.84"/>
    <s v="Santa Clara"/>
    <s v="EVERGREEN-2102"/>
    <m/>
    <s v="San Jose FD"/>
    <s v="Urban"/>
    <m/>
    <m/>
    <m/>
    <m/>
    <m/>
    <m/>
    <m/>
    <s v="N"/>
    <s v="N"/>
    <m/>
    <m/>
    <s v="     "/>
    <m/>
    <m/>
    <m/>
    <m/>
    <m/>
    <m/>
    <m/>
    <m/>
    <m/>
    <m/>
    <m/>
    <m/>
    <m/>
    <m/>
    <m/>
    <m/>
    <m/>
    <m/>
    <m/>
  </r>
  <r>
    <x v="2831"/>
    <s v="     "/>
    <d v="2020-06-21T00:00:00"/>
    <d v="1899-12-30T08:38:00"/>
    <s v="26"/>
    <x v="1"/>
    <s v="6"/>
    <x v="6"/>
    <m/>
    <m/>
    <s v="On June 21, 2020 at 0838 hours, a PG&amp;E troubleman was dispatched to the Tres Pinos 1111 Distribution Circuit near Blossom Lane in the city of Hollister and observed a small vegetation fire due to animal contact. Initial analysis indicates that a birds nest sitting on top of the transformer caused 2 of 3 fuses to blow along with the bushing cover to melt. This resulted in a 1 meter - 3 meter fire that burned a small patch of grass and a small portion of an old barn in the area. Hollister Fire Department was on site to extinguish the fire. The troubleman repaired both the damaged fuses and bushing cover. It was also reported that no outage occurred during this incident and the transformer will not need to be replaced. "/>
    <s v="     "/>
    <x v="0"/>
    <m/>
    <x v="1"/>
    <s v="N"/>
    <m/>
    <m/>
    <m/>
    <s v="5376300"/>
    <m/>
    <m/>
    <s v="     "/>
    <x v="0"/>
    <x v="0"/>
    <m/>
    <x v="0"/>
    <s v="D"/>
    <s v="&lt;3 meters of linear travel"/>
    <m/>
    <s v="Contact - Animal - Nest"/>
    <x v="3"/>
    <s v="Contact - Nest"/>
    <s v="Contact from object"/>
    <s v="Contact - Nest"/>
    <m/>
    <s v="Contact - Nest"/>
    <s v="Fuse"/>
    <m/>
    <s v="Overhead"/>
    <m/>
    <s v="Fuse"/>
    <s v="bushing cover"/>
    <s v="Circuit ID: 183221111"/>
    <s v="     "/>
    <x v="0"/>
    <m/>
    <n v="36.805799999999998"/>
    <n v="-121.375"/>
    <s v="San Benito"/>
    <s v="TRES-PINOS-1111"/>
    <m/>
    <s v="Hollister FD"/>
    <s v="Agriculture"/>
    <m/>
    <m/>
    <m/>
    <m/>
    <m/>
    <m/>
    <m/>
    <s v="N"/>
    <s v="N"/>
    <m/>
    <m/>
    <s v="     "/>
    <m/>
    <m/>
    <m/>
    <m/>
    <m/>
    <m/>
    <m/>
    <m/>
    <m/>
    <m/>
    <m/>
    <m/>
    <m/>
    <m/>
    <m/>
    <m/>
    <m/>
    <m/>
    <m/>
  </r>
  <r>
    <x v="2832"/>
    <s v="     "/>
    <d v="2020-06-21T00:00:00"/>
    <d v="1899-12-30T17:32:00"/>
    <s v="26"/>
    <x v="1"/>
    <s v="6"/>
    <x v="6"/>
    <d v="2020-06-21T00:00:00"/>
    <d v="1899-12-30T17:04:00"/>
    <s v="On June 21, 2020 at 1732 hours, a PG&amp;E troubleman was dispatched to the San Benito 2102 Distribution Circuit in the city of San Benito and observed a mylar baloon on center phase of primary conductor. Initial analysis indicates that the mylar ballon made contact with the primary conductor and caused about a 28 acre grass fire. LR 75262 open and closed at 1705 hours resulting in a momentary outage of 20 cutomers. The responding troubleman removed the mylar baloon from the center phase and reported no damage to primary conductors. Cal fire was on site to extinguish the fire. "/>
    <s v="     "/>
    <x v="0"/>
    <m/>
    <x v="1"/>
    <s v="N"/>
    <m/>
    <s v="20-0063402"/>
    <m/>
    <s v="T004993471"/>
    <m/>
    <m/>
    <s v="     "/>
    <x v="0"/>
    <x v="0"/>
    <m/>
    <x v="0"/>
    <s v="D"/>
    <s v="10-99"/>
    <s v="28 acre"/>
    <s v="Contact - 3rd Party"/>
    <x v="12"/>
    <s v="Contact - 3rd Party"/>
    <s v="Contact from object"/>
    <s v="Contact - Balloon"/>
    <m/>
    <s v="Contact - Balloon"/>
    <s v="Conductor - Primary"/>
    <m/>
    <s v="Overhead"/>
    <m/>
    <s v="Conductor - Primary"/>
    <m/>
    <s v="Circuit ID: 182742102"/>
    <s v="     "/>
    <x v="0"/>
    <m/>
    <n v="36.863199999999999"/>
    <n v="-121.491"/>
    <s v="San Benito"/>
    <s v="SAN-BENITO-2102"/>
    <m/>
    <s v="Cal Fire"/>
    <s v="Herbaceous"/>
    <n v="28"/>
    <n v="0"/>
    <n v="0"/>
    <n v="0"/>
    <n v="0"/>
    <s v="VISTA"/>
    <m/>
    <s v="N"/>
    <s v="N"/>
    <m/>
    <m/>
    <s v="     "/>
    <m/>
    <m/>
    <m/>
    <m/>
    <m/>
    <m/>
    <m/>
    <m/>
    <m/>
    <m/>
    <m/>
    <m/>
    <m/>
    <m/>
    <m/>
    <m/>
    <m/>
    <m/>
    <m/>
  </r>
  <r>
    <x v="2833"/>
    <s v="     "/>
    <d v="2020-06-22T00:00:00"/>
    <d v="1899-12-30T15:14:00"/>
    <s v="26"/>
    <x v="1"/>
    <s v="6"/>
    <x v="6"/>
    <d v="2020-06-22T00:00:00"/>
    <d v="1899-12-30T14:47:00"/>
    <s v="On June 22, 2020 at 1514 hours, a PG&amp;E Troubleman patrolling the Firebaugh 1101 12kV Distribution Circuit number 253471101 near 3620 Bass Avenue and overhead switch number 3011, in Firebaugh. The 50' class 4 pole that was set in 2007, was found burnt at the ground level and was leaning into trees. He reported that the fire happened on June 19, 2020. Initial analysis indicates the cause was due to environmental external factors, including fire, forest, and grass. The EC A Tag number 119197131 was submitted on June 22, 2020 at 1519 hours and indicated the tangent pole was burnt off at ground level and the tree was holding both the wire and pole up. Firebaugh Fire Department responded to and extinguished the fire. We removed the pole number 120070267 and installed the 50' CL4 wood pole number 120770289, along with the associated 8' composite tangent crossarm, insulator, and transferred the conductor. All the repairs were completed and the line was returned to service on June 22, 2020 at 1545 hours. This information is preliminary."/>
    <s v="     "/>
    <x v="0"/>
    <m/>
    <x v="1"/>
    <s v="N"/>
    <m/>
    <s v="20-0063676"/>
    <m/>
    <s v="T004994290"/>
    <n v="119197000"/>
    <m/>
    <s v="     "/>
    <x v="0"/>
    <x v="0"/>
    <m/>
    <x v="0"/>
    <m/>
    <s v="0.26-9.99"/>
    <m/>
    <s v="Equipment - PG&amp;E"/>
    <x v="2"/>
    <s v="Equipment - PG&amp;E"/>
    <s v="All types of equipment / facility failure"/>
    <s v="Pole failure"/>
    <s v="Pole"/>
    <m/>
    <m/>
    <m/>
    <s v="Overhead"/>
    <m/>
    <s v="Pole"/>
    <s v="Pole, Crossarm, Conductor"/>
    <s v="Pole ID: 103900777"/>
    <s v="     "/>
    <x v="0"/>
    <m/>
    <n v="36.786999999999999"/>
    <n v="-120.371"/>
    <s v="Fresno"/>
    <s v="FIREBAUGH-1101"/>
    <m/>
    <s v="Firebaugh FD"/>
    <s v="Water"/>
    <m/>
    <m/>
    <m/>
    <m/>
    <m/>
    <m/>
    <m/>
    <s v="N"/>
    <s v="N"/>
    <m/>
    <m/>
    <s v="     "/>
    <m/>
    <m/>
    <m/>
    <m/>
    <m/>
    <m/>
    <m/>
    <m/>
    <m/>
    <m/>
    <m/>
    <m/>
    <m/>
    <m/>
    <m/>
    <m/>
    <m/>
    <m/>
    <m/>
  </r>
  <r>
    <x v="2834"/>
    <s v="     "/>
    <d v="2020-06-22T00:00:00"/>
    <d v="1899-12-30T13:59:00"/>
    <s v="26"/>
    <x v="1"/>
    <s v="6"/>
    <x v="6"/>
    <d v="2020-06-22T00:00:00"/>
    <d v="1899-12-30T13:57:00"/>
    <s v="On June 22, 2020 at 1359 hours, a PG&amp;E Troubleman was dispatched to the El Capitan 1103 circuit near Breeze Avenue along Highway 59. An owl came in contact and crossphased on cutouts, causing a fire between .25 and ten acres. CAL FIRE responded to the fire. Repairs were complete on the same day. "/>
    <s v="     "/>
    <x v="0"/>
    <m/>
    <x v="1"/>
    <s v="N"/>
    <s v="944442"/>
    <s v="20-0063668"/>
    <m/>
    <s v="T004994190"/>
    <n v="119197000"/>
    <m/>
    <s v="     "/>
    <x v="0"/>
    <x v="0"/>
    <m/>
    <x v="0"/>
    <s v="D"/>
    <s v="0.26-9.99"/>
    <m/>
    <s v="Contact - Animal - Bird"/>
    <x v="6"/>
    <s v="Contact - Bird"/>
    <s v="Contact from object"/>
    <s v="Contact - Animal"/>
    <m/>
    <s v="Contact - Animal"/>
    <s v="Fuse"/>
    <m/>
    <s v="Overhead"/>
    <m/>
    <s v="Fuse"/>
    <s v="Cutout, Cutout Arm, Lightning Arrester, Ground"/>
    <s v="Pole ID:101013271"/>
    <s v="     "/>
    <x v="0"/>
    <m/>
    <n v="37.368400000000001"/>
    <n v="-120.494"/>
    <s v="Merced"/>
    <s v="EL-CAPITAN-1103"/>
    <m/>
    <s v="Cal Fire"/>
    <s v="Agriculture"/>
    <m/>
    <m/>
    <m/>
    <m/>
    <m/>
    <m/>
    <m/>
    <s v="N"/>
    <s v="N"/>
    <m/>
    <m/>
    <s v="     "/>
    <m/>
    <m/>
    <m/>
    <m/>
    <m/>
    <m/>
    <m/>
    <m/>
    <m/>
    <m/>
    <m/>
    <m/>
    <m/>
    <m/>
    <m/>
    <m/>
    <m/>
    <m/>
    <m/>
  </r>
  <r>
    <x v="2835"/>
    <s v="     "/>
    <d v="2020-06-22T00:00:00"/>
    <d v="1899-12-30T22:31:00"/>
    <s v="26"/>
    <x v="1"/>
    <s v="6"/>
    <x v="6"/>
    <d v="2020-06-22T00:00:00"/>
    <d v="1899-12-30T22:24:00"/>
    <s v="On June 22, 2020 at 2230 hours, a PG&amp;E Troubleman was dispatched to the Rio Del 1102 Distribution Circuit on Mattole Road near Albee Creek Campground in Ferndale from a notification received by the fire department reporting a fire and wire down. Initial analysis indicates vegetation contact caused the ignition. A tree fell and brought down one span of primary overhead lines that resulted in an outage to two customers and a fire slightly greater than 0.25 acres. The responding troubleman suspects the tree is a tanoak and appeared healthy. The fire was suppressed by Cal Fire."/>
    <s v="     "/>
    <x v="0"/>
    <m/>
    <x v="1"/>
    <s v="N"/>
    <s v="944855"/>
    <s v="20-0063814"/>
    <m/>
    <s v="T004994563"/>
    <n v="119198000"/>
    <m/>
    <s v="     "/>
    <x v="0"/>
    <x v="0"/>
    <m/>
    <x v="0"/>
    <s v="D"/>
    <s v="0.26-9.99"/>
    <s v="Slightly greater than .25 acre"/>
    <s v="Vegetation"/>
    <x v="0"/>
    <s v="Vegetation"/>
    <s v="Contact from object"/>
    <s v="Contact - Vegetation"/>
    <m/>
    <s v="Contact - Vegetation"/>
    <s v="Conductor - Primary"/>
    <m/>
    <s v="Overhead"/>
    <m/>
    <s v="Conductor - Primary"/>
    <s v="Conductor - Primary"/>
    <s v="Circuit ID: 192251102 "/>
    <s v="     "/>
    <x v="1"/>
    <n v="105"/>
    <n v="40.349200000000003"/>
    <n v="-124.02"/>
    <s v="Humboldt"/>
    <s v="RIO-DELL-1102"/>
    <m/>
    <s v="Cal Fire"/>
    <s v="Conifer Forest"/>
    <m/>
    <m/>
    <m/>
    <m/>
    <m/>
    <m/>
    <m/>
    <s v="N"/>
    <s v="N"/>
    <m/>
    <m/>
    <s v="     "/>
    <n v="40.349189000000003"/>
    <n v="-124.019958"/>
    <s v="Jun 25 2020 12:00AM"/>
    <s v="TrunkFail"/>
    <s v="TSSA requested KCT4 fill out report on his behalf on 6/26/2020 _x000d__x000a_@ 12:41 pm. All comments/answers on this report are the words of TSSA. Green Tan oak approximately 40 upslope of the failed 10 above ground taking the lines down."/>
    <s v="TAN"/>
    <s v="65"/>
    <s v="19"/>
    <s v="40"/>
    <s v="Slight"/>
    <s v="None"/>
    <s v="N"/>
    <s v="1"/>
    <m/>
    <s v="Hillside"/>
    <s v="B"/>
    <s v="CrossArm"/>
    <s v="BareWire"/>
    <s v="5"/>
  </r>
  <r>
    <x v="2836"/>
    <s v="     "/>
    <d v="2020-06-22T00:00:00"/>
    <d v="1899-12-30T21:10:00"/>
    <s v="26"/>
    <x v="1"/>
    <s v="6"/>
    <x v="6"/>
    <d v="2020-06-22T00:00:00"/>
    <d v="1899-12-30T20:57:00"/>
    <s v="On June 22, 2020 at 2110 hours, a PG&amp;E troubleman was dispatched to the Elk Hills 1104 Distribution Circuit on Dustin Acres Rd near the city of Taft and observed a secondary service wire had failed and fallen to ground igniting a small grass fire that was extinguished by a neighbor prior to arrival. The responding troubleman reported that the service drop was fairly new and cause of failure looked to be from equipment overload. The troubleman replaced to the service wire and power was restored to the one customer at 0044 hours on June 23, 2020."/>
    <s v="     "/>
    <x v="0"/>
    <m/>
    <x v="1"/>
    <s v="N"/>
    <s v="944813"/>
    <m/>
    <m/>
    <s v="T004994541"/>
    <m/>
    <m/>
    <s v="     "/>
    <x v="0"/>
    <x v="0"/>
    <m/>
    <x v="0"/>
    <s v="D"/>
    <s v="&lt;3 meters of linear travel"/>
    <m/>
    <s v="Equipment - Overloaded"/>
    <x v="4"/>
    <s v="Equipment - PG&amp;E"/>
    <s v="All types of equipment / facility failure"/>
    <s v="Conductor failure-all"/>
    <s v="Service Drop"/>
    <m/>
    <m/>
    <m/>
    <s v="Overhead"/>
    <m/>
    <s v="Service Drop"/>
    <m/>
    <s v="CircuitID: 252441104"/>
    <s v="     "/>
    <x v="0"/>
    <m/>
    <n v="35.215299999999999"/>
    <n v="-119.39100000000001"/>
    <s v="Kern"/>
    <s v="ELK-HILLS-1104"/>
    <m/>
    <s v="Customer"/>
    <s v="Agriculture"/>
    <m/>
    <m/>
    <m/>
    <m/>
    <m/>
    <m/>
    <m/>
    <s v="N"/>
    <s v="N"/>
    <m/>
    <m/>
    <s v="     "/>
    <m/>
    <m/>
    <m/>
    <m/>
    <m/>
    <m/>
    <m/>
    <m/>
    <m/>
    <m/>
    <m/>
    <m/>
    <m/>
    <m/>
    <m/>
    <m/>
    <m/>
    <m/>
    <m/>
  </r>
  <r>
    <x v="2837"/>
    <s v="     "/>
    <d v="2020-06-22T00:00:00"/>
    <d v="1899-12-30T07:09:00"/>
    <s v="26"/>
    <x v="1"/>
    <s v="6"/>
    <x v="6"/>
    <d v="2020-06-22T00:00:00"/>
    <d v="1899-12-30T07:07:00"/>
    <s v="On June 22, 2020 at 0911 hours, a PG&amp;E Troubleman patrolled the Wheatland 1104 12kV Distribution Circuit number 152811104 near 5378 Wise Rd in Lincoln, CA. He observed a 1-phase wire down at the cross-arm and a bird nest under the conductor cover. Initial analysis indicates the nest may've caused electrical tracking to the bonded pin. Cal Fire responded to and extinguished the 3 acre fire. The 279 minute outage affected 48 customers. We replaced 200' of 4 swan aluminum conductor steel-reinforced cable conductor, connector, insulator, and hardware/framing objects. We installed animal mitigation equipment. All the repairs were completed and the line was returned to service on June 22, 2020 at 1431 hours. This information is preliminary."/>
    <s v="     "/>
    <x v="0"/>
    <m/>
    <x v="1"/>
    <s v="N"/>
    <s v="944169"/>
    <s v="20-0063516"/>
    <m/>
    <s v="T004993692, T004993847"/>
    <n v="119195000"/>
    <m/>
    <s v="     "/>
    <x v="0"/>
    <x v="0"/>
    <m/>
    <x v="0"/>
    <s v="D"/>
    <s v="0.26-9.99"/>
    <s v="3 Acres per Cal-Fire"/>
    <s v="Contact - Animal - Bird"/>
    <x v="6"/>
    <s v="Contact - Bird"/>
    <s v="Contact from object"/>
    <s v="Contact - Animal"/>
    <m/>
    <s v="Contact - Animal"/>
    <s v="Conductor - Primary"/>
    <m/>
    <s v="Overhead"/>
    <m/>
    <s v="Conductor - Primary"/>
    <s v="Conductors - Primary (1 Broken/Damaged &amp; 1 Burnt), Connector (Burnt), Insulator (Flashed), Hardware/Framing (2 Broken/Damaged), Animal Mitigation (Missing)"/>
    <s v="Pole ID: 100034761, Circuit ID: "/>
    <s v="     "/>
    <x v="0"/>
    <m/>
    <n v="38.926299999999998"/>
    <n v="-121.42"/>
    <s v="Sutter"/>
    <s v="WHEATLAND-1104"/>
    <m/>
    <s v="Cal Fire Grass Valley"/>
    <s v="Herbaceous"/>
    <n v="3"/>
    <m/>
    <m/>
    <m/>
    <m/>
    <m/>
    <m/>
    <s v="N"/>
    <s v="N"/>
    <m/>
    <m/>
    <s v="     "/>
    <m/>
    <m/>
    <m/>
    <m/>
    <m/>
    <m/>
    <m/>
    <m/>
    <m/>
    <m/>
    <m/>
    <m/>
    <m/>
    <m/>
    <m/>
    <m/>
    <m/>
    <m/>
    <m/>
  </r>
  <r>
    <x v="2838"/>
    <s v="     "/>
    <d v="2020-06-22T00:00:00"/>
    <d v="1899-12-30T06:21:00"/>
    <s v="26"/>
    <x v="1"/>
    <s v="6"/>
    <x v="6"/>
    <m/>
    <m/>
    <m/>
    <s v="     "/>
    <x v="0"/>
    <m/>
    <x v="0"/>
    <s v="N"/>
    <m/>
    <m/>
    <m/>
    <s v="T004993660"/>
    <m/>
    <m/>
    <s v="     "/>
    <x v="1"/>
    <x v="0"/>
    <m/>
    <x v="0"/>
    <m/>
    <s v="Unknown"/>
    <m/>
    <s v="Contact - Animal - Nest"/>
    <x v="3"/>
    <s v="Contact - Nest"/>
    <s v="Contact from object"/>
    <s v="Contact - Nest"/>
    <m/>
    <s v="Contact - Nest"/>
    <s v="Pole"/>
    <m/>
    <s v="Overhead"/>
    <m/>
    <s v="Pole"/>
    <m/>
    <m/>
    <s v="     "/>
    <x v="0"/>
    <m/>
    <n v="35.339599999999997"/>
    <n v="-119.151"/>
    <s v="Kern"/>
    <s v="TEVIS-2104"/>
    <m/>
    <m/>
    <s v="Agriculture"/>
    <m/>
    <m/>
    <m/>
    <m/>
    <m/>
    <m/>
    <m/>
    <s v="N"/>
    <s v="N"/>
    <m/>
    <m/>
    <s v="     "/>
    <m/>
    <m/>
    <m/>
    <m/>
    <m/>
    <m/>
    <m/>
    <m/>
    <m/>
    <m/>
    <m/>
    <m/>
    <m/>
    <m/>
    <m/>
    <m/>
    <m/>
    <m/>
    <m/>
  </r>
  <r>
    <x v="2839"/>
    <s v="     "/>
    <d v="2020-06-22T00:00:00"/>
    <d v="1899-12-30T13:27:00"/>
    <s v="26"/>
    <x v="1"/>
    <s v="6"/>
    <x v="6"/>
    <d v="2020-06-22T00:00:00"/>
    <d v="1899-12-30T13:23:00"/>
    <m/>
    <s v="     "/>
    <x v="0"/>
    <m/>
    <x v="0"/>
    <s v="N"/>
    <s v="944405"/>
    <m/>
    <m/>
    <s v="T004994147"/>
    <n v="119197000"/>
    <m/>
    <s v="     "/>
    <x v="0"/>
    <x v="0"/>
    <m/>
    <x v="0"/>
    <m/>
    <s v="0.26-9.99"/>
    <m/>
    <s v="Contact - Animal - Bird"/>
    <x v="6"/>
    <s v="Contact - Bird"/>
    <s v="Contact from object"/>
    <s v="Contact - Animal"/>
    <m/>
    <s v="Contact - Animal"/>
    <s v="Conductor - Racked Secondary"/>
    <m/>
    <s v="Overhead"/>
    <m/>
    <s v="Conductor - Racked Secondary"/>
    <m/>
    <s v="103838589"/>
    <s v="     "/>
    <x v="0"/>
    <m/>
    <n v="38.527099999999997"/>
    <n v="-122.79600000000001"/>
    <s v="Sonoma"/>
    <s v="FULTON-1102"/>
    <m/>
    <s v="Windsor FD"/>
    <s v="Urban"/>
    <m/>
    <m/>
    <m/>
    <m/>
    <m/>
    <m/>
    <m/>
    <s v="N"/>
    <s v="N"/>
    <m/>
    <m/>
    <s v="     "/>
    <m/>
    <m/>
    <m/>
    <m/>
    <m/>
    <m/>
    <m/>
    <m/>
    <m/>
    <m/>
    <m/>
    <m/>
    <m/>
    <m/>
    <m/>
    <m/>
    <m/>
    <m/>
    <m/>
  </r>
  <r>
    <x v="2840"/>
    <s v="     "/>
    <d v="2020-06-22T00:00:00"/>
    <d v="1899-12-30T12:39:00"/>
    <s v="26"/>
    <x v="1"/>
    <s v="6"/>
    <x v="6"/>
    <d v="2020-06-22T00:00:00"/>
    <d v="1899-12-30T12:32:00"/>
    <s v="On June 22, 2020 at 1244 hours, a PG&amp;E Troubleman patrolling the Country Club 1103 12kV Distribution Circuit number 163121103 near 4860 Kentfield Rd in Stockton, where he observed a vegetation fire in progress and a wire down. A non-PG&amp;E affiliated tree-crew was performing work on trees growing into the lines. Vegetation fell into a secondary conductor, causing the lines to contact, spark, and resulting in an ignition. The ensuing fire was greater than 1 linear meter. PG&amp;E de-energized the primary service for the safety of the fire department and the public and 111 customers were without service for 555 minutes. The Stockton Fire Department responded to and extinguished the fire. The fire burnt trees, fences, the backyard of a home, a car, the pole, and damaged both the primary and secondary. We replaced the primary and secondary cross-arms and service wire. Repairs were complete and service was restored on June 22, 2020 at 2245 hours.  The information is preliminary, further investigation being performed by Electric Incident Investigations. Reference (EI200622B)."/>
    <s v="     "/>
    <x v="0"/>
    <m/>
    <x v="1"/>
    <s v="N"/>
    <m/>
    <s v="20-0063644"/>
    <m/>
    <s v="T004994091, T004994086"/>
    <n v="119197000"/>
    <s v="EI200622B"/>
    <s v="     "/>
    <x v="0"/>
    <x v="0"/>
    <m/>
    <x v="0"/>
    <s v="D"/>
    <s v="&lt;0.25"/>
    <m/>
    <s v="Vegetation"/>
    <x v="0"/>
    <s v="Vegetation"/>
    <s v="Contact from object"/>
    <s v="Contact - Vegetation"/>
    <m/>
    <s v="Contact - Vegetation"/>
    <s v="Conductor - Secondary"/>
    <m/>
    <s v="Overhead"/>
    <m/>
    <s v="Conductor - Secondary"/>
    <s v="1 Crossarm (Burnt), 4 Conductors (3 Burnt /1 Damaged), 1 Transformer (Damaged); Primary and Secondary Crossarms and Service wire"/>
    <s v="Pole ID: 102138709"/>
    <s v="     "/>
    <x v="0"/>
    <m/>
    <n v="37.997599999999998"/>
    <n v="-121.303"/>
    <s v="San Joaquin"/>
    <s v="COUNTRY-CLUB-1103"/>
    <m/>
    <s v="Stockton FD"/>
    <s v="Herbaceous"/>
    <m/>
    <m/>
    <m/>
    <m/>
    <m/>
    <m/>
    <m/>
    <s v="N"/>
    <s v="N"/>
    <m/>
    <m/>
    <s v="     "/>
    <m/>
    <m/>
    <m/>
    <m/>
    <m/>
    <m/>
    <m/>
    <m/>
    <m/>
    <m/>
    <m/>
    <m/>
    <m/>
    <m/>
    <m/>
    <m/>
    <m/>
    <m/>
    <m/>
  </r>
  <r>
    <x v="2841"/>
    <s v="     "/>
    <d v="2020-06-23T00:00:00"/>
    <d v="1899-12-30T20:47:00"/>
    <s v="26"/>
    <x v="1"/>
    <s v="6"/>
    <x v="6"/>
    <d v="2020-06-23T00:00:00"/>
    <d v="1899-12-30T20:33:00"/>
    <s v="On June, 23 2020 at 2047 hours, a PG&amp;E troubleman was dispatched to the Coarsegold 2102 Distribution Circuit in the city of Coarsegold for a reports of a wires down outage. Initial analysis indicates that a secondary connector failed near the base of the pole and resulted in an ignition of the surrounding vegetation.  The responding troubleman made repairs to the damaged equipment, but was unable to determine the cause of the failure. Troubleman reports that the fire was suppressed by the customer. Power was restored to the one customer at 2328 hours on June 23, 2020."/>
    <s v="     "/>
    <x v="0"/>
    <m/>
    <x v="1"/>
    <s v="N"/>
    <s v="945696"/>
    <m/>
    <m/>
    <s v="T004995449"/>
    <m/>
    <m/>
    <s v="     "/>
    <x v="0"/>
    <x v="0"/>
    <m/>
    <x v="0"/>
    <s v="D"/>
    <s v="&lt;0.25"/>
    <m/>
    <s v="Equipment - PG&amp;E"/>
    <x v="10"/>
    <s v="Equipment - PG&amp;E"/>
    <s v="All types of equipment / facility failure"/>
    <s v="Splice/Clamp/Connector"/>
    <s v="Splice/Clamp/Connector"/>
    <m/>
    <m/>
    <m/>
    <s v="Overhead"/>
    <m/>
    <s v="Splice/Clamp/Connector"/>
    <m/>
    <s v="Circuit ID: 254432102"/>
    <s v="     "/>
    <x v="1"/>
    <n v="424"/>
    <n v="37.2271"/>
    <n v="-119.673"/>
    <s v="Madera"/>
    <s v="COARSEGOLD-2102"/>
    <m/>
    <s v="Customer"/>
    <s v="Herbaceous"/>
    <m/>
    <m/>
    <m/>
    <m/>
    <m/>
    <m/>
    <m/>
    <s v="N"/>
    <s v="N"/>
    <m/>
    <m/>
    <s v="     "/>
    <m/>
    <m/>
    <m/>
    <m/>
    <m/>
    <m/>
    <m/>
    <m/>
    <m/>
    <m/>
    <m/>
    <m/>
    <m/>
    <m/>
    <m/>
    <m/>
    <m/>
    <m/>
    <m/>
  </r>
  <r>
    <x v="2842"/>
    <s v="     "/>
    <d v="2020-06-23T00:00:00"/>
    <d v="1899-12-30T20:48:00"/>
    <s v="26"/>
    <x v="1"/>
    <s v="6"/>
    <x v="6"/>
    <m/>
    <m/>
    <s v="On June 23, 2020 at 2048 hours, a PG&amp;E troubleman was dispatched to the Narrows 2105 circuit, on Pleasant Valley Road. A tree fell into a secondary conductor and caused a flash, causing the branch to burn between one to three meters. The branch fell to the ground and Penn Valley FD responded. There was no outage associated. "/>
    <s v="     "/>
    <x v="0"/>
    <m/>
    <x v="1"/>
    <s v="N"/>
    <s v="945727"/>
    <m/>
    <m/>
    <s v="T004995450"/>
    <m/>
    <m/>
    <s v="     "/>
    <x v="0"/>
    <x v="0"/>
    <m/>
    <x v="0"/>
    <s v="D"/>
    <s v="&lt;3 meters of linear travel"/>
    <m/>
    <s v="Vegetation"/>
    <x v="0"/>
    <s v="Vegetation"/>
    <s v="Contact from object"/>
    <s v="Contact - Vegetation"/>
    <m/>
    <s v="Contact - Vegetation"/>
    <s v="Conductor - Secondary"/>
    <m/>
    <s v="Overhead"/>
    <m/>
    <s v="Conductor - Secondary"/>
    <m/>
    <s v="Circuit ID: 153132105"/>
    <s v="     "/>
    <x v="1"/>
    <n v="300"/>
    <n v="39.213299999999997"/>
    <n v="-121.20699999999999"/>
    <s v="Nevada"/>
    <s v="NARROWS-2105"/>
    <m/>
    <s v="Penn Valley FD"/>
    <s v="Hardwood Forest"/>
    <m/>
    <m/>
    <m/>
    <m/>
    <m/>
    <m/>
    <m/>
    <s v="N"/>
    <s v="N"/>
    <m/>
    <m/>
    <s v="     "/>
    <m/>
    <m/>
    <m/>
    <s v="BranchFail"/>
    <m/>
    <m/>
    <m/>
    <m/>
    <m/>
    <m/>
    <m/>
    <m/>
    <m/>
    <m/>
    <m/>
    <m/>
    <m/>
    <m/>
    <m/>
  </r>
  <r>
    <x v="2843"/>
    <s v="     "/>
    <d v="2020-06-23T00:00:00"/>
    <d v="1899-12-30T20:12:00"/>
    <s v="26"/>
    <x v="1"/>
    <s v="6"/>
    <x v="6"/>
    <d v="2020-06-23T00:00:00"/>
    <d v="1899-12-30T19:50:00"/>
    <s v="On June 23, 2020 at 2012 hours a PG&amp;E trouble man was dispatched to the Higgins 1110 Distribution Circuit on Magnolia Rd in Grass Valley and observed wires down due to vegetation contact. Initial analysis indicates that a tree fell onto primary conductors causing wires to fall to ground. This resulted in an outage to one customer and ignited a small 1 meter - 3 meter vegetation fire. The line was safely de energized and an EC Tag created for the broken primary conductors to be replaced. Power was restored to one customer at 0626 hours on June 24, 2020. Cal Fire was on site to extinguish the fire. "/>
    <s v="     "/>
    <x v="0"/>
    <m/>
    <x v="1"/>
    <s v="N"/>
    <s v="945681"/>
    <s v="20-0064169"/>
    <m/>
    <s v="T004995429"/>
    <n v="119203000"/>
    <m/>
    <s v="     "/>
    <x v="0"/>
    <x v="0"/>
    <m/>
    <x v="0"/>
    <s v="D"/>
    <s v="&lt;3 meters of linear travel"/>
    <m/>
    <s v="Vegetation"/>
    <x v="0"/>
    <s v="Vegetation"/>
    <s v="Contact from object"/>
    <s v="Contact - Vegetation"/>
    <m/>
    <s v="Contact - Vegetation"/>
    <s v="Conductor - Primary"/>
    <m/>
    <s v="Overhead"/>
    <m/>
    <s v="Conductor - Primary"/>
    <m/>
    <s v="Circuit ID: 152691110"/>
    <s v="     "/>
    <x v="1"/>
    <n v="330"/>
    <n v="39.052399999999999"/>
    <n v="-121.03700000000001"/>
    <s v="Nevada"/>
    <s v="HIGGINS-1110"/>
    <m/>
    <s v="Cal Fire"/>
    <s v="Hardwood Forest"/>
    <m/>
    <m/>
    <m/>
    <m/>
    <m/>
    <m/>
    <m/>
    <s v="N"/>
    <s v="N"/>
    <m/>
    <m/>
    <s v="     "/>
    <n v="39.052514000000002"/>
    <n v="-121.036472"/>
    <s v="Jul  1 2020 12:00AM"/>
    <s v="TrunkFail"/>
    <s v="Gray pine situated 20 feet uphill from conductors failed at base onto powerlines causing outage."/>
    <s v="PING"/>
    <s v="85"/>
    <s v="28"/>
    <s v="20"/>
    <s v="Slight"/>
    <s v="None"/>
    <s v="N"/>
    <s v="1"/>
    <m/>
    <s v="Ridge"/>
    <s v="B"/>
    <s v="CrossArm"/>
    <s v="BareWire"/>
    <s v="0"/>
  </r>
  <r>
    <x v="2844"/>
    <s v="     "/>
    <d v="2020-06-23T00:00:00"/>
    <d v="1899-12-30T13:00:00"/>
    <s v="26"/>
    <x v="1"/>
    <s v="6"/>
    <x v="6"/>
    <d v="2020-06-23T00:00:00"/>
    <d v="1899-12-30T12:38:00"/>
    <s v="On June 23, 2020 at 1314 hours, PG&amp;E Troubleman patrolled the Malaga 1108 12kVDistribution Circuits number 254251108, near 3489 and 3477 S Chestnut Avenue in Fresno, California. They observed a wire down outage that energized a fence and appeared to have started a vegetation fire at back of recycle yard, next to tracks. There were reports of unknown debris and intermittent gusts of wind. Initial analysis of the line to line fault in the ILIS report indicated the cause was due to a third party other and the equipment indicated was the circuit breaker 1108/2. Cal Fire responded to and extinguished the fire. The 51 minute outage affected 712 customers. We replaced 1 span of #6 copper three-phases primary conductor and the crossarm. All the repairs were completed and the line was returned to service on June 23, 2020 at 1628 hours. This information is preliminary."/>
    <s v="     "/>
    <x v="0"/>
    <m/>
    <x v="1"/>
    <s v="N"/>
    <m/>
    <s v="20-0064003"/>
    <m/>
    <s v="T004995080, T004995081, T004995082, T004995083"/>
    <n v="100810000"/>
    <m/>
    <s v="     "/>
    <x v="0"/>
    <x v="0"/>
    <m/>
    <x v="0"/>
    <s v="D"/>
    <s v="&lt;0.25"/>
    <m/>
    <s v="Contact - 3rd Party"/>
    <x v="3"/>
    <s v="Contact - 3rd Party"/>
    <s v="Contact from object"/>
    <s v="Contact - Other"/>
    <m/>
    <s v="Contact - Other"/>
    <s v="Conductor - Primary"/>
    <m/>
    <s v="Overhead"/>
    <m/>
    <s v="Conductor - Primary"/>
    <s v="Conductor - Primary, Crossarm"/>
    <s v="Circuit ID: 254251108"/>
    <s v="     "/>
    <x v="0"/>
    <m/>
    <n v="36.683900000000001"/>
    <n v="-119.73699999999999"/>
    <s v="Fresno"/>
    <s v="MALAGA-1108"/>
    <m/>
    <s v="Cal Fire"/>
    <s v="Urban"/>
    <m/>
    <m/>
    <m/>
    <m/>
    <m/>
    <m/>
    <m/>
    <s v="N"/>
    <s v="N"/>
    <m/>
    <m/>
    <s v="     "/>
    <m/>
    <m/>
    <m/>
    <m/>
    <m/>
    <m/>
    <m/>
    <m/>
    <m/>
    <m/>
    <m/>
    <m/>
    <m/>
    <m/>
    <m/>
    <m/>
    <m/>
    <m/>
    <m/>
  </r>
  <r>
    <x v="2845"/>
    <s v="     "/>
    <d v="2020-06-23T00:00:00"/>
    <d v="1899-12-30T16:24:00"/>
    <s v="26"/>
    <x v="1"/>
    <s v="6"/>
    <x v="6"/>
    <d v="2020-06-23T00:00:00"/>
    <d v="1899-12-30T16:19:00"/>
    <s v="On June 23, 2020 at 1624 hours, a PG&amp;E Troubleman was dispatched to the Grivan 1101 12kV Distribution circuit near the Shasta County Land Fill off of Clear Creek Road, Igo. The primary conductor sagged and contacted the top of a street light. Prior year inspection photos indicate there was no light pole. PG&amp;E Troubleman stated that on the day of the ignition there was only approximately 2 inches of clearance between the conductor and the light. It is suspected there might have been approximately 12 inches of clearance prior to the contact but due to the heat on the day of ignition, the line sagged and contacted the light post. The ensuing fire was between 3 meters and 0.25 acres in size and the fire was suppressed by Cal Fire. PG&amp;E Crew repaired damaged conductor and raised the height of the conductor on June 23, 2020. PG&amp;E Crew noted there was 12 inches of clearance between the conductor and light post prior to the work being started."/>
    <s v="     "/>
    <x v="0"/>
    <m/>
    <x v="1"/>
    <s v="N"/>
    <s v="945538"/>
    <s v="20-0064146"/>
    <m/>
    <s v="T004995288"/>
    <n v="119202000"/>
    <m/>
    <s v="     "/>
    <x v="0"/>
    <x v="0"/>
    <m/>
    <x v="0"/>
    <s v="D"/>
    <s v="&lt;0.25"/>
    <m/>
    <s v="Contact - 3rd Party"/>
    <x v="3"/>
    <s v="Contact - 3rd Party"/>
    <s v="Contact from object"/>
    <s v="Contact - Other"/>
    <m/>
    <s v="Contact - Other"/>
    <s v="Conductor - Primary"/>
    <m/>
    <s v="Overhead"/>
    <m/>
    <s v="Conductor - Primary"/>
    <s v="Conductor - Primary"/>
    <s v="Circuit ID: 103401101"/>
    <s v="     "/>
    <x v="1"/>
    <n v="241"/>
    <n v="40.488100000000003"/>
    <n v="-122.538"/>
    <s v="Shasta"/>
    <s v="GIRVAN-1101"/>
    <m/>
    <s v="Cal Fire"/>
    <s v="Herbaceous"/>
    <m/>
    <m/>
    <m/>
    <m/>
    <m/>
    <m/>
    <m/>
    <s v="N"/>
    <s v="N"/>
    <m/>
    <m/>
    <s v="     "/>
    <m/>
    <m/>
    <m/>
    <m/>
    <m/>
    <m/>
    <m/>
    <m/>
    <m/>
    <m/>
    <m/>
    <m/>
    <m/>
    <m/>
    <m/>
    <m/>
    <m/>
    <m/>
    <m/>
  </r>
  <r>
    <x v="2846"/>
    <s v="     "/>
    <d v="2020-06-24T00:00:00"/>
    <d v="1899-12-30T23:48:00"/>
    <s v="26"/>
    <x v="1"/>
    <s v="6"/>
    <x v="6"/>
    <m/>
    <m/>
    <s v="On June 24, 2020 at 2348 hours, a PG&amp;E troubleman was dispatched to the Brentwood 2112 Distribution Circuit on Stone Rd in the city of Bethel Island and observed broken secondary conductors at Pole 100457904. The troubleman created a &quot;Priority A&quot; EC tag for the damaged assets to be repaired. On June 25, 2020 repairs were made to the damaged assets and the repair crew went to energize the secondary line at 1300 hours. Once the secondary was energized, a service drop leading to a nearby house sparked and ignited a small vegetation fire about 3 meters in size. The crew extinguished the fire with their fire mitigation equipment, but still called for the Fire Department as a safety precaution. The fire department reported they have noticed the property owner for abatement infractions in the past. The structure the service drop was feeding is inhabitable and the fire only burned a small amount of vegetation and a wooden fence."/>
    <s v="     "/>
    <x v="0"/>
    <m/>
    <x v="1"/>
    <s v="N"/>
    <s v="946675"/>
    <m/>
    <m/>
    <s v="T004996559"/>
    <n v="119208000"/>
    <m/>
    <s v="     "/>
    <x v="0"/>
    <x v="0"/>
    <m/>
    <x v="0"/>
    <s v="D"/>
    <s v="&lt;0.25"/>
    <m/>
    <s v="Equipment - PG&amp;E"/>
    <x v="4"/>
    <s v="Equipment - PG&amp;E"/>
    <s v="All types of equipment / facility failure"/>
    <s v="Conductor failure-all"/>
    <s v="Conductor - Secondary"/>
    <m/>
    <m/>
    <m/>
    <s v="Overhead"/>
    <m/>
    <s v="Conductor - Secondary"/>
    <s v="Transformer replaced"/>
    <s v="Circuit ID: 014592112"/>
    <s v="     "/>
    <x v="0"/>
    <m/>
    <n v="38.018599999999999"/>
    <n v="-121.608"/>
    <s v="Contra Costa"/>
    <s v="BRENTWOOD-2112"/>
    <m/>
    <s v="PG&amp;E Employee"/>
    <s v="Urban"/>
    <m/>
    <m/>
    <m/>
    <m/>
    <m/>
    <m/>
    <m/>
    <s v="N"/>
    <s v="N"/>
    <m/>
    <m/>
    <s v="     "/>
    <m/>
    <m/>
    <m/>
    <m/>
    <m/>
    <m/>
    <m/>
    <m/>
    <m/>
    <m/>
    <m/>
    <m/>
    <m/>
    <m/>
    <m/>
    <m/>
    <m/>
    <m/>
    <m/>
  </r>
  <r>
    <x v="2847"/>
    <s v="     "/>
    <d v="2020-06-24T00:00:00"/>
    <d v="1899-12-30T11:38:00"/>
    <s v="26"/>
    <x v="1"/>
    <s v="6"/>
    <x v="6"/>
    <d v="2020-06-24T00:00:00"/>
    <d v="1899-12-30T11:33:00"/>
    <s v="On June 24, 2020 at 1138 hours, a PG&amp;E Troubleman patrolled the Honcut 1102 12kV Distribution Circuit number 103211102, near Ramirez Road East of Highway 70 in Marysville. He observed a broken regulator, a dead bird, and an ignition. Initial analysis indicates a bird made contact with the regulator 18285, which caused the bushings to flash on the west regulator that took it offline and an ignition ensued. The fire self-extinguished. The 17-minute outage affected 446 customers. The line was returned to service on June 24, 2020. This information is preliminary."/>
    <s v="     "/>
    <x v="0"/>
    <m/>
    <x v="1"/>
    <s v="N"/>
    <s v="946236"/>
    <s v="20-0064414"/>
    <m/>
    <s v="T004996016, T004996017"/>
    <n v="119205000"/>
    <m/>
    <s v="     "/>
    <x v="0"/>
    <x v="0"/>
    <m/>
    <x v="0"/>
    <s v="D"/>
    <s v="&lt;3 meters of linear travel"/>
    <s v="4x8 ft area in ditch"/>
    <s v="Contact - Animal - Bird"/>
    <x v="6"/>
    <s v="Contact - Bird"/>
    <s v="Contact from object"/>
    <s v="Contact - Animal"/>
    <m/>
    <s v="Contact - Animal"/>
    <s v="Voltage Regulator"/>
    <m/>
    <s v="Overhead"/>
    <m/>
    <s v="Voltage Regulator"/>
    <s v="Regulator"/>
    <s v="Circuit ID: 103211102, SAP Eqp ID: 44667592"/>
    <s v="     "/>
    <x v="0"/>
    <m/>
    <n v="39.2652"/>
    <n v="-121.54600000000001"/>
    <s v="Yuba"/>
    <s v="HONCUT-1102"/>
    <m/>
    <s v="Self Extinguished"/>
    <s v="Agriculture"/>
    <m/>
    <m/>
    <m/>
    <m/>
    <m/>
    <m/>
    <m/>
    <s v="N"/>
    <s v="N"/>
    <m/>
    <m/>
    <s v="     "/>
    <m/>
    <m/>
    <m/>
    <m/>
    <m/>
    <m/>
    <m/>
    <m/>
    <m/>
    <m/>
    <m/>
    <m/>
    <m/>
    <m/>
    <m/>
    <m/>
    <m/>
    <m/>
    <m/>
  </r>
  <r>
    <x v="2848"/>
    <s v="     "/>
    <d v="2020-06-24T00:00:00"/>
    <d v="1899-12-30T00:37:00"/>
    <s v="26"/>
    <x v="1"/>
    <s v="6"/>
    <x v="6"/>
    <d v="2020-06-23T00:00:00"/>
    <d v="1899-12-30T23:49:00"/>
    <m/>
    <s v="     "/>
    <x v="0"/>
    <m/>
    <x v="0"/>
    <s v="N"/>
    <s v="945792"/>
    <s v="20-0064233"/>
    <m/>
    <s v="T004995532"/>
    <n v="119203000"/>
    <m/>
    <s v="     "/>
    <x v="0"/>
    <x v="0"/>
    <m/>
    <x v="0"/>
    <m/>
    <s v="&lt;3 meters of linear travel"/>
    <m/>
    <s v="Contact - 3rd Party"/>
    <x v="8"/>
    <s v="Contact - 3rd Party"/>
    <s v="Contact from object"/>
    <s v="Contact - Vehicle"/>
    <m/>
    <s v="Contact - Vehicle"/>
    <s v="Conductor - All"/>
    <m/>
    <s v="Overhead"/>
    <m/>
    <s v="Conductor - All"/>
    <m/>
    <m/>
    <s v="     "/>
    <x v="0"/>
    <m/>
    <n v="36.209200000000003"/>
    <n v="-120.301"/>
    <s v="Fresno"/>
    <s v="COALINGA-NO-2-1106"/>
    <m/>
    <s v="Unknown"/>
    <s v="Desert Shrub"/>
    <m/>
    <m/>
    <m/>
    <m/>
    <m/>
    <m/>
    <m/>
    <s v="N"/>
    <s v="N"/>
    <m/>
    <m/>
    <s v="     "/>
    <m/>
    <m/>
    <m/>
    <m/>
    <m/>
    <m/>
    <m/>
    <m/>
    <m/>
    <m/>
    <m/>
    <m/>
    <m/>
    <m/>
    <m/>
    <m/>
    <m/>
    <m/>
    <m/>
  </r>
  <r>
    <x v="2849"/>
    <s v="     "/>
    <d v="2020-06-25T00:00:00"/>
    <d v="1899-12-30T15:05:00"/>
    <s v="26"/>
    <x v="1"/>
    <s v="6"/>
    <x v="6"/>
    <d v="2020-06-25T00:00:00"/>
    <d v="1899-12-30T15:01:00"/>
    <s v="On June 25, 2020 at 1505 hours, a PG&amp;E troubleman was dispatched to the Meadow Lane 2103 Distribution Circuit on Hookston Rd in Pleasant Hill and observed a small grass fire occurred due to overhead equipment failure. Initial analysis indicates, a connector failure burned open a secondary conductor, which ignited a 3 meter - 0.25 acre grass lawn fire below 2 pot bank.  Reports show that the fire was already extinguished upon arrival. Repairs to damaged equipment were made and power was restored to all customers affected by incident.  "/>
    <s v="     "/>
    <x v="0"/>
    <m/>
    <x v="1"/>
    <s v="N"/>
    <s v="947334"/>
    <m/>
    <m/>
    <s v="T004997229"/>
    <m/>
    <m/>
    <s v="     "/>
    <x v="0"/>
    <x v="0"/>
    <m/>
    <x v="0"/>
    <s v="D"/>
    <s v="&lt;0.25"/>
    <m/>
    <s v="Equipment - PG&amp;E"/>
    <x v="10"/>
    <s v="Equipment - PG&amp;E"/>
    <s v="All types of equipment / facility failure"/>
    <s v="Splice/Clamp/Connector"/>
    <s v="Splice/Clamp/Connector"/>
    <m/>
    <m/>
    <m/>
    <s v="Overhead"/>
    <m/>
    <s v="Splice/Clamp/Connector"/>
    <m/>
    <s v="Circuit ID: 014302103"/>
    <s v="     "/>
    <x v="0"/>
    <m/>
    <n v="37.9405"/>
    <n v="-122.05200000000001"/>
    <s v="Contra Costa"/>
    <s v="MEADOW-LANE-2103"/>
    <m/>
    <s v="Self Extinguished"/>
    <s v="Urban"/>
    <m/>
    <m/>
    <m/>
    <m/>
    <m/>
    <m/>
    <m/>
    <s v="N"/>
    <s v="N"/>
    <m/>
    <m/>
    <s v="     "/>
    <m/>
    <m/>
    <m/>
    <m/>
    <m/>
    <m/>
    <m/>
    <m/>
    <m/>
    <m/>
    <m/>
    <m/>
    <m/>
    <m/>
    <m/>
    <m/>
    <m/>
    <m/>
    <m/>
  </r>
  <r>
    <x v="2850"/>
    <s v="     "/>
    <d v="2020-06-25T00:00:00"/>
    <d v="1899-12-30T00:40:00"/>
    <s v="26"/>
    <x v="1"/>
    <s v="6"/>
    <x v="6"/>
    <d v="2020-06-25T00:00:00"/>
    <d v="1899-12-30T00:32:00"/>
    <s v="On June 25, 2020 at 0040 hours, a PG&amp;E troubleman was dispatched to the Manchester 1102 Distribution Circuit on East Dakota Ave in the city of Fresno and observed a pot head riser failure. Initial analysis indicates the pot head flashed and was found burning by the responding troubleman, two fuses were also blown. As a result of the failure, a customer’s backyard caught fire and was suppressed by Fresno Fire Department. The troubleman opened the remaining fuse and overhead jumpers to de-energize and make the line safe. A &quot;Priority A&quot; EC notification was created and completed on June 25th for the damaged assets to be replaced. Power was restored to all three customers at 1045 hours. The sustained outage occurred for 613 minutes."/>
    <s v="     "/>
    <x v="0"/>
    <m/>
    <x v="1"/>
    <s v="N"/>
    <s v="946691"/>
    <s v="20-0064675"/>
    <m/>
    <s v="T004996568"/>
    <n v="119208000"/>
    <m/>
    <s v="     "/>
    <x v="0"/>
    <x v="0"/>
    <m/>
    <x v="0"/>
    <s v="D"/>
    <s v="&lt;0.25"/>
    <s v="ALL OF BACKYARD AT 3203 E DAKOTA"/>
    <s v="Equipment - PG&amp;E"/>
    <x v="9"/>
    <s v="Equipment - PG&amp;E"/>
    <s v="All types of equipment / facility failure"/>
    <s v="Riser Failure"/>
    <s v="Pothead"/>
    <m/>
    <m/>
    <m/>
    <s v="Overhead"/>
    <m/>
    <s v="Pothead"/>
    <s v="Lightning arrester"/>
    <s v="Pole ID: 100867001"/>
    <s v="     "/>
    <x v="0"/>
    <m/>
    <n v="36.787300000000002"/>
    <n v="-119.771"/>
    <s v="Fresno"/>
    <s v="MANCHESTER-1102"/>
    <m/>
    <s v="Fresno FD"/>
    <s v="Urban"/>
    <m/>
    <m/>
    <m/>
    <m/>
    <m/>
    <m/>
    <m/>
    <s v="N"/>
    <s v="N"/>
    <m/>
    <m/>
    <s v="     "/>
    <m/>
    <m/>
    <m/>
    <m/>
    <m/>
    <m/>
    <m/>
    <m/>
    <m/>
    <m/>
    <m/>
    <m/>
    <m/>
    <m/>
    <m/>
    <m/>
    <m/>
    <m/>
    <m/>
  </r>
  <r>
    <x v="2851"/>
    <s v="     "/>
    <d v="2020-06-26T00:00:00"/>
    <d v="1899-12-30T17:53:00"/>
    <s v="26"/>
    <x v="1"/>
    <s v="6"/>
    <x v="6"/>
    <d v="2020-06-26T00:00:00"/>
    <d v="1899-12-30T17:45:00"/>
    <s v="On June 26, 2020 at 1753 hours, a PG&amp;E troubleman was dispatched to the Manchester 1102 Distribution Circuit on North Orchard st. in the city of Fresno and observed a single phase secondary triplex conductor failed and ignited a customer fence along with an outage to 3 customers. Initial analysis indicates that the secondary conductor failed due to equipment overload. The responding troubleman stated that the secondary conductor was not the correct size that should have been installed for this load requirement. An EC tag was created for the damaged conductor to be replaced and power was restored to all three customers on June  26, 2020. Fresno Fire department was dispatched to extinguish the fire. "/>
    <s v="     "/>
    <x v="0"/>
    <m/>
    <x v="1"/>
    <s v="N"/>
    <s v="948236"/>
    <m/>
    <m/>
    <s v="T004998317"/>
    <n v="119223000"/>
    <m/>
    <s v="     "/>
    <x v="0"/>
    <x v="0"/>
    <m/>
    <x v="0"/>
    <s v="D"/>
    <s v="&lt;3 meters of linear travel"/>
    <m/>
    <s v="Equipment - Overloaded"/>
    <x v="4"/>
    <s v="Equipment - PG&amp;E"/>
    <s v="All types of equipment / facility failure"/>
    <s v="Conductor failure-all"/>
    <s v="Conductor - Secondary"/>
    <m/>
    <m/>
    <m/>
    <s v="Overhead"/>
    <m/>
    <s v="Conductor - Secondary"/>
    <m/>
    <s v="Circuit ID:253921102"/>
    <s v="     "/>
    <x v="0"/>
    <m/>
    <n v="36.785499999999999"/>
    <n v="-119.77500000000001"/>
    <s v="Fresno"/>
    <s v="MANCHESTER-1102"/>
    <m/>
    <s v="Fresno FD"/>
    <s v="Urban"/>
    <m/>
    <m/>
    <m/>
    <m/>
    <m/>
    <m/>
    <m/>
    <s v="N"/>
    <s v="N"/>
    <m/>
    <m/>
    <s v="     "/>
    <m/>
    <m/>
    <m/>
    <m/>
    <m/>
    <m/>
    <m/>
    <m/>
    <m/>
    <m/>
    <m/>
    <m/>
    <m/>
    <m/>
    <m/>
    <m/>
    <m/>
    <m/>
    <m/>
  </r>
  <r>
    <x v="2852"/>
    <s v="     "/>
    <d v="2020-06-26T00:00:00"/>
    <d v="1899-12-30T17:14:00"/>
    <s v="26"/>
    <x v="1"/>
    <s v="6"/>
    <x v="6"/>
    <d v="2020-06-26T00:00:00"/>
    <d v="1899-12-30T17:23:00"/>
    <s v="On June 26, 2020 at 1714 hours, a PG&amp;E troubleman was dispatched to the Antler 1101 Distribution Circuit in the city of Lakehead and observed a wires down and pole fire. Initial analysis indicates the primary conductor failed due to damage caused by gunshots. A PG&amp;E pole and surrounding vegetation was burnt due to this failure along with a customer outage. A &quot;Priority A&quot; EC Tag was created for the damged assets to be replaced and power was restored to all 390 customers at 0618 hours on June 27, 2020. U.S. Forest Services was on site to extinguish the fire. "/>
    <s v="     "/>
    <x v="0"/>
    <m/>
    <x v="1"/>
    <s v="N"/>
    <s v="948206"/>
    <s v="20-0065526"/>
    <m/>
    <s v="T004998280"/>
    <n v="119223000"/>
    <m/>
    <s v="     "/>
    <x v="0"/>
    <x v="0"/>
    <m/>
    <x v="0"/>
    <s v="D"/>
    <s v="0.26-9.99"/>
    <m/>
    <s v="Contact - 3rd Party"/>
    <x v="3"/>
    <s v="Contact - 3rd Party"/>
    <s v="Contact from object"/>
    <s v="Contact - 3rd Party"/>
    <m/>
    <s v="Contact - 3rd Party"/>
    <s v="Conductor - Primary"/>
    <m/>
    <s v="Overhead"/>
    <m/>
    <s v="Conductor - Primary"/>
    <s v="Pole"/>
    <s v="Circuit ID: 103271101"/>
    <s v="     "/>
    <x v="1"/>
    <n v="241"/>
    <n v="40.887"/>
    <n v="-122.369"/>
    <s v="Shasta"/>
    <s v="ANTLER-1101"/>
    <m/>
    <s v="US Forest Service"/>
    <s v="Conifer Forest"/>
    <m/>
    <m/>
    <m/>
    <m/>
    <m/>
    <m/>
    <m/>
    <s v="N"/>
    <s v="N"/>
    <m/>
    <m/>
    <s v="     "/>
    <m/>
    <m/>
    <m/>
    <m/>
    <m/>
    <m/>
    <m/>
    <m/>
    <m/>
    <m/>
    <m/>
    <m/>
    <m/>
    <m/>
    <m/>
    <m/>
    <m/>
    <m/>
    <m/>
  </r>
  <r>
    <x v="2853"/>
    <s v="     "/>
    <d v="2020-06-26T00:00:00"/>
    <d v="1899-12-30T05:57:00"/>
    <s v="26"/>
    <x v="1"/>
    <s v="6"/>
    <x v="6"/>
    <m/>
    <m/>
    <s v="On June 26, 2020 at 0557 hours, a PG&amp;E Troubleman was dispatched to the Corning 1101 12kV Distribution Circuit near Humboldt Drive and North Mendocino Drive, Corning in response to arcing transformer and grass fire as notified by Cal Fire. Initial analysis indicates a blown transformer on a two phase primary overhead circuit caused the ignition resulting in a fire 3 meters - 0.25 acres. PG&amp;E Troubleman suspects the transformer was overloaded due to a suspected grow site. Fire was suppressed by Cal Fire. "/>
    <s v="     "/>
    <x v="0"/>
    <m/>
    <x v="1"/>
    <s v="N"/>
    <m/>
    <m/>
    <m/>
    <s v="T004997635"/>
    <n v="119222000"/>
    <m/>
    <s v="     "/>
    <x v="0"/>
    <x v="0"/>
    <m/>
    <x v="0"/>
    <m/>
    <s v="&lt;0.25"/>
    <m/>
    <s v="Equipment - Overloaded"/>
    <x v="13"/>
    <s v="Equipment - PG&amp;E"/>
    <s v="All types of equipment / facility failure"/>
    <s v="Transformer failure"/>
    <s v="Transformer"/>
    <m/>
    <m/>
    <m/>
    <s v="Overhead"/>
    <m/>
    <s v="Transformer"/>
    <s v="Transformer"/>
    <s v="CGC 118749325087 "/>
    <s v="     "/>
    <x v="1"/>
    <n v="246"/>
    <n v="40.020899999999997"/>
    <n v="-122.44799999999999"/>
    <s v="Tehama"/>
    <s v="CORNING-1101"/>
    <m/>
    <s v="Cal Fire"/>
    <s v="Hardwood Woodland"/>
    <m/>
    <m/>
    <m/>
    <m/>
    <m/>
    <m/>
    <m/>
    <s v="N"/>
    <s v="N"/>
    <m/>
    <m/>
    <s v="     "/>
    <m/>
    <m/>
    <m/>
    <m/>
    <m/>
    <m/>
    <m/>
    <m/>
    <m/>
    <m/>
    <m/>
    <m/>
    <m/>
    <m/>
    <m/>
    <m/>
    <m/>
    <m/>
    <m/>
  </r>
  <r>
    <x v="2854"/>
    <s v="     "/>
    <d v="2020-06-27T00:00:00"/>
    <d v="1899-12-30T15:01:00"/>
    <s v="26"/>
    <x v="1"/>
    <s v="6"/>
    <x v="6"/>
    <d v="2020-06-27T00:00:00"/>
    <d v="1899-12-30T15:24:00"/>
    <s v="On June 27, 2020 at 1501 hours a PG&amp;E troubleman was dispatched to the Sycamore Creek 1111 Distribution Circuit  on East Eaton Road in the city of Chico and observed a sand fuse had failed along with 2 of 3 cutouts. Initial analysis indicates that center phase sand fuse catastrophically failed and melted, falling down to the grounded cap bank rack.The Cap bank remained energized from the one fuse that was still intact. Tman requested that the circuit be dumped as soon as possible for safety. Unclear if the fire was started by the the initial fault of the fuse breaking free or from the damaged sand fuse casing laying on the ground.  This failure resulted in an outage to 1948 customers and a grass fire about 5 acres in size. A COE pin was issued for the damaged equipment to be tested and replaced. Power was restored to all 1948 customers at 1535 hours on June 27, 2020. Chico Fire Department was on site to extinguish the fire. "/>
    <s v="     "/>
    <x v="0"/>
    <m/>
    <x v="1"/>
    <s v="N"/>
    <s v="948834"/>
    <s v="20-0065704"/>
    <m/>
    <s v="T004998832"/>
    <n v="119225000"/>
    <m/>
    <s v="     "/>
    <x v="0"/>
    <x v="0"/>
    <m/>
    <x v="0"/>
    <s v="S"/>
    <s v="0.26-9.99"/>
    <m/>
    <s v="Equipment - PG&amp;E"/>
    <x v="15"/>
    <s v="Equipment - PG&amp;E"/>
    <s v="All types of equipment / facility failure"/>
    <s v="Fuse failure - all"/>
    <s v="Fuse"/>
    <m/>
    <m/>
    <m/>
    <s v="Overhead"/>
    <m/>
    <s v="Fuse"/>
    <s v="Sand Fuse, Capacitor Bank"/>
    <s v="Capacitor:320 Circuit: Sycamore Creek 1111"/>
    <s v="     "/>
    <x v="0"/>
    <m/>
    <n v="39.775799999999997"/>
    <n v="-121.858"/>
    <s v="Butte"/>
    <s v="SYCAMORE-CREEK-1111"/>
    <m/>
    <s v="Chico FD"/>
    <s v="Urban"/>
    <m/>
    <m/>
    <m/>
    <m/>
    <m/>
    <m/>
    <m/>
    <s v="N"/>
    <s v="N"/>
    <m/>
    <m/>
    <s v="     "/>
    <m/>
    <m/>
    <m/>
    <m/>
    <m/>
    <m/>
    <m/>
    <m/>
    <m/>
    <m/>
    <m/>
    <m/>
    <m/>
    <m/>
    <m/>
    <m/>
    <m/>
    <m/>
    <m/>
  </r>
  <r>
    <x v="2855"/>
    <s v="     "/>
    <d v="2020-06-27T00:00:00"/>
    <d v="1899-12-30T14:07:00"/>
    <s v="26"/>
    <x v="1"/>
    <s v="6"/>
    <x v="6"/>
    <d v="2020-06-27T00:00:00"/>
    <d v="1899-12-30T14:01:00"/>
    <s v="On June 27, 2020 at 1407 hours, a PG&amp;E Troubleman was dispatched to the Jacobs Corner 1102 Distribution Circuit along South 19th Avenue, between Idaho Avenue and Enterprise Drive in Lemoore in response to a notification by the Fire Department about a grassfire and arcing. Initial analysis indicates PG&amp;E equipment failure caused the ignition. A capacitor flashed burning up bank 1 top and resulted in a fire approximately 15 - 20 acres. Fire was suppressed by Kings County Fire Department."/>
    <s v="     "/>
    <x v="0"/>
    <m/>
    <x v="1"/>
    <s v="N"/>
    <m/>
    <m/>
    <m/>
    <s v="T004998801"/>
    <m/>
    <m/>
    <s v="     "/>
    <x v="0"/>
    <x v="0"/>
    <m/>
    <x v="0"/>
    <s v="D"/>
    <s v="10-99"/>
    <s v="15-20 acres"/>
    <s v="Equipment - PG&amp;E"/>
    <x v="11"/>
    <s v="Equipment - PG&amp;E"/>
    <s v="All types of equipment / facility failure"/>
    <s v="Capacitor bank failure"/>
    <s v="Capacitor Bank"/>
    <m/>
    <m/>
    <m/>
    <s v="Overhead"/>
    <m/>
    <s v="Capacitor Bank"/>
    <s v="Capacitor Bank"/>
    <s v="214C"/>
    <s v="     "/>
    <x v="0"/>
    <m/>
    <n v="36.274700000000003"/>
    <n v="-119.79900000000001"/>
    <s v="Kings"/>
    <s v="JACOBS-CORNER-1102"/>
    <m/>
    <s v="Kings County FD/Lemoore FD"/>
    <s v="Agriculture"/>
    <n v="10"/>
    <n v="0"/>
    <n v="0"/>
    <n v="0"/>
    <n v="0"/>
    <m/>
    <m/>
    <s v="N"/>
    <s v="N"/>
    <m/>
    <m/>
    <s v="     "/>
    <m/>
    <m/>
    <m/>
    <m/>
    <m/>
    <m/>
    <m/>
    <m/>
    <m/>
    <m/>
    <m/>
    <m/>
    <m/>
    <m/>
    <m/>
    <m/>
    <m/>
    <m/>
    <m/>
  </r>
  <r>
    <x v="2856"/>
    <s v="     "/>
    <d v="2020-06-27T00:00:00"/>
    <d v="1899-12-30T17:23:00"/>
    <s v="26"/>
    <x v="1"/>
    <s v="6"/>
    <x v="6"/>
    <m/>
    <m/>
    <s v="On June 27, 2020 at 1723 hours a PG&amp;E troubleman was dispatched to the Magunden 1106 Distribution Circuit on Camino Sierra street in the city of Bakersfield for reports of a secondary wire down and arcing. Initial analysis indicates the single phase secondary overhead conductor failed along with the two service drops falling to ground. As a result of this conductor failure, a small grass fire was ignited in the customers backyard. Local Fire Department was on scene to extinguish the fire. The troubleman de-energized and made the incident location safe. No ILIS report was found for this incident but FAS report shows a Transformer level outage at 0643 hours on June 27, 2020. Priority A EC Tags were created by the responding troubleman and the damaged assets were replaced on June 30, 2020. "/>
    <s v="     "/>
    <x v="0"/>
    <m/>
    <x v="1"/>
    <s v="N"/>
    <s v="948546"/>
    <m/>
    <m/>
    <s v="T004998901"/>
    <m/>
    <m/>
    <s v="     "/>
    <x v="0"/>
    <x v="0"/>
    <m/>
    <x v="0"/>
    <s v="D"/>
    <s v="&lt;0.25"/>
    <m/>
    <s v="Equipment - PG&amp;E"/>
    <x v="4"/>
    <s v="Equipment - PG&amp;E"/>
    <s v="All types of equipment / facility failure"/>
    <s v="Conductor failure-all"/>
    <s v="Conductor - Secondary"/>
    <m/>
    <m/>
    <m/>
    <s v="Overhead"/>
    <m/>
    <s v="Conductor - Secondary"/>
    <s v="Service drops"/>
    <s v="Circuit ID: 252771106"/>
    <s v="     "/>
    <x v="0"/>
    <m/>
    <n v="35.3795"/>
    <n v="-118.95699999999999"/>
    <s v="Kern"/>
    <s v="MAGUNDEN-1106"/>
    <m/>
    <s v="Bakersfield FD"/>
    <s v="Urban"/>
    <m/>
    <m/>
    <m/>
    <m/>
    <m/>
    <m/>
    <m/>
    <s v="N"/>
    <s v="N"/>
    <m/>
    <m/>
    <s v="     "/>
    <m/>
    <m/>
    <m/>
    <m/>
    <m/>
    <m/>
    <m/>
    <m/>
    <m/>
    <m/>
    <m/>
    <m/>
    <m/>
    <m/>
    <m/>
    <m/>
    <m/>
    <m/>
    <m/>
  </r>
  <r>
    <x v="2857"/>
    <s v="     "/>
    <d v="2020-06-27T00:00:00"/>
    <d v="1899-12-30T15:41:00"/>
    <s v="26"/>
    <x v="1"/>
    <s v="6"/>
    <x v="6"/>
    <d v="2020-06-27T00:00:00"/>
    <d v="1899-12-30T15:28:00"/>
    <s v="On June 27, 2020 at 1541 hours, a PG&amp;E troubleman was dispatched to the Castro Valley 1110 Distribution Circuit in the city of Castro Valley for reports of a pole fire. Initial analysis indicates that a 3rd party drone flew into a primary conductor and caused the MR273 recloser to open resulting in a customer outage. A small 3 meter to 0.25 acre grass fire was also a result of the drone flying into the primary conductor. No severe damage was caused to PG&amp;E assets and Cal Fire was on site to extinguish the fire. Power was restored to 204 customers at 1621 hours on June 27, 2020."/>
    <s v="     "/>
    <x v="0"/>
    <m/>
    <x v="1"/>
    <s v="N"/>
    <s v="948867"/>
    <s v="20-0065709"/>
    <m/>
    <s v="T004998865"/>
    <m/>
    <m/>
    <s v="     "/>
    <x v="0"/>
    <x v="0"/>
    <m/>
    <x v="0"/>
    <s v="D"/>
    <s v="&lt;0.25"/>
    <m/>
    <s v="Contact - 3rd Party"/>
    <x v="3"/>
    <s v="Contact - 3rd Party"/>
    <s v="Contact from object"/>
    <s v="Airstrike"/>
    <m/>
    <s v="Airstrike"/>
    <s v="Conductor - Primary"/>
    <m/>
    <s v="Overhead"/>
    <m/>
    <s v="Conductor - Primary"/>
    <m/>
    <s v="Circuit ID: 014091110"/>
    <s v="     "/>
    <x v="1"/>
    <n v="530"/>
    <n v="37.698500000000003"/>
    <n v="-122.021"/>
    <s v="Alameda"/>
    <s v="CASTRO-VALLEY-1110"/>
    <m/>
    <s v="Cal Fire"/>
    <s v="Herbaceous"/>
    <m/>
    <m/>
    <m/>
    <m/>
    <m/>
    <m/>
    <m/>
    <s v="N"/>
    <s v="N"/>
    <m/>
    <m/>
    <s v="     "/>
    <m/>
    <m/>
    <m/>
    <m/>
    <m/>
    <m/>
    <m/>
    <m/>
    <m/>
    <m/>
    <m/>
    <m/>
    <m/>
    <m/>
    <m/>
    <m/>
    <m/>
    <m/>
    <m/>
  </r>
  <r>
    <x v="2858"/>
    <s v="     "/>
    <d v="2020-06-27T00:00:00"/>
    <d v="1899-12-30T03:56:00"/>
    <s v="26"/>
    <x v="1"/>
    <s v="6"/>
    <x v="6"/>
    <m/>
    <m/>
    <s v="On June 27, 2020 at 0356 hours, a PG&amp;E troubleman was dispatched to the Petaluma C 1108 Distribution Circuit in the city of Two Rock and observed a PG&amp;E pole fire has occurred. Initial analysis indicates that a contaminated insulator was tracking and caused a pole to catch fire along with some surround vegetation. No customer outage occurred in this incident.  An EC tag was created for the damaged equipment to be replaced and Cal fire was on site to extinguish the fire."/>
    <s v="     "/>
    <x v="0"/>
    <m/>
    <x v="1"/>
    <s v="N"/>
    <m/>
    <m/>
    <m/>
    <s v="T004998528"/>
    <n v="119224000"/>
    <m/>
    <s v="     "/>
    <x v="0"/>
    <x v="0"/>
    <m/>
    <x v="0"/>
    <s v="D"/>
    <s v="&lt;0.25"/>
    <s v="Insulator tracking"/>
    <s v="Equipment - PG&amp;E"/>
    <x v="22"/>
    <s v="Equipment - PG&amp;E"/>
    <s v="Contamination"/>
    <s v="Tracking"/>
    <s v="Insulator"/>
    <m/>
    <m/>
    <m/>
    <s v="Overhead"/>
    <m/>
    <s v="Insulator"/>
    <s v="crossarm"/>
    <s v="Circuit: 042631108 Pole ID:102008157"/>
    <s v="     "/>
    <x v="1"/>
    <n v="180"/>
    <n v="38.258000000000003"/>
    <n v="-122.782"/>
    <s v="Sonoma"/>
    <s v="PETALUMA-C-1108"/>
    <m/>
    <s v="Cal Fire"/>
    <s v="Herbaceous"/>
    <m/>
    <m/>
    <m/>
    <m/>
    <m/>
    <m/>
    <m/>
    <s v="N"/>
    <s v="N"/>
    <m/>
    <m/>
    <s v="     "/>
    <m/>
    <m/>
    <m/>
    <m/>
    <m/>
    <m/>
    <m/>
    <m/>
    <m/>
    <m/>
    <m/>
    <m/>
    <m/>
    <m/>
    <m/>
    <m/>
    <m/>
    <m/>
    <m/>
  </r>
  <r>
    <x v="2859"/>
    <s v="     "/>
    <d v="2020-06-27T00:00:00"/>
    <d v="1899-12-30T02:21:00"/>
    <s v="26"/>
    <x v="1"/>
    <s v="6"/>
    <x v="6"/>
    <d v="2020-06-27T00:00:00"/>
    <d v="1899-12-30T02:15:00"/>
    <s v="On June 27, 2020 at 0300 hours, PG&amp;E Troublemen patrolled the Madison 2101 Distribution Circuit numbers 063172101, near the east side of county road 85 at Adams Canal in Capay, California. They observed the line recloser 9512 on the ground and the 45' distribution pole, 2 crossarms, and the transformer (CGC 219869038186) damaged. They reported a burning smell coming from the circuit breaker number 2101/2. The three phase fault hit so hard that it damaged the breaker at the substation. Initial analysis indicates that a 3rd party vehicle pole incident damaged the transformer and resulted in an ignition. The road was clear, the weather was dry, and it was dark outside. The fire department responded to and extinguished the yard fire. The 718 minute outage affected 2,073 customers. We replaced the line recloser, 45' class 3 pole, new switch inertia, cutout, hardware, framing, lightning arrestor, ground, and scada. The line was returned to service on June 27, 2020. This information is preliminary."/>
    <s v="     "/>
    <x v="0"/>
    <m/>
    <x v="1"/>
    <s v="N"/>
    <m/>
    <s v="20-0065614"/>
    <m/>
    <s v="T004998512,T004998518, T004998520, T004998557"/>
    <m/>
    <m/>
    <s v="     "/>
    <x v="0"/>
    <x v="0"/>
    <m/>
    <x v="0"/>
    <s v="D"/>
    <s v="&lt;3 meters of linear travel"/>
    <m/>
    <s v="Contact - 3rd Party"/>
    <x v="8"/>
    <s v="Contact - 3rd Party"/>
    <s v="Contact from object"/>
    <s v="Contact - Vehicle"/>
    <m/>
    <s v="Contact - Vehicle"/>
    <s v="Pole"/>
    <m/>
    <s v="Overhead"/>
    <m/>
    <s v="Pole"/>
    <s v="Pole, Line Recloser, Crossarm, Transformer"/>
    <s v="Pole ID: 101604307"/>
    <s v="     "/>
    <x v="0"/>
    <m/>
    <n v="38.715600000000002"/>
    <n v="-122.047"/>
    <s v="Yolo"/>
    <s v="MADISON-2101"/>
    <m/>
    <s v="Unknown"/>
    <s v="Urban"/>
    <m/>
    <m/>
    <m/>
    <m/>
    <m/>
    <s v="CHILES"/>
    <m/>
    <s v="N"/>
    <s v="N"/>
    <m/>
    <m/>
    <s v="     "/>
    <m/>
    <m/>
    <m/>
    <m/>
    <m/>
    <m/>
    <m/>
    <m/>
    <m/>
    <m/>
    <m/>
    <m/>
    <m/>
    <m/>
    <m/>
    <m/>
    <m/>
    <m/>
    <m/>
  </r>
  <r>
    <x v="2860"/>
    <s v="     "/>
    <d v="2020-06-27T00:00:00"/>
    <d v="1899-12-30T06:47:00"/>
    <s v="26"/>
    <x v="1"/>
    <s v="6"/>
    <x v="6"/>
    <d v="2020-06-27T00:00:00"/>
    <d v="1899-12-30T06:34:00"/>
    <s v="On June 27, 2020 at 0647 hours, a PG&amp;E Troubleman was dispatched to the Narrows 2102 21kV Distribution Circuit near Beitler Road and Bitney Springs Road, Nevada City in response to an outage. Initial analysis indicates bird contact caused the ignition. PG&amp;E Troubleman reports that a bird cross phased resulting in a 3 phase fault that caused the bird to catch fire and fall to the ground. The Troubleman suspects the bird contacted the jumper between the back of the insulator on a 4' steel arm. A second bird was found on the insulator. Both birds are suspected to be starlings. The bird contact did not damage any PG&amp;E assets but resulted in a fire 0.25 - 10 acres and an outage to 273 customers. Fire was suppressed by Cal Fire."/>
    <s v="     "/>
    <x v="0"/>
    <m/>
    <x v="1"/>
    <s v="N"/>
    <s v="948544"/>
    <s v="20-0065627"/>
    <m/>
    <s v="T004998560"/>
    <m/>
    <m/>
    <s v="     "/>
    <x v="0"/>
    <x v="0"/>
    <m/>
    <x v="0"/>
    <s v="D"/>
    <s v="0.26-9.99"/>
    <m/>
    <s v="Contact - Animal - Bird"/>
    <x v="6"/>
    <s v="Contact - Bird"/>
    <s v="Contact from object"/>
    <s v="Contact - Animal"/>
    <m/>
    <s v="Contact - Animal"/>
    <s v="Insulator"/>
    <m/>
    <s v="Overhead"/>
    <m/>
    <s v="Insulator"/>
    <m/>
    <s v="Pole ID: 100007177"/>
    <s v="     "/>
    <x v="1"/>
    <n v="300"/>
    <n v="39.2577"/>
    <n v="-121.18300000000001"/>
    <s v="Nevada"/>
    <s v="NARROWS-2102"/>
    <m/>
    <s v="Cal Fire"/>
    <s v="Herbaceous"/>
    <m/>
    <m/>
    <m/>
    <m/>
    <m/>
    <s v="BITNEY"/>
    <m/>
    <s v="N"/>
    <s v="N"/>
    <m/>
    <m/>
    <s v="     "/>
    <m/>
    <m/>
    <m/>
    <m/>
    <m/>
    <m/>
    <m/>
    <m/>
    <m/>
    <m/>
    <m/>
    <m/>
    <m/>
    <m/>
    <m/>
    <m/>
    <m/>
    <m/>
    <m/>
  </r>
  <r>
    <x v="2861"/>
    <s v="     "/>
    <d v="2020-06-27T00:00:00"/>
    <d v="1899-12-30T05:56:00"/>
    <s v="26"/>
    <x v="1"/>
    <s v="6"/>
    <x v="6"/>
    <d v="2020-06-27T00:00:00"/>
    <d v="1899-12-30T03:34:00"/>
    <s v="On June 27, 2020 at 0556 hours, a PG&amp;E troubleman was dispatched to the Cotati 1103 Distribution Circuit in the city of Petaluma and observed a broken wire on ground. Initial analysis indicates that a primary conductor fell to ground due to a cracked insulator. This failure caused some vegetation around the base of the pole to ignite. Power was restored to 1463 customers at 1239 hours on June 27, 2020. Cal Fire was on site to extinguish the fire. "/>
    <s v="     "/>
    <x v="0"/>
    <m/>
    <x v="1"/>
    <s v="N"/>
    <s v="948547"/>
    <s v="20-0065628"/>
    <m/>
    <s v="T004998546"/>
    <m/>
    <m/>
    <s v="     "/>
    <x v="0"/>
    <x v="0"/>
    <m/>
    <x v="0"/>
    <s v="D"/>
    <s v="&lt;0.25"/>
    <m/>
    <s v="Equipment - PG&amp;E"/>
    <x v="16"/>
    <s v="Equipment - PG&amp;E"/>
    <s v="All types of equipment / facility failure"/>
    <s v="Insulator failure"/>
    <s v="Insulator"/>
    <m/>
    <m/>
    <m/>
    <s v="Overhead"/>
    <m/>
    <s v="Insulator"/>
    <s v="Conductor-Primary"/>
    <s v="Circuit ID: 042271103 Pole ID: 101991222"/>
    <s v="     "/>
    <x v="1"/>
    <n v="180"/>
    <n v="38.300400000000003"/>
    <n v="-122.744"/>
    <s v="Sanoma"/>
    <s v="COTATI-1103"/>
    <m/>
    <s v="Cal Fire"/>
    <s v="Herbaceous"/>
    <m/>
    <m/>
    <m/>
    <m/>
    <m/>
    <m/>
    <m/>
    <s v="N"/>
    <s v="N"/>
    <m/>
    <m/>
    <s v="     "/>
    <m/>
    <m/>
    <m/>
    <m/>
    <m/>
    <m/>
    <m/>
    <m/>
    <m/>
    <m/>
    <m/>
    <m/>
    <m/>
    <m/>
    <m/>
    <m/>
    <m/>
    <m/>
    <m/>
  </r>
  <r>
    <x v="2862"/>
    <s v="     "/>
    <d v="2020-06-28T00:00:00"/>
    <d v="1899-12-30T17:35:00"/>
    <s v="27"/>
    <x v="1"/>
    <s v="6"/>
    <x v="6"/>
    <d v="2020-06-28T00:00:00"/>
    <d v="1899-12-30T17:33:00"/>
    <s v="On June 28, 2020 at 1735 hours a PG&amp;E troubleman was dispatched to the Avenal 2101 Distribution Circuit on Skyline Blvd in the city of Avenal for reports of a pole fire hazard. Initial analysis indicates a dove got between the jumper and grounded riser arm causing a grass fire roughly 1.4 acres in size that was extinguished by Avenal Fire Department. The troubleman stated no significant damaged occurred to PG&amp;E assets to need replacement and no outage occurred due to this incident. Photos of the fire and bird carcass were supplied from the responding troubleman."/>
    <s v="     "/>
    <x v="0"/>
    <m/>
    <x v="1"/>
    <s v="N"/>
    <s v="949529"/>
    <m/>
    <m/>
    <s v="T004999601"/>
    <m/>
    <m/>
    <s v="     "/>
    <x v="0"/>
    <x v="0"/>
    <m/>
    <x v="0"/>
    <s v="D"/>
    <s v="0.26-9.99"/>
    <m/>
    <s v="Contact - Animal - Bird"/>
    <x v="6"/>
    <s v="Contact - Bird"/>
    <s v="Contact from object"/>
    <s v="Contact - Animal"/>
    <m/>
    <s v="Contact - Animal"/>
    <s v="Jumper"/>
    <m/>
    <s v="Overhead"/>
    <m/>
    <s v="Jumper"/>
    <m/>
    <s v="Circuit ID: 255002101"/>
    <s v="     "/>
    <x v="0"/>
    <m/>
    <n v="36.007199999999997"/>
    <n v="-120.122"/>
    <s v="Kings"/>
    <s v="AVENAL-2101"/>
    <m/>
    <s v="Avenal FD"/>
    <s v="Urban"/>
    <m/>
    <m/>
    <m/>
    <m/>
    <m/>
    <m/>
    <m/>
    <s v="N"/>
    <s v="N"/>
    <m/>
    <m/>
    <s v="     "/>
    <m/>
    <m/>
    <m/>
    <m/>
    <m/>
    <m/>
    <m/>
    <m/>
    <m/>
    <m/>
    <m/>
    <m/>
    <m/>
    <m/>
    <m/>
    <m/>
    <m/>
    <m/>
    <m/>
  </r>
  <r>
    <x v="2863"/>
    <s v="     "/>
    <d v="2020-06-28T00:00:00"/>
    <d v="1899-12-30T15:32:00"/>
    <s v="27"/>
    <x v="1"/>
    <s v="6"/>
    <x v="6"/>
    <d v="2020-06-28T00:00:00"/>
    <d v="1899-12-30T16:37:00"/>
    <s v="On June 28, 2020 at 1532 hours, a PG&amp;E troubleman was dispatched to the Trinidad 1101 Distribution Circuit on Bauder Ln in the city of Trinidad for a wires down incident. Initial analysis indicates that a tree fell and brought down one phase of primary overhead conductors that were still hot. The responding troubleman cut line in clear and opened jumpers to de energize and make safe. This event resulted in 2 outages and ignited a 1 - 3 meter vegetation fire. An “Priority A” EC tag was created for the all damaged equipment to be replaced. Power was restored to 44 customers at 1750 hours on June 28, 2020 and the remaining 6 customers were restored at 0116 hours on June 29, 2020. Cal Fire was dispatched to extinguish the fire."/>
    <s v="     "/>
    <x v="0"/>
    <m/>
    <x v="1"/>
    <s v="N"/>
    <m/>
    <s v="20-0065870"/>
    <m/>
    <s v="T004999577, T004999520"/>
    <n v="119226000"/>
    <m/>
    <s v="     "/>
    <x v="0"/>
    <x v="0"/>
    <m/>
    <x v="0"/>
    <s v="D"/>
    <s v="&lt;3 meters of linear travel"/>
    <m/>
    <s v="Vegetation"/>
    <x v="0"/>
    <s v="Vegetation"/>
    <s v="Contact from object"/>
    <s v="Contact - Vegetation"/>
    <m/>
    <s v="Contact - Vegetation"/>
    <s v="Conductor - Primary"/>
    <m/>
    <s v="Overhead"/>
    <m/>
    <s v="Conductor - Primary"/>
    <s v="Crossarm, Guy Wire, Anchor, Insulator"/>
    <s v="Circuit ID: 192231101"/>
    <s v="     "/>
    <x v="0"/>
    <m/>
    <n v="41.043500000000002"/>
    <n v="-124.108"/>
    <s v="Humboldt"/>
    <s v="TRINIDAD-1101"/>
    <m/>
    <s v="Cal Fire"/>
    <s v="Conifer Forest"/>
    <m/>
    <m/>
    <m/>
    <m/>
    <m/>
    <m/>
    <m/>
    <s v="N"/>
    <s v="N"/>
    <m/>
    <m/>
    <s v="     "/>
    <n v="41.353900000000003"/>
    <n v="-124.03189999999999"/>
    <s v="Jun 30 2020 12:00AM"/>
    <s v="TrunkFail"/>
    <s v="A green Redwood top blew off in a high wind event striking the 12kv lines causing an outage which then caused a small vegetation fire. This Redwood tree did not have any signs of defects."/>
    <s v="REDW"/>
    <s v="65"/>
    <s v="55"/>
    <s v="15"/>
    <s v="None"/>
    <s v="None"/>
    <s v="N"/>
    <s v="1"/>
    <m/>
    <s v="Hillside"/>
    <s v="B"/>
    <s v="CrossArm"/>
    <s v="BareWire"/>
    <s v="0"/>
  </r>
  <r>
    <x v="2864"/>
    <s v="     "/>
    <d v="2020-06-28T00:00:00"/>
    <d v="1899-12-30T07:58:00"/>
    <s v="27"/>
    <x v="1"/>
    <s v="6"/>
    <x v="6"/>
    <d v="2020-06-28T00:00:00"/>
    <d v="1899-12-30T07:51:00"/>
    <s v="On June 28, 2020 at 0758 hours, a PG&amp;E troubleman was dispatched to the Catlett 1102 Distribution Circuit on Natomas Rd in the city Elverta and observed a grass fire occurred due to animal contact. Initial analysis indicates a bird made contact with the transformer causing it to flash, igniting the surrounding grass field and causing an outage to 27 customers. The troubleman found 3 of 3 fuses blown at fuse 2589 and reported that Transformer 221435739785 was cut in clear to safely refuse 2589. An EC tag was created for the damaged Transformer, Cutouts and arresters to be replaced. Power was restored to all 27 customers by 1728 hours on June 28, 2020. Pleasant Grove Fire Department was on scene to extinguish the fire.  "/>
    <s v="     "/>
    <x v="0"/>
    <m/>
    <x v="1"/>
    <s v="N"/>
    <s v="949251"/>
    <s v="20-0065803"/>
    <m/>
    <s v="T004999276"/>
    <n v="119226000"/>
    <m/>
    <s v="     "/>
    <x v="0"/>
    <x v="0"/>
    <m/>
    <x v="0"/>
    <s v="D"/>
    <s v="0.26-9.99"/>
    <m/>
    <s v="Contact - Animal - Bird"/>
    <x v="6"/>
    <s v="Contact - Bird"/>
    <s v="Contact from object"/>
    <s v="Contact - Animal"/>
    <m/>
    <s v="Contact - Animal"/>
    <s v="Transformer"/>
    <m/>
    <s v="Overhead"/>
    <m/>
    <s v="Transformer"/>
    <s v="Cutout, Lightning Arrester"/>
    <s v="Transformer: 221435739785"/>
    <s v="     "/>
    <x v="0"/>
    <m/>
    <n v="38.758299999999998"/>
    <n v="-121.498"/>
    <s v="Sutter"/>
    <s v="CATLETT-1102"/>
    <m/>
    <s v="Pleasant Grove FD"/>
    <s v="Agriculture"/>
    <m/>
    <m/>
    <m/>
    <m/>
    <m/>
    <m/>
    <m/>
    <s v="N"/>
    <s v="N"/>
    <m/>
    <m/>
    <s v="     "/>
    <m/>
    <m/>
    <m/>
    <m/>
    <m/>
    <m/>
    <m/>
    <m/>
    <m/>
    <m/>
    <m/>
    <m/>
    <m/>
    <m/>
    <m/>
    <m/>
    <m/>
    <m/>
    <m/>
  </r>
  <r>
    <x v="2865"/>
    <s v="     "/>
    <d v="2020-06-29T00:00:00"/>
    <d v="1899-12-30T18:20:00"/>
    <s v="27"/>
    <x v="1"/>
    <s v="6"/>
    <x v="6"/>
    <d v="2020-06-29T00:00:00"/>
    <d v="1899-12-30T18:13:00"/>
    <s v="On June 29, 2020 at 1919 hours, a PG&amp;E Troubleman patrolled the Peabody 2107 Distribution Circuit number 063642107, near Montezuma Hills and Emigh Rd North and at the 11th and 13th poles north of switch 7663, in Rio Vista, California. He observed a primary overhead conductor broken with one of three down on the ground, that resulted in a fire. Initial analysis indicates a primary conductor failure occurred, due to overhead equipment failure and the line recloser 8502 is listed as the equipment type. The Montezuma Fire Department responded to and extinguished the fire. The 155-minute outage affected 191 customers. Per A Tags 119233800 and 119233801, we replaced two solely owned poles, with 8ft composite arms and kingpins, full sets of hpi25 insulators, and 300ft of #4 ACSR - 1 wire. All the repairs were completed and the line was returned to service on June 30, 2020 at 0337 hours. This information is preliminary."/>
    <s v="     "/>
    <x v="0"/>
    <m/>
    <x v="1"/>
    <s v="N"/>
    <s v="954058"/>
    <s v="20-0066352"/>
    <m/>
    <s v="T005000601"/>
    <m/>
    <m/>
    <s v="     "/>
    <x v="0"/>
    <x v="0"/>
    <m/>
    <x v="0"/>
    <s v="D"/>
    <s v="0.26-9.99"/>
    <m/>
    <s v="Equipment - PG&amp;E"/>
    <x v="4"/>
    <s v="Equipment - PG&amp;E"/>
    <s v="All types of equipment / facility failure"/>
    <s v="Conductor failure-all"/>
    <s v="Conductor - Primary"/>
    <m/>
    <m/>
    <m/>
    <s v="Overhead"/>
    <m/>
    <s v="Conductor - Primary"/>
    <s v="Pole, Crossarm, Insulator, Hardware Framing, Conductor"/>
    <s v="Circuit ID: 063642107, SAP: 101566838, 101566843"/>
    <s v="     "/>
    <x v="0"/>
    <m/>
    <n v="38.154800000000002"/>
    <n v="-121.723"/>
    <s v="Solano"/>
    <s v="PEABODY-2107"/>
    <m/>
    <s v="Montezuma FD"/>
    <s v="Agriculture"/>
    <m/>
    <m/>
    <m/>
    <m/>
    <m/>
    <m/>
    <m/>
    <s v="N"/>
    <s v="N"/>
    <m/>
    <m/>
    <s v="     "/>
    <m/>
    <m/>
    <m/>
    <m/>
    <m/>
    <m/>
    <m/>
    <m/>
    <m/>
    <m/>
    <m/>
    <m/>
    <m/>
    <m/>
    <m/>
    <m/>
    <m/>
    <m/>
    <m/>
  </r>
  <r>
    <x v="2866"/>
    <s v="     "/>
    <d v="2020-06-29T00:00:00"/>
    <d v="1899-12-30T19:58:00"/>
    <s v="27"/>
    <x v="1"/>
    <s v="6"/>
    <x v="6"/>
    <d v="2020-06-29T00:00:00"/>
    <d v="1899-12-30T19:55:00"/>
    <s v="On June 29, 2020 at 1958 hours, a PG&amp;E troubleman was dispatched to the Jarvis 1106 circuit. A capacitor bank failed and started an fire between one and three meters. The pole was repaired on 7/1/2020. A separate tag was created to address the capacitor bank. Alameda County Fire Department responded to the fire. "/>
    <s v="     "/>
    <x v="0"/>
    <m/>
    <x v="1"/>
    <s v="N"/>
    <s v="954086"/>
    <s v="20-0066388"/>
    <m/>
    <s v="T005000642"/>
    <m/>
    <m/>
    <s v="     "/>
    <x v="0"/>
    <x v="0"/>
    <m/>
    <x v="0"/>
    <s v="D"/>
    <s v="&lt;3 meters of linear travel"/>
    <m/>
    <s v="Equipment - PG&amp;E"/>
    <x v="11"/>
    <s v="Equipment - PG&amp;E"/>
    <s v="All types of equipment / facility failure"/>
    <s v="Capacitor bank failure"/>
    <s v="Capacitor Bank"/>
    <m/>
    <m/>
    <m/>
    <s v="Overhead"/>
    <m/>
    <s v="Capacitor Bank"/>
    <s v="Pole, Capacitor Bank"/>
    <s v="Pole ID:103775406, CB: TV464"/>
    <s v="     "/>
    <x v="0"/>
    <m/>
    <n v="37.5976"/>
    <n v="-122.035"/>
    <s v="Alameda"/>
    <s v="JARVIS-1106"/>
    <m/>
    <s v="Alameda County FD"/>
    <s v="Urban"/>
    <m/>
    <m/>
    <m/>
    <m/>
    <m/>
    <m/>
    <m/>
    <s v="N"/>
    <s v="N"/>
    <m/>
    <m/>
    <s v="     "/>
    <m/>
    <m/>
    <m/>
    <m/>
    <m/>
    <m/>
    <m/>
    <m/>
    <m/>
    <m/>
    <m/>
    <m/>
    <m/>
    <m/>
    <m/>
    <m/>
    <m/>
    <m/>
    <m/>
  </r>
  <r>
    <x v="2867"/>
    <s v="     "/>
    <d v="2020-06-29T00:00:00"/>
    <d v="1899-12-30T11:19:00"/>
    <s v="27"/>
    <x v="1"/>
    <s v="6"/>
    <x v="6"/>
    <d v="2020-06-29T00:00:00"/>
    <d v="1899-12-30T11:30:00"/>
    <s v="On June 29, 2020 at 1119 hours, a PG&amp;E Troubleman was dispatched to the Oakhurst 1101 12kV Distribution Circuit across the street from 41125 Sky Vista Place, Oakhurst in response to a wire down outage. Initial analysis indicates vegetation contact caused the ignition. A third-party tree cutter (PG&amp;E hire) performing tree trimming, cut a pine tree top and the branches hit one phase resulting in a wire down. The wire did not break but was damaged warranting replacement. The down wire resulted in an fire 3 meters - 0.25 acres. Fire was suppressed by Cal Fire."/>
    <s v="     "/>
    <x v="0"/>
    <m/>
    <x v="1"/>
    <s v="N"/>
    <s v="953144"/>
    <s v="20-0066149"/>
    <m/>
    <s v="T005000163"/>
    <n v="119232000"/>
    <m/>
    <s v="     "/>
    <x v="0"/>
    <x v="0"/>
    <m/>
    <x v="0"/>
    <s v="D"/>
    <s v="&lt;0.25"/>
    <m/>
    <s v="Vegetation"/>
    <x v="0"/>
    <s v="Vegetation"/>
    <s v="Contact from object"/>
    <s v="Contact - Vegetation"/>
    <m/>
    <s v="Contact - Vegetation"/>
    <s v="Conductor - Primary"/>
    <m/>
    <s v="Overhead"/>
    <m/>
    <s v="Conductor - Primary"/>
    <s v="Conductor - Primary, Connector"/>
    <s v="Circuit ID: 254421101"/>
    <s v="     "/>
    <x v="1"/>
    <n v="424"/>
    <n v="37.347999999999999"/>
    <n v="-119.715"/>
    <s v="Madera"/>
    <s v="OAKHURST-1101"/>
    <m/>
    <s v="Cal Fire"/>
    <s v="Herbaceous"/>
    <m/>
    <m/>
    <m/>
    <m/>
    <m/>
    <m/>
    <m/>
    <s v="N"/>
    <s v="N"/>
    <m/>
    <m/>
    <s v="     "/>
    <m/>
    <m/>
    <s v="Jun 29 2020 12:00AM"/>
    <m/>
    <s v="Tree Trim was working a large pine tree while making final cut to take the top out of the tree a gust of wind spun the top thus resulting the outage and stating a small vegetation fire."/>
    <s v="PINP"/>
    <m/>
    <m/>
    <m/>
    <m/>
    <m/>
    <m/>
    <m/>
    <m/>
    <m/>
    <m/>
    <m/>
    <m/>
    <s v="1"/>
  </r>
  <r>
    <x v="2868"/>
    <s v="     "/>
    <d v="2020-06-29T00:00:00"/>
    <d v="1899-12-30T06:21:00"/>
    <s v="27"/>
    <x v="1"/>
    <s v="6"/>
    <x v="6"/>
    <d v="2020-06-29T00:00:00"/>
    <d v="1899-12-30T06:19:00"/>
    <s v="On June 29, 2020 at 0721 hours, a PG&amp;E Troubleman patrolled the Peabody 2105 12kV Distribution Circuit number 063642105, near 5340 Dally Rd in Vacaville, CA. He observed a pole fire at SAP ID number 101663618, then opened the jumpers at the same location in order to isolate the trouble. The TripSaver® 9641 did not see a wire down. Initial analysis indicates that the cause of the fire involved pole equipment failure. The EC Tag number 119227864 indicated that we needed to open the transformer, replace 60' 4AR, and that a new anchor would be needed since it could not be located. The Vacaville Fire Department responded to and extinguished the fire. The 291-minute outage affected three customers. A new anchor was installed and we replaced the slack span with two 85ft of #4 ACSR conductors and a 15'-lead with twin ten 5/16 DG. We closed the jumper and the line was returned to service on June 29, 2020 at 1110 hours. This information is preliminary."/>
    <s v="     "/>
    <x v="0"/>
    <m/>
    <x v="1"/>
    <s v="N"/>
    <s v="949675"/>
    <s v="20-0066007"/>
    <m/>
    <s v="T004999793, T004999804, T004999851"/>
    <n v="119228000"/>
    <m/>
    <s v="     "/>
    <x v="0"/>
    <x v="0"/>
    <m/>
    <x v="0"/>
    <s v="D"/>
    <s v="&lt;0.25"/>
    <m/>
    <s v="Equipment - PG&amp;E"/>
    <x v="4"/>
    <s v="Equipment - PG&amp;E"/>
    <s v="All types of equipment / facility failure"/>
    <s v="Conductor failure-all"/>
    <s v="Conductor - Primary"/>
    <m/>
    <m/>
    <m/>
    <s v="Overhead"/>
    <m/>
    <s v="Conductor - Primary"/>
    <s v="Conductor - Primary, Anchor"/>
    <s v="Circuit ID: 063642105"/>
    <s v="     "/>
    <x v="0"/>
    <m/>
    <n v="38.310699999999997"/>
    <n v="-121.869"/>
    <s v="Solano"/>
    <s v="PEABODY-2105"/>
    <m/>
    <s v="Vacaville FD"/>
    <s v="Herbaceous"/>
    <m/>
    <m/>
    <m/>
    <m/>
    <m/>
    <m/>
    <m/>
    <s v="N"/>
    <s v="N"/>
    <m/>
    <m/>
    <s v="     "/>
    <m/>
    <m/>
    <m/>
    <m/>
    <m/>
    <m/>
    <m/>
    <m/>
    <m/>
    <m/>
    <m/>
    <m/>
    <m/>
    <m/>
    <m/>
    <m/>
    <m/>
    <m/>
    <m/>
  </r>
  <r>
    <x v="2869"/>
    <s v="     "/>
    <d v="2020-06-29T00:00:00"/>
    <d v="1899-12-30T09:56:00"/>
    <s v="27"/>
    <x v="1"/>
    <s v="6"/>
    <x v="6"/>
    <d v="2020-06-29T00:00:00"/>
    <d v="1899-12-30T09:34:00"/>
    <s v="On June 29, 2020 at 0956 hours, a PG&amp;E troubleman was dispatched to the CORNING 1103 Distribution Circuit on Woodson Ave in the city of Corning and observed a wire down incident one span source side of Transformer 119494520544. Initial analysis indicates that a large tree branch broke and fell onto a two phase primary overhead line causing one phase to fail and fall to ground igniting a brush fire along with blowing 2 of 3 cutouts at Fuse 85493. Cal Fire was on scene and fully contained the brush fire. The troubleman issued a &quot;Priority A&quot; EC Tag for the damaged equipment to be replaced. Power was restored to all 86 customers at 1619 hours on June 29, 2020."/>
    <s v="     "/>
    <x v="0"/>
    <m/>
    <x v="1"/>
    <s v="N"/>
    <s v="951667"/>
    <s v="20-0066109"/>
    <m/>
    <s v="T005000056"/>
    <n v="119231000"/>
    <m/>
    <s v="     "/>
    <x v="0"/>
    <x v="0"/>
    <m/>
    <x v="0"/>
    <s v="D"/>
    <s v="&lt;0.25"/>
    <m/>
    <s v="Vegetation"/>
    <x v="0"/>
    <s v="Vegetation"/>
    <s v="Contact from object"/>
    <s v="Contact - Vegetation"/>
    <m/>
    <s v="Contact - Vegetation"/>
    <s v="Conductor - Primary"/>
    <m/>
    <s v="Overhead"/>
    <m/>
    <s v="Conductor - Primary"/>
    <s v="Automatic wire splice"/>
    <s v="Circuit ID: 103331103"/>
    <s v="     "/>
    <x v="0"/>
    <m/>
    <n v="39.897100000000002"/>
    <n v="-122.182"/>
    <s v="Tehama"/>
    <s v="CORNING-1103"/>
    <m/>
    <s v="Cal Fire"/>
    <s v="Agriculture"/>
    <m/>
    <m/>
    <m/>
    <m/>
    <m/>
    <m/>
    <m/>
    <s v="N"/>
    <s v="Y"/>
    <s v="202006282100"/>
    <s v="202006300300"/>
    <s v="     "/>
    <n v="39.896973000000003"/>
    <n v="-122.1819"/>
    <s v="Jun 30 2020 12:00AM"/>
    <s v="BranchFail"/>
    <s v="limb from green Blue Gum Eucalyptus failed before branch collar in upper canopy and fell across one phase of 12 kv conductors. Conductor broke and fell to ground."/>
    <s v="EUCB"/>
    <s v="100"/>
    <s v="25"/>
    <s v="30"/>
    <s v="Moderate"/>
    <s v="None"/>
    <s v="N"/>
    <s v="1"/>
    <m/>
    <s v="Valley"/>
    <s v="A"/>
    <s v="CrossArm"/>
    <s v="BareWire"/>
    <s v="3"/>
  </r>
  <r>
    <x v="2870"/>
    <s v="     "/>
    <d v="2020-06-30T00:00:00"/>
    <d v="1899-12-30T16:24:00"/>
    <s v="27"/>
    <x v="1"/>
    <s v="6"/>
    <x v="6"/>
    <d v="2020-06-30T00:00:00"/>
    <d v="1899-12-30T16:17:00"/>
    <m/>
    <s v="     "/>
    <x v="0"/>
    <m/>
    <x v="0"/>
    <s v="N"/>
    <s v="955179"/>
    <m/>
    <m/>
    <s v="T005001439"/>
    <n v="119239000"/>
    <m/>
    <s v="     "/>
    <x v="0"/>
    <x v="0"/>
    <m/>
    <x v="0"/>
    <m/>
    <s v="0.26-9.99"/>
    <m/>
    <s v="Equipment - PG&amp;E"/>
    <x v="13"/>
    <s v="Equipment - PG&amp;E"/>
    <s v="All types of equipment / facility failure"/>
    <s v="Transformer failure"/>
    <s v="Transformer"/>
    <m/>
    <m/>
    <m/>
    <s v="Overhead"/>
    <m/>
    <s v="Transformer"/>
    <m/>
    <s v="102102126"/>
    <s v="     "/>
    <x v="0"/>
    <m/>
    <n v="38.084200000000003"/>
    <n v="-121.151"/>
    <s v="San Joaquin"/>
    <s v="LOCKEFORD-2101"/>
    <m/>
    <s v="LINDEN AND PETERS FD"/>
    <s v="Agriculture"/>
    <m/>
    <m/>
    <m/>
    <m/>
    <m/>
    <m/>
    <m/>
    <s v="N"/>
    <s v="N"/>
    <m/>
    <m/>
    <s v="     "/>
    <m/>
    <m/>
    <m/>
    <m/>
    <m/>
    <m/>
    <m/>
    <m/>
    <m/>
    <m/>
    <m/>
    <m/>
    <m/>
    <m/>
    <m/>
    <m/>
    <m/>
    <m/>
    <m/>
  </r>
  <r>
    <x v="2871"/>
    <s v="     "/>
    <d v="2020-06-30T00:00:00"/>
    <d v="1899-12-30T01:38:00"/>
    <s v="27"/>
    <x v="1"/>
    <s v="6"/>
    <x v="6"/>
    <d v="2020-06-30T00:00:00"/>
    <d v="1899-12-30T01:30:00"/>
    <s v="On June 30, 2020 at 0138 hours, a PG&amp;E troubleman was dispatched to the channel 1102 circuit. Equipment failure caused a wire down, starting a fire that was between 3 meters and .25 acres. The Stockton Fire Department responded to the fire. Repairs were complete the same day. "/>
    <s v="     "/>
    <x v="0"/>
    <m/>
    <x v="1"/>
    <s v="N"/>
    <m/>
    <s v="20-0066415"/>
    <m/>
    <s v="T005000693"/>
    <n v="119234000"/>
    <m/>
    <s v="     "/>
    <x v="0"/>
    <x v="0"/>
    <m/>
    <x v="0"/>
    <s v="D"/>
    <s v="&lt;0.25"/>
    <m/>
    <s v="Equipment - PG&amp;E"/>
    <x v="4"/>
    <s v="Equipment - PG&amp;E"/>
    <s v="All types of equipment / facility failure"/>
    <s v="Conductor failure-all"/>
    <s v="Conductor - Primary"/>
    <m/>
    <m/>
    <m/>
    <s v="Overhead"/>
    <m/>
    <s v="Conductor - Primary"/>
    <s v="Conductor"/>
    <s v="Circuit ID: 163071102"/>
    <s v="     "/>
    <x v="0"/>
    <m/>
    <n v="37.962000000000003"/>
    <n v="-121.33"/>
    <s v="San Joaquin"/>
    <s v="CHANNEL-1102"/>
    <m/>
    <s v="Stockton FD"/>
    <s v="Hardwood Woodland"/>
    <m/>
    <m/>
    <m/>
    <m/>
    <m/>
    <m/>
    <m/>
    <s v="N"/>
    <s v="N"/>
    <m/>
    <m/>
    <s v="     "/>
    <m/>
    <m/>
    <m/>
    <m/>
    <m/>
    <m/>
    <m/>
    <m/>
    <m/>
    <m/>
    <m/>
    <m/>
    <m/>
    <m/>
    <m/>
    <m/>
    <m/>
    <m/>
    <m/>
  </r>
  <r>
    <x v="2872"/>
    <s v="     "/>
    <d v="2020-07-01T00:00:00"/>
    <d v="1899-12-30T06:19:00"/>
    <s v="27"/>
    <x v="2"/>
    <s v="7"/>
    <x v="6"/>
    <d v="2020-07-01T00:00:00"/>
    <d v="1899-12-30T06:04:00"/>
    <s v="On July 1, 2020 at 0619 hours, a PG&amp;E Troubleman was dispatched to the Poso Mountain 2101 21kV Distribution Circuit near Tule Road, Bakersfield in response to an outage. Initial analysis indicates bird contact into the primary circuit caused the ignition. PG&amp;E Troubleman reports a bird carcass, suspected to be a hawk, was found at the base of pole that single phased and resulted in approximately 10 meter grassfire. The equipment was not equipped with bird protection although there is an outstanding pole replacement work order. The ignition did not result in any damages to PG&amp;E equipment. Fire was self-extinguished. "/>
    <s v="     "/>
    <x v="0"/>
    <m/>
    <x v="1"/>
    <s v="N"/>
    <s v="955503"/>
    <s v="20-0067038"/>
    <m/>
    <s v="T005001689"/>
    <m/>
    <m/>
    <s v="     "/>
    <x v="0"/>
    <x v="0"/>
    <m/>
    <x v="0"/>
    <s v="D"/>
    <s v="&lt;0.25"/>
    <s v="approx. 10 m"/>
    <s v="Contact - Animal - Bird"/>
    <x v="6"/>
    <s v="Contact - Bird"/>
    <s v="Contact from object"/>
    <s v="Contact - Animal"/>
    <m/>
    <s v="Contact - Animal"/>
    <s v="Conductor - Primary"/>
    <m/>
    <s v="Overhead"/>
    <m/>
    <s v="Conductor - Primary"/>
    <m/>
    <s v="Circuit ID: 253642101 "/>
    <s v="     "/>
    <x v="1"/>
    <n v="438"/>
    <n v="35.634999999999998"/>
    <n v="-118.967"/>
    <s v="Kern"/>
    <s v="POSO-MOUNTAIN-2101"/>
    <m/>
    <s v="Self Extinguished"/>
    <s v="Herbaceous"/>
    <m/>
    <m/>
    <m/>
    <m/>
    <m/>
    <m/>
    <m/>
    <s v="N"/>
    <s v="N"/>
    <m/>
    <m/>
    <s v="     "/>
    <m/>
    <m/>
    <m/>
    <m/>
    <m/>
    <m/>
    <m/>
    <m/>
    <m/>
    <m/>
    <m/>
    <m/>
    <m/>
    <m/>
    <m/>
    <m/>
    <m/>
    <m/>
    <m/>
  </r>
  <r>
    <x v="2873"/>
    <s v="     "/>
    <d v="2020-07-02T00:00:00"/>
    <d v="1899-12-30T09:00:00"/>
    <s v="27"/>
    <x v="2"/>
    <s v="7"/>
    <x v="6"/>
    <d v="2020-07-02T00:00:00"/>
    <d v="1899-12-30T10:01:00"/>
    <s v="On July 2, 2020 at 1002 hours, a PG&amp;E Troubleman patrolled the Fruitland 1141 12kV Distribution Circuit number 192311141, near Maple Lane and Newton Road in Weott. He observed a tree burning on the overhead primary conductor ten spans load side of fuse 3965. Initial analysis indicates that high winds caused a tan oak tree in an open area to fail and strike our equipment, which then caused an outage and a small 15' x 20' fire. The young codominant stem native 55' tan oak tree failed 2 feet above the dry ground. It was on a hillside and there was evidence of slight rot found on the cambium layer of the tree. The 20-minute outage affected 39 customers. The fire self-extinguished. We removed the tree and the line was returned to service on July 2, 2020 at 1021 hours. This information is preliminary."/>
    <s v="     "/>
    <x v="0"/>
    <m/>
    <x v="0"/>
    <s v="N"/>
    <s v="956682"/>
    <s v="20-0067637"/>
    <m/>
    <s v="T005002755"/>
    <m/>
    <m/>
    <s v="     "/>
    <x v="0"/>
    <x v="0"/>
    <m/>
    <x v="0"/>
    <s v="D"/>
    <s v="&lt;0.25"/>
    <s v="15'X20'"/>
    <s v="Vegetation"/>
    <x v="0"/>
    <s v="Vegetation"/>
    <s v="Contact from object"/>
    <s v="Contact - Vegetation"/>
    <m/>
    <s v="Contact - Vegetation"/>
    <s v="Conductor - Primary"/>
    <m/>
    <s v="Overhead"/>
    <m/>
    <s v="Conductor - Primary"/>
    <s v="Primary overhead conductor"/>
    <s v="Circuit ID: 192311141"/>
    <s v="     "/>
    <x v="1"/>
    <n v="105"/>
    <n v="40.339599999999997"/>
    <n v="-123.871"/>
    <s v="Humboldt"/>
    <s v="FRUITLAND-1141"/>
    <m/>
    <s v="Self Extinguished"/>
    <s v="Conifer Forest"/>
    <m/>
    <m/>
    <m/>
    <m/>
    <m/>
    <m/>
    <m/>
    <s v="N"/>
    <s v="N"/>
    <m/>
    <m/>
    <s v="     "/>
    <n v="40.342019999999998"/>
    <n v="-123.88063"/>
    <s v="Jul 13 2020 12:00AM"/>
    <s v="TrunkFail"/>
    <s v="This 2 xstem Tan Oak failed 2 ft. above ground. It was on a hillside and the tree had slight rot on the cambium. This Tan Oak was in an open area subject to high winds, which is why it failed and struck the utilities causing an outage and a small (15ft x 20ft) fire."/>
    <s v="TAN"/>
    <s v="55"/>
    <s v="15"/>
    <s v="30"/>
    <s v="Slight"/>
    <s v="Slight"/>
    <s v="N"/>
    <s v="1"/>
    <m/>
    <s v="Hillside"/>
    <s v="C"/>
    <s v="CrossArm"/>
    <s v="BareWire"/>
    <s v="0"/>
  </r>
  <r>
    <x v="2874"/>
    <s v="     "/>
    <d v="2020-07-03T00:00:00"/>
    <d v="1899-12-30T19:21:00"/>
    <s v="27"/>
    <x v="2"/>
    <s v="7"/>
    <x v="6"/>
    <d v="2020-07-03T00:00:00"/>
    <d v="1899-12-30T19:26:00"/>
    <s v="On July 3, 2020 at 1952 hours, PG&amp;E Troublemen patrolled the Palmer 1101 Distribution Circuit number 183031101, near Cat Canyon Road in Santa Maria and Los Alamos, California. They observed a broken primary line and buck pole. Initial analysis indicated a 3rd party car pole incident occurred and resulted in a fire that was caused by the primary lines touching the down guy. The Santa Barbara County Fire Department responded to and extinguished the fire. The 112-minute outage affected 862 customers. The EC A Tags 119311511 and 119311517 were submitted to replace two broken primary poles, a buck pole, crossarms, two conductors, and the repair of one conductor. All the repairs were completed and the line was returned to service on July 4, 2020 at 0735 hours. This information is preliminary."/>
    <s v="     "/>
    <x v="0"/>
    <m/>
    <x v="1"/>
    <s v="N"/>
    <s v="957547"/>
    <s v="20-0068293"/>
    <m/>
    <s v="T005003901, T005003918, T005004011"/>
    <m/>
    <m/>
    <s v="     "/>
    <x v="0"/>
    <x v="0"/>
    <m/>
    <x v="0"/>
    <s v="D"/>
    <s v="0.26-9.99"/>
    <m/>
    <s v="Contact - 3rd Party"/>
    <x v="8"/>
    <s v="Contact - 3rd Party"/>
    <s v="Contact from object"/>
    <s v="Contact - Vehicle"/>
    <m/>
    <s v="Contact - Vehicle"/>
    <s v="Pole"/>
    <m/>
    <s v="Overhead"/>
    <m/>
    <s v="Pole"/>
    <s v="Conductors - Primary, Poles, Buck Pole, Crossarms"/>
    <s v="Circuit ID: 183031101, SAP ID: 101859251, 101859253"/>
    <s v="     "/>
    <x v="0"/>
    <m/>
    <n v="34.820799999999998"/>
    <n v="-120.289"/>
    <s v="Santa Barbara"/>
    <s v="PALMER-1101"/>
    <m/>
    <s v="Santa Barbara County FD"/>
    <s v="Herbaceous"/>
    <m/>
    <m/>
    <m/>
    <m/>
    <m/>
    <m/>
    <m/>
    <s v="N"/>
    <s v="N"/>
    <m/>
    <m/>
    <s v="     "/>
    <m/>
    <m/>
    <m/>
    <m/>
    <m/>
    <m/>
    <m/>
    <m/>
    <m/>
    <m/>
    <m/>
    <m/>
    <m/>
    <m/>
    <m/>
    <m/>
    <m/>
    <m/>
    <m/>
  </r>
  <r>
    <x v="2875"/>
    <s v="     "/>
    <d v="2020-07-03T00:00:00"/>
    <d v="1899-12-30T23:32:00"/>
    <s v="27"/>
    <x v="2"/>
    <s v="7"/>
    <x v="6"/>
    <d v="2020-07-03T00:00:00"/>
    <d v="1899-12-30T23:23:00"/>
    <s v="On July 4, 2020 at 0007 hours, a PG&amp;E Troubleman patrolled the Cottle 1701 Distribution Circuit number 163711701, near Rodden and Gibbs Road in Oakdale, California. He observed a sheared pole via a third party hit and run. Initial analysis indicates the suspect wire slapped and started a brush fire. Cal Fire responded to and extinguished the approximately 0.4 acre fire. The 164-minute outage affected 367 customers. We replaced one 50' wood pole, two 8' crossarms, 300 feet of 2 acsr overhead conductor, and one 3/8' down guy. All the repairs were completed and the line was returned to service on July 4, 2020 at 0923 hours. This information is preliminary."/>
    <s v="     "/>
    <x v="0"/>
    <m/>
    <x v="1"/>
    <s v="N"/>
    <m/>
    <s v="20-0068328"/>
    <m/>
    <s v="T005003976, T005003984, T005003992"/>
    <n v="119312000"/>
    <m/>
    <s v="     "/>
    <x v="0"/>
    <x v="0"/>
    <m/>
    <x v="0"/>
    <s v="D"/>
    <s v="0.26-9.99"/>
    <s v="chief states .38 acres"/>
    <s v="Contact - 3rd Party"/>
    <x v="8"/>
    <s v="Contact - 3rd Party"/>
    <s v="Contact from object"/>
    <s v="Contact - Vehicle"/>
    <m/>
    <s v="Contact - Vehicle"/>
    <s v="Pole"/>
    <m/>
    <s v="Overhead"/>
    <m/>
    <s v="Pole"/>
    <s v="Conductor - Primary, Pole, Crossarms, Guy"/>
    <s v="Circuit ID: 163711701, SAP ID: 103768910"/>
    <s v="     "/>
    <x v="0"/>
    <m/>
    <n v="37.7883"/>
    <n v="-120.788"/>
    <s v="Stanislaus"/>
    <s v="COTTLE-1701"/>
    <m/>
    <s v="Cal Fire"/>
    <s v="Herbaceous"/>
    <m/>
    <m/>
    <m/>
    <m/>
    <m/>
    <m/>
    <m/>
    <s v="N"/>
    <s v="N"/>
    <m/>
    <m/>
    <s v="     "/>
    <m/>
    <m/>
    <m/>
    <m/>
    <m/>
    <m/>
    <m/>
    <m/>
    <m/>
    <m/>
    <m/>
    <m/>
    <m/>
    <m/>
    <m/>
    <m/>
    <m/>
    <m/>
    <m/>
  </r>
  <r>
    <x v="2876"/>
    <s v="     "/>
    <d v="2020-07-03T00:00:00"/>
    <d v="1899-12-30T06:18:00"/>
    <s v="27"/>
    <x v="2"/>
    <s v="7"/>
    <x v="6"/>
    <d v="2020-07-03T00:00:00"/>
    <d v="1899-12-30T06:14:00"/>
    <s v="On July 3, 2020 at 0618 hours, a PG&amp;E Troubleman was dispatched to the Orland B 1101 Distribution Circuit near County Road 16, Orland in response to a wire down outage. Initial analysis indicates PG&amp;E equipment failure caused the ignition. A connector failed that resulted in a small grass fire between 1 meter - &lt; 3 meters and an outage to 345 customers. The Troubleman states that primary conductor fell onto customer's fence due to a bad connector. The Troubleman stated the configuration is 6-solid copper wire with 2 solid aluminum jumpers with PG connector. Fire was suppressed by Orland Fire Department."/>
    <s v="     "/>
    <x v="0"/>
    <m/>
    <x v="1"/>
    <s v="N"/>
    <s v="957146"/>
    <s v="20-0068092"/>
    <m/>
    <s v="T005003408"/>
    <n v="119308000"/>
    <m/>
    <s v="     "/>
    <x v="0"/>
    <x v="0"/>
    <m/>
    <x v="0"/>
    <s v="D"/>
    <s v="&lt;3 meters of linear travel"/>
    <m/>
    <s v="Equipment - PG&amp;E"/>
    <x v="10"/>
    <s v="Equipment - PG&amp;E"/>
    <s v="All types of equipment / facility failure"/>
    <s v="Splice/Clamp/Connector"/>
    <s v="Splice/Clamp/Connector"/>
    <m/>
    <m/>
    <m/>
    <s v="Overhead"/>
    <m/>
    <s v="Splice/Clamp/Connector"/>
    <s v="Conductor - Primary"/>
    <s v="Pole ID: 100367889"/>
    <s v="     "/>
    <x v="0"/>
    <m/>
    <n v="39.740400000000001"/>
    <n v="-122.209"/>
    <s v="Glenn"/>
    <s v="ORLAND-B-1101"/>
    <m/>
    <s v="Orland FD"/>
    <s v="Urban"/>
    <m/>
    <m/>
    <m/>
    <m/>
    <m/>
    <m/>
    <m/>
    <s v="N"/>
    <s v="N"/>
    <m/>
    <m/>
    <s v="     "/>
    <m/>
    <m/>
    <m/>
    <m/>
    <m/>
    <m/>
    <m/>
    <m/>
    <m/>
    <m/>
    <m/>
    <m/>
    <m/>
    <m/>
    <m/>
    <m/>
    <m/>
    <m/>
    <m/>
  </r>
  <r>
    <x v="2877"/>
    <s v="     "/>
    <d v="2020-07-03T00:00:00"/>
    <d v="1899-12-30T02:10:00"/>
    <s v="27"/>
    <x v="2"/>
    <s v="7"/>
    <x v="6"/>
    <d v="2020-07-03T00:00:00"/>
    <d v="1899-12-30T02:01:00"/>
    <s v="On July 3, 2020 at 0251 hours, a PG&amp;E Troubleman patrolled the Nord 1106 12kV Distribution Circuit number 103071106, near Bay Avenue and Betty Belle in Chico. He observed a tree branch that broke through the line two poles northeast of RCO 6901 and a fire. Initial analysis indicates a large 22 DBH and 30' mature black walnut tree limb broke at the trunk and brought down the 12kV line to the ground, which started a small fire in the ground cover one span south of the tree located in the front yard of 3259 Bay Avenue. It appears that summer limb drop is the reason for the limb failure. The 393-minute outage affected 90 customers. We cleared the wire from the road and replaced two spans of 275' three phase number six copper conductor and two new 8' crossarm. We returned the line to service on July 3, 2020. This information is preliminary."/>
    <s v="     "/>
    <x v="0"/>
    <m/>
    <x v="0"/>
    <s v="N"/>
    <m/>
    <s v="20-0068078"/>
    <m/>
    <s v="T005003374, T005003376"/>
    <m/>
    <m/>
    <s v="     "/>
    <x v="0"/>
    <x v="0"/>
    <m/>
    <x v="0"/>
    <s v="D"/>
    <s v="&lt;0.25"/>
    <s v="12'X15'"/>
    <s v="Vegetation"/>
    <x v="0"/>
    <s v="Vegetation"/>
    <s v="Contact from object"/>
    <s v="Contact - Vegetation"/>
    <m/>
    <s v="Contact - Vegetation"/>
    <s v="Conductor - Primary"/>
    <m/>
    <s v="Overhead"/>
    <m/>
    <s v="Conductor - Primary"/>
    <s v="Primary overhead conductors, Crossarms"/>
    <s v="Circuit ID: 103071106, SAP ID: 100350713, 100438637"/>
    <s v="     "/>
    <x v="0"/>
    <m/>
    <n v="39.7622"/>
    <n v="-121.88200000000001"/>
    <s v="Butte"/>
    <s v="NORD-1106"/>
    <m/>
    <s v="Unknown"/>
    <s v="Urban"/>
    <m/>
    <m/>
    <m/>
    <m/>
    <m/>
    <m/>
    <m/>
    <s v="N"/>
    <s v="N"/>
    <m/>
    <m/>
    <s v="     "/>
    <n v="39.762779999999999"/>
    <n v="-121.88233700000001"/>
    <s v="Jul  4 2020 12:00AM"/>
    <s v="BranchFail"/>
    <s v="LARGE 22 DBH X 30FT LONG LIMB BROKE AT TRUNK. NO SIGNS OF DECAY OUTSIDE OF LIMB, THERE WAS MINOR DECAY PRESENT DECAY INSIDE LIMB. APPEARS TO BE SUMMER LIMB DROP, THAT CAUSED LIMB TO FAIL. A SMALL 12X15 FIRE WAS STARTED ON GROUND COVER 1SP S/O/TREE IN FRONTYARD OF 3259 BAY AVE., CHICO. FIRE INVESTIGATION REPORT WAS SENT 7.30.20 W PHOTOS ATTACHED BY VPM B. SANDERS/B3S6."/>
    <s v="WALB"/>
    <s v="60"/>
    <s v="62"/>
    <s v="30"/>
    <s v="None"/>
    <s v="None"/>
    <s v="N"/>
    <s v="1"/>
    <m/>
    <s v="Valley"/>
    <s v="D"/>
    <s v="CrossArm"/>
    <s v="BareWire"/>
    <s v="0"/>
  </r>
  <r>
    <x v="2878"/>
    <s v="     "/>
    <d v="2020-07-03T00:00:00"/>
    <d v="1899-12-30T05:33:00"/>
    <s v="27"/>
    <x v="2"/>
    <s v="7"/>
    <x v="6"/>
    <d v="2020-07-03T00:00:00"/>
    <m/>
    <s v="On July 3, 2020 at 0533 hours, the Gold Hill-Bellota-Lockeford 115kV transmission circuit relayed  near Meiss and Dillard Rd in Wilton. A PG&amp;E Troubleman found the bottom phase 3/0 copper wire down and a small grass fire in progress, between structures 49/303-49/304. Per WSOC, the fire was dubbed the “Meiss” fire. The wire down caused the fire and it broke 4 to 5 feet out from the shoe. Forward progress on the fire was stopped at 0959 hours and the crew repaired the downed conductor from 0949 to 1438 hours. The fire was contained at 17.4 acres, under the high voltage powerlines. The T-Line M&amp;C North Valley Superintendent confirmed our wire down was ignition source. CALFIRE, Sac Metro, and Wilton Fire Department responded to and extinguished the fire. Repairs were complete by 1441 hours and the line was returned to service on July 3, 2020 at 1550 hours."/>
    <s v="     "/>
    <x v="12"/>
    <m/>
    <x v="1"/>
    <s v="N"/>
    <m/>
    <m/>
    <s v="INT-13808"/>
    <m/>
    <m/>
    <m/>
    <s v="     "/>
    <x v="0"/>
    <x v="0"/>
    <m/>
    <x v="2"/>
    <s v="T"/>
    <s v="10-99"/>
    <m/>
    <s v="Equipment - PG&amp;E"/>
    <x v="4"/>
    <s v="Equipment - PG&amp;E"/>
    <s v="All types of equipment / facility failure"/>
    <s v="Conductor failure-all"/>
    <s v="Conductor - Primary"/>
    <m/>
    <m/>
    <m/>
    <s v="Overhead"/>
    <m/>
    <s v="Conductor - Primary"/>
    <s v="Conductor - Primary"/>
    <s v="Towers: 49/303, 49/304, Circuit: Gold Hill-Bellota-Lockeford "/>
    <s v="     "/>
    <x v="0"/>
    <m/>
    <n v="38.463000000000001"/>
    <n v="-121.14100000000001"/>
    <s v="Sacramento"/>
    <s v="GOLD-HILL-BELLOTA-LOCKEFORD-115KV"/>
    <m/>
    <s v="Cal Fire/Sac Metro/Wilton FD"/>
    <s v="Herbaceous"/>
    <n v="512"/>
    <n v="0"/>
    <n v="0"/>
    <n v="0"/>
    <n v="0"/>
    <s v="MEISS"/>
    <m/>
    <s v="N"/>
    <s v="N"/>
    <m/>
    <m/>
    <s v="     "/>
    <m/>
    <m/>
    <m/>
    <m/>
    <m/>
    <m/>
    <m/>
    <m/>
    <m/>
    <m/>
    <m/>
    <m/>
    <m/>
    <m/>
    <m/>
    <m/>
    <m/>
    <m/>
    <m/>
  </r>
  <r>
    <x v="2879"/>
    <s v="     "/>
    <d v="2020-07-05T00:00:00"/>
    <d v="1899-12-30T17:20:00"/>
    <s v="28"/>
    <x v="2"/>
    <s v="7"/>
    <x v="6"/>
    <d v="2020-07-05T00:00:00"/>
    <d v="1899-12-30T17:14:00"/>
    <s v="On July 5, 2020 at 1720 hours, a PG&amp;E Troubleman was dispatched to the Konocti 1102 12kV Distribution Circuit on Wildcat Road near Highway 175, Kelseyville in response to a wire down. Initial analysis indicates vegetation contact caused the ignition. The PG&amp;E Troubleman reports that a tree fell on 2 phases and broke 2 strand copper primary conductor resulting in an outage to 818 customers and a fire approximately 0.23 acres. Fire was suppressed by Cal Fire."/>
    <s v="     "/>
    <x v="0"/>
    <m/>
    <x v="1"/>
    <s v="N"/>
    <s v="958286"/>
    <s v="20-0068486"/>
    <m/>
    <s v="T005004597"/>
    <n v="119313000"/>
    <m/>
    <s v="     "/>
    <x v="0"/>
    <x v="0"/>
    <m/>
    <x v="0"/>
    <s v="D"/>
    <s v="&lt;0.25"/>
    <s v="0.2330 acres"/>
    <s v="Vegetation"/>
    <x v="0"/>
    <s v="Vegetation"/>
    <s v="Contact from object"/>
    <s v="Contact - Vegetation"/>
    <m/>
    <s v="Contact - Vegetation"/>
    <s v="Conductor - Primary"/>
    <m/>
    <s v="Overhead"/>
    <m/>
    <s v="Conductor - Primary"/>
    <s v="Conductor - Primary"/>
    <s v="Circuit ID: 043311102"/>
    <s v="     "/>
    <x v="2"/>
    <n v="175"/>
    <n v="38.893599999999999"/>
    <n v="-122.741"/>
    <s v="Lake"/>
    <s v="KONOCTI-1102"/>
    <m/>
    <s v="Cal Fire"/>
    <s v="Conifer Forest"/>
    <m/>
    <m/>
    <m/>
    <m/>
    <m/>
    <m/>
    <m/>
    <s v="N"/>
    <s v="N"/>
    <m/>
    <m/>
    <s v="     "/>
    <n v="38.893608"/>
    <n v="-122.741388"/>
    <s v="Jul  7 2020 12:00AM"/>
    <s v="TrunkFail"/>
    <s v="This outage was caused by a Green 2XSTM Black Oak. The oak had a stem failure on a 12DBH stem. The break happened 6 above the ground and 4 from the crotch. When it failed, it landed on all 3 phases. PG&amp;E turned off the power and removed the stem. CalFire contained and extinguished the fire. The Oak was listed on the EVM Project for removal due to a cavity on the back side. The tree did not show any other signs of dying, decay or defects and did not meet PG&amp;Es Rountine Vegetation Management Programs Specs"/>
    <s v="OAKK"/>
    <s v="70"/>
    <s v="29"/>
    <s v="30"/>
    <s v="Moderate"/>
    <s v="None"/>
    <s v="N"/>
    <s v="1"/>
    <m/>
    <s v="Hillside"/>
    <s v="B"/>
    <s v="CrossArm"/>
    <s v="BareWire"/>
    <s v="3"/>
  </r>
  <r>
    <x v="2880"/>
    <s v="     "/>
    <d v="2020-07-05T00:00:00"/>
    <d v="1899-12-30T12:15:00"/>
    <s v="28"/>
    <x v="2"/>
    <s v="7"/>
    <x v="6"/>
    <d v="2020-07-05T00:00:00"/>
    <d v="1899-12-30T12:04:00"/>
    <s v="On July 5, 2020 at 1310 hours, a PG&amp;E Troubleman patrolled the Cholame 2102 Distribution Circuit number 182562102, near 3030 Camatta Shandon Road (Also known as San Juan Road), in Shandon, California. He observed an arcing wire from a flashed 0.5 KVA potential transformer and a bird found. Initial analysis indicates a bird cross phased the smart meter transformer and it was the second time the transformer went catastrophic. Cal Fire responded to and extinguished the fire. The B Tag was submitted to replace the broken transformer, install animal mitigation, and replace the bird protection equipment. All the repairs were completed by September 3, 2020. This information is preliminary."/>
    <s v="     "/>
    <x v="0"/>
    <m/>
    <x v="1"/>
    <s v="N"/>
    <m/>
    <s v="20-0068448"/>
    <m/>
    <s v="T005004475, T001771576"/>
    <n v="119313000"/>
    <m/>
    <s v="     "/>
    <x v="0"/>
    <x v="0"/>
    <m/>
    <x v="0"/>
    <s v="D"/>
    <s v="10-99"/>
    <m/>
    <s v="Contact - Animal - Bird"/>
    <x v="6"/>
    <s v="Contact - Bird"/>
    <s v="Contact from object"/>
    <s v="Contact - Animal"/>
    <m/>
    <s v="Contact - Animal"/>
    <s v="Transformer"/>
    <m/>
    <s v="Overhead"/>
    <m/>
    <s v="Transformer"/>
    <s v="Transformer, Animal Mitigation, Bird Protection Equipment"/>
    <s v=" Circuit ID: 182561101, SAP ID: 101907847, CGC: 513268775882"/>
    <s v="     "/>
    <x v="0"/>
    <m/>
    <n v="35.564700000000002"/>
    <n v="-120.264"/>
    <s v="San Luis Obispo"/>
    <s v="CHOLAME-2102"/>
    <m/>
    <s v="Cal Fire"/>
    <s v="Herbaceous"/>
    <n v="33"/>
    <n v="0"/>
    <n v="0"/>
    <n v="0"/>
    <n v="0"/>
    <s v="JUAN"/>
    <m/>
    <s v="N"/>
    <s v="N"/>
    <m/>
    <m/>
    <s v="     "/>
    <m/>
    <m/>
    <m/>
    <m/>
    <m/>
    <m/>
    <m/>
    <m/>
    <m/>
    <m/>
    <m/>
    <m/>
    <m/>
    <m/>
    <m/>
    <m/>
    <m/>
    <m/>
    <m/>
  </r>
  <r>
    <x v="2881"/>
    <s v="     "/>
    <d v="2020-07-05T00:00:00"/>
    <d v="1899-12-30T10:45:00"/>
    <s v="28"/>
    <x v="2"/>
    <s v="7"/>
    <x v="6"/>
    <m/>
    <m/>
    <m/>
    <s v="     "/>
    <x v="0"/>
    <m/>
    <x v="0"/>
    <s v="N"/>
    <s v="958153"/>
    <m/>
    <m/>
    <s v="T005004446"/>
    <m/>
    <m/>
    <s v="     "/>
    <x v="1"/>
    <x v="0"/>
    <m/>
    <x v="0"/>
    <m/>
    <s v="Unknown"/>
    <m/>
    <s v="Equipment - PG&amp;E"/>
    <x v="13"/>
    <s v="Equipment - PG&amp;E"/>
    <s v="All types of equipment / facility failure"/>
    <s v="Transformer failure"/>
    <s v="Transformer"/>
    <m/>
    <m/>
    <m/>
    <s v="Overhead"/>
    <m/>
    <s v="Transformer"/>
    <m/>
    <s v="100302414"/>
    <s v="     "/>
    <x v="1"/>
    <n v="518"/>
    <n v="37.5229"/>
    <n v="-122.348"/>
    <s v="San Mateo"/>
    <m/>
    <m/>
    <s v="Unknown FD"/>
    <s v="Urban"/>
    <m/>
    <m/>
    <m/>
    <m/>
    <m/>
    <m/>
    <m/>
    <s v="N"/>
    <s v="N"/>
    <m/>
    <m/>
    <s v="     "/>
    <m/>
    <m/>
    <m/>
    <m/>
    <m/>
    <m/>
    <m/>
    <m/>
    <m/>
    <m/>
    <m/>
    <m/>
    <m/>
    <m/>
    <m/>
    <m/>
    <m/>
    <m/>
    <m/>
  </r>
  <r>
    <x v="2882"/>
    <s v="     "/>
    <d v="2020-07-06T00:00:00"/>
    <d v="1899-12-30T23:11:00"/>
    <s v="28"/>
    <x v="2"/>
    <s v="7"/>
    <x v="6"/>
    <d v="2020-07-06T00:00:00"/>
    <d v="1899-12-30T23:01:00"/>
    <s v="On July 7, 2020 at 23:11 hours, a PG&amp;E Troubleman was dispatched to the Placer 1103 Distribution Circuit on Millertown Road, Auburn in response to an outage and wire down. Initial analysis indicates vegetation contact caused the ignition. A main limb of an oak tree of what appeared to be a healthy tree, fell through primary conductor breaking dead end pole resulting in an outage to 3 customers and a fire 0.25 - 10 acres. The PG&amp;E Troubleman reported that there were two ignitions as a result of the tree falling.  Troubleman stated that the 63 fuse did not fail correctly.  The number one fuse did not operate properly and it stayed in the closed position leaving a hot wire ground fault scenario for the wire affected and did not open until it burned itself in the clear, burned in half. A small fire, approximately 10 yards started just below the source location where the fuses are then a second fire started mid-span  between the dead end pole and second to last pole. Troubleman replaced a damaged fuse holder the same day and a corrective tag was created to replace a damaged pole, crossarm, insulators, conductor, transformer, cutout, lightning arrester, and guy wire. Fire was suppressed by Cal Fire."/>
    <s v="     "/>
    <x v="0"/>
    <m/>
    <x v="1"/>
    <s v="N"/>
    <s v="959112"/>
    <s v="20-0068980"/>
    <m/>
    <s v="T005005582"/>
    <n v="119318000"/>
    <m/>
    <s v="     "/>
    <x v="0"/>
    <x v="0"/>
    <m/>
    <x v="0"/>
    <s v="D"/>
    <s v="0.26-9.99"/>
    <m/>
    <s v="Vegetation"/>
    <x v="0"/>
    <s v="Vegetation"/>
    <s v="Contact from object"/>
    <s v="Contact - Vegetation"/>
    <m/>
    <s v="Contact - Vegetation"/>
    <s v="Conductor - Primary"/>
    <m/>
    <s v="Overhead"/>
    <m/>
    <s v="Conductor - Primary"/>
    <s v="Conductor - Primary, Pole, Insulator, Crossarm, Cutout, Lightning Arrester, Transformer, Guy, Fuse Holder"/>
    <s v="Circuit ID: 152461103"/>
    <s v="     "/>
    <x v="1"/>
    <n v="300"/>
    <n v="38.911099999999998"/>
    <n v="-121.10299999999999"/>
    <s v="Placer"/>
    <s v="PLACER-1103"/>
    <m/>
    <s v="Cal Fire"/>
    <s v="Hardwood Woodland"/>
    <m/>
    <m/>
    <m/>
    <m/>
    <m/>
    <m/>
    <m/>
    <s v="N"/>
    <s v="N"/>
    <m/>
    <m/>
    <s v="     "/>
    <n v="38.911140000000003"/>
    <n v="-121.103497"/>
    <s v="Jul  7 2020 12:00AM"/>
    <s v="BranchFail"/>
    <s v="Mature green and healthy valley oak snapped approximately 45 feet above ground level and fell into lines. No evidence of decline inside or out. Wood at break appeared sound and healthy with no signs of decay within. Approx. 1 acre fire started when lines came down."/>
    <s v="OAKV"/>
    <s v="65"/>
    <s v="27"/>
    <s v="15"/>
    <s v="Slight"/>
    <s v="None"/>
    <s v="N"/>
    <s v="1"/>
    <m/>
    <s v="Valley"/>
    <s v="A"/>
    <s v="CrossArm"/>
    <s v="BareWire"/>
    <s v="2"/>
  </r>
  <r>
    <x v="2883"/>
    <s v="     "/>
    <d v="2020-07-06T00:00:00"/>
    <d v="1899-12-30T23:08:00"/>
    <s v="28"/>
    <x v="2"/>
    <s v="7"/>
    <x v="6"/>
    <d v="2020-07-06T00:00:00"/>
    <d v="1899-12-30T22:57:00"/>
    <s v="On July 7, 2020 at 0006 hours, a PG&amp;E Troubleman patrolling the Templeton 2109 12kV Distribution Circuit number 183052109 near CA-46 and Geneseo Rd in Paso Robles, where he observed a car pole incident, resulting in a downed primary conductor and a fire. Cal Fire responded to and extinguished the fire. There was an outage affecting 695 customers for a total of 47969 minutes. The wood pole at Union Rd 550 east of Branch Rd, Paso Robles was replaced. Repairs were complete by July 7, 2020 at 1206 hours."/>
    <s v="     "/>
    <x v="0"/>
    <m/>
    <x v="1"/>
    <s v="N"/>
    <s v="959111"/>
    <s v="20-0068976"/>
    <m/>
    <s v="T005005580"/>
    <n v="119318000"/>
    <m/>
    <s v="     "/>
    <x v="0"/>
    <x v="0"/>
    <m/>
    <x v="0"/>
    <s v="D"/>
    <s v="&lt;0.25"/>
    <m/>
    <s v="Contact - 3rd Party"/>
    <x v="8"/>
    <s v="Contact - 3rd Party"/>
    <s v="Contact from object"/>
    <s v="Contact - Vehicle"/>
    <m/>
    <s v="Contact - Vehicle"/>
    <s v="Pole"/>
    <m/>
    <s v="Overhead"/>
    <m/>
    <s v="Pole"/>
    <s v="Pole, Cross arm"/>
    <s v="Circuit ID: 183052109, Circuit: Templeton 2109, Pole ID: 103117171, WIP Object ID: 2310819"/>
    <s v="     "/>
    <x v="0"/>
    <m/>
    <n v="35.647399999999998"/>
    <n v="-120.56100000000001"/>
    <s v="San Luis Obispo"/>
    <s v="TEMPLETON-2109"/>
    <m/>
    <s v="Cal Fire"/>
    <s v="Agriculture"/>
    <m/>
    <m/>
    <m/>
    <m/>
    <m/>
    <m/>
    <m/>
    <s v="N"/>
    <s v="N"/>
    <m/>
    <m/>
    <s v="     "/>
    <m/>
    <m/>
    <m/>
    <m/>
    <m/>
    <m/>
    <m/>
    <m/>
    <m/>
    <m/>
    <m/>
    <m/>
    <m/>
    <m/>
    <m/>
    <m/>
    <m/>
    <m/>
    <m/>
  </r>
  <r>
    <x v="2884"/>
    <s v="     "/>
    <d v="2020-07-06T00:00:00"/>
    <d v="1899-12-30T21:34:00"/>
    <s v="28"/>
    <x v="2"/>
    <s v="7"/>
    <x v="6"/>
    <d v="2020-07-06T00:00:00"/>
    <d v="1899-12-30T21:33:00"/>
    <s v="On July 6, 2020 at 2134 hours, a PG&amp;E troubleman was dispatched to the Keswick 1101 Distribution Circuit on Whispering Pines Dr in the City of Shasta and observed a tree had fallen onto service drop, causing the service drop to fall to the ground and ignite a fire which completly burnt a garage down to the ground. The detached garage contained  a vehicle. The fire was limited to about 2 acres. No injuries/ fatalities or media were reported. The troubleman created a EC tag to have the damaged assets replaced.  PG&amp;E is reporting this incident under the Property Damage criterion. This information is preliminary. "/>
    <s v="     "/>
    <x v="0"/>
    <m/>
    <x v="1"/>
    <s v="N"/>
    <s v="959095"/>
    <m/>
    <m/>
    <s v="T005005563"/>
    <n v="119318000"/>
    <s v="EI200706A"/>
    <s v="     "/>
    <x v="0"/>
    <x v="0"/>
    <m/>
    <x v="0"/>
    <s v="D"/>
    <s v="0.26-9.99"/>
    <m/>
    <s v="Vegetation"/>
    <x v="0"/>
    <s v="Vegetation"/>
    <s v="Contact from object"/>
    <s v="Contact - Vegetation"/>
    <m/>
    <s v="Contact - Vegetation"/>
    <s v="Service Drop"/>
    <m/>
    <s v="Overhead"/>
    <m/>
    <s v="Service Drop"/>
    <s v="anchor, pole"/>
    <s v="Circuit ID: 103451101 Pole ID:103971310"/>
    <s v="     "/>
    <x v="2"/>
    <n v="246"/>
    <n v="40.612499999999997"/>
    <n v="-122.494"/>
    <s v="Shasta"/>
    <s v="KESWICK-1101"/>
    <m/>
    <s v="Cal Fire"/>
    <s v="Hardwood Woodland"/>
    <m/>
    <m/>
    <m/>
    <m/>
    <m/>
    <m/>
    <m/>
    <s v="N"/>
    <s v="N"/>
    <m/>
    <m/>
    <s v="     "/>
    <m/>
    <m/>
    <m/>
    <s v="RootsFail"/>
    <m/>
    <m/>
    <m/>
    <m/>
    <m/>
    <m/>
    <m/>
    <m/>
    <m/>
    <m/>
    <m/>
    <m/>
    <m/>
    <m/>
    <m/>
  </r>
  <r>
    <x v="2885"/>
    <s v="     "/>
    <d v="2020-07-07T00:00:00"/>
    <d v="1899-12-30T23:16:00"/>
    <s v="28"/>
    <x v="2"/>
    <s v="7"/>
    <x v="6"/>
    <d v="2020-07-07T00:00:00"/>
    <d v="1899-12-30T23:07:00"/>
    <s v="On July 7, 2020 at 2316 hours, a PG&amp;E troubleman was dispatched to the Dinuba 1104 Distribution Circuit on RD 64 in the city of Dinuba and observed a wires down incident. Initial analysis indicates a cypress tree grew into overhead primary lines and made contact with the center phase causing the primary conductor to fail and fall to ground igniting a 3 meter - 0.25 acre vegetation fire. The damaged primary conductor was repaired through a &quot;Priority A&quot; EC notification on July 8, 2020 and power was restored to all 533 customers by 0224 hours the same day. No pre-existing corrective notifications were found during this investigation."/>
    <s v="     "/>
    <x v="0"/>
    <m/>
    <x v="1"/>
    <s v="N"/>
    <s v="959747"/>
    <s v="20-0069375"/>
    <m/>
    <s v="T005006417"/>
    <n v="119329000"/>
    <m/>
    <s v="     "/>
    <x v="0"/>
    <x v="0"/>
    <m/>
    <x v="0"/>
    <s v="D"/>
    <s v="&lt;0.25"/>
    <m/>
    <s v="Vegetation"/>
    <x v="0"/>
    <s v="Vegetation"/>
    <s v="Contact from object"/>
    <s v="Contact - Vegetation"/>
    <m/>
    <s v="Contact - Vegetation"/>
    <s v="Conductor - Primary"/>
    <m/>
    <s v="Overhead"/>
    <m/>
    <s v="Conductor - Primary"/>
    <m/>
    <s v="Circuit ID:254091104"/>
    <s v="     "/>
    <x v="0"/>
    <m/>
    <n v="36.530999999999999"/>
    <n v="-119.43"/>
    <s v="Tulare"/>
    <s v="DINUBA-1104"/>
    <m/>
    <s v="Tulare County FD"/>
    <s v="Agriculture"/>
    <m/>
    <m/>
    <m/>
    <m/>
    <m/>
    <m/>
    <m/>
    <s v="N"/>
    <s v="N"/>
    <m/>
    <m/>
    <s v="     "/>
    <m/>
    <m/>
    <m/>
    <m/>
    <m/>
    <m/>
    <m/>
    <m/>
    <m/>
    <m/>
    <m/>
    <m/>
    <m/>
    <m/>
    <m/>
    <m/>
    <m/>
    <m/>
    <m/>
  </r>
  <r>
    <x v="2886"/>
    <s v="     "/>
    <d v="2020-07-08T00:00:00"/>
    <d v="1899-12-30T07:14:00"/>
    <s v="28"/>
    <x v="2"/>
    <s v="7"/>
    <x v="6"/>
    <d v="2020-07-08T00:00:00"/>
    <d v="1899-12-30T07:14:00"/>
    <s v="On July 8, 2020 at 0714 hours, a crew contracted through PG&amp;E were working at towers 011/003 &amp; 011/002 on the Merced Falls-Exchequer 70Kv Transmission line off Merced Falls rd. The while working on footings at tower 011/002, the crew decided the excavator needed to have some welding done and thought it would be best to do the welding near the main road. While driving the excavator to the road, a rock needed to be moved out of the way. The contractor moved the rock with the excavator and when they swung the boom back around, they made contact with the primary conductor, causing burn damage to the Conductor, excavator and igniting a small grass fire that was quickly extinguished by the workers. The line recloser did not active due to this line being set to a non-test line during high fire threat season. A LC tag was created for the damaged conductor to be repaired. All three phases had 20 feet of conductor replaced at mid span and full tension sleeves were used for this repair. Power was restored to the Merced Falls-Exchequer 70Kv line at 1430 hours on July 8,2020."/>
    <s v="     "/>
    <x v="12"/>
    <m/>
    <x v="1"/>
    <s v="N"/>
    <m/>
    <m/>
    <s v="INT-13821"/>
    <m/>
    <n v="119331000"/>
    <m/>
    <s v="     "/>
    <x v="0"/>
    <x v="0"/>
    <m/>
    <x v="2"/>
    <s v="T"/>
    <s v="&lt;0.25"/>
    <m/>
    <s v="Contact - 3rd Party"/>
    <x v="3"/>
    <s v="Contact - 3rd Party"/>
    <s v="Contact from object"/>
    <s v="Contact - Other"/>
    <m/>
    <s v="Contact - Other"/>
    <s v="Conductor - Primary"/>
    <m/>
    <s v="Overhead"/>
    <m/>
    <s v="Conductor - Primary"/>
    <m/>
    <s v="Transmission pole: 011/002 Circuit: Merced Falls - Exchequer - 70kv"/>
    <s v="     "/>
    <x v="1"/>
    <n v="400"/>
    <n v="37.559899999999999"/>
    <n v="-120.32299999999999"/>
    <s v="Mariposa"/>
    <s v="MERCED-FALLS-EXCHEQUER-70KV"/>
    <m/>
    <s v="PG&amp;E Employee"/>
    <s v="Herbaceous"/>
    <m/>
    <m/>
    <m/>
    <m/>
    <m/>
    <m/>
    <m/>
    <s v="N"/>
    <s v="N"/>
    <m/>
    <m/>
    <s v="     "/>
    <m/>
    <m/>
    <m/>
    <m/>
    <m/>
    <m/>
    <m/>
    <m/>
    <m/>
    <m/>
    <m/>
    <m/>
    <m/>
    <m/>
    <m/>
    <m/>
    <m/>
    <m/>
    <m/>
  </r>
  <r>
    <x v="2887"/>
    <s v="     "/>
    <d v="2020-07-09T00:00:00"/>
    <d v="1899-12-30T15:36:00"/>
    <s v="28"/>
    <x v="2"/>
    <s v="7"/>
    <x v="6"/>
    <d v="2020-07-09T00:00:00"/>
    <d v="1899-12-30T15:32:00"/>
    <s v="On July 9, 2020 at 1536 hours, a PG&amp;E Troubleman was dispatched to the Saratoga 1113 12Kv Distribution Circuit at the intersection of Sturgeon Way and Dial Way, San Jose in response to a wire down outage. Initial analysis indicates third-party vehicle contact caused the ignition. PG&amp;E Troubleman reports that the wire down is suspected as a result of a truck hitting the communication lines. PG&amp;E Troubleman states that the wire down burned a hole in the asphalt in the middle of the road and once deenergized the fire was almost out and then Cupertino Fire Department suppressed the remaining flames. "/>
    <s v="     "/>
    <x v="0"/>
    <m/>
    <x v="1"/>
    <s v="N"/>
    <s v="961119"/>
    <s v="20-0070249"/>
    <m/>
    <s v="T005007963"/>
    <n v="119342000"/>
    <m/>
    <s v="     "/>
    <x v="0"/>
    <x v="0"/>
    <m/>
    <x v="0"/>
    <s v="D"/>
    <s v="&lt;3 meters of linear travel"/>
    <m/>
    <s v="Contact - 3rd Party"/>
    <x v="8"/>
    <s v="Contact - 3rd Party"/>
    <s v="Contact from object"/>
    <s v="Contact - Vehicle"/>
    <m/>
    <s v="Contact - Vehicle"/>
    <s v="Conductor - Primary"/>
    <m/>
    <s v="Overhead"/>
    <m/>
    <s v="Conductor - Primary"/>
    <s v="Conductor - Primary, Connectors, Jumper"/>
    <s v="Circuit ID: 083371113"/>
    <s v="     "/>
    <x v="0"/>
    <m/>
    <n v="37.299100000000003"/>
    <n v="-122.014"/>
    <s v="Santa Clara"/>
    <s v="SARATOGA-1113"/>
    <m/>
    <s v="Cupertino FD"/>
    <s v="Urban"/>
    <m/>
    <m/>
    <m/>
    <m/>
    <m/>
    <m/>
    <m/>
    <s v="N"/>
    <s v="N"/>
    <m/>
    <m/>
    <s v="     "/>
    <m/>
    <m/>
    <m/>
    <m/>
    <m/>
    <m/>
    <m/>
    <m/>
    <m/>
    <m/>
    <m/>
    <m/>
    <m/>
    <m/>
    <m/>
    <m/>
    <m/>
    <m/>
    <m/>
  </r>
  <r>
    <x v="2888"/>
    <s v="     "/>
    <d v="2020-07-09T00:00:00"/>
    <d v="1899-12-30T19:25:00"/>
    <s v="28"/>
    <x v="2"/>
    <s v="7"/>
    <x v="6"/>
    <d v="2020-07-09T00:00:00"/>
    <d v="1899-12-30T19:06:00"/>
    <s v="On July 9, 2020 at 1924 hours, a PG&amp;E troubleman was dispatched to the VACA DIXON 1103 Distribution Circuit on Weber Rd in the city of Vacaville and observed a primary conductor broken on the ground. Initial analysis indicates that the primary conductor failed mid span resulting in an outage to 128 customers and ignited the surrounding grass vegetation. Vacaville Fire Department was on scene and had extinguished the fire by the time the troubleman arrived.  The responding troubleman found the conductor failed mid span due to wear and tear on the wire. Several bird cages and broken strands were found on the failed primary conductor while walking the incident area. The troubleman issued a &quot;Priority A&quot; EC Tag for the damaged conductor to be replaced and repairs were completed to the damaged conductor on July 10, 2020. Power was restored to all 128 customers at 0035 hours on July 10, 2020."/>
    <s v="     "/>
    <x v="0"/>
    <m/>
    <x v="1"/>
    <s v="N"/>
    <s v="961220"/>
    <s v="20-0070288"/>
    <m/>
    <s v="T005008092"/>
    <n v="119342000"/>
    <m/>
    <s v="     "/>
    <x v="0"/>
    <x v="0"/>
    <m/>
    <x v="0"/>
    <s v="D"/>
    <s v="0.26-9.99"/>
    <s v="EST .1/2  ACRES"/>
    <s v="Equipment - PG&amp;E"/>
    <x v="4"/>
    <s v="Equipment - PG&amp;E"/>
    <s v="All types of equipment / facility failure"/>
    <s v="Conductor failure-all"/>
    <s v="Conductor - Primary"/>
    <m/>
    <m/>
    <m/>
    <s v="Overhead"/>
    <m/>
    <s v="Conductor - Primary"/>
    <m/>
    <s v="Circuit ID: 063591103"/>
    <s v="     "/>
    <x v="0"/>
    <m/>
    <n v="38.402500000000003"/>
    <n v="-121.90600000000001"/>
    <s v="Solano"/>
    <s v="VACA-DIXON-1103"/>
    <m/>
    <s v="Vacaville FD"/>
    <s v="Agriculture"/>
    <m/>
    <m/>
    <m/>
    <m/>
    <m/>
    <s v="WEBER"/>
    <m/>
    <s v="N"/>
    <s v="N"/>
    <m/>
    <m/>
    <s v="     "/>
    <m/>
    <m/>
    <m/>
    <m/>
    <m/>
    <m/>
    <m/>
    <m/>
    <m/>
    <m/>
    <m/>
    <m/>
    <m/>
    <m/>
    <m/>
    <m/>
    <m/>
    <m/>
    <m/>
  </r>
  <r>
    <x v="2889"/>
    <s v="     "/>
    <d v="2020-07-09T00:00:00"/>
    <d v="1899-12-30T13:11:00"/>
    <s v="28"/>
    <x v="2"/>
    <s v="7"/>
    <x v="6"/>
    <d v="2020-07-09T00:00:00"/>
    <d v="1899-12-30T13:06:00"/>
    <s v="On July 9, 2020 at 1311 hours, a PG&amp;E troubleman was dispatched to the Carlotta Substation on Mantova Lane in the city of Carlotta and observed a wires down incident that occurred on the Carlotta 1121 Distribution Circuit. Initial analysis indicates that an automatic wire splice failed causing a primary wire to fall to ground between switch 1981 and 4 way corner pole 101009477, CB 1121/2 opened causing an outage to 1124 customers at 1306 hours. A small grass fire 10'x12' in size was ignited just outside the substation near switch 1979 and was extinguished by Cal Fire who was on scene. Switching was initiated to de energize line and safely repair the damaged equipment. The troubleman creates a &quot;Priority A&quot; EC Tag to have 100 feet of 4/0 acsr wire was replaced along with 3 new SBCO's. Power was restored to all 1124 customers at 1603 hours on July 9, 2020."/>
    <s v="     "/>
    <x v="0"/>
    <m/>
    <x v="1"/>
    <s v="N"/>
    <s v="960942"/>
    <s v="20-0070111"/>
    <m/>
    <s v="T005007808"/>
    <n v="119341000"/>
    <m/>
    <s v="     "/>
    <x v="0"/>
    <x v="0"/>
    <m/>
    <x v="0"/>
    <s v="D"/>
    <s v="&lt;0.25"/>
    <m/>
    <s v="Equipment - PG&amp;E"/>
    <x v="10"/>
    <s v="Equipment - PG&amp;E"/>
    <s v="All types of equipment / facility failure"/>
    <s v="Splice/Clamp/Connector"/>
    <s v="Automatic Wire Splice"/>
    <m/>
    <m/>
    <m/>
    <s v="Overhead"/>
    <m/>
    <s v="Automatic Wire Splice"/>
    <s v="Conductor - Primary"/>
    <s v="CircuitID: 192291121 "/>
    <s v="     "/>
    <x v="0"/>
    <m/>
    <n v="40.5411"/>
    <n v="-124.06399999999999"/>
    <s v="Humboldt"/>
    <s v="CARLOTTA-1121"/>
    <m/>
    <s v="Cal Fire"/>
    <s v="Herbaceous"/>
    <m/>
    <m/>
    <m/>
    <m/>
    <m/>
    <s v="GRANGE"/>
    <m/>
    <s v="N"/>
    <s v="N"/>
    <m/>
    <m/>
    <s v="     "/>
    <m/>
    <m/>
    <m/>
    <m/>
    <m/>
    <m/>
    <m/>
    <m/>
    <m/>
    <m/>
    <m/>
    <m/>
    <m/>
    <m/>
    <m/>
    <m/>
    <m/>
    <m/>
    <m/>
  </r>
  <r>
    <x v="2890"/>
    <s v="     "/>
    <d v="2020-07-09T00:00:00"/>
    <d v="1899-12-30T04:11:00"/>
    <s v="28"/>
    <x v="2"/>
    <s v="7"/>
    <x v="6"/>
    <d v="2020-07-09T00:00:00"/>
    <d v="1899-12-30T04:17:00"/>
    <s v="On July 9, 2020 at 0459 hours, a PG&amp;E Troubleman patrolled the Waterloo 1101 Distribution Circuit number 163151101, near 10300 E Harney Ln and North Highway 88 in Lodi, California. He observed one of three blown at fuses 4579 and a small fire around the pole. Initial analysis indicates an overhead fuse failure occurred and the associated equipment is listed as fuse 4579. . The Lockeford Fire Department responded to and extinguished the small grass fire at the base of the pole. The 93-minute outage affected nine customers. All the equipment was found okay. We closed the fuses and the line was returned to service on July 9, 2020 at 0550 hours. This information is preliminary."/>
    <s v="     "/>
    <x v="0"/>
    <m/>
    <x v="1"/>
    <s v="N"/>
    <s v="960547"/>
    <s v="20-0069837"/>
    <m/>
    <s v="T005007331, T005007329"/>
    <m/>
    <m/>
    <s v="     "/>
    <x v="0"/>
    <x v="0"/>
    <m/>
    <x v="0"/>
    <s v="D"/>
    <s v="&lt;3 meters of linear travel"/>
    <m/>
    <s v="Equipment - PG&amp;E"/>
    <x v="15"/>
    <s v="Equipment - PG&amp;E"/>
    <s v="All types of equipment / facility failure"/>
    <s v="Fuse failure - all"/>
    <s v="Fuse"/>
    <m/>
    <m/>
    <m/>
    <s v="Overhead"/>
    <m/>
    <s v="Fuse"/>
    <s v="Fuse"/>
    <s v="Circuit ID: 163151101, Fuse: 4579"/>
    <s v="     "/>
    <x v="0"/>
    <m/>
    <n v="38.090200000000003"/>
    <n v="-121.182"/>
    <s v="San Joaquin"/>
    <s v="WATERLOO-1101"/>
    <m/>
    <s v="Lockeford FD"/>
    <s v="Agriculture"/>
    <m/>
    <m/>
    <m/>
    <m/>
    <m/>
    <m/>
    <m/>
    <s v="N"/>
    <s v="N"/>
    <m/>
    <m/>
    <s v="     "/>
    <m/>
    <m/>
    <m/>
    <m/>
    <m/>
    <m/>
    <m/>
    <m/>
    <m/>
    <m/>
    <m/>
    <m/>
    <m/>
    <m/>
    <m/>
    <m/>
    <m/>
    <m/>
    <m/>
  </r>
  <r>
    <x v="2891"/>
    <s v="     "/>
    <d v="2020-07-09T00:00:00"/>
    <d v="1899-12-30T09:38:00"/>
    <s v="28"/>
    <x v="2"/>
    <s v="7"/>
    <x v="6"/>
    <d v="2020-07-09T00:00:00"/>
    <d v="1899-12-30T09:28:00"/>
    <s v="On July 9, 2020 at 0953 hours, a PG&amp;E Troubleman patrolled the Butte 1107 Distribution Circuit number 103081107, near 1772 Serenity Way in Chico. He observed a hawk that made contact with the A and C phase. The circuit breaker 1107/2 opened and closed. Initial analysis indicates a bird contacted a primary circuit, crossing phases and cause an ignition. The fault location was CGC 220469274195. Cal Fire responded to and extinguished the fire. The momentary outage affected 1,413 customers. The EC B tag 119337057 was created to have the burnt crossarm and flashed insulator replaced and the required bird protection overhead facility installed. The line was returned to service on July 9, 2020 at 0928 hours. This information is preliminary."/>
    <s v="     "/>
    <x v="0"/>
    <m/>
    <x v="1"/>
    <s v="N"/>
    <m/>
    <s v="20-0069977"/>
    <m/>
    <s v="T005007608"/>
    <n v="119337000"/>
    <m/>
    <s v="     "/>
    <x v="0"/>
    <x v="0"/>
    <m/>
    <x v="0"/>
    <s v="D"/>
    <s v="&lt;0.25"/>
    <m/>
    <s v="Contact - Animal - Bird"/>
    <x v="6"/>
    <s v="Contact - Bird"/>
    <s v="Contact from object"/>
    <s v="Contact - Animal"/>
    <m/>
    <s v="Contact - Animal"/>
    <s v="Conductor - Primary"/>
    <m/>
    <s v="Overhead"/>
    <m/>
    <s v="Conductor - Primary"/>
    <s v="Conductor - Primary, Crossarm, Insulator, Bird Protection"/>
    <s v="Circuit ID: 103081107, SAP ID: 100345462"/>
    <s v="     "/>
    <x v="0"/>
    <m/>
    <n v="39.704700000000003"/>
    <n v="-121.83499999999999"/>
    <s v="Butte"/>
    <s v="BUTTE-1107"/>
    <m/>
    <s v="Cal Fire"/>
    <s v="Agriculture"/>
    <m/>
    <m/>
    <m/>
    <m/>
    <m/>
    <m/>
    <m/>
    <s v="N"/>
    <s v="N"/>
    <m/>
    <m/>
    <s v="     "/>
    <m/>
    <m/>
    <m/>
    <m/>
    <m/>
    <m/>
    <m/>
    <m/>
    <m/>
    <m/>
    <m/>
    <m/>
    <m/>
    <m/>
    <m/>
    <m/>
    <m/>
    <m/>
    <m/>
  </r>
  <r>
    <x v="2892"/>
    <s v="     "/>
    <d v="2020-07-10T00:00:00"/>
    <d v="1899-12-30T20:36:00"/>
    <s v="28"/>
    <x v="2"/>
    <s v="7"/>
    <x v="6"/>
    <d v="2020-07-10T00:00:00"/>
    <d v="1899-12-30T20:33:00"/>
    <s v="On July 10, 2020 at 2134 hours, a PG&amp;E Troubleman patrolled the East Nicolaus 1103 Distribution Circuit number 152151103, near S Brewer Road and five spans north of Phillip Road in Nicolaus, California. He observed the center phase 4ACSR hot conductor burnt down on the three wire circuit right at C914. Initial analysis indicates overhead equipment failure was involved. Cal Fire responded to and extinguished the fire. The 58-minute outage affected 819 customers. The EC A Tag number 119357710 was submitted for the replacement of one span 550' of 4ACSR broken and damaged conductor and the burnt connector. The open COE B Tag number 119357629 was also submitted during the wire down trouble, in order to replace the broken auto 600kvar C914 capacitor bank, IC2000 Scada controller, and three PT 63H cutouts with 30E fuses. All the repairs were completed and the line was returned to service on July 11, 2020. This information is preliminary."/>
    <s v="     "/>
    <x v="0"/>
    <m/>
    <x v="1"/>
    <s v="N"/>
    <s v="962006"/>
    <s v="20-0070729"/>
    <m/>
    <s v="T005009040, T005009043"/>
    <m/>
    <m/>
    <s v="     "/>
    <x v="0"/>
    <x v="0"/>
    <m/>
    <x v="0"/>
    <s v="D"/>
    <s v="&lt;0.25"/>
    <m/>
    <s v="Equipment - PG&amp;E"/>
    <x v="4"/>
    <s v="Equipment - PG&amp;E"/>
    <s v="All types of equipment / facility failure"/>
    <s v="Conductor failure-all"/>
    <s v="Conductor - Primary"/>
    <m/>
    <m/>
    <m/>
    <s v="Overhead"/>
    <m/>
    <s v="Conductor - Primary"/>
    <s v="Conductor - Primary, Connector, Capacitor"/>
    <s v="Circuit ID: 152151103, SAP ID: 100085734, 41361151"/>
    <s v="     "/>
    <x v="0"/>
    <m/>
    <n v="38.808700000000002"/>
    <n v="-121.45099999999999"/>
    <s v="Placer"/>
    <s v="EAST-NICOLAUS-1103"/>
    <m/>
    <s v="Cal Fire"/>
    <s v="Herbaceous"/>
    <m/>
    <m/>
    <m/>
    <m/>
    <m/>
    <m/>
    <m/>
    <s v="N"/>
    <s v="N"/>
    <m/>
    <m/>
    <s v="     "/>
    <m/>
    <m/>
    <m/>
    <m/>
    <m/>
    <m/>
    <m/>
    <m/>
    <m/>
    <m/>
    <m/>
    <m/>
    <m/>
    <m/>
    <m/>
    <m/>
    <m/>
    <m/>
    <m/>
  </r>
  <r>
    <x v="2893"/>
    <s v="     "/>
    <d v="2020-07-10T00:00:00"/>
    <d v="1899-12-30T06:08:00"/>
    <s v="28"/>
    <x v="2"/>
    <s v="7"/>
    <x v="6"/>
    <d v="2020-07-10T00:00:00"/>
    <d v="1899-12-30T05:51:00"/>
    <s v="On July 10, 2020 at 0608 hours, a PG&amp;E Troubleman was dispatched to the Highway 1106 circuit. There was a broken transformer and wires down due to an unknown cause that caused a fire between 3 meters and .25 acres. Vallejo FD responded. "/>
    <s v="     "/>
    <x v="0"/>
    <m/>
    <x v="1"/>
    <s v="N"/>
    <s v="961382"/>
    <s v="20-0070346"/>
    <m/>
    <s v="T005008273"/>
    <n v="119351000"/>
    <m/>
    <s v="     "/>
    <x v="0"/>
    <x v="0"/>
    <m/>
    <x v="0"/>
    <s v="D"/>
    <s v="&lt;0.25"/>
    <m/>
    <s v="Equipment - PG&amp;E"/>
    <x v="13"/>
    <s v="Equipment - PG&amp;E"/>
    <s v="All types of equipment / facility failure"/>
    <s v="Transformer failure"/>
    <s v="Conductor - Primary"/>
    <m/>
    <m/>
    <m/>
    <s v="Overhead"/>
    <m/>
    <s v="Conductor - Primary"/>
    <s v="Conductor, Transformer"/>
    <s v="Circuit ID:042651106 ,CGC:219273916999"/>
    <s v="     "/>
    <x v="0"/>
    <m/>
    <n v="38.133400000000002"/>
    <n v="-122.254"/>
    <s v="Solano"/>
    <s v="HIGHWAY-1106"/>
    <m/>
    <s v="Vallejo FD"/>
    <s v="Urban"/>
    <m/>
    <m/>
    <m/>
    <m/>
    <m/>
    <m/>
    <m/>
    <s v="N"/>
    <s v="N"/>
    <m/>
    <m/>
    <s v="     "/>
    <m/>
    <m/>
    <m/>
    <m/>
    <m/>
    <m/>
    <m/>
    <m/>
    <m/>
    <m/>
    <m/>
    <m/>
    <m/>
    <m/>
    <m/>
    <m/>
    <m/>
    <m/>
    <m/>
  </r>
  <r>
    <x v="2894"/>
    <s v="     "/>
    <d v="2020-07-10T00:00:00"/>
    <d v="1899-12-30T00:43:00"/>
    <s v="28"/>
    <x v="2"/>
    <s v="7"/>
    <x v="6"/>
    <m/>
    <m/>
    <s v="On July 10, 2020 at 0043 hours, a PG&amp;E troubleman was dispatched to the ELK 1101 Distribution Circuit off Hwy 1 in the city of ELK and observed a small grass fire near the base of a pole. Initial analysis indicates that Regulator R599 failed due to salt spray build up from coastal water, this resulted in the bushing to burn and melt the bird guard. The melted bird guard fell to ground and ignited a small grass fire. The troubleman requested the regulator be taken off line to safely work on and issued a EC Tag for the regulator to be checked and tested for potential replacement. I was able to speak to the troubleman on July 13, 2020 and he reported that the burnt bushing was clearned and determined will not need to be replaced. The remaining bird guards were removed, due to salt water being found building up in them.  Cal Fire was dispatched to extinguish the fire. No outages involved during this incident. "/>
    <s v="     "/>
    <x v="0"/>
    <m/>
    <x v="1"/>
    <s v="N"/>
    <m/>
    <m/>
    <m/>
    <s v="T005008216"/>
    <n v="119348000"/>
    <m/>
    <s v="     "/>
    <x v="0"/>
    <x v="0"/>
    <m/>
    <x v="0"/>
    <s v="D"/>
    <s v="&lt;3 meters of linear travel"/>
    <m/>
    <s v="Equipment - PG&amp;E"/>
    <x v="14"/>
    <s v="Equipment - PG&amp;E"/>
    <s v="All types of equipment / facility failure"/>
    <s v="Voltage Regulator failure"/>
    <s v="Voltage Regulator"/>
    <m/>
    <m/>
    <m/>
    <s v="Overhead"/>
    <m/>
    <s v="Voltage Regulator"/>
    <s v="Insulator"/>
    <s v="Regulator: R599"/>
    <s v="     "/>
    <x v="1"/>
    <n v="140"/>
    <n v="39.1721"/>
    <n v="-123.745"/>
    <s v="Mendocino"/>
    <s v="ELK-1101"/>
    <m/>
    <s v="Cal Fire"/>
    <s v="Herbaceous"/>
    <m/>
    <m/>
    <m/>
    <m/>
    <m/>
    <m/>
    <m/>
    <s v="N"/>
    <s v="N"/>
    <m/>
    <m/>
    <s v="     "/>
    <m/>
    <m/>
    <m/>
    <m/>
    <m/>
    <m/>
    <m/>
    <m/>
    <m/>
    <m/>
    <m/>
    <m/>
    <m/>
    <m/>
    <m/>
    <m/>
    <m/>
    <m/>
    <m/>
  </r>
  <r>
    <x v="2895"/>
    <s v="     "/>
    <d v="2020-07-11T00:00:00"/>
    <d v="1899-12-30T19:58:00"/>
    <s v="28"/>
    <x v="2"/>
    <s v="7"/>
    <x v="6"/>
    <d v="2020-07-11T00:00:00"/>
    <d v="1899-12-30T20:03:00"/>
    <s v="On July 11, 2020 at 1958 hours, a PG&amp;E troubleman was dispatched to the San Joaquin Power House #2 1103 Distribution Circuit off of Rd 222 in the city of North Fork and observed wires down due to veg contact. Initial analysis indicates a tree branch broke and fell through primary conductors bringing down one phase and igniting a small fire. The responding troubleman opened fuse 63417 along with opening flying bells at Transmission pole 004/009 to safely de energize the line. A EC tag was created for the damaged conductor and crossarm to be replaced. Cal fire was on scene to extinguish the fire. Power was restored to 7 customers at 0359 hours on July 12, 2020."/>
    <s v="     "/>
    <x v="0"/>
    <m/>
    <x v="1"/>
    <s v="N"/>
    <s v="962555"/>
    <s v="20-0070883"/>
    <m/>
    <s v="T005009675"/>
    <n v="119359000"/>
    <m/>
    <s v="     "/>
    <x v="0"/>
    <x v="0"/>
    <m/>
    <x v="0"/>
    <s v="D"/>
    <s v="0.26-9.99"/>
    <m/>
    <s v="Vegetation"/>
    <x v="0"/>
    <s v="Vegetation"/>
    <s v="Contact from object"/>
    <s v="Contact - Vegetation"/>
    <m/>
    <s v="Contact - Vegetation"/>
    <s v="Conductor - Primary"/>
    <m/>
    <s v="Overhead"/>
    <m/>
    <s v="Conductor - Primary"/>
    <s v=" and Crossarm"/>
    <s v="Circuit ID: 252521103 Pole ID: 103811464"/>
    <s v="     "/>
    <x v="2"/>
    <n v="424"/>
    <n v="37.1937"/>
    <n v="-119.495"/>
    <s v="Madera"/>
    <s v="SAN-JOAQUIN-POWER-HOUSE-NO-2-1103"/>
    <m/>
    <s v="Cal Fire"/>
    <s v="Hardwood Forest"/>
    <m/>
    <m/>
    <m/>
    <m/>
    <m/>
    <m/>
    <m/>
    <s v="N"/>
    <s v="N"/>
    <m/>
    <m/>
    <s v="     "/>
    <m/>
    <m/>
    <s v="Jul 23 2020 12:00AM"/>
    <s v="BranchFail"/>
    <s v="Century Plant grew into lines."/>
    <s v="CENT"/>
    <m/>
    <m/>
    <m/>
    <m/>
    <m/>
    <m/>
    <m/>
    <m/>
    <m/>
    <m/>
    <m/>
    <m/>
    <s v="0"/>
  </r>
  <r>
    <x v="2896"/>
    <s v="     "/>
    <d v="2020-07-11T00:00:00"/>
    <d v="1899-12-30T19:32:00"/>
    <s v="28"/>
    <x v="2"/>
    <s v="7"/>
    <x v="6"/>
    <d v="2020-07-11T00:00:00"/>
    <d v="1899-12-30T19:23:00"/>
    <s v="On July 11, 2020 at 1932 hours, a PG&amp;E troubleman was dispatched to the Mountain Quarries 2101 Distribution Circuit off Cherry Acres Rd in the city of Cool and observed a small grass fire at PG&amp;E pole. Initial analysis indicates bird contact was made with the Primary conductor causing the dead end insulators and hardware to flash igniting the surrounding vegetation. A bird was found at MTR 1004188502 just slightly north of the incident location. The transformer attached to the pole was deemed good, but an EC tag was created for the damaged insulators, connectors and jumpers to be replaced. Power was restored to 209 customers at 1104 hours on July 12, 2020. Placer county Fire was dispatched to extinguish the fire."/>
    <s v="     "/>
    <x v="0"/>
    <m/>
    <x v="1"/>
    <s v="N"/>
    <s v="962534"/>
    <s v="20-0070889"/>
    <m/>
    <s v="T005009653"/>
    <n v="119359000"/>
    <m/>
    <s v="     "/>
    <x v="0"/>
    <x v="0"/>
    <m/>
    <x v="0"/>
    <s v="D"/>
    <s v="&lt;3 meters of linear travel"/>
    <m/>
    <s v="Contact - Animal - Bird"/>
    <x v="6"/>
    <s v="Contact - Bird"/>
    <s v="Contact from object"/>
    <s v="Contact - Animal"/>
    <m/>
    <s v="Contact - Animal"/>
    <s v="Insulator"/>
    <m/>
    <s v="Overhead"/>
    <m/>
    <s v="Insulator"/>
    <s v="Jumpers"/>
    <s v="Circuit ID: 152282101 Pole ID: 100049376"/>
    <s v="     "/>
    <x v="1"/>
    <n v="340"/>
    <n v="38.884799999999998"/>
    <n v="-120.996"/>
    <s v="El Dorado"/>
    <s v="MOUNTAIN-QUARRIES-2101"/>
    <m/>
    <s v="Placer County FD"/>
    <s v="Herbaceous"/>
    <m/>
    <m/>
    <m/>
    <m/>
    <m/>
    <m/>
    <m/>
    <s v="N"/>
    <s v="N"/>
    <m/>
    <m/>
    <s v="     "/>
    <m/>
    <m/>
    <m/>
    <m/>
    <m/>
    <m/>
    <m/>
    <m/>
    <m/>
    <m/>
    <m/>
    <m/>
    <m/>
    <m/>
    <m/>
    <m/>
    <m/>
    <m/>
    <m/>
  </r>
  <r>
    <x v="2897"/>
    <s v="     "/>
    <d v="2020-07-11T00:00:00"/>
    <d v="1899-12-30T09:34:00"/>
    <s v="28"/>
    <x v="2"/>
    <s v="7"/>
    <x v="6"/>
    <d v="2020-07-11T00:00:00"/>
    <d v="1899-12-30T07:59:00"/>
    <s v="On July 11, 2020 at 0934 hours, a PG&amp;E Troubleman was dispatched to the Paso Robles 1103 12kV Distribution Circuit in a field between Oak Flat Road and Nacimiento Lake Drive, Paso Robles in response to an outage. Initial analysis indicates bird contact caused the ignition. PG&amp;E Troubleman reported that the bird was some kind of raptor that cross-phased on the flat construction primary conductor and there was no damage to PG&amp;E assets. Fire was suppressed by Cal Fire."/>
    <s v="     "/>
    <x v="0"/>
    <m/>
    <x v="1"/>
    <s v="N"/>
    <s v="962208"/>
    <s v="20-0070783"/>
    <m/>
    <s v="T005009296"/>
    <m/>
    <m/>
    <s v="     "/>
    <x v="0"/>
    <x v="0"/>
    <m/>
    <x v="0"/>
    <s v="D"/>
    <s v="0.26-9.99"/>
    <m/>
    <s v="Contact - Animal - Bird"/>
    <x v="6"/>
    <s v="Contact - Bird"/>
    <s v="Contact from object"/>
    <s v="Contact - Animal"/>
    <m/>
    <s v="Contact - Animal"/>
    <s v="Conductor - Primary"/>
    <m/>
    <s v="Overhead"/>
    <m/>
    <s v="Conductor - Primary"/>
    <m/>
    <s v="Circuit ID:182611103 "/>
    <s v="     "/>
    <x v="0"/>
    <n v="575"/>
    <n v="35.670999999999999"/>
    <n v="-120.73699999999999"/>
    <s v="San Luis Obispo"/>
    <s v="PASO-ROBLES-1103"/>
    <m/>
    <s v="Cal Fire"/>
    <s v="Agriculture"/>
    <m/>
    <m/>
    <m/>
    <m/>
    <m/>
    <m/>
    <m/>
    <s v="N"/>
    <s v="N"/>
    <m/>
    <m/>
    <s v="     "/>
    <m/>
    <m/>
    <m/>
    <m/>
    <m/>
    <m/>
    <m/>
    <m/>
    <m/>
    <m/>
    <m/>
    <m/>
    <m/>
    <m/>
    <m/>
    <m/>
    <m/>
    <m/>
    <m/>
  </r>
  <r>
    <x v="2898"/>
    <s v="     "/>
    <d v="2020-07-12T00:00:00"/>
    <d v="1899-12-30T18:09:00"/>
    <s v="29"/>
    <x v="2"/>
    <s v="7"/>
    <x v="6"/>
    <d v="2020-07-12T00:00:00"/>
    <d v="1899-12-30T18:08:00"/>
    <s v="On July 12, 2020 at 1830 hours, a PG&amp;E Troubleman patrolled the Jameson 1102 12kV Distribution Circuit number 063801102, near 4350 Green Valley Rd, Fairfield, CA 94534. The customer reported sparking wires with the pole and vegetation on fire. The troubleman observed a bare spot at the pole, with a hot leg laying on the neutral. Damage to the connectors was found and the mid-span repair spot was in service. Both hot legs were found melted together. Initial analysis indicates the cause was an overhead connector that burnt open. Cal Fire responded to and extinguished the fire. We replaced 90' of service drop for the triplex number two. All the repairs were completed and the line was returned to service on July 12, 2020 at 1955 hours. This information is preliminary."/>
    <s v="     "/>
    <x v="0"/>
    <m/>
    <x v="1"/>
    <s v="N"/>
    <s v="963043"/>
    <m/>
    <m/>
    <s v="T005010178"/>
    <m/>
    <m/>
    <s v="     "/>
    <x v="0"/>
    <x v="0"/>
    <m/>
    <x v="0"/>
    <s v="D"/>
    <s v="&lt;3 meters of linear travel"/>
    <m/>
    <s v="Equipment - PG&amp;E"/>
    <x v="4"/>
    <s v="Equipment - PG&amp;E"/>
    <s v="All types of equipment / facility failure"/>
    <s v="Conductor failure-all"/>
    <s v="Conductor - Primary"/>
    <m/>
    <m/>
    <m/>
    <s v="Overhead"/>
    <m/>
    <s v="Conductor - Primary"/>
    <s v="Conductor - Primary"/>
    <s v="Circuit ID: 063801102"/>
    <s v="     "/>
    <x v="0"/>
    <m/>
    <n v="38.254300000000001"/>
    <n v="-122.161"/>
    <s v="Solano"/>
    <s v="JAMESON-1102"/>
    <m/>
    <s v="Cal Fire"/>
    <s v="Urban"/>
    <m/>
    <m/>
    <m/>
    <m/>
    <m/>
    <m/>
    <m/>
    <s v="N"/>
    <s v="N"/>
    <m/>
    <m/>
    <s v="     "/>
    <m/>
    <m/>
    <m/>
    <m/>
    <m/>
    <m/>
    <m/>
    <m/>
    <m/>
    <m/>
    <m/>
    <m/>
    <m/>
    <m/>
    <m/>
    <m/>
    <m/>
    <m/>
    <m/>
  </r>
  <r>
    <x v="2899"/>
    <s v="     "/>
    <d v="2020-07-12T00:00:00"/>
    <d v="1899-12-30T21:35:00"/>
    <s v="29"/>
    <x v="2"/>
    <s v="7"/>
    <x v="6"/>
    <d v="2020-07-12T00:00:00"/>
    <d v="1899-12-30T21:11:00"/>
    <s v="On July 12, 2020 at 2135 hours, a PG&amp;E Troubleman was dispatched to the Hicks 1116 12kV Distribution Circuit on Larga Vista Drive, Los Gatos in response to reports from the fire department of a wire down. Initial analysis indicates PG&amp;E equipment failure caused the ignition. A single phase secondary AWAC connector failed resulting in sparks shooting to the ground igniting 3 meters - 0.25 acres. Fire was suppressed by Santa Clara Fire Department."/>
    <s v="     "/>
    <x v="0"/>
    <m/>
    <x v="1"/>
    <s v="N"/>
    <s v="963116"/>
    <m/>
    <m/>
    <s v="T005010283"/>
    <m/>
    <m/>
    <s v="     "/>
    <x v="0"/>
    <x v="0"/>
    <m/>
    <x v="0"/>
    <s v="D"/>
    <s v="&lt;0.25"/>
    <m/>
    <s v="Equipment - PG&amp;E"/>
    <x v="10"/>
    <s v="Equipment - PG&amp;E"/>
    <s v="All types of equipment / facility failure"/>
    <s v="Splice/Clamp/Connector"/>
    <s v="Service Connector"/>
    <m/>
    <m/>
    <m/>
    <s v="Overhead"/>
    <m/>
    <s v="Service Connector"/>
    <m/>
    <s v="Pole ID: 103449878"/>
    <s v="     "/>
    <x v="1"/>
    <n v="518"/>
    <n v="37.234499999999997"/>
    <n v="-121.931"/>
    <s v="Santa Clara"/>
    <s v="HICKS-1116"/>
    <m/>
    <s v="Santa Clara FD"/>
    <s v="Urban"/>
    <m/>
    <m/>
    <m/>
    <m/>
    <m/>
    <m/>
    <m/>
    <s v="N"/>
    <s v="N"/>
    <m/>
    <m/>
    <s v="     "/>
    <m/>
    <m/>
    <m/>
    <m/>
    <m/>
    <m/>
    <m/>
    <m/>
    <m/>
    <m/>
    <m/>
    <m/>
    <m/>
    <m/>
    <m/>
    <m/>
    <m/>
    <m/>
    <m/>
  </r>
  <r>
    <x v="2900"/>
    <s v="     "/>
    <d v="2020-07-12T00:00:00"/>
    <d v="1899-12-30T04:44:00"/>
    <s v="29"/>
    <x v="2"/>
    <s v="7"/>
    <x v="6"/>
    <d v="2020-07-12T00:00:00"/>
    <m/>
    <s v="On July 12, 2020 at 0444 hours, a PG&amp;E Troubleman was dispatched to the  ROUND MTN-COTTONWOOD #3-230kV line at structure 58/524. There was a momentary outage. There was also a fire at the base of the structure between 3 meters and .25 acres. The cause of the ignition is believed to be avain contamination."/>
    <s v="     "/>
    <x v="5"/>
    <m/>
    <x v="1"/>
    <s v="N"/>
    <m/>
    <m/>
    <s v="INT-13828"/>
    <s v="T005009817"/>
    <m/>
    <m/>
    <s v="     "/>
    <x v="0"/>
    <x v="0"/>
    <m/>
    <x v="2"/>
    <s v="T"/>
    <s v="&lt;0.25"/>
    <m/>
    <s v="Equipment - PG&amp;E"/>
    <x v="22"/>
    <s v="Equipment - PG&amp;E"/>
    <s v="Contamination"/>
    <s v="Tracking"/>
    <s v="Insulator"/>
    <m/>
    <m/>
    <m/>
    <s v="Overhead"/>
    <m/>
    <s v="Insulator"/>
    <s v="Tower Footings, Insulator"/>
    <s v="58/524"/>
    <s v="     "/>
    <x v="0"/>
    <n v="246"/>
    <n v="40.4178"/>
    <n v="-122.249"/>
    <s v="Shasta"/>
    <s v="ROUND-MTN-COTTONWOOD-#3-230KV"/>
    <m/>
    <s v="Cottonwood FD"/>
    <s v="Agriculture"/>
    <m/>
    <m/>
    <m/>
    <m/>
    <m/>
    <m/>
    <m/>
    <s v="N"/>
    <s v="N"/>
    <m/>
    <m/>
    <s v="     "/>
    <m/>
    <m/>
    <m/>
    <m/>
    <m/>
    <m/>
    <m/>
    <m/>
    <m/>
    <m/>
    <m/>
    <m/>
    <m/>
    <m/>
    <m/>
    <m/>
    <m/>
    <m/>
    <m/>
  </r>
  <r>
    <x v="2901"/>
    <s v="     "/>
    <d v="2020-07-12T00:00:00"/>
    <d v="1899-12-30T13:33:00"/>
    <s v="29"/>
    <x v="2"/>
    <s v="7"/>
    <x v="6"/>
    <d v="2020-07-12T00:00:00"/>
    <d v="1899-12-30T14:50:00"/>
    <s v="On July 12, 2020 at 1333 hours, a PG&amp;E Troubleman was dispatched to the Garberville 1102 12kV Distribution Circuit on Dutyville Road, Garberville in response to a customer reports of a momentary outage and a leg out. Initial analysis indicates vegetation contact caused the ignition. A large tree, suspected as a fir, fell into a 2 phase primary overhead conductor that took out the A phase and was hung up on the phone line. A 40' x 50' fire was nearly extinguished by the PG&amp;E Troubleman when Cal Fire arrive and completely suppressed the fire."/>
    <s v="     "/>
    <x v="0"/>
    <m/>
    <x v="1"/>
    <s v="N"/>
    <s v="962884"/>
    <s v="20-0071029"/>
    <m/>
    <s v="T005010035"/>
    <n v="119359000"/>
    <m/>
    <s v="     "/>
    <x v="0"/>
    <x v="0"/>
    <m/>
    <x v="0"/>
    <s v="D"/>
    <s v="&lt;0.25"/>
    <s v="40'x50'"/>
    <s v="Vegetation"/>
    <x v="0"/>
    <s v="Vegetation"/>
    <s v="Contact from object"/>
    <s v="Contact - Vegetation"/>
    <m/>
    <s v="Contact - Vegetation"/>
    <s v="Conductor - Primary"/>
    <m/>
    <s v="Overhead"/>
    <m/>
    <s v="Conductor - Primary"/>
    <s v="Conductor - Primary"/>
    <s v="Circuit ID: 192221102 "/>
    <s v="     "/>
    <x v="1"/>
    <n v="105"/>
    <n v="40.144799999999996"/>
    <n v="-123.982"/>
    <s v="Humboldt"/>
    <s v="GARBERVILLE-1102"/>
    <m/>
    <s v="PG&amp;E Employee/Cal Fire"/>
    <s v="Conifer Forest"/>
    <m/>
    <m/>
    <m/>
    <m/>
    <m/>
    <s v="PRAIRIE"/>
    <m/>
    <s v="N"/>
    <s v="N"/>
    <m/>
    <m/>
    <s v="     "/>
    <n v="40.145499999999998"/>
    <n v="-123.9808"/>
    <s v="Jul 14 2020 12:00AM"/>
    <s v="TrunkFail"/>
    <s v="A large, green Douglas Fir that was tagged out as a hazard notification fell during a wind event causing an outage and a 40x50 fire."/>
    <s v="FIRD"/>
    <s v="130"/>
    <s v="28"/>
    <s v="20"/>
    <s v="Severe"/>
    <s v="Severe"/>
    <s v="N"/>
    <s v="1"/>
    <m/>
    <s v="Valley"/>
    <s v="A"/>
    <s v="CrossArm"/>
    <s v="BareWire"/>
    <s v="1"/>
  </r>
  <r>
    <x v="2902"/>
    <s v="     "/>
    <d v="2020-07-14T00:00:00"/>
    <d v="1899-12-30T15:59:00"/>
    <s v="29"/>
    <x v="2"/>
    <s v="7"/>
    <x v="6"/>
    <m/>
    <m/>
    <s v="On July 14, 2020 at 1628 hours, a PG&amp;E Troubleman patrolling the Clay 1101 12kV Distribution Circuit near 8526 Sutter Ione Rd in Ione, where he observed a vegetation fire in process. Initial analysis indicated a loose connection on a primary transformer jumper sparked due to an unknown cause. The ensuing fire was 3 meters - 0.25 acres. Cal Fire responded to and extinguished the fire. Repairs were complete by July 14, 2020 at 1816."/>
    <s v="     "/>
    <x v="0"/>
    <m/>
    <x v="1"/>
    <s v="N"/>
    <m/>
    <m/>
    <m/>
    <s v="9189514853"/>
    <m/>
    <m/>
    <s v="     "/>
    <x v="0"/>
    <x v="0"/>
    <m/>
    <x v="0"/>
    <s v="D"/>
    <s v="&lt;0.25"/>
    <m/>
    <s v="Equipment - PG&amp;E"/>
    <x v="13"/>
    <s v="Equipment - PG&amp;E"/>
    <s v="All types of equipment / facility failure"/>
    <s v="Transformer failure"/>
    <s v="Transformer"/>
    <m/>
    <m/>
    <m/>
    <s v="Overhead"/>
    <m/>
    <s v="Transformer"/>
    <s v="Cutout / LA / Fuses, Cutout Bracket, Guys, Guard Metal"/>
    <s v="Pole ID: 101238524, CGC: 223257026085"/>
    <s v="     "/>
    <x v="1"/>
    <n v="305"/>
    <n v="38.3767"/>
    <n v="-120.86499999999999"/>
    <s v="Amador"/>
    <s v="CLAY-1101"/>
    <m/>
    <s v="Cal Fire"/>
    <s v="Hardwood Woodland"/>
    <m/>
    <m/>
    <m/>
    <m/>
    <m/>
    <m/>
    <m/>
    <s v="N"/>
    <s v="N"/>
    <m/>
    <m/>
    <s v="     "/>
    <m/>
    <m/>
    <m/>
    <m/>
    <m/>
    <m/>
    <m/>
    <m/>
    <m/>
    <m/>
    <m/>
    <m/>
    <m/>
    <m/>
    <m/>
    <m/>
    <m/>
    <m/>
    <m/>
  </r>
  <r>
    <x v="2903"/>
    <s v="     "/>
    <d v="2020-07-14T00:00:00"/>
    <d v="1899-12-30T11:39:00"/>
    <s v="29"/>
    <x v="2"/>
    <s v="7"/>
    <x v="6"/>
    <d v="2020-07-14T00:00:00"/>
    <d v="1899-12-30T11:37:00"/>
    <s v="On July 14, 2020 at 1139 hours, a PG&amp;E troubleman was dispatched to the Saratoga 1111 Distribution Circuit on Darryl Dr in the city of San Jose and observed a small grass fire had occurred to due secondary wires contacting each other. Initial analysis indicates that winds caused a tree to push secondary wires together and igniting the small grass fire in the backyard of customers home. The customer had suppressed the fire before the troubleman arrived. No equipment was damaged to point of needing repair or replacement. The troubleman trimmed the nearby tree and power was restored to the one customer at 1305 hours on July 14, 2020."/>
    <s v="     "/>
    <x v="0"/>
    <m/>
    <x v="1"/>
    <s v="N"/>
    <s v="964455"/>
    <m/>
    <m/>
    <s v="T005011806"/>
    <m/>
    <m/>
    <s v="     "/>
    <x v="0"/>
    <x v="0"/>
    <m/>
    <x v="0"/>
    <s v="D"/>
    <s v="&lt;3 meters of linear travel"/>
    <m/>
    <s v="Equipment - PG&amp;E"/>
    <x v="4"/>
    <s v="Equipment - PG&amp;E"/>
    <s v="All types of equipment / facility failure"/>
    <s v="Conductor failure-all"/>
    <s v="Conductor - Secondary"/>
    <m/>
    <m/>
    <m/>
    <s v="Overhead"/>
    <m/>
    <s v="Conductor - Secondary"/>
    <m/>
    <s v="Circuit ID: 083371111"/>
    <s v="     "/>
    <x v="0"/>
    <m/>
    <n v="37.299100000000003"/>
    <n v="-121.964"/>
    <s v="Santa Clara"/>
    <s v="SARATOGA-1111"/>
    <m/>
    <s v="Customer"/>
    <s v="Urban"/>
    <m/>
    <m/>
    <m/>
    <m/>
    <m/>
    <m/>
    <m/>
    <s v="N"/>
    <s v="N"/>
    <m/>
    <m/>
    <s v="     "/>
    <m/>
    <m/>
    <m/>
    <m/>
    <m/>
    <m/>
    <m/>
    <m/>
    <m/>
    <m/>
    <m/>
    <m/>
    <m/>
    <m/>
    <m/>
    <m/>
    <m/>
    <m/>
    <m/>
  </r>
  <r>
    <x v="2904"/>
    <s v="     "/>
    <d v="2020-07-15T00:00:00"/>
    <d v="1899-12-30T15:18:00"/>
    <s v="29"/>
    <x v="2"/>
    <s v="7"/>
    <x v="6"/>
    <d v="2020-07-15T00:00:00"/>
    <d v="1899-12-30T15:16:00"/>
    <s v="On July 15, 2020 at 1518 hours, a PG&amp;E troubleman was dispatched to the Mariposa 2102 Distribution Circuit on Ben Hur Rd in the city of Mariposa. Cal Fire was on scene extinguishing the fire at the time. The troubleman observed a tree had fallen onto the overhead primary conductors. Initial analysis indicates that a large branch fell from a Live Oak tree, onto the overhead conductor dropping the line to about 15’ above ground. The contact between the tree limb and the conductor did not break the line. This contact created sparks that fell to the ground igniting a 35 acre vegetation fire, resulting in an outage to 376 customers. A PG&amp;E pole one structure and fencing were damaged by the fire.  PG&amp;E opened switch 829697 to allow fuse 4664 to be closed, restoring power to 167 customers at 1813 hours on July 15, 2020. The responding troubleman created a &quot;priority A&quot; EC tag for the damaged equipment to be replaced. Switch 829697 was closed at 2026 hours on July 15, 2020, restoring power to the remaining 209 customers. This incident was submitted to the CPUC on July 16, 2020 under the property damage criterion."/>
    <s v="     "/>
    <x v="0"/>
    <m/>
    <x v="1"/>
    <s v="N"/>
    <s v="965496"/>
    <s v="20-0072331"/>
    <m/>
    <s v="T005012981"/>
    <n v="119379000"/>
    <s v="EI200715A"/>
    <s v="     "/>
    <x v="0"/>
    <x v="0"/>
    <m/>
    <x v="0"/>
    <s v="D"/>
    <s v="10-99"/>
    <m/>
    <s v="Vegetation"/>
    <x v="0"/>
    <s v="Vegetation"/>
    <s v="Contact from object"/>
    <s v="Contact - Vegetation"/>
    <m/>
    <s v="Contact - Vegetation"/>
    <s v="Conductor - Primary"/>
    <m/>
    <s v="Overhead"/>
    <m/>
    <s v="Conductor - Primary"/>
    <s v="Pole, Crossarm, Insulator, Tie Wire"/>
    <s v="Circuit: 254452102, Pole ID: 101065690"/>
    <s v="     "/>
    <x v="1"/>
    <n v="420"/>
    <n v="37.4223"/>
    <n v="-119.961"/>
    <s v="Mariposa"/>
    <s v="MARIPOSA-2102"/>
    <m/>
    <s v="Cal Fire"/>
    <s v="Hardwood Woodland"/>
    <n v="48"/>
    <n v="2"/>
    <n v="0"/>
    <n v="0"/>
    <n v="0"/>
    <s v="BEN"/>
    <m/>
    <s v="N"/>
    <s v="N"/>
    <m/>
    <m/>
    <s v="     "/>
    <n v="37.422117999999998"/>
    <n v="-119.962706"/>
    <s v="Jul 15 2020  6:30PM"/>
    <s v="TrunkFail"/>
    <s v="On 7/15/20 a seemingly healthy multi-stem live oak had one of the stems fail completely at the base and make contact with primary line leading to an outage. The tree showed no outside indicators of rot/disease or decay. There was slight evidence of included bark near the base. The tree is very old and over mature with several large trunks coming out of the base of the tree. The 48&quot; limb that failed succumbed to natural elements of rot and decay inside large mature trees."/>
    <s v="OAKL"/>
    <s v="52"/>
    <s v="90"/>
    <s v="32"/>
    <s v="Slight"/>
    <s v="None"/>
    <s v="N"/>
    <s v="1"/>
    <m/>
    <s v="Other"/>
    <s v="D"/>
    <s v="CrossArm"/>
    <s v="BareWire"/>
    <s v="0"/>
  </r>
  <r>
    <x v="2905"/>
    <s v="     "/>
    <d v="2020-07-15T00:00:00"/>
    <d v="1899-12-30T06:59:00"/>
    <s v="29"/>
    <x v="2"/>
    <s v="7"/>
    <x v="6"/>
    <d v="2020-07-15T00:00:00"/>
    <d v="1899-12-30T06:45:00"/>
    <s v="On June 15, 2020 at 0659 hours, a PG&amp;E Troubleman was dispatched to the Herdlyn 1102 12kV Distribution Circuit on Highway 205 near Mountain House Parkway, Tracy in response to a broken pole. Initial analysis indicates third-party vehicle contacted the pole resulting in an ignition that caused a fire 0.25 - 10 acres and an outage to 659 customers. Fire was suppressed by Tracy Fire Department."/>
    <s v="     "/>
    <x v="0"/>
    <m/>
    <x v="1"/>
    <s v="N"/>
    <s v="964916"/>
    <s v="20-0072017"/>
    <m/>
    <s v="T005012361"/>
    <m/>
    <m/>
    <s v="     "/>
    <x v="0"/>
    <x v="0"/>
    <m/>
    <x v="0"/>
    <s v="D"/>
    <s v="0.26-9.99"/>
    <m/>
    <s v="Contact - 3rd Party"/>
    <x v="8"/>
    <s v="Contact - 3rd Party"/>
    <s v="Contact from object"/>
    <s v="Contact - Vehicle"/>
    <m/>
    <s v="Contact - Vehicle"/>
    <s v="Pole"/>
    <m/>
    <s v="Overhead"/>
    <m/>
    <s v="Pole"/>
    <s v="Pole, Transformer, Crossarm, Cutout, Hardware/Framing, Molding"/>
    <s v="Pole ID: 102063891"/>
    <s v="     "/>
    <x v="0"/>
    <m/>
    <n v="37.741700000000002"/>
    <n v="-121.526"/>
    <s v="San Joaquin"/>
    <s v="HERDLYN-1102"/>
    <m/>
    <s v="Tracy FD"/>
    <s v="Urban"/>
    <m/>
    <m/>
    <m/>
    <m/>
    <m/>
    <m/>
    <m/>
    <s v="N"/>
    <s v="N"/>
    <m/>
    <m/>
    <s v="     "/>
    <m/>
    <m/>
    <m/>
    <m/>
    <m/>
    <m/>
    <m/>
    <m/>
    <m/>
    <m/>
    <m/>
    <m/>
    <m/>
    <m/>
    <m/>
    <m/>
    <m/>
    <m/>
    <m/>
  </r>
  <r>
    <x v="2906"/>
    <s v="     "/>
    <d v="2020-07-16T00:00:00"/>
    <d v="1899-12-30T21:30:00"/>
    <s v="29"/>
    <x v="2"/>
    <s v="7"/>
    <x v="6"/>
    <d v="2020-07-16T00:00:00"/>
    <d v="1899-12-30T21:18:00"/>
    <s v="On July 16, 2020 at 2129 hours, PG&amp;E troubleman were dispatched to the Jameson 1102 Distribution Circuit on W Cordelia Rd in Suisun City and observed wires down on ground. Initial analysis indicates possible vehicle contact was made with PG&amp;E equipment resulting in a wires down mid span incident and igniting surrounding grass vegetation behind building. Cordelia Fire Department was on scene and had extinguished the fire before troubleman arrived. The troubleman safely de energized line and created a EC Tag for damaged primary conductors to be replaced. Power was restored to 2277 customers at 2241 hours on July 16,2020. "/>
    <s v="     "/>
    <x v="0"/>
    <m/>
    <x v="1"/>
    <s v="N"/>
    <s v="966304"/>
    <s v="20-0072862"/>
    <m/>
    <s v="T005013992"/>
    <n v="119462000"/>
    <m/>
    <s v="     "/>
    <x v="0"/>
    <x v="0"/>
    <m/>
    <x v="0"/>
    <s v="D"/>
    <s v="0.26-9.99"/>
    <s v="APROX 1 ACRE GRASS ONLY"/>
    <s v="Contact - 3rd Party"/>
    <x v="8"/>
    <s v="Contact - 3rd Party"/>
    <s v="Contact from object"/>
    <s v="Contact - Vehicle"/>
    <m/>
    <s v="Contact - Vehicle"/>
    <s v="Conductor - Primary"/>
    <m/>
    <s v="Overhead"/>
    <m/>
    <s v="Conductor - Primary"/>
    <m/>
    <s v="Circuit: 063801102"/>
    <s v="     "/>
    <x v="0"/>
    <m/>
    <n v="38.2102"/>
    <n v="-122.14400000000001"/>
    <s v="Solano"/>
    <s v="JAMESON-1102"/>
    <m/>
    <s v="Cordelia FD"/>
    <s v="Urban"/>
    <m/>
    <m/>
    <m/>
    <m/>
    <m/>
    <m/>
    <m/>
    <s v="N"/>
    <s v="N"/>
    <m/>
    <m/>
    <s v="     "/>
    <m/>
    <m/>
    <m/>
    <m/>
    <m/>
    <m/>
    <m/>
    <m/>
    <m/>
    <m/>
    <m/>
    <m/>
    <m/>
    <m/>
    <m/>
    <m/>
    <m/>
    <m/>
    <m/>
  </r>
  <r>
    <x v="2907"/>
    <s v="     "/>
    <d v="2020-07-16T00:00:00"/>
    <d v="1899-12-30T17:41:00"/>
    <s v="29"/>
    <x v="2"/>
    <s v="7"/>
    <x v="6"/>
    <d v="2020-07-16T00:00:00"/>
    <d v="1899-12-30T17:12:00"/>
    <s v="On July 16, 2020 at 1741 hours a PG&amp;E troubleman was dispatched to the Carbona 1101 Distribution Circuit on Tesla Rd, south of Livermore and observed 2 of 3 fuses blown at fuse 15295 and a 100 acre fire burning in the hills at the time of arrival. The troubleman opened the remaining fuse upon arrival. Initial analysis indicates that a bird made contact with primary wires 10 spans west of  fuse 15295 resulting in a grass fire and an outage to 25 customers. Troubleman reported no damage to conductors, poles or structures at 2038 hours on July 16, 2020 hours and was given the okay by Fire Department to close fuse 15295 and re-energize line. Power was restored to 25 customers at 2045 hours on July 16,2020.  Cal Fire website reports the fire was fully extinguished on July 19,2020 with a final of 253 acres burned. "/>
    <s v="     "/>
    <x v="0"/>
    <m/>
    <x v="1"/>
    <s v="N"/>
    <s v="966230"/>
    <s v="20-0072818"/>
    <m/>
    <s v="T005013900"/>
    <m/>
    <m/>
    <s v="     "/>
    <x v="0"/>
    <x v="0"/>
    <m/>
    <x v="0"/>
    <s v="D"/>
    <s v="100-299"/>
    <m/>
    <s v="Contact - Animal - Bird"/>
    <x v="6"/>
    <s v="Contact - Bird"/>
    <s v="Contact from object"/>
    <s v="Contact - Animal"/>
    <m/>
    <s v="Contact - Animal"/>
    <s v="Conductor - Primary"/>
    <m/>
    <s v="Overhead"/>
    <m/>
    <s v="Conductor - Primary"/>
    <s v="Fuse"/>
    <s v="Circuit ID: 163091101"/>
    <s v="     "/>
    <x v="0"/>
    <m/>
    <n v="37.635899999999999"/>
    <n v="-121.57299999999999"/>
    <s v="Alameda"/>
    <s v="CARBONA-1101"/>
    <m/>
    <s v="Cal Fire"/>
    <s v="Herbaceous"/>
    <n v="253"/>
    <n v="0"/>
    <n v="0"/>
    <n v="0"/>
    <n v="0"/>
    <s v="HOLLOW"/>
    <m/>
    <s v="N"/>
    <s v="N"/>
    <m/>
    <m/>
    <s v="     "/>
    <m/>
    <m/>
    <m/>
    <m/>
    <m/>
    <m/>
    <m/>
    <m/>
    <m/>
    <m/>
    <m/>
    <m/>
    <m/>
    <m/>
    <m/>
    <m/>
    <m/>
    <m/>
    <m/>
  </r>
  <r>
    <x v="2908"/>
    <s v="     "/>
    <d v="2020-07-17T00:00:00"/>
    <d v="1899-12-30T10:21:00"/>
    <s v="29"/>
    <x v="2"/>
    <s v="7"/>
    <x v="6"/>
    <d v="2020-07-17T00:00:00"/>
    <d v="1899-12-30T10:16:00"/>
    <s v="On 7/17/2020 at 1021 hours, a PG&amp;E Troubleman was dispatched to the Anita 1105 circuit. A truck hit a pole and caused a wire down. This started a fire that was between .25 and 10 acres. CALFIRE Responded to the scene. "/>
    <s v="     "/>
    <x v="0"/>
    <m/>
    <x v="1"/>
    <s v="N"/>
    <s v="966591"/>
    <s v="20-0073009"/>
    <m/>
    <s v="T005014375"/>
    <n v="119468000"/>
    <m/>
    <s v="     "/>
    <x v="0"/>
    <x v="0"/>
    <m/>
    <x v="0"/>
    <s v="D"/>
    <s v="0.26-9.99"/>
    <m/>
    <s v="Contact - 3rd Party"/>
    <x v="8"/>
    <s v="Contact - 3rd Party"/>
    <s v="Contact from object"/>
    <s v="Contact - Vehicle"/>
    <m/>
    <s v="Contact - Vehicle"/>
    <s v="Pole"/>
    <m/>
    <s v="Overhead"/>
    <m/>
    <s v="Pole"/>
    <s v="Pole, Crossarm, insulator"/>
    <s v="Pole ID: 100436662"/>
    <s v="     "/>
    <x v="0"/>
    <m/>
    <n v="39.782899999999998"/>
    <n v="-121.87"/>
    <s v="Butte"/>
    <s v="ANITA-1105"/>
    <m/>
    <s v="Cal Fire"/>
    <s v="Herbaceous"/>
    <m/>
    <m/>
    <m/>
    <m/>
    <m/>
    <m/>
    <m/>
    <s v="N"/>
    <s v="N"/>
    <m/>
    <m/>
    <s v="     "/>
    <m/>
    <m/>
    <m/>
    <m/>
    <m/>
    <m/>
    <m/>
    <m/>
    <m/>
    <m/>
    <m/>
    <m/>
    <m/>
    <m/>
    <m/>
    <m/>
    <m/>
    <m/>
    <m/>
  </r>
  <r>
    <x v="2909"/>
    <s v="     "/>
    <d v="2020-07-18T00:00:00"/>
    <d v="1899-12-30T19:47:00"/>
    <s v="29"/>
    <x v="2"/>
    <s v="7"/>
    <x v="6"/>
    <d v="2020-07-18T00:00:00"/>
    <d v="1899-12-30T19:47:00"/>
    <s v="On July 18, 2020 at 1947 hours, a PG&amp;E Line Patrol patrolled the Glenn #1 and the Cortina #4-60kV transmission lines, and the Willows A Sub 10274 Circuit. The 2 lines had Delevan switch 17 splitting them. It was a normal open switch, and indicated open on SCADA. It was actually closed, so when Glenn #1 relayed it took out Cortina #4. Then when Glenn #1 tested, it tested all the way through to Cortina, so Maxwell and Colusa were a momentary because they were restored by the switch being out of position. Then Cortina 42 didn’t close, because it saw a hot line.  So it stayed open ended until we manually closed it. We didn't have a lot of indication on those lines so we couldn’t tell what had happened until we got someone out to SW 17. Patrol found minor conductor pitting at structure 17/375 SW 25 Elk Creek Junction and signs of a small fire under the line, that may've extinguished itself.  Initial analysis indicates the cause was possibly due to avian contact. All the repairs were completed and the line was returned to service on July 18, 2020. This information is preliminary."/>
    <s v="     "/>
    <x v="5"/>
    <m/>
    <x v="1"/>
    <s v="N"/>
    <s v="967489"/>
    <s v="20-0073349"/>
    <s v="INT-13836"/>
    <s v="INT-13836"/>
    <m/>
    <m/>
    <s v="     "/>
    <x v="0"/>
    <x v="0"/>
    <m/>
    <x v="2"/>
    <s v="D"/>
    <s v="&lt;3 meters of linear travel"/>
    <m/>
    <s v="Contact - Animal - Bird"/>
    <x v="6"/>
    <s v="Contact - Bird"/>
    <s v="Contact from object"/>
    <s v="Contact - Animal"/>
    <m/>
    <s v="Contact - Animal"/>
    <s v="Conductor - Transmission"/>
    <m/>
    <s v="Overhead"/>
    <m/>
    <s v="Conductor - Transmission"/>
    <s v="Conductor - Transmission"/>
    <s v="Structure 017/375"/>
    <s v="     "/>
    <x v="0"/>
    <m/>
    <n v="39.553400000000003"/>
    <n v="-122.185"/>
    <s v="Glenn"/>
    <s v="GLENN-#1-60KV"/>
    <m/>
    <s v="Self Extinguished"/>
    <s v="Herbaceous"/>
    <m/>
    <m/>
    <m/>
    <m/>
    <m/>
    <m/>
    <m/>
    <s v="N"/>
    <s v="N"/>
    <m/>
    <m/>
    <s v="     "/>
    <m/>
    <m/>
    <m/>
    <m/>
    <m/>
    <m/>
    <m/>
    <m/>
    <m/>
    <m/>
    <m/>
    <m/>
    <m/>
    <m/>
    <m/>
    <m/>
    <m/>
    <m/>
    <m/>
  </r>
  <r>
    <x v="2910"/>
    <s v="     "/>
    <d v="2020-07-19T00:00:00"/>
    <d v="1899-12-30T10:28:00"/>
    <s v="30"/>
    <x v="2"/>
    <s v="7"/>
    <x v="6"/>
    <d v="2020-07-19T00:00:00"/>
    <d v="1899-12-30T10:06:00"/>
    <s v="On July, 2020 at 1028 hours, a PG&amp;E Troubleman was dispatched to the Auberry 1102 12kV Distribution Circuit on Lockwood Avenue, Prather in response to an outage. Initial analysis indicates bird contact caused the ignition. PG&amp;E Troubleman reports a crow cross-phased the transformer fuses resulting in an outage to 1637 customers and approximately 2-5 acre fire that was suppressed by Cal Fire. "/>
    <s v="     "/>
    <x v="0"/>
    <m/>
    <x v="1"/>
    <s v="N"/>
    <s v="967684"/>
    <s v="20-0073427"/>
    <m/>
    <s v="T005015509"/>
    <n v="119472000"/>
    <m/>
    <s v="     "/>
    <x v="0"/>
    <x v="0"/>
    <m/>
    <x v="0"/>
    <s v="D"/>
    <s v="0.26-9.99"/>
    <m/>
    <s v="Contact - Animal - Bird"/>
    <x v="6"/>
    <s v="Contact - Bird"/>
    <s v="Contact from object"/>
    <s v="Contact - Animal"/>
    <m/>
    <s v="Contact - Animal"/>
    <s v="Bushing Mounted Cutout"/>
    <m/>
    <s v="Overhead"/>
    <m/>
    <s v="Bushing Mounted Cutout"/>
    <s v="Fuse"/>
    <s v="CGC: 418523261789 "/>
    <s v="     "/>
    <x v="1"/>
    <n v="424"/>
    <n v="37.029299999999999"/>
    <n v="-119.50700000000001"/>
    <s v="Fresno"/>
    <s v="AUBERRY-1102"/>
    <m/>
    <s v="Cal Fire"/>
    <s v="Hardwood Woodland"/>
    <m/>
    <m/>
    <m/>
    <m/>
    <m/>
    <s v="GOOSE"/>
    <m/>
    <s v="N"/>
    <s v="N"/>
    <m/>
    <m/>
    <s v="     "/>
    <m/>
    <m/>
    <m/>
    <m/>
    <m/>
    <m/>
    <m/>
    <m/>
    <m/>
    <m/>
    <m/>
    <m/>
    <m/>
    <m/>
    <m/>
    <m/>
    <m/>
    <m/>
    <m/>
  </r>
  <r>
    <x v="2911"/>
    <s v="     "/>
    <d v="2020-07-19T00:00:00"/>
    <d v="1899-12-30T16:00:00"/>
    <s v="30"/>
    <x v="2"/>
    <s v="7"/>
    <x v="6"/>
    <m/>
    <m/>
    <s v="On July 19, 2020 at 1601 hours, a PG&amp;E Troubleman was dispatched to the Hatton 1101 circuit at 27841 Schulte Road in Carmel. A branch had fallen onto a primary line and caused a fire between 3 meters and .25 acres. There was no outage or damage to PG&amp;E facilities. CALFIRE responded to the fire. "/>
    <s v="     "/>
    <x v="0"/>
    <m/>
    <x v="1"/>
    <s v="N"/>
    <m/>
    <m/>
    <m/>
    <s v="T005015590"/>
    <m/>
    <m/>
    <s v="     "/>
    <x v="0"/>
    <x v="0"/>
    <m/>
    <x v="0"/>
    <s v="D"/>
    <s v="&lt;0.25"/>
    <m/>
    <s v="Vegetation"/>
    <x v="0"/>
    <s v="Vegetation"/>
    <s v="Contact from object"/>
    <s v="Contact - Vegetation"/>
    <m/>
    <s v="Contact - Vegetation"/>
    <s v="Conductor - Primary"/>
    <m/>
    <s v="Overhead"/>
    <m/>
    <s v="Conductor - Primary"/>
    <m/>
    <s v="Circuit ID: 182291101"/>
    <s v="     "/>
    <x v="1"/>
    <n v="505"/>
    <n v="36.520099999999999"/>
    <n v="-121.83199999999999"/>
    <s v="Monterey"/>
    <s v="HATTON-1101"/>
    <m/>
    <s v="Cal Fire"/>
    <s v="Hardwood Woodland"/>
    <m/>
    <m/>
    <m/>
    <m/>
    <m/>
    <m/>
    <m/>
    <s v="N"/>
    <s v="N"/>
    <m/>
    <m/>
    <s v="     "/>
    <m/>
    <m/>
    <m/>
    <s v="BranchFail"/>
    <m/>
    <m/>
    <m/>
    <m/>
    <m/>
    <m/>
    <m/>
    <m/>
    <m/>
    <m/>
    <m/>
    <m/>
    <m/>
    <m/>
    <m/>
  </r>
  <r>
    <x v="2912"/>
    <s v="     "/>
    <d v="2020-07-19T00:00:00"/>
    <d v="1899-12-30T00:56:00"/>
    <s v="30"/>
    <x v="2"/>
    <s v="7"/>
    <x v="6"/>
    <d v="2020-07-19T00:00:00"/>
    <d v="1899-12-30T00:53:00"/>
    <s v="On July 19, 2020 at 0056 hours, a PG&amp;E troubleman was dispatched to the San Leandro U 1114 Distribution Circuit on Benedict DR in the city of San Leandro and observed a pole fire had occurred. Initial analysis indicates that a secondary riser had failed and burnt the attached pole along with surrounding grass and bush vegetation. The Transformer also failed as a result of the secondary riser failure. The responding troubleman created a &quot;Priority A&quot; EC Tag for the damaged secondary riser and transformer to be replaced. Power was restored to all 7 customers at 2245 hours on July 19, 2020. Local Fire Department was on scene to extinguish the fire. "/>
    <s v="     "/>
    <x v="0"/>
    <m/>
    <x v="1"/>
    <s v="N"/>
    <s v="967555"/>
    <s v="20-0073396"/>
    <m/>
    <s v="T005015397"/>
    <n v="119472000"/>
    <m/>
    <s v="     "/>
    <x v="0"/>
    <x v="0"/>
    <m/>
    <x v="0"/>
    <s v="D"/>
    <s v="&lt;0.25"/>
    <m/>
    <s v="Equipment - PG&amp;E"/>
    <x v="9"/>
    <s v="Equipment - PG&amp;E"/>
    <s v="All types of equipment / facility failure"/>
    <s v="Riser Failure"/>
    <s v="Riser"/>
    <m/>
    <m/>
    <m/>
    <s v="Underground"/>
    <m/>
    <s v="Riser"/>
    <s v="Secondary Riser, U Guard Molding and Transformer"/>
    <s v="Circuit ID: 013111114 Transformer: 315277144877"/>
    <s v="     "/>
    <x v="0"/>
    <m/>
    <n v="37.7211"/>
    <n v="-122.134"/>
    <s v="Alameda"/>
    <s v="SAN-LEANDRO-U-1114"/>
    <m/>
    <s v="San Leandro FD"/>
    <s v="Urban"/>
    <m/>
    <m/>
    <m/>
    <m/>
    <m/>
    <m/>
    <m/>
    <s v="N"/>
    <s v="N"/>
    <m/>
    <m/>
    <s v="     "/>
    <m/>
    <m/>
    <m/>
    <m/>
    <m/>
    <m/>
    <m/>
    <m/>
    <m/>
    <m/>
    <m/>
    <m/>
    <m/>
    <m/>
    <m/>
    <m/>
    <m/>
    <m/>
    <m/>
  </r>
  <r>
    <x v="2913"/>
    <s v="     "/>
    <d v="2020-07-19T00:00:00"/>
    <d v="1899-12-30T10:05:00"/>
    <s v="30"/>
    <x v="2"/>
    <s v="7"/>
    <x v="6"/>
    <m/>
    <m/>
    <s v="On July 19, 2020 at 1005, a PG&amp;E System Operator became aware of a fault on the Drum-Rio Oso #1 115kV Transmission Circuit that resulted in a momentary outage to the Brunswick Substation and shortly following it was picked up by Drum-Rio Oso #2. At 1041 hours, a PG&amp;E Troubleman was dispatched to the Drum-Rio Oso #1 115kV Transmission Circuit in the vicinity of Cricket Drive and Lime Kiln Drive in Grass Valley to determine what caused the fault. Initial analysis indicates bird contact caused the ignition. PG&amp;E Troubleman reported that a turkey vulture contacted the center phase and the tower resulting in an ignition. There was no damages to any PG&amp;E assets. PG&amp;E Troubleman stated that this incident has occurred before, so he had a tag written to change the configuration and move the center phase away from the tower. The fire was approximately 0.75 acre in size and suppressed by Cal Fire-Higgins Fire Department."/>
    <s v="     "/>
    <x v="12"/>
    <m/>
    <x v="1"/>
    <s v="N"/>
    <m/>
    <m/>
    <s v="INT-13840"/>
    <m/>
    <m/>
    <m/>
    <s v="     "/>
    <x v="0"/>
    <x v="0"/>
    <m/>
    <x v="2"/>
    <s v="T"/>
    <s v="0.26-9.99"/>
    <s v="3/4 Acre"/>
    <s v="Contact - Animal - Bird"/>
    <x v="6"/>
    <s v="Contact - Bird"/>
    <s v="Contact from object"/>
    <s v="Contact - Animal"/>
    <m/>
    <s v="Contact - Animal"/>
    <s v="Conductor - Transmission"/>
    <m/>
    <s v="Overhead"/>
    <m/>
    <s v="Conductor - Transmission"/>
    <m/>
    <s v="Drum-Rio Oso #1 115kV Conductor, Tower: 023/176"/>
    <s v="     "/>
    <x v="1"/>
    <n v="300"/>
    <n v="39.0899"/>
    <n v="-121.136"/>
    <s v="Nevada"/>
    <s v="DRUM-RIO-OSO-#1-115KV"/>
    <m/>
    <s v="Cal Fire/Higgins FD"/>
    <s v="Hardwood Woodland"/>
    <m/>
    <m/>
    <m/>
    <m/>
    <m/>
    <m/>
    <m/>
    <s v="N"/>
    <s v="N"/>
    <m/>
    <m/>
    <s v="     "/>
    <m/>
    <m/>
    <m/>
    <m/>
    <m/>
    <m/>
    <m/>
    <m/>
    <m/>
    <m/>
    <m/>
    <m/>
    <m/>
    <m/>
    <m/>
    <m/>
    <m/>
    <m/>
    <m/>
  </r>
  <r>
    <x v="2914"/>
    <s v="     "/>
    <d v="2020-07-20T00:00:00"/>
    <d v="1899-12-30T10:57:00"/>
    <s v="30"/>
    <x v="2"/>
    <s v="7"/>
    <x v="6"/>
    <d v="2020-07-20T00:00:00"/>
    <d v="1899-12-30T11:08:00"/>
    <s v="On July 20, 2020 at 1057 hours, a PG&amp;E troubleman was dispatched to the French Camp 1102 Distribution Circuit  on Maybeck Rd in the city of Stockton and observed a PG&amp;E pole had burnt and fallen to ground with three spans of primary overhead conductors. The responding troubleman reported that no one was on scene when he arrived to provide information on what occurred, but he did find evidence on the pole and surrounding dirt that indicated a vehicle made contact with the pole causing it to fall. A 3 meter - 0.25 acre grass fire was ignited and 8 customers experienced a sustained outage for 218 minutes as a result of this incident. The troubleman created a &quot;Priority A&quot; EC notification and the damage assets were replaced on July 20, 2020. Power was  also restored to all 8 customers at 1448 hours the same day. The responding fire agency is unknown as they had left before the troubleman arrived on scene. The fire was on the unprotected area of San Joaquin County."/>
    <s v="     "/>
    <x v="0"/>
    <m/>
    <x v="1"/>
    <s v="N"/>
    <m/>
    <s v="20-0073664"/>
    <m/>
    <s v="T005016246"/>
    <n v="119475000"/>
    <m/>
    <s v="     "/>
    <x v="0"/>
    <x v="0"/>
    <m/>
    <x v="0"/>
    <s v="D"/>
    <s v="&lt;0.25"/>
    <m/>
    <s v="Contact - 3rd Party"/>
    <x v="8"/>
    <s v="Contact - 3rd Party"/>
    <s v="Contact from object"/>
    <s v="Contact - Vehicle"/>
    <m/>
    <s v="Contact - Vehicle"/>
    <s v="Pole"/>
    <m/>
    <s v="Overhead"/>
    <m/>
    <s v="Pole"/>
    <s v="Primary Conductors"/>
    <s v="Pole ID: 102064223"/>
    <s v="     "/>
    <x v="0"/>
    <m/>
    <n v="37.914900000000003"/>
    <n v="-121.376"/>
    <s v="San Joaquin"/>
    <s v="FRENCH-CAMP-1102"/>
    <m/>
    <s v="Unknown - Unprotected Area of San Joaquin County"/>
    <s v="Agriculture"/>
    <m/>
    <m/>
    <m/>
    <m/>
    <m/>
    <m/>
    <m/>
    <s v="N"/>
    <s v="N"/>
    <m/>
    <m/>
    <s v="     "/>
    <m/>
    <m/>
    <m/>
    <m/>
    <m/>
    <m/>
    <m/>
    <m/>
    <m/>
    <m/>
    <m/>
    <m/>
    <m/>
    <m/>
    <m/>
    <m/>
    <m/>
    <m/>
    <m/>
  </r>
  <r>
    <x v="2915"/>
    <s v="     "/>
    <d v="2020-07-20T00:00:00"/>
    <d v="1899-12-30T03:52:00"/>
    <s v="30"/>
    <x v="2"/>
    <s v="7"/>
    <x v="6"/>
    <d v="2020-07-20T00:00:00"/>
    <d v="1899-12-30T03:48:00"/>
    <s v="On July 20, 2020 at 0352 hours, a PG&amp;E troubleman was dispatched for a wires down outage on the Moraga 1101 Distribution Circuit on Wildcat Canyon Rd near the city of Orinda. Upon arriving at the incident location, the troubleman found wires down on the road and Cal Fire was on scene working to extinguish the fire. Initial analysis indicates that a tree fell onto three phases of primary conductors, igniting the surrounding vegetation and causing an outage to 371 customers. PG&amp;E initiated switching to safely de energize the line and restore power to customers. Due to the fire, no pictures of the fallen tree were able to be taken. A &quot;Priority A&quot; EC Tag was created for the damaged conductors and crossarms to be replaced. Repairs were completed on July 20, 2020 and power was restored to all 371 customers at 0919 hours on July 20, 2020. The fire is now fully extinguished."/>
    <s v="     "/>
    <x v="0"/>
    <m/>
    <x v="1"/>
    <s v="N"/>
    <s v="967983"/>
    <s v="20-0073498"/>
    <m/>
    <s v="T005015795"/>
    <n v="119473000"/>
    <m/>
    <s v="     "/>
    <x v="0"/>
    <x v="0"/>
    <m/>
    <x v="0"/>
    <s v="D"/>
    <s v="0.26-9.99"/>
    <m/>
    <s v="Vegetation"/>
    <x v="0"/>
    <s v="Vegetation"/>
    <s v="Contact from object"/>
    <s v="Contact - Vegetation"/>
    <m/>
    <s v="Contact - Vegetation"/>
    <s v="Conductor - Primary"/>
    <m/>
    <s v="Overhead"/>
    <m/>
    <s v="Conductor - Primary"/>
    <s v="Crossarm"/>
    <s v="Circuit ID: 013801101, Pole ID's: 103634689 &amp; 103634684 "/>
    <s v="     "/>
    <x v="2"/>
    <n v="530"/>
    <n v="37.8992"/>
    <n v="-122.236"/>
    <s v="Contra Costa"/>
    <s v="MORAGA-1101"/>
    <m/>
    <s v="Cal Fire"/>
    <s v="Hardwood Woodland"/>
    <m/>
    <m/>
    <m/>
    <m/>
    <m/>
    <s v="WILDCAT"/>
    <m/>
    <s v="N"/>
    <s v="N"/>
    <m/>
    <m/>
    <s v="     "/>
    <n v="37.898966000000001"/>
    <n v="-122.236115"/>
    <s v="Jul 21 2020 12:00AM"/>
    <s v="TrunkFail"/>
    <s v="Large mature Knobcone Pine experienced a catastrophic trunk failure. Tree appeared to have been in good health, looking at the surrounding tree stand there could have been a domino situation where a branch failure from a separate tree resulted in the failure of the tree that caused the outage. Tree had been marked with yellow X."/>
    <s v="PINK"/>
    <s v="98"/>
    <s v="67"/>
    <s v="65"/>
    <s v="Slight"/>
    <s v="Slight"/>
    <s v="N"/>
    <s v="1"/>
    <m/>
    <s v="Hillside"/>
    <s v="A"/>
    <s v="Triangle"/>
    <s v="BareWire"/>
    <s v="14"/>
  </r>
  <r>
    <x v="2916"/>
    <s v="     "/>
    <d v="2020-07-22T00:00:00"/>
    <d v="1899-12-30T13:14:00"/>
    <s v="30"/>
    <x v="2"/>
    <s v="7"/>
    <x v="6"/>
    <d v="2020-07-22T00:00:00"/>
    <d v="1899-12-30T13:05:00"/>
    <s v="On July 22, 2020 at 1314 hours, a PG&amp;E Troubleman was dispatched to the Corcoran 1116 12kV Distribution Circuit on 6th Avenue along the Highline Canal, Corcoran in response to customer reports of an explosion on a pole. Initial analysis indicates PG&amp;E equipment failed due to contact with a bird nest caused the ignition. PG&amp;E Troubleman reports that the capacitor bank, #3 kyle, flashed causing a small grass fire approximately 30'x50'. A tag was created to replace all the oil filled kyles with vacuum style. Fire was suppressed by the customer."/>
    <s v="     "/>
    <x v="0"/>
    <m/>
    <x v="1"/>
    <s v="N"/>
    <s v="970036"/>
    <s v="20-0074715"/>
    <m/>
    <s v="T005018324"/>
    <n v="119488000"/>
    <m/>
    <s v="     "/>
    <x v="0"/>
    <x v="0"/>
    <m/>
    <x v="0"/>
    <s v="D"/>
    <s v="&lt;0.25"/>
    <s v="30'x50'"/>
    <s v="Contact - Animal - Nest"/>
    <x v="3"/>
    <s v="Contact - Nest"/>
    <s v="Contact from object"/>
    <s v="Contact - Nest"/>
    <m/>
    <s v="Contact - Nest"/>
    <s v="Capacitor Bank"/>
    <m/>
    <s v="Overhead"/>
    <m/>
    <s v="Capacitor Bank"/>
    <s v="Oil filled kyles"/>
    <s v="Capacitor: 5C"/>
    <s v="     "/>
    <x v="0"/>
    <m/>
    <n v="36.189"/>
    <n v="-119.563"/>
    <s v="Kings"/>
    <s v="CORCORAN-1116"/>
    <m/>
    <s v="Customer"/>
    <s v="Herbaceous"/>
    <m/>
    <m/>
    <m/>
    <m/>
    <m/>
    <m/>
    <m/>
    <s v="N"/>
    <s v="N"/>
    <m/>
    <m/>
    <s v="     "/>
    <m/>
    <m/>
    <m/>
    <m/>
    <m/>
    <m/>
    <m/>
    <m/>
    <m/>
    <m/>
    <m/>
    <m/>
    <m/>
    <m/>
    <m/>
    <m/>
    <m/>
    <m/>
    <m/>
  </r>
  <r>
    <x v="2917"/>
    <s v="     "/>
    <d v="2020-07-22T00:00:00"/>
    <d v="1899-12-30T11:42:00"/>
    <s v="30"/>
    <x v="2"/>
    <s v="7"/>
    <x v="6"/>
    <d v="2020-07-22T00:00:00"/>
    <d v="1899-12-30T11:20:00"/>
    <s v="On July 22, 2020 at 1142 hours, a PG&amp;E Troubleman was dispatched to the Wheatland 1104 12kV Distribution Circuit near Sheridan Lincoln Boulevard, north of Nader Lane, Sheridan in response to a wire down outage. Initial analysis indicates third-party contact caused the ignition. It is suspected that the downed conductor was attributable to contact with the bed of a dump truck. PG&amp;E Troubleman reported that mid-span is what appeared to be a fresh pile of dirt directly under where the lines would be. Troubleman also reported that the conductor was out of line in the span as though it was pulled up on the hillside.  Additionally, the PG&amp;E Troubleman reports that one end of the conductor had scrape marks along it and the other end was balled up, which appears consistent with stretching until failure. The approximately 1 acre fire was suppressed by Cal Fire."/>
    <s v="     "/>
    <x v="0"/>
    <m/>
    <x v="1"/>
    <s v="N"/>
    <s v="969940"/>
    <s v="20-0074696"/>
    <m/>
    <s v="T005018223"/>
    <n v="119488000"/>
    <m/>
    <s v="     "/>
    <x v="0"/>
    <x v="0"/>
    <m/>
    <x v="0"/>
    <s v="D"/>
    <s v="0.26-9.99"/>
    <s v="1 acre"/>
    <s v="Contact - 3rd Party"/>
    <x v="8"/>
    <s v="Contact - 3rd Party"/>
    <s v="Contact from object"/>
    <s v="Contact - Vehicle"/>
    <m/>
    <s v="Contact - Vehicle"/>
    <s v="Conductor - Primary"/>
    <m/>
    <s v="Overhead"/>
    <m/>
    <s v="Conductor - Primary"/>
    <s v="Pole, Conductor - Primary"/>
    <s v="Circuit ID: 152811104 "/>
    <s v="     "/>
    <x v="0"/>
    <m/>
    <n v="38.954900000000002"/>
    <n v="-121.358"/>
    <s v="Placer"/>
    <s v="WHEATLAND-1104"/>
    <m/>
    <s v="Cal Fire"/>
    <s v="Urban"/>
    <n v="1"/>
    <m/>
    <m/>
    <m/>
    <m/>
    <s v="SHERIDAN"/>
    <m/>
    <s v="N"/>
    <s v="N"/>
    <m/>
    <m/>
    <s v="     "/>
    <m/>
    <m/>
    <m/>
    <m/>
    <m/>
    <m/>
    <m/>
    <m/>
    <m/>
    <m/>
    <m/>
    <m/>
    <m/>
    <m/>
    <m/>
    <m/>
    <m/>
    <m/>
    <m/>
  </r>
  <r>
    <x v="2918"/>
    <s v="     "/>
    <d v="2020-07-22T00:00:00"/>
    <d v="1899-12-30T11:30:00"/>
    <s v="30"/>
    <x v="2"/>
    <s v="7"/>
    <x v="6"/>
    <d v="2020-07-22T00:00:00"/>
    <d v="1899-12-30T11:27:00"/>
    <s v="On July 22, 2020 at 1152 hours, a PG&amp;E Troubleman patrolled the Valley Home 1703 17kV Distribution Circuit number 162981703, near State Route Highway 4 at Milton Road in Oakdale. He observed a pole down at the feature cut-out 3341. Initial analysis indicates there was a third party tractor trailer rig versus passenger car vehicle collision, resulting in a broken pole and downed primary overhead conductors on the South side of State Route 4, and inevitably causing a grass fire. The City of Modesto Fire Department responded to and extinguished the approximately 40 to 50 acre Snow fire. The 132-minute outage affected 207 customers. We replaced the third party damaged pole, one guy wire, and two crossarms. All the repairs were completed and the line was returned to service on July 22, 2020. This information is preliminary."/>
    <s v="     "/>
    <x v="0"/>
    <m/>
    <x v="1"/>
    <s v="N"/>
    <s v="969950"/>
    <s v="20-0074686"/>
    <m/>
    <s v="T005018213, T005018215, T005018216, T005018226"/>
    <n v="119488000"/>
    <m/>
    <s v="     "/>
    <x v="0"/>
    <x v="0"/>
    <m/>
    <x v="0"/>
    <s v="D"/>
    <s v="10-99"/>
    <s v="estamate 35 acers"/>
    <s v="Contact - 3rd Party"/>
    <x v="8"/>
    <s v="Contact - 3rd Party"/>
    <s v="Contact from object"/>
    <s v="Contact - Vehicle"/>
    <m/>
    <s v="Contact - Vehicle"/>
    <s v="Pole"/>
    <m/>
    <s v="Overhead"/>
    <m/>
    <s v="Pole"/>
    <s v="Pole, Primary Conductors, Guy Wire, Crossarms"/>
    <s v="Circuit ID: 162981703, SAP ID: 103180643"/>
    <s v="     "/>
    <x v="0"/>
    <m/>
    <n v="37.944699999999997"/>
    <n v="-120.84399999999999"/>
    <s v="Stanislaus"/>
    <s v="VALLEY-HOME-1703"/>
    <m/>
    <s v="Modesto FD"/>
    <s v="Herbaceous"/>
    <n v="50"/>
    <n v="0"/>
    <n v="0"/>
    <n v="0"/>
    <n v="0"/>
    <s v="SNOW"/>
    <m/>
    <s v="N"/>
    <s v="N"/>
    <m/>
    <m/>
    <s v="     "/>
    <m/>
    <m/>
    <m/>
    <m/>
    <m/>
    <m/>
    <m/>
    <m/>
    <m/>
    <m/>
    <m/>
    <m/>
    <m/>
    <m/>
    <m/>
    <m/>
    <m/>
    <m/>
    <m/>
  </r>
  <r>
    <x v="2919"/>
    <s v="     "/>
    <d v="2020-07-23T00:00:00"/>
    <d v="1899-12-30T06:04:00"/>
    <s v="30"/>
    <x v="2"/>
    <s v="7"/>
    <x v="6"/>
    <d v="2020-07-23T00:00:00"/>
    <d v="1899-12-30T05:56:00"/>
    <s v="On July 23, 2020 at 0604 hours, a PG&amp;E Troubleman was dispatched to the Ione 1101 12kV Distribution Circuit near Highway 104 and Michigan Bar Road, Ione in response to an outage. Initial analysis indicates 3rd party contact caused the ignition. A truck hit the phone lines that caused the primary lines to slap together resulting in an outage to 854 customers and 20'x30' fire. No damage was sustained to PG&amp;E equipment. Fire was suppressed by Cal Fire."/>
    <s v="     "/>
    <x v="0"/>
    <m/>
    <x v="1"/>
    <s v="N"/>
    <s v="970316"/>
    <s v="20-0074979"/>
    <m/>
    <s v="T005018705"/>
    <m/>
    <m/>
    <s v="     "/>
    <x v="0"/>
    <x v="0"/>
    <m/>
    <x v="0"/>
    <s v="D"/>
    <s v="&lt;0.25"/>
    <s v="20'x30'"/>
    <s v="Contact - 3rd Party"/>
    <x v="8"/>
    <s v="Contact - 3rd Party"/>
    <s v="Contact from object"/>
    <s v="Contact - Vehicle"/>
    <m/>
    <s v="Contact - Vehicle"/>
    <s v="Conductor - Primary"/>
    <m/>
    <s v="Overhead"/>
    <m/>
    <s v="Conductor - Primary"/>
    <m/>
    <s v="Circuit ID: 163881101"/>
    <s v="     "/>
    <x v="0"/>
    <m/>
    <n v="38.379800000000003"/>
    <n v="-120.986"/>
    <s v="Amador"/>
    <s v="IONE-1101"/>
    <m/>
    <s v="Cal Fire"/>
    <s v="Hardwood Woodland"/>
    <m/>
    <m/>
    <m/>
    <m/>
    <m/>
    <s v="IONE"/>
    <m/>
    <s v="N"/>
    <s v="N"/>
    <m/>
    <m/>
    <s v="     "/>
    <m/>
    <m/>
    <m/>
    <m/>
    <m/>
    <m/>
    <m/>
    <m/>
    <m/>
    <m/>
    <m/>
    <m/>
    <m/>
    <m/>
    <m/>
    <m/>
    <m/>
    <m/>
    <m/>
  </r>
  <r>
    <x v="2920"/>
    <s v="     "/>
    <d v="2020-07-24T00:00:00"/>
    <d v="1899-12-30T18:05:00"/>
    <s v="30"/>
    <x v="2"/>
    <s v="7"/>
    <x v="6"/>
    <m/>
    <m/>
    <s v="On July 24, 2020 at 2205 hours, a PG&amp;E Troubleman patrolled the Ukiah 1114 Distribution Circuit number 042771114, near 2080 Old River Road in Ukiah. He observed a transformer failure that caused a primary cross-phase. He advised the cross-phase looked like it ran down the 60kV span head guy and went to ground on the AWAC secondary overhead conductor neutral. It then apparently energized the house neutral and burned up the customer's surge protector, range, and air conditioning unit cords. There was a small grass fire under the secondary aerial cable where it crossed the span guy. Initial analysis indicates transformer failure caused a primary circuit to cross-phase and went to ground on a secondary neutral. Cal Fire responded to and extinguished the fire. We replaced the burnt and damaged conductors, transformer, and crossarms. We also adjusted the molding, guy, and a sagging conductor. All the repairs were completed by December 9, 2020. This information is preliminary."/>
    <s v="     "/>
    <x v="0"/>
    <m/>
    <x v="1"/>
    <s v="N"/>
    <s v="971562"/>
    <m/>
    <m/>
    <s v="4106506592, 4100163107, T005020180, T005020183"/>
    <n v="119507000"/>
    <m/>
    <s v="     "/>
    <x v="0"/>
    <x v="0"/>
    <m/>
    <x v="0"/>
    <s v="D"/>
    <s v="&lt;0.25"/>
    <m/>
    <s v="Equipment - PG&amp;E"/>
    <x v="13"/>
    <s v="Equipment - PG&amp;E"/>
    <s v="All types of equipment / facility failure"/>
    <s v="Transformer failure"/>
    <s v="Transformer"/>
    <m/>
    <m/>
    <m/>
    <s v="Overhead"/>
    <m/>
    <s v="Transformer"/>
    <s v="Transformer, Primary &amp; Secondary Conductors, Crossarms"/>
    <s v="Circuit ID: 042771114, SAP ID: 102177888"/>
    <s v="     "/>
    <x v="0"/>
    <n v="154"/>
    <n v="39.1312"/>
    <n v="-123.166"/>
    <s v="Mendocino"/>
    <s v="UKIAH-1114"/>
    <m/>
    <s v="Cal Fire"/>
    <s v="Urban"/>
    <m/>
    <m/>
    <m/>
    <m/>
    <m/>
    <m/>
    <m/>
    <s v="N"/>
    <s v="N"/>
    <m/>
    <m/>
    <s v="     "/>
    <m/>
    <m/>
    <m/>
    <m/>
    <m/>
    <m/>
    <m/>
    <m/>
    <m/>
    <m/>
    <m/>
    <m/>
    <m/>
    <m/>
    <m/>
    <m/>
    <m/>
    <m/>
    <m/>
  </r>
  <r>
    <x v="2921"/>
    <s v="     "/>
    <d v="2020-07-25T00:00:00"/>
    <d v="1899-12-30T21:25:00"/>
    <s v="30"/>
    <x v="2"/>
    <s v="7"/>
    <x v="6"/>
    <d v="2020-07-25T00:00:00"/>
    <d v="1899-12-30T21:10:00"/>
    <s v="On July 25, 2020 at 2125 hours, a PG&amp;E Troubleman was dispatched to the Red Bluff 1103 12kV Distribution Circuit on Reeds Creek Road, Red Bluff in response to a wire down outage. Initial analysis indicates vegetation contact caused the ignition. A green Blue Oak approximately 45' in height experienced a partial failure in which a 10&quot; limb broke off from 15' from the ground that fell across service drop. The ensuing fire was approximately 10'x20' in size and the fire was suppressed by Cal Fire. PG&amp;E Crew replaced the burnt stub pole and transformer and installed 2 spans of new triplex service on July 25, 2020."/>
    <s v="     "/>
    <x v="0"/>
    <m/>
    <x v="0"/>
    <s v="N"/>
    <s v="972079"/>
    <s v="20-0076043"/>
    <m/>
    <s v="T005020734"/>
    <n v="119508000"/>
    <m/>
    <s v="     "/>
    <x v="0"/>
    <x v="0"/>
    <m/>
    <x v="0"/>
    <s v="D"/>
    <s v="&lt;0.25"/>
    <s v="10'X20'"/>
    <s v="Vegetation"/>
    <x v="0"/>
    <s v="Vegetation"/>
    <s v="Contact from object"/>
    <s v="Contact - Vegetation"/>
    <m/>
    <s v="Contact - Vegetation"/>
    <s v="Conductor - Secondary"/>
    <m/>
    <s v="Overhead"/>
    <m/>
    <s v="Conductor - Secondary"/>
    <s v="Pole, Transformer, Conductor - Secondary"/>
    <s v="Circuit ID: 103541103"/>
    <s v="     "/>
    <x v="0"/>
    <m/>
    <n v="40.161299999999997"/>
    <n v="-122.298"/>
    <s v="Tehama"/>
    <s v="RED-BLUFF-1103"/>
    <m/>
    <s v="Cal Fire"/>
    <s v="Herbaceous"/>
    <m/>
    <m/>
    <m/>
    <m/>
    <m/>
    <m/>
    <m/>
    <s v="N"/>
    <s v="N"/>
    <m/>
    <m/>
    <s v="     "/>
    <n v="40.161299999999997"/>
    <n v="-122.2975"/>
    <s v="Jul 29 2020 12:00AM"/>
    <s v="BranchFail"/>
    <s v="Blue oak limb failed 15 from ground and fell across service drop."/>
    <s v="OAKD"/>
    <s v="45"/>
    <s v="24"/>
    <s v="50"/>
    <s v="None"/>
    <s v="None"/>
    <s v="N"/>
    <s v="1"/>
    <m/>
    <s v="Valley"/>
    <s v="D"/>
    <s v="Other"/>
    <s v="TreeWire"/>
    <s v="0"/>
  </r>
  <r>
    <x v="2922"/>
    <s v="     "/>
    <d v="2020-07-25T00:00:00"/>
    <d v="1899-12-30T09:15:00"/>
    <s v="30"/>
    <x v="2"/>
    <s v="7"/>
    <x v="6"/>
    <d v="2020-07-25T00:00:00"/>
    <d v="1899-12-30T08:21:00"/>
    <s v="On July 25, 2020 at 0915 hours, a PG&amp;E troubleman was dispatched to the Stockdale 2111 Distribution Circuit on Ming Ave in Bakersfield and observed an underground switch failure occurred at corner of Ming ave &amp; Stine rd. Initial analysis indicates PG&amp;E equipment failure caused the ignition. An underground SCADA switch catastrophically failed igniting a fire and damaging multiple assets inside of the enclosure and burning a patch of vegetation. The ensuing fire was 1 meter - &lt; 3 meters in size and was extinguished by Bakerfield Fire Department. This investigation is associated with an EIR investigation, please refer to the 20 day report and Event Analysis Report for complete details regarding this incident."/>
    <s v="     "/>
    <x v="0"/>
    <m/>
    <x v="1"/>
    <s v="N"/>
    <s v="971789"/>
    <s v="20-0075956"/>
    <m/>
    <s v="T005020451"/>
    <n v="119507000"/>
    <s v="EI200724B"/>
    <s v="     "/>
    <x v="0"/>
    <x v="0"/>
    <m/>
    <x v="0"/>
    <s v="D"/>
    <s v="&lt;3 meters of linear travel"/>
    <m/>
    <s v="Equipment - PG&amp;E"/>
    <x v="18"/>
    <s v="Equipment - PG&amp;E"/>
    <s v="All types of equipment / facility failure"/>
    <s v="Switch failure"/>
    <s v="Switch"/>
    <m/>
    <m/>
    <m/>
    <s v="Subsurface"/>
    <m/>
    <s v="Switch"/>
    <s v="Swith/J Box, Elbow LB, Lid Frame, Conductor, Connector/Splice, Grounds"/>
    <s v="Circuit ID: 254072111 Switch: 11005"/>
    <s v="     "/>
    <x v="0"/>
    <m/>
    <n v="35.338200000000001"/>
    <n v="-119.06100000000001"/>
    <s v="Kern"/>
    <s v="STOCKDALE-2111"/>
    <m/>
    <s v="Bakersfield FD"/>
    <s v="Urban"/>
    <m/>
    <m/>
    <m/>
    <m/>
    <m/>
    <m/>
    <m/>
    <s v="N"/>
    <s v="N"/>
    <m/>
    <m/>
    <s v="     "/>
    <m/>
    <m/>
    <m/>
    <m/>
    <m/>
    <m/>
    <m/>
    <m/>
    <m/>
    <m/>
    <m/>
    <m/>
    <m/>
    <m/>
    <m/>
    <m/>
    <m/>
    <m/>
    <m/>
  </r>
  <r>
    <x v="2923"/>
    <s v="     "/>
    <d v="2020-07-26T00:00:00"/>
    <d v="1899-12-30T17:51:00"/>
    <s v="31"/>
    <x v="2"/>
    <s v="7"/>
    <x v="6"/>
    <d v="2020-07-26T00:00:00"/>
    <d v="1899-12-30T17:47:00"/>
    <s v="On July 26, 2020 at 1751 hours, a PG&amp;E Troubleman was dispatched to the Calaveras Cement 1101 12Kv Distribution Circuit on Gatewood Avenue near Church Hill Road, Redding in response to a pole fire. Initial analysis indicates a secondary crossarm failure caused the ignition resulting in approximately 20'x20' fire at the base of the pole and an outage to 20 customers. Fire was suppressed by San Andres Fire Department. On July 27, a PG&amp;E crew replaced the burnt pole, crossarm, and transformer."/>
    <s v="     "/>
    <x v="0"/>
    <m/>
    <x v="1"/>
    <s v="N"/>
    <s v="972336"/>
    <s v="20-0076109"/>
    <m/>
    <s v="T005020988"/>
    <n v="119508000"/>
    <m/>
    <s v="     "/>
    <x v="0"/>
    <x v="0"/>
    <m/>
    <x v="0"/>
    <s v="D"/>
    <s v="&lt;0.25"/>
    <s v="20'X20'"/>
    <s v="Equipment - PG&amp;E"/>
    <x v="7"/>
    <s v="Equipment - PG&amp;E"/>
    <s v="All types of equipment / facility failure"/>
    <s v="Crossarm failure"/>
    <s v="Crossarm"/>
    <m/>
    <m/>
    <m/>
    <s v="Overhead"/>
    <m/>
    <s v="Crossarm"/>
    <s v="Pole, Crossarm, Transformer"/>
    <s v="Pole ID: 101250046"/>
    <s v="     "/>
    <x v="0"/>
    <n v="320"/>
    <n v="38.195"/>
    <n v="-120.681"/>
    <s v="Calaveras"/>
    <s v="CALAVERAS-CEMENT-1101"/>
    <m/>
    <s v="San Andreas FD"/>
    <s v="Urban"/>
    <m/>
    <m/>
    <m/>
    <m/>
    <m/>
    <m/>
    <m/>
    <s v="N"/>
    <s v="N"/>
    <m/>
    <m/>
    <s v="     "/>
    <m/>
    <m/>
    <m/>
    <m/>
    <m/>
    <m/>
    <m/>
    <m/>
    <m/>
    <m/>
    <m/>
    <m/>
    <m/>
    <m/>
    <m/>
    <m/>
    <m/>
    <m/>
    <m/>
  </r>
  <r>
    <x v="2924"/>
    <s v="     "/>
    <d v="2020-07-26T00:00:00"/>
    <d v="1899-12-30T12:37:00"/>
    <s v="31"/>
    <x v="2"/>
    <s v="7"/>
    <x v="6"/>
    <m/>
    <m/>
    <s v="On July 26, 2020 at 1530 hours, PG&amp;E troublemen patrolled the Wilson-Atwater #2 115kV Transmission circuit, near Channel Avenue in Atwater and the 013/095 transmission tower. They found the communication failed for Atwater 111LA-1 and a 1.5 acre abandoned hay field fire. Initial analysis indicates the cause of the relay was mylar balloons at the top phase of the tower. A balloon made contact and melted onto the top phase steel insulators. All the repairs were completed and the line was returned to service on July 26, 2020. This information is preliminary."/>
    <s v="     "/>
    <x v="5"/>
    <m/>
    <x v="1"/>
    <s v="N"/>
    <m/>
    <m/>
    <s v="INT-13859"/>
    <s v="INT-13859"/>
    <n v="119508000"/>
    <m/>
    <s v="     "/>
    <x v="0"/>
    <x v="0"/>
    <m/>
    <x v="2"/>
    <s v="T"/>
    <s v="0.26-9.99"/>
    <m/>
    <s v="Contact - 3rd Party"/>
    <x v="12"/>
    <s v="Contact - 3rd Party"/>
    <s v="Contact from object"/>
    <s v="Contact - Balloon"/>
    <m/>
    <s v="Contact - Balloon"/>
    <s v="Conductor - Transmission"/>
    <m/>
    <s v="Overhead"/>
    <m/>
    <s v="Conductor - Transmission"/>
    <s v="Insulators"/>
    <s v="SAP Equipment: 40784244; Tower: 013/095"/>
    <s v="     "/>
    <x v="0"/>
    <m/>
    <n v="37.367600000000003"/>
    <n v="-120.59"/>
    <s v="Merced"/>
    <s v="WILSON-ATWATER-#2-115KV"/>
    <m/>
    <s v="Merced County FD"/>
    <s v="Agriculture"/>
    <m/>
    <m/>
    <m/>
    <m/>
    <m/>
    <m/>
    <m/>
    <s v="N"/>
    <s v="N"/>
    <m/>
    <m/>
    <s v="     "/>
    <m/>
    <m/>
    <m/>
    <m/>
    <m/>
    <m/>
    <m/>
    <m/>
    <m/>
    <m/>
    <m/>
    <m/>
    <m/>
    <m/>
    <m/>
    <m/>
    <m/>
    <m/>
    <m/>
  </r>
  <r>
    <x v="2925"/>
    <s v="     "/>
    <d v="2020-07-27T00:00:00"/>
    <d v="1899-12-30T19:46:00"/>
    <s v="31"/>
    <x v="2"/>
    <s v="7"/>
    <x v="6"/>
    <d v="2020-07-28T00:00:00"/>
    <d v="1899-12-30T00:15:00"/>
    <s v="On July 27, 2020 at 1946 hours, a PG&amp;E troubleman was dispatched to the Upper Lake 1101 Distribution Circuit on Old Witter Springs Rd in the city of Witter Springs and observed a small grass fire had occurred due to open secondary wires cross phasing. Initial Analysis indicates that a secondary screw knob at service termination pole pulled out, falling 6Cu secondary wires cross phased and resulting in a small grass fire that was extinguished by the customer prior to the arrival of the troubleman. All three transformers and cutouts tested bad and needed replacement. The troubleman created an EC Tag and the damaged equipment was replaced on July 28, 2020. Power was restored to the one customer at 1359 hours on July 28, 2020. No down wires occurred in this event. "/>
    <s v="     "/>
    <x v="0"/>
    <m/>
    <x v="1"/>
    <s v="N"/>
    <s v="973194"/>
    <s v="20-0076610"/>
    <m/>
    <s v="T005021941"/>
    <n v="119514000"/>
    <m/>
    <s v="     "/>
    <x v="0"/>
    <x v="0"/>
    <m/>
    <x v="0"/>
    <s v="D"/>
    <s v="&lt;0.25"/>
    <m/>
    <s v="Equipment - PG&amp;E"/>
    <x v="9"/>
    <s v="Equipment - PG&amp;E"/>
    <s v="All types of equipment / facility failure"/>
    <s v="Equipment failure - Other"/>
    <s v="Conductor - Secondary"/>
    <m/>
    <m/>
    <m/>
    <s v="Overhead"/>
    <m/>
    <s v="Conductor - Secondary"/>
    <s v="Transformer, Insulator, fuses"/>
    <s v="Circuit ID: 042871101"/>
    <s v="     "/>
    <x v="0"/>
    <n v="170"/>
    <n v="39.185899999999997"/>
    <n v="-122.97799999999999"/>
    <s v="Lake"/>
    <s v="UPPER-LAKE-1101"/>
    <m/>
    <s v="Customer"/>
    <s v="Agriculture"/>
    <m/>
    <m/>
    <m/>
    <m/>
    <m/>
    <m/>
    <m/>
    <s v="N"/>
    <s v="N"/>
    <m/>
    <m/>
    <s v="     "/>
    <m/>
    <m/>
    <m/>
    <m/>
    <m/>
    <m/>
    <m/>
    <m/>
    <m/>
    <m/>
    <m/>
    <m/>
    <m/>
    <m/>
    <m/>
    <m/>
    <m/>
    <m/>
    <m/>
  </r>
  <r>
    <x v="2926"/>
    <s v="     "/>
    <d v="2020-07-27T00:00:00"/>
    <d v="1899-12-30T15:32:00"/>
    <s v="31"/>
    <x v="2"/>
    <s v="7"/>
    <x v="6"/>
    <m/>
    <m/>
    <s v="On July 27, 2020 at 1545 hours, a PG&amp;E Troubleman patrolled the Ukiah 1114 12kV Distribution Circuit number 042771114, near Rivino Ranch Road and Highway 101. He observed all three 4ACSR phases of the primary overhead conductor were extremely low and sagging into the vegetation below on the north side of the conductors. Initial analysis indicates the sagging lines made contact with the second canopy of a multi-stem living willow tree, which caused an ignition. Cal Fire responded to and extinguished the fire. We replaced 800' of 4ACSR aluminum center phase wire and we removed overhanging limbs. All the repairs were completed and the line was returned to service on July 27, 2020. This information is preliminary."/>
    <s v="     "/>
    <x v="0"/>
    <m/>
    <x v="1"/>
    <s v="N"/>
    <m/>
    <m/>
    <m/>
    <s v="T005021798, T005021851, T005021864"/>
    <n v="119513000"/>
    <m/>
    <s v="     "/>
    <x v="0"/>
    <x v="0"/>
    <m/>
    <x v="0"/>
    <s v="D"/>
    <s v="0.26-9.99"/>
    <s v=" approx. 100 ft by 150 ft"/>
    <s v="Vegetation"/>
    <x v="0"/>
    <s v="Vegetation"/>
    <s v="Contact from object"/>
    <s v="Contact - Vegetation"/>
    <m/>
    <s v="Contact - Vegetation"/>
    <s v="Conductor - Primary"/>
    <m/>
    <s v="Overhead"/>
    <m/>
    <s v="Conductor - Primary"/>
    <s v="Primary Conductor"/>
    <s v="Circuit ID: 042771114, SAP ID: 102198207"/>
    <s v="     "/>
    <x v="0"/>
    <n v="154"/>
    <n v="39.094499999999996"/>
    <n v="-123.179"/>
    <s v="Mendocino"/>
    <s v="UKIAH-1114"/>
    <m/>
    <s v="Cal Fire"/>
    <s v="Hardwood Forest"/>
    <m/>
    <m/>
    <m/>
    <m/>
    <m/>
    <m/>
    <m/>
    <s v="N"/>
    <s v="N"/>
    <m/>
    <m/>
    <s v="     "/>
    <m/>
    <m/>
    <m/>
    <m/>
    <m/>
    <m/>
    <m/>
    <m/>
    <m/>
    <m/>
    <m/>
    <m/>
    <m/>
    <m/>
    <m/>
    <m/>
    <m/>
    <m/>
    <m/>
  </r>
  <r>
    <x v="2927"/>
    <s v="     "/>
    <d v="2020-07-27T00:00:00"/>
    <d v="1899-12-30T06:15:00"/>
    <s v="31"/>
    <x v="2"/>
    <s v="7"/>
    <x v="6"/>
    <d v="2020-07-27T00:00:00"/>
    <d v="1899-12-30T05:51:00"/>
    <s v="On July 27, 2020 at 0615 hours, a PG&amp;E troubleman was dispatched to the Tulucay 1101 Distribution Circuit on Lincoln Hwy in the city of Napa and observed that two primary overhead conductors had fallen to ground. Initial analysis indicates that the primary conductors failed due to contact with each other, causing the wires to fall to ground and ignite a grass fire that Cal Fire was working to extinguish.  As a result from this event, 49 customers lost power at 0551 hours. The responding troubleman issued a &quot;priority A&quot; EC Tag for two crossarms to be added for more spacing between conductors and two primary conductors to be repaired. Power was restored to all 49 customers at 1137 hours on July 27, 2020. The fire is now extinguished and was held to 10 acres. "/>
    <s v="     "/>
    <x v="0"/>
    <m/>
    <x v="1"/>
    <s v="N"/>
    <s v="972442"/>
    <s v="20-0076143"/>
    <m/>
    <s v="T005021131"/>
    <n v="119509000"/>
    <m/>
    <s v="     "/>
    <x v="0"/>
    <x v="0"/>
    <m/>
    <x v="0"/>
    <s v="D"/>
    <s v="10-99"/>
    <s v="10 acres"/>
    <s v="Weather - High Wind"/>
    <x v="4"/>
    <s v="Weather"/>
    <s v="All types of equipment / facility failure"/>
    <s v="Conductor failure-all"/>
    <m/>
    <m/>
    <m/>
    <m/>
    <s v="Overhead"/>
    <m/>
    <s v="Conductor - Primary"/>
    <s v="Crossarms"/>
    <s v="Circuit ID: 042301101"/>
    <s v="     "/>
    <x v="1"/>
    <n v="180"/>
    <n v="38.210700000000003"/>
    <n v="-122.20399999999999"/>
    <s v="Napa"/>
    <s v="TULUCAY-1101"/>
    <m/>
    <s v="Cal Fire"/>
    <s v="Herbaceous"/>
    <n v="10"/>
    <n v="0"/>
    <n v="0"/>
    <n v="0"/>
    <n v="0"/>
    <s v="KIRKLAND"/>
    <m/>
    <s v="N"/>
    <s v="N"/>
    <m/>
    <m/>
    <s v="     "/>
    <m/>
    <m/>
    <m/>
    <m/>
    <m/>
    <m/>
    <m/>
    <m/>
    <m/>
    <m/>
    <m/>
    <m/>
    <m/>
    <m/>
    <m/>
    <m/>
    <m/>
    <m/>
    <m/>
  </r>
  <r>
    <x v="2928"/>
    <s v="     "/>
    <d v="2020-07-28T00:00:00"/>
    <d v="1899-12-30T13:10:00"/>
    <s v="31"/>
    <x v="2"/>
    <s v="7"/>
    <x v="6"/>
    <d v="2020-07-28T00:00:00"/>
    <d v="1899-12-30T13:03:00"/>
    <s v="On July 28, 2020 at 1422 hours, a PG&amp;E Troubleman patrolling the Challenge 1102 Distribution Circuit number 103201102 near 14932 Frenchtown Rd, Brownsville, CA 95919. He observed that 1 of 2 positions were blown open on fuse # 1813. He found open jumpers on the 2 load side. He then closed the fuse # 1813 on July 28, 2020 at 1830 hours. Our crew replaced 1,000' of 4acsr conductor.  Initial analysis indicates a tree fell into the primary conductor, resulting in a line to ground fault and causing an ignition. The ensuing fire was 0.25 - 10 acres. Cal Fire responded to and extinguished the fire.  An outage affecting 48 customers, began on July 28, 2020 at 1303 hours and lasted 15,696 minutes. Repairs were complete by July 28, 2020 at 1947 hours."/>
    <s v="     "/>
    <x v="0"/>
    <m/>
    <x v="1"/>
    <s v="N"/>
    <s v="973709"/>
    <s v="20-0076959"/>
    <m/>
    <s v="T005022666, T005022645"/>
    <n v="119519000"/>
    <m/>
    <s v="     "/>
    <x v="0"/>
    <x v="0"/>
    <m/>
    <x v="0"/>
    <s v="D"/>
    <s v="0.26-9.99"/>
    <m/>
    <s v="Vegetation"/>
    <x v="0"/>
    <s v="Vegetation"/>
    <s v="Contact from object"/>
    <s v="Contact - Vegetation"/>
    <m/>
    <s v="Contact - Vegetation"/>
    <s v="Conductor - Primary"/>
    <m/>
    <s v="Overhead"/>
    <m/>
    <s v="Conductor - Primary"/>
    <s v="Conductor - Primary, Fuse"/>
    <s v="Circuit ID: 103201102, Fuse: 1813"/>
    <s v="     "/>
    <x v="1"/>
    <n v="330"/>
    <n v="39.393700000000003"/>
    <n v="-121.26"/>
    <s v="Yuba"/>
    <s v="CHALLENGE-1102"/>
    <m/>
    <s v="Cal Fire"/>
    <s v="Hardwood Forest"/>
    <m/>
    <m/>
    <m/>
    <m/>
    <m/>
    <m/>
    <m/>
    <s v="N"/>
    <s v="N"/>
    <m/>
    <m/>
    <s v="     "/>
    <n v="39.39376"/>
    <n v="-121.260107"/>
    <s v="Dec 17 2020 12:00AM"/>
    <s v="TrunkFail"/>
    <s v="Pine tree broke out do to heavy lean. Not sure is it was healthy or not because it is burnt now but the cambion layer looks healthy."/>
    <s v="PINP"/>
    <s v="80"/>
    <s v="14"/>
    <s v="20"/>
    <s v="Moderate"/>
    <s v="None"/>
    <s v="N"/>
    <s v="1"/>
    <m/>
    <s v="Plain"/>
    <s v="A"/>
    <s v="CrossArm"/>
    <s v="BareWire"/>
    <m/>
  </r>
  <r>
    <x v="2929"/>
    <s v="     "/>
    <d v="2020-07-28T00:00:00"/>
    <d v="1899-12-30T17:14:00"/>
    <s v="31"/>
    <x v="2"/>
    <s v="7"/>
    <x v="6"/>
    <d v="2020-07-28T00:00:00"/>
    <d v="1899-12-30T17:11:00"/>
    <s v="On July 28, 2020 at 1747 hours, a PG&amp;E Troubleman was dispatched to the Stillwater 1102 12kV Distribution Circuit on Bear Mountain Road near Daniels Lane, Redding in response to an outage and reports of a tree on the wire. Initial analysis indicates vegetation contact caused the ignition. A live blue oak tree fell that contacted open secondary wire prior to falling on the fence resulting in approximately 20'x40' fire. There were no damaged to PG&amp;E equipment. Fire was suppressed by Cal Fire. "/>
    <s v="     "/>
    <x v="0"/>
    <m/>
    <x v="1"/>
    <s v="N"/>
    <s v="973915"/>
    <m/>
    <m/>
    <s v="T005022891"/>
    <m/>
    <m/>
    <s v="     "/>
    <x v="0"/>
    <x v="0"/>
    <m/>
    <x v="0"/>
    <s v="D"/>
    <s v="&lt;0.25"/>
    <m/>
    <s v="Vegetation"/>
    <x v="0"/>
    <s v="Vegetation"/>
    <s v="Contact from object"/>
    <s v="Contact - Vegetation"/>
    <m/>
    <s v="Contact - Vegetation"/>
    <s v="Conductor - Secondary"/>
    <m/>
    <s v="Overhead"/>
    <m/>
    <s v="Conductor - Secondary"/>
    <m/>
    <s v="Circuit ID: 103561102 "/>
    <s v="     "/>
    <x v="1"/>
    <n v="246"/>
    <n v="40.6875"/>
    <n v="-122.283"/>
    <s v="Shasta"/>
    <s v="STILLWATER-1102"/>
    <m/>
    <s v="Cal Fire"/>
    <s v="Hardwood Woodland"/>
    <m/>
    <m/>
    <m/>
    <m/>
    <m/>
    <m/>
    <m/>
    <s v="N"/>
    <s v="N"/>
    <m/>
    <m/>
    <s v="     "/>
    <m/>
    <m/>
    <m/>
    <s v="TreeGrew"/>
    <m/>
    <m/>
    <m/>
    <m/>
    <m/>
    <m/>
    <m/>
    <m/>
    <m/>
    <m/>
    <m/>
    <m/>
    <m/>
    <m/>
    <m/>
  </r>
  <r>
    <x v="2930"/>
    <s v="     "/>
    <d v="2020-07-28T00:00:00"/>
    <d v="1899-12-30T07:18:00"/>
    <s v="31"/>
    <x v="2"/>
    <s v="7"/>
    <x v="6"/>
    <d v="2020-07-28T00:00:00"/>
    <d v="1899-12-30T16:03:00"/>
    <s v="On July 28, 2020 at 0717 hours, a PG&amp;E troubleman was dispatched to the EEL RIVER 1102 Distribution Circuit in the city of Ferndale and observed 1 phase dead at Fuse 8013. The troubleman went to Fuse 1915 and found all 3 phases energizing with good power.  Fuse 1915 was opened and tag man on line to complete patrol of area. Fuse 1915 was opened at 1603 hours on July 28, 2020. The troubleman found 1 primary conductor down on ground due to a failed bump sleeve. This failure ignited a small grass fire around the base of the pole that self-extinguished. An EC Tag was created by the troubleman to have the damaged primary conductor replaced. Power has been restored to all two customers at 1400 hours on July 29, 2020.  "/>
    <s v="     "/>
    <x v="0"/>
    <m/>
    <x v="1"/>
    <s v="N"/>
    <s v="973322"/>
    <s v="20-0077070"/>
    <m/>
    <s v="T005022146"/>
    <n v="119519000"/>
    <m/>
    <s v="     "/>
    <x v="0"/>
    <x v="0"/>
    <m/>
    <x v="0"/>
    <s v="D"/>
    <s v="&lt;0.25"/>
    <m/>
    <s v="Equipment - PG&amp;E"/>
    <x v="10"/>
    <s v="Equipment - PG&amp;E"/>
    <s v="All types of equipment / facility failure"/>
    <s v="Splice/Clamp/Connector"/>
    <s v="Automatic Wire Splice"/>
    <m/>
    <m/>
    <m/>
    <s v="Overhead"/>
    <m/>
    <s v="Automatic Wire Splice"/>
    <m/>
    <s v="Circuit ID: 192381102"/>
    <s v="     "/>
    <x v="1"/>
    <n v="105"/>
    <n v="40.4634"/>
    <n v="-124.246"/>
    <s v="Humboldt"/>
    <s v="EEL-RIVER-1102"/>
    <m/>
    <s v="Self Extinguished"/>
    <s v="Herbaceous"/>
    <m/>
    <m/>
    <m/>
    <m/>
    <m/>
    <m/>
    <m/>
    <s v="N"/>
    <s v="N"/>
    <m/>
    <m/>
    <s v="     "/>
    <m/>
    <m/>
    <m/>
    <m/>
    <m/>
    <m/>
    <m/>
    <m/>
    <m/>
    <m/>
    <m/>
    <m/>
    <m/>
    <m/>
    <m/>
    <m/>
    <m/>
    <m/>
    <m/>
  </r>
  <r>
    <x v="2931"/>
    <s v="     "/>
    <d v="2020-07-28T00:00:00"/>
    <d v="1899-12-30T12:37:00"/>
    <s v="31"/>
    <x v="2"/>
    <s v="7"/>
    <x v="6"/>
    <d v="2020-07-28T00:00:00"/>
    <d v="1899-12-30T12:31:00"/>
    <s v="On July 28, 2020 at 1303 hours, a PG&amp;E Troubleman patrolled the Templeton 2111 12kV Distribution Circuit number 183052111, near 2020 White Oak Lane in Templeton. He observed a tree limb that took down both phases of a primary overhead conductor at CGC 511880475014. Initial analysis indicates a mature coastal live oak codominant stem failed and fell onto our equipment, which then caused an outage and a small fire. Cal Fire responded to and extinguished the approximately 8x8 foot fire. The 68-minute outage affected 139 customers. We replaced one span of 4 ACSR damaged conductor, via the EC tag number 119517638. All the repairs were completed and the line was returned to service on July 28, 2020 at 1700 hours. This information is preliminary."/>
    <s v="     "/>
    <x v="0"/>
    <m/>
    <x v="0"/>
    <s v="N"/>
    <s v="973692"/>
    <s v="20-0076904"/>
    <m/>
    <s v="T005022621"/>
    <n v="119518000"/>
    <m/>
    <s v="     "/>
    <x v="0"/>
    <x v="0"/>
    <m/>
    <x v="0"/>
    <s v="D"/>
    <s v="&lt;0.25"/>
    <s v="8'X8'"/>
    <s v="Vegetation"/>
    <x v="0"/>
    <s v="Vegetation"/>
    <s v="Contact from object"/>
    <s v="Contact - Vegetation"/>
    <m/>
    <s v="Contact - Vegetation"/>
    <s v="Conductor - Primary"/>
    <m/>
    <s v="Overhead"/>
    <m/>
    <s v="Conductor - Primary"/>
    <s v="Primary overhead conductor"/>
    <s v="Circuit ID: 183052111, SAP ID: 101891740"/>
    <s v="     "/>
    <x v="1"/>
    <n v="575"/>
    <n v="35.531700000000001"/>
    <n v="-120.729"/>
    <s v="San Luis Obispo"/>
    <s v="TEMPLETON-2111"/>
    <m/>
    <s v="Cal Fire"/>
    <s v="Hardwood Woodland"/>
    <m/>
    <m/>
    <m/>
    <m/>
    <m/>
    <m/>
    <m/>
    <s v="N"/>
    <s v="N"/>
    <m/>
    <m/>
    <s v="     "/>
    <n v="35.531441000000001"/>
    <n v="-120.73026900000001"/>
    <s v="Jul 29 2020 12:00AM"/>
    <s v="BranchFail"/>
    <s v="EVIDENCE OF A BRANCH FAILURE OF A COAST LIVE OAK TREE NEXT TO THE LINES. EVIDENCE OF EXTERNAL AND INTERNAL FUNGAL PRESENCE. EVIDENCE OF FIRE VIA 8X8FT BURN AREA ON THE GROUND. FBB WORK NEEDED FOR THE REMAINING IMBALANCED WEIGHT DISTRIBUTION IN THE CANOPY. L2PI LISTED TREE FOR FBB ON 7/30/2020."/>
    <s v="OAKC"/>
    <s v="45"/>
    <s v="43"/>
    <s v="15"/>
    <s v="Slight"/>
    <s v="None"/>
    <s v="N"/>
    <s v="1"/>
    <m/>
    <s v="Ridge"/>
    <s v="A"/>
    <s v="CrossArm"/>
    <s v="BareWire"/>
    <s v="1"/>
  </r>
  <r>
    <x v="2932"/>
    <s v="     "/>
    <d v="2020-07-29T00:00:00"/>
    <d v="1899-12-30T19:24:00"/>
    <s v="31"/>
    <x v="2"/>
    <s v="7"/>
    <x v="6"/>
    <d v="2020-07-29T00:00:00"/>
    <d v="1899-12-30T19:22:00"/>
    <s v="On July 29, 2020 at 1924 hours, a PG&amp;E Troubleman was dispatched to the El Capitan 2110 Distribution Circuit at the corner of Larkspur Avenue and East Olive Avenue, Merced in response to reports of an explosion and an outage. Initial analysis indicates PG&amp;E equipment failure caused the ignition resulting in a small grass fire in a customer's yard and an outage to 74 customers. A fuse blew and the responding PG&amp;E Troubleman reported that upon patrol of the line, there was no clear indication of a bad cable. It is suspected that the fuse was overloaded and was picking up extra load from some bad cable somewhere on the line. PG&amp;E Troubleman reported that once the cutout was closed in, the amp reading was close to the maximum rating for the cutout. Besides the cutout door being damaged, there were no other damages to PG&amp;E equipment. An expediated work order was created to fix the cable. Fire was suppressed by Merced Fire Department."/>
    <s v="     "/>
    <x v="0"/>
    <m/>
    <x v="1"/>
    <s v="N"/>
    <s v="974923"/>
    <s v="20-0077672"/>
    <m/>
    <s v="T005023964"/>
    <m/>
    <m/>
    <s v="     "/>
    <x v="0"/>
    <x v="0"/>
    <m/>
    <x v="0"/>
    <s v="D"/>
    <s v="&lt;0.25"/>
    <m/>
    <s v="Equipment - Overloaded"/>
    <x v="15"/>
    <s v="Equipment - PG&amp;E"/>
    <s v="All types of equipment / facility failure"/>
    <s v="Fuse failure - all"/>
    <s v="Fuse"/>
    <m/>
    <m/>
    <m/>
    <s v="Overhead"/>
    <m/>
    <s v="Fuse"/>
    <s v="Cutout door"/>
    <s v="Fuse: 8533"/>
    <s v="     "/>
    <x v="0"/>
    <m/>
    <n v="37.318300000000001"/>
    <n v="-120.44"/>
    <s v="Merced"/>
    <s v="EL-CAPITAN-2110"/>
    <m/>
    <s v="Merced County FD"/>
    <s v="Urban"/>
    <m/>
    <m/>
    <m/>
    <m/>
    <m/>
    <m/>
    <m/>
    <s v="N"/>
    <s v="N"/>
    <m/>
    <m/>
    <s v="     "/>
    <m/>
    <m/>
    <m/>
    <m/>
    <m/>
    <m/>
    <m/>
    <m/>
    <m/>
    <m/>
    <m/>
    <m/>
    <m/>
    <m/>
    <m/>
    <m/>
    <m/>
    <m/>
    <m/>
  </r>
  <r>
    <x v="2933"/>
    <s v="     "/>
    <d v="2020-07-29T00:00:00"/>
    <d v="1899-12-30T19:17:00"/>
    <s v="31"/>
    <x v="2"/>
    <s v="7"/>
    <x v="6"/>
    <d v="2020-07-29T00:00:00"/>
    <d v="1899-12-30T19:10:00"/>
    <s v="On July 29, 2020 at 1917 hours, a PG&amp;E Troubleman was dispatched to the Narrows 2105 21kV Distribution Circuit on Bald Ridge Road, Penn Valley in response to an outage. Initial analysis indicates bird nest contact caused the ignition. An insulator flashed due to contact with a nest of baby birds that melted the jumpers resulting in pole top being charred and warranting the pole to be reframed. The ignition resulted in approximately 1/3 acre grass fire and an outage to 4297 customers. Fire was suppressed by Cal Fire."/>
    <s v="     "/>
    <x v="0"/>
    <m/>
    <x v="1"/>
    <s v="N"/>
    <s v="974916"/>
    <s v="20-0077668"/>
    <m/>
    <s v="T005023958"/>
    <n v="119526000"/>
    <m/>
    <s v="     "/>
    <x v="0"/>
    <x v="0"/>
    <m/>
    <x v="0"/>
    <s v="D"/>
    <s v="0.26-9.99"/>
    <s v="1/3 acre"/>
    <s v="Contact - Animal - Nest"/>
    <x v="3"/>
    <s v="Contact - Nest"/>
    <s v="Contact from object"/>
    <s v="Contact - Nest"/>
    <m/>
    <s v="Contact - Nest"/>
    <s v="Insulator"/>
    <m/>
    <s v="Overhead"/>
    <m/>
    <s v="Insulator"/>
    <s v="Crossarm, Insulators, Jumper, Hardware/framing"/>
    <s v="Pole ID: 100010651"/>
    <s v="     "/>
    <x v="1"/>
    <n v="300"/>
    <n v="39.2179"/>
    <n v="-121.24"/>
    <s v="Nevada"/>
    <s v="NARROWS-2105"/>
    <m/>
    <s v="Cal Fire"/>
    <s v="Herbaceous"/>
    <m/>
    <m/>
    <m/>
    <m/>
    <m/>
    <s v="BALD"/>
    <m/>
    <s v="N"/>
    <s v="N"/>
    <m/>
    <m/>
    <s v="     "/>
    <m/>
    <m/>
    <m/>
    <m/>
    <m/>
    <m/>
    <m/>
    <m/>
    <m/>
    <m/>
    <m/>
    <m/>
    <m/>
    <m/>
    <m/>
    <m/>
    <m/>
    <m/>
    <m/>
  </r>
  <r>
    <x v="2934"/>
    <s v="     "/>
    <d v="2020-07-29T00:00:00"/>
    <d v="1899-12-30T17:55:00"/>
    <s v="31"/>
    <x v="2"/>
    <s v="7"/>
    <x v="6"/>
    <d v="2020-07-29T00:00:00"/>
    <d v="1899-12-30T17:45:00"/>
    <s v="On July 29, 2020 at 1755 hours, a PG&amp;E Troubleman was dispatched to the New Hope 1101 12kV Distribution Circuit near Barber Road and I-5, Thornton in response to an outage. Initial analysis indicates bird contact caused the ignition. A bird landed on the jumper which made contact to the top of the transformer causing an arc flash that resulted in an outage to 21 and a fire 0.25 - 10 acres. Fire was suppressed by Thornton Fire District. PG&amp;E crew replaced transformers and cutouts on July 30, 2020."/>
    <s v="     "/>
    <x v="0"/>
    <m/>
    <x v="1"/>
    <s v="N"/>
    <s v="974836"/>
    <s v="20-0077671"/>
    <m/>
    <s v="T005023902"/>
    <n v="119525000"/>
    <m/>
    <s v="     "/>
    <x v="0"/>
    <x v="0"/>
    <m/>
    <x v="0"/>
    <s v="D"/>
    <s v="0.26-9.99"/>
    <m/>
    <s v="Contact - Animal - Bird"/>
    <x v="6"/>
    <s v="Contact - Bird"/>
    <s v="Contact from object"/>
    <s v="Contact - Animal"/>
    <m/>
    <s v="Contact - Animal"/>
    <s v="Jumper"/>
    <m/>
    <s v="Overhead"/>
    <m/>
    <s v="Jumper"/>
    <s v="Transformers, Cutouts"/>
    <s v="CGC: 317259063657 "/>
    <s v="     "/>
    <x v="0"/>
    <m/>
    <n v="38.244500000000002"/>
    <n v="-121.456"/>
    <s v="San Joaquin"/>
    <s v="NEW-HOPE-1101"/>
    <m/>
    <s v="Thornton FD"/>
    <s v="Agriculture"/>
    <m/>
    <m/>
    <m/>
    <m/>
    <m/>
    <m/>
    <m/>
    <s v="N"/>
    <s v="N"/>
    <m/>
    <m/>
    <s v="     "/>
    <m/>
    <m/>
    <m/>
    <m/>
    <m/>
    <m/>
    <m/>
    <m/>
    <m/>
    <m/>
    <m/>
    <m/>
    <m/>
    <m/>
    <m/>
    <m/>
    <m/>
    <m/>
    <m/>
  </r>
  <r>
    <x v="2935"/>
    <s v="     "/>
    <d v="2020-07-30T00:00:00"/>
    <d v="1899-12-30T11:20:00"/>
    <s v="31"/>
    <x v="2"/>
    <s v="7"/>
    <x v="6"/>
    <d v="2020-07-30T00:00:00"/>
    <m/>
    <s v="On July 30, 2020 at 1120 hours, a PG&amp;E Troubleman was dispatched to the Coburn-Oil Fields #1 60 kV Transmission Circuit near Pancho Rico Road and Sargent Canyon Road, San Ardo in response to trouble detected on the line. Initial analysis indicates PG&amp;E equipment failure caused the ignition. An insulator flashed that resulted in a pole fire that burned until it reached the attachment hardware that resulted in one phase down and approximately 1.35 acre fire. PG&amp;E Crew cut approximately 2 feet off the top of the pole that was burnt and reframed and put the conductor back up returning the line to service at 2126 hours on July 30, 2020. PG&amp;E Engineering has evaluated the structure and a work order has been created to replace the 3 pole structure in the future. Fire was suppressed by Cal Fire Bradley Station."/>
    <s v="     "/>
    <x v="5"/>
    <m/>
    <x v="1"/>
    <s v="N"/>
    <s v="975392"/>
    <m/>
    <s v="INT-13871"/>
    <s v="T005024535"/>
    <n v="119530000"/>
    <m/>
    <s v="     "/>
    <x v="0"/>
    <x v="0"/>
    <m/>
    <x v="2"/>
    <s v="T"/>
    <s v="0.26-9.99"/>
    <s v="1.35 Acres"/>
    <s v="Equipment - PG&amp;E"/>
    <x v="16"/>
    <s v="Equipment - PG&amp;E"/>
    <s v="All types of equipment / facility failure"/>
    <s v="Insulator failure"/>
    <s v="Insulator"/>
    <m/>
    <m/>
    <m/>
    <s v="Overhead"/>
    <m/>
    <s v="Insulator"/>
    <s v="Pole, Insulator"/>
    <s v="Pole ID: 24/374C"/>
    <s v="     "/>
    <x v="0"/>
    <m/>
    <n v="36.019100000000002"/>
    <n v="-120.877"/>
    <s v="Monterey"/>
    <s v="COBURN-OIL-FIELDS-#1-60KV"/>
    <m/>
    <s v="Cal Fire Bradley Station"/>
    <s v="Herbaceous"/>
    <m/>
    <m/>
    <m/>
    <m/>
    <m/>
    <s v="PANCHO"/>
    <m/>
    <s v="N"/>
    <s v="N"/>
    <m/>
    <m/>
    <s v="     "/>
    <m/>
    <m/>
    <m/>
    <m/>
    <m/>
    <m/>
    <m/>
    <m/>
    <m/>
    <m/>
    <m/>
    <m/>
    <m/>
    <m/>
    <m/>
    <m/>
    <m/>
    <m/>
    <m/>
  </r>
  <r>
    <x v="2936"/>
    <s v="     "/>
    <d v="2020-07-31T00:00:00"/>
    <d v="1899-12-30T14:43:00"/>
    <s v="31"/>
    <x v="2"/>
    <s v="7"/>
    <x v="6"/>
    <m/>
    <m/>
    <s v="On July 31, 2020 at 1503 hours, PG&amp;E Troublemen patrolled the Highway 1106 12kV Distribution Circuit number 042651106, in the backyard of 283 San Marino Avenue in Vallejo. They observed an arcing failed secondary connector parallel grove clamp at the pole and a grass fire. Initial analysis indicates PG&amp;E overhead equipment failure caused the ignition. The Vallejo Fire Department responded to and extinguished the fire. The line was returned to service on July 31, 2020. The repairs were completed on December 16, 2020. This information is preliminary."/>
    <s v="     "/>
    <x v="0"/>
    <m/>
    <x v="1"/>
    <s v="N"/>
    <s v="976214"/>
    <m/>
    <m/>
    <s v="T005025519, T005025477"/>
    <n v="119538000"/>
    <m/>
    <s v="     "/>
    <x v="0"/>
    <x v="0"/>
    <m/>
    <x v="0"/>
    <s v="D"/>
    <s v="&lt;0.25"/>
    <s v="small corner of back yard 10x10 feet"/>
    <s v="Equipment - PG&amp;E"/>
    <x v="10"/>
    <s v="Equipment - PG&amp;E"/>
    <s v="All types of equipment / facility failure"/>
    <s v="Splice/Clamp/Connector"/>
    <s v="Splice/Clamp/Connector"/>
    <m/>
    <m/>
    <m/>
    <s v="Overhead"/>
    <m/>
    <s v="Splice/Clamp/Connector"/>
    <s v="Connector, Anchor"/>
    <s v="Circuit ID: 042651106, SAP ID: 102245264"/>
    <s v="     "/>
    <x v="0"/>
    <m/>
    <n v="38.125900000000001"/>
    <n v="-122.241"/>
    <s v="Solano"/>
    <s v="HIGHWAY-1106"/>
    <m/>
    <s v="Vallejo FD"/>
    <s v="Urban"/>
    <m/>
    <m/>
    <m/>
    <m/>
    <m/>
    <m/>
    <m/>
    <s v="N"/>
    <s v="N"/>
    <m/>
    <m/>
    <s v="     "/>
    <m/>
    <m/>
    <m/>
    <m/>
    <m/>
    <m/>
    <m/>
    <m/>
    <m/>
    <m/>
    <m/>
    <m/>
    <m/>
    <m/>
    <m/>
    <m/>
    <m/>
    <m/>
    <m/>
  </r>
  <r>
    <x v="2937"/>
    <s v="     "/>
    <d v="2020-07-31T00:00:00"/>
    <d v="1899-12-30T03:04:00"/>
    <s v="31"/>
    <x v="2"/>
    <s v="7"/>
    <x v="6"/>
    <d v="2020-07-31T00:00:00"/>
    <d v="1899-12-30T05:18:00"/>
    <s v="On July 31, 2020 at 0349 hours, a PG&amp;E Troubleman patrolling the Brunswick 1102 Distribution Circuit number 152481102 near 17707 Greenhorn Rd, Grass Valley, CA 95945. He observed a branch that crossed primary phases, causing an ignition. The ensuing fire was 3 meters - 0.25 acres. Cal Fire responded to and extinguished the fire. We deenergized the lines at 0518 hours and reenergized the lines at 1400 hours, in order to trim the tree branches. The outage affected 4 customers. Repairs were complete on July 31, 2020 at 0907 hours."/>
    <s v="     "/>
    <x v="0"/>
    <m/>
    <x v="1"/>
    <s v="N"/>
    <s v="975794"/>
    <s v="20-0078205"/>
    <m/>
    <s v="1011519643"/>
    <n v="100109000"/>
    <m/>
    <s v="     "/>
    <x v="0"/>
    <x v="0"/>
    <m/>
    <x v="0"/>
    <s v="D"/>
    <s v="&lt;0.25"/>
    <m/>
    <s v="Vegetation"/>
    <x v="0"/>
    <s v="Vegetation"/>
    <s v="Contact from object"/>
    <s v="Contact - Vegetation"/>
    <m/>
    <s v="Contact - Vegetation"/>
    <s v="Conductor - Primary"/>
    <m/>
    <s v="Overhead"/>
    <m/>
    <s v="Conductor - Primary"/>
    <s v="Primary Conductor"/>
    <s v="Circuit ID: 152481102"/>
    <s v="     "/>
    <x v="2"/>
    <n v="330"/>
    <n v="39.206499999999998"/>
    <n v="-120.94199999999999"/>
    <s v="Nevada"/>
    <s v="BRUNSWICK-1102"/>
    <m/>
    <s v="Cal Fire Nevada County FD"/>
    <s v="Conifer Forest"/>
    <m/>
    <m/>
    <m/>
    <m/>
    <m/>
    <m/>
    <m/>
    <s v="N"/>
    <s v="N"/>
    <m/>
    <m/>
    <s v="     "/>
    <n v="39.206699999999998"/>
    <n v="-120.9421"/>
    <s v="Aug  1 2020 12:00AM"/>
    <s v="RootsFail"/>
    <s v="GREEN 6DBH DOUGLAS FIR UPROOTED INTO 5DBH LIVE OAK THUS BENDING THE OAK ACROSS TWO HIGH VOLATAGE PHASES."/>
    <s v="OAKL"/>
    <s v="45"/>
    <s v="5"/>
    <s v="30"/>
    <s v="Slight"/>
    <s v="None"/>
    <s v="N"/>
    <s v="1"/>
    <m/>
    <s v="Valley"/>
    <s v="B"/>
    <s v="CrossArm"/>
    <s v="BareWire"/>
    <s v="0"/>
  </r>
  <r>
    <x v="2938"/>
    <s v="     "/>
    <d v="2020-08-01T00:00:00"/>
    <d v="1899-12-30T15:42:00"/>
    <s v="31"/>
    <x v="2"/>
    <s v="8"/>
    <x v="6"/>
    <d v="2020-08-01T00:00:00"/>
    <d v="1899-12-30T15:35:00"/>
    <s v="On August 1, 2020 at 1555 hours, PG&amp;E Troublemen patrolled the Lincoln 1105 12kV Distribution Circuit number 153701105, near 3915 Moore Road in Lincoln. They observed a fallen tree branch and broken primary overhead conductor. They isolated and re-energized the line. Initial analysis indicates a tree branch fell into a primary conductor and damaged our facilities. Cal Fire Grass Valley responded to and extinguished the fire. The 43-minute outage affected 130 customers. We replaced a conductor and insulator on SAP equipment 100050640 and 100051057, via the EC tags 119542934 and 119542939. All the repairs were completed and the line was returned to service on August 1, 2020. This information is preliminary."/>
    <s v="     "/>
    <x v="0"/>
    <m/>
    <x v="1"/>
    <s v="N"/>
    <s v="976711"/>
    <s v="20-0078731"/>
    <m/>
    <s v="T005026072, T005026073"/>
    <m/>
    <m/>
    <s v="     "/>
    <x v="0"/>
    <x v="0"/>
    <m/>
    <x v="0"/>
    <s v="D"/>
    <s v="&lt;0.25"/>
    <m/>
    <s v="Vegetation"/>
    <x v="0"/>
    <s v="Vegetation"/>
    <s v="Contact from object"/>
    <s v="Contact - Vegetation"/>
    <m/>
    <s v="Contact - Vegetation"/>
    <s v="Conductor - Primary"/>
    <m/>
    <s v="Overhead"/>
    <m/>
    <s v="Conductor - Primary"/>
    <s v="Primary Conductor, Insulator, Crossarm"/>
    <s v="Circuit ID: 153701105, SAP ID: 100051057, 100050640"/>
    <s v="     "/>
    <x v="0"/>
    <m/>
    <n v="38.867899999999999"/>
    <n v="-121.35599999999999"/>
    <s v="Placer"/>
    <s v="LINCOLN-1105"/>
    <m/>
    <s v="Cal Fire Nevada County FD"/>
    <s v="Hardwood Woodland"/>
    <m/>
    <m/>
    <m/>
    <m/>
    <m/>
    <m/>
    <m/>
    <s v="N"/>
    <s v="N"/>
    <m/>
    <m/>
    <s v="     "/>
    <n v="38.838045000000001"/>
    <n v="-121.35569099999999"/>
    <s v="Aug  3 2020 12:00AM"/>
    <s v="BranchFail"/>
    <s v="A limb from the middle canopy of a Valley Oak broke approximately 12  above the attachment to the trunk. Cannot find limb due to property owner already cleaning up the site. No defects present in the part of the limb that is still attached. The limb broke 2/3 phases  and started a small fire approximately 750 square feet."/>
    <s v="OAKV"/>
    <s v="53"/>
    <s v="20"/>
    <s v="9"/>
    <s v="None"/>
    <s v="None"/>
    <s v="N"/>
    <s v="1"/>
    <m/>
    <s v="Valley"/>
    <s v="D"/>
    <s v="CrossArm"/>
    <s v="BareWire"/>
    <s v="2"/>
  </r>
  <r>
    <x v="2939"/>
    <s v="     "/>
    <d v="2020-08-01T00:00:00"/>
    <d v="1899-12-30T06:14:00"/>
    <s v="31"/>
    <x v="2"/>
    <s v="8"/>
    <x v="6"/>
    <d v="2020-08-01T00:00:00"/>
    <d v="1899-12-30T06:04:00"/>
    <s v="On August 1, 2020 a PG&amp;E troubleman was dispatched to the San Leandro U 1106 Distribution Circuit on Mulford Point Dr in the city of San Leandro and observed a wires down incident that ignited a fire. Initial analysis indicates a water fowl bird made contact with primary overhead vertical conductors and caused the center phase of one span to fail and fall to ground, igniting a 1 - 3 meter vegetation fire. The responding troubleman worked with the DCC to open line and safely de-energize the incident location. A sustained outage occurred for 130 minutes.  Two &quot;Priority A&quot; EC notifications were created, one for the damaged primary conductor and the second was for a damaged insulators. Both EC notifications were completed on August 1st, 2020 and power was restored to all 256 customers by 1129 hours the same day."/>
    <s v="     "/>
    <x v="0"/>
    <m/>
    <x v="1"/>
    <s v="N"/>
    <s v="976420"/>
    <s v="20-0078659"/>
    <m/>
    <s v="T005025746"/>
    <m/>
    <m/>
    <s v="     "/>
    <x v="0"/>
    <x v="0"/>
    <m/>
    <x v="0"/>
    <s v="D"/>
    <s v="&lt;3 meters of linear travel"/>
    <m/>
    <s v="Contact - Animal - Bird"/>
    <x v="6"/>
    <s v="Contact - Bird"/>
    <s v="Contact from object"/>
    <s v="Contact - Animal"/>
    <m/>
    <s v="Contact - Animal"/>
    <s v="Conductor - Primary"/>
    <m/>
    <s v="Overhead"/>
    <m/>
    <s v="Conductor - Primary"/>
    <s v="Insulator"/>
    <s v="Circuit ID: 013111106"/>
    <s v="     "/>
    <x v="0"/>
    <m/>
    <n v="37.698599999999999"/>
    <n v="-122.194"/>
    <s v="Alameda"/>
    <s v="SAN-LEANDRO-U-1106"/>
    <m/>
    <s v="Alco FD"/>
    <s v="Urban"/>
    <m/>
    <m/>
    <m/>
    <m/>
    <m/>
    <m/>
    <m/>
    <s v="N"/>
    <s v="N"/>
    <m/>
    <m/>
    <s v="     "/>
    <m/>
    <m/>
    <m/>
    <m/>
    <m/>
    <m/>
    <m/>
    <m/>
    <m/>
    <m/>
    <m/>
    <m/>
    <m/>
    <m/>
    <m/>
    <m/>
    <m/>
    <m/>
    <m/>
  </r>
  <r>
    <x v="2940"/>
    <s v="     "/>
    <d v="2020-08-02T00:00:00"/>
    <d v="1899-12-30T16:01:00"/>
    <s v="32"/>
    <x v="2"/>
    <s v="8"/>
    <x v="6"/>
    <d v="2020-08-02T00:00:00"/>
    <d v="1899-12-30T15:55:00"/>
    <s v="On August 2, 2020 at 1719 hours, a PG&amp;E Troubleman patrolling the Sisquoc 1102 Distribution Circuit number 182811102 near 6600 Foxen Canyon Rd and Sisquoc Ranch Rd, Santa Maria, CA 93454. He observed fuses 6829 and 7359 opened, transformer meter 1010036911 disconnected, and a wire down upon further patrol. The blown fuse, transformer that flashed, and the wire down, occurred due to an unknown cause and resulted in an ignition. The Santa Barbara County FD responded to and extinguished the fire. The 682 minute outage affected 20 people and was restored at 0430 hours. Repairs were complete by August 3, 2020 at 0430 hours."/>
    <s v="     "/>
    <x v="0"/>
    <m/>
    <x v="1"/>
    <s v="N"/>
    <s v="977083"/>
    <s v="20-0078849"/>
    <m/>
    <s v="T005026638, T005026541, T005026476, 6063478364"/>
    <m/>
    <m/>
    <s v="     "/>
    <x v="0"/>
    <x v="0"/>
    <m/>
    <x v="0"/>
    <s v="D"/>
    <s v="0.26-9.99"/>
    <m/>
    <s v="Equipment - PG&amp;E"/>
    <x v="15"/>
    <s v="Equipment - PG&amp;E"/>
    <s v="All types of equipment / facility failure"/>
    <s v="Fuse failure - all"/>
    <s v="Fuse"/>
    <m/>
    <m/>
    <m/>
    <s v="Overhead"/>
    <m/>
    <s v="Fuse"/>
    <s v="Fuses, primary conductor, transformer"/>
    <s v="Fuse: 6829, 7359, Circuit: 182811102, Pole: 101862714, 101918045"/>
    <s v="     "/>
    <x v="1"/>
    <n v="512"/>
    <n v="34.838099999999997"/>
    <n v="-120.221"/>
    <s v="Santa Barbara"/>
    <s v="SISQUOC-1102"/>
    <m/>
    <s v="Santa Barbara County FD"/>
    <s v="Hardwood Woodland"/>
    <m/>
    <m/>
    <m/>
    <m/>
    <m/>
    <m/>
    <m/>
    <s v="N"/>
    <s v="N"/>
    <m/>
    <m/>
    <s v="     "/>
    <m/>
    <m/>
    <m/>
    <m/>
    <m/>
    <m/>
    <m/>
    <m/>
    <m/>
    <m/>
    <m/>
    <m/>
    <m/>
    <m/>
    <m/>
    <m/>
    <m/>
    <m/>
    <m/>
  </r>
  <r>
    <x v="2941"/>
    <s v="     "/>
    <d v="2020-08-02T00:00:00"/>
    <d v="1899-12-30T18:37:00"/>
    <s v="32"/>
    <x v="2"/>
    <s v="8"/>
    <x v="6"/>
    <d v="2020-08-02T00:00:00"/>
    <d v="1899-12-30T23:38:00"/>
    <s v="On August 2, 2020 at 1837 hours, a PG&amp;E Troubleman was dispatched to the San Miguel 1104 12kV Distribution Circuit in the vicinity of Ranchita Avenue and Pine Avenue, San Miguel in response to an outage. Initial analysis indicates vegetation contact caused the ignition. A green Blue Oak approximately 45' in height had a codominant stem failure that resulted in a partial failure. The tree came down on the primary conductor mid-span causing arcing that ignited a small fire. The subject tree had 25' of clearance from the conductor and was last inspected on October 14, 2019. The ensuing fire was approximately 5 acres in size and the fire was suppressed by Cal Fire. PG&amp;E Troubleman removed the tree and re-energixed the line. There were no damages to PG&amp;E equipment warranting repair."/>
    <s v="     "/>
    <x v="0"/>
    <m/>
    <x v="0"/>
    <s v="N"/>
    <s v="977119"/>
    <s v="20-0078846"/>
    <m/>
    <s v="T005026533, 0006199034"/>
    <m/>
    <m/>
    <s v="     "/>
    <x v="0"/>
    <x v="0"/>
    <m/>
    <x v="0"/>
    <s v="D"/>
    <s v="0.26-9.99"/>
    <s v="5 acres"/>
    <s v="Vegetation"/>
    <x v="0"/>
    <s v="Vegetation"/>
    <s v="Contact from object"/>
    <s v="Contact - Vegetation"/>
    <m/>
    <s v="Contact - Vegetation"/>
    <s v="Conductor - Primary"/>
    <m/>
    <s v="Overhead"/>
    <m/>
    <s v="Conductor - Primary"/>
    <m/>
    <s v="Circuit ID: 182661104 "/>
    <s v="     "/>
    <x v="0"/>
    <m/>
    <n v="35.8249"/>
    <n v="-120.545"/>
    <s v="Monterey"/>
    <s v="SAN-MIGUEL-1104"/>
    <m/>
    <s v="Cal Fire"/>
    <s v="Hardwood Woodland"/>
    <m/>
    <m/>
    <m/>
    <m/>
    <m/>
    <m/>
    <m/>
    <s v="N"/>
    <s v="N"/>
    <m/>
    <m/>
    <s v="     "/>
    <n v="35.794699999999999"/>
    <n v="-120.5836"/>
    <s v="Aug  5 2020 12:00AM"/>
    <s v="TrunkFail"/>
    <s v="EVIDENCE OF BLUE OAK TRUNK FAILURE. EVIDENCE OF FIRE, INVESTIGATION TO FOLLOW. NO FURTHER WORK NEEDED."/>
    <s v="OAKD"/>
    <s v="45"/>
    <s v="26"/>
    <s v="25"/>
    <s v="None"/>
    <s v="Slight"/>
    <s v="N"/>
    <s v="1"/>
    <m/>
    <s v="Hillside"/>
    <s v="A"/>
    <s v="CrossArm"/>
    <s v="BareWire"/>
    <s v="0"/>
  </r>
  <r>
    <x v="2942"/>
    <s v="     "/>
    <d v="2020-08-02T00:00:00"/>
    <d v="1899-12-30T23:19:00"/>
    <s v="32"/>
    <x v="2"/>
    <s v="8"/>
    <x v="6"/>
    <d v="2020-08-02T00:00:00"/>
    <d v="1899-12-30T23:18:00"/>
    <s v="On August 2, 2020 at 2318 hours, a PG&amp;E troubleman was dispatched to the Menlo 1102 Distribution Circuit near Junioero Serra Blvd near Stanford for reports of wire down power ok hazard. Initial analysis indicates PG&amp;E equipment failure resulted in an ignition. The troubleman found a transformer failure occurred causing a pin terminal to burn resulting in service failure along with an igniting the surrounding vegetation at the base of the pole. The ensuing fire was 0.25 acre - 10 acres in size and was extinguished by Palo Alto Fire Department. A contractor hired crew replaced all damaged assets on August 3, 2020."/>
    <s v="     "/>
    <x v="0"/>
    <m/>
    <x v="1"/>
    <s v="N"/>
    <m/>
    <m/>
    <m/>
    <s v="T005026615"/>
    <n v="119547000"/>
    <m/>
    <s v="     "/>
    <x v="0"/>
    <x v="0"/>
    <m/>
    <x v="0"/>
    <s v="D"/>
    <s v="0.26-9.99"/>
    <m/>
    <s v="Equipment - PG&amp;E"/>
    <x v="13"/>
    <s v="Equipment - PG&amp;E"/>
    <s v="All types of equipment / facility failure"/>
    <s v="Transformer failure"/>
    <s v="Splice/Clamp/Connector"/>
    <m/>
    <m/>
    <m/>
    <s v="Overhead"/>
    <m/>
    <s v="Splice/Clamp/Connector"/>
    <s v="Connector, Cutout"/>
    <s v="CGC: 315142933707"/>
    <s v="     "/>
    <x v="0"/>
    <m/>
    <n v="37.414200000000001"/>
    <n v="-122.17400000000001"/>
    <s v="Santa Clara"/>
    <s v="MENLO-1102"/>
    <m/>
    <s v="Palo Alto FD"/>
    <s v="Herbaceous"/>
    <m/>
    <m/>
    <m/>
    <m/>
    <m/>
    <m/>
    <m/>
    <s v="N"/>
    <s v="N"/>
    <m/>
    <m/>
    <s v="     "/>
    <m/>
    <m/>
    <m/>
    <m/>
    <m/>
    <m/>
    <m/>
    <m/>
    <m/>
    <m/>
    <m/>
    <m/>
    <m/>
    <m/>
    <m/>
    <m/>
    <m/>
    <m/>
    <m/>
  </r>
  <r>
    <x v="2943"/>
    <s v="     "/>
    <d v="2020-08-02T00:00:00"/>
    <d v="1899-12-30T04:19:00"/>
    <s v="32"/>
    <x v="2"/>
    <s v="8"/>
    <x v="6"/>
    <d v="2020-08-02T00:00:00"/>
    <d v="1899-12-30T04:19:00"/>
    <s v="On August 2, 2020 at 0419 hours, PG&amp;E became aware of an interuption to the Dairyland-Mendota 115kV Transmission Circuit on Ave 7 1/2 just outside the city of Firebaugh. Initial analysis indicates third party contact caused the ignition. A thrid party vehicle contacted a down guy wire attached to pole 014/174, causing the guy wire to snap and wrap around the transmission conductor and igniting a small grass fire near the base of the transmission pole. The ensuing fire was 3 meters - 0.25 acre in size and was extinguished. LC notification 119546202 to replaced the damaged guy wire was completed on August 5, 2020."/>
    <s v="     "/>
    <x v="5"/>
    <m/>
    <x v="1"/>
    <s v="N"/>
    <m/>
    <m/>
    <s v="INT-13883"/>
    <m/>
    <n v="119546000"/>
    <m/>
    <s v="     "/>
    <x v="0"/>
    <x v="0"/>
    <m/>
    <x v="2"/>
    <s v="T"/>
    <s v="&lt;0.25"/>
    <m/>
    <s v="Contact - 3rd Party"/>
    <x v="8"/>
    <s v="Contact - 3rd Party"/>
    <s v="Contact from object"/>
    <s v="Contact - Vehicle"/>
    <m/>
    <s v="Contact - Vehicle"/>
    <s v="Guy/Span Wire"/>
    <m/>
    <s v="Overhead"/>
    <m/>
    <s v="Guy/Span Wire"/>
    <s v="Guy wire"/>
    <s v="Transmission pole: 44883391 - 014/174"/>
    <s v="     "/>
    <x v="0"/>
    <m/>
    <n v="36.859299999999998"/>
    <n v="-120.34099999999999"/>
    <s v="Madera"/>
    <s v="DAIRYLAND-MENDOTA-115KV"/>
    <m/>
    <s v="Cal Fire"/>
    <s v="Agriculture"/>
    <m/>
    <m/>
    <m/>
    <m/>
    <m/>
    <m/>
    <m/>
    <s v="N"/>
    <s v="N"/>
    <m/>
    <m/>
    <s v="     "/>
    <m/>
    <m/>
    <m/>
    <m/>
    <m/>
    <m/>
    <m/>
    <m/>
    <m/>
    <m/>
    <m/>
    <m/>
    <m/>
    <m/>
    <m/>
    <m/>
    <m/>
    <m/>
    <m/>
  </r>
  <r>
    <x v="2944"/>
    <s v="     "/>
    <d v="2020-08-02T00:00:00"/>
    <d v="1899-12-30T09:52:00"/>
    <s v="32"/>
    <x v="2"/>
    <s v="8"/>
    <x v="6"/>
    <d v="2020-08-02T00:00:00"/>
    <d v="1899-12-30T09:37:00"/>
    <s v="On August 2, 2020 at 0952 hours, a PG&amp;E Troubleman was dispatched to the Buellton 12XkV Distribution Circuit on West Highway 246, Lompoc in response to a wire down outage and vegetation fire. Initial analysis indicates PG&amp;E equipment failure caused the ignition. A 4 ACR automatic splice failed due to corrosion causing approximately 47'x29' fire and an outage to one customer. PG&amp;E crew made repairs on August 3, 2020. Fire was suppressed by Santa Barbara County Fire Department."/>
    <s v="     "/>
    <x v="0"/>
    <m/>
    <x v="1"/>
    <s v="N"/>
    <m/>
    <s v="20-0078812"/>
    <m/>
    <s v="T005026363"/>
    <n v="119546000"/>
    <m/>
    <s v="     "/>
    <x v="0"/>
    <x v="0"/>
    <m/>
    <x v="0"/>
    <s v="D"/>
    <s v="&lt;0.25"/>
    <s v="47' x 29'"/>
    <s v="Equipment - PG&amp;E"/>
    <x v="10"/>
    <s v="Equipment - PG&amp;E"/>
    <s v="All types of equipment / facility failure"/>
    <s v="Splice/Clamp/Connector"/>
    <s v="Automatic Wire Splice"/>
    <m/>
    <m/>
    <m/>
    <s v="Overhead"/>
    <m/>
    <s v="Automatic Wire Splice"/>
    <s v="Connector, Conductor - Primary"/>
    <s v="Circuit ID:183041101 "/>
    <s v="     "/>
    <x v="1"/>
    <n v="512"/>
    <n v="34.621899999999997"/>
    <n v="-120.23699999999999"/>
    <s v="Santa Barbara"/>
    <s v="BUELLTON-1101"/>
    <m/>
    <s v="Santa Barbara County FD"/>
    <s v="Herbaceous"/>
    <m/>
    <m/>
    <m/>
    <m/>
    <m/>
    <m/>
    <m/>
    <s v="N"/>
    <s v="N"/>
    <m/>
    <m/>
    <s v="     "/>
    <m/>
    <m/>
    <m/>
    <m/>
    <m/>
    <m/>
    <m/>
    <m/>
    <m/>
    <m/>
    <m/>
    <m/>
    <m/>
    <m/>
    <m/>
    <m/>
    <m/>
    <m/>
    <m/>
  </r>
  <r>
    <x v="2945"/>
    <s v="     "/>
    <d v="2020-08-02T00:00:00"/>
    <d v="1899-12-30T10:13:00"/>
    <s v="32"/>
    <x v="2"/>
    <s v="8"/>
    <x v="6"/>
    <d v="2020-08-02T00:00:00"/>
    <d v="1899-12-30T10:10:00"/>
    <s v="On August 2, 2020 at 1016 hours, a PG&amp;E troubleman was dispatched to the Westpark 1107 Distribution Circuit on Ethyl street in Bakersfield and observed a transformer failure had occurred. Initial analysis indicates a PG&amp;E equipment failure caused the ignition. Troubleman reports an overhead transformer failed, blowing off the transformer cover and igniting a pole fire along with small area of vegetation around the base of the pole. The ensuing fire was 3 meters - 0.25 acre in size and was extinguished by Bakerfield Fire Department. A PG&amp;E crew replaced all damaged assets on August 2, 2020."/>
    <s v="     "/>
    <x v="0"/>
    <m/>
    <x v="1"/>
    <s v="N"/>
    <s v="976985"/>
    <s v="20-0078808"/>
    <m/>
    <s v="T005026368"/>
    <n v="119546000"/>
    <m/>
    <s v="     "/>
    <x v="0"/>
    <x v="0"/>
    <m/>
    <x v="0"/>
    <s v="D"/>
    <s v="&lt;0.25"/>
    <m/>
    <s v="Equipment - PG&amp;E"/>
    <x v="13"/>
    <s v="Equipment - PG&amp;E"/>
    <s v="All types of equipment / facility failure"/>
    <s v="Transformer failure"/>
    <s v="Transformer"/>
    <m/>
    <m/>
    <m/>
    <s v="Overhead"/>
    <m/>
    <s v="Transformer"/>
    <s v="Transformer, Cutout, Insulator"/>
    <s v="Transformer CGC: 516886369101"/>
    <s v="     "/>
    <x v="0"/>
    <m/>
    <n v="35.394300000000001"/>
    <n v="-119.04600000000001"/>
    <s v="Kern"/>
    <s v="WESTPARK-1107"/>
    <m/>
    <s v="Bakerfield FD"/>
    <s v="Urban"/>
    <m/>
    <m/>
    <m/>
    <m/>
    <m/>
    <m/>
    <m/>
    <s v="N"/>
    <s v="N"/>
    <m/>
    <m/>
    <s v="     "/>
    <m/>
    <m/>
    <m/>
    <m/>
    <m/>
    <m/>
    <m/>
    <m/>
    <m/>
    <m/>
    <m/>
    <m/>
    <m/>
    <m/>
    <m/>
    <m/>
    <m/>
    <m/>
    <m/>
  </r>
  <r>
    <x v="2946"/>
    <s v="     "/>
    <d v="2020-08-03T00:00:00"/>
    <d v="1899-12-30T23:15:00"/>
    <s v="32"/>
    <x v="2"/>
    <s v="8"/>
    <x v="6"/>
    <d v="2020-08-03T00:00:00"/>
    <d v="1899-12-30T23:03:00"/>
    <s v="On August 3, 2020 at 2315 hours, troubleman was dispatched to the Lincoln 1105 12kV Distribution Circuit on Nicolas Rd in Lincoln and observed blown fuses at Fuse 8327. Initial analysis indicates a third party contact with primary overhead lines, caused the ignition at base of source pole. The troubleman found two of three fuses burned open upon arrival along with a metallic balloon that made contact with primary lines on Airport Rd which lead to the ignition. The ensuing fire was 3 meters - 0.25 acres in size and was suppressed by Lincoln FD. Fuse 8327 was repaired and closed at 0233 hours on August 4, 2020."/>
    <s v="     "/>
    <x v="0"/>
    <m/>
    <x v="1"/>
    <s v="N"/>
    <s v="978185"/>
    <s v="20-0079292"/>
    <m/>
    <s v="T005027554"/>
    <m/>
    <m/>
    <s v="     "/>
    <x v="0"/>
    <x v="0"/>
    <m/>
    <x v="0"/>
    <s v="D"/>
    <s v="&lt;0.25"/>
    <m/>
    <s v="Contact - 3rd Party"/>
    <x v="12"/>
    <s v="Contact - 3rd Party"/>
    <s v="Contact from object"/>
    <s v="Contact - Balloon"/>
    <m/>
    <s v="Contact - Balloon"/>
    <s v="Conductor - Primary"/>
    <m/>
    <s v="Overhead"/>
    <m/>
    <s v="Conductor - Primary"/>
    <s v="Fuse"/>
    <s v="Circuit ID: 153701105"/>
    <s v="     "/>
    <x v="0"/>
    <m/>
    <n v="38.897300000000001"/>
    <n v="-121.361"/>
    <s v="Placer"/>
    <s v="LINCOLN-1105"/>
    <m/>
    <s v="Lincoln FD"/>
    <s v="Agriculture"/>
    <m/>
    <m/>
    <m/>
    <m/>
    <m/>
    <m/>
    <m/>
    <s v="N"/>
    <s v="N"/>
    <m/>
    <m/>
    <s v="     "/>
    <m/>
    <m/>
    <m/>
    <m/>
    <m/>
    <m/>
    <m/>
    <m/>
    <m/>
    <m/>
    <m/>
    <m/>
    <m/>
    <m/>
    <m/>
    <m/>
    <m/>
    <m/>
    <m/>
  </r>
  <r>
    <x v="2947"/>
    <s v="     "/>
    <d v="2020-08-03T00:00:00"/>
    <d v="1899-12-30T18:43:00"/>
    <s v="32"/>
    <x v="2"/>
    <s v="8"/>
    <x v="6"/>
    <d v="2020-08-03T00:00:00"/>
    <d v="1899-12-30T18:15:00"/>
    <s v="On August 3, 2020 at 1842 hours, a PG&amp;E troubleman was dispatched to the Woodland 1106 Distribution Circuit on Road 22 in the city of Woodland for a complete out incident. Initial analysis indicates a PG&amp;E equipment failure caused the ignition. The troubleman observed the bushing on voltage regulator R464 had melted on #2 reg, resulting in a grass fire below of roughly 70'x20'. The ensuing fire was 3 meters - 0.25 acre in size and was extinguished by West Sacremento Fire Department. "/>
    <s v="     "/>
    <x v="0"/>
    <m/>
    <x v="1"/>
    <s v="N"/>
    <s v="978073"/>
    <s v="20-0079227"/>
    <m/>
    <s v="T005027452"/>
    <m/>
    <m/>
    <s v="     "/>
    <x v="0"/>
    <x v="0"/>
    <m/>
    <x v="0"/>
    <s v="D"/>
    <s v="&lt;0.25"/>
    <m/>
    <s v="Equipment - PG&amp;E"/>
    <x v="14"/>
    <s v="Equipment - PG&amp;E"/>
    <s v="All types of equipment / facility failure"/>
    <s v="Voltage Regulator failure"/>
    <s v="Voltage Regulator"/>
    <m/>
    <m/>
    <m/>
    <s v="Overhead"/>
    <m/>
    <s v="Voltage Regulator"/>
    <s v="Voltage Regulator"/>
    <s v="Voltage Regulator: R464"/>
    <s v="     "/>
    <x v="0"/>
    <m/>
    <n v="38.6768"/>
    <n v="-121.652"/>
    <s v="Yolo"/>
    <s v="WOODLAND-1106"/>
    <m/>
    <s v="West Sacramento FD"/>
    <s v="Herbaceous"/>
    <m/>
    <m/>
    <m/>
    <m/>
    <m/>
    <m/>
    <m/>
    <s v="N"/>
    <s v="N"/>
    <m/>
    <m/>
    <s v="     "/>
    <m/>
    <m/>
    <m/>
    <m/>
    <m/>
    <m/>
    <m/>
    <m/>
    <m/>
    <m/>
    <m/>
    <m/>
    <m/>
    <m/>
    <m/>
    <m/>
    <m/>
    <m/>
    <m/>
  </r>
  <r>
    <x v="2948"/>
    <s v="     "/>
    <d v="2020-08-03T00:00:00"/>
    <d v="1899-12-30T16:38:00"/>
    <s v="32"/>
    <x v="2"/>
    <s v="8"/>
    <x v="6"/>
    <m/>
    <m/>
    <m/>
    <s v="     "/>
    <x v="0"/>
    <m/>
    <x v="0"/>
    <s v="N"/>
    <s v="978017"/>
    <m/>
    <m/>
    <s v="T005027389"/>
    <m/>
    <m/>
    <s v="     "/>
    <x v="0"/>
    <x v="0"/>
    <m/>
    <x v="0"/>
    <m/>
    <s v="&lt;3 meters of linear travel"/>
    <m/>
    <s v="Contact - 3rd Party"/>
    <x v="12"/>
    <s v="Contact - 3rd Party"/>
    <s v="Contact from object"/>
    <s v="Contact - Balloon"/>
    <m/>
    <s v="Contact - Balloon"/>
    <s v="Riser"/>
    <m/>
    <s v="Overhead"/>
    <m/>
    <s v="Riser"/>
    <m/>
    <s v="83421109"/>
    <s v="     "/>
    <x v="0"/>
    <m/>
    <n v="37.394500000000001"/>
    <n v="-122.006"/>
    <s v="Santa Clara"/>
    <s v="LAWRENCE-1109"/>
    <m/>
    <s v="Self Extinguished"/>
    <s v="Urban"/>
    <m/>
    <m/>
    <m/>
    <m/>
    <m/>
    <m/>
    <m/>
    <s v="N"/>
    <s v="N"/>
    <m/>
    <m/>
    <s v="     "/>
    <m/>
    <m/>
    <m/>
    <m/>
    <m/>
    <m/>
    <m/>
    <m/>
    <m/>
    <m/>
    <m/>
    <m/>
    <m/>
    <m/>
    <m/>
    <m/>
    <m/>
    <m/>
    <m/>
  </r>
  <r>
    <x v="2949"/>
    <s v="     "/>
    <d v="2020-08-04T00:00:00"/>
    <d v="1899-12-30T12:11:00"/>
    <s v="32"/>
    <x v="2"/>
    <s v="8"/>
    <x v="6"/>
    <d v="2020-08-04T00:00:00"/>
    <d v="1899-12-30T11:58:00"/>
    <s v="On August 4, 2020 at 1253 hours, a PG&amp;E Troubleman patrolling the Corning 1102 Distribution Circuit number 103331102 near 15415 Paskenta Rd, Flournoy, CA, 96029. He observed the line recloser number 53184 was in the open status. Initial analysis indicates a primary conductor came down, as a result of contact with a turkey vulture. Cal Fire responded to and extinguished the fire. The unplanned outage lasting 29,250 minutes affected 216 customers. Repairs were complete by August 4, 2020 at 1618 hours."/>
    <s v="     "/>
    <x v="0"/>
    <m/>
    <x v="1"/>
    <s v="N"/>
    <s v="978619"/>
    <s v="20-0079535"/>
    <m/>
    <s v="T005028098, T005028099"/>
    <n v="119558000"/>
    <m/>
    <s v="     "/>
    <x v="0"/>
    <x v="0"/>
    <m/>
    <x v="0"/>
    <s v="D"/>
    <s v="&lt;0.25"/>
    <m/>
    <s v="Contact - Animal - Bird"/>
    <x v="6"/>
    <s v="Contact - Bird"/>
    <s v="Contact from object"/>
    <s v="Contact - Animal"/>
    <m/>
    <s v="Contact - Animal"/>
    <s v="Conductor - Primary"/>
    <m/>
    <s v="Overhead"/>
    <m/>
    <s v="Conductor - Primary"/>
    <s v="Conductor - Primary"/>
    <s v="Circuit: 103331102, Pole: 101522530"/>
    <s v="     "/>
    <x v="1"/>
    <n v="245"/>
    <n v="39.9208"/>
    <n v="-122.45399999999999"/>
    <s v="Tehama"/>
    <s v="CORNING-1102"/>
    <m/>
    <s v="Cal Fire"/>
    <s v="Herbaceous"/>
    <m/>
    <m/>
    <m/>
    <m/>
    <m/>
    <m/>
    <m/>
    <s v="N"/>
    <s v="N"/>
    <m/>
    <m/>
    <s v="     "/>
    <m/>
    <m/>
    <m/>
    <m/>
    <m/>
    <m/>
    <m/>
    <m/>
    <m/>
    <m/>
    <m/>
    <m/>
    <m/>
    <m/>
    <m/>
    <m/>
    <m/>
    <m/>
    <m/>
  </r>
  <r>
    <x v="2950"/>
    <s v="     "/>
    <d v="2020-08-05T00:00:00"/>
    <d v="1899-12-30T12:39:00"/>
    <s v="32"/>
    <x v="2"/>
    <s v="8"/>
    <x v="6"/>
    <d v="2020-08-05T00:00:00"/>
    <d v="1899-12-30T12:41:00"/>
    <s v="On August 5, 2020 at 1325 hours, a PG&amp;E Troubleman patrolling the Challenge 1102 Distribution Circuit number 103201102 near 17053 Oregon Hill Rd, Challenge, CA 95925. He observed fuse number 1939 in an open position, a tree on the line, our primary wire on the ground, and a small fire with a fire person on scene. Initial analysis indicates a tree fell into a primary conductor and the ensuing fire was 0.25 - 10 acres. Cal Fire responded to and extinguished the fire. The 15,312 minute outage affected 44 customers. Repairs were complete by August 5, 2020 at 1829 hours."/>
    <s v="     "/>
    <x v="0"/>
    <m/>
    <x v="1"/>
    <s v="N"/>
    <s v="979432"/>
    <s v="20-0080060"/>
    <m/>
    <s v="T005029065"/>
    <m/>
    <m/>
    <s v="     "/>
    <x v="0"/>
    <x v="0"/>
    <m/>
    <x v="0"/>
    <s v="D"/>
    <s v="0.26-9.99"/>
    <s v="~ 4 acres"/>
    <s v="Vegetation"/>
    <x v="0"/>
    <s v="Vegetation"/>
    <s v="Contact from object"/>
    <s v="Contact - Vegetation"/>
    <m/>
    <s v="Contact - Vegetation"/>
    <s v="Conductor - Primary"/>
    <m/>
    <s v="Overhead"/>
    <m/>
    <s v="Conductor - Primary"/>
    <s v="Conductor - Primary, Fuse"/>
    <s v="Circuit: 103201102, Fuse: 1939"/>
    <s v="     "/>
    <x v="2"/>
    <n v="282"/>
    <n v="39.449800000000003"/>
    <n v="-121.19799999999999"/>
    <s v="Yuba"/>
    <s v="CHALLENGE-1102"/>
    <m/>
    <s v="Cal Fire"/>
    <s v="Conifer Forest"/>
    <m/>
    <m/>
    <m/>
    <m/>
    <m/>
    <s v="OREGON"/>
    <m/>
    <s v="N"/>
    <s v="N"/>
    <m/>
    <m/>
    <s v="     "/>
    <n v="39.449829999999999"/>
    <n v="-121.19761"/>
    <s v="Dec 17 2020 12:00AM"/>
    <s v="TrunkFail"/>
    <s v="Tree broke ten feet from ground was leaning towards lines. Madrone was or looked to be healthy but with a hard lean towards lines."/>
    <s v="MADR"/>
    <s v="45"/>
    <s v="18"/>
    <s v="20"/>
    <s v="Moderate"/>
    <s v="None"/>
    <s v="N"/>
    <s v="1"/>
    <m/>
    <s v="Hillside"/>
    <s v="A"/>
    <s v="CrossArm"/>
    <s v="BareWire"/>
    <s v="1"/>
  </r>
  <r>
    <x v="2951"/>
    <s v="     "/>
    <d v="2020-08-05T00:00:00"/>
    <d v="1899-12-30T19:05:00"/>
    <s v="32"/>
    <x v="2"/>
    <s v="8"/>
    <x v="6"/>
    <d v="2020-08-05T00:00:00"/>
    <d v="1899-12-30T18:49:00"/>
    <s v="On August 5, 2020 at 1934 hours, a PG&amp;E Troubleman patrolled the Electra 1101 Distribution Circuit number 162161101 near the Electra Substation on Electra Rd and 3.2 miles east of Highway 49 in Jackson, California. He investigated the cause of the line recloser number 1101/2 being in open status. His investigation found the normally closed switch number L5803 in an open position, due to vandalism. He spoke with a gentlemen along the river, that stated he saw someone unlock and lock the switch, which means they had key. The gentleman reported hearing arcing and saw a car drive off. The fire inspector also confirmed seeing a car drive off. CDF (Cal Fire) responded to and extinguished the fire, that was estimated at a quarter acre. The 89 minute outage affected 1,912 customers. Repairs were complete by August 5, 2020 at 2018 hours."/>
    <s v="     "/>
    <x v="0"/>
    <m/>
    <x v="1"/>
    <s v="N"/>
    <s v="979733"/>
    <s v="20-0080183"/>
    <m/>
    <s v="T005029398"/>
    <m/>
    <m/>
    <s v="     "/>
    <x v="0"/>
    <x v="0"/>
    <m/>
    <x v="0"/>
    <s v="D"/>
    <s v="0.26-9.99"/>
    <s v="~ 1/4 acres"/>
    <s v="Contact - 3rd Party"/>
    <x v="23"/>
    <s v="Contact - 3rd Party"/>
    <s v="Vandalism"/>
    <s v="Vandalism"/>
    <m/>
    <s v="Vandalism"/>
    <s v="Switch"/>
    <m/>
    <s v="Overhead"/>
    <m/>
    <s v="Switch"/>
    <s v="Switch, Recloser"/>
    <s v="Switch: L5803"/>
    <s v="     "/>
    <x v="1"/>
    <n v="340"/>
    <n v="38.332299999999996"/>
    <n v="-120.67100000000001"/>
    <s v="Amador"/>
    <s v="ELECTRA-1101"/>
    <m/>
    <s v="Cal Fire"/>
    <s v="Hardwood Woodland"/>
    <m/>
    <m/>
    <m/>
    <m/>
    <m/>
    <m/>
    <m/>
    <s v="N"/>
    <s v="N"/>
    <m/>
    <m/>
    <s v="     "/>
    <m/>
    <m/>
    <m/>
    <m/>
    <m/>
    <m/>
    <m/>
    <m/>
    <m/>
    <m/>
    <m/>
    <m/>
    <m/>
    <m/>
    <m/>
    <m/>
    <m/>
    <m/>
    <m/>
  </r>
  <r>
    <x v="2952"/>
    <s v="     "/>
    <d v="2020-08-05T00:00:00"/>
    <d v="1899-12-30T19:40:00"/>
    <s v="32"/>
    <x v="2"/>
    <s v="8"/>
    <x v="6"/>
    <d v="2020-08-05T00:00:00"/>
    <d v="1899-12-30T19:34:00"/>
    <s v="On August 5, 2020 at 2008 hours, a PG&amp;E Troubleman patrolled the Capay 1101 Distribution Circuit number 102111101, near 1021 River Avenue in Orland. He observed a broken secondary 3-phase aerial cable service conductor on the ground and a small vegetation fire. Initial analysis indicates a tree branch contacted a secondary circuit and resulted in an ignition. The Capay Fire Department responded to and extinguished the fire. The line was returned to service on August 5, 2020. This information is preliminary."/>
    <s v="     "/>
    <x v="0"/>
    <m/>
    <x v="1"/>
    <s v="N"/>
    <m/>
    <m/>
    <m/>
    <s v="T005029418"/>
    <m/>
    <m/>
    <s v="     "/>
    <x v="0"/>
    <x v="0"/>
    <m/>
    <x v="0"/>
    <s v="D"/>
    <s v="0.26-9.99"/>
    <m/>
    <s v="Vegetation"/>
    <x v="0"/>
    <s v="Vegetation"/>
    <s v="Contact from object"/>
    <s v="Contact - Vegetation"/>
    <m/>
    <s v="Contact - Vegetation"/>
    <s v="Conductor - Secondary"/>
    <m/>
    <s v="Overhead"/>
    <m/>
    <s v="Conductor - Secondary"/>
    <s v="Conductor - Secondary"/>
    <s v="Circuit ID: 102111101"/>
    <s v="     "/>
    <x v="0"/>
    <m/>
    <n v="39.825800000000001"/>
    <n v="-122.062"/>
    <s v="Glenn"/>
    <s v="CAPAY-1101"/>
    <m/>
    <s v="Capay FD"/>
    <s v="Agriculture"/>
    <m/>
    <m/>
    <m/>
    <m/>
    <m/>
    <m/>
    <m/>
    <s v="N"/>
    <s v="N"/>
    <m/>
    <m/>
    <s v="     "/>
    <m/>
    <m/>
    <m/>
    <m/>
    <m/>
    <m/>
    <m/>
    <m/>
    <m/>
    <m/>
    <m/>
    <m/>
    <m/>
    <m/>
    <m/>
    <m/>
    <m/>
    <m/>
    <m/>
  </r>
  <r>
    <x v="2953"/>
    <s v="     "/>
    <d v="2020-08-05T00:00:00"/>
    <d v="1899-12-30T02:28:00"/>
    <s v="32"/>
    <x v="2"/>
    <s v="8"/>
    <x v="6"/>
    <d v="2020-08-05T00:00:00"/>
    <d v="1899-12-30T02:11:00"/>
    <s v="On August 5, 2020 at 0254 hours, a PG&amp;E Troubleman patrolled the Girvan 1102 12kV Distribution Circuit number 103401102, near 2925 Irene Street in Redding. He observed a primary overhead conductor broken and on the ground. Initial analysis indicates a 55' living valley oak tree partially failed, when a branch broke off on the east side of the road and it took down the high voltage power lines. We found burn marks on the branch that broke and burn marks were also found on an ornamental tree in the front yard. The Redding Fire Department responded to and extinguished the fire. The 124-minute outage affected 70 customers. We replaced one span of 2ACSR wire. All the repairs were completed and the line was returned to service on August 5, 2020. This information is preliminary."/>
    <s v="     "/>
    <x v="0"/>
    <m/>
    <x v="1"/>
    <s v="N"/>
    <s v="978923"/>
    <s v="20-0079785"/>
    <m/>
    <s v="T005028472"/>
    <n v="119560000"/>
    <m/>
    <s v="     "/>
    <x v="0"/>
    <x v="0"/>
    <m/>
    <x v="0"/>
    <s v="D"/>
    <s v="&lt;3 meters of linear travel"/>
    <m/>
    <s v="Vegetation"/>
    <x v="0"/>
    <s v="Vegetation"/>
    <s v="Contact from object"/>
    <s v="Contact - Vegetation"/>
    <m/>
    <s v="Contact - Vegetation"/>
    <s v="Conductor - Primary"/>
    <m/>
    <s v="Overhead"/>
    <m/>
    <s v="Conductor - Primary"/>
    <s v="Primary Conductor"/>
    <s v="Circuit ID: 103401102, SAP ID: 101473643"/>
    <s v="     "/>
    <x v="0"/>
    <n v="246"/>
    <n v="40.563200000000002"/>
    <n v="-122.369"/>
    <s v="Shasta"/>
    <s v="GIRVAN-1102"/>
    <m/>
    <s v="Redding FD"/>
    <s v="Hardwood Woodland"/>
    <m/>
    <m/>
    <m/>
    <m/>
    <m/>
    <m/>
    <m/>
    <s v="N"/>
    <s v="N"/>
    <m/>
    <m/>
    <s v="     "/>
    <n v="40.563099999999999"/>
    <n v="-122.36879999999999"/>
    <s v="Aug  6 2020 12:00AM"/>
    <s v="BranchFail"/>
    <s v="Large healthy Valley Oak dropped a limb, no signs of rot or included bark"/>
    <s v="OAK"/>
    <s v="55"/>
    <s v="40"/>
    <s v="30"/>
    <s v="Slight"/>
    <s v="None"/>
    <s v="N"/>
    <s v="1"/>
    <m/>
    <s v="Valley"/>
    <s v="D"/>
    <s v="CrossArm"/>
    <s v="BareWire"/>
    <s v="2"/>
  </r>
  <r>
    <x v="2954"/>
    <s v="     "/>
    <d v="2020-08-05T00:00:00"/>
    <d v="1899-12-30T07:25:00"/>
    <s v="32"/>
    <x v="2"/>
    <s v="8"/>
    <x v="6"/>
    <d v="2020-08-05T00:00:00"/>
    <d v="1899-12-30T07:19:00"/>
    <s v="On August 5, 2020 at 0725 hours, a PG&amp;E troubleman was dispatched to the Petaluma C 1108 Distribution Circuit on Valley Ford Rd just outside the city of Petaluma and observed a downed PG&amp;E pole due to vehicle contact. Initial Analysis indicates, a 3rd party vehicle made contact with a PG&amp;E pole causing it to break at the base and fall to ground igniting the surrounding grass vegetation. Additionally an automatic wire splice failed 10 spans source side of the incident and the wire down also ignited a small grass fire at that location. The troubleman stated the automatic wire splice failed due to the conductors experiencing lots of movement due to the broken pole incident that occurred. 141 customers experienced a sustained outage from this incident. The responding fire department fully extinguished the fire and an EC Tag was created by the troubleman for the damaged equipment to be replaced. Power was restored to all 141 customers at 2014 hours on August 5, 2020."/>
    <s v="     "/>
    <x v="0"/>
    <m/>
    <x v="1"/>
    <s v="N"/>
    <s v="978986"/>
    <s v="20-0079813"/>
    <m/>
    <s v="T005028588"/>
    <n v="119562000"/>
    <m/>
    <s v="     "/>
    <x v="0"/>
    <x v="0"/>
    <m/>
    <x v="0"/>
    <s v="D"/>
    <s v="&lt;0.25"/>
    <m/>
    <s v="Contact - 3rd Party"/>
    <x v="8"/>
    <s v="Contact - 3rd Party"/>
    <s v="Contact from object"/>
    <s v="Contact - Vehicle"/>
    <m/>
    <s v="Contact - Vehicle"/>
    <s v="Pole"/>
    <m/>
    <s v="Overhead"/>
    <m/>
    <s v="Pole"/>
    <s v="Fuses, conductors, crossarm, automatic wire splice"/>
    <s v="Pole ID: 101987195 Circuit ID: 042631108"/>
    <s v="     "/>
    <x v="1"/>
    <n v="180"/>
    <n v="38.2654"/>
    <n v="-122.792"/>
    <s v="Sanoma"/>
    <s v="PETALUMA-C-1108"/>
    <m/>
    <s v="Sonoma County FD"/>
    <s v="Urban"/>
    <m/>
    <m/>
    <m/>
    <m/>
    <m/>
    <m/>
    <m/>
    <s v="N"/>
    <s v="N"/>
    <m/>
    <m/>
    <s v="     "/>
    <m/>
    <m/>
    <m/>
    <m/>
    <m/>
    <m/>
    <m/>
    <m/>
    <m/>
    <m/>
    <m/>
    <m/>
    <m/>
    <m/>
    <m/>
    <m/>
    <m/>
    <m/>
    <m/>
  </r>
  <r>
    <x v="2955"/>
    <s v="     "/>
    <d v="2020-08-05T00:00:00"/>
    <d v="1899-12-30T11:31:00"/>
    <s v="32"/>
    <x v="2"/>
    <s v="8"/>
    <x v="6"/>
    <d v="2020-08-05T00:00:00"/>
    <d v="1899-12-30T11:24:00"/>
    <s v="On August 5, 2020 at 1131 hours, a PG&amp;E troubleman was dispatched to the Willow Creek 1103 Distribution Circuit on Councilman Rd in the city of Salyer and observed a large tree had fallen onto overhead primary conductors, resulting in an outage to 2339 customers and a small grass fire that was extinguished by the US Forest service. Several PG&amp;E assets were damaged as a result of the tree falling and pulling on the primary overhead conductors. The responding troubleman created seven EC Tags for the damaged equipment to be replaced. Power was restored to all 2339 customers at 0204 hours on August 6, 2020."/>
    <s v="     "/>
    <x v="0"/>
    <m/>
    <x v="1"/>
    <s v="N"/>
    <m/>
    <s v="20-0079984"/>
    <m/>
    <s v="T005028983"/>
    <m/>
    <m/>
    <s v="     "/>
    <x v="0"/>
    <x v="0"/>
    <m/>
    <x v="0"/>
    <s v="D"/>
    <s v="&lt;0.25"/>
    <m/>
    <s v="Vegetation"/>
    <x v="0"/>
    <s v="Vegetation"/>
    <s v="Contact from object"/>
    <s v="Contact - Vegetation"/>
    <m/>
    <s v="Contact - Vegetation"/>
    <s v="Conductor - Primary"/>
    <m/>
    <s v="Overhead"/>
    <m/>
    <s v="Conductor - Primary"/>
    <s v="Multiple poles, insulators, transformers, crossarms, conductors, cutouts, tie wires"/>
    <s v="Circuit ID: 192171103 Pole ID: 100963292"/>
    <s v="     "/>
    <x v="1"/>
    <n v="115"/>
    <n v="40.893900000000002"/>
    <n v="-123.572"/>
    <s v="Trinity"/>
    <s v="WILLOW-CREEK-1103"/>
    <m/>
    <s v="US Forest Service"/>
    <s v="Urban"/>
    <m/>
    <m/>
    <m/>
    <m/>
    <m/>
    <m/>
    <m/>
    <s v="N"/>
    <s v="N"/>
    <m/>
    <m/>
    <s v="     "/>
    <n v="40.894300000000001"/>
    <n v="-123.5723"/>
    <s v="Aug 10 2020 12:00AM"/>
    <s v="TrunkFail"/>
    <s v="A large green Douglas Fir that was listed for removal by PI and no worked by Wright Tree failed and fell into the lines causing an outage and small grass fire two spans East of the tree. PLEASE SEE REPORT #20-0079984 at SSD#7514"/>
    <s v="FIRD"/>
    <s v="110"/>
    <s v="29"/>
    <s v="11"/>
    <s v="Slight"/>
    <s v="Moderate"/>
    <s v="N"/>
    <s v="1"/>
    <m/>
    <s v="Plain"/>
    <s v="D"/>
    <s v="Triangle"/>
    <s v="BareWire"/>
    <s v="0"/>
  </r>
  <r>
    <x v="2956"/>
    <s v="     "/>
    <d v="2020-08-06T00:00:00"/>
    <d v="1899-12-30T13:01:00"/>
    <s v="32"/>
    <x v="2"/>
    <s v="8"/>
    <x v="6"/>
    <d v="2020-08-06T00:00:00"/>
    <d v="1899-12-30T12:52:00"/>
    <s v="On August 6, 2020 at 1301 hours, a PG&amp;E troubleman was dispatched to the Malaga 1108 Distribution Circuit on East American Ave in the city of Fresno and observed a wires down incident due to vegetation contact. Initial analysis indicates a tree branch fell into racked secondary wires, causing them to break and fall to ground igniting a 1 - 3 meter fire along with a transformer level outage at 1252 hours. A “Priority A” EC tag was created by the troubleman for the damaged conductors were replaced. On August 7, 2020 work was completed on the damaged secondary conductors. Cal Fire was on scene to extinguish the fire."/>
    <s v="     "/>
    <x v="0"/>
    <m/>
    <x v="1"/>
    <s v="N"/>
    <s v="981069"/>
    <m/>
    <m/>
    <s v="T005029973"/>
    <n v="119570000"/>
    <m/>
    <s v="     "/>
    <x v="0"/>
    <x v="0"/>
    <m/>
    <x v="0"/>
    <s v="D"/>
    <s v="&lt;3 meters of linear travel"/>
    <m/>
    <s v="Vegetation"/>
    <x v="0"/>
    <s v="Vegetation"/>
    <s v="Contact from object"/>
    <s v="Contact - Vegetation"/>
    <m/>
    <s v="Contact - Vegetation"/>
    <s v="Conductor - Racked Secondary"/>
    <m/>
    <s v="Overhead"/>
    <m/>
    <s v="Conductor - Racked Secondary"/>
    <m/>
    <s v="Circuit ID: 254251108"/>
    <s v="     "/>
    <x v="0"/>
    <m/>
    <n v="36.663600000000002"/>
    <n v="-119.762"/>
    <s v="Fresno"/>
    <s v="MALAGA-1108"/>
    <m/>
    <s v="Cal Fire"/>
    <s v="Agriculture"/>
    <m/>
    <m/>
    <m/>
    <m/>
    <m/>
    <m/>
    <m/>
    <s v="N"/>
    <s v="N"/>
    <m/>
    <m/>
    <s v="     "/>
    <m/>
    <m/>
    <m/>
    <m/>
    <m/>
    <m/>
    <m/>
    <m/>
    <m/>
    <m/>
    <m/>
    <m/>
    <m/>
    <m/>
    <m/>
    <m/>
    <m/>
    <m/>
    <m/>
  </r>
  <r>
    <x v="2957"/>
    <s v="     "/>
    <d v="2020-08-07T00:00:00"/>
    <d v="1899-12-30T15:45:00"/>
    <s v="32"/>
    <x v="2"/>
    <s v="8"/>
    <x v="6"/>
    <d v="2020-08-07T00:00:00"/>
    <d v="1899-12-30T14:54:00"/>
    <s v="On August 7, 2020 at 1458 hours, a PG&amp;E Troubleman was dispatched to the Palmer 1101 12kV Distribution Circuit on Peppertree Lane near Highway 101, Los Alamos in response to an outage and reports of a fire. Initial analysis indicates PG&amp;E equipment failure caused the ignition. A primary connector failed resulting in a primary wire down. The ensuing fire was 10 - 100 acres in size and the fire was suppressed by Santa Barbara County Fire Department. PG&amp;E Crew replaced cutouts and made repairs to the bad connection on over-arm jumper on August 8, 2020."/>
    <s v="     "/>
    <x v="0"/>
    <m/>
    <x v="1"/>
    <s v="N"/>
    <s v="984102"/>
    <s v="20-0081122"/>
    <m/>
    <s v="T005030849"/>
    <m/>
    <m/>
    <s v="     "/>
    <x v="0"/>
    <x v="0"/>
    <m/>
    <x v="0"/>
    <s v="D"/>
    <s v="10-99"/>
    <m/>
    <s v="Equipment - PG&amp;E"/>
    <x v="10"/>
    <s v="Equipment - PG&amp;E"/>
    <s v="All types of equipment / facility failure"/>
    <s v="Splice/Clamp/Connector"/>
    <s v="Splice/Clamp/Connector"/>
    <m/>
    <m/>
    <m/>
    <s v="Overhead"/>
    <m/>
    <s v="Splice/Clamp/Connector"/>
    <s v="Cutouts, Connector"/>
    <s v="Pole ID: 101858779"/>
    <s v="     "/>
    <x v="1"/>
    <n v="512"/>
    <n v="34.749600000000001"/>
    <n v="-120.27500000000001"/>
    <s v="Santa Barbara"/>
    <s v="PALMER-1101"/>
    <m/>
    <s v="Santa Barbara County FD"/>
    <s v="Herbaceous"/>
    <n v="10"/>
    <m/>
    <m/>
    <m/>
    <m/>
    <m/>
    <m/>
    <s v="N"/>
    <s v="N"/>
    <m/>
    <m/>
    <s v="     "/>
    <m/>
    <m/>
    <m/>
    <m/>
    <m/>
    <m/>
    <m/>
    <m/>
    <m/>
    <m/>
    <m/>
    <m/>
    <m/>
    <m/>
    <m/>
    <m/>
    <m/>
    <m/>
    <m/>
  </r>
  <r>
    <x v="2958"/>
    <s v="     "/>
    <d v="2020-08-07T00:00:00"/>
    <d v="1899-12-30T15:45:00"/>
    <s v="32"/>
    <x v="2"/>
    <s v="8"/>
    <x v="6"/>
    <d v="2020-08-07T00:00:00"/>
    <d v="1899-12-30T15:40:00"/>
    <s v="This ignition is associated with an EIR investigation. Please see the completed 20 day report and Event Analysis Report for complete details."/>
    <s v="     "/>
    <x v="8"/>
    <m/>
    <x v="1"/>
    <s v="N"/>
    <s v="984165"/>
    <s v="20-0081162"/>
    <m/>
    <s v="T005030852, 0000221764"/>
    <m/>
    <s v="EI200807A"/>
    <s v="     "/>
    <x v="0"/>
    <x v="0"/>
    <m/>
    <x v="0"/>
    <s v="D"/>
    <s v="&lt;0.25"/>
    <m/>
    <s v="Equipment - PG&amp;E"/>
    <x v="4"/>
    <s v="Equipment - PG&amp;E"/>
    <s v="All types of equipment / facility failure"/>
    <s v="Conductor failure-all"/>
    <s v="Service Drop"/>
    <m/>
    <m/>
    <m/>
    <s v="Overhead"/>
    <m/>
    <s v="Service Drop"/>
    <s v="Secondary wire, Transformer"/>
    <m/>
    <s v="     "/>
    <x v="0"/>
    <m/>
    <n v="36.706699999999998"/>
    <n v="-120.441"/>
    <s v="Fresno"/>
    <s v="MENDOTA-1104"/>
    <m/>
    <s v="Cal Fire"/>
    <s v="Urban"/>
    <m/>
    <m/>
    <m/>
    <m/>
    <m/>
    <m/>
    <m/>
    <s v="N"/>
    <s v="N"/>
    <m/>
    <m/>
    <s v="     "/>
    <m/>
    <m/>
    <s v="Aug 12 2020 12:00AM"/>
    <m/>
    <s v="AWAC SECONDARY LINE CONTACTED FAN PALM NOT PREVIOUL\SLY LISTED FOR WORK ON PROPERTY. AT TIME OF VM INSPECTION, LINES WERE 4-5 FEET LOWER, AND NOT NEAR PALM FRONDS. CUSTOMER CONFIRMED. TWO PALMS IN OTHER AREA FROM FIRE ORIGIN WERE IDENTIFIED AND WORKED. BURNT PALM STILL STANDING. PG&amp;E TIGHTENED GUY WIRES AT OPPOSING ENDS OF SPAN, CAUSING AWAC LINE TO RAISE."/>
    <s v="PALF"/>
    <m/>
    <m/>
    <m/>
    <m/>
    <m/>
    <m/>
    <m/>
    <m/>
    <m/>
    <m/>
    <m/>
    <m/>
    <m/>
  </r>
  <r>
    <x v="2959"/>
    <s v="     "/>
    <d v="2020-08-07T00:00:00"/>
    <d v="1899-12-30T14:03:00"/>
    <s v="32"/>
    <x v="2"/>
    <s v="8"/>
    <x v="6"/>
    <d v="2020-08-07T00:00:00"/>
    <d v="1899-12-30T13:56:00"/>
    <s v="On August 7, 2020 at 1410 hours, a PG&amp;E Troubleman patrolled the Hollister 2103 21kV Distribution Circuit number 182492103, near the fuse cutout 9865 at Sunnyslope and Dry Creek in Hollister. He observed one of three phases of the fuse cutout blown and burnt open, in addition to a deceased bird at the base of the pole. Initial analysis indicates the ignition was due to aviary contact with a fuse. The suspected blackbird was found dead at the pole base, as a result of electrocution upon collision with our PG&amp;E assets. The Hollister Fire Department responded to and extinguished the fire. The 54-minute outage affected 151 customers. All the repairs were completed and the line was returned to service on August 7, 2020. This information is preliminary."/>
    <s v="     "/>
    <x v="0"/>
    <m/>
    <x v="1"/>
    <s v="N"/>
    <s v="983977"/>
    <s v="20-0081016"/>
    <m/>
    <s v="T005030770"/>
    <m/>
    <m/>
    <s v="     "/>
    <x v="0"/>
    <x v="0"/>
    <m/>
    <x v="0"/>
    <s v="D"/>
    <s v="&lt;3 meters of linear travel"/>
    <m/>
    <s v="Contact - Animal - Bird"/>
    <x v="6"/>
    <s v="Contact - Bird"/>
    <s v="Contact from object"/>
    <s v="Contact - Animal"/>
    <m/>
    <s v="Contact - Animal"/>
    <s v="Conductor - Primary"/>
    <m/>
    <s v="Overhead"/>
    <m/>
    <s v="Conductor - Primary"/>
    <s v="Fuse"/>
    <s v="Circuit ID: 182492103"/>
    <s v="     "/>
    <x v="0"/>
    <m/>
    <n v="36.838500000000003"/>
    <n v="-121.372"/>
    <s v="San Benito"/>
    <s v="HOLLISTER-2103"/>
    <m/>
    <s v="Hollister FD"/>
    <s v="Herbaceous"/>
    <m/>
    <m/>
    <m/>
    <m/>
    <m/>
    <m/>
    <m/>
    <s v="N"/>
    <s v="N"/>
    <m/>
    <m/>
    <s v="     "/>
    <m/>
    <m/>
    <m/>
    <m/>
    <m/>
    <m/>
    <m/>
    <m/>
    <m/>
    <m/>
    <m/>
    <m/>
    <m/>
    <m/>
    <m/>
    <m/>
    <m/>
    <m/>
    <m/>
  </r>
  <r>
    <x v="2960"/>
    <s v="     "/>
    <d v="2020-08-08T00:00:00"/>
    <d v="1899-12-30T20:38:00"/>
    <s v="32"/>
    <x v="2"/>
    <s v="8"/>
    <x v="6"/>
    <d v="2020-08-08T00:00:00"/>
    <d v="1899-12-30T20:21:00"/>
    <s v="On August 9, 2020 at 0212 hours, a PG&amp;E Troubleman patrolled the Bogue 1102 12kV Distribution Circuit number 153781102, near 1280 Rickey Drive in Yuba City. He observed secondary connection INSULINK™ sleeve connector arcing, a burned open neutral wire, and a small fire next to the house. Initial analysis indicates PG&amp;E overhead equipment failure caused the ignition. The fire self-extinguished. All the repairs were completed and the line was returned to service on August 9, 2020. This information is preliminary."/>
    <s v="     "/>
    <x v="0"/>
    <m/>
    <x v="1"/>
    <s v="N"/>
    <s v="987022"/>
    <m/>
    <m/>
    <s v="T005031499"/>
    <m/>
    <m/>
    <s v="     "/>
    <x v="0"/>
    <x v="0"/>
    <m/>
    <x v="0"/>
    <s v="D"/>
    <s v="&lt;3 meters of linear travel"/>
    <s v="approx 4ftX 4ft"/>
    <s v="Equipment - PG&amp;E"/>
    <x v="10"/>
    <s v="Equipment - PG&amp;E"/>
    <s v="All types of equipment / facility failure"/>
    <s v="Splice/Clamp/Connector"/>
    <s v="Splice/Clamp/Connector"/>
    <m/>
    <m/>
    <m/>
    <s v="Overhead"/>
    <m/>
    <s v="Splice/Clamp/Connector"/>
    <s v="Connector, Neutral"/>
    <s v="Circuit ID: 153781102"/>
    <s v="     "/>
    <x v="0"/>
    <m/>
    <n v="39.108199999999997"/>
    <n v="-121.622"/>
    <s v="Sutter"/>
    <s v="BOGUE-1102"/>
    <m/>
    <s v="Self Extinguished"/>
    <s v="Urban"/>
    <m/>
    <m/>
    <m/>
    <m/>
    <m/>
    <m/>
    <m/>
    <s v="N"/>
    <s v="N"/>
    <m/>
    <m/>
    <s v="     "/>
    <m/>
    <m/>
    <m/>
    <m/>
    <m/>
    <m/>
    <m/>
    <m/>
    <m/>
    <m/>
    <m/>
    <m/>
    <m/>
    <m/>
    <m/>
    <m/>
    <m/>
    <m/>
    <m/>
  </r>
  <r>
    <x v="2961"/>
    <s v="     "/>
    <d v="2020-08-09T00:00:00"/>
    <d v="1899-12-30T17:35:00"/>
    <s v="33"/>
    <x v="2"/>
    <s v="8"/>
    <x v="6"/>
    <d v="2020-08-09T00:00:00"/>
    <d v="1899-12-30T17:29:00"/>
    <s v="On August 9, 2020 at 1735 hours, a PG&amp;E troubleman was dispatched to the Castro Valley 1110 Distribution Circuit in the city of Castro Valley on Crow Canyon Rd and observed 2 or 3 fuses has blown at fuse 14394 due to a 3rd party vehicle that made contact with a PG&amp;E pole. The troubleman opened the 3rd fuse to de energize the line and make safe. Initial analysis indicates that the 3rd party vehicle made contact with a PG&amp;E pole causing the primary overhead conductors to make contact with a tree that was below the power lines. This resulted in a smoldering of the branches and an outage to 58 customers. The troubleman reported that the fire was held to the tree top and no wires were broken in the incident. Once Alco Fire Department extinguished the smoldering branches and the area was made safe, the troubleman created a &quot;Priority A&quot; EC Tag for the damaged assets to be replaced. Power was restored to all 58 customers at 0204 hours on August 10, 2020."/>
    <s v="     "/>
    <x v="0"/>
    <m/>
    <x v="1"/>
    <s v="N"/>
    <s v="987359"/>
    <s v="20-0081402"/>
    <m/>
    <s v="T005031820"/>
    <n v="119582000"/>
    <m/>
    <s v="     "/>
    <x v="0"/>
    <x v="0"/>
    <m/>
    <x v="0"/>
    <s v="D"/>
    <s v="&lt;3 meters of linear travel"/>
    <m/>
    <s v="Contact - 3rd Party"/>
    <x v="8"/>
    <s v="Contact - 3rd Party"/>
    <s v="Contact from object"/>
    <s v="Contact - Vehicle"/>
    <m/>
    <s v="Contact - Vehicle"/>
    <s v="Pole"/>
    <m/>
    <s v="Overhead"/>
    <m/>
    <s v="Pole"/>
    <s v="Transformer, Crossarm, Cutouts"/>
    <s v="Pole ID: 100901019 Circuit ID: 014091110"/>
    <s v="     "/>
    <x v="2"/>
    <n v="530"/>
    <n v="37.723399999999998"/>
    <n v="-122.03700000000001"/>
    <s v="Alameda"/>
    <s v="CASTRO-VALLEY-1110"/>
    <m/>
    <s v="Alco FD"/>
    <s v="Urban"/>
    <m/>
    <m/>
    <m/>
    <m/>
    <m/>
    <m/>
    <m/>
    <s v="N"/>
    <s v="N"/>
    <m/>
    <m/>
    <s v="     "/>
    <m/>
    <m/>
    <m/>
    <m/>
    <m/>
    <m/>
    <m/>
    <m/>
    <m/>
    <m/>
    <m/>
    <m/>
    <m/>
    <m/>
    <m/>
    <m/>
    <m/>
    <m/>
    <m/>
  </r>
  <r>
    <x v="2962"/>
    <s v="     "/>
    <d v="2020-08-09T00:00:00"/>
    <d v="1899-12-30T08:53:00"/>
    <s v="33"/>
    <x v="2"/>
    <s v="8"/>
    <x v="6"/>
    <d v="2020-08-09T00:00:00"/>
    <m/>
    <s v="On August 9, 2020 at 0853 hours, a PG&amp;E Line Patrol patrolled the Drum-Rio Oso #2-115kV Transmission Circuit, near 10630 E Lime Kiln Rd, Grass Valley, CA 95949 and the 019/154 transmission tower. At 0853 hours, the Drum-Rio Oso #2-115kV (Tier 2/3) line relayed and did not test, due to auto reclosing being disabled for wildfire safety mitigation. There was an interruption to Brunswick #2 &amp; #3 transformers (CEMO=14,710). Initial analysis indicates that an avian turkey vulture made contact with the transmission circuit on B-phase at the structure 019/150 on the Drum-Rio Oso  #1-115kV line and it resulted in an ignition. Cal Fire responded to and extinguished the 30 x 100 foot fire. All the work was completed and the line was returned to service on August 9, 2020 at 1109 hours."/>
    <s v="     "/>
    <x v="5"/>
    <m/>
    <x v="1"/>
    <s v="N"/>
    <m/>
    <m/>
    <s v="INT-13890, T20-013663"/>
    <s v="T005031658"/>
    <m/>
    <m/>
    <s v="     "/>
    <x v="0"/>
    <x v="0"/>
    <m/>
    <x v="2"/>
    <s v="D"/>
    <s v="&lt;0.25"/>
    <s v="30 x 100 ft"/>
    <s v="Contact - Animal - Bird"/>
    <x v="6"/>
    <s v="Contact - Bird"/>
    <s v="Contact from object"/>
    <s v="Contact - Animal"/>
    <m/>
    <s v="Contact - Animal"/>
    <s v="Conductor - Transmission"/>
    <m/>
    <s v="Overhead"/>
    <m/>
    <s v="Conductor - Transmission"/>
    <s v="Conductor - Transmission"/>
    <s v="019/150, 019/154"/>
    <s v="     "/>
    <x v="1"/>
    <n v="330"/>
    <n v="39.119100000000003"/>
    <n v="-121.063"/>
    <s v="Nevada"/>
    <s v="DRUM-RIO-OSO-#2-115KV"/>
    <m/>
    <s v="Cal Fire"/>
    <s v="Conifer Forest"/>
    <m/>
    <m/>
    <m/>
    <m/>
    <m/>
    <m/>
    <m/>
    <s v="N"/>
    <s v="N"/>
    <m/>
    <m/>
    <s v="     "/>
    <m/>
    <m/>
    <m/>
    <m/>
    <m/>
    <m/>
    <m/>
    <m/>
    <m/>
    <m/>
    <m/>
    <m/>
    <m/>
    <m/>
    <m/>
    <m/>
    <m/>
    <m/>
    <m/>
  </r>
  <r>
    <x v="2963"/>
    <s v="     "/>
    <d v="2020-08-09T00:00:00"/>
    <d v="1899-12-30T00:03:00"/>
    <s v="33"/>
    <x v="2"/>
    <s v="8"/>
    <x v="6"/>
    <d v="2020-08-09T00:00:00"/>
    <d v="1899-12-30T00:37:00"/>
    <s v="This ignition is associated with an EIR investigation. Please see the completed 20 day report and Event Analysis Report for complete details."/>
    <s v="     "/>
    <x v="0"/>
    <m/>
    <x v="1"/>
    <s v="N"/>
    <s v="987099"/>
    <s v="20-0081304"/>
    <m/>
    <s v="T005031545"/>
    <n v="119582000"/>
    <s v="EI200809A"/>
    <s v="     "/>
    <x v="0"/>
    <x v="0"/>
    <m/>
    <x v="0"/>
    <s v="D"/>
    <s v="&lt;3 meters of linear travel"/>
    <m/>
    <s v="Equipment - PG&amp;E"/>
    <x v="9"/>
    <s v="Equipment - PG&amp;E"/>
    <s v="All types of equipment / facility failure"/>
    <s v="Riser Failure"/>
    <s v="Riser"/>
    <m/>
    <m/>
    <m/>
    <s v="Overhead"/>
    <m/>
    <s v="Riser"/>
    <s v="Pole, Primary and Secondary Riser"/>
    <s v="Pole ID: 100968858 Circuit ID: 192121107"/>
    <s v="     "/>
    <x v="0"/>
    <m/>
    <n v="40.798299999999998"/>
    <n v="-124.178"/>
    <s v="Humboldt"/>
    <s v="EUREKA-A-1107"/>
    <m/>
    <s v="PG&amp;E Employee"/>
    <s v="Urban"/>
    <m/>
    <m/>
    <m/>
    <m/>
    <m/>
    <m/>
    <m/>
    <s v="N"/>
    <s v="N"/>
    <m/>
    <m/>
    <s v="     "/>
    <m/>
    <m/>
    <m/>
    <m/>
    <m/>
    <m/>
    <m/>
    <m/>
    <m/>
    <m/>
    <m/>
    <m/>
    <m/>
    <m/>
    <m/>
    <m/>
    <m/>
    <m/>
    <m/>
  </r>
  <r>
    <x v="2964"/>
    <s v="     "/>
    <d v="2020-08-10T00:00:00"/>
    <d v="1899-12-30T10:20:00"/>
    <s v="33"/>
    <x v="2"/>
    <s v="8"/>
    <x v="6"/>
    <m/>
    <m/>
    <s v="On August 10, 2020 PG&amp;E de-energized the ROUND MTN – TABLE MTN #2 500kV Transmission Circuit near Spencer Lake Rd in the city of Manton for scheduled maintenance work to be performed on multiple structures. At 1020 hours, a PG&amp;E contracted crew finished installing master grounds at structure 28/138 then left to work out of a nearby loading zone. Approximately an hour after the master grounds were installed, an 11-acre fire was ignited at the base of structure 28/138. Cal Fire attributed the origin of the fire to be on the eastern leg. Initial analysis indicates the ignition was due to induced current from the adjacent ROUND MTN – TABLE MTN #1 500kV Transmission Circuit. Cal Fire arrived on scene to extinguish the fire. No outage occurred as the circuit had been de-energized prior to maintenance work being started. "/>
    <s v="     "/>
    <x v="5"/>
    <m/>
    <x v="1"/>
    <s v="N"/>
    <m/>
    <m/>
    <s v="T20-008228"/>
    <m/>
    <m/>
    <m/>
    <s v="     "/>
    <x v="0"/>
    <x v="0"/>
    <m/>
    <x v="2"/>
    <s v="T"/>
    <s v="10-99"/>
    <s v="Approximately 11 acres"/>
    <s v="Equipment - PG&amp;E"/>
    <x v="9"/>
    <s v="Equipment - PG&amp;E"/>
    <s v="All types of equipment / facility failure"/>
    <s v="Equipment failure - Other"/>
    <s v="Master Grounds"/>
    <m/>
    <m/>
    <m/>
    <s v="Overhead"/>
    <m/>
    <s v="Master Grounds"/>
    <m/>
    <s v="40863458"/>
    <s v="     "/>
    <x v="1"/>
    <n v="247"/>
    <n v="40.4"/>
    <n v="-121.93899999999999"/>
    <s v="Tehama"/>
    <s v="ROUND-MTN-TABLE-MTN-#1-500KV"/>
    <m/>
    <s v="CAL FIRE"/>
    <s v="Herbaceous"/>
    <n v="10"/>
    <n v="0"/>
    <n v="0"/>
    <n v="0"/>
    <n v="0"/>
    <m/>
    <m/>
    <s v="N"/>
    <s v="N"/>
    <m/>
    <m/>
    <s v="     "/>
    <m/>
    <m/>
    <m/>
    <m/>
    <m/>
    <m/>
    <m/>
    <m/>
    <m/>
    <m/>
    <m/>
    <m/>
    <m/>
    <m/>
    <m/>
    <m/>
    <m/>
    <m/>
    <m/>
  </r>
  <r>
    <x v="2965"/>
    <s v="     "/>
    <d v="2020-08-11T00:00:00"/>
    <d v="1899-12-30T23:48:00"/>
    <s v="33"/>
    <x v="2"/>
    <s v="8"/>
    <x v="6"/>
    <d v="2020-08-11T00:00:00"/>
    <d v="1899-12-30T23:39:00"/>
    <s v="On August 12, 2020 at 0039 hours, a PG&amp;E Troubleman patrolled the Hollister 2105 12kV Distribution Circuit number 182492105, to investigate an outage near Panoche Road in Paicines (Hollister). He observed one phase of fuse 4693 in an open position, a grass fire, and a bird was found at mid-span. Initial analysis indicates the ignition was due to aviary contact with PG&amp;E equipment. The suspected hawk was found dead mid-span, as a result of electrocution upon collision with our PG&amp;E assets. The hawk was left unburied at the site. Cal Fire responded to and extinguished the fire. The 121-minute outage affected 63 customers. All the repairs were completed and the line was returned to service on August 12, 2020. This information is preliminary."/>
    <s v="     "/>
    <x v="0"/>
    <m/>
    <x v="1"/>
    <s v="N"/>
    <s v="993413"/>
    <s v="20-0082376"/>
    <m/>
    <s v="T005033731"/>
    <m/>
    <m/>
    <s v="     "/>
    <x v="0"/>
    <x v="0"/>
    <m/>
    <x v="0"/>
    <s v="D"/>
    <s v="0.26-9.99"/>
    <m/>
    <s v="Contact - Animal - Bird"/>
    <x v="6"/>
    <s v="Contact - Bird"/>
    <s v="Contact from object"/>
    <s v="Contact - Animal"/>
    <m/>
    <s v="Contact - Animal"/>
    <s v="Conductor - Primary"/>
    <m/>
    <s v="Overhead"/>
    <m/>
    <s v="Conductor - Primary"/>
    <s v="Fuse"/>
    <s v="Circuit ID: 182492105, Fuse: 4693"/>
    <s v="     "/>
    <x v="0"/>
    <m/>
    <n v="36.7256"/>
    <n v="-121.268"/>
    <s v="San Benito"/>
    <s v="HOLLISTER-2105"/>
    <m/>
    <s v="Cal Fire"/>
    <s v="Urban"/>
    <m/>
    <m/>
    <m/>
    <m/>
    <m/>
    <m/>
    <m/>
    <s v="N"/>
    <s v="N"/>
    <m/>
    <m/>
    <s v="     "/>
    <m/>
    <m/>
    <m/>
    <m/>
    <m/>
    <m/>
    <m/>
    <m/>
    <m/>
    <m/>
    <m/>
    <m/>
    <m/>
    <m/>
    <m/>
    <m/>
    <m/>
    <m/>
    <m/>
  </r>
  <r>
    <x v="2966"/>
    <s v="     "/>
    <d v="2020-08-11T00:00:00"/>
    <d v="1899-12-30T06:34:00"/>
    <s v="33"/>
    <x v="2"/>
    <s v="8"/>
    <x v="6"/>
    <d v="2020-08-11T00:00:00"/>
    <d v="1899-12-30T06:15:00"/>
    <s v="On August 11, 2020 at 0951 hours, PG&amp;E Troublemen patrolled the Challenge 1101 Distribution Circuit number 103201101, in the Tier 3 high wildfire threat area near 10693 Forbestown Rd, Forbestown, CA (Which is right outside the Plumas National Forest). They observed two blown fuses, a broken pole, a wire down, and two broken arms. Initial analysis indicates that a tree fell into a primary circuit, resulting in a line to ground fault. The Cal Fire Butte Fire Dept responded to and extinguished the fire. The 607 minute outage, affected 11 customers. Repairs were complete by August 11, 2020 at 1525 hours and the service was restored to the impacted customers at 2223 hours."/>
    <s v="     "/>
    <x v="0"/>
    <m/>
    <x v="1"/>
    <s v="N"/>
    <s v="991130"/>
    <s v="20-0081926"/>
    <m/>
    <s v="T005032935"/>
    <m/>
    <m/>
    <s v="     "/>
    <x v="0"/>
    <x v="0"/>
    <m/>
    <x v="0"/>
    <s v="D"/>
    <s v="&lt;0.25"/>
    <m/>
    <s v="Vegetation"/>
    <x v="0"/>
    <s v="Vegetation"/>
    <s v="Contact from object"/>
    <s v="Contact - Vegetation"/>
    <m/>
    <s v="Contact - Vegetation"/>
    <s v="Conductor - Primary"/>
    <m/>
    <s v="Overhead"/>
    <m/>
    <s v="Conductor - Primary"/>
    <s v="Conductor - Primary, Pole, Fuse, Arms"/>
    <s v="Circuit: 103201101, Pole: 100396459"/>
    <s v="     "/>
    <x v="2"/>
    <n v="282"/>
    <n v="39.510399999999997"/>
    <n v="-121.22"/>
    <s v="Butte"/>
    <s v="CHALLENGE-1101"/>
    <m/>
    <s v="Cal Fire Butte"/>
    <s v="Conifer Forest"/>
    <m/>
    <m/>
    <m/>
    <m/>
    <m/>
    <m/>
    <m/>
    <s v="N"/>
    <s v="N"/>
    <m/>
    <m/>
    <s v="     "/>
    <m/>
    <m/>
    <s v="Dec 17 2020 12:00AM"/>
    <s v="Unverified"/>
    <s v="Lots of trees being logged at location unable to find"/>
    <m/>
    <m/>
    <m/>
    <m/>
    <m/>
    <m/>
    <m/>
    <m/>
    <m/>
    <m/>
    <m/>
    <m/>
    <m/>
    <m/>
  </r>
  <r>
    <x v="2967"/>
    <s v="     "/>
    <d v="2020-08-12T00:00:00"/>
    <d v="1899-12-30T21:01:00"/>
    <s v="33"/>
    <x v="2"/>
    <s v="8"/>
    <x v="6"/>
    <m/>
    <m/>
    <s v="On August 12, 2020 at 2128 hours, a PG&amp;E Troubleman patrolled the Lincoln 1105 12kV Distribution Circuit number 153701105, near Aitken Road in Lincoln. He responded to a report of fire and observed a fire and a goose at the location. Initial analysis indicates the ignition was due to a goose that made contact with our PG&amp;E overhead equipment. Cal Fire responded to and extinguished the fire. Two EC tags were submitted to reframe two poles to limit the bird and goose contact. This information is preliminary."/>
    <s v="     "/>
    <x v="0"/>
    <m/>
    <x v="1"/>
    <s v="N"/>
    <m/>
    <m/>
    <m/>
    <s v="4368797"/>
    <m/>
    <m/>
    <s v="     "/>
    <x v="0"/>
    <x v="0"/>
    <m/>
    <x v="0"/>
    <s v="D"/>
    <s v="&lt;0.25"/>
    <m/>
    <s v="Contact - Animal - Bird"/>
    <x v="6"/>
    <s v="Contact - Bird"/>
    <s v="Contact from object"/>
    <s v="Contact - Animal"/>
    <m/>
    <s v="Contact - Animal"/>
    <s v="Conductor - Primary"/>
    <m/>
    <s v="Overhead"/>
    <m/>
    <s v="Conductor - Primary"/>
    <m/>
    <s v="Circuit ID: 153701105"/>
    <s v="     "/>
    <x v="0"/>
    <m/>
    <n v="38.851300000000002"/>
    <n v="-121.377"/>
    <s v="Placer"/>
    <s v="LINCOLN-1105"/>
    <m/>
    <s v="Cal Fire"/>
    <s v="Agriculture"/>
    <m/>
    <m/>
    <m/>
    <m/>
    <m/>
    <m/>
    <m/>
    <s v="N"/>
    <s v="N"/>
    <m/>
    <m/>
    <s v="     "/>
    <m/>
    <m/>
    <m/>
    <m/>
    <m/>
    <m/>
    <m/>
    <m/>
    <m/>
    <m/>
    <m/>
    <m/>
    <m/>
    <m/>
    <m/>
    <m/>
    <m/>
    <m/>
    <m/>
  </r>
  <r>
    <x v="2968"/>
    <s v="     "/>
    <d v="2020-08-12T00:00:00"/>
    <d v="1899-12-30T09:52:00"/>
    <s v="33"/>
    <x v="2"/>
    <s v="8"/>
    <x v="6"/>
    <d v="2020-08-12T00:00:00"/>
    <d v="1899-12-30T09:49:00"/>
    <s v="On August 12, 2020 at 0954 hours, a PG&amp;E Troubleman was dispatched to the Cuyama 2102 21kV Distribution Circuit in the vicinity of Soda Lake Road and Highway 166, Maricopa in response to an outage. Initial analysis indicates bird contact caused the ignition. According to the responding troubleman, it appeared as though a  hawk contacted with the crossarm and bare 4sol alum primary over arm jumpers. The ensuing fire was approximately 424 acres in size and the fire was suppressed by Kern County Fire Department. PG&amp;E Crew replaced the damaged cutout, replaced jumpers with insulated jumpers, adjusted the clearance, and installed bird protection on October 6, 2020."/>
    <s v="     "/>
    <x v="0"/>
    <m/>
    <x v="1"/>
    <s v="N"/>
    <s v="993745"/>
    <s v="20-0082550"/>
    <m/>
    <s v="T005034103"/>
    <n v="119608000"/>
    <m/>
    <s v="     "/>
    <x v="0"/>
    <x v="0"/>
    <m/>
    <x v="0"/>
    <s v="D"/>
    <s v="1,000-4,999"/>
    <s v="approx 500 acres"/>
    <s v="Contact - Animal - Bird"/>
    <x v="6"/>
    <s v="Contact - Bird"/>
    <s v="Contact from object"/>
    <s v="Contact - Animal"/>
    <m/>
    <s v="Contact - Animal"/>
    <s v="Jumper"/>
    <m/>
    <s v="Overhead"/>
    <m/>
    <s v="Jumper"/>
    <s v="Jumper, Cutouts"/>
    <s v="Pole ID: 100190744"/>
    <s v="     "/>
    <x v="0"/>
    <m/>
    <n v="34.968699999999998"/>
    <n v="-119.47199999999999"/>
    <s v="Kern"/>
    <s v="CUYAMA-2102"/>
    <m/>
    <s v="Kern County FD"/>
    <s v="Herbaceous"/>
    <n v="424"/>
    <n v="0"/>
    <n v="0"/>
    <n v="0"/>
    <n v="0"/>
    <s v="SODA"/>
    <m/>
    <s v="N"/>
    <s v="N"/>
    <m/>
    <m/>
    <s v="     "/>
    <m/>
    <m/>
    <m/>
    <m/>
    <m/>
    <m/>
    <m/>
    <m/>
    <m/>
    <m/>
    <m/>
    <m/>
    <m/>
    <m/>
    <m/>
    <m/>
    <m/>
    <m/>
    <m/>
  </r>
  <r>
    <x v="2969"/>
    <s v="     "/>
    <d v="2020-08-12T00:00:00"/>
    <d v="1899-12-30T03:15:00"/>
    <s v="33"/>
    <x v="2"/>
    <s v="8"/>
    <x v="6"/>
    <d v="2020-08-12T00:00:00"/>
    <d v="1899-12-30T02:56:00"/>
    <s v="On August 12, 2020 at 0315 hours, a PG&amp;E troubleman was dispatched to the Guernsey 1101 Distribution Circuit on 14 1/2 ave in Hanford for reports of a pole fire. Initial analysis indicates a bird nest contacting PG&amp;E equipment caused the fire. The responding troubleman found Capacitor Bank 161C had catastrophically failed due to nest contact, igniting the cap bank, pole and a section of grass below. The ensuing fire was 1 meter - &lt; 3 meters in size."/>
    <s v="     "/>
    <x v="0"/>
    <m/>
    <x v="1"/>
    <s v="N"/>
    <s v="993469"/>
    <s v="20-0082380"/>
    <m/>
    <s v="T005033740"/>
    <n v="119602000"/>
    <m/>
    <s v="     "/>
    <x v="0"/>
    <x v="0"/>
    <m/>
    <x v="0"/>
    <s v="D"/>
    <s v="&lt;3 meters of linear travel"/>
    <m/>
    <s v="Contact - Animal - Nest"/>
    <x v="3"/>
    <s v="Contact - Nest"/>
    <s v="Contact from object"/>
    <s v="Contact - Nest"/>
    <m/>
    <s v="Contact - Nest"/>
    <s v="Capacitor Bank"/>
    <m/>
    <s v="Overhead"/>
    <m/>
    <s v="Capacitor Bank"/>
    <s v="Capacitor Bank"/>
    <s v="Capacitor Bank:161C"/>
    <s v="     "/>
    <x v="0"/>
    <m/>
    <n v="36.183599999999998"/>
    <n v="-119.717"/>
    <s v="Kings"/>
    <s v="GUERNSEY-1101"/>
    <m/>
    <s v="Kings County FD"/>
    <s v="Agriculture"/>
    <m/>
    <m/>
    <m/>
    <m/>
    <m/>
    <m/>
    <m/>
    <s v="N"/>
    <s v="N"/>
    <m/>
    <m/>
    <s v="     "/>
    <m/>
    <m/>
    <m/>
    <m/>
    <m/>
    <m/>
    <m/>
    <m/>
    <m/>
    <m/>
    <m/>
    <m/>
    <m/>
    <m/>
    <m/>
    <m/>
    <m/>
    <m/>
    <m/>
  </r>
  <r>
    <x v="2970"/>
    <s v="     "/>
    <d v="2020-08-13T00:00:00"/>
    <d v="1899-12-30T14:14:00"/>
    <s v="33"/>
    <x v="2"/>
    <s v="8"/>
    <x v="6"/>
    <d v="2020-08-13T00:00:00"/>
    <d v="1899-12-30T14:13:00"/>
    <s v="On August 13, 2020 at 1414 hours, a PG&amp;E troubleman was dispatched to the Grand Island 2224 Distribution Circuit on Grand Island Rd in Isleton for reports of wires down power ok hazard. Initial analysis indicates PG&amp;E equipment failure resulted in an ignition. An open wire overhead secondary conductor failure occurred and resulted in a small grass fire. The responding troubleman stated the cause of the conductor failure is unknown. The ensuing fire was 3 meters - 0.25 acre in size and was extinguished by Sacramento Fire Department. A PG&amp;E crew repalced the damaged assets on August 13, 2020."/>
    <s v="     "/>
    <x v="0"/>
    <m/>
    <x v="1"/>
    <s v="N"/>
    <m/>
    <m/>
    <m/>
    <s v="T005035302"/>
    <n v="119613000"/>
    <m/>
    <s v="     "/>
    <x v="0"/>
    <x v="0"/>
    <m/>
    <x v="0"/>
    <s v="D"/>
    <s v="&lt;0.25"/>
    <s v="GRASS ONLY"/>
    <s v="Equipment - PG&amp;E"/>
    <x v="4"/>
    <s v="Equipment - PG&amp;E"/>
    <s v="All types of equipment / facility failure"/>
    <s v="Conductor failure-all"/>
    <s v="Conductor - Open Wire Secondary"/>
    <m/>
    <m/>
    <m/>
    <s v="Overhead"/>
    <m/>
    <s v="Conductor - Open Wire Secondary"/>
    <s v="Conductor"/>
    <s v="Circuit ID: 062462224"/>
    <s v="     "/>
    <x v="0"/>
    <m/>
    <n v="38.1648"/>
    <n v="-121.614"/>
    <s v="Sacramento"/>
    <s v="GRAND-ISLAND-2224"/>
    <m/>
    <s v="Sacramento FD"/>
    <s v="Urban"/>
    <m/>
    <m/>
    <m/>
    <m/>
    <m/>
    <m/>
    <m/>
    <s v="N"/>
    <s v="N"/>
    <m/>
    <m/>
    <s v="     "/>
    <m/>
    <m/>
    <m/>
    <m/>
    <m/>
    <m/>
    <m/>
    <m/>
    <m/>
    <m/>
    <m/>
    <m/>
    <m/>
    <m/>
    <m/>
    <m/>
    <m/>
    <m/>
    <m/>
  </r>
  <r>
    <x v="2971"/>
    <s v="     "/>
    <d v="2020-08-13T00:00:00"/>
    <d v="1899-12-30T10:50:00"/>
    <s v="33"/>
    <x v="2"/>
    <s v="8"/>
    <x v="6"/>
    <d v="2020-08-13T00:00:00"/>
    <d v="1899-12-30T10:45:00"/>
    <s v="On August 13, 2020 at 1133 hours, a PG&amp;E Troubleman patrolled the Madison 2101 21kV Distribution Circuit number 063172101, near East County Road 85 in Capay (Esparto). He went out to investigate the reports of an outage and pole fire in the area. Initial analysis indicates the outage and small grass fire, were caused by small birds touching and getting between the bare jumpers and the steel crossarm. The customer extinguished the fire. The line was returned to service on August 13, 2020. The ECOHN tag 119611465 was submitted to replace the bare jumper with covered jumper wire. This information is preliminary."/>
    <s v="     "/>
    <x v="0"/>
    <m/>
    <x v="1"/>
    <s v="N"/>
    <s v="995613"/>
    <m/>
    <m/>
    <s v="T005035107"/>
    <n v="119611000"/>
    <m/>
    <s v="     "/>
    <x v="0"/>
    <x v="0"/>
    <m/>
    <x v="0"/>
    <s v="D"/>
    <s v="&lt;3 meters of linear travel"/>
    <m/>
    <s v="Contact - Animal - Bird"/>
    <x v="6"/>
    <s v="Contact - Bird"/>
    <s v="Contact from object"/>
    <s v="Contact - Animal"/>
    <m/>
    <s v="Contact - Animal"/>
    <s v="Jumper"/>
    <m/>
    <s v="Overhead"/>
    <m/>
    <s v="Jumper"/>
    <s v="Jumper, Pole"/>
    <s v="Circuit ID: 063172101, SAP Pole ID: 101661149"/>
    <s v="     "/>
    <x v="0"/>
    <m/>
    <n v="38.815800000000003"/>
    <n v="-122.04300000000001"/>
    <s v="Yolo"/>
    <s v="MADISON-2101"/>
    <m/>
    <s v="Customer"/>
    <s v="Agriculture"/>
    <m/>
    <m/>
    <m/>
    <m/>
    <m/>
    <m/>
    <m/>
    <s v="N"/>
    <s v="N"/>
    <m/>
    <m/>
    <s v="     "/>
    <m/>
    <m/>
    <m/>
    <m/>
    <m/>
    <m/>
    <m/>
    <m/>
    <m/>
    <m/>
    <m/>
    <m/>
    <m/>
    <m/>
    <m/>
    <m/>
    <m/>
    <m/>
    <m/>
  </r>
  <r>
    <x v="2972"/>
    <s v="     "/>
    <d v="2020-08-14T00:00:00"/>
    <d v="1899-12-30T16:45:00"/>
    <s v="33"/>
    <x v="2"/>
    <s v="8"/>
    <x v="6"/>
    <d v="2020-08-14T00:00:00"/>
    <d v="1899-12-30T16:45:00"/>
    <s v="On August 14, 2020 at 1645 hours, a pad mounted transformer failure occurred on the Tidewater 2107 21kV Distribution Circuit on Begonia Court, Martinez. The ensuing fire was greater than one meter. This ignition is associated with and EIR investigation please refer to the 20 day report and Event Analysis Report for complete details."/>
    <s v="     "/>
    <x v="8"/>
    <m/>
    <x v="0"/>
    <s v="N"/>
    <m/>
    <s v="20-0083743"/>
    <m/>
    <s v="T005036800, 1916989502"/>
    <n v="119619000"/>
    <s v="EI200814A"/>
    <s v="     "/>
    <x v="0"/>
    <x v="0"/>
    <m/>
    <x v="0"/>
    <s v="D"/>
    <s v="&lt;3 meters of linear travel"/>
    <m/>
    <s v="Equipment - PG&amp;E"/>
    <x v="13"/>
    <s v="Equipment - PG&amp;E"/>
    <s v="All types of equipment / facility failure"/>
    <s v="Transformer failure"/>
    <s v="Transformer"/>
    <m/>
    <m/>
    <m/>
    <s v="Padmounted"/>
    <m/>
    <s v="Transformer"/>
    <s v="Transformer, Conductor"/>
    <s v="CGC: 315460554426"/>
    <s v="     "/>
    <x v="0"/>
    <m/>
    <n v="37.984200000000001"/>
    <n v="-122.07599999999999"/>
    <s v="Contra Costa"/>
    <s v="TIDEWATER-2107"/>
    <m/>
    <s v="Contra Costa County FD"/>
    <s v="Urban"/>
    <m/>
    <m/>
    <m/>
    <m/>
    <m/>
    <m/>
    <m/>
    <s v="N"/>
    <s v="N"/>
    <m/>
    <m/>
    <s v="     "/>
    <m/>
    <m/>
    <m/>
    <m/>
    <m/>
    <m/>
    <m/>
    <m/>
    <m/>
    <m/>
    <m/>
    <m/>
    <m/>
    <m/>
    <m/>
    <m/>
    <m/>
    <m/>
    <m/>
  </r>
  <r>
    <x v="2973"/>
    <s v="     "/>
    <d v="2020-08-14T00:00:00"/>
    <d v="1899-12-30T20:20:00"/>
    <s v="33"/>
    <x v="2"/>
    <s v="8"/>
    <x v="6"/>
    <d v="2020-08-14T00:00:00"/>
    <d v="1899-12-30T20:18:00"/>
    <s v="On August 14, 2020 at 2020 hours, a PG&amp;E troubleman was dispatched to the Morgan Hill 2106 Distribution Circuit on Maple Ave in San Martin and observed a panel fire at the customers residence. Initial analysis indicates third party contact resulted in the ignition. The responding troubleman found a panal fire had occurred due to vandalisim from tampering with underground electrical equipment. The ensuing fire was 1 meter - 3 meters in size and was extinguished by San Martin Fire Department. "/>
    <s v="     "/>
    <x v="0"/>
    <m/>
    <x v="1"/>
    <s v="N"/>
    <s v="1002989"/>
    <s v="20-0083976"/>
    <m/>
    <s v="T005037256"/>
    <m/>
    <m/>
    <s v="     "/>
    <x v="0"/>
    <x v="0"/>
    <m/>
    <x v="0"/>
    <s v="D"/>
    <s v="&lt;3 meters of linear travel"/>
    <m/>
    <s v="Contact - 3rd Party"/>
    <x v="23"/>
    <s v="Contact - 3rd Party"/>
    <s v="Vandalism"/>
    <s v="Vandalism"/>
    <m/>
    <s v="Vandalism"/>
    <s v="Conductor - Underground Service"/>
    <m/>
    <s v="Underground"/>
    <m/>
    <s v="Conductor - Underground Service"/>
    <s v="Underground conductors"/>
    <s v="Circuit ID: 083242106"/>
    <s v="     "/>
    <x v="0"/>
    <m/>
    <n v="37.1175"/>
    <n v="-121.604"/>
    <s v="Santa Clara"/>
    <s v="MORGAN-HILL-2106"/>
    <m/>
    <s v="San Martin FD"/>
    <s v="Herbaceous"/>
    <m/>
    <m/>
    <m/>
    <m/>
    <m/>
    <m/>
    <m/>
    <s v="N"/>
    <s v="N"/>
    <m/>
    <m/>
    <s v="     "/>
    <m/>
    <m/>
    <m/>
    <m/>
    <m/>
    <m/>
    <m/>
    <m/>
    <m/>
    <m/>
    <m/>
    <m/>
    <m/>
    <m/>
    <m/>
    <m/>
    <m/>
    <m/>
    <m/>
  </r>
  <r>
    <x v="2974"/>
    <s v="     "/>
    <d v="2020-08-14T00:00:00"/>
    <d v="1899-12-30T12:31:00"/>
    <s v="33"/>
    <x v="2"/>
    <s v="8"/>
    <x v="6"/>
    <d v="2020-08-14T00:00:00"/>
    <d v="1899-12-30T12:30:00"/>
    <s v="On August 14, 2020 at 1231 hours, a PG&amp;E Troubleman was dispatched to the Cotati 1104 12kV Distribution Circuit on Oak Avenue near Derby Lane, Cotati in response to an outage and wire down. Initial analysis indicates PG&amp;E equipment failure caused the ignition. The services overloaded that caused a fire to burn down the service conductors resulting in a grassfire and an outage to 14 customers. Fire was suppressed by Sonoma County Fire Department."/>
    <s v="     "/>
    <x v="0"/>
    <m/>
    <x v="1"/>
    <s v="N"/>
    <s v="998579"/>
    <s v="20-0083612"/>
    <m/>
    <s v="T005036293"/>
    <n v="119618000"/>
    <m/>
    <s v="     "/>
    <x v="0"/>
    <x v="0"/>
    <m/>
    <x v="0"/>
    <s v="D"/>
    <s v="&lt;0.25"/>
    <m/>
    <s v="Equipment - Overloaded"/>
    <x v="4"/>
    <s v="Equipment - PG&amp;E"/>
    <s v="All types of equipment / facility failure"/>
    <s v="Conductor failure-all"/>
    <s v="Service Drop"/>
    <m/>
    <m/>
    <m/>
    <s v="Overhead"/>
    <m/>
    <s v="Service Drop"/>
    <s v="Service Drop"/>
    <s v="Meter: 1010240104"/>
    <s v="     "/>
    <x v="1"/>
    <n v="180"/>
    <n v="38.335999999999999"/>
    <n v="-122.729"/>
    <s v="Sonoma"/>
    <s v="COTATI-1104"/>
    <m/>
    <s v="Sonoma County FD"/>
    <s v="Herbaceous"/>
    <m/>
    <m/>
    <m/>
    <m/>
    <m/>
    <m/>
    <m/>
    <s v="N"/>
    <s v="N"/>
    <m/>
    <m/>
    <s v="     "/>
    <m/>
    <m/>
    <m/>
    <m/>
    <m/>
    <m/>
    <m/>
    <m/>
    <m/>
    <m/>
    <m/>
    <m/>
    <m/>
    <m/>
    <m/>
    <m/>
    <m/>
    <m/>
    <m/>
  </r>
  <r>
    <x v="2975"/>
    <s v="     "/>
    <d v="2020-08-14T00:00:00"/>
    <d v="1899-12-30T15:02:00"/>
    <s v="33"/>
    <x v="2"/>
    <s v="8"/>
    <x v="6"/>
    <d v="2020-08-14T00:00:00"/>
    <d v="1899-12-30T14:29:00"/>
    <s v="On August 14, 2020 at 1502 hours, a PG&amp;E Troubleman was dispatched to the Llagas 2104 Distribution Circuit  on Bloomfield Ave in Gilroy and observed a fire with wire down on the load side of fuse 14401. Initial analysis indicates PG&amp;E equipment failure resulted in the cause of the ignition. The ensuing fire was 3 meters - 0.25 acre in size and was extinguished by Cal Fire. All damaged assets were replaced on August 15, 2020 through Notification 119619460. This ignition is associated with an EIR investigation. Please see the completed 20-day report and Event Analysis Report for complete details."/>
    <s v="     "/>
    <x v="0"/>
    <m/>
    <x v="0"/>
    <s v="N"/>
    <m/>
    <s v="20-0083733"/>
    <m/>
    <s v="T005036469, T005036424"/>
    <n v="119619000"/>
    <s v="EI200814B"/>
    <s v="     "/>
    <x v="0"/>
    <x v="0"/>
    <m/>
    <x v="0"/>
    <s v="D"/>
    <s v="&lt;0.25"/>
    <m/>
    <s v="Equipment - PG&amp;E"/>
    <x v="13"/>
    <s v="Equipment - PG&amp;E"/>
    <s v="All types of equipment / facility failure"/>
    <s v="Transformer failure"/>
    <s v="Transformer"/>
    <m/>
    <m/>
    <m/>
    <s v="Overhead"/>
    <m/>
    <s v="Transformer"/>
    <s v="Transformer, Conductor, Pole"/>
    <s v="CGC: 316964717187; Circuit ID: 083182104 "/>
    <s v="     "/>
    <x v="0"/>
    <m/>
    <n v="36.966700000000003"/>
    <n v="-121.539"/>
    <s v="Santa Clara"/>
    <s v="LLAGAS-2104"/>
    <m/>
    <s v="Cal Fire"/>
    <s v="Urban"/>
    <m/>
    <m/>
    <m/>
    <m/>
    <m/>
    <m/>
    <m/>
    <s v="N"/>
    <s v="N"/>
    <m/>
    <m/>
    <s v="     "/>
    <m/>
    <m/>
    <m/>
    <m/>
    <m/>
    <m/>
    <m/>
    <m/>
    <m/>
    <m/>
    <m/>
    <m/>
    <m/>
    <m/>
    <m/>
    <m/>
    <m/>
    <m/>
    <m/>
  </r>
  <r>
    <x v="2976"/>
    <s v="     "/>
    <d v="2020-08-15T00:00:00"/>
    <d v="1899-12-30T18:22:00"/>
    <s v="33"/>
    <x v="2"/>
    <s v="8"/>
    <x v="6"/>
    <d v="2020-08-15T00:00:00"/>
    <d v="1899-12-30T18:14:00"/>
    <s v="On August 15, 2020 at 1835 hours, a PG&amp;E Troubleman patrolled the Carbona 1102 12kV Distribution Circuit number 163091102, near West Linne Road and South Tracy Boulevard in Tracy. He observed a failed 4/0 aluminum bump and a primary underbuild conductor broken on the ground. Initial analysis indicates the overhead equipment failure caused the wire to fall and a fire to ensue. The South County Fire Department responded to and extinguished the fire. The 170-minute outage affected 1108 customers. We replaced all 3 bumps including the burnt one and repaired the damaged conductor, via EC tag 119622211. On September 2, 2020, another EC tag 119705928 was submitted per the Insulinks in the primary jumpers / tap clamps were incorrectly installed and need to be replaced. The initial repairs were completed and the line was returned to service on August 15, 2020. This information is preliminary."/>
    <s v="     "/>
    <x v="0"/>
    <m/>
    <x v="1"/>
    <s v="N"/>
    <s v="1005691"/>
    <s v="20-0084375"/>
    <m/>
    <s v="T005039057, T005039070, T005039071"/>
    <n v="119622000"/>
    <m/>
    <s v="     "/>
    <x v="0"/>
    <x v="0"/>
    <m/>
    <x v="0"/>
    <s v="D"/>
    <s v="0.26-9.99"/>
    <m/>
    <s v="Equipment - PG&amp;E"/>
    <x v="10"/>
    <s v="Equipment - PG&amp;E"/>
    <s v="All types of equipment / facility failure"/>
    <s v="Splice/Clamp/Connector"/>
    <s v="Conductor - Primary"/>
    <m/>
    <m/>
    <m/>
    <s v="Overhead"/>
    <m/>
    <s v="Conductor - Primary"/>
    <s v="Conductor - Primary, Connector"/>
    <s v="Circuit ID: 163091102, SAP ID: 102053187"/>
    <s v="     "/>
    <x v="0"/>
    <m/>
    <n v="37.695900000000002"/>
    <n v="-121.43300000000001"/>
    <s v="San Joaquin"/>
    <s v="CARBONA-1102"/>
    <m/>
    <s v="South County FD"/>
    <s v="Urban"/>
    <m/>
    <m/>
    <m/>
    <m/>
    <m/>
    <m/>
    <m/>
    <s v="N"/>
    <s v="N"/>
    <m/>
    <m/>
    <s v="     "/>
    <m/>
    <m/>
    <m/>
    <m/>
    <m/>
    <m/>
    <m/>
    <m/>
    <m/>
    <m/>
    <m/>
    <m/>
    <m/>
    <m/>
    <m/>
    <m/>
    <m/>
    <m/>
    <m/>
  </r>
  <r>
    <x v="2977"/>
    <s v="     "/>
    <d v="2020-08-15T00:00:00"/>
    <d v="1899-12-30T18:31:00"/>
    <s v="33"/>
    <x v="2"/>
    <s v="8"/>
    <x v="6"/>
    <d v="2020-08-15T00:00:00"/>
    <d v="1899-12-30T17:56:00"/>
    <s v="On August 15, 2020 at 1831 hours, a PG&amp;E troubleman was dispatched to the Cordelia 1112 Distribution Circuit on Quincey Lane in Fairfield for a complete outage. Initial analysis indicates PG&amp;E equipment failure resulted in an ignition. The responding troubleman observed underground transformer T2989 had failed and resulted in a fire that burnt all assets in subsurface hole along with some slight vegetation and rocks nearby. The ensuing fire was 1 meter - &lt; 3 meters in size and was extinguished by Fairfield Fire Department. A contractor hired crew replaced all damaged assets on August 16, 2020."/>
    <s v="     "/>
    <x v="0"/>
    <m/>
    <x v="1"/>
    <s v="N"/>
    <s v="1005622"/>
    <s v="20-0084373"/>
    <m/>
    <s v="T005039099"/>
    <n v="119622000"/>
    <m/>
    <s v="     "/>
    <x v="0"/>
    <x v="0"/>
    <m/>
    <x v="0"/>
    <s v="D"/>
    <s v="&lt;3 meters of linear travel"/>
    <m/>
    <s v="Equipment - PG&amp;E"/>
    <x v="13"/>
    <s v="Equipment - PG&amp;E"/>
    <s v="All types of equipment / facility failure"/>
    <s v="Transformer failure"/>
    <s v="Transformer"/>
    <m/>
    <m/>
    <m/>
    <s v="Subsurface"/>
    <m/>
    <s v="Transformer"/>
    <s v="Transformer"/>
    <s v="CGC: 219786921602"/>
    <s v="     "/>
    <x v="0"/>
    <m/>
    <n v="38.259599999999999"/>
    <n v="-122.075"/>
    <s v="Solano"/>
    <s v="CORDELIA-1112"/>
    <m/>
    <s v="Fairfield FD"/>
    <s v="Urban"/>
    <m/>
    <m/>
    <m/>
    <m/>
    <m/>
    <m/>
    <m/>
    <s v="N"/>
    <s v="N"/>
    <m/>
    <m/>
    <s v="     "/>
    <m/>
    <m/>
    <m/>
    <m/>
    <m/>
    <m/>
    <m/>
    <m/>
    <m/>
    <m/>
    <m/>
    <m/>
    <m/>
    <m/>
    <m/>
    <m/>
    <m/>
    <m/>
    <m/>
  </r>
  <r>
    <x v="2978"/>
    <s v="     "/>
    <d v="2020-08-15T00:00:00"/>
    <d v="1899-12-30T20:48:00"/>
    <s v="33"/>
    <x v="2"/>
    <s v="8"/>
    <x v="6"/>
    <d v="2020-08-15T00:00:00"/>
    <d v="1899-12-30T20:43:00"/>
    <s v="On August 15, 2020 at 2129 hours, a PG&amp;E Troubleman patrolled the Gerber 1102 12kV Distribution Circuit number 103391102, near East Canal Road and east of Tyler Road in Red Bluff. He observed all three phases down for 2 spans at riser 4537 and a pole burned off at the ground line, due to a fire. Initial analysis indicates an 80' Valley Oak overhanging medium-sized tree branch fell into our primary overhead conductor, causing both to fall to the ground and an ignition to ensue. The native tree's trunk was 15' from the line and had a slight lean towards it. There were moderate defects found inside and outside the log, but the tree was alive. Cal Fire responded to and extinguished the fire. The 2001-minute outage affected 3 customers. We replaced the 2 spans of 3 phase ACSR conductor, crossarm, and a 45' class four pole. All the repairs were completed and the line was returned to service on August 17, 2020. This information is preliminary."/>
    <s v="     "/>
    <x v="0"/>
    <m/>
    <x v="1"/>
    <s v="N"/>
    <s v="1009325"/>
    <s v="20-0084440"/>
    <m/>
    <s v="T005039438"/>
    <n v="119622000"/>
    <m/>
    <s v="     "/>
    <x v="0"/>
    <x v="0"/>
    <m/>
    <x v="0"/>
    <s v="D"/>
    <s v="0.26-9.99"/>
    <m/>
    <s v="Vegetation"/>
    <x v="0"/>
    <s v="Vegetation"/>
    <s v="Contact from object"/>
    <s v="Contact - Vegetation"/>
    <m/>
    <s v="Contact - Vegetation"/>
    <s v="Conductor - Primary"/>
    <m/>
    <s v="Overhead"/>
    <m/>
    <s v="Conductor - Primary"/>
    <s v="Primary Conductor, Crossarm, Pole"/>
    <s v="Circuit ID: 103391102, SAP ID: 101543506"/>
    <s v="     "/>
    <x v="0"/>
    <m/>
    <n v="40.112099999999998"/>
    <n v="-122.16"/>
    <s v="Tehama"/>
    <s v="GERBER-1102"/>
    <m/>
    <s v="Cal Fire"/>
    <s v="Wetland"/>
    <m/>
    <m/>
    <m/>
    <m/>
    <m/>
    <m/>
    <m/>
    <s v="N"/>
    <s v="N"/>
    <m/>
    <m/>
    <s v="     "/>
    <n v="40.118068000000001"/>
    <n v="-122.16014"/>
    <s v="Aug 20 2020 12:00AM"/>
    <s v="BranchFail"/>
    <s v="Extenside post fire pruning made it unclear as to exact stem that initially came down and took down wires. Actual tree was identified. Large Valley Oak 15 from 12 kv conductors."/>
    <s v="OAKV"/>
    <s v="80"/>
    <s v="40"/>
    <s v="15"/>
    <s v="Slight"/>
    <s v="Moderate"/>
    <s v="N"/>
    <s v="1"/>
    <m/>
    <s v="Valley"/>
    <s v="D"/>
    <s v="CrossArm"/>
    <s v="BareWire"/>
    <s v="2"/>
  </r>
  <r>
    <x v="2979"/>
    <s v="     "/>
    <d v="2020-08-15T00:00:00"/>
    <d v="1899-12-30T17:50:00"/>
    <s v="33"/>
    <x v="2"/>
    <s v="8"/>
    <x v="6"/>
    <d v="2020-08-15T00:00:00"/>
    <d v="1899-12-30T17:42:00"/>
    <s v="On August 15, 2020 at 1823 hours, a PG&amp;E Troubleman patrolled the Montague 2108 21kV Distribution Circuit number 083892108, near 701 South Abel Street in Milpitas. He observed a 4ACSR primary overhead broken and on the ground. Initial analysis indicates a bird contacted our PG&amp;E equipment, which resulted in a line to ground fault and an ignition ensued. The Milpitas Fire Department responded to and extinguished the fire. The 1,461-minute outage affected 3,192 customers. All the repairs were completed and the line was returned to service on August 16, 2020. This information is preliminary."/>
    <s v="     "/>
    <x v="0"/>
    <m/>
    <x v="1"/>
    <s v="N"/>
    <s v="1005551"/>
    <s v="20-0084358"/>
    <m/>
    <s v="T005038959"/>
    <n v="119622000"/>
    <m/>
    <s v="     "/>
    <x v="0"/>
    <x v="0"/>
    <m/>
    <x v="0"/>
    <s v="D"/>
    <s v="0.26-9.99"/>
    <m/>
    <s v="Contact - Animal - Bird"/>
    <x v="6"/>
    <s v="Contact - Bird"/>
    <s v="Contact from object"/>
    <s v="Contact - Animal"/>
    <m/>
    <s v="Contact - Animal"/>
    <s v="Conductor - Primary"/>
    <m/>
    <s v="Overhead"/>
    <m/>
    <s v="Conductor - Primary"/>
    <s v="Conductor - Primary"/>
    <s v="Circuit ID: 083892108, SAP ID: 100558631"/>
    <s v="     "/>
    <x v="0"/>
    <m/>
    <n v="37.418900000000001"/>
    <n v="-121.911"/>
    <s v="Santa Clara"/>
    <s v="MONTAGUE-2108"/>
    <m/>
    <s v="Milpitas FD"/>
    <s v="Urban"/>
    <m/>
    <m/>
    <m/>
    <m/>
    <m/>
    <m/>
    <m/>
    <s v="N"/>
    <s v="N"/>
    <m/>
    <m/>
    <s v="     "/>
    <m/>
    <m/>
    <m/>
    <m/>
    <m/>
    <m/>
    <m/>
    <m/>
    <m/>
    <m/>
    <m/>
    <m/>
    <m/>
    <m/>
    <m/>
    <m/>
    <m/>
    <m/>
    <m/>
  </r>
  <r>
    <x v="2980"/>
    <s v="     "/>
    <d v="2020-08-15T00:00:00"/>
    <d v="1899-12-30T05:26:00"/>
    <s v="33"/>
    <x v="2"/>
    <s v="8"/>
    <x v="6"/>
    <d v="2020-08-15T00:00:00"/>
    <d v="1899-12-30T05:10:00"/>
    <s v="On August 15, 2020 at 0546 hours, a PG&amp;E Troubleman patrolled the Lucerne 1103 Distribution Circuit number 043351103, near Lakeshore Boulevard in Nice. He observed a tree branch that fell on an open wire secondary, which caused our line to lower into the cable tv feeder that had a grounded messenger. The cable tv feeder eventually burned in half and caused a small 3' X 3' (2.7432 meters) fire. The Northshore Fire Department responded to and extinguished the fire. The 81-minute outage affected one customer. All the repairs were completed and the line was returned to service on August 15, 2020. This information is preliminary."/>
    <s v="     "/>
    <x v="0"/>
    <m/>
    <x v="1"/>
    <s v="N"/>
    <s v="1003718"/>
    <m/>
    <m/>
    <s v="T005037684"/>
    <m/>
    <m/>
    <s v="     "/>
    <x v="0"/>
    <x v="0"/>
    <m/>
    <x v="0"/>
    <s v="D"/>
    <s v="&lt;3 meters of linear travel"/>
    <m/>
    <s v="Vegetation"/>
    <x v="0"/>
    <s v="Vegetation"/>
    <s v="Contact from object"/>
    <s v="Contact - Vegetation"/>
    <m/>
    <s v="Contact - Vegetation"/>
    <s v="Conductor - Secondary"/>
    <m/>
    <s v="Overhead"/>
    <m/>
    <s v="Conductor - Secondary"/>
    <s v="Secondary Conductor"/>
    <s v="Circuit ID: 043351103, SAP ID: 102164049"/>
    <s v="     "/>
    <x v="0"/>
    <n v="175"/>
    <n v="39.121099999999998"/>
    <n v="-122.861"/>
    <s v="Lake"/>
    <s v="LUCERNE-1103"/>
    <m/>
    <s v="Northshore FD"/>
    <s v="Urban"/>
    <m/>
    <m/>
    <m/>
    <m/>
    <m/>
    <m/>
    <m/>
    <s v="N"/>
    <s v="N"/>
    <m/>
    <m/>
    <s v="     "/>
    <m/>
    <m/>
    <m/>
    <m/>
    <m/>
    <m/>
    <m/>
    <m/>
    <m/>
    <m/>
    <m/>
    <m/>
    <m/>
    <m/>
    <m/>
    <m/>
    <m/>
    <m/>
    <m/>
  </r>
  <r>
    <x v="2981"/>
    <s v="     "/>
    <d v="2020-08-15T00:00:00"/>
    <d v="1899-12-30T15:55:00"/>
    <s v="33"/>
    <x v="2"/>
    <s v="8"/>
    <x v="6"/>
    <d v="2020-08-15T00:00:00"/>
    <d v="1899-12-30T15:47:00"/>
    <s v="On August 15, 2020 at 1555 hours, a PG&amp;E Troubleman was dispatched to the Saratoga 1104 12kV Distribution Circuit at Lawrence Expressway and Interstate 280, San Jose in response to reports of a fire by downed powerlines from San Jose Fire Department. Initial analysis indicates vegetation contact caused the ignition. A Monterey Pine tree, suspected to be dead or dying, broke at the base and fell on a down guy causing the guy wire to break and tension to be released. Two spans of primary conductor fell and ignited two grass fires from phase to phase contact. The fire next to the location of the guy wire break was just greater than 0.25 acre and the second fire two spans south was a small spot fire. Fire was suppressed by San Jose Fire Department. This incident was reported to the CPUC on August 15, 2020 under the media criterion due to the media coverage of the fallen powerlines across I-280. The information is preliminary, further investigation being performed by Electric Incident Investigations. Reference EI200815A."/>
    <s v="     "/>
    <x v="0"/>
    <m/>
    <x v="1"/>
    <s v="N"/>
    <s v="1005324"/>
    <s v="20-0084292"/>
    <m/>
    <s v="T005038733"/>
    <n v="119622000"/>
    <s v="EI200815A"/>
    <s v="     "/>
    <x v="0"/>
    <x v="0"/>
    <m/>
    <x v="0"/>
    <s v="D"/>
    <s v="0.26-9.99"/>
    <m/>
    <s v="Vegetation"/>
    <x v="0"/>
    <s v="Vegetation"/>
    <s v="Contact from object"/>
    <s v="Contact - Vegetation"/>
    <m/>
    <s v="Contact - Vegetation"/>
    <s v="Guy/Span Wire"/>
    <m/>
    <s v="Overhead"/>
    <m/>
    <s v="Guy/Span Wire"/>
    <s v="Conductor - Primary, Connector, Pole, Crossarm, Insulators, "/>
    <s v="Pole ID:100535290"/>
    <s v="     "/>
    <x v="0"/>
    <m/>
    <n v="37.322000000000003"/>
    <n v="-121.996"/>
    <s v="Santa Clara"/>
    <s v="SARATOGA-1114"/>
    <m/>
    <s v="San Jose FD"/>
    <s v="Urban"/>
    <m/>
    <m/>
    <m/>
    <m/>
    <m/>
    <m/>
    <m/>
    <s v="N"/>
    <s v="N"/>
    <m/>
    <m/>
    <s v="     "/>
    <n v="37.322073150000001"/>
    <n v="-121.99594734999999"/>
    <s v="Aug 21 2020 12:00AM"/>
    <s v="RootsFail"/>
    <s v="Evidence of recent tree failure and debris on ground."/>
    <s v="PINE"/>
    <s v="35"/>
    <s v="23"/>
    <s v="10"/>
    <s v="None"/>
    <s v="Moderate"/>
    <s v="Y"/>
    <s v="1"/>
    <m/>
    <s v="Other"/>
    <s v="A"/>
    <s v="CrossArm"/>
    <s v="BareWire"/>
    <s v="2"/>
  </r>
  <r>
    <x v="2982"/>
    <s v="     "/>
    <d v="2020-08-15T00:00:00"/>
    <d v="1899-12-30T17:26:00"/>
    <s v="33"/>
    <x v="2"/>
    <s v="8"/>
    <x v="6"/>
    <d v="2020-08-15T00:00:00"/>
    <d v="1899-12-30T17:25:00"/>
    <s v="On August 15, 2020 at 1803 hours, a PG&amp;E Troubleman patrolled the Peachton 1101 12kV Distribution Circuit number 103241101, near 505 Macedo Road in Gridley. He observed a tree branch that fell into a triplex secondary overhead conductor and fire ensued. Cal Fire responded to and extinguished the fire. The 410-minute outage affected one customer. We replaced service to the rider pole and half to the service pole, with 175' of 1/0 triplex wire. All the repairs were completed and the line was returned to service on August 16, 2020. This information is preliminary."/>
    <s v="     "/>
    <x v="0"/>
    <m/>
    <x v="1"/>
    <s v="N"/>
    <s v="1005501"/>
    <m/>
    <m/>
    <s v="T005038891"/>
    <n v="119622000"/>
    <m/>
    <s v="     "/>
    <x v="0"/>
    <x v="0"/>
    <m/>
    <x v="0"/>
    <s v="D"/>
    <s v="&lt;3 meters of linear travel"/>
    <m/>
    <s v="Vegetation"/>
    <x v="0"/>
    <s v="Vegetation"/>
    <s v="Contact from object"/>
    <s v="Contact - Vegetation"/>
    <m/>
    <s v="Contact - Vegetation"/>
    <s v="Conductor - Secondary"/>
    <m/>
    <s v="Overhead"/>
    <m/>
    <s v="Conductor - Secondary"/>
    <s v="Secondary Conductor"/>
    <s v="Circuit ID: 103241101, SAP ID: 100377121"/>
    <s v="     "/>
    <x v="0"/>
    <m/>
    <n v="39.372100000000003"/>
    <n v="-121.711"/>
    <s v="Butte"/>
    <s v="PEACHTON-1101"/>
    <m/>
    <s v="Cal Fire"/>
    <s v="Urban"/>
    <m/>
    <m/>
    <m/>
    <m/>
    <m/>
    <m/>
    <m/>
    <s v="N"/>
    <s v="N"/>
    <m/>
    <m/>
    <s v="     "/>
    <m/>
    <m/>
    <m/>
    <m/>
    <m/>
    <m/>
    <m/>
    <m/>
    <m/>
    <m/>
    <m/>
    <m/>
    <m/>
    <m/>
    <m/>
    <m/>
    <m/>
    <m/>
    <m/>
  </r>
  <r>
    <x v="2983"/>
    <s v="     "/>
    <d v="2020-08-16T00:00:00"/>
    <d v="1899-12-30T15:25:00"/>
    <s v="34"/>
    <x v="2"/>
    <s v="8"/>
    <x v="6"/>
    <d v="2020-08-16T00:00:00"/>
    <d v="1899-12-30T14:57:00"/>
    <s v="On August 16, 2020 at 1525 hours, a PG&amp;E Troubleman was dispatched to the Saratoga 1107 12kV Distribution Circuit at the water treatment plant near Vickery Avenue and Montavalo Heights Drive, Saratoga in response to a wire down outage. Initial analysis indicates vegetation contact caused the ignition. A large eucalyptus tree branch fell into the primary conductor causing in a wire down that resulted in an outage to 5 customers and a fire just under one acre. Fire was suppressed by Santa Clara County Fire Department."/>
    <s v="     "/>
    <x v="0"/>
    <m/>
    <x v="1"/>
    <s v="N"/>
    <s v="1013079"/>
    <s v="20-0085071"/>
    <m/>
    <s v="T005041698, T005041984"/>
    <n v="119623000"/>
    <m/>
    <s v="     "/>
    <x v="0"/>
    <x v="0"/>
    <m/>
    <x v="0"/>
    <s v="D"/>
    <s v="0.26-9.99"/>
    <s v="Just under 1 acre"/>
    <s v="Vegetation"/>
    <x v="0"/>
    <s v="Vegetation"/>
    <s v="Contact from object"/>
    <s v="Contact - Vegetation"/>
    <m/>
    <s v="Contact - Vegetation"/>
    <s v="Conductor - Primary"/>
    <m/>
    <s v="Overhead"/>
    <m/>
    <s v="Conductor - Primary"/>
    <s v="Conductor - Primary"/>
    <s v="Circuit ID: 083371107 "/>
    <s v="     "/>
    <x v="1"/>
    <n v="518"/>
    <n v="37.249299999999998"/>
    <n v="-122.032"/>
    <s v="Santa Clara"/>
    <s v="SARATOGA-1107"/>
    <m/>
    <s v="Santa Clara County FD"/>
    <s v="Urban"/>
    <m/>
    <m/>
    <m/>
    <m/>
    <m/>
    <m/>
    <m/>
    <s v="N"/>
    <s v="Y"/>
    <s v="202008160600"/>
    <s v="202008171800"/>
    <s v="     "/>
    <n v="37.249000000000002"/>
    <n v="-122.03155"/>
    <s v="Aug 25 2020 12:00AM"/>
    <s v="BranchFail"/>
    <s v="EVIDENCE OF RECENT FAILURE IN TREE AND SUSPECTED LARGE BRANCH ON GROUND"/>
    <s v="EUCA"/>
    <s v="100"/>
    <s v="41"/>
    <s v="20"/>
    <s v="None"/>
    <s v="Slight"/>
    <s v="N"/>
    <s v="1"/>
    <m/>
    <s v="Plain"/>
    <s v="D"/>
    <s v="CrossArm"/>
    <s v="TreeWire"/>
    <s v="0"/>
  </r>
  <r>
    <x v="2984"/>
    <s v="     "/>
    <d v="2020-08-16T00:00:00"/>
    <d v="1899-12-30T15:27:00"/>
    <s v="34"/>
    <x v="2"/>
    <s v="8"/>
    <x v="6"/>
    <d v="2020-08-16T00:00:00"/>
    <d v="1899-12-30T15:10:00"/>
    <s v="On August 16, 2020 at 1527 hours, a PG&amp;E Troubleman was dispatched to the Ralston 1101 12kV Distribution Circuit on Bunker Hill Drive near Lexington Avenue, San Mateo in response to a wire down and outage. Initial analysis indicates PG&amp;E equipment failure caused the ignition. An insulator separated and landed in the grass below the pole starting a fire and causing an outage to 370 customers. Fire was suppressed by San Mateo Fire Department."/>
    <s v="     "/>
    <x v="0"/>
    <m/>
    <x v="1"/>
    <s v="N"/>
    <s v="1013138"/>
    <s v="20-0085041"/>
    <m/>
    <s v="T005041710"/>
    <n v="119623000"/>
    <m/>
    <s v="     "/>
    <x v="0"/>
    <x v="0"/>
    <m/>
    <x v="0"/>
    <s v="D"/>
    <s v="0.26-9.99"/>
    <m/>
    <s v="Equipment - PG&amp;E"/>
    <x v="16"/>
    <s v="Equipment - PG&amp;E"/>
    <s v="All types of equipment / facility failure"/>
    <s v="Insulator failure"/>
    <s v="Insulator"/>
    <m/>
    <m/>
    <m/>
    <s v="Overhead"/>
    <m/>
    <s v="Insulator"/>
    <s v="Insulator, Conductor - Primary"/>
    <s v="Pole ID: 100257344"/>
    <s v="     "/>
    <x v="1"/>
    <n v="518"/>
    <n v="37.523899999999998"/>
    <n v="-122.35299999999999"/>
    <s v="San Mateo"/>
    <s v="RALSTON-1101"/>
    <m/>
    <s v="San Mateo County FD"/>
    <s v="Herbaceous"/>
    <m/>
    <m/>
    <m/>
    <m/>
    <m/>
    <m/>
    <m/>
    <s v="N"/>
    <s v="Y"/>
    <s v="202008160600"/>
    <s v="202008171800"/>
    <s v="     "/>
    <m/>
    <m/>
    <m/>
    <m/>
    <m/>
    <m/>
    <m/>
    <m/>
    <m/>
    <m/>
    <m/>
    <m/>
    <m/>
    <m/>
    <m/>
    <m/>
    <m/>
    <m/>
    <m/>
  </r>
  <r>
    <x v="2985"/>
    <s v="     "/>
    <d v="2020-08-16T00:00:00"/>
    <d v="1899-12-30T16:49:00"/>
    <s v="34"/>
    <x v="2"/>
    <s v="8"/>
    <x v="6"/>
    <d v="2020-08-16T00:00:00"/>
    <d v="1899-12-30T03:00:00"/>
    <s v="On August 16, 2020 at 1649 hours, a PG&amp;E Troubleman was dispatched to the Los Gatos 1106 12kV Distribution off Bear Creek Way, Los Gatos in response to an outage and wire down. Initial analysis indicates vegetation contact caused the ignition. A small tree, tree type unknown, fell into the primary conductor resulting in 2 of 3 phases down and an outage to 89 customers. The fire was approximately 0.01 acre. Fire was suppressed by Cupertino Fire Department."/>
    <s v="     "/>
    <x v="0"/>
    <m/>
    <x v="1"/>
    <s v="N"/>
    <s v="1011852"/>
    <s v="20-0085342"/>
    <m/>
    <s v="T005042007"/>
    <n v="119624000"/>
    <m/>
    <s v="     "/>
    <x v="0"/>
    <x v="0"/>
    <m/>
    <x v="0"/>
    <s v="D"/>
    <s v="&lt;0.25"/>
    <s v="5-10 yard length, 5 yards width"/>
    <s v="Vegetation"/>
    <x v="0"/>
    <s v="Vegetation"/>
    <s v="Contact from object"/>
    <s v="Contact - Vegetation"/>
    <m/>
    <s v="Contact - Vegetation"/>
    <s v="Conductor - Primary"/>
    <m/>
    <s v="Overhead"/>
    <m/>
    <s v="Conductor - Primary"/>
    <s v="Conductor - Primary, Connector"/>
    <s v="Circuit ID: 082021106 "/>
    <s v="     "/>
    <x v="2"/>
    <n v="518"/>
    <n v="37.173400000000001"/>
    <n v="-122.063"/>
    <s v="Santa Clara"/>
    <s v="LOS-GATOS-1106"/>
    <m/>
    <s v="Cupertino FD"/>
    <s v="Conifer Forest"/>
    <m/>
    <m/>
    <m/>
    <m/>
    <m/>
    <m/>
    <m/>
    <s v="N"/>
    <s v="Y"/>
    <s v="202008160600"/>
    <s v="202008171800"/>
    <s v="     "/>
    <n v="37.173090000000002"/>
    <n v="-122.06243000000001"/>
    <s v="Sep 23 2020 12:00AM"/>
    <s v="TrunkFail"/>
    <s v="Evidence of broken and fallen tree top from a redwood near the lines. Also evidence of fresh cuts on redwood with debris on ground. Outage occurred on 8/16/20 during the lightning storm event."/>
    <s v="REDW"/>
    <s v="120"/>
    <s v="41"/>
    <s v="18"/>
    <s v="None"/>
    <s v="None"/>
    <s v="N"/>
    <s v="1"/>
    <m/>
    <s v="Hillside"/>
    <s v="B"/>
    <s v="CrossArm"/>
    <s v="TreeWire"/>
    <s v="4"/>
  </r>
  <r>
    <x v="2986"/>
    <s v="     "/>
    <d v="2020-08-16T00:00:00"/>
    <d v="1899-12-30T07:33:00"/>
    <s v="34"/>
    <x v="2"/>
    <s v="8"/>
    <x v="6"/>
    <d v="2020-08-16T00:00:00"/>
    <d v="1899-12-30T07:28:00"/>
    <s v="On August 16, 2020 at 0733 hours, a PG&amp;E troubleman was dispatched to the VACA DIXON 1105 Distribution Circuit on Paddon Rd in the city of Vacaville and observed  a wires down incident due to vegetation contact. Initial analysis indicates that a tree fell and caused overhead primary conductors to fail and fall to ground, igniting a 3 meter - 0.25 acre fire, causing an outage to 62 customers. The responding troubleman created two &quot;Priority A&quot; EC tags and the damaged equipment were replaced on August 16th. Power was restored to all 62 customers at 1822 hours on August 16,2020. Vacaville Fire Department was on scene to extinguish the fire."/>
    <s v="     "/>
    <x v="0"/>
    <m/>
    <x v="1"/>
    <s v="N"/>
    <s v="1011203"/>
    <s v="20-0085040"/>
    <m/>
    <s v="T005040118"/>
    <n v="119622000"/>
    <m/>
    <s v="     "/>
    <x v="0"/>
    <x v="0"/>
    <m/>
    <x v="0"/>
    <s v="D"/>
    <s v="&lt;0.25"/>
    <m/>
    <s v="Vegetation"/>
    <x v="0"/>
    <s v="Vegetation"/>
    <s v="Contact from object"/>
    <s v="Contact - Vegetation"/>
    <m/>
    <s v="Contact - Vegetation"/>
    <s v="Conductor - Primary"/>
    <m/>
    <s v="Overhead"/>
    <m/>
    <s v="Conductor - Primary"/>
    <m/>
    <s v="Circuit ID: 063591105"/>
    <s v="     "/>
    <x v="0"/>
    <m/>
    <n v="38.423299999999998"/>
    <n v="-121.953"/>
    <s v="Solano"/>
    <s v="VACA-DIXON-1105"/>
    <m/>
    <s v="Vacaville FD"/>
    <s v="Urban"/>
    <m/>
    <m/>
    <m/>
    <m/>
    <m/>
    <s v="PADDON"/>
    <m/>
    <s v="N"/>
    <s v="Y"/>
    <s v="202008160600"/>
    <s v="202008171800"/>
    <s v="     "/>
    <n v="38.422800000000002"/>
    <n v="-121.9533"/>
    <s v="Aug 17 2020 12:00AM"/>
    <s v="BranchFail"/>
    <s v="The tree looked in healthy condition from the outside, the overhang branch seemed to have rotting or fungus growth on the interior. Tree fell from exterior weather causing limb to fail and fall towards line causing lines to break and fall to ground caused three small fires in front of address."/>
    <s v="EUCA"/>
    <s v="55"/>
    <s v="53"/>
    <s v="29"/>
    <s v="Slight"/>
    <s v="None"/>
    <s v="N"/>
    <s v="1"/>
    <m/>
    <s v="Plain"/>
    <s v="D"/>
    <s v="CrossArm"/>
    <s v="BareWire"/>
    <s v="2"/>
  </r>
  <r>
    <x v="2987"/>
    <s v="     "/>
    <d v="2020-08-16T00:00:00"/>
    <d v="1899-12-30T07:46:00"/>
    <s v="34"/>
    <x v="2"/>
    <s v="8"/>
    <x v="6"/>
    <d v="2020-08-16T00:00:00"/>
    <d v="1899-12-30T02:51:00"/>
    <s v="On August 16, 2020 at 0746 hours, a PG&amp;E Troubleman was dispatched to the Los Gatos 1106 12kV Distribution Circuit on Brush Road, Los Gatos in response to an outage and wire down. Initial analysis indicates vegetation contact due to weather caused the ignition. A redwood tree was struck by lightning which caused the tree top to fall into the primary circuit resulting in a down wire and an outage to 34 customers. Fire was suppressed by Cal Fire."/>
    <s v="     "/>
    <x v="0"/>
    <m/>
    <x v="1"/>
    <s v="N"/>
    <s v="1011258"/>
    <s v="20-0084746"/>
    <m/>
    <s v="T005040154"/>
    <n v="119622000"/>
    <m/>
    <s v="     "/>
    <x v="0"/>
    <x v="0"/>
    <m/>
    <x v="0"/>
    <s v="D"/>
    <s v="0.26-9.99"/>
    <m/>
    <s v="Weather - Lightning"/>
    <x v="1"/>
    <s v="Weather"/>
    <s v="Weather"/>
    <s v="Contact - Vegetation"/>
    <m/>
    <m/>
    <m/>
    <m/>
    <s v="Overhead"/>
    <m/>
    <s v="Conductor - Primary"/>
    <s v="Conductor - Primary, Transformer, Cutouts, Crossarm"/>
    <s v="Circuit ID: 082021106"/>
    <s v="     "/>
    <x v="2"/>
    <n v="520"/>
    <n v="37.1663"/>
    <n v="-121.992"/>
    <s v="Santa Clara"/>
    <s v="LOS-GATOS-1106"/>
    <m/>
    <s v="Cal Fire"/>
    <s v="Agriculture"/>
    <m/>
    <m/>
    <m/>
    <m/>
    <m/>
    <m/>
    <m/>
    <s v="N"/>
    <s v="Y"/>
    <s v="202008160600"/>
    <s v="202008171800"/>
    <s v="     "/>
    <n v="37.166252409999998"/>
    <n v="-121.99166851"/>
    <s v="Aug 21 2020 12:00AM"/>
    <s v="TrunkFail"/>
    <s v="LIGHTNING STRUCK TOP OF REDWOOD, FELL INTO LINES. CHARRED BRUSH/TREES AT SITE."/>
    <s v="REDW"/>
    <s v="95"/>
    <s v="56"/>
    <s v="25"/>
    <s v="None"/>
    <s v="None"/>
    <s v="N"/>
    <s v="1"/>
    <m/>
    <s v="Plain"/>
    <s v="A"/>
    <s v="CrossArm"/>
    <s v="BareWire"/>
    <s v="8"/>
  </r>
  <r>
    <x v="2988"/>
    <s v="     "/>
    <d v="2020-08-16T00:00:00"/>
    <d v="1899-12-30T12:32:00"/>
    <s v="34"/>
    <x v="2"/>
    <s v="8"/>
    <x v="6"/>
    <d v="2020-08-16T00:00:00"/>
    <d v="1899-12-30T12:22:00"/>
    <s v="On August 16, 2020 at 1232 hours, a PG&amp;E troubleman was dispatched to the Hicks 1109 Distribution Circuit on Wyrick Ave in San Jose for reports of a wire down outage hazard. Initial analysis indicates overloaded PG&amp;E equipment resulted in an ignition. A center phase overhead primary conductor burnt at the connector and fell to ground igniting vegetation below. Troubleman stated all three connectors showed signs of melting/overheating. The ensuing fire was 3 meters - 0.25 acre in size. A contractor hired crew replaced all damaged assets on August 16, 2020."/>
    <s v="     "/>
    <x v="0"/>
    <m/>
    <x v="1"/>
    <s v="N"/>
    <s v="1012707"/>
    <s v="20-0084846"/>
    <m/>
    <s v="T005041103"/>
    <n v="119623000"/>
    <m/>
    <s v="     "/>
    <x v="0"/>
    <x v="0"/>
    <m/>
    <x v="0"/>
    <s v="D"/>
    <s v="&lt;0.25"/>
    <m/>
    <s v="Equipment - Overloaded"/>
    <x v="10"/>
    <s v="Equipment - PG&amp;E"/>
    <s v="All types of equipment / facility failure"/>
    <s v="Splice/Clamp/Connector"/>
    <s v="Splice/Clamp/Connector"/>
    <m/>
    <m/>
    <m/>
    <s v="Overhead"/>
    <m/>
    <s v="Splice/Clamp/Connector"/>
    <s v="Conductors"/>
    <s v="Circuit ID: 083431109"/>
    <s v="     "/>
    <x v="0"/>
    <m/>
    <n v="37.254199999999997"/>
    <n v="-121.914"/>
    <s v="Santa Clara"/>
    <s v="HICKS-1109"/>
    <m/>
    <s v="San Jose FD"/>
    <s v="Urban"/>
    <m/>
    <m/>
    <m/>
    <m/>
    <m/>
    <m/>
    <m/>
    <s v="N"/>
    <s v="Y"/>
    <s v="202008160600"/>
    <s v="202008171800"/>
    <s v="     "/>
    <m/>
    <m/>
    <m/>
    <m/>
    <m/>
    <m/>
    <m/>
    <m/>
    <m/>
    <m/>
    <m/>
    <m/>
    <m/>
    <m/>
    <m/>
    <m/>
    <m/>
    <m/>
    <m/>
  </r>
  <r>
    <x v="2989"/>
    <s v="     "/>
    <d v="2020-08-17T00:00:00"/>
    <d v="1899-12-30T18:18:00"/>
    <s v="34"/>
    <x v="2"/>
    <s v="8"/>
    <x v="6"/>
    <d v="2020-08-17T00:00:00"/>
    <d v="1899-12-30T18:18:00"/>
    <s v="On August 17, 2020 at 1819 hours, a PG&amp;E Troubleman patrolled the Highlands 1103 12kV Distribution Circuit number 043361103, near 17432 Sendero Way in Lower Lake. He observed a fire at the customer-owned pole. Initial analysis indicates an overhead secondary connector failed, which caused the ignition. Cal Fire responded to and extinguished the fire. The 20-minute outage affected one customer. The line was returned to service on August 17, 2020. This information is preliminary."/>
    <s v="     "/>
    <x v="0"/>
    <m/>
    <x v="1"/>
    <s v="N"/>
    <s v="1017691"/>
    <m/>
    <m/>
    <s v="T005046226"/>
    <m/>
    <m/>
    <s v="     "/>
    <x v="0"/>
    <x v="0"/>
    <m/>
    <x v="0"/>
    <s v="D"/>
    <s v="0.26-9.99"/>
    <s v="1.51 ACRES"/>
    <s v="Equipment - PG&amp;E"/>
    <x v="10"/>
    <s v="Equipment - PG&amp;E"/>
    <s v="All types of equipment / facility failure"/>
    <s v="Splice/Clamp/Connector"/>
    <s v="Splice/Clamp/Connector"/>
    <m/>
    <m/>
    <m/>
    <s v="Overhead"/>
    <m/>
    <s v="Splice/Clamp/Connector"/>
    <s v="Connector"/>
    <s v="Circuit ID: 043361103, SAP ID: 103941864"/>
    <s v="     "/>
    <x v="1"/>
    <n v="175"/>
    <n v="38.887700000000002"/>
    <n v="-122.58499999999999"/>
    <s v="Lake"/>
    <s v="HIGHLANDS-1103"/>
    <m/>
    <s v="Cal Fire"/>
    <s v="Herbaceous"/>
    <m/>
    <m/>
    <m/>
    <m/>
    <m/>
    <m/>
    <m/>
    <s v="N"/>
    <s v="Y"/>
    <s v="202008171300"/>
    <s v="202008180200"/>
    <s v="     "/>
    <m/>
    <m/>
    <m/>
    <m/>
    <m/>
    <m/>
    <m/>
    <m/>
    <m/>
    <m/>
    <m/>
    <m/>
    <m/>
    <m/>
    <m/>
    <m/>
    <m/>
    <m/>
    <m/>
  </r>
  <r>
    <x v="2990"/>
    <s v="     "/>
    <d v="2020-08-17T00:00:00"/>
    <d v="1899-12-30T20:11:00"/>
    <s v="34"/>
    <x v="2"/>
    <s v="8"/>
    <x v="6"/>
    <d v="2020-08-17T00:00:00"/>
    <d v="1899-12-30T21:07:00"/>
    <s v="On August 17, 2020 at 2011 hours, a PG&amp;E troubleman was dispatched to the Rossmoor 1102 Distribution Circuit on Ptarmigan Dr in Walnut Creek and observed an underground transformer failure. Initial analysis indicates PG&amp;E equipment failure caused the ignition. Under ground transformer T231 was heard gurgling and caught fire, burning a small section of customer carport along with vegetation. The ensuing fire was 3 meters - 0.25 acre in size and extinguished by Cal Fire. The damaged assets were replaced on August 21, 2020 under notification 119629225."/>
    <s v="     "/>
    <x v="0"/>
    <m/>
    <x v="1"/>
    <s v="N"/>
    <m/>
    <s v="20-0086332"/>
    <m/>
    <s v="T005046520"/>
    <n v="119629000"/>
    <m/>
    <s v="     "/>
    <x v="0"/>
    <x v="0"/>
    <m/>
    <x v="0"/>
    <s v="D"/>
    <s v="&lt;0.25"/>
    <m/>
    <s v="Equipment - PG&amp;E"/>
    <x v="13"/>
    <s v="Equipment - PG&amp;E"/>
    <s v="All types of equipment / facility failure"/>
    <s v="Transformer failure"/>
    <s v="Transformer"/>
    <m/>
    <m/>
    <m/>
    <s v="Subsurface"/>
    <m/>
    <s v="Transformer"/>
    <s v="Transformer, Conductor"/>
    <s v="CGC: 315462149780"/>
    <s v="     "/>
    <x v="0"/>
    <m/>
    <n v="37.8566"/>
    <n v="-122.07299999999999"/>
    <s v="Contra Costa"/>
    <s v="ROSSMOOR-1102"/>
    <m/>
    <s v="Cal Fire"/>
    <s v="Urban"/>
    <m/>
    <m/>
    <m/>
    <m/>
    <m/>
    <m/>
    <m/>
    <s v="N"/>
    <s v="N"/>
    <m/>
    <m/>
    <s v="     "/>
    <m/>
    <m/>
    <m/>
    <m/>
    <m/>
    <m/>
    <m/>
    <m/>
    <m/>
    <m/>
    <m/>
    <m/>
    <m/>
    <m/>
    <m/>
    <m/>
    <m/>
    <m/>
    <m/>
  </r>
  <r>
    <x v="2991"/>
    <s v="     "/>
    <d v="2020-08-17T00:00:00"/>
    <d v="1899-12-30T18:11:00"/>
    <s v="34"/>
    <x v="2"/>
    <s v="8"/>
    <x v="6"/>
    <d v="2020-08-17T00:00:00"/>
    <d v="1899-12-30T17:55:00"/>
    <s v="On August 17, 2020 at 1811 hours, a PG&amp;E Troubleman was dispatched to the Placerville 2106 21kV Distribution Circuit near Johntown Creek Court and Lazy Brook Trail, Garden Valley in response to a fire and an outage. Initial analysis indicates vegetation contact caused the ignition. A gray pine tree fell into both phases of primary conductor resulting in a wire down and an outage to 86 customers igniting a fire approximately 14 acres. Fire was suppressed by Cal Fire. PG&amp;E crew replaced two spans of primary overhead conductor on August 18, 2020."/>
    <s v="     "/>
    <x v="0"/>
    <m/>
    <x v="1"/>
    <s v="N"/>
    <s v="1017674"/>
    <s v="20-0086210"/>
    <m/>
    <s v="T005046204"/>
    <m/>
    <m/>
    <s v="     "/>
    <x v="0"/>
    <x v="0"/>
    <m/>
    <x v="0"/>
    <s v="D"/>
    <s v="10-99"/>
    <s v="14 acres"/>
    <s v="Vegetation"/>
    <x v="0"/>
    <s v="Vegetation"/>
    <s v="Contact from object"/>
    <s v="Contact - Vegetation"/>
    <m/>
    <s v="Contact - Vegetation"/>
    <s v="Conductor - Primary"/>
    <m/>
    <s v="Overhead"/>
    <m/>
    <s v="Conductor - Primary"/>
    <s v="Conductor - Primary"/>
    <s v="Circuit ID: 153082106"/>
    <s v="     "/>
    <x v="1"/>
    <n v="340"/>
    <n v="38.815100000000001"/>
    <n v="-120.873"/>
    <s v="El Dorado"/>
    <s v="PLACERVILLE-2106"/>
    <m/>
    <s v="Cal Fire"/>
    <s v="Hardwood Forest"/>
    <n v="14"/>
    <n v="0"/>
    <n v="0"/>
    <n v="0"/>
    <n v="0"/>
    <s v="MURPHY"/>
    <m/>
    <s v="N"/>
    <s v="N"/>
    <m/>
    <m/>
    <s v="     "/>
    <n v="38.815277999999999"/>
    <n v="-120.87388900000001"/>
    <s v="Aug 18 2020 12:00AM"/>
    <s v="TrunkFail"/>
    <s v="A large ponderosa pine located on a steep slope had a major trunk failure 25 feet above ground. The failed top portion, 83 ft long, fell south and though the primaries. There was a canker deformity at the point of failure and swelling on the trunk associated with this type of deformity. There was a small amount of heartwood decay in the main trunk above the canker."/>
    <s v="PINP"/>
    <s v="108"/>
    <s v="26"/>
    <s v="38"/>
    <s v="None"/>
    <s v="None"/>
    <s v="N"/>
    <s v="1"/>
    <m/>
    <s v="Hillside"/>
    <s v="B"/>
    <s v="CrossArm"/>
    <s v="BareWire"/>
    <m/>
  </r>
  <r>
    <x v="2992"/>
    <s v="     "/>
    <d v="2020-08-17T00:00:00"/>
    <d v="1899-12-30T02:12:00"/>
    <s v="34"/>
    <x v="2"/>
    <s v="8"/>
    <x v="6"/>
    <d v="2020-08-17T00:00:00"/>
    <d v="1899-12-30T01:40:00"/>
    <s v="On August 17, 2020 at 0212 hours, a PG&amp;E Troubleman was dispatched to the Lincoln 1104 12kV Distribution Circuit near Chamberlain Road and Sheridan Lincoln Boulevard, Lincoln in response to an outage and reports of a fire. Initial analysis indicates PG&amp;E equipment failed due to weather is what caused the ignition. Lightning either hit the conductor or directly hit the cutouts, but the cutouts blew as a result of the lightning strike resulting in a small spot fire at the base of the pole approximately 10'x10'. The lightning caused damages to three transformers and caused an outage to 13 customers. Fire was suppressed before PG&amp;E Troubleman responded, so it is unknown who suppressed the fire."/>
    <s v="     "/>
    <x v="0"/>
    <m/>
    <x v="1"/>
    <s v="N"/>
    <s v="1015227"/>
    <s v="20-0085621"/>
    <m/>
    <s v="T005043244, T005044088"/>
    <m/>
    <m/>
    <s v="     "/>
    <x v="0"/>
    <x v="0"/>
    <m/>
    <x v="0"/>
    <s v="D"/>
    <s v="&lt;0.25"/>
    <s v="10'x10'"/>
    <s v="Weather - Lightning"/>
    <x v="1"/>
    <s v="Weather"/>
    <s v="Weather"/>
    <s v="Weather - Lightning"/>
    <m/>
    <m/>
    <m/>
    <m/>
    <s v="Overhead"/>
    <m/>
    <s v="Fuse"/>
    <s v="Transformers, Cutouts"/>
    <s v="Fuse: 7315"/>
    <s v="     "/>
    <x v="0"/>
    <m/>
    <n v="38.927799999999998"/>
    <n v="-121.358"/>
    <s v="Placer"/>
    <s v="LINCOLN-1104"/>
    <m/>
    <s v="Lincoln FD"/>
    <s v="Herbaceous"/>
    <m/>
    <m/>
    <m/>
    <m/>
    <m/>
    <m/>
    <m/>
    <s v="N"/>
    <s v="Y"/>
    <s v="202008160600"/>
    <s v="202008171800"/>
    <s v="     "/>
    <m/>
    <m/>
    <m/>
    <m/>
    <m/>
    <m/>
    <m/>
    <m/>
    <m/>
    <m/>
    <m/>
    <m/>
    <m/>
    <m/>
    <m/>
    <m/>
    <m/>
    <m/>
    <m/>
  </r>
  <r>
    <x v="2993"/>
    <s v="     "/>
    <d v="2020-08-17T00:00:00"/>
    <d v="1899-12-30T05:49:00"/>
    <s v="34"/>
    <x v="2"/>
    <s v="8"/>
    <x v="6"/>
    <d v="2020-08-17T00:00:00"/>
    <d v="1899-12-30T05:49:00"/>
    <s v="[Privileged &amp; Confidential – Work Prepared at the Request of Counsel – Attorney Work Product] On August 17, 2020 at 0603 hours, PG&amp;E Line Patrol patrolled the Colgate-Palermo 60kV Transmission Circuit, from the Colgate Powerhouse to Bangor section. They saw a fire outside of the Colgate Powerhouse at 12700 Lake Francis Road, Dobbins, CA 95935 and a conductor down in the Yuba River. Initial analysis indicates lightning caused catastrophic failure of the insulator, causing it and the conductor to go down. Cal Fire NEU West responded to and extinguished the fire. The Colgate-Palermo line (Colgate Powerhouse to Bangor Junction) was returned to service, after we replaced the downed conductor at pole 000/008. All the repairs were completed and the line was returned to service on August 17th, 2020 at 2053 hours. This information is preliminary."/>
    <s v="     "/>
    <x v="5"/>
    <m/>
    <x v="1"/>
    <s v="N"/>
    <m/>
    <m/>
    <s v="INT-13984"/>
    <s v="INT-13984"/>
    <n v="119629000"/>
    <m/>
    <s v="     "/>
    <x v="0"/>
    <x v="0"/>
    <m/>
    <x v="2"/>
    <s v="D"/>
    <s v="&lt;0.25"/>
    <m/>
    <s v="Weather - Lightning"/>
    <x v="1"/>
    <s v="Weather"/>
    <s v="Weather"/>
    <s v="Weather - Lightning"/>
    <m/>
    <m/>
    <m/>
    <m/>
    <s v="Overhead"/>
    <m/>
    <s v="Insulator"/>
    <s v="Insulator, Conductor - Primary"/>
    <s v="Circuit: Colgate-Palermo; Structure: 000/008"/>
    <s v="     "/>
    <x v="1"/>
    <n v="330"/>
    <n v="39.330500000000001"/>
    <n v="-121.196"/>
    <s v="Yuba"/>
    <s v="COLGATE-PALERMO-60-KV"/>
    <m/>
    <s v="Cal Fire NEU West"/>
    <s v="Herbaceous"/>
    <m/>
    <m/>
    <m/>
    <m/>
    <m/>
    <m/>
    <m/>
    <s v="N"/>
    <s v="N"/>
    <m/>
    <m/>
    <s v="     "/>
    <m/>
    <m/>
    <m/>
    <m/>
    <m/>
    <m/>
    <m/>
    <m/>
    <m/>
    <m/>
    <m/>
    <m/>
    <m/>
    <m/>
    <m/>
    <m/>
    <m/>
    <m/>
    <m/>
  </r>
  <r>
    <x v="2994"/>
    <s v="     "/>
    <d v="2020-08-18T00:00:00"/>
    <d v="1899-12-30T18:24:00"/>
    <s v="34"/>
    <x v="2"/>
    <s v="8"/>
    <x v="6"/>
    <d v="2020-08-18T00:00:00"/>
    <d v="1899-12-30T18:23:00"/>
    <s v="On August 18, 2020 at 1824 hours, a PG&amp;E troubleman was dispatched to the Country Club 1106 Distribution Circuit on West Euclid Ave in Stockton and observed a secondary overhead equipment failure. Initial analysis indicates PG&amp;E equipment failure caused the ignition. The responding troubleman found a burned connector from transformer to open wire secondary failed causing the transformer conductor to separate from connector, resulting in an ignition that reportedly occurred on the 16th of August likely due to the equipment failure. The ensuing fire was 3 meters - 0.25 acre in size and was extinguished by Stockton Fire Department. A PG&amp;E crew repaired all damaged assets on August 21, 2020. "/>
    <s v="     "/>
    <x v="0"/>
    <m/>
    <x v="1"/>
    <s v="N"/>
    <m/>
    <s v="20-0087037"/>
    <m/>
    <s v="T005048365"/>
    <n v="119640000"/>
    <m/>
    <s v="     "/>
    <x v="0"/>
    <x v="0"/>
    <m/>
    <x v="0"/>
    <s v="D"/>
    <s v="&lt;0.25"/>
    <m/>
    <s v="Equipment - PG&amp;E"/>
    <x v="10"/>
    <s v="Equipment - PG&amp;E"/>
    <s v="All types of equipment / facility failure"/>
    <s v="Splice/Clamp/Connector"/>
    <s v="Splice/Clamp/Connector"/>
    <m/>
    <m/>
    <m/>
    <s v="Overhead"/>
    <m/>
    <s v="Splice/Clamp/Connector"/>
    <s v="Conductor"/>
    <s v="Circuit: 163121106"/>
    <s v="     "/>
    <x v="0"/>
    <m/>
    <n v="37.975200000000001"/>
    <n v="-121.325"/>
    <s v="San Joaquin"/>
    <s v="COUNTRY-CLUB-1106"/>
    <m/>
    <s v="Stockton FD"/>
    <s v="Urban"/>
    <m/>
    <m/>
    <m/>
    <m/>
    <m/>
    <m/>
    <m/>
    <s v="N"/>
    <s v="N"/>
    <m/>
    <m/>
    <s v="     "/>
    <m/>
    <m/>
    <m/>
    <m/>
    <m/>
    <m/>
    <m/>
    <m/>
    <m/>
    <m/>
    <m/>
    <m/>
    <m/>
    <m/>
    <m/>
    <m/>
    <m/>
    <m/>
    <m/>
  </r>
  <r>
    <x v="2995"/>
    <s v="     "/>
    <d v="2020-08-18T00:00:00"/>
    <d v="1899-12-30T14:58:00"/>
    <s v="34"/>
    <x v="2"/>
    <s v="8"/>
    <x v="6"/>
    <d v="2020-08-18T00:00:00"/>
    <d v="1899-12-30T14:56:00"/>
    <s v="On August 18, 2020 at 1458 hours, a PG&amp;E Troubleman was dispatched to the Vasco 1102 12kV Distribution Circuit on Mines Road near Crane Ridge Road, Livermore in response to a vegetation fire reported by Cal Fire. Initial analysis indicates PG&amp;E equipment caused the ignition. The 1/0 open wire secondary conductors slapped together that created an approximate 6 acre fire. It is unknown as to why the wires slapped together as the wind was very calm on the day and no physical evidence of a bird strike, however the span that caused the ignition had slack in the line from a leaning pole. The WSIP identified this pole as requiring replacement on April 4, 2019, due to having a rotten bottom as well as deep cracks along the whole pole. Fire was suppressed by PG&amp;E SIPT and Cal Fire. PG&amp;E crew replaced damaged pole from fire on August 18, 2020. This incident was reported to the CPUC on October 13, 2020 under the property damage criterion. The information is preliminary, further investigation being performed by Electric Incident Investigations. Reference EI200818B."/>
    <s v="     "/>
    <x v="0"/>
    <m/>
    <x v="1"/>
    <s v="N"/>
    <m/>
    <s v="20-0086797"/>
    <m/>
    <s v="T005047984, T005047626, T005047627"/>
    <m/>
    <s v="EI200818B"/>
    <s v="     "/>
    <x v="0"/>
    <x v="0"/>
    <m/>
    <x v="0"/>
    <s v="D"/>
    <s v="0.26-9.99"/>
    <s v="6.6 ACRES"/>
    <s v="Equipment - PG&amp;E"/>
    <x v="2"/>
    <s v="Equipment - PG&amp;E"/>
    <s v="All types of equipment / facility failure"/>
    <s v="Pole failure"/>
    <s v="Conductor - Secondary"/>
    <m/>
    <m/>
    <m/>
    <s v="Overhead"/>
    <m/>
    <s v="Conductor - Secondary"/>
    <s v="Poles, Tie Wire"/>
    <s v="Circuit ID: 013751102 "/>
    <s v="     "/>
    <x v="1"/>
    <n v="540"/>
    <n v="37.596299999999999"/>
    <n v="-121.636"/>
    <s v="Alameda"/>
    <s v="VASCO-1102"/>
    <m/>
    <s v="PG&amp;E SIPT / Cal Fire"/>
    <s v="Herbaceous"/>
    <m/>
    <m/>
    <m/>
    <m/>
    <m/>
    <m/>
    <m/>
    <s v="N"/>
    <s v="N"/>
    <m/>
    <m/>
    <s v="     "/>
    <m/>
    <m/>
    <m/>
    <m/>
    <m/>
    <m/>
    <m/>
    <m/>
    <m/>
    <m/>
    <m/>
    <m/>
    <m/>
    <m/>
    <m/>
    <m/>
    <m/>
    <m/>
    <m/>
  </r>
  <r>
    <x v="2996"/>
    <s v="     "/>
    <d v="2020-08-18T00:00:00"/>
    <d v="1899-12-30T11:00:00"/>
    <s v="34"/>
    <x v="2"/>
    <s v="8"/>
    <x v="6"/>
    <d v="2020-08-18T00:00:00"/>
    <d v="1899-12-30T10:59:00"/>
    <s v="On August 18, 2020 at 1118 hours, a PG&amp;E Troubleman patrolled the East Marysville 1108 12kV Distribution Circuit number 152331108, near Highway 20 and Kibbe Road in Marysville. He observed a P/T from capacitor bank C662 failed, which resulted in a grass fire. Initial analysis indicates the blown capacitor bank and ignition, were caused by lightning . The Browns Valley Fire Department responded to and extinguished the fire. The line was returned to service on August 18, 2020. This information is preliminary."/>
    <s v="     "/>
    <x v="0"/>
    <m/>
    <x v="1"/>
    <s v="N"/>
    <s v="1019211"/>
    <m/>
    <m/>
    <s v="T005047551, T005047537"/>
    <n v="119632000"/>
    <m/>
    <s v="     "/>
    <x v="0"/>
    <x v="0"/>
    <m/>
    <x v="0"/>
    <s v="D"/>
    <s v="&lt;0.25"/>
    <m/>
    <s v="Weather - Lightning"/>
    <x v="11"/>
    <s v="Weather"/>
    <s v="Weather"/>
    <s v="Capacitor bank failure"/>
    <m/>
    <m/>
    <m/>
    <m/>
    <s v="Overhead"/>
    <m/>
    <s v="Capacitor Bank"/>
    <s v="Capacitor Bank"/>
    <s v="Circuit ID: 152331108, SAP ID: 41154781"/>
    <s v="     "/>
    <x v="0"/>
    <m/>
    <n v="39.212499999999999"/>
    <n v="-121.479"/>
    <s v="Yuba"/>
    <s v="EAST-MARYSVILLE-1108"/>
    <m/>
    <s v="Browns Valley FD"/>
    <s v="Herbaceous"/>
    <m/>
    <m/>
    <m/>
    <m/>
    <m/>
    <m/>
    <m/>
    <s v="N"/>
    <s v="N"/>
    <m/>
    <m/>
    <s v="     "/>
    <m/>
    <m/>
    <m/>
    <m/>
    <m/>
    <m/>
    <m/>
    <m/>
    <m/>
    <m/>
    <m/>
    <m/>
    <m/>
    <m/>
    <m/>
    <m/>
    <m/>
    <m/>
    <m/>
  </r>
  <r>
    <x v="2997"/>
    <s v="     "/>
    <d v="2020-08-19T00:00:00"/>
    <d v="1899-12-30T09:19:00"/>
    <s v="34"/>
    <x v="2"/>
    <s v="8"/>
    <x v="6"/>
    <d v="2020-08-19T00:00:00"/>
    <m/>
    <s v="On August 19, 2020 at approximately 0919 hours, a PG&amp;E Line Patrol patrolled the Drum-Rio Oso #2-115kV line Circuit, near Brunswick JCT towards Brunswick Sub Structure 001/009 and Rio Oso Sub Structure 016/137. The patrol found char mark on the center phase and a small 3x3 burnt area at base of tower 16/135. The fire was out when patrol arrived and no additional trouble was found. The 24-26 minute outage affected Brunswick banks #2 and #3, affecting about 14,088 customers. Repairs were complete by August 19, 2020."/>
    <s v="     "/>
    <x v="5"/>
    <m/>
    <x v="1"/>
    <s v="N"/>
    <m/>
    <m/>
    <s v="INT-14035"/>
    <s v="INT-14035"/>
    <m/>
    <m/>
    <s v="     "/>
    <x v="0"/>
    <x v="0"/>
    <m/>
    <x v="2"/>
    <s v="T"/>
    <s v="&lt;3 meters of linear travel"/>
    <s v="3x3"/>
    <s v="Contact - Animal - Bird"/>
    <x v="6"/>
    <s v="Contact - Bird"/>
    <s v="Contact from object"/>
    <s v="Contact - Animal"/>
    <m/>
    <s v="Contact - Animal"/>
    <s v="Conductor - Transmission"/>
    <m/>
    <s v="Overhead"/>
    <m/>
    <s v="Conductor - Transmission"/>
    <s v="Conductor - Transmission"/>
    <s v="Circuit: Drum-Rio Oso #2; Structure: 16/135"/>
    <s v="     "/>
    <x v="2"/>
    <n v="330"/>
    <n v="39.137"/>
    <n v="-121.018"/>
    <s v="Nevada"/>
    <s v="DRUM-RIO-OSO-#2-115KV"/>
    <m/>
    <s v="Unknown"/>
    <s v="Hardwood Woodland"/>
    <m/>
    <m/>
    <m/>
    <m/>
    <m/>
    <m/>
    <m/>
    <s v="N"/>
    <s v="N"/>
    <m/>
    <m/>
    <s v="     "/>
    <m/>
    <m/>
    <m/>
    <m/>
    <m/>
    <m/>
    <m/>
    <m/>
    <m/>
    <m/>
    <m/>
    <m/>
    <m/>
    <m/>
    <m/>
    <m/>
    <m/>
    <m/>
    <m/>
  </r>
  <r>
    <x v="2998"/>
    <s v="     "/>
    <d v="2020-08-19T00:00:00"/>
    <d v="1899-12-30T14:31:00"/>
    <s v="34"/>
    <x v="2"/>
    <s v="8"/>
    <x v="6"/>
    <d v="2020-08-19T00:00:00"/>
    <d v="1899-12-30T14:21:00"/>
    <s v="On August 19, 2020 at 1431 hours, a PG&amp;E troubleman was dispatched to the Rocklin 1104 Distribution Circuit on Pacific Street in Rocklin and observed a small fire at the base of distribution pole. Initial analysis indicates PG&amp;E equipment caused the ignition. Troubleman reports the neutral and hot legs contacted on service drop, melting the hot legs and resulting in an small fire at the base of the pole. One vehicle was also damaged due to the equipment failure. The ensuing fire was 3 meters - 0.25 acre in size and was extinguished by Cal Fire. PG&amp;E repaired the damaged assets and re-energized the customer. "/>
    <s v="     "/>
    <x v="0"/>
    <m/>
    <x v="1"/>
    <s v="N"/>
    <s v="1023432"/>
    <m/>
    <m/>
    <s v="T005049550"/>
    <m/>
    <m/>
    <s v="     "/>
    <x v="0"/>
    <x v="0"/>
    <m/>
    <x v="0"/>
    <s v="D"/>
    <s v="&lt;0.25"/>
    <m/>
    <s v="Equipment - PG&amp;E"/>
    <x v="4"/>
    <s v="Equipment - PG&amp;E"/>
    <s v="All types of equipment / facility failure"/>
    <s v="Conductor failure-all"/>
    <s v="Service Drop"/>
    <m/>
    <m/>
    <m/>
    <s v="Overhead"/>
    <m/>
    <s v="Service Drop"/>
    <s v="Service drop"/>
    <s v="Circuit ID: 152061104"/>
    <s v="     "/>
    <x v="0"/>
    <m/>
    <n v="38.795000000000002"/>
    <n v="-121.23399999999999"/>
    <s v="Placer"/>
    <s v="ROCKLIN-1104"/>
    <m/>
    <s v="Cal Fire"/>
    <s v="Urban"/>
    <m/>
    <m/>
    <m/>
    <m/>
    <m/>
    <m/>
    <m/>
    <s v="N"/>
    <s v="Y"/>
    <s v="202008191020"/>
    <s v="202008201600"/>
    <s v="     "/>
    <m/>
    <m/>
    <m/>
    <m/>
    <m/>
    <m/>
    <m/>
    <m/>
    <m/>
    <m/>
    <m/>
    <m/>
    <m/>
    <m/>
    <m/>
    <m/>
    <m/>
    <m/>
    <m/>
  </r>
  <r>
    <x v="2999"/>
    <s v="     "/>
    <d v="2020-08-19T00:00:00"/>
    <d v="1899-12-30T06:45:00"/>
    <s v="34"/>
    <x v="2"/>
    <s v="8"/>
    <x v="6"/>
    <m/>
    <m/>
    <s v="On August 19, 2020 at PG&amp;E troubleman was dispatched to the Fort Bragg A 1102 Distribution Circuit  on Sears Ln in the city of Fort Bragg and observed a small grass fire had occurred due to open secondary rack conductors slapping together. Initial analysis indicates that a customer was trimming a tree and a branch fell onto phone lines causing PG&amp;E  equipment to shake and the open secondary wires to slap together causing a spark and igniting a small grass fire that was suppressed by the customer. The secondary wires had slight burn marks but did not damage the integrity of the conductors. No outages occurred during this incident. "/>
    <s v="     "/>
    <x v="0"/>
    <m/>
    <x v="1"/>
    <s v="N"/>
    <m/>
    <m/>
    <m/>
    <s v="3562304495"/>
    <m/>
    <m/>
    <s v="     "/>
    <x v="0"/>
    <x v="0"/>
    <m/>
    <x v="0"/>
    <s v="D"/>
    <s v="&lt;0.25"/>
    <m/>
    <s v="Vegetation"/>
    <x v="0"/>
    <s v="Vegetation"/>
    <s v="Contact from object"/>
    <s v="Contact - Vegetation"/>
    <m/>
    <s v="Contact - Vegetation"/>
    <s v="Conductor - Secondary"/>
    <m/>
    <s v="Overhead"/>
    <m/>
    <s v="Conductor - Secondary"/>
    <m/>
    <s v="Circuit ID: 042761102"/>
    <s v="     "/>
    <x v="1"/>
    <n v="140"/>
    <n v="39.414499999999997"/>
    <n v="-123.782"/>
    <s v="Mendocino"/>
    <s v="FORT-BRAGG-A-1102"/>
    <m/>
    <s v="Customer"/>
    <s v="Conifer Forest"/>
    <m/>
    <m/>
    <m/>
    <m/>
    <m/>
    <m/>
    <m/>
    <s v="N"/>
    <s v="N"/>
    <m/>
    <m/>
    <s v="     "/>
    <m/>
    <m/>
    <m/>
    <m/>
    <m/>
    <m/>
    <m/>
    <m/>
    <m/>
    <m/>
    <m/>
    <m/>
    <m/>
    <m/>
    <m/>
    <m/>
    <m/>
    <m/>
    <m/>
  </r>
  <r>
    <x v="3000"/>
    <s v="     "/>
    <d v="2020-08-19T00:00:00"/>
    <d v="1899-12-30T04:41:00"/>
    <s v="34"/>
    <x v="2"/>
    <s v="8"/>
    <x v="6"/>
    <d v="2020-08-19T00:00:00"/>
    <d v="1899-12-30T04:01:00"/>
    <s v="On August 19, 2020 at 0441 hours, a PG&amp;E troubleman was dispatched to the Higgins 1109 12kV Distribution Circuit on Lime Kiln Rd in Grass Valley in response to a wires down outage. Initial analysis indicates veg contact with overhead lines caused the ignition. It was found that a healthy black oak tree failed at the trunk causing the canopy to fall onto and bring down two phases of overhead primary lines resulting in an ignition and an outage to 30 customers. The ensuing fire was 3 meters - 0.25 acres in size and the fire was supressed by Cal Fire. A PG&amp;E crew replaced the damaged primary conductors and restored power to all 30 customers on August 19, 2020."/>
    <s v="     "/>
    <x v="0"/>
    <m/>
    <x v="0"/>
    <s v="N"/>
    <s v="1021345"/>
    <s v="20-0087193"/>
    <m/>
    <s v="T005048785"/>
    <n v="119635000"/>
    <m/>
    <s v="     "/>
    <x v="0"/>
    <x v="0"/>
    <m/>
    <x v="0"/>
    <s v="D"/>
    <s v="&lt;0.25"/>
    <m/>
    <s v="Vegetation"/>
    <x v="0"/>
    <s v="Vegetation"/>
    <s v="Contact from object"/>
    <s v="Contact - Vegetation"/>
    <m/>
    <s v="Contact - Vegetation"/>
    <s v="Conductor - Primary"/>
    <m/>
    <s v="Overhead"/>
    <m/>
    <s v="Conductor - Primary"/>
    <s v="Conductor"/>
    <s v="Circuit ID: 152691109"/>
    <s v="     "/>
    <x v="1"/>
    <n v="300"/>
    <n v="39.089199999999998"/>
    <n v="-121.116"/>
    <s v="Nevada"/>
    <s v="HIGGINS-1109"/>
    <m/>
    <s v="Cal Fire"/>
    <s v="Herbaceous"/>
    <m/>
    <m/>
    <m/>
    <m/>
    <m/>
    <m/>
    <m/>
    <s v="N"/>
    <s v="N"/>
    <m/>
    <m/>
    <s v="     "/>
    <n v="39.089199999999998"/>
    <n v="-121.1163"/>
    <s v="Aug 19 2020  4:04AM"/>
    <s v="TrunkFail"/>
    <s v="Healthy Black Oak failed at the trunk causing the canopy to fall onto the lines. Hot weather and water intake was likely the cause of the failure."/>
    <s v="OAKK"/>
    <s v="75"/>
    <s v="38"/>
    <s v="20"/>
    <s v="Slight"/>
    <s v="None"/>
    <s v="N"/>
    <s v="1"/>
    <m/>
    <s v="Hillside"/>
    <s v="B"/>
    <s v="CrossArm"/>
    <s v="BareWire"/>
    <s v="0"/>
  </r>
  <r>
    <x v="3001"/>
    <s v="     "/>
    <d v="2020-08-19T00:00:00"/>
    <d v="1899-12-30T06:41:00"/>
    <s v="34"/>
    <x v="2"/>
    <s v="8"/>
    <x v="6"/>
    <d v="2020-08-19T00:00:00"/>
    <d v="1899-12-30T06:22:00"/>
    <s v="On August 19, 2020 at 0641 hours, PG&amp;E troubleman was dispatched to the Shingle Springs 2109 Distribution Circuit just off Hwy 49 in the city of Coloma for a wires down incident that resulted in an outage to 5 customers and ignited a 1 acre vegetation fire. Initial analysis indicates that a large tree branch fell bringing down two phases of a three phase primary overhead line. The middle phase broke and fell to ground causing the grass vegetation to ignite, the outside phase did not break but was pinned to the ground by the branch. The troubleman issued a &quot;Priority A&quot; EC tag for the damaged conductor and two deadend clevis' to be replaced. Power was restored to all 5 customers at 1012 hours on August 19, 2020. Cal Fire was dispatched to extinguish the fire. "/>
    <s v="     "/>
    <x v="0"/>
    <m/>
    <x v="1"/>
    <s v="N"/>
    <s v="1021381"/>
    <s v="20-0087255"/>
    <m/>
    <s v="T005048846"/>
    <n v="119636000"/>
    <m/>
    <s v="     "/>
    <x v="0"/>
    <x v="0"/>
    <m/>
    <x v="0"/>
    <s v="D"/>
    <s v="0.26-9.99"/>
    <m/>
    <s v="Vegetation"/>
    <x v="0"/>
    <s v="Vegetation"/>
    <s v="Contact from object"/>
    <s v="Contact - Vegetation"/>
    <m/>
    <s v="Contact - Vegetation"/>
    <s v="Conductor - Primary"/>
    <m/>
    <s v="Overhead"/>
    <m/>
    <s v="Conductor - Primary"/>
    <s v="Automatic deadend clevis"/>
    <s v="Circuit ID: 153652109"/>
    <s v="     "/>
    <x v="1"/>
    <n v="340"/>
    <n v="38.836199999999998"/>
    <n v="-120.95099999999999"/>
    <s v="El Dorado"/>
    <s v="SHINGLE-SPRINGS-2109"/>
    <m/>
    <s v="Cal Fire"/>
    <s v="Herbaceous"/>
    <m/>
    <m/>
    <m/>
    <m/>
    <m/>
    <m/>
    <m/>
    <s v="N"/>
    <s v="N"/>
    <m/>
    <m/>
    <s v="     "/>
    <n v="38.835687"/>
    <n v="-120.952033"/>
    <s v="Aug 20 2020 12:00AM"/>
    <s v="BranchFail"/>
    <s v="--OVER MATURE VALLEY OAK HAD LIMB BREAK OFF AND TAKE DOWN LINES_x000d__x000a_--SMALL FIRE CAUSED _x000d__x000a_--NO SIGNS OF DEFECTS IN BROKEN LIMB OR THE TREE_x000d__x000a_--TREE STILL HAS OVERHANG BUT REMAINING OVERHANGING LIMBS SHOW NO SIGNS OF DEFECTS"/>
    <s v="OAKV"/>
    <s v="65"/>
    <s v="51"/>
    <s v="30"/>
    <s v="None"/>
    <s v="None"/>
    <s v="N"/>
    <s v="1"/>
    <m/>
    <s v="Valley"/>
    <s v="D"/>
    <s v="CrossArm"/>
    <s v="BareWire"/>
    <s v="1"/>
  </r>
  <r>
    <x v="3002"/>
    <s v="     "/>
    <d v="2020-08-20T00:00:00"/>
    <d v="1899-12-30T11:47:00"/>
    <s v="34"/>
    <x v="2"/>
    <s v="8"/>
    <x v="6"/>
    <d v="2020-08-20T00:00:00"/>
    <d v="1899-12-30T11:40:00"/>
    <s v="On August 20, 2020 at 1146 hours, a PG&amp;E Troubleman was dispatched to the Konocti 1102 12kV Distribution Circuit near Highway 29, Kelseyville in response to an outage and wire down. Initial analysis indicates third-party contact caused the ignition. A long reach excavator boom clipped 2 of the 3 phases 2 ACSR primary conductor starting a small grass fire. There was no evidence of melted wires from cross phase with the boom but the Troubleman suspects that the fire started from the tracks when the boom became energized and with the tension on the line, the wire broke. The fire was suppressed prior to Troubleman arrival, but the third-party operating the excavator is suspected to have suppressed the fire. PG&amp;E crew replaced two spans of primary conductor on August 20, 2020."/>
    <s v="     "/>
    <x v="0"/>
    <m/>
    <x v="1"/>
    <s v="N"/>
    <s v="1025512"/>
    <s v="20-0087997"/>
    <m/>
    <s v="T005050462"/>
    <n v="119644000"/>
    <m/>
    <s v="     "/>
    <x v="0"/>
    <x v="0"/>
    <m/>
    <x v="0"/>
    <s v="D"/>
    <s v="&lt;0.25"/>
    <m/>
    <s v="Contact - 3rd Party"/>
    <x v="3"/>
    <s v="Contact - 3rd Party"/>
    <s v="Contact from object"/>
    <s v="Contact - Other"/>
    <m/>
    <s v="Contact - Other"/>
    <s v="Conductor - Primary"/>
    <m/>
    <s v="Overhead"/>
    <m/>
    <s v="Conductor - Primary"/>
    <s v="Conductor - Primary, Insulator, Hardware/Framing"/>
    <s v="Circuit ID: 043311102 "/>
    <s v="     "/>
    <x v="1"/>
    <n v="175"/>
    <n v="38.932400000000001"/>
    <n v="-122.751"/>
    <s v="Lake"/>
    <s v="KONOCTI-1102"/>
    <m/>
    <s v="Third-Party"/>
    <s v="Herbaceous"/>
    <m/>
    <m/>
    <m/>
    <m/>
    <m/>
    <m/>
    <m/>
    <s v="N"/>
    <s v="N"/>
    <m/>
    <m/>
    <s v="     "/>
    <m/>
    <m/>
    <m/>
    <m/>
    <m/>
    <m/>
    <m/>
    <m/>
    <m/>
    <m/>
    <m/>
    <m/>
    <m/>
    <m/>
    <m/>
    <m/>
    <m/>
    <m/>
    <m/>
  </r>
  <r>
    <x v="3003"/>
    <s v="     "/>
    <d v="2020-08-20T00:00:00"/>
    <d v="1899-12-30T19:23:00"/>
    <s v="34"/>
    <x v="2"/>
    <s v="8"/>
    <x v="6"/>
    <d v="2020-08-20T00:00:00"/>
    <d v="1899-12-30T19:16:00"/>
    <s v="On August 20, 2020 at 1923 hours, a PG&amp;E Troubleman was dispatched to the Tyler 1105 12kV Distribution Circuit on S. Jackson Street between Vista Way and Kimball Road, Red Bluff and observed a broken Cottonwood #1 60kV Transmission pole with Distribution underbuild. Initial analysis indicates third-party vehicle contact caused the ignition. A third-party vehicle struck two transmission poles with underbuild that resulted in a broken poles, one in half on the ground suspected to be the ignition site. Red Bluff Fire Department provided a fire incident report to PG&amp;E on September 14, 2020 stating the cause is still under investigation. The fire was approximately 0.75 acre  in size and was suppressed by Red Bluff Fire Department."/>
    <s v="     "/>
    <x v="0"/>
    <m/>
    <x v="1"/>
    <s v="N"/>
    <s v="1025847"/>
    <s v="20-0088231"/>
    <s v="INT-14040"/>
    <s v="T005050879"/>
    <m/>
    <m/>
    <s v="     "/>
    <x v="0"/>
    <x v="0"/>
    <m/>
    <x v="0"/>
    <s v="T"/>
    <s v="0.26-9.99"/>
    <s v="Approx. 3/4 acres"/>
    <s v="Contact - 3rd Party"/>
    <x v="8"/>
    <s v="Contact - 3rd Party"/>
    <s v="Contact from object"/>
    <s v="Contact - Vehicle"/>
    <m/>
    <s v="Contact - Vehicle"/>
    <s v="Pole"/>
    <m/>
    <s v="Overhead"/>
    <m/>
    <s v="Pole"/>
    <s v="Pole, Crossarm, Transformer, Cutout"/>
    <s v="Pole ID: 101536445/A022/175"/>
    <s v="     "/>
    <x v="0"/>
    <m/>
    <n v="40.153599999999997"/>
    <n v="-122.238"/>
    <s v="Tehama"/>
    <s v="TYLER-1105"/>
    <m/>
    <s v="Red Bluff FD"/>
    <s v="Urban"/>
    <n v="1"/>
    <m/>
    <m/>
    <m/>
    <m/>
    <m/>
    <m/>
    <s v="N"/>
    <s v="N"/>
    <m/>
    <m/>
    <s v="     "/>
    <m/>
    <m/>
    <m/>
    <m/>
    <m/>
    <m/>
    <m/>
    <m/>
    <m/>
    <m/>
    <m/>
    <m/>
    <m/>
    <m/>
    <m/>
    <m/>
    <m/>
    <m/>
    <m/>
  </r>
  <r>
    <x v="3004"/>
    <s v="     "/>
    <d v="2020-08-20T00:00:00"/>
    <d v="1899-12-30T00:42:00"/>
    <s v="34"/>
    <x v="2"/>
    <s v="8"/>
    <x v="6"/>
    <d v="2020-08-20T00:00:00"/>
    <d v="1899-12-30T00:19:00"/>
    <s v="On August 20, 2020 at 0108 hours, a PG&amp;E Troubleman patrolled the Clear Lake 1101 Distribution Circuit number 042141101, near Highlands Springs Road in Lakeport. He observed 100' of 4ACSR dead-end conductor down. Initial analysis indicates a lightning strike hit a transformer late Wednesday night. There was no visual damage to the transformer and it functioned properly after being re-energized. At approximately 1230 hours the next day, a connector on the solid blade disconnect failed, resulting in a downed primary conductor. The 215-minute outage affected 488 customers. All the repairs were completed and the line was returned to service on August 20, 2020. This information is preliminary."/>
    <s v="     "/>
    <x v="0"/>
    <m/>
    <x v="1"/>
    <s v="N"/>
    <s v="1024031"/>
    <s v="20-0087799"/>
    <m/>
    <s v="T005050004, T005050013, T005050038"/>
    <n v="119641000"/>
    <m/>
    <s v="     "/>
    <x v="0"/>
    <x v="0"/>
    <m/>
    <x v="0"/>
    <s v="D"/>
    <s v="&lt;3 meters of linear travel"/>
    <m/>
    <s v="Weather - Lightning"/>
    <x v="13"/>
    <s v="Weather"/>
    <s v="Weather"/>
    <s v="Transformer failure"/>
    <m/>
    <m/>
    <m/>
    <m/>
    <s v="Overhead"/>
    <m/>
    <s v="Transformer"/>
    <s v="Conductor, Insulator"/>
    <s v="Circuit ID: 042141101, SAP ID: 102159653"/>
    <s v="     "/>
    <x v="0"/>
    <n v="175"/>
    <n v="39.004600000000003"/>
    <n v="-122.89400000000001"/>
    <s v="Lake"/>
    <s v="CLEAR-LAKE-1101"/>
    <m/>
    <s v="Unknown"/>
    <s v="Agriculture"/>
    <m/>
    <m/>
    <m/>
    <m/>
    <m/>
    <m/>
    <m/>
    <s v="N"/>
    <s v="Y"/>
    <s v="202008191628"/>
    <s v="202008201600"/>
    <s v="     "/>
    <m/>
    <m/>
    <m/>
    <m/>
    <m/>
    <m/>
    <m/>
    <m/>
    <m/>
    <m/>
    <m/>
    <m/>
    <m/>
    <m/>
    <m/>
    <m/>
    <m/>
    <m/>
    <m/>
  </r>
  <r>
    <x v="3005"/>
    <s v="     "/>
    <d v="2020-08-20T00:00:00"/>
    <d v="1899-12-30T01:49:00"/>
    <s v="34"/>
    <x v="2"/>
    <s v="8"/>
    <x v="6"/>
    <d v="2020-08-20T00:00:00"/>
    <d v="1899-12-30T00:51:00"/>
    <s v="On August 20, 2020 at 0149 hours, a PG&amp;E troubleman was dispatched to the Coalinga No 2 1107 Distribution Circuit near Fresno Coalinga Rd in Coalinga for reports of a pole fire. Initial analysis indicates animal nest contact with PG&amp;E assets caused the ignition. Flashed insulators were found at pole 100743822 due to contact from an animal nest which resulted in a vegetation fire at the base of the pole. Downed primary wires were also discovered at pole 100749049. The ensuing fire was extinguished by Cal Fire. PG&amp;E crew replaced and repaired all damaged assets on August 20, 2020."/>
    <s v="     "/>
    <x v="0"/>
    <m/>
    <x v="1"/>
    <s v="N"/>
    <s v="1024045"/>
    <s v="20-0087804"/>
    <m/>
    <s v="T005050024"/>
    <m/>
    <m/>
    <s v="     "/>
    <x v="0"/>
    <x v="0"/>
    <m/>
    <x v="0"/>
    <s v="D"/>
    <s v="0.26-9.99"/>
    <m/>
    <s v="Contact - Animal - Nest"/>
    <x v="3"/>
    <s v="Contact - Nest"/>
    <s v="Contact from object"/>
    <s v="Contact - Nest"/>
    <m/>
    <s v="Contact - Nest"/>
    <s v="Insulator"/>
    <m/>
    <s v="Overhead"/>
    <m/>
    <s v="Insulator"/>
    <s v="Insulators, Connector, Conductor, Crossarm"/>
    <s v="Circuit ID: 252381107 Pole ID: 100743822"/>
    <s v="     "/>
    <x v="0"/>
    <m/>
    <n v="36.238799999999998"/>
    <n v="-120.301"/>
    <s v="Fresno"/>
    <s v="COALINGA-NO-2-1107"/>
    <m/>
    <s v="Cal Fire"/>
    <s v="Herbaceous"/>
    <m/>
    <m/>
    <m/>
    <m/>
    <m/>
    <m/>
    <m/>
    <s v="N"/>
    <s v="N"/>
    <m/>
    <m/>
    <s v="     "/>
    <m/>
    <m/>
    <m/>
    <m/>
    <m/>
    <m/>
    <m/>
    <m/>
    <m/>
    <m/>
    <m/>
    <m/>
    <m/>
    <m/>
    <m/>
    <m/>
    <m/>
    <m/>
    <m/>
  </r>
  <r>
    <x v="3006"/>
    <s v="     "/>
    <d v="2020-08-21T00:00:00"/>
    <d v="1899-12-30T16:35:00"/>
    <s v="34"/>
    <x v="2"/>
    <s v="8"/>
    <x v="6"/>
    <d v="2020-08-21T00:00:00"/>
    <d v="1899-12-30T11:31:00"/>
    <s v="On August 21, 2020 at 1635 hours, a PG&amp;E troubleman was dispatched to the Deschutes 1104 Distribution Circuit on Starwood Dr in the city of Palo Cedro and observed a downed pole due to 3rd party contact. Initial analysis indicates that a truck snagged communication lines and brought down a pole and transformer, causing an outage to 34 customers and igniting a 0.25 - 10 acre fire. The responding troubleman worked to de-energize the incident location and created a &quot;Priority A&quot; EC tag for the damaged assets to be replaced. Power was restored to all customers by 2057 hours on August 21, 2020. Cal fire was on scene to extinguish the fire. "/>
    <s v="     "/>
    <x v="0"/>
    <m/>
    <x v="1"/>
    <s v="N"/>
    <s v="1026377"/>
    <s v="20-0088530"/>
    <m/>
    <s v="T005051806"/>
    <n v="119650000"/>
    <m/>
    <s v="     "/>
    <x v="0"/>
    <x v="0"/>
    <m/>
    <x v="0"/>
    <s v="D"/>
    <s v="0.26-9.99"/>
    <m/>
    <s v="Contact - 3rd Party"/>
    <x v="8"/>
    <s v="Contact - 3rd Party"/>
    <s v="Contact from object"/>
    <s v="Contact - Vehicle"/>
    <m/>
    <s v="Contact - Vehicle"/>
    <s v="Conductor - Primary"/>
    <m/>
    <s v="Overhead"/>
    <m/>
    <s v="Conductor - Primary"/>
    <s v="Pole, Transformer, Crossarm, Anchor"/>
    <s v="Circuit ID: 103351104"/>
    <s v="     "/>
    <x v="1"/>
    <n v="246"/>
    <n v="40.601999999999997"/>
    <n v="-122.249"/>
    <s v="Shasta"/>
    <s v="DESCHUTES-1104"/>
    <m/>
    <s v="Cal Fire"/>
    <s v="Hardwood Woodland"/>
    <m/>
    <m/>
    <m/>
    <m/>
    <m/>
    <m/>
    <m/>
    <s v="N"/>
    <s v="N"/>
    <m/>
    <m/>
    <s v="     "/>
    <m/>
    <m/>
    <m/>
    <m/>
    <m/>
    <m/>
    <m/>
    <m/>
    <m/>
    <m/>
    <m/>
    <m/>
    <m/>
    <m/>
    <m/>
    <m/>
    <m/>
    <m/>
    <m/>
  </r>
  <r>
    <x v="3007"/>
    <s v="     "/>
    <d v="2020-08-21T00:00:00"/>
    <d v="1899-12-30T15:45:00"/>
    <s v="34"/>
    <x v="2"/>
    <s v="8"/>
    <x v="6"/>
    <d v="2020-08-21T00:00:00"/>
    <d v="1899-12-30T15:21:00"/>
    <s v="On August 21, 2020 at 1545 hours, a PG&amp;E Line Patrol patrolled the El Dorado-Missouri Flats #1 Transmission Circuit, near 3670 Coon Hollow Rd in Placerville and the 13/115 transmission tower. At 1521 hours, the El Dorado-Missouri Flat #1-115kV line relayed and did not test, due to auto reclosing was disabled for wildfire mitigation. There was an interruption to Apple Hill (8,292). Then at  1745 hours, air patrol found a flashed top phase insulator at tower 13/115 on El Dorado-Missouri Flat #1-115kV line. The El Dorado-Missouri Flat #1-115kV line was returned to service at 2349 hours, after the crew replaced NG insulator on top phase at tower 13/115. Cal Fire responded to and extinguished the fire. All the repairs were completed and the line was returned to service on August 21, 2020 at 2359 hours."/>
    <s v="     "/>
    <x v="0"/>
    <m/>
    <x v="1"/>
    <s v="N"/>
    <m/>
    <s v="20-0088673"/>
    <s v="INT-14046"/>
    <s v="T005051756, T005051749, T005051745"/>
    <m/>
    <m/>
    <s v="     "/>
    <x v="0"/>
    <x v="0"/>
    <m/>
    <x v="2"/>
    <s v="D"/>
    <s v="0.26-9.99"/>
    <m/>
    <s v="Equipment - Overloaded"/>
    <x v="16"/>
    <s v="Equipment - PG&amp;E"/>
    <s v="All types of equipment / facility failure"/>
    <s v="Insulator failure"/>
    <s v="Insulator"/>
    <m/>
    <m/>
    <m/>
    <s v="Overhead"/>
    <m/>
    <s v="Insulator"/>
    <s v="Insulator"/>
    <s v="Circuit: El Dorado-Missouri Flats #1, Structure: 13/115"/>
    <s v="     "/>
    <x v="1"/>
    <n v="340"/>
    <n v="38.722200000000001"/>
    <n v="-120.81"/>
    <s v="El Dorado"/>
    <s v="EL-DORADO-MISSOURI-FLAT-#1-115KV"/>
    <m/>
    <s v="Cal Fire"/>
    <s v="Hardwood Woodland"/>
    <m/>
    <m/>
    <m/>
    <m/>
    <m/>
    <m/>
    <m/>
    <s v="N"/>
    <s v="N"/>
    <m/>
    <m/>
    <s v="     "/>
    <m/>
    <m/>
    <m/>
    <m/>
    <m/>
    <m/>
    <m/>
    <m/>
    <m/>
    <m/>
    <m/>
    <m/>
    <m/>
    <m/>
    <m/>
    <m/>
    <m/>
    <m/>
    <m/>
  </r>
  <r>
    <x v="3008"/>
    <s v="     "/>
    <d v="2020-08-21T00:00:00"/>
    <d v="1899-12-30T15:24:00"/>
    <s v="34"/>
    <x v="2"/>
    <s v="8"/>
    <x v="6"/>
    <d v="2020-08-21T00:00:00"/>
    <d v="1899-12-30T15:10:00"/>
    <s v="On August 21, 2020 at 1524 hours, a PG&amp;E troubleman was dispatched to the Vasco 1103 Distribution Circuit on Flynn Rd in Livermore for a wires down incident. Initial analysis indicates 3rd party contact caused the ignition. A third party vehicle made contact with distribuition pole guy wire causing one phase, two spans of #6 CU overhead primary conductor to fail and fall to ground, igniting a grass fire. The ensuing fire was 3 meters - 0.25 acres in size and was extinguished by ALCO Fire Department. A PG&amp;E crew made repair to the damaged conductor on August 21, 2020."/>
    <s v="     "/>
    <x v="0"/>
    <m/>
    <x v="1"/>
    <s v="N"/>
    <s v="1026669"/>
    <s v="20-0088733"/>
    <m/>
    <s v="T005051731"/>
    <n v="119656000"/>
    <m/>
    <s v="     "/>
    <x v="0"/>
    <x v="0"/>
    <m/>
    <x v="0"/>
    <s v="D"/>
    <s v="&lt;0.25"/>
    <m/>
    <s v="Contact - 3rd Party"/>
    <x v="8"/>
    <s v="Contact - 3rd Party"/>
    <s v="Contact from object"/>
    <s v="Contact - Vehicle"/>
    <m/>
    <s v="Contact - Vehicle"/>
    <s v="Conductor - Primary"/>
    <m/>
    <s v="Overhead"/>
    <m/>
    <s v="Conductor - Primary"/>
    <s v="Conductor"/>
    <s v="Circuit ID: 013751103"/>
    <s v="     "/>
    <x v="0"/>
    <m/>
    <n v="37.707000000000001"/>
    <n v="-121.64400000000001"/>
    <s v="Alameda"/>
    <s v="VASCO-1103"/>
    <m/>
    <s v="Alco FD"/>
    <s v="Herbaceous"/>
    <m/>
    <m/>
    <m/>
    <m/>
    <m/>
    <m/>
    <m/>
    <s v="N"/>
    <s v="N"/>
    <m/>
    <m/>
    <s v="     "/>
    <m/>
    <m/>
    <m/>
    <m/>
    <m/>
    <m/>
    <m/>
    <m/>
    <m/>
    <m/>
    <m/>
    <m/>
    <m/>
    <m/>
    <m/>
    <m/>
    <m/>
    <m/>
    <m/>
  </r>
  <r>
    <x v="3009"/>
    <s v="     "/>
    <d v="2020-08-23T00:00:00"/>
    <d v="1899-12-30T06:46:00"/>
    <s v="35"/>
    <x v="2"/>
    <s v="8"/>
    <x v="6"/>
    <d v="2020-08-23T00:00:00"/>
    <d v="1899-12-30T06:45:00"/>
    <s v="On August 23, 2020 at 0646 hours a PG&amp;E troubleman was dispatched to the Green Valley 2103 Distribution Circuit on San Andreas Rd in the city of Watsonville and observed 2 of 3 fuses blown at Fuse 2653 due to a tree branch on lines. Initial analysis indicates that a tree branch fell on two phases of primary overhead conductors causing an outage to 2 customers and igniting a small 1 - 3 meter fire. The troubleman opened the remaining fuse to make safe and the fire was extinguished by local Fire Department. No wires down occurred in this incident. Fuse 2653 was closed at 0738 hours on August 23, 2020 restoring power to all customers."/>
    <s v="     "/>
    <x v="0"/>
    <m/>
    <x v="1"/>
    <s v="N"/>
    <s v="1027581"/>
    <s v="20-0089044"/>
    <m/>
    <s v="T005052704"/>
    <m/>
    <m/>
    <s v="     "/>
    <x v="0"/>
    <x v="0"/>
    <m/>
    <x v="0"/>
    <s v="D"/>
    <s v="&lt;3 meters of linear travel"/>
    <m/>
    <s v="Vegetation"/>
    <x v="0"/>
    <s v="Vegetation"/>
    <s v="Contact from object"/>
    <s v="Contact - Vegetation"/>
    <m/>
    <s v="Contact - Vegetation"/>
    <s v="Conductor - Primary"/>
    <m/>
    <s v="Overhead"/>
    <m/>
    <s v="Conductor - Primary"/>
    <s v="Fuse"/>
    <s v="Circuit ID: 083192103"/>
    <s v="     "/>
    <x v="0"/>
    <m/>
    <n v="36.894599999999997"/>
    <n v="-121.815"/>
    <s v="Santa Cruz"/>
    <s v="GREEN-VALLEY-2103"/>
    <m/>
    <s v="Pajaro Dunes FD"/>
    <s v="Agriculture"/>
    <m/>
    <m/>
    <m/>
    <m/>
    <m/>
    <m/>
    <m/>
    <s v="N"/>
    <s v="Y"/>
    <s v="202008231200"/>
    <s v="202008241630"/>
    <s v="     "/>
    <n v="36.894561000000003"/>
    <n v="-121.815061"/>
    <s v="Aug 28 2020 12:00AM"/>
    <s v="BranchFail"/>
    <s v="Evidence of a broken branch on the ground. Per troubleman Rangel &quot;found branch across the line&quot;"/>
    <s v="EUCA"/>
    <s v="120"/>
    <s v="68"/>
    <s v="8"/>
    <s v="None"/>
    <s v="None"/>
    <s v="Y"/>
    <s v="1"/>
    <m/>
    <s v="Plain"/>
    <s v="D"/>
    <s v="CrossArm"/>
    <s v="TreeWire"/>
    <s v="1"/>
  </r>
  <r>
    <x v="3010"/>
    <s v="     "/>
    <d v="2020-08-23T00:00:00"/>
    <d v="1899-12-30T02:02:00"/>
    <s v="35"/>
    <x v="2"/>
    <s v="8"/>
    <x v="6"/>
    <d v="2020-08-22T00:00:00"/>
    <d v="1899-12-30T23:49:00"/>
    <s v="On August 23, 2020 at 0202 hours, a PG&amp;E troubleman was dispatched to the San Joaquin 1112 Distribution Circuit on Riverside Rd in Tranquillity for report of a wire down incident. Initial analysis indicates PG&amp;E equipment cause the ignition. The troubleman observed one span of overhead primary conductor had failed mid span and fell to ground, igniting the surrounding vegetation. The entire span was melted and appeared to break mid span. Troubleman states the cause is unknown as to what caused the line to break but noted there were no splices on the span. The ensuing fire was 3 meters - 0.25 acres in size and was extinguished by Fresno County Fire Prevention. A PG&amp;E crew replaced all damaged assets on August 23, 2020."/>
    <s v="     "/>
    <x v="0"/>
    <m/>
    <x v="1"/>
    <s v="N"/>
    <s v="1027546"/>
    <s v="20-0089031"/>
    <m/>
    <s v="T005052674"/>
    <n v="119659000"/>
    <m/>
    <s v="     "/>
    <x v="0"/>
    <x v="0"/>
    <m/>
    <x v="0"/>
    <s v="D"/>
    <s v="&lt;0.25"/>
    <m/>
    <s v="Equipment - PG&amp;E"/>
    <x v="4"/>
    <s v="Equipment - PG&amp;E"/>
    <s v="All types of equipment / facility failure"/>
    <s v="Conductor failure-all"/>
    <s v="Conductor - Primary"/>
    <m/>
    <m/>
    <m/>
    <s v="Overhead"/>
    <m/>
    <s v="Conductor - Primary"/>
    <s v="Conductor, Connector"/>
    <s v="Circuit ID: 252361112"/>
    <s v="     "/>
    <x v="0"/>
    <m/>
    <n v="36.684399999999997"/>
    <n v="-120.26"/>
    <s v="Fresno"/>
    <s v="SAN-JOAQUIN-1112"/>
    <m/>
    <s v="Fresno County Fire Prevention"/>
    <s v="Water"/>
    <m/>
    <m/>
    <m/>
    <m/>
    <m/>
    <m/>
    <m/>
    <s v="N"/>
    <s v="N"/>
    <m/>
    <m/>
    <s v="     "/>
    <m/>
    <m/>
    <m/>
    <m/>
    <m/>
    <m/>
    <m/>
    <m/>
    <m/>
    <m/>
    <m/>
    <m/>
    <m/>
    <m/>
    <m/>
    <m/>
    <m/>
    <m/>
    <m/>
  </r>
  <r>
    <x v="3011"/>
    <s v="     "/>
    <d v="2020-08-24T00:00:00"/>
    <d v="1899-12-30T17:38:00"/>
    <s v="35"/>
    <x v="2"/>
    <s v="8"/>
    <x v="6"/>
    <d v="2020-08-24T00:00:00"/>
    <d v="1899-12-30T17:34:00"/>
    <s v="On August 24, 2020 at 1738 hours, a PG&amp;E troubleman was dispatched to the Calistoga 1102 Distribution Circuit on Diamond Mountain Rd, Calistoga in response to a wire down outage. Initial analysis indicates veg contact with overhead primary lines caused the ignition.  A branch broke off of a Green Valley Oak tree and fell onto overhead primary conductors, breaking two poles and crossarms which resulted in an ignition and an outage to 69 customers. The ensuing fire was 3 meters - 0.25 acres in size and was supressed by Cal Fire. A PG&amp;E crew replaced all damaged equipment and restored power to all 69 customers on August 25, 2020."/>
    <s v="     "/>
    <x v="0"/>
    <m/>
    <x v="0"/>
    <s v="N"/>
    <s v="1028795"/>
    <s v="20-0089510"/>
    <m/>
    <s v="T005054107"/>
    <m/>
    <m/>
    <s v="     "/>
    <x v="0"/>
    <x v="0"/>
    <m/>
    <x v="0"/>
    <s v="D"/>
    <s v="&lt;0.25"/>
    <m/>
    <s v="Vegetation"/>
    <x v="0"/>
    <s v="Vegetation"/>
    <s v="Contact from object"/>
    <s v="Contact - Vegetation"/>
    <m/>
    <s v="Contact - Vegetation"/>
    <s v="Conductor - Primary"/>
    <m/>
    <s v="Overhead"/>
    <m/>
    <s v="Conductor - Primary"/>
    <s v="Poles, Crossarms, Conductors"/>
    <s v="Circuit ID: 042711102"/>
    <s v="     "/>
    <x v="2"/>
    <n v="180"/>
    <n v="38.5657"/>
    <n v="-122.575"/>
    <s v="Napa"/>
    <s v="CALISTOGA-1102"/>
    <m/>
    <s v="Cal Fire"/>
    <s v="Hardwood Forest"/>
    <m/>
    <m/>
    <m/>
    <m/>
    <m/>
    <m/>
    <m/>
    <s v="N"/>
    <s v="N"/>
    <m/>
    <m/>
    <s v="     "/>
    <n v="38.565739000000001"/>
    <n v="-122.57517"/>
    <s v="Aug 26 2020 12:00AM"/>
    <s v="BranchFail"/>
    <s v="GREEN VALLEY OAK 70FT TALL X 50IN DBH,A LARGE GREEN LIMB ABOUT 25FT LONG X 16IN DIAMETER BROKE OUT OF UPPER PART OF TREE ABOUT 6FT FROM ATTACHMENT._x000d__x000a_PER T MAN OUTAGE REPORT LIMB HIT POLE AND XARM BRAKING POLE AND CAUSING OUTAGE._x000d__x000a_THERE WAS ASMALL GROUND FIRE AT THIS LOCATION."/>
    <s v="OAKV"/>
    <s v="70"/>
    <s v="50"/>
    <s v="25"/>
    <s v="None"/>
    <s v="None"/>
    <s v="N"/>
    <s v="1"/>
    <m/>
    <s v="Plain"/>
    <s v="A"/>
    <s v="CrossArm"/>
    <s v="BareWire"/>
    <s v="0"/>
  </r>
  <r>
    <x v="3012"/>
    <s v="     "/>
    <d v="2020-08-25T00:00:00"/>
    <d v="1899-12-30T17:32:00"/>
    <s v="35"/>
    <x v="2"/>
    <s v="8"/>
    <x v="6"/>
    <d v="2020-08-25T00:00:00"/>
    <d v="1899-12-30T22:17:00"/>
    <s v="On August 25, 2020 at 1732 hours, a PG&amp;E troubleman was dispatched to the Pleasant Grove 2110 Distribution Circuit on East Catlett Rd just outside the city of Roseville and observed a grass fire had occurred due to overhead equipment failure. Initial analysis indicates a center phase cutout and jumper had a loose connection which flashed, melting the bird covering and igniting a 0.25 - 10 acre fire. Switch 8345 was opened at 2217 hours on August 25, 2020, losing power to 22 customers. The troubleman created a &quot;Priority A' EC tag and the damaged equipment was repaired the same day. Power was restored to all 22 customers at 2333 hours on August 25, 2020. Cal Fire was on scene to extinguish the fire. "/>
    <s v="     "/>
    <x v="0"/>
    <m/>
    <x v="1"/>
    <s v="N"/>
    <s v="1030513"/>
    <s v="20-0090014"/>
    <m/>
    <s v="T005055025"/>
    <n v="119671000"/>
    <m/>
    <s v="     "/>
    <x v="0"/>
    <x v="0"/>
    <m/>
    <x v="0"/>
    <s v="D"/>
    <s v="0.26-9.99"/>
    <m/>
    <s v="Equipment - PG&amp;E"/>
    <x v="9"/>
    <s v="Equipment - PG&amp;E"/>
    <s v="All types of equipment / facility failure"/>
    <s v="Equipment failure - Other"/>
    <s v="Jumper"/>
    <m/>
    <m/>
    <m/>
    <s v="Overhead"/>
    <m/>
    <s v="Jumper"/>
    <s v="Cutout, Bird cover"/>
    <s v="Circuit ID: 152442110"/>
    <s v="     "/>
    <x v="0"/>
    <m/>
    <n v="38.837499999999999"/>
    <n v="-121.396"/>
    <s v="Placer"/>
    <s v="PLEASANT-GROVE-2110"/>
    <m/>
    <s v="Cal Fire"/>
    <s v="Herbaceous"/>
    <m/>
    <m/>
    <m/>
    <m/>
    <m/>
    <m/>
    <m/>
    <s v="N"/>
    <s v="N"/>
    <m/>
    <m/>
    <s v="     "/>
    <m/>
    <m/>
    <m/>
    <m/>
    <m/>
    <m/>
    <m/>
    <m/>
    <m/>
    <m/>
    <m/>
    <m/>
    <m/>
    <m/>
    <m/>
    <m/>
    <m/>
    <m/>
    <m/>
  </r>
  <r>
    <x v="3013"/>
    <s v="     "/>
    <d v="2020-08-25T00:00:00"/>
    <d v="1899-12-30T18:00:00"/>
    <s v="35"/>
    <x v="2"/>
    <s v="8"/>
    <x v="6"/>
    <d v="2020-08-25T00:00:00"/>
    <d v="1899-12-30T15:30:00"/>
    <s v="On August 25, 2020 at 1800 hours, a PG&amp;E troubleman was dispatched to the Pleasant Grove 2110 Distribution Circuit on East Catlett Rd just outside the city of Roseville and observed a 3 meter - 0.25 acre fire with no wires down. Initial analysis indicates a mylar balloon made contact with two phases of primary overhead conductors igniting the surrounding grass vegetation. The troubleman de-energized the line to make safe and removed the remainder of the mylar balloon. No significant damage was caused to PG&amp;E equipment. Power was restored to all customers at 2022 hours on August 25, 2020. Cal Fire was on scene to extinguish the fire."/>
    <s v="     "/>
    <x v="0"/>
    <m/>
    <x v="1"/>
    <s v="N"/>
    <s v="1030295"/>
    <m/>
    <m/>
    <s v="T005055052"/>
    <m/>
    <m/>
    <s v="     "/>
    <x v="0"/>
    <x v="0"/>
    <m/>
    <x v="0"/>
    <s v="D"/>
    <s v="&lt;0.25"/>
    <m/>
    <s v="Contact - 3rd Party"/>
    <x v="12"/>
    <s v="Contact - 3rd Party"/>
    <s v="Contact from object"/>
    <s v="Contact - Balloon"/>
    <m/>
    <s v="Contact - Balloon"/>
    <s v="Conductor - Primary"/>
    <m/>
    <s v="Overhead"/>
    <m/>
    <s v="Conductor - Primary"/>
    <m/>
    <s v="Circuit ID: 152442110"/>
    <s v="     "/>
    <x v="0"/>
    <m/>
    <n v="38.8461"/>
    <n v="-121.378"/>
    <s v="Placer"/>
    <s v="PLEASANT-GROVE-2110"/>
    <m/>
    <s v="Cal Fire"/>
    <s v="Agriculture"/>
    <m/>
    <m/>
    <m/>
    <m/>
    <m/>
    <m/>
    <m/>
    <s v="N"/>
    <s v="N"/>
    <m/>
    <m/>
    <s v="     "/>
    <m/>
    <m/>
    <m/>
    <m/>
    <m/>
    <m/>
    <m/>
    <m/>
    <m/>
    <m/>
    <m/>
    <m/>
    <m/>
    <m/>
    <m/>
    <m/>
    <m/>
    <m/>
    <m/>
  </r>
  <r>
    <x v="3014"/>
    <s v="     "/>
    <d v="2020-08-25T00:00:00"/>
    <d v="1899-12-30T20:47:00"/>
    <s v="35"/>
    <x v="2"/>
    <s v="8"/>
    <x v="6"/>
    <d v="2020-08-25T00:00:00"/>
    <d v="1899-12-30T20:46:00"/>
    <s v="On August 25, 2020 at 2047 hours, a PG&amp;E troubleman was dispatched to the Pleasant Grove 2110 Distribution Circuit on East Catlett Rd just outside the city of Roseville and observed a grass fire occurred due to a failed dead end jumper. Initial analysis indicates that the center phase overhead jumper failed due to an electrical surge caused by a mylar balloon that made contact with primary overhead conductors at pole 100052455. The jumper failure resulted in a 3 meter - 0.25 acre grass fire and an outage to one customer. The troubleman created a &quot;Priority A&quot; EC Tag and the damaged equipment was repaired on August 25, 2020. A &quot;Priority B&quot; EC tag was also created for work to be done on switch 8345, this work has not yet been completed. Cal Fire was on scene to extinguish the fire."/>
    <s v="     "/>
    <x v="0"/>
    <m/>
    <x v="1"/>
    <s v="N"/>
    <m/>
    <m/>
    <m/>
    <s v="T005055134"/>
    <m/>
    <m/>
    <s v="     "/>
    <x v="0"/>
    <x v="0"/>
    <m/>
    <x v="0"/>
    <s v="D"/>
    <s v="&lt;0.25"/>
    <m/>
    <s v="Equipment - Overloaded"/>
    <x v="9"/>
    <s v="Equipment - PG&amp;E"/>
    <s v="All types of equipment / facility failure"/>
    <s v="Equipment failure - Other"/>
    <s v="Jumper"/>
    <m/>
    <m/>
    <m/>
    <s v="Overhead"/>
    <m/>
    <s v="Jumper"/>
    <s v="Deadend Auto Clevis, Switch 8345"/>
    <s v="Circuit ID: 152442110"/>
    <s v="     "/>
    <x v="0"/>
    <m/>
    <n v="38.8461"/>
    <n v="-121.396"/>
    <s v="Placer"/>
    <s v="PLEASANT-GROVE-2110"/>
    <m/>
    <s v="Cal Fire"/>
    <s v="Agriculture"/>
    <m/>
    <m/>
    <m/>
    <m/>
    <m/>
    <m/>
    <m/>
    <s v="N"/>
    <s v="N"/>
    <m/>
    <m/>
    <s v="     "/>
    <m/>
    <m/>
    <m/>
    <m/>
    <m/>
    <m/>
    <m/>
    <m/>
    <m/>
    <m/>
    <m/>
    <m/>
    <m/>
    <m/>
    <m/>
    <m/>
    <m/>
    <m/>
    <m/>
  </r>
  <r>
    <x v="3015"/>
    <s v="     "/>
    <d v="2020-08-25T00:00:00"/>
    <d v="1899-12-30T07:50:00"/>
    <s v="35"/>
    <x v="2"/>
    <s v="8"/>
    <x v="6"/>
    <d v="2020-08-25T00:00:00"/>
    <d v="1899-12-30T06:15:00"/>
    <s v="On August 25, 2020 at 0619 hours, a PG&amp;E Troubleman was dispatched to the Alto 1124 12kV Distribution Circuit on Marsh Drive near W. Blithedale Avenue, Mill Valley in response to an outage. Initial analysis indicates PG&amp;E equipment failure caused the ignition. The connection went bad in the cutout which caused arcing that resulted in outage to 15 customers and melted the bird guard. The melted plastic of the bird guard landed on the ground causing a fire 1 - 3 meters in size. The fire was self-suppressed. PG&amp;E crew replaced the cutout same day."/>
    <s v="     "/>
    <x v="0"/>
    <m/>
    <x v="1"/>
    <s v="N"/>
    <s v="1028956"/>
    <s v="20-0089690"/>
    <m/>
    <s v="T005054403"/>
    <n v="119666000"/>
    <m/>
    <s v="     "/>
    <x v="0"/>
    <x v="0"/>
    <m/>
    <x v="0"/>
    <s v="D"/>
    <s v="&lt;3 meters of linear travel"/>
    <m/>
    <s v="Equipment - PG&amp;E"/>
    <x v="15"/>
    <s v="Equipment - PG&amp;E"/>
    <s v="All types of equipment / facility failure"/>
    <s v="Fuse failure - all"/>
    <s v="Fuse"/>
    <m/>
    <m/>
    <m/>
    <s v="Overhead"/>
    <m/>
    <s v="Fuse"/>
    <s v="Cutout"/>
    <s v="Fuse: 2443"/>
    <s v="     "/>
    <x v="2"/>
    <n v="190"/>
    <n v="37.918599999999998"/>
    <n v="-122.55500000000001"/>
    <s v="Marin"/>
    <s v="ALTO-1124"/>
    <m/>
    <s v="Self Extinguished"/>
    <s v="Hardwood Forest"/>
    <m/>
    <m/>
    <m/>
    <m/>
    <m/>
    <m/>
    <m/>
    <s v="N"/>
    <s v="N"/>
    <m/>
    <m/>
    <s v="     "/>
    <m/>
    <m/>
    <m/>
    <m/>
    <m/>
    <m/>
    <m/>
    <m/>
    <m/>
    <m/>
    <m/>
    <m/>
    <m/>
    <m/>
    <m/>
    <m/>
    <m/>
    <m/>
    <m/>
  </r>
  <r>
    <x v="3016"/>
    <s v="     "/>
    <d v="2020-08-25T00:00:00"/>
    <d v="1899-12-30T08:47:00"/>
    <s v="35"/>
    <x v="2"/>
    <s v="8"/>
    <x v="6"/>
    <d v="2020-08-25T00:00:00"/>
    <d v="1899-12-30T08:43:00"/>
    <s v="On August 25, 2020 at 0847 hours, a PG&amp;E Troubleman was dispatched to the Cottonwood 1103 12kV Distribution Circuit on Oak Hollow Drive, Cottonwood in response to a wire down and vegetation fire. Initial analysis indicates PG&amp;E equipment caused the ignition. A transformer that supplied one customer overloaded resulting in a down secondary wire that arced on the fence that resulted in a fire approximately 30'x30'. It is unknown who suppressed the fire as it was out prior to the Troubleman's arrival."/>
    <s v="     "/>
    <x v="0"/>
    <m/>
    <x v="1"/>
    <s v="N"/>
    <s v="1029067"/>
    <m/>
    <m/>
    <s v="T005054479"/>
    <n v="119668000"/>
    <m/>
    <s v="     "/>
    <x v="0"/>
    <x v="0"/>
    <m/>
    <x v="0"/>
    <s v="D"/>
    <s v="&lt;0.25"/>
    <s v="30'x30'"/>
    <s v="Equipment - Overloaded"/>
    <x v="13"/>
    <s v="Equipment - PG&amp;E"/>
    <s v="All types of equipment / facility failure"/>
    <s v="Transformer failure"/>
    <s v="Transformer"/>
    <m/>
    <m/>
    <m/>
    <s v="Overhead"/>
    <m/>
    <s v="Transformer"/>
    <s v="Transformer, Conductor - Secondary Triplex Service"/>
    <s v="CGC: 119145034420 "/>
    <s v="     "/>
    <x v="1"/>
    <n v="246"/>
    <n v="40.2776"/>
    <n v="-122.30800000000001"/>
    <s v="Tehama"/>
    <s v="COTTONWOOD-1103"/>
    <m/>
    <s v="Unknown"/>
    <s v="Hardwood Woodland"/>
    <m/>
    <m/>
    <m/>
    <m/>
    <m/>
    <m/>
    <m/>
    <s v="N"/>
    <s v="N"/>
    <m/>
    <m/>
    <s v="     "/>
    <m/>
    <m/>
    <m/>
    <m/>
    <m/>
    <m/>
    <m/>
    <m/>
    <m/>
    <m/>
    <m/>
    <m/>
    <m/>
    <m/>
    <m/>
    <m/>
    <m/>
    <m/>
    <m/>
  </r>
  <r>
    <x v="3017"/>
    <s v="     "/>
    <d v="2020-08-25T00:00:00"/>
    <d v="1899-12-30T16:25:00"/>
    <s v="35"/>
    <x v="2"/>
    <s v="8"/>
    <x v="6"/>
    <d v="2020-08-25T00:00:00"/>
    <d v="1899-12-30T16:18:00"/>
    <s v="On August 25, 2020 at 1625 hours, a PG&amp;E troubleman was dispatched to the Horseshoe 1102 Distribution Circuit on Golden Spur Dr in the city of Granite Bay and observed a wire down on ground due to vegetation contact. Initial analysis indicates a tree took down one phase of overhead primary conductors resulting in an outage and igniting a 3 meter - 0.25 acre fire that was extinguished by South Placer Fire Department. The troubleman safely de-energized line and created a &quot;Priority A&quot; EC Tag for the damaged equipment to be replaced. Power was restored to all 8 customers at 0200 hours on August 26, 2020. "/>
    <s v="     "/>
    <x v="0"/>
    <m/>
    <x v="1"/>
    <s v="N"/>
    <s v="1030384"/>
    <s v="20-0089961"/>
    <m/>
    <s v="T005054967"/>
    <n v="119671000"/>
    <m/>
    <s v="     "/>
    <x v="0"/>
    <x v="0"/>
    <m/>
    <x v="0"/>
    <s v="D"/>
    <s v="&lt;0.25"/>
    <m/>
    <s v="Vegetation"/>
    <x v="0"/>
    <s v="Vegetation"/>
    <s v="Contact from object"/>
    <s v="Contact - Vegetation"/>
    <m/>
    <s v="Contact - Vegetation"/>
    <s v="Conductor - Primary"/>
    <m/>
    <s v="Overhead"/>
    <m/>
    <s v="Conductor - Primary"/>
    <s v="Deadend Non-Ceramic Insulators, Deadend Auto Clevis"/>
    <s v="Circuit ID: 152571102"/>
    <s v="     "/>
    <x v="0"/>
    <m/>
    <n v="38.738900000000001"/>
    <n v="-121.194"/>
    <s v="Placer"/>
    <s v="HORSESHOE-1102"/>
    <m/>
    <s v="South Placer FD"/>
    <s v="Urban"/>
    <m/>
    <m/>
    <m/>
    <m/>
    <m/>
    <m/>
    <m/>
    <s v="N"/>
    <s v="N"/>
    <m/>
    <m/>
    <s v="     "/>
    <n v="38.739049999999999"/>
    <n v="-121.19287"/>
    <s v="Sep  4 2020 12:00AM"/>
    <s v="BranchFail"/>
    <s v="Green and healthy Grey Pine had a large limb snap and fall into lines upon examination of break no issues were found inside or outside of limb that lead to the branch failure."/>
    <s v="PING"/>
    <s v="80"/>
    <s v="36"/>
    <s v="30"/>
    <s v="None"/>
    <s v="None"/>
    <s v="N"/>
    <s v="1"/>
    <m/>
    <s v="Plain"/>
    <s v="D"/>
    <s v="CrossArm"/>
    <s v="BareWire"/>
    <s v="2"/>
  </r>
  <r>
    <x v="3018"/>
    <s v="     "/>
    <d v="2020-08-26T00:00:00"/>
    <d v="1899-12-30T16:05:00"/>
    <s v="35"/>
    <x v="2"/>
    <s v="8"/>
    <x v="6"/>
    <d v="2020-08-26T00:00:00"/>
    <d v="1899-12-30T15:11:00"/>
    <s v="On August 26, 2020 at 1605 hours, a PG&amp;E troubleman was dispatched to the Eight Mile 2101 Distribution Circuit on near I-5 in Lodi reports of a broken pole and complete outage. Initial analysis indicates a PG&amp;E equipment failure caused the ignition. The responding troubleman found two of three blown at fuse 3783 which he reported likely ignited a roughly 200 yard x 15 ft grass fire at at the base of the pole. The ensuing fire was 3 meters - 0.25 acre in size and was extinguished by the Woodbridge Fire Department. Fuse 3783 was closed at 1734 hours, restoring power to all five customers on August 26, 2020."/>
    <s v="     "/>
    <x v="0"/>
    <m/>
    <x v="1"/>
    <s v="N"/>
    <s v="1033088"/>
    <s v="20-0090378"/>
    <m/>
    <s v="T005055827"/>
    <m/>
    <m/>
    <s v="     "/>
    <x v="0"/>
    <x v="0"/>
    <m/>
    <x v="0"/>
    <s v="D"/>
    <s v="&lt;0.25"/>
    <m/>
    <s v="Equipment - PG&amp;E"/>
    <x v="15"/>
    <s v="Equipment - PG&amp;E"/>
    <s v="All types of equipment / facility failure"/>
    <s v="Fuse failure - all"/>
    <s v="Fuse"/>
    <m/>
    <m/>
    <m/>
    <s v="Overhead"/>
    <m/>
    <s v="Fuse"/>
    <s v="Fuse"/>
    <s v="Fuse: 3783"/>
    <s v="     "/>
    <x v="0"/>
    <m/>
    <n v="38.113100000000003"/>
    <n v="-121.40300000000001"/>
    <s v="San Joaquin"/>
    <s v="EIGHT-MILE-2101"/>
    <m/>
    <s v="Woodbridge FD"/>
    <s v="Herbaceous"/>
    <m/>
    <m/>
    <m/>
    <m/>
    <m/>
    <m/>
    <m/>
    <s v="N"/>
    <s v="N"/>
    <m/>
    <m/>
    <s v="     "/>
    <m/>
    <m/>
    <m/>
    <m/>
    <m/>
    <m/>
    <m/>
    <m/>
    <m/>
    <m/>
    <m/>
    <m/>
    <m/>
    <m/>
    <m/>
    <m/>
    <m/>
    <m/>
    <m/>
  </r>
  <r>
    <x v="3019"/>
    <s v="     "/>
    <d v="2020-08-26T00:00:00"/>
    <d v="1899-12-30T13:23:00"/>
    <s v="35"/>
    <x v="2"/>
    <s v="8"/>
    <x v="6"/>
    <d v="2020-08-26T00:00:00"/>
    <d v="1899-12-30T13:19:00"/>
    <s v="On August 26, 2020 at 1401 hours, a PG&amp;E Troubleman patrolled the Laytonville 1102 Distribution Circuit number 042681102, near 38101 and 37342 Covelo Rd, Willits, CA 95490. He observed that line recloser number 2502 and switch number 7517 was open. Initial analysis indicates that vegetation fell into an overhead conductor, pinning the line down and causing an ignition. The Cal Fire Mendocino Unit responded to and extinguished the 1/2 acre fire. The 1,449 minute outage affected 110 customers. The broken wood pin arm was replaced and all the repairs were completed and the line was returned to service on August 27, 2020 at 1328 hours."/>
    <s v="     "/>
    <x v="0"/>
    <m/>
    <x v="1"/>
    <s v="N"/>
    <s v="1032584"/>
    <s v="20-0090266"/>
    <m/>
    <s v="T005055688, T005055689"/>
    <m/>
    <m/>
    <s v="     "/>
    <x v="0"/>
    <x v="0"/>
    <m/>
    <x v="0"/>
    <s v="D"/>
    <s v="0.26-9.99"/>
    <s v="Approx. 1/4 acre"/>
    <s v="Vegetation"/>
    <x v="0"/>
    <s v="Vegetation"/>
    <s v="Contact from object"/>
    <s v="Contact - Vegetation"/>
    <m/>
    <s v="Contact - Vegetation"/>
    <s v="Conductor - Primary"/>
    <m/>
    <s v="Overhead"/>
    <m/>
    <s v="Conductor - Primary"/>
    <s v="Conductor - Primary, Wood Pin Arm"/>
    <s v="Circuit ID: 042681102"/>
    <s v="     "/>
    <x v="1"/>
    <n v="150"/>
    <n v="39.563800000000001"/>
    <n v="-123.402"/>
    <s v="Mendocino"/>
    <s v="LAYTONVILLE-1102"/>
    <m/>
    <s v="Cal Fire Mendocino Unit"/>
    <s v="Hardwood Forest"/>
    <m/>
    <m/>
    <m/>
    <m/>
    <m/>
    <s v="GRAVEL"/>
    <m/>
    <s v="N"/>
    <s v="N"/>
    <m/>
    <m/>
    <s v="     "/>
    <n v="39.573839999999997"/>
    <n v="-123.38838"/>
    <s v="Aug 27 2020 12:00AM"/>
    <s v="TrunkFail"/>
    <s v="20&quot; DBH SPAR OF 2XSTEM BLACK OAK FAILED AT GROUND LEVEL DUE TO SEVERE ROT. TREE HAD MULTIPLE CAT-FACES AND A CAVITY AT THE BASE OPPOSITE OF LINES."/>
    <s v="OAKK"/>
    <s v="80"/>
    <s v="38"/>
    <s v="30"/>
    <s v="Moderate"/>
    <s v="Severe"/>
    <s v="N"/>
    <s v="1"/>
    <m/>
    <s v="Hillside"/>
    <s v="B"/>
    <s v="CrossArm"/>
    <s v="BareWire"/>
    <s v="0"/>
  </r>
  <r>
    <x v="3020"/>
    <s v="     "/>
    <d v="2020-08-30T00:00:00"/>
    <d v="1899-12-30T23:50:00"/>
    <s v="36"/>
    <x v="2"/>
    <s v="8"/>
    <x v="6"/>
    <d v="2020-08-30T00:00:00"/>
    <d v="1899-12-30T22:40:00"/>
    <s v="On August 31, 2020 at 0017 hours, a PG&amp;E Troubleman patrolled the Carbona 1101 12kV Distribution Circuit number 163091101, near 29099 South MacArthur Drive in Tracy. He observed 300' of energized road-phase broken overhead 4str copper conductor with two copper sleeves on the ground and a fire in progress. Initial analysis indicates PG&amp;E overhead equipment failure caused the ignition. The Tracy Fire Department responded to and extinguished the fire. The 458-minute outage affected 10 customers. All the repairs were completed and the line was returned to service on August 31, 2020. This information is preliminary."/>
    <s v="     "/>
    <x v="0"/>
    <m/>
    <x v="1"/>
    <s v="N"/>
    <s v="1041202"/>
    <s v="20-0091511"/>
    <m/>
    <s v="T005058498, T005058501, T005058502"/>
    <n v="119693000"/>
    <m/>
    <s v="     "/>
    <x v="0"/>
    <x v="0"/>
    <m/>
    <x v="0"/>
    <s v="D"/>
    <s v="&lt;0.25"/>
    <m/>
    <s v="Equipment - PG&amp;E"/>
    <x v="4"/>
    <s v="Equipment - PG&amp;E"/>
    <s v="All types of equipment / facility failure"/>
    <s v="Conductor failure-all"/>
    <s v="Conductor - Primary"/>
    <m/>
    <m/>
    <m/>
    <s v="Overhead"/>
    <m/>
    <s v="Conductor - Primary"/>
    <s v="Primary Conductor"/>
    <s v="Circuit ID: 163091101; SAP ID: 102054685"/>
    <s v="     "/>
    <x v="0"/>
    <m/>
    <n v="37.687800000000003"/>
    <n v="-121.416"/>
    <s v="San Joaquin"/>
    <s v="CARBONA-1101"/>
    <m/>
    <s v="Tracy FD"/>
    <s v="Urban"/>
    <m/>
    <m/>
    <m/>
    <m/>
    <m/>
    <m/>
    <m/>
    <s v="N"/>
    <s v="N"/>
    <m/>
    <m/>
    <s v="     "/>
    <m/>
    <m/>
    <m/>
    <m/>
    <m/>
    <m/>
    <m/>
    <m/>
    <m/>
    <m/>
    <m/>
    <m/>
    <m/>
    <m/>
    <m/>
    <m/>
    <m/>
    <m/>
    <m/>
  </r>
  <r>
    <x v="3021"/>
    <s v="     "/>
    <d v="2020-08-30T00:00:00"/>
    <d v="1899-12-30T13:30:00"/>
    <s v="36"/>
    <x v="2"/>
    <s v="8"/>
    <x v="6"/>
    <d v="2020-08-30T00:00:00"/>
    <d v="1899-12-30T14:29:00"/>
    <s v="On August 30, 2020 at 1330 hours, a PG&amp;E Troubleman was dispatched to the Ashlan Ave 1104 12 kV Distribution Circuit in the vicinity of E Cortland Avenue and N Harrison Avenue, Fresno in response to an outage. Initial analysis indicates PG&amp;E equipment failure caused the ignition. The hot leg burnt off at the secondary bushing that was suspected to have burnt a tree below. The ensuing fire was 1 meter - &lt; 3 meters in size and it is unknown who suppressed the fire. PG&amp;E Crew repaired broken buss lead and service wire on August 30, 2020."/>
    <s v="     "/>
    <x v="0"/>
    <m/>
    <x v="1"/>
    <s v="N"/>
    <s v="1041058"/>
    <s v="20-0091424"/>
    <m/>
    <s v="T005058318"/>
    <n v="119730000"/>
    <m/>
    <s v="     "/>
    <x v="0"/>
    <x v="0"/>
    <m/>
    <x v="0"/>
    <s v="D"/>
    <s v="&lt;3 meters of linear travel"/>
    <m/>
    <s v="Equipment - PG&amp;E"/>
    <x v="4"/>
    <s v="Equipment - PG&amp;E"/>
    <s v="All types of equipment / facility failure"/>
    <s v="Conductor failure-all"/>
    <s v="Service Drop"/>
    <m/>
    <m/>
    <m/>
    <s v="Overhead"/>
    <m/>
    <s v="Service Drop"/>
    <s v="Service, Buss lead"/>
    <s v="Meter: 1004234040"/>
    <s v="     "/>
    <x v="0"/>
    <m/>
    <n v="36.781799999999997"/>
    <n v="-119.81100000000001"/>
    <s v="Fresno"/>
    <s v="ASHLAN-AVE-1107"/>
    <m/>
    <s v="Unknown"/>
    <s v="Urban"/>
    <m/>
    <m/>
    <m/>
    <m/>
    <m/>
    <m/>
    <m/>
    <s v="N"/>
    <s v="N"/>
    <m/>
    <m/>
    <s v="     "/>
    <m/>
    <m/>
    <m/>
    <m/>
    <m/>
    <m/>
    <m/>
    <m/>
    <m/>
    <m/>
    <m/>
    <m/>
    <m/>
    <m/>
    <m/>
    <m/>
    <m/>
    <m/>
    <m/>
  </r>
  <r>
    <x v="3022"/>
    <s v="     "/>
    <d v="2020-08-30T00:00:00"/>
    <d v="1899-12-30T13:24:00"/>
    <s v="36"/>
    <x v="2"/>
    <s v="8"/>
    <x v="6"/>
    <d v="2020-08-30T00:00:00"/>
    <d v="1899-12-30T13:17:00"/>
    <s v="On August 30, 2020 at 1337 hours, a PG&amp;E Troubleman patrolled the Wyandotte 1107 12kV Distribution Circuit number 102911107, near Loma Vista Drive in Oroville. He observed a wire down two load sides of the fused cutout 86125. Initial analysis indicates a large digger pine tree limb fell through a primary overhead conductor, causing an outage and an ignition. Cal Fire responded to and extinguished the fire. The 148-minute outage affected 185 customers. We replaced 200' of #6 copper conductor and the angle composite arm, via EC tag 119692119. All the repairs were completed and the line was returned to service on August 30, 2020. This information is preliminary."/>
    <s v="     "/>
    <x v="0"/>
    <m/>
    <x v="1"/>
    <s v="N"/>
    <m/>
    <s v="20-0091421"/>
    <m/>
    <s v="T005058316"/>
    <n v="119692000"/>
    <m/>
    <s v="     "/>
    <x v="0"/>
    <x v="0"/>
    <m/>
    <x v="0"/>
    <s v="D"/>
    <s v="&lt;3 meters of linear travel"/>
    <m/>
    <s v="Vegetation"/>
    <x v="0"/>
    <s v="Vegetation"/>
    <s v="Contact from object"/>
    <s v="Contact - Vegetation"/>
    <m/>
    <s v="Contact - Vegetation"/>
    <s v="Conductor - Primary"/>
    <m/>
    <s v="Overhead"/>
    <m/>
    <s v="Conductor - Primary"/>
    <s v="Primary Conductor, Crossarm"/>
    <s v="Circuit ID: 102911107, SAP ID: 100395767"/>
    <s v="     "/>
    <x v="0"/>
    <m/>
    <n v="39.485999999999997"/>
    <n v="-121.506"/>
    <s v="Butte"/>
    <s v="WYANDOTTE-1107"/>
    <m/>
    <s v="Cal Fire"/>
    <s v="Urban"/>
    <m/>
    <m/>
    <m/>
    <m/>
    <m/>
    <m/>
    <m/>
    <s v="N"/>
    <s v="N"/>
    <m/>
    <m/>
    <s v="     "/>
    <n v="39.485999999999997"/>
    <n v="-121.50620000000001"/>
    <s v="Dec 17 2020 12:00AM"/>
    <s v="Unverified"/>
    <s v="I went to the location and there is not a pine tree at the location"/>
    <m/>
    <m/>
    <m/>
    <m/>
    <m/>
    <m/>
    <m/>
    <m/>
    <m/>
    <m/>
    <m/>
    <m/>
    <m/>
    <m/>
  </r>
  <r>
    <x v="3023"/>
    <s v="     "/>
    <d v="2020-08-31T00:00:00"/>
    <d v="1899-12-30T10:28:00"/>
    <s v="36"/>
    <x v="2"/>
    <s v="8"/>
    <x v="6"/>
    <m/>
    <m/>
    <s v="On August 31, 2020 at 1028 hours, a PG&amp;E was dispatched to the West Sacramento 1109 Distribution Circuit on Old River Rd in West Sacramento for reports of a pole fire incident. Initial analysis indicates a PG&amp;E equipment failure caused the ignition. The responding troubleman observed a PT failed at Capacitor Bank 497 with 3 blown that resulted in a small brush fire to ignite at the base of the pole. The ensuing fire was 3 meters - 0.25 acre is size and was extinguished by West Sacramento Fire Department. Notification tag 119694670 was created for the damaged assets to be replaced."/>
    <s v="     "/>
    <x v="0"/>
    <m/>
    <x v="1"/>
    <s v="N"/>
    <m/>
    <m/>
    <m/>
    <s v="5248851079"/>
    <n v="119695000"/>
    <m/>
    <s v="     "/>
    <x v="0"/>
    <x v="0"/>
    <m/>
    <x v="0"/>
    <s v="D"/>
    <s v="&lt;0.25"/>
    <m/>
    <s v="Equipment - PG&amp;E"/>
    <x v="11"/>
    <s v="Equipment - PG&amp;E"/>
    <s v="All types of equipment / facility failure"/>
    <s v="Capacitor bank failure"/>
    <s v="Capacitor Bank"/>
    <m/>
    <m/>
    <m/>
    <s v="Overhead"/>
    <m/>
    <s v="Capacitor Bank"/>
    <s v="Capacitor Bank"/>
    <s v="Capacitor Bank: C497"/>
    <s v="     "/>
    <x v="0"/>
    <m/>
    <n v="38.641399999999997"/>
    <n v="-121.59"/>
    <s v="Yolo"/>
    <s v="WEST-SACRAMENTO-1109"/>
    <m/>
    <s v="West Sacramento FD"/>
    <s v="Agriculture"/>
    <m/>
    <m/>
    <m/>
    <m/>
    <m/>
    <m/>
    <m/>
    <s v="N"/>
    <s v="N"/>
    <m/>
    <m/>
    <s v="     "/>
    <m/>
    <m/>
    <m/>
    <m/>
    <m/>
    <m/>
    <m/>
    <m/>
    <m/>
    <m/>
    <m/>
    <m/>
    <m/>
    <m/>
    <m/>
    <m/>
    <m/>
    <m/>
    <m/>
  </r>
  <r>
    <x v="3024"/>
    <s v="     "/>
    <d v="2020-09-01T00:00:00"/>
    <d v="1899-12-30T12:04:00"/>
    <s v="36"/>
    <x v="2"/>
    <s v="9"/>
    <x v="6"/>
    <d v="2020-09-01T00:00:00"/>
    <d v="1899-12-30T13:16:00"/>
    <s v="On September 1, 2020 at 1204 hours, a PG&amp;E Troubleman was dispatched to the Sisquoc 1103 12kV Distribution Circuit on Rancho Tepusquet Road, Santa Maria in response to arcing wires. Initial analysis indicates PG&amp;E equipment failure caused the ignition. The bus wire connection melted due to loading that caused the arcing and sparking resulting in damage to the transformers and a small spot fire at the base of the pole. PG&amp;E Troubleman stated he has been out to this location before for melted connections that could be due to overloading. Fire was suppressed by the customer."/>
    <s v="     "/>
    <x v="0"/>
    <m/>
    <x v="1"/>
    <s v="N"/>
    <s v="1046297"/>
    <s v="20-0092251"/>
    <m/>
    <s v="T005059842"/>
    <n v="119701000"/>
    <m/>
    <s v="     "/>
    <x v="0"/>
    <x v="0"/>
    <m/>
    <x v="0"/>
    <s v="D"/>
    <s v="&lt;3 meters of linear travel"/>
    <m/>
    <s v="Equipment - PG&amp;E"/>
    <x v="10"/>
    <s v="Equipment - PG&amp;E"/>
    <s v="All types of equipment / facility failure"/>
    <s v="Splice/Clamp/Connector"/>
    <s v="Splice/Clamp/Connector"/>
    <m/>
    <m/>
    <m/>
    <s v="Overhead"/>
    <m/>
    <s v="Splice/Clamp/Connector"/>
    <s v="Transformers, Connectors"/>
    <s v="CGC: 513113551650 "/>
    <s v="     "/>
    <x v="0"/>
    <m/>
    <n v="34.897599999999997"/>
    <n v="-120.298"/>
    <s v="Santa Barbara"/>
    <s v="SISQUOC-1103"/>
    <m/>
    <s v="Customer"/>
    <s v="Agriculture"/>
    <m/>
    <m/>
    <m/>
    <m/>
    <m/>
    <m/>
    <m/>
    <s v="N"/>
    <s v="N"/>
    <m/>
    <m/>
    <s v="     "/>
    <m/>
    <m/>
    <m/>
    <m/>
    <m/>
    <m/>
    <m/>
    <m/>
    <m/>
    <m/>
    <m/>
    <m/>
    <m/>
    <m/>
    <m/>
    <m/>
    <m/>
    <m/>
    <m/>
  </r>
  <r>
    <x v="3025"/>
    <s v="     "/>
    <d v="2020-09-01T00:00:00"/>
    <d v="1899-12-30T11:15:00"/>
    <s v="36"/>
    <x v="2"/>
    <s v="9"/>
    <x v="6"/>
    <d v="2020-09-01T00:00:00"/>
    <d v="1899-12-30T10:15:00"/>
    <s v="On September 1, 2020 at 1115 hours, a PG&amp;E Troubleman was dispatched to the Challenge 1102 12kV Distribution Circuit south of Willow Glen Road and east of Middle Ponderosa Way, Brownsville in response to a notification from the fire department of a vegetation fire with a wire down. Initial analysis indicates vegetation contact caused the ignition. A dead pine tree top broke off approximately 15' up and fell into the two phase primary 4 ACSR conductor resulting in a down wire and broken pole. 3 customers sustained an outage and the fire was approximately 2.5 acres. Fire was suppressed by Cal Fire."/>
    <s v="     "/>
    <x v="0"/>
    <m/>
    <x v="1"/>
    <s v="N"/>
    <s v="1046213"/>
    <s v="20-0092191"/>
    <m/>
    <s v="T005059798"/>
    <n v="119700000"/>
    <m/>
    <s v="     "/>
    <x v="0"/>
    <x v="0"/>
    <m/>
    <x v="0"/>
    <s v="D"/>
    <s v="0.26-9.99"/>
    <s v="2.5 acres"/>
    <s v="Vegetation"/>
    <x v="0"/>
    <s v="Vegetation"/>
    <s v="Contact from object"/>
    <s v="Contact - Vegetation"/>
    <m/>
    <s v="Contact - Vegetation"/>
    <s v="Conductor - Primary"/>
    <m/>
    <s v="Overhead"/>
    <m/>
    <s v="Conductor - Primary"/>
    <s v="Pole, Crossarm, Conductor - Primary"/>
    <s v="Circuit ID: 103201102"/>
    <s v="     "/>
    <x v="2"/>
    <n v="330"/>
    <n v="39.408499999999997"/>
    <n v="-121.29"/>
    <s v="Yuba"/>
    <s v="CHALLENGE-1102"/>
    <m/>
    <s v="Cal Fire"/>
    <s v="Herbaceous"/>
    <m/>
    <m/>
    <m/>
    <m/>
    <m/>
    <m/>
    <m/>
    <s v="N"/>
    <s v="N"/>
    <m/>
    <m/>
    <s v="     "/>
    <m/>
    <m/>
    <s v="Dec 17 2020 12:00AM"/>
    <s v="Unverified"/>
    <s v="could not find lat 39.4062404 -121.2936571 no veg related outage located at this location"/>
    <m/>
    <m/>
    <m/>
    <m/>
    <m/>
    <m/>
    <m/>
    <m/>
    <m/>
    <m/>
    <m/>
    <m/>
    <m/>
    <m/>
  </r>
  <r>
    <x v="3026"/>
    <s v="     "/>
    <d v="2020-09-03T00:00:00"/>
    <d v="1899-12-30T13:01:00"/>
    <s v="36"/>
    <x v="2"/>
    <s v="9"/>
    <x v="6"/>
    <d v="2020-09-03T00:00:00"/>
    <d v="1899-12-30T12:45:00"/>
    <s v="On September 3, 2020 at 1301 hours, a PG&amp;E troubleman was dispatched to the Santa Ynez 1104 Distribution Circuit on Tapadero Rd in Los Olivos and observed a grass fire that was ignited by three phases of primary conductors sagging below communication lines.  After speaking with the responding troubleman, it was found that an Electric Overhead Tag issued on February 17, 2020 to adjust the line clearance above a communication pole was not completed. The overhead primary conductors contacted communication lines and ignited a 0.25 - 10-acre grass fire. A new Electric Overhead Tag for the three phases of conductors to be adjusted was created and completed on September 3rd. Power was restored to all 55 customers by 1748 hours on September 3, 2020. Santa Barbara Fire Department was on scene to extinguish the fire. "/>
    <s v="     "/>
    <x v="0"/>
    <m/>
    <x v="1"/>
    <s v="N"/>
    <s v="1053034"/>
    <s v="20-0093123"/>
    <m/>
    <s v="T005061455"/>
    <n v="119713000"/>
    <m/>
    <s v="     "/>
    <x v="0"/>
    <x v="0"/>
    <m/>
    <x v="0"/>
    <s v="D"/>
    <s v="0.26-9.99"/>
    <m/>
    <s v="Equipment - PG&amp;E"/>
    <x v="2"/>
    <s v="Equipment - PG&amp;E"/>
    <s v="All types of equipment / facility failure"/>
    <s v="Pole failure"/>
    <s v="Conductor - Primary"/>
    <m/>
    <m/>
    <m/>
    <s v="Overhead"/>
    <m/>
    <s v="Conductor - Primary"/>
    <m/>
    <s v="Circuit ID: 182721104"/>
    <s v="     "/>
    <x v="1"/>
    <n v="512"/>
    <n v="34.666499999999999"/>
    <n v="-120.133"/>
    <s v="Santa Barbara"/>
    <s v="SANTA-YNEZ-1104"/>
    <m/>
    <s v="Santa Barbara County FD"/>
    <s v="Herbaceous"/>
    <m/>
    <m/>
    <m/>
    <m/>
    <m/>
    <m/>
    <m/>
    <s v="N"/>
    <s v="N"/>
    <m/>
    <m/>
    <s v="     "/>
    <m/>
    <m/>
    <m/>
    <m/>
    <m/>
    <m/>
    <m/>
    <m/>
    <m/>
    <m/>
    <m/>
    <m/>
    <m/>
    <m/>
    <m/>
    <m/>
    <m/>
    <m/>
    <m/>
  </r>
  <r>
    <x v="3027"/>
    <s v="     "/>
    <d v="2020-09-04T00:00:00"/>
    <d v="1899-12-30T15:21:00"/>
    <s v="36"/>
    <x v="2"/>
    <s v="9"/>
    <x v="6"/>
    <d v="2020-09-04T00:00:00"/>
    <d v="1899-12-30T15:20:00"/>
    <s v="On September 4, 2020 at 1521 hours, a PG&amp;E troubleman was dispatched to the Redwood City 1102 Distribution Circuit for reports of a wire down incident. Initial analysis indicates a PG&amp;E equipment failure resulted in an ignition. The responding troubleman found one span, one phase of #4 acsr overhead primary conductor down likely due to persistent winds weakening the conductor. The equipment failure ignited a small 1 meter - &lt; 3 meter grass fire that was extinguished by Redwood City Fire Department. A PG&amp;E crew replaced and repaired all damaged assets on September 4, 2020."/>
    <s v="     "/>
    <x v="0"/>
    <m/>
    <x v="1"/>
    <s v="N"/>
    <s v="1055053"/>
    <s v="20-0093546"/>
    <m/>
    <s v="T005062332"/>
    <n v="119719000"/>
    <m/>
    <s v="     "/>
    <x v="0"/>
    <x v="0"/>
    <m/>
    <x v="0"/>
    <s v="D"/>
    <s v="&lt;3 meters of linear travel"/>
    <m/>
    <s v="Equipment - PG&amp;E"/>
    <x v="9"/>
    <s v="Equipment - PG&amp;E"/>
    <s v="Weather"/>
    <s v="Weather - High Winds"/>
    <s v="Conductor - Primary"/>
    <m/>
    <m/>
    <m/>
    <s v="Overhead"/>
    <m/>
    <s v="Conductor - Primary"/>
    <s v="Conductor, Cutout"/>
    <s v="Circuit ID: 024161102"/>
    <s v="     "/>
    <x v="0"/>
    <m/>
    <n v="37.487900000000003"/>
    <n v="-122.212"/>
    <s v="San Mateo"/>
    <s v="REDWOOD-CITY-1102"/>
    <m/>
    <s v="Redwood City FD"/>
    <s v="Urban"/>
    <m/>
    <m/>
    <m/>
    <m/>
    <m/>
    <m/>
    <m/>
    <s v="N"/>
    <s v="N"/>
    <m/>
    <m/>
    <s v="     "/>
    <m/>
    <m/>
    <m/>
    <m/>
    <m/>
    <m/>
    <m/>
    <m/>
    <m/>
    <m/>
    <m/>
    <m/>
    <m/>
    <m/>
    <m/>
    <m/>
    <m/>
    <m/>
    <m/>
  </r>
  <r>
    <x v="3028"/>
    <s v="     "/>
    <d v="2020-09-05T00:00:00"/>
    <d v="1899-12-30T15:37:00"/>
    <s v="36"/>
    <x v="2"/>
    <s v="9"/>
    <x v="6"/>
    <m/>
    <m/>
    <s v="On September 5, 2020 at 1536 hours, a PG&amp;E Troubleman was dispatched to the Bonnie Nook 1101 12kV Distribution Circuit on Sacramento Street, Dutch Flat in response to reports of arcing wires. Initial analysis indicates PG&amp;E equipment caused the ignition. The switch was not completely closed from when it was operated on August 28 that created an arc across the clapper resulting in the clapper melting and the two bolts falling to the ground starting the ignition. Fire was suppressed by Cal Fire. Cal Fire took photographs of the evidence. There was no outage associated to the ignition."/>
    <s v="     "/>
    <x v="0"/>
    <m/>
    <x v="1"/>
    <s v="N"/>
    <s v="1056417"/>
    <m/>
    <m/>
    <s v="T005062903"/>
    <n v="119720000"/>
    <m/>
    <s v="     "/>
    <x v="0"/>
    <x v="0"/>
    <m/>
    <x v="0"/>
    <s v="D"/>
    <s v="&lt;0.25"/>
    <m/>
    <s v="Equipment - PG&amp;E"/>
    <x v="18"/>
    <s v="Equipment - PG&amp;E"/>
    <s v="All types of equipment / facility failure"/>
    <s v="Switch failure"/>
    <s v="Switch"/>
    <m/>
    <m/>
    <m/>
    <s v="Overhead"/>
    <m/>
    <s v="Switch"/>
    <s v="Switch, Clapper"/>
    <s v="1327"/>
    <s v="     "/>
    <x v="2"/>
    <n v="330"/>
    <n v="39.200299999999999"/>
    <n v="-120.83799999999999"/>
    <s v="Placer"/>
    <s v="BONNIE-NOOK-1101"/>
    <m/>
    <s v="Cal Fire"/>
    <s v="Conifer Forest"/>
    <m/>
    <m/>
    <m/>
    <m/>
    <m/>
    <m/>
    <m/>
    <s v="N"/>
    <s v="N"/>
    <m/>
    <m/>
    <s v="     "/>
    <m/>
    <m/>
    <m/>
    <m/>
    <m/>
    <m/>
    <m/>
    <m/>
    <m/>
    <m/>
    <m/>
    <m/>
    <m/>
    <m/>
    <m/>
    <m/>
    <m/>
    <m/>
    <m/>
  </r>
  <r>
    <x v="3029"/>
    <s v="     "/>
    <d v="2020-09-05T00:00:00"/>
    <d v="1899-12-30T20:57:00"/>
    <s v="36"/>
    <x v="2"/>
    <s v="9"/>
    <x v="6"/>
    <m/>
    <m/>
    <s v="On September 5, 2020 at 2057 hours, a PG&amp;E Distribution Troubleman was dispatched to the Garberville-Laytonville 60kv Transmission Circuit on Alder Point Road, Alderpoint. Upon arrival, the Troubleman observed a grass fire in proximity to the transmission line and a dead bird. Initial analysis indicates bird contact caused the ignition. A PG&amp;E Transmission Troubleman responded to observe the scene and indicated the bird, suspected as a buzzard, went phase to phase resulting in the ignition. There were no damaged to PG&amp;E equipment nor any associated outage. The fire was approximately 20'x30' in size and was suppressed by Cal Fire. Bird guard installation tags were submitted for the incident location and surrounding structures on the Garberville-Laytonville 60kv Transmission Circuit."/>
    <s v="     "/>
    <x v="0"/>
    <m/>
    <x v="1"/>
    <s v="N"/>
    <m/>
    <m/>
    <m/>
    <s v="T005063101"/>
    <n v="119721000"/>
    <m/>
    <s v="     "/>
    <x v="0"/>
    <x v="0"/>
    <m/>
    <x v="2"/>
    <m/>
    <s v="&lt;0.25"/>
    <s v="20X30'"/>
    <s v="Contact - Animal - Bird"/>
    <x v="6"/>
    <s v="Contact - Bird"/>
    <s v="Contact from object"/>
    <s v="Contact - Animal"/>
    <m/>
    <s v="Contact - Animal"/>
    <s v="Conductor - Transmission"/>
    <m/>
    <s v="Overhead"/>
    <m/>
    <s v="Conductor - Transmission"/>
    <s v="NA"/>
    <s v="44913382"/>
    <s v="     "/>
    <x v="0"/>
    <n v="105"/>
    <n v="40.112900000000003"/>
    <n v="-123.75"/>
    <s v="Humboldt"/>
    <s v="GARBERVILLE-LAYTONVILLE-60KV"/>
    <m/>
    <s v="Cal Fire"/>
    <s v="Herbaceous"/>
    <m/>
    <m/>
    <m/>
    <m/>
    <m/>
    <m/>
    <m/>
    <s v="N"/>
    <s v="N"/>
    <m/>
    <m/>
    <s v="     "/>
    <m/>
    <m/>
    <m/>
    <m/>
    <m/>
    <m/>
    <m/>
    <m/>
    <m/>
    <m/>
    <m/>
    <m/>
    <m/>
    <m/>
    <m/>
    <m/>
    <m/>
    <m/>
    <m/>
  </r>
  <r>
    <x v="3030"/>
    <s v="     "/>
    <d v="2020-09-05T00:00:00"/>
    <d v="1899-12-30T07:50:00"/>
    <s v="36"/>
    <x v="2"/>
    <s v="9"/>
    <x v="6"/>
    <d v="2020-09-05T00:00:00"/>
    <d v="1899-12-30T07:44:00"/>
    <s v="On September 5, 2020 at 1040 hours, a PG&amp;E Troubleman patrolled the Hicks 1116 12kV Distribution Circuit number 083431116, near 15270 Blossom Hill Road in Los Gatos. He observed a broken 3-phase primary overhead #6 copper conductor down. Initial analysis indicates a squirrel contacted the bushing mounts and climbing access, which caused an ignition. The Santa Clara County Fire Department responded to and extinguished the fire. The 344-minute outage affected 109 customers. The line was returned to service on September 5, 2020. This information is preliminary."/>
    <s v="     "/>
    <x v="0"/>
    <m/>
    <x v="1"/>
    <s v="N"/>
    <m/>
    <s v="20-0093667"/>
    <m/>
    <s v="T005062637, T005062615"/>
    <n v="119720000"/>
    <m/>
    <s v="     "/>
    <x v="0"/>
    <x v="0"/>
    <m/>
    <x v="0"/>
    <s v="D"/>
    <s v="&lt;0.25"/>
    <m/>
    <s v="Contact - Animal - Other"/>
    <x v="6"/>
    <s v="Contact - Animal"/>
    <s v="Contact from object"/>
    <s v="Contact - Animal"/>
    <m/>
    <s v="Contact - Animal"/>
    <s v="Conductor - Primary"/>
    <m/>
    <s v="Overhead"/>
    <m/>
    <s v="Conductor - Primary"/>
    <s v="Conductor, Connector, Cutout"/>
    <s v="Circuit ID: 083431116, SAP ID: 100516737"/>
    <s v="     "/>
    <x v="1"/>
    <n v="518"/>
    <n v="37.236199999999997"/>
    <n v="-121.93600000000001"/>
    <s v="Santa Clara"/>
    <s v="HICKS-1116"/>
    <m/>
    <s v="Santa Clara County FD"/>
    <s v="Urban"/>
    <m/>
    <m/>
    <m/>
    <m/>
    <m/>
    <m/>
    <m/>
    <s v="N"/>
    <s v="N"/>
    <m/>
    <m/>
    <s v="     "/>
    <m/>
    <m/>
    <m/>
    <m/>
    <m/>
    <m/>
    <m/>
    <m/>
    <m/>
    <m/>
    <m/>
    <m/>
    <m/>
    <m/>
    <m/>
    <m/>
    <m/>
    <m/>
    <m/>
  </r>
  <r>
    <x v="3031"/>
    <s v="     "/>
    <d v="2020-09-05T00:00:00"/>
    <d v="1899-12-30T07:59:00"/>
    <s v="36"/>
    <x v="2"/>
    <s v="9"/>
    <x v="6"/>
    <d v="2020-09-05T00:00:00"/>
    <d v="1899-12-30T07:38:00"/>
    <s v="On September 5, 2020 at 0759 hours, a PG&amp;E troubleman was dispatched to the Reservation Road 1102 Distribution Circuit on G17 in Salinas  for reports of a wires down outage incident. Initial analysis indicates PG&amp;E equipment failure caused the ignition. The troubleman observed one span of overhead primary conductor had fallen to ground due to a splice/connector failure which resulted in a small fire and an outage. The ensuing fire was 3 meters - 0.25 acre in size and was extinguished by Cal Fire. A PG&amp;E crew replaced all damaged assets on September 5, 2020."/>
    <s v="     "/>
    <x v="0"/>
    <m/>
    <x v="1"/>
    <s v="N"/>
    <s v="1055546"/>
    <s v="20-0093674"/>
    <m/>
    <s v="T005062619"/>
    <n v="119719000"/>
    <m/>
    <s v="     "/>
    <x v="0"/>
    <x v="0"/>
    <m/>
    <x v="0"/>
    <s v="D"/>
    <s v="&lt;0.25"/>
    <m/>
    <s v="Equipment - PG&amp;E"/>
    <x v="10"/>
    <s v="Equipment - PG&amp;E"/>
    <s v="All types of equipment / facility failure"/>
    <s v="Splice/Clamp/Connector"/>
    <s v="Splice/Clamp/Connector"/>
    <m/>
    <m/>
    <m/>
    <s v="Overhead"/>
    <m/>
    <s v="Splice/Clamp/Connector"/>
    <s v="Conductor"/>
    <s v="Circuit ID: 182731102"/>
    <s v="     "/>
    <x v="0"/>
    <m/>
    <n v="36.586599999999997"/>
    <n v="-121.602"/>
    <s v="Monterey"/>
    <s v="RESERVATION-ROAD-1102"/>
    <m/>
    <s v="Cal Fire"/>
    <s v="Herbaceous"/>
    <m/>
    <m/>
    <m/>
    <m/>
    <m/>
    <m/>
    <m/>
    <s v="N"/>
    <s v="N"/>
    <m/>
    <m/>
    <s v="     "/>
    <m/>
    <m/>
    <m/>
    <m/>
    <m/>
    <m/>
    <m/>
    <m/>
    <m/>
    <m/>
    <m/>
    <m/>
    <m/>
    <m/>
    <m/>
    <m/>
    <m/>
    <m/>
    <m/>
  </r>
  <r>
    <x v="3032"/>
    <s v="     "/>
    <d v="2020-09-06T00:00:00"/>
    <d v="1899-12-30T14:29:00"/>
    <s v="37"/>
    <x v="2"/>
    <s v="9"/>
    <x v="6"/>
    <d v="2020-09-06T00:00:00"/>
    <d v="1899-12-30T14:27:00"/>
    <s v="On September 6, 2020 at 1429 hours, a PG&amp;E troubleman was dispatched to the Hoopa 1101 Distribution Circuit on Cappell Rd in the city of Weitchpec for reports of a tree or object on wire. Initial analysis indicates a tree fell on primary overhead conductors causing a wires down outage and igniting a 0.25 - 10 acre fire. Upon arrival, the troubleman found 1 of 3 fuses blown at fuse 8437 and reported the downed conductor was 21 spans source side of SBCO 67443. The remaining fuses were opened, de-energizing the line and tagged MOL. Cal Fire would not allow access to the incident area, due to fire. On September 7, 2020 Cal Fire had suppressed the fire and allowed PG&amp;E access to the incident area. PG&amp;E completed EC tag 119721660 to replace the damaged primary conductors and Fuse 8437 was closed at 1252 hours on September 7, 2020 restoring power to all 62 customers."/>
    <s v="     "/>
    <x v="0"/>
    <m/>
    <x v="1"/>
    <s v="N"/>
    <s v="1057006"/>
    <s v="20-0093928"/>
    <m/>
    <s v="T005063439"/>
    <n v="119722000"/>
    <m/>
    <s v="     "/>
    <x v="0"/>
    <x v="0"/>
    <m/>
    <x v="0"/>
    <s v="D"/>
    <s v="0.26-9.99"/>
    <m/>
    <s v="Vegetation"/>
    <x v="0"/>
    <s v="Vegetation"/>
    <s v="Contact from object"/>
    <s v="Contact - Vegetation"/>
    <m/>
    <s v="Contact - Vegetation"/>
    <s v="Conductor - Primary"/>
    <m/>
    <s v="Overhead"/>
    <m/>
    <s v="Conductor - Primary"/>
    <m/>
    <s v="Circuit ID: 192401101"/>
    <s v="     "/>
    <x v="1"/>
    <n v="100"/>
    <n v="41.249299999999998"/>
    <n v="-123.767"/>
    <s v="Humboldt"/>
    <s v="HOOPA-1101"/>
    <m/>
    <s v="Cal Fire"/>
    <s v="Conifer Forest"/>
    <m/>
    <m/>
    <m/>
    <m/>
    <m/>
    <s v="UPPER"/>
    <m/>
    <s v="N"/>
    <s v="N"/>
    <m/>
    <m/>
    <s v="     "/>
    <n v="41.249499999999998"/>
    <n v="-123.7676"/>
    <s v="Sep 14 2020 12:00AM"/>
    <s v="TrunkFail"/>
    <s v="A green Black Oak broke above the ground and struck the 12KV lines causing an outage and fire. The communication lines were still on he ground at the time of  the investigation."/>
    <s v="OAKK"/>
    <s v="65"/>
    <s v="17"/>
    <s v="50"/>
    <s v="Moderate"/>
    <s v="None"/>
    <s v="N"/>
    <s v="1"/>
    <m/>
    <s v="Hillside"/>
    <s v="B"/>
    <s v="CrossArm"/>
    <s v="BareWire"/>
    <s v="2"/>
  </r>
  <r>
    <x v="3033"/>
    <s v="     "/>
    <d v="2020-09-06T00:00:00"/>
    <d v="1899-12-30T16:47:00"/>
    <s v="37"/>
    <x v="2"/>
    <s v="9"/>
    <x v="6"/>
    <d v="2020-09-06T00:00:00"/>
    <d v="1899-12-30T16:39:00"/>
    <s v="On September 6, 2020 at 1646 hours, a PG&amp;E Troubleman was dispatched to the San Justo 1101 12kV Distribution Circuit on Brown Road, San Juan Bautista in response to an outage. Initial analysis indicates PG&amp;E equipment caused the ignition. A SP transformer blew the top off and catastrophically failed resulting in an ignition of approximately 1 acre in size. PG&amp;E Troubleman did not test the transformer with a volt meter, but suspects the transformer was overloaded as there were multiple overloaded transformers in the surrounding area over the course of a few days. The Fire Department was dropping fire retardant and it landed on the Watsonville-Salinas 60kV Transmission circuit that started tracking and ignited a second fire on the pole two spans west. PG&amp;E Troubleman had to de-energize the Transmission line and extinguished the second fire located on the pole while the initial 1 acre fire was suppressed by Cal Fire. On September 7, 2020, PG&amp;E Crew completed repairs to the Transformer and hardware and a tag was created to replace the burnt Transmission pole from the second fire."/>
    <s v="     "/>
    <x v="0"/>
    <m/>
    <x v="1"/>
    <s v="N"/>
    <s v="1057164"/>
    <s v="20-0093919"/>
    <m/>
    <s v="T005063625"/>
    <m/>
    <m/>
    <s v="     "/>
    <x v="0"/>
    <x v="0"/>
    <m/>
    <x v="0"/>
    <s v="D"/>
    <s v="0.26-9.99"/>
    <s v="no greater than 1 acre"/>
    <s v="Equipment - Overloaded"/>
    <x v="13"/>
    <s v="Equipment - PG&amp;E"/>
    <s v="All types of equipment / facility failure"/>
    <s v="Transformer failure"/>
    <s v="Transformer"/>
    <m/>
    <m/>
    <m/>
    <s v="Overhead"/>
    <m/>
    <s v="Transformer"/>
    <s v="Transformer, Hardware/Framing"/>
    <s v="CGC: 412443857077"/>
    <s v="     "/>
    <x v="1"/>
    <n v="558"/>
    <n v="36.873699999999999"/>
    <n v="-121.58499999999999"/>
    <s v="San Benito"/>
    <s v="SAN-JUSTO-1101"/>
    <m/>
    <s v="Cal Fire"/>
    <s v="Herbaceous"/>
    <m/>
    <m/>
    <m/>
    <m/>
    <m/>
    <m/>
    <m/>
    <s v="N"/>
    <s v="N"/>
    <m/>
    <m/>
    <s v="     "/>
    <m/>
    <m/>
    <m/>
    <m/>
    <m/>
    <m/>
    <m/>
    <m/>
    <m/>
    <m/>
    <m/>
    <m/>
    <m/>
    <m/>
    <m/>
    <m/>
    <m/>
    <m/>
    <m/>
  </r>
  <r>
    <x v="3034"/>
    <s v="     "/>
    <d v="2020-09-06T00:00:00"/>
    <d v="1899-12-30T20:58:00"/>
    <s v="37"/>
    <x v="2"/>
    <s v="9"/>
    <x v="6"/>
    <d v="2020-09-06T00:00:00"/>
    <d v="1899-12-30T17:07:00"/>
    <s v="On September 6, 2020 at 2058 hours, a PG&amp;E Troubleman was dispatched to the Paul Sweet 2107 21kV Distribution Circuit on Smith Grade Road near Black Ranch Road, Santa Cruz in response to a pole fire. Initial analysis indicates vegetation contact by third-party caused the ignition. A bulldozer pushed over a tree into the primary lines. The tree appeared to be laying on primary conductor tree wire for some time that caused the insulation to melt off and smolder, leading to the ignition. Upon the Troubleman arrival, the tree was laying on the phone or cable wire. There was no bulldozer on site, but at the base of the fallen tree was a mound of dirt with dozer tracks leading to it. The fire was approximately 0.5 - 1 acre in size and an outage impacted 3 customers. Fire was suppressed by Cal Fire and Scotts Valley Fire Department."/>
    <s v="     "/>
    <x v="0"/>
    <m/>
    <x v="1"/>
    <s v="N"/>
    <s v="1057881"/>
    <s v="20-0094037"/>
    <m/>
    <s v="T005064349"/>
    <n v="119722000"/>
    <m/>
    <s v="     "/>
    <x v="0"/>
    <x v="0"/>
    <m/>
    <x v="0"/>
    <s v="D"/>
    <s v="0.26-9.99"/>
    <s v="0.5 - 1 acre"/>
    <s v="Contact - 3rd Party"/>
    <x v="8"/>
    <s v="Contact - 3rd Party"/>
    <s v="Contact from object"/>
    <s v="Contact - Vehicle"/>
    <m/>
    <s v="Contact - Vehicle"/>
    <s v="Conductor - Primary"/>
    <m/>
    <s v="Overhead"/>
    <m/>
    <s v="Conductor - Primary"/>
    <s v="Pole, Crossarm, Cutout, Insulators"/>
    <s v="Circuit ID: 083252107 "/>
    <s v="     "/>
    <x v="2"/>
    <n v="500"/>
    <n v="37.017400000000002"/>
    <n v="-122.122"/>
    <s v="Santa Cruz"/>
    <s v="PAUL-SWEET-2107"/>
    <m/>
    <s v="Cal Fire &amp; Scotts Valley FD"/>
    <s v="Conifer Forest"/>
    <m/>
    <m/>
    <m/>
    <m/>
    <m/>
    <m/>
    <m/>
    <s v="N"/>
    <s v="N"/>
    <m/>
    <m/>
    <s v="     "/>
    <n v="37.017375999999999"/>
    <n v="-122.122688"/>
    <s v="Dec  2 2020 12:00AM"/>
    <s v="RootsFail"/>
    <s v="Evidence of a trunk on the ground"/>
    <s v="FIRD"/>
    <s v="50"/>
    <s v="13"/>
    <s v="30"/>
    <s v="None"/>
    <s v="None"/>
    <s v="N"/>
    <s v="1"/>
    <m/>
    <s v="Hillside"/>
    <s v="A"/>
    <s v="CrossArm"/>
    <s v="BareWire"/>
    <s v="0"/>
  </r>
  <r>
    <x v="3035"/>
    <s v="     "/>
    <d v="2020-09-06T00:00:00"/>
    <d v="1899-12-30T13:09:00"/>
    <s v="37"/>
    <x v="2"/>
    <s v="9"/>
    <x v="6"/>
    <m/>
    <m/>
    <s v="On September 6, 2020 at 1309 hours, a PG&amp;E troubleman was dispatched to the Tracy 1106 12kV Distribution Circuit on West Platti Rd, Tracy in response to a pole fire incident. Initial analysis indicates a mylar balloon made contact with overhead primary lines causing the surrounding grass vegetation to ignite. The ensuing fire was 3 meters - 0.25 acre in size and was supressed by Tracy Fire Department. There were no outages or major damages that occurred during this event."/>
    <s v="     "/>
    <x v="0"/>
    <m/>
    <x v="1"/>
    <s v="N"/>
    <s v="1056919"/>
    <m/>
    <m/>
    <s v="T005063383"/>
    <m/>
    <m/>
    <s v="     "/>
    <x v="0"/>
    <x v="0"/>
    <m/>
    <x v="0"/>
    <s v="D"/>
    <s v="&lt;0.25"/>
    <m/>
    <s v="Contact - 3rd Party"/>
    <x v="12"/>
    <s v="Contact - 3rd Party"/>
    <s v="Contact from object"/>
    <s v="Contact - Balloon"/>
    <m/>
    <s v="Contact - Balloon"/>
    <s v="Conductor - Primary"/>
    <m/>
    <s v="Overhead"/>
    <m/>
    <s v="Conductor - Primary"/>
    <m/>
    <s v="Circuit ID: 162881106"/>
    <s v="     "/>
    <x v="0"/>
    <m/>
    <n v="37.797699999999999"/>
    <n v="-121.455"/>
    <s v="San Joaquin"/>
    <s v="TRACY-1106"/>
    <m/>
    <s v="Tracy FD"/>
    <s v="Agriculture"/>
    <m/>
    <m/>
    <m/>
    <m/>
    <m/>
    <m/>
    <m/>
    <s v="N"/>
    <s v="N"/>
    <m/>
    <m/>
    <s v="     "/>
    <m/>
    <m/>
    <m/>
    <m/>
    <m/>
    <m/>
    <m/>
    <m/>
    <m/>
    <m/>
    <m/>
    <m/>
    <m/>
    <m/>
    <m/>
    <m/>
    <m/>
    <m/>
    <m/>
  </r>
  <r>
    <x v="3036"/>
    <s v="     "/>
    <d v="2020-09-06T00:00:00"/>
    <d v="1899-12-30T09:00:00"/>
    <s v="37"/>
    <x v="2"/>
    <s v="9"/>
    <x v="6"/>
    <d v="2020-09-06T00:00:00"/>
    <d v="1899-12-30T08:41:00"/>
    <s v="On September 6, 2020 at 0900 hours, a PG&amp;E troubleman was dispatched to the Goose Lake 1103 Distribution Circuit on Lost Hills Rd in Lost Hills and observed a car pole incident had occurred. Initial analysis indicates third party contact caused the ignition. A third party vehicle made contact with a distribution pole causing one pole to fall to ground and damaging multiple assets along with overhead primary conductors to fall as well. The primary conductors made contact with two trees, causing them to ignite. The ensuing fire was 3 meters - 0.25 acre in size and was extinguished by Kern County FD. A PG&amp;E crew replaced all damaged assets on September 6, 2020."/>
    <s v="     "/>
    <x v="0"/>
    <m/>
    <x v="1"/>
    <s v="N"/>
    <s v="1056816"/>
    <s v="20-0093846"/>
    <m/>
    <s v="T005063254"/>
    <m/>
    <m/>
    <s v="     "/>
    <x v="0"/>
    <x v="0"/>
    <m/>
    <x v="0"/>
    <s v="D"/>
    <s v="&lt;0.25"/>
    <m/>
    <s v="Contact - 3rd Party"/>
    <x v="8"/>
    <s v="Contact - 3rd Party"/>
    <s v="Contact from object"/>
    <s v="Contact - Vehicle"/>
    <m/>
    <s v="Contact - Vehicle"/>
    <s v="Pole"/>
    <m/>
    <s v="Overhead"/>
    <m/>
    <s v="Pole"/>
    <s v="Poles, Cutout, Transformer, Crossarms, Streetlight, Conductor, Insulators, Ground"/>
    <s v="Pole ID: 100238348"/>
    <s v="     "/>
    <x v="0"/>
    <m/>
    <n v="35.505499999999998"/>
    <n v="-119.69"/>
    <s v="Kern"/>
    <s v="GOOSE-LAKE-1103"/>
    <m/>
    <s v="Kern County FD"/>
    <s v="Urban"/>
    <m/>
    <m/>
    <m/>
    <m/>
    <m/>
    <m/>
    <m/>
    <s v="N"/>
    <s v="N"/>
    <m/>
    <m/>
    <s v="     "/>
    <m/>
    <m/>
    <m/>
    <m/>
    <m/>
    <m/>
    <m/>
    <m/>
    <m/>
    <m/>
    <m/>
    <m/>
    <m/>
    <m/>
    <m/>
    <m/>
    <m/>
    <m/>
    <m/>
  </r>
  <r>
    <x v="3037"/>
    <s v="     "/>
    <d v="2020-09-06T00:00:00"/>
    <d v="1899-12-30T12:49:00"/>
    <s v="37"/>
    <x v="2"/>
    <s v="9"/>
    <x v="6"/>
    <d v="2020-09-06T00:00:00"/>
    <d v="1899-12-30T12:46:00"/>
    <s v="On September 6, 2020 at 1249 hours, a PG&amp;E troubleman was dispatched to the Buellton 1102 Distribution Circuit on Chalk Hill Rd in Solvang for reports of tree or object on wire. Initial analysis indicates PG&amp;E equipment failure caused the ignition. An open wire secondary and span guy made contact due to the secondary wire having excess sag which caused an ignition along with a transformer to trip. The ensuing fire was 3 meters - 0.25 acre in size and was extinguished by Santa Barbara County Fire Department. A PG&amp;E crew adjusted the secondary conductor and span guy on September 6, 2020."/>
    <s v="     "/>
    <x v="0"/>
    <m/>
    <x v="1"/>
    <s v="N"/>
    <s v="1056906"/>
    <s v="20-0093889"/>
    <m/>
    <s v="T005063362"/>
    <n v="119721000"/>
    <m/>
    <s v="     "/>
    <x v="0"/>
    <x v="0"/>
    <m/>
    <x v="0"/>
    <s v="D"/>
    <s v="&lt;0.25"/>
    <m/>
    <s v="Equipment - PG&amp;E"/>
    <x v="4"/>
    <s v="Equipment - PG&amp;E"/>
    <s v="All types of equipment / facility failure"/>
    <s v="Conductor failure-all"/>
    <s v="Conductor - Open Wire Secondary"/>
    <m/>
    <m/>
    <m/>
    <s v="Overhead"/>
    <m/>
    <s v="Conductor - Open Wire Secondary"/>
    <s v="Secondary and Guy were only adjusted and not replaced. "/>
    <s v="Circuit ID: 183041102"/>
    <s v="     "/>
    <x v="0"/>
    <n v="512"/>
    <n v="34.602600000000002"/>
    <n v="-120.146"/>
    <s v="Santa Barbara"/>
    <s v="BUELLTON-1102"/>
    <m/>
    <s v="Santa Barbara County FD"/>
    <s v="Urban"/>
    <m/>
    <m/>
    <m/>
    <m/>
    <m/>
    <m/>
    <m/>
    <s v="N"/>
    <s v="N"/>
    <m/>
    <m/>
    <s v="     "/>
    <m/>
    <m/>
    <m/>
    <m/>
    <m/>
    <m/>
    <m/>
    <m/>
    <m/>
    <m/>
    <m/>
    <m/>
    <m/>
    <m/>
    <m/>
    <m/>
    <m/>
    <m/>
    <m/>
  </r>
  <r>
    <x v="3038"/>
    <s v="     "/>
    <d v="2020-09-06T00:00:00"/>
    <d v="1899-12-30T13:04:00"/>
    <s v="37"/>
    <x v="2"/>
    <s v="9"/>
    <x v="6"/>
    <m/>
    <m/>
    <s v="On September 6, 2020 at 1304 hours, a PG&amp;E troubleman was dispatched to the Point Arena 1101 Distribution Circuit on Mountain Vew Rd near Point Arena for reports of a Saw Explosion Hazard. Initial analysis indicates PG&amp;E equipment overload resulted in an ignition. The responding troubleman found a service conductor had failed likely due to an overloaded transformer attached to distribution pole. As a result of the equipment failure, a small vegetation fire was ignited near the base of the pole. The ensuing fire was 1 meter - &lt; 3 meters in size and was extinguished by Cal Fire. PG&amp;E crew replaced all damaged assets on September 7, 2020."/>
    <s v="     "/>
    <x v="0"/>
    <m/>
    <x v="1"/>
    <s v="N"/>
    <m/>
    <m/>
    <m/>
    <s v="T005063379"/>
    <n v="119722000"/>
    <m/>
    <s v="     "/>
    <x v="0"/>
    <x v="0"/>
    <m/>
    <x v="0"/>
    <s v="D"/>
    <s v="&lt;3 meters of linear travel"/>
    <m/>
    <s v="Equipment - Overloaded"/>
    <x v="13"/>
    <s v="Equipment - PG&amp;E"/>
    <s v="All types of equipment / facility failure"/>
    <s v="Transformer failure"/>
    <s v="Service Drop"/>
    <m/>
    <m/>
    <m/>
    <s v="Overhead"/>
    <m/>
    <s v="Service Drop"/>
    <s v="Conductor"/>
    <s v="Circuit ID: 043381101 "/>
    <s v="     "/>
    <x v="1"/>
    <n v="140"/>
    <n v="38.955100000000002"/>
    <n v="-123.59099999999999"/>
    <s v="Mendocino"/>
    <s v="POINT-ARENA-1101"/>
    <m/>
    <s v="Cal Fire"/>
    <s v="Conifer Forest"/>
    <m/>
    <m/>
    <m/>
    <m/>
    <m/>
    <m/>
    <m/>
    <s v="N"/>
    <s v="N"/>
    <m/>
    <m/>
    <s v="     "/>
    <m/>
    <m/>
    <m/>
    <m/>
    <m/>
    <m/>
    <m/>
    <m/>
    <m/>
    <m/>
    <m/>
    <m/>
    <m/>
    <m/>
    <m/>
    <m/>
    <m/>
    <m/>
    <m/>
  </r>
  <r>
    <x v="3039"/>
    <s v="     "/>
    <d v="2020-09-07T00:00:00"/>
    <d v="1899-12-30T16:18:00"/>
    <s v="37"/>
    <x v="2"/>
    <s v="9"/>
    <x v="6"/>
    <d v="2020-09-07T00:00:00"/>
    <d v="1899-12-30T16:14:00"/>
    <s v="On September 7, 2020 at 1718 hours, a PG&amp;E Troubleman patrolled the Cloverdale 1101 Distribution Circuit number 042821101, near Highway 128 in Cloverdale. He observed a sagging AT&amp;T communication wire contacting the mid span primary overhead wire. He cleared the wire. Initial analysis indicates the ignition occurred as a result of the third party's sagging line making repeated contact in the wind, with our primary overhead conductor. Cal Fire responded to and extinguished the fire. All the repairs were completed and the line was returned to service on September 7, 2020. This information is preliminary."/>
    <s v="     "/>
    <x v="0"/>
    <m/>
    <x v="1"/>
    <s v="N"/>
    <s v="1058721"/>
    <s v="20-0094301"/>
    <m/>
    <s v="T005065441, T005065445, X315311699, 3317014869, "/>
    <n v="119723000"/>
    <m/>
    <s v="     "/>
    <x v="0"/>
    <x v="0"/>
    <m/>
    <x v="0"/>
    <s v="D"/>
    <s v="&lt;0.25"/>
    <m/>
    <s v="Contact - 3rd Party"/>
    <x v="3"/>
    <s v="Contact - 3rd Party"/>
    <s v="Contact from object"/>
    <s v="Contact - Other"/>
    <m/>
    <s v="Contact - Other"/>
    <s v="Conductor - Primary"/>
    <m/>
    <s v="Overhead"/>
    <m/>
    <s v="Conductor - Primary"/>
    <s v="Conductor - Primary"/>
    <s v="Circuit ID: 042821101, SAP ID: 101964553"/>
    <s v="     "/>
    <x v="1"/>
    <n v="154"/>
    <n v="38.831000000000003"/>
    <n v="-123.047"/>
    <s v="Sonoma"/>
    <s v="CLOVERDALE-1101"/>
    <m/>
    <s v="Cal Fire"/>
    <s v="Herbaceous"/>
    <m/>
    <m/>
    <m/>
    <m/>
    <m/>
    <m/>
    <m/>
    <s v="N"/>
    <s v="N"/>
    <m/>
    <m/>
    <s v="     "/>
    <m/>
    <m/>
    <m/>
    <m/>
    <m/>
    <m/>
    <m/>
    <m/>
    <m/>
    <m/>
    <m/>
    <m/>
    <m/>
    <m/>
    <m/>
    <m/>
    <m/>
    <m/>
    <m/>
  </r>
  <r>
    <x v="3040"/>
    <s v="     "/>
    <d v="2020-09-07T00:00:00"/>
    <d v="1899-12-30T18:04:00"/>
    <s v="37"/>
    <x v="2"/>
    <s v="9"/>
    <x v="6"/>
    <d v="2020-09-07T00:00:00"/>
    <d v="1899-12-30T18:30:00"/>
    <s v="On September 7, 2020 at 1804 hours a PG&amp;E troubleman was dispatched to the ROB ROY 2105 Distribution Circuit on Trout Gulch Rd in the city of Aptos for a wire down hazard. Initial analysis indicates a tree branch made contact with 2 phases of overhead primary conductors causing one phase to eventually fail and fall to ground. A total of 432 customers experienced a sustained outage as a result of the incident. Upon arrival the troubleman heard buzzing and saw smoke coming from the overheard conductors, which he attributed to the fresh branch making contact with PG&amp;E lines. Before he could de-energize the line to make safe, the branch caught fire and one phase fell to ground. The Rio Del Mar Fire Department was already on scene and immediately doused the area to extinguish the fire. An EC tag was created and the damaged span of 6 sol cu primary conductor was replaced along with power being restored to all 432 customers by 1548 hours on September 8, 2020."/>
    <s v="     "/>
    <x v="0"/>
    <m/>
    <x v="1"/>
    <s v="N"/>
    <s v="1058925"/>
    <s v="20-0094422"/>
    <m/>
    <s v="T005065660"/>
    <n v="119723000"/>
    <m/>
    <s v="     "/>
    <x v="0"/>
    <x v="0"/>
    <m/>
    <x v="0"/>
    <s v="D"/>
    <s v="&lt;3 meters of linear travel"/>
    <m/>
    <s v="Vegetation"/>
    <x v="0"/>
    <s v="Vegetation"/>
    <s v="Contact from object"/>
    <s v="Contact - Vegetation"/>
    <m/>
    <s v="Contact - Vegetation"/>
    <s v="Conductor - Primary"/>
    <m/>
    <s v="Overhead"/>
    <m/>
    <s v="Conductor - Primary"/>
    <m/>
    <s v="Circuit ID: 083692105"/>
    <s v="     "/>
    <x v="2"/>
    <n v="520"/>
    <n v="37.000799999999998"/>
    <n v="-121.88500000000001"/>
    <s v="Santa Cruz"/>
    <s v="ROB-ROY-2105"/>
    <m/>
    <s v="Rio Del Mar FD"/>
    <s v="Conifer Forest"/>
    <m/>
    <m/>
    <m/>
    <m/>
    <m/>
    <m/>
    <m/>
    <s v="N"/>
    <s v="N"/>
    <m/>
    <m/>
    <s v="     "/>
    <n v="37.001156000000002"/>
    <n v="-121.885007"/>
    <s v="Dec  2 2020 12:00AM"/>
    <s v="TrunkFail"/>
    <s v="Evidence of broken trunk pieces on the ground and green foliage"/>
    <s v="OAKC"/>
    <s v="45"/>
    <s v="14"/>
    <s v="12"/>
    <s v="Slight"/>
    <s v="None"/>
    <s v="N"/>
    <s v="1"/>
    <m/>
    <s v="Hillside"/>
    <s v="B"/>
    <s v="CrossArm"/>
    <s v="BareWire"/>
    <s v="5"/>
  </r>
  <r>
    <x v="3041"/>
    <s v="     "/>
    <d v="2020-09-07T00:00:00"/>
    <d v="1899-12-30T04:26:00"/>
    <s v="37"/>
    <x v="2"/>
    <s v="9"/>
    <x v="6"/>
    <d v="2020-09-07T00:00:00"/>
    <m/>
    <s v="On September 7, 2020 at 0400 hours, a PG&amp;E Troubleman was dispatched to the Greenbrae 1102 12kV Distribution Circuit in the vicinity of Bretano Way and Via La Paz, Larkspur in response to arcing wires. Initial analysis indicates vegetation contact caused the ignition. A customer's oak tree contacted a triplex service drop due to wind and the rubbing broke through the insulation, resulting in sparks. A PG&amp;E Distribution Supervisor arrived on scene to see Central Marin Fire Department spraying the arcing wire with a high pressure foam hose that exacerbated the arcing. The ensuing fire was approximately 30' x 30' in size and the fire was suppressed by Central Marin Fire Department. PG&amp;E Crew replaced the damaged 1/0 triplex service drop on September 7, 2020."/>
    <s v="     "/>
    <x v="13"/>
    <m/>
    <x v="0"/>
    <s v="N"/>
    <m/>
    <s v="20-0094126"/>
    <m/>
    <s v="T005064645"/>
    <n v="119723000"/>
    <m/>
    <s v="     "/>
    <x v="0"/>
    <x v="0"/>
    <m/>
    <x v="0"/>
    <s v="D"/>
    <s v="&lt;0.25"/>
    <m/>
    <s v="Vegetation"/>
    <x v="0"/>
    <s v="Vegetation"/>
    <s v="Contact from object"/>
    <s v="Contact - Vegetation"/>
    <m/>
    <s v="Contact - Vegetation"/>
    <s v="Service Drop"/>
    <m/>
    <s v="Overhead"/>
    <m/>
    <s v="Service Drop"/>
    <s v="Service Drop"/>
    <s v="Meter: 1007683605"/>
    <s v="     "/>
    <x v="2"/>
    <n v="190"/>
    <n v="37.948700000000002"/>
    <n v="-122.52"/>
    <s v="Marin"/>
    <s v="GREENBRAE-1102"/>
    <m/>
    <s v="Central Marin FD"/>
    <s v="Urban"/>
    <m/>
    <m/>
    <m/>
    <m/>
    <m/>
    <m/>
    <m/>
    <s v="N"/>
    <s v="N"/>
    <m/>
    <m/>
    <s v="     "/>
    <m/>
    <m/>
    <s v="Sep  8 2020 12:00AM"/>
    <s v="Unverified"/>
    <s v="NO TREE FAILUEES OR GROW INTO ISSUES. OUTAGE WAS CAUSED BY SERVICE WIRE RUBBING ON TREE. ACCORDING TO CUSTOMER, SERVICE WIRE BECAME DAMAGED AND STARTED TO ARC DURING WIND EVENT."/>
    <s v=""/>
    <m/>
    <m/>
    <m/>
    <m/>
    <m/>
    <m/>
    <m/>
    <m/>
    <m/>
    <m/>
    <m/>
    <m/>
    <s v="0"/>
  </r>
  <r>
    <x v="3042"/>
    <s v="     "/>
    <d v="2020-09-07T00:00:00"/>
    <d v="1899-12-30T11:27:00"/>
    <s v="37"/>
    <x v="2"/>
    <s v="9"/>
    <x v="6"/>
    <d v="2020-09-07T00:00:00"/>
    <d v="1899-12-30T10:58:00"/>
    <s v="On September 7, 2020 at 1157 hours, a PG&amp;E Distribution Troubleman patrolled the Crazy Horse Canyon - Salinas -Soledad # 1 -115kV Transmission Circuit. He found that a bird strike at the structure 018/093, resulted in flashing porcelain insulators and a damaged tramp tower. A PG&amp;E Transmission Line Patrolman confirmed he found flashed insulators and one bell with light flash marks on it, but reported that the line was ok to put back in service and no repairs were needed. Initial analysis  indicates an eagle contacted a conductor on a transmission tower, causing an ignition. The Gonzales Fire Department responded to and extinguished the small 1/2 acre brush fire. We removed the deceased bird from the lattice steel tower 018/093. All the repairs were completed and the line was returned to service on September 7, 2020 at 1754 hours. This information is preliminary."/>
    <s v="     "/>
    <x v="0"/>
    <m/>
    <x v="1"/>
    <s v="N"/>
    <m/>
    <m/>
    <s v="INT-14079"/>
    <s v="T005064995"/>
    <m/>
    <m/>
    <s v="     "/>
    <x v="0"/>
    <x v="0"/>
    <m/>
    <x v="2"/>
    <s v="D"/>
    <s v="0.26-9.99"/>
    <s v="1/2 acre"/>
    <s v="Contact - Animal - Bird"/>
    <x v="6"/>
    <s v="Contact - Bird"/>
    <s v="Contact from object"/>
    <s v="Contact - Animal"/>
    <m/>
    <s v="Contact - Animal"/>
    <s v="Conductor - Transmission"/>
    <m/>
    <s v="Overhead"/>
    <m/>
    <s v="Conductor - Transmission"/>
    <s v="Porcelain insulators, Bell"/>
    <s v="Structure: 018/093; SAP Eqp: 40650909"/>
    <s v="     "/>
    <x v="1"/>
    <n v="525"/>
    <n v="36.545900000000003"/>
    <n v="-121.39100000000001"/>
    <s v="Monterey"/>
    <s v="CRAZY-HORSE-CANYON-SALINAS-SOLEDAD-#1-115KV"/>
    <m/>
    <s v="Gonzales FD"/>
    <s v="Herbaceous"/>
    <m/>
    <m/>
    <m/>
    <m/>
    <m/>
    <m/>
    <m/>
    <s v="N"/>
    <s v="N"/>
    <m/>
    <m/>
    <s v="     "/>
    <m/>
    <m/>
    <m/>
    <m/>
    <m/>
    <m/>
    <m/>
    <m/>
    <m/>
    <m/>
    <m/>
    <m/>
    <m/>
    <m/>
    <m/>
    <m/>
    <m/>
    <m/>
    <m/>
  </r>
  <r>
    <x v="3043"/>
    <s v="     "/>
    <d v="2020-09-08T00:00:00"/>
    <d v="1899-12-30T14:41:00"/>
    <s v="37"/>
    <x v="2"/>
    <s v="9"/>
    <x v="6"/>
    <d v="2020-09-08T00:00:00"/>
    <d v="1899-12-30T14:30:00"/>
    <s v="On September 8, 2020 at 1441 hours a PG&amp;E troubleman was dispatched to the Vasco 1102 Distribution Circuit in on Tesla Rd in the city of Livermore and observed one span of 4 ACSR  overhead primary conductors down on ground along with one of three fuses blown at fuse 11228. Initial analysis indicates an equipment overload caused the overhead primary conductor to fall to ground igniting a 0.25-10 acres grass fire. As a result of this failure eight customers experienced  a sustained outage for 280 minutes. The responding troubleman opened the remaining fuse to de-energize and make the incident area safe. EC tags were created and the damaged assets were replaced on the 8th and 16th of September. Power was restored to all eight customers at 1910 hours on September 8, 2020. Cal Fire was on scene to extinguish the fire."/>
    <s v="     "/>
    <x v="0"/>
    <m/>
    <x v="1"/>
    <s v="N"/>
    <s v="1061292"/>
    <s v="20-0095133"/>
    <m/>
    <s v="T005067237"/>
    <m/>
    <m/>
    <s v="     "/>
    <x v="0"/>
    <x v="0"/>
    <m/>
    <x v="0"/>
    <s v="D"/>
    <s v="0.26-9.99"/>
    <m/>
    <s v="Equipment - Overloaded"/>
    <x v="4"/>
    <s v="Equipment - PG&amp;E"/>
    <s v="All types of equipment / facility failure"/>
    <s v="Conductor failure-all"/>
    <s v="Conductor - Primary"/>
    <m/>
    <m/>
    <m/>
    <s v="Overhead"/>
    <m/>
    <s v="Conductor - Primary"/>
    <m/>
    <s v="Circuit ID: 013751102"/>
    <s v="     "/>
    <x v="0"/>
    <m/>
    <n v="37.653500000000001"/>
    <n v="-121.67400000000001"/>
    <s v="Alameda"/>
    <s v="VASCO-1102"/>
    <m/>
    <s v="Cal Fire"/>
    <s v="Agriculture"/>
    <m/>
    <m/>
    <m/>
    <m/>
    <m/>
    <m/>
    <m/>
    <s v="N"/>
    <s v="Y"/>
    <s v="202009080500"/>
    <s v="202009091500"/>
    <s v="     "/>
    <m/>
    <m/>
    <m/>
    <m/>
    <m/>
    <m/>
    <m/>
    <m/>
    <m/>
    <m/>
    <m/>
    <m/>
    <m/>
    <m/>
    <m/>
    <m/>
    <m/>
    <m/>
    <m/>
  </r>
  <r>
    <x v="3044"/>
    <s v="     "/>
    <d v="2020-09-08T00:00:00"/>
    <d v="1899-12-30T18:18:00"/>
    <s v="37"/>
    <x v="2"/>
    <s v="9"/>
    <x v="6"/>
    <d v="2020-09-08T00:00:00"/>
    <d v="1899-12-30T18:12:00"/>
    <s v="On September 8, 2020 at 1818 hours, a PG&amp;E troubleman was dispatched to the DIXON 1106 Distribution Circuit in on Schroeder Rd in the city of Dixon for reports of a pole fire hazard. Initial analysis indicates pigeons made contact with overhead racked primary conductors causing the lines to cross phase and igniting a grass fire along with a sustained outage to 2586 customers for 40 minutes. CB switch 1106/2 was closed at 1852 hours and LR 533554 was closed just shortly after at 1853 hours on September 8, 2020 restoring power to all 2586 customers. Dixon Fire Department was on scene to extinguish the fire. Pictures of one bird carcass have been supplied by the responding troubleman."/>
    <s v="     "/>
    <x v="0"/>
    <m/>
    <x v="1"/>
    <s v="N"/>
    <s v="1061485"/>
    <s v="20-0095252"/>
    <m/>
    <s v="T005067572"/>
    <m/>
    <m/>
    <s v="     "/>
    <x v="0"/>
    <x v="0"/>
    <m/>
    <x v="0"/>
    <s v="D"/>
    <s v="&lt;0.25"/>
    <m/>
    <s v="Contact - Animal - Bird"/>
    <x v="6"/>
    <s v="Contact - Bird"/>
    <s v="Contact from object"/>
    <s v="Contact - Animal"/>
    <m/>
    <s v="Contact - Animal"/>
    <s v="Conductor - Primary"/>
    <m/>
    <s v="Overhead"/>
    <m/>
    <s v="Conductor - Primary"/>
    <m/>
    <s v="Circuit ID: 062061106"/>
    <s v="     "/>
    <x v="0"/>
    <m/>
    <n v="38.447899999999997"/>
    <n v="-121.858"/>
    <s v="Solano"/>
    <s v="DIXON-1106"/>
    <m/>
    <s v="Dixon FD"/>
    <s v="Agriculture"/>
    <m/>
    <m/>
    <m/>
    <m/>
    <m/>
    <m/>
    <m/>
    <s v="N"/>
    <s v="Y"/>
    <s v="202009080500"/>
    <s v="202009100000"/>
    <s v="     "/>
    <m/>
    <m/>
    <m/>
    <m/>
    <m/>
    <m/>
    <m/>
    <m/>
    <m/>
    <m/>
    <m/>
    <m/>
    <m/>
    <m/>
    <m/>
    <m/>
    <m/>
    <m/>
    <m/>
  </r>
  <r>
    <x v="3045"/>
    <s v="     "/>
    <d v="2020-09-08T00:00:00"/>
    <d v="1899-12-30T22:02:00"/>
    <s v="37"/>
    <x v="2"/>
    <s v="9"/>
    <x v="6"/>
    <d v="2020-09-08T00:00:00"/>
    <d v="1899-12-30T20:55:00"/>
    <s v="On September 8, 2020 at 2202 hours, a PG&amp;E Troubleman was dispatched to the Los Molinos 1102 12kV Distribution Circuit on Lincoln Street east of Stanford Avenue, Los Molinos response to a wire down. Initial analysis indicates vegetation contact caused the ignition. A whole oak tree, suspected to be healthy, fell though one phase of primary conductor resulting in a fire 3 meters - 0.25 acres in size. Fire was suppressed by Cal Fire. PG&amp;E Contractor made repairs to the broken conductor by replacing the one span on September 9, 2020."/>
    <s v="     "/>
    <x v="0"/>
    <m/>
    <x v="1"/>
    <s v="N"/>
    <s v="1061567"/>
    <s v="20-0095305"/>
    <m/>
    <s v="T005067753"/>
    <n v="119728000"/>
    <m/>
    <s v="     "/>
    <x v="0"/>
    <x v="0"/>
    <m/>
    <x v="0"/>
    <s v="D"/>
    <s v="&lt;0.25"/>
    <m/>
    <s v="Vegetation"/>
    <x v="0"/>
    <s v="Vegetation"/>
    <s v="Contact from object"/>
    <s v="Contact - Vegetation"/>
    <m/>
    <s v="Contact - Vegetation"/>
    <s v="Conductor - Primary"/>
    <m/>
    <s v="Overhead"/>
    <m/>
    <s v="Conductor - Primary"/>
    <s v="Conductor - Primary"/>
    <s v="Circuit ID: 103481102 "/>
    <s v="     "/>
    <x v="0"/>
    <m/>
    <n v="40.0182"/>
    <n v="-122.08799999999999"/>
    <s v="Tehama"/>
    <s v="LOS-MOLINOS-1102"/>
    <m/>
    <s v="Cal Fire"/>
    <s v="Agriculture"/>
    <m/>
    <m/>
    <m/>
    <m/>
    <m/>
    <m/>
    <m/>
    <s v="N"/>
    <s v="Y"/>
    <s v="202009080500"/>
    <s v="202009100000"/>
    <s v="     "/>
    <n v="40.0182"/>
    <n v="-122.0869"/>
    <s v="Sep  9 2020 12:00AM"/>
    <s v="TrunkFail"/>
    <s v="Large valley oak across street from conductors failed at bas and fell across 12kv."/>
    <s v="OAKV"/>
    <s v="70"/>
    <s v="40"/>
    <s v="40"/>
    <s v="Slight"/>
    <s v="Moderate"/>
    <s v="Y"/>
    <s v="1"/>
    <m/>
    <s v="Valley"/>
    <s v="D"/>
    <s v="CrossArm"/>
    <s v="BareWire"/>
    <s v="0"/>
  </r>
  <r>
    <x v="3046"/>
    <s v="     "/>
    <d v="2020-09-08T00:00:00"/>
    <d v="1899-12-30T02:33:00"/>
    <s v="37"/>
    <x v="2"/>
    <s v="9"/>
    <x v="6"/>
    <d v="2020-09-08T00:00:00"/>
    <d v="1899-12-30T01:45:00"/>
    <s v="On September 8, 2020 at 0248 hours, a PG&amp;E Troubleman patrolled the Jessup 1102 Distribution Circuit number 103441102, near Riverside Avenue and Loop Street in Anderson. He observed a large tree that uprooted with the high winds and primary overhead wires down. Initial analysis indicates a large 80' green very mature native valley oak tree failed at the base, across the street from our facilities. The basal rot tree uprooted with the strong northwest winds and fell into two 120' primary overhead 4 ACSR conductors, causing wires down, a damaged pole, and an ignition. Cal Fire and the Cottonwood Fire Department responded to and extinguished the fire. The 202-minute outage affected 496 customers. We replaced the 50' class three pole, the 25KVA transformer, and one span of 120' number 4 ACSR conductors. All the repairs were completed and the line was returned to service on September 8, 2020. This information is preliminary."/>
    <s v="     "/>
    <x v="0"/>
    <m/>
    <x v="1"/>
    <s v="N"/>
    <s v="1060224"/>
    <s v="20-0094745"/>
    <m/>
    <s v="T005066209"/>
    <m/>
    <m/>
    <s v="     "/>
    <x v="0"/>
    <x v="0"/>
    <m/>
    <x v="0"/>
    <s v="D"/>
    <s v="&lt;0.25"/>
    <m/>
    <s v="Vegetation"/>
    <x v="0"/>
    <s v="Vegetation"/>
    <s v="Contact from object"/>
    <s v="Contact - Vegetation"/>
    <m/>
    <s v="Contact - Vegetation"/>
    <s v="Conductor - Primary"/>
    <m/>
    <s v="Overhead"/>
    <m/>
    <s v="Conductor - Primary"/>
    <s v="Conductor - Primary, Pole, Transformer"/>
    <s v="Circuit ID: 103441102, SAP ID: 101496111, 101496112"/>
    <s v="     "/>
    <x v="0"/>
    <n v="246"/>
    <n v="40.468400000000003"/>
    <n v="-122.31100000000001"/>
    <s v="Shasta"/>
    <s v="JESSUP-1102"/>
    <m/>
    <s v="Cal Fire"/>
    <s v="Urban"/>
    <m/>
    <m/>
    <m/>
    <m/>
    <m/>
    <m/>
    <m/>
    <s v="N"/>
    <s v="Y"/>
    <s v="202009080500"/>
    <s v="202009100000"/>
    <s v="     "/>
    <n v="40.468299999999999"/>
    <n v="-122.31059999999999"/>
    <s v="Sep  9 2020 12:00AM"/>
    <s v="TrunkFail"/>
    <s v="Large green valley oak failed at the base across street from facilities. Tree fell into lines and damaged pole at location. Pole was replaced."/>
    <s v="OAKV"/>
    <s v="80"/>
    <s v="60"/>
    <s v="50"/>
    <s v="Slight"/>
    <s v="Moderate"/>
    <s v="N"/>
    <s v="1"/>
    <m/>
    <s v="Valley"/>
    <s v="D"/>
    <s v="CrossArm"/>
    <s v="BareWire"/>
    <s v="0"/>
  </r>
  <r>
    <x v="3047"/>
    <s v="     "/>
    <d v="2020-09-08T00:00:00"/>
    <d v="1899-12-30T03:06:00"/>
    <s v="37"/>
    <x v="2"/>
    <s v="9"/>
    <x v="6"/>
    <d v="2020-09-08T00:00:00"/>
    <d v="1899-12-30T03:39:00"/>
    <s v="On September 8, 2020 at 0335 hours, PG&amp;E Troublemen patrolled the Rawson 1103 Distribution Circuit number 103531103, near 249 S. Main Street in Red Bluff. They observed a burnt pole south of fuse 2137. They then cut out the reclosing relay and opened the circuit breaker 1103/2 on the Scada. Initial analysis indicates the cause involved overhead equipment failure, but the troubleman was not sure what exactly started the fire. There was new construction and 3 poly insulators with no visible leakage. Cal Fire responded to and extinguished the fire. The 60 minute outage affected 2533 customers. We replaced the wood burned/flashed pole number 101544948 near Belle Mill Rd and Kaer Ave, including the crossarm, hardware, framing, and insulator. All the repairs were completed and the line was returned to service on September 8, 2020 at 0439 hours. This information is preliminary."/>
    <s v="     "/>
    <x v="0"/>
    <m/>
    <x v="1"/>
    <s v="N"/>
    <s v="1060456"/>
    <s v="20-0094751"/>
    <m/>
    <s v="T005066217"/>
    <n v="119724000"/>
    <m/>
    <s v="     "/>
    <x v="0"/>
    <x v="0"/>
    <m/>
    <x v="0"/>
    <s v="D"/>
    <s v="0.26-9.99"/>
    <m/>
    <s v="Equipment - PG&amp;E"/>
    <x v="9"/>
    <s v="Equipment - PG&amp;E"/>
    <s v="All types of equipment / facility failure"/>
    <s v="Equipment failure - Other"/>
    <s v="Pole"/>
    <m/>
    <m/>
    <m/>
    <s v="Overhead"/>
    <m/>
    <s v="Pole"/>
    <s v="Pole, Crossarm, Hardware/Framing, Insulator"/>
    <s v="Circuit ID: 103531103, SAP Eqp ID: 101544948"/>
    <s v="     "/>
    <x v="0"/>
    <m/>
    <n v="40.186500000000002"/>
    <n v="-122.214"/>
    <s v="Tehama"/>
    <s v="RAWSON-1103"/>
    <m/>
    <s v="Cal Fire"/>
    <s v="Urban"/>
    <m/>
    <m/>
    <m/>
    <m/>
    <m/>
    <m/>
    <m/>
    <s v="N"/>
    <s v="Y"/>
    <s v="202009080500"/>
    <s v="202009100000"/>
    <s v="     "/>
    <m/>
    <m/>
    <s v="Sep  9 2020 12:00AM"/>
    <s v="Unverified"/>
    <s v="Outage was not vegetation related. Neighbors thought cause was possibly a transient but is listed as being caused by failure of overhead equipment."/>
    <m/>
    <m/>
    <m/>
    <m/>
    <m/>
    <m/>
    <m/>
    <m/>
    <m/>
    <m/>
    <m/>
    <m/>
    <m/>
    <m/>
  </r>
  <r>
    <x v="3048"/>
    <s v="     "/>
    <d v="2020-09-08T00:00:00"/>
    <d v="1899-12-30T11:21:00"/>
    <s v="37"/>
    <x v="2"/>
    <s v="9"/>
    <x v="6"/>
    <d v="2020-09-08T00:00:00"/>
    <d v="1899-12-30T11:20:00"/>
    <s v="On September 8, 2020 at 1147 hours, a PG&amp;E Troubleman patrolled the Anderson 1101 12kV Distribution Circuit number 103261101, near Jeffries Street in Anderson. He observed a tree branch that fell into the lines. Initial analysis indicates the tree branch contacted a secondary overhead conductor, causing an ignition. The Anderson Fire Department responded to and extinguished the fire. The 37-minute outage affected 1 customer. The tree branch was removed and the line was returned to service on September 8, 2020. This information is preliminary."/>
    <s v="     "/>
    <x v="0"/>
    <m/>
    <x v="1"/>
    <s v="N"/>
    <s v="1061021"/>
    <m/>
    <m/>
    <s v="T005066749"/>
    <m/>
    <m/>
    <s v="     "/>
    <x v="0"/>
    <x v="0"/>
    <m/>
    <x v="0"/>
    <s v="D"/>
    <s v="&lt;3 meters of linear travel"/>
    <m/>
    <s v="Vegetation"/>
    <x v="0"/>
    <s v="Vegetation"/>
    <s v="Contact from object"/>
    <s v="Contact - Vegetation"/>
    <m/>
    <s v="Contact - Vegetation"/>
    <s v="Conductor - Secondary"/>
    <m/>
    <s v="Overhead"/>
    <m/>
    <s v="Conductor - Secondary"/>
    <s v="Conductor - Secondary"/>
    <s v="Circuit ID: 103261101"/>
    <s v="     "/>
    <x v="0"/>
    <n v="246"/>
    <n v="40.437399999999997"/>
    <n v="-122.29900000000001"/>
    <s v="Shasta"/>
    <s v="ANDERSON-1101"/>
    <m/>
    <s v="Anderson FD"/>
    <s v="Urban"/>
    <m/>
    <m/>
    <m/>
    <m/>
    <m/>
    <m/>
    <m/>
    <s v="N"/>
    <s v="Y"/>
    <s v="202009080500"/>
    <s v="202009100000"/>
    <s v="     "/>
    <m/>
    <m/>
    <m/>
    <m/>
    <m/>
    <m/>
    <m/>
    <m/>
    <m/>
    <m/>
    <m/>
    <m/>
    <m/>
    <m/>
    <m/>
    <m/>
    <m/>
    <m/>
    <m/>
  </r>
  <r>
    <x v="3049"/>
    <s v="     "/>
    <d v="2020-09-09T00:00:00"/>
    <d v="1899-12-30T10:48:00"/>
    <s v="37"/>
    <x v="2"/>
    <s v="9"/>
    <x v="6"/>
    <d v="2020-09-09T00:00:00"/>
    <d v="1899-12-30T10:53:00"/>
    <s v="On September 9, 2020 at 1058 hours, a PG&amp;E Troubleman patrolled the Stanislaus 1701 Distribution Circuit number 162821701, near 1180 Buckthorn Dr, Murphys, CA 95247. He observed that 2 of 3 fuses blew on L593 and a fire had started nearby. The fault occurred shortly after the electricity was restored following the recent PSPS event. Initial analysis indicates the underground conductors were burnt and flashed. Cal Fire responded to and extinguished the 1.25 acre fire. The Cal Fire Tuolumne Calaveras Unit's fire report is expected to be ready within 2-3 weeks. All the repairs were completed and the line was returned to service on September 11, 2020 at 0545 hours. This information is preliminary."/>
    <s v="     "/>
    <x v="0"/>
    <m/>
    <x v="1"/>
    <s v="N"/>
    <m/>
    <s v="20-0094369"/>
    <m/>
    <s v="T005068574, T005068274"/>
    <m/>
    <m/>
    <s v="     "/>
    <x v="0"/>
    <x v="0"/>
    <m/>
    <x v="0"/>
    <s v="D"/>
    <s v="0.26-9.99"/>
    <m/>
    <s v="Equipment - PG&amp;E"/>
    <x v="21"/>
    <s v="Equipment - PG&amp;E"/>
    <s v="All types of equipment / facility failure"/>
    <s v="Recloser failure"/>
    <s v="Recloser"/>
    <m/>
    <m/>
    <m/>
    <s v="Pad mount"/>
    <m/>
    <s v="Recloser"/>
    <s v="Conductor - Primary"/>
    <s v="Eqp ID: 79826"/>
    <s v="     "/>
    <x v="1"/>
    <n v="345"/>
    <n v="38.168500000000002"/>
    <n v="-120.39100000000001"/>
    <s v="Stanislaus"/>
    <s v="STANISLAUS-1701"/>
    <m/>
    <s v="Cal Fire"/>
    <s v="Herbaceous"/>
    <n v="1"/>
    <m/>
    <m/>
    <m/>
    <m/>
    <m/>
    <m/>
    <s v="N"/>
    <s v="Y"/>
    <s v="202009080500"/>
    <s v="202009091900"/>
    <s v="     "/>
    <m/>
    <m/>
    <m/>
    <m/>
    <m/>
    <m/>
    <m/>
    <m/>
    <m/>
    <m/>
    <m/>
    <m/>
    <m/>
    <m/>
    <m/>
    <m/>
    <m/>
    <m/>
    <m/>
  </r>
  <r>
    <x v="3050"/>
    <s v="     "/>
    <d v="2020-09-11T00:00:00"/>
    <d v="1899-12-30T10:34:00"/>
    <s v="37"/>
    <x v="2"/>
    <s v="9"/>
    <x v="6"/>
    <d v="2020-09-11T00:00:00"/>
    <d v="1899-12-30T10:24:00"/>
    <s v="On September 11, 2020 at 1034 hours, a PG&amp;E Troubleman was dispatched to the Bell 1108 12kV Distribution Circuit at Dry Creek Road and Richardson Drive, Auburn in response to an outage. Initial analysis indicates animal contact caused the ignition. A squirrel flashed on the cutouts resulting in a small grass fire approximately 1 - 3 meters in size and an outage impacting 3,676 customers. Fire was suppressed by Auburn Fire Department. PG&amp;E Crew completed repairs to the damaged cutout on September 11, 2020."/>
    <s v="     "/>
    <x v="0"/>
    <m/>
    <x v="1"/>
    <s v="N"/>
    <s v="1064506"/>
    <s v="20-0096414"/>
    <m/>
    <s v="T005069938, T005069939"/>
    <n v="119753000"/>
    <m/>
    <s v="     "/>
    <x v="0"/>
    <x v="0"/>
    <m/>
    <x v="0"/>
    <s v="D"/>
    <s v="&lt;3 meters of linear travel"/>
    <m/>
    <s v="Contact - Animal - Other"/>
    <x v="6"/>
    <s v="Contact - Animal"/>
    <s v="Contact from object"/>
    <s v="Contact - Animal"/>
    <m/>
    <s v="Contact - Animal"/>
    <s v="Fuse"/>
    <m/>
    <s v="Overhead"/>
    <m/>
    <s v="Fuse"/>
    <s v="Cutout"/>
    <s v="Fuse: 9953"/>
    <s v="     "/>
    <x v="0"/>
    <n v="300"/>
    <n v="38.956400000000002"/>
    <n v="-121.10599999999999"/>
    <s v="Placer"/>
    <s v="BELL-1108"/>
    <m/>
    <s v="Auburn FD"/>
    <s v="Hardwood Woodland"/>
    <m/>
    <m/>
    <m/>
    <m/>
    <m/>
    <m/>
    <m/>
    <s v="N"/>
    <s v="N"/>
    <m/>
    <m/>
    <s v="     "/>
    <m/>
    <m/>
    <m/>
    <m/>
    <m/>
    <m/>
    <m/>
    <m/>
    <m/>
    <m/>
    <m/>
    <m/>
    <m/>
    <m/>
    <m/>
    <m/>
    <m/>
    <m/>
    <m/>
  </r>
  <r>
    <x v="3051"/>
    <s v="     "/>
    <d v="2020-09-12T00:00:00"/>
    <d v="1899-12-30T14:29:00"/>
    <s v="37"/>
    <x v="2"/>
    <s v="9"/>
    <x v="6"/>
    <m/>
    <m/>
    <s v="On September 12, 2020 at 1452 hours, PG&amp;E Troublemen patrolled the Peoria 1701 17kV Distribution Circuit number 163781701, on CA-120 near Dietsel Turkey Ranch in Chinese Camp, CA 95370.  They observed a vehicle that hit a service clearance pole, which caused an ignition. Initial analysis indicates that the hit pole fed an abandoned meter panel on a customer-owned service pole. There was no meter present. Cal Fire responded to and extinguished the fire. We cut the service down and removed. All the repairs were completed and the line was returned to service on September 18, 2020 at 1628. This information is preliminary."/>
    <s v="     "/>
    <x v="0"/>
    <m/>
    <x v="1"/>
    <s v="N"/>
    <m/>
    <m/>
    <m/>
    <s v="T005070714, T005070715"/>
    <m/>
    <m/>
    <s v="     "/>
    <x v="0"/>
    <x v="0"/>
    <m/>
    <x v="0"/>
    <s v="S"/>
    <s v="0.26-9.99"/>
    <m/>
    <s v="Contact - 3rd Party"/>
    <x v="8"/>
    <s v="Contact - 3rd Party"/>
    <s v="Contact from object"/>
    <s v="Contact - Vehicle"/>
    <m/>
    <s v="Contact - Vehicle"/>
    <s v="Conductor - Secondary"/>
    <m/>
    <s v="Overhead"/>
    <m/>
    <s v="Conductor - Secondary"/>
    <s v="Conductor-Secondary, Pole"/>
    <s v="Circuit ID: 163781701"/>
    <s v="     "/>
    <x v="1"/>
    <n v="320"/>
    <n v="37.8797"/>
    <n v="-120.45699999999999"/>
    <s v="Tuolumne"/>
    <s v="PEORIA-1701"/>
    <m/>
    <s v="Cal Fire"/>
    <s v="Urban"/>
    <m/>
    <m/>
    <m/>
    <m/>
    <m/>
    <m/>
    <m/>
    <s v="N"/>
    <s v="N"/>
    <m/>
    <m/>
    <s v="     "/>
    <m/>
    <m/>
    <m/>
    <m/>
    <m/>
    <m/>
    <m/>
    <m/>
    <m/>
    <m/>
    <m/>
    <m/>
    <m/>
    <m/>
    <m/>
    <m/>
    <m/>
    <m/>
    <m/>
  </r>
  <r>
    <x v="3052"/>
    <s v="     "/>
    <d v="2020-09-14T00:00:00"/>
    <d v="1899-12-30T06:11:00"/>
    <s v="38"/>
    <x v="2"/>
    <s v="9"/>
    <x v="6"/>
    <d v="2020-09-14T00:00:00"/>
    <d v="1899-12-30T06:02:00"/>
    <s v="On September 14, 2020 at 0602 hours, PG&amp;E became aware that the Corcoran-Olive SW STA 115kV Transmission Circuit relayed causing a momentary interruption. A PG&amp;E Troubleman was dispatched to the Corcoran-Olive SW STA 115kV Transmission Circuit west of Central Valley Highway/Highway 43, Corcoran in response to a fire at the base of transmission tower. Initial analysis indicates bird contact caused the ignition. A large bird, suspected as a crane, cross phased on the top phase and tower resulting in a relay and ignition. The ensuing fire was approximately 20' in diameter at the base of the tower and the fire was suppressed by Cal Fire. PG&amp;E Crew removed bird carcass from conductor and nest on September 14, 2020."/>
    <s v="     "/>
    <x v="12"/>
    <m/>
    <x v="1"/>
    <s v="N"/>
    <s v="1067613"/>
    <m/>
    <s v="INT-14105"/>
    <s v="T005071291"/>
    <n v="119759000"/>
    <m/>
    <s v="     "/>
    <x v="0"/>
    <x v="0"/>
    <m/>
    <x v="2"/>
    <s v="T"/>
    <s v="&lt;0.25"/>
    <s v="Approximately 20' in diameter"/>
    <s v="Contact - Animal - Bird"/>
    <x v="6"/>
    <s v="Contact - Bird"/>
    <s v="Contact from object"/>
    <s v="Contact - Animal"/>
    <m/>
    <s v="Contact - Animal"/>
    <s v="Conductor - Transmission"/>
    <m/>
    <s v="Overhead"/>
    <m/>
    <s v="Conductor - Transmission"/>
    <s v="NA"/>
    <s v="046/346"/>
    <s v="     "/>
    <x v="0"/>
    <m/>
    <n v="36.017699999999998"/>
    <n v="-119.474"/>
    <s v="Tulare"/>
    <s v="CORCORAN-OLIVE-SW-STA-115KV"/>
    <m/>
    <s v="Cal Fire"/>
    <s v="Herbaceous"/>
    <m/>
    <m/>
    <m/>
    <m/>
    <m/>
    <m/>
    <m/>
    <s v="N"/>
    <s v="N"/>
    <m/>
    <m/>
    <s v="     "/>
    <m/>
    <m/>
    <m/>
    <m/>
    <m/>
    <m/>
    <m/>
    <m/>
    <m/>
    <m/>
    <m/>
    <m/>
    <m/>
    <m/>
    <m/>
    <m/>
    <m/>
    <m/>
    <m/>
  </r>
  <r>
    <x v="3053"/>
    <s v="     "/>
    <d v="2020-09-16T00:00:00"/>
    <d v="1899-12-30T16:47:00"/>
    <s v="38"/>
    <x v="2"/>
    <s v="9"/>
    <x v="6"/>
    <d v="2020-09-16T00:00:00"/>
    <d v="1899-12-30T16:35:00"/>
    <s v="On September 16, 2020 at 1647 hours, a PG&amp;E Troubleman was dispatched to the SF H 1101 12kV Distribution Circuit on the Crocker Park Recreational Trail near Monarch Drive, Brisbane in response to a vegetation fire. Initial analysis indicates PG&amp;E equipment failure caused the ignition. A switch failure occurred due to a bad connection causing the switch terminals to melt and cause an ignition. The ensuing fire was 0.25 -10 acres and the fire was suppressed by Brisbane Fire Department. PG&amp;E Crew replaced connections on September 17, 2020."/>
    <s v="     "/>
    <x v="0"/>
    <m/>
    <x v="1"/>
    <s v="N"/>
    <m/>
    <m/>
    <m/>
    <s v="T005073697"/>
    <n v="119776000"/>
    <m/>
    <s v="     "/>
    <x v="0"/>
    <x v="0"/>
    <m/>
    <x v="0"/>
    <s v="D"/>
    <s v="0.26-9.99"/>
    <m/>
    <s v="Equipment - PG&amp;E"/>
    <x v="15"/>
    <s v="Equipment - PG&amp;E"/>
    <s v="All types of equipment / facility failure"/>
    <s v="Fuse failure - all"/>
    <s v="Splice/Clamp/Connector"/>
    <m/>
    <m/>
    <m/>
    <s v="Overhead"/>
    <m/>
    <s v="Splice/Clamp/Connector"/>
    <s v="Connector"/>
    <s v="Switch: 2849"/>
    <s v="     "/>
    <x v="0"/>
    <m/>
    <n v="37.691000000000003"/>
    <n v="-122.413"/>
    <s v="San Mateo"/>
    <s v="SF-H-1110"/>
    <m/>
    <s v="Cal Fire/Brisbane FD"/>
    <s v="Urban"/>
    <m/>
    <m/>
    <m/>
    <m/>
    <m/>
    <m/>
    <m/>
    <s v="N"/>
    <s v="N"/>
    <m/>
    <m/>
    <s v="     "/>
    <m/>
    <m/>
    <m/>
    <m/>
    <m/>
    <m/>
    <m/>
    <m/>
    <m/>
    <m/>
    <m/>
    <m/>
    <m/>
    <m/>
    <m/>
    <m/>
    <m/>
    <m/>
    <m/>
  </r>
  <r>
    <x v="3054"/>
    <s v="     "/>
    <d v="2020-09-17T00:00:00"/>
    <d v="1899-12-30T14:19:00"/>
    <s v="38"/>
    <x v="2"/>
    <s v="9"/>
    <x v="6"/>
    <d v="2020-09-17T00:00:00"/>
    <d v="1899-12-30T13:58:00"/>
    <s v="On September 17, 2020 at 14:18 hours, a PG&amp;E Troubleman was dispatched to the Orosi 1103 12kV Distribution Circuit west of Avenue 424 and north of Avenue 420, Orosi in response to a wire down outage. Initial analysis indicates third-party contact caused the ignition. An excavator working an orchard contacted a down guy resulting in a down primary 4 ACSR conductor. The ensuing fire was 3 meters - 0.25 acres and the fire was suppressed by Tulare County Fire Department. PG&amp;E Crew made repairs to the guy wire and conductor on September 17, 2020."/>
    <s v="     "/>
    <x v="0"/>
    <m/>
    <x v="1"/>
    <s v="N"/>
    <s v="1079277"/>
    <s v="20-0098708"/>
    <m/>
    <s v="T005074545"/>
    <n v="119781000"/>
    <m/>
    <s v="     "/>
    <x v="0"/>
    <x v="0"/>
    <m/>
    <x v="0"/>
    <s v="D"/>
    <s v="&lt;0.25"/>
    <m/>
    <s v="Contact - 3rd Party"/>
    <x v="8"/>
    <s v="Contact - 3rd Party"/>
    <s v="Contact from object"/>
    <s v="Contact - Vehicle"/>
    <m/>
    <s v="Contact - Vehicle"/>
    <s v="Guy/Span Wire"/>
    <m/>
    <s v="Overhead"/>
    <m/>
    <s v="Guy/Span Wire"/>
    <s v="Guy Wire, Conductor - Primary"/>
    <s v="Pole ID: 100725983"/>
    <s v="     "/>
    <x v="0"/>
    <m/>
    <n v="36.555100000000003"/>
    <n v="-119.242"/>
    <s v="Tulare"/>
    <s v="OROSI-1103"/>
    <m/>
    <s v="Tulare County FD"/>
    <s v="Agriculture"/>
    <m/>
    <m/>
    <m/>
    <m/>
    <m/>
    <m/>
    <m/>
    <s v="N"/>
    <s v="N"/>
    <m/>
    <m/>
    <s v="     "/>
    <m/>
    <m/>
    <m/>
    <m/>
    <m/>
    <m/>
    <m/>
    <m/>
    <m/>
    <m/>
    <m/>
    <m/>
    <m/>
    <m/>
    <m/>
    <m/>
    <m/>
    <m/>
    <m/>
  </r>
  <r>
    <x v="3055"/>
    <s v="     "/>
    <d v="2020-09-17T00:00:00"/>
    <d v="1899-12-30T08:54:00"/>
    <s v="38"/>
    <x v="2"/>
    <s v="9"/>
    <x v="6"/>
    <d v="2020-09-17T00:00:00"/>
    <d v="1899-12-30T08:47:00"/>
    <s v="On September 17, 2020 at 0854 hours, a PG&amp;E Troubleman was dispatched to the Penryn 1106 12kV Distribution Circuit off of Enterprise Court, Loomis in response to an outage. Initial analysis indicates animal contact caused the ignition. A squirrel flashed all 3 riser potheads that resulted in a fire approximately 6' in size. It is unknown what fire agency suppressed the fire. The fire was suppressed prior to the Troubleman's arrival and the customers near the location did not know what agency. PG&amp;E Crew replaced all 3 riser potheads, 2 lightning arrestors, and one cutout on September 17, 2020. This information is preliminary."/>
    <s v="     "/>
    <x v="0"/>
    <m/>
    <x v="1"/>
    <s v="N"/>
    <s v="1077722"/>
    <s v="20-0098437"/>
    <m/>
    <s v="T005074139"/>
    <n v="119779000"/>
    <m/>
    <s v="     "/>
    <x v="0"/>
    <x v="0"/>
    <m/>
    <x v="0"/>
    <s v="D"/>
    <s v="&lt;3 meters of linear travel"/>
    <s v="approx. 6'"/>
    <s v="Contact - Animal - Other"/>
    <x v="6"/>
    <s v="Contact - Animal"/>
    <s v="Contact from object"/>
    <s v="Contact - Animal"/>
    <m/>
    <s v="Contact - Animal"/>
    <s v="Pothead"/>
    <m/>
    <s v="Overhead"/>
    <m/>
    <s v="Pothead"/>
    <s v="Riser Potheads, Cutout, Lightning Arrestor"/>
    <s v="3423"/>
    <s v="     "/>
    <x v="0"/>
    <m/>
    <n v="38.833799999999997"/>
    <n v="-121.18899999999999"/>
    <s v="Placer"/>
    <s v="PENRYN-1106"/>
    <m/>
    <s v="Unknown"/>
    <s v="Urban"/>
    <m/>
    <m/>
    <m/>
    <m/>
    <m/>
    <m/>
    <m/>
    <s v="N"/>
    <s v="N"/>
    <m/>
    <m/>
    <s v="     "/>
    <m/>
    <m/>
    <m/>
    <m/>
    <m/>
    <m/>
    <m/>
    <m/>
    <m/>
    <m/>
    <m/>
    <m/>
    <m/>
    <m/>
    <m/>
    <m/>
    <m/>
    <m/>
    <m/>
  </r>
  <r>
    <x v="3056"/>
    <s v="     "/>
    <d v="2020-09-18T00:00:00"/>
    <d v="1899-12-30T21:52:00"/>
    <s v="38"/>
    <x v="2"/>
    <s v="9"/>
    <x v="6"/>
    <d v="2020-09-18T00:00:00"/>
    <d v="1899-12-30T21:50:00"/>
    <s v="On September 18, 2020 at 2152 hours, a PG&amp;E Troubleman was dispatched to the Fruitvale 1106 12kV Distribution Circuit near Olive Drive and Arleta Avenue, Bakersfield in response to an outage. Initial analysis indicates vegetation contact caused the ignition. 5 poles north, a tree and vine has grown around a pole and into the primary riser. The vine was identified as requiring trimming on May 5, 2019 as it was encroaching the insulators. The vegetation contact is suspected to cause the outage and the fault in the line caused the center phase primary conductor to fail in a suspected weak spot. PG&amp;E Troubleman witnessed a wire down causing a fire was 3 meters - 0.25 acres. The fire was suppressed by Kern County Fire Department. PG&amp;E crew completed tree trimming and repaired damaged conductor on September 19, 2020."/>
    <s v="     "/>
    <x v="0"/>
    <m/>
    <x v="1"/>
    <s v="N"/>
    <s v="1082022"/>
    <s v="20-0099132"/>
    <m/>
    <s v="T005075473"/>
    <m/>
    <m/>
    <s v="     "/>
    <x v="0"/>
    <x v="0"/>
    <m/>
    <x v="0"/>
    <s v="D"/>
    <s v="&lt;0.25"/>
    <m/>
    <s v="Vegetation"/>
    <x v="0"/>
    <s v="Vegetation"/>
    <s v="Contact from object"/>
    <s v="Contact - Vegetation"/>
    <m/>
    <s v="Contact - Vegetation"/>
    <s v="Conductor - Primary"/>
    <m/>
    <s v="Overhead"/>
    <m/>
    <s v="Conductor - Primary"/>
    <s v="Conductor - Primary"/>
    <s v="Circuit ID: 253391106 "/>
    <s v="     "/>
    <x v="0"/>
    <n v="600"/>
    <n v="34.413200000000003"/>
    <n v="-119.081"/>
    <s v="Kern"/>
    <s v="FRUITVALE-1106"/>
    <m/>
    <s v="Kern County FD"/>
    <s v="Shrub"/>
    <m/>
    <m/>
    <m/>
    <m/>
    <m/>
    <m/>
    <m/>
    <s v="N"/>
    <s v="N"/>
    <m/>
    <m/>
    <s v="     "/>
    <m/>
    <m/>
    <s v="Sep 21 2020 12:00AM"/>
    <m/>
    <s v="Upon further inspection no sign of fallen trees on lines are visible , trees in the surrounding area are not in  proximity of lines."/>
    <s v=""/>
    <m/>
    <m/>
    <m/>
    <m/>
    <m/>
    <m/>
    <m/>
    <m/>
    <m/>
    <m/>
    <m/>
    <m/>
    <m/>
  </r>
  <r>
    <x v="3057"/>
    <s v="     "/>
    <d v="2020-09-18T00:00:00"/>
    <d v="1899-12-30T17:49:00"/>
    <s v="38"/>
    <x v="2"/>
    <s v="9"/>
    <x v="6"/>
    <d v="2020-09-18T00:00:00"/>
    <d v="1899-12-30T16:38:00"/>
    <s v="On September 18, 2020 at 1749 hours a PG&amp;E troubleman was dispatched to the Zamora 1105 Distribution Circuit on country road 99 in the city of Woodland for report of a pole fire hazard. Initial analysis indicates a tree branch fell into overhead primary conductors causing one phase of 4 acsr slack span to fall to ground, igniting a small 10'x10' grass fire along with a sustained outage to 58 customers for 52 minutes. Willow Oak Fire Department was on scene to extinguish the fire.  A crew replaced  150' span of single phase 4 acsr slack span conductor on the 18th. Power was restored to all 58 customers by 2156 hours the same day."/>
    <s v="     "/>
    <x v="0"/>
    <m/>
    <x v="1"/>
    <s v="N"/>
    <s v="1081954"/>
    <s v="20-0099099"/>
    <m/>
    <s v="T005075412"/>
    <n v="119786000"/>
    <m/>
    <s v="     "/>
    <x v="0"/>
    <x v="0"/>
    <m/>
    <x v="0"/>
    <s v="D"/>
    <s v="&lt;3 meters of linear travel"/>
    <m/>
    <s v="Vegetation"/>
    <x v="0"/>
    <s v="Vegetation"/>
    <s v="Contact from object"/>
    <s v="Contact - Vegetation"/>
    <m/>
    <s v="Contact - Vegetation"/>
    <s v="Conductor - Primary"/>
    <m/>
    <s v="Overhead"/>
    <m/>
    <s v="Conductor - Primary"/>
    <m/>
    <s v="Circuit ID: 063191105"/>
    <s v="     "/>
    <x v="0"/>
    <m/>
    <n v="38.718800000000002"/>
    <n v="-121.78400000000001"/>
    <s v="Yolo"/>
    <s v="ZAMORA-1105"/>
    <m/>
    <s v="Willow Creek FD"/>
    <s v="Agriculture"/>
    <m/>
    <m/>
    <m/>
    <m/>
    <m/>
    <m/>
    <m/>
    <s v="N"/>
    <s v="N"/>
    <m/>
    <m/>
    <s v="     "/>
    <n v="38.718899999999998"/>
    <n v="-121.78543999999999"/>
    <s v="Sep 21 2020 12:00AM"/>
    <s v="BranchFail"/>
    <s v="Jazmyn arrived at coordinates to find span. 10x10 space of vegetation under lines was burned. pine north of lines was burned and had been topped."/>
    <s v="PINA"/>
    <s v="28"/>
    <s v="27"/>
    <s v="13"/>
    <m/>
    <m/>
    <m/>
    <m/>
    <m/>
    <m/>
    <m/>
    <s v="CrossArm"/>
    <s v="BareWire"/>
    <s v="0"/>
  </r>
  <r>
    <x v="3058"/>
    <s v="     "/>
    <d v="2020-09-18T00:00:00"/>
    <d v="1899-12-30T15:20:00"/>
    <s v="38"/>
    <x v="2"/>
    <s v="9"/>
    <x v="6"/>
    <d v="2020-09-18T00:00:00"/>
    <d v="1899-12-30T15:52:00"/>
    <s v="On September 18, 2020 at 1522 hours, a PG&amp;E Troubleman was dispatched to the Santa Rosa A 1111 12kV Distribution Circuit on Green Hill Drive, Santa Rosa in response to a wire down. Initial analysis indicates vegetation contact caused the ignition. A cypress tree limb broke and fell into the two phase primary tree wire line causing the secondary open wire to continually slap together for approximately 20 minutes unitl the Troubleman arrived. The ensuing fire was 1-3 meters and the fire was suppressed by Santa Rosa Fire Department. A Priority B tag was created to replace a transformer and to perform tree trimming. The transformer should have tripped but it did not perform as expected, so the tag is to install a transformer with fuses. The secondary wire did not warrant repair. "/>
    <s v="     "/>
    <x v="0"/>
    <m/>
    <x v="1"/>
    <s v="N"/>
    <s v="1081636"/>
    <s v="20-0099087"/>
    <m/>
    <s v="T005075332"/>
    <n v="119786000"/>
    <m/>
    <s v="     "/>
    <x v="0"/>
    <x v="0"/>
    <m/>
    <x v="0"/>
    <s v="D"/>
    <s v="&lt;3 meters of linear travel"/>
    <s v="approx 6'"/>
    <s v="Vegetation"/>
    <x v="0"/>
    <s v="Vegetation"/>
    <s v="Contact from object"/>
    <s v="Contact - Vegetation"/>
    <m/>
    <s v="Contact - Vegetation"/>
    <s v="Conductor - Secondary"/>
    <m/>
    <s v="Overhead"/>
    <m/>
    <s v="Conductor - Secondary"/>
    <s v="Transformer"/>
    <s v="Circuit ID: 042151111 "/>
    <s v="     "/>
    <x v="0"/>
    <m/>
    <n v="38.426299999999998"/>
    <n v="-122.685"/>
    <s v="Sonoma"/>
    <s v="SANTA-ROSA-A-1111"/>
    <m/>
    <s v="Santa Rosa FD"/>
    <s v="Hardwood Forest"/>
    <m/>
    <m/>
    <m/>
    <m/>
    <m/>
    <m/>
    <m/>
    <s v="N"/>
    <s v="N"/>
    <m/>
    <m/>
    <s v="     "/>
    <m/>
    <m/>
    <s v="Sep 26 2020 12:00AM"/>
    <s v="Unverified"/>
    <s v="no sign or indication on ground or in the trees of the outage being related to a branch falling onto lines."/>
    <m/>
    <m/>
    <m/>
    <m/>
    <m/>
    <m/>
    <m/>
    <m/>
    <m/>
    <m/>
    <m/>
    <m/>
    <m/>
    <m/>
  </r>
  <r>
    <x v="3059"/>
    <s v="     "/>
    <d v="2020-09-20T00:00:00"/>
    <d v="1899-12-30T11:50:00"/>
    <s v="39"/>
    <x v="2"/>
    <s v="9"/>
    <x v="6"/>
    <d v="2020-09-20T00:00:00"/>
    <d v="1899-12-30T11:46:00"/>
    <s v="On September 20, 2020 at 1150 hours, a PG&amp;E troubleman was dispatched to the Gonzales 1101 Distribution Circuit on Iverson Rd in Gonzalez and observed three phases of overhead lines down on ground. Initial analysis indicates PG&amp;E equipment, caused the ignition. Three phases of #4 acsr primary conductors failed and fell to ground across Iverson rd and ignited a vegetation fire around the base of a distribution pole. The cause of why the conductors failed is unknown. The ensuing fire was 3 meters - 0.25 acre in size and was extinguished by Gonzalez Fire Department. PG&amp;E crew replaced all three phases on September 21, 2020."/>
    <s v="     "/>
    <x v="0"/>
    <m/>
    <x v="1"/>
    <s v="N"/>
    <s v="1083280"/>
    <s v="20-0099298"/>
    <m/>
    <s v="T005076133"/>
    <n v="119790000"/>
    <m/>
    <s v="     "/>
    <x v="0"/>
    <x v="0"/>
    <m/>
    <x v="0"/>
    <s v="D"/>
    <s v="&lt;0.25"/>
    <s v="10-15 ft only"/>
    <s v="Equipment - PG&amp;E"/>
    <x v="4"/>
    <s v="Equipment - PG&amp;E"/>
    <s v="All types of equipment / facility failure"/>
    <s v="Conductor failure-all"/>
    <s v="Conductor - Primary"/>
    <m/>
    <m/>
    <m/>
    <s v="Overhead"/>
    <m/>
    <s v="Conductor - Primary"/>
    <s v="Conductor"/>
    <s v="Circuit ID: 182131101"/>
    <s v="     "/>
    <x v="0"/>
    <m/>
    <n v="36.5334"/>
    <n v="-121.42400000000001"/>
    <s v="Monterey"/>
    <s v="GONZALES-1101"/>
    <m/>
    <s v="Gonzales FD"/>
    <s v="Barren/Other"/>
    <m/>
    <m/>
    <m/>
    <m/>
    <m/>
    <s v="IVERSON"/>
    <m/>
    <s v="N"/>
    <s v="N"/>
    <m/>
    <m/>
    <s v="     "/>
    <m/>
    <m/>
    <m/>
    <m/>
    <m/>
    <m/>
    <m/>
    <m/>
    <m/>
    <m/>
    <m/>
    <m/>
    <m/>
    <m/>
    <m/>
    <m/>
    <m/>
    <m/>
    <m/>
  </r>
  <r>
    <x v="3060"/>
    <s v="     "/>
    <d v="2020-09-21T00:00:00"/>
    <d v="1899-12-30T19:51:00"/>
    <s v="39"/>
    <x v="2"/>
    <s v="9"/>
    <x v="6"/>
    <d v="2020-09-21T00:00:00"/>
    <d v="1899-12-30T19:40:00"/>
    <s v="On September 21, 2020 at 2018 hours, PG&amp;E Troublemen patrolled the Clarksville 2103 Distribution Circuit number 153612103, near 5860 Latigo Ln, El Dorado Hills, CA 95762. They observed a center phase wire down near Dunlap Ranch Rd in Shingle Springs. Cal Fire responded to and extinguished the grass fire. Initial analysis indicates that the line recloser was the equipment type and that overhead equipment failure was involved. The 104 minute outage affected 520 customers. We replaced 400' of 4 ACSR on the center phase for 1 span, the King pin on poles on both sides of wire down, and the crossarm on the pole on the west side of the wire down. All the repairs were completed and the line was returned to service on September 22, 2020 at 0236 hours. This information is preliminary."/>
    <s v="     "/>
    <x v="0"/>
    <m/>
    <x v="1"/>
    <s v="N"/>
    <m/>
    <s v="20-0099837"/>
    <m/>
    <s v="T005077103, T005077101"/>
    <n v="119795000"/>
    <m/>
    <s v="     "/>
    <x v="0"/>
    <x v="0"/>
    <m/>
    <x v="0"/>
    <s v="D"/>
    <s v="0.26-9.99"/>
    <m/>
    <s v="Equipment - PG&amp;E"/>
    <x v="4"/>
    <s v="Equipment - PG&amp;E"/>
    <s v="All types of equipment / facility failure"/>
    <s v="Conductor failure-all"/>
    <s v="Conductor - Primary"/>
    <m/>
    <m/>
    <m/>
    <s v="Overhead"/>
    <m/>
    <s v="Conductor - Primary"/>
    <s v="Conductor - Primary, Crossarm"/>
    <s v="Circuit ID: 153612103"/>
    <s v="     "/>
    <x v="1"/>
    <n v="305"/>
    <n v="38.606299999999997"/>
    <n v="-121.023"/>
    <s v="El Dorado"/>
    <s v="CLARKSVILLE-2103"/>
    <m/>
    <s v="Cal Fire"/>
    <s v="Herbaceous"/>
    <m/>
    <m/>
    <m/>
    <m/>
    <m/>
    <m/>
    <m/>
    <s v="N"/>
    <s v="N"/>
    <m/>
    <m/>
    <s v="     "/>
    <m/>
    <m/>
    <m/>
    <m/>
    <m/>
    <m/>
    <m/>
    <m/>
    <m/>
    <m/>
    <m/>
    <m/>
    <m/>
    <m/>
    <m/>
    <m/>
    <m/>
    <m/>
    <m/>
  </r>
  <r>
    <x v="3061"/>
    <s v="     "/>
    <d v="2020-09-21T00:00:00"/>
    <d v="1899-12-30T12:05:00"/>
    <s v="39"/>
    <x v="2"/>
    <s v="9"/>
    <x v="6"/>
    <d v="2020-09-21T00:00:00"/>
    <d v="1899-12-30T11:56:00"/>
    <m/>
    <s v="     "/>
    <x v="0"/>
    <m/>
    <x v="0"/>
    <s v="N"/>
    <s v="1084936"/>
    <s v="20-0099544"/>
    <m/>
    <s v="T005076756"/>
    <n v="119793000"/>
    <m/>
    <s v="     "/>
    <x v="1"/>
    <x v="0"/>
    <m/>
    <x v="0"/>
    <m/>
    <s v="Unknown"/>
    <m/>
    <s v="Equipment - PG&amp;E"/>
    <x v="2"/>
    <s v="Equipment - PG&amp;E"/>
    <s v="All types of equipment / facility failure"/>
    <s v="Pole failure"/>
    <s v="Pole"/>
    <m/>
    <m/>
    <m/>
    <s v="Overhead"/>
    <m/>
    <s v="Pole"/>
    <m/>
    <s v="100359938"/>
    <s v="     "/>
    <x v="0"/>
    <m/>
    <n v="39.468499999999999"/>
    <n v="-121.577"/>
    <s v="Butte"/>
    <s v="WYANDOTTE-1106"/>
    <m/>
    <s v="Self Extinguished"/>
    <s v="Urban"/>
    <m/>
    <m/>
    <m/>
    <m/>
    <m/>
    <m/>
    <m/>
    <s v="N"/>
    <s v="N"/>
    <m/>
    <m/>
    <s v="     "/>
    <m/>
    <m/>
    <m/>
    <m/>
    <m/>
    <m/>
    <m/>
    <m/>
    <m/>
    <m/>
    <m/>
    <m/>
    <m/>
    <m/>
    <m/>
    <m/>
    <m/>
    <m/>
    <m/>
  </r>
  <r>
    <x v="3062"/>
    <s v="     "/>
    <d v="2020-09-22T00:00:00"/>
    <d v="1899-12-30T10:32:00"/>
    <s v="39"/>
    <x v="2"/>
    <s v="9"/>
    <x v="6"/>
    <d v="2020-09-22T00:00:00"/>
    <d v="1899-12-30T07:44:00"/>
    <s v="On September 22, 2020 at 1032 hours, a PG&amp;E troubleman was dispatched to the Grand Island 2224 Distribution Circuit on Bouldin Island near the city of Terminous in response to a wire down outage. Initial analysis incidates PG&amp;E equipment failure caused the ignition. One phase, one span of overhead primary conductors failed likely due to farmers in the area making contact with a guy wire, causing the pole to shake and the conductor to break and fall to ground. The troubleman was unable to confirm the cause of the conductor failure. The ensuing fire was approximately 3 meters - 0.25 acres and the fire was suppressed by the customer. A PG&amp;E crew replaced 200' of ACSR wire on September 22, 2020."/>
    <s v="     "/>
    <x v="0"/>
    <m/>
    <x v="1"/>
    <s v="N"/>
    <m/>
    <s v="20-0099967"/>
    <m/>
    <s v="T005077510, T005077542"/>
    <n v="119797000"/>
    <m/>
    <s v="     "/>
    <x v="0"/>
    <x v="0"/>
    <m/>
    <x v="0"/>
    <s v="D"/>
    <s v="&lt;0.25"/>
    <m/>
    <s v="Equipment - PG&amp;E"/>
    <x v="4"/>
    <s v="Equipment - PG&amp;E"/>
    <s v="All types of equipment / facility failure"/>
    <s v="Conductor failure-all"/>
    <s v="Conductor - Primary"/>
    <m/>
    <m/>
    <m/>
    <s v="Overhead"/>
    <m/>
    <s v="Conductor - Primary"/>
    <m/>
    <s v="Circuit ID: 062462224"/>
    <s v="     "/>
    <x v="0"/>
    <m/>
    <n v="38.096499999999999"/>
    <n v="-121.521"/>
    <s v="San Joaquin"/>
    <s v="GRAND-ISLAND-2224"/>
    <m/>
    <s v="Customer"/>
    <s v="Agriculture"/>
    <m/>
    <m/>
    <m/>
    <m/>
    <m/>
    <m/>
    <m/>
    <s v="N"/>
    <s v="N"/>
    <m/>
    <m/>
    <s v="     "/>
    <m/>
    <m/>
    <m/>
    <m/>
    <m/>
    <m/>
    <m/>
    <m/>
    <m/>
    <m/>
    <m/>
    <m/>
    <m/>
    <m/>
    <m/>
    <m/>
    <m/>
    <m/>
    <m/>
  </r>
  <r>
    <x v="3063"/>
    <s v="     "/>
    <d v="2020-09-23T00:00:00"/>
    <d v="1899-12-30T15:31:00"/>
    <s v="39"/>
    <x v="2"/>
    <s v="9"/>
    <x v="6"/>
    <d v="2020-09-23T00:00:00"/>
    <d v="1899-12-30T15:23:00"/>
    <s v="On September 23, 2020 at 1526 hours, a PG&amp;E Troubleman was dispatched to the Lakeville 1101 12kV Distribution Circuit on Highway 116 also called Stage Gulch Road near Kullberg Road, Petaluma in response to a wire down outage. Initial analysis indicates third party vehicle contact caused the ignition. A vehicle contacted a pole resulting in 2 spans 3 phase primary wire down. The ensuing fire was 10 - 100 acres in size and the fire was suppressed by Cal Fire. PG&amp;E Crew replaced the broken pole that was involved in the car pole accident in addition to replacing the broken insulator and crossarm 4 spans from the incident location on September 24, 2020."/>
    <s v="     "/>
    <x v="0"/>
    <m/>
    <x v="1"/>
    <s v="N"/>
    <s v="1090628"/>
    <s v="20-0100768"/>
    <m/>
    <s v="T005078667"/>
    <m/>
    <m/>
    <s v="     "/>
    <x v="0"/>
    <x v="0"/>
    <m/>
    <x v="0"/>
    <s v="D"/>
    <s v="10-99"/>
    <m/>
    <s v="Contact - 3rd Party"/>
    <x v="8"/>
    <s v="Contact - 3rd Party"/>
    <s v="Contact from object"/>
    <s v="Contact - Vehicle"/>
    <m/>
    <s v="Contact - Vehicle"/>
    <s v="Pole"/>
    <m/>
    <s v="Overhead"/>
    <m/>
    <s v="Pole"/>
    <s v="Crossarm, Insulator, Pole, Crossarm, Conductor - Primary, Insulator, Hardware/Framing, Guy, Anchors"/>
    <s v="Pole ID: 103999142"/>
    <s v="     "/>
    <x v="0"/>
    <m/>
    <n v="38.226300000000002"/>
    <n v="-122.53100000000001"/>
    <s v="Sonoma"/>
    <s v="LAKEVILLE-1101"/>
    <m/>
    <s v="Cal Fire"/>
    <s v="Herbaceous"/>
    <n v="25"/>
    <m/>
    <m/>
    <m/>
    <m/>
    <m/>
    <m/>
    <s v="N"/>
    <s v="N"/>
    <m/>
    <m/>
    <s v="     "/>
    <m/>
    <m/>
    <m/>
    <m/>
    <m/>
    <m/>
    <m/>
    <m/>
    <m/>
    <m/>
    <m/>
    <m/>
    <m/>
    <m/>
    <m/>
    <m/>
    <m/>
    <m/>
    <m/>
  </r>
  <r>
    <x v="3064"/>
    <s v="     "/>
    <d v="2020-09-23T00:00:00"/>
    <d v="1899-12-30T12:17:00"/>
    <s v="39"/>
    <x v="2"/>
    <s v="9"/>
    <x v="6"/>
    <d v="2020-09-23T00:00:00"/>
    <d v="1899-12-30T12:02:00"/>
    <s v="On September 23, 2020 at 1217 hours, a PG&amp;E troubleman was dispatched to the San Leandro U 1110 Distribution Circuit on Trojan Ave in San Leandro for reports of object on wire. Initial analysis indicates thrid party contact caused the ignition. Mylar balloons flew into overhead primary lines resulting in an small grass fire ignition and a momentary outage. The ensuing fire was 3 meter - 0.25 acre in size and was extinguished by the customer and ALCO Fire Department. No damage resulted from the third party contact incident. "/>
    <s v="     "/>
    <x v="0"/>
    <m/>
    <x v="1"/>
    <s v="N"/>
    <s v="1089756"/>
    <m/>
    <m/>
    <s v="T005078469"/>
    <m/>
    <m/>
    <s v="     "/>
    <x v="0"/>
    <x v="0"/>
    <m/>
    <x v="0"/>
    <s v="D"/>
    <s v="&lt;0.25"/>
    <m/>
    <s v="Contact - 3rd Party"/>
    <x v="12"/>
    <s v="Contact - 3rd Party"/>
    <s v="Contact from object"/>
    <s v="Contact - Balloon"/>
    <m/>
    <s v="Contact - Balloon"/>
    <s v="Conductor - Primary"/>
    <m/>
    <s v="Overhead"/>
    <m/>
    <s v="Conductor - Primary"/>
    <m/>
    <s v="Circuit ID: 013111110"/>
    <s v="     "/>
    <x v="0"/>
    <m/>
    <n v="37.686900000000001"/>
    <n v="-122.14700000000001"/>
    <s v="Alameda"/>
    <s v="SAN-LEANDRO-U-1110"/>
    <m/>
    <s v="Alco FD"/>
    <s v="Urban"/>
    <m/>
    <m/>
    <m/>
    <m/>
    <m/>
    <m/>
    <m/>
    <s v="N"/>
    <s v="N"/>
    <m/>
    <m/>
    <s v="     "/>
    <m/>
    <m/>
    <m/>
    <m/>
    <m/>
    <m/>
    <m/>
    <m/>
    <m/>
    <m/>
    <m/>
    <m/>
    <m/>
    <m/>
    <m/>
    <m/>
    <m/>
    <m/>
    <m/>
  </r>
  <r>
    <x v="3065"/>
    <s v="     "/>
    <d v="2020-09-23T00:00:00"/>
    <d v="1899-12-30T10:26:00"/>
    <s v="39"/>
    <x v="2"/>
    <s v="9"/>
    <x v="6"/>
    <d v="2020-09-23T00:00:00"/>
    <d v="1899-12-30T23:31:00"/>
    <s v="On September 22, 2020 at 2341 hours, a PG&amp;E Troubleman was dispatched to the San Benito 2101 21kV Distribution Circuit west of San Justo Road and Access Road, Hollister in response to an outage. Initial analysis indicates bird contact caused the ignition. An eagle carcass was found to have contacted the primary conductors midspan. The ensuing fire was approximately 18 acres in size and the fire was suppressed by Cal Fire. PG&amp;E Crew replaced the pole, crossarm, and insulators that were damaged as a result of the fire on September 23, 2020. A Priority B tag was created to install bird guards 5 spans in each direction of ignition point."/>
    <s v="     "/>
    <x v="0"/>
    <m/>
    <x v="1"/>
    <s v="N"/>
    <s v="1088727"/>
    <s v="20-0100440"/>
    <m/>
    <s v="1163001, T005078020"/>
    <m/>
    <m/>
    <s v="     "/>
    <x v="0"/>
    <x v="0"/>
    <m/>
    <x v="0"/>
    <s v="D"/>
    <s v="10-99"/>
    <s v="18 acres"/>
    <s v="Contact - Animal - Bird"/>
    <x v="6"/>
    <s v="Contact - Bird"/>
    <s v="Contact from object"/>
    <s v="Contact - Animal"/>
    <m/>
    <s v="Contact - Animal"/>
    <s v="Conductor - Primary"/>
    <m/>
    <s v="Overhead"/>
    <m/>
    <s v="Conductor - Primary"/>
    <s v="Pole, Crossarm, Insulators"/>
    <s v="Circuit ID: 182742101 "/>
    <s v="     "/>
    <x v="0"/>
    <m/>
    <n v="36.8185"/>
    <n v="-121.45099999999999"/>
    <s v="San Benito"/>
    <s v="SAN-BENITO-2101"/>
    <m/>
    <s v="Cal Fire"/>
    <s v="Herbaceous"/>
    <n v="10"/>
    <n v="0"/>
    <n v="0"/>
    <n v="0"/>
    <n v="0"/>
    <s v="BROWN"/>
    <m/>
    <s v="N"/>
    <s v="N"/>
    <m/>
    <m/>
    <s v="     "/>
    <m/>
    <m/>
    <m/>
    <m/>
    <m/>
    <m/>
    <m/>
    <m/>
    <m/>
    <m/>
    <m/>
    <m/>
    <m/>
    <m/>
    <m/>
    <m/>
    <m/>
    <m/>
    <m/>
  </r>
  <r>
    <x v="3066"/>
    <s v="     "/>
    <d v="2020-09-24T00:00:00"/>
    <d v="1899-12-30T15:44:00"/>
    <s v="39"/>
    <x v="2"/>
    <s v="9"/>
    <x v="6"/>
    <d v="2020-09-24T00:00:00"/>
    <d v="1899-12-30T16:01:00"/>
    <s v="On September 24, 2020 at 1544 hours, a PG&amp;E troubleman was dispatched to the Honcut 1102 Distribution Circuit on Ramirez Rd in the city of Marysville for reports of a car pole accident. Initial analysis indicates third party contact caused the ignition. A third party vehicle made contact with a phone pole causing it to snap at the base. The impact of the pole being hit resulted in one phase of primary overhead conductor to fail at the insulator and fall to ground. The downed conductor ignited a small grass fire. The ensuing fire was 3 meter - 0.25 acre in size and was extinguished by Cal Fire. A PG&amp;E crew replaced all damaged assets on September 25, 2020."/>
    <s v="     "/>
    <x v="0"/>
    <m/>
    <x v="1"/>
    <s v="N"/>
    <s v="1091650"/>
    <s v="20-0101218"/>
    <m/>
    <s v="T005079408"/>
    <n v="119810000"/>
    <m/>
    <s v="     "/>
    <x v="0"/>
    <x v="0"/>
    <m/>
    <x v="0"/>
    <s v="D"/>
    <s v="&lt;0.25"/>
    <m/>
    <s v="Contact - 3rd Party"/>
    <x v="8"/>
    <s v="Contact - 3rd Party"/>
    <s v="Contact from object"/>
    <s v="Contact - Vehicle"/>
    <m/>
    <s v="Contact - Vehicle"/>
    <s v="Conductor - Primary"/>
    <m/>
    <s v="Overhead"/>
    <m/>
    <s v="Conductor - Primary"/>
    <s v="Pole, Composite crossarm, insulators, auto shoes, conductor"/>
    <s v="Circuit ID: 103211102 "/>
    <s v="     "/>
    <x v="0"/>
    <m/>
    <n v="39.265300000000003"/>
    <n v="-121.529"/>
    <s v="Yuba"/>
    <s v="HONCUT-1102"/>
    <m/>
    <s v="Cal Fire"/>
    <s v="Agriculture"/>
    <m/>
    <m/>
    <m/>
    <m/>
    <m/>
    <m/>
    <m/>
    <s v="N"/>
    <s v="N"/>
    <m/>
    <m/>
    <s v="     "/>
    <m/>
    <m/>
    <m/>
    <m/>
    <m/>
    <m/>
    <m/>
    <m/>
    <m/>
    <m/>
    <m/>
    <m/>
    <m/>
    <m/>
    <m/>
    <m/>
    <m/>
    <m/>
    <m/>
  </r>
  <r>
    <x v="3067"/>
    <s v="     "/>
    <d v="2020-09-26T00:00:00"/>
    <d v="1899-12-30T20:16:00"/>
    <s v="39"/>
    <x v="2"/>
    <s v="9"/>
    <x v="6"/>
    <m/>
    <m/>
    <m/>
    <s v="     "/>
    <x v="0"/>
    <m/>
    <x v="0"/>
    <s v="N"/>
    <s v="1094683"/>
    <m/>
    <m/>
    <s v="T005080808"/>
    <m/>
    <m/>
    <s v="     "/>
    <x v="1"/>
    <x v="0"/>
    <m/>
    <x v="0"/>
    <m/>
    <s v="Unknown"/>
    <m/>
    <s v="Equipment - PG&amp;E"/>
    <x v="16"/>
    <s v="Equipment - PG&amp;E"/>
    <s v="All types of equipment / facility failure"/>
    <s v="Insulator failure"/>
    <s v="Insulator"/>
    <m/>
    <m/>
    <m/>
    <s v="Overhead"/>
    <m/>
    <s v="Insulator"/>
    <m/>
    <s v="101300049_x0009_"/>
    <s v="     "/>
    <x v="0"/>
    <m/>
    <n v="39.128100000000003"/>
    <n v="-121.639"/>
    <s v="Sutter"/>
    <s v="BOGUE-1103"/>
    <m/>
    <s v="Yuba City Fire dept"/>
    <s v="Urban"/>
    <m/>
    <m/>
    <m/>
    <m/>
    <m/>
    <m/>
    <m/>
    <s v="N"/>
    <s v="N"/>
    <m/>
    <m/>
    <s v="     "/>
    <m/>
    <m/>
    <m/>
    <m/>
    <m/>
    <m/>
    <m/>
    <m/>
    <m/>
    <m/>
    <m/>
    <m/>
    <m/>
    <m/>
    <m/>
    <m/>
    <m/>
    <m/>
    <m/>
  </r>
  <r>
    <x v="3068"/>
    <s v="     "/>
    <d v="2020-09-27T00:00:00"/>
    <d v="1899-12-30T16:56:00"/>
    <s v="40"/>
    <x v="2"/>
    <s v="9"/>
    <x v="6"/>
    <d v="2020-09-27T00:00:00"/>
    <d v="1899-12-30T16:24:00"/>
    <s v="On September 27, 2020 at 1722 hours, a PG&amp;E Troubleman patrolled the Cayetano 2109 Distribution Circuit number 014422109, near Morgan Territory Rd. He observed two blown fuses at 71415. Initial analysis indicates the fuses did not drop properly out of the cutouts. The cutout did not fall open, but burnt open and caused a grass fire. The San Ramon Fire Department responded to and extinguished the fire. The 289 minute outage affected 62 customers. We replaced the cutouts. All the repairs were completed and the line was returned to service on September 27, 2020 at 1854 hours. This information is preliminary."/>
    <s v="     "/>
    <x v="0"/>
    <m/>
    <x v="1"/>
    <s v="N"/>
    <m/>
    <s v="20-0102129"/>
    <m/>
    <s v="T005081285, T005081269, T005081295"/>
    <m/>
    <m/>
    <s v="     "/>
    <x v="0"/>
    <x v="0"/>
    <m/>
    <x v="0"/>
    <s v="D"/>
    <s v="0.26-9.99"/>
    <m/>
    <s v="Equipment - PG&amp;E"/>
    <x v="15"/>
    <s v="Equipment - PG&amp;E"/>
    <s v="All types of equipment / facility failure"/>
    <s v="Fuse failure - all"/>
    <s v="Fuse"/>
    <m/>
    <m/>
    <m/>
    <s v="Overhead"/>
    <m/>
    <s v="Fuse"/>
    <s v="Cutout"/>
    <s v="Circuit ID: 014422109, Fuse: 71415"/>
    <s v="     "/>
    <x v="2"/>
    <n v="530"/>
    <n v="37.788499999999999"/>
    <n v="-121.77"/>
    <s v="Alameda"/>
    <s v="CAYETANO-2109"/>
    <m/>
    <s v="San Ramon FD"/>
    <s v="Urban"/>
    <m/>
    <m/>
    <m/>
    <m/>
    <m/>
    <m/>
    <m/>
    <s v="N"/>
    <s v="Y"/>
    <s v="202009270400"/>
    <s v="202009290400"/>
    <s v="     "/>
    <m/>
    <m/>
    <m/>
    <m/>
    <m/>
    <m/>
    <m/>
    <m/>
    <m/>
    <m/>
    <m/>
    <m/>
    <m/>
    <m/>
    <m/>
    <m/>
    <m/>
    <m/>
    <m/>
  </r>
  <r>
    <x v="3069"/>
    <s v="     "/>
    <d v="2020-09-27T00:00:00"/>
    <d v="1899-12-30T19:32:00"/>
    <s v="40"/>
    <x v="2"/>
    <s v="9"/>
    <x v="6"/>
    <d v="2020-09-27T00:00:00"/>
    <d v="1899-12-30T19:24:00"/>
    <s v="On September 27, 2020 at 1932 hours, a PG&amp;E Troubleman was dispatched to the Lakeville 1102 12kV Distribution Circuit on Manon Road near Adobe Road, Petaluma in response to a wire down. Initial analysis indicates PG&amp;E equipment failure caused the ignition. An automatic wire splice failed resulting in one span of primary wire down. The ensuing fire was 3 meters - 0.25 acres and the fire was suppressed by Petaluma Fire Department. PG&amp;E hired contractor crew repaired 1 span of 4 ACSR wire on September 28, 2020."/>
    <s v="     "/>
    <x v="0"/>
    <m/>
    <x v="1"/>
    <s v="N"/>
    <s v="1095801"/>
    <s v="20-0102151"/>
    <m/>
    <s v="T005081378"/>
    <n v="119822000"/>
    <m/>
    <s v="     "/>
    <x v="0"/>
    <x v="0"/>
    <m/>
    <x v="0"/>
    <s v="D"/>
    <s v="&lt;0.25"/>
    <m/>
    <s v="Equipment - PG&amp;E"/>
    <x v="10"/>
    <s v="Equipment - PG&amp;E"/>
    <s v="All types of equipment / facility failure"/>
    <s v="Splice/Clamp/Connector"/>
    <s v="Automatic Wire Splice"/>
    <m/>
    <m/>
    <m/>
    <s v="Overhead"/>
    <m/>
    <s v="Automatic Wire Splice"/>
    <s v="Conductor - Primary"/>
    <s v="Circuit ID: 043371102 between Pole ID: 101990098 and 102005005"/>
    <s v="     "/>
    <x v="0"/>
    <m/>
    <n v="38.273600000000002"/>
    <n v="-122.57599999999999"/>
    <s v="Sonoma"/>
    <s v="LAKEVILLE-1102"/>
    <m/>
    <s v="Petaluma FD"/>
    <s v="Urban"/>
    <m/>
    <m/>
    <m/>
    <m/>
    <m/>
    <m/>
    <m/>
    <s v="N"/>
    <s v="Y"/>
    <s v="202009270400"/>
    <s v="202009290400"/>
    <s v="     "/>
    <m/>
    <m/>
    <m/>
    <m/>
    <m/>
    <m/>
    <m/>
    <m/>
    <m/>
    <m/>
    <m/>
    <m/>
    <m/>
    <m/>
    <m/>
    <m/>
    <m/>
    <m/>
    <m/>
  </r>
  <r>
    <x v="3070"/>
    <s v="     "/>
    <d v="2020-09-27T00:00:00"/>
    <d v="1899-12-30T15:30:00"/>
    <s v="40"/>
    <x v="2"/>
    <s v="9"/>
    <x v="6"/>
    <d v="2020-09-27T00:00:00"/>
    <d v="1899-12-30T15:27:00"/>
    <s v="On September 27, 2020 at 1557 hours, a PG&amp;E Troubleman patrolled the Anderson 1101 Distribution Circuit number 103261101, near 1660 Shasta Street in Anderson. He observed a tree that caused the service wire to break, which resulted in sparks and a grass fire to ensue. The Anderson Fire Department responded to and extinguished the fire. The 68-minute outage affected six customers. We repaired the service drop and removed the overgrown tree on the AWAC pole in the backyard. The line was returned to service on September 27, 2020. This information is preliminary."/>
    <s v="     "/>
    <x v="0"/>
    <m/>
    <x v="1"/>
    <s v="N"/>
    <s v="1095252"/>
    <m/>
    <m/>
    <s v="T005081224, T005081222, T005081221"/>
    <n v="119820000"/>
    <m/>
    <s v="     "/>
    <x v="0"/>
    <x v="0"/>
    <m/>
    <x v="0"/>
    <s v="D"/>
    <s v="&lt;0.25"/>
    <m/>
    <s v="Vegetation"/>
    <x v="0"/>
    <s v="Vegetation"/>
    <s v="Contact from object"/>
    <s v="Contact - Vegetation"/>
    <m/>
    <s v="Contact - Vegetation"/>
    <s v="Service Drop"/>
    <m/>
    <s v="Overhead"/>
    <m/>
    <s v="Service Drop"/>
    <s v="Service Drop"/>
    <s v="Circuit ID: 103261101, SAP ID: 101496897"/>
    <s v="     "/>
    <x v="0"/>
    <n v="246"/>
    <n v="40.449199999999998"/>
    <n v="-122.309"/>
    <s v="Shasta"/>
    <s v="ANDERSON-1101"/>
    <m/>
    <s v="Anderson FD"/>
    <s v="Urban"/>
    <m/>
    <m/>
    <m/>
    <m/>
    <m/>
    <m/>
    <m/>
    <s v="N"/>
    <s v="Y"/>
    <s v="202009270400"/>
    <s v="202009290400"/>
    <s v="     "/>
    <m/>
    <m/>
    <m/>
    <m/>
    <m/>
    <m/>
    <m/>
    <m/>
    <m/>
    <m/>
    <m/>
    <m/>
    <m/>
    <m/>
    <m/>
    <m/>
    <m/>
    <m/>
    <m/>
  </r>
  <r>
    <x v="3071"/>
    <s v="     "/>
    <d v="2020-09-27T00:00:00"/>
    <d v="1899-12-30T08:11:00"/>
    <s v="40"/>
    <x v="2"/>
    <s v="9"/>
    <x v="6"/>
    <d v="2020-09-27T00:00:00"/>
    <d v="1899-12-30T09:13:00"/>
    <s v="On September 27, 2020 at 811 hours, a PG&amp;E Troubleman was dispatched to the Olema 1101 12kV circuit near Sir Francis Drake Blvd, Inverness in response to an outage.  Initial analysis indicates a tangent pole caught fire due to broken primary conductor and fell.  The broken conductor also ignited surrounding vegetation. Two conductors remained intact.  The ensuing fire was suppressed by Cal Fire.  PG&amp;E crews abandoned and removed damaged pole and idle transformer and replaced 600’ of copper primary conduct spanning from one pole east and one pole west of the damaged pole on September 27, 2020."/>
    <s v="     "/>
    <x v="0"/>
    <m/>
    <x v="1"/>
    <s v="N"/>
    <s v="1095068"/>
    <s v="20-0102039"/>
    <m/>
    <s v="T005080954"/>
    <n v="119819000"/>
    <m/>
    <s v="     "/>
    <x v="0"/>
    <x v="0"/>
    <m/>
    <x v="0"/>
    <s v="D"/>
    <s v="0.26-9.99"/>
    <m/>
    <s v="Equipment - PG&amp;E"/>
    <x v="4"/>
    <s v="Equipment - PG&amp;E"/>
    <s v="All types of equipment / facility failure"/>
    <s v="Conductor failure-all"/>
    <s v="Conductor - Primary"/>
    <m/>
    <m/>
    <m/>
    <s v="Overhead"/>
    <m/>
    <s v="Conductor - Primary"/>
    <s v="pole and copper conductor"/>
    <s v="Circuit 042291101 Pole ID:102246615"/>
    <s v="     "/>
    <x v="0"/>
    <m/>
    <n v="37.997100000000003"/>
    <n v="-123.01600000000001"/>
    <s v="Marin"/>
    <s v="OLEMA-1101"/>
    <m/>
    <s v="Cal Fire"/>
    <s v="Shrub"/>
    <m/>
    <m/>
    <m/>
    <m/>
    <m/>
    <m/>
    <m/>
    <s v="N"/>
    <s v="Y"/>
    <s v="202009270400"/>
    <s v="202009290400"/>
    <s v="     "/>
    <m/>
    <m/>
    <m/>
    <m/>
    <m/>
    <m/>
    <m/>
    <m/>
    <m/>
    <m/>
    <m/>
    <m/>
    <m/>
    <m/>
    <m/>
    <m/>
    <m/>
    <m/>
    <m/>
  </r>
  <r>
    <x v="3072"/>
    <s v="     "/>
    <d v="2020-09-27T00:00:00"/>
    <d v="1899-12-30T14:48:00"/>
    <s v="40"/>
    <x v="2"/>
    <s v="9"/>
    <x v="6"/>
    <d v="2020-09-27T00:00:00"/>
    <m/>
    <s v="PRIVILEGED INVESTIGATION: EI200927A - Igo - Fatality/Property Damage.  On September 27, 2020, a wildfire began in the area of Zogg Mine Road and Jenny Bird Lane, north of Igo in Shasta County, California (the Zogg Fire). The California Department of Forestry and Fire Protection (CAL FIRE) website, dated as of October 9, 2020, 6:20 a.m. Pacific Time (the CAL FIRE website), indicates that the Zogg Fire had consumed 56,338 acres and was 95% contained. The CAL FIRE website reported four fatalities and one injury.  The CAL FIRE website also indicated that 27 structures were damaged and 204 structures were destroyed. Wildfire camera and satellite data on September 27, 2020 show smoke, heat or signs of fire in that area between approximately 2:43 p.m. and 2:46 p.m. Customers in the area of Zogg Mine Road and Jenny Bird Lane are served by a PG&amp;E distribution line the Girvan 1101 12 kV circuit.  According to PG&amp;Es records, on September 27, 2020, a PG&amp;E SmartMeter and a line recloser serving that area reported alarms and other activity between approximate  ly 2:40 p.m. and 3:06 p.m., when the line recloser de-energized that portion of the circuit.  The data currently available to PG&amp;E do not establish the causes of the activity on the Girvan 1101 circuit or the locations of these causes. On October 9, 2020, CAL FIRE informed PG&amp;E that they had taken possession of PG&amp;E equipment as part of CAL FIREs ongoing investigation into the cause of the Zogg Fire and allowed PG&amp;E access to the area. PG&amp;E does not have access to any evidence collected by CAL FIRE.  CAL FIRE has not issued a determination as to cause.  PG&amp;E is cooperating with CAL FIRE in its investigation. This information is preliminary."/>
    <s v="     "/>
    <x v="0"/>
    <m/>
    <x v="1"/>
    <s v="N"/>
    <s v="1095236"/>
    <s v="20-0102112"/>
    <m/>
    <s v="T005081205"/>
    <m/>
    <s v="EI200927A"/>
    <s v="     "/>
    <x v="1"/>
    <x v="2"/>
    <m/>
    <x v="0"/>
    <m/>
    <s v="&gt;5,000"/>
    <m/>
    <s v="Under Investigation"/>
    <x v="1"/>
    <s v="Under Investigation"/>
    <m/>
    <m/>
    <m/>
    <m/>
    <m/>
    <m/>
    <s v="Overhead"/>
    <m/>
    <m/>
    <m/>
    <m/>
    <s v="     "/>
    <x v="1"/>
    <n v="241"/>
    <n v="40.539200000000001"/>
    <n v="-122.56699999999999"/>
    <s v="Shasta"/>
    <s v="GIRVAN-1101"/>
    <m/>
    <s v="Cal Fire"/>
    <s v="Hardwood Forest"/>
    <n v="56338"/>
    <n v="204"/>
    <m/>
    <n v="4"/>
    <n v="1"/>
    <s v="ZOGG"/>
    <m/>
    <s v="N"/>
    <s v="Y"/>
    <s v="202009270400"/>
    <s v="202009290400"/>
    <s v="     "/>
    <m/>
    <m/>
    <m/>
    <m/>
    <m/>
    <m/>
    <m/>
    <m/>
    <m/>
    <m/>
    <m/>
    <m/>
    <m/>
    <m/>
    <m/>
    <m/>
    <m/>
    <m/>
    <m/>
  </r>
  <r>
    <x v="3073"/>
    <s v="     "/>
    <d v="2020-09-28T00:00:00"/>
    <d v="1899-12-30T15:51:00"/>
    <s v="40"/>
    <x v="2"/>
    <s v="9"/>
    <x v="6"/>
    <d v="2020-09-28T00:00:00"/>
    <d v="1899-12-30T15:45:00"/>
    <s v="On September 28, 2020 at 1551 hours, a PG&amp;E troubleman was dispatched to the Big Bend 1102 12kV Distribution Circuit near Bloomer Hill Rd outside of Berry Creek and observed a tree had fallen into overhead primary lines. Initial analysis indicates vegetion contact caused the ignition. A single ponderosa pine tree fell through all three primary conductors, due to contractor actions for removal of tree. The ensuing fire was 3 meters - 0.25 acre in size and the fire was supressed by Cal Fire. PG&amp;E hired contract crew to replaces damaged assets on September 28, 2020. "/>
    <s v="     "/>
    <x v="14"/>
    <m/>
    <x v="0"/>
    <s v="N"/>
    <s v="1096947"/>
    <s v="20-0102526"/>
    <m/>
    <m/>
    <m/>
    <m/>
    <s v="     "/>
    <x v="0"/>
    <x v="0"/>
    <m/>
    <x v="0"/>
    <s v="D"/>
    <s v="&lt;0.25"/>
    <m/>
    <s v="Vegetation"/>
    <x v="0"/>
    <s v="Vegetation"/>
    <s v="Contact from object"/>
    <s v="Contact - Vegetation"/>
    <m/>
    <s v="Contact - Vegetation"/>
    <s v="Conductor - Primary"/>
    <m/>
    <s v="Overhead"/>
    <m/>
    <s v="Conductor - Primary"/>
    <s v="Crossarms"/>
    <s v="Circuit ID: 103751102"/>
    <s v="     "/>
    <x v="2"/>
    <n v="282"/>
    <n v="39.653100000000002"/>
    <n v="-121.449"/>
    <s v="Butte"/>
    <s v="BIG-BEND-1102"/>
    <m/>
    <s v="Cal Fire"/>
    <s v="Conifer Forest"/>
    <m/>
    <m/>
    <m/>
    <m/>
    <m/>
    <m/>
    <m/>
    <s v="N"/>
    <s v="Y"/>
    <s v="202009270400"/>
    <s v="202009290400"/>
    <s v="     "/>
    <m/>
    <m/>
    <s v="Oct  8 2020 12:00AM"/>
    <s v="TrunkFail"/>
    <s v="Fire Response crew fell tree onto distribution lines."/>
    <s v="FIR"/>
    <m/>
    <m/>
    <m/>
    <m/>
    <m/>
    <m/>
    <m/>
    <m/>
    <m/>
    <m/>
    <m/>
    <m/>
    <m/>
  </r>
  <r>
    <x v="3074"/>
    <s v="     "/>
    <d v="2020-09-28T00:00:00"/>
    <d v="1899-12-30T18:21:00"/>
    <s v="40"/>
    <x v="2"/>
    <s v="9"/>
    <x v="6"/>
    <d v="2020-09-28T00:00:00"/>
    <d v="1899-12-30T18:19:00"/>
    <s v="On September 28, 2020 at 1821 hours, a PG&amp;E Troubleman was dispatched to the Alhambra 1105 12kV Distribution Circuit in the vicinity of Alhambra Valley Road and Vaca Creek Road, Martinez in response to arcing wires. Initial Investigation found the ignition to be attributable to PG&amp;E facilities, although it is unknown what caused the service conductor to break. PG&amp;E Troubleman stated the service is approximately 30' from the pole to the weatherhead and many trees surrounded the area of the service. It is unknown if a branch fell to break the service wire or if it was an equipment failure. Contra Costa County Fire Protection District fire incident report indicated the ignition was attributable to the fallen service wire but did not indicate any cause. The customer stated that the downed service was arcing and the fire department left prior to the Troubleman's arrival. The ensuing fire was approximately 10'x10' and the fire was suppressed by the customer prior to Contra Costa County Fire Protection District arriving on scene. A priority A tag was created to replace the service wire."/>
    <s v="     "/>
    <x v="0"/>
    <m/>
    <x v="1"/>
    <s v="N"/>
    <s v="1097140"/>
    <m/>
    <m/>
    <s v="T005082490"/>
    <n v="119825000"/>
    <m/>
    <s v="     "/>
    <x v="0"/>
    <x v="0"/>
    <m/>
    <x v="0"/>
    <s v="D"/>
    <s v="&lt;0.25"/>
    <s v="10'X10'"/>
    <s v="Unknown"/>
    <x v="4"/>
    <s v="Unknown"/>
    <m/>
    <s v="Conductor failure-all"/>
    <m/>
    <m/>
    <m/>
    <m/>
    <s v="Overhead"/>
    <m/>
    <s v="Service Drop"/>
    <s v="Service Drop"/>
    <s v="Meter: 1006560423"/>
    <s v="     "/>
    <x v="1"/>
    <n v="530"/>
    <n v="37.965200000000003"/>
    <n v="-122.139"/>
    <s v="Contra Costa"/>
    <s v="ALHAMBRA-1105"/>
    <m/>
    <s v="Customer"/>
    <s v="Urban"/>
    <m/>
    <m/>
    <m/>
    <m/>
    <m/>
    <m/>
    <m/>
    <s v="N"/>
    <s v="Y"/>
    <s v="202009270400"/>
    <s v="202009290400"/>
    <s v="     "/>
    <m/>
    <m/>
    <m/>
    <m/>
    <m/>
    <m/>
    <m/>
    <m/>
    <m/>
    <m/>
    <m/>
    <m/>
    <m/>
    <m/>
    <m/>
    <m/>
    <m/>
    <m/>
    <m/>
  </r>
  <r>
    <x v="3075"/>
    <s v="     "/>
    <d v="2020-09-28T00:00:00"/>
    <d v="1899-12-30T08:57:00"/>
    <s v="40"/>
    <x v="2"/>
    <s v="9"/>
    <x v="6"/>
    <d v="2020-09-28T00:00:00"/>
    <d v="1899-12-30T08:40:00"/>
    <s v="On September 28, 2020 at 0857 hours, a PG&amp;E Troubleman was dispatched to the Newark 1106 12kV Distribution Circuit on Catamaran Court near Trade Wind Lane, Fremont in response to a wire down outage. Initial analysis indicates vehicle contact caused the ignition. A semi-truck was driving down Catamaran Court and the top of the trailer hit the communication lines that resulted in a broken pole on either side of the span. One pole remained upright, while the other pole fell in the backyard contacting the customer's home resulting in one phase of primary conductor down. The ensuing fire was approximately 20x20' and the fire was suppressed by Fremont Fire Department. PG&amp;E hired contract crew replaced both damaged poles on September 28, 2020."/>
    <s v="     "/>
    <x v="0"/>
    <m/>
    <x v="1"/>
    <s v="N"/>
    <m/>
    <s v="20-0102274"/>
    <m/>
    <s v="X315360129"/>
    <m/>
    <m/>
    <s v="     "/>
    <x v="0"/>
    <x v="0"/>
    <m/>
    <x v="0"/>
    <s v="D"/>
    <s v="&lt;0.25"/>
    <s v="20x20'"/>
    <s v="Contact - 3rd Party"/>
    <x v="8"/>
    <s v="Contact - 3rd Party"/>
    <s v="Contact from object"/>
    <s v="Contact - Vehicle"/>
    <m/>
    <s v="Contact - Vehicle"/>
    <s v="Pole"/>
    <m/>
    <s v="Overhead"/>
    <m/>
    <s v="Pole"/>
    <s v="Poles, Crossarm"/>
    <s v="Pole ID: 100946344"/>
    <s v="     "/>
    <x v="0"/>
    <m/>
    <n v="37.529200000000003"/>
    <n v="-121.99"/>
    <s v="Alameda"/>
    <s v="NEWARK-1106"/>
    <m/>
    <s v="Fremont FD"/>
    <s v="Urban"/>
    <m/>
    <m/>
    <m/>
    <m/>
    <m/>
    <m/>
    <m/>
    <s v="N"/>
    <s v="N"/>
    <m/>
    <m/>
    <s v="     "/>
    <m/>
    <m/>
    <m/>
    <m/>
    <m/>
    <m/>
    <m/>
    <m/>
    <m/>
    <m/>
    <m/>
    <m/>
    <m/>
    <m/>
    <m/>
    <m/>
    <m/>
    <m/>
    <m/>
  </r>
  <r>
    <x v="3076"/>
    <s v="     "/>
    <d v="2020-09-28T00:00:00"/>
    <d v="1899-12-30T13:35:00"/>
    <s v="40"/>
    <x v="2"/>
    <s v="9"/>
    <x v="6"/>
    <m/>
    <m/>
    <s v="On September 28, 2020 at 1335 hours, a PG&amp;E troubleman was dispatched to the Valley View 1106 Distribution Circuit on Olinda Rd in El Sobrante and observed a vegetation fire. Initial analysis indicates PG&amp;E equipment caused the ignition. Fire report states the customer heard an explosion and saw arcing wires in the front yard which caught vegetation, gence and a vehicle fire in the front of the customers home. The ensuing fire was 3 meters - 0.25 acre in size and was extinguished by Richmond Fire Department. "/>
    <s v="     "/>
    <x v="0"/>
    <m/>
    <x v="1"/>
    <s v="N"/>
    <m/>
    <m/>
    <m/>
    <s v="2960197905"/>
    <m/>
    <m/>
    <s v="     "/>
    <x v="0"/>
    <x v="0"/>
    <m/>
    <x v="0"/>
    <s v="D"/>
    <s v="&lt;0.25"/>
    <m/>
    <s v="Equipment - PG&amp;E"/>
    <x v="4"/>
    <s v="Equipment - PG&amp;E"/>
    <s v="All types of equipment / facility failure"/>
    <s v="Conductor failure-all"/>
    <s v="Conductor - Insulated Secondary"/>
    <m/>
    <m/>
    <m/>
    <s v="Overhead"/>
    <m/>
    <s v="Conductor - Insulated Secondary"/>
    <s v="Conductor"/>
    <s v="14341106"/>
    <s v="     "/>
    <x v="0"/>
    <m/>
    <n v="37.957999999999998"/>
    <n v="-122.274"/>
    <s v="Contra Costa"/>
    <s v="VALLEY-VIEW-1106"/>
    <m/>
    <s v="Richmond FD"/>
    <s v="Urban"/>
    <m/>
    <m/>
    <m/>
    <m/>
    <m/>
    <m/>
    <m/>
    <s v="N"/>
    <s v="Y"/>
    <s v="202009270400"/>
    <s v="202009290400"/>
    <s v="     "/>
    <m/>
    <m/>
    <m/>
    <m/>
    <m/>
    <m/>
    <m/>
    <m/>
    <m/>
    <m/>
    <m/>
    <m/>
    <m/>
    <m/>
    <m/>
    <m/>
    <m/>
    <m/>
    <m/>
  </r>
  <r>
    <x v="3077"/>
    <s v="     "/>
    <d v="2020-09-29T00:00:00"/>
    <d v="1899-12-30T16:22:00"/>
    <s v="40"/>
    <x v="2"/>
    <s v="9"/>
    <x v="6"/>
    <d v="2020-09-29T00:00:00"/>
    <d v="1899-12-30T16:36:00"/>
    <s v="On September 29, 2020 at 1622 hours, a PG&amp;E Troubleman was dispatched to the Peabody 2107 12kV Distribution Circuit near Robinson Drive, Rio Vista in response to a broken pole and wire down outage. Initial analysis indicates third-party vehicle, backhoe, contacted caused the pole causing it to break resulting in wires down and an ignition. The ensuing fire was 1 -3 meters and the fire was suppressed by the customer. A Priority A tag was created for PG&amp;E crew to replace the broken pole."/>
    <s v="     "/>
    <x v="0"/>
    <m/>
    <x v="1"/>
    <s v="N"/>
    <s v="1100515"/>
    <s v="20-0103143"/>
    <m/>
    <s v="T005083366"/>
    <n v="119830000"/>
    <m/>
    <s v="     "/>
    <x v="0"/>
    <x v="0"/>
    <m/>
    <x v="0"/>
    <s v="D"/>
    <s v="&lt;3 meters of linear travel"/>
    <m/>
    <s v="Contact - 3rd Party"/>
    <x v="8"/>
    <s v="Contact - 3rd Party"/>
    <s v="Contact from object"/>
    <s v="Contact - Vehicle"/>
    <m/>
    <s v="Contact - Vehicle"/>
    <s v="Pole"/>
    <m/>
    <s v="Overhead"/>
    <m/>
    <s v="Pole"/>
    <s v="Pole, Crossarm, Tie Wire, Framing"/>
    <s v="Pole ID: 101582151"/>
    <s v="     "/>
    <x v="0"/>
    <m/>
    <n v="38.2455"/>
    <n v="-121.762"/>
    <s v="Solano"/>
    <s v="PEABODY-2107"/>
    <m/>
    <s v="Customer"/>
    <s v="Herbaceous"/>
    <m/>
    <m/>
    <m/>
    <m/>
    <m/>
    <m/>
    <m/>
    <s v="N"/>
    <s v="N"/>
    <m/>
    <m/>
    <s v="     "/>
    <m/>
    <m/>
    <m/>
    <m/>
    <m/>
    <m/>
    <m/>
    <m/>
    <m/>
    <m/>
    <m/>
    <m/>
    <m/>
    <m/>
    <m/>
    <m/>
    <m/>
    <m/>
    <m/>
  </r>
  <r>
    <x v="3078"/>
    <s v="     "/>
    <d v="2020-09-29T00:00:00"/>
    <d v="1899-12-30T01:40:00"/>
    <s v="40"/>
    <x v="2"/>
    <s v="9"/>
    <x v="6"/>
    <d v="2020-09-29T00:00:00"/>
    <d v="1899-12-30T01:22:00"/>
    <s v="On September 29, 2020 at 0140 hours, a PG&amp;E Troubleman was dispatched to the Anita 1102 12kV Distribution Circuit off of White Deer Lane, Chico in response to an outage. Initial analysis indicates vegetation contact caused the ignition. A large branch of what appeared to be a healthy oak tree broken off and brought one span of primary conductor down, although the fuse did not blow. The ensuing fire was approximately 30'x30' in size and the fire was suppressed by PG&amp;E Troubleman. PG&amp;E Crew replaced the damaged conductor on September 29, 2020."/>
    <s v="     "/>
    <x v="0"/>
    <m/>
    <x v="1"/>
    <s v="N"/>
    <s v="1097306"/>
    <s v="20-0102674"/>
    <m/>
    <s v="T005082624"/>
    <n v="119825000"/>
    <m/>
    <s v="     "/>
    <x v="0"/>
    <x v="0"/>
    <m/>
    <x v="0"/>
    <s v="D"/>
    <s v="&lt;0.25"/>
    <s v="30x30ft"/>
    <s v="Vegetation"/>
    <x v="0"/>
    <s v="Vegetation"/>
    <s v="Contact from object"/>
    <s v="Contact - Vegetation"/>
    <m/>
    <s v="Contact - Vegetation"/>
    <s v="Conductor - Primary"/>
    <m/>
    <s v="Overhead"/>
    <m/>
    <s v="Conductor - Primary"/>
    <s v="Conductor - Primary"/>
    <s v="Circuit ID: 102841102"/>
    <s v="     "/>
    <x v="0"/>
    <m/>
    <n v="38.836799999999997"/>
    <n v="-122.029"/>
    <s v="Butte"/>
    <s v="ANITA-1102"/>
    <m/>
    <s v="PG&amp;E Troubleman"/>
    <s v="Herbaceous"/>
    <m/>
    <m/>
    <m/>
    <m/>
    <m/>
    <m/>
    <m/>
    <s v="N"/>
    <s v="N"/>
    <m/>
    <m/>
    <s v="     "/>
    <n v="39.836213000000001"/>
    <n v="-122.026206"/>
    <s v="Sep 30 2020 12:00AM"/>
    <s v="BranchFail"/>
    <s v="gREEN TREE LIMB FAILURE-LARGE LIMB BROKE OUT OF MIDDLE OF CANOPY, NO EVIDENCE OF ROT/DISEASE VISIBLE FROM GROUND. SOME ROT/DISEASE PRESENT AT BREAK."/>
    <s v="OAKV"/>
    <s v="80"/>
    <s v="52"/>
    <s v="28"/>
    <s v="None"/>
    <s v="None"/>
    <s v="N"/>
    <s v="1"/>
    <m/>
    <s v="Valley"/>
    <s v="D"/>
    <s v="CrossArm"/>
    <s v="BareWire"/>
    <s v="2"/>
  </r>
  <r>
    <x v="3079"/>
    <s v="     "/>
    <d v="2020-10-01T00:00:00"/>
    <d v="1899-12-30T12:05:00"/>
    <s v="40"/>
    <x v="3"/>
    <s v="10"/>
    <x v="6"/>
    <d v="2020-10-01T00:00:00"/>
    <m/>
    <s v="On October 1, 2020 at 1205 hours a PG&amp;E troubleman was dispatched to the Storey 1111 Distribution Circuit on Lane Dr in Madera for reports of a downed tree into powerlines. Initial analysis indicates a tree fell onto overhead primary lines, causing the lines to fall to ground and ignite a one acre fire that was extinguished by Cal Fire. PG&amp;E crew replaced all damaged assets on October 2, 2020. This ignition is associated with an EIR investigation. Please see the completed 20-day report and Event Analysis Report for complete details"/>
    <s v="     "/>
    <x v="0"/>
    <m/>
    <x v="1"/>
    <s v="N"/>
    <s v="1104193"/>
    <s v="20-0103943"/>
    <m/>
    <s v="T005084848"/>
    <m/>
    <s v="EI201001A"/>
    <s v="     "/>
    <x v="0"/>
    <x v="0"/>
    <m/>
    <x v="0"/>
    <s v="D"/>
    <s v="0.26-9.99"/>
    <m/>
    <s v="Vegetation"/>
    <x v="0"/>
    <s v="Vegetation"/>
    <s v="Contact from object"/>
    <s v="Contact - Vegetation"/>
    <m/>
    <s v="Contact - Vegetation"/>
    <s v="Conductor - Primary"/>
    <m/>
    <s v="Overhead"/>
    <m/>
    <s v="Conductor - Primary"/>
    <s v="Pole, Transformer, Conductor"/>
    <s v="Circuit ID: 254611111"/>
    <s v="     "/>
    <x v="0"/>
    <m/>
    <n v="37.0045"/>
    <n v="-120.084"/>
    <s v="Madera"/>
    <s v="STOREY-1111"/>
    <m/>
    <s v="Cal Fire"/>
    <s v="Urban"/>
    <m/>
    <m/>
    <m/>
    <m/>
    <m/>
    <m/>
    <m/>
    <s v="N"/>
    <s v="N"/>
    <m/>
    <m/>
    <s v="     "/>
    <n v="37.004572000000003"/>
    <n v="-120.08359799999999"/>
    <s v="Oct  2 2020 12:00AM"/>
    <s v="BranchFail"/>
    <s v="large blue gum eucalyptus green canopy. no visual indicators of structural defects observed at trunk base or attachment where branch broke. Over weighted limb caused failure"/>
    <s v="EUCA"/>
    <s v="85"/>
    <s v="39"/>
    <s v="16"/>
    <s v="Slight"/>
    <s v="None"/>
    <s v="N"/>
    <s v="1"/>
    <m/>
    <s v="Valley"/>
    <s v="D"/>
    <s v="CrossArm"/>
    <s v="BareWire"/>
    <s v="0"/>
  </r>
  <r>
    <x v="3080"/>
    <s v="     "/>
    <d v="2020-10-02T00:00:00"/>
    <d v="1899-12-30T20:10:00"/>
    <s v="40"/>
    <x v="3"/>
    <s v="10"/>
    <x v="6"/>
    <d v="2020-10-02T00:00:00"/>
    <d v="1899-12-30T21:06:00"/>
    <s v="On October 2, 2020 at 2050 hours, a PG&amp;E Troubleman patrolled the Le Grand 1112 Distribution Circuit number 255361112, near 9512 Mariposa Way in Le Grand. He observed a burnt overhead service conductor and crossarm, due to a tree branch falling across the service drop. Cal Fire responded to and extinguished the fire. The 421-minute outage affected eight customers. We repaired the burnt conductor and replaced a damaged conductor, streetlight, and crossarm. There is an open EC tag for the pole to be replaced. The line was returned to service on October 3, 2020. This information is preliminary."/>
    <s v="     "/>
    <x v="0"/>
    <m/>
    <x v="1"/>
    <s v="N"/>
    <s v="1108562"/>
    <s v="20-0104694"/>
    <m/>
    <s v="T005086200"/>
    <m/>
    <m/>
    <s v="     "/>
    <x v="0"/>
    <x v="0"/>
    <m/>
    <x v="0"/>
    <s v="D"/>
    <s v="&lt;0.25"/>
    <m/>
    <s v="Vegetation"/>
    <x v="0"/>
    <s v="Vegetation"/>
    <s v="Contact from object"/>
    <s v="Contact - Vegetation"/>
    <m/>
    <s v="Contact - Vegetation"/>
    <s v="Service Drop"/>
    <m/>
    <s v="Overhead"/>
    <m/>
    <s v="Service Drop"/>
    <s v="Conductors, Streetlight, Crossarm"/>
    <s v="Circuit ID: 255361112, SAP ID: 101082275        "/>
    <s v="     "/>
    <x v="0"/>
    <m/>
    <n v="37.252499999999998"/>
    <n v="-120.316"/>
    <s v="Merced"/>
    <s v="LE-GRAND-1112"/>
    <m/>
    <s v="Cal Fire"/>
    <s v="Agriculture"/>
    <m/>
    <m/>
    <m/>
    <m/>
    <m/>
    <m/>
    <m/>
    <s v="N"/>
    <s v="N"/>
    <m/>
    <m/>
    <s v="     "/>
    <m/>
    <m/>
    <m/>
    <m/>
    <m/>
    <m/>
    <m/>
    <m/>
    <m/>
    <m/>
    <m/>
    <m/>
    <m/>
    <m/>
    <m/>
    <m/>
    <m/>
    <m/>
    <m/>
  </r>
  <r>
    <x v="3081"/>
    <s v="     "/>
    <d v="2020-10-02T00:00:00"/>
    <d v="1899-12-30T15:45:00"/>
    <s v="40"/>
    <x v="3"/>
    <s v="10"/>
    <x v="6"/>
    <d v="2020-10-02T00:00:00"/>
    <d v="1899-12-30T15:21:00"/>
    <s v="On October 2, 2020 at 1526 hours, a PG&amp;E Troubleman was dispatched to the Higgins 1103 12kV Distribution Circuit off of Auburn Road, Grass Valley in response to a wire down outage. Initial analysis indicates vegetation contact caused the ignition. An oak tree fell into the conductor that resulted in a broken pole and multiple spans of primary conductor down that caused an outage to 1367 customers. The ensuing fire was approximately 1 acre in size and the fire was suppressed by Cal Fire. Four Priority A tags were created to replace the broken pole and damaged crossarms."/>
    <s v="     "/>
    <x v="0"/>
    <m/>
    <x v="1"/>
    <s v="N"/>
    <s v="1107894"/>
    <s v="20-0104612"/>
    <m/>
    <s v="T005086055, T005086089"/>
    <m/>
    <m/>
    <s v="     "/>
    <x v="0"/>
    <x v="0"/>
    <m/>
    <x v="0"/>
    <s v="D"/>
    <s v="0.26-9.99"/>
    <s v="1 acre"/>
    <s v="Vegetation"/>
    <x v="0"/>
    <s v="Vegetation"/>
    <s v="Contact from object"/>
    <s v="Contact - Vegetation"/>
    <m/>
    <s v="Contact - Vegetation"/>
    <s v="Conductor - Primary"/>
    <m/>
    <s v="Overhead"/>
    <m/>
    <s v="Conductor - Primary"/>
    <s v="Pole, Insulators, Cutouts, Hardware/Framing, Guy, Connector, Transformer, Crossarms"/>
    <s v="Circuit ID: 152691103"/>
    <s v="     "/>
    <x v="1"/>
    <n v="330"/>
    <n v="39.133000000000003"/>
    <n v="-121.07899999999999"/>
    <s v="Nevada"/>
    <s v="HIGGINS-1103"/>
    <m/>
    <s v="Cal Fire"/>
    <s v="Hardwood Woodland"/>
    <m/>
    <m/>
    <m/>
    <m/>
    <m/>
    <s v="AUBURN"/>
    <m/>
    <s v="N"/>
    <s v="N"/>
    <m/>
    <m/>
    <s v="     "/>
    <n v="39.133155000000002"/>
    <n v="-121.080068"/>
    <s v="Oct  5 2020 12:00AM"/>
    <s v="TrunkFail"/>
    <s v="2x stem green Black Oak barber-chaired at notch and struck high voltage primary distribution lines breaking 4 poles."/>
    <s v="OAKK"/>
    <s v="70"/>
    <s v="46"/>
    <s v="60"/>
    <s v="Slight"/>
    <s v="Slight"/>
    <s v="N"/>
    <s v="1"/>
    <m/>
    <s v="Hillside"/>
    <s v="B"/>
    <s v="CrossArm"/>
    <s v="BareWire"/>
    <s v="0"/>
  </r>
  <r>
    <x v="3082"/>
    <s v="     "/>
    <d v="2020-10-02T00:00:00"/>
    <d v="1899-12-30T15:12:00"/>
    <s v="40"/>
    <x v="3"/>
    <s v="10"/>
    <x v="6"/>
    <d v="2020-10-02T00:00:00"/>
    <d v="1899-12-30T15:02:00"/>
    <s v="On October 2, 2020 at 1703 hours, a PG&amp;E Troubleman patrolled the Vaca Dixon 1103 12kV Distribution Circuit number 063591103, near 4971 Sweeney Road in Winters. He observed a small grass fire. Initial analysis indicates tree trimmers dropped a branch on or near the primary conductors, which caused them to slap together and resulted in a momentary outage and a small grass fire. The third party tree trimmers were reportedly not acting on behalf of PG&amp;E. The customer extinguished the fire. All the repairs were completed and the line was returned to service on October 2, 2020. This information is preliminary."/>
    <s v="     "/>
    <x v="0"/>
    <m/>
    <x v="1"/>
    <s v="N"/>
    <s v="1107793"/>
    <m/>
    <m/>
    <s v="T005086039, T005086028"/>
    <m/>
    <m/>
    <s v="     "/>
    <x v="0"/>
    <x v="0"/>
    <m/>
    <x v="0"/>
    <s v="D"/>
    <s v="&lt;3 meters of linear travel"/>
    <m/>
    <s v="Vegetation"/>
    <x v="0"/>
    <s v="Vegetation"/>
    <s v="Contact from object"/>
    <s v="Contact - Vegetation"/>
    <m/>
    <s v="Contact - Vegetation"/>
    <s v="Conductor - Primary"/>
    <m/>
    <s v="Overhead"/>
    <m/>
    <s v="Conductor - Primary"/>
    <m/>
    <s v="Circuit ID: 063591103"/>
    <s v="     "/>
    <x v="0"/>
    <m/>
    <n v="38.468000000000004"/>
    <n v="-121.937"/>
    <s v="Solano"/>
    <s v="VACA-DIXON-1103"/>
    <m/>
    <s v="Customer"/>
    <s v="Urban"/>
    <m/>
    <m/>
    <m/>
    <m/>
    <m/>
    <m/>
    <m/>
    <s v="N"/>
    <s v="N"/>
    <m/>
    <m/>
    <s v="     "/>
    <m/>
    <m/>
    <m/>
    <m/>
    <m/>
    <m/>
    <m/>
    <m/>
    <m/>
    <m/>
    <m/>
    <m/>
    <m/>
    <m/>
    <m/>
    <m/>
    <m/>
    <m/>
    <m/>
  </r>
  <r>
    <x v="3083"/>
    <s v="     "/>
    <d v="2020-10-03T00:00:00"/>
    <d v="1899-12-30T16:47:00"/>
    <s v="40"/>
    <x v="3"/>
    <s v="10"/>
    <x v="6"/>
    <d v="2020-10-03T00:00:00"/>
    <d v="1899-12-30T17:46:00"/>
    <s v="On October 3, 2020 at 1710 hours, a PG&amp;E Troubleman patrolled the Fulton 1102 12kV Distribution Circuit number 042561102, near 150 Old Vine Lane in Windsor. He observed the secondary overhead conductors were pushed together, due to a tree that grew into the lines and ignited a fire under the secondary open wire flat construction. He trimmed the tree and installed a spreader bracket. The Sonoma County Fire Department responded to and extinguished the fire. The 162-minute outage affected two customers. All the repairs were completed and the line was returned to service on October 3, 2020. This information is preliminary."/>
    <s v="     "/>
    <x v="0"/>
    <m/>
    <x v="1"/>
    <s v="N"/>
    <s v="1110053"/>
    <s v="20-0104832"/>
    <m/>
    <s v="T005086669"/>
    <m/>
    <m/>
    <s v="     "/>
    <x v="0"/>
    <x v="0"/>
    <m/>
    <x v="0"/>
    <s v="D"/>
    <s v="&lt;0.25"/>
    <m/>
    <s v="Vegetation"/>
    <x v="0"/>
    <s v="Vegetation"/>
    <s v="Contact from object"/>
    <s v="Contact - Vegetation"/>
    <m/>
    <s v="Contact - Vegetation"/>
    <s v="Conductor - Secondary"/>
    <m/>
    <s v="Overhead"/>
    <m/>
    <s v="Conductor - Secondary"/>
    <s v="Secondary Conductor"/>
    <s v="Circuit ID: 042561102, SAP ID: 103593452"/>
    <s v="     "/>
    <x v="0"/>
    <m/>
    <n v="38.505400000000002"/>
    <n v="-122.839"/>
    <s v="Sonoma"/>
    <s v="FULTON-1102"/>
    <m/>
    <s v="Sonoma County FD"/>
    <s v="Agriculture"/>
    <m/>
    <m/>
    <m/>
    <m/>
    <m/>
    <m/>
    <m/>
    <s v="N"/>
    <s v="N"/>
    <m/>
    <m/>
    <s v="     "/>
    <m/>
    <m/>
    <m/>
    <m/>
    <m/>
    <m/>
    <m/>
    <m/>
    <m/>
    <m/>
    <m/>
    <m/>
    <m/>
    <m/>
    <m/>
    <m/>
    <m/>
    <m/>
    <m/>
  </r>
  <r>
    <x v="3084"/>
    <s v="     "/>
    <d v="2020-10-03T00:00:00"/>
    <d v="1899-12-30T15:29:00"/>
    <s v="40"/>
    <x v="3"/>
    <s v="10"/>
    <x v="6"/>
    <d v="2020-10-03T00:00:00"/>
    <d v="1899-12-30T14:33:00"/>
    <s v="On October 3, 2020 at 1458 hours, a PG&amp;E Troubleman was dispatched to the Redwood City 1102 12kV Distribution Circuit in the vicinity of Douglas Court and E Bayshore Road, Redwood City in response to a pole fire. Initial analysis indicates bird contact caused the ignition. A domestic pigeon cross phased on the primary conductor causing a relay on the circuit. The ensuing fire was 3 meters - 0.25 acres in size and the fire was suppressed by Redwood City Fire Department. There were no damages to PG&amp;E equipment warranting repair."/>
    <s v="     "/>
    <x v="0"/>
    <m/>
    <x v="1"/>
    <s v="N"/>
    <m/>
    <s v="20-0104794"/>
    <m/>
    <s v="T005086620"/>
    <m/>
    <m/>
    <s v="     "/>
    <x v="0"/>
    <x v="0"/>
    <m/>
    <x v="0"/>
    <s v="D"/>
    <s v="&lt;0.25"/>
    <m/>
    <s v="Contact - Animal - Bird"/>
    <x v="6"/>
    <s v="Contact - Bird"/>
    <s v="Contact from object"/>
    <s v="Contact - Animal"/>
    <m/>
    <s v="Contact - Animal"/>
    <s v="Conductor - Primary"/>
    <m/>
    <s v="Overhead"/>
    <m/>
    <s v="Conductor - Primary"/>
    <s v="NA"/>
    <s v="Circuit ID: 024161102 "/>
    <s v="     "/>
    <x v="0"/>
    <m/>
    <n v="37.488900000000001"/>
    <n v="-122.206"/>
    <s v="San Mateo"/>
    <s v="REDWOOD-CITY-1102"/>
    <m/>
    <s v="Redwood City FD"/>
    <s v="Urban"/>
    <m/>
    <m/>
    <m/>
    <m/>
    <m/>
    <m/>
    <m/>
    <s v="N"/>
    <s v="N"/>
    <m/>
    <m/>
    <s v="     "/>
    <m/>
    <m/>
    <m/>
    <m/>
    <m/>
    <m/>
    <m/>
    <m/>
    <m/>
    <m/>
    <m/>
    <m/>
    <m/>
    <m/>
    <m/>
    <m/>
    <m/>
    <m/>
    <m/>
  </r>
  <r>
    <x v="3085"/>
    <s v="     "/>
    <d v="2020-10-04T00:00:00"/>
    <d v="1899-12-30T16:23:00"/>
    <s v="41"/>
    <x v="3"/>
    <s v="10"/>
    <x v="6"/>
    <d v="2020-10-04T00:00:00"/>
    <d v="1899-12-30T16:04:00"/>
    <s v="On October 4, 2020 at 1622 hours, a PG&amp;E troubleman was dispatched to the Cholame 2102 Distribution Circuit on Clark Rd in Shandon for reports of a wire down incident. Initial analysis indicates PG&amp;E equipment failure caused the ignition. One phase of overhead primary wire failed mid span and fell to ground between Switch 4409 and Recloser 49414 resulting in an ignition to a small patch of grass in the vineyard below. The cause of the conductor failure is unknown as the troubleman found no cause while on scene, although a birds nest was found on the same crossarm that switch 4409 is located on. The ensuing fire was 3 meters - 0.25 acre in size. PG&amp;E crew replaced the damaged asset on October 5, 2020."/>
    <s v="     "/>
    <x v="0"/>
    <m/>
    <x v="1"/>
    <s v="N"/>
    <s v="1110936"/>
    <s v="20-0104977"/>
    <m/>
    <s v="T005087088"/>
    <n v="119852000"/>
    <m/>
    <s v="     "/>
    <x v="0"/>
    <x v="0"/>
    <m/>
    <x v="0"/>
    <s v="D"/>
    <s v="&lt;0.25"/>
    <m/>
    <s v="Equipment - PG&amp;E"/>
    <x v="4"/>
    <s v="Equipment - PG&amp;E"/>
    <s v="All types of equipment / facility failure"/>
    <s v="Conductor failure-all"/>
    <s v="Conductor - Primary"/>
    <m/>
    <m/>
    <m/>
    <s v="Overhead"/>
    <m/>
    <s v="Conductor - Primary"/>
    <s v="Conductor"/>
    <s v="Circuit ID: 182562102 "/>
    <s v="     "/>
    <x v="0"/>
    <m/>
    <n v="35.629899999999999"/>
    <n v="-120.36"/>
    <s v="San Luis Obispo"/>
    <s v="CHOLAME-2102"/>
    <m/>
    <s v="Self Extinguished"/>
    <s v="Agriculture"/>
    <m/>
    <m/>
    <m/>
    <m/>
    <m/>
    <m/>
    <m/>
    <s v="N"/>
    <s v="N"/>
    <m/>
    <m/>
    <s v="     "/>
    <m/>
    <m/>
    <m/>
    <m/>
    <m/>
    <m/>
    <m/>
    <m/>
    <m/>
    <m/>
    <m/>
    <m/>
    <m/>
    <m/>
    <m/>
    <m/>
    <m/>
    <m/>
    <m/>
  </r>
  <r>
    <x v="3086"/>
    <s v="     "/>
    <d v="2020-10-04T00:00:00"/>
    <d v="1899-12-30T16:23:00"/>
    <s v="41"/>
    <x v="3"/>
    <s v="10"/>
    <x v="6"/>
    <d v="2020-10-04T00:00:00"/>
    <d v="1899-12-30T16:18:00"/>
    <s v="On October 4, 2020 at 1700 hours, a PG&amp;E Troubleman patrolled the Horseshoe 1105 12kV Distribution Circuit number 152571105, near Oak Creek Place in Granite Bay. He observed a tree branch that fell midspan, which took down one span of both phases of 4 acsr primary overhead conductor, one pulled around cutout on a dead-end pole, and two small 5x10-foot spot fires. The Granite Bay Fire Department responded to and extinguished the fire. The 108-minute outage affected 27 customers. We trimmed the tree and replaced 200' of 4 acsr, the D/E insulators, and the guy guard. All the repairs were completed and the line was returned to service on October 4, 2020. This information is preliminary."/>
    <s v="     "/>
    <x v="0"/>
    <m/>
    <x v="1"/>
    <s v="N"/>
    <s v="1110942"/>
    <s v="20-0104982"/>
    <m/>
    <s v="T005087089"/>
    <n v="119852000"/>
    <m/>
    <s v="     "/>
    <x v="0"/>
    <x v="0"/>
    <m/>
    <x v="0"/>
    <s v="D"/>
    <s v="&lt;0.25"/>
    <s v="2 Small fire 5' x 10'"/>
    <s v="Vegetation"/>
    <x v="0"/>
    <s v="Vegetation"/>
    <s v="Contact from object"/>
    <s v="Contact - Vegetation"/>
    <m/>
    <s v="Contact - Vegetation"/>
    <s v="Conductor - Primary"/>
    <m/>
    <s v="Overhead"/>
    <m/>
    <s v="Conductor - Primary"/>
    <s v="Primary Conductor, Insulator, Guy Guard"/>
    <s v="Circuit ID: 152571105, SAP ID: 100066291"/>
    <s v="     "/>
    <x v="0"/>
    <m/>
    <n v="38.730800000000002"/>
    <n v="-121.193"/>
    <s v="Placer"/>
    <s v="HORSESHOE-1105"/>
    <m/>
    <s v="Granite Bay FD"/>
    <s v="Urban"/>
    <m/>
    <m/>
    <m/>
    <m/>
    <m/>
    <m/>
    <m/>
    <s v="N"/>
    <s v="N"/>
    <m/>
    <m/>
    <s v="     "/>
    <n v="38.731099999999998"/>
    <n v="-121.1936"/>
    <s v="Oct  6 2020 12:00AM"/>
    <s v="BranchFail"/>
    <s v="A healthy eucalyptus 20 to side of line had a brake leaning towards the line the broke out bout 45 from ground. The limb was 4&quot; DBH ad 10 long and had no signs of decay. Fire report was done for 10X20 grass fire please see for details."/>
    <s v="EUCA"/>
    <s v="50"/>
    <s v="25"/>
    <s v="20"/>
    <s v="Slight"/>
    <s v="None"/>
    <s v="N"/>
    <s v="1"/>
    <m/>
    <s v="Plain"/>
    <s v="D"/>
    <s v="CrossArm"/>
    <s v="BareWire"/>
    <s v="0"/>
  </r>
  <r>
    <x v="3087"/>
    <s v="     "/>
    <d v="2020-10-05T00:00:00"/>
    <d v="1899-12-30T14:44:00"/>
    <s v="41"/>
    <x v="3"/>
    <s v="10"/>
    <x v="6"/>
    <d v="2020-10-05T00:00:00"/>
    <d v="1899-12-30T14:40:00"/>
    <s v="On October 5, 2020 at 1507 hours, PG&amp;E Troublemen patrolled the Corral 1102 12kV Distribution Circuit number 162991102, near Olive Orchard Drive in Valley Springs, California. They observed the line recloser 14026 open and open jumpers at one pole north and four poles east of 12399. Initial analysis indicates a car pole incident occurred, resulting in damaged poles, wires down, and two ignitions. Cal Fire and Calaveras Consolidated Fire responded to and extinguished the approximate 5-acre fire. This Pleasant fire is the formation of two separate fires, one reported at 2-acres and another reported at 3-acres. The 298 minute outage affected 123 customers. We replaced the three-phase tangent pole number 103196864 and the associated crossarm and conductor. There are still two open EC tags (119855657 and 119856034) to replace the three phase tangent pole number 103196864 along with the respective crossarm and conductor, and the angle pole number 103192729 along with the respective crossarm and guy wire. The line was returned to service on October 6, 2020 at 0126 hours. This information is preliminary."/>
    <s v="     "/>
    <x v="0"/>
    <m/>
    <x v="1"/>
    <s v="N"/>
    <m/>
    <s v="20-0105384"/>
    <m/>
    <s v="T005087860, T005087866, T005087869, T005087875, T005087876, T005087897"/>
    <m/>
    <m/>
    <s v="     "/>
    <x v="0"/>
    <x v="0"/>
    <m/>
    <x v="0"/>
    <s v="D"/>
    <s v="0.26-9.99"/>
    <s v="5 acres"/>
    <s v="Contact - 3rd Party"/>
    <x v="8"/>
    <s v="Contact - 3rd Party"/>
    <s v="Contact from object"/>
    <s v="Contact - Vehicle"/>
    <m/>
    <s v="Contact - Vehicle"/>
    <s v="Conductor - Primary"/>
    <m/>
    <s v="Overhead"/>
    <m/>
    <s v="Conductor - Primary"/>
    <s v="Conductor-Primary(2), Poles(3), Crossarms(3), and Guy (1)"/>
    <s v="Circuit ID: 162991102"/>
    <s v="     "/>
    <x v="1"/>
    <n v="320"/>
    <n v="38.116700000000002"/>
    <n v="-120.89100000000001"/>
    <s v="Calaveras"/>
    <s v="CORRAL-1102"/>
    <m/>
    <s v="Cal Fire and Calaveras Consolidated Fire"/>
    <s v="Water"/>
    <m/>
    <m/>
    <m/>
    <m/>
    <m/>
    <s v="PLEASANT"/>
    <m/>
    <s v="N"/>
    <s v="N"/>
    <m/>
    <m/>
    <s v="     "/>
    <m/>
    <m/>
    <m/>
    <m/>
    <m/>
    <m/>
    <m/>
    <m/>
    <m/>
    <m/>
    <m/>
    <m/>
    <m/>
    <m/>
    <m/>
    <m/>
    <m/>
    <m/>
    <m/>
  </r>
  <r>
    <x v="3088"/>
    <s v="     "/>
    <d v="2020-10-07T00:00:00"/>
    <d v="1899-12-30T13:08:00"/>
    <s v="41"/>
    <x v="3"/>
    <s v="10"/>
    <x v="6"/>
    <d v="2020-10-07T00:00:00"/>
    <d v="1899-12-30T12:49:00"/>
    <s v="On October 7, 2020 at 1308 hours, a PG&amp;E Troubleman was dispatched to the Williams 1102 12kV Distribution Circuit on Highway 20 west of King Road, Williams in response to an outage and reports of a vegetation fire. Initial analysis indicates bird contact caused the ignition. A turkey flew into the 4 ACSR primary conductor that blew 2 of 3 fuses and caused an outage to 83 customers. The ensuing fire was 3 meters - 0.25 acres in size and the fire was suppressed by Williams Fire Department. There were no damages to PG&amp;E equipment warranting repair."/>
    <s v="     "/>
    <x v="0"/>
    <m/>
    <x v="1"/>
    <s v="N"/>
    <s v="1112905"/>
    <s v="20-0106142"/>
    <m/>
    <s v="T005089667"/>
    <m/>
    <m/>
    <s v="     "/>
    <x v="0"/>
    <x v="0"/>
    <m/>
    <x v="0"/>
    <s v="D"/>
    <s v="&lt;0.25"/>
    <s v="20'x400'"/>
    <s v="Contact - Animal - Bird"/>
    <x v="6"/>
    <s v="Contact - Bird"/>
    <s v="Contact from object"/>
    <s v="Contact - Animal"/>
    <m/>
    <s v="Contact - Animal"/>
    <s v="Conductor - Primary"/>
    <m/>
    <s v="Overhead"/>
    <m/>
    <s v="Conductor - Primary"/>
    <s v="NA"/>
    <s v="Circuit ID: 062051102"/>
    <s v="     "/>
    <x v="0"/>
    <m/>
    <n v="39.148899999999998"/>
    <n v="-122.252"/>
    <s v="Colusa"/>
    <s v="WILLIAMS-1102"/>
    <m/>
    <s v="Williams FD"/>
    <s v="Agriculture"/>
    <m/>
    <m/>
    <m/>
    <m/>
    <m/>
    <m/>
    <m/>
    <s v="N"/>
    <s v="N"/>
    <m/>
    <m/>
    <s v="     "/>
    <m/>
    <m/>
    <m/>
    <m/>
    <m/>
    <m/>
    <m/>
    <m/>
    <m/>
    <m/>
    <m/>
    <m/>
    <m/>
    <m/>
    <m/>
    <m/>
    <m/>
    <m/>
    <m/>
  </r>
  <r>
    <x v="3089"/>
    <s v="     "/>
    <d v="2020-10-10T00:00:00"/>
    <d v="1899-12-30T01:13:00"/>
    <s v="41"/>
    <x v="3"/>
    <s v="10"/>
    <x v="6"/>
    <d v="2020-10-10T00:00:00"/>
    <d v="1899-12-30T01:11:00"/>
    <s v="On October 10, 2020 at 0113 hours, a PG&amp;E Troubleman was dispatched to the Columbus 1109 12kV Distribution Circuit on Country Club Dr in Bakersfield in response to a wire down outage. Initial analysis indicates an overhead primary conductor failed and caused the ignition. It was found that a loose PG connector caused the primary conductor to arc melting the conductor and causing it fall to ground, igniting a small vegetation fire. The ensuing fire was 3 meters – 0.25 acre in size and the fire was suppressed by Bakersfield Fire Department. PG&amp;E crew repaired all damaged assets on October 10, 2020."/>
    <s v="     "/>
    <x v="0"/>
    <m/>
    <x v="1"/>
    <s v="N"/>
    <s v="1114707"/>
    <s v="20-0107211"/>
    <m/>
    <s v="T005091602"/>
    <n v="119879000"/>
    <m/>
    <s v="     "/>
    <x v="0"/>
    <x v="0"/>
    <m/>
    <x v="0"/>
    <s v="D"/>
    <s v="&lt;0.25"/>
    <m/>
    <s v="Equipment - PG&amp;E"/>
    <x v="10"/>
    <s v="Equipment - PG&amp;E"/>
    <s v="All types of equipment / facility failure"/>
    <s v="Splice/Clamp/Connector"/>
    <s v="Conductor - Primary"/>
    <m/>
    <m/>
    <m/>
    <s v="Overhead"/>
    <m/>
    <s v="Conductor - Primary"/>
    <s v="Insulator, Crossarm, Conductor"/>
    <s v="Circuit ID: 253951109, SAP ID: 102296159"/>
    <s v="     "/>
    <x v="0"/>
    <m/>
    <n v="35.387300000000003"/>
    <n v="-118.93899999999999"/>
    <s v="Kern"/>
    <s v="COLUMBUS-1109"/>
    <m/>
    <s v="Bakersfield FD"/>
    <s v="Urban"/>
    <m/>
    <m/>
    <m/>
    <m/>
    <m/>
    <m/>
    <m/>
    <s v="N"/>
    <s v="N"/>
    <m/>
    <m/>
    <s v="     "/>
    <m/>
    <m/>
    <m/>
    <m/>
    <m/>
    <m/>
    <m/>
    <m/>
    <m/>
    <m/>
    <m/>
    <m/>
    <m/>
    <m/>
    <m/>
    <m/>
    <m/>
    <m/>
    <m/>
  </r>
  <r>
    <x v="3090"/>
    <s v="     "/>
    <d v="2020-10-11T00:00:00"/>
    <d v="1899-12-30T23:29:00"/>
    <s v="42"/>
    <x v="3"/>
    <s v="10"/>
    <x v="6"/>
    <d v="2020-10-11T00:00:00"/>
    <m/>
    <s v="On October 11,2020 a PG&amp;E Trouble man patrolled circuit STOREY 1111 AT 18755 Auburn Way, where he found a broken cutout fuse by the creek. A Eucalyptus tree had fallen through the 12kv lines off SAP ID 103768179 causing wires down. Electric Corrective A priority 119889618 was created to replace conductor. Initial analysis indicates CAL Fire responded and extinguished fire. Repairs were made on 10/12/20 by M&amp;C crew CJRO. Crew repaired wire down, installed 70' of #4 ACSR, replaced primary stacks that were broken 1 pole w/o fuse c/o's 22148."/>
    <s v="     "/>
    <x v="0"/>
    <m/>
    <x v="1"/>
    <s v="N"/>
    <s v="1115515"/>
    <s v="20-0107415"/>
    <m/>
    <s v="T005092443"/>
    <n v="119890000"/>
    <m/>
    <s v="     "/>
    <x v="0"/>
    <x v="0"/>
    <m/>
    <x v="0"/>
    <s v="D"/>
    <s v="&lt;3 meters of linear travel"/>
    <m/>
    <s v="Vegetation"/>
    <x v="0"/>
    <s v="Vegetation"/>
    <s v="Contact from object"/>
    <s v="Contact - Vegetation"/>
    <m/>
    <s v="Contact - Vegetation"/>
    <s v="Conductor - Primary"/>
    <m/>
    <s v="Overhead"/>
    <m/>
    <s v="Conductor - Primary"/>
    <m/>
    <s v="254611111"/>
    <s v="     "/>
    <x v="0"/>
    <m/>
    <n v="37.021700000000003"/>
    <n v="-120.071"/>
    <s v="Madera"/>
    <s v="STOREY-1111"/>
    <m/>
    <s v="Cal Fire"/>
    <s v="Urban"/>
    <m/>
    <m/>
    <m/>
    <m/>
    <m/>
    <m/>
    <m/>
    <s v="N"/>
    <s v="N"/>
    <m/>
    <m/>
    <s v="     "/>
    <m/>
    <m/>
    <s v="Oct 15 2020 12:00AM"/>
    <m/>
    <s v="Eucalyptus tree shed a limb that fell through the canopy and landed on the line. When I conducted my investigation, the property owner would not allow access to the backyard. He did mention that PG&amp;E, fire department, and tree crew services attended to the facility immediately and cleaned everything up. Looks like vegetation work was performed on 8/11/2020, Wrk Req#YOYO1263128 on the eucalyptus tree. The limb was unforeseen and tree crews removed debris."/>
    <s v="EUCA"/>
    <m/>
    <m/>
    <m/>
    <m/>
    <m/>
    <m/>
    <m/>
    <m/>
    <m/>
    <m/>
    <m/>
    <m/>
    <m/>
  </r>
  <r>
    <x v="3091"/>
    <s v="     "/>
    <d v="2020-10-12T00:00:00"/>
    <d v="1899-12-30T00:05:00"/>
    <s v="42"/>
    <x v="3"/>
    <s v="10"/>
    <x v="6"/>
    <d v="2020-10-11T00:00:00"/>
    <d v="1899-12-30T23:57:00"/>
    <s v="On October 12, 2020 at 0005 hours, a PG&amp;E Troubleman was dispatched to the Rio Dell 1101 12kV Distribution Circuit in the vicinity of Metropolitan Road and Redwood Highway, Fortuna in response to a wire down outage. Initial analysis indicates PG&amp;E equipment failure caused the ignition. An automatic wire splice failed resulting in 1 span 1 phase of 4/0 al primary wire down. Inside the splice there was corrosion. Troubleman reported the circuit was feeding part of Fortuna and with the added load, the weak spot in the splice failed resulting in the conductor to burn in half. The ensuing fire was 3 meters to 0.25 acres in size and the fire was suppressed by Rio Dell Fire Department. PG&amp;E Crew repaired the down conductor on October 13, 2020."/>
    <s v="     "/>
    <x v="0"/>
    <m/>
    <x v="1"/>
    <s v="N"/>
    <s v="1115519"/>
    <s v="20-0107412"/>
    <m/>
    <s v="T005092445"/>
    <n v="119890000"/>
    <m/>
    <s v="     "/>
    <x v="0"/>
    <x v="0"/>
    <m/>
    <x v="0"/>
    <s v="D"/>
    <s v="&lt;0.25"/>
    <m/>
    <s v="Equipment - PG&amp;E"/>
    <x v="10"/>
    <s v="Equipment - PG&amp;E"/>
    <s v="All types of equipment / facility failure"/>
    <s v="Splice/Clamp/Connector"/>
    <s v="Splice/Clamp/Connector"/>
    <m/>
    <m/>
    <m/>
    <s v="Overhead"/>
    <m/>
    <s v="Splice/Clamp/Connector"/>
    <s v="Conductor - Primary, Splice"/>
    <s v="Circuit ID: 192251101, between Pole ID: 100998306 and 103168487"/>
    <s v="     "/>
    <x v="0"/>
    <m/>
    <n v="40.513599999999997"/>
    <n v="-124.128"/>
    <s v="Humboldt"/>
    <s v="RIO-DELL-1101"/>
    <m/>
    <s v="Rio Dell FD"/>
    <s v="Agriculture"/>
    <m/>
    <m/>
    <m/>
    <m/>
    <m/>
    <m/>
    <m/>
    <s v="N"/>
    <s v="N"/>
    <m/>
    <m/>
    <s v="     "/>
    <m/>
    <m/>
    <m/>
    <m/>
    <m/>
    <m/>
    <m/>
    <m/>
    <m/>
    <m/>
    <m/>
    <m/>
    <m/>
    <m/>
    <m/>
    <m/>
    <m/>
    <m/>
    <m/>
  </r>
  <r>
    <x v="3092"/>
    <s v="     "/>
    <d v="2020-10-13T00:00:00"/>
    <d v="1899-12-30T16:21:00"/>
    <s v="42"/>
    <x v="3"/>
    <s v="10"/>
    <x v="6"/>
    <d v="2020-10-13T00:00:00"/>
    <m/>
    <s v="On October 13, 2020 at 1800 hours, a PG&amp;E troubleman was dispatched to the Carneras 1103 Distribution Circuit on Brown Material Rd in the city of Lost Hills and observed a 0.25 acre to 10 acre fire with no wires down. Initial analysis indicates a mylar balloon made contact with two phases of primary overhead conductors igniting the surrounding grass vegetation. The troubleman de-energized the line to make safe and removed the remainder of the mylar balloon. No significant damage was caused to PG&amp;E equipment. Power was restored to 40 customers at 1832 hours."/>
    <s v="     "/>
    <x v="0"/>
    <m/>
    <x v="1"/>
    <s v="N"/>
    <s v="1116804"/>
    <s v="20-0108274"/>
    <m/>
    <s v="T005094058"/>
    <m/>
    <m/>
    <s v="     "/>
    <x v="0"/>
    <x v="0"/>
    <m/>
    <x v="0"/>
    <s v="D"/>
    <s v="0.26-9.99"/>
    <m/>
    <s v="Contact - 3rd Party"/>
    <x v="12"/>
    <s v="Contact - 3rd Party"/>
    <s v="Contact from object"/>
    <s v="Contact - Balloon"/>
    <m/>
    <s v="Contact - Balloon"/>
    <s v="Conductor - Primary"/>
    <m/>
    <s v="Overhead"/>
    <m/>
    <s v="Conductor - Primary"/>
    <m/>
    <s v="252321103"/>
    <s v="     "/>
    <x v="0"/>
    <m/>
    <n v="35.554200000000002"/>
    <n v="-119.80500000000001"/>
    <s v="Kern"/>
    <s v="CARNERAS-1103"/>
    <m/>
    <s v="Cal Fire"/>
    <s v="Herbaceous"/>
    <m/>
    <m/>
    <m/>
    <m/>
    <m/>
    <s v="LINE 2"/>
    <m/>
    <s v="N"/>
    <s v="N"/>
    <m/>
    <m/>
    <s v="     "/>
    <m/>
    <m/>
    <m/>
    <m/>
    <m/>
    <m/>
    <m/>
    <m/>
    <m/>
    <m/>
    <m/>
    <m/>
    <m/>
    <m/>
    <m/>
    <m/>
    <m/>
    <m/>
    <m/>
  </r>
  <r>
    <x v="3093"/>
    <s v="     "/>
    <d v="2020-10-13T00:00:00"/>
    <d v="1899-12-30T14:34:00"/>
    <s v="42"/>
    <x v="3"/>
    <s v="10"/>
    <x v="6"/>
    <d v="2020-10-13T00:00:00"/>
    <d v="1899-12-30T14:27:00"/>
    <s v="On October 13, 2020 at 1434 hours, a PG&amp;E troubleman was dispatched to the Brentwood 2112 Distribution Circuit on Canal Rd in Stockton and observed a wires down incident. Initial analysis indicates PG&amp;E equipment caused the ignition. Epoxy insulator flashed over causing overhead primary conductor to fail and fall to ground, igniting a small fire. The troubleman noted all insulators on two distribution poles need to be changed out. The ensuing fire was 1 meter - &lt; 3 meters in size and was extinguished by Contra Costa Fire Department. A PG&amp;E crew replaced all damaged assets on October 13, 2020."/>
    <s v="     "/>
    <x v="0"/>
    <m/>
    <x v="1"/>
    <s v="N"/>
    <s v="1116739"/>
    <s v="20-0108206"/>
    <m/>
    <s v="T005093954"/>
    <n v="119898000"/>
    <m/>
    <s v="     "/>
    <x v="0"/>
    <x v="0"/>
    <m/>
    <x v="0"/>
    <s v="D"/>
    <s v="&lt;3 meters of linear travel"/>
    <m/>
    <s v="Equipment - PG&amp;E"/>
    <x v="16"/>
    <s v="Equipment - PG&amp;E"/>
    <s v="All types of equipment / facility failure"/>
    <s v="Insulator failure"/>
    <s v="Conductor - Primary"/>
    <m/>
    <m/>
    <m/>
    <s v="Overhead"/>
    <m/>
    <s v="Conductor - Primary"/>
    <s v="Conductor, Insulator"/>
    <s v="Circuit ID: 014592112 Pole ID: 100457182"/>
    <s v="     "/>
    <x v="0"/>
    <m/>
    <n v="38.034399999999998"/>
    <n v="-121.651"/>
    <s v="Contra Costa"/>
    <s v="BRENTWOOD-2112"/>
    <m/>
    <s v="Contra Costa FD"/>
    <s v="Herbaceous"/>
    <m/>
    <m/>
    <m/>
    <m/>
    <m/>
    <m/>
    <m/>
    <s v="N"/>
    <s v="N"/>
    <m/>
    <m/>
    <s v="     "/>
    <m/>
    <m/>
    <m/>
    <m/>
    <m/>
    <m/>
    <m/>
    <m/>
    <m/>
    <m/>
    <m/>
    <m/>
    <m/>
    <m/>
    <m/>
    <m/>
    <m/>
    <m/>
    <m/>
  </r>
  <r>
    <x v="3094"/>
    <s v="     "/>
    <d v="2020-10-13T00:00:00"/>
    <d v="1899-12-30T00:02:00"/>
    <s v="42"/>
    <x v="3"/>
    <s v="10"/>
    <x v="6"/>
    <m/>
    <m/>
    <s v="On October 13, 2020 at 0002 hours, a PG&amp;E troubleman was dispatched to the Oakland C 1113 Distribution Circuit on Castro Street for reports of a wires down incident. Initial analysis indicates PG&amp;E equipment caused the fire. Troubleman arrived to a downed service wire on a field next to an abandoned building with no record of service. The troubleman stated he was unsure of what caused the service wire to fail and fall to ground and no witness around when he arrived. The ensuing fire was 1 meter - 3 meters in size and was extinguished by Oakland Fire Department. The service was left off to the abandonded building."/>
    <s v="     "/>
    <x v="0"/>
    <m/>
    <x v="1"/>
    <s v="N"/>
    <m/>
    <m/>
    <m/>
    <s v="T005093324"/>
    <m/>
    <m/>
    <s v="     "/>
    <x v="0"/>
    <x v="0"/>
    <m/>
    <x v="0"/>
    <s v="D"/>
    <s v="&lt;3 meters of linear travel"/>
    <m/>
    <s v="Equipment - PG&amp;E"/>
    <x v="4"/>
    <s v="Equipment - PG&amp;E"/>
    <s v="All types of equipment / facility failure"/>
    <s v="Conductor failure-all"/>
    <s v="Service Drop"/>
    <m/>
    <m/>
    <m/>
    <s v="Overhead"/>
    <m/>
    <s v="Service Drop"/>
    <s v="Service conductor"/>
    <s v="Circuit ID: 012011113"/>
    <s v="     "/>
    <x v="0"/>
    <m/>
    <n v="37.802900000000001"/>
    <n v="-122.279"/>
    <s v="Alameda"/>
    <s v="OAKLAND-C-1113"/>
    <m/>
    <s v="Oakland FD"/>
    <s v="Urban"/>
    <m/>
    <m/>
    <m/>
    <m/>
    <m/>
    <m/>
    <m/>
    <s v="N"/>
    <s v="N"/>
    <m/>
    <m/>
    <s v="     "/>
    <m/>
    <m/>
    <m/>
    <m/>
    <m/>
    <m/>
    <m/>
    <m/>
    <m/>
    <m/>
    <m/>
    <m/>
    <m/>
    <m/>
    <m/>
    <m/>
    <m/>
    <m/>
    <m/>
  </r>
  <r>
    <x v="3095"/>
    <s v="     "/>
    <d v="2020-10-14T00:00:00"/>
    <d v="1899-12-30T19:22:00"/>
    <s v="42"/>
    <x v="3"/>
    <s v="10"/>
    <x v="6"/>
    <d v="2020-10-14T00:00:00"/>
    <d v="1899-12-30T20:00:00"/>
    <s v="On October 14, 2020 at 1922 hours, a PG&amp;E Troubleman was dispatched to the Del Mar 2106 12kV Distribution Circuit on Sierra College Boulevard, Rocklin in response to a car pole accident. Initial analysis indicates third-party vehicle contact caused the ignition. A vehicle made contact to a pad mount transformer in addition to damaging a pole. The ensuing fire was 3 meters - 0.25 acres in size and the fire was suppressed by Rocklin Fire Department. PG&amp;E Crew replaced pad mount transformer and replaced a pole on October 15, 2020."/>
    <s v="     "/>
    <x v="0"/>
    <m/>
    <x v="1"/>
    <s v="N"/>
    <m/>
    <s v="20-0108907"/>
    <m/>
    <s v="T005095053"/>
    <m/>
    <m/>
    <s v="     "/>
    <x v="0"/>
    <x v="0"/>
    <m/>
    <x v="0"/>
    <s v="D"/>
    <s v="&lt;0.25"/>
    <m/>
    <s v="Contact - 3rd Party"/>
    <x v="8"/>
    <s v="Contact - 3rd Party"/>
    <s v="Contact from object"/>
    <s v="Contact - Vehicle"/>
    <m/>
    <s v="Contact - Vehicle"/>
    <s v="Pole"/>
    <m/>
    <s v="Overhead"/>
    <m/>
    <s v="Pole"/>
    <s v="Tranformer, UG Conductor, Elbow, Pole, Crossarm, Insulators, Connector, Hardware/Framing, Cutout, Lightning Arrester, Molding, Guy, Anchor"/>
    <s v="Pole ID: 100058463"/>
    <s v="     "/>
    <x v="0"/>
    <m/>
    <n v="38.807299999999998"/>
    <n v="-121.205"/>
    <s v="Placer"/>
    <s v="DEL-MAR-2106"/>
    <m/>
    <s v="Rocklin FD"/>
    <s v="Urban"/>
    <m/>
    <m/>
    <m/>
    <m/>
    <m/>
    <m/>
    <m/>
    <s v="N"/>
    <s v="Y"/>
    <s v="202010141200"/>
    <s v="202010180100"/>
    <s v="     "/>
    <m/>
    <m/>
    <m/>
    <m/>
    <m/>
    <m/>
    <m/>
    <m/>
    <m/>
    <m/>
    <m/>
    <m/>
    <m/>
    <m/>
    <m/>
    <m/>
    <m/>
    <m/>
    <m/>
  </r>
  <r>
    <x v="3096"/>
    <s v="     "/>
    <d v="2020-10-14T00:00:00"/>
    <d v="1899-12-30T18:45:00"/>
    <s v="42"/>
    <x v="3"/>
    <s v="10"/>
    <x v="6"/>
    <d v="2020-10-14T00:00:00"/>
    <m/>
    <s v="On October 12, 2020 at 16:07 hours, a PG&amp;E Trouble man was dispatched to the Distribution Circuit  Butte 1107 at address 10508 Fimple Road in the city of Chico in response to outage 1117720. Initial analysis indicates a large oak tree branch fell into the primary overhead lines taking down 2 spans/NE/FUCO 5489 and taking down 1 phase 4 acsr, along with several PG&amp;E structures including a green house, pump house, and shed resulting in an ignition 3/4 acres in size. Cal Fire extinguished the fire. PG&amp;E M&amp;C crews were dispatched to make repairs to SAP ID's  100357498, 103708434, 100357495 and 100357497 on Electric Correctives 119907558 &amp; 119907385. Crew repaired TX, Conductor, and Pole on 10/15/2020. All customers were restored to power"/>
    <s v="     "/>
    <x v="0"/>
    <m/>
    <x v="1"/>
    <s v="N"/>
    <s v="1117720"/>
    <s v="20-0108897"/>
    <m/>
    <s v="T005095026"/>
    <n v="119908000"/>
    <m/>
    <s v="     "/>
    <x v="0"/>
    <x v="0"/>
    <m/>
    <x v="0"/>
    <s v="D"/>
    <s v="0.26-9.99"/>
    <s v="3/4 acre"/>
    <s v="Vegetation"/>
    <x v="0"/>
    <s v="Vegetation"/>
    <s v="Contact from object"/>
    <s v="Contact - Vegetation"/>
    <m/>
    <s v="Contact - Vegetation"/>
    <s v="Conductor - Primary"/>
    <m/>
    <s v="Overhead"/>
    <m/>
    <s v="Conductor - Primary"/>
    <m/>
    <s v="103081107"/>
    <s v="     "/>
    <x v="0"/>
    <m/>
    <n v="39.677300000000002"/>
    <n v="-121.84399999999999"/>
    <s v="Butte"/>
    <s v="BUTTE-1107"/>
    <m/>
    <s v="Cal Fire"/>
    <s v="Agriculture"/>
    <m/>
    <m/>
    <m/>
    <m/>
    <m/>
    <m/>
    <m/>
    <s v="N"/>
    <s v="Y"/>
    <s v="202010141200"/>
    <s v="202010180100"/>
    <s v="     "/>
    <n v="39.677334000000002"/>
    <n v="-121.844106"/>
    <s v="Oct 15 2020 12:00AM"/>
    <s v="BranchFail"/>
    <s v="Tree is an older valley oak with rot showing at old limb failures. Tree had visible rot at breakage, but the exterior looked normal. Downed limb took out 1/3 phases. Caused a fire that burned over an acre and two sheds. Closed SKE2/ACRT/CUF"/>
    <s v="OAKV"/>
    <s v="55"/>
    <s v="45"/>
    <s v="17"/>
    <s v="None"/>
    <s v="Slight"/>
    <s v="N"/>
    <s v="1"/>
    <m/>
    <s v="Valley"/>
    <s v="D"/>
    <s v="CrossArm"/>
    <s v="BareWire"/>
    <s v="1"/>
  </r>
  <r>
    <x v="3097"/>
    <s v="     "/>
    <d v="2020-10-15T00:00:00"/>
    <d v="1899-12-30T13:01:00"/>
    <s v="42"/>
    <x v="3"/>
    <s v="10"/>
    <x v="6"/>
    <m/>
    <m/>
    <s v="On October 15, 2020 at 1305 hours, a PG&amp;E Troubleman was dispatched to the Deschutes 1104 12kV Distribution Circuit on Deschutes Road north of Endview Drive, Palo Cedro in response to a vegetation fire at a customer residence. Initial analysis indicates vegetation contact caused the ignition. A tree rubbed the insulation off the hotleg that pushed the hotleg and neutral together resulting in an ignition. The ensuing fire was 3 meters - 0.25 acres in size and the fire was suppressed by Cal Fire. PG&amp;E Troubleman re-taped the connections on October 15, 2020."/>
    <s v="     "/>
    <x v="0"/>
    <m/>
    <x v="1"/>
    <s v="N"/>
    <m/>
    <m/>
    <m/>
    <s v="896104021"/>
    <m/>
    <m/>
    <s v="     "/>
    <x v="0"/>
    <x v="0"/>
    <m/>
    <x v="0"/>
    <s v="D"/>
    <s v="&lt;0.25"/>
    <m/>
    <s v="Vegetation"/>
    <x v="0"/>
    <s v="Vegetation"/>
    <s v="Contact from object"/>
    <s v="Contact - Vegetation"/>
    <m/>
    <s v="Contact - Vegetation"/>
    <s v="Service Drop"/>
    <m/>
    <s v="Overhead"/>
    <m/>
    <s v="Service Drop"/>
    <s v="Service Drop"/>
    <s v="Circuit ID: 103351104"/>
    <s v="     "/>
    <x v="1"/>
    <n v="246"/>
    <n v="40.594299999999997"/>
    <n v="-122.239"/>
    <s v="Shasta"/>
    <s v="DESCHUTES-1104"/>
    <m/>
    <s v="Cal Fire"/>
    <s v="Herbaceous"/>
    <m/>
    <m/>
    <m/>
    <m/>
    <m/>
    <m/>
    <m/>
    <s v="N"/>
    <s v="Y"/>
    <s v="202010141200"/>
    <s v="202010180100"/>
    <s v="     "/>
    <m/>
    <m/>
    <m/>
    <s v="WindBlew"/>
    <m/>
    <m/>
    <m/>
    <m/>
    <m/>
    <m/>
    <m/>
    <m/>
    <m/>
    <m/>
    <m/>
    <m/>
    <m/>
    <m/>
    <m/>
  </r>
  <r>
    <x v="3098"/>
    <s v="     "/>
    <d v="2020-10-15T00:00:00"/>
    <d v="1899-12-30T19:39:00"/>
    <s v="42"/>
    <x v="3"/>
    <s v="10"/>
    <x v="6"/>
    <d v="2020-10-15T00:00:00"/>
    <d v="1899-12-30T19:34:00"/>
    <s v="On October 15, 2020 at 1939 hours, a PG&amp;E Troubleman was dispatched to the Wilkins Slough 1102 12kV Distribution Circuit in the vicinity of Highway 45 and Tule Road, Marysville in response to a wire down and vegetation fire. Initial analysis indicates PG&amp;E equipment failure caused the ignition. A single phase of primary conductor broke at the chance clamp. PG&amp;E Troubleman suspects there was a weak spot at the connection point. The ensuing fire was less than 1 acre in size and the fire was suppressed by Colusa Fire Department. PG&amp;E Hired Contract Crew replaced 1 phase of 1 span of 1/0 ACSR primary conductor on October 16, 2020."/>
    <s v="     "/>
    <x v="0"/>
    <m/>
    <x v="0"/>
    <s v="N"/>
    <s v="1118927"/>
    <s v="20-0109421"/>
    <m/>
    <s v="T005096146"/>
    <n v="119913000"/>
    <m/>
    <s v="     "/>
    <x v="0"/>
    <x v="0"/>
    <m/>
    <x v="0"/>
    <s v="D"/>
    <s v="0.26-9.99"/>
    <s v="Less than 1 acre"/>
    <s v="Equipment - PG&amp;E"/>
    <x v="10"/>
    <s v="Equipment - PG&amp;E"/>
    <s v="All types of equipment / facility failure"/>
    <s v="Splice/Clamp/Connector"/>
    <s v="Splice/Clamp/Connector"/>
    <m/>
    <m/>
    <m/>
    <s v="Overhead"/>
    <m/>
    <s v="Splice/Clamp/Connector"/>
    <s v="Conductor - Primary"/>
    <s v="Pole ID: 103689220"/>
    <s v="     "/>
    <x v="0"/>
    <m/>
    <n v="39.027200000000001"/>
    <n v="-121.867"/>
    <s v="Colusa"/>
    <s v="WILKINS-SLOUGH-1102"/>
    <m/>
    <s v="Colusa FD"/>
    <s v="Agriculture"/>
    <m/>
    <m/>
    <m/>
    <m/>
    <m/>
    <s v="HWY 45"/>
    <m/>
    <s v="N"/>
    <s v="Y"/>
    <s v="202010141200"/>
    <s v="202010180100"/>
    <s v="     "/>
    <m/>
    <m/>
    <m/>
    <m/>
    <m/>
    <m/>
    <m/>
    <m/>
    <m/>
    <m/>
    <m/>
    <m/>
    <m/>
    <m/>
    <m/>
    <m/>
    <m/>
    <m/>
    <m/>
  </r>
  <r>
    <x v="3099"/>
    <s v="     "/>
    <d v="2020-10-15T00:00:00"/>
    <d v="1899-12-30T07:08:00"/>
    <s v="42"/>
    <x v="3"/>
    <s v="10"/>
    <x v="6"/>
    <d v="2020-10-15T00:00:00"/>
    <d v="1899-12-30T07:02:00"/>
    <s v="On October 15, 2020 at 0827 hours, a PG&amp;E Troubleman patrolled the Cottonwood 1101 Distribution Circuit number 102931101, near Starr Drive and Bowman Road in Cottonwood, California. He observed a downed overhead wire and broken pole at SAP id number 101511399. Initial analysis indicates a third party vehicle hit a pole and that resulted in an ignition. Cal Fire responded to and extinguished the small vegetation fire. The 596-minute outage affected 221 customers. We replaced the broken equipment with a 50' class H2, 8' light alley top arm, 9' light angle buck arm, and bumped a broken phase together. The repairs were complete and the line was returned to service on October 15, 2020 1748 hours. This information is preliminary."/>
    <s v="     "/>
    <x v="0"/>
    <m/>
    <x v="0"/>
    <s v="N"/>
    <s v="1118349"/>
    <s v="20-0109022"/>
    <m/>
    <s v="T005095210"/>
    <n v="119909000"/>
    <m/>
    <s v="     "/>
    <x v="0"/>
    <x v="0"/>
    <m/>
    <x v="0"/>
    <s v="D"/>
    <s v="&lt;3 meters of linear travel"/>
    <m/>
    <s v="Contact - 3rd Party"/>
    <x v="8"/>
    <s v="Contact - 3rd Party"/>
    <s v="Contact from object"/>
    <s v="Contact - Vehicle"/>
    <m/>
    <s v="Contact - Vehicle"/>
    <s v="Conductor - Primary"/>
    <m/>
    <s v="Overhead"/>
    <m/>
    <s v="Conductor - Primary"/>
    <s v="Primary conductor, Pole, L&amp;B Ally Arm/Tangent"/>
    <s v="Circuit ID: 101511399, SAP Eqp ID: 101511399"/>
    <s v="     "/>
    <x v="1"/>
    <n v="246"/>
    <n v="40.323599999999999"/>
    <n v="-122.429"/>
    <s v="Shasta"/>
    <s v="COTTONWOOD-1101"/>
    <m/>
    <s v="Cal Fire"/>
    <s v="Hardwood Woodland"/>
    <m/>
    <m/>
    <m/>
    <m/>
    <m/>
    <s v="STAR"/>
    <m/>
    <s v="N"/>
    <s v="Y"/>
    <s v="202010141200"/>
    <s v="202010180100"/>
    <s v="     "/>
    <m/>
    <m/>
    <m/>
    <m/>
    <m/>
    <m/>
    <m/>
    <m/>
    <m/>
    <m/>
    <m/>
    <m/>
    <m/>
    <m/>
    <m/>
    <m/>
    <m/>
    <m/>
    <m/>
  </r>
  <r>
    <x v="3100"/>
    <s v="     "/>
    <d v="2020-10-15T00:00:00"/>
    <d v="1899-12-30T12:44:00"/>
    <s v="42"/>
    <x v="3"/>
    <s v="10"/>
    <x v="6"/>
    <d v="2020-10-15T00:00:00"/>
    <d v="1899-12-30T13:56:00"/>
    <s v="On October 15, 2020 at 1347 hours, a PG&amp;E Troubleman patrolled the Cottonwood 1101 12kV Distribution Circuit number 102931101, near 19560 Eighmy Rd, Cottonwood, CA 96022. He observed a tree through the downed hot overhead line. Initial analysis indicates a tree fell into the primary overhead conductor and it resulted in an ignition. There was gusty storm wind reportedly, at the time of the incident. Cal Fire responded to and extinguished the fire. The 265-minute outage affected 32 customers. We cleared the line, repaired the conduction, and put the conductor back up. All the repairs were completed and the line was returned to service on October 15, 2020 at 1821 hours. This information is preliminary."/>
    <s v="     "/>
    <x v="0"/>
    <m/>
    <x v="1"/>
    <s v="N"/>
    <s v="1118585"/>
    <s v="20-0109282"/>
    <m/>
    <s v="T005095735, T005095674"/>
    <n v="119910000"/>
    <m/>
    <s v="     "/>
    <x v="0"/>
    <x v="0"/>
    <m/>
    <x v="0"/>
    <s v="D"/>
    <s v="&lt;3 meters of linear travel"/>
    <m/>
    <s v="Vegetation"/>
    <x v="0"/>
    <s v="Vegetation"/>
    <s v="Contact from object"/>
    <s v="Contact - Vegetation"/>
    <m/>
    <s v="Contact - Vegetation"/>
    <s v="Conductor - Primary"/>
    <m/>
    <s v="Overhead"/>
    <m/>
    <s v="Conductor - Primary"/>
    <s v="Conductor - Primary"/>
    <s v="Circuit ID: 102931101"/>
    <s v="     "/>
    <x v="1"/>
    <n v="246"/>
    <n v="40.361400000000003"/>
    <n v="-122.349"/>
    <s v="Tehama"/>
    <s v="COTTONWOOD-1101"/>
    <m/>
    <s v="Cal Fire"/>
    <s v="Hardwood Woodland"/>
    <m/>
    <m/>
    <m/>
    <m/>
    <m/>
    <m/>
    <m/>
    <s v="N"/>
    <s v="Y"/>
    <s v="202010141200"/>
    <s v="202010180100"/>
    <s v="     "/>
    <n v="40.361499999999999"/>
    <n v="-122.34950000000001"/>
    <s v="Oct 19 2020 12:00AM"/>
    <s v="TrunkFail"/>
    <s v="Over-mature Blue Oak failed at base and fell into 12kv facilities"/>
    <s v="OAKD"/>
    <s v="50"/>
    <s v="60"/>
    <s v="30"/>
    <s v="Slight"/>
    <s v="Severe"/>
    <s v="N"/>
    <s v="1"/>
    <m/>
    <s v="Valley"/>
    <s v="D"/>
    <s v="CrossArm"/>
    <s v="BareWire"/>
    <m/>
  </r>
  <r>
    <x v="3101"/>
    <s v="     "/>
    <d v="2020-10-16T00:00:00"/>
    <d v="1899-12-30T11:01:00"/>
    <s v="42"/>
    <x v="3"/>
    <s v="10"/>
    <x v="6"/>
    <d v="2020-10-16T00:00:00"/>
    <m/>
    <s v="On October 16, 2020 at 1101 hours, a PG&amp;E Troubleman was dispatched to the Green Valley 2101 21kV Distribution Circuit on Hecker Pass Road near Carlton Road, Watsonville in response to reports of an explosion. Initial analysis indicates animal contact caused the ignition. A squirrel flashed between the primary bushing of the line recloser and the grounded steel line recloser bracket. The ensuing fire was approximately 24&quot;x24&quot; in size and the fire was suppressed by the customer. There were no damages to PG&amp;E equipment warranting repair."/>
    <s v="     "/>
    <x v="0"/>
    <m/>
    <x v="1"/>
    <s v="N"/>
    <s v="1119297"/>
    <s v="20-0109635"/>
    <m/>
    <s v="T005096625"/>
    <m/>
    <m/>
    <s v="     "/>
    <x v="0"/>
    <x v="0"/>
    <m/>
    <x v="0"/>
    <s v="D"/>
    <s v="&lt;0.25"/>
    <s v="24 by 24&quot;&quot;"/>
    <s v="Contact - Animal - Other"/>
    <x v="6"/>
    <s v="Contact - Animal"/>
    <s v="Contact from object"/>
    <s v="Contact - Animal"/>
    <m/>
    <s v="Contact - Animal"/>
    <s v="Recloser"/>
    <m/>
    <s v="Overhead"/>
    <m/>
    <s v="Recloser"/>
    <s v="N/A"/>
    <s v="LR: 135762"/>
    <s v="     "/>
    <x v="0"/>
    <m/>
    <n v="36.956600000000002"/>
    <n v="-121.727"/>
    <s v="Santa Cruz"/>
    <s v="GREEN-VALLEY-2101"/>
    <m/>
    <s v="Customer"/>
    <s v="Urban"/>
    <m/>
    <m/>
    <m/>
    <m/>
    <m/>
    <m/>
    <m/>
    <s v="N"/>
    <s v="N"/>
    <m/>
    <m/>
    <s v="     "/>
    <m/>
    <m/>
    <m/>
    <m/>
    <m/>
    <m/>
    <m/>
    <m/>
    <m/>
    <m/>
    <m/>
    <m/>
    <m/>
    <m/>
    <m/>
    <m/>
    <m/>
    <m/>
    <m/>
  </r>
  <r>
    <x v="3102"/>
    <s v="     "/>
    <d v="2020-10-16T00:00:00"/>
    <d v="1899-12-30T04:23:00"/>
    <s v="42"/>
    <x v="3"/>
    <s v="10"/>
    <x v="6"/>
    <d v="2020-10-16T00:00:00"/>
    <d v="1899-12-30T04:13:00"/>
    <s v="On October 16, 2020 at 0533 hours, a PG&amp;E Troubleman patrolled the Molino 1102 Distribution Circuit number 042571102, near 12023 Coleman Valley and Joy Road, in Occidental, California. He observed fuse 4895 open and a tree through the line in the span between 12023 and 6431, with one phase of wire on the ground. Initial analysis indicates that a tree brought down one #6 copper wire on the ssd of c/o 12023 towards c/o 6431. Cal Fire responded and extinguished the 1 acre Coleman fire. The 628 minute outage affected 152 customers. The EC A tag number 119913558 was submitted to repair the broken conductor. We replaced 270' of wire. All the repairs were completed and the line was returned to service on October 16, 2020 at 1441 hours. This information is preliminary."/>
    <s v="     "/>
    <x v="0"/>
    <m/>
    <x v="1"/>
    <s v="N"/>
    <s v="1119052"/>
    <s v="20-0109467"/>
    <m/>
    <s v="T005096220"/>
    <n v="119914000"/>
    <m/>
    <s v="     "/>
    <x v="0"/>
    <x v="0"/>
    <m/>
    <x v="0"/>
    <s v="D"/>
    <s v="&lt;0.25"/>
    <m/>
    <s v="Vegetation"/>
    <x v="0"/>
    <s v="Vegetation"/>
    <s v="Contact from object"/>
    <s v="Contact - Vegetation"/>
    <m/>
    <s v="Contact - Vegetation"/>
    <s v="Conductor - Primary"/>
    <m/>
    <s v="Overhead"/>
    <m/>
    <s v="Conductor - Primary"/>
    <s v="Conductor - Primary"/>
    <s v="Circuit ID: 042571102, SAP: 101974096"/>
    <s v="     "/>
    <x v="2"/>
    <n v="140"/>
    <n v="38.411299999999997"/>
    <n v="-122.98"/>
    <s v="Sonoma"/>
    <s v="MOLINO-1102"/>
    <m/>
    <s v="Cal Fire"/>
    <s v="Conifer Forest"/>
    <m/>
    <m/>
    <m/>
    <m/>
    <m/>
    <s v="COLEMAN"/>
    <m/>
    <s v="N"/>
    <s v="Y"/>
    <s v="202010141200"/>
    <s v="202010171500"/>
    <s v="     "/>
    <n v="38.411790000000003"/>
    <n v="-122.9751"/>
    <s v="Oct 24 2020 12:00AM"/>
    <s v="TrunkFail"/>
    <s v="A ~100 ft tall Douglas fir ~80 ft from the primary conductors was found to have failed at the base of the trunk and fallen into 12KV. The treeâ€™s canopy was less than completely full with an unusually shaped major branch. Inspection of the point of failure revealed dark brown heartwood rot and fungal hyphae. No fruiting bodies on either the trunk or the surrounding soil were found. The fungal hyphae appearance &amp; location and the tree species suggest Velvet-top fungal infection / Brown-cubucial Butt Rot"/>
    <s v="FIRD"/>
    <s v="100"/>
    <s v="18"/>
    <s v="80"/>
    <s v="None"/>
    <s v="None"/>
    <s v="N"/>
    <s v="1"/>
    <m/>
    <s v="Hillside"/>
    <s v="A"/>
    <s v="CrossArm"/>
    <s v="BareWire"/>
    <s v="4"/>
  </r>
  <r>
    <x v="3103"/>
    <s v="     "/>
    <d v="2020-10-17T00:00:00"/>
    <d v="1899-12-30T15:10:00"/>
    <s v="42"/>
    <x v="3"/>
    <s v="10"/>
    <x v="6"/>
    <d v="2020-10-17T00:00:00"/>
    <m/>
    <s v="On October 17, 2020 at 1510 hours, a PG&amp;E Troubleman was dispatched to the California Ave 1110 12kV Distribution Circuit on S. Hazelwood Boulevard, north of E. Orleans Avenue, Fresno in response to arcing wires. Initial analysis indicates PG&amp;E equipment failed due to overloading caused the ignition. The customer installed bypasses in the panel and due to overloading the breaker did not trip but instead melted the insulation on the triplex wire causing consistent arcing. The Troubleman suspected the residence is a grow site and observed 5 air conditioner units on the property. The ensuing fire was 3 meters - 0.25 acres in size and the fire was suppressed by Fresno Fire Department. On October 17, 2020 PG&amp;E Troubleman disconnected the service at the pole and emailed photos to revenue assurance. PG&amp;E Troubleman advised the customer to replace the panel due to the damage while installing the bypasses."/>
    <s v="     "/>
    <x v="0"/>
    <m/>
    <x v="1"/>
    <s v="N"/>
    <s v="1119974"/>
    <m/>
    <m/>
    <s v="T005097498"/>
    <m/>
    <m/>
    <s v="     "/>
    <x v="0"/>
    <x v="0"/>
    <m/>
    <x v="0"/>
    <s v="D"/>
    <s v="&lt;0.25"/>
    <m/>
    <s v="Equipment - Overloaded"/>
    <x v="4"/>
    <s v="Equipment - PG&amp;E"/>
    <s v="All types of equipment / facility failure"/>
    <s v="Conductor failure-all"/>
    <s v="Service Drop"/>
    <m/>
    <m/>
    <m/>
    <s v="Overhead"/>
    <m/>
    <s v="Service Drop"/>
    <s v="Service Drop"/>
    <s v="Meter: 1010546607"/>
    <s v="     "/>
    <x v="0"/>
    <m/>
    <n v="36.726399999999998"/>
    <n v="-119.768"/>
    <s v="Fresno"/>
    <s v="CALIFORNIA-AVE-1110"/>
    <m/>
    <s v="Fresno FD"/>
    <s v="Urban"/>
    <m/>
    <m/>
    <m/>
    <m/>
    <m/>
    <m/>
    <m/>
    <s v="N"/>
    <s v="N"/>
    <m/>
    <m/>
    <s v="     "/>
    <m/>
    <m/>
    <m/>
    <m/>
    <m/>
    <m/>
    <m/>
    <m/>
    <m/>
    <m/>
    <m/>
    <m/>
    <m/>
    <m/>
    <m/>
    <m/>
    <m/>
    <m/>
    <m/>
  </r>
  <r>
    <x v="3104"/>
    <s v="     "/>
    <d v="2020-10-17T00:00:00"/>
    <d v="1899-12-30T13:27:00"/>
    <s v="42"/>
    <x v="3"/>
    <s v="10"/>
    <x v="6"/>
    <m/>
    <m/>
    <s v="Structure fire, not attributable to PG&amp;E."/>
    <s v="     "/>
    <x v="0"/>
    <m/>
    <x v="1"/>
    <s v="N"/>
    <m/>
    <m/>
    <m/>
    <s v="3633434069"/>
    <m/>
    <s v="EI201017A"/>
    <s v="     "/>
    <x v="1"/>
    <x v="2"/>
    <m/>
    <x v="0"/>
    <m/>
    <s v="&lt;3 meters of linear travel"/>
    <m/>
    <s v="Under Investigation"/>
    <x v="1"/>
    <s v="Under Investigation"/>
    <m/>
    <m/>
    <m/>
    <m/>
    <m/>
    <m/>
    <s v="Overhead"/>
    <m/>
    <m/>
    <m/>
    <m/>
    <s v="     "/>
    <x v="2"/>
    <n v="140"/>
    <n v="38.420400000000001"/>
    <n v="-122.955"/>
    <s v="Sonoma"/>
    <s v="MONTE-RIO-1112"/>
    <m/>
    <s v="Cal Fire"/>
    <s v="Hardwood Forest"/>
    <m/>
    <m/>
    <m/>
    <m/>
    <m/>
    <m/>
    <m/>
    <s v="N"/>
    <s v="N"/>
    <m/>
    <m/>
    <s v="     "/>
    <m/>
    <m/>
    <m/>
    <m/>
    <m/>
    <m/>
    <m/>
    <m/>
    <m/>
    <m/>
    <m/>
    <m/>
    <m/>
    <m/>
    <m/>
    <m/>
    <m/>
    <m/>
    <m/>
  </r>
  <r>
    <x v="3105"/>
    <s v="     "/>
    <d v="2020-10-18T00:00:00"/>
    <d v="1899-12-30T19:39:00"/>
    <s v="43"/>
    <x v="3"/>
    <s v="10"/>
    <x v="6"/>
    <d v="2020-10-18T00:00:00"/>
    <d v="1899-12-30T19:21:00"/>
    <s v="On October 18, 2020 at 1939 hours, a PG&amp;E Troubleman was dispatched to the Valley Home 1703 17kV Distribution Circuit in the vicinity of Dodds Road and 26 Mile Road, Oakdale in response to an outage and pole fire. Initial analysis indicates PG&amp;E equipment failure caused the ignition. The customer turned on a pump and a fire started at the base of the pole and burned the riser off of the pole. The ensuing fire was approximately 40'x15' in size and the fire was suppressed by the customer. A Priority A tag was created to repair the damaged riser and transformer."/>
    <s v="     "/>
    <x v="0"/>
    <m/>
    <x v="1"/>
    <s v="N"/>
    <s v="1120500"/>
    <s v="20-0110117"/>
    <m/>
    <s v="T005097997"/>
    <n v="119920000"/>
    <m/>
    <s v="     "/>
    <x v="0"/>
    <x v="0"/>
    <m/>
    <x v="0"/>
    <s v="D"/>
    <s v="&lt;0.25"/>
    <s v="40'x 15' "/>
    <s v="Equipment - PG&amp;E"/>
    <x v="9"/>
    <s v="Equipment - PG&amp;E"/>
    <s v="All types of equipment / facility failure"/>
    <s v="Riser Failure"/>
    <s v="Riser"/>
    <m/>
    <m/>
    <m/>
    <s v="Overhead"/>
    <m/>
    <s v="Riser"/>
    <s v="Riser, Transformer, Molding, Conductor - Secondary"/>
    <s v="Pole ID: 103151988"/>
    <s v="     "/>
    <x v="0"/>
    <m/>
    <n v="37.846200000000003"/>
    <n v="-120.89700000000001"/>
    <s v="Stanislaus"/>
    <s v="VALLEY-HOME-1703"/>
    <m/>
    <s v="Customer"/>
    <s v="Herbaceous"/>
    <m/>
    <m/>
    <m/>
    <m/>
    <m/>
    <m/>
    <m/>
    <s v="N"/>
    <s v="N"/>
    <m/>
    <m/>
    <s v="     "/>
    <m/>
    <m/>
    <m/>
    <m/>
    <m/>
    <m/>
    <m/>
    <m/>
    <m/>
    <m/>
    <m/>
    <m/>
    <m/>
    <m/>
    <m/>
    <m/>
    <m/>
    <m/>
    <m/>
  </r>
  <r>
    <x v="3106"/>
    <s v="     "/>
    <d v="2020-10-18T00:00:00"/>
    <d v="1899-12-30T13:10:00"/>
    <s v="43"/>
    <x v="3"/>
    <s v="10"/>
    <x v="6"/>
    <d v="2020-10-18T00:00:00"/>
    <d v="1899-12-30T12:20:00"/>
    <s v="On October 18, 2020 at 1310 hours, a PG&amp;E Troubleman was dispatched to the Lincoln 1104 12kV Distribution Circuit at the end of Flightline Drive, Lincoln in response to reports of a vegetation fire. Initial analysis indicates bird contact caused the ignition. A bald eagle got contacted the lightning arresters for an underground riser that resulted in a flash. Customers on the underground Lincoln 2108 12kV Distribution Circuit experienced a momentary outage. The ensuing fire was approximately 1 acre in size and the fire was suppressed by Lincoln Fire Department. PG&amp;E Troubleman cut the lightning arresters in the clear on October 18, 2020 and created a Priority E tag to replace the lightning arrester and install a bird guard."/>
    <s v="     "/>
    <x v="0"/>
    <m/>
    <x v="1"/>
    <s v="N"/>
    <s v="1120396"/>
    <s v="20-0110094"/>
    <m/>
    <s v="T005097866"/>
    <n v="119920000"/>
    <m/>
    <s v="     "/>
    <x v="0"/>
    <x v="0"/>
    <m/>
    <x v="0"/>
    <s v="D"/>
    <s v="0.26-9.99"/>
    <s v="1 acre"/>
    <s v="Contact - Animal - Bird"/>
    <x v="6"/>
    <s v="Contact - Bird"/>
    <s v="Contact from object"/>
    <s v="Contact - Animal"/>
    <m/>
    <s v="Contact - Animal"/>
    <s v="Lightning Arrestor"/>
    <m/>
    <s v="Overhead"/>
    <m/>
    <s v="Lightning Arrestor"/>
    <s v="Lightning Arrestor"/>
    <s v="Pole ID: 100089743"/>
    <s v="     "/>
    <x v="0"/>
    <m/>
    <n v="38.915500000000002"/>
    <n v="-121.34699999999999"/>
    <s v="Placer"/>
    <s v="LINCOLN-2108"/>
    <m/>
    <s v="Lincoln FD"/>
    <s v="Herbaceous"/>
    <m/>
    <m/>
    <m/>
    <m/>
    <m/>
    <m/>
    <m/>
    <s v="N"/>
    <s v="N"/>
    <m/>
    <m/>
    <s v="     "/>
    <m/>
    <m/>
    <m/>
    <m/>
    <m/>
    <m/>
    <m/>
    <m/>
    <m/>
    <m/>
    <m/>
    <m/>
    <m/>
    <m/>
    <m/>
    <m/>
    <m/>
    <m/>
    <m/>
  </r>
  <r>
    <x v="3107"/>
    <s v="     "/>
    <d v="2020-10-19T00:00:00"/>
    <d v="1899-12-30T15:23:00"/>
    <s v="43"/>
    <x v="3"/>
    <s v="10"/>
    <x v="6"/>
    <d v="2020-10-19T00:00:00"/>
    <d v="1899-12-30T15:21:00"/>
    <s v="On October 19, 2020 at 1537 hours, a PG&amp;E Troublemen patrolled the Paso Robles 1106 Distribution Circuit number 182611106, near 2600 Creston Rd and Charloais, Paso Robles, CA 93446. They reported that the C-527 center phase top side jumper burnt open and fell out of the cutout. Initial analysis indicates the center phase jumper above cap bank burnt open and melted cutout cover, resulting in an ignition. The Paso Robles police department originally reported that the transformer exploded and caused sparks. The Paso Robles Fire Department responded to and extinguished the 10' fire. We created the Critical Operating Equipment (COE) CE tag number 119924572 for the broken capacitor C-527 equipment number 41121346 to be repaired, in the POHW status. On March 27, 2015, we installed the Kyle® Type VCS-3 Vacuum Capacitor Switch and the last inspection and test of the capacitor (Notification 118376685) was on January 28, 2020. The line was returned to service on October 19, 2020 at 1619 hours. This information is preliminary."/>
    <s v="     "/>
    <x v="0"/>
    <m/>
    <x v="1"/>
    <s v="N"/>
    <m/>
    <m/>
    <m/>
    <s v="T005098703"/>
    <n v="119925000"/>
    <m/>
    <s v="     "/>
    <x v="0"/>
    <x v="0"/>
    <m/>
    <x v="0"/>
    <s v="D"/>
    <s v="&lt;0.25"/>
    <m/>
    <s v="Equipment - PG&amp;E"/>
    <x v="9"/>
    <s v="Equipment - PG&amp;E"/>
    <s v="All types of equipment / facility failure"/>
    <s v="Equipment failure - Other"/>
    <s v="Jumper"/>
    <m/>
    <m/>
    <m/>
    <s v="Overhead"/>
    <m/>
    <s v="Jumper"/>
    <s v="Jumper, Capacitator"/>
    <s v="Circuit ID: 182611106, SAP: 41121346"/>
    <s v="     "/>
    <x v="0"/>
    <m/>
    <n v="35.597200000000001"/>
    <n v="-120.658"/>
    <s v="San Luis Obispo"/>
    <s v="PASO-ROBLES-1106"/>
    <m/>
    <s v="Paso Robles FD"/>
    <s v="Barren/Other"/>
    <m/>
    <m/>
    <m/>
    <m/>
    <m/>
    <m/>
    <m/>
    <s v="N"/>
    <s v="N"/>
    <m/>
    <m/>
    <s v="     "/>
    <m/>
    <m/>
    <m/>
    <m/>
    <m/>
    <m/>
    <m/>
    <m/>
    <m/>
    <m/>
    <m/>
    <m/>
    <m/>
    <m/>
    <m/>
    <m/>
    <m/>
    <m/>
    <m/>
  </r>
  <r>
    <x v="3108"/>
    <s v="     "/>
    <d v="2020-10-20T00:00:00"/>
    <d v="1899-12-30T00:02:00"/>
    <s v="43"/>
    <x v="3"/>
    <s v="10"/>
    <x v="6"/>
    <d v="2020-10-20T00:00:00"/>
    <d v="1899-12-30T23:53:00"/>
    <s v="On October 20, 2020 at 0002 hours, a PG&amp;E troubleman was dispatched to the Olivehurst 1101 Distribution Circuit on Myrna Ave and observed a wire down incident upon arrival. Initial analysis indicates PG&amp;E equipment failure caused an ignition. The responding troubleman found an overhead primary conductor down on ground along with one of three fuses blown at Fuse 9443. The primary conductor failure resulted in an ignition 1 meter - 3 meters in size and was extinguished by the Olivehurst Fire Department. Cause of the equipment failure is unknown. A PG&amp;E crew repaired and replaced all damaged assets on October 20, 2020."/>
    <s v="     "/>
    <x v="0"/>
    <m/>
    <x v="1"/>
    <s v="N"/>
    <s v="1121239"/>
    <s v="20-0110560"/>
    <m/>
    <s v="T005098887"/>
    <n v="119925000"/>
    <m/>
    <s v="     "/>
    <x v="0"/>
    <x v="0"/>
    <m/>
    <x v="0"/>
    <s v="D"/>
    <s v="&lt;3 meters of linear travel"/>
    <m/>
    <s v="Equipment - PG&amp;E"/>
    <x v="4"/>
    <s v="Equipment - PG&amp;E"/>
    <s v="All types of equipment / facility failure"/>
    <s v="Conductor failure-all"/>
    <s v="Conductor - Primary"/>
    <m/>
    <m/>
    <m/>
    <s v="Overhead"/>
    <m/>
    <s v="Conductor - Primary"/>
    <s v="Conductor, Crossarm, Cutout"/>
    <s v="Circuit ID: 152901101"/>
    <s v="     "/>
    <x v="0"/>
    <m/>
    <n v="39.101300000000002"/>
    <n v="-121.58"/>
    <s v="Yuba"/>
    <s v="OLIVEHURST-1101"/>
    <m/>
    <s v="Olivehurst FD"/>
    <s v="Urban"/>
    <m/>
    <m/>
    <m/>
    <m/>
    <m/>
    <m/>
    <m/>
    <s v="N"/>
    <s v="Y"/>
    <s v="202010200600"/>
    <s v="202010232158"/>
    <s v="     "/>
    <m/>
    <m/>
    <m/>
    <m/>
    <m/>
    <m/>
    <m/>
    <m/>
    <m/>
    <m/>
    <m/>
    <m/>
    <m/>
    <m/>
    <m/>
    <m/>
    <m/>
    <m/>
    <m/>
  </r>
  <r>
    <x v="3109"/>
    <s v="     "/>
    <d v="2020-10-21T00:00:00"/>
    <d v="1899-12-30T15:52:00"/>
    <s v="43"/>
    <x v="3"/>
    <s v="10"/>
    <x v="6"/>
    <d v="2020-10-21T00:00:00"/>
    <d v="1899-12-30T15:43:00"/>
    <s v="On October 21, 2020 at 1634 hours, a PG&amp;E Troubleman patrolled the Peabody 2107 12kV Distribution Circuit number 063642107, near the service wire at 8191 B and R Lane in Rio Vista. He observed a service connector that separated, causing an arc and an ignition. Initial analysis indicates PG&amp;E overhead equipment failure caused the ignition at the base of the pole. The Rio Vista Fire Department responded to and extinguished the fire. All the repairs were completed and the line was returned to service on October 21, 2020. This information is preliminary."/>
    <s v="     "/>
    <x v="0"/>
    <m/>
    <x v="1"/>
    <s v="N"/>
    <s v="1122542"/>
    <m/>
    <m/>
    <s v="T005100483"/>
    <m/>
    <m/>
    <s v="     "/>
    <x v="0"/>
    <x v="0"/>
    <m/>
    <x v="0"/>
    <s v="D"/>
    <s v="&lt;3 meters of linear travel"/>
    <m/>
    <s v="Equipment - PG&amp;E"/>
    <x v="10"/>
    <s v="Equipment - PG&amp;E"/>
    <s v="All types of equipment / facility failure"/>
    <s v="Splice/Clamp/Connector"/>
    <s v="Splice/Clamp/Connector"/>
    <m/>
    <m/>
    <m/>
    <s v="Overhead"/>
    <m/>
    <s v="Splice/Clamp/Connector"/>
    <s v="Service Drop, Connector"/>
    <s v="Circuit ID: 063642107"/>
    <s v="     "/>
    <x v="0"/>
    <m/>
    <n v="38.206699999999998"/>
    <n v="-121.712"/>
    <s v="Solano"/>
    <s v="PEABODY-2107"/>
    <m/>
    <s v="Rio Vista FD"/>
    <s v="Urban"/>
    <m/>
    <m/>
    <m/>
    <m/>
    <m/>
    <m/>
    <m/>
    <s v="N"/>
    <s v="Y"/>
    <s v="202010211500"/>
    <s v="202010232158"/>
    <s v="     "/>
    <m/>
    <m/>
    <m/>
    <m/>
    <m/>
    <m/>
    <m/>
    <m/>
    <m/>
    <m/>
    <m/>
    <m/>
    <m/>
    <m/>
    <m/>
    <m/>
    <m/>
    <m/>
    <m/>
  </r>
  <r>
    <x v="3110"/>
    <s v="     "/>
    <d v="2020-10-21T00:00:00"/>
    <d v="1899-12-30T14:50:00"/>
    <s v="43"/>
    <x v="3"/>
    <s v="10"/>
    <x v="6"/>
    <d v="2020-10-21T00:00:00"/>
    <d v="1899-12-30T14:32:00"/>
    <s v="On October 21, 2020 at 1539 hours, a PG&amp;E Troubleman patrolled the Grand Island 2225 Distribution Circuit number 062462225, near 127 North 4th Street in Rio Vista. He observed a tree branch that fell onto the service drop wire, damaging the weatherhead and an ignition ensued. The Rio Vista Fire Department responded to and extinguished the vegetation fire. The customer's electrician made the necessary repairs to their weatherhead and we reconnected the service on October 23, 2020. This information is preliminary."/>
    <s v="     "/>
    <x v="0"/>
    <m/>
    <x v="1"/>
    <s v="N"/>
    <s v="1122474"/>
    <m/>
    <m/>
    <s v="T005100422"/>
    <m/>
    <m/>
    <s v="     "/>
    <x v="0"/>
    <x v="0"/>
    <m/>
    <x v="0"/>
    <s v="D"/>
    <s v="&lt;0.25"/>
    <m/>
    <s v="Vegetation"/>
    <x v="0"/>
    <s v="Vegetation"/>
    <s v="Contact from object"/>
    <s v="Contact - Vegetation"/>
    <m/>
    <s v="Contact - Vegetation"/>
    <s v="Service Drop"/>
    <m/>
    <s v="Overhead"/>
    <m/>
    <s v="Service Drop"/>
    <s v="Service Drop, Weatherhead"/>
    <s v="Circuit ID: 062462225"/>
    <s v="     "/>
    <x v="0"/>
    <m/>
    <n v="38.158499999999997"/>
    <n v="-121.69199999999999"/>
    <s v="Solano"/>
    <s v="GRAND-ISLAND-2225"/>
    <m/>
    <s v="Rio Vista FD"/>
    <s v="Urban"/>
    <m/>
    <m/>
    <m/>
    <m/>
    <m/>
    <m/>
    <m/>
    <s v="N"/>
    <s v="Y"/>
    <s v="202010211500"/>
    <s v="202010232158"/>
    <s v="     "/>
    <m/>
    <m/>
    <m/>
    <m/>
    <m/>
    <m/>
    <m/>
    <m/>
    <m/>
    <m/>
    <m/>
    <m/>
    <m/>
    <m/>
    <m/>
    <m/>
    <m/>
    <m/>
    <m/>
  </r>
  <r>
    <x v="3111"/>
    <s v="     "/>
    <d v="2020-10-22T00:00:00"/>
    <d v="1899-12-30T15:09:00"/>
    <s v="43"/>
    <x v="3"/>
    <s v="10"/>
    <x v="6"/>
    <d v="2020-10-22T00:00:00"/>
    <d v="1899-12-30T15:02:00"/>
    <s v="On October 22, 2020 at 1508 hours, a PG&amp;E Troubleman was dispatched to the Buellton 1101 12kV Distribution Circuit in the vicinity of Highway 101 and Santa Rosa Road, Buellton in response to an outage. Initial analysis indicates PG&amp;E equipment failure caused the ignition. PG&amp;E Troubleman found 2 of 3 fuses blown and the fault was due to hot CU to AL connectors. The ensuing fire was 1 meter - &lt; 3 meters in size and the fire was suppressed by the customer. A Priority E tag was created to replace suspect connectors."/>
    <s v="     "/>
    <x v="0"/>
    <m/>
    <x v="1"/>
    <s v="N"/>
    <s v="1123665"/>
    <s v="20-0111841"/>
    <m/>
    <s v="T005101391"/>
    <n v="119938000"/>
    <m/>
    <s v="     "/>
    <x v="0"/>
    <x v="0"/>
    <m/>
    <x v="0"/>
    <s v="D"/>
    <s v="&lt;3 meters of linear travel"/>
    <m/>
    <s v="Equipment - PG&amp;E"/>
    <x v="9"/>
    <s v="Equipment - PG&amp;E"/>
    <s v="All types of equipment / facility failure"/>
    <s v="Equipment failure - Other"/>
    <s v="Splice/Clamp/Connector"/>
    <m/>
    <m/>
    <m/>
    <s v="Overhead"/>
    <m/>
    <s v="Splice/Clamp/Connector"/>
    <s v="Connectors"/>
    <s v="Pole ID: 101917628"/>
    <s v="     "/>
    <x v="0"/>
    <n v="512"/>
    <n v="34.600200000000001"/>
    <n v="-120.19199999999999"/>
    <s v="Santa Barbara"/>
    <s v="BUELLTON-1101"/>
    <m/>
    <s v="Customer"/>
    <s v="Herbaceous"/>
    <m/>
    <m/>
    <m/>
    <m/>
    <m/>
    <m/>
    <m/>
    <s v="N"/>
    <s v="N"/>
    <m/>
    <m/>
    <s v="     "/>
    <m/>
    <m/>
    <m/>
    <m/>
    <m/>
    <m/>
    <m/>
    <m/>
    <m/>
    <m/>
    <m/>
    <m/>
    <m/>
    <m/>
    <m/>
    <m/>
    <m/>
    <m/>
    <m/>
  </r>
  <r>
    <x v="3112"/>
    <s v="     "/>
    <d v="2020-10-22T00:00:00"/>
    <d v="1899-12-30T15:23:00"/>
    <s v="43"/>
    <x v="3"/>
    <s v="10"/>
    <x v="6"/>
    <d v="2020-10-22T00:00:00"/>
    <d v="1899-12-30T15:06:00"/>
    <s v="On October 22, 2020 at 1540 hours, a PG&amp;E Troubleman patrolled the Brunswick 1104 12kV Distribution Circuit number 152481104, near 12520 Daisy Blue Mine Rd in Nevada City, CA. He observed the fuse number 7121 in an open position with 2 of 2 blown. Initial analysis indicates a tree fell through a primary overhead conductor, resulting in a line to ground fault. Cal Fire initially reported that there was a line down with 3 small vegetation fires and a tree on fire. Multiple customers in the area reported low voltage. Cal Fire responded to and extinguished the fires. The 645 minute outage affected 54 customers. We re-fused 7121 with 30T and replaced 600' of 2AR (300 x 2). The repairs were completed and the line was returned to service on October 23, 2020 at 0151 hours. This information is preliminary."/>
    <s v="     "/>
    <x v="0"/>
    <m/>
    <x v="1"/>
    <s v="N"/>
    <s v="1123685"/>
    <s v="20-0111834"/>
    <m/>
    <s v="T005101393, T005101425, T005101432, T005101461"/>
    <n v="119938000"/>
    <m/>
    <s v="     "/>
    <x v="0"/>
    <x v="0"/>
    <m/>
    <x v="0"/>
    <s v="D"/>
    <s v="&lt;3 meters of linear travel"/>
    <m/>
    <s v="Vegetation"/>
    <x v="0"/>
    <s v="Vegetation"/>
    <s v="Contact from object"/>
    <s v="Contact - Vegetation"/>
    <m/>
    <s v="Contact - Vegetation"/>
    <s v="Conductor - Primary"/>
    <m/>
    <s v="Overhead"/>
    <m/>
    <s v="Conductor - Primary"/>
    <s v="Primary Conductor"/>
    <s v="Circuit ID: 152481104, SAP Eqp ID: 100077383"/>
    <s v="     "/>
    <x v="2"/>
    <n v="330"/>
    <n v="39.286799999999999"/>
    <n v="-121.056"/>
    <s v="Nevada"/>
    <s v="BRUNSWICK-1104"/>
    <m/>
    <s v="Cal Fire"/>
    <s v="Conifer Forest"/>
    <m/>
    <m/>
    <m/>
    <m/>
    <m/>
    <m/>
    <m/>
    <s v="N"/>
    <s v="N"/>
    <m/>
    <m/>
    <s v="     "/>
    <n v="39.287179999999999"/>
    <n v="-121.056478"/>
    <s v="Oct 23 2020 12:00AM"/>
    <s v="TrunkFail"/>
    <s v="GREEN WHITE FIR FAILED AT THE BASE OF THE TRUNK STRIKING AND BREAKING HIGH VOLTAGE POWERLINE. ENERGIZED DOWNED WIRE CAUSED 5 SQ FT FIRE ALONG ROADSIDE."/>
    <s v="FIRW"/>
    <s v="45"/>
    <s v="13"/>
    <s v="6"/>
    <s v="None"/>
    <s v="None"/>
    <s v="N"/>
    <s v="1"/>
    <m/>
    <s v="Ridge"/>
    <s v="D"/>
    <s v="CrossArm"/>
    <s v="BareWire"/>
    <s v="1"/>
  </r>
  <r>
    <x v="3113"/>
    <s v="     "/>
    <d v="2020-10-22T00:00:00"/>
    <d v="1899-12-30T21:43:00"/>
    <s v="43"/>
    <x v="3"/>
    <s v="10"/>
    <x v="6"/>
    <m/>
    <m/>
    <s v="On October 22, 2020 at 2143 hours, a PG&amp;E Troubleman was dispatched to the Point Arena 12kV Distribution Circuit in the vicinity of Highway 1 and Bill Owens Road, Point Arena in response to reports of a fire. Initial analysis indicates PG&amp;E equipment failed due to contamination caused the ignition. A cutout cover melted and fell to the ground due to tracking from fog and a dirty insulator. The ensuing fire was 1 meter - &lt; 3 meters in size and the fire was self-extinguished. PG&amp;E Troubleman removed the remaining two cutout covers on October 22, 2020. There were no other damages to PG&amp;E equipment warranting repair."/>
    <s v="     "/>
    <x v="0"/>
    <m/>
    <x v="1"/>
    <s v="N"/>
    <m/>
    <m/>
    <m/>
    <s v="3402491047"/>
    <m/>
    <m/>
    <s v="     "/>
    <x v="0"/>
    <x v="0"/>
    <m/>
    <x v="0"/>
    <s v="D"/>
    <s v="&lt;3 meters of linear travel"/>
    <m/>
    <s v="Equipment - PG&amp;E"/>
    <x v="22"/>
    <s v="Equipment - PG&amp;E"/>
    <s v="Contamination"/>
    <s v="Tracking"/>
    <s v="Fuse"/>
    <m/>
    <m/>
    <m/>
    <s v="Overhead"/>
    <m/>
    <s v="Fuse"/>
    <s v="Cutout Cover"/>
    <s v="Pole ID: 102187237"/>
    <s v="     "/>
    <x v="1"/>
    <n v="140"/>
    <n v="38.880899999999997"/>
    <n v="-123.66200000000001"/>
    <s v="Mendocino"/>
    <s v="POINT-ARENA-1101"/>
    <m/>
    <s v="Self Extinguished"/>
    <s v="Herbaceous"/>
    <m/>
    <m/>
    <m/>
    <m/>
    <m/>
    <m/>
    <m/>
    <s v="N"/>
    <s v="N"/>
    <m/>
    <m/>
    <s v="     "/>
    <m/>
    <m/>
    <m/>
    <m/>
    <m/>
    <m/>
    <m/>
    <m/>
    <m/>
    <m/>
    <m/>
    <m/>
    <m/>
    <m/>
    <m/>
    <m/>
    <m/>
    <m/>
    <m/>
  </r>
  <r>
    <x v="3114"/>
    <s v="     "/>
    <d v="2020-10-22T00:00:00"/>
    <d v="1899-12-30T07:19:00"/>
    <s v="43"/>
    <x v="3"/>
    <s v="10"/>
    <x v="6"/>
    <d v="2020-10-22T00:00:00"/>
    <d v="1899-12-30T07:06:00"/>
    <s v="On October 22, 2020 at 0714 hours, a PG&amp;E Troubleman was dispatched to the Wise 1101 12kV Distribution Circuit in the vicinity of Interstate 80 and Ophir Road, Newcastle in response to a wire down outage. Initial analysis indicates third party vehicle contact caused the ignition. A vehicle hit a pole housing the Placer-Del Mar 60kV Transmission circuit and the Wise 1102 12kV Distribution underbuild that resulted in wires down across both directions of Interstate 80 and an outage impacting 11,202 customers. The ensuing fire was approximately 1-2 acres in size and the fire was suppressed by Cal Fire. PG&amp;E Hired Contract Crew replaced the damaged pole on October 23, 2020."/>
    <s v="     "/>
    <x v="0"/>
    <m/>
    <x v="1"/>
    <s v="N"/>
    <s v="1122971"/>
    <s v="20-0111498"/>
    <s v="INT-14210"/>
    <s v="T005100705"/>
    <m/>
    <m/>
    <s v="     "/>
    <x v="0"/>
    <x v="0"/>
    <m/>
    <x v="0"/>
    <s v="T"/>
    <s v="0.26-9.99"/>
    <s v="1-2 acres"/>
    <s v="Contact - 3rd Party"/>
    <x v="8"/>
    <s v="Contact - 3rd Party"/>
    <s v="Contact from object"/>
    <s v="Contact - Vehicle"/>
    <m/>
    <s v="Contact - Vehicle"/>
    <s v="Pole"/>
    <m/>
    <s v="Overhead"/>
    <m/>
    <s v="Pole"/>
    <s v="Poles"/>
    <s v="Pole ID: 100045063/ 002/051"/>
    <s v="     "/>
    <x v="0"/>
    <n v="300"/>
    <n v="38.878900000000002"/>
    <n v="-121.11799999999999"/>
    <s v="Placer"/>
    <s v="WISE-1101"/>
    <m/>
    <s v="Cal Fire"/>
    <s v="Urban"/>
    <m/>
    <m/>
    <m/>
    <m/>
    <m/>
    <m/>
    <m/>
    <s v="N"/>
    <s v="Y"/>
    <s v="202010200600"/>
    <s v="202010232158"/>
    <s v="     "/>
    <m/>
    <m/>
    <m/>
    <m/>
    <m/>
    <m/>
    <m/>
    <m/>
    <m/>
    <m/>
    <m/>
    <m/>
    <m/>
    <m/>
    <m/>
    <m/>
    <m/>
    <m/>
    <m/>
  </r>
  <r>
    <x v="3115"/>
    <s v="     "/>
    <d v="2020-10-22T00:00:00"/>
    <d v="1899-12-30T09:02:00"/>
    <s v="43"/>
    <x v="3"/>
    <s v="10"/>
    <x v="6"/>
    <d v="2020-10-22T00:00:00"/>
    <d v="1899-12-30T08:54:00"/>
    <s v="On October 22, 2020 at 0902 hours, a PG&amp;E Troubleman was dispatched to the Alleghany 1101 12kV Distribution Circuit at the Sierra City Generator off of Highway 49, Sierra City in response to an outage. Initial analysis indicates PG&amp;E equipment failure caused the ignition. A cutout flashed on a primary riser that feeds the Sierra City Generator. The Troubleman could not determine what caused the cutout to fail, as there was no indications of an animal contact or debris. The ensuing fire was approximately 20'x20' in size and the fire was suppressed by Sierra City Fire Department. PG&amp;E Crew replaced the damaged cutout and lightning arrester on October 22, 2020."/>
    <s v="     "/>
    <x v="0"/>
    <m/>
    <x v="1"/>
    <s v="N"/>
    <s v="1123325"/>
    <s v="20-0111563"/>
    <m/>
    <s v="T005100848"/>
    <n v="119938000"/>
    <m/>
    <s v="     "/>
    <x v="0"/>
    <x v="0"/>
    <m/>
    <x v="0"/>
    <s v="D"/>
    <s v="&lt;0.25"/>
    <s v="20'X20'"/>
    <s v="Equipment - PG&amp;E"/>
    <x v="15"/>
    <s v="Equipment - PG&amp;E"/>
    <s v="All types of equipment / facility failure"/>
    <s v="Fuse failure - all"/>
    <s v="Fuse"/>
    <m/>
    <m/>
    <m/>
    <s v="Overhead"/>
    <m/>
    <s v="Fuse"/>
    <s v="Lightning Arrester, Cutout"/>
    <s v="Pole ID: 103310621"/>
    <s v="     "/>
    <x v="1"/>
    <n v="350"/>
    <n v="39.5687"/>
    <n v="-120.628"/>
    <s v="Sierra"/>
    <s v="ALLEGHANY-1101"/>
    <m/>
    <s v="Sierra City FD"/>
    <s v="Conifer Forest"/>
    <m/>
    <m/>
    <m/>
    <m/>
    <m/>
    <m/>
    <m/>
    <s v="N"/>
    <s v="Y"/>
    <s v="202010200600"/>
    <s v="202010232158"/>
    <s v="     "/>
    <m/>
    <m/>
    <m/>
    <m/>
    <m/>
    <m/>
    <m/>
    <m/>
    <m/>
    <m/>
    <m/>
    <m/>
    <m/>
    <m/>
    <m/>
    <m/>
    <m/>
    <m/>
    <m/>
  </r>
  <r>
    <x v="3116"/>
    <s v="     "/>
    <d v="2020-10-22T00:00:00"/>
    <d v="1899-12-30T09:20:00"/>
    <s v="43"/>
    <x v="3"/>
    <s v="10"/>
    <x v="6"/>
    <m/>
    <m/>
    <s v="On October 22, 2020 at 0920 hours, a PG&amp;E Troubleman was dispatched to the Rawson 1103 12kV Distribution Circuit in the vicinity of Diamond Avenue near S Main Street, Red Bluff in response to a vegetation fire and reports of arcing wires. Initial analysis indicates PG&amp;E equipment failure due to strong winds caused the ignition. Strong winds caused secondary ground run to detach from the pole. The ground connection made contact with the secondary buss connection that resulted in an ignition. The ensuing fire was 3 meters - 0.25 acres in size and the fire was suppressed by Cal Fire. PG&amp;E Troubleman replaced all secondary connections on October 22, 2020."/>
    <s v="     "/>
    <x v="0"/>
    <m/>
    <x v="1"/>
    <s v="N"/>
    <m/>
    <m/>
    <m/>
    <s v="T005100899"/>
    <m/>
    <m/>
    <s v="     "/>
    <x v="0"/>
    <x v="0"/>
    <m/>
    <x v="0"/>
    <s v="D"/>
    <s v="&lt;0.25"/>
    <m/>
    <s v="Weather - High Wind"/>
    <x v="1"/>
    <s v="Weather"/>
    <s v="All types of equipment / facility failure"/>
    <s v="Equipment failure - Other"/>
    <m/>
    <m/>
    <m/>
    <m/>
    <s v="Overhead"/>
    <m/>
    <s v="Grounding Wire"/>
    <s v="Secondary Connections"/>
    <s v="Pole ID: 101537375"/>
    <s v="     "/>
    <x v="0"/>
    <m/>
    <n v="40.149799999999999"/>
    <n v="-122.217"/>
    <s v="Tehama"/>
    <s v="RAWSON-1103"/>
    <m/>
    <s v="Red Bluff FD"/>
    <s v="Urban"/>
    <m/>
    <m/>
    <m/>
    <m/>
    <m/>
    <m/>
    <m/>
    <s v="N"/>
    <s v="Y"/>
    <s v="202010200600"/>
    <s v="202010232158"/>
    <s v="     "/>
    <m/>
    <m/>
    <m/>
    <m/>
    <m/>
    <m/>
    <m/>
    <m/>
    <m/>
    <m/>
    <m/>
    <m/>
    <m/>
    <m/>
    <m/>
    <m/>
    <m/>
    <m/>
    <m/>
  </r>
  <r>
    <x v="3117"/>
    <s v="     "/>
    <d v="2020-10-24T00:00:00"/>
    <d v="1899-12-30T14:42:00"/>
    <s v="43"/>
    <x v="3"/>
    <s v="10"/>
    <x v="6"/>
    <d v="2020-10-24T00:00:00"/>
    <d v="1899-12-30T11:28:00"/>
    <s v="On October 24, 2020 at 1123 hours, a PG&amp;E Troubleman was dispatched to the Brentwood 2112 21kV Distribution Circuit in the vicinity of Wells Road and Bethel Island Road, Oakley in response to a pole fire. Initial analysis indicates PG&amp;E equipment failure due to contamination caused the ignition. Heavy fog and moisture with dirty insulators caused moisture tracking that crossed the insulators and burned up the pole top. The ensuing fire was 10 square feet in size and the fire was suppressed by Contra Costa Fire Department. PG&amp;E Hired Contract Crew replaced the damaged pole on October 25, 2020."/>
    <s v="     "/>
    <x v="0"/>
    <m/>
    <x v="0"/>
    <s v="N"/>
    <s v="1124581"/>
    <s v="20-0112774"/>
    <m/>
    <s v="T005102711"/>
    <n v="119945000"/>
    <m/>
    <s v="     "/>
    <x v="0"/>
    <x v="0"/>
    <m/>
    <x v="0"/>
    <s v="D"/>
    <s v="&lt;0.25"/>
    <m/>
    <s v="Equipment - PG&amp;E"/>
    <x v="22"/>
    <s v="Equipment - PG&amp;E"/>
    <s v="Contamination"/>
    <s v="Tracking"/>
    <s v="Insulator"/>
    <m/>
    <m/>
    <m/>
    <s v="Overhead"/>
    <m/>
    <s v="Insulator"/>
    <s v="Pole, Crossarm, Cutouts"/>
    <s v="Pole ID: 103766880"/>
    <s v="     "/>
    <x v="0"/>
    <m/>
    <n v="38.010300000000001"/>
    <n v="-121.64"/>
    <s v="Contra Costa"/>
    <s v="BRENTWOOD-2112"/>
    <m/>
    <s v="Contra Costa FD"/>
    <s v="Herbaceous"/>
    <m/>
    <m/>
    <m/>
    <m/>
    <m/>
    <s v="WELLS"/>
    <m/>
    <s v="N"/>
    <s v="N"/>
    <m/>
    <m/>
    <s v="     "/>
    <m/>
    <m/>
    <m/>
    <m/>
    <m/>
    <m/>
    <m/>
    <m/>
    <m/>
    <m/>
    <m/>
    <m/>
    <m/>
    <m/>
    <m/>
    <m/>
    <m/>
    <m/>
    <m/>
  </r>
  <r>
    <x v="3118"/>
    <s v="     "/>
    <d v="2020-10-25T00:00:00"/>
    <d v="1899-12-30T17:31:00"/>
    <s v="44"/>
    <x v="3"/>
    <s v="10"/>
    <x v="6"/>
    <m/>
    <m/>
    <s v="On October 25, 2020 at 1741 hours, a PG&amp;E Troubleman patrolled the Tres Vias 1101 12kV Distribution Circuit number 103251101, near 1465 Kelley Street in Oroville. He observed a small grass fire around the base of the pole and found the pole was new, all connections were pressed, and the covered jumpers were all found to be in good condition. Initial analysis indicates the ignition was caused by an electrical line slap in the 13mph northeast wind, which resulted in an electrical arcing heat source making contact with the annual grasses. Cal Fire responded to and extinguished the fire. All the repairs were completed and the line was returned to service on October 25, 2020. This information is preliminary."/>
    <s v="     "/>
    <x v="0"/>
    <m/>
    <x v="1"/>
    <s v="N"/>
    <s v="1126908"/>
    <m/>
    <m/>
    <s v="T005103236, T005103229"/>
    <m/>
    <m/>
    <s v="     "/>
    <x v="0"/>
    <x v="0"/>
    <m/>
    <x v="0"/>
    <s v="D"/>
    <s v="&lt;3 meters of linear travel"/>
    <m/>
    <s v="Equipment - PG&amp;E"/>
    <x v="4"/>
    <s v="Equipment - PG&amp;E"/>
    <s v="All types of equipment / facility failure"/>
    <s v="Conductor failure-all"/>
    <s v="Conductor - Primary"/>
    <m/>
    <m/>
    <m/>
    <s v="Overhead"/>
    <m/>
    <s v="Conductor - Primary"/>
    <m/>
    <s v="Circuit ID: 103251101, SAP ID: 100409439"/>
    <s v="     "/>
    <x v="0"/>
    <m/>
    <n v="39.504600000000003"/>
    <n v="-121.598"/>
    <s v="Butte"/>
    <s v="TRES-VIAS-1101"/>
    <m/>
    <s v="Cal Fire"/>
    <s v="Urban"/>
    <m/>
    <m/>
    <m/>
    <m/>
    <m/>
    <m/>
    <m/>
    <s v="N"/>
    <s v="Y"/>
    <s v="202010251500"/>
    <s v="202010280000"/>
    <s v="     "/>
    <m/>
    <m/>
    <m/>
    <m/>
    <m/>
    <m/>
    <m/>
    <m/>
    <m/>
    <m/>
    <m/>
    <m/>
    <m/>
    <m/>
    <m/>
    <m/>
    <m/>
    <m/>
    <m/>
  </r>
  <r>
    <x v="3119"/>
    <s v="     "/>
    <d v="2020-10-26T00:00:00"/>
    <d v="1899-12-30T12:19:00"/>
    <s v="44"/>
    <x v="3"/>
    <s v="10"/>
    <x v="6"/>
    <d v="2020-10-26T00:00:00"/>
    <d v="1899-12-30T12:00:00"/>
    <s v="On October 26, 2020 at 1232 hours, PG&amp;E Troublemen patrolled the Tudor 1101 12kV Distribution Circuit number 153711101, near 10846 Gledhill Road in Yuba City. They observed a pole with a damaged top, cutouts, and arrestors, along with a tree limb through the line with both phases down on tap. Initial analysis indicates that due to a strong north wind event, a healthy, green sixty two foot tall by twenty two inch in diameter red gum eucalyptus had a fifty-two foot long by twelve inch in diameter overhanging limb breakout falling southward onto the primary overhead lines causing an outage and an ignition. The downed lines burnt approximately four hundred and eighty-five foot by three hundred-and eleven-foot horseshoe shaped fire in the neighboring pasture, along with nearby trees and eight wooden fence posts. The Oswald Tudor Fire Department responded to and extinguished the fire. The 111-minute outage affected 13 customers. We replaced a 45' class four pole, a 25KVA transformer, two pt 44 cutouts, three amp ft fuses - arrestors, crossarm, 5/16 down guy, and we transferred the secondary riser. On the second EC tag, we replaced crossarm and insulators, and repaired 270' of two phases of 4ACSR. All the repairs were completed and the line was returned to service on October 26, 2020. This information is preliminary."/>
    <s v="     "/>
    <x v="0"/>
    <m/>
    <x v="1"/>
    <s v="N"/>
    <s v="1129020"/>
    <s v="20-0113495"/>
    <m/>
    <s v="T005104916, T005104923"/>
    <m/>
    <m/>
    <s v="     "/>
    <x v="0"/>
    <x v="0"/>
    <m/>
    <x v="0"/>
    <s v="D"/>
    <s v="0.26-9.99"/>
    <m/>
    <s v="Vegetation"/>
    <x v="0"/>
    <s v="Vegetation"/>
    <s v="Contact from object"/>
    <s v="Contact - Vegetation"/>
    <m/>
    <s v="Contact - Vegetation"/>
    <s v="Conductor - Primary"/>
    <m/>
    <s v="Overhead"/>
    <m/>
    <s v="Conductor - Primary"/>
    <s v="Primary Conductor, Pole, Transformer, Crossarm, Cutouts, Arrestors, Fuses, Insulators"/>
    <s v="Circuit ID: 153711101, SAP ID: 101298559, 101298558"/>
    <s v="     "/>
    <x v="0"/>
    <m/>
    <n v="38.969099999999997"/>
    <n v="-121.621"/>
    <s v="Sutter"/>
    <s v="TUDOR-1101"/>
    <m/>
    <s v="The Oswald Tudor FD"/>
    <s v="Urban"/>
    <m/>
    <m/>
    <m/>
    <m/>
    <m/>
    <s v=" "/>
    <m/>
    <s v="N"/>
    <s v="Y"/>
    <s v="202010251500"/>
    <s v="202010280000"/>
    <s v="     "/>
    <n v="38.969133999999997"/>
    <n v="-121.620574"/>
    <s v="Oct 27 2020 12:00AM"/>
    <s v="BranchFail"/>
    <s v="Due to a strong north wind event, a healthy, green 62ft tall 22&quot; in diameter red gum eucalyptus had a 52ft long 12&quot; in diameter overhanging limb breakout onto lines causing outage and an approximately 485ft by 315ft horseshoe shaped fire. No defects present inside or outside of limb at breaking point. Will be seeking removal of multiple eucalyptuses on neighboring property lines on a 2020 tag. The location was last inspected on 4/21/2020. Next patrol will be March/April 2021."/>
    <s v="EUCA"/>
    <s v="62"/>
    <s v="22"/>
    <s v="32"/>
    <s v="Slight"/>
    <s v="None"/>
    <s v="N"/>
    <s v="1"/>
    <m/>
    <s v="Valley"/>
    <s v="D"/>
    <s v="CrossArm"/>
    <s v="BareWire"/>
    <s v="0"/>
  </r>
  <r>
    <x v="3120"/>
    <s v="     "/>
    <d v="2020-10-26T00:00:00"/>
    <d v="1899-12-30T06:38:00"/>
    <s v="44"/>
    <x v="3"/>
    <s v="10"/>
    <x v="6"/>
    <d v="2020-10-26T00:00:00"/>
    <d v="1899-12-30T06:38:00"/>
    <m/>
    <s v="     "/>
    <x v="8"/>
    <m/>
    <x v="0"/>
    <s v="N"/>
    <m/>
    <s v="20-0113307"/>
    <m/>
    <m/>
    <m/>
    <s v="EI201026B"/>
    <s v="     "/>
    <x v="1"/>
    <x v="2"/>
    <m/>
    <x v="0"/>
    <m/>
    <s v="Structure-only"/>
    <m/>
    <s v="Under Investigation"/>
    <x v="10"/>
    <s v="Under Investigation"/>
    <s v="All types of equipment / facility failure"/>
    <s v="Splice/Clamp/Connector"/>
    <m/>
    <m/>
    <m/>
    <m/>
    <s v="Overhead"/>
    <m/>
    <s v="Service Drop"/>
    <m/>
    <m/>
    <s v="     "/>
    <x v="0"/>
    <m/>
    <n v="37.660699999999999"/>
    <n v="-122.42400000000001"/>
    <s v="San Mateo"/>
    <s v="EAST-GRAND-1104"/>
    <m/>
    <s v="South San Francisco FD"/>
    <s v="Urban"/>
    <m/>
    <m/>
    <m/>
    <m/>
    <m/>
    <m/>
    <m/>
    <s v="N"/>
    <s v="Y"/>
    <s v="202010260300"/>
    <s v="202010270000"/>
    <s v="     "/>
    <m/>
    <m/>
    <m/>
    <m/>
    <m/>
    <m/>
    <m/>
    <m/>
    <m/>
    <m/>
    <m/>
    <m/>
    <m/>
    <m/>
    <m/>
    <m/>
    <m/>
    <m/>
    <m/>
  </r>
  <r>
    <x v="3121"/>
    <s v="     "/>
    <d v="2020-10-26T00:00:00"/>
    <d v="1899-12-30T14:33:00"/>
    <s v="44"/>
    <x v="3"/>
    <s v="10"/>
    <x v="6"/>
    <d v="2020-10-26T00:00:00"/>
    <d v="1899-12-30T14:29:00"/>
    <s v="On October 26, 2020 at 1433 hours, a PG&amp;E Troubleman was dispatched to the Molino 1102 12kV Distribution Circuit in the vicinity of Bones Road, Sebastopol in response to an outage. Initial analysis indicates PG&amp;E equipment failure caused the ignition. PG&amp;E Troubleman observed the primary conductor was not attached due to a broken tire wire. The ensuing fire was 3 meters - 0.25 acres in size and the fire was suppressed by Grayton Fire Department. PG&amp;E Crew removed 8' of burnt 4 ACSR tree wire and covered 4 copper jumper wires on October 28, 2020."/>
    <s v="     "/>
    <x v="0"/>
    <m/>
    <x v="1"/>
    <s v="N"/>
    <s v="1129177"/>
    <s v="20-0113555"/>
    <m/>
    <s v="T005105257"/>
    <n v="119949000"/>
    <m/>
    <s v="     "/>
    <x v="0"/>
    <x v="0"/>
    <m/>
    <x v="0"/>
    <s v="D"/>
    <s v="&lt;0.25"/>
    <m/>
    <s v="Equipment - PG&amp;E"/>
    <x v="9"/>
    <s v="Equipment - PG&amp;E"/>
    <s v="All types of equipment / facility failure"/>
    <s v="Tie wire failure"/>
    <s v="Tie Wire"/>
    <m/>
    <m/>
    <m/>
    <s v="Overhead"/>
    <m/>
    <s v="Tie Wire"/>
    <s v="Tie Wire, Conductor - Primary"/>
    <s v="Pole ID: 102025462"/>
    <s v="     "/>
    <x v="1"/>
    <n v="180"/>
    <n v="38.433599999999998"/>
    <n v="-122.908"/>
    <s v="Sonoma"/>
    <s v="MOLINO-1102"/>
    <m/>
    <s v="Graton FD"/>
    <s v="Conifer Forest"/>
    <m/>
    <m/>
    <m/>
    <m/>
    <m/>
    <s v="BONES RD"/>
    <m/>
    <s v="N"/>
    <s v="Y"/>
    <s v="202010260300"/>
    <s v="202010270000"/>
    <s v="     "/>
    <m/>
    <m/>
    <m/>
    <m/>
    <m/>
    <m/>
    <m/>
    <m/>
    <m/>
    <m/>
    <m/>
    <m/>
    <m/>
    <m/>
    <m/>
    <m/>
    <m/>
    <m/>
    <m/>
  </r>
  <r>
    <x v="3122"/>
    <s v="     "/>
    <d v="2020-10-26T00:00:00"/>
    <d v="1899-12-30T12:55:00"/>
    <s v="44"/>
    <x v="3"/>
    <s v="10"/>
    <x v="6"/>
    <d v="2020-10-26T00:00:00"/>
    <d v="1899-12-30T12:44:00"/>
    <s v="On October 26, 2020 at 1255 hours, a PG&amp;E Troubleman was dispatched to the Eel River 1102 12kV Distribution Circuit on Blue Slide Road, southeast of Price Creek Road, Ferndale in response to an outage. Initial analysis indicates PG&amp;E equipment failure caused the ignition. A transformer connection feeding overhead secondary failed that resulted in an outage to two customers and an ignition. Service sleeves were used in conjunction with 277/480 connector that resulted in the bad connection. The ensuing fire was 3 meters - 0.25 acres in size and the fire was suppressed by Cal Fire. A Priority A tag was created to replace the connectors  and repair the 1/0 AL secondary conductor. "/>
    <s v="     "/>
    <x v="0"/>
    <m/>
    <x v="1"/>
    <s v="N"/>
    <s v="1129067"/>
    <s v="20-0113493"/>
    <m/>
    <s v="T005104979"/>
    <n v="119948000"/>
    <m/>
    <s v="     "/>
    <x v="0"/>
    <x v="0"/>
    <m/>
    <x v="0"/>
    <s v="D"/>
    <s v="&lt;0.25"/>
    <m/>
    <s v="Equipment - PG&amp;E"/>
    <x v="10"/>
    <s v="Equipment - PG&amp;E"/>
    <s v="All types of equipment / facility failure"/>
    <s v="Splice/Clamp/Connector"/>
    <s v="Splice/Clamp/Connector"/>
    <m/>
    <m/>
    <m/>
    <s v="Overhead"/>
    <m/>
    <s v="Splice/Clamp/Connector"/>
    <s v="Connector, Conductor - Secondary"/>
    <s v="CGC: 113988543957 "/>
    <s v="     "/>
    <x v="1"/>
    <n v="100"/>
    <n v="40.518500000000003"/>
    <n v="-124.163"/>
    <s v="Humboldt"/>
    <s v="EEL-RIVER-1102"/>
    <m/>
    <s v="Cal Fire"/>
    <s v="Herbaceous"/>
    <m/>
    <m/>
    <m/>
    <m/>
    <m/>
    <m/>
    <m/>
    <s v="N"/>
    <s v="Y"/>
    <s v="202010251800"/>
    <s v="202010280000"/>
    <s v="     "/>
    <m/>
    <m/>
    <m/>
    <m/>
    <m/>
    <m/>
    <m/>
    <m/>
    <m/>
    <m/>
    <m/>
    <m/>
    <m/>
    <m/>
    <m/>
    <m/>
    <m/>
    <m/>
    <m/>
  </r>
  <r>
    <x v="3123"/>
    <s v="     "/>
    <d v="2020-10-26T00:00:00"/>
    <d v="1899-12-30T05:05:00"/>
    <s v="44"/>
    <x v="3"/>
    <s v="10"/>
    <x v="6"/>
    <d v="2020-10-26T00:00:00"/>
    <d v="1899-12-30T04:55:00"/>
    <s v="On October 26, 2020 at 0504 hours, a PG&amp;E troubleman was dispatched to the Almaden 1102 Distribution Circuit on May Lee Way in the city of San Jose for reports of object on wire. Initial analysis indicates vegetation contact caused the ignition. A palm tree gree into overhead lines causing one phase of primary conductor to break and fall onto a customers metal roof. The conductor making contact with the structure resulted in several spot fire through out the structure and damaged a water heater. The ensuing fire was 1 meter - &lt; 3 meters in size and was extinguished by San Jose Fire Department. A PG&amp;E crew repaired the damaged assets and trimmed the tree on October 26, 2020."/>
    <s v="     "/>
    <x v="0"/>
    <m/>
    <x v="1"/>
    <s v="N"/>
    <s v="1128434"/>
    <s v="20-0113286"/>
    <m/>
    <s v="T005103878"/>
    <n v="119946000"/>
    <m/>
    <s v="     "/>
    <x v="0"/>
    <x v="0"/>
    <m/>
    <x v="0"/>
    <s v="D"/>
    <s v="&lt;3 meters of linear travel"/>
    <s v="water heater &amp; minor structure"/>
    <s v="Vegetation"/>
    <x v="0"/>
    <s v="Vegetation"/>
    <s v="Contact from object"/>
    <s v="Contact - Vegetation"/>
    <m/>
    <s v="Contact - Vegetation"/>
    <s v="Conductor - Primary"/>
    <m/>
    <s v="Overhead"/>
    <m/>
    <s v="Conductor - Primary"/>
    <s v="Conductor"/>
    <s v="Circuit ID: 082311102"/>
    <s v="     "/>
    <x v="0"/>
    <m/>
    <n v="37.272599999999997"/>
    <n v="-121.884"/>
    <s v="Santa Clara"/>
    <s v="ALMADEN-1102"/>
    <m/>
    <s v="San Jose FD"/>
    <s v="Urban"/>
    <m/>
    <m/>
    <m/>
    <m/>
    <m/>
    <m/>
    <m/>
    <s v="N"/>
    <s v="Y"/>
    <s v="202010260300"/>
    <s v="202010270000"/>
    <s v="     "/>
    <n v="37.272399999999998"/>
    <n v="-121.88420000000001"/>
    <s v="Nov 12 2020 12:00AM"/>
    <s v="Unverified"/>
    <s v="no access to location after multiple attempts. Unable to confirm or deny area of concern"/>
    <s v=""/>
    <m/>
    <m/>
    <m/>
    <m/>
    <m/>
    <m/>
    <m/>
    <m/>
    <m/>
    <m/>
    <m/>
    <m/>
    <m/>
  </r>
  <r>
    <x v="3124"/>
    <s v="     "/>
    <d v="2020-10-26T00:00:00"/>
    <d v="1899-12-30T03:16:00"/>
    <s v="44"/>
    <x v="3"/>
    <s v="10"/>
    <x v="6"/>
    <d v="2020-10-26T00:00:00"/>
    <d v="1899-12-30T03:11:00"/>
    <s v="On October 26, 2020 at 0333 hours, a PG&amp;E Troubleman patrolled the Molino 1104 12kV Distribution Circuit number 042571104, near 8108 Kennedy Road in Sebastopol. He observed a tree branch that fell onto and broke one phase of #6 solid overhead conductor. The tree fell through the primary circuit and an ignition ensued. The Gold Ridge Fire Department responded to and extinguished the 2-3 acre Kennedy fire. The 287-minute outage affected 1,152 customers. We repaired the broken conductor, by replacing 280' of #6 solid copper in two splices. All the repairs were completed and the line was returned to service on October 26, 2020. This information is preliminary."/>
    <s v="     "/>
    <x v="0"/>
    <m/>
    <x v="1"/>
    <s v="N"/>
    <s v="1128327"/>
    <s v="20-0113277"/>
    <m/>
    <s v=" T005103776, T005103772"/>
    <n v="119946000"/>
    <m/>
    <s v="     "/>
    <x v="0"/>
    <x v="0"/>
    <m/>
    <x v="0"/>
    <s v="D"/>
    <s v="0.26-9.99"/>
    <s v="2-3 acre fire"/>
    <s v="Vegetation"/>
    <x v="0"/>
    <s v="Vegetation"/>
    <s v="Contact from object"/>
    <s v="Contact - Vegetation"/>
    <m/>
    <s v="Contact - Vegetation"/>
    <s v="Conductor - Primary"/>
    <m/>
    <s v="Overhead"/>
    <m/>
    <s v="Conductor - Primary"/>
    <s v="Primary Conductor"/>
    <s v="Circuit ID: 042571104, SAP ID: 101989515"/>
    <s v="     "/>
    <x v="0"/>
    <m/>
    <n v="38.365900000000003"/>
    <n v="-122.836"/>
    <s v="Sonoma"/>
    <s v="MOLINO-1104"/>
    <m/>
    <s v="Gold Ridge FD"/>
    <s v="Conifer Forest"/>
    <m/>
    <m/>
    <m/>
    <m/>
    <m/>
    <s v="KENNEDY"/>
    <m/>
    <s v="N"/>
    <s v="Y"/>
    <s v="202010260300"/>
    <s v="202010270000"/>
    <s v="     "/>
    <m/>
    <m/>
    <s v="Dec  9 2020 12:00AM"/>
    <s v="Unverified"/>
    <s v="Could not find any evidence of a tree causing the outage. Customer was present during outage and did not see any sign of a tree as cause. Customer also reports that a similar outage occurred in 2017 during the winter with similarly no evidence of tree causation. J1YU: I also spoke with customer, Scott Smith says high winds took out lines. The only trees at this location do not overhang the lines and are across the street. evidence of a ground fire present."/>
    <m/>
    <m/>
    <m/>
    <m/>
    <m/>
    <m/>
    <m/>
    <m/>
    <m/>
    <m/>
    <m/>
    <m/>
    <m/>
    <m/>
  </r>
  <r>
    <x v="3125"/>
    <s v="     "/>
    <d v="2020-10-26T00:00:00"/>
    <d v="1899-12-30T00:08:00"/>
    <s v="44"/>
    <x v="3"/>
    <s v="10"/>
    <x v="6"/>
    <d v="2020-10-25T00:00:00"/>
    <d v="1899-12-30T23:53:00"/>
    <s v="On October 26, 2020 at 0008 hours, a PG&amp;E Troubleman was dispatched to the Suisun 1102 12kV Distribution Circuit in the vicinity of Vicksburg Drive and Circle Drive, Fairfield in response to an outage. Initial analysis indicates PG&amp;E equipment failure due to high wind caused the ignition. Primary conductor slapped together due to the wind that resulted in igniting garbage on the ground within the mobile home park. The ensuing fire was 3 meters - 0.25 acres in size and the fire was suppressed by Fairfield Fire Department. PG&amp;E Crew replaced crossarm and installed kingpin on October 26, 2020."/>
    <s v="     "/>
    <x v="0"/>
    <m/>
    <x v="1"/>
    <s v="N"/>
    <s v="1128142"/>
    <s v="20-0113251"/>
    <m/>
    <s v="T005103621"/>
    <n v="119946000"/>
    <m/>
    <s v="     "/>
    <x v="0"/>
    <x v="0"/>
    <m/>
    <x v="0"/>
    <s v="D"/>
    <s v="&lt;0.25"/>
    <m/>
    <s v="Weather - High Wind"/>
    <x v="4"/>
    <s v="Weather"/>
    <s v="All types of equipment / facility failure"/>
    <s v="Conductor failure-all"/>
    <m/>
    <m/>
    <m/>
    <m/>
    <s v="Overhead"/>
    <m/>
    <s v="Conductor - Primary"/>
    <s v="Crossarm, Jumper"/>
    <s v="Circuit ID: 062131102 "/>
    <s v="     "/>
    <x v="0"/>
    <m/>
    <n v="38.2605"/>
    <n v="-122.033"/>
    <s v="Solano"/>
    <s v="SUISUN-1102"/>
    <m/>
    <s v="Fairfield FD"/>
    <s v="Urban"/>
    <m/>
    <m/>
    <m/>
    <m/>
    <m/>
    <m/>
    <m/>
    <s v="N"/>
    <s v="Y"/>
    <s v="202010251500"/>
    <s v="202010280000"/>
    <s v="     "/>
    <m/>
    <m/>
    <m/>
    <m/>
    <m/>
    <m/>
    <m/>
    <m/>
    <m/>
    <m/>
    <m/>
    <m/>
    <m/>
    <m/>
    <m/>
    <m/>
    <m/>
    <m/>
    <m/>
  </r>
  <r>
    <x v="3126"/>
    <s v="     "/>
    <d v="2020-10-26T00:00:00"/>
    <d v="1899-12-30T04:04:00"/>
    <s v="44"/>
    <x v="3"/>
    <s v="10"/>
    <x v="6"/>
    <d v="2020-10-26T00:00:00"/>
    <d v="1899-12-30T03:40:00"/>
    <s v="On October 26, 2020 at 0428 hours, PG&amp;E Troublemen patrolled the Suisun 1106 12kV Distribution Circuit number 062131106, near Second Street in Fairfield. They observed a tree branch that broke off and laid across 2 phases of the power lines, damaged the pole, and caused an ignition. Initial analysis indicates a branch from the living 45-foot Modesto Ash tree located in the front yard of 1036 Second street, Fairfield, CA fractured and fell into the 12kv lines. The branch ignited and fell into the front yard of address 1030 Second Street, Fairfield, CA igniting a 10’x7’ fire in the front yard. The Fairfield Fire Department responded to and extinguished the fire. The 112-minute outage affected 1 customer. We replaced the center phase with arc snuffer on 900 amp gang-operated switch. All the repairs were completed and the line was returned to service on October 26, 2020. This information is preliminary."/>
    <s v="     "/>
    <x v="0"/>
    <m/>
    <x v="1"/>
    <s v="N"/>
    <s v="1128347"/>
    <m/>
    <m/>
    <s v="4302686554, 4302423743, T005103856"/>
    <n v="119946000"/>
    <m/>
    <s v="     "/>
    <x v="0"/>
    <x v="0"/>
    <m/>
    <x v="0"/>
    <s v="D"/>
    <s v="&lt;0.25"/>
    <s v="10’ in length by 7’ in length"/>
    <s v="Vegetation"/>
    <x v="0"/>
    <s v="Vegetation"/>
    <s v="Contact from object"/>
    <s v="Contact - Vegetation"/>
    <m/>
    <s v="Contact - Vegetation"/>
    <s v="Conductor - Primary"/>
    <m/>
    <s v="Overhead"/>
    <m/>
    <s v="Conductor - Primary"/>
    <s v="Primary Conductor, Switch"/>
    <s v="Circuit ID: 062131106, SAP ID: 101659158"/>
    <s v="     "/>
    <x v="0"/>
    <m/>
    <n v="38.253700000000002"/>
    <n v="-122.05500000000001"/>
    <s v="Solano"/>
    <s v="SUISUN-1106"/>
    <m/>
    <s v="Fairfield FD"/>
    <s v="Urban"/>
    <m/>
    <m/>
    <m/>
    <m/>
    <m/>
    <m/>
    <m/>
    <s v="N"/>
    <s v="Y"/>
    <s v="202010251500"/>
    <s v="202010280000"/>
    <s v="     "/>
    <m/>
    <m/>
    <m/>
    <m/>
    <m/>
    <m/>
    <m/>
    <m/>
    <m/>
    <m/>
    <m/>
    <m/>
    <m/>
    <m/>
    <m/>
    <m/>
    <m/>
    <m/>
    <m/>
  </r>
  <r>
    <x v="3127"/>
    <s v="     "/>
    <d v="2020-10-26T00:00:00"/>
    <d v="1899-12-30T03:16:00"/>
    <s v="44"/>
    <x v="3"/>
    <s v="10"/>
    <x v="6"/>
    <d v="2020-10-26T00:00:00"/>
    <d v="1899-12-30T02:59:00"/>
    <s v="On October 26, 2020 at 0316 hours, a PG&amp;E troubleman was dispatched to the Mc Kee 1108 12kV distribution circuit on Skyview Dr in San Jose in response to a wires down outage. Initial analysis indicates storm winds caused PG&amp;E overhead conductors to make contact, resulting in an ignition. The responding troubleman found one phase of primary overhead wire down east of fuse 894413 which had already been open for PSPS. He reported the tap line was tied to the source side of the device, so despite it being open, that section of the line was still energized when the conductor failed. The conductor falling to ground ignited a small grass fire in a customer front yard. The ensuing fire was 1 meter - &lt; 3 meters in size and was suppressed by San Jose Fire Department. PG&amp;E crew made repairs to the damaged assets on October 26, 2020."/>
    <s v="     "/>
    <x v="0"/>
    <m/>
    <x v="1"/>
    <s v="N"/>
    <s v="1128292"/>
    <s v="20-0113273"/>
    <m/>
    <s v="T005103773"/>
    <n v="119946000"/>
    <m/>
    <s v="     "/>
    <x v="0"/>
    <x v="0"/>
    <m/>
    <x v="0"/>
    <s v="D"/>
    <s v="&lt;3 meters of linear travel"/>
    <m/>
    <s v="Weather - High Wind"/>
    <x v="4"/>
    <s v="Weather"/>
    <s v="All types of equipment / facility failure"/>
    <s v="Conductor failure-all"/>
    <m/>
    <m/>
    <m/>
    <m/>
    <s v="Overhead"/>
    <m/>
    <s v="Conductor - Primary"/>
    <s v="Conductor"/>
    <s v="Circuit ID: 083531108"/>
    <s v="     "/>
    <x v="0"/>
    <m/>
    <n v="37.404200000000003"/>
    <n v="-121.837"/>
    <s v="Santa Clara"/>
    <s v="MC-KEE-1108"/>
    <m/>
    <s v="San Jose FD"/>
    <s v="Urban"/>
    <m/>
    <m/>
    <m/>
    <m/>
    <m/>
    <m/>
    <m/>
    <s v="N"/>
    <s v="Y"/>
    <s v="202010260300"/>
    <s v="202010270000"/>
    <s v="     "/>
    <m/>
    <m/>
    <m/>
    <m/>
    <m/>
    <m/>
    <m/>
    <m/>
    <m/>
    <m/>
    <m/>
    <m/>
    <m/>
    <m/>
    <m/>
    <m/>
    <m/>
    <m/>
    <m/>
  </r>
  <r>
    <x v="3128"/>
    <s v="     "/>
    <d v="2020-10-27T00:00:00"/>
    <d v="1899-12-30T19:45:00"/>
    <s v="44"/>
    <x v="3"/>
    <s v="10"/>
    <x v="6"/>
    <d v="2020-10-27T00:00:00"/>
    <d v="1899-12-30T19:40:00"/>
    <s v="On October 27, 2020 at 2050 hours, a PG&amp;E Troubleman patrolled the Calistoga 1101 12kV Distribution Circuit number 042711101, near 8680 and 8910 Franz Valley School Road in Calistoga, California. He observed three overhead broken conductors down 5 spans load side of fuse 4245 and still energized. Initial analysis indicates that half a tree broke about 20 feet up and brought down 3 phases of the Calistoga 1101 circuit near the pole with SAP ID of 102220160 between fuse 9251 and 5873. The tree was rooted about 50 feet away from the CL of the 3 conductors. There were strong winds. Cal Fire responded to and extinguished the fire. As of 11/05/2020, the 946-minute outage affected 75 customers. The EC A Tag 119952740 is in incomplete, for the 600' 6sol cu conductor replacement. The EC A Tag 119942224 was created on October 23, 2020 and cancelled on October 24, 2020, prior to this ignition. The pre-existing EC H Tag 116808918 was created on March 21, 2019, to replace the pole with a large woodpecker hole underneath the transformer and the lapp insulators. The repairs are still in progress. This information is preliminary."/>
    <s v="     "/>
    <x v="0"/>
    <m/>
    <x v="1"/>
    <s v="N"/>
    <m/>
    <s v="20-0114102"/>
    <m/>
    <s v="T005107052"/>
    <n v="119953000"/>
    <m/>
    <s v="     "/>
    <x v="0"/>
    <x v="0"/>
    <m/>
    <x v="0"/>
    <s v="D"/>
    <s v="&lt;0.25"/>
    <m/>
    <s v="Vegetation"/>
    <x v="0"/>
    <s v="Vegetation"/>
    <s v="Contact from object"/>
    <s v="Contact - Vegetation"/>
    <m/>
    <s v="Contact - Vegetation"/>
    <s v="Conductor - Primary"/>
    <m/>
    <s v="Overhead"/>
    <m/>
    <s v="Conductor - Primary"/>
    <s v="Conductor - Primary"/>
    <s v="Circuit ID: 042711101, SAP ID: 102220160"/>
    <s v="     "/>
    <x v="2"/>
    <n v="180"/>
    <n v="38.584000000000003"/>
    <n v="-122.66"/>
    <s v="Sonoma"/>
    <s v="CALISTOGA-1101"/>
    <m/>
    <s v="Cal Fire"/>
    <s v="Hardwood Forest"/>
    <m/>
    <m/>
    <m/>
    <m/>
    <m/>
    <s v="FRANZ"/>
    <m/>
    <s v="N"/>
    <s v="N"/>
    <m/>
    <m/>
    <s v="     "/>
    <m/>
    <m/>
    <m/>
    <s v="TrunkFail"/>
    <m/>
    <m/>
    <m/>
    <m/>
    <m/>
    <m/>
    <m/>
    <m/>
    <m/>
    <m/>
    <m/>
    <m/>
    <m/>
    <m/>
    <m/>
  </r>
  <r>
    <x v="3129"/>
    <s v="     "/>
    <d v="2020-10-27T00:00:00"/>
    <d v="1899-12-30T21:28:00"/>
    <s v="44"/>
    <x v="3"/>
    <s v="10"/>
    <x v="6"/>
    <d v="2020-10-27T00:00:00"/>
    <d v="1899-12-30T21:23:00"/>
    <s v="On October 27, 2020 at 2128 hours, a PG&amp;E Troubleman was dispatched to the Lone Tree 2105 21kV Distribution Circuit in the vicinity of Briones Valley Road and Deer Valley Road, Brentwood in response to a pole fire. Initial analysis indicates vehicle contact caused the ignition. The broken pole resulted in wires down that ignited a grass fire that eventually engulfed the vehicle. The ensuing fire known as the Briones fire was 0.25 - 10 acres in size and the fire was suppressed by East Contra Costa Fire Department. PG&amp;E Crew replaced the broken pole and approximately 200' of 4ACSR conductor on October 28, 2020."/>
    <s v="     "/>
    <x v="0"/>
    <m/>
    <x v="0"/>
    <s v="N"/>
    <s v="1130423"/>
    <s v="20-0114111"/>
    <m/>
    <s v="T005107098"/>
    <n v="119953000"/>
    <m/>
    <s v="     "/>
    <x v="0"/>
    <x v="0"/>
    <m/>
    <x v="0"/>
    <s v="D"/>
    <s v="0.26-9.99"/>
    <m/>
    <s v="Contact - 3rd Party"/>
    <x v="8"/>
    <s v="Contact - 3rd Party"/>
    <s v="Contact from object"/>
    <s v="Contact - Vehicle"/>
    <m/>
    <s v="Contact - Vehicle"/>
    <s v="Pole"/>
    <m/>
    <s v="Overhead"/>
    <m/>
    <s v="Pole"/>
    <s v="Pole, Conductor - Primary"/>
    <s v="Pole ID: 100496279"/>
    <s v="     "/>
    <x v="1"/>
    <n v="530"/>
    <n v="37.898000000000003"/>
    <n v="-121.76600000000001"/>
    <s v="Contra Costa"/>
    <s v="LONE-TREE-2105"/>
    <m/>
    <s v="East Contra Costa FD"/>
    <s v="Herbaceous"/>
    <m/>
    <m/>
    <m/>
    <m/>
    <m/>
    <s v="BRIONES"/>
    <m/>
    <s v="N"/>
    <s v="N"/>
    <m/>
    <m/>
    <s v="     "/>
    <m/>
    <m/>
    <m/>
    <m/>
    <m/>
    <m/>
    <m/>
    <m/>
    <m/>
    <m/>
    <m/>
    <m/>
    <m/>
    <m/>
    <m/>
    <m/>
    <m/>
    <m/>
    <m/>
  </r>
  <r>
    <x v="3130"/>
    <s v="     "/>
    <d v="2020-10-27T00:00:00"/>
    <d v="1899-12-30T10:41:00"/>
    <s v="44"/>
    <x v="3"/>
    <s v="10"/>
    <x v="6"/>
    <d v="2020-10-27T00:00:00"/>
    <d v="1899-12-30T10:27:00"/>
    <s v="On October 27, 2020 at 1041 hours, a PG&amp;E troubleman was dispatched to the Piercy 2110 Distribution Circuit on San Felipe Rd in San Jose and observed a wire down incident. Initial analysis indicates PG&amp;E equipment failure resulted in an ignition. The responding troubleman found a #6 SOL CU primary overhead conductor had failed and fell to ground resulting in a fire and an outage. Cause of the conductor failure was unknown. The ensuing fire was 3 meters - 0.25 acre in size and was extinguished by San Jose Fire Department. A PG&amp;E crew repaired all damaged assets on October 27, 2020."/>
    <s v="     "/>
    <x v="0"/>
    <m/>
    <x v="1"/>
    <s v="N"/>
    <s v="1129866"/>
    <s v="20-0113840"/>
    <m/>
    <s v="T005106407"/>
    <n v="119951000"/>
    <m/>
    <s v="     "/>
    <x v="0"/>
    <x v="0"/>
    <m/>
    <x v="0"/>
    <s v="D"/>
    <s v="&lt;0.25"/>
    <m/>
    <s v="Equipment - PG&amp;E"/>
    <x v="4"/>
    <s v="Equipment - PG&amp;E"/>
    <s v="All types of equipment / facility failure"/>
    <s v="Conductor failure-all"/>
    <s v="Conductor - Primary"/>
    <m/>
    <m/>
    <m/>
    <s v="Overhead"/>
    <m/>
    <s v="Conductor - Primary"/>
    <s v="Conductor"/>
    <s v="Circuit ID: 083912110"/>
    <s v="     "/>
    <x v="0"/>
    <m/>
    <n v="37.275599999999997"/>
    <n v="-121.748"/>
    <s v="Santa Clara"/>
    <s v="PIERCY-2110"/>
    <m/>
    <s v="San Jose FD"/>
    <s v="Herbaceous"/>
    <m/>
    <m/>
    <m/>
    <m/>
    <m/>
    <m/>
    <m/>
    <s v="N"/>
    <s v="N"/>
    <m/>
    <m/>
    <s v="     "/>
    <m/>
    <m/>
    <m/>
    <m/>
    <m/>
    <m/>
    <m/>
    <m/>
    <m/>
    <m/>
    <m/>
    <m/>
    <m/>
    <m/>
    <m/>
    <m/>
    <m/>
    <m/>
    <m/>
  </r>
  <r>
    <x v="3131"/>
    <s v="     "/>
    <d v="2020-10-27T00:00:00"/>
    <d v="1899-12-30T13:14:00"/>
    <s v="44"/>
    <x v="3"/>
    <s v="10"/>
    <x v="6"/>
    <m/>
    <m/>
    <s v="On October 27, 2020 at 1312 hours, a PG&amp;E troubleman was dispatched to the Dixon 1103 Distribution Circuit on Swan Road for a part out/unspecified tag. Upon arrival the troubleman conducted initial inspection and found low voltage on transformer attached to distribution pole. The troubleman made repairs to get the power back to full voltage and as he was checking the voltage, either his glove or elbow hit the ground wire and caused it to contact the hotleg which resulted in a spark that fell to ground, igniting the vegetation below. The troubleman called the Fire Department to notify them of the fire along with grabbing his Indian pack and used it until empty to try and supress the fire. The ensuing fire was 3 meters - 0.25 acre is  size and was extinguished by both the troubleman and Dixon Fire Department. A PG&amp;E crew reaplced the damaged ground wire and molding on December 10, 2020."/>
    <s v="     "/>
    <x v="0"/>
    <m/>
    <x v="1"/>
    <s v="N"/>
    <m/>
    <m/>
    <m/>
    <s v="4313564029"/>
    <n v="119964000"/>
    <m/>
    <s v="     "/>
    <x v="0"/>
    <x v="0"/>
    <m/>
    <x v="0"/>
    <s v="D"/>
    <s v="&lt;0.25"/>
    <m/>
    <s v="Equipment - PG&amp;E"/>
    <x v="9"/>
    <s v="Equipment - PG&amp;E"/>
    <s v="All types of equipment / facility failure"/>
    <s v="Equipment failure - Other"/>
    <s v="Grounding Wire"/>
    <m/>
    <m/>
    <m/>
    <s v="Overhead"/>
    <m/>
    <s v="Grounding Wire"/>
    <s v="Grounding wire, molding"/>
    <s v="Circuit ID: 062061103"/>
    <s v="     "/>
    <x v="0"/>
    <m/>
    <n v="38.354300000000002"/>
    <n v="-121.75"/>
    <s v="Solano"/>
    <s v="DIXON-1103"/>
    <m/>
    <s v="Dixon FD"/>
    <s v="Agriculture"/>
    <m/>
    <m/>
    <m/>
    <m/>
    <m/>
    <m/>
    <m/>
    <s v="N"/>
    <s v="Y"/>
    <s v="202010251500"/>
    <s v="202010280000"/>
    <s v="     "/>
    <m/>
    <m/>
    <m/>
    <m/>
    <m/>
    <m/>
    <m/>
    <m/>
    <m/>
    <m/>
    <m/>
    <m/>
    <m/>
    <m/>
    <m/>
    <m/>
    <m/>
    <m/>
    <m/>
  </r>
  <r>
    <x v="3132"/>
    <s v="     "/>
    <d v="2020-10-28T00:00:00"/>
    <d v="1899-12-30T20:17:00"/>
    <s v="44"/>
    <x v="3"/>
    <s v="10"/>
    <x v="6"/>
    <d v="2020-10-28T00:00:00"/>
    <d v="1899-12-30T20:15:00"/>
    <s v="On October 28, 2020 at 2336 hours, a PG&amp;E Troublemen patrolled the Hatton 1102 12kV Distribution Circuit number 182291102, near the corner of Fern Canyon Road and Cypress Way, in Carmel, California. On October 28, they observed a tree that fell on and broke the 7/32 guy wires and wrapped around of the primaries that was still up and in good condition. Customers reported hearing a loud explosion, right before the outage. Then on October 29, they found a broken off and burnt pole top and two phases of wire down, due to tree contact. Initial analysis indicates the down guy was attached to a dead tree and that tree fell, due to the broken pole. The Carmel Highlands and Cypress FPD, Pebble Beach CSD, Monterey Fire Department, and Cal Fire responded to and extinguished the Fern fire. The first outage affected 25 customers for 251-minutes. The second outage affected 25 customers for 449-minutes. The EC tags 119956959 and 119958309 are incomplete at this time and the project is set to remove the old tree stub and install a new 35'-4 guy stub pole with a 7/32&quot; span guy, a 5/16&quot; down guy, and a new JT anchor 10M with 4' lead. The line was returned to service on October 29, 2020. This information is preliminary."/>
    <s v="     "/>
    <x v="0"/>
    <m/>
    <x v="0"/>
    <s v="N"/>
    <m/>
    <s v="20-0114598"/>
    <m/>
    <s v="T005108075, T005108076, T005108184"/>
    <m/>
    <m/>
    <s v="     "/>
    <x v="0"/>
    <x v="0"/>
    <m/>
    <x v="0"/>
    <s v="D"/>
    <s v="0.26-9.99"/>
    <m/>
    <s v="Vegetation"/>
    <x v="0"/>
    <s v="Vegetation"/>
    <s v="Contact from object"/>
    <s v="Contact - Vegetation"/>
    <m/>
    <s v="Contact - Vegetation"/>
    <s v="Conductor - Primary"/>
    <m/>
    <s v="Overhead"/>
    <m/>
    <s v="Conductor - Primary"/>
    <s v="Pole, Guy Wires, Primary Conductor, Tree Stub"/>
    <s v="Circuit ID: 182291102, SAP ID: 101758299"/>
    <s v="     "/>
    <x v="1"/>
    <n v="505"/>
    <n v="36.503599999999999"/>
    <n v="-121.932"/>
    <s v="Monterey"/>
    <s v="HATTON-1102"/>
    <m/>
    <s v="Carmel Highlands and Cypress FPD, Pebble Beach CSD, Monterey Fire Department, and Cal Fire"/>
    <s v="Conifer Forest"/>
    <m/>
    <m/>
    <m/>
    <m/>
    <m/>
    <s v="FERN"/>
    <m/>
    <s v="N"/>
    <s v="N"/>
    <m/>
    <m/>
    <s v="     "/>
    <n v="36.456780000000002"/>
    <n v="-121.74536999999999"/>
    <s v="Dec 31 2020 12:00AM"/>
    <s v="TrunkFail"/>
    <s v="Monterey pine broke at 3 ft and fell into guy wire."/>
    <s v="PINM"/>
    <s v="70"/>
    <s v="23"/>
    <s v="35"/>
    <s v="Slight"/>
    <s v="Slight"/>
    <s v="N"/>
    <s v="1"/>
    <m/>
    <s v="Hillside"/>
    <s v="B"/>
    <s v="CrossArm"/>
    <s v="BareWire"/>
    <s v="0"/>
  </r>
  <r>
    <x v="3133"/>
    <s v="     "/>
    <d v="2020-10-30T00:00:00"/>
    <d v="1899-12-30T07:07:00"/>
    <s v="44"/>
    <x v="3"/>
    <s v="10"/>
    <x v="6"/>
    <d v="2020-10-30T00:00:00"/>
    <d v="1899-12-30T04:51:00"/>
    <s v="On October 30, 2020 at 0448 hours, PG&amp;E became aware that the King City-Coburn #1 60kV Transmission Circuit relayed. On October 30, 2020 at 0503 hours, a PG&amp;E Troubleman was dispatched to the Los Ositos 2101 21kV Distribution Circuit in the vicinity of Highway 101 and Underwood Road, Greenfield in response to a car pole accident and a wire down. Initial analysis indicates third-party vehicle contact caused the ignition. A vehicle made contact with a stub pole that caused the span guy to break and fall across Highway 101. The Transmission and Distribution conductors slaped together from the span guy breaking resulted in an ignition. The ensuing fire was 3 meters - 0.25 acre in size and the fire was suppressed by Greenfield Fire Department. A priority A tag was created to replace the broken pole, guy wires, and anchors."/>
    <s v="     "/>
    <x v="0"/>
    <m/>
    <x v="0"/>
    <s v="N"/>
    <s v="1131938"/>
    <s v="20-0115085"/>
    <s v="INT-14232"/>
    <s v="T005109112"/>
    <n v="119963000"/>
    <m/>
    <s v="     "/>
    <x v="0"/>
    <x v="0"/>
    <m/>
    <x v="0"/>
    <s v="D"/>
    <s v="&lt;0.25"/>
    <s v="3' x 10' per tman"/>
    <s v="Contact - 3rd Party"/>
    <x v="8"/>
    <s v="Contact - 3rd Party"/>
    <s v="Contact from object"/>
    <s v="Contact - Vehicle"/>
    <m/>
    <s v="Contact - Vehicle"/>
    <s v="Pole"/>
    <m/>
    <s v="Overhead"/>
    <m/>
    <s v="Pole"/>
    <s v="Pole, Guy Wires"/>
    <s v="Pole ID: 101765306"/>
    <s v="     "/>
    <x v="0"/>
    <m/>
    <n v="36.299399999999999"/>
    <n v="-121.21599999999999"/>
    <s v="Monterey"/>
    <s v="LOS-OSITOS-2101"/>
    <m/>
    <s v="Greenfield FD"/>
    <s v="Barren/Other"/>
    <m/>
    <m/>
    <m/>
    <m/>
    <m/>
    <m/>
    <m/>
    <s v="N"/>
    <s v="N"/>
    <m/>
    <m/>
    <s v="     "/>
    <m/>
    <m/>
    <m/>
    <m/>
    <m/>
    <m/>
    <m/>
    <m/>
    <m/>
    <m/>
    <m/>
    <m/>
    <m/>
    <m/>
    <m/>
    <m/>
    <m/>
    <m/>
    <m/>
  </r>
  <r>
    <x v="3134"/>
    <s v="     "/>
    <d v="2020-10-30T00:00:00"/>
    <d v="1899-12-30T01:50:00"/>
    <s v="44"/>
    <x v="3"/>
    <s v="10"/>
    <x v="6"/>
    <d v="2020-10-30T00:00:00"/>
    <d v="1899-12-30T01:42:00"/>
    <s v="On October 30, 2020 at 0150 hours, a PG&amp;E Troubleman was dispatched to the Oregon Trail 1102 12kV Distribution Circuit in the vicinity of Old Oasis Road and Randolph Road, Redding in response to a vegetation fire. Initial analysis indicates PG&amp;E equipment failure caused the ignition. A pole broke just above the down guy attachment and one phase contacted the telephone wire causing an arc and caused the fuse to blow. The Troubleman suspects that the pole failed from an incorrect down guy attachment point in addition to the wind. The down guy was attached approximately 6'-8' below the strain. The span ran east to west and with the winds from the north the combination could have fractured the pole. The ensuing fire was approximately 0.25 acres in size and the fire was suppressed by Redding Fire Department. A priority A tag was created to replace the pole."/>
    <s v="     "/>
    <x v="0"/>
    <m/>
    <x v="1"/>
    <s v="N"/>
    <s v="1131907"/>
    <s v="20-0115082"/>
    <m/>
    <s v="T005109042"/>
    <n v="119963000"/>
    <m/>
    <s v="     "/>
    <x v="0"/>
    <x v="0"/>
    <m/>
    <x v="0"/>
    <s v="D"/>
    <s v="&lt;0.25"/>
    <s v="1/4 ACRE"/>
    <s v="Equipment - PG&amp;E"/>
    <x v="2"/>
    <s v="Equipment - PG&amp;E"/>
    <s v="All types of equipment / facility failure"/>
    <s v="Pole failure"/>
    <s v="Pole"/>
    <m/>
    <m/>
    <m/>
    <s v="Overhead"/>
    <m/>
    <s v="Pole"/>
    <s v="Pole, Crossarm"/>
    <s v="Pole ID: 101476510"/>
    <s v="     "/>
    <x v="1"/>
    <n v="246"/>
    <n v="40.637799999999999"/>
    <n v="-122.376"/>
    <s v="Shasta"/>
    <s v="OREGON-TRAIL-1102"/>
    <m/>
    <s v="Redding FD"/>
    <s v="Herbaceous"/>
    <m/>
    <m/>
    <m/>
    <m/>
    <m/>
    <m/>
    <m/>
    <s v="N"/>
    <s v="N"/>
    <m/>
    <m/>
    <s v="     "/>
    <m/>
    <m/>
    <m/>
    <m/>
    <m/>
    <m/>
    <m/>
    <m/>
    <m/>
    <m/>
    <m/>
    <m/>
    <m/>
    <m/>
    <m/>
    <m/>
    <m/>
    <m/>
    <m/>
  </r>
  <r>
    <x v="3135"/>
    <s v="     "/>
    <d v="2020-10-31T00:00:00"/>
    <d v="1899-12-30T16:23:00"/>
    <s v="44"/>
    <x v="3"/>
    <s v="10"/>
    <x v="6"/>
    <d v="2020-10-31T00:00:00"/>
    <d v="1899-12-30T16:22:00"/>
    <m/>
    <s v="     "/>
    <x v="0"/>
    <m/>
    <x v="0"/>
    <s v="N"/>
    <s v="1133013"/>
    <s v="20-0115686"/>
    <m/>
    <s v="T005110258"/>
    <n v="119968000"/>
    <m/>
    <s v="     "/>
    <x v="0"/>
    <x v="0"/>
    <m/>
    <x v="0"/>
    <m/>
    <s v="&lt;0.25"/>
    <m/>
    <s v="Equipment - PG&amp;E"/>
    <x v="9"/>
    <s v="Equipment - PG&amp;E"/>
    <s v="All types of equipment / facility failure"/>
    <s v="Riser Failure"/>
    <s v="Riser"/>
    <m/>
    <m/>
    <m/>
    <s v="Underground"/>
    <m/>
    <s v="Riser"/>
    <m/>
    <s v="100953498"/>
    <s v="     "/>
    <x v="0"/>
    <m/>
    <n v="37.679900000000004"/>
    <n v="-121.90600000000001"/>
    <s v="Alameda"/>
    <s v="VINEYARD-2105"/>
    <m/>
    <s v="Unknown"/>
    <s v="Urban"/>
    <m/>
    <m/>
    <m/>
    <m/>
    <m/>
    <m/>
    <m/>
    <s v="N"/>
    <s v="N"/>
    <m/>
    <m/>
    <s v="     "/>
    <m/>
    <m/>
    <m/>
    <m/>
    <m/>
    <m/>
    <m/>
    <m/>
    <m/>
    <m/>
    <m/>
    <m/>
    <m/>
    <m/>
    <m/>
    <m/>
    <m/>
    <m/>
    <m/>
  </r>
  <r>
    <x v="3136"/>
    <s v="     "/>
    <d v="2020-10-31T00:00:00"/>
    <d v="1899-12-30T10:23:00"/>
    <s v="44"/>
    <x v="3"/>
    <s v="10"/>
    <x v="6"/>
    <m/>
    <m/>
    <m/>
    <s v="     "/>
    <x v="0"/>
    <m/>
    <x v="0"/>
    <s v="N"/>
    <m/>
    <m/>
    <m/>
    <s v="880846572"/>
    <m/>
    <m/>
    <s v="     "/>
    <x v="1"/>
    <x v="0"/>
    <m/>
    <x v="0"/>
    <m/>
    <s v="Unknown"/>
    <m/>
    <s v="Vegetation"/>
    <x v="0"/>
    <s v="Vegetation"/>
    <s v="Contact from object"/>
    <s v="Contact - Vegetation"/>
    <m/>
    <s v="Contact - Vegetation"/>
    <s v="Service Drop"/>
    <m/>
    <s v="Overhead"/>
    <m/>
    <s v="Service Drop"/>
    <m/>
    <s v="Meter: 1008361055"/>
    <s v="     "/>
    <x v="0"/>
    <m/>
    <n v="40.180900000000001"/>
    <n v="-122.255"/>
    <s v="Tehama"/>
    <s v="RED-BLUFF-1101"/>
    <m/>
    <s v="Cal Fire"/>
    <s v="Urban"/>
    <m/>
    <m/>
    <m/>
    <m/>
    <m/>
    <m/>
    <m/>
    <s v="N"/>
    <s v="N"/>
    <m/>
    <m/>
    <s v="     "/>
    <m/>
    <m/>
    <m/>
    <m/>
    <m/>
    <m/>
    <m/>
    <m/>
    <m/>
    <m/>
    <m/>
    <m/>
    <m/>
    <m/>
    <m/>
    <m/>
    <m/>
    <m/>
    <m/>
  </r>
  <r>
    <x v="3137"/>
    <s v="     "/>
    <d v="2020-10-31T00:00:00"/>
    <d v="1899-12-30T06:58:00"/>
    <s v="44"/>
    <x v="3"/>
    <s v="10"/>
    <x v="6"/>
    <d v="2020-10-31T00:00:00"/>
    <d v="1899-12-30T05:52:00"/>
    <s v="On October 31, 2020 at 0552 hours, PG&amp;E became aware that the Ignacio-Bolinas #1 60kV Transmission Circuit relayed. On October 31, 2020 at 0807 hours, a PG&amp;E Troubleman reported a wire down between structure 13/145 and 13/144 on the Ignacio-Bolinas #1 60kV Transmission Circuit in the vicinity of Highway 1, north of Fairfax-Bolinas Road, Bolinas. Initial analysis indicates PG&amp;E equipment failure caused the ignition. A transmission conductor failed, suspected from corrosion due to costal elements, and flashed on the Bolinas 1101 Distribution line recloser resulting in an outage to over 4,200 customers. The ensuing fire was approximately 2 acres in size and the fire was suppressed by Marin County Fire Department. Priority A Tags were created to replace the damage line recloser, repair damaged conductor, and changing out all attachment hardware."/>
    <s v="     "/>
    <x v="0"/>
    <m/>
    <x v="1"/>
    <s v="N"/>
    <s v="1132623"/>
    <s v="20-0115617"/>
    <s v="INT-14237"/>
    <s v="T005109884"/>
    <m/>
    <m/>
    <s v="     "/>
    <x v="0"/>
    <x v="0"/>
    <m/>
    <x v="2"/>
    <s v="D"/>
    <s v="0.26-9.99"/>
    <s v="2acres"/>
    <s v="Equipment - PG&amp;E"/>
    <x v="4"/>
    <s v="Equipment - PG&amp;E"/>
    <s v="All types of equipment / facility failure"/>
    <s v="Conductor failure-all"/>
    <s v="Conductor - Transmission"/>
    <m/>
    <m/>
    <m/>
    <s v="Overhead"/>
    <m/>
    <s v="Conductor - Transmission"/>
    <s v="Recloser, Conductor - Transmission, Insulators"/>
    <s v=" Ignacio-Bolinas #1 60kV Transmission Circuit between structure 13/145 and 13/144"/>
    <s v="     "/>
    <x v="2"/>
    <n v="180"/>
    <n v="37.942399999999999"/>
    <n v="-122.70099999999999"/>
    <s v="Marin"/>
    <s v="IGNACIO-BOLINAS-#1-60KV"/>
    <m/>
    <s v="Marin County FD"/>
    <s v="Conifer Forest"/>
    <m/>
    <m/>
    <m/>
    <m/>
    <m/>
    <s v="SHORELINE"/>
    <m/>
    <s v="N"/>
    <s v="N"/>
    <m/>
    <m/>
    <s v="     "/>
    <m/>
    <m/>
    <m/>
    <m/>
    <m/>
    <m/>
    <m/>
    <m/>
    <m/>
    <m/>
    <m/>
    <m/>
    <m/>
    <m/>
    <m/>
    <m/>
    <m/>
    <m/>
    <m/>
  </r>
  <r>
    <x v="3138"/>
    <s v="     "/>
    <d v="2020-11-02T00:00:00"/>
    <d v="1899-12-30T15:54:00"/>
    <s v="45"/>
    <x v="3"/>
    <s v="11"/>
    <x v="6"/>
    <d v="2020-11-02T00:00:00"/>
    <d v="1899-12-30T15:54:00"/>
    <s v="On November 2, 2020 at 1554 hours, PG&amp;E became aware that the Tremblor-San Luis Obispo 115kV Transmission Circuit relayed. A PG&amp;E Troubleman was dispatched to the to the Tremblor-San Luis Obispo 115kV Transmission Circuit in the vicinity of Reservoir Canyon Road and Mt. Lowe Road, San Luis Obispo in response to a sustained outage and a fire. Initial analysis indicates bird contact caused the ignition. A golden eagle flashed on the insulator. The ensuing fire was approximately 8 acres in size and the fire was suppressed by Cal Fire SLO. A priority B tag was created to change out the flashed insulators."/>
    <s v="     "/>
    <x v="12"/>
    <m/>
    <x v="1"/>
    <s v="N"/>
    <m/>
    <m/>
    <s v="INT-14241"/>
    <m/>
    <n v="119974000"/>
    <m/>
    <s v="     "/>
    <x v="0"/>
    <x v="0"/>
    <m/>
    <x v="2"/>
    <s v="T"/>
    <s v="0.26-9.99"/>
    <s v="8 acres"/>
    <s v="Contact - Animal - Bird"/>
    <x v="6"/>
    <s v="Contact - Bird"/>
    <s v="Contact from object"/>
    <s v="Contact - Animal"/>
    <m/>
    <s v="Contact - Animal"/>
    <s v="Insulator"/>
    <m/>
    <s v="Overhead"/>
    <m/>
    <s v="Insulator"/>
    <s v="Insulator, Conductor - Transmission"/>
    <s v="Pole ID: 054/303"/>
    <s v="     "/>
    <x v="2"/>
    <n v="582"/>
    <n v="35.280999999999999"/>
    <n v="-120.586"/>
    <s v="San Luis Obispo"/>
    <s v="TEMBLOR-SAN-LUIS-OBISPO-115KV"/>
    <m/>
    <s v="Cal Fire"/>
    <s v="Herbaceous"/>
    <m/>
    <m/>
    <m/>
    <m/>
    <m/>
    <s v="RESERVOIR"/>
    <m/>
    <s v="N"/>
    <s v="N"/>
    <m/>
    <m/>
    <s v="     "/>
    <m/>
    <m/>
    <m/>
    <m/>
    <m/>
    <m/>
    <m/>
    <m/>
    <m/>
    <m/>
    <m/>
    <m/>
    <m/>
    <m/>
    <m/>
    <m/>
    <m/>
    <m/>
    <m/>
  </r>
  <r>
    <x v="3139"/>
    <s v="     "/>
    <d v="2020-11-02T00:00:00"/>
    <d v="1899-12-30T14:15:00"/>
    <s v="45"/>
    <x v="3"/>
    <s v="11"/>
    <x v="6"/>
    <d v="2020-11-02T00:00:00"/>
    <d v="1899-12-30T14:12:00"/>
    <s v="On November 2, 2020 at 1749 hours, a PG&amp;E Troubleman patrolled the Lockeford 2102 12kV Distribution Circuit number 163682102, near Mackville Road in Clements. He observed a broken primary overhead conductor on the ground. Initial analysis indicates our sub-contracted vegetation management tree service crew (Mario's Tree Service) dropped a large dead valley oak tree limb onto the line, which resulted in a wire down in multiple spans and a fire ensued. The crew made a pie cut on a 45’ limb and was in the process of making the back cut, when the limb peeled away prematurely. The dry and brittle limb with no moisture made contact with one phase of the primary line and knocked the line off of the insulator and it fell to the ground two spans away from tree. The conductor also came in contact with a barb wire fence which lead to the ignition of the grass field in the immediate vicinity. The Clements Fire Department responded to and extinguished the fire. The 406-minute outage affected 2 customers. We replaced 300' of conductor. All the repairs were completed and the line was returned to service on November 2, 2020. This information is preliminary."/>
    <s v="     "/>
    <x v="0"/>
    <m/>
    <x v="1"/>
    <s v="N"/>
    <m/>
    <s v="20-0116241"/>
    <m/>
    <s v="T005111412"/>
    <n v="119974000"/>
    <m/>
    <s v="     "/>
    <x v="0"/>
    <x v="0"/>
    <m/>
    <x v="0"/>
    <s v="D"/>
    <s v="&lt;0.25"/>
    <m/>
    <s v="Vegetation"/>
    <x v="0"/>
    <s v="Vegetation"/>
    <s v="Contact from object"/>
    <s v="Contact - Vegetation"/>
    <m/>
    <s v="Contact - Vegetation"/>
    <s v="Conductor - Primary"/>
    <m/>
    <s v="Overhead"/>
    <m/>
    <s v="Conductor - Primary"/>
    <s v="Conductor - Primary"/>
    <s v="Circuit ID: 163682102, SAP ID: 102078687"/>
    <s v="     "/>
    <x v="0"/>
    <m/>
    <n v="38.201500000000003"/>
    <n v="-121.096"/>
    <s v="San Joaquin"/>
    <s v="LOCKEFORD-2102"/>
    <m/>
    <s v="Clements FD"/>
    <s v="Agriculture"/>
    <m/>
    <m/>
    <m/>
    <m/>
    <m/>
    <m/>
    <m/>
    <s v="N"/>
    <s v="N"/>
    <m/>
    <m/>
    <s v="     "/>
    <n v="38.202359999999999"/>
    <n v="-121.09166"/>
    <s v="Nov  6 2020 12:00AM"/>
    <s v="PGECont"/>
    <s v="Large Valley Oak FPT for dead xstem limb, Marios GF Francisco Herrea said that while trimming the line side limb the limb twisted and fell back into the line taking the high voltage lines down. High voltage lines fell on metal barbwire fence this resulted in a small grass fire."/>
    <s v="OAKV"/>
    <s v="33"/>
    <s v="33"/>
    <s v="5"/>
    <m/>
    <m/>
    <m/>
    <m/>
    <m/>
    <m/>
    <m/>
    <s v="CrossArm"/>
    <s v="BareWire"/>
    <s v="1"/>
  </r>
  <r>
    <x v="3140"/>
    <s v="     "/>
    <d v="2020-11-02T00:00:00"/>
    <d v="1899-12-30T12:15:00"/>
    <s v="45"/>
    <x v="3"/>
    <s v="11"/>
    <x v="6"/>
    <d v="2020-11-02T00:00:00"/>
    <d v="1899-12-30T12:08:00"/>
    <s v="On November 2, 2020 at 1230 hours, a PG&amp;E Troubleman patrolled the Cabrillo 1103 Distribution Circuit number 183101103, near the corner of Rucker and Onstott Road in Lompoc, California. He observed a hot connector. Initial analysis indicates an overhead connector or splice burned and flashed, due to equipment failure. A fire was caused by a hot connector on Flying Bells at SAP 101913493. The Santa Barbara Fire Department responded to and extinguished the fire. We repaired the damaged temperature differential connector. All the repairs were completed and the line was returned to service on November 2, 2020. This information is preliminary."/>
    <s v="     "/>
    <x v="0"/>
    <m/>
    <x v="1"/>
    <s v="N"/>
    <s v="1134555"/>
    <m/>
    <m/>
    <s v="T005111308"/>
    <n v="119972000"/>
    <m/>
    <s v="     "/>
    <x v="0"/>
    <x v="0"/>
    <m/>
    <x v="0"/>
    <s v="D"/>
    <s v="&lt;0.25"/>
    <m/>
    <s v="Equipment - PG&amp;E"/>
    <x v="10"/>
    <s v="Equipment - PG&amp;E"/>
    <s v="All types of equipment / facility failure"/>
    <s v="Splice/Clamp/Connector"/>
    <s v="Splice/Clamp/Connector"/>
    <m/>
    <m/>
    <m/>
    <s v="Overhead"/>
    <m/>
    <s v="Splice/Clamp/Connector"/>
    <s v="Connector"/>
    <s v="Circuit ID: 183101103, SAP ID: 101913493"/>
    <s v="     "/>
    <x v="1"/>
    <n v="512"/>
    <n v="34.681800000000003"/>
    <n v="-120.43600000000001"/>
    <s v="Santa Barbara"/>
    <s v="CABRILLO-1103"/>
    <m/>
    <s v="Santa Barbara FD"/>
    <s v="Shrub"/>
    <m/>
    <m/>
    <m/>
    <m/>
    <m/>
    <m/>
    <m/>
    <s v="N"/>
    <s v="N"/>
    <m/>
    <m/>
    <s v="     "/>
    <m/>
    <m/>
    <m/>
    <m/>
    <m/>
    <m/>
    <m/>
    <m/>
    <m/>
    <m/>
    <m/>
    <m/>
    <m/>
    <m/>
    <m/>
    <m/>
    <m/>
    <m/>
    <m/>
  </r>
  <r>
    <x v="3141"/>
    <s v="     "/>
    <d v="2020-11-04T00:00:00"/>
    <d v="1899-12-30T10:42:00"/>
    <s v="45"/>
    <x v="3"/>
    <s v="11"/>
    <x v="6"/>
    <d v="2020-11-04T00:00:00"/>
    <d v="1899-12-30T11:40:00"/>
    <s v="On November 4, 2020 at 1042 hours, a PG&amp;E Troubleman was dispatched to the Storey 1109 12kV Distribution Circuit in the vicinity of Road 603 and Road 602, Madera in response to reports of a vegetation fire. Initial analysis indicates balloon contact caused the ignition. A mylar balloon contacted the primary conductor resulting in 1 of 3 fuses to blow and an outage to 31 customers. The ensuing fire was approximately 2 acres in size and the fire was suppressed by Cal Fire. There were no damages to PG&amp;E equipment warranting repair."/>
    <s v="     "/>
    <x v="0"/>
    <m/>
    <x v="1"/>
    <s v="N"/>
    <m/>
    <s v="20-0117008"/>
    <m/>
    <s v="T005112830, T005112895"/>
    <m/>
    <m/>
    <s v="     "/>
    <x v="0"/>
    <x v="0"/>
    <m/>
    <x v="0"/>
    <s v="D"/>
    <s v="0.26-9.99"/>
    <s v="1.5 - 2 acres"/>
    <s v="Contact - 3rd Party"/>
    <x v="12"/>
    <s v="Contact - 3rd Party"/>
    <s v="Contact from object"/>
    <s v="Contact - Balloon"/>
    <m/>
    <s v="Contact - Balloon"/>
    <s v="Conductor - Primary"/>
    <m/>
    <s v="Overhead"/>
    <m/>
    <s v="Conductor - Primary"/>
    <s v="NA"/>
    <s v="Circuit ID: 254611109"/>
    <s v="     "/>
    <x v="0"/>
    <m/>
    <n v="37.111499999999999"/>
    <n v="-119.989"/>
    <s v="Madera"/>
    <s v="STOREY-1109"/>
    <m/>
    <s v="Cal Fire"/>
    <s v="Herbaceous"/>
    <m/>
    <m/>
    <m/>
    <m/>
    <m/>
    <m/>
    <m/>
    <s v="N"/>
    <s v="N"/>
    <m/>
    <m/>
    <s v="     "/>
    <m/>
    <m/>
    <m/>
    <m/>
    <m/>
    <m/>
    <m/>
    <m/>
    <m/>
    <m/>
    <m/>
    <m/>
    <m/>
    <m/>
    <m/>
    <m/>
    <m/>
    <m/>
    <m/>
  </r>
  <r>
    <x v="3142"/>
    <s v="     "/>
    <d v="2020-11-05T00:00:00"/>
    <d v="1899-12-30T15:28:00"/>
    <s v="45"/>
    <x v="3"/>
    <s v="11"/>
    <x v="6"/>
    <d v="2020-11-05T00:00:00"/>
    <d v="1899-12-30T15:23:00"/>
    <s v="On November 5, 2020 at 1528 hours, a PG&amp;E Troubleman was dispatched to the Wilson 1101 12kV Distribution Circuit on Kibby Road near Central Yosemite Highway, Merced in response to a wire down outage. Initial analysis indicates third-party vehicle contact caused the ignition. A tractor hit the communication wires that crossed the road and that resulted in two broken poles and primary conductor down. The ensuing fire was 1 meter - &lt; 3 meters in size and the fire was suppressed by City of Merced Fire Department. PG&amp;E Crew replaced two poles, crossarms, primary conductor and a transformer on November 6, 2020."/>
    <s v="     "/>
    <x v="0"/>
    <m/>
    <x v="1"/>
    <s v="N"/>
    <s v="1136841"/>
    <s v="20-0117510"/>
    <m/>
    <s v="T005114022"/>
    <m/>
    <m/>
    <s v="     "/>
    <x v="0"/>
    <x v="0"/>
    <m/>
    <x v="0"/>
    <s v="D"/>
    <s v="&lt;3 meters of linear travel"/>
    <m/>
    <s v="Contact - 3rd Party"/>
    <x v="8"/>
    <s v="Contact - 3rd Party"/>
    <s v="Contact from object"/>
    <s v="Contact - Vehicle"/>
    <m/>
    <s v="Contact - Vehicle"/>
    <s v="Pole"/>
    <m/>
    <s v="Overhead"/>
    <m/>
    <s v="Pole"/>
    <s v="Poles, Crossarms, Conductor - Primary, Transformer, Cutout"/>
    <s v="Pole ID: 101142469"/>
    <s v="     "/>
    <x v="0"/>
    <m/>
    <n v="37.293399999999998"/>
    <n v="-120.41500000000001"/>
    <s v="Merced"/>
    <s v="WILSON-1101"/>
    <m/>
    <s v="Merced FD"/>
    <s v="Urban"/>
    <m/>
    <m/>
    <m/>
    <m/>
    <m/>
    <m/>
    <m/>
    <s v="N"/>
    <s v="N"/>
    <m/>
    <m/>
    <s v="     "/>
    <m/>
    <m/>
    <m/>
    <m/>
    <m/>
    <m/>
    <m/>
    <m/>
    <m/>
    <m/>
    <m/>
    <m/>
    <m/>
    <m/>
    <m/>
    <m/>
    <m/>
    <m/>
    <m/>
  </r>
  <r>
    <x v="3143"/>
    <s v="     "/>
    <d v="2020-11-05T00:00:00"/>
    <d v="1899-12-30T13:59:00"/>
    <s v="45"/>
    <x v="3"/>
    <s v="11"/>
    <x v="6"/>
    <d v="2020-11-05T00:00:00"/>
    <d v="1899-12-30T13:43:00"/>
    <s v="On November 5, 2020 at 1359 hours, a PG&amp;E Troubleman was dispatched to the Foothill 1102 12kV Distribution Circuit in the vicinity of Pinecove Drive and Oceanaire Drive, San Luis Obispo in response to a wire down outage. Initial analysis indicates customer contact caused the ignition. The customer was cutting customer owned vegetation and pushed a branch to make the conductor and neutral make contact. The wire burned itself in the clear and the melted aluminum contacted the ground resulting in an ignition. The ensuing fire was 1 meter - &lt; 3 meters in size and the fire was suppressed by San Luis Obispo Fire Department. PG&amp;E Crew replaced one span of 1/0 secondary wire and the damaged span guy on November 6, 2020."/>
    <s v="     "/>
    <x v="0"/>
    <m/>
    <x v="1"/>
    <s v="N"/>
    <s v="1136862"/>
    <s v="20-0117528"/>
    <m/>
    <s v="T005113925"/>
    <n v="119988000"/>
    <m/>
    <s v="     "/>
    <x v="0"/>
    <x v="0"/>
    <m/>
    <x v="0"/>
    <s v="D"/>
    <s v="&lt;3 meters of linear travel"/>
    <m/>
    <s v="Contact - Customer (Equip/Structure/Veg)"/>
    <x v="3"/>
    <s v="Contact - 3rd Party"/>
    <s v="Contact from object"/>
    <s v="Contact - 3rd Party"/>
    <m/>
    <s v="Contact - 3rd Party"/>
    <s v="Conductor - Secondary"/>
    <m/>
    <s v="Overhead"/>
    <m/>
    <s v="Conductor - Secondary"/>
    <s v="Conductor - Secondary, Span Guy"/>
    <s v="Circuit ID: 182951102 "/>
    <s v="     "/>
    <x v="0"/>
    <m/>
    <n v="35.256500000000003"/>
    <n v="-120.685"/>
    <s v="San Luis Obispo"/>
    <s v="FOOTHILL-1102"/>
    <m/>
    <s v="SLO FD"/>
    <s v="Shrub"/>
    <m/>
    <m/>
    <m/>
    <m/>
    <m/>
    <m/>
    <m/>
    <s v="N"/>
    <s v="N"/>
    <m/>
    <m/>
    <s v="     "/>
    <n v="35.256500000000003"/>
    <n v="-120.6854"/>
    <s v="Nov  6 2020 12:00AM"/>
    <s v="3rdParty"/>
    <s v="EVIDENCE OF 3RD PARTY TREE CUTTING AT FAULT LOCATION; TMAN SIGHTS REPORTS TREE CUTTING CAUSED SPAN GUY TO CONTACT OPEN WIRE SECONDARY LINE. EVIDENCE OF SMALL FIRE APPROX 10 X 15FT. FIRE INVESIGATION WILL FOLLOW."/>
    <s v="YUCC"/>
    <s v="22"/>
    <s v="80"/>
    <s v="5"/>
    <m/>
    <m/>
    <m/>
    <m/>
    <m/>
    <m/>
    <m/>
    <s v="CrossArm"/>
    <s v="BareWire"/>
    <s v="2"/>
  </r>
  <r>
    <x v="3144"/>
    <s v="     "/>
    <d v="2020-11-06T00:00:00"/>
    <d v="1899-12-30T10:23:00"/>
    <s v="45"/>
    <x v="3"/>
    <s v="11"/>
    <x v="6"/>
    <d v="2020-11-06T00:00:00"/>
    <d v="1899-12-30T10:20:00"/>
    <s v="On November 6, 2020 at 1023 hours, a PG&amp;E Troubleman was dispatched to the Hollister 2105 21kV Distribution Circuit in the vicinity of Airline Highway and Panoche Road, Hollister in response to an outage and reports of an explosion. Initial analysis indicates PG&amp;E equipment failure caused the ignition. The responding Troublemen saw firefighters on site and observed that a pole which had been supporting a bank of three stabilizing transformers for regulator R217 had broken between the brackets attaching the transformer bank to the pole. The pole and transformers fell that resulted in the ignition.  The ensuing fire was 1 meter - &lt; 3 meters in size and the fire was suppressed by Hollister Cal Fire. A Priority B Tag was created to replace transformers and pole."/>
    <s v="     "/>
    <x v="0"/>
    <m/>
    <x v="1"/>
    <s v="N"/>
    <s v="1137545"/>
    <s v="20-0117831"/>
    <m/>
    <s v="T005114769"/>
    <n v="119993000"/>
    <m/>
    <s v="     "/>
    <x v="0"/>
    <x v="0"/>
    <m/>
    <x v="0"/>
    <s v="D"/>
    <s v="&lt;0.25"/>
    <m/>
    <s v="Equipment - PG&amp;E"/>
    <x v="2"/>
    <s v="Equipment - PG&amp;E"/>
    <s v="All types of equipment / facility failure"/>
    <s v="Pole failure"/>
    <s v="Pole"/>
    <m/>
    <m/>
    <m/>
    <s v="Overhead"/>
    <m/>
    <s v="Pole"/>
    <s v="Pole, Transformers"/>
    <s v="Pole ID: 103413616"/>
    <s v="     "/>
    <x v="0"/>
    <m/>
    <n v="36.729500000000002"/>
    <n v="-121.279"/>
    <s v="San Benito"/>
    <s v="HOLLISTER-2105"/>
    <m/>
    <s v="Cal Fire Hollister"/>
    <s v="Herbaceous"/>
    <m/>
    <m/>
    <m/>
    <m/>
    <m/>
    <m/>
    <m/>
    <s v="N"/>
    <s v="N"/>
    <m/>
    <m/>
    <s v="     "/>
    <m/>
    <m/>
    <m/>
    <m/>
    <m/>
    <m/>
    <m/>
    <m/>
    <m/>
    <m/>
    <m/>
    <m/>
    <m/>
    <m/>
    <m/>
    <m/>
    <m/>
    <m/>
    <m/>
  </r>
  <r>
    <x v="3145"/>
    <s v="     "/>
    <d v="2020-11-06T00:00:00"/>
    <d v="1899-12-30T07:03:00"/>
    <s v="45"/>
    <x v="3"/>
    <s v="11"/>
    <x v="6"/>
    <d v="2020-11-06T00:00:00"/>
    <d v="1899-12-30T06:47:00"/>
    <s v="On November 6, 2020 at 0703 hours, a PG&amp;E Troubleman was dispatched to the Madison 1103 12kV Distribution Circuit in the vicinity of Road 94A and Road 95, Woodland in response to an outage. Initial analysis indicates PG&amp;E equipment caused the ignition due to strong winds causing phase to phase contact. PG&amp;E Troubleman reported that the fire department was onsite upon arrival and 2 of 3 fuses were blown as a result of the slack span making contact from wind. The ensuing fire was 3 meters - 0.25 acres in size and the fire was suppressed by Woodland Fire Department. PG&amp;E Crew reframed two poles installing a king pin on each crossarm to spread out the phases and pressed all jumpers with covered #4 SOL CU wire on November 6, 2020."/>
    <s v="     "/>
    <x v="0"/>
    <m/>
    <x v="1"/>
    <s v="N"/>
    <s v="1137123"/>
    <s v="20-0117698"/>
    <m/>
    <s v="T005114352"/>
    <m/>
    <m/>
    <s v="     "/>
    <x v="0"/>
    <x v="0"/>
    <m/>
    <x v="0"/>
    <s v="D"/>
    <s v="&lt;0.25"/>
    <m/>
    <s v="Weather - High Wind"/>
    <x v="4"/>
    <s v="Weather"/>
    <s v="All types of equipment / facility failure"/>
    <s v="Conductor failure-all"/>
    <m/>
    <m/>
    <m/>
    <m/>
    <s v="Overhead"/>
    <m/>
    <s v="Conductor - Primary"/>
    <m/>
    <s v="Circuit ID: 063171103"/>
    <s v="     "/>
    <x v="0"/>
    <m/>
    <n v="38.655700000000003"/>
    <n v="-121.867"/>
    <s v="Yolo"/>
    <s v="MADISON-1103"/>
    <m/>
    <s v="Woodland FD"/>
    <s v="Urban"/>
    <m/>
    <m/>
    <m/>
    <m/>
    <m/>
    <m/>
    <m/>
    <s v="N"/>
    <s v="N"/>
    <m/>
    <m/>
    <s v="     "/>
    <m/>
    <m/>
    <m/>
    <m/>
    <m/>
    <m/>
    <m/>
    <m/>
    <m/>
    <m/>
    <m/>
    <m/>
    <m/>
    <m/>
    <m/>
    <m/>
    <m/>
    <m/>
    <m/>
  </r>
  <r>
    <x v="3146"/>
    <s v="     "/>
    <d v="2020-11-07T00:00:00"/>
    <d v="1899-12-30T12:35:00"/>
    <s v="45"/>
    <x v="3"/>
    <s v="11"/>
    <x v="6"/>
    <d v="2020-11-07T00:00:00"/>
    <d v="1899-12-30T11:20:00"/>
    <m/>
    <s v="     "/>
    <x v="0"/>
    <m/>
    <x v="0"/>
    <s v="N"/>
    <s v="1138615"/>
    <s v="20-0118307"/>
    <m/>
    <s v="T005116171"/>
    <n v="119997000"/>
    <m/>
    <s v="     "/>
    <x v="1"/>
    <x v="0"/>
    <m/>
    <x v="0"/>
    <m/>
    <s v="Unknown"/>
    <m/>
    <s v="Equipment - PG&amp;E"/>
    <x v="2"/>
    <s v="Equipment - PG&amp;E"/>
    <s v="All types of equipment / facility failure"/>
    <s v="Pole failure"/>
    <s v="Pole"/>
    <m/>
    <m/>
    <m/>
    <s v="Overhead"/>
    <m/>
    <s v="Pole"/>
    <m/>
    <s v="101124349"/>
    <s v="     "/>
    <x v="0"/>
    <m/>
    <n v="36.875399999999999"/>
    <n v="-120.101"/>
    <s v="Madera"/>
    <s v="EL-PECO-1106"/>
    <m/>
    <s v="Unknown"/>
    <s v="Agriculture"/>
    <m/>
    <m/>
    <m/>
    <m/>
    <m/>
    <m/>
    <m/>
    <s v="N"/>
    <s v="N"/>
    <m/>
    <m/>
    <s v="     "/>
    <m/>
    <m/>
    <m/>
    <m/>
    <m/>
    <m/>
    <m/>
    <m/>
    <m/>
    <m/>
    <m/>
    <m/>
    <m/>
    <m/>
    <m/>
    <m/>
    <m/>
    <m/>
    <m/>
  </r>
  <r>
    <x v="3147"/>
    <s v="     "/>
    <d v="2020-11-07T00:00:00"/>
    <d v="1899-12-30T12:15:00"/>
    <s v="45"/>
    <x v="3"/>
    <s v="11"/>
    <x v="6"/>
    <d v="2020-11-07T00:00:00"/>
    <d v="1899-12-30T17:50:00"/>
    <s v="On November 7, 2020 at 1750 hours, a PG&amp;E Line Patrol patrolled the Martinez-Sobrante 115kV Transmission Circuit, near 1000 Bear Creek Rd in Martinez and the 013/073 transmission tower. At 1215 hours, the Martinez-Sobrante line relayed and did not test. There was a momentary interruption to Alhambra substation (CEMO=6,778). There were two brush fires in the area of the Martinez-Sobrante tower 013/073 and the Oleum-Martinez towers 003/021. The line was forced out due to patrol finding pitting on jumper at tower 013/073. The troublemen found copper on ground near the tower 013/073. NG connectors were reported to have been found at tower 003/024 as well. Cal Fire responded to and extinguished the two brush fires. We repaired the NG jumper at tower 013/073 and the Martinez-Sobrante line was returned to service on November 10, 2020 at 1659 hours. This information is preliminary."/>
    <s v="     "/>
    <x v="12"/>
    <m/>
    <x v="1"/>
    <s v="N"/>
    <m/>
    <m/>
    <s v="INT-14255"/>
    <m/>
    <m/>
    <m/>
    <s v="     "/>
    <x v="0"/>
    <x v="0"/>
    <m/>
    <x v="2"/>
    <m/>
    <s v="0.26-9.99"/>
    <m/>
    <s v="Equipment - PG&amp;E"/>
    <x v="9"/>
    <s v="Equipment - PG&amp;E"/>
    <s v="All types of equipment / facility failure"/>
    <s v="Equipment failure - Other"/>
    <s v="Jumper"/>
    <m/>
    <m/>
    <m/>
    <s v="Overhead"/>
    <m/>
    <s v="Jumper"/>
    <s v="Jumper"/>
    <s v="013/073"/>
    <s v="     "/>
    <x v="1"/>
    <n v="530"/>
    <n v="37.958599999999997"/>
    <n v="-122.197"/>
    <s v="Contra Costa"/>
    <s v="MARTINEZ-SOBRANTE-115KV"/>
    <m/>
    <s v="Cal Fire"/>
    <s v="Herbaceous"/>
    <m/>
    <m/>
    <m/>
    <m/>
    <m/>
    <m/>
    <m/>
    <s v="N"/>
    <s v="N"/>
    <m/>
    <m/>
    <s v="     "/>
    <m/>
    <m/>
    <m/>
    <m/>
    <m/>
    <m/>
    <m/>
    <m/>
    <m/>
    <m/>
    <m/>
    <m/>
    <m/>
    <m/>
    <m/>
    <m/>
    <m/>
    <m/>
    <m/>
  </r>
  <r>
    <x v="3148"/>
    <s v="     "/>
    <d v="2020-11-08T00:00:00"/>
    <d v="1899-12-30T17:36:00"/>
    <s v="46"/>
    <x v="3"/>
    <s v="11"/>
    <x v="6"/>
    <m/>
    <m/>
    <s v="On November 8, 2020 at 1736 hours, a PG&amp;E troubleman was dispatched to the Wheatland 1104 Distribution Circuit on Wheatland Rd just outside the city of Wheatland for reports of a wire down incident. Initial analysis indicates PG&amp;E equipment caused the ignition. Responding troubleman found overhead primary conductor had failed and fallen to ground, igniting a vegetation fire. No outages resulted from the down conductor. The ensuing fire was 0.25 acre - 10 acres in size and was extinguished by Cal Fire. A PG&amp;E crew replaced the damaged primary conductor on November 9, 2020."/>
    <s v="     "/>
    <x v="0"/>
    <m/>
    <x v="1"/>
    <s v="N"/>
    <m/>
    <m/>
    <m/>
    <s v="T005117359"/>
    <n v="100021000"/>
    <m/>
    <s v="     "/>
    <x v="0"/>
    <x v="0"/>
    <m/>
    <x v="0"/>
    <s v="D"/>
    <s v="0.26-9.99"/>
    <m/>
    <s v="Equipment - PG&amp;E"/>
    <x v="4"/>
    <s v="Equipment - PG&amp;E"/>
    <s v="All types of equipment / facility failure"/>
    <s v="Conductor failure-all"/>
    <s v="Conductor - Primary"/>
    <m/>
    <m/>
    <m/>
    <s v="Overhead"/>
    <m/>
    <s v="Conductor - Primary"/>
    <s v="Conductor"/>
    <s v="Circuit ID: 152811104"/>
    <s v="     "/>
    <x v="0"/>
    <m/>
    <n v="38.990900000000003"/>
    <n v="-121.404"/>
    <s v="Placer"/>
    <s v="WHEATLAND-1104"/>
    <m/>
    <s v="Cal Fire"/>
    <s v="Herbaceous"/>
    <m/>
    <m/>
    <m/>
    <m/>
    <m/>
    <m/>
    <m/>
    <s v="N"/>
    <s v="N"/>
    <m/>
    <m/>
    <s v="     "/>
    <m/>
    <m/>
    <m/>
    <m/>
    <m/>
    <m/>
    <m/>
    <m/>
    <m/>
    <m/>
    <m/>
    <m/>
    <m/>
    <m/>
    <m/>
    <m/>
    <m/>
    <m/>
    <m/>
  </r>
  <r>
    <x v="3149"/>
    <s v="     "/>
    <d v="2020-11-08T00:00:00"/>
    <d v="1899-12-30T17:06:00"/>
    <s v="46"/>
    <x v="3"/>
    <s v="11"/>
    <x v="6"/>
    <d v="2020-11-08T00:00:00"/>
    <d v="1899-12-30T17:04:00"/>
    <s v="On November 8, 2020 at 1706 hours, a PG&amp;E Troubleman was dispatched to the Peabody 2104 21kV Distribution Circuit in the vicinity of E Tabor Avenue and Railroad Avenue, Fairfield in response to an outage and reports of an object on the wires. Initial analysis indicates balloon contact caused the ignition. Mylar balloons got into the primary conductors that resulted in the molten remains of the balloon to fall into the grass. The ensuing fire was 3 meters - 0.25 acres in size and the fire was suppressed by PG&amp;E Troubleman. Fairfield Fire Department arrived after the fire was extinguished. There were no damages to PG&amp;E equipment warranting repair."/>
    <s v="     "/>
    <x v="0"/>
    <m/>
    <x v="1"/>
    <s v="N"/>
    <s v="1139700"/>
    <s v="20-0118551"/>
    <m/>
    <s v="T005117333"/>
    <m/>
    <m/>
    <s v="     "/>
    <x v="0"/>
    <x v="0"/>
    <m/>
    <x v="0"/>
    <s v="D"/>
    <s v="&lt;0.25"/>
    <m/>
    <s v="Contact - 3rd Party"/>
    <x v="12"/>
    <s v="Contact - 3rd Party"/>
    <s v="Contact from object"/>
    <s v="Contact - Balloon"/>
    <m/>
    <s v="Contact - Balloon"/>
    <s v="Conductor - Primary"/>
    <m/>
    <s v="Overhead"/>
    <m/>
    <s v="Conductor - Primary"/>
    <s v="NA"/>
    <s v="Circuit ID: 063642104 "/>
    <s v="     "/>
    <x v="0"/>
    <m/>
    <n v="38.266599999999997"/>
    <n v="-122.003"/>
    <s v="Solano"/>
    <s v="PEABODY-2104"/>
    <m/>
    <s v="PG&amp;E Troubleman"/>
    <s v="Urban"/>
    <m/>
    <m/>
    <m/>
    <m/>
    <m/>
    <m/>
    <m/>
    <s v="N"/>
    <s v="N"/>
    <m/>
    <m/>
    <s v="     "/>
    <m/>
    <m/>
    <m/>
    <m/>
    <m/>
    <m/>
    <m/>
    <m/>
    <m/>
    <m/>
    <m/>
    <m/>
    <m/>
    <m/>
    <m/>
    <m/>
    <m/>
    <m/>
    <m/>
  </r>
  <r>
    <x v="3150"/>
    <s v="     "/>
    <d v="2020-11-10T00:00:00"/>
    <d v="1899-12-30T12:36:00"/>
    <s v="46"/>
    <x v="3"/>
    <s v="11"/>
    <x v="6"/>
    <m/>
    <m/>
    <m/>
    <s v="     "/>
    <x v="0"/>
    <m/>
    <x v="0"/>
    <s v="N"/>
    <s v="1141257"/>
    <m/>
    <m/>
    <s v="T005119189"/>
    <m/>
    <m/>
    <s v="     "/>
    <x v="1"/>
    <x v="0"/>
    <m/>
    <x v="0"/>
    <m/>
    <s v="Unknown"/>
    <m/>
    <s v="Equipment - Overloaded"/>
    <x v="10"/>
    <s v="Equipment - PG&amp;E"/>
    <s v="All types of equipment / facility failure"/>
    <s v="Splice/Clamp/Connector"/>
    <s v="Jumper"/>
    <m/>
    <m/>
    <m/>
    <s v="Overhead"/>
    <m/>
    <s v="Jumper"/>
    <m/>
    <s v="62021101"/>
    <s v="     "/>
    <x v="0"/>
    <m/>
    <n v="39.216500000000003"/>
    <n v="-122.01600000000001"/>
    <s v="Colusa"/>
    <s v="COLUSA-1101"/>
    <m/>
    <s v="Unknown"/>
    <s v="Urban"/>
    <m/>
    <m/>
    <m/>
    <m/>
    <m/>
    <m/>
    <m/>
    <s v="N"/>
    <s v="N"/>
    <m/>
    <m/>
    <s v="     "/>
    <m/>
    <m/>
    <m/>
    <m/>
    <m/>
    <m/>
    <m/>
    <m/>
    <m/>
    <m/>
    <m/>
    <m/>
    <m/>
    <m/>
    <m/>
    <m/>
    <m/>
    <m/>
    <m/>
  </r>
  <r>
    <x v="3151"/>
    <s v="     "/>
    <d v="2020-11-10T00:00:00"/>
    <d v="1899-12-30T11:34:00"/>
    <s v="46"/>
    <x v="3"/>
    <s v="11"/>
    <x v="6"/>
    <d v="2020-11-10T00:00:00"/>
    <d v="1899-12-30T11:23:00"/>
    <s v="On November 10, 2020 at 1126 hours, a PG&amp;E Troubleman was dispatched to the Livingston 1106 12kV Distribution Circuit in the vicinity of Robin Avenue and Gallo Road, Livingston in response to a wire down outage. Initial analysis indicates third-party vehicle contact caused the ignition. A boom truck crane contacted the 6 sol primary conductor resulting in a primary wire down. The ensuing fire was 3 meters - 0.25 acres in size and the fire was suppressed by Cal Fire. PG&amp;E Crew replaced the damaged conductor on November 10, 2020."/>
    <s v="     "/>
    <x v="0"/>
    <m/>
    <x v="1"/>
    <s v="N"/>
    <s v="1141175"/>
    <s v="20-0119265"/>
    <m/>
    <s v="T005119104"/>
    <n v="120009000"/>
    <m/>
    <s v="     "/>
    <x v="0"/>
    <x v="0"/>
    <m/>
    <x v="0"/>
    <s v="D"/>
    <s v="&lt;0.25"/>
    <m/>
    <s v="Contact - 3rd Party"/>
    <x v="8"/>
    <s v="Contact - 3rd Party"/>
    <s v="Contact from object"/>
    <s v="Contact - Vehicle"/>
    <m/>
    <s v="Contact - Vehicle"/>
    <s v="Conductor - Primary"/>
    <m/>
    <s v="Overhead"/>
    <m/>
    <s v="Conductor - Primary"/>
    <s v="Conductor - Primary"/>
    <s v="Circuit ID: 252261106 "/>
    <s v="     "/>
    <x v="0"/>
    <m/>
    <n v="37.392600000000002"/>
    <n v="-120.756"/>
    <s v="Merced"/>
    <s v="LIVINGSTON-1106"/>
    <m/>
    <s v="Cal Fire"/>
    <s v="Agriculture"/>
    <m/>
    <m/>
    <m/>
    <m/>
    <m/>
    <m/>
    <m/>
    <s v="N"/>
    <s v="N"/>
    <m/>
    <m/>
    <s v="     "/>
    <m/>
    <m/>
    <m/>
    <m/>
    <m/>
    <m/>
    <m/>
    <m/>
    <m/>
    <m/>
    <m/>
    <m/>
    <m/>
    <m/>
    <m/>
    <m/>
    <m/>
    <m/>
    <m/>
  </r>
  <r>
    <x v="3152"/>
    <s v="     "/>
    <d v="2020-11-11T00:00:00"/>
    <d v="1899-12-30T19:22:00"/>
    <s v="46"/>
    <x v="3"/>
    <s v="11"/>
    <x v="6"/>
    <m/>
    <m/>
    <s v="On November 11, 2020 at 1926 hours, a PG&amp;E Troubleman was dispatched to the Round Mountain-Table Mountain #1 500kV Transmission Circuit in the vicinity of Cassie Lane and Paradise Hill Lane, Shingletown in response to a vegetation fire suspected to be from overhead electric lines. Initial analysis indicates induction caused the ignition. Earlier in the day, a PG&amp;E Crew was performing an emergency insulator replacement on the Round Mountain-Table Mountain #1 500kV Transmission Circuit at tower 21/108. Around 1600 hours, grounds were installed by the crew. Around 1700 hours, the crew left the tower. The crew was utilizing a helicopter but due to the clearance being established later than expected, the helicopter had to return to the landing zone before daylight ran out so the crew determined they would fly back and return to the tower with a vehicle to remove grounds. The fire was suspected to have started between 1700 and 1830 hours at the base of the tower as Cal Fire observed a small amount of arcing in the soil under two legs. Amperage readings were taken at the tower with a maximum measurement at 3 amps on B leg internal guy anchor. The ensuing fire was approximately 1 acre in size and the fire was suppressed by Cal Fire. There were no damages to PG&amp;E equipment warranting repair. A CAP was submitted for ATS to determine why grounding the 500kV systems is the cause of ignition due to induction."/>
    <s v="     "/>
    <x v="0"/>
    <m/>
    <x v="1"/>
    <s v="N"/>
    <m/>
    <m/>
    <s v="T20-018054"/>
    <s v="993697431"/>
    <m/>
    <m/>
    <s v="     "/>
    <x v="0"/>
    <x v="0"/>
    <m/>
    <x v="2"/>
    <s v="T"/>
    <s v="0.26-9.99"/>
    <s v="1 acre"/>
    <s v="Equipment - PG&amp;E"/>
    <x v="9"/>
    <s v="Equipment - PG&amp;E"/>
    <s v="All types of equipment / facility failure"/>
    <s v="Equipment failure - Other"/>
    <s v="Master Grounds"/>
    <m/>
    <m/>
    <m/>
    <s v="Overhead"/>
    <m/>
    <s v="Master Grounds"/>
    <s v="NA"/>
    <s v="021/108"/>
    <s v="     "/>
    <x v="2"/>
    <n v="247"/>
    <n v="40.495699999999999"/>
    <n v="-121.947"/>
    <s v="Shasta"/>
    <s v="ROUND-MTN-TABLE-MTN-#1-500KV"/>
    <m/>
    <s v="Cal Fire"/>
    <s v="Hardwood Forest"/>
    <m/>
    <m/>
    <m/>
    <m/>
    <m/>
    <m/>
    <m/>
    <s v="N"/>
    <s v="N"/>
    <m/>
    <m/>
    <s v="     "/>
    <m/>
    <m/>
    <m/>
    <m/>
    <m/>
    <m/>
    <m/>
    <m/>
    <m/>
    <m/>
    <m/>
    <m/>
    <m/>
    <m/>
    <m/>
    <m/>
    <m/>
    <m/>
    <m/>
  </r>
  <r>
    <x v="3153"/>
    <s v="     "/>
    <d v="2020-11-12T00:00:00"/>
    <d v="1899-12-30T18:19:00"/>
    <s v="46"/>
    <x v="3"/>
    <s v="11"/>
    <x v="6"/>
    <d v="2020-11-12T00:00:00"/>
    <d v="1899-12-30T18:11:00"/>
    <s v="On November 12, 2020 at 1819 hours, a PG&amp;E Troubleman was dispatched to the Tres Vias 1101 12kV Distribution Circuit in the vicinity of Wilbur Road and Nelson Avenue, Oroville in response to a wire down outage. Initial analysis indicates bird contact caused the ignition. A goose contacted the primary conductors resulting in 3 phases down. The ensuing fire was 3 meters - 0.25 acres in size and the fire was suppressed by Cal Fire. PG&amp;E Crew spliced 3 phases down to steel core 4 ACSR conductor and replaced a second location of 200' of ACSR conductor on November 13, 2020."/>
    <s v="     "/>
    <x v="0"/>
    <m/>
    <x v="1"/>
    <s v="N"/>
    <s v="1143062"/>
    <s v="20-0120332"/>
    <m/>
    <s v="T005120942"/>
    <n v="1120020000"/>
    <m/>
    <s v="     "/>
    <x v="0"/>
    <x v="0"/>
    <m/>
    <x v="0"/>
    <s v="D"/>
    <s v="&lt;0.25"/>
    <m/>
    <s v="Contact - Animal - Bird"/>
    <x v="6"/>
    <s v="Contact - Bird"/>
    <s v="Contact from object"/>
    <s v="Contact - Animal"/>
    <m/>
    <s v="Contact - Animal"/>
    <s v="Conductor - Primary"/>
    <m/>
    <s v="Overhead"/>
    <m/>
    <s v="Conductor - Primary"/>
    <s v="Conductor - Primary"/>
    <s v="Circuit ID: 103251101 "/>
    <s v="     "/>
    <x v="0"/>
    <m/>
    <n v="39.537999999999997"/>
    <n v="-121.64700000000001"/>
    <s v="Butte"/>
    <s v="TRES-VIAS-1101"/>
    <m/>
    <s v="Cal Fire"/>
    <s v="Agriculture"/>
    <m/>
    <m/>
    <m/>
    <m/>
    <m/>
    <m/>
    <m/>
    <s v="N"/>
    <s v="N"/>
    <m/>
    <m/>
    <s v="     "/>
    <m/>
    <m/>
    <m/>
    <m/>
    <m/>
    <m/>
    <m/>
    <m/>
    <m/>
    <m/>
    <m/>
    <m/>
    <m/>
    <m/>
    <m/>
    <m/>
    <m/>
    <m/>
    <m/>
  </r>
  <r>
    <x v="3154"/>
    <s v="     "/>
    <d v="2020-11-12T00:00:00"/>
    <d v="1899-12-30T14:51:00"/>
    <s v="46"/>
    <x v="3"/>
    <s v="11"/>
    <x v="6"/>
    <m/>
    <m/>
    <s v="On November 12, 2020 at 1459 hours, a PG&amp;E Troubleman patrolled the Molino 1101 Distribution Circuit number 042571101, near 9863A Bodega Highway in Sebastopol. He observed a service wire lying midspan on the ground on fire. Initial analysis indicates PG&amp;E overhead equipment failure caused the ignition. The ends were still connected at the weatherhead and the secondary crossarm and no splices were found in the service wire. The Gold Ridge Fire Department responded to and extinguished the fire. All the repairs were completed and the line was returned to service on November 12, 2020. This information is preliminary."/>
    <s v="     "/>
    <x v="0"/>
    <m/>
    <x v="1"/>
    <s v="N"/>
    <s v="1142927"/>
    <m/>
    <m/>
    <s v="T005120823"/>
    <m/>
    <m/>
    <s v="     "/>
    <x v="0"/>
    <x v="0"/>
    <m/>
    <x v="0"/>
    <s v="D"/>
    <s v="&lt;0.25"/>
    <m/>
    <s v="Equipment - PG&amp;E"/>
    <x v="4"/>
    <s v="Equipment - PG&amp;E"/>
    <s v="All types of equipment / facility failure"/>
    <s v="Conductor failure-all"/>
    <s v="Service Drop"/>
    <m/>
    <m/>
    <m/>
    <s v="Overhead"/>
    <m/>
    <s v="Service Drop"/>
    <s v="Conductor"/>
    <s v="Circuit ID: 042571101"/>
    <s v="     "/>
    <x v="0"/>
    <m/>
    <n v="38.393900000000002"/>
    <n v="-122.871"/>
    <s v="Sonoma"/>
    <s v="MOLINO-1101"/>
    <m/>
    <s v="Gold Ridge FD"/>
    <s v="Herbaceous"/>
    <m/>
    <m/>
    <m/>
    <m/>
    <m/>
    <m/>
    <m/>
    <s v="N"/>
    <s v="N"/>
    <m/>
    <m/>
    <s v="     "/>
    <m/>
    <m/>
    <m/>
    <m/>
    <m/>
    <m/>
    <m/>
    <m/>
    <m/>
    <m/>
    <m/>
    <m/>
    <m/>
    <m/>
    <m/>
    <m/>
    <m/>
    <m/>
    <m/>
  </r>
  <r>
    <x v="3155"/>
    <s v="     "/>
    <d v="2020-11-12T00:00:00"/>
    <d v="1899-12-30T08:10:00"/>
    <s v="46"/>
    <x v="3"/>
    <s v="11"/>
    <x v="6"/>
    <d v="2020-11-12T00:00:00"/>
    <d v="1899-12-30T07:53:00"/>
    <s v="On November 12, 2020 at 0810 hours, a PG&amp;E troubleman was dispatched to the Grand Island 2227 Distribution Circuit on Central Ave in Clarksburg for reports of a pole fire. Initial analysis indicates two phases of the overhead primary circuit fell to ground and ignited the surrounding grass vegetation. One insulator on the road side of the crossarm was found completely melted. The responding troubleman reported that the construction on the pole seemed fairly new and he found nothing that signaled to him the cause of the equipment failure. Clarksburg Fire Department stated they could not confirm what caused the line to fall to ground but were able to confirm that no vehicle contact was associated to the incident. The ensuing fire wa 3 meter - 0.25 acre in size and was extinguished by the Clarksburg Fire Department. A PG&amp;E crew replaced all damaged assets on November 12, 2020."/>
    <s v="     "/>
    <x v="0"/>
    <m/>
    <x v="1"/>
    <s v="N"/>
    <s v="1142316"/>
    <s v="20-0119986"/>
    <m/>
    <s v="T005120289"/>
    <n v="120014000"/>
    <m/>
    <s v="     "/>
    <x v="0"/>
    <x v="0"/>
    <m/>
    <x v="0"/>
    <s v="D"/>
    <s v="&lt;0.25"/>
    <m/>
    <s v="Unknown"/>
    <x v="16"/>
    <s v="Unknown"/>
    <m/>
    <s v="Insulator failure"/>
    <m/>
    <m/>
    <m/>
    <m/>
    <s v="Overhead"/>
    <m/>
    <s v="Insulator"/>
    <s v="Conductor, Crossarm, Insulator"/>
    <s v="Circuit ID: 062462227"/>
    <s v="     "/>
    <x v="0"/>
    <m/>
    <n v="38.392800000000001"/>
    <n v="-121.583"/>
    <s v="Yolo"/>
    <s v="GRAND-ISLAND-2227"/>
    <m/>
    <s v="Clarksburg FD"/>
    <s v="Urban"/>
    <m/>
    <m/>
    <m/>
    <m/>
    <m/>
    <m/>
    <m/>
    <s v="N"/>
    <s v="N"/>
    <m/>
    <m/>
    <s v="     "/>
    <m/>
    <m/>
    <m/>
    <m/>
    <m/>
    <m/>
    <m/>
    <m/>
    <m/>
    <m/>
    <m/>
    <m/>
    <m/>
    <m/>
    <m/>
    <m/>
    <m/>
    <m/>
    <m/>
  </r>
  <r>
    <x v="3156"/>
    <s v="     "/>
    <d v="2020-11-13T00:00:00"/>
    <d v="1899-12-30T13:18:00"/>
    <s v="46"/>
    <x v="3"/>
    <s v="11"/>
    <x v="6"/>
    <d v="2020-11-13T00:00:00"/>
    <d v="1899-12-30T13:06:00"/>
    <m/>
    <s v="     "/>
    <x v="0"/>
    <m/>
    <x v="0"/>
    <s v="N"/>
    <s v="1143656"/>
    <s v="20-0120702"/>
    <m/>
    <s v="T005121627"/>
    <n v="120031000"/>
    <m/>
    <s v="     "/>
    <x v="1"/>
    <x v="0"/>
    <m/>
    <x v="0"/>
    <m/>
    <s v="Unknown"/>
    <m/>
    <s v="Equipment - PG&amp;E"/>
    <x v="16"/>
    <s v="Equipment - PG&amp;E"/>
    <s v="All types of equipment / facility failure"/>
    <s v="Insulator failure"/>
    <s v="Pothead"/>
    <m/>
    <m/>
    <m/>
    <s v="Overhead"/>
    <m/>
    <s v="Pothead"/>
    <m/>
    <s v="63801102"/>
    <s v="     "/>
    <x v="0"/>
    <m/>
    <n v="38.210500000000003"/>
    <n v="-122.13800000000001"/>
    <s v="Solano"/>
    <s v="JAMESON-1102"/>
    <m/>
    <s v="Self Extinguished"/>
    <s v="Urban"/>
    <m/>
    <m/>
    <m/>
    <m/>
    <m/>
    <m/>
    <m/>
    <s v="N"/>
    <s v="N"/>
    <m/>
    <m/>
    <s v="     "/>
    <m/>
    <m/>
    <m/>
    <m/>
    <m/>
    <m/>
    <m/>
    <m/>
    <m/>
    <m/>
    <m/>
    <m/>
    <m/>
    <m/>
    <m/>
    <m/>
    <m/>
    <m/>
    <m/>
  </r>
  <r>
    <x v="3157"/>
    <s v="     "/>
    <d v="2020-11-17T00:00:00"/>
    <d v="1899-12-30T10:04:00"/>
    <s v="47"/>
    <x v="3"/>
    <s v="11"/>
    <x v="6"/>
    <d v="2020-11-17T00:00:00"/>
    <d v="1899-12-30T09:51:00"/>
    <m/>
    <s v="     "/>
    <x v="0"/>
    <m/>
    <x v="0"/>
    <s v="N"/>
    <s v="1147062"/>
    <s v="20-0121854"/>
    <m/>
    <s v="T005125255"/>
    <n v="120049000"/>
    <m/>
    <s v="     "/>
    <x v="0"/>
    <x v="0"/>
    <m/>
    <x v="0"/>
    <m/>
    <s v="&lt;3 meters of linear travel"/>
    <m/>
    <s v="Equipment - PG&amp;E"/>
    <x v="2"/>
    <s v="Equipment - PG&amp;E"/>
    <s v="All types of equipment / facility failure"/>
    <s v="Pole failure"/>
    <s v="Pole"/>
    <m/>
    <m/>
    <m/>
    <s v="Overhead"/>
    <m/>
    <s v="Pole"/>
    <m/>
    <s v="100171496"/>
    <s v="     "/>
    <x v="0"/>
    <m/>
    <n v="35.7181"/>
    <n v="-119.589"/>
    <s v="Kern"/>
    <s v="SMYRNA-1101"/>
    <m/>
    <s v="Self Extinguished"/>
    <s v="Wetland"/>
    <m/>
    <m/>
    <m/>
    <m/>
    <m/>
    <m/>
    <m/>
    <s v="N"/>
    <s v="N"/>
    <m/>
    <m/>
    <s v="     "/>
    <m/>
    <m/>
    <m/>
    <m/>
    <m/>
    <m/>
    <m/>
    <m/>
    <m/>
    <m/>
    <m/>
    <m/>
    <m/>
    <m/>
    <m/>
    <m/>
    <m/>
    <m/>
    <m/>
  </r>
  <r>
    <x v="3158"/>
    <s v="     "/>
    <d v="2020-11-17T00:00:00"/>
    <d v="1899-12-30T05:55:00"/>
    <s v="47"/>
    <x v="3"/>
    <s v="11"/>
    <x v="6"/>
    <d v="2020-11-17T00:00:00"/>
    <d v="1899-12-30T05:54:00"/>
    <s v="On November 17, 2020 at 0555 hours, a PG&amp;E Troubleman was dispatched to the Loyola 1102 12kV Distribution Circuit in the vicinity of Blandor Way and Magdalena Avenue, Los Altos Hills in response to an outage. Initial analysis indicates vegetation contact caused the ignition. 1/0 open wire secondary conductor was running through dense trees that caused the conductors to make contact and arc resulting in an ignition. The ensuing fire was 3 meters - 0.25 acres in size and the fire was suppressed by Santa Clara County Fire Department. PG&amp;E Crew replaced the damaged secondary conductor with 1/0 AWAC on November 17, 2020."/>
    <s v="     "/>
    <x v="0"/>
    <m/>
    <x v="1"/>
    <s v="N"/>
    <s v="1146705"/>
    <s v="20-0121632"/>
    <m/>
    <s v="T005124788"/>
    <n v="120047000"/>
    <m/>
    <s v="     "/>
    <x v="0"/>
    <x v="0"/>
    <m/>
    <x v="0"/>
    <s v="D"/>
    <s v="&lt;0.25"/>
    <m/>
    <s v="Vegetation"/>
    <x v="0"/>
    <s v="Vegetation"/>
    <s v="Contact from object"/>
    <s v="Contact - Vegetation"/>
    <m/>
    <s v="Contact - Vegetation"/>
    <s v="Conductor - Secondary"/>
    <m/>
    <s v="Overhead"/>
    <m/>
    <s v="Conductor - Secondary"/>
    <s v="Conductor - Secondary"/>
    <s v="Circuit ID: 082161102 "/>
    <s v="     "/>
    <x v="0"/>
    <m/>
    <n v="37.343699999999998"/>
    <n v="-122.117"/>
    <s v="Santa Clara"/>
    <s v="LOYOLA-1102"/>
    <m/>
    <s v="Santa Clara County FD"/>
    <s v="Urban"/>
    <m/>
    <m/>
    <m/>
    <m/>
    <m/>
    <m/>
    <m/>
    <s v="N"/>
    <s v="N"/>
    <m/>
    <m/>
    <s v="     "/>
    <n v="37.344140000000003"/>
    <n v="-122.116452"/>
    <s v="Jan 27 2021 12:00AM"/>
    <s v="Unverified"/>
    <s v="Evidence of recently trimmed trees but could not find specific tree or branch that caused outage."/>
    <s v=""/>
    <m/>
    <m/>
    <m/>
    <m/>
    <m/>
    <m/>
    <m/>
    <m/>
    <m/>
    <m/>
    <m/>
    <m/>
    <m/>
  </r>
  <r>
    <x v="3159"/>
    <s v="     "/>
    <d v="2020-11-20T00:00:00"/>
    <d v="1899-12-30T16:45:00"/>
    <s v="47"/>
    <x v="3"/>
    <s v="11"/>
    <x v="6"/>
    <d v="2020-11-20T00:00:00"/>
    <d v="1899-12-30T16:39:00"/>
    <s v="On November 20, 2020 at 1645 hours, a PG&amp;E Troubleman was dispatched to the Corning 1102 12kV Distribution Circuit on Houghton Avenue, south of Moran Road, Corning in response to a wire down. Initial analysis indicates vegetation contact caused the ignition. A third-party tree cutter fell a tree into primary overhead conductor resulting in 5 spans of 3 phase primary wire down that caused an outage to 112 customers. The ensuing fire was 3 meters - 0.25 acres in size and the fire was suppressed by Cal Fire. PG&amp;E Hired Contract Crew reframed and installed king pin and 8' tangent crossarm on 5 poles that were involved with the wire down and replaced conductor on November 21, 2020."/>
    <s v="     "/>
    <x v="0"/>
    <m/>
    <x v="1"/>
    <s v="N"/>
    <s v="1150417"/>
    <s v="20-0123591"/>
    <m/>
    <s v="T005129398"/>
    <m/>
    <m/>
    <s v="     "/>
    <x v="0"/>
    <x v="0"/>
    <m/>
    <x v="0"/>
    <s v="D"/>
    <s v="&lt;0.25"/>
    <m/>
    <s v="Vegetation"/>
    <x v="0"/>
    <s v="Vegetation"/>
    <s v="Contact from object"/>
    <s v="Contact - Vegetation"/>
    <m/>
    <s v="Contact - Vegetation"/>
    <s v="Conductor - Primary"/>
    <m/>
    <s v="Overhead"/>
    <m/>
    <s v="Conductor - Primary"/>
    <m/>
    <s v="Circuit ID: 103331102"/>
    <s v="     "/>
    <x v="0"/>
    <m/>
    <n v="39.960299999999997"/>
    <n v="-122.188"/>
    <s v="Tehama"/>
    <s v="CORNING-1102"/>
    <m/>
    <s v="Cal Fire"/>
    <s v="Agriculture"/>
    <m/>
    <m/>
    <m/>
    <m/>
    <m/>
    <m/>
    <m/>
    <s v="N"/>
    <s v="N"/>
    <m/>
    <m/>
    <s v="     "/>
    <n v="40.959600000000002"/>
    <n v="-122.1878"/>
    <s v="Nov 24 2020 12:00AM"/>
    <s v="3rdParty"/>
    <s v="Property owner or private tree crew felled green eucalyptus across 12kv conductors bringing them to ground and damaging multiple cross arms."/>
    <s v="EUCA"/>
    <s v="50"/>
    <s v="30"/>
    <s v="30"/>
    <m/>
    <m/>
    <m/>
    <m/>
    <m/>
    <m/>
    <m/>
    <s v="CrossArm"/>
    <s v="BareWire"/>
    <s v="0"/>
  </r>
  <r>
    <x v="3160"/>
    <s v="     "/>
    <d v="2020-11-21T00:00:00"/>
    <d v="1899-12-30T17:17:00"/>
    <s v="47"/>
    <x v="3"/>
    <s v="11"/>
    <x v="6"/>
    <d v="2020-11-21T00:00:00"/>
    <m/>
    <s v="On November 21, 2020 at 17:17 hours a Trouble man was dispatched to the distribution circuit Redwood City 1102 at 1061 Broadway St, Redwood City on in response to a wires down outage. Initial analysis indicates a wires down outage resulted in a vegetation fire 6 linear meters in size. Cause of the wires down may have been from a goose making contact with the overhead lines or a mylar balloon. T-man was unable to confirm due to a nearby homeless encampment that was not safe for him to approach and verify. T-man confirmed that the fire did not damage any other structures.  Crew repaired 3 phases with 4/0 AL ML. All repairs were completed on 11/22/2020."/>
    <s v="     "/>
    <x v="0"/>
    <m/>
    <x v="1"/>
    <s v="N"/>
    <s v="1152462"/>
    <s v="20-0123839"/>
    <m/>
    <s v="T005129975"/>
    <m/>
    <m/>
    <s v="     "/>
    <x v="0"/>
    <x v="0"/>
    <m/>
    <x v="0"/>
    <s v="D"/>
    <s v="&lt;0.25"/>
    <m/>
    <s v="Contact - Animal - Other"/>
    <x v="6"/>
    <s v="Contact - Animal"/>
    <s v="Contact from object"/>
    <s v="Contact - Animal"/>
    <m/>
    <s v="Contact - Animal"/>
    <s v="Conductor - Primary"/>
    <m/>
    <s v="Overbuild"/>
    <m/>
    <s v="Conductor - Primary"/>
    <s v="Conductor"/>
    <s v="100264583"/>
    <s v="     "/>
    <x v="0"/>
    <m/>
    <n v="37.487499999999997"/>
    <n v="-122.208"/>
    <s v="San Mateo"/>
    <s v="REDWOOD-CITY-1102"/>
    <m/>
    <s v="Redwood City FD"/>
    <s v="Urban"/>
    <m/>
    <m/>
    <m/>
    <m/>
    <m/>
    <m/>
    <m/>
    <s v="N"/>
    <s v="N"/>
    <m/>
    <m/>
    <s v="     "/>
    <m/>
    <m/>
    <m/>
    <m/>
    <m/>
    <m/>
    <m/>
    <m/>
    <m/>
    <m/>
    <m/>
    <m/>
    <m/>
    <m/>
    <m/>
    <m/>
    <m/>
    <m/>
    <m/>
  </r>
  <r>
    <x v="3161"/>
    <s v="     "/>
    <d v="2020-11-21T00:00:00"/>
    <d v="1899-12-30T16:33:00"/>
    <s v="47"/>
    <x v="3"/>
    <s v="11"/>
    <x v="6"/>
    <d v="2020-11-21T00:00:00"/>
    <d v="1899-12-30T16:32:00"/>
    <s v="On November 21, 2020 at 1633 hours, a PG&amp;E Troubleman was dispatched to the Evergreen 2102 Distribution Circuit in the vicinity of Senter Road and Quinn Avenue, San Jose in response to a pole fire. Initial analysis indicates PG&amp;E secondary riser failure caused the ignition. The ensuing fire was 1 meter - &lt; 3 meters in size and the fire was suppressed by San Jose Fire Department. A Priority B tag was created to replace the secondary riser U-guard."/>
    <s v="     "/>
    <x v="0"/>
    <m/>
    <x v="1"/>
    <s v="N"/>
    <s v="1152452"/>
    <m/>
    <m/>
    <s v="T005129955"/>
    <n v="120084000"/>
    <m/>
    <s v="     "/>
    <x v="0"/>
    <x v="0"/>
    <m/>
    <x v="0"/>
    <s v="D"/>
    <s v="&lt;3 meters of linear travel"/>
    <m/>
    <s v="Equipment - PG&amp;E"/>
    <x v="9"/>
    <s v="Equipment - PG&amp;E"/>
    <s v="All types of equipment / facility failure"/>
    <s v="Riser Failure"/>
    <s v="Riser"/>
    <m/>
    <m/>
    <m/>
    <s v="Overhead"/>
    <m/>
    <s v="Riser"/>
    <s v="Riser U Guard"/>
    <s v="Pole ID: 100621989"/>
    <s v="     "/>
    <x v="0"/>
    <m/>
    <n v="37.310299999999998"/>
    <n v="-121.85"/>
    <s v="Santa Clara"/>
    <s v="EVERGREEN-2102"/>
    <m/>
    <s v="San Jose FD"/>
    <s v="Urban"/>
    <m/>
    <m/>
    <m/>
    <m/>
    <m/>
    <m/>
    <m/>
    <s v="N"/>
    <s v="N"/>
    <m/>
    <m/>
    <s v="     "/>
    <m/>
    <m/>
    <m/>
    <m/>
    <m/>
    <m/>
    <m/>
    <m/>
    <m/>
    <m/>
    <m/>
    <m/>
    <m/>
    <m/>
    <m/>
    <m/>
    <m/>
    <m/>
    <m/>
  </r>
  <r>
    <x v="3162"/>
    <s v="     "/>
    <d v="2020-11-23T00:00:00"/>
    <d v="1899-12-30T13:03:00"/>
    <s v="48"/>
    <x v="3"/>
    <s v="11"/>
    <x v="6"/>
    <m/>
    <m/>
    <s v="On November 23, 2020 at 1300 hours, PG&amp;E received a 911 call requesting support from the Salinas Fire Department (“SFD”) for a house fire at 227 Navajo Drive in Salinas (“Incident Location”), which is served by the Salinas 1103 12kV Overhead Distribution Circuit. PG&amp;E subsequently dispatched a troubleman at 1305 hours. The troubleman arrived at 1320 hours and observed an active structure fire as well as a downed service drop. Shortly after arriving, the troubleman met a Comcast technician who was at the Incident Location to perform cable repair work. The Comcast technician told the troubleman that he was there working on a Comcast related issue and noticed something he was “working was not correct”. Once the scene was deemed safe, the troubleman wound up the service drop and observed a broken neutral wire. The troubleman placed the service drop on the pole and departed at 1400 hours."/>
    <s v="     "/>
    <x v="0"/>
    <m/>
    <x v="1"/>
    <s v="N"/>
    <m/>
    <m/>
    <m/>
    <s v="249370209"/>
    <m/>
    <s v="EI201123A"/>
    <s v="     "/>
    <x v="1"/>
    <x v="2"/>
    <m/>
    <x v="0"/>
    <m/>
    <s v="Structure-only"/>
    <m/>
    <s v="Under Investigation"/>
    <x v="1"/>
    <s v="Under Investigation"/>
    <m/>
    <m/>
    <m/>
    <m/>
    <m/>
    <m/>
    <s v="Overhead"/>
    <m/>
    <m/>
    <m/>
    <m/>
    <s v="     "/>
    <x v="0"/>
    <m/>
    <n v="36.705100000000002"/>
    <n v="-121.65600000000001"/>
    <s v="Monterey"/>
    <s v="SALINAS-1103"/>
    <m/>
    <s v="Salinas FD"/>
    <s v="Urban"/>
    <m/>
    <m/>
    <m/>
    <m/>
    <m/>
    <m/>
    <m/>
    <s v="N"/>
    <s v="N"/>
    <m/>
    <m/>
    <s v="     "/>
    <m/>
    <m/>
    <m/>
    <m/>
    <m/>
    <m/>
    <m/>
    <m/>
    <m/>
    <m/>
    <m/>
    <m/>
    <m/>
    <m/>
    <m/>
    <m/>
    <m/>
    <m/>
    <m/>
  </r>
  <r>
    <x v="3163"/>
    <s v="     "/>
    <d v="2020-11-28T00:00:00"/>
    <d v="1899-12-30T13:37:00"/>
    <s v="48"/>
    <x v="3"/>
    <s v="11"/>
    <x v="6"/>
    <d v="2020-11-28T00:00:00"/>
    <m/>
    <s v="On November 28, 2020 at 13:37 hours a Trouble man was dispatched to the Jolon 1102 Distribution circuit 3 poles north of Lockwood and San Lucas Road, Lockwood. Initial analysis indicates a primary overhead conductor failed, resulting in a wires down outage and an ignition. The ensuing fire was one tenth of an acre and was extinguished by CALFIRE.  A PG&amp;E crew was dispatched to make repairs on Sap ID 101704007 on A priority Electric Corrective 120106279. Crew completed repairs by fixing and re-sagging wire down on 11/28/2020. "/>
    <s v="     "/>
    <x v="0"/>
    <m/>
    <x v="1"/>
    <s v="N"/>
    <s v="1155578"/>
    <s v="20-0125604"/>
    <m/>
    <s v="T005133514"/>
    <n v="101704000"/>
    <m/>
    <s v="     "/>
    <x v="0"/>
    <x v="0"/>
    <m/>
    <x v="0"/>
    <s v="D"/>
    <s v="&lt;0.25"/>
    <s v="tenth of an acre"/>
    <s v="Equipment - PG&amp;E"/>
    <x v="4"/>
    <s v="Equipment - PG&amp;E"/>
    <s v="All types of equipment / facility failure"/>
    <s v="Conductor failure-all"/>
    <s v="Conductor - Primary"/>
    <m/>
    <m/>
    <m/>
    <s v="Overhead"/>
    <m/>
    <s v="Conductor - Primary"/>
    <s v="Conductor"/>
    <s v="120106279"/>
    <s v="     "/>
    <x v="0"/>
    <n v="565"/>
    <n v="35.966099999999997"/>
    <n v="-121.09099999999999"/>
    <s v="Monterey"/>
    <s v="JOLON-1102"/>
    <m/>
    <s v="Cal Fire"/>
    <s v="Herbaceous"/>
    <m/>
    <m/>
    <m/>
    <m/>
    <m/>
    <m/>
    <m/>
    <s v="N"/>
    <s v="N"/>
    <m/>
    <m/>
    <s v="     "/>
    <m/>
    <m/>
    <m/>
    <m/>
    <m/>
    <m/>
    <m/>
    <m/>
    <m/>
    <m/>
    <m/>
    <m/>
    <m/>
    <m/>
    <m/>
    <m/>
    <m/>
    <m/>
    <m/>
  </r>
  <r>
    <x v="3164"/>
    <s v="     "/>
    <d v="2020-11-30T00:00:00"/>
    <d v="1899-12-30T20:53:00"/>
    <s v="49"/>
    <x v="3"/>
    <s v="11"/>
    <x v="6"/>
    <d v="2020-11-30T00:00:00"/>
    <m/>
    <s v="On November 30, 2020 at 2053 hours, a PG&amp;E Troubleman was dispatched to the Hatton 1101 12kV Distribution Circuit in the vicinity of Highway 1 and Carpenter Drive, Carmel in response to reports of high/low voltage and observed a blown fuse and a fire in the area. Initial analysis indicates PG&amp;E equipment failure caused the ignition. An underground primary conductor failed due to the concrete casing flexing. According to Distribution Supervisor, it is suspected that the conductor was encased in concrete between 1967 and 1969. Overtime, the earth under the concrete eroded away allowing the concrete to flex that caused the conductor to fail inside leaving arc marks on the concrete. The ensuing fire was approximately 0.2 acres in size and the fire was suppressed by Cal Fire. A Priority B Tag was created to test and repair the damaged underground primary conductor."/>
    <s v="     "/>
    <x v="0"/>
    <m/>
    <x v="0"/>
    <s v="N"/>
    <s v="1156777"/>
    <s v="20-0126156"/>
    <m/>
    <s v="T005134891"/>
    <m/>
    <m/>
    <s v="     "/>
    <x v="0"/>
    <x v="0"/>
    <m/>
    <x v="0"/>
    <s v="D"/>
    <s v="&lt;0.25"/>
    <m/>
    <s v="Equipment - PG&amp;E"/>
    <x v="4"/>
    <s v="Equipment - PG&amp;E"/>
    <s v="All types of equipment / facility failure"/>
    <s v="Conductor failure-all"/>
    <s v="Conductor - Primary"/>
    <m/>
    <m/>
    <m/>
    <s v="Underground"/>
    <m/>
    <s v="Conductor - Primary"/>
    <s v="Conductor - Primary"/>
    <s v="Circuit ID: 182291101; Between riser 1463 and cutout J-71"/>
    <s v="     "/>
    <x v="1"/>
    <n v="505"/>
    <n v="36.564700000000002"/>
    <n v="-121.91200000000001"/>
    <s v="Monterey"/>
    <s v="HATTON-1101"/>
    <m/>
    <s v="Cal Fire"/>
    <s v="Conifer Forest"/>
    <m/>
    <m/>
    <m/>
    <m/>
    <m/>
    <s v="CARPENTER"/>
    <m/>
    <s v="N"/>
    <s v="N"/>
    <m/>
    <m/>
    <s v="     "/>
    <m/>
    <m/>
    <m/>
    <m/>
    <m/>
    <m/>
    <m/>
    <m/>
    <m/>
    <m/>
    <m/>
    <m/>
    <m/>
    <m/>
    <m/>
    <m/>
    <m/>
    <m/>
    <m/>
  </r>
  <r>
    <x v="3165"/>
    <s v="     "/>
    <d v="2020-11-30T00:00:00"/>
    <d v="1899-12-30T20:47:00"/>
    <s v="49"/>
    <x v="3"/>
    <s v="11"/>
    <x v="6"/>
    <d v="2020-11-30T00:00:00"/>
    <d v="1899-12-30T20:36:00"/>
    <s v="On November 30, 2020 at 2047 hours, a PG&amp;E Troubleman was dispatched to the Cottonwood 1102 12kV Distribution Circuit off of Ponder Way, Cottonwood in response to a wire down outage. Initial analysis indicates PG&amp;E equipment failed due to overloading caused the ignition. A customer's service overloaded and burnt in half resulting in the service wire down. The energized portion continued arcing until hot legs burnt in the clear. The ensuing fire was 1x4' in size and the fire was self-extinguished. PG&amp;E Troubleman cut open service at the transformer and made the service safe on November 30, 2020. A Priority A tag was created to replace the burnt service drop."/>
    <s v="     "/>
    <x v="0"/>
    <m/>
    <x v="1"/>
    <s v="N"/>
    <s v="1156770"/>
    <m/>
    <m/>
    <s v="T005134888"/>
    <n v="120111000"/>
    <m/>
    <s v="     "/>
    <x v="0"/>
    <x v="0"/>
    <m/>
    <x v="0"/>
    <s v="D"/>
    <s v="&lt;3 meters of linear travel"/>
    <m/>
    <s v="Equipment - Overloaded"/>
    <x v="4"/>
    <s v="Equipment - PG&amp;E"/>
    <s v="All types of equipment / facility failure"/>
    <s v="Conductor failure-all"/>
    <s v="Service Drop"/>
    <m/>
    <m/>
    <m/>
    <s v="Overhead"/>
    <m/>
    <s v="Service Drop"/>
    <s v="Service Drop"/>
    <s v="Meter: 1006281774"/>
    <s v="     "/>
    <x v="1"/>
    <n v="246"/>
    <n v="40.383200000000002"/>
    <n v="-122.452"/>
    <s v="Shasta"/>
    <s v="COTTONWOOD-1102"/>
    <m/>
    <s v="Self Extinguished"/>
    <s v="Hardwood Woodland"/>
    <m/>
    <m/>
    <m/>
    <m/>
    <m/>
    <m/>
    <m/>
    <s v="N"/>
    <s v="N"/>
    <m/>
    <m/>
    <s v="     "/>
    <m/>
    <m/>
    <m/>
    <m/>
    <m/>
    <m/>
    <m/>
    <m/>
    <m/>
    <m/>
    <m/>
    <m/>
    <m/>
    <m/>
    <m/>
    <m/>
    <m/>
    <m/>
    <m/>
  </r>
  <r>
    <x v="3166"/>
    <s v="     "/>
    <d v="2020-11-30T00:00:00"/>
    <d v="1899-12-30T14:07:00"/>
    <s v="49"/>
    <x v="3"/>
    <s v="11"/>
    <x v="6"/>
    <d v="2020-11-30T00:00:00"/>
    <d v="1899-12-30T08:44:00"/>
    <s v="On November 30, 2020 at 0847 hours, a PG&amp;E Troubleman was dispatched to the Peachton 1101 12kV Distribution Circuit on Colusa Highway, Gridley in response to a wire down outage. Initial analysis indicates 3rd party vehicle contact caused the ignition. A 2,000 gallon propane tank contacted a pole resulting in primary wires down and a fire that engulfed the truck. The ensuing fire was 80 acres in size and the fire was suppressed by Cal Fire. PG&amp;E Hired Contract Crew replaced the damaged pole and replaced 600' of primary conductor on November 30, 2020."/>
    <s v="     "/>
    <x v="0"/>
    <m/>
    <x v="1"/>
    <s v="N"/>
    <s v="1156150"/>
    <s v="20-0125868"/>
    <m/>
    <s v="T005134634"/>
    <n v="120110000"/>
    <m/>
    <s v="     "/>
    <x v="0"/>
    <x v="0"/>
    <m/>
    <x v="0"/>
    <s v="D"/>
    <s v="10-99"/>
    <m/>
    <s v="Contact - 3rd Party"/>
    <x v="8"/>
    <s v="Contact - 3rd Party"/>
    <s v="Contact from object"/>
    <s v="Contact - Vehicle"/>
    <m/>
    <s v="Contact - Vehicle"/>
    <s v="Pole"/>
    <m/>
    <s v="Overhead"/>
    <m/>
    <s v="Pole"/>
    <s v="Pole, Crossarm, Insulator, Hardware/Framing, Conductor - Primary"/>
    <s v="Pole ID: 100377946"/>
    <s v="     "/>
    <x v="0"/>
    <m/>
    <n v="39.362299999999998"/>
    <n v="-121.833"/>
    <s v="Butte"/>
    <s v="PEACHTON-1101"/>
    <m/>
    <s v="Cal Fire"/>
    <s v="Agriculture"/>
    <n v="10"/>
    <n v="0"/>
    <n v="0"/>
    <n v="0"/>
    <n v="0"/>
    <m/>
    <m/>
    <s v="N"/>
    <s v="N"/>
    <m/>
    <m/>
    <s v="     "/>
    <m/>
    <m/>
    <m/>
    <m/>
    <m/>
    <m/>
    <m/>
    <m/>
    <m/>
    <m/>
    <m/>
    <m/>
    <m/>
    <m/>
    <m/>
    <m/>
    <m/>
    <m/>
    <m/>
  </r>
  <r>
    <x v="3167"/>
    <s v="     "/>
    <d v="2020-12-03T00:00:00"/>
    <d v="1899-12-30T19:11:00"/>
    <s v="49"/>
    <x v="3"/>
    <s v="12"/>
    <x v="6"/>
    <m/>
    <m/>
    <s v="On December 3, 2020 at 13:02 hours a PG&amp;E Trouble man was dispatched to the West Park 1112 Distribution circuit at 227 Bloomquist Dr., Bakersfield. Initial analysis indicates a deteriorated hot leg had made contact with neutral possibly causing arcing resulting in a 1-3 meter grass fire. Wires down belonged to COMMS. Trouble man made repairs by re-taping connections. Fire was suppressed by customer. Additional analysis found while interviewing T-man was that he believes that this asset has had many issues over the years and that pole could use a re-work and better design. Pre-existing Distribution Electric Correctives 117585149 &amp; 119323522 exist to correct leaning pole, install anchor, and HV signs."/>
    <s v="     "/>
    <x v="0"/>
    <m/>
    <x v="1"/>
    <s v="N"/>
    <m/>
    <m/>
    <m/>
    <s v="6323314251"/>
    <m/>
    <m/>
    <s v="     "/>
    <x v="0"/>
    <x v="0"/>
    <m/>
    <x v="0"/>
    <s v="D"/>
    <s v="&lt;3 meters of linear travel"/>
    <m/>
    <s v="Equipment - PG&amp;E"/>
    <x v="10"/>
    <s v="Equipment - PG&amp;E"/>
    <s v="All types of equipment / facility failure"/>
    <s v="Splice/Clamp/Connector"/>
    <s v="Splice/Clamp/Connector"/>
    <m/>
    <m/>
    <m/>
    <s v="Overhead"/>
    <m/>
    <s v="Splice/Clamp/Connector"/>
    <m/>
    <s v="253701112"/>
    <s v="     "/>
    <x v="0"/>
    <m/>
    <n v="35.347299999999997"/>
    <n v="-119.05200000000001"/>
    <s v="Kern"/>
    <s v="WESTPARK-1112"/>
    <m/>
    <s v="Customer"/>
    <s v="Urban"/>
    <m/>
    <m/>
    <m/>
    <m/>
    <m/>
    <m/>
    <m/>
    <s v="N"/>
    <s v="N"/>
    <m/>
    <m/>
    <s v="     "/>
    <m/>
    <m/>
    <m/>
    <m/>
    <m/>
    <m/>
    <m/>
    <m/>
    <m/>
    <m/>
    <m/>
    <m/>
    <m/>
    <m/>
    <m/>
    <m/>
    <m/>
    <m/>
    <m/>
  </r>
  <r>
    <x v="3168"/>
    <s v="     "/>
    <d v="2020-12-03T00:00:00"/>
    <d v="1899-12-30T15:33:00"/>
    <s v="49"/>
    <x v="3"/>
    <s v="12"/>
    <x v="6"/>
    <m/>
    <m/>
    <s v="December 3, 2020 at 13:00 hours, a PG&amp;E Trouble man was dispatched to SAP ID 101916205 on circuit DIVIDE 1102 near HWY 135 Graciosa Road. Initial analysis indicates T-man was dispatched to investigate a small fire that ignited on Thanksgiving Day from hot connectors on primary lines. T-man wrote Electric Corrective A priority 120125629 to repair jumpers on main line 715al and replace connectors. Jumpers caused small fire on 11/26/2020. PG&amp;E internal crew EXGO repaired jumpers on 12/3/2020. Santa Barbara County Fire Department responded to and extinguished the fire. "/>
    <s v="     "/>
    <x v="0"/>
    <m/>
    <x v="1"/>
    <s v="N"/>
    <m/>
    <m/>
    <m/>
    <s v="T005137497"/>
    <n v="120126000"/>
    <m/>
    <s v="     "/>
    <x v="0"/>
    <x v="0"/>
    <m/>
    <x v="0"/>
    <s v="D"/>
    <s v="&lt;0.25"/>
    <m/>
    <s v="Equipment - PG&amp;E"/>
    <x v="4"/>
    <s v="Equipment - PG&amp;E"/>
    <s v="All types of equipment / facility failure"/>
    <s v="Conductor failure-all"/>
    <s v="Jumper"/>
    <m/>
    <m/>
    <m/>
    <s v="Overhead"/>
    <m/>
    <s v="Jumper"/>
    <s v="Connectors, Jumpers"/>
    <s v="101916205"/>
    <s v="     "/>
    <x v="0"/>
    <m/>
    <n v="34.855899999999998"/>
    <n v="-120.45099999999999"/>
    <s v="Santa Barbara"/>
    <s v="DIVIDE-1102"/>
    <m/>
    <s v="Santa Barbara County FD"/>
    <s v="Herbaceous"/>
    <m/>
    <m/>
    <m/>
    <m/>
    <m/>
    <m/>
    <m/>
    <s v="N"/>
    <s v="N"/>
    <m/>
    <m/>
    <s v="     "/>
    <m/>
    <m/>
    <m/>
    <m/>
    <m/>
    <m/>
    <m/>
    <m/>
    <m/>
    <m/>
    <m/>
    <m/>
    <m/>
    <m/>
    <m/>
    <m/>
    <m/>
    <m/>
    <m/>
  </r>
  <r>
    <x v="3169"/>
    <s v="     "/>
    <d v="2020-12-03T00:00:00"/>
    <d v="1899-12-30T02:54:00"/>
    <s v="49"/>
    <x v="3"/>
    <s v="12"/>
    <x v="6"/>
    <d v="2020-12-03T00:00:00"/>
    <d v="1899-12-30T03:37:00"/>
    <s v="On December 3, 2020 at 0321 hours, PG&amp;E Troublemen patrolled the Bakersfield 1116 12kV Distribution Circuit number 253371116, near the easement at the rear of 2914 Linden Avenue in Bakersfield. They observed two phases of 1/0 open wire secondary hot and broken on the ground, which resulted in a small vegetation fire. Initial analysis indicates PG&amp;E overhead equipment failure caused the ignition. The Bakersfield City Fire Department responded to and extinguished the fire. The 64-minute outage affected 84 customers.  The line was returned to service on December 3, 2020 and the repairs were completed the following day. This information is preliminary."/>
    <s v="     "/>
    <x v="0"/>
    <m/>
    <x v="1"/>
    <s v="N"/>
    <s v="1159798"/>
    <s v="20-0127096"/>
    <m/>
    <s v="T005136857, T005136856, T005136858"/>
    <n v="120122000"/>
    <m/>
    <s v="     "/>
    <x v="0"/>
    <x v="0"/>
    <m/>
    <x v="0"/>
    <s v="D"/>
    <s v="&lt;0.25"/>
    <m/>
    <s v="Equipment - PG&amp;E"/>
    <x v="4"/>
    <s v="Equipment - PG&amp;E"/>
    <s v="All types of equipment / facility failure"/>
    <s v="Conductor failure-all"/>
    <s v="Conductor - Secondary"/>
    <m/>
    <m/>
    <m/>
    <s v="Overhead"/>
    <m/>
    <s v="Conductor - Secondary"/>
    <s v="Conductor"/>
    <s v="Circuit ID: 253371101; SAP ID: 100164680; Eqp: Conductor"/>
    <s v="     "/>
    <x v="0"/>
    <m/>
    <n v="35.4026"/>
    <n v="-118.99299999999999"/>
    <s v="Kern"/>
    <s v="BAKERSFIELD-1116"/>
    <m/>
    <s v="Bakersfield FD"/>
    <s v="Urban"/>
    <m/>
    <m/>
    <m/>
    <m/>
    <m/>
    <m/>
    <m/>
    <s v="N"/>
    <s v="N"/>
    <m/>
    <m/>
    <s v="     "/>
    <m/>
    <m/>
    <m/>
    <m/>
    <m/>
    <m/>
    <m/>
    <m/>
    <m/>
    <m/>
    <m/>
    <m/>
    <m/>
    <m/>
    <m/>
    <m/>
    <m/>
    <m/>
    <m/>
  </r>
  <r>
    <x v="3170"/>
    <s v="     "/>
    <d v="2020-12-04T00:00:00"/>
    <d v="1899-12-30T12:38:00"/>
    <s v="49"/>
    <x v="3"/>
    <s v="12"/>
    <x v="6"/>
    <d v="2020-12-04T00:00:00"/>
    <m/>
    <s v="On December 4, 2020 at 12:37 hours, a PG&amp;E Trouble man was dispatched to Distribution circuit Fairway 1104 at address 840 Redwood Ave in the city of Santa Maria in response to outage 1163141. Initial analysis indicates a broken neutral on secondary line caused hi-lo conditions, resulting in damage to customer homes and causing a fire 1 - &gt; 3 meters in size. Fire started when a surge protector caught fire and burned a portion of carpet in customer home. Fire was self-extinguished and neither Santa Maria FD or Santa Barbara FD have record of the fire. Santa Maria fire dept states they were canceled en route due to the fire self-extinguishing. PG&amp;E Crew was dispatched to make repairs to overhead service on SAP IDs 101864306 &amp; 101864360 on Electric Correctives 120130886 &amp; 120130961, crew replaced 1/0 TPX AL service wire on 12/4/2020. Two small law claims have been filed in association with this ignition on 1/8/21 &amp; 12/10/21 in the total amount of $2,285.00. "/>
    <s v="     "/>
    <x v="0"/>
    <m/>
    <x v="1"/>
    <s v="N"/>
    <s v="1163141"/>
    <m/>
    <m/>
    <s v="T005138402"/>
    <m/>
    <m/>
    <s v="     "/>
    <x v="0"/>
    <x v="0"/>
    <m/>
    <x v="0"/>
    <s v="D"/>
    <s v="&lt;3 meters of linear travel"/>
    <m/>
    <s v="Equipment - PG&amp;E"/>
    <x v="4"/>
    <s v="Equipment - PG&amp;E"/>
    <s v="All types of equipment / facility failure"/>
    <s v="Conductor failure-all"/>
    <s v="Conductor - Secondary"/>
    <m/>
    <m/>
    <m/>
    <s v="Overhead"/>
    <m/>
    <s v="Conductor - Secondary"/>
    <m/>
    <s v="Circuit ID: 182061104 "/>
    <s v="     "/>
    <x v="0"/>
    <m/>
    <n v="34.888100000000001"/>
    <n v="-120.42400000000001"/>
    <s v="Santa Barbara"/>
    <s v="FAIRWAY-1104"/>
    <m/>
    <s v="Self Extinguished"/>
    <s v="Urban"/>
    <m/>
    <m/>
    <m/>
    <m/>
    <m/>
    <m/>
    <m/>
    <s v="N"/>
    <s v="N"/>
    <m/>
    <m/>
    <s v="     "/>
    <m/>
    <m/>
    <m/>
    <m/>
    <m/>
    <m/>
    <m/>
    <m/>
    <m/>
    <m/>
    <m/>
    <m/>
    <m/>
    <m/>
    <m/>
    <m/>
    <m/>
    <m/>
    <m/>
  </r>
  <r>
    <x v="3171"/>
    <s v="     "/>
    <d v="2020-12-07T00:00:00"/>
    <d v="1899-12-30T11:52:00"/>
    <s v="50"/>
    <x v="3"/>
    <s v="12"/>
    <x v="6"/>
    <d v="2020-12-07T00:00:00"/>
    <d v="1899-12-30T11:46:00"/>
    <s v="On December 7, 2020 at 1152 hours, a PG&amp;E troubleman was dispatched to the San Luis Obispo 1104 Distribution Circuit on Price Canyon Rd in Pismo Beach in response to an outage. Initial analysis indicates the ignition was caused by primary conductors coming together. The responding troubleman stated the primary overhead conductors had three flying bells roughly mid span that made contact with each other due to high winds that day. He also mentioned the jumpers on the flying bells had too much slack and needed to be adjusted. No lines fell to ground during this incident. The ensuing fire was 0.25 acre - 10 acres in size and extinguished by Cal Fire SLO. A PG&amp;E crew repaired burnt jumpers and adjusted flying bell clearance on December 7, 2020. "/>
    <s v="     "/>
    <x v="0"/>
    <m/>
    <x v="0"/>
    <s v="N"/>
    <s v="1168643"/>
    <s v="20-0128545"/>
    <m/>
    <s v="T005140477"/>
    <n v="120138000"/>
    <m/>
    <s v="     "/>
    <x v="0"/>
    <x v="0"/>
    <m/>
    <x v="0"/>
    <s v="D"/>
    <s v="0.26-9.99"/>
    <m/>
    <s v="Weather - High Wind"/>
    <x v="1"/>
    <s v="Weather"/>
    <s v="Weather"/>
    <s v="Weather - High Winds"/>
    <m/>
    <m/>
    <m/>
    <m/>
    <s v="Overhead"/>
    <m/>
    <s v="Jumper"/>
    <s v="Jumpers"/>
    <s v="Circuit ID: 182631104"/>
    <s v="     "/>
    <x v="1"/>
    <n v="508"/>
    <n v="35.153599999999997"/>
    <n v="-120.63200000000001"/>
    <s v="San Luis Obispo"/>
    <s v="SAN-LUIS-OBISPO-1104"/>
    <m/>
    <s v="Cal Fire SLO"/>
    <s v="Herbaceous"/>
    <m/>
    <m/>
    <m/>
    <m/>
    <m/>
    <s v="PRICE"/>
    <m/>
    <s v="N"/>
    <s v="N"/>
    <m/>
    <m/>
    <s v="     "/>
    <m/>
    <m/>
    <m/>
    <m/>
    <m/>
    <m/>
    <m/>
    <m/>
    <m/>
    <m/>
    <m/>
    <m/>
    <m/>
    <m/>
    <m/>
    <m/>
    <m/>
    <m/>
    <m/>
  </r>
  <r>
    <x v="3172"/>
    <s v="     "/>
    <d v="2020-12-07T00:00:00"/>
    <d v="1899-12-30T10:10:00"/>
    <s v="50"/>
    <x v="3"/>
    <s v="12"/>
    <x v="6"/>
    <d v="2020-12-07T00:00:00"/>
    <d v="1899-12-30T10:01:00"/>
    <s v="On December 7, 2020 at 1121 hours, a PG&amp;E Troubleman patrolled the Camp Evers 2106 12kV Distribution Circuit number 083622106, near Jarvis and Vine Hill Road in Santa Cruz. He observed a primary overhead wire and a tree down at 885 Jarvis Road, a long span floating at the pole up hill, and an approximately 1-acre fire in progress. Initial analysis indicates a tree fell into the primary overhead lines, resulting in a wires down outage and an ignition. Cal Fire Felton responded to and extinguished the fire. The 989-minute outage affected 16 customers. We repaired 2000' of 8cw and 200' of that with copper weld, as well as the addition of a pole top extension on December 7, via the EC tag 120138027. The following day, we replaced the damaged 10 KVA transformer with a 25 KVA one, via the EC tag 120142971. All the repairs were completed and the line was returned to service on December 8, 2020. This information is preliminary."/>
    <s v="     "/>
    <x v="0"/>
    <m/>
    <x v="0"/>
    <s v="N"/>
    <s v="1168409"/>
    <s v="20-0128530"/>
    <m/>
    <s v="T005140291, T005140298, T005140353"/>
    <m/>
    <m/>
    <s v="     "/>
    <x v="0"/>
    <x v="0"/>
    <m/>
    <x v="0"/>
    <s v="D"/>
    <s v="0.26-9.99"/>
    <s v="Approximately 1-acre"/>
    <s v="Vegetation"/>
    <x v="0"/>
    <s v="Vegetation"/>
    <s v="Contact from object"/>
    <s v="Contact - Vegetation"/>
    <m/>
    <s v="Contact - Vegetation"/>
    <s v="Conductor - Primary"/>
    <m/>
    <s v="Overhead"/>
    <m/>
    <s v="Conductor - Primary"/>
    <s v="Primary overhead conductor, Pole top extension, Transformer"/>
    <s v="Circuit ID: 083622106, SAP ID: 101799700"/>
    <s v="     "/>
    <x v="2"/>
    <n v="520"/>
    <n v="37.070500000000003"/>
    <n v="-121.977"/>
    <s v="Santa Cruz"/>
    <s v="CAMP-EVERS-2106"/>
    <m/>
    <s v="Cal Fire Felton"/>
    <s v="Hardwood Woodland"/>
    <m/>
    <m/>
    <m/>
    <m/>
    <m/>
    <s v="VINE"/>
    <m/>
    <s v="N"/>
    <s v="Y"/>
    <s v="202012070700"/>
    <s v="202012080100"/>
    <s v="     "/>
    <n v="37.070955900000001"/>
    <n v="-121.97736860000001"/>
    <s v="Feb  8 2021 12:00AM"/>
    <s v="TrunkFail"/>
    <s v="EVIDENCE OF LIQUID AMBER/SWEETGUM WITH STEM FAILURE OBSERVED"/>
    <s v="LIQ"/>
    <s v="50"/>
    <s v="24"/>
    <s v="20"/>
    <s v="None"/>
    <s v="None"/>
    <s v="N"/>
    <s v="1"/>
    <m/>
    <s v="Ridge"/>
    <s v="A"/>
    <s v="CrossArm"/>
    <s v="BareWire"/>
    <s v="1"/>
  </r>
  <r>
    <x v="3173"/>
    <s v="     "/>
    <d v="2020-12-07T00:00:00"/>
    <d v="1899-12-30T03:14:00"/>
    <s v="50"/>
    <x v="3"/>
    <s v="12"/>
    <x v="6"/>
    <d v="2020-12-07T00:00:00"/>
    <d v="1899-12-30T03:11:00"/>
    <s v="On December 7, 2020 at 0630 hours, a PG&amp;E Troubleman patrolled the Sycamore Creek 1111 12kV Distribution Circuit number 102971111, near Hollow Oak Drive in Chico. He observed a treetop in two phases of overhead primary lines, which resulted in a brush fire under the primary wires. Initial analysis indicates a 90-foot healthy green ponderosa pine had a trunk failure at 80-feet above ground. There were no signs of decay found at the break. The analysis indicates that the 10-foot treetop broke off in the easterly wind event and landed on the conductor igniting the 3-acre fire. Cal Fire responded to and extinguished the fire. The 635-minute outage affected 22 customers. We removed the treetop from across the single-phase tap line, installed a repair sleeve on the west phase, and switched to heat up the tap line. All the repairs were completed, and the line was returned to service on December 7, 2020. This information is preliminary."/>
    <s v="     "/>
    <x v="0"/>
    <m/>
    <x v="1"/>
    <s v="N"/>
    <s v="1167263"/>
    <s v="20-0128400"/>
    <m/>
    <s v="T005139762"/>
    <n v="120136000"/>
    <m/>
    <s v="     "/>
    <x v="0"/>
    <x v="0"/>
    <m/>
    <x v="0"/>
    <s v="D"/>
    <s v="0.26-9.99"/>
    <m/>
    <s v="Vegetation"/>
    <x v="0"/>
    <s v="Vegetation"/>
    <s v="Contact from object"/>
    <s v="Contact - Vegetation"/>
    <m/>
    <s v="Contact - Vegetation"/>
    <s v="Conductor - Primary"/>
    <m/>
    <s v="Overhead"/>
    <m/>
    <s v="Conductor - Primary"/>
    <s v="Conductor - Primary"/>
    <s v="Circuit ID: 102971111, SAP ID: 103357398"/>
    <s v="     "/>
    <x v="2"/>
    <n v="280"/>
    <n v="39.938200000000002"/>
    <n v="-121.736"/>
    <s v="Butte"/>
    <s v="SYCAMORE-CREEK-1111"/>
    <m/>
    <s v="Cal Fire"/>
    <s v="Conifer Forest"/>
    <n v="3"/>
    <m/>
    <m/>
    <m/>
    <m/>
    <m/>
    <m/>
    <s v="N"/>
    <s v="N"/>
    <m/>
    <m/>
    <s v="     "/>
    <n v="39.935450000000003"/>
    <n v="-121.73522199999999"/>
    <s v="Dec  8 2020 12:00AM"/>
    <s v="TrunkFail"/>
    <s v="Green healthy poderosa pine 90ft tall by 18&quot;dbh. 10FT of top of tree broke out in wind event and landed on 12kv starting 3 acre fire. No sighns of decay at break."/>
    <s v="PINP"/>
    <s v="90"/>
    <s v="18"/>
    <s v="7"/>
    <s v="None"/>
    <s v="None"/>
    <s v="N"/>
    <s v="1"/>
    <m/>
    <s v="Hillside"/>
    <s v="A"/>
    <s v="CrossArm"/>
    <s v="BareWire"/>
    <s v="0"/>
  </r>
  <r>
    <x v="3174"/>
    <s v="     "/>
    <d v="2020-12-09T00:00:00"/>
    <d v="1899-12-30T16:15:00"/>
    <s v="50"/>
    <x v="3"/>
    <s v="12"/>
    <x v="6"/>
    <d v="2020-12-09T00:00:00"/>
    <d v="1899-12-30T16:15:00"/>
    <s v="On December 9, 2020 at 1615 hours, an oil filled bus side C phase bushing on CB 112 at the Kern Power Plant Substation in Bakersfield failed catastrophically resulting in an ignition greater than one meter. The bushing fire was self extinguished but the fire that ensued on the ground was extinguished by PG&amp;E employees. This ignition is associated with and EIR investigation. Please refer to the completed 20 day and Event Analysis Report for complete details."/>
    <s v="     "/>
    <x v="8"/>
    <m/>
    <x v="1"/>
    <s v="N"/>
    <m/>
    <m/>
    <s v="T20-018615, INT-14311"/>
    <m/>
    <n v="120162000"/>
    <s v="EI201209A"/>
    <s v="     "/>
    <x v="0"/>
    <x v="0"/>
    <m/>
    <x v="3"/>
    <s v="T"/>
    <s v="&lt;0.25"/>
    <m/>
    <s v="Equipment - PG&amp;E"/>
    <x v="9"/>
    <s v="Equipment - PG&amp;E"/>
    <s v="All types of equipment / facility failure"/>
    <s v="Circuit Breaker"/>
    <s v="Circuit Breaker"/>
    <m/>
    <m/>
    <m/>
    <s v="Overhead"/>
    <m/>
    <s v="Circuit Breaker"/>
    <s v="Circuit Breaker 112"/>
    <s v="Circuit Breaker 112"/>
    <s v="     "/>
    <x v="0"/>
    <m/>
    <n v="35.379399999999997"/>
    <n v="-119.09699999999999"/>
    <s v="Kern"/>
    <s v="KERN-PP-#2-115KV"/>
    <m/>
    <s v="PG&amp;E employee/ Self Extinguished"/>
    <s v="Urban"/>
    <m/>
    <m/>
    <m/>
    <m/>
    <m/>
    <m/>
    <m/>
    <s v="N"/>
    <s v="N"/>
    <m/>
    <m/>
    <s v="     "/>
    <m/>
    <m/>
    <m/>
    <m/>
    <m/>
    <m/>
    <m/>
    <m/>
    <m/>
    <m/>
    <m/>
    <m/>
    <m/>
    <m/>
    <m/>
    <m/>
    <m/>
    <m/>
    <m/>
  </r>
  <r>
    <x v="3175"/>
    <s v="     "/>
    <d v="2020-12-11T00:00:00"/>
    <d v="1899-12-30T23:21:00"/>
    <s v="50"/>
    <x v="3"/>
    <s v="12"/>
    <x v="6"/>
    <d v="2020-12-11T00:00:00"/>
    <d v="1899-12-30T23:34:00"/>
    <s v="On December 11, 2020 at 2357 hours, a PG&amp;E Troubleman patrolled the Oregon Trail 1104 12kV Distribution Circuit number 103521104, near 1300 Salmon Creek Road in Redding. He observed a pole burnt from the ground level to the control box, as well as a burnt line recloser controller and PT's. Initial analysis indicates the ignition was caused by the equipment ground. It was reported that there were high ground amps on the line from a suspected leaking insulator, which caused the line recloser to flash over and the PT to burst. In the rev.28/F6 oil recloser redd line recloser 1574 is a Tier 2 Fire Mitigation Line Recloser Index 246. Cal Fire responded to and extinguished the fire. The 85-minute outage affected 998 customers. The line was returned to service on December 12, 2020. This information is preliminary."/>
    <s v="     "/>
    <x v="0"/>
    <m/>
    <x v="1"/>
    <s v="N"/>
    <s v="1180508"/>
    <s v="20-0129857"/>
    <m/>
    <s v="T005144753, T005144764"/>
    <m/>
    <m/>
    <s v="     "/>
    <x v="0"/>
    <x v="0"/>
    <m/>
    <x v="0"/>
    <s v="D"/>
    <s v="&lt;0.25"/>
    <m/>
    <s v="Equipment - PG&amp;E"/>
    <x v="9"/>
    <s v="Equipment - PG&amp;E"/>
    <s v="All types of equipment / facility failure"/>
    <s v="Equipment failure - Other"/>
    <s v="Grounding Wire"/>
    <m/>
    <m/>
    <m/>
    <s v="Overhead"/>
    <m/>
    <s v="Grounding Wire"/>
    <s v="Pole, Line Recloser, PT, Insulator"/>
    <s v="Circuit ID: 103521104; SAP ID: 101464947"/>
    <s v="     "/>
    <x v="0"/>
    <n v="246"/>
    <n v="40.588500000000003"/>
    <n v="-122.29900000000001"/>
    <s v="Shasta"/>
    <s v="OREGON-TRAIL-1104"/>
    <m/>
    <s v="Cal Fire"/>
    <s v="Agriculture"/>
    <m/>
    <m/>
    <m/>
    <m/>
    <m/>
    <m/>
    <m/>
    <s v="N"/>
    <s v="N"/>
    <m/>
    <m/>
    <s v="     "/>
    <m/>
    <m/>
    <m/>
    <m/>
    <m/>
    <m/>
    <m/>
    <m/>
    <m/>
    <m/>
    <m/>
    <m/>
    <m/>
    <m/>
    <m/>
    <m/>
    <m/>
    <m/>
    <m/>
  </r>
  <r>
    <x v="3176"/>
    <s v="     "/>
    <d v="2020-12-12T00:00:00"/>
    <d v="1899-12-30T07:47:00"/>
    <s v="50"/>
    <x v="3"/>
    <s v="12"/>
    <x v="6"/>
    <d v="2020-12-12T00:00:00"/>
    <d v="1899-12-30T07:28:00"/>
    <s v="On December 12, 2020 at 0746 hours, a PG&amp;E Troubleman was dispatched to the Kingsburg 1111 12kV Distribution Circuit in the vicinity of S 7th Avenue and Corona Avenue, Kingsburg in response to a pole fire. Initial analysis indicates PG&amp;E equipment failure due to contamination caused the ignition. Tracking occurred from dirt and dust accumulation on the insulators with light rain resulted in the ignition. The pole top caught fire and flipped into the cypress trees below. The ensuing fire was 3 meters - 0.25 acres in size and the fire was suppressed by Kings County Fire Department. PG&amp;E Crew replaced the pole, crossarm, insulators, and guy on December 12, 2020."/>
    <s v="     "/>
    <x v="0"/>
    <m/>
    <x v="1"/>
    <s v="N"/>
    <s v="1180824"/>
    <s v="20-0129930"/>
    <m/>
    <s v="T005145000"/>
    <n v="120189000"/>
    <m/>
    <s v="     "/>
    <x v="0"/>
    <x v="0"/>
    <m/>
    <x v="0"/>
    <s v="D"/>
    <s v="&lt;0.25"/>
    <s v="CYPRESS TREES "/>
    <s v="Equipment - PG&amp;E"/>
    <x v="22"/>
    <s v="Equipment - PG&amp;E"/>
    <s v="Contamination"/>
    <s v="Tracking"/>
    <s v="Insulator"/>
    <m/>
    <m/>
    <m/>
    <s v="Overhead"/>
    <m/>
    <s v="Insulator"/>
    <s v="Pole, Crossarm, Insulators, Guy"/>
    <s v="Pole ID: 100788973"/>
    <s v="     "/>
    <x v="0"/>
    <m/>
    <n v="36.442599999999999"/>
    <n v="-119.583"/>
    <s v="Kings"/>
    <s v="KINGSBURG-1111"/>
    <m/>
    <s v="Kings County FD"/>
    <s v="Agriculture"/>
    <m/>
    <m/>
    <m/>
    <m/>
    <m/>
    <m/>
    <m/>
    <s v="N"/>
    <s v="N"/>
    <m/>
    <m/>
    <s v="     "/>
    <m/>
    <m/>
    <m/>
    <m/>
    <m/>
    <m/>
    <m/>
    <m/>
    <m/>
    <m/>
    <m/>
    <m/>
    <m/>
    <m/>
    <m/>
    <m/>
    <m/>
    <m/>
    <m/>
  </r>
  <r>
    <x v="3177"/>
    <s v="     "/>
    <d v="2020-12-13T00:00:00"/>
    <d v="1899-12-30T12:50:00"/>
    <s v="51"/>
    <x v="3"/>
    <s v="12"/>
    <x v="6"/>
    <d v="2020-12-13T00:00:00"/>
    <d v="1899-12-30T12:48:00"/>
    <s v="On December 13, 2020 at 1249 hours, a PG&amp;E Troubleman was dispatched to the Bakersfield 2109 21kV Distribution Circuit in the vicinity of Dore Drive and Patricia Avenue, Bakersfield in response to a pole fire. Initial analysis indicates PG&amp;E equipment failure due to contamination caused the ignition. Tracking occurred from dirt and dust accumulation on the insulators with fog resulted in the ignition causing the crossarm to fail. The ensuing fire was 3 meters - 0.25 acres in size and the fire was suppressed by Bakersfield Fire Department. PG&amp;E Crew replaced the damaged crossarm on December 13, 2020."/>
    <s v="     "/>
    <x v="0"/>
    <m/>
    <x v="1"/>
    <s v="N"/>
    <s v="1182648"/>
    <s v="20-0130156"/>
    <m/>
    <s v="T005146055"/>
    <n v="120190000"/>
    <m/>
    <s v="     "/>
    <x v="0"/>
    <x v="0"/>
    <m/>
    <x v="0"/>
    <s v="D"/>
    <s v="&lt;0.25"/>
    <s v="9-12'"/>
    <s v="Equipment - PG&amp;E"/>
    <x v="22"/>
    <s v="Equipment - PG&amp;E"/>
    <s v="Contamination"/>
    <s v="Tracking"/>
    <s v="Insulator"/>
    <m/>
    <m/>
    <m/>
    <s v="Overhead"/>
    <m/>
    <s v="Insulator"/>
    <s v="Crossarm"/>
    <s v="Pole ID: 100155808"/>
    <s v="     "/>
    <x v="0"/>
    <m/>
    <n v="35.330399999999997"/>
    <n v="-119.009"/>
    <s v="Kern"/>
    <s v="BAKERSFIELD-2109"/>
    <m/>
    <s v="Bakersfield FD"/>
    <s v="Urban"/>
    <m/>
    <m/>
    <m/>
    <m/>
    <m/>
    <m/>
    <m/>
    <s v="N"/>
    <s v="N"/>
    <m/>
    <m/>
    <s v="     "/>
    <m/>
    <m/>
    <m/>
    <m/>
    <m/>
    <m/>
    <m/>
    <m/>
    <m/>
    <m/>
    <m/>
    <m/>
    <m/>
    <m/>
    <m/>
    <m/>
    <m/>
    <m/>
    <m/>
  </r>
  <r>
    <x v="3178"/>
    <s v="     "/>
    <d v="2020-12-17T00:00:00"/>
    <d v="1899-12-30T09:50:00"/>
    <s v="51"/>
    <x v="3"/>
    <s v="12"/>
    <x v="6"/>
    <m/>
    <m/>
    <s v="On December 17, 2020 at 0954 hours, a PG&amp;E Troubleman was dispatched to the Cholame 2102 12kV Distribution Circuit in the vicinity of Bitterwater Road and Davis Road, Shandon in response to a fire. Initial analysis indicates balloon contact caused the ignition. A balloon was found in the primary conductor caught in the vibration damper. The ensuing fire was 0.25 - 10 acres in size and the fire was suppressed by Cal Fire and the property owners. PG&amp;E Troubleman removed the balloon on December 17, 2020. There were no damages to PG&amp;E equipment warranting repair."/>
    <s v="     "/>
    <x v="0"/>
    <m/>
    <x v="1"/>
    <s v="N"/>
    <s v="1192274"/>
    <m/>
    <m/>
    <s v="T005149708"/>
    <m/>
    <m/>
    <s v="     "/>
    <x v="0"/>
    <x v="0"/>
    <m/>
    <x v="0"/>
    <s v="D"/>
    <s v="0.26-9.99"/>
    <m/>
    <s v="Contact - 3rd Party"/>
    <x v="12"/>
    <s v="Contact - 3rd Party"/>
    <s v="Contact from object"/>
    <s v="Contact - Balloon"/>
    <m/>
    <s v="Contact - Balloon"/>
    <s v="Conductor - Primary"/>
    <m/>
    <s v="Overhead"/>
    <m/>
    <s v="Conductor - Primary"/>
    <m/>
    <s v="Circuit ID: 182562102 "/>
    <s v="     "/>
    <x v="0"/>
    <m/>
    <n v="35.695799999999998"/>
    <n v="-120.256"/>
    <s v="San Luis Obispo"/>
    <s v="CHOLAME-2102"/>
    <m/>
    <s v="Customer / Cal Fire"/>
    <s v="Herbaceous"/>
    <m/>
    <m/>
    <m/>
    <m/>
    <m/>
    <m/>
    <m/>
    <s v="N"/>
    <s v="N"/>
    <m/>
    <m/>
    <s v="     "/>
    <m/>
    <m/>
    <m/>
    <m/>
    <m/>
    <m/>
    <m/>
    <m/>
    <m/>
    <m/>
    <m/>
    <m/>
    <m/>
    <m/>
    <m/>
    <m/>
    <m/>
    <m/>
    <m/>
  </r>
  <r>
    <x v="3179"/>
    <s v="     "/>
    <d v="2020-12-22T00:00:00"/>
    <d v="1899-12-30T11:22:00"/>
    <s v="52"/>
    <x v="3"/>
    <s v="12"/>
    <x v="6"/>
    <d v="2020-12-22T00:00:00"/>
    <d v="1899-12-30T11:13:00"/>
    <s v="On December 22, 2020 at 1122 hours, a PG&amp;E Troubleman was dispatched to the  Williams 1102 12kV Distribution Circuit in the vicinity of Marguerite Street and Highway 20, Williams in response to a wire down outage. Initial analysis indicates PG&amp;E equipment failure caused the ignition. It is unknown what caused the 3/0 aluminum primary conductor fail, as there was sitching being performed prior that could have resulted in the conductor to fail due to a loading issue. The ensuing fire was 1 meter - &lt; 3 meters in size and the fire was suppressed by Williams Fire Department. PG&amp;E Crew replaced a damaged transformer, crossarm, and repaired primary conductor on December 22, 2020."/>
    <s v="     "/>
    <x v="0"/>
    <m/>
    <x v="1"/>
    <s v="N"/>
    <s v="1197173"/>
    <s v="20-0131484"/>
    <m/>
    <s v="T005152909, T005152910"/>
    <n v="120228000"/>
    <m/>
    <s v="     "/>
    <x v="0"/>
    <x v="0"/>
    <m/>
    <x v="0"/>
    <s v="D"/>
    <s v="&lt;3 meters of linear travel"/>
    <m/>
    <s v="Equipment - PG&amp;E"/>
    <x v="4"/>
    <s v="Equipment - PG&amp;E"/>
    <s v="All types of equipment / facility failure"/>
    <s v="Conductor failure-all"/>
    <s v="Conductor - Primary"/>
    <m/>
    <m/>
    <m/>
    <s v="Overhead"/>
    <m/>
    <s v="Conductor - Primary"/>
    <s v="Conductor - Primary, Transformer, Crossarms"/>
    <s v="Circuit ID: 062051102"/>
    <s v="     "/>
    <x v="0"/>
    <m/>
    <n v="39.1663"/>
    <n v="-122.142"/>
    <s v="Colusa"/>
    <s v="WILLIAMS-1102"/>
    <m/>
    <s v="Williams FD"/>
    <s v="Agriculture"/>
    <m/>
    <m/>
    <m/>
    <m/>
    <m/>
    <m/>
    <m/>
    <s v="N"/>
    <s v="N"/>
    <m/>
    <m/>
    <s v="     "/>
    <m/>
    <m/>
    <m/>
    <m/>
    <m/>
    <m/>
    <m/>
    <m/>
    <m/>
    <m/>
    <m/>
    <m/>
    <m/>
    <m/>
    <m/>
    <m/>
    <m/>
    <m/>
    <m/>
  </r>
  <r>
    <x v="3180"/>
    <s v="     "/>
    <d v="2020-12-22T00:00:00"/>
    <d v="1899-12-30T10:13:00"/>
    <s v="52"/>
    <x v="3"/>
    <s v="12"/>
    <x v="6"/>
    <d v="2020-12-22T00:00:00"/>
    <d v="1899-12-30T10:46:00"/>
    <s v="On December 22, 2020 at 10:46 hours, a PG&amp;E Trouble man was dispatched to the North Tower 1102 Distribution Circuit at Recloser 91736 2 poles west of Switch 7093 near Clearpoint Dr &amp; Jordan St. in  the City of Vallejo, North Bay Division in response to OIS 1197218. Trouble man found wire down at double deadends on the load side of LR 91736 where there was a DDE corroded shoe failure. Initial analysis indicates an approximately 500 square foot fire ignited due to the DDE shoe failure. Vallejo Fire dept was on scene and extinguished fire. PG&amp;E Crew was sent to complete repairs on SAP ID 103163440 on Electric Corrective 120229069. Crew repaired wire down, sagged 1 phase 3/0 CU phase sagged, work was complete on 12/22/2020. All impacted customers were restored to power."/>
    <s v="     "/>
    <x v="0"/>
    <m/>
    <x v="0"/>
    <s v="N"/>
    <s v="1197218"/>
    <s v="20-0131485"/>
    <m/>
    <s v="T005152860"/>
    <n v="120229000"/>
    <m/>
    <s v="     "/>
    <x v="0"/>
    <x v="0"/>
    <m/>
    <x v="0"/>
    <s v="D"/>
    <s v="&lt;0.25"/>
    <s v="Approximately 500 feet"/>
    <s v="Equipment - PG&amp;E"/>
    <x v="4"/>
    <s v="Equipment - PG&amp;E"/>
    <s v="All types of equipment / facility failure"/>
    <s v="Conductor failure-all"/>
    <s v="Conductor - Primary"/>
    <m/>
    <m/>
    <m/>
    <s v="Overhead"/>
    <m/>
    <s v="Conductor - Primary"/>
    <s v="Conductor &amp; Connectors"/>
    <s v="103163440"/>
    <s v="     "/>
    <x v="0"/>
    <m/>
    <n v="38.073900000000002"/>
    <n v="-122.224"/>
    <s v="Solano"/>
    <s v="NORTH-TOWER-1102"/>
    <m/>
    <s v="Vallejo FD"/>
    <s v="Urban"/>
    <m/>
    <m/>
    <m/>
    <m/>
    <m/>
    <m/>
    <m/>
    <s v="N"/>
    <s v="N"/>
    <m/>
    <m/>
    <s v="     "/>
    <m/>
    <m/>
    <m/>
    <m/>
    <m/>
    <m/>
    <m/>
    <m/>
    <m/>
    <m/>
    <m/>
    <m/>
    <m/>
    <m/>
    <m/>
    <m/>
    <m/>
    <m/>
    <m/>
  </r>
  <r>
    <x v="3181"/>
    <s v="     "/>
    <d v="2020-12-27T00:00:00"/>
    <d v="1899-12-30T09:18:00"/>
    <s v="53"/>
    <x v="3"/>
    <s v="12"/>
    <x v="6"/>
    <d v="2020-12-27T00:00:00"/>
    <m/>
    <s v="3rd party vandalism theft, copper was stolen from the load side of primary metering. The customer owned the equipment. No PG&amp;E assets were affected."/>
    <s v="     "/>
    <x v="0"/>
    <m/>
    <x v="1"/>
    <s v="N"/>
    <s v="1199417"/>
    <s v="20-0131934"/>
    <m/>
    <s v="T005155202"/>
    <m/>
    <m/>
    <s v="     "/>
    <x v="0"/>
    <x v="0"/>
    <m/>
    <x v="0"/>
    <s v="D"/>
    <s v="&lt;3 meters of linear travel"/>
    <m/>
    <s v="Contact - 3rd Party"/>
    <x v="23"/>
    <s v="Contact - 3rd Party"/>
    <s v="Vandalism"/>
    <s v="Vandalism"/>
    <m/>
    <s v="Vandalism"/>
    <s v="Conductor - Primary"/>
    <m/>
    <s v="Overhead"/>
    <m/>
    <s v="Conductor - Primary"/>
    <s v="Conductor"/>
    <s v="101812102"/>
    <s v="     "/>
    <x v="0"/>
    <m/>
    <n v="37.721699999999998"/>
    <n v="-122.38800000000001"/>
    <s v="San Francisco"/>
    <s v="HUNTERS-POINT-(P)-1105"/>
    <m/>
    <s v="San Francisco FD"/>
    <s v="Urban"/>
    <m/>
    <m/>
    <m/>
    <m/>
    <m/>
    <m/>
    <m/>
    <s v="N"/>
    <s v="N"/>
    <m/>
    <m/>
    <s v="     "/>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0">
  <r>
    <x v="0"/>
    <m/>
    <s v="1 - QC Not Started"/>
    <m/>
    <m/>
    <x v="0"/>
    <s v="\\fxshare-nas05\quotashare-fs01\ESA\5 - Ignition Tracking\2021_Ignition_QC_Folders\20210601_1362818_21-0068186_nan_T005303970"/>
    <s v=" "/>
    <m/>
    <m/>
    <m/>
    <m/>
    <m/>
    <x v="0"/>
    <m/>
    <m/>
    <m/>
    <m/>
    <m/>
    <m/>
    <m/>
    <m/>
    <m/>
    <m/>
    <m/>
    <m/>
    <m/>
    <m/>
    <m/>
    <m/>
    <m/>
    <s v=" "/>
    <x v="0"/>
    <s v="09:01"/>
    <d v="2021-06-01T00:00:00"/>
    <s v="09:01"/>
    <s v="FAS"/>
    <s v="N"/>
    <s v="N"/>
    <s v="1362818"/>
    <s v="21-0068186"/>
    <m/>
    <s v="T005303970"/>
    <m/>
    <m/>
    <m/>
    <m/>
    <s v=" "/>
    <x v="0"/>
    <x v="0"/>
    <s v="N"/>
    <s v="N"/>
    <m/>
    <s v="PG&amp;E"/>
    <s v="Other"/>
    <s v="D"/>
    <m/>
    <s v="Structure-PG&amp;E only"/>
    <m/>
    <m/>
    <m/>
    <m/>
    <x v="0"/>
    <x v="0"/>
    <x v="0"/>
    <m/>
    <s v="Overhead"/>
    <s v="Primary"/>
    <s v="Pole"/>
    <m/>
    <m/>
    <s v=" "/>
    <x v="0"/>
    <n v="37.955689999999997"/>
    <n v="-122.32534"/>
    <s v="Contra Costa"/>
    <x v="0"/>
    <n v="12000"/>
    <m/>
    <s v="Employee/Contra Costa County FD"/>
    <m/>
    <m/>
    <m/>
    <m/>
    <m/>
    <s v="Pending Data"/>
    <s v="Pending Data"/>
    <s v="Pending Data"/>
    <s v="Pending Data"/>
    <s v="2021-06-0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EAST BAY"/>
    <s v="RICHMOND 05"/>
    <s v="09:01"/>
    <s v="06/01/2021"/>
    <s v="1362818"/>
    <s v="T005303970"/>
    <n v="1718"/>
    <s v="BAYO VISTA AVE"/>
    <x v="0"/>
    <n v="37.955689999999997"/>
    <n v="-122.32534"/>
    <s v="E2TJ7HE"/>
    <s v="HERRERA, JIMMY"/>
    <n v="12501112"/>
    <s v="20210601 10:34"/>
    <n v="9110"/>
    <n v="0"/>
    <s v="POLE FIRE FROM FOG"/>
    <s v="Y"/>
    <m/>
    <m/>
    <m/>
    <n v="37.955689999999997"/>
    <n v="-122.32534"/>
    <m/>
    <s v="CONTRA COSTA"/>
    <m/>
    <s v="N"/>
    <s v="Y"/>
    <m/>
    <s v="Other (Comments)"/>
    <s v="FOGGY"/>
    <s v="PG&amp;E Only"/>
    <m/>
    <s v="Light"/>
    <m/>
    <s v="PG&amp;E Equipment"/>
    <m/>
    <s v="Structure Only"/>
    <m/>
    <s v="Employee"/>
    <m/>
    <s v="Overhead"/>
    <m/>
    <x v="0"/>
    <m/>
    <m/>
    <m/>
    <s v="PATROL-FOUND NOTHING"/>
    <m/>
    <s v="N"/>
    <s v=" "/>
    <s v="Unplanned"/>
    <s v="East Bay"/>
    <s v="Bay"/>
    <s v="012501112, EL CERRITO G-1112"/>
    <s v="21-0068186"/>
    <s v="Unplanned"/>
    <s v="Clear;32-90 F"/>
    <s v="53"/>
    <s v=" "/>
    <s v="YES"/>
    <s v="Line to Line"/>
    <s v="Sustained"/>
    <s v="No"/>
    <s v="R9407"/>
    <s v="OH"/>
    <s v="Fuse"/>
    <s v="1362818"/>
    <s v="Pole-Wood, Broken"/>
    <s v=" "/>
    <s v=" "/>
    <s v=" "/>
    <s v="BAYO VISTA 2 N/O ALPINE"/>
    <s v="1711 Bayo Vista Ave"/>
    <s v=" "/>
    <s v=" "/>
    <s v=" "/>
    <s v="No"/>
    <s v="Equipment Failure/Involved, Fire, pole"/>
    <s v=" "/>
    <s v="No"/>
    <s v=" "/>
    <s v=" "/>
    <s v="MST1"/>
    <s v="Distribution Circuit"/>
    <s v="MST1"/>
    <s v="06/01/21 08:57"/>
    <s v="Not Required"/>
    <s v=" "/>
    <s v=" "/>
    <m/>
    <m/>
    <m/>
    <m/>
    <m/>
    <m/>
    <m/>
    <m/>
  </r>
  <r>
    <x v="1"/>
    <m/>
    <s v="1 - QC Not Started"/>
    <m/>
    <m/>
    <x v="1"/>
    <s v="\\fxshare-nas05\quotashare-fs01\ESA\5 - Ignition Tracking\2021_Ignition_QC_Folders\20210531_1362147_21-0067968.3(4 outages)_nan_T005303589"/>
    <s v=" "/>
    <m/>
    <m/>
    <m/>
    <m/>
    <m/>
    <x v="0"/>
    <m/>
    <m/>
    <m/>
    <m/>
    <m/>
    <m/>
    <m/>
    <m/>
    <m/>
    <m/>
    <m/>
    <m/>
    <m/>
    <m/>
    <m/>
    <m/>
    <m/>
    <s v=" "/>
    <x v="1"/>
    <s v="20:57"/>
    <d v="2021-05-31T00:00:00"/>
    <s v="20:57"/>
    <s v="FAS"/>
    <s v="N"/>
    <s v="N"/>
    <s v="1362147"/>
    <s v="21-0067968.3(4 outages)"/>
    <m/>
    <s v="T005303589"/>
    <m/>
    <m/>
    <m/>
    <m/>
    <s v=" "/>
    <x v="1"/>
    <x v="1"/>
    <s v="Y"/>
    <s v="Y"/>
    <m/>
    <s v="Unknown"/>
    <s v="Other"/>
    <m/>
    <m/>
    <s v="0.26-9.99"/>
    <m/>
    <m/>
    <m/>
    <m/>
    <x v="1"/>
    <x v="1"/>
    <x v="1"/>
    <m/>
    <s v="Overhead"/>
    <m/>
    <m/>
    <m/>
    <m/>
    <s v=" "/>
    <x v="0"/>
    <n v="38.302574999999997"/>
    <n v="-121.949139"/>
    <s v="Solano"/>
    <x v="1"/>
    <n v="12000"/>
    <m/>
    <s v="Fairfield FD"/>
    <m/>
    <m/>
    <m/>
    <m/>
    <m/>
    <s v="Pending Data"/>
    <s v="Pending Data"/>
    <s v="Pending Data"/>
    <s v="Pending Data"/>
    <s v="2021-06-0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ACRAMENTO"/>
    <s v="VACAVILLE 02"/>
    <s v="20:57"/>
    <s v="05/31/2021"/>
    <s v="1362147"/>
    <s v="T005303589"/>
    <n v="5430"/>
    <s v="BOX R RANCH RD"/>
    <x v="1"/>
    <n v="38.285510000000002"/>
    <n v="-121.97168000000001"/>
    <s v="S4TEBW2"/>
    <s v="WHITE, ERIC"/>
    <n v="6364"/>
    <s v="20210531 21:07"/>
    <n v="9002"/>
    <n v="1"/>
    <s v="FIRE STARTED BURT TWO POLES. CAUSE OF FIRE IS UNKNOWN. ANOTHER POLE NEEDS TO BE RE FRAMED TO A DOUBLE CURCUIT POLE. CREW TO REPLACE THREE POLES AND PULL A NEW RUN OF 1100 A. POSIBLE REPAIRS NEEDS TO BE DONE TO THE CONDUIT."/>
    <s v="Y"/>
    <n v="4"/>
    <s v="\\fxshare-nas05\quotashare-fs01\ESA\5 - Ignition Tracking\Fire_Tab_Attachment_Files"/>
    <m/>
    <n v="38.302574999999997"/>
    <n v="-121.949139"/>
    <m/>
    <s v="FAIRFIELD FD"/>
    <m/>
    <s v="N"/>
    <s v="Y"/>
    <m/>
    <s v="Clear"/>
    <m/>
    <s v="Private Land"/>
    <m/>
    <s v="Calm"/>
    <m/>
    <s v="Unknown"/>
    <m/>
    <s v="0.25 - 10 Acres"/>
    <m/>
    <s v="Fire Dept"/>
    <m/>
    <s v="Overhead"/>
    <m/>
    <x v="0"/>
    <m/>
    <m/>
    <m/>
    <s v="PATROL-FOUND NOTHING"/>
    <m/>
    <s v="N"/>
    <s v=" "/>
    <s v="Unplanned"/>
    <s v="Sacramento"/>
    <s v="Solano"/>
    <s v="063601106, VACAVILLE-1106"/>
    <s v="21-0067968.3(4 outages)"/>
    <s v="Unplanned"/>
    <s v="Clear;32-90 F"/>
    <s v="1307"/>
    <s v="6535"/>
    <s v="NO"/>
    <s v="Force Out"/>
    <s v="Momentary"/>
    <s v="No"/>
    <s v="7717"/>
    <s v="OH"/>
    <s v="Switch"/>
    <s v="1362147"/>
    <s v="Switch (OH), Burned/flashed"/>
    <s v=" "/>
    <s v=" "/>
    <s v=" "/>
    <s v="ELMIRA RD E/O RALPH"/>
    <s v="953579"/>
    <s v="SW 2966 CLOSE|COIS @ T3042 TWD T3043 OPEN|SW 56992 OPEN|SC 40321 OPEN"/>
    <s v=" "/>
    <s v=" "/>
    <s v="No"/>
    <s v="Company Initiated, Return Circuit Normal"/>
    <s v=" "/>
    <s v="No"/>
    <s v=" "/>
    <s v=" "/>
    <s v="NPG3"/>
    <s v="Distribution Circuit"/>
    <s v="NPG3"/>
    <s v="06/01/21 05:56"/>
    <s v="Not Required"/>
    <s v="06/01/21 06:01"/>
    <s v=" "/>
    <m/>
    <m/>
    <m/>
    <m/>
    <m/>
    <m/>
    <m/>
    <m/>
  </r>
  <r>
    <x v="2"/>
    <s v="KRJ7"/>
    <s v="1 - QC Not Started"/>
    <m/>
    <m/>
    <x v="2"/>
    <s v="\\fxshare-nas05\quotashare-fs01\ESA\5 - Ignition Tracking\2021_Ignition_QC_Folders\20210531_1362335_nan_nan_T005303490"/>
    <s v=" "/>
    <m/>
    <m/>
    <m/>
    <m/>
    <s v="KRJ7"/>
    <x v="1"/>
    <m/>
    <m/>
    <m/>
    <m/>
    <m/>
    <m/>
    <m/>
    <m/>
    <m/>
    <m/>
    <m/>
    <m/>
    <m/>
    <m/>
    <m/>
    <m/>
    <m/>
    <s v=" "/>
    <x v="1"/>
    <s v="18:47"/>
    <d v="2021-05-31T00:00:00"/>
    <s v="18:47"/>
    <s v="FAS"/>
    <s v="N"/>
    <s v="N"/>
    <s v="1362335"/>
    <m/>
    <m/>
    <s v="T005303490"/>
    <m/>
    <m/>
    <m/>
    <m/>
    <s v=" "/>
    <x v="2"/>
    <x v="0"/>
    <s v="Y"/>
    <s v="Y"/>
    <m/>
    <s v="PG&amp;E"/>
    <s v="Vegetation"/>
    <s v="D"/>
    <m/>
    <s v="10-99"/>
    <s v="appox 30 acres per calfire"/>
    <m/>
    <m/>
    <m/>
    <x v="2"/>
    <x v="2"/>
    <x v="2"/>
    <m/>
    <s v="Overhead"/>
    <s v="Secondary"/>
    <s v="Conductor - Racked Secondary"/>
    <m/>
    <m/>
    <s v=" "/>
    <x v="1"/>
    <n v="36.858688999999998"/>
    <n v="-119.33839999999999"/>
    <s v="Fresno"/>
    <x v="2"/>
    <n v="12000"/>
    <m/>
    <s v="Cal Fire"/>
    <m/>
    <m/>
    <m/>
    <m/>
    <m/>
    <s v="Pending Data"/>
    <s v="Pending Data"/>
    <s v="Pending Data"/>
    <s v="Pending Data"/>
    <s v="2021-06-0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FRESNO 14 SANGER"/>
    <s v="18:47"/>
    <s v="05/31/2021"/>
    <s v="1362335"/>
    <s v="T005303490"/>
    <n v="30427"/>
    <s v="SUNNYSLOPE RD"/>
    <x v="2"/>
    <n v="36.858350000000002"/>
    <n v="-119.33843"/>
    <s v="F4TL1F9"/>
    <s v="FULL, LARAMIE"/>
    <n v="252941107"/>
    <s v="20210531 20:34"/>
    <n v="9190"/>
    <n v="1"/>
    <s v="found vertical secondary near a tree branch that appears to have damage on in called for crew to replace with awac or triplex and replace old rider pole cal fire investigator stated that he believes wire arced when wind was gusting "/>
    <s v="Y"/>
    <m/>
    <m/>
    <m/>
    <n v="36.858688999999998"/>
    <n v="-119.33839999999999"/>
    <m/>
    <s v="Jeremy Hill 559-281-4321"/>
    <m/>
    <s v="Y"/>
    <s v="N"/>
    <m/>
    <s v="Clear"/>
    <m/>
    <s v="Private Land"/>
    <s v="possibly some national forest service land"/>
    <s v="Gusty"/>
    <s v="per cal fire it was gusty when fire started"/>
    <s v="Vegetation"/>
    <s v="tree near vertical open wire"/>
    <s v="10 - 100 Acres"/>
    <s v="appox 30 acres per calfire"/>
    <s v="Cal Fire"/>
    <m/>
    <s v="Overhead"/>
    <s v="3 spool rack vertical secondary"/>
    <x v="0"/>
    <m/>
    <m/>
    <m/>
    <s v="TREE-GREW INTO LINE"/>
    <s v="SECONDARY"/>
    <s v="N"/>
    <s v=" "/>
    <m/>
    <m/>
    <m/>
    <m/>
    <m/>
    <m/>
    <m/>
    <m/>
    <m/>
    <m/>
    <m/>
    <m/>
    <m/>
    <m/>
    <m/>
    <m/>
    <m/>
    <m/>
    <m/>
    <m/>
    <m/>
    <m/>
    <m/>
    <m/>
    <m/>
    <m/>
    <m/>
    <m/>
    <m/>
    <m/>
    <m/>
    <m/>
    <m/>
    <m/>
    <m/>
    <m/>
    <m/>
    <m/>
    <m/>
    <m/>
    <m/>
    <m/>
    <m/>
    <m/>
    <m/>
    <m/>
    <m/>
  </r>
  <r>
    <x v="3"/>
    <s v="AGFC"/>
    <s v="3 - QC Complete"/>
    <d v="2021-05-31T00:00:00"/>
    <d v="2021-05-31T00:00:00"/>
    <x v="3"/>
    <s v="\\fxshare-nas05\quotashare-fs01\ESA\5 - Ignition Tracking\2021_Ignition_QC_Folders\20210531_nan_nan_nan_3592230"/>
    <s v=" "/>
    <m/>
    <m/>
    <m/>
    <m/>
    <m/>
    <x v="0"/>
    <m/>
    <m/>
    <m/>
    <m/>
    <m/>
    <m/>
    <m/>
    <m/>
    <m/>
    <m/>
    <m/>
    <m/>
    <m/>
    <m/>
    <m/>
    <m/>
    <m/>
    <s v=" "/>
    <x v="1"/>
    <s v="18:23"/>
    <m/>
    <m/>
    <s v="FAS"/>
    <s v="N"/>
    <s v="N"/>
    <m/>
    <m/>
    <m/>
    <n v="3592230"/>
    <m/>
    <m/>
    <m/>
    <m/>
    <s v=" "/>
    <x v="0"/>
    <x v="2"/>
    <s v="N"/>
    <s v="N"/>
    <s v="Other fire, not attributable to PG&amp;E assets. Grass fire not PG&amp;E fault. This information is preliminary."/>
    <s v="Not PG&amp;E"/>
    <s v="Vegetation"/>
    <m/>
    <m/>
    <s v="0.26-9.99"/>
    <m/>
    <m/>
    <m/>
    <m/>
    <x v="3"/>
    <x v="1"/>
    <x v="1"/>
    <m/>
    <s v="Overhead"/>
    <m/>
    <m/>
    <m/>
    <m/>
    <s v=" "/>
    <x v="1"/>
    <s v="40.4225783"/>
    <s v="-122.2849317"/>
    <s v="Shasta"/>
    <x v="3"/>
    <n v="12000"/>
    <m/>
    <s v="Cal Fire"/>
    <m/>
    <m/>
    <m/>
    <m/>
    <m/>
    <s v="Pending Data"/>
    <s v="Pending Data"/>
    <s v="Pending Data"/>
    <s v="Pending Data"/>
    <s v="2021-06-0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VALLEY"/>
    <s v="REDDING 01"/>
    <s v="18:23"/>
    <s v="05/31/2021"/>
    <m/>
    <n v="3592230"/>
    <s v="UNKNOWN"/>
    <s v="PREMISES DO NOT CHANGE"/>
    <x v="3"/>
    <n v="40.563426"/>
    <n v="-122.410573"/>
    <s v="V8TSBN3"/>
    <s v="NEILEY, STEVE"/>
    <m/>
    <s v="20210531 19:21"/>
    <n v="1110"/>
    <n v="1"/>
    <s v="GRASS FIRE NOT PGE FAULT HOWEVER CHARD POLE, CREATED B TAG TO GET REPLACED"/>
    <s v="Y"/>
    <n v="3"/>
    <s v="\\fxshare-nas05\quotashare-fs01\ESA\5 - Ignition Tracking\Fire_Tab_Attachment_Files"/>
    <s v="40.4225783,-122.2849317,185.400000,2D"/>
    <m/>
    <m/>
    <s v="HILLY BY FREEWAY GRASS FIRE, CHARD TANGENT POLE"/>
    <s v="BRIAN GIBILISCO/530-448-2417"/>
    <m/>
    <s v="N"/>
    <s v="N"/>
    <s v="Y"/>
    <s v="Clear"/>
    <m/>
    <s v="Private Land"/>
    <s v="4 ACRES OF GRASS"/>
    <s v="Light"/>
    <m/>
    <s v="Unknown"/>
    <m/>
    <s v="0.25 - 10 Acres"/>
    <m/>
    <s v="Cal Fire"/>
    <m/>
    <s v="Overhead"/>
    <m/>
    <x v="1"/>
    <s v="PHOTOS"/>
    <s v="Other (Comments)"/>
    <s v="SBN3"/>
    <m/>
    <m/>
    <m/>
    <s v=" "/>
    <m/>
    <m/>
    <m/>
    <m/>
    <m/>
    <m/>
    <m/>
    <m/>
    <m/>
    <m/>
    <m/>
    <m/>
    <m/>
    <m/>
    <m/>
    <m/>
    <m/>
    <m/>
    <m/>
    <m/>
    <m/>
    <m/>
    <m/>
    <m/>
    <m/>
    <m/>
    <m/>
    <m/>
    <m/>
    <m/>
    <m/>
    <m/>
    <m/>
    <m/>
    <m/>
    <m/>
    <m/>
    <m/>
    <m/>
    <m/>
    <m/>
    <m/>
    <m/>
    <m/>
    <m/>
    <m/>
    <m/>
  </r>
  <r>
    <x v="4"/>
    <s v="AGFC"/>
    <s v="3 - QC Complete"/>
    <d v="2021-05-31T00:00:00"/>
    <d v="2021-05-31T00:00:00"/>
    <x v="4"/>
    <s v="\\fxshare-nas05\quotashare-fs01\ESA\5 - Ignition Tracking\2021_Ignition_QC_Folders\20210531_nan_nan_nan_X316039232"/>
    <s v=" "/>
    <m/>
    <m/>
    <m/>
    <m/>
    <m/>
    <x v="0"/>
    <m/>
    <m/>
    <m/>
    <m/>
    <m/>
    <m/>
    <m/>
    <m/>
    <m/>
    <m/>
    <m/>
    <m/>
    <m/>
    <m/>
    <m/>
    <m/>
    <m/>
    <s v=" "/>
    <x v="1"/>
    <s v="10:41"/>
    <m/>
    <m/>
    <s v="FAS"/>
    <s v="N"/>
    <s v="Y"/>
    <m/>
    <m/>
    <m/>
    <s v="X316039232"/>
    <m/>
    <m/>
    <m/>
    <m/>
    <s v=" "/>
    <x v="0"/>
    <x v="2"/>
    <s v="N"/>
    <s v="N"/>
    <s v="Duplicate of index 692. Structure fire, not attributable to PG&amp;E assets. Fire ignited inside of house with no damage to PG&amp;E equipment. Meter disconnected for safety. This information is preliminary."/>
    <s v="Not PG&amp;E"/>
    <s v="Building"/>
    <m/>
    <m/>
    <s v="Structure-only"/>
    <m/>
    <m/>
    <m/>
    <m/>
    <x v="4"/>
    <x v="1"/>
    <x v="1"/>
    <m/>
    <s v="Underground"/>
    <m/>
    <m/>
    <m/>
    <m/>
    <s v=" "/>
    <x v="0"/>
    <s v="37.8003383"/>
    <s v="-121.8921100"/>
    <s v="Contra Costa"/>
    <x v="4"/>
    <n v="21000"/>
    <m/>
    <s v="San Ramon FD"/>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DIABLO"/>
    <s v="CONCORD 09"/>
    <s v="10:41"/>
    <s v="05/31/2021"/>
    <m/>
    <s v="X316039232"/>
    <n v="4174"/>
    <s v="ROCKCREEK DR"/>
    <x v="4"/>
    <n v="37.800201000000001"/>
    <n v="-121.89188900000001"/>
    <s v="D2TA1SI"/>
    <s v="SARTORIO, TONY"/>
    <n v="14662109"/>
    <s v="20210531 11:42"/>
    <n v="1120"/>
    <n v="0"/>
    <s v="fire in kitchen no damage to PGE equipment  pulled meter for saftey"/>
    <s v="Y"/>
    <m/>
    <m/>
    <s v="37.8003383,-121.8921100,209.500000,3D"/>
    <m/>
    <m/>
    <m/>
    <m/>
    <m/>
    <s v="N"/>
    <s v="Y"/>
    <s v="Y"/>
    <s v="Clear"/>
    <m/>
    <s v="Structures"/>
    <m/>
    <s v="Calm"/>
    <m/>
    <s v="Unknown"/>
    <m/>
    <s v="Structure Only"/>
    <m/>
    <s v="Other (Comments)"/>
    <s v="san ramon FD 211510"/>
    <s v="Subsurface"/>
    <m/>
    <x v="0"/>
    <m/>
    <m/>
    <m/>
    <m/>
    <m/>
    <m/>
    <s v=" "/>
    <m/>
    <m/>
    <m/>
    <m/>
    <m/>
    <m/>
    <m/>
    <m/>
    <m/>
    <m/>
    <m/>
    <m/>
    <m/>
    <m/>
    <m/>
    <m/>
    <m/>
    <m/>
    <m/>
    <m/>
    <m/>
    <m/>
    <m/>
    <m/>
    <m/>
    <m/>
    <m/>
    <m/>
    <m/>
    <m/>
    <m/>
    <m/>
    <m/>
    <m/>
    <m/>
    <m/>
    <m/>
    <m/>
    <m/>
    <m/>
    <m/>
    <m/>
    <m/>
    <m/>
    <m/>
    <m/>
    <m/>
  </r>
  <r>
    <x v="5"/>
    <s v="AGFC"/>
    <s v="3 - QC Complete"/>
    <d v="2021-05-31T00:00:00"/>
    <d v="2021-05-31T00:00:00"/>
    <x v="5"/>
    <s v="\\fxshare-nas05\quotashare-fs01\ESA\5 - Ignition Tracking\2021_Ignition_QC_Folders\20210531_nan_nan_nan_1991057973"/>
    <s v=" "/>
    <m/>
    <m/>
    <m/>
    <m/>
    <m/>
    <x v="0"/>
    <m/>
    <m/>
    <m/>
    <m/>
    <m/>
    <m/>
    <m/>
    <m/>
    <m/>
    <m/>
    <m/>
    <m/>
    <m/>
    <m/>
    <m/>
    <m/>
    <m/>
    <s v=" "/>
    <x v="1"/>
    <s v="10:40"/>
    <m/>
    <m/>
    <s v="FAS"/>
    <s v="N"/>
    <s v="N"/>
    <m/>
    <m/>
    <m/>
    <s v="1991057973"/>
    <m/>
    <m/>
    <m/>
    <m/>
    <s v=" "/>
    <x v="0"/>
    <x v="2"/>
    <s v="N"/>
    <s v="N"/>
    <s v="Structure fire, not attributable to PG&amp;E assets. Fire ignited inside of house with no damage to PG&amp;E equipment. Meter disconnected for safety. This information is preliminary."/>
    <s v="Not PG&amp;E"/>
    <s v="Building"/>
    <m/>
    <m/>
    <s v="Structure-only"/>
    <m/>
    <m/>
    <m/>
    <m/>
    <x v="3"/>
    <x v="1"/>
    <x v="1"/>
    <m/>
    <s v="Underground"/>
    <m/>
    <m/>
    <m/>
    <m/>
    <s v=" "/>
    <x v="0"/>
    <s v="37.8003400"/>
    <s v="-121.8920933"/>
    <s v="Contra Costa"/>
    <x v="4"/>
    <n v="21000"/>
    <m/>
    <s v="San Ramon FD"/>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DIABLO"/>
    <s v="CONCORD 09"/>
    <s v="10:40"/>
    <s v="05/31/2021"/>
    <m/>
    <s v="1991057973"/>
    <n v="4174"/>
    <s v="ROCKCREEK DR"/>
    <x v="4"/>
    <n v="37.800201000000001"/>
    <n v="-121.89188900000001"/>
    <s v="D2TMJLQ"/>
    <s v="LUBOVISKI, MILTON"/>
    <n v="14662109"/>
    <s v="20210531 11:42"/>
    <n v="1120"/>
    <n v="0"/>
    <s v="internal fire in the house no damage to pge equipment pulled meter for saftey"/>
    <s v="Y"/>
    <m/>
    <m/>
    <s v="37.8003400,-121.8920933,212.800000,3D"/>
    <m/>
    <m/>
    <m/>
    <m/>
    <m/>
    <s v="N"/>
    <s v="Y"/>
    <s v="Y"/>
    <s v="Clear"/>
    <m/>
    <s v="Structures"/>
    <m/>
    <s v="Calm"/>
    <m/>
    <s v="Unknown"/>
    <m/>
    <s v="Structure Only"/>
    <m/>
    <s v="Other (Comments)"/>
    <s v="san ramon fire report number 211510"/>
    <s v="Underbuild"/>
    <m/>
    <x v="0"/>
    <m/>
    <m/>
    <m/>
    <m/>
    <m/>
    <m/>
    <s v=" "/>
    <m/>
    <m/>
    <m/>
    <m/>
    <m/>
    <m/>
    <m/>
    <m/>
    <m/>
    <m/>
    <m/>
    <m/>
    <m/>
    <m/>
    <m/>
    <m/>
    <m/>
    <m/>
    <m/>
    <m/>
    <m/>
    <m/>
    <m/>
    <m/>
    <m/>
    <m/>
    <m/>
    <m/>
    <m/>
    <m/>
    <m/>
    <m/>
    <m/>
    <m/>
    <m/>
    <m/>
    <m/>
    <m/>
    <m/>
    <m/>
    <m/>
    <m/>
    <m/>
    <m/>
    <m/>
    <m/>
    <m/>
  </r>
  <r>
    <x v="6"/>
    <s v="AGFC"/>
    <s v="3 - QC Complete"/>
    <d v="2021-05-31T00:00:00"/>
    <d v="2021-05-31T00:00:00"/>
    <x v="6"/>
    <s v="\\fxshare-nas05\quotashare-fs01\ESA\5 - Ignition Tracking\2021_Ignition_QC_Folders\20210530_1361892_21-0067860_nan_T005303045"/>
    <s v=" "/>
    <m/>
    <m/>
    <m/>
    <m/>
    <m/>
    <x v="0"/>
    <m/>
    <m/>
    <m/>
    <m/>
    <m/>
    <m/>
    <m/>
    <m/>
    <m/>
    <m/>
    <m/>
    <m/>
    <m/>
    <m/>
    <m/>
    <m/>
    <m/>
    <s v=" "/>
    <x v="2"/>
    <s v="19:34"/>
    <d v="2021-05-30T00:00:00"/>
    <s v="19:34"/>
    <s v="FAS"/>
    <s v="Y"/>
    <s v="N"/>
    <s v="1361892"/>
    <s v="21-0067860"/>
    <m/>
    <s v="T005303045"/>
    <m/>
    <m/>
    <m/>
    <m/>
    <s v=" "/>
    <x v="0"/>
    <x v="2"/>
    <s v="N"/>
    <s v="N"/>
    <s v="Other fire not attributable to PG&amp;E assets. Sargents fire with OIS#1361892 for safety. EOC preliminary notes: On May 30, 2021 at 2156 hours, PG&amp;E received an EIR Hotline voicemail from Ashley Robertson (A6RD), Wildfire Safety Operations Center Supervisor with the Hawk Team, in regard to the Sargents fire. Ashley advised the fire started at approximately 1600 Hours, the OIS-OMT reports the outage start time was 1929 Hours, and the Oilfields 1102 Distribution Circuit number 182391102 was affected. Cal Fire reports the fire location as Wunpost Rd and Sargent Canyon Rd, Northeast of Bradley [Lat/Long 35.9620527061822, -120.873273889138]. The Wildfire SOC indicates the incident location as Dead Mans Gulch Road [Lat/Long 36.013,-120.792]. ILIS shows the equipment address at Lynch Canyon Road (Private Line - Customer Equipment) beyond Fuse 9709. The CAL FIRE San Benito-Monterey Unit and the California Department of Forestry and Fire Protection / CABEU - CDF - San Benito-Monterey Units, responded to the brush and annual grass fire, that is still in progress at this time. As of May 30, 2021 at 2130 hours, the fire is at 250 acres and 10% contained. There are no known reports of property damage expecting to exceed $50,000, significant public attention/media reports, or any injuries/fatalities. This information is preliminary. OIS: 1361892, ILIS: 21-0067860. 5/31/2021 AGFC notes: HAWC ICR #3 says 850 acres, 6/1/2021 HAWC ICR #4 says 1100 acres.  with 60% contained with no threat to PG&amp;E assets at this time. This information is preliminary."/>
    <s v="Not PG&amp;E"/>
    <s v="Vegetation"/>
    <m/>
    <m/>
    <s v="1,000-4,999"/>
    <m/>
    <m/>
    <m/>
    <m/>
    <x v="3"/>
    <x v="1"/>
    <x v="1"/>
    <m/>
    <s v="Overhead"/>
    <m/>
    <m/>
    <m/>
    <m/>
    <s v=" "/>
    <x v="0"/>
    <n v="36.013703999999997"/>
    <n v="-120.792528"/>
    <s v="Monterey"/>
    <x v="5"/>
    <n v="12000"/>
    <m/>
    <s v="Cal Fire"/>
    <m/>
    <m/>
    <s v="Sargents"/>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CENTRAL COAST"/>
    <s v="KING CITY"/>
    <s v="19:34"/>
    <d v="2021-05-30T00:00:00"/>
    <s v="1361892"/>
    <s v="T005303045"/>
    <m/>
    <m/>
    <x v="5"/>
    <m/>
    <m/>
    <s v="C2TM3S1"/>
    <m/>
    <n v="182391102"/>
    <d v="2021-05-30T00:00:00"/>
    <n v="9250"/>
    <n v="1"/>
    <m/>
    <s v="N"/>
    <m/>
    <m/>
    <m/>
    <m/>
    <m/>
    <m/>
    <m/>
    <m/>
    <m/>
    <m/>
    <s v="Y"/>
    <m/>
    <m/>
    <m/>
    <m/>
    <m/>
    <m/>
    <m/>
    <m/>
    <m/>
    <m/>
    <m/>
    <m/>
    <m/>
    <m/>
    <x v="2"/>
    <m/>
    <m/>
    <m/>
    <s v="PATROL-NOT CONDUCTED"/>
    <m/>
    <m/>
    <s v=" "/>
    <s v="Unplanned"/>
    <s v="Central Coast"/>
    <s v="King City"/>
    <s v="182391102, OILFIELDS-1102"/>
    <s v="21-0067860"/>
    <s v="Unplanned"/>
    <s v="Clear;32-90 F"/>
    <s v="2"/>
    <s v=" "/>
    <s v="YES"/>
    <s v="Line to Ground"/>
    <s v="Sustained"/>
    <s v="No"/>
    <s v="9709"/>
    <s v="OH"/>
    <s v="Fuse"/>
    <s v="1361892"/>
    <s v="Customer Equipment, Normal"/>
    <s v=" "/>
    <s v=" "/>
    <s v=" "/>
    <s v="LYNCH CANYON RD. (PVT LINE)"/>
    <s v="BEYOND 9709"/>
    <s v=" "/>
    <s v="CUSTOMER EQUIPMENT BEYOND 9709 BEING AFFECTED BY VEG FIRE. DE-ENER TO MAKE SAFE "/>
    <s v=" "/>
    <s v="No"/>
    <s v="Environmental/External, Fire, Forest/Grass"/>
    <s v="Fire Activity"/>
    <s v="No"/>
    <s v=" "/>
    <s v=" "/>
    <s v="WGB9"/>
    <s v="Distribution Circuit"/>
    <s v="WGB9"/>
    <s v="05/30/21 20:21"/>
    <s v="Not Required"/>
    <s v=" "/>
    <s v=" "/>
    <m/>
    <m/>
    <m/>
    <m/>
    <m/>
    <m/>
    <m/>
    <m/>
  </r>
  <r>
    <x v="7"/>
    <s v="AGFC"/>
    <s v="3 - QC Complete"/>
    <d v="2021-05-31T00:00:00"/>
    <d v="2021-05-31T00:00:00"/>
    <x v="7"/>
    <s v="\\fxshare-nas05\quotashare-fs01\ESA\5 - Ignition Tracking\2021_Ignition_QC_Folders\20210530_nan_nan_nan_1682047926"/>
    <s v=" "/>
    <m/>
    <m/>
    <m/>
    <m/>
    <m/>
    <x v="0"/>
    <m/>
    <m/>
    <m/>
    <m/>
    <m/>
    <m/>
    <m/>
    <m/>
    <m/>
    <m/>
    <m/>
    <m/>
    <m/>
    <m/>
    <m/>
    <m/>
    <m/>
    <s v=" "/>
    <x v="2"/>
    <s v="21:26"/>
    <m/>
    <m/>
    <s v="FAS"/>
    <s v="N"/>
    <s v="N"/>
    <m/>
    <m/>
    <m/>
    <n v="1682047926"/>
    <m/>
    <m/>
    <m/>
    <m/>
    <s v=" "/>
    <x v="0"/>
    <x v="2"/>
    <s v="N"/>
    <s v="N"/>
    <s v="Structure fire, not attributable to PG&amp;E assets. Service disconnected. This information is preliminary."/>
    <s v="Not PG&amp;E"/>
    <s v="Building"/>
    <m/>
    <m/>
    <s v="Structure-only"/>
    <m/>
    <m/>
    <m/>
    <m/>
    <x v="3"/>
    <x v="1"/>
    <x v="1"/>
    <m/>
    <s v="Padmounted"/>
    <m/>
    <m/>
    <m/>
    <m/>
    <s v=" "/>
    <x v="1"/>
    <n v="38.995454000000002"/>
    <n v="-121.24702600000001"/>
    <s v="Placer"/>
    <x v="6"/>
    <n v="12000"/>
    <m/>
    <s v="Cal Fire"/>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IERRA"/>
    <s v="LINCOLN"/>
    <s v="21:26"/>
    <s v="05/30/2021"/>
    <m/>
    <n v="1682047926"/>
    <n v="2020"/>
    <s v="AUBURN RD"/>
    <x v="6"/>
    <n v="38.996321000000002"/>
    <n v="-121.24728899999999"/>
    <s v="T1TTCF5"/>
    <s v="FATOR, TRAVIS"/>
    <n v="153701104"/>
    <s v="20210530 22:49"/>
    <n v="1121"/>
    <n v="0"/>
    <s v="Structure fire, disconnected at meter."/>
    <s v="Y"/>
    <n v="3"/>
    <s v="\\fxshare-nas05\quotashare-fs01\ESA\5 - Ignition Tracking\Fire_Tab_Attachment_Files"/>
    <m/>
    <n v="38.995454000000002"/>
    <n v="-121.24702600000001"/>
    <s v="Center of house. "/>
    <s v="Cal Fire"/>
    <m/>
    <s v="N"/>
    <s v="Y"/>
    <s v="N"/>
    <s v="Clear"/>
    <m/>
    <s v="Structures"/>
    <m/>
    <s v="Calm"/>
    <m/>
    <s v="3rd Party"/>
    <m/>
    <s v="Structure Only"/>
    <m/>
    <s v="Cal Fire"/>
    <m/>
    <s v="Pad mount"/>
    <m/>
    <x v="1"/>
    <s v="PHOTOS"/>
    <s v="PG&amp;E Employee"/>
    <s v="Travis Fator/tcf5"/>
    <m/>
    <m/>
    <m/>
    <s v=" "/>
    <m/>
    <m/>
    <m/>
    <m/>
    <m/>
    <m/>
    <m/>
    <m/>
    <m/>
    <m/>
    <m/>
    <m/>
    <m/>
    <m/>
    <m/>
    <m/>
    <m/>
    <m/>
    <m/>
    <m/>
    <m/>
    <m/>
    <m/>
    <m/>
    <m/>
    <m/>
    <m/>
    <m/>
    <m/>
    <m/>
    <m/>
    <m/>
    <m/>
    <m/>
    <m/>
    <m/>
    <m/>
    <m/>
    <m/>
    <m/>
    <m/>
    <m/>
    <m/>
    <m/>
    <m/>
    <m/>
    <m/>
  </r>
  <r>
    <x v="8"/>
    <s v="AGFC"/>
    <s v="3 - QC Complete"/>
    <d v="2021-05-31T00:00:00"/>
    <d v="2021-05-31T00:00:00"/>
    <x v="8"/>
    <s v="\\fxshare-nas05\quotashare-fs01\ESA\5 - Ignition Tracking\2021_Ignition_QC_Folders\20210530_nan_nan_nan_7484668648"/>
    <s v=" "/>
    <m/>
    <m/>
    <m/>
    <m/>
    <m/>
    <x v="0"/>
    <m/>
    <m/>
    <m/>
    <m/>
    <m/>
    <m/>
    <m/>
    <m/>
    <m/>
    <m/>
    <m/>
    <m/>
    <m/>
    <m/>
    <m/>
    <m/>
    <m/>
    <s v=" "/>
    <x v="2"/>
    <s v="17:53"/>
    <m/>
    <m/>
    <s v="FAS"/>
    <s v="N"/>
    <s v="Y"/>
    <m/>
    <m/>
    <m/>
    <n v="7484668648"/>
    <m/>
    <m/>
    <m/>
    <m/>
    <s v=" "/>
    <x v="0"/>
    <x v="2"/>
    <s v="N"/>
    <s v="N"/>
    <s v="Duplicate of index 689. Structure fire, not attributable to PG&amp;E assets. Service disconnected. This information is preliminary."/>
    <s v="Not PG&amp;E"/>
    <s v="Building"/>
    <m/>
    <m/>
    <s v="Structure-only"/>
    <m/>
    <m/>
    <m/>
    <m/>
    <x v="4"/>
    <x v="1"/>
    <x v="1"/>
    <m/>
    <s v="Underground"/>
    <m/>
    <m/>
    <m/>
    <m/>
    <s v=" "/>
    <x v="0"/>
    <s v="37.3650167"/>
    <s v="-120.5913100"/>
    <s v="Merced"/>
    <x v="7"/>
    <n v="12000"/>
    <m/>
    <s v="Merced County FD"/>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YOSEMITE"/>
    <s v="MERCED 04"/>
    <s v="17:53"/>
    <s v="05/30/2021"/>
    <m/>
    <n v="7484668648"/>
    <n v="3029"/>
    <s v="MERMAID DR"/>
    <x v="7"/>
    <n v="37.364921000000002"/>
    <n v="-120.591481"/>
    <s v="Y4TRFK5"/>
    <s v="KITCHELL, ROBERT "/>
    <n v="253611104"/>
    <s v="20210530 18:24"/>
    <n v="2640"/>
    <n v="1"/>
    <s v="discnnct at s/b. ck volts at s/b. 116,116. fd #21-11158. house started on fire due to next door house burning. 3025 mermaid dr"/>
    <s v="Y"/>
    <n v="2"/>
    <s v="\\fxshare-nas05\quotashare-fs01\ESA\5 - Ignition Tracking\Fire_Tab_Attachment_Files"/>
    <s v="37.3650167,-120.5913100,41.400000,3D"/>
    <m/>
    <m/>
    <m/>
    <s v="(209)357-6354"/>
    <m/>
    <s v="N"/>
    <s v="Y"/>
    <s v="N"/>
    <s v="Clear"/>
    <m/>
    <s v="Structures"/>
    <m/>
    <s v="Light"/>
    <m/>
    <s v="Unknown"/>
    <m/>
    <s v="Structure Only"/>
    <m/>
    <s v="Fire Dept"/>
    <s v="merced county"/>
    <s v="Subsurface"/>
    <m/>
    <x v="1"/>
    <s v="photos, volts116,116, fd#11158"/>
    <s v="PG&amp;E Employee"/>
    <m/>
    <m/>
    <m/>
    <m/>
    <s v=" "/>
    <m/>
    <m/>
    <m/>
    <m/>
    <m/>
    <m/>
    <m/>
    <m/>
    <m/>
    <m/>
    <m/>
    <m/>
    <m/>
    <m/>
    <m/>
    <m/>
    <m/>
    <m/>
    <m/>
    <m/>
    <m/>
    <m/>
    <m/>
    <m/>
    <m/>
    <m/>
    <m/>
    <m/>
    <m/>
    <m/>
    <m/>
    <m/>
    <m/>
    <m/>
    <m/>
    <m/>
    <m/>
    <m/>
    <m/>
    <m/>
    <m/>
    <m/>
    <m/>
    <m/>
    <m/>
    <m/>
    <m/>
  </r>
  <r>
    <x v="9"/>
    <s v="AGFC"/>
    <s v="3 - QC Complete"/>
    <d v="2021-05-31T00:00:00"/>
    <d v="2021-05-31T00:00:00"/>
    <x v="7"/>
    <s v="\\fxshare-nas05\quotashare-fs01\ESA\5 - Ignition Tracking\2021_Ignition_QC_Folders\20210530_nan_nan_nan_7481048713"/>
    <s v=" "/>
    <m/>
    <m/>
    <m/>
    <m/>
    <m/>
    <x v="0"/>
    <m/>
    <m/>
    <m/>
    <m/>
    <m/>
    <m/>
    <m/>
    <m/>
    <m/>
    <m/>
    <m/>
    <m/>
    <m/>
    <m/>
    <m/>
    <m/>
    <m/>
    <s v=" "/>
    <x v="2"/>
    <s v="16:53"/>
    <m/>
    <m/>
    <s v="FAS"/>
    <s v="N"/>
    <s v="N"/>
    <m/>
    <m/>
    <m/>
    <n v="7481048713"/>
    <m/>
    <m/>
    <m/>
    <m/>
    <s v=" "/>
    <x v="0"/>
    <x v="2"/>
    <s v="N"/>
    <s v="N"/>
    <s v="Structure fire, not attributable to PG&amp;E assets. Service disconnected. This information is preliminary."/>
    <s v="Not PG&amp;E"/>
    <s v="Building"/>
    <m/>
    <m/>
    <s v="Structure-only"/>
    <m/>
    <m/>
    <m/>
    <m/>
    <x v="3"/>
    <x v="1"/>
    <x v="1"/>
    <m/>
    <s v="Underground"/>
    <m/>
    <m/>
    <m/>
    <m/>
    <s v=" "/>
    <x v="0"/>
    <s v="37.3649983"/>
    <s v="-120.5913017"/>
    <s v="Merced"/>
    <x v="7"/>
    <n v="12000"/>
    <m/>
    <s v="Merced County FD"/>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YOSEMITE"/>
    <s v="MERCED 04"/>
    <s v="16:53"/>
    <s v="05/30/2021"/>
    <m/>
    <n v="7481048713"/>
    <n v="3025"/>
    <s v="MERMAID DR"/>
    <x v="7"/>
    <n v="37.364884000000004"/>
    <n v="-120.591482"/>
    <s v="Y4TRFK5"/>
    <s v="KITCHELL, ROBERT "/>
    <n v="253611104"/>
    <s v="20210530 18:17"/>
    <n v="2640"/>
    <n v="0"/>
    <s v="discnnct at s/b. due to structure fire. volts 116,116.ck at s/b."/>
    <s v="Y"/>
    <n v="2"/>
    <s v="\\fxshare-nas05\quotashare-fs01\ESA\5 - Ignition Tracking\Fire_Tab_Attachment_Files"/>
    <s v="37.3649983,-120.5913017,50.300000,3D"/>
    <m/>
    <m/>
    <m/>
    <s v="city atwater-merced county"/>
    <m/>
    <s v="N"/>
    <s v="Y"/>
    <s v="N"/>
    <s v="Clear"/>
    <m/>
    <s v="Structures"/>
    <m/>
    <s v="Light"/>
    <m/>
    <s v="Unknown"/>
    <m/>
    <s v="Structure Only"/>
    <m/>
    <s v="Fire Dept"/>
    <m/>
    <s v="Underbuild"/>
    <m/>
    <x v="1"/>
    <s v="photos, ck volts at s/b 116,116"/>
    <s v="PG&amp;E Employee"/>
    <m/>
    <m/>
    <m/>
    <m/>
    <s v=" "/>
    <m/>
    <m/>
    <m/>
    <m/>
    <m/>
    <m/>
    <m/>
    <m/>
    <m/>
    <m/>
    <m/>
    <m/>
    <m/>
    <m/>
    <m/>
    <m/>
    <m/>
    <m/>
    <m/>
    <m/>
    <m/>
    <m/>
    <m/>
    <m/>
    <m/>
    <m/>
    <m/>
    <m/>
    <m/>
    <m/>
    <m/>
    <m/>
    <m/>
    <m/>
    <m/>
    <m/>
    <m/>
    <m/>
    <m/>
    <m/>
    <m/>
    <m/>
    <m/>
    <m/>
    <m/>
    <m/>
    <m/>
  </r>
  <r>
    <x v="10"/>
    <s v="AGFC"/>
    <s v="3 - QC Complete"/>
    <d v="2021-05-31T00:00:00"/>
    <d v="2021-05-31T00:00:00"/>
    <x v="9"/>
    <s v="\\fxshare-nas05\quotashare-fs01\ESA\5 - Ignition Tracking\2021_Ignition_QC_Folders\20210530_nan_nan_nan_7787704654"/>
    <s v=" "/>
    <m/>
    <m/>
    <m/>
    <m/>
    <m/>
    <x v="0"/>
    <m/>
    <m/>
    <m/>
    <m/>
    <m/>
    <m/>
    <m/>
    <m/>
    <m/>
    <m/>
    <m/>
    <m/>
    <m/>
    <m/>
    <m/>
    <m/>
    <m/>
    <s v=" "/>
    <x v="2"/>
    <s v="16:37"/>
    <m/>
    <m/>
    <s v="FAS"/>
    <s v="N"/>
    <s v="Y"/>
    <m/>
    <m/>
    <m/>
    <n v="7787704654"/>
    <m/>
    <m/>
    <m/>
    <m/>
    <s v=" "/>
    <x v="0"/>
    <x v="2"/>
    <s v="N"/>
    <s v="N"/>
    <s v="Duplicate of index 687. Structure fire, not attributable to PG&amp;E assets. Service disconnected. This information is preliminary."/>
    <s v="Not PG&amp;E"/>
    <s v="Building"/>
    <m/>
    <m/>
    <s v="Structure-only"/>
    <m/>
    <m/>
    <m/>
    <m/>
    <x v="4"/>
    <x v="1"/>
    <x v="1"/>
    <m/>
    <s v="Overhead"/>
    <m/>
    <m/>
    <m/>
    <m/>
    <s v=" "/>
    <x v="0"/>
    <n v="37.030749"/>
    <n v="-120.61769700000001"/>
    <s v="Merced"/>
    <x v="8"/>
    <n v="12000"/>
    <m/>
    <s v="Cal Fire"/>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YOSEMITE"/>
    <s v="LOS BANOS 02"/>
    <s v="16:37"/>
    <s v="05/30/2021"/>
    <m/>
    <n v="7787704654"/>
    <s v="SE"/>
    <s v="COR 26-10-12"/>
    <x v="8"/>
    <n v="37.030406999999997"/>
    <n v="-120.61739300000001"/>
    <s v="Y6TRKS8"/>
    <s v="STEWART, ROD"/>
    <n v="253541105"/>
    <s v="20210530 16:55"/>
    <n v="2640"/>
    <n v="1"/>
    <s v="back porch"/>
    <s v="Y"/>
    <m/>
    <m/>
    <m/>
    <n v="37.030749"/>
    <n v="-120.61769700000001"/>
    <m/>
    <s v="Jose Arana  559-301-6457"/>
    <m/>
    <s v="N"/>
    <s v="Y"/>
    <s v="N"/>
    <s v="Clear"/>
    <m/>
    <s v="Structures"/>
    <m/>
    <s v="Light"/>
    <m/>
    <s v="3rd Party"/>
    <m/>
    <s v="Structure Only"/>
    <m/>
    <s v="Cal Fire"/>
    <m/>
    <s v="Overhead"/>
    <m/>
    <x v="0"/>
    <m/>
    <m/>
    <m/>
    <m/>
    <m/>
    <m/>
    <s v=" "/>
    <m/>
    <m/>
    <m/>
    <m/>
    <m/>
    <m/>
    <m/>
    <m/>
    <m/>
    <m/>
    <m/>
    <m/>
    <m/>
    <m/>
    <m/>
    <m/>
    <m/>
    <m/>
    <m/>
    <m/>
    <m/>
    <m/>
    <m/>
    <m/>
    <m/>
    <m/>
    <m/>
    <m/>
    <m/>
    <m/>
    <m/>
    <m/>
    <m/>
    <m/>
    <m/>
    <m/>
    <m/>
    <m/>
    <m/>
    <m/>
    <m/>
    <m/>
    <m/>
    <m/>
    <m/>
    <m/>
    <m/>
  </r>
  <r>
    <x v="11"/>
    <s v="AGFC"/>
    <s v="3 - QC Complete"/>
    <d v="2021-05-31T00:00:00"/>
    <d v="2021-05-31T00:00:00"/>
    <x v="7"/>
    <s v="\\fxshare-nas05\quotashare-fs01\ESA\5 - Ignition Tracking\2021_Ignition_QC_Folders\20210530_nan_nan_nan_2489005"/>
    <s v=" "/>
    <m/>
    <m/>
    <m/>
    <m/>
    <m/>
    <x v="0"/>
    <m/>
    <m/>
    <m/>
    <m/>
    <m/>
    <m/>
    <m/>
    <m/>
    <m/>
    <m/>
    <m/>
    <m/>
    <m/>
    <m/>
    <m/>
    <m/>
    <m/>
    <s v=" "/>
    <x v="2"/>
    <s v="15:43"/>
    <m/>
    <m/>
    <s v="FAS"/>
    <s v="N"/>
    <s v="N"/>
    <m/>
    <m/>
    <m/>
    <n v="2489005"/>
    <m/>
    <m/>
    <m/>
    <m/>
    <s v=" "/>
    <x v="0"/>
    <x v="2"/>
    <s v="N"/>
    <s v="N"/>
    <s v="Structure fire, not attributable to PG&amp;E assets. Service disconnected. This information is preliminary."/>
    <s v="Not PG&amp;E"/>
    <s v="Building"/>
    <m/>
    <m/>
    <s v="Structure-only"/>
    <m/>
    <m/>
    <m/>
    <m/>
    <x v="3"/>
    <x v="1"/>
    <x v="1"/>
    <m/>
    <s v="Overhead"/>
    <m/>
    <m/>
    <m/>
    <m/>
    <s v=" "/>
    <x v="0"/>
    <n v="37.030723999999999"/>
    <n v="-120.617653"/>
    <s v="Merced"/>
    <x v="8"/>
    <n v="12000"/>
    <m/>
    <s v="Cal Fire"/>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YOSEMITE"/>
    <s v="LOS BANOS 02"/>
    <s v="15:43"/>
    <s v="05/30/2021"/>
    <m/>
    <n v="2489005"/>
    <s v="UNKNOWN"/>
    <s v="PREMISES DO NOT CHANGE"/>
    <x v="8"/>
    <n v="36.994399000000001"/>
    <n v="-120.626814"/>
    <s v="Y6TRKS8"/>
    <s v="STEWART, ROD"/>
    <m/>
    <s v="20210530 16:50"/>
    <n v="1121"/>
    <n v="0"/>
    <s v="volta 243  fire off back porch turn off per fire chief   made temporary disconnect tag"/>
    <s v="Y"/>
    <m/>
    <m/>
    <m/>
    <n v="37.030723999999999"/>
    <n v="-120.617653"/>
    <m/>
    <s v="Jose Arana  559-301-6457"/>
    <m/>
    <s v="N"/>
    <s v="Y"/>
    <s v="N"/>
    <s v="Clear"/>
    <m/>
    <s v="Structures"/>
    <m/>
    <s v="Light"/>
    <m/>
    <s v="3rd Party"/>
    <m/>
    <s v="Structure Only"/>
    <m/>
    <s v="Cal Fire"/>
    <m/>
    <s v="Overhead"/>
    <m/>
    <x v="0"/>
    <m/>
    <m/>
    <m/>
    <m/>
    <m/>
    <m/>
    <s v=" "/>
    <m/>
    <m/>
    <m/>
    <m/>
    <m/>
    <m/>
    <m/>
    <m/>
    <m/>
    <m/>
    <m/>
    <m/>
    <m/>
    <m/>
    <m/>
    <m/>
    <m/>
    <m/>
    <m/>
    <m/>
    <m/>
    <m/>
    <m/>
    <m/>
    <m/>
    <m/>
    <m/>
    <m/>
    <m/>
    <m/>
    <m/>
    <m/>
    <m/>
    <m/>
    <m/>
    <m/>
    <m/>
    <m/>
    <m/>
    <m/>
    <m/>
    <m/>
    <m/>
    <m/>
    <m/>
    <m/>
    <m/>
  </r>
  <r>
    <x v="12"/>
    <s v="AGFC"/>
    <s v="3 - QC Complete"/>
    <d v="2021-05-31T00:00:00"/>
    <d v="2021-05-31T00:00:00"/>
    <x v="10"/>
    <s v="\\fxshare-nas05\quotashare-fs01\ESA\5 - Ignition Tracking\2021_Ignition_QC_Folders\20210530_nan_nan_nan_9549083009"/>
    <s v=" "/>
    <m/>
    <m/>
    <m/>
    <m/>
    <m/>
    <x v="0"/>
    <m/>
    <m/>
    <m/>
    <m/>
    <m/>
    <m/>
    <m/>
    <m/>
    <m/>
    <m/>
    <m/>
    <m/>
    <m/>
    <m/>
    <m/>
    <m/>
    <m/>
    <s v=" "/>
    <x v="2"/>
    <s v="13:32"/>
    <m/>
    <m/>
    <s v="FAS"/>
    <s v="N"/>
    <s v="N"/>
    <m/>
    <m/>
    <m/>
    <n v="9549083009"/>
    <m/>
    <m/>
    <m/>
    <m/>
    <s v=" "/>
    <x v="0"/>
    <x v="2"/>
    <s v="N"/>
    <s v="N"/>
    <s v="Structure fire, not attributable to PG&amp;E assets. Service burnt as a result of the house fire. This information is preliminary."/>
    <s v="PG&amp;E"/>
    <s v="Building"/>
    <m/>
    <m/>
    <s v="3 meters - 0.25 Acres"/>
    <m/>
    <m/>
    <m/>
    <m/>
    <x v="3"/>
    <x v="1"/>
    <x v="1"/>
    <m/>
    <s v="Overhead"/>
    <m/>
    <m/>
    <m/>
    <m/>
    <s v=" "/>
    <x v="1"/>
    <n v="37.995099000000003"/>
    <n v="-120.38222399999999"/>
    <s v="Tuolumne"/>
    <x v="9"/>
    <n v="4000"/>
    <m/>
    <s v="Cal Fire"/>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YOSEMITE"/>
    <s v="SONORA 01"/>
    <s v="13:32"/>
    <s v="05/30/2021"/>
    <m/>
    <n v="9549083009"/>
    <n v="12001"/>
    <s v="DANE LN"/>
    <x v="9"/>
    <n v="37.994771"/>
    <n v="-120.383233"/>
    <s v="Y9TMRSV"/>
    <s v="SIUDZINSKI, MARK"/>
    <n v="163240402"/>
    <s v="20210530 14:19"/>
    <n v="1123"/>
    <n v="1"/>
    <s v="structure fire burned service wire open called 4 crew to replace service wire."/>
    <s v="Y"/>
    <m/>
    <m/>
    <m/>
    <n v="37.995099000000003"/>
    <n v="-120.38222399999999"/>
    <s v="CA TCU 6761  mario torres"/>
    <s v="Cal Fire "/>
    <m/>
    <s v="N"/>
    <s v="Y"/>
    <s v="Y"/>
    <s v="Clear"/>
    <m/>
    <s v="Structures"/>
    <m/>
    <s v="Calm"/>
    <m/>
    <s v="3rd Party"/>
    <m/>
    <s v="3 meters - 0.25 Acres"/>
    <m/>
    <s v="Cal Fire"/>
    <m/>
    <s v="Overhead"/>
    <m/>
    <x v="0"/>
    <m/>
    <m/>
    <m/>
    <m/>
    <m/>
    <m/>
    <s v=" "/>
    <m/>
    <m/>
    <m/>
    <m/>
    <m/>
    <m/>
    <m/>
    <m/>
    <m/>
    <m/>
    <m/>
    <m/>
    <m/>
    <m/>
    <m/>
    <m/>
    <m/>
    <m/>
    <m/>
    <m/>
    <m/>
    <m/>
    <m/>
    <m/>
    <m/>
    <m/>
    <m/>
    <m/>
    <m/>
    <m/>
    <m/>
    <m/>
    <m/>
    <m/>
    <m/>
    <m/>
    <m/>
    <m/>
    <m/>
    <m/>
    <m/>
    <m/>
    <m/>
    <m/>
    <m/>
    <m/>
    <m/>
  </r>
  <r>
    <x v="13"/>
    <m/>
    <s v="1 - QC Not Started"/>
    <m/>
    <m/>
    <x v="11"/>
    <s v="\\fxshare-nas05\quotashare-fs01\ESA\5 - Ignition Tracking\2021_Ignition_QC_Folders\20210530_nan_nan_nan_6547324369"/>
    <s v=" "/>
    <m/>
    <m/>
    <m/>
    <m/>
    <m/>
    <x v="0"/>
    <m/>
    <m/>
    <m/>
    <m/>
    <m/>
    <m/>
    <m/>
    <m/>
    <m/>
    <m/>
    <m/>
    <m/>
    <m/>
    <m/>
    <m/>
    <m/>
    <m/>
    <s v=" "/>
    <x v="2"/>
    <s v="12:13"/>
    <m/>
    <m/>
    <s v="FAS"/>
    <s v="N"/>
    <s v="N"/>
    <m/>
    <m/>
    <m/>
    <n v="6547324369"/>
    <m/>
    <m/>
    <m/>
    <m/>
    <s v=" "/>
    <x v="2"/>
    <x v="0"/>
    <s v="Y"/>
    <s v="Y"/>
    <m/>
    <s v="PG&amp;E"/>
    <s v="Other"/>
    <s v="D"/>
    <m/>
    <s v="Structure-only"/>
    <m/>
    <m/>
    <m/>
    <m/>
    <x v="0"/>
    <x v="3"/>
    <x v="3"/>
    <m/>
    <s v="Underground"/>
    <s v="Service"/>
    <s v="Conductor - Underground Service"/>
    <m/>
    <m/>
    <s v=" "/>
    <x v="0"/>
    <n v="35.409115"/>
    <n v="-118.944655"/>
    <s v="Kern"/>
    <x v="10"/>
    <n v="12000"/>
    <m/>
    <s v="Bakersfield FD"/>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KERN"/>
    <s v="BAKERSFIELD 04"/>
    <s v="12:13"/>
    <s v="05/30/2021"/>
    <m/>
    <n v="6547324369"/>
    <n v="3912"/>
    <s v="FAIRWOOD ST"/>
    <x v="10"/>
    <n v="35.409342000000002"/>
    <n v="-118.94457199999999"/>
    <s v="K1TJ8M6"/>
    <s v="MASON, JOSHUA"/>
    <n v="253951103"/>
    <s v="20210530 13:30"/>
    <n v="2130"/>
    <n v="0"/>
    <s v="CUSTOMER STEALING POWER OVERLOADED CABLE, CABLE FAULTED IN GROUND/DB, WILL NEED NEW BUSINESS JOB HERE FOR CREW TO INSTALL CONDUIT AND NEW UG CABLE. CUSTOMER MUST REPLACE PANEL, REV ASSURANCE TO GET INVOLVED- CUSTOMER WILL NEED CHARGES FOR SERVICE DAMAGES ECT. MUST BE CLEARED MUST HAVE INSPECTION IN, MUST HAVE JOB CREATED FOR CABLE INSTALLATION ECT. "/>
    <s v="Y"/>
    <m/>
    <m/>
    <m/>
    <n v="35.409115"/>
    <n v="-118.944655"/>
    <m/>
    <s v="BAKERSFIELD CITY"/>
    <m/>
    <s v="N"/>
    <s v="Y"/>
    <s v="N"/>
    <s v="Clear"/>
    <m/>
    <s v="Private Land"/>
    <m/>
    <s v="Calm"/>
    <m/>
    <s v="3rd Party"/>
    <m/>
    <s v="Structure Only"/>
    <m/>
    <s v="Fire Dept"/>
    <m/>
    <s v="Underbuild"/>
    <m/>
    <x v="1"/>
    <s v="PHOTOS"/>
    <s v="PG&amp;E Employee"/>
    <m/>
    <m/>
    <m/>
    <m/>
    <s v=" "/>
    <m/>
    <m/>
    <m/>
    <m/>
    <m/>
    <m/>
    <m/>
    <m/>
    <m/>
    <m/>
    <m/>
    <m/>
    <m/>
    <m/>
    <m/>
    <m/>
    <m/>
    <m/>
    <m/>
    <m/>
    <m/>
    <m/>
    <m/>
    <m/>
    <m/>
    <m/>
    <m/>
    <m/>
    <m/>
    <m/>
    <m/>
    <m/>
    <m/>
    <m/>
    <m/>
    <m/>
    <m/>
    <m/>
    <m/>
    <m/>
    <m/>
    <m/>
    <m/>
    <m/>
    <m/>
    <m/>
    <m/>
  </r>
  <r>
    <x v="14"/>
    <m/>
    <s v="1 - QC Not Started"/>
    <m/>
    <m/>
    <x v="12"/>
    <s v="\\fxshare-nas05\quotashare-fs01\ESA\5 - Ignition Tracking\2021_Ignition_QC_Folders\20210530_1361664_nan_nan_T005302886"/>
    <s v=" "/>
    <m/>
    <m/>
    <m/>
    <m/>
    <m/>
    <x v="0"/>
    <m/>
    <m/>
    <m/>
    <m/>
    <m/>
    <m/>
    <m/>
    <m/>
    <m/>
    <m/>
    <m/>
    <m/>
    <m/>
    <m/>
    <m/>
    <m/>
    <m/>
    <s v=" "/>
    <x v="2"/>
    <s v="12:01"/>
    <d v="2021-05-30T00:00:00"/>
    <s v="12:01"/>
    <s v="FAS"/>
    <s v="N"/>
    <s v="N"/>
    <s v="1361664"/>
    <m/>
    <m/>
    <s v="T005302886"/>
    <m/>
    <m/>
    <m/>
    <m/>
    <s v=" "/>
    <x v="2"/>
    <x v="0"/>
    <s v="Y"/>
    <s v="Y"/>
    <m/>
    <s v="PG&amp;E"/>
    <s v="Other"/>
    <s v="D"/>
    <m/>
    <s v="&lt;0.25"/>
    <s v="6ft X 10Ft cust put fire out"/>
    <m/>
    <m/>
    <m/>
    <x v="0"/>
    <x v="4"/>
    <x v="4"/>
    <m/>
    <s v="Overhead"/>
    <s v="Primary"/>
    <s v="Splice/Clamp/Connector"/>
    <m/>
    <m/>
    <s v=" "/>
    <x v="0"/>
    <s v="37.0164767"/>
    <s v="-121.5446267"/>
    <s v="Santa Clara"/>
    <x v="11"/>
    <n v="21000"/>
    <m/>
    <s v="Customer"/>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AN JOSE"/>
    <s v="GILROY 02"/>
    <s v="12:01"/>
    <s v="05/30/2021"/>
    <s v="1361664"/>
    <s v="T005302886"/>
    <n v="1565"/>
    <s v="GILMAN RD"/>
    <x v="11"/>
    <n v="37.016740000000013"/>
    <n v="-121.54382"/>
    <s v="J2TFWB3"/>
    <s v="BRANDT, FRED"/>
    <n v="83182101"/>
    <s v="20210530 14:34"/>
    <n v="9002"/>
    <n v="0"/>
    <s v="B Tag made for hollow pole top, CN conn to vertical run was broken but no shiny spots and did not arc when pushed against the CN, fire was 6 ft X 10ft near base of pole, cust saw pole arc!"/>
    <s v="Y"/>
    <m/>
    <m/>
    <s v="37.0164767,-121.5446267,50.300000,3D"/>
    <m/>
    <m/>
    <m/>
    <m/>
    <m/>
    <s v="N"/>
    <s v="Y"/>
    <m/>
    <s v="Clear"/>
    <m/>
    <s v="Private Land"/>
    <s v="agriculture"/>
    <s v="Light"/>
    <m/>
    <s v="PG&amp;E Equipment"/>
    <s v="cust saw arc at tran area"/>
    <s v="1 meter - &lt; 3 meters"/>
    <s v="6ft X 10Ft cust put fire out"/>
    <s v="Other Party"/>
    <s v="Fire soaked grass after fire was out"/>
    <s v="Overhead"/>
    <s v="center phase at pole top others on steel xarm"/>
    <x v="1"/>
    <s v="fire took pics as did myself"/>
    <s v="Fire Dept"/>
    <m/>
    <s v="PATROL-FOUND NOTHING"/>
    <s v="CONDUCTOR, OVERHEAD"/>
    <s v="N"/>
    <s v=" "/>
    <m/>
    <m/>
    <m/>
    <m/>
    <m/>
    <m/>
    <m/>
    <m/>
    <m/>
    <m/>
    <m/>
    <m/>
    <m/>
    <m/>
    <m/>
    <m/>
    <m/>
    <m/>
    <m/>
    <m/>
    <m/>
    <m/>
    <m/>
    <m/>
    <m/>
    <m/>
    <m/>
    <m/>
    <m/>
    <m/>
    <m/>
    <m/>
    <m/>
    <m/>
    <m/>
    <m/>
    <m/>
    <m/>
    <m/>
    <m/>
    <m/>
    <m/>
    <m/>
    <m/>
    <m/>
    <m/>
    <m/>
  </r>
  <r>
    <x v="15"/>
    <m/>
    <s v="1 - QC Not Started"/>
    <m/>
    <m/>
    <x v="13"/>
    <s v="\\fxshare-nas05\quotashare-fs01\ESA\5 - Ignition Tracking\2021_Ignition_QC_Folders\20210530_1361517_21-0067785_nan_T005302730"/>
    <s v=" "/>
    <m/>
    <m/>
    <m/>
    <m/>
    <m/>
    <x v="0"/>
    <m/>
    <m/>
    <m/>
    <m/>
    <m/>
    <m/>
    <m/>
    <m/>
    <m/>
    <m/>
    <m/>
    <m/>
    <m/>
    <m/>
    <m/>
    <m/>
    <m/>
    <s v=" "/>
    <x v="2"/>
    <s v="01:27"/>
    <d v="2021-05-30T00:00:00"/>
    <s v="01:27"/>
    <s v="FAS"/>
    <s v="N"/>
    <s v="N"/>
    <s v="1361517"/>
    <s v="21-0067785"/>
    <m/>
    <s v="T005302730"/>
    <s v="31541661"/>
    <m/>
    <m/>
    <m/>
    <s v=" "/>
    <x v="2"/>
    <x v="0"/>
    <s v="Y"/>
    <s v="Y"/>
    <m/>
    <s v="PG&amp;E"/>
    <s v="Vegetation"/>
    <s v="D"/>
    <m/>
    <s v="0.25 - 10 Acres"/>
    <m/>
    <m/>
    <m/>
    <m/>
    <x v="2"/>
    <x v="2"/>
    <x v="2"/>
    <m/>
    <s v="Overhead"/>
    <m/>
    <m/>
    <m/>
    <m/>
    <s v=" "/>
    <x v="0"/>
    <n v="41.086655"/>
    <n v="-123.70838000000001"/>
    <s v="Humboldt"/>
    <x v="12"/>
    <n v="12000"/>
    <m/>
    <s v="Unknown"/>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COAST"/>
    <s v="WILLOW CREEK"/>
    <s v="01:27"/>
    <s v="05/30/2021"/>
    <s v="1361517"/>
    <s v="T005302730"/>
    <m/>
    <s v="BALD HILL RD ES"/>
    <x v="12"/>
    <n v="41.062220000000003"/>
    <n v="-123.69409"/>
    <s v="WCTWWH7"/>
    <s v="HIGHTOWER III, WALT"/>
    <n v="192401101"/>
    <s v="20210530 04:57"/>
    <n v="9002"/>
    <n v="0"/>
    <s v="large tree fell  One wire on ground  small brush fire under controll"/>
    <s v="Y"/>
    <m/>
    <m/>
    <s v="40.9481400,-123.6389367,200.700000,3D"/>
    <m/>
    <m/>
    <s v="fire at pine creek and moon lane                             41.08660764        "/>
    <m/>
    <n v="101011052"/>
    <s v="N"/>
    <s v="Y"/>
    <m/>
    <s v="Clear"/>
    <m/>
    <s v="County Land"/>
    <m/>
    <s v="Calm"/>
    <m/>
    <s v="Vegetation"/>
    <m/>
    <s v="0.25 - 10 Acres"/>
    <m/>
    <s v="Fire Dept"/>
    <m/>
    <s v="Overhead"/>
    <m/>
    <x v="0"/>
    <m/>
    <m/>
    <m/>
    <s v="TREE-FELL INTO LINE"/>
    <s v="CONDUCTOR, OVERHEAD"/>
    <s v="N"/>
    <s v=" "/>
    <s v="Unplanned"/>
    <s v="Humboldt"/>
    <s v="Willow Creek"/>
    <s v="192401101, HOOPA-1101"/>
    <s v="21-0067785"/>
    <s v="Unplanned"/>
    <s v="Clear;32-90 F"/>
    <s v="181"/>
    <s v="110772"/>
    <s v="NO"/>
    <s v="Line to Ground"/>
    <s v="Sustained"/>
    <s v="No"/>
    <s v="3073"/>
    <s v="OH"/>
    <s v="Fuse"/>
    <s v="1361517"/>
    <s v="Conductor, Overhead, Broken, wire on ground"/>
    <s v=" "/>
    <s v="05/30/21 04:00"/>
    <s v=" "/>
    <s v="BALD HILL RD. NORTH END AGENCY FIELD, HOOPA"/>
    <s v="CORNER OF PINE CREEEK RD &amp; MOON LN"/>
    <s v=" "/>
    <s v="TREE VS OH LINE"/>
    <s v=" "/>
    <s v="No"/>
    <s v="Vegetation, Tree - fell into line"/>
    <s v=" "/>
    <s v="No"/>
    <s v=" "/>
    <s v=" "/>
    <s v="MTHE"/>
    <s v="Distribution Circuit"/>
    <s v="SKH0"/>
    <s v="05/30/21 01:08"/>
    <s v="SKH0"/>
    <s v="05/30/21 11:20"/>
    <s v="05/30/21 11:47"/>
    <m/>
    <m/>
    <m/>
    <m/>
    <m/>
    <m/>
    <m/>
    <m/>
  </r>
  <r>
    <x v="16"/>
    <s v="AGFC"/>
    <s v="3 - QC Complete"/>
    <d v="2021-05-31T00:00:00"/>
    <d v="2021-05-31T00:00:00"/>
    <x v="14"/>
    <s v="\\fxshare-nas05\quotashare-fs01\ESA\5 - Ignition Tracking\2021_Ignition_QC_Folders\20210529_TR7751344_nan_T21-010517_T005302376"/>
    <s v=" "/>
    <m/>
    <m/>
    <m/>
    <m/>
    <m/>
    <x v="0"/>
    <m/>
    <m/>
    <m/>
    <m/>
    <m/>
    <m/>
    <m/>
    <m/>
    <m/>
    <m/>
    <m/>
    <m/>
    <m/>
    <m/>
    <m/>
    <m/>
    <m/>
    <s v=" "/>
    <x v="3"/>
    <d v="1899-12-30T09:38:00"/>
    <d v="2021-05-29T00:00:00"/>
    <d v="1899-12-30T09:38:00"/>
    <s v="TOTL"/>
    <s v="N"/>
    <s v="N"/>
    <s v="TR7751344"/>
    <m/>
    <s v="T21-010517"/>
    <s v="T005302376"/>
    <m/>
    <m/>
    <m/>
    <m/>
    <s v=" "/>
    <x v="0"/>
    <x v="2"/>
    <s v="N"/>
    <s v="N"/>
    <s v="Other fire, not attributable to PG&amp;E assets. Grass fire potentially caused by third party Tline cause the Tesla-Trust 115 kV line to relay due to the grass fire. Line is customer owned by NEXTERRA Energy. EOC preliminary notes: On May 29, 2021 at 1111 hours, PG&amp;E received an EIR Hotline voicemail from Dan Manry (DFMQ), Wildfire Safety Analyst with the Hawk Team, in regard to the Midway fire. The Tesla-Trust 115kV line relay action was caused by a fire that took 2 poles down near Patterson Pass and N. Midway Road (Adjacent to Tesla substation). The incident line in question is not owned by PG&amp;E, but instead it is owned by a third party. No pole numbers known as poles are not ours. The Alameda County Fire Department responded to an approximately 1/4-acre grassfire, that is extinguished. There are no reports of structures damaged, media reports, or any injuries. TOTL Work Card ID: T21-010517. This information is preliminary."/>
    <s v="Not PG&amp;E"/>
    <s v="Other"/>
    <m/>
    <m/>
    <s v="&lt;0.25"/>
    <m/>
    <m/>
    <m/>
    <m/>
    <x v="3"/>
    <x v="1"/>
    <x v="1"/>
    <m/>
    <s v="Overhead"/>
    <m/>
    <m/>
    <m/>
    <m/>
    <s v=" "/>
    <x v="0"/>
    <n v="37.714875999999997"/>
    <n v="-121.558836"/>
    <s v="Alameda"/>
    <x v="13"/>
    <n v="115000"/>
    <m/>
    <s v="Alameda County FD"/>
    <m/>
    <m/>
    <s v="Midway"/>
    <m/>
    <m/>
    <s v="Pending Data"/>
    <s v="Pending Data"/>
    <s v="Pending Data"/>
    <s v="Pending Data"/>
    <s v="2021-06-0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TOCKTON"/>
    <s v="DELTA"/>
    <m/>
    <m/>
    <m/>
    <m/>
    <m/>
    <m/>
    <x v="5"/>
    <m/>
    <m/>
    <m/>
    <m/>
    <m/>
    <m/>
    <m/>
    <m/>
    <m/>
    <m/>
    <m/>
    <m/>
    <m/>
    <m/>
    <m/>
    <m/>
    <m/>
    <m/>
    <m/>
    <m/>
    <m/>
    <m/>
    <m/>
    <m/>
    <m/>
    <m/>
    <m/>
    <m/>
    <m/>
    <m/>
    <m/>
    <m/>
    <m/>
    <m/>
    <m/>
    <x v="2"/>
    <m/>
    <m/>
    <m/>
    <m/>
    <m/>
    <m/>
    <s v=" "/>
    <m/>
    <m/>
    <m/>
    <m/>
    <m/>
    <m/>
    <m/>
    <m/>
    <m/>
    <m/>
    <m/>
    <m/>
    <m/>
    <m/>
    <m/>
    <m/>
    <m/>
    <m/>
    <m/>
    <m/>
    <m/>
    <m/>
    <m/>
    <m/>
    <m/>
    <m/>
    <m/>
    <m/>
    <m/>
    <m/>
    <m/>
    <m/>
    <m/>
    <m/>
    <m/>
    <m/>
    <m/>
    <m/>
    <m/>
    <m/>
    <m/>
    <m/>
    <m/>
    <m/>
    <m/>
    <m/>
    <m/>
  </r>
  <r>
    <x v="17"/>
    <s v="AGFC"/>
    <s v="3 - QC Complete"/>
    <d v="2021-05-31T00:00:00"/>
    <d v="2021-05-31T00:00:00"/>
    <x v="15"/>
    <s v="\\fxshare-nas05\quotashare-fs01\ESA\5 - Ignition Tracking\2021_Ignition_QC_Folders\20210529_1361416_nan_nan_T005302638"/>
    <s v=" "/>
    <m/>
    <m/>
    <m/>
    <m/>
    <m/>
    <x v="0"/>
    <m/>
    <m/>
    <m/>
    <m/>
    <m/>
    <m/>
    <m/>
    <m/>
    <m/>
    <m/>
    <m/>
    <m/>
    <m/>
    <m/>
    <m/>
    <m/>
    <m/>
    <s v=" "/>
    <x v="3"/>
    <s v="18:53"/>
    <d v="2021-05-29T00:00:00"/>
    <s v="18:53"/>
    <s v="FAS"/>
    <s v="N"/>
    <s v="N"/>
    <s v="1361416"/>
    <m/>
    <m/>
    <s v="T005302638"/>
    <m/>
    <m/>
    <m/>
    <m/>
    <s v=" "/>
    <x v="0"/>
    <x v="2"/>
    <s v="N"/>
    <s v="N"/>
    <s v="Other fire, not attributable to PG&amp;E assets. Troubleman field notes: Customer had electrician working on his side of his panel and made contact to the buss bar with a wire and it thru a spark causing a small veg fire not related to company equipment. electrician put out the small fire. This information is preliminary."/>
    <s v="Not PG&amp;E"/>
    <s v="Other"/>
    <m/>
    <m/>
    <s v="1 meter - &lt; 3 meters"/>
    <m/>
    <m/>
    <m/>
    <m/>
    <x v="3"/>
    <x v="1"/>
    <x v="1"/>
    <m/>
    <s v="Overhead"/>
    <m/>
    <m/>
    <m/>
    <m/>
    <s v=" "/>
    <x v="1"/>
    <s v="37.0597567"/>
    <s v="-119.4951950"/>
    <s v="Fresno"/>
    <x v="14"/>
    <n v="12000"/>
    <m/>
    <s v="Third Party Electrician"/>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FRESNO 15 AUBERRY"/>
    <s v="18:53"/>
    <s v="05/29/2021"/>
    <s v="1361416"/>
    <s v="T005302638"/>
    <n v="31750"/>
    <s v="AUBERRY RD"/>
    <x v="13"/>
    <n v="37.058419999999998"/>
    <n v="-119.49439"/>
    <s v="F5TIRP1"/>
    <s v="PIERSON, IAN"/>
    <n v="254151102"/>
    <s v="20210529 20:41"/>
    <n v="9221"/>
    <n v="0"/>
    <s v="Customer had electrician working on his side of his panel and made contact to the buss bar with a wire and it thru a spark causing a small veg fire not related to company equipment. electrician put out the small fire."/>
    <s v="Y"/>
    <n v="2"/>
    <s v="\\fxshare-nas05\quotashare-fs01\ESA\5 - Ignition Tracking\Fire_Tab_Attachment_Files"/>
    <s v="37.0597567,-119.4951950,604.500000,3D"/>
    <m/>
    <m/>
    <m/>
    <m/>
    <m/>
    <s v="N"/>
    <s v="Y"/>
    <m/>
    <s v="Clear"/>
    <m/>
    <s v="Private Land"/>
    <m/>
    <s v="Light"/>
    <m/>
    <s v="3rd Party"/>
    <m/>
    <s v="1 meter - &lt; 3 meters"/>
    <m/>
    <s v="Other Party"/>
    <m/>
    <s v="Overhead"/>
    <m/>
    <x v="0"/>
    <m/>
    <m/>
    <m/>
    <m/>
    <m/>
    <s v="N"/>
    <s v=" "/>
    <m/>
    <m/>
    <m/>
    <m/>
    <m/>
    <m/>
    <m/>
    <m/>
    <m/>
    <m/>
    <m/>
    <m/>
    <m/>
    <m/>
    <m/>
    <m/>
    <m/>
    <m/>
    <m/>
    <m/>
    <m/>
    <m/>
    <m/>
    <m/>
    <m/>
    <m/>
    <m/>
    <m/>
    <m/>
    <m/>
    <m/>
    <m/>
    <m/>
    <m/>
    <m/>
    <m/>
    <m/>
    <m/>
    <m/>
    <m/>
    <m/>
    <m/>
    <m/>
    <m/>
    <m/>
    <m/>
    <m/>
  </r>
  <r>
    <x v="18"/>
    <s v="AGFC"/>
    <s v="3 - QC Complete"/>
    <d v="2021-05-31T00:00:00"/>
    <d v="2021-05-31T00:00:00"/>
    <x v="16"/>
    <s v="\\fxshare-nas05\quotashare-fs01\ESA\5 - Ignition Tracking\2021_Ignition_QC_Folders\20210529_nan_nan_nan_X316038835"/>
    <s v=" "/>
    <m/>
    <m/>
    <m/>
    <m/>
    <m/>
    <x v="0"/>
    <m/>
    <m/>
    <m/>
    <m/>
    <m/>
    <m/>
    <m/>
    <m/>
    <m/>
    <m/>
    <m/>
    <m/>
    <m/>
    <m/>
    <m/>
    <m/>
    <m/>
    <s v=" "/>
    <x v="3"/>
    <s v="18:07"/>
    <m/>
    <m/>
    <s v="FAS"/>
    <s v="N"/>
    <s v="N"/>
    <m/>
    <m/>
    <m/>
    <s v="X316038835"/>
    <m/>
    <m/>
    <m/>
    <m/>
    <s v=" "/>
    <x v="0"/>
    <x v="2"/>
    <s v="N"/>
    <s v="N"/>
    <s v="Other fire, not attributable to PG&amp;E assets. Grass fire did not affect any PG&amp;E facilities. This information is preliminary."/>
    <s v="Not PG&amp;E"/>
    <s v="Other"/>
    <m/>
    <m/>
    <s v="10 - 100 Acres"/>
    <m/>
    <m/>
    <m/>
    <m/>
    <x v="3"/>
    <x v="1"/>
    <x v="1"/>
    <m/>
    <s v="Overbuild"/>
    <m/>
    <m/>
    <m/>
    <m/>
    <s v=" "/>
    <x v="0"/>
    <n v="36.895619799999999"/>
    <n v="-119.7863284"/>
    <s v="Fresno"/>
    <x v="15"/>
    <n v="21000"/>
    <m/>
    <s v="Cal Fire"/>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FRESNO 11"/>
    <s v="18:07"/>
    <s v="05/29/2021"/>
    <m/>
    <s v="X316038835"/>
    <n v="10553"/>
    <s v="N RICE RD"/>
    <x v="14"/>
    <n v="36.889685"/>
    <n v="-119.777946"/>
    <s v="F4TMKBG"/>
    <s v="BISSELL, MIKE"/>
    <n v="255292101"/>
    <s v="20210529 19:56"/>
    <n v="1101"/>
    <n v="0"/>
    <s v="grass fire no PG&amp;E equipment affected"/>
    <s v="Y"/>
    <m/>
    <m/>
    <m/>
    <n v="36.895619799999999"/>
    <n v="-119.7863284"/>
    <m/>
    <s v="Cal Fire"/>
    <m/>
    <s v="N"/>
    <s v="Y"/>
    <s v="N"/>
    <s v="Clear"/>
    <m/>
    <s v="Private Land"/>
    <m/>
    <s v="Light"/>
    <m/>
    <s v="Vegetation"/>
    <m/>
    <s v="10 - 100 Acres"/>
    <m/>
    <s v="Cal Fire"/>
    <m/>
    <s v="Overbuild"/>
    <m/>
    <x v="0"/>
    <m/>
    <m/>
    <m/>
    <m/>
    <m/>
    <m/>
    <s v=" "/>
    <m/>
    <m/>
    <m/>
    <m/>
    <m/>
    <m/>
    <m/>
    <m/>
    <m/>
    <m/>
    <m/>
    <m/>
    <m/>
    <m/>
    <m/>
    <m/>
    <m/>
    <m/>
    <m/>
    <m/>
    <m/>
    <m/>
    <m/>
    <m/>
    <m/>
    <m/>
    <m/>
    <m/>
    <m/>
    <m/>
    <m/>
    <m/>
    <m/>
    <m/>
    <m/>
    <m/>
    <m/>
    <m/>
    <m/>
    <m/>
    <m/>
    <m/>
    <m/>
    <m/>
    <m/>
    <m/>
    <m/>
  </r>
  <r>
    <x v="19"/>
    <s v="AGFC"/>
    <s v="3 - QC Complete"/>
    <d v="2021-05-31T00:00:00"/>
    <d v="2021-05-31T00:00:00"/>
    <x v="17"/>
    <s v="\\fxshare-nas05\quotashare-fs01\ESA\5 - Ignition Tracking\2021_Ignition_QC_Folders\20210529_1361293_21-0067741_nan_T005302607"/>
    <s v=" "/>
    <m/>
    <m/>
    <m/>
    <m/>
    <m/>
    <x v="0"/>
    <m/>
    <m/>
    <m/>
    <m/>
    <m/>
    <m/>
    <m/>
    <m/>
    <m/>
    <m/>
    <m/>
    <m/>
    <m/>
    <m/>
    <m/>
    <m/>
    <m/>
    <s v=" "/>
    <x v="3"/>
    <s v="17:28"/>
    <d v="2021-05-29T00:00:00"/>
    <s v="17:28"/>
    <s v="FAS"/>
    <s v="N"/>
    <s v="Y"/>
    <s v="1361293"/>
    <s v="21-0067741"/>
    <m/>
    <s v="T005302607"/>
    <m/>
    <m/>
    <m/>
    <m/>
    <s v=" "/>
    <x v="0"/>
    <x v="2"/>
    <s v="N"/>
    <s v="N"/>
    <s v="Duplicate of index 679. Pole fire and burned/flashed cap bank caused by crows nest. The ensuing fire was limited to PG&amp;E assets. This information is preliminary."/>
    <s v="Not PG&amp;E"/>
    <s v="Other"/>
    <m/>
    <m/>
    <s v="Structure-PG&amp;E only"/>
    <m/>
    <m/>
    <m/>
    <m/>
    <x v="4"/>
    <x v="1"/>
    <x v="1"/>
    <m/>
    <s v="Overhead"/>
    <m/>
    <m/>
    <m/>
    <m/>
    <s v=" "/>
    <x v="0"/>
    <n v="35.862606280000001"/>
    <n v="-119.91220937999999"/>
    <s v="Kings"/>
    <x v="16"/>
    <n v="12000"/>
    <m/>
    <s v="Employee"/>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COALINGA 01"/>
    <s v="17:28"/>
    <s v="05/29/2021"/>
    <s v="1361293"/>
    <s v="T005302607"/>
    <m/>
    <s v="NW SE 12 24 19"/>
    <x v="15"/>
    <n v="35.862650000000002"/>
    <n v="-119.91347"/>
    <s v="F5TTJRX"/>
    <s v="RYAN, TYLER"/>
    <n v="252951108"/>
    <s v="20210529 17:42"/>
    <n v="9110"/>
    <n v="1"/>
    <s v="crows nest caused pole fire. crew to replace"/>
    <s v="Y"/>
    <m/>
    <m/>
    <m/>
    <n v="35.862606280000001"/>
    <n v="-119.91220937999999"/>
    <m/>
    <m/>
    <m/>
    <s v="N"/>
    <s v="Y"/>
    <m/>
    <s v="Clear"/>
    <m/>
    <s v="PG&amp;E Only"/>
    <m/>
    <s v="Light"/>
    <m/>
    <s v="PG&amp;E Equipment"/>
    <m/>
    <s v="Structure Only"/>
    <m/>
    <s v="Employee"/>
    <m/>
    <s v="Overhead"/>
    <m/>
    <x v="0"/>
    <m/>
    <m/>
    <m/>
    <s v="BIRD-FOUND"/>
    <s v="CAPACITOR"/>
    <s v="N"/>
    <s v=" "/>
    <s v="Unplanned"/>
    <s v="Fresno"/>
    <s v="Corcoran"/>
    <s v="252951108, TULARE LAKE-1108"/>
    <s v="21-0067741"/>
    <s v="Unplanned"/>
    <s v="Clear;32-90 F"/>
    <s v="39"/>
    <s v="22542"/>
    <s v="NO"/>
    <s v="Line to Line"/>
    <s v="Sustained"/>
    <s v="No"/>
    <s v="8139"/>
    <s v="OH"/>
    <s v="Switch"/>
    <s v="1361293"/>
    <s v="Capacitor, Burned/flashed"/>
    <s v=" "/>
    <s v=" "/>
    <s v=" "/>
    <s v="Wells W/O Hwy 43"/>
    <s v="96c"/>
    <s v=" "/>
    <s v=" "/>
    <s v=" "/>
    <s v="No"/>
    <s v="Equipment Failure/Involved, Fire, pole"/>
    <s v=" "/>
    <s v="No"/>
    <s v=" "/>
    <s v=" "/>
    <s v="TMR8"/>
    <s v="Distribution Circuit"/>
    <s v="J421"/>
    <s v="05/29/21 14:17"/>
    <s v="Not Required"/>
    <s v="05/29/21 23:55"/>
    <s v=" "/>
    <m/>
    <m/>
    <m/>
    <m/>
    <m/>
    <m/>
    <m/>
    <m/>
  </r>
  <r>
    <x v="20"/>
    <m/>
    <s v="1 - QC Not Started"/>
    <m/>
    <m/>
    <x v="18"/>
    <s v="\\fxshare-nas05\quotashare-fs01\ESA\5 - Ignition Tracking\2021_Ignition_QC_Folders\20210529_1361293_21-0067741_nan_T005302515"/>
    <s v=" "/>
    <m/>
    <m/>
    <m/>
    <m/>
    <m/>
    <x v="0"/>
    <m/>
    <m/>
    <m/>
    <m/>
    <m/>
    <m/>
    <m/>
    <m/>
    <m/>
    <m/>
    <m/>
    <m/>
    <m/>
    <m/>
    <m/>
    <m/>
    <m/>
    <s v=" "/>
    <x v="3"/>
    <s v="14:20"/>
    <d v="2021-05-29T00:00:00"/>
    <s v="14:20"/>
    <s v="FAS"/>
    <s v="N"/>
    <s v="N"/>
    <s v="1361293"/>
    <s v="21-0067741"/>
    <m/>
    <s v="T005302515"/>
    <m/>
    <m/>
    <m/>
    <m/>
    <s v=" "/>
    <x v="0"/>
    <x v="0"/>
    <s v="N"/>
    <s v="N"/>
    <m/>
    <s v="PG&amp;E"/>
    <s v="Other"/>
    <s v="D"/>
    <m/>
    <s v="Structure-PG&amp;E only"/>
    <m/>
    <m/>
    <m/>
    <m/>
    <x v="5"/>
    <x v="2"/>
    <x v="5"/>
    <m/>
    <s v="Overhead"/>
    <s v="Primary"/>
    <s v="Capacitor Bank"/>
    <m/>
    <m/>
    <s v=" "/>
    <x v="0"/>
    <n v="35.862606280000001"/>
    <n v="-119.91220937999999"/>
    <s v="Kings"/>
    <x v="16"/>
    <n v="12000"/>
    <m/>
    <s v="Employee"/>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COALINGA 01"/>
    <s v="14:20"/>
    <s v="05/29/2021"/>
    <s v="1361293"/>
    <s v="T005302515"/>
    <m/>
    <s v="SW SW SE 14 24 19"/>
    <x v="16"/>
    <n v="35.86524"/>
    <n v="-119.89592"/>
    <s v="F5TTJRX"/>
    <s v="RYAN, TYLER"/>
    <n v="252951108"/>
    <s v="20210529 17:07"/>
    <n v="9110"/>
    <n v="1"/>
    <s v="crows nest caused pole fire at 96c. replace pole and capacitor bank"/>
    <s v="Y"/>
    <m/>
    <m/>
    <m/>
    <n v="35.862606280000001"/>
    <n v="-119.91220937999999"/>
    <m/>
    <m/>
    <m/>
    <s v="N"/>
    <s v="Y"/>
    <m/>
    <s v="Clear"/>
    <m/>
    <s v="PG&amp;E Only"/>
    <m/>
    <s v="Light"/>
    <m/>
    <s v="PG&amp;E Equipment"/>
    <m/>
    <s v="Structure Only"/>
    <m/>
    <s v="Employee"/>
    <m/>
    <s v="Overhead"/>
    <m/>
    <x v="0"/>
    <m/>
    <m/>
    <m/>
    <s v="ANIMAL-OTHER"/>
    <s v="CAPACITOR"/>
    <s v="N"/>
    <s v=" "/>
    <s v="Unplanned"/>
    <s v="Fresno"/>
    <s v="Corcoran"/>
    <s v="252951108, TULARE LAKE-1108"/>
    <s v="21-0067741"/>
    <s v="Unplanned"/>
    <s v="Clear;32-90 F"/>
    <s v="39"/>
    <s v="22542"/>
    <s v="NO"/>
    <s v="Line to Line"/>
    <s v="Sustained"/>
    <s v="No"/>
    <s v="8139"/>
    <s v="OH"/>
    <s v="Switch"/>
    <s v="1361293"/>
    <s v="Capacitor, Burned/flashed"/>
    <s v=" "/>
    <s v=" "/>
    <s v=" "/>
    <s v="Wells W/O Hwy 43"/>
    <s v="96c"/>
    <s v=" "/>
    <s v=" "/>
    <s v=" "/>
    <s v="No"/>
    <s v="Equipment Failure/Involved, Fire, pole"/>
    <s v=" "/>
    <s v="No"/>
    <s v=" "/>
    <s v=" "/>
    <s v="TMR8"/>
    <s v="Distribution Circuit"/>
    <s v="J421"/>
    <s v="05/29/21 14:17"/>
    <s v="Not Required"/>
    <s v="05/29/21 23:55"/>
    <s v=" "/>
    <m/>
    <m/>
    <m/>
    <m/>
    <m/>
    <m/>
    <m/>
    <m/>
  </r>
  <r>
    <x v="21"/>
    <s v="AGFC"/>
    <s v="3 - QC Complete"/>
    <d v="2021-05-31T00:00:00"/>
    <d v="2021-05-31T00:00:00"/>
    <x v="19"/>
    <s v="\\fxshare-nas05\quotashare-fs01\ESA\5 - Ignition Tracking\2021_Ignition_QC_Folders\20210529_1361277_nan_nan_T005302500"/>
    <s v=" "/>
    <m/>
    <m/>
    <m/>
    <m/>
    <m/>
    <x v="0"/>
    <m/>
    <m/>
    <m/>
    <m/>
    <m/>
    <m/>
    <m/>
    <m/>
    <m/>
    <m/>
    <m/>
    <m/>
    <m/>
    <m/>
    <m/>
    <m/>
    <m/>
    <s v=" "/>
    <x v="3"/>
    <s v="13:50"/>
    <d v="2021-05-29T00:00:00"/>
    <s v="13:50"/>
    <s v="FAS"/>
    <s v="N"/>
    <s v="N"/>
    <s v="1361277"/>
    <m/>
    <m/>
    <s v="T005302500"/>
    <m/>
    <m/>
    <m/>
    <m/>
    <s v=" "/>
    <x v="0"/>
    <x v="2"/>
    <s v="N"/>
    <s v="N"/>
    <s v="Other fire, not attributable to PG&amp;E assets. Grass fire burned PG&amp;E pole. Troubleman states the pole is okay. This information is preliminary."/>
    <s v="Not PG&amp;E"/>
    <s v="Other"/>
    <m/>
    <m/>
    <s v="0.25 - 10 Acres"/>
    <m/>
    <m/>
    <m/>
    <m/>
    <x v="3"/>
    <x v="1"/>
    <x v="1"/>
    <m/>
    <s v="Overhead"/>
    <m/>
    <m/>
    <m/>
    <m/>
    <s v=" "/>
    <x v="0"/>
    <s v="38.8025633"/>
    <s v="-121.4021683"/>
    <s v="Placer"/>
    <x v="17"/>
    <n v="21000"/>
    <m/>
    <s v="Roseville FD"/>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IERRA"/>
    <s v="LINCOLN"/>
    <s v="13:50"/>
    <s v="05/29/2021"/>
    <s v="1361277"/>
    <s v="T005302500"/>
    <n v="7101"/>
    <s v="PHILLIP RD PUMP 13"/>
    <x v="17"/>
    <n v="38.780239999999999"/>
    <n v="-121.41852"/>
    <s v="T1TMJJ4"/>
    <s v="JOHNSTON, MARTY"/>
    <n v="153761102"/>
    <s v="20210529 15:57"/>
    <n v="9320"/>
    <n v="0"/>
    <s v="fire caught pole on fire.safety checked.pole ok."/>
    <s v="Y"/>
    <m/>
    <m/>
    <s v="38.8025633,-121.4021683,19.500000,3D"/>
    <m/>
    <m/>
    <m/>
    <s v="roseville fire dept"/>
    <m/>
    <s v="N"/>
    <s v="Y"/>
    <m/>
    <s v="Clear"/>
    <m/>
    <s v="Private Land"/>
    <m/>
    <s v="Light"/>
    <m/>
    <s v="Unknown"/>
    <m/>
    <s v="0.25 - 10 Acres"/>
    <m/>
    <s v="Fire Dept"/>
    <m/>
    <s v="Overhead"/>
    <m/>
    <x v="0"/>
    <m/>
    <m/>
    <m/>
    <m/>
    <m/>
    <s v="N"/>
    <s v=" "/>
    <m/>
    <m/>
    <m/>
    <m/>
    <m/>
    <m/>
    <m/>
    <m/>
    <m/>
    <m/>
    <m/>
    <m/>
    <m/>
    <m/>
    <m/>
    <m/>
    <m/>
    <m/>
    <m/>
    <m/>
    <m/>
    <m/>
    <m/>
    <m/>
    <m/>
    <m/>
    <m/>
    <m/>
    <m/>
    <m/>
    <m/>
    <m/>
    <m/>
    <m/>
    <m/>
    <m/>
    <m/>
    <m/>
    <m/>
    <m/>
    <m/>
    <m/>
    <m/>
    <m/>
    <m/>
    <m/>
    <m/>
  </r>
  <r>
    <x v="22"/>
    <s v="S7RM"/>
    <s v="2 - QC In Progress"/>
    <m/>
    <d v="2021-06-01T00:00:00"/>
    <x v="20"/>
    <s v="\\fxshare-nas05\quotashare-fs01\ESA\5 - Ignition Tracking\2021_Ignition_QC_Folders\20210529_1361258_21-0067731_nan_T005302492"/>
    <s v=" "/>
    <m/>
    <m/>
    <m/>
    <m/>
    <s v="S7RM"/>
    <x v="1"/>
    <m/>
    <m/>
    <m/>
    <s v="Y"/>
    <d v="2021-06-01T00:00:00"/>
    <m/>
    <s v="CAL Fire"/>
    <s v="On-line portal"/>
    <s v="Cause/origin determination"/>
    <m/>
    <s v="Y"/>
    <d v="2021-06-01T00:00:00"/>
    <m/>
    <s v="EMH5"/>
    <s v="EMH5@pge.com"/>
    <s v="inquired as to whether the involved equipment was retained and if he had a specific photo of the failed/burned splice/connector"/>
    <m/>
    <s v=" "/>
    <x v="3"/>
    <d v="1899-12-30T12:28:00"/>
    <d v="2021-05-29T00:00:00"/>
    <d v="1899-12-30T14:02:00"/>
    <s v="FAS"/>
    <s v="N"/>
    <s v="N"/>
    <s v="1361258"/>
    <s v="21-0067731"/>
    <m/>
    <s v="T005302492, T005302469"/>
    <n v="121431146"/>
    <m/>
    <m/>
    <s v="PG&amp;E_677_ignition_20210529_1.jpg"/>
    <s v=" "/>
    <x v="2"/>
    <x v="0"/>
    <s v="Y"/>
    <s v="Y"/>
    <s v="On May 29th, 2021 at 13:34 hrs. a PG &amp; E Troubleman was dispatched to the Halsey 1102 12 KV Distribution circuit near Flood and Oakhaven Road in the City of Auburn in response to a report of a wire down and a small grass fire.  Upon his arrival in the area the Troubleman noted 1 span of single phase line down in the trees. The wire down was 4 poles load side of FUCO 5613 and there was an ensuing  small vegetation fire which was less than 0.25 acres in size and was suppressed by CAL Fire.  This incident occurred in a Tier 2 HFTD during a &quot;light&quot; wind condition.  Initial analysis indicates that an overhead Splice/connector failed and the conductor fell into a tree igniting a few spots in the span within the trees and a small vegetation fire below the line.  The responding troubleman indicated that the parrallel groove clamp (PG clamp) which failed was an older, aluminum model and that possibly due to corrosion and contact with the copper conductor, it caused a failure.   The troubleman created an EC tag and on 5/29/2021, a PG&amp;E crew replaced 4 STR of the burnt copper with new conductor and new copper connectors.   All information is preliminary.  "/>
    <s v="PG&amp;E"/>
    <s v="Other"/>
    <s v="D"/>
    <s v="D"/>
    <s v="3 meters - 0.25 Acres"/>
    <m/>
    <m/>
    <m/>
    <m/>
    <x v="0"/>
    <x v="4"/>
    <x v="4"/>
    <s v="Y"/>
    <s v="Overhead"/>
    <s v="Primary"/>
    <s v="Splice/Clamp/Connector"/>
    <s v="Conductor, connector"/>
    <s v="Circuit ID: 1522411102, SAP #: 10040921"/>
    <s v=" "/>
    <x v="1"/>
    <n v="38.916718299999999"/>
    <n v="-121.053023"/>
    <s v="Placer"/>
    <x v="18"/>
    <n v="12000"/>
    <m/>
    <s v="Cal Fire"/>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IERRA"/>
    <s v="AUBURN 01"/>
    <s v="13:34"/>
    <s v="05/29/2021"/>
    <s v="1361258"/>
    <s v="T005302492"/>
    <n v="195"/>
    <s v="RUSSELL RD"/>
    <x v="18"/>
    <n v="38.91807"/>
    <n v="-121.05367"/>
    <s v="T1TEMH5"/>
    <s v="HART, EMMETT"/>
    <n v="152241102"/>
    <s v="20210529 15:26"/>
    <n v="9260"/>
    <n v="0"/>
    <s v="1 span of single phase line down in trees, sent ec tag."/>
    <s v="Y"/>
    <n v="3"/>
    <s v="\\fxshare-nas05\quotashare-fs01\ESA\5 - Ignition Tracking\Fire_Tab_Attachment_Files"/>
    <s v="38.9166283,-121.0531133,452.700000,3D"/>
    <m/>
    <m/>
    <m/>
    <s v="Cal Fire"/>
    <m/>
    <s v="N"/>
    <s v="Y"/>
    <m/>
    <s v="Clear"/>
    <m/>
    <s v="Private Land"/>
    <m/>
    <s v="Light"/>
    <m/>
    <s v="PG&amp;E Equipment"/>
    <m/>
    <s v="3 meters - 0.25 Acres"/>
    <m/>
    <s v="Fire Dept"/>
    <m/>
    <s v="Overhead"/>
    <m/>
    <x v="0"/>
    <m/>
    <m/>
    <m/>
    <s v="OVERHEAD"/>
    <s v="CONNECTOR OR SPLICE OH"/>
    <s v="N"/>
    <s v=" "/>
    <s v="Unplanned"/>
    <s v="Sierra"/>
    <s v="Placer"/>
    <s v="152241102, HALSEY-1102"/>
    <s v="21-0067731"/>
    <s v="Unplanned"/>
    <s v="Clear;32-90 F"/>
    <s v="42"/>
    <s v="10962"/>
    <s v="NO"/>
    <s v="Force Out"/>
    <s v="Sustained"/>
    <s v="No"/>
    <s v="5613"/>
    <s v="OH"/>
    <s v="Fuse"/>
    <s v="1361258"/>
    <s v="Conductor, Overhead, Broken, wire on ground"/>
    <s v=" "/>
    <s v="05/29/21 15:09"/>
    <s v=" "/>
    <s v="FLOOD RD &amp; LAMBORN LN  AUB"/>
    <s v="4 POLES LD SIDE OF FUCO 5613"/>
    <s v=" "/>
    <s v=" "/>
    <s v=" "/>
    <s v="No"/>
    <s v="Equipment Failure/Involved, Electrical Overload"/>
    <s v=" "/>
    <s v="No"/>
    <s v=" "/>
    <s v=" "/>
    <s v="J7SC"/>
    <s v="Distribution Circuit"/>
    <s v="BV"/>
    <s v="05/29/21 14:02"/>
    <s v="Not Required"/>
    <s v="05/29/21 18:23"/>
    <s v=" "/>
    <m/>
    <m/>
    <m/>
    <m/>
    <m/>
    <m/>
    <m/>
    <m/>
  </r>
  <r>
    <x v="23"/>
    <m/>
    <s v="1 - QC Not Started"/>
    <m/>
    <m/>
    <x v="21"/>
    <s v="\\fxshare-nas05\quotashare-fs01\ESA\5 - Ignition Tracking\2021_Ignition_QC_Folders\20210529_nan_nan_nan_T005302490"/>
    <s v=" "/>
    <m/>
    <m/>
    <m/>
    <m/>
    <m/>
    <x v="0"/>
    <m/>
    <m/>
    <m/>
    <m/>
    <m/>
    <m/>
    <m/>
    <m/>
    <m/>
    <m/>
    <m/>
    <m/>
    <m/>
    <m/>
    <m/>
    <m/>
    <m/>
    <s v=" "/>
    <x v="3"/>
    <s v="13:32"/>
    <m/>
    <m/>
    <s v="FAS"/>
    <s v="N"/>
    <s v="N"/>
    <m/>
    <m/>
    <m/>
    <s v="T005302490"/>
    <m/>
    <m/>
    <m/>
    <m/>
    <s v=" "/>
    <x v="0"/>
    <x v="2"/>
    <s v="N"/>
    <s v="N"/>
    <m/>
    <s v="Not PG&amp;E"/>
    <s v="Other"/>
    <m/>
    <m/>
    <s v="0.25 - 10 Acres"/>
    <m/>
    <m/>
    <m/>
    <m/>
    <x v="3"/>
    <x v="1"/>
    <x v="1"/>
    <m/>
    <s v="Overhead"/>
    <m/>
    <m/>
    <m/>
    <m/>
    <s v=" "/>
    <x v="0"/>
    <s v="36.6921800"/>
    <s v="-119.7880483"/>
    <s v="Fresno"/>
    <x v="19"/>
    <n v="12000"/>
    <m/>
    <s v="Fresno FD"/>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FRESNO 01"/>
    <s v="13:32"/>
    <s v="05/29/2021"/>
    <m/>
    <s v="T005302490"/>
    <s v="UNKNOWN"/>
    <s v="3032 S ELM AVE, FRESNO"/>
    <x v="14"/>
    <n v="0"/>
    <n v="0"/>
    <s v="F4TDEV7"/>
    <s v="VIDAURRI, DANIEL"/>
    <m/>
    <s v="20210529 14:42"/>
    <n v="9320"/>
    <n v="0"/>
    <s v="fire possibly started near base of pge pole,,ffd asked if any indication of our facilities being the cause of fire at sap equip Id 100810085. no indication of our facilities causing fire.. transformer at pole and service is idol and not energized.. primary conductor is energized but does not have any flash marks. burning indicates from the ground up.. minor burn damage to pge pole,, no repairs necessary..photos attached,, wire on ground in photo is a communication line that had been coiled up."/>
    <s v="Y"/>
    <n v="4"/>
    <s v="\\fxshare-nas05\quotashare-fs01\ESA\5 - Ignition Tracking\Fire_Tab_Attachment_Files"/>
    <s v="36.6921800,-119.7880483,78.500000,3D"/>
    <m/>
    <m/>
    <s v="west edge of fire near base of pge pole,, light wind blowing east..grassy area"/>
    <s v="fresno fire department"/>
    <m/>
    <s v="N"/>
    <s v="N"/>
    <m/>
    <s v="Clear"/>
    <m/>
    <s v="Private Land"/>
    <m/>
    <s v="Light"/>
    <m/>
    <s v="Unknown"/>
    <m/>
    <s v="0.25 - 10 Acres"/>
    <m/>
    <s v="Fire Dept"/>
    <m/>
    <s v="Overhead"/>
    <s v="3 phase flat top construction,, w idol deergized tx"/>
    <x v="1"/>
    <s v="photos ,, no other evidence to collect.."/>
    <s v="PG&amp;E Employee"/>
    <s v="vidaurri...dev7"/>
    <m/>
    <m/>
    <s v="N"/>
    <s v=" "/>
    <m/>
    <m/>
    <m/>
    <m/>
    <m/>
    <m/>
    <m/>
    <m/>
    <m/>
    <m/>
    <m/>
    <m/>
    <m/>
    <m/>
    <m/>
    <m/>
    <m/>
    <m/>
    <m/>
    <m/>
    <m/>
    <m/>
    <m/>
    <m/>
    <m/>
    <m/>
    <m/>
    <m/>
    <m/>
    <m/>
    <m/>
    <m/>
    <m/>
    <m/>
    <m/>
    <m/>
    <m/>
    <m/>
    <m/>
    <m/>
    <m/>
    <m/>
    <m/>
    <m/>
    <m/>
    <m/>
    <m/>
  </r>
  <r>
    <x v="24"/>
    <m/>
    <s v="1 - QC Not Started"/>
    <m/>
    <m/>
    <x v="22"/>
    <s v="\\fxshare-nas05\quotashare-fs01\ESA\5 - Ignition Tracking\2021_Ignition_QC_Folders\20210529_1361182_21-0067697_nan_T005302381"/>
    <s v=" "/>
    <m/>
    <m/>
    <m/>
    <m/>
    <m/>
    <x v="0"/>
    <m/>
    <m/>
    <m/>
    <m/>
    <m/>
    <m/>
    <m/>
    <m/>
    <m/>
    <m/>
    <m/>
    <m/>
    <m/>
    <m/>
    <m/>
    <m/>
    <m/>
    <s v=" "/>
    <x v="3"/>
    <s v="10:21"/>
    <d v="2021-05-29T00:00:00"/>
    <s v="10:21"/>
    <s v="FAS"/>
    <s v="N"/>
    <s v="N"/>
    <s v="1361182"/>
    <s v="21-0067697"/>
    <m/>
    <s v="T005302381"/>
    <s v="35253657"/>
    <m/>
    <m/>
    <m/>
    <s v=" "/>
    <x v="0"/>
    <x v="0"/>
    <s v="N"/>
    <s v="N"/>
    <m/>
    <s v="PG&amp;E"/>
    <s v="Other"/>
    <s v="D"/>
    <m/>
    <s v="Structure-PG&amp;E only"/>
    <m/>
    <m/>
    <m/>
    <m/>
    <x v="0"/>
    <x v="4"/>
    <x v="6"/>
    <m/>
    <s v="Overhead"/>
    <s v="Primary"/>
    <s v="Pole"/>
    <m/>
    <m/>
    <s v=" "/>
    <x v="0"/>
    <s v="37.7286483"/>
    <s v="-122.4325117"/>
    <s v="San Francisco"/>
    <x v="20"/>
    <n v="12000"/>
    <m/>
    <s v="Employee"/>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AN FRANCISCO"/>
    <s v="SAN FRANCISCO 10"/>
    <s v="10:21"/>
    <s v="05/29/2021"/>
    <s v="1361182"/>
    <s v="T005302381"/>
    <n v="4352"/>
    <s v="MISSION ST"/>
    <x v="19"/>
    <n v="37.73028"/>
    <n v="-122.43174999999999"/>
    <s v="R1TCDDB"/>
    <s v="DUNLAP, COREY"/>
    <n v="22101108"/>
    <s v="20210529 11:30"/>
    <n v="9002"/>
    <n v="0"/>
    <s v="crew to make repairs to pole top fire"/>
    <s v="Y"/>
    <m/>
    <m/>
    <s v="37.7286483,-122.4325117,36.900000,3D"/>
    <m/>
    <m/>
    <m/>
    <m/>
    <m/>
    <s v="N"/>
    <s v="Y"/>
    <m/>
    <s v="Other (Comments)"/>
    <s v="fog"/>
    <s v="PG&amp;E Only"/>
    <m/>
    <s v="Light"/>
    <m/>
    <s v="PG&amp;E Equipment"/>
    <m/>
    <s v="Structure Only"/>
    <m/>
    <s v="Employee"/>
    <m/>
    <s v="Overhead"/>
    <m/>
    <x v="0"/>
    <m/>
    <m/>
    <m/>
    <s v="FIRE, POLE"/>
    <s v="POLE-WOOD"/>
    <s v="N"/>
    <s v=" "/>
    <s v="Unplanned"/>
    <s v="San Francisco"/>
    <s v="San Francisco"/>
    <s v="022101108, SF H MARTIN-1108"/>
    <s v="21-0067697"/>
    <s v="Unplanned"/>
    <s v="Clear;32-90 F"/>
    <s v="880"/>
    <s v="56256"/>
    <s v="NO"/>
    <s v="Line to Line"/>
    <s v="Sustained"/>
    <s v="No"/>
    <s v="57238"/>
    <s v="OH"/>
    <s v="Line Recloser"/>
    <s v="1361182"/>
    <s v="Transformer (OH), Failed/Faulted"/>
    <s v="C &amp; A"/>
    <s v=" "/>
    <s v=" "/>
    <s v="1229 ALEMANY BLVD"/>
    <s v="30 TINGLEY"/>
    <s v="SW 1905 OPEN"/>
    <s v=" "/>
    <s v=" "/>
    <s v="No"/>
    <s v="Equipment Failure/Involved, Overhead"/>
    <s v=" "/>
    <s v="No"/>
    <s v="3"/>
    <s v="4"/>
    <s v="J6A6"/>
    <s v="Distribution Circuit"/>
    <s v="SMBATCH_FO"/>
    <s v="05/29/21 10:16"/>
    <s v="T3MA"/>
    <s v="05/29/21 18:02"/>
    <s v="05/29/21 19:41"/>
    <m/>
    <m/>
    <m/>
    <m/>
    <m/>
    <m/>
    <m/>
    <m/>
  </r>
  <r>
    <x v="25"/>
    <s v="AGFC"/>
    <s v="3 - QC Complete"/>
    <d v="2021-05-31T00:00:00"/>
    <d v="2021-05-31T00:00:00"/>
    <x v="23"/>
    <s v="\\fxshare-nas05\quotashare-fs01\ESA\5 - Ignition Tracking\2021_Ignition_QC_Folders\20210529_nan_nan_nan_130445300"/>
    <s v=" "/>
    <m/>
    <m/>
    <m/>
    <m/>
    <m/>
    <x v="0"/>
    <m/>
    <m/>
    <m/>
    <m/>
    <m/>
    <m/>
    <m/>
    <m/>
    <m/>
    <m/>
    <m/>
    <m/>
    <m/>
    <m/>
    <m/>
    <m/>
    <m/>
    <s v=" "/>
    <x v="3"/>
    <s v="06:39"/>
    <m/>
    <m/>
    <s v="FAS"/>
    <s v="N"/>
    <s v="N"/>
    <m/>
    <m/>
    <m/>
    <n v="130445300"/>
    <m/>
    <m/>
    <m/>
    <m/>
    <s v=" "/>
    <x v="0"/>
    <x v="2"/>
    <s v="N"/>
    <s v="N"/>
    <s v="Structure fire, not attributable to PG&amp;E assets. De-energized Transformers for house fire. This information is preliminary."/>
    <s v="Not PG&amp;E"/>
    <s v="Building"/>
    <m/>
    <m/>
    <s v="Structure-only"/>
    <m/>
    <m/>
    <m/>
    <m/>
    <x v="3"/>
    <x v="1"/>
    <x v="1"/>
    <m/>
    <s v="Overhead"/>
    <m/>
    <m/>
    <m/>
    <m/>
    <s v=" "/>
    <x v="0"/>
    <n v="36.680911999999999"/>
    <n v="-121.78453500000001"/>
    <s v="Monterey"/>
    <x v="21"/>
    <n v="21000"/>
    <m/>
    <s v="Marina FD"/>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CENTRAL COAST"/>
    <s v="MONTEREY 01"/>
    <s v="06:39"/>
    <s v="05/29/2021"/>
    <m/>
    <n v="130445300"/>
    <n v="407"/>
    <s v="RESERVATION RD"/>
    <x v="20"/>
    <n v="36.680360999999998"/>
    <n v="-121.78423600000001"/>
    <s v="C3TJXVE"/>
    <s v="VALENZUELA, JAIME"/>
    <n v="182402107"/>
    <s v="20210529 08:23"/>
    <n v="1120"/>
    <n v="0"/>
    <s v="OPEN CUT OUTS TO TRANSFORMERS (CGC 411840350246) TO DE-ERERGIZE STRUCTURE THAT WAS ON FIRE PER FIRE DEPARTMENT."/>
    <s v="Y"/>
    <m/>
    <m/>
    <m/>
    <n v="36.680911999999999"/>
    <n v="-121.78453500000001"/>
    <m/>
    <s v="SEAN HAGERTY / (8310 275-1700"/>
    <m/>
    <s v="N"/>
    <s v="Y"/>
    <s v="Y"/>
    <s v="Other (Comments)"/>
    <s v="OVERCAST AND MISTY"/>
    <s v="Structures"/>
    <s v="407 RESERVATION RD., MARINA , CA"/>
    <s v="Light"/>
    <m/>
    <s v="Unknown"/>
    <s v="AT THIS TIME FIREFIGHTERS STILL FIGHTING FIRE."/>
    <s v="Structure Only"/>
    <m/>
    <s v="Fire Dept"/>
    <s v="BATTALION 6103 CHIEF SEAN HAGERTY IN CHARGE"/>
    <s v="Overhead"/>
    <m/>
    <x v="0"/>
    <m/>
    <m/>
    <m/>
    <m/>
    <m/>
    <m/>
    <s v=" "/>
    <m/>
    <m/>
    <m/>
    <m/>
    <m/>
    <m/>
    <m/>
    <m/>
    <m/>
    <m/>
    <m/>
    <m/>
    <m/>
    <m/>
    <m/>
    <m/>
    <m/>
    <m/>
    <m/>
    <m/>
    <m/>
    <m/>
    <m/>
    <m/>
    <m/>
    <m/>
    <m/>
    <m/>
    <m/>
    <m/>
    <m/>
    <m/>
    <m/>
    <m/>
    <m/>
    <m/>
    <m/>
    <m/>
    <m/>
    <m/>
    <m/>
    <m/>
    <m/>
    <m/>
    <m/>
    <m/>
    <m/>
  </r>
  <r>
    <x v="26"/>
    <s v="AGFC"/>
    <s v="3 - QC Complete"/>
    <d v="2021-05-31T00:00:00"/>
    <d v="2021-05-31T00:00:00"/>
    <x v="24"/>
    <s v="\\fxshare-nas05\quotashare-fs01\ESA\5 - Ignition Tracking\2021_Ignition_QC_Folders\20210529_nan_nan_nan_1308381"/>
    <s v=" "/>
    <m/>
    <m/>
    <m/>
    <m/>
    <m/>
    <x v="0"/>
    <m/>
    <m/>
    <m/>
    <m/>
    <m/>
    <m/>
    <m/>
    <m/>
    <m/>
    <m/>
    <m/>
    <m/>
    <m/>
    <m/>
    <m/>
    <m/>
    <m/>
    <s v=" "/>
    <x v="3"/>
    <s v="02:40"/>
    <m/>
    <m/>
    <s v="FAS"/>
    <s v="N"/>
    <s v="N"/>
    <m/>
    <m/>
    <m/>
    <n v="1308381"/>
    <m/>
    <m/>
    <m/>
    <m/>
    <s v=" "/>
    <x v="0"/>
    <x v="2"/>
    <s v="N"/>
    <s v="N"/>
    <s v="Other fire, not attributable to PG&amp;E assets. This information is preliminary."/>
    <s v="Not PG&amp;E"/>
    <s v="Vegetation"/>
    <m/>
    <m/>
    <s v="0.25 - 10 Acres"/>
    <m/>
    <m/>
    <m/>
    <m/>
    <x v="3"/>
    <x v="1"/>
    <x v="1"/>
    <m/>
    <s v="Overhead"/>
    <m/>
    <m/>
    <m/>
    <m/>
    <s v=" "/>
    <x v="0"/>
    <s v="37.7589183"/>
    <s v="-121.7353133"/>
    <s v="Alameda"/>
    <x v="22"/>
    <n v="21000"/>
    <m/>
    <s v="Cal Fire"/>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MISSION"/>
    <s v="LIVERMORE 03"/>
    <s v="02:40"/>
    <s v="05/29/2021"/>
    <m/>
    <n v="1308381"/>
    <s v="UNKNOWN"/>
    <s v="PREMISES DO NOT CHANGE"/>
    <x v="21"/>
    <n v="37.668209999999988"/>
    <n v="-121.718872"/>
    <s v="M3TBKP2"/>
    <s v="PHARRIS, BRAD"/>
    <m/>
    <s v="20210529 04:17"/>
    <n v="1055"/>
    <n v="1"/>
    <s v="veg fire unrelated to pge facilities cal fire onsite 3 seperate brush fires"/>
    <s v="Y"/>
    <m/>
    <m/>
    <s v="37.7589183,-121.7353133,294.100000,3D"/>
    <m/>
    <m/>
    <s v="cal fire"/>
    <s v="cayetano 2109 circuit area"/>
    <m/>
    <s v="N"/>
    <s v="Y"/>
    <s v="N"/>
    <s v="Clear"/>
    <s v="20mph wind"/>
    <s v="County Land"/>
    <m/>
    <s v="Breezy"/>
    <m/>
    <s v="Vegetation"/>
    <m/>
    <s v="0.25 - 10 Acres"/>
    <m/>
    <s v="Cal Fire"/>
    <m/>
    <s v="Overhead"/>
    <m/>
    <x v="0"/>
    <m/>
    <m/>
    <m/>
    <m/>
    <m/>
    <m/>
    <s v=" "/>
    <m/>
    <m/>
    <m/>
    <m/>
    <m/>
    <m/>
    <m/>
    <m/>
    <m/>
    <m/>
    <m/>
    <m/>
    <m/>
    <m/>
    <m/>
    <m/>
    <m/>
    <m/>
    <m/>
    <m/>
    <m/>
    <m/>
    <m/>
    <m/>
    <m/>
    <m/>
    <m/>
    <m/>
    <m/>
    <m/>
    <m/>
    <m/>
    <m/>
    <m/>
    <m/>
    <m/>
    <m/>
    <m/>
    <m/>
    <m/>
    <m/>
    <m/>
    <m/>
    <m/>
    <m/>
    <m/>
    <m/>
  </r>
  <r>
    <x v="27"/>
    <s v="AGFC"/>
    <s v="3 - QC Complete"/>
    <d v="2021-05-31T00:00:00"/>
    <d v="2021-05-31T00:00:00"/>
    <x v="7"/>
    <s v="\\fxshare-nas05\quotashare-fs01\ESA\5 - Ignition Tracking\2021_Ignition_QC_Folders\20210528_nan_nan_nan_3341262629"/>
    <s v=" "/>
    <m/>
    <m/>
    <m/>
    <m/>
    <m/>
    <x v="0"/>
    <m/>
    <m/>
    <m/>
    <m/>
    <m/>
    <m/>
    <m/>
    <m/>
    <m/>
    <m/>
    <m/>
    <m/>
    <m/>
    <m/>
    <m/>
    <m/>
    <m/>
    <s v=" "/>
    <x v="4"/>
    <s v="20:22"/>
    <m/>
    <m/>
    <s v="FAS"/>
    <s v="N"/>
    <s v="N"/>
    <m/>
    <m/>
    <m/>
    <n v="3341262629"/>
    <m/>
    <m/>
    <m/>
    <m/>
    <s v=" "/>
    <x v="0"/>
    <x v="2"/>
    <s v="N"/>
    <s v="N"/>
    <s v="Structure fire, not attributable to PG&amp;E assets. Service disconnected. This information is preliminary."/>
    <s v="Not PG&amp;E"/>
    <s v="Building"/>
    <m/>
    <m/>
    <s v="Structure-only"/>
    <m/>
    <m/>
    <m/>
    <m/>
    <x v="3"/>
    <x v="1"/>
    <x v="1"/>
    <m/>
    <s v="Underbuild"/>
    <m/>
    <m/>
    <m/>
    <m/>
    <s v=" "/>
    <x v="0"/>
    <n v="40.578130000000002"/>
    <n v="-124.13433000000001"/>
    <s v="Humboldt"/>
    <x v="23"/>
    <n v="12000"/>
    <m/>
    <s v="Fortuna FD"/>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COAST"/>
    <s v="FORTUNA"/>
    <s v="20:22"/>
    <s v="05/28/2021"/>
    <m/>
    <n v="3341262629"/>
    <n v="1758"/>
    <s v="GREENFIELD PL"/>
    <x v="22"/>
    <n v="40.577907000000003"/>
    <n v="-124.1343"/>
    <s v="W3TMATO"/>
    <s v="TRUMBO, MAURICE"/>
    <n v="192151132"/>
    <s v="20210528 21:56"/>
    <n v="2640"/>
    <n v="1"/>
    <s v="disco for structure fire"/>
    <s v="Y"/>
    <m/>
    <m/>
    <m/>
    <n v="40.578130000000002"/>
    <n v="-124.13433000000001"/>
    <m/>
    <s v="fortuna volunteer fire"/>
    <m/>
    <s v="N"/>
    <s v="Y"/>
    <s v="N"/>
    <s v="Clear"/>
    <m/>
    <s v="Structures"/>
    <m/>
    <s v="Calm"/>
    <m/>
    <s v="3rd Party"/>
    <m/>
    <s v="Structure Only"/>
    <m/>
    <s v="Fire Dept"/>
    <m/>
    <s v="Underbuild"/>
    <m/>
    <x v="1"/>
    <s v="PHOTOS"/>
    <s v="PG&amp;E Employee"/>
    <m/>
    <m/>
    <m/>
    <m/>
    <s v=" "/>
    <m/>
    <m/>
    <m/>
    <m/>
    <m/>
    <m/>
    <m/>
    <m/>
    <m/>
    <m/>
    <m/>
    <m/>
    <m/>
    <m/>
    <m/>
    <m/>
    <m/>
    <m/>
    <m/>
    <m/>
    <m/>
    <m/>
    <m/>
    <m/>
    <m/>
    <m/>
    <m/>
    <m/>
    <m/>
    <m/>
    <m/>
    <m/>
    <m/>
    <m/>
    <m/>
    <m/>
    <m/>
    <m/>
    <m/>
    <m/>
    <m/>
    <m/>
    <m/>
    <m/>
    <m/>
    <m/>
    <m/>
  </r>
  <r>
    <x v="28"/>
    <s v="AGFC"/>
    <s v="3 - QC Complete"/>
    <d v="2021-05-31T00:00:00"/>
    <d v="2021-05-31T00:00:00"/>
    <x v="25"/>
    <s v="\\fxshare-nas05\quotashare-fs01\ESA\5 - Ignition Tracking\2021_Ignition_QC_Folders\20210528_nan_nan_nan_228580263"/>
    <s v=" "/>
    <m/>
    <m/>
    <m/>
    <m/>
    <m/>
    <x v="0"/>
    <m/>
    <m/>
    <m/>
    <m/>
    <m/>
    <m/>
    <m/>
    <m/>
    <m/>
    <m/>
    <m/>
    <m/>
    <m/>
    <m/>
    <m/>
    <m/>
    <m/>
    <s v=" "/>
    <x v="4"/>
    <s v="18:28"/>
    <m/>
    <m/>
    <s v="FAS"/>
    <s v="N"/>
    <s v="N"/>
    <m/>
    <m/>
    <m/>
    <n v="228580263"/>
    <m/>
    <m/>
    <m/>
    <m/>
    <s v=" "/>
    <x v="0"/>
    <x v="2"/>
    <s v="N"/>
    <s v="N"/>
    <s v="Structure fire, not attributable to PG&amp;E assets. Removed meter per FD. This information is preliminary."/>
    <s v="Not PG&amp;E"/>
    <s v="Building"/>
    <m/>
    <m/>
    <s v="Structure-only"/>
    <m/>
    <m/>
    <m/>
    <m/>
    <x v="3"/>
    <x v="1"/>
    <x v="1"/>
    <m/>
    <s v="Pad mount"/>
    <m/>
    <m/>
    <m/>
    <m/>
    <s v=" "/>
    <x v="0"/>
    <s v="35.6133917"/>
    <s v="-120.6718233"/>
    <s v="San Luis Obispo"/>
    <x v="24"/>
    <n v="12000"/>
    <m/>
    <s v="Paso Robles FD"/>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LOS PADRES"/>
    <s v="TEMPLETON 03"/>
    <s v="18:28"/>
    <s v="05/28/2021"/>
    <m/>
    <n v="228580263"/>
    <n v="809"/>
    <s v="WADE DR"/>
    <x v="23"/>
    <n v="35.613329999999998"/>
    <n v="-120.67181100000001"/>
    <s v="L3TBCA3"/>
    <s v="ANDERSON, BRYAN"/>
    <n v="182611108"/>
    <s v="20210528 20:09"/>
    <n v="2400"/>
    <n v="0"/>
    <s v="STRUCTURE FIRE REMOVED METER PER PASO ROBLES FIRE DEPARTMENT"/>
    <s v="Y"/>
    <n v="4"/>
    <s v="\\fxshare-nas05\quotashare-fs01\ESA\5 - Ignition Tracking\Fire_Tab_Attachment_Files"/>
    <s v="35.6133917,-120.6718233,242.500000,3D"/>
    <m/>
    <m/>
    <m/>
    <s v="CITY OF PASO ROBLES"/>
    <m/>
    <s v="N"/>
    <s v="Y"/>
    <s v="N"/>
    <s v="Clear"/>
    <m/>
    <s v="Structures"/>
    <m/>
    <s v="Light"/>
    <m/>
    <s v="Unknown"/>
    <m/>
    <s v="Structure Only"/>
    <m/>
    <s v="Fire Dept"/>
    <m/>
    <s v="Pad mount"/>
    <m/>
    <x v="0"/>
    <m/>
    <m/>
    <m/>
    <m/>
    <m/>
    <m/>
    <s v=" "/>
    <m/>
    <m/>
    <m/>
    <m/>
    <m/>
    <m/>
    <m/>
    <m/>
    <m/>
    <m/>
    <m/>
    <m/>
    <m/>
    <m/>
    <m/>
    <m/>
    <m/>
    <m/>
    <m/>
    <m/>
    <m/>
    <m/>
    <m/>
    <m/>
    <m/>
    <m/>
    <m/>
    <m/>
    <m/>
    <m/>
    <m/>
    <m/>
    <m/>
    <m/>
    <m/>
    <m/>
    <m/>
    <m/>
    <m/>
    <m/>
    <m/>
    <m/>
    <m/>
    <m/>
    <m/>
    <m/>
    <m/>
  </r>
  <r>
    <x v="29"/>
    <s v="AGFC"/>
    <s v="3 - QC Complete"/>
    <d v="2021-05-31T00:00:00"/>
    <d v="2021-05-31T00:00:00"/>
    <x v="26"/>
    <s v="\\fxshare-nas05\quotashare-fs01\ESA\5 - Ignition Tracking\2021_Ignition_QC_Folders\20210528_nan_nan_nan_3495281452"/>
    <s v=" "/>
    <m/>
    <m/>
    <m/>
    <m/>
    <m/>
    <x v="0"/>
    <m/>
    <m/>
    <m/>
    <m/>
    <m/>
    <m/>
    <m/>
    <m/>
    <m/>
    <m/>
    <m/>
    <m/>
    <m/>
    <m/>
    <m/>
    <m/>
    <m/>
    <s v=" "/>
    <x v="4"/>
    <s v="10:38"/>
    <m/>
    <m/>
    <s v="FAS"/>
    <s v="N"/>
    <s v="N"/>
    <m/>
    <m/>
    <m/>
    <n v="3495281452"/>
    <m/>
    <m/>
    <m/>
    <m/>
    <s v=" "/>
    <x v="0"/>
    <x v="2"/>
    <s v="N"/>
    <s v="N"/>
    <s v="Structure fire, not attributable to PG&amp;E assets. Service cut. This information is preliminary."/>
    <s v="Not PG&amp;E"/>
    <s v="Building"/>
    <m/>
    <m/>
    <s v="Structure-only"/>
    <s v="customers house"/>
    <m/>
    <m/>
    <m/>
    <x v="3"/>
    <x v="1"/>
    <x v="1"/>
    <m/>
    <s v="Overhead"/>
    <m/>
    <m/>
    <m/>
    <m/>
    <s v=" "/>
    <x v="1"/>
    <n v="40.31118"/>
    <n v="-124.265277"/>
    <s v="Humboldt"/>
    <x v="25"/>
    <n v="12000"/>
    <m/>
    <s v="Cal Fire"/>
    <m/>
    <m/>
    <m/>
    <m/>
    <m/>
    <s v="Pending Data"/>
    <s v="Pending Data"/>
    <s v="Pending Data"/>
    <s v="Pending Data"/>
    <s v="2021-05-3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COAST"/>
    <s v="GARBERVILLE"/>
    <s v="10:38"/>
    <s v="05/28/2021"/>
    <m/>
    <n v="3495281452"/>
    <n v="33195"/>
    <s v="MATTOLE RD"/>
    <x v="24"/>
    <n v="40.31118"/>
    <n v="-124.265277"/>
    <s v="W4TR0CQ"/>
    <s v="CURNOW, RAY"/>
    <n v="192221102"/>
    <s v="20210528 13:32"/>
    <n v="1121"/>
    <n v="0"/>
    <s v="fire structure cut service cut in clear tx change due to repeater"/>
    <s v="Y"/>
    <m/>
    <m/>
    <m/>
    <n v="40.31118"/>
    <n v="-124.265277"/>
    <m/>
    <s v="Cal Fire"/>
    <m/>
    <s v="N"/>
    <s v="Y"/>
    <s v="Y"/>
    <s v="Clear"/>
    <m/>
    <s v="Private Land"/>
    <m/>
    <s v="Calm"/>
    <m/>
    <s v="3rd Party"/>
    <m/>
    <s v="Other (Comments)"/>
    <s v="customers house"/>
    <s v="Cal Fire"/>
    <m/>
    <s v="Overhead"/>
    <m/>
    <x v="0"/>
    <m/>
    <m/>
    <m/>
    <m/>
    <m/>
    <m/>
    <s v=" "/>
    <m/>
    <m/>
    <m/>
    <m/>
    <m/>
    <m/>
    <m/>
    <m/>
    <m/>
    <m/>
    <m/>
    <m/>
    <m/>
    <m/>
    <m/>
    <m/>
    <m/>
    <m/>
    <m/>
    <m/>
    <m/>
    <m/>
    <m/>
    <m/>
    <m/>
    <m/>
    <m/>
    <m/>
    <m/>
    <m/>
    <m/>
    <m/>
    <m/>
    <m/>
    <m/>
    <m/>
    <m/>
    <m/>
    <m/>
    <m/>
    <m/>
    <m/>
    <m/>
    <m/>
    <m/>
    <m/>
    <m/>
  </r>
  <r>
    <x v="30"/>
    <m/>
    <s v="1 - QC Not Started"/>
    <m/>
    <m/>
    <x v="27"/>
    <s v="\\fxshare-nas05\quotashare-fs01\ESA\5 - Ignition Tracking\2021_Ignition_QC_Folders\20210528_nan_nan_nan_T005301662"/>
    <s v=" "/>
    <m/>
    <m/>
    <m/>
    <m/>
    <m/>
    <x v="0"/>
    <m/>
    <m/>
    <m/>
    <m/>
    <m/>
    <m/>
    <m/>
    <m/>
    <m/>
    <m/>
    <m/>
    <m/>
    <m/>
    <m/>
    <m/>
    <m/>
    <m/>
    <s v=" "/>
    <x v="4"/>
    <s v="09:05"/>
    <m/>
    <m/>
    <s v="FAS"/>
    <s v="N"/>
    <s v="N"/>
    <m/>
    <m/>
    <m/>
    <s v="T005301662"/>
    <m/>
    <m/>
    <m/>
    <m/>
    <s v=" "/>
    <x v="2"/>
    <x v="0"/>
    <s v="Y"/>
    <s v="Y"/>
    <m/>
    <s v="PG&amp;E"/>
    <s v="Vegetation"/>
    <s v="D"/>
    <m/>
    <s v="&lt;3 meters of linear travel"/>
    <m/>
    <m/>
    <m/>
    <m/>
    <x v="0"/>
    <x v="4"/>
    <x v="4"/>
    <m/>
    <s v="Overhead"/>
    <s v="Primary"/>
    <s v="Splice/Clamp/Connector"/>
    <m/>
    <m/>
    <s v=" "/>
    <x v="0"/>
    <n v="36.748752000000003"/>
    <n v="-120.369123"/>
    <s v="Fresno"/>
    <x v="26"/>
    <n v="12000"/>
    <m/>
    <s v="Unknown"/>
    <m/>
    <m/>
    <m/>
    <m/>
    <m/>
    <s v="Pending Data"/>
    <s v="Pending Data"/>
    <s v="Pending Data"/>
    <s v="Pending Data"/>
    <s v="2021-05-28"/>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YOSEMITE"/>
    <s v="LOS BANOS 01"/>
    <s v="09:05"/>
    <s v="05/28/2021"/>
    <m/>
    <s v="T005301662"/>
    <s v="UNKNOWN"/>
    <s v="GUILLEN PKWY- PER ADAM"/>
    <x v="25"/>
    <n v="0"/>
    <n v="0"/>
    <s v="Y1TDAOI"/>
    <s v="OLGUIN, DOMINIC"/>
    <m/>
    <s v="20210528 10:58"/>
    <n v="9260"/>
    <n v="0"/>
    <s v="6 slolid sleeve failed. "/>
    <s v="Y"/>
    <n v="3"/>
    <s v="\\fxshare-nas05\quotashare-fs01\ESA\5 - Ignition Tracking\Fire_Tab_Attachment_Files"/>
    <m/>
    <n v="36.748752000000003"/>
    <n v="-120.369123"/>
    <m/>
    <m/>
    <m/>
    <s v="N"/>
    <s v="Y"/>
    <m/>
    <s v="Clear"/>
    <m/>
    <s v="County Land"/>
    <m/>
    <s v="Calm"/>
    <m/>
    <s v="Other (Comments)"/>
    <s v="failed splice"/>
    <s v="1 meter - &lt; 3 meters"/>
    <m/>
    <s v="Other (Comments)"/>
    <s v="no one was here when i showed up"/>
    <s v="Overhead"/>
    <m/>
    <x v="1"/>
    <s v="pictures "/>
    <s v="PG&amp;E Employee"/>
    <s v="dominic olguin"/>
    <s v="OVERHEAD"/>
    <s v="CONDUCTOR, OVERHEAD"/>
    <s v="Y"/>
    <s v=" "/>
    <m/>
    <m/>
    <m/>
    <m/>
    <m/>
    <m/>
    <m/>
    <m/>
    <m/>
    <m/>
    <m/>
    <m/>
    <m/>
    <m/>
    <m/>
    <m/>
    <m/>
    <m/>
    <m/>
    <m/>
    <m/>
    <m/>
    <m/>
    <m/>
    <m/>
    <m/>
    <m/>
    <m/>
    <m/>
    <m/>
    <m/>
    <m/>
    <m/>
    <m/>
    <m/>
    <m/>
    <m/>
    <m/>
    <m/>
    <m/>
    <m/>
    <m/>
    <m/>
    <m/>
    <m/>
    <m/>
    <m/>
  </r>
  <r>
    <x v="31"/>
    <m/>
    <s v="1 - QC Not Started"/>
    <m/>
    <m/>
    <x v="28"/>
    <s v="\\fxshare-nas05\quotashare-fs01\ESA\5 - Ignition Tracking\2021_Ignition_QC_Folders\20210528_1360419_21-0067288_nan_T005301547"/>
    <s v=" "/>
    <m/>
    <m/>
    <m/>
    <m/>
    <m/>
    <x v="0"/>
    <m/>
    <m/>
    <m/>
    <m/>
    <m/>
    <m/>
    <m/>
    <m/>
    <m/>
    <m/>
    <m/>
    <m/>
    <m/>
    <m/>
    <m/>
    <m/>
    <m/>
    <s v=" "/>
    <x v="4"/>
    <s v="07:28"/>
    <d v="2021-05-28T00:00:00"/>
    <s v="07:28"/>
    <s v="FAS"/>
    <s v="N"/>
    <s v="N"/>
    <s v="1360419"/>
    <s v="21-0067288"/>
    <m/>
    <s v="T005301547"/>
    <m/>
    <m/>
    <m/>
    <m/>
    <s v=" "/>
    <x v="0"/>
    <x v="0"/>
    <s v="N"/>
    <s v="N"/>
    <m/>
    <s v="PG&amp;E"/>
    <s v="Other"/>
    <s v="D"/>
    <m/>
    <s v="Structure-PG&amp;E only"/>
    <m/>
    <m/>
    <m/>
    <m/>
    <x v="0"/>
    <x v="0"/>
    <x v="0"/>
    <m/>
    <s v="Overhead"/>
    <s v="Primary"/>
    <s v="Pole"/>
    <m/>
    <m/>
    <s v=" "/>
    <x v="0"/>
    <n v="36.620633000000012"/>
    <n v="-121.56819400000001"/>
    <s v="Monterey"/>
    <x v="27"/>
    <n v="12000"/>
    <m/>
    <s v="Employee"/>
    <m/>
    <m/>
    <m/>
    <m/>
    <m/>
    <s v="Pending Data"/>
    <s v="Pending Data"/>
    <s v="Pending Data"/>
    <s v="Pending Data"/>
    <s v="2021-05-28"/>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CENTRAL COAST"/>
    <s v="SALINAS 03"/>
    <s v="07:28"/>
    <s v="05/28/2021"/>
    <s v="1360419"/>
    <s v="T005301547"/>
    <n v="461"/>
    <s v="EL CAMINO REAL S"/>
    <x v="26"/>
    <n v="36.617139999999999"/>
    <n v="-121.57258"/>
    <s v="C4TJRAH"/>
    <s v="ANDERSON, JARED"/>
    <n v="182201105"/>
    <s v="20210528 10:01"/>
    <n v="9002"/>
    <n v="0"/>
    <s v="CREW TO REPLACE POLE BURNED AND BROKEN IN HALF AT POLE TOP.  HANGING BY BRACE.  WIRE STILL UP IN AIR"/>
    <s v="Y"/>
    <n v="2"/>
    <s v="\\fxshare-nas05\quotashare-fs01\ESA\5 - Ignition Tracking\Fire_Tab_Attachment_Files"/>
    <m/>
    <n v="36.620633000000012"/>
    <n v="-121.56819400000001"/>
    <m/>
    <m/>
    <m/>
    <s v="N"/>
    <s v="Y"/>
    <m/>
    <s v="Other (Comments)"/>
    <s v="FOGGY"/>
    <s v="PG&amp;E Only"/>
    <m/>
    <s v="Breezy"/>
    <m/>
    <s v="PG&amp;E Equipment"/>
    <m/>
    <s v="Structure Only"/>
    <m/>
    <s v="Employee"/>
    <m/>
    <s v="Overhead"/>
    <m/>
    <x v="0"/>
    <m/>
    <m/>
    <m/>
    <s v="FIRE, POLE"/>
    <s v="POLE-WOOD"/>
    <s v="N"/>
    <s v=" "/>
    <s v="Unplanned"/>
    <s v="Central Coast"/>
    <s v="Salinas"/>
    <s v="182201105, SPENCE-1105"/>
    <s v="21-0067288"/>
    <s v="Unplanned"/>
    <s v="Clear;32-90 F"/>
    <s v="12"/>
    <s v=" "/>
    <s v="YES"/>
    <s v="Line to Line"/>
    <s v="Sustained"/>
    <s v="No"/>
    <s v="5657"/>
    <s v="OH"/>
    <s v="Fuse"/>
    <s v="1360419"/>
    <s v="Pole-Wood, Burned/flashed"/>
    <s v=" "/>
    <s v=" "/>
    <s v=" "/>
    <s v="HWY 101 N/O SPENCE RD"/>
    <s v="6 SPANS LD SIDE OF 5657"/>
    <s v=" "/>
    <s v=" "/>
    <s v=" "/>
    <s v="No"/>
    <s v="Equipment Failure/Involved, Fire, pole"/>
    <s v=" "/>
    <s v="No"/>
    <s v=" "/>
    <s v=" "/>
    <s v="GKT5"/>
    <s v="Distribution Circuit"/>
    <s v="GKT5"/>
    <s v="05/28/21 04:20"/>
    <s v="Not Required"/>
    <s v=" "/>
    <s v=" "/>
    <s v="No"/>
    <s v="1632906"/>
    <s v="21-0067288"/>
    <s v="5657"/>
    <s v="182201105"/>
    <m/>
    <m/>
    <m/>
  </r>
  <r>
    <x v="32"/>
    <m/>
    <s v="1 - QC Not Started"/>
    <m/>
    <m/>
    <x v="29"/>
    <s v="\\fxshare-nas05\quotashare-fs01\ESA\5 - Ignition Tracking\2021_Ignition_QC_Folders\20210528_1360450_21-0067164_nan_T005301524"/>
    <s v=" "/>
    <m/>
    <m/>
    <m/>
    <m/>
    <m/>
    <x v="0"/>
    <m/>
    <m/>
    <m/>
    <m/>
    <m/>
    <m/>
    <m/>
    <m/>
    <m/>
    <m/>
    <m/>
    <m/>
    <m/>
    <m/>
    <m/>
    <m/>
    <m/>
    <s v=" "/>
    <x v="4"/>
    <s v="06:56"/>
    <d v="2021-05-28T00:00:00"/>
    <s v="06:56"/>
    <s v="FAS"/>
    <s v="N"/>
    <s v="N"/>
    <s v="1360450"/>
    <s v="21-0067164"/>
    <m/>
    <s v="T005301524"/>
    <m/>
    <m/>
    <m/>
    <m/>
    <s v=" "/>
    <x v="0"/>
    <x v="0"/>
    <s v="N"/>
    <s v="N"/>
    <m/>
    <s v="PG&amp;E"/>
    <s v="Other"/>
    <s v="D"/>
    <m/>
    <s v="Structure-PG&amp;E only"/>
    <m/>
    <m/>
    <m/>
    <m/>
    <x v="0"/>
    <x v="4"/>
    <x v="7"/>
    <m/>
    <s v="Overhead"/>
    <s v="Primary"/>
    <s v="Other"/>
    <m/>
    <m/>
    <s v=" "/>
    <x v="0"/>
    <n v="36.576715"/>
    <n v="-121.50983600000001"/>
    <s v="Monterey"/>
    <x v="28"/>
    <n v="12000"/>
    <m/>
    <s v="Employee"/>
    <m/>
    <m/>
    <m/>
    <m/>
    <m/>
    <s v="Pending Data"/>
    <s v="Pending Data"/>
    <s v="Pending Data"/>
    <s v="Pending Data"/>
    <s v="2021-05-28"/>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CENTRAL COAST"/>
    <s v="SALINAS 04"/>
    <s v="06:56"/>
    <s v="05/28/2021"/>
    <s v="1360450"/>
    <s v="T005301524"/>
    <s v="UNKNOWN"/>
    <s v="23640 OLD STAGE RD "/>
    <x v="27"/>
    <n v="36.613930000000003"/>
    <n v="-121.56663"/>
    <s v="C4TJRAH"/>
    <s v="ANDERSON, JARED"/>
    <n v="18220"/>
    <s v="20210528 09:12"/>
    <n v="9002"/>
    <n v="0"/>
    <s v="TRANSMISSION/ DISTRABUTION POLE BURNED IN HALF.  TRANSMISSION TMAN ON SITE HAS TAG AND WILL REQUEST CREW."/>
    <s v="Y"/>
    <n v="2"/>
    <s v="\\fxshare-nas05\quotashare-fs01\ESA\5 - Ignition Tracking\Fire_Tab_Attachment_Files"/>
    <m/>
    <n v="36.576715"/>
    <n v="-121.50983600000001"/>
    <m/>
    <m/>
    <m/>
    <s v="N"/>
    <s v="Y"/>
    <m/>
    <s v="Other (Comments)"/>
    <s v="OVERCAST, FOGGY"/>
    <s v="PG&amp;E Only"/>
    <m/>
    <s v="Breezy"/>
    <m/>
    <s v="PG&amp;E Equipment"/>
    <m/>
    <s v="Structure Only"/>
    <m/>
    <s v="Employee"/>
    <m/>
    <s v="Overhead"/>
    <m/>
    <x v="0"/>
    <m/>
    <m/>
    <m/>
    <s v="FIRE, POLE"/>
    <s v="POLE-WOOD"/>
    <s v="N"/>
    <s v=" "/>
    <s v="Unplanned"/>
    <s v="Central Coast"/>
    <s v="Salinas"/>
    <s v="182201104, SPENCE-1104"/>
    <s v="21-0067164"/>
    <s v="Unplanned"/>
    <s v="Clear;32-90 F"/>
    <s v="684"/>
    <s v="65196"/>
    <s v="YES"/>
    <s v="Three Phase Fault"/>
    <s v="Sustained"/>
    <s v="No"/>
    <s v="1104/2"/>
    <s v="OH"/>
    <s v="Circuit Breaker"/>
    <s v="1360450"/>
    <s v="Pole-Wood, Broken, wire on ground"/>
    <s v="ABC TIME"/>
    <s v="05/28/21 10:47"/>
    <s v=" "/>
    <s v="SPENCE SUB"/>
    <s v="ANDERSON, JARED / 831-682-1761: CHUALAR RD AT FUSES 680957"/>
    <s v="OJ COR OF SOUTH &amp; WASHINGTON OPEN|SW 63891 CLOSE"/>
    <s v=" "/>
    <s v=" "/>
    <s v="No"/>
    <s v="Unknown Cause, Patrol - not conducted"/>
    <s v=" "/>
    <s v="No"/>
    <s v="3"/>
    <s v="23"/>
    <s v="RFA8"/>
    <s v="Distribution Circuit"/>
    <s v="P1TN"/>
    <s v="05/28/21 06:51"/>
    <s v=" "/>
    <s v=" "/>
    <s v=" "/>
    <s v="No"/>
    <s v="1632811"/>
    <s v="21-0067164"/>
    <s v="1104/2"/>
    <s v="182201104"/>
    <m/>
    <m/>
    <m/>
  </r>
  <r>
    <x v="33"/>
    <s v="AGFC"/>
    <s v="3 - QC Complete"/>
    <d v="2021-05-27T00:00:00"/>
    <d v="2021-05-27T00:00:00"/>
    <x v="30"/>
    <s v="\\fxshare-nas05\quotashare-fs01\ESA\5 - Ignition Tracking\2021_Ignition_QC_Folders\20210527_nan_nan_nan_908416695"/>
    <s v=" "/>
    <s v=""/>
    <m/>
    <m/>
    <m/>
    <m/>
    <x v="0"/>
    <m/>
    <m/>
    <m/>
    <m/>
    <m/>
    <m/>
    <m/>
    <m/>
    <m/>
    <m/>
    <m/>
    <m/>
    <m/>
    <m/>
    <m/>
    <m/>
    <m/>
    <s v=" "/>
    <x v="5"/>
    <s v="16:18"/>
    <m/>
    <m/>
    <s v="FAS"/>
    <s v="N"/>
    <s v="Y"/>
    <m/>
    <m/>
    <m/>
    <n v="908416695"/>
    <m/>
    <m/>
    <m/>
    <m/>
    <s v=" "/>
    <x v="0"/>
    <x v="2"/>
    <s v="N"/>
    <s v="N"/>
    <s v="Duplicate of index 663. Other fire, not attributable to PG&amp;E assets. Vegetation fire damaged service meter panel. Found name and slightly different lat/long from HAWC Incidents - North channel. Time matches up and location is just slightly off from this incident, so I'm pretty confident this is the same ignition event.  This is the same ignition event as Index 666. The completion code from index 666 is 2640-Disconnect service 1P. This information is preliminary."/>
    <s v="Not PG&amp;E"/>
    <s v="Vegetation"/>
    <m/>
    <m/>
    <s v="0.26-9.99"/>
    <m/>
    <m/>
    <m/>
    <m/>
    <x v="3"/>
    <x v="1"/>
    <x v="1"/>
    <m/>
    <s v="Overhead"/>
    <m/>
    <m/>
    <m/>
    <m/>
    <s v=" "/>
    <x v="1"/>
    <s v="40.4279183"/>
    <s v="-121.8257550"/>
    <s v="Tehama"/>
    <x v="29"/>
    <n v="12000"/>
    <m/>
    <s v="Cal Fire"/>
    <m/>
    <m/>
    <m/>
    <m/>
    <m/>
    <s v="Pending Data"/>
    <s v="Pending Data"/>
    <s v="Pending Data"/>
    <s v="Pending Data"/>
    <s v="2021-05-27"/>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VALLEY"/>
    <s v="RED BLUFF 01"/>
    <s v="16:18"/>
    <s v="05/27/2021"/>
    <m/>
    <n v="908416695"/>
    <s v="21665"/>
    <s v="GRAHAM RD"/>
    <x v="28"/>
    <n v="40.425001000000002"/>
    <n v="-121.83853999999999"/>
    <s v="V7TAER7"/>
    <s v="REGINATO, AARON"/>
    <n v="102541101"/>
    <s v="20210527 17:05"/>
    <n v="2640"/>
    <n v="1"/>
    <s v="fire burned down meter panel"/>
    <s v="Y"/>
    <m/>
    <m/>
    <s v="40.4279183,-121.8257550,846.200000,3D"/>
    <m/>
    <m/>
    <m/>
    <s v="cal fire 911"/>
    <m/>
    <s v="N"/>
    <s v="Y"/>
    <s v="Y"/>
    <s v="Clear"/>
    <m/>
    <s v="Private Land"/>
    <m/>
    <s v="Calm"/>
    <m/>
    <s v="Vegetation"/>
    <m/>
    <s v="0.25 - 10 Acres"/>
    <m/>
    <s v="Cal Fire"/>
    <m/>
    <s v="Overhead"/>
    <m/>
    <x v="1"/>
    <s v="service and pics"/>
    <s v="PG&amp;E Employee"/>
    <m/>
    <m/>
    <m/>
    <m/>
    <s v=" "/>
    <m/>
    <m/>
    <m/>
    <m/>
    <m/>
    <m/>
    <m/>
    <m/>
    <m/>
    <m/>
    <m/>
    <m/>
    <m/>
    <m/>
    <m/>
    <m/>
    <m/>
    <m/>
    <m/>
    <m/>
    <m/>
    <m/>
    <m/>
    <m/>
    <m/>
    <m/>
    <m/>
    <m/>
    <m/>
    <m/>
    <m/>
    <m/>
    <m/>
    <m/>
    <m/>
    <m/>
    <m/>
    <m/>
    <m/>
    <m/>
    <m/>
    <m/>
    <m/>
    <s v=""/>
    <s v=""/>
    <s v=""/>
    <s v=""/>
  </r>
  <r>
    <x v="34"/>
    <s v="AGFC"/>
    <s v="3 - QC Complete"/>
    <d v="2021-05-27T00:00:00"/>
    <d v="2021-05-27T00:00:00"/>
    <x v="31"/>
    <s v="\\fxshare-nas05\quotashare-fs01\ESA\5 - Ignition Tracking\2021_Ignition_QC_Folders\20210527_nan_nan_nan_9221889971"/>
    <s v=" "/>
    <s v=""/>
    <m/>
    <m/>
    <m/>
    <m/>
    <x v="0"/>
    <m/>
    <m/>
    <m/>
    <m/>
    <m/>
    <m/>
    <m/>
    <m/>
    <m/>
    <m/>
    <m/>
    <m/>
    <m/>
    <m/>
    <m/>
    <m/>
    <m/>
    <s v=" "/>
    <x v="5"/>
    <s v="15:29"/>
    <m/>
    <m/>
    <s v="FAS"/>
    <s v="N"/>
    <s v="N"/>
    <m/>
    <m/>
    <m/>
    <n v="9221889971"/>
    <m/>
    <m/>
    <m/>
    <m/>
    <s v=" "/>
    <x v="0"/>
    <x v="2"/>
    <s v="N"/>
    <s v="N"/>
    <s v="Other fire, not attributable to PG&amp;E assets. Troubleman states in his notes that this was a grass fire with no PG&amp;E issues. This information is preliminary."/>
    <s v="Not PG&amp;E"/>
    <s v="Vegetation"/>
    <m/>
    <m/>
    <s v="0.26-9.99"/>
    <m/>
    <m/>
    <m/>
    <m/>
    <x v="3"/>
    <x v="1"/>
    <x v="1"/>
    <m/>
    <s v="Underground"/>
    <m/>
    <m/>
    <m/>
    <m/>
    <s v=" "/>
    <x v="0"/>
    <n v="37.745714999999997"/>
    <n v="-121.122642"/>
    <s v="San Joaquin"/>
    <x v="30"/>
    <n v="17000"/>
    <m/>
    <s v="Ripon FD"/>
    <m/>
    <m/>
    <m/>
    <m/>
    <m/>
    <s v="Pending Data"/>
    <s v="Pending Data"/>
    <s v="Pending Data"/>
    <s v="Pending Data"/>
    <s v="2021-05-27"/>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TOCKTON"/>
    <s v="MANTECA"/>
    <s v="15:29"/>
    <s v="05/27/2021"/>
    <m/>
    <n v="9221889971"/>
    <n v="164"/>
    <s v="FRANKLIN LN"/>
    <x v="29"/>
    <n v="37.745714999999997"/>
    <n v="-121.122642"/>
    <s v="Q3TAMSR"/>
    <s v="SHAFFER, AARON"/>
    <n v="163801702"/>
    <s v="20210527 16:41"/>
    <n v="1121"/>
    <m/>
    <s v="GRASS FIRE NO PGE ISSUES"/>
    <s v="Y"/>
    <m/>
    <m/>
    <m/>
    <n v="37.745714999999997"/>
    <n v="-121.122642"/>
    <m/>
    <s v="RIPON FD"/>
    <m/>
    <s v="N"/>
    <s v="Y"/>
    <s v="N"/>
    <s v="Clear"/>
    <m/>
    <s v="Private Land"/>
    <m/>
    <s v="Calm"/>
    <m/>
    <s v="3rd Party"/>
    <m/>
    <s v="0.25 - 10 Acres"/>
    <m/>
    <s v="Fire Dept"/>
    <m/>
    <s v="Subsurface"/>
    <m/>
    <x v="0"/>
    <m/>
    <m/>
    <m/>
    <m/>
    <m/>
    <m/>
    <s v=" "/>
    <m/>
    <m/>
    <m/>
    <m/>
    <m/>
    <m/>
    <m/>
    <m/>
    <m/>
    <m/>
    <m/>
    <m/>
    <m/>
    <m/>
    <m/>
    <m/>
    <m/>
    <m/>
    <m/>
    <m/>
    <m/>
    <m/>
    <m/>
    <m/>
    <m/>
    <m/>
    <m/>
    <m/>
    <m/>
    <m/>
    <m/>
    <m/>
    <m/>
    <m/>
    <m/>
    <m/>
    <m/>
    <m/>
    <m/>
    <m/>
    <m/>
    <m/>
    <m/>
    <s v=""/>
    <s v=""/>
    <s v=""/>
    <s v=""/>
  </r>
  <r>
    <x v="35"/>
    <m/>
    <s v="1 - QC Not Started"/>
    <m/>
    <m/>
    <x v="32"/>
    <s v="\\fxshare-nas05\quotashare-fs01\ESA\5 - Ignition Tracking\2021_Ignition_QC_Folders\20210527_1360138_nan_nan_T005301222"/>
    <s v=" "/>
    <m/>
    <m/>
    <m/>
    <m/>
    <m/>
    <x v="0"/>
    <m/>
    <m/>
    <m/>
    <m/>
    <m/>
    <m/>
    <m/>
    <m/>
    <m/>
    <m/>
    <m/>
    <m/>
    <m/>
    <m/>
    <m/>
    <m/>
    <m/>
    <s v=" "/>
    <x v="5"/>
    <s v="15:20"/>
    <d v="2021-05-27T00:00:00"/>
    <s v="15:20"/>
    <s v="FAS"/>
    <s v="N"/>
    <s v="N"/>
    <s v="1360138"/>
    <m/>
    <m/>
    <s v="T005301222"/>
    <m/>
    <m/>
    <m/>
    <m/>
    <s v=" "/>
    <x v="2"/>
    <x v="0"/>
    <s v="Y"/>
    <s v="Y"/>
    <m/>
    <s v="PG&amp;E"/>
    <s v="Vegetation"/>
    <s v="D"/>
    <m/>
    <s v="&lt;3 meters of linear travel"/>
    <m/>
    <m/>
    <m/>
    <m/>
    <x v="2"/>
    <x v="2"/>
    <x v="2"/>
    <m/>
    <s v="Overhead"/>
    <s v="Secondary"/>
    <s v="Conductor - Open Wire Secondary"/>
    <m/>
    <m/>
    <s v=" "/>
    <x v="0"/>
    <s v="39.4979300"/>
    <s v="-121.5282433"/>
    <s v="Butte"/>
    <x v="31"/>
    <n v="12000"/>
    <m/>
    <s v="Oroville FD"/>
    <m/>
    <m/>
    <m/>
    <m/>
    <m/>
    <s v="Pending Data"/>
    <s v="Pending Data"/>
    <s v="Pending Data"/>
    <s v="Pending Data"/>
    <s v="2021-05-27"/>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VALLEY"/>
    <s v="OROVILLE 01"/>
    <s v="15:20"/>
    <s v="05/27/2021"/>
    <s v="1360138"/>
    <s v="T005301222"/>
    <n v="2541"/>
    <s v="FOOTHILL BLVD"/>
    <x v="30"/>
    <n v="39.498190000000001"/>
    <n v="-121.52804999999999"/>
    <s v="V4TM2SK"/>
    <s v="SPARKS, MARTY"/>
    <n v="102911110"/>
    <s v="20210527 17:54"/>
    <n v="9002"/>
    <m/>
    <s v="Repaired service drop, check power ok"/>
    <s v="Y"/>
    <n v="3"/>
    <s v="\\fxshare-nas05\quotashare-fs01\ESA\5 - Ignition Tracking\Fire_Tab_Attachment_Files"/>
    <s v="39.4979300,-121.5282433,91.000000,3D"/>
    <m/>
    <m/>
    <m/>
    <s v="city  fire Dept"/>
    <m/>
    <s v="N"/>
    <s v="Y"/>
    <m/>
    <s v="Clear"/>
    <m/>
    <s v="Private Land"/>
    <m/>
    <s v="Calm"/>
    <m/>
    <s v="Vegetation"/>
    <m/>
    <s v="1 meter - &lt; 3 meters"/>
    <m/>
    <s v="Fire Dept"/>
    <m/>
    <s v="Overhead"/>
    <m/>
    <x v="0"/>
    <m/>
    <m/>
    <m/>
    <s v="TREE-BRANCH FELL INTO LINE"/>
    <s v="SECONDARY"/>
    <s v="N"/>
    <s v=" "/>
    <m/>
    <m/>
    <m/>
    <m/>
    <m/>
    <m/>
    <m/>
    <m/>
    <m/>
    <m/>
    <m/>
    <m/>
    <m/>
    <m/>
    <m/>
    <m/>
    <m/>
    <m/>
    <m/>
    <m/>
    <m/>
    <m/>
    <m/>
    <m/>
    <m/>
    <m/>
    <m/>
    <m/>
    <m/>
    <m/>
    <m/>
    <m/>
    <m/>
    <m/>
    <m/>
    <m/>
    <m/>
    <m/>
    <m/>
    <m/>
    <m/>
    <m/>
    <m/>
    <m/>
    <m/>
    <m/>
    <m/>
  </r>
  <r>
    <x v="36"/>
    <s v="AGFC"/>
    <s v="3 - QC Complete"/>
    <d v="2021-05-27T00:00:00"/>
    <d v="2021-05-27T00:00:00"/>
    <x v="33"/>
    <s v="\\fxshare-nas05\quotashare-fs01\ESA\5 - Ignition Tracking\2021_Ignition_QC_Folders\20210527_nan_nan_nan_9798810"/>
    <s v=" "/>
    <s v=""/>
    <m/>
    <m/>
    <m/>
    <m/>
    <x v="0"/>
    <m/>
    <m/>
    <m/>
    <m/>
    <m/>
    <m/>
    <m/>
    <m/>
    <m/>
    <m/>
    <m/>
    <m/>
    <m/>
    <m/>
    <m/>
    <m/>
    <m/>
    <s v=" "/>
    <x v="5"/>
    <s v="14:49"/>
    <m/>
    <m/>
    <s v="FAS"/>
    <s v="N"/>
    <s v="N"/>
    <m/>
    <m/>
    <m/>
    <n v="9798810"/>
    <m/>
    <m/>
    <m/>
    <m/>
    <s v=" "/>
    <x v="0"/>
    <x v="2"/>
    <s v="N"/>
    <s v="N"/>
    <s v="Other fire, not attributable to PG&amp;E assets. Vegetation fire damaged service meter panel. Found name and slightly different lat/long from HAWC Incidents - North channel. Time matches up and location is just slightly off from this incident, so I'm pretty confident this is the same ignition event.  This is the same ignition event as Index 666. The completion code from index 666 is 2640-Disconnect service 1P. This information is preliminary."/>
    <s v="Not PG&amp;E"/>
    <s v="Vegetation"/>
    <m/>
    <m/>
    <s v="0.26-9.99"/>
    <m/>
    <m/>
    <m/>
    <m/>
    <x v="3"/>
    <x v="1"/>
    <x v="1"/>
    <m/>
    <s v="Overhead"/>
    <m/>
    <m/>
    <m/>
    <m/>
    <s v=" "/>
    <x v="1"/>
    <s v="40.4279650"/>
    <s v="-121.8256317"/>
    <s v="Tehama"/>
    <x v="29"/>
    <n v="12000"/>
    <m/>
    <s v="Cal Fire"/>
    <m/>
    <m/>
    <m/>
    <m/>
    <s v="Graham Fire"/>
    <s v="Pending Data"/>
    <s v="Pending Data"/>
    <s v="Pending Data"/>
    <s v="Pending Data"/>
    <s v="2021-05-27"/>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VALLEY"/>
    <s v="RED BLUFF 01"/>
    <s v="14:49"/>
    <s v="05/27/2021"/>
    <m/>
    <n v="9798810"/>
    <s v="UNKNOWN"/>
    <s v="PREMISES DO NOT CHANGE"/>
    <x v="28"/>
    <n v="40.431100000000001"/>
    <n v="-121.83834299999999"/>
    <s v="V7TAER7"/>
    <s v="REGINATO, AARON"/>
    <m/>
    <s v="20210527 17:01"/>
    <n v="1123"/>
    <m/>
    <s v="grass fire"/>
    <s v="Y"/>
    <m/>
    <m/>
    <s v="40.4279650,-121.8256317,875.100000,3D"/>
    <m/>
    <m/>
    <s v="21690 / 21665 Graham Rd. Manton"/>
    <s v="Jesse White I.C. "/>
    <m/>
    <s v="N"/>
    <s v="Y"/>
    <s v="Y"/>
    <s v="Clear"/>
    <m/>
    <s v="Private Land"/>
    <m/>
    <s v="Calm"/>
    <m/>
    <s v="Vegetation"/>
    <m/>
    <s v="0.25 - 10 Acres"/>
    <m/>
    <s v="Cal Fire"/>
    <m/>
    <s v="Overhead"/>
    <m/>
    <x v="1"/>
    <s v="service wire, pictures sketch"/>
    <s v="PG&amp;E Employee"/>
    <m/>
    <m/>
    <m/>
    <m/>
    <s v=" "/>
    <m/>
    <m/>
    <m/>
    <m/>
    <m/>
    <m/>
    <m/>
    <m/>
    <m/>
    <m/>
    <m/>
    <m/>
    <m/>
    <m/>
    <m/>
    <m/>
    <m/>
    <m/>
    <m/>
    <m/>
    <m/>
    <m/>
    <m/>
    <m/>
    <m/>
    <m/>
    <m/>
    <m/>
    <m/>
    <m/>
    <m/>
    <m/>
    <m/>
    <m/>
    <m/>
    <m/>
    <m/>
    <m/>
    <m/>
    <m/>
    <m/>
    <m/>
    <m/>
    <s v=""/>
    <s v=""/>
    <s v=""/>
    <s v=""/>
  </r>
  <r>
    <x v="37"/>
    <s v="AGFC"/>
    <s v="3 - QC Complete"/>
    <d v="2021-05-27T00:00:00"/>
    <d v="2021-05-27T00:00:00"/>
    <x v="34"/>
    <s v="\\fxshare-nas05\quotashare-fs01\ESA\5 - Ignition Tracking\2021_Ignition_QC_Folders\20210527_nan_nan_nan_728097276"/>
    <s v=" "/>
    <s v=""/>
    <m/>
    <m/>
    <m/>
    <m/>
    <x v="0"/>
    <m/>
    <m/>
    <m/>
    <m/>
    <m/>
    <m/>
    <m/>
    <m/>
    <m/>
    <m/>
    <m/>
    <m/>
    <m/>
    <m/>
    <m/>
    <m/>
    <m/>
    <s v=" "/>
    <x v="5"/>
    <s v="13:35"/>
    <m/>
    <m/>
    <s v="FAS"/>
    <s v="N"/>
    <s v="Y"/>
    <m/>
    <m/>
    <m/>
    <n v="728097276"/>
    <m/>
    <m/>
    <m/>
    <m/>
    <s v=" "/>
    <x v="0"/>
    <x v="2"/>
    <s v="N"/>
    <s v="N"/>
    <s v="Duplicate of index 660. Structure fire, not attributable to PG&amp;E assets. Fire started in or around electrical panel. Job completion code is Structure fire - non comp equip. both duplicates have the job code as service disconnect. This information is preliminary."/>
    <s v="Not PG&amp;E"/>
    <s v="Building"/>
    <m/>
    <m/>
    <s v="Structure-only"/>
    <m/>
    <m/>
    <m/>
    <m/>
    <x v="4"/>
    <x v="1"/>
    <x v="1"/>
    <m/>
    <s v="Overhead"/>
    <m/>
    <m/>
    <m/>
    <m/>
    <s v=" "/>
    <x v="0"/>
    <s v="39.8810550"/>
    <s v="-122.1761900"/>
    <s v="Tehama"/>
    <x v="32"/>
    <n v="12000"/>
    <m/>
    <s v="Cal Fire"/>
    <m/>
    <m/>
    <m/>
    <m/>
    <m/>
    <s v="Pending Data"/>
    <s v="Pending Data"/>
    <s v="Pending Data"/>
    <s v="Pending Data"/>
    <s v="2021-05-27"/>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VALLEY"/>
    <s v="RED BLUFF 02"/>
    <s v="13:35"/>
    <s v="05/27/2021"/>
    <m/>
    <n v="728097276"/>
    <n v="2776"/>
    <s v="KIRKWOOD RD"/>
    <x v="31"/>
    <n v="39.886313999999999"/>
    <n v="-122.17802399999999"/>
    <s v="V7TLXMX"/>
    <s v="MASON, LAINE"/>
    <n v="103331103"/>
    <s v="20210527 13:54"/>
    <n v="2640"/>
    <n v="1"/>
    <s v="CDF SAID THEY THINK THE FIRE STARTED IN OR BEHIND THE ELECTRICAL PANELS"/>
    <s v="Y"/>
    <n v="5"/>
    <s v="\\fxshare-nas05\quotashare-fs01\ESA\5 - Ignition Tracking\Fire_Tab_Attachment_Files"/>
    <s v="39.8810550,-122.1761900,75.300000,3D"/>
    <m/>
    <m/>
    <m/>
    <s v="?"/>
    <m/>
    <s v="N"/>
    <s v="Y"/>
    <s v="N"/>
    <s v="Clear"/>
    <m/>
    <s v="Private Land"/>
    <m/>
    <s v="Calm"/>
    <m/>
    <s v="3rd Party"/>
    <m/>
    <s v="Structure Only"/>
    <m/>
    <s v="Cal Fire"/>
    <m/>
    <s v="Overhead"/>
    <m/>
    <x v="1"/>
    <s v="PICTURES ATTATCHED"/>
    <s v="PG&amp;E Employee"/>
    <m/>
    <m/>
    <m/>
    <m/>
    <s v=" "/>
    <m/>
    <m/>
    <m/>
    <m/>
    <m/>
    <m/>
    <m/>
    <m/>
    <m/>
    <m/>
    <m/>
    <m/>
    <m/>
    <m/>
    <m/>
    <m/>
    <m/>
    <m/>
    <m/>
    <m/>
    <m/>
    <m/>
    <m/>
    <m/>
    <m/>
    <m/>
    <m/>
    <m/>
    <m/>
    <m/>
    <m/>
    <m/>
    <m/>
    <m/>
    <m/>
    <m/>
    <m/>
    <m/>
    <m/>
    <m/>
    <m/>
    <m/>
    <m/>
    <s v=""/>
    <s v=""/>
    <s v=""/>
    <s v=""/>
  </r>
  <r>
    <x v="38"/>
    <s v="AGFC"/>
    <s v="3 - QC Complete"/>
    <d v="2021-05-27T00:00:00"/>
    <d v="2021-05-27T00:00:00"/>
    <x v="34"/>
    <s v="\\fxshare-nas05\quotashare-fs01\ESA\5 - Ignition Tracking\2021_Ignition_QC_Folders\20210527_nan_nan_nan_726263290"/>
    <s v=" "/>
    <s v=""/>
    <m/>
    <m/>
    <m/>
    <m/>
    <x v="0"/>
    <m/>
    <m/>
    <m/>
    <m/>
    <m/>
    <m/>
    <m/>
    <m/>
    <m/>
    <m/>
    <m/>
    <m/>
    <m/>
    <m/>
    <m/>
    <m/>
    <m/>
    <s v=" "/>
    <x v="5"/>
    <s v="13:34"/>
    <m/>
    <m/>
    <s v="FAS"/>
    <s v="N"/>
    <s v="Y"/>
    <m/>
    <m/>
    <m/>
    <n v="726263290"/>
    <m/>
    <m/>
    <m/>
    <m/>
    <s v=" "/>
    <x v="0"/>
    <x v="2"/>
    <s v="N"/>
    <s v="N"/>
    <s v="Duplicate of index 660. Structure fire, not attributable to PG&amp;E assets. Fire started in or around electrical panel. Job completion code is Structure fire - non comp equip. both duplicates have the job code as service disconnect. This information is preliminary."/>
    <s v="Not PG&amp;E"/>
    <s v="Building"/>
    <m/>
    <m/>
    <s v="Structure-only"/>
    <m/>
    <m/>
    <m/>
    <m/>
    <x v="4"/>
    <x v="1"/>
    <x v="1"/>
    <m/>
    <s v="Overhead"/>
    <m/>
    <m/>
    <m/>
    <m/>
    <s v=" "/>
    <x v="0"/>
    <s v="39.8810800"/>
    <s v="-122.1761550"/>
    <s v="Tehama"/>
    <x v="32"/>
    <n v="12000"/>
    <m/>
    <s v="Cal Fire"/>
    <m/>
    <m/>
    <m/>
    <m/>
    <m/>
    <s v="Pending Data"/>
    <s v="Pending Data"/>
    <s v="Pending Data"/>
    <s v="Pending Data"/>
    <s v="2021-05-27"/>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VALLEY"/>
    <s v="RED BLUFF 02"/>
    <s v="13:34"/>
    <s v="05/27/2021"/>
    <m/>
    <n v="726263290"/>
    <n v="2776"/>
    <s v="KIRKWOOD RD"/>
    <x v="31"/>
    <n v="39.886313999999999"/>
    <n v="-122.17802399999999"/>
    <s v="V7TLXMX"/>
    <s v="MASON, LAINE"/>
    <n v="103331103"/>
    <s v="20210527 13:52"/>
    <n v="2640"/>
    <n v="1"/>
    <s v="CDF SAID THEY THINK THE FIRE STARTED IN OR BEHIND THE ELECTRICAL PANELS"/>
    <s v="Y"/>
    <n v="5"/>
    <s v="\\fxshare-nas05\quotashare-fs01\ESA\5 - Ignition Tracking\Fire_Tab_Attachment_Files"/>
    <s v="39.8810800,-122.1761550,75.300000,3D"/>
    <m/>
    <m/>
    <m/>
    <s v="?"/>
    <m/>
    <s v="N"/>
    <s v="Y"/>
    <s v="N"/>
    <s v="Clear"/>
    <m/>
    <s v="Private Land"/>
    <m/>
    <s v="Calm"/>
    <m/>
    <s v="3rd Party"/>
    <m/>
    <s v="Structure Only"/>
    <m/>
    <s v="Cal Fire"/>
    <m/>
    <s v="Overhead"/>
    <m/>
    <x v="1"/>
    <s v="PHOTOS ATTATCHED"/>
    <s v="PG&amp;E Employee"/>
    <m/>
    <m/>
    <m/>
    <m/>
    <s v=" "/>
    <m/>
    <m/>
    <m/>
    <m/>
    <m/>
    <m/>
    <m/>
    <m/>
    <m/>
    <m/>
    <m/>
    <m/>
    <m/>
    <m/>
    <m/>
    <m/>
    <m/>
    <m/>
    <m/>
    <m/>
    <m/>
    <m/>
    <m/>
    <m/>
    <m/>
    <m/>
    <m/>
    <m/>
    <m/>
    <m/>
    <m/>
    <m/>
    <m/>
    <m/>
    <m/>
    <m/>
    <m/>
    <m/>
    <m/>
    <m/>
    <m/>
    <m/>
    <m/>
    <s v=""/>
    <s v=""/>
    <s v=""/>
    <s v=""/>
  </r>
  <r>
    <x v="39"/>
    <s v="AGFC"/>
    <s v="3 - QC Complete"/>
    <d v="2021-05-27T00:00:00"/>
    <d v="2021-05-27T00:00:00"/>
    <x v="35"/>
    <s v="\\fxshare-nas05\quotashare-fs01\ESA\5 - Ignition Tracking\2021_Ignition_QC_Folders\20210527_nan_nan_nan_726902895"/>
    <s v=" "/>
    <s v=""/>
    <m/>
    <m/>
    <m/>
    <m/>
    <x v="0"/>
    <m/>
    <m/>
    <m/>
    <m/>
    <m/>
    <m/>
    <m/>
    <m/>
    <m/>
    <m/>
    <m/>
    <m/>
    <m/>
    <m/>
    <m/>
    <m/>
    <m/>
    <s v=" "/>
    <x v="5"/>
    <s v="11:57"/>
    <m/>
    <m/>
    <s v="FAS"/>
    <s v="N"/>
    <s v="N"/>
    <m/>
    <m/>
    <m/>
    <n v="726902895"/>
    <m/>
    <m/>
    <m/>
    <m/>
    <s v=" "/>
    <x v="0"/>
    <x v="2"/>
    <s v="N"/>
    <s v="N"/>
    <s v="Structure fire, not attributable to PG&amp;E assets. Fire started in or around electrical panel. Job completion code is Structure fire - non comp equip. both duplicates have the job code as service disconnect. This information is preliminary."/>
    <s v="Not PG&amp;E"/>
    <s v="Building"/>
    <m/>
    <m/>
    <s v="Structure-only"/>
    <m/>
    <m/>
    <m/>
    <m/>
    <x v="3"/>
    <x v="1"/>
    <x v="1"/>
    <m/>
    <s v="Overhead"/>
    <m/>
    <m/>
    <m/>
    <m/>
    <s v=" "/>
    <x v="0"/>
    <s v="39.8810750"/>
    <s v="-122.1760583"/>
    <s v="Tehama"/>
    <x v="32"/>
    <n v="12000"/>
    <m/>
    <s v="Cal Fire"/>
    <m/>
    <m/>
    <m/>
    <m/>
    <m/>
    <s v="Pending Data"/>
    <s v="Pending Data"/>
    <s v="Pending Data"/>
    <s v="Pending Data"/>
    <s v="2021-05-27"/>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VALLEY"/>
    <s v="RED BLUFF 02"/>
    <s v="11:57"/>
    <s v="05/27/2021"/>
    <m/>
    <n v="726902895"/>
    <n v="2776"/>
    <s v="KIRKWOOD RD"/>
    <x v="31"/>
    <n v="39.886313999999999"/>
    <n v="-122.17802399999999"/>
    <s v="V7TLXMX"/>
    <s v="MASON, LAINE"/>
    <n v="103331103"/>
    <s v="20210527 13:48"/>
    <n v="1121"/>
    <m/>
    <s v="CDF BELIEVES FIRE STARTED IN OR AROUND THE ELECTRICAL PANEL"/>
    <s v="Y"/>
    <n v="5"/>
    <s v="\\fxshare-nas05\quotashare-fs01\ESA\5 - Ignition Tracking\Fire_Tab_Attachment_Files"/>
    <s v="39.8810750,-122.1760583,76.300000,3D"/>
    <m/>
    <m/>
    <s v="AT HOUSE ON SOUTH SIDE OF PROPERTY"/>
    <s v="?"/>
    <m/>
    <s v="N"/>
    <s v="Y"/>
    <s v="N"/>
    <s v="Clear"/>
    <m/>
    <s v="Structures"/>
    <m/>
    <s v="Calm"/>
    <m/>
    <s v="3rd Party"/>
    <m/>
    <s v="Structure Only"/>
    <m/>
    <s v="Cal Fire"/>
    <m/>
    <s v="Overhead"/>
    <m/>
    <x v="1"/>
    <s v="PHOTOS ATTATCHED"/>
    <s v="PG&amp;E Employee"/>
    <m/>
    <m/>
    <m/>
    <m/>
    <s v=" "/>
    <m/>
    <m/>
    <m/>
    <m/>
    <m/>
    <m/>
    <m/>
    <m/>
    <m/>
    <m/>
    <m/>
    <m/>
    <m/>
    <m/>
    <m/>
    <m/>
    <m/>
    <m/>
    <m/>
    <m/>
    <m/>
    <m/>
    <m/>
    <m/>
    <m/>
    <m/>
    <m/>
    <m/>
    <m/>
    <m/>
    <m/>
    <m/>
    <m/>
    <m/>
    <m/>
    <m/>
    <m/>
    <m/>
    <m/>
    <m/>
    <m/>
    <m/>
    <m/>
    <s v=""/>
    <s v=""/>
    <s v=""/>
    <s v=""/>
  </r>
  <r>
    <x v="40"/>
    <m/>
    <s v="1 - QC Not Started"/>
    <m/>
    <m/>
    <x v="36"/>
    <s v="\\fxshare-nas05\quotashare-fs01\ESA\5 - Ignition Tracking\2021_Ignition_QC_Folders\20210527_1359830_21-0066786_nan_T005300906"/>
    <s v=" "/>
    <m/>
    <m/>
    <m/>
    <m/>
    <m/>
    <x v="0"/>
    <m/>
    <m/>
    <m/>
    <m/>
    <m/>
    <m/>
    <m/>
    <m/>
    <m/>
    <m/>
    <m/>
    <m/>
    <m/>
    <m/>
    <m/>
    <m/>
    <m/>
    <s v=" "/>
    <x v="5"/>
    <s v="09:46"/>
    <d v="2021-05-27T00:00:00"/>
    <s v="09:46"/>
    <s v="FAS"/>
    <s v="N"/>
    <s v="N"/>
    <s v="1359830"/>
    <s v="21-0066786"/>
    <m/>
    <s v="T005300906"/>
    <s v="44819782"/>
    <m/>
    <m/>
    <m/>
    <s v=" "/>
    <x v="2"/>
    <x v="0"/>
    <s v="Y"/>
    <s v="Y"/>
    <m/>
    <s v="PG&amp;E"/>
    <s v="Vegetation"/>
    <s v="D"/>
    <m/>
    <s v="&lt;0.25"/>
    <m/>
    <m/>
    <m/>
    <m/>
    <x v="0"/>
    <x v="4"/>
    <x v="4"/>
    <m/>
    <s v="Overhead"/>
    <s v="Primary"/>
    <s v="Automatic Wire Splice"/>
    <m/>
    <m/>
    <s v=" "/>
    <x v="0"/>
    <s v="38.1808867"/>
    <s v="-122.2787817"/>
    <s v="Napa"/>
    <x v="33"/>
    <n v="12000"/>
    <m/>
    <s v="American Canyon FD"/>
    <m/>
    <m/>
    <m/>
    <m/>
    <m/>
    <s v="Pending Data"/>
    <s v="Pending Data"/>
    <s v="Pending Data"/>
    <s v="Pending Data"/>
    <s v="2021-05-27"/>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BAY"/>
    <s v="VALLEJO 04"/>
    <s v="09:46"/>
    <s v="05/27/2021"/>
    <s v="1359830"/>
    <s v="T005300906"/>
    <n v="4"/>
    <s v="EUCALYPTUS RD"/>
    <x v="32"/>
    <n v="38.180549999999997"/>
    <n v="-122.27329"/>
    <s v="N3TD6HA"/>
    <s v="HANSELL, DAVE"/>
    <n v="42651105"/>
    <s v="20210527 11:37"/>
    <n v="9002"/>
    <m/>
    <s v="AUTO SPLICE FAILED STARTED SMALL FIRE. CREW REQUESTED FOR REPAIR."/>
    <s v="Y"/>
    <n v="5"/>
    <s v="\\fxshare-nas05\quotashare-fs01\ESA\5 - Ignition Tracking\Fire_Tab_Attachment_Files"/>
    <s v="38.1808867,-122.2787817,6.800000,3D"/>
    <m/>
    <m/>
    <s v="IN MARSH/GRASSLAND MIDSPAN, 50' OFF ROAD"/>
    <s v="AMERICAN CANYON FIRE DEPT"/>
    <m/>
    <s v="N"/>
    <s v="Y"/>
    <m/>
    <s v="Clear"/>
    <m/>
    <s v="County Land"/>
    <m/>
    <s v="Calm"/>
    <m/>
    <s v="Vegetation"/>
    <m/>
    <s v="3 meters - 0.25 Acres"/>
    <m/>
    <s v="Fire Dept"/>
    <m/>
    <s v="Overhead"/>
    <m/>
    <x v="0"/>
    <m/>
    <m/>
    <m/>
    <s v="OVERHEAD"/>
    <s v="CONNECTOR OR SPLICE OH"/>
    <s v="N"/>
    <s v=" "/>
    <s v="Unplanned"/>
    <s v="North Bay"/>
    <s v="Silverado"/>
    <s v="042651105, HIGHWAY-1105"/>
    <s v="21-0066786"/>
    <s v="Unplanned"/>
    <s v="Clear;32-90 F"/>
    <s v="3"/>
    <s v="777"/>
    <s v="NO"/>
    <s v="Line to Ground"/>
    <s v="Sustained"/>
    <s v="No"/>
    <s v="8962"/>
    <s v="OH"/>
    <s v="Line Recloser"/>
    <s v="1359830"/>
    <s v="Connector or Splice (OH), Broken, wire on ground"/>
    <s v="A GRD"/>
    <s v="05/27/21 11:39"/>
    <s v=" "/>
    <s v="EUCALYPTUS DR., 3/P/W/O WETLANDS EDGE RD., VALLEJO"/>
    <s v="4 SPANS LD SIDE 8962"/>
    <s v=" "/>
    <s v=" "/>
    <s v=" "/>
    <s v="No"/>
    <s v="Equipment Failure/Involved, Overhead"/>
    <s v=" "/>
    <s v="No"/>
    <s v="3"/>
    <s v="5"/>
    <s v="P2B5"/>
    <s v="Distribution Circuit"/>
    <s v="P2B5"/>
    <s v="05/27/21 09:31"/>
    <s v="P2B5"/>
    <s v="05/27/21 13:50"/>
    <s v="05/27/21 14:37"/>
    <s v="No"/>
    <s v="1632618"/>
    <s v="21-0066786"/>
    <s v="8962"/>
    <s v="042651105"/>
    <m/>
    <m/>
    <m/>
  </r>
  <r>
    <x v="41"/>
    <m/>
    <s v="1 - QC Not Started"/>
    <m/>
    <m/>
    <x v="37"/>
    <s v="\\fxshare-nas05\quotashare-fs01\ESA\5 - Ignition Tracking\2021_Ignition_QC_Folders\20210527_1359819_21-0066886_nan_T005300876"/>
    <s v=" "/>
    <m/>
    <m/>
    <m/>
    <m/>
    <m/>
    <x v="0"/>
    <m/>
    <m/>
    <m/>
    <m/>
    <m/>
    <m/>
    <m/>
    <m/>
    <m/>
    <m/>
    <m/>
    <m/>
    <m/>
    <m/>
    <m/>
    <m/>
    <m/>
    <s v=" "/>
    <x v="5"/>
    <s v="09:27"/>
    <d v="2021-05-27T00:00:00"/>
    <s v="09:27"/>
    <s v="FAS"/>
    <s v="N"/>
    <s v="N"/>
    <s v="1359819"/>
    <s v="21-0066886"/>
    <m/>
    <s v="T005300876"/>
    <m/>
    <m/>
    <m/>
    <m/>
    <s v=" "/>
    <x v="0"/>
    <x v="0"/>
    <s v="Y"/>
    <s v="N"/>
    <m/>
    <s v="PG&amp;E"/>
    <s v="Other"/>
    <s v="D"/>
    <m/>
    <s v="&lt;3 meters of linear travel"/>
    <m/>
    <m/>
    <m/>
    <m/>
    <x v="0"/>
    <x v="4"/>
    <x v="4"/>
    <m/>
    <s v="Overhead"/>
    <s v="Secondary"/>
    <s v="Splice/Clamp/Connector"/>
    <m/>
    <m/>
    <s v=" "/>
    <x v="0"/>
    <s v="36.7446817"/>
    <s v="-119.8452467"/>
    <s v="Fresno"/>
    <x v="34"/>
    <n v="12000"/>
    <m/>
    <s v="Customer"/>
    <m/>
    <m/>
    <m/>
    <m/>
    <m/>
    <s v="Pending Data"/>
    <s v="Pending Data"/>
    <s v="Pending Data"/>
    <s v="Pending Data"/>
    <s v="2021-05-27"/>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FRESNO 07"/>
    <s v="09:27"/>
    <s v="05/27/2021"/>
    <s v="1359819"/>
    <s v="T005300876"/>
    <n v="495"/>
    <s v="N MARKS AVE"/>
    <x v="14"/>
    <n v="36.74438"/>
    <n v="-119.84648"/>
    <s v="F4TDEV7"/>
    <s v="VIDAURRI, DANIEL"/>
    <n v="253731111"/>
    <s v="20210527 11:52"/>
    <n v="9140"/>
    <m/>
    <s v="cust called due to small fire at base of pole that she had already extiguished ,,found burnt connector/ secondary,, had caused small grass fire,, opened tx and replaced connectors...power ok"/>
    <s v="Y"/>
    <n v="4"/>
    <s v="\\fxshare-nas05\quotashare-fs01\ESA\5 - Ignition Tracking\Fire_Tab_Attachment_Files"/>
    <s v="36.7446817,-119.8452467,78.700000,3D"/>
    <m/>
    <m/>
    <m/>
    <m/>
    <m/>
    <s v="N"/>
    <s v="Y"/>
    <m/>
    <s v="Clear"/>
    <m/>
    <s v="Private Land"/>
    <m/>
    <s v="Light"/>
    <m/>
    <s v="PG&amp;E Equipment"/>
    <s v="secondary connector"/>
    <s v="&lt; 1 meter"/>
    <m/>
    <s v="Other Party"/>
    <s v="employee at address"/>
    <s v="Overhead"/>
    <m/>
    <x v="1"/>
    <s v="connector and photos"/>
    <s v="PG&amp;E Employee"/>
    <s v="Vidaurri"/>
    <s v="OVERHEAD"/>
    <s v="CONNECTOR OR SPLICE OH"/>
    <s v="N"/>
    <s v=" "/>
    <s v="Unplanned"/>
    <s v="Fresno"/>
    <s v="Fresno"/>
    <s v="253731111, WEST FRESNO-1111"/>
    <s v="21-0066886"/>
    <s v="Unplanned"/>
    <s v="Clear;32-90 F"/>
    <s v="2"/>
    <s v="456"/>
    <s v="NO"/>
    <s v="Line to Ground"/>
    <s v="Sustained"/>
    <s v="No"/>
    <s v="MTR#1006911241"/>
    <s v="OH"/>
    <s v="Transformer"/>
    <s v="1359819"/>
    <s v="PGs, Kearneys, Arcing"/>
    <s v=" "/>
    <s v=" "/>
    <s v=" "/>
    <s v="495 N MARKS AVEFRESNO93706"/>
    <s v="495 N Marks, Fresno"/>
    <s v=" "/>
    <s v="Burned connector/Secondary had caused small grass fire. Opened tx and replaced connectors."/>
    <s v=" "/>
    <s v="No"/>
    <s v="Equipment Failure/Involved, Overhead"/>
    <s v=" "/>
    <s v="No"/>
    <s v=" "/>
    <s v=" "/>
    <s v="F4TDEV7"/>
    <s v="Transformer only"/>
    <s v="AXV3"/>
    <s v="05/27/21 09:25"/>
    <s v="Not Required"/>
    <s v="05/27/21 13:13"/>
    <s v=" "/>
    <s v="No"/>
    <s v="1632689"/>
    <s v="21-0066886"/>
    <s v="MTR#1006911241"/>
    <s v="253731111"/>
    <m/>
    <m/>
    <m/>
  </r>
  <r>
    <x v="42"/>
    <s v="AGFC"/>
    <s v="3 - QC Complete"/>
    <d v="2021-05-26T00:00:00"/>
    <d v="2021-05-26T00:00:00"/>
    <x v="38"/>
    <s v="\\fxshare-nas05\quotashare-fs01\ESA\5 - Ignition Tracking\2021_Ignition_QC_Folders\20210526_nan_nan_nan_917406481"/>
    <s v=" "/>
    <s v=""/>
    <m/>
    <m/>
    <m/>
    <m/>
    <x v="0"/>
    <m/>
    <m/>
    <m/>
    <m/>
    <m/>
    <m/>
    <m/>
    <m/>
    <m/>
    <m/>
    <m/>
    <m/>
    <m/>
    <m/>
    <m/>
    <m/>
    <m/>
    <s v=" "/>
    <x v="6"/>
    <s v="12:07"/>
    <m/>
    <m/>
    <s v="FAS"/>
    <s v="N"/>
    <s v="N"/>
    <m/>
    <m/>
    <m/>
    <n v="917406481"/>
    <m/>
    <m/>
    <m/>
    <m/>
    <s v=" "/>
    <x v="0"/>
    <x v="2"/>
    <s v="N"/>
    <s v="N"/>
    <s v="Structure fire, not attributable to PG&amp;E assets. Fire inside of house. This information is preliminary."/>
    <s v="Not PG&amp;E"/>
    <s v="Building"/>
    <m/>
    <m/>
    <s v="Structure-only"/>
    <m/>
    <m/>
    <m/>
    <m/>
    <x v="3"/>
    <x v="1"/>
    <x v="1"/>
    <m/>
    <s v="Overhead"/>
    <m/>
    <m/>
    <m/>
    <m/>
    <s v=" "/>
    <x v="0"/>
    <s v="40.4646783"/>
    <s v="-122.3090900"/>
    <s v="Shasta"/>
    <x v="35"/>
    <n v="12000"/>
    <m/>
    <s v="Anderson FD"/>
    <m/>
    <m/>
    <m/>
    <m/>
    <m/>
    <s v="Pending Data"/>
    <s v="Pending Data"/>
    <s v="Pending Data"/>
    <s v="Pending Data"/>
    <s v="2021-05-26"/>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VALLEY"/>
    <s v="REDDING 03"/>
    <s v="12:07"/>
    <s v="05/26/2021"/>
    <m/>
    <n v="917406481"/>
    <n v="2431"/>
    <s v="ALEXANDER AVE"/>
    <x v="33"/>
    <n v="40.470379000000001"/>
    <n v="-122.304829"/>
    <s v="V8TSBN3"/>
    <s v="NEILEY, STEVE"/>
    <n v="103261103"/>
    <s v="20210526 13:21"/>
    <n v="2640"/>
    <n v="1"/>
    <s v="FIRE STARTED IN LAUNDRY ROOM THEN AS FIRE DEPARTMENT WAS DEALING WITH THAT AND ALL BREAKERS OFF ANOTHER FIRE STARTED IN REFRIGERATOR ON BACK PORCH"/>
    <s v="Y"/>
    <n v="3"/>
    <s v="\\fxshare-nas05\quotashare-fs01\ESA\5 - Ignition Tracking\Fire_Tab_Attachment_Files"/>
    <s v="40.4646783,-122.3090900,128.000000,3D"/>
    <m/>
    <m/>
    <s v="FIRE STARTED IN LAUNDRY ROOM 240 OUTLET AND IN REFRIGERATOR ON BACK PORCH"/>
    <s v="STEVE LOWE 530-378-6699"/>
    <m/>
    <s v="N"/>
    <s v="Y"/>
    <s v="N"/>
    <s v="Clear"/>
    <m/>
    <s v="Structures"/>
    <m/>
    <s v="Light"/>
    <m/>
    <s v="3rd Party"/>
    <m/>
    <s v="Structure Only"/>
    <m/>
    <s v="Fire Dept"/>
    <s v="ANDERSON FIRE DEPARTMENT"/>
    <s v="Overhead"/>
    <m/>
    <x v="1"/>
    <s v="PHOTOS"/>
    <s v="Other (Comments)"/>
    <s v="SBN3"/>
    <m/>
    <m/>
    <m/>
    <s v=" "/>
    <m/>
    <m/>
    <m/>
    <m/>
    <m/>
    <m/>
    <m/>
    <m/>
    <m/>
    <m/>
    <m/>
    <m/>
    <m/>
    <m/>
    <m/>
    <m/>
    <m/>
    <m/>
    <m/>
    <m/>
    <m/>
    <m/>
    <m/>
    <m/>
    <m/>
    <m/>
    <m/>
    <m/>
    <m/>
    <m/>
    <m/>
    <m/>
    <m/>
    <m/>
    <m/>
    <m/>
    <m/>
    <m/>
    <m/>
    <m/>
    <m/>
    <m/>
    <m/>
    <s v=""/>
    <s v=""/>
    <s v=""/>
    <s v=""/>
  </r>
  <r>
    <x v="43"/>
    <s v="AGFC"/>
    <s v="3 - QC Complete"/>
    <d v="2021-05-26T00:00:00"/>
    <d v="2021-05-26T00:00:00"/>
    <x v="39"/>
    <s v="\\fxshare-nas05\quotashare-fs01\ESA\5 - Ignition Tracking\2021_Ignition_QC_Folders\20210526_nan_nan_nan_T005300236"/>
    <s v=" "/>
    <s v=""/>
    <m/>
    <m/>
    <m/>
    <m/>
    <x v="0"/>
    <m/>
    <m/>
    <m/>
    <m/>
    <m/>
    <m/>
    <m/>
    <m/>
    <m/>
    <m/>
    <m/>
    <m/>
    <m/>
    <m/>
    <m/>
    <m/>
    <m/>
    <s v=" "/>
    <x v="6"/>
    <s v="11:47"/>
    <m/>
    <m/>
    <s v="FAS"/>
    <s v="N"/>
    <s v="N"/>
    <m/>
    <m/>
    <m/>
    <s v="T005300236"/>
    <m/>
    <m/>
    <m/>
    <m/>
    <s v=" "/>
    <x v="0"/>
    <x v="2"/>
    <s v="N"/>
    <s v="N"/>
    <s v="Other fire, not attributable to PG&amp;E assets. Third party started a fire that slightly burnt a PG&amp;E pole up to the communication lines."/>
    <s v="Not PG&amp;E"/>
    <s v="Vegetation"/>
    <m/>
    <m/>
    <s v="&lt;3 meters of linear travel"/>
    <m/>
    <m/>
    <m/>
    <m/>
    <x v="3"/>
    <x v="1"/>
    <x v="1"/>
    <m/>
    <s v="Overhead"/>
    <m/>
    <m/>
    <m/>
    <m/>
    <s v=" "/>
    <x v="0"/>
    <s v="36.7197650"/>
    <s v="-119.7693633"/>
    <s v="Fresno"/>
    <x v="36"/>
    <n v="12000"/>
    <m/>
    <s v="Fresno FD"/>
    <m/>
    <m/>
    <m/>
    <m/>
    <m/>
    <s v="Pending Data"/>
    <s v="Pending Data"/>
    <s v="Pending Data"/>
    <s v="Pending Data"/>
    <s v="2021-05-26"/>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FRESNO 01"/>
    <s v="11:47"/>
    <s v="05/26/2021"/>
    <m/>
    <s v="T005300236"/>
    <s v="UNKNOWN"/>
    <s v="CALIFORNIA ST XST 4TH "/>
    <x v="14"/>
    <m/>
    <m/>
    <s v="F4THFP4"/>
    <s v="PECK, HAROLD"/>
    <m/>
    <s v="20210526 12:10"/>
    <n v="9320"/>
    <m/>
    <s v="VEG FIRE AROUND POLE, SLIGHT CHAR ON POLE, PWR OK"/>
    <s v="Y"/>
    <m/>
    <m/>
    <s v="36.7197650,-119.7693633,84.500000,3D"/>
    <m/>
    <m/>
    <s v="CORNER OF E.CALIFORNIA  AND S. THIRD"/>
    <s v="FRESNO FIRE DEPT"/>
    <n v="120047010"/>
    <s v="N"/>
    <s v="Y"/>
    <m/>
    <s v="Clear"/>
    <s v="VEG FIRE AROUND POLE, SLIGHT CHAR ON POLE UP TO PHONE . F.F.D. INVESTIGATOR SAID"/>
    <s v="County Land"/>
    <s v="PASSERBY STARTED FIRE"/>
    <s v="Calm"/>
    <m/>
    <s v="3rd Party"/>
    <m/>
    <s v="1 meter - &lt; 3 meters"/>
    <m/>
    <s v="Fire Dept"/>
    <m/>
    <s v="Overhead"/>
    <m/>
    <x v="0"/>
    <m/>
    <m/>
    <m/>
    <m/>
    <m/>
    <s v="N"/>
    <s v=" "/>
    <m/>
    <m/>
    <m/>
    <m/>
    <m/>
    <m/>
    <m/>
    <m/>
    <m/>
    <m/>
    <m/>
    <m/>
    <m/>
    <m/>
    <m/>
    <m/>
    <m/>
    <m/>
    <m/>
    <m/>
    <m/>
    <m/>
    <m/>
    <m/>
    <m/>
    <m/>
    <m/>
    <m/>
    <m/>
    <m/>
    <m/>
    <m/>
    <m/>
    <m/>
    <m/>
    <m/>
    <m/>
    <m/>
    <m/>
    <m/>
    <m/>
    <m/>
    <m/>
    <s v=""/>
    <s v=""/>
    <s v=""/>
    <s v=""/>
  </r>
  <r>
    <x v="44"/>
    <m/>
    <s v="1 - QC Not Started"/>
    <m/>
    <m/>
    <x v="40"/>
    <s v="\\fxshare-nas05\quotashare-fs01\ESA\5 - Ignition Tracking\2021_Ignition_QC_Folders\20210526_1358862_21-0066120_nan_T005299874"/>
    <s v=" "/>
    <m/>
    <m/>
    <m/>
    <m/>
    <m/>
    <x v="0"/>
    <m/>
    <m/>
    <m/>
    <m/>
    <m/>
    <m/>
    <m/>
    <m/>
    <m/>
    <m/>
    <m/>
    <m/>
    <m/>
    <m/>
    <m/>
    <m/>
    <m/>
    <s v=" "/>
    <x v="6"/>
    <s v="07:15"/>
    <d v="2021-05-26T00:00:00"/>
    <s v="07:15"/>
    <s v="FAS"/>
    <s v="N"/>
    <s v="N"/>
    <s v="1358862"/>
    <s v="21-0066120"/>
    <m/>
    <s v="T005299874"/>
    <s v="31541424"/>
    <m/>
    <m/>
    <m/>
    <s v=" "/>
    <x v="2"/>
    <x v="0"/>
    <s v="Y"/>
    <s v="Y"/>
    <m/>
    <s v="PG&amp;E"/>
    <s v="Vegetation"/>
    <s v="D"/>
    <m/>
    <s v="&lt;3 meters of linear travel"/>
    <m/>
    <m/>
    <m/>
    <m/>
    <x v="6"/>
    <x v="2"/>
    <x v="8"/>
    <m/>
    <s v="Overhead"/>
    <s v="Primary"/>
    <s v="Conductor - Primary"/>
    <m/>
    <m/>
    <s v=" "/>
    <x v="0"/>
    <n v="36.778108000000003"/>
    <n v="-119.846193"/>
    <s v="Fresno"/>
    <x v="37"/>
    <n v="12000"/>
    <m/>
    <s v="Self Extinguished"/>
    <m/>
    <m/>
    <m/>
    <m/>
    <m/>
    <s v="Pending Data"/>
    <s v="Pending Data"/>
    <s v="Pending Data"/>
    <s v="Pending Data"/>
    <s v="2021-05-26"/>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FRESNO 08"/>
    <s v="07:15"/>
    <s v="05/26/2021"/>
    <s v="1358862"/>
    <s v="T005299874"/>
    <s v="UNKNOWN"/>
    <s v="3110 W SHIELD AVE "/>
    <x v="14"/>
    <n v="36.7928"/>
    <n v="-119.82726"/>
    <s v="F4TL1F9"/>
    <s v="FULL, LARAMIE"/>
    <n v="25205"/>
    <s v="20210526 08:53"/>
    <n v="9002"/>
    <m/>
    <s v="found wire down and city street light pole that a car/truck appears to have rubbed ec tag sent and crew called to repair"/>
    <s v="Y"/>
    <m/>
    <m/>
    <m/>
    <n v="36.778108000000003"/>
    <n v="-119.846193"/>
    <m/>
    <m/>
    <m/>
    <s v="N"/>
    <s v="Y"/>
    <m/>
    <s v="Clear"/>
    <m/>
    <s v="Private Land"/>
    <s v="grass near pole "/>
    <s v="Calm"/>
    <m/>
    <s v="3rd Party"/>
    <s v="no responsible party"/>
    <s v="1 meter - &lt; 3 meters"/>
    <m/>
    <s v="Self Extinguished"/>
    <m/>
    <s v="Overhead"/>
    <m/>
    <x v="0"/>
    <m/>
    <m/>
    <m/>
    <s v="VEHICLE"/>
    <s v="CONDUCTOR, OVERHEAD"/>
    <s v="N"/>
    <s v=" "/>
    <s v="Unplanned"/>
    <s v="Fresno"/>
    <s v="Fresno"/>
    <s v="252051109, ASHLAN AVE-1109"/>
    <s v="21-0066120"/>
    <s v="Unplanned"/>
    <s v="Clear;32-90 F"/>
    <s v="3454"/>
    <s v="130718"/>
    <s v="NO"/>
    <s v="Line to Ground"/>
    <s v="Sustained"/>
    <s v="No"/>
    <s v="1109/2"/>
    <s v="OH"/>
    <s v="Circuit Breaker"/>
    <s v="1358862"/>
    <s v="Conductor, Overhead, Broken, wire on ground"/>
    <s v="A, B, PH OC TIME, SET A"/>
    <s v="05/26/21 09:16"/>
    <s v=" "/>
    <s v="ASHLAN AVE SUB"/>
    <s v="1P N/ OF D8770"/>
    <s v="LR R1650 OPEN|SW 551 CLOSE|SW 1650BP CLOSE|COIS @T1386 TWD T1385 OPEN"/>
    <s v=" "/>
    <s v=" "/>
    <s v="No"/>
    <s v="Equipment Failure/Involved, Overhead"/>
    <s v=" "/>
    <s v="No"/>
    <s v="3"/>
    <s v="346"/>
    <s v="L2LS"/>
    <s v="Distribution Circuit"/>
    <s v="L2LS"/>
    <s v="05/26/21 07:07"/>
    <s v="L2LS"/>
    <s v="05/26/21 12:09"/>
    <s v="05/26/21 13:18"/>
    <s v="No"/>
    <s v="1632186"/>
    <s v="21-0066120"/>
    <s v="1109/2"/>
    <s v="252051109"/>
    <m/>
    <m/>
    <m/>
  </r>
  <r>
    <x v="45"/>
    <s v="AGFC"/>
    <s v="3 - QC Complete"/>
    <d v="2021-05-26T00:00:00"/>
    <d v="2021-05-26T00:00:00"/>
    <x v="41"/>
    <s v="\\fxshare-nas05\quotashare-fs01\ESA\5 - Ignition Tracking\2021_Ignition_QC_Folders\20210525_nan_nan_nan_7357059952"/>
    <s v=" "/>
    <s v=""/>
    <m/>
    <m/>
    <m/>
    <m/>
    <x v="0"/>
    <m/>
    <m/>
    <m/>
    <m/>
    <m/>
    <m/>
    <m/>
    <m/>
    <m/>
    <m/>
    <m/>
    <m/>
    <m/>
    <m/>
    <m/>
    <m/>
    <m/>
    <s v=" "/>
    <x v="7"/>
    <s v="18:36"/>
    <m/>
    <m/>
    <s v="FAS"/>
    <s v="N"/>
    <s v="N"/>
    <m/>
    <m/>
    <m/>
    <n v="7357059952"/>
    <m/>
    <m/>
    <m/>
    <m/>
    <s v=" "/>
    <x v="0"/>
    <x v="2"/>
    <s v="N"/>
    <s v="N"/>
    <s v="Structure fire, not attributable to PG&amp;E assets. No damage to PG&amp;E facilities. This information is preliminary."/>
    <s v="Not PG&amp;E"/>
    <s v="Building"/>
    <m/>
    <m/>
    <s v="Structure-only"/>
    <m/>
    <m/>
    <m/>
    <m/>
    <x v="3"/>
    <x v="1"/>
    <x v="1"/>
    <m/>
    <s v="Underground"/>
    <m/>
    <m/>
    <m/>
    <m/>
    <s v=" "/>
    <x v="0"/>
    <s v="37.0827150"/>
    <s v="-120.8316050"/>
    <s v="Merced"/>
    <x v="38"/>
    <n v="12000"/>
    <m/>
    <s v="Los Banos FD"/>
    <m/>
    <m/>
    <m/>
    <m/>
    <m/>
    <s v="Pending Data"/>
    <s v="Pending Data"/>
    <s v="Pending Data"/>
    <s v="Pending Data"/>
    <s v="2021-05-26"/>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YOSEMITE"/>
    <s v="LOS BANOS 01"/>
    <s v="18:36"/>
    <s v="05/25/2021"/>
    <m/>
    <n v="7357059952"/>
    <n v="1353"/>
    <s v="DOVE ST"/>
    <x v="34"/>
    <n v="37.082624000000003"/>
    <n v="-120.832972"/>
    <s v="Y1TDAOI"/>
    <s v="OLGUIN, DOMINIC"/>
    <n v="252091103"/>
    <s v="20210526 01:58"/>
    <n v="1120"/>
    <m/>
    <s v="structure fire. no damage to pge facillities. chk voltage upon arrival. pwr chk ok. disconnected service per fire chief. "/>
    <s v="Y"/>
    <m/>
    <m/>
    <s v="37.0827150,-120.8316050,7.600000,3D"/>
    <m/>
    <m/>
    <m/>
    <s v="los banos fire dep "/>
    <m/>
    <s v="N"/>
    <s v="Y"/>
    <s v="Y"/>
    <s v="Clear"/>
    <m/>
    <s v="Structures"/>
    <m/>
    <s v="Calm"/>
    <m/>
    <s v="3rd Party"/>
    <m/>
    <s v="Structure Only"/>
    <m/>
    <s v="Fire Dept"/>
    <m/>
    <s v="Subsurface"/>
    <m/>
    <x v="0"/>
    <m/>
    <m/>
    <m/>
    <m/>
    <m/>
    <m/>
    <s v=" "/>
    <m/>
    <m/>
    <m/>
    <m/>
    <m/>
    <m/>
    <m/>
    <m/>
    <m/>
    <m/>
    <m/>
    <m/>
    <m/>
    <m/>
    <m/>
    <m/>
    <m/>
    <m/>
    <m/>
    <m/>
    <m/>
    <m/>
    <m/>
    <m/>
    <m/>
    <m/>
    <m/>
    <m/>
    <m/>
    <m/>
    <m/>
    <m/>
    <m/>
    <m/>
    <m/>
    <m/>
    <m/>
    <m/>
    <m/>
    <m/>
    <m/>
    <m/>
    <m/>
    <s v=""/>
    <s v=""/>
    <s v=""/>
    <s v=""/>
  </r>
  <r>
    <x v="46"/>
    <s v="TLAL"/>
    <s v="2 - QC In Progress"/>
    <m/>
    <m/>
    <x v="42"/>
    <s v="\\fxshare-nas05\quotashare-fs01\ESA\5 - Ignition Tracking\2021_Ignition_QC_Folders\20210525_1358322_nan_nan_T005299236"/>
    <s v=" "/>
    <m/>
    <m/>
    <m/>
    <m/>
    <m/>
    <x v="0"/>
    <m/>
    <m/>
    <m/>
    <m/>
    <m/>
    <m/>
    <m/>
    <m/>
    <m/>
    <m/>
    <m/>
    <m/>
    <m/>
    <m/>
    <m/>
    <m/>
    <m/>
    <s v=" "/>
    <x v="7"/>
    <s v="10:02"/>
    <d v="2021-05-25T00:00:00"/>
    <s v="10:02"/>
    <s v="FAS"/>
    <s v="N"/>
    <s v="N"/>
    <s v="1358322"/>
    <m/>
    <m/>
    <s v="T005299236"/>
    <m/>
    <m/>
    <m/>
    <m/>
    <s v=" "/>
    <x v="2"/>
    <x v="0"/>
    <s v="Y"/>
    <s v="Y"/>
    <m/>
    <s v="PG&amp;E"/>
    <s v="Other"/>
    <s v="D"/>
    <m/>
    <s v="&lt;0.25"/>
    <m/>
    <m/>
    <m/>
    <m/>
    <x v="7"/>
    <x v="2"/>
    <x v="9"/>
    <m/>
    <s v="Overhead"/>
    <s v="Primary"/>
    <s v="Lightning Arrestor"/>
    <m/>
    <m/>
    <s v=" "/>
    <x v="0"/>
    <n v="34.927416000000001"/>
    <n v="-119.59510299999999"/>
    <s v="Santa Barbara"/>
    <x v="39"/>
    <n v="21000"/>
    <m/>
    <s v="Santa Barbara FD"/>
    <m/>
    <m/>
    <m/>
    <m/>
    <m/>
    <s v="Pending Data"/>
    <s v="Pending Data"/>
    <s v="Pending Data"/>
    <s v="Pending Data"/>
    <s v="2021-05-25"/>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KERN"/>
    <s v="TAFT 02"/>
    <s v="10:02"/>
    <s v="05/25/2021"/>
    <s v="1358322"/>
    <s v="T005299236"/>
    <s v="UNKNOWN"/>
    <s v="KIRSCHEMANN RD"/>
    <x v="35"/>
    <n v="34.927790000000002"/>
    <n v="-119.59626"/>
    <s v="K1TJPBP"/>
    <s v="BARNACHIA, J.P."/>
    <n v="253142101"/>
    <s v="20210525 12:11"/>
    <n v="9320"/>
    <m/>
    <s v="Found dead bird on LR. Found flashed lightning arrestor &amp; PT. Appears bird contact started small fire &amp; burnt pole(surface damage only). Fire also damaged the ground run, 4 pin voltage sensor cord, SCADA cord and device markings. Created COE 307842 to have repairs made. Completed fire information page &amp; bird report form. "/>
    <s v="Y"/>
    <n v="6"/>
    <s v="\\fxshare-nas05\quotashare-fs01\ESA\5 - Ignition Tracking\Fire_Tab_Attachment_Files"/>
    <m/>
    <n v="34.927416000000001"/>
    <n v="-119.59510299999999"/>
    <m/>
    <s v="Santa Barbara County Station 27, George Georgas "/>
    <n v="103874683"/>
    <s v="N"/>
    <s v="Y"/>
    <m/>
    <s v="Clear"/>
    <m/>
    <s v="Private Land"/>
    <s v="PG&amp;E equipment &amp; private land"/>
    <s v="Calm"/>
    <m/>
    <s v="Bird Contact"/>
    <m/>
    <s v="3 meters - 0.25 Acres"/>
    <m/>
    <s v="Fire Dept"/>
    <m/>
    <s v="Overhead"/>
    <m/>
    <x v="0"/>
    <m/>
    <m/>
    <m/>
    <m/>
    <m/>
    <s v="N"/>
    <s v=" "/>
    <m/>
    <m/>
    <m/>
    <m/>
    <m/>
    <m/>
    <m/>
    <m/>
    <m/>
    <m/>
    <m/>
    <m/>
    <m/>
    <m/>
    <m/>
    <m/>
    <m/>
    <m/>
    <m/>
    <m/>
    <m/>
    <m/>
    <m/>
    <m/>
    <m/>
    <m/>
    <m/>
    <m/>
    <m/>
    <m/>
    <m/>
    <m/>
    <m/>
    <m/>
    <m/>
    <m/>
    <m/>
    <m/>
    <m/>
    <m/>
    <m/>
    <m/>
    <m/>
    <m/>
    <m/>
    <m/>
    <m/>
  </r>
  <r>
    <x v="47"/>
    <m/>
    <s v="1 - QC Not Started"/>
    <m/>
    <m/>
    <x v="43"/>
    <s v="\\fxshare-nas05\quotashare-fs01\ESA\5 - Ignition Tracking\2021_Ignition_QC_Folders\20210525_nan_nan_nan_T005299230"/>
    <s v=" "/>
    <m/>
    <m/>
    <m/>
    <m/>
    <m/>
    <x v="0"/>
    <m/>
    <m/>
    <m/>
    <m/>
    <m/>
    <m/>
    <m/>
    <m/>
    <m/>
    <m/>
    <m/>
    <m/>
    <m/>
    <m/>
    <m/>
    <m/>
    <m/>
    <s v=" "/>
    <x v="7"/>
    <s v="09:58"/>
    <m/>
    <m/>
    <s v="FAS"/>
    <s v="N"/>
    <s v="N"/>
    <m/>
    <m/>
    <m/>
    <s v="T005299230"/>
    <m/>
    <m/>
    <m/>
    <m/>
    <s v=" "/>
    <x v="2"/>
    <x v="0"/>
    <s v="Y"/>
    <s v="Y"/>
    <m/>
    <s v="PG&amp;E"/>
    <s v="Other"/>
    <s v="D"/>
    <m/>
    <s v="&lt;3 meters of linear travel"/>
    <m/>
    <m/>
    <m/>
    <m/>
    <x v="0"/>
    <x v="4"/>
    <x v="10"/>
    <m/>
    <s v="Overhead"/>
    <s v="Secondary"/>
    <s v="Riser"/>
    <m/>
    <m/>
    <s v=" "/>
    <x v="0"/>
    <s v="36.7285217"/>
    <s v="-119.7451467"/>
    <s v="Fresno"/>
    <x v="40"/>
    <n v="12000"/>
    <m/>
    <s v="Unknown"/>
    <m/>
    <m/>
    <m/>
    <m/>
    <m/>
    <s v="Pending Data"/>
    <s v="Pending Data"/>
    <s v="Pending Data"/>
    <s v="Pending Data"/>
    <s v="2021-05-25"/>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FRESNO 01"/>
    <s v="09:58"/>
    <s v="05/25/2021"/>
    <m/>
    <s v="T005299230"/>
    <s v="UNKNOWN"/>
    <s v="MAPLE AVE XST LIBERTY "/>
    <x v="14"/>
    <m/>
    <m/>
    <s v="F4THFP4"/>
    <s v="PECK, HAROLD"/>
    <m/>
    <s v="20210525 10:48"/>
    <n v="9320"/>
    <m/>
    <s v="VEG FIRE BURNT SVC RISER MOLDING, NO EXPOSED WIRES, MADE ''B'' TAG TO REPLACE BOTTOM 2 PIECES OF MOLDING"/>
    <s v="Y"/>
    <n v="4"/>
    <s v="\\fxshare-nas05\quotashare-fs01\ESA\5 - Ignition Tracking\Fire_Tab_Attachment_Files"/>
    <s v="36.7285217,-119.7451467,36.800000,3D"/>
    <m/>
    <m/>
    <m/>
    <s v="NOT ON SCENE"/>
    <m/>
    <s v="N"/>
    <s v="Y"/>
    <m/>
    <s v="Clear"/>
    <m/>
    <s v="County Land"/>
    <m/>
    <s v="Light"/>
    <m/>
    <s v="Unknown"/>
    <m/>
    <s v="1 meter - &lt; 3 meters"/>
    <m/>
    <s v="Fire Dept"/>
    <m/>
    <s v="Overhead"/>
    <m/>
    <x v="0"/>
    <m/>
    <m/>
    <m/>
    <m/>
    <m/>
    <s v="N"/>
    <s v=" "/>
    <m/>
    <m/>
    <m/>
    <m/>
    <m/>
    <m/>
    <m/>
    <m/>
    <m/>
    <m/>
    <m/>
    <m/>
    <m/>
    <m/>
    <m/>
    <m/>
    <m/>
    <m/>
    <m/>
    <m/>
    <m/>
    <m/>
    <m/>
    <m/>
    <m/>
    <m/>
    <m/>
    <m/>
    <m/>
    <m/>
    <m/>
    <m/>
    <m/>
    <m/>
    <m/>
    <m/>
    <m/>
    <m/>
    <m/>
    <m/>
    <m/>
    <m/>
    <m/>
    <m/>
    <m/>
    <m/>
    <m/>
  </r>
  <r>
    <x v="48"/>
    <s v="AGFC"/>
    <s v="3 - QC Complete"/>
    <d v="2021-05-25T00:00:00"/>
    <d v="2021-05-25T00:00:00"/>
    <x v="44"/>
    <s v="\\fxshare-nas05\quotashare-fs01\ESA\5 - Ignition Tracking\2021_Ignition_QC_Folders\20210524_nan_nan_nan_5813266218"/>
    <s v=" "/>
    <s v=""/>
    <m/>
    <m/>
    <m/>
    <m/>
    <x v="0"/>
    <m/>
    <m/>
    <m/>
    <m/>
    <m/>
    <m/>
    <m/>
    <m/>
    <m/>
    <m/>
    <m/>
    <m/>
    <m/>
    <m/>
    <m/>
    <m/>
    <m/>
    <s v=" "/>
    <x v="8"/>
    <s v="22:28"/>
    <m/>
    <m/>
    <s v="FAS"/>
    <s v="N"/>
    <s v="N"/>
    <m/>
    <m/>
    <m/>
    <n v="5813266218"/>
    <m/>
    <m/>
    <m/>
    <m/>
    <s v=" "/>
    <x v="0"/>
    <x v="2"/>
    <s v="N"/>
    <s v="N"/>
    <s v="Structure fire, not attributable to PG&amp;E This information is preliminary."/>
    <s v="Not PG&amp;E"/>
    <s v="Building"/>
    <m/>
    <m/>
    <s v="Structure-only"/>
    <m/>
    <m/>
    <m/>
    <m/>
    <x v="3"/>
    <x v="1"/>
    <x v="1"/>
    <m/>
    <s v="Underground"/>
    <m/>
    <m/>
    <m/>
    <m/>
    <s v=" "/>
    <x v="0"/>
    <s v="37.3275550"/>
    <s v="-121.8845817"/>
    <s v="Santa Clara"/>
    <x v="41"/>
    <n v="12000"/>
    <m/>
    <s v="San Jose FD"/>
    <s v="Urban"/>
    <m/>
    <m/>
    <m/>
    <m/>
    <s v="Pending Data"/>
    <s v="Pending Data"/>
    <s v="Pending Data"/>
    <s v="Pending Data"/>
    <s v="2021-05-25"/>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AN JOSE"/>
    <s v="SAN JOSE 08"/>
    <s v="22:28"/>
    <s v="05/24/2021"/>
    <m/>
    <n v="5813266218"/>
    <n v="2"/>
    <s v="PIERCE AVE APT 722"/>
    <x v="36"/>
    <n v="37.327449999999999"/>
    <n v="-121.884601"/>
    <s v="J2TM1CI"/>
    <s v="CAMERON, MIKE"/>
    <n v="83701104"/>
    <s v="20210525 00:08"/>
    <n v="1120"/>
    <m/>
    <s v="locked off main brkrs and tagged per fire dept. apts 322,422,522,622,&amp; 722"/>
    <s v="Y"/>
    <m/>
    <m/>
    <s v="37.3275550,-121.8845817,42.400000,3D"/>
    <m/>
    <m/>
    <m/>
    <s v="San Jose Fire Dept."/>
    <m/>
    <s v="Y"/>
    <s v="Y"/>
    <s v="Y"/>
    <s v="Clear"/>
    <m/>
    <s v="Structures"/>
    <m/>
    <s v="Calm"/>
    <m/>
    <s v="Unknown"/>
    <m/>
    <s v="Structure Only"/>
    <m/>
    <s v="Fire Dept"/>
    <m/>
    <s v="Underbuild"/>
    <m/>
    <x v="0"/>
    <m/>
    <m/>
    <m/>
    <m/>
    <m/>
    <m/>
    <s v=" "/>
    <m/>
    <m/>
    <m/>
    <m/>
    <m/>
    <m/>
    <m/>
    <m/>
    <m/>
    <m/>
    <m/>
    <m/>
    <m/>
    <m/>
    <m/>
    <m/>
    <m/>
    <m/>
    <m/>
    <m/>
    <m/>
    <m/>
    <m/>
    <m/>
    <m/>
    <m/>
    <m/>
    <m/>
    <m/>
    <m/>
    <m/>
    <m/>
    <m/>
    <m/>
    <m/>
    <m/>
    <m/>
    <m/>
    <m/>
    <m/>
    <m/>
    <m/>
    <m/>
    <s v=""/>
    <s v=""/>
    <s v=""/>
    <s v=""/>
  </r>
  <r>
    <x v="49"/>
    <m/>
    <s v="1 - QC Not Started"/>
    <m/>
    <m/>
    <x v="45"/>
    <s v="\\fxshare-nas05\quotashare-fs01\ESA\5 - Ignition Tracking\2021_Ignition_QC_Folders\20210524_1357898_21-0065450.2(2 outages)_nan_T005298815"/>
    <s v=" "/>
    <m/>
    <m/>
    <m/>
    <m/>
    <m/>
    <x v="0"/>
    <m/>
    <m/>
    <m/>
    <m/>
    <m/>
    <m/>
    <m/>
    <m/>
    <m/>
    <m/>
    <m/>
    <m/>
    <m/>
    <m/>
    <m/>
    <m/>
    <m/>
    <s v=" "/>
    <x v="8"/>
    <s v="22:11"/>
    <d v="2021-05-24T00:00:00"/>
    <s v="22:11"/>
    <s v="FAS"/>
    <s v="N"/>
    <s v="N"/>
    <s v="1357898"/>
    <s v="21-0065450.2(2 outages)"/>
    <m/>
    <s v="T005298815"/>
    <m/>
    <m/>
    <m/>
    <m/>
    <s v=" "/>
    <x v="0"/>
    <x v="0"/>
    <s v="Y"/>
    <s v="N"/>
    <m/>
    <s v="PG&amp;E"/>
    <s v="Other"/>
    <s v="D"/>
    <m/>
    <s v="Structure-only"/>
    <m/>
    <m/>
    <m/>
    <m/>
    <x v="6"/>
    <x v="2"/>
    <x v="11"/>
    <m/>
    <s v="Overhead"/>
    <m/>
    <m/>
    <m/>
    <m/>
    <s v=" "/>
    <x v="0"/>
    <n v="37.853554000000003"/>
    <n v="-122.268477"/>
    <s v="Santa Barbara"/>
    <x v="42"/>
    <n v="12000"/>
    <m/>
    <s v="Berkeley FD"/>
    <s v="Urban"/>
    <m/>
    <m/>
    <m/>
    <m/>
    <s v="Pending Data"/>
    <s v="Pending Data"/>
    <s v="Pending Data"/>
    <s v="Pending Data"/>
    <s v="2021-05-25"/>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EAST BAY"/>
    <s v="OAKLAND 02"/>
    <s v="22:11"/>
    <s v="05/24/2021"/>
    <s v="1357898"/>
    <s v="T005298815"/>
    <n v="3034"/>
    <s v="TREMONT ST LFT"/>
    <x v="37"/>
    <n v="37.852260000000001"/>
    <n v="-122.25582"/>
    <s v="E1TACBS"/>
    <s v="BELCSAK, ALEX"/>
    <n v="12041112"/>
    <s v="20210524 23:57"/>
    <n v="9111"/>
    <m/>
    <s v="Fire due to Mylar balloons.  Blackened pole, damaged secondary crossarm and transformer"/>
    <s v="Y"/>
    <m/>
    <m/>
    <s v="34.8082133,-120.1630883,17.700000,2D"/>
    <m/>
    <m/>
    <m/>
    <s v="Berkeley Fire Department 510-981-3473"/>
    <m/>
    <s v="N"/>
    <s v="Y"/>
    <m/>
    <s v="Clear"/>
    <m/>
    <s v="PG&amp;E Only"/>
    <m/>
    <s v="Calm"/>
    <m/>
    <s v="Balloons"/>
    <m/>
    <s v="Structure Only"/>
    <m/>
    <s v="Fire Dept"/>
    <m/>
    <s v="Overhead"/>
    <m/>
    <x v="0"/>
    <m/>
    <m/>
    <m/>
    <s v="METALLIC BALLOON"/>
    <s v="TRANSFORMER (OH)"/>
    <s v="N"/>
    <s v=" "/>
    <s v="Unplanned"/>
    <s v="East Bay"/>
    <s v="Central"/>
    <s v="012041112, OAKLAND D-1112"/>
    <s v="21-0065450.2(2 outages)"/>
    <s v="Unplanned"/>
    <s v="Clear;32-90 F"/>
    <s v="791"/>
    <s v="145415"/>
    <s v="NO"/>
    <s v="Force Out"/>
    <s v="Sustained"/>
    <s v="No"/>
    <s v="CR166"/>
    <s v="OH"/>
    <s v="Line Recloser"/>
    <s v="1357898"/>
    <s v="Conductor, Overhead, Broken"/>
    <s v="NONE"/>
    <s v="05/24/21 22:58"/>
    <s v=" "/>
    <s v="REGENT ST, 4/N/O ALCATRAZ"/>
    <s v="TREMONT ST &amp; ESSEX ST"/>
    <s v="SW R114 CLOSE|SW R113 OPEN|SW R6608 OPEN"/>
    <s v=" "/>
    <s v=" "/>
    <s v="No"/>
    <s v="3rd Party, Metallic Balloon"/>
    <s v=" "/>
    <s v="No"/>
    <s v="1"/>
    <s v="23"/>
    <s v="WSO2"/>
    <s v="Distribution Circuit"/>
    <s v="WSO2"/>
    <s v="05/24/21 22:07"/>
    <s v="WSO2"/>
    <s v="05/25/21 03:50"/>
    <s v="05/25/21 03:58"/>
    <s v="No"/>
    <s v="1631787"/>
    <s v="21-0065450"/>
    <s v="CR166"/>
    <s v="012041112"/>
    <m/>
    <m/>
    <m/>
  </r>
  <r>
    <x v="50"/>
    <m/>
    <s v="1 - QC Not Started"/>
    <m/>
    <m/>
    <x v="46"/>
    <s v="\\fxshare-nas05\quotashare-fs01\ESA\5 - Ignition Tracking\2021_Ignition_QC_Folders\20210524_1357307_21-0065048_nan_T005298222"/>
    <s v=" "/>
    <m/>
    <m/>
    <m/>
    <m/>
    <m/>
    <x v="0"/>
    <m/>
    <m/>
    <m/>
    <m/>
    <m/>
    <m/>
    <m/>
    <m/>
    <m/>
    <m/>
    <m/>
    <m/>
    <m/>
    <m/>
    <m/>
    <m/>
    <m/>
    <s v=" "/>
    <x v="8"/>
    <s v="10:12"/>
    <d v="2021-05-24T00:00:00"/>
    <s v="10:12"/>
    <s v="FAS"/>
    <s v="N"/>
    <s v="N"/>
    <s v="1357307"/>
    <s v="21-0065048"/>
    <m/>
    <s v="T005298222"/>
    <s v="31541285"/>
    <m/>
    <m/>
    <m/>
    <s v=" "/>
    <x v="2"/>
    <x v="0"/>
    <s v="Y"/>
    <s v="Y"/>
    <m/>
    <s v="PG&amp;E"/>
    <s v="Vegetation"/>
    <s v="D"/>
    <m/>
    <s v="Structure-only"/>
    <m/>
    <m/>
    <m/>
    <m/>
    <x v="6"/>
    <x v="2"/>
    <x v="12"/>
    <m/>
    <s v="Overhead"/>
    <m/>
    <m/>
    <m/>
    <m/>
    <s v=" "/>
    <x v="0"/>
    <s v="38.69110408485644"/>
    <s v="-121.78328628594602"/>
    <s v="Yolo"/>
    <x v="43"/>
    <n v="12000"/>
    <m/>
    <s v="Davis FD"/>
    <s v="Urban"/>
    <m/>
    <m/>
    <m/>
    <m/>
    <s v="Pending Data"/>
    <s v="Pending Data"/>
    <s v="Pending Data"/>
    <s v="Pending Data"/>
    <s v="2021-05-24"/>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ACRAMENTO"/>
    <s v="WOODLAND 01"/>
    <s v="10:12"/>
    <s v="05/24/2021"/>
    <s v="1357307"/>
    <s v="T005298222"/>
    <n v="24662"/>
    <s v="COUNTY ROAD 102"/>
    <x v="38"/>
    <n v="38.545299999999997"/>
    <n v="-121.73399999999999"/>
    <s v="S2TM1GI"/>
    <s v="GUTIERREZ, MIGUEL"/>
    <n v="6204"/>
    <s v="20210524 12:53"/>
    <n v="9260"/>
    <m/>
    <s v="dump truck caught phone and broke pole. wire down and broken pole"/>
    <s v="Y"/>
    <m/>
    <m/>
    <s v="38.69110408485644,-121.78328628594602,20.059220959566083,"/>
    <m/>
    <m/>
    <m/>
    <s v="Davis FD"/>
    <m/>
    <s v="N"/>
    <s v="Y"/>
    <m/>
    <s v="Clear"/>
    <m/>
    <s v="County Land"/>
    <m/>
    <s v="Calm"/>
    <m/>
    <s v="Vegetation"/>
    <m/>
    <s v="0.25 - 10 Acres"/>
    <m/>
    <s v="Fire Dept"/>
    <m/>
    <s v="Overhead"/>
    <m/>
    <x v="1"/>
    <s v="pictures "/>
    <s v="PG&amp;E Employee"/>
    <m/>
    <s v="VEHICLE"/>
    <s v="POLE-WOOD"/>
    <s v="N"/>
    <s v=" "/>
    <s v="Unplanned"/>
    <s v="Sacramento"/>
    <s v="Yolo"/>
    <s v="062041106, DAVIS-1106"/>
    <s v="21-0065048"/>
    <s v="Unplanned"/>
    <s v="Clear;32-90 F"/>
    <s v="2908"/>
    <s v="168664"/>
    <s v="YES"/>
    <s v="Force Out"/>
    <s v="Sustained"/>
    <s v="No"/>
    <s v="1106/2"/>
    <s v="OH"/>
    <s v="Circuit Breaker"/>
    <s v="1357307"/>
    <s v="Pole-Wood, Broken, wire on ground"/>
    <s v="NONE"/>
    <s v="05/24/21 13:53"/>
    <s v=" "/>
    <s v="DAVIS SUB"/>
    <s v="3P/W/O 17665 &amp; 4P/W/O 17665"/>
    <s v="COIS @ J279 TWD 1247 OPEN|COIS @ T1077 TWD J157 OPEN|FUS 1247 OPEN|SW 2730 CLOSE|COIS @ T2713 TWD T2712 OPEN|SW 1476 CLOSE|SW 4388 CLOSE|SW 7363 OPEN"/>
    <s v="DUMP TRUCK CAUGHT COMM WIRE "/>
    <s v=" "/>
    <s v="No"/>
    <s v="3rd Party, Vehicle"/>
    <s v=" "/>
    <s v="Yes"/>
    <s v="1"/>
    <s v="30"/>
    <s v="THN3"/>
    <s v="Distribution Circuit"/>
    <s v="ZXR8"/>
    <s v="05/24/21 10:03"/>
    <s v=" "/>
    <s v=" "/>
    <s v=" "/>
    <s v="No"/>
    <s v="1631612"/>
    <s v="21-0065048"/>
    <s v="1106/2"/>
    <s v="062041106"/>
    <m/>
    <m/>
    <m/>
  </r>
  <r>
    <x v="51"/>
    <s v="TLAL"/>
    <s v="2 - QC In Progress"/>
    <m/>
    <d v="2021-05-26T00:00:00"/>
    <x v="47"/>
    <s v="\\fxshare-nas05\quotashare-fs01\ESA\5 - Ignition Tracking\2021_Ignition_QC_Folders\20210524_1356964_21-0064923.2(2 outages)_nan_T005297848"/>
    <s v=" "/>
    <s v=""/>
    <m/>
    <m/>
    <m/>
    <m/>
    <x v="2"/>
    <m/>
    <m/>
    <m/>
    <m/>
    <m/>
    <m/>
    <m/>
    <m/>
    <m/>
    <m/>
    <m/>
    <m/>
    <m/>
    <m/>
    <m/>
    <m/>
    <m/>
    <s v=" "/>
    <x v="8"/>
    <s v="06:05"/>
    <d v="2021-05-24T00:00:00"/>
    <d v="1899-12-30T05:49:00"/>
    <s v="FAS"/>
    <s v="N"/>
    <s v="N"/>
    <s v="1356964"/>
    <s v="21-0064923.2(2 outages)"/>
    <m/>
    <s v="T005297848, T005297881"/>
    <n v="121386592"/>
    <m/>
    <m/>
    <m/>
    <s v=" "/>
    <x v="2"/>
    <x v="0"/>
    <s v="Y"/>
    <s v="Y"/>
    <s v="On May 24, 2021 at 0646 hours, PG&amp;E Troublemen patrolled the Wyandotte 1107 Distribution Circuit number 102911107, in the Tier 2 State Responsibility area near 4626 Foothill Blvd in Bangor (Oroville). They observed a fallen tree, one phase of broken 4 ACSR overhead service conductor and 1/0 triplex down on the ground, a damaged 10kVA overhead transformer, and a small fire. Initial analysis indicates the ignition was caused by a tree that fell into the line. Cal Fire responded to and extinguished the fire. The 69-minute outage affected * customers. The line was returned to service on May 24, 2021. This information is preliminary."/>
    <s v="PG&amp;E"/>
    <s v="Vegetation"/>
    <s v="D"/>
    <s v="D"/>
    <s v="1 meter - &lt; 3 meters"/>
    <m/>
    <m/>
    <m/>
    <m/>
    <x v="2"/>
    <x v="2"/>
    <x v="2"/>
    <m/>
    <s v="Overhead"/>
    <s v="Primary"/>
    <s v="Conductor - Primary"/>
    <s v="Conductor, Transformer"/>
    <s v="Circuit ID: 102911107, SAP ID: 100426419"/>
    <s v=" "/>
    <x v="1"/>
    <s v="39.4582500"/>
    <s v="-121.4708633"/>
    <s v="Butte"/>
    <x v="44"/>
    <n v="12000"/>
    <m/>
    <s v="Cal Fire"/>
    <m/>
    <m/>
    <m/>
    <m/>
    <m/>
    <s v="Pending Data"/>
    <s v="Pending Data"/>
    <s v="Pending Data"/>
    <s v="Pending Data"/>
    <s v="2021-05-24"/>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VALLEY"/>
    <s v="OROVILLE 01"/>
    <s v="06:05"/>
    <s v="05/24/2021"/>
    <s v="1356964"/>
    <s v="T005297848"/>
    <n v="52"/>
    <s v="PLEASANT VIEW LN"/>
    <x v="39"/>
    <n v="39.482370000000003"/>
    <n v="-121.50360000000001"/>
    <s v="V4TM2SK"/>
    <s v="SPARKS, MARTY"/>
    <n v="102911107"/>
    <s v="20210524 08:13"/>
    <n v="9260"/>
    <m/>
    <s v="Need flagging, BTA, tree fell and broke service and brought down 1 phase of 4acsr "/>
    <s v="Y"/>
    <n v="2"/>
    <s v="\\fxshare-nas05\quotashare-fs01\ESA\5 - Ignition Tracking\Fire_Tab_Attachment_Files"/>
    <s v="39.4582500,-121.4708633,201.600000,3D"/>
    <m/>
    <m/>
    <m/>
    <s v="Cal fire"/>
    <m/>
    <s v="N"/>
    <s v="Y"/>
    <m/>
    <s v="Clear"/>
    <m/>
    <s v="County Land"/>
    <m/>
    <s v="Calm"/>
    <m/>
    <s v="Vegetation"/>
    <m/>
    <s v="1 meter - &lt; 3 meters"/>
    <m/>
    <s v="Cal Fire"/>
    <m/>
    <s v="Overhead"/>
    <m/>
    <x v="1"/>
    <s v="Pictures"/>
    <s v="PG&amp;E Employee"/>
    <m/>
    <s v="TREE-FELL INTO LINE"/>
    <s v="CONDUCTOR, OVERHEAD"/>
    <s v="N"/>
    <s v=" "/>
    <s v="Unplanned"/>
    <s v="North Valley"/>
    <s v="Oroville"/>
    <s v="102911107, WYANDOTTE-1107"/>
    <s v="21-0064923.2(2 outages)"/>
    <s v="Unplanned"/>
    <s v="Clear;32-90 F"/>
    <s v="469"/>
    <s v="32515"/>
    <s v="NO"/>
    <s v="Force Out"/>
    <s v="Sustained"/>
    <s v="No"/>
    <s v="37472"/>
    <s v="OH"/>
    <s v="Line Recloser"/>
    <s v="1356964"/>
    <s v="Insulator, Broken"/>
    <s v="NONE"/>
    <s v="05/24/21 13:23"/>
    <s v=" "/>
    <s v="W/S FOOTHILL BLVD, 300' SW/O ORO BANGOR HWY, OROVILLE"/>
    <s v="1 E/OF CAP BANK 345 ON HARDTAP AT SECONDARY SIDE"/>
    <s v=" "/>
    <s v="FORCED OUT DUE TO HIGH GROUND AMPS; FIELD RPTS WAS SERVICE CONDUCTOR AND EQUIPMENT THAT TREE CAME IN CONTACT WITH; NO MAINLINE EQUIPMENT INVOLVED"/>
    <s v=" "/>
    <s v="No"/>
    <s v="Vegetation, Tree - branch fell on line"/>
    <s v=" "/>
    <s v="No"/>
    <s v="1"/>
    <s v="61"/>
    <s v="ERCK"/>
    <s v="Distribution Circuit"/>
    <s v="MTHE"/>
    <s v="05/24/21 05:49"/>
    <s v=" "/>
    <s v="05/24/21 17:20"/>
    <s v=" "/>
    <s v="No"/>
    <s v="1631398"/>
    <s v="21-0064923"/>
    <s v="37472"/>
    <s v=""/>
    <s v=""/>
    <s v=""/>
    <s v=""/>
  </r>
  <r>
    <x v="52"/>
    <s v="AGFC"/>
    <s v="3 - QC Complete"/>
    <d v="2021-05-24T00:00:00"/>
    <d v="2021-05-24T00:00:00"/>
    <x v="48"/>
    <s v="\\fxshare-nas05\quotashare-fs01\ESA\5 - Ignition Tracking\2021_Ignition_QC_Folders\20210523_nan_nan_nan_T005297805"/>
    <s v=" "/>
    <s v=""/>
    <m/>
    <m/>
    <m/>
    <m/>
    <x v="0"/>
    <m/>
    <m/>
    <m/>
    <m/>
    <m/>
    <m/>
    <m/>
    <m/>
    <m/>
    <m/>
    <m/>
    <m/>
    <m/>
    <m/>
    <m/>
    <m/>
    <m/>
    <s v=" "/>
    <x v="9"/>
    <s v="23:26"/>
    <m/>
    <m/>
    <s v="FAS"/>
    <s v="N"/>
    <s v="N"/>
    <m/>
    <m/>
    <m/>
    <s v="T005297805"/>
    <m/>
    <m/>
    <m/>
    <m/>
    <s v=" "/>
    <x v="0"/>
    <x v="2"/>
    <s v="N"/>
    <s v="N"/>
    <s v="Structure fire, not attributable to PG&amp;E assets. Grow house per Cal Fire. This information is preliminary."/>
    <s v="Not PG&amp;E"/>
    <s v="Building"/>
    <m/>
    <m/>
    <s v="0.26-9.99"/>
    <m/>
    <m/>
    <m/>
    <m/>
    <x v="3"/>
    <x v="1"/>
    <x v="1"/>
    <m/>
    <s v="Overhead"/>
    <m/>
    <m/>
    <m/>
    <m/>
    <s v=" "/>
    <x v="1"/>
    <s v="37.6407733"/>
    <s v="-120.3026250"/>
    <s v="Mariposa"/>
    <x v="45"/>
    <n v="12000"/>
    <m/>
    <s v="Cal Fire"/>
    <s v="Hardwood Woodland"/>
    <m/>
    <m/>
    <n v="400"/>
    <m/>
    <s v="Pending Data"/>
    <s v="Pending Data"/>
    <s v="Pending Data"/>
    <s v="Pending Data"/>
    <s v="2021-05-24"/>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YOSEMITE"/>
    <s v="MERCED 01"/>
    <s v="23:26"/>
    <s v="05/23/2021"/>
    <m/>
    <s v="T005297805"/>
    <s v="UNKNOWN"/>
    <s v="2900 BARRETT COVE"/>
    <x v="40"/>
    <m/>
    <m/>
    <s v="Y4TBAR9"/>
    <s v="REDDING, BLAKE"/>
    <m/>
    <s v="20210524 01:04"/>
    <n v="9221"/>
    <m/>
    <s v="struc fire /grow house per Cal Fire"/>
    <s v="Y"/>
    <n v="2"/>
    <s v="\\fxshare-nas05\quotashare-fs01\ESA\5 - Ignition Tracking\Fire_Tab_Attachment_Files"/>
    <s v="37.6407733,-120.3026250,377.700000,3D"/>
    <m/>
    <m/>
    <m/>
    <s v="cal fire Jake Ruhl 21-CAMMU010643"/>
    <m/>
    <s v="N"/>
    <s v="Y"/>
    <m/>
    <s v="Clear"/>
    <m/>
    <s v="Private Land"/>
    <m/>
    <s v="Calm"/>
    <m/>
    <s v="Unknown"/>
    <m/>
    <s v="0.25 - 10 Acres"/>
    <m/>
    <s v="Cal Fire"/>
    <m/>
    <s v="Overhead"/>
    <m/>
    <x v="0"/>
    <m/>
    <m/>
    <m/>
    <s v="PATROL-FOUND NOTHING"/>
    <m/>
    <s v="N"/>
    <s v=" "/>
    <m/>
    <m/>
    <m/>
    <m/>
    <m/>
    <m/>
    <m/>
    <m/>
    <m/>
    <m/>
    <m/>
    <m/>
    <m/>
    <m/>
    <m/>
    <m/>
    <m/>
    <m/>
    <m/>
    <m/>
    <m/>
    <m/>
    <m/>
    <m/>
    <m/>
    <m/>
    <m/>
    <m/>
    <m/>
    <m/>
    <m/>
    <m/>
    <m/>
    <m/>
    <m/>
    <m/>
    <m/>
    <m/>
    <m/>
    <m/>
    <m/>
    <m/>
    <m/>
    <s v=""/>
    <s v=""/>
    <s v=""/>
    <s v=""/>
  </r>
  <r>
    <x v="53"/>
    <s v="AGFC"/>
    <s v="3 - QC Complete"/>
    <d v="2021-05-23T00:00:00"/>
    <d v="2021-05-23T00:00:00"/>
    <x v="49"/>
    <s v="\\fxshare-nas05\quotashare-fs01\ESA\5 - Ignition Tracking\2021_Ignition_QC_Folders\20210522_nan_nan_nan_1667851982"/>
    <s v=" "/>
    <s v=""/>
    <m/>
    <m/>
    <m/>
    <m/>
    <x v="0"/>
    <m/>
    <m/>
    <m/>
    <m/>
    <m/>
    <m/>
    <m/>
    <m/>
    <m/>
    <m/>
    <m/>
    <m/>
    <m/>
    <m/>
    <m/>
    <m/>
    <m/>
    <s v=" "/>
    <x v="10"/>
    <s v="19:38"/>
    <m/>
    <m/>
    <s v="FAS"/>
    <s v="N"/>
    <s v="N"/>
    <m/>
    <m/>
    <m/>
    <n v="1667851982"/>
    <m/>
    <m/>
    <m/>
    <m/>
    <s v=" "/>
    <x v="0"/>
    <x v="2"/>
    <s v="N"/>
    <s v="N"/>
    <s v="Structure fire, not attributable to PG&amp;E assets. This information is preliminary."/>
    <s v="Not PG&amp;E"/>
    <s v="Building"/>
    <m/>
    <m/>
    <s v="&lt;3 meters of linear travel"/>
    <m/>
    <m/>
    <m/>
    <m/>
    <x v="3"/>
    <x v="1"/>
    <x v="1"/>
    <m/>
    <s v="Underbuild"/>
    <m/>
    <m/>
    <m/>
    <m/>
    <s v=" "/>
    <x v="1"/>
    <s v="37.9117767"/>
    <s v="-122.1692283"/>
    <s v="Contra Costa"/>
    <x v="46"/>
    <n v="12000"/>
    <m/>
    <s v="Moraga FD"/>
    <s v="Urban"/>
    <m/>
    <m/>
    <n v="530"/>
    <m/>
    <s v="Pending Data"/>
    <s v="Pending Data"/>
    <s v="Pending Data"/>
    <s v="Pending Data"/>
    <s v="2021-05-23"/>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DIABLO"/>
    <s v="CONCORD 06"/>
    <s v="19:38"/>
    <s v="05/22/2021"/>
    <m/>
    <n v="1667851982"/>
    <n v="368"/>
    <s v="DALEWOOD DR"/>
    <x v="41"/>
    <n v="37.911640000000013"/>
    <n v="-122.169614"/>
    <s v="D2TMJLQ"/>
    <s v="LUBOVISKI, MILTON"/>
    <n v="14671102"/>
    <s v="20210522 20:34"/>
    <n v="1120"/>
    <m/>
    <s v="house will need inspection before we re energize"/>
    <s v="Y"/>
    <m/>
    <m/>
    <s v="37.9117767,-122.1692283,222.600000,3D"/>
    <m/>
    <m/>
    <m/>
    <m/>
    <m/>
    <s v="N"/>
    <s v="Y"/>
    <s v="N"/>
    <s v="Clear"/>
    <m/>
    <s v="Structures"/>
    <m/>
    <s v="Calm"/>
    <m/>
    <s v="Unknown"/>
    <m/>
    <s v="Structure Only"/>
    <m/>
    <s v="Other (Comments)"/>
    <s v="moraga/orinda report#21053270"/>
    <s v="Underbuild"/>
    <m/>
    <x v="0"/>
    <m/>
    <m/>
    <m/>
    <m/>
    <m/>
    <m/>
    <s v=" "/>
    <m/>
    <m/>
    <m/>
    <m/>
    <m/>
    <m/>
    <m/>
    <m/>
    <m/>
    <m/>
    <m/>
    <m/>
    <m/>
    <m/>
    <m/>
    <m/>
    <m/>
    <m/>
    <m/>
    <m/>
    <m/>
    <m/>
    <m/>
    <m/>
    <m/>
    <m/>
    <m/>
    <m/>
    <m/>
    <m/>
    <m/>
    <m/>
    <m/>
    <m/>
    <m/>
    <m/>
    <m/>
    <m/>
    <m/>
    <m/>
    <m/>
    <m/>
    <m/>
    <s v=""/>
    <s v=""/>
    <s v=""/>
    <s v=""/>
  </r>
  <r>
    <x v="54"/>
    <s v="AGFC"/>
    <s v="3 - QC Complete"/>
    <d v="2021-05-22T00:00:00"/>
    <d v="2021-05-22T00:00:00"/>
    <x v="50"/>
    <s v="\\fxshare-nas05\quotashare-fs01\ESA\5 - Ignition Tracking\2021_Ignition_QC_Folders\20210522_nan_nan_nan_7942191101"/>
    <s v=" "/>
    <s v=""/>
    <m/>
    <m/>
    <m/>
    <m/>
    <x v="0"/>
    <m/>
    <m/>
    <m/>
    <m/>
    <m/>
    <m/>
    <m/>
    <m/>
    <m/>
    <m/>
    <m/>
    <m/>
    <m/>
    <m/>
    <m/>
    <m/>
    <m/>
    <s v=" "/>
    <x v="10"/>
    <s v="17:37"/>
    <m/>
    <m/>
    <s v="FAS"/>
    <s v="N"/>
    <s v="N"/>
    <m/>
    <m/>
    <m/>
    <n v="7942191101"/>
    <m/>
    <m/>
    <m/>
    <m/>
    <s v=" "/>
    <x v="0"/>
    <x v="2"/>
    <s v="N"/>
    <s v="N"/>
    <s v="Other fire, not attributable to PG&amp;E assets. Grass fire in customer back yard ignited by customer. This information is preliminary."/>
    <s v="Not PG&amp;E"/>
    <s v="Vegetation"/>
    <m/>
    <m/>
    <s v="0.26-9.99"/>
    <m/>
    <m/>
    <m/>
    <m/>
    <x v="3"/>
    <x v="1"/>
    <x v="1"/>
    <m/>
    <s v="Overhead"/>
    <m/>
    <m/>
    <m/>
    <m/>
    <s v=" "/>
    <x v="0"/>
    <s v="36.5667683"/>
    <s v="-119.6165633"/>
    <s v="Fresno"/>
    <x v="47"/>
    <n v="12000"/>
    <m/>
    <s v="Selma FD"/>
    <s v="Urban"/>
    <m/>
    <m/>
    <m/>
    <m/>
    <s v="Pending Data"/>
    <s v="Pending Data"/>
    <s v="Pending Data"/>
    <s v="Pending Data"/>
    <s v="2021-05-22"/>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SELMA  01"/>
    <s v="17:37"/>
    <s v="05/22/2021"/>
    <m/>
    <n v="7942191101"/>
    <n v="2050"/>
    <s v="YOUNG ST"/>
    <x v="42"/>
    <n v="36.566434000000001"/>
    <n v="-119.61666099999999"/>
    <s v="F6TJMRY"/>
    <s v="ROGERS, JAMES"/>
    <n v="254121105"/>
    <s v="20210522 17:47"/>
    <n v="2640"/>
    <n v="1"/>
    <s v="SELMA FD DEEMED HOUSE IS UNINHABITABLE ASKED FOR ELECTRIC AND GAS TO BE TURNED OFF"/>
    <s v="Y"/>
    <m/>
    <m/>
    <s v="36.5667683,-119.6165633,95.600000,3D"/>
    <m/>
    <m/>
    <m/>
    <s v="SELMA FD"/>
    <m/>
    <s v="N"/>
    <s v="Y"/>
    <s v="Y"/>
    <s v="Clear"/>
    <m/>
    <s v="Private Land"/>
    <s v="GRASS FIRE IN BACKYARD SELMA FD SAID RESIDENCE STARTED FIRE"/>
    <s v="Light"/>
    <m/>
    <s v="Unknown"/>
    <m/>
    <s v="&lt; 1 meter"/>
    <m/>
    <s v="Fire Dept"/>
    <m/>
    <s v="Overhead"/>
    <m/>
    <x v="0"/>
    <m/>
    <m/>
    <m/>
    <m/>
    <m/>
    <m/>
    <s v=" "/>
    <m/>
    <m/>
    <m/>
    <m/>
    <m/>
    <m/>
    <m/>
    <m/>
    <m/>
    <m/>
    <m/>
    <m/>
    <m/>
    <m/>
    <m/>
    <m/>
    <m/>
    <m/>
    <m/>
    <m/>
    <m/>
    <m/>
    <m/>
    <m/>
    <m/>
    <m/>
    <m/>
    <m/>
    <m/>
    <m/>
    <m/>
    <m/>
    <m/>
    <m/>
    <m/>
    <m/>
    <m/>
    <m/>
    <m/>
    <m/>
    <m/>
    <m/>
    <m/>
    <s v=""/>
    <s v=""/>
    <s v=""/>
    <s v=""/>
  </r>
  <r>
    <x v="55"/>
    <m/>
    <s v="1 - QC Not Started"/>
    <m/>
    <m/>
    <x v="51"/>
    <s v="\\fxshare-nas05\quotashare-fs01\ESA\5 - Ignition Tracking\2021_Ignition_QC_Folders\20210522_1356501_21-0064768_nan_T005297350"/>
    <s v=" "/>
    <m/>
    <m/>
    <m/>
    <m/>
    <m/>
    <x v="0"/>
    <m/>
    <m/>
    <m/>
    <m/>
    <m/>
    <m/>
    <m/>
    <m/>
    <m/>
    <m/>
    <m/>
    <m/>
    <m/>
    <m/>
    <m/>
    <m/>
    <m/>
    <s v=" "/>
    <x v="10"/>
    <s v="16:39"/>
    <d v="2021-05-22T00:00:00"/>
    <s v="16:39"/>
    <s v="FAS"/>
    <s v="N"/>
    <s v="N"/>
    <s v="1356501"/>
    <s v="21-0064768"/>
    <m/>
    <s v="T005297350"/>
    <m/>
    <m/>
    <m/>
    <m/>
    <s v=" "/>
    <x v="2"/>
    <x v="0"/>
    <s v="Y"/>
    <s v="Y"/>
    <m/>
    <s v="PG&amp;E"/>
    <s v="Vegetation"/>
    <m/>
    <m/>
    <s v="Structure-only"/>
    <m/>
    <m/>
    <m/>
    <m/>
    <x v="0"/>
    <x v="4"/>
    <x v="13"/>
    <m/>
    <s v="Overhead"/>
    <s v="Primary"/>
    <s v="Fuse"/>
    <m/>
    <m/>
    <s v=" "/>
    <x v="0"/>
    <s v="37.4899883"/>
    <s v="-120.6126383"/>
    <s v="Merced"/>
    <x v="48"/>
    <n v="21000"/>
    <m/>
    <s v="Cal Fire"/>
    <s v="Herbaceous"/>
    <m/>
    <m/>
    <m/>
    <m/>
    <s v="Pending Data"/>
    <s v="Pending Data"/>
    <s v="Pending Data"/>
    <s v="Pending Data"/>
    <s v="2021-05-22"/>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YOSEMITE"/>
    <s v="MERCED 04"/>
    <s v="16:39"/>
    <s v="05/22/2021"/>
    <s v="1356501"/>
    <s v="T005297350"/>
    <m/>
    <s v="EAST AVE E/O LOONEY TO"/>
    <x v="43"/>
    <n v="37.49127"/>
    <n v="-120.62902"/>
    <s v="Y4TBAR9"/>
    <s v="REDDING, BLAKE"/>
    <n v="254702104"/>
    <s v="20210522 18:37"/>
    <n v="9002"/>
    <n v="1"/>
    <s v="grass fire by DE TX pole SSD fuses 2 of 3 blown"/>
    <s v="Y"/>
    <n v="3"/>
    <s v="\\fxshare-nas05\quotashare-fs01\ESA\5 - Ignition Tracking\Fire_Tab_Attachment_Files"/>
    <s v="37.4899883,-120.6126383,194.900000,3D"/>
    <m/>
    <m/>
    <s v="grass fire base of DE TX pole and customer owned mtr pole"/>
    <s v="cal fire Grimes 21-0010550"/>
    <m/>
    <s v="N"/>
    <s v="Y"/>
    <m/>
    <s v="Storm Wind"/>
    <m/>
    <s v="Private Land"/>
    <m/>
    <s v="Gusty"/>
    <m/>
    <s v="Unknown"/>
    <m/>
    <s v="&lt; 1 meter"/>
    <m/>
    <s v="Cal Fire"/>
    <m/>
    <s v="Overhead"/>
    <m/>
    <x v="0"/>
    <m/>
    <m/>
    <m/>
    <s v="PATROL-FOUND NOTHING"/>
    <m/>
    <s v="N"/>
    <s v=" "/>
    <s v="Unplanned"/>
    <s v="Yosemite"/>
    <s v="Merced"/>
    <s v="254702104, CRESSEY-2104"/>
    <s v="21-0064768"/>
    <s v="Unplanned"/>
    <s v="Clear;32-90 F"/>
    <s v="14"/>
    <s v="2324"/>
    <s v="NO"/>
    <s v="Line to Line"/>
    <s v="Sustained"/>
    <s v="No"/>
    <s v="7309"/>
    <s v="OH"/>
    <s v="Fuse"/>
    <s v="1356501"/>
    <s v=" "/>
    <s v=" "/>
    <s v=" "/>
    <s v=" "/>
    <s v="EAST AVE 1 POLE E/O LOONEY - SNELLING"/>
    <s v=" "/>
    <s v=" "/>
    <s v=" "/>
    <s v=" "/>
    <s v="No"/>
    <s v="Unknown Cause, Patrol - found nothing"/>
    <s v=" "/>
    <s v="No"/>
    <s v=" "/>
    <s v=" "/>
    <s v="BSD9"/>
    <s v="Distribution Circuit"/>
    <s v="BSD9"/>
    <s v="05/22/21 15:30"/>
    <s v="Not Required"/>
    <s v="05/22/21 18:16"/>
    <s v=" "/>
    <s v="No"/>
    <s v="1631260"/>
    <s v="21-0064768"/>
    <s v="7309"/>
    <s v="254702104"/>
    <s v="05/22/21 15:30"/>
    <s v="0"/>
    <s v="No"/>
  </r>
  <r>
    <x v="56"/>
    <s v="AGFC"/>
    <s v="4 - QC Follow-Up Required - EII Active Investigation"/>
    <m/>
    <m/>
    <x v="52"/>
    <s v="\\fxshare-nas05\quotashare-fs01\ESA\5 - Ignition Tracking\2021_Ignition_QC_Folders\20210522_nan_nan_nan_3487045020"/>
    <s v=" "/>
    <m/>
    <m/>
    <m/>
    <m/>
    <m/>
    <x v="0"/>
    <m/>
    <m/>
    <m/>
    <m/>
    <m/>
    <m/>
    <m/>
    <m/>
    <m/>
    <m/>
    <m/>
    <m/>
    <m/>
    <m/>
    <m/>
    <m/>
    <m/>
    <s v=" "/>
    <x v="10"/>
    <s v="13:57"/>
    <m/>
    <m/>
    <s v="FAS"/>
    <s v="N"/>
    <s v="N"/>
    <m/>
    <m/>
    <m/>
    <n v="3487045020"/>
    <m/>
    <m/>
    <s v="EI210522A"/>
    <m/>
    <s v=" "/>
    <x v="1"/>
    <x v="1"/>
    <s v="N"/>
    <s v="N"/>
    <m/>
    <s v="Unknown"/>
    <s v="Building"/>
    <m/>
    <m/>
    <s v="&lt;3 meters of linear travel"/>
    <m/>
    <m/>
    <m/>
    <m/>
    <x v="8"/>
    <x v="1"/>
    <x v="1"/>
    <m/>
    <s v="Overhead"/>
    <m/>
    <m/>
    <m/>
    <m/>
    <s v=" "/>
    <x v="0"/>
    <s v="38.5771450"/>
    <s v="-122.8430067"/>
    <s v="Sonoma"/>
    <x v="49"/>
    <n v="12000"/>
    <m/>
    <s v="Unknown"/>
    <s v="Urban"/>
    <m/>
    <m/>
    <m/>
    <m/>
    <s v="Pending Data"/>
    <s v="Pending Data"/>
    <s v="Pending Data"/>
    <s v="Pending Data"/>
    <s v="2021-05-22"/>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COAST"/>
    <s v="GEYSERVILLE"/>
    <s v="13:57"/>
    <s v="05/22/2021"/>
    <m/>
    <n v="3487045020"/>
    <n v="11920"/>
    <s v="OLD REDWOOD HWY"/>
    <x v="44"/>
    <n v="38.578527000000001"/>
    <n v="-122.843502"/>
    <s v="W9TJ5C5"/>
    <s v="CLARK, JEREMY"/>
    <n v="42751111"/>
    <s v="20210522 15:49"/>
    <n v="1121"/>
    <m/>
    <s v="STRUCTURE FIRE"/>
    <s v="Y"/>
    <m/>
    <m/>
    <s v="38.5771450,-122.8430067,39.400000,3D"/>
    <m/>
    <m/>
    <m/>
    <s v="CAPT. STORNETTA 707-481-5209"/>
    <m/>
    <s v="N"/>
    <s v="Y"/>
    <s v="Y"/>
    <s v="Clear"/>
    <s v="LIGHT WITH OCCASIONAL GUSTS"/>
    <s v="Structures"/>
    <m/>
    <s v="Light"/>
    <m/>
    <s v="3rd Party"/>
    <m/>
    <s v="0.25 - 10 Acres"/>
    <m/>
    <s v="Fire Dept"/>
    <m/>
    <s v="Overhead"/>
    <m/>
    <x v="0"/>
    <m/>
    <m/>
    <m/>
    <m/>
    <m/>
    <m/>
    <s v=" "/>
    <m/>
    <m/>
    <m/>
    <m/>
    <m/>
    <m/>
    <m/>
    <m/>
    <m/>
    <m/>
    <m/>
    <m/>
    <m/>
    <m/>
    <m/>
    <m/>
    <m/>
    <m/>
    <m/>
    <m/>
    <m/>
    <m/>
    <m/>
    <m/>
    <m/>
    <m/>
    <m/>
    <m/>
    <m/>
    <m/>
    <m/>
    <m/>
    <m/>
    <m/>
    <m/>
    <m/>
    <m/>
    <m/>
    <m/>
    <m/>
    <m/>
    <m/>
    <m/>
    <m/>
    <m/>
    <m/>
    <m/>
  </r>
  <r>
    <x v="57"/>
    <s v="AGFC"/>
    <s v="3 - QC Complete"/>
    <d v="2021-05-22T00:00:00"/>
    <d v="2021-05-22T00:00:00"/>
    <x v="53"/>
    <s v="\\fxshare-nas05\quotashare-fs01\ESA\5 - Ignition Tracking\2021_Ignition_QC_Folders\20210522_nan_nan_nan_7641669627"/>
    <s v=" "/>
    <s v=""/>
    <m/>
    <m/>
    <m/>
    <m/>
    <x v="0"/>
    <m/>
    <m/>
    <m/>
    <m/>
    <m/>
    <m/>
    <m/>
    <m/>
    <m/>
    <m/>
    <m/>
    <m/>
    <m/>
    <m/>
    <m/>
    <m/>
    <m/>
    <s v=" "/>
    <x v="10"/>
    <s v="12:04"/>
    <m/>
    <m/>
    <s v="FAS"/>
    <s v="N"/>
    <s v="N"/>
    <m/>
    <m/>
    <m/>
    <n v="7641669627"/>
    <m/>
    <m/>
    <m/>
    <m/>
    <s v=" "/>
    <x v="0"/>
    <x v="2"/>
    <s v="N"/>
    <s v="N"/>
    <s v="Duplicate of index 638. Other fire, not attributable to PG&amp;E assets. Customer burning debris got away from them. This information is preliminary."/>
    <s v="Not PG&amp;E"/>
    <s v="Vegetation"/>
    <m/>
    <m/>
    <s v="&lt;3 meters of linear travel"/>
    <m/>
    <m/>
    <m/>
    <m/>
    <x v="3"/>
    <x v="1"/>
    <x v="1"/>
    <m/>
    <s v="Overhead"/>
    <m/>
    <m/>
    <m/>
    <m/>
    <s v=" "/>
    <x v="0"/>
    <s v="36.5678617"/>
    <s v="-119.6177283"/>
    <s v="Fresno"/>
    <x v="47"/>
    <n v="12000"/>
    <m/>
    <s v="Selma FD"/>
    <s v="Urban"/>
    <m/>
    <m/>
    <m/>
    <m/>
    <s v="Pending Data"/>
    <s v="Pending Data"/>
    <s v="Pending Data"/>
    <s v="Pending Data"/>
    <s v="2021-05-22"/>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SELMA  02"/>
    <s v="12:04"/>
    <s v="05/22/2021"/>
    <m/>
    <n v="7641669627"/>
    <n v="10293"/>
    <s v="S DE WOLF AVE"/>
    <x v="42"/>
    <n v="36.593349000000003"/>
    <n v="-119.646503"/>
    <s v="F6TJMRY"/>
    <s v="ROGERS, JAMES"/>
    <n v="254121106"/>
    <s v="20210522 12:13"/>
    <n v="2641"/>
    <n v="1"/>
    <s v="GRASS FIRE CAUSED BY OWNER BURING DEBRIS DAMAGING PANEL CUSTOMER WILL CONTACT PGE WOULD LIKE TO HAVE SERVICE MOVED CLOSER TO THE ROAD"/>
    <s v="Y"/>
    <m/>
    <m/>
    <s v="36.5678617,-119.6177283,89.500000,3D"/>
    <m/>
    <m/>
    <m/>
    <s v="SELMA FD"/>
    <m/>
    <s v="N"/>
    <s v="Y"/>
    <s v="Y"/>
    <s v="Clear"/>
    <m/>
    <s v="Private Land"/>
    <m/>
    <s v="Breezy"/>
    <m/>
    <s v="3rd Party"/>
    <s v="OWNER BURNING PILES OF DEBRIS FIRE GOT AWAY "/>
    <s v="3 meters - 0.25 Acres"/>
    <m/>
    <s v="Fire Dept"/>
    <m/>
    <s v="Overhead"/>
    <m/>
    <x v="0"/>
    <m/>
    <m/>
    <m/>
    <m/>
    <m/>
    <m/>
    <s v=" "/>
    <m/>
    <m/>
    <m/>
    <m/>
    <m/>
    <m/>
    <m/>
    <m/>
    <m/>
    <m/>
    <m/>
    <m/>
    <m/>
    <m/>
    <m/>
    <m/>
    <m/>
    <m/>
    <m/>
    <m/>
    <m/>
    <m/>
    <m/>
    <m/>
    <m/>
    <m/>
    <m/>
    <m/>
    <m/>
    <m/>
    <m/>
    <m/>
    <m/>
    <m/>
    <m/>
    <m/>
    <m/>
    <m/>
    <m/>
    <m/>
    <m/>
    <m/>
    <m/>
    <s v=""/>
    <s v=""/>
    <s v=""/>
    <s v=""/>
  </r>
  <r>
    <x v="58"/>
    <s v="AGFC"/>
    <s v="3 - QC Complete"/>
    <d v="2021-05-22T00:00:00"/>
    <d v="2021-05-22T00:00:00"/>
    <x v="54"/>
    <s v="\\fxshare-nas05\quotashare-fs01\ESA\5 - Ignition Tracking\2021_Ignition_QC_Folders\20210522_1356314_nan_nan_T005297160"/>
    <s v=" "/>
    <s v=""/>
    <m/>
    <m/>
    <m/>
    <m/>
    <x v="0"/>
    <m/>
    <m/>
    <m/>
    <m/>
    <m/>
    <m/>
    <m/>
    <m/>
    <m/>
    <m/>
    <m/>
    <m/>
    <m/>
    <m/>
    <m/>
    <m/>
    <m/>
    <s v=" "/>
    <x v="10"/>
    <s v="10:55"/>
    <d v="2021-05-22T00:00:00"/>
    <s v="10:55"/>
    <s v="FAS"/>
    <s v="N"/>
    <s v="N"/>
    <s v="1356314"/>
    <m/>
    <m/>
    <s v="T005297160"/>
    <m/>
    <m/>
    <m/>
    <m/>
    <s v=" "/>
    <x v="0"/>
    <x v="2"/>
    <s v="N"/>
    <s v="N"/>
    <s v="Other fire, not attributable to PG&amp;E assets. Customer burning debris got away from them. This information is preliminary."/>
    <s v="Not PG&amp;E"/>
    <s v="Vegetation"/>
    <m/>
    <m/>
    <s v="0.26-9.99"/>
    <m/>
    <m/>
    <m/>
    <m/>
    <x v="3"/>
    <x v="1"/>
    <x v="1"/>
    <m/>
    <s v="Overhead"/>
    <m/>
    <m/>
    <m/>
    <m/>
    <s v=" "/>
    <x v="0"/>
    <s v="36.5678083"/>
    <s v="-119.6177317"/>
    <s v="Fresno"/>
    <x v="47"/>
    <n v="12000"/>
    <m/>
    <s v="Selma FD"/>
    <s v="Urban"/>
    <m/>
    <m/>
    <m/>
    <m/>
    <s v="Pending Data"/>
    <s v="Pending Data"/>
    <s v="Pending Data"/>
    <s v="Pending Data"/>
    <s v="2021-05-22"/>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SELMA  02"/>
    <s v="10:55"/>
    <s v="05/22/2021"/>
    <s v="1356314"/>
    <s v="T005297160"/>
    <n v="10293"/>
    <s v="S DE WOLF AVE"/>
    <x v="42"/>
    <n v="36.586260000000003"/>
    <n v="-119.64655"/>
    <s v="F6TJMRY"/>
    <s v="ROGERS, JAMES"/>
    <n v="254121106"/>
    <s v="20210522 12:08"/>
    <n v="9221"/>
    <m/>
    <s v="OWNER OF PROPERTY BURNING DEBRIS CAUGHT GRASS ON FIRE DID DAMAGE TO PANEL "/>
    <s v="Y"/>
    <m/>
    <m/>
    <s v="36.5678083,-119.6177317,81.600000,3D"/>
    <m/>
    <m/>
    <m/>
    <s v="SELMA FD"/>
    <m/>
    <s v="N"/>
    <s v="Y"/>
    <m/>
    <s v="Clear"/>
    <m/>
    <s v="Private Land"/>
    <m/>
    <s v="Breezy"/>
    <m/>
    <s v="3rd Party"/>
    <s v="OWNER OF PROPERTY SET BURN PILES FIRE GOT AWAY "/>
    <s v="3 meters - 0.25 Acres"/>
    <m/>
    <s v="Fire Dept"/>
    <m/>
    <s v="Overhead"/>
    <m/>
    <x v="0"/>
    <m/>
    <m/>
    <m/>
    <s v="PATROL-NOT CONDUCTED"/>
    <s v="CUSTOMER EQUIPMENT"/>
    <s v="N"/>
    <s v=" "/>
    <m/>
    <m/>
    <m/>
    <m/>
    <m/>
    <m/>
    <m/>
    <m/>
    <m/>
    <m/>
    <m/>
    <m/>
    <m/>
    <m/>
    <m/>
    <m/>
    <m/>
    <m/>
    <m/>
    <m/>
    <m/>
    <m/>
    <m/>
    <m/>
    <m/>
    <m/>
    <m/>
    <m/>
    <m/>
    <m/>
    <m/>
    <m/>
    <m/>
    <m/>
    <m/>
    <m/>
    <m/>
    <m/>
    <m/>
    <m/>
    <m/>
    <m/>
    <m/>
    <s v=""/>
    <s v=""/>
    <s v=""/>
    <s v=""/>
  </r>
  <r>
    <x v="59"/>
    <s v="S7RM"/>
    <s v="3 - QC Complete"/>
    <d v="2021-05-26T00:00:00"/>
    <d v="2021-05-26T00:00:00"/>
    <x v="55"/>
    <s v="\\fxshare-nas05\quotashare-fs01\ESA\5 - Ignition Tracking\2021_Ignition_QC_Folders\20210522_1356241_nan_nan_T005297086"/>
    <s v=" "/>
    <s v=""/>
    <m/>
    <m/>
    <m/>
    <m/>
    <x v="0"/>
    <m/>
    <m/>
    <m/>
    <m/>
    <m/>
    <m/>
    <m/>
    <m/>
    <m/>
    <m/>
    <m/>
    <m/>
    <m/>
    <m/>
    <m/>
    <m/>
    <m/>
    <s v=" "/>
    <x v="10"/>
    <d v="1899-12-30T08:53:00"/>
    <d v="2021-05-22T00:00:00"/>
    <d v="1899-12-30T08:53:00"/>
    <s v="FAS"/>
    <s v="N"/>
    <s v="N"/>
    <s v="1356241"/>
    <m/>
    <m/>
    <s v="T005297086"/>
    <m/>
    <m/>
    <m/>
    <s v="PG&amp;E_637_ignition_20210522_1.jpg"/>
    <s v=" "/>
    <x v="2"/>
    <x v="0"/>
    <s v="Y"/>
    <s v="Y"/>
    <s v="On May 22nd, 2021 at 08:56 hrs. a PG &amp; E Troubleman was dispatched to the Borden 1101 12 KV Distribution Circuit near Highway 99 and Avenue 11 in the community of Madera in response to a report of wires sparking and a small grass fire.  Upon his arrival in the area, the troubleman noted an approximate  6 foot X 50 foot grass fire which had burnt alongside the road and had been extinguished by a customer.  The troubleman also noted a burned out connector and an outage in the area.   This incident occurred in a Non-HFTD during a clear weather condition.  Initial analysis indicates that the connector burned out causing sparking which ignited the vegetation along the roadside.  The troubleman was able to make repairs to the connector in the field and no EC tag was identified related to this incident.  There was also no ILIS information found related to this ignition.  "/>
    <s v="PG&amp;E"/>
    <s v="Other"/>
    <s v="D"/>
    <s v="D"/>
    <s v="3 meters - 0.25 Acres"/>
    <s v="6 feet X 50 feet along the road."/>
    <m/>
    <m/>
    <m/>
    <x v="0"/>
    <x v="4"/>
    <x v="4"/>
    <s v="Y"/>
    <s v="Overhead"/>
    <s v="Secondary"/>
    <s v="Splice/Clamp/Connector"/>
    <s v="Connector"/>
    <s v="CGC # 321569314954"/>
    <s v=" "/>
    <x v="0"/>
    <n v="36.90943"/>
    <n v="-119.96453"/>
    <s v="Madera"/>
    <x v="50"/>
    <n v="12000"/>
    <m/>
    <s v="Customer"/>
    <m/>
    <m/>
    <m/>
    <m/>
    <m/>
    <s v="Pending Data"/>
    <s v="Pending Data"/>
    <s v="Pending Data"/>
    <s v="Pending Data"/>
    <s v="2021-05-22"/>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YOSEMITE"/>
    <s v="MADERA 03"/>
    <s v="08:56"/>
    <s v="05/22/2021"/>
    <s v="1356241"/>
    <s v="T005297086"/>
    <n v="32111"/>
    <s v="AVENUE 11"/>
    <x v="45"/>
    <n v="36.90943"/>
    <n v="-119.96453"/>
    <s v="Y2TKJH8"/>
    <s v="HATFIELD, KYLE"/>
    <n v="255121101"/>
    <s v="20210522 10:33"/>
    <n v="9002"/>
    <m/>
    <s v="Connector burned out started small fire, causing outage"/>
    <s v="Y"/>
    <n v="1"/>
    <s v="\\fxshare-nas05\quotashare-fs01\ESA\5 - Ignition Tracking\Fire_Tab_Attachment_Files"/>
    <m/>
    <n v="36.909464"/>
    <n v="-119.96455400000001"/>
    <s v="along road aprox 6' by 50'"/>
    <m/>
    <m/>
    <s v="N"/>
    <s v="Y"/>
    <m/>
    <s v="Clear"/>
    <m/>
    <s v="Private Land"/>
    <m/>
    <s v="Calm"/>
    <m/>
    <s v="Vegetation"/>
    <m/>
    <s v="1 meter - &lt; 3 meters"/>
    <m/>
    <s v="Other (Comments)"/>
    <s v="resident"/>
    <s v="Overhead"/>
    <m/>
    <x v="0"/>
    <m/>
    <m/>
    <m/>
    <s v="OVERHEAD"/>
    <s v="CONNECTOR OR SPLICE OH"/>
    <s v="N"/>
    <s v=" "/>
    <m/>
    <m/>
    <m/>
    <m/>
    <m/>
    <m/>
    <m/>
    <m/>
    <m/>
    <m/>
    <m/>
    <m/>
    <m/>
    <m/>
    <m/>
    <m/>
    <m/>
    <m/>
    <m/>
    <m/>
    <m/>
    <m/>
    <m/>
    <m/>
    <m/>
    <m/>
    <m/>
    <m/>
    <m/>
    <m/>
    <m/>
    <m/>
    <m/>
    <m/>
    <m/>
    <m/>
    <m/>
    <m/>
    <m/>
    <m/>
    <m/>
    <m/>
    <m/>
    <s v=""/>
    <s v=""/>
    <s v=""/>
    <s v=""/>
  </r>
  <r>
    <x v="60"/>
    <s v="AGFC"/>
    <s v="3 - QC Complete"/>
    <d v="2021-05-22T00:00:00"/>
    <d v="2021-05-22T00:00:00"/>
    <x v="56"/>
    <s v="\\fxshare-nas05\quotashare-fs01\ESA\5 - Ignition Tracking\2021_Ignition_QC_Folders\20210522_1356156_21-0064688_nan_T005296991"/>
    <s v=" "/>
    <s v=""/>
    <m/>
    <m/>
    <m/>
    <m/>
    <x v="0"/>
    <m/>
    <m/>
    <m/>
    <m/>
    <m/>
    <m/>
    <m/>
    <m/>
    <m/>
    <m/>
    <m/>
    <m/>
    <m/>
    <m/>
    <m/>
    <m/>
    <m/>
    <s v=" "/>
    <x v="10"/>
    <s v="06:37"/>
    <d v="2021-05-22T00:00:00"/>
    <s v="06:37"/>
    <s v="FAS"/>
    <s v="N"/>
    <s v="Y"/>
    <s v="1356156"/>
    <s v="21-0064688"/>
    <m/>
    <s v="T005296991"/>
    <m/>
    <m/>
    <m/>
    <m/>
    <s v=" "/>
    <x v="0"/>
    <x v="2"/>
    <s v="N"/>
    <s v="N"/>
    <s v="Duplicate of index 635. Transformer fire due to unknown cause. The ensuing fire was limited to PG&amp;E assets. This information is preliminary."/>
    <s v="Not PG&amp;E"/>
    <s v="Other"/>
    <m/>
    <m/>
    <s v="&lt;0.25"/>
    <m/>
    <m/>
    <m/>
    <m/>
    <x v="4"/>
    <x v="1"/>
    <x v="1"/>
    <m/>
    <s v="Overhead"/>
    <m/>
    <m/>
    <m/>
    <m/>
    <s v=" "/>
    <x v="0"/>
    <n v="38.159011999999997"/>
    <n v="-122.93818899999999"/>
    <s v="Marin"/>
    <x v="51"/>
    <n v="12000"/>
    <m/>
    <s v="Self Extinguished"/>
    <s v="Barren/Other"/>
    <m/>
    <m/>
    <m/>
    <m/>
    <s v="Pending Data"/>
    <s v="Pending Data"/>
    <s v="Pending Data"/>
    <s v="Pending Data"/>
    <s v="2021-05-22"/>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BAY"/>
    <s v="SAN RAFAEL 04"/>
    <s v="06:37"/>
    <s v="05/22/2021"/>
    <s v="1356156"/>
    <s v="T005296991"/>
    <s v="DEV "/>
    <s v="6150 PIERCE PT. RD.,IN"/>
    <x v="46"/>
    <n v="38.158999999999999"/>
    <n v="-122.93819999999999"/>
    <s v="N3TD6HA"/>
    <s v="HANSELL, DAVE"/>
    <n v="42291101"/>
    <s v="20210522 06:55"/>
    <n v="9002"/>
    <n v="1"/>
    <s v=" TX FIRE. CREW REQUESTED"/>
    <s v="Y"/>
    <n v="1"/>
    <s v="\\fxshare-nas05\quotashare-fs01\ESA\5 - Ignition Tracking\Fire_Tab_Attachment_Files"/>
    <m/>
    <n v="38.159011999999997"/>
    <n v="-122.93818899999999"/>
    <m/>
    <m/>
    <m/>
    <s v="N"/>
    <s v="Y"/>
    <m/>
    <s v="Clear"/>
    <m/>
    <s v="PG&amp;E Only"/>
    <m/>
    <s v="Calm"/>
    <m/>
    <s v="PG&amp;E Equipment"/>
    <m/>
    <s v="Structure Only"/>
    <m/>
    <s v="Self Extinguished"/>
    <m/>
    <s v="Overhead"/>
    <m/>
    <x v="0"/>
    <m/>
    <m/>
    <m/>
    <s v="OVERHEAD"/>
    <s v="TRANSFORMER (OH)"/>
    <s v="N"/>
    <s v=" "/>
    <s v="Unplanned"/>
    <s v="North Bay"/>
    <s v="North Bay"/>
    <s v="042291101, OLEMA-1101"/>
    <s v="21-0064688"/>
    <s v="Unplanned"/>
    <s v="Clear;32-90 F"/>
    <s v="1"/>
    <s v=" "/>
    <s v="YES"/>
    <s v="Line to Line"/>
    <s v="Sustained"/>
    <s v="No"/>
    <s v="MTR#1008019058"/>
    <s v="OH"/>
    <s v="Transformer"/>
    <s v="1356156"/>
    <s v="Transformer (OH), Burned/flashed"/>
    <s v=" "/>
    <s v="05/22/21 11:36"/>
    <s v=" "/>
    <s v="6150 PIERCE PT. RD.,INVERNESS"/>
    <s v="CGC #31299561320"/>
    <s v=" "/>
    <s v=" "/>
    <s v=" "/>
    <s v="No"/>
    <s v="Equipment Failure/Involved, Overhead"/>
    <s v=" "/>
    <s v="No"/>
    <s v=" "/>
    <s v=" "/>
    <s v="D1LV"/>
    <s v="Transformer only"/>
    <s v="M2L7"/>
    <s v="05/22/21 05:15"/>
    <s v="Not Required"/>
    <s v=" "/>
    <s v=" "/>
    <s v="No"/>
    <s v="1631155"/>
    <s v="21-0064688"/>
    <s v="MTR#1008019058"/>
    <s v=""/>
    <s v=""/>
    <s v=""/>
    <s v=""/>
  </r>
  <r>
    <x v="61"/>
    <m/>
    <s v="1 - QC Not Started"/>
    <m/>
    <m/>
    <x v="57"/>
    <s v="\\fxshare-nas05\quotashare-fs01\ESA\5 - Ignition Tracking\2021_Ignition_QC_Folders\20210522_1356107_21-0064682_nan_T005296951"/>
    <s v=" "/>
    <m/>
    <m/>
    <m/>
    <m/>
    <m/>
    <x v="0"/>
    <m/>
    <m/>
    <m/>
    <m/>
    <m/>
    <m/>
    <m/>
    <m/>
    <m/>
    <m/>
    <m/>
    <m/>
    <m/>
    <m/>
    <m/>
    <m/>
    <m/>
    <s v=" "/>
    <x v="10"/>
    <s v="04:05"/>
    <d v="2021-05-22T00:00:00"/>
    <s v="04:05"/>
    <s v="FAS"/>
    <s v="N"/>
    <s v="N"/>
    <s v="1356107"/>
    <s v="21-0064682"/>
    <m/>
    <s v="T005296951"/>
    <m/>
    <m/>
    <m/>
    <m/>
    <s v=" "/>
    <x v="0"/>
    <x v="0"/>
    <s v="N"/>
    <s v="N"/>
    <m/>
    <s v="PG&amp;E"/>
    <s v="Other"/>
    <s v="D"/>
    <m/>
    <s v="&lt;3 meters of linear travel"/>
    <m/>
    <m/>
    <m/>
    <m/>
    <x v="0"/>
    <x v="4"/>
    <x v="14"/>
    <m/>
    <s v="Overhead"/>
    <s v="Primary"/>
    <s v="Transformer"/>
    <m/>
    <m/>
    <s v=" "/>
    <x v="0"/>
    <n v="38.159016999999999"/>
    <n v="-122.938186"/>
    <s v="Marin"/>
    <x v="51"/>
    <n v="12000"/>
    <m/>
    <s v="Self Extinguished"/>
    <s v="Barren/Other"/>
    <m/>
    <m/>
    <m/>
    <m/>
    <s v="Pending Data"/>
    <s v="Pending Data"/>
    <s v="Pending Data"/>
    <s v="Pending Data"/>
    <s v="2021-05-22"/>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BAY"/>
    <s v="SAN RAFAEL 04"/>
    <s v="04:05"/>
    <s v="05/22/2021"/>
    <s v="1356107"/>
    <s v="T005296951"/>
    <n v="6150"/>
    <s v="PIERCE POINT RD"/>
    <x v="46"/>
    <n v="38.15954"/>
    <n v="-122.93688"/>
    <s v="N3TD6HA"/>
    <s v="HANSELL, DAVE"/>
    <n v="42291101"/>
    <s v="20210522 06:18"/>
    <n v="9002"/>
    <m/>
    <s v="TX FIRE. CREW REQUESTED TO REPLACE TX AND RE-INSULATE POLE"/>
    <s v="Y"/>
    <n v="1"/>
    <s v="\\fxshare-nas05\quotashare-fs01\ESA\5 - Ignition Tracking\Fire_Tab_Attachment_Files"/>
    <m/>
    <n v="38.159016999999999"/>
    <n v="-122.938186"/>
    <m/>
    <m/>
    <m/>
    <s v="N"/>
    <s v="Y"/>
    <m/>
    <s v="Clear"/>
    <m/>
    <s v="PG&amp;E Only"/>
    <m/>
    <s v="Calm"/>
    <m/>
    <s v="PG&amp;E Equipment"/>
    <m/>
    <s v="Structure Only"/>
    <m/>
    <s v="Self Extinguished"/>
    <m/>
    <s v="Overhead"/>
    <m/>
    <x v="0"/>
    <m/>
    <m/>
    <m/>
    <s v="OVERHEAD"/>
    <s v="TRANSFORMER (OH)"/>
    <s v="N"/>
    <s v=" "/>
    <s v="Unplanned"/>
    <s v="North Bay"/>
    <s v="North Bay"/>
    <s v="042291101, OLEMA-1101"/>
    <s v="21-0064682"/>
    <s v="Unplanned"/>
    <s v="Clear;32-90 F"/>
    <s v="1"/>
    <s v="207"/>
    <s v="NO"/>
    <s v="Line to Ground"/>
    <s v="Sustained"/>
    <s v="No"/>
    <s v="MTR#1010129328"/>
    <s v="OH"/>
    <s v="Transformer"/>
    <s v="1356107"/>
    <s v="Transformer (OH), Failed/Faulted"/>
    <s v=" "/>
    <s v=" "/>
    <s v=" "/>
    <s v="6150 PIERCE POINT RD., INVERNESS"/>
    <s v="HANSELL, DAVE 707 328-8596: 6150 pierce point rd inverness"/>
    <s v=" "/>
    <s v=" "/>
    <s v=" "/>
    <s v="No"/>
    <s v="Equipment Failure/Involved, Overhead"/>
    <s v=" "/>
    <s v="No"/>
    <s v=" "/>
    <s v=" "/>
    <s v="N3TD6HA"/>
    <s v="Transformer only"/>
    <s v="D1LV"/>
    <s v="05/22/21 03:11"/>
    <s v="Not Required"/>
    <s v="05/22/21 06:38"/>
    <s v=" "/>
    <s v="No"/>
    <s v="1631150"/>
    <s v="21-0064682"/>
    <s v="MTR#1010129328"/>
    <s v="042291101"/>
    <s v="05/22/21 03:11"/>
    <s v="0"/>
    <s v="No"/>
  </r>
  <r>
    <x v="62"/>
    <s v="AGFC"/>
    <s v="3 - QC Complete"/>
    <d v="2021-05-22T00:00:00"/>
    <d v="2021-05-22T00:00:00"/>
    <x v="58"/>
    <s v="\\fxshare-nas05\quotashare-fs01\ESA\5 - Ignition Tracking\2021_Ignition_QC_Folders\20210521_1356006_21-0064626_nan_T005296798"/>
    <s v=" "/>
    <s v=""/>
    <m/>
    <m/>
    <m/>
    <m/>
    <x v="0"/>
    <m/>
    <m/>
    <m/>
    <m/>
    <m/>
    <m/>
    <m/>
    <m/>
    <m/>
    <m/>
    <m/>
    <m/>
    <m/>
    <m/>
    <m/>
    <m/>
    <m/>
    <s v=" "/>
    <x v="11"/>
    <s v="17:30"/>
    <d v="2021-05-21T00:00:00"/>
    <s v="17:30"/>
    <s v="FAS"/>
    <s v="N"/>
    <s v="N"/>
    <s v="1356006"/>
    <s v="21-0064626"/>
    <m/>
    <s v="T005296798"/>
    <m/>
    <m/>
    <m/>
    <m/>
    <s v=" "/>
    <x v="0"/>
    <x v="2"/>
    <s v="N"/>
    <s v="N"/>
    <s v="Structure fire, not attributable to PG&amp;E assets. House fire burnt PG&amp;E owned pole. This information is preliminary."/>
    <s v="Not PG&amp;E"/>
    <s v="Building"/>
    <m/>
    <m/>
    <s v="Structure-only"/>
    <m/>
    <m/>
    <m/>
    <m/>
    <x v="3"/>
    <x v="1"/>
    <x v="1"/>
    <m/>
    <s v="Overhead"/>
    <m/>
    <m/>
    <m/>
    <m/>
    <s v=" "/>
    <x v="0"/>
    <s v="37.2403850"/>
    <s v="-120.3713417"/>
    <s v="Merced"/>
    <x v="52"/>
    <n v="12000"/>
    <m/>
    <s v="Cal Fire"/>
    <s v="Agriculture"/>
    <m/>
    <m/>
    <m/>
    <m/>
    <s v="Pending Data"/>
    <s v="Pending Data"/>
    <s v="Pending Data"/>
    <s v="Pending Data"/>
    <s v="2021-05-22"/>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YOSEMITE"/>
    <s v="MERCED 01"/>
    <s v="17:30"/>
    <s v="05/21/2021"/>
    <s v="1356006"/>
    <s v="T005296798"/>
    <n v="3240"/>
    <s v="S ARBOLEDA DR"/>
    <x v="47"/>
    <n v="37.241040000000012"/>
    <n v="-120.37038"/>
    <s v="Y4TAWG2"/>
    <s v="GIBSON, ADAM"/>
    <n v="252801116"/>
    <s v="20210521 19:39"/>
    <n v="9110"/>
    <n v="1"/>
    <s v="STRUCTURE FIRE BURNED POLE DOWN OIL SPILL CALLED FOR CREW"/>
    <s v="Y"/>
    <m/>
    <m/>
    <s v="37.2403850,-120.3713417,48.900000,3D"/>
    <m/>
    <m/>
    <m/>
    <s v="MERCED CAL FIRE INC#CAMMU010484"/>
    <m/>
    <s v="N"/>
    <s v="Y"/>
    <m/>
    <s v="Clear"/>
    <m/>
    <s v="Structures"/>
    <m/>
    <s v="Breezy"/>
    <m/>
    <s v="Unknown"/>
    <m/>
    <s v="3 meters - 0.25 Acres"/>
    <m/>
    <s v="Cal Fire"/>
    <m/>
    <s v="Overhead"/>
    <m/>
    <x v="1"/>
    <s v="PHOTOS "/>
    <s v="PG&amp;E Employee"/>
    <m/>
    <s v="FIRE, HOUSE OR BLDG"/>
    <s v="POLE-WOOD"/>
    <s v="N"/>
    <s v=" "/>
    <s v="Unplanned"/>
    <s v="Yosemite"/>
    <s v="Merced"/>
    <s v="252801116, MERCED-1116"/>
    <s v="21-0064626"/>
    <s v="Unplanned"/>
    <s v="Clear;32-90 F"/>
    <s v="2"/>
    <s v="1995"/>
    <s v="NO"/>
    <s v="Force Out"/>
    <s v="Sustained"/>
    <s v="No"/>
    <s v="OJ 2 E/OF MTR #1006737202"/>
    <s v="OH"/>
    <s v="Jumpers"/>
    <s v="1356006"/>
    <s v="Pole-Wood, Broken"/>
    <s v=" "/>
    <s v="05/21/21 18:35"/>
    <s v=" "/>
    <s v="OJ 2 E/OF MTR #1006737202"/>
    <s v="AT MTR #1006737202"/>
    <s v=" "/>
    <s v=" "/>
    <s v=" "/>
    <s v="No"/>
    <s v="Equipment Failure/Involved, Fire, pole"/>
    <s v=" "/>
    <s v="No"/>
    <s v=" "/>
    <s v=" "/>
    <s v="BSD9"/>
    <s v="Distribution Circuit"/>
    <s v="A7B7"/>
    <s v="05/21/21 17:25"/>
    <s v="Not Required"/>
    <s v="05/22/21 07:25"/>
    <s v=" "/>
    <s v="No"/>
    <s v="1631108"/>
    <s v="21-0064626"/>
    <s v="OJ 2 E/OF MTR #1006737202"/>
    <s v=""/>
    <s v=""/>
    <s v=""/>
    <s v=""/>
  </r>
  <r>
    <x v="63"/>
    <s v="S7RM"/>
    <s v="3 - QC Complete"/>
    <d v="2021-05-25T00:00:00"/>
    <d v="2021-05-25T00:00:00"/>
    <x v="59"/>
    <s v="\\fxshare-nas05\quotashare-fs01\ESA\5 - Ignition Tracking\2021_Ignition_QC_Folders\20210521_1355714_21-0064537_nan_T005296562"/>
    <s v=" "/>
    <s v=""/>
    <m/>
    <m/>
    <m/>
    <m/>
    <x v="0"/>
    <m/>
    <m/>
    <m/>
    <m/>
    <m/>
    <m/>
    <m/>
    <m/>
    <m/>
    <m/>
    <m/>
    <m/>
    <m/>
    <m/>
    <m/>
    <m/>
    <m/>
    <s v=" "/>
    <x v="11"/>
    <d v="1899-12-30T13:54:00"/>
    <d v="2021-05-21T00:00:00"/>
    <d v="1899-12-30T14:35:00"/>
    <s v="FAS"/>
    <s v="N"/>
    <s v="N"/>
    <s v="1355714"/>
    <s v="21-0064537"/>
    <m/>
    <s v="T005296562"/>
    <n v="121377590"/>
    <m/>
    <m/>
    <s v="PG&amp;E_633_ignition_20210521_1.jpg"/>
    <s v=" "/>
    <x v="2"/>
    <x v="0"/>
    <s v="Y"/>
    <s v="Y"/>
    <s v="On May 21st, 2021 at 13:57 hrs. a PG &amp; E Troubleman was dispatched to the Parlier 1104 12 KV  Distribution circuit near Cypress Ave. in the City of Parlier in response to a report of a large shade canopy which made contact with an overhead line resulting in a wire down and an ignition.  Upon his arrival in the area, the troubleman noted an open wire secondary which was down on the ground and an approximate 15 X 30 foot vegetation fire which was suppressed by the Fresno County Fire Department.  This incident occurred in a Non-HFTD during a Gusty wind condition.  Initial analysis indicates that when the 3rd party went to deploy their large shade canopy during a gusty wind condition, the canopy made contact with a secondary conductor causing sparks and an ignition which extended into the surrounding vegetation.  The T-man &quot;made safe&quot; the line and created an EC tag to have the conductor repaired and the burnt connector replaced.  All information is preliminary. "/>
    <s v="PG&amp;E"/>
    <s v="Other"/>
    <s v="D"/>
    <s v="D"/>
    <s v="Structure-only"/>
    <m/>
    <m/>
    <m/>
    <m/>
    <x v="6"/>
    <x v="2"/>
    <x v="8"/>
    <s v="Y"/>
    <s v="Overhead"/>
    <s v="Secondary"/>
    <s v="Conductor - Open Wire Secondary"/>
    <s v="Conductor, connector"/>
    <s v="Circuit ID: 252291104, SAP # 100886300"/>
    <s v=" "/>
    <x v="0"/>
    <n v="36.607930000000003"/>
    <n v="-119.54767"/>
    <s v="Fresno"/>
    <x v="53"/>
    <n v="12000"/>
    <m/>
    <s v="Fresno County FD"/>
    <s v="Urban"/>
    <m/>
    <m/>
    <m/>
    <m/>
    <s v="Pending Data"/>
    <s v="Pending Data"/>
    <s v="Pending Data"/>
    <s v="Pending Data"/>
    <s v="2021-05-22"/>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SELMA  01"/>
    <s v="13:58"/>
    <s v="05/21/2021"/>
    <s v="1355714"/>
    <s v="T005296562"/>
    <n v="13573"/>
    <s v="E CYPRESS AVE"/>
    <x v="48"/>
    <n v="36.607930000000003"/>
    <n v="-119.54767"/>
    <s v="F6TMQSO"/>
    <s v="SCOTTI, MICHEAL"/>
    <n v="252291104"/>
    <s v="20210521 15:44"/>
    <n v="9002"/>
    <m/>
    <s v="FOUND OPEN WIRE SECONDARY WIRE DOWN IN R/O DUE TO LARGE CANOPY MAKING CONTACT WITH WIRE, MADE SAFE, GENERATED EC TAG, CALL SUP FOR CREW "/>
    <s v="Y"/>
    <n v="5"/>
    <s v="\\fxshare-nas05\quotashare-fs01\ESA\5 - Ignition Tracking\Fire_Tab_Attachment_Files"/>
    <s v="36.6083450,-119.5461900,99.300000,2D"/>
    <m/>
    <m/>
    <s v="R/O 13563 E CYPRESS AVE, PARLIER"/>
    <s v="CAPT. RICK ONTIVEROS "/>
    <m/>
    <s v="N"/>
    <s v="Y"/>
    <m/>
    <s v="Clear"/>
    <m/>
    <s v="Private Land"/>
    <m/>
    <s v="Gusty"/>
    <m/>
    <s v="3rd Party"/>
    <s v="LARGE CANOPY "/>
    <s v="1 meter - &lt; 3 meters"/>
    <m/>
    <s v="Fire Dept"/>
    <s v="FRESNO COUNTY FIRE DEPT "/>
    <s v="Overhead"/>
    <s v="OPEN WIRE SECONDARY "/>
    <x v="1"/>
    <s v="PHOTOS "/>
    <s v="PG&amp;E Employee"/>
    <m/>
    <s v="OTHER"/>
    <s v="CONDUCTOR, OVERHEAD"/>
    <s v="N"/>
    <s v=" "/>
    <s v="Unplanned"/>
    <s v="Fresno"/>
    <s v="Selma"/>
    <s v="252291104, PARLIER-1104"/>
    <s v="21-0064537"/>
    <s v="Unplanned"/>
    <s v="Clear;32-90 F"/>
    <s v="12"/>
    <s v="1632"/>
    <s v="NO"/>
    <s v="Force Out"/>
    <s v="Sustained"/>
    <s v="No"/>
    <s v="96033"/>
    <s v="OH"/>
    <s v="Fuse"/>
    <s v="1355714"/>
    <s v="Secondary, Broken, wire on ground"/>
    <s v=" "/>
    <s v="05/21/21 15:10"/>
    <s v=" "/>
    <s v=" "/>
    <s v="13563 E CYPRESS AVE "/>
    <s v=" "/>
    <s v=" "/>
    <s v=" "/>
    <s v="No"/>
    <s v="Equipment Failure/Involved, Overhead"/>
    <s v=" "/>
    <s v="No"/>
    <s v=" "/>
    <s v=" "/>
    <s v="R1OD"/>
    <s v="Distribution Circuit"/>
    <s v="R1OD"/>
    <s v="05/21/21 13:54"/>
    <s v="Not Required"/>
    <s v="05/21/21 16:10"/>
    <s v=" "/>
    <s v="No"/>
    <s v="1631062"/>
    <s v="21-0064537"/>
    <s v="96033"/>
    <s v=""/>
    <s v=""/>
    <s v=""/>
    <s v=""/>
  </r>
  <r>
    <x v="64"/>
    <m/>
    <s v="1 - QC Not Started"/>
    <m/>
    <m/>
    <x v="60"/>
    <s v="\\fxshare-nas05\quotashare-fs01\ESA\5 - Ignition Tracking\2021_Ignition_QC_Folders\20210521_1355609_nan_nan_T005296439"/>
    <s v=" "/>
    <m/>
    <m/>
    <m/>
    <m/>
    <m/>
    <x v="2"/>
    <m/>
    <m/>
    <m/>
    <m/>
    <m/>
    <m/>
    <m/>
    <m/>
    <m/>
    <m/>
    <m/>
    <m/>
    <m/>
    <m/>
    <m/>
    <m/>
    <m/>
    <s v=" "/>
    <x v="11"/>
    <s v="12:01"/>
    <d v="2021-05-21T00:00:00"/>
    <s v="12:01"/>
    <s v="FAS"/>
    <s v="N"/>
    <s v="N"/>
    <s v="1355609"/>
    <m/>
    <m/>
    <s v="T005296439"/>
    <m/>
    <m/>
    <m/>
    <m/>
    <s v=" "/>
    <x v="2"/>
    <x v="0"/>
    <s v="Y"/>
    <s v="Y"/>
    <m/>
    <s v="PG&amp;E"/>
    <s v="Other"/>
    <s v="D"/>
    <m/>
    <s v="&lt;0.25"/>
    <m/>
    <m/>
    <m/>
    <m/>
    <x v="0"/>
    <x v="4"/>
    <x v="14"/>
    <m/>
    <s v="Overhead"/>
    <s v="Service"/>
    <s v="Splice/Clamp/Connector"/>
    <m/>
    <m/>
    <s v=" "/>
    <x v="1"/>
    <n v="40.848790000000001"/>
    <n v="-121.90767"/>
    <s v="Shasta"/>
    <x v="54"/>
    <n v="12000"/>
    <m/>
    <s v="Customer"/>
    <s v="Shrub"/>
    <m/>
    <m/>
    <n v="244"/>
    <m/>
    <s v="Pending Data"/>
    <s v="Pending Data"/>
    <s v="Pending Data"/>
    <s v="Pending Data"/>
    <s v="2021-05-22"/>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VALLEY"/>
    <s v="BURNEY"/>
    <s v="12:01"/>
    <s v="05/21/2021"/>
    <s v="1355609"/>
    <s v="T005296439"/>
    <n v="19364"/>
    <s v="CATONS WY"/>
    <x v="49"/>
    <n v="40.848790000000001"/>
    <n v="-121.90767"/>
    <s v="V1TGXKI"/>
    <s v="KNAUP, GEORGE"/>
    <n v="103321101"/>
    <s v="20210521 19:00"/>
    <n v="9002"/>
    <m/>
    <s v="overloaded tx,  customer has service planning and design card to estimate job for upgraded facilities and load increases.  small ignition at base of pole,  posibly caused by melted service connector,  "/>
    <s v="Y"/>
    <m/>
    <m/>
    <m/>
    <n v="40.848790000000001"/>
    <n v="-121.90767"/>
    <s v="small ignition below tx pole, sap#103903624  pictures taken by gxki 530 215 9809"/>
    <m/>
    <s v="sap # 103903624"/>
    <s v="N"/>
    <s v="Y"/>
    <m/>
    <s v="Clear"/>
    <m/>
    <s v="Private Land"/>
    <m/>
    <s v="Calm"/>
    <m/>
    <s v="Vegetation"/>
    <m/>
    <s v="1 meter - &lt; 3 meters"/>
    <m/>
    <s v="Other (Comments)"/>
    <s v="customer "/>
    <s v="Overhead"/>
    <m/>
    <x v="1"/>
    <s v="Pictures"/>
    <s v="PG&amp;E Employee"/>
    <m/>
    <s v="ELECTRICAL OVERLOAD"/>
    <s v="TRANSFORMER (OH)"/>
    <s v="N"/>
    <s v=" "/>
    <m/>
    <m/>
    <m/>
    <m/>
    <m/>
    <m/>
    <m/>
    <m/>
    <m/>
    <m/>
    <m/>
    <m/>
    <m/>
    <m/>
    <m/>
    <m/>
    <m/>
    <m/>
    <m/>
    <m/>
    <m/>
    <m/>
    <m/>
    <m/>
    <m/>
    <m/>
    <m/>
    <m/>
    <m/>
    <m/>
    <m/>
    <m/>
    <m/>
    <m/>
    <m/>
    <m/>
    <m/>
    <m/>
    <m/>
    <m/>
    <m/>
    <m/>
    <m/>
    <m/>
    <m/>
    <m/>
    <m/>
  </r>
  <r>
    <x v="65"/>
    <s v="AGFC"/>
    <s v="3 - QC Complete"/>
    <d v="2021-05-21T00:00:00"/>
    <d v="2021-05-21T00:00:00"/>
    <x v="61"/>
    <s v="\\fxshare-nas05\quotashare-fs01\ESA\5 - Ignition Tracking\2021_Ignition_QC_Folders\20210521_nan_nan_nan_T005296503"/>
    <s v=" "/>
    <s v=""/>
    <m/>
    <m/>
    <m/>
    <m/>
    <x v="0"/>
    <m/>
    <m/>
    <m/>
    <m/>
    <m/>
    <m/>
    <m/>
    <m/>
    <m/>
    <m/>
    <m/>
    <m/>
    <m/>
    <m/>
    <m/>
    <m/>
    <m/>
    <s v=" "/>
    <x v="11"/>
    <s v="13:00"/>
    <m/>
    <m/>
    <s v="FAS"/>
    <s v="N"/>
    <s v="N"/>
    <m/>
    <m/>
    <m/>
    <s v="T005296503"/>
    <m/>
    <m/>
    <m/>
    <m/>
    <s v=" "/>
    <x v="0"/>
    <x v="2"/>
    <s v="N"/>
    <s v="N"/>
    <s v="Other fire, not attributable to PG&amp;E assets. Third party ignited fire that spread to PG&amp;E pole. The pole is still sound. This information is preliminary."/>
    <s v="Not PG&amp;E"/>
    <s v="Other"/>
    <m/>
    <m/>
    <s v="3 meters - 0.25 Acres"/>
    <m/>
    <m/>
    <m/>
    <m/>
    <x v="3"/>
    <x v="1"/>
    <x v="1"/>
    <m/>
    <s v="Overhead"/>
    <m/>
    <m/>
    <m/>
    <m/>
    <s v=" "/>
    <x v="0"/>
    <s v="36.7258917"/>
    <s v="-119.7917717"/>
    <s v="Fresno"/>
    <x v="55"/>
    <n v="12000"/>
    <m/>
    <s v="Fresno FD"/>
    <s v="Urban"/>
    <m/>
    <m/>
    <m/>
    <m/>
    <s v="Pending Data"/>
    <s v="Pending Data"/>
    <s v="Pending Data"/>
    <s v="Pending Data"/>
    <s v="2021-05-2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FRESNO 01"/>
    <s v="13:00"/>
    <s v="05/21/2021"/>
    <m/>
    <s v="T005296503"/>
    <s v="UNKNOWN"/>
    <s v="VENTURA"/>
    <x v="14"/>
    <m/>
    <m/>
    <s v="F6TJMRY"/>
    <s v="ROGERS, JAMES"/>
    <m/>
    <s v="20210521 13:29"/>
    <n v="9320"/>
    <m/>
    <s v="GRASS FIRE NEAR POLE POLE SLIGHTLY CHARED STILL SOUND HOBOS STARTED GRASS FIRE"/>
    <s v="Y"/>
    <m/>
    <m/>
    <s v="36.7258917,-119.7917717,78.100000,3D"/>
    <m/>
    <m/>
    <m/>
    <s v="FRESNO FD"/>
    <m/>
    <s v="N"/>
    <s v="Y"/>
    <m/>
    <s v="Clear"/>
    <m/>
    <s v="County Land"/>
    <m/>
    <s v="Light"/>
    <m/>
    <s v="Other (Comments)"/>
    <s v="HOBOS COOKING STARTED GRASS FIRE"/>
    <s v="1 meter - &lt; 3 meters"/>
    <m/>
    <s v="Fire Dept"/>
    <m/>
    <s v="Overhead"/>
    <m/>
    <x v="0"/>
    <s v="FD STATED FIRE STARTED BY HOMELESS"/>
    <m/>
    <m/>
    <s v="OTHER"/>
    <s v="POLE-WOOD"/>
    <s v="N"/>
    <s v=" "/>
    <m/>
    <m/>
    <m/>
    <m/>
    <m/>
    <m/>
    <m/>
    <m/>
    <m/>
    <m/>
    <m/>
    <m/>
    <m/>
    <m/>
    <m/>
    <m/>
    <m/>
    <m/>
    <m/>
    <m/>
    <m/>
    <m/>
    <m/>
    <m/>
    <m/>
    <m/>
    <m/>
    <m/>
    <m/>
    <m/>
    <m/>
    <m/>
    <m/>
    <m/>
    <m/>
    <m/>
    <m/>
    <m/>
    <m/>
    <m/>
    <m/>
    <m/>
    <m/>
    <s v=""/>
    <s v=""/>
    <s v=""/>
    <s v=""/>
  </r>
  <r>
    <x v="66"/>
    <s v="AGFC"/>
    <s v="3 - QC Complete"/>
    <d v="2021-05-21T00:00:00"/>
    <d v="2021-05-21T00:00:00"/>
    <x v="62"/>
    <s v="\\fxshare-nas05\quotashare-fs01\ESA\5 - Ignition Tracking\2021_Ignition_QC_Folders\20210521_nan_nan_nan_1902938"/>
    <s v=" "/>
    <s v=""/>
    <m/>
    <m/>
    <m/>
    <m/>
    <x v="0"/>
    <m/>
    <m/>
    <m/>
    <m/>
    <m/>
    <m/>
    <m/>
    <m/>
    <m/>
    <m/>
    <m/>
    <m/>
    <m/>
    <m/>
    <m/>
    <m/>
    <m/>
    <s v=" "/>
    <x v="11"/>
    <s v="12:27"/>
    <m/>
    <m/>
    <s v="FAS"/>
    <s v="N"/>
    <s v="N"/>
    <m/>
    <m/>
    <m/>
    <n v="1902938"/>
    <m/>
    <m/>
    <m/>
    <m/>
    <s v=" "/>
    <x v="0"/>
    <x v="2"/>
    <s v="N"/>
    <s v="N"/>
    <s v="Other fire, not attributable to PG&amp;E assets. Fire started and burnt up PG&amp;E underground facilities. This information is preliminary."/>
    <s v="Not PG&amp;E"/>
    <s v="Vegetation"/>
    <m/>
    <m/>
    <s v="&lt;3 meters of linear travel"/>
    <m/>
    <m/>
    <m/>
    <m/>
    <x v="3"/>
    <x v="1"/>
    <x v="1"/>
    <m/>
    <s v="Underground"/>
    <m/>
    <m/>
    <m/>
    <m/>
    <s v=" "/>
    <x v="0"/>
    <n v="39.498161160000002"/>
    <n v="-121.46719958"/>
    <s v="Butte"/>
    <x v="56"/>
    <n v="12000"/>
    <m/>
    <s v="Cal Fire"/>
    <s v="Hardwood Woodland"/>
    <m/>
    <m/>
    <n v="280"/>
    <m/>
    <s v="Pending Data"/>
    <s v="Pending Data"/>
    <s v="Pending Data"/>
    <s v="Pending Data"/>
    <s v="2021-05-2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VALLEY"/>
    <s v="OROVILLE 01"/>
    <s v="12:27"/>
    <s v="05/21/2021"/>
    <m/>
    <n v="1902938"/>
    <s v="UNKNOWN"/>
    <s v="PREMISES DO NOT CHANGE"/>
    <x v="30"/>
    <n v="39.515411"/>
    <n v="-121.60038"/>
    <s v="V4TSWM8"/>
    <s v="MAYS, SEAN"/>
    <m/>
    <s v="20210521 13:06"/>
    <n v="1000"/>
    <m/>
    <s v="fire started and burned up underground pedistal and sweet heart connectors. de-energized cable at tx"/>
    <s v="Y"/>
    <n v="4"/>
    <s v="\\fxshare-nas05\quotashare-fs01\ESA\5 - Ignition Tracking\Fire_Tab_Attachment_Files"/>
    <m/>
    <n v="39.498161160000002"/>
    <n v="-121.46719958"/>
    <m/>
    <s v="cal fire"/>
    <m/>
    <s v="N"/>
    <s v="Y"/>
    <s v="Y"/>
    <s v="Clear"/>
    <m/>
    <s v="Private Land"/>
    <m/>
    <s v="Breezy"/>
    <m/>
    <s v="Vegetation"/>
    <m/>
    <s v="0.25 - 10 Acres"/>
    <m/>
    <s v="Cal Fire"/>
    <m/>
    <s v="Other (Comments)"/>
    <s v="under ground pedistal"/>
    <x v="0"/>
    <m/>
    <m/>
    <m/>
    <m/>
    <m/>
    <m/>
    <s v=" "/>
    <m/>
    <m/>
    <m/>
    <m/>
    <m/>
    <m/>
    <m/>
    <m/>
    <m/>
    <m/>
    <m/>
    <m/>
    <m/>
    <m/>
    <m/>
    <m/>
    <m/>
    <m/>
    <m/>
    <m/>
    <m/>
    <m/>
    <m/>
    <m/>
    <m/>
    <m/>
    <m/>
    <m/>
    <m/>
    <m/>
    <m/>
    <m/>
    <m/>
    <m/>
    <m/>
    <m/>
    <m/>
    <m/>
    <m/>
    <m/>
    <m/>
    <m/>
    <m/>
    <s v=""/>
    <s v=""/>
    <s v=""/>
    <s v=""/>
  </r>
  <r>
    <x v="67"/>
    <s v="S7RM"/>
    <s v="3 - QC Complete"/>
    <d v="2021-05-24T00:00:00"/>
    <d v="2021-05-24T00:00:00"/>
    <x v="63"/>
    <s v="\\fxshare-nas05\quotashare-fs01\ESA\5 - Ignition Tracking\2021_Ignition_QC_Folders\20210521_1355243_21-0064199_nan_T005296081"/>
    <s v=" "/>
    <s v=""/>
    <m/>
    <m/>
    <m/>
    <m/>
    <x v="0"/>
    <m/>
    <m/>
    <m/>
    <m/>
    <m/>
    <m/>
    <m/>
    <m/>
    <m/>
    <m/>
    <s v="Y"/>
    <d v="2021-05-24T00:00:00"/>
    <d v="2021-05-24T00:00:00"/>
    <s v="M2J7"/>
    <s v="M2J7@pge.com, (831) 333-6009"/>
    <s v="Photo?"/>
    <m/>
    <s v=" "/>
    <x v="11"/>
    <d v="1899-12-30T07:40:00"/>
    <d v="2021-05-21T00:00:00"/>
    <d v="1899-12-30T07:37:00"/>
    <s v="FAS"/>
    <s v="N"/>
    <s v="N"/>
    <s v="1355243"/>
    <s v="21-0064199"/>
    <m/>
    <s v="T005296081, T005296082"/>
    <n v="121373831"/>
    <m/>
    <m/>
    <s v="PG&amp;E_629_ignition_20210521_1.jpg"/>
    <s v=" "/>
    <x v="2"/>
    <x v="0"/>
    <s v="Y"/>
    <s v="Y"/>
    <s v="On May 21st, 2021 at 07:44 hrs. a PG &amp; E Troubleman was dispatched to the Las Gallinas 1107 12 KV Distribution circuit near Highway 101 and Marin Center Dr. in the City of San Rafael in response to a report of wires down and a small  fire.  Upon arrival at the scene, the Troubleman noted a Primary wire down and 2 spans of overhead with 1 of 3 fuses blown load side of the wire down at 3647 and a fire which was 3 Meters &gt; 0.25 Acres in size and was suppressed by the San Rafael Fire Department.  This ignition occurred in a Non-HFTD during a clear weather condition.  Initial analysis indicates that the conductor failed for an unknown reason.  An EC tag was created as a result of this incident and on 5/21/2021 a PG &amp; E crew repaired the Primary wire and tested the cable. "/>
    <s v="PG&amp;E"/>
    <s v="Vegetation"/>
    <s v="D"/>
    <s v="D"/>
    <s v="&lt;3 meters of linear travel"/>
    <m/>
    <m/>
    <m/>
    <m/>
    <x v="0"/>
    <x v="4"/>
    <x v="3"/>
    <s v="N"/>
    <s v="Overhead"/>
    <s v="Primary"/>
    <s v="Conductor - Primary"/>
    <s v="Conductor"/>
    <s v="Circuit ID: 042991107, SAP # 102247814"/>
    <s v=" "/>
    <x v="0"/>
    <n v="38.008501000000003"/>
    <n v="-122.541296"/>
    <s v="Marin"/>
    <x v="57"/>
    <n v="12000"/>
    <m/>
    <s v="San Rafael FD"/>
    <s v="Urban"/>
    <m/>
    <m/>
    <m/>
    <m/>
    <s v="Pending Data"/>
    <s v="Pending Data"/>
    <s v="Pending Data"/>
    <s v="Pending Data"/>
    <s v="2021-05-2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BAY"/>
    <s v="SAN RAFAEL 05"/>
    <s v="07:44"/>
    <s v="05/21/2021"/>
    <s v="1355243"/>
    <s v="T005296081"/>
    <n v="100"/>
    <s v="MARIN CENTER DR APT 49"/>
    <x v="50"/>
    <n v="38.022539999999999"/>
    <n v="-122.53814"/>
    <s v="N2TM2J7"/>
    <s v="JANCA, MARK"/>
    <n v="4299"/>
    <s v="20210521 09:49"/>
    <n v="9002"/>
    <m/>
    <s v="Primary wire down, 2 spans, 3 wires, 1 of 3 blown load side of wire down at 3647. Crew to test cable from T4188 to 2899 and repair wire down"/>
    <s v="Y"/>
    <m/>
    <m/>
    <s v="38.0084600,-122.5414067,10.500000,3D"/>
    <m/>
    <m/>
    <m/>
    <s v="San Rafael FD"/>
    <m/>
    <s v="N"/>
    <s v="Y"/>
    <m/>
    <s v="Clear"/>
    <m/>
    <s v="County Land"/>
    <m/>
    <s v="Calm"/>
    <m/>
    <s v="Vegetation"/>
    <m/>
    <s v="3 meters - 0.25 Acres"/>
    <m/>
    <s v="Fire Dept"/>
    <m/>
    <s v="Overhead"/>
    <m/>
    <x v="0"/>
    <m/>
    <m/>
    <m/>
    <s v="UNDERGROUND"/>
    <s v="CONDUCTOR, UNDERGROUND"/>
    <s v="N"/>
    <s v=" "/>
    <s v="Unplanned"/>
    <s v="North Bay"/>
    <s v="North Bay"/>
    <s v="042991107, LAS GALLINAS A-1107"/>
    <s v="21-0064199"/>
    <s v="Unplanned"/>
    <s v="Clear;32-90 F"/>
    <s v="2172"/>
    <s v="112944"/>
    <s v="YES"/>
    <s v="Line to Line"/>
    <s v="Sustained"/>
    <s v="No"/>
    <s v="1107/2"/>
    <s v="OH"/>
    <s v="Circuit Breaker"/>
    <s v="1355243"/>
    <s v="Conductor, Overhead, Broken, wire on ground"/>
    <s v="A,B, C Ø"/>
    <s v="05/21/21 10:27"/>
    <s v=" "/>
    <s v="LAS GALLINAS A SUB"/>
    <s v="WIRE DOWN @REDWOOD HWY &amp; MARIN CENTER DR"/>
    <s v="JUMPER-160403 OPEN|PM 31451480 FUCO 6215 REMOVED OPEN|SW 993717 OPEN|COIS @ T4021 TWD T4027 OPEN|JUMPER-160409 OPEN|CIS J58668 TWD EOL CLOSE|PM 31451480 OPEN|JUMPER-160406 OPEN|FUCO 4711 REMOVED PM 31451480 OPEN"/>
    <s v=" "/>
    <s v=" "/>
    <s v="No"/>
    <s v="Equipment Failure/Involved, Overhead"/>
    <s v=" "/>
    <s v="No"/>
    <s v="1"/>
    <s v="999"/>
    <s v="ALV7"/>
    <s v="Distribution Circuit"/>
    <s v="ALV7"/>
    <s v="05/21/21 07:37"/>
    <s v=" "/>
    <s v=" "/>
    <s v=" "/>
    <s v="No"/>
    <s v="1630792"/>
    <s v="21-0064199"/>
    <s v="1107/2"/>
    <s v=""/>
    <s v=""/>
    <s v=""/>
    <s v=""/>
  </r>
  <r>
    <x v="68"/>
    <s v="AGFC"/>
    <s v="3 - QC Complete"/>
    <d v="2021-05-21T00:00:00"/>
    <d v="2021-05-21T00:00:00"/>
    <x v="64"/>
    <s v="\\fxshare-nas05\quotashare-fs01\ESA\5 - Ignition Tracking\2021_Ignition_QC_Folders\20210521_1354945_21-0064097_nan_T005296056"/>
    <s v=" "/>
    <s v=""/>
    <m/>
    <m/>
    <m/>
    <m/>
    <x v="0"/>
    <m/>
    <m/>
    <m/>
    <m/>
    <m/>
    <m/>
    <m/>
    <m/>
    <m/>
    <m/>
    <m/>
    <m/>
    <m/>
    <m/>
    <m/>
    <m/>
    <m/>
    <s v=" "/>
    <x v="11"/>
    <s v="07:21"/>
    <d v="2021-05-21T00:00:00"/>
    <s v="07:21"/>
    <s v="FAS"/>
    <s v="N"/>
    <s v="Y"/>
    <s v="1354945"/>
    <s v="21-0064097"/>
    <m/>
    <s v="T005296056"/>
    <m/>
    <m/>
    <m/>
    <m/>
    <s v=" "/>
    <x v="0"/>
    <x v="2"/>
    <s v="N"/>
    <s v="N"/>
    <s v="Duplicate of index 626. Damaged pole from 3rd party fire. Structure fire, not attributable to PG&amp;E assets. 3rd party structure fire escaped the building and started a 60 + acre brush fire. The ensuing fire was 10 acre - 100 acres. This information is preliminary."/>
    <s v="Not PG&amp;E"/>
    <s v="Building"/>
    <m/>
    <m/>
    <s v="0.26-9.99"/>
    <m/>
    <m/>
    <m/>
    <m/>
    <x v="4"/>
    <x v="1"/>
    <x v="1"/>
    <m/>
    <s v="Overhead"/>
    <m/>
    <m/>
    <m/>
    <m/>
    <s v=" "/>
    <x v="0"/>
    <n v="36.885323"/>
    <n v="-119.77857299999999"/>
    <s v="Fresno"/>
    <x v="15"/>
    <n v="21000"/>
    <m/>
    <s v="Fresno FD"/>
    <s v="Agriculture"/>
    <m/>
    <m/>
    <m/>
    <m/>
    <s v="Pending Data"/>
    <s v="Pending Data"/>
    <s v="Pending Data"/>
    <s v="Pending Data"/>
    <s v="2021-05-2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FRESNO 11"/>
    <s v="07:21"/>
    <s v="05/21/2021"/>
    <s v="1354945"/>
    <s v="T005296056"/>
    <n v="10351"/>
    <s v="N RICE RD"/>
    <x v="14"/>
    <m/>
    <m/>
    <s v="F4TL1F9"/>
    <s v="FULL, LARAMIE"/>
    <n v="255292101"/>
    <s v="20210521 08:31"/>
    <n v="9002"/>
    <m/>
    <s v="found burnt pole from grass fire last night ec tag created for crew to replace"/>
    <s v="Y"/>
    <m/>
    <m/>
    <m/>
    <n v="36.885323"/>
    <n v="-119.77857299999999"/>
    <m/>
    <s v="fresno fd"/>
    <m/>
    <s v="N"/>
    <s v="Y"/>
    <m/>
    <s v="Storm Wind"/>
    <s v="windy yesterday during fire"/>
    <s v="Private Land"/>
    <m/>
    <s v="Gusty"/>
    <m/>
    <s v="3rd Party"/>
    <s v="started at dump per fd"/>
    <s v="10 - 100 Acres"/>
    <m/>
    <s v="Fire Dept"/>
    <s v="fresno fd"/>
    <s v="Overhead"/>
    <m/>
    <x v="0"/>
    <m/>
    <m/>
    <m/>
    <s v="FIRE, FOREST/GRASS"/>
    <s v="POLE-WOOD"/>
    <s v="N"/>
    <s v=" "/>
    <s v="Unplanned"/>
    <s v="Fresno"/>
    <s v="Fresno"/>
    <s v="255292101, WOODWARD-2101"/>
    <s v="21-0064097"/>
    <s v="Unplanned"/>
    <s v="Clear;32-90 F"/>
    <s v="19"/>
    <s v="1691"/>
    <s v="YES"/>
    <s v="Force Out"/>
    <s v="Sustained"/>
    <s v="No"/>
    <s v="D3154"/>
    <s v="OH"/>
    <s v="Fuse"/>
    <s v="1354945"/>
    <s v="Pole-Wood, Burned/flashed"/>
    <s v=" "/>
    <s v="05/21/21 09:17"/>
    <s v=" "/>
    <s v="S/O Copper E/O River"/>
    <s v="N LANE &amp; N RICE RD "/>
    <s v=" "/>
    <s v=" "/>
    <s v=" "/>
    <s v="No"/>
    <s v="Environmental/External, Fire, Forest/Grass"/>
    <s v=" "/>
    <s v="No"/>
    <s v=" "/>
    <s v=" "/>
    <s v="R1OD"/>
    <s v="Distribution Circuit"/>
    <s v="BXET"/>
    <s v="05/20/21 17:51"/>
    <s v="Not Required"/>
    <s v=" "/>
    <s v=" "/>
    <s v="No"/>
    <s v="1630696"/>
    <s v="21-0064097"/>
    <s v="D3154"/>
    <s v=""/>
    <s v=""/>
    <s v=""/>
    <s v=""/>
  </r>
  <r>
    <x v="69"/>
    <s v="AGFC"/>
    <s v="3 - QC Complete"/>
    <d v="2021-05-21T00:00:00"/>
    <d v="2021-05-21T00:00:00"/>
    <x v="49"/>
    <s v="\\fxshare-nas05\quotashare-fs01\ESA\5 - Ignition Tracking\2021_Ignition_QC_Folders\20210521_nan_nan_nan_2834763470"/>
    <s v=" "/>
    <s v=""/>
    <m/>
    <m/>
    <m/>
    <m/>
    <x v="0"/>
    <m/>
    <m/>
    <m/>
    <m/>
    <m/>
    <m/>
    <m/>
    <m/>
    <m/>
    <m/>
    <m/>
    <m/>
    <m/>
    <m/>
    <m/>
    <m/>
    <m/>
    <s v=" "/>
    <x v="11"/>
    <s v="05:18"/>
    <m/>
    <m/>
    <s v="FAS"/>
    <s v="N"/>
    <s v="N"/>
    <m/>
    <m/>
    <m/>
    <n v="2834763470"/>
    <m/>
    <m/>
    <m/>
    <m/>
    <s v=" "/>
    <x v="0"/>
    <x v="2"/>
    <s v="N"/>
    <s v="N"/>
    <s v="Structure fire, not attributable to PG&amp;E assets. This information is preliminary."/>
    <s v="Not PG&amp;E"/>
    <s v="Building"/>
    <m/>
    <m/>
    <s v="3 meters - 0.25 Acres"/>
    <m/>
    <m/>
    <m/>
    <m/>
    <x v="3"/>
    <x v="1"/>
    <x v="1"/>
    <m/>
    <s v="Underbuild"/>
    <m/>
    <m/>
    <m/>
    <m/>
    <s v=" "/>
    <x v="0"/>
    <s v="37.6941617"/>
    <s v="-121.7704267"/>
    <s v="Alameda"/>
    <x v="58"/>
    <n v="21000"/>
    <m/>
    <s v="ALCO FD"/>
    <s v="Urban"/>
    <m/>
    <m/>
    <m/>
    <m/>
    <s v="Pending Data"/>
    <s v="Pending Data"/>
    <s v="Pending Data"/>
    <s v="Pending Data"/>
    <s v="2021-05-2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MISSION"/>
    <s v="LIVERMORE 03"/>
    <s v="05:18"/>
    <s v="05/21/2021"/>
    <m/>
    <n v="2834763470"/>
    <n v="2489"/>
    <s v="WESTMINSTER WAY"/>
    <x v="21"/>
    <n v="37.694063"/>
    <n v="-121.77018099999999"/>
    <s v="M3TBKP2"/>
    <s v="PHARRIS, BRAD"/>
    <n v="14422111"/>
    <s v="20210521 07:01"/>
    <n v="1121"/>
    <m/>
    <s v="structure fire non pge equipment arson fire pge mtr burned took photos disconnected at splice box"/>
    <s v="Y"/>
    <m/>
    <m/>
    <s v="37.6941617,-121.7704267,151.000000,3D"/>
    <m/>
    <m/>
    <s v="ALCO FIRE ONS. ETA CB 925-447-425"/>
    <s v="ALCO FIRE ONS. ETA CB 925-447-425"/>
    <m/>
    <s v="N"/>
    <s v="N"/>
    <s v="N"/>
    <s v="Clear"/>
    <m/>
    <s v="Structures"/>
    <m/>
    <s v="Calm"/>
    <m/>
    <s v="Vandalism"/>
    <s v="arson fire"/>
    <s v="Structure Only"/>
    <m/>
    <s v="Fire Dept"/>
    <m/>
    <s v="Underbuild"/>
    <m/>
    <x v="1"/>
    <s v="PHOTOS"/>
    <s v="Other (Comments)"/>
    <s v="brad photos"/>
    <m/>
    <m/>
    <m/>
    <s v=" "/>
    <m/>
    <m/>
    <m/>
    <m/>
    <m/>
    <m/>
    <m/>
    <m/>
    <m/>
    <m/>
    <m/>
    <m/>
    <m/>
    <m/>
    <m/>
    <m/>
    <m/>
    <m/>
    <m/>
    <m/>
    <m/>
    <m/>
    <m/>
    <m/>
    <m/>
    <m/>
    <m/>
    <m/>
    <m/>
    <m/>
    <m/>
    <m/>
    <m/>
    <m/>
    <m/>
    <m/>
    <m/>
    <m/>
    <m/>
    <m/>
    <m/>
    <m/>
    <m/>
    <s v=""/>
    <s v=""/>
    <s v=""/>
    <s v=""/>
  </r>
  <r>
    <x v="70"/>
    <m/>
    <s v="1 - QC Not Started"/>
    <m/>
    <m/>
    <x v="65"/>
    <s v="\\fxshare-nas05\quotashare-fs01\ESA\5 - Ignition Tracking\2021_Ignition_QC_Folders\20210520_nan_nan_nan_508501453"/>
    <s v=" "/>
    <m/>
    <m/>
    <m/>
    <m/>
    <m/>
    <x v="0"/>
    <m/>
    <m/>
    <m/>
    <m/>
    <m/>
    <m/>
    <m/>
    <m/>
    <m/>
    <m/>
    <m/>
    <m/>
    <m/>
    <m/>
    <m/>
    <m/>
    <m/>
    <s v=" "/>
    <x v="12"/>
    <s v="07:45"/>
    <m/>
    <m/>
    <s v="FAS"/>
    <s v="N"/>
    <s v="N"/>
    <m/>
    <m/>
    <m/>
    <n v="508501453"/>
    <m/>
    <m/>
    <m/>
    <m/>
    <s v=" "/>
    <x v="0"/>
    <x v="2"/>
    <s v="N"/>
    <s v="N"/>
    <m/>
    <s v="Not PG&amp;E"/>
    <s v="Other"/>
    <m/>
    <m/>
    <s v="10-99"/>
    <s v="panel only"/>
    <m/>
    <m/>
    <m/>
    <x v="3"/>
    <x v="1"/>
    <x v="1"/>
    <m/>
    <s v="Pad mount"/>
    <m/>
    <m/>
    <m/>
    <m/>
    <s v=" "/>
    <x v="0"/>
    <s v="34.6502283"/>
    <s v="-120.0802133"/>
    <s v="Santa Barbara"/>
    <x v="59"/>
    <n v="12000"/>
    <m/>
    <s v="Other Party"/>
    <m/>
    <m/>
    <m/>
    <m/>
    <m/>
    <s v="Pending Data"/>
    <s v="Pending Data"/>
    <s v="Pending Data"/>
    <s v="Pending Data"/>
    <s v="2021-05-25"/>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LOS PADRES"/>
    <s v="SANTA MARIA 03"/>
    <s v="07:45"/>
    <s v="05/20/2021"/>
    <m/>
    <n v="508501453"/>
    <n v="3555"/>
    <s v="ROBLAR AVE"/>
    <x v="51"/>
    <n v="34.650213000000001"/>
    <n v="-120.082748"/>
    <s v="L2TJRWX"/>
    <s v="WOOLSEY, JAMES"/>
    <n v="182681102"/>
    <s v="20210525 10:03"/>
    <n v="2220"/>
    <n v="2"/>
    <s v="new panel has inspection tag but there is two 2''open holes on top of new panel that need to be sealed up, also existing meter is a burned up 5 jaw meter, new panel has a 7 jaw receptacle installed tried to contact jason- listed as contact no answerleft message with chase woodyard explaining"/>
    <s v="Y"/>
    <m/>
    <m/>
    <s v="34.6502283,-120.0802133,252.200000,3D"/>
    <m/>
    <m/>
    <s v="panel burned up"/>
    <m/>
    <m/>
    <s v="N"/>
    <s v="Y"/>
    <s v="Y"/>
    <s v="Clear"/>
    <s v="tag to reconnect burned up panel, meter is damaged, unable to reconnect becausea"/>
    <s v="Private Land"/>
    <m/>
    <s v="Calm"/>
    <m/>
    <s v="PG&amp;E Equipment"/>
    <m/>
    <s v="Other (Comments)"/>
    <s v="panel only"/>
    <s v="Other Party"/>
    <m/>
    <s v="Pad mount"/>
    <m/>
    <x v="0"/>
    <m/>
    <m/>
    <m/>
    <m/>
    <m/>
    <m/>
    <s v=" "/>
    <m/>
    <m/>
    <m/>
    <m/>
    <m/>
    <m/>
    <m/>
    <m/>
    <m/>
    <m/>
    <m/>
    <m/>
    <m/>
    <m/>
    <m/>
    <m/>
    <m/>
    <m/>
    <m/>
    <m/>
    <m/>
    <m/>
    <m/>
    <m/>
    <m/>
    <m/>
    <m/>
    <m/>
    <m/>
    <m/>
    <m/>
    <m/>
    <m/>
    <m/>
    <m/>
    <m/>
    <m/>
    <m/>
    <m/>
    <m/>
    <m/>
    <m/>
    <m/>
    <m/>
    <m/>
    <m/>
    <m/>
  </r>
  <r>
    <x v="71"/>
    <s v="TLAL"/>
    <s v="2 - QC In Progress"/>
    <m/>
    <d v="2021-05-26T00:00:00"/>
    <x v="66"/>
    <s v="\\fxshare-nas05\quotashare-fs01\ESA\5 - Ignition Tracking\2021_Ignition_QC_Folders\20210520_1354637_21-0063965_nan_T005295372"/>
    <s v=" "/>
    <s v=""/>
    <m/>
    <m/>
    <m/>
    <m/>
    <x v="2"/>
    <m/>
    <m/>
    <m/>
    <m/>
    <m/>
    <m/>
    <m/>
    <m/>
    <m/>
    <m/>
    <m/>
    <m/>
    <m/>
    <m/>
    <m/>
    <m/>
    <m/>
    <s v=" "/>
    <x v="12"/>
    <s v="14:04"/>
    <d v="2021-05-20T00:00:00"/>
    <s v="14:04"/>
    <s v="FAS"/>
    <s v="Y"/>
    <s v="N"/>
    <s v="1354637"/>
    <s v="21-0063965"/>
    <m/>
    <s v="T005295372"/>
    <n v="121369516"/>
    <m/>
    <m/>
    <m/>
    <s v=" "/>
    <x v="2"/>
    <x v="0"/>
    <s v="Y"/>
    <s v="Y"/>
    <m/>
    <s v="PG&amp;E"/>
    <s v="Vegetation"/>
    <s v="D"/>
    <s v="D"/>
    <s v="3 meters - 0.25 Acres"/>
    <m/>
    <m/>
    <m/>
    <m/>
    <x v="2"/>
    <x v="2"/>
    <x v="2"/>
    <m/>
    <s v="Overhead"/>
    <s v="Primary"/>
    <s v="Conductor - Primary"/>
    <m/>
    <m/>
    <s v=" "/>
    <x v="1"/>
    <n v="38.708129"/>
    <n v="-122.926113"/>
    <s v="Sonoma"/>
    <x v="60"/>
    <n v="12000"/>
    <m/>
    <s v="Cal Fire"/>
    <m/>
    <m/>
    <m/>
    <m/>
    <m/>
    <s v="Pending Data"/>
    <s v="Pending Data"/>
    <s v="Pending Data"/>
    <s v="Pending Data"/>
    <s v="2021-05-24"/>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m/>
    <s v="GYSRVLLE"/>
    <s v="14:04"/>
    <d v="2021-05-20T00:00:00"/>
    <s v="1354637"/>
    <s v="T005295372"/>
    <n v="8500"/>
    <s v="DRY CREEK RD"/>
    <x v="5"/>
    <n v="38.716209999999997"/>
    <n v="-122.92058"/>
    <s v="W9TAXJD"/>
    <m/>
    <n v="42891101"/>
    <n v="44336"/>
    <n v="9190"/>
    <n v="1"/>
    <s v=", PWR-I"/>
    <s v="N"/>
    <m/>
    <m/>
    <m/>
    <m/>
    <m/>
    <m/>
    <m/>
    <m/>
    <m/>
    <m/>
    <s v="Y"/>
    <m/>
    <m/>
    <m/>
    <m/>
    <m/>
    <m/>
    <m/>
    <s v="TREE CREW FELL TREE THROUGH LINE AND BROKE 2 POLES-1 LINE/BUCK MAINLINE POLE AND"/>
    <m/>
    <m/>
    <m/>
    <m/>
    <s v="Overhead"/>
    <m/>
    <x v="2"/>
    <m/>
    <m/>
    <m/>
    <s v="TREE-CUTTING 3RD PARTY"/>
    <s v="POLE-WOOD"/>
    <m/>
    <s v=" "/>
    <s v="Unplanned"/>
    <s v="Sonoma"/>
    <s v="Santa Rosa"/>
    <s v="042891101, GEYSERVILLE-1101"/>
    <s v="21-0063965"/>
    <s v="Unplanned"/>
    <s v="Clear;32-90 F"/>
    <s v="927"/>
    <s v="197404"/>
    <s v="NO"/>
    <s v="Line to Ground"/>
    <s v="Sustained"/>
    <s v="No"/>
    <s v="166"/>
    <s v="OH"/>
    <s v="Line Recloser"/>
    <s v="1354637"/>
    <s v="Conductor, Overhead, Broken, wire on ground"/>
    <s v="C &amp; GRD"/>
    <s v="05/20/21 15:37"/>
    <s v=" "/>
    <s v="GEYSERVILLE AV/ 1050' N/ CANYON RD"/>
    <s v="3 SPANS LD SIDE OF FUCO 3261 ON MAINLINE"/>
    <s v="OJ'S TWDS CGC# 217174739207 OPEN"/>
    <s v=" "/>
    <s v=" "/>
    <s v="No"/>
    <s v="3rd Party, Tree - cutting, 3rd party"/>
    <s v=" "/>
    <s v="No"/>
    <s v="1"/>
    <s v="18"/>
    <s v="R51L"/>
    <s v="Distribution Circuit"/>
    <s v="SMBATCH_FO"/>
    <s v="05/20/21 13:54"/>
    <s v="ERCK"/>
    <s v="05/21/21 02:46"/>
    <s v="05/21/21 03:30"/>
    <s v="No"/>
    <s v="1630642"/>
    <s v="21-0063965"/>
    <s v="166"/>
    <s v=""/>
    <s v=""/>
    <s v=""/>
    <s v=""/>
  </r>
  <r>
    <x v="72"/>
    <s v="AGFC"/>
    <s v="3 - QC Complete"/>
    <d v="2021-05-21T00:00:00"/>
    <d v="2021-05-21T00:00:00"/>
    <x v="67"/>
    <s v="\\fxshare-nas05\quotashare-fs01\ESA\5 - Ignition Tracking\2021_Ignition_QC_Folders\20210520_nan_nan_nan_7190226843"/>
    <s v=" "/>
    <s v=""/>
    <m/>
    <m/>
    <m/>
    <m/>
    <x v="0"/>
    <m/>
    <m/>
    <m/>
    <m/>
    <m/>
    <m/>
    <m/>
    <m/>
    <m/>
    <m/>
    <m/>
    <m/>
    <m/>
    <m/>
    <m/>
    <m/>
    <m/>
    <s v=" "/>
    <x v="12"/>
    <s v="16:42"/>
    <m/>
    <m/>
    <s v="FAS"/>
    <s v="N"/>
    <s v="N"/>
    <m/>
    <m/>
    <m/>
    <n v="7190226843"/>
    <m/>
    <m/>
    <m/>
    <m/>
    <s v=" "/>
    <x v="0"/>
    <x v="2"/>
    <s v="N"/>
    <s v="N"/>
    <s v="Structure fire, not attributable to PG&amp;E assets. 3rd party structure fire escaped the building and started a 60 + acre brush fire. The ensuing fire was 10 acre - 100 acres. This information is preliminary."/>
    <s v="Not PG&amp;E"/>
    <s v="Building"/>
    <m/>
    <m/>
    <s v="10-99"/>
    <m/>
    <m/>
    <m/>
    <m/>
    <x v="3"/>
    <x v="1"/>
    <x v="1"/>
    <m/>
    <s v="Overhead"/>
    <m/>
    <m/>
    <m/>
    <m/>
    <s v=" "/>
    <x v="0"/>
    <n v="36.888539999999999"/>
    <n v="-119.7795974"/>
    <s v="Fresno"/>
    <x v="61"/>
    <n v="21000"/>
    <m/>
    <s v="Cal Fire"/>
    <s v="Urban"/>
    <m/>
    <m/>
    <m/>
    <m/>
    <s v="Pending Data"/>
    <s v="Pending Data"/>
    <s v="Pending Data"/>
    <s v="Pending Data"/>
    <s v="2021-05-2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FRESNO 11"/>
    <s v="16:42"/>
    <s v="05/20/2021"/>
    <m/>
    <n v="7190226843"/>
    <n v="10463"/>
    <s v="N RICE RD"/>
    <x v="14"/>
    <n v="36.888464999999997"/>
    <n v="-119.778454"/>
    <s v="F4TMKBG"/>
    <s v="BISSELL, MIKE"/>
    <n v="255292101"/>
    <s v="20210520 23:06"/>
    <n v="1122"/>
    <m/>
    <s v="structure fire started grass land fire, burned pole at cgc#417722556603, opened D3154 at 1751, cut jumpers feeding south at N Rice rd and n Lanes rd, found 2 of 3 blown at D2795, opened remaining and closed D3154 at 1920"/>
    <s v="Y"/>
    <m/>
    <m/>
    <m/>
    <n v="36.888539999999999"/>
    <n v="-119.7795974"/>
    <m/>
    <s v="cal fire"/>
    <m/>
    <s v="Y"/>
    <s v="Y"/>
    <s v="Y"/>
    <s v="Storm Wind"/>
    <m/>
    <s v="Other (Comments)"/>
    <s v="county, city and PG&amp;E "/>
    <s v="Gusty"/>
    <m/>
    <s v="3rd Party"/>
    <m/>
    <s v="10 - 100 Acres"/>
    <m/>
    <s v="Cal Fire"/>
    <m/>
    <s v="Other (Comments)"/>
    <s v="overhead and underground cable and xfmr "/>
    <x v="0"/>
    <m/>
    <m/>
    <m/>
    <m/>
    <m/>
    <m/>
    <s v=" "/>
    <m/>
    <m/>
    <m/>
    <m/>
    <m/>
    <m/>
    <m/>
    <m/>
    <m/>
    <m/>
    <m/>
    <m/>
    <m/>
    <m/>
    <m/>
    <m/>
    <m/>
    <m/>
    <m/>
    <m/>
    <m/>
    <m/>
    <m/>
    <m/>
    <m/>
    <m/>
    <m/>
    <m/>
    <m/>
    <m/>
    <m/>
    <m/>
    <m/>
    <m/>
    <m/>
    <m/>
    <m/>
    <m/>
    <m/>
    <m/>
    <m/>
    <m/>
    <m/>
    <s v=""/>
    <s v=""/>
    <s v=""/>
    <s v=""/>
  </r>
  <r>
    <x v="73"/>
    <m/>
    <s v="1 - QC Not Started"/>
    <m/>
    <m/>
    <x v="68"/>
    <s v="\\fxshare-nas05\quotashare-fs01\ESA\5 - Ignition Tracking\2021_Ignition_QC_Folders\20210520_1354959_nan_nan_T005295717"/>
    <s v=" "/>
    <m/>
    <m/>
    <m/>
    <m/>
    <m/>
    <x v="0"/>
    <m/>
    <m/>
    <m/>
    <m/>
    <m/>
    <m/>
    <m/>
    <m/>
    <m/>
    <m/>
    <m/>
    <m/>
    <m/>
    <m/>
    <m/>
    <m/>
    <m/>
    <s v=" "/>
    <x v="12"/>
    <s v="18:10"/>
    <d v="2021-05-20T00:00:00"/>
    <s v="18:10"/>
    <s v="FAS"/>
    <s v="N"/>
    <s v="N"/>
    <s v="1354959"/>
    <m/>
    <m/>
    <s v="T005295717"/>
    <m/>
    <m/>
    <m/>
    <m/>
    <s v=" "/>
    <x v="1"/>
    <x v="1"/>
    <s v="Y"/>
    <s v="Y"/>
    <m/>
    <s v="Unknown"/>
    <s v="Other"/>
    <m/>
    <m/>
    <s v="&lt;3 meters of linear travel"/>
    <m/>
    <m/>
    <m/>
    <m/>
    <x v="1"/>
    <x v="1"/>
    <x v="1"/>
    <m/>
    <s v="Overhead"/>
    <m/>
    <m/>
    <m/>
    <m/>
    <s v=" "/>
    <x v="0"/>
    <s v="36.6068733"/>
    <s v="-119.6595050"/>
    <s v="Fresno"/>
    <x v="62"/>
    <n v="12000"/>
    <m/>
    <s v="Selma FD"/>
    <s v="Agriculture"/>
    <m/>
    <m/>
    <m/>
    <m/>
    <s v="Pending Data"/>
    <s v="Pending Data"/>
    <s v="Pending Data"/>
    <s v="Pending Data"/>
    <s v="2021-05-20"/>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FRESNO"/>
    <s v="SELMA  01"/>
    <s v="18:10"/>
    <s v="05/20/2021"/>
    <s v="1354959"/>
    <s v="T005295717"/>
    <n v="2980"/>
    <s v="WHITSON ST"/>
    <x v="42"/>
    <n v="36.578650000000003"/>
    <n v="-119.62600999999999"/>
    <s v="F6TJMRY"/>
    <s v="ROGERS, JAMES"/>
    <n v="254121105"/>
    <s v="20210520 19:32"/>
    <n v="9002"/>
    <m/>
    <s v="UNKNOWN ADDRESS TX WAS OPENED IDLE SERVICE "/>
    <s v="Y"/>
    <m/>
    <m/>
    <s v="36.6068733,-119.6595050,83.500000,3D"/>
    <m/>
    <m/>
    <m/>
    <s v="SELMA FD"/>
    <m/>
    <s v="Y"/>
    <s v="N"/>
    <m/>
    <s v="Clear"/>
    <m/>
    <s v="Private Land"/>
    <m/>
    <s v="Breezy"/>
    <m/>
    <s v="Vegetation"/>
    <m/>
    <s v="1 meter - &lt; 3 meters"/>
    <m/>
    <s v="Fire Dept"/>
    <m/>
    <s v="Overhead"/>
    <m/>
    <x v="0"/>
    <m/>
    <m/>
    <m/>
    <s v="PATROL-NOT CONDUCTED"/>
    <m/>
    <s v="N"/>
    <s v=" "/>
    <m/>
    <m/>
    <m/>
    <m/>
    <m/>
    <m/>
    <m/>
    <m/>
    <m/>
    <m/>
    <m/>
    <m/>
    <m/>
    <m/>
    <m/>
    <m/>
    <m/>
    <m/>
    <m/>
    <m/>
    <m/>
    <m/>
    <m/>
    <m/>
    <m/>
    <m/>
    <m/>
    <m/>
    <m/>
    <m/>
    <m/>
    <m/>
    <m/>
    <m/>
    <m/>
    <m/>
    <m/>
    <m/>
    <m/>
    <m/>
    <m/>
    <m/>
    <m/>
    <m/>
    <m/>
    <m/>
    <m/>
  </r>
  <r>
    <x v="74"/>
    <s v="AGFC"/>
    <s v="3 - QC Complete"/>
    <d v="2021-05-20T00:00:00"/>
    <d v="2021-05-20T00:00:00"/>
    <x v="69"/>
    <s v="\\fxshare-nas05\quotashare-fs01\ESA\5 - Ignition Tracking\2021_Ignition_QC_Folders\20210520_nan_nan_nan_1997819053"/>
    <s v=" "/>
    <m/>
    <m/>
    <m/>
    <m/>
    <m/>
    <x v="0"/>
    <m/>
    <m/>
    <m/>
    <m/>
    <m/>
    <m/>
    <m/>
    <m/>
    <m/>
    <m/>
    <m/>
    <m/>
    <m/>
    <m/>
    <m/>
    <m/>
    <m/>
    <s v=" "/>
    <x v="12"/>
    <s v="15:48"/>
    <m/>
    <m/>
    <s v="FAS"/>
    <s v="N"/>
    <s v="N"/>
    <m/>
    <m/>
    <m/>
    <n v="1997819053"/>
    <m/>
    <m/>
    <m/>
    <m/>
    <s v=" "/>
    <x v="0"/>
    <x v="2"/>
    <s v="N"/>
    <s v="N"/>
    <s v="Structure fire, not attributable to PG&amp;E assets. The house did not have PG&amp;E service prior to the ignition. This information is preliminary."/>
    <s v="Not PG&amp;E"/>
    <s v="Building"/>
    <m/>
    <m/>
    <s v="&lt;0.25"/>
    <m/>
    <m/>
    <m/>
    <m/>
    <x v="3"/>
    <x v="1"/>
    <x v="1"/>
    <m/>
    <s v="Underground"/>
    <m/>
    <m/>
    <m/>
    <m/>
    <s v=" "/>
    <x v="0"/>
    <n v="37.937271000000003"/>
    <n v="-122.03448899999999"/>
    <s v="Contra Costa"/>
    <x v="63"/>
    <n v="21000"/>
    <m/>
    <s v="Contra Costa County FD"/>
    <s v="Urban"/>
    <m/>
    <m/>
    <m/>
    <m/>
    <s v="Pending Data"/>
    <s v="Pending Data"/>
    <s v="Pending Data"/>
    <s v="Pending Data"/>
    <s v="2021-05-20"/>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DIABLO"/>
    <s v="CONCORD 04"/>
    <s v="15:48"/>
    <s v="05/20/2021"/>
    <m/>
    <n v="1997819053"/>
    <n v="1835"/>
    <s v="WEAVER LN"/>
    <x v="52"/>
    <n v="37.937303999999997"/>
    <n v="-122.034211"/>
    <s v="D2TC2LK"/>
    <s v="LACY, CHRIS"/>
    <n v="14302103"/>
    <s v="20210520 16:45"/>
    <n v="1121"/>
    <m/>
    <s v="HOUSE FIRE, NO PG&amp;E SERVICE TO HOUSE PRIOR TO FIRE, REMOVED METER CHECKED NO POWER"/>
    <s v="Y"/>
    <m/>
    <m/>
    <m/>
    <n v="37.937271000000003"/>
    <n v="-122.03448899999999"/>
    <m/>
    <s v="CONTRA COSTA COUNTY FD"/>
    <m/>
    <s v="N"/>
    <s v="N"/>
    <s v="N"/>
    <s v="Clear"/>
    <m/>
    <s v="Structures"/>
    <s v="HOUSE "/>
    <s v="Light"/>
    <m/>
    <s v="Unknown"/>
    <m/>
    <s v="3 meters - 0.25 Acres"/>
    <m/>
    <s v="Fire Dept"/>
    <m/>
    <s v="Subsurface"/>
    <m/>
    <x v="0"/>
    <m/>
    <m/>
    <m/>
    <m/>
    <m/>
    <m/>
    <s v=" "/>
    <m/>
    <m/>
    <m/>
    <m/>
    <m/>
    <m/>
    <m/>
    <m/>
    <m/>
    <m/>
    <m/>
    <m/>
    <m/>
    <m/>
    <m/>
    <m/>
    <m/>
    <m/>
    <m/>
    <m/>
    <m/>
    <m/>
    <m/>
    <m/>
    <m/>
    <m/>
    <m/>
    <m/>
    <m/>
    <m/>
    <m/>
    <m/>
    <m/>
    <m/>
    <m/>
    <m/>
    <m/>
    <m/>
    <m/>
    <m/>
    <m/>
    <m/>
    <m/>
    <m/>
    <m/>
    <m/>
    <m/>
  </r>
  <r>
    <x v="75"/>
    <m/>
    <s v="1 - QC Not Started"/>
    <m/>
    <m/>
    <x v="70"/>
    <s v="\\fxshare-nas05\quotashare-fs01\ESA\5 - Ignition Tracking\2021_Ignition_QC_Folders\20210520_1354705_21-0063979_nan_T005295456"/>
    <s v=" "/>
    <m/>
    <m/>
    <m/>
    <m/>
    <m/>
    <x v="0"/>
    <m/>
    <m/>
    <m/>
    <m/>
    <m/>
    <m/>
    <m/>
    <m/>
    <m/>
    <m/>
    <m/>
    <m/>
    <m/>
    <m/>
    <m/>
    <m/>
    <m/>
    <s v=" "/>
    <x v="12"/>
    <s v="15:01"/>
    <d v="2021-05-20T00:00:00"/>
    <s v="15:01"/>
    <s v="FAS"/>
    <s v="N"/>
    <s v="N"/>
    <s v="1354705"/>
    <s v="21-0063979"/>
    <m/>
    <s v="T005295456"/>
    <m/>
    <m/>
    <m/>
    <m/>
    <s v=" "/>
    <x v="0"/>
    <x v="2"/>
    <s v="N"/>
    <s v="N"/>
    <m/>
    <s v="Not PG&amp;E"/>
    <s v="Vegetation"/>
    <m/>
    <m/>
    <s v="0.26-9.99"/>
    <m/>
    <m/>
    <m/>
    <m/>
    <x v="3"/>
    <x v="1"/>
    <x v="1"/>
    <m/>
    <s v="Overhead"/>
    <m/>
    <m/>
    <m/>
    <m/>
    <s v=" "/>
    <x v="0"/>
    <n v="37.353490999999998"/>
    <n v="-120.979562"/>
    <s v="Stanislaus"/>
    <x v="64"/>
    <n v="12000"/>
    <m/>
    <s v="Cal Fire"/>
    <s v="Herbaceous"/>
    <m/>
    <m/>
    <m/>
    <m/>
    <s v="Pending Data"/>
    <s v="Pending Data"/>
    <s v="Pending Data"/>
    <s v="Pending Data"/>
    <s v="2021-05-20"/>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YOSEMITE"/>
    <s v="NEWMAN"/>
    <s v="15:01"/>
    <s v="05/20/2021"/>
    <s v="1354705"/>
    <s v="T005295456"/>
    <n v="26748"/>
    <s v="RIVER RD"/>
    <x v="53"/>
    <n v="37.353840000000012"/>
    <n v="-120.98263"/>
    <s v="Y6TRKS8"/>
    <s v="STEWART, ROD"/>
    <n v="162741106"/>
    <s v="20210520 18:04"/>
    <n v="9110"/>
    <n v="1"/>
    <s v="burnt pole"/>
    <s v="Y"/>
    <m/>
    <m/>
    <m/>
    <n v="37.353490999999998"/>
    <n v="-120.979562"/>
    <m/>
    <s v="Keith Bouln /2098621716"/>
    <m/>
    <s v="Y"/>
    <s v="Y"/>
    <m/>
    <s v="Clear"/>
    <m/>
    <s v="Private Land"/>
    <m/>
    <s v="Strong"/>
    <m/>
    <s v="Unknown"/>
    <m/>
    <s v="0.25 - 10 Acres"/>
    <m/>
    <s v="Cal Fire"/>
    <m/>
    <s v="Overhead"/>
    <m/>
    <x v="0"/>
    <m/>
    <m/>
    <m/>
    <s v="PATROL-FOUND NOTHING"/>
    <s v="POLE-WOOD"/>
    <s v="N"/>
    <s v=" "/>
    <s v="Unplanned"/>
    <s v="Yosemite"/>
    <s v="Newman"/>
    <s v="162741106, NEWMAN-1106"/>
    <s v="21-0063979"/>
    <s v="Unplanned"/>
    <s v="Clear;32-90 F"/>
    <s v="15"/>
    <s v="2445"/>
    <s v="YES"/>
    <s v="Force Out"/>
    <m/>
    <m/>
    <m/>
    <m/>
    <m/>
    <m/>
    <m/>
    <m/>
    <m/>
    <m/>
    <m/>
    <m/>
    <m/>
    <m/>
    <m/>
    <m/>
    <m/>
    <m/>
    <m/>
    <m/>
    <m/>
    <m/>
    <m/>
    <m/>
    <m/>
    <m/>
    <m/>
    <m/>
    <m/>
    <m/>
    <m/>
    <m/>
    <m/>
    <m/>
    <m/>
    <m/>
  </r>
  <r>
    <x v="76"/>
    <s v="AGFC"/>
    <s v="3 - QC Complete"/>
    <d v="2021-05-20T00:00:00"/>
    <d v="2021-05-20T00:00:00"/>
    <x v="71"/>
    <s v="\\fxshare-nas05\quotashare-fs01\ESA\5 - Ignition Tracking\2021_Ignition_QC_Folders\20210520_1354723_21-0064054_nan_T005295441"/>
    <s v=" "/>
    <m/>
    <m/>
    <m/>
    <m/>
    <m/>
    <x v="0"/>
    <m/>
    <m/>
    <m/>
    <m/>
    <m/>
    <m/>
    <m/>
    <m/>
    <m/>
    <m/>
    <m/>
    <m/>
    <m/>
    <m/>
    <m/>
    <m/>
    <m/>
    <s v=" "/>
    <x v="12"/>
    <s v="14:49"/>
    <d v="2021-05-20T00:00:00"/>
    <s v="14:49"/>
    <s v="FAS"/>
    <s v="N"/>
    <s v="Y"/>
    <s v="1354723"/>
    <s v="21-0064054"/>
    <m/>
    <s v="T005295441"/>
    <m/>
    <m/>
    <m/>
    <m/>
    <s v=" "/>
    <x v="0"/>
    <x v="2"/>
    <s v="N"/>
    <s v="N"/>
    <s v="Duplicate of index 620. Oak tree limb broke off and fell into overhead primary circuit, resulting in an igntion. The ensuing fire was 1 meter - &lt; 3 meters in size. This information is preliminary."/>
    <s v="Not PG&amp;E"/>
    <s v="Vegetation"/>
    <m/>
    <m/>
    <s v="&lt;0.25"/>
    <m/>
    <m/>
    <m/>
    <m/>
    <x v="4"/>
    <x v="1"/>
    <x v="1"/>
    <m/>
    <s v="Overhead"/>
    <m/>
    <m/>
    <m/>
    <m/>
    <s v=" "/>
    <x v="1"/>
    <s v="40.2236083"/>
    <s v="-122.4094200"/>
    <s v="Tehama"/>
    <x v="65"/>
    <n v="12000"/>
    <m/>
    <s v="Cal Fire"/>
    <s v="Hardwood Woodland"/>
    <m/>
    <m/>
    <n v="246"/>
    <m/>
    <s v="Pending Data"/>
    <s v="Pending Data"/>
    <s v="Pending Data"/>
    <s v="Pending Data"/>
    <s v="2021-05-20"/>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VALLEY"/>
    <s v="RED BLUFF 01"/>
    <s v="14:49"/>
    <s v="05/20/2021"/>
    <s v="1354723"/>
    <s v="T005295441"/>
    <n v="16450"/>
    <s v="HIGHWAY 36 W"/>
    <x v="54"/>
    <n v="40.220759999999999"/>
    <n v="-122.37994999999999"/>
    <s v="V7TAER7"/>
    <s v="REGINATO, AARON"/>
    <n v="103541101"/>
    <s v="20210520 17:02"/>
    <n v="9190"/>
    <m/>
    <s v="tree branch broke and fell into line,  i am not the primary tech. contact R1LQ"/>
    <s v="Y"/>
    <m/>
    <m/>
    <s v="40.2047300,-122.2431567,125.400000,3D"/>
    <m/>
    <m/>
    <m/>
    <s v="calfire"/>
    <m/>
    <s v="N"/>
    <s v="Y"/>
    <m/>
    <s v="Clear"/>
    <m/>
    <s v="Private Land"/>
    <m/>
    <s v="Breezy"/>
    <m/>
    <s v="Vegetation"/>
    <m/>
    <s v="3 meters - 0.25 Acres"/>
    <m/>
    <s v="Cal Fire"/>
    <m/>
    <s v="Overhead"/>
    <m/>
    <x v="1"/>
    <s v="citation"/>
    <s v="Cal Fire"/>
    <m/>
    <s v="TREE-BRANCH FELL INTO LINE"/>
    <s v="CONDUCTOR, OVERHEAD"/>
    <s v="N"/>
    <s v=" "/>
    <s v="Unplanned"/>
    <s v="North Valley"/>
    <s v="Red Bluff"/>
    <s v="103541101, RED BLUFF-1101"/>
    <s v="21-0064054"/>
    <s v="Unplanned"/>
    <s v="Clear;32-90 F"/>
    <s v="9"/>
    <s v="675"/>
    <s v="NO"/>
    <s v="Force Out"/>
    <m/>
    <m/>
    <m/>
    <m/>
    <m/>
    <m/>
    <m/>
    <m/>
    <m/>
    <m/>
    <m/>
    <m/>
    <m/>
    <m/>
    <m/>
    <m/>
    <m/>
    <m/>
    <m/>
    <m/>
    <m/>
    <m/>
    <m/>
    <m/>
    <m/>
    <m/>
    <m/>
    <m/>
    <m/>
    <m/>
    <m/>
    <m/>
    <m/>
    <m/>
    <m/>
    <m/>
  </r>
  <r>
    <x v="77"/>
    <s v="AGFC"/>
    <s v="3 - QC Complete"/>
    <d v="2021-05-20T00:00:00"/>
    <d v="2021-05-20T00:00:00"/>
    <x v="71"/>
    <s v="\\fxshare-nas05\quotashare-fs01\ESA\5 - Ignition Tracking\2021_Ignition_QC_Folders\20210520_1354723_21-0064054_nan_T005295440"/>
    <s v=" "/>
    <m/>
    <m/>
    <m/>
    <m/>
    <m/>
    <x v="0"/>
    <m/>
    <m/>
    <m/>
    <m/>
    <m/>
    <m/>
    <m/>
    <m/>
    <m/>
    <m/>
    <m/>
    <m/>
    <m/>
    <m/>
    <m/>
    <m/>
    <m/>
    <s v=" "/>
    <x v="12"/>
    <s v="14:49"/>
    <d v="2021-05-20T00:00:00"/>
    <s v="14:49"/>
    <s v="FAS"/>
    <s v="N"/>
    <s v="Y"/>
    <s v="1354723"/>
    <s v="21-0064054"/>
    <m/>
    <s v="T005295440"/>
    <m/>
    <m/>
    <m/>
    <m/>
    <s v=" "/>
    <x v="0"/>
    <x v="2"/>
    <s v="N"/>
    <s v="N"/>
    <s v="Duplicate of index 620. Oak tree limb broke off and fell into overhead primary circuit, resulting in an igntion. The ensuing fire was 1 meter - &lt; 3 meters in size. This information is preliminary."/>
    <s v="Not PG&amp;E"/>
    <s v="Vegetation"/>
    <m/>
    <m/>
    <s v="&lt;3 meters of linear travel"/>
    <m/>
    <m/>
    <m/>
    <m/>
    <x v="4"/>
    <x v="1"/>
    <x v="1"/>
    <m/>
    <s v="Overhead"/>
    <m/>
    <m/>
    <m/>
    <m/>
    <s v=" "/>
    <x v="1"/>
    <s v="40.2236083"/>
    <s v="-122.4094200"/>
    <s v="Tehama"/>
    <x v="65"/>
    <n v="12000"/>
    <m/>
    <s v="Cal Fire"/>
    <s v="Hardwood Woodland"/>
    <m/>
    <m/>
    <n v="246"/>
    <m/>
    <s v="Pending Data"/>
    <s v="Pending Data"/>
    <s v="Pending Data"/>
    <s v="Pending Data"/>
    <s v="2021-05-20"/>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VALLEY"/>
    <s v="RED BLUFF 01"/>
    <s v="14:49"/>
    <s v="05/20/2021"/>
    <s v="1354723"/>
    <s v="T005295440"/>
    <n v="16450"/>
    <s v="HIGHWAY 36 W"/>
    <x v="54"/>
    <n v="40.220759999999999"/>
    <n v="-122.37994999999999"/>
    <s v="V7TR1LQ"/>
    <s v="LAUGHLIN, RON"/>
    <n v="103541101"/>
    <s v="20210520 17:20"/>
    <n v="9190"/>
    <m/>
    <s v="OAK TREE BRANCH BROKE FELL INTO PRIMARY LINES, OPENED 85811 AT 1520 TAG MOL, AER7 CLEARED LIMB &amp; REFUSED CLSD. 1635 PWR OK"/>
    <s v="Y"/>
    <n v="7"/>
    <s v="\\fxshare-nas05\quotashare-fs01\ESA\5 - Ignition Tracking\Fire_Tab_Attachment_Files"/>
    <s v="40.2236083,-122.4094200,181.600000,3D"/>
    <m/>
    <m/>
    <s v="1/2 WEST OF 17525 HWY 36W"/>
    <s v="SCOTT LOSHE 530-528-5199"/>
    <m/>
    <s v="N"/>
    <s v="Y"/>
    <m/>
    <s v="Storm Wind"/>
    <m/>
    <s v="County Land"/>
    <m/>
    <s v="Gusty"/>
    <m/>
    <s v="Vegetation"/>
    <m/>
    <s v="1 meter - &lt; 3 meters"/>
    <m/>
    <s v="Cal Fire"/>
    <m/>
    <s v="Overhead"/>
    <m/>
    <x v="1"/>
    <s v="PICS"/>
    <s v="PG&amp;E Employee"/>
    <s v="R1LQ, 530-215-9672"/>
    <s v="TREE-BRANCH FELL INTO LINE"/>
    <s v="CONDUCTOR, OVERHEAD"/>
    <s v="N"/>
    <s v=" "/>
    <s v="Unplanned"/>
    <s v="North Valley"/>
    <s v="Red Bluff"/>
    <s v="103541101, RED BLUFF-1101"/>
    <s v="21-0064054"/>
    <s v="Unplanned"/>
    <s v="Clear;32-90 F"/>
    <s v="9"/>
    <s v="675"/>
    <s v="NO"/>
    <s v="Force Out"/>
    <m/>
    <m/>
    <m/>
    <m/>
    <m/>
    <m/>
    <m/>
    <m/>
    <m/>
    <m/>
    <m/>
    <m/>
    <m/>
    <m/>
    <m/>
    <m/>
    <m/>
    <m/>
    <m/>
    <m/>
    <m/>
    <m/>
    <m/>
    <m/>
    <m/>
    <m/>
    <m/>
    <m/>
    <m/>
    <m/>
    <m/>
    <m/>
    <m/>
    <m/>
    <m/>
    <m/>
  </r>
  <r>
    <x v="78"/>
    <s v="TLAL"/>
    <s v="2 - QC In Progress"/>
    <m/>
    <d v="2021-05-26T00:00:00"/>
    <x v="72"/>
    <s v="\\fxshare-nas05\quotashare-fs01\ESA\5 - Ignition Tracking\2021_Ignition_QC_Folders\20210520_nan_nan_nan_0966926718"/>
    <s v=" "/>
    <s v=""/>
    <m/>
    <m/>
    <m/>
    <m/>
    <x v="2"/>
    <m/>
    <m/>
    <m/>
    <m/>
    <m/>
    <m/>
    <m/>
    <m/>
    <m/>
    <m/>
    <m/>
    <m/>
    <m/>
    <m/>
    <m/>
    <m/>
    <m/>
    <s v=" "/>
    <x v="12"/>
    <s v="14:41"/>
    <d v="2021-05-20T00:00:00"/>
    <d v="1899-12-30T15:20:00"/>
    <s v="FAS"/>
    <s v="N"/>
    <s v="N"/>
    <n v="1354723"/>
    <s v="21-0064054"/>
    <m/>
    <s v="966926718, T005295440, T005295441"/>
    <m/>
    <m/>
    <m/>
    <m/>
    <s v=" "/>
    <x v="2"/>
    <x v="0"/>
    <s v="Y"/>
    <s v="Y"/>
    <s v="On May 20, 2021 at 1612 hours, PG&amp;E Troublemen patrolled the Red Bluff 1101 Distribution Circuit number 103541101, in the Tier 2 State Responsibility area 1/2-mile west of 17525 Highway 36W in Red Bluff. They observed an oak tree branch that fell into the primary overhead conductors and a small fire. Initial analysis indicates the ignition was caused by the tree branch that fell into the line. Cal Fire responded to and extinguished the fire. The 74-minute outage affected nine customers. The line was returned to service on May 20, 2021. This information is preliminary."/>
    <s v="PG&amp;E"/>
    <s v="Vegetation"/>
    <s v="D"/>
    <s v="D"/>
    <s v="1 meter - &lt; 3 meters"/>
    <m/>
    <m/>
    <m/>
    <m/>
    <x v="2"/>
    <x v="2"/>
    <x v="2"/>
    <m/>
    <s v="Overhead"/>
    <s v="Primary"/>
    <s v="Conductor - Primary"/>
    <s v="Conductor"/>
    <s v="Circuit ID: 103541101, SAP ID: 101526947"/>
    <s v=" "/>
    <x v="1"/>
    <s v="40.2237050"/>
    <s v="-122.4093483"/>
    <s v="Tehama"/>
    <x v="66"/>
    <n v="12000"/>
    <m/>
    <s v="Cal Fire"/>
    <m/>
    <m/>
    <m/>
    <n v="246"/>
    <m/>
    <s v="Pending Data"/>
    <s v="Pending Data"/>
    <s v="Pending Data"/>
    <s v="Pending Data"/>
    <s v="2021-05-20"/>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VALLEY"/>
    <s v="RED BLUFF 01"/>
    <s v="14:41"/>
    <s v="05/20/2021"/>
    <m/>
    <s v="0966926718"/>
    <n v="17525"/>
    <s v="HIGHWAY 36 W"/>
    <x v="54"/>
    <n v="40.225934000000002"/>
    <n v="-122.42246799999999"/>
    <s v="V7TR1LQ"/>
    <s v="LAUGHLIN, RON"/>
    <n v="103541101"/>
    <s v="20210520 17:02"/>
    <n v="1190"/>
    <m/>
    <s v="oak tree limb broke fell into primary, opened fuse 85811 at 1520 tag mol, aer7 cleared tree limb and refused and clsd 85811 at 1635,pwr ok"/>
    <s v="Y"/>
    <n v="6"/>
    <s v="\\fxshare-nas05\quotashare-fs01\ESA\5 - Ignition Tracking\Fire_Tab_Attachment_Files"/>
    <s v="40.2237050,-122.4093483,166.400000,3D"/>
    <m/>
    <m/>
    <s v="TREE LIMB ON PRIMARY, HWY 36W,1/2 MILE WEST OF DIBBLE CRK RD"/>
    <s v="SCOTT LOHSE 530-200-2520"/>
    <m/>
    <s v="N"/>
    <s v="Y"/>
    <s v="Y"/>
    <s v="Storm Wind"/>
    <m/>
    <s v="County Land"/>
    <m/>
    <s v="Gusty"/>
    <m/>
    <s v="PG&amp;E Equipment"/>
    <m/>
    <s v="1 meter - &lt; 3 meters"/>
    <m/>
    <s v="Cal Fire"/>
    <m/>
    <s v="Overhead"/>
    <m/>
    <x v="1"/>
    <s v="PICS"/>
    <s v="PG&amp;E Employee"/>
    <s v="R1LQ"/>
    <m/>
    <m/>
    <m/>
    <s v=" "/>
    <m/>
    <m/>
    <m/>
    <m/>
    <m/>
    <m/>
    <m/>
    <m/>
    <m/>
    <m/>
    <m/>
    <m/>
    <m/>
    <m/>
    <m/>
    <m/>
    <m/>
    <m/>
    <m/>
    <m/>
    <m/>
    <m/>
    <m/>
    <m/>
    <m/>
    <m/>
    <m/>
    <m/>
    <m/>
    <m/>
    <m/>
    <m/>
    <m/>
    <m/>
    <m/>
    <m/>
    <m/>
    <m/>
    <m/>
    <m/>
    <m/>
    <m/>
    <m/>
    <s v=""/>
    <s v=""/>
    <s v=""/>
    <s v=""/>
  </r>
  <r>
    <x v="79"/>
    <s v="S7RM"/>
    <s v="3 - QC Complete"/>
    <d v="2021-05-26T00:00:00"/>
    <d v="2021-05-26T00:00:00"/>
    <x v="73"/>
    <s v="\\fxshare-nas05\quotashare-fs01\ESA\5 - Ignition Tracking\2021_Ignition_QC_Folders\20210520_1354382_21-0063747.1(2 outages)_nan_T005295030"/>
    <s v=" "/>
    <s v=""/>
    <m/>
    <m/>
    <m/>
    <m/>
    <x v="0"/>
    <m/>
    <m/>
    <m/>
    <m/>
    <m/>
    <m/>
    <m/>
    <m/>
    <m/>
    <m/>
    <m/>
    <m/>
    <m/>
    <m/>
    <m/>
    <m/>
    <m/>
    <s v=" "/>
    <x v="12"/>
    <d v="1899-12-30T10:06:00"/>
    <d v="2021-05-20T00:00:00"/>
    <d v="1899-12-30T10:01:00"/>
    <s v="FAS"/>
    <s v="N"/>
    <s v="N"/>
    <s v="1354382, 1354450, 1354441"/>
    <s v="21-0063747.1(2 outages)"/>
    <m/>
    <s v="T005295030, T005295031"/>
    <n v="121367391"/>
    <m/>
    <m/>
    <s v="PG&amp;E_619_ignition_20210520_1.jpg"/>
    <s v=" "/>
    <x v="2"/>
    <x v="0"/>
    <s v="Y"/>
    <s v="Y"/>
    <s v="On May 20th, 2021 at 10:10 hrs. a PG &amp; E Troubleman was dispatched to the Taft 1101 12KV Distribution circuit near Center St. in the community of Taft in response to a report of a shade canopy which had blown away and become caught in a Primary line and a subsequent grass fire below.  Upon his arrival at the scene, the Troubleman was met by the Kern County Fire Department who advised him that a shade canopy from 331 Lierly Ave. blew into a primary conductor midspan.  The trouble man removed the canopy, isolated the wire down and made safe.  This incident occurred in a Non-HFTD during a clear weather condition.  Initial analysis indicates that a 3rd party canopy was blown into the primary conductor, midspan East of Pole SAP ID #  100221325 and this caused arcing and an ensuing fire which was 1 Meter &gt; 3 Meters in size, which ignited a patch of vegetation and part of a fabric fence netting and was suppressed by the Kern County Fire Department.  The trouble man made an EC tag to replace the downed conductor and possibly a repair sleeve.  The repairs were completed on 5/20/2021"/>
    <s v="PG&amp;E"/>
    <s v="Other"/>
    <s v="D"/>
    <s v="D"/>
    <s v="1 meter - &lt; 3 meters"/>
    <m/>
    <m/>
    <m/>
    <m/>
    <x v="6"/>
    <x v="2"/>
    <x v="8"/>
    <s v="Y"/>
    <s v="Overhead"/>
    <s v="Primary"/>
    <s v="Conductor - Primary"/>
    <s v="Conductor"/>
    <s v="Circuit ID: 252081101, SAP # 100221325"/>
    <s v=" "/>
    <x v="0"/>
    <n v="35.133212999999998"/>
    <n v="-119.462822"/>
    <s v="Kern"/>
    <x v="67"/>
    <n v="12000"/>
    <m/>
    <s v="Kern County FD"/>
    <m/>
    <m/>
    <m/>
    <n v="246"/>
    <m/>
    <s v="Pending Data"/>
    <s v="Pending Data"/>
    <s v="Pending Data"/>
    <s v="Pending Data"/>
    <s v="2021-05-20"/>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KERN"/>
    <s v="TAFT 02"/>
    <s v="10:10"/>
    <s v="05/20/2021"/>
    <s v="1354382"/>
    <s v="T005295030"/>
    <n v="506"/>
    <s v="CENTER ST"/>
    <x v="55"/>
    <n v="35.136299999999999"/>
    <n v="-119.48220000000001"/>
    <s v="K1TJPBP"/>
    <s v="BARNACHIA, J.P."/>
    <n v="25208"/>
    <s v="20210520 12:53"/>
    <n v="9002"/>
    <n v="1"/>
    <s v="Fire department reported canopy from 331 Lierly Ave blew into primary conductor, midspan east of pole SAP ID 100221325. Canopy burnt down 1 phase of Taft 1101/2 circuit. Removed canopy, isolated wire down &amp; made safe. SDCC energized OK. Completed EC tag to have repairs made &amp; IR form. "/>
    <s v="Y"/>
    <n v="6"/>
    <s v="\\fxshare-nas05\quotashare-fs01\ESA\5 - Ignition Tracking\Fire_Tab_Attachment_Files"/>
    <m/>
    <n v="35.133322999999997"/>
    <n v="-119.462699"/>
    <m/>
    <s v="Kern County Fire"/>
    <m/>
    <s v="N"/>
    <s v="Y"/>
    <m/>
    <s v="Clear"/>
    <m/>
    <s v="Other (Comments)"/>
    <s v="Fencing at 331 Lierly Ave"/>
    <s v="Breezy"/>
    <m/>
    <s v="Other (Comments)"/>
    <s v="Canopy from 331 Lierly Ave blew into primary conductor, Roberto Lopez"/>
    <s v="&lt; 1 meter"/>
    <m/>
    <s v="Fire Dept"/>
    <m/>
    <s v="Overhead"/>
    <m/>
    <x v="0"/>
    <m/>
    <m/>
    <m/>
    <s v="OTHER"/>
    <s v="CONDUCTOR, OVERHEAD"/>
    <s v="N"/>
    <s v=" "/>
    <s v="Unplanned"/>
    <s v="Kern"/>
    <s v="Kern"/>
    <s v="252081101, TAFT-1101"/>
    <s v="21-0063747.1(2 outages)"/>
    <s v="Unplanned"/>
    <s v="Clear;32-90 F"/>
    <s v="985"/>
    <s v="117337"/>
    <s v="NO"/>
    <s v="Multi-Fault"/>
    <m/>
    <m/>
    <m/>
    <m/>
    <m/>
    <m/>
    <m/>
    <m/>
    <m/>
    <m/>
    <m/>
    <m/>
    <m/>
    <m/>
    <m/>
    <m/>
    <m/>
    <m/>
    <m/>
    <m/>
    <m/>
    <m/>
    <m/>
    <m/>
    <m/>
    <m/>
    <m/>
    <m/>
    <m/>
    <m/>
    <m/>
    <m/>
    <s v=""/>
    <s v=""/>
    <s v=""/>
    <s v=""/>
  </r>
  <r>
    <x v="80"/>
    <s v="AGFC"/>
    <s v="3 - QC Complete"/>
    <d v="2021-05-20T00:00:00"/>
    <d v="2021-05-20T00:00:00"/>
    <x v="74"/>
    <s v="\\fxshare-nas05\quotashare-fs01\ESA\5 - Ignition Tracking\2021_Ignition_QC_Folders\20210520_nan_nan_nan_1163448"/>
    <s v=" "/>
    <s v="Y"/>
    <s v="AGFC"/>
    <s v="Fire lat/long and circuit corrected because I found out this was associted to OIS 1354440. HAWC incident report inside the folder url."/>
    <d v="2021-05-21T00:00:00"/>
    <m/>
    <x v="0"/>
    <m/>
    <m/>
    <m/>
    <m/>
    <m/>
    <m/>
    <m/>
    <m/>
    <m/>
    <m/>
    <m/>
    <m/>
    <m/>
    <m/>
    <m/>
    <m/>
    <m/>
    <s v=" "/>
    <x v="12"/>
    <s v="09:40"/>
    <m/>
    <m/>
    <s v="FAS"/>
    <s v="N"/>
    <s v="N"/>
    <n v="1354440"/>
    <s v="21-0063784"/>
    <m/>
    <s v="1163448, T005295127"/>
    <m/>
    <m/>
    <m/>
    <m/>
    <s v=" "/>
    <x v="0"/>
    <x v="2"/>
    <s v="N"/>
    <s v="N"/>
    <s v="Other fire, not attributable to PG&amp;E assets. Troubleman reports that it was 3rd party ignited and moved towards PG&amp;E assets. This information is preliminary."/>
    <s v="Not PG&amp;E"/>
    <s v="Vegetation"/>
    <m/>
    <m/>
    <s v="10-99"/>
    <m/>
    <m/>
    <m/>
    <m/>
    <x v="3"/>
    <x v="1"/>
    <x v="1"/>
    <m/>
    <s v="Overhead"/>
    <m/>
    <m/>
    <m/>
    <m/>
    <s v=" "/>
    <x v="0"/>
    <n v="38.744669000000002"/>
    <n v="-121.65446799999999"/>
    <s v="Yolo"/>
    <x v="68"/>
    <n v="12000"/>
    <m/>
    <s v="Cal Fire"/>
    <s v="Herbaceous"/>
    <m/>
    <s v="Fremont (Formerly the Gry fire)"/>
    <m/>
    <m/>
    <s v="Pending Data"/>
    <s v="Pending Data"/>
    <s v="Pending Data"/>
    <s v="Pending Data"/>
    <s v="2021-05-20"/>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ACRAMENTO"/>
    <s v="WOODLAND 02"/>
    <s v="09:40"/>
    <s v="05/20/2021"/>
    <m/>
    <n v="1163448"/>
    <s v="UNKNOWN"/>
    <s v="PREMISES DO NOT CHANGE"/>
    <x v="56"/>
    <n v="38.674354999999998"/>
    <n v="-121.79334299999999"/>
    <s v="S2TTLSP"/>
    <s v="STOCKING, THOM"/>
    <m/>
    <s v="20210520 12:01"/>
    <n v="1110"/>
    <n v="1"/>
    <s v="SUPPOSEDLY VAGRANTS LIVING IN BYPASS STARTED GRASS FIRE LAST NIGHT. BURNING TOWARDS DISTRIBUTION LINE SO TMAN OPENED FUSES 3921 FOR SAFETY OF FD CREWS"/>
    <s v="Y"/>
    <m/>
    <m/>
    <s v="38.6913850,-121.7817650,7.500000,3D"/>
    <m/>
    <m/>
    <m/>
    <s v="CAL FIRE"/>
    <m/>
    <s v="N"/>
    <s v="N"/>
    <s v="Y"/>
    <s v="Storm Wind"/>
    <m/>
    <s v="Private Land"/>
    <m/>
    <s v="Strong"/>
    <m/>
    <s v="3rd Party"/>
    <m/>
    <s v="10 - 100 Acres"/>
    <m/>
    <s v="Cal Fire"/>
    <s v="MANY LOCA FD DEPTS ONSITE TOO"/>
    <s v="Overhead"/>
    <m/>
    <x v="0"/>
    <m/>
    <m/>
    <m/>
    <m/>
    <m/>
    <m/>
    <s v=" "/>
    <m/>
    <m/>
    <m/>
    <m/>
    <m/>
    <m/>
    <m/>
    <m/>
    <m/>
    <m/>
    <m/>
    <m/>
    <m/>
    <m/>
    <m/>
    <m/>
    <m/>
    <m/>
    <m/>
    <m/>
    <m/>
    <m/>
    <m/>
    <m/>
    <m/>
    <m/>
    <m/>
    <m/>
    <m/>
    <m/>
    <m/>
    <m/>
    <m/>
    <m/>
    <m/>
    <m/>
    <m/>
    <m/>
    <m/>
    <m/>
    <m/>
    <m/>
    <m/>
    <m/>
    <m/>
    <m/>
    <m/>
  </r>
  <r>
    <x v="81"/>
    <s v="AGFC"/>
    <s v="3 - QC Complete"/>
    <d v="2021-05-20T00:00:00"/>
    <d v="2021-05-20T00:00:00"/>
    <x v="75"/>
    <s v="\\fxshare-nas05\quotashare-fs01\ESA\5 - Ignition Tracking\2021_Ignition_QC_Folders\20210519_nan_nan_INT-14832_nan"/>
    <s v=" "/>
    <m/>
    <m/>
    <m/>
    <m/>
    <m/>
    <x v="0"/>
    <m/>
    <m/>
    <m/>
    <m/>
    <m/>
    <m/>
    <m/>
    <m/>
    <m/>
    <m/>
    <m/>
    <m/>
    <m/>
    <m/>
    <m/>
    <m/>
    <m/>
    <s v=" "/>
    <x v="13"/>
    <d v="1899-12-30T14:19:00"/>
    <d v="2021-05-19T00:00:00"/>
    <d v="1899-12-30T14:19:00"/>
    <s v="Trans-Sub Email"/>
    <s v="N"/>
    <s v="N"/>
    <n v="1353645"/>
    <s v="21-0063483"/>
    <s v="INT-14832"/>
    <m/>
    <m/>
    <m/>
    <m/>
    <m/>
    <s v=" "/>
    <x v="0"/>
    <x v="2"/>
    <s v="N"/>
    <s v="N"/>
    <s v="Structure fire, not attributable to PG&amp;E assets. The structure fire resulted in a grass fire that slightly damaged the base of Transmission pole on the Pittsburg Martinez #1&amp;2 Transmission line. This information is preliminary."/>
    <s v="Not PG&amp;E"/>
    <s v="Building"/>
    <m/>
    <m/>
    <s v="Structure-only"/>
    <m/>
    <m/>
    <m/>
    <m/>
    <x v="3"/>
    <x v="1"/>
    <x v="1"/>
    <m/>
    <s v="Overhead"/>
    <m/>
    <m/>
    <m/>
    <m/>
    <s v=" "/>
    <x v="0"/>
    <n v="38.015726000000001"/>
    <n v="-122.08864699999999"/>
    <s v="Contra Costa"/>
    <x v="69"/>
    <n v="115000"/>
    <m/>
    <s v="Contra Costa County FD"/>
    <s v="Urban"/>
    <m/>
    <m/>
    <m/>
    <m/>
    <s v="Pending Data"/>
    <s v="Pending Data"/>
    <s v="Pending Data"/>
    <s v="Pending Data"/>
    <s v="2021-05-2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m/>
    <m/>
    <m/>
    <m/>
    <m/>
    <m/>
    <m/>
    <m/>
    <x v="5"/>
    <m/>
    <m/>
    <m/>
    <m/>
    <m/>
    <m/>
    <m/>
    <m/>
    <m/>
    <m/>
    <m/>
    <m/>
    <m/>
    <m/>
    <m/>
    <m/>
    <m/>
    <m/>
    <m/>
    <m/>
    <m/>
    <m/>
    <m/>
    <m/>
    <m/>
    <m/>
    <m/>
    <m/>
    <m/>
    <m/>
    <m/>
    <m/>
    <m/>
    <m/>
    <m/>
    <x v="2"/>
    <m/>
    <m/>
    <m/>
    <m/>
    <m/>
    <m/>
    <s v=" "/>
    <m/>
    <m/>
    <m/>
    <m/>
    <m/>
    <m/>
    <m/>
    <m/>
    <m/>
    <m/>
    <m/>
    <m/>
    <m/>
    <m/>
    <m/>
    <m/>
    <m/>
    <m/>
    <m/>
    <m/>
    <m/>
    <m/>
    <m/>
    <m/>
    <m/>
    <m/>
    <m/>
    <m/>
    <m/>
    <m/>
    <m/>
    <m/>
    <m/>
    <m/>
    <m/>
    <m/>
    <m/>
    <m/>
    <m/>
    <m/>
    <m/>
    <m/>
    <m/>
    <m/>
    <m/>
    <m/>
    <m/>
  </r>
  <r>
    <x v="82"/>
    <s v="TLAL"/>
    <s v="2 - QC In Progress"/>
    <m/>
    <d v="2021-05-26T00:00:00"/>
    <x v="76"/>
    <s v="\\fxshare-nas05\quotashare-fs01\ESA\5 - Ignition Tracking\2021_Ignition_QC_Folders\20210519_1354098_21-0063611.2(2 outages)_nan_T005294632"/>
    <s v=" "/>
    <s v=""/>
    <m/>
    <m/>
    <m/>
    <m/>
    <x v="0"/>
    <m/>
    <m/>
    <m/>
    <m/>
    <m/>
    <m/>
    <m/>
    <m/>
    <m/>
    <m/>
    <m/>
    <m/>
    <m/>
    <m/>
    <m/>
    <m/>
    <m/>
    <s v=" "/>
    <x v="13"/>
    <d v="1899-12-30T22:50:00"/>
    <d v="2021-05-19T00:00:00"/>
    <d v="1899-12-30T23:10:00"/>
    <s v="FAS"/>
    <s v="N"/>
    <s v="N"/>
    <s v="1354098"/>
    <s v="21-0063611.2(2 outages)"/>
    <m/>
    <s v="T005294632, T005294627, T005294633"/>
    <s v="121364575, 121364576"/>
    <m/>
    <m/>
    <m/>
    <s v=" "/>
    <x v="0"/>
    <x v="0"/>
    <s v="Y"/>
    <s v="N"/>
    <s v="On May 20, 2021 at 0140 hours, a PG&amp;E Troubleman patrolled the Butte 1103 12kV Distribution Circuit number 103081103, in the Local Responsibility area near 1476 Durham Dayton Highway in Durham. He observed two sections, three spans, 750' of broken #6 SOL CU overhead conductor down on the ground, one broken typical pole bolt 1PH overhead transformers, and a fire. Initial analysis indicates the ignition was caused by a tree branch that fell into the line. Cal Fire responded to and extinguished the fire. The 82-minute outage affected 606 customers. The line was returned to service on May 20, 2021. This ignition did not meet the reporting criteria, because the fire was not found to be greater than one linear meter. This information is preliminary."/>
    <s v="PG&amp;E"/>
    <s v="Vegetation"/>
    <s v="D"/>
    <s v="D"/>
    <s v="&lt; 1 meter"/>
    <m/>
    <m/>
    <m/>
    <m/>
    <x v="2"/>
    <x v="2"/>
    <x v="2"/>
    <s v="Y"/>
    <s v="Overhead"/>
    <s v="Primary"/>
    <s v="Conductor - Primary"/>
    <s v="Conductor, Transformer"/>
    <s v="Circuit ID: 103081103, SAP ID: 100346334, 103081103"/>
    <s v=" "/>
    <x v="0"/>
    <n v="39.646400047500002"/>
    <n v="-121.75927255000001"/>
    <s v="Butte"/>
    <x v="70"/>
    <n v="12000"/>
    <m/>
    <s v="Cal Fire"/>
    <m/>
    <m/>
    <m/>
    <m/>
    <m/>
    <s v="Pending Data"/>
    <s v="Pending Data"/>
    <s v="Pending Data"/>
    <s v="Pending Data"/>
    <s v="2021-05-20"/>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VALLEY"/>
    <s v="CHICO 02"/>
    <s v="22:55"/>
    <s v="05/19/2021"/>
    <s v="1354098"/>
    <s v="T005294632"/>
    <n v="1476"/>
    <s v="DURHAM DAYTON HWY"/>
    <x v="57"/>
    <n v="39.673160000000003"/>
    <n v="-121.77378"/>
    <s v="V2TWWP3"/>
    <s v="PALADE, WESLEY"/>
    <n v="103081103"/>
    <s v="20210520 02:45"/>
    <n v="9002"/>
    <m/>
    <s v="tree branch made contact with 6 sol conductor one phase laying on ground one span "/>
    <s v="Y"/>
    <n v="4"/>
    <s v="\\fxshare-nas05\quotashare-fs01\ESA\5 - Ignition Tracking\Fire_Tab_Attachment_Files"/>
    <m/>
    <n v="39.673160000000003"/>
    <n v="-121.77378"/>
    <m/>
    <s v="cal fire "/>
    <n v="100346334"/>
    <s v="N"/>
    <s v="Y"/>
    <m/>
    <s v="Other (Comments)"/>
    <s v="partly cloudy and strong wind "/>
    <s v="County Land"/>
    <m/>
    <s v="Strong"/>
    <m/>
    <s v="Vegetation"/>
    <m/>
    <s v="&lt; 1 meter"/>
    <m/>
    <s v="Cal Fire"/>
    <m/>
    <s v="Overhead"/>
    <m/>
    <x v="1"/>
    <s v="pictures taken "/>
    <s v="PG&amp;E Employee"/>
    <m/>
    <s v="TREE-BRANCH FELL INTO LINE"/>
    <s v="CONDUCTOR, OVERHEAD"/>
    <s v="N"/>
    <s v=" "/>
    <s v="Unplanned"/>
    <s v="North Valley"/>
    <s v="Chico"/>
    <s v="103081103, BUTTE-1103"/>
    <s v="21-0063611.2(2 outages)"/>
    <s v="Unplanned"/>
    <s v="Clear;32-90 F"/>
    <s v="69 1 of 3 Phases Open"/>
    <s v="54859"/>
    <s v="NO"/>
    <s v="Force Out"/>
    <m/>
    <m/>
    <m/>
    <m/>
    <m/>
    <m/>
    <m/>
    <m/>
    <m/>
    <m/>
    <m/>
    <m/>
    <m/>
    <m/>
    <m/>
    <m/>
    <m/>
    <m/>
    <m/>
    <m/>
    <m/>
    <m/>
    <m/>
    <m/>
    <m/>
    <m/>
    <m/>
    <m/>
    <m/>
    <m/>
    <m/>
    <m/>
    <s v=""/>
    <s v=""/>
    <s v=""/>
    <s v=""/>
  </r>
  <r>
    <x v="83"/>
    <s v="D1WR"/>
    <s v="3 - QC Complete"/>
    <d v="2021-05-26T00:00:00"/>
    <d v="2021-05-26T00:00:00"/>
    <x v="77"/>
    <s v="\\fxshare-nas05\quotashare-fs01\ESA\5 - Ignition Tracking\2021_Ignition_QC_Folders\20210519_1354037_nan_nan_T005294569"/>
    <s v=" "/>
    <s v=""/>
    <m/>
    <m/>
    <m/>
    <m/>
    <x v="0"/>
    <m/>
    <m/>
    <m/>
    <s v="Y"/>
    <d v="2021-05-24T00:00:00"/>
    <d v="2021-05-24T00:00:00"/>
    <s v="Dixon FD"/>
    <s v="ahorigan@cityofdixon.us"/>
    <m/>
    <m/>
    <s v="Y"/>
    <d v="2021-05-26T00:00:00"/>
    <d v="2021-05-26T00:00:00"/>
    <s v="TLSP"/>
    <s v="TLSP@pge.com (503) 681-2530 "/>
    <s v="TLSP was out of office until 5/26/21 - answered call and provided all information regarding incident. On 5/19/21, he was dispatched at 20:57, and arrived at 7722 Tremont as Dixon FD was knocking down a 2 acre fire caused by mylar balloon hitting center phase of conductor on the Davis 1107. This instiagated crossphasing of the conductor mid-span. No wires came down. Tman scraped remainder of balloon off conductor - no damage to asset. No EC tag written - no customers out of power.   "/>
    <m/>
    <s v=" "/>
    <x v="13"/>
    <s v="20:57"/>
    <d v="2021-05-19T00:00:00"/>
    <s v="20:57"/>
    <s v="FAS"/>
    <s v="N"/>
    <s v="N"/>
    <s v="1354037"/>
    <m/>
    <m/>
    <s v="T005294569"/>
    <m/>
    <m/>
    <m/>
    <m/>
    <s v=" "/>
    <x v="2"/>
    <x v="0"/>
    <s v="Y"/>
    <s v="Y"/>
    <s v="On May 19, 2021 at 20:57 hours, a PG&amp;E Troubleman was dispatched to the Davis 1107 12kV Distribution circuit near Tremont Rd, Dixon in response to a vegetation fire. Upon arrival, he observed Dixon FD had extinguished the 2 acre fire, which had been instigated by a mylar balloon drifting into the center phase of hard tap meter 1009484626, causing a cross phase mid-span. The tman scraped the remnants of balloon material from the conductor and there was no damage to any PG&amp;E assets. No customers were impacted. This information is preliminary.  "/>
    <s v="PG&amp;E"/>
    <s v="Other"/>
    <s v="D"/>
    <s v="D"/>
    <s v="0.25 - 10 Acres"/>
    <s v="ABOUT 1 ACRE TOTAL "/>
    <m/>
    <m/>
    <m/>
    <x v="6"/>
    <x v="2"/>
    <x v="11"/>
    <s v="Y"/>
    <s v="Overhead"/>
    <s v="Primary"/>
    <s v="Conductor - Primary"/>
    <m/>
    <s v="Circuit ID: 062041107 "/>
    <s v=" "/>
    <x v="0"/>
    <n v="38.495399999999997"/>
    <n v="-121.74327"/>
    <s v="Solano"/>
    <x v="71"/>
    <n v="12000"/>
    <m/>
    <s v="Dixon FD"/>
    <m/>
    <m/>
    <m/>
    <m/>
    <m/>
    <s v="Pending Data"/>
    <s v="Pending Data"/>
    <s v="Pending Data"/>
    <s v="Pending Data"/>
    <s v="2021-05-20"/>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ACRAMENTO"/>
    <s v="WOODLAND 01"/>
    <s v="20:57"/>
    <s v="05/19/2021"/>
    <s v="1354037"/>
    <s v="T005294569"/>
    <n v="7722"/>
    <s v="TREMONT"/>
    <x v="58"/>
    <n v="38.495399999999997"/>
    <n v="-121.74327"/>
    <s v="S2TTLSP"/>
    <s v="STOCKING, THOM"/>
    <n v="62041107"/>
    <s v="20210519 22:00"/>
    <n v="9190"/>
    <m/>
    <s v="MYLAR BALLOON CAUGHT ON CENTER PHASE TO HARD TAP METER 1009484626. STARTED ABOUT 1 ACRE GRASS FIRE. NO DAMAGE TO ANY EQUIPMENT OR STRUCTURES OR FENCE."/>
    <s v="Y"/>
    <m/>
    <m/>
    <s v="38.4944150,-121.7410283,3.200000,3D"/>
    <m/>
    <m/>
    <m/>
    <s v="DIXON FD ALEXANDER APAKA 707-678-7060"/>
    <m/>
    <s v="N"/>
    <s v="Y"/>
    <m/>
    <s v="Storm Wind"/>
    <m/>
    <s v="Private Land"/>
    <m/>
    <s v="Gusty"/>
    <m/>
    <s v="Balloons"/>
    <m/>
    <s v="0.25 - 10 Acres"/>
    <s v="ABOUT 1 ACRE TOTAL "/>
    <s v="Fire Dept"/>
    <s v="DIXON FD (ALEXANDER APAKA 707-678-7060 FIRE CAPTAIN)"/>
    <s v="Overhead"/>
    <m/>
    <x v="0"/>
    <m/>
    <m/>
    <m/>
    <s v="METALLIC BALLOON"/>
    <s v="CONDUCTOR, OVERHEAD"/>
    <s v="N"/>
    <s v=" "/>
    <m/>
    <m/>
    <m/>
    <m/>
    <m/>
    <m/>
    <m/>
    <m/>
    <m/>
    <m/>
    <m/>
    <m/>
    <m/>
    <m/>
    <m/>
    <m/>
    <m/>
    <m/>
    <m/>
    <m/>
    <m/>
    <m/>
    <m/>
    <m/>
    <m/>
    <m/>
    <m/>
    <m/>
    <m/>
    <m/>
    <m/>
    <m/>
    <m/>
    <m/>
    <m/>
    <m/>
    <m/>
    <m/>
    <m/>
    <m/>
    <m/>
    <m/>
    <m/>
    <s v=""/>
    <s v=""/>
    <s v=""/>
    <s v=""/>
  </r>
  <r>
    <x v="84"/>
    <s v="S7RM"/>
    <s v="3 - QC Complete"/>
    <d v="2021-05-21T00:00:00"/>
    <d v="2021-05-21T00:00:00"/>
    <x v="78"/>
    <s v="\\fxshare-nas05\quotashare-fs01\ESA\5 - Ignition Tracking\2021_Ignition_QC_Folders\20210519_1353993_21-0063593_nan_T005294507"/>
    <s v=" "/>
    <s v=""/>
    <m/>
    <m/>
    <m/>
    <m/>
    <x v="0"/>
    <m/>
    <m/>
    <m/>
    <m/>
    <m/>
    <m/>
    <m/>
    <m/>
    <m/>
    <m/>
    <s v="Y"/>
    <d v="2021-05-21T00:00:00"/>
    <d v="2021-05-21T00:00:00"/>
    <s v="R5PB"/>
    <s v="R5PB@pge.com"/>
    <s v="Weather vs. vegetation ? FAS says strong winds"/>
    <m/>
    <s v=" "/>
    <x v="13"/>
    <d v="1899-12-30T19:20:00"/>
    <d v="2021-05-19T00:00:00"/>
    <d v="1899-12-30T19:20:00"/>
    <s v="FAS"/>
    <s v="N"/>
    <s v="N"/>
    <s v="1353993"/>
    <s v="21-0063593"/>
    <m/>
    <s v="T005294507"/>
    <n v="121364032"/>
    <m/>
    <m/>
    <s v="PG&amp;E_614_ignition_20210519_1.jpg"/>
    <s v=" "/>
    <x v="2"/>
    <x v="0"/>
    <s v="Y"/>
    <s v="Y"/>
    <s v="On May 19th, 2021 at 19:20 hrs. a PG &amp; E Troubleman was dispatched to the Monroe 2107 21 KV Distribution circuit near Sycamore Ave. in the City of Santa Rosa in response to a report of sparking wires and a small grass fire.  Upon arrival of the troubleman, he noted an Oak tree touching wires and wires sparking with a small grass fire located in tan bark near Sycamore street.  The ensuing  fire was 1  meter &lt; 3 meters in size and was suppressed by &quot;Jeff&quot; from the local fire department.  This incident occured in a Non-HFTD during a gusty, windy,  weather condition.   Initial analysis indicates that the wind caused the open wire secondary overhead conductors to make contact with one another resulting in sparks and a subsequent fire below.  An EC tag was made to install spreaders, upgrade the conductor to AWAC or some other coated wire and trim the trees which were close to the lines.    According to the troubleman, there was no outage which actually happened due to this incident.  "/>
    <s v="PG&amp;E"/>
    <s v="Vegetation"/>
    <s v="D"/>
    <s v="D"/>
    <s v="&lt;3 meters of linear travel"/>
    <m/>
    <m/>
    <m/>
    <m/>
    <x v="0"/>
    <x v="5"/>
    <x v="3"/>
    <s v="Y"/>
    <s v="Overhead"/>
    <s v="Secondary"/>
    <s v="Conductor - Open Wire Secondary"/>
    <s v="Conductor"/>
    <s v="Circuit ID: 043302107, SAP # 102015824"/>
    <s v=" "/>
    <x v="0"/>
    <n v="38.465499999999999"/>
    <n v="-122.71373"/>
    <s v="Sonoma"/>
    <x v="72"/>
    <n v="21000"/>
    <m/>
    <s v="Local FD"/>
    <s v="Hardwood Forest"/>
    <m/>
    <m/>
    <m/>
    <m/>
    <s v="Pending Data"/>
    <s v="Pending Data"/>
    <s v="Pending Data"/>
    <s v="Pending Data"/>
    <s v="2021-05-20"/>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COAST"/>
    <s v="SANTA ROSA 04"/>
    <s v="19:24"/>
    <s v="05/19/2021"/>
    <s v="1353993"/>
    <s v="T005294507"/>
    <n v="2215"/>
    <s v="SYCAMORE AVE"/>
    <x v="59"/>
    <n v="38.465499999999999"/>
    <n v="-122.71373"/>
    <s v="W9TR5PB"/>
    <s v="PEDERSON, RYLEY"/>
    <n v="43302107"/>
    <s v="20210519 20:39"/>
    <n v="9320"/>
    <m/>
    <s v="Secondarying touching together creating sparks. Spreaders added and trees cut. EC tag to upgrade from open secondary."/>
    <s v="Y"/>
    <n v="3"/>
    <s v="\\fxshare-nas05\quotashare-fs01\ESA\5 - Ignition Tracking\Fire_Tab_Attachment_Files"/>
    <m/>
    <n v="38.463546999999998"/>
    <n v="-122.71142"/>
    <m/>
    <s v="Jeff from local FD"/>
    <m/>
    <s v="N"/>
    <s v="Y"/>
    <m/>
    <s v="Storm Wind"/>
    <m/>
    <s v="Private Land"/>
    <m/>
    <s v="Gusty"/>
    <m/>
    <s v="PG&amp;E Equipment"/>
    <m/>
    <s v="1 meter - &lt; 3 meters"/>
    <m/>
    <s v="Fire Dept"/>
    <m/>
    <s v="Overhead"/>
    <s v="Secondary"/>
    <x v="0"/>
    <m/>
    <m/>
    <m/>
    <m/>
    <m/>
    <s v="N"/>
    <s v=" "/>
    <s v="Unplanned"/>
    <s v="Sonoma"/>
    <s v="Santa Rosa"/>
    <s v="043302107, MONROE-2107"/>
    <s v="21-0063593"/>
    <s v="Unplanned"/>
    <s v="Clear;32-90 F"/>
    <s v="97"/>
    <s v="3880"/>
    <s v="NO"/>
    <s v="None"/>
    <m/>
    <m/>
    <m/>
    <m/>
    <m/>
    <m/>
    <m/>
    <m/>
    <m/>
    <m/>
    <m/>
    <m/>
    <m/>
    <m/>
    <m/>
    <m/>
    <m/>
    <m/>
    <m/>
    <m/>
    <m/>
    <m/>
    <m/>
    <m/>
    <m/>
    <m/>
    <m/>
    <m/>
    <m/>
    <m/>
    <m/>
    <m/>
    <s v=""/>
    <s v=""/>
    <s v=""/>
    <s v=""/>
  </r>
  <r>
    <x v="85"/>
    <s v="AGFC"/>
    <s v="3 - QC Complete"/>
    <d v="2021-05-20T00:00:00"/>
    <d v="2021-05-20T00:00:00"/>
    <x v="79"/>
    <s v="\\fxshare-nas05\quotashare-fs01\ESA\5 - Ignition Tracking\2021_Ignition_QC_Folders\20210519_nan_nan_nan_T005294457"/>
    <s v=" "/>
    <m/>
    <m/>
    <m/>
    <m/>
    <m/>
    <x v="0"/>
    <m/>
    <m/>
    <m/>
    <m/>
    <m/>
    <m/>
    <m/>
    <m/>
    <m/>
    <m/>
    <m/>
    <m/>
    <m/>
    <m/>
    <m/>
    <m/>
    <m/>
    <s v=" "/>
    <x v="13"/>
    <s v="18:35"/>
    <m/>
    <m/>
    <s v="FAS"/>
    <s v="N"/>
    <s v="N"/>
    <m/>
    <m/>
    <m/>
    <s v="T005294457"/>
    <m/>
    <m/>
    <m/>
    <m/>
    <s v=" "/>
    <x v="0"/>
    <x v="2"/>
    <s v="N"/>
    <s v="N"/>
    <m/>
    <s v="Not PG&amp;E"/>
    <s v="Vegetation"/>
    <m/>
    <m/>
    <s v="0.26-9.99"/>
    <m/>
    <m/>
    <m/>
    <m/>
    <x v="3"/>
    <x v="1"/>
    <x v="1"/>
    <m/>
    <s v="Overhead"/>
    <m/>
    <m/>
    <m/>
    <m/>
    <s v=" "/>
    <x v="0"/>
    <s v="39.0832617"/>
    <s v="-121.5311100"/>
    <s v="Yuba"/>
    <x v="73"/>
    <n v="12000"/>
    <m/>
    <s v="Cal Fire"/>
    <s v="Urban"/>
    <m/>
    <m/>
    <m/>
    <m/>
    <s v="Pending Data"/>
    <s v="Pending Data"/>
    <s v="Pending Data"/>
    <s v="Pending Data"/>
    <s v="2021-05-20"/>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IERRA"/>
    <s v="MARYSVILLE 02"/>
    <s v="18:35"/>
    <s v="05/19/2021"/>
    <m/>
    <s v="T005294457"/>
    <s v="UNKNOWN"/>
    <s v="HIGHWAY 65"/>
    <x v="60"/>
    <m/>
    <m/>
    <s v="T3TTRM8"/>
    <s v="MARINO, TONY"/>
    <m/>
    <s v="20210519 19:39"/>
    <n v="9002"/>
    <m/>
    <s v="need crew to replace burned wood pole from veg fire.  line truck is holding pole now marked for USA"/>
    <s v="Y"/>
    <n v="4"/>
    <s v="\\fxshare-nas05\quotashare-fs01\ESA\5 - Ignition Tracking\Fire_Tab_Attachment_Files"/>
    <s v="39.0832617,-121.5311100,14.600000,3D"/>
    <m/>
    <m/>
    <s v="veg fire burned out the base of the pole"/>
    <n v="911"/>
    <m/>
    <s v="N"/>
    <s v="Y"/>
    <m/>
    <s v="Clear"/>
    <m/>
    <s v="Private Land"/>
    <m/>
    <s v="Light"/>
    <m/>
    <s v="Vegetation"/>
    <m/>
    <s v="0.25 - 10 Acres"/>
    <m/>
    <s v="Cal Fire"/>
    <m/>
    <s v="Overhead"/>
    <m/>
    <x v="0"/>
    <m/>
    <m/>
    <m/>
    <s v="FIRE, HOUSE OR BLDG"/>
    <s v="POLE-WOOD"/>
    <s v="N"/>
    <s v=""/>
    <m/>
    <m/>
    <m/>
    <m/>
    <m/>
    <m/>
    <m/>
    <m/>
    <m/>
    <m/>
    <m/>
    <m/>
    <m/>
    <m/>
    <m/>
    <m/>
    <m/>
    <m/>
    <m/>
    <m/>
    <m/>
    <m/>
    <m/>
    <m/>
    <m/>
    <m/>
    <m/>
    <m/>
    <m/>
    <m/>
    <m/>
    <m/>
    <m/>
    <m/>
    <m/>
    <m/>
    <m/>
    <m/>
    <m/>
    <m/>
    <m/>
    <m/>
    <m/>
    <m/>
    <m/>
    <m/>
    <s v=""/>
  </r>
  <r>
    <x v="86"/>
    <s v="TLAL"/>
    <s v="4 - QC Follow-Up Required - EII Active Investigation"/>
    <m/>
    <d v="2021-05-26T00:00:00"/>
    <x v="80"/>
    <s v="\\fxshare-nas05\quotashare-fs01\ESA\5 - Ignition Tracking\2021_Ignition_QC_Folders\20210519_1353927_21-0063580_nan_T005294390"/>
    <s v=" "/>
    <s v=""/>
    <m/>
    <m/>
    <m/>
    <m/>
    <x v="2"/>
    <m/>
    <m/>
    <m/>
    <m/>
    <m/>
    <m/>
    <m/>
    <m/>
    <m/>
    <m/>
    <m/>
    <m/>
    <m/>
    <m/>
    <m/>
    <m/>
    <m/>
    <s v=" "/>
    <x v="13"/>
    <s v="17:47"/>
    <d v="2021-05-19T00:00:00"/>
    <d v="1899-12-30T17:44:00"/>
    <s v="FAS"/>
    <s v="N"/>
    <s v="N"/>
    <n v="1353927"/>
    <s v="21-0063580"/>
    <m/>
    <s v="T005294390"/>
    <n v="121364031"/>
    <m/>
    <s v="EI2105191A"/>
    <s v="PG&amp;E_612_Ignition_20210519_1.jpg"/>
    <s v=" "/>
    <x v="2"/>
    <x v="0"/>
    <s v="Y"/>
    <s v="Y"/>
    <s v="On May 19, 2021 at 1847 hours, a PG&amp;E Troubleman patrolled the Geyserville 1101 12kV Distribution Circuit number 042891101, in the Tier 2 State Responsibility area near 24965 Dutcher Creek Rd in Cloverdale. He observed a fallen tree, 600' two spans of broken #6 SOL CU primary overhead conductor down on the ground, one burnt 45' class 4 wood pole, one damaged typical pole bolt 1PH overhead transformer,  one 8' LS tangent crossarm,  two sets of flashed cutouts, two sets of damaged primary PT 2 insulators, and a fire. Initial analysis indicates the ignition was caused by a tree that fell into the line. Cal Fire responded to and extinguished the fire. The 338-minute outage affected 53 customers. The line was returned to service on May 20, 2021. This information is preliminary."/>
    <s v="PG&amp;E"/>
    <s v="Vegetation"/>
    <s v="D"/>
    <s v="D"/>
    <s v="0.25 - 10 Acres"/>
    <m/>
    <m/>
    <m/>
    <m/>
    <x v="2"/>
    <x v="2"/>
    <x v="2"/>
    <m/>
    <s v="Overbuild"/>
    <s v="Primary"/>
    <s v="Conductor - Primary"/>
    <s v="Conductor, Pole, Transformer, Crossarm, Cutouts, Insulators"/>
    <s v="Circuit ID: 042891101, SAP ID: 101956807"/>
    <s v=" "/>
    <x v="1"/>
    <n v="38.741186399999997"/>
    <n v="-122.98940603"/>
    <s v="Sonoma"/>
    <x v="60"/>
    <n v="12000"/>
    <m/>
    <s v="Cal Fire"/>
    <m/>
    <m/>
    <m/>
    <m/>
    <m/>
    <s v="Pending Data"/>
    <s v="Pending Data"/>
    <s v="Pending Data"/>
    <s v="Pending Data"/>
    <s v="2021-05-20"/>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NORTH COAST"/>
    <s v="GEYSERVILLE"/>
    <s v="17:47"/>
    <s v="05/19/2021"/>
    <s v="1353927"/>
    <s v="T005294390"/>
    <n v="24691"/>
    <s v="DUTCHER CREEK RD"/>
    <x v="61"/>
    <n v="38.713380000000001"/>
    <n v="-122.97624999999999"/>
    <s v="W9TEXHI"/>
    <s v="HESSONG, RYAN"/>
    <n v="42891101"/>
    <s v="20210519 21:19"/>
    <n v="9260"/>
    <m/>
    <s v="TREE THRU PRIMARY STARTED FIRE.  1 NG POLE W/TX, 1NG TANGENT ARM, 2SPANS WIRE DOWN.  NOTIFIED D.O'S &amp; SUPERVISOR"/>
    <s v="Y"/>
    <m/>
    <m/>
    <s v="38.7386350,-122.9859100,121.300000,3D"/>
    <m/>
    <m/>
    <m/>
    <s v="MARSHALL TURBEVILLE 707 529-2523"/>
    <m/>
    <s v="N"/>
    <s v="Y"/>
    <m/>
    <s v="Storm Wind/Rain/Snow"/>
    <m/>
    <s v="Structures"/>
    <m/>
    <s v="Strong"/>
    <m/>
    <s v="Vegetation"/>
    <m/>
    <s v="0.25 - 10 Acres"/>
    <m/>
    <s v="Cal Fire"/>
    <m/>
    <s v="Overbuild"/>
    <m/>
    <x v="1"/>
    <s v="Pictures"/>
    <s v="PG&amp;E Employee"/>
    <s v="HESSONG  EXHI"/>
    <s v="TREE-FELL INTO LINE"/>
    <s v="CONDUCTOR, OVERHEAD"/>
    <s v="N"/>
    <s v=" "/>
    <s v="Unplanned"/>
    <s v="Sonoma"/>
    <s v="Santa Rosa"/>
    <s v="042891101, GEYSERVILLE-1101"/>
    <s v="21-0063580"/>
    <s v="Unplanned"/>
    <s v="Clear;32-90 F"/>
    <s v="53"/>
    <s v=" "/>
    <s v="YES"/>
    <s v="Line to Ground"/>
    <m/>
    <m/>
    <m/>
    <m/>
    <m/>
    <m/>
    <m/>
    <m/>
    <m/>
    <m/>
    <m/>
    <m/>
    <m/>
    <m/>
    <m/>
    <m/>
    <m/>
    <m/>
    <m/>
    <m/>
    <m/>
    <m/>
    <m/>
    <m/>
    <m/>
    <m/>
    <m/>
    <m/>
    <m/>
    <m/>
    <m/>
    <m/>
    <s v=""/>
    <s v=""/>
    <s v=""/>
    <s v=""/>
  </r>
  <r>
    <x v="87"/>
    <s v="S7RM"/>
    <s v="3 - QC Complete"/>
    <d v="2021-05-24T00:00:00"/>
    <d v="2021-05-24T00:00:00"/>
    <x v="81"/>
    <s v="\\fxshare-nas05\quotashare-fs01\ESA\5 - Ignition Tracking\2021_Ignition_QC_Folders\20210519_1353918_nan_nan_T005294378"/>
    <s v=" "/>
    <s v=""/>
    <m/>
    <m/>
    <m/>
    <m/>
    <x v="0"/>
    <m/>
    <m/>
    <m/>
    <m/>
    <m/>
    <m/>
    <m/>
    <m/>
    <m/>
    <m/>
    <m/>
    <m/>
    <m/>
    <m/>
    <m/>
    <m/>
    <m/>
    <s v=" "/>
    <x v="13"/>
    <d v="1899-12-30T17:37:00"/>
    <d v="2021-05-19T00:00:00"/>
    <d v="1899-12-30T17:37:00"/>
    <s v="FAS"/>
    <s v="N"/>
    <s v="N"/>
    <s v="1353918"/>
    <m/>
    <m/>
    <s v="T005294378"/>
    <n v="121363756"/>
    <m/>
    <m/>
    <s v="PG&amp;E_611_ignition_20210519_1.jpg"/>
    <s v=" "/>
    <x v="2"/>
    <x v="0"/>
    <s v="Y"/>
    <s v="Y"/>
    <s v="On May 19th, 2021 at 17:38 hrs. a PG &amp; E troubleman was dispatched to the Wheatland 1104 Transmission overhead with Distribution underbuilt 12 KV circuit near N. Dowd Rd. in the City of Lincoln in response to a report of a wire down and a small vegetation fire.  Upon his arrival at the scene, the troubleman was flagged down by CAL Fire personnel who were already on scene extinguishing the vegetation fire.  The fire was 0.25 &gt; 10 Acres in size and was extinguished by CAL Fire personnel.  The responding troubleman found damaged and burnt conductor under the bird guard.  He cleared the line for safety, created an EC tag and collected the fire information.  This ignition occurred in a Non-HFTD during a clear weather condition.  Initial analysis indicates that the cause of this ignition was the conductor which burnt under the bird guard.  An EC tag was generated to repair the conductor 3 spans West of SW 2381 and to replace the insulator.  On 5/19/2021 a PG &amp; E crew replaced 10 feet of 4 ACSR,  replaced the insulator and checked the other insulators for overtightening.  There was no ILIS information associated with this index.  "/>
    <s v="PG&amp;E"/>
    <s v="Vegetation"/>
    <s v="D"/>
    <s v="D"/>
    <s v="0.25 - 10 Acres"/>
    <m/>
    <m/>
    <m/>
    <m/>
    <x v="0"/>
    <x v="4"/>
    <x v="3"/>
    <s v="Y"/>
    <s v="Overhead"/>
    <s v="Primary"/>
    <s v="Conductor - Primary"/>
    <s v="Conductor, insulator"/>
    <s v="Circuit ID: 152811104, SAP #100034683"/>
    <s v=" "/>
    <x v="0"/>
    <n v="38.92557"/>
    <n v="-121.37706"/>
    <s v="Placer"/>
    <x v="74"/>
    <n v="12000"/>
    <m/>
    <s v="Cal Fire"/>
    <s v="Herbaceous"/>
    <m/>
    <m/>
    <m/>
    <m/>
    <s v="Pending Data"/>
    <s v="Pending Data"/>
    <s v="Pending Data"/>
    <s v="Pending Data"/>
    <s v="2021-05-20"/>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IERRA"/>
    <s v="LINCOLN"/>
    <s v="17:38"/>
    <s v="05/19/2021"/>
    <s v="1353918"/>
    <s v="T005294378"/>
    <n v="1950"/>
    <s v="N DOWD RD"/>
    <x v="6"/>
    <n v="38.92557"/>
    <n v="-121.37706"/>
    <s v="T1TTCF5"/>
    <s v="FATOR, TRAVIS"/>
    <n v="152811104"/>
    <s v="20210519 19:04"/>
    <n v="9002"/>
    <m/>
    <s v="Fire personel flagged me down and made me aware of the situation. Found damaged d/burnt conductor under bird gaurd, cleared line for safety, created EC tag for crew and collected fire info."/>
    <s v="Y"/>
    <n v="5"/>
    <s v="\\fxshare-nas05\quotashare-fs01\ESA\5 - Ignition Tracking\Fire_Tab_Attachment_Files"/>
    <s v="38.9263900,-121.3811950,29.300000,3D"/>
    <m/>
    <m/>
    <s v="3 spans West of SW 2381 W Wise Rd West of N Dowd Rd"/>
    <s v="Cal Fire"/>
    <m/>
    <s v="N"/>
    <s v="Y"/>
    <m/>
    <s v="Clear"/>
    <m/>
    <s v="Private Land"/>
    <m/>
    <s v="Calm"/>
    <m/>
    <s v="Vegetation"/>
    <m/>
    <s v="0.25 - 10 Acres"/>
    <m/>
    <s v="Cal Fire"/>
    <m/>
    <s v="Underbuild"/>
    <m/>
    <x v="1"/>
    <s v="Photos, crew will gather physical evidence."/>
    <s v="PG&amp;E Employee"/>
    <s v="Travis Fator/tcf5"/>
    <s v="FIRE, POLE"/>
    <s v="CONDUCTOR, OVERHEAD"/>
    <s v="N"/>
    <s v=" "/>
    <m/>
    <m/>
    <m/>
    <m/>
    <m/>
    <m/>
    <m/>
    <m/>
    <m/>
    <m/>
    <m/>
    <m/>
    <m/>
    <m/>
    <m/>
    <m/>
    <m/>
    <m/>
    <m/>
    <m/>
    <m/>
    <m/>
    <m/>
    <m/>
    <m/>
    <m/>
    <m/>
    <m/>
    <m/>
    <m/>
    <m/>
    <m/>
    <m/>
    <m/>
    <m/>
    <m/>
    <m/>
    <m/>
    <m/>
    <m/>
    <m/>
    <m/>
    <m/>
    <s v=""/>
    <s v=""/>
    <s v=""/>
    <s v=""/>
  </r>
  <r>
    <x v="88"/>
    <s v="S7RM"/>
    <s v="1 - QC Not Started"/>
    <m/>
    <m/>
    <x v="82"/>
    <s v="\\fxshare-nas05\quotashare-fs01\ESA\5 - Ignition Tracking\2021_Ignition_QC_Folders\20210518_nan_nan_T21-005837_nan"/>
    <s v=" "/>
    <m/>
    <m/>
    <m/>
    <m/>
    <m/>
    <x v="0"/>
    <m/>
    <m/>
    <m/>
    <m/>
    <m/>
    <m/>
    <m/>
    <m/>
    <m/>
    <m/>
    <m/>
    <m/>
    <m/>
    <m/>
    <m/>
    <m/>
    <m/>
    <s v=" "/>
    <x v="14"/>
    <d v="1899-12-30T05:29:00"/>
    <d v="2021-05-18T00:00:00"/>
    <m/>
    <s v="Trans-Sub Email"/>
    <s v="N"/>
    <s v="N"/>
    <m/>
    <m/>
    <s v="T21-005837"/>
    <m/>
    <m/>
    <m/>
    <m/>
    <m/>
    <s v=" "/>
    <x v="2"/>
    <x v="0"/>
    <s v="Y"/>
    <s v="Y"/>
    <m/>
    <s v="PG&amp;E"/>
    <s v="Other"/>
    <s v="T"/>
    <m/>
    <s v="&lt;0.25"/>
    <m/>
    <m/>
    <m/>
    <m/>
    <x v="0"/>
    <x v="4"/>
    <x v="3"/>
    <m/>
    <s v="Overhead"/>
    <s v="Transmission"/>
    <s v="Jumper"/>
    <m/>
    <m/>
    <s v=" "/>
    <x v="0"/>
    <n v="38.496724999999998"/>
    <n v="-122.76151900000001"/>
    <s v="Sonoma"/>
    <x v="75"/>
    <n v="60000"/>
    <m/>
    <s v="Unknown"/>
    <s v="Urban"/>
    <m/>
    <m/>
    <m/>
    <m/>
    <s v="Pending Data"/>
    <s v="Pending Data"/>
    <s v="Pending Data"/>
    <s v="Pending Data"/>
    <s v="2021-05-21"/>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ONOMA"/>
    <m/>
    <m/>
    <m/>
    <m/>
    <m/>
    <m/>
    <m/>
    <x v="5"/>
    <m/>
    <m/>
    <m/>
    <m/>
    <m/>
    <m/>
    <m/>
    <m/>
    <m/>
    <m/>
    <m/>
    <m/>
    <m/>
    <m/>
    <m/>
    <m/>
    <m/>
    <m/>
    <m/>
    <m/>
    <m/>
    <m/>
    <m/>
    <m/>
    <m/>
    <m/>
    <m/>
    <m/>
    <m/>
    <m/>
    <m/>
    <m/>
    <m/>
    <m/>
    <m/>
    <x v="2"/>
    <m/>
    <m/>
    <m/>
    <m/>
    <m/>
    <m/>
    <s v=" "/>
    <m/>
    <m/>
    <m/>
    <m/>
    <m/>
    <m/>
    <m/>
    <m/>
    <m/>
    <m/>
    <m/>
    <m/>
    <m/>
    <m/>
    <m/>
    <m/>
    <m/>
    <m/>
    <m/>
    <m/>
    <m/>
    <m/>
    <m/>
    <m/>
    <m/>
    <m/>
    <m/>
    <m/>
    <m/>
    <m/>
    <m/>
    <m/>
    <m/>
    <m/>
    <m/>
    <m/>
    <m/>
    <m/>
    <m/>
    <m/>
    <m/>
    <m/>
    <m/>
    <m/>
    <m/>
    <m/>
    <m/>
  </r>
  <r>
    <x v="89"/>
    <s v="AGFC"/>
    <s v="3 - QC Complete"/>
    <d v="2021-05-19T00:00:00"/>
    <d v="2021-05-19T00:00:00"/>
    <x v="83"/>
    <s v="\\fxshare-nas05\quotashare-fs01\ESA\5 - Ignition Tracking\2021_Ignition_QC_Folders\20210518_1352881_nan_nan_T005293354"/>
    <s v=" "/>
    <m/>
    <m/>
    <m/>
    <m/>
    <m/>
    <x v="0"/>
    <m/>
    <m/>
    <m/>
    <m/>
    <m/>
    <m/>
    <m/>
    <m/>
    <m/>
    <m/>
    <m/>
    <m/>
    <m/>
    <m/>
    <m/>
    <m/>
    <m/>
    <s v=" "/>
    <x v="14"/>
    <s v="19:01"/>
    <d v="2021-05-18T00:00:00"/>
    <s v="19:01"/>
    <s v="FAS"/>
    <s v="N"/>
    <s v="N"/>
    <s v="1352881"/>
    <m/>
    <m/>
    <s v="T005293354"/>
    <m/>
    <m/>
    <m/>
    <m/>
    <s v=" "/>
    <x v="0"/>
    <x v="2"/>
    <s v="N"/>
    <s v="N"/>
    <s v="Other fire, not attributable to PG&amp;E assets. Service burnt down due to fire. This information is preliminary."/>
    <s v="Not PG&amp;E"/>
    <s v="Vegetation"/>
    <m/>
    <m/>
    <s v="&lt;0.25"/>
    <m/>
    <m/>
    <m/>
    <m/>
    <x v="3"/>
    <x v="1"/>
    <x v="1"/>
    <m/>
    <s v="Overhead"/>
    <m/>
    <m/>
    <m/>
    <m/>
    <s v=" "/>
    <x v="2"/>
    <s v="39.2142000"/>
    <s v="-120.8092300"/>
    <s v="Placer"/>
    <x v="76"/>
    <n v="12000"/>
    <m/>
    <s v="Cal Fire"/>
    <s v="Conifer Forest"/>
    <m/>
    <m/>
    <n v="330"/>
    <m/>
    <s v="Pending Data"/>
    <s v="Pending Data"/>
    <s v="Pending Data"/>
    <s v="Pending Data"/>
    <s v="2021-05-19"/>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IERRA"/>
    <s v="AUBURN 03"/>
    <s v="19:01"/>
    <s v="05/18/2021"/>
    <s v="1352881"/>
    <s v="T005293354"/>
    <n v="960"/>
    <s v="MEADOW RD"/>
    <x v="62"/>
    <n v="39.21725"/>
    <n v="-120.80965999999999"/>
    <s v="T1TMJJ4"/>
    <s v="JOHNSTON, MARTY"/>
    <n v="152301102"/>
    <s v="20210518 20:53"/>
    <n v="9320"/>
    <m/>
    <s v="service burnt down due to fire.cust will call when area is safe to reconnect."/>
    <s v="Y"/>
    <m/>
    <m/>
    <s v="39.2142000,-120.8092300,1116.200000,3D"/>
    <m/>
    <m/>
    <m/>
    <s v="cal fire"/>
    <m/>
    <s v="N"/>
    <s v="Y"/>
    <m/>
    <s v="Clear"/>
    <m/>
    <s v="Private Land"/>
    <m/>
    <s v="Light"/>
    <m/>
    <s v="3rd Party"/>
    <m/>
    <s v="3 meters - 0.25 Acres"/>
    <m/>
    <s v="Cal Fire"/>
    <m/>
    <s v="Overhead"/>
    <m/>
    <x v="0"/>
    <m/>
    <m/>
    <m/>
    <m/>
    <m/>
    <s v="N"/>
    <s v=""/>
    <m/>
    <m/>
    <m/>
    <m/>
    <m/>
    <m/>
    <m/>
    <m/>
    <m/>
    <m/>
    <m/>
    <m/>
    <m/>
    <m/>
    <m/>
    <m/>
    <m/>
    <m/>
    <m/>
    <m/>
    <m/>
    <m/>
    <m/>
    <m/>
    <m/>
    <m/>
    <m/>
    <m/>
    <m/>
    <m/>
    <m/>
    <m/>
    <m/>
    <m/>
    <m/>
    <m/>
    <m/>
    <m/>
    <m/>
    <m/>
    <m/>
    <m/>
    <m/>
    <m/>
    <m/>
    <m/>
    <s v=""/>
  </r>
  <r>
    <x v="90"/>
    <s v="AGFC"/>
    <s v="3 - QC Complete"/>
    <d v="2021-05-18T00:00:00"/>
    <d v="2021-05-18T00:00:00"/>
    <x v="84"/>
    <s v="\\fxshare-nas05\quotashare-fs01\ESA\5 - Ignition Tracking\2021_Ignition_QC_Folders\20210518_nan_nan_nan_2611471138"/>
    <s v=" "/>
    <m/>
    <m/>
    <m/>
    <m/>
    <m/>
    <x v="0"/>
    <m/>
    <m/>
    <m/>
    <m/>
    <m/>
    <m/>
    <m/>
    <m/>
    <m/>
    <m/>
    <m/>
    <m/>
    <m/>
    <m/>
    <m/>
    <m/>
    <m/>
    <s v=" "/>
    <x v="14"/>
    <s v="11:32"/>
    <m/>
    <m/>
    <s v="FAS"/>
    <s v="N"/>
    <s v="N"/>
    <m/>
    <m/>
    <m/>
    <n v="2611471138"/>
    <m/>
    <m/>
    <m/>
    <m/>
    <s v=" "/>
    <x v="0"/>
    <x v="2"/>
    <s v="N"/>
    <s v="N"/>
    <m/>
    <s v="Not PG&amp;E"/>
    <s v="Building"/>
    <m/>
    <m/>
    <s v="&lt;0.25"/>
    <m/>
    <m/>
    <m/>
    <m/>
    <x v="3"/>
    <x v="1"/>
    <x v="1"/>
    <m/>
    <s v="Overhead"/>
    <m/>
    <m/>
    <m/>
    <m/>
    <s v=" "/>
    <x v="0"/>
    <s v="37.7745383"/>
    <s v="-122.2342633"/>
    <s v="Alameda"/>
    <x v="77"/>
    <n v="12000"/>
    <m/>
    <s v="Oakland FD"/>
    <s v="Urban"/>
    <m/>
    <m/>
    <m/>
    <m/>
    <s v="Pending Data"/>
    <s v="Pending Data"/>
    <s v="Pending Data"/>
    <s v="Pending Data"/>
    <s v="2021-05-18"/>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EAST BAY"/>
    <s v="OAKLAND 07"/>
    <s v="11:32"/>
    <s v="05/18/2021"/>
    <m/>
    <n v="2611471138"/>
    <n v="2800"/>
    <s v="E 7TH ST # WAREHSE"/>
    <x v="63"/>
    <n v="37.775151999999999"/>
    <n v="-122.234808"/>
    <s v="E1TACBS"/>
    <s v="BELCSAK, ALEX"/>
    <n v="12091112"/>
    <s v="20210518 13:37"/>
    <n v="1122"/>
    <m/>
    <s v="Warehouse fire."/>
    <s v="Y"/>
    <m/>
    <m/>
    <s v="37.7745383,-122.2342633,7.500000,3D"/>
    <m/>
    <m/>
    <m/>
    <s v="O.F.D 510-444-3322"/>
    <m/>
    <s v="N"/>
    <s v="Y"/>
    <s v="Y"/>
    <s v="Clear"/>
    <m/>
    <s v="Structures"/>
    <m/>
    <s v="Calm"/>
    <m/>
    <s v="3rd Party"/>
    <s v="Per O.F.D investigator: Panel overloaded by unpermitted cannabis cultivation"/>
    <s v="Structure Only"/>
    <m/>
    <s v="Fire Dept"/>
    <m/>
    <s v="Overhead"/>
    <m/>
    <x v="0"/>
    <m/>
    <m/>
    <m/>
    <m/>
    <m/>
    <m/>
    <s v=""/>
    <m/>
    <m/>
    <m/>
    <m/>
    <m/>
    <m/>
    <m/>
    <m/>
    <m/>
    <m/>
    <m/>
    <m/>
    <m/>
    <m/>
    <m/>
    <m/>
    <m/>
    <m/>
    <m/>
    <m/>
    <m/>
    <m/>
    <m/>
    <m/>
    <m/>
    <m/>
    <m/>
    <m/>
    <m/>
    <m/>
    <m/>
    <m/>
    <m/>
    <m/>
    <m/>
    <m/>
    <m/>
    <m/>
    <m/>
    <m/>
    <m/>
    <m/>
    <m/>
    <m/>
    <m/>
    <m/>
    <s v=""/>
  </r>
  <r>
    <x v="91"/>
    <m/>
    <s v="1 - QC Not Started"/>
    <m/>
    <m/>
    <x v="85"/>
    <s v="\\fxshare-nas05\quotashare-fs01\ESA\5 - Ignition Tracking\2021_Ignition_QC_Folders\20210518_1351988_21-0062523.1(4 outages)_nan_T005292553"/>
    <s v=" "/>
    <m/>
    <m/>
    <m/>
    <m/>
    <m/>
    <x v="0"/>
    <m/>
    <m/>
    <m/>
    <m/>
    <m/>
    <m/>
    <m/>
    <m/>
    <m/>
    <m/>
    <m/>
    <m/>
    <m/>
    <m/>
    <m/>
    <m/>
    <m/>
    <s v=" "/>
    <x v="14"/>
    <s v="06:33"/>
    <d v="2021-05-18T00:00:00"/>
    <s v="06:33"/>
    <s v="FAS"/>
    <s v="N"/>
    <s v="N"/>
    <s v="1351988"/>
    <s v="21-0062523.1(4 outages)"/>
    <m/>
    <s v="T005292553"/>
    <m/>
    <m/>
    <m/>
    <m/>
    <s v=" "/>
    <x v="2"/>
    <x v="0"/>
    <s v="Y"/>
    <s v="Y"/>
    <m/>
    <s v="PG&amp;E"/>
    <s v="Other"/>
    <s v="D"/>
    <m/>
    <s v="Structure-only"/>
    <m/>
    <m/>
    <m/>
    <m/>
    <x v="7"/>
    <x v="2"/>
    <x v="9"/>
    <m/>
    <s v="Overhead"/>
    <s v="Primary"/>
    <s v="Conductor - Primary"/>
    <m/>
    <m/>
    <s v=" "/>
    <x v="0"/>
    <s v="37.7566867"/>
    <s v="-121.3462400"/>
    <s v="San Joaquin"/>
    <x v="78"/>
    <n v="12000"/>
    <m/>
    <s v="Unknown"/>
    <s v="Agriculture"/>
    <m/>
    <m/>
    <m/>
    <m/>
    <s v="Pending Data"/>
    <s v="Pending Data"/>
    <s v="Pending Data"/>
    <s v="Pending Data"/>
    <s v="2021-05-18"/>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STOCKTON"/>
    <s v="TRACY"/>
    <s v="06:33"/>
    <s v="05/18/2021"/>
    <s v="1351988"/>
    <s v="T005292553"/>
    <n v="5225"/>
    <s v="W 11TH ST"/>
    <x v="64"/>
    <n v="37.752929999999999"/>
    <n v="-121.34969"/>
    <s v="Q3TBLG9"/>
    <s v="GONZALES, GONZO"/>
    <n v="16247"/>
    <s v="20210518 08:29"/>
    <n v="9002"/>
    <n v="1"/>
    <s v="fnd 1 phase,5 spans primary #4 str copper down.fnd dead bird at base of pole at mtr#1009720663,possible hawk.fnd 150 sq ft burnt weeds/grass,damaged tx &amp; primary wire burned open.called crew to repair/replace wire down &amp; n.g tx"/>
    <s v="Y"/>
    <m/>
    <m/>
    <s v="37.7566867,-121.3462400,8.100000,3D"/>
    <m/>
    <m/>
    <m/>
    <s v="unknown"/>
    <m/>
    <s v="N"/>
    <s v="Y"/>
    <m/>
    <s v="Clear"/>
    <m/>
    <s v="Private Land"/>
    <m/>
    <s v="Calm"/>
    <m/>
    <s v="Bird Contact"/>
    <m/>
    <s v="3 meters - 0.25 Acres"/>
    <m/>
    <s v="Fire Dept"/>
    <m/>
    <s v="Overhead"/>
    <m/>
    <x v="1"/>
    <s v="photos/data sheet"/>
    <s v="PG&amp;E Employee"/>
    <m/>
    <s v="BIRD-FOUND"/>
    <s v="CONDUCTOR, OVERHEAD"/>
    <s v="N"/>
    <s v=" "/>
    <s v="Unplanned"/>
    <s v="Stockton"/>
    <s v="Stockton"/>
    <s v="16247, BANTA SUB"/>
    <s v="21-0062523.1(4 outages)"/>
    <s v="Unplanned"/>
    <s v="Clear;32-90 F"/>
    <m/>
    <s v=" "/>
    <s v="NO"/>
    <s v="Line to Ground"/>
    <m/>
    <m/>
    <m/>
    <m/>
    <m/>
    <m/>
    <m/>
    <m/>
    <m/>
    <m/>
    <m/>
    <m/>
    <m/>
    <m/>
    <m/>
    <m/>
    <m/>
    <m/>
    <m/>
    <m/>
    <m/>
    <m/>
    <m/>
    <m/>
    <m/>
    <m/>
    <m/>
    <m/>
    <m/>
    <m/>
    <m/>
    <m/>
    <m/>
    <m/>
    <m/>
    <m/>
  </r>
  <r>
    <x v="92"/>
    <s v="AGFC"/>
    <s v="3 - QC Complete"/>
    <d v="2021-05-18T00:00:00"/>
    <d v="2021-05-18T00:00:00"/>
    <x v="86"/>
    <s v="\\fxshare-nas05\quotashare-fs01\ESA\5 - Ignition Tracking\2021_Ignition_QC_Folders\20210518_nan_nan_nan_7493454991"/>
    <s v=" "/>
    <m/>
    <m/>
    <m/>
    <m/>
    <m/>
    <x v="0"/>
    <m/>
    <m/>
    <m/>
    <m/>
    <m/>
    <m/>
    <m/>
    <m/>
    <m/>
    <m/>
    <m/>
    <m/>
    <m/>
    <m/>
    <m/>
    <m/>
    <m/>
    <s v=" "/>
    <x v="14"/>
    <s v="02:00"/>
    <m/>
    <m/>
    <s v="FAS"/>
    <s v="N"/>
    <s v="N"/>
    <m/>
    <m/>
    <m/>
    <n v="7493454991"/>
    <m/>
    <m/>
    <m/>
    <m/>
    <s v=" "/>
    <x v="0"/>
    <x v="2"/>
    <s v="N"/>
    <s v="N"/>
    <s v="Structure fire, not attributable to PG&amp;E. This information is preliminary."/>
    <s v="Not PG&amp;E"/>
    <s v="Building"/>
    <m/>
    <m/>
    <s v="&lt;0.25"/>
    <m/>
    <m/>
    <m/>
    <m/>
    <x v="3"/>
    <x v="1"/>
    <x v="1"/>
    <m/>
    <s v="Overhead"/>
    <m/>
    <m/>
    <m/>
    <m/>
    <s v=" "/>
    <x v="0"/>
    <s v="36.4460750"/>
    <s v="-119.8783150"/>
    <s v="Fresno"/>
    <x v="79"/>
    <n v="12000"/>
    <m/>
    <s v="Fresno County FD"/>
    <s v="Agriculture"/>
    <m/>
    <m/>
    <m/>
    <m/>
    <s v="Pending Data"/>
    <s v="Pending Data"/>
    <s v="Pending Data"/>
    <s v="Pending Data"/>
    <s v="2021-05-18"/>
    <m/>
    <m/>
    <m/>
    <m/>
    <m/>
    <m/>
    <m/>
    <m/>
    <m/>
    <m/>
    <m/>
    <m/>
    <m/>
    <m/>
    <m/>
    <m/>
    <m/>
    <m/>
    <m/>
    <s v=" "/>
    <s v="FRESNO"/>
    <s v="LEMOORE"/>
    <s v="02:00"/>
    <s v="05/18/2021"/>
    <m/>
    <n v="7493454991"/>
    <n v="4536"/>
    <s v="W HARLAN AVE"/>
    <x v="65"/>
    <n v="36.445360000000001"/>
    <n v="-119.879538"/>
    <s v="F5TDAJL"/>
    <s v="JOHNSON, DEAN"/>
    <n v="252301104"/>
    <s v="20210518 04:30"/>
    <n v="2230"/>
    <m/>
    <s v="complete structure loss due to fire"/>
    <s v="Y"/>
    <n v="2"/>
    <s v="\\fxshare-nas05\quotashare-fs01\ESA\5 - Ignition Tracking\Fire_Tab_Attachment_Files"/>
    <s v="36.4460750,-119.8783150,51.100000,2D"/>
    <m/>
    <m/>
    <s v="rural home and mobile home"/>
    <s v="bt chief whittwer (559)2814318"/>
    <m/>
    <s v="N"/>
    <s v="N"/>
    <s v="Y"/>
    <s v="Clear"/>
    <m/>
    <s v="Structures"/>
    <m/>
    <s v="Light"/>
    <m/>
    <s v="Unknown"/>
    <m/>
    <s v="Structure Only"/>
    <m/>
    <s v="Fire Dept"/>
    <s v="fresno county FD incident #7315"/>
    <s v="Overhead"/>
    <m/>
    <x v="0"/>
    <m/>
    <m/>
    <m/>
    <m/>
    <m/>
    <m/>
    <s v=""/>
    <m/>
    <m/>
    <m/>
    <m/>
    <m/>
    <m/>
    <m/>
    <m/>
    <m/>
    <m/>
    <m/>
    <m/>
    <m/>
    <m/>
    <m/>
    <m/>
    <m/>
    <m/>
    <m/>
    <m/>
    <m/>
    <m/>
    <m/>
    <m/>
    <m/>
    <m/>
    <m/>
    <m/>
    <m/>
    <m/>
    <m/>
    <m/>
    <m/>
    <m/>
    <m/>
    <m/>
    <m/>
    <m/>
    <m/>
    <m/>
    <m/>
    <m/>
    <m/>
    <m/>
    <m/>
    <m/>
    <s v=""/>
  </r>
  <r>
    <x v="93"/>
    <s v="AGFC"/>
    <s v="3 - QC Complete"/>
    <d v="2021-05-18T00:00:00"/>
    <d v="2021-05-18T00:00:00"/>
    <x v="87"/>
    <s v="\\fxshare-nas05\quotashare-fs01\ESA\5 - Ignition Tracking\2021_Ignition_QC_Folders\20210517_nan_nan_nan_7843817283"/>
    <s v=" "/>
    <m/>
    <m/>
    <m/>
    <m/>
    <m/>
    <x v="0"/>
    <m/>
    <m/>
    <m/>
    <m/>
    <m/>
    <m/>
    <m/>
    <m/>
    <m/>
    <m/>
    <m/>
    <m/>
    <m/>
    <m/>
    <m/>
    <m/>
    <m/>
    <s v=" "/>
    <x v="15"/>
    <s v="21:37"/>
    <m/>
    <m/>
    <s v="FAS"/>
    <s v="N"/>
    <s v="N"/>
    <m/>
    <m/>
    <m/>
    <n v="7843817283"/>
    <m/>
    <m/>
    <m/>
    <m/>
    <s v=" "/>
    <x v="0"/>
    <x v="2"/>
    <s v="N"/>
    <s v="N"/>
    <s v="Other fire, not attributable to PG&amp;E. This information is preliminary."/>
    <s v="Not PG&amp;E"/>
    <s v="Other"/>
    <m/>
    <m/>
    <s v="Structure-only"/>
    <m/>
    <m/>
    <m/>
    <m/>
    <x v="3"/>
    <x v="1"/>
    <x v="1"/>
    <m/>
    <s v="Overhead"/>
    <m/>
    <m/>
    <m/>
    <m/>
    <s v=" "/>
    <x v="0"/>
    <s v="36.6008417"/>
    <s v="-119.9170817"/>
    <s v="Fresno"/>
    <x v="80"/>
    <n v="12000"/>
    <m/>
    <s v="Cal Fire"/>
    <s v="Agriculture"/>
    <m/>
    <m/>
    <m/>
    <m/>
    <s v="Pending Data"/>
    <s v="Pending Data"/>
    <s v="Pending Data"/>
    <s v="Pending Data"/>
    <s v="2021-05-18"/>
    <m/>
    <m/>
    <m/>
    <m/>
    <m/>
    <m/>
    <m/>
    <m/>
    <m/>
    <m/>
    <m/>
    <m/>
    <m/>
    <m/>
    <m/>
    <m/>
    <m/>
    <m/>
    <m/>
    <s v=" "/>
    <s v="FRESNO"/>
    <s v="SELMA  02"/>
    <s v="21:37"/>
    <s v="05/17/2021"/>
    <m/>
    <n v="7843817283"/>
    <n v="7220"/>
    <s v="W SPRINGFIELD AVE"/>
    <x v="66"/>
    <n v="36.597484999999999"/>
    <n v="-119.92109499999999"/>
    <s v="F6TJMRY"/>
    <s v="ROGERS, JAMES"/>
    <n v="254411106"/>
    <s v="20210517 23:39"/>
    <n v="1101"/>
    <m/>
    <s v="FIRE WOOD COMPANY NO STRUCTURES OR PGE ISSUES"/>
    <s v="Y"/>
    <m/>
    <m/>
    <s v="36.6008417,-119.9170817,133.800000,3D"/>
    <m/>
    <m/>
    <m/>
    <s v="CAL FIRE"/>
    <m/>
    <s v="Y"/>
    <s v="N"/>
    <s v="N"/>
    <s v="Clear"/>
    <m/>
    <s v="Private Land"/>
    <m/>
    <s v="Calm"/>
    <m/>
    <s v="Unknown"/>
    <m/>
    <s v="0.25 - 10 Acres"/>
    <m/>
    <s v="Fire Dept"/>
    <m/>
    <s v="Overhead"/>
    <m/>
    <x v="0"/>
    <m/>
    <m/>
    <m/>
    <m/>
    <m/>
    <m/>
    <s v=""/>
    <m/>
    <m/>
    <m/>
    <m/>
    <m/>
    <m/>
    <m/>
    <m/>
    <m/>
    <m/>
    <m/>
    <m/>
    <m/>
    <m/>
    <m/>
    <m/>
    <m/>
    <m/>
    <m/>
    <m/>
    <m/>
    <m/>
    <m/>
    <m/>
    <m/>
    <m/>
    <m/>
    <m/>
    <m/>
    <m/>
    <m/>
    <m/>
    <m/>
    <m/>
    <m/>
    <m/>
    <m/>
    <m/>
    <m/>
    <m/>
    <m/>
    <m/>
    <m/>
    <m/>
    <m/>
    <m/>
    <s v=""/>
  </r>
  <r>
    <x v="94"/>
    <s v="S7RM"/>
    <s v="3 - QC Complete"/>
    <d v="2021-05-24T00:00:00"/>
    <d v="2021-05-24T00:00:00"/>
    <x v="88"/>
    <s v="\\fxshare-nas05\quotashare-fs01\ESA\5 - Ignition Tracking\2021_Ignition_QC_Folders\20210517_1351787_21-0062423_nan_T005292309"/>
    <s v=" "/>
    <s v=""/>
    <m/>
    <m/>
    <m/>
    <m/>
    <x v="0"/>
    <m/>
    <m/>
    <m/>
    <m/>
    <m/>
    <m/>
    <m/>
    <m/>
    <m/>
    <m/>
    <s v="Y"/>
    <d v="2021-05-17T00:00:00"/>
    <d v="2021-05-17T00:00:00"/>
    <s v="D1C3"/>
    <s v="(650) 796-1372"/>
    <s v="Looking for photos-Dave didn't take any.  Checking with AJ another T-man who responded to see if he took any."/>
    <m/>
    <s v=" "/>
    <x v="15"/>
    <d v="1899-12-30T16:15:00"/>
    <d v="2021-05-17T00:00:00"/>
    <d v="1899-12-30T16:12:00"/>
    <s v="FAS"/>
    <s v="N"/>
    <s v="N"/>
    <s v="1351787, 1351908"/>
    <s v="21-0062423"/>
    <m/>
    <s v="T005292309"/>
    <n v="121348475"/>
    <m/>
    <m/>
    <s v="No photo"/>
    <s v=" "/>
    <x v="2"/>
    <x v="0"/>
    <s v="Y"/>
    <s v="Y"/>
    <s v="On May 17th, 2021 at 16:16 hrs. a PG &amp; E Troubleman was dispatched to the East Grand 1101 12 KV Distribution Circuit near Haven Ave.  in the City of South San Francisco in response to a report of a wire down and a small grass fire.  Upon his arrival, the responding troubleman noted a Metallic balloon in an overhead primary circuit, a wire down and an approximate 1/4 Acre grass fire which he described as being in between structures and in a Right of Way area.  The grass fire was suppressed by the South San Francisco Fire Department.  This ignition occurred in a Non-HFTD during a breezy weather condition.  Initial analysis indicates that a Metallic balloon got caught in an overhead Primary line causing an ignition and a subsequent grass fire below the wires.  According to the responding troubleman, this caused the mainline to fault.  He made safe the line, removed the balloons and hard tapped the mainline.  On May 18th, 2021 a PG &amp; E crew replaced the conductor, installed a new 8 foot crossarm and new cutouts.  "/>
    <s v="PG&amp;E"/>
    <s v="Other"/>
    <s v="D"/>
    <s v="D"/>
    <s v="0.26-9.99"/>
    <s v="About a 1/4 Acre in the right of way. "/>
    <m/>
    <m/>
    <m/>
    <x v="6"/>
    <x v="2"/>
    <x v="11"/>
    <s v="Y"/>
    <s v="Overhead"/>
    <s v="Primary"/>
    <s v="Conductor - Primary"/>
    <s v="Conductor, cutouts"/>
    <s v="Circuit ID : 022571101"/>
    <s v=" "/>
    <x v="0"/>
    <n v="37.656359999999999"/>
    <n v="-122.42005"/>
    <s v="San Mateo"/>
    <x v="81"/>
    <n v="12000"/>
    <m/>
    <s v="South San Francisco FD"/>
    <s v="Urban"/>
    <m/>
    <m/>
    <m/>
    <m/>
    <s v="Pending Data"/>
    <s v="Pending Data"/>
    <s v="Pending Data"/>
    <s v="Pending Data"/>
    <s v="2021-05-17"/>
    <m/>
    <m/>
    <m/>
    <m/>
    <m/>
    <m/>
    <m/>
    <m/>
    <m/>
    <m/>
    <m/>
    <m/>
    <m/>
    <m/>
    <m/>
    <m/>
    <m/>
    <m/>
    <m/>
    <s v=" "/>
    <s v="PENINSULA"/>
    <s v="COLMA 02"/>
    <s v="16:16"/>
    <s v="05/17/2021"/>
    <s v="1351787"/>
    <s v="T005292309"/>
    <n v="1050"/>
    <s v="MISSION RD"/>
    <x v="67"/>
    <n v="37.656359999999999"/>
    <n v="-122.42005"/>
    <s v="P1TD1C3"/>
    <s v="CAVANAUGH, DAVE"/>
    <n v="22571101"/>
    <s v="20210517 17:59"/>
    <n v="9002"/>
    <n v="1"/>
    <s v="BALLOONS AT 141 KNOWLES CIR, WIRE DOWN AT SW # 3845"/>
    <s v="Y"/>
    <m/>
    <m/>
    <s v="37.6522000,-122.4331467,84.000000,3D"/>
    <m/>
    <m/>
    <m/>
    <s v="DO N'T KNOW."/>
    <m/>
    <s v="N"/>
    <s v="Y"/>
    <m/>
    <s v="Clear"/>
    <m/>
    <s v="Other (Comments)"/>
    <s v="WATER AND NATURAL GAS RIGHT OF WAY."/>
    <s v="Breezy"/>
    <m/>
    <s v="Vegetation"/>
    <m/>
    <s v="3 meters - 0.25 Acres"/>
    <m/>
    <s v="Fire Dept"/>
    <m/>
    <s v="Overhead"/>
    <m/>
    <x v="0"/>
    <m/>
    <s v="Other (Comments)"/>
    <s v="WIRE DOWN CAUSED BY METALLIC BALLOONS, THIRD PARTY."/>
    <s v="METALLIC BALLOON"/>
    <s v="CONDUCTOR, OVERHEAD"/>
    <s v="N"/>
    <s v=" "/>
    <s v="Unplanned"/>
    <s v="Peninsula"/>
    <s v="Colma"/>
    <s v="022571101, EAST GRAND-1101"/>
    <s v="21-0062423"/>
    <s v="Unplanned"/>
    <s v="Clear;32-90 F"/>
    <s v="2449"/>
    <s v="62787"/>
    <s v="YES"/>
    <s v="Line to Ground"/>
    <m/>
    <m/>
    <m/>
    <m/>
    <m/>
    <m/>
    <m/>
    <m/>
    <m/>
    <m/>
    <m/>
    <m/>
    <m/>
    <m/>
    <m/>
    <m/>
    <m/>
    <m/>
    <m/>
    <m/>
    <m/>
    <m/>
    <m/>
    <m/>
    <m/>
    <m/>
    <m/>
    <m/>
    <m/>
    <m/>
    <m/>
    <m/>
    <s v=""/>
    <s v=""/>
    <s v=""/>
    <s v=""/>
  </r>
  <r>
    <x v="95"/>
    <s v="TLAL"/>
    <s v="2 - QC In Progress"/>
    <m/>
    <d v="2021-05-26T00:00:00"/>
    <x v="89"/>
    <s v="\\fxshare-nas05\quotashare-fs01\ESA\5 - Ignition Tracking\2021_Ignition_QC_Folders\20210517_1351700_21-0062350_nan_T005292155"/>
    <s v=" "/>
    <s v=""/>
    <m/>
    <m/>
    <m/>
    <m/>
    <x v="0"/>
    <m/>
    <m/>
    <m/>
    <m/>
    <m/>
    <m/>
    <m/>
    <m/>
    <m/>
    <m/>
    <m/>
    <m/>
    <m/>
    <m/>
    <m/>
    <m/>
    <m/>
    <s v=" "/>
    <x v="15"/>
    <s v="14:00"/>
    <d v="2021-05-17T00:00:00"/>
    <s v="14:00"/>
    <s v="FAS"/>
    <s v="N"/>
    <s v="N"/>
    <s v="1351700"/>
    <s v="21-0062350"/>
    <m/>
    <s v="T005292155"/>
    <m/>
    <m/>
    <m/>
    <m/>
    <s v=" "/>
    <x v="2"/>
    <x v="0"/>
    <s v="Y"/>
    <s v="Y"/>
    <m/>
    <s v="PG&amp;E"/>
    <s v="Other"/>
    <s v="D"/>
    <m/>
    <s v="0.25 - 10 Acres"/>
    <s v="Approx 3/4 to 1 acre"/>
    <m/>
    <m/>
    <m/>
    <x v="9"/>
    <x v="2"/>
    <x v="9"/>
    <m/>
    <s v="Overhead"/>
    <s v="Primary"/>
    <s v="Conductor - Primary"/>
    <m/>
    <m/>
    <s v=" "/>
    <x v="0"/>
    <n v="38.074584999999999"/>
    <n v="-122.15663000000001"/>
    <s v="Solano"/>
    <x v="82"/>
    <n v="12000"/>
    <m/>
    <s v="Unknown"/>
    <m/>
    <m/>
    <m/>
    <m/>
    <m/>
    <s v="Pending Data"/>
    <s v="Pending Data"/>
    <s v="Pending Data"/>
    <s v="Pending Data"/>
    <s v="2021-05-17"/>
    <m/>
    <m/>
    <m/>
    <m/>
    <m/>
    <m/>
    <m/>
    <m/>
    <m/>
    <m/>
    <m/>
    <m/>
    <m/>
    <m/>
    <m/>
    <m/>
    <m/>
    <m/>
    <m/>
    <s v=" "/>
    <s v="NORTH BAY"/>
    <s v="VALLEJO 01"/>
    <s v="14:00"/>
    <s v="05/17/2021"/>
    <s v="1351700"/>
    <s v="T005292155"/>
    <n v="198"/>
    <s v="CARLISLE WAY"/>
    <x v="68"/>
    <n v="38.081069999999997"/>
    <n v="-122.13748"/>
    <s v="N3TFBG4"/>
    <s v="GRIFFITH, FRANK"/>
    <n v="4325"/>
    <s v="20210517 16:46"/>
    <n v="9190"/>
    <n v="1"/>
    <s v="LR damaged(broken insulators) needs replacing"/>
    <s v="Y"/>
    <n v="4"/>
    <s v="\\fxshare-nas05\quotashare-fs01\ESA\5 - Ignition Tracking\Fire_Tab_Attachment_Files"/>
    <m/>
    <n v="38.074584999999999"/>
    <n v="-122.15663000000001"/>
    <s v="around pole LR 648 and more to east, approx 1 acre total"/>
    <s v="707-745-2424"/>
    <m/>
    <s v="N"/>
    <s v="Y"/>
    <m/>
    <s v="Clear"/>
    <m/>
    <s v="County Land"/>
    <m/>
    <s v="Breezy"/>
    <m/>
    <s v="Animal"/>
    <m/>
    <s v="0.25 - 10 Acres"/>
    <s v="Approx 3/4 to 1 acre"/>
    <s v="Fire Dept"/>
    <m/>
    <s v="Overhead"/>
    <m/>
    <x v="0"/>
    <m/>
    <m/>
    <m/>
    <s v="ANIMAL-SQUIRREL"/>
    <s v="RECLOSER"/>
    <s v="N"/>
    <s v=" "/>
    <s v="Unplanned"/>
    <s v="North Bay"/>
    <s v="Silverado"/>
    <s v="043251101, BAHIA-1101"/>
    <s v="21-0062350"/>
    <s v="Unplanned"/>
    <s v="Clear;32-90 F"/>
    <s v="4362"/>
    <s v="86348"/>
    <s v="NO"/>
    <s v="Three Phase Fault"/>
    <m/>
    <m/>
    <m/>
    <m/>
    <m/>
    <m/>
    <m/>
    <m/>
    <m/>
    <m/>
    <m/>
    <m/>
    <m/>
    <m/>
    <m/>
    <m/>
    <m/>
    <m/>
    <m/>
    <m/>
    <m/>
    <m/>
    <m/>
    <m/>
    <m/>
    <m/>
    <m/>
    <m/>
    <m/>
    <m/>
    <m/>
    <m/>
    <s v=""/>
    <s v=""/>
    <s v=""/>
    <s v=""/>
  </r>
  <r>
    <x v="96"/>
    <s v="AGFC"/>
    <s v="3 - QC Complete"/>
    <d v="2021-05-18T00:00:00"/>
    <d v="2021-05-18T00:00:00"/>
    <x v="90"/>
    <s v="\\fxshare-nas05\quotashare-fs01\ESA\5 - Ignition Tracking\2021_Ignition_QC_Folders\20210517_nan_nan_nan_X316006988"/>
    <s v=" "/>
    <m/>
    <m/>
    <m/>
    <m/>
    <m/>
    <x v="0"/>
    <m/>
    <m/>
    <m/>
    <m/>
    <m/>
    <m/>
    <m/>
    <m/>
    <m/>
    <m/>
    <m/>
    <m/>
    <m/>
    <m/>
    <m/>
    <m/>
    <m/>
    <s v=" "/>
    <x v="15"/>
    <s v="11:31"/>
    <m/>
    <m/>
    <s v="FAS"/>
    <s v="N"/>
    <s v="N"/>
    <m/>
    <m/>
    <m/>
    <s v="X316006988"/>
    <m/>
    <m/>
    <m/>
    <m/>
    <s v=" "/>
    <x v="0"/>
    <x v="2"/>
    <s v="N"/>
    <s v="N"/>
    <m/>
    <s v="Not PG&amp;E"/>
    <s v="Building"/>
    <m/>
    <m/>
    <s v="0.26-9.99"/>
    <m/>
    <m/>
    <m/>
    <m/>
    <x v="3"/>
    <x v="1"/>
    <x v="1"/>
    <m/>
    <s v="Overhead"/>
    <m/>
    <m/>
    <m/>
    <m/>
    <s v=" "/>
    <x v="0"/>
    <s v="36.1670333"/>
    <s v="-120.1566233"/>
    <s v="Fresno"/>
    <x v="83"/>
    <n v="12000"/>
    <m/>
    <s v="Fresno County FD"/>
    <s v="Agriculture"/>
    <m/>
    <m/>
    <m/>
    <m/>
    <s v="Pending Data"/>
    <s v="Pending Data"/>
    <s v="Pending Data"/>
    <s v="Pending Data"/>
    <s v="2021-05-17"/>
    <m/>
    <m/>
    <m/>
    <m/>
    <m/>
    <m/>
    <m/>
    <m/>
    <m/>
    <m/>
    <m/>
    <m/>
    <m/>
    <m/>
    <m/>
    <m/>
    <m/>
    <m/>
    <m/>
    <s v=" "/>
    <s v="FRESNO"/>
    <s v="COALINGA 02"/>
    <s v="11:31"/>
    <s v="05/17/2021"/>
    <m/>
    <s v="X316006988"/>
    <s v="UNKNOWN"/>
    <s v="PREMISES DO NOT CHANGE"/>
    <x v="69"/>
    <n v="36.147288000000003"/>
    <n v="-120.363388"/>
    <s v="F5TTJRX"/>
    <s v="RYAN, TYLER"/>
    <m/>
    <s v="20210517 12:34"/>
    <n v="1000"/>
    <m/>
    <s v="responded to panel flashed and burnt fire dept was on scene de energized for customer repairs"/>
    <s v="Y"/>
    <n v="2"/>
    <s v="\\fxshare-nas05\quotashare-fs01\ESA\5 - Ignition Tracking\Fire_Tab_Attachment_Files"/>
    <s v="36.1670333,-120.1566233,125.700000,3D"/>
    <m/>
    <m/>
    <s v="fresno county fire dept huron 559-935-0756_x000d__x000a_capt. medina/engineer sanchez. eng93"/>
    <m/>
    <m/>
    <s v="N"/>
    <s v="Y"/>
    <s v="Y"/>
    <s v="Clear"/>
    <m/>
    <s v="Other (Comments)"/>
    <s v="customer meter panel and pg&amp;e smart meter"/>
    <s v="Calm"/>
    <m/>
    <s v="3rd Party"/>
    <m/>
    <s v="Structure Only"/>
    <m/>
    <s v="Other Party"/>
    <m/>
    <s v="Other (Comments)"/>
    <s v="meter panel "/>
    <x v="0"/>
    <s v="see photos incident number 7264 fresno county fire dept huron 559-935-0756"/>
    <s v="PG&amp;E Employee"/>
    <m/>
    <m/>
    <m/>
    <m/>
    <s v=""/>
    <m/>
    <m/>
    <m/>
    <m/>
    <m/>
    <m/>
    <m/>
    <m/>
    <m/>
    <m/>
    <m/>
    <m/>
    <m/>
    <m/>
    <m/>
    <m/>
    <m/>
    <m/>
    <m/>
    <m/>
    <m/>
    <m/>
    <m/>
    <m/>
    <m/>
    <m/>
    <m/>
    <m/>
    <m/>
    <m/>
    <m/>
    <m/>
    <m/>
    <m/>
    <m/>
    <m/>
    <m/>
    <m/>
    <m/>
    <m/>
    <m/>
    <m/>
    <m/>
    <m/>
    <m/>
    <m/>
    <s v=""/>
  </r>
  <r>
    <x v="97"/>
    <m/>
    <s v="1 - QC Not Started"/>
    <m/>
    <m/>
    <x v="91"/>
    <s v="\\fxshare-nas05\quotashare-fs01\ESA\5 - Ignition Tracking\2021_Ignition_QC_Folders\20210517_1351508_nan_nan_T005291932"/>
    <s v=" "/>
    <m/>
    <m/>
    <m/>
    <m/>
    <m/>
    <x v="2"/>
    <m/>
    <m/>
    <m/>
    <m/>
    <m/>
    <m/>
    <m/>
    <m/>
    <m/>
    <m/>
    <m/>
    <m/>
    <m/>
    <m/>
    <m/>
    <m/>
    <m/>
    <s v=" "/>
    <x v="15"/>
    <s v="10:49"/>
    <d v="2021-05-17T00:00:00"/>
    <s v="10:49"/>
    <s v="FAS"/>
    <s v="N"/>
    <s v="N"/>
    <s v="1351508"/>
    <m/>
    <m/>
    <s v="T005291932"/>
    <m/>
    <m/>
    <m/>
    <m/>
    <s v=" "/>
    <x v="1"/>
    <x v="1"/>
    <s v="Y"/>
    <s v="Y"/>
    <m/>
    <s v="Unknown"/>
    <s v="Vegetation"/>
    <m/>
    <m/>
    <s v="Structure-only"/>
    <m/>
    <m/>
    <m/>
    <m/>
    <x v="1"/>
    <x v="1"/>
    <x v="1"/>
    <m/>
    <s v="Overhead"/>
    <m/>
    <m/>
    <m/>
    <m/>
    <s v=" "/>
    <x v="1"/>
    <n v="37.481045000000002"/>
    <n v="-119.97375099999999"/>
    <s v="Mariposa"/>
    <x v="84"/>
    <n v="21000"/>
    <m/>
    <s v="Cal Fire"/>
    <s v="Urban"/>
    <m/>
    <m/>
    <n v="420"/>
    <m/>
    <s v="Pending Data"/>
    <s v="Pending Data"/>
    <s v="Pending Data"/>
    <s v="Pending Data"/>
    <s v="2021-05-17"/>
    <m/>
    <m/>
    <m/>
    <m/>
    <m/>
    <m/>
    <m/>
    <m/>
    <m/>
    <m/>
    <m/>
    <m/>
    <m/>
    <m/>
    <m/>
    <m/>
    <m/>
    <m/>
    <m/>
    <s v=" "/>
    <s v="YOSEMITE"/>
    <s v="MARIPOSA 01"/>
    <s v="10:49"/>
    <s v="05/17/2021"/>
    <s v="1351508"/>
    <s v="T005291932"/>
    <n v="5060"/>
    <s v="MARTIN RD"/>
    <x v="70"/>
    <n v="37.482190000000003"/>
    <n v="-119.97386"/>
    <s v="Y3TBXMP"/>
    <s v="MARTIN, BLAIR"/>
    <n v="254452102"/>
    <s v="20210517 12:56"/>
    <n v="9320"/>
    <m/>
    <s v="SMALL FIRE NEAR POLE AT SAME TIME AS LINE TRIPPED. CAUSE OF FIRE STILL UNDER INVESTIGATION."/>
    <s v="Y"/>
    <m/>
    <m/>
    <m/>
    <n v="37.481045000000002"/>
    <n v="-119.97375099999999"/>
    <s v="Small fire near pole. Cause unknown. Line tripped at same time as start of fire."/>
    <s v="McCulley/ 209 966-3622"/>
    <n v="101087711"/>
    <s v="N"/>
    <s v="Y"/>
    <m/>
    <s v="Clear"/>
    <m/>
    <s v="Private Land"/>
    <m/>
    <s v="Light"/>
    <m/>
    <s v="Unknown"/>
    <m/>
    <s v="3 meters - 0.25 Acres"/>
    <m/>
    <s v="Cal Fire"/>
    <m/>
    <s v="Overhead"/>
    <m/>
    <x v="0"/>
    <m/>
    <m/>
    <m/>
    <m/>
    <m/>
    <s v="N"/>
    <s v=" "/>
    <m/>
    <m/>
    <m/>
    <m/>
    <m/>
    <m/>
    <m/>
    <m/>
    <m/>
    <m/>
    <m/>
    <m/>
    <m/>
    <m/>
    <m/>
    <m/>
    <m/>
    <m/>
    <m/>
    <m/>
    <m/>
    <m/>
    <m/>
    <m/>
    <m/>
    <m/>
    <m/>
    <m/>
    <m/>
    <m/>
    <m/>
    <m/>
    <m/>
    <m/>
    <m/>
    <m/>
    <m/>
    <m/>
    <m/>
    <m/>
    <m/>
    <m/>
    <m/>
    <m/>
    <m/>
    <m/>
    <m/>
  </r>
  <r>
    <x v="98"/>
    <m/>
    <s v="1 - QC Not Started"/>
    <m/>
    <m/>
    <x v="92"/>
    <s v="\\fxshare-nas05\quotashare-fs01\ESA\5 - Ignition Tracking\2021_Ignition_QC_Folders\20210517_nan_nan_nan_1034993394"/>
    <s v=" "/>
    <m/>
    <m/>
    <m/>
    <m/>
    <m/>
    <x v="2"/>
    <m/>
    <m/>
    <m/>
    <m/>
    <m/>
    <m/>
    <m/>
    <m/>
    <m/>
    <m/>
    <m/>
    <m/>
    <m/>
    <m/>
    <m/>
    <m/>
    <m/>
    <s v=" "/>
    <x v="15"/>
    <s v="08:07"/>
    <m/>
    <m/>
    <s v="FAS"/>
    <s v="N"/>
    <s v="N"/>
    <m/>
    <m/>
    <m/>
    <n v="1034993394"/>
    <m/>
    <m/>
    <m/>
    <m/>
    <s v=" "/>
    <x v="2"/>
    <x v="0"/>
    <s v="Y"/>
    <s v="Y"/>
    <m/>
    <s v="PG&amp;E"/>
    <s v="Vegetation"/>
    <s v="D"/>
    <m/>
    <s v="&lt;0.25"/>
    <m/>
    <m/>
    <m/>
    <m/>
    <x v="0"/>
    <x v="4"/>
    <x v="3"/>
    <m/>
    <s v="Overhead"/>
    <s v="Service"/>
    <s v="Service Drop"/>
    <m/>
    <m/>
    <s v=" "/>
    <x v="1"/>
    <s v="40.5786517"/>
    <s v="-122.2470633"/>
    <s v="Shasta"/>
    <x v="85"/>
    <s v="0 - 750"/>
    <m/>
    <s v="Cal Fire"/>
    <s v="Hardwood Woodland"/>
    <m/>
    <m/>
    <n v="246"/>
    <m/>
    <s v="Pending Data"/>
    <s v="Pending Data"/>
    <s v="Pending Data"/>
    <s v="Pending Data"/>
    <s v="2021-05-17"/>
    <m/>
    <m/>
    <m/>
    <m/>
    <m/>
    <m/>
    <m/>
    <m/>
    <m/>
    <m/>
    <m/>
    <m/>
    <m/>
    <m/>
    <m/>
    <m/>
    <m/>
    <m/>
    <m/>
    <s v=" "/>
    <s v="NORTH VALLEY"/>
    <s v="REDDING 02"/>
    <s v="08:07"/>
    <s v="05/17/2021"/>
    <m/>
    <n v="1034993394"/>
    <n v="21801"/>
    <s v="ROBLEDO RD"/>
    <x v="71"/>
    <n v="40.579915"/>
    <n v="-122.23910600000001"/>
    <s v="V8TSTO2"/>
    <s v="O'HAIRE, SEAN"/>
    <n v="103351104"/>
    <s v="20210517 11:50"/>
    <n v="1000"/>
    <n v="1"/>
    <s v="repaird service"/>
    <s v="Y"/>
    <m/>
    <m/>
    <s v="40.5786517,-122.2470633,159.800000,3D"/>
    <m/>
    <m/>
    <m/>
    <s v="ruth bailey 530-547-2432"/>
    <m/>
    <s v="N"/>
    <s v="Y"/>
    <s v="N"/>
    <s v="Lightning"/>
    <m/>
    <s v="Private Land"/>
    <m/>
    <s v="Gusty"/>
    <m/>
    <s v="PG&amp;E Equipment"/>
    <m/>
    <s v="1 meter - &lt; 3 meters"/>
    <m/>
    <s v="Cal Fire"/>
    <m/>
    <s v="Overhead"/>
    <m/>
    <x v="1"/>
    <s v="PHOTOS"/>
    <s v="PG&amp;E Employee"/>
    <m/>
    <m/>
    <m/>
    <m/>
    <s v=" "/>
    <m/>
    <m/>
    <m/>
    <m/>
    <m/>
    <m/>
    <m/>
    <m/>
    <m/>
    <m/>
    <m/>
    <m/>
    <m/>
    <m/>
    <m/>
    <m/>
    <m/>
    <m/>
    <m/>
    <m/>
    <m/>
    <m/>
    <m/>
    <m/>
    <m/>
    <m/>
    <m/>
    <m/>
    <m/>
    <m/>
    <m/>
    <m/>
    <m/>
    <m/>
    <m/>
    <m/>
    <m/>
    <m/>
    <m/>
    <m/>
    <m/>
    <m/>
    <m/>
    <m/>
    <m/>
    <m/>
    <m/>
  </r>
  <r>
    <x v="99"/>
    <s v="AGFC"/>
    <s v="3 - QC Complete"/>
    <d v="2021-05-17T00:00:00"/>
    <d v="2021-05-17T00:00:00"/>
    <x v="93"/>
    <s v="\\fxshare-nas05\quotashare-fs01\ESA\5 - Ignition Tracking\2021_Ignition_QC_Folders\20210517_nan_nan_nan_3327882334"/>
    <s v=" "/>
    <m/>
    <m/>
    <m/>
    <m/>
    <m/>
    <x v="0"/>
    <m/>
    <m/>
    <m/>
    <m/>
    <m/>
    <m/>
    <m/>
    <m/>
    <m/>
    <m/>
    <m/>
    <m/>
    <m/>
    <m/>
    <m/>
    <m/>
    <m/>
    <s v=" "/>
    <x v="15"/>
    <s v="03:21"/>
    <m/>
    <m/>
    <s v="FAS"/>
    <s v="N"/>
    <s v="Y"/>
    <m/>
    <m/>
    <m/>
    <n v="3327882334"/>
    <m/>
    <m/>
    <m/>
    <m/>
    <s v=" "/>
    <x v="0"/>
    <x v="2"/>
    <s v="N"/>
    <s v="N"/>
    <s v="Duplicate of index 96. Structure fire, not attributable to PG&amp;E. Fire burnt down service. This information is preliminary."/>
    <s v="Not PG&amp;E"/>
    <s v="Building"/>
    <m/>
    <m/>
    <s v="&lt;3 meters of linear travel"/>
    <s v="plus house"/>
    <m/>
    <m/>
    <m/>
    <x v="3"/>
    <x v="1"/>
    <x v="1"/>
    <m/>
    <s v="Overhead"/>
    <m/>
    <m/>
    <m/>
    <m/>
    <s v=" "/>
    <x v="1"/>
    <n v="40.922587"/>
    <n v="-123.619117"/>
    <s v="Humboldt"/>
    <x v="86"/>
    <n v="12000"/>
    <m/>
    <s v="Willow Creek FD"/>
    <s v="Hardwood Forest"/>
    <m/>
    <m/>
    <n v="115"/>
    <m/>
    <s v="Pending Data"/>
    <s v="Pending Data"/>
    <s v="Pending Data"/>
    <s v="Pending Data"/>
    <s v="2021-05-17"/>
    <m/>
    <m/>
    <m/>
    <m/>
    <m/>
    <m/>
    <m/>
    <m/>
    <m/>
    <m/>
    <m/>
    <m/>
    <m/>
    <m/>
    <m/>
    <m/>
    <m/>
    <m/>
    <m/>
    <s v=" "/>
    <s v="NORTH COAST"/>
    <s v="WILLOW CREEK"/>
    <s v="03:21"/>
    <s v="05/17/2021"/>
    <m/>
    <n v="3327882334"/>
    <n v="107"/>
    <s v="MOUNTAIN VIEW LN"/>
    <x v="72"/>
    <n v="40.922317"/>
    <n v="-123.619584"/>
    <s v="WCTM2AU"/>
    <s v="AMBROSE, MARK"/>
    <n v="192171103"/>
    <s v="20210517 03:28"/>
    <n v="2640"/>
    <n v="1"/>
    <s v="house fire burnt service down disconnected at transformer house comeplete loss"/>
    <s v="Y"/>
    <m/>
    <m/>
    <m/>
    <n v="40.922587"/>
    <n v="-123.619117"/>
    <m/>
    <s v="willow creek fire capt corey hicks 5306292229"/>
    <m/>
    <s v="N"/>
    <s v="N"/>
    <s v="Y"/>
    <s v="Clear"/>
    <m/>
    <s v="Structures"/>
    <s v="plus minimal land"/>
    <s v="Calm"/>
    <m/>
    <s v="Unknown"/>
    <s v="fire inspector unsure at this time"/>
    <s v="3 meters - 0.25 Acres"/>
    <s v="plus house"/>
    <s v="Fire Dept"/>
    <m/>
    <s v="Overhead"/>
    <m/>
    <x v="1"/>
    <s v="PICS"/>
    <s v="PG&amp;E Employee"/>
    <s v="m2au"/>
    <m/>
    <m/>
    <m/>
    <s v=""/>
    <m/>
    <m/>
    <m/>
    <m/>
    <m/>
    <m/>
    <m/>
    <m/>
    <m/>
    <m/>
    <m/>
    <m/>
    <m/>
    <m/>
    <m/>
    <m/>
    <m/>
    <m/>
    <m/>
    <m/>
    <m/>
    <m/>
    <m/>
    <m/>
    <m/>
    <m/>
    <m/>
    <m/>
    <m/>
    <m/>
    <m/>
    <m/>
    <m/>
    <m/>
    <m/>
    <m/>
    <m/>
    <m/>
    <m/>
    <m/>
    <m/>
    <m/>
    <m/>
    <m/>
    <m/>
    <m/>
    <s v=""/>
  </r>
  <r>
    <x v="100"/>
    <s v="AGFC"/>
    <s v="3 - QC Complete"/>
    <d v="2021-05-17T00:00:00"/>
    <d v="2021-05-17T00:00:00"/>
    <x v="93"/>
    <s v="\\fxshare-nas05\quotashare-fs01\ESA\5 - Ignition Tracking\2021_Ignition_QC_Folders\20210517_1351059_21-0062079_nan_T005291488"/>
    <s v=" "/>
    <m/>
    <m/>
    <m/>
    <m/>
    <m/>
    <x v="0"/>
    <m/>
    <m/>
    <m/>
    <m/>
    <m/>
    <m/>
    <m/>
    <m/>
    <m/>
    <m/>
    <m/>
    <m/>
    <m/>
    <m/>
    <m/>
    <m/>
    <m/>
    <s v=" "/>
    <x v="15"/>
    <s v="02:15"/>
    <d v="2021-05-17T00:00:00"/>
    <s v="02:15"/>
    <s v="FAS"/>
    <s v="N"/>
    <s v="Y"/>
    <s v="1351059"/>
    <s v="21-0062079"/>
    <m/>
    <s v="T005291488"/>
    <m/>
    <m/>
    <m/>
    <m/>
    <s v=" "/>
    <x v="0"/>
    <x v="2"/>
    <s v="N"/>
    <s v="N"/>
    <s v="Duplicate of index 96. Structure fire, not attributable to PG&amp;E. Fire burnt down service. This information is preliminary."/>
    <s v="Not PG&amp;E"/>
    <s v="Building"/>
    <m/>
    <m/>
    <s v="&lt;0.25"/>
    <s v="pluse house"/>
    <m/>
    <m/>
    <m/>
    <x v="3"/>
    <x v="1"/>
    <x v="1"/>
    <m/>
    <s v="Overhead"/>
    <m/>
    <m/>
    <m/>
    <m/>
    <s v=" "/>
    <x v="1"/>
    <n v="40.922587"/>
    <n v="-123.619117"/>
    <s v="Humboldt"/>
    <x v="86"/>
    <n v="12000"/>
    <m/>
    <s v="Willow Creek FD"/>
    <s v="Hardwood Forest"/>
    <m/>
    <m/>
    <n v="115"/>
    <m/>
    <s v="Pending Data"/>
    <s v="Pending Data"/>
    <s v="Pending Data"/>
    <s v="Pending Data"/>
    <s v="2021-05-17"/>
    <m/>
    <m/>
    <m/>
    <m/>
    <m/>
    <m/>
    <m/>
    <m/>
    <m/>
    <m/>
    <m/>
    <m/>
    <m/>
    <m/>
    <m/>
    <m/>
    <m/>
    <m/>
    <m/>
    <s v=" "/>
    <s v="NORTH COAST"/>
    <s v="WILLOW CREEK"/>
    <s v="02:15"/>
    <s v="05/17/2021"/>
    <s v="1351059"/>
    <s v="T005291488"/>
    <m/>
    <s v="GEORGE LN"/>
    <x v="72"/>
    <n v="40.921810000000001"/>
    <n v="-123.62305000000001"/>
    <s v="WCTM2AU"/>
    <s v="AMBROSE, MARK"/>
    <n v="192171103"/>
    <s v="20210517 03:18"/>
    <n v="9002"/>
    <n v="1"/>
    <s v="house fire burnt service down opened c/o 2917 due to flames close to primary that was above house"/>
    <s v="Y"/>
    <m/>
    <m/>
    <m/>
    <n v="40.922587"/>
    <n v="-123.619117"/>
    <m/>
    <s v="willow creek fire capt corey hicks 5306292229"/>
    <m/>
    <s v="N"/>
    <s v="Y"/>
    <m/>
    <s v="Clear"/>
    <m/>
    <s v="Structures"/>
    <s v="plus minimal land"/>
    <s v="Calm"/>
    <m/>
    <s v="Unknown"/>
    <s v="fire inspector unsure at this time"/>
    <s v="3 meters - 0.25 Acres"/>
    <s v="pluse house"/>
    <s v="Fire Dept"/>
    <m/>
    <s v="Overhead"/>
    <m/>
    <x v="1"/>
    <s v="PICS"/>
    <s v="PG&amp;E Employee"/>
    <s v="m2au"/>
    <s v="FIRE, HOUSE OR BLDG"/>
    <s v="CONDUCTOR, OVERHEAD"/>
    <s v="N"/>
    <s v=""/>
    <s v="Unplanned"/>
    <s v="Humboldt"/>
    <s v="Willow Creek"/>
    <s v="192171103, WILLOW CREEK-1103"/>
    <s v="21-0062079"/>
    <s v="Unplanned"/>
    <s v="Lightning,Clear;32-90 F"/>
    <s v="50"/>
    <s v="8350"/>
    <s v="NO"/>
    <s v="Force Out"/>
    <m/>
    <m/>
    <m/>
    <m/>
    <m/>
    <m/>
    <m/>
    <m/>
    <m/>
    <m/>
    <m/>
    <m/>
    <m/>
    <m/>
    <m/>
    <m/>
    <m/>
    <m/>
    <m/>
    <m/>
    <m/>
    <m/>
    <m/>
    <m/>
    <m/>
    <m/>
    <m/>
    <m/>
    <m/>
    <m/>
    <m/>
    <m/>
    <m/>
    <m/>
    <m/>
    <s v=""/>
  </r>
  <r>
    <x v="101"/>
    <s v="AGFC"/>
    <s v="3 - QC Complete"/>
    <d v="2021-05-17T00:00:00"/>
    <d v="2021-05-17T00:00:00"/>
    <x v="94"/>
    <s v="\\fxshare-nas05\quotashare-fs01\ESA\5 - Ignition Tracking\2021_Ignition_QC_Folders\20210516_nan_nan_nan_3326987216"/>
    <s v=" "/>
    <m/>
    <m/>
    <m/>
    <m/>
    <m/>
    <x v="0"/>
    <m/>
    <m/>
    <m/>
    <m/>
    <m/>
    <m/>
    <m/>
    <m/>
    <m/>
    <m/>
    <m/>
    <m/>
    <m/>
    <m/>
    <m/>
    <m/>
    <m/>
    <s v=" "/>
    <x v="16"/>
    <s v="23:23"/>
    <m/>
    <m/>
    <s v="FAS"/>
    <s v="N"/>
    <s v="N"/>
    <m/>
    <m/>
    <m/>
    <n v="3326987216"/>
    <m/>
    <m/>
    <m/>
    <m/>
    <s v=" "/>
    <x v="0"/>
    <x v="2"/>
    <s v="N"/>
    <s v="N"/>
    <s v="Structure fire, not attributable to PG&amp;E. Fire burnt down service. This information is preliminary."/>
    <s v="Not PG&amp;E"/>
    <s v="Building"/>
    <m/>
    <m/>
    <s v="&lt;0.25"/>
    <s v="plus structure"/>
    <m/>
    <m/>
    <m/>
    <x v="3"/>
    <x v="1"/>
    <x v="1"/>
    <m/>
    <s v="Overhead"/>
    <m/>
    <m/>
    <m/>
    <m/>
    <s v=" "/>
    <x v="1"/>
    <n v="40.922587"/>
    <n v="-123.619117"/>
    <s v="Humboldt"/>
    <x v="87"/>
    <n v="12000"/>
    <m/>
    <s v="Willow Creek FD"/>
    <s v="Hardwood Forest"/>
    <m/>
    <m/>
    <n v="115"/>
    <m/>
    <s v="Pending Data"/>
    <s v="Pending Data"/>
    <s v="Pending Data"/>
    <s v="Pending Data"/>
    <s v="2021-05-17"/>
    <m/>
    <m/>
    <m/>
    <m/>
    <m/>
    <m/>
    <m/>
    <m/>
    <m/>
    <m/>
    <m/>
    <m/>
    <m/>
    <m/>
    <m/>
    <m/>
    <m/>
    <m/>
    <m/>
    <s v=" "/>
    <s v="NORTH COAST"/>
    <s v="WILLOW CREEK"/>
    <s v="23:23"/>
    <s v="05/16/2021"/>
    <m/>
    <n v="3326987216"/>
    <n v="107"/>
    <s v="MOUNTAIN VIEW LN"/>
    <x v="72"/>
    <n v="40.922317"/>
    <n v="-123.619584"/>
    <s v="WCTM2AU"/>
    <s v="AMBROSE, MARK"/>
    <n v="192171103"/>
    <s v="20210517 03:07"/>
    <n v="1122"/>
    <m/>
    <s v="house fire minimal ground fire"/>
    <s v="Y"/>
    <m/>
    <m/>
    <m/>
    <n v="40.922587"/>
    <n v="-123.619117"/>
    <m/>
    <s v="willow creek fire capt corey hicks 5306292229"/>
    <m/>
    <s v="N"/>
    <s v="Y"/>
    <s v="Y"/>
    <s v="Clear"/>
    <m/>
    <s v="Structures"/>
    <s v="plus minimal ground fire"/>
    <s v="Calm"/>
    <m/>
    <s v="Unknown"/>
    <s v="fire inspector says unknown at this time"/>
    <s v="3 meters - 0.25 Acres"/>
    <s v="plus structure"/>
    <s v="Fire Dept"/>
    <m/>
    <s v="Overhead"/>
    <m/>
    <x v="1"/>
    <s v="PICS"/>
    <s v="PG&amp;E Employee"/>
    <s v="m2au"/>
    <m/>
    <m/>
    <m/>
    <s v=""/>
    <m/>
    <m/>
    <m/>
    <m/>
    <m/>
    <m/>
    <m/>
    <m/>
    <m/>
    <m/>
    <m/>
    <m/>
    <m/>
    <m/>
    <m/>
    <m/>
    <m/>
    <m/>
    <m/>
    <m/>
    <m/>
    <m/>
    <m/>
    <m/>
    <m/>
    <m/>
    <m/>
    <m/>
    <m/>
    <m/>
    <m/>
    <m/>
    <m/>
    <m/>
    <m/>
    <m/>
    <m/>
    <m/>
    <m/>
    <m/>
    <m/>
    <m/>
    <m/>
    <m/>
    <m/>
    <m/>
    <s v=""/>
  </r>
  <r>
    <x v="102"/>
    <s v="AGFC"/>
    <s v="3 - QC Complete"/>
    <d v="2021-05-16T00:00:00"/>
    <d v="2021-05-16T00:00:00"/>
    <x v="95"/>
    <s v="\\fxshare-nas05\quotashare-fs01\ESA\5 - Ignition Tracking\2021_Ignition_QC_Folders\20210516_1350934_21-0062049.1(2 outages)_nan_T005291365"/>
    <s v=" "/>
    <m/>
    <m/>
    <m/>
    <m/>
    <m/>
    <x v="0"/>
    <m/>
    <m/>
    <m/>
    <m/>
    <m/>
    <m/>
    <m/>
    <m/>
    <m/>
    <m/>
    <m/>
    <m/>
    <m/>
    <m/>
    <m/>
    <m/>
    <m/>
    <s v=" "/>
    <x v="16"/>
    <s v="15:53"/>
    <d v="2021-05-16T00:00:00"/>
    <s v="15:53"/>
    <s v="FAS"/>
    <s v="N"/>
    <s v="Y"/>
    <s v="1350934"/>
    <s v="21-0062049.1(2 outages)"/>
    <m/>
    <s v="T005291365"/>
    <m/>
    <m/>
    <m/>
    <m/>
    <s v=" "/>
    <x v="0"/>
    <x v="2"/>
    <s v="N"/>
    <s v="N"/>
    <m/>
    <s v="Not PG&amp;E"/>
    <s v="Other"/>
    <m/>
    <m/>
    <s v="&lt;0.25"/>
    <m/>
    <m/>
    <m/>
    <m/>
    <x v="4"/>
    <x v="1"/>
    <x v="1"/>
    <m/>
    <s v="Overhead"/>
    <m/>
    <m/>
    <m/>
    <m/>
    <s v=" "/>
    <x v="1"/>
    <s v="37.7399867"/>
    <s v="-121.7470733"/>
    <s v="Alameda"/>
    <x v="88"/>
    <n v="21000"/>
    <m/>
    <s v="Cal Fire"/>
    <s v="Urban"/>
    <m/>
    <m/>
    <m/>
    <m/>
    <s v="Pending Data"/>
    <s v="Pending Data"/>
    <s v="Pending Data"/>
    <s v="Pending Data"/>
    <s v="2021-05-16"/>
    <m/>
    <m/>
    <m/>
    <m/>
    <m/>
    <m/>
    <m/>
    <m/>
    <m/>
    <m/>
    <m/>
    <m/>
    <m/>
    <m/>
    <m/>
    <m/>
    <m/>
    <m/>
    <m/>
    <s v=" "/>
    <s v="MISSION"/>
    <s v="LIVERMORE 03"/>
    <s v="15:53"/>
    <s v="05/16/2021"/>
    <s v="1350934"/>
    <s v="T005291365"/>
    <n v="842"/>
    <s v="HERMAN AVE APT 103"/>
    <x v="21"/>
    <n v="37.738300000000002"/>
    <n v="-121.77063"/>
    <s v="M3TNMN4"/>
    <s v="NORIEGA, NICHOLAS"/>
    <n v="1442"/>
    <s v="20210516 17:14"/>
    <n v="9002"/>
    <n v="1"/>
    <s v="FOUND BIRDS AND BIRD NEST ON TOP OF MR 572. MR572 FLASHED AND BLEW OPEN SOURCE SIDE JUMPER. CREATED A-TAG FOR CREW TO REPLACE MR572"/>
    <s v="Y"/>
    <n v="3"/>
    <s v="\\fxshare-nas05\quotashare-fs01\ESA\5 - Ignition Tracking\Fire_Tab_Attachment_Files"/>
    <m/>
    <n v="37.740037000000001"/>
    <n v="-121.74668200000001"/>
    <s v="FIRE 25' EAST OF MR 572. APPROX SIZE OF FIRE QUARTER ACRE. CAL FIRE RESPONDED"/>
    <s v="MATTHEW/ MAY INCIDENT #3537"/>
    <m/>
    <s v="N"/>
    <s v="Y"/>
    <m/>
    <s v="Clear"/>
    <m/>
    <s v="Private Land"/>
    <m/>
    <s v="Calm"/>
    <m/>
    <s v="Animal"/>
    <m/>
    <s v="&lt; 1 meter"/>
    <m/>
    <s v="Cal Fire"/>
    <m/>
    <s v="Overhead"/>
    <m/>
    <x v="1"/>
    <s v="PHOTOS "/>
    <s v="PG&amp;E Employee"/>
    <m/>
    <s v="BIRD-FOUND"/>
    <s v="RECLOSER"/>
    <s v="N"/>
    <s v=""/>
    <s v="Unplanned"/>
    <s v="Mission"/>
    <s v="Livermore"/>
    <s v="014422109, CAYETANO-2109"/>
    <s v="21-0062049.1(2 outages)"/>
    <s v="Unplanned"/>
    <s v="Fog,Drizzle;"/>
    <s v="3146"/>
    <s v="28314"/>
    <s v="NO"/>
    <s v="Line to Ground"/>
    <m/>
    <m/>
    <m/>
    <m/>
    <m/>
    <m/>
    <m/>
    <m/>
    <m/>
    <m/>
    <m/>
    <m/>
    <m/>
    <m/>
    <m/>
    <m/>
    <m/>
    <m/>
    <m/>
    <m/>
    <m/>
    <m/>
    <m/>
    <m/>
    <m/>
    <m/>
    <m/>
    <m/>
    <m/>
    <m/>
    <m/>
    <m/>
    <m/>
    <m/>
    <m/>
    <s v=""/>
  </r>
  <r>
    <x v="103"/>
    <s v="TLAL"/>
    <s v="2 - QC In Progress"/>
    <m/>
    <d v="2021-05-26T00:00:00"/>
    <x v="96"/>
    <s v="\\fxshare-nas05\quotashare-fs01\ESA\5 - Ignition Tracking\2021_Ignition_QC_Folders\20210516_1350934_21-0062049.1(2 outages)_nan_T005291349"/>
    <s v=" "/>
    <s v="Y"/>
    <s v="TLAL"/>
    <s v="Create &amp; Outage Time, HFTD Updated; Additional ILIS &amp; FOIDs Added"/>
    <d v="2021-05-18T00:00:00"/>
    <m/>
    <x v="2"/>
    <m/>
    <m/>
    <m/>
    <m/>
    <m/>
    <m/>
    <m/>
    <m/>
    <m/>
    <m/>
    <s v="Y"/>
    <d v="2021-05-18T00:00:00"/>
    <m/>
    <s v="JJSX, NMN4"/>
    <s v="JJSX@pge.com, NMN4@pge.com"/>
    <s v="Bird Incident Form Rqtd via email to the 2 Tmen &amp; their Sup"/>
    <m/>
    <s v=" "/>
    <x v="16"/>
    <d v="1899-12-30T15:02:00"/>
    <d v="2021-05-16T00:00:00"/>
    <d v="1899-12-30T14:54:00"/>
    <s v="FAS"/>
    <s v="N"/>
    <s v="N"/>
    <s v="1350934"/>
    <s v="21-0062049.1, 21-0062049.2"/>
    <m/>
    <s v="T005291349, T005291365, T005291346"/>
    <n v="121341780"/>
    <n v="118147727"/>
    <m/>
    <s v="PG&amp;E_594_Ignition_20210516_2.jpg"/>
    <s v=" "/>
    <x v="2"/>
    <x v="0"/>
    <s v="Y"/>
    <s v="Y"/>
    <s v="On May 16, 2021 at 1543 hours, a PG&amp;E Troubleman patrolled the Cayetano 2109 21kV Distribution Circuit number 014422109, in the Tier 2 State Responsibility area near Dagnino Road and four poles north of May School Road in Livermore. They observed birds and a bird nest on top of MR 572, the line recloser flashed and burnt open one source side jumper, and a quarter-acre fire 25' east of MR 572. Initial analysis indicates the ignition was caused by a bird that got in between the Nova line recloser bushings. Cal Fire responded to and extinguished the fire. The line was returned to service on May 16, 2021. This information is preliminary"/>
    <s v="PG&amp;E"/>
    <s v="Other"/>
    <s v="D"/>
    <s v="D"/>
    <s v="3 meters - 0.25 Acres"/>
    <m/>
    <m/>
    <m/>
    <m/>
    <x v="7"/>
    <x v="2"/>
    <x v="9"/>
    <s v="Y"/>
    <s v="Overhead"/>
    <s v="Primary"/>
    <s v="Recloser"/>
    <s v="Line Recloser"/>
    <s v="Circuit ID: 014422109; SAP Pole ID: 103522965"/>
    <s v=" "/>
    <x v="1"/>
    <s v="37.7399867"/>
    <s v="-121.7470733"/>
    <s v="Alameda"/>
    <x v="88"/>
    <n v="21000"/>
    <m/>
    <s v="Cal Fire"/>
    <m/>
    <m/>
    <m/>
    <m/>
    <m/>
    <s v="Pending Data"/>
    <s v="Pending Data"/>
    <s v="Pending Data"/>
    <s v="Pending Data"/>
    <s v="2021-05-16"/>
    <m/>
    <m/>
    <m/>
    <m/>
    <m/>
    <m/>
    <m/>
    <m/>
    <m/>
    <m/>
    <m/>
    <m/>
    <m/>
    <m/>
    <m/>
    <m/>
    <m/>
    <m/>
    <m/>
    <s v=" "/>
    <s v="MISSION"/>
    <s v="LIVERMORE 03"/>
    <s v="15:18"/>
    <s v="05/16/2021"/>
    <s v="1350934"/>
    <s v="T005291349"/>
    <n v="842"/>
    <s v="HERMAN AVE APT 103"/>
    <x v="21"/>
    <n v="37.738300000000002"/>
    <n v="-121.77063"/>
    <s v="M3TJJSX"/>
    <s v="STEWART, JOHN"/>
    <n v="1442"/>
    <s v="20210516 16:59"/>
    <n v="9002"/>
    <n v="1"/>
    <s v="Bird got in between bushings on MR572.  LR is NG and crew will replace."/>
    <s v="Y"/>
    <m/>
    <m/>
    <s v="37.7399867,-121.7470733,154.200000,3D"/>
    <m/>
    <m/>
    <s v="May Incident #3537"/>
    <s v="Cal Fire"/>
    <m/>
    <s v="N"/>
    <s v="Y"/>
    <m/>
    <s v="Clear"/>
    <m/>
    <s v="County Land"/>
    <m/>
    <s v="Gusty"/>
    <m/>
    <s v="Vegetation"/>
    <m/>
    <s v="3 meters - 0.25 Acres"/>
    <m/>
    <s v="Cal Fire"/>
    <m/>
    <s v="Overhead"/>
    <m/>
    <x v="0"/>
    <m/>
    <m/>
    <m/>
    <s v="BIRD-FOUND"/>
    <s v="RECLOSER"/>
    <s v="N"/>
    <s v=" "/>
    <s v="Unplanned"/>
    <s v="Mission"/>
    <s v="Livermore"/>
    <s v="014422109, CAYETANO-2109"/>
    <s v="21-0062049.1(2 outages)"/>
    <s v="Unplanned"/>
    <s v="Fog,Drizzle;"/>
    <s v="3146"/>
    <s v="28314"/>
    <s v="NO"/>
    <s v="Line to Ground"/>
    <m/>
    <m/>
    <m/>
    <m/>
    <m/>
    <m/>
    <m/>
    <m/>
    <m/>
    <m/>
    <m/>
    <m/>
    <m/>
    <m/>
    <m/>
    <m/>
    <m/>
    <m/>
    <m/>
    <m/>
    <m/>
    <m/>
    <m/>
    <m/>
    <m/>
    <m/>
    <m/>
    <m/>
    <m/>
    <m/>
    <m/>
    <m/>
    <s v=""/>
    <s v=""/>
    <s v=""/>
    <s v=""/>
  </r>
  <r>
    <x v="104"/>
    <m/>
    <s v="1 - QC Not Started"/>
    <m/>
    <m/>
    <x v="97"/>
    <s v="\\fxshare-nas05\quotashare-fs01\ESA\5 - Ignition Tracking\2021_Ignition_QC_Folders\20210516_1350905_nan_nan_T005291311"/>
    <s v=" "/>
    <m/>
    <m/>
    <m/>
    <m/>
    <m/>
    <x v="0"/>
    <m/>
    <m/>
    <m/>
    <m/>
    <m/>
    <m/>
    <m/>
    <m/>
    <m/>
    <m/>
    <m/>
    <m/>
    <m/>
    <m/>
    <m/>
    <m/>
    <m/>
    <s v=" "/>
    <x v="16"/>
    <s v="13:49"/>
    <d v="2021-05-16T00:00:00"/>
    <s v="13:49"/>
    <s v="FAS"/>
    <s v="N"/>
    <s v="N"/>
    <s v="1350905"/>
    <m/>
    <m/>
    <s v="T005291311"/>
    <m/>
    <m/>
    <m/>
    <m/>
    <s v=" "/>
    <x v="1"/>
    <x v="1"/>
    <s v="Y"/>
    <s v="Y"/>
    <m/>
    <s v="Unknown"/>
    <s v="Vegetation"/>
    <m/>
    <m/>
    <s v="&lt;0.25"/>
    <m/>
    <m/>
    <m/>
    <m/>
    <x v="1"/>
    <x v="1"/>
    <x v="1"/>
    <m/>
    <s v="Overbuild"/>
    <m/>
    <m/>
    <m/>
    <m/>
    <s v=" "/>
    <x v="0"/>
    <s v="38.5362417"/>
    <s v="-121.7283100"/>
    <s v="Yolo"/>
    <x v="89"/>
    <n v="12000"/>
    <m/>
    <s v="Davis FD"/>
    <s v="Urban"/>
    <m/>
    <m/>
    <m/>
    <m/>
    <s v="Pending Data"/>
    <s v="Pending Data"/>
    <s v="Pending Data"/>
    <s v="Pending Data"/>
    <s v="2021-05-16"/>
    <m/>
    <m/>
    <m/>
    <m/>
    <m/>
    <m/>
    <m/>
    <m/>
    <m/>
    <m/>
    <m/>
    <m/>
    <m/>
    <m/>
    <m/>
    <m/>
    <m/>
    <m/>
    <m/>
    <s v=" "/>
    <s v="SACRAMENTO"/>
    <s v="WOODLAND 01"/>
    <s v="13:49"/>
    <s v="05/16/2021"/>
    <s v="1350905"/>
    <s v="T005291311"/>
    <n v="1659"/>
    <s v="DREW CIR"/>
    <x v="38"/>
    <n v="38.538310000000003"/>
    <n v="-121.72779"/>
    <s v="S2GMRG1"/>
    <s v="GREEN, MIKE (1713)"/>
    <n v="62041112"/>
    <s v="20210516 16:12"/>
    <n v="9320"/>
    <m/>
    <s v="assisted tman AMRI"/>
    <s v="Y"/>
    <m/>
    <m/>
    <s v="38.5362417,-121.7283100,-11.200000,3D"/>
    <m/>
    <m/>
    <m/>
    <s v="davis fire dept"/>
    <m/>
    <s v="N"/>
    <s v="Y"/>
    <m/>
    <s v="Clear"/>
    <m/>
    <s v="Private Land"/>
    <m/>
    <s v="Calm"/>
    <m/>
    <s v="Vegetation"/>
    <m/>
    <s v="3 meters - 0.25 Acres"/>
    <m/>
    <s v="Fire Dept"/>
    <m/>
    <s v="Overbuild"/>
    <m/>
    <x v="0"/>
    <m/>
    <m/>
    <m/>
    <m/>
    <m/>
    <s v="N"/>
    <s v=" "/>
    <m/>
    <m/>
    <m/>
    <m/>
    <m/>
    <m/>
    <m/>
    <m/>
    <m/>
    <m/>
    <m/>
    <m/>
    <m/>
    <m/>
    <m/>
    <m/>
    <m/>
    <m/>
    <m/>
    <m/>
    <m/>
    <m/>
    <m/>
    <m/>
    <m/>
    <m/>
    <m/>
    <m/>
    <m/>
    <m/>
    <m/>
    <m/>
    <m/>
    <m/>
    <m/>
    <m/>
    <m/>
    <m/>
    <m/>
    <m/>
    <m/>
    <m/>
    <m/>
    <m/>
    <m/>
    <m/>
    <m/>
  </r>
  <r>
    <x v="105"/>
    <m/>
    <s v="1 - QC Not Started"/>
    <m/>
    <m/>
    <x v="98"/>
    <s v="\\fxshare-nas05\quotashare-fs01\ESA\5 - Ignition Tracking\2021_Ignition_QC_Folders\20210516_nan_nan_nan_T005291270"/>
    <s v=" "/>
    <m/>
    <m/>
    <m/>
    <m/>
    <m/>
    <x v="0"/>
    <m/>
    <m/>
    <m/>
    <m/>
    <m/>
    <m/>
    <m/>
    <m/>
    <m/>
    <m/>
    <m/>
    <m/>
    <m/>
    <m/>
    <m/>
    <m/>
    <m/>
    <s v=" "/>
    <x v="16"/>
    <s v="12:06"/>
    <m/>
    <m/>
    <s v="FAS"/>
    <s v="N"/>
    <s v="N"/>
    <m/>
    <m/>
    <m/>
    <s v="T005291270"/>
    <m/>
    <m/>
    <m/>
    <m/>
    <s v=" "/>
    <x v="2"/>
    <x v="0"/>
    <s v="Y"/>
    <s v="Y"/>
    <m/>
    <s v="PG&amp;E"/>
    <s v="Other"/>
    <s v="D"/>
    <m/>
    <s v="&lt;0.25"/>
    <m/>
    <m/>
    <m/>
    <m/>
    <x v="0"/>
    <x v="4"/>
    <x v="15"/>
    <m/>
    <s v="Overhead"/>
    <s v="Primary"/>
    <s v="Capacitor Bank"/>
    <m/>
    <m/>
    <s v=" "/>
    <x v="0"/>
    <s v="38.6965667"/>
    <s v="-122.0377933"/>
    <s v="Yolo"/>
    <x v="90"/>
    <n v="21000"/>
    <m/>
    <s v="Yolo County FD"/>
    <s v="Agriculture"/>
    <m/>
    <m/>
    <m/>
    <m/>
    <s v="Pending Data"/>
    <s v="Pending Data"/>
    <s v="Pending Data"/>
    <s v="Pending Data"/>
    <s v="2021-05-16"/>
    <m/>
    <m/>
    <m/>
    <m/>
    <m/>
    <m/>
    <m/>
    <m/>
    <m/>
    <m/>
    <m/>
    <m/>
    <m/>
    <m/>
    <m/>
    <m/>
    <m/>
    <m/>
    <m/>
    <s v=" "/>
    <s v="SACRAMENTO"/>
    <s v="WOODLAND 01"/>
    <s v="12:06"/>
    <s v="05/16/2021"/>
    <m/>
    <s v="T005291270"/>
    <s v="UNKNOWN"/>
    <s v="COUNTY RD 85B"/>
    <x v="73"/>
    <m/>
    <m/>
    <s v="S2TCMMP"/>
    <s v="MCDONALD, CHAD"/>
    <m/>
    <s v="20210516 12:50"/>
    <n v="9002"/>
    <m/>
    <s v="CAP BANK FAILED CAUSED SMALL FIRE AT BASE OF POLE UNIT OFFLINE  COE PIN CREATED"/>
    <s v="Y"/>
    <m/>
    <m/>
    <s v="38.6965667,-122.0377933,65.800000,3D"/>
    <m/>
    <m/>
    <s v="SMALL BRUSH FIRE AT BASE OF POLE CAUSED BY FAILED CAP BANK"/>
    <s v="YOLO FIRE DEPT"/>
    <m/>
    <s v="N"/>
    <s v="Y"/>
    <m/>
    <s v="Clear"/>
    <m/>
    <s v="PG&amp;E Only"/>
    <m/>
    <s v="Light"/>
    <m/>
    <s v="PG&amp;E Equipment"/>
    <m/>
    <s v="1 meter - &lt; 3 meters"/>
    <m/>
    <s v="Fire Dept"/>
    <m/>
    <s v="Overhead"/>
    <m/>
    <x v="0"/>
    <m/>
    <m/>
    <m/>
    <s v="OVERHEAD"/>
    <s v="CAPACITOR"/>
    <s v="N"/>
    <s v=" "/>
    <m/>
    <m/>
    <m/>
    <m/>
    <m/>
    <m/>
    <m/>
    <m/>
    <m/>
    <m/>
    <m/>
    <m/>
    <m/>
    <m/>
    <m/>
    <m/>
    <m/>
    <m/>
    <m/>
    <m/>
    <m/>
    <m/>
    <m/>
    <m/>
    <m/>
    <m/>
    <m/>
    <m/>
    <m/>
    <m/>
    <m/>
    <m/>
    <m/>
    <m/>
    <m/>
    <m/>
    <m/>
    <m/>
    <m/>
    <m/>
    <m/>
    <m/>
    <m/>
    <m/>
    <m/>
    <m/>
    <m/>
  </r>
  <r>
    <x v="106"/>
    <s v="AGFC"/>
    <s v="3 - QC Complete"/>
    <d v="2021-05-16T00:00:00"/>
    <d v="2021-05-16T00:00:00"/>
    <x v="99"/>
    <s v="\\fxshare-nas05\quotashare-fs01\ESA\5 - Ignition Tracking\2021_Ignition_QC_Folders\20210516_1350839_21-0061999.1(2 outages)_nan_T005291258"/>
    <s v=" "/>
    <m/>
    <m/>
    <m/>
    <m/>
    <m/>
    <x v="0"/>
    <m/>
    <m/>
    <m/>
    <m/>
    <m/>
    <m/>
    <m/>
    <m/>
    <m/>
    <m/>
    <m/>
    <m/>
    <m/>
    <m/>
    <m/>
    <m/>
    <m/>
    <s v=" "/>
    <x v="16"/>
    <s v="11:14"/>
    <d v="2021-05-16T00:00:00"/>
    <s v="11:14"/>
    <s v="FAS"/>
    <s v="N"/>
    <s v="N"/>
    <s v="1350839"/>
    <s v="21-0061999.1(2 outages)"/>
    <m/>
    <s v="T005291258"/>
    <s v="31540665"/>
    <m/>
    <m/>
    <m/>
    <s v=" "/>
    <x v="0"/>
    <x v="2"/>
    <s v="N"/>
    <s v="N"/>
    <s v="Duplicate of index 590. Car pole incident resulted in an ignition. The ensuing fire was 0.25 acre - 10 acres in size. This information is preliminary."/>
    <s v="Not PG&amp;E"/>
    <s v="Other"/>
    <m/>
    <m/>
    <s v="&lt;3 meters of linear travel"/>
    <m/>
    <m/>
    <m/>
    <m/>
    <x v="4"/>
    <x v="1"/>
    <x v="1"/>
    <m/>
    <s v="Overhead"/>
    <m/>
    <m/>
    <m/>
    <m/>
    <s v=" "/>
    <x v="0"/>
    <s v="36.8209283"/>
    <s v="-119.6459000"/>
    <s v="Fresno"/>
    <x v="91"/>
    <n v="12000"/>
    <m/>
    <s v="Cal Fire"/>
    <s v="Agriculture"/>
    <m/>
    <m/>
    <m/>
    <m/>
    <s v="Pending Data"/>
    <s v="Pending Data"/>
    <s v="Pending Data"/>
    <s v="Pending Data"/>
    <s v="2021-05-16"/>
    <m/>
    <m/>
    <m/>
    <m/>
    <m/>
    <m/>
    <m/>
    <m/>
    <m/>
    <m/>
    <m/>
    <m/>
    <m/>
    <m/>
    <m/>
    <m/>
    <m/>
    <m/>
    <m/>
    <s v=" "/>
    <s v="FRESNO"/>
    <s v="FRESNO 12"/>
    <s v="11:14"/>
    <s v="05/16/2021"/>
    <s v="1350839"/>
    <s v="T005291258"/>
    <m/>
    <s v="SW BULLARD &amp; DE WOLF"/>
    <x v="74"/>
    <n v="36.826270000000001"/>
    <n v="-119.68104"/>
    <s v="F4TJWPI"/>
    <s v="POLSGROVE, JUSTIN"/>
    <n v="25408"/>
    <s v="20210516 13:36"/>
    <n v="9002"/>
    <m/>
    <s v="made ec tag called for crew Supervisor onsite"/>
    <s v="Y"/>
    <n v="3"/>
    <s v="\\fxshare-nas05\quotashare-fs01\ESA\5 - Ignition Tracking\Fire_Tab_Attachment_Files"/>
    <s v="36.8209283,-119.6459000,124.000000,3D"/>
    <m/>
    <m/>
    <m/>
    <s v="na"/>
    <m/>
    <s v="Y"/>
    <s v="Y"/>
    <m/>
    <s v="Clear"/>
    <m/>
    <s v="Private Land"/>
    <m/>
    <s v="Light"/>
    <m/>
    <s v="3rd Party"/>
    <m/>
    <s v="0.25 - 10 Acres"/>
    <m/>
    <s v="Cal Fire"/>
    <m/>
    <s v="Overhead"/>
    <m/>
    <x v="1"/>
    <s v="PHOTOS"/>
    <s v="Police Agency"/>
    <m/>
    <s v="VEHICLE"/>
    <s v="POLE-WOOD"/>
    <s v="N"/>
    <s v=""/>
    <s v="Unplanned"/>
    <s v="Fresno"/>
    <s v="Fresno"/>
    <s v="254081102, CLOVIS-1102"/>
    <s v="21-0061999.1(2 outages)"/>
    <s v="Unplanned"/>
    <s v="Clear;32-90 F"/>
    <s v="1496"/>
    <s v="57625"/>
    <s v="YES"/>
    <s v="Line to Ground"/>
    <m/>
    <m/>
    <m/>
    <m/>
    <m/>
    <m/>
    <m/>
    <m/>
    <m/>
    <m/>
    <m/>
    <m/>
    <m/>
    <m/>
    <m/>
    <m/>
    <m/>
    <m/>
    <m/>
    <m/>
    <m/>
    <m/>
    <m/>
    <m/>
    <m/>
    <m/>
    <m/>
    <m/>
    <m/>
    <m/>
    <m/>
    <m/>
    <m/>
    <m/>
    <m/>
    <s v=""/>
  </r>
  <r>
    <x v="107"/>
    <s v="S7RM"/>
    <s v="3 - QC Complete"/>
    <d v="2021-05-19T00:00:00"/>
    <d v="2021-05-19T00:00:00"/>
    <x v="100"/>
    <s v="\\fxshare-nas05\quotashare-fs01\ESA\5 - Ignition Tracking\2021_Ignition_QC_Folders\20210516_1350838_nan_nan_T005291238"/>
    <s v=" "/>
    <m/>
    <m/>
    <m/>
    <m/>
    <m/>
    <x v="0"/>
    <m/>
    <m/>
    <m/>
    <m/>
    <m/>
    <m/>
    <m/>
    <m/>
    <m/>
    <m/>
    <s v="Y"/>
    <d v="2021-05-18T00:00:00"/>
    <d v="2021-05-19T00:00:00"/>
    <s v="JWPI"/>
    <s v="JWPI@pge.com, (559) 240-3568"/>
    <s v="Looking for photos?"/>
    <m/>
    <s v=" "/>
    <x v="16"/>
    <d v="1899-12-30T10:58:00"/>
    <d v="2021-05-16T00:00:00"/>
    <d v="1899-12-30T10:55:00"/>
    <s v="FAS"/>
    <s v="N"/>
    <s v="N"/>
    <s v="1350838, 1350881, 1350839"/>
    <s v="21-0061999"/>
    <m/>
    <s v="T005291238, T005291239"/>
    <s v="121341412, 121341415, 121341416, 121341268"/>
    <m/>
    <m/>
    <s v="PG&amp;E_ignition_20210516_1.jpg"/>
    <s v=" "/>
    <x v="2"/>
    <x v="0"/>
    <s v="Y"/>
    <s v="Y"/>
    <s v="On May 16th, 2021 at 11:00 am, a PG &amp;E Troubleman was dispatched to the Clovis 1102 12 KV Distribution circuit near DeWolf Ave. in the City of Clovis in response to a report of 3rd Party vehicle which hit a pole causing part of the pole to fall to the ground and cause an ignition.  Upon the arrival of the troubleman, he noted a portion of a pole on the ground, a vegetation fire alongside the road and overhead lines on the ground.  The ensuing grass fire was between 0.25&gt; 10 Acres in size and was suppressed by CAL Fire.  This ignition occurred in a Non-HFTD during a calm weather condition.  Initial analysis indicates that when the compact sized passenger vehicle struck the pole, it caused a portion of pole and energized lines to fall to the ground causing an ignition.  There were 3 outages associated with this incident and 4 EC tags were created as a result of this ignition.  On May 17th, 2021 PG &amp; E crews replaced the pole, Crossarm, Transformer, conductor, recloser, hardware and molding."/>
    <s v="Not PG&amp;E"/>
    <s v="Other"/>
    <s v="D"/>
    <s v="D"/>
    <s v="0.26-9.99"/>
    <m/>
    <m/>
    <m/>
    <m/>
    <x v="6"/>
    <x v="2"/>
    <x v="12"/>
    <s v="Y"/>
    <s v="Overhead"/>
    <s v="Primary"/>
    <s v="Pole"/>
    <s v="Pole, Crossarm, Transformer, Conductor, Molding, Recloser, Hardware"/>
    <s v="Circuit ID: 254081102, SAP #'s: 103760035, 100771330, 108172158, 103760036"/>
    <s v=" "/>
    <x v="0"/>
    <n v="36.778129999999997"/>
    <n v="-119.67409000000001"/>
    <s v="Fresno"/>
    <x v="91"/>
    <n v="12000"/>
    <m/>
    <s v="Cal Fire"/>
    <s v="Agriculture"/>
    <m/>
    <m/>
    <m/>
    <m/>
    <s v="Pending Data"/>
    <s v="Pending Data"/>
    <s v="Pending Data"/>
    <s v="Pending Data"/>
    <s v="2021-05-16"/>
    <m/>
    <m/>
    <m/>
    <m/>
    <m/>
    <m/>
    <m/>
    <m/>
    <m/>
    <m/>
    <m/>
    <m/>
    <m/>
    <m/>
    <m/>
    <m/>
    <m/>
    <m/>
    <m/>
    <s v=" "/>
    <s v="FRESNO"/>
    <s v="FRESNO 04"/>
    <s v="11:00"/>
    <s v="05/16/2021"/>
    <s v="1350838"/>
    <s v="T005291238"/>
    <n v="5788"/>
    <s v="N DE WOLF AVE"/>
    <x v="74"/>
    <n v="36.778129999999997"/>
    <n v="-119.67409000000001"/>
    <s v="F4TJWPI"/>
    <s v="POLSGROVE, JUSTIN"/>
    <n v="25204"/>
    <s v="20210516 13:27"/>
    <n v="9002"/>
    <n v="1"/>
    <s v="car pole supervisor onsite made ec tags for poles, riser, LR, and tx pole "/>
    <s v="Y"/>
    <m/>
    <m/>
    <s v="36.8207900,-119.6459033,121.800000,3D"/>
    <m/>
    <m/>
    <m/>
    <s v="na"/>
    <m/>
    <s v="Y"/>
    <s v="Y"/>
    <m/>
    <s v="Clear"/>
    <m/>
    <s v="Private Land"/>
    <m/>
    <s v="Light"/>
    <m/>
    <s v="3rd Party"/>
    <m/>
    <s v="0.25 - 10 Acres"/>
    <m/>
    <s v="Cal Fire"/>
    <m/>
    <s v="Overhead"/>
    <m/>
    <x v="1"/>
    <s v="PHOTOS"/>
    <s v="Police Agency"/>
    <s v="CPD Case # 21-30501"/>
    <s v="VEHICLE"/>
    <s v="POLE-WOOD"/>
    <s v="N"/>
    <s v=" "/>
    <m/>
    <m/>
    <m/>
    <m/>
    <m/>
    <m/>
    <m/>
    <m/>
    <m/>
    <m/>
    <m/>
    <m/>
    <m/>
    <m/>
    <m/>
    <m/>
    <m/>
    <m/>
    <m/>
    <m/>
    <m/>
    <m/>
    <m/>
    <m/>
    <m/>
    <m/>
    <m/>
    <m/>
    <m/>
    <m/>
    <m/>
    <m/>
    <m/>
    <m/>
    <m/>
    <m/>
    <m/>
    <m/>
    <m/>
    <m/>
    <m/>
    <m/>
    <m/>
    <m/>
    <m/>
    <m/>
    <m/>
  </r>
  <r>
    <x v="108"/>
    <s v="AGFC"/>
    <s v="3 - QC Complete"/>
    <d v="2021-05-16T00:00:00"/>
    <d v="2021-05-16T00:00:00"/>
    <x v="101"/>
    <s v="\\fxshare-nas05\quotashare-fs01\ESA\5 - Ignition Tracking\2021_Ignition_QC_Folders\20210516_nan_nan_nan_549270746"/>
    <s v=" "/>
    <m/>
    <m/>
    <m/>
    <m/>
    <m/>
    <x v="0"/>
    <m/>
    <m/>
    <m/>
    <m/>
    <m/>
    <m/>
    <m/>
    <m/>
    <m/>
    <m/>
    <m/>
    <m/>
    <m/>
    <m/>
    <m/>
    <m/>
    <m/>
    <s v=" "/>
    <x v="16"/>
    <s v="08:28"/>
    <m/>
    <m/>
    <s v="FAS"/>
    <s v="N"/>
    <s v="N"/>
    <m/>
    <m/>
    <m/>
    <n v="549270746"/>
    <m/>
    <m/>
    <m/>
    <m/>
    <s v=" "/>
    <x v="0"/>
    <x v="2"/>
    <s v="N"/>
    <s v="N"/>
    <s v="Structure fire, not attributable to PG&amp;E assets. Ignition is due to thrid party. This information is preliminary."/>
    <s v="Not PG&amp;E"/>
    <s v="Building"/>
    <m/>
    <m/>
    <s v="0.26-9.99"/>
    <m/>
    <m/>
    <m/>
    <m/>
    <x v="3"/>
    <x v="1"/>
    <x v="1"/>
    <m/>
    <s v="Underground"/>
    <m/>
    <m/>
    <m/>
    <m/>
    <s v=" "/>
    <x v="0"/>
    <s v="35.0226450"/>
    <s v="-120.4880117"/>
    <s v="San Luis Obispo"/>
    <x v="92"/>
    <n v="12000"/>
    <m/>
    <s v="Unknown"/>
    <s v="Urban"/>
    <m/>
    <m/>
    <m/>
    <m/>
    <s v="Pending Data"/>
    <s v="Pending Data"/>
    <s v="Pending Data"/>
    <s v="Pending Data"/>
    <s v="2021-05-16"/>
    <m/>
    <m/>
    <m/>
    <m/>
    <m/>
    <m/>
    <m/>
    <m/>
    <m/>
    <m/>
    <m/>
    <m/>
    <m/>
    <m/>
    <m/>
    <m/>
    <m/>
    <m/>
    <m/>
    <s v=" "/>
    <s v="LOS PADRES"/>
    <s v="SANTA MARIA 01"/>
    <s v="08:28"/>
    <s v="05/16/2021"/>
    <m/>
    <n v="549270746"/>
    <n v="724"/>
    <s v="JANUARY ST"/>
    <x v="75"/>
    <n v="35.027900000000002"/>
    <n v="-120.484561"/>
    <s v="L2TDGBA"/>
    <s v="BIRD, DARREN "/>
    <n v="182821103"/>
    <s v="20210516 10:10"/>
    <n v="1000"/>
    <n v="1"/>
    <s v="electric outlet in garrage started fire    no pge facilities involved"/>
    <s v="Y"/>
    <m/>
    <m/>
    <s v="35.0226450,-120.4880117,107.900000,3D"/>
    <m/>
    <m/>
    <m/>
    <s v="unavailable"/>
    <m/>
    <s v="N"/>
    <s v="Y"/>
    <s v="N"/>
    <s v="Clear"/>
    <m/>
    <s v="Structures"/>
    <m/>
    <s v="Calm"/>
    <m/>
    <s v="Other (Comments)"/>
    <s v="cust equiptment"/>
    <s v="Structure Only"/>
    <m/>
    <s v="Fire Dept"/>
    <m/>
    <s v="Pad mount"/>
    <m/>
    <x v="0"/>
    <m/>
    <m/>
    <m/>
    <m/>
    <m/>
    <m/>
    <s v=""/>
    <m/>
    <m/>
    <m/>
    <m/>
    <m/>
    <m/>
    <m/>
    <m/>
    <m/>
    <m/>
    <m/>
    <m/>
    <m/>
    <m/>
    <m/>
    <m/>
    <m/>
    <m/>
    <m/>
    <m/>
    <m/>
    <m/>
    <m/>
    <m/>
    <m/>
    <m/>
    <m/>
    <m/>
    <m/>
    <m/>
    <m/>
    <m/>
    <m/>
    <m/>
    <m/>
    <m/>
    <m/>
    <m/>
    <m/>
    <m/>
    <m/>
    <m/>
    <m/>
    <m/>
    <m/>
    <m/>
    <s v=""/>
  </r>
  <r>
    <x v="109"/>
    <s v="CFMD"/>
    <s v="4 - QC Follow-Up Required - EII Active Investigation"/>
    <m/>
    <m/>
    <x v="102"/>
    <s v="\\fxshare-nas05\quotashare-fs01\ESA\5 - Ignition Tracking\2021_Ignition_QC_Folders\20210515_1349797_21-0061757_nan_T005290272"/>
    <s v=" "/>
    <m/>
    <m/>
    <m/>
    <m/>
    <m/>
    <x v="0"/>
    <m/>
    <m/>
    <m/>
    <m/>
    <m/>
    <m/>
    <m/>
    <m/>
    <m/>
    <m/>
    <m/>
    <m/>
    <m/>
    <m/>
    <m/>
    <m/>
    <m/>
    <s v=" "/>
    <x v="17"/>
    <s v="07:11"/>
    <d v="2021-05-15T00:00:00"/>
    <s v="07:11"/>
    <s v="FAS"/>
    <s v="N"/>
    <s v="N"/>
    <s v="1349797"/>
    <s v="21-0061757"/>
    <m/>
    <s v="T005290272"/>
    <m/>
    <m/>
    <s v="EI210515B"/>
    <m/>
    <s v=" "/>
    <x v="1"/>
    <x v="1"/>
    <s v="Y"/>
    <s v="Y"/>
    <m/>
    <s v="Unknown"/>
    <s v="Building"/>
    <s v="D"/>
    <m/>
    <s v="Structure-only"/>
    <m/>
    <m/>
    <m/>
    <m/>
    <x v="8"/>
    <x v="1"/>
    <x v="1"/>
    <m/>
    <s v="Overhead"/>
    <m/>
    <m/>
    <m/>
    <m/>
    <s v=" "/>
    <x v="0"/>
    <n v="37.738762000000001"/>
    <n v="-122.168667"/>
    <s v="Alameda"/>
    <x v="93"/>
    <n v="12000"/>
    <m/>
    <s v="Oakland FD"/>
    <m/>
    <m/>
    <m/>
    <m/>
    <m/>
    <s v="Pending Data"/>
    <s v="Pending Data"/>
    <s v="Pending Data"/>
    <s v="Pending Data"/>
    <s v="2021-05-26"/>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m/>
    <m/>
    <s v="07:11"/>
    <d v="2021-05-15T00:00:00"/>
    <s v="1349797"/>
    <s v="T005290272"/>
    <m/>
    <m/>
    <x v="5"/>
    <m/>
    <m/>
    <s v="E2TRMBT"/>
    <m/>
    <n v="13681103"/>
    <d v="2021-05-15T00:00:00"/>
    <n v="9002"/>
    <m/>
    <s v="A:AREA;X:;R:"/>
    <s v="N"/>
    <m/>
    <m/>
    <m/>
    <m/>
    <m/>
    <m/>
    <s v="OAKLAND FIRE"/>
    <m/>
    <m/>
    <m/>
    <s v="Y"/>
    <m/>
    <m/>
    <m/>
    <m/>
    <m/>
    <m/>
    <s v="PG&amp;E Equipment"/>
    <m/>
    <m/>
    <m/>
    <s v="Fire Dept"/>
    <m/>
    <m/>
    <m/>
    <x v="2"/>
    <m/>
    <m/>
    <m/>
    <s v="FIRE, POLE"/>
    <s v="CROSSARM, WOOD"/>
    <m/>
    <s v=" "/>
    <s v="Unplanned"/>
    <s v="East Bay"/>
    <s v="Central"/>
    <s v="013681103, EDES-1103"/>
    <s v="21-0061757"/>
    <s v="Unplanned"/>
    <s v="Clear;32-90 F"/>
    <s v="1758"/>
    <s v="214647"/>
    <s v="NO"/>
    <s v="Line to Ground"/>
    <s v="Sustained"/>
    <s v="No"/>
    <s v="CR136"/>
    <s v="OH"/>
    <s v="Line Recloser"/>
    <s v="1349797"/>
    <s v="Pole-Wood, Broken, wire on ground"/>
    <s v="C GRD"/>
    <s v="05/15/21 11:09"/>
    <s v=" "/>
    <s v="W/S Graffian St 1/N/O 105th Ave"/>
    <s v="E1IKCG9: 1317 104th Ave"/>
    <s v=" "/>
    <s v=" "/>
    <s v=" "/>
    <s v="No"/>
    <s v="Equipment Failure/Involved, Fire, pole"/>
    <s v=" "/>
    <s v="No"/>
    <s v="2"/>
    <s v="6"/>
    <s v="WSO2"/>
    <s v="Distribution Circuit"/>
    <s v="SMBATCH_FO"/>
    <s v="05/15/21 06:54"/>
    <s v="WSO2"/>
    <s v="05/15/21 13:53"/>
    <s v="05/15/21 14:09"/>
    <s v="No"/>
    <s v="1628894"/>
    <s v="21-0061757"/>
    <s v="CR136"/>
    <s v="013681103"/>
    <m/>
    <m/>
    <m/>
  </r>
  <r>
    <x v="110"/>
    <s v="AGFC"/>
    <s v="3 - QC Complete"/>
    <d v="2021-05-16T00:00:00"/>
    <d v="2021-05-16T00:00:00"/>
    <x v="103"/>
    <s v="\\fxshare-nas05\quotashare-fs01\ESA\5 - Ignition Tracking\2021_Ignition_QC_Folders\20210515_nan_nan_nan_742158386"/>
    <s v=" "/>
    <m/>
    <m/>
    <m/>
    <m/>
    <m/>
    <x v="0"/>
    <m/>
    <m/>
    <m/>
    <m/>
    <m/>
    <m/>
    <m/>
    <m/>
    <m/>
    <m/>
    <m/>
    <m/>
    <m/>
    <m/>
    <m/>
    <m/>
    <m/>
    <s v=" "/>
    <x v="17"/>
    <s v="21:36"/>
    <m/>
    <m/>
    <s v="FAS"/>
    <s v="N"/>
    <s v="Y"/>
    <m/>
    <m/>
    <m/>
    <n v="742158386"/>
    <m/>
    <m/>
    <m/>
    <m/>
    <s v=" "/>
    <x v="0"/>
    <x v="2"/>
    <s v="N"/>
    <s v="N"/>
    <s v="Duplicate of index 586. Structure fire not attributable to PG&amp;E assets. Fire due to third party. This information is preliminary."/>
    <s v="Not PG&amp;E"/>
    <s v="Building"/>
    <m/>
    <m/>
    <s v="Structure-only"/>
    <m/>
    <m/>
    <m/>
    <m/>
    <x v="4"/>
    <x v="1"/>
    <x v="1"/>
    <m/>
    <s v="Overhead"/>
    <m/>
    <m/>
    <m/>
    <m/>
    <s v=" "/>
    <x v="1"/>
    <n v="40.343494"/>
    <n v="-121.785183"/>
    <s v="Tehama"/>
    <x v="29"/>
    <n v="12000"/>
    <m/>
    <s v="Cal Fire"/>
    <s v="Urban"/>
    <m/>
    <m/>
    <n v="244"/>
    <m/>
    <s v="Pending Data"/>
    <s v="Pending Data"/>
    <s v="Pending Data"/>
    <s v="Pending Data"/>
    <s v="2021-05-16"/>
    <m/>
    <m/>
    <m/>
    <m/>
    <m/>
    <m/>
    <m/>
    <m/>
    <m/>
    <m/>
    <m/>
    <m/>
    <m/>
    <m/>
    <m/>
    <m/>
    <m/>
    <m/>
    <m/>
    <s v=" "/>
    <s v="NORTH VALLEY"/>
    <s v="RED BLUFF 01"/>
    <s v="21:36"/>
    <s v="05/15/2021"/>
    <m/>
    <n v="742158386"/>
    <n v="18930"/>
    <s v="EXPLORER RD"/>
    <x v="76"/>
    <n v="40.342695999999997"/>
    <n v="-121.78534000000001"/>
    <s v="V7TR1LQ"/>
    <s v="LAUGHLIN, RON"/>
    <n v="102541101"/>
    <s v="20210516 09:03"/>
    <n v="2640"/>
    <n v="1"/>
    <s v="COMPLETED ON 5/15/21. FIRE STARTED AT NEIGHBORS HOUSE 18936 EXPLORER AND SPREAD TO THIS HOUSE."/>
    <s v="Y"/>
    <n v="5"/>
    <s v="\\fxshare-nas05\quotashare-fs01\ESA\5 - Ignition Tracking\Fire_Tab_Attachment_Files"/>
    <m/>
    <n v="40.343494"/>
    <n v="-121.785183"/>
    <s v="STRUCTURE, TRANSFORMER OUTAGE DUE TO ELECT. SERV. BEING BURNT DOWN FROM STRUCTUR"/>
    <s v="SCOTT LOHSE 530-200-2512"/>
    <m/>
    <s v="N"/>
    <s v="Y"/>
    <s v="Y"/>
    <s v="Clear"/>
    <m/>
    <s v="Structures"/>
    <m/>
    <s v="Calm"/>
    <m/>
    <s v="Other (Comments)"/>
    <s v="SUSPECTED BBQ AT 18936 EXPLORER"/>
    <s v="Structure Only"/>
    <m/>
    <s v="Cal Fire"/>
    <m/>
    <s v="Overhead"/>
    <m/>
    <x v="1"/>
    <s v="PICS"/>
    <s v="PG&amp;E Employee"/>
    <s v="R1LQ"/>
    <m/>
    <m/>
    <m/>
    <s v=""/>
    <m/>
    <m/>
    <m/>
    <m/>
    <m/>
    <m/>
    <m/>
    <m/>
    <m/>
    <m/>
    <m/>
    <m/>
    <m/>
    <m/>
    <m/>
    <m/>
    <m/>
    <m/>
    <m/>
    <m/>
    <m/>
    <m/>
    <m/>
    <m/>
    <m/>
    <m/>
    <m/>
    <m/>
    <m/>
    <m/>
    <m/>
    <m/>
    <m/>
    <m/>
    <m/>
    <m/>
    <m/>
    <m/>
    <m/>
    <m/>
    <m/>
    <m/>
    <m/>
    <m/>
    <m/>
    <m/>
    <s v=""/>
  </r>
  <r>
    <x v="111"/>
    <s v="AGFC"/>
    <s v="3 - QC Complete"/>
    <d v="2021-05-16T00:00:00"/>
    <d v="2021-05-16T00:00:00"/>
    <x v="103"/>
    <s v="\\fxshare-nas05\quotashare-fs01\ESA\5 - Ignition Tracking\2021_Ignition_QC_Folders\20210515_nan_nan_nan_625524687"/>
    <s v=" "/>
    <m/>
    <m/>
    <m/>
    <m/>
    <m/>
    <x v="0"/>
    <m/>
    <m/>
    <m/>
    <m/>
    <m/>
    <m/>
    <m/>
    <m/>
    <m/>
    <m/>
    <m/>
    <m/>
    <m/>
    <m/>
    <m/>
    <m/>
    <m/>
    <s v=" "/>
    <x v="17"/>
    <s v="21:35"/>
    <m/>
    <m/>
    <s v="FAS"/>
    <s v="N"/>
    <s v="Y"/>
    <m/>
    <m/>
    <m/>
    <n v="625524687"/>
    <m/>
    <m/>
    <m/>
    <m/>
    <s v=" "/>
    <x v="0"/>
    <x v="2"/>
    <s v="N"/>
    <s v="N"/>
    <s v="Duplicate of index 586. Structure fire not attributable to PG&amp;E assets. Fire due to third party. This information is preliminary."/>
    <s v="Not PG&amp;E"/>
    <s v="Building"/>
    <m/>
    <m/>
    <s v="Structure-only"/>
    <m/>
    <m/>
    <m/>
    <m/>
    <x v="4"/>
    <x v="1"/>
    <x v="1"/>
    <m/>
    <s v="Overhead"/>
    <m/>
    <m/>
    <m/>
    <m/>
    <s v=" "/>
    <x v="1"/>
    <n v="40.343591000000004"/>
    <n v="-121.785183"/>
    <s v="Tehama"/>
    <x v="29"/>
    <n v="12000"/>
    <m/>
    <s v="Cal Fire"/>
    <s v="Urban"/>
    <m/>
    <m/>
    <n v="244"/>
    <m/>
    <s v="Pending Data"/>
    <s v="Pending Data"/>
    <s v="Pending Data"/>
    <s v="Pending Data"/>
    <s v="2021-05-16"/>
    <m/>
    <m/>
    <m/>
    <m/>
    <m/>
    <m/>
    <m/>
    <m/>
    <m/>
    <m/>
    <m/>
    <m/>
    <m/>
    <m/>
    <m/>
    <m/>
    <m/>
    <m/>
    <m/>
    <s v=" "/>
    <s v="NORTH VALLEY"/>
    <s v="RED BLUFF 01"/>
    <s v="21:35"/>
    <s v="05/15/2021"/>
    <m/>
    <n v="625524687"/>
    <n v="18936"/>
    <s v="EXPLORER RD"/>
    <x v="76"/>
    <n v="40.342798999999999"/>
    <n v="-121.785336"/>
    <s v="V7TR1LQ"/>
    <s v="LAUGHLIN, RON"/>
    <n v="102541101"/>
    <s v="20210516 08:51"/>
    <n v="2640"/>
    <n v="1"/>
    <s v="COMPLETED ON 5/15/21, STRUCTURE FIRE, SUSPECTED START BY BBQ"/>
    <s v="Y"/>
    <n v="5"/>
    <s v="\\fxshare-nas05\quotashare-fs01\ESA\5 - Ignition Tracking\Fire_Tab_Attachment_Files"/>
    <m/>
    <n v="40.343591000000004"/>
    <n v="-121.785183"/>
    <s v="structure"/>
    <s v="SCOTT LOHSE 530-200-2512"/>
    <m/>
    <s v="N"/>
    <s v="Y"/>
    <s v="Y"/>
    <s v="Clear"/>
    <m/>
    <s v="Structures"/>
    <m/>
    <s v="Calm"/>
    <m/>
    <s v="Other (Comments)"/>
    <s v="SUSPECTED BBQ"/>
    <s v="Structure Only"/>
    <m/>
    <s v="Cal Fire"/>
    <m/>
    <s v="Overhead"/>
    <m/>
    <x v="1"/>
    <s v="PICS"/>
    <s v="PG&amp;E Employee"/>
    <s v="R1LQ"/>
    <m/>
    <m/>
    <m/>
    <s v=""/>
    <m/>
    <m/>
    <m/>
    <m/>
    <m/>
    <m/>
    <m/>
    <m/>
    <m/>
    <m/>
    <m/>
    <m/>
    <m/>
    <m/>
    <m/>
    <m/>
    <m/>
    <m/>
    <m/>
    <m/>
    <m/>
    <m/>
    <m/>
    <m/>
    <m/>
    <m/>
    <m/>
    <m/>
    <m/>
    <m/>
    <m/>
    <m/>
    <m/>
    <m/>
    <m/>
    <m/>
    <m/>
    <m/>
    <m/>
    <m/>
    <m/>
    <m/>
    <m/>
    <m/>
    <m/>
    <m/>
    <s v=""/>
  </r>
  <r>
    <x v="112"/>
    <s v="AGFC"/>
    <s v="3 - QC Complete"/>
    <d v="2021-05-16T00:00:00"/>
    <d v="2021-05-16T00:00:00"/>
    <x v="104"/>
    <s v="\\fxshare-nas05\quotashare-fs01\ESA\5 - Ignition Tracking\2021_Ignition_QC_Folders\20210515_nan_nan_nan_3559457926"/>
    <s v=" "/>
    <m/>
    <m/>
    <m/>
    <m/>
    <m/>
    <x v="0"/>
    <m/>
    <m/>
    <m/>
    <m/>
    <m/>
    <m/>
    <m/>
    <m/>
    <m/>
    <m/>
    <m/>
    <m/>
    <m/>
    <m/>
    <m/>
    <m/>
    <m/>
    <s v=" "/>
    <x v="17"/>
    <s v="21:33"/>
    <m/>
    <m/>
    <s v="FAS"/>
    <s v="N"/>
    <s v="N"/>
    <m/>
    <m/>
    <m/>
    <n v="3559457926"/>
    <m/>
    <m/>
    <m/>
    <m/>
    <s v=" "/>
    <x v="0"/>
    <x v="2"/>
    <s v="N"/>
    <s v="N"/>
    <s v="Structure fire not attributable to PG&amp;E assets. Fire due to third party. This information is preliminary."/>
    <s v="Not PG&amp;E"/>
    <s v="Building"/>
    <m/>
    <m/>
    <s v="Structure-only"/>
    <m/>
    <m/>
    <m/>
    <m/>
    <x v="3"/>
    <x v="1"/>
    <x v="1"/>
    <m/>
    <s v="Overhead"/>
    <m/>
    <m/>
    <m/>
    <m/>
    <s v=" "/>
    <x v="1"/>
    <n v="40.343693999999999"/>
    <n v="-121.78518800000001"/>
    <s v="Tehama"/>
    <x v="29"/>
    <n v="12000"/>
    <m/>
    <s v="Cal Fire"/>
    <s v="Urban"/>
    <m/>
    <m/>
    <n v="244"/>
    <m/>
    <s v="Pending Data"/>
    <s v="Pending Data"/>
    <s v="Pending Data"/>
    <s v="Pending Data"/>
    <s v="2021-05-16"/>
    <m/>
    <m/>
    <m/>
    <m/>
    <m/>
    <m/>
    <m/>
    <m/>
    <m/>
    <m/>
    <m/>
    <m/>
    <m/>
    <m/>
    <m/>
    <m/>
    <m/>
    <m/>
    <m/>
    <s v=" "/>
    <s v="NORTH VALLEY"/>
    <s v="RED BLUFF 01"/>
    <s v="21:33"/>
    <s v="05/15/2021"/>
    <m/>
    <n v="3559457926"/>
    <n v="18942"/>
    <s v="EXPLORER RD"/>
    <x v="76"/>
    <n v="40.342905000000002"/>
    <n v="-121.785335"/>
    <s v="V7TR1LQ"/>
    <s v="LAUGHLIN, RON"/>
    <n v="102541101"/>
    <s v="20210516 08:10"/>
    <n v="2640"/>
    <n v="1"/>
    <s v="STRUCTURE FIRE, FIRE STARTED AT NIEGHBORS HOUSE 18936 EXPLORER AND SPREAD TO THIS ADDRESS. THE DISC. WAS COMPLETED 5/15/21,UNABLE TO RECEIVE TAG"/>
    <s v="Y"/>
    <n v="2"/>
    <s v="\\fxshare-nas05\quotashare-fs01\ESA\5 - Ignition Tracking\Fire_Tab_Attachment_Files"/>
    <m/>
    <n v="40.343693999999999"/>
    <n v="-121.78518800000001"/>
    <m/>
    <s v="SCOTT LOHSE 530-200-2512"/>
    <m/>
    <s v="N"/>
    <s v="Y"/>
    <s v="Y"/>
    <s v="Clear"/>
    <m/>
    <s v="Structures"/>
    <m/>
    <s v="Calm"/>
    <m/>
    <s v="Other (Comments)"/>
    <s v="FIRE STARTED AT NEIGHBORS HOUSE AND SPREAD TO THIS HOUSE"/>
    <s v="Structure Only"/>
    <m/>
    <s v="Cal Fire"/>
    <m/>
    <s v="Overhead"/>
    <m/>
    <x v="1"/>
    <s v="PICS"/>
    <s v="PG&amp;E Employee"/>
    <s v="R1LQ"/>
    <m/>
    <m/>
    <m/>
    <s v=""/>
    <m/>
    <m/>
    <m/>
    <m/>
    <m/>
    <m/>
    <m/>
    <m/>
    <m/>
    <m/>
    <m/>
    <m/>
    <m/>
    <m/>
    <m/>
    <m/>
    <m/>
    <m/>
    <m/>
    <m/>
    <m/>
    <m/>
    <m/>
    <m/>
    <m/>
    <m/>
    <m/>
    <m/>
    <m/>
    <m/>
    <m/>
    <m/>
    <m/>
    <m/>
    <m/>
    <m/>
    <m/>
    <m/>
    <m/>
    <m/>
    <m/>
    <m/>
    <m/>
    <m/>
    <m/>
    <m/>
    <s v=""/>
  </r>
  <r>
    <x v="113"/>
    <m/>
    <s v="1 - QC Not Started"/>
    <m/>
    <m/>
    <x v="105"/>
    <s v="\\fxshare-nas05\quotashare-fs01\ESA\5 - Ignition Tracking\2021_Ignition_QC_Folders\20210515_nan_nan_nan_T005290729"/>
    <s v=" "/>
    <m/>
    <m/>
    <m/>
    <m/>
    <m/>
    <x v="0"/>
    <m/>
    <m/>
    <m/>
    <m/>
    <m/>
    <m/>
    <m/>
    <m/>
    <m/>
    <m/>
    <m/>
    <m/>
    <m/>
    <m/>
    <m/>
    <m/>
    <m/>
    <s v=" "/>
    <x v="17"/>
    <s v="14:47"/>
    <m/>
    <m/>
    <s v="FAS"/>
    <s v="N"/>
    <s v="N"/>
    <m/>
    <m/>
    <m/>
    <s v="T005290729"/>
    <m/>
    <m/>
    <m/>
    <m/>
    <s v=" "/>
    <x v="0"/>
    <x v="0"/>
    <s v="N"/>
    <s v="N"/>
    <m/>
    <s v="PG&amp;E"/>
    <s v="Other"/>
    <s v="D"/>
    <m/>
    <s v="Structure-only"/>
    <m/>
    <m/>
    <m/>
    <m/>
    <x v="0"/>
    <x v="4"/>
    <x v="16"/>
    <m/>
    <s v="Overhead"/>
    <s v="Primary"/>
    <s v="Crossarm"/>
    <m/>
    <m/>
    <s v=" "/>
    <x v="0"/>
    <n v="37.662827"/>
    <n v="-122.113634"/>
    <s v="Alameda"/>
    <x v="94"/>
    <n v="12000"/>
    <m/>
    <s v="Self Extinguished"/>
    <s v="Urban"/>
    <m/>
    <m/>
    <m/>
    <m/>
    <s v="Pending Data"/>
    <s v="Pending Data"/>
    <s v="Pending Data"/>
    <s v="Pending Data"/>
    <s v="2021-05-16"/>
    <m/>
    <m/>
    <m/>
    <m/>
    <m/>
    <m/>
    <m/>
    <m/>
    <m/>
    <m/>
    <m/>
    <m/>
    <m/>
    <m/>
    <m/>
    <m/>
    <m/>
    <m/>
    <m/>
    <s v=" "/>
    <s v="MISSION"/>
    <s v="HAYWARD 04"/>
    <s v="14:47"/>
    <s v="05/15/2021"/>
    <m/>
    <s v="T005290729"/>
    <s v="UNKNOWN"/>
    <s v="880 SUEIRRO"/>
    <x v="77"/>
    <m/>
    <m/>
    <s v="M2TIXA2"/>
    <s v="ARAQUISTAIN, IGNACIO"/>
    <m/>
    <s v="20210515 15:19"/>
    <n v="9111"/>
    <m/>
    <s v="NEED CREW TO REPLACE BURNED UP PRIMARY XARM"/>
    <s v="Y"/>
    <n v="4"/>
    <s v="\\fxshare-nas05\quotashare-fs01\ESA\5 - Ignition Tracking\Fire_Tab_Attachment_Files"/>
    <m/>
    <n v="37.662827"/>
    <n v="-122.113634"/>
    <s v="PRIMARY XARM BURNT AT INSULATOR PIN"/>
    <m/>
    <m/>
    <s v="N"/>
    <s v="Y"/>
    <m/>
    <s v="Clear"/>
    <m/>
    <s v="PG&amp;E Only"/>
    <m/>
    <s v="Calm"/>
    <m/>
    <s v="PG&amp;E Equipment"/>
    <m/>
    <s v="&lt; 1 meter"/>
    <m/>
    <s v="Self Extinguished"/>
    <m/>
    <s v="Overhead"/>
    <m/>
    <x v="0"/>
    <m/>
    <m/>
    <m/>
    <s v="FIRE, POLE"/>
    <s v="CROSSARM, WOOD"/>
    <s v="N"/>
    <s v=" "/>
    <m/>
    <m/>
    <m/>
    <m/>
    <m/>
    <m/>
    <m/>
    <m/>
    <m/>
    <m/>
    <m/>
    <m/>
    <m/>
    <m/>
    <m/>
    <m/>
    <m/>
    <m/>
    <m/>
    <m/>
    <m/>
    <m/>
    <m/>
    <m/>
    <m/>
    <m/>
    <m/>
    <m/>
    <m/>
    <m/>
    <m/>
    <m/>
    <m/>
    <m/>
    <m/>
    <m/>
    <m/>
    <m/>
    <m/>
    <m/>
    <m/>
    <m/>
    <m/>
    <m/>
    <m/>
    <m/>
    <m/>
  </r>
  <r>
    <x v="114"/>
    <m/>
    <s v="1 - QC Not Started"/>
    <m/>
    <m/>
    <x v="106"/>
    <s v="\\fxshare-nas05\quotashare-fs01\ESA\5 - Ignition Tracking\2021_Ignition_QC_Folders\20210515_1350000_nan_nan_T005290559"/>
    <s v=" "/>
    <m/>
    <m/>
    <m/>
    <m/>
    <m/>
    <x v="0"/>
    <m/>
    <m/>
    <m/>
    <m/>
    <m/>
    <m/>
    <m/>
    <m/>
    <m/>
    <m/>
    <m/>
    <m/>
    <m/>
    <m/>
    <m/>
    <m/>
    <m/>
    <s v=" "/>
    <x v="17"/>
    <s v="11:15"/>
    <d v="2021-05-15T00:00:00"/>
    <s v="11:15"/>
    <s v="FAS"/>
    <s v="N"/>
    <s v="Y"/>
    <s v="1350000"/>
    <m/>
    <m/>
    <s v="T005290559"/>
    <m/>
    <m/>
    <m/>
    <m/>
    <s v=" "/>
    <x v="0"/>
    <x v="2"/>
    <s v="N"/>
    <s v="N"/>
    <m/>
    <s v="Not PG&amp;E"/>
    <s v="Other"/>
    <m/>
    <m/>
    <s v="Structure-PG&amp;E only"/>
    <m/>
    <m/>
    <m/>
    <m/>
    <x v="4"/>
    <x v="1"/>
    <x v="1"/>
    <m/>
    <s v="Overhead"/>
    <m/>
    <m/>
    <m/>
    <m/>
    <s v=" "/>
    <x v="0"/>
    <s v="39.0221417"/>
    <s v="-121.4038250"/>
    <s v="Yuba"/>
    <x v="95"/>
    <n v="12000"/>
    <m/>
    <s v="Wheatland FD"/>
    <s v="Urban"/>
    <m/>
    <m/>
    <m/>
    <m/>
    <s v="Pending Data"/>
    <s v="Pending Data"/>
    <s v="Pending Data"/>
    <s v="Pending Data"/>
    <s v="2021-05-16"/>
    <m/>
    <m/>
    <m/>
    <m/>
    <m/>
    <m/>
    <m/>
    <m/>
    <m/>
    <m/>
    <m/>
    <m/>
    <m/>
    <m/>
    <m/>
    <m/>
    <m/>
    <m/>
    <m/>
    <s v=" "/>
    <s v="SIERRA"/>
    <s v="MARYSVILLE 04"/>
    <s v="11:15"/>
    <s v="05/15/2021"/>
    <s v="1350000"/>
    <s v="T005290559"/>
    <n v="2756"/>
    <s v="SPENCEVILLE RD"/>
    <x v="78"/>
    <n v="39.042900000000003"/>
    <n v="-121.38535"/>
    <s v="T3TDJLU"/>
    <s v="LAFFOND, DAN"/>
    <n v="152811105"/>
    <s v="20210515 14:01"/>
    <n v="9002"/>
    <m/>
    <s v="crew to repaire 1 span 1 wire down do to bird strike "/>
    <s v="Y"/>
    <m/>
    <m/>
    <s v="39.0221417,-121.4038250,28.500000,3D"/>
    <m/>
    <m/>
    <m/>
    <s v="WHEATLAND FIRE DEPT."/>
    <m/>
    <s v="N"/>
    <s v="Y"/>
    <m/>
    <s v="Clear"/>
    <m/>
    <s v="Private Land"/>
    <m/>
    <s v="Light"/>
    <m/>
    <s v="Bird Contact"/>
    <m/>
    <s v="1 meter - &lt; 3 meters"/>
    <m/>
    <s v="Fire Dept"/>
    <m/>
    <s v="Overhead"/>
    <m/>
    <x v="0"/>
    <m/>
    <m/>
    <m/>
    <s v="BIRD-FOUND"/>
    <s v="CONDUCTOR, OVERHEAD"/>
    <s v="N"/>
    <s v=" "/>
    <m/>
    <m/>
    <m/>
    <m/>
    <m/>
    <m/>
    <m/>
    <m/>
    <m/>
    <m/>
    <m/>
    <m/>
    <m/>
    <m/>
    <m/>
    <m/>
    <m/>
    <m/>
    <m/>
    <m/>
    <m/>
    <m/>
    <m/>
    <m/>
    <m/>
    <m/>
    <m/>
    <m/>
    <m/>
    <m/>
    <m/>
    <m/>
    <m/>
    <m/>
    <m/>
    <m/>
    <m/>
    <m/>
    <m/>
    <m/>
    <m/>
    <m/>
    <m/>
    <m/>
    <m/>
    <m/>
    <m/>
  </r>
  <r>
    <x v="115"/>
    <s v="TLAL"/>
    <s v="2 - QC In Progress"/>
    <m/>
    <d v="2021-05-26T00:00:00"/>
    <x v="107"/>
    <s v="\\fxshare-nas05\quotashare-fs01\ESA\5 - Ignition Tracking\2021_Ignition_QC_Folders\20210515_1350000_nan_nan_T005290519"/>
    <s v=" "/>
    <s v=""/>
    <m/>
    <m/>
    <m/>
    <m/>
    <x v="0"/>
    <m/>
    <m/>
    <m/>
    <m/>
    <m/>
    <m/>
    <m/>
    <m/>
    <m/>
    <m/>
    <m/>
    <m/>
    <m/>
    <m/>
    <m/>
    <m/>
    <m/>
    <s v=" "/>
    <x v="17"/>
    <s v="10:37"/>
    <d v="2021-05-15T00:00:00"/>
    <s v="10:37"/>
    <s v="FAS"/>
    <s v="N"/>
    <s v="N"/>
    <s v="1350000"/>
    <m/>
    <m/>
    <s v="T005290519"/>
    <m/>
    <m/>
    <m/>
    <m/>
    <s v=" "/>
    <x v="2"/>
    <x v="0"/>
    <s v="Y"/>
    <s v="Y"/>
    <m/>
    <s v="PG&amp;E"/>
    <s v="Other"/>
    <s v="D"/>
    <m/>
    <s v="3 meters - 0.25 Acres"/>
    <m/>
    <m/>
    <m/>
    <m/>
    <x v="7"/>
    <x v="2"/>
    <x v="9"/>
    <m/>
    <s v="Overhead"/>
    <s v="Primary"/>
    <s v="Conductor - Primary"/>
    <m/>
    <m/>
    <s v=" "/>
    <x v="0"/>
    <s v="39.0476700"/>
    <s v="-121.3885917"/>
    <s v="Yuba"/>
    <x v="96"/>
    <n v="12000"/>
    <m/>
    <s v="Wheatland FD"/>
    <m/>
    <m/>
    <m/>
    <m/>
    <m/>
    <s v="Pending Data"/>
    <s v="Pending Data"/>
    <s v="Pending Data"/>
    <s v="Pending Data"/>
    <s v="2021-05-16"/>
    <m/>
    <m/>
    <m/>
    <m/>
    <m/>
    <m/>
    <m/>
    <m/>
    <m/>
    <m/>
    <m/>
    <m/>
    <m/>
    <m/>
    <m/>
    <m/>
    <m/>
    <m/>
    <m/>
    <s v=" "/>
    <s v="SIERRA"/>
    <s v="MARYSVILLE 04"/>
    <s v="10:37"/>
    <s v="05/15/2021"/>
    <s v="1350000"/>
    <s v="T005290519"/>
    <n v="2756"/>
    <s v="SPENCEVILLE RD"/>
    <x v="78"/>
    <n v="39.042900000000003"/>
    <n v="-121.38535"/>
    <s v="T3TTRM8"/>
    <s v="MARINO, TONY"/>
    <n v="152811105"/>
    <s v="20210515 13:23"/>
    <n v="9002"/>
    <m/>
    <s v="need crew to repair wire down fuses 15419 are open and tag MOL"/>
    <s v="Y"/>
    <n v="5"/>
    <s v="\\fxshare-nas05\quotashare-fs01\ESA\5 - Ignition Tracking\Fire_Tab_Attachment_Files"/>
    <s v="39.0476700,-121.3885917,24.200000,3D"/>
    <m/>
    <m/>
    <m/>
    <n v="911"/>
    <m/>
    <s v="N"/>
    <s v="Y"/>
    <m/>
    <s v="Storm Wind"/>
    <m/>
    <s v="Private Land"/>
    <m/>
    <s v="Light"/>
    <m/>
    <s v="Bird Contact"/>
    <m/>
    <s v="3 meters - 0.25 Acres"/>
    <m/>
    <s v="Fire Dept"/>
    <m/>
    <s v="Overhead"/>
    <m/>
    <x v="0"/>
    <m/>
    <m/>
    <m/>
    <s v="BIRD-FOUND"/>
    <s v="CONDUCTOR, OVERHEAD"/>
    <s v="N"/>
    <s v=" "/>
    <m/>
    <m/>
    <m/>
    <m/>
    <m/>
    <m/>
    <m/>
    <m/>
    <m/>
    <m/>
    <m/>
    <m/>
    <m/>
    <m/>
    <m/>
    <m/>
    <m/>
    <m/>
    <m/>
    <m/>
    <m/>
    <m/>
    <m/>
    <m/>
    <m/>
    <m/>
    <m/>
    <m/>
    <m/>
    <m/>
    <m/>
    <m/>
    <m/>
    <m/>
    <m/>
    <m/>
    <m/>
    <m/>
    <m/>
    <m/>
    <m/>
    <m/>
    <m/>
    <s v=""/>
    <s v=""/>
    <s v=""/>
    <s v=""/>
  </r>
  <r>
    <x v="116"/>
    <s v="S7RM"/>
    <s v="3 - QC Complete"/>
    <d v="2021-05-24T00:00:00"/>
    <d v="2021-05-24T00:00:00"/>
    <x v="108"/>
    <s v="\\fxshare-nas05\quotashare-fs01\ESA\5 - Ignition Tracking\2021_Ignition_QC_Folders\20210515_1349706_21-0061791_nan_T005290463"/>
    <s v=" "/>
    <s v=""/>
    <m/>
    <m/>
    <m/>
    <m/>
    <x v="0"/>
    <m/>
    <m/>
    <m/>
    <m/>
    <m/>
    <m/>
    <m/>
    <m/>
    <m/>
    <m/>
    <m/>
    <m/>
    <m/>
    <m/>
    <m/>
    <m/>
    <m/>
    <s v=" "/>
    <x v="17"/>
    <d v="1899-12-30T04:33:00"/>
    <d v="2021-05-15T00:00:00"/>
    <d v="1899-12-30T04:33:00"/>
    <s v="FAS"/>
    <s v="N"/>
    <s v="N"/>
    <s v="1349706"/>
    <s v="21-0061791"/>
    <m/>
    <s v="T005290463, T005290440"/>
    <n v="121338948"/>
    <m/>
    <m/>
    <m/>
    <s v=" "/>
    <x v="0"/>
    <x v="0"/>
    <s v="N"/>
    <s v="N"/>
    <s v="On May 15th, 2021 at 09:17 hrs. a PG &amp; E Troubleman was dispatched to the Grant 1104 12 KV Distribution circuit near Via Teresa in San Lorenzo in response to a report of a pole fire.  The troubelman arrived in the area to find a pole fire burning at the Primary crossarm.  The fire was confined to PG &amp; E assets and was suppressed by the responding troubleman.  This incident occurred in a Non-HFTD during a drizzly, rainy condition.  Initial analysis indicates that tracking after the light rain was the cause of this ignition.  According to the troubleman, there were multiple pole fires on this date (5/15/2021) on the Grant 1104, 1106 &amp; 1108 circuits all with a suspected cause of tracking after the light rain.  On 5/15/2021 a PG &amp; E crew replaced the Primary crossarm and the insulator.  "/>
    <s v="PG&amp;E"/>
    <s v="Other"/>
    <s v="D"/>
    <s v="D"/>
    <s v="&lt;0.25"/>
    <m/>
    <m/>
    <m/>
    <m/>
    <x v="0"/>
    <x v="0"/>
    <x v="0"/>
    <s v="Y"/>
    <s v="Overhead"/>
    <s v="Primary"/>
    <s v="Crossarm"/>
    <s v="Crossarm, insulator"/>
    <s v="Circuit ID: 014381104, SAP # 100918636"/>
    <s v=" "/>
    <x v="0"/>
    <n v="37.677636"/>
    <n v="-122.14564799999999"/>
    <s v="Alameda"/>
    <x v="97"/>
    <n v="12000"/>
    <m/>
    <s v="Employee"/>
    <s v="Urban"/>
    <m/>
    <m/>
    <m/>
    <m/>
    <s v="Pending Data"/>
    <s v="Pending Data"/>
    <s v="Pending Data"/>
    <s v="Pending Data"/>
    <s v="2021-05-16"/>
    <m/>
    <m/>
    <m/>
    <m/>
    <m/>
    <m/>
    <m/>
    <m/>
    <m/>
    <m/>
    <m/>
    <m/>
    <m/>
    <m/>
    <m/>
    <m/>
    <m/>
    <m/>
    <m/>
    <s v=" "/>
    <s v="MISSION"/>
    <s v="HAYWARD 04"/>
    <s v="09:31"/>
    <s v="05/15/2021"/>
    <s v="1349706"/>
    <s v="T005290463"/>
    <n v="15756"/>
    <s v="VIA TERESA"/>
    <x v="79"/>
    <n v="37.676909999999999"/>
    <n v="-122.14381"/>
    <s v="M2TIXA2"/>
    <s v="ARAQUISTAIN, IGNACIO"/>
    <n v="14381104"/>
    <s v="20210515 10:11"/>
    <n v="9111"/>
    <m/>
    <s v="NEED CREW TO REPLACE BURNT OFF PRIMARY XARM. REFUSE C/O'S 8293"/>
    <s v="Y"/>
    <n v="3"/>
    <s v="\\fxshare-nas05\quotashare-fs01\ESA\5 - Ignition Tracking\Fire_Tab_Attachment_Files"/>
    <m/>
    <n v="37.676909999999999"/>
    <n v="-122.14381"/>
    <s v="POLE FIRE @ PRIMARY XARM"/>
    <m/>
    <m/>
    <s v="N"/>
    <s v="N"/>
    <m/>
    <s v="Rain"/>
    <m/>
    <s v="PG&amp;E Only"/>
    <m/>
    <s v="Light"/>
    <m/>
    <s v="PG&amp;E Equipment"/>
    <m/>
    <s v="&lt; 1 meter"/>
    <m/>
    <s v="Employee"/>
    <m/>
    <s v="Overhead"/>
    <m/>
    <x v="0"/>
    <m/>
    <m/>
    <m/>
    <s v="FIRE, POLE"/>
    <s v="CROSSARM, WOOD"/>
    <s v="N"/>
    <s v=" "/>
    <s v="Unplanned"/>
    <s v="Mission"/>
    <s v="Hayward"/>
    <s v="013111107, SAN LEANDRO-1107"/>
    <s v="21-0061791"/>
    <s v="Unplanned"/>
    <s v="Fog,Drizzle;"/>
    <s v="165"/>
    <s v="118800"/>
    <s v="NO"/>
    <s v="Multi-Fault"/>
    <m/>
    <m/>
    <m/>
    <m/>
    <m/>
    <m/>
    <m/>
    <m/>
    <m/>
    <m/>
    <m/>
    <m/>
    <m/>
    <m/>
    <m/>
    <m/>
    <m/>
    <m/>
    <m/>
    <m/>
    <m/>
    <m/>
    <m/>
    <m/>
    <m/>
    <m/>
    <m/>
    <m/>
    <m/>
    <m/>
    <m/>
    <m/>
    <s v=""/>
    <s v=""/>
    <s v=""/>
    <s v=""/>
  </r>
  <r>
    <x v="117"/>
    <s v="S7RM"/>
    <s v="3 - QC Complete"/>
    <d v="2021-05-20T00:00:00"/>
    <d v="2021-05-20T00:00:00"/>
    <x v="108"/>
    <s v="\\fxshare-nas05\quotashare-fs01\ESA\5 - Ignition Tracking\2021_Ignition_QC_Folders\20210515_1349827_21-0061796_nan_T005290449"/>
    <s v=" "/>
    <m/>
    <m/>
    <m/>
    <m/>
    <m/>
    <x v="0"/>
    <m/>
    <m/>
    <m/>
    <m/>
    <m/>
    <m/>
    <m/>
    <m/>
    <m/>
    <m/>
    <m/>
    <m/>
    <m/>
    <m/>
    <m/>
    <m/>
    <m/>
    <s v=" "/>
    <x v="17"/>
    <d v="1899-12-30T07:20:00"/>
    <d v="2021-05-15T00:00:00"/>
    <d v="1899-12-30T07:20:00"/>
    <s v="FAS"/>
    <s v="N"/>
    <s v="N"/>
    <s v="1349827"/>
    <s v="21-0061796"/>
    <m/>
    <s v="T005290449, T005290516"/>
    <n v="121339162"/>
    <m/>
    <m/>
    <m/>
    <s v=" "/>
    <x v="0"/>
    <x v="0"/>
    <s v="N"/>
    <s v="N"/>
    <s v="On May 15th, 2021 at 07:33 hrs. a PG &amp; E Troubleman was dispatched to the Edes 1102 12 KV Distribution circuit near Orinda Vista Drive in the City of Oakland in response to a reported pole fire with a burning crossarm.  Upon his arrival in the area, the Troubleman noted a Primary crossarm that had burned and then self-extinguished. The fire was confined to PG &amp; E assets and the troubleman also reported 1/2 blown fuses ( # 6783.)  He opened the remaining fuses and made safe.   This incident occurred in a Tier 2 HFTD during a light rain weather condition.  Initial analysis indicates that the cause of this ignition was due to tracking after a light rain.  On May 15th, 2021 a PG &amp; E crew replaced the burned crossarm with a new 8 foot crossarm."/>
    <s v="PG&amp;E"/>
    <s v="Other"/>
    <s v="D"/>
    <s v="D"/>
    <s v="Structure-PG&amp;E only"/>
    <m/>
    <m/>
    <m/>
    <m/>
    <x v="0"/>
    <x v="0"/>
    <x v="0"/>
    <s v="Y"/>
    <s v="Overhead"/>
    <s v="Primary"/>
    <s v="Crossarm"/>
    <s v="Crossarm"/>
    <s v="Circuit ID: 013681112, SAP # 101373262"/>
    <s v=" "/>
    <x v="1"/>
    <s v="37.7587617"/>
    <n v="-122.13596"/>
    <s v="Alameda"/>
    <x v="98"/>
    <n v="12000"/>
    <m/>
    <s v="Self Extinguished"/>
    <s v="Hardwood Woodland"/>
    <m/>
    <m/>
    <n v="530"/>
    <m/>
    <s v="Pending Data"/>
    <s v="Pending Data"/>
    <s v="Pending Data"/>
    <s v="Pending Data"/>
    <s v="2021-05-16"/>
    <m/>
    <m/>
    <m/>
    <m/>
    <m/>
    <m/>
    <m/>
    <m/>
    <m/>
    <m/>
    <m/>
    <m/>
    <m/>
    <m/>
    <m/>
    <m/>
    <m/>
    <m/>
    <m/>
    <s v=" "/>
    <s v="EAST BAY"/>
    <s v="OAKLAND 11"/>
    <s v="09:20"/>
    <s v="05/15/2021"/>
    <s v="1349827"/>
    <s v="T005290449"/>
    <n v="10288"/>
    <s v="ROYAL OAK RD"/>
    <x v="63"/>
    <n v="37.75911"/>
    <n v="-122.13799"/>
    <s v="E1TACBS"/>
    <s v="BELCSAK, ALEX"/>
    <n v="13681112"/>
    <s v="20210515 10:35"/>
    <n v="9111"/>
    <n v="1"/>
    <s v="Broken/burned primary crossarm."/>
    <s v="Y"/>
    <m/>
    <m/>
    <s v="37.7587617,-122.1360083,142.300000,3D"/>
    <m/>
    <m/>
    <m/>
    <m/>
    <m/>
    <s v="N"/>
    <s v="Y"/>
    <m/>
    <s v="Rain"/>
    <m/>
    <s v="PG&amp;E Only"/>
    <m/>
    <s v="Calm"/>
    <m/>
    <s v="PG&amp;E Equipment"/>
    <m/>
    <s v="Structure Only"/>
    <m/>
    <s v="Self Extinguished"/>
    <m/>
    <s v="Overhead"/>
    <m/>
    <x v="0"/>
    <m/>
    <m/>
    <m/>
    <s v="FIRE, POLE"/>
    <s v="CROSSARM, WOOD"/>
    <s v="N"/>
    <s v=" "/>
    <s v="Unplanned"/>
    <s v="East Bay"/>
    <s v="Central"/>
    <s v="013681112, EDES-1112"/>
    <s v="21-0061796"/>
    <s v="Unplanned"/>
    <s v="Clear;32-90 F"/>
    <s v="45"/>
    <s v="32265"/>
    <s v="NO"/>
    <s v="Line to Ground"/>
    <m/>
    <m/>
    <m/>
    <m/>
    <m/>
    <m/>
    <m/>
    <m/>
    <m/>
    <m/>
    <m/>
    <m/>
    <m/>
    <m/>
    <m/>
    <m/>
    <m/>
    <m/>
    <m/>
    <m/>
    <m/>
    <m/>
    <m/>
    <m/>
    <m/>
    <m/>
    <m/>
    <m/>
    <m/>
    <m/>
    <m/>
    <m/>
    <m/>
    <m/>
    <m/>
    <m/>
  </r>
  <r>
    <x v="118"/>
    <s v="S7RM"/>
    <s v="3 - QC Complete"/>
    <d v="2021-05-19T00:00:00"/>
    <d v="2021-05-19T00:00:00"/>
    <x v="109"/>
    <s v="\\fxshare-nas05\quotashare-fs01\ESA\5 - Ignition Tracking\2021_Ignition_QC_Folders\20210515_1349763_21-0061920_nan_T005290362"/>
    <s v=" "/>
    <m/>
    <m/>
    <m/>
    <m/>
    <m/>
    <x v="0"/>
    <m/>
    <m/>
    <m/>
    <m/>
    <m/>
    <m/>
    <m/>
    <m/>
    <m/>
    <m/>
    <s v="Y"/>
    <d v="2021-05-19T00:00:00"/>
    <d v="2021-05-19T00:00:00"/>
    <s v="GFME"/>
    <s v="(650) 333-5114, GFME@pge.com"/>
    <s v="Confirmed that this and most other pole fires this date were caused due to tracking from the misty, moist rain that night. "/>
    <m/>
    <s v=" "/>
    <x v="17"/>
    <d v="1899-12-30T06:20:00"/>
    <d v="2021-05-15T00:00:00"/>
    <d v="1899-12-30T06:20:00"/>
    <s v="FAS"/>
    <s v="N"/>
    <s v="N"/>
    <s v="1349763"/>
    <s v="21-0061920"/>
    <m/>
    <s v="T005290362, T005290350, T005290315"/>
    <n v="121338868"/>
    <m/>
    <m/>
    <m/>
    <s v=" "/>
    <x v="0"/>
    <x v="0"/>
    <s v="N"/>
    <s v="N"/>
    <s v="On May 15th, 2021 at 07:42 hrs. a PG &amp; E Troubleman was dispatched to the Castro Valley 1105 12 KV Distribution Circuit near Arcadian Dr. in the City of Castro Valley in response to a report of a pole fire with a portion of the pole hanging down.  Upon the arrival of the troubleman he noted the top portion of a pole was damaged and supported only by the utility wires.  The pole was on fire and the ensuing fire was confined to PG &amp; E assets only and was suppressed by the Alameda County Fire Department. This ignition occurred in a Non-HFTD during a drizzly rain weather condition.    Initial analysis indicates that contamination due to tracking was the cause of this ignition.  On 5/15/2021 a PG &amp; E crew replaced the 45 foot pole with a new 50 foot pole, replaced the crossarm and transferred all hardware over to the new pole.  "/>
    <s v="PG&amp;E"/>
    <s v="Other"/>
    <s v="D"/>
    <s v="D"/>
    <s v="Structure-PG&amp;E only"/>
    <s v="Top of pole only."/>
    <m/>
    <m/>
    <m/>
    <x v="0"/>
    <x v="0"/>
    <x v="0"/>
    <s v="Y"/>
    <s v="Overhead"/>
    <s v="Primary"/>
    <s v="Pole"/>
    <s v="Pole, Crossarm"/>
    <s v="Circuit ID : 014091105, SAP # 100916921"/>
    <s v=" "/>
    <x v="0"/>
    <n v="37.715826"/>
    <n v="-122.09594"/>
    <s v="Alameda"/>
    <x v="99"/>
    <n v="12000"/>
    <m/>
    <s v="ALCO FD"/>
    <s v="Urban"/>
    <m/>
    <m/>
    <m/>
    <m/>
    <s v="Pending Data"/>
    <s v="Pending Data"/>
    <s v="Pending Data"/>
    <s v="Pending Data"/>
    <s v="2021-05-16"/>
    <m/>
    <m/>
    <m/>
    <m/>
    <m/>
    <m/>
    <m/>
    <m/>
    <m/>
    <m/>
    <m/>
    <m/>
    <m/>
    <m/>
    <m/>
    <m/>
    <m/>
    <m/>
    <m/>
    <s v=" "/>
    <s v="MISSION"/>
    <s v="HAYWARD 03"/>
    <s v="08:20"/>
    <s v="05/15/2021"/>
    <s v="1349763"/>
    <s v="T005290362"/>
    <s v="UNKNOWN"/>
    <s v="ARCADIAN AND PETERSEN"/>
    <x v="80"/>
    <n v="37.714100000000002"/>
    <n v="-122.09728"/>
    <s v="M2GR5W3"/>
    <s v="WILSON, RANDY, JR. (1503)"/>
    <n v="14091105"/>
    <s v="20210515 09:28"/>
    <n v="9002"/>
    <m/>
    <s v="RESPONDED TO ELECTRIC POLE FIRE. UPON ARRIVAL THE TOP PORTION OF THE ELETRIC POLE WAS DAMAGED AND SUPPORTED BY ONLY UTILITY WIRES. ALSO, THE POLE WAS ON FIRE WHERE THE BRAKE IN THE POLE IS LOCATED. FD PUT THE FIRE OUT. ELETRIC CREW ARRIVED SHORTLY AFTER.(HELPED OLD LADY GET HER GENERATOR STARTED)"/>
    <s v="Y"/>
    <m/>
    <m/>
    <s v="37.7150750,-122.0963800,106.100000,3D"/>
    <m/>
    <m/>
    <m/>
    <m/>
    <m/>
    <s v="N"/>
    <s v="Y"/>
    <m/>
    <s v="Rain"/>
    <m/>
    <s v="Other Utility"/>
    <m/>
    <s v="Light"/>
    <m/>
    <s v="PG&amp;E Equipment"/>
    <m/>
    <s v="Structure Only"/>
    <m/>
    <s v="Fire Dept"/>
    <m/>
    <s v="Overhead"/>
    <m/>
    <x v="0"/>
    <m/>
    <s v="PG&amp;E Employee"/>
    <m/>
    <s v="PATROL-NOT CONDUCTED"/>
    <m/>
    <s v="N"/>
    <s v=" "/>
    <s v="Unplanned"/>
    <s v="Mission"/>
    <s v="Hayward"/>
    <s v="014091105, CASTRO VALLEY-1105"/>
    <s v="21-0061920"/>
    <s v="Unplanned"/>
    <s v="Fog,Drizzle;"/>
    <s v="152"/>
    <s v="211432"/>
    <s v="NO"/>
    <s v="Line to Line"/>
    <m/>
    <m/>
    <m/>
    <m/>
    <m/>
    <m/>
    <m/>
    <m/>
    <m/>
    <m/>
    <m/>
    <m/>
    <m/>
    <m/>
    <m/>
    <m/>
    <m/>
    <m/>
    <m/>
    <m/>
    <m/>
    <m/>
    <m/>
    <m/>
    <m/>
    <m/>
    <m/>
    <m/>
    <m/>
    <m/>
    <m/>
    <m/>
    <m/>
    <m/>
    <m/>
    <m/>
  </r>
  <r>
    <x v="119"/>
    <s v="CFMD"/>
    <s v="1 - QC Not Started"/>
    <m/>
    <m/>
    <x v="110"/>
    <s v="\\fxshare-nas05\quotashare-fs01\ESA\5 - Ignition Tracking\2021_Ignition_QC_Folders\20210515_1349853_21-0061780_nan_T005290345"/>
    <s v=" "/>
    <m/>
    <m/>
    <m/>
    <m/>
    <m/>
    <x v="0"/>
    <m/>
    <m/>
    <m/>
    <m/>
    <m/>
    <m/>
    <m/>
    <m/>
    <m/>
    <m/>
    <m/>
    <m/>
    <m/>
    <m/>
    <m/>
    <m/>
    <m/>
    <s v=" "/>
    <x v="17"/>
    <s v="08:11"/>
    <d v="2021-05-15T00:00:00"/>
    <s v="08:11"/>
    <s v="FAS"/>
    <s v="N"/>
    <s v="N"/>
    <s v="1349853"/>
    <s v="21-0061780"/>
    <m/>
    <s v="T005290345"/>
    <m/>
    <m/>
    <m/>
    <m/>
    <s v=" "/>
    <x v="0"/>
    <x v="0"/>
    <s v="N"/>
    <s v="N"/>
    <m/>
    <s v="PG&amp;E"/>
    <s v="Other"/>
    <s v="D"/>
    <m/>
    <s v="Structure-PG&amp;E only"/>
    <m/>
    <m/>
    <m/>
    <m/>
    <x v="0"/>
    <x v="0"/>
    <x v="0"/>
    <m/>
    <s v="Overhead"/>
    <s v="Primary"/>
    <s v="Pole"/>
    <m/>
    <m/>
    <s v=" "/>
    <x v="1"/>
    <s v="37.7505767"/>
    <s v="-122.1327450"/>
    <s v="Alameda"/>
    <x v="100"/>
    <n v="12000"/>
    <m/>
    <s v="Oakland FD"/>
    <s v="Urban"/>
    <m/>
    <m/>
    <n v="530"/>
    <m/>
    <s v="Pending Data"/>
    <s v="Pending Data"/>
    <s v="Pending Data"/>
    <s v="Pending Data"/>
    <s v="2021-05-16"/>
    <m/>
    <m/>
    <m/>
    <m/>
    <m/>
    <m/>
    <m/>
    <m/>
    <m/>
    <m/>
    <m/>
    <m/>
    <m/>
    <m/>
    <m/>
    <m/>
    <m/>
    <m/>
    <m/>
    <s v=" "/>
    <s v="EAST BAY"/>
    <s v="OAKLAND 11"/>
    <s v="08:11"/>
    <s v="05/15/2021"/>
    <s v="1349853"/>
    <s v="T005290345"/>
    <n v="10841"/>
    <s v="CAMERON AVE"/>
    <x v="63"/>
    <n v="37.751370000000001"/>
    <n v="-122.13248"/>
    <s v="E1TACBS"/>
    <s v="BELCSAK, ALEX"/>
    <n v="13111109"/>
    <s v="20210515 09:09"/>
    <n v="9110"/>
    <m/>
    <s v="Replace burned pole.  "/>
    <s v="Y"/>
    <m/>
    <m/>
    <s v="37.7505767,-122.1327450,195.800000,3D"/>
    <m/>
    <m/>
    <m/>
    <s v="OFD 510-444-3322"/>
    <m/>
    <s v="N"/>
    <s v="Y"/>
    <m/>
    <s v="Other (Comments)"/>
    <s v="Heavy mist"/>
    <s v="PG&amp;E Only"/>
    <m/>
    <s v="Calm"/>
    <m/>
    <s v="PG&amp;E Equipment"/>
    <m/>
    <s v="Structure Only"/>
    <m/>
    <s v="Fire Dept"/>
    <m/>
    <s v="Overhead"/>
    <m/>
    <x v="0"/>
    <m/>
    <m/>
    <m/>
    <s v="FIRE, POLE"/>
    <s v="POLE-WOOD"/>
    <s v="N"/>
    <s v=" "/>
    <s v="Unplanned"/>
    <s v="East Bay"/>
    <s v="Central"/>
    <s v="013111109, SAN LEANDRO-1109"/>
    <s v="21-0061780"/>
    <s v="Unplanned"/>
    <s v="Clear;32-90 F"/>
    <s v="58"/>
    <s v="45124"/>
    <s v="NO"/>
    <s v="Force Out"/>
    <m/>
    <m/>
    <m/>
    <m/>
    <m/>
    <m/>
    <m/>
    <m/>
    <m/>
    <m/>
    <m/>
    <m/>
    <m/>
    <m/>
    <m/>
    <m/>
    <m/>
    <m/>
    <m/>
    <m/>
    <m/>
    <m/>
    <m/>
    <m/>
    <m/>
    <m/>
    <m/>
    <m/>
    <m/>
    <m/>
    <m/>
    <m/>
    <m/>
    <m/>
    <m/>
    <m/>
  </r>
  <r>
    <x v="120"/>
    <s v="D1WR"/>
    <s v="2 - QC In Progress"/>
    <m/>
    <m/>
    <x v="111"/>
    <s v="\\fxshare-nas05\quotashare-fs01\ESA\5 - Ignition Tracking\2021_Ignition_QC_Folders\20210515_1349838_21-0061773_nan_T005290325"/>
    <s v=" "/>
    <m/>
    <m/>
    <m/>
    <m/>
    <m/>
    <x v="0"/>
    <m/>
    <m/>
    <m/>
    <m/>
    <m/>
    <m/>
    <m/>
    <m/>
    <m/>
    <m/>
    <m/>
    <m/>
    <m/>
    <m/>
    <m/>
    <m/>
    <m/>
    <s v=" "/>
    <x v="17"/>
    <s v="07:49"/>
    <d v="2021-05-15T00:00:00"/>
    <s v="07:49"/>
    <s v="FAS"/>
    <s v="N"/>
    <s v="N"/>
    <s v="1349838"/>
    <s v="21-0061773"/>
    <m/>
    <s v="T005290325"/>
    <m/>
    <m/>
    <m/>
    <m/>
    <s v=" "/>
    <x v="0"/>
    <x v="0"/>
    <s v="N"/>
    <s v="N"/>
    <m/>
    <s v="PG&amp;E"/>
    <s v="Other"/>
    <s v="D"/>
    <m/>
    <s v="Structure - PG&amp;E Only"/>
    <m/>
    <m/>
    <m/>
    <m/>
    <x v="0"/>
    <x v="0"/>
    <x v="0"/>
    <m/>
    <s v="Overhead"/>
    <s v="Primary"/>
    <s v="Crossarm"/>
    <m/>
    <m/>
    <s v=" "/>
    <x v="0"/>
    <s v="37.7649233"/>
    <s v="-122.1681833"/>
    <s v="Alameda"/>
    <x v="101"/>
    <n v="12000"/>
    <m/>
    <s v="Oakland FD"/>
    <m/>
    <m/>
    <m/>
    <n v="530"/>
    <m/>
    <s v="Pending Data"/>
    <s v="Pending Data"/>
    <s v="Pending Data"/>
    <s v="Pending Data"/>
    <s v="2021-05-16"/>
    <m/>
    <m/>
    <m/>
    <m/>
    <m/>
    <m/>
    <m/>
    <m/>
    <m/>
    <m/>
    <m/>
    <m/>
    <m/>
    <m/>
    <m/>
    <m/>
    <m/>
    <m/>
    <m/>
    <s v=" "/>
    <s v="EAST BAY"/>
    <s v="OAKLAND 12"/>
    <s v="07:49"/>
    <s v="05/15/2021"/>
    <s v="1349838"/>
    <s v="T005290325"/>
    <n v="2771"/>
    <s v="79TH AVE"/>
    <x v="63"/>
    <n v="37.764200000000002"/>
    <n v="-122.16943000000001"/>
    <s v="E1TACBS"/>
    <s v="BELCSAK, ALEX"/>
    <n v="12091106"/>
    <s v="20210515 08:26"/>
    <n v="9111"/>
    <m/>
    <s v="Replace primary tangent single phase crossarm, and secondary insulatur.  "/>
    <s v="Y"/>
    <m/>
    <m/>
    <s v="37.7649233,-122.1681833,23.600000,3D"/>
    <m/>
    <m/>
    <m/>
    <s v="OFD 510-444-3322"/>
    <m/>
    <s v="N"/>
    <s v="Y"/>
    <m/>
    <s v="Other (Comments)"/>
    <s v="Heavy mist"/>
    <s v="PG&amp;E Only"/>
    <m/>
    <s v="Calm"/>
    <m/>
    <s v="PG&amp;E Equipment"/>
    <m/>
    <s v="Structure Only"/>
    <m/>
    <s v="Fire Dept"/>
    <m/>
    <s v="Overhead"/>
    <m/>
    <x v="0"/>
    <m/>
    <m/>
    <m/>
    <s v="FIRE, POLE"/>
    <s v="POLE-WOOD"/>
    <s v="N"/>
    <s v=" "/>
    <s v="Unplanned"/>
    <s v="East Bay"/>
    <s v="Central"/>
    <s v="012091106, OAKLAND J-1106"/>
    <s v="21-0061773"/>
    <s v="Unplanned"/>
    <s v="Clear;32-90 F"/>
    <s v="47"/>
    <s v="24346"/>
    <s v="NO"/>
    <s v="Line to Ground"/>
    <m/>
    <m/>
    <m/>
    <m/>
    <m/>
    <m/>
    <m/>
    <m/>
    <m/>
    <m/>
    <m/>
    <m/>
    <m/>
    <m/>
    <m/>
    <m/>
    <m/>
    <m/>
    <m/>
    <m/>
    <m/>
    <m/>
    <m/>
    <m/>
    <m/>
    <m/>
    <m/>
    <m/>
    <m/>
    <m/>
    <m/>
    <m/>
    <m/>
    <m/>
    <m/>
    <m/>
  </r>
  <r>
    <x v="121"/>
    <s v="S7RM"/>
    <s v="3 - QC Complete"/>
    <d v="2021-05-18T00:00:00"/>
    <d v="2021-05-18T00:00:00"/>
    <x v="112"/>
    <s v="\\fxshare-nas05\quotashare-fs01\ESA\5 - Ignition Tracking\2021_Ignition_QC_Folders\20210515_1349692_21-0061737_nan_T005290293"/>
    <s v=" "/>
    <m/>
    <m/>
    <m/>
    <m/>
    <m/>
    <x v="0"/>
    <m/>
    <m/>
    <m/>
    <m/>
    <m/>
    <m/>
    <m/>
    <m/>
    <m/>
    <m/>
    <m/>
    <m/>
    <m/>
    <m/>
    <m/>
    <m/>
    <m/>
    <s v=" "/>
    <x v="17"/>
    <d v="1899-12-30T03:12:00"/>
    <d v="2021-05-15T00:00:00"/>
    <d v="1899-12-30T03:12:00"/>
    <s v="FAS"/>
    <s v="N"/>
    <s v="N"/>
    <s v="1349692"/>
    <s v="21-0061737"/>
    <m/>
    <s v="T005290293, T005290157, T005290145"/>
    <n v="121337739"/>
    <m/>
    <m/>
    <m/>
    <s v=" "/>
    <x v="0"/>
    <x v="0"/>
    <s v="N"/>
    <s v="N"/>
    <s v="On May 15th, 2021 at 03:22 hrs. a PG &amp; E Troubleman was dispatched to the Grant 1106 12 KV Distribution circuit near Via La Jolla Ave. in the community of San Lorenzo in response to reports of a pole fire.  Upon arrival in the area, the Troubleman noted a burnt off Primary crossarm and a fire which was contained to the PG &amp; E pole and was suppressed by the responding troubleman.  This ignition occurred in a Non-HFTD during a light rain weather condition.   Initial analysis indicates that contamination due to tracking after a light rain was the cause of this ignition which involved the crossarm and a portion of the pole.  The fire was contained to PG &amp; E assets and on May 15th, 2021 a PG &amp; E crew replaced the cross arm and remade the jumpers.  The pole was still in operable condition after this ignition.  "/>
    <s v="PG&amp;E"/>
    <s v="Other"/>
    <s v="D"/>
    <s v="D"/>
    <s v="Structure-PG&amp;E only"/>
    <m/>
    <m/>
    <m/>
    <m/>
    <x v="0"/>
    <x v="0"/>
    <x v="0"/>
    <s v="Y"/>
    <s v="Overhead"/>
    <s v="Primary"/>
    <s v="Crossarm"/>
    <s v="Crossarm, jumpers"/>
    <s v="SAP # 102344774"/>
    <s v=" "/>
    <x v="0"/>
    <n v="37.669890000000002"/>
    <n v="-122.13575"/>
    <s v="Alameda"/>
    <x v="94"/>
    <n v="12000"/>
    <m/>
    <s v="Employee"/>
    <s v="Urban"/>
    <m/>
    <m/>
    <m/>
    <m/>
    <s v="Pending Data"/>
    <s v="Pending Data"/>
    <s v="Pending Data"/>
    <s v="Pending Data"/>
    <s v="2021-05-16"/>
    <m/>
    <m/>
    <m/>
    <m/>
    <m/>
    <m/>
    <m/>
    <m/>
    <m/>
    <m/>
    <m/>
    <m/>
    <m/>
    <m/>
    <m/>
    <m/>
    <m/>
    <m/>
    <m/>
    <s v=" "/>
    <s v="MISSION"/>
    <s v="HAYWARD 04"/>
    <s v="07:26"/>
    <s v="05/15/2021"/>
    <s v="1349692"/>
    <s v="T005290293"/>
    <n v="1563"/>
    <s v="VIA MESA"/>
    <x v="79"/>
    <n v="37.669890000000002"/>
    <n v="-122.13575"/>
    <s v="M2TIXA2"/>
    <s v="ARAQUISTAIN, IGNACIO"/>
    <n v="14381106"/>
    <s v="20210515 09:03"/>
    <n v="9111"/>
    <m/>
    <s v="BURNT OFF PRIMARY XARM NEEDS TO BE REPLACED. REMAKE JUMPERS 3/P/E OF WORK LOCATION"/>
    <s v="Y"/>
    <n v="3"/>
    <s v="\\fxshare-nas05\quotashare-fs01\ESA\5 - Ignition Tracking\Fire_Tab_Attachment_Files"/>
    <m/>
    <n v="37.669890000000002"/>
    <n v="-122"/>
    <s v="POLE FIRE. BURNT OFF PRIMARY XARM"/>
    <m/>
    <m/>
    <s v="N"/>
    <s v="Y"/>
    <m/>
    <s v="Rain"/>
    <m/>
    <s v="PG&amp;E Only"/>
    <m/>
    <s v="Light"/>
    <m/>
    <s v="PG&amp;E Equipment"/>
    <m/>
    <s v="&lt; 1 meter"/>
    <m/>
    <s v="Employee"/>
    <m/>
    <s v="Overhead"/>
    <m/>
    <x v="0"/>
    <m/>
    <m/>
    <m/>
    <s v="FIRE, POLE"/>
    <s v="CROSSARM, WOOD"/>
    <s v="N"/>
    <s v=""/>
    <s v="Unplanned"/>
    <s v="Mission"/>
    <s v="Hayward"/>
    <s v="014381106, GRANT-1106"/>
    <s v="21-0061737"/>
    <s v="Unplanned"/>
    <s v="Strong Winds,Combination;32-90 F"/>
    <s v="226"/>
    <s v="59578"/>
    <s v="NO"/>
    <s v="Line to Ground"/>
    <m/>
    <m/>
    <m/>
    <m/>
    <m/>
    <m/>
    <m/>
    <m/>
    <m/>
    <m/>
    <m/>
    <m/>
    <m/>
    <m/>
    <m/>
    <m/>
    <m/>
    <m/>
    <m/>
    <m/>
    <m/>
    <m/>
    <m/>
    <m/>
    <m/>
    <m/>
    <m/>
    <m/>
    <m/>
    <m/>
    <m/>
    <m/>
    <m/>
    <m/>
    <m/>
    <s v=""/>
  </r>
  <r>
    <x v="122"/>
    <s v="D1WR"/>
    <s v="1 - QC Not Started"/>
    <m/>
    <m/>
    <x v="113"/>
    <s v="\\fxshare-nas05\quotashare-fs01\ESA\5 - Ignition Tracking\2021_Ignition_QC_Folders\20210515_1349796_21-0061762_nan_T005290255"/>
    <s v=" "/>
    <m/>
    <m/>
    <m/>
    <m/>
    <m/>
    <x v="0"/>
    <m/>
    <m/>
    <m/>
    <m/>
    <m/>
    <m/>
    <m/>
    <m/>
    <m/>
    <m/>
    <m/>
    <m/>
    <m/>
    <m/>
    <m/>
    <m/>
    <m/>
    <s v=" "/>
    <x v="17"/>
    <s v="06:59"/>
    <d v="2021-05-15T00:00:00"/>
    <s v="06:59"/>
    <s v="FAS"/>
    <s v="N"/>
    <s v="N"/>
    <s v="1349796"/>
    <s v="21-0061762"/>
    <m/>
    <s v="T005290255"/>
    <m/>
    <m/>
    <m/>
    <m/>
    <s v=" "/>
    <x v="0"/>
    <x v="0"/>
    <s v="N"/>
    <s v="N"/>
    <m/>
    <s v="PG&amp;E"/>
    <s v="Other"/>
    <s v="D"/>
    <m/>
    <s v="Structure - PG&amp;E Only"/>
    <m/>
    <m/>
    <m/>
    <m/>
    <x v="0"/>
    <x v="4"/>
    <x v="6"/>
    <m/>
    <s v="Overhead"/>
    <s v="Primary"/>
    <s v="Pole"/>
    <m/>
    <m/>
    <s v=" "/>
    <x v="1"/>
    <s v="37.7928950"/>
    <s v="-122.1640750"/>
    <s v="Alameda"/>
    <x v="102"/>
    <n v="12000"/>
    <m/>
    <s v="Oakland FD"/>
    <m/>
    <m/>
    <m/>
    <m/>
    <m/>
    <s v="Pending Data"/>
    <s v="Pending Data"/>
    <s v="Pending Data"/>
    <s v="Pending Data"/>
    <s v="2021-05-16"/>
    <m/>
    <m/>
    <m/>
    <m/>
    <m/>
    <m/>
    <m/>
    <m/>
    <m/>
    <m/>
    <m/>
    <m/>
    <m/>
    <m/>
    <m/>
    <m/>
    <m/>
    <m/>
    <m/>
    <s v=" "/>
    <s v="EAST BAY"/>
    <s v="OAKLAND 11"/>
    <s v="06:59"/>
    <s v="05/15/2021"/>
    <s v="1349796"/>
    <s v="T005290255"/>
    <n v="5455"/>
    <s v="BACON RD"/>
    <x v="63"/>
    <n v="37.795470000000002"/>
    <n v="-122.1614"/>
    <s v="E1TACBS"/>
    <s v="BELCSAK, ALEX"/>
    <n v="12541106"/>
    <s v="20210515 07:55"/>
    <n v="9111"/>
    <m/>
    <s v="Crew en route to replace line and buck arms"/>
    <s v="Y"/>
    <m/>
    <m/>
    <s v="37.7928950,-122.1640750,286.100000,3D"/>
    <m/>
    <m/>
    <m/>
    <s v="OFD 510-444-3322"/>
    <m/>
    <s v="N"/>
    <s v="Y"/>
    <m/>
    <s v="Other (Comments)"/>
    <s v="Heavy mist"/>
    <s v="PG&amp;E Only"/>
    <m/>
    <s v="Calm"/>
    <m/>
    <s v="PG&amp;E Equipment"/>
    <m/>
    <s v="Structure Only"/>
    <m/>
    <s v="Fire Dept"/>
    <m/>
    <s v="Overhead"/>
    <m/>
    <x v="0"/>
    <m/>
    <m/>
    <m/>
    <s v="OVERHEAD"/>
    <s v="POLE-WOOD"/>
    <s v="N"/>
    <s v=" "/>
    <s v="Unplanned"/>
    <s v="East Bay"/>
    <s v="Central"/>
    <s v="012541106, OAKLAND X-1106"/>
    <s v="21-0061762"/>
    <s v="Unplanned"/>
    <s v="Clear;32-90 F"/>
    <s v="19"/>
    <s v="3572"/>
    <s v="NO"/>
    <s v="Line to Ground"/>
    <m/>
    <m/>
    <m/>
    <m/>
    <m/>
    <m/>
    <m/>
    <m/>
    <m/>
    <m/>
    <m/>
    <m/>
    <m/>
    <m/>
    <m/>
    <m/>
    <m/>
    <m/>
    <m/>
    <m/>
    <m/>
    <m/>
    <m/>
    <m/>
    <m/>
    <m/>
    <m/>
    <m/>
    <m/>
    <m/>
    <m/>
    <m/>
    <m/>
    <m/>
    <m/>
    <m/>
  </r>
  <r>
    <x v="123"/>
    <s v="S7RM"/>
    <s v="3 - QC Complete"/>
    <d v="2021-05-19T00:00:00"/>
    <d v="2021-05-19T00:00:00"/>
    <x v="112"/>
    <s v="\\fxshare-nas05\quotashare-fs01\ESA\5 - Ignition Tracking\2021_Ignition_QC_Folders\20210515_1349663_21-0061734_nan_T005290218"/>
    <s v=" "/>
    <m/>
    <m/>
    <m/>
    <m/>
    <m/>
    <x v="0"/>
    <m/>
    <m/>
    <m/>
    <m/>
    <m/>
    <m/>
    <m/>
    <m/>
    <m/>
    <m/>
    <s v="Y"/>
    <d v="2021-05-19T00:00:00"/>
    <d v="2021-05-19T00:00:00"/>
    <s v="IXA2"/>
    <s v="IXA2@pge.com"/>
    <s v="Tracking?"/>
    <m/>
    <s v=" "/>
    <x v="17"/>
    <d v="1899-12-30T01:25:00"/>
    <d v="2021-05-15T00:00:00"/>
    <d v="1899-12-30T01:25:00"/>
    <s v="FAS"/>
    <s v="N"/>
    <s v="N"/>
    <s v="1349663"/>
    <s v="21-0061734"/>
    <m/>
    <s v="T005290218, T005290321 "/>
    <n v="121338177"/>
    <m/>
    <m/>
    <m/>
    <s v=" "/>
    <x v="0"/>
    <x v="0"/>
    <s v="N"/>
    <s v="N"/>
    <s v="On May 15th, 2021 at 06:36 hrs. a PG &amp;E Troubleman was dispatched to the Grant 1108 12 KV Distribution Circuit near Via Escondido Drive in the community of San Lorenzo in response to a reported pole fire.  Upon the arrival of the troubleman he noted a Primary crossarm burnt off with the fire contained to PG &amp; E assets only.  The fire was suppressed by the troubleman.  This ignition occurred in a Non-HFTD during a misty, rainy weather condition.  Initial analysis indicates that this ignition was caused by tracking due to the rain condition.  There were several pole fires in this general area on this date, all with a suspected cause of tracking due to the weather.  On May 15th, 2021 a PG &amp; E crew replaced the crossarm with a new  8 foot composite one the pole remained in operable condition. "/>
    <s v="PG&amp;E"/>
    <s v="Other"/>
    <s v="D"/>
    <s v="D"/>
    <s v="Structure-PG&amp;E only"/>
    <m/>
    <m/>
    <m/>
    <m/>
    <x v="0"/>
    <x v="0"/>
    <x v="0"/>
    <s v="Y"/>
    <s v="Overhead"/>
    <s v="Primary"/>
    <s v="Crossarm"/>
    <s v="Crossarm"/>
    <s v="Circuit ID: 014381108, SAP #100918256"/>
    <s v=" "/>
    <x v="0"/>
    <n v="37.674931700000002"/>
    <n v="-122.1419233"/>
    <s v="Alameda"/>
    <x v="103"/>
    <n v="12000"/>
    <m/>
    <s v="Employee"/>
    <s v="Urban"/>
    <m/>
    <m/>
    <m/>
    <m/>
    <s v="Pending Data"/>
    <s v="Pending Data"/>
    <s v="Pending Data"/>
    <s v="Pending Data"/>
    <s v="2021-05-16"/>
    <m/>
    <m/>
    <m/>
    <m/>
    <m/>
    <m/>
    <m/>
    <m/>
    <m/>
    <m/>
    <m/>
    <m/>
    <m/>
    <m/>
    <m/>
    <m/>
    <m/>
    <m/>
    <m/>
    <s v=" "/>
    <s v="MISSION"/>
    <s v="HAYWARD 04"/>
    <s v="06:36"/>
    <s v="05/15/2021"/>
    <s v="1349663"/>
    <s v="T005290218"/>
    <n v="1513"/>
    <s v="VIA ESCONDIDO"/>
    <x v="79"/>
    <n v="37.675049999999999"/>
    <n v="-122.14164"/>
    <s v="M2TIXA2"/>
    <s v="ARAQUISTAIN, IGNACIO"/>
    <n v="14381108"/>
    <s v="20210515 07:43"/>
    <n v="9111"/>
    <m/>
    <s v="BURNT OFF PRIMARY XARM. NEED CREW TO REPLACE"/>
    <s v="Y"/>
    <n v="2"/>
    <s v="\\fxshare-nas05\quotashare-fs01\ESA\5 - Ignition Tracking\Fire_Tab_Attachment_Files"/>
    <s v="37.6748933,-122.1425217,4.000000,2D"/>
    <m/>
    <m/>
    <m/>
    <m/>
    <m/>
    <s v="N"/>
    <s v="Y"/>
    <m/>
    <s v="Rain"/>
    <m/>
    <s v="PG&amp;E Only"/>
    <m/>
    <s v="Light"/>
    <m/>
    <s v="PG&amp;E Equipment"/>
    <m/>
    <s v="&lt; 1 meter"/>
    <m/>
    <s v="Employee"/>
    <m/>
    <s v="Overhead"/>
    <m/>
    <x v="0"/>
    <m/>
    <m/>
    <m/>
    <s v="FIRE, POLE"/>
    <s v="CROSSARM, WOOD"/>
    <s v="N"/>
    <s v=" "/>
    <s v="Unplanned"/>
    <s v="Mission"/>
    <s v="Hayward"/>
    <s v="014381108, GRANT-1108"/>
    <s v="21-0061734"/>
    <s v="Unplanned"/>
    <s v="Strong Winds,Combination;32-90 F"/>
    <s v="160"/>
    <s v="131840"/>
    <s v="NO"/>
    <s v="Force Out"/>
    <m/>
    <m/>
    <m/>
    <m/>
    <m/>
    <m/>
    <m/>
    <m/>
    <m/>
    <m/>
    <m/>
    <m/>
    <m/>
    <m/>
    <m/>
    <m/>
    <m/>
    <m/>
    <m/>
    <m/>
    <m/>
    <m/>
    <m/>
    <m/>
    <m/>
    <m/>
    <m/>
    <m/>
    <m/>
    <m/>
    <m/>
    <m/>
    <m/>
    <m/>
    <m/>
    <m/>
  </r>
  <r>
    <x v="124"/>
    <s v="S7RM"/>
    <s v="3 - QC Complete"/>
    <d v="2021-05-20T00:00:00"/>
    <d v="2021-05-20T00:00:00"/>
    <x v="114"/>
    <s v="\\fxshare-nas05\quotashare-fs01\ESA\5 - Ignition Tracking\2021_Ignition_QC_Folders\20210515_1349661_nan_nan_T005290216"/>
    <s v=" "/>
    <m/>
    <m/>
    <m/>
    <m/>
    <m/>
    <x v="0"/>
    <m/>
    <m/>
    <m/>
    <m/>
    <m/>
    <m/>
    <m/>
    <m/>
    <m/>
    <m/>
    <s v="Y"/>
    <d v="2021-05-20T00:00:00"/>
    <d v="2021-05-20T00:00:00"/>
    <s v="IXA2"/>
    <s v="(510) 385-7382"/>
    <s v="Tracking?"/>
    <m/>
    <s v=" "/>
    <x v="17"/>
    <d v="1899-12-30T01:22:00"/>
    <d v="2021-05-15T00:00:00"/>
    <d v="1899-12-30T01:50:00"/>
    <s v="FAS"/>
    <s v="N"/>
    <s v="N"/>
    <s v="1349661, 1349669, 1350294"/>
    <s v="21-0061728"/>
    <m/>
    <s v="T005290216"/>
    <s v="121`338432, 121338528"/>
    <m/>
    <m/>
    <m/>
    <s v=" "/>
    <x v="0"/>
    <x v="0"/>
    <s v="N"/>
    <s v="N"/>
    <s v="On May 15th, 2021 at 01:40 hrs. a PG &amp; E Troubleman was dispatched to the Grant 1105 12 KV  Distribution Circuit near Sayre Street in the City of  San Leandro in response to reports of arcing wires and a pole fire.  Upon arrival in the area, the Troubleman noted a small fire on a Primary crossarm and 2 spans of # 6 SOL wire down.  The fire was confined to PG &amp; E assets and was suppressed by the responding troubleman.  This ignition occurred in a Non-HFTD during a rainy, windy weather condition.  Initial analysis indicates that this ignition was caused due to tracking after the rain event.  The responding troubleman indicated that there were at least 4 pole fires in the San Lorenzo/San Leandro area (Mission Division) after the rain event on this date, all with the same cause of tracking.  on May 15th, 2021 a PG &amp; E crew replaced 2 spans of # 6 SOL Wire and replaced the 8 foot crossarm with a new composite one.  "/>
    <s v="PG&amp;E"/>
    <s v="Other"/>
    <s v="D"/>
    <s v="D"/>
    <s v="Structure-PG&amp;E only"/>
    <m/>
    <m/>
    <m/>
    <m/>
    <x v="0"/>
    <x v="0"/>
    <x v="0"/>
    <s v="Y"/>
    <s v="Overhead"/>
    <s v="Primary"/>
    <s v="Crossarm"/>
    <s v="Crossarm, conductor"/>
    <s v="Circuit ID: 014381105, SAP # 100921633"/>
    <s v=" "/>
    <x v="0"/>
    <n v="37.679098000000003"/>
    <n v="-122.14946"/>
    <s v="Alameda"/>
    <x v="104"/>
    <n v="12000"/>
    <m/>
    <s v="Employee"/>
    <s v="Urban"/>
    <m/>
    <m/>
    <m/>
    <m/>
    <s v="Pending Data"/>
    <s v="Pending Data"/>
    <s v="Pending Data"/>
    <s v="Pending Data"/>
    <s v="2021-05-16"/>
    <m/>
    <m/>
    <m/>
    <m/>
    <m/>
    <m/>
    <m/>
    <m/>
    <m/>
    <m/>
    <m/>
    <m/>
    <m/>
    <m/>
    <m/>
    <m/>
    <m/>
    <m/>
    <m/>
    <s v=" "/>
    <s v="MISSION"/>
    <s v="HAYWARD 01"/>
    <s v="06:32"/>
    <s v="05/15/2021"/>
    <s v="1349661"/>
    <s v="T005290216"/>
    <n v="1489"/>
    <s v="SAYRE ST"/>
    <x v="81"/>
    <n v="37.681049999999999"/>
    <n v="-122.15009000000001"/>
    <s v="M2TIXA2"/>
    <s v="ARAQUISTAIN, IGNACIO"/>
    <n v="14381105"/>
    <s v="20210515 08:30"/>
    <n v="9111"/>
    <m/>
    <s v="BURNT PRIMARY XARM AND 2 SPANS OF # 6 SOL CU DOWN. NEED CREW TO MAKE REPAIRS"/>
    <s v="Y"/>
    <n v="5"/>
    <s v="\\fxshare-nas05\quotashare-fs01\ESA\5 - Ignition Tracking\Fire_Tab_Attachment_Files"/>
    <m/>
    <n v="37.678871999999998"/>
    <n v="-122.149325"/>
    <s v="POLE FIRE ON PRIMARY XARM"/>
    <s v="ALCO COUNTY FIRE"/>
    <m/>
    <s v="N"/>
    <s v="Y"/>
    <m/>
    <s v="Rain"/>
    <m/>
    <s v="PG&amp;E Only"/>
    <m/>
    <s v="Light"/>
    <m/>
    <s v="PG&amp;E Equipment"/>
    <m/>
    <s v="&lt; 1 meter"/>
    <m/>
    <s v="Employee"/>
    <m/>
    <s v="Overhead"/>
    <m/>
    <x v="0"/>
    <m/>
    <m/>
    <m/>
    <s v="FIRE, POLE"/>
    <s v="CROSSARM, WOOD"/>
    <s v="N"/>
    <s v=" "/>
    <m/>
    <m/>
    <m/>
    <m/>
    <m/>
    <m/>
    <m/>
    <m/>
    <m/>
    <m/>
    <m/>
    <m/>
    <m/>
    <m/>
    <m/>
    <m/>
    <m/>
    <m/>
    <m/>
    <m/>
    <m/>
    <m/>
    <m/>
    <m/>
    <m/>
    <m/>
    <m/>
    <m/>
    <m/>
    <m/>
    <m/>
    <m/>
    <m/>
    <m/>
    <m/>
    <m/>
    <m/>
    <m/>
    <m/>
    <m/>
    <m/>
    <m/>
    <m/>
    <m/>
    <m/>
    <m/>
    <m/>
  </r>
  <r>
    <x v="125"/>
    <s v="AGFC"/>
    <s v="3 - QC Complete"/>
    <d v="2021-05-16T00:00:00"/>
    <d v="2021-05-16T00:00:00"/>
    <x v="49"/>
    <s v="\\fxshare-nas05\quotashare-fs01\ESA\5 - Ignition Tracking\2021_Ignition_QC_Folders\20210515_1349716_21-0061766_nan_T005290160"/>
    <s v=" "/>
    <m/>
    <m/>
    <m/>
    <m/>
    <m/>
    <x v="0"/>
    <m/>
    <m/>
    <m/>
    <m/>
    <m/>
    <m/>
    <m/>
    <m/>
    <m/>
    <m/>
    <m/>
    <m/>
    <m/>
    <m/>
    <m/>
    <m/>
    <m/>
    <s v=" "/>
    <x v="17"/>
    <s v="04:59"/>
    <d v="2021-05-15T00:00:00"/>
    <s v="04:59"/>
    <s v="FAS"/>
    <s v="N"/>
    <s v="N"/>
    <s v="1349716"/>
    <s v="21-0061766"/>
    <m/>
    <s v="T005290160"/>
    <m/>
    <m/>
    <m/>
    <m/>
    <s v=" "/>
    <x v="0"/>
    <x v="2"/>
    <s v="N"/>
    <s v="N"/>
    <s v="Structure fire, not attributable to PG&amp;E assets. This information is preliminary."/>
    <s v="Not PG&amp;E"/>
    <s v="Building"/>
    <m/>
    <m/>
    <s v="Structure-PG&amp;E only"/>
    <m/>
    <m/>
    <m/>
    <m/>
    <x v="3"/>
    <x v="1"/>
    <x v="1"/>
    <m/>
    <s v="Overhead"/>
    <m/>
    <m/>
    <m/>
    <m/>
    <s v=" "/>
    <x v="1"/>
    <s v="40.3435567"/>
    <s v="-121.7855133"/>
    <s v="Tehama"/>
    <x v="29"/>
    <n v="12000"/>
    <m/>
    <s v="Cal Fire"/>
    <s v="Urban"/>
    <m/>
    <m/>
    <n v="244"/>
    <m/>
    <s v="Pending Data"/>
    <s v="Pending Data"/>
    <s v="Pending Data"/>
    <s v="Pending Data"/>
    <s v="2021-05-16"/>
    <m/>
    <m/>
    <m/>
    <m/>
    <m/>
    <m/>
    <m/>
    <m/>
    <m/>
    <m/>
    <m/>
    <m/>
    <m/>
    <m/>
    <m/>
    <m/>
    <m/>
    <m/>
    <m/>
    <s v=" "/>
    <s v="NORTH VALLEY"/>
    <s v="RED BLUFF 01"/>
    <s v="04:59"/>
    <s v="05/15/2021"/>
    <s v="1349716"/>
    <s v="T005290160"/>
    <n v="18942"/>
    <s v="EXPLORER RD"/>
    <x v="76"/>
    <n v="40.343620000000001"/>
    <n v="-121.78541"/>
    <s v="V7TR1LQ"/>
    <s v="LAUGHLIN, RON"/>
    <n v="102541101"/>
    <s v="20210515 07:20"/>
    <n v="9002"/>
    <n v="1"/>
    <s v="STRUCTURE FIRES AT 18936,18930 AND 18824, CLEARED NG SERVICES, REFUSED TX CHKD PWR OK,CALLED FOR DISC. TAGS"/>
    <s v="Y"/>
    <n v="7"/>
    <s v="\\fxshare-nas05\quotashare-fs01\ESA\5 - Ignition Tracking\Fire_Tab_Attachment_Files"/>
    <s v="40.3435567,-121.7855133,980.600000,3D"/>
    <m/>
    <m/>
    <s v="FIRE STARTED AT 18936 EXPLORER AND SPREAD TO 18942 &amp; 18930 EXPLORER"/>
    <s v="SCOTT LOHSE 530-200-2512"/>
    <m/>
    <s v="N"/>
    <s v="Y"/>
    <m/>
    <s v="Clear"/>
    <m/>
    <s v="Structures"/>
    <m/>
    <s v="Calm"/>
    <m/>
    <s v="3rd Party"/>
    <s v="POSSIBLE BBQ"/>
    <s v="Structure Only"/>
    <m/>
    <s v="Cal Fire"/>
    <m/>
    <s v="Overhead"/>
    <m/>
    <x v="1"/>
    <s v="PICS"/>
    <s v="PG&amp;E Employee"/>
    <s v="R1LQ"/>
    <s v="FIRE, FOREST/GRASS"/>
    <s v="SERVICE CONDUCTOR"/>
    <s v="N"/>
    <s v=""/>
    <s v="Unplanned"/>
    <s v="North Valley"/>
    <s v="Red Bluff"/>
    <s v="102541101, VOLTA-1101"/>
    <s v="21-0061766"/>
    <s v="Unplanned"/>
    <s v="Strong Winds;32-90 F"/>
    <s v="5"/>
    <s v="465"/>
    <s v="NO"/>
    <s v="Line to Ground"/>
    <m/>
    <m/>
    <m/>
    <m/>
    <m/>
    <m/>
    <m/>
    <m/>
    <m/>
    <m/>
    <m/>
    <m/>
    <m/>
    <m/>
    <m/>
    <m/>
    <m/>
    <m/>
    <m/>
    <m/>
    <m/>
    <m/>
    <m/>
    <m/>
    <m/>
    <m/>
    <m/>
    <m/>
    <m/>
    <m/>
    <m/>
    <m/>
    <m/>
    <m/>
    <m/>
    <s v=""/>
  </r>
  <r>
    <x v="126"/>
    <s v="S7RM"/>
    <s v="3 - QC Complete"/>
    <d v="2021-05-19T00:00:00"/>
    <d v="2021-05-19T00:00:00"/>
    <x v="115"/>
    <s v="\\fxshare-nas05\quotashare-fs01\ESA\5 - Ignition Tracking\2021_Ignition_QC_Folders\20210515_1349674_21-0061732_nan_T005290116"/>
    <s v=" "/>
    <m/>
    <m/>
    <m/>
    <m/>
    <m/>
    <x v="0"/>
    <m/>
    <m/>
    <m/>
    <m/>
    <m/>
    <m/>
    <m/>
    <m/>
    <m/>
    <m/>
    <s v="Y"/>
    <d v="2021-05-19T00:00:00"/>
    <d v="2021-05-19T00:00:00"/>
    <s v="IXA2"/>
    <s v="IXA2@pge.com"/>
    <s v="Asking if he put the fire out"/>
    <m/>
    <s v=" "/>
    <x v="17"/>
    <d v="1899-12-30T01:57:00"/>
    <d v="2021-05-15T00:00:00"/>
    <d v="1899-12-30T01:57:00"/>
    <s v="FAS"/>
    <s v="N"/>
    <s v="N"/>
    <s v="1349674"/>
    <s v="21-0061732"/>
    <m/>
    <s v="T005290116, T005290120, T005290121"/>
    <n v="121337738"/>
    <m/>
    <m/>
    <m/>
    <s v=" "/>
    <x v="0"/>
    <x v="0"/>
    <s v="N"/>
    <s v="N"/>
    <s v="On May 15th, 2021 at 02:12 hrs. a PG &amp;E Troubleman was dispatched to the Grant 1106 12 KV circuit near Bandoni Ave. in the community of San Lorenzo in response to a reported pole fire wih a burnt off crossarm.  Upon his arrival, the responding troubleman noted a burnt off Primary crossarm above the 50 KVA transformer and a pole fire which was confined to PG &amp; E assets only.  The fire was suppressed by the responding troubleman however the Alameda County Fire Department did respond to this incident as well. This ignition occurred in a Tier 1 HFTD during a strong wind and rain weather condition.    Initial analysis indicates that this ignition was caused due to tracking after the rain event.  There were many other pole fires this date in this general area with a suspected cause of tracking due to the rain.  On May 15th, 2021 a PG &amp;E crew replaced the Primary crossarm, the transformer, the insulators and the cutouts.  "/>
    <s v="PG&amp;E"/>
    <s v="Other"/>
    <s v="D"/>
    <s v="D"/>
    <s v="Structure-only"/>
    <m/>
    <m/>
    <m/>
    <m/>
    <x v="0"/>
    <x v="0"/>
    <x v="0"/>
    <s v="Y"/>
    <s v="Overhead"/>
    <s v="Primary"/>
    <s v="Crossarm"/>
    <s v="Crossarm, transformer, cutouts"/>
    <s v="Circuit ID: 014381106, SAP # 100930376"/>
    <s v=" "/>
    <x v="0"/>
    <n v="37.666905"/>
    <n v="-122.144428"/>
    <s v="Alameda"/>
    <x v="94"/>
    <n v="12000"/>
    <m/>
    <s v="Employee"/>
    <s v="Urban"/>
    <m/>
    <m/>
    <m/>
    <m/>
    <s v="Pending Data"/>
    <s v="Pending Data"/>
    <s v="Pending Data"/>
    <s v="Pending Data"/>
    <s v="2021-05-16"/>
    <m/>
    <m/>
    <m/>
    <m/>
    <m/>
    <m/>
    <m/>
    <m/>
    <m/>
    <m/>
    <m/>
    <m/>
    <m/>
    <m/>
    <m/>
    <m/>
    <m/>
    <m/>
    <m/>
    <s v=" "/>
    <s v="MISSION"/>
    <s v="HAYWARD 04"/>
    <s v="02:13"/>
    <s v="05/15/2021"/>
    <s v="1349674"/>
    <s v="T005290116"/>
    <n v="1984"/>
    <s v="BANDONI AVE"/>
    <x v="79"/>
    <n v="37.669040000000003"/>
    <n v="-122.13967"/>
    <s v="M2TIXA2"/>
    <s v="ARAQUISTAIN, IGNACIO"/>
    <n v="14381106"/>
    <s v="20210515 07:13"/>
    <n v="9111"/>
    <m/>
    <s v="BURNT OFF PRIMARY XARM ABOVE 50 KVA TX. NEED CREW TO REPLACE XARM, 50 KVA TX, C/O'S &amp; INSULATORS"/>
    <s v="Y"/>
    <n v="3"/>
    <s v="\\fxshare-nas05\quotashare-fs01\ESA\5 - Ignition Tracking\Fire_Tab_Attachment_Files"/>
    <s v="37.6665083,-122.1443567,3.200000,3D"/>
    <m/>
    <m/>
    <s v="BURNED OFF PRIMARY XARM"/>
    <m/>
    <m/>
    <s v="N"/>
    <s v="Y"/>
    <m/>
    <s v="Rain"/>
    <m/>
    <s v="PG&amp;E Only"/>
    <m/>
    <s v="Light"/>
    <m/>
    <s v="PG&amp;E Equipment"/>
    <m/>
    <s v="&lt; 1 meter"/>
    <m/>
    <s v="Employee"/>
    <m/>
    <s v="Overhead"/>
    <m/>
    <x v="0"/>
    <m/>
    <m/>
    <m/>
    <s v="FIRE, POLE"/>
    <s v="CROSSARM, WOOD"/>
    <s v="N"/>
    <s v=" "/>
    <s v="Unplanned"/>
    <s v="Mission"/>
    <s v="Hayward"/>
    <s v="014381106, GRANT-1106"/>
    <s v="21-0061732"/>
    <s v="Unplanned"/>
    <s v="Strong Winds,Combination;32-90 F"/>
    <s v="82"/>
    <s v="54366"/>
    <s v="NO"/>
    <s v="Line to Ground"/>
    <m/>
    <m/>
    <m/>
    <m/>
    <m/>
    <m/>
    <m/>
    <m/>
    <m/>
    <m/>
    <m/>
    <m/>
    <m/>
    <m/>
    <m/>
    <m/>
    <m/>
    <m/>
    <m/>
    <m/>
    <m/>
    <m/>
    <m/>
    <m/>
    <m/>
    <m/>
    <m/>
    <m/>
    <m/>
    <m/>
    <m/>
    <m/>
    <m/>
    <m/>
    <m/>
    <m/>
  </r>
  <r>
    <x v="127"/>
    <s v="S7RM"/>
    <s v="3 - QC Complete"/>
    <d v="2021-05-18T00:00:00"/>
    <d v="2021-05-18T00:00:00"/>
    <x v="116"/>
    <s v="\\fxshare-nas05\quotashare-fs01\ESA\5 - Ignition Tracking\2021_Ignition_QC_Folders\20210515_1349658_21-0061725_nan_T005290087"/>
    <s v=" "/>
    <m/>
    <m/>
    <m/>
    <m/>
    <m/>
    <x v="0"/>
    <m/>
    <m/>
    <m/>
    <m/>
    <m/>
    <m/>
    <m/>
    <m/>
    <m/>
    <m/>
    <m/>
    <m/>
    <m/>
    <m/>
    <m/>
    <m/>
    <m/>
    <s v=" "/>
    <x v="17"/>
    <d v="1899-12-30T01:11:00"/>
    <d v="2021-05-15T00:00:00"/>
    <d v="1899-12-30T01:09:00"/>
    <s v="FAS"/>
    <s v="N"/>
    <s v="N"/>
    <s v="1349658, 1349691, 1350202"/>
    <s v="21-0061725"/>
    <m/>
    <s v="T005290494, T005290238, T005290142, T00529008"/>
    <n v="121338170"/>
    <m/>
    <m/>
    <m/>
    <s v=" "/>
    <x v="0"/>
    <x v="0"/>
    <s v="N"/>
    <s v="N"/>
    <s v="On May 15th, 2021 at 01:13 hrs. a PG &amp; E troubleman was dispatched to the Grant 1104 12KV Distribution circuit near Bockman and Grant Rd. in the community of San Lorenzo in response to a report of a an explosion heard and a wire on the ground.  The responding troubleman arrived in the area to find a Primary cross arm burnt off and multiple outages in the area of Grant rd.  The ensing fire was limited to PG &amp; E assets, was less than 1 Meter in size and was suppressed by the Alameda County Fire Department.  This ignition occurred in a Non-HFTD during a light rain condition.  Initial analysis indicates that Tracking from a blown insulator due to a light rain resulted in a burnt Cross arm and small fire.  On May 15th, 2021, a PG &amp; E crew replaced the Cross arm and insulators.  "/>
    <s v="PG&amp;E"/>
    <s v="Other"/>
    <s v="D"/>
    <s v="D"/>
    <s v="Structure-PG&amp;E only"/>
    <m/>
    <m/>
    <m/>
    <m/>
    <x v="0"/>
    <x v="0"/>
    <x v="0"/>
    <s v="Y"/>
    <s v="Overhead"/>
    <s v="Primary"/>
    <s v="Insulator"/>
    <s v="Cross-arm, insulator"/>
    <s v="Circuit ID: 014381104, SAP #: 100918649"/>
    <s v=" "/>
    <x v="0"/>
    <n v="37.671770000000002"/>
    <n v="-122.15961"/>
    <s v="Alameda"/>
    <x v="97"/>
    <n v="12000"/>
    <m/>
    <s v="ALCO FD"/>
    <s v="Urban"/>
    <m/>
    <m/>
    <m/>
    <m/>
    <s v="Pending Data"/>
    <s v="Pending Data"/>
    <s v="Pending Data"/>
    <s v="Pending Data"/>
    <s v="2021-05-16"/>
    <m/>
    <m/>
    <m/>
    <m/>
    <m/>
    <m/>
    <m/>
    <m/>
    <m/>
    <m/>
    <m/>
    <m/>
    <m/>
    <m/>
    <m/>
    <m/>
    <m/>
    <m/>
    <m/>
    <s v=" "/>
    <s v="MISSION"/>
    <s v="HAYWARD 01"/>
    <s v="01:13"/>
    <s v="05/15/2021"/>
    <s v="1349658"/>
    <s v="T005290087"/>
    <n v="1784"/>
    <s v="VIA LACQUA"/>
    <x v="79"/>
    <n v="37.671770000000002"/>
    <n v="-122.15961"/>
    <s v="M2TIXA2"/>
    <s v="ARAQUISTAIN, IGNACIO"/>
    <n v="1438"/>
    <s v="20210515 06:50"/>
    <n v="9111"/>
    <m/>
    <s v="OPENED JUMPERS @ BOCKMAN &amp; VIA RANCHO"/>
    <s v="Y"/>
    <n v="1"/>
    <s v="\\fxshare-nas05\quotashare-fs01\ESA\5 - Ignition Tracking\Fire_Tab_Attachment_Files"/>
    <m/>
    <n v="37.673121000000002"/>
    <n v="-122.150486"/>
    <s v="PRIMARY CROSS ARM BURNT OFF DUE TO LIGHT RAIN &amp; TRACKING OF BROWN INSULATORS"/>
    <s v="ALCO COUNTY FIRE"/>
    <m/>
    <s v="N"/>
    <s v="Y"/>
    <m/>
    <s v="Rain"/>
    <m/>
    <s v="PG&amp;E Only"/>
    <m/>
    <s v="Light"/>
    <m/>
    <s v="PG&amp;E Equipment"/>
    <m/>
    <s v="&lt; 1 meter"/>
    <m/>
    <s v="Fire Dept"/>
    <m/>
    <s v="Overhead"/>
    <m/>
    <x v="0"/>
    <m/>
    <m/>
    <m/>
    <s v="FIRE, POLE"/>
    <s v="CROSSARM, WOOD"/>
    <s v="N"/>
    <s v=""/>
    <s v="Unplanned"/>
    <s v="Mission"/>
    <s v="Mission"/>
    <s v="01438, GRANT SUB"/>
    <s v="21-0061725"/>
    <s v="Unplanned"/>
    <s v="Strong Winds,Combination;32-90 F"/>
    <s v="5794"/>
    <s v="1174701"/>
    <s v="YES"/>
    <s v="Line to Ground"/>
    <m/>
    <m/>
    <m/>
    <m/>
    <m/>
    <m/>
    <m/>
    <m/>
    <m/>
    <m/>
    <m/>
    <m/>
    <m/>
    <m/>
    <m/>
    <m/>
    <m/>
    <m/>
    <m/>
    <m/>
    <m/>
    <m/>
    <m/>
    <m/>
    <m/>
    <m/>
    <m/>
    <m/>
    <m/>
    <m/>
    <m/>
    <m/>
    <m/>
    <m/>
    <m/>
    <s v=""/>
  </r>
  <r>
    <x v="128"/>
    <s v="AGFC"/>
    <s v="3 - QC Complete"/>
    <d v="2021-05-16T00:00:00"/>
    <d v="2021-05-16T00:00:00"/>
    <x v="86"/>
    <s v="\\fxshare-nas05\quotashare-fs01\ESA\5 - Ignition Tracking\2021_Ignition_QC_Folders\20210514_nan_nan_nan_1209745234"/>
    <s v=" "/>
    <m/>
    <m/>
    <m/>
    <m/>
    <m/>
    <x v="0"/>
    <m/>
    <m/>
    <m/>
    <m/>
    <m/>
    <m/>
    <m/>
    <m/>
    <m/>
    <m/>
    <m/>
    <m/>
    <m/>
    <m/>
    <m/>
    <m/>
    <m/>
    <s v=" "/>
    <x v="18"/>
    <s v="18:17"/>
    <m/>
    <m/>
    <s v="FAS"/>
    <s v="N"/>
    <s v="N"/>
    <m/>
    <m/>
    <m/>
    <n v="1209745234"/>
    <m/>
    <m/>
    <m/>
    <m/>
    <s v=" "/>
    <x v="0"/>
    <x v="2"/>
    <s v="N"/>
    <s v="N"/>
    <s v="Structure fire, not attributable to PG&amp;E. This information is preliminary."/>
    <s v="Not PG&amp;E"/>
    <s v="Building"/>
    <m/>
    <m/>
    <s v="Structure-PG&amp;E only"/>
    <m/>
    <m/>
    <m/>
    <m/>
    <x v="3"/>
    <x v="1"/>
    <x v="1"/>
    <m/>
    <s v="Overhead"/>
    <m/>
    <m/>
    <m/>
    <m/>
    <s v=" "/>
    <x v="0"/>
    <s v="39.1512783"/>
    <s v="-121.5796933"/>
    <s v="Yuba"/>
    <x v="105"/>
    <n v="12000"/>
    <m/>
    <s v="Marysville FD"/>
    <s v="Urban"/>
    <m/>
    <m/>
    <m/>
    <m/>
    <s v="Pending Data"/>
    <s v="Pending Data"/>
    <s v="Pending Data"/>
    <s v="Pending Data"/>
    <s v="2021-05-16"/>
    <m/>
    <m/>
    <m/>
    <m/>
    <m/>
    <m/>
    <m/>
    <m/>
    <m/>
    <m/>
    <m/>
    <m/>
    <m/>
    <m/>
    <m/>
    <m/>
    <m/>
    <m/>
    <m/>
    <s v=" "/>
    <s v="SIERRA"/>
    <s v="MARYSVILLE 01"/>
    <s v="18:17"/>
    <s v="05/14/2021"/>
    <m/>
    <n v="1209745234"/>
    <n v="1308"/>
    <s v="DIVVER ST"/>
    <x v="82"/>
    <n v="39.150222999999997"/>
    <n v="-121.580675"/>
    <s v="T3TADF0"/>
    <s v="FINLEY, ALAN"/>
    <n v="152331108"/>
    <s v="20210514 18:30"/>
    <n v="1120"/>
    <m/>
    <s v="called for disconnect tag- "/>
    <s v="Y"/>
    <m/>
    <m/>
    <s v="39.1512783,-121.5796933,25.100000,3D"/>
    <m/>
    <m/>
    <m/>
    <s v="marysville fire dept"/>
    <m/>
    <s v="N"/>
    <s v="N"/>
    <s v="N"/>
    <s v="Clear"/>
    <m/>
    <s v="Structures"/>
    <m/>
    <s v="Calm"/>
    <m/>
    <s v="Unknown"/>
    <m/>
    <s v="Structure Only"/>
    <m/>
    <s v="Cal Fire"/>
    <m/>
    <s v="Overhead"/>
    <m/>
    <x v="0"/>
    <m/>
    <m/>
    <m/>
    <m/>
    <m/>
    <m/>
    <s v=""/>
    <m/>
    <m/>
    <m/>
    <m/>
    <m/>
    <m/>
    <m/>
    <m/>
    <m/>
    <m/>
    <m/>
    <m/>
    <m/>
    <m/>
    <m/>
    <m/>
    <m/>
    <m/>
    <m/>
    <m/>
    <m/>
    <m/>
    <m/>
    <m/>
    <m/>
    <m/>
    <m/>
    <m/>
    <m/>
    <m/>
    <m/>
    <m/>
    <m/>
    <m/>
    <m/>
    <m/>
    <m/>
    <m/>
    <m/>
    <m/>
    <m/>
    <m/>
    <m/>
    <m/>
    <m/>
    <m/>
    <s v=""/>
  </r>
  <r>
    <x v="129"/>
    <s v="AGFC"/>
    <s v="3 - QC Complete"/>
    <d v="2021-05-14T00:00:00"/>
    <d v="2021-05-14T00:00:00"/>
    <x v="117"/>
    <s v="\\fxshare-nas05\quotashare-fs01\ESA\5 - Ignition Tracking\2021_Ignition_QC_Folders\20210514_1349216_21-0061514_nan_T005289701"/>
    <s v=" "/>
    <m/>
    <m/>
    <m/>
    <m/>
    <m/>
    <x v="0"/>
    <m/>
    <m/>
    <m/>
    <m/>
    <m/>
    <m/>
    <m/>
    <m/>
    <m/>
    <m/>
    <m/>
    <m/>
    <m/>
    <m/>
    <m/>
    <m/>
    <m/>
    <s v=" "/>
    <x v="18"/>
    <s v="13:30"/>
    <d v="2021-05-14T00:00:00"/>
    <s v="13:30"/>
    <s v="FAS"/>
    <s v="N"/>
    <s v="Y"/>
    <s v="1349216"/>
    <s v="21-0061514"/>
    <m/>
    <s v="T005289701"/>
    <m/>
    <m/>
    <m/>
    <m/>
    <s v=" "/>
    <x v="0"/>
    <x v="2"/>
    <s v="N"/>
    <s v="N"/>
    <s v="Duplicate of index 567. Line recloser failed due and ignited a birds nest that was found ontop along with a small patch of grass on the customers property. The ensuing fire was 3 meters - 0.25 acre in size. This information is preliminary."/>
    <s v="Not PG&amp;E"/>
    <s v="Other"/>
    <m/>
    <m/>
    <s v="Structure-only"/>
    <m/>
    <m/>
    <m/>
    <m/>
    <x v="4"/>
    <x v="1"/>
    <x v="1"/>
    <m/>
    <s v="Overhead"/>
    <m/>
    <m/>
    <m/>
    <m/>
    <s v=" "/>
    <x v="0"/>
    <n v="37.186228"/>
    <n v="-120.677516"/>
    <s v="Merced"/>
    <x v="106"/>
    <n v="12000"/>
    <m/>
    <s v="Merced County FD"/>
    <s v="Herbaceous"/>
    <m/>
    <m/>
    <m/>
    <m/>
    <s v="Pending Data"/>
    <s v="Pending Data"/>
    <s v="Pending Data"/>
    <s v="Pending Data"/>
    <s v="2021-05-14"/>
    <m/>
    <m/>
    <m/>
    <m/>
    <m/>
    <m/>
    <m/>
    <m/>
    <m/>
    <m/>
    <m/>
    <m/>
    <m/>
    <m/>
    <m/>
    <m/>
    <m/>
    <m/>
    <m/>
    <s v=" "/>
    <s v="YOSEMITE"/>
    <s v="MERCED 03"/>
    <s v="13:30"/>
    <s v="05/14/2021"/>
    <s v="1349216"/>
    <s v="T005289701"/>
    <m/>
    <s v="SW NW 6 9 12"/>
    <x v="8"/>
    <n v="37.185859999999998"/>
    <n v="-120.57495"/>
    <s v="Y4TAWG2"/>
    <s v="GIBSON, ADAM"/>
    <n v="252451104"/>
    <s v="20210514 15:04"/>
    <n v="9002"/>
    <n v="1"/>
    <s v="LR 4470 had a nest on it caught fire all cust restored created tag for crew to make repairs"/>
    <s v="Y"/>
    <m/>
    <m/>
    <m/>
    <n v="37.186228"/>
    <n v="-120.677516"/>
    <m/>
    <s v="merced county"/>
    <m/>
    <s v="N"/>
    <s v="Y"/>
    <m/>
    <s v="Clear"/>
    <m/>
    <s v="PG&amp;E Only"/>
    <s v="small grass fire on cust property"/>
    <s v="Calm"/>
    <m/>
    <s v="Other (Comments)"/>
    <s v="bird nest"/>
    <s v="3 meters - 0.25 Acres"/>
    <m/>
    <s v="Fire Dept"/>
    <m/>
    <s v="Overhead"/>
    <m/>
    <x v="1"/>
    <s v="PHOTOS"/>
    <s v="PG&amp;E Employee"/>
    <m/>
    <s v="OVERHEAD"/>
    <s v="RECLOSER"/>
    <s v="N"/>
    <s v=""/>
    <s v="Unplanned"/>
    <s v="Yosemite"/>
    <s v="Merced"/>
    <s v="252451104, EL NIDO-1104"/>
    <s v="21-0061514"/>
    <s v="Unplanned"/>
    <s v="Clear;32-90 F"/>
    <s v="191"/>
    <s v="16742"/>
    <s v="NO"/>
    <s v="Line to Line"/>
    <m/>
    <m/>
    <m/>
    <m/>
    <m/>
    <m/>
    <m/>
    <m/>
    <m/>
    <m/>
    <m/>
    <m/>
    <m/>
    <m/>
    <m/>
    <m/>
    <m/>
    <m/>
    <m/>
    <m/>
    <m/>
    <m/>
    <m/>
    <m/>
    <m/>
    <m/>
    <m/>
    <m/>
    <m/>
    <m/>
    <m/>
    <m/>
    <m/>
    <m/>
    <m/>
    <s v=""/>
  </r>
  <r>
    <x v="130"/>
    <s v="TLAL"/>
    <s v="2 - QC In Progress"/>
    <m/>
    <d v="2021-05-26T00:00:00"/>
    <x v="118"/>
    <s v="\\fxshare-nas05\quotashare-fs01\ESA\5 - Ignition Tracking\2021_Ignition_QC_Folders\20210514_1349216_21-0061514_nan_T005289600"/>
    <s v=" "/>
    <s v=""/>
    <m/>
    <m/>
    <m/>
    <m/>
    <x v="0"/>
    <m/>
    <m/>
    <m/>
    <m/>
    <m/>
    <m/>
    <m/>
    <m/>
    <m/>
    <m/>
    <m/>
    <m/>
    <m/>
    <m/>
    <m/>
    <m/>
    <m/>
    <s v=" "/>
    <x v="18"/>
    <s v="12:04"/>
    <d v="2021-05-14T00:00:00"/>
    <s v="12:04"/>
    <s v="FAS"/>
    <s v="N"/>
    <s v="N"/>
    <s v="1349216"/>
    <s v="21-0061514"/>
    <m/>
    <s v="T005289600, T005289701"/>
    <m/>
    <m/>
    <m/>
    <m/>
    <s v=" "/>
    <x v="2"/>
    <x v="0"/>
    <s v="Y"/>
    <s v="Y"/>
    <m/>
    <s v="PG&amp;E"/>
    <s v="Other"/>
    <s v="D"/>
    <m/>
    <s v="3 meters - 0.25 Acres"/>
    <s v="estimated at 100ft by 30ft"/>
    <n v="6.8870523399999994E-2"/>
    <m/>
    <m/>
    <x v="5"/>
    <x v="2"/>
    <x v="5"/>
    <m/>
    <s v="Overhead"/>
    <s v="Primary"/>
    <s v="Recloser"/>
    <m/>
    <m/>
    <s v=" "/>
    <x v="0"/>
    <n v="37.186228"/>
    <n v="-120.677516"/>
    <s v="Merced"/>
    <x v="106"/>
    <n v="12000"/>
    <m/>
    <s v="Merced County FD"/>
    <m/>
    <m/>
    <m/>
    <m/>
    <m/>
    <s v="Pending Data"/>
    <s v="Pending Data"/>
    <s v="Pending Data"/>
    <s v="Pending Data"/>
    <s v="2021-05-14"/>
    <m/>
    <m/>
    <m/>
    <m/>
    <m/>
    <m/>
    <m/>
    <m/>
    <m/>
    <m/>
    <m/>
    <m/>
    <m/>
    <m/>
    <m/>
    <m/>
    <m/>
    <m/>
    <m/>
    <s v=" "/>
    <s v="YOSEMITE"/>
    <s v="MERCED 03"/>
    <s v="12:04"/>
    <s v="05/14/2021"/>
    <s v="1349216"/>
    <s v="T005289600"/>
    <m/>
    <s v="SW NW 6 9 12"/>
    <x v="8"/>
    <n v="37.185859999999998"/>
    <n v="-120.57495"/>
    <s v="Y1TKMKS"/>
    <s v="KANE, KYLE"/>
    <n v="252451104"/>
    <s v="20210514 14:56"/>
    <n v="9002"/>
    <n v="1"/>
    <s v="fnd Lr- 4470 completely melted. Bypassed Lr. All customers now restored. Crew to replace Lr."/>
    <s v="Y"/>
    <m/>
    <m/>
    <m/>
    <m/>
    <m/>
    <s v="Fire Dept left before i was able to get the contact information"/>
    <s v="unknown"/>
    <m/>
    <s v="N"/>
    <s v="Y"/>
    <m/>
    <s v="Clear"/>
    <m/>
    <s v="Private Land"/>
    <s v="weeds"/>
    <s v="Light"/>
    <m/>
    <s v="Animal"/>
    <s v="bird nest topside of Lr 4470"/>
    <s v="3 meters - 0.25 Acres"/>
    <s v="estimated at 100ft by 30ft"/>
    <s v="Cal Fire"/>
    <s v="merced county contracts with cal fire"/>
    <s v="Overhead"/>
    <m/>
    <x v="0"/>
    <m/>
    <m/>
    <m/>
    <s v="BIRD-FOUND"/>
    <s v="RECLOSER"/>
    <s v="N"/>
    <s v=" "/>
    <s v="Unplanned"/>
    <s v="Yosemite"/>
    <s v="Merced"/>
    <s v="252451104, EL NIDO-1104"/>
    <s v="21-0061514"/>
    <s v="Unplanned"/>
    <s v="Clear;32-90 F"/>
    <s v="191"/>
    <s v="16742"/>
    <s v="NO"/>
    <s v="Line to Line"/>
    <m/>
    <m/>
    <m/>
    <m/>
    <m/>
    <m/>
    <m/>
    <m/>
    <m/>
    <m/>
    <m/>
    <m/>
    <m/>
    <m/>
    <m/>
    <m/>
    <m/>
    <m/>
    <m/>
    <m/>
    <m/>
    <m/>
    <m/>
    <m/>
    <m/>
    <m/>
    <m/>
    <m/>
    <m/>
    <m/>
    <m/>
    <m/>
    <s v=""/>
    <s v=""/>
    <s v=""/>
    <s v=""/>
  </r>
  <r>
    <x v="131"/>
    <s v="AGFC"/>
    <s v="3 - QC Complete"/>
    <d v="2021-05-14T00:00:00"/>
    <d v="2021-05-14T00:00:00"/>
    <x v="119"/>
    <s v="\\fxshare-nas05\quotashare-fs01\ESA\5 - Ignition Tracking\2021_Ignition_QC_Folders\20210513_nan_nan_nan_6929470421"/>
    <s v=" "/>
    <m/>
    <m/>
    <m/>
    <m/>
    <m/>
    <x v="0"/>
    <m/>
    <m/>
    <m/>
    <m/>
    <m/>
    <m/>
    <m/>
    <m/>
    <m/>
    <m/>
    <m/>
    <m/>
    <m/>
    <m/>
    <m/>
    <m/>
    <m/>
    <s v=" "/>
    <x v="19"/>
    <s v="21:33"/>
    <m/>
    <m/>
    <s v="FAS"/>
    <s v="N"/>
    <s v="N"/>
    <m/>
    <m/>
    <m/>
    <n v="6929470421"/>
    <m/>
    <m/>
    <m/>
    <m/>
    <s v=" "/>
    <x v="0"/>
    <x v="2"/>
    <s v="N"/>
    <s v="N"/>
    <s v="Structure fire, not attributable to PG&amp;E. No problem found by responding troubleman. This information is preliminary."/>
    <s v="Not PG&amp;E"/>
    <s v="Building"/>
    <m/>
    <m/>
    <s v="&lt;0.25"/>
    <m/>
    <m/>
    <m/>
    <m/>
    <x v="3"/>
    <x v="1"/>
    <x v="1"/>
    <m/>
    <s v="Overhead"/>
    <m/>
    <m/>
    <m/>
    <m/>
    <s v=" "/>
    <x v="0"/>
    <s v="36.0044733"/>
    <s v="-120.1277850"/>
    <s v="Kings"/>
    <x v="107"/>
    <n v="21000"/>
    <m/>
    <s v="Unknown"/>
    <s v="Urban"/>
    <m/>
    <m/>
    <m/>
    <m/>
    <s v="Pending Data"/>
    <s v="Pending Data"/>
    <s v="Pending Data"/>
    <s v="Pending Data"/>
    <s v="2021-05-14"/>
    <m/>
    <m/>
    <m/>
    <m/>
    <m/>
    <m/>
    <m/>
    <m/>
    <m/>
    <m/>
    <m/>
    <m/>
    <m/>
    <m/>
    <m/>
    <m/>
    <m/>
    <m/>
    <m/>
    <s v=" "/>
    <s v="FRESNO"/>
    <s v="COALINGA 01"/>
    <s v="21:33"/>
    <s v="05/13/2021"/>
    <m/>
    <n v="6929470421"/>
    <n v="709"/>
    <s v="E DOME ST"/>
    <x v="83"/>
    <n v="36.00385"/>
    <n v="-120.12806999999999"/>
    <s v="F6TJMRY"/>
    <s v="ROGERS, JAMES"/>
    <n v="252732104"/>
    <s v="20210513 23:57"/>
    <n v="1120"/>
    <m/>
    <s v="NO DAMAGE TO PANEL OR SERVICE PWR WAS ON AT 707 DOME ST AT 709 PANEL ON OTHER SIDE OF HOME AWAY FROM FIRE NO DAMAGE THERE EITHER FD DID NOT CONDEM HOMES RESIDENCE STILL ONSITE FD NOT ON SITE"/>
    <s v="Y"/>
    <m/>
    <m/>
    <s v="36.0044733,-120.1277850,239.900000,3D"/>
    <m/>
    <m/>
    <m/>
    <s v="UNKNOWN NOT ON SITE"/>
    <m/>
    <s v="N"/>
    <s v="Y"/>
    <s v="N"/>
    <s v="Clear"/>
    <m/>
    <s v="Structures"/>
    <m/>
    <s v="Calm"/>
    <m/>
    <s v="Unknown"/>
    <m/>
    <s v="Structure Only"/>
    <m/>
    <s v="Fire Dept"/>
    <m/>
    <s v="Overhead"/>
    <m/>
    <x v="0"/>
    <m/>
    <m/>
    <m/>
    <m/>
    <m/>
    <m/>
    <s v=""/>
    <m/>
    <m/>
    <m/>
    <m/>
    <m/>
    <m/>
    <m/>
    <m/>
    <m/>
    <m/>
    <m/>
    <m/>
    <m/>
    <m/>
    <m/>
    <m/>
    <m/>
    <m/>
    <m/>
    <m/>
    <m/>
    <m/>
    <m/>
    <m/>
    <m/>
    <m/>
    <m/>
    <m/>
    <m/>
    <m/>
    <m/>
    <m/>
    <m/>
    <m/>
    <m/>
    <m/>
    <m/>
    <m/>
    <m/>
    <m/>
    <m/>
    <m/>
    <m/>
    <m/>
    <m/>
    <m/>
    <s v=""/>
  </r>
  <r>
    <x v="132"/>
    <s v="TLAL"/>
    <s v="2 - QC In Progress"/>
    <m/>
    <d v="2021-05-26T00:00:00"/>
    <x v="120"/>
    <s v="\\fxshare-nas05\quotashare-fs01\ESA\5 - Ignition Tracking\2021_Ignition_QC_Folders\20210513_1348545_21-0061243_nan_T005288882"/>
    <s v=" "/>
    <s v=""/>
    <m/>
    <m/>
    <m/>
    <m/>
    <x v="0"/>
    <m/>
    <m/>
    <m/>
    <m/>
    <m/>
    <m/>
    <m/>
    <m/>
    <m/>
    <m/>
    <m/>
    <m/>
    <m/>
    <m/>
    <m/>
    <m/>
    <m/>
    <s v=" "/>
    <x v="19"/>
    <s v="18:03"/>
    <d v="2021-05-13T00:00:00"/>
    <s v="18:03"/>
    <s v="FAS"/>
    <s v="N"/>
    <s v="N"/>
    <n v="1348545"/>
    <s v="21-0061243"/>
    <m/>
    <s v="T005288882"/>
    <s v="31540379"/>
    <m/>
    <m/>
    <m/>
    <s v=" "/>
    <x v="0"/>
    <x v="0"/>
    <s v="Y"/>
    <s v="N"/>
    <m/>
    <s v="PG&amp;E"/>
    <s v="Vegetation"/>
    <s v="D"/>
    <m/>
    <s v="&lt; 1 meter"/>
    <m/>
    <m/>
    <m/>
    <m/>
    <x v="2"/>
    <x v="2"/>
    <x v="2"/>
    <m/>
    <s v="Overhead"/>
    <s v="Primary"/>
    <s v="Conductor - Primary"/>
    <m/>
    <m/>
    <s v=" "/>
    <x v="0"/>
    <s v="39.1941983"/>
    <s v="-121.1717550"/>
    <s v="Nevada"/>
    <x v="108"/>
    <n v="21000"/>
    <m/>
    <s v="Self Extinguished"/>
    <m/>
    <m/>
    <m/>
    <m/>
    <m/>
    <s v="Pending Data"/>
    <s v="Pending Data"/>
    <s v="Pending Data"/>
    <s v="Pending Data"/>
    <s v="2021-05-14"/>
    <m/>
    <m/>
    <m/>
    <m/>
    <m/>
    <m/>
    <m/>
    <m/>
    <m/>
    <m/>
    <m/>
    <m/>
    <m/>
    <m/>
    <m/>
    <m/>
    <m/>
    <m/>
    <m/>
    <s v=" "/>
    <s v="SIERRA"/>
    <s v="GRASS VALLEY 03"/>
    <s v="18:03"/>
    <s v="05/13/2021"/>
    <s v="1348545"/>
    <s v="T005288882"/>
    <n v="10870"/>
    <s v="WILLOWBROOK LN"/>
    <x v="84"/>
    <n v="39.196950000000001"/>
    <n v="-121.17331"/>
    <s v="T2TJKRB"/>
    <s v="RAGGIO, JAMES"/>
    <n v="153132105"/>
    <s v="20210513 19:54"/>
    <n v="9002"/>
    <m/>
    <s v="tree fell into 4acsr cuasing minor burns/flames in tree. wire arc till it seperated and fell to ground"/>
    <s v="Y"/>
    <m/>
    <m/>
    <s v="39.1941983,-121.1717550,456.300000,3D"/>
    <m/>
    <m/>
    <m/>
    <m/>
    <m/>
    <s v="N"/>
    <s v="Y"/>
    <m/>
    <s v="Clear"/>
    <m/>
    <s v="Private Land"/>
    <m/>
    <s v="Calm"/>
    <m/>
    <s v="Vegetation"/>
    <m/>
    <s v="&lt; 1 meter"/>
    <m/>
    <s v="Self Extinguished"/>
    <m/>
    <s v="Overhead"/>
    <m/>
    <x v="1"/>
    <s v="Pictures"/>
    <s v="PG&amp;E Employee"/>
    <s v="james raggio"/>
    <s v="TREE-FELL INTO LINE"/>
    <s v="CONDUCTOR, OVERHEAD"/>
    <s v="N"/>
    <s v=" "/>
    <s v="Unplanned"/>
    <s v="Sierra"/>
    <s v="Nevada"/>
    <s v="153132105, NARROWS-2105"/>
    <s v="21-0061243"/>
    <s v="Unplanned"/>
    <s v="Clear;32-90 F"/>
    <s v="29"/>
    <s v="8758"/>
    <s v="NO"/>
    <s v="Line to Ground"/>
    <s v="Sustained"/>
    <s v="No"/>
    <s v="7639"/>
    <s v="OH"/>
    <s v="Fuse"/>
    <s v="1348545"/>
    <s v="Connector or Splice (OH), Broken, wire on ground"/>
    <s v=" "/>
    <s v="05/13/21 20:17"/>
    <s v=" "/>
    <s v="WillowbrkLn off PennVlyDr .1mi"/>
    <s v="@ 10870 WILLOW BROOK"/>
    <s v=" "/>
    <s v="@ 10870 WILLOW BROOK"/>
    <s v=" "/>
    <s v="No"/>
    <s v="Vegetation, Tree - fell into line"/>
    <s v=" "/>
    <s v="No"/>
    <s v=" "/>
    <m/>
    <m/>
    <m/>
    <m/>
    <m/>
    <m/>
    <m/>
    <m/>
    <m/>
    <m/>
    <m/>
    <m/>
    <s v=""/>
    <s v=""/>
    <s v=""/>
    <s v=""/>
  </r>
  <r>
    <x v="133"/>
    <s v="AGFC"/>
    <s v="3 - QC Complete"/>
    <d v="2021-05-14T00:00:00"/>
    <d v="2021-05-14T00:00:00"/>
    <x v="121"/>
    <s v="\\fxshare-nas05\quotashare-fs01\ESA\5 - Ignition Tracking\2021_Ignition_QC_Folders\20210513_nan_nan_nan_8510089378"/>
    <s v=" "/>
    <m/>
    <m/>
    <m/>
    <m/>
    <m/>
    <x v="0"/>
    <m/>
    <m/>
    <m/>
    <m/>
    <m/>
    <m/>
    <m/>
    <m/>
    <m/>
    <m/>
    <m/>
    <m/>
    <m/>
    <m/>
    <m/>
    <m/>
    <m/>
    <s v=" "/>
    <x v="19"/>
    <s v="15:45"/>
    <m/>
    <m/>
    <s v="FAS"/>
    <s v="N"/>
    <s v="N"/>
    <m/>
    <m/>
    <m/>
    <n v="8510089378"/>
    <m/>
    <m/>
    <m/>
    <m/>
    <s v=" "/>
    <x v="0"/>
    <x v="2"/>
    <s v="N"/>
    <s v="N"/>
    <s v="Structure fire, not attributable to PG&amp;E. Troubleman marked completion code as &quot;Fire-Struc-Non Comp Equip&quot; this information is preliminary."/>
    <s v="Not PG&amp;E"/>
    <s v="Building"/>
    <m/>
    <m/>
    <s v="Structure-only"/>
    <m/>
    <m/>
    <m/>
    <m/>
    <x v="3"/>
    <x v="1"/>
    <x v="1"/>
    <m/>
    <s v="Overhead"/>
    <m/>
    <m/>
    <m/>
    <m/>
    <s v=" "/>
    <x v="0"/>
    <s v="37.3118983"/>
    <s v="-121.8745200"/>
    <s v="Santa Clara"/>
    <x v="109"/>
    <n v="12000"/>
    <m/>
    <s v="Unknown"/>
    <s v="Urban"/>
    <m/>
    <m/>
    <m/>
    <m/>
    <s v="Pending Data"/>
    <s v="Pending Data"/>
    <s v="Pending Data"/>
    <s v="Pending Data"/>
    <s v="2021-05-14"/>
    <m/>
    <m/>
    <m/>
    <m/>
    <m/>
    <m/>
    <m/>
    <m/>
    <m/>
    <m/>
    <m/>
    <m/>
    <m/>
    <m/>
    <m/>
    <m/>
    <m/>
    <m/>
    <m/>
    <s v=" "/>
    <s v="SAN JOSE"/>
    <s v="SAN JOSE 08"/>
    <s v="15:45"/>
    <s v="05/13/2021"/>
    <m/>
    <n v="8510089378"/>
    <n v="1517"/>
    <s v="POMONA AVE # A"/>
    <x v="36"/>
    <n v="37.312228999999988"/>
    <n v="-121.875102"/>
    <s v="J2TNXP9"/>
    <s v="PATTERSON, NORRELL"/>
    <n v="83701108"/>
    <s v="20210513 16:47"/>
    <n v="1121"/>
    <m/>
    <s v="SEALED  P/BATTALION CHIEF"/>
    <s v="Y"/>
    <m/>
    <m/>
    <s v="37.3118983,-121.8745200,35.600000,3D"/>
    <m/>
    <m/>
    <m/>
    <s v="UNKNOWN"/>
    <m/>
    <s v="N"/>
    <s v="Y"/>
    <s v="N"/>
    <s v="Clear"/>
    <m/>
    <s v="Structures"/>
    <m/>
    <s v="Calm"/>
    <m/>
    <s v="3rd Party"/>
    <m/>
    <s v="Structure Only"/>
    <m/>
    <s v="Fire Dept"/>
    <m/>
    <s v="Overhead"/>
    <m/>
    <x v="0"/>
    <m/>
    <s v="Police Agency"/>
    <m/>
    <m/>
    <m/>
    <m/>
    <s v=""/>
    <m/>
    <m/>
    <m/>
    <m/>
    <m/>
    <m/>
    <m/>
    <m/>
    <m/>
    <m/>
    <m/>
    <m/>
    <m/>
    <m/>
    <m/>
    <m/>
    <m/>
    <m/>
    <m/>
    <m/>
    <m/>
    <m/>
    <m/>
    <m/>
    <m/>
    <m/>
    <m/>
    <m/>
    <m/>
    <m/>
    <m/>
    <m/>
    <m/>
    <m/>
    <m/>
    <m/>
    <m/>
    <m/>
    <m/>
    <m/>
    <m/>
    <m/>
    <m/>
    <m/>
    <m/>
    <m/>
    <s v=""/>
  </r>
  <r>
    <x v="134"/>
    <s v="S7RM"/>
    <s v="3 - QC Complete"/>
    <d v="2021-05-18T00:00:00"/>
    <d v="2021-05-18T00:00:00"/>
    <x v="122"/>
    <s v="\\fxshare-nas05\quotashare-fs01\ESA\5 - Ignition Tracking\2021_Ignition_QC_Folders\20210513_1347671_21-0060792_nan_T005288129"/>
    <s v=" "/>
    <m/>
    <m/>
    <m/>
    <m/>
    <m/>
    <x v="0"/>
    <m/>
    <m/>
    <m/>
    <m/>
    <m/>
    <m/>
    <m/>
    <m/>
    <m/>
    <m/>
    <s v="Y"/>
    <d v="2021-05-18T00:00:00"/>
    <m/>
    <s v="CAVF"/>
    <s v="CAVF@pge.com"/>
    <s v="Tracking?"/>
    <m/>
    <s v=" "/>
    <x v="19"/>
    <d v="1899-12-30T07:08:00"/>
    <d v="2021-05-13T00:00:00"/>
    <d v="1899-12-30T07:08:00"/>
    <s v="FAS"/>
    <s v="N"/>
    <s v="N"/>
    <s v="1347671"/>
    <s v="21-0060792"/>
    <m/>
    <s v="T005288129"/>
    <n v="121325023"/>
    <m/>
    <m/>
    <m/>
    <s v=" "/>
    <x v="0"/>
    <x v="0"/>
    <s v="N"/>
    <s v="N"/>
    <s v="On May 13th, 2021 at 07:13 hrs. a PG &amp; E Troubleman was dispatched to the Hollister 2102 21 KV Distribution circuit near Pacheco Pass Rd. in the City of Hollister in response to a reported pole top fire.  This ignition occurred in a Tier 2 HFTD during a foggy weather condition.  The responding troubleman noted the top of a Distribution level pole burnt off and part of the pole was on the ground.  The fire was limited to PG &amp; E assets, was less than 1 Meter in size and was extinguished by the troubleman.  Initial analysis indates that the ignition occurred due to tracking after a foggy, moist weather condition.  On May 13, 2021 a PG &amp; E crew replaced the pole, crossarm, insulator and Guy line."/>
    <s v="PG&amp;E"/>
    <s v="Other"/>
    <s v="D"/>
    <s v="D"/>
    <s v="&lt;3 meters of linear travel"/>
    <s v="Top of pole only less than 1 Meter"/>
    <m/>
    <m/>
    <m/>
    <x v="0"/>
    <x v="0"/>
    <x v="0"/>
    <s v="N"/>
    <s v="Overhead"/>
    <s v="Primary"/>
    <s v="Pole"/>
    <s v="Pole, crossarm,insulator, Guy line"/>
    <s v="SAP #: 103832579"/>
    <s v=" "/>
    <x v="1"/>
    <n v="37.064340000000001"/>
    <n v="-121.21147999999999"/>
    <s v="Santa Clara"/>
    <x v="110"/>
    <n v="21000"/>
    <m/>
    <s v="Employee"/>
    <s v="Herbaceous"/>
    <m/>
    <m/>
    <n v="490"/>
    <m/>
    <s v="Pending Data"/>
    <s v="Pending Data"/>
    <s v="Pending Data"/>
    <s v="Pending Data"/>
    <s v="2021-05-13"/>
    <m/>
    <m/>
    <m/>
    <m/>
    <m/>
    <m/>
    <m/>
    <m/>
    <m/>
    <m/>
    <m/>
    <m/>
    <m/>
    <m/>
    <m/>
    <m/>
    <m/>
    <m/>
    <m/>
    <s v=" "/>
    <s v="SAN JOSE"/>
    <s v="GILROY 02"/>
    <s v="07:24"/>
    <s v="05/13/2021"/>
    <s v="1347671"/>
    <s v="T005288129"/>
    <n v="38760"/>
    <s v="DINOSAUR POINT RD"/>
    <x v="85"/>
    <n v="37.067770000000003"/>
    <n v="-121.21774000000001"/>
    <s v="C1TCAV7"/>
    <s v="VALLEJO, CRAIG "/>
    <n v="182492102"/>
    <s v="20210513 10:20"/>
    <n v="9002"/>
    <n v="1"/>
    <s v="Top pole burnt off, crew to replace pole"/>
    <s v="Y"/>
    <m/>
    <m/>
    <m/>
    <n v="37.064340000000001"/>
    <n v="-121.21147999999999"/>
    <s v="Top of pole burning and part of pole on ground.  I put it out myself"/>
    <m/>
    <m/>
    <s v="N"/>
    <s v="Y"/>
    <m/>
    <s v="Other (Comments)"/>
    <s v="FOGGY"/>
    <s v="PG&amp;E Only"/>
    <m/>
    <s v="Breezy"/>
    <m/>
    <s v="PG&amp;E Equipment"/>
    <m/>
    <s v="Structure Only"/>
    <m/>
    <s v="Employee"/>
    <m/>
    <s v="Overhead"/>
    <m/>
    <x v="1"/>
    <s v="PHOTOS"/>
    <s v="PG&amp;E Employee"/>
    <s v="just photo's"/>
    <s v="OVERHEAD"/>
    <s v="POLE-WOOD"/>
    <s v="N"/>
    <s v=""/>
    <s v="Unplanned"/>
    <s v="Central Coast"/>
    <s v="Hollister"/>
    <s v="182492102, HOLLISTER-2102"/>
    <s v="21-0060792"/>
    <s v="Unplanned"/>
    <s v="Clear;32-90 F"/>
    <s v="19"/>
    <s v="10127"/>
    <s v="NO"/>
    <s v="Line to Line"/>
    <s v="Sustained"/>
    <s v="No"/>
    <s v="9765"/>
    <s v="OH"/>
    <s v="Fuse"/>
    <s v="1347671"/>
    <s v="Pole-Wood, Broken, wire on ground"/>
    <s v=" "/>
    <s v="05/13/21 12:19"/>
    <s v=" "/>
    <s v="2000 PACHECO PASS"/>
    <s v="1 POLE LD SIDE OF MTR#1009290960"/>
    <s v=" "/>
    <s v=" "/>
    <s v=" "/>
    <s v="No"/>
    <s v="Equipment Failure/Involved, Overhead"/>
    <s v=" "/>
    <s v="No"/>
    <s v=" "/>
    <m/>
    <m/>
    <m/>
    <m/>
    <m/>
    <m/>
    <m/>
    <m/>
    <m/>
    <m/>
    <m/>
    <m/>
    <m/>
    <m/>
    <m/>
    <s v=""/>
  </r>
  <r>
    <x v="135"/>
    <s v="TLAL"/>
    <s v="3 - QC Complete"/>
    <d v="2021-05-31T00:00:00"/>
    <d v="2021-05-31T00:00:00"/>
    <x v="123"/>
    <s v="\\fxshare-nas05\quotashare-fs01\ESA\5 - Ignition Tracking\2021_Ignition_QC_Folders\20210513_nan_nan_nan_218955549"/>
    <s v=" "/>
    <s v="Y"/>
    <s v="TLAL"/>
    <s v="Outage Date &amp; Time Added; Additional FOID Added; CPUC Reportable Ignition, Burned Material Other Than PG&amp;E Assets, Fire Greater Than 1 Linear Meter, Fire Size, Fire Size - Troubleman Comments, Wildfire Acreage Burned - Final Updated"/>
    <d v="2021-05-31T00:00:00"/>
    <m/>
    <x v="0"/>
    <m/>
    <m/>
    <m/>
    <m/>
    <m/>
    <m/>
    <m/>
    <m/>
    <m/>
    <m/>
    <m/>
    <m/>
    <m/>
    <m/>
    <m/>
    <m/>
    <m/>
    <s v=" "/>
    <x v="19"/>
    <s v="00:10"/>
    <d v="2021-05-13T00:00:00"/>
    <d v="1899-12-30T00:14:00"/>
    <s v="FAS"/>
    <s v="N"/>
    <s v="N"/>
    <n v="1347613"/>
    <s v="21-0060739"/>
    <m/>
    <s v="0218955549, T005288044"/>
    <s v="121323593, 121324135"/>
    <m/>
    <m/>
    <s v="PG&amp;E_562_Ignition_20210513_1.jpg"/>
    <s v=" "/>
    <x v="2"/>
    <x v="0"/>
    <s v="Y"/>
    <s v="Y"/>
    <s v="On May 13, 2021 at 0117 hours, PG&amp;E Troubleman patrolled the Orland B 1103 Distribution Circuit number 102701103, in the Local Responsibility area near 3477 County Rd M, Artois (Orland). They observed a fallen tree, an energized primary overhead conductor broken down on the ground, a damaged 40' class 3 wood pole, a damaged transformer, and a fire. Initial analysis indicates the ignition was caused by a living 120' tall eucalyptus tree that partially failed and fell through the primary overhead conductor, which resulted in the wire falling down onto the customer's tool shed, and a fire ensued. The 28&quot; diameter x 55' long limb tore out of eucalyptus tree 15' from the branch connection. The causal tree was a green, healthy, over-mature eucalyptus with no external or internal signs of defect, but the failed limb had severe lean towards the line. There were multiple other mature to over-mature eucalyptus trees at location had severe lean as well. While lines were on the ground, two eucalyptus trees were removed due to fire damage and six were pruned to remove all overhang and limbs with severe lean towards the lines. The Orland Fire Department responded to and extinguished the 100' x 50' fire. The 108-minute outage affected 171 customers. The EC tag 121323593 was completed and the EC tag 121324135 is still open. The line was returned to service on May 13, 2021. This information is preliminary."/>
    <s v="PG&amp;E"/>
    <s v="Vegetation"/>
    <s v="D"/>
    <s v="D"/>
    <s v="3 meters - 0.25 Acres"/>
    <s v="100FT BY 50FT"/>
    <n v="0.114784206"/>
    <m/>
    <m/>
    <x v="2"/>
    <x v="2"/>
    <x v="2"/>
    <s v="Y"/>
    <s v="Overhead"/>
    <s v="Primary"/>
    <s v="Conductor - Primary"/>
    <s v="Conductor, Transformer"/>
    <s v="Circuit ID: 102701103; SAP ID: 100361642"/>
    <s v=" "/>
    <x v="0"/>
    <s v="39.6657950"/>
    <s v="-122.1849583"/>
    <s v="Glenn"/>
    <x v="111"/>
    <n v="12000"/>
    <m/>
    <s v="Orland FD"/>
    <s v="Agriculture"/>
    <m/>
    <m/>
    <n v="490"/>
    <m/>
    <s v="Pending Data"/>
    <s v="Pending Data"/>
    <s v="Pending Data"/>
    <s v="Pending Data"/>
    <s v="2021-05-13"/>
    <m/>
    <m/>
    <m/>
    <m/>
    <m/>
    <m/>
    <m/>
    <m/>
    <m/>
    <m/>
    <m/>
    <m/>
    <m/>
    <m/>
    <m/>
    <m/>
    <m/>
    <m/>
    <m/>
    <s v=" "/>
    <s v="NORTH VALLEY"/>
    <s v="ORLAND"/>
    <s v="00:10"/>
    <s v="05/13/2021"/>
    <m/>
    <n v="218955549"/>
    <n v="3477"/>
    <s v="ROAD M"/>
    <x v="86"/>
    <n v="39.664000000000001"/>
    <n v="-122.1835"/>
    <s v="V3TBDAB"/>
    <s v="AGEE, BOBBY"/>
    <n v="102701103"/>
    <s v="20210513 03:11"/>
    <n v="1110"/>
    <m/>
    <s v="TREE THROUGH LINE"/>
    <s v="Y"/>
    <m/>
    <m/>
    <s v="39.6657950,-122.1849583,58.300000,3D"/>
    <m/>
    <m/>
    <m/>
    <s v="ARTOIS"/>
    <m/>
    <s v="N"/>
    <s v="Y"/>
    <s v="Y"/>
    <s v="Clear"/>
    <m/>
    <s v="Private Land"/>
    <m/>
    <s v="Light"/>
    <m/>
    <s v="Vegetation"/>
    <m/>
    <s v="Structure Only"/>
    <m/>
    <s v="Fire Dept"/>
    <m/>
    <s v="Overhead"/>
    <m/>
    <x v="0"/>
    <m/>
    <m/>
    <m/>
    <m/>
    <m/>
    <m/>
    <s v=" "/>
    <m/>
    <m/>
    <m/>
    <m/>
    <m/>
    <m/>
    <m/>
    <m/>
    <m/>
    <m/>
    <m/>
    <m/>
    <m/>
    <m/>
    <m/>
    <m/>
    <m/>
    <m/>
    <m/>
    <m/>
    <m/>
    <m/>
    <m/>
    <m/>
    <m/>
    <m/>
    <m/>
    <m/>
    <m/>
    <m/>
    <m/>
    <m/>
    <m/>
    <m/>
    <m/>
    <m/>
    <m/>
    <m/>
    <m/>
    <m/>
    <m/>
    <m/>
    <m/>
    <s v=""/>
    <s v=""/>
    <s v=""/>
    <s v=""/>
  </r>
  <r>
    <x v="136"/>
    <s v="AGFC"/>
    <s v="3 - QC Complete"/>
    <d v="2021-05-12T00:00:00"/>
    <d v="2021-05-12T00:00:00"/>
    <x v="124"/>
    <s v="\\fxshare-nas05\quotashare-fs01\ESA\5 - Ignition Tracking\2021_Ignition_QC_Folders\20210512_nan_nan_nan_6974687149"/>
    <s v=" "/>
    <m/>
    <m/>
    <m/>
    <m/>
    <m/>
    <x v="0"/>
    <m/>
    <m/>
    <m/>
    <m/>
    <m/>
    <m/>
    <m/>
    <m/>
    <m/>
    <m/>
    <m/>
    <m/>
    <m/>
    <m/>
    <m/>
    <m/>
    <m/>
    <s v=" "/>
    <x v="20"/>
    <s v="16:45"/>
    <m/>
    <m/>
    <s v="FAS"/>
    <s v="N"/>
    <s v="N"/>
    <m/>
    <m/>
    <m/>
    <n v="6974687149"/>
    <m/>
    <m/>
    <m/>
    <m/>
    <s v=" "/>
    <x v="0"/>
    <x v="2"/>
    <s v="N"/>
    <s v="N"/>
    <s v="Structure fire, not attributable to PG&amp;E assets. Service disconnected per FD. This information is preliminary."/>
    <s v="Not PG&amp;E"/>
    <s v="Building"/>
    <m/>
    <m/>
    <s v="Structure-PG&amp;E only"/>
    <m/>
    <m/>
    <m/>
    <m/>
    <x v="3"/>
    <x v="1"/>
    <x v="1"/>
    <m/>
    <s v="Overhead"/>
    <m/>
    <m/>
    <m/>
    <m/>
    <s v=" "/>
    <x v="0"/>
    <s v="36.1056933"/>
    <s v="-119.5812200"/>
    <s v="Kings"/>
    <x v="112"/>
    <n v="12000"/>
    <m/>
    <s v="Corcoran FD"/>
    <s v="Urban"/>
    <m/>
    <m/>
    <m/>
    <m/>
    <s v="Pending Data"/>
    <s v="Pending Data"/>
    <s v="Pending Data"/>
    <s v="Pending Data"/>
    <s v="2021-05-12"/>
    <m/>
    <m/>
    <m/>
    <m/>
    <m/>
    <m/>
    <m/>
    <m/>
    <m/>
    <m/>
    <m/>
    <m/>
    <m/>
    <m/>
    <m/>
    <m/>
    <m/>
    <m/>
    <m/>
    <s v=" "/>
    <s v="FRESNO"/>
    <s v="CORCORAN"/>
    <s v="16:45"/>
    <s v="05/12/2021"/>
    <m/>
    <n v="6974687149"/>
    <n v="2029"/>
    <s v="NORTH AVE"/>
    <x v="16"/>
    <n v="36.105227999999997"/>
    <n v="-119.572562"/>
    <s v="F5TJBG3"/>
    <s v="GORDON, JIM"/>
    <n v="252171112"/>
    <s v="20210512 17:49"/>
    <n v="1101"/>
    <m/>
    <s v="Disconnect power per Corcoran Fire Dept. Structure Fire, No PGE damaged"/>
    <s v="Y"/>
    <n v="5"/>
    <s v="\\fxshare-nas05\quotashare-fs01\ESA\5 - Ignition Tracking\Fire_Tab_Attachment_Files"/>
    <s v="36.1056933,-119.5812200,53.300000,3D"/>
    <m/>
    <m/>
    <s v="2029 North Ave. Corcoran Calif."/>
    <s v="Corcoran FD 559-992-2156"/>
    <m/>
    <s v="N"/>
    <s v="Y"/>
    <s v="N"/>
    <s v="Clear"/>
    <m/>
    <s v="Structures"/>
    <s v="Customer Res."/>
    <s v="Calm"/>
    <m/>
    <s v="3rd Party"/>
    <m/>
    <s v="Structure Only"/>
    <m/>
    <s v="Fire Dept"/>
    <m/>
    <s v="Other (Comments)"/>
    <s v="Customer equipment"/>
    <x v="0"/>
    <m/>
    <s v="Fire Dept"/>
    <s v="Capt. Stephen Luis 559-992-2156"/>
    <m/>
    <m/>
    <m/>
    <s v=""/>
    <m/>
    <m/>
    <m/>
    <m/>
    <m/>
    <m/>
    <m/>
    <m/>
    <m/>
    <m/>
    <m/>
    <m/>
    <m/>
    <m/>
    <m/>
    <m/>
    <m/>
    <m/>
    <m/>
    <m/>
    <m/>
    <m/>
    <m/>
    <m/>
    <m/>
    <m/>
    <m/>
    <m/>
    <m/>
    <m/>
    <m/>
    <m/>
    <m/>
    <m/>
    <m/>
    <m/>
    <m/>
    <m/>
    <m/>
    <m/>
    <m/>
    <m/>
    <m/>
    <m/>
    <m/>
    <m/>
    <s v=""/>
  </r>
  <r>
    <x v="137"/>
    <s v="TLAL"/>
    <s v="2 - QC In Progress"/>
    <m/>
    <d v="2021-05-26T00:00:00"/>
    <x v="125"/>
    <s v="\\fxshare-nas05\quotashare-fs01\ESA\5 - Ignition Tracking\2021_Ignition_QC_Folders\20210512_nan_nan_nan_4265572280"/>
    <s v=" "/>
    <s v=""/>
    <m/>
    <m/>
    <m/>
    <m/>
    <x v="0"/>
    <m/>
    <m/>
    <m/>
    <m/>
    <m/>
    <m/>
    <m/>
    <m/>
    <m/>
    <m/>
    <m/>
    <m/>
    <m/>
    <m/>
    <m/>
    <m/>
    <m/>
    <s v=" "/>
    <x v="20"/>
    <s v="15:32"/>
    <m/>
    <m/>
    <s v="FAS"/>
    <s v="N"/>
    <s v="N"/>
    <m/>
    <m/>
    <m/>
    <s v="4265572280, 4260860572, 4266935588"/>
    <m/>
    <m/>
    <m/>
    <m/>
    <s v=" "/>
    <x v="2"/>
    <x v="0"/>
    <s v="Y"/>
    <s v="Y"/>
    <s v="[Awaiting Veg Report]: On May 12, 2021 at 1625 hours, a PG&amp;E Troubleman patrolled the Lakeville 1102 Distribution Circuit number 043371102 , near 4640 Old Adobe Road in Petaluma. He observed an idle service conductor arcing across Old Adobe Road.  Initial analysis indicates the ignition was caused by vines that grew onto service conductor causing, which resulted in arcing and a fire to ignite. Cal Fire responded to and extinguished the fire. The line was returned to service on May 12, 2021. This information is preliminary."/>
    <s v="PG&amp;E"/>
    <s v="Vegetation"/>
    <s v="D"/>
    <s v="D"/>
    <s v="0.25 - 10 Acres"/>
    <m/>
    <m/>
    <m/>
    <m/>
    <x v="2"/>
    <x v="2"/>
    <x v="2"/>
    <m/>
    <s v="Overhead"/>
    <s v="Service"/>
    <s v="Service Drop"/>
    <s v="Conductor"/>
    <m/>
    <s v=" "/>
    <x v="0"/>
    <s v="38.2441267"/>
    <s v="-122.5407100"/>
    <s v="Sonoma"/>
    <x v="113"/>
    <n v="12000"/>
    <m/>
    <s v="Cal Fire"/>
    <m/>
    <m/>
    <m/>
    <m/>
    <m/>
    <s v="Pending Data"/>
    <s v="Pending Data"/>
    <s v="Pending Data"/>
    <s v="Pending Data"/>
    <s v="2021-05-12"/>
    <m/>
    <m/>
    <m/>
    <m/>
    <m/>
    <m/>
    <m/>
    <m/>
    <m/>
    <m/>
    <m/>
    <m/>
    <m/>
    <m/>
    <m/>
    <m/>
    <m/>
    <m/>
    <m/>
    <s v=" "/>
    <s v="NORTH COAST"/>
    <s v="PETALUMA 02"/>
    <s v="15:32"/>
    <s v="05/12/2021"/>
    <m/>
    <n v="4265572280"/>
    <n v="4270"/>
    <s v="OLD ADOBE RD"/>
    <x v="87"/>
    <n v="38.285627000000012"/>
    <n v="-122.638566"/>
    <s v="W9TR0R1"/>
    <s v="REGE, ROBERT"/>
    <n v="43371102"/>
    <s v="20210512 18:34"/>
    <n v="1103"/>
    <n v="1"/>
    <s v="Idle service conductor arching .  Vines had grown onto 2 str triplex service conductor causing arching.  20 ft of service conductor from pole to weatherhead removed"/>
    <s v="Y"/>
    <m/>
    <m/>
    <s v="38.2441267,-122.5407100,23.300000,2D"/>
    <m/>
    <m/>
    <m/>
    <s v="Cal Fire"/>
    <m/>
    <s v="N"/>
    <s v="Y"/>
    <s v="N"/>
    <s v="Clear"/>
    <m/>
    <s v="Private Land"/>
    <m/>
    <s v="Breezy"/>
    <m/>
    <s v="PG&amp;E Equipment"/>
    <m/>
    <s v="0.25 - 10 Acres"/>
    <m/>
    <s v="Cal Fire"/>
    <m/>
    <s v="Overhead"/>
    <s v="service conductor"/>
    <x v="1"/>
    <s v="service conductor"/>
    <s v="PG&amp;E Employee"/>
    <m/>
    <m/>
    <m/>
    <m/>
    <s v=" "/>
    <m/>
    <m/>
    <m/>
    <m/>
    <m/>
    <m/>
    <m/>
    <m/>
    <m/>
    <m/>
    <m/>
    <m/>
    <m/>
    <m/>
    <m/>
    <m/>
    <m/>
    <m/>
    <m/>
    <m/>
    <m/>
    <m/>
    <m/>
    <m/>
    <m/>
    <m/>
    <m/>
    <m/>
    <m/>
    <m/>
    <m/>
    <m/>
    <m/>
    <m/>
    <m/>
    <m/>
    <m/>
    <m/>
    <m/>
    <m/>
    <m/>
    <m/>
    <m/>
    <s v=""/>
    <s v=""/>
    <s v=""/>
    <s v=""/>
  </r>
  <r>
    <x v="138"/>
    <s v="TLAL"/>
    <s v="3 - QC Complete"/>
    <d v="2021-05-27T00:00:00"/>
    <d v="2021-05-27T00:00:00"/>
    <x v="126"/>
    <s v="\\fxshare-nas05\quotashare-fs01\ESA\5 - Ignition Tracking\2021_Ignition_QC_Folders\20210512_1347080_nan_nan_T005287575"/>
    <s v=" "/>
    <s v="Y"/>
    <s v="TLAL"/>
    <s v="Create &amp; Outage Times Adjusted; ILIS and Pre-Existing EC Notification Added"/>
    <d v="2021-05-27T00:00:00"/>
    <m/>
    <x v="2"/>
    <m/>
    <m/>
    <m/>
    <m/>
    <m/>
    <m/>
    <m/>
    <m/>
    <m/>
    <m/>
    <m/>
    <m/>
    <m/>
    <m/>
    <m/>
    <m/>
    <m/>
    <s v=" "/>
    <x v="20"/>
    <d v="1899-12-30T12:04:00"/>
    <d v="2021-05-12T00:00:00"/>
    <d v="1899-12-30T11:52:00"/>
    <s v="FAS"/>
    <s v="N"/>
    <s v="N"/>
    <s v="1347080"/>
    <s v="21-0060573"/>
    <m/>
    <s v="T005287575"/>
    <n v="121319975"/>
    <m/>
    <m/>
    <s v="PG&amp;E_559_Ignition_20210512_3.jpg"/>
    <s v=" "/>
    <x v="2"/>
    <x v="0"/>
    <s v="Y"/>
    <s v="Y"/>
    <s v="On May 12, 2021 at 1235 hours, a PG&amp;E Troubleman patrolled the Big Basin 1101 Distribution Circuit number 082841101, in the Tier 3 State Responsibility area on the hillside above near 1220 Hopkins Gulch Road, Boulder Creek, CA 95006. He observed a fallen tree, approximately 100' of 1/0 Triplex service wire down on the ground, a broken typical pole bolt 1PH 15kVA overhead transformer, and a fire. Initial analysis indicates the ignition was caused by a green 30' tall (15&quot; DBH) coastal live oak tree that had a complete trunk failure and fell into the triplex service drop. Cal Fire responded to and extinguished the 1/6-acre fire. The 393-minute outage affected one customer. The line was returned to service on May 12, 2021. This information is preliminary."/>
    <s v="PG&amp;E"/>
    <s v="Vegetation"/>
    <s v="D"/>
    <s v="D"/>
    <s v="3 meters - 0.25 Acres"/>
    <m/>
    <m/>
    <m/>
    <m/>
    <x v="2"/>
    <x v="2"/>
    <x v="2"/>
    <s v="Y"/>
    <s v="Overhead"/>
    <s v="Service"/>
    <s v="Service Drop"/>
    <s v="Conductor, Transformer"/>
    <s v="Circuit ID: 082841101, SAP ID: 103828577"/>
    <s v=" "/>
    <x v="2"/>
    <n v="37.153390000000002"/>
    <n v="-122.10592"/>
    <s v="Santa Cruz"/>
    <x v="114"/>
    <n v="12000"/>
    <m/>
    <s v="Cal Fire"/>
    <m/>
    <m/>
    <s v="Hopkins"/>
    <m/>
    <m/>
    <s v="Pending Data"/>
    <s v="Pending Data"/>
    <s v="Pending Data"/>
    <s v="Pending Data"/>
    <s v="2021-05-12"/>
    <m/>
    <m/>
    <m/>
    <m/>
    <m/>
    <m/>
    <m/>
    <m/>
    <m/>
    <m/>
    <m/>
    <m/>
    <m/>
    <m/>
    <m/>
    <m/>
    <m/>
    <m/>
    <m/>
    <s v=" "/>
    <s v="CENTRAL COAST"/>
    <s v="SANTA CRUZ 05"/>
    <s v="12:05"/>
    <s v="05/12/2021"/>
    <s v="1347080"/>
    <s v="T005287575"/>
    <n v="1220"/>
    <s v="HOPKINS GULCH RD"/>
    <x v="88"/>
    <n v="37.153390000000002"/>
    <n v="-122.10592"/>
    <s v="C5TA7M1"/>
    <s v="MANFREDA, TONY"/>
    <n v="82841101"/>
    <s v="20210512 13:30"/>
    <n v="9260"/>
    <m/>
    <s v="C5TA7M1 REPLACE 15KVA XFMR AND INSTALL APPROX 140' 1/0 TRIPLEX, FIRE INCIDENT # CACZU002982 TREE FELL AND KNOCKED DOWN 1/0 TRIPLEX SERVICE WIRE"/>
    <s v="Y"/>
    <n v="3"/>
    <s v="\\fxshare-nas05\quotashare-fs01\ESA\5 - Ignition Tracking\Fire_Tab_Attachment_Files"/>
    <m/>
    <n v="37.153390000000002"/>
    <n v="-122.10592"/>
    <m/>
    <m/>
    <m/>
    <s v="N"/>
    <s v="Y"/>
    <m/>
    <s v="Clear"/>
    <s v="SUNNY NO WIND"/>
    <s v="County Land"/>
    <s v="ONLY BRUSH FIRE"/>
    <s v="Calm"/>
    <m/>
    <s v="Vegetation"/>
    <s v="TREE FELL ON 1/0 TRIPLEX SERVICE WIRE"/>
    <s v="3 meters - 0.25 Acres"/>
    <m/>
    <s v="Cal Fire"/>
    <s v="CACZU002982"/>
    <s v="Overhead"/>
    <m/>
    <x v="1"/>
    <s v="PICS, INCIDENT #"/>
    <s v="PG&amp;E Employee"/>
    <s v="ANTHONY MANFREDA"/>
    <s v="TREE-FELL INTO LINE"/>
    <s v="SERVICE CONDUCTOR"/>
    <s v="N"/>
    <s v=" "/>
    <m/>
    <m/>
    <m/>
    <m/>
    <m/>
    <m/>
    <m/>
    <m/>
    <m/>
    <m/>
    <m/>
    <m/>
    <m/>
    <m/>
    <m/>
    <m/>
    <m/>
    <m/>
    <m/>
    <m/>
    <m/>
    <m/>
    <m/>
    <m/>
    <m/>
    <m/>
    <m/>
    <m/>
    <m/>
    <m/>
    <m/>
    <m/>
    <m/>
    <m/>
    <m/>
    <m/>
    <m/>
    <m/>
    <m/>
    <m/>
    <m/>
    <m/>
    <m/>
    <s v=""/>
    <s v=""/>
    <s v=""/>
    <s v=""/>
  </r>
  <r>
    <x v="139"/>
    <s v="AGFC"/>
    <s v="3 - QC Complete"/>
    <d v="2021-05-12T00:00:00"/>
    <d v="2021-05-12T00:00:00"/>
    <x v="127"/>
    <s v="\\fxshare-nas05\quotashare-fs01\ESA\5 - Ignition Tracking\2021_Ignition_QC_Folders\20210512_nan_nan_nan_T005287478"/>
    <s v=" "/>
    <m/>
    <m/>
    <m/>
    <m/>
    <m/>
    <x v="0"/>
    <m/>
    <m/>
    <m/>
    <m/>
    <m/>
    <m/>
    <m/>
    <m/>
    <m/>
    <m/>
    <m/>
    <m/>
    <m/>
    <m/>
    <m/>
    <m/>
    <m/>
    <s v=" "/>
    <x v="20"/>
    <s v="10:35"/>
    <m/>
    <m/>
    <s v="FAS"/>
    <s v="N"/>
    <s v="N"/>
    <m/>
    <m/>
    <m/>
    <s v="T005287478"/>
    <m/>
    <m/>
    <m/>
    <m/>
    <s v=" "/>
    <x v="0"/>
    <x v="2"/>
    <s v="N"/>
    <s v="N"/>
    <s v="Other fire, not attributable to PG&amp;E assets. Ignition occurred on customer owned property and customer owned utiliity. This information is preliminary."/>
    <s v="Not PG&amp;E"/>
    <s v="Other"/>
    <s v="D"/>
    <m/>
    <s v="0.26-9.99"/>
    <m/>
    <m/>
    <m/>
    <m/>
    <x v="3"/>
    <x v="1"/>
    <x v="1"/>
    <m/>
    <s v="Overhead"/>
    <m/>
    <m/>
    <m/>
    <m/>
    <s v=" "/>
    <x v="0"/>
    <s v="34.8731000"/>
    <s v="-120.3156067"/>
    <s v="Santa Barbara"/>
    <x v="115"/>
    <n v="12000"/>
    <m/>
    <s v="Fire Department Douglas Maccready"/>
    <s v="Herbaceous"/>
    <m/>
    <m/>
    <m/>
    <m/>
    <s v="Pending Data"/>
    <s v="Pending Data"/>
    <s v="Pending Data"/>
    <s v="Pending Data"/>
    <s v="2021-05-12"/>
    <m/>
    <m/>
    <m/>
    <m/>
    <m/>
    <m/>
    <m/>
    <m/>
    <m/>
    <m/>
    <m/>
    <m/>
    <m/>
    <m/>
    <m/>
    <m/>
    <m/>
    <m/>
    <m/>
    <s v=" "/>
    <s v="LOS PADRES"/>
    <s v="SANTA MARIA 02"/>
    <s v="10:35"/>
    <s v="05/12/2021"/>
    <m/>
    <s v="T005287478"/>
    <s v="UNKNOWN"/>
    <s v="ORCUTT GAREY  RD"/>
    <x v="89"/>
    <m/>
    <m/>
    <s v="L2TRWFB"/>
    <s v="FRY, ROBERT"/>
    <m/>
    <s v="20210512 12:39"/>
    <n v="9221"/>
    <m/>
    <s v="the fire was on customer property under customer owned facilities.  At the time of the incident SBFD did not have a cause to the fire.  refer to following incident report forr further information"/>
    <s v="Y"/>
    <n v="3"/>
    <s v="\\fxshare-nas05\quotashare-fs01\ESA\5 - Ignition Tracking\Fire_Tab_Attachment_Files"/>
    <s v="34.8731000,-120.3156067,165.000000,3D"/>
    <m/>
    <m/>
    <s v="feild near customer owned lines"/>
    <s v="Douglas Maccready/805-686-5074"/>
    <s v="na customer owned "/>
    <s v="N"/>
    <s v="Y"/>
    <m/>
    <s v="Clear"/>
    <m/>
    <s v="Private Land"/>
    <m/>
    <s v="Light"/>
    <m/>
    <s v="3rd Party"/>
    <m/>
    <s v="3 meters - 0.25 Acres"/>
    <m/>
    <s v="Fire Dept"/>
    <s v="Santa Barbara County Fire"/>
    <s v="Overhead"/>
    <m/>
    <x v="0"/>
    <m/>
    <m/>
    <m/>
    <s v="PATROL-NOT CONDUCTED"/>
    <m/>
    <s v="N"/>
    <s v=""/>
    <m/>
    <m/>
    <m/>
    <m/>
    <m/>
    <m/>
    <m/>
    <m/>
    <m/>
    <m/>
    <m/>
    <m/>
    <m/>
    <m/>
    <m/>
    <m/>
    <m/>
    <m/>
    <m/>
    <m/>
    <m/>
    <m/>
    <m/>
    <m/>
    <m/>
    <m/>
    <m/>
    <m/>
    <m/>
    <m/>
    <m/>
    <m/>
    <m/>
    <m/>
    <m/>
    <m/>
    <m/>
    <m/>
    <m/>
    <m/>
    <m/>
    <m/>
    <m/>
    <m/>
    <m/>
    <m/>
    <s v=""/>
  </r>
  <r>
    <x v="140"/>
    <m/>
    <s v="1 - QC Not Started"/>
    <m/>
    <m/>
    <x v="128"/>
    <s v="\\fxshare-nas05\quotashare-fs01\ESA\5 - Ignition Tracking\2021_Ignition_QC_Folders\20210512_nan_nan_nan_T005287456"/>
    <s v=" "/>
    <m/>
    <m/>
    <m/>
    <m/>
    <m/>
    <x v="0"/>
    <m/>
    <m/>
    <m/>
    <m/>
    <m/>
    <m/>
    <m/>
    <m/>
    <m/>
    <m/>
    <m/>
    <m/>
    <m/>
    <m/>
    <m/>
    <m/>
    <m/>
    <s v=" "/>
    <x v="20"/>
    <s v="10:15"/>
    <m/>
    <m/>
    <s v="FAS"/>
    <s v="N"/>
    <s v="N"/>
    <m/>
    <m/>
    <m/>
    <s v="T005287456"/>
    <m/>
    <m/>
    <m/>
    <m/>
    <s v=" "/>
    <x v="1"/>
    <x v="1"/>
    <s v="Unknown"/>
    <s v="Unknown"/>
    <m/>
    <s v="Unknown"/>
    <s v="Vegetation"/>
    <m/>
    <m/>
    <s v="&lt;0.25"/>
    <m/>
    <m/>
    <m/>
    <m/>
    <x v="1"/>
    <x v="1"/>
    <x v="1"/>
    <m/>
    <s v="Overhead"/>
    <m/>
    <m/>
    <m/>
    <m/>
    <s v=" "/>
    <x v="0"/>
    <s v="38.9095983"/>
    <s v="-121.5433683"/>
    <s v="Sutter"/>
    <x v="116"/>
    <n v="12000"/>
    <m/>
    <s v="Linda FD"/>
    <s v="Urban"/>
    <m/>
    <m/>
    <m/>
    <m/>
    <s v="Pending Data"/>
    <s v="Pending Data"/>
    <s v="Pending Data"/>
    <s v="Pending Data"/>
    <s v="2021-05-12"/>
    <m/>
    <m/>
    <m/>
    <m/>
    <m/>
    <m/>
    <m/>
    <m/>
    <m/>
    <m/>
    <m/>
    <m/>
    <m/>
    <m/>
    <m/>
    <m/>
    <m/>
    <m/>
    <m/>
    <s v=" "/>
    <s v="SIERRA"/>
    <s v="MARYSVILLE 02"/>
    <s v="10:15"/>
    <s v="05/12/2021"/>
    <m/>
    <s v="T005287456"/>
    <s v="UNKNOWN"/>
    <s v="2452 EL CENTRO BLV D"/>
    <x v="90"/>
    <m/>
    <m/>
    <s v="T3TM2M2"/>
    <s v="MCBRIDE, MIKE"/>
    <m/>
    <s v="20210512 12:17"/>
    <n v="9002"/>
    <m/>
    <s v="safe"/>
    <s v="Y"/>
    <m/>
    <m/>
    <s v="38.9095983,-121.5433683,5.300000,3D"/>
    <m/>
    <m/>
    <m/>
    <s v="linda fire dept"/>
    <m/>
    <s v="N"/>
    <s v="Y"/>
    <m/>
    <s v="Clear"/>
    <m/>
    <s v="Private Land"/>
    <m/>
    <s v="Calm"/>
    <m/>
    <s v="Unknown"/>
    <m/>
    <s v="3 meters - 0.25 Acres"/>
    <m/>
    <s v="Fire Dept"/>
    <m/>
    <s v="Overhead"/>
    <m/>
    <x v="0"/>
    <m/>
    <s v="PG&amp;E Employee"/>
    <m/>
    <s v="PATROL-FOUND NOTHING"/>
    <m/>
    <s v="N"/>
    <s v=" "/>
    <m/>
    <m/>
    <m/>
    <m/>
    <m/>
    <m/>
    <m/>
    <m/>
    <m/>
    <m/>
    <m/>
    <m/>
    <m/>
    <m/>
    <m/>
    <m/>
    <m/>
    <m/>
    <m/>
    <m/>
    <m/>
    <m/>
    <m/>
    <m/>
    <m/>
    <m/>
    <m/>
    <m/>
    <m/>
    <m/>
    <m/>
    <m/>
    <m/>
    <m/>
    <m/>
    <m/>
    <m/>
    <m/>
    <m/>
    <m/>
    <m/>
    <m/>
    <m/>
    <m/>
    <m/>
    <m/>
    <m/>
  </r>
  <r>
    <x v="141"/>
    <s v="S7RM"/>
    <s v="3 - QC Complete"/>
    <d v="2021-05-18T00:00:00"/>
    <d v="2021-05-18T00:00:00"/>
    <x v="129"/>
    <s v="\\fxshare-nas05\quotashare-fs01\ESA\5 - Ignition Tracking\2021_Ignition_QC_Folders\20210512_1346557_21-0060089_nan_T005287217"/>
    <s v=" "/>
    <m/>
    <m/>
    <m/>
    <m/>
    <m/>
    <x v="0"/>
    <m/>
    <m/>
    <m/>
    <m/>
    <m/>
    <m/>
    <m/>
    <m/>
    <m/>
    <m/>
    <m/>
    <m/>
    <m/>
    <m/>
    <m/>
    <m/>
    <m/>
    <s v=" "/>
    <x v="20"/>
    <d v="1899-12-30T07:35:00"/>
    <d v="2021-05-12T00:00:00"/>
    <d v="1899-12-30T07:32:00"/>
    <s v="FAS"/>
    <s v="N"/>
    <s v="N"/>
    <s v="1346557"/>
    <s v="21-0060089"/>
    <m/>
    <s v="T005287217, T005287215"/>
    <s v="121318157, 121318380"/>
    <m/>
    <m/>
    <s v="PG&amp;E_556_ignition_20210512_1.jpg"/>
    <s v=" "/>
    <x v="2"/>
    <x v="0"/>
    <s v="Y"/>
    <s v="Y"/>
    <s v="On May 12th, 2021 at 07:38 hrs. a PG and E Troubleman was dispatched to the Diamond Springs 1106 12 KV Distribution Circuit near Truck Street in the City of Placerville in response to a report of a outage and a small fire.  The responding troubleman noted a 3rd party excavator on scene which had apparently made contact with an overhead line causing an ignition and a small vegetation fire.  The ensuing fire was between 1 Meter- 3 Meters in size and was suppressed by CAL fire. This incident was called the &quot;Stage&quot; fire.    Initial analysis indicates that a 3rd party excavator made contact with a  High voltage Primary line causing arcing and a small vegetation fire at the base of the pole.  On May 12th, 2021 a PG &amp; E crew replaced the pole, anchors, conductor, connectors and the down Guy.  "/>
    <s v="PG&amp;E"/>
    <s v="Other"/>
    <s v="D"/>
    <s v="D"/>
    <s v="&lt;0.25"/>
    <s v="About an 8 foot radius around the pole"/>
    <m/>
    <m/>
    <m/>
    <x v="6"/>
    <x v="2"/>
    <x v="12"/>
    <s v="N"/>
    <s v="Overhead"/>
    <s v="Primary"/>
    <s v="Conductor - Primary"/>
    <s v="Pole, crossarm, insulator, connector, Guy, Conductor, fuses"/>
    <s v="SAP # : 101404081, &amp; SAP#: 101404080"/>
    <s v=" "/>
    <x v="0"/>
    <n v="38.701728000000003"/>
    <n v="-120.815195"/>
    <s v="El Dorado"/>
    <x v="117"/>
    <n v="12000"/>
    <m/>
    <s v="Cal Fire"/>
    <s v="Urban"/>
    <m/>
    <s v="Stage"/>
    <n v="340"/>
    <m/>
    <s v="Pending Data"/>
    <s v="Pending Data"/>
    <s v="Pending Data"/>
    <s v="Pending Data"/>
    <s v="2021-05-12"/>
    <m/>
    <m/>
    <m/>
    <m/>
    <m/>
    <m/>
    <m/>
    <m/>
    <m/>
    <m/>
    <m/>
    <m/>
    <m/>
    <m/>
    <m/>
    <m/>
    <m/>
    <m/>
    <m/>
    <s v=" "/>
    <s v="SIERRA"/>
    <s v="PLACERVILLE 04"/>
    <s v="07:38"/>
    <s v="05/12/2021"/>
    <s v="1346557"/>
    <s v="T005287217"/>
    <n v="520"/>
    <s v="TRUCK ST"/>
    <x v="91"/>
    <n v="38.693309999999997"/>
    <n v="-120.82608"/>
    <s v="T4TEEF2"/>
    <s v="FULTON, ERIC"/>
    <n v="15226"/>
    <s v="20210512 12:05"/>
    <n v="9002"/>
    <m/>
    <s v="3rd party made contact with overhead primary line with excavator.  Crew to make repairs."/>
    <s v="Y"/>
    <n v="6"/>
    <s v="\\fxshare-nas05\quotashare-fs01\ESA\5 - Ignition Tracking\Fire_Tab_Attachment_Files"/>
    <s v="38.7013683,-120.8169333,540.400000,3D"/>
    <m/>
    <m/>
    <m/>
    <s v="Engine #2771"/>
    <s v="SAP #101404080"/>
    <s v="N"/>
    <s v="Y"/>
    <m/>
    <s v="Clear"/>
    <m/>
    <s v="County Land"/>
    <m/>
    <s v="Calm"/>
    <m/>
    <s v="3rd Party"/>
    <m/>
    <s v="1 meter - &lt; 3 meters"/>
    <m/>
    <s v="Cal Fire"/>
    <m/>
    <s v="Overhead"/>
    <m/>
    <x v="0"/>
    <m/>
    <m/>
    <m/>
    <s v="CONTACT W/ HIGH VOLTAGE"/>
    <s v="CONDUCTOR, OVERHEAD"/>
    <s v="N"/>
    <s v=""/>
    <s v="Unplanned"/>
    <s v="Sierra"/>
    <s v="El Dorado"/>
    <s v="152261106, DIAMOND SPRINGS-1106"/>
    <s v="21-0060089"/>
    <s v="Unplanned"/>
    <s v="Clear;32-90 F"/>
    <s v="3259"/>
    <s v="140221"/>
    <s v="YES"/>
    <s v="Line to Line"/>
    <s v="Sustained"/>
    <s v="No"/>
    <s v="1106/2"/>
    <s v="OH"/>
    <s v="Circuit Breaker"/>
    <s v="1346557"/>
    <s v="Conductor, Overhead, Bent or Twisted"/>
    <s v="PRI TIME, PRI &amp; BU RLY PHASE"/>
    <s v=" "/>
    <s v=" "/>
    <s v="DIAMOND SPRINGS SUB"/>
    <s v="520 TRUCK ST"/>
    <s v="SW 154261 OPEN|JUMPER-105564 OPEN|JUMPER-112363 OPEN|JUMPER-112493 OPEN|SW 654286 OPEN|JUMPER-105563 OPEN|JUMPER-105562 OPEN|JUMPER-112364 OPEN|FUS 10943 CLOSE|REMOVE OPEN|FUS 3175 OPEN|SW 331281 OPEN|JUMPER-112234 OPEN|JUMPER-112366 OPEN|OJ HIGH SIDE OF 11845 OPEN|SW 490667 CLOSE|JUMPER-112495 OPEN|FUS 21955 OPEN|HIGH SIDE OJ  OPEN"/>
    <s v=" "/>
    <s v=" "/>
    <s v="No"/>
    <s v="3rd Party, Vehicle"/>
    <s v=" "/>
    <s v="No"/>
    <s v="1"/>
    <m/>
    <m/>
    <m/>
    <m/>
    <m/>
    <m/>
    <m/>
    <m/>
    <m/>
    <m/>
    <m/>
    <m/>
    <m/>
    <m/>
    <m/>
    <s v=""/>
  </r>
  <r>
    <x v="142"/>
    <s v="AGFC"/>
    <s v="3 - QC Complete"/>
    <d v="2021-05-12T00:00:00"/>
    <d v="2021-05-12T00:00:00"/>
    <x v="130"/>
    <s v="\\fxshare-nas05\quotashare-fs01\ESA\5 - Ignition Tracking\2021_Ignition_QC_Folders\20210511_nan_nan_nan_1109737086"/>
    <s v=" "/>
    <m/>
    <m/>
    <m/>
    <m/>
    <m/>
    <x v="0"/>
    <m/>
    <m/>
    <m/>
    <m/>
    <m/>
    <m/>
    <m/>
    <m/>
    <m/>
    <m/>
    <m/>
    <m/>
    <m/>
    <m/>
    <m/>
    <m/>
    <m/>
    <s v=" "/>
    <x v="21"/>
    <s v="21:19"/>
    <m/>
    <m/>
    <s v="FAS"/>
    <s v="N"/>
    <s v="N"/>
    <m/>
    <m/>
    <m/>
    <n v="1109737086"/>
    <m/>
    <m/>
    <m/>
    <m/>
    <s v=" "/>
    <x v="0"/>
    <x v="2"/>
    <s v="N"/>
    <s v="N"/>
    <s v="Structure fire, not attributable to PG&amp;E assets. Detached structure burnt and caused fuses to blow. This information is preliminary."/>
    <s v="Not PG&amp;E"/>
    <s v="Building"/>
    <m/>
    <m/>
    <s v="&lt;0.25"/>
    <m/>
    <m/>
    <m/>
    <m/>
    <x v="3"/>
    <x v="1"/>
    <x v="1"/>
    <m/>
    <s v="Underground"/>
    <m/>
    <m/>
    <m/>
    <m/>
    <s v=" "/>
    <x v="1"/>
    <n v="39.000202000000002"/>
    <n v="-121.105485"/>
    <s v="Placer"/>
    <x v="118"/>
    <n v="12000"/>
    <m/>
    <s v="Cal Fire"/>
    <s v="Herbaceous"/>
    <m/>
    <m/>
    <n v="300"/>
    <m/>
    <s v="Pending Data"/>
    <s v="Pending Data"/>
    <s v="Pending Data"/>
    <s v="Pending Data"/>
    <s v="2021-05-12"/>
    <m/>
    <m/>
    <m/>
    <m/>
    <m/>
    <m/>
    <m/>
    <m/>
    <m/>
    <m/>
    <m/>
    <m/>
    <m/>
    <m/>
    <m/>
    <m/>
    <m/>
    <m/>
    <m/>
    <s v=" "/>
    <s v="SIERRA"/>
    <s v="AUBURN 01"/>
    <s v="21:19"/>
    <s v="05/11/2021"/>
    <m/>
    <n v="1109737086"/>
    <n v="12477"/>
    <s v="GRAYSON RD"/>
    <x v="18"/>
    <n v="39.000202000000002"/>
    <n v="-121.105485"/>
    <s v="T1TCLCW"/>
    <s v="CRAMER, CHRIS"/>
    <n v="152701108"/>
    <s v="20210511 22:57"/>
    <n v="1121"/>
    <m/>
    <s v="detached shop fire, fire caused fuse to fail at TX, replaced with new ones and meter as well"/>
    <s v="Y"/>
    <m/>
    <m/>
    <m/>
    <n v="39.000202000000002"/>
    <n v="-121.105485"/>
    <m/>
    <s v="Cal fire/530-477-0641"/>
    <m/>
    <s v="N"/>
    <s v="Y"/>
    <s v="N"/>
    <s v="Clear"/>
    <m/>
    <s v="Structures"/>
    <m/>
    <s v="Calm"/>
    <m/>
    <s v="Other (Comments)"/>
    <s v="shop fire"/>
    <s v="Structure Only"/>
    <m/>
    <s v="Cal Fire"/>
    <m/>
    <s v="Other (Comments)"/>
    <s v="UG svc only"/>
    <x v="0"/>
    <m/>
    <m/>
    <m/>
    <m/>
    <m/>
    <m/>
    <s v=""/>
    <m/>
    <m/>
    <m/>
    <m/>
    <m/>
    <m/>
    <m/>
    <m/>
    <m/>
    <m/>
    <m/>
    <m/>
    <m/>
    <m/>
    <m/>
    <m/>
    <m/>
    <m/>
    <m/>
    <m/>
    <m/>
    <m/>
    <m/>
    <m/>
    <m/>
    <m/>
    <m/>
    <m/>
    <m/>
    <m/>
    <m/>
    <m/>
    <m/>
    <m/>
    <m/>
    <m/>
    <m/>
    <m/>
    <m/>
    <m/>
    <m/>
    <m/>
    <m/>
    <m/>
    <m/>
    <m/>
    <s v=""/>
  </r>
  <r>
    <x v="143"/>
    <s v="S7RM"/>
    <s v="3 - QC Complete"/>
    <d v="2021-05-21T00:00:00"/>
    <d v="2021-05-21T00:00:00"/>
    <x v="131"/>
    <s v="\\fxshare-nas05\quotashare-fs01\ESA\5 - Ignition Tracking\2021_Ignition_QC_Folders\20210511_1346417_21-0060027_nan_T005287022"/>
    <s v=" "/>
    <s v=""/>
    <m/>
    <m/>
    <m/>
    <m/>
    <x v="0"/>
    <m/>
    <m/>
    <m/>
    <m/>
    <m/>
    <m/>
    <m/>
    <m/>
    <m/>
    <m/>
    <m/>
    <m/>
    <m/>
    <m/>
    <m/>
    <m/>
    <m/>
    <s v=" "/>
    <x v="21"/>
    <d v="1899-12-30T20:36:00"/>
    <d v="2021-05-11T00:00:00"/>
    <d v="1899-12-30T20:24:00"/>
    <s v="FAS"/>
    <s v="N"/>
    <s v="N"/>
    <s v="1346417"/>
    <s v="21-0060027"/>
    <m/>
    <s v="T005287022, T005287029"/>
    <s v="121192310, 121192299"/>
    <m/>
    <m/>
    <m/>
    <s v=" "/>
    <x v="0"/>
    <x v="0"/>
    <s v="Y"/>
    <s v="N"/>
    <s v="On May 11th, 2021 at 20:38 hrs. a PG &amp; E Troubleman was dispatched to the East Marysville 1108 12 KV Distribution circuit near Highway 20 in the City of Marysville in response to a report of a wire down and a small grass fire.  The responding troubleman arrived on the scene to find 300 feet of overhead conductor down and he was told that a bird hit the lines but he found no evidence of bird debris. The responding troubleman cut the wire in the clear and made the line safe.  The ensuing grass fire was less than 1 Meter in size and was suppressed by CAL Fire.  This incident occurred in a Non-HFTD during a calm weather condition.  Initial analysis indicates that the conductor failed possibly due to a bird strike.  The responding troubleman indicated that he would need a crew to repair the wire down and 2 cross arms. On May 12th, 2021 a PG &amp; E crew installed 2 composite cross arms, a 24 &quot; King Pin , a jumper, conductor and new hardware/framing.  "/>
    <s v="PG&amp;E"/>
    <s v="Vegetation"/>
    <s v="D"/>
    <s v="D"/>
    <s v="&lt;3 meters of linear travel"/>
    <m/>
    <m/>
    <m/>
    <m/>
    <x v="0"/>
    <x v="4"/>
    <x v="3"/>
    <s v="Y"/>
    <s v="Overhead"/>
    <s v="Primary"/>
    <s v="Conductor - Primary"/>
    <s v="Cross arm, Conductor, jumper, hardware"/>
    <s v="Circuit ID: 152331108, SAP # 101306438 &amp; SAP # 10130644"/>
    <s v=" "/>
    <x v="0"/>
    <n v="39.210450000000002"/>
    <n v="-121.49209399999999"/>
    <s v="Yuba"/>
    <x v="105"/>
    <n v="12000"/>
    <m/>
    <s v="Cal Fire"/>
    <s v="Agriculture"/>
    <m/>
    <m/>
    <m/>
    <m/>
    <s v="Pending Data"/>
    <s v="Pending Data"/>
    <s v="Pending Data"/>
    <s v="Pending Data"/>
    <s v="2021-05-12"/>
    <m/>
    <m/>
    <m/>
    <m/>
    <m/>
    <m/>
    <m/>
    <m/>
    <m/>
    <m/>
    <m/>
    <m/>
    <m/>
    <m/>
    <m/>
    <m/>
    <m/>
    <m/>
    <m/>
    <s v=" "/>
    <s v="SIERRA"/>
    <s v="MARYSVILLE 01"/>
    <s v="20:38"/>
    <s v="05/11/2021"/>
    <s v="1346417"/>
    <s v="T005287022"/>
    <n v="2291"/>
    <s v="WALNUT AVE"/>
    <x v="82"/>
    <n v="39.18197"/>
    <n v="-121.54336000000001"/>
    <s v="T3TTRM8"/>
    <s v="MARINO, TONY"/>
    <n v="152331108"/>
    <s v="20210511 22:08"/>
    <n v="9260"/>
    <m/>
    <s v="told that a bid hi the lines but nothing found.   need crew to repiar wire down and 2 X arms"/>
    <s v="Y"/>
    <m/>
    <m/>
    <s v="39.2089783,-121.4925700,22.700000,3D"/>
    <m/>
    <m/>
    <m/>
    <n v="911"/>
    <m/>
    <s v="N"/>
    <s v="Y"/>
    <m/>
    <s v="Clear"/>
    <m/>
    <s v="Private Land"/>
    <m/>
    <s v="Calm"/>
    <m/>
    <s v="Unknown"/>
    <m/>
    <s v="&lt; 1 meter"/>
    <m/>
    <s v="Cal Fire"/>
    <m/>
    <s v="Overhead"/>
    <m/>
    <x v="0"/>
    <m/>
    <m/>
    <m/>
    <s v="PATROL-FOUND NOTHING"/>
    <m/>
    <s v="N"/>
    <s v=" "/>
    <s v="Unplanned"/>
    <s v="Sacramento"/>
    <s v="Marysville"/>
    <s v="152331108, EAST MARYSVILLE-1108"/>
    <s v="21-0060027"/>
    <s v="Unplanned"/>
    <s v="Clear;"/>
    <s v="732"/>
    <s v="31038"/>
    <s v="NO"/>
    <s v="Force Out"/>
    <s v="Sustained"/>
    <s v="No"/>
    <s v="1706"/>
    <s v="OH"/>
    <s v="Line Recloser"/>
    <s v="1346417"/>
    <s v="Conductor, Overhead, Broken, wire on ground"/>
    <s v="NONE"/>
    <s v=" "/>
    <s v=" "/>
    <s v="HWY 20 N/PLANTZ RD."/>
    <s v="WIRE DOWN AT HARD TAP 5P E/OF AND 1P S/OF SBCO 249957"/>
    <s v="SW 18473 OPEN|SW 1759 CLOSE|SC 7418 OPEN"/>
    <s v=" "/>
    <s v=" "/>
    <s v="Yes"/>
    <s v="Equipment Failure/Involved, Overhead"/>
    <s v=" "/>
    <s v="No"/>
    <s v="1"/>
    <m/>
    <m/>
    <m/>
    <m/>
    <m/>
    <m/>
    <m/>
    <m/>
    <m/>
    <m/>
    <m/>
    <m/>
    <s v=""/>
    <s v=""/>
    <s v=""/>
    <s v=""/>
  </r>
  <r>
    <x v="144"/>
    <s v="AGFC"/>
    <s v="3 - QC Complete"/>
    <d v="2021-05-12T00:00:00"/>
    <d v="2021-05-12T00:00:00"/>
    <x v="132"/>
    <s v="\\fxshare-nas05\quotashare-fs01\ESA\5 - Ignition Tracking\2021_Ignition_QC_Folders\20210511_1346332_nan_nan_T005286959"/>
    <s v=" "/>
    <m/>
    <m/>
    <m/>
    <m/>
    <m/>
    <x v="0"/>
    <m/>
    <m/>
    <m/>
    <m/>
    <m/>
    <m/>
    <m/>
    <m/>
    <m/>
    <m/>
    <m/>
    <m/>
    <m/>
    <m/>
    <m/>
    <m/>
    <m/>
    <s v=" "/>
    <x v="21"/>
    <s v="18:24"/>
    <d v="2021-05-11T00:00:00"/>
    <s v="18:24"/>
    <s v="FAS"/>
    <s v="N"/>
    <s v="Y"/>
    <s v="1346332"/>
    <m/>
    <m/>
    <s v="T005286959"/>
    <m/>
    <m/>
    <m/>
    <m/>
    <s v=" "/>
    <x v="0"/>
    <x v="2"/>
    <s v="N"/>
    <s v="N"/>
    <s v="Duplicate of index 552. Secondary connector failed, resulting in a small ignition. The ensuin fire was 1 meter - &lt; 3 meters in size. This information is preliminary."/>
    <s v="Not PG&amp;E"/>
    <s v="Other"/>
    <m/>
    <m/>
    <s v="Structure-only"/>
    <m/>
    <m/>
    <m/>
    <m/>
    <x v="4"/>
    <x v="1"/>
    <x v="1"/>
    <m/>
    <s v="Overhead"/>
    <m/>
    <m/>
    <m/>
    <m/>
    <s v=" "/>
    <x v="0"/>
    <s v="40.1669900"/>
    <s v="-122.2257167"/>
    <s v="Tehama"/>
    <x v="119"/>
    <n v="12000"/>
    <m/>
    <s v="Red Bluff FD"/>
    <s v="Urban"/>
    <m/>
    <m/>
    <m/>
    <m/>
    <s v="Pending Data"/>
    <s v="Pending Data"/>
    <s v="Pending Data"/>
    <s v="Pending Data"/>
    <s v="2021-05-12"/>
    <m/>
    <m/>
    <m/>
    <m/>
    <m/>
    <m/>
    <m/>
    <m/>
    <m/>
    <m/>
    <m/>
    <m/>
    <m/>
    <m/>
    <m/>
    <m/>
    <m/>
    <m/>
    <m/>
    <s v=" "/>
    <s v="NORTH VALLEY"/>
    <s v="RED BLUFF 01"/>
    <s v="18:24"/>
    <s v="05/11/2021"/>
    <s v="1346332"/>
    <s v="T005286959"/>
    <n v="455"/>
    <s v="BREARCLIFFE DR"/>
    <x v="54"/>
    <n v="40.167009999999998"/>
    <n v="-122.22517999999999"/>
    <s v="V7TR1LQ"/>
    <s v="LAUGHLIN, RON"/>
    <n v="103531103"/>
    <s v="20210511 20:11"/>
    <n v="9002"/>
    <m/>
    <s v="burnt sec. connector, repairs made"/>
    <s v="Y"/>
    <m/>
    <m/>
    <s v="40.1669900,-122.2257167,75.100000,3D"/>
    <m/>
    <m/>
    <s v="SMALL SPOT BACKYARD OF 360 HOMESTEAD"/>
    <s v="RED BLUFF FD"/>
    <m/>
    <s v="N"/>
    <s v="Y"/>
    <m/>
    <s v="Clear"/>
    <m/>
    <s v="Private Land"/>
    <m/>
    <s v="Calm"/>
    <m/>
    <s v="PG&amp;E Equipment"/>
    <s v="secondary connector"/>
    <s v="&lt; 1 meter"/>
    <m/>
    <s v="Fire Dept"/>
    <s v="red bluff"/>
    <s v="Overhead"/>
    <m/>
    <x v="1"/>
    <s v="PICS, "/>
    <s v="PG&amp;E Employee"/>
    <s v="RICH CERRO, R1CS"/>
    <s v="OVERHEAD"/>
    <s v="SERVICE CONDUCTOR"/>
    <s v="N"/>
    <s v=""/>
    <m/>
    <m/>
    <m/>
    <m/>
    <m/>
    <m/>
    <m/>
    <m/>
    <m/>
    <m/>
    <m/>
    <m/>
    <m/>
    <m/>
    <m/>
    <m/>
    <m/>
    <m/>
    <m/>
    <m/>
    <m/>
    <m/>
    <m/>
    <m/>
    <m/>
    <m/>
    <m/>
    <m/>
    <m/>
    <m/>
    <m/>
    <m/>
    <m/>
    <m/>
    <m/>
    <m/>
    <m/>
    <m/>
    <m/>
    <m/>
    <m/>
    <m/>
    <m/>
    <m/>
    <m/>
    <m/>
    <s v=""/>
  </r>
  <r>
    <x v="145"/>
    <s v="S7RM"/>
    <s v="3 - QC Complete"/>
    <d v="2021-05-25T00:00:00"/>
    <d v="2021-05-25T00:00:00"/>
    <x v="133"/>
    <s v="\\fxshare-nas05\quotashare-fs01\ESA\5 - Ignition Tracking\2021_Ignition_QC_Folders\20210511_1346332_nan_nan_T005286945"/>
    <s v=" "/>
    <s v=""/>
    <m/>
    <m/>
    <m/>
    <m/>
    <x v="0"/>
    <m/>
    <m/>
    <m/>
    <m/>
    <m/>
    <m/>
    <m/>
    <m/>
    <m/>
    <m/>
    <s v="Y"/>
    <d v="2021-05-24T00:00:00"/>
    <d v="2021-05-24T00:00:00"/>
    <s v="R1CS"/>
    <s v="R1CS@pge.com"/>
    <s v="Photos? "/>
    <m/>
    <s v=" "/>
    <x v="21"/>
    <d v="1899-12-30T18:02:00"/>
    <d v="2021-05-11T00:00:00"/>
    <d v="1899-12-30T18:02:00"/>
    <s v="FAS"/>
    <s v="N"/>
    <s v="N"/>
    <s v="1346332"/>
    <m/>
    <m/>
    <s v="T005286945, T005286959"/>
    <m/>
    <m/>
    <m/>
    <s v="PG&amp;E_552_ignition_20210511_1.jpg"/>
    <s v=" "/>
    <x v="2"/>
    <x v="0"/>
    <s v="Y"/>
    <s v="Y"/>
    <s v="On May 11th, 2021 at 18:03 hrs. a PG &amp; E Troubleman was dispatched to the Rawson 1103 12 KV Distribution circuit near Homestead Dr. in the City of Red Bluff in response to a report of a wires sparking catching dry grass on fire.  Upon arrival in the area, the Troubleman noted a small spot of grass burning in the backyard of 360 Homestead.  The fire was 1 Meter &lt; 3 Meters in size and was suppressed  by the Red Bluff Fire Department.  This incident occurred in a Non-HFTD during a clear weather condition. Initial analysis indicates that a burnt secondary connector was the cause of this ignition.  On May 11th 2021 the Troubleman was able to replace the burnt up secondary connector in the field and no EC tag was created as a result of this ignition.  There was also no ILIS associated to this incident. "/>
    <s v="PG&amp;E"/>
    <s v="Other"/>
    <s v="D"/>
    <s v="D"/>
    <s v="&lt;3 meters of linear travel"/>
    <m/>
    <m/>
    <m/>
    <m/>
    <x v="0"/>
    <x v="4"/>
    <x v="4"/>
    <s v="Y"/>
    <s v="Overhead"/>
    <s v="Secondary"/>
    <s v="Splice/Clamp/Connector"/>
    <s v="Secondary connector"/>
    <s v="CGC: # 119373930382"/>
    <s v=" "/>
    <x v="0"/>
    <s v="40.1670317"/>
    <s v="-122.2256550"/>
    <s v="Tehama"/>
    <x v="119"/>
    <n v="12000"/>
    <m/>
    <s v="Red Bluff FD"/>
    <s v="Urban"/>
    <m/>
    <m/>
    <m/>
    <m/>
    <s v="Pending Data"/>
    <s v="Pending Data"/>
    <s v="Pending Data"/>
    <s v="Pending Data"/>
    <s v="2021-05-12"/>
    <m/>
    <m/>
    <m/>
    <m/>
    <m/>
    <m/>
    <m/>
    <m/>
    <m/>
    <m/>
    <m/>
    <m/>
    <m/>
    <m/>
    <m/>
    <m/>
    <m/>
    <m/>
    <m/>
    <s v=" "/>
    <s v="NORTH VALLEY"/>
    <s v="RED BLUFF 01"/>
    <s v="18:03"/>
    <s v="05/11/2021"/>
    <s v="1346332"/>
    <s v="T005286945"/>
    <n v="455"/>
    <s v="BREARCLIFFE DR"/>
    <x v="54"/>
    <n v="40.167009999999998"/>
    <n v="-122.22517999999999"/>
    <s v="V7TR1CS"/>
    <s v="CERRO, RICHARD"/>
    <n v="103531103"/>
    <s v="20210511 20:13"/>
    <n v="9002"/>
    <m/>
    <s v="REPLACED BURNED UP SECONDARY CONNECTORS"/>
    <s v="Y"/>
    <m/>
    <m/>
    <s v="40.1670317,-122.2256550,82.600000,3D"/>
    <m/>
    <m/>
    <m/>
    <s v="RED BLUFF FIRE DEP"/>
    <m/>
    <s v="N"/>
    <s v="Y"/>
    <m/>
    <s v="Clear"/>
    <m/>
    <s v="Private Land"/>
    <m/>
    <s v="Calm"/>
    <m/>
    <s v="PG&amp;E Equipment"/>
    <m/>
    <s v="1 meter - &lt; 3 meters"/>
    <m/>
    <s v="Fire Dept"/>
    <m/>
    <s v="Overhead"/>
    <m/>
    <x v="1"/>
    <s v="PHOTOS"/>
    <s v="PG&amp;E Employee"/>
    <m/>
    <s v="OVERHEAD"/>
    <s v="SECONDARY"/>
    <s v="N"/>
    <s v=" "/>
    <m/>
    <m/>
    <m/>
    <m/>
    <m/>
    <m/>
    <m/>
    <m/>
    <m/>
    <m/>
    <m/>
    <m/>
    <m/>
    <m/>
    <m/>
    <m/>
    <m/>
    <m/>
    <m/>
    <m/>
    <m/>
    <m/>
    <m/>
    <m/>
    <m/>
    <m/>
    <m/>
    <m/>
    <m/>
    <m/>
    <m/>
    <m/>
    <m/>
    <m/>
    <m/>
    <m/>
    <m/>
    <m/>
    <m/>
    <m/>
    <m/>
    <m/>
    <m/>
    <s v=""/>
    <s v=""/>
    <s v=""/>
    <s v=""/>
  </r>
  <r>
    <x v="146"/>
    <s v="AGFC"/>
    <s v="3 - QC Complete"/>
    <d v="2021-05-12T00:00:00"/>
    <d v="2021-05-12T00:00:00"/>
    <x v="134"/>
    <s v="\\fxshare-nas05\quotashare-fs01\ESA\5 - Ignition Tracking\2021_Ignition_QC_Folders\20210511_nan_nan_nan_7564570736"/>
    <s v=" "/>
    <m/>
    <m/>
    <m/>
    <m/>
    <m/>
    <x v="0"/>
    <m/>
    <m/>
    <m/>
    <m/>
    <m/>
    <m/>
    <m/>
    <m/>
    <m/>
    <m/>
    <m/>
    <m/>
    <m/>
    <m/>
    <m/>
    <m/>
    <m/>
    <s v=" "/>
    <x v="21"/>
    <s v="15:21"/>
    <m/>
    <m/>
    <s v="FAS"/>
    <s v="N"/>
    <s v="N"/>
    <m/>
    <m/>
    <m/>
    <n v="7564570736"/>
    <m/>
    <m/>
    <m/>
    <m/>
    <s v=" "/>
    <x v="0"/>
    <x v="2"/>
    <s v="N"/>
    <s v="N"/>
    <s v="Structure fire, not attributable to PG&amp;E assets. Service disconnected for saftey. This information is preliminary."/>
    <s v="Not PG&amp;E"/>
    <s v="Building"/>
    <m/>
    <m/>
    <s v="&lt;3 meters of linear travel"/>
    <m/>
    <m/>
    <m/>
    <m/>
    <x v="3"/>
    <x v="1"/>
    <x v="1"/>
    <m/>
    <s v="Underground"/>
    <m/>
    <m/>
    <m/>
    <m/>
    <s v=" "/>
    <x v="0"/>
    <n v="36.749901999999999"/>
    <n v="-120.39097"/>
    <s v="Fresno"/>
    <x v="120"/>
    <n v="12000"/>
    <m/>
    <s v="Cal Fire"/>
    <s v="Urban"/>
    <m/>
    <m/>
    <m/>
    <m/>
    <s v="Pending Data"/>
    <s v="Pending Data"/>
    <s v="Pending Data"/>
    <s v="Pending Data"/>
    <s v="2021-05-12"/>
    <m/>
    <m/>
    <m/>
    <m/>
    <m/>
    <m/>
    <m/>
    <m/>
    <m/>
    <m/>
    <m/>
    <m/>
    <m/>
    <m/>
    <m/>
    <m/>
    <m/>
    <m/>
    <m/>
    <s v=" "/>
    <s v="YOSEMITE"/>
    <s v="LOS BANOS 02"/>
    <s v="15:21"/>
    <s v="05/11/2021"/>
    <m/>
    <n v="7564570736"/>
    <n v="207"/>
    <s v="ASH AVE"/>
    <x v="25"/>
    <n v="36.749696"/>
    <n v="-120.390282"/>
    <s v="Y9TPEB9"/>
    <s v="BREAUX, PARIS"/>
    <n v="252311103"/>
    <s v="20210511 19:30"/>
    <n v="1121"/>
    <m/>
    <s v="discnnct at meter for safety- structure fire- customer needs county inspection before reconnect"/>
    <s v="Y"/>
    <m/>
    <m/>
    <m/>
    <n v="36.749901999999999"/>
    <n v="-120.39097"/>
    <s v="Cal Fire Inc # 21CAFKU006936"/>
    <s v="IC: Adrian Saldivar 559-655-4107"/>
    <m/>
    <s v="N"/>
    <s v="Y"/>
    <s v="N"/>
    <s v="Clear"/>
    <m/>
    <s v="Structures"/>
    <m/>
    <s v="Calm"/>
    <m/>
    <s v="Unknown"/>
    <m/>
    <s v="Structure Only"/>
    <m/>
    <s v="Cal Fire"/>
    <m/>
    <s v="Other (Comments)"/>
    <s v="UG service- disconnect at meter for safety"/>
    <x v="0"/>
    <s v="chck volts good at meter socket @ 121.5/241 volts"/>
    <m/>
    <m/>
    <m/>
    <m/>
    <m/>
    <s v=""/>
    <m/>
    <m/>
    <m/>
    <m/>
    <m/>
    <m/>
    <m/>
    <m/>
    <m/>
    <m/>
    <m/>
    <m/>
    <m/>
    <m/>
    <m/>
    <m/>
    <m/>
    <m/>
    <m/>
    <m/>
    <m/>
    <m/>
    <m/>
    <m/>
    <m/>
    <m/>
    <m/>
    <m/>
    <m/>
    <m/>
    <m/>
    <m/>
    <m/>
    <m/>
    <m/>
    <m/>
    <m/>
    <m/>
    <m/>
    <m/>
    <m/>
    <m/>
    <m/>
    <m/>
    <m/>
    <m/>
    <s v=""/>
  </r>
  <r>
    <x v="147"/>
    <s v="CFMD"/>
    <s v="4 - QC Follow-Up Required - EII Active Investigation"/>
    <m/>
    <m/>
    <x v="135"/>
    <s v="\\fxshare-nas05\quotashare-fs01\ESA\5 - Ignition Tracking\2021_Ignition_QC_Folders\20210511_nan_nan_nan_T005286832"/>
    <s v=" "/>
    <m/>
    <m/>
    <m/>
    <m/>
    <m/>
    <x v="0"/>
    <m/>
    <m/>
    <m/>
    <m/>
    <m/>
    <m/>
    <m/>
    <m/>
    <m/>
    <m/>
    <m/>
    <m/>
    <m/>
    <m/>
    <m/>
    <m/>
    <m/>
    <s v=" "/>
    <x v="21"/>
    <s v="15:41"/>
    <m/>
    <m/>
    <s v="FAS"/>
    <s v="N"/>
    <s v="N"/>
    <m/>
    <m/>
    <m/>
    <s v="T005286832"/>
    <m/>
    <m/>
    <s v="EI210511A"/>
    <m/>
    <s v=" "/>
    <x v="1"/>
    <x v="1"/>
    <s v="Y"/>
    <s v="Y"/>
    <m/>
    <s v="Unknown"/>
    <s v="Other"/>
    <m/>
    <m/>
    <s v="1 meter - &lt; 3 meters"/>
    <m/>
    <m/>
    <m/>
    <m/>
    <x v="1"/>
    <x v="1"/>
    <x v="1"/>
    <m/>
    <s v="Overhead"/>
    <m/>
    <m/>
    <m/>
    <m/>
    <s v=" "/>
    <x v="0"/>
    <n v="37.539334999999987"/>
    <n v="-122.310647"/>
    <s v="San Mateo"/>
    <x v="121"/>
    <n v="12000"/>
    <m/>
    <s v="San Mateo FD"/>
    <s v="Urban"/>
    <m/>
    <m/>
    <m/>
    <m/>
    <s v="Pending Data"/>
    <s v="Pending Data"/>
    <s v="Pending Data"/>
    <s v="Pending Data"/>
    <s v="2021-05-11"/>
    <m/>
    <m/>
    <m/>
    <m/>
    <m/>
    <m/>
    <m/>
    <m/>
    <m/>
    <m/>
    <m/>
    <m/>
    <m/>
    <m/>
    <m/>
    <m/>
    <m/>
    <m/>
    <m/>
    <s v=" "/>
    <s v="PENINSULA"/>
    <s v="SAN CARLOS 03"/>
    <s v="15:41"/>
    <s v="05/11/2021"/>
    <m/>
    <s v="T005286832"/>
    <s v="UNKNOWN"/>
    <s v="333 27TH AVE"/>
    <x v="92"/>
    <m/>
    <m/>
    <s v="P2TSJK9"/>
    <s v="KUHLS, STEVE"/>
    <m/>
    <s v="20210511 16:57"/>
    <n v="9002"/>
    <m/>
    <s v="on arrival found service melted with only 1 hotleg energized. neutral and other hotleg melted apart, found mechanical damage near curb side of service, service neutral was in one piece other than being cleared at pole, possible vehicle strike, rack sec has arc marks from fault or swaying from contact, phone&amp;cable melted off as well"/>
    <s v="Y"/>
    <n v="6"/>
    <s v="\\fxshare-nas05\quotashare-fs01\ESA\5 - Ignition Tracking\Fire_Tab_Attachment_Files"/>
    <m/>
    <n v="37.539334999999987"/>
    <n v="-122.310647"/>
    <s v="343 27th ave san mateo service to pole sap#100259361"/>
    <s v="san mateo consolidated"/>
    <n v="110068699"/>
    <s v="N"/>
    <s v="Y"/>
    <m/>
    <s v="Other (Comments)"/>
    <s v="warm 80*"/>
    <s v="Structures"/>
    <m/>
    <s v="Calm"/>
    <m/>
    <s v="Unknown"/>
    <m/>
    <s v="Structure Only"/>
    <m/>
    <s v="Fire Dept"/>
    <m/>
    <s v="Overhead"/>
    <m/>
    <x v="1"/>
    <s v="photos and service drop"/>
    <s v="PG&amp;E Employee"/>
    <m/>
    <s v="OTHER"/>
    <s v="CONDUCTOR, OVERHEAD"/>
    <s v="N"/>
    <s v=" "/>
    <m/>
    <m/>
    <m/>
    <m/>
    <m/>
    <m/>
    <m/>
    <m/>
    <m/>
    <m/>
    <m/>
    <m/>
    <m/>
    <m/>
    <m/>
    <m/>
    <m/>
    <m/>
    <m/>
    <m/>
    <m/>
    <m/>
    <m/>
    <m/>
    <m/>
    <m/>
    <m/>
    <m/>
    <m/>
    <m/>
    <m/>
    <m/>
    <m/>
    <m/>
    <m/>
    <m/>
    <m/>
    <m/>
    <m/>
    <m/>
    <m/>
    <m/>
    <m/>
    <m/>
    <m/>
    <m/>
    <m/>
  </r>
  <r>
    <x v="148"/>
    <s v="S7RM"/>
    <s v="3 - QC Complete"/>
    <d v="2021-05-19T00:00:00"/>
    <d v="2021-05-19T00:00:00"/>
    <x v="136"/>
    <s v="\\fxshare-nas05\quotashare-fs01\ESA\5 - Ignition Tracking\2021_Ignition_QC_Folders\20210511_1346240_21-0059916_nan_T005286816"/>
    <s v=" "/>
    <m/>
    <m/>
    <m/>
    <m/>
    <m/>
    <x v="2"/>
    <m/>
    <m/>
    <m/>
    <m/>
    <m/>
    <m/>
    <m/>
    <m/>
    <m/>
    <m/>
    <m/>
    <m/>
    <m/>
    <m/>
    <m/>
    <m/>
    <m/>
    <s v=" "/>
    <x v="21"/>
    <s v="15:27"/>
    <d v="2021-05-11T00:00:00"/>
    <d v="1899-12-30T15:15:00"/>
    <s v="FAS"/>
    <s v="N"/>
    <s v="N"/>
    <s v="1346240"/>
    <s v="21-0059916"/>
    <m/>
    <s v="T005286816, T005286814"/>
    <n v="121191617"/>
    <m/>
    <m/>
    <s v="PG&amp;E_549_ignition_20210511_1.jpg"/>
    <s v=" "/>
    <x v="2"/>
    <x v="0"/>
    <s v="Y"/>
    <s v="Y"/>
    <s v="On May 11th, 2021 at 15:27 hrs. a PG &amp; E Troubleman was dispatched to the Cabrillo 1103 12 KV Distribution circuit near Sweeny Rd. in the City of Lompoc in response to a report of a wire down and a small vegetation fire.  The responding troubleman arrived on scene and noted the Center phase of a 12 KV line down in a 1000 foot span area.  There was an ensuing grass fire with this ignition which the troubleman described as &quot;about 600 feet&quot; in size at the base of the pole and extending out to the Guy wire.   The fire was already extinguished upon the troubleman's  arrival. CAL Fire did respond to this incident and named it as the &quot;Rosa&quot; incident.   This ignition occurred in a Tier 2 HFTD during a clear weather condition.  Initial analysis indicates that the center phase overhead conductor failed due to lines slapping together causing the wire to come down and a subsequent  ignition.  On 5/11/2021 a PG &amp; E crew replaced 1000 foot span of 4 ACRS.  "/>
    <s v="PG&amp;E"/>
    <s v="Vegetation"/>
    <s v="D"/>
    <s v="D"/>
    <s v="Structure-only"/>
    <s v="About 600 feet "/>
    <m/>
    <m/>
    <m/>
    <x v="0"/>
    <x v="4"/>
    <x v="3"/>
    <s v="Y"/>
    <s v="Overhead"/>
    <s v="Primary"/>
    <s v="Conductor - Primary"/>
    <s v="Conductor"/>
    <s v="Circuit ID: 183101103, SAP:101909116"/>
    <s v=" "/>
    <x v="1"/>
    <n v="34.604827999999998"/>
    <n v="-120.296277"/>
    <s v="Santa Barbara"/>
    <x v="122"/>
    <n v="12000"/>
    <m/>
    <s v="Cal Fire"/>
    <s v="Herbaceous"/>
    <m/>
    <s v="Rosa"/>
    <n v="512"/>
    <m/>
    <s v="Pending Data"/>
    <s v="Pending Data"/>
    <s v="Pending Data"/>
    <s v="Pending Data"/>
    <s v="2021-05-11"/>
    <m/>
    <m/>
    <m/>
    <m/>
    <m/>
    <m/>
    <m/>
    <m/>
    <m/>
    <m/>
    <m/>
    <m/>
    <m/>
    <m/>
    <m/>
    <m/>
    <m/>
    <m/>
    <m/>
    <s v=" "/>
    <s v="LOS PADRES"/>
    <s v="SANTA MARIA 03"/>
    <s v="15:27"/>
    <s v="05/11/2021"/>
    <s v="1346240"/>
    <s v="T005286816"/>
    <n v="33"/>
    <s v="MAIL RD"/>
    <x v="93"/>
    <n v="34.644759999999998"/>
    <n v="-120.42901000000001"/>
    <s v="L2TC1WG"/>
    <s v="WOODYARD, CHASE"/>
    <n v="183101103"/>
    <s v="20210511 17:46"/>
    <n v="9002"/>
    <m/>
    <s v="CREW TO REPAIR WIRE DOWN. "/>
    <s v="Y"/>
    <n v="2"/>
    <s v="\\fxshare-nas05\quotashare-fs01\ESA\5 - Ignition Tracking\Fire_Tab_Attachment_Files"/>
    <m/>
    <n v="34.604827999999998"/>
    <n v="-120.296234"/>
    <s v="CENTER PHASE BROKE CAUSING SMALL VEG FIRE AT THE BASE OF SAP# 101916400"/>
    <m/>
    <m/>
    <s v="N"/>
    <s v="Y"/>
    <m/>
    <s v="Clear"/>
    <m/>
    <s v="Private Land"/>
    <m/>
    <s v="Calm"/>
    <m/>
    <s v="PG&amp;E Equipment"/>
    <m/>
    <s v="3 meters - 0.25 Acres"/>
    <m/>
    <s v="Cal Fire"/>
    <m/>
    <s v="Overhead"/>
    <m/>
    <x v="0"/>
    <s v="CREW TO COLLECT"/>
    <m/>
    <m/>
    <s v="OVERHEAD"/>
    <s v="CONDUCTOR, OVERHEAD"/>
    <s v="N"/>
    <s v=" "/>
    <s v="Unplanned"/>
    <s v="Los Padres"/>
    <s v="Santa Maria"/>
    <s v="183101103, CABRILLO-1103"/>
    <s v="21-0059916"/>
    <s v="Unplanned"/>
    <s v="Clear;32-90 F"/>
    <s v="277"/>
    <s v="17451"/>
    <s v="YES"/>
    <s v="Line to Ground"/>
    <s v="Sustained"/>
    <s v="No"/>
    <s v="Y46"/>
    <s v="OH"/>
    <s v="Line Recloser"/>
    <s v="1346240"/>
    <s v="Conductor, Overhead, Broken, wire on ground"/>
    <s v="C, SGF"/>
    <s v="05/11/21 17:05"/>
    <s v=" "/>
    <s v="HWY 246 &amp; SWEENY RD, LOMPOC"/>
    <s v="1 POLE NE/ OF FUCO 407733"/>
    <s v=" "/>
    <s v=" "/>
    <s v=" "/>
    <s v="No"/>
    <s v="Equipment Failure/Involved, Overhead"/>
    <s v=" "/>
    <s v="No"/>
    <s v="1"/>
    <m/>
    <m/>
    <m/>
    <m/>
    <m/>
    <m/>
    <m/>
    <m/>
    <m/>
    <m/>
    <m/>
    <m/>
    <m/>
    <m/>
    <m/>
    <m/>
  </r>
  <r>
    <x v="149"/>
    <s v="AGFC"/>
    <s v="3 - QC Complete"/>
    <d v="2021-05-11T00:00:00"/>
    <d v="2021-05-11T00:00:00"/>
    <x v="137"/>
    <s v="\\fxshare-nas05\quotashare-fs01\ESA\5 - Ignition Tracking\2021_Ignition_QC_Folders\20210511_nan_nan_nan_7417719848"/>
    <s v=" "/>
    <m/>
    <m/>
    <m/>
    <m/>
    <m/>
    <x v="0"/>
    <m/>
    <m/>
    <m/>
    <m/>
    <m/>
    <m/>
    <m/>
    <m/>
    <m/>
    <m/>
    <m/>
    <m/>
    <m/>
    <m/>
    <m/>
    <m/>
    <m/>
    <s v=" "/>
    <x v="21"/>
    <s v="14:29"/>
    <m/>
    <m/>
    <s v="FAS"/>
    <s v="N"/>
    <s v="N"/>
    <m/>
    <m/>
    <m/>
    <n v="7417719848"/>
    <m/>
    <m/>
    <m/>
    <m/>
    <s v=" "/>
    <x v="0"/>
    <x v="2"/>
    <s v="N"/>
    <s v="N"/>
    <s v="Structure fire, not attributable to PG&amp;E. Troubleman states this house fire was not caused by PG&amp;E assets. This information is preliminary."/>
    <s v="Not PG&amp;E"/>
    <s v="Building"/>
    <m/>
    <m/>
    <s v="Structure-only"/>
    <m/>
    <m/>
    <m/>
    <m/>
    <x v="3"/>
    <x v="1"/>
    <x v="1"/>
    <m/>
    <s v="Overhead"/>
    <m/>
    <m/>
    <m/>
    <m/>
    <s v=" "/>
    <x v="0"/>
    <n v="35.375647482088397"/>
    <n v="-118.96908951050401"/>
    <s v="Kern"/>
    <x v="123"/>
    <n v="12000"/>
    <m/>
    <s v="Kern County FD"/>
    <s v="Urban"/>
    <m/>
    <m/>
    <m/>
    <m/>
    <s v="Pending Data"/>
    <s v="Pending Data"/>
    <s v="Pending Data"/>
    <s v="Pending Data"/>
    <s v="2021-05-11"/>
    <m/>
    <m/>
    <m/>
    <m/>
    <m/>
    <m/>
    <m/>
    <m/>
    <m/>
    <m/>
    <m/>
    <m/>
    <m/>
    <m/>
    <m/>
    <m/>
    <m/>
    <m/>
    <m/>
    <s v=" "/>
    <s v="KERN"/>
    <s v="BAKERSFIELD 10"/>
    <s v="14:29"/>
    <s v="05/11/2021"/>
    <m/>
    <n v="7417719848"/>
    <n v="2110"/>
    <s v="MONTEREY ST UNIT B"/>
    <x v="10"/>
    <n v="35.375765000000001"/>
    <n v="-118.96965899999999"/>
    <s v="K1TM3MV"/>
    <s v="MONSIBAIS, MANUEL"/>
    <n v="253371114"/>
    <s v="20210511 14:44"/>
    <n v="2640"/>
    <n v="1"/>
    <s v="non Pge eq.   house fire. "/>
    <s v="Y"/>
    <m/>
    <m/>
    <s v="35.37564748208849,-118.96908951050438,135.377249728833,"/>
    <m/>
    <m/>
    <s v="house fire in back unit. removed meter per KCFD.  non Pge eq.  "/>
    <s v="KCFD "/>
    <m/>
    <s v="N"/>
    <s v="Y"/>
    <s v="N"/>
    <s v="Clear"/>
    <m/>
    <s v="Structures"/>
    <m/>
    <s v="Calm"/>
    <m/>
    <s v="Unknown"/>
    <m/>
    <s v="Structure Only"/>
    <m/>
    <s v="Fire Dept"/>
    <m/>
    <s v="Overhead"/>
    <m/>
    <x v="0"/>
    <m/>
    <m/>
    <m/>
    <m/>
    <m/>
    <m/>
    <s v=""/>
    <m/>
    <m/>
    <m/>
    <m/>
    <m/>
    <m/>
    <m/>
    <m/>
    <m/>
    <m/>
    <m/>
    <m/>
    <m/>
    <m/>
    <m/>
    <m/>
    <m/>
    <m/>
    <m/>
    <m/>
    <m/>
    <m/>
    <m/>
    <m/>
    <m/>
    <m/>
    <m/>
    <m/>
    <m/>
    <m/>
    <m/>
    <m/>
    <m/>
    <m/>
    <m/>
    <m/>
    <m/>
    <m/>
    <m/>
    <m/>
    <m/>
    <m/>
    <m/>
    <m/>
    <m/>
    <m/>
    <s v=""/>
  </r>
  <r>
    <x v="150"/>
    <s v="S7RM"/>
    <s v="3 - QC Complete"/>
    <d v="2021-05-24T00:00:00"/>
    <d v="2021-05-24T00:00:00"/>
    <x v="138"/>
    <s v="\\fxshare-nas05\quotashare-fs01\ESA\5 - Ignition Tracking\2021_Ignition_QC_Folders\20210511_1345567_21-0059575_nan_T005286104"/>
    <s v=" "/>
    <s v=""/>
    <m/>
    <m/>
    <m/>
    <m/>
    <x v="0"/>
    <m/>
    <m/>
    <m/>
    <m/>
    <m/>
    <m/>
    <m/>
    <m/>
    <m/>
    <m/>
    <s v="Y"/>
    <d v="2021-05-18T00:00:00"/>
    <d v="2021-05-18T00:00:00"/>
    <s v="JBCX"/>
    <s v="JBCX@pge.com, (559) 903-7248."/>
    <s v="ILIS says cause 3rd Party vandalism.  T-man's initial report was that unsheletered/transients individuals were the possible cause of this ignition."/>
    <m/>
    <s v=" "/>
    <x v="21"/>
    <d v="1899-12-30T04:51:00"/>
    <d v="2021-05-11T00:00:00"/>
    <d v="1899-12-30T04:51:00"/>
    <s v="FAS"/>
    <s v="N"/>
    <s v="N"/>
    <s v="1345567"/>
    <s v="21-0059575"/>
    <m/>
    <s v="T005286104"/>
    <s v="121186518, 121188134"/>
    <m/>
    <m/>
    <s v="PG&amp;E_547_ignition_20210511_1.jpg"/>
    <s v=" "/>
    <x v="2"/>
    <x v="0"/>
    <s v="Y"/>
    <s v="Y"/>
    <s v="On May 11th, 2021 at 04:54 hrs. a PG &amp; E Troubleman was dispatched to the Ashlan Ave. 1109 12 KV Distribution circuit near Weber Ave. in the City of Fresno in response to reports of a pole fire to the rear of an Auto Repair business.  The responding troubleman observed a pole fire, a blown transformer and burning tires at the base of the pole with the fire involving a portion of an old truck.   The ensuing fire was between 3 Meters &gt; 0.25 Acres in size and was suppressed by the Fresno City Fire Department. This incident occurred in a Non-HFTD during a calm weather condition.    Initial analysis indicates that a pole fire ignited tires at the base of the pole and a portion of a truck which was stored at the Auto repair business.  One of the two EC Notifications indicate that the transformer was possibly overloaded and that over the course of the last 3 months, the customer added load without notifing PG &amp; E which may have been a contributing factor in this ignition and a damage claim may be persued related to this. The responding troubleman also indicated that the pole fire occuring at the base of the pole was caused by a &quot;vagrant&quot; fire.   On May 11th, 2021 a PG &amp; E crew replaced the Pole, transformer, cutout, Conductor, Guy Wire, Pothead and installed a Lightening arrestor. "/>
    <s v="PG&amp;E"/>
    <s v="Other"/>
    <s v="D"/>
    <s v="D"/>
    <s v="3 meters - 0.25 Acres"/>
    <s v="Several tires and part of an old truck."/>
    <m/>
    <m/>
    <m/>
    <x v="1"/>
    <x v="4"/>
    <x v="17"/>
    <s v="Y"/>
    <s v="Overhead"/>
    <s v="Primary"/>
    <s v="Pole"/>
    <s v="Pole, transformer, cutout, Conductor, Guy wire, pothead, Lightening arrestor"/>
    <s v="SAP # 100873967, CGC # 417560852360"/>
    <s v=" "/>
    <x v="0"/>
    <n v="36.769210000000001"/>
    <n v="-119.83386400000001"/>
    <s v="Fresno"/>
    <x v="37"/>
    <n v="12000"/>
    <m/>
    <s v="Fresno County FD"/>
    <m/>
    <m/>
    <m/>
    <m/>
    <m/>
    <s v="Pending Data"/>
    <s v="Pending Data"/>
    <s v="Pending Data"/>
    <s v="Pending Data"/>
    <s v="2021-05-11"/>
    <m/>
    <m/>
    <m/>
    <m/>
    <m/>
    <m/>
    <m/>
    <m/>
    <m/>
    <m/>
    <m/>
    <m/>
    <m/>
    <m/>
    <m/>
    <m/>
    <m/>
    <m/>
    <m/>
    <s v=" "/>
    <s v="FRESNO"/>
    <s v="FRESNO 06"/>
    <s v="04:54"/>
    <s v="05/11/2021"/>
    <s v="1345567"/>
    <s v="T005286104"/>
    <n v="1945"/>
    <s v="W YALE AVE"/>
    <x v="14"/>
    <n v="36.770209999999999"/>
    <n v="-119.83493"/>
    <s v="F4TJBCX"/>
    <s v="CAPUCHINO, JEFF"/>
    <n v="252051109"/>
    <s v="20210511 06:40"/>
    <n v="9002"/>
    <m/>
    <s v="F4TJBCX, POLE FIRE/TX IGNITED TIRES AT BASE OF POLE, CALLED FOR CREW, EC TAG SENT"/>
    <s v="Y"/>
    <n v="4"/>
    <s v="\\fxshare-nas05\quotashare-fs01\ESA\5 - Ignition Tracking\Fire_Tab_Attachment_Files"/>
    <m/>
    <n v="36.769565999999998"/>
    <n v="-119.833265"/>
    <m/>
    <s v="FRESNO CITY FIRE"/>
    <m/>
    <s v="Y"/>
    <s v="Y"/>
    <m/>
    <s v="Clear"/>
    <m/>
    <s v="Vehicle"/>
    <m/>
    <s v="Calm"/>
    <m/>
    <s v="PG&amp;E Equipment"/>
    <m/>
    <s v="&lt; 1 meter"/>
    <m/>
    <s v="Fire Dept"/>
    <m/>
    <s v="Overhead"/>
    <m/>
    <x v="1"/>
    <s v="PHOTOS"/>
    <s v="PG&amp;E Employee"/>
    <m/>
    <s v="FIRE, POLE"/>
    <s v="POLE-WOOD"/>
    <s v="N"/>
    <s v=" "/>
    <s v="Unplanned"/>
    <s v="Fresno"/>
    <s v="Fresno"/>
    <s v="252051109, ASHLAN AVE-1109"/>
    <s v="21-0059575"/>
    <s v="Unplanned"/>
    <s v="Clear;32-90 F"/>
    <s v="3"/>
    <s v=" "/>
    <s v="YES"/>
    <s v="None"/>
    <s v="Sustained"/>
    <s v="No"/>
    <s v="602229"/>
    <s v="OH"/>
    <s v="Fuse"/>
    <s v="1345567"/>
    <s v="Pole-Wood, Burned/flashed"/>
    <s v=" "/>
    <s v="05/11/21 06:55"/>
    <s v=" "/>
    <s v="WEBER/CLINTON/3PS.2PW.1PS"/>
    <s v="CGC #417560852360"/>
    <s v=" "/>
    <s v=" "/>
    <s v=" "/>
    <s v="No"/>
    <s v="3rd Party, Vandalism"/>
    <s v=" "/>
    <s v="No"/>
    <s v=" "/>
    <m/>
    <m/>
    <m/>
    <m/>
    <m/>
    <m/>
    <m/>
    <m/>
    <m/>
    <m/>
    <m/>
    <m/>
    <s v=""/>
    <s v=""/>
    <s v=""/>
    <s v=""/>
  </r>
  <r>
    <x v="151"/>
    <s v="AGFC"/>
    <s v="3 - QC Complete"/>
    <d v="2021-05-11T00:00:00"/>
    <d v="2021-05-11T00:00:00"/>
    <x v="139"/>
    <s v="\\fxshare-nas05\quotashare-fs01\ESA\5 - Ignition Tracking\2021_Ignition_QC_Folders\20210511_nan_nan_nan_1387277181"/>
    <s v=" "/>
    <m/>
    <m/>
    <m/>
    <m/>
    <m/>
    <x v="0"/>
    <m/>
    <m/>
    <m/>
    <m/>
    <m/>
    <m/>
    <m/>
    <m/>
    <m/>
    <m/>
    <m/>
    <m/>
    <m/>
    <m/>
    <m/>
    <m/>
    <m/>
    <s v=" "/>
    <x v="21"/>
    <s v="01:55"/>
    <m/>
    <m/>
    <s v="FAS"/>
    <s v="N"/>
    <s v="N"/>
    <m/>
    <m/>
    <m/>
    <n v="1387277181"/>
    <m/>
    <m/>
    <m/>
    <m/>
    <s v=" "/>
    <x v="0"/>
    <x v="2"/>
    <s v="N"/>
    <s v="N"/>
    <s v="Duplicate of index 545. Structure fire, not attributable to PG&amp;E. Troubleman states not attributable to PG&amp;E assets. This information is preliminary. "/>
    <s v="Not PG&amp;E"/>
    <s v="Building"/>
    <m/>
    <m/>
    <s v="Structure-only"/>
    <m/>
    <m/>
    <m/>
    <m/>
    <x v="4"/>
    <x v="1"/>
    <x v="1"/>
    <m/>
    <s v="Overhead"/>
    <m/>
    <m/>
    <m/>
    <m/>
    <s v=" "/>
    <x v="0"/>
    <s v="39.1608183"/>
    <s v="-121.5771150"/>
    <s v="Yuba"/>
    <x v="124"/>
    <n v="12000"/>
    <m/>
    <s v="Olivehurst FD"/>
    <s v="Urban"/>
    <m/>
    <m/>
    <m/>
    <m/>
    <s v="Pending Data"/>
    <s v="Pending Data"/>
    <s v="Pending Data"/>
    <s v="Pending Data"/>
    <s v="2021-05-11"/>
    <m/>
    <m/>
    <m/>
    <m/>
    <m/>
    <m/>
    <m/>
    <m/>
    <m/>
    <m/>
    <m/>
    <m/>
    <m/>
    <m/>
    <m/>
    <m/>
    <m/>
    <m/>
    <m/>
    <s v=" "/>
    <s v="SIERRA"/>
    <s v="MARYSVILLE 04"/>
    <s v="01:55"/>
    <s v="05/11/2021"/>
    <m/>
    <n v="1387277181"/>
    <n v="1950"/>
    <s v="BAUGH ST"/>
    <x v="60"/>
    <n v="39.080953000000001"/>
    <n v="-121.544957"/>
    <s v="T3TADF0"/>
    <s v="FINLEY, ALAN"/>
    <n v="152901102"/>
    <s v="20210511 03:16"/>
    <n v="2640"/>
    <n v="1"/>
    <s v="structure fire at location, olivehurst fire dept wanted meter or service cut"/>
    <s v="Y"/>
    <m/>
    <m/>
    <s v="39.1608183,-121.5771150,11.700000,3D"/>
    <m/>
    <m/>
    <m/>
    <s v="olivehurst fire dept"/>
    <m/>
    <s v="N"/>
    <s v="Y"/>
    <s v="N"/>
    <s v="Clear"/>
    <m/>
    <s v="Structures"/>
    <s v="1850 baugh st only"/>
    <s v="Calm"/>
    <m/>
    <s v="3rd Party"/>
    <m/>
    <s v="Structure Only"/>
    <m/>
    <s v="Fire Dept"/>
    <m/>
    <s v="Overhead"/>
    <m/>
    <x v="0"/>
    <m/>
    <m/>
    <m/>
    <m/>
    <m/>
    <m/>
    <s v=""/>
    <m/>
    <m/>
    <m/>
    <m/>
    <m/>
    <m/>
    <m/>
    <m/>
    <m/>
    <m/>
    <m/>
    <m/>
    <m/>
    <m/>
    <m/>
    <m/>
    <m/>
    <m/>
    <m/>
    <m/>
    <m/>
    <m/>
    <m/>
    <m/>
    <m/>
    <m/>
    <m/>
    <m/>
    <m/>
    <m/>
    <m/>
    <m/>
    <m/>
    <m/>
    <m/>
    <m/>
    <m/>
    <m/>
    <m/>
    <m/>
    <m/>
    <m/>
    <m/>
    <m/>
    <m/>
    <m/>
    <s v=""/>
  </r>
  <r>
    <x v="152"/>
    <s v="AGFC"/>
    <s v="3 - QC Complete"/>
    <d v="2021-05-11T00:00:00"/>
    <d v="2021-05-11T00:00:00"/>
    <x v="140"/>
    <s v="\\fxshare-nas05\quotashare-fs01\ESA\5 - Ignition Tracking\2021_Ignition_QC_Folders\20210511_nan_nan_nan_1383276368"/>
    <s v=" "/>
    <m/>
    <m/>
    <m/>
    <m/>
    <m/>
    <x v="0"/>
    <m/>
    <m/>
    <m/>
    <m/>
    <m/>
    <m/>
    <m/>
    <m/>
    <m/>
    <m/>
    <m/>
    <m/>
    <m/>
    <m/>
    <m/>
    <m/>
    <m/>
    <s v=" "/>
    <x v="21"/>
    <s v="01:16"/>
    <m/>
    <m/>
    <s v="FAS"/>
    <s v="N"/>
    <s v="N"/>
    <m/>
    <m/>
    <m/>
    <n v="1383276368"/>
    <m/>
    <m/>
    <m/>
    <m/>
    <s v=" "/>
    <x v="0"/>
    <x v="2"/>
    <s v="N"/>
    <s v="N"/>
    <s v="Structure fire, not attributable to PG&amp;E. Troubleman states not attributable to PG&amp;E assets. This information is preliminary. "/>
    <s v="Not PG&amp;E"/>
    <s v="Building"/>
    <m/>
    <m/>
    <s v="3 meters - 0.25 Acres"/>
    <m/>
    <m/>
    <m/>
    <m/>
    <x v="3"/>
    <x v="1"/>
    <x v="1"/>
    <m/>
    <s v="Overhead"/>
    <m/>
    <m/>
    <m/>
    <m/>
    <s v=" "/>
    <x v="0"/>
    <s v="39.1608517"/>
    <s v="-121.5770933"/>
    <s v="Yuba"/>
    <x v="124"/>
    <n v="12000"/>
    <m/>
    <s v="Olivehurst FD"/>
    <s v="Urban"/>
    <m/>
    <m/>
    <m/>
    <m/>
    <s v="Pending Data"/>
    <s v="Pending Data"/>
    <s v="Pending Data"/>
    <s v="Pending Data"/>
    <s v="2021-05-11"/>
    <m/>
    <m/>
    <m/>
    <m/>
    <m/>
    <m/>
    <m/>
    <m/>
    <m/>
    <m/>
    <m/>
    <m/>
    <m/>
    <m/>
    <m/>
    <m/>
    <m/>
    <m/>
    <m/>
    <s v=" "/>
    <s v="SIERRA"/>
    <s v="MARYSVILLE 04"/>
    <s v="01:16"/>
    <s v="05/11/2021"/>
    <m/>
    <n v="1383276368"/>
    <n v="1950"/>
    <s v="BAUGH ST"/>
    <x v="60"/>
    <n v="39.080953000000001"/>
    <n v="-121.544957"/>
    <s v="T3TADF0"/>
    <s v="FINLEY, ALAN"/>
    <n v="152901102"/>
    <s v="20210511 03:12"/>
    <n v="1120"/>
    <m/>
    <s v="talked with fire chief- stated to many electrical cords plugged in.  electrical fire- no cause of ours"/>
    <s v="Y"/>
    <m/>
    <m/>
    <s v="39.1608517,-121.5770933,16.200000,3D"/>
    <m/>
    <m/>
    <m/>
    <s v="olivehurst fire dept"/>
    <m/>
    <s v="N"/>
    <s v="Y"/>
    <s v="N"/>
    <s v="Clear"/>
    <m/>
    <s v="Structures"/>
    <s v="customer structure only"/>
    <s v="Calm"/>
    <m/>
    <s v="3rd Party"/>
    <m/>
    <s v="Structure Only"/>
    <m/>
    <s v="Fire Dept"/>
    <m/>
    <s v="Overhead"/>
    <m/>
    <x v="0"/>
    <m/>
    <m/>
    <m/>
    <m/>
    <m/>
    <m/>
    <s v=""/>
    <m/>
    <m/>
    <m/>
    <m/>
    <m/>
    <m/>
    <m/>
    <m/>
    <m/>
    <m/>
    <m/>
    <m/>
    <m/>
    <m/>
    <m/>
    <m/>
    <m/>
    <m/>
    <m/>
    <m/>
    <m/>
    <m/>
    <m/>
    <m/>
    <m/>
    <m/>
    <m/>
    <m/>
    <m/>
    <m/>
    <m/>
    <m/>
    <m/>
    <m/>
    <m/>
    <m/>
    <m/>
    <m/>
    <m/>
    <m/>
    <m/>
    <m/>
    <m/>
    <m/>
    <m/>
    <m/>
    <s v=""/>
  </r>
  <r>
    <x v="153"/>
    <s v="AGFC"/>
    <s v="3 - QC Complete"/>
    <d v="2021-05-10T00:00:00"/>
    <d v="2021-05-10T00:00:00"/>
    <x v="141"/>
    <s v="\\fxshare-nas05\quotashare-fs01\ESA\5 - Ignition Tracking\2021_Ignition_QC_Folders\20210510_nan_nan_nan_8653183396"/>
    <s v=" "/>
    <m/>
    <m/>
    <m/>
    <m/>
    <m/>
    <x v="0"/>
    <m/>
    <m/>
    <m/>
    <m/>
    <m/>
    <m/>
    <m/>
    <m/>
    <m/>
    <m/>
    <m/>
    <m/>
    <m/>
    <m/>
    <m/>
    <m/>
    <m/>
    <s v=" "/>
    <x v="22"/>
    <s v="15:06"/>
    <m/>
    <m/>
    <s v="FAS"/>
    <s v="N"/>
    <s v="N"/>
    <m/>
    <m/>
    <m/>
    <n v="8653183396"/>
    <m/>
    <m/>
    <m/>
    <m/>
    <s v=" "/>
    <x v="0"/>
    <x v="2"/>
    <s v="N"/>
    <s v="N"/>
    <s v="Structure fire, not attributable to PG&amp;E assets. Troubleman disconnected service due to fire. This information is preliminary."/>
    <s v="Not PG&amp;E"/>
    <s v="Building"/>
    <m/>
    <m/>
    <s v="Structure-only"/>
    <m/>
    <m/>
    <m/>
    <m/>
    <x v="3"/>
    <x v="1"/>
    <x v="1"/>
    <m/>
    <s v="Underground"/>
    <m/>
    <s v="Transformer Bushing"/>
    <m/>
    <m/>
    <s v=" "/>
    <x v="0"/>
    <s v="38.6574000"/>
    <s v="-121.7603783"/>
    <s v="Yolo"/>
    <x v="125"/>
    <n v="12000"/>
    <m/>
    <s v="Woodland FD"/>
    <s v="Agriculture"/>
    <m/>
    <m/>
    <m/>
    <m/>
    <s v="Pending Data"/>
    <s v="Pending Data"/>
    <s v="Pending Data"/>
    <s v="Pending Data"/>
    <s v="2021-05-10"/>
    <m/>
    <m/>
    <m/>
    <m/>
    <m/>
    <m/>
    <m/>
    <m/>
    <m/>
    <m/>
    <m/>
    <m/>
    <m/>
    <m/>
    <m/>
    <m/>
    <m/>
    <m/>
    <m/>
    <s v=" "/>
    <s v="SACRAMENTO"/>
    <s v="WOODLAND 02"/>
    <s v="15:06"/>
    <s v="05/10/2021"/>
    <m/>
    <n v="8653183396"/>
    <n v="1708"/>
    <s v="HOFFMAN ST"/>
    <x v="56"/>
    <n v="38.657345999999997"/>
    <n v="-121.760188"/>
    <s v="S2TAMRI"/>
    <s v="RAPADAS, ANTHONY"/>
    <n v="63441106"/>
    <s v="20210510 16:17"/>
    <n v="1031"/>
    <m/>
    <s v="DICONNECTED CUST SERVICE DUE TO STRUCTURE FIRE."/>
    <s v="Y"/>
    <m/>
    <m/>
    <s v="38.6574000,-121.7603783,6.400000,3D"/>
    <m/>
    <m/>
    <m/>
    <s v="WOODLAND FIRE DEPT"/>
    <m/>
    <s v="N"/>
    <s v="Y"/>
    <s v="Y"/>
    <s v="Clear"/>
    <m/>
    <s v="Structures"/>
    <m/>
    <s v="Calm"/>
    <m/>
    <s v="3rd Party"/>
    <m/>
    <s v="Structure Only"/>
    <m/>
    <s v="Fire Dept"/>
    <s v="WOODLAND FIRE DEPT"/>
    <s v="Other (Comments)"/>
    <s v="UNDERGROUND"/>
    <x v="1"/>
    <s v="PHOTOS"/>
    <s v="PG&amp;E Employee"/>
    <m/>
    <m/>
    <m/>
    <m/>
    <s v=" "/>
    <m/>
    <m/>
    <m/>
    <m/>
    <m/>
    <m/>
    <m/>
    <m/>
    <m/>
    <m/>
    <m/>
    <m/>
    <m/>
    <m/>
    <m/>
    <m/>
    <m/>
    <m/>
    <m/>
    <m/>
    <m/>
    <m/>
    <m/>
    <m/>
    <m/>
    <m/>
    <m/>
    <m/>
    <m/>
    <m/>
    <m/>
    <m/>
    <m/>
    <m/>
    <m/>
    <m/>
    <m/>
    <m/>
    <m/>
    <m/>
    <m/>
    <m/>
    <m/>
    <m/>
    <m/>
    <m/>
    <m/>
  </r>
  <r>
    <x v="154"/>
    <s v="S7RM"/>
    <s v="3 - QC Complete"/>
    <d v="2021-05-14T00:00:00"/>
    <d v="2021-05-14T00:00:00"/>
    <x v="142"/>
    <s v="\\fxshare-nas05\quotashare-fs01\ESA\5 - Ignition Tracking\2021_Ignition_QC_Folders\20210510_nan_nan_nan_4690675"/>
    <s v=" "/>
    <m/>
    <m/>
    <m/>
    <m/>
    <m/>
    <x v="0"/>
    <m/>
    <m/>
    <m/>
    <m/>
    <m/>
    <m/>
    <m/>
    <m/>
    <m/>
    <m/>
    <m/>
    <m/>
    <m/>
    <m/>
    <m/>
    <m/>
    <m/>
    <s v=" "/>
    <x v="22"/>
    <s v="13:38"/>
    <m/>
    <m/>
    <s v="FAS"/>
    <s v="N"/>
    <s v="N"/>
    <m/>
    <m/>
    <m/>
    <n v="4690675"/>
    <n v="121035368"/>
    <m/>
    <m/>
    <m/>
    <s v=" "/>
    <x v="0"/>
    <x v="2"/>
    <s v="N"/>
    <s v="N"/>
    <s v="On May 10, 2021 at 13:43 hrs. a PG &amp; E Troubleman was dispatched to the El Capitan 1104 12 KV circuit near Santa Fe West and Highway 59 in the City of merced in response to a report of a damaged pole as a result of a vegetation fire.  The Merced FD was on site and had extinguished the fire.  The fire was between 0.25 - 10 acres in size and did not appear to be attributable to PG &amp; E assets.  Inital analysis indicates that the PG &amp; E trouble man responded and determined that this incident involved a vegetation fire and that a pole and wire running from pole to ground were damaged as a result of the fire. The troubleman also identified a missing section of transformer on the ground but it was not due to the fire.   There was no ILIS information nor any outage associated with this ignition.  An EC tag was created for this incident and on 5/10/2021 a PG &amp; E crew replaced the ground rod which had been cut 8' up from the ground."/>
    <s v="Not PG&amp;E"/>
    <s v="Vegetation"/>
    <m/>
    <m/>
    <s v="Structure-only"/>
    <m/>
    <m/>
    <m/>
    <m/>
    <x v="3"/>
    <x v="1"/>
    <x v="1"/>
    <m/>
    <s v="Overhead"/>
    <m/>
    <m/>
    <m/>
    <m/>
    <s v=" "/>
    <x v="0"/>
    <s v="37.3204617"/>
    <s v="-120.5096017"/>
    <s v="Merced"/>
    <x v="126"/>
    <n v="12000"/>
    <m/>
    <s v="Cal Fire/Merced County FD"/>
    <s v="Urban"/>
    <m/>
    <m/>
    <m/>
    <m/>
    <s v="Pending Data"/>
    <s v="Pending Data"/>
    <s v="Pending Data"/>
    <s v="Pending Data"/>
    <s v="2021-05-10"/>
    <m/>
    <m/>
    <m/>
    <m/>
    <m/>
    <m/>
    <m/>
    <m/>
    <m/>
    <m/>
    <m/>
    <m/>
    <m/>
    <m/>
    <m/>
    <m/>
    <m/>
    <m/>
    <m/>
    <s v=" "/>
    <s v="YOSEMITE"/>
    <s v="MERCED 01"/>
    <s v="13:38"/>
    <s v="05/10/2021"/>
    <m/>
    <n v="4690675"/>
    <s v="UNKNOWN"/>
    <s v="PREMISES DO NOT CHANGE"/>
    <x v="47"/>
    <n v="37.299556000000003"/>
    <n v="-120.46836999999999"/>
    <s v="Y4TRFK5"/>
    <s v="KITCHELL, ROBERT "/>
    <m/>
    <s v="20210510 14:26"/>
    <n v="1100"/>
    <m/>
    <s v="grass fire. pole is ok. found cut/missing section of ground for tx. not caused by fire. called for crew to replace. "/>
    <s v="Y"/>
    <n v="3"/>
    <s v="\\fxshare-nas05\quotashare-fs01\ESA\5 - Ignition Tracking\Fire_Tab_Attachment_Files"/>
    <s v="37.3204617,-120.5096017,39.900000,3D"/>
    <m/>
    <m/>
    <s v="2/p/w of sw4214. S side of tracks and santa fe west of hwy 59"/>
    <s v="cal fire /merced city (209)9663621"/>
    <m/>
    <s v="N"/>
    <s v="Y"/>
    <s v="N"/>
    <s v="Clear"/>
    <m/>
    <s v="Private Land"/>
    <m/>
    <s v="Breezy"/>
    <m/>
    <s v="Vegetation"/>
    <m/>
    <s v="0.25 - 10 Acres"/>
    <m/>
    <s v="Cal Fire"/>
    <m/>
    <s v="Overhead"/>
    <m/>
    <x v="1"/>
    <s v="PHOTOS"/>
    <s v="PG&amp;E Employee"/>
    <s v="Info only "/>
    <m/>
    <m/>
    <m/>
    <s v=""/>
    <m/>
    <m/>
    <m/>
    <m/>
    <m/>
    <m/>
    <m/>
    <m/>
    <m/>
    <m/>
    <m/>
    <m/>
    <m/>
    <m/>
    <m/>
    <m/>
    <m/>
    <m/>
    <m/>
    <m/>
    <m/>
    <m/>
    <m/>
    <m/>
    <m/>
    <m/>
    <m/>
    <m/>
    <m/>
    <m/>
    <m/>
    <m/>
    <m/>
    <m/>
    <m/>
    <m/>
    <m/>
    <m/>
    <m/>
    <m/>
    <m/>
    <m/>
    <m/>
    <m/>
    <m/>
    <m/>
    <s v=""/>
  </r>
  <r>
    <x v="155"/>
    <s v="AGFC"/>
    <s v="3 - QC Complete"/>
    <d v="2021-05-10T00:00:00"/>
    <d v="2021-05-10T00:00:00"/>
    <x v="143"/>
    <s v="\\fxshare-nas05\quotashare-fs01\ESA\5 - Ignition Tracking\2021_Ignition_QC_Folders\20210510_nan_nan_nan_8623563856"/>
    <s v=" "/>
    <m/>
    <m/>
    <m/>
    <m/>
    <m/>
    <x v="0"/>
    <m/>
    <m/>
    <m/>
    <m/>
    <m/>
    <m/>
    <m/>
    <m/>
    <m/>
    <m/>
    <m/>
    <m/>
    <m/>
    <m/>
    <m/>
    <m/>
    <m/>
    <s v=" "/>
    <x v="22"/>
    <s v="13:29"/>
    <m/>
    <m/>
    <s v="FAS"/>
    <s v="N"/>
    <s v="N"/>
    <m/>
    <m/>
    <m/>
    <n v="8623563856"/>
    <m/>
    <m/>
    <m/>
    <m/>
    <s v=" "/>
    <x v="0"/>
    <x v="2"/>
    <s v="N"/>
    <s v="N"/>
    <s v="Structure fire, not attributable to PG&amp;E assets. Troubleman booted meter per Fire Department. This information is preliminary."/>
    <s v="Not PG&amp;E"/>
    <s v="Building"/>
    <m/>
    <m/>
    <s v="Structure-only"/>
    <m/>
    <m/>
    <m/>
    <m/>
    <x v="3"/>
    <x v="1"/>
    <x v="1"/>
    <m/>
    <s v="Overhead"/>
    <m/>
    <m/>
    <m/>
    <m/>
    <s v=" "/>
    <x v="0"/>
    <s v="37.3336800"/>
    <s v="-121.8236367"/>
    <s v="Santa Clara"/>
    <x v="127"/>
    <n v="21000"/>
    <m/>
    <s v="San Jose FD"/>
    <s v="Urban"/>
    <m/>
    <m/>
    <m/>
    <m/>
    <s v="Pending Data"/>
    <s v="Pending Data"/>
    <s v="Pending Data"/>
    <s v="Pending Data"/>
    <s v="2021-05-10"/>
    <m/>
    <m/>
    <m/>
    <m/>
    <m/>
    <m/>
    <m/>
    <m/>
    <m/>
    <m/>
    <m/>
    <m/>
    <m/>
    <m/>
    <m/>
    <m/>
    <m/>
    <m/>
    <m/>
    <s v=" "/>
    <s v="SAN JOSE"/>
    <s v="SAN JOSE 09"/>
    <s v="13:29"/>
    <s v="05/10/2021"/>
    <m/>
    <n v="8623563856"/>
    <n v="2145"/>
    <s v="MENDOTA WAY"/>
    <x v="36"/>
    <n v="37.331196000000013"/>
    <n v="-121.82314100000001"/>
    <s v="J2TM1CI"/>
    <s v="CAMERON, MIKE"/>
    <n v="83392106"/>
    <s v="20210510 14:32"/>
    <n v="1120"/>
    <m/>
    <s v="booted mtr. per fire dept."/>
    <s v="Y"/>
    <m/>
    <m/>
    <s v="37.3336800,-121.8236367,40.800000,3D"/>
    <m/>
    <m/>
    <m/>
    <s v="San Jose Fire Dept."/>
    <m/>
    <s v="N"/>
    <s v="Y"/>
    <s v="N"/>
    <s v="Clear"/>
    <m/>
    <s v="Structures"/>
    <m/>
    <s v="Calm"/>
    <m/>
    <s v="Unknown"/>
    <m/>
    <s v="Structure Only"/>
    <m/>
    <s v="Fire Dept"/>
    <m/>
    <s v="Overhead"/>
    <m/>
    <x v="0"/>
    <m/>
    <m/>
    <m/>
    <m/>
    <m/>
    <m/>
    <s v=" "/>
    <m/>
    <m/>
    <m/>
    <m/>
    <m/>
    <m/>
    <m/>
    <m/>
    <m/>
    <m/>
    <m/>
    <m/>
    <m/>
    <m/>
    <m/>
    <m/>
    <m/>
    <m/>
    <m/>
    <m/>
    <m/>
    <m/>
    <m/>
    <m/>
    <m/>
    <m/>
    <m/>
    <m/>
    <m/>
    <m/>
    <m/>
    <m/>
    <m/>
    <m/>
    <m/>
    <m/>
    <m/>
    <m/>
    <m/>
    <m/>
    <m/>
    <m/>
    <m/>
    <m/>
    <m/>
    <m/>
    <m/>
  </r>
  <r>
    <x v="156"/>
    <s v="TLAL"/>
    <s v="3 - QC Complete"/>
    <d v="2021-05-13T00:00:00"/>
    <d v="2021-05-13T00:00:00"/>
    <x v="144"/>
    <s v="\\fxshare-nas05\quotashare-fs01\ESA\5 - Ignition Tracking\2021_Ignition_QC_Folders\20210510_1345067_nan_nan_T005285631"/>
    <s v=" "/>
    <s v="Y"/>
    <s v="TLAL"/>
    <s v="Outage Time Adjusted; Additional FOID, OIS Added; ILIS, EC Tags Added; HFTD &amp; Fire Lat/Long Updated"/>
    <d v="2021-05-13T00:00:00"/>
    <m/>
    <x v="2"/>
    <m/>
    <m/>
    <m/>
    <m/>
    <m/>
    <m/>
    <m/>
    <m/>
    <m/>
    <m/>
    <s v="Y"/>
    <d v="2021-05-12T00:00:00"/>
    <d v="2021-05-12T00:00:00"/>
    <s v="JKRB"/>
    <s v="707-291-3799 jkrb@pge.com"/>
    <s v="James' supervisor responded to my email with pics"/>
    <m/>
    <s v=" "/>
    <x v="22"/>
    <s v="12:19"/>
    <d v="2021-05-10T00:00:00"/>
    <d v="1899-12-30T12:37:00"/>
    <s v="FAS"/>
    <s v="N"/>
    <s v="N"/>
    <s v="1345067, 1345112"/>
    <s v="21-0059273"/>
    <m/>
    <s v="T005285631, T005285637, T005285662, T005285664"/>
    <s v="121035361, 121188653, 121188654, 121188650, 121188345"/>
    <n v="120903240"/>
    <m/>
    <s v="PG&amp;E_541_Ignition_20210510_8.jpg"/>
    <s v=" "/>
    <x v="2"/>
    <x v="0"/>
    <s v="Y"/>
    <s v="Y"/>
    <s v="On May 10, 2021 at 1253 hours, PG&amp;E Troublemen patrolled the Halsey 1102 12kV Distribution Circuit number 152241102, in the Zone 1 Tree Mortality High Hazard Zone Tier 1 State Responsibility area near 14625 and 14675 Musso Road in Auburn. They observed the line recloser 2514 in an open position, three broken primary overhead #6 solid copper overhead conductors in one span and one in the adjacent span, a burnt 45' class one wood pole, a burnt 8' ALS crossarm, three sets of damaged 21kV poly insulators, and a small brush fire. There was additional repair work found to be in need for other spans of conductors, insulators, and crossarms, as a result of this incident. Initial analysis indicates the ignition was caused by a multi-stem black oak tree that partially failed when a spar came off and fell into and through the nearby conductors. The 60' tall (38&quot; DBH) green mature black oak tree was within striking distance at 25' from the conductors. The tree showed no visible external issues, but a significant internal hollow cavity was found upon inspection. The causal tree was last inspected on November 4, 2020 and last worked on November 27, 2020. Cal Fire responded to and extinguished the 100' x 100' fire. The 50-minute outage affected 974 customers. The line was returned to service on May 10, 2021. This information is preliminary."/>
    <s v="PG&amp;E"/>
    <s v="Vegetation"/>
    <s v="D"/>
    <s v="D"/>
    <s v="0.26-9.99"/>
    <m/>
    <m/>
    <m/>
    <m/>
    <x v="2"/>
    <x v="2"/>
    <x v="2"/>
    <s v="Y"/>
    <s v="Overhead"/>
    <s v="Primary"/>
    <s v="Conductor - Primary"/>
    <s v="Conductor, Pole, Crossarm, Insulator"/>
    <s v="Circuit ID: 152241102, SAP Pole ID: 100078631, 100078632, 100078633, 100078635, 100078636"/>
    <s v=" "/>
    <x v="3"/>
    <n v="38.950723000000004"/>
    <n v="-121.040047"/>
    <s v="Placer"/>
    <x v="18"/>
    <n v="12000"/>
    <m/>
    <s v="Cal Fire"/>
    <s v="Urban"/>
    <m/>
    <m/>
    <n v="300"/>
    <m/>
    <s v="Pending Data"/>
    <s v="Pending Data"/>
    <s v="Pending Data"/>
    <s v="Pending Data"/>
    <s v="2021-05-10"/>
    <n v="38.950723000000004"/>
    <n v="-121.040047"/>
    <d v="2021-05-10T13:40:00"/>
    <s v="BranchFail  "/>
    <s v="Green Mature black oak with no visible external issues   Had a spar failure resulting in a wire down situation. The internal defects were significant, hollow cavity.    "/>
    <s v="OAKK"/>
    <n v="60"/>
    <n v="38"/>
    <n v="20"/>
    <s v="None"/>
    <s v="None"/>
    <s v="N"/>
    <n v="1"/>
    <m/>
    <s v="Plain"/>
    <s v="B"/>
    <s v="CrossArm"/>
    <s v="BareWire"/>
    <m/>
    <s v=" "/>
    <s v="SIERRA"/>
    <s v="AUBURN 01"/>
    <s v="12:19"/>
    <s v="05/10/2021"/>
    <s v="1345067"/>
    <s v="T005285631"/>
    <n v="245"/>
    <s v="JUNIPER DR"/>
    <x v="18"/>
    <n v="38.947009999999999"/>
    <n v="-121.04549"/>
    <s v="T2TJKRB"/>
    <s v="RAGGIO, JAMES"/>
    <n v="152241102"/>
    <s v="20210510 14:05"/>
    <n v="9002"/>
    <m/>
    <s v="tree fell into power line. broke 3 wires in one span and 1 in the adjacent span cuase small brush fire. replace pole and repair replace wire."/>
    <s v="Y"/>
    <m/>
    <m/>
    <s v="38.9555483,-121.0390100,472.500000,3D"/>
    <m/>
    <m/>
    <m/>
    <s v="cal fire"/>
    <m/>
    <s v="N"/>
    <s v="Y"/>
    <m/>
    <s v="Clear"/>
    <m/>
    <s v="Private Land"/>
    <m/>
    <s v="Calm"/>
    <m/>
    <s v="Vegetation"/>
    <m/>
    <s v="3 meters - 0.25 Acres"/>
    <m/>
    <s v="Cal Fire"/>
    <m/>
    <s v="Overhead"/>
    <m/>
    <x v="1"/>
    <s v="pictures of tree and burned area"/>
    <s v="PG&amp;E Employee"/>
    <m/>
    <s v="TREE-FELL INTO LINE"/>
    <s v="CONDUCTOR, OVERHEAD"/>
    <s v="N"/>
    <s v=""/>
    <m/>
    <m/>
    <m/>
    <m/>
    <m/>
    <m/>
    <m/>
    <m/>
    <m/>
    <m/>
    <m/>
    <m/>
    <m/>
    <m/>
    <m/>
    <m/>
    <m/>
    <m/>
    <m/>
    <m/>
    <m/>
    <m/>
    <m/>
    <m/>
    <m/>
    <m/>
    <m/>
    <m/>
    <m/>
    <m/>
    <m/>
    <m/>
    <m/>
    <m/>
    <m/>
    <m/>
    <m/>
    <m/>
    <m/>
    <m/>
    <m/>
    <m/>
    <m/>
    <m/>
    <m/>
    <m/>
    <s v=""/>
  </r>
  <r>
    <x v="157"/>
    <s v="D1WR"/>
    <s v="3 - QC Complete"/>
    <d v="2021-05-18T00:00:00"/>
    <d v="2021-05-18T00:00:00"/>
    <x v="145"/>
    <s v="\\fxshare-nas05\quotashare-fs01\ESA\5 - Ignition Tracking\2021_Ignition_QC_Folders\20210510_1344811_21-0059136_nan_T005285353"/>
    <s v=" "/>
    <s v="Y"/>
    <s v="D1WR"/>
    <s v="Outage Time Adjusted"/>
    <d v="2021-05-14T00:00:00"/>
    <m/>
    <x v="0"/>
    <m/>
    <m/>
    <m/>
    <s v="Y"/>
    <d v="2021-05-11T00:00:00"/>
    <d v="2021-05-18T00:00:00"/>
    <s v="San Jose FD"/>
    <s v="SJFDRecords@sanjoseca.gov"/>
    <m/>
    <m/>
    <s v="Y"/>
    <d v="2021-05-11T00:00:00"/>
    <d v="2021-05-13T00:00:00"/>
    <s v="M1CI"/>
    <s v="408-205-8498"/>
    <s v="Tman found primary neutral down-felt it had detached from shoe at end of insulator on crossarm. Advised crew foreman be contacted for details. Foreman DGBB confirmed incident was caused by mylar balloon."/>
    <m/>
    <s v=" "/>
    <x v="22"/>
    <s v="09:10"/>
    <d v="2021-05-10T00:00:00"/>
    <d v="1899-12-30T09:08:00"/>
    <s v="FAS"/>
    <s v="N"/>
    <s v="N"/>
    <s v="1344811"/>
    <s v="21-0059136"/>
    <m/>
    <s v="T005285353"/>
    <n v="121018740"/>
    <m/>
    <m/>
    <m/>
    <s v=" "/>
    <x v="2"/>
    <x v="0"/>
    <s v="Y"/>
    <s v="Y"/>
    <s v="On May 10, 2021 at 9:10 hours, a PG&amp;E Troubleman was dispatched to the Swift 2106 21kV Distribution circuit at the rear of 2214 Annona Drive, San Jose in response to a report of sparks &amp; smoke on pole. Upon arrival, troubleman observed San Jose Fire Department was extinguishing a small fire on backyard fence. Initial analysis was primary neutral detached from shoe on crossarm and came down on fence. An Electric Corrective (EC) tag was written (Notification # 121018740) to repair damaged assets. Crew was called out  and found mylar balloon had melted shoe, and onto primary and secondary conductors. The 9 hour 26 minute outage affected 5,063 customers. This information is preliminary."/>
    <s v="PG&amp;E"/>
    <s v="Other"/>
    <s v="D"/>
    <s v="D"/>
    <s v="1 meter - &lt; 3 meters"/>
    <s v="Fire contained to customer's backyard fence- 6-8 foot section"/>
    <m/>
    <m/>
    <m/>
    <x v="6"/>
    <x v="2"/>
    <x v="11"/>
    <s v="Y"/>
    <s v="Overhead"/>
    <s v="Primary"/>
    <s v="Conductor - Primary"/>
    <s v="Conductors"/>
    <s v="Circuit ID: 083392106 "/>
    <s v=" "/>
    <x v="0"/>
    <s v="37.3291817"/>
    <s v="-121.8232200"/>
    <s v="Santa Clara"/>
    <x v="128"/>
    <n v="21000"/>
    <m/>
    <s v="San Jose FD"/>
    <m/>
    <m/>
    <m/>
    <n v="300"/>
    <m/>
    <s v="Pending Data"/>
    <s v="Pending Data"/>
    <s v="Pending Data"/>
    <s v="Pending Data"/>
    <s v="2021-05-10"/>
    <m/>
    <m/>
    <m/>
    <m/>
    <m/>
    <m/>
    <m/>
    <m/>
    <m/>
    <m/>
    <m/>
    <m/>
    <m/>
    <m/>
    <m/>
    <m/>
    <m/>
    <m/>
    <m/>
    <s v=" "/>
    <s v="SAN JOSE"/>
    <s v="SAN JOSE 09"/>
    <s v="09:10"/>
    <s v="05/10/2021"/>
    <s v="1344811"/>
    <s v="T005285353"/>
    <n v="2214"/>
    <s v="ANNONA AVE"/>
    <x v="36"/>
    <n v="37.328240000000001"/>
    <n v="-121.82241"/>
    <s v="J2TM1CI"/>
    <s v="CAMERON, MIKE"/>
    <n v="83392106"/>
    <s v="20210510 12:27"/>
    <n v="9260"/>
    <m/>
    <s v="P.N. down,  need crew to repair"/>
    <s v="Y"/>
    <m/>
    <m/>
    <s v="37.3291817,-121.8232200,32.600000,3D"/>
    <m/>
    <m/>
    <m/>
    <s v="San Jose Fire Dept."/>
    <m/>
    <s v="N"/>
    <s v="Y"/>
    <m/>
    <s v="Clear"/>
    <m/>
    <s v="Structures"/>
    <m/>
    <s v="Calm"/>
    <m/>
    <s v="PG&amp;E Equipment"/>
    <m/>
    <s v="1 meter - &lt; 3 meters"/>
    <m/>
    <s v="Fire Dept"/>
    <m/>
    <s v="Overhead"/>
    <m/>
    <x v="0"/>
    <m/>
    <m/>
    <m/>
    <s v="OVERHEAD"/>
    <s v="CONDUCTOR, OVERHEAD"/>
    <s v="N"/>
    <s v=" "/>
    <s v="Unplanned"/>
    <s v="San Jose"/>
    <s v="San Jose"/>
    <s v="083392106, SWIFT-2106"/>
    <s v="21-0059136"/>
    <s v="Unplanned"/>
    <s v="Clear;32-90 F"/>
    <s v="5063"/>
    <s v="451235"/>
    <s v="YES"/>
    <s v="Force Out"/>
    <s v="Sustained"/>
    <s v="No"/>
    <s v="918614"/>
    <s v="OH"/>
    <s v="Line Recloser"/>
    <s v="1344811"/>
    <s v="Conductor, Overhead, Broken, wire on ground"/>
    <s v="NONE"/>
    <s v="05/10/21 13:03"/>
    <s v=" "/>
    <s v="SANTIAGO AVE AND ANNONA AVE"/>
    <s v="IRO 2212 ANNONA AVA"/>
    <s v="FUS 94603 OPEN|SW 26334 CLOSE|T9085 COIS TWD T9084 OPEN|SW 3939 CLOSE"/>
    <s v="PRIMARY NEUTRAL FAIL, LET GO"/>
    <s v=" "/>
    <s v="No"/>
    <s v="Equipment Failure/Involved, Overhead"/>
    <s v=" "/>
    <s v="No"/>
    <s v="1"/>
    <m/>
    <m/>
    <m/>
    <m/>
    <m/>
    <m/>
    <m/>
    <m/>
    <m/>
    <m/>
    <m/>
    <m/>
    <m/>
    <m/>
    <m/>
    <m/>
  </r>
  <r>
    <x v="158"/>
    <s v="TLAL"/>
    <s v="3 - QC Complete"/>
    <d v="2021-05-12T00:00:00"/>
    <d v="2021-05-12T00:00:00"/>
    <x v="146"/>
    <s v="\\fxshare-nas05\quotashare-fs01\ESA\5 - Ignition Tracking\2021_Ignition_QC_Folders\20210510_1344652_21-0059075_nan_T005285180"/>
    <s v=" "/>
    <s v="Y"/>
    <s v="TLAL"/>
    <s v="Create Time Updated; Additional FOIDs Added; Failure Sub-Driver Updated"/>
    <d v="2021-05-11T00:00:00"/>
    <m/>
    <x v="2"/>
    <m/>
    <m/>
    <m/>
    <m/>
    <m/>
    <m/>
    <m/>
    <m/>
    <m/>
    <m/>
    <m/>
    <m/>
    <m/>
    <m/>
    <m/>
    <m/>
    <m/>
    <s v=" "/>
    <x v="22"/>
    <d v="1899-12-30T07:10:00"/>
    <d v="2021-05-10T00:00:00"/>
    <s v="07:13"/>
    <s v="FAS"/>
    <s v="N"/>
    <s v="N"/>
    <s v="1344652"/>
    <s v="21-0059075"/>
    <m/>
    <s v="T005285180, T005285172, T005285199"/>
    <n v="120991691"/>
    <m/>
    <m/>
    <s v="PG&amp;E_539_Ignition_20210510_3.jpg"/>
    <s v=" "/>
    <x v="2"/>
    <x v="0"/>
    <s v="Y"/>
    <s v="Y"/>
    <s v="On May 10, 2021 at 0720 hours, a PG&amp;E Troubleman patrolled the Paradise 1105 12kV Distribution Circuit number 102831105, in the Tier 3 State Responsibility area east of 13812 and 13815 Granada Drive, Magalia, CA 95954. He observed 100' of 1/0 AL tree wire primary overhead conductor broken and down on the ground in the brush, a damaged 100KVA typical pole bolt 1PH overhead transformer, two of two blown at fuse 969683, and a fire. Initial analysis indicates the ignition was caused by a living ponderosa pine tree that completely failed at approximately 40' from base and fell northward into and through the nearby conductors, during a strong wind event. The recorded maximum sustained wind speed on the incident date was 28.88 MPH. The tree base was damaged on November 8, 2018, but the canopy was found green upon failure. The wood at the break contained moisture and there was no visible rot. The 125' tall (41&quot; DBH) ponderosa pine was within striking distance at 55' from the conductors. The causal tree was last inspected on October 5, 2020. Cal Fire responded to and extinguished the 20' x 20' fire. The 522-minute unplanned sustained outage affected 14 customers. The line was returned to service on May 10, 2021. This information is preliminary."/>
    <s v="PG&amp;E"/>
    <s v="Vegetation"/>
    <s v="D"/>
    <s v="D"/>
    <s v="&lt;0.25"/>
    <m/>
    <m/>
    <m/>
    <m/>
    <x v="2"/>
    <x v="2"/>
    <x v="18"/>
    <s v="Y"/>
    <s v="Overhead"/>
    <s v="Primary"/>
    <s v="Conductor - Primary"/>
    <s v="Conductor, Transformer"/>
    <s v="Circuit ID: 102831105, SAP ID: 103971980"/>
    <s v=" "/>
    <x v="2"/>
    <s v="39.8127133"/>
    <s v="-121.5805683"/>
    <s v="Butte"/>
    <x v="129"/>
    <n v="12000"/>
    <m/>
    <s v="Cal Fire"/>
    <s v="Hardwood Forest"/>
    <m/>
    <m/>
    <n v="280"/>
    <m/>
    <s v="Pending Data"/>
    <s v="Pending Data"/>
    <s v="Pending Data"/>
    <s v="Pending Data"/>
    <s v="2021-05-10"/>
    <n v="39.812736999999998"/>
    <n v="-121.58046299999999"/>
    <d v="2021-05-11T00:00:00"/>
    <s v="TrunkFail   "/>
    <s v="Tree was previously damaged in campfire. minimal vegetation left surrounding tree help inucr its failure. No visible rot or damage at break site. ske2."/>
    <s v="PINP"/>
    <n v="125"/>
    <n v="41"/>
    <n v="55"/>
    <s v="None"/>
    <s v="Slight"/>
    <s v="N"/>
    <n v="1"/>
    <m/>
    <s v="Hillside"/>
    <s v="A"/>
    <s v="CrossArm"/>
    <s v="BareWire"/>
    <m/>
    <s v=" "/>
    <s v="NORTH VALLEY"/>
    <s v="PARADISE"/>
    <s v="07:13"/>
    <s v="05/10/2021"/>
    <s v="1344652"/>
    <s v="T005285180"/>
    <s v="UNKNOWN"/>
    <s v="COUTOLENC RD "/>
    <x v="94"/>
    <n v="39.809139999999999"/>
    <n v="-121.57948"/>
    <s v="V2TAST2"/>
    <s v="THORNE III, ALLAN"/>
    <n v="102831105"/>
    <s v="20210510 08:39"/>
    <n v="9002"/>
    <m/>
    <s v="TREE FELL, RPR WIRE DOWN, REPLACE 100KVA"/>
    <s v="Y"/>
    <n v="4"/>
    <s v="\\fxshare-nas05\quotashare-fs01\ESA\5 - Ignition Tracking\Fire_Tab_Attachment_Files"/>
    <s v="39.8127133,-121.5805683,702.100000,3D"/>
    <m/>
    <m/>
    <m/>
    <s v="CAL FIRE ENGINE 2167"/>
    <m/>
    <s v="N"/>
    <s v="Y"/>
    <m/>
    <s v="Storm Wind"/>
    <m/>
    <s v="PG&amp;E Only"/>
    <m/>
    <s v="Breezy"/>
    <m/>
    <s v="PG&amp;E Equipment"/>
    <m/>
    <s v="1 meter - &lt; 3 meters"/>
    <m/>
    <s v="Cal Fire"/>
    <m/>
    <s v="Overhead"/>
    <m/>
    <x v="1"/>
    <s v="Pictures"/>
    <s v="PG&amp;E Employee"/>
    <m/>
    <s v="TREE-FELL INTO LINE"/>
    <s v="CONDUCTOR, OVERHEAD"/>
    <s v="Y"/>
    <s v=""/>
    <s v="Unplanned"/>
    <s v="North Valley"/>
    <s v="Paradise"/>
    <s v="102831105, PARADISE-1105"/>
    <s v="21-0059075"/>
    <s v="Unplanned"/>
    <s v="Strong Winds;"/>
    <s v="14"/>
    <s v="7308"/>
    <s v="NO"/>
    <s v="Line to Ground"/>
    <s v="Sustained"/>
    <s v="No"/>
    <s v="969683"/>
    <s v="OH"/>
    <s v="Fuse"/>
    <s v="1344652"/>
    <s v="Conductor, Overhead, On Ground"/>
    <s v=" "/>
    <s v=" "/>
    <s v=" "/>
    <s v="INT SKYWAY &amp; MAGALIA CEMETERY RD"/>
    <s v="1 SPAN SS OF MTR 100000048163"/>
    <s v="NONE"/>
    <s v="TREE FELL THROUGH LINE "/>
    <s v=" "/>
    <s v="No"/>
    <s v="Vegetation, Tree - fell into line"/>
    <s v=" "/>
    <s v="No"/>
    <s v=" "/>
    <m/>
    <m/>
    <m/>
    <m/>
    <m/>
    <m/>
    <m/>
    <m/>
    <m/>
    <m/>
    <m/>
    <m/>
    <m/>
    <m/>
    <m/>
    <s v=""/>
  </r>
  <r>
    <x v="159"/>
    <s v="TLAL"/>
    <s v="3 - QC Complete"/>
    <d v="2021-05-13T00:00:00"/>
    <d v="2021-05-13T00:00:00"/>
    <x v="147"/>
    <s v="\\fxshare-nas05\quotashare-fs01\ESA\5 - Ignition Tracking\2021_Ignition_QC_Folders\20210510_1344619_21-0059047.1(2 outages)_nan_T005285113"/>
    <s v=" "/>
    <s v="Y"/>
    <s v="TLAL"/>
    <s v="Outage Time Adjusted; Additional FOID Added; Updated EC Tag; Added Pre-Existing EC Tag"/>
    <d v="2021-05-13T00:00:00"/>
    <m/>
    <x v="2"/>
    <m/>
    <m/>
    <m/>
    <m/>
    <m/>
    <m/>
    <m/>
    <m/>
    <m/>
    <m/>
    <m/>
    <m/>
    <m/>
    <m/>
    <m/>
    <m/>
    <m/>
    <s v=" "/>
    <x v="22"/>
    <s v="05:49"/>
    <d v="2021-05-10T00:00:00"/>
    <d v="1899-12-30T05:41:00"/>
    <s v="FAS"/>
    <s v="N"/>
    <s v="N"/>
    <s v="1344619"/>
    <s v="21-0059047.1(2 outages)"/>
    <m/>
    <s v="T005285113, T005285112"/>
    <n v="120997884"/>
    <n v="119103553"/>
    <m/>
    <s v="PG&amp;E_538_Ignition_20210510_3.jpg"/>
    <s v=" "/>
    <x v="2"/>
    <x v="0"/>
    <s v="Y"/>
    <s v="Y"/>
    <s v="On May 10, 2021 at 0621 hours, PG&amp;E Troublemen patrolled the Pine Grove 1102 12kV Distribution Circuit number 163751102, in the Tier 2 State Responsibility area north of the cutouts 43777 on main line at 16780 Ponderosa Way in Volcano. They observed 300' of broken 2 ACSR overhead conductor down on the ground and a small grass fire. Initial analysis indicates the ignition was caused by a goose that struck and made contact with our live conductors, which resulted in one phase of one conductor to break and fall to the ground, and inevitably ignited the vegetation below. The goose was found dead from electrocution upon collision with our conductors. There is a freshwater pond near the incident location and the location is right outside of a raptor concentration zone. Cal Fire responded to and extinguished the 50' x 50' fire. The 231-minute outage affected 1,072 customers. As of May 13, 2021, the EC tag 120997884 is still in the open status awaiting work completion. The line was returned to service on May 10, 2021. This information is preliminary."/>
    <s v="PG&amp;E"/>
    <s v="Other"/>
    <s v="D"/>
    <s v="D"/>
    <s v="&lt;3 meters of linear travel"/>
    <m/>
    <m/>
    <m/>
    <m/>
    <x v="7"/>
    <x v="2"/>
    <x v="9"/>
    <s v="Y"/>
    <s v="Overhead"/>
    <s v="Primary"/>
    <s v="Conductor - Primary"/>
    <s v="Conductor"/>
    <s v="Circuit ID: 163751102, SAP Pole ID: 101261482"/>
    <s v=" "/>
    <x v="1"/>
    <n v="38.453969000000001"/>
    <n v="-120.645737"/>
    <s v="Amador"/>
    <x v="130"/>
    <n v="12000"/>
    <m/>
    <s v="Cal Fire"/>
    <s v="Herbaceous"/>
    <m/>
    <m/>
    <n v="340"/>
    <m/>
    <s v="Pending Data"/>
    <s v="Pending Data"/>
    <s v="Pending Data"/>
    <s v="Pending Data"/>
    <s v="2021-05-10"/>
    <m/>
    <m/>
    <m/>
    <m/>
    <m/>
    <m/>
    <m/>
    <m/>
    <m/>
    <m/>
    <m/>
    <m/>
    <m/>
    <m/>
    <m/>
    <m/>
    <m/>
    <m/>
    <m/>
    <s v=" "/>
    <s v="STOCKTON"/>
    <s v="JACKSON 02"/>
    <s v="05:49"/>
    <s v="05/10/2021"/>
    <s v="1344619"/>
    <s v="T005285113"/>
    <n v="19426"/>
    <s v="CHARLESTON RD"/>
    <x v="95"/>
    <n v="38.41431"/>
    <n v="-120.65409"/>
    <s v="Q2TRBR9"/>
    <s v="ROBERTS, RON"/>
    <n v="163751102"/>
    <s v="20210510 10:40"/>
    <n v="9002"/>
    <m/>
    <s v="goose flew into wire 1 phase 1 wire down. started small fire and lr outage. cal fire put out small fire."/>
    <s v="Y"/>
    <n v="4"/>
    <s v="\\fxshare-nas05\quotashare-fs01\ESA\5 - Ignition Tracking\Fire_Tab_Attachment_Files"/>
    <m/>
    <n v="38.453969000000001"/>
    <n v="-120.645737"/>
    <m/>
    <s v="cal fire"/>
    <s v="sap#101261482"/>
    <s v="N"/>
    <s v="Y"/>
    <m/>
    <s v="Clear"/>
    <s v="goose flew into line, 1 phase 1 wire went down and started small grass fire. ver"/>
    <s v="Private Land"/>
    <s v="very little damage to farmers field. cal fire put fire out"/>
    <s v="Calm"/>
    <m/>
    <s v="Bird Contact"/>
    <m/>
    <s v="3 meters - 0.25 Acres"/>
    <m/>
    <s v="Fire Dept"/>
    <m/>
    <s v="Overhead"/>
    <m/>
    <x v="0"/>
    <m/>
    <m/>
    <m/>
    <s v="BIRD-FOUND"/>
    <s v="CONDUCTOR, OVERHEAD"/>
    <s v="N"/>
    <s v=""/>
    <s v="Unplanned"/>
    <s v="Stockton"/>
    <s v="Jackson"/>
    <s v="163751102, PINE GROVE-1102"/>
    <s v="21-0059047.1(2 outages)"/>
    <s v="Unplanned"/>
    <s v="Clear;32-90 F"/>
    <s v="1072"/>
    <s v="247380"/>
    <s v="NO"/>
    <s v="Line to Line"/>
    <s v="Sustained"/>
    <s v="No"/>
    <s v="3168"/>
    <s v="OH"/>
    <s v="Line Recloser"/>
    <s v="1344619"/>
    <s v="Conductor, Overhead, Broken, wire on ground"/>
    <s v="AB"/>
    <s v="05/10/21 07:30"/>
    <s v=" "/>
    <s v="PINE GROVE-VOLCANO RD. 1/4 MI N/O HWY 88-PINE GROVE"/>
    <s v="MAINLINE JUST SS/OF 43777"/>
    <s v=" "/>
    <s v="1 PHASE &amp; 1 SPAN OF WIRE DOWN CAUSED BY GOOSE"/>
    <s v=" "/>
    <s v="No"/>
    <s v="Animal, Bird found"/>
    <s v=" "/>
    <s v="No"/>
    <s v="1"/>
    <m/>
    <m/>
    <m/>
    <m/>
    <m/>
    <m/>
    <m/>
    <m/>
    <m/>
    <m/>
    <m/>
    <m/>
    <m/>
    <m/>
    <m/>
    <s v=""/>
  </r>
  <r>
    <x v="160"/>
    <s v="B1HE"/>
    <s v="2 - QC In Progress"/>
    <m/>
    <m/>
    <x v="148"/>
    <s v="\\fxshare-nas05\quotashare-fs01\ESA\5 - Ignition Tracking\2021_Ignition_QC_Folders\20210509_1344547_21-0059033_nan_T005285043"/>
    <s v=" "/>
    <m/>
    <m/>
    <m/>
    <m/>
    <m/>
    <x v="0"/>
    <m/>
    <m/>
    <m/>
    <m/>
    <m/>
    <m/>
    <m/>
    <m/>
    <m/>
    <m/>
    <s v="Y"/>
    <d v="2021-05-17T00:00:00"/>
    <m/>
    <s v="AMRI"/>
    <m/>
    <m/>
    <m/>
    <s v=" "/>
    <x v="23"/>
    <s v="19:51"/>
    <d v="2021-05-09T00:00:00"/>
    <s v="19:51"/>
    <s v="FAS"/>
    <s v="N"/>
    <s v="N"/>
    <n v="1344547"/>
    <s v="21-0059033"/>
    <m/>
    <s v="T005285043"/>
    <n v="120954752"/>
    <m/>
    <m/>
    <m/>
    <s v=" "/>
    <x v="2"/>
    <x v="0"/>
    <s v="Y"/>
    <s v="Y"/>
    <m/>
    <s v="PG&amp;E"/>
    <s v="Other"/>
    <s v="D"/>
    <m/>
    <s v="1 meter - &lt; 3 meters"/>
    <m/>
    <m/>
    <m/>
    <m/>
    <x v="0"/>
    <x v="4"/>
    <x v="3"/>
    <m/>
    <s v="Overhead"/>
    <s v="Primary"/>
    <s v="Conductor - Primary"/>
    <m/>
    <m/>
    <s v=" "/>
    <x v="0"/>
    <s v="38.6495267"/>
    <s v="-122.0303150"/>
    <s v="Yolo"/>
    <x v="131"/>
    <n v="12000"/>
    <m/>
    <s v="Esparto FD"/>
    <m/>
    <m/>
    <m/>
    <n v="340"/>
    <m/>
    <s v="Pending Data"/>
    <s v="Pending Data"/>
    <s v="Pending Data"/>
    <s v="Pending Data"/>
    <s v="2021-05-10"/>
    <m/>
    <m/>
    <m/>
    <m/>
    <m/>
    <m/>
    <m/>
    <m/>
    <m/>
    <m/>
    <m/>
    <m/>
    <m/>
    <m/>
    <m/>
    <m/>
    <m/>
    <m/>
    <m/>
    <s v=" "/>
    <s v="SACRAMENTO"/>
    <s v="WOODLAND 02"/>
    <s v="19:51"/>
    <s v="05/09/2021"/>
    <s v="1344547"/>
    <s v="T005285043"/>
    <n v="25300"/>
    <s v="COUNTY ROAD 25"/>
    <x v="73"/>
    <n v="38.649479999999997"/>
    <n v="-122.0278"/>
    <s v="S2TAMRI"/>
    <s v="RAPADAS, ANTHONY"/>
    <n v="63171105"/>
    <s v="20210509 22:25"/>
    <n v="9062"/>
    <n v="1"/>
    <s v="WIRE DOWN OUTAGE... TAG CREATED FOR CREW TO REPLACE CONDUCTOR"/>
    <s v="Y"/>
    <m/>
    <m/>
    <s v="38.6495267,-122.0303150,69.400000,3D"/>
    <m/>
    <m/>
    <m/>
    <s v="ESPARTO FIRE DEPT"/>
    <m/>
    <s v="N"/>
    <s v="Y"/>
    <m/>
    <s v="Clear"/>
    <m/>
    <s v="Private Land"/>
    <m/>
    <s v="Calm"/>
    <m/>
    <s v="Vegetation"/>
    <m/>
    <s v="1 meter - &lt; 3 meters"/>
    <m/>
    <s v="Fire Dept"/>
    <m/>
    <s v="Overhead"/>
    <m/>
    <x v="0"/>
    <m/>
    <m/>
    <m/>
    <s v="PATROL-FOUND NOTHING"/>
    <m/>
    <s v="N"/>
    <s v=" "/>
    <s v="Unplanned"/>
    <s v="Sacramento"/>
    <s v="Yolo"/>
    <s v="063171105, MADISON-1105"/>
    <s v="21-0059033"/>
    <s v="Unplanned"/>
    <s v="Clear;"/>
    <s v="14"/>
    <s v="6762"/>
    <s v="NO"/>
    <s v="Line to Ground"/>
    <s v="Sustained"/>
    <s v="No"/>
    <s v="6489"/>
    <s v="OH"/>
    <s v="Fuse"/>
    <s v="1344547"/>
    <s v=" "/>
    <s v=" "/>
    <s v=" "/>
    <s v=" "/>
    <s v="N/S RD 25, 1.1 MI W/O RD 87"/>
    <s v=" "/>
    <s v=" "/>
    <s v=" "/>
    <s v=" "/>
    <s v="No"/>
    <s v="Unknown Cause, Patrol - found nothing"/>
    <s v=" "/>
    <s v="No"/>
    <s v=" "/>
    <m/>
    <m/>
    <m/>
    <m/>
    <m/>
    <m/>
    <m/>
    <m/>
    <m/>
    <m/>
    <m/>
    <m/>
    <m/>
    <m/>
    <m/>
    <m/>
  </r>
  <r>
    <x v="161"/>
    <s v="AGFC"/>
    <s v="3 - QC Complete"/>
    <d v="2021-05-10T00:00:00"/>
    <d v="2021-05-10T00:00:00"/>
    <x v="149"/>
    <s v="\\fxshare-nas05\quotashare-fs01\ESA\5 - Ignition Tracking\2021_Ignition_QC_Folders\20210509_1344529_21-0059024_nan_T005285023"/>
    <s v=" "/>
    <m/>
    <m/>
    <m/>
    <m/>
    <m/>
    <x v="0"/>
    <m/>
    <m/>
    <m/>
    <m/>
    <m/>
    <m/>
    <m/>
    <m/>
    <m/>
    <m/>
    <m/>
    <m/>
    <m/>
    <m/>
    <m/>
    <m/>
    <m/>
    <s v=" "/>
    <x v="23"/>
    <s v="19:01"/>
    <d v="2021-05-09T00:00:00"/>
    <s v="19:01"/>
    <s v="FAS"/>
    <s v="N"/>
    <s v="N"/>
    <s v="1344529"/>
    <s v="21-0059024"/>
    <m/>
    <s v="T005285023"/>
    <m/>
    <m/>
    <m/>
    <m/>
    <s v=" "/>
    <x v="0"/>
    <x v="2"/>
    <s v="N"/>
    <s v="N"/>
    <s v="Structure fire, not attributable to PG&amp;E. Trailer fire damaged PG&amp;E assets. This information is preliminary."/>
    <s v="Not PG&amp;E"/>
    <s v="Building"/>
    <m/>
    <m/>
    <s v="&lt;0.25"/>
    <s v="Structure Fire, Trailer-Damaged PGE pole"/>
    <m/>
    <m/>
    <m/>
    <x v="3"/>
    <x v="1"/>
    <x v="1"/>
    <m/>
    <s v="Overhead"/>
    <m/>
    <m/>
    <m/>
    <m/>
    <s v=" "/>
    <x v="0"/>
    <s v="35.8913233"/>
    <s v="-119.4801417"/>
    <s v="Tulare"/>
    <x v="132"/>
    <n v="12000"/>
    <m/>
    <s v="Tulare County FD"/>
    <s v="Agriculture"/>
    <m/>
    <m/>
    <m/>
    <m/>
    <s v="Pending Data"/>
    <s v="Pending Data"/>
    <s v="Pending Data"/>
    <s v="Pending Data"/>
    <s v="2021-05-10"/>
    <m/>
    <m/>
    <m/>
    <m/>
    <m/>
    <m/>
    <m/>
    <m/>
    <m/>
    <m/>
    <m/>
    <m/>
    <m/>
    <m/>
    <m/>
    <m/>
    <m/>
    <m/>
    <m/>
    <s v=" "/>
    <s v="FRESNO"/>
    <s v="CORCORAN"/>
    <s v="19:01"/>
    <s v="05/09/2021"/>
    <s v="1344529"/>
    <s v="T005285023"/>
    <n v="5444"/>
    <s v="MCNEELY RD"/>
    <x v="96"/>
    <n v="35.888950000000001"/>
    <n v="-119.48281"/>
    <s v="F5TJBG3"/>
    <s v="GORDON, JIM"/>
    <n v="254001106"/>
    <s v="20210509 22:03"/>
    <n v="9110"/>
    <m/>
    <s v="Trailer fire next to TX pole, damaged pole,TX and service lines."/>
    <s v="Y"/>
    <n v="4"/>
    <s v="\\fxshare-nas05\quotashare-fs01\ESA\5 - Ignition Tracking\Fire_Tab_Attachment_Files"/>
    <s v="35.8913233,-119.4801417,46.100000,3D"/>
    <m/>
    <m/>
    <s v="Ave 56 2 pole W/O Rd 42_x000d__x000a_Structure fire next to PGE pole._x000d__x000a_Damaged PGE pole_x000d__x000a_"/>
    <s v="Capt. Meyers 559-802-9800"/>
    <m/>
    <s v="N"/>
    <s v="Y"/>
    <m/>
    <s v="Clear"/>
    <m/>
    <s v="Structures"/>
    <s v="Trailer fire next to PGE pole"/>
    <s v="Calm"/>
    <m/>
    <s v="3rd Party"/>
    <s v="Structure Fire, Trailer"/>
    <s v="Other (Comments)"/>
    <s v="Structure Fire, Trailer-Damaged PGE pole"/>
    <s v="Fire Dept"/>
    <s v="Tulare CFD-Alpaugh Station: Incident #4516"/>
    <s v="Overhead"/>
    <m/>
    <x v="0"/>
    <s v=" Capt. Meyers-Tulare CFD- Alpaugh: Incident #4516 559-802-9800"/>
    <m/>
    <m/>
    <s v="FIRE, HOUSE OR BLDG"/>
    <s v="POLE-WOOD"/>
    <s v="N"/>
    <s v=" "/>
    <s v="Unplanned"/>
    <s v="Fresno"/>
    <s v="Corcoran"/>
    <s v="254001106, ALPAUGH-1106"/>
    <s v="21-0059024"/>
    <s v="Unplanned"/>
    <s v="Clear;32-90 F"/>
    <s v="2"/>
    <s v="38"/>
    <s v="NO"/>
    <s v="Force Out"/>
    <s v="Sustained"/>
    <s v="No"/>
    <s v="79299"/>
    <s v="OH"/>
    <s v="Fuse"/>
    <s v="1344529"/>
    <s v="Secondary, Burned/flashed"/>
    <s v=" "/>
    <s v=" "/>
    <s v=" "/>
    <s v="Road 42 and Ave 56, ALPAUGH"/>
    <s v="79299 EOL LAST TX "/>
    <s v=" "/>
    <s v=" "/>
    <s v=" "/>
    <s v="No"/>
    <s v="3rd Party, Fire, house or bldg."/>
    <s v=" "/>
    <s v="No"/>
    <s v=" "/>
    <m/>
    <m/>
    <m/>
    <m/>
    <m/>
    <m/>
    <m/>
    <m/>
    <m/>
    <m/>
    <m/>
    <m/>
    <m/>
    <m/>
    <m/>
    <m/>
  </r>
  <r>
    <x v="162"/>
    <s v="CFMD"/>
    <s v="1 - QC Not Started"/>
    <m/>
    <m/>
    <x v="150"/>
    <s v="\\fxshare-nas05\quotashare-fs01\ESA\5 - Ignition Tracking\2021_Ignition_QC_Folders\20210509_nan_nan_nan_5861040"/>
    <s v=" "/>
    <m/>
    <m/>
    <m/>
    <m/>
    <m/>
    <x v="0"/>
    <m/>
    <m/>
    <m/>
    <m/>
    <m/>
    <m/>
    <m/>
    <m/>
    <m/>
    <m/>
    <m/>
    <m/>
    <m/>
    <m/>
    <m/>
    <m/>
    <m/>
    <s v=" "/>
    <x v="23"/>
    <s v="16:45"/>
    <m/>
    <m/>
    <s v="FAS"/>
    <s v="N"/>
    <s v="N"/>
    <m/>
    <m/>
    <m/>
    <n v="5861040"/>
    <m/>
    <m/>
    <m/>
    <m/>
    <s v=" "/>
    <x v="0"/>
    <x v="2"/>
    <s v="N"/>
    <s v="N"/>
    <m/>
    <s v="Not PG&amp;E"/>
    <s v="Other"/>
    <m/>
    <m/>
    <s v="&lt;3 meters of linear travel"/>
    <m/>
    <m/>
    <m/>
    <m/>
    <x v="3"/>
    <x v="1"/>
    <x v="1"/>
    <m/>
    <s v="Overhead"/>
    <m/>
    <m/>
    <m/>
    <m/>
    <s v=" "/>
    <x v="0"/>
    <s v="39.1409167"/>
    <s v="-121.5841083"/>
    <s v="Yuba"/>
    <x v="133"/>
    <n v="12000"/>
    <m/>
    <s v="Linda FD"/>
    <s v="Urban"/>
    <m/>
    <m/>
    <m/>
    <m/>
    <s v="Pending Data"/>
    <s v="Pending Data"/>
    <s v="Pending Data"/>
    <s v="Pending Data"/>
    <s v="2021-05-09"/>
    <m/>
    <m/>
    <m/>
    <m/>
    <m/>
    <m/>
    <m/>
    <m/>
    <m/>
    <m/>
    <m/>
    <m/>
    <m/>
    <m/>
    <m/>
    <m/>
    <m/>
    <m/>
    <m/>
    <s v=" "/>
    <s v="SIERRA"/>
    <s v="MARYSVILLE 04"/>
    <s v="16:45"/>
    <s v="05/09/2021"/>
    <m/>
    <n v="5861040"/>
    <s v="UNKNOWN"/>
    <s v="PREMISES DO NOT CHANGE"/>
    <x v="82"/>
    <n v="39.134225999999998"/>
    <n v="-121.55215800000001"/>
    <s v="T3TJBL8"/>
    <s v="LOMELI, JAMES"/>
    <m/>
    <s v="20210509 18:45"/>
    <n v="1102"/>
    <m/>
    <s v="NEED CREW TO REPLACE SERV POLE WHEN FIRE DEPT ALLOWS ACCESS. CREATED TAG AND TOOK PHOTOS. "/>
    <s v="Y"/>
    <m/>
    <m/>
    <s v="39.1409167,-121.5841083,23.500000,3D"/>
    <m/>
    <m/>
    <m/>
    <s v="LINDA FD 530.743.1553"/>
    <m/>
    <s v="N"/>
    <s v="Y"/>
    <s v="N"/>
    <s v="Storm Wind"/>
    <m/>
    <s v="Private Land"/>
    <m/>
    <s v="Gusty"/>
    <m/>
    <s v="3rd Party"/>
    <m/>
    <s v="0.25 - 10 Acres"/>
    <m/>
    <s v="Fire Dept"/>
    <m/>
    <s v="Overhead"/>
    <m/>
    <x v="1"/>
    <s v="Pictures"/>
    <s v="PG&amp;E Employee"/>
    <s v="JBL8"/>
    <m/>
    <m/>
    <m/>
    <s v=" "/>
    <m/>
    <m/>
    <m/>
    <m/>
    <m/>
    <m/>
    <m/>
    <m/>
    <m/>
    <m/>
    <m/>
    <m/>
    <m/>
    <m/>
    <m/>
    <m/>
    <m/>
    <m/>
    <m/>
    <m/>
    <m/>
    <m/>
    <m/>
    <m/>
    <m/>
    <m/>
    <m/>
    <m/>
    <m/>
    <m/>
    <m/>
    <m/>
    <m/>
    <m/>
    <m/>
    <m/>
    <m/>
    <m/>
    <m/>
    <m/>
    <m/>
    <m/>
    <m/>
    <m/>
    <m/>
    <m/>
    <m/>
  </r>
  <r>
    <x v="163"/>
    <s v="TLAL"/>
    <s v="2 - QC In Progress"/>
    <m/>
    <d v="2021-05-26T00:00:00"/>
    <x v="151"/>
    <s v="\\fxshare-nas05\quotashare-fs01\ESA\5 - Ignition Tracking\2021_Ignition_QC_Folders\20210509_1344459_nan_nan_T005284954"/>
    <s v=" "/>
    <s v=""/>
    <m/>
    <m/>
    <m/>
    <m/>
    <x v="0"/>
    <m/>
    <m/>
    <m/>
    <m/>
    <m/>
    <m/>
    <m/>
    <m/>
    <m/>
    <m/>
    <m/>
    <m/>
    <m/>
    <m/>
    <m/>
    <m/>
    <m/>
    <s v=" "/>
    <x v="23"/>
    <s v="15:32"/>
    <d v="2021-05-09T00:00:00"/>
    <s v="15:32"/>
    <s v="FAS"/>
    <s v="N"/>
    <s v="N"/>
    <s v="1344459"/>
    <m/>
    <m/>
    <s v="T005284954"/>
    <m/>
    <m/>
    <m/>
    <m/>
    <s v=" "/>
    <x v="2"/>
    <x v="0"/>
    <s v="Y"/>
    <s v="Y"/>
    <m/>
    <s v="PG&amp;E"/>
    <s v="Other"/>
    <s v="D"/>
    <m/>
    <s v="1 meter - &lt; 3 meters"/>
    <m/>
    <m/>
    <m/>
    <m/>
    <x v="7"/>
    <x v="2"/>
    <x v="9"/>
    <m/>
    <s v="Overhead"/>
    <s v="Primary"/>
    <s v="Voltage Regulator"/>
    <m/>
    <m/>
    <s v=" "/>
    <x v="0"/>
    <s v="39.0929717"/>
    <s v="-122.9656000"/>
    <s v="Lake"/>
    <x v="134"/>
    <n v="12000"/>
    <m/>
    <s v="Customers"/>
    <m/>
    <m/>
    <m/>
    <m/>
    <m/>
    <s v="Pending Data"/>
    <s v="Pending Data"/>
    <s v="Pending Data"/>
    <s v="Pending Data"/>
    <s v="2021-05-09"/>
    <m/>
    <m/>
    <m/>
    <m/>
    <m/>
    <m/>
    <m/>
    <m/>
    <m/>
    <m/>
    <m/>
    <m/>
    <m/>
    <m/>
    <m/>
    <m/>
    <m/>
    <m/>
    <m/>
    <s v=" "/>
    <s v="NORTH COAST"/>
    <s v="LAKEPORT 01"/>
    <s v="15:32"/>
    <s v="05/09/2021"/>
    <s v="1344459"/>
    <s v="T005284954"/>
    <n v="4137"/>
    <s v="HENDRICKS RD"/>
    <x v="97"/>
    <n v="39.091839999999998"/>
    <n v="-122.96562"/>
    <s v="W7TCRSL"/>
    <s v="SMITH, CODY"/>
    <n v="43211101"/>
    <s v="20210509 16:51"/>
    <n v="9320"/>
    <m/>
    <s v="bird cross phased reg 6153 #1 need to install covered jumpers"/>
    <s v="Y"/>
    <m/>
    <m/>
    <s v="39.0929717,-122.9656000,424.800000,3D"/>
    <m/>
    <m/>
    <m/>
    <m/>
    <m/>
    <s v="N"/>
    <s v="Y"/>
    <m/>
    <s v="Clear"/>
    <m/>
    <s v="County Land"/>
    <m/>
    <s v="Breezy"/>
    <m/>
    <s v="PG&amp;E Equipment"/>
    <m/>
    <s v="1 meter - &lt; 3 meters"/>
    <m/>
    <s v="Other (Comments)"/>
    <s v="locals"/>
    <s v="Overhead"/>
    <m/>
    <x v="1"/>
    <s v="PICS"/>
    <s v="PG&amp;E Employee"/>
    <s v="pictures for tag created to put up covered jumpers"/>
    <m/>
    <m/>
    <s v="N"/>
    <s v=" "/>
    <m/>
    <m/>
    <m/>
    <m/>
    <m/>
    <m/>
    <m/>
    <m/>
    <m/>
    <m/>
    <m/>
    <m/>
    <m/>
    <m/>
    <m/>
    <m/>
    <m/>
    <m/>
    <m/>
    <m/>
    <m/>
    <m/>
    <m/>
    <m/>
    <m/>
    <m/>
    <m/>
    <m/>
    <m/>
    <m/>
    <m/>
    <m/>
    <m/>
    <m/>
    <m/>
    <m/>
    <m/>
    <m/>
    <m/>
    <m/>
    <m/>
    <m/>
    <m/>
    <s v=""/>
    <s v=""/>
    <s v=""/>
    <s v=""/>
  </r>
  <r>
    <x v="164"/>
    <s v="AGFC"/>
    <s v="3 - QC Complete"/>
    <d v="2021-05-09T00:00:00"/>
    <d v="2021-05-09T00:00:00"/>
    <x v="7"/>
    <s v="\\fxshare-nas05\quotashare-fs01\ESA\5 - Ignition Tracking\2021_Ignition_QC_Folders\20210509_nan_nan_nan_1868194046"/>
    <s v=" "/>
    <m/>
    <m/>
    <m/>
    <m/>
    <m/>
    <x v="0"/>
    <m/>
    <m/>
    <m/>
    <m/>
    <m/>
    <m/>
    <m/>
    <m/>
    <m/>
    <m/>
    <m/>
    <m/>
    <m/>
    <m/>
    <m/>
    <m/>
    <m/>
    <s v=" "/>
    <x v="23"/>
    <s v="15:21"/>
    <m/>
    <m/>
    <s v="FAS"/>
    <s v="N"/>
    <s v="N"/>
    <m/>
    <m/>
    <m/>
    <n v="1868194046"/>
    <m/>
    <m/>
    <m/>
    <m/>
    <s v=" "/>
    <x v="0"/>
    <x v="2"/>
    <s v="N"/>
    <s v="N"/>
    <s v="Structure fire, not attributable to PG&amp;E assets. Service disconnected. This information is preliminary."/>
    <s v="Not PG&amp;E"/>
    <s v="Building"/>
    <m/>
    <m/>
    <s v="0.26-9.99"/>
    <m/>
    <m/>
    <m/>
    <m/>
    <x v="3"/>
    <x v="1"/>
    <x v="1"/>
    <m/>
    <s v="Overhead"/>
    <m/>
    <m/>
    <m/>
    <m/>
    <s v=" "/>
    <x v="0"/>
    <s v="37.9778783"/>
    <s v="-122.0334817"/>
    <s v="Contra Costa"/>
    <x v="135"/>
    <n v="21000"/>
    <m/>
    <s v="Contra Costa FD"/>
    <s v="Urban"/>
    <m/>
    <m/>
    <m/>
    <m/>
    <s v="Pending Data"/>
    <s v="Pending Data"/>
    <s v="Pending Data"/>
    <s v="Pending Data"/>
    <s v="2021-05-09"/>
    <m/>
    <m/>
    <m/>
    <m/>
    <m/>
    <m/>
    <m/>
    <m/>
    <m/>
    <m/>
    <m/>
    <m/>
    <m/>
    <m/>
    <m/>
    <m/>
    <m/>
    <m/>
    <m/>
    <s v=" "/>
    <s v="DIABLO"/>
    <s v="CONCORD 01"/>
    <s v="15:21"/>
    <s v="05/09/2021"/>
    <m/>
    <n v="1868194046"/>
    <n v="2761"/>
    <s v="PACIFIC ST"/>
    <x v="98"/>
    <n v="37.974139000000001"/>
    <n v="-122.027152"/>
    <s v="D2TMJLQ"/>
    <s v="LUBOVISKI, MILTON"/>
    <n v="12960401"/>
    <s v="20210509 16:33"/>
    <n v="1120"/>
    <m/>
    <s v="cust will need inspection before we reconnect"/>
    <s v="Y"/>
    <m/>
    <m/>
    <s v="37.9778783,-122.0334817,23.800000,3D"/>
    <m/>
    <m/>
    <m/>
    <m/>
    <m/>
    <s v="N"/>
    <s v="Y"/>
    <s v="Y"/>
    <s v="Clear"/>
    <m/>
    <s v="Structures"/>
    <m/>
    <s v="Calm"/>
    <m/>
    <s v="Unknown"/>
    <m/>
    <s v="Structure Only"/>
    <m/>
    <s v="Other (Comments)"/>
    <s v="contra costa fire report #21048201"/>
    <s v="Overhead"/>
    <m/>
    <x v="0"/>
    <m/>
    <m/>
    <m/>
    <m/>
    <m/>
    <m/>
    <s v=" "/>
    <m/>
    <m/>
    <m/>
    <m/>
    <m/>
    <m/>
    <m/>
    <m/>
    <m/>
    <m/>
    <m/>
    <m/>
    <m/>
    <m/>
    <m/>
    <m/>
    <m/>
    <m/>
    <m/>
    <m/>
    <m/>
    <m/>
    <m/>
    <m/>
    <m/>
    <m/>
    <m/>
    <m/>
    <m/>
    <m/>
    <m/>
    <m/>
    <m/>
    <m/>
    <m/>
    <m/>
    <m/>
    <m/>
    <m/>
    <m/>
    <m/>
    <m/>
    <m/>
    <m/>
    <m/>
    <m/>
    <m/>
  </r>
  <r>
    <x v="165"/>
    <s v="S7RM"/>
    <s v="3 - QC Complete"/>
    <d v="2021-05-11T00:00:00"/>
    <d v="2021-05-11T00:00:00"/>
    <x v="152"/>
    <s v="\\fxshare-nas05\quotashare-fs01\ESA\5 - Ignition Tracking\2021_Ignition_QC_Folders\20210509_1344440_21-0059010_nan_T005284940"/>
    <s v=" "/>
    <m/>
    <m/>
    <m/>
    <m/>
    <m/>
    <x v="0"/>
    <m/>
    <m/>
    <m/>
    <s v="Y"/>
    <d v="2021-05-10T00:00:00"/>
    <m/>
    <s v="CAL Fire"/>
    <s v="Online Portal"/>
    <m/>
    <m/>
    <s v="Y"/>
    <d v="2021-05-10T00:00:00"/>
    <d v="2021-05-10T00:00:00"/>
    <s v="AXRR"/>
    <s v="(408) 472-3608"/>
    <s v="photos?"/>
    <m/>
    <s v=" "/>
    <x v="23"/>
    <d v="1899-12-30T14:35:00"/>
    <d v="2021-05-09T00:00:00"/>
    <d v="1899-12-30T14:30:00"/>
    <s v="FAS"/>
    <s v="N"/>
    <s v="N"/>
    <s v="1344440"/>
    <s v="21-0059010"/>
    <m/>
    <s v="T005284940"/>
    <n v="120954303"/>
    <m/>
    <m/>
    <s v="PG&amp;E_532_ignition_20210509_1.jpg"/>
    <s v=" "/>
    <x v="2"/>
    <x v="0"/>
    <s v="Y"/>
    <s v="Y"/>
    <s v="On May 9th, 2021 at 14:37 hrs. a PG &amp; E troubleman was dispatched to the Vasco 1102 12 KV Distribution Circuit near Tesla and Cross Roads in rural Livermore in response to a report of wire down and vegetation fire. A customer reported that a Whirlwind type of wind event caused part of the framing on a portion of a roof to rip off and an approximately 2 X 4 piece of framing material flew into the primary line causing a wires down incident and an ignition.  The responding troubleman described the fire as approximately 5 acres of vegetation as well as part of a shed which was about 200 feet away from the PG &amp; E lines and that the fire extinguished by CAL Fire prior to his arrival.  Initial analysis indicates that when the roofing material was blown off of the roof during a high wind event,  an approximate 2 X 4 sized piece of wood  contacted the overhead line causing arcing and an ignition in the grass below.   The troubleman described this incident as occurring across the street from a crowded winery on a Sunday  and that there were many wittnesses to this event.    CAL fire responded and this incident was called the &quot;Cross&quot; fire incident.  On 5/9/2021, a PG &amp; E crew repaired one phase of two spans # 6 copper from pole with reclosure 886522 to two poles west ( poles 110256118 &amp; 110256103 ) to the intersection of Cross Rd. and Tesla Roads.  "/>
    <s v="PG&amp;E"/>
    <s v="Vegetation"/>
    <s v="D"/>
    <s v="D"/>
    <s v="&lt;3 meters of linear travel"/>
    <s v="Around 5 acres"/>
    <m/>
    <m/>
    <m/>
    <x v="6"/>
    <x v="5"/>
    <x v="8"/>
    <s v="Y"/>
    <s v="Overhead"/>
    <s v="Primary"/>
    <s v="Conductor - Primary"/>
    <s v="Conductor, cross arm"/>
    <s v=" circuit ID : 013751102, SAP # 100925429"/>
    <s v=" "/>
    <x v="0"/>
    <n v="37.663600000000002"/>
    <n v="-121.6814"/>
    <s v="Alameda"/>
    <x v="136"/>
    <n v="12000"/>
    <m/>
    <s v="Cal Fire"/>
    <s v="Urban"/>
    <m/>
    <s v="Cross"/>
    <m/>
    <m/>
    <s v="Pending Data"/>
    <s v="Pending Data"/>
    <s v="Pending Data"/>
    <s v="Pending Data"/>
    <s v="2021-05-09"/>
    <m/>
    <m/>
    <m/>
    <m/>
    <m/>
    <m/>
    <m/>
    <m/>
    <m/>
    <m/>
    <m/>
    <m/>
    <m/>
    <m/>
    <m/>
    <m/>
    <m/>
    <m/>
    <m/>
    <s v=" "/>
    <s v="MISSION"/>
    <s v="LIVERMORE 03"/>
    <s v="14:37"/>
    <s v="05/09/2021"/>
    <s v="1344440"/>
    <s v="T005284940"/>
    <n v="5860"/>
    <s v="VICTORIA LN"/>
    <x v="21"/>
    <n v="37.666510000000002"/>
    <n v="-121.69674000000001"/>
    <s v="M1TAXRR"/>
    <s v="RODRIGUEZ, ELI"/>
    <n v="13751102"/>
    <s v="20210509 16:57"/>
    <n v="9002"/>
    <m/>
    <s v="Cust. reported Tornado ripped roof off barn/Shed and steel roof and wood framing hit and burned down power lines/Made safe//EC Tag made for crew to repair to restore pwr"/>
    <s v="Y"/>
    <m/>
    <m/>
    <m/>
    <n v="37.663600000000002"/>
    <n v="-121.6814"/>
    <m/>
    <s v="I.R. CASCU 003381"/>
    <m/>
    <s v="N"/>
    <s v="Y"/>
    <m/>
    <s v="Storm Wind"/>
    <m/>
    <s v="Private Land"/>
    <m/>
    <s v="Other (Comments)"/>
    <s v="Cust. stated Tornado"/>
    <s v="Other (Comments)"/>
    <s v="Roofing &amp; framing"/>
    <s v="1 meter - &lt; 3 meters"/>
    <m/>
    <s v="Cal Fire"/>
    <s v="CASCU 003381"/>
    <s v="Overhead"/>
    <m/>
    <x v="0"/>
    <m/>
    <m/>
    <m/>
    <s v="OTHER"/>
    <s v="CONDUCTOR, OVERHEAD"/>
    <s v="N"/>
    <s v=""/>
    <s v="Unplanned"/>
    <s v="Mission"/>
    <s v="Livermore"/>
    <s v="013751102, VASCO-1102"/>
    <s v="21-0059010"/>
    <s v="Unplanned"/>
    <s v="Strong Winds,Combination;32-90 F"/>
    <s v="274"/>
    <s v="95746"/>
    <s v="NO"/>
    <s v="Line to Ground"/>
    <s v="Sustained"/>
    <s v="No"/>
    <s v="MR178"/>
    <s v="OH"/>
    <s v="Line Recloser"/>
    <s v="1344440"/>
    <s v="Conductor, Overhead, Broken, wire on ground"/>
    <s v="B PHASE AND GRD TGT"/>
    <s v=" "/>
    <s v=" "/>
    <s v="GREENVILLE RD. 3/N/O TESLA RD."/>
    <s v="9051 TESLA RD"/>
    <s v=" "/>
    <s v="CUSTOMER RPTS TORNADO TORE CUSTOMER'S SHED ROOF OFF AND BLEW IT INTO THE PRIMARY LINE"/>
    <s v=" "/>
    <s v="No"/>
    <s v="3rd Party, Other"/>
    <s v=" "/>
    <s v="No"/>
    <s v="1"/>
    <m/>
    <m/>
    <m/>
    <m/>
    <m/>
    <m/>
    <m/>
    <m/>
    <m/>
    <m/>
    <m/>
    <m/>
    <m/>
    <m/>
    <m/>
    <s v=""/>
  </r>
  <r>
    <x v="166"/>
    <s v="AGFC"/>
    <s v="3 - QC Complete"/>
    <d v="2021-05-09T00:00:00"/>
    <d v="2021-05-09T00:00:00"/>
    <x v="153"/>
    <s v="\\fxshare-nas05\quotashare-fs01\ESA\5 - Ignition Tracking\2021_Ignition_QC_Folders\20210509_nan_nan_nan_8179256"/>
    <s v=" "/>
    <m/>
    <m/>
    <m/>
    <m/>
    <m/>
    <x v="0"/>
    <m/>
    <m/>
    <m/>
    <m/>
    <m/>
    <m/>
    <m/>
    <m/>
    <m/>
    <m/>
    <m/>
    <m/>
    <m/>
    <m/>
    <m/>
    <m/>
    <m/>
    <s v=" "/>
    <x v="23"/>
    <s v="14:15"/>
    <m/>
    <m/>
    <s v="FAS"/>
    <s v="N"/>
    <s v="N"/>
    <m/>
    <m/>
    <m/>
    <n v="8179256"/>
    <m/>
    <m/>
    <m/>
    <m/>
    <s v=" "/>
    <x v="0"/>
    <x v="2"/>
    <s v="N"/>
    <s v="N"/>
    <s v="Other fire, not attributable to PG&amp;E assets. Troubleman states no trouble found with PG&amp;E facilities. This information is preliminary."/>
    <s v="Not PG&amp;E"/>
    <s v="Vegetation"/>
    <m/>
    <m/>
    <s v="Structure-only"/>
    <m/>
    <m/>
    <m/>
    <m/>
    <x v="3"/>
    <x v="1"/>
    <x v="1"/>
    <m/>
    <s v="Overhead"/>
    <m/>
    <m/>
    <m/>
    <m/>
    <s v=" "/>
    <x v="2"/>
    <n v="39.173225000000002"/>
    <n v="-120.861953"/>
    <s v="Placer"/>
    <x v="137"/>
    <n v="12000"/>
    <m/>
    <s v="Cal Fire"/>
    <s v="Barren/Other"/>
    <m/>
    <m/>
    <n v="330"/>
    <m/>
    <s v="Pending Data"/>
    <s v="Pending Data"/>
    <s v="Pending Data"/>
    <s v="Pending Data"/>
    <s v="2021-05-09"/>
    <m/>
    <m/>
    <m/>
    <m/>
    <m/>
    <m/>
    <m/>
    <m/>
    <m/>
    <m/>
    <m/>
    <m/>
    <m/>
    <m/>
    <m/>
    <m/>
    <m/>
    <m/>
    <m/>
    <s v=" "/>
    <s v="SIERRA"/>
    <s v="AUBURN 03"/>
    <s v="14:15"/>
    <s v="05/09/2021"/>
    <m/>
    <n v="8179256"/>
    <s v="UNKNOWN"/>
    <s v="PREMISES DO NOT CHANGE"/>
    <x v="99"/>
    <n v="39.178896999999999"/>
    <n v="-120.855394"/>
    <s v="T1TTCF5"/>
    <s v="FATOR, TRAVIS"/>
    <m/>
    <s v="20210509 15:26"/>
    <n v="1055"/>
    <n v="1"/>
    <s v="Fire has been contained and is not a threat to PG&amp;E facilities, no damage found. "/>
    <s v="Y"/>
    <m/>
    <m/>
    <m/>
    <n v="39.173225000000002"/>
    <n v="-120.861953"/>
    <s v="West bound I80 West of Gold Run Exit. "/>
    <s v="Cal Fire"/>
    <m/>
    <s v="N"/>
    <s v="N"/>
    <s v="N"/>
    <s v="Clear"/>
    <m/>
    <s v="County Land"/>
    <m/>
    <s v="Calm"/>
    <m/>
    <s v="Vegetation"/>
    <m/>
    <s v="0.25 - 10 Acres"/>
    <m/>
    <s v="Cal Fire"/>
    <m/>
    <s v="Overhead"/>
    <m/>
    <x v="0"/>
    <m/>
    <m/>
    <m/>
    <m/>
    <m/>
    <m/>
    <s v=" "/>
    <m/>
    <m/>
    <m/>
    <m/>
    <m/>
    <m/>
    <m/>
    <m/>
    <m/>
    <m/>
    <m/>
    <m/>
    <m/>
    <m/>
    <m/>
    <m/>
    <m/>
    <m/>
    <m/>
    <m/>
    <m/>
    <m/>
    <m/>
    <m/>
    <m/>
    <m/>
    <m/>
    <m/>
    <m/>
    <m/>
    <m/>
    <m/>
    <m/>
    <m/>
    <m/>
    <m/>
    <m/>
    <m/>
    <m/>
    <m/>
    <m/>
    <m/>
    <m/>
    <m/>
    <m/>
    <m/>
    <m/>
  </r>
  <r>
    <x v="167"/>
    <s v="AGFC"/>
    <s v="3 - QC Complete"/>
    <d v="2021-05-09T00:00:00"/>
    <d v="2021-05-09T00:00:00"/>
    <x v="154"/>
    <s v="\\fxshare-nas05\quotashare-fs01\ESA\5 - Ignition Tracking\2021_Ignition_QC_Folders\20210509_nan_nan_nan_8164291653"/>
    <s v=" "/>
    <m/>
    <m/>
    <m/>
    <m/>
    <m/>
    <x v="0"/>
    <m/>
    <m/>
    <m/>
    <m/>
    <m/>
    <m/>
    <m/>
    <m/>
    <m/>
    <m/>
    <m/>
    <m/>
    <m/>
    <m/>
    <m/>
    <m/>
    <m/>
    <s v=" "/>
    <x v="23"/>
    <s v="04:36"/>
    <m/>
    <m/>
    <s v="FAS"/>
    <s v="N"/>
    <s v="N"/>
    <m/>
    <m/>
    <m/>
    <n v="8164291653"/>
    <m/>
    <m/>
    <m/>
    <m/>
    <s v=" "/>
    <x v="0"/>
    <x v="2"/>
    <s v="N"/>
    <s v="N"/>
    <s v="Structure fire, not attributable to PG&amp;E assets. Troubleman stated in his field remarks, no PG&amp;E envolvment. This information is preliminary."/>
    <s v="Not PG&amp;E"/>
    <s v="Building"/>
    <m/>
    <m/>
    <s v="0.26-9.99"/>
    <m/>
    <m/>
    <m/>
    <m/>
    <x v="3"/>
    <x v="1"/>
    <x v="1"/>
    <m/>
    <s v="Overhead"/>
    <m/>
    <m/>
    <m/>
    <m/>
    <s v=" "/>
    <x v="0"/>
    <s v="37.3318483"/>
    <s v="-121.9487000"/>
    <s v="Santa Clara"/>
    <x v="138"/>
    <n v="12000"/>
    <m/>
    <s v="San Jose FD"/>
    <s v="Urban"/>
    <m/>
    <m/>
    <m/>
    <m/>
    <s v="Pending Data"/>
    <s v="Pending Data"/>
    <s v="Pending Data"/>
    <s v="Pending Data"/>
    <s v="2021-05-09"/>
    <m/>
    <m/>
    <m/>
    <m/>
    <m/>
    <m/>
    <m/>
    <m/>
    <m/>
    <m/>
    <m/>
    <m/>
    <m/>
    <m/>
    <m/>
    <m/>
    <m/>
    <m/>
    <m/>
    <s v=" "/>
    <s v="SAN JOSE"/>
    <s v="SAN JOSE 05"/>
    <s v="04:36"/>
    <s v="05/09/2021"/>
    <m/>
    <n v="8164291653"/>
    <n v="2464"/>
    <s v="CORY AVE"/>
    <x v="36"/>
    <n v="37.331654999999998"/>
    <n v="-121.94852299999999"/>
    <s v="J2TNXP9"/>
    <s v="PATTERSON, NORRELL"/>
    <n v="82921112"/>
    <s v="20210509 05:35"/>
    <n v="1121"/>
    <m/>
    <s v="inside structure. no pge involved. sealed mtr p/capt."/>
    <s v="Y"/>
    <m/>
    <m/>
    <s v="37.3318483,-121.9487000,30.300000,3D"/>
    <m/>
    <m/>
    <m/>
    <s v="sj fire"/>
    <m/>
    <s v="N"/>
    <s v="Y"/>
    <s v="N"/>
    <s v="Clear"/>
    <m/>
    <s v="Structures"/>
    <m/>
    <s v="Calm"/>
    <m/>
    <s v="3rd Party"/>
    <m/>
    <s v="Structure Only"/>
    <m/>
    <s v="Fire Dept"/>
    <m/>
    <s v="Overhead"/>
    <m/>
    <x v="0"/>
    <m/>
    <s v="Fire Dept"/>
    <m/>
    <m/>
    <m/>
    <m/>
    <s v=" "/>
    <m/>
    <m/>
    <m/>
    <m/>
    <m/>
    <m/>
    <m/>
    <m/>
    <m/>
    <m/>
    <m/>
    <m/>
    <m/>
    <m/>
    <m/>
    <m/>
    <m/>
    <m/>
    <m/>
    <m/>
    <m/>
    <m/>
    <m/>
    <m/>
    <m/>
    <m/>
    <m/>
    <m/>
    <m/>
    <m/>
    <m/>
    <m/>
    <m/>
    <m/>
    <m/>
    <m/>
    <m/>
    <m/>
    <m/>
    <m/>
    <m/>
    <m/>
    <m/>
    <m/>
    <m/>
    <m/>
    <m/>
  </r>
  <r>
    <x v="168"/>
    <s v="S7RM"/>
    <s v="3 - QC Complete"/>
    <d v="2021-05-13T00:00:00"/>
    <d v="2021-05-13T00:00:00"/>
    <x v="155"/>
    <s v="\\fxshare-nas05\quotashare-fs01\ESA\5 - Ignition Tracking\2021_Ignition_QC_Folders\20210509_nan_nan_nan_2424758352"/>
    <s v=" "/>
    <m/>
    <m/>
    <m/>
    <m/>
    <m/>
    <x v="0"/>
    <m/>
    <m/>
    <m/>
    <m/>
    <m/>
    <m/>
    <m/>
    <m/>
    <m/>
    <m/>
    <m/>
    <m/>
    <m/>
    <m/>
    <m/>
    <m/>
    <m/>
    <s v=" "/>
    <x v="23"/>
    <s v="02:35"/>
    <m/>
    <m/>
    <s v="FAS"/>
    <s v="N"/>
    <s v="N"/>
    <m/>
    <m/>
    <m/>
    <n v="2424758352"/>
    <m/>
    <m/>
    <m/>
    <m/>
    <s v=" "/>
    <x v="0"/>
    <x v="2"/>
    <s v="N"/>
    <s v="N"/>
    <s v="Structure fire, not attributable to PP &amp;E assets.  Fire Department requested that the electric meter be removed per the Fire Department Chief on scene.  No other information available for this incident including no outage, ILIS info.  "/>
    <s v="Not PG&amp;E"/>
    <s v="Building"/>
    <m/>
    <m/>
    <s v="0.26-9.99"/>
    <s v="STRUCTURE FIRE, REMOVED ELECT PER FIRE CHIEF"/>
    <m/>
    <m/>
    <m/>
    <x v="3"/>
    <x v="1"/>
    <x v="1"/>
    <m/>
    <s v="Overhead"/>
    <m/>
    <m/>
    <m/>
    <m/>
    <s v=" "/>
    <x v="0"/>
    <s v="37.6613800"/>
    <s v="-122.1067550"/>
    <s v="Alameda"/>
    <x v="139"/>
    <n v="12000"/>
    <m/>
    <s v="Hayward FD"/>
    <s v="Urban"/>
    <m/>
    <m/>
    <m/>
    <m/>
    <s v="Pending Data"/>
    <s v="Pending Data"/>
    <s v="Pending Data"/>
    <s v="Pending Data"/>
    <s v="2021-05-09"/>
    <m/>
    <m/>
    <m/>
    <m/>
    <m/>
    <m/>
    <m/>
    <m/>
    <m/>
    <m/>
    <m/>
    <m/>
    <m/>
    <m/>
    <m/>
    <m/>
    <m/>
    <m/>
    <m/>
    <s v=" "/>
    <s v="MISSION"/>
    <s v="HAYWARD 04"/>
    <s v="02:35"/>
    <s v="05/09/2021"/>
    <m/>
    <n v="2424758352"/>
    <n v="578"/>
    <s v="MARIN AVE"/>
    <x v="77"/>
    <n v="37.661022000000003"/>
    <n v="-122.106257"/>
    <s v="M1GDCT0"/>
    <s v="TSANG, DANIEL (1639)"/>
    <n v="13761102"/>
    <s v="20210509 02:55"/>
    <n v="2400"/>
    <n v="1"/>
    <s v="STRUCTURE FIRE, REMOVED ELECT MTR PER ONSITE FIRE CHIEF"/>
    <s v="Y"/>
    <m/>
    <m/>
    <s v="37.6613800,-122.1067550,10.500000,3D"/>
    <m/>
    <m/>
    <m/>
    <m/>
    <m/>
    <s v="N"/>
    <s v="N"/>
    <s v="N"/>
    <s v="Other (Comments)"/>
    <s v="STRUCTURE FIRE, REMOVED ELECT PER FIRE CHIEF"/>
    <s v="Other (Comments)"/>
    <s v="STRUCTURE FIRE, REMOVED ELECT PER FIRE CHIEF"/>
    <s v="Other (Comments)"/>
    <s v="STRUCTURE FIRE, REMOVED ELECT PER FIRE CHIEF"/>
    <s v="Other (Comments)"/>
    <s v="STRUCTURE FIRE, REMOVED ELECT PER FIRE CHIEF"/>
    <s v="Other (Comments)"/>
    <s v="STRUCTURE FIRE, REMOVED ELECT PER FIRE CHIEF"/>
    <s v="Other (Comments)"/>
    <s v="STRUCTURE FIRE, REMOVED ELECT PER FIRE CHIEF"/>
    <s v="Other (Comments)"/>
    <s v="STRUCTURE FIRE, REMOVED ELECT PER FIRE CHIEF"/>
    <x v="0"/>
    <s v="STRUCTURE FIRE, REMOVED ELECT PER FIRE CHIEF"/>
    <m/>
    <m/>
    <m/>
    <m/>
    <m/>
    <s v=""/>
    <m/>
    <m/>
    <m/>
    <m/>
    <m/>
    <m/>
    <m/>
    <m/>
    <m/>
    <m/>
    <m/>
    <m/>
    <m/>
    <m/>
    <m/>
    <m/>
    <m/>
    <m/>
    <m/>
    <m/>
    <m/>
    <m/>
    <m/>
    <m/>
    <m/>
    <m/>
    <m/>
    <m/>
    <m/>
    <m/>
    <m/>
    <m/>
    <m/>
    <m/>
    <m/>
    <m/>
    <m/>
    <m/>
    <m/>
    <m/>
    <m/>
    <m/>
    <m/>
    <m/>
    <m/>
    <m/>
    <s v=""/>
  </r>
  <r>
    <x v="169"/>
    <s v="AGFC"/>
    <s v="3 - QC Complete"/>
    <d v="2021-05-09T00:00:00"/>
    <d v="2021-05-09T00:00:00"/>
    <x v="7"/>
    <s v="\\fxshare-nas05\quotashare-fs01\ESA\5 - Ignition Tracking\2021_Ignition_QC_Folders\20210509_nan_nan_nan_2491927809"/>
    <s v=" "/>
    <m/>
    <m/>
    <m/>
    <m/>
    <m/>
    <x v="0"/>
    <m/>
    <m/>
    <m/>
    <m/>
    <m/>
    <m/>
    <m/>
    <m/>
    <m/>
    <m/>
    <m/>
    <m/>
    <m/>
    <m/>
    <m/>
    <m/>
    <m/>
    <s v=" "/>
    <x v="23"/>
    <s v="00:54"/>
    <m/>
    <m/>
    <s v="FAS"/>
    <s v="N"/>
    <s v="N"/>
    <m/>
    <m/>
    <m/>
    <n v="2491927809"/>
    <m/>
    <m/>
    <m/>
    <m/>
    <s v=" "/>
    <x v="0"/>
    <x v="2"/>
    <s v="N"/>
    <s v="N"/>
    <s v="Structure fire, not attributable to PG&amp;E assets. Service disconnected. This information is preliminary."/>
    <s v="Not PG&amp;E"/>
    <s v="Building"/>
    <m/>
    <m/>
    <s v="Structure-only"/>
    <m/>
    <m/>
    <m/>
    <m/>
    <x v="3"/>
    <x v="1"/>
    <x v="1"/>
    <m/>
    <s v="Overhead"/>
    <m/>
    <m/>
    <m/>
    <m/>
    <s v=" "/>
    <x v="0"/>
    <n v="37.768219999999999"/>
    <n v="-122.198052"/>
    <s v="Alameda"/>
    <x v="140"/>
    <n v="12000"/>
    <m/>
    <s v="Oakland FD"/>
    <s v="Urban"/>
    <m/>
    <m/>
    <m/>
    <m/>
    <s v="Pending Data"/>
    <s v="Pending Data"/>
    <s v="Pending Data"/>
    <s v="Pending Data"/>
    <s v="2021-05-09"/>
    <m/>
    <m/>
    <m/>
    <m/>
    <m/>
    <m/>
    <m/>
    <m/>
    <m/>
    <m/>
    <m/>
    <m/>
    <m/>
    <m/>
    <m/>
    <m/>
    <m/>
    <m/>
    <m/>
    <s v=" "/>
    <s v="EAST BAY"/>
    <s v="OAKLAND 10"/>
    <s v="00:54"/>
    <s v="05/09/2021"/>
    <m/>
    <n v="2491927809"/>
    <n v="1820"/>
    <s v="57TH AVE"/>
    <x v="63"/>
    <n v="37.768445999999997"/>
    <n v="-122.198121"/>
    <s v="E1TACBS"/>
    <s v="BELCSAK, ALEX"/>
    <n v="12091101"/>
    <s v="20210509 01:08"/>
    <n v="2640"/>
    <n v="1"/>
    <s v="Structure fire, unsafe building.  Meter is red tagged, service is disconnected at pole and hung on weatherhead.  "/>
    <s v="Y"/>
    <m/>
    <m/>
    <s v="37.7627783,-122.2171083,4.900000,2D"/>
    <m/>
    <m/>
    <m/>
    <s v="Oakland Fire Dept. "/>
    <m/>
    <s v="N"/>
    <s v="Y"/>
    <s v="Y"/>
    <s v="Clear"/>
    <m/>
    <s v="Structures"/>
    <m/>
    <s v="Calm"/>
    <m/>
    <s v="Unknown"/>
    <m/>
    <s v="Structure Only"/>
    <m/>
    <s v="Fire Dept"/>
    <m/>
    <s v="Overhead"/>
    <m/>
    <x v="0"/>
    <m/>
    <m/>
    <m/>
    <m/>
    <m/>
    <m/>
    <s v=" "/>
    <m/>
    <m/>
    <m/>
    <m/>
    <m/>
    <m/>
    <m/>
    <m/>
    <m/>
    <m/>
    <m/>
    <m/>
    <m/>
    <m/>
    <m/>
    <m/>
    <m/>
    <m/>
    <m/>
    <m/>
    <m/>
    <m/>
    <m/>
    <m/>
    <m/>
    <m/>
    <m/>
    <m/>
    <m/>
    <m/>
    <m/>
    <m/>
    <m/>
    <m/>
    <m/>
    <m/>
    <m/>
    <m/>
    <m/>
    <m/>
    <m/>
    <m/>
    <m/>
    <m/>
    <m/>
    <m/>
    <m/>
  </r>
  <r>
    <x v="170"/>
    <s v="TLAL"/>
    <s v="2 - QC In Progress"/>
    <m/>
    <d v="2021-05-26T00:00:00"/>
    <x v="156"/>
    <s v="\\fxshare-nas05\quotashare-fs01\ESA\5 - Ignition Tracking\2021_Ignition_QC_Folders\20210508_1343697_21-0058791_nan_T005283999"/>
    <s v=" "/>
    <s v=""/>
    <m/>
    <m/>
    <m/>
    <m/>
    <x v="0"/>
    <m/>
    <m/>
    <m/>
    <m/>
    <m/>
    <m/>
    <m/>
    <m/>
    <m/>
    <m/>
    <m/>
    <m/>
    <m/>
    <m/>
    <m/>
    <m/>
    <m/>
    <s v=" "/>
    <x v="24"/>
    <d v="1899-12-30T04:22:00"/>
    <d v="2021-05-08T00:00:00"/>
    <d v="1899-12-30T04:21:00"/>
    <s v="FAS"/>
    <s v="N"/>
    <s v="N"/>
    <s v="1343697"/>
    <s v="21-0058791"/>
    <m/>
    <s v="T005283999, T005283955, T005283953"/>
    <n v="120952066"/>
    <m/>
    <m/>
    <m/>
    <s v=" "/>
    <x v="2"/>
    <x v="0"/>
    <s v="Y"/>
    <s v="Y"/>
    <m/>
    <s v="PG&amp;E"/>
    <s v="Vegetation"/>
    <s v="D"/>
    <s v="D"/>
    <s v="3 meters - 0.25 Acres"/>
    <m/>
    <m/>
    <m/>
    <m/>
    <x v="2"/>
    <x v="2"/>
    <x v="2"/>
    <m/>
    <s v="Overhead"/>
    <s v="Primary"/>
    <s v="Conductor - Primary"/>
    <m/>
    <m/>
    <s v=" "/>
    <x v="0"/>
    <n v="39.112805251300003"/>
    <n v="-121.6989426911"/>
    <s v="Sutter"/>
    <x v="141"/>
    <n v="12000"/>
    <m/>
    <s v="Yuba FD"/>
    <m/>
    <m/>
    <m/>
    <m/>
    <m/>
    <s v="Pending Data"/>
    <s v="Pending Data"/>
    <s v="Pending Data"/>
    <s v="Pending Data"/>
    <s v="2021-05-14"/>
    <n v="39.113199999999999"/>
    <n v="-121.6991"/>
    <d v="2021-05-10T00:00:00"/>
    <s v="RootsFail   "/>
    <s v="Healthy green 77 foot X 37&quot; diameter 3X-stem Red Gum Eucalyptus uprooted in shallow soil in strong north wind event causing tree to fall into primary 12kV lines and igniting a small 100ft Long X 60ft wide wood &amp; debris fire under the lines.  No defects present on root ball (Last Inspection was 02/02/2021 Next Inspection Feb&gt;March 2022) Contractor Assist tag made 05/10/2021 to top clear overhangs and remove 22 Red Gum Eucalyptus near the primary lines Rte#1501/331"/>
    <s v="EUCC"/>
    <n v="77"/>
    <n v="37"/>
    <n v="45"/>
    <s v="Moderate"/>
    <s v="None"/>
    <s v="N"/>
    <n v="1"/>
    <m/>
    <s v="Valley"/>
    <s v="D"/>
    <s v="CrossArm"/>
    <s v="BareWire"/>
    <m/>
    <s v=" "/>
    <s v="SIERRA"/>
    <s v="MRYSVLLE"/>
    <s v="06:27"/>
    <d v="2021-05-08T00:00:00"/>
    <s v="1343697"/>
    <s v="T005283999"/>
    <n v="6201"/>
    <s v="LINCOLN RD"/>
    <x v="5"/>
    <n v="39.112540000000003"/>
    <n v="-121.69036"/>
    <s v="T3TJMKY"/>
    <m/>
    <n v="152111103"/>
    <s v="20210508 07:10"/>
    <n v="9002"/>
    <m/>
    <s v="SMART MTR AUTO-GENERATED TAG"/>
    <s v="N"/>
    <m/>
    <m/>
    <m/>
    <m/>
    <m/>
    <m/>
    <s v="yuba fd"/>
    <m/>
    <m/>
    <m/>
    <s v="Y"/>
    <m/>
    <m/>
    <m/>
    <m/>
    <m/>
    <m/>
    <s v="Vegetation"/>
    <s v="wire down, replace 4acsr due to fire"/>
    <m/>
    <m/>
    <s v="Fire Dept"/>
    <m/>
    <s v="Overhead"/>
    <m/>
    <x v="2"/>
    <m/>
    <m/>
    <m/>
    <s v="TREE-FELL INTO LINE"/>
    <s v="CONDUCTOR, OVERHEAD"/>
    <m/>
    <s v=" "/>
    <s v="Unplanned"/>
    <s v="Sacramento"/>
    <s v="Marysville"/>
    <s v="152111103, BARRY-1103"/>
    <s v="21-0058791"/>
    <s v="Unplanned"/>
    <s v="Clear;32-90 F"/>
    <s v="43 1 of 3 Phases Open"/>
    <s v="6325"/>
    <s v="NO"/>
    <s v="Line to Ground"/>
    <m/>
    <m/>
    <m/>
    <m/>
    <m/>
    <m/>
    <m/>
    <m/>
    <m/>
    <m/>
    <m/>
    <m/>
    <m/>
    <m/>
    <m/>
    <m/>
    <m/>
    <m/>
    <m/>
    <m/>
    <m/>
    <m/>
    <m/>
    <m/>
    <m/>
    <m/>
    <m/>
    <m/>
    <m/>
    <m/>
    <m/>
    <m/>
    <s v=""/>
    <s v=""/>
    <s v=""/>
    <s v=""/>
  </r>
  <r>
    <x v="171"/>
    <s v="S7RM"/>
    <s v="3 - QC Complete"/>
    <d v="2021-05-12T00:00:00"/>
    <d v="2021-05-12T00:00:00"/>
    <x v="157"/>
    <s v="\\fxshare-nas05\quotashare-fs01\ESA\5 - Ignition Tracking\2021_Ignition_QC_Folders\20210508_1344240_21-0058949_nan_T005284680"/>
    <s v=" "/>
    <m/>
    <m/>
    <m/>
    <m/>
    <m/>
    <x v="0"/>
    <m/>
    <m/>
    <m/>
    <m/>
    <m/>
    <m/>
    <m/>
    <m/>
    <m/>
    <m/>
    <s v="Y"/>
    <d v="2021-05-12T00:00:00"/>
    <d v="2021-05-12T00:00:00"/>
    <s v="MJLQ"/>
    <s v="(510) 760-5095"/>
    <s v="said 3/4 connectors burned up. "/>
    <m/>
    <s v=" "/>
    <x v="24"/>
    <d v="1899-12-30T20:28:00"/>
    <d v="2021-05-08T00:00:00"/>
    <d v="1899-12-30T20:28:00"/>
    <s v="FAS"/>
    <s v="N"/>
    <s v="N"/>
    <s v="1344240"/>
    <s v="21-0058949"/>
    <m/>
    <s v="T005284680, T005284685"/>
    <m/>
    <m/>
    <m/>
    <m/>
    <s v=" "/>
    <x v="0"/>
    <x v="0"/>
    <s v="Y"/>
    <s v="N"/>
    <s v="On May 8th, 2021 at 20:31 hrs. a PG &amp; E Troubleman was dispatched to the Orinda 0402 4 KV circuit near El Toyonal Drive and Camino Pablo Dr.  in the City of Orinda in response to a customer who reported hearing an &quot;explosion.&quot; This incident occurred in a tier 3 HFTD area on a clear day.  Upon arrival at the scene, the Troubleman noted 4 burned up overhead connectors on a 4 KV circuit.  There was an ensuing fire which was less than 1 Meter in size and was suppressed by the Moraga/Orinda Fire Department.  Initial analysis indicates that the connectors failed and 3 of the 4 were burned open and melted due to an unknown cause which resulted in an ignition. According to the Troubleman, this incident occurred on a double deadend connection and that he has been to this same pole previously for the same issue.  The T-man recommended that someone check all the connectors on this pole and that he retained the burned up equipment and gave it to John Harkins the overhead supervisor for Concord.  On May 8th, the Troubleman changed out the connectors and power was restored at 21:54 hrs. "/>
    <s v="PG&amp;E"/>
    <s v="Other"/>
    <s v="D"/>
    <s v="D"/>
    <s v="Structure-only"/>
    <s v="Less than a meter."/>
    <m/>
    <m/>
    <m/>
    <x v="0"/>
    <x v="4"/>
    <x v="4"/>
    <s v="Y"/>
    <s v="Overhead"/>
    <s v="Primary"/>
    <s v="Splice/Clamp/Connector"/>
    <s v="Connectors"/>
    <s v="Recloser- 402/2"/>
    <s v=" "/>
    <x v="2"/>
    <s v="37.8861217"/>
    <s v="-122.1938150"/>
    <s v="Contra Costa"/>
    <x v="142"/>
    <n v="4000"/>
    <m/>
    <s v="Moraga FD"/>
    <s v="Urban"/>
    <m/>
    <m/>
    <n v="530"/>
    <m/>
    <s v="Pending Data"/>
    <s v="Pending Data"/>
    <s v="Pending Data"/>
    <s v="Pending Data"/>
    <s v="2021-05-09"/>
    <m/>
    <m/>
    <m/>
    <m/>
    <m/>
    <m/>
    <m/>
    <m/>
    <m/>
    <m/>
    <m/>
    <m/>
    <m/>
    <m/>
    <m/>
    <m/>
    <m/>
    <m/>
    <m/>
    <s v=" "/>
    <s v="DIABLO"/>
    <s v="CONCORD 06"/>
    <s v="20:31"/>
    <s v="05/08/2021"/>
    <s v="1344240"/>
    <s v="T005284680"/>
    <n v="72"/>
    <s v="EL TOYONAL"/>
    <x v="41"/>
    <n v="37.883369999999999"/>
    <n v="-122.19370000000001"/>
    <s v="D2TMJLQ"/>
    <s v="LUBOVISKI, MILTON"/>
    <n v="12350402"/>
    <s v="20210508 23:57"/>
    <n v="9002"/>
    <m/>
    <s v="helped the crew  change connectors"/>
    <s v="Y"/>
    <m/>
    <m/>
    <s v="37.8861217,-122.1938150,127.400000,3D"/>
    <m/>
    <m/>
    <m/>
    <m/>
    <m/>
    <s v="N"/>
    <s v="Y"/>
    <m/>
    <s v="Clear"/>
    <m/>
    <s v="County Land"/>
    <m/>
    <s v="Calm"/>
    <m/>
    <s v="Vegetation"/>
    <m/>
    <s v="&lt; 1 meter"/>
    <m/>
    <s v="Other (Comments)"/>
    <s v="moraga fire #21047896"/>
    <s v="Overhead"/>
    <m/>
    <x v="1"/>
    <s v="connectors"/>
    <s v="Other (Comments)"/>
    <s v="milton luboviski trubleman"/>
    <s v="FIRE, POLE"/>
    <s v="CONNECTOR OR SPLICE OH"/>
    <s v="N"/>
    <s v=""/>
    <s v="Unplanned"/>
    <s v="Diablo"/>
    <s v="Concord"/>
    <s v="012350402, ORINDA-0402"/>
    <s v="21-0058949"/>
    <s v="Unplanned"/>
    <s v="Clear;32-90 F"/>
    <s v="458"/>
    <s v="69754"/>
    <s v="NO"/>
    <s v="Line to Ground"/>
    <s v="Sustained"/>
    <s v="No"/>
    <s v="402/2 LR"/>
    <s v="OH"/>
    <s v="Line Recloser"/>
    <s v="1344240"/>
    <s v="Connector or Splice (OH), Broken"/>
    <s v="C GRD"/>
    <s v=" "/>
    <s v=" "/>
    <s v="ORINDA SUB"/>
    <s v="N508S"/>
    <s v=" "/>
    <s v="TMAN LUBOVISKI RPTS BROKEN CONNECTOR @N508S ON THE 4KV LINE"/>
    <s v=" "/>
    <s v="No"/>
    <s v="Equipment Failure/Involved, Overhead"/>
    <s v=" "/>
    <s v="No"/>
    <s v="1"/>
    <m/>
    <m/>
    <m/>
    <m/>
    <m/>
    <m/>
    <m/>
    <m/>
    <m/>
    <m/>
    <m/>
    <m/>
    <m/>
    <m/>
    <m/>
    <s v=""/>
  </r>
  <r>
    <x v="172"/>
    <s v="TLAL"/>
    <s v="3 - QC Complete"/>
    <d v="2021-05-10T00:00:00"/>
    <d v="2021-05-10T00:00:00"/>
    <x v="158"/>
    <s v="\\fxshare-nas05\quotashare-fs01\ESA\5 - Ignition Tracking\2021_Ignition_QC_Folders\20210508_1344148_nan_nan_T005284547"/>
    <s v=" "/>
    <m/>
    <m/>
    <m/>
    <m/>
    <m/>
    <x v="0"/>
    <m/>
    <m/>
    <m/>
    <m/>
    <m/>
    <m/>
    <m/>
    <m/>
    <m/>
    <m/>
    <m/>
    <m/>
    <m/>
    <m/>
    <m/>
    <m/>
    <m/>
    <s v=" "/>
    <x v="24"/>
    <s v="16:09"/>
    <d v="2021-05-08T00:00:00"/>
    <s v="16:09"/>
    <s v="FAS"/>
    <s v="N"/>
    <s v="N"/>
    <s v="1344148"/>
    <m/>
    <m/>
    <s v="T005284547"/>
    <m/>
    <n v="120735095"/>
    <m/>
    <s v="PG&amp;E_526_Ignition_20210508_1.jpg"/>
    <s v=" "/>
    <x v="0"/>
    <x v="0"/>
    <s v="Y"/>
    <s v="N"/>
    <s v="On May 8, 2021 at 1703 hours, a PG&amp;E Troubleman patrolled the Emerald Lake 0402 4.16kV Distribution Circuit number 024080402, in the Tier 2 State Responsibility area near 738 Hillcrest Way and Emerald Hills (Redwood City). He observed a mylar balloon in the primary overhead conductor and a small fire in the yard below. Initial analysis indicates the ignition was caused by a third party's mylar balloon that made contact with the conductor. The customer extinguished the fire. The line was returned to service on May 8, 2021. This ignition did not meet the reporting criteria, because the fire was not greater than one linear meter. This information is preliminary."/>
    <s v="PG&amp;E"/>
    <s v="Other"/>
    <s v="D"/>
    <s v="D"/>
    <s v="&lt;3 meters of linear travel"/>
    <m/>
    <m/>
    <m/>
    <m/>
    <x v="6"/>
    <x v="2"/>
    <x v="11"/>
    <s v="Y"/>
    <s v="Overhead"/>
    <s v="Primary"/>
    <s v="Conductor - Primary"/>
    <m/>
    <s v="Circuit ID: 024080402; SAP ID: 100299856"/>
    <s v=" "/>
    <x v="1"/>
    <n v="37.462820000000001"/>
    <n v="-122.26725999999999"/>
    <s v="San Mateo"/>
    <x v="143"/>
    <n v="4000"/>
    <m/>
    <s v="Customer"/>
    <s v="Urban"/>
    <m/>
    <m/>
    <n v="518"/>
    <m/>
    <s v="Pending Data"/>
    <s v="Pending Data"/>
    <s v="Pending Data"/>
    <s v="Pending Data"/>
    <s v="2021-05-09"/>
    <m/>
    <m/>
    <m/>
    <m/>
    <m/>
    <m/>
    <m/>
    <m/>
    <m/>
    <m/>
    <m/>
    <m/>
    <m/>
    <m/>
    <m/>
    <m/>
    <m/>
    <m/>
    <m/>
    <s v=" "/>
    <s v="PENINSULA"/>
    <s v="SAN CARLOS 05"/>
    <s v="16:09"/>
    <s v="05/08/2021"/>
    <s v="1344148"/>
    <s v="T005284547"/>
    <n v="727"/>
    <s v="HILLCREST WAY"/>
    <x v="100"/>
    <n v="37.462820000000001"/>
    <n v="-122.26725999999999"/>
    <s v="P2TPHS6"/>
    <s v="SABA, PAUL"/>
    <n v="24080402"/>
    <s v="20210508 17:23"/>
    <n v="9320"/>
    <m/>
    <s v="mylar balloon caused the outage contact w/ primary mainline, no wire down, no damage to conductor, mylar balloon started fire when came down to grass at lawn at 738 Hillcrest way Emerald Hill, customer put the fire out, restored power"/>
    <s v="Y"/>
    <n v="2"/>
    <s v="\\fxshare-nas05\quotashare-fs01\ESA\5 - Ignition Tracking\Fire_Tab_Attachment_Files"/>
    <m/>
    <n v="37.462820000000001"/>
    <n v="-122.26725999999999"/>
    <s v="lawn of front of the house of 738 Hillcrest way Emerald way"/>
    <m/>
    <n v="100299856"/>
    <s v="N"/>
    <s v="Y"/>
    <m/>
    <s v="Clear"/>
    <m/>
    <s v="Private Land"/>
    <s v="ifo 727 Hillcrest way Emerald Way"/>
    <s v="Calm"/>
    <m/>
    <s v="Balloons"/>
    <s v="mylar balloon"/>
    <s v="&lt; 1 meter"/>
    <m/>
    <s v="Self Extinguished"/>
    <s v="customer put the fire out"/>
    <s v="Overhead"/>
    <m/>
    <x v="0"/>
    <s v="just pictures, no balloon founded"/>
    <s v="Other (Comments)"/>
    <s v="no evidence, just pictures, "/>
    <m/>
    <m/>
    <s v="N"/>
    <s v=" "/>
    <m/>
    <m/>
    <m/>
    <m/>
    <m/>
    <m/>
    <m/>
    <m/>
    <m/>
    <m/>
    <m/>
    <m/>
    <m/>
    <m/>
    <m/>
    <m/>
    <m/>
    <m/>
    <m/>
    <m/>
    <m/>
    <m/>
    <m/>
    <m/>
    <m/>
    <m/>
    <m/>
    <m/>
    <m/>
    <m/>
    <m/>
    <m/>
    <m/>
    <m/>
    <m/>
    <m/>
    <m/>
    <m/>
    <m/>
    <m/>
    <m/>
    <m/>
    <m/>
    <m/>
    <m/>
    <m/>
    <m/>
  </r>
  <r>
    <x v="173"/>
    <s v="S7RM"/>
    <s v="3 - QC Complete"/>
    <d v="2021-05-21T00:00:00"/>
    <d v="2021-05-21T00:00:00"/>
    <x v="159"/>
    <s v="\\fxshare-nas05\quotashare-fs01\ESA\5 - Ignition Tracking\2021_Ignition_QC_Folders\20210508_1344127_21-0058912_nan_T005284529"/>
    <s v=" "/>
    <s v=""/>
    <m/>
    <m/>
    <m/>
    <m/>
    <x v="0"/>
    <m/>
    <m/>
    <m/>
    <m/>
    <m/>
    <m/>
    <m/>
    <m/>
    <m/>
    <m/>
    <m/>
    <m/>
    <m/>
    <m/>
    <m/>
    <m/>
    <m/>
    <s v=" "/>
    <x v="24"/>
    <d v="1899-12-30T15:37:00"/>
    <d v="2021-05-08T00:00:00"/>
    <d v="1899-12-30T15:28:00"/>
    <s v="FAS"/>
    <s v="N"/>
    <s v="Y"/>
    <s v="1344127"/>
    <s v="21-0058912"/>
    <m/>
    <s v="T005284529"/>
    <s v="120953701, 120953805, 120953803, 120953812, 120953890, 120953788"/>
    <m/>
    <m/>
    <m/>
    <s v=" "/>
    <x v="0"/>
    <x v="2"/>
    <s v="N"/>
    <s v="N"/>
    <s v="See Index # 524 Not attributable to PG &amp; E. "/>
    <s v="Not PG&amp;E"/>
    <s v="Vegetation"/>
    <m/>
    <m/>
    <s v="&lt;3 meters of linear travel"/>
    <m/>
    <n v="549"/>
    <n v="2"/>
    <m/>
    <x v="4"/>
    <x v="1"/>
    <x v="1"/>
    <m/>
    <s v="Overhead"/>
    <m/>
    <m/>
    <m/>
    <m/>
    <s v=" "/>
    <x v="0"/>
    <s v="39.8561067"/>
    <s v="-121.8917283"/>
    <s v="Butte"/>
    <x v="144"/>
    <n v="12000"/>
    <m/>
    <s v="Cal Fire"/>
    <s v="Herbaceous"/>
    <m/>
    <s v="Gunnison"/>
    <m/>
    <m/>
    <s v="Pending Data"/>
    <s v="Pending Data"/>
    <s v="Pending Data"/>
    <s v="Pending Data"/>
    <s v="2021-05-09"/>
    <m/>
    <m/>
    <m/>
    <m/>
    <m/>
    <m/>
    <m/>
    <m/>
    <m/>
    <m/>
    <m/>
    <m/>
    <m/>
    <m/>
    <m/>
    <m/>
    <m/>
    <m/>
    <m/>
    <s v=" "/>
    <s v="NORTH VALLEY"/>
    <s v="CHICO 01"/>
    <s v="15:47"/>
    <s v="05/08/2021"/>
    <s v="1344127"/>
    <s v="T005284529"/>
    <s v="DEV15503"/>
    <s v="C/O DENVER LN, 1.46 MI"/>
    <x v="101"/>
    <n v="39.858669999999996"/>
    <n v="-121.89172000000001"/>
    <s v="V2TSXBG"/>
    <s v="BRANCH, SCOTT"/>
    <n v="102841106"/>
    <s v="20210508 20:11"/>
    <n v="9110"/>
    <n v="1"/>
    <s v="jsv8 on scene. cal fire indicated fire started to north. initial indicators not pge. tractor working in area"/>
    <s v="Y"/>
    <n v="2"/>
    <s v="\\fxshare-nas05\quotashare-fs01\ESA\5 - Ignition Tracking\Fire_Tab_Attachment_Files"/>
    <s v="39.8561067,-121.8917283,141.100000,3D"/>
    <m/>
    <m/>
    <s v="fire started to north of our line  per cal fire, report in btu-005834"/>
    <s v="cal fire 530-538-7888. pat purvis"/>
    <m/>
    <s v="Y"/>
    <s v="Y"/>
    <m/>
    <s v="Clear"/>
    <s v="daylight"/>
    <s v="Private Land"/>
    <m/>
    <s v="Strong"/>
    <s v="high steady winds"/>
    <s v="Vegetation"/>
    <m/>
    <s v="100+ Acres"/>
    <s v="aprox 350"/>
    <s v="Cal Fire"/>
    <m/>
    <s v="Overhead"/>
    <m/>
    <x v="0"/>
    <m/>
    <m/>
    <m/>
    <s v="FIRE, FOREST/GRASS"/>
    <s v="POLE-WOOD"/>
    <s v="N"/>
    <s v=""/>
    <s v="Unplanned"/>
    <s v="North Valley"/>
    <s v="Chico"/>
    <s v="102841106, ANITA-1106"/>
    <s v="21-0058912"/>
    <s v="Unplanned"/>
    <s v="Strong Winds;"/>
    <s v="1"/>
    <s v="2281"/>
    <s v="NO"/>
    <s v="Force Out"/>
    <s v="Sustained"/>
    <s v="No"/>
    <s v="155031"/>
    <s v="OH"/>
    <s v="Fuse"/>
    <s v="1344127"/>
    <s v="Pole-Wood, Burned/flashed"/>
    <s v=" "/>
    <s v="05/08/21 16:51"/>
    <s v=" "/>
    <s v="C/O DENVER LN, 1.46 MILES E/O MERIDIAN RD"/>
    <s v="GRASS FIRE NORTH OF DENVER RD "/>
    <s v="NONE "/>
    <s v="FORCED OUT PER CAL FIRE REQUEST"/>
    <s v=" "/>
    <s v="No"/>
    <s v="Environmental/External, Fire, Forest/Grass"/>
    <s v=" "/>
    <s v="No"/>
    <s v=" "/>
    <m/>
    <m/>
    <m/>
    <m/>
    <m/>
    <m/>
    <m/>
    <m/>
    <m/>
    <m/>
    <m/>
    <m/>
    <s v=""/>
    <s v=""/>
    <s v=""/>
    <s v=""/>
  </r>
  <r>
    <x v="174"/>
    <s v="S7RM"/>
    <s v="3 - QC Complete"/>
    <d v="2021-05-21T00:00:00"/>
    <d v="2021-05-21T00:00:00"/>
    <x v="160"/>
    <s v="\\fxshare-nas05\quotashare-fs01\ESA\5 - Ignition Tracking\2021_Ignition_QC_Folders\20210508_nan_nan_nan_6600529"/>
    <s v=" "/>
    <s v=""/>
    <m/>
    <m/>
    <m/>
    <m/>
    <x v="0"/>
    <m/>
    <m/>
    <m/>
    <s v="Y"/>
    <d v="2021-05-10T00:00:00"/>
    <d v="2021-05-20T00:00:00"/>
    <s v="CAL Fire"/>
    <s v="Online Portal"/>
    <m/>
    <m/>
    <m/>
    <m/>
    <m/>
    <m/>
    <m/>
    <m/>
    <m/>
    <s v=" "/>
    <x v="24"/>
    <d v="1899-12-30T15:37:00"/>
    <d v="2021-05-08T00:00:00"/>
    <d v="1899-12-30T15:28:00"/>
    <s v="FAS"/>
    <s v="N"/>
    <s v="N"/>
    <s v="1344127, 1344265"/>
    <s v="21-0058912"/>
    <m/>
    <s v=" T005284529"/>
    <s v="120953701, 120953805, 120953803, 120953812, 120953890, 120953788"/>
    <m/>
    <m/>
    <m/>
    <s v=" "/>
    <x v="0"/>
    <x v="2"/>
    <s v="N"/>
    <s v="N"/>
    <s v="On May 8th, 2021 at 15:47 hrs. a PG &amp; E Troubleman was dispatched to the Anita 1106 12 KV Distribution circuit near Denver Lane in the City of Chico in response to reports of a vegetation fire and multiple poles burning up.  This ignition occurred in a non-HFTD during a strong wind event and a CAL Fire declared &quot;Red Flag&quot; condition.  Upon arrival at the scene, the  responding troubleman noted a rapidly moving grass fire fed by strong winds and multiple PG &amp; E poles being burned up.  CAL Fire was on scene and initially this fire was at 100 acres but it would ultimately consume approximately 549 total acres.  Initial analysis indicates that a third-party tractor working in the area during a strong wind event and a CAL Fire declared &quot;Red Flag&quot; condition ignited grass in the area and this ignition is not attributable to PG &amp; E assets.  This fire was named the &quot;Gunnison&quot; incident and was supressed by CAL Fire. Cal Fire's incident report lists the cause as the tractor striking a rock causing an ignition and reports that 2 structures were destroyed  and one was damaged as a result of this incident.   Multiple EC tags were created as a result of this ignition and at least 6 poles burned up as well as private lines to customer's homes.  As of 05/21/2021 5 of 6 EC tags were completed for replacing multiple poles, cross arms, insulators, etc. as a result of this incident  (see attached EC tags with corressponding SAP numbers for specific repairs made.) "/>
    <s v="Not PG&amp;E"/>
    <s v="Vegetation"/>
    <m/>
    <s v="D"/>
    <s v="300-999"/>
    <m/>
    <n v="549"/>
    <n v="2"/>
    <m/>
    <x v="3"/>
    <x v="4"/>
    <x v="19"/>
    <s v="N"/>
    <s v="Overhead"/>
    <s v="Primary"/>
    <s v="Other"/>
    <s v="Poles, cross arms, insulators"/>
    <s v="Circuit ID : 102841106 (multiple SAP Pole #'s)"/>
    <s v=" "/>
    <x v="0"/>
    <s v="39.8551233"/>
    <s v="-121.8917967"/>
    <s v="Butte"/>
    <x v="144"/>
    <n v="12000"/>
    <m/>
    <s v="Cal Fire"/>
    <s v="Herbaceous"/>
    <m/>
    <s v="Gunnison"/>
    <m/>
    <m/>
    <s v="Pending Data"/>
    <s v="Pending Data"/>
    <s v="Pending Data"/>
    <s v="Pending Data"/>
    <s v="2021-05-09"/>
    <m/>
    <m/>
    <m/>
    <m/>
    <m/>
    <m/>
    <m/>
    <m/>
    <m/>
    <m/>
    <m/>
    <m/>
    <m/>
    <m/>
    <m/>
    <m/>
    <m/>
    <m/>
    <m/>
    <s v=" "/>
    <s v="NORTH VALLEY"/>
    <s v="CHICO 02"/>
    <s v="14:30"/>
    <s v="05/08/2021"/>
    <m/>
    <n v="6600529"/>
    <s v="UNKNOWN"/>
    <s v="PREMISES DO NOT CHANGE"/>
    <x v="101"/>
    <n v="39.746639000000002"/>
    <n v="-121.845817"/>
    <s v="V2TSXBG"/>
    <s v="BRANCH, SCOTT"/>
    <m/>
    <s v="20210508 16:26"/>
    <n v="1056"/>
    <m/>
    <s v="moving to outage tag created for this event. fuco 155031 is open per instructions"/>
    <s v="Y"/>
    <m/>
    <m/>
    <s v="39.8551233,-121.8917967,79.800000,3D"/>
    <m/>
    <m/>
    <s v="e/o munjar n/o denver burning south"/>
    <s v="cal fire"/>
    <s v="ssd 155031"/>
    <s v="Y"/>
    <s v="Y"/>
    <s v="Y"/>
    <s v="Clear"/>
    <m/>
    <s v="Private Land"/>
    <m/>
    <s v="Strong"/>
    <m/>
    <s v="Vegetation"/>
    <m/>
    <s v="100+ Acres"/>
    <m/>
    <s v="Cal Fire"/>
    <m/>
    <s v="Overhead"/>
    <m/>
    <x v="0"/>
    <m/>
    <m/>
    <m/>
    <m/>
    <m/>
    <m/>
    <s v=" "/>
    <m/>
    <m/>
    <m/>
    <m/>
    <m/>
    <m/>
    <m/>
    <m/>
    <m/>
    <m/>
    <m/>
    <m/>
    <m/>
    <m/>
    <m/>
    <m/>
    <m/>
    <m/>
    <m/>
    <m/>
    <m/>
    <m/>
    <m/>
    <m/>
    <m/>
    <m/>
    <m/>
    <m/>
    <m/>
    <m/>
    <m/>
    <m/>
    <m/>
    <m/>
    <m/>
    <m/>
    <m/>
    <m/>
    <m/>
    <m/>
    <m/>
    <m/>
    <m/>
    <s v=""/>
    <s v=""/>
    <s v=""/>
    <s v=""/>
  </r>
  <r>
    <x v="175"/>
    <m/>
    <s v="1 - QC Not Started"/>
    <m/>
    <m/>
    <x v="161"/>
    <s v="\\fxshare-nas05\quotashare-fs01\ESA\5 - Ignition Tracking\2021_Ignition_QC_Folders\20210508_nan_nan_nan_X315988575"/>
    <s v=" "/>
    <m/>
    <m/>
    <m/>
    <m/>
    <m/>
    <x v="0"/>
    <m/>
    <m/>
    <m/>
    <m/>
    <m/>
    <m/>
    <m/>
    <m/>
    <m/>
    <m/>
    <m/>
    <m/>
    <m/>
    <m/>
    <m/>
    <m/>
    <m/>
    <s v=" "/>
    <x v="24"/>
    <s v="13:39"/>
    <m/>
    <m/>
    <s v="FAS"/>
    <s v="N"/>
    <s v="N"/>
    <m/>
    <m/>
    <m/>
    <s v="X315988575"/>
    <m/>
    <m/>
    <m/>
    <m/>
    <s v=" "/>
    <x v="1"/>
    <x v="1"/>
    <s v="Y"/>
    <s v="Y"/>
    <m/>
    <s v="Unknown"/>
    <s v="Vegetation"/>
    <m/>
    <m/>
    <s v="300-999"/>
    <s v="20-30 acres per HAWK"/>
    <m/>
    <m/>
    <m/>
    <x v="1"/>
    <x v="1"/>
    <x v="1"/>
    <m/>
    <s v="Overhead"/>
    <m/>
    <m/>
    <m/>
    <m/>
    <s v=" "/>
    <x v="0"/>
    <s v="39.0475583"/>
    <s v="-121.5712417"/>
    <s v="Yuba"/>
    <x v="145"/>
    <n v="21000"/>
    <m/>
    <s v="Cal Fire"/>
    <s v="Urban"/>
    <m/>
    <s v="Plumas"/>
    <m/>
    <m/>
    <s v="Pending Data"/>
    <s v="Pending Data"/>
    <s v="Pending Data"/>
    <s v="Pending Data"/>
    <s v="2021-05-09"/>
    <m/>
    <m/>
    <m/>
    <m/>
    <m/>
    <m/>
    <m/>
    <m/>
    <m/>
    <m/>
    <m/>
    <m/>
    <m/>
    <m/>
    <m/>
    <m/>
    <m/>
    <m/>
    <m/>
    <s v=" "/>
    <s v="SIERRA"/>
    <s v="MARYSVILLE 04"/>
    <s v="13:39"/>
    <s v="05/08/2021"/>
    <m/>
    <s v="X315988575"/>
    <n v="3324"/>
    <s v="DAVID LN"/>
    <x v="60"/>
    <n v="39.049478999999998"/>
    <n v="-121.568215"/>
    <s v="T3TTRM8"/>
    <s v="MARINO, TONY"/>
    <n v="153732107"/>
    <s v="20210508 14:40"/>
    <n v="1101"/>
    <m/>
    <s v="veg fire cause is unknown at this time call fire is on sight removed burded up idal pole and 1 service cut down from service pole that was burned down"/>
    <s v="Y"/>
    <m/>
    <m/>
    <s v="39.0475583,-121.5712417,16.800000,3D"/>
    <m/>
    <m/>
    <m/>
    <n v="911"/>
    <m/>
    <s v="N"/>
    <s v="Y"/>
    <s v="N"/>
    <s v="Storm Wind"/>
    <m/>
    <s v="Private Land"/>
    <m/>
    <s v="Strong"/>
    <m/>
    <s v="Unknown"/>
    <m/>
    <s v="10 - 100 Acres"/>
    <m/>
    <s v="Cal Fire"/>
    <m/>
    <s v="Overhead"/>
    <m/>
    <x v="0"/>
    <m/>
    <m/>
    <m/>
    <m/>
    <m/>
    <m/>
    <s v=" "/>
    <m/>
    <m/>
    <m/>
    <m/>
    <m/>
    <m/>
    <m/>
    <m/>
    <m/>
    <m/>
    <m/>
    <m/>
    <m/>
    <m/>
    <m/>
    <m/>
    <m/>
    <m/>
    <m/>
    <m/>
    <m/>
    <m/>
    <m/>
    <m/>
    <m/>
    <m/>
    <m/>
    <m/>
    <m/>
    <m/>
    <m/>
    <m/>
    <m/>
    <m/>
    <m/>
    <m/>
    <m/>
    <m/>
    <m/>
    <m/>
    <m/>
    <m/>
    <m/>
    <m/>
    <m/>
    <m/>
    <m/>
  </r>
  <r>
    <x v="176"/>
    <s v="S7RM"/>
    <s v="3 - QC Complete"/>
    <d v="2021-05-10T00:00:00"/>
    <d v="2021-05-11T00:00:00"/>
    <x v="162"/>
    <s v="\\fxshare-nas05\quotashare-fs01\ESA\5 - Ignition Tracking\2021_Ignition_QC_Folders\20210508_1343987_21-0058858_nan_T005284335"/>
    <s v=" "/>
    <s v="Y"/>
    <s v="S7RM"/>
    <s v="Deemed CPUC reportable"/>
    <d v="2021-05-11T00:00:00"/>
    <m/>
    <x v="2"/>
    <m/>
    <m/>
    <m/>
    <m/>
    <m/>
    <m/>
    <m/>
    <m/>
    <m/>
    <m/>
    <m/>
    <m/>
    <m/>
    <m/>
    <m/>
    <m/>
    <m/>
    <s v=" "/>
    <x v="24"/>
    <d v="1899-12-30T11:41:00"/>
    <d v="2021-05-08T00:00:00"/>
    <d v="1899-12-30T11:38:00"/>
    <s v="FAS"/>
    <s v="N"/>
    <s v="N"/>
    <s v="1343987"/>
    <s v="21-0058858"/>
    <m/>
    <s v="T005284335, T005284315, T005284316"/>
    <n v="120952852"/>
    <m/>
    <m/>
    <s v="PG&amp;E_522_ignition_20210504_1.jpg"/>
    <s v=" "/>
    <x v="2"/>
    <x v="0"/>
    <s v="Y"/>
    <s v="Y"/>
    <s v="On May 8th, 2021 at 11:57 hrs. a PG &amp; E Troubleman was dispatched to the Willow Pass 1101 12 KV Distribution circuit near Avila Rd. in the City of Bay Point in response to a report of a wire down and small grass fire.  The responding troubleman noted that a third party trucking vehicle made contact with overhead communication lines causing the pole to shake and wires to come down.  There was an ensuing grass fire which according to the troubleman was 20 feet wide by 200 feet long and was suppressed by the Contra Costa County Fire Department.  Initial analysis indicates that the 3rd party vehicle contact caused this ignition and it is not attributable to PG &amp; E assets.  On May 8th, 2021, a PG &amp; E crew replaced all 3 phases of #4 ACSR wire in one span, replaced 1 phase in another span, cut out 6 automatic splices, installed 2 composite primary cross arms, a 15 KVA transformer and 2 part 44 cutouts.  "/>
    <s v="PG&amp;E"/>
    <s v="Other"/>
    <s v="D"/>
    <s v="D"/>
    <s v="3 meters - 0.25 Acres"/>
    <s v="20 feet wide by 200 feet long"/>
    <m/>
    <m/>
    <m/>
    <x v="6"/>
    <x v="2"/>
    <x v="12"/>
    <s v="Y"/>
    <s v="Overhead"/>
    <s v="Primary"/>
    <s v="Conductor - Primary"/>
    <s v="Conductor, transformer, cutouts, fuses"/>
    <s v="Circuit ID: 013911101, SAP # 100449709"/>
    <s v=" "/>
    <x v="1"/>
    <s v="38.0173217"/>
    <s v="-121.9844617"/>
    <s v="Contra Costa"/>
    <x v="146"/>
    <n v="12000"/>
    <m/>
    <s v="Contra Costa County FD"/>
    <m/>
    <m/>
    <m/>
    <m/>
    <m/>
    <s v="Pending Data"/>
    <s v="Pending Data"/>
    <s v="Pending Data"/>
    <s v="Pending Data"/>
    <s v="2021-05-09"/>
    <m/>
    <m/>
    <m/>
    <m/>
    <m/>
    <m/>
    <m/>
    <m/>
    <m/>
    <m/>
    <m/>
    <m/>
    <m/>
    <m/>
    <m/>
    <m/>
    <m/>
    <m/>
    <m/>
    <s v=" "/>
    <s v="DIABLO"/>
    <s v="ANTIOCH 01"/>
    <s v="11:57"/>
    <s v="05/08/2021"/>
    <s v="1343987"/>
    <s v="T005284335"/>
    <m/>
    <s v="CONCORD BLVD"/>
    <x v="98"/>
    <n v="38.024949999999997"/>
    <n v="-121.96122"/>
    <s v="D2TMJLQ"/>
    <s v="LUBOVISKI, MILTON"/>
    <s v="01391-1"/>
    <s v="20210508 13:03"/>
    <n v="9002"/>
    <m/>
    <s v="looks like trucking company cought the phone shaking the pole bring the wire down.crew is on its way to repair"/>
    <s v="Y"/>
    <m/>
    <m/>
    <s v="38.0173217,-121.9844617,140.300000,3D"/>
    <m/>
    <m/>
    <m/>
    <m/>
    <m/>
    <s v="N"/>
    <s v="Y"/>
    <m/>
    <s v="Clear"/>
    <m/>
    <s v="County Land"/>
    <m/>
    <s v="Light"/>
    <m/>
    <s v="Unknown"/>
    <m/>
    <s v="1 meter - &lt; 3 meters"/>
    <m/>
    <s v="Other (Comments)"/>
    <s v="contra costa county fire report #21047704"/>
    <s v="Overhead"/>
    <s v="loos like trucking company cought the phone shaking the poles which caused the "/>
    <x v="0"/>
    <s v="wire to come down"/>
    <m/>
    <m/>
    <s v="PATROL-FOUND NOTHING"/>
    <m/>
    <s v="N"/>
    <s v=" "/>
    <s v="Unplanned"/>
    <s v="Diablo"/>
    <s v="Antioch"/>
    <s v="013911101, WILLOW PASS-1101"/>
    <s v="21-0058858"/>
    <s v="Unplanned"/>
    <s v="Clear;32-90 F"/>
    <s v="4122"/>
    <s v="273348"/>
    <s v="NO"/>
    <s v="Line to Line"/>
    <s v="Sustained"/>
    <s v="Yes"/>
    <s v="1101/2"/>
    <s v="OH"/>
    <s v="Circuit Breaker"/>
    <s v="1343987"/>
    <s v=" "/>
    <s v="A&amp;B phase OC"/>
    <s v="05/08/21 12:41"/>
    <s v=" "/>
    <s v="WILLOW PASS-1 SUB"/>
    <s v="2NE/of 103 Avila Rd"/>
    <s v="CB 1104/2 OPEN|SW 98711 CLOSE|CB 1103/2 OPEN|SW 9947 CLOSE"/>
    <s v="Main phone trunk line is very low &amp; most likely truck came by &amp; snagged same. Note: large trucks are in &amp; out on this road."/>
    <s v="ERR PIN 307653 FOR FAILED LR 152874"/>
    <s v="No"/>
    <s v="Unknown Cause, Patrol - found nothing"/>
    <s v=" "/>
    <s v="No"/>
    <s v="1"/>
    <m/>
    <m/>
    <m/>
    <m/>
    <m/>
    <m/>
    <m/>
    <m/>
    <m/>
    <m/>
    <m/>
    <m/>
    <m/>
    <m/>
    <m/>
    <m/>
  </r>
  <r>
    <x v="177"/>
    <s v="TLAL"/>
    <s v="3 - QC Complete"/>
    <d v="2021-05-14T00:00:00"/>
    <d v="2021-05-14T00:00:00"/>
    <x v="163"/>
    <s v="\\fxshare-nas05\quotashare-fs01\ESA\5 - Ignition Tracking\2021_Ignition_QC_Folders\20210508_1343703_21-0058797_nan_T005283989"/>
    <s v=" "/>
    <s v="Y"/>
    <s v="TLAL"/>
    <s v="Outage Time, Fire Lat/Long, Failure Sub-Driver Updated"/>
    <d v="2021-05-14T00:00:00"/>
    <m/>
    <x v="0"/>
    <m/>
    <m/>
    <m/>
    <m/>
    <m/>
    <m/>
    <m/>
    <m/>
    <m/>
    <m/>
    <m/>
    <m/>
    <m/>
    <m/>
    <m/>
    <m/>
    <m/>
    <s v=" "/>
    <x v="24"/>
    <s v="06:15"/>
    <d v="2021-05-08T00:00:00"/>
    <d v="1899-12-30T05:58:00"/>
    <s v="FAS"/>
    <s v="N"/>
    <s v="N"/>
    <s v="1343703"/>
    <s v="21-0058797"/>
    <m/>
    <s v="T005283989"/>
    <n v="120952858"/>
    <n v="119797386"/>
    <m/>
    <s v="PG&amp;E_521_Ignition_20210508_1.jpg"/>
    <s v=" "/>
    <x v="2"/>
    <x v="0"/>
    <s v="Y"/>
    <s v="Y"/>
    <s v="On May 8, 2021 at 0708 hours, a PG&amp;E Troubleman patrolled the Lincoln 1105 12kV Distribution Circuit number 153701105, in the Local Responsibility area near the southwest side of the yard at 5870 William Lane, Lincoln, CA 95648. He observed a fallen tree being supported by a conductor, two spans 200' of one 4ACSR broken primary overhead conductor down, three damaged sets of 12kV poly insulators, three damaged top tie AL preform, two burnt sleeves compression ACSR connectors, a broken 8' LS crossarm, another broken crossarm, a broken open delta OH bracket, two damaged 1PH typical pole bolt transformers, three blown 44H with Arc Snuffer cutouts, and a small fire. Initial analysis indicates the ignition was caused by a 80' tall (55&quot; DBH) three-stem eucalyptus tree that partially failed when an approximate 15&quot; diameter limb broke off and fell into the line. The limb failed at approximately eighteen feet above the base of trunk. Upon inspection, the tree was green and in good condition, with no visible signs of rot at failed attachment. Cal Fire responded to and extinguished the 5' x 7' fire. The tree was last inspected on October 13, 2020. There was an steep increase in the maximum sustained wind speed gusts in the days leading up to the incident (05/05/21 9.21 MPH, 05/06/21 13.81 MPH, 05/07/21 17.26 MPH, and 05/08/21 28.88 MPH). The 489-minute outage affected 23 customers. The line was returned to service on May 8, 2021. This information is preliminary."/>
    <s v="PG&amp;E"/>
    <s v="Vegetation"/>
    <s v="D"/>
    <s v="D"/>
    <s v="&lt;0.25"/>
    <m/>
    <n v="8.0349000000000002E-4"/>
    <m/>
    <m/>
    <x v="2"/>
    <x v="2"/>
    <x v="18"/>
    <s v="Y"/>
    <s v="Overhead"/>
    <s v="Primary"/>
    <s v="Conductor - Primary"/>
    <s v="Conductor, Insulators, Preforms, Connectors, Crossarms, Bracket, Transformers, Cutouts"/>
    <s v="Circuit ID: 153701105, SAP Pole ID: 100042100"/>
    <s v=" "/>
    <x v="0"/>
    <n v="38.884599000000001"/>
    <n v="-121.393473"/>
    <s v="Placer"/>
    <x v="147"/>
    <n v="12000"/>
    <m/>
    <s v="Cal Fire"/>
    <s v="Urban"/>
    <m/>
    <m/>
    <m/>
    <m/>
    <s v="Pending Data"/>
    <s v="Pending Data"/>
    <s v="Pending Data"/>
    <s v="Pending Data"/>
    <s v="2021-05-09"/>
    <n v="38.884571999999999"/>
    <n v="-121.39349199999999"/>
    <d v="2021-05-10T00:00:00"/>
    <s v="BranchFail  "/>
    <s v="Ryan Requejo (R0RN) w/ACRT Pacific went to location on 5/10/2021 at 06:00pm. Upon inspection he observed a eucalyptus  with a failed limb. The limb failed at approximately eighteen feet above the base of trunk. The failed limb was present and on the ground and had scorch marks present. The primary conductors also had scorch marks across two of the three phases. There was a patch of scorched earth below conductors approximately 5 feet by 7 feet"/>
    <s v="EUCB"/>
    <n v="80"/>
    <n v="55"/>
    <n v="20"/>
    <s v="None"/>
    <s v="None"/>
    <s v="N"/>
    <n v="1"/>
    <m/>
    <s v="Plain"/>
    <s v="D"/>
    <s v="CrossArm"/>
    <s v="BareWire"/>
    <n v="3"/>
    <s v=" "/>
    <s v="SIERRA"/>
    <s v="LINCOLN"/>
    <s v="06:15"/>
    <s v="05/08/2021"/>
    <s v="1343703"/>
    <s v="T005283989"/>
    <n v="5860"/>
    <s v="WILLIAM LN"/>
    <x v="6"/>
    <n v="38.884039999999999"/>
    <n v="-121.37743"/>
    <s v="T1TTCF5"/>
    <s v="FATOR, TRAVIS"/>
    <n v="153701105"/>
    <s v="20210508 09:58"/>
    <n v="9002"/>
    <m/>
    <s v="Tree fell bringing wire to the ground, and broke crossarm, damaging transformers. 2 spans, 1 wire. Found 3 of 3 blown, made safe, performed emergency switching 21-58797. "/>
    <s v="Y"/>
    <n v="5"/>
    <s v="\\fxshare-nas05\quotashare-fs01\ESA\5 - Ignition Tracking\Fire_Tab_Attachment_Files"/>
    <m/>
    <n v="38.884887999999997"/>
    <n v="-121.39395"/>
    <m/>
    <s v="Cal Fire"/>
    <m/>
    <s v="N"/>
    <s v="Y"/>
    <m/>
    <s v="Clear"/>
    <m/>
    <s v="PG&amp;E Only"/>
    <m/>
    <s v="Gusty"/>
    <m/>
    <s v="Vegetation"/>
    <m/>
    <s v="1 meter - &lt; 3 meters"/>
    <m/>
    <s v="Cal Fire"/>
    <m/>
    <s v="Overhead"/>
    <m/>
    <x v="1"/>
    <s v="Photos"/>
    <s v="PG&amp;E Employee"/>
    <s v="Travis Fator/tcf5"/>
    <s v="TREE-FELL INTO LINE"/>
    <s v="CONDUCTOR, OVERHEAD"/>
    <s v="N"/>
    <s v=""/>
    <s v="Unplanned"/>
    <s v="Sierra"/>
    <s v="Placer"/>
    <s v="153701105, LINCOLN-1105"/>
    <s v="21-0058797"/>
    <s v="Unplanned"/>
    <s v="Clear;32-90 F"/>
    <s v="23"/>
    <s v="11251"/>
    <s v="NO"/>
    <s v="Line to Ground"/>
    <s v="Sustained"/>
    <s v="No"/>
    <s v="8353"/>
    <s v="OH"/>
    <s v="Fuse"/>
    <s v="1343703"/>
    <s v="Conductor, Overhead, Broken, wire on ground"/>
    <s v=" "/>
    <s v="05/08/21 08:50"/>
    <s v=" "/>
    <s v="S/W CORNER DOWD ROAD AND WILLIAMS ROAD,  LINCOLN"/>
    <s v="5870 WILLIAMS LN"/>
    <s v="NA"/>
    <s v="Vegetation;Tree - fell into line"/>
    <s v=" "/>
    <s v="No"/>
    <s v="Vegetation, Tree - fell into line"/>
    <s v=" "/>
    <s v="No"/>
    <s v=" "/>
    <m/>
    <m/>
    <m/>
    <m/>
    <m/>
    <m/>
    <m/>
    <m/>
    <m/>
    <m/>
    <m/>
    <m/>
    <m/>
    <m/>
    <m/>
    <s v=""/>
  </r>
  <r>
    <x v="178"/>
    <s v="AGFC"/>
    <s v="3 - QC Complete"/>
    <d v="2021-05-09T00:00:00"/>
    <d v="2021-05-09T00:00:00"/>
    <x v="164"/>
    <s v="\\fxshare-nas05\quotashare-fs01\ESA\5 - Ignition Tracking\2021_Ignition_QC_Folders\20210508_nan_nan_nan_6073392"/>
    <s v=" "/>
    <m/>
    <m/>
    <m/>
    <m/>
    <m/>
    <x v="0"/>
    <m/>
    <m/>
    <m/>
    <m/>
    <m/>
    <m/>
    <m/>
    <m/>
    <m/>
    <m/>
    <m/>
    <m/>
    <m/>
    <m/>
    <m/>
    <m/>
    <m/>
    <s v=" "/>
    <x v="24"/>
    <s v="02:57"/>
    <m/>
    <m/>
    <s v="FAS"/>
    <s v="N"/>
    <s v="N"/>
    <m/>
    <m/>
    <m/>
    <n v="6073392"/>
    <m/>
    <m/>
    <m/>
    <m/>
    <s v=" "/>
    <x v="0"/>
    <x v="2"/>
    <s v="N"/>
    <s v="N"/>
    <s v="Structure fire, not attributable to PG&amp;E assets. Fire in trailer that burned up about a month ago. This information is preliminary."/>
    <s v="Not PG&amp;E"/>
    <s v="Building"/>
    <m/>
    <m/>
    <s v="&lt;3 meters of linear travel"/>
    <m/>
    <m/>
    <m/>
    <m/>
    <x v="3"/>
    <x v="1"/>
    <x v="1"/>
    <m/>
    <s v="Overhead"/>
    <m/>
    <m/>
    <m/>
    <m/>
    <s v=" "/>
    <x v="1"/>
    <s v="40.7934350"/>
    <s v="-121.9437683"/>
    <s v="Shasta"/>
    <x v="148"/>
    <n v="12000"/>
    <m/>
    <s v="Cal Fire"/>
    <s v="Barren/Other"/>
    <m/>
    <s v="Cedar"/>
    <n v="244"/>
    <m/>
    <s v="Pending Data"/>
    <s v="Pending Data"/>
    <s v="Pending Data"/>
    <s v="Pending Data"/>
    <s v="2021-05-09"/>
    <m/>
    <m/>
    <m/>
    <m/>
    <m/>
    <m/>
    <m/>
    <m/>
    <m/>
    <m/>
    <m/>
    <m/>
    <m/>
    <m/>
    <m/>
    <m/>
    <m/>
    <m/>
    <m/>
    <s v=" "/>
    <s v="NORTH VALLEY"/>
    <s v="BURNEY"/>
    <s v="02:57"/>
    <s v="05/08/2021"/>
    <m/>
    <n v="6073392"/>
    <s v="UNKNOWN"/>
    <s v="PREMISES DO NOT CHANGE"/>
    <x v="102"/>
    <n v="40.919321999999987"/>
    <n v="-121.62362899999999"/>
    <s v="V1TSDBD"/>
    <s v="BOONE, STAN"/>
    <m/>
    <s v="20210508 07:54"/>
    <n v="1102"/>
    <m/>
    <s v="fire in existing trailer that burned up a month or so ago"/>
    <s v="Y"/>
    <m/>
    <m/>
    <s v="40.7934350,-121.9437683,633.800000,3D"/>
    <m/>
    <m/>
    <s v="by already burned trailer "/>
    <s v="Tim Whitehurst  battalion cheif"/>
    <m/>
    <s v="N"/>
    <s v="Y"/>
    <s v="Y"/>
    <s v="Other (Comments)"/>
    <s v="breezy"/>
    <s v="Structures"/>
    <m/>
    <s v="Breezy"/>
    <m/>
    <s v="Unknown"/>
    <m/>
    <s v="Structure Only"/>
    <m/>
    <s v="Cal Fire"/>
    <m/>
    <s v="Overhead"/>
    <m/>
    <x v="0"/>
    <m/>
    <s v="PG&amp;E Employee"/>
    <m/>
    <m/>
    <m/>
    <m/>
    <s v=" "/>
    <m/>
    <m/>
    <m/>
    <m/>
    <m/>
    <m/>
    <m/>
    <m/>
    <m/>
    <m/>
    <m/>
    <m/>
    <m/>
    <m/>
    <m/>
    <m/>
    <m/>
    <m/>
    <m/>
    <m/>
    <m/>
    <m/>
    <m/>
    <m/>
    <m/>
    <m/>
    <m/>
    <m/>
    <m/>
    <m/>
    <m/>
    <m/>
    <m/>
    <m/>
    <m/>
    <m/>
    <m/>
    <m/>
    <m/>
    <m/>
    <m/>
    <m/>
    <m/>
    <m/>
    <m/>
    <m/>
    <m/>
  </r>
  <r>
    <x v="179"/>
    <s v="D1WR"/>
    <s v="3 - QC Complete"/>
    <d v="2021-05-24T00:00:00"/>
    <d v="2021-05-24T00:00:00"/>
    <x v="165"/>
    <s v="\\fxshare-nas05\quotashare-fs01\ESA\5 - Ignition Tracking\2021_Ignition_QC_Folders\20210508_nan_nan_nan_T005283947"/>
    <s v=" "/>
    <s v=""/>
    <s v="D1WR"/>
    <s v="Primary conductors (not secondary)  "/>
    <d v="2021-05-14T00:00:00"/>
    <m/>
    <x v="0"/>
    <m/>
    <m/>
    <m/>
    <s v="Y "/>
    <d v="2021-05-14T00:00:00"/>
    <m/>
    <s v="W Stanislaus"/>
    <s v="209-895-8130"/>
    <m/>
    <m/>
    <s v="Y"/>
    <d v="2021-05-14T00:00:00"/>
    <m/>
    <s v="PEB9"/>
    <n v="2097683522"/>
    <m/>
    <s v="Reached out to Crew Foreman Frank Vierra for details of repairs."/>
    <s v=" "/>
    <x v="24"/>
    <s v="02:47"/>
    <m/>
    <m/>
    <s v="FAS"/>
    <s v="N"/>
    <s v="N"/>
    <s v="TR7619468"/>
    <m/>
    <m/>
    <s v="T005283947"/>
    <n v="120952285"/>
    <n v="113186686"/>
    <m/>
    <m/>
    <s v=" "/>
    <x v="2"/>
    <x v="0"/>
    <s v="Y"/>
    <s v="Y"/>
    <s v="On May 8, 2021 at 2:47 hours, a PG&amp;E Troubleman was dispatched to the Westley 1103 12kV Distribution circuit near Grayson Road at Laird St in Grayson in response to arcing wires and a vegetation fire. The troubleman observed slack on span attached to 4 foot steel crossarm on Pole ID 101209830 and assessed high winds had caused the conductors to slap together. An Electric Corrective (EC) tag was written (Notification # 120952285) for repairs to damaged assets. Crew responded to resag conductors and replace 4 foot steel crossarm with 8 foot composite crossarm. One customer affected. This information is preliminary.  "/>
    <s v="PG&amp;E"/>
    <s v="Vegetation"/>
    <s v="D"/>
    <s v="D"/>
    <s v="3 meters - 0.25 Acres"/>
    <s v="3 meters - .25 acres; Crew Foreman says he estimates it was a 30'x30' area"/>
    <m/>
    <m/>
    <m/>
    <x v="0"/>
    <x v="5"/>
    <x v="18"/>
    <s v="Y"/>
    <s v="Overhead"/>
    <s v="Primary"/>
    <s v="Conductor - Primary"/>
    <s v="Conductor, crossarm"/>
    <s v="Circuit ID:162671103, SAP Pole ID 101209830"/>
    <s v=" "/>
    <x v="0"/>
    <n v="37.5598624"/>
    <n v="-121.1789701"/>
    <s v="Stanislaus"/>
    <x v="149"/>
    <n v="12000"/>
    <m/>
    <s v="West Stanislaus FD "/>
    <m/>
    <m/>
    <m/>
    <n v="244"/>
    <m/>
    <s v="Pending Data"/>
    <s v="Pending Data"/>
    <s v="Pending Data"/>
    <s v="Pending Data"/>
    <s v="2021-05-09"/>
    <m/>
    <m/>
    <m/>
    <m/>
    <m/>
    <m/>
    <m/>
    <m/>
    <m/>
    <m/>
    <m/>
    <m/>
    <m/>
    <m/>
    <m/>
    <m/>
    <m/>
    <m/>
    <m/>
    <s v=" "/>
    <s v="YOSEMITE"/>
    <s v="NEWMAN"/>
    <s v="02:47"/>
    <s v="05/08/2021"/>
    <m/>
    <s v="T005283947"/>
    <s v="UNKNOWN"/>
    <s v="GRAYSON RD AND LAIRD S"/>
    <x v="103"/>
    <m/>
    <m/>
    <s v="Y9TPEB9"/>
    <s v="BREAUX, PARIS"/>
    <m/>
    <s v="20210508 05:42"/>
    <n v="9002"/>
    <m/>
    <s v="sloppy sngle phs slack span on 4' stl xarms started small grass fire due to high winds getting conductor together- EC tag for crew to reframe take off pole &amp; adjust conductor"/>
    <s v="Y"/>
    <m/>
    <m/>
    <m/>
    <n v="37.559876000000003"/>
    <n v="-120.17903"/>
    <m/>
    <s v="West Stanislaus FD Stn #53 Chief Lara 209-894-3119"/>
    <m/>
    <s v="N"/>
    <s v="Y"/>
    <m/>
    <s v="Clear"/>
    <m/>
    <s v="County Land"/>
    <m/>
    <s v="Gusty"/>
    <m/>
    <s v="PG&amp;E Equipment"/>
    <m/>
    <s v="3 meters - 0.25 Acres"/>
    <m/>
    <s v="Fire Dept"/>
    <m/>
    <s v="Overhead"/>
    <m/>
    <x v="0"/>
    <m/>
    <m/>
    <m/>
    <s v="FIRE, FOREST/GRASS"/>
    <s v="CONDUCTOR, OVERHEAD"/>
    <s v="N"/>
    <s v=" "/>
    <m/>
    <m/>
    <m/>
    <m/>
    <m/>
    <m/>
    <m/>
    <m/>
    <m/>
    <m/>
    <m/>
    <m/>
    <m/>
    <m/>
    <m/>
    <m/>
    <m/>
    <m/>
    <m/>
    <m/>
    <m/>
    <m/>
    <m/>
    <m/>
    <m/>
    <m/>
    <m/>
    <m/>
    <m/>
    <m/>
    <m/>
    <m/>
    <m/>
    <m/>
    <m/>
    <m/>
    <m/>
    <m/>
    <m/>
    <m/>
    <m/>
    <m/>
    <m/>
    <s v=""/>
    <s v=""/>
    <s v=""/>
    <s v=""/>
  </r>
  <r>
    <x v="180"/>
    <s v="TLAL"/>
    <s v="3 - QC Complete"/>
    <d v="2021-05-14T00:00:00"/>
    <d v="2021-05-14T00:00:00"/>
    <x v="166"/>
    <s v="\\fxshare-nas05\quotashare-fs01\ESA\5 - Ignition Tracking\2021_Ignition_QC_Folders\20210508_1343686_21-0058788_nan_T005283937"/>
    <s v=" "/>
    <s v="Y"/>
    <s v="TLAL"/>
    <s v="Outage Time, Failure Sub-Driver Updated"/>
    <d v="2021-05-14T00:00:00"/>
    <m/>
    <x v="0"/>
    <m/>
    <m/>
    <m/>
    <m/>
    <m/>
    <m/>
    <m/>
    <m/>
    <m/>
    <m/>
    <s v="Y"/>
    <d v="2021-05-13T00:00:00"/>
    <d v="2021-05-14T00:00:00"/>
    <s v="KMKO"/>
    <s v="Kevin Knorr"/>
    <s v="Pics Rcvd"/>
    <m/>
    <s v=" "/>
    <x v="24"/>
    <s v="01:46"/>
    <d v="2021-05-08T00:00:00"/>
    <d v="1899-12-30T02:17:00"/>
    <s v="FAS"/>
    <s v="N"/>
    <s v="N"/>
    <s v="1343686"/>
    <s v="21-0058788"/>
    <m/>
    <s v="T005283937"/>
    <n v="120952236"/>
    <m/>
    <m/>
    <s v="PG&amp;E_518_Ignition_20210508_4.jpg"/>
    <s v=" "/>
    <x v="2"/>
    <x v="0"/>
    <s v="Y"/>
    <s v="Y"/>
    <s v="On May 8, 2021 at 0314 hours, a PG&amp;E Troubleman patrolled the Madison 2101 21kV Distribution Circuit number 063172101, in the State Responsibility area near the Transformer CGC # 219646338078 across the road from 20690 County Road 79B in Capay, CA 95607. He observed a fallen tree branch, both spans and 200' of one phase of 4 ACSR overhead conductor down on the ground, a 2.5 acre fire. Initial analysis indicates the ignition was caused by a living 12' tall (12&quot; dbh) pine tree that partially failed when a branch broke off and fell into the primary overhead conductors. There was an steep increase in the maximum sustained wind speed gusts in the days leading up to the incident (05/05/21 12.77 MPH, 05/06/21 20.83 MPH, 05/07/21 14.96 MPH, and 05/08/21  26.35 MPH). Cal Fire responded to and extinguished the fire. The 466-minute outage affected 27 customers. The line was returned to service on May 8, 2021. This information is preliminary."/>
    <s v="PG&amp;E"/>
    <s v="Vegetation"/>
    <s v="D"/>
    <s v="D"/>
    <s v="3 meters - 0.25 Acres"/>
    <n v="2.5"/>
    <n v="2.5"/>
    <m/>
    <m/>
    <x v="2"/>
    <x v="2"/>
    <x v="18"/>
    <s v="Y"/>
    <s v="Overhead"/>
    <s v="Primary"/>
    <s v="Conductor - Primary"/>
    <s v="Conductor"/>
    <s v="Circuit ID: 063172101, SAP Pole ID: 101602481"/>
    <s v=" "/>
    <x v="0"/>
    <s v="38.7155000"/>
    <s v="-122.1242467"/>
    <s v="Yolo"/>
    <x v="90"/>
    <n v="21000"/>
    <m/>
    <s v="Cal Fire"/>
    <s v="Agriculture"/>
    <m/>
    <m/>
    <m/>
    <m/>
    <s v="Pending Data"/>
    <s v="Pending Data"/>
    <s v="Pending Data"/>
    <s v="Pending Data"/>
    <s v="2021-05-09"/>
    <n v="38.761629999999997"/>
    <n v="-122.1247"/>
    <d v="2021-05-13T00:00:00"/>
    <s v="Unverified  "/>
    <s v="JVW0 arrived at the address, 20690 Co Rd 79B and was able to locate evidence of fire. JVW0 spoke with TMAN Kevin Knorr and he said that severe winds caused a pine tree to lose a branch. This branch struck the primaries and caused the lines to come down, causing an outage. There were no branches on the ground, the owner had their Gardner clean everything up."/>
    <m/>
    <m/>
    <m/>
    <m/>
    <m/>
    <m/>
    <m/>
    <m/>
    <m/>
    <m/>
    <m/>
    <m/>
    <m/>
    <n v="2"/>
    <s v=" "/>
    <s v="SACRAMENTO"/>
    <s v="WOODLAND 02"/>
    <s v="01:46"/>
    <s v="05/08/2021"/>
    <s v="1343686"/>
    <s v="T005283937"/>
    <n v="20910"/>
    <s v="COUNTY ROAD 79B"/>
    <x v="104"/>
    <n v="38.714640000000003"/>
    <n v="-122.13018"/>
    <s v="S2TKMKO"/>
    <s v="KNORR, KEVIN"/>
    <n v="63172101"/>
    <s v="20210508 05:15"/>
    <n v="9260"/>
    <n v="1"/>
    <s v="Tree branch fell into 1ph 4 acsr. Both spans on grnd. Started 2.5 acre grass fire , no structures.  Cal fire incident rprt # LNU 7374. Made safe, notified for crew."/>
    <s v="Y"/>
    <m/>
    <m/>
    <s v="38.7155000,-122.1242467,98.900000,3D"/>
    <m/>
    <m/>
    <m/>
    <s v="Cal Fire Justin Benguerel 707-967-1404, 707-299-7695"/>
    <m/>
    <s v="N"/>
    <s v="Y"/>
    <m/>
    <s v="Storm Wind"/>
    <m/>
    <s v="Other (Comments)"/>
    <s v="2.5 acres grass fire only"/>
    <s v="Gusty"/>
    <s v="20 +"/>
    <s v="Vegetation"/>
    <m/>
    <s v="0.25 - 10 Acres"/>
    <n v="2.5"/>
    <s v="Cal Fire"/>
    <m/>
    <s v="Overhead"/>
    <m/>
    <x v="1"/>
    <s v="photos"/>
    <s v="PG&amp;E Employee"/>
    <m/>
    <s v="TREE-BRANCH FELL INTO LINE"/>
    <s v="CONDUCTOR, OVERHEAD"/>
    <s v="N"/>
    <s v=""/>
    <s v="Unplanned"/>
    <s v="Sacramento"/>
    <s v="Yolo"/>
    <s v="063172101, MADISON-2101"/>
    <s v="21-0058788"/>
    <s v="Unplanned"/>
    <s v="Clear;32-90 F"/>
    <s v="27"/>
    <s v="13554"/>
    <s v="NO"/>
    <s v="Line to Line"/>
    <s v="Sustained"/>
    <s v="No"/>
    <s v="1949"/>
    <s v="OH"/>
    <s v="Fuse"/>
    <s v="1343686"/>
    <s v="Conductor, Overhead, Broken, wire on ground"/>
    <s v=" "/>
    <s v=" "/>
    <s v=" "/>
    <s v="2310 Co.Rd. 79, CAPAY"/>
    <s v="20898 COUNTY RD 79B"/>
    <s v=" "/>
    <s v=" "/>
    <s v=" "/>
    <s v="No"/>
    <s v="Vegetation, Tree - branch fell on line"/>
    <s v=" "/>
    <s v="No"/>
    <s v=" "/>
    <m/>
    <m/>
    <m/>
    <m/>
    <m/>
    <m/>
    <m/>
    <m/>
    <m/>
    <m/>
    <m/>
    <m/>
    <m/>
    <m/>
    <m/>
    <s v=""/>
  </r>
  <r>
    <x v="181"/>
    <s v="AGFC"/>
    <s v="3 - QC Complete"/>
    <d v="2021-05-09T00:00:00"/>
    <d v="2021-05-09T00:00:00"/>
    <x v="167"/>
    <s v="\\fxshare-nas05\quotashare-fs01\ESA\5 - Ignition Tracking\2021_Ignition_QC_Folders\20210507_nan_nan_nan_T005283706"/>
    <s v=" "/>
    <m/>
    <m/>
    <m/>
    <m/>
    <m/>
    <x v="0"/>
    <m/>
    <m/>
    <m/>
    <m/>
    <m/>
    <m/>
    <m/>
    <m/>
    <m/>
    <m/>
    <m/>
    <m/>
    <m/>
    <m/>
    <m/>
    <m/>
    <m/>
    <s v=" "/>
    <x v="25"/>
    <s v="14:01"/>
    <m/>
    <m/>
    <s v="FAS"/>
    <s v="N"/>
    <s v="N"/>
    <m/>
    <m/>
    <m/>
    <s v="T005283706"/>
    <m/>
    <m/>
    <m/>
    <m/>
    <s v=" "/>
    <x v="0"/>
    <x v="2"/>
    <s v="N"/>
    <s v="N"/>
    <s v="Structure fire, not attributable to PG&amp;E assets. Building fire resulted in a grass fire. This information is preliminary. "/>
    <s v="Not PG&amp;E"/>
    <s v="Building"/>
    <m/>
    <m/>
    <s v="0.26-9.99"/>
    <m/>
    <m/>
    <m/>
    <m/>
    <x v="3"/>
    <x v="1"/>
    <x v="1"/>
    <m/>
    <s v="Overhead"/>
    <m/>
    <m/>
    <m/>
    <m/>
    <s v=" "/>
    <x v="1"/>
    <n v="40.430509999999998"/>
    <n v="-122.424637"/>
    <s v="Shasta"/>
    <x v="150"/>
    <n v="12000"/>
    <m/>
    <s v="Cal Fire"/>
    <s v="Hardwood Woodland"/>
    <m/>
    <m/>
    <n v="246"/>
    <m/>
    <s v="Pending Data"/>
    <s v="Pending Data"/>
    <s v="Pending Data"/>
    <s v="Pending Data"/>
    <s v="2021-05-09"/>
    <m/>
    <m/>
    <m/>
    <m/>
    <m/>
    <m/>
    <m/>
    <m/>
    <m/>
    <m/>
    <m/>
    <m/>
    <m/>
    <m/>
    <m/>
    <m/>
    <m/>
    <m/>
    <m/>
    <s v=" "/>
    <s v="NORTH VALLEY"/>
    <s v="REDDING 01"/>
    <s v="14:01"/>
    <s v="05/07/2021"/>
    <m/>
    <s v="T005283706"/>
    <s v="UNKNOWN"/>
    <s v="17279 LASSEN AVE"/>
    <x v="33"/>
    <m/>
    <m/>
    <s v="V8TCWC9"/>
    <s v="COLGATE, CALEM"/>
    <m/>
    <s v="20210507 15:14"/>
    <n v="9310"/>
    <m/>
    <s v="OUT BULDING FIRE TURNED INTO A VEG FIRE"/>
    <s v="Y"/>
    <m/>
    <m/>
    <m/>
    <n v="40.430509999999998"/>
    <n v="-122.424637"/>
    <s v="OUT BLD BURNDED DOWN STARTING A VEG FIRE.  UG SERVICE FEEDING A PED TO A TRAILER"/>
    <s v="UNKNOWN"/>
    <m/>
    <s v="N"/>
    <s v="N"/>
    <m/>
    <s v="Clear"/>
    <m/>
    <s v="Private Land"/>
    <m/>
    <s v="Light"/>
    <m/>
    <s v="Vegetation"/>
    <m/>
    <s v="0.25 - 10 Acres"/>
    <m/>
    <s v="Cal Fire"/>
    <m/>
    <s v="Overhead"/>
    <m/>
    <x v="0"/>
    <s v="UN ABLE TO GET PHOTOS"/>
    <m/>
    <m/>
    <m/>
    <m/>
    <s v="N"/>
    <s v=" "/>
    <m/>
    <m/>
    <m/>
    <m/>
    <m/>
    <m/>
    <m/>
    <m/>
    <m/>
    <m/>
    <m/>
    <m/>
    <m/>
    <m/>
    <m/>
    <m/>
    <m/>
    <m/>
    <m/>
    <m/>
    <m/>
    <m/>
    <m/>
    <m/>
    <m/>
    <m/>
    <m/>
    <m/>
    <m/>
    <m/>
    <m/>
    <m/>
    <m/>
    <m/>
    <m/>
    <m/>
    <m/>
    <m/>
    <m/>
    <m/>
    <m/>
    <m/>
    <m/>
    <m/>
    <m/>
    <m/>
    <m/>
  </r>
  <r>
    <x v="182"/>
    <s v="S7RM"/>
    <s v="3 - QC Complete"/>
    <d v="2021-05-14T00:00:00"/>
    <d v="2021-05-14T00:00:00"/>
    <x v="168"/>
    <s v="\\fxshare-nas05\quotashare-fs01\ESA\5 - Ignition Tracking\2021_Ignition_QC_Folders\20210507_nan_nan_nan_T005283539"/>
    <s v=" "/>
    <m/>
    <m/>
    <m/>
    <m/>
    <m/>
    <x v="0"/>
    <m/>
    <m/>
    <m/>
    <s v="Y"/>
    <d v="2021-05-13T00:00:00"/>
    <d v="2021-05-13T00:00:00"/>
    <s v="Kern County FD"/>
    <s v="Online request"/>
    <s v="Kern FD report describes pole arcing"/>
    <m/>
    <s v="Y"/>
    <d v="2021-05-13T00:00:00"/>
    <d v="2021-05-13T00:00:00"/>
    <s v="M3MV"/>
    <s v="(661) 428-6060"/>
    <s v="Provided photos and details about fire."/>
    <m/>
    <s v=" "/>
    <x v="25"/>
    <d v="1899-12-30T11:13:00"/>
    <d v="2021-05-07T00:00:00"/>
    <d v="1899-12-30T11:13:00"/>
    <s v="FAS"/>
    <s v="N"/>
    <s v="N"/>
    <s v="TR7617708"/>
    <m/>
    <m/>
    <s v="T005283539"/>
    <n v="121000548"/>
    <m/>
    <m/>
    <m/>
    <s v=" "/>
    <x v="0"/>
    <x v="0"/>
    <s v="Y"/>
    <s v="N"/>
    <s v="On May 7th, 2021 at 11:16 hrs, a PG &amp; E Troubleman was dispatched to the Bernard-Tejon 70 KV Transmission overhead and Tejon-1105 12 KV Distribution underbuilt circuit near LeGray Rd. in the City of Bakersfield in response to a report of a pole fire at single wood  pole # 005/095. Upon arrival at the scene the Troubleman noted Kern County Fire Department was already on scene and extinguishing the pole fire.  According to the troubleman, the fire was confined to the pole and an approximately 1 foot radius around the base of the pole with a total fire size of less than 1 Meter and it did not extend into the surrounding vineyard area.  Inital analysis indicates that the pole caught on fire for an unknown reason.  According to the responding troublman, there was no signs of the fire being caused by electrical contact and the Kern County Fire Department report listed the cause of the ignition as &quot;undetermined.&quot;  An LC Notification tag was created to replace this pole (# 005/095) with an estimated end completion date of 08/10/2021. "/>
    <s v="Unknown"/>
    <s v="Vegetation"/>
    <s v="D"/>
    <s v="D"/>
    <s v="0.26-9.99"/>
    <s v="Involved the pole and less than one foot radius around base of pole"/>
    <m/>
    <m/>
    <m/>
    <x v="0"/>
    <x v="4"/>
    <x v="6"/>
    <s v="Y"/>
    <s v="Overhead"/>
    <s v="Primary"/>
    <s v="Pole"/>
    <s v="Pole"/>
    <s v=" Pole # 005/095"/>
    <s v=" "/>
    <x v="0"/>
    <n v="35.030276999999998"/>
    <n v="-118.936296"/>
    <s v="Kern"/>
    <x v="151"/>
    <n v="12000"/>
    <m/>
    <s v="Kern County FD"/>
    <s v="Agriculture"/>
    <m/>
    <m/>
    <m/>
    <m/>
    <s v="N"/>
    <s v="N"/>
    <m/>
    <m/>
    <s v="2021-05-07"/>
    <m/>
    <m/>
    <m/>
    <m/>
    <m/>
    <m/>
    <m/>
    <m/>
    <m/>
    <m/>
    <m/>
    <m/>
    <m/>
    <m/>
    <m/>
    <m/>
    <m/>
    <m/>
    <m/>
    <s v=" "/>
    <s v="KERN"/>
    <s v="BAKERSFIELD 12"/>
    <s v="11:16"/>
    <s v="05/07/2021"/>
    <m/>
    <s v="T005283539"/>
    <s v="UNKNOWN"/>
    <s v="5710 LEGRAY RD"/>
    <x v="10"/>
    <m/>
    <m/>
    <s v="K1TM3MV"/>
    <s v="MONSIBAIS, MANUEL"/>
    <m/>
    <s v="20210507 13:06"/>
    <n v="9002"/>
    <m/>
    <s v="found transmission pole 5/95 was in fire.  called transmission tman.  sent pics and location.  KCFD was on scene and fire was out when I arrived.  no damage to area just pole. Paul is not smoldering feel safe to leave it as is.  trans tman will make a tag to get replaced ASAP.  "/>
    <s v="Y"/>
    <m/>
    <m/>
    <s v="35.03016116506234,-118.93531761077736,219.93934442081272,"/>
    <m/>
    <m/>
    <m/>
    <s v="KCFD"/>
    <m/>
    <s v="N"/>
    <s v="Y"/>
    <m/>
    <s v="Clear"/>
    <m/>
    <s v="PG&amp;E Only"/>
    <m/>
    <s v="Calm"/>
    <m/>
    <s v="Unknown"/>
    <m/>
    <s v="Structure Only"/>
    <m/>
    <s v="Fire Dept"/>
    <m/>
    <s v="Overhead"/>
    <m/>
    <x v="1"/>
    <s v="Photos "/>
    <s v="PG&amp;E Employee"/>
    <m/>
    <s v="PATROL-FOUND NOTHING"/>
    <m/>
    <s v="N"/>
    <s v=""/>
    <m/>
    <m/>
    <m/>
    <m/>
    <m/>
    <m/>
    <m/>
    <m/>
    <m/>
    <m/>
    <m/>
    <m/>
    <m/>
    <m/>
    <m/>
    <m/>
    <m/>
    <m/>
    <m/>
    <m/>
    <m/>
    <m/>
    <m/>
    <m/>
    <m/>
    <m/>
    <m/>
    <m/>
    <m/>
    <m/>
    <m/>
    <m/>
    <m/>
    <m/>
    <m/>
    <m/>
    <m/>
    <m/>
    <m/>
    <m/>
    <m/>
    <m/>
    <m/>
    <m/>
    <m/>
    <m/>
    <s v=""/>
  </r>
  <r>
    <x v="183"/>
    <s v="S7RM"/>
    <s v="3 - QC Complete"/>
    <d v="2021-05-18T00:00:00"/>
    <d v="2021-05-18T00:00:00"/>
    <x v="169"/>
    <s v="\\fxshare-nas05\quotashare-fs01\ESA\5 - Ignition Tracking\2021_Ignition_QC_Folders\20210507_nan_nan_nan_8034526202"/>
    <s v=" "/>
    <m/>
    <m/>
    <m/>
    <m/>
    <m/>
    <x v="0"/>
    <m/>
    <m/>
    <m/>
    <s v="Y"/>
    <d v="2021-05-13T00:00:00"/>
    <d v="2021-05-18T00:00:00"/>
    <s v="San Jose FD"/>
    <s v="SJFDRecords@sanjoseca.gov"/>
    <s v="Trying to determine cause. "/>
    <m/>
    <m/>
    <m/>
    <m/>
    <m/>
    <m/>
    <m/>
    <m/>
    <s v=" "/>
    <x v="25"/>
    <s v="11:09"/>
    <m/>
    <m/>
    <s v="FAS"/>
    <s v="N"/>
    <s v="N"/>
    <m/>
    <m/>
    <m/>
    <n v="8034526202"/>
    <m/>
    <m/>
    <m/>
    <m/>
    <s v=" "/>
    <x v="0"/>
    <x v="2"/>
    <s v="Y"/>
    <s v="Y"/>
    <s v="On May 7th, 2021, at 11:10 hrs. a PG &amp; E Troubleman was dispatched to the Stone 1107 12KV Distribution Circuit at address:  670 8th street in the City of San Jose at the request of the San Jose Fire Departmnent.  There was a structure fire at this residence which was suppressed by the SJFD.  It is unknown at this time if PG &amp; E assets are associated with this ignition.  On 5/13/2021, a fire report was requested from the SJFD to assist in determining the cause of this ignition- No fire report yet as of 5/18/2021.  There was no OIS or ILIS information associated with this event.    The responding troubleman was not allowed access to the Meter room and he was released by the San Jose Fire Department after doing nothing (per FAS.)  On 5/18/2021 at 16:30 hrs. a fire report was obtained from the San Jose Fire Department which indicated that the tenant in unit # 12 at address 670 8th, street in San Jose admitted that while she was cooking on her electric stove and using oil in a pan, the hot oil caused flames to burn up and catch the hood and cabinet area on fire.  This fire is not attributable to PG &amp; E assets or reportable to the CPUC.  "/>
    <s v="Unknown"/>
    <s v="Building"/>
    <m/>
    <m/>
    <s v="&lt;3 meters of linear travel"/>
    <m/>
    <m/>
    <m/>
    <m/>
    <x v="3"/>
    <x v="1"/>
    <x v="1"/>
    <m/>
    <s v="Overhead"/>
    <m/>
    <m/>
    <m/>
    <m/>
    <s v=" "/>
    <x v="0"/>
    <s v="37.3314083"/>
    <s v="-121.8768917"/>
    <s v="Santa Clara"/>
    <x v="152"/>
    <n v="12000"/>
    <m/>
    <s v="San Jose FD"/>
    <s v="Urban"/>
    <m/>
    <m/>
    <m/>
    <m/>
    <s v="N"/>
    <s v="N"/>
    <m/>
    <m/>
    <s v="2021-05-07"/>
    <m/>
    <m/>
    <m/>
    <m/>
    <m/>
    <m/>
    <m/>
    <m/>
    <m/>
    <m/>
    <m/>
    <m/>
    <m/>
    <m/>
    <m/>
    <m/>
    <m/>
    <m/>
    <m/>
    <s v=" "/>
    <s v="SAN JOSE"/>
    <s v="SAN JOSE 08"/>
    <s v="11:09"/>
    <s v="05/07/2021"/>
    <m/>
    <n v="8034526202"/>
    <n v="670"/>
    <s v="S 8TH ST"/>
    <x v="36"/>
    <n v="37.329675000000002"/>
    <n v="-121.875491"/>
    <s v="J2TM1CI"/>
    <s v="CAMERON, MIKE"/>
    <n v="83701107"/>
    <s v="20210507 12:00"/>
    <n v="1120"/>
    <m/>
    <s v="no acess to mtr. room,  released by fire dept. did nothing"/>
    <s v="Y"/>
    <m/>
    <m/>
    <s v="37.3314083,-121.8768917,28.700000,3D"/>
    <m/>
    <m/>
    <m/>
    <s v="San Jose Fire Dept."/>
    <m/>
    <s v="N"/>
    <s v="Y"/>
    <s v="N"/>
    <s v="Clear"/>
    <m/>
    <s v="Structures"/>
    <m/>
    <s v="Calm"/>
    <m/>
    <s v="Unknown"/>
    <m/>
    <s v="Structure Only"/>
    <m/>
    <s v="Fire Dept"/>
    <m/>
    <s v="Overhead"/>
    <m/>
    <x v="0"/>
    <m/>
    <m/>
    <m/>
    <m/>
    <m/>
    <m/>
    <s v=" "/>
    <m/>
    <m/>
    <m/>
    <m/>
    <m/>
    <m/>
    <m/>
    <m/>
    <m/>
    <m/>
    <m/>
    <m/>
    <m/>
    <m/>
    <m/>
    <m/>
    <m/>
    <m/>
    <m/>
    <m/>
    <m/>
    <m/>
    <m/>
    <m/>
    <m/>
    <m/>
    <m/>
    <m/>
    <m/>
    <m/>
    <m/>
    <m/>
    <m/>
    <m/>
    <m/>
    <m/>
    <m/>
    <m/>
    <m/>
    <m/>
    <m/>
    <m/>
    <m/>
    <m/>
    <m/>
    <m/>
    <m/>
  </r>
  <r>
    <x v="184"/>
    <s v="AGFC"/>
    <s v="3 - QC Complete"/>
    <d v="2021-05-07T00:00:00"/>
    <d v="2021-05-07T00:00:00"/>
    <x v="170"/>
    <s v="\\fxshare-nas05\quotashare-fs01\ESA\5 - Ignition Tracking\2021_Ignition_QC_Folders\20210507_nan_nan_nan_1513439936"/>
    <s v=" "/>
    <m/>
    <m/>
    <m/>
    <m/>
    <m/>
    <x v="0"/>
    <m/>
    <m/>
    <m/>
    <m/>
    <m/>
    <m/>
    <m/>
    <m/>
    <m/>
    <m/>
    <m/>
    <m/>
    <m/>
    <m/>
    <m/>
    <m/>
    <m/>
    <s v=" "/>
    <x v="25"/>
    <s v="06:44"/>
    <m/>
    <m/>
    <s v="FAS"/>
    <s v="N"/>
    <s v="N"/>
    <m/>
    <m/>
    <m/>
    <n v="1513439936"/>
    <m/>
    <m/>
    <m/>
    <m/>
    <s v=" "/>
    <x v="0"/>
    <x v="2"/>
    <s v="N"/>
    <s v="N"/>
    <s v="Structure fire, not attributable to PG&amp;E. Fire looks to be in wall between utility room. Troubleman stated ther was no damage to meter. This information is preliminary."/>
    <s v="Not PG&amp;E"/>
    <s v="Building"/>
    <m/>
    <m/>
    <s v="Structure-only"/>
    <m/>
    <m/>
    <m/>
    <m/>
    <x v="3"/>
    <x v="1"/>
    <x v="1"/>
    <m/>
    <s v="Pad mount"/>
    <m/>
    <m/>
    <m/>
    <m/>
    <s v=" "/>
    <x v="0"/>
    <s v="35.2094517"/>
    <s v="-118.8340617"/>
    <s v="Kern"/>
    <x v="153"/>
    <n v="12000"/>
    <m/>
    <s v="Arvin FD"/>
    <s v="Agriculture"/>
    <m/>
    <m/>
    <m/>
    <m/>
    <s v="N"/>
    <s v="N"/>
    <m/>
    <m/>
    <s v="2021-05-07"/>
    <m/>
    <m/>
    <m/>
    <m/>
    <m/>
    <m/>
    <m/>
    <m/>
    <m/>
    <m/>
    <m/>
    <m/>
    <m/>
    <m/>
    <m/>
    <m/>
    <m/>
    <m/>
    <m/>
    <s v=" "/>
    <s v="KERN"/>
    <s v="BAKERSFIELD 12"/>
    <s v="06:44"/>
    <s v="05/07/2021"/>
    <m/>
    <n v="1513439936"/>
    <n v="802"/>
    <s v="BEAR MOUNTAIN BLVD"/>
    <x v="105"/>
    <n v="35.209238999999997"/>
    <n v="-118.834037"/>
    <s v="K1TD3PJ"/>
    <s v="PEREZ, DAVID"/>
    <n v="252971101"/>
    <s v="20210507 08:09"/>
    <n v="1121"/>
    <m/>
    <s v="Responded to strucutre fire at 802 bear mountain blvd in Arvin at the Burger King and found no fire dept onsite. Fire apeared to be in wall between utility rooms. No damage to meter or main panel. I left main breaker off and informed them not to turn it on until a certified electrician has inspected and repaired inside wiring."/>
    <s v="Y"/>
    <m/>
    <m/>
    <s v="35.2094517,-118.8340617,138.600000,3D"/>
    <m/>
    <m/>
    <s v="structure fire between walls of utiltiy rooms, no damage to meter panel."/>
    <s v="arvin FD"/>
    <m/>
    <s v="N"/>
    <s v="Y"/>
    <s v="N"/>
    <s v="Clear"/>
    <m/>
    <s v="Structures"/>
    <m/>
    <s v="Calm"/>
    <m/>
    <s v="Unknown"/>
    <m/>
    <s v="Structure Only"/>
    <m/>
    <s v="Fire Dept"/>
    <m/>
    <s v="Pad mount"/>
    <m/>
    <x v="0"/>
    <m/>
    <m/>
    <m/>
    <m/>
    <m/>
    <m/>
    <s v=" "/>
    <m/>
    <m/>
    <m/>
    <m/>
    <m/>
    <m/>
    <m/>
    <m/>
    <m/>
    <m/>
    <m/>
    <m/>
    <m/>
    <m/>
    <m/>
    <m/>
    <m/>
    <m/>
    <m/>
    <m/>
    <m/>
    <m/>
    <m/>
    <m/>
    <m/>
    <m/>
    <m/>
    <m/>
    <m/>
    <m/>
    <m/>
    <m/>
    <m/>
    <m/>
    <m/>
    <m/>
    <m/>
    <m/>
    <m/>
    <m/>
    <m/>
    <m/>
    <m/>
    <m/>
    <m/>
    <m/>
    <m/>
  </r>
  <r>
    <x v="185"/>
    <s v="AGFC"/>
    <s v="1 - QC Not Started"/>
    <m/>
    <m/>
    <x v="171"/>
    <s v="\\fxshare-nas05\quotashare-fs01\ESA\5 - Ignition Tracking\2021_Ignition_QC_Folders\20210506_nan_nan_nan_nan"/>
    <s v=" "/>
    <m/>
    <m/>
    <m/>
    <m/>
    <m/>
    <x v="0"/>
    <m/>
    <m/>
    <m/>
    <m/>
    <m/>
    <m/>
    <m/>
    <m/>
    <m/>
    <m/>
    <m/>
    <m/>
    <m/>
    <m/>
    <m/>
    <m/>
    <m/>
    <s v=" "/>
    <x v="26"/>
    <d v="1899-12-30T12:15:00"/>
    <m/>
    <m/>
    <s v="Other"/>
    <s v="Y"/>
    <s v="N"/>
    <m/>
    <m/>
    <m/>
    <m/>
    <m/>
    <m/>
    <m/>
    <m/>
    <s v=" "/>
    <x v="2"/>
    <x v="0"/>
    <s v="Y"/>
    <s v="Y"/>
    <m/>
    <s v="PG&amp;E"/>
    <s v="Other"/>
    <s v="D"/>
    <m/>
    <s v="Structure-only"/>
    <m/>
    <m/>
    <m/>
    <m/>
    <x v="0"/>
    <x v="4"/>
    <x v="7"/>
    <m/>
    <s v="Padmounted"/>
    <s v="Service"/>
    <s v="Meter"/>
    <m/>
    <m/>
    <s v=" "/>
    <x v="0"/>
    <n v="36.990637999999997"/>
    <n v="-120.110525"/>
    <s v="Madera"/>
    <x v="154"/>
    <n v="12000"/>
    <m/>
    <s v="Third Party Contractor"/>
    <s v="Urban"/>
    <m/>
    <m/>
    <m/>
    <m/>
    <s v="Pending Data"/>
    <s v="Pending Data"/>
    <s v="Pending Data"/>
    <s v="Pending Data"/>
    <s v="2021-05-18"/>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Pending Data"/>
    <s v=" "/>
    <s v="YOSEMITE"/>
    <m/>
    <m/>
    <m/>
    <m/>
    <m/>
    <m/>
    <m/>
    <x v="5"/>
    <m/>
    <m/>
    <m/>
    <m/>
    <m/>
    <m/>
    <m/>
    <m/>
    <m/>
    <m/>
    <m/>
    <m/>
    <m/>
    <m/>
    <m/>
    <m/>
    <m/>
    <m/>
    <m/>
    <m/>
    <m/>
    <m/>
    <m/>
    <m/>
    <m/>
    <m/>
    <m/>
    <m/>
    <m/>
    <m/>
    <m/>
    <m/>
    <m/>
    <m/>
    <m/>
    <x v="2"/>
    <m/>
    <m/>
    <m/>
    <m/>
    <m/>
    <m/>
    <s v=" "/>
    <m/>
    <m/>
    <m/>
    <m/>
    <m/>
    <m/>
    <m/>
    <m/>
    <m/>
    <m/>
    <m/>
    <m/>
    <m/>
    <m/>
    <m/>
    <m/>
    <m/>
    <m/>
    <m/>
    <m/>
    <m/>
    <m/>
    <m/>
    <m/>
    <m/>
    <m/>
    <m/>
    <m/>
    <m/>
    <m/>
    <m/>
    <m/>
    <m/>
    <m/>
    <m/>
    <m/>
    <m/>
    <m/>
    <m/>
    <m/>
    <m/>
    <m/>
    <m/>
    <m/>
    <m/>
    <m/>
    <m/>
  </r>
  <r>
    <x v="186"/>
    <s v="AGFC"/>
    <s v="3 - QC Complete"/>
    <d v="2021-05-07T00:00:00"/>
    <d v="2021-05-07T00:00:00"/>
    <x v="172"/>
    <s v="\\fxshare-nas05\quotashare-fs01\ESA\5 - Ignition Tracking\2021_Ignition_QC_Folders\20210506_1342909_21-0058190_nan_T005283085"/>
    <s v=" "/>
    <m/>
    <m/>
    <m/>
    <m/>
    <m/>
    <x v="0"/>
    <m/>
    <m/>
    <m/>
    <m/>
    <m/>
    <m/>
    <m/>
    <m/>
    <m/>
    <m/>
    <m/>
    <m/>
    <m/>
    <m/>
    <m/>
    <m/>
    <m/>
    <s v=" "/>
    <x v="26"/>
    <s v="23:48"/>
    <d v="2021-05-06T00:00:00"/>
    <s v="23:48"/>
    <s v="FAS"/>
    <s v="N"/>
    <s v="N"/>
    <s v="1342909"/>
    <s v="21-0058190"/>
    <m/>
    <s v="T005283085"/>
    <s v="31539606"/>
    <m/>
    <m/>
    <m/>
    <s v=" "/>
    <x v="0"/>
    <x v="2"/>
    <s v="N"/>
    <s v="N"/>
    <s v="Other fire, not attributable to PG&amp;E assets. Troubleman field remarks state, a secondary riser was burnt due to grass fire. This information is preliminary."/>
    <s v="Not PG&amp;E"/>
    <s v="Vegetation"/>
    <m/>
    <m/>
    <s v="0.26-9.99"/>
    <m/>
    <m/>
    <m/>
    <m/>
    <x v="3"/>
    <x v="1"/>
    <x v="1"/>
    <m/>
    <s v="Overhead"/>
    <m/>
    <m/>
    <m/>
    <m/>
    <s v=" "/>
    <x v="0"/>
    <n v="36.753965999999998"/>
    <n v="-119.700867"/>
    <s v="Fresno"/>
    <x v="155"/>
    <n v="12000"/>
    <m/>
    <s v="Fresno FD"/>
    <s v="Urban"/>
    <m/>
    <m/>
    <m/>
    <m/>
    <s v="N"/>
    <s v="N"/>
    <m/>
    <m/>
    <s v="2021-05-07"/>
    <m/>
    <m/>
    <m/>
    <m/>
    <m/>
    <m/>
    <m/>
    <m/>
    <m/>
    <m/>
    <m/>
    <m/>
    <m/>
    <m/>
    <m/>
    <m/>
    <m/>
    <m/>
    <m/>
    <s v=" "/>
    <s v="FRESNO"/>
    <s v="FRESNO 04"/>
    <s v="23:48"/>
    <s v="05/06/2021"/>
    <s v="1342909"/>
    <s v="T005283085"/>
    <m/>
    <s v="N/S HWY 180 W/S CLOVIS"/>
    <x v="14"/>
    <n v="36.753999999999998"/>
    <n v="-119.70083"/>
    <s v="F4THFP4"/>
    <s v="PECK, HAROLD"/>
    <n v="253571105"/>
    <s v="20210507 00:29"/>
    <n v="9002"/>
    <m/>
    <s v="FOUND SECONDARY RISER BURNED ON POLE DUE TO GRASS FIRE, DEENERGIZED, MADE TAG AND CALLED CREW TO REPAIR"/>
    <s v="Y"/>
    <m/>
    <m/>
    <m/>
    <n v="36.753965999999998"/>
    <n v="-119.700867"/>
    <m/>
    <s v="FRESNO FIRE DEPT"/>
    <m/>
    <s v="Y"/>
    <s v="N"/>
    <m/>
    <s v="Clear"/>
    <m/>
    <s v="County Land"/>
    <m/>
    <s v="Gusty"/>
    <m/>
    <s v="3rd Party"/>
    <m/>
    <s v="0.25 - 10 Acres"/>
    <m/>
    <s v="Fire Dept"/>
    <m/>
    <s v="Overhead"/>
    <m/>
    <x v="0"/>
    <m/>
    <m/>
    <m/>
    <s v="OTHER"/>
    <s v="CONDUCTOR, UNDERGROUND"/>
    <s v="N"/>
    <s v=" "/>
    <s v="Unplanned"/>
    <s v="Fresno"/>
    <s v="Fresno"/>
    <s v="253571105, BARTON-1105"/>
    <s v="21-0058190"/>
    <s v="Unplanned"/>
    <s v="Clear;32-90 F"/>
    <s v="3"/>
    <s v=" "/>
    <s v="YES"/>
    <s v="Line to Ground"/>
    <s v="Sustained"/>
    <s v="No"/>
    <s v="MTR#1006408291"/>
    <s v="OH"/>
    <s v="Transformer"/>
    <s v="1342909"/>
    <s v="Conductor, Underground, Burned/flashed"/>
    <s v=" "/>
    <s v="05/07/21 05:51"/>
    <s v=" "/>
    <s v="WEST SIDE CLOVIS AVE N/OF BELMONT"/>
    <s v="PECK,HAROLD 559-614-6329: N/S HWY 180 W/S CLOVIS AVE BOOSTER PUMP"/>
    <s v=" "/>
    <s v=" "/>
    <s v=" "/>
    <s v="No"/>
    <s v="3rd Party, Other"/>
    <s v=" "/>
    <s v="No"/>
    <s v=" "/>
    <m/>
    <m/>
    <m/>
    <m/>
    <m/>
    <m/>
    <m/>
    <m/>
    <m/>
    <m/>
    <m/>
    <m/>
    <m/>
    <m/>
    <m/>
    <m/>
  </r>
  <r>
    <x v="187"/>
    <s v="S7RM"/>
    <s v="3 - QC Complete"/>
    <d v="2021-05-20T00:00:00"/>
    <d v="2021-05-24T00:00:00"/>
    <x v="173"/>
    <s v="\\fxshare-nas05\quotashare-fs01\ESA\5 - Ignition Tracking\2021_Ignition_QC_Folders\20210506_nan_nan_nan_T005283046"/>
    <s v=" "/>
    <s v=""/>
    <m/>
    <m/>
    <m/>
    <m/>
    <x v="0"/>
    <m/>
    <m/>
    <m/>
    <s v="Y"/>
    <d v="2021-05-13T00:00:00"/>
    <d v="2021-05-23T00:00:00"/>
    <s v="Fresno County Fire Protection District"/>
    <s v="(559) 493-4300"/>
    <s v="Details regarding suspected cause.  According to the fire incident report-a &quot;possible&quot; cause was a vehicle a &quot;probable&quot; cause was a faulty ground wire running to the pole.  "/>
    <m/>
    <s v="Y"/>
    <d v="2021-05-13T00:00:00"/>
    <d v="2021-05-19T00:00:00"/>
    <s v="MQSO"/>
    <s v="MQSO@pge.com"/>
    <s v="Tman indicated that this ignition was not caused by PG &amp; E."/>
    <m/>
    <s v=" "/>
    <x v="26"/>
    <d v="1899-12-30T20:45:00"/>
    <d v="2021-05-06T00:00:00"/>
    <d v="1899-12-30T20:45:00"/>
    <s v="FAS"/>
    <s v="N"/>
    <s v="N"/>
    <n v="7613916"/>
    <m/>
    <m/>
    <s v="T005283046"/>
    <m/>
    <m/>
    <m/>
    <m/>
    <s v=" "/>
    <x v="0"/>
    <x v="2"/>
    <s v="Y"/>
    <s v="Y"/>
    <s v="On May 6th, 2021 at 20:46 hrs. a PG &amp; E troubleman was dispatched to the McCall 1106 12 KV Distribution circuit near Nebraska Street West of Highway 43 in the City of Selma  in response to a reported grass fire with an unknown cause.  Upon arrival in the area, a witness reported that the fire started at the base of a pole where an overhead transformer ground was burnt.  The fire was 3 Meters -0.25 Acres in size and was suppressed by the Fresno County FD.  The fire did spread into the surrounding vegetation.  Initial analysis indicates that the fire started for an unknown reason. According to the responding Troubleman, this incident was not started by PG &amp; E equipment.   He indicated that the transformer ground had no potential of acrching or starting a fire because the transformer was idle and the jumpers were removed prior to the incident.  There was no EC tag associated with this ignition as there was no damage/no cause. The Troubleman believes that a driver may have caused this ignition.   A fire incident report was requested on 5/13/2021 from the Fresno FD to assist in determining cause.  No fire report yet as of 5/20/2021. There was no ILIS information associated with this ignition.   "/>
    <s v="Unknown"/>
    <s v="Vegetation"/>
    <m/>
    <m/>
    <s v="3 meters - 0.25 Acres"/>
    <m/>
    <m/>
    <m/>
    <m/>
    <x v="1"/>
    <x v="1"/>
    <x v="1"/>
    <m/>
    <s v="Overhead"/>
    <m/>
    <m/>
    <m/>
    <s v="Circuit ID: 254121106"/>
    <s v=" "/>
    <x v="0"/>
    <s v="36.5616867"/>
    <s v="-119.6322067"/>
    <s v="Fresno"/>
    <x v="156"/>
    <n v="12000"/>
    <m/>
    <s v="Fresno County FD"/>
    <s v="Agriculture"/>
    <m/>
    <m/>
    <m/>
    <m/>
    <s v="N"/>
    <s v="N"/>
    <m/>
    <m/>
    <s v="2021-05-07"/>
    <m/>
    <m/>
    <m/>
    <m/>
    <m/>
    <m/>
    <m/>
    <m/>
    <m/>
    <m/>
    <m/>
    <m/>
    <m/>
    <m/>
    <m/>
    <m/>
    <m/>
    <m/>
    <m/>
    <s v=" "/>
    <s v="FRESNO"/>
    <s v="SELMA  01"/>
    <s v="20:46"/>
    <s v="05/06/2021"/>
    <m/>
    <s v="T005283046"/>
    <s v="UNKNOWN"/>
    <s v="NEBRASKA W OF 43"/>
    <x v="42"/>
    <m/>
    <m/>
    <s v="F6TMQSO"/>
    <s v="SCOTTI, MICHEAL"/>
    <m/>
    <s v="20210506 22:43"/>
    <n v="9320"/>
    <m/>
    <s v="FOUND GRASS FIRE AT LOCATION SAP# 100851368  FIRE DEPT STATED WITNESS STATED HE BELIEVES FIRE STARTED AT POLE WHERE OH TX GROUND WAS BURNT.  OH TX AT LOCATION IS IDLE AND HIGH SIDES ARE COMPLETLY REMOVED, TX WAS FOUND DE-ENERGIZED (IDLE) "/>
    <s v="Y"/>
    <n v="5"/>
    <s v="\\fxshare-nas05\quotashare-fs01\ESA\5 - Ignition Tracking\Fire_Tab_Attachment_Files"/>
    <s v="36.5616867,-119.6322067,85.100000,3D"/>
    <m/>
    <m/>
    <s v="E NEBRASKA AVE W/O 43_x000d__x000a_8889 NEBRASKA AVE 2/P/W_x000d__x000a_SAP#100851368"/>
    <s v="F.C. J. LOPEZ FRESNO COUNTY FIRE DEPT  83"/>
    <m/>
    <s v="N"/>
    <s v="Y"/>
    <m/>
    <s v="Clear"/>
    <m/>
    <s v="Private Land"/>
    <m/>
    <s v="Light"/>
    <s v="LIGHT EASTERN BREEZE"/>
    <s v="Unknown"/>
    <s v="WITNESS STATES STARTED AT POLE "/>
    <s v="3 meters - 0.25 Acres"/>
    <m/>
    <s v="Fire Dept"/>
    <s v="FRESNO COUNTY 83"/>
    <s v="Overhead"/>
    <s v="IDLE OH TX CUT IN THE CLEAR "/>
    <x v="0"/>
    <m/>
    <m/>
    <m/>
    <m/>
    <m/>
    <s v="N"/>
    <s v=" "/>
    <m/>
    <m/>
    <m/>
    <m/>
    <m/>
    <m/>
    <m/>
    <m/>
    <m/>
    <m/>
    <m/>
    <m/>
    <m/>
    <m/>
    <m/>
    <m/>
    <m/>
    <m/>
    <m/>
    <m/>
    <m/>
    <m/>
    <m/>
    <m/>
    <m/>
    <m/>
    <m/>
    <m/>
    <m/>
    <m/>
    <m/>
    <m/>
    <m/>
    <m/>
    <m/>
    <m/>
    <m/>
    <m/>
    <m/>
    <m/>
    <m/>
    <m/>
    <m/>
    <s v=""/>
    <s v=""/>
    <s v=""/>
    <s v=""/>
  </r>
  <r>
    <x v="188"/>
    <s v="AGFC"/>
    <s v="3 - QC Complete"/>
    <d v="2021-05-07T00:00:00"/>
    <d v="2021-05-07T00:00:00"/>
    <x v="174"/>
    <s v="\\fxshare-nas05\quotashare-fs01\ESA\5 - Ignition Tracking\2021_Ignition_QC_Folders\20210506_1342877_21-0058167_nan_T005283013"/>
    <s v=" "/>
    <m/>
    <m/>
    <m/>
    <m/>
    <m/>
    <x v="0"/>
    <m/>
    <m/>
    <m/>
    <m/>
    <m/>
    <m/>
    <m/>
    <m/>
    <m/>
    <m/>
    <m/>
    <m/>
    <m/>
    <m/>
    <m/>
    <m/>
    <m/>
    <s v=" "/>
    <x v="26"/>
    <s v="20:04"/>
    <d v="2021-05-06T00:00:00"/>
    <s v="20:04"/>
    <s v="FAS"/>
    <s v="N"/>
    <s v="Y"/>
    <s v="1342877"/>
    <s v="21-0058167"/>
    <m/>
    <s v="T005283013"/>
    <m/>
    <m/>
    <m/>
    <m/>
    <s v=" "/>
    <x v="0"/>
    <x v="2"/>
    <s v="N"/>
    <s v="N"/>
    <s v="Duplicate of index 510. 1/0 AL overhead secondary conductors slapped together, resulting in a small grass gire. The ensuing fire was 3 meters - 0.25 acre in size. This information is preliminary."/>
    <s v="Not PG&amp;E"/>
    <s v="Vegetation"/>
    <m/>
    <m/>
    <s v="&lt;0.25"/>
    <m/>
    <m/>
    <m/>
    <m/>
    <x v="4"/>
    <x v="1"/>
    <x v="1"/>
    <m/>
    <s v="Overhead"/>
    <m/>
    <m/>
    <m/>
    <m/>
    <s v=" "/>
    <x v="0"/>
    <n v="36.597340000000003"/>
    <n v="-121.63182"/>
    <s v="Monterey"/>
    <x v="157"/>
    <n v="12000"/>
    <m/>
    <s v="Monterey Regional FD"/>
    <s v="Urban"/>
    <m/>
    <m/>
    <m/>
    <m/>
    <s v="N"/>
    <s v="N"/>
    <m/>
    <m/>
    <s v="2021-05-07"/>
    <m/>
    <m/>
    <m/>
    <m/>
    <m/>
    <m/>
    <m/>
    <m/>
    <m/>
    <m/>
    <m/>
    <m/>
    <m/>
    <m/>
    <m/>
    <m/>
    <m/>
    <m/>
    <m/>
    <s v=" "/>
    <s v="CENTRAL COAST"/>
    <s v="SALINAS 03"/>
    <s v="20:04"/>
    <s v="05/06/2021"/>
    <s v="1342877"/>
    <s v="T005283013"/>
    <n v="18030"/>
    <s v="PRADO LN"/>
    <x v="26"/>
    <n v="36.598979999999997"/>
    <n v="-121.62854"/>
    <s v="C4TKAC9"/>
    <s v="CALENDAR, KEN"/>
    <n v="182731102"/>
    <s v="20210506 20:59"/>
    <n v="9002"/>
    <n v="1"/>
    <s v="Tag in for crew to sag secondary behind 18030 Prado Ln"/>
    <s v="Y"/>
    <m/>
    <m/>
    <m/>
    <n v="36.597340000000003"/>
    <n v="-121.63182"/>
    <m/>
    <s v="Monterey Regional"/>
    <m/>
    <s v="N"/>
    <s v="Y"/>
    <m/>
    <s v="Clear"/>
    <m/>
    <s v="Private Land"/>
    <m/>
    <s v="Breezy"/>
    <m/>
    <s v="Vegetation"/>
    <m/>
    <s v="3 meters - 0.25 Acres"/>
    <m/>
    <s v="Fire Dept"/>
    <m/>
    <s v="Overhead"/>
    <m/>
    <x v="1"/>
    <s v="Pics"/>
    <s v="PG&amp;E Employee"/>
    <m/>
    <s v="OVERHEAD"/>
    <s v="CONDUCTOR, OVERHEAD"/>
    <s v="N"/>
    <s v=" "/>
    <s v="Unplanned"/>
    <s v="Central Coast"/>
    <s v="Salinas"/>
    <s v="182731102, RESERVATION ROAD-1102"/>
    <s v="21-0058167"/>
    <s v="Unplanned"/>
    <s v="Clear;32-90 F"/>
    <s v="4"/>
    <s v="256"/>
    <s v="NO"/>
    <s v="Line to Ground"/>
    <s v="Sustained"/>
    <s v="No"/>
    <s v="MTR#1008981020"/>
    <s v="OH"/>
    <s v="Transformer"/>
    <s v="1342877"/>
    <s v="Conductor, Overhead, Arcing"/>
    <s v=" "/>
    <s v=" "/>
    <s v=" "/>
    <s v="22115 BERRY DRSALINAS93908"/>
    <s v="CALENDER,KEN 831-682-1739: behind 18030 Prado Ln"/>
    <s v=" "/>
    <s v=" "/>
    <s v=" "/>
    <s v="No"/>
    <s v="Equipment Failure/Involved, Overhead"/>
    <s v=" "/>
    <s v="No"/>
    <s v=" "/>
    <m/>
    <m/>
    <m/>
    <m/>
    <m/>
    <m/>
    <m/>
    <m/>
    <m/>
    <m/>
    <m/>
    <m/>
    <m/>
    <m/>
    <m/>
    <m/>
  </r>
  <r>
    <x v="189"/>
    <s v="TLAL"/>
    <s v="3 - QC Complete"/>
    <d v="2021-05-17T00:00:00"/>
    <d v="2021-05-17T00:00:00"/>
    <x v="175"/>
    <s v="\\fxshare-nas05\quotashare-fs01\ESA\5 - Ignition Tracking\2021_Ignition_QC_Folders\20210506_nan_nan_nan_4841709"/>
    <s v=" "/>
    <s v="Y"/>
    <s v="TLAL"/>
    <s v="Outage Date &amp; Time, EC Tags, Pre-Existing EC Tags Added; Additional OIS, ILIS, FOID's Added; Fire Lat/Long Updated"/>
    <d v="2021-05-17T00:00:00"/>
    <m/>
    <x v="0"/>
    <m/>
    <m/>
    <m/>
    <m/>
    <m/>
    <m/>
    <m/>
    <m/>
    <m/>
    <m/>
    <s v="Y"/>
    <d v="2021-05-17T00:00:00"/>
    <d v="2021-05-18T00:00:00"/>
    <s v="KAC9"/>
    <s v="KAC9@pge.com"/>
    <s v="Pics Rcvd"/>
    <m/>
    <s v=" "/>
    <x v="26"/>
    <d v="1899-12-30T19:56:00"/>
    <d v="2021-05-06T00:00:00"/>
    <d v="1899-12-30T19:56:00"/>
    <s v="FAS"/>
    <s v="N"/>
    <s v="N"/>
    <s v="1342877, 1342917"/>
    <s v="21-0058167, 21-0058191"/>
    <m/>
    <s v="T005283013, 0004841709, T005283052, T005283090"/>
    <s v="120946423, 120946224"/>
    <n v="113045475"/>
    <m/>
    <s v="PG&amp;E_510_Ignition_20210506_2.jpg"/>
    <s v=" "/>
    <x v="2"/>
    <x v="0"/>
    <s v="Y"/>
    <s v="Y"/>
    <s v="On May 6, 2021 at 2013 hours, a PG&amp;E Troublemen patrolled the Reservation Road 12kV 1102 Distribution Circuit number 182731102, in the State Responsibility area behind 18030 Prado Lane, Salinas, CA 93908. They observed arcing at 1/0 AL open-wire bare secondary overhead conductors slapping together, conductor clearance impaired, a SP tripped, a deteriorated 1Ph 25kVA overhead Kuhlman CP transformer (Ser # 3-58145) and cutouts, and a vegetation fire. Initial analysis indicates the ignition was caused by overhead equipment failure involvement. The maximum sustained wind speed on May 6th and 7th was 17.26 MPH. The Monterey Regional Fire Department responded to and extinguished the fire. The line was returned to service on May 7, 2021. This information is preliminary."/>
    <s v="PG&amp;E"/>
    <s v="Vegetation"/>
    <s v="D"/>
    <s v="D"/>
    <s v="&lt;0.25"/>
    <m/>
    <m/>
    <m/>
    <m/>
    <x v="0"/>
    <x v="4"/>
    <x v="3"/>
    <s v="Y"/>
    <s v="Overhead"/>
    <s v="Secondary"/>
    <s v="Conductor - Open Wire Secondary"/>
    <s v="Conductors, Transformer, Cutouts"/>
    <s v="Circuit ID: 182731102; SAP ID: 101745842"/>
    <s v=" "/>
    <x v="0"/>
    <n v="36.596971721099997"/>
    <n v="-121.6321930169"/>
    <s v="Monterey"/>
    <x v="158"/>
    <n v="12000"/>
    <m/>
    <s v="Monterey Regional FD"/>
    <s v="Urban"/>
    <m/>
    <m/>
    <m/>
    <m/>
    <s v="N"/>
    <s v="N"/>
    <m/>
    <m/>
    <s v="2021-05-07"/>
    <m/>
    <m/>
    <m/>
    <m/>
    <m/>
    <m/>
    <m/>
    <m/>
    <m/>
    <m/>
    <m/>
    <m/>
    <m/>
    <m/>
    <m/>
    <m/>
    <m/>
    <m/>
    <m/>
    <s v=" "/>
    <s v="CENTRAL COAST"/>
    <s v="SALINAS 03"/>
    <s v="19:54"/>
    <s v="05/06/2021"/>
    <m/>
    <n v="4841709"/>
    <s v="UNKNOWN"/>
    <s v="PREMISES DO NOT CHANGE"/>
    <x v="26"/>
    <n v="36.670797"/>
    <n v="-121.659632"/>
    <s v="C4TKAC9"/>
    <s v="CALENDAR, KEN"/>
    <m/>
    <s v="20210506 20:34"/>
    <n v="1030"/>
    <m/>
    <s v="secondary arched starting small grass fire behind 18030 Prado. No damage"/>
    <s v="Y"/>
    <m/>
    <m/>
    <m/>
    <n v="36.597329999999999"/>
    <n v="-121.63179"/>
    <m/>
    <s v="Monterey Regional"/>
    <m/>
    <s v="N"/>
    <s v="Y"/>
    <s v="Y"/>
    <s v="Clear"/>
    <s v="1/0 al secondary slapped behind 18030 Prado St. Windy, no damage. Weeds"/>
    <s v="Private Land"/>
    <m/>
    <s v="Breezy"/>
    <m/>
    <s v="PG&amp;E Equipment"/>
    <m/>
    <s v="3 meters - 0.25 Acres"/>
    <m/>
    <s v="Fire Dept"/>
    <m/>
    <s v="Overhead"/>
    <m/>
    <x v="0"/>
    <m/>
    <m/>
    <m/>
    <m/>
    <m/>
    <m/>
    <s v=""/>
    <m/>
    <m/>
    <m/>
    <m/>
    <m/>
    <m/>
    <m/>
    <m/>
    <m/>
    <m/>
    <m/>
    <m/>
    <m/>
    <m/>
    <m/>
    <m/>
    <m/>
    <m/>
    <m/>
    <m/>
    <m/>
    <m/>
    <m/>
    <m/>
    <m/>
    <m/>
    <m/>
    <m/>
    <m/>
    <m/>
    <m/>
    <m/>
    <m/>
    <m/>
    <m/>
    <m/>
    <m/>
    <m/>
    <m/>
    <m/>
    <m/>
    <m/>
    <m/>
    <m/>
    <m/>
    <m/>
    <s v=""/>
  </r>
  <r>
    <x v="190"/>
    <s v="AGFC"/>
    <s v="3 - QC Complete"/>
    <d v="2021-05-06T00:00:00"/>
    <d v="2021-05-06T00:00:00"/>
    <x v="176"/>
    <s v="\\fxshare-nas05\quotashare-fs01\ESA\5 - Ignition Tracking\2021_Ignition_QC_Folders\20210506_nan_nan_nan_1961229830"/>
    <s v=" "/>
    <m/>
    <m/>
    <m/>
    <m/>
    <m/>
    <x v="0"/>
    <m/>
    <m/>
    <m/>
    <m/>
    <m/>
    <m/>
    <m/>
    <m/>
    <m/>
    <m/>
    <m/>
    <m/>
    <m/>
    <m/>
    <m/>
    <m/>
    <m/>
    <s v=" "/>
    <x v="26"/>
    <s v="16:26"/>
    <m/>
    <m/>
    <s v="FAS"/>
    <s v="N"/>
    <s v="N"/>
    <m/>
    <m/>
    <m/>
    <n v="1961229830"/>
    <m/>
    <m/>
    <m/>
    <m/>
    <s v=" "/>
    <x v="0"/>
    <x v="2"/>
    <s v="N"/>
    <s v="N"/>
    <s v="Structure fire, not attributable to PG&amp;E. Troubleman pulled meter and glassed meter socket. This information is preliminary."/>
    <s v="Not PG&amp;E"/>
    <s v="Building"/>
    <m/>
    <m/>
    <s v="Structure-only"/>
    <m/>
    <m/>
    <m/>
    <m/>
    <x v="3"/>
    <x v="1"/>
    <x v="1"/>
    <m/>
    <s v="Overhead"/>
    <m/>
    <m/>
    <m/>
    <m/>
    <s v=" "/>
    <x v="0"/>
    <s v="37.8837633"/>
    <s v="-122.0537633"/>
    <s v="Contra Costa"/>
    <x v="159"/>
    <n v="12000"/>
    <m/>
    <s v="Contra Costa County FD"/>
    <s v="Urban"/>
    <m/>
    <m/>
    <m/>
    <m/>
    <s v="N"/>
    <s v="N"/>
    <m/>
    <m/>
    <s v="2021-05-06"/>
    <m/>
    <m/>
    <m/>
    <m/>
    <m/>
    <m/>
    <m/>
    <m/>
    <m/>
    <m/>
    <m/>
    <m/>
    <m/>
    <m/>
    <m/>
    <m/>
    <m/>
    <m/>
    <m/>
    <s v=" "/>
    <s v="DIABLO"/>
    <s v="CONCORD 04"/>
    <s v="16:26"/>
    <s v="05/06/2021"/>
    <m/>
    <n v="1961229830"/>
    <n v="1516"/>
    <s v="CASTLE HILL RD"/>
    <x v="52"/>
    <n v="37.882289"/>
    <n v="-122.052457"/>
    <s v="D2TMJLQ"/>
    <s v="LUBOVISKI, MILTON"/>
    <n v="14161107"/>
    <s v="20210506 17:16"/>
    <n v="1120"/>
    <m/>
    <s v="pulled meter and glassed meter socket"/>
    <s v="Y"/>
    <m/>
    <m/>
    <s v="37.8837633,-122.0537633,50.000000,3D"/>
    <m/>
    <m/>
    <m/>
    <m/>
    <m/>
    <s v="N"/>
    <s v="Y"/>
    <s v="Y"/>
    <s v="Clear"/>
    <m/>
    <s v="Structures"/>
    <m/>
    <s v="Calm"/>
    <m/>
    <s v="Unknown"/>
    <m/>
    <s v="Structure Only"/>
    <m/>
    <s v="Other (Comments)"/>
    <s v="contra costa fire report number 21046926"/>
    <s v="Overhead"/>
    <m/>
    <x v="0"/>
    <m/>
    <m/>
    <m/>
    <m/>
    <m/>
    <m/>
    <s v=" "/>
    <m/>
    <m/>
    <m/>
    <m/>
    <m/>
    <m/>
    <m/>
    <m/>
    <m/>
    <m/>
    <m/>
    <m/>
    <m/>
    <m/>
    <m/>
    <m/>
    <m/>
    <m/>
    <m/>
    <m/>
    <m/>
    <m/>
    <m/>
    <m/>
    <m/>
    <m/>
    <m/>
    <m/>
    <m/>
    <m/>
    <m/>
    <m/>
    <m/>
    <m/>
    <m/>
    <m/>
    <m/>
    <m/>
    <m/>
    <m/>
    <m/>
    <m/>
    <m/>
    <m/>
    <m/>
    <m/>
    <m/>
  </r>
  <r>
    <x v="191"/>
    <s v="S7RM"/>
    <s v="3 - QC Complete"/>
    <d v="2021-05-10T00:00:00"/>
    <d v="2021-05-10T00:00:00"/>
    <x v="177"/>
    <s v="\\fxshare-nas05\quotashare-fs01\ESA\5 - Ignition Tracking\2021_Ignition_QC_Folders\20210506_1342598_21-0058049_nan_T005282851"/>
    <s v=" "/>
    <s v="Y"/>
    <s v="S7RM"/>
    <s v="Create time/Outage time updated"/>
    <m/>
    <m/>
    <x v="0"/>
    <m/>
    <m/>
    <m/>
    <m/>
    <m/>
    <m/>
    <m/>
    <m/>
    <m/>
    <m/>
    <m/>
    <m/>
    <m/>
    <m/>
    <m/>
    <m/>
    <m/>
    <s v=" "/>
    <x v="26"/>
    <d v="1899-12-30T13:25:00"/>
    <d v="2021-05-06T00:00:00"/>
    <d v="1899-12-30T13:25:00"/>
    <s v="FAS"/>
    <s v="N"/>
    <s v="N"/>
    <s v="1342598, 1342764"/>
    <s v="21-0058049"/>
    <m/>
    <s v="T005282851"/>
    <n v="120945749"/>
    <m/>
    <m/>
    <m/>
    <s v=" "/>
    <x v="0"/>
    <x v="0"/>
    <s v="Y"/>
    <s v="N"/>
    <s v="On May 6th, 2021 at 13:28 hrs. a PG &amp; E Trouble man was dispatched to the Manchester 1101 12 KV Distribution circuit near Ashlan Ave. in Fresno in response to a broken cross arm and a small grass fire.  Upon the Troubleman's arrival, he noted a secondary cross arm broken and one phase floating making contact with the neutrals.  The troubleman observed that the customer at 4052 Ashlan Ave. had burned up internet lines, a portion of their eave burnt and a small patch of grass fire near the panel. The total fire size was less than one Meter and the fire was self-extinguished.  Initial analysis indicates that the cross arm broke and the hot phase made contact with the neutral causing an ignition.  On 5/7/2021 a PG &amp; E crew replaced an adjacent secondary cross arm before moving the wire due to the cross arm being split and energized and a tree crew trimmed trees at the pole which had grown into the secondary.  "/>
    <s v="PG&amp;E"/>
    <s v="Other"/>
    <s v="D"/>
    <s v="D"/>
    <s v="&lt;3 meters of linear travel"/>
    <s v="Less than one Meter. "/>
    <m/>
    <m/>
    <m/>
    <x v="0"/>
    <x v="4"/>
    <x v="16"/>
    <s v="Y"/>
    <s v="Overhead"/>
    <s v="Secondary"/>
    <s v="Conductor - Racked Secondary"/>
    <s v="Crossarm"/>
    <s v="Circuit ID: 253921101, SAP # 100866663"/>
    <s v=" "/>
    <x v="0"/>
    <s v="36.7939583"/>
    <s v="-119.7564633"/>
    <s v="Fresno"/>
    <x v="160"/>
    <n v="12000"/>
    <m/>
    <s v="Self Extinguished"/>
    <s v="Urban"/>
    <m/>
    <m/>
    <m/>
    <m/>
    <s v="N"/>
    <s v="N"/>
    <m/>
    <m/>
    <s v="2021-05-06"/>
    <m/>
    <m/>
    <m/>
    <m/>
    <m/>
    <m/>
    <m/>
    <m/>
    <m/>
    <m/>
    <m/>
    <m/>
    <m/>
    <m/>
    <m/>
    <m/>
    <m/>
    <m/>
    <m/>
    <s v=" "/>
    <s v="FRESNO"/>
    <s v="FRESNO 05"/>
    <s v="15:25"/>
    <s v="05/06/2021"/>
    <s v="1342598"/>
    <s v="T005282851"/>
    <n v="4052"/>
    <s v="E ASHLAN AVE"/>
    <x v="14"/>
    <n v="36.793590000000002"/>
    <n v="-119.75743"/>
    <s v="F4TDEV7"/>
    <s v="VIDAURRI, DANIEL"/>
    <n v="253921101"/>
    <s v="20210506 17:03"/>
    <n v="9002"/>
    <n v="1"/>
    <s v="FOUND SECONDARY XARM BROKEN AND ONE PHASE FLOATING MAKING CONTACT WITH THE NEUTRALS. OPENED TWO PARALLELED TRANSFORMERS.  CUST AT 4052 HAS BURNED UP INTERNET LINES AND STARTED SMALL GRASS FIRE NEAR PANEL. SENT OFF AN A TAG AND NOTIFIED ONCALL...DEV7"/>
    <s v="Y"/>
    <n v="4"/>
    <s v="\\fxshare-nas05\quotashare-fs01\ESA\5 - Ignition Tracking\Fire_Tab_Attachment_Files"/>
    <s v="36.7939583,-119.7564633,88.900000,3D"/>
    <m/>
    <m/>
    <s v="BURNED UP INTERNET LINES AND SMALL GRASS FIRE NEAR PANEL..1 FOOT SQUARE AREA"/>
    <m/>
    <m/>
    <s v="N"/>
    <s v="Y"/>
    <m/>
    <s v="Clear"/>
    <s v="Found secondary x arm broken and hot phase making contact with neutral,, "/>
    <s v="Private Land"/>
    <s v="cust has melted internet lines and caused a small burn area on eave of house "/>
    <s v="Calm"/>
    <s v="and below in grass.. self extiguished..see photos"/>
    <s v="PG&amp;E Equipment"/>
    <m/>
    <s v="&lt; 1 meter"/>
    <m/>
    <s v="Self Extinguished"/>
    <m/>
    <s v="Overhead"/>
    <m/>
    <x v="0"/>
    <m/>
    <s v="Other (Comments)"/>
    <s v="photos"/>
    <s v="OVERHEAD"/>
    <s v="CROSSARM, WOOD"/>
    <s v="N"/>
    <s v=" "/>
    <s v="Unplanned"/>
    <s v="Fresno"/>
    <s v="Fresno"/>
    <s v="253921101, MANCHESTER-1101"/>
    <s v="21-0058049"/>
    <s v="Unplanned"/>
    <s v="Clear;32-90 F"/>
    <s v="6"/>
    <s v="1503"/>
    <s v="YES"/>
    <s v="Line to Ground"/>
    <s v="Sustained"/>
    <s v="No"/>
    <s v="MTR#1004124359"/>
    <s v="OH"/>
    <s v="Transformer"/>
    <s v="1342598"/>
    <s v="Crossarm, Wood, Broken"/>
    <s v=" "/>
    <s v=" "/>
    <s v=" "/>
    <s v="R/O 4012 E ASHLAN"/>
    <s v="VIDAURRI, DANIEL 559-353-0556: 4042 E ASHLAN AVE"/>
    <s v=" "/>
    <s v=" "/>
    <s v=" "/>
    <s v="No"/>
    <s v="Equipment Failure/Involved, Overhead"/>
    <s v=" "/>
    <s v="No"/>
    <s v=" "/>
    <m/>
    <m/>
    <m/>
    <m/>
    <m/>
    <m/>
    <m/>
    <m/>
    <m/>
    <m/>
    <m/>
    <m/>
    <m/>
    <m/>
    <m/>
    <m/>
  </r>
  <r>
    <x v="192"/>
    <s v="AGFC"/>
    <s v="3 - QC Complete"/>
    <d v="2021-05-06T00:00:00"/>
    <d v="2021-05-06T00:00:00"/>
    <x v="178"/>
    <s v="\\fxshare-nas05\quotashare-fs01\ESA\5 - Ignition Tracking\2021_Ignition_QC_Folders\20210506_nan_nan_nan_7558278026"/>
    <s v=" "/>
    <m/>
    <m/>
    <m/>
    <m/>
    <m/>
    <x v="0"/>
    <m/>
    <m/>
    <m/>
    <m/>
    <m/>
    <m/>
    <m/>
    <m/>
    <m/>
    <m/>
    <m/>
    <m/>
    <m/>
    <m/>
    <m/>
    <m/>
    <m/>
    <s v=" "/>
    <x v="26"/>
    <s v="13:23"/>
    <m/>
    <m/>
    <s v="FAS"/>
    <s v="N"/>
    <s v="N"/>
    <m/>
    <m/>
    <m/>
    <n v="7558278026"/>
    <m/>
    <m/>
    <m/>
    <m/>
    <s v=" "/>
    <x v="0"/>
    <x v="2"/>
    <s v="N"/>
    <s v="N"/>
    <s v="Structure fire, not attributable to PG&amp;E. Ignition was ignited by kitchen fire. This information is preliminary."/>
    <s v="Not PG&amp;E"/>
    <s v="Building"/>
    <m/>
    <m/>
    <s v="Structure-only"/>
    <s v="kitchen inside apt"/>
    <m/>
    <m/>
    <m/>
    <x v="3"/>
    <x v="1"/>
    <x v="1"/>
    <m/>
    <s v="Overhead"/>
    <m/>
    <m/>
    <m/>
    <m/>
    <s v=" "/>
    <x v="0"/>
    <n v="37.0657"/>
    <n v="-120.85885"/>
    <s v="Merced"/>
    <x v="161"/>
    <n v="12000"/>
    <m/>
    <s v="Unknown"/>
    <s v="Urban"/>
    <m/>
    <m/>
    <m/>
    <m/>
    <s v="N"/>
    <s v="N"/>
    <m/>
    <m/>
    <s v="2021-05-06"/>
    <m/>
    <m/>
    <m/>
    <m/>
    <m/>
    <m/>
    <m/>
    <m/>
    <m/>
    <m/>
    <m/>
    <m/>
    <m/>
    <m/>
    <m/>
    <m/>
    <m/>
    <m/>
    <m/>
    <s v=" "/>
    <s v="YOSEMITE"/>
    <s v="LOS BANOS 01"/>
    <s v="13:23"/>
    <s v="05/06/2021"/>
    <m/>
    <n v="7558278026"/>
    <n v="723"/>
    <s v="DELAWARE AVE APT B"/>
    <x v="34"/>
    <n v="37.065806000000002"/>
    <n v="-120.858829"/>
    <s v="Y1TKMKS"/>
    <s v="KANE, KYLE"/>
    <n v="252091104"/>
    <s v="20210506 13:30"/>
    <n v="2640"/>
    <n v="1"/>
    <s v="kitchen fire. Booted meter at request of fire dept. Cust to get inspection before reconnect."/>
    <s v="Y"/>
    <m/>
    <m/>
    <m/>
    <m/>
    <m/>
    <m/>
    <s v="mason hurley  209 827 7025"/>
    <m/>
    <s v="N"/>
    <s v="Y"/>
    <s v="N"/>
    <s v="Clear"/>
    <m/>
    <s v="Structures"/>
    <s v="apt B at 723 Delaware ave"/>
    <s v="Light"/>
    <s v="wnw at 12 mph"/>
    <s v="3rd Party"/>
    <s v="cust cooking in kitchen, fire started at stove"/>
    <s v="Structure Only"/>
    <s v="kitchen inside apt"/>
    <s v="Fire Dept"/>
    <m/>
    <s v="Overhead"/>
    <m/>
    <x v="0"/>
    <m/>
    <m/>
    <m/>
    <m/>
    <m/>
    <m/>
    <s v=" "/>
    <m/>
    <m/>
    <m/>
    <m/>
    <m/>
    <m/>
    <m/>
    <m/>
    <m/>
    <m/>
    <m/>
    <m/>
    <m/>
    <m/>
    <m/>
    <m/>
    <m/>
    <m/>
    <m/>
    <m/>
    <m/>
    <m/>
    <m/>
    <m/>
    <m/>
    <m/>
    <m/>
    <m/>
    <m/>
    <m/>
    <m/>
    <m/>
    <m/>
    <m/>
    <m/>
    <m/>
    <m/>
    <m/>
    <m/>
    <m/>
    <m/>
    <m/>
    <m/>
    <m/>
    <m/>
    <m/>
    <m/>
  </r>
  <r>
    <x v="193"/>
    <s v="AGFC"/>
    <s v="3 - QC Complete"/>
    <d v="2021-05-06T00:00:00"/>
    <d v="2021-05-06T00:00:00"/>
    <x v="86"/>
    <s v="\\fxshare-nas05\quotashare-fs01\ESA\5 - Ignition Tracking\2021_Ignition_QC_Folders\20210506_nan_nan_nan_3477298676"/>
    <s v=" "/>
    <m/>
    <m/>
    <m/>
    <m/>
    <m/>
    <x v="0"/>
    <m/>
    <m/>
    <m/>
    <m/>
    <m/>
    <m/>
    <m/>
    <m/>
    <m/>
    <m/>
    <m/>
    <m/>
    <m/>
    <m/>
    <m/>
    <m/>
    <m/>
    <s v=" "/>
    <x v="26"/>
    <s v="10:48"/>
    <m/>
    <m/>
    <s v="FAS"/>
    <s v="N"/>
    <s v="N"/>
    <m/>
    <m/>
    <m/>
    <n v="3477298676"/>
    <m/>
    <m/>
    <m/>
    <m/>
    <s v=" "/>
    <x v="0"/>
    <x v="2"/>
    <s v="N"/>
    <s v="N"/>
    <s v="Structure fire, not attributable to PG&amp;E. This information is preliminary."/>
    <s v="Not PG&amp;E"/>
    <s v="Building"/>
    <m/>
    <m/>
    <s v="Structure-only"/>
    <m/>
    <m/>
    <m/>
    <m/>
    <x v="3"/>
    <x v="1"/>
    <x v="1"/>
    <m/>
    <s v="Overhead"/>
    <m/>
    <m/>
    <m/>
    <m/>
    <s v=" "/>
    <x v="0"/>
    <n v="38.584158000000002"/>
    <n v="-120.79777"/>
    <s v="El Dorado"/>
    <x v="162"/>
    <n v="12000"/>
    <m/>
    <s v="Cal Fire/Diamond Springs FD"/>
    <s v="Herbaceous"/>
    <m/>
    <m/>
    <n v="305"/>
    <m/>
    <s v="N"/>
    <s v="N"/>
    <m/>
    <m/>
    <s v="2021-05-06"/>
    <m/>
    <m/>
    <m/>
    <m/>
    <m/>
    <m/>
    <m/>
    <m/>
    <m/>
    <m/>
    <m/>
    <m/>
    <m/>
    <m/>
    <m/>
    <m/>
    <m/>
    <m/>
    <m/>
    <s v=" "/>
    <s v="SIERRA"/>
    <s v="PLACERVILLE 04"/>
    <s v="10:48"/>
    <s v="05/06/2021"/>
    <m/>
    <n v="3477298676"/>
    <n v="2981"/>
    <s v="FRESHWATER LN"/>
    <x v="106"/>
    <n v="38.584038999999997"/>
    <n v="-120.799072"/>
    <s v="T4TACMI"/>
    <s v="MELLO, ADAM"/>
    <n v="152261105"/>
    <s v="20210506 13:04"/>
    <n v="1121"/>
    <m/>
    <s v="structure fire no pge impact"/>
    <s v="Y"/>
    <m/>
    <m/>
    <s v="38.6934217,-120.8244350,526.200000,3D"/>
    <m/>
    <m/>
    <m/>
    <s v="calfire diamond springs fire"/>
    <m/>
    <s v="N"/>
    <s v="Y"/>
    <s v="N"/>
    <s v="Clear"/>
    <m/>
    <s v="Structures"/>
    <m/>
    <s v="Calm"/>
    <m/>
    <s v="Other (Comments)"/>
    <s v="cust structure only"/>
    <s v="Structure Only"/>
    <m/>
    <s v="Cal Fire"/>
    <m/>
    <s v="Other (Comments)"/>
    <s v="none around"/>
    <x v="0"/>
    <m/>
    <m/>
    <m/>
    <m/>
    <m/>
    <m/>
    <s v=" "/>
    <m/>
    <m/>
    <m/>
    <m/>
    <m/>
    <m/>
    <m/>
    <m/>
    <m/>
    <m/>
    <m/>
    <m/>
    <m/>
    <m/>
    <m/>
    <m/>
    <m/>
    <m/>
    <m/>
    <m/>
    <m/>
    <m/>
    <m/>
    <m/>
    <m/>
    <m/>
    <m/>
    <m/>
    <m/>
    <m/>
    <m/>
    <m/>
    <m/>
    <m/>
    <m/>
    <m/>
    <m/>
    <m/>
    <m/>
    <m/>
    <m/>
    <m/>
    <m/>
    <m/>
    <m/>
    <m/>
    <m/>
  </r>
  <r>
    <x v="194"/>
    <s v="AGFC"/>
    <s v="3 - QC Complete"/>
    <d v="2021-05-06T00:00:00"/>
    <d v="2021-05-06T00:00:00"/>
    <x v="179"/>
    <s v="\\fxshare-nas05\quotashare-fs01\ESA\5 - Ignition Tracking\2021_Ignition_QC_Folders\20210506_nan_nan_nan_4955991872"/>
    <s v=" "/>
    <m/>
    <m/>
    <m/>
    <m/>
    <m/>
    <x v="0"/>
    <m/>
    <m/>
    <m/>
    <m/>
    <m/>
    <m/>
    <m/>
    <m/>
    <m/>
    <m/>
    <m/>
    <m/>
    <m/>
    <m/>
    <m/>
    <m/>
    <m/>
    <s v=" "/>
    <x v="26"/>
    <s v="10:41"/>
    <m/>
    <m/>
    <s v="FAS"/>
    <s v="N"/>
    <s v="N"/>
    <m/>
    <m/>
    <m/>
    <n v="4955991872"/>
    <m/>
    <m/>
    <m/>
    <m/>
    <s v=" "/>
    <x v="0"/>
    <x v="2"/>
    <s v="N"/>
    <s v="N"/>
    <s v="Trailer not hooked up to PG&amp;E assets caught fire. This ignition was not attributable to PG&amp;E assets. Troubleman states the fire was not near any PG&amp;E facilities. This information is preliminary."/>
    <s v="Not PG&amp;E"/>
    <s v="Building"/>
    <m/>
    <m/>
    <s v="Structure-only"/>
    <m/>
    <m/>
    <m/>
    <m/>
    <x v="3"/>
    <x v="1"/>
    <x v="1"/>
    <m/>
    <s v="Overhead"/>
    <m/>
    <m/>
    <m/>
    <m/>
    <s v=" "/>
    <x v="0"/>
    <s v="36.9124350"/>
    <s v="-120.6590550"/>
    <s v="Fresno"/>
    <x v="163"/>
    <n v="12000"/>
    <m/>
    <s v="Unknown"/>
    <s v="Urban"/>
    <m/>
    <m/>
    <m/>
    <m/>
    <s v="N"/>
    <s v="N"/>
    <m/>
    <m/>
    <s v="2021-05-06"/>
    <m/>
    <m/>
    <m/>
    <m/>
    <m/>
    <m/>
    <m/>
    <m/>
    <m/>
    <m/>
    <m/>
    <m/>
    <m/>
    <m/>
    <m/>
    <m/>
    <m/>
    <m/>
    <m/>
    <s v=" "/>
    <s v="YOSEMITE"/>
    <s v="LOS BANOS 02"/>
    <s v="10:41"/>
    <s v="05/06/2021"/>
    <m/>
    <n v="4955991872"/>
    <n v="12155"/>
    <s v="N RUSSELL AVE"/>
    <x v="107"/>
    <n v="36.911259999999999"/>
    <n v="-120.654713"/>
    <s v="Y1TT1HK"/>
    <s v="HEADINGS, THOMAS"/>
    <n v="255371115"/>
    <s v="20210506 11:16"/>
    <n v="1120"/>
    <m/>
    <s v="TRAILER CAUGHT FIRE THAT WASNT HOOKED UP TO PG&amp;E FACILITIES. FIRE WAS NOT NEAR ANY PG&amp;E FACILITY. "/>
    <s v="Y"/>
    <m/>
    <m/>
    <s v="36.9124350,-120.6590550,-190.300000,3D"/>
    <m/>
    <m/>
    <m/>
    <s v="559-294-6818"/>
    <m/>
    <s v="N"/>
    <s v="Y"/>
    <s v="N"/>
    <s v="Clear"/>
    <m/>
    <s v="Private Land"/>
    <m/>
    <s v="Light"/>
    <m/>
    <s v="3rd Party"/>
    <m/>
    <s v="Structure Only"/>
    <m/>
    <s v="Fire Dept"/>
    <m/>
    <s v="Other (Comments)"/>
    <s v="TRAILER"/>
    <x v="0"/>
    <m/>
    <m/>
    <m/>
    <m/>
    <m/>
    <m/>
    <s v=" "/>
    <m/>
    <m/>
    <m/>
    <m/>
    <m/>
    <m/>
    <m/>
    <m/>
    <m/>
    <m/>
    <m/>
    <m/>
    <m/>
    <m/>
    <m/>
    <m/>
    <m/>
    <m/>
    <m/>
    <m/>
    <m/>
    <m/>
    <m/>
    <m/>
    <m/>
    <m/>
    <m/>
    <m/>
    <m/>
    <m/>
    <m/>
    <m/>
    <m/>
    <m/>
    <m/>
    <m/>
    <m/>
    <m/>
    <m/>
    <m/>
    <m/>
    <m/>
    <m/>
    <m/>
    <m/>
    <m/>
    <m/>
  </r>
  <r>
    <x v="195"/>
    <s v="AGFC"/>
    <s v="3 - QC Complete"/>
    <d v="2021-05-06T00:00:00"/>
    <d v="2021-05-06T00:00:00"/>
    <x v="180"/>
    <s v="\\fxshare-nas05\quotashare-fs01\ESA\5 - Ignition Tracking\2021_Ignition_QC_Folders\20210506_1342158_nan_nan_T005282222"/>
    <s v=" "/>
    <m/>
    <m/>
    <m/>
    <m/>
    <m/>
    <x v="0"/>
    <m/>
    <m/>
    <m/>
    <m/>
    <m/>
    <m/>
    <m/>
    <m/>
    <m/>
    <m/>
    <m/>
    <m/>
    <m/>
    <m/>
    <m/>
    <m/>
    <m/>
    <s v=" "/>
    <x v="26"/>
    <s v="05:24"/>
    <d v="2021-05-06T00:00:00"/>
    <s v="05:24"/>
    <s v="FAS"/>
    <s v="N"/>
    <s v="N"/>
    <s v="1342158"/>
    <m/>
    <m/>
    <s v="T005282222"/>
    <m/>
    <m/>
    <m/>
    <m/>
    <s v=" "/>
    <x v="0"/>
    <x v="2"/>
    <s v="N"/>
    <s v="N"/>
    <s v="Third party fire ignited by homeless near underground distribution circuit Contra Costa 2103 21kn line and Contra Costa - Pittsburg 60kv Tranmission line. At least one transmission pole was damaged due to the fire. Both the troubleman and Contra Costa County Fire Department believed the ignition was likely started by homeless encampment. AGFC notes: I have photos and emails provided by Dave Gregory and EII team who looked into this ignition incident. This information is preliminary."/>
    <s v="Not PG&amp;E"/>
    <s v="Other"/>
    <m/>
    <m/>
    <s v="10-99"/>
    <s v="Email from Ben Almario stated 13 acres."/>
    <m/>
    <m/>
    <m/>
    <x v="3"/>
    <x v="1"/>
    <x v="1"/>
    <m/>
    <s v="Overhead"/>
    <m/>
    <m/>
    <m/>
    <m/>
    <s v=" "/>
    <x v="0"/>
    <n v="38.018810000000002"/>
    <n v="-121.819289"/>
    <s v="Contra Costa"/>
    <x v="164"/>
    <n v="21000"/>
    <m/>
    <s v="Cal Fire"/>
    <s v="Urban"/>
    <m/>
    <m/>
    <m/>
    <m/>
    <s v="N"/>
    <s v="N"/>
    <m/>
    <m/>
    <s v="2021-05-06"/>
    <m/>
    <m/>
    <m/>
    <m/>
    <m/>
    <m/>
    <m/>
    <m/>
    <m/>
    <m/>
    <m/>
    <m/>
    <m/>
    <m/>
    <m/>
    <m/>
    <m/>
    <m/>
    <m/>
    <s v=" "/>
    <s v="DIABLO"/>
    <s v="ANTIOCH 03"/>
    <s v="05:24"/>
    <s v="05/06/2021"/>
    <s v="1342158"/>
    <s v="T005282222"/>
    <n v="1"/>
    <s v="MARINA PLZ"/>
    <x v="108"/>
    <n v="38.019799999999996"/>
    <n v="-121.81995999999999"/>
    <s v="D2TMJLQ"/>
    <s v="LUBOVISKI, MILTON"/>
    <n v="13652103"/>
    <s v="20210506 08:25"/>
    <n v="9110"/>
    <m/>
    <s v="fire near transmission line.t line trubleman on site to handel fire and make a tag to change out pole"/>
    <s v="Y"/>
    <m/>
    <m/>
    <s v="37.9760717,-121.8035617,46.500000,3D"/>
    <m/>
    <m/>
    <m/>
    <s v="cal fire"/>
    <m/>
    <s v="Y"/>
    <s v="N"/>
    <m/>
    <s v="Clear"/>
    <m/>
    <s v="County Land"/>
    <m/>
    <s v="Light"/>
    <m/>
    <s v="Vegetation"/>
    <m/>
    <s v="0.25 - 10 Acres"/>
    <m/>
    <s v="Cal Fire"/>
    <m/>
    <s v="Overhead"/>
    <m/>
    <x v="0"/>
    <m/>
    <m/>
    <m/>
    <s v="OTHER GROUND VEGETATION"/>
    <s v="POLE-WOOD"/>
    <s v="N"/>
    <s v=" "/>
    <m/>
    <m/>
    <m/>
    <m/>
    <m/>
    <m/>
    <m/>
    <m/>
    <m/>
    <m/>
    <m/>
    <m/>
    <m/>
    <m/>
    <m/>
    <m/>
    <m/>
    <m/>
    <m/>
    <m/>
    <m/>
    <m/>
    <m/>
    <m/>
    <m/>
    <m/>
    <m/>
    <m/>
    <m/>
    <m/>
    <m/>
    <m/>
    <m/>
    <m/>
    <m/>
    <m/>
    <m/>
    <m/>
    <m/>
    <m/>
    <m/>
    <m/>
    <m/>
    <m/>
    <m/>
    <m/>
    <m/>
  </r>
  <r>
    <x v="196"/>
    <s v="AGFC"/>
    <s v="3 - QC Complete"/>
    <d v="2021-05-06T00:00:00"/>
    <d v="2021-05-06T00:00:00"/>
    <x v="181"/>
    <s v="\\fxshare-nas05\quotashare-fs01\ESA\5 - Ignition Tracking\2021_Ignition_QC_Folders\20210506_nan_nan_nan_T005282212"/>
    <s v=" "/>
    <m/>
    <m/>
    <m/>
    <m/>
    <m/>
    <x v="0"/>
    <m/>
    <m/>
    <m/>
    <m/>
    <m/>
    <m/>
    <m/>
    <m/>
    <m/>
    <m/>
    <m/>
    <m/>
    <m/>
    <m/>
    <m/>
    <m/>
    <m/>
    <s v=" "/>
    <x v="26"/>
    <s v="03:01"/>
    <m/>
    <m/>
    <s v="FAS"/>
    <s v="N"/>
    <s v="N"/>
    <m/>
    <m/>
    <m/>
    <s v="T005282212"/>
    <m/>
    <m/>
    <m/>
    <m/>
    <s v=" "/>
    <x v="0"/>
    <x v="2"/>
    <s v="N"/>
    <s v="N"/>
    <s v="Mobile home fire burnt down service to unit B from troubleman field remarks. Ignition not attributable to PG&amp;E assets. This information is preliminary."/>
    <s v="Not PG&amp;E"/>
    <s v="Building"/>
    <m/>
    <m/>
    <s v="Structure-only"/>
    <m/>
    <m/>
    <m/>
    <m/>
    <x v="3"/>
    <x v="1"/>
    <x v="1"/>
    <m/>
    <s v="Overhead"/>
    <m/>
    <m/>
    <m/>
    <m/>
    <s v=" "/>
    <x v="0"/>
    <n v="35.364887000000003"/>
    <n v="-119.002448"/>
    <s v="Kern"/>
    <x v="165"/>
    <n v="21000"/>
    <m/>
    <s v="Bakersfield FD"/>
    <s v="Urban"/>
    <m/>
    <m/>
    <m/>
    <m/>
    <s v="N"/>
    <s v="N"/>
    <m/>
    <m/>
    <s v="2021-05-06"/>
    <m/>
    <m/>
    <m/>
    <m/>
    <m/>
    <m/>
    <m/>
    <m/>
    <m/>
    <m/>
    <m/>
    <m/>
    <m/>
    <m/>
    <m/>
    <m/>
    <m/>
    <m/>
    <m/>
    <s v=" "/>
    <s v="KERN"/>
    <s v="BAKERSFIELD 02"/>
    <s v="03:01"/>
    <s v="05/06/2021"/>
    <m/>
    <s v="T005282212"/>
    <s v="UNKNOWN"/>
    <s v="EAST 9TH "/>
    <x v="10"/>
    <m/>
    <m/>
    <s v="K1TD3PJ"/>
    <s v="PEREZ, DAVID"/>
    <m/>
    <s v="20210506 04:40"/>
    <n v="9260"/>
    <m/>
    <s v="Responded to call for car pole and found FD on site of trailer fire in rear of 804 Union Ave that caused service to front building to burn to ground. I let FD finish there work so I could get access to make repairs and restore power to front building. while making repairs i recieved call for 911 car pole and went to that before closing out job."/>
    <s v="Y"/>
    <n v="4"/>
    <s v="\\fxshare-nas05\quotashare-fs01\ESA\5 - Ignition Tracking\Fire_Tab_Attachment_Files"/>
    <m/>
    <n v="35.364887000000003"/>
    <n v="-119.002448"/>
    <s v="trailer fire in rear of 804 Union Ave that caused service to front building to b"/>
    <s v="Bakersfield FD"/>
    <m/>
    <s v="N"/>
    <s v="Y"/>
    <m/>
    <s v="Clear"/>
    <m/>
    <s v="Other (Comments)"/>
    <s v="RV in back of lot"/>
    <s v="Calm"/>
    <m/>
    <s v="Unknown"/>
    <m/>
    <s v="Structure Only"/>
    <m/>
    <s v="Fire Dept"/>
    <m/>
    <s v="Overhead"/>
    <m/>
    <x v="0"/>
    <m/>
    <m/>
    <m/>
    <s v="FIRE, HOUSE OR BLDG"/>
    <s v="SERVICE CONDUCTOR"/>
    <s v="N"/>
    <s v=" "/>
    <m/>
    <m/>
    <m/>
    <m/>
    <m/>
    <m/>
    <m/>
    <m/>
    <m/>
    <m/>
    <m/>
    <m/>
    <m/>
    <m/>
    <m/>
    <m/>
    <m/>
    <m/>
    <m/>
    <m/>
    <m/>
    <m/>
    <m/>
    <m/>
    <m/>
    <m/>
    <m/>
    <m/>
    <m/>
    <m/>
    <m/>
    <m/>
    <m/>
    <m/>
    <m/>
    <m/>
    <m/>
    <m/>
    <m/>
    <m/>
    <m/>
    <m/>
    <m/>
    <m/>
    <m/>
    <m/>
    <m/>
  </r>
  <r>
    <x v="197"/>
    <s v="AGFC"/>
    <s v="3 - QC Complete"/>
    <d v="2021-05-05T00:00:00"/>
    <d v="2021-05-05T00:00:00"/>
    <x v="182"/>
    <s v="\\fxshare-nas05\quotashare-fs01\ESA\5 - Ignition Tracking\2021_Ignition_QC_Folders\20210505_nan_nan_nan_2472868667"/>
    <s v=" "/>
    <m/>
    <m/>
    <m/>
    <m/>
    <m/>
    <x v="0"/>
    <m/>
    <m/>
    <m/>
    <m/>
    <m/>
    <m/>
    <m/>
    <m/>
    <m/>
    <m/>
    <m/>
    <m/>
    <m/>
    <m/>
    <m/>
    <m/>
    <m/>
    <s v=" "/>
    <x v="27"/>
    <s v="18:57"/>
    <m/>
    <m/>
    <s v="FAS"/>
    <s v="N"/>
    <s v="N"/>
    <m/>
    <m/>
    <m/>
    <n v="2472868667"/>
    <m/>
    <m/>
    <m/>
    <m/>
    <s v=" "/>
    <x v="0"/>
    <x v="2"/>
    <s v="N"/>
    <s v="N"/>
    <s v="Structure fire, not attributable to PG&amp;E assets. Troubleman FLD remarks say this was a kitchen fire and PG&amp;E power was found to be okay. This information is preliminary."/>
    <s v="Not PG&amp;E"/>
    <s v="Building"/>
    <m/>
    <m/>
    <s v="Structure-only"/>
    <m/>
    <m/>
    <m/>
    <m/>
    <x v="3"/>
    <x v="1"/>
    <x v="1"/>
    <m/>
    <s v="Overhead"/>
    <m/>
    <m/>
    <m/>
    <m/>
    <s v=" "/>
    <x v="0"/>
    <s v="37.6327883"/>
    <s v="-121.8995317"/>
    <s v="Alameda"/>
    <x v="166"/>
    <n v="12000"/>
    <m/>
    <s v="LPFD"/>
    <s v="Urban"/>
    <m/>
    <m/>
    <m/>
    <m/>
    <s v="N"/>
    <s v="N"/>
    <m/>
    <m/>
    <s v="2021-05-05"/>
    <m/>
    <m/>
    <m/>
    <m/>
    <m/>
    <m/>
    <m/>
    <m/>
    <m/>
    <m/>
    <m/>
    <m/>
    <m/>
    <m/>
    <m/>
    <m/>
    <m/>
    <m/>
    <m/>
    <s v=" "/>
    <s v="MISSION"/>
    <s v="LIVERMORE 02"/>
    <s v="18:57"/>
    <s v="05/05/2021"/>
    <m/>
    <n v="2472868667"/>
    <n v="84"/>
    <s v="CASTLEWOOD DR"/>
    <x v="109"/>
    <n v="37.632714999999997"/>
    <n v="-121.89924600000001"/>
    <s v="M3TBKP2"/>
    <s v="PHARRIS, BRAD"/>
    <n v="13151105"/>
    <s v="20210505 19:34"/>
    <n v="1121"/>
    <m/>
    <s v="structure fire in kitchen main breaker off electrician to isolate circuits pge pwr ok"/>
    <s v="Y"/>
    <m/>
    <m/>
    <s v="37.6327883,-121.8995317,234.300000,3D"/>
    <m/>
    <m/>
    <s v="kitchen fire"/>
    <s v="LPFD925-447-4257"/>
    <m/>
    <s v="N"/>
    <s v="Y"/>
    <s v="N"/>
    <s v="Clear"/>
    <m/>
    <s v="Structures"/>
    <m/>
    <s v="Calm"/>
    <m/>
    <s v="3rd Party"/>
    <m/>
    <s v="Structure Only"/>
    <m/>
    <s v="Fire Dept"/>
    <m/>
    <s v="Overhead"/>
    <m/>
    <x v="0"/>
    <m/>
    <m/>
    <m/>
    <m/>
    <m/>
    <m/>
    <s v=" "/>
    <m/>
    <m/>
    <m/>
    <m/>
    <m/>
    <m/>
    <m/>
    <m/>
    <m/>
    <m/>
    <m/>
    <m/>
    <m/>
    <m/>
    <m/>
    <m/>
    <m/>
    <m/>
    <m/>
    <m/>
    <m/>
    <m/>
    <m/>
    <m/>
    <m/>
    <m/>
    <m/>
    <m/>
    <m/>
    <m/>
    <m/>
    <m/>
    <m/>
    <m/>
    <m/>
    <m/>
    <m/>
    <m/>
    <m/>
    <m/>
    <m/>
    <m/>
    <m/>
    <m/>
    <m/>
    <m/>
    <m/>
  </r>
  <r>
    <x v="198"/>
    <s v="AGFC"/>
    <s v="3 - QC Complete"/>
    <d v="2021-05-05T00:00:00"/>
    <d v="2021-05-05T00:00:00"/>
    <x v="183"/>
    <s v="\\fxshare-nas05\quotashare-fs01\ESA\5 - Ignition Tracking\2021_Ignition_QC_Folders\20210505_nan_nan_nan_1541833"/>
    <s v=" "/>
    <m/>
    <m/>
    <m/>
    <m/>
    <m/>
    <x v="0"/>
    <m/>
    <m/>
    <m/>
    <m/>
    <m/>
    <m/>
    <m/>
    <m/>
    <m/>
    <m/>
    <m/>
    <m/>
    <m/>
    <m/>
    <m/>
    <m/>
    <m/>
    <s v=" "/>
    <x v="27"/>
    <s v="14:19"/>
    <m/>
    <m/>
    <s v="FAS"/>
    <s v="N"/>
    <s v="Y"/>
    <m/>
    <m/>
    <m/>
    <n v="1541833"/>
    <m/>
    <m/>
    <m/>
    <m/>
    <s v=" "/>
    <x v="0"/>
    <x v="2"/>
    <s v="N"/>
    <s v="N"/>
    <s v="Duplicate of index 500. Vegetation fire with unknown cause at this time. See EOC summary for a detailed description on ignition event. EOC Preliminary: On May, 5, 2021, at approximately 1408 hours, two load side cut-out fuses were tripped on the Sunol 1101 12 kV circuit as a result of the Andrade fire in Sunol, CA. The fire was located near the intersection of 680 and Andrade Rd. The fire, as of 1520 hours, was approximately 1.5 acres in size and was burning in an empty, grassy field. The outage associated with the tripped fuses interrupted the service of 735 customers. The responding troubleman stated that there was no property damage or injuries associated with the ignition. The troubleman inspected the line and did not observe any vegetation or animals or birds that may have contacted the circuit and tripped the fuses. The troubleman stated that there was no indication that the ignition was attributable to PG&amp;E assets and the suppressing agencies also did not believe the ignition originated from PG&amp;E assets and the fuses may have tripped due to smoke or heat from the fire. The troubleman also stated that no PG&amp;E poles were damaged by the ignition. The troubleman observed a slight breeze in the location of the fire but did not indicate that the winds were excessive in nature. The Livermore-Pleasanton FD and Cal Fire were on scene supressing the ignition. The troubleman stated that he left a note for the repair crew to retain the tripped fuses for further evaluation. This information is preliminary."/>
    <s v="Not PG&amp;E"/>
    <s v="Other"/>
    <m/>
    <m/>
    <s v="0.26-9.99"/>
    <s v="2 acres"/>
    <m/>
    <m/>
    <m/>
    <x v="4"/>
    <x v="1"/>
    <x v="1"/>
    <m/>
    <s v="Overhead"/>
    <m/>
    <m/>
    <m/>
    <m/>
    <s v=" "/>
    <x v="0"/>
    <s v="37.5760633"/>
    <s v="-121.8816067"/>
    <s v="Alameda"/>
    <x v="167"/>
    <n v="12000"/>
    <m/>
    <s v="Cal Fire/Livermore/Pleasanton FD"/>
    <s v="Herbaceous"/>
    <m/>
    <m/>
    <n v="530"/>
    <m/>
    <s v="N"/>
    <s v="N"/>
    <m/>
    <m/>
    <s v="2021-05-05"/>
    <m/>
    <m/>
    <m/>
    <m/>
    <m/>
    <m/>
    <m/>
    <m/>
    <m/>
    <m/>
    <m/>
    <m/>
    <m/>
    <m/>
    <m/>
    <m/>
    <m/>
    <m/>
    <m/>
    <s v=" "/>
    <s v="MISSION"/>
    <s v="LIVERMORE 02"/>
    <s v="14:19"/>
    <s v="05/05/2021"/>
    <m/>
    <n v="1541833"/>
    <s v="UNKNOWN"/>
    <s v="PREMISES DO NOT CHANGE"/>
    <x v="110"/>
    <n v="37.564543999999998"/>
    <n v="-121.88252799999999"/>
    <s v="M3TBKP2"/>
    <s v="PHARRIS, BRAD"/>
    <m/>
    <s v="20210505 16:10"/>
    <n v="1102"/>
    <m/>
    <s v="crew to replace co11130 pt44h cutouts and all connections install new pt63 cutouts possible cause of fire "/>
    <s v="Y"/>
    <n v="1"/>
    <s v="\\fxshare-nas05\quotashare-fs01\ESA\5 - Ignition Tracking\Fire_Tab_Attachment_Files"/>
    <s v="37.5760633,-121.8816067,84.400000,3D"/>
    <m/>
    <m/>
    <s v="livermore/pleasanton FD also Cal fire"/>
    <s v="CHP 707-641-8300"/>
    <m/>
    <s v="N"/>
    <s v="Y"/>
    <s v="Y"/>
    <s v="Clear"/>
    <m/>
    <s v="Private Land"/>
    <m/>
    <s v="Calm"/>
    <m/>
    <s v="Unknown"/>
    <m/>
    <s v="0.25 - 10 Acres"/>
    <s v="2 acres"/>
    <s v="Cal Fire"/>
    <m/>
    <s v="Overhead"/>
    <m/>
    <x v="0"/>
    <m/>
    <s v="Cal Fire"/>
    <s v="looking for cause unknown"/>
    <m/>
    <m/>
    <m/>
    <s v=" "/>
    <m/>
    <m/>
    <m/>
    <m/>
    <m/>
    <m/>
    <m/>
    <m/>
    <m/>
    <m/>
    <m/>
    <m/>
    <m/>
    <m/>
    <m/>
    <m/>
    <m/>
    <m/>
    <m/>
    <m/>
    <m/>
    <m/>
    <m/>
    <m/>
    <m/>
    <m/>
    <m/>
    <m/>
    <m/>
    <m/>
    <m/>
    <m/>
    <m/>
    <m/>
    <m/>
    <m/>
    <m/>
    <m/>
    <m/>
    <m/>
    <m/>
    <m/>
    <m/>
    <m/>
    <m/>
    <m/>
    <m/>
  </r>
  <r>
    <x v="199"/>
    <s v="B1HE"/>
    <s v="1 - QC Not Started"/>
    <m/>
    <m/>
    <x v="184"/>
    <s v="\\fxshare-nas05\quotashare-fs01\ESA\5 - Ignition Tracking\2021_Ignition_QC_Folders\20210505_1341827_21-0057442_nan_T005281857"/>
    <s v=" "/>
    <m/>
    <m/>
    <m/>
    <m/>
    <m/>
    <x v="0"/>
    <m/>
    <m/>
    <m/>
    <m/>
    <m/>
    <m/>
    <m/>
    <m/>
    <m/>
    <m/>
    <m/>
    <m/>
    <m/>
    <m/>
    <m/>
    <m/>
    <m/>
    <s v=" "/>
    <x v="27"/>
    <s v="14:18"/>
    <d v="2021-05-05T00:00:00"/>
    <s v="14:18"/>
    <s v="FAS"/>
    <s v="N"/>
    <s v="N"/>
    <s v="1341827"/>
    <s v="21-0057442"/>
    <m/>
    <s v="T005281857"/>
    <m/>
    <m/>
    <m/>
    <m/>
    <s v=" "/>
    <x v="1"/>
    <x v="1"/>
    <s v="Y"/>
    <s v="Y"/>
    <m/>
    <s v="Unknown"/>
    <s v="Vegetation"/>
    <m/>
    <m/>
    <s v="0.25 - 10 Acres"/>
    <s v="2 arces"/>
    <m/>
    <m/>
    <m/>
    <x v="1"/>
    <x v="1"/>
    <x v="1"/>
    <m/>
    <s v="Overhead"/>
    <m/>
    <m/>
    <m/>
    <m/>
    <s v=" "/>
    <x v="0"/>
    <s v="37.5760683"/>
    <s v="-121.8815867"/>
    <s v="Alameda"/>
    <x v="167"/>
    <n v="12000"/>
    <m/>
    <s v="Cal Fire/Livermore/Pleasanton FD"/>
    <m/>
    <m/>
    <s v="Andrade"/>
    <n v="530"/>
    <m/>
    <s v="N"/>
    <s v="N"/>
    <m/>
    <m/>
    <s v="2021-05-05"/>
    <m/>
    <m/>
    <m/>
    <m/>
    <m/>
    <m/>
    <m/>
    <m/>
    <m/>
    <m/>
    <m/>
    <m/>
    <m/>
    <m/>
    <m/>
    <m/>
    <m/>
    <m/>
    <m/>
    <s v=" "/>
    <s v="MISSION"/>
    <s v="LIVERMORE 02"/>
    <s v="14:18"/>
    <s v="05/05/2021"/>
    <s v="1341827"/>
    <s v="T005281857"/>
    <n v="11600"/>
    <s v="PLEASANTON SUNOL RD"/>
    <x v="110"/>
    <n v="37.586750000000002"/>
    <n v="-121.86967"/>
    <s v="M3TBKP2"/>
    <s v="PHARRIS, BRAD"/>
    <n v="1424"/>
    <s v="20210505 16:16"/>
    <n v="9110"/>
    <n v="1"/>
    <s v="crew to replace co11130 pt44h with 63h cutouts and all overhead primary connections pgs possible fire cause"/>
    <s v="Y"/>
    <n v="1"/>
    <s v="\\fxshare-nas05\quotashare-fs01\ESA\5 - Ignition Tracking\Fire_Tab_Attachment_Files"/>
    <s v="37.5760683,-121.8815867,82.600000,2D"/>
    <m/>
    <m/>
    <s v="cal fire"/>
    <s v="CHP 707-641-8300"/>
    <m/>
    <s v="N"/>
    <s v="Y"/>
    <m/>
    <s v="Clear"/>
    <m/>
    <s v="Private Land"/>
    <m/>
    <s v="Calm"/>
    <m/>
    <s v="Unknown"/>
    <m/>
    <s v="0.25 - 10 Acres"/>
    <s v="2 arces"/>
    <s v="Cal Fire"/>
    <m/>
    <s v="Overhead"/>
    <m/>
    <x v="0"/>
    <m/>
    <m/>
    <m/>
    <s v="PATROL-FOUND NOTHING"/>
    <s v="CUTOUT, FUSE HOLDER"/>
    <s v="N"/>
    <s v=" "/>
    <s v="Unplanned"/>
    <s v="Mission"/>
    <s v="Livermore"/>
    <s v="014241101, SUNOL-1101"/>
    <s v="21-0057442"/>
    <s v="Unplanned"/>
    <s v="Combination;32-90 F"/>
    <s v="28"/>
    <s v="20797"/>
    <s v="YES"/>
    <s v=" "/>
    <s v="Sustained"/>
    <s v="No"/>
    <s v="11130"/>
    <s v="OH"/>
    <s v="Fuse"/>
    <s v="1341827"/>
    <s v=" "/>
    <s v=" "/>
    <s v="05/05/21 16:37"/>
    <s v=" "/>
    <s v="N/S/O HWY 680 @ ANDRADE RD OFFRAMP"/>
    <s v="PHARRIS, BRAD 925 525-3942: hwy 680 and andrade sunol"/>
    <s v="OJ JUMPERS TWD REG REBEC FOR IDLE LINE OPEN|SW 13218 CLOSE|SC 7610 OPEN"/>
    <s v=" "/>
    <s v=" "/>
    <s v="No"/>
    <s v="Unknown Cause, Patrol - found nothing"/>
    <s v=" "/>
    <s v="No"/>
    <s v=" "/>
    <m/>
    <m/>
    <m/>
    <m/>
    <m/>
    <m/>
    <m/>
    <m/>
    <m/>
    <m/>
    <m/>
    <m/>
    <m/>
    <m/>
    <m/>
    <m/>
  </r>
  <r>
    <x v="200"/>
    <s v="AGFC"/>
    <s v="3 - QC Complete"/>
    <d v="2021-05-05T00:00:00"/>
    <d v="2021-05-05T00:00:00"/>
    <x v="185"/>
    <s v="\\fxshare-nas05\quotashare-fs01\ESA\5 - Ignition Tracking\2021_Ignition_QC_Folders\20210505_nan_nan_nan_T005281794"/>
    <s v=" "/>
    <m/>
    <m/>
    <m/>
    <m/>
    <m/>
    <x v="0"/>
    <m/>
    <m/>
    <m/>
    <m/>
    <m/>
    <m/>
    <m/>
    <m/>
    <m/>
    <m/>
    <m/>
    <m/>
    <m/>
    <m/>
    <m/>
    <m/>
    <m/>
    <s v=" "/>
    <x v="27"/>
    <s v="13:15"/>
    <m/>
    <m/>
    <s v="FAS"/>
    <s v="N"/>
    <s v="N"/>
    <m/>
    <m/>
    <m/>
    <s v="T005281794"/>
    <m/>
    <m/>
    <m/>
    <m/>
    <s v=" "/>
    <x v="0"/>
    <x v="2"/>
    <s v="N"/>
    <s v="N"/>
    <s v="Other fire, not attributable to PG&amp;E assets. Third party was burning weeds at location and the fire ended up burning the base of PG&amp;E pole. This information is preliminary."/>
    <s v="Not PG&amp;E"/>
    <s v="Vegetation"/>
    <m/>
    <m/>
    <s v="&lt;3 meters of linear travel"/>
    <m/>
    <m/>
    <m/>
    <m/>
    <x v="3"/>
    <x v="1"/>
    <x v="1"/>
    <m/>
    <s v="Overhead"/>
    <m/>
    <m/>
    <m/>
    <m/>
    <s v=" "/>
    <x v="0"/>
    <s v="36.6169700"/>
    <s v="-119.9537733"/>
    <s v="Fresno"/>
    <x v="168"/>
    <n v="12000"/>
    <m/>
    <s v="Cal Fire"/>
    <s v="Agriculture"/>
    <m/>
    <m/>
    <m/>
    <m/>
    <s v="N"/>
    <s v="N"/>
    <m/>
    <m/>
    <s v="2021-05-05"/>
    <m/>
    <m/>
    <m/>
    <m/>
    <m/>
    <m/>
    <m/>
    <m/>
    <m/>
    <m/>
    <m/>
    <m/>
    <m/>
    <m/>
    <m/>
    <m/>
    <m/>
    <m/>
    <m/>
    <s v=" "/>
    <s v="FRESNO"/>
    <s v="FRESNO 01"/>
    <s v="13:15"/>
    <s v="05/05/2021"/>
    <m/>
    <s v="T005281794"/>
    <s v="UNKNOWN"/>
    <s v="SOUTH AVE"/>
    <x v="111"/>
    <m/>
    <m/>
    <s v="F6TJMRY"/>
    <s v="ROGERS, JAMES"/>
    <m/>
    <s v="20210505 13:55"/>
    <n v="9320"/>
    <m/>
    <s v="GRASS FIRE CHARED POLE SLIGHTLY CHK PWR OK "/>
    <s v="Y"/>
    <m/>
    <m/>
    <s v="36.6169700,-119.9537733,-71.900000,3D"/>
    <m/>
    <m/>
    <m/>
    <s v="CAL FIRE"/>
    <m/>
    <s v="N"/>
    <s v="Y"/>
    <m/>
    <s v="Clear"/>
    <m/>
    <s v="Private Land"/>
    <m/>
    <s v="Calm"/>
    <m/>
    <s v="Vegetation"/>
    <m/>
    <s v="&lt; 1 meter"/>
    <m/>
    <s v="Fire Dept"/>
    <m/>
    <s v="Overhead"/>
    <m/>
    <x v="1"/>
    <s v="WORKER AT SITE SAID HE WAS BURNING WEEDS AT LOCATION "/>
    <s v="PG&amp;E Employee"/>
    <s v="JAMES ROGERS JMRY"/>
    <s v="PATROL-FOUND NOTHING"/>
    <m/>
    <s v="N"/>
    <s v=" "/>
    <m/>
    <m/>
    <m/>
    <m/>
    <m/>
    <m/>
    <m/>
    <m/>
    <m/>
    <m/>
    <m/>
    <m/>
    <m/>
    <m/>
    <m/>
    <m/>
    <m/>
    <m/>
    <m/>
    <m/>
    <m/>
    <m/>
    <m/>
    <m/>
    <m/>
    <m/>
    <m/>
    <m/>
    <m/>
    <m/>
    <m/>
    <m/>
    <m/>
    <m/>
    <m/>
    <m/>
    <m/>
    <m/>
    <m/>
    <m/>
    <m/>
    <m/>
    <m/>
    <m/>
    <m/>
    <m/>
    <m/>
  </r>
  <r>
    <x v="201"/>
    <s v="AGFC"/>
    <s v="3 - QC Complete"/>
    <d v="2021-05-05T00:00:00"/>
    <d v="2021-05-05T00:00:00"/>
    <x v="186"/>
    <s v="\\fxshare-nas05\quotashare-fs01\ESA\5 - Ignition Tracking\2021_Ignition_QC_Folders\20210505_nan_nan_nan_0885505841"/>
    <s v=" "/>
    <m/>
    <m/>
    <m/>
    <m/>
    <m/>
    <x v="0"/>
    <m/>
    <m/>
    <m/>
    <m/>
    <m/>
    <m/>
    <m/>
    <m/>
    <m/>
    <m/>
    <m/>
    <m/>
    <m/>
    <m/>
    <m/>
    <m/>
    <m/>
    <s v=" "/>
    <x v="27"/>
    <s v="13:15"/>
    <m/>
    <m/>
    <s v="FAS"/>
    <s v="N"/>
    <s v="N"/>
    <m/>
    <m/>
    <m/>
    <n v="885505841"/>
    <m/>
    <m/>
    <m/>
    <m/>
    <s v=" "/>
    <x v="0"/>
    <x v="2"/>
    <s v="N"/>
    <s v="N"/>
    <s v="Structure fire, not attributable to PG&amp;E. Barn caught fire and troubleman says PG&amp;E facility was 100' away from fire. This information is preliminary."/>
    <s v="Not PG&amp;E"/>
    <s v="Building"/>
    <m/>
    <m/>
    <s v="&lt;0.25"/>
    <m/>
    <m/>
    <m/>
    <m/>
    <x v="3"/>
    <x v="1"/>
    <x v="1"/>
    <m/>
    <s v="Overhead"/>
    <m/>
    <m/>
    <m/>
    <m/>
    <s v=" "/>
    <x v="0"/>
    <s v="40.4296150"/>
    <s v="-122.4131717"/>
    <s v="Shasta"/>
    <x v="150"/>
    <n v="12000"/>
    <m/>
    <s v="Happy Valley FD/Cal Fire"/>
    <s v="Herbaceous"/>
    <m/>
    <m/>
    <n v="246"/>
    <m/>
    <s v="N"/>
    <s v="N"/>
    <m/>
    <m/>
    <s v="2021-05-05"/>
    <m/>
    <m/>
    <m/>
    <m/>
    <m/>
    <m/>
    <m/>
    <m/>
    <m/>
    <m/>
    <m/>
    <m/>
    <m/>
    <m/>
    <m/>
    <m/>
    <m/>
    <m/>
    <m/>
    <s v=" "/>
    <s v="NORTH VALLEY"/>
    <s v="REDDING 03"/>
    <s v="13:15"/>
    <s v="05/05/2021"/>
    <m/>
    <s v="0885505841"/>
    <n v="17376"/>
    <s v="BRIGHT PATH"/>
    <x v="33"/>
    <n v="40.428517999999997"/>
    <n v="-122.411345"/>
    <s v="V8TSBN3"/>
    <s v="NEILEY, STEVE"/>
    <n v="103441102"/>
    <s v="20210505 15:23"/>
    <n v="1120"/>
    <m/>
    <s v="BARN CAUGHT FIRE CUSTOMERS SI DE PGE STOPS OVER 100' AWAY FROM STRUCTURE. CANNOT PULL METER SO PULLED HIGH SIDE JUMPERS OF TX"/>
    <s v="Y"/>
    <n v="3"/>
    <s v="\\fxshare-nas05\quotashare-fs01\ESA\5 - Ignition Tracking\Fire_Tab_Attachment_Files"/>
    <s v="40.4296150,-122.4131717,228.100000,3D"/>
    <m/>
    <m/>
    <s v="17376 BRIGHT PATH/ BEYOND PGE ON CUST SIDE SUSPECTED ARSON MTR IS 100' AWAY "/>
    <s v="BILL DUNLAP/530-515-8919"/>
    <m/>
    <s v="N"/>
    <s v="Y"/>
    <s v="Y"/>
    <s v="Clear"/>
    <m/>
    <s v="Private Land"/>
    <m/>
    <s v="Breezy"/>
    <m/>
    <s v="3rd Party"/>
    <m/>
    <s v="3 meters - 0.25 Acres"/>
    <m/>
    <s v="Fire Dept"/>
    <m/>
    <s v="Other (Comments)"/>
    <s v="HAPPY VALLEY FD, CAL FIRE"/>
    <x v="1"/>
    <s v="PHOTOS"/>
    <s v="Other (Comments)"/>
    <s v="SBN3"/>
    <m/>
    <m/>
    <m/>
    <s v=" "/>
    <m/>
    <m/>
    <m/>
    <m/>
    <m/>
    <m/>
    <m/>
    <m/>
    <m/>
    <m/>
    <m/>
    <m/>
    <m/>
    <m/>
    <m/>
    <m/>
    <m/>
    <m/>
    <m/>
    <m/>
    <m/>
    <m/>
    <m/>
    <m/>
    <m/>
    <m/>
    <m/>
    <m/>
    <m/>
    <m/>
    <m/>
    <m/>
    <m/>
    <m/>
    <m/>
    <m/>
    <m/>
    <m/>
    <m/>
    <m/>
    <m/>
    <m/>
    <m/>
    <m/>
    <m/>
    <m/>
    <m/>
  </r>
  <r>
    <x v="202"/>
    <s v="S7RM"/>
    <s v="3 - QC Complete"/>
    <d v="2021-05-13T00:00:00"/>
    <d v="2021-05-13T00:00:00"/>
    <x v="187"/>
    <s v="\\fxshare-nas05\quotashare-fs01\ESA\5 - Ignition Tracking\2021_Ignition_QC_Folders\20210505_1341723_21-0057465_nan_T005281781"/>
    <s v=" "/>
    <m/>
    <m/>
    <m/>
    <m/>
    <m/>
    <x v="0"/>
    <m/>
    <m/>
    <m/>
    <m/>
    <m/>
    <m/>
    <m/>
    <m/>
    <m/>
    <m/>
    <s v="Y"/>
    <d v="2021-05-13T00:00:00"/>
    <d v="2021-05-13T00:00:00"/>
    <s v="DADO"/>
    <s v="(209)625-6399"/>
    <s v="fire size info."/>
    <m/>
    <s v=" "/>
    <x v="27"/>
    <d v="1899-12-30T13:05:00"/>
    <d v="2021-05-05T00:00:00"/>
    <d v="1899-12-30T13:05:00"/>
    <s v="FAS"/>
    <s v="N"/>
    <s v="N"/>
    <s v="1341723"/>
    <s v="21-0057465"/>
    <m/>
    <s v="T005281781"/>
    <m/>
    <m/>
    <m/>
    <s v="PG&amp;E_497_ignition_20210505_1.jpg"/>
    <s v=" "/>
    <x v="2"/>
    <x v="0"/>
    <s v="Y"/>
    <s v="Y"/>
    <s v="On May 5th, 2021 at 13:07 hrs. a PG &amp; E Troubleman was dispatched to the Herdlyn 1102 12 KV Distribution circuit near Hansen Rd. in the City of Tracy in response to a report of lines arcing and a grass fire below.  Upon the arrival of the Troubleman he noted what appeared to be communications lines sagging down and two small grass fires.  The total fire size was between 3 Meters and 0.25 acres and the fire was suppressed by a homeowner.  Initial analysis indicates that a 3rd party vehicle with a tall antenna hit the Comcast lines causing the lines to shake, making contact with the racked secondary lines and arc resulting in 2 blown fuses and an ignition in the vegetation below.  The responding troubleman indicated that the transformer was blown and he was able to refuse 2 of the transformer fuses in the field therefore no EC tag was made for this incident and he closed out the tag in FAS.  "/>
    <s v="PG&amp;E"/>
    <s v="Vegetation"/>
    <s v="D"/>
    <s v="D"/>
    <s v="&lt;0.25"/>
    <s v="In bushes and grass-about a 1/4 acre."/>
    <m/>
    <m/>
    <m/>
    <x v="6"/>
    <x v="2"/>
    <x v="12"/>
    <s v="Y"/>
    <s v="Overhead"/>
    <s v="Secondary"/>
    <s v="Conductor - Racked Secondary"/>
    <s v="fuses"/>
    <s v="Circuit ID: 163741102"/>
    <s v=" "/>
    <x v="0"/>
    <n v="37.743262000000001"/>
    <n v="-121.513288"/>
    <s v="San Joaquin"/>
    <x v="169"/>
    <n v="12000"/>
    <m/>
    <s v="Other (Comments)-nan"/>
    <s v="Urban"/>
    <m/>
    <m/>
    <m/>
    <m/>
    <s v="N"/>
    <s v="N"/>
    <m/>
    <m/>
    <s v="2021-05-05"/>
    <m/>
    <m/>
    <m/>
    <m/>
    <m/>
    <m/>
    <m/>
    <m/>
    <m/>
    <m/>
    <m/>
    <m/>
    <m/>
    <m/>
    <m/>
    <m/>
    <m/>
    <m/>
    <m/>
    <s v=" "/>
    <s v="STOCKTON"/>
    <s v="TRACY"/>
    <s v="13:07"/>
    <s v="05/05/2021"/>
    <s v="1341723"/>
    <s v="T005281781"/>
    <n v="23607"/>
    <s v="HANSEN RD"/>
    <x v="64"/>
    <n v="37.743279999999999"/>
    <n v="-121.51305000000001"/>
    <s v="Q3TDADO"/>
    <s v="DIEBNER, DAVID"/>
    <n v="163741102"/>
    <s v="20210505 15:16"/>
    <n v="9002"/>
    <m/>
    <s v="CUSTOMER STATES CAR WITH TALL ANTENNA HIT COMCAST LINES AND POSSIBLY RACK SECONDARY CAUSING ARCING AND 2 SMALL GRASS FIRES BLOWING 2 FUSES  REFUSED CK PWR OK"/>
    <s v="Y"/>
    <n v="4"/>
    <s v="\\fxshare-nas05\quotashare-fs01\ESA\5 - Ignition Tracking\Fire_Tab_Attachment_Files"/>
    <m/>
    <n v="37.743262000000001"/>
    <n v="-121.513288"/>
    <m/>
    <m/>
    <m/>
    <s v="N"/>
    <s v="Y"/>
    <m/>
    <s v="Clear"/>
    <m/>
    <s v="Private Land"/>
    <m/>
    <s v="Calm"/>
    <m/>
    <s v="Vegetation"/>
    <m/>
    <s v="&lt; 1 meter"/>
    <m/>
    <s v="Other (Comments)"/>
    <s v="HOME OWNER"/>
    <s v="Overhead"/>
    <m/>
    <x v="1"/>
    <s v="PICTURES"/>
    <s v="PG&amp;E Employee"/>
    <m/>
    <s v="VEHICLE"/>
    <s v="CONDUCTOR, OVERHEAD"/>
    <s v="N"/>
    <s v=""/>
    <s v="Unplanned"/>
    <s v="Stockton"/>
    <s v="Stockton"/>
    <s v="163741102, HERDLYN-1102"/>
    <s v="21-0057465"/>
    <s v="Unplanned"/>
    <s v="Clear;32-90 F"/>
    <s v="2"/>
    <s v="144"/>
    <s v="NO"/>
    <s v="Line to Ground"/>
    <s v="Sustained"/>
    <s v="No"/>
    <s v="MTR#1008708249"/>
    <s v="OH"/>
    <s v="Transformer"/>
    <s v="1341723"/>
    <s v="Conductor, Overhead, Arcing"/>
    <s v=" "/>
    <s v=" "/>
    <s v=" "/>
    <s v="23607 Hansen Rd"/>
    <s v="DIEBNER, DAVID // 1883: RACK SECONDARY"/>
    <s v=" "/>
    <s v=" "/>
    <s v=" "/>
    <s v="No"/>
    <s v="3rd Party, Vehicle"/>
    <s v=" "/>
    <s v="No"/>
    <s v=" "/>
    <m/>
    <m/>
    <m/>
    <m/>
    <m/>
    <m/>
    <m/>
    <m/>
    <m/>
    <m/>
    <m/>
    <m/>
    <m/>
    <m/>
    <m/>
    <s v=""/>
  </r>
  <r>
    <x v="203"/>
    <s v="TLAL"/>
    <s v="3 - QC Complete"/>
    <d v="2021-05-07T00:00:00"/>
    <d v="2021-05-07T00:00:00"/>
    <x v="188"/>
    <s v="\\fxshare-nas05\quotashare-fs01\ESA\5 - Ignition Tracking\2021_Ignition_QC_Folders\20210505_1341690_21-0057328_nan_T005281738"/>
    <s v=" "/>
    <s v="Y"/>
    <s v="TLAL"/>
    <s v="Outage Time Updated"/>
    <d v="2021-05-07T00:00:00"/>
    <m/>
    <x v="0"/>
    <m/>
    <m/>
    <m/>
    <m/>
    <m/>
    <m/>
    <m/>
    <m/>
    <m/>
    <m/>
    <m/>
    <m/>
    <m/>
    <m/>
    <m/>
    <m/>
    <m/>
    <s v=" "/>
    <x v="27"/>
    <s v="12:22"/>
    <d v="2021-05-05T00:00:00"/>
    <d v="1899-12-30T12:37:00"/>
    <s v="FAS"/>
    <s v="N"/>
    <s v="N"/>
    <s v="1341690"/>
    <s v="21-0057328"/>
    <m/>
    <s v="T005281738"/>
    <m/>
    <m/>
    <m/>
    <s v="PG&amp;E_496_Ignition_20210505_2.jpg"/>
    <s v=" "/>
    <x v="0"/>
    <x v="0"/>
    <s v="Y"/>
    <s v="N"/>
    <s v="On May 5, 2021 at 1236 hours, a PG&amp;E Troubleman patrolled the Oakland K 1104 12kV Distribution Circuit number 012101104, in the Tier 3 Local Responsibility area in front of 6631 Saroni Drive in Oakland. He observed a non-PG&amp;E affiliated tree-crew, Luis's Tree Services (License # 721502), that was performing work on a tree. The tree crew lost the branch as it fell onto our conductors, which then blew two fuses of fuse 6953 and the branch caught fire. Initial analysis indicates that a tree branch fell into a conductor and that caused the lines to get together, made contact, sparked, and resulted in an ignition. The Oakland Fire Department responded to and extinguished the fire. The 33-minute sustained fuse-level outage affected 44 customers. All the repairs were completed and the line was returned to service on May 5, 2021. This ignition did not meet the reporting criteria, because the fire was not greater than one linear meter. This information is preliminary."/>
    <s v="PG&amp;E"/>
    <s v="Vegetation"/>
    <s v="D"/>
    <s v="D"/>
    <s v="&lt;3 meters of linear travel"/>
    <s v="BRANCH BURNED ONLY"/>
    <m/>
    <m/>
    <m/>
    <x v="6"/>
    <x v="2"/>
    <x v="2"/>
    <s v="Y"/>
    <s v="Overhead"/>
    <s v="Primary"/>
    <s v="Conductor - Primary"/>
    <s v="Conductor"/>
    <s v="Circuit ID: 012101104, SAP ID: 101361705"/>
    <s v=" "/>
    <x v="2"/>
    <n v="37.832045000000001"/>
    <n v="-122.2019181"/>
    <s v="Alameda"/>
    <x v="170"/>
    <n v="12000"/>
    <m/>
    <s v="Oakland FD"/>
    <s v="Urban"/>
    <m/>
    <m/>
    <n v="530"/>
    <m/>
    <s v="N"/>
    <s v="N"/>
    <m/>
    <m/>
    <s v="2021-05-05"/>
    <m/>
    <m/>
    <m/>
    <m/>
    <m/>
    <m/>
    <m/>
    <m/>
    <m/>
    <m/>
    <m/>
    <m/>
    <m/>
    <m/>
    <m/>
    <m/>
    <m/>
    <m/>
    <m/>
    <s v=" "/>
    <s v="EAST BAY"/>
    <s v="OAKLAND 03"/>
    <s v="12:22"/>
    <s v="05/05/2021"/>
    <s v="1341690"/>
    <s v="T005281738"/>
    <s v="6631"/>
    <s v="SARONI DR"/>
    <x v="63"/>
    <n v="37.832809999999988"/>
    <n v="-122.20479"/>
    <s v="E1TAXOC"/>
    <s v="OSTI, RANDY"/>
    <n v="12101104"/>
    <s v="20210505 13:47"/>
    <n v="9190"/>
    <m/>
    <s v="TREE CREW LOST BRANCH AND CAUSED FUSE LEVEL OUTAGE; BRANCH CAUGHT FIRE; FILLED OUT FIRE FORM; ALL CUSTS RESTORED"/>
    <s v="Y"/>
    <n v="4"/>
    <s v="\\fxshare-nas05\quotashare-fs01\ESA\5 - Ignition Tracking\Fire_Tab_Attachment_Files"/>
    <m/>
    <n v="37.832045000000001"/>
    <n v="-122.2019181"/>
    <s v="TREE CREW LOST CONTROL OF BRANCH; BRANCH CAUGHT FIRE, BLEW FUSE"/>
    <s v="OAKLAND FIRE DEPT, 510.238.3331"/>
    <m/>
    <s v="N"/>
    <s v="Y"/>
    <m/>
    <s v="Clear"/>
    <m/>
    <s v="PG&amp;E Only"/>
    <m/>
    <s v="Light"/>
    <m/>
    <s v="3rd Party"/>
    <s v="LUIS'S TREE SERVICES, LIC# 721502"/>
    <s v="&lt; 1 meter"/>
    <s v="BRANCH BURNED ONLY"/>
    <s v="Fire Dept"/>
    <s v="OFD"/>
    <s v="Overhead"/>
    <s v="1PH TANGENT"/>
    <x v="1"/>
    <s v="PICTURES"/>
    <s v="PG&amp;E Employee"/>
    <s v="RANDY OSTI"/>
    <s v="TREE-BRANCH FELL INTO LINE"/>
    <s v="CONDUCTOR, OVERHEAD"/>
    <s v="N"/>
    <s v=" "/>
    <s v="Unplanned"/>
    <s v="East Bay"/>
    <s v="Central"/>
    <s v="012101104, OAKLAND K-1104"/>
    <s v="21-0057328"/>
    <s v="Unplanned"/>
    <s v="Clear;32-90 F"/>
    <s v="44"/>
    <s v="2156"/>
    <s v="NO"/>
    <s v="Line to Ground"/>
    <s v="Sustained"/>
    <s v="No"/>
    <s v="6953"/>
    <s v="OH"/>
    <s v="Fuse"/>
    <s v="1341690"/>
    <s v="Conductor, Overhead, Normal"/>
    <s v=" "/>
    <s v=" "/>
    <s v=" "/>
    <s v="Saroni Drive S/of Colton Blvd"/>
    <s v="6631 SARONI DR"/>
    <s v=" "/>
    <s v=" "/>
    <s v=" "/>
    <s v="No"/>
    <s v="Vegetation, Tree - branch fell on line"/>
    <s v=" "/>
    <s v="No"/>
    <s v=" "/>
    <m/>
    <m/>
    <m/>
    <m/>
    <m/>
    <m/>
    <m/>
    <m/>
    <m/>
    <m/>
    <m/>
    <m/>
    <m/>
    <m/>
    <m/>
    <m/>
  </r>
  <r>
    <x v="204"/>
    <s v="B1HE"/>
    <s v="1 - QC Not Started"/>
    <m/>
    <m/>
    <x v="189"/>
    <s v="\\fxshare-nas05\quotashare-fs01\ESA\5 - Ignition Tracking\2021_Ignition_QC_Folders\20210505_1341588_nan_nan_T005281625"/>
    <s v=" "/>
    <m/>
    <m/>
    <m/>
    <m/>
    <m/>
    <x v="0"/>
    <m/>
    <m/>
    <m/>
    <m/>
    <m/>
    <m/>
    <m/>
    <m/>
    <m/>
    <m/>
    <m/>
    <m/>
    <m/>
    <m/>
    <m/>
    <m/>
    <m/>
    <s v=" "/>
    <x v="27"/>
    <s v="10:34"/>
    <d v="2021-05-05T00:00:00"/>
    <s v="10:34"/>
    <s v="FAS"/>
    <s v="N"/>
    <s v="N"/>
    <s v="1341588"/>
    <m/>
    <m/>
    <s v="T005281625"/>
    <m/>
    <m/>
    <m/>
    <m/>
    <s v=" "/>
    <x v="0"/>
    <x v="0"/>
    <s v="Y"/>
    <s v="N"/>
    <m/>
    <s v="PG&amp;E"/>
    <s v="Other"/>
    <s v="D"/>
    <m/>
    <s v="&lt; 1 meter"/>
    <m/>
    <m/>
    <m/>
    <m/>
    <x v="0"/>
    <x v="4"/>
    <x v="19"/>
    <m/>
    <s v="Overhead"/>
    <s v="Service"/>
    <s v="Meter"/>
    <m/>
    <m/>
    <s v=" "/>
    <x v="0"/>
    <s v="36.2075183"/>
    <s v="-119.7622450"/>
    <s v="Kings"/>
    <x v="171"/>
    <n v="12000"/>
    <m/>
    <s v="Self Extinguished"/>
    <m/>
    <m/>
    <m/>
    <n v="530"/>
    <m/>
    <s v="N"/>
    <s v="N"/>
    <m/>
    <m/>
    <s v="2021-05-05"/>
    <m/>
    <m/>
    <m/>
    <m/>
    <m/>
    <m/>
    <m/>
    <m/>
    <m/>
    <m/>
    <m/>
    <m/>
    <m/>
    <m/>
    <m/>
    <m/>
    <m/>
    <m/>
    <m/>
    <s v=" "/>
    <s v="FRESNO"/>
    <s v="LEMOORE"/>
    <s v="10:34"/>
    <s v="05/05/2021"/>
    <s v="1341588"/>
    <s v="T005281625"/>
    <n v="18239"/>
    <s v="17TH AVE"/>
    <x v="112"/>
    <n v="36.207680000000003"/>
    <n v="-119.76219"/>
    <s v="F5TIRP1"/>
    <s v="PIERSON, IAN"/>
    <n v="254771101"/>
    <s v="20210505 12:37"/>
    <n v="9221"/>
    <m/>
    <s v="Customer meter panel had a flash/burned up causing TX fuses to blow. small fire around the base of the meter panel."/>
    <s v="Y"/>
    <n v="3"/>
    <s v="\\fxshare-nas05\quotashare-fs01\ESA\5 - Ignition Tracking\Fire_Tab_Attachment_Files"/>
    <s v="36.2075183,-119.7622450,60.300000,3D"/>
    <m/>
    <m/>
    <s v="small fire started by flashed/burned customer meter panel."/>
    <m/>
    <m/>
    <s v="N"/>
    <s v="Y"/>
    <m/>
    <s v="Clear"/>
    <m/>
    <s v="Private Land"/>
    <m/>
    <s v="Light"/>
    <m/>
    <s v="3rd Party"/>
    <m/>
    <s v="&lt; 1 meter"/>
    <m/>
    <s v="Self Extinguished"/>
    <m/>
    <s v="Other (Comments)"/>
    <s v="Underground service to meter panel"/>
    <x v="0"/>
    <m/>
    <m/>
    <m/>
    <m/>
    <m/>
    <s v="N"/>
    <s v=" "/>
    <m/>
    <m/>
    <m/>
    <m/>
    <m/>
    <m/>
    <m/>
    <m/>
    <m/>
    <m/>
    <m/>
    <m/>
    <m/>
    <m/>
    <m/>
    <m/>
    <m/>
    <m/>
    <m/>
    <m/>
    <m/>
    <m/>
    <m/>
    <m/>
    <m/>
    <m/>
    <m/>
    <m/>
    <m/>
    <m/>
    <m/>
    <m/>
    <m/>
    <m/>
    <m/>
    <m/>
    <m/>
    <m/>
    <m/>
    <m/>
    <m/>
    <m/>
    <m/>
    <m/>
    <m/>
    <m/>
    <m/>
  </r>
  <r>
    <x v="205"/>
    <s v="S7RM"/>
    <s v="3 - QC Complete"/>
    <d v="2021-05-07T00:00:00"/>
    <d v="2021-05-07T00:00:00"/>
    <x v="190"/>
    <s v="\\fxshare-nas05\quotashare-fs01\ESA\5 - Ignition Tracking\2021_Ignition_QC_Folders\20210505_1341544_21-0057235_nan_T005281578"/>
    <s v=" "/>
    <m/>
    <m/>
    <m/>
    <m/>
    <m/>
    <x v="0"/>
    <m/>
    <m/>
    <m/>
    <m/>
    <m/>
    <m/>
    <m/>
    <m/>
    <m/>
    <m/>
    <m/>
    <m/>
    <m/>
    <m/>
    <m/>
    <m/>
    <m/>
    <s v=" "/>
    <x v="27"/>
    <s v="09:59"/>
    <d v="2021-05-05T00:00:00"/>
    <d v="1899-12-30T09:57:00"/>
    <s v="FAS"/>
    <s v="N"/>
    <s v="N"/>
    <s v="1341544, 1341864"/>
    <s v="21-0057235"/>
    <m/>
    <s v="T005281578"/>
    <n v="120936444"/>
    <m/>
    <m/>
    <s v="PG&amp;E_494_ignition_20210505_1.jpg"/>
    <s v=" "/>
    <x v="2"/>
    <x v="0"/>
    <s v="Y"/>
    <s v="Y"/>
    <s v="On May 5th, 2021 at 10:46 hrs. a PG &amp; E Troubleman was dispatched to the Dolan Rd. 1101 12 KV Distribution circuit near DelMonte Farm Rd. in the City of Castroville in response to a report of a loud noise coming from a transformer and smoke coming out of it.  Upon the arrival of the Troubleman he reported 1 of 3 fuses blown, a wire down and a small fire which was extending into the vegetation.  The Troubleman described the brush fire as less than one acre in size and that it was suppressed by the North County Fire Department.  Initial analysis indicates that a failed Bump Sleeve was the suspected cause of this ignition.  The responding troubleman described a failed Bump Sleeve 1 P E and 1 P S of MTR 1008370284.  The trouble man made safe the line and on 5/5/2021 a PG &amp; E crew repaired 200 feet of 4 ACSR wire.  "/>
    <s v="PG&amp;E"/>
    <s v="Other"/>
    <s v="D"/>
    <s v="D"/>
    <s v="0.26-9.99"/>
    <s v="Less than one acre."/>
    <m/>
    <m/>
    <m/>
    <x v="0"/>
    <x v="4"/>
    <x v="4"/>
    <s v="Y"/>
    <s v="Overhead"/>
    <s v="Primary"/>
    <s v="Automatic Wire Splice"/>
    <s v="Conductor"/>
    <s v="Circuit ID: 182381101, SAP: 101715502"/>
    <s v=" "/>
    <x v="0"/>
    <s v="36.7911533"/>
    <s v="-121.7273400"/>
    <s v="Monterey"/>
    <x v="172"/>
    <n v="12000"/>
    <m/>
    <s v="North County FD"/>
    <s v="Herbaceous"/>
    <m/>
    <m/>
    <m/>
    <m/>
    <s v="N"/>
    <s v="N"/>
    <m/>
    <m/>
    <s v="2021-05-05"/>
    <m/>
    <m/>
    <m/>
    <m/>
    <m/>
    <m/>
    <m/>
    <m/>
    <m/>
    <m/>
    <m/>
    <m/>
    <m/>
    <m/>
    <m/>
    <m/>
    <m/>
    <m/>
    <m/>
    <s v=" "/>
    <s v="CENTRAL COAST"/>
    <s v="SALINAS 01"/>
    <s v="09:59"/>
    <s v="05/05/2021"/>
    <s v="1341544"/>
    <s v="T005281578"/>
    <m/>
    <s v="CASTROVILLE BLVD"/>
    <x v="113"/>
    <n v="36.791899999999998"/>
    <n v="-121.72320000000001"/>
    <s v="C4TFXCF"/>
    <s v="CALDERON, FRANK"/>
    <n v="182381101"/>
    <s v="20210505 11:57"/>
    <n v="9002"/>
    <m/>
    <s v="failed Bump Sleeve 4 ASCR"/>
    <s v="Y"/>
    <n v="5"/>
    <s v="\\fxshare-nas05\quotashare-fs01\ESA\5 - Ignition Tracking\Fire_Tab_Attachment_Files"/>
    <s v="36.7911533,-121.7273400,15.300000,3D"/>
    <m/>
    <m/>
    <s v="small brush fire CHIEF JESS MENDOZA"/>
    <s v="North County Fire"/>
    <m/>
    <s v="N"/>
    <s v="Y"/>
    <m/>
    <s v="Clear"/>
    <m/>
    <s v="Private Land"/>
    <m/>
    <s v="Calm"/>
    <m/>
    <s v="PG&amp;E Equipment"/>
    <s v="failed Bump Sleeve 4 ASCR"/>
    <s v="0.25 - 10 Acres"/>
    <m/>
    <s v="Fire Dept"/>
    <m/>
    <s v="Overhead"/>
    <m/>
    <x v="1"/>
    <s v="bump sleeve"/>
    <s v="PG&amp;E Employee"/>
    <m/>
    <s v="OVERHEAD"/>
    <s v="CONDUCTOR, OVERHEAD"/>
    <s v="N"/>
    <s v=" "/>
    <s v="Unplanned"/>
    <s v="Central Coast"/>
    <s v="Salinas"/>
    <s v="182381101, DOLAN ROAD-1101"/>
    <s v="21-0057235"/>
    <s v="Unplanned"/>
    <s v="Clear;32-90 F"/>
    <s v="335 1 of 3 Phases Open"/>
    <s v="31155"/>
    <s v="YES"/>
    <s v="Line to Ground"/>
    <s v="Sustained"/>
    <s v="No"/>
    <s v="5945"/>
    <s v="OH"/>
    <s v="Fuse"/>
    <s v="1341544"/>
    <s v="Connector or Splice (OH), Broken, wire on ground"/>
    <s v=" "/>
    <s v="05/05/21 12:29"/>
    <s v=" "/>
    <s v="14444 DELMONTE FARM RD"/>
    <s v="1P E AND 1P S OF MTR 1008370284"/>
    <s v=" "/>
    <s v=" "/>
    <s v=" "/>
    <s v="No"/>
    <s v="Equipment Failure/Involved, Overhead"/>
    <s v=" "/>
    <s v="No"/>
    <s v=" "/>
    <m/>
    <m/>
    <m/>
    <m/>
    <m/>
    <m/>
    <m/>
    <m/>
    <m/>
    <m/>
    <m/>
    <m/>
    <m/>
    <m/>
    <m/>
    <m/>
  </r>
  <r>
    <x v="206"/>
    <s v="B1HE"/>
    <s v="1 - QC Not Started"/>
    <m/>
    <m/>
    <x v="191"/>
    <s v="\\fxshare-nas05\quotashare-fs01\ESA\5 - Ignition Tracking\2021_Ignition_QC_Folders\20210505_1341228_21-0057053_nan_T005281264"/>
    <s v=" "/>
    <m/>
    <m/>
    <m/>
    <m/>
    <m/>
    <x v="0"/>
    <m/>
    <m/>
    <m/>
    <m/>
    <m/>
    <m/>
    <m/>
    <m/>
    <m/>
    <m/>
    <m/>
    <m/>
    <m/>
    <m/>
    <m/>
    <m/>
    <m/>
    <s v=" "/>
    <x v="27"/>
    <s v="06:39"/>
    <d v="2021-05-05T00:00:00"/>
    <s v="06:39"/>
    <s v="FAS"/>
    <s v="N"/>
    <s v="N"/>
    <s v="1341228"/>
    <s v="21-0057053"/>
    <m/>
    <s v="T005281264"/>
    <m/>
    <m/>
    <m/>
    <m/>
    <s v=" "/>
    <x v="0"/>
    <x v="0"/>
    <s v="N"/>
    <s v="N"/>
    <m/>
    <s v="PG&amp;E"/>
    <s v="Other"/>
    <s v="D"/>
    <m/>
    <s v="Structure - PG&amp;E Only"/>
    <m/>
    <m/>
    <m/>
    <m/>
    <x v="0"/>
    <x v="4"/>
    <x v="20"/>
    <m/>
    <s v="Underground"/>
    <s v="Primary"/>
    <s v="Splice/Clamp/Connector"/>
    <m/>
    <m/>
    <s v=" "/>
    <x v="0"/>
    <n v="39.757121000000012"/>
    <n v="-121.62560999999999"/>
    <s v="Butte"/>
    <x v="173"/>
    <n v="12000"/>
    <m/>
    <s v="Self Extinguished"/>
    <m/>
    <m/>
    <m/>
    <m/>
    <m/>
    <s v="N"/>
    <s v="N"/>
    <m/>
    <m/>
    <s v="2021-05-05"/>
    <m/>
    <m/>
    <m/>
    <m/>
    <m/>
    <m/>
    <m/>
    <m/>
    <m/>
    <m/>
    <m/>
    <m/>
    <m/>
    <m/>
    <m/>
    <m/>
    <m/>
    <m/>
    <m/>
    <s v=" "/>
    <s v="NORTH VALLEY"/>
    <s v="PARADISE"/>
    <s v="06:39"/>
    <s v="05/05/2021"/>
    <s v="1341228"/>
    <s v="T005281264"/>
    <s v="UNKNOWN"/>
    <s v="6280 SKYWAY APT A, PAR"/>
    <x v="114"/>
    <n v="39.760260000000002"/>
    <n v="-121.61884000000001"/>
    <s v="V2TJWBH"/>
    <s v="BISCHEL, JASON"/>
    <n v="10283"/>
    <s v="20210505 09:45"/>
    <n v="9002"/>
    <m/>
    <s v="crew to change failed 600 amp t-body connections that failed"/>
    <s v="Y"/>
    <n v="2"/>
    <s v="\\fxshare-nas05\quotashare-fs01\ESA\5 - Ignition Tracking\Fire_Tab_Attachment_Files"/>
    <m/>
    <n v="39.757121000000012"/>
    <n v="-121.62560999999999"/>
    <s v="pge subsurface 600 amp splice box"/>
    <m/>
    <m/>
    <s v="N"/>
    <s v="Y"/>
    <m/>
    <s v="Clear"/>
    <m/>
    <s v="PG&amp;E Only"/>
    <m/>
    <s v="Calm"/>
    <m/>
    <s v="PG&amp;E Equipment"/>
    <m/>
    <s v="Structure Only"/>
    <m/>
    <s v="Other (Comments)"/>
    <s v="failed connections no fire to put out."/>
    <s v="Subsurface"/>
    <m/>
    <x v="1"/>
    <s v="photos"/>
    <s v="PG&amp;E Employee"/>
    <m/>
    <s v="UNDERGROUND"/>
    <s v="CONNECTOR OR SPLICE UG"/>
    <s v="N"/>
    <s v=" "/>
    <s v="Unplanned"/>
    <s v="North Valley"/>
    <s v="Paradise"/>
    <s v="102831103, PARADISE-1103"/>
    <s v="21-0057053"/>
    <s v="Unplanned"/>
    <s v="Clear;32-90 F"/>
    <s v="658"/>
    <s v="60761"/>
    <s v="YES"/>
    <s v="Line to Ground"/>
    <s v="Sustained"/>
    <s v="No"/>
    <s v="1103/2"/>
    <s v="UG"/>
    <s v="Circuit Breaker"/>
    <s v="1341228"/>
    <s v="Connector or Splice (UG), Failed/Faulted"/>
    <s v="PRI GRD TIME; BU PH/GRD; CB TR"/>
    <s v="05/05/21 09:52"/>
    <s v=" "/>
    <s v="PARADISE SUB"/>
    <s v="SPLICE BOX AT SW 396/398"/>
    <s v="SW 2181 OPEN|CIS J102 TWD EOL OPEN|SW 355681 OPEN|FUS 851309 OPEN|SW 360 CLOSE|SW 376 CLOSE|INT 531480 OPEN|SW 110536 OPEN|SW 503904 OPEN|INT 620692 OPEN|LR 983930 CLOSE (DMS# 1341227)|CIS J56806 TWD EOL OPEN|INT 180446 OPEN"/>
    <s v="BLOWN ELBOWS"/>
    <s v=" "/>
    <s v="No"/>
    <s v="Equipment Failure/Involved, Underground"/>
    <s v=" "/>
    <s v="No"/>
    <s v="3"/>
    <m/>
    <m/>
    <m/>
    <m/>
    <m/>
    <m/>
    <m/>
    <m/>
    <m/>
    <m/>
    <m/>
    <m/>
    <m/>
    <m/>
    <m/>
    <m/>
  </r>
  <r>
    <x v="207"/>
    <s v="AGFC"/>
    <s v="3 - QC Complete"/>
    <d v="2021-05-05T00:00:00"/>
    <d v="2021-05-05T00:00:00"/>
    <x v="192"/>
    <s v="\\fxshare-nas05\quotashare-fs01\ESA\5 - Ignition Tracking\2021_Ignition_QC_Folders\20210505_1341176_21-0057038_nan_T005281204"/>
    <s v=" "/>
    <m/>
    <m/>
    <m/>
    <m/>
    <m/>
    <x v="0"/>
    <m/>
    <m/>
    <m/>
    <m/>
    <m/>
    <m/>
    <m/>
    <m/>
    <m/>
    <m/>
    <m/>
    <m/>
    <m/>
    <m/>
    <m/>
    <m/>
    <m/>
    <s v=" "/>
    <x v="27"/>
    <s v="04:04"/>
    <d v="2021-05-05T00:00:00"/>
    <s v="04:04"/>
    <s v="FAS"/>
    <s v="N"/>
    <s v="Y"/>
    <s v="1341176"/>
    <s v="21-0057038"/>
    <m/>
    <s v="T005281204"/>
    <m/>
    <m/>
    <m/>
    <m/>
    <s v=" "/>
    <x v="0"/>
    <x v="2"/>
    <s v="N"/>
    <s v="N"/>
    <s v="Duplicate of index 490. Structure fire, not attributable to PG&amp;E. AGFC notes: I emailed the responding troubleman and he stated the fire did not appear to be attributable to PG&amp;E assets. FD indicated in a conversation that the fire ignition might have been result of criminal activity. PG&amp;E assets were damaged by the structure fire. This information is preliminary."/>
    <s v="Not PG&amp;E"/>
    <s v="Building"/>
    <m/>
    <m/>
    <s v="0.26-9.99"/>
    <m/>
    <m/>
    <m/>
    <m/>
    <x v="4"/>
    <x v="1"/>
    <x v="1"/>
    <m/>
    <s v="Overhead"/>
    <m/>
    <m/>
    <m/>
    <m/>
    <s v=" "/>
    <x v="0"/>
    <s v="37.3868783"/>
    <s v="-120.7238167"/>
    <s v="Merced"/>
    <x v="174"/>
    <n v="12000"/>
    <m/>
    <s v="Cal Fire"/>
    <s v="Urban"/>
    <m/>
    <m/>
    <m/>
    <m/>
    <s v="N"/>
    <s v="N"/>
    <m/>
    <m/>
    <s v="2021-05-05"/>
    <m/>
    <m/>
    <m/>
    <m/>
    <m/>
    <m/>
    <m/>
    <m/>
    <m/>
    <m/>
    <m/>
    <m/>
    <m/>
    <m/>
    <m/>
    <m/>
    <m/>
    <m/>
    <m/>
    <s v=" "/>
    <s v="YOSEMITE"/>
    <s v="MERCED 04"/>
    <s v="04:04"/>
    <s v="05/05/2021"/>
    <s v="1341176"/>
    <s v="T005281204"/>
    <n v="341"/>
    <s v="2ND ST"/>
    <x v="115"/>
    <n v="37.386839999999999"/>
    <n v="-120.72381"/>
    <s v="Y4TDDM6"/>
    <s v="MAYO, DAN"/>
    <n v="252261106"/>
    <s v="20210505 05:14"/>
    <n v="9002"/>
    <n v="1"/>
    <s v="Need line crew to isolate burnt service, replace burnt transformer (leaving it idle for now), and replace all 3 cutouts."/>
    <s v="Y"/>
    <n v="7"/>
    <s v="\\fxshare-nas05\quotashare-fs01\ESA\5 - Ignition Tracking\Fire_Tab_Attachment_Files"/>
    <s v="37.3868783,-120.7238167,40.900000,3D"/>
    <m/>
    <m/>
    <s v="Duplicate report on structure fire tag, 344 Main St, Livingston"/>
    <s v="City of Livingston"/>
    <m/>
    <s v="N"/>
    <s v="Y"/>
    <m/>
    <s v="Clear"/>
    <m/>
    <s v="Structures"/>
    <m/>
    <s v="Light"/>
    <m/>
    <s v="Unknown"/>
    <m/>
    <s v="Structure Only"/>
    <m/>
    <s v="Cal Fire"/>
    <m/>
    <s v="Overhead"/>
    <m/>
    <x v="0"/>
    <m/>
    <m/>
    <m/>
    <s v="OVERHEAD"/>
    <s v="TRANSFORMER (OH)"/>
    <s v="N"/>
    <s v=" "/>
    <s v="Unplanned"/>
    <s v="Yosemite"/>
    <s v="Merced"/>
    <s v="252261106, LIVINGSTON-1106"/>
    <s v="21-0057038"/>
    <s v="Unplanned"/>
    <s v="Clear;32-90 F"/>
    <s v="7"/>
    <s v=" "/>
    <s v="YES"/>
    <s v="Line to Ground"/>
    <s v="Sustained"/>
    <s v="No"/>
    <s v="MTR#1010538176"/>
    <s v="OH"/>
    <s v="Transformer"/>
    <s v="1341176"/>
    <s v="Transformer (OH), Failed/Faulted"/>
    <s v=" "/>
    <s v=" "/>
    <s v=" "/>
    <s v="334-344 MAIN ST., LIVINGSTON"/>
    <s v="MAYO, DAN // 2078: 344 Main St"/>
    <s v=" "/>
    <s v=" "/>
    <s v=" "/>
    <s v="No"/>
    <s v="Equipment Failure/Involved, Overhead"/>
    <s v=" "/>
    <s v="No"/>
    <s v=" "/>
    <m/>
    <m/>
    <m/>
    <m/>
    <m/>
    <m/>
    <m/>
    <m/>
    <m/>
    <m/>
    <m/>
    <m/>
    <m/>
    <m/>
    <m/>
    <m/>
  </r>
  <r>
    <x v="208"/>
    <s v="AGFC"/>
    <s v="3 - QC Complete"/>
    <d v="2021-05-05T00:00:00"/>
    <d v="2021-05-05T00:00:00"/>
    <x v="193"/>
    <s v="\\fxshare-nas05\quotashare-fs01\ESA\5 - Ignition Tracking\2021_Ignition_QC_Folders\20210505_nan_nan_nan_7626213994"/>
    <s v=" "/>
    <m/>
    <m/>
    <m/>
    <m/>
    <m/>
    <x v="0"/>
    <m/>
    <m/>
    <m/>
    <m/>
    <m/>
    <m/>
    <m/>
    <m/>
    <m/>
    <m/>
    <m/>
    <m/>
    <m/>
    <m/>
    <m/>
    <m/>
    <m/>
    <s v=" "/>
    <x v="27"/>
    <s v="02:28"/>
    <m/>
    <m/>
    <s v="FAS"/>
    <s v="N"/>
    <s v="N"/>
    <s v="1341176"/>
    <s v="21-0057038"/>
    <m/>
    <s v="7626213994, T005281204"/>
    <m/>
    <m/>
    <m/>
    <m/>
    <s v=" "/>
    <x v="0"/>
    <x v="2"/>
    <s v="N"/>
    <s v="N"/>
    <s v="Structure fire, not attributable to PG&amp;E. AGFC notes: I emailed the responding troubleman and he stated the fire did not appear to be attributable to PG&amp;E assets. FD indicated in a conversation that the fire ignition might have been result of criminal activity. PG&amp;E assets were damaged by the structure fire. This is preliminary."/>
    <s v="Not PG&amp;E"/>
    <s v="Building"/>
    <m/>
    <m/>
    <s v="Structure-only"/>
    <m/>
    <m/>
    <m/>
    <m/>
    <x v="3"/>
    <x v="1"/>
    <x v="1"/>
    <m/>
    <s v="Overhead"/>
    <m/>
    <m/>
    <m/>
    <m/>
    <s v=" "/>
    <x v="0"/>
    <s v="37.3869067"/>
    <s v="-120.7237933"/>
    <s v="Merced"/>
    <x v="175"/>
    <n v="12000"/>
    <m/>
    <s v="Cal Fire"/>
    <s v="Urban"/>
    <m/>
    <m/>
    <m/>
    <m/>
    <s v="N"/>
    <s v="N"/>
    <m/>
    <m/>
    <s v="2021-05-05"/>
    <m/>
    <m/>
    <m/>
    <m/>
    <m/>
    <m/>
    <m/>
    <m/>
    <m/>
    <m/>
    <m/>
    <m/>
    <m/>
    <m/>
    <m/>
    <m/>
    <m/>
    <m/>
    <m/>
    <s v=" "/>
    <s v="YOSEMITE"/>
    <s v="MERCED 04"/>
    <s v="02:28"/>
    <s v="05/05/2021"/>
    <m/>
    <n v="7626213994"/>
    <n v="344"/>
    <s v="MAIN ST"/>
    <x v="115"/>
    <n v="37.386752000000001"/>
    <n v="-120.723394"/>
    <s v="Y4TDDM6"/>
    <s v="MAYO, DAN"/>
    <n v="252261106"/>
    <s v="20210505 04:26"/>
    <n v="1123"/>
    <m/>
    <s v="Found 2 of 3 primary fuses blown. Pulled the 3rd fuse to make safe. Found 3ph service melted, power transformer blown. New OIS created for crew work to restore other customers on this transformer bank."/>
    <s v="Y"/>
    <m/>
    <m/>
    <s v="37.3869067,-120.7237933,39.900000,3D"/>
    <m/>
    <m/>
    <m/>
    <s v="City of Livingston 209-394-7916"/>
    <m/>
    <s v="N"/>
    <s v="Y"/>
    <s v="Y"/>
    <s v="Clear"/>
    <m/>
    <s v="Structures"/>
    <m/>
    <s v="Light"/>
    <m/>
    <s v="Unknown"/>
    <m/>
    <s v="Structure Only"/>
    <m/>
    <s v="Cal Fire"/>
    <m/>
    <s v="Overhead"/>
    <m/>
    <x v="0"/>
    <m/>
    <m/>
    <m/>
    <m/>
    <m/>
    <m/>
    <s v=" "/>
    <m/>
    <m/>
    <m/>
    <m/>
    <m/>
    <m/>
    <m/>
    <m/>
    <m/>
    <m/>
    <m/>
    <m/>
    <m/>
    <m/>
    <m/>
    <m/>
    <m/>
    <m/>
    <m/>
    <m/>
    <m/>
    <m/>
    <m/>
    <m/>
    <m/>
    <m/>
    <m/>
    <m/>
    <m/>
    <m/>
    <m/>
    <m/>
    <m/>
    <m/>
    <m/>
    <m/>
    <m/>
    <m/>
    <m/>
    <m/>
    <m/>
    <m/>
    <m/>
    <m/>
    <m/>
    <m/>
    <m/>
  </r>
  <r>
    <x v="209"/>
    <s v="TLAL"/>
    <s v="3 - QC Complete"/>
    <d v="2021-05-05T00:00:00"/>
    <d v="2021-05-05T00:00:00"/>
    <x v="194"/>
    <s v="\\fxshare-nas05\quotashare-fs01\ESA\5 - Ignition Tracking\2021_Ignition_QC_Folders\20210505_nan_nan_nan_8862591466"/>
    <s v=" "/>
    <m/>
    <m/>
    <m/>
    <m/>
    <m/>
    <x v="0"/>
    <m/>
    <m/>
    <m/>
    <m/>
    <m/>
    <m/>
    <m/>
    <m/>
    <m/>
    <m/>
    <m/>
    <m/>
    <m/>
    <m/>
    <m/>
    <m/>
    <m/>
    <s v=" "/>
    <x v="27"/>
    <s v="01:54"/>
    <m/>
    <m/>
    <s v="FAS"/>
    <s v="N"/>
    <s v="Y"/>
    <m/>
    <m/>
    <m/>
    <n v="8862591466"/>
    <m/>
    <m/>
    <m/>
    <m/>
    <s v=" "/>
    <x v="0"/>
    <x v="2"/>
    <s v="N"/>
    <s v="N"/>
    <s v="Duplicate of index 488. Padmounted transformer was struck by third party vehicle causing the transformer to move off the pad and ignite. The ensuing fire appears to be 1 meter - &lt; 3 meters in size from photos taken by troubleman. Troubleman marked the fire size and &quot;Structure Only&quot; but the photos appear to show the fire spread to materials other than PG&amp;E assets. This information is preliminary."/>
    <s v="Not PG&amp;E"/>
    <s v="Other"/>
    <m/>
    <m/>
    <s v="Structure-only"/>
    <m/>
    <m/>
    <m/>
    <m/>
    <x v="4"/>
    <x v="1"/>
    <x v="1"/>
    <m/>
    <s v="Pad mount"/>
    <m/>
    <m/>
    <m/>
    <m/>
    <s v=" "/>
    <x v="1"/>
    <s v="38.9308483"/>
    <s v="-121.1108617"/>
    <s v="Placer"/>
    <x v="176"/>
    <n v="12000"/>
    <m/>
    <s v="Cal Fire"/>
    <s v="Hardwood Woodland"/>
    <m/>
    <m/>
    <n v="300"/>
    <m/>
    <s v="N"/>
    <s v="N"/>
    <m/>
    <m/>
    <s v="2021-05-05"/>
    <m/>
    <m/>
    <m/>
    <m/>
    <m/>
    <m/>
    <m/>
    <m/>
    <m/>
    <m/>
    <m/>
    <m/>
    <m/>
    <m/>
    <m/>
    <m/>
    <m/>
    <m/>
    <m/>
    <s v=" "/>
    <s v="SIERRA"/>
    <s v="AUBURN 01"/>
    <s v="01:54"/>
    <s v="05/05/2021"/>
    <m/>
    <n v="8862591466"/>
    <n v="11120"/>
    <s v="KEMPER RD / PUMP"/>
    <x v="18"/>
    <n v="38.930647999999998"/>
    <n v="-121.110513"/>
    <s v="T1TTCF5"/>
    <s v="FATOR, TRAVIS"/>
    <n v="152701110"/>
    <s v="20210505 02:19"/>
    <n v="2640"/>
    <n v="1"/>
    <s v="Fire next to panel burnt meter and main. "/>
    <s v="Y"/>
    <n v="3"/>
    <s v="\\fxshare-nas05\quotashare-fs01\ESA\5 - Ignition Tracking\Fire_Tab_Attachment_Files"/>
    <s v="38.9308483,-121.1108617,411.900000,3D"/>
    <m/>
    <m/>
    <m/>
    <s v="Cal Fire"/>
    <m/>
    <s v="N"/>
    <s v="Y"/>
    <s v="Y"/>
    <s v="Clear"/>
    <m/>
    <s v="PG&amp;E Only"/>
    <m/>
    <s v="Calm"/>
    <m/>
    <s v="PG&amp;E Equipment"/>
    <m/>
    <s v="Structure Only"/>
    <m/>
    <s v="Cal Fire"/>
    <m/>
    <s v="Pad mount"/>
    <m/>
    <x v="1"/>
    <s v="Photos"/>
    <s v="PG&amp;E Employee"/>
    <m/>
    <m/>
    <m/>
    <m/>
    <s v=" "/>
    <m/>
    <m/>
    <m/>
    <m/>
    <m/>
    <m/>
    <m/>
    <m/>
    <m/>
    <m/>
    <m/>
    <m/>
    <m/>
    <m/>
    <m/>
    <m/>
    <m/>
    <m/>
    <m/>
    <m/>
    <m/>
    <m/>
    <m/>
    <m/>
    <m/>
    <m/>
    <m/>
    <m/>
    <m/>
    <m/>
    <m/>
    <m/>
    <m/>
    <m/>
    <m/>
    <m/>
    <m/>
    <m/>
    <m/>
    <m/>
    <m/>
    <m/>
    <m/>
    <m/>
    <m/>
    <m/>
    <m/>
  </r>
  <r>
    <x v="210"/>
    <s v="S7RM"/>
    <s v="3 - QC Complete"/>
    <d v="2021-05-12T00:00:00"/>
    <d v="2021-05-13T00:00:00"/>
    <x v="195"/>
    <s v="\\fxshare-nas05\quotashare-fs01\ESA\5 - Ignition Tracking\2021_Ignition_QC_Folders\20210504_1340978_21-0056959_nan_T005281030"/>
    <s v=" "/>
    <m/>
    <m/>
    <m/>
    <m/>
    <m/>
    <x v="0"/>
    <m/>
    <m/>
    <m/>
    <s v="Y"/>
    <d v="2021-05-06T00:00:00"/>
    <d v="2021-05-12T00:00:00"/>
    <s v="Contra Costa County FD"/>
    <s v="firereport@cccfpd.org"/>
    <s v="Need more specifics on size of fire"/>
    <m/>
    <s v="Y"/>
    <d v="2021-05-06T00:00:00"/>
    <d v="2021-05-11T00:00:00"/>
    <s v="JPZ2"/>
    <s v="JPZ2@pge.com"/>
    <m/>
    <m/>
    <s v=" "/>
    <x v="28"/>
    <d v="1899-12-30T17:28:00"/>
    <d v="2021-05-04T00:00:00"/>
    <d v="1899-12-30T17:28:00"/>
    <s v="FAS"/>
    <s v="Y"/>
    <s v="N"/>
    <s v="1340978, 1341128 , 134978, 1341060, 1341063, 1341125"/>
    <s v="21-0056959"/>
    <m/>
    <s v="T005281030"/>
    <s v="120933369, 120933471"/>
    <m/>
    <m/>
    <m/>
    <s v=" "/>
    <x v="1"/>
    <x v="1"/>
    <s v="Y"/>
    <s v="Y"/>
    <s v="On May 4th, 2021 at 17:31 hrs. a PG &amp; E Troubleman was dispatched to the Kirker 2107 21 KV Distribution Circuit near Willow Pass Rd. and Balclutha Rd. in the City of Bay Point in response to a report of a loud boom heard in the area and a fire at the base of a pole.  The responding troubleman noted all 3 of 3 fuses blown at Riser # 7264, burnt molding and charring at the base of the pole as well as a small fire burning a few feet North of the pole.  According to the CCCFPD fire incident report, the total fire size was 3 acres, the cause of the fire was &quot;undetermined&quot; with no obvious source of ignition and the  fire was suppressed by the Contra Costa County Fire Protection District.  This incident was called the &quot;ARCO&quot; incident and it occurred in a non-HFTD during clear weather with CCCFPD indicating a temperature of 91 degrees and RH of 27 % at the time of the incident.     There were multiple outages related to this incident.   Initial analysis indicates that the ignition occured for an unknown reason however, the CCCFPD report noted that the 3 breakers were tripped.   On 5/5/2021 a PG &amp; E crew removed the bottom piece of molding, repaired the cable, replaced all elbows and isolated the bed run.  All customers were then restored to service. "/>
    <s v="Unknown"/>
    <s v="Vegetation"/>
    <s v="D"/>
    <s v="D"/>
    <s v="&lt;3 meters of linear travel"/>
    <s v="At base of pole and a few feet North"/>
    <n v="3"/>
    <m/>
    <m/>
    <x v="10"/>
    <x v="4"/>
    <x v="10"/>
    <s v="Y"/>
    <s v="Overhead"/>
    <s v="Primary"/>
    <s v="Riser"/>
    <s v="Conductor, molding"/>
    <s v="Circuit ID: 014452107, Riser # 7264"/>
    <s v=" "/>
    <x v="0"/>
    <n v="38.027084000000002"/>
    <n v="-121.922695"/>
    <s v="Contra Costa"/>
    <x v="177"/>
    <n v="21000"/>
    <m/>
    <s v="Contra Costa County FD"/>
    <s v="Urban"/>
    <m/>
    <s v="ARCO"/>
    <m/>
    <m/>
    <s v="N"/>
    <s v="N"/>
    <m/>
    <m/>
    <s v="2021-05-05"/>
    <m/>
    <m/>
    <m/>
    <m/>
    <m/>
    <m/>
    <m/>
    <m/>
    <m/>
    <m/>
    <m/>
    <m/>
    <m/>
    <m/>
    <m/>
    <m/>
    <m/>
    <m/>
    <m/>
    <s v=" "/>
    <s v="DIABLO"/>
    <s v="ANTIOCH"/>
    <s v="17:31"/>
    <d v="2021-05-04T00:00:00"/>
    <s v="1340978"/>
    <s v="T005281030"/>
    <n v="107"/>
    <s v="LOFTUS RD"/>
    <x v="5"/>
    <n v="38.026790000000013"/>
    <n v="-121.92317"/>
    <s v="D1TJPZ2"/>
    <m/>
    <n v="14452107"/>
    <s v="2021/05/04 22:53:24"/>
    <n v="9002"/>
    <m/>
    <s v="AXS-DOG AT LOCATION/GATE XSTR-HANLON WAY PWR-Y LOUD BOOM HEARD THENCUSTSAW ARCING ATWOOD POLE BESIDE WILLOW COVE ELEM SCHAT LOFT US AND HANLON WAY. PWR ON,PRIOR OUT DUE TO AREA FIRE RESOLVED. AUSTIN"/>
    <s v="N"/>
    <m/>
    <m/>
    <m/>
    <m/>
    <m/>
    <m/>
    <m/>
    <m/>
    <m/>
    <m/>
    <s v="Y"/>
    <m/>
    <m/>
    <m/>
    <m/>
    <m/>
    <m/>
    <m/>
    <s v="POSSIBLE NG SWITCH TESTING BLEW ALL 3 FUSES TO NEXT DEVICE THUMP CABLE TO FIRST "/>
    <m/>
    <m/>
    <m/>
    <m/>
    <s v="Underground"/>
    <m/>
    <x v="2"/>
    <m/>
    <m/>
    <m/>
    <s v="UNDERGROUND"/>
    <s v="SWITCH (UG)"/>
    <m/>
    <s v=""/>
    <s v="Unplanned"/>
    <s v="Diablo"/>
    <s v="Antioch"/>
    <s v="014452107, KIRKER-2107"/>
    <s v="21-0056959"/>
    <s v="Unplanned"/>
    <s v="Clear;32-90 F"/>
    <s v="1174"/>
    <s v="243147"/>
    <s v="NO"/>
    <s v="Three Phase Fault"/>
    <s v="Sustained"/>
    <s v="No"/>
    <s v="7264"/>
    <s v="UG"/>
    <s v="Fuse"/>
    <s v="1340978"/>
    <s v="Conductor, Underground, Broken"/>
    <s v=" "/>
    <s v=" "/>
    <s v=" "/>
    <s v="WILLOW PASS RD E/O BALCLUTHA WAY, BAY POINT"/>
    <s v="WILLOW PASS RD &amp; RANGE WAY"/>
    <s v="SW 20124BP CLOSE|SW 2562 CLOSE|SW 20124SW OPEN|FUS 20113 OPEN|SW 6819 CLOSE"/>
    <s v=" "/>
    <s v=" "/>
    <s v="No"/>
    <s v="Equipment Failure/Involved, Fire, pole"/>
    <s v=" "/>
    <s v="Yes"/>
    <s v=" "/>
    <m/>
    <m/>
    <m/>
    <m/>
    <m/>
    <m/>
    <m/>
    <m/>
    <m/>
    <m/>
    <m/>
    <m/>
    <m/>
    <m/>
    <m/>
    <s v=""/>
  </r>
  <r>
    <x v="211"/>
    <s v="TLAL"/>
    <s v="3 - QC Complete"/>
    <d v="2021-05-07T00:00:00"/>
    <d v="2021-05-07T00:00:00"/>
    <x v="196"/>
    <s v="\\fxshare-nas05\quotashare-fs01\ESA\5 - Ignition Tracking\2021_Ignition_QC_Folders\20210504_1341149_nan_nan_T005281185"/>
    <s v=" "/>
    <s v="Y"/>
    <s v="TLAL"/>
    <s v="Create &amp; Outage Time Adjusted; Additional FOIDs &amp; EC Tag Added; Fire Lat/Long Updated"/>
    <d v="2021-05-07T00:00:00"/>
    <m/>
    <x v="2"/>
    <m/>
    <m/>
    <m/>
    <m/>
    <m/>
    <m/>
    <m/>
    <m/>
    <m/>
    <m/>
    <m/>
    <m/>
    <m/>
    <m/>
    <m/>
    <m/>
    <m/>
    <s v=" "/>
    <x v="28"/>
    <d v="1899-12-30T22:33:00"/>
    <d v="2021-05-04T00:00:00"/>
    <d v="1899-12-30T23:42:00"/>
    <s v="FAS"/>
    <s v="N"/>
    <s v="N"/>
    <s v="1341149"/>
    <m/>
    <m/>
    <s v="T005281185, T005281178, 8862591466"/>
    <n v="120933577"/>
    <m/>
    <m/>
    <s v="PG&amp;E_488_Ignition_20210504_1.jpg"/>
    <s v=" "/>
    <x v="2"/>
    <x v="0"/>
    <s v="Y"/>
    <s v="Y"/>
    <s v="On May 4, 2021 at 2332 hours, PG&amp;E Troublemen patrolled the Bell 1110 Underground Distribution Circuit number 152701110, in the Tier 2 State Responsibility area near Kemper Road and Richardson Drive in Auburn. They observed a damaged  DF 3PH radial underground DE pad-mounted transformer T11021 that was off the pad, 558' of 1/0 damaged AL primary underground conductor, 30' of 4/0 damaged AL quad underground conductor, a damaged 50&quot;x52&quot; transformer pad, a transformer oil spill, and a fire. Initial analysis indicates the ignition was caused by a third party vehicle that struck a pad-mounted transformer then drove away, which caused the transformer to move off the pad and resulted in an ignition. Cal Fire and the Placer County Fire Department responded to and extinguished the fire. All the repairs were completed and the line was returned to service on May 5, 2021. This information is preliminary."/>
    <s v="PG&amp;E"/>
    <s v="Other"/>
    <s v="D"/>
    <s v="D"/>
    <s v="&lt;3 meters of linear travel"/>
    <m/>
    <m/>
    <m/>
    <m/>
    <x v="6"/>
    <x v="2"/>
    <x v="12"/>
    <s v="N"/>
    <s v="Pad mount"/>
    <s v="Primary"/>
    <s v="Transformer"/>
    <s v="Transformer, Conductor, Pad"/>
    <s v="Circuit ID: 152701110, SAP ID: 107746872, 41358707"/>
    <s v=" "/>
    <x v="1"/>
    <n v="38.930743329999999"/>
    <n v="-121.11055276"/>
    <s v="Placer"/>
    <x v="176"/>
    <n v="12000"/>
    <m/>
    <s v="Cal Fire/Placer County Fire"/>
    <s v="Hardwood Woodland"/>
    <m/>
    <m/>
    <n v="300"/>
    <m/>
    <s v="N"/>
    <s v="N"/>
    <m/>
    <m/>
    <s v="2021-05-05"/>
    <m/>
    <m/>
    <m/>
    <m/>
    <m/>
    <m/>
    <m/>
    <m/>
    <m/>
    <m/>
    <m/>
    <m/>
    <m/>
    <m/>
    <m/>
    <m/>
    <m/>
    <m/>
    <m/>
    <s v=" "/>
    <s v="SIERRA"/>
    <s v="AUBURN 01"/>
    <s v="23:23"/>
    <s v="05/04/2021"/>
    <s v="1341149"/>
    <s v="T005281185"/>
    <s v="DEV38647"/>
    <s v="N/S RICHARDSON DR @ BO"/>
    <x v="18"/>
    <n v="38.932929999999999"/>
    <n v="-121.10851"/>
    <s v="T1TTCF5"/>
    <s v="FATOR, TRAVIS"/>
    <n v="152701110"/>
    <s v="20210505 02:06"/>
    <n v="9002"/>
    <n v="1"/>
    <s v="Car hit Transfromer knocking it off the pad, oil spill, transformer caught fire. Huge mess, contained oil to the best of our ability. "/>
    <s v="Y"/>
    <n v="3"/>
    <s v="\\fxshare-nas05\quotashare-fs01\ESA\5 - Ignition Tracking\Fire_Tab_Attachment_Files"/>
    <s v="38.9308483,-121.1108617,414.400000,3D"/>
    <m/>
    <m/>
    <m/>
    <s v="Placer County Fire"/>
    <m/>
    <s v="N"/>
    <s v="Y"/>
    <m/>
    <s v="Clear"/>
    <m/>
    <s v="Other (Comments)"/>
    <s v="T-11021 1120 Kemper Rd, Auburn Meter and panel damaged. "/>
    <s v="Calm"/>
    <m/>
    <s v="PG&amp;E Equipment"/>
    <m/>
    <s v="Structure Only"/>
    <m/>
    <s v="Cal Fire"/>
    <s v="County"/>
    <s v="Pad mount"/>
    <m/>
    <x v="1"/>
    <s v="Photos"/>
    <s v="PG&amp;E Employee"/>
    <s v="Travis Fator/tcf5"/>
    <s v="VEHICLE"/>
    <s v="TRANSFORMER (UG)"/>
    <s v="N"/>
    <s v=" "/>
    <m/>
    <m/>
    <m/>
    <m/>
    <m/>
    <m/>
    <m/>
    <m/>
    <m/>
    <m/>
    <m/>
    <m/>
    <m/>
    <m/>
    <m/>
    <m/>
    <m/>
    <m/>
    <m/>
    <m/>
    <m/>
    <m/>
    <m/>
    <m/>
    <m/>
    <m/>
    <m/>
    <m/>
    <m/>
    <m/>
    <m/>
    <m/>
    <m/>
    <m/>
    <m/>
    <m/>
    <m/>
    <m/>
    <m/>
    <m/>
    <m/>
    <m/>
    <m/>
    <m/>
    <m/>
    <m/>
    <m/>
  </r>
  <r>
    <x v="212"/>
    <s v="AGFC"/>
    <s v="3 - QC Complete"/>
    <d v="2021-05-05T00:00:00"/>
    <d v="2021-05-05T00:00:00"/>
    <x v="197"/>
    <s v="\\fxshare-nas05\quotashare-fs01\ESA\5 - Ignition Tracking\2021_Ignition_QC_Folders\20210504_1341139_21-0057027_nan_T005281184"/>
    <s v=" "/>
    <m/>
    <m/>
    <m/>
    <m/>
    <m/>
    <x v="0"/>
    <m/>
    <m/>
    <m/>
    <m/>
    <m/>
    <m/>
    <m/>
    <m/>
    <m/>
    <m/>
    <m/>
    <m/>
    <m/>
    <m/>
    <m/>
    <m/>
    <m/>
    <s v=" "/>
    <x v="28"/>
    <s v="22:57"/>
    <d v="2021-05-04T00:00:00"/>
    <s v="22:57"/>
    <s v="FAS"/>
    <s v="N"/>
    <s v="N"/>
    <s v="1341139"/>
    <s v="21-0057027"/>
    <m/>
    <s v="T005281184"/>
    <s v="31539217"/>
    <m/>
    <m/>
    <m/>
    <s v=" "/>
    <x v="0"/>
    <x v="2"/>
    <s v="N"/>
    <s v="N"/>
    <s v="Structure fire, not attributable to PG&amp;E. Troubleman, ILIS and SAP all state that the secondary overhead conductor burnt down due to structure fire and the ignition was  not caused by PG&amp;E assets."/>
    <s v="Not PG&amp;E"/>
    <s v="Building"/>
    <m/>
    <m/>
    <s v="Structure-only"/>
    <m/>
    <m/>
    <m/>
    <m/>
    <x v="3"/>
    <x v="1"/>
    <x v="1"/>
    <m/>
    <s v="Overhead"/>
    <m/>
    <m/>
    <s v="Secondary Conductor"/>
    <m/>
    <s v=" "/>
    <x v="0"/>
    <n v="35.379509000000013"/>
    <n v="-119.01464300000001"/>
    <s v="Kern"/>
    <x v="178"/>
    <n v="12000"/>
    <m/>
    <s v="Bakersfield FD"/>
    <s v="Urban"/>
    <m/>
    <m/>
    <m/>
    <m/>
    <s v="N"/>
    <s v="N"/>
    <m/>
    <m/>
    <s v="2021-05-05"/>
    <m/>
    <m/>
    <m/>
    <m/>
    <m/>
    <m/>
    <m/>
    <m/>
    <m/>
    <m/>
    <m/>
    <m/>
    <m/>
    <m/>
    <m/>
    <m/>
    <m/>
    <m/>
    <m/>
    <s v=" "/>
    <s v="KERN"/>
    <s v="BAKERSFIELD 07"/>
    <s v="22:57"/>
    <s v="05/04/2021"/>
    <s v="1341139"/>
    <s v="T005281184"/>
    <n v="2205"/>
    <s v="N ST"/>
    <x v="10"/>
    <n v="35.379649999999998"/>
    <n v="-119.01466000000001"/>
    <s v="K1TD3PJ"/>
    <s v="PEREZ, DAVID"/>
    <n v="253371115"/>
    <s v="20210505 00:51"/>
    <n v="9002"/>
    <m/>
    <s v="Responded to wire down with structure fire and found 1 span of copper open secondary on ground with service wire to 2207 N st burned down and arc on ground. I opened tx fuses de-energizing the secondary in the alley and waited for fire personel to finish putting out structure fire before entering and cutting wire down and looking for possible cause. I pulled meter panel and did not see any signs of tampering. I notified oncall and took photos and created A tag."/>
    <s v="Y"/>
    <n v="5"/>
    <s v="\\fxshare-nas05\quotashare-fs01\ESA\5 - Ignition Tracking\Fire_Tab_Attachment_Files"/>
    <m/>
    <n v="35.379509000000013"/>
    <n v="-119.01464300000001"/>
    <s v="Alley behind 2207 N ST, fire appears to be back of building."/>
    <s v="Bakersfield Fire Dept"/>
    <m/>
    <s v="N"/>
    <s v="Y"/>
    <m/>
    <s v="Clear"/>
    <m/>
    <s v="Structures"/>
    <s v="2207 N ST"/>
    <s v="Calm"/>
    <m/>
    <s v="Unknown"/>
    <s v="Fire Dept still investigating"/>
    <s v="Structure Only"/>
    <m/>
    <s v="Fire Dept"/>
    <m/>
    <s v="Overhead"/>
    <s v="Secondary"/>
    <x v="0"/>
    <m/>
    <m/>
    <m/>
    <s v="FIRE, HOUSE OR BLDG"/>
    <s v="SECONDARY"/>
    <s v="N"/>
    <s v=" "/>
    <s v="Unplanned"/>
    <s v="Kern"/>
    <s v="Kern"/>
    <s v="253371115, BAKERSFIELD-1115"/>
    <s v="21-0057027"/>
    <s v="Unplanned"/>
    <s v="Clear;32-90 F"/>
    <s v="12"/>
    <s v=" "/>
    <s v="YES"/>
    <s v="Line to Ground"/>
    <s v="Sustained"/>
    <s v="No"/>
    <s v="MTR#1009405292"/>
    <s v="OH"/>
    <s v="Transformer"/>
    <s v="1341139"/>
    <s v="Secondary, Broken, wire on ground"/>
    <s v=" "/>
    <s v=" "/>
    <s v=" "/>
    <s v="2231 'N' ST"/>
    <s v="PEREZ, DAVE 661-473-9071: Alley behind 2207 N ST"/>
    <s v=" "/>
    <s v=" "/>
    <s v=" "/>
    <s v="No"/>
    <s v="3rd Party, Fire, house or bldg."/>
    <s v=" "/>
    <s v="No"/>
    <s v=" "/>
    <m/>
    <m/>
    <m/>
    <m/>
    <m/>
    <m/>
    <m/>
    <m/>
    <m/>
    <m/>
    <m/>
    <m/>
    <m/>
    <m/>
    <m/>
    <m/>
  </r>
  <r>
    <x v="213"/>
    <s v="S7RM"/>
    <s v="3 - QC Complete"/>
    <d v="2021-05-10T00:00:00"/>
    <d v="2021-05-10T00:00:00"/>
    <x v="198"/>
    <s v="\\fxshare-nas05\quotashare-fs01\ESA\5 - Ignition Tracking\2021_Ignition_QC_Folders\20210504_1341133_21-0057026_nan_T005281173"/>
    <s v=" "/>
    <m/>
    <m/>
    <m/>
    <m/>
    <m/>
    <x v="0"/>
    <m/>
    <m/>
    <m/>
    <m/>
    <m/>
    <m/>
    <m/>
    <m/>
    <m/>
    <m/>
    <m/>
    <m/>
    <m/>
    <m/>
    <m/>
    <m/>
    <m/>
    <s v=" "/>
    <x v="28"/>
    <s v="22:13"/>
    <d v="2021-05-04T00:00:00"/>
    <d v="1899-12-30T22:04:00"/>
    <s v="FAS"/>
    <s v="N"/>
    <s v="N"/>
    <s v="1341133"/>
    <s v="21-0057026"/>
    <m/>
    <s v="T005281173"/>
    <n v="120933576"/>
    <m/>
    <m/>
    <s v="PG&amp;E_486_ignition_20210504_1.jpg"/>
    <s v=" "/>
    <x v="2"/>
    <x v="0"/>
    <s v="Y"/>
    <s v="Y"/>
    <s v="On May 4th, 2021 at 22:13 hrs. a PG &amp; E trouble man was dispatched to the El Nido 1104 12 KV Distribution circuit near Sandy Mush Rd. in Merced  in response to a report of a Primary line down and a vegetation fire.  The grass fire was approximately 3 acres in size and it was suppressed by CAL Fire.  Initial analysis indicates that the Primary overhead conductor failed for an unknown reason and when it fell to the ground, it ignited a grass fire.  On 5/5/2021, a PG &amp; E crew replaced 250 feet of 4 ACSR conductor and placed the line back in service.  "/>
    <s v="PG&amp;E"/>
    <s v="Vegetation"/>
    <s v="D"/>
    <s v="D"/>
    <s v="0.26-9.99"/>
    <s v="FD estimated 3 acres grass burnt"/>
    <n v="3"/>
    <m/>
    <m/>
    <x v="0"/>
    <x v="4"/>
    <x v="3"/>
    <s v="N"/>
    <s v="Overhead"/>
    <s v="Primary"/>
    <s v="Conductor - Primary"/>
    <s v="Conductor"/>
    <s v="Circuit ID: 252451104, SAP #101071760"/>
    <s v=" "/>
    <x v="0"/>
    <s v="37.1871517"/>
    <s v="-120.5380317"/>
    <s v="Merced"/>
    <x v="106"/>
    <n v="12000"/>
    <m/>
    <s v="Cal Fire"/>
    <s v="Herbaceous"/>
    <m/>
    <m/>
    <m/>
    <m/>
    <s v="N"/>
    <s v="N"/>
    <m/>
    <m/>
    <s v="2021-05-05"/>
    <m/>
    <m/>
    <m/>
    <m/>
    <m/>
    <m/>
    <m/>
    <m/>
    <m/>
    <m/>
    <m/>
    <m/>
    <m/>
    <m/>
    <m/>
    <m/>
    <m/>
    <m/>
    <m/>
    <s v=" "/>
    <s v="YOSEMITE"/>
    <s v="MERCED 03"/>
    <s v="22:13"/>
    <s v="05/04/2021"/>
    <s v="1341133"/>
    <s v="T005281173"/>
    <m/>
    <s v="NS SANDY MUSH RD. .5MI"/>
    <x v="47"/>
    <n v="37.185929999999999"/>
    <n v="-120.53818"/>
    <s v="Y4TDDM6"/>
    <s v="MAYO, DAN"/>
    <n v="252451104"/>
    <s v="20210505 01:38"/>
    <n v="9260"/>
    <m/>
    <s v="Primary line down and veg fire. "/>
    <s v="Y"/>
    <n v="5"/>
    <s v="\\fxshare-nas05\quotashare-fs01\ESA\5 - Ignition Tracking\Fire_Tab_Attachment_Files"/>
    <s v="37.1871517,-120.5380317,39.500000,3D"/>
    <m/>
    <m/>
    <m/>
    <s v="209-966-3621"/>
    <m/>
    <s v="N"/>
    <s v="Y"/>
    <m/>
    <s v="Clear"/>
    <m/>
    <s v="Private Land"/>
    <m/>
    <s v="Light"/>
    <m/>
    <s v="PG&amp;E Equipment"/>
    <s v="12kV #4 ACSR down"/>
    <s v="0.25 - 10 Acres"/>
    <s v="FD estimated 3 acres grass burnt"/>
    <s v="Cal Fire"/>
    <m/>
    <s v="Overhead"/>
    <m/>
    <x v="0"/>
    <m/>
    <m/>
    <m/>
    <s v="OVERHEAD"/>
    <s v="CONDUCTOR, OVERHEAD"/>
    <s v="N"/>
    <s v=" "/>
    <s v="Unplanned"/>
    <s v="Yosemite"/>
    <s v="Merced"/>
    <s v="252451104, EL NIDO-1104"/>
    <s v="21-0057026"/>
    <s v="Unplanned"/>
    <s v="Clear;32-90 F"/>
    <s v="7 1 of 3 Phases Open"/>
    <s v="1787"/>
    <s v="NO"/>
    <s v="Line to Ground"/>
    <s v="Sustained"/>
    <s v="No"/>
    <s v="8825"/>
    <s v="OH"/>
    <s v="Fuse"/>
    <s v="1341133"/>
    <s v="Connector or Splice (OH), Broken, wire on ground"/>
    <s v=" "/>
    <s v="05/05/21 02:11"/>
    <s v=" "/>
    <s v="MER.CO.JAIL SANDY MUSH - EL NIDO"/>
    <s v="MTR #1010332251"/>
    <s v=" "/>
    <s v=" "/>
    <s v=" "/>
    <s v="Yes"/>
    <s v="Equipment Failure/Involved, Overhead"/>
    <s v=" "/>
    <s v="No"/>
    <s v=" "/>
    <m/>
    <m/>
    <m/>
    <m/>
    <m/>
    <m/>
    <m/>
    <m/>
    <m/>
    <m/>
    <m/>
    <m/>
    <m/>
    <m/>
    <m/>
    <m/>
  </r>
  <r>
    <x v="214"/>
    <s v="AGFC"/>
    <s v="3 - QC Complete"/>
    <d v="2021-05-05T00:00:00"/>
    <d v="2021-05-05T00:00:00"/>
    <x v="86"/>
    <s v="\\fxshare-nas05\quotashare-fs01\ESA\5 - Ignition Tracking\2021_Ignition_QC_Folders\20210504_nan_nan_nan_7789431686"/>
    <s v=" "/>
    <m/>
    <m/>
    <m/>
    <m/>
    <m/>
    <x v="0"/>
    <m/>
    <m/>
    <m/>
    <m/>
    <m/>
    <m/>
    <m/>
    <m/>
    <m/>
    <m/>
    <m/>
    <m/>
    <m/>
    <m/>
    <m/>
    <m/>
    <m/>
    <s v=" "/>
    <x v="28"/>
    <s v="13:09"/>
    <m/>
    <m/>
    <s v="FAS"/>
    <s v="N"/>
    <s v="N"/>
    <m/>
    <m/>
    <m/>
    <n v="7789431686"/>
    <m/>
    <m/>
    <m/>
    <m/>
    <s v=" "/>
    <x v="0"/>
    <x v="2"/>
    <s v="N"/>
    <s v="N"/>
    <s v="Structure fire, not attributable to PG&amp;E. This information is preliminary."/>
    <s v="Not PG&amp;E"/>
    <s v="Building"/>
    <m/>
    <m/>
    <s v="Structure-only"/>
    <m/>
    <m/>
    <m/>
    <m/>
    <x v="3"/>
    <x v="1"/>
    <x v="1"/>
    <m/>
    <s v="Overhead"/>
    <m/>
    <m/>
    <m/>
    <m/>
    <s v=" "/>
    <x v="0"/>
    <s v="36.5716933"/>
    <s v="-119.6046850"/>
    <s v="Fresno"/>
    <x v="179"/>
    <n v="12000"/>
    <m/>
    <s v="Selma FD"/>
    <s v="Urban"/>
    <m/>
    <m/>
    <m/>
    <m/>
    <s v="N"/>
    <s v="N"/>
    <m/>
    <m/>
    <s v="2021-05-05"/>
    <m/>
    <m/>
    <m/>
    <m/>
    <m/>
    <m/>
    <m/>
    <m/>
    <m/>
    <m/>
    <m/>
    <m/>
    <m/>
    <m/>
    <m/>
    <m/>
    <m/>
    <m/>
    <m/>
    <s v=" "/>
    <s v="FRESNO"/>
    <s v="SELMA  01"/>
    <s v="13:09"/>
    <s v="05/04/2021"/>
    <m/>
    <n v="7789431686"/>
    <n v="2446"/>
    <s v="C ST"/>
    <x v="42"/>
    <n v="36.569715000000002"/>
    <n v="-119.607339"/>
    <s v="F6TJMRY"/>
    <s v="ROGERS, JAMES"/>
    <n v="254121104"/>
    <s v="20210504 13:17"/>
    <n v="2640"/>
    <n v="1"/>
    <s v="REMOVED SERVICE "/>
    <s v="Y"/>
    <m/>
    <m/>
    <s v="36.5716933,-119.6046850,89.100000,3D"/>
    <m/>
    <m/>
    <m/>
    <s v="SELMA FD"/>
    <m/>
    <s v="N"/>
    <s v="Y"/>
    <s v="Y"/>
    <s v="Clear"/>
    <m/>
    <s v="Structures"/>
    <m/>
    <s v="Calm"/>
    <m/>
    <s v="Unknown"/>
    <m/>
    <s v="Structure Only"/>
    <m/>
    <s v="Fire Dept"/>
    <m/>
    <s v="Overhead"/>
    <m/>
    <x v="0"/>
    <m/>
    <m/>
    <m/>
    <m/>
    <m/>
    <m/>
    <s v=" "/>
    <m/>
    <m/>
    <m/>
    <m/>
    <m/>
    <m/>
    <m/>
    <m/>
    <m/>
    <m/>
    <m/>
    <m/>
    <m/>
    <m/>
    <m/>
    <m/>
    <m/>
    <m/>
    <m/>
    <m/>
    <m/>
    <m/>
    <m/>
    <m/>
    <m/>
    <m/>
    <m/>
    <m/>
    <m/>
    <m/>
    <m/>
    <m/>
    <m/>
    <m/>
    <m/>
    <m/>
    <m/>
    <m/>
    <m/>
    <m/>
    <m/>
    <m/>
    <m/>
    <m/>
    <m/>
    <m/>
    <m/>
  </r>
  <r>
    <x v="215"/>
    <s v="B1HE"/>
    <s v="3 - QC Complete"/>
    <d v="2021-05-17T00:00:00"/>
    <d v="2021-05-17T00:00:00"/>
    <x v="199"/>
    <s v="\\fxshare-nas05\quotashare-fs01\ESA\5 - Ignition Tracking\2021_Ignition_QC_Folders\20210504_nan_nan_nan_957471988"/>
    <s v=" "/>
    <s v="Y"/>
    <s v="B1HE"/>
    <s v="Create time updated"/>
    <d v="2021-05-17T00:00:00"/>
    <m/>
    <x v="0"/>
    <m/>
    <m/>
    <m/>
    <m/>
    <m/>
    <m/>
    <m/>
    <m/>
    <m/>
    <m/>
    <m/>
    <m/>
    <m/>
    <m/>
    <m/>
    <m/>
    <m/>
    <s v=" "/>
    <x v="28"/>
    <d v="1899-12-30T09:40:00"/>
    <m/>
    <m/>
    <s v="FAS"/>
    <s v="N"/>
    <s v="N"/>
    <m/>
    <m/>
    <m/>
    <n v="957471988"/>
    <m/>
    <m/>
    <m/>
    <m/>
    <s v=" "/>
    <x v="0"/>
    <x v="2"/>
    <s v="Y"/>
    <s v="N"/>
    <s v="Structure fire, not attributable to PG&amp;E. On May 4th, 2021 at 0940 hours, a PG&amp;E Troubleman was dispatched to the Oregon Trail 1103 12 kv Distribution Circuit on Cowgill Ln near Lake Blvd, Redding in response to an E Fire-Other tag. Initial analysis indicates a customer’s panel caught fire due to possible overloading, igniting a fire which burned the side of the house. The ensuing fire was less than 1 meter in size, affected only the siding on the customers home and the panel. The tman disconnected the service. According to the responding troubleman this failure was not caused by PG&amp;E equipment."/>
    <s v="PG&amp;E"/>
    <s v="Other"/>
    <m/>
    <m/>
    <s v="&lt;3 meters of linear travel"/>
    <s v="METER PANEL"/>
    <m/>
    <m/>
    <m/>
    <x v="3"/>
    <x v="1"/>
    <x v="1"/>
    <m/>
    <s v="Overhead"/>
    <m/>
    <m/>
    <m/>
    <m/>
    <s v=" "/>
    <x v="1"/>
    <s v="40.6374517"/>
    <s v="-122.4042050"/>
    <s v="Shasta"/>
    <x v="180"/>
    <n v="12000"/>
    <m/>
    <s v="Cal Fire"/>
    <s v="Shrub"/>
    <m/>
    <m/>
    <n v="246"/>
    <m/>
    <s v="N"/>
    <s v="Y"/>
    <n v="202105021800"/>
    <n v="202105042121"/>
    <s v="2021-05-04"/>
    <m/>
    <m/>
    <m/>
    <m/>
    <m/>
    <m/>
    <m/>
    <m/>
    <m/>
    <m/>
    <m/>
    <m/>
    <m/>
    <m/>
    <m/>
    <m/>
    <m/>
    <m/>
    <m/>
    <s v=" "/>
    <s v="NORTH VALLEY"/>
    <s v="REDDING 01"/>
    <s v="09:38"/>
    <s v="05/04/2021"/>
    <m/>
    <n v="957471988"/>
    <n v="17690"/>
    <s v="COWGILL LN"/>
    <x v="3"/>
    <n v="40.637498999999998"/>
    <n v="-122.403727"/>
    <s v="V8TKAW8"/>
    <s v="WALLER, KENNETH"/>
    <n v="103521103"/>
    <s v="20210504 11:06"/>
    <n v="1101"/>
    <m/>
    <s v="CUSTOMER METER SOCKET CAUGHT FIRE SUSPECT OVERLOADED, DE-ENERGIZED TRANSFORMER AND COMPLETED DISCONNECT"/>
    <s v="Y"/>
    <n v="7"/>
    <s v="\\fxshare-nas05\quotashare-fs01\ESA\5 - Ignition Tracking\Fire_Tab_Attachment_Files"/>
    <s v="40.6374517,-122.4042050,242.700000,3D"/>
    <m/>
    <m/>
    <s v="CUSTOMER PANEL_x000d__x000a_CONFINED TO METER SOCKET"/>
    <s v="CAL FIRE, REDDING"/>
    <m/>
    <s v="N"/>
    <s v="Y"/>
    <s v="Y"/>
    <s v="Clear"/>
    <m/>
    <s v="Structures"/>
    <m/>
    <s v="Light"/>
    <m/>
    <s v="Other (Comments)"/>
    <s v="SUSPECTED OVERLOADED METER SOCKET FROM GROW LIGHTS"/>
    <s v="Other (Comments)"/>
    <s v="METER PANEL"/>
    <s v="Other (Comments)"/>
    <s v="CUSTOMER"/>
    <s v="Overhead"/>
    <m/>
    <x v="1"/>
    <s v="PHOTOS"/>
    <s v="PG&amp;E Employee"/>
    <s v="KEN WALLER - KAW8"/>
    <m/>
    <m/>
    <m/>
    <s v=""/>
    <m/>
    <m/>
    <m/>
    <m/>
    <m/>
    <m/>
    <m/>
    <m/>
    <m/>
    <m/>
    <m/>
    <m/>
    <m/>
    <m/>
    <m/>
    <m/>
    <m/>
    <m/>
    <m/>
    <m/>
    <m/>
    <m/>
    <m/>
    <m/>
    <m/>
    <m/>
    <m/>
    <m/>
    <m/>
    <m/>
    <m/>
    <m/>
    <m/>
    <m/>
    <m/>
    <m/>
    <m/>
    <m/>
    <m/>
    <m/>
    <m/>
    <m/>
    <m/>
    <m/>
    <m/>
    <m/>
    <s v=""/>
  </r>
  <r>
    <x v="216"/>
    <s v="TLAL"/>
    <s v="3 - QC Complete"/>
    <d v="2021-05-26T00:00:00"/>
    <d v="2021-05-26T00:00:00"/>
    <x v="200"/>
    <s v="\\fxshare-nas05\quotashare-fs01\ESA\5 - Ignition Tracking\2021_Ignition_QC_Folders\20210504_1340393_nan_nan_T005280484"/>
    <s v=" "/>
    <s v=""/>
    <s v="TLAL"/>
    <s v="Create &amp; Outage Time, Equipment Type Associated to Ignition, Nominal Voltage Updated; Additional FOIDs &amp; EC Tag is Added"/>
    <d v="2021-05-26T00:00:00"/>
    <m/>
    <x v="0"/>
    <m/>
    <m/>
    <m/>
    <m/>
    <m/>
    <m/>
    <m/>
    <m/>
    <m/>
    <m/>
    <s v="Y"/>
    <d v="2021-05-26T00:00:00"/>
    <m/>
    <s v="VLD4, FTG1"/>
    <s v="vldr@pge.com, ftg1@pge.com"/>
    <s v="Email in &quot;Work Inquiry&quot; sub-folder"/>
    <m/>
    <s v=" "/>
    <x v="28"/>
    <d v="1899-12-30T08:12:00"/>
    <d v="2021-05-04T00:00:00"/>
    <d v="1899-12-30T08:56:00"/>
    <s v="FAS"/>
    <s v="N"/>
    <s v="N"/>
    <s v="1340393"/>
    <m/>
    <m/>
    <s v="T005280484, T005280482, T005280407, T005280486"/>
    <n v="120928415"/>
    <m/>
    <m/>
    <s v="PG&amp;E_481_Ignition_20210504_2.jpg"/>
    <s v=" "/>
    <x v="0"/>
    <x v="0"/>
    <s v="Y"/>
    <s v="N"/>
    <s v="On May 4, 2021 at 0925 hours, PG&amp;E Troublemen patrolled the Peabody 2107 12kV Distribution Circuit number 063642107, in the Local Responsibility area along the north edge of the cemetery above the driveway at 1241 Collinsville Road in Suisun City (Bird's Landing). They observed one phase (100') of broken open-wire secondary 4 ACSR overhead conductor down on the ground, two sets of damaged 44H cutouts with Arc Snuffers, and a small fire. Initial analysis indicates the ignition was caused by a 14' tall (7&quot; DBH) hackberry tree had sprouts that grew into and rubbing against the line, which caused the wires to get together, sparked an ignition, and burned the center-phase down. The Vegetation Management Incident Report form noted that the open-wire secondary lines hung very low and there were several small hackberry trees and one pepper tree underneath them. The line was returned to service on May 4, 2021. This ignition did not meet the reporting criteria, because the fire was not greater than one linear meter. This information is preliminary."/>
    <s v="PG&amp;E"/>
    <s v="Vegetation"/>
    <s v="D"/>
    <s v="D"/>
    <s v="&lt; 1 meter"/>
    <m/>
    <m/>
    <m/>
    <m/>
    <x v="2"/>
    <x v="2"/>
    <x v="2"/>
    <s v="Y"/>
    <s v="Overhead"/>
    <s v="Secondary"/>
    <s v="Conductor - Open Wire Secondary"/>
    <s v="Conductor, Cutouts"/>
    <s v="Circuit ID: 063642107, SAP Pole ID: 101664935"/>
    <s v=" "/>
    <x v="0"/>
    <s v="38.0837533"/>
    <s v="-121.8507650"/>
    <s v="Solano"/>
    <x v="181"/>
    <n v="12000"/>
    <m/>
    <s v="Self Extinguished"/>
    <s v="Dry Grass"/>
    <m/>
    <m/>
    <n v="246"/>
    <m/>
    <s v="N"/>
    <s v="Y"/>
    <n v="202105021800"/>
    <n v="202105042121"/>
    <s v="2021-05-04"/>
    <m/>
    <m/>
    <m/>
    <m/>
    <m/>
    <m/>
    <m/>
    <m/>
    <m/>
    <m/>
    <m/>
    <m/>
    <m/>
    <m/>
    <m/>
    <m/>
    <m/>
    <m/>
    <m/>
    <s v=" "/>
    <s v="SACRAMENTO"/>
    <s v="VACAVILLE 05"/>
    <s v="08:59"/>
    <s v="05/04/2021"/>
    <s v="1340393"/>
    <s v="T005280484"/>
    <s v="UNKNOWN"/>
    <s v="COLLINSVILLE RD "/>
    <x v="116"/>
    <n v="38.083889999999997"/>
    <n v="-121.8503"/>
    <s v="S4TVLD4"/>
    <s v="DECKER, VALERIE"/>
    <n v="63642107"/>
    <s v="20210504 10:25"/>
    <n v="9260"/>
    <m/>
    <s v="CREW REQ TO REPAIR SECONDARY 1 PHASE DOWN AND TRIM TREES OR INSTALL SPREADER BRACKETS THROUGHOUT. "/>
    <s v="Y"/>
    <m/>
    <m/>
    <s v="38.0837533,-121.8507650,0.500000,3D"/>
    <m/>
    <m/>
    <s v="FEW SPOTS FROM SPARKS OF WIRE"/>
    <m/>
    <m/>
    <s v="N"/>
    <s v="Y"/>
    <m/>
    <s v="Clear"/>
    <m/>
    <s v="Private Land"/>
    <m/>
    <s v="Light"/>
    <m/>
    <s v="Vegetation"/>
    <m/>
    <s v="&lt; 1 meter"/>
    <m/>
    <s v="Self Extinguished"/>
    <m/>
    <s v="Overhead"/>
    <m/>
    <x v="0"/>
    <m/>
    <m/>
    <m/>
    <s v="TREE-GREW INTO LINE"/>
    <s v="CONDUCTOR, OVERHEAD"/>
    <s v="N"/>
    <s v=" "/>
    <m/>
    <m/>
    <m/>
    <m/>
    <m/>
    <m/>
    <m/>
    <m/>
    <m/>
    <m/>
    <m/>
    <m/>
    <m/>
    <m/>
    <m/>
    <m/>
    <m/>
    <m/>
    <m/>
    <m/>
    <m/>
    <m/>
    <m/>
    <m/>
    <m/>
    <m/>
    <m/>
    <m/>
    <m/>
    <m/>
    <m/>
    <m/>
    <m/>
    <m/>
    <m/>
    <m/>
    <m/>
    <m/>
    <m/>
    <m/>
    <m/>
    <m/>
    <m/>
    <s v=""/>
    <s v=""/>
    <s v=""/>
    <s v=""/>
  </r>
  <r>
    <x v="217"/>
    <s v="AGFC"/>
    <s v="3 - QC Complete"/>
    <d v="2021-05-04T00:00:00"/>
    <d v="2021-05-04T00:00:00"/>
    <x v="201"/>
    <s v="\\fxshare-nas05\quotashare-fs01\ESA\5 - Ignition Tracking\2021_Ignition_QC_Folders\20210504_1340322_nan_nan_T005280290"/>
    <s v=" "/>
    <m/>
    <m/>
    <m/>
    <m/>
    <m/>
    <x v="0"/>
    <m/>
    <m/>
    <m/>
    <m/>
    <m/>
    <m/>
    <m/>
    <m/>
    <m/>
    <m/>
    <m/>
    <m/>
    <m/>
    <m/>
    <m/>
    <m/>
    <m/>
    <s v=" "/>
    <x v="28"/>
    <s v="06:18"/>
    <d v="2021-05-04T00:00:00"/>
    <s v="06:18"/>
    <s v="FAS"/>
    <s v="N"/>
    <s v="N"/>
    <s v="1340322"/>
    <m/>
    <m/>
    <s v="T005280290"/>
    <m/>
    <m/>
    <m/>
    <m/>
    <s v=" "/>
    <x v="0"/>
    <x v="2"/>
    <s v="N"/>
    <s v="N"/>
    <s v="Other fire, not attributable to PG&amp;E. Troubleman FLD remarks: FD reported this fire was started by homeless and not PG&amp;E assets. "/>
    <s v="Not PG&amp;E"/>
    <s v="Other"/>
    <m/>
    <m/>
    <s v="&lt;3 meters of linear travel"/>
    <m/>
    <m/>
    <m/>
    <m/>
    <x v="3"/>
    <x v="1"/>
    <x v="1"/>
    <m/>
    <s v="Overhead"/>
    <m/>
    <m/>
    <m/>
    <m/>
    <s v=" "/>
    <x v="0"/>
    <n v="36.725760000000001"/>
    <n v="-119.78028999999999"/>
    <s v="Fresno"/>
    <x v="182"/>
    <n v="12000"/>
    <m/>
    <s v="Fresno FD"/>
    <s v="Urban"/>
    <m/>
    <m/>
    <m/>
    <m/>
    <s v="N"/>
    <s v="N"/>
    <m/>
    <m/>
    <s v="2021-05-04"/>
    <m/>
    <m/>
    <m/>
    <m/>
    <m/>
    <m/>
    <m/>
    <m/>
    <m/>
    <m/>
    <m/>
    <m/>
    <m/>
    <m/>
    <m/>
    <m/>
    <m/>
    <m/>
    <m/>
    <s v=" "/>
    <s v="FRESNO"/>
    <s v="FRESNO 02"/>
    <s v="06:18"/>
    <s v="05/04/2021"/>
    <s v="1340322"/>
    <s v="T005280290"/>
    <n v="135"/>
    <s v="VAN NESS AVE"/>
    <x v="14"/>
    <n v="36.725760000000001"/>
    <n v="-119.78028999999999"/>
    <s v="F4TL1F9"/>
    <s v="FULL, LARAMIE"/>
    <n v="252281104"/>
    <s v="20210504 08:24"/>
    <n v="9260"/>
    <m/>
    <s v="crew on site to make repairs to damaged services per fire dept. fire was started by homeless in alley and damaged pge service wires.  fire was not caused by pge per fd"/>
    <s v="Y"/>
    <m/>
    <m/>
    <m/>
    <n v="36.725760000000001"/>
    <n v="-119.78028999999999"/>
    <s v="fire in alley behind 135 van ness ave"/>
    <s v="fresno fd"/>
    <m/>
    <s v="N"/>
    <s v="Y"/>
    <m/>
    <s v="Clear"/>
    <m/>
    <s v="Structures"/>
    <m/>
    <s v="Calm"/>
    <m/>
    <s v="3rd Party"/>
    <m/>
    <s v="1 meter - &lt; 3 meters"/>
    <m/>
    <s v="Fire Dept"/>
    <m/>
    <s v="Overhead"/>
    <m/>
    <x v="0"/>
    <m/>
    <m/>
    <m/>
    <s v="VANDALISM"/>
    <s v="CONDUCTOR, OVERHEAD"/>
    <s v="N"/>
    <s v=" "/>
    <m/>
    <m/>
    <m/>
    <m/>
    <m/>
    <m/>
    <m/>
    <m/>
    <m/>
    <m/>
    <m/>
    <m/>
    <m/>
    <m/>
    <m/>
    <m/>
    <m/>
    <m/>
    <m/>
    <m/>
    <m/>
    <m/>
    <m/>
    <m/>
    <m/>
    <m/>
    <m/>
    <m/>
    <m/>
    <m/>
    <m/>
    <m/>
    <m/>
    <m/>
    <m/>
    <m/>
    <m/>
    <m/>
    <m/>
    <m/>
    <m/>
    <m/>
    <m/>
    <m/>
    <m/>
    <m/>
    <m/>
  </r>
  <r>
    <x v="218"/>
    <s v="S7RM"/>
    <s v="3 - QC Complete"/>
    <d v="2021-05-11T00:00:00"/>
    <d v="2021-05-11T00:00:00"/>
    <x v="202"/>
    <s v="\\fxshare-nas05\quotashare-fs01\ESA\5 - Ignition Tracking\2021_Ignition_QC_Folders\20210504_1340298_nan_nan_T005280256"/>
    <s v=" "/>
    <m/>
    <m/>
    <m/>
    <m/>
    <m/>
    <x v="0"/>
    <m/>
    <m/>
    <m/>
    <m/>
    <m/>
    <m/>
    <m/>
    <m/>
    <m/>
    <m/>
    <s v="Y"/>
    <d v="2021-05-06T00:00:00"/>
    <m/>
    <s v="DMWH"/>
    <s v="(408) 876-0130"/>
    <s v="inquiring about suspected cause. "/>
    <m/>
    <s v=" "/>
    <x v="28"/>
    <d v="1899-12-30T00:51:00"/>
    <d v="2021-05-04T00:00:00"/>
    <d v="1899-12-30T00:43:00"/>
    <s v="FAS"/>
    <s v="N"/>
    <s v="N"/>
    <s v="1340298"/>
    <s v="21-0056427"/>
    <m/>
    <s v="T005280256"/>
    <n v="120926364"/>
    <m/>
    <m/>
    <s v="PG&amp;E_479_ignition_20210504_1.jpg"/>
    <s v=" "/>
    <x v="2"/>
    <x v="0"/>
    <s v="Y"/>
    <s v="Y"/>
    <s v="On May 4th, 2021 at 01:01 hrs. a PG &amp; E Troubleman was dispatched to the Castro Valley 1102 12 KV Distribution Circuit near D Street and Machado Court in the City of Hayward in response to a report of a Riser failure which resulted in a pole fire.  The ensuing fire was 1 Meter -&lt; 3 Meters in size, was confined to the pole  and was extinguished by the Hayward fire department.  The responding troubleman found Riser # 11941 on fire.  He de-energized the circuit and made safe.  Initial analysis indicates that the riser ignited for an unknown reason however, the responding troubleman found 1 of 2 fuses were blown open.  On May 4th, 2021 a PG &amp; E crew spliced the cable at the Riser, repaired 40 feet of 1/0 Alum. Conductor and 2 Pot Heads.  "/>
    <s v="PG&amp;E"/>
    <s v="Other"/>
    <s v="D"/>
    <s v="D"/>
    <s v="&lt;3 meters of linear travel"/>
    <m/>
    <m/>
    <m/>
    <m/>
    <x v="0"/>
    <x v="4"/>
    <x v="10"/>
    <s v="Y"/>
    <s v="Overhead"/>
    <s v="Primary"/>
    <s v="Riser"/>
    <s v="Conductor, Pot heads"/>
    <s v="Riser # 11941, Circuit ID: 014091102"/>
    <s v=" "/>
    <x v="0"/>
    <s v="37.6818200"/>
    <s v="-122.0476067"/>
    <s v="Alameda"/>
    <x v="183"/>
    <n v="12000"/>
    <m/>
    <s v="Hayward FD"/>
    <s v="Urban"/>
    <m/>
    <m/>
    <m/>
    <m/>
    <s v="N"/>
    <s v="N"/>
    <m/>
    <m/>
    <s v="2021-05-04"/>
    <m/>
    <m/>
    <m/>
    <m/>
    <m/>
    <m/>
    <m/>
    <m/>
    <m/>
    <m/>
    <m/>
    <m/>
    <m/>
    <m/>
    <m/>
    <m/>
    <m/>
    <m/>
    <m/>
    <s v=" "/>
    <s v="MISSION"/>
    <s v="HAYWARD 03"/>
    <s v="01:01"/>
    <s v="05/04/2021"/>
    <s v="1340298"/>
    <s v="T005280256"/>
    <n v="23515"/>
    <s v="MAUD AVE"/>
    <x v="77"/>
    <n v="37.691719999999997"/>
    <n v="-122.06121"/>
    <s v="M2TDMWH"/>
    <s v="WHITNEY, DWIGHT "/>
    <n v="1409"/>
    <s v="20210504 03:20"/>
    <n v="9002"/>
    <m/>
    <s v="Found Riser 11941 on fire. De-energized. Fire dept extinguished fire. 11941 Opened.  Oncall supervisor notified. Crew to make repairs"/>
    <s v="Y"/>
    <m/>
    <m/>
    <s v="37.6818200,-122.0476067,9.900000,2D"/>
    <m/>
    <m/>
    <m/>
    <s v="Hawyard FD"/>
    <m/>
    <s v="N"/>
    <s v="Y"/>
    <m/>
    <s v="Clear"/>
    <m/>
    <s v="PG&amp;E Only"/>
    <m/>
    <s v="Calm"/>
    <m/>
    <s v="PG&amp;E Equipment"/>
    <m/>
    <s v="1 meter - &lt; 3 meters"/>
    <m/>
    <s v="Fire Dept"/>
    <m/>
    <s v="Overhead"/>
    <m/>
    <x v="0"/>
    <m/>
    <m/>
    <m/>
    <s v="UNDERGROUND"/>
    <s v="CONDUCTOR, UNDERGROUND"/>
    <s v="N"/>
    <s v=""/>
    <m/>
    <m/>
    <m/>
    <m/>
    <m/>
    <m/>
    <m/>
    <m/>
    <m/>
    <m/>
    <m/>
    <m/>
    <m/>
    <m/>
    <m/>
    <m/>
    <m/>
    <m/>
    <m/>
    <m/>
    <m/>
    <m/>
    <m/>
    <m/>
    <m/>
    <m/>
    <m/>
    <m/>
    <m/>
    <m/>
    <m/>
    <m/>
    <m/>
    <m/>
    <m/>
    <m/>
    <m/>
    <m/>
    <m/>
    <m/>
    <m/>
    <m/>
    <m/>
    <m/>
    <m/>
    <m/>
    <s v=""/>
  </r>
  <r>
    <x v="219"/>
    <s v="AGFC"/>
    <s v="3 - QC Complete"/>
    <d v="2021-05-03T00:00:00"/>
    <d v="2021-05-03T00:00:00"/>
    <x v="203"/>
    <s v="\\fxshare-nas05\quotashare-fs01\ESA\5 - Ignition Tracking\2021_Ignition_QC_Folders\20210503_nan_nan_nan_1506779885"/>
    <s v=" "/>
    <m/>
    <m/>
    <m/>
    <m/>
    <m/>
    <x v="0"/>
    <m/>
    <m/>
    <m/>
    <m/>
    <m/>
    <m/>
    <m/>
    <m/>
    <m/>
    <m/>
    <m/>
    <m/>
    <m/>
    <m/>
    <m/>
    <m/>
    <m/>
    <s v=" "/>
    <x v="29"/>
    <s v="18:26"/>
    <m/>
    <m/>
    <s v="FAS"/>
    <s v="N"/>
    <s v="N"/>
    <m/>
    <m/>
    <m/>
    <n v="1506779885"/>
    <m/>
    <m/>
    <m/>
    <m/>
    <s v=" "/>
    <x v="0"/>
    <x v="2"/>
    <s v="N"/>
    <s v="N"/>
    <s v="Structure fire, not attributable to PG&amp;E. Troubleman states apartment fire melted buss bar. This information is preliminary."/>
    <s v="Not PG&amp;E"/>
    <s v="Building"/>
    <m/>
    <m/>
    <s v="&lt;3 meters of linear travel"/>
    <m/>
    <m/>
    <m/>
    <m/>
    <x v="3"/>
    <x v="1"/>
    <x v="1"/>
    <m/>
    <s v="Underbuild"/>
    <m/>
    <m/>
    <m/>
    <m/>
    <s v=" "/>
    <x v="0"/>
    <n v="37.997871000000004"/>
    <n v="-121.757879"/>
    <s v="Contra Costa"/>
    <x v="184"/>
    <n v="21000"/>
    <m/>
    <s v="Antioch FD"/>
    <s v="Urban"/>
    <m/>
    <m/>
    <m/>
    <m/>
    <s v="N"/>
    <s v="N"/>
    <m/>
    <m/>
    <s v="2021-05-03"/>
    <m/>
    <m/>
    <m/>
    <m/>
    <m/>
    <m/>
    <m/>
    <m/>
    <m/>
    <m/>
    <m/>
    <m/>
    <m/>
    <m/>
    <m/>
    <m/>
    <m/>
    <m/>
    <m/>
    <s v=" "/>
    <s v="DIABLO"/>
    <s v="ANTIOCH 03"/>
    <s v="18:26"/>
    <s v="05/03/2021"/>
    <m/>
    <n v="1506779885"/>
    <n v="3339"/>
    <s v="OAKLEY RD"/>
    <x v="108"/>
    <n v="37.997871000000004"/>
    <n v="-121.757879"/>
    <s v="D1TJPZ2"/>
    <s v="ZUNIGA, JUAN "/>
    <n v="13652109"/>
    <s v="20210503 19:44"/>
    <n v="1102"/>
    <m/>
    <s v="HOUSE FIRE CAUSED 4 WAY BUSS BARS TO MELT AFFECTED 3 CUSTOMERS EC TAG CREATED CREW TO CHANGE OUT TO CK INTEGRITY OF WIRE TO BURNT HOME MELTED METER"/>
    <s v="Y"/>
    <n v="4"/>
    <s v="\\fxshare-nas05\quotashare-fs01\ESA\5 - Ignition Tracking\Fire_Tab_Attachment_Files"/>
    <m/>
    <n v="37.997871000000004"/>
    <n v="-121.757879"/>
    <m/>
    <m/>
    <m/>
    <s v="Y"/>
    <s v="Y"/>
    <s v="Y"/>
    <s v="Clear"/>
    <m/>
    <s v="Structures"/>
    <m/>
    <s v="Calm"/>
    <m/>
    <s v="3rd Party"/>
    <m/>
    <s v="3 meters - 0.25 Acres"/>
    <m/>
    <s v="Fire Dept"/>
    <m/>
    <s v="Underbuild"/>
    <m/>
    <x v="0"/>
    <m/>
    <m/>
    <m/>
    <m/>
    <m/>
    <m/>
    <s v=" "/>
    <m/>
    <m/>
    <m/>
    <m/>
    <m/>
    <m/>
    <m/>
    <m/>
    <m/>
    <m/>
    <m/>
    <m/>
    <m/>
    <m/>
    <m/>
    <m/>
    <m/>
    <m/>
    <m/>
    <m/>
    <m/>
    <m/>
    <m/>
    <m/>
    <m/>
    <m/>
    <m/>
    <m/>
    <m/>
    <m/>
    <m/>
    <m/>
    <m/>
    <m/>
    <m/>
    <m/>
    <m/>
    <m/>
    <m/>
    <m/>
    <m/>
    <m/>
    <m/>
    <m/>
    <m/>
    <m/>
    <m/>
  </r>
  <r>
    <x v="220"/>
    <s v="AGFC"/>
    <s v="3 - QC Complete"/>
    <d v="2021-05-03T00:00:00"/>
    <d v="2021-05-03T00:00:00"/>
    <x v="204"/>
    <s v="\\fxshare-nas05\quotashare-fs01\ESA\5 - Ignition Tracking\2021_Ignition_QC_Folders\20210503_nan_nan_nan_224497"/>
    <s v=" "/>
    <m/>
    <m/>
    <m/>
    <m/>
    <m/>
    <x v="0"/>
    <m/>
    <m/>
    <m/>
    <m/>
    <m/>
    <m/>
    <m/>
    <m/>
    <m/>
    <m/>
    <m/>
    <m/>
    <m/>
    <m/>
    <m/>
    <m/>
    <m/>
    <s v=" "/>
    <x v="29"/>
    <s v="17:50"/>
    <m/>
    <m/>
    <s v="FAS"/>
    <s v="N"/>
    <s v="N"/>
    <m/>
    <m/>
    <m/>
    <n v="224497"/>
    <m/>
    <m/>
    <m/>
    <m/>
    <s v=" "/>
    <x v="0"/>
    <x v="2"/>
    <s v="N"/>
    <s v="N"/>
    <s v="Other fire, not attributable to PG&amp;E. Troubleman states, grass fire that chared pole and PG&amp;E okay. This information is preliminary."/>
    <s v="Not PG&amp;E"/>
    <s v="Vegetation"/>
    <m/>
    <m/>
    <s v="&lt;3 meters of linear travel"/>
    <m/>
    <m/>
    <m/>
    <m/>
    <x v="3"/>
    <x v="1"/>
    <x v="1"/>
    <m/>
    <s v="Overhead"/>
    <m/>
    <m/>
    <m/>
    <m/>
    <s v=" "/>
    <x v="0"/>
    <s v="37.7836700"/>
    <s v="-121.2704333"/>
    <s v="San Joaquin"/>
    <x v="185"/>
    <n v="17000"/>
    <m/>
    <s v="Manteca FD"/>
    <s v="Urban"/>
    <m/>
    <m/>
    <m/>
    <m/>
    <s v="N"/>
    <s v="Y"/>
    <n v="202105021800"/>
    <n v="202105042121"/>
    <s v="2021-05-03"/>
    <m/>
    <m/>
    <m/>
    <m/>
    <m/>
    <m/>
    <m/>
    <m/>
    <m/>
    <m/>
    <m/>
    <m/>
    <m/>
    <m/>
    <m/>
    <m/>
    <m/>
    <m/>
    <m/>
    <s v=" "/>
    <s v="STOCKTON"/>
    <s v="MANTECA"/>
    <s v="17:50"/>
    <s v="05/03/2021"/>
    <m/>
    <n v="224497"/>
    <s v="UNKNOWN"/>
    <s v="PREMISES DO NOT CHANGE"/>
    <x v="117"/>
    <n v="37.789527"/>
    <n v="-121.24125100000001"/>
    <s v="Q3TAMSR"/>
    <s v="SHAFFER, AARON"/>
    <m/>
    <s v="20210503 18:12"/>
    <n v="1320"/>
    <m/>
    <s v="GRASS FIRE CHARD POLE NO DAMAGE ALL PGE OK"/>
    <s v="Y"/>
    <m/>
    <m/>
    <s v="37.7836700,-121.2704333,1.200000,3D"/>
    <m/>
    <m/>
    <m/>
    <s v="MANTECA "/>
    <m/>
    <s v="N"/>
    <s v="Y"/>
    <s v="N"/>
    <s v="Clear"/>
    <m/>
    <s v="Private Land"/>
    <m/>
    <s v="Breezy"/>
    <m/>
    <s v="Vegetation"/>
    <m/>
    <s v="0.25 - 10 Acres"/>
    <m/>
    <s v="Fire Dept"/>
    <m/>
    <s v="Overhead"/>
    <m/>
    <x v="0"/>
    <m/>
    <m/>
    <m/>
    <m/>
    <m/>
    <m/>
    <s v=" "/>
    <m/>
    <m/>
    <m/>
    <m/>
    <m/>
    <m/>
    <m/>
    <m/>
    <m/>
    <m/>
    <m/>
    <m/>
    <m/>
    <m/>
    <m/>
    <m/>
    <m/>
    <m/>
    <m/>
    <m/>
    <m/>
    <m/>
    <m/>
    <m/>
    <m/>
    <m/>
    <m/>
    <m/>
    <m/>
    <m/>
    <m/>
    <m/>
    <m/>
    <m/>
    <m/>
    <m/>
    <m/>
    <m/>
    <m/>
    <m/>
    <m/>
    <m/>
    <m/>
    <m/>
    <m/>
    <m/>
    <m/>
  </r>
  <r>
    <x v="221"/>
    <s v="AGFC"/>
    <s v="3 - QC Complete"/>
    <d v="2021-05-03T00:00:00"/>
    <d v="2021-05-03T00:00:00"/>
    <x v="205"/>
    <s v="\\fxshare-nas05\quotashare-fs01\ESA\5 - Ignition Tracking\2021_Ignition_QC_Folders\20210503_nan_nan_nan_4016464690"/>
    <s v=" "/>
    <m/>
    <m/>
    <m/>
    <m/>
    <m/>
    <x v="0"/>
    <m/>
    <m/>
    <m/>
    <m/>
    <m/>
    <m/>
    <m/>
    <m/>
    <m/>
    <m/>
    <m/>
    <m/>
    <m/>
    <m/>
    <m/>
    <m/>
    <m/>
    <s v=" "/>
    <x v="29"/>
    <s v="17:11"/>
    <m/>
    <m/>
    <s v="FAS"/>
    <s v="N"/>
    <s v="N"/>
    <m/>
    <m/>
    <m/>
    <n v="4016464690"/>
    <m/>
    <m/>
    <m/>
    <m/>
    <s v=" "/>
    <x v="0"/>
    <x v="2"/>
    <s v="N"/>
    <s v="N"/>
    <s v="Structure fire, not attributable to PG&amp;E. Fire in apartment unit, troubleman booted meter. This information is preliminary. "/>
    <s v="Not PG&amp;E"/>
    <s v="Building"/>
    <m/>
    <m/>
    <s v="&lt;0.25"/>
    <m/>
    <m/>
    <m/>
    <m/>
    <x v="3"/>
    <x v="1"/>
    <x v="1"/>
    <m/>
    <s v="Overhead"/>
    <m/>
    <m/>
    <m/>
    <m/>
    <s v=" "/>
    <x v="0"/>
    <n v="38.128214"/>
    <n v="-122.24481299999999"/>
    <s v="Solano"/>
    <x v="186"/>
    <n v="12000"/>
    <m/>
    <s v="Vallejo FD"/>
    <s v="Urban"/>
    <m/>
    <m/>
    <m/>
    <m/>
    <s v="N"/>
    <s v="Y"/>
    <n v="202105021800"/>
    <n v="202105042121"/>
    <s v="2021-05-03"/>
    <m/>
    <m/>
    <m/>
    <m/>
    <m/>
    <m/>
    <m/>
    <m/>
    <m/>
    <m/>
    <m/>
    <m/>
    <m/>
    <m/>
    <m/>
    <m/>
    <m/>
    <m/>
    <m/>
    <s v=" "/>
    <s v="NORTH BAY"/>
    <s v="VALLEJO 03"/>
    <s v="17:11"/>
    <s v="05/03/2021"/>
    <m/>
    <n v="4016464690"/>
    <n v="1020"/>
    <s v="N CAMINO ALTO APT 40"/>
    <x v="118"/>
    <n v="38.128016000000002"/>
    <n v="-122.244924"/>
    <s v="N3TD6HA"/>
    <s v="HANSELL, DAVE"/>
    <n v="42651106"/>
    <s v="20210503 18:32"/>
    <n v="1101"/>
    <m/>
    <s v="STRUCTURE FIRE IN UNIT 42. BOOTED METER PER VFD."/>
    <s v="Y"/>
    <m/>
    <m/>
    <m/>
    <n v="38.128214"/>
    <n v="-122.24481299999999"/>
    <s v="UNIT 42"/>
    <s v="VALLEJO FIRE DEPT"/>
    <m/>
    <s v="N"/>
    <s v="Y"/>
    <s v="Y"/>
    <s v="Clear"/>
    <m/>
    <s v="Structures"/>
    <m/>
    <s v="Calm"/>
    <m/>
    <s v="Unknown"/>
    <m/>
    <s v="Structure Only"/>
    <m/>
    <s v="Fire Dept"/>
    <m/>
    <s v="Overhead"/>
    <m/>
    <x v="0"/>
    <m/>
    <m/>
    <m/>
    <m/>
    <m/>
    <m/>
    <s v=" "/>
    <m/>
    <m/>
    <m/>
    <m/>
    <m/>
    <m/>
    <m/>
    <m/>
    <m/>
    <m/>
    <m/>
    <m/>
    <m/>
    <m/>
    <m/>
    <m/>
    <m/>
    <m/>
    <m/>
    <m/>
    <m/>
    <m/>
    <m/>
    <m/>
    <m/>
    <m/>
    <m/>
    <m/>
    <m/>
    <m/>
    <m/>
    <m/>
    <m/>
    <m/>
    <m/>
    <m/>
    <m/>
    <m/>
    <m/>
    <m/>
    <m/>
    <m/>
    <m/>
    <m/>
    <m/>
    <m/>
    <m/>
  </r>
  <r>
    <x v="222"/>
    <s v="AGFC"/>
    <s v="3 - QC Complete"/>
    <d v="2021-05-03T00:00:00"/>
    <d v="2021-05-03T00:00:00"/>
    <x v="206"/>
    <s v="\\fxshare-nas05\quotashare-fs01\ESA\5 - Ignition Tracking\2021_Ignition_QC_Folders\20210503_nan_nan_nan_X315976609"/>
    <s v=" "/>
    <m/>
    <m/>
    <m/>
    <m/>
    <m/>
    <x v="0"/>
    <m/>
    <m/>
    <m/>
    <m/>
    <m/>
    <m/>
    <m/>
    <m/>
    <m/>
    <m/>
    <m/>
    <m/>
    <m/>
    <m/>
    <m/>
    <m/>
    <m/>
    <s v=" "/>
    <x v="29"/>
    <s v="15:51"/>
    <m/>
    <m/>
    <s v="FAS"/>
    <s v="N"/>
    <s v="N"/>
    <m/>
    <m/>
    <m/>
    <s v="X315976609"/>
    <m/>
    <m/>
    <m/>
    <m/>
    <s v=" "/>
    <x v="0"/>
    <x v="2"/>
    <s v="N"/>
    <s v="N"/>
    <s v="Other fire, not attributable to PG&amp;E. Troubleman states this was caused by 3rd party. This information is preliminary."/>
    <s v="Not PG&amp;E"/>
    <s v="Vegetation"/>
    <m/>
    <m/>
    <s v="0.26-9.99"/>
    <m/>
    <m/>
    <m/>
    <m/>
    <x v="3"/>
    <x v="1"/>
    <x v="1"/>
    <m/>
    <s v="Overhead"/>
    <m/>
    <m/>
    <m/>
    <m/>
    <s v=" "/>
    <x v="0"/>
    <s v="37.2532200"/>
    <s v="-120.9487717"/>
    <s v="Merced"/>
    <x v="187"/>
    <n v="12000"/>
    <m/>
    <s v="Cal Fire"/>
    <s v="Wetland"/>
    <m/>
    <m/>
    <m/>
    <m/>
    <s v="N"/>
    <s v="N"/>
    <m/>
    <m/>
    <s v="2021-05-03"/>
    <m/>
    <m/>
    <m/>
    <m/>
    <m/>
    <m/>
    <m/>
    <m/>
    <m/>
    <m/>
    <m/>
    <m/>
    <m/>
    <m/>
    <m/>
    <m/>
    <m/>
    <m/>
    <m/>
    <s v=" "/>
    <s v="YOSEMITE"/>
    <s v="NEWMAN"/>
    <s v="15:51"/>
    <s v="05/03/2021"/>
    <m/>
    <s v="X315976609"/>
    <s v="UNKNOWN"/>
    <s v="PREMISES DO NOT CHANGE"/>
    <x v="119"/>
    <n v="37.223740999999997"/>
    <n v="-121.03107900000001"/>
    <s v="Y6TJ5C7"/>
    <s v="CURNOW, JARED"/>
    <m/>
    <s v="20210503 17:13"/>
    <n v="1100"/>
    <m/>
    <s v="VEG FIRE, DE-ENERGIZED A TAP FOR FIRE UNDER LINES. CLOSED TAP WHEN CLEAR."/>
    <s v="Y"/>
    <m/>
    <m/>
    <s v="37.2532200,-120.9487717,9.800000,3D"/>
    <m/>
    <m/>
    <s v="INCEDENT# 8992 SANTE FE FIRE"/>
    <s v="CAL FIRE MARK PIMENTEL"/>
    <m/>
    <s v="N"/>
    <s v="Y"/>
    <s v="N"/>
    <s v="Storm Wind"/>
    <m/>
    <s v="County Land"/>
    <m/>
    <s v="Gusty"/>
    <m/>
    <s v="3rd Party"/>
    <m/>
    <s v="10 - 100 Acres"/>
    <m/>
    <s v="Cal Fire"/>
    <m/>
    <s v="Overhead"/>
    <m/>
    <x v="0"/>
    <m/>
    <m/>
    <m/>
    <m/>
    <m/>
    <m/>
    <s v=" "/>
    <m/>
    <m/>
    <m/>
    <m/>
    <m/>
    <m/>
    <m/>
    <m/>
    <m/>
    <m/>
    <m/>
    <m/>
    <m/>
    <m/>
    <m/>
    <m/>
    <m/>
    <m/>
    <m/>
    <m/>
    <m/>
    <m/>
    <m/>
    <m/>
    <m/>
    <m/>
    <m/>
    <m/>
    <m/>
    <m/>
    <m/>
    <m/>
    <m/>
    <m/>
    <m/>
    <m/>
    <m/>
    <m/>
    <m/>
    <m/>
    <m/>
    <m/>
    <m/>
    <m/>
    <m/>
    <m/>
    <m/>
  </r>
  <r>
    <x v="223"/>
    <s v="AGFC"/>
    <s v="3 - QC Complete"/>
    <d v="2021-05-03T00:00:00"/>
    <d v="2021-05-03T00:00:00"/>
    <x v="207"/>
    <s v="\\fxshare-nas05\quotashare-fs01\ESA\5 - Ignition Tracking\2021_Ignition_QC_Folders\20210503_nan_nan_nan_T005279792"/>
    <s v=" "/>
    <m/>
    <m/>
    <m/>
    <m/>
    <m/>
    <x v="0"/>
    <m/>
    <m/>
    <m/>
    <m/>
    <m/>
    <m/>
    <m/>
    <m/>
    <m/>
    <m/>
    <m/>
    <m/>
    <m/>
    <m/>
    <m/>
    <m/>
    <m/>
    <s v=" "/>
    <x v="29"/>
    <s v="12:16"/>
    <m/>
    <m/>
    <s v="FAS"/>
    <s v="N"/>
    <s v="N"/>
    <m/>
    <m/>
    <m/>
    <s v="T005279792"/>
    <m/>
    <m/>
    <m/>
    <m/>
    <s v=" "/>
    <x v="0"/>
    <x v="2"/>
    <s v="N"/>
    <s v="N"/>
    <s v="Other fire, not attributable to PG&amp;E. Cal Fire reported to troubleman that PG&amp;E did not cause the ignition. This information is preliminary."/>
    <s v="Not PG&amp;E"/>
    <s v="Vegetation"/>
    <m/>
    <m/>
    <s v="Structure-only"/>
    <m/>
    <m/>
    <m/>
    <m/>
    <x v="3"/>
    <x v="1"/>
    <x v="1"/>
    <m/>
    <s v="Overhead"/>
    <m/>
    <m/>
    <m/>
    <m/>
    <s v=" "/>
    <x v="0"/>
    <s v="39.3600350"/>
    <s v="-121.6060067"/>
    <s v="Butte"/>
    <x v="188"/>
    <n v="12000"/>
    <m/>
    <s v="Cal Fire"/>
    <s v="Urban"/>
    <m/>
    <m/>
    <m/>
    <m/>
    <s v="N"/>
    <s v="Y"/>
    <n v="202105021800"/>
    <n v="202105042121"/>
    <s v="2021-05-03"/>
    <m/>
    <m/>
    <m/>
    <m/>
    <m/>
    <m/>
    <m/>
    <m/>
    <m/>
    <m/>
    <m/>
    <m/>
    <m/>
    <m/>
    <m/>
    <m/>
    <m/>
    <m/>
    <m/>
    <s v=" "/>
    <s v="NORTH VALLEY"/>
    <s v="OROVILLE 01"/>
    <s v="12:16"/>
    <s v="05/03/2021"/>
    <m/>
    <s v="T005279792"/>
    <s v="UNKNOWN"/>
    <s v="EAST HWY 70 , EAST GRI"/>
    <x v="120"/>
    <m/>
    <m/>
    <s v="V2TSXBG"/>
    <s v="BRANCH, SCOTT"/>
    <m/>
    <s v="20210503 13:23"/>
    <n v="9110"/>
    <m/>
    <s v="grass fire, cal fire states we did NOT start the fire. pole lightly damaged. e tag for replacement"/>
    <s v="Y"/>
    <n v="4"/>
    <s v="\\fxshare-nas05\quotashare-fs01\ESA\5 - Ignition Tracking\Fire_Tab_Attachment_Files"/>
    <s v="39.3600350,-121.6060067,16.100000,3D"/>
    <n v="39.359959000000003"/>
    <n v="-121.606038"/>
    <s v="e/s highway 70 5 poles e/o stimpson"/>
    <s v="cal fire"/>
    <n v="100393651"/>
    <s v="N"/>
    <s v="Y"/>
    <m/>
    <s v="Clear"/>
    <m/>
    <s v="Private Land"/>
    <s v="side of highway, into private land e/o hwy"/>
    <s v="Breezy"/>
    <m/>
    <s v="Vegetation"/>
    <m/>
    <s v="3 meters - 0.25 Acres"/>
    <m/>
    <s v="Cal Fire"/>
    <m/>
    <s v="Overhead"/>
    <m/>
    <x v="0"/>
    <s v="cal fire collected no PGE property. stated fire was veg fire. NOT PGE IGNITED"/>
    <m/>
    <m/>
    <s v="PATROL-NOT CONDUCTED"/>
    <s v="POLE-WOOD"/>
    <s v="N"/>
    <s v=" "/>
    <m/>
    <m/>
    <m/>
    <m/>
    <m/>
    <m/>
    <m/>
    <m/>
    <m/>
    <m/>
    <m/>
    <m/>
    <m/>
    <m/>
    <m/>
    <m/>
    <m/>
    <m/>
    <m/>
    <m/>
    <m/>
    <m/>
    <m/>
    <m/>
    <m/>
    <m/>
    <m/>
    <m/>
    <m/>
    <m/>
    <m/>
    <m/>
    <m/>
    <m/>
    <m/>
    <m/>
    <m/>
    <m/>
    <m/>
    <m/>
    <m/>
    <m/>
    <m/>
    <m/>
    <m/>
    <m/>
    <m/>
  </r>
  <r>
    <x v="224"/>
    <s v="AGFC"/>
    <s v="3 - QC Complete"/>
    <d v="2021-05-03T00:00:00"/>
    <d v="2021-05-03T00:00:00"/>
    <x v="86"/>
    <s v="\\fxshare-nas05\quotashare-fs01\ESA\5 - Ignition Tracking\2021_Ignition_QC_Folders\20210503_nan_nan_nan_8353782"/>
    <s v=" "/>
    <m/>
    <m/>
    <m/>
    <m/>
    <m/>
    <x v="0"/>
    <m/>
    <m/>
    <m/>
    <m/>
    <m/>
    <m/>
    <m/>
    <m/>
    <m/>
    <m/>
    <m/>
    <m/>
    <m/>
    <m/>
    <m/>
    <m/>
    <m/>
    <s v=" "/>
    <x v="29"/>
    <s v="02:27"/>
    <m/>
    <m/>
    <s v="FAS"/>
    <s v="N"/>
    <s v="N"/>
    <m/>
    <m/>
    <m/>
    <n v="8353782"/>
    <m/>
    <m/>
    <m/>
    <m/>
    <s v=" "/>
    <x v="0"/>
    <x v="2"/>
    <s v="N"/>
    <s v="N"/>
    <s v="Structure fire, not attributable to PG&amp;E. This information is preliminary."/>
    <s v="Not PG&amp;E"/>
    <s v="Building"/>
    <m/>
    <m/>
    <s v="10-99"/>
    <m/>
    <m/>
    <m/>
    <m/>
    <x v="3"/>
    <x v="1"/>
    <x v="1"/>
    <m/>
    <s v="Overhead"/>
    <m/>
    <m/>
    <m/>
    <m/>
    <s v=" "/>
    <x v="0"/>
    <s v="35.3761250"/>
    <s v="-118.9931033"/>
    <s v="Kern"/>
    <x v="165"/>
    <n v="21000"/>
    <m/>
    <s v="Unknown"/>
    <s v="Urban"/>
    <m/>
    <m/>
    <m/>
    <m/>
    <s v="N"/>
    <s v="N"/>
    <m/>
    <m/>
    <s v="2021-05-03"/>
    <m/>
    <m/>
    <m/>
    <m/>
    <m/>
    <m/>
    <m/>
    <m/>
    <m/>
    <m/>
    <m/>
    <m/>
    <m/>
    <m/>
    <m/>
    <m/>
    <m/>
    <m/>
    <m/>
    <s v=" "/>
    <s v="KERN"/>
    <s v="BAKERSFIELD 03"/>
    <s v="02:27"/>
    <s v="05/03/2021"/>
    <m/>
    <n v="8353782"/>
    <s v="UNKNOWN"/>
    <s v="PREMISES DO NOT CHANGE"/>
    <x v="10"/>
    <n v="35.383830000000003"/>
    <n v="-119.01666899999999"/>
    <s v="K1TJPBP"/>
    <s v="BARNACHIA, J.P."/>
    <m/>
    <s v="20210503 04:17"/>
    <n v="1121"/>
    <m/>
    <s v="Structure fire. Only PG&amp;E gas service on scene. No emergency services on scene. Gas serviceman pulled electric meter &amp; pie plated per Fire request."/>
    <s v="Y"/>
    <n v="2"/>
    <s v="\\fxshare-nas05\quotashare-fs01\ESA\5 - Ignition Tracking\Fire_Tab_Attachment_Files"/>
    <s v="35.3761250,-118.9931033,119.200000,3D"/>
    <m/>
    <m/>
    <m/>
    <m/>
    <m/>
    <s v="N"/>
    <s v="Y"/>
    <s v="N"/>
    <s v="Clear"/>
    <m/>
    <s v="Structures"/>
    <m/>
    <s v="Calm"/>
    <m/>
    <s v="Unknown"/>
    <m/>
    <s v="Structure Only"/>
    <m/>
    <s v="Other (Comments)"/>
    <s v="No one on scene"/>
    <s v="Overhead"/>
    <m/>
    <x v="0"/>
    <m/>
    <m/>
    <m/>
    <m/>
    <m/>
    <m/>
    <s v=" "/>
    <m/>
    <m/>
    <m/>
    <m/>
    <m/>
    <m/>
    <m/>
    <m/>
    <m/>
    <m/>
    <m/>
    <m/>
    <m/>
    <m/>
    <m/>
    <m/>
    <m/>
    <m/>
    <m/>
    <m/>
    <m/>
    <m/>
    <m/>
    <m/>
    <m/>
    <m/>
    <m/>
    <m/>
    <m/>
    <m/>
    <m/>
    <m/>
    <m/>
    <m/>
    <m/>
    <m/>
    <m/>
    <m/>
    <m/>
    <m/>
    <m/>
    <m/>
    <m/>
    <m/>
    <m/>
    <m/>
    <m/>
  </r>
  <r>
    <x v="225"/>
    <s v="TLAL"/>
    <s v="3 - QC Complete"/>
    <d v="2021-05-25T00:00:00"/>
    <d v="2021-05-25T00:00:00"/>
    <x v="208"/>
    <s v="\\fxshare-nas05\quotashare-fs01\ESA\5 - Ignition Tracking\2021_Ignition_QC_Folders\20210502_1339347_nan_nan_T005279135"/>
    <s v=" "/>
    <s v=""/>
    <s v="TLAL"/>
    <s v="Added Outage Date &amp; Time; Updated Fire Suppressing Agency"/>
    <d v="2021-05-25T00:00:00"/>
    <m/>
    <x v="0"/>
    <m/>
    <m/>
    <m/>
    <m/>
    <m/>
    <m/>
    <m/>
    <m/>
    <m/>
    <m/>
    <m/>
    <m/>
    <m/>
    <m/>
    <m/>
    <m/>
    <m/>
    <s v=" "/>
    <x v="30"/>
    <s v="19:19"/>
    <d v="2021-05-02T00:00:00"/>
    <d v="1899-12-30T19:18:00"/>
    <s v="FAS"/>
    <s v="Y"/>
    <s v="N"/>
    <n v="1339347"/>
    <m/>
    <m/>
    <s v="T005279135"/>
    <m/>
    <m/>
    <m/>
    <s v="PG&amp;E_474_Ignition_20210502_2.jpg"/>
    <s v=" "/>
    <x v="0"/>
    <x v="0"/>
    <s v="Y"/>
    <s v="N"/>
    <s v="On May 2, 2021 at 1939 hours, a PG&amp;E Troubleman patrolled the Fulton 1105 12kV Distribution Circuit number 042561105, in the Local Responsibility area near 4054 Woolsey Road in Santa Rosa. He observed a tree branch that was hung approximately 10' above an open wire racked secondary. As the wind blew, the tree pushed into the wire which resulted in sparks and arcing. The troubleman stated he disconnected service at the transformer, cut the branches back, and reconnected the service. He noticed very little, if any, burning on the tree.  Initial analysis indicates the small ignition was caused by a 45' tall (16&quot; DBH) living valley oak tree that grew into the line and the troubleman cut the branches away from the line. The current tree to conductor clearance is 2 feet and the last prescribed clearance is 10 feet. The next planned inspection is in January of 2022. The line was returned to service on May 2, 2021. This ignition did not meet the reporting criteria, because the fire was not greater than one linear meter. This information is preliminary."/>
    <s v="PG&amp;E"/>
    <s v="Vegetation"/>
    <s v="D"/>
    <s v="D"/>
    <s v="&lt; 1 meter"/>
    <m/>
    <m/>
    <m/>
    <m/>
    <x v="2"/>
    <x v="2"/>
    <x v="2"/>
    <s v="Y"/>
    <s v="Overhead"/>
    <s v="Secondary"/>
    <s v="Conductor - Open Wire Secondary"/>
    <s v="Conductor"/>
    <s v="Circuit ID: 042561105"/>
    <s v=" "/>
    <x v="0"/>
    <n v="38.482486999999999"/>
    <n v="-122.823644"/>
    <s v="Sonoma"/>
    <x v="189"/>
    <n v="12000"/>
    <m/>
    <s v="Santa Rosa FD"/>
    <s v="Herbaceous"/>
    <m/>
    <m/>
    <m/>
    <m/>
    <s v="N"/>
    <s v="N"/>
    <m/>
    <m/>
    <s v="2021-05-03"/>
    <m/>
    <m/>
    <m/>
    <m/>
    <m/>
    <m/>
    <m/>
    <m/>
    <m/>
    <m/>
    <m/>
    <m/>
    <m/>
    <m/>
    <m/>
    <m/>
    <m/>
    <m/>
    <m/>
    <s v=" "/>
    <s v="SONOMA"/>
    <s v="SANTA ROSA"/>
    <s v="19:19"/>
    <s v="2021/05/02 00:00:00"/>
    <s v="1339347"/>
    <s v="T005279135"/>
    <m/>
    <m/>
    <x v="5"/>
    <m/>
    <m/>
    <s v="W9TEXHI"/>
    <m/>
    <n v="42561105"/>
    <s v="2021/05/02 20:17:34"/>
    <n v="9190"/>
    <m/>
    <s v="A:AXS OK;X:ALLOVETTE RD;R:SPARKING WIRE, CUST CALLING 911, HUNG UP, IN TREES"/>
    <s v="N"/>
    <m/>
    <m/>
    <m/>
    <m/>
    <m/>
    <m/>
    <m/>
    <m/>
    <m/>
    <m/>
    <s v="Y"/>
    <m/>
    <m/>
    <m/>
    <m/>
    <m/>
    <m/>
    <m/>
    <m/>
    <m/>
    <m/>
    <m/>
    <m/>
    <m/>
    <m/>
    <x v="2"/>
    <m/>
    <m/>
    <m/>
    <s v="TREE-GREW INTO LINE"/>
    <s v="SECONDARY"/>
    <m/>
    <s v=" "/>
    <m/>
    <m/>
    <m/>
    <m/>
    <m/>
    <m/>
    <m/>
    <m/>
    <m/>
    <m/>
    <m/>
    <m/>
    <m/>
    <m/>
    <m/>
    <m/>
    <m/>
    <m/>
    <m/>
    <m/>
    <m/>
    <m/>
    <m/>
    <m/>
    <m/>
    <m/>
    <m/>
    <m/>
    <m/>
    <m/>
    <m/>
    <m/>
    <m/>
    <m/>
    <m/>
    <m/>
    <m/>
    <m/>
    <m/>
    <m/>
    <m/>
    <m/>
    <m/>
    <s v=""/>
    <s v=""/>
    <s v=""/>
    <s v=""/>
  </r>
  <r>
    <x v="226"/>
    <s v="B1HE"/>
    <s v="3 - QC Complete"/>
    <d v="2021-05-14T00:00:00"/>
    <d v="2021-05-14T00:00:00"/>
    <x v="209"/>
    <s v="\\fxshare-nas05\quotashare-fs01\ESA\5 - Ignition Tracking\2021_Ignition_QC_Folders\20210502_nan_nan_INT-14785_nan"/>
    <s v=" "/>
    <m/>
    <m/>
    <m/>
    <m/>
    <m/>
    <x v="0"/>
    <m/>
    <m/>
    <m/>
    <s v="Y"/>
    <d v="2021-05-05T00:00:00"/>
    <d v="2021-05-14T00:00:00"/>
    <s v="CAL Fire"/>
    <m/>
    <s v="Fire report requested via online portal"/>
    <m/>
    <m/>
    <m/>
    <m/>
    <m/>
    <m/>
    <m/>
    <m/>
    <s v=" "/>
    <x v="30"/>
    <d v="1899-12-30T15:16:00"/>
    <d v="2021-05-02T00:00:00"/>
    <d v="1899-12-30T15:16:00"/>
    <s v="Trans-Sub Email"/>
    <s v="N"/>
    <s v="N"/>
    <m/>
    <m/>
    <s v="INT-14785"/>
    <m/>
    <s v="120918873, 120918892"/>
    <m/>
    <m/>
    <s v="PG&amp;E_472_IGNITION_20210502_1.JPG"/>
    <s v=" "/>
    <x v="2"/>
    <x v="0"/>
    <s v="Y"/>
    <s v="Y"/>
    <s v="On May 2, 2021 at 1516 hours, PG&amp;E became aware that the LOS BANOS-MERCY SPRINGS SW STA 70kV Transmission Circuit relayed and tested ok causing a momentary interruption to Wright (764) customers and Arburua (1) customer. On May 2, 2021 at 1807 hours, a PG&amp;E Transmission supervisor arrived to the LOS BANOS-MERCY SPRINGS SW STA 70kV Transmission Circuit at transmission pole 100/439 next to Highway 5 and reports an open jumper at structure 100/439 on the load side of switch 15 on the Arburua tap with a grass fire at the base of structure 100/439. On May 2, 2021 at 1811 hours the TSO forced out the Los Banos-Mercy Springs Sw Sta 70kv line (Wright JCT to Mercy Springs Sw Sta section) due to open jumper at structure 100/439 creating a sustained interruption to Arburua (1) customer. The tman reports the need to extend the clearance limits to Arburua Sw 75 in order to make repairs to a floating conductor that was also found at structure 000/004 on the Arburua Tap. Initial analysis indicates the burned open jumper on Los Banos-Mercy Springs Sw Sta 70kv line was the cause of the ignition below the structure.  The ensuing grass fire was approximately 54 acres in size and was reported contained by Cal Fire on May 2, 2021 at 1836 hours. A PG&amp;E Transmission Crew was dispatched to make repairs to the conductor and the Los Banos-Mercy Springs Sw Sta 70kv line (Wright JCT to Mercy Springs Sw Sta section)  was placed back into service on May 3, 2021 at 0203 hours."/>
    <s v="PG&amp;E"/>
    <s v="Vegetation"/>
    <s v="T"/>
    <s v="T"/>
    <s v="&lt;0.25"/>
    <s v="54 acres"/>
    <n v="54"/>
    <m/>
    <m/>
    <x v="0"/>
    <x v="4"/>
    <x v="4"/>
    <m/>
    <s v="Overhead"/>
    <s v="Transmission"/>
    <s v="Jumper"/>
    <s v="Jumper"/>
    <s v="LOS BANOS-MERCY SPRINGS SW STA 70kV- Structure 100/439"/>
    <s v=" "/>
    <x v="0"/>
    <n v="36.940508999999999"/>
    <n v="-120.858245"/>
    <s v="Merced"/>
    <x v="190"/>
    <n v="70000"/>
    <m/>
    <s v="Cal Fire"/>
    <s v="Herbaceous"/>
    <m/>
    <m/>
    <m/>
    <m/>
    <s v="N"/>
    <s v="N"/>
    <m/>
    <m/>
    <s v="2021-05-04"/>
    <m/>
    <m/>
    <m/>
    <m/>
    <m/>
    <m/>
    <m/>
    <m/>
    <m/>
    <m/>
    <m/>
    <m/>
    <m/>
    <m/>
    <m/>
    <m/>
    <m/>
    <m/>
    <m/>
    <s v=" "/>
    <s v="YOSEMITE"/>
    <s v="YOSEMITE"/>
    <m/>
    <m/>
    <m/>
    <m/>
    <m/>
    <m/>
    <x v="5"/>
    <m/>
    <m/>
    <m/>
    <m/>
    <m/>
    <m/>
    <m/>
    <m/>
    <m/>
    <m/>
    <m/>
    <m/>
    <m/>
    <m/>
    <m/>
    <m/>
    <m/>
    <m/>
    <m/>
    <m/>
    <m/>
    <m/>
    <m/>
    <m/>
    <m/>
    <m/>
    <m/>
    <m/>
    <m/>
    <m/>
    <m/>
    <m/>
    <m/>
    <m/>
    <m/>
    <x v="2"/>
    <m/>
    <m/>
    <m/>
    <m/>
    <m/>
    <m/>
    <s v=""/>
    <m/>
    <m/>
    <m/>
    <m/>
    <m/>
    <m/>
    <m/>
    <m/>
    <m/>
    <m/>
    <m/>
    <m/>
    <m/>
    <m/>
    <m/>
    <m/>
    <m/>
    <m/>
    <m/>
    <m/>
    <m/>
    <m/>
    <m/>
    <m/>
    <m/>
    <m/>
    <m/>
    <m/>
    <m/>
    <m/>
    <m/>
    <m/>
    <m/>
    <m/>
    <m/>
    <m/>
    <m/>
    <m/>
    <m/>
    <m/>
    <m/>
    <m/>
    <m/>
    <m/>
    <m/>
    <m/>
    <s v=""/>
  </r>
  <r>
    <x v="227"/>
    <s v="S7RM"/>
    <s v="3 - QC Complete"/>
    <d v="2021-05-06T00:00:00"/>
    <d v="2021-05-06T00:00:00"/>
    <x v="210"/>
    <s v="\\fxshare-nas05\quotashare-fs01\ESA\5 - Ignition Tracking\2021_Ignition_QC_Folders\20210502_1339404_21-0055942.1(2 outages)_nan_T005279198"/>
    <s v=" "/>
    <m/>
    <m/>
    <m/>
    <m/>
    <m/>
    <x v="0"/>
    <m/>
    <m/>
    <m/>
    <m/>
    <m/>
    <m/>
    <m/>
    <m/>
    <m/>
    <m/>
    <s v="Y"/>
    <d v="2021-05-05T00:00:00"/>
    <m/>
    <s v="D3PJ"/>
    <s v="D3PJ@pge.com"/>
    <s v="inquiring about which FD  put the fire out. "/>
    <m/>
    <s v=" "/>
    <x v="30"/>
    <s v="23:07"/>
    <d v="2021-05-02T00:00:00"/>
    <d v="1899-12-30T23:55:00"/>
    <s v="FAS"/>
    <s v="N"/>
    <s v="N"/>
    <s v="1339404"/>
    <s v="21-0055942.1(2 outages)"/>
    <m/>
    <s v="T005279198"/>
    <n v="120919536"/>
    <m/>
    <m/>
    <s v="PG&amp;E_470_ignition_20210502_1.jpg"/>
    <s v=" "/>
    <x v="2"/>
    <x v="0"/>
    <s v="Y"/>
    <s v="Y"/>
    <s v="On May 2nd 2021 at 23:07 hrs. a PG &amp; E Troubleman was dispatched to the Lerdo 1116 12 KV Distribution Circuit near Highway 65 in the City of Bakersfield in response to reports of wires that were arcing in a rural area of Bakersfield and a small grass fire.  The responding troubleman arrived in the area and found a grass fire that had been extinguished between structures 001/026 and 001/027.  This incident actually occured on the Ultrapower (OGLE) Tap 115 KV circuit where the troubleman observed a transmission overhead and distribution underbuilt pole # 001/027 with a broken cross arm, no wire on the ground, an approximately 1/4 acre fire which had been extinguished  and no damage to the TLine Pole. The trouble man opened switch # 92715 de-energizing the tap.  Initial analysis indicates that underbuilt cross arm failure resulted in overhead conductors to make contact with each other and ignite a grass fire below.   The ensuing grass fire was approximately 0.25 acres in size and it was suppressed prior to the arrival of the Trouble man.  The fire dept. had also already left the scene prior to the arrival of the Troubleman.  This incident interuppted service for 13 customers. An EC tag was created for this ignition and on 5/3/2021, a PG &amp; E crew replaced the cross arm and service was returned at 11:06 on 5/3/2021. The transmission pole (T40652979) was not damaged."/>
    <s v="PG&amp;E"/>
    <s v="Other"/>
    <s v="D"/>
    <s v="D"/>
    <s v="10-99"/>
    <s v="A 1/4 Acre. "/>
    <m/>
    <m/>
    <m/>
    <x v="0"/>
    <x v="4"/>
    <x v="16"/>
    <s v="N"/>
    <s v="Underbuild"/>
    <s v="Primary"/>
    <s v="Crossarm"/>
    <s v="Crossarm"/>
    <s v="Circuit ID: 253491116, Pole # T40652979"/>
    <s v=" "/>
    <x v="0"/>
    <n v="35.544434000000003"/>
    <n v="-119.082713"/>
    <s v="Kern"/>
    <x v="191"/>
    <n v="12000"/>
    <m/>
    <s v="Unknown"/>
    <s v="Desert Shrub"/>
    <m/>
    <m/>
    <m/>
    <m/>
    <s v="N"/>
    <s v="N"/>
    <m/>
    <m/>
    <s v="2021-05-03"/>
    <m/>
    <m/>
    <m/>
    <m/>
    <m/>
    <m/>
    <m/>
    <m/>
    <m/>
    <m/>
    <m/>
    <m/>
    <m/>
    <m/>
    <m/>
    <m/>
    <m/>
    <m/>
    <m/>
    <s v=" "/>
    <s v="KERN"/>
    <s v="BAKERSFIELD 02"/>
    <s v="23:07"/>
    <s v="05/02/2021"/>
    <s v="1339404"/>
    <s v="T005279198"/>
    <s v="UNKNOWN"/>
    <s v="OFF HWY 65, 1 MILE NOR"/>
    <x v="10"/>
    <n v="35.544449999999998"/>
    <n v="-119.08161"/>
    <s v="K1TD3PJ"/>
    <s v="PEREZ, DAVID"/>
    <n v="253491116"/>
    <s v="20210503 00:55"/>
    <n v="9111"/>
    <m/>
    <s v="Responded to grass fire and found distribution underbuild arm burnt in half causing wires to contact eachother starting small grass fir appox 1/4 acre. I opened switch 92715 de-energizing tap and took photos for crew and fire form."/>
    <s v="Y"/>
    <n v="3"/>
    <s v="\\fxshare-nas05\quotashare-fs01\ESA\5 - Ignition Tracking\Fire_Tab_Attachment_Files"/>
    <m/>
    <n v="35.544434000000003"/>
    <n v="-119.082713"/>
    <m/>
    <s v="FD not onsite at time of arrival"/>
    <m/>
    <s v="N"/>
    <s v="Y"/>
    <m/>
    <s v="Clear"/>
    <s v="light breeze"/>
    <s v="Private Land"/>
    <s v="oil field"/>
    <s v="Light"/>
    <s v="light breeze"/>
    <s v="PG&amp;E Equipment"/>
    <s v="broken crossarm"/>
    <s v="0.25 - 10 Acres"/>
    <m/>
    <s v="Fire Dept"/>
    <m/>
    <s v="Underbuild"/>
    <m/>
    <x v="0"/>
    <m/>
    <m/>
    <m/>
    <s v="OVERHEAD"/>
    <s v="CROSSARM, WOOD"/>
    <s v="N"/>
    <s v=" "/>
    <s v="Unplanned"/>
    <s v="Kern"/>
    <s v="Kern"/>
    <s v="253491116, LERDO-1116"/>
    <s v="21-0055942.1(2 outages)"/>
    <s v="Unplanned"/>
    <s v="Clear;32-90 F"/>
    <s v="13"/>
    <s v=" "/>
    <s v="YES"/>
    <s v="Force Out"/>
    <s v="Sustained"/>
    <s v="No"/>
    <s v="92715"/>
    <s v="OH"/>
    <s v="Switch"/>
    <s v="1339404"/>
    <s v="Crossarm, Wood, Burned/flashed"/>
    <s v=" "/>
    <s v="05/03/21 00:55"/>
    <s v=" "/>
    <s v="1 MI. N/O MERCED AVE 1600' E/O S.R. 65, BAKERSFIELD"/>
    <s v="2P W/ OF 92715 TLINE POLE 001/027"/>
    <s v="OJ 4 S/OF C96514 OPEN"/>
    <s v=" "/>
    <s v=" "/>
    <s v="No"/>
    <s v="Equipment Failure/Involved, Overhead"/>
    <s v=" "/>
    <s v="No"/>
    <s v=" "/>
    <m/>
    <m/>
    <m/>
    <m/>
    <m/>
    <m/>
    <m/>
    <m/>
    <m/>
    <m/>
    <m/>
    <m/>
    <m/>
    <m/>
    <m/>
    <m/>
  </r>
  <r>
    <x v="228"/>
    <s v="S7RM"/>
    <s v="3 - QC Complete"/>
    <d v="2021-05-13T00:00:00"/>
    <d v="2021-05-13T00:00:00"/>
    <x v="211"/>
    <s v="\\fxshare-nas05\quotashare-fs01\ESA\5 - Ignition Tracking\2021_Ignition_QC_Folders\20210502_nan_nan_nan_1906171"/>
    <s v=" "/>
    <m/>
    <m/>
    <m/>
    <m/>
    <m/>
    <x v="0"/>
    <m/>
    <m/>
    <m/>
    <m/>
    <m/>
    <m/>
    <m/>
    <m/>
    <m/>
    <m/>
    <m/>
    <m/>
    <m/>
    <m/>
    <m/>
    <m/>
    <m/>
    <s v=" "/>
    <x v="30"/>
    <s v="19:35"/>
    <m/>
    <m/>
    <s v="FAS"/>
    <s v="N"/>
    <s v="N"/>
    <m/>
    <m/>
    <m/>
    <n v="1906171"/>
    <m/>
    <m/>
    <m/>
    <m/>
    <s v=" "/>
    <x v="0"/>
    <x v="2"/>
    <s v="N"/>
    <s v="N"/>
    <s v="Other fire, not attributable to PG&amp;E. Customer panel caught fire. There was no OIS or ILIS information available associated to this ignition.  FAS indicates:  customer panel and surrounding vegetation caught fire near Rowles Rd. and 1st st. in the City of Vina.  CAL Fire responded and according to FAS, the fire was less than 1 Meter."/>
    <s v="Not PG&amp;E"/>
    <s v="Vegetation"/>
    <m/>
    <m/>
    <s v="Structure-only"/>
    <m/>
    <m/>
    <m/>
    <m/>
    <x v="3"/>
    <x v="1"/>
    <x v="1"/>
    <m/>
    <s v="Overhead"/>
    <m/>
    <m/>
    <m/>
    <m/>
    <s v=" "/>
    <x v="0"/>
    <s v="40.1132033"/>
    <s v="-122.0944233"/>
    <s v="Tehama"/>
    <x v="192"/>
    <n v="12000"/>
    <m/>
    <s v="Cal Fire"/>
    <s v="Agriculture"/>
    <m/>
    <m/>
    <m/>
    <m/>
    <s v="N"/>
    <s v="Y"/>
    <n v="202105021800"/>
    <n v="202105042121"/>
    <s v="2021-05-03"/>
    <m/>
    <m/>
    <m/>
    <m/>
    <m/>
    <m/>
    <m/>
    <m/>
    <m/>
    <m/>
    <m/>
    <m/>
    <m/>
    <m/>
    <m/>
    <m/>
    <m/>
    <m/>
    <m/>
    <s v=" "/>
    <s v="NORTH VALLEY"/>
    <s v="RED BLUFF 02"/>
    <s v="19:35"/>
    <s v="05/02/2021"/>
    <m/>
    <n v="1906171"/>
    <s v="UNKNOWN"/>
    <s v="PREMISES DO NOT CHANGE"/>
    <x v="121"/>
    <n v="39.932715000000002"/>
    <n v="-122.054534"/>
    <s v="V7TJ1P8"/>
    <s v="PARKS, JAMES"/>
    <m/>
    <s v="20210502 22:21"/>
    <n v="1101"/>
    <m/>
    <s v="customer panel caught fire"/>
    <s v="Y"/>
    <m/>
    <m/>
    <s v="40.1132033,-122.0944233,72.700000,3D"/>
    <m/>
    <m/>
    <s v="customer panel and surrounding vegetation"/>
    <s v="cal fire"/>
    <m/>
    <s v="N"/>
    <s v="Y"/>
    <s v="N"/>
    <s v="Storm Wind"/>
    <m/>
    <s v="Private Land"/>
    <m/>
    <s v="Gusty"/>
    <m/>
    <s v="Unknown"/>
    <m/>
    <s v="&lt; 1 meter"/>
    <m/>
    <s v="Cal Fire"/>
    <m/>
    <s v="Overhead"/>
    <m/>
    <x v="1"/>
    <s v="meter and service wire"/>
    <s v="PG&amp;E Employee"/>
    <m/>
    <m/>
    <m/>
    <m/>
    <s v=""/>
    <m/>
    <m/>
    <m/>
    <m/>
    <m/>
    <m/>
    <m/>
    <m/>
    <m/>
    <m/>
    <m/>
    <m/>
    <m/>
    <m/>
    <m/>
    <m/>
    <m/>
    <m/>
    <m/>
    <m/>
    <m/>
    <m/>
    <m/>
    <m/>
    <m/>
    <m/>
    <m/>
    <m/>
    <m/>
    <m/>
    <m/>
    <m/>
    <m/>
    <m/>
    <m/>
    <m/>
    <m/>
    <m/>
    <m/>
    <m/>
    <m/>
    <m/>
    <m/>
    <m/>
    <m/>
    <m/>
    <s v=""/>
  </r>
  <r>
    <x v="229"/>
    <s v="KRJ7"/>
    <s v="3 - QC Complete"/>
    <d v="2021-05-05T00:00:00"/>
    <d v="2021-05-05T00:00:00"/>
    <x v="212"/>
    <s v="\\fxshare-nas05\quotashare-fs01\ESA\5 - Ignition Tracking\2021_Ignition_QC_Folders\20210502_1339317_21-0055929_nan_T005279092"/>
    <s v=" "/>
    <s v="Y"/>
    <s v="KRJ7"/>
    <s v="Materials at origin changed from other to vegetation."/>
    <d v="2021-05-05T00:00:00"/>
    <m/>
    <x v="2"/>
    <m/>
    <m/>
    <m/>
    <m/>
    <m/>
    <m/>
    <m/>
    <m/>
    <m/>
    <m/>
    <s v="Y"/>
    <d v="2021-05-05T00:00:00"/>
    <m/>
    <s v="DDM6"/>
    <s v="DDM6@PGE.COM"/>
    <s v="Reaching out to determine if any other assets damaged and if tman replaced fault tamer "/>
    <m/>
    <s v=" "/>
    <x v="30"/>
    <s v="17:31"/>
    <d v="2021-05-02T00:00:00"/>
    <d v="1899-12-30T17:29:00"/>
    <s v="FAS"/>
    <s v="N"/>
    <s v="N"/>
    <s v="1339317"/>
    <s v="21-0055929"/>
    <m/>
    <s v="T005279092"/>
    <m/>
    <m/>
    <m/>
    <s v="PG&amp;E_468_Ignition_20210502_5.jpg"/>
    <s v=" "/>
    <x v="2"/>
    <x v="0"/>
    <s v="Y"/>
    <s v="Y"/>
    <s v="On May 2, 2021 at 1731 hours, a PG&amp;E Troubleman was dispatched to the Merced Falls 1102 12kV Distribution Circuit on Grillo Drive, east of Mosca Court in response to an outage and reports of a fire at the pole. Initial analysis indicates PG&amp;E equipment failure caused the ignition. The responding Troubleman observed a S&amp;C fault tamer fuse laying on the ground near the ignition point. The fuse housing appeared melted that resulted in the fault tamer to fall and the burning plastic ignited the surrounding vegetation. The Troubleman reported the hinge remained in the cutout and the hinge nut was tight. The ensuing fire was 1 meter - &lt; 3 meters in size and the fire was suppressed by Cal Fire. PG&amp;E Troubleman replaced the lower section of the fault tamer on May 2, 2021. The failure resulted in a service interruption for 3 customers and service was restored at 18:58. On April 24, 2021, a PG&amp;E Crew replaced the cutout that failed on May 2, 2021. Due to the cutout being put into service shortly before the ignition occurred, the Troubleman collected the fault tamer for failure testing. The Troubleman suspected that the electrical connection to the lower stud inside the housing was compromised in the manufacturing process, therefore causing overheating to occur that caused the plastic to melt."/>
    <s v="PG&amp;E"/>
    <s v="Vegetation"/>
    <s v="D"/>
    <s v="D"/>
    <s v="0.26-9.99"/>
    <s v="approx 2 sq. meters"/>
    <m/>
    <m/>
    <m/>
    <x v="0"/>
    <x v="4"/>
    <x v="21"/>
    <s v="Y"/>
    <s v="Overhead"/>
    <s v="Primary"/>
    <s v="Fault Tamer"/>
    <s v="Fault Tamer"/>
    <s v="Pole ID: 101192440"/>
    <s v=" "/>
    <x v="1"/>
    <s v="37.7207967"/>
    <s v="-120.3153767"/>
    <s v="Mariposa"/>
    <x v="193"/>
    <n v="12000"/>
    <m/>
    <s v="Cal Fire"/>
    <s v="Urban"/>
    <m/>
    <m/>
    <n v="400"/>
    <m/>
    <s v="N"/>
    <s v="N"/>
    <m/>
    <m/>
    <s v="2021-05-03"/>
    <m/>
    <m/>
    <m/>
    <m/>
    <m/>
    <m/>
    <m/>
    <m/>
    <m/>
    <m/>
    <m/>
    <m/>
    <m/>
    <m/>
    <m/>
    <m/>
    <m/>
    <m/>
    <m/>
    <s v=" "/>
    <s v="YOSEMITE"/>
    <s v="MERCED 02"/>
    <s v="17:31"/>
    <s v="05/02/2021"/>
    <s v="1339317"/>
    <s v="T005279092"/>
    <n v="3253"/>
    <s v="GRILLO DR"/>
    <x v="122"/>
    <n v="37.720799999999997"/>
    <n v="-120.31542"/>
    <s v="Y4TDDM6"/>
    <s v="MAYO, DAN"/>
    <n v="252811102"/>
    <s v="20210502 20:15"/>
    <n v="9002"/>
    <m/>
    <s v="Fire dept put out small fire and left the scene. Found S&amp;C Fault Tamer fuse laying on the ground near the fire location."/>
    <s v="Y"/>
    <n v="5"/>
    <s v="\\fxshare-nas05\quotashare-fs01\ESA\5 - Ignition Tracking\Fire_Tab_Attachment_Files"/>
    <s v="37.7207967,-120.3153767,426.600000,3D"/>
    <m/>
    <m/>
    <m/>
    <s v="Mariposa County"/>
    <m/>
    <s v="N"/>
    <s v="Y"/>
    <m/>
    <s v="Clear"/>
    <m/>
    <s v="Private Land"/>
    <m/>
    <s v="Breezy"/>
    <m/>
    <s v="PG&amp;E Equipment"/>
    <s v="S&amp;C Fault Tamer, mfg defect at base of 20A backup fuse"/>
    <s v="1 meter - &lt; 3 meters"/>
    <m/>
    <s v="Cal Fire"/>
    <m/>
    <s v="Overhead"/>
    <m/>
    <x v="1"/>
    <s v="Will turn in fuse parts for analysis"/>
    <s v="PG&amp;E Employee"/>
    <m/>
    <s v="OVERHEAD"/>
    <s v="FUSE"/>
    <s v="N"/>
    <s v=" "/>
    <s v="Unplanned"/>
    <s v="Yosemite"/>
    <s v="Merced"/>
    <s v="252811102, MERCED FALLS-1102"/>
    <s v="21-0055929"/>
    <s v="Unplanned"/>
    <s v="Clear;32-90 F"/>
    <s v="3"/>
    <s v="267"/>
    <s v="NO"/>
    <s v="Line to Ground"/>
    <s v="Sustained"/>
    <s v="No"/>
    <s v="MTR#1005008212"/>
    <s v="OH"/>
    <s v="Transformer"/>
    <s v="1339317"/>
    <s v="Burned Open"/>
    <s v=" "/>
    <s v=" "/>
    <s v=" "/>
    <s v="3258 GRILLO DRCOULTERVILLE95311"/>
    <s v="MAYO, DAN // 2078: 3259 Grillo Dr"/>
    <s v=" "/>
    <s v=" "/>
    <s v=" "/>
    <s v="No"/>
    <s v="Equipment Failure/Involved, Overhead"/>
    <s v=" "/>
    <s v="No"/>
    <s v=" "/>
    <m/>
    <m/>
    <m/>
    <m/>
    <m/>
    <m/>
    <m/>
    <m/>
    <m/>
    <m/>
    <m/>
    <m/>
    <m/>
    <m/>
    <m/>
    <m/>
  </r>
  <r>
    <x v="230"/>
    <s v="AGFC"/>
    <s v="3 - QC Complete"/>
    <d v="2021-05-02T00:00:00"/>
    <d v="2021-05-02T00:00:00"/>
    <x v="213"/>
    <s v="\\fxshare-nas05\quotashare-fs01\ESA\5 - Ignition Tracking\2021_Ignition_QC_Folders\20210502_nan_nan_nan_7413863960"/>
    <s v=" "/>
    <m/>
    <m/>
    <m/>
    <m/>
    <m/>
    <x v="0"/>
    <m/>
    <m/>
    <m/>
    <m/>
    <m/>
    <m/>
    <m/>
    <m/>
    <m/>
    <m/>
    <m/>
    <m/>
    <m/>
    <m/>
    <m/>
    <m/>
    <m/>
    <s v=" "/>
    <x v="30"/>
    <s v="13:54"/>
    <m/>
    <m/>
    <s v="FAS"/>
    <s v="N"/>
    <s v="N"/>
    <m/>
    <m/>
    <m/>
    <n v="7413863960"/>
    <m/>
    <m/>
    <m/>
    <m/>
    <s v=" "/>
    <x v="0"/>
    <x v="2"/>
    <s v="N"/>
    <s v="N"/>
    <s v="Other fire, not attributable to PG&amp;E. FD reports this fire was not attributable to PG&amp;E. Meter pole caught fire and needs to be replaced. This information is preliminary."/>
    <s v="Not PG&amp;E"/>
    <s v="Other"/>
    <m/>
    <m/>
    <s v="&lt;3 meters of linear travel"/>
    <m/>
    <m/>
    <m/>
    <m/>
    <x v="3"/>
    <x v="1"/>
    <x v="1"/>
    <m/>
    <s v="Overhead"/>
    <m/>
    <m/>
    <m/>
    <m/>
    <s v=" "/>
    <x v="0"/>
    <n v="39.052532999999997"/>
    <n v="-121.480023"/>
    <s v="Yuba"/>
    <x v="73"/>
    <n v="12000"/>
    <m/>
    <s v="Customer"/>
    <s v="Agriculture"/>
    <m/>
    <m/>
    <m/>
    <m/>
    <s v="N"/>
    <s v="Y"/>
    <n v="202105021800"/>
    <n v="202105042121"/>
    <s v="2021-05-02"/>
    <m/>
    <m/>
    <m/>
    <m/>
    <m/>
    <m/>
    <m/>
    <m/>
    <m/>
    <m/>
    <m/>
    <m/>
    <m/>
    <m/>
    <m/>
    <m/>
    <m/>
    <m/>
    <m/>
    <s v=" "/>
    <s v="SIERRA"/>
    <s v="MARYSVILLE 04"/>
    <s v="13:54"/>
    <s v="05/02/2021"/>
    <m/>
    <n v="7413863960"/>
    <n v="3355"/>
    <s v="VIRGINIA RD 30 HP &amp; 7."/>
    <x v="78"/>
    <n v="39.053756"/>
    <n v="-121.48715199999999"/>
    <s v="T3TRMJD"/>
    <s v="JOHNSON, RYAN"/>
    <n v="152901105"/>
    <s v="20210502 16:55"/>
    <n v="2641"/>
    <n v="1"/>
    <s v="manure pile caught fire igniting the meter pole which sustained damage needs repair. per Wheatland FD fire not caused by PGE"/>
    <s v="Y"/>
    <n v="5"/>
    <s v="\\fxshare-nas05\quotashare-fs01\ESA\5 - Ignition Tracking\Fire_Tab_Attachment_Files"/>
    <m/>
    <n v="39.052532999999997"/>
    <n v="-121.480023"/>
    <m/>
    <m/>
    <m/>
    <s v="N"/>
    <s v="N"/>
    <s v="N"/>
    <s v="Storm Wind"/>
    <m/>
    <s v="Private Land"/>
    <m/>
    <s v="Strong"/>
    <m/>
    <s v="3rd Party"/>
    <m/>
    <s v="3 meters - 0.25 Acres"/>
    <m/>
    <s v="Other (Comments)"/>
    <s v="land owner"/>
    <s v="Overhead"/>
    <m/>
    <x v="1"/>
    <s v="pictures"/>
    <s v="PG&amp;E Employee"/>
    <m/>
    <m/>
    <m/>
    <m/>
    <s v=" "/>
    <m/>
    <m/>
    <m/>
    <m/>
    <m/>
    <m/>
    <m/>
    <m/>
    <m/>
    <m/>
    <m/>
    <m/>
    <m/>
    <m/>
    <m/>
    <m/>
    <m/>
    <m/>
    <m/>
    <m/>
    <m/>
    <m/>
    <m/>
    <m/>
    <m/>
    <m/>
    <m/>
    <m/>
    <m/>
    <m/>
    <m/>
    <m/>
    <m/>
    <m/>
    <m/>
    <m/>
    <m/>
    <m/>
    <m/>
    <m/>
    <m/>
    <m/>
    <m/>
    <m/>
    <m/>
    <m/>
    <m/>
  </r>
  <r>
    <x v="231"/>
    <s v="TLAL"/>
    <s v="3 - QC Complete"/>
    <d v="2021-05-06T00:00:00"/>
    <d v="2021-05-06T00:00:00"/>
    <x v="214"/>
    <s v="\\fxshare-nas05\quotashare-fs01\ESA\5 - Ignition Tracking\2021_Ignition_QC_Folders\20210502_1339201_21-0055884_nan_T005278924"/>
    <s v=" "/>
    <s v="Y"/>
    <s v="TLAL"/>
    <s v="Outage Time Adjusted"/>
    <d v="2021-05-06T00:00:00"/>
    <m/>
    <x v="2"/>
    <m/>
    <m/>
    <m/>
    <m/>
    <m/>
    <m/>
    <m/>
    <m/>
    <m/>
    <m/>
    <s v="Y"/>
    <d v="2021-05-06T00:00:00"/>
    <m/>
    <s v="PEB9"/>
    <s v="Paris Breaux, PEB9@pge.com"/>
    <s v="Picture Request"/>
    <m/>
    <s v=" "/>
    <x v="30"/>
    <s v="12:42"/>
    <d v="2021-05-02T00:00:00"/>
    <d v="1899-12-30T12:36:00"/>
    <s v="FAS"/>
    <s v="N"/>
    <s v="N"/>
    <s v="1339201"/>
    <s v="21-0055884"/>
    <m/>
    <s v="T005278924"/>
    <m/>
    <m/>
    <m/>
    <s v="PG&amp;E_466_Ignition_20210502_1.jpg"/>
    <s v=" "/>
    <x v="2"/>
    <x v="0"/>
    <s v="Y"/>
    <s v="Y"/>
    <s v="On May 2, 2021 at 1323 hours, a PG&amp;E Troubleman patrolled the Peoria 1705 17kV Distribution Circuit number 163781705, in the Tier 2 State Responsibility area near State Highway 108, Highway 49, and Harvard Mine Road in Jamestown. He observed a mylar balloon in the primary overhead conductor and a small fire in progress. Initial analysis indicates the ignition was caused by a third party's mylar balloon that made contact with the conductor. Cal Fire responded to and extinguished the fire. The sustained 91-minute outage affected 1,461 customers. All the repairs were completed and the line was returned to service on May 2, 2021. This information is preliminary."/>
    <s v="PG&amp;E"/>
    <s v="Other"/>
    <s v="D"/>
    <s v="D"/>
    <s v="&lt;3 meters of linear travel"/>
    <m/>
    <m/>
    <m/>
    <m/>
    <x v="6"/>
    <x v="2"/>
    <x v="11"/>
    <s v="Y"/>
    <s v="Overhead"/>
    <s v="Primary"/>
    <s v="Conductor - Primary"/>
    <s v="Conductor"/>
    <s v="Circuit ID: 163781705, SAP ID: 101034490"/>
    <s v=" "/>
    <x v="1"/>
    <n v="37.949639593000001"/>
    <n v="-120.4248019007"/>
    <s v="Tuolumne"/>
    <x v="194"/>
    <n v="17000"/>
    <m/>
    <s v="Cal Fire"/>
    <s v="Urban"/>
    <m/>
    <m/>
    <n v="320"/>
    <m/>
    <s v="N"/>
    <s v="N"/>
    <m/>
    <m/>
    <s v="2021-05-02"/>
    <m/>
    <m/>
    <m/>
    <m/>
    <m/>
    <m/>
    <m/>
    <m/>
    <m/>
    <m/>
    <m/>
    <m/>
    <m/>
    <m/>
    <m/>
    <m/>
    <m/>
    <m/>
    <m/>
    <s v=" "/>
    <s v="YOSEMITE"/>
    <s v="SONORA 02"/>
    <s v="12:42"/>
    <s v="05/02/2021"/>
    <s v="1339201"/>
    <s v="T005278924"/>
    <n v="17235"/>
    <s v="MARGARET DR"/>
    <x v="123"/>
    <n v="37.957410000000003"/>
    <n v="-120.4389"/>
    <s v="Y9TPEB9"/>
    <s v="BREAUX, PARIS"/>
    <n v="163781705"/>
    <s v="20210502 14:37"/>
    <n v="9190"/>
    <n v="1"/>
    <s v="found Cal Fire @ cause location w/ 2 eye witnesses saw Mylar balloon in primary burn in clear- patrol line per DO standard and cls via SCADA for gd close @ 1407"/>
    <s v="Y"/>
    <m/>
    <m/>
    <m/>
    <n v="37.949639593000001"/>
    <n v="-120.4248019007"/>
    <m/>
    <s v="IC: Sean Starrett 209-352-4433"/>
    <m/>
    <s v="N"/>
    <s v="Y"/>
    <m/>
    <s v="Clear"/>
    <m/>
    <s v="County Land"/>
    <m/>
    <s v="Breezy"/>
    <m/>
    <s v="Balloons"/>
    <m/>
    <s v="3 meters - 0.25 Acres"/>
    <m/>
    <s v="Cal Fire"/>
    <m/>
    <s v="Overhead"/>
    <m/>
    <x v="0"/>
    <m/>
    <m/>
    <m/>
    <s v="METALLIC BALLOON"/>
    <s v="CONDUCTOR, OVERHEAD"/>
    <s v="N"/>
    <s v=" "/>
    <s v="Unplanned"/>
    <s v="Yosemite"/>
    <s v="Sonora"/>
    <s v="163781705, PEORIA FLAT-1705"/>
    <s v="21-0055884"/>
    <s v="Unplanned"/>
    <s v="Clear;32-90 F"/>
    <s v="1461"/>
    <s v="132951"/>
    <s v="NO"/>
    <s v="Line to Line"/>
    <s v="Sustained"/>
    <s v="No"/>
    <s v="70198"/>
    <s v="OH"/>
    <s v="Line Recloser"/>
    <s v="1339201"/>
    <s v="Conductor, Overhead, Normal"/>
    <s v="B,C"/>
    <s v=" "/>
    <s v=" "/>
    <s v="1PS 5PE 18541 OMEGA MINE RD., JAMESTOWN"/>
    <s v="3 S/OF 19753"/>
    <s v=" "/>
    <s v=" "/>
    <s v=" "/>
    <s v="No"/>
    <s v="3rd Party, Metallic Balloon"/>
    <s v=" "/>
    <s v="No"/>
    <s v="1"/>
    <s v="30"/>
    <s v="JJTR"/>
    <s v="Distribution Circuit"/>
    <s v="JJTR"/>
    <s v="05/02/21 12:36"/>
    <s v="JJTR"/>
    <s v="05/02/21 14:07"/>
    <s v="05/02/21 16:11"/>
    <s v="No"/>
    <s v="1624903"/>
    <s v="21-0055884"/>
    <s v="70198"/>
    <s v="163781705"/>
    <s v="05/02/21 12:36"/>
    <m/>
    <s v="Yes (Fire Index 320)"/>
  </r>
  <r>
    <x v="232"/>
    <s v="AGFC"/>
    <s v="3 - QC Complete"/>
    <d v="2021-05-02T00:00:00"/>
    <d v="2021-05-02T00:00:00"/>
    <x v="215"/>
    <s v="\\fxshare-nas05\quotashare-fs01\ESA\5 - Ignition Tracking\2021_Ignition_QC_Folders\20210502_nan_nan_nan_4318048035"/>
    <s v=" "/>
    <m/>
    <m/>
    <m/>
    <m/>
    <m/>
    <x v="0"/>
    <m/>
    <m/>
    <m/>
    <m/>
    <m/>
    <m/>
    <m/>
    <m/>
    <m/>
    <m/>
    <m/>
    <m/>
    <m/>
    <m/>
    <m/>
    <m/>
    <m/>
    <s v=" "/>
    <x v="30"/>
    <s v="12:11"/>
    <m/>
    <m/>
    <s v="FAS"/>
    <s v="N"/>
    <s v="N"/>
    <m/>
    <m/>
    <m/>
    <n v="4318048035"/>
    <m/>
    <m/>
    <m/>
    <m/>
    <s v=" "/>
    <x v="0"/>
    <x v="2"/>
    <s v="N"/>
    <s v="N"/>
    <s v="Other fire, not attributable to PG&amp;E assets. Troubleman stated no problem found and PG&amp;E ok. This information is preliminary."/>
    <s v="Not PG&amp;E"/>
    <s v="Other"/>
    <m/>
    <m/>
    <s v="&lt;0.25"/>
    <m/>
    <m/>
    <m/>
    <m/>
    <x v="3"/>
    <x v="1"/>
    <x v="1"/>
    <m/>
    <s v="Overhead"/>
    <m/>
    <m/>
    <m/>
    <m/>
    <s v=" "/>
    <x v="0"/>
    <s v="38.3506150"/>
    <s v="-121.9781817"/>
    <s v="Solano"/>
    <x v="195"/>
    <n v="21000"/>
    <m/>
    <s v="Vacaville FD"/>
    <s v="Urban"/>
    <m/>
    <m/>
    <m/>
    <m/>
    <s v="N"/>
    <s v="Y"/>
    <n v="202105021800"/>
    <n v="202105042121"/>
    <s v="2021-05-02"/>
    <m/>
    <m/>
    <m/>
    <m/>
    <m/>
    <m/>
    <m/>
    <m/>
    <m/>
    <m/>
    <m/>
    <m/>
    <m/>
    <m/>
    <m/>
    <m/>
    <m/>
    <m/>
    <m/>
    <s v=" "/>
    <s v="SACRAMENTO"/>
    <s v="VACAVILLE 04"/>
    <s v="12:11"/>
    <s v="05/02/2021"/>
    <m/>
    <n v="4318048035"/>
    <n v="5887"/>
    <s v="HAY RD"/>
    <x v="1"/>
    <n v="38.315387999999999"/>
    <n v="-121.874684"/>
    <s v="S4TVLD4"/>
    <s v="DECKER, VALERIE"/>
    <n v="63642105"/>
    <s v="20210502 14:24"/>
    <n v="1320"/>
    <n v="1"/>
    <s v="PHONE/COM POLE HAD MOST DAMAGE PGE OK"/>
    <s v="Y"/>
    <m/>
    <m/>
    <s v="38.3506150,-121.9781817,41.900000,3D"/>
    <m/>
    <m/>
    <s v="CPU DOWN GPS COORDINATES NOT CORRET"/>
    <s v="FD "/>
    <m/>
    <s v="Y"/>
    <s v="Y"/>
    <s v="N"/>
    <s v="Storm Wind"/>
    <m/>
    <s v="Private Land"/>
    <m/>
    <s v="Breezy"/>
    <m/>
    <s v="Vegetation"/>
    <m/>
    <s v="0.25 - 10 Acres"/>
    <m/>
    <s v="Fire Dept"/>
    <m/>
    <s v="Overhead"/>
    <m/>
    <x v="0"/>
    <m/>
    <m/>
    <m/>
    <m/>
    <m/>
    <m/>
    <s v=" "/>
    <m/>
    <m/>
    <m/>
    <m/>
    <m/>
    <m/>
    <m/>
    <m/>
    <m/>
    <m/>
    <m/>
    <m/>
    <m/>
    <m/>
    <m/>
    <m/>
    <m/>
    <m/>
    <m/>
    <m/>
    <m/>
    <m/>
    <m/>
    <m/>
    <m/>
    <m/>
    <m/>
    <m/>
    <m/>
    <m/>
    <m/>
    <m/>
    <m/>
    <m/>
    <m/>
    <m/>
    <m/>
    <m/>
    <m/>
    <m/>
    <m/>
    <m/>
    <m/>
    <m/>
    <m/>
    <m/>
    <m/>
  </r>
  <r>
    <x v="233"/>
    <s v="AGFC"/>
    <s v="3 - QC Complete"/>
    <d v="2021-05-02T00:00:00"/>
    <d v="2021-05-02T00:00:00"/>
    <x v="86"/>
    <s v="\\fxshare-nas05\quotashare-fs01\ESA\5 - Ignition Tracking\2021_Ignition_QC_Folders\20210502_nan_nan_nan_1809502284"/>
    <s v=" "/>
    <m/>
    <m/>
    <m/>
    <m/>
    <m/>
    <x v="0"/>
    <m/>
    <m/>
    <m/>
    <m/>
    <m/>
    <m/>
    <m/>
    <m/>
    <m/>
    <m/>
    <m/>
    <m/>
    <m/>
    <m/>
    <m/>
    <m/>
    <m/>
    <s v=" "/>
    <x v="30"/>
    <s v="11:40"/>
    <m/>
    <m/>
    <s v="FAS"/>
    <s v="N"/>
    <s v="N"/>
    <m/>
    <m/>
    <m/>
    <n v="1809502284"/>
    <m/>
    <m/>
    <m/>
    <m/>
    <s v=" "/>
    <x v="0"/>
    <x v="2"/>
    <s v="N"/>
    <s v="N"/>
    <s v="Structure fire, not attributable to PG&amp;E. This information is preliminary."/>
    <s v="Not PG&amp;E"/>
    <s v="Building"/>
    <m/>
    <m/>
    <s v="&lt;0.25"/>
    <m/>
    <m/>
    <m/>
    <m/>
    <x v="3"/>
    <x v="1"/>
    <x v="1"/>
    <m/>
    <s v="Underbuild"/>
    <m/>
    <m/>
    <m/>
    <m/>
    <s v=" "/>
    <x v="0"/>
    <s v="37.9497367"/>
    <s v="-121.9961050"/>
    <s v="Contra Costa"/>
    <x v="196"/>
    <n v="21000"/>
    <m/>
    <s v="Other Party"/>
    <s v="Urban"/>
    <m/>
    <m/>
    <m/>
    <m/>
    <s v="N"/>
    <s v="N"/>
    <m/>
    <m/>
    <s v="2021-05-02"/>
    <m/>
    <m/>
    <m/>
    <m/>
    <m/>
    <m/>
    <m/>
    <m/>
    <m/>
    <m/>
    <m/>
    <m/>
    <m/>
    <m/>
    <m/>
    <m/>
    <m/>
    <m/>
    <m/>
    <s v=" "/>
    <s v="DIABLO"/>
    <s v="CONCORD 05"/>
    <s v="11:40"/>
    <s v="05/02/2021"/>
    <m/>
    <n v="1809502284"/>
    <n v="30"/>
    <s v="GUZMAN CT"/>
    <x v="98"/>
    <n v="37.938592"/>
    <n v="-121.956883"/>
    <s v="D2TMJLQ"/>
    <s v="LUBOVISKI, MILTON"/>
    <n v="12022212"/>
    <s v="20210502 12:26"/>
    <n v="1120"/>
    <m/>
    <s v="pge side is ok"/>
    <s v="Y"/>
    <m/>
    <m/>
    <s v="37.9497367,-121.9961050,85.800000,3D"/>
    <m/>
    <m/>
    <m/>
    <m/>
    <m/>
    <s v="N"/>
    <s v="Y"/>
    <s v="Y"/>
    <s v="Clear"/>
    <s v="contra costa fire report number 21095064"/>
    <s v="Structures"/>
    <m/>
    <s v="Calm"/>
    <m/>
    <s v="Unknown"/>
    <m/>
    <s v="Structure Only"/>
    <m/>
    <s v="Other Party"/>
    <m/>
    <s v="Underbuild"/>
    <m/>
    <x v="0"/>
    <m/>
    <m/>
    <m/>
    <m/>
    <m/>
    <m/>
    <s v=" "/>
    <m/>
    <m/>
    <m/>
    <m/>
    <m/>
    <m/>
    <m/>
    <m/>
    <m/>
    <m/>
    <m/>
    <m/>
    <m/>
    <m/>
    <m/>
    <m/>
    <m/>
    <m/>
    <m/>
    <m/>
    <m/>
    <m/>
    <m/>
    <m/>
    <m/>
    <m/>
    <m/>
    <m/>
    <m/>
    <m/>
    <m/>
    <m/>
    <m/>
    <m/>
    <m/>
    <m/>
    <m/>
    <m/>
    <m/>
    <m/>
    <m/>
    <m/>
    <m/>
    <m/>
    <m/>
    <m/>
    <m/>
  </r>
  <r>
    <x v="234"/>
    <s v="AGFC"/>
    <s v="3 - QC Complete"/>
    <d v="2021-05-02T00:00:00"/>
    <d v="2021-05-02T00:00:00"/>
    <x v="86"/>
    <s v="\\fxshare-nas05\quotashare-fs01\ESA\5 - Ignition Tracking\2021_Ignition_QC_Folders\20210501_nan_nan_nan_7686980807"/>
    <s v=" "/>
    <m/>
    <m/>
    <m/>
    <m/>
    <m/>
    <x v="0"/>
    <m/>
    <m/>
    <m/>
    <m/>
    <m/>
    <m/>
    <m/>
    <m/>
    <m/>
    <m/>
    <m/>
    <m/>
    <m/>
    <m/>
    <m/>
    <m/>
    <m/>
    <s v=" "/>
    <x v="31"/>
    <s v="19:49"/>
    <m/>
    <m/>
    <s v="FAS"/>
    <s v="N"/>
    <s v="N"/>
    <m/>
    <m/>
    <m/>
    <n v="7686980807"/>
    <m/>
    <m/>
    <m/>
    <m/>
    <s v=" "/>
    <x v="0"/>
    <x v="2"/>
    <s v="N"/>
    <s v="N"/>
    <s v="Structure fire, not attributable to PG&amp;E. This information is preliminary."/>
    <s v="Not PG&amp;E"/>
    <s v="Building"/>
    <m/>
    <m/>
    <s v="0.26-9.99"/>
    <m/>
    <m/>
    <m/>
    <m/>
    <x v="3"/>
    <x v="1"/>
    <x v="1"/>
    <m/>
    <s v="Overhead"/>
    <m/>
    <m/>
    <m/>
    <m/>
    <s v=" "/>
    <x v="0"/>
    <s v="37.2909167"/>
    <s v="-120.3153750"/>
    <s v="Merced"/>
    <x v="197"/>
    <n v="12000"/>
    <m/>
    <s v="Cal Fire/Merced County FD"/>
    <s v="Urban"/>
    <m/>
    <m/>
    <m/>
    <m/>
    <s v="N"/>
    <s v="N"/>
    <m/>
    <m/>
    <s v="2021-05-02"/>
    <m/>
    <m/>
    <m/>
    <m/>
    <m/>
    <m/>
    <m/>
    <m/>
    <m/>
    <m/>
    <m/>
    <m/>
    <m/>
    <m/>
    <m/>
    <m/>
    <m/>
    <m/>
    <m/>
    <s v=" "/>
    <s v="YOSEMITE"/>
    <s v="MERCED 01"/>
    <s v="19:49"/>
    <s v="05/01/2021"/>
    <m/>
    <n v="7686980807"/>
    <n v="9522"/>
    <s v="E BROADWAY"/>
    <x v="124"/>
    <n v="37.292036000000003"/>
    <n v="-120.316772"/>
    <s v="Y4TDDM6"/>
    <s v="MAYO, DAN"/>
    <n v="254301103"/>
    <s v="20210501 21:36"/>
    <n v="2230"/>
    <m/>
    <s v="Removed meter and service due to extensive fire damage to structure.  Flames from the attic burnt down the service."/>
    <s v="Y"/>
    <n v="4"/>
    <s v="\\fxshare-nas05\quotashare-fs01\ESA\5 - Ignition Tracking\Fire_Tab_Attachment_Files"/>
    <s v="37.2909167,-120.3153750,64.700000,3D"/>
    <m/>
    <m/>
    <m/>
    <s v="Merced County Fire"/>
    <m/>
    <s v="N"/>
    <s v="Y"/>
    <s v="Y"/>
    <s v="Clear"/>
    <m/>
    <s v="Structures"/>
    <m/>
    <s v="Light"/>
    <m/>
    <s v="Other (Comments)"/>
    <s v="Fire dept IC said there might have been a candle lit in one of the rooms"/>
    <s v="Structure Only"/>
    <m/>
    <s v="Cal Fire"/>
    <m/>
    <s v="Overhead"/>
    <m/>
    <x v="0"/>
    <m/>
    <m/>
    <m/>
    <m/>
    <m/>
    <m/>
    <s v=" "/>
    <m/>
    <m/>
    <m/>
    <m/>
    <m/>
    <m/>
    <m/>
    <m/>
    <m/>
    <m/>
    <m/>
    <m/>
    <m/>
    <m/>
    <m/>
    <m/>
    <m/>
    <m/>
    <m/>
    <m/>
    <m/>
    <m/>
    <m/>
    <m/>
    <m/>
    <m/>
    <m/>
    <m/>
    <m/>
    <m/>
    <m/>
    <m/>
    <m/>
    <m/>
    <m/>
    <m/>
    <m/>
    <m/>
    <m/>
    <m/>
    <m/>
    <m/>
    <m/>
    <m/>
    <m/>
    <m/>
    <m/>
  </r>
  <r>
    <x v="235"/>
    <s v="S7RM"/>
    <s v="3 - QC Complete"/>
    <d v="2021-05-13T00:00:00"/>
    <d v="2021-05-13T00:00:00"/>
    <x v="216"/>
    <s v="\\fxshare-nas05\quotashare-fs01\ESA\5 - Ignition Tracking\2021_Ignition_QC_Folders\20210501_1338918_21-0055803_nan_T005278645"/>
    <s v=" "/>
    <m/>
    <m/>
    <m/>
    <m/>
    <m/>
    <x v="0"/>
    <m/>
    <m/>
    <m/>
    <m/>
    <m/>
    <m/>
    <m/>
    <m/>
    <m/>
    <m/>
    <m/>
    <m/>
    <m/>
    <m/>
    <m/>
    <m/>
    <m/>
    <s v=" "/>
    <x v="31"/>
    <d v="1899-12-30T16:29:00"/>
    <d v="2021-05-01T00:00:00"/>
    <d v="1899-12-30T16:29:00"/>
    <s v="FAS"/>
    <s v="N"/>
    <s v="N"/>
    <s v="1338918"/>
    <s v="21-0055803"/>
    <m/>
    <s v="T005278645"/>
    <m/>
    <m/>
    <m/>
    <s v="PG&amp;E_462_ignition_20210501_1.jpg"/>
    <s v=" "/>
    <x v="2"/>
    <x v="0"/>
    <s v="Y"/>
    <s v="Y"/>
    <s v="On May 1st, 2021 at 16:37 hrs. a PG &amp; E Troubleman was dispatched to the Stroud 1104 12 KV Distribution Circuit near McMullin Grade in the City of Fresno in response to a report of a bird making contact with an overhead primary circuit resulting in an ignition.  The ensuing fire was between 3 Meters -0.25 acres in size and was suppressed by Ranch staff.  Initial analysis indicates that a RedTail Hawk was found burnt on the number 3 cutout at Primary Riser 5124F. This incident occured on the Foster Farms poultry processing farm and the fire was put out by their staff.  The responding troubleman found 1 of 3 fuses blown at line fuses 6167F and he described the fire as 60 X 25 feet in size.    The troubleman opened the remaining fuses, de-energizing the line to safely clear the Hawk from the line.  The troubleman then refused the line fuses, closed and verified that power was ok and sent off the bird report and photos.  Service was returned at 19:00 hrs. on May 1st, 2021."/>
    <s v="PG&amp;E"/>
    <s v="Vegetation"/>
    <s v="D"/>
    <s v="D"/>
    <s v="Structure-only"/>
    <s v="60'X25'"/>
    <m/>
    <m/>
    <m/>
    <x v="7"/>
    <x v="2"/>
    <x v="9"/>
    <s v="N"/>
    <s v="Overhead"/>
    <s v="Primary"/>
    <s v="Fuse"/>
    <s v="fuses, fuse holders"/>
    <s v="Circuit ID: 253661104, Fuse-6167F"/>
    <s v=" "/>
    <x v="0"/>
    <n v="36.568109999999997"/>
    <n v="-120.08274"/>
    <s v="Fresno"/>
    <x v="198"/>
    <n v="12000"/>
    <m/>
    <s v="Customer"/>
    <s v="Agriculture"/>
    <m/>
    <m/>
    <m/>
    <m/>
    <s v="N"/>
    <s v="N"/>
    <m/>
    <m/>
    <s v="2021-05-02"/>
    <m/>
    <m/>
    <m/>
    <m/>
    <m/>
    <m/>
    <m/>
    <m/>
    <m/>
    <m/>
    <m/>
    <m/>
    <m/>
    <m/>
    <m/>
    <m/>
    <m/>
    <m/>
    <m/>
    <s v=" "/>
    <s v="FRESNO"/>
    <s v="FRESNO 13 KERMAN"/>
    <s v="16:37"/>
    <s v="05/01/2021"/>
    <s v="1338918"/>
    <s v="T005278645"/>
    <n v="5"/>
    <s v="W FLORAL AVE"/>
    <x v="14"/>
    <n v="36.568109999999997"/>
    <n v="-120.08274"/>
    <s v="F6TMQSO"/>
    <s v="SCOTTI, MICHEAL"/>
    <n v="253661104"/>
    <s v="20210501 20:17"/>
    <n v="9002"/>
    <n v="1"/>
    <s v="FOUND REDTAIL HAWK BURNT ON NUMBER 3 CUTOUT AT PRIMARY RISER 5124F.  PATROLLED FOUND 1 OF 3 BLOWN AT LINE FUSES 6167F. OPENED REMAINING DE-ENERGIZING LINE TO SAFELY CLEAR HAWK, REFUSED LINE FUSES, CLOSED AND VERIFIED POWER OK.  SENT BIRD IR FORM AND PHOTOS TO BIRDMAN"/>
    <s v="Y"/>
    <n v="5"/>
    <s v="\\fxshare-nas05\quotashare-fs01\ESA\5 - Ignition Tracking\Fire_Tab_Attachment_Files"/>
    <m/>
    <n v="36.568109999999997"/>
    <n v="-120.08274"/>
    <s v="SMALL GRASS FIRE AT BASE OF POLE DUE TO BIRD STRIKE. EXTINGUISHED BY RANCH STAFF"/>
    <m/>
    <s v="SAP#100731758"/>
    <s v="N"/>
    <s v="Y"/>
    <m/>
    <s v="Clear"/>
    <s v="CLEAR AND CALM"/>
    <s v="Private Land"/>
    <s v="FOSTER FARMS PROPERTY"/>
    <s v="Calm"/>
    <s v="CALM "/>
    <s v="Animal"/>
    <s v="REDTAIL HAWK STRIKE "/>
    <s v="1 meter - &lt; 3 meters"/>
    <s v="60'X25'"/>
    <s v="Other (Comments)"/>
    <s v="RANCH STAFF"/>
    <s v="Overhead"/>
    <s v="DEADEND W/PRIMARY RISER "/>
    <x v="1"/>
    <s v="PHOTOS "/>
    <s v="Other (Comments)"/>
    <s v="MQSO"/>
    <s v="BIRD-FOUND"/>
    <s v="CUTOUT, FUSE HOLDER"/>
    <s v="N"/>
    <s v=""/>
    <s v="Unplanned"/>
    <s v="Fresno"/>
    <s v="Selma"/>
    <s v="253661104, STROUD-1104"/>
    <s v="21-0055803"/>
    <s v="Unplanned"/>
    <s v="Clear;32-90 F"/>
    <s v="8 1 of 3 Phases Open"/>
    <s v="1208"/>
    <s v="NO"/>
    <s v="Line to Ground"/>
    <s v="Sustained"/>
    <s v="No"/>
    <s v="6167F"/>
    <s v="OH"/>
    <s v="Fuse"/>
    <s v="1338918"/>
    <s v="Cutout, fuse holder, Normal"/>
    <s v=" "/>
    <s v=" "/>
    <s v=" "/>
    <s v="11088 S MC MULLIN GRADE"/>
    <s v="5124F"/>
    <s v=" "/>
    <s v=" "/>
    <s v=" "/>
    <s v="No"/>
    <s v="Animal, Bird found"/>
    <s v=" "/>
    <s v="No"/>
    <s v=" "/>
    <s v=" "/>
    <s v="WJO5"/>
    <s v="Distribution Circuit"/>
    <s v="L2LS"/>
    <s v="05/01/21 16:29"/>
    <s v="Not Required"/>
    <s v="05/01/21 19:00"/>
    <s v=" "/>
    <s v="Yes"/>
    <s v="1624826"/>
    <s v="21-0055803"/>
    <s v="6167F"/>
    <s v="253661104"/>
    <s v="05/01/21 16:29"/>
    <m/>
    <s v=""/>
  </r>
  <r>
    <x v="236"/>
    <s v="AGFC"/>
    <s v="3 - QC Complete"/>
    <d v="2021-05-02T00:00:00"/>
    <d v="2021-05-02T00:00:00"/>
    <x v="217"/>
    <s v="\\fxshare-nas05\quotashare-fs01\ESA\5 - Ignition Tracking\2021_Ignition_QC_Folders\20210501_nan_nan_nan_9919453487"/>
    <s v=" "/>
    <m/>
    <m/>
    <m/>
    <m/>
    <m/>
    <x v="0"/>
    <m/>
    <m/>
    <m/>
    <m/>
    <m/>
    <m/>
    <m/>
    <m/>
    <m/>
    <m/>
    <m/>
    <m/>
    <m/>
    <m/>
    <m/>
    <m/>
    <m/>
    <s v=" "/>
    <x v="31"/>
    <s v="16:15"/>
    <m/>
    <m/>
    <s v="FAS"/>
    <s v="N"/>
    <s v="N"/>
    <m/>
    <m/>
    <m/>
    <n v="9919453487"/>
    <m/>
    <m/>
    <m/>
    <m/>
    <s v=" "/>
    <x v="0"/>
    <x v="2"/>
    <s v="N"/>
    <s v="N"/>
    <s v="Other fire not attributable to PG&amp;E. Customer panel caught fire and was extinguished by the customer. Ignition was not attributable to PG&amp;E."/>
    <s v="Not PG&amp;E"/>
    <s v="Building"/>
    <m/>
    <m/>
    <s v="Structure-only"/>
    <s v="ONLY CUST PANEL"/>
    <m/>
    <m/>
    <m/>
    <x v="3"/>
    <x v="1"/>
    <x v="1"/>
    <m/>
    <s v="Overhead"/>
    <m/>
    <m/>
    <m/>
    <m/>
    <s v=" "/>
    <x v="0"/>
    <s v="37.6584317"/>
    <s v="-121.3973250"/>
    <s v="San Joaquin"/>
    <x v="199"/>
    <n v="12000"/>
    <m/>
    <s v="Customer"/>
    <s v="Agriculture"/>
    <m/>
    <m/>
    <m/>
    <m/>
    <s v="N"/>
    <s v="N"/>
    <m/>
    <m/>
    <s v="2021-05-02"/>
    <m/>
    <m/>
    <m/>
    <m/>
    <m/>
    <m/>
    <m/>
    <m/>
    <m/>
    <m/>
    <m/>
    <m/>
    <m/>
    <m/>
    <m/>
    <m/>
    <m/>
    <m/>
    <m/>
    <s v=" "/>
    <s v="STOCKTON"/>
    <s v="TRACY"/>
    <s v="16:15"/>
    <s v="05/01/2021"/>
    <m/>
    <n v="9919453487"/>
    <n v="32400"/>
    <s v="S CHRISMAN RD"/>
    <x v="64"/>
    <n v="37.658662999999997"/>
    <n v="-121.397576"/>
    <s v="Q3TAMSR"/>
    <s v="SHAFFER, AARON"/>
    <n v="163091104"/>
    <s v="20210501 17:36"/>
    <n v="1050"/>
    <m/>
    <s v="CUST PANEL CAUGHT FIRE"/>
    <s v="Y"/>
    <m/>
    <m/>
    <s v="37.6584317,-121.3973250,46.000000,3D"/>
    <m/>
    <m/>
    <m/>
    <m/>
    <m/>
    <s v="N"/>
    <s v="Y"/>
    <s v="Y"/>
    <s v="Clear"/>
    <m/>
    <s v="Private Land"/>
    <m/>
    <s v="Gusty"/>
    <m/>
    <s v="Other (Comments)"/>
    <s v="CUST PANEL CAUGHT FIRE"/>
    <s v="Other (Comments)"/>
    <s v="ONLY CUST PANEL"/>
    <s v="Other (Comments)"/>
    <s v="CUSTOMER PUT FIRE OUT"/>
    <s v="Overhead"/>
    <m/>
    <x v="0"/>
    <m/>
    <m/>
    <m/>
    <m/>
    <m/>
    <m/>
    <s v=" "/>
    <m/>
    <m/>
    <m/>
    <m/>
    <m/>
    <m/>
    <m/>
    <m/>
    <m/>
    <m/>
    <m/>
    <m/>
    <m/>
    <m/>
    <m/>
    <m/>
    <m/>
    <m/>
    <m/>
    <m/>
    <m/>
    <m/>
    <m/>
    <m/>
    <m/>
    <m/>
    <m/>
    <m/>
    <m/>
    <m/>
    <m/>
    <m/>
    <m/>
    <m/>
    <m/>
    <m/>
    <m/>
    <m/>
    <m/>
    <m/>
    <m/>
    <m/>
    <m/>
    <m/>
    <m/>
    <m/>
    <m/>
  </r>
  <r>
    <x v="237"/>
    <s v="AGFC"/>
    <s v="3 - QC Complete"/>
    <d v="2021-05-02T00:00:00"/>
    <d v="2021-05-02T00:00:00"/>
    <x v="218"/>
    <s v="\\fxshare-nas05\quotashare-fs01\ESA\5 - Ignition Tracking\2021_Ignition_QC_Folders\20210501_nan_nan_nan_7372762"/>
    <s v=" "/>
    <m/>
    <m/>
    <m/>
    <m/>
    <m/>
    <x v="0"/>
    <m/>
    <m/>
    <m/>
    <m/>
    <m/>
    <m/>
    <m/>
    <m/>
    <m/>
    <m/>
    <m/>
    <m/>
    <m/>
    <m/>
    <m/>
    <m/>
    <m/>
    <s v=" "/>
    <x v="31"/>
    <s v="12:33"/>
    <m/>
    <m/>
    <s v="FAS"/>
    <s v="N"/>
    <s v="N"/>
    <m/>
    <m/>
    <m/>
    <n v="7372762"/>
    <m/>
    <m/>
    <m/>
    <m/>
    <s v=" "/>
    <x v="0"/>
    <x v="2"/>
    <s v="N"/>
    <s v="N"/>
    <s v="Other fire, not attributable to PG&amp;E. Colusa FD was burning a building for training and it ended up burning a pole. Ignition was not attriutable to PG&amp;E."/>
    <s v="Not PG&amp;E"/>
    <s v="Building"/>
    <m/>
    <m/>
    <s v="&lt;0.25"/>
    <m/>
    <m/>
    <m/>
    <m/>
    <x v="3"/>
    <x v="1"/>
    <x v="1"/>
    <m/>
    <s v="Overhead"/>
    <m/>
    <m/>
    <m/>
    <m/>
    <s v=" "/>
    <x v="0"/>
    <s v="39.2093200"/>
    <s v="-122.0177550"/>
    <s v="Colusa"/>
    <x v="200"/>
    <n v="12000"/>
    <m/>
    <s v="Colusa FD"/>
    <s v="Urban"/>
    <m/>
    <m/>
    <m/>
    <m/>
    <s v="N"/>
    <s v="N"/>
    <m/>
    <m/>
    <s v="2021-05-02"/>
    <m/>
    <m/>
    <m/>
    <m/>
    <m/>
    <m/>
    <m/>
    <m/>
    <m/>
    <m/>
    <m/>
    <m/>
    <m/>
    <m/>
    <m/>
    <m/>
    <m/>
    <m/>
    <m/>
    <s v=" "/>
    <s v="SACRAMENTO"/>
    <s v="COLUSA"/>
    <s v="12:33"/>
    <s v="05/01/2021"/>
    <m/>
    <n v="7372762"/>
    <s v="UNKNOWN"/>
    <s v="PREMISES DO NOT CHANGE"/>
    <x v="125"/>
    <n v="39.213647999999999"/>
    <n v="-122.01475000000001"/>
    <s v="T3TTXBW"/>
    <s v="BROWN, TYLER"/>
    <m/>
    <s v="20210501 14:30"/>
    <n v="1100"/>
    <m/>
    <s v="COLUSA FIRE DEPT BURNED BUILDING DOWN FOR TRAINING WHICH CAUGHT POLE ON FIRE. VERY LITTLE DAMAGE TO POLE. POLE IS SOUND"/>
    <s v="Y"/>
    <n v="3"/>
    <s v="\\fxshare-nas05\quotashare-fs01\ESA\5 - Ignition Tracking\Fire_Tab_Attachment_Files"/>
    <s v="39.2093200,-122.0177550,11.100000,2D"/>
    <m/>
    <m/>
    <m/>
    <n v="15304580200"/>
    <m/>
    <s v="N"/>
    <s v="N"/>
    <s v="N"/>
    <s v="Clear"/>
    <m/>
    <s v="Structures"/>
    <m/>
    <s v="Calm"/>
    <m/>
    <s v="Unknown"/>
    <m/>
    <s v="Structure Only"/>
    <m/>
    <s v="Fire Dept"/>
    <m/>
    <s v="Overhead"/>
    <m/>
    <x v="0"/>
    <m/>
    <m/>
    <m/>
    <m/>
    <m/>
    <m/>
    <s v=" "/>
    <m/>
    <m/>
    <m/>
    <m/>
    <m/>
    <m/>
    <m/>
    <m/>
    <m/>
    <m/>
    <m/>
    <m/>
    <m/>
    <m/>
    <m/>
    <m/>
    <m/>
    <m/>
    <m/>
    <m/>
    <m/>
    <m/>
    <m/>
    <m/>
    <m/>
    <m/>
    <m/>
    <m/>
    <m/>
    <m/>
    <m/>
    <m/>
    <m/>
    <m/>
    <m/>
    <m/>
    <m/>
    <m/>
    <m/>
    <m/>
    <m/>
    <m/>
    <m/>
    <m/>
    <m/>
    <m/>
    <m/>
  </r>
  <r>
    <x v="238"/>
    <s v="AGFC"/>
    <s v="3 - QC Complete"/>
    <d v="2021-05-02T00:00:00"/>
    <d v="2021-05-02T00:00:00"/>
    <x v="219"/>
    <s v="\\fxshare-nas05\quotashare-fs01\ESA\5 - Ignition Tracking\2021_Ignition_QC_Folders\20210430_nan_nan_nan_T005278191"/>
    <s v=" "/>
    <m/>
    <m/>
    <m/>
    <m/>
    <m/>
    <x v="0"/>
    <m/>
    <m/>
    <m/>
    <m/>
    <m/>
    <m/>
    <m/>
    <m/>
    <m/>
    <m/>
    <m/>
    <m/>
    <m/>
    <m/>
    <m/>
    <m/>
    <m/>
    <s v=" "/>
    <x v="32"/>
    <s v="21:08"/>
    <m/>
    <m/>
    <s v="FAS"/>
    <s v="N"/>
    <s v="N"/>
    <n v="1338191"/>
    <s v="21-0055659"/>
    <s v="T21-009143"/>
    <s v="T005278191"/>
    <m/>
    <m/>
    <m/>
    <m/>
    <s v=" "/>
    <x v="0"/>
    <x v="2"/>
    <s v="N"/>
    <s v="N"/>
    <s v="Other fire, not attributable to PG&amp;E. FAS report states the cause was bird contact with another 60kV line, not PG&amp;E circuit. This looks to be the same incident called into the EIR On Call Hotline and the Pit #1-HAT CREEK #2-BURNEY pole fire incident found in the Trans-Sub emails. This information is preliminary."/>
    <s v="Not PG&amp;E"/>
    <s v="Other"/>
    <m/>
    <m/>
    <s v="Structure-only"/>
    <m/>
    <m/>
    <m/>
    <m/>
    <x v="3"/>
    <x v="1"/>
    <x v="1"/>
    <m/>
    <s v="Overhead"/>
    <m/>
    <m/>
    <m/>
    <m/>
    <s v=" "/>
    <x v="0"/>
    <s v="41.0062833"/>
    <s v="-121.4421117"/>
    <s v="Shasta"/>
    <x v="201"/>
    <n v="12000"/>
    <m/>
    <s v="Cal Fire"/>
    <s v="Shrub"/>
    <m/>
    <s v="Energy / Goose"/>
    <n v="249"/>
    <m/>
    <s v="N"/>
    <s v="N"/>
    <m/>
    <m/>
    <s v="2021-05-02"/>
    <m/>
    <m/>
    <m/>
    <m/>
    <m/>
    <m/>
    <m/>
    <m/>
    <m/>
    <m/>
    <m/>
    <m/>
    <m/>
    <m/>
    <m/>
    <m/>
    <m/>
    <m/>
    <m/>
    <s v=" "/>
    <s v="NORTH VALLEY"/>
    <s v="BURNEY"/>
    <s v="21:08"/>
    <s v="04/30/2021"/>
    <m/>
    <s v="T005278191"/>
    <s v="UNKNOWN"/>
    <s v="ENERGY DR"/>
    <x v="102"/>
    <m/>
    <m/>
    <s v="V1TGXKI"/>
    <s v="KNAUP, GEORGE"/>
    <m/>
    <s v="20210430 22:07"/>
    <n v="9310"/>
    <m/>
    <s v="60kv pole,  not pg&amp;e,  pictures taken but unable to attach"/>
    <s v="Y"/>
    <m/>
    <m/>
    <s v="41.0062833,-121.4421117,1036.800000,3D"/>
    <m/>
    <m/>
    <m/>
    <s v="cal fire"/>
    <m/>
    <s v="N"/>
    <s v="N"/>
    <m/>
    <s v="Clear"/>
    <m/>
    <s v="Other Utility"/>
    <m/>
    <s v="Light"/>
    <m/>
    <s v="Bird Contact"/>
    <m/>
    <s v="0.25 - 10 Acres"/>
    <m/>
    <s v="Cal Fire"/>
    <m/>
    <s v="Overhead"/>
    <m/>
    <x v="1"/>
    <s v="pictures"/>
    <s v="Cal Fire"/>
    <m/>
    <m/>
    <m/>
    <s v="N"/>
    <s v=" "/>
    <m/>
    <m/>
    <m/>
    <m/>
    <m/>
    <m/>
    <m/>
    <m/>
    <m/>
    <m/>
    <m/>
    <m/>
    <m/>
    <m/>
    <m/>
    <m/>
    <m/>
    <m/>
    <m/>
    <m/>
    <m/>
    <m/>
    <m/>
    <m/>
    <m/>
    <m/>
    <m/>
    <m/>
    <m/>
    <m/>
    <m/>
    <m/>
    <m/>
    <m/>
    <m/>
    <m/>
    <m/>
    <m/>
    <m/>
    <m/>
    <m/>
    <m/>
    <m/>
    <m/>
    <m/>
    <m/>
    <m/>
  </r>
  <r>
    <x v="239"/>
    <s v="AGFC"/>
    <s v="3 - QC Complete"/>
    <d v="2021-04-30T00:00:00"/>
    <d v="2021-04-30T00:00:00"/>
    <x v="86"/>
    <s v="\\fxshare-nas05\quotashare-fs01\ESA\5 - Ignition Tracking\2021_Ignition_QC_Folders\20210430_nan_nan_nan_7964258798"/>
    <s v=" "/>
    <m/>
    <m/>
    <m/>
    <m/>
    <m/>
    <x v="0"/>
    <m/>
    <m/>
    <m/>
    <m/>
    <m/>
    <m/>
    <m/>
    <m/>
    <m/>
    <m/>
    <m/>
    <m/>
    <m/>
    <m/>
    <m/>
    <m/>
    <m/>
    <s v=" "/>
    <x v="32"/>
    <s v="05:35"/>
    <m/>
    <m/>
    <s v="FAS"/>
    <s v="N"/>
    <s v="N"/>
    <m/>
    <m/>
    <m/>
    <n v="7964258798"/>
    <m/>
    <m/>
    <m/>
    <m/>
    <s v=" "/>
    <x v="0"/>
    <x v="2"/>
    <s v="N"/>
    <s v="N"/>
    <s v="Structure fire, not attributable to PG&amp;E. This information is preliminary."/>
    <s v="Not PG&amp;E"/>
    <s v="Building"/>
    <m/>
    <m/>
    <s v="Structure-only"/>
    <m/>
    <m/>
    <m/>
    <m/>
    <x v="3"/>
    <x v="1"/>
    <x v="1"/>
    <m/>
    <s v="Overhead"/>
    <m/>
    <m/>
    <m/>
    <m/>
    <s v=" "/>
    <x v="0"/>
    <n v="36.548401699999999"/>
    <n v="-119.610945"/>
    <s v="Fresno"/>
    <x v="202"/>
    <n v="12000"/>
    <m/>
    <s v="Selma FD"/>
    <s v="Agriculture"/>
    <m/>
    <m/>
    <m/>
    <m/>
    <s v="N"/>
    <s v="N"/>
    <m/>
    <m/>
    <s v="2021-04-30"/>
    <m/>
    <m/>
    <m/>
    <m/>
    <m/>
    <m/>
    <m/>
    <m/>
    <m/>
    <m/>
    <m/>
    <m/>
    <m/>
    <m/>
    <m/>
    <m/>
    <m/>
    <m/>
    <m/>
    <s v=" "/>
    <s v="FRESNO"/>
    <s v="SELMA  01"/>
    <s v="05:35"/>
    <s v="04/30/2021"/>
    <m/>
    <n v="7964258798"/>
    <n v="12813"/>
    <s v="S MCCALL AVE"/>
    <x v="42"/>
    <n v="36.547769000000002"/>
    <n v="-119.61098200000001"/>
    <s v="F6TJMRY"/>
    <s v="ROGERS, JAMES"/>
    <n v="254121105"/>
    <s v="20210430 06:33"/>
    <n v="2640"/>
    <m/>
    <s v="OPENED FUSES AT TX "/>
    <s v="Y"/>
    <m/>
    <m/>
    <s v="36.5484017,-119.6109450,100.000000,3D"/>
    <m/>
    <m/>
    <m/>
    <s v="CITY OF SELMA FD"/>
    <m/>
    <s v="N"/>
    <s v="Y"/>
    <s v="N"/>
    <s v="Clear"/>
    <m/>
    <s v="Structures"/>
    <m/>
    <s v="Calm"/>
    <m/>
    <s v="Other (Comments)"/>
    <s v="STRUCTURE"/>
    <s v="Structure Only"/>
    <m/>
    <s v="Fire Dept"/>
    <m/>
    <s v="Overhead"/>
    <m/>
    <x v="0"/>
    <m/>
    <m/>
    <m/>
    <m/>
    <m/>
    <m/>
    <s v=" "/>
    <m/>
    <m/>
    <m/>
    <m/>
    <m/>
    <m/>
    <m/>
    <m/>
    <m/>
    <m/>
    <m/>
    <m/>
    <m/>
    <m/>
    <m/>
    <m/>
    <m/>
    <m/>
    <m/>
    <m/>
    <m/>
    <m/>
    <m/>
    <m/>
    <m/>
    <m/>
    <m/>
    <m/>
    <m/>
    <m/>
    <m/>
    <m/>
    <m/>
    <m/>
    <m/>
    <m/>
    <m/>
    <m/>
    <m/>
    <m/>
    <m/>
    <m/>
    <m/>
    <m/>
    <m/>
    <m/>
    <m/>
  </r>
  <r>
    <x v="240"/>
    <s v="AGFC"/>
    <s v="3 - QC Complete"/>
    <d v="2021-04-30T00:00:00"/>
    <d v="2021-04-30T00:00:00"/>
    <x v="86"/>
    <s v="\\fxshare-nas05\quotashare-fs01\ESA\5 - Ignition Tracking\2021_Ignition_QC_Folders\20210430_nan_nan_nan_7514774129"/>
    <s v=" "/>
    <m/>
    <m/>
    <m/>
    <m/>
    <m/>
    <x v="0"/>
    <m/>
    <m/>
    <m/>
    <m/>
    <m/>
    <m/>
    <m/>
    <m/>
    <m/>
    <m/>
    <m/>
    <m/>
    <m/>
    <m/>
    <m/>
    <m/>
    <m/>
    <s v=" "/>
    <x v="32"/>
    <s v="03:44"/>
    <m/>
    <m/>
    <s v="FAS"/>
    <s v="N"/>
    <s v="N"/>
    <m/>
    <m/>
    <m/>
    <n v="7514774129"/>
    <m/>
    <m/>
    <m/>
    <m/>
    <s v=" "/>
    <x v="0"/>
    <x v="2"/>
    <s v="N"/>
    <s v="N"/>
    <s v="Structure fire, not attributable to PG&amp;E. This information is preliminary."/>
    <s v="Not PG&amp;E"/>
    <s v="Building"/>
    <m/>
    <m/>
    <s v="0.26-9.99"/>
    <m/>
    <m/>
    <m/>
    <m/>
    <x v="3"/>
    <x v="1"/>
    <x v="1"/>
    <m/>
    <s v="Overhead"/>
    <m/>
    <m/>
    <m/>
    <m/>
    <s v=" "/>
    <x v="0"/>
    <n v="36.790199000000001"/>
    <n v="-119.78129"/>
    <s v="Fresno"/>
    <x v="203"/>
    <n v="12000"/>
    <m/>
    <s v="Fresno FD"/>
    <s v="Urban"/>
    <m/>
    <m/>
    <m/>
    <m/>
    <s v="N"/>
    <s v="N"/>
    <m/>
    <m/>
    <s v="2021-04-30"/>
    <m/>
    <m/>
    <m/>
    <m/>
    <m/>
    <m/>
    <m/>
    <m/>
    <m/>
    <m/>
    <m/>
    <m/>
    <m/>
    <m/>
    <m/>
    <m/>
    <m/>
    <m/>
    <m/>
    <s v=" "/>
    <s v="FRESNO"/>
    <s v="FRESNO 05"/>
    <s v="03:44"/>
    <s v="04/30/2021"/>
    <m/>
    <n v="7514774129"/>
    <n v="3985"/>
    <s v="N FRESNO ST STE 106"/>
    <x v="14"/>
    <n v="36.790205999999998"/>
    <n v="-119.781751"/>
    <s v="F5TDAJL"/>
    <s v="JOHNSON, DEAN"/>
    <n v="253921110"/>
    <s v="20210430 06:09"/>
    <n v="1120"/>
    <m/>
    <s v="transformer pole cgc 417712353125 visual inspection good"/>
    <s v="Y"/>
    <m/>
    <m/>
    <m/>
    <n v="36.790199000000001"/>
    <n v="-119.78129"/>
    <s v="commercial bldg structure fire near pge equipment"/>
    <s v="bt chief gilbert 5596214404"/>
    <m/>
    <s v="Y"/>
    <s v="Y"/>
    <s v="Y"/>
    <s v="Clear"/>
    <m/>
    <s v="Structures"/>
    <m/>
    <s v="Calm"/>
    <m/>
    <s v="3rd Party"/>
    <m/>
    <s v="Structure Only"/>
    <m/>
    <s v="Fire Dept"/>
    <m/>
    <s v="Overhead"/>
    <m/>
    <x v="0"/>
    <m/>
    <m/>
    <m/>
    <m/>
    <m/>
    <m/>
    <s v=" "/>
    <m/>
    <m/>
    <m/>
    <m/>
    <m/>
    <m/>
    <m/>
    <m/>
    <m/>
    <m/>
    <m/>
    <m/>
    <m/>
    <m/>
    <m/>
    <m/>
    <m/>
    <m/>
    <m/>
    <m/>
    <m/>
    <m/>
    <m/>
    <m/>
    <m/>
    <m/>
    <m/>
    <m/>
    <m/>
    <m/>
    <m/>
    <m/>
    <m/>
    <m/>
    <m/>
    <m/>
    <m/>
    <m/>
    <m/>
    <m/>
    <m/>
    <m/>
    <m/>
    <m/>
    <m/>
    <m/>
    <m/>
  </r>
  <r>
    <x v="241"/>
    <s v="S7RM"/>
    <s v="3 - QC Complete"/>
    <d v="2021-05-05T00:00:00"/>
    <d v="2021-05-05T00:00:00"/>
    <x v="220"/>
    <s v="\\fxshare-nas05\quotashare-fs01\ESA\5 - Ignition Tracking\2021_Ignition_QC_Folders\20210429_1337341_21-0055104_nan_T005277253"/>
    <s v=" "/>
    <m/>
    <m/>
    <m/>
    <m/>
    <m/>
    <x v="0"/>
    <m/>
    <m/>
    <m/>
    <m/>
    <m/>
    <m/>
    <m/>
    <m/>
    <m/>
    <m/>
    <s v="Y"/>
    <d v="2021-05-03T00:00:00"/>
    <d v="2021-05-03T00:00:00"/>
    <s v="J7HE"/>
    <s v="(510) 375-1589, J7HE@pge.com"/>
    <m/>
    <m/>
    <s v=" "/>
    <x v="33"/>
    <s v="18:24"/>
    <d v="2021-04-29T00:00:00"/>
    <d v="1899-12-30T18:17:00"/>
    <s v="FAS"/>
    <s v="Y"/>
    <s v="N"/>
    <s v="1337341, 1337363"/>
    <s v="21-0055104"/>
    <m/>
    <s v="T005277253, T005277254"/>
    <n v="120905380"/>
    <m/>
    <m/>
    <s v="PG&amp;E_456_ignition_20210429_1.jpg"/>
    <s v=" "/>
    <x v="2"/>
    <x v="0"/>
    <s v="Y"/>
    <s v="Y"/>
    <s v="On April 29th, 2021 at 18:24 hrs. a PG &amp; E Troubleman was dispatched to the El Cerrito 1102 12 KV Distribution circuit near Regata Blvd. in the City of Richmond in response to reports of multiple spans of wire down.  Initial reports indicated that there were several small grass fires that ensued.  The first reported fire was approximately 0.25 acres in size. Richmond Fire Department responded and extinguished the initial fire.  There was a second ignition that occured as a result of the wires down which was load side of the initial fire.  This second fire occured at the Richmond Service Center and was approxiamtely 10 feet X 10 Feet in size and burned a Porta-Potty and it  was extinguished by a PG &amp; E gas crew which happened to be in the area.  Initial analysis indicats that the wire came down for an unknown reason.  The troubleman was unable to determine the cause of the multiple spans of wire which were down.  An EC tag was created to repair the multiple spans of conductor wire down.  On 4/30/2021, PG &amp; E crews installed 500 feet of 6SOL Copper wire, 6SOL Dead Ends, 200 Feet of 4 ASER and repaired 2 STR of Service wire.  "/>
    <s v="PG&amp;E"/>
    <s v="Vegetation"/>
    <s v="D"/>
    <s v="D"/>
    <s v="Structure-only"/>
    <s v="&lt;.025 acres for first fire, second fire at the service center  was approximately 10 X 10 feet. "/>
    <m/>
    <m/>
    <m/>
    <x v="0"/>
    <x v="4"/>
    <x v="3"/>
    <s v="Y"/>
    <s v="Overhead"/>
    <s v="Primary"/>
    <s v="Conductor - Primary"/>
    <s v="Conductor-Primary "/>
    <s v="Circuit ID: 012501102, SAP # 101441604"/>
    <s v=" "/>
    <x v="0"/>
    <n v="37.914859"/>
    <n v="-122.340733"/>
    <s v="Contra Costa"/>
    <x v="204"/>
    <n v="12000"/>
    <m/>
    <s v="Richmond FD"/>
    <s v="Urban"/>
    <m/>
    <m/>
    <m/>
    <m/>
    <s v="N"/>
    <s v="N"/>
    <m/>
    <m/>
    <s v="2021-04-30"/>
    <m/>
    <m/>
    <m/>
    <m/>
    <m/>
    <m/>
    <m/>
    <m/>
    <m/>
    <m/>
    <m/>
    <m/>
    <m/>
    <m/>
    <m/>
    <m/>
    <m/>
    <m/>
    <m/>
    <s v=" "/>
    <s v="EAST BAY"/>
    <s v="BAY"/>
    <s v="18:24"/>
    <s v="2021/04/29 00:00:00"/>
    <s v="1337341"/>
    <s v="T005277253"/>
    <n v="2824"/>
    <s v="REGATTA BLVD"/>
    <x v="5"/>
    <n v="37.916589999999999"/>
    <n v="-122.30188"/>
    <s v="E2TJ7HE"/>
    <m/>
    <n v="1250"/>
    <s v="2021/04/29 20:27:51"/>
    <n v="9260"/>
    <m/>
    <s v="A:OK;X:23RD;R:CIA: WIRE DOWN IN FRONT OF ADDRESS AND DOWN THE STREET; THE WIRE IS SMOKING, PWR-I"/>
    <s v="N"/>
    <m/>
    <m/>
    <m/>
    <m/>
    <m/>
    <m/>
    <m/>
    <m/>
    <m/>
    <m/>
    <s v="Y"/>
    <m/>
    <m/>
    <m/>
    <m/>
    <m/>
    <m/>
    <m/>
    <s v="MULTIPLE SPANS OF WIRE DOWN"/>
    <m/>
    <m/>
    <m/>
    <m/>
    <s v="Overhead"/>
    <m/>
    <x v="2"/>
    <m/>
    <m/>
    <m/>
    <s v="PATROL-FOUND NOTHING"/>
    <m/>
    <m/>
    <s v=" "/>
    <s v="Unplanned"/>
    <s v="East Bay"/>
    <s v="Bay"/>
    <s v="012501102, EL CERRITO G-1102"/>
    <s v="21-0055104"/>
    <s v="Unplanned"/>
    <s v="Clear;32-90 F"/>
    <s v="2316"/>
    <s v="224973"/>
    <s v="YES"/>
    <s v="Line to Ground"/>
    <s v="Sustained"/>
    <s v="No"/>
    <s v="1102/2"/>
    <s v="OH"/>
    <s v="Circuit Breaker"/>
    <s v="1337341"/>
    <s v="Conductor, Overhead, Broken, wire on ground"/>
    <s v="GRD TIME C PHASE &amp; OC TIME"/>
    <s v="04/29/21 20:35"/>
    <s v=" "/>
    <s v="EL CERRITO G SUB"/>
    <s v="1)R6419 2)WIRE DOWN @ 2824 REGATTA BLVD "/>
    <s v="OJS 3/SPANS LD SIDE OF R6389 OPEN|SW R8873 CLOSE|SW R7333 OPEN"/>
    <s v=" "/>
    <s v=" "/>
    <s v="No"/>
    <s v="3rd Party, Vehicle"/>
    <s v=" "/>
    <s v="Yes"/>
    <s v="3"/>
    <m/>
    <m/>
    <m/>
    <m/>
    <m/>
    <m/>
    <m/>
    <m/>
    <m/>
    <m/>
    <m/>
    <m/>
    <m/>
    <m/>
    <m/>
    <m/>
  </r>
  <r>
    <x v="242"/>
    <s v="AGFC"/>
    <s v="3 - QC Complete"/>
    <d v="2021-04-29T00:00:00"/>
    <d v="2021-04-29T00:00:00"/>
    <x v="221"/>
    <s v="\\fxshare-nas05\quotashare-fs01\ESA\5 - Ignition Tracking\2021_Ignition_QC_Folders\20210429_nan_nan_nan_748554525"/>
    <s v=" "/>
    <m/>
    <m/>
    <m/>
    <m/>
    <m/>
    <x v="0"/>
    <m/>
    <m/>
    <m/>
    <m/>
    <m/>
    <m/>
    <m/>
    <m/>
    <m/>
    <m/>
    <m/>
    <m/>
    <m/>
    <m/>
    <m/>
    <m/>
    <m/>
    <s v=" "/>
    <x v="33"/>
    <s v="17:35"/>
    <m/>
    <m/>
    <s v="FAS"/>
    <s v="N"/>
    <s v="N"/>
    <m/>
    <m/>
    <m/>
    <n v="748554525"/>
    <m/>
    <m/>
    <m/>
    <m/>
    <s v=" "/>
    <x v="0"/>
    <x v="2"/>
    <s v="N"/>
    <s v="N"/>
    <s v="Structure fire, not attributable to PG&amp;E. Troubleman reports, structure fire burnt down service. This information is preliminary."/>
    <s v="Not PG&amp;E"/>
    <s v="Building"/>
    <m/>
    <m/>
    <s v="Structure-only"/>
    <m/>
    <m/>
    <m/>
    <m/>
    <x v="3"/>
    <x v="1"/>
    <x v="1"/>
    <m/>
    <s v="Overhead"/>
    <m/>
    <m/>
    <m/>
    <m/>
    <s v=" "/>
    <x v="0"/>
    <n v="40.747480000000003"/>
    <n v="-121.47125"/>
    <s v="Shasta"/>
    <x v="205"/>
    <n v="12000"/>
    <m/>
    <s v="Cal Fire"/>
    <s v="Agriculture"/>
    <m/>
    <m/>
    <n v="250"/>
    <m/>
    <s v="N"/>
    <s v="N"/>
    <m/>
    <m/>
    <s v="2021-04-29"/>
    <m/>
    <m/>
    <m/>
    <m/>
    <m/>
    <m/>
    <m/>
    <m/>
    <m/>
    <m/>
    <m/>
    <m/>
    <m/>
    <m/>
    <m/>
    <m/>
    <m/>
    <m/>
    <m/>
    <s v=" "/>
    <s v="NORTH VALLEY"/>
    <s v="BURNEY"/>
    <s v="17:35"/>
    <s v="04/29/2021"/>
    <m/>
    <n v="748554525"/>
    <n v="42267"/>
    <s v="WILCOX RD"/>
    <x v="126"/>
    <n v="40.749571000000003"/>
    <n v="-121.471576"/>
    <s v="V1TAKL7"/>
    <s v="LOMMEN, ANTHONY"/>
    <n v="103551101"/>
    <s v="20210429 19:32"/>
    <n v="1122"/>
    <m/>
    <s v="Structure fire, burned down service. Cut service down. Refused 15kva TX "/>
    <s v="Y"/>
    <m/>
    <m/>
    <m/>
    <n v="40.747480000000003"/>
    <n v="-121.47125"/>
    <m/>
    <s v="Capt Grant Johnson Park CalFire"/>
    <m/>
    <s v="N"/>
    <s v="Y"/>
    <s v="Y"/>
    <s v="Clear"/>
    <m/>
    <s v="Structures"/>
    <m/>
    <s v="Light"/>
    <m/>
    <s v="Unknown"/>
    <m/>
    <s v="3 meters - 0.25 Acres"/>
    <m/>
    <s v="Cal Fire"/>
    <m/>
    <s v="Overhead"/>
    <m/>
    <x v="0"/>
    <m/>
    <m/>
    <m/>
    <m/>
    <m/>
    <m/>
    <s v=" "/>
    <m/>
    <m/>
    <m/>
    <m/>
    <m/>
    <m/>
    <m/>
    <m/>
    <m/>
    <m/>
    <m/>
    <m/>
    <m/>
    <m/>
    <m/>
    <m/>
    <m/>
    <m/>
    <m/>
    <m/>
    <m/>
    <m/>
    <m/>
    <m/>
    <m/>
    <m/>
    <m/>
    <m/>
    <m/>
    <m/>
    <m/>
    <m/>
    <m/>
    <m/>
    <m/>
    <m/>
    <m/>
    <m/>
    <m/>
    <m/>
    <m/>
    <m/>
    <m/>
    <m/>
    <m/>
    <m/>
    <m/>
  </r>
  <r>
    <x v="243"/>
    <s v="B1HE"/>
    <s v="2 - QC In Progress"/>
    <m/>
    <m/>
    <x v="222"/>
    <s v="\\fxshare-nas05\quotashare-fs01\ESA\5 - Ignition Tracking\2021_Ignition_QC_Folders\20210429_nan_nan_nan_848696424"/>
    <s v=" "/>
    <m/>
    <m/>
    <m/>
    <m/>
    <m/>
    <x v="0"/>
    <m/>
    <m/>
    <m/>
    <m/>
    <m/>
    <m/>
    <m/>
    <m/>
    <m/>
    <m/>
    <m/>
    <m/>
    <m/>
    <m/>
    <m/>
    <m/>
    <m/>
    <s v=" "/>
    <x v="33"/>
    <s v="14:50"/>
    <m/>
    <m/>
    <s v="FAS"/>
    <s v="N"/>
    <s v="N"/>
    <m/>
    <m/>
    <m/>
    <n v="848696424"/>
    <m/>
    <m/>
    <m/>
    <m/>
    <s v=" "/>
    <x v="0"/>
    <x v="0"/>
    <s v="N"/>
    <s v="N"/>
    <m/>
    <s v="PG&amp;E"/>
    <s v="Other"/>
    <s v="D"/>
    <m/>
    <s v="Structure - PG&amp;E Only"/>
    <m/>
    <m/>
    <m/>
    <m/>
    <x v="0"/>
    <x v="4"/>
    <x v="15"/>
    <m/>
    <s v="Overhead"/>
    <s v="Primary"/>
    <s v="Capacitor Bank"/>
    <m/>
    <m/>
    <s v=" "/>
    <x v="0"/>
    <n v="39.135649999999998"/>
    <n v="-121.6437933"/>
    <s v="Sutter"/>
    <x v="206"/>
    <n v="12000"/>
    <m/>
    <s v="Employee"/>
    <m/>
    <m/>
    <m/>
    <n v="250"/>
    <m/>
    <s v="N"/>
    <s v="N"/>
    <m/>
    <m/>
    <s v="2021-04-29"/>
    <m/>
    <m/>
    <m/>
    <m/>
    <m/>
    <m/>
    <m/>
    <m/>
    <m/>
    <m/>
    <m/>
    <m/>
    <m/>
    <m/>
    <m/>
    <m/>
    <m/>
    <m/>
    <m/>
    <s v=" "/>
    <s v="SIERRA"/>
    <s v="MARYSVILLE 03"/>
    <s v="14:50"/>
    <s v="04/29/2021"/>
    <m/>
    <n v="848696424"/>
    <n v="901"/>
    <s v="N WALTON AVE"/>
    <x v="127"/>
    <n v="39.139373999999997"/>
    <n v="-121.643801"/>
    <s v="T3TJ0HF"/>
    <s v="HOWARD, JIMMY"/>
    <n v="303333311"/>
    <s v="20210429 16:01"/>
    <n v="1102"/>
    <m/>
    <s v="CAP bank caught fire which caught pole on fire.  All jumpers and fuses are open.  I put the fire out and created a tag to replace the pole at a later date"/>
    <s v="Y"/>
    <m/>
    <m/>
    <s v="39.1356500,-121.6437933,13.500000,3D"/>
    <m/>
    <m/>
    <s v="CAP bank caught fire.  Pole to be replaced at a later date"/>
    <m/>
    <m/>
    <s v="N"/>
    <s v="Y"/>
    <s v="N"/>
    <s v="Clear"/>
    <m/>
    <s v="PG&amp;E Only"/>
    <m/>
    <s v="Light"/>
    <m/>
    <s v="PG&amp;E Equipment"/>
    <m/>
    <s v="Structure Only"/>
    <m/>
    <s v="Employee"/>
    <m/>
    <s v="Overhead"/>
    <m/>
    <x v="0"/>
    <m/>
    <m/>
    <m/>
    <m/>
    <m/>
    <m/>
    <s v=" "/>
    <m/>
    <m/>
    <m/>
    <m/>
    <m/>
    <m/>
    <m/>
    <m/>
    <m/>
    <m/>
    <m/>
    <m/>
    <m/>
    <m/>
    <m/>
    <m/>
    <m/>
    <m/>
    <m/>
    <m/>
    <m/>
    <m/>
    <m/>
    <m/>
    <m/>
    <m/>
    <m/>
    <m/>
    <m/>
    <m/>
    <m/>
    <m/>
    <m/>
    <m/>
    <m/>
    <m/>
    <m/>
    <m/>
    <m/>
    <m/>
    <m/>
    <m/>
    <m/>
    <m/>
    <m/>
    <m/>
    <m/>
  </r>
  <r>
    <x v="244"/>
    <s v="AGFC"/>
    <s v="3 - QC Complete"/>
    <d v="2021-04-29T00:00:00"/>
    <d v="2021-04-29T00:00:00"/>
    <x v="223"/>
    <s v="\\fxshare-nas05\quotashare-fs01\ESA\5 - Ignition Tracking\2021_Ignition_QC_Folders\20210429_nan_nan_nan_171503144"/>
    <s v=" "/>
    <m/>
    <m/>
    <m/>
    <m/>
    <m/>
    <x v="0"/>
    <m/>
    <m/>
    <m/>
    <m/>
    <m/>
    <m/>
    <m/>
    <m/>
    <m/>
    <m/>
    <m/>
    <m/>
    <m/>
    <m/>
    <m/>
    <m/>
    <m/>
    <s v=" "/>
    <x v="33"/>
    <s v="13:38"/>
    <m/>
    <m/>
    <s v="FAS"/>
    <s v="N"/>
    <s v="N"/>
    <m/>
    <m/>
    <m/>
    <n v="171503144"/>
    <m/>
    <m/>
    <m/>
    <m/>
    <s v=" "/>
    <x v="0"/>
    <x v="2"/>
    <s v="N"/>
    <s v="N"/>
    <s v="Structure fire, not attributable to PG&amp;E. Fire in panel. This information is preliminary."/>
    <s v="Not PG&amp;E"/>
    <s v="Building"/>
    <m/>
    <m/>
    <s v="&lt;0.25"/>
    <m/>
    <m/>
    <m/>
    <m/>
    <x v="3"/>
    <x v="1"/>
    <x v="1"/>
    <m/>
    <s v="Pad mount"/>
    <m/>
    <m/>
    <m/>
    <m/>
    <s v=" "/>
    <x v="0"/>
    <n v="40.446938299999999"/>
    <n v="-122.305105"/>
    <s v="Shasta"/>
    <x v="207"/>
    <n v="12000"/>
    <m/>
    <s v="Anderson FD"/>
    <s v="Urban"/>
    <m/>
    <m/>
    <n v="246"/>
    <m/>
    <s v="N"/>
    <s v="N"/>
    <m/>
    <m/>
    <s v="2021-04-29"/>
    <m/>
    <m/>
    <m/>
    <m/>
    <m/>
    <m/>
    <m/>
    <m/>
    <m/>
    <m/>
    <m/>
    <m/>
    <m/>
    <m/>
    <m/>
    <m/>
    <m/>
    <m/>
    <m/>
    <s v=" "/>
    <s v="NORTH VALLEY"/>
    <s v="REDDING 03"/>
    <s v="13:38"/>
    <s v="04/29/2021"/>
    <m/>
    <n v="171503144"/>
    <n v="1646"/>
    <s v="FERRY ST"/>
    <x v="33"/>
    <n v="40.446046000000003"/>
    <n v="-122.304676"/>
    <s v="V8TSBN3"/>
    <s v="NEILEY, STEVE"/>
    <n v="103261101"/>
    <s v="20210429 15:32"/>
    <n v="1121"/>
    <m/>
    <s v="LEFT RISER  FUSES OPEN.  FIRE IN PANEL AND NO SEC SWITCH"/>
    <s v="Y"/>
    <n v="2"/>
    <s v="\\fxshare-nas05\quotashare-fs01\ESA\5 - Ignition Tracking\Fire_Tab_Attachment_Files"/>
    <s v="40.4469383,-122.3051050,133.500000,3D"/>
    <m/>
    <m/>
    <s v="SOLAR PANEL CABLE CONNECTION AT BUSS"/>
    <s v="ANDERSON FIRE DEPT"/>
    <m/>
    <s v="N"/>
    <s v="Y"/>
    <s v="Y"/>
    <s v="Clear"/>
    <m/>
    <s v="Structures"/>
    <m/>
    <s v="Calm"/>
    <m/>
    <s v="3rd Party"/>
    <m/>
    <s v="Structure Only"/>
    <m/>
    <s v="Fire Dept"/>
    <m/>
    <s v="Pad mount"/>
    <m/>
    <x v="1"/>
    <s v="PICS"/>
    <s v="PG&amp;E Employee"/>
    <m/>
    <m/>
    <m/>
    <m/>
    <s v=" "/>
    <m/>
    <m/>
    <m/>
    <m/>
    <m/>
    <m/>
    <m/>
    <m/>
    <m/>
    <m/>
    <m/>
    <m/>
    <m/>
    <m/>
    <m/>
    <m/>
    <m/>
    <m/>
    <m/>
    <m/>
    <m/>
    <m/>
    <m/>
    <m/>
    <m/>
    <m/>
    <m/>
    <m/>
    <m/>
    <m/>
    <m/>
    <m/>
    <m/>
    <m/>
    <m/>
    <m/>
    <m/>
    <m/>
    <m/>
    <m/>
    <m/>
    <m/>
    <m/>
    <m/>
    <m/>
    <m/>
    <m/>
  </r>
  <r>
    <x v="245"/>
    <s v="TLAL"/>
    <s v="3 - QC Complete"/>
    <d v="2021-05-07T00:00:00"/>
    <d v="2021-05-07T00:00:00"/>
    <x v="224"/>
    <s v="\\fxshare-nas05\quotashare-fs01\ESA\5 - Ignition Tracking\2021_Ignition_QC_Folders\20210429_1336898_21-0054827_nan_T005276865"/>
    <s v=" "/>
    <s v="Y"/>
    <s v="TLAL"/>
    <s v="Outage Time Adjusted; EC &amp; Pre-Existing EC Tag Added; Fire Size Updated"/>
    <d v="2021-05-05T00:00:00"/>
    <m/>
    <x v="0"/>
    <m/>
    <m/>
    <m/>
    <m/>
    <m/>
    <m/>
    <m/>
    <m/>
    <m/>
    <m/>
    <s v="Y"/>
    <d v="2021-05-03T00:00:00"/>
    <d v="2021-05-03T00:00:00"/>
    <s v="RTCC"/>
    <s v="Robert Clark, RTCC@pge.com, (831) 313-3022"/>
    <s v="Via phone-provided fire size info"/>
    <m/>
    <s v=" "/>
    <x v="33"/>
    <s v="10:31"/>
    <d v="2021-04-29T00:00:00"/>
    <d v="1899-12-30T10:30:00"/>
    <s v="FAS"/>
    <s v="N"/>
    <s v="N"/>
    <s v="1336898"/>
    <s v="21-0054827"/>
    <m/>
    <s v="T005276865"/>
    <n v="120901824"/>
    <n v="118230977"/>
    <m/>
    <s v="PG&amp;E_452_Ignition_20210429_3.jpg"/>
    <s v=" "/>
    <x v="0"/>
    <x v="0"/>
    <s v="Y"/>
    <s v="N"/>
    <s v="On April 29, 2021 at 1102 hours, a PG&amp;E Troubleman patrolled the Rob Roy 2104 21kV Distribution Circuit number 083692104, in the Tier 3 near State Responsibility area near the end of the line at Telford Drive and Corralitos Ridge Road in Watsonville (Aptos). He observed a knobcone pine tree that broke off 4-5 feet off the ground and fell into and broke down 100' of 4 ACSR primary overhead conductor at the end of line, a broken pin laying on the hot phase, a blown 3OH Type T fuse 1825, a damaged 8' HS broken dead-end crossarm and pole-top, and broken Dowzer Electric 26-0131 1Ph overhead transformer. Initial analysis indicates the ignition was caused by a tree that fell into the line. The troubleman responded to and extinguished the fire. The 92-minute outage affected six customers. All the repairs were completed and the line was returned to service on April 29, 2021. This ignition did not meet the reporting criteria, because the fire was not greater than one linear meter. This information is preliminary."/>
    <s v="PG&amp;E"/>
    <s v="Vegetation"/>
    <s v="D"/>
    <s v="D"/>
    <s v="Structure-PG&amp;E only"/>
    <s v="3 Feet (3 x 1-foot scorched sections)"/>
    <m/>
    <m/>
    <m/>
    <x v="2"/>
    <x v="2"/>
    <x v="2"/>
    <s v="Y"/>
    <s v="Overhead"/>
    <s v="Primary"/>
    <s v="Conductor - Primary"/>
    <s v="Conductor, Crossarm, Transformer, Pole"/>
    <s v="Circuit ID: 083692104, SAP ID: 101683334"/>
    <s v=" "/>
    <x v="2"/>
    <n v="37.018689000000002"/>
    <n v="-121.838471"/>
    <s v="Santa Cruz"/>
    <x v="208"/>
    <n v="21000"/>
    <m/>
    <s v="Employee"/>
    <s v="Conifer Forest"/>
    <m/>
    <m/>
    <n v="520"/>
    <m/>
    <s v="N"/>
    <s v="N"/>
    <m/>
    <m/>
    <s v="2021-04-29"/>
    <n v="37.019189900000001"/>
    <n v="-121.8386216"/>
    <d v="2021-05-06T00:00:00"/>
    <s v="TrunkFail   "/>
    <s v="EVIDENCE OF A KNOBCONE PINE WITH TRUNK FAILURE OBSERVED."/>
    <s v="PINK"/>
    <n v="40"/>
    <n v="8"/>
    <n v="25"/>
    <s v="None"/>
    <s v="None"/>
    <s v="N"/>
    <n v="1"/>
    <m/>
    <s v="Hillside"/>
    <s v="A"/>
    <s v="Other"/>
    <s v="BareWire"/>
    <n v="2"/>
    <s v=" "/>
    <s v="CENTRAL COAST"/>
    <s v="SANTA CRUZ 01"/>
    <s v="10:31"/>
    <s v="04/29/2021"/>
    <s v="1336898"/>
    <s v="T005276865"/>
    <n v="600"/>
    <s v="TELFORD DR"/>
    <x v="128"/>
    <n v="37.01182"/>
    <n v="-121.83305"/>
    <s v="C5TRTCC"/>
    <s v="CLARK, ROBERT"/>
    <n v="83692104"/>
    <s v="20210429 12:46"/>
    <n v="9002"/>
    <m/>
    <s v="tree came down, broke the PN and was laying on hot phase, blew fuses, cut in clear and re energized, EC tag created for crew to repair broken dead end arm and put wire back up"/>
    <s v="Y"/>
    <n v="3"/>
    <s v="\\fxshare-nas05\quotashare-fs01\ESA\5 - Ignition Tracking\Fire_Tab_Attachment_Files"/>
    <m/>
    <n v="37.018689000000002"/>
    <n v="-121.838471"/>
    <m/>
    <m/>
    <m/>
    <s v="N"/>
    <s v="Y"/>
    <m/>
    <s v="Clear"/>
    <m/>
    <s v="PG&amp;E Only"/>
    <m/>
    <s v="Calm"/>
    <m/>
    <s v="Vegetation"/>
    <m/>
    <s v="Structure Only"/>
    <m/>
    <s v="Employee"/>
    <m/>
    <s v="Overhead"/>
    <m/>
    <x v="1"/>
    <s v="RTCC"/>
    <s v="PG&amp;E Employee"/>
    <m/>
    <s v="TREE-FELL INTO LINE"/>
    <s v="CONDUCTOR, OVERHEAD"/>
    <s v="N"/>
    <s v=" "/>
    <s v="Unplanned"/>
    <s v="Central Coast"/>
    <s v="Coast"/>
    <s v="083692104, ROB ROY-2104"/>
    <s v="21-0054827"/>
    <s v="Unplanned"/>
    <s v="Clear;32-90 F"/>
    <s v="6"/>
    <s v="552"/>
    <s v="YES"/>
    <s v="Line to Ground"/>
    <s v="Sustained"/>
    <s v="No"/>
    <s v="1825"/>
    <s v="OH"/>
    <s v="Fuse"/>
    <s v="1336898"/>
    <s v="Conductor, Overhead, Broken, wire on ground"/>
    <s v=" "/>
    <s v=" "/>
    <s v=" "/>
    <s v="Telford Rd @ Corralitos Ridge Rd"/>
    <s v="1 SOURCE SIDE CGC 316093319185"/>
    <s v=" "/>
    <s v=" "/>
    <s v=" "/>
    <s v="No"/>
    <s v="Vegetation, Tree - fell into line"/>
    <s v=" "/>
    <s v="No"/>
    <s v=" "/>
    <s v=" "/>
    <s v="DDHL"/>
    <s v="Distribution Circuit"/>
    <s v="DDHL"/>
    <s v="04/29/21 10:30"/>
    <s v="Not Required"/>
    <s v=" "/>
    <s v=" "/>
    <s v="No"/>
    <s v="1624256"/>
    <s v="21-0054827"/>
    <s v="1825"/>
    <s v="083692104"/>
    <s v="04/29/21 10:30"/>
    <s v="31537496"/>
    <s v="No"/>
  </r>
  <r>
    <x v="246"/>
    <s v="S7RM"/>
    <s v="3 - QC Complete"/>
    <d v="2021-05-04T00:00:00"/>
    <d v="2021-05-04T00:00:00"/>
    <x v="225"/>
    <s v="\\fxshare-nas05\quotashare-fs01\ESA\5 - Ignition Tracking\2021_Ignition_QC_Folders\20210429_1336841_21-0054698_nan_T005276815"/>
    <s v=" "/>
    <m/>
    <m/>
    <m/>
    <m/>
    <m/>
    <x v="0"/>
    <m/>
    <m/>
    <m/>
    <m/>
    <m/>
    <m/>
    <m/>
    <m/>
    <m/>
    <m/>
    <s v="Y"/>
    <d v="2021-05-03T00:00:00"/>
    <m/>
    <s v="BDDC"/>
    <s v="BDDC@pge.com"/>
    <s v="No response."/>
    <m/>
    <s v=" "/>
    <x v="33"/>
    <s v="09:42"/>
    <d v="2021-04-29T00:00:00"/>
    <d v="1899-12-30T09:37:00"/>
    <s v="FAS"/>
    <s v="N"/>
    <s v="N"/>
    <s v="1336841"/>
    <s v="21-0054698"/>
    <m/>
    <s v="T005276815"/>
    <s v="120900824, 120900885"/>
    <m/>
    <m/>
    <s v="PG&amp;E_451_ignition_20210429_1.jpg"/>
    <s v=" "/>
    <x v="2"/>
    <x v="0"/>
    <s v="Y"/>
    <s v="Y"/>
    <s v="On April 29th 2021 at 09:39 hrs. a PG &amp; E Troubleman was dispatched to the Cherokee 1101 12KV Distribution Circuit near McAllen Road and Wilson Way in the City of Stockton in response to a report of a 3rd party excavator which made contact with an overhead circuit resulting in a wires down  ignition.  The ensuing fire was less than 0.25 acres in size and was supressed by the Stockton FD.  Initial analysis indicates that a 3rd party contacted a Primary overhead line when they were in the process of excavating.  A PG &amp; E crew repaired the wire down on 4/29/2021 with 2 phases of 6 SOL copper wire and a second EC tag was created to repair one phase of 2 STR copper which ran across the railroad tracks. "/>
    <s v="PG&amp;E"/>
    <s v="Vegetation"/>
    <s v="D"/>
    <s v="D"/>
    <s v="Structure-only"/>
    <s v="No response from Troubleman"/>
    <m/>
    <m/>
    <m/>
    <x v="6"/>
    <x v="2"/>
    <x v="8"/>
    <s v="N"/>
    <s v="Overhead"/>
    <s v="Primary"/>
    <s v="Conductor - Primary"/>
    <s v="Conductor-Primary "/>
    <s v="Circuit ID: 163651101, SAP #'s 103317810 &amp; 103196657"/>
    <s v=" "/>
    <x v="0"/>
    <n v="38.00262"/>
    <n v="-121.256705"/>
    <s v="San Joaquin"/>
    <x v="209"/>
    <n v="12000"/>
    <m/>
    <s v="Stockton FD"/>
    <s v="Urban"/>
    <m/>
    <m/>
    <m/>
    <m/>
    <s v="N"/>
    <s v="N"/>
    <m/>
    <m/>
    <s v="2021-04-29"/>
    <m/>
    <m/>
    <m/>
    <m/>
    <m/>
    <m/>
    <m/>
    <m/>
    <m/>
    <m/>
    <m/>
    <m/>
    <m/>
    <m/>
    <m/>
    <m/>
    <m/>
    <m/>
    <m/>
    <s v=" "/>
    <s v="STOCKTON"/>
    <s v="STOCKTON 09"/>
    <s v="09:42"/>
    <s v="04/29/2021"/>
    <s v="1336841"/>
    <s v="T005276815"/>
    <n v="3362"/>
    <s v="E MCALLEN RD"/>
    <x v="129"/>
    <n v="38.008159999999997"/>
    <n v="-121.23961"/>
    <s v="Q4TBDDC"/>
    <s v="DANCE, BRANDON"/>
    <n v="163651101"/>
    <s v="20210429 12:47"/>
    <n v="9002"/>
    <m/>
    <s v="3rd party OH contact. repair wire down. "/>
    <s v="Y"/>
    <m/>
    <m/>
    <s v="38.0026200,-121.2567050,-0.100000,3D"/>
    <m/>
    <m/>
    <m/>
    <s v="Stockton Fire Department"/>
    <m/>
    <s v="N"/>
    <s v="Y"/>
    <m/>
    <s v="Clear"/>
    <m/>
    <s v="Private Land"/>
    <m/>
    <s v="Calm"/>
    <m/>
    <s v="3rd Party"/>
    <s v="Excavating machine contacted OH line"/>
    <s v="3 meters - 0.25 Acres"/>
    <m/>
    <s v="Fire Dept"/>
    <m/>
    <s v="Overhead"/>
    <m/>
    <x v="1"/>
    <s v="Photos"/>
    <s v="PG&amp;E Employee"/>
    <m/>
    <s v="CONTACT W/ HIGH VOLTAGE"/>
    <s v="CONDUCTOR, OVERHEAD"/>
    <s v="N"/>
    <s v=" "/>
    <s v="Unplanned"/>
    <s v="Stockton"/>
    <s v="Stockton"/>
    <s v="163651101, CHEROKEE-1101"/>
    <s v="21-0054698"/>
    <s v="Unplanned"/>
    <s v="Clear;32-90 F"/>
    <s v="247"/>
    <s v="25221"/>
    <s v="NO"/>
    <s v="Multi-Fault"/>
    <s v="Sustained"/>
    <s v="No"/>
    <s v="59732"/>
    <s v="OH"/>
    <s v="Line Recloser"/>
    <s v="1336841"/>
    <s v="Conductor, Overhead, Broken, wire on ground"/>
    <s v="B + C + GRD"/>
    <s v=" "/>
    <s v=" "/>
    <s v="W/S VIRGIL 200' S/OF LEONARDINI LN"/>
    <s v="DANCE, BRANDON: 4546 N. Wilson Way"/>
    <s v=" "/>
    <s v="EXCAVATOR INTO PRIMARY - NO INJURIES REPORTED"/>
    <s v=" "/>
    <s v="No"/>
    <s v="3rd Party, Contact with High Voltage, 3rd party"/>
    <s v=" "/>
    <s v="No"/>
    <s v="2"/>
    <s v="45"/>
    <s v="BSD9"/>
    <s v="Distribution Circuit"/>
    <s v="BSD9"/>
    <s v="04/29/21 09:37"/>
    <s v="BSD9"/>
    <s v="04/29/21 14:45"/>
    <s v="04/29/21 15:02"/>
    <s v="No"/>
    <s v="1624206"/>
    <s v="21-0054698"/>
    <s v="59732"/>
    <s v="163651101"/>
    <s v="04/29/21 09:37"/>
    <s v="44767115"/>
    <s v="No"/>
  </r>
  <r>
    <x v="247"/>
    <s v="TLAL"/>
    <s v="3 - QC Complete"/>
    <d v="2021-05-03T00:00:00"/>
    <d v="2021-05-03T00:00:00"/>
    <x v="226"/>
    <s v="\\fxshare-nas05\quotashare-fs01\ESA\5 - Ignition Tracking\2021_Ignition_QC_Folders\20210428_1336465_21-0054544_nan_T005276436"/>
    <s v=" "/>
    <s v="Y"/>
    <s v="TLAL"/>
    <s v="Create &amp; Outage Time Adjusted; Additional FOIDs Added; EC &amp; Pre-Existing EC Tag Added"/>
    <d v="2021-05-03T00:00:00"/>
    <m/>
    <x v="2"/>
    <m/>
    <m/>
    <m/>
    <m/>
    <m/>
    <m/>
    <m/>
    <m/>
    <m/>
    <m/>
    <s v="Y"/>
    <d v="2021-05-03T00:00:00"/>
    <d v="2021-05-03T00:00:00"/>
    <s v="C2LK"/>
    <s v="Christopher Heagy Lacy, C2LK@pge.com"/>
    <s v="Pictures Provided"/>
    <m/>
    <s v=" "/>
    <x v="34"/>
    <d v="1899-12-30T18:05:00"/>
    <d v="2021-04-28T00:00:00"/>
    <d v="1899-12-30T18:02:00"/>
    <s v="FAS"/>
    <s v="N"/>
    <s v="N"/>
    <s v="1336465"/>
    <s v="21-0054544"/>
    <m/>
    <s v="T005276436, T005276495, T005276431, T005276442"/>
    <n v="120898500"/>
    <n v="117192687"/>
    <m/>
    <s v="PG&amp;E_450_Ignition_20210428_5.jpg"/>
    <s v=" "/>
    <x v="2"/>
    <x v="0"/>
    <s v="Y"/>
    <s v="Y"/>
    <s v="On April 28, 2021 at 1912 hours, a PG&amp;E troubleman patrolled the Tidewater 2106 21kV Distribution Circuit number 014652106, in the Tier 2 State Responsibility area near Avila and Willow Pass Road in Concord. He observed a broken 50' class four PG&amp;E pole with an attached typical pole bolt 1PH overhead 15KVA transformer (315694555438) all down on the ground and a small transformer oil spill. The pole snapped near the communication lines and fell to the ground in a field with dry grass, which caused it to ignite and a fire to ensue. This equipment failure ignited an 8-acre grass fire that burnt a small barn, roughly 20' x 20' in size and was extinguished by Cal Fire. It's unknown at this time what was inside the barn and if the cost of the damaged structure will exceed the $50,000 threshold, but the structure was reported to look worn down. Initial analysis indicates the ignition was caused by overhead PG&amp;E equipment failure. A pre-existing EC tag 117192687 was submitted on May 9, 2019 and was still in open status on the incident date, as the pole was previously reported as leaning significantly and in need of replacement. All the work was completed on April 29, 2021. This information is preliminary."/>
    <s v="PG&amp;E"/>
    <s v="Vegetation"/>
    <s v="D"/>
    <s v="D"/>
    <s v="&lt;3 meters of linear travel"/>
    <m/>
    <s v="8 Acres"/>
    <n v="1"/>
    <m/>
    <x v="0"/>
    <x v="4"/>
    <x v="6"/>
    <s v="Y"/>
    <s v="Overhead"/>
    <s v="Primary"/>
    <s v="Pole"/>
    <s v="Pole, Transformer, Down Guys, Anchor, Conductors, Riser"/>
    <s v="Circuit ID: 014652106, SAP ID: 100449672"/>
    <s v=" "/>
    <x v="1"/>
    <n v="38.012766399999997"/>
    <n v="-121.9957035"/>
    <s v="Contra Costa"/>
    <x v="210"/>
    <n v="21000"/>
    <m/>
    <s v="Cal Fire"/>
    <s v="Herbaceous"/>
    <m/>
    <m/>
    <n v="530"/>
    <m/>
    <s v="N"/>
    <s v="N"/>
    <m/>
    <m/>
    <s v="2021-04-28"/>
    <m/>
    <m/>
    <m/>
    <m/>
    <m/>
    <m/>
    <m/>
    <m/>
    <m/>
    <m/>
    <m/>
    <m/>
    <m/>
    <m/>
    <m/>
    <m/>
    <m/>
    <m/>
    <m/>
    <s v=" "/>
    <s v="DIABLO"/>
    <s v="CONCORD 10"/>
    <s v="18:13"/>
    <s v="04/28/2021"/>
    <s v="1336465"/>
    <s v="T005276436"/>
    <n v="1920"/>
    <s v="OAKRIDGE CT"/>
    <x v="98"/>
    <n v="38.020420000000001"/>
    <n v="-122.06211"/>
    <s v="D2TC2LK"/>
    <s v="LACY, CHRIS"/>
    <n v="1465"/>
    <s v="20210428 20:22"/>
    <n v="9002"/>
    <m/>
    <s v="BROKEN POLE IN FIELD, MADE TAG FOR CREW TO REPLACE"/>
    <s v="Y"/>
    <m/>
    <m/>
    <m/>
    <n v="38.012766399999997"/>
    <n v="-121.9957035"/>
    <m/>
    <s v="CAL FIRE"/>
    <m/>
    <s v="N"/>
    <s v="Y"/>
    <m/>
    <s v="Clear"/>
    <m/>
    <s v="Private Land"/>
    <m/>
    <s v="Light"/>
    <m/>
    <s v="PG&amp;E Equipment"/>
    <m/>
    <s v="0.25 - 10 Acres"/>
    <m/>
    <s v="Cal Fire"/>
    <m/>
    <s v="Overhead"/>
    <m/>
    <x v="1"/>
    <s v="PHOTOS"/>
    <s v="PG&amp;E Employee"/>
    <m/>
    <s v="OVERHEAD"/>
    <s v="POLE-WOOD"/>
    <s v="N"/>
    <s v=" "/>
    <s v="Unplanned"/>
    <s v="Diablo"/>
    <s v="Concord"/>
    <s v="014652106, TIDEWATER-2106"/>
    <s v="21-0054544"/>
    <s v="Unplanned"/>
    <s v="Clear;32-90 F"/>
    <s v="1927"/>
    <s v="64285"/>
    <s v="YES"/>
    <s v="Line to Ground"/>
    <s v="Sustained"/>
    <s v="No"/>
    <s v="2106/2"/>
    <s v="OH"/>
    <s v="Circuit Breaker"/>
    <s v="1336465"/>
    <s v="Transformer (OH), On Ground"/>
    <s v="B PHASE GRD "/>
    <s v="04/28/21 19:39"/>
    <s v=" "/>
    <s v="TIDEWATER SUB"/>
    <s v="315694555438"/>
    <s v="SW 6177 OPEN|COIS @ T-14567 TWD 15790 OPEN|SW 21252 CLOSE|FUS 15790 OPEN|SW 43409 OPEN|SW 20656 CLOSE|SW 16985 CLOSE"/>
    <s v=" "/>
    <s v=" "/>
    <s v="No"/>
    <s v="Equipment Failure/Involved, Overhead"/>
    <s v=" "/>
    <s v="No"/>
    <s v="3"/>
    <m/>
    <m/>
    <m/>
    <m/>
    <m/>
    <m/>
    <m/>
    <m/>
    <m/>
    <m/>
    <m/>
    <m/>
    <m/>
    <m/>
    <m/>
    <m/>
  </r>
  <r>
    <x v="248"/>
    <s v="CFMD"/>
    <s v="3 - QC Complete"/>
    <d v="2021-05-11T00:00:00"/>
    <d v="2021-05-11T00:00:00"/>
    <x v="227"/>
    <s v="\\fxshare-nas05\quotashare-fs01\ESA\5 - Ignition Tracking\2021_Ignition_QC_Folders\20210428_nan_nan_nan_8005865658"/>
    <s v=" "/>
    <m/>
    <m/>
    <m/>
    <m/>
    <m/>
    <x v="0"/>
    <m/>
    <m/>
    <m/>
    <m/>
    <m/>
    <m/>
    <m/>
    <m/>
    <m/>
    <m/>
    <m/>
    <m/>
    <m/>
    <m/>
    <m/>
    <m/>
    <m/>
    <s v=" "/>
    <x v="34"/>
    <s v="16:45"/>
    <m/>
    <m/>
    <s v="FAS"/>
    <s v="N"/>
    <s v="Y"/>
    <m/>
    <m/>
    <m/>
    <n v="8005865658"/>
    <m/>
    <m/>
    <m/>
    <m/>
    <s v=" "/>
    <x v="0"/>
    <x v="2"/>
    <s v="N"/>
    <s v="N"/>
    <s v="Duplicate of index 448. Structure fire, not attributable to PG&amp;E. Fire department reports the fire started at the outlet in customer home."/>
    <s v="Not PG&amp;E"/>
    <s v="Building"/>
    <m/>
    <m/>
    <s v="&lt;0.25"/>
    <s v="WALL ABOVE SPECIFIC OUTLET IN UNIT C"/>
    <m/>
    <m/>
    <m/>
    <x v="4"/>
    <x v="1"/>
    <x v="1"/>
    <m/>
    <s v="Overhead"/>
    <m/>
    <m/>
    <m/>
    <m/>
    <s v=" "/>
    <x v="0"/>
    <n v="36.559303"/>
    <n v="-119.619142"/>
    <s v="Fresno"/>
    <x v="211"/>
    <n v="12000"/>
    <m/>
    <s v="Selma FD"/>
    <s v="Urban"/>
    <m/>
    <m/>
    <m/>
    <m/>
    <s v="N"/>
    <s v="N"/>
    <m/>
    <m/>
    <s v="2021-04-28"/>
    <m/>
    <m/>
    <m/>
    <m/>
    <m/>
    <m/>
    <m/>
    <m/>
    <m/>
    <m/>
    <m/>
    <m/>
    <m/>
    <m/>
    <m/>
    <m/>
    <m/>
    <m/>
    <m/>
    <s v=" "/>
    <s v="FRESNO"/>
    <s v="SELMA  01"/>
    <s v="16:45"/>
    <s v="04/28/2021"/>
    <m/>
    <n v="8005865658"/>
    <n v="2450"/>
    <s v="YERBA ST APT C"/>
    <x v="42"/>
    <n v="36.559021999999999"/>
    <n v="-119.618892"/>
    <s v="F6TMQSO"/>
    <s v="SCOTTI, MICHEAL"/>
    <n v="252241116"/>
    <s v="20210428 19:00"/>
    <n v="2640"/>
    <n v="1"/>
    <s v="DISCONNECTED SERVICE AT METER FOR STRUCTURE FIRE, UNSAFE CONDITIONS.  OUTLET IN UNIT C STARTED WALL ON FIRE PER CITY OF SELMA FIRE DEPT.  PULLED METER TO MAKE SAFE UNTIL REPAIRS ARE MADE AND UNIT IS INSPECTED BY CERTIFIED ELECTRICIAN."/>
    <s v="Y"/>
    <n v="2"/>
    <s v="\\fxshare-nas05\quotashare-fs01\ESA\5 - Ignition Tracking\Fire_Tab_Attachment_Files"/>
    <m/>
    <n v="36.559303"/>
    <n v="-119.619142"/>
    <m/>
    <s v="CITY OF SELMA FIRE DEPT "/>
    <m/>
    <s v="N"/>
    <s v="Y"/>
    <s v="Y"/>
    <s v="Clear"/>
    <m/>
    <s v="Private Land"/>
    <s v="UNIT C"/>
    <s v="Calm"/>
    <m/>
    <s v="3rd Party"/>
    <m/>
    <s v="Structure Only"/>
    <s v="WALL ABOVE SPECIFIC OUTLET IN UNIT C"/>
    <s v="Fire Dept"/>
    <s v="CITY OF SELMA "/>
    <s v="Overhead"/>
    <m/>
    <x v="0"/>
    <m/>
    <m/>
    <m/>
    <m/>
    <m/>
    <m/>
    <s v=""/>
    <m/>
    <m/>
    <m/>
    <m/>
    <m/>
    <m/>
    <m/>
    <m/>
    <m/>
    <m/>
    <m/>
    <m/>
    <m/>
    <m/>
    <m/>
    <m/>
    <m/>
    <m/>
    <m/>
    <m/>
    <m/>
    <m/>
    <m/>
    <m/>
    <m/>
    <m/>
    <m/>
    <m/>
    <m/>
    <m/>
    <m/>
    <m/>
    <m/>
    <m/>
    <m/>
    <m/>
    <m/>
    <m/>
    <m/>
    <m/>
    <m/>
    <m/>
    <m/>
    <m/>
    <m/>
    <m/>
    <s v=""/>
  </r>
  <r>
    <x v="249"/>
    <s v="CFMD"/>
    <s v="3 - QC Complete"/>
    <d v="2021-05-11T00:00:00"/>
    <d v="2021-05-11T00:00:00"/>
    <x v="228"/>
    <s v="\\fxshare-nas05\quotashare-fs01\ESA\5 - Ignition Tracking\2021_Ignition_QC_Folders\20210428_nan_nan_nan_8001159418"/>
    <s v=" "/>
    <m/>
    <m/>
    <m/>
    <m/>
    <m/>
    <x v="0"/>
    <m/>
    <m/>
    <m/>
    <m/>
    <m/>
    <m/>
    <m/>
    <m/>
    <m/>
    <m/>
    <m/>
    <m/>
    <m/>
    <m/>
    <m/>
    <m/>
    <m/>
    <s v=" "/>
    <x v="34"/>
    <s v="16:12"/>
    <m/>
    <m/>
    <s v="FAS"/>
    <s v="N"/>
    <s v="N"/>
    <m/>
    <m/>
    <m/>
    <n v="8001159418"/>
    <m/>
    <m/>
    <m/>
    <m/>
    <s v=" "/>
    <x v="0"/>
    <x v="2"/>
    <s v="N"/>
    <s v="N"/>
    <s v="Structure fire, not attributable to PG&amp;E. Fire department reports the fire started at the outlet in customer home."/>
    <s v="Not PG&amp;E"/>
    <s v="Building"/>
    <m/>
    <m/>
    <s v="0.26-9.99"/>
    <s v="PORTION OF WALL ABOVE OUTLET"/>
    <m/>
    <m/>
    <m/>
    <x v="3"/>
    <x v="1"/>
    <x v="1"/>
    <m/>
    <s v="Overhead"/>
    <m/>
    <s v="Meter"/>
    <m/>
    <m/>
    <s v=" "/>
    <x v="0"/>
    <n v="36.559303"/>
    <n v="-119.619153"/>
    <s v="Fresno"/>
    <x v="211"/>
    <n v="12000"/>
    <m/>
    <s v="Selma FD"/>
    <s v="Urban"/>
    <m/>
    <m/>
    <m/>
    <m/>
    <s v="N"/>
    <s v="N"/>
    <m/>
    <m/>
    <s v="2021-04-28"/>
    <m/>
    <m/>
    <m/>
    <m/>
    <m/>
    <m/>
    <m/>
    <m/>
    <m/>
    <m/>
    <m/>
    <m/>
    <m/>
    <m/>
    <m/>
    <m/>
    <m/>
    <m/>
    <m/>
    <s v=" "/>
    <s v="FRESNO"/>
    <s v="SELMA  01"/>
    <s v="16:12"/>
    <s v="04/28/2021"/>
    <m/>
    <n v="8001159418"/>
    <n v="2450"/>
    <s v="YERBA ST APT C"/>
    <x v="42"/>
    <n v="36.559021999999999"/>
    <n v="-119.618892"/>
    <s v="F6TMQSO"/>
    <s v="SCOTTI, MICHEAL"/>
    <n v="252241116"/>
    <s v="20210428 17:17"/>
    <n v="1121"/>
    <m/>
    <s v="STRUCTURE FIRE IN UNIT C AT OUTLET.  DISCONNECTED CUSTOMERS SERVICE @ REMOVED METER (MQSO HAS METER) GLASSED AND SEALED UNTIL REPAIRS ARE MADE AND UNIT IS MADE SAFE.  OWNER TO HAVE CERTIFIED ELECTRICIAN INSPECT AND REPAIR PRIOR TO RECONNECT.  CITY OF SELMA FIRE DEPT ON SITE "/>
    <s v="Y"/>
    <n v="2"/>
    <s v="\\fxshare-nas05\quotashare-fs01\ESA\5 - Ignition Tracking\Fire_Tab_Attachment_Files"/>
    <m/>
    <n v="36.559303"/>
    <n v="-119.619153"/>
    <s v="INSIDE WALL ABOVE ELECTRICAL OUTLET WITHIN UNITC"/>
    <s v="CITY OF SELMA FIRE DEPT "/>
    <m/>
    <s v="N"/>
    <s v="Y"/>
    <s v="Y"/>
    <s v="Clear"/>
    <s v="CLEAR AND SUNNY "/>
    <s v="Structures"/>
    <s v="UNIT C IN COMPLEX "/>
    <s v="Calm"/>
    <m/>
    <s v="3rd Party"/>
    <s v="SUSPECT OUTLET/WIRING "/>
    <s v="Structure Only"/>
    <s v="PORTION OF WALL ABOVE OUTLET"/>
    <s v="Fire Dept"/>
    <s v="CITY OF SELMA "/>
    <s v="Overhead"/>
    <m/>
    <x v="0"/>
    <s v="NON PGE EQUIPMENT36"/>
    <m/>
    <m/>
    <m/>
    <m/>
    <m/>
    <s v=""/>
    <m/>
    <m/>
    <m/>
    <m/>
    <m/>
    <m/>
    <m/>
    <m/>
    <m/>
    <m/>
    <m/>
    <m/>
    <m/>
    <m/>
    <m/>
    <m/>
    <m/>
    <m/>
    <m/>
    <m/>
    <m/>
    <m/>
    <m/>
    <m/>
    <m/>
    <m/>
    <m/>
    <m/>
    <m/>
    <m/>
    <m/>
    <m/>
    <m/>
    <m/>
    <m/>
    <m/>
    <m/>
    <m/>
    <m/>
    <m/>
    <m/>
    <m/>
    <m/>
    <m/>
    <m/>
    <m/>
    <s v=""/>
  </r>
  <r>
    <x v="250"/>
    <s v="CFMD"/>
    <s v="1 - QC Not Started"/>
    <m/>
    <m/>
    <x v="229"/>
    <s v="\\fxshare-nas05\quotashare-fs01\ESA\5 - Ignition Tracking\2021_Ignition_QC_Folders\20210427_1335542_21-0053993_nan_T005275412"/>
    <s v=" "/>
    <m/>
    <m/>
    <m/>
    <m/>
    <m/>
    <x v="0"/>
    <m/>
    <m/>
    <m/>
    <m/>
    <m/>
    <m/>
    <m/>
    <m/>
    <m/>
    <m/>
    <m/>
    <m/>
    <m/>
    <m/>
    <m/>
    <m/>
    <m/>
    <s v=" "/>
    <x v="35"/>
    <s v="15:46"/>
    <d v="2021-04-27T00:00:00"/>
    <s v="15:46"/>
    <s v="FAS"/>
    <s v="N"/>
    <s v="N"/>
    <s v="1335542"/>
    <s v="21-0053993"/>
    <m/>
    <s v="T005275412"/>
    <m/>
    <m/>
    <m/>
    <m/>
    <s v=" "/>
    <x v="2"/>
    <x v="0"/>
    <s v="Y"/>
    <s v="Y"/>
    <m/>
    <s v="PG&amp;E"/>
    <s v="Vegetation"/>
    <s v="D"/>
    <m/>
    <s v="Structure-only"/>
    <m/>
    <m/>
    <m/>
    <m/>
    <x v="0"/>
    <x v="4"/>
    <x v="4"/>
    <m/>
    <s v="Overhead"/>
    <s v="Primary"/>
    <s v="Splice/Clamp/Connector"/>
    <m/>
    <m/>
    <s v=" "/>
    <x v="0"/>
    <n v="39.412709999999997"/>
    <n v="-121.51612"/>
    <s v="Butte"/>
    <x v="212"/>
    <n v="12000"/>
    <m/>
    <s v="Cal Fire"/>
    <s v="Agriculture"/>
    <m/>
    <m/>
    <m/>
    <m/>
    <s v="N"/>
    <s v="N"/>
    <m/>
    <m/>
    <s v="2021-04-28"/>
    <m/>
    <m/>
    <m/>
    <m/>
    <m/>
    <m/>
    <m/>
    <m/>
    <m/>
    <m/>
    <m/>
    <m/>
    <m/>
    <m/>
    <m/>
    <m/>
    <m/>
    <m/>
    <m/>
    <s v=" "/>
    <s v="NORTH VALLEY"/>
    <s v="OROVILLE 01"/>
    <s v="15:46"/>
    <s v="04/27/2021"/>
    <s v="1335542"/>
    <s v="T005275412"/>
    <n v="8090"/>
    <s v="RESERVOIR RD"/>
    <x v="30"/>
    <n v="39.412709999999997"/>
    <n v="-121.51612"/>
    <s v="V4TSWM8"/>
    <s v="MAYS, SEAN"/>
    <n v="102911109"/>
    <s v="20210427 17:38"/>
    <n v="9002"/>
    <m/>
    <s v="automatic dead end split open and wire came down"/>
    <s v="Y"/>
    <m/>
    <m/>
    <m/>
    <n v="39.412709999999997"/>
    <n v="-121.51612"/>
    <m/>
    <s v="cal fire"/>
    <m/>
    <s v="N"/>
    <s v="Y"/>
    <m/>
    <s v="Clear"/>
    <m/>
    <s v="Private Land"/>
    <m/>
    <s v="Breezy"/>
    <m/>
    <s v="PG&amp;E Equipment"/>
    <m/>
    <s v="3 meters - 0.25 Acres"/>
    <m/>
    <s v="Cal Fire"/>
    <m/>
    <s v="Overhead"/>
    <m/>
    <x v="1"/>
    <s v="the crew"/>
    <s v="PG&amp;E Employee"/>
    <m/>
    <s v="OVERHEAD"/>
    <s v="CONDUCTOR, OVERHEAD"/>
    <s v="N"/>
    <s v=" "/>
    <s v="Unplanned"/>
    <s v="North Valley"/>
    <s v="Oroville"/>
    <s v="102911109, WYANDOTTE-1109"/>
    <s v="21-0053993"/>
    <s v="Unplanned"/>
    <s v="Clear;32-90 F"/>
    <s v="2"/>
    <s v="334"/>
    <s v="NO"/>
    <s v="Line to Ground"/>
    <s v="Sustained"/>
    <s v="No"/>
    <s v="MTR#1007770133"/>
    <s v="OH"/>
    <s v="Transformer"/>
    <s v="1335542"/>
    <s v="Conductor, Overhead, Broken, wire on ground"/>
    <s v=" "/>
    <s v="04/27/21 16:53"/>
    <s v=" "/>
    <s v="8090 RESERVOIR RDOROVILLE95966"/>
    <s v="MAYS, S / 2497: wire down"/>
    <s v=" "/>
    <s v=" "/>
    <s v=" "/>
    <s v="No"/>
    <s v="Equipment Failure/Involved, Overhead"/>
    <s v=" "/>
    <s v="No"/>
    <s v=" "/>
    <s v=" "/>
    <m/>
    <m/>
    <m/>
    <m/>
    <m/>
    <m/>
    <m/>
    <m/>
    <m/>
    <m/>
    <m/>
    <m/>
    <m/>
    <m/>
    <m/>
  </r>
  <r>
    <x v="251"/>
    <s v="S7RM"/>
    <s v="3 - QC Complete"/>
    <d v="2021-05-04T00:00:00"/>
    <d v="2021-05-04T00:00:00"/>
    <x v="230"/>
    <s v="\\fxshare-nas05\quotashare-fs01\ESA\5 - Ignition Tracking\2021_Ignition_QC_Folders\20210427_1335474_21-0053881_nan_T005275315"/>
    <s v=" "/>
    <m/>
    <m/>
    <m/>
    <m/>
    <m/>
    <x v="0"/>
    <m/>
    <m/>
    <m/>
    <m/>
    <m/>
    <m/>
    <m/>
    <m/>
    <m/>
    <m/>
    <m/>
    <m/>
    <m/>
    <m/>
    <m/>
    <m/>
    <m/>
    <s v=" "/>
    <x v="35"/>
    <s v="14:17"/>
    <d v="2021-04-27T00:00:00"/>
    <d v="1899-12-30T14:44:00"/>
    <s v="FAS"/>
    <s v="N"/>
    <s v="N"/>
    <s v="1335474"/>
    <s v="21-0053881"/>
    <s v="INT-14770, T21-008924"/>
    <s v="T005275315"/>
    <n v="120892142"/>
    <m/>
    <m/>
    <m/>
    <s v=" "/>
    <x v="0"/>
    <x v="0"/>
    <s v="N"/>
    <s v="N"/>
    <s v="On April 27th, 2021 at 14:44 hrs. PG &amp; E became aware that the CottonWood-Red Bluff 60 KV Transmission overhead circuit with Distribution underbuilt line sustained a forced interupption due to a pole fire at pole # 12/259.  On April 27th at 14:59 hrs. a PG &amp; E Troubleman arrived to the CottonWood- Red Bluff 60 KV  circuit near old Mission Road in the town of Red Bluff and reported a pole fire at pole # 12/259  and that the line was de-energized.  This ignition occured in a tier 2 HFTD during a light wind condition.    The troubleman reported that the fire was extinguished and that other than superficial charring, there was no structural damage to the involved pole and no extension of fire into the surrounding vegetation.   Initial analysis indicates that the ignition appears to have started at ground level/underground near the distribution secondary riser and the suspected cause is the secondary riser as both hot legs and neutral conductor were burnt open at the top of the underground conduit.  Per a nearby homeowner, smoke started at the base of the pole under the secondary Riser molding.  The ensuing fire was confined to PG &amp; E assets only and it was extinguished upon the arrival of the responding troubleman.  There was no damage to the Transmission line and Distribution was scheduled to make repairs to the secondary riser and crossarm.  On 4/27/2021 a PG &amp; E crew installed a new transformer, 5 sticks of moulding and approximately 300 feet of 4/0 triplex.  A CAP  ( CAP # 120893381)  was initiated for this ignition.  "/>
    <s v="PG&amp;E"/>
    <s v="Other"/>
    <s v="D"/>
    <s v="T"/>
    <s v="Structure-only"/>
    <s v="Superficial charring of pole"/>
    <m/>
    <m/>
    <m/>
    <x v="0"/>
    <x v="4"/>
    <x v="10"/>
    <s v="N"/>
    <s v="Overhead"/>
    <s v="Secondary"/>
    <s v="Riser"/>
    <s v="Riser, Crossarm, moulding"/>
    <s v="Circuit ID: CottonWood-Red Bluff 1104, Pole # 12/259, SAP # 101527060"/>
    <s v=" "/>
    <x v="1"/>
    <n v="40.238028300000003"/>
    <n v="-122.2594417"/>
    <s v="Tehama"/>
    <x v="213"/>
    <n v="12000"/>
    <m/>
    <s v="Cal Fire"/>
    <s v="Hardwood Woodland"/>
    <m/>
    <m/>
    <n v="246"/>
    <m/>
    <s v="N"/>
    <s v="N"/>
    <m/>
    <m/>
    <s v="2021-04-28"/>
    <m/>
    <m/>
    <m/>
    <m/>
    <m/>
    <m/>
    <m/>
    <m/>
    <m/>
    <m/>
    <m/>
    <m/>
    <m/>
    <m/>
    <m/>
    <m/>
    <m/>
    <m/>
    <m/>
    <s v=" "/>
    <s v="NORTH VALLEY"/>
    <s v="RED BLUFF 01"/>
    <s v="14:17"/>
    <s v="04/27/2021"/>
    <s v="1335474"/>
    <s v="T005275315"/>
    <n v="15285"/>
    <s v="OLD MISSION DR"/>
    <x v="54"/>
    <n v="40.205800000000004"/>
    <n v="-122.25326"/>
    <s v="V7TR1LQ"/>
    <s v="LAUGHLIN, RON"/>
    <n v="103541104"/>
    <s v="20210427 16:16"/>
    <n v="9002"/>
    <m/>
    <s v="POLE FIRE, CREW TO MAKE REPAIRS TO SEC. RISER AND TX, POLE OK"/>
    <s v="Y"/>
    <n v="5"/>
    <s v="\\fxshare-nas05\quotashare-fs01\ESA\5 - Ignition Tracking\Fire_Tab_Attachment_Files"/>
    <s v="40.2380283,-122.2594417,114.500000,3D"/>
    <m/>
    <m/>
    <m/>
    <s v="MONTY SMITH 530-200-2515"/>
    <m/>
    <s v="N"/>
    <s v="Y"/>
    <m/>
    <s v="Clear"/>
    <m/>
    <s v="PG&amp;E Only"/>
    <m/>
    <s v="Light"/>
    <m/>
    <s v="PG&amp;E Equipment"/>
    <m/>
    <s v="Other (Comments)"/>
    <s v="POLE"/>
    <s v="Cal Fire"/>
    <s v="PG&amp;E EMPLOYEE"/>
    <s v="Overhead"/>
    <m/>
    <x v="1"/>
    <s v="PHOTOS"/>
    <s v="PG&amp;E Employee"/>
    <s v="R1LQ"/>
    <s v="UNDERGROUND"/>
    <s v="CONNECTOR OR SPLICE UG"/>
    <s v="N"/>
    <s v=" "/>
    <s v="Unplanned"/>
    <s v="North Valley"/>
    <s v="Red Bluff"/>
    <s v="103541104, RED BLUFF-1104"/>
    <s v="21-0053881"/>
    <s v="Unplanned"/>
    <s v="Clear;32-90 F"/>
    <s v="891"/>
    <s v="28847"/>
    <s v="NO"/>
    <s v="Force Out"/>
    <s v="Sustained"/>
    <s v="No"/>
    <s v="1302"/>
    <s v="OH"/>
    <s v="Line Recloser"/>
    <s v="1335474"/>
    <s v="Secondary, Burned/flashed"/>
    <s v="NONE"/>
    <s v="04/27/21 15:36"/>
    <s v=" "/>
    <s v="NS/O HWY 36W 1/2 MI W/O MONROE ST    NW/O  RED BLUFF"/>
    <s v="MTR 1008047677"/>
    <s v=" "/>
    <s v=" "/>
    <s v=" "/>
    <s v="No"/>
    <s v="Environmental/External, Fire, Forest/Grass"/>
    <s v=" "/>
    <s v="No"/>
    <s v="1"/>
    <s v="51"/>
    <m/>
    <m/>
    <m/>
    <m/>
    <m/>
    <m/>
    <m/>
    <m/>
    <m/>
    <m/>
    <m/>
    <m/>
    <m/>
    <m/>
    <m/>
  </r>
  <r>
    <x v="252"/>
    <s v="A8MM"/>
    <s v="3 - QC Complete"/>
    <d v="2021-05-07T00:00:00"/>
    <d v="2021-05-07T00:00:00"/>
    <x v="231"/>
    <s v="\\fxshare-nas05\quotashare-fs01\ESA\5 - Ignition Tracking\2021_Ignition_QC_Folders\20210427_1335410_21-0053826_nan_T005275233"/>
    <s v=" "/>
    <s v="Y"/>
    <s v="A8MM"/>
    <s v="updated outage time"/>
    <d v="2021-05-07T00:00:00"/>
    <m/>
    <x v="0"/>
    <m/>
    <m/>
    <m/>
    <m/>
    <m/>
    <m/>
    <m/>
    <m/>
    <m/>
    <m/>
    <s v="Y"/>
    <d v="2021-05-06T00:00:00"/>
    <d v="2021-05-06T00:00:00"/>
    <s v="G2BG"/>
    <s v="Gino Brancato"/>
    <s v="I called and spoke with the t-man on 5/6/2021. He stated he looked around to investigate what caused the wire down situation and could not determine what happened. He guessed that the wire could have been so old it just snapped but was unsure because that type of wire had a steel core. He stated he did not observe any flame and thought the vegetation was just burned from the live wire. He stated the fire department was onsite, but they did not extinguish the fire. He emailed one additional photo but did not have any showing the conductor ends. "/>
    <m/>
    <s v=" "/>
    <x v="35"/>
    <s v="12:52"/>
    <d v="2021-04-27T00:00:00"/>
    <d v="1899-12-30T13:06:00"/>
    <s v="FAS"/>
    <s v="N"/>
    <s v="N"/>
    <n v="1335410"/>
    <s v="21-0053826"/>
    <m/>
    <s v="T005275233"/>
    <n v="120891531"/>
    <m/>
    <m/>
    <m/>
    <s v=" "/>
    <x v="0"/>
    <x v="0"/>
    <s v="Y"/>
    <s v="N"/>
    <s v="On April 27, 2021 at 12:52 hours, a PG&amp;E Troubleman was dispatched to the Malaga 1111 12kV Distribution Circuit on South Cedar Avenue in response to a downed wire. The Troubleman patrolled the area and could not determine a cause for the downed wire. The ensuing fire was less than one meter in size and the fire was self-suppressed. PG&amp;E Crew repaired the conductor on April 27, 2021. This is preliminary. "/>
    <s v="PG&amp;E"/>
    <s v="Vegetation"/>
    <s v="D"/>
    <s v="D"/>
    <s v="&lt;0.25"/>
    <m/>
    <m/>
    <m/>
    <m/>
    <x v="0"/>
    <x v="4"/>
    <x v="3"/>
    <m/>
    <s v="Overhead"/>
    <s v="Primary"/>
    <s v="Conductor - Primary"/>
    <m/>
    <m/>
    <s v=" "/>
    <x v="0"/>
    <n v="36.681775000000002"/>
    <n v="-119.754632"/>
    <s v="Fresno"/>
    <x v="214"/>
    <n v="12000"/>
    <m/>
    <s v="Self Extinguished"/>
    <s v="Agriculture"/>
    <m/>
    <m/>
    <m/>
    <m/>
    <s v="N"/>
    <s v="N"/>
    <m/>
    <m/>
    <s v="2021-04-27"/>
    <m/>
    <m/>
    <m/>
    <m/>
    <m/>
    <m/>
    <m/>
    <m/>
    <m/>
    <m/>
    <m/>
    <m/>
    <m/>
    <m/>
    <m/>
    <m/>
    <m/>
    <m/>
    <m/>
    <s v=" "/>
    <s v="FRESNO"/>
    <s v="FRESNO 01"/>
    <s v="12:52"/>
    <s v="04/27/2021"/>
    <s v="1335410"/>
    <s v="T005275233"/>
    <n v="4105"/>
    <s v="S CEDAR AVE"/>
    <x v="14"/>
    <n v="36.684379999999997"/>
    <n v="-119.75487"/>
    <s v="F4TG2BG"/>
    <s v="BRANCATO, GINO"/>
    <n v="254251111"/>
    <s v="20210427 14:26"/>
    <n v="9260"/>
    <m/>
    <s v="wire down one span 4acsr, submitted ec tag, tagged both sides mol"/>
    <s v="Y"/>
    <n v="1"/>
    <s v="\\fxshare-nas05\quotashare-fs01\ESA\5 - Ignition Tracking\Fire_Tab_Attachment_Files"/>
    <m/>
    <n v="36.681775000000002"/>
    <n v="-119.754632"/>
    <m/>
    <m/>
    <m/>
    <s v="N"/>
    <s v="Y"/>
    <m/>
    <s v="Clear"/>
    <m/>
    <s v="County Land"/>
    <m/>
    <s v="Calm"/>
    <m/>
    <s v="PG&amp;E Equipment"/>
    <m/>
    <s v="&lt; 1 meter"/>
    <m/>
    <s v="Self Extinguished"/>
    <m/>
    <s v="Overhead"/>
    <m/>
    <x v="1"/>
    <s v="picture"/>
    <s v="PG&amp;E Employee"/>
    <m/>
    <s v="PATROL-FOUND NOTHING"/>
    <m/>
    <s v="N"/>
    <s v=" "/>
    <s v="Unplanned"/>
    <s v="Fresno"/>
    <s v="Fresno"/>
    <s v="254251111, MALAGA-1111"/>
    <s v="21-0053826"/>
    <s v="Unplanned"/>
    <s v="Clear;32-90 F"/>
    <s v="14"/>
    <s v="448"/>
    <s v="YES"/>
    <s v=" "/>
    <s v="Sustained"/>
    <s v="No"/>
    <s v="D55"/>
    <s v="OH"/>
    <s v="Switch"/>
    <s v="1335410"/>
    <s v=" "/>
    <s v=" "/>
    <s v=" "/>
    <s v=" "/>
    <s v="CEDAR S/MUSCAT"/>
    <s v=" "/>
    <s v=" "/>
    <s v=" "/>
    <s v=" "/>
    <s v="No"/>
    <s v="Unknown Cause, Patrol - found nothing"/>
    <s v=" "/>
    <s v="No"/>
    <s v=" "/>
    <s v=" "/>
    <m/>
    <m/>
    <m/>
    <m/>
    <m/>
    <m/>
    <m/>
    <m/>
    <m/>
    <m/>
    <m/>
    <m/>
    <m/>
    <m/>
    <m/>
  </r>
  <r>
    <x v="253"/>
    <s v="AGFC"/>
    <s v="3 - QC Complete"/>
    <d v="2021-04-27T00:00:00"/>
    <d v="2021-04-27T00:00:00"/>
    <x v="232"/>
    <s v="\\fxshare-nas05\quotashare-fs01\ESA\5 - Ignition Tracking\2021_Ignition_QC_Folders\20210427_nan_nan_nan_4067571884"/>
    <s v=" "/>
    <m/>
    <m/>
    <m/>
    <m/>
    <m/>
    <x v="0"/>
    <m/>
    <m/>
    <m/>
    <m/>
    <m/>
    <m/>
    <m/>
    <m/>
    <m/>
    <m/>
    <m/>
    <m/>
    <m/>
    <m/>
    <m/>
    <m/>
    <m/>
    <s v=" "/>
    <x v="35"/>
    <s v="12:13"/>
    <m/>
    <m/>
    <s v="FAS"/>
    <s v="N"/>
    <s v="N"/>
    <m/>
    <m/>
    <m/>
    <n v="4067571884"/>
    <m/>
    <m/>
    <m/>
    <m/>
    <s v=" "/>
    <x v="0"/>
    <x v="2"/>
    <s v="N"/>
    <s v="N"/>
    <s v="Structure fire, not attributable to PG&amp;E. Troubleman pulled meter and states the fire was inside the house. This information is preliminary."/>
    <s v="Not PG&amp;E"/>
    <s v="Building"/>
    <m/>
    <m/>
    <s v="Structure-PG&amp;E only"/>
    <m/>
    <m/>
    <m/>
    <m/>
    <x v="3"/>
    <x v="1"/>
    <x v="1"/>
    <m/>
    <s v="Overhead"/>
    <m/>
    <m/>
    <m/>
    <m/>
    <s v=" "/>
    <x v="0"/>
    <n v="38.456935000000001"/>
    <s v="-122.6416400"/>
    <s v="Sonoma"/>
    <x v="215"/>
    <n v="12000"/>
    <m/>
    <s v="Santa Rosa FD"/>
    <s v="Hardwood Forest"/>
    <m/>
    <m/>
    <m/>
    <m/>
    <s v="N"/>
    <s v="N"/>
    <m/>
    <m/>
    <s v="2021-04-27"/>
    <m/>
    <m/>
    <m/>
    <m/>
    <m/>
    <m/>
    <m/>
    <m/>
    <m/>
    <m/>
    <m/>
    <m/>
    <m/>
    <m/>
    <m/>
    <m/>
    <m/>
    <m/>
    <m/>
    <s v=" "/>
    <s v="NORTH COAST"/>
    <s v="SANTA ROSA 03"/>
    <s v="12:13"/>
    <s v="04/27/2021"/>
    <m/>
    <n v="4067571884"/>
    <n v="5910"/>
    <s v="CHANNEL DR"/>
    <x v="59"/>
    <n v="38.455444999999997"/>
    <n v="-122.637157"/>
    <s v="W9TR1G4"/>
    <s v="GRACIE, RICHARD"/>
    <n v="43321101"/>
    <s v="20210427 13:25"/>
    <n v="1120"/>
    <m/>
    <s v="structure fire - meter pulled , socket glassed and sealed per fire commander meter # 1009820995   READ 41013  Smartmeter opt out"/>
    <s v="Y"/>
    <m/>
    <m/>
    <s v="38.4569350,-122.6416400,-13.000000,3D"/>
    <m/>
    <m/>
    <s v="Fire inside house, no pge facilities involved"/>
    <s v="Santa Rosa Fire Dept."/>
    <m/>
    <s v="Y"/>
    <s v="Y"/>
    <s v="N"/>
    <s v="Clear"/>
    <m/>
    <s v="Structures"/>
    <s v="5910 Channel Dr."/>
    <s v="Light"/>
    <m/>
    <s v="3rd Party"/>
    <m/>
    <s v="1 meter - &lt; 3 meters"/>
    <m/>
    <s v="Fire Dept"/>
    <m/>
    <s v="Overhead"/>
    <m/>
    <x v="0"/>
    <m/>
    <m/>
    <m/>
    <m/>
    <m/>
    <m/>
    <s v=" "/>
    <m/>
    <m/>
    <m/>
    <m/>
    <m/>
    <m/>
    <m/>
    <m/>
    <m/>
    <m/>
    <m/>
    <m/>
    <m/>
    <m/>
    <m/>
    <m/>
    <m/>
    <m/>
    <m/>
    <m/>
    <m/>
    <m/>
    <m/>
    <m/>
    <m/>
    <m/>
    <m/>
    <m/>
    <m/>
    <m/>
    <m/>
    <m/>
    <m/>
    <m/>
    <m/>
    <m/>
    <m/>
    <m/>
    <m/>
    <m/>
    <m/>
    <m/>
    <m/>
    <m/>
    <m/>
    <m/>
    <m/>
  </r>
  <r>
    <x v="254"/>
    <s v="AGFC"/>
    <s v="3 - QC Complete"/>
    <d v="2021-04-27T00:00:00"/>
    <d v="2021-04-27T00:00:00"/>
    <x v="233"/>
    <s v="\\fxshare-nas05\quotashare-fs01\ESA\5 - Ignition Tracking\2021_Ignition_QC_Folders\20210426_nan_nan_nan_7096077199"/>
    <s v=" "/>
    <m/>
    <m/>
    <m/>
    <m/>
    <m/>
    <x v="0"/>
    <m/>
    <m/>
    <m/>
    <m/>
    <m/>
    <m/>
    <m/>
    <m/>
    <m/>
    <m/>
    <m/>
    <m/>
    <m/>
    <m/>
    <m/>
    <m/>
    <m/>
    <s v=" "/>
    <x v="36"/>
    <s v="18:15"/>
    <m/>
    <m/>
    <s v="FAS"/>
    <s v="N"/>
    <s v="N"/>
    <m/>
    <m/>
    <m/>
    <n v="7096077199"/>
    <m/>
    <m/>
    <m/>
    <m/>
    <s v=" "/>
    <x v="0"/>
    <x v="2"/>
    <s v="N"/>
    <s v="N"/>
    <s v="Structure fire, not attributable to PG&amp;E. Service burnt down due to house fire. Troubleman said the FD told him the fire was accidental."/>
    <s v="Not PG&amp;E"/>
    <s v="Building"/>
    <m/>
    <m/>
    <s v="&lt;0.25"/>
    <m/>
    <m/>
    <m/>
    <m/>
    <x v="3"/>
    <x v="1"/>
    <x v="1"/>
    <m/>
    <s v="Overhead"/>
    <m/>
    <m/>
    <m/>
    <m/>
    <s v=" "/>
    <x v="0"/>
    <s v="35.4155117"/>
    <s v="-119.0289083"/>
    <s v="Kern"/>
    <x v="216"/>
    <n v="12000"/>
    <m/>
    <s v="Kern County FD"/>
    <s v="Urban"/>
    <m/>
    <m/>
    <m/>
    <m/>
    <s v="N"/>
    <s v="N"/>
    <m/>
    <m/>
    <s v="2021-04-27"/>
    <m/>
    <m/>
    <m/>
    <m/>
    <m/>
    <m/>
    <m/>
    <m/>
    <m/>
    <m/>
    <m/>
    <m/>
    <m/>
    <m/>
    <m/>
    <m/>
    <m/>
    <m/>
    <m/>
    <s v=" "/>
    <s v="KERN"/>
    <s v="BAKERSFIELD 02"/>
    <s v="18:15"/>
    <s v="04/26/2021"/>
    <m/>
    <n v="7096077199"/>
    <n v="402"/>
    <s v="WASHINGTON AVE"/>
    <x v="10"/>
    <n v="35.415599"/>
    <n v="-119.028099"/>
    <s v="K1TD0C5"/>
    <s v="COVERT, DUSTIN"/>
    <n v="252721110"/>
    <s v="20210426 19:20"/>
    <n v="1121"/>
    <m/>
    <s v="Upon arrival service on the ground energized. Climbed pole and deenergized and removed service as well as melted meter. Asked battalion commander if he was sure of cause and he said it was accidental fire"/>
    <s v="Y"/>
    <m/>
    <m/>
    <s v="35.4155117,-119.0289083,123.200000,3D"/>
    <m/>
    <m/>
    <m/>
    <s v="kern County Fire"/>
    <m/>
    <s v="N"/>
    <s v="Y"/>
    <s v="N"/>
    <s v="Clear"/>
    <m/>
    <s v="Structures"/>
    <s v="single residence"/>
    <s v="Calm"/>
    <m/>
    <s v="3rd Party"/>
    <m/>
    <s v="Structure Only"/>
    <m/>
    <s v="Fire Dept"/>
    <m/>
    <s v="Overhead"/>
    <m/>
    <x v="0"/>
    <m/>
    <m/>
    <m/>
    <m/>
    <m/>
    <m/>
    <s v=" "/>
    <m/>
    <m/>
    <m/>
    <m/>
    <m/>
    <m/>
    <m/>
    <m/>
    <m/>
    <m/>
    <m/>
    <m/>
    <m/>
    <m/>
    <m/>
    <m/>
    <m/>
    <m/>
    <m/>
    <m/>
    <m/>
    <m/>
    <m/>
    <m/>
    <m/>
    <m/>
    <m/>
    <m/>
    <m/>
    <m/>
    <m/>
    <m/>
    <m/>
    <m/>
    <m/>
    <m/>
    <m/>
    <m/>
    <m/>
    <m/>
    <m/>
    <m/>
    <m/>
    <m/>
    <m/>
    <m/>
    <m/>
  </r>
  <r>
    <x v="255"/>
    <s v="B1HE"/>
    <s v="3 - QC Complete"/>
    <d v="2021-04-28T00:00:00"/>
    <d v="2021-05-06T00:00:00"/>
    <x v="234"/>
    <s v="\\fxshare-nas05\quotashare-fs01\ESA\5 - Ignition Tracking\2021_Ignition_QC_Folders\20210426_1334838_21-0053485_nan_T005274566"/>
    <s v=" "/>
    <s v="Y"/>
    <s v="B1HE"/>
    <s v="updated outage time, lat long"/>
    <d v="2021-04-28T00:00:00"/>
    <s v="KRJ7"/>
    <x v="3"/>
    <d v="2021-05-21T00:00:00"/>
    <d v="2021-05-21T00:00:00"/>
    <m/>
    <m/>
    <m/>
    <m/>
    <m/>
    <m/>
    <m/>
    <m/>
    <s v="Y"/>
    <d v="2021-04-28T00:00:00"/>
    <d v="2021-04-28T00:00:00"/>
    <s v="JJSX"/>
    <s v="email"/>
    <s v="Requested photos and additional info"/>
    <m/>
    <s v=" "/>
    <x v="36"/>
    <s v="17:53"/>
    <d v="2021-04-26T00:00:00"/>
    <d v="1899-12-30T17:46:00"/>
    <s v="FAS"/>
    <s v="N"/>
    <s v="N"/>
    <n v="1334838"/>
    <s v="21-0053485"/>
    <m/>
    <s v="T005274566"/>
    <n v="120887399"/>
    <m/>
    <m/>
    <s v="PG&amp;E_440_IGNITION_20210426_1.jpg"/>
    <s v=" "/>
    <x v="2"/>
    <x v="0"/>
    <s v="Y"/>
    <s v="Y"/>
    <s v="On April 26th, 2021 at 1753 hours, a PG&amp;E Troubleman was dispatched to the Las Positas 2108 21 kv Distribution Circuit on Arroyo Rd, South of Wetmore Rd, Livermore in response to a Complete out-3 Phase tag. Initial analysis indicates a PG&amp;E equipment failure caused the ignition. The connector on the high side jumper came loose causing the jumper to contact the transformer can and go to ground. The contact resulted in a burned hole in the transformer which caught fire and spilled hot, burning oil onto the ground and caused a vegetation fire beneath the pole. A second fire occurred as a result of one phase of primary conductor to separate from the pole and fall to the ground. Upon the conductor failure it created an outage for 43 customers. The ensuing fire was approximately 3 meters - 0.25 Acres in size and was extinguished by Alameda County Fire Department before the Troubleman had arrived. A PG&amp;E crew was dispatched to repair the damaged conductor and replace the failed transformer. The repairs were made, and all customers were restored on April 27th, 2021 at 0432 hours."/>
    <s v="PG&amp;E"/>
    <s v="Vegetation"/>
    <s v="D"/>
    <s v="D"/>
    <s v="&lt;3 meters of linear travel"/>
    <m/>
    <m/>
    <m/>
    <m/>
    <x v="0"/>
    <x v="4"/>
    <x v="4"/>
    <s v="N"/>
    <s v="Overhead"/>
    <s v="Primary"/>
    <s v="Jumper"/>
    <s v="Conductor, CGC: 316346041658 "/>
    <s v="CIRCUIT ID: 014402108, CGC: 316346041658, POLE SAP: 103520995"/>
    <s v=" "/>
    <x v="1"/>
    <n v="37.637138499999999"/>
    <n v="-121.76282999999999"/>
    <s v="Alameda"/>
    <x v="217"/>
    <n v="21000"/>
    <m/>
    <s v="Alameda County FD"/>
    <s v="Urban"/>
    <m/>
    <m/>
    <n v="530"/>
    <m/>
    <s v="N"/>
    <s v="N"/>
    <m/>
    <m/>
    <s v="2021-04-27"/>
    <m/>
    <m/>
    <m/>
    <m/>
    <m/>
    <m/>
    <m/>
    <m/>
    <m/>
    <m/>
    <m/>
    <m/>
    <m/>
    <m/>
    <m/>
    <m/>
    <m/>
    <m/>
    <m/>
    <s v=" "/>
    <s v="MISSION"/>
    <s v="LIVERMORE 03"/>
    <s v="17:53"/>
    <s v="04/26/2021"/>
    <s v="1334838"/>
    <s v="T005274566"/>
    <n v="5040"/>
    <s v="ARROYO RD"/>
    <x v="21"/>
    <n v="37.644489999999998"/>
    <n v="-121.76793000000001"/>
    <s v="M3TJJSX"/>
    <s v="STEWART, JOHN"/>
    <n v="14402108"/>
    <s v="20210426 19:07"/>
    <n v="9002"/>
    <m/>
    <s v="Pole fire at OD bank pole.  Replace OD bank w/ 10 KVA &amp; 15 KVA.  Bank has secondary riser that was burned 3' below TX.  Primary wire down, 2 spans, 1 wire  #4 Str Cu, bring 150' of wire.  Pole needs to be refarmed for cutouts, currently Tri-kit.  Traffic control and Hazmat Crew needed."/>
    <s v="Y"/>
    <m/>
    <m/>
    <s v="37.6370200,-121.7625417,149.500000,3D"/>
    <m/>
    <m/>
    <m/>
    <s v="Alameda County FD"/>
    <n v="103520995"/>
    <s v="N"/>
    <s v="Y"/>
    <m/>
    <s v="Clear"/>
    <m/>
    <s v="County Land"/>
    <m/>
    <s v="Calm"/>
    <m/>
    <s v="Vegetation"/>
    <m/>
    <s v="3 meters - 0.25 Acres"/>
    <m/>
    <s v="Fire Dept"/>
    <m/>
    <s v="Overhead"/>
    <m/>
    <x v="0"/>
    <m/>
    <m/>
    <m/>
    <s v="FIRE, POLE"/>
    <s v="TRANSFORMER (OH)"/>
    <s v="N"/>
    <s v=" "/>
    <s v="Unplanned"/>
    <s v="Mission"/>
    <s v="Livermore"/>
    <s v="014402108, LAS POSITAS-2108"/>
    <s v="21-0053485"/>
    <s v="Unplanned"/>
    <s v="Clear;32-90 F"/>
    <s v="43"/>
    <s v="27778"/>
    <s v="NO"/>
    <s v="Line to Ground"/>
    <s v="Sustained"/>
    <s v="No"/>
    <s v="MR182"/>
    <s v="OH"/>
    <s v="Line Recloser"/>
    <s v="1334838"/>
    <s v="Pole-Wood, Broken, wire on ground"/>
    <s v="C PH &amp; GRD TGT"/>
    <s v="04/26/21 19:24"/>
    <s v=" "/>
    <s v="ARROYO RD. 1/P/S/O WETMORE"/>
    <s v="POLE#110512209"/>
    <s v=" "/>
    <s v=" "/>
    <s v=" "/>
    <s v="No"/>
    <s v="Equipment Failure/Involved, Fire, pole"/>
    <s v=" "/>
    <s v="No"/>
    <s v="2"/>
    <s v="31"/>
    <m/>
    <m/>
    <m/>
    <m/>
    <m/>
    <m/>
    <m/>
    <m/>
    <m/>
    <m/>
    <m/>
    <m/>
    <m/>
    <m/>
    <m/>
  </r>
  <r>
    <x v="256"/>
    <s v="B1HE"/>
    <s v="3 - QC Complete"/>
    <d v="2021-05-06T00:00:00"/>
    <d v="2021-05-06T00:00:00"/>
    <x v="235"/>
    <s v="\\fxshare-nas05\quotashare-fs01\ESA\5 - Ignition Tracking\2021_Ignition_QC_Folders\20210426_1334651_21-0053327_nan_T005274314"/>
    <s v=" "/>
    <s v="Y"/>
    <s v="B1HE"/>
    <s v="Updated outage time, updated LAT, LONG"/>
    <d v="2021-05-04T00:00:00"/>
    <m/>
    <x v="0"/>
    <m/>
    <m/>
    <m/>
    <m/>
    <m/>
    <m/>
    <m/>
    <m/>
    <m/>
    <m/>
    <s v="Y"/>
    <d v="2021-05-04T00:00:00"/>
    <d v="2021-05-04T00:00:00"/>
    <s v="r4wm"/>
    <s v="email"/>
    <s v="Requested photos and additional info"/>
    <m/>
    <s v=" "/>
    <x v="36"/>
    <s v="13:35"/>
    <d v="2021-04-26T00:00:00"/>
    <d v="1899-12-30T13:33:00"/>
    <s v="FAS"/>
    <s v="N"/>
    <s v="N"/>
    <n v="1334651"/>
    <s v="21-0053327"/>
    <m/>
    <s v="T005274314"/>
    <m/>
    <m/>
    <m/>
    <m/>
    <s v=" "/>
    <x v="0"/>
    <x v="2"/>
    <s v="Y"/>
    <s v="N"/>
    <s v="Structure fire, not attributable to PG&amp;E. On April 26th, 2021 at 1335 hours, a PG&amp;E Troubleman was dispatched to the Bolinas 1101 12 kv Distribution Circuit on Iris Rd near Elm Rd, Bolinas in response to a Wire down outage tag. Initial analysis indicates a customer’s temp weatherhead attachment failed and fell over while under construction causing an outage and igniting a fire which burned the side of the house. The weatherhead pipe bent over and caused the service wire from the panel to the weatherhead to fail igniting the fire. Upon the temporary weatherhead connection falling down, it created an outage at the fuse level creating an outage for 9 customers. The ensuing fire was approximately 1 meter in size, affected only the siding on the customers home and was extinguished by Bolinas Fire Department. According to the responding troubleman this failure was caused by customer equipment."/>
    <s v="PG&amp;E"/>
    <s v="Other"/>
    <m/>
    <s v="D"/>
    <s v="&lt;3 meters of linear travel"/>
    <m/>
    <m/>
    <m/>
    <m/>
    <x v="3"/>
    <x v="1"/>
    <x v="1"/>
    <s v="N"/>
    <s v="Overhead"/>
    <m/>
    <m/>
    <s v="Secondary Service wire"/>
    <m/>
    <s v=" "/>
    <x v="0"/>
    <n v="37.899928557400003"/>
    <n v="-122.7009557113"/>
    <s v="Marin"/>
    <x v="218"/>
    <n v="12000"/>
    <m/>
    <s v="Bolinas FD"/>
    <s v="Conifer Forest"/>
    <m/>
    <m/>
    <m/>
    <m/>
    <s v="N"/>
    <s v="N"/>
    <m/>
    <m/>
    <s v="2021-04-26"/>
    <m/>
    <m/>
    <m/>
    <m/>
    <m/>
    <m/>
    <m/>
    <m/>
    <m/>
    <m/>
    <m/>
    <m/>
    <m/>
    <m/>
    <m/>
    <m/>
    <m/>
    <m/>
    <m/>
    <s v=" "/>
    <s v="NORTH BAY"/>
    <s v="SAN RAFAEL 01"/>
    <s v="13:35"/>
    <s v="04/26/2021"/>
    <s v="1334651"/>
    <s v="T005274314"/>
    <n v="231"/>
    <s v="ALDER DR"/>
    <x v="130"/>
    <n v="37.900399999999998"/>
    <n v="-122.70141"/>
    <s v="N2TR4WM"/>
    <s v="WALTER, RYAN"/>
    <n v="42261101"/>
    <s v="20210426 15:08"/>
    <n v="9002"/>
    <m/>
    <s v="Service burned down, blew line fuses instead of tx fuses"/>
    <s v="Y"/>
    <n v="1"/>
    <s v="\\fxshare-nas05\quotashare-fs01\ESA\5 - Ignition Tracking\Fire_Tab_Attachment_Files"/>
    <s v="37.9105550,-122.6980033,43.300000,2D"/>
    <m/>
    <m/>
    <s v="Customer weatherhead fell over, fire started in meter panel, burned down service"/>
    <s v="Bolinas FD"/>
    <m/>
    <s v="N"/>
    <s v="Y"/>
    <m/>
    <s v="Clear"/>
    <m/>
    <s v="Private Land"/>
    <m/>
    <s v="Light"/>
    <m/>
    <s v="PG&amp;E Equipment"/>
    <m/>
    <s v="Structure Only"/>
    <m/>
    <s v="Fire Dept"/>
    <m/>
    <s v="Overhead"/>
    <m/>
    <x v="0"/>
    <m/>
    <m/>
    <m/>
    <s v="PATROL-FOUND NOTHING"/>
    <m/>
    <s v="N"/>
    <s v=" "/>
    <s v="Unplanned"/>
    <s v="North Bay"/>
    <s v="North Bay"/>
    <s v="042261101, BOLINAS-1101"/>
    <s v="21-0053327"/>
    <s v="Unplanned"/>
    <s v="Clear;32-90 F"/>
    <s v="9"/>
    <s v="432"/>
    <s v="NO"/>
    <s v="Line to Line"/>
    <s v="Sustained"/>
    <s v="No"/>
    <s v="7139"/>
    <s v="OH"/>
    <s v="Fuse"/>
    <s v="1334651"/>
    <s v="Secondary, Burned/flashed"/>
    <s v=" "/>
    <s v=" "/>
    <s v=" "/>
    <s v="S/E CORNER IRIS &amp; ELM., BOLINAS"/>
    <s v="230 IRIS RD./OCEAN PARKWAY,BOLINAS"/>
    <s v=" "/>
    <s v=" "/>
    <s v=" "/>
    <s v="No"/>
    <s v="Equipment Failure/Involved, Overhead"/>
    <s v=" "/>
    <s v="No"/>
    <s v=" "/>
    <s v=" "/>
    <m/>
    <m/>
    <m/>
    <m/>
    <m/>
    <m/>
    <m/>
    <m/>
    <m/>
    <m/>
    <m/>
    <m/>
    <m/>
    <m/>
    <m/>
  </r>
  <r>
    <x v="257"/>
    <s v="S7RM"/>
    <s v="3 - QC Complete"/>
    <d v="2021-04-30T00:00:00"/>
    <d v="2021-04-30T00:00:00"/>
    <x v="236"/>
    <s v="\\fxshare-nas05\quotashare-fs01\ESA\5 - Ignition Tracking\2021_Ignition_QC_Folders\20210426_1334314_21-0053158_nan_T005273789"/>
    <s v=" "/>
    <m/>
    <m/>
    <m/>
    <m/>
    <m/>
    <x v="0"/>
    <m/>
    <m/>
    <m/>
    <m/>
    <m/>
    <m/>
    <m/>
    <m/>
    <m/>
    <m/>
    <m/>
    <m/>
    <m/>
    <m/>
    <m/>
    <m/>
    <m/>
    <s v=" "/>
    <x v="36"/>
    <d v="1899-12-30T07:34:00"/>
    <d v="2021-04-26T00:00:00"/>
    <d v="1899-12-30T01:53:00"/>
    <s v="FAS"/>
    <s v="N"/>
    <s v="N"/>
    <s v="1334314"/>
    <s v="21-0053158"/>
    <m/>
    <s v="T005273789"/>
    <n v="120884359"/>
    <m/>
    <m/>
    <m/>
    <s v=" "/>
    <x v="0"/>
    <x v="0"/>
    <s v="N"/>
    <s v="N"/>
    <s v="On April 26th, 2021 at 07:56 hrs. a PG &amp; E Troubleman was dispatched to the Smyrna 1105 12 KV Distribution circuit near Scofield Rd. in the town of Smyrna in response to reports of a pole top burned off with a wire and cross arm hanging from the pole and in close contact with the ground.  This incident occured during a strong wind and rain event.  There was an ensuing fire which was confined to the pole top and did not extend into the surrounding vegetation.  The fire was self-extinguished, there was no fire department response and no reports of any injuries.  Initial analysis indicates that tracking due to the rain event caused the pole top to burn just above the transformer causing the pole top to fall with the wires hanging close to the ground.  (see attached photo in shared file.) An EC tag was created for this ignition and the work is in progress for a PG &amp; E crew to replace the pole, crossarms and cutouts at SAP pole # 103893379 associated with this storm event. "/>
    <s v="PG&amp;E"/>
    <s v="Other"/>
    <s v="D"/>
    <s v="D"/>
    <s v="Structure-PG&amp;E only"/>
    <s v="Limited to pole. "/>
    <m/>
    <m/>
    <m/>
    <x v="0"/>
    <x v="0"/>
    <x v="0"/>
    <s v="N"/>
    <s v="Overhead"/>
    <s v="Primary"/>
    <s v="Pole"/>
    <s v="Pole, crossar, cutouts, "/>
    <s v="Circuit ID: 253551105, SAP # 103893379"/>
    <s v=" "/>
    <x v="0"/>
    <s v="35.7685233"/>
    <s v="-119.4012733"/>
    <s v="Kern"/>
    <x v="219"/>
    <n v="12000"/>
    <m/>
    <s v="Self Extinguished"/>
    <s v="Agriculture"/>
    <m/>
    <m/>
    <m/>
    <m/>
    <s v="N"/>
    <s v="N"/>
    <m/>
    <m/>
    <s v="2021-04-26"/>
    <m/>
    <m/>
    <m/>
    <m/>
    <m/>
    <m/>
    <m/>
    <m/>
    <m/>
    <m/>
    <m/>
    <m/>
    <m/>
    <m/>
    <m/>
    <m/>
    <m/>
    <m/>
    <m/>
    <s v=" "/>
    <s v="KERN"/>
    <s v="WASCO 02"/>
    <s v="07:56"/>
    <s v="04/26/2021"/>
    <s v="1334314"/>
    <s v="T005273789"/>
    <s v="UNKNOWN"/>
    <s v="NORTH OF 155 HWY ABOUT"/>
    <x v="131"/>
    <n v="35.768650000000001"/>
    <n v="-119.40136"/>
    <s v="K1TTJBU"/>
    <s v="BRAUER, TRAVIS"/>
    <n v="253551105"/>
    <s v="20210426 11:40"/>
    <n v="9110"/>
    <m/>
    <s v="POLE TP BURNT OFF AT TOP BOLT OF TX. WIRE DOWN"/>
    <s v="Y"/>
    <n v="2"/>
    <s v="\\fxshare-nas05\quotashare-fs01\ESA\5 - Ignition Tracking\Fire_Tab_Attachment_Files"/>
    <s v="35.7685233,-119.4012733,61.600000,3D"/>
    <m/>
    <m/>
    <m/>
    <m/>
    <m/>
    <s v="N"/>
    <s v="Y"/>
    <m/>
    <s v="Rain"/>
    <m/>
    <s v="PG&amp;E Only"/>
    <m/>
    <s v="Calm"/>
    <m/>
    <s v="PG&amp;E Equipment"/>
    <m/>
    <s v="Structure Only"/>
    <m/>
    <s v="Self Extinguished"/>
    <m/>
    <s v="Overhead"/>
    <m/>
    <x v="1"/>
    <s v="PHOTOS"/>
    <s v="PG&amp;E Employee"/>
    <m/>
    <s v="FIRE, POLE"/>
    <s v="POLE-WOOD"/>
    <s v="N"/>
    <s v=" "/>
    <s v="Unplanned"/>
    <s v="Kern"/>
    <s v="Kern"/>
    <s v="253551105, SMYRNA-1105"/>
    <s v="21-0053158"/>
    <s v="Unplanned"/>
    <s v="Strong Winds;32-90 F"/>
    <s v="1"/>
    <s v=" "/>
    <s v="YES"/>
    <s v=" "/>
    <s v="Sustained"/>
    <s v="No"/>
    <s v="490415"/>
    <s v="OH"/>
    <s v="Fuse"/>
    <s v="1334314"/>
    <s v="Pole-Wood, Burned/flashed"/>
    <s v=" "/>
    <s v="04/26/21 11:43"/>
    <s v=" "/>
    <s v="9/SP/N GARCES &amp; SCOFIELD ON W/SIDE"/>
    <s v="METER 1010435202"/>
    <s v=" "/>
    <s v=" "/>
    <s v=" "/>
    <s v="No"/>
    <s v="Equipment Failure/Involved, Fire, pole"/>
    <s v=" "/>
    <s v="No"/>
    <s v=" "/>
    <s v=" "/>
    <m/>
    <m/>
    <m/>
    <m/>
    <m/>
    <m/>
    <m/>
    <m/>
    <m/>
    <m/>
    <m/>
    <m/>
    <m/>
    <m/>
    <m/>
  </r>
  <r>
    <x v="258"/>
    <s v="AGFC"/>
    <s v="2 - QC In Progress"/>
    <m/>
    <m/>
    <x v="237"/>
    <s v="\\fxshare-nas05\quotashare-fs01\ESA\5 - Ignition Tracking\2021_Ignition_QC_Folders\20210426_1333846_21-0053089_nan_T005273779"/>
    <s v=" "/>
    <m/>
    <m/>
    <m/>
    <m/>
    <m/>
    <x v="0"/>
    <m/>
    <m/>
    <m/>
    <m/>
    <m/>
    <m/>
    <m/>
    <m/>
    <m/>
    <m/>
    <m/>
    <m/>
    <m/>
    <m/>
    <m/>
    <m/>
    <m/>
    <s v=" "/>
    <x v="36"/>
    <s v="07:46"/>
    <d v="2021-04-26T00:00:00"/>
    <s v="07:46"/>
    <s v="FAS"/>
    <s v="N"/>
    <s v="N"/>
    <s v="1333846"/>
    <s v="21-0053089"/>
    <m/>
    <s v="T005273779"/>
    <m/>
    <m/>
    <m/>
    <m/>
    <s v=" "/>
    <x v="0"/>
    <x v="0"/>
    <s v="N"/>
    <s v="N"/>
    <m/>
    <s v="PG&amp;E"/>
    <s v="Other"/>
    <s v="D"/>
    <m/>
    <s v="Structure-only"/>
    <m/>
    <m/>
    <m/>
    <m/>
    <x v="0"/>
    <x v="0"/>
    <x v="0"/>
    <m/>
    <s v="Overhead"/>
    <s v="Primary"/>
    <s v="Pole"/>
    <m/>
    <m/>
    <s v=" "/>
    <x v="0"/>
    <n v="35.388545000000001"/>
    <n v="-119.25579999999999"/>
    <s v="Kern"/>
    <x v="220"/>
    <n v="12000"/>
    <m/>
    <s v="Self Extinguished"/>
    <s v="Agriculture"/>
    <m/>
    <m/>
    <m/>
    <m/>
    <s v="N"/>
    <s v="N"/>
    <m/>
    <m/>
    <s v="2021-04-26"/>
    <m/>
    <m/>
    <m/>
    <m/>
    <m/>
    <m/>
    <m/>
    <m/>
    <m/>
    <m/>
    <m/>
    <m/>
    <m/>
    <m/>
    <m/>
    <m/>
    <m/>
    <m/>
    <m/>
    <s v=" "/>
    <s v="KERN"/>
    <s v="WASCO 02"/>
    <s v="07:46"/>
    <s v="04/26/2021"/>
    <s v="1333846"/>
    <s v="T005273779"/>
    <n v="22808"/>
    <s v="ACARI RD"/>
    <x v="132"/>
    <n v="35.389330000000001"/>
    <n v="-119.25251"/>
    <s v="K1TJPBP"/>
    <s v="BARNACHIA, J.P."/>
    <n v="254561103"/>
    <s v="20210426 10:51"/>
    <n v="9110"/>
    <m/>
    <s v="Found 2 of 2 blown at FUCO 18140. Found burnt off pole top at pole SAP ID 100202015. Opened vreticle jumpers north &amp; isolated trouble location. Also removed service drop hazard on idle facilities at TX CGC 516261769010. Closed FUCO 18140 &amp; checked voltage OK. Created EC tag to have repairs made. Notified supervisor."/>
    <s v="Y"/>
    <n v="3"/>
    <s v="\\fxshare-nas05\quotashare-fs01\ESA\5 - Ignition Tracking\Fire_Tab_Attachment_Files"/>
    <m/>
    <n v="35.388545000000001"/>
    <n v="-119.25579999999999"/>
    <m/>
    <m/>
    <m/>
    <s v="N"/>
    <s v="Y"/>
    <m/>
    <s v="Rain"/>
    <m/>
    <s v="PG&amp;E Only"/>
    <m/>
    <s v="Calm"/>
    <m/>
    <s v="PG&amp;E Equipment"/>
    <m/>
    <s v="Structure Only"/>
    <m/>
    <s v="Self Extinguished"/>
    <m/>
    <s v="Overhead"/>
    <m/>
    <x v="0"/>
    <m/>
    <m/>
    <m/>
    <s v="OVERHEAD"/>
    <s v="POLE-WOOD"/>
    <s v="N"/>
    <s v=" "/>
    <s v="Unplanned"/>
    <s v="Kern"/>
    <s v="Kern"/>
    <s v="254561103, TUPMAN-1103"/>
    <s v="21-0053089"/>
    <s v="Unplanned"/>
    <s v="Strong Winds;32-90 F"/>
    <s v="32"/>
    <s v="10368"/>
    <s v="YES"/>
    <s v="Line to Ground"/>
    <s v="Sustained"/>
    <s v="No"/>
    <s v="18140"/>
    <s v="OH"/>
    <s v="Fuse"/>
    <s v="1333846"/>
    <s v="Pole-Wood, Burned/flashed"/>
    <s v=" "/>
    <s v="04/26/21 09:14"/>
    <s v=" "/>
    <s v="E/SI ENOS LN N/O HWY 58 (ROSEDALE HWY)"/>
    <s v="5162611 68974"/>
    <s v=" "/>
    <s v="BURNT POLE TOP   XARM HANGING BY TIE WIRE"/>
    <s v=" "/>
    <s v="No"/>
    <s v="Equipment Failure/Involved, Fire, pole"/>
    <s v=" "/>
    <s v="No"/>
    <s v=" "/>
    <s v=" "/>
    <m/>
    <m/>
    <m/>
    <m/>
    <m/>
    <m/>
    <m/>
    <m/>
    <m/>
    <m/>
    <m/>
    <m/>
    <m/>
    <m/>
    <m/>
  </r>
  <r>
    <x v="259"/>
    <s v="AGFC"/>
    <s v="3 - QC Complete"/>
    <d v="2021-04-26T00:00:00"/>
    <d v="2021-04-26T00:00:00"/>
    <x v="238"/>
    <s v="\\fxshare-nas05\quotashare-fs01\ESA\5 - Ignition Tracking\2021_Ignition_QC_Folders\20210426_nan_nan_nan_6265169592"/>
    <s v=" "/>
    <m/>
    <m/>
    <m/>
    <m/>
    <m/>
    <x v="0"/>
    <m/>
    <m/>
    <m/>
    <m/>
    <m/>
    <m/>
    <m/>
    <m/>
    <m/>
    <m/>
    <m/>
    <m/>
    <m/>
    <m/>
    <m/>
    <m/>
    <m/>
    <s v=" "/>
    <x v="36"/>
    <s v="05:25"/>
    <m/>
    <m/>
    <s v="FAS"/>
    <s v="N"/>
    <s v="N"/>
    <m/>
    <m/>
    <m/>
    <n v="6265169592"/>
    <m/>
    <m/>
    <m/>
    <m/>
    <s v=" "/>
    <x v="0"/>
    <x v="2"/>
    <s v="N"/>
    <s v="N"/>
    <s v="Structure fire, not attributable to PG&amp;E. Fire under mobile home."/>
    <s v="Not PG&amp;E"/>
    <s v="Building"/>
    <m/>
    <m/>
    <s v="&lt;0.25"/>
    <m/>
    <m/>
    <m/>
    <m/>
    <x v="3"/>
    <x v="1"/>
    <x v="1"/>
    <m/>
    <s v="Overhead"/>
    <m/>
    <m/>
    <m/>
    <m/>
    <s v=" "/>
    <x v="0"/>
    <n v="36.986823000000001"/>
    <n v="-120.559608"/>
    <s v="Fresno"/>
    <x v="221"/>
    <n v="12000"/>
    <m/>
    <s v="Fresno County FD"/>
    <s v="Agriculture"/>
    <m/>
    <m/>
    <m/>
    <m/>
    <s v="N"/>
    <s v="N"/>
    <m/>
    <m/>
    <s v="2021-04-26"/>
    <m/>
    <m/>
    <m/>
    <m/>
    <m/>
    <m/>
    <m/>
    <m/>
    <m/>
    <m/>
    <m/>
    <m/>
    <m/>
    <m/>
    <m/>
    <m/>
    <m/>
    <m/>
    <m/>
    <s v=" "/>
    <s v="YOSEMITE"/>
    <s v="LOS BANOS 02"/>
    <s v="05:25"/>
    <s v="04/26/2021"/>
    <m/>
    <n v="6265169592"/>
    <n v="17311"/>
    <s v="N GALVEZ RD"/>
    <x v="8"/>
    <n v="36.991652999999999"/>
    <n v="-120.554452"/>
    <s v="Y6TRKS8"/>
    <s v="STEWART, ROD"/>
    <n v="255371115"/>
    <s v="20210426 06:50"/>
    <n v="1121"/>
    <m/>
    <s v="fire under mobile home"/>
    <s v="Y"/>
    <m/>
    <m/>
    <m/>
    <n v="36.986823000000001"/>
    <n v="-120.559608"/>
    <m/>
    <s v="fresno county fireball"/>
    <m/>
    <s v="N"/>
    <s v="N"/>
    <s v="N"/>
    <s v="Rain"/>
    <m/>
    <s v="Structures"/>
    <m/>
    <s v="Calm"/>
    <m/>
    <s v="Unknown"/>
    <m/>
    <s v="Structure Only"/>
    <m/>
    <s v="Cal Fire"/>
    <m/>
    <s v="Overhead"/>
    <m/>
    <x v="0"/>
    <m/>
    <m/>
    <m/>
    <m/>
    <m/>
    <m/>
    <s v=" "/>
    <m/>
    <m/>
    <m/>
    <m/>
    <m/>
    <m/>
    <m/>
    <m/>
    <m/>
    <m/>
    <m/>
    <m/>
    <m/>
    <m/>
    <m/>
    <m/>
    <m/>
    <m/>
    <m/>
    <m/>
    <m/>
    <m/>
    <m/>
    <m/>
    <m/>
    <m/>
    <m/>
    <m/>
    <m/>
    <m/>
    <m/>
    <m/>
    <m/>
    <m/>
    <m/>
    <m/>
    <m/>
    <m/>
    <m/>
    <m/>
    <m/>
    <m/>
    <m/>
    <m/>
    <m/>
    <m/>
    <m/>
  </r>
  <r>
    <x v="260"/>
    <s v="CFMD"/>
    <s v="2 - QC In Progress"/>
    <m/>
    <m/>
    <x v="239"/>
    <s v="\\fxshare-nas05\quotashare-fs01\ESA\5 - Ignition Tracking\2021_Ignition_QC_Folders\20210426_nan_nan_nan_4949429"/>
    <s v=" "/>
    <m/>
    <m/>
    <m/>
    <m/>
    <m/>
    <x v="0"/>
    <m/>
    <m/>
    <m/>
    <m/>
    <m/>
    <m/>
    <m/>
    <m/>
    <m/>
    <m/>
    <m/>
    <m/>
    <m/>
    <m/>
    <m/>
    <m/>
    <m/>
    <s v=" "/>
    <x v="36"/>
    <s v="04:55"/>
    <m/>
    <m/>
    <s v="FAS"/>
    <s v="N"/>
    <s v="N"/>
    <m/>
    <m/>
    <m/>
    <n v="4949429"/>
    <m/>
    <m/>
    <m/>
    <m/>
    <s v=" "/>
    <x v="0"/>
    <x v="0"/>
    <s v="Y"/>
    <s v="N"/>
    <m/>
    <s v="PG&amp;E"/>
    <s v="Other"/>
    <s v="D"/>
    <m/>
    <s v="&lt;3 meters of linear travel"/>
    <m/>
    <m/>
    <m/>
    <m/>
    <x v="0"/>
    <x v="4"/>
    <x v="3"/>
    <m/>
    <s v="Overhead"/>
    <s v="Primary"/>
    <s v="Conductor - Primary"/>
    <m/>
    <m/>
    <s v=" "/>
    <x v="0"/>
    <s v="36.5894283"/>
    <s v="-121.6050267"/>
    <s v="Monterey"/>
    <x v="157"/>
    <n v="12000"/>
    <m/>
    <s v="CDF"/>
    <s v="Herbaceous"/>
    <m/>
    <m/>
    <m/>
    <m/>
    <s v="N"/>
    <s v="N"/>
    <m/>
    <m/>
    <s v="2021-04-26"/>
    <m/>
    <m/>
    <m/>
    <m/>
    <m/>
    <m/>
    <m/>
    <m/>
    <m/>
    <m/>
    <m/>
    <m/>
    <m/>
    <m/>
    <m/>
    <m/>
    <m/>
    <m/>
    <m/>
    <s v=" "/>
    <s v="CENTRAL COAST"/>
    <s v="SALINAS 04"/>
    <s v="04:55"/>
    <s v="04/26/2021"/>
    <m/>
    <n v="4949429"/>
    <s v="UNKNOWN"/>
    <s v="PREMISES DO NOT CHANGE"/>
    <x v="27"/>
    <n v="36.603572"/>
    <n v="-121.410386"/>
    <s v="C4TR1D3"/>
    <s v="DANIELI, DICK"/>
    <m/>
    <s v="20210426 07:31"/>
    <n v="1260"/>
    <m/>
    <s v="wire down"/>
    <s v="Y"/>
    <n v="2"/>
    <s v="\\fxshare-nas05\quotashare-fs01\ESA\5 - Ignition Tracking\Fire_Tab_Attachment_Files"/>
    <s v="36.5894283,-121.6050267,34.800000,3D"/>
    <m/>
    <m/>
    <m/>
    <s v="cdf"/>
    <n v="120173335"/>
    <s v="Y"/>
    <s v="Y"/>
    <s v="Y"/>
    <s v="Rain"/>
    <m/>
    <s v="Private Land"/>
    <m/>
    <s v="Calm"/>
    <m/>
    <s v="PG&amp;E Equipment"/>
    <m/>
    <s v="&lt; 1 meter"/>
    <m/>
    <s v="Fire Dept"/>
    <m/>
    <s v="Overhead"/>
    <m/>
    <x v="0"/>
    <m/>
    <m/>
    <m/>
    <m/>
    <m/>
    <m/>
    <s v=" "/>
    <m/>
    <m/>
    <m/>
    <m/>
    <m/>
    <m/>
    <m/>
    <m/>
    <m/>
    <m/>
    <m/>
    <m/>
    <m/>
    <m/>
    <m/>
    <m/>
    <m/>
    <m/>
    <m/>
    <m/>
    <m/>
    <m/>
    <m/>
    <m/>
    <m/>
    <m/>
    <m/>
    <m/>
    <m/>
    <m/>
    <m/>
    <m/>
    <m/>
    <m/>
    <m/>
    <m/>
    <m/>
    <m/>
    <m/>
    <m/>
    <m/>
    <m/>
    <m/>
    <m/>
    <m/>
    <m/>
    <m/>
  </r>
  <r>
    <x v="261"/>
    <s v="S7RM"/>
    <s v="3 - QC Complete"/>
    <d v="2021-05-17T00:00:00"/>
    <d v="2021-05-17T00:00:00"/>
    <x v="240"/>
    <s v="\\fxshare-nas05\quotashare-fs01\ESA\5 - Ignition Tracking\2021_Ignition_QC_Folders\20210426_1333826_21-0052981_nan_T005273617"/>
    <s v=" "/>
    <m/>
    <m/>
    <m/>
    <m/>
    <m/>
    <x v="0"/>
    <m/>
    <m/>
    <m/>
    <m/>
    <m/>
    <m/>
    <m/>
    <m/>
    <m/>
    <m/>
    <m/>
    <m/>
    <m/>
    <m/>
    <m/>
    <m/>
    <m/>
    <s v=" "/>
    <x v="36"/>
    <d v="1899-12-30T03:37:00"/>
    <d v="2021-04-26T00:00:00"/>
    <d v="1899-12-30T03:36:00"/>
    <s v="FAS"/>
    <s v="N"/>
    <s v="N"/>
    <s v="1333826"/>
    <s v="21-0052981"/>
    <m/>
    <s v="T005273617"/>
    <s v="120881757, 120885095"/>
    <m/>
    <m/>
    <m/>
    <s v=" "/>
    <x v="0"/>
    <x v="0"/>
    <s v="N"/>
    <s v="N"/>
    <s v="On April 26th, 2021 at 02:02 hrs. a PG &amp; E Troubleman was dispatched to the Gates 1106 12 KV Distribution circuit near Highway 33 in the City of Avenal in response to a report of pole fire.  This incident occurred in a Non-HFTD during a light rain condition.  The  responding Troubleman noted that Regulator R847 had flashed and burned causing a pole fire which was limited to PG &amp; E assets and was extinguished by the troubleman.  Initial analysis indicates that the regulator flashed and burned due to contact with a bird's nest.  The Transformer caught on fire and the troubleman took the unit off-line and made safe.  On April 27th, 2021 a PG &amp; E crew replaced the flashed 300KVA Transformer and replaced the broken  transformer bushings."/>
    <s v="PG&amp;E"/>
    <s v="Other"/>
    <s v="D"/>
    <s v="D"/>
    <s v="Structure-PG&amp;E only"/>
    <m/>
    <m/>
    <m/>
    <m/>
    <x v="9"/>
    <x v="2"/>
    <x v="9"/>
    <s v="N"/>
    <s v="Overhead"/>
    <s v="Primary"/>
    <s v="Voltage Regulator"/>
    <s v="Transformer, bushings"/>
    <s v="CGC: 416328427875, Regulator: R847"/>
    <s v=" "/>
    <x v="0"/>
    <n v="36.093775000000001"/>
    <n v="-120.24365830000001"/>
    <s v="Fresno"/>
    <x v="222"/>
    <n v="12000"/>
    <m/>
    <s v="Employee"/>
    <s v="Agriculture"/>
    <m/>
    <m/>
    <m/>
    <m/>
    <s v="N"/>
    <s v="N"/>
    <m/>
    <m/>
    <s v="2021-04-26"/>
    <m/>
    <m/>
    <m/>
    <m/>
    <m/>
    <m/>
    <m/>
    <m/>
    <m/>
    <m/>
    <m/>
    <m/>
    <m/>
    <m/>
    <m/>
    <m/>
    <m/>
    <m/>
    <m/>
    <s v=" "/>
    <s v="FRESNO"/>
    <s v="COALINGA 01"/>
    <s v="02:02"/>
    <s v="04/26/2021"/>
    <s v="1333826"/>
    <s v="T005273617"/>
    <s v="UNKNOWN"/>
    <s v="33 STREET"/>
    <x v="83"/>
    <n v="36.093775000000001"/>
    <n v="-120.24365830000001"/>
    <s v="F5TDAJL"/>
    <s v="JOHNSON, DEAN"/>
    <n v="253931106"/>
    <s v="20210426 06:12"/>
    <n v="9002"/>
    <m/>
    <s v="all restored except meter #1010416670 isolated and bypassed flashed reg R847 coe tag created"/>
    <s v="Y"/>
    <n v="2"/>
    <s v="\\fxshare-nas05\quotashare-fs01\ESA\5 - Ignition Tracking\Fire_Tab_Attachment_Files"/>
    <m/>
    <n v="36.093775000000001"/>
    <n v="-120.243658"/>
    <m/>
    <m/>
    <m/>
    <s v="N"/>
    <s v="Y"/>
    <m/>
    <s v="Rain"/>
    <m/>
    <s v="PG&amp;E Only"/>
    <m/>
    <s v="Light"/>
    <m/>
    <s v="Animal"/>
    <m/>
    <s v="Structure Only"/>
    <m/>
    <s v="Employee"/>
    <m/>
    <s v="Overhead"/>
    <m/>
    <x v="0"/>
    <m/>
    <m/>
    <m/>
    <s v="ANIMAL-OTHER"/>
    <s v="REGULATOR"/>
    <s v="N"/>
    <s v=""/>
    <s v="Unplanned"/>
    <s v="Fresno"/>
    <s v="Coalinga"/>
    <s v="253931106, GATES-1106"/>
    <s v="21-0052981"/>
    <s v="Unplanned"/>
    <s v="Clear;32-90 F"/>
    <s v="113"/>
    <s v="9605"/>
    <s v="YES"/>
    <s v="Line to Line"/>
    <s v="Sustained"/>
    <s v="No"/>
    <s v="99914"/>
    <s v="OH"/>
    <s v="Line Recloser"/>
    <s v="1333826"/>
    <s v="Regulator, Burned/flashed"/>
    <s v="A, B"/>
    <s v=" "/>
    <s v=" "/>
    <s v="BETWEEN N. GLENN AND SUTTER S/O JAYNE AVE"/>
    <s v="CGC# 416328427875; R847"/>
    <s v=" "/>
    <s v=" "/>
    <s v=" "/>
    <s v="No"/>
    <s v="Equipment Failure/Involved, Overhead"/>
    <s v=" "/>
    <s v="Yes"/>
    <s v="2"/>
    <s v="11"/>
    <m/>
    <m/>
    <m/>
    <m/>
    <m/>
    <m/>
    <m/>
    <m/>
    <m/>
    <m/>
    <m/>
    <m/>
    <m/>
    <m/>
    <s v=""/>
  </r>
  <r>
    <x v="262"/>
    <s v="AGFC"/>
    <s v="3 - QC Complete"/>
    <d v="2021-04-26T00:00:00"/>
    <d v="2021-04-26T00:00:00"/>
    <x v="241"/>
    <s v="\\fxshare-nas05\quotashare-fs01\ESA\5 - Ignition Tracking\2021_Ignition_QC_Folders\20210426_nan_nan_nan_1415784197"/>
    <s v=" "/>
    <m/>
    <m/>
    <m/>
    <m/>
    <m/>
    <x v="0"/>
    <m/>
    <m/>
    <m/>
    <m/>
    <m/>
    <m/>
    <m/>
    <m/>
    <m/>
    <m/>
    <m/>
    <m/>
    <m/>
    <m/>
    <m/>
    <m/>
    <m/>
    <s v=" "/>
    <x v="36"/>
    <s v="00:14"/>
    <m/>
    <m/>
    <s v="FAS"/>
    <s v="N"/>
    <s v="N"/>
    <m/>
    <m/>
    <m/>
    <n v="1415784197"/>
    <m/>
    <m/>
    <m/>
    <m/>
    <s v=" "/>
    <x v="0"/>
    <x v="2"/>
    <s v="N"/>
    <s v="N"/>
    <s v="Structure fire, not attributable to PG&amp;E. Meter pulled per fire chief request."/>
    <s v="Not PG&amp;E"/>
    <s v="Building"/>
    <m/>
    <m/>
    <s v="Structure-PG&amp;E only"/>
    <m/>
    <m/>
    <m/>
    <m/>
    <x v="3"/>
    <x v="1"/>
    <x v="1"/>
    <m/>
    <s v="Overhead"/>
    <m/>
    <m/>
    <m/>
    <m/>
    <s v=" "/>
    <x v="0"/>
    <s v="38.7426800"/>
    <s v="-121.1596483"/>
    <s v="Placer"/>
    <x v="223"/>
    <n v="12000"/>
    <m/>
    <s v="South Placer FD"/>
    <s v="Urban"/>
    <m/>
    <m/>
    <m/>
    <m/>
    <s v="N"/>
    <s v="N"/>
    <m/>
    <m/>
    <s v="2021-04-26"/>
    <m/>
    <m/>
    <m/>
    <m/>
    <m/>
    <m/>
    <m/>
    <m/>
    <m/>
    <m/>
    <m/>
    <m/>
    <m/>
    <m/>
    <m/>
    <m/>
    <m/>
    <m/>
    <m/>
    <s v=" "/>
    <s v="SIERRA"/>
    <s v="ROSEVILLE 01"/>
    <s v="00:14"/>
    <s v="04/26/2021"/>
    <m/>
    <n v="1415784197"/>
    <n v="7515"/>
    <s v="RED BUD RD"/>
    <x v="133"/>
    <n v="38.741799999999998"/>
    <n v="-121.160786"/>
    <s v="T1TMJJ4"/>
    <s v="JOHNSTON, MARTY"/>
    <n v="152571104"/>
    <s v="20210426 01:52"/>
    <n v="1121"/>
    <m/>
    <s v="fire chief wanted mtr pulled and plated.took mtr from premise."/>
    <s v="Y"/>
    <m/>
    <m/>
    <s v="38.7426800,-121.1596483,132.200000,3D"/>
    <m/>
    <m/>
    <m/>
    <s v="south placer FD"/>
    <m/>
    <s v="N"/>
    <s v="Y"/>
    <s v="N"/>
    <s v="Clear"/>
    <m/>
    <s v="Private Land"/>
    <m/>
    <s v="Calm"/>
    <m/>
    <s v="Other (Comments)"/>
    <s v="fire started in home"/>
    <s v="Structure Only"/>
    <m/>
    <s v="Fire Dept"/>
    <m/>
    <s v="Overhead"/>
    <m/>
    <x v="0"/>
    <m/>
    <m/>
    <m/>
    <m/>
    <m/>
    <m/>
    <s v=" "/>
    <m/>
    <m/>
    <m/>
    <m/>
    <m/>
    <m/>
    <m/>
    <m/>
    <m/>
    <m/>
    <m/>
    <m/>
    <m/>
    <m/>
    <m/>
    <m/>
    <m/>
    <m/>
    <m/>
    <m/>
    <m/>
    <m/>
    <m/>
    <m/>
    <m/>
    <m/>
    <m/>
    <m/>
    <m/>
    <m/>
    <m/>
    <m/>
    <m/>
    <m/>
    <m/>
    <m/>
    <m/>
    <m/>
    <m/>
    <m/>
    <m/>
    <m/>
    <m/>
    <m/>
    <m/>
    <m/>
    <m/>
  </r>
  <r>
    <x v="263"/>
    <s v="B1HE"/>
    <s v="3 - QC Complete"/>
    <d v="2021-04-30T00:00:00"/>
    <d v="2021-04-30T00:00:00"/>
    <x v="242"/>
    <s v="\\fxshare-nas05\quotashare-fs01\ESA\5 - Ignition Tracking\2021_Ignition_QC_Folders\20210425_nan_nan_nan_T005273511"/>
    <s v=" "/>
    <m/>
    <m/>
    <m/>
    <m/>
    <m/>
    <x v="0"/>
    <m/>
    <m/>
    <m/>
    <m/>
    <m/>
    <m/>
    <m/>
    <m/>
    <m/>
    <m/>
    <s v="Y"/>
    <d v="2021-04-29T00:00:00"/>
    <d v="2021-04-30T00:00:00"/>
    <s v="JMRY"/>
    <s v="email"/>
    <s v="Requested photos and additional information"/>
    <m/>
    <s v=" "/>
    <x v="37"/>
    <s v="20:19"/>
    <m/>
    <m/>
    <s v="FAS"/>
    <s v="N"/>
    <s v="N"/>
    <m/>
    <m/>
    <m/>
    <s v="T005273511"/>
    <m/>
    <m/>
    <m/>
    <m/>
    <s v=" "/>
    <x v="0"/>
    <x v="0"/>
    <s v="N"/>
    <s v="N"/>
    <s v="On April 25th, 2021 at 2019 hours, a PG&amp;E Troubleman was dispatched to the Kingsburg 1108 12 kv Distribution Circuit on East Conejo Ave and South Del Rey Ave, Kingsburg in response to a Pole Fire tag. Initial analysis indicates tracking on an insulator and burning up the end of the crossarm. The ensuing fire was isolated to the crossarm and was self-extinguished. The Tman was able to make the repairs and there was no outage associated to the ignition."/>
    <s v="PG&amp;E"/>
    <s v="Other"/>
    <s v="D"/>
    <m/>
    <s v="Structure-only"/>
    <s v="CROSS ARM"/>
    <m/>
    <m/>
    <m/>
    <x v="0"/>
    <x v="0"/>
    <x v="0"/>
    <s v="N"/>
    <s v="Overhead"/>
    <s v="Primary"/>
    <s v="Conductor - Primary"/>
    <s v="Crossarm"/>
    <s v="Pole SAP# 100891700"/>
    <s v=" "/>
    <x v="0"/>
    <s v="36.5178750"/>
    <s v="-119.5931333"/>
    <s v="Fresno"/>
    <x v="224"/>
    <n v="12000"/>
    <m/>
    <s v="Self Extinguished"/>
    <s v="Agriculture"/>
    <m/>
    <m/>
    <m/>
    <m/>
    <s v="N"/>
    <s v="N"/>
    <m/>
    <m/>
    <s v="2021-04-26"/>
    <m/>
    <m/>
    <m/>
    <m/>
    <m/>
    <m/>
    <m/>
    <m/>
    <m/>
    <m/>
    <m/>
    <m/>
    <m/>
    <m/>
    <m/>
    <m/>
    <m/>
    <m/>
    <m/>
    <s v=" "/>
    <s v="FRESNO"/>
    <s v="SELMA  01"/>
    <s v="20:19"/>
    <s v="04/25/2021"/>
    <m/>
    <s v="T005273511"/>
    <s v="UNKNOWN"/>
    <s v="S DEL REY AVE"/>
    <x v="134"/>
    <m/>
    <m/>
    <s v="F6TJMRY"/>
    <s v="ROGERS, JAMES"/>
    <m/>
    <s v="20210425 23:13"/>
    <n v="9111"/>
    <m/>
    <s v="END OF CROSS ARM BURNT OFF REMOVED INSULATOR ARM WAS JUST A JUMPER SUPPORT"/>
    <s v="Y"/>
    <m/>
    <m/>
    <s v="36.5178750,-119.5931333,88.100000,3D"/>
    <m/>
    <m/>
    <m/>
    <m/>
    <m/>
    <s v="N"/>
    <s v="Y"/>
    <m/>
    <s v="Rain"/>
    <m/>
    <s v="PG&amp;E Only"/>
    <m/>
    <s v="Calm"/>
    <m/>
    <s v="PG&amp;E Equipment"/>
    <m/>
    <s v="Other (Comments)"/>
    <s v="CROSS ARM"/>
    <s v="Self Extinguished"/>
    <m/>
    <s v="Overhead"/>
    <m/>
    <x v="0"/>
    <m/>
    <m/>
    <m/>
    <s v="OVERHEAD"/>
    <s v="INSULATOR"/>
    <s v="N"/>
    <s v=" "/>
    <m/>
    <m/>
    <m/>
    <m/>
    <m/>
    <m/>
    <m/>
    <m/>
    <m/>
    <m/>
    <m/>
    <m/>
    <m/>
    <m/>
    <m/>
    <m/>
    <m/>
    <m/>
    <m/>
    <m/>
    <m/>
    <m/>
    <m/>
    <m/>
    <m/>
    <m/>
    <m/>
    <m/>
    <m/>
    <m/>
    <m/>
    <m/>
    <m/>
    <m/>
    <m/>
    <m/>
    <m/>
    <m/>
    <m/>
    <m/>
    <m/>
    <m/>
    <m/>
    <m/>
    <m/>
    <m/>
    <m/>
  </r>
  <r>
    <x v="264"/>
    <s v="CFMD"/>
    <s v="3 - QC Complete"/>
    <d v="2021-04-26T00:00:00"/>
    <d v="2021-04-26T00:00:00"/>
    <x v="243"/>
    <s v="\\fxshare-nas05\quotashare-fs01\ESA\5 - Ignition Tracking\2021_Ignition_QC_Folders\20210424_nan_nan_nan_8505766"/>
    <s v=" "/>
    <m/>
    <m/>
    <m/>
    <m/>
    <m/>
    <x v="0"/>
    <m/>
    <m/>
    <m/>
    <m/>
    <m/>
    <m/>
    <m/>
    <m/>
    <m/>
    <m/>
    <m/>
    <m/>
    <m/>
    <m/>
    <m/>
    <m/>
    <m/>
    <s v=" "/>
    <x v="38"/>
    <s v="17:20"/>
    <m/>
    <m/>
    <s v="FAS"/>
    <s v="N"/>
    <s v="N"/>
    <m/>
    <m/>
    <m/>
    <n v="8505766"/>
    <m/>
    <m/>
    <m/>
    <m/>
    <s v=" "/>
    <x v="0"/>
    <x v="2"/>
    <s v="N"/>
    <s v="N"/>
    <s v="Structure fire, not attributable to PG&amp;E. Service disconnected by troubleman."/>
    <s v="Not PG&amp;E"/>
    <s v="Building"/>
    <m/>
    <m/>
    <s v="&lt;3 meters of linear travel"/>
    <m/>
    <m/>
    <m/>
    <m/>
    <x v="3"/>
    <x v="1"/>
    <x v="1"/>
    <m/>
    <s v="Overhead"/>
    <m/>
    <m/>
    <m/>
    <m/>
    <s v=" "/>
    <x v="1"/>
    <s v="40.0027233"/>
    <s v="-122.4053967"/>
    <s v="Tehama"/>
    <x v="225"/>
    <n v="12000"/>
    <m/>
    <s v="Cal Fire"/>
    <s v="Hardwood Woodland"/>
    <m/>
    <m/>
    <n v="246"/>
    <m/>
    <s v="N"/>
    <s v="N"/>
    <m/>
    <m/>
    <s v="2021-04-26"/>
    <m/>
    <m/>
    <m/>
    <m/>
    <m/>
    <m/>
    <m/>
    <m/>
    <m/>
    <m/>
    <m/>
    <m/>
    <m/>
    <m/>
    <m/>
    <m/>
    <m/>
    <m/>
    <m/>
    <s v=" "/>
    <s v="NORTH VALLEY"/>
    <s v="RED BLUFF 02"/>
    <s v="17:20"/>
    <s v="04/24/2021"/>
    <m/>
    <n v="8505766"/>
    <s v="UNKNOWN"/>
    <s v="PREMISES DO NOT CHANGE"/>
    <x v="31"/>
    <n v="39.922268000000003"/>
    <n v="-122.17809200000001"/>
    <s v="V7TR1CS"/>
    <s v="CERRO, RICHARD"/>
    <m/>
    <s v="20210424 18:24"/>
    <n v="2640"/>
    <m/>
    <s v="RESPOND TO STRUCTURE FIRE DISCONNECTED AND REMOVED SERVICE AND METER"/>
    <s v="Y"/>
    <m/>
    <m/>
    <s v="40.0027233,-122.4053967,210.500000,3D"/>
    <m/>
    <m/>
    <m/>
    <s v="SCOTT LOHSE CAL FIRE 5305285120"/>
    <m/>
    <s v="N"/>
    <s v="Y"/>
    <s v="N"/>
    <s v="Clear"/>
    <m/>
    <s v="Structures"/>
    <m/>
    <s v="Calm"/>
    <m/>
    <s v="Unknown"/>
    <m/>
    <s v="1 meter - &lt; 3 meters"/>
    <m/>
    <s v="Cal Fire"/>
    <m/>
    <s v="Overhead"/>
    <m/>
    <x v="1"/>
    <s v="PHOTOS"/>
    <s v="PG&amp;E Employee"/>
    <m/>
    <m/>
    <m/>
    <m/>
    <s v=" "/>
    <m/>
    <m/>
    <m/>
    <m/>
    <m/>
    <m/>
    <m/>
    <m/>
    <m/>
    <m/>
    <m/>
    <m/>
    <m/>
    <m/>
    <m/>
    <m/>
    <m/>
    <m/>
    <m/>
    <m/>
    <m/>
    <m/>
    <m/>
    <m/>
    <m/>
    <m/>
    <m/>
    <m/>
    <m/>
    <m/>
    <m/>
    <m/>
    <m/>
    <m/>
    <m/>
    <m/>
    <m/>
    <m/>
    <m/>
    <m/>
    <m/>
    <m/>
    <m/>
    <m/>
    <m/>
    <m/>
    <m/>
  </r>
  <r>
    <x v="265"/>
    <s v="CFMD"/>
    <s v="2 - QC In Progress"/>
    <m/>
    <m/>
    <x v="244"/>
    <s v="\\fxshare-nas05\quotashare-fs01\ESA\5 - Ignition Tracking\2021_Ignition_QC_Folders\20210424_nan_nan_nan_T005272683"/>
    <s v=" "/>
    <m/>
    <m/>
    <m/>
    <m/>
    <m/>
    <x v="0"/>
    <m/>
    <m/>
    <m/>
    <m/>
    <m/>
    <m/>
    <m/>
    <m/>
    <m/>
    <m/>
    <m/>
    <m/>
    <m/>
    <m/>
    <m/>
    <m/>
    <m/>
    <s v=" "/>
    <x v="38"/>
    <s v="09:36"/>
    <m/>
    <m/>
    <s v="FAS"/>
    <s v="N"/>
    <s v="N"/>
    <m/>
    <m/>
    <m/>
    <s v="T005272683"/>
    <m/>
    <m/>
    <m/>
    <m/>
    <s v=" "/>
    <x v="0"/>
    <x v="0"/>
    <s v="N"/>
    <s v="N"/>
    <s v="Pole fire due to unknown cause. The ensuing fire was limited to PG&amp;E assets."/>
    <s v="PG&amp;E"/>
    <s v="Other"/>
    <s v="D"/>
    <m/>
    <s v="Structure-PG&amp;E only"/>
    <m/>
    <m/>
    <m/>
    <m/>
    <x v="1"/>
    <x v="4"/>
    <x v="6"/>
    <m/>
    <s v="Overhead"/>
    <s v="Primary"/>
    <s v="Pole"/>
    <m/>
    <m/>
    <s v=" "/>
    <x v="0"/>
    <s v="37.7199900"/>
    <s v="-122.4611550"/>
    <s v="San Francisco"/>
    <x v="226"/>
    <n v="12000"/>
    <m/>
    <s v="San Francisco FD"/>
    <s v="Urban"/>
    <m/>
    <m/>
    <m/>
    <m/>
    <s v="N"/>
    <s v="N"/>
    <m/>
    <m/>
    <s v="2021-04-26"/>
    <m/>
    <m/>
    <m/>
    <m/>
    <m/>
    <m/>
    <m/>
    <m/>
    <m/>
    <m/>
    <m/>
    <m/>
    <m/>
    <m/>
    <m/>
    <m/>
    <m/>
    <m/>
    <m/>
    <s v=" "/>
    <s v="SAN FRANCISCO"/>
    <s v="SAN FRANCISCO 11"/>
    <s v="09:36"/>
    <s v="04/24/2021"/>
    <m/>
    <s v="T005272683"/>
    <s v="UNKNOWN"/>
    <s v="GRAFTON"/>
    <x v="19"/>
    <m/>
    <m/>
    <s v="E1TACBS"/>
    <s v="BELCSAK, ALEX"/>
    <m/>
    <s v="20210424 10:23"/>
    <n v="9111"/>
    <m/>
    <s v="Pole fire, put out by SFFD on arrival, no hazards remain at this time.  PGE OK"/>
    <s v="Y"/>
    <m/>
    <m/>
    <s v="37.7199900,-122.4611550,108.300000,3D"/>
    <m/>
    <m/>
    <m/>
    <s v="SFFD"/>
    <m/>
    <s v="N"/>
    <s v="Y"/>
    <m/>
    <s v="Clear"/>
    <m/>
    <s v="Structures"/>
    <m/>
    <s v="Calm"/>
    <m/>
    <s v="PG&amp;E Equipment"/>
    <m/>
    <s v="Structure Only"/>
    <m/>
    <s v="Fire Dept"/>
    <m/>
    <s v="Overhead"/>
    <m/>
    <x v="0"/>
    <m/>
    <m/>
    <m/>
    <s v="PATROL-FOUND NOTHING"/>
    <m/>
    <s v="N"/>
    <s v=" "/>
    <m/>
    <m/>
    <m/>
    <m/>
    <m/>
    <m/>
    <m/>
    <m/>
    <m/>
    <m/>
    <m/>
    <m/>
    <m/>
    <m/>
    <m/>
    <m/>
    <m/>
    <m/>
    <m/>
    <m/>
    <m/>
    <m/>
    <m/>
    <m/>
    <m/>
    <m/>
    <m/>
    <m/>
    <m/>
    <m/>
    <m/>
    <m/>
    <m/>
    <m/>
    <m/>
    <m/>
    <m/>
    <m/>
    <m/>
    <m/>
    <m/>
    <m/>
    <m/>
    <m/>
    <m/>
    <m/>
    <m/>
  </r>
  <r>
    <x v="266"/>
    <s v="S7RM"/>
    <s v="3 - QC Complete"/>
    <d v="2021-04-30T00:00:00"/>
    <d v="2021-04-30T00:00:00"/>
    <x v="245"/>
    <s v="\\fxshare-nas05\quotashare-fs01\ESA\5 - Ignition Tracking\2021_Ignition_QC_Folders\20210423_1331215_21-0052535_nan_nan"/>
    <s v=" "/>
    <m/>
    <m/>
    <m/>
    <m/>
    <m/>
    <x v="0"/>
    <m/>
    <m/>
    <m/>
    <m/>
    <m/>
    <m/>
    <m/>
    <m/>
    <m/>
    <m/>
    <m/>
    <m/>
    <m/>
    <m/>
    <m/>
    <m/>
    <m/>
    <s v=" "/>
    <x v="39"/>
    <d v="1899-12-30T13:53:00"/>
    <d v="2021-04-23T00:00:00"/>
    <d v="1899-12-30T13:56:00"/>
    <s v="ILIS/OIS"/>
    <s v="Y"/>
    <s v="N"/>
    <n v="1331215"/>
    <s v="21-0052535"/>
    <m/>
    <m/>
    <m/>
    <m/>
    <m/>
    <m/>
    <s v=" "/>
    <x v="0"/>
    <x v="0"/>
    <s v="N"/>
    <s v="N"/>
    <s v="On April 23rd at 14:16 hrs. the HAWK (formerly known as the WSOC) reported to the EIR on call hotline that there was a pole fire that had occurred with a Pothead riser arcing  on the Meadow Lane 2106 21 KV Distribution Circuit near Donegal Way in the City of Pleasant Hill.  This event occured during a strong wind  event and initially there were 45 customers without power. There is no information in OIS indicating which if/any troubleman responded to this incident however, ILIS informaiton suggests that an ignition occured due to pothead riser failure and lists the cause as equipment failure.  Ashley from the HAWK center indicated that only PG &amp; E assets were involved with this ignition, that there were no injuries associated with this igniton and it is unknown who suppressed the fire.  As of 4/30/2021, there was no EC notification tag associtated to this ignition and no information in FAS.  "/>
    <s v="PG&amp;E"/>
    <s v="Other"/>
    <s v="D"/>
    <s v="D"/>
    <s v="Structure-only"/>
    <s v="No troubleman info in OIS. "/>
    <m/>
    <m/>
    <m/>
    <x v="0"/>
    <x v="4"/>
    <x v="10"/>
    <s v="Unknown"/>
    <s v="Overhead"/>
    <s v="Primary"/>
    <s v="Riser"/>
    <s v="Pole"/>
    <s v="Circuit ID: 014302106"/>
    <s v=" "/>
    <x v="0"/>
    <n v="37.956890999999999"/>
    <n v="-122.093301"/>
    <s v="Contra Costa"/>
    <x v="227"/>
    <n v="21000"/>
    <m/>
    <s v="Unknown"/>
    <s v="Urban"/>
    <m/>
    <m/>
    <m/>
    <m/>
    <s v="N"/>
    <s v="N"/>
    <m/>
    <m/>
    <s v="2021-04-27"/>
    <m/>
    <m/>
    <m/>
    <m/>
    <m/>
    <m/>
    <m/>
    <m/>
    <m/>
    <m/>
    <m/>
    <m/>
    <m/>
    <m/>
    <m/>
    <m/>
    <m/>
    <m/>
    <m/>
    <s v=" "/>
    <s v="DIABLO"/>
    <s v="DIABLO"/>
    <m/>
    <m/>
    <m/>
    <m/>
    <m/>
    <m/>
    <x v="5"/>
    <m/>
    <m/>
    <m/>
    <m/>
    <m/>
    <m/>
    <m/>
    <m/>
    <m/>
    <m/>
    <m/>
    <m/>
    <m/>
    <m/>
    <m/>
    <m/>
    <m/>
    <m/>
    <m/>
    <m/>
    <m/>
    <m/>
    <m/>
    <m/>
    <m/>
    <m/>
    <m/>
    <m/>
    <m/>
    <m/>
    <m/>
    <m/>
    <m/>
    <m/>
    <m/>
    <x v="2"/>
    <m/>
    <m/>
    <m/>
    <m/>
    <m/>
    <m/>
    <s v=" "/>
    <m/>
    <m/>
    <m/>
    <m/>
    <m/>
    <m/>
    <m/>
    <m/>
    <m/>
    <m/>
    <m/>
    <m/>
    <m/>
    <m/>
    <m/>
    <m/>
    <m/>
    <m/>
    <m/>
    <m/>
    <m/>
    <m/>
    <m/>
    <m/>
    <m/>
    <m/>
    <m/>
    <m/>
    <m/>
    <m/>
    <m/>
    <m/>
    <m/>
    <m/>
    <m/>
    <m/>
    <m/>
    <m/>
    <m/>
    <m/>
    <m/>
    <m/>
    <m/>
    <m/>
    <m/>
    <m/>
    <m/>
  </r>
  <r>
    <x v="267"/>
    <s v="AGFC"/>
    <s v="3 - QC Complete"/>
    <d v="2021-04-26T00:00:00"/>
    <d v="2021-04-26T00:00:00"/>
    <x v="246"/>
    <s v="\\fxshare-nas05\quotashare-fs01\ESA\5 - Ignition Tracking\2021_Ignition_QC_Folders\20210423_nan_nan_nan_3570353"/>
    <s v=" "/>
    <m/>
    <m/>
    <m/>
    <m/>
    <m/>
    <x v="0"/>
    <m/>
    <m/>
    <m/>
    <m/>
    <m/>
    <m/>
    <m/>
    <m/>
    <m/>
    <m/>
    <m/>
    <m/>
    <m/>
    <m/>
    <m/>
    <m/>
    <m/>
    <s v=" "/>
    <x v="39"/>
    <s v="18:31"/>
    <m/>
    <m/>
    <s v="FAS"/>
    <s v="N"/>
    <s v="N"/>
    <m/>
    <m/>
    <m/>
    <n v="3570353"/>
    <m/>
    <m/>
    <m/>
    <m/>
    <s v=" "/>
    <x v="0"/>
    <x v="2"/>
    <s v="N"/>
    <s v="N"/>
    <s v="Structure fire, not attributable to PG&amp;E. Troubleman booted meter and states the fire was on customer side."/>
    <s v="Not PG&amp;E"/>
    <s v="Building"/>
    <m/>
    <m/>
    <s v="Structure-PG&amp;E only"/>
    <m/>
    <m/>
    <m/>
    <m/>
    <x v="3"/>
    <x v="1"/>
    <x v="1"/>
    <m/>
    <s v="Overhead"/>
    <m/>
    <m/>
    <m/>
    <m/>
    <s v=" "/>
    <x v="0"/>
    <s v="38.2470917"/>
    <s v="-121.5136600"/>
    <s v="Sacramento"/>
    <x v="228"/>
    <n v="21000"/>
    <m/>
    <s v="Rino Vista FD"/>
    <s v="Urban"/>
    <m/>
    <m/>
    <m/>
    <m/>
    <s v="N"/>
    <s v="N"/>
    <m/>
    <m/>
    <s v="2021-04-26"/>
    <m/>
    <m/>
    <m/>
    <m/>
    <m/>
    <m/>
    <m/>
    <m/>
    <m/>
    <m/>
    <m/>
    <m/>
    <m/>
    <m/>
    <m/>
    <m/>
    <m/>
    <m/>
    <m/>
    <s v=" "/>
    <s v="SACRAMENTO"/>
    <s v="VACAVILLE 02"/>
    <s v="18:31"/>
    <s v="04/23/2021"/>
    <m/>
    <n v="3570353"/>
    <s v="UNKNOWN"/>
    <s v="PREMISES DO NOT CHANGE"/>
    <x v="135"/>
    <n v="38.232996"/>
    <n v="-121.559123"/>
    <s v="S4TJJV0"/>
    <s v="VIALE, JASON"/>
    <m/>
    <s v="20210423 20:41"/>
    <n v="1121"/>
    <m/>
    <s v="BOOTED LOAD SIDE OF METER, REINSTALLED, SEALED., LOCKED AND CHECKED DE ENERGIZED. FIRE ON CUSTOMER SIDE."/>
    <s v="Y"/>
    <n v="2"/>
    <s v="\\fxshare-nas05\quotashare-fs01\ESA\5 - Ignition Tracking\Fire_Tab_Attachment_Files"/>
    <s v="38.2470917,-121.5136600,-3.100000,3D"/>
    <m/>
    <m/>
    <m/>
    <s v="RIO VISTA"/>
    <m/>
    <s v="N"/>
    <s v="Y"/>
    <s v="N"/>
    <s v="Clear"/>
    <m/>
    <s v="Structures"/>
    <m/>
    <s v="Breezy"/>
    <m/>
    <s v="Unknown"/>
    <m/>
    <s v="Structure Only"/>
    <m/>
    <s v="Fire Dept"/>
    <m/>
    <s v="Overhead"/>
    <m/>
    <x v="1"/>
    <s v="PHOTO"/>
    <s v="PG&amp;E Employee"/>
    <m/>
    <m/>
    <m/>
    <m/>
    <s v=" "/>
    <m/>
    <m/>
    <m/>
    <m/>
    <m/>
    <m/>
    <m/>
    <m/>
    <m/>
    <m/>
    <m/>
    <m/>
    <m/>
    <m/>
    <m/>
    <m/>
    <m/>
    <m/>
    <m/>
    <m/>
    <m/>
    <m/>
    <m/>
    <m/>
    <m/>
    <m/>
    <m/>
    <m/>
    <m/>
    <m/>
    <m/>
    <m/>
    <m/>
    <m/>
    <m/>
    <m/>
    <m/>
    <m/>
    <m/>
    <m/>
    <m/>
    <m/>
    <m/>
    <m/>
    <m/>
    <m/>
    <m/>
  </r>
  <r>
    <x v="268"/>
    <s v="S7RM"/>
    <s v="3 - QC Complete"/>
    <d v="2021-04-30T00:00:00"/>
    <d v="2021-04-30T00:00:00"/>
    <x v="247"/>
    <s v="\\fxshare-nas05\quotashare-fs01\ESA\5 - Ignition Tracking\2021_Ignition_QC_Folders\20210423_nan_nan_INT-14764_nan"/>
    <s v=" "/>
    <m/>
    <m/>
    <m/>
    <m/>
    <m/>
    <x v="2"/>
    <m/>
    <m/>
    <m/>
    <m/>
    <m/>
    <m/>
    <m/>
    <m/>
    <m/>
    <m/>
    <m/>
    <m/>
    <m/>
    <m/>
    <m/>
    <m/>
    <m/>
    <s v=" "/>
    <x v="39"/>
    <d v="1899-12-30T13:08:00"/>
    <d v="2021-04-23T00:00:00"/>
    <d v="1899-12-30T13:08:00"/>
    <s v="Trans-Sub Email"/>
    <s v="N"/>
    <s v="N"/>
    <m/>
    <m/>
    <s v="INT-14764"/>
    <m/>
    <n v="120875876"/>
    <m/>
    <m/>
    <s v="PG&amp;E_428_ignition_20210423_1.jpg"/>
    <s v=" "/>
    <x v="2"/>
    <x v="0"/>
    <s v="Y"/>
    <s v="Y"/>
    <s v="On April 23rd, 2021 at 13:08 hrs. PG&amp;E became aware that the Deer Creek Drum 60 KV Transmission circuit near Wilderness Road in the Town of Alta, in a tier 3 HFTD sustained a forced interruption due to a pole fire at a single wood pole ( pole #  001/040.)   On patrol a PG &amp; E contracted Inspector for the Rokstad power company reported that the cross arm was burning  and that some of the cross arm had fallen to the ground starting  a small grass fire near the base of the pole.  Rokstad employee Tim Kugler (405) 615-7679 described the ensuing fire as at the base of the pole in an approximate 6 foot radius around the pole and that he poured water on it to suppress the smoldering vegetation fire. The Contract worker also called for GCC to &quot;dump the line&quot; until it could be made safe.  A PG &amp; E SIPT (Safety and Infastructure Protection ) crew was also called to the scene to check for hot spots and to  confirm that the ignition was fully extinguished.   Initial analysis indicates that tie wire failure was the cause of this ignition which burned a cross arm and started a subsequent vegetation fire when parts of the crossarm fell  beneath the pole.  On 4/24/2021 a PG &amp; E crew Reframed the old tri-post construction to new T2-N using all new hardware and adding front and back dampers.  CAP # 120892968 was associated with this ignition. "/>
    <s v="PG&amp;E"/>
    <s v="Other"/>
    <s v="T"/>
    <s v="T"/>
    <s v="&lt;3 meters of linear travel"/>
    <s v="6 foot radius around the base of pole. "/>
    <m/>
    <m/>
    <m/>
    <x v="0"/>
    <x v="4"/>
    <x v="22"/>
    <s v="N"/>
    <s v="Overhead"/>
    <s v="Transmission"/>
    <s v="Crossarm"/>
    <s v="Crossarm, tie wire"/>
    <s v="Deer Creek-Drum, T40866654"/>
    <s v=" "/>
    <x v="2"/>
    <n v="39.275801999999999"/>
    <n v="-120.835211"/>
    <s v="Nevada"/>
    <x v="229"/>
    <n v="60000"/>
    <m/>
    <s v="Contract worker-Rokstad Power Co. "/>
    <s v="Conifer Forest"/>
    <m/>
    <m/>
    <n v="350"/>
    <m/>
    <s v="N"/>
    <s v="N"/>
    <m/>
    <m/>
    <s v="2021-04-23"/>
    <m/>
    <m/>
    <m/>
    <m/>
    <m/>
    <m/>
    <m/>
    <m/>
    <m/>
    <m/>
    <m/>
    <m/>
    <m/>
    <m/>
    <m/>
    <m/>
    <m/>
    <m/>
    <m/>
    <s v=" "/>
    <s v="SIERRA"/>
    <s v="NEVADA"/>
    <m/>
    <m/>
    <m/>
    <m/>
    <m/>
    <m/>
    <x v="5"/>
    <m/>
    <m/>
    <m/>
    <m/>
    <m/>
    <m/>
    <m/>
    <m/>
    <m/>
    <m/>
    <m/>
    <m/>
    <m/>
    <m/>
    <m/>
    <m/>
    <m/>
    <m/>
    <m/>
    <m/>
    <m/>
    <m/>
    <m/>
    <m/>
    <m/>
    <m/>
    <m/>
    <m/>
    <m/>
    <m/>
    <m/>
    <m/>
    <m/>
    <m/>
    <m/>
    <x v="2"/>
    <m/>
    <m/>
    <m/>
    <m/>
    <m/>
    <m/>
    <s v=" "/>
    <m/>
    <m/>
    <m/>
    <m/>
    <m/>
    <m/>
    <m/>
    <m/>
    <m/>
    <m/>
    <m/>
    <m/>
    <m/>
    <m/>
    <m/>
    <m/>
    <m/>
    <m/>
    <m/>
    <m/>
    <m/>
    <m/>
    <m/>
    <m/>
    <m/>
    <m/>
    <m/>
    <m/>
    <m/>
    <m/>
    <m/>
    <m/>
    <m/>
    <m/>
    <m/>
    <m/>
    <m/>
    <m/>
    <m/>
    <m/>
    <m/>
    <m/>
    <m/>
    <m/>
    <m/>
    <m/>
    <m/>
  </r>
  <r>
    <x v="269"/>
    <s v="AGFC"/>
    <s v="3 - QC Complete"/>
    <d v="2021-04-23T00:00:00"/>
    <d v="2021-04-23T00:00:00"/>
    <x v="248"/>
    <s v="\\fxshare-nas05\quotashare-fs01\ESA\5 - Ignition Tracking\2021_Ignition_QC_Folders\20210423_1330716_21-0052404_nan_T005272023"/>
    <s v=" "/>
    <m/>
    <m/>
    <m/>
    <m/>
    <m/>
    <x v="0"/>
    <m/>
    <m/>
    <m/>
    <m/>
    <m/>
    <m/>
    <m/>
    <m/>
    <m/>
    <m/>
    <m/>
    <m/>
    <m/>
    <m/>
    <m/>
    <m/>
    <m/>
    <s v=" "/>
    <x v="39"/>
    <s v="13:02"/>
    <d v="2021-04-23T00:00:00"/>
    <s v="13:02"/>
    <s v="FAS"/>
    <s v="N"/>
    <s v="Y"/>
    <s v="1330716"/>
    <s v="21-0052404"/>
    <m/>
    <s v="T005272023"/>
    <m/>
    <m/>
    <m/>
    <m/>
    <s v=" "/>
    <x v="0"/>
    <x v="2"/>
    <s v="N"/>
    <s v="N"/>
    <s v="Duplicate of index 426. Other veg fire, not attributable to PG&amp;E. Troubleman field remarks state a veg fire that burnt down PG&amp;E pole and SAP corrective tag has the cause listed as Fire. States the Fire was out when he arrived and no one on scene so he is not aware of who extinguished the fire."/>
    <s v="Not PG&amp;E"/>
    <s v="Vegetation"/>
    <m/>
    <m/>
    <s v="Structure-PG&amp;E only"/>
    <m/>
    <m/>
    <m/>
    <m/>
    <x v="4"/>
    <x v="1"/>
    <x v="1"/>
    <m/>
    <s v="Overhead"/>
    <m/>
    <m/>
    <m/>
    <m/>
    <s v=" "/>
    <x v="0"/>
    <n v="36.745652"/>
    <n v="-120.352757"/>
    <s v="Fresno"/>
    <x v="230"/>
    <n v="12000"/>
    <m/>
    <s v="Unknown"/>
    <s v="Wetland"/>
    <m/>
    <m/>
    <m/>
    <m/>
    <s v="N"/>
    <s v="N"/>
    <m/>
    <m/>
    <s v="2021-04-23"/>
    <m/>
    <m/>
    <m/>
    <m/>
    <m/>
    <m/>
    <m/>
    <m/>
    <m/>
    <m/>
    <m/>
    <m/>
    <m/>
    <m/>
    <m/>
    <m/>
    <m/>
    <m/>
    <m/>
    <s v=" "/>
    <s v="YOSEMITE"/>
    <s v="LOS BANOS 02"/>
    <s v="13:02"/>
    <s v="04/23/2021"/>
    <s v="1330716"/>
    <s v="T005272023"/>
    <s v="DEV21993"/>
    <s v="NE NE 5 14-15"/>
    <x v="25"/>
    <n v="36.748829999999998"/>
    <n v="-120.35254"/>
    <s v="Y1TKMKS"/>
    <s v="KANE, KYLE"/>
    <n v="252311102"/>
    <s v="20210423 13:18"/>
    <n v="9002"/>
    <n v="1"/>
    <s v="veg fire. pole down and wire down. called for crew."/>
    <s v="Y"/>
    <m/>
    <m/>
    <m/>
    <m/>
    <m/>
    <s v="37.74573  120.35249. veg fire in marshland"/>
    <m/>
    <m/>
    <s v="N"/>
    <s v="Y"/>
    <m/>
    <s v="Clear"/>
    <m/>
    <s v="Private Land"/>
    <m/>
    <s v="Light"/>
    <m/>
    <s v="Vegetation"/>
    <m/>
    <s v="0.25 - 10 Acres"/>
    <m/>
    <s v="Other (Comments)"/>
    <s v="no one on scene upon arrival"/>
    <s v="Overhead"/>
    <m/>
    <x v="1"/>
    <s v="photos"/>
    <s v="PG&amp;E Employee"/>
    <s v=" kyle kane"/>
    <s v="OTHER"/>
    <s v="POLE-WOOD"/>
    <s v="N"/>
    <s v=" "/>
    <s v="Unplanned"/>
    <s v="Yosemite"/>
    <s v="Los Banos"/>
    <s v="252311102, MENDOTA-1102"/>
    <s v="21-0052404"/>
    <s v="Unplanned"/>
    <s v="Clear;32-90 F"/>
    <s v="15 1 of 3 Phases Open"/>
    <s v="1125"/>
    <s v="YES"/>
    <s v="Line to Line"/>
    <s v="Sustained"/>
    <s v="No"/>
    <s v="9647"/>
    <s v="OH"/>
    <s v="Fuse"/>
    <s v="1330716"/>
    <s v="Conductor, Overhead, On Ground"/>
    <s v=" "/>
    <s v=" "/>
    <s v=" "/>
    <s v="N/E HWY 180 E/O S.P.R.R."/>
    <s v="DE POLE/EOL"/>
    <s v=" "/>
    <s v="SMALL FIRE AT EOL"/>
    <s v=" "/>
    <s v="No"/>
    <s v="Equipment Failure/Involved, Overhead"/>
    <s v=" "/>
    <s v="No"/>
    <s v=" "/>
    <s v=" "/>
    <m/>
    <m/>
    <m/>
    <m/>
    <m/>
    <m/>
    <m/>
    <m/>
    <m/>
    <m/>
    <m/>
    <m/>
    <m/>
    <m/>
    <m/>
  </r>
  <r>
    <x v="270"/>
    <s v="AGFC"/>
    <s v="3 - QC Complete"/>
    <d v="2021-04-23T00:00:00"/>
    <d v="2021-04-23T00:00:00"/>
    <x v="249"/>
    <s v="\\fxshare-nas05\quotashare-fs01\ESA\5 - Ignition Tracking\2021_Ignition_QC_Folders\20210423_1330716_21-0052404_nan_T005271929"/>
    <s v=" "/>
    <m/>
    <m/>
    <m/>
    <m/>
    <m/>
    <x v="0"/>
    <m/>
    <m/>
    <m/>
    <m/>
    <m/>
    <m/>
    <m/>
    <m/>
    <m/>
    <m/>
    <m/>
    <m/>
    <m/>
    <m/>
    <m/>
    <m/>
    <m/>
    <s v=" "/>
    <x v="39"/>
    <s v="11:27"/>
    <d v="2021-04-23T00:00:00"/>
    <s v="11:27"/>
    <s v="FAS"/>
    <s v="N"/>
    <s v="N"/>
    <s v="1330716"/>
    <s v="21-0052404"/>
    <m/>
    <s v="T005271929"/>
    <n v="120874782"/>
    <m/>
    <m/>
    <m/>
    <s v=" "/>
    <x v="0"/>
    <x v="2"/>
    <s v="N"/>
    <s v="N"/>
    <s v="Other veg fire, not attributable to PG&amp;E. Troubleman field remarks state a veg fire that burnt down PG&amp;E pole and SAP corrective tag has the cause listed as Fire. States the Fire was out when he arrived and no one on scene so he is not aware of who extinguished the fire."/>
    <s v="Not PG&amp;E"/>
    <s v="Vegetation"/>
    <m/>
    <m/>
    <s v="Structure-only"/>
    <s v="3 acres + or -"/>
    <m/>
    <m/>
    <m/>
    <x v="3"/>
    <x v="1"/>
    <x v="1"/>
    <m/>
    <s v="Overhead"/>
    <m/>
    <m/>
    <m/>
    <m/>
    <s v=" "/>
    <x v="0"/>
    <n v="36.745652"/>
    <n v="-120.352757"/>
    <s v="Fresno"/>
    <x v="230"/>
    <n v="12000"/>
    <m/>
    <s v="Unknown "/>
    <s v="Wetland"/>
    <m/>
    <m/>
    <m/>
    <m/>
    <s v="N"/>
    <s v="N"/>
    <m/>
    <m/>
    <s v="2021-04-23"/>
    <m/>
    <m/>
    <m/>
    <m/>
    <m/>
    <m/>
    <m/>
    <m/>
    <m/>
    <m/>
    <m/>
    <m/>
    <m/>
    <m/>
    <m/>
    <m/>
    <m/>
    <m/>
    <m/>
    <s v=" "/>
    <s v="YOSEMITE"/>
    <s v="LOS BANOS 02"/>
    <s v="11:27"/>
    <s v="04/23/2021"/>
    <s v="1330716"/>
    <s v="T005271929"/>
    <s v="DEV21993"/>
    <s v="NE NE 5 14-15"/>
    <x v="25"/>
    <n v="36.748829999999998"/>
    <n v="-120.35254"/>
    <s v="Y1TKMKS"/>
    <s v="KANE, KYLE"/>
    <n v="252311102"/>
    <s v="20210423 13:02"/>
    <n v="9002"/>
    <n v="1"/>
    <s v="veg fire caught pole on fire. Pole down and wire down. called for crew to make repairs."/>
    <s v="Y"/>
    <m/>
    <m/>
    <m/>
    <m/>
    <m/>
    <s v="36.74573  120.35249. In marsh land next to tapline. Fire caught pole on fire."/>
    <s v="no one on scene"/>
    <m/>
    <s v="N"/>
    <s v="Y"/>
    <m/>
    <s v="Clear"/>
    <m/>
    <s v="Private Land"/>
    <m/>
    <s v="Light"/>
    <m/>
    <s v="Vegetation"/>
    <s v="veg fire"/>
    <s v="0.25 - 10 Acres"/>
    <s v="3 acres + or -"/>
    <s v="Other (Comments)"/>
    <s v="unknown, fire out upon arrival, no dept on scene"/>
    <s v="Overhead"/>
    <m/>
    <x v="1"/>
    <s v="photos attached to e c tag"/>
    <s v="PG&amp;E Employee"/>
    <s v="kyle kane ( troubleman)"/>
    <s v="OTHER"/>
    <s v="POLE-WOOD"/>
    <s v="N"/>
    <s v=" "/>
    <s v="Unplanned"/>
    <s v="Yosemite"/>
    <s v="Los Banos"/>
    <s v="252311102, MENDOTA-1102"/>
    <s v="21-0052404"/>
    <s v="Unplanned"/>
    <s v="Clear;32-90 F"/>
    <s v="15 1 of 3 Phases Open"/>
    <s v="1125"/>
    <s v="YES"/>
    <s v="Line to Line"/>
    <s v="Sustained"/>
    <s v="No"/>
    <s v="9647"/>
    <s v="OH"/>
    <s v="Fuse"/>
    <s v="1330716"/>
    <s v="Conductor, Overhead, On Ground"/>
    <s v=" "/>
    <s v=" "/>
    <s v=" "/>
    <s v="N/E HWY 180 E/O S.P.R.R."/>
    <s v="DE POLE/EOL"/>
    <s v=" "/>
    <s v="SMALL FIRE AT EOL"/>
    <s v=" "/>
    <s v="No"/>
    <s v="Equipment Failure/Involved, Overhead"/>
    <s v=" "/>
    <s v="No"/>
    <s v=" "/>
    <s v=" "/>
    <m/>
    <m/>
    <m/>
    <m/>
    <m/>
    <m/>
    <m/>
    <m/>
    <m/>
    <m/>
    <m/>
    <m/>
    <m/>
    <m/>
    <m/>
  </r>
  <r>
    <x v="271"/>
    <s v="AGFC"/>
    <s v="3 - QC Complete"/>
    <d v="2021-04-23T00:00:00"/>
    <d v="2021-04-23T00:00:00"/>
    <x v="250"/>
    <s v="\\fxshare-nas05\quotashare-fs01\ESA\5 - Ignition Tracking\2021_Ignition_QC_Folders\20210422_nan_nan_nan_8134827"/>
    <s v=" "/>
    <m/>
    <m/>
    <m/>
    <m/>
    <m/>
    <x v="0"/>
    <m/>
    <m/>
    <m/>
    <m/>
    <m/>
    <m/>
    <m/>
    <m/>
    <m/>
    <m/>
    <m/>
    <m/>
    <m/>
    <m/>
    <m/>
    <m/>
    <m/>
    <s v=" "/>
    <x v="40"/>
    <s v="22:29"/>
    <m/>
    <m/>
    <s v="FAS"/>
    <s v="N"/>
    <s v="N"/>
    <m/>
    <m/>
    <m/>
    <n v="8134827"/>
    <m/>
    <m/>
    <m/>
    <m/>
    <s v=" "/>
    <x v="0"/>
    <x v="2"/>
    <s v="N"/>
    <s v="N"/>
    <s v="Structure fire, not attributable to PG&amp;E."/>
    <s v="Not PG&amp;E"/>
    <s v="Building"/>
    <m/>
    <m/>
    <s v="&lt;3 meters of linear travel"/>
    <m/>
    <m/>
    <m/>
    <m/>
    <x v="3"/>
    <x v="1"/>
    <x v="1"/>
    <m/>
    <s v="Overhead"/>
    <m/>
    <m/>
    <m/>
    <m/>
    <s v=" "/>
    <x v="0"/>
    <n v="36.540069000000003"/>
    <n v="-119.782056"/>
    <s v="Fresno"/>
    <x v="231"/>
    <n v="12000"/>
    <m/>
    <s v="Fresno County FD"/>
    <s v="Agriculture"/>
    <m/>
    <m/>
    <m/>
    <m/>
    <s v="N"/>
    <s v="N"/>
    <m/>
    <m/>
    <s v="2021-04-23"/>
    <m/>
    <m/>
    <m/>
    <m/>
    <m/>
    <m/>
    <m/>
    <m/>
    <m/>
    <m/>
    <m/>
    <m/>
    <m/>
    <m/>
    <m/>
    <m/>
    <m/>
    <m/>
    <m/>
    <s v=" "/>
    <s v="FRESNO"/>
    <s v="SELMA  02"/>
    <s v="22:29"/>
    <s v="04/22/2021"/>
    <m/>
    <n v="8134827"/>
    <s v="UNKNOWN"/>
    <s v="PREMISES DO NOT CHANGE"/>
    <x v="136"/>
    <n v="36.539808000000001"/>
    <n v="-119.847668"/>
    <s v="F6TMQSO"/>
    <s v="SCOTTI, MICHEAL"/>
    <m/>
    <s v="20210423 00:00"/>
    <n v="1101"/>
    <m/>
    <s v="STRUCTURE FIRE, ABANDOND MOBILE HOME AND PROPERTY WERE SET ON FIRE PER FIRE DEPT.  PROPERTY HAD NO POWER, (IDLE) TX FUSES OPEN.  I CUT SERVICE WIRE IN THE CLEAR AT TX ISOLATING ALL SOURCES.  PER FIRE DEPT, TX POLE NOT IN DANGER OF FIRE.  METER POLE AND SERVICE BURNT AT LOCATION OF MOBILE HOME.  RELEASED BY FRESNO COUNTY FIRE DEPT OF FURTHER STANDBY"/>
    <s v="Y"/>
    <m/>
    <m/>
    <m/>
    <n v="36.540069000000003"/>
    <n v="-119.782056"/>
    <s v="NW CORNER OF CHERRY AND CARUTHERS_x000d__x000a__x000d__x000a_SAP # 100803266_x000d__x000a_CGC# 417705144038"/>
    <s v="JOHN FRESNO COUNTY FIRE DEPT "/>
    <m/>
    <s v="N"/>
    <s v="N"/>
    <s v="N"/>
    <s v="Clear"/>
    <m/>
    <s v="Private Land"/>
    <s v="ABANDONED PROPERTY"/>
    <s v="Calm"/>
    <m/>
    <s v="3rd Party"/>
    <s v="SQUATTERS PER FRESNO COUNTY FIRE CHIEF "/>
    <s v="0.25 - 10 Acres"/>
    <m/>
    <s v="Fire Dept"/>
    <s v="FRESNO COUNTY FIRE DEPT "/>
    <s v="Overhead"/>
    <s v="1/0 TRIPLEX SERVICE WIRE "/>
    <x v="0"/>
    <s v="3RD PARTY CAUSE "/>
    <m/>
    <m/>
    <m/>
    <m/>
    <m/>
    <s v=" "/>
    <m/>
    <m/>
    <m/>
    <m/>
    <m/>
    <m/>
    <m/>
    <m/>
    <m/>
    <m/>
    <m/>
    <m/>
    <m/>
    <m/>
    <m/>
    <m/>
    <m/>
    <m/>
    <m/>
    <m/>
    <m/>
    <m/>
    <m/>
    <m/>
    <m/>
    <m/>
    <m/>
    <m/>
    <m/>
    <m/>
    <m/>
    <m/>
    <m/>
    <m/>
    <m/>
    <m/>
    <m/>
    <m/>
    <m/>
    <m/>
    <m/>
    <m/>
    <m/>
    <m/>
    <m/>
    <m/>
    <m/>
  </r>
  <r>
    <x v="272"/>
    <s v="AGFC"/>
    <s v="3 - QC Complete"/>
    <d v="2021-04-23T00:00:00"/>
    <d v="2021-04-23T00:00:00"/>
    <x v="251"/>
    <s v="\\fxshare-nas05\quotashare-fs01\ESA\5 - Ignition Tracking\2021_Ignition_QC_Folders\20210422_nan_nan_nan_3331153"/>
    <s v=" "/>
    <m/>
    <m/>
    <m/>
    <m/>
    <m/>
    <x v="0"/>
    <m/>
    <m/>
    <m/>
    <m/>
    <m/>
    <m/>
    <m/>
    <m/>
    <m/>
    <m/>
    <m/>
    <m/>
    <m/>
    <m/>
    <m/>
    <m/>
    <m/>
    <s v=" "/>
    <x v="40"/>
    <s v="16:39"/>
    <m/>
    <m/>
    <s v="FAS"/>
    <s v="N"/>
    <s v="Y"/>
    <m/>
    <m/>
    <m/>
    <n v="3331153"/>
    <m/>
    <m/>
    <m/>
    <m/>
    <s v=" "/>
    <x v="0"/>
    <x v="2"/>
    <s v="N"/>
    <s v="N"/>
    <s v="Duplicate of index 423. Structure fire, not attributable to PG&amp;E."/>
    <s v="Not PG&amp;E"/>
    <s v="Other"/>
    <m/>
    <m/>
    <s v="0.26-9.99"/>
    <m/>
    <m/>
    <m/>
    <m/>
    <x v="4"/>
    <x v="1"/>
    <x v="1"/>
    <m/>
    <s v="Overhead"/>
    <m/>
    <m/>
    <m/>
    <m/>
    <s v=" "/>
    <x v="0"/>
    <n v="38.104174999999998"/>
    <n v="-122.25636799999999"/>
    <s v="Solano"/>
    <x v="232"/>
    <n v="12000"/>
    <m/>
    <s v="Vallejo FD"/>
    <s v="Urban"/>
    <m/>
    <m/>
    <m/>
    <m/>
    <s v="N"/>
    <s v="N"/>
    <m/>
    <m/>
    <s v="2021-04-23"/>
    <m/>
    <m/>
    <m/>
    <m/>
    <m/>
    <m/>
    <m/>
    <m/>
    <m/>
    <m/>
    <m/>
    <m/>
    <m/>
    <m/>
    <m/>
    <m/>
    <m/>
    <m/>
    <m/>
    <s v=" "/>
    <s v="NORTH BAY"/>
    <s v="VALLEJO 03"/>
    <s v="16:39"/>
    <s v="04/22/2021"/>
    <m/>
    <n v="3331153"/>
    <s v="UNKNOWN"/>
    <s v="PREMISES DO NOT CHANGE"/>
    <x v="118"/>
    <n v="38.100791000000001"/>
    <n v="-122.248328"/>
    <s v="N3TFBG4"/>
    <s v="GRIFFITH, FRANK"/>
    <m/>
    <s v="20210422 17:45"/>
    <n v="1121"/>
    <m/>
    <s v="building had fire outside with fountain/birdbath, went into basement. shut off power at alley for safety, lots of non copliant (not to code) wiring"/>
    <s v="Y"/>
    <m/>
    <m/>
    <m/>
    <n v="38.104174999999998"/>
    <n v="-122.25636799999999"/>
    <s v="S. side of 902  Marin st"/>
    <s v="707-648-4488"/>
    <m/>
    <s v="N"/>
    <s v="Y"/>
    <s v="N"/>
    <s v="Clear"/>
    <m/>
    <s v="Structures"/>
    <m/>
    <s v="Light"/>
    <m/>
    <s v="Unknown"/>
    <m/>
    <s v="Structure Only"/>
    <m/>
    <s v="Fire Dept"/>
    <m/>
    <s v="Overhead"/>
    <m/>
    <x v="0"/>
    <m/>
    <m/>
    <m/>
    <m/>
    <m/>
    <m/>
    <s v=" "/>
    <m/>
    <m/>
    <m/>
    <m/>
    <m/>
    <m/>
    <m/>
    <m/>
    <m/>
    <m/>
    <m/>
    <m/>
    <m/>
    <m/>
    <m/>
    <m/>
    <m/>
    <m/>
    <m/>
    <m/>
    <m/>
    <m/>
    <m/>
    <m/>
    <m/>
    <m/>
    <m/>
    <m/>
    <m/>
    <m/>
    <m/>
    <m/>
    <m/>
    <m/>
    <m/>
    <m/>
    <m/>
    <m/>
    <m/>
    <m/>
    <m/>
    <m/>
    <m/>
    <m/>
    <m/>
    <m/>
    <m/>
  </r>
  <r>
    <x v="273"/>
    <s v="AGFC"/>
    <s v="3 - QC Complete"/>
    <d v="2021-04-23T00:00:00"/>
    <d v="2021-04-23T00:00:00"/>
    <x v="250"/>
    <s v="\\fxshare-nas05\quotashare-fs01\ESA\5 - Ignition Tracking\2021_Ignition_QC_Folders\20210422_nan_nan_nan_0003331153"/>
    <s v=" "/>
    <m/>
    <m/>
    <m/>
    <m/>
    <m/>
    <x v="0"/>
    <m/>
    <m/>
    <m/>
    <m/>
    <m/>
    <m/>
    <m/>
    <m/>
    <m/>
    <m/>
    <m/>
    <m/>
    <m/>
    <m/>
    <m/>
    <m/>
    <m/>
    <s v=" "/>
    <x v="40"/>
    <s v="16:39"/>
    <m/>
    <m/>
    <s v="FAS"/>
    <s v="N"/>
    <s v="N"/>
    <m/>
    <m/>
    <m/>
    <s v="0003331153"/>
    <m/>
    <m/>
    <m/>
    <m/>
    <s v=" "/>
    <x v="0"/>
    <x v="2"/>
    <s v="N"/>
    <s v="N"/>
    <s v="Structure fire, not attributable to PG&amp;E."/>
    <s v="Not PG&amp;E"/>
    <s v="Other"/>
    <m/>
    <m/>
    <s v="0.26-9.99"/>
    <m/>
    <m/>
    <m/>
    <m/>
    <x v="3"/>
    <x v="1"/>
    <x v="1"/>
    <m/>
    <s v="Overhead"/>
    <m/>
    <m/>
    <m/>
    <m/>
    <s v=" "/>
    <x v="0"/>
    <n v="38.104174999999998"/>
    <n v="-122.25636799999999"/>
    <s v="Solano"/>
    <x v="232"/>
    <n v="12000"/>
    <m/>
    <s v="Vallejo FD"/>
    <s v="Urban"/>
    <m/>
    <m/>
    <m/>
    <m/>
    <s v="N"/>
    <s v="N"/>
    <m/>
    <m/>
    <s v="2021-04-23"/>
    <m/>
    <m/>
    <m/>
    <m/>
    <m/>
    <m/>
    <m/>
    <m/>
    <m/>
    <m/>
    <m/>
    <m/>
    <m/>
    <m/>
    <m/>
    <m/>
    <m/>
    <m/>
    <m/>
    <s v=" "/>
    <s v="NORTH BAY"/>
    <s v="VALLEJO 03"/>
    <s v="16:39"/>
    <s v="04/22/2021"/>
    <m/>
    <s v="0003331153"/>
    <s v="UNKNOWN"/>
    <s v="PREMISES DO NOT CHANGE"/>
    <x v="118"/>
    <m/>
    <m/>
    <m/>
    <s v="GRIFFITH, FRANK"/>
    <m/>
    <m/>
    <n v="1121"/>
    <m/>
    <s v="building had fire outside with fountain/birdbath, went into basement. shut off power at alley for safety, lots of non copliant (not to code) wiring"/>
    <s v="Y"/>
    <m/>
    <m/>
    <m/>
    <n v="38.104174999999998"/>
    <n v="-122.25636799999999"/>
    <s v="S. side of 902  Marin st"/>
    <m/>
    <m/>
    <m/>
    <s v="Y"/>
    <m/>
    <m/>
    <m/>
    <s v="Structures"/>
    <m/>
    <m/>
    <m/>
    <s v="Unknown"/>
    <m/>
    <s v="Structure Only"/>
    <m/>
    <m/>
    <m/>
    <m/>
    <m/>
    <x v="2"/>
    <m/>
    <m/>
    <m/>
    <m/>
    <m/>
    <m/>
    <s v=" "/>
    <m/>
    <m/>
    <m/>
    <m/>
    <m/>
    <m/>
    <m/>
    <m/>
    <m/>
    <m/>
    <m/>
    <m/>
    <m/>
    <m/>
    <m/>
    <m/>
    <m/>
    <m/>
    <m/>
    <m/>
    <m/>
    <m/>
    <m/>
    <m/>
    <m/>
    <m/>
    <m/>
    <m/>
    <m/>
    <m/>
    <m/>
    <m/>
    <m/>
    <m/>
    <m/>
    <m/>
    <m/>
    <m/>
    <m/>
    <m/>
    <m/>
    <m/>
    <m/>
    <m/>
    <m/>
    <m/>
    <m/>
  </r>
  <r>
    <x v="274"/>
    <s v="AGFC"/>
    <s v="3 - QC Complete"/>
    <d v="2021-04-23T00:00:00"/>
    <d v="2021-04-23T00:00:00"/>
    <x v="252"/>
    <s v="\\fxshare-nas05\quotashare-fs01\ESA\5 - Ignition Tracking\2021_Ignition_QC_Folders\20210422_1328133_21-0051755_nan_T005270962"/>
    <s v=" "/>
    <m/>
    <m/>
    <m/>
    <m/>
    <m/>
    <x v="0"/>
    <m/>
    <m/>
    <m/>
    <m/>
    <m/>
    <m/>
    <m/>
    <m/>
    <m/>
    <m/>
    <m/>
    <m/>
    <m/>
    <m/>
    <m/>
    <m/>
    <m/>
    <s v=" "/>
    <x v="40"/>
    <s v="08:57"/>
    <d v="2021-04-22T00:00:00"/>
    <s v="08:57"/>
    <s v="FAS"/>
    <s v="N"/>
    <s v="Y"/>
    <s v="1328133"/>
    <s v="21-0051755"/>
    <m/>
    <s v="T005270962"/>
    <m/>
    <m/>
    <m/>
    <m/>
    <s v=" "/>
    <x v="0"/>
    <x v="2"/>
    <s v="N"/>
    <s v="N"/>
    <s v="Duplicate of index 421. The responding troubleman found blown bravo fuse and found primary jumper wrapped around tri kit with signs of cross phasing on primary circuit. A small bird was also found near the base of the PG&amp;E pole, near the fire. The ensuing fire was 0.25 acre to 10 acres in size. This information is preliminary and subject to change."/>
    <s v="Not PG&amp;E"/>
    <s v="Other"/>
    <m/>
    <m/>
    <s v="0.26-9.99"/>
    <m/>
    <m/>
    <m/>
    <m/>
    <x v="4"/>
    <x v="1"/>
    <x v="1"/>
    <m/>
    <s v="Overhead"/>
    <m/>
    <m/>
    <m/>
    <m/>
    <s v=" "/>
    <x v="0"/>
    <n v="35.318269999999998"/>
    <n v="-119.08660999999999"/>
    <s v="Kern"/>
    <x v="233"/>
    <n v="21000"/>
    <m/>
    <s v="Bakersfield FD"/>
    <s v="Urban"/>
    <m/>
    <m/>
    <m/>
    <m/>
    <s v="N"/>
    <s v="N"/>
    <m/>
    <m/>
    <s v="2021-04-23"/>
    <m/>
    <m/>
    <m/>
    <m/>
    <m/>
    <m/>
    <m/>
    <m/>
    <m/>
    <m/>
    <m/>
    <m/>
    <m/>
    <m/>
    <m/>
    <m/>
    <m/>
    <m/>
    <m/>
    <s v=" "/>
    <s v="KERN"/>
    <s v="BAKERSFIELD 08"/>
    <s v="08:57"/>
    <s v="04/22/2021"/>
    <s v="1328133"/>
    <s v="T005270962"/>
    <s v="7509"/>
    <s v="HACHITA CT"/>
    <x v="10"/>
    <m/>
    <m/>
    <m/>
    <s v="BARNACHIA, J.P."/>
    <n v="254072108"/>
    <m/>
    <n v="9002"/>
    <m/>
    <s v="Found FUCO 9808 Bravo fuse blown. Found primary jumper wrapped around tri-kit &amp; signs of cross phase on main line. Found flashed PT2 primary insulator &amp; broken C/OUT. Found small bird near base of pole &amp; grass fire at City water collection pond. Made safe &amp; energized customers on an backfeed. Created B tag to have primary insulator replaced. Created COE to have C/OUT replaced. Completed Bird Report Form."/>
    <s v="Y"/>
    <m/>
    <m/>
    <m/>
    <n v="35.318269999999998"/>
    <n v="-119.08660999999999"/>
    <m/>
    <m/>
    <m/>
    <m/>
    <s v="Y"/>
    <m/>
    <m/>
    <m/>
    <s v="Private Land"/>
    <s v="City"/>
    <m/>
    <m/>
    <s v="Bird Contact"/>
    <m/>
    <s v="0.25 - 10 Acres"/>
    <m/>
    <m/>
    <m/>
    <m/>
    <m/>
    <x v="2"/>
    <m/>
    <m/>
    <m/>
    <s v="BIRD-FOUND"/>
    <s v="CUTOUT, FUSE HOLDER"/>
    <m/>
    <s v=" "/>
    <s v="Unplanned"/>
    <s v="Kern"/>
    <s v="Kern"/>
    <s v="254072108, STOCKDALE-2108"/>
    <s v="21-0051755"/>
    <s v="Unplanned"/>
    <s v="Strong Winds;32-90 F"/>
    <s v="77"/>
    <s v="13472"/>
    <s v="NO"/>
    <s v="Open Circuit"/>
    <s v="Sustained"/>
    <s v="No"/>
    <s v="9808"/>
    <s v="OH"/>
    <s v="Fuse"/>
    <s v="1328133"/>
    <s v="Conductor, Overhead, Together"/>
    <s v=" "/>
    <s v=" "/>
    <s v=" "/>
    <s v="S SIDE WHITE LN W/O TUBAC"/>
    <s v="9808 HS JUMPER"/>
    <s v="SW 10106 OPEN"/>
    <s v=" "/>
    <s v=" "/>
    <s v="No"/>
    <s v="Equipment Failure/Involved, Overhead"/>
    <s v=" "/>
    <s v="No"/>
    <s v=" "/>
    <s v=" "/>
    <m/>
    <m/>
    <m/>
    <m/>
    <m/>
    <m/>
    <m/>
    <m/>
    <m/>
    <m/>
    <m/>
    <m/>
    <m/>
    <m/>
    <m/>
  </r>
  <r>
    <x v="275"/>
    <s v="S7RM"/>
    <s v="3 - QC Complete"/>
    <d v="2021-05-20T00:00:00"/>
    <d v="2021-05-20T00:00:00"/>
    <x v="253"/>
    <s v="\\fxshare-nas05\quotashare-fs01\ESA\5 - Ignition Tracking\2021_Ignition_QC_Folders\20210422_1328133_21-0051755_nan_T005270962"/>
    <s v=" "/>
    <m/>
    <m/>
    <m/>
    <m/>
    <m/>
    <x v="0"/>
    <m/>
    <m/>
    <m/>
    <s v="Y"/>
    <d v="2021-04-26T00:00:00"/>
    <d v="2021-04-27T00:00:00"/>
    <s v="Bakersfield FD"/>
    <s v="Reference # PRR-5554-2021"/>
    <m/>
    <m/>
    <m/>
    <m/>
    <m/>
    <m/>
    <m/>
    <m/>
    <m/>
    <s v=" "/>
    <x v="40"/>
    <d v="1899-12-30T08:52:00"/>
    <d v="2021-04-22T00:00:00"/>
    <d v="1899-12-30T08:52:00"/>
    <s v="FAS"/>
    <s v="N"/>
    <s v="N"/>
    <n v="1328133"/>
    <s v="21-0051755"/>
    <m/>
    <s v="T005270959, T005270962"/>
    <n v="120865800"/>
    <m/>
    <m/>
    <s v="PG&amp;E_421_ignition_20210422_1.jpg"/>
    <s v=" "/>
    <x v="2"/>
    <x v="0"/>
    <s v="Y"/>
    <s v="Y"/>
    <s v="On April 22nd 2021 at 08:56 hrs.  a PG &amp; E Troubleman was dispatched to the Stockdale 2108 21 KV Distribution Circuit near Resnik Court and White Lane in the City of Bakersfield in response to reports of a blown fuse and a small vegetation fire.  This ignition occured at one of the City of Bakersfield's Water collection ponds, was approximately three total acres in size and according to the Bakersfield FD, they allowed the fire to burn itself out upon their arrival as the fire was contained by the dirt roads surrounding the pond. Initial analysis indicates that when the responding troubleman patrolled the area he found one of one blown Bravo fuses and a primary jumper wrapped around a Tri-Kit with signs of cross phasing on the primary circuit.  A small dead bird was found near the base of the pole near the fire however, according to the Bakersfield FD report, firefighter's saw transients running from the area upon their arrival.  The fire was contained by the dirt roads surrounding the water collection pool and the troubleman described the fire as approximately 3 acres in size.  The T-man initially dumped the circuit,  made safe, cut jumper in the clear and then reenergized the main line.   The T-Man also created a B tag to replace a primary insulator, created a COE to have the cutout replaced and completed the bird report form.  ( As of 5/20/2021 07:30  am- this EC  tag is still showing as in &quot;open&quot; status with an estimated completion date of 7/22/2021.)"/>
    <s v="PG&amp;E"/>
    <s v="Other"/>
    <s v="D"/>
    <s v="D"/>
    <s v="Structure-only"/>
    <s v="About 3 acres. "/>
    <m/>
    <m/>
    <m/>
    <x v="7"/>
    <x v="2"/>
    <x v="9"/>
    <s v="Y"/>
    <s v="Overhead"/>
    <s v="Primary"/>
    <s v="Conductor - Primary"/>
    <s v="Fuse, Jumper, insulator"/>
    <s v="Circuit ID: 254072108, Fuse-FUCO 9808"/>
    <s v=" "/>
    <x v="0"/>
    <n v="35.318150000000003"/>
    <n v="-119.0868"/>
    <s v="Kern"/>
    <x v="233"/>
    <n v="21000"/>
    <m/>
    <s v="Bakersfield FD"/>
    <s v="Urban"/>
    <m/>
    <m/>
    <m/>
    <m/>
    <s v="N"/>
    <s v="N"/>
    <m/>
    <m/>
    <s v="2021-04-22"/>
    <m/>
    <m/>
    <m/>
    <m/>
    <m/>
    <m/>
    <m/>
    <m/>
    <m/>
    <m/>
    <m/>
    <m/>
    <m/>
    <m/>
    <m/>
    <m/>
    <m/>
    <m/>
    <m/>
    <s v=" "/>
    <s v="KERN"/>
    <s v="BAKERSFIELD 08"/>
    <s v="08:57"/>
    <s v="04/22/2021"/>
    <s v="1328133"/>
    <s v="T005270962"/>
    <n v="7509"/>
    <s v="HACHITA CT"/>
    <x v="10"/>
    <n v="35.318150000000003"/>
    <n v="-119.0868"/>
    <s v="K1TJPBP"/>
    <s v="BARNACHIA, J.P."/>
    <n v="254072108"/>
    <s v="20210422 11:17"/>
    <n v="9002"/>
    <n v="1"/>
    <s v="Found FUCO 9808 Bravo fuse blown. Found primary jumper wrapped around tri-kit &amp; signs of cross phase on main line. Found flashed PT2 primary insulator &amp; broken C/OUT. Found small bird near base of pole &amp; grass fire at City water collection pond. Made safe &amp; energized customers on an backfeed. Created B tag to have primary insulator replaced. Created COE to have C/OUT replaced. Completed Bird Report Form."/>
    <s v="Y"/>
    <n v="5"/>
    <s v="\\fxshare-nas05\quotashare-fs01\ESA\5 - Ignition Tracking\Fire_Tab_Attachment_Files"/>
    <m/>
    <n v="35.318269999999998"/>
    <n v="-119.08660999999999"/>
    <m/>
    <s v="Bakersfield City, Brice Patterson Arson  AP4"/>
    <m/>
    <s v="N"/>
    <s v="Y"/>
    <m/>
    <s v="Clear"/>
    <m/>
    <s v="Private Land"/>
    <s v="City"/>
    <s v="Calm"/>
    <m/>
    <s v="Bird Contact"/>
    <m/>
    <s v="0.25 - 10 Acres"/>
    <m/>
    <s v="Fire Dept"/>
    <m/>
    <s v="Overhead"/>
    <m/>
    <x v="0"/>
    <m/>
    <m/>
    <m/>
    <s v="BIRD-FOUND"/>
    <s v="CUTOUT, FUSE HOLDER"/>
    <s v="N"/>
    <s v=" "/>
    <s v="Unplanned"/>
    <s v="Kern"/>
    <s v="Kern"/>
    <s v="254072108, STOCKDALE-2108"/>
    <s v="21-0051755"/>
    <s v="Unplanned"/>
    <s v="Strong Winds;32-90 F"/>
    <s v="77"/>
    <s v="13472"/>
    <s v="NO"/>
    <s v="Open Circuit"/>
    <s v="Sustained"/>
    <s v="No"/>
    <s v="9808"/>
    <s v="OH"/>
    <s v="Fuse"/>
    <s v="1328133"/>
    <s v="Conductor, Overhead, Together"/>
    <s v=" "/>
    <s v=" "/>
    <s v=" "/>
    <s v="S SIDE WHITE LN W/O TUBAC"/>
    <s v="9808 HS JUMPER"/>
    <s v="SW 10106 OPEN"/>
    <s v=" "/>
    <s v=" "/>
    <s v="No"/>
    <s v="Equipment Failure/Involved, Overhead"/>
    <s v=" "/>
    <s v="No"/>
    <s v=" "/>
    <s v=" "/>
    <m/>
    <m/>
    <m/>
    <m/>
    <m/>
    <m/>
    <m/>
    <m/>
    <m/>
    <m/>
    <m/>
    <m/>
    <m/>
    <m/>
    <m/>
  </r>
  <r>
    <x v="276"/>
    <s v="AGFC"/>
    <s v="3 - QC Complete"/>
    <d v="2021-04-22T00:00:00"/>
    <d v="2021-04-22T00:00:00"/>
    <x v="250"/>
    <s v="\\fxshare-nas05\quotashare-fs01\ESA\5 - Ignition Tracking\2021_Ignition_QC_Folders\20210421_nan_nan_nan_9116838"/>
    <s v=" "/>
    <m/>
    <m/>
    <m/>
    <m/>
    <m/>
    <x v="0"/>
    <m/>
    <m/>
    <m/>
    <m/>
    <m/>
    <m/>
    <m/>
    <m/>
    <m/>
    <m/>
    <m/>
    <m/>
    <m/>
    <m/>
    <m/>
    <m/>
    <m/>
    <s v=" "/>
    <x v="41"/>
    <s v="19:46"/>
    <m/>
    <m/>
    <s v="FAS"/>
    <s v="N"/>
    <s v="N"/>
    <m/>
    <m/>
    <m/>
    <n v="9116838"/>
    <m/>
    <m/>
    <m/>
    <m/>
    <s v=" "/>
    <x v="0"/>
    <x v="2"/>
    <s v="N"/>
    <s v="N"/>
    <s v="Structure fire, not attributable to PG&amp;E."/>
    <s v="Not PG&amp;E"/>
    <s v="Building"/>
    <m/>
    <m/>
    <s v="Structure-only"/>
    <m/>
    <m/>
    <m/>
    <m/>
    <x v="3"/>
    <x v="1"/>
    <x v="1"/>
    <m/>
    <s v="Overhead"/>
    <m/>
    <m/>
    <m/>
    <m/>
    <s v=" "/>
    <x v="0"/>
    <s v="37.2984567"/>
    <s v="-121.9839100"/>
    <s v="Santa Clara"/>
    <x v="234"/>
    <n v="12000"/>
    <m/>
    <s v="San Jose FD"/>
    <s v="Urban"/>
    <m/>
    <m/>
    <m/>
    <m/>
    <s v="N"/>
    <s v="N"/>
    <m/>
    <m/>
    <s v="2021-04-22"/>
    <m/>
    <m/>
    <m/>
    <m/>
    <m/>
    <m/>
    <m/>
    <m/>
    <m/>
    <m/>
    <m/>
    <m/>
    <m/>
    <m/>
    <m/>
    <m/>
    <m/>
    <m/>
    <m/>
    <s v=" "/>
    <s v="SAN JOSE"/>
    <s v="SAN JOSE 06"/>
    <s v="19:46"/>
    <s v="04/21/2021"/>
    <m/>
    <n v="9116838"/>
    <s v="UNKNOWN"/>
    <s v="PREMISES DO NOT CHANGE"/>
    <x v="36"/>
    <n v="37.343682000000001"/>
    <n v="-121.886898"/>
    <s v="J2TRAVD"/>
    <s v="VILLAGOMEZ, ROBERT"/>
    <m/>
    <s v="20210421 20:39"/>
    <n v="1121"/>
    <m/>
    <s v="PER SJFD SECURE ELECTRIC.  SLEEVED MTR."/>
    <s v="Y"/>
    <m/>
    <m/>
    <s v="37.2984567,-121.9839100,66.400000,3D"/>
    <m/>
    <m/>
    <m/>
    <s v="SJFD"/>
    <m/>
    <s v="N"/>
    <s v="N"/>
    <s v="N"/>
    <s v="Clear"/>
    <m/>
    <s v="Structures"/>
    <m/>
    <s v="Calm"/>
    <m/>
    <s v="Unknown"/>
    <m/>
    <s v="Structure Only"/>
    <m/>
    <s v="Fire Dept"/>
    <m/>
    <s v="Overhead"/>
    <m/>
    <x v="0"/>
    <m/>
    <m/>
    <m/>
    <m/>
    <m/>
    <m/>
    <s v=" "/>
    <m/>
    <m/>
    <m/>
    <m/>
    <m/>
    <m/>
    <m/>
    <m/>
    <m/>
    <m/>
    <m/>
    <m/>
    <m/>
    <m/>
    <m/>
    <m/>
    <m/>
    <m/>
    <m/>
    <m/>
    <m/>
    <m/>
    <m/>
    <m/>
    <m/>
    <m/>
    <m/>
    <m/>
    <m/>
    <m/>
    <m/>
    <m/>
    <m/>
    <m/>
    <m/>
    <m/>
    <m/>
    <m/>
    <m/>
    <m/>
    <m/>
    <m/>
    <m/>
    <m/>
    <m/>
    <m/>
    <m/>
  </r>
  <r>
    <x v="277"/>
    <s v="S7RM"/>
    <s v="3 - QC Complete"/>
    <d v="2021-04-26T00:00:00"/>
    <d v="2021-04-26T00:00:00"/>
    <x v="254"/>
    <s v="\\fxshare-nas05\quotashare-fs01\ESA\5 - Ignition Tracking\2021_Ignition_QC_Folders\20210421_1327735_21-0051591_nan_T005270664"/>
    <s v=" "/>
    <m/>
    <m/>
    <m/>
    <m/>
    <m/>
    <x v="0"/>
    <m/>
    <m/>
    <m/>
    <s v="Y"/>
    <d v="2021-04-26T00:00:00"/>
    <m/>
    <s v="CAL Fire"/>
    <s v="Reference -R000941-042621"/>
    <m/>
    <m/>
    <m/>
    <m/>
    <m/>
    <m/>
    <m/>
    <m/>
    <m/>
    <s v=" "/>
    <x v="41"/>
    <s v="17:52"/>
    <d v="2021-04-21T00:00:00"/>
    <d v="1899-12-30T17:47:00"/>
    <s v="FAS"/>
    <s v="N"/>
    <s v="N"/>
    <s v="1327735"/>
    <s v="21-0051591"/>
    <m/>
    <s v="T005270664, T005270661"/>
    <n v="120862378"/>
    <m/>
    <m/>
    <s v="PG&amp;E_419_ignition_20210421_1.jpg"/>
    <s v=" "/>
    <x v="2"/>
    <x v="0"/>
    <s v="Y"/>
    <s v="Y"/>
    <s v="On April 21st 2021 at 17:48 hrs. a PG &amp; E Troubleman was dispatched to the Pleasant Grove 2110 21 KV Distribution Circuit near Amoruso Way in the city of Roseville in response to a report of a wire down with a small fire at SAP # 100053085.  Initial analysis indicates that a bird flew into an overhead conductor which resulting in an ignition.  The ensuing fire was approximately 10 ft X 20 Ft in size,  was located primarily at the base of the pole and the vegetation surrounding it  and the fire  was suppressed by the CAL Fire Placer unit.  Initially the Troubleman found no cause at the location however on patrol, he found fault indicators load side of SW 8345 blinking and a dead turkey 4 spans S/O CGC 221723643187.  On 4/22/2021 a PG &amp; E repair crew replaced an 8' Cross arm and 400' of 4 ACSR and a center phase king pin.  "/>
    <s v="PG&amp;E"/>
    <s v="Other"/>
    <s v="D"/>
    <s v="D"/>
    <s v="0.26-9.99"/>
    <s v="10 ft X 20 ft"/>
    <m/>
    <m/>
    <m/>
    <x v="7"/>
    <x v="2"/>
    <x v="9"/>
    <s v="Y"/>
    <s v="Overhead"/>
    <s v="Primary"/>
    <s v="Conductor - Primary"/>
    <s v="Conductor, Crossarm, Center phase king pin"/>
    <s v="Circuit ID: 152442110, SAP # 100053085"/>
    <s v=" "/>
    <x v="0"/>
    <n v="38.835605000000001"/>
    <n v="-121.395757"/>
    <s v="Placer"/>
    <x v="235"/>
    <n v="21000"/>
    <m/>
    <s v="CAL Fire"/>
    <s v="Herbaceous"/>
    <m/>
    <m/>
    <m/>
    <m/>
    <s v="N"/>
    <s v="N"/>
    <m/>
    <m/>
    <s v="2021-04-22"/>
    <m/>
    <m/>
    <m/>
    <m/>
    <m/>
    <m/>
    <m/>
    <m/>
    <m/>
    <m/>
    <m/>
    <m/>
    <m/>
    <m/>
    <m/>
    <m/>
    <m/>
    <m/>
    <m/>
    <s v=" "/>
    <s v="SIERRA"/>
    <s v="LINCOLN"/>
    <s v="17:52"/>
    <s v="04/21/2021"/>
    <s v="1327735"/>
    <s v="T005270664"/>
    <n v="3180"/>
    <s v="AMORUSO WAY/WELL PUMP"/>
    <x v="137"/>
    <n v="38.824590000000001"/>
    <n v="-121.35065"/>
    <s v="T1TMLTH"/>
    <s v="TOMASI, MICHAEL"/>
    <n v="152442110"/>
    <s v="20210421 21:44"/>
    <n v="9002"/>
    <n v="1"/>
    <s v="WIRE DOWN WITH SM FIRE AT SAP ID 100053085. NO CAUSE FOUND AT LOCATION. FAULT INDICATORS LOAD SIDE OF SW 8345 BLINKING. PATROLLED AND FOUND TURKEY 4 SPANS S/O OF CGC 221723643187. EC TAG CREATED, NOTIFIED ON CALL SUPERVISOR FOR REPAIRS"/>
    <s v="Y"/>
    <n v="3"/>
    <s v="\\fxshare-nas05\quotashare-fs01\ESA\5 - Ignition Tracking\Fire_Tab_Attachment_Files"/>
    <m/>
    <n v="38.835605000000001"/>
    <n v="-121.395757"/>
    <s v="BEHIND 3110 AMORUSO WAY"/>
    <s v="Cal Fire-Placer Unit"/>
    <m/>
    <s v="N"/>
    <s v="Y"/>
    <m/>
    <s v="Clear"/>
    <m/>
    <s v="Private Land"/>
    <m/>
    <s v="Calm"/>
    <m/>
    <s v="Bird Contact"/>
    <m/>
    <s v="3 meters - 0.25 Acres"/>
    <m/>
    <s v="Fire Dept"/>
    <m/>
    <s v="Overhead"/>
    <m/>
    <x v="0"/>
    <m/>
    <m/>
    <m/>
    <s v="BIRD-FOUND"/>
    <s v="CONDUCTOR, OVERHEAD"/>
    <s v="N"/>
    <s v=" "/>
    <s v="Unplanned"/>
    <s v="Sierra"/>
    <s v="Placer"/>
    <s v="152442110, PLEASANT GROVE-2110"/>
    <s v="21-0051591"/>
    <s v="Unplanned"/>
    <s v="Clear;32-90 F"/>
    <s v="145"/>
    <s v="61375"/>
    <s v="NO"/>
    <s v="Line to Ground"/>
    <s v="Sustained"/>
    <s v="No"/>
    <s v="6128"/>
    <s v="OH"/>
    <s v="Line Recloser"/>
    <s v="1327735"/>
    <s v="Conductor, Overhead, Broken, wire on ground"/>
    <s v="C &amp; GRD"/>
    <s v="04/21/21 19:15"/>
    <s v=" "/>
    <s v="SUNSET BLVD 400' W/FIDDYMENT RD, ROCKLIN"/>
    <s v="2 SPANS S/OF CGC 221723742702"/>
    <s v=" "/>
    <s v=" "/>
    <s v=" "/>
    <s v="No"/>
    <s v="Equipment Failure/Involved, Overhead"/>
    <s v=" "/>
    <s v="No"/>
    <s v="2"/>
    <s v="14"/>
    <s v="LTF2"/>
    <s v="Distribution Circuit"/>
    <s v="M1Y1"/>
    <s v="04/21/21 17:47"/>
    <s v="M1Y1"/>
    <s v="04/22/21 01:32"/>
    <s v="04/22/21 01:36"/>
    <m/>
    <m/>
    <m/>
    <m/>
    <m/>
    <m/>
    <m/>
    <m/>
  </r>
  <r>
    <x v="278"/>
    <s v="TLAL"/>
    <s v="3 - QC Complete"/>
    <d v="2021-04-26T00:00:00"/>
    <d v="2021-04-26T00:00:00"/>
    <x v="255"/>
    <s v="\\fxshare-nas05\quotashare-fs01\ESA\5 - Ignition Tracking\2021_Ignition_QC_Folders\20210421_1327457_nan_nan_T005270593"/>
    <s v=" "/>
    <s v="Y"/>
    <s v="TLAL"/>
    <s v="Additional FOID Added; ILIS, EC Tag Added; Create Time, Outage Time Updated"/>
    <d v="2021-04-26T00:00:00"/>
    <m/>
    <x v="2"/>
    <m/>
    <m/>
    <m/>
    <m/>
    <m/>
    <m/>
    <m/>
    <m/>
    <m/>
    <m/>
    <m/>
    <m/>
    <m/>
    <m/>
    <m/>
    <m/>
    <m/>
    <s v=" "/>
    <x v="41"/>
    <d v="1899-12-30T15:36:00"/>
    <d v="2021-04-21T00:00:00"/>
    <d v="1899-12-30T15:46:00"/>
    <s v="FAS"/>
    <s v="N"/>
    <s v="N"/>
    <s v="1327457, 1327412"/>
    <s v="21-0051546"/>
    <m/>
    <s v="T005270593, T005270594, T005270579, T005270572"/>
    <n v="120862229"/>
    <m/>
    <m/>
    <s v="PG&amp;E_418_Ignition_20210421_4.jpg"/>
    <s v=" "/>
    <x v="2"/>
    <x v="0"/>
    <s v="Y"/>
    <s v="Y"/>
    <s v="On April 21, 2021 at 1604 hours, PG&amp;E Troublemen patrolled the Bangor 1101 12kV Distribution Circuit number 103191101, in the Tier 2 State Responsibility area in the rear easement of 13498 Dixon Hill Road in Dobbins (Oregon House). They observed one span (425') of primary overhead #4 ACSR overhead conductor broken on the ground and a small fire in progress. Initial analysis indicates the ignition was caused by overhead equipment failure. Cal Fire responded to and extinguished the fire. The 99-minute sustained unplanned outage affected 1,670 customers. All the repairs were completed and the line was returned to service on April 21, 2021. This information is preliminary."/>
    <s v="PG&amp;E"/>
    <s v="Other"/>
    <s v="D"/>
    <s v="D"/>
    <s v="0.26-9.99"/>
    <s v="80ft X 80ft"/>
    <n v="0.15"/>
    <m/>
    <m/>
    <x v="0"/>
    <x v="4"/>
    <x v="3"/>
    <s v="Y"/>
    <s v="Overhead"/>
    <s v="Primary"/>
    <s v="Conductor - Primary"/>
    <s v="Conductor"/>
    <s v="Circuit ID: 103191101, SAP ID: 101301310"/>
    <s v=" "/>
    <x v="1"/>
    <s v="39.3543117"/>
    <s v="-121.2389783"/>
    <s v="Yuba"/>
    <x v="236"/>
    <n v="12000"/>
    <m/>
    <s v="Cal Fire"/>
    <s v="Hardwood Forest"/>
    <m/>
    <m/>
    <n v="330"/>
    <m/>
    <s v="N"/>
    <s v="N"/>
    <m/>
    <m/>
    <s v="2021-04-22"/>
    <m/>
    <m/>
    <m/>
    <m/>
    <m/>
    <m/>
    <m/>
    <m/>
    <m/>
    <m/>
    <m/>
    <m/>
    <m/>
    <m/>
    <m/>
    <m/>
    <m/>
    <m/>
    <m/>
    <s v=" "/>
    <s v="SACRAMENTO"/>
    <s v="MARYSVILLE 01"/>
    <s v="16:11"/>
    <s v="04/21/2021"/>
    <s v="1327457"/>
    <s v="T005270593"/>
    <n v="10075"/>
    <s v="CANDLEWOOD WAY"/>
    <x v="138"/>
    <n v="39.351649999999999"/>
    <n v="-121.32763"/>
    <s v="T3TTRM8"/>
    <s v="MARINO, TONY"/>
    <n v="103191101"/>
    <s v="20210421 19:01"/>
    <n v="9002"/>
    <n v="1"/>
    <s v="found small fire 80ft X 80 ft with wire down cause is unknown at this time need crew to replace 1 span of #4ACSR wire bucket truck is okay"/>
    <s v="Y"/>
    <n v="6"/>
    <s v="\\fxshare-nas05\quotashare-fs01\ESA\5 - Ignition Tracking\Fire_Tab_Attachment_Files"/>
    <s v="39.3543117,-121.2389783,573.300000,3D"/>
    <m/>
    <m/>
    <m/>
    <n v="911"/>
    <m/>
    <s v="N"/>
    <s v="Y"/>
    <m/>
    <s v="Clear"/>
    <m/>
    <s v="Private Land"/>
    <s v="80ftX80ft"/>
    <s v="Calm"/>
    <m/>
    <s v="Unknown"/>
    <m/>
    <s v="3 meters - 0.25 Acres"/>
    <s v="80Ftx80FT"/>
    <s v="Cal Fire"/>
    <m/>
    <s v="Overhead"/>
    <m/>
    <x v="1"/>
    <s v="TONY MARINO 1(530)682-6418"/>
    <s v="PG&amp;E Employee"/>
    <m/>
    <s v="OVERHEAD"/>
    <s v="CONDUCTOR, OVERHEAD"/>
    <s v="N"/>
    <s v=" "/>
    <m/>
    <m/>
    <m/>
    <m/>
    <m/>
    <m/>
    <m/>
    <m/>
    <m/>
    <m/>
    <m/>
    <m/>
    <m/>
    <m/>
    <m/>
    <m/>
    <m/>
    <m/>
    <m/>
    <m/>
    <m/>
    <m/>
    <m/>
    <m/>
    <m/>
    <m/>
    <m/>
    <m/>
    <m/>
    <m/>
    <m/>
    <m/>
    <m/>
    <m/>
    <m/>
    <m/>
    <m/>
    <m/>
    <m/>
    <m/>
    <m/>
    <m/>
    <m/>
    <m/>
    <m/>
    <m/>
    <m/>
  </r>
  <r>
    <x v="279"/>
    <s v="CFMD"/>
    <s v="2 - QC In Progress"/>
    <m/>
    <m/>
    <x v="256"/>
    <s v="\\fxshare-nas05\quotashare-fs01\ESA\5 - Ignition Tracking\2021_Ignition_QC_Folders\20210421_1326659_nan_nan_T005270144"/>
    <s v=" "/>
    <m/>
    <m/>
    <m/>
    <m/>
    <m/>
    <x v="0"/>
    <m/>
    <m/>
    <m/>
    <m/>
    <m/>
    <m/>
    <m/>
    <m/>
    <m/>
    <m/>
    <m/>
    <m/>
    <m/>
    <m/>
    <m/>
    <m/>
    <m/>
    <s v=" "/>
    <x v="41"/>
    <s v="09:29"/>
    <d v="2021-04-21T00:00:00"/>
    <s v="09:29"/>
    <s v="FAS"/>
    <s v="N"/>
    <s v="N"/>
    <s v="1326659"/>
    <m/>
    <m/>
    <s v="T005270144"/>
    <m/>
    <m/>
    <m/>
    <m/>
    <s v=" "/>
    <x v="0"/>
    <x v="0"/>
    <s v="Y"/>
    <s v="N"/>
    <m/>
    <s v="PG&amp;E"/>
    <s v="Vegetation"/>
    <s v="D"/>
    <m/>
    <s v="Structure-only"/>
    <s v="SMOLDERING AT BASE OF TREE"/>
    <m/>
    <m/>
    <m/>
    <x v="2"/>
    <x v="2"/>
    <x v="2"/>
    <m/>
    <s v="Overhead"/>
    <s v="Service"/>
    <s v="Service Drop"/>
    <m/>
    <m/>
    <s v=" "/>
    <x v="0"/>
    <s v="40.3893233"/>
    <s v="-122.2586517"/>
    <s v="Shasta"/>
    <x v="237"/>
    <n v="12000"/>
    <m/>
    <s v="Cal Fire"/>
    <s v="Herbaceous"/>
    <m/>
    <m/>
    <n v="246"/>
    <m/>
    <s v="N"/>
    <s v="N"/>
    <m/>
    <m/>
    <s v="2021-04-21"/>
    <m/>
    <m/>
    <m/>
    <m/>
    <m/>
    <m/>
    <m/>
    <m/>
    <m/>
    <m/>
    <m/>
    <m/>
    <m/>
    <m/>
    <m/>
    <m/>
    <m/>
    <m/>
    <m/>
    <s v=" "/>
    <s v="NORTH VALLEY"/>
    <s v="REDDING 03"/>
    <s v="09:29"/>
    <s v="04/21/2021"/>
    <s v="1326659"/>
    <s v="T005270144"/>
    <n v="21385"/>
    <s v="BLACK LN"/>
    <x v="139"/>
    <n v="40.389299999999999"/>
    <n v="-122.25740999999999"/>
    <s v="V8TKAW8"/>
    <s v="WALLER, KENNETH"/>
    <n v="102931101"/>
    <s v="20210421 11:22"/>
    <n v="9002"/>
    <m/>
    <s v="LARGE MULBERRY TREE GREW OVER SERVICE CONDUTOR AT CLEARANCE POLE AND WORE THE INSULATION OFF OF CONDUCTOR. THIS CAUSED A SHORT AT THE LIMB AND SPARKING A FIRE AT THE BASE OF THE TREE "/>
    <s v="Y"/>
    <n v="6"/>
    <s v="\\fxshare-nas05\quotashare-fs01\ESA\5 - Ignition Tracking\Fire_Tab_Attachment_Files"/>
    <s v="40.3893233,-122.2586517,121.400000,3D"/>
    <m/>
    <m/>
    <s v="RURAL NEIGHBORHOOD WITH DENSE_x000d__x000a_VEGITATION"/>
    <s v="ENGINEER STEPHENS/530-347-4737"/>
    <s v="SAP ID 101492779"/>
    <s v="N"/>
    <s v="Y"/>
    <m/>
    <s v="Other (Comments)"/>
    <s v="MODERATE TO LIGHT WIND"/>
    <s v="Private Land"/>
    <s v="BASE OF TREE SMOKING"/>
    <s v="Breezy"/>
    <m/>
    <s v="Vegetation"/>
    <s v="LARGE TREE LIMB GREW ONTO SERVICE "/>
    <s v="&lt; 1 meter"/>
    <s v="SMOLDERING AT BASE OF TREE"/>
    <s v="Cal Fire"/>
    <m/>
    <s v="Overhead"/>
    <s v="SERVICE FROM TX POLE, CROSSES ST THROUGH LARGE MULBERRY TREE TO CLEARANCE POLE"/>
    <x v="1"/>
    <s v="PHOTO'S AND BURNT CONDUCTOR"/>
    <s v="PG&amp;E Employee"/>
    <s v="KEN WALLER  -  KAW8"/>
    <s v="TREE-GREW INTO LINE"/>
    <s v="SERVICE CONDUCTOR"/>
    <s v="N"/>
    <s v=" "/>
    <m/>
    <m/>
    <m/>
    <m/>
    <m/>
    <m/>
    <m/>
    <m/>
    <m/>
    <m/>
    <m/>
    <m/>
    <m/>
    <m/>
    <m/>
    <m/>
    <m/>
    <m/>
    <m/>
    <m/>
    <m/>
    <m/>
    <m/>
    <m/>
    <m/>
    <m/>
    <m/>
    <m/>
    <m/>
    <m/>
    <m/>
    <m/>
    <m/>
    <m/>
    <m/>
    <m/>
    <m/>
    <m/>
    <m/>
    <m/>
    <m/>
    <m/>
    <m/>
    <m/>
    <m/>
    <m/>
    <m/>
  </r>
  <r>
    <x v="280"/>
    <s v="AGFC"/>
    <s v="3 - QC Complete"/>
    <d v="2021-04-27T00:00:00"/>
    <d v="2021-04-27T00:00:00"/>
    <x v="257"/>
    <s v="\\fxshare-nas05\quotashare-fs01\ESA\5 - Ignition Tracking\2021_Ignition_QC_Folders\20210421_nan_nan_nan_T005269905"/>
    <s v=" "/>
    <m/>
    <m/>
    <m/>
    <m/>
    <m/>
    <x v="0"/>
    <m/>
    <m/>
    <m/>
    <m/>
    <m/>
    <m/>
    <m/>
    <m/>
    <m/>
    <m/>
    <m/>
    <m/>
    <m/>
    <m/>
    <m/>
    <m/>
    <m/>
    <s v=" "/>
    <x v="41"/>
    <s v="07:07"/>
    <m/>
    <m/>
    <s v="FAS"/>
    <s v="N"/>
    <s v="N"/>
    <m/>
    <m/>
    <m/>
    <s v="T005269905"/>
    <s v="120858035, 120859914"/>
    <m/>
    <m/>
    <m/>
    <s v=" "/>
    <x v="0"/>
    <x v="2"/>
    <s v="N"/>
    <s v="N"/>
    <m/>
    <s v="Not PG&amp;E"/>
    <s v="Other"/>
    <m/>
    <m/>
    <s v="&lt;0.25"/>
    <s v="pole"/>
    <m/>
    <m/>
    <m/>
    <x v="3"/>
    <x v="1"/>
    <x v="1"/>
    <m/>
    <s v="Overhead"/>
    <m/>
    <m/>
    <s v="Pole"/>
    <m/>
    <s v=" "/>
    <x v="0"/>
    <s v="38.0222633"/>
    <s v="-121.2802917"/>
    <s v="San Joaquin"/>
    <x v="238"/>
    <n v="60000"/>
    <m/>
    <s v="Stockton FD"/>
    <s v="Urban"/>
    <m/>
    <m/>
    <m/>
    <m/>
    <s v="N"/>
    <s v="N"/>
    <m/>
    <m/>
    <s v="2021-04-21"/>
    <m/>
    <m/>
    <m/>
    <m/>
    <m/>
    <m/>
    <m/>
    <m/>
    <m/>
    <m/>
    <m/>
    <m/>
    <m/>
    <m/>
    <m/>
    <m/>
    <m/>
    <m/>
    <m/>
    <s v=" "/>
    <s v="STOCKTON"/>
    <s v="STOCKTON 03"/>
    <s v="07:07"/>
    <s v="04/21/2021"/>
    <m/>
    <s v="T005269905"/>
    <s v="UNKNOWN"/>
    <s v="HAMMER LN XST LORRAINE"/>
    <x v="129"/>
    <m/>
    <m/>
    <s v="Q4TWLSK"/>
    <s v="SORIA, WILLIAM "/>
    <m/>
    <s v="20210421 09:45"/>
    <n v="9002"/>
    <m/>
    <s v="pole fire"/>
    <s v="Y"/>
    <m/>
    <m/>
    <s v="38.0222633,-121.2802917,0.000000,3D"/>
    <m/>
    <m/>
    <m/>
    <s v="SFD"/>
    <m/>
    <s v="N"/>
    <s v="Y"/>
    <m/>
    <s v="Clear"/>
    <m/>
    <s v="PG&amp;E Only"/>
    <m/>
    <s v="Calm"/>
    <m/>
    <s v="Unknown"/>
    <m/>
    <s v="Other (Comments)"/>
    <s v="POLE"/>
    <s v="Fire Dept"/>
    <m/>
    <s v="Overhead"/>
    <m/>
    <x v="0"/>
    <m/>
    <m/>
    <m/>
    <s v="FIRE, POLE"/>
    <s v="POLE-WOOD"/>
    <s v="N"/>
    <s v=" "/>
    <m/>
    <m/>
    <m/>
    <m/>
    <m/>
    <m/>
    <m/>
    <m/>
    <m/>
    <m/>
    <m/>
    <m/>
    <m/>
    <m/>
    <m/>
    <m/>
    <m/>
    <m/>
    <m/>
    <m/>
    <m/>
    <m/>
    <m/>
    <m/>
    <m/>
    <m/>
    <m/>
    <m/>
    <m/>
    <m/>
    <m/>
    <m/>
    <m/>
    <m/>
    <m/>
    <m/>
    <m/>
    <m/>
    <m/>
    <m/>
    <m/>
    <m/>
    <m/>
    <m/>
    <m/>
    <m/>
    <m/>
  </r>
  <r>
    <x v="281"/>
    <s v="S7RM"/>
    <s v="3 - QC Complete"/>
    <d v="2021-04-28T00:00:00"/>
    <d v="2021-04-28T00:00:00"/>
    <x v="258"/>
    <s v="\\fxshare-nas05\quotashare-fs01\ESA\5 - Ignition Tracking\2021_Ignition_QC_Folders\20210421_1326101_21-0051129_nan_T005269821"/>
    <s v=" "/>
    <m/>
    <m/>
    <m/>
    <m/>
    <m/>
    <x v="0"/>
    <m/>
    <m/>
    <m/>
    <m/>
    <m/>
    <m/>
    <m/>
    <m/>
    <m/>
    <m/>
    <s v="Y"/>
    <d v="2021-04-26T00:00:00"/>
    <d v="2021-04-27T00:00:00"/>
    <s v="DECO"/>
    <s v="DECO@pge.com"/>
    <s v="It was a 01:43 callout. "/>
    <m/>
    <s v=" "/>
    <x v="41"/>
    <s v="01:44"/>
    <d v="2021-04-21T00:00:00"/>
    <s v="01:44"/>
    <s v="FAS"/>
    <s v="N"/>
    <s v="N"/>
    <s v="1326101"/>
    <s v="21-0051129"/>
    <m/>
    <s v="T005269821, T005269828"/>
    <s v="120856629, PM # 31536549"/>
    <m/>
    <m/>
    <s v="PG&amp;E_415_ignition_20210421_1.jpg"/>
    <s v=" "/>
    <x v="2"/>
    <x v="0"/>
    <s v="Y"/>
    <s v="Y"/>
    <s v="On April 21st, 2021 at 01:43 hrs. a PG &amp; E Troubleman was dispatched to the Tulare Lake 1104 12 KV Distribution Circuit near Racine Ave. in Kettleman City in response to a report of a wire down and subsequent vegetation fire at the base of a pole.  Initial analysis indicates that a horned owl on Riser 82799 caused the conductor cable to burn and ignite a small grass fire at the base of the pole. (see attached photo in shared file.)   The ensuing fire was 1 Meter &lt; 3 Meters in size and was suppressed by the Kings County/Kettleman City FD.  On 4/27/2021 a PG &amp; E crew returned to the scene to replace the riser, 600AMP of  cable and  replaced 6 potheads"/>
    <s v="PG&amp;E"/>
    <s v="Other"/>
    <s v="D"/>
    <s v="D"/>
    <s v="&lt;0.25"/>
    <s v="10 X 15 Feet"/>
    <m/>
    <m/>
    <m/>
    <x v="7"/>
    <x v="2"/>
    <x v="9"/>
    <s v="Y"/>
    <s v="Overhead"/>
    <s v="Primary"/>
    <s v="Riser"/>
    <s v="Riser, Cable, 6 potheads."/>
    <s v="Circuit ID # 252951104, Riser-82799"/>
    <s v=" "/>
    <x v="0"/>
    <s v="35.9967650"/>
    <s v="-119.9501300"/>
    <s v="Kings"/>
    <x v="239"/>
    <n v="12000"/>
    <m/>
    <s v="Kings County FD"/>
    <s v="Herbaceous"/>
    <m/>
    <m/>
    <m/>
    <m/>
    <s v="N"/>
    <s v="N"/>
    <m/>
    <m/>
    <s v="2021-04-21"/>
    <m/>
    <m/>
    <m/>
    <m/>
    <m/>
    <m/>
    <m/>
    <m/>
    <m/>
    <m/>
    <m/>
    <m/>
    <m/>
    <m/>
    <m/>
    <m/>
    <m/>
    <m/>
    <m/>
    <s v=" "/>
    <s v="FRESNO"/>
    <s v="COALINGA 01"/>
    <s v="01:44"/>
    <s v="04/21/2021"/>
    <s v="1326101"/>
    <s v="T005269821"/>
    <n v="33464"/>
    <s v="BERNARD DR"/>
    <x v="15"/>
    <n v="36.003830000000001"/>
    <n v="-119.94981"/>
    <s v="F1TDECO"/>
    <s v="CROSSWY, DARRELL"/>
    <n v="252951104"/>
    <s v="20210421 05:06"/>
    <n v="9111"/>
    <n v="1"/>
    <s v="HORNED OWL ON RISER 82799 CAUSED CABLE TO BURN STARTING A SMALL VEG FIRE ABOUT 15'X10'. EC TAG MADE FOR CREW TO REPLACE RISER AND CABLE."/>
    <s v="Y"/>
    <m/>
    <m/>
    <s v="35.9967650,-119.9501300,75.300000,3D"/>
    <m/>
    <m/>
    <s v="BASE OF POLE"/>
    <s v="KINGS COUNTY KETTLEMAN CITY"/>
    <m/>
    <s v="N"/>
    <s v="Y"/>
    <m/>
    <s v="Clear"/>
    <m/>
    <s v="Private Land"/>
    <m/>
    <s v="Calm"/>
    <m/>
    <s v="Bird Contact"/>
    <m/>
    <s v="1 meter - &lt; 3 meters"/>
    <m/>
    <s v="Fire Dept"/>
    <m/>
    <s v="Overhead"/>
    <m/>
    <x v="0"/>
    <m/>
    <m/>
    <m/>
    <s v="BIRD-FOUND"/>
    <s v="POTHEAD (RISER TERMINATION)"/>
    <s v="N"/>
    <s v=" "/>
    <s v="Unplanned"/>
    <s v="Fresno"/>
    <s v="Coalinga"/>
    <s v="252951104, TULARE LAKE-1104"/>
    <s v="21-0051129"/>
    <s v="Unplanned"/>
    <s v="Clear;32-90 F"/>
    <s v="479"/>
    <s v="46531"/>
    <s v="NO"/>
    <s v="Line to Line"/>
    <s v="Sustained"/>
    <s v="No"/>
    <s v="894724"/>
    <s v="OH"/>
    <s v="Line Recloser"/>
    <s v="1326101"/>
    <s v="Pothead(Riser Termination), Burned/flashed"/>
    <s v="A C"/>
    <s v=" "/>
    <s v=" "/>
    <s v="TULARE LAKE SUB"/>
    <s v="82799"/>
    <s v=" "/>
    <s v=" "/>
    <s v=" "/>
    <s v="No"/>
    <s v="Animal, Bird found"/>
    <s v=" "/>
    <s v="No"/>
    <s v="3"/>
    <s v="5"/>
    <s v="R1OD"/>
    <s v="Distribution Circuit"/>
    <s v="JU1U"/>
    <s v="04/21/21 01:36"/>
    <s v="JU1U"/>
    <s v="04/21/21 04:05"/>
    <s v="04/21/21 04:31"/>
    <m/>
    <m/>
    <m/>
    <m/>
    <m/>
    <m/>
    <m/>
    <m/>
  </r>
  <r>
    <x v="282"/>
    <s v="AGFC"/>
    <s v="3 - QC Complete"/>
    <d v="2021-04-21T00:00:00"/>
    <d v="2021-04-21T00:00:00"/>
    <x v="259"/>
    <s v="\\fxshare-nas05\quotashare-fs01\ESA\5 - Ignition Tracking\2021_Ignition_QC_Folders\20210421_nan_nan_nan_6600276"/>
    <s v=" "/>
    <m/>
    <m/>
    <m/>
    <m/>
    <m/>
    <x v="0"/>
    <m/>
    <m/>
    <m/>
    <m/>
    <m/>
    <m/>
    <m/>
    <m/>
    <m/>
    <m/>
    <m/>
    <m/>
    <m/>
    <m/>
    <m/>
    <m/>
    <m/>
    <s v=" "/>
    <x v="41"/>
    <s v="00:47"/>
    <m/>
    <m/>
    <s v="FAS"/>
    <s v="N"/>
    <s v="N"/>
    <m/>
    <m/>
    <m/>
    <n v="6600276"/>
    <m/>
    <m/>
    <m/>
    <m/>
    <s v=" "/>
    <x v="0"/>
    <x v="2"/>
    <s v="N"/>
    <s v="N"/>
    <s v="Structure fire, not attributable to PG&amp;E. Fire in attic of house. PG&amp;E service is underground."/>
    <s v="Not PG&amp;E"/>
    <s v="Building"/>
    <m/>
    <m/>
    <s v="&lt;3 meters of linear travel"/>
    <m/>
    <m/>
    <m/>
    <m/>
    <x v="3"/>
    <x v="1"/>
    <x v="1"/>
    <m/>
    <s v="Subsurface"/>
    <m/>
    <m/>
    <m/>
    <m/>
    <s v=" "/>
    <x v="0"/>
    <s v="35.3437350"/>
    <s v="-119.0529717"/>
    <s v="Kern"/>
    <x v="240"/>
    <n v="21000"/>
    <m/>
    <s v="Bakersfield FD"/>
    <s v="Urban"/>
    <m/>
    <m/>
    <m/>
    <m/>
    <s v="N"/>
    <s v="N"/>
    <m/>
    <m/>
    <s v="2021-04-21"/>
    <m/>
    <m/>
    <m/>
    <m/>
    <m/>
    <m/>
    <m/>
    <m/>
    <m/>
    <m/>
    <m/>
    <m/>
    <m/>
    <m/>
    <m/>
    <m/>
    <m/>
    <m/>
    <m/>
    <s v=" "/>
    <s v="KERN"/>
    <s v="BAKERSFIELD 03"/>
    <s v="00:47"/>
    <s v="04/21/2021"/>
    <m/>
    <n v="6600276"/>
    <s v="UNKNOWN"/>
    <s v="PREMISES DO NOT CHANGE"/>
    <x v="10"/>
    <n v="35.383830000000003"/>
    <n v="-119.01666899999999"/>
    <s v="K1TD0C5"/>
    <s v="COVERT, DUSTIN"/>
    <m/>
    <s v="20210421 01:44"/>
    <n v="1121"/>
    <m/>
    <s v="Upon arrival code enforcement said there was an electrical fire in attic and he wanted meters booted. went to each panel and booted them and tested no  volts on all breakers in each panel. Made a disconnect tag for each as well."/>
    <s v="Y"/>
    <m/>
    <m/>
    <s v="35.3437350,-119.0529717,131.000000,2D"/>
    <m/>
    <m/>
    <m/>
    <s v="bakersfield FD"/>
    <m/>
    <s v="N"/>
    <s v="Y"/>
    <s v="N"/>
    <s v="Clear"/>
    <m/>
    <s v="Structures"/>
    <m/>
    <s v="Calm"/>
    <m/>
    <s v="3rd Party"/>
    <s v="electricial fire in attic"/>
    <s v="Structure Only"/>
    <m/>
    <s v="Fire Dept"/>
    <m/>
    <s v="Subsurface"/>
    <s v="UG house service"/>
    <x v="0"/>
    <m/>
    <m/>
    <m/>
    <m/>
    <m/>
    <m/>
    <s v=" "/>
    <m/>
    <m/>
    <m/>
    <m/>
    <m/>
    <m/>
    <m/>
    <m/>
    <m/>
    <m/>
    <m/>
    <m/>
    <m/>
    <m/>
    <m/>
    <m/>
    <m/>
    <m/>
    <m/>
    <m/>
    <m/>
    <m/>
    <m/>
    <m/>
    <m/>
    <m/>
    <m/>
    <m/>
    <m/>
    <m/>
    <m/>
    <m/>
    <m/>
    <m/>
    <m/>
    <m/>
    <m/>
    <m/>
    <m/>
    <m/>
    <m/>
    <m/>
    <m/>
    <m/>
    <m/>
    <m/>
    <m/>
  </r>
  <r>
    <x v="283"/>
    <s v="S7RM"/>
    <s v="3 - QC Complete"/>
    <d v="2021-05-07T00:00:00"/>
    <d v="2021-05-07T00:00:00"/>
    <x v="260"/>
    <s v="\\fxshare-nas05\quotashare-fs01\ESA\5 - Ignition Tracking\2021_Ignition_QC_Folders\20210420_1326059_21-0051116_nan_T005269795"/>
    <s v=" "/>
    <m/>
    <m/>
    <m/>
    <m/>
    <m/>
    <x v="0"/>
    <m/>
    <m/>
    <m/>
    <m/>
    <m/>
    <m/>
    <m/>
    <m/>
    <m/>
    <m/>
    <s v="Y"/>
    <d v="2021-05-05T00:00:00"/>
    <d v="2021-05-06T00:00:00"/>
    <s v="JJSX"/>
    <s v="JJSX@pge.com"/>
    <s v="Requesting fire specific information. "/>
    <m/>
    <s v=" "/>
    <x v="42"/>
    <s v="22:48"/>
    <d v="2021-04-20T00:00:00"/>
    <d v="1899-12-30T23:00:00"/>
    <s v="FAS"/>
    <s v="Y"/>
    <s v="N"/>
    <s v="1326059"/>
    <s v="21-0051116"/>
    <m/>
    <s v="T005269795"/>
    <n v="120856588"/>
    <m/>
    <m/>
    <m/>
    <s v=" "/>
    <x v="0"/>
    <x v="0"/>
    <s v="N"/>
    <s v="Y"/>
    <s v="On April 20th, 2021 at 22:48 hrs. a PG &amp; E Troubleman was dispatched to the Cayetano 21 KV Distribution circuit near Morgan Territory Rd. in rural Livermore in response to reports of a pole top fire and a cross arm hanging down.   This incident occurred in a tier 3 extreme HFTD during a strong wind event and foggy conditions.  There was an ensuing  fire which per the Troubleman, was confined to the pole, was 1 Meter -&lt; 3 Meters in size and was extinguished by the San Ramon Valley FD.   Initial analysis indicates that tracking  due to contamination was the cause of this ignition.    A CAP (# 120922170) was initiated related to this ignition due to the fact that there had been 3 pole top fires in 10 days on this circuit all of which resulted in power outages and all with a suspected cause of tracking due to contamination.    All of the involved poles that tracked are approved for B insulation districts and 21 KV circuits.  A check of other poles in this area identifed 30 other locations where there are signs of tracking on the Primary Wood Crossarms.  On 4/21/2021 a PG &amp; E crew replaced the cross arm with a composite one  and the down Guy to prevent a reoccurance of this type of ignition.  "/>
    <s v="PG&amp;E"/>
    <s v="Other"/>
    <s v="D"/>
    <s v="D"/>
    <s v="Structure-PG&amp;E only"/>
    <s v="Fire contained to the pole only-per email. "/>
    <m/>
    <m/>
    <m/>
    <x v="0"/>
    <x v="0"/>
    <x v="0"/>
    <s v="Y"/>
    <s v="Overhead"/>
    <s v="Primary"/>
    <s v="Insulator"/>
    <s v="Guy line, Pole top, cross arm"/>
    <s v="Circuit ID: 014422109, SAP # 100899487"/>
    <s v=" "/>
    <x v="2"/>
    <n v="37.799342987899998"/>
    <n v="-121.78209525440001"/>
    <s v="Contra Costa"/>
    <x v="88"/>
    <n v="21000"/>
    <m/>
    <s v="San Ramon FD"/>
    <s v="Urban"/>
    <m/>
    <m/>
    <n v="530"/>
    <m/>
    <s v="N"/>
    <s v="N"/>
    <m/>
    <m/>
    <s v="2021-05-04"/>
    <m/>
    <m/>
    <m/>
    <m/>
    <m/>
    <m/>
    <m/>
    <m/>
    <m/>
    <m/>
    <m/>
    <m/>
    <m/>
    <m/>
    <m/>
    <m/>
    <m/>
    <m/>
    <m/>
    <s v=" "/>
    <s v="MISSION"/>
    <s v="LIVRMORE"/>
    <s v="22:48"/>
    <s v="2021/04/20 00:00:00"/>
    <s v="1326059"/>
    <s v="T005269795"/>
    <n v="9990"/>
    <s v="LOS VAQUEROS RD"/>
    <x v="5"/>
    <n v="37.788559999999997"/>
    <n v="-121.76988"/>
    <s v="M3TJJSX"/>
    <s v="John Stewart"/>
    <n v="14422109"/>
    <s v="2021/04/21 01:04:52"/>
    <n v="9002"/>
    <m/>
    <s v="SMART MTR AUTO-GENERATED TAG"/>
    <s v="N"/>
    <m/>
    <m/>
    <m/>
    <m/>
    <m/>
    <m/>
    <m/>
    <m/>
    <m/>
    <m/>
    <s v="Y"/>
    <m/>
    <m/>
    <m/>
    <m/>
    <m/>
    <m/>
    <m/>
    <s v="Pole fire.  Top 6-8' of pole burned.  Crossarm is hanging on by brace bolt.  Rep"/>
    <m/>
    <m/>
    <m/>
    <m/>
    <s v="Overhead"/>
    <m/>
    <x v="2"/>
    <m/>
    <m/>
    <m/>
    <s v="FIRE, POLE"/>
    <s v="POLE-WOOD"/>
    <m/>
    <s v=" "/>
    <s v="Unplanned"/>
    <s v="Mission"/>
    <s v="Livermore"/>
    <s v="014422109, CAYETANO-2109"/>
    <s v="21-0051116"/>
    <s v="Unplanned"/>
    <s v="Strong Winds,Clear;32-90 F"/>
    <s v="62"/>
    <s v="25978"/>
    <s v="NO"/>
    <s v="Line to Line"/>
    <s v="Sustained"/>
    <s v="No"/>
    <s v="71415"/>
    <s v="OH"/>
    <s v="Fuse"/>
    <s v="1326059"/>
    <s v="Pole-Wood, Burned/flashed"/>
    <s v=" "/>
    <s v="04/21/21 00:25"/>
    <s v=" "/>
    <s v="C/O 71415 ON MORGAN TERRITORY RD"/>
    <s v="10695 MORGAN TERRITORY"/>
    <s v="SU so-nd19886 OPEN"/>
    <s v=" "/>
    <s v=" "/>
    <s v="No"/>
    <s v="Equipment Failure/Involved, Fire, pole"/>
    <s v=" "/>
    <s v="No"/>
    <s v=" "/>
    <m/>
    <m/>
    <m/>
    <m/>
    <m/>
    <m/>
    <m/>
    <m/>
    <m/>
    <m/>
    <m/>
    <m/>
    <m/>
    <m/>
    <m/>
    <m/>
  </r>
  <r>
    <x v="284"/>
    <s v="S7RM"/>
    <s v="3 - QC Complete"/>
    <d v="2021-04-27T00:00:00"/>
    <d v="2021-04-27T00:00:00"/>
    <x v="261"/>
    <s v="\\fxshare-nas05\quotashare-fs01\ESA\5 - Ignition Tracking\2021_Ignition_QC_Folders\20210420_1326017_21-0051094_nan_T005269730"/>
    <s v=" "/>
    <m/>
    <m/>
    <m/>
    <m/>
    <m/>
    <x v="0"/>
    <m/>
    <m/>
    <m/>
    <m/>
    <m/>
    <m/>
    <m/>
    <m/>
    <m/>
    <m/>
    <s v="Y"/>
    <d v="2021-04-27T00:00:00"/>
    <d v="2021-04-27T00:00:00"/>
    <s v="AXBR"/>
    <s v="AXBR@pge.com"/>
    <m/>
    <m/>
    <s v=" "/>
    <x v="42"/>
    <s v="20:39"/>
    <d v="2021-04-20T00:00:00"/>
    <s v="20:39"/>
    <s v="FAS"/>
    <s v="N"/>
    <s v="N"/>
    <s v="1326017"/>
    <s v="21-0051094"/>
    <m/>
    <s v="T005269730"/>
    <s v="120856302, PM # 44755985"/>
    <m/>
    <m/>
    <s v="PG&amp;E_413_ignition_20210420_1.jpg"/>
    <s v=" "/>
    <x v="2"/>
    <x v="0"/>
    <s v="Y"/>
    <s v="Y"/>
    <s v="On April 20th, 2021 at 20:39 hrs. a PG &amp; E Troubleman was dispatched to the Tivy Valley 1106 12 KV Distribution Circuit near N. Piedra  and Frankwood Drives  in the City of Sanger in response to reports of a wire down with an outage and a small vegetation fire.  This ignition occured during a gusty wind condition in a Non-HFTD.  Initial analysis indicates that a small tree limb broke off and landed on a primary overhead line resulting in a small ignition.  (see attached photo in shared file.)  The fire was located at the base of the pole, was approximately 2 ft X 2 ft in size and was suppressed by CAL Fire.  The Troubleman patrolled the area and found burned 4 ACSR wire near the point of origin.  A PG &amp; E crew returned on 4/21/2021 replaced 400 feet of 4 ACSR wire."/>
    <s v="PG&amp;E"/>
    <s v="Vegetation"/>
    <s v="D"/>
    <s v="D"/>
    <s v="&lt;3 meters of linear travel"/>
    <s v="2 X 2 feet"/>
    <m/>
    <m/>
    <m/>
    <x v="2"/>
    <x v="2"/>
    <x v="2"/>
    <s v="Y"/>
    <s v="Overhead"/>
    <s v="Secondary"/>
    <s v="Conductor - Open Wire Secondary"/>
    <s v="Conductor"/>
    <s v="Circuit ID: 252941106, SAP # 103265872"/>
    <s v=" "/>
    <x v="0"/>
    <s v="36.7496767"/>
    <s v="-119.4490933"/>
    <s v="Fresno"/>
    <x v="241"/>
    <n v="12000"/>
    <m/>
    <s v="Cal Fire"/>
    <s v="Agriculture"/>
    <m/>
    <m/>
    <m/>
    <m/>
    <s v="N"/>
    <s v="N"/>
    <m/>
    <m/>
    <s v="2021-04-21"/>
    <m/>
    <m/>
    <d v="2021-05-03T00:00:00"/>
    <s v="Unverified  "/>
    <s v="Bad directions given by TMAN. Only intersection listed. No obvious signs of recent tree failure at intersection. Address or gps needed due to wooded area, and fenced off parcels. No signs of fire or ignition in the immediate area of the intersection or GPS coordinates given by VM Incident (Fire) Report Form."/>
    <m/>
    <m/>
    <m/>
    <m/>
    <m/>
    <m/>
    <m/>
    <m/>
    <m/>
    <m/>
    <m/>
    <m/>
    <m/>
    <m/>
    <s v=" "/>
    <s v="FRESNO"/>
    <s v="DINUBA 02"/>
    <s v="20:39"/>
    <s v="04/20/2021"/>
    <s v="1326017"/>
    <s v="T005269730"/>
    <n v="19716"/>
    <s v="E TRIMMER SPRINGS RD"/>
    <x v="2"/>
    <n v="36.75253"/>
    <n v="-119.43922000000001"/>
    <s v="F3TAXBR"/>
    <s v="BENEGAR, AL"/>
    <n v="252941106"/>
    <s v="20210420 22:33"/>
    <n v="9260"/>
    <m/>
    <s v="F3TAXBR BROKEN LIMB ON LINE BURNED LINES DOWN SMALL FIRE "/>
    <s v="Y"/>
    <m/>
    <m/>
    <s v="36.7496767,-119.4490933,124.900000,3D"/>
    <m/>
    <m/>
    <m/>
    <s v="CAL-FIRE #FKU 005758"/>
    <m/>
    <s v="N"/>
    <s v="Y"/>
    <m/>
    <s v="Clear"/>
    <s v="VARIBLE WIND"/>
    <s v="Private Land"/>
    <m/>
    <s v="Gusty"/>
    <m/>
    <s v="Vegetation"/>
    <m/>
    <s v="3 meters - 0.25 Acres"/>
    <m/>
    <s v="Cal Fire"/>
    <m/>
    <s v="Overhead"/>
    <m/>
    <x v="1"/>
    <s v="BURNED 4ACSR NEAR POINT OF IGNITION"/>
    <s v="PG&amp;E Employee"/>
    <s v="Al Benegar"/>
    <s v="TREE-BRANCH FELL INTO LINE"/>
    <s v="CONDUCTOR, OVERHEAD"/>
    <s v="N"/>
    <s v=" "/>
    <s v="Unplanned"/>
    <s v="Fresno"/>
    <s v="Dinuba"/>
    <s v="252941106, TIVY VALLEY-1106"/>
    <s v="21-0051094"/>
    <s v="Unplanned"/>
    <s v="Clear;32-90 F"/>
    <s v="177"/>
    <s v="11216"/>
    <s v="YES"/>
    <s v="Line to Ground"/>
    <s v="Sustained"/>
    <s v="No"/>
    <s v="7150"/>
    <s v="OH"/>
    <s v="Line Recloser"/>
    <s v="1326017"/>
    <s v="Conductor, Overhead, Broken, wire on ground"/>
    <s v="A GRD "/>
    <s v="04/20/21 22:39"/>
    <s v=" "/>
    <s v="PIEDRA RD &amp; FRANKWOOD"/>
    <s v="1 P/W OF MTR #1006947584"/>
    <s v=" "/>
    <s v=" "/>
    <s v=" "/>
    <s v="No"/>
    <s v="Equipment Failure/Involved, Overhead"/>
    <s v=" "/>
    <s v="No"/>
    <s v="5"/>
    <s v="44"/>
    <s v="R1OD"/>
    <s v="Distribution Circuit"/>
    <s v="R1OD"/>
    <s v="04/20/21 20:26"/>
    <s v=" "/>
    <s v="04/21/21 01:30"/>
    <s v=" "/>
    <m/>
    <m/>
    <m/>
    <m/>
    <m/>
    <m/>
    <m/>
    <m/>
  </r>
  <r>
    <x v="285"/>
    <s v="AGFC"/>
    <s v="3 - QC Complete"/>
    <d v="2021-04-21T00:00:00"/>
    <d v="2021-04-21T00:00:00"/>
    <x v="262"/>
    <s v="\\fxshare-nas05\quotashare-fs01\ESA\5 - Ignition Tracking\2021_Ignition_QC_Folders\20210420_nan_nan_nan_4536350503"/>
    <s v=" "/>
    <m/>
    <m/>
    <m/>
    <m/>
    <m/>
    <x v="0"/>
    <m/>
    <m/>
    <m/>
    <m/>
    <m/>
    <m/>
    <m/>
    <m/>
    <m/>
    <m/>
    <m/>
    <m/>
    <m/>
    <m/>
    <m/>
    <m/>
    <m/>
    <s v=" "/>
    <x v="42"/>
    <s v="18:00"/>
    <m/>
    <m/>
    <s v="FAS"/>
    <s v="N"/>
    <s v="N"/>
    <m/>
    <m/>
    <m/>
    <n v="4536350503"/>
    <m/>
    <m/>
    <m/>
    <m/>
    <s v=" "/>
    <x v="0"/>
    <x v="2"/>
    <s v="N"/>
    <s v="N"/>
    <s v="Stucture fire, not attributable to PG&amp;E."/>
    <s v="Not PG&amp;E"/>
    <s v="Building"/>
    <m/>
    <m/>
    <s v="Structure-only"/>
    <m/>
    <m/>
    <m/>
    <m/>
    <x v="3"/>
    <x v="1"/>
    <x v="1"/>
    <m/>
    <s v="Overhead"/>
    <m/>
    <m/>
    <m/>
    <m/>
    <s v=" "/>
    <x v="1"/>
    <n v="39.387419999999999"/>
    <n v="-123.782195"/>
    <s v="Mendocino"/>
    <x v="242"/>
    <n v="12000"/>
    <m/>
    <s v="Cal Fire"/>
    <s v="Conifer Forest"/>
    <m/>
    <m/>
    <n v="140"/>
    <m/>
    <s v="N"/>
    <s v="N"/>
    <m/>
    <m/>
    <s v="2021-04-21"/>
    <m/>
    <m/>
    <m/>
    <m/>
    <m/>
    <m/>
    <m/>
    <m/>
    <m/>
    <m/>
    <m/>
    <m/>
    <m/>
    <m/>
    <m/>
    <m/>
    <m/>
    <m/>
    <m/>
    <s v=" "/>
    <s v="NORTH COAST"/>
    <s v="FORT BRAGG 01"/>
    <s v="18:00"/>
    <s v="04/20/2021"/>
    <m/>
    <n v="4536350503"/>
    <n v="31100"/>
    <s v="TURNER DR REAR"/>
    <x v="140"/>
    <n v="39.385706999999996"/>
    <n v="-123.78228900000001"/>
    <s v="W2TDMFF"/>
    <s v="FELICICH, DAVID"/>
    <n v="42761102"/>
    <s v="20210420 19:52"/>
    <n v="1101"/>
    <m/>
    <s v="SUSPICIOUS STRUCTURE FIRE MAY HAVE BEEN ARSON--------at the burning house found the meter melted on service pole: main braker  tripped and had burned down 2 spans of copper service wire also found transformer boath cutouts blown"/>
    <s v="Y"/>
    <n v="4"/>
    <s v="\\fxshare-nas05\quotashare-fs01\ESA\5 - Ignition Tracking\Fire_Tab_Attachment_Files"/>
    <m/>
    <n v="39.387419999999999"/>
    <n v="-123.782195"/>
    <s v="at moble home"/>
    <s v="1-707-459-7403"/>
    <m/>
    <s v="N"/>
    <s v="Y"/>
    <s v="Y"/>
    <s v="Clear"/>
    <s v="SUSPICIOUS STRUCTURE FIRE---have photos-----found main braker tripped,"/>
    <s v="Structures"/>
    <s v="service meter melted at service pole-2 spand of copper service wire melted and "/>
    <s v="Light"/>
    <s v="not attached to clearance pole- found transformer cutouts blown"/>
    <s v="Vandalism"/>
    <m/>
    <s v="Structure Only"/>
    <m/>
    <s v="Cal Fire"/>
    <s v="1 picturs"/>
    <s v="Overhead"/>
    <s v="2 rolled up service wire"/>
    <x v="0"/>
    <m/>
    <s v="PG&amp;E Employee"/>
    <m/>
    <m/>
    <m/>
    <m/>
    <s v=" "/>
    <m/>
    <m/>
    <m/>
    <m/>
    <m/>
    <m/>
    <m/>
    <m/>
    <m/>
    <m/>
    <m/>
    <m/>
    <m/>
    <m/>
    <m/>
    <m/>
    <m/>
    <m/>
    <m/>
    <m/>
    <m/>
    <m/>
    <m/>
    <m/>
    <m/>
    <m/>
    <m/>
    <m/>
    <m/>
    <m/>
    <m/>
    <m/>
    <m/>
    <m/>
    <m/>
    <m/>
    <m/>
    <m/>
    <m/>
    <m/>
    <m/>
    <m/>
    <m/>
    <m/>
    <m/>
    <m/>
    <m/>
  </r>
  <r>
    <x v="286"/>
    <s v="AGFC"/>
    <s v="3 - QC Complete"/>
    <d v="2021-04-21T00:00:00"/>
    <d v="2021-04-21T00:00:00"/>
    <x v="263"/>
    <s v="\\fxshare-nas05\quotashare-fs01\ESA\5 - Ignition Tracking\2021_Ignition_QC_Folders\20210420_nan_nan_nan_T005269541"/>
    <s v=" "/>
    <m/>
    <m/>
    <m/>
    <m/>
    <m/>
    <x v="0"/>
    <m/>
    <m/>
    <m/>
    <m/>
    <m/>
    <m/>
    <m/>
    <m/>
    <m/>
    <m/>
    <m/>
    <m/>
    <m/>
    <m/>
    <m/>
    <m/>
    <m/>
    <s v=" "/>
    <x v="42"/>
    <s v="17:07"/>
    <m/>
    <m/>
    <s v="FAS"/>
    <s v="N"/>
    <s v="N"/>
    <m/>
    <m/>
    <m/>
    <s v="T005269541"/>
    <m/>
    <m/>
    <m/>
    <m/>
    <s v=" "/>
    <x v="0"/>
    <x v="2"/>
    <s v="N"/>
    <s v="N"/>
    <s v="Other fire, not attributable to PG&amp;E. Troubleman states the fire burnt down PG&amp;E service and damaged pole."/>
    <s v="Not PG&amp;E"/>
    <s v="Vegetation"/>
    <m/>
    <m/>
    <s v="&lt;0.25"/>
    <m/>
    <m/>
    <m/>
    <m/>
    <x v="3"/>
    <x v="1"/>
    <x v="1"/>
    <m/>
    <s v="Overhead"/>
    <m/>
    <m/>
    <m/>
    <m/>
    <s v=" "/>
    <x v="0"/>
    <n v="41.028567000000002"/>
    <n v="-123.659139"/>
    <s v="Humboldt"/>
    <x v="12"/>
    <n v="12000"/>
    <m/>
    <s v="Hoopa FD"/>
    <s v="Shrub"/>
    <m/>
    <m/>
    <n v="113"/>
    <m/>
    <s v="N"/>
    <s v="N"/>
    <m/>
    <m/>
    <s v="2021-04-21"/>
    <m/>
    <m/>
    <m/>
    <m/>
    <m/>
    <m/>
    <m/>
    <m/>
    <m/>
    <m/>
    <m/>
    <m/>
    <m/>
    <m/>
    <m/>
    <m/>
    <m/>
    <m/>
    <m/>
    <s v=" "/>
    <s v="NORTH COAST"/>
    <s v="WILLOW CREEK"/>
    <s v="17:07"/>
    <s v="04/20/2021"/>
    <m/>
    <s v="T005269541"/>
    <s v="UNKNOWN"/>
    <s v="CALPAC RD "/>
    <x v="12"/>
    <m/>
    <m/>
    <s v="WCTM2AU"/>
    <s v="AMBROSE, MARK"/>
    <m/>
    <s v="20210420 19:22"/>
    <n v="9002"/>
    <m/>
    <s v="brush fire burnt service down issued atag for repairs pole did recieve some fire damage but ok at this time updated existing ectag for pole replacement in 6 mos."/>
    <s v="Y"/>
    <n v="7"/>
    <s v="\\fxshare-nas05\quotashare-fs01\ESA\5 - Ignition Tracking\Fire_Tab_Attachment_Files"/>
    <m/>
    <n v="41.028567000000002"/>
    <n v="-123.659139"/>
    <s v="brush fire burnt service down fire out issued atag for service replacement"/>
    <s v="hoopa fire Gregory Moon Fire Chief 707-672-6418"/>
    <m/>
    <s v="N"/>
    <s v="Y"/>
    <m/>
    <s v="Clear"/>
    <m/>
    <s v="Private Land"/>
    <m/>
    <s v="Calm"/>
    <m/>
    <s v="Vegetation"/>
    <m/>
    <s v="0.25 - 10 Acres"/>
    <m/>
    <s v="Fire Dept"/>
    <m/>
    <s v="Overhead"/>
    <m/>
    <x v="1"/>
    <s v="photos"/>
    <s v="PG&amp;E Employee"/>
    <s v="m2au"/>
    <s v="FIRE, HOUSE OR BLDG"/>
    <s v="CONDUCTOR, OVERHEAD"/>
    <s v="N"/>
    <s v=" "/>
    <m/>
    <m/>
    <m/>
    <m/>
    <m/>
    <m/>
    <m/>
    <m/>
    <m/>
    <m/>
    <m/>
    <m/>
    <m/>
    <m/>
    <m/>
    <m/>
    <m/>
    <m/>
    <m/>
    <m/>
    <m/>
    <m/>
    <m/>
    <m/>
    <m/>
    <m/>
    <m/>
    <m/>
    <m/>
    <m/>
    <m/>
    <m/>
    <m/>
    <m/>
    <m/>
    <m/>
    <m/>
    <m/>
    <m/>
    <m/>
    <m/>
    <m/>
    <m/>
    <m/>
    <m/>
    <m/>
    <m/>
  </r>
  <r>
    <x v="287"/>
    <s v="AGFC"/>
    <s v="3 - QC Complete"/>
    <d v="2021-04-20T00:00:00"/>
    <d v="2021-04-20T00:00:00"/>
    <x v="264"/>
    <s v="\\fxshare-nas05\quotashare-fs01\ESA\5 - Ignition Tracking\2021_Ignition_QC_Folders\20210420_1324318_21-0050651_nan_T005268802"/>
    <s v=" "/>
    <m/>
    <m/>
    <m/>
    <m/>
    <m/>
    <x v="0"/>
    <m/>
    <m/>
    <m/>
    <m/>
    <m/>
    <m/>
    <m/>
    <m/>
    <m/>
    <m/>
    <m/>
    <m/>
    <m/>
    <m/>
    <m/>
    <m/>
    <m/>
    <s v=" "/>
    <x v="42"/>
    <s v="06:24"/>
    <d v="2021-04-20T00:00:00"/>
    <s v="06:24"/>
    <s v="FAS"/>
    <s v="N"/>
    <s v="Y"/>
    <s v="1324318"/>
    <s v="21-0050651"/>
    <m/>
    <s v="T005268802"/>
    <m/>
    <m/>
    <m/>
    <m/>
    <s v=" "/>
    <x v="0"/>
    <x v="2"/>
    <s v="N"/>
    <s v="N"/>
    <s v="Duplicate of index 409. Structure fire, not attributable to PG&amp;E."/>
    <s v="Not PG&amp;E"/>
    <s v="Building"/>
    <m/>
    <m/>
    <s v="Structure-only"/>
    <m/>
    <m/>
    <m/>
    <m/>
    <x v="4"/>
    <x v="1"/>
    <x v="1"/>
    <m/>
    <s v="Overhead"/>
    <m/>
    <m/>
    <m/>
    <m/>
    <s v=" "/>
    <x v="0"/>
    <n v="39.737234999999998"/>
    <n v="-121.84636500000001"/>
    <s v="Butte"/>
    <x v="243"/>
    <n v="12000"/>
    <m/>
    <s v="Chico FD"/>
    <s v="Urban"/>
    <m/>
    <m/>
    <m/>
    <m/>
    <s v="N"/>
    <s v="N"/>
    <m/>
    <m/>
    <s v="2021-04-20"/>
    <m/>
    <m/>
    <m/>
    <m/>
    <m/>
    <m/>
    <m/>
    <m/>
    <m/>
    <m/>
    <m/>
    <m/>
    <m/>
    <m/>
    <m/>
    <m/>
    <m/>
    <m/>
    <m/>
    <s v=" "/>
    <s v="NORTH VALLEY"/>
    <s v="CHICO 03"/>
    <s v="06:24"/>
    <s v="04/20/2021"/>
    <s v="1324318"/>
    <s v="T005268802"/>
    <n v="2001"/>
    <s v="ESPLANADE"/>
    <x v="101"/>
    <n v="39.725259999999999"/>
    <n v="-121.84687"/>
    <s v="V2TLBS3"/>
    <s v="SHERROD, LARRY"/>
    <n v="10249"/>
    <s v="20210420 08:18"/>
    <n v="9002"/>
    <n v="1"/>
    <s v="STRUCTURE FIRE CAUGHT PLE ON FIRE AND MELTED SERVICE DROP TO TWO BUILDING. CREW TO INSPECT PLE AND REPLACE TRANS AND FRAMMING NEEDS"/>
    <s v="Y"/>
    <m/>
    <m/>
    <m/>
    <n v="39.737234999999998"/>
    <n v="-121.84636500000001"/>
    <m/>
    <s v="CHICO FD"/>
    <m/>
    <s v="N"/>
    <s v="Y"/>
    <m/>
    <s v="Clear"/>
    <m/>
    <s v="Structures"/>
    <m/>
    <s v="Calm"/>
    <m/>
    <s v="3rd Party"/>
    <m/>
    <s v="Structure Only"/>
    <m/>
    <s v="Fire Dept"/>
    <m/>
    <s v="Overhead"/>
    <m/>
    <x v="1"/>
    <s v="TWO SERVICE COLLECTED ONE TO STRUCTURE THAT CAUGHT FIRE"/>
    <s v="PG&amp;E Employee"/>
    <m/>
    <s v="FIRE, HOUSE OR BLDG"/>
    <s v="SERVICE CONDUCTOR"/>
    <s v="N"/>
    <s v=" "/>
    <s v="Unplanned"/>
    <s v="North Valley"/>
    <s v="Chico"/>
    <s v="102491105, CHICO B-1105"/>
    <s v="21-0050651"/>
    <s v="Unplanned"/>
    <s v="Clear;32-90 F"/>
    <s v="1900"/>
    <s v="34050"/>
    <s v="YES"/>
    <s v="Force Out"/>
    <s v="Sustained"/>
    <s v="No"/>
    <s v="1105/2"/>
    <s v="OH"/>
    <s v="Circuit Breaker"/>
    <s v="1324318"/>
    <s v="Pole-Wood, Burned/flashed"/>
    <s v="NONE"/>
    <s v=" "/>
    <s v=" "/>
    <s v="CHICO B SUB"/>
    <s v="MTR# 1010482023"/>
    <s v=" "/>
    <s v="STRUCTURE FIRE CAUGHT POLE ON FIRE "/>
    <s v=" "/>
    <s v="No"/>
    <s v="3rd Party, Fire, house or bldg."/>
    <s v=" "/>
    <s v="No"/>
    <s v=" "/>
    <s v=" "/>
    <s v="SKH0"/>
    <s v="Distribution Circuit"/>
    <s v="SKH0"/>
    <s v="04/20/21 06:18"/>
    <s v=" "/>
    <s v=" "/>
    <s v=" "/>
    <m/>
    <m/>
    <m/>
    <m/>
    <m/>
    <m/>
    <m/>
    <m/>
  </r>
  <r>
    <x v="288"/>
    <s v="AGFC"/>
    <s v="3 - QC Complete"/>
    <d v="2021-04-20T00:00:00"/>
    <d v="2021-04-20T00:00:00"/>
    <x v="250"/>
    <s v="\\fxshare-nas05\quotashare-fs01\ESA\5 - Ignition Tracking\2021_Ignition_QC_Folders\20210420_nan_nan_nan_645040892"/>
    <s v=" "/>
    <m/>
    <m/>
    <m/>
    <m/>
    <m/>
    <x v="0"/>
    <m/>
    <m/>
    <m/>
    <m/>
    <m/>
    <m/>
    <m/>
    <m/>
    <m/>
    <m/>
    <m/>
    <m/>
    <m/>
    <m/>
    <m/>
    <m/>
    <m/>
    <s v=" "/>
    <x v="42"/>
    <s v="05:28"/>
    <m/>
    <m/>
    <s v="FAS"/>
    <s v="N"/>
    <s v="N"/>
    <m/>
    <m/>
    <m/>
    <n v="645040892"/>
    <m/>
    <m/>
    <m/>
    <m/>
    <s v=" "/>
    <x v="0"/>
    <x v="2"/>
    <s v="N"/>
    <s v="N"/>
    <s v="Structure fire, not attributable to PG&amp;E."/>
    <s v="Not PG&amp;E"/>
    <s v="Building"/>
    <m/>
    <m/>
    <s v="0.26-9.99"/>
    <m/>
    <m/>
    <m/>
    <m/>
    <x v="3"/>
    <x v="1"/>
    <x v="1"/>
    <m/>
    <s v="Overhead"/>
    <m/>
    <m/>
    <m/>
    <m/>
    <s v=" "/>
    <x v="0"/>
    <n v="39.737223999999998"/>
    <n v="-121.846386"/>
    <s v="Butte"/>
    <x v="243"/>
    <n v="12000"/>
    <m/>
    <s v="Chico FD"/>
    <s v="Urban"/>
    <m/>
    <m/>
    <m/>
    <m/>
    <s v="N"/>
    <s v="N"/>
    <m/>
    <m/>
    <s v="2021-04-20"/>
    <m/>
    <m/>
    <m/>
    <m/>
    <m/>
    <m/>
    <m/>
    <m/>
    <m/>
    <m/>
    <m/>
    <m/>
    <m/>
    <m/>
    <m/>
    <m/>
    <m/>
    <m/>
    <m/>
    <s v=" "/>
    <s v="NORTH VALLEY"/>
    <s v="CHICO 01"/>
    <s v="05:28"/>
    <s v="04/20/2021"/>
    <m/>
    <n v="645040892"/>
    <n v="1045"/>
    <s v="ESPLANADE APT 14"/>
    <x v="101"/>
    <n v="39.737115000000003"/>
    <n v="-121.845561"/>
    <s v="V2TLBS3"/>
    <s v="SHERROD, LARRY"/>
    <n v="102491105"/>
    <s v="20210420 07:58"/>
    <n v="1103"/>
    <m/>
    <s v="STRUCTURE FIRE AT APARTMENT BUILDING. CARPORT CAUGHT PLE AND TWO SERVICE ON FIRE."/>
    <s v="Y"/>
    <m/>
    <m/>
    <m/>
    <n v="39.737223999999998"/>
    <n v="-121.846386"/>
    <m/>
    <s v="CHICO FD"/>
    <m/>
    <s v="N"/>
    <s v="Y"/>
    <s v="Y"/>
    <s v="Clear"/>
    <m/>
    <s v="Other (Comments)"/>
    <s v="STRUCTURE FIRE CAUGHT PLE ON FIRE AND BURNED SERVICES"/>
    <s v="Calm"/>
    <m/>
    <s v="3rd Party"/>
    <m/>
    <s v="Structure Only"/>
    <m/>
    <s v="Fire Dept"/>
    <m/>
    <s v="Overhead"/>
    <m/>
    <x v="1"/>
    <s v="TWO SERVICE DROPS ONE TO HOUSE OTHER TO APARTMENTS"/>
    <s v="PG&amp;E Employee"/>
    <m/>
    <m/>
    <m/>
    <m/>
    <s v=" "/>
    <m/>
    <m/>
    <m/>
    <m/>
    <m/>
    <m/>
    <m/>
    <m/>
    <m/>
    <m/>
    <m/>
    <m/>
    <m/>
    <m/>
    <m/>
    <m/>
    <m/>
    <m/>
    <m/>
    <m/>
    <m/>
    <m/>
    <m/>
    <m/>
    <m/>
    <m/>
    <m/>
    <m/>
    <m/>
    <m/>
    <m/>
    <m/>
    <m/>
    <m/>
    <m/>
    <m/>
    <m/>
    <m/>
    <m/>
    <m/>
    <m/>
    <m/>
    <m/>
    <m/>
    <m/>
    <m/>
    <m/>
  </r>
  <r>
    <x v="289"/>
    <s v="B1HE"/>
    <s v="3 - QC Complete"/>
    <d v="2021-04-29T00:00:00"/>
    <d v="2021-04-29T00:00:00"/>
    <x v="265"/>
    <s v="\\fxshare-nas05\quotashare-fs01\ESA\5 - Ignition Tracking\2021_Ignition_QC_Folders\20210420_nan_nan_nan_T005268774"/>
    <s v=" "/>
    <m/>
    <m/>
    <m/>
    <m/>
    <m/>
    <x v="0"/>
    <m/>
    <m/>
    <m/>
    <m/>
    <m/>
    <m/>
    <m/>
    <m/>
    <m/>
    <m/>
    <m/>
    <m/>
    <m/>
    <m/>
    <m/>
    <m/>
    <m/>
    <s v=" "/>
    <x v="42"/>
    <s v="04:57"/>
    <m/>
    <m/>
    <s v="FAS"/>
    <s v="N"/>
    <s v="N"/>
    <m/>
    <m/>
    <m/>
    <s v="T005268774"/>
    <m/>
    <m/>
    <m/>
    <m/>
    <s v=" "/>
    <x v="0"/>
    <x v="0"/>
    <s v="N"/>
    <s v="N"/>
    <s v="On April 20th, 2021 at 0457 hours, a PG&amp;E Troubleman was dispatched to the Magunden 2108 21 kv Distribution Circuit on East Planz Rd near Mt. Vernon Ave, Bakersfield in response to a Pole Fire tag. Initial analysis indicates Cap Bank L1003 failed and the ground wire had started a fire at the base of the pole. Upon further review the Tman found 1 of 3 fuses open on Cap Bank L1003 and a dead cat at the base of the pole and suspects the cat was the cause of the fault. He proceeded to open the remaing fuse to make safe. The ensuing fire was isolated to just the base of the pole and the Tman reports the pole was sound after the fire. The fire was already extinguished by the time he arrived on scene. The Tman submitted COE pin# 307466 to have repairs made to the Cap bank. The failure did not cause an outage to any customers."/>
    <s v="PG&amp;E"/>
    <s v="Other"/>
    <s v="D"/>
    <m/>
    <s v="Structure-only"/>
    <m/>
    <m/>
    <m/>
    <m/>
    <x v="9"/>
    <x v="2"/>
    <x v="9"/>
    <s v="N"/>
    <s v="Overhead"/>
    <s v="Primary"/>
    <s v="Capacitor Bank"/>
    <s v="Cap bank L1003"/>
    <s v="CIRCUIT ID: 252772108 ,Cap bank L1003(44648818)"/>
    <s v=" "/>
    <x v="0"/>
    <n v="35.324974476900003"/>
    <n v="-118.9706092955"/>
    <s v="Kern"/>
    <x v="244"/>
    <n v="21000"/>
    <m/>
    <s v="Unknown"/>
    <s v="Agriculture"/>
    <m/>
    <m/>
    <m/>
    <m/>
    <s v="N"/>
    <s v="N"/>
    <m/>
    <m/>
    <s v="2021-04-20"/>
    <m/>
    <m/>
    <m/>
    <m/>
    <m/>
    <m/>
    <m/>
    <m/>
    <m/>
    <m/>
    <m/>
    <m/>
    <m/>
    <m/>
    <m/>
    <m/>
    <m/>
    <m/>
    <m/>
    <s v=" "/>
    <s v="KERN"/>
    <s v="BAKERSFIELD 02"/>
    <s v="04:57"/>
    <s v="04/20/2021"/>
    <m/>
    <s v="T005268774"/>
    <s v="UNKNOWN"/>
    <s v="EAST PLANZ ROAD"/>
    <x v="10"/>
    <m/>
    <m/>
    <s v="K1TJPBP"/>
    <s v="BARNACHIA, J.P."/>
    <m/>
    <s v="20210420 06:09"/>
    <n v="9320"/>
    <m/>
    <s v="Found CAP BK going to ground at L-1003. Opened Kyles, C/OUTS &amp; made safe. Base of pole was burnt. Pole is sound. Found dead cat at base of pole. Placed CAP BK on COE. PIN #307466."/>
    <s v="Y"/>
    <n v="5"/>
    <s v="\\fxshare-nas05\quotashare-fs01\ESA\5 - Ignition Tracking\Fire_Tab_Attachment_Files"/>
    <m/>
    <n v="35.325000000000003"/>
    <n v="-118.9706"/>
    <s v="Base of pole on CAP BK L1003"/>
    <m/>
    <m/>
    <s v="N"/>
    <s v="Y"/>
    <m/>
    <s v="Clear"/>
    <m/>
    <s v="PG&amp;E Only"/>
    <m/>
    <s v="Calm"/>
    <m/>
    <s v="Animal"/>
    <s v="Cat"/>
    <s v="Structure Only"/>
    <m/>
    <s v="Other (Comments)"/>
    <s v="No one on scene"/>
    <s v="Overhead"/>
    <m/>
    <x v="0"/>
    <m/>
    <m/>
    <m/>
    <m/>
    <m/>
    <s v="N"/>
    <s v=" "/>
    <m/>
    <m/>
    <m/>
    <m/>
    <m/>
    <m/>
    <m/>
    <m/>
    <m/>
    <m/>
    <m/>
    <m/>
    <m/>
    <m/>
    <m/>
    <m/>
    <m/>
    <m/>
    <m/>
    <m/>
    <m/>
    <m/>
    <m/>
    <m/>
    <m/>
    <m/>
    <m/>
    <m/>
    <m/>
    <m/>
    <m/>
    <m/>
    <m/>
    <m/>
    <m/>
    <m/>
    <m/>
    <m/>
    <m/>
    <m/>
    <m/>
    <m/>
    <m/>
    <m/>
    <m/>
    <m/>
    <m/>
  </r>
  <r>
    <x v="290"/>
    <s v="AGFC"/>
    <s v="3 - QC Complete"/>
    <d v="2021-04-20T00:00:00"/>
    <d v="2021-04-20T00:00:00"/>
    <x v="266"/>
    <s v="\\fxshare-nas05\quotashare-fs01\ESA\5 - Ignition Tracking\2021_Ignition_QC_Folders\20210419_nan_nan_nan_6393833043"/>
    <s v=" "/>
    <m/>
    <m/>
    <m/>
    <m/>
    <m/>
    <x v="0"/>
    <m/>
    <m/>
    <m/>
    <m/>
    <m/>
    <m/>
    <m/>
    <m/>
    <m/>
    <m/>
    <m/>
    <m/>
    <m/>
    <m/>
    <m/>
    <m/>
    <m/>
    <s v=" "/>
    <x v="43"/>
    <s v="23:44"/>
    <m/>
    <m/>
    <s v="FAS"/>
    <s v="N"/>
    <s v="N"/>
    <m/>
    <m/>
    <m/>
    <n v="6393833043"/>
    <m/>
    <m/>
    <m/>
    <m/>
    <s v=" "/>
    <x v="0"/>
    <x v="2"/>
    <s v="N"/>
    <s v="N"/>
    <s v="Structure fire, not attributable to PG&amp;E. Garage fire with PG&amp;E power still on. Troubleman reports this was not caused by PG&amp;E."/>
    <s v="Not PG&amp;E"/>
    <s v="Building"/>
    <m/>
    <m/>
    <s v="Structure-only"/>
    <m/>
    <m/>
    <m/>
    <m/>
    <x v="3"/>
    <x v="1"/>
    <x v="1"/>
    <m/>
    <s v="Underground"/>
    <m/>
    <m/>
    <m/>
    <m/>
    <s v=" "/>
    <x v="0"/>
    <s v="35.3267533"/>
    <s v="-119.0913700"/>
    <s v="Kern"/>
    <x v="245"/>
    <n v="21000"/>
    <m/>
    <s v="Bakersfield FD"/>
    <s v="Urban"/>
    <m/>
    <m/>
    <m/>
    <m/>
    <s v="N"/>
    <s v="N"/>
    <m/>
    <m/>
    <s v="2021-04-20"/>
    <m/>
    <m/>
    <m/>
    <m/>
    <m/>
    <m/>
    <m/>
    <m/>
    <m/>
    <m/>
    <m/>
    <m/>
    <m/>
    <m/>
    <m/>
    <m/>
    <m/>
    <m/>
    <m/>
    <s v=" "/>
    <s v="KERN"/>
    <s v="BAKERSFIELD 09"/>
    <s v="23:44"/>
    <s v="04/19/2021"/>
    <m/>
    <n v="6393833043"/>
    <n v="3012"/>
    <s v="GOSFORD RD APT A"/>
    <x v="10"/>
    <n v="35.327621000000001"/>
    <n v="-119.091953"/>
    <s v="K1TD0C5"/>
    <s v="COVERT, DUSTIN"/>
    <n v="254072115"/>
    <s v="20210420 00:48"/>
    <n v="1120"/>
    <m/>
    <s v="Upon arrival to structure fire FD had me isolate the garge at the sub panel. Fire was a garage fire. Unsure of cause, arson onsite. Open the 3 breakers tripped in sub, 1 breaker labeled washer, 1 labeled lights and 1 240 volt breaker labeled dryer. Told customer do not close these breakers tell repairs had been made and inspected and cleared from inspector/ code enforcement. "/>
    <s v="Y"/>
    <m/>
    <m/>
    <s v="35.3267533,-119.0913700,143.500000,3D"/>
    <m/>
    <m/>
    <m/>
    <s v="fire dept"/>
    <m/>
    <s v="N"/>
    <s v="Y"/>
    <s v="N"/>
    <s v="Clear"/>
    <m/>
    <s v="Structures"/>
    <s v="single garage only"/>
    <s v="Calm"/>
    <m/>
    <s v="Other (Comments)"/>
    <s v="unsure of cause but pge still energized so no way we were cause"/>
    <s v="Structure Only"/>
    <m/>
    <s v="Fire Dept"/>
    <m/>
    <s v="Other (Comments)"/>
    <s v="pge was UG service to house which is still energized, isoted w/ customers sub"/>
    <x v="0"/>
    <m/>
    <m/>
    <m/>
    <m/>
    <m/>
    <m/>
    <s v=" "/>
    <m/>
    <m/>
    <m/>
    <m/>
    <m/>
    <m/>
    <m/>
    <m/>
    <m/>
    <m/>
    <m/>
    <m/>
    <m/>
    <m/>
    <m/>
    <m/>
    <m/>
    <m/>
    <m/>
    <m/>
    <m/>
    <m/>
    <m/>
    <m/>
    <m/>
    <m/>
    <m/>
    <m/>
    <m/>
    <m/>
    <m/>
    <m/>
    <m/>
    <m/>
    <m/>
    <m/>
    <m/>
    <m/>
    <m/>
    <m/>
    <m/>
    <m/>
    <m/>
    <m/>
    <m/>
    <m/>
    <m/>
  </r>
  <r>
    <x v="291"/>
    <s v="A8MM"/>
    <s v="3 - QC Complete"/>
    <d v="2021-05-17T00:00:00"/>
    <d v="2021-05-17T00:00:00"/>
    <x v="267"/>
    <s v="\\fxshare-nas05\quotashare-fs01\ESA\5 - Ignition Tracking\2021_Ignition_QC_Folders\20210419_1324182_21-0050583_nan_T005268654"/>
    <s v=" "/>
    <s v="Y"/>
    <s v="A8MM"/>
    <s v="Updated the outage time"/>
    <d v="2021-05-11T00:00:00"/>
    <m/>
    <x v="0"/>
    <m/>
    <m/>
    <m/>
    <m/>
    <m/>
    <m/>
    <m/>
    <m/>
    <m/>
    <m/>
    <s v="Y"/>
    <d v="2021-04-28T00:00:00"/>
    <d v="2021-05-11T00:00:00"/>
    <s v="RWTG"/>
    <s v="530-205-6563"/>
    <s v="Left two messages waiting for callback. Able to speak with t-man on 5/11/21 he was not able to determine a cause for the downed lines. He observed no pole damage and the wires were downed across a road with no failed vegetation. He stated there were geese in the area and its plausible one may have slaped two wires together but found no evidence to support that. He confirmed the wires burned the asphault and 10-12ft by 6in wide burn in the vegetation. He confirmed the fire department exinguished the ashphault fire. 4/28/21 14:28 5/6/21 09:32 5/11/21 11:10"/>
    <m/>
    <s v=" "/>
    <x v="43"/>
    <s v="19:06"/>
    <d v="2021-04-19T00:00:00"/>
    <d v="1899-12-30T19:18:00"/>
    <s v="FAS"/>
    <s v="N"/>
    <s v="N"/>
    <n v="1324182"/>
    <s v="21-0050583"/>
    <m/>
    <s v="T005268654"/>
    <n v="100060590"/>
    <m/>
    <m/>
    <s v="PG&amp;E_406_ignition_20210419_1.jpg"/>
    <s v=" "/>
    <x v="2"/>
    <x v="0"/>
    <s v="Y"/>
    <s v="Y"/>
    <s v="On April 19, 2021, at 19:06 hours, a PG&amp;E Troubleman was dispatched to the Del Mar 1103 12kV Distribution Circuit on Barton Rd, Loomis in response to downed wire. The Troubleman was unable to determine the cause for the ignition. The Troubleman reported having observed geese in the area and thought one possibility was a bird flew into the lines but found no direct evidence to support that. The ensuing fire was 10 to 12 feet by 6 inches in size and the fire was suppressed by Loomis Fire Department. PG&amp;E Crew replaced the downed conductors, insulators, and connectors on April 20, 2021. This is preliminary."/>
    <s v="PG&amp;E"/>
    <s v="Vegetation"/>
    <s v="D"/>
    <s v="D"/>
    <s v="Structure-PG&amp;E only"/>
    <s v="10-12ft by 6 in wide burn on vegetation"/>
    <m/>
    <m/>
    <m/>
    <x v="0"/>
    <x v="4"/>
    <x v="3"/>
    <s v="Y"/>
    <s v="Overhead"/>
    <s v="Primary"/>
    <s v="Conductor - Primary"/>
    <s v="conductor"/>
    <s v="Circuit ID: 152581103 "/>
    <s v=" "/>
    <x v="0"/>
    <n v="38.795701999999999"/>
    <n v="-121.19252299999999"/>
    <s v="Placer"/>
    <x v="246"/>
    <n v="12000"/>
    <m/>
    <s v="Loomis FD"/>
    <s v="Urban"/>
    <m/>
    <m/>
    <m/>
    <m/>
    <s v="N"/>
    <s v="N"/>
    <m/>
    <m/>
    <s v="2021-04-20"/>
    <m/>
    <m/>
    <m/>
    <m/>
    <m/>
    <m/>
    <m/>
    <m/>
    <m/>
    <m/>
    <m/>
    <m/>
    <m/>
    <m/>
    <m/>
    <m/>
    <m/>
    <m/>
    <m/>
    <s v=" "/>
    <s v="SIERRA"/>
    <s v="AUBURN 01"/>
    <s v="19:06"/>
    <s v="04/19/2021"/>
    <s v="1324182"/>
    <s v="T005268654"/>
    <n v="5145"/>
    <s v="JAMES DR"/>
    <x v="141"/>
    <n v="38.79589"/>
    <n v="-121.19279"/>
    <s v="T1TRWTG"/>
    <s v="TURNEY, RJ"/>
    <n v="152581103"/>
    <s v="20210419 21:23"/>
    <n v="9002"/>
    <m/>
    <s v="2 phases 1 span of 6 sol cu burnt down.  Line crosses barton rd, need traffic control.  1 pole is D.D.E the other is an angle, angle pole has burnt open neutral on svc feeding 5005 Barton Rd at the pole needs to be repaired.  "/>
    <s v="Y"/>
    <m/>
    <m/>
    <m/>
    <n v="38.795701999999999"/>
    <n v="-121.19252299999999"/>
    <m/>
    <s v="Loomis Fire Dept."/>
    <m/>
    <s v="N"/>
    <s v="Y"/>
    <m/>
    <s v="Clear"/>
    <m/>
    <s v="Private Land"/>
    <m/>
    <s v="Calm"/>
    <m/>
    <s v="Unknown"/>
    <m/>
    <s v="&lt; 1 meter"/>
    <m/>
    <s v="Fire Dept"/>
    <m/>
    <s v="Overhead"/>
    <m/>
    <x v="0"/>
    <m/>
    <m/>
    <m/>
    <s v="OVERHEAD"/>
    <s v="CONDUCTOR, OVERHEAD"/>
    <s v="Y"/>
    <s v=""/>
    <s v="Unplanned"/>
    <s v="Sierra"/>
    <s v="Placer"/>
    <s v="152581103, DEL MAR-1103"/>
    <s v="21-0050583"/>
    <s v="Unplanned"/>
    <s v="Clear;32-90 F"/>
    <s v="209"/>
    <s v="57967"/>
    <s v="NO"/>
    <s v="Open Circuit"/>
    <s v="Sustained"/>
    <s v="No"/>
    <s v="WIRE DOWN AT CGC 222304541247"/>
    <s v="OH"/>
    <s v="Jumpers"/>
    <s v="1324182"/>
    <s v="Conductor, Overhead, Broken, wire on ground"/>
    <s v=" "/>
    <s v="04/19/21 20:54"/>
    <s v=" "/>
    <s v="WIRE DOWN AT CGC 222304541247"/>
    <s v="WIRE DOWN AT CGC 222304541247"/>
    <s v=" "/>
    <s v=" "/>
    <s v=" "/>
    <s v="Yes"/>
    <s v="Equipment Failure/Involved, Overhead"/>
    <s v=" "/>
    <s v="No"/>
    <s v=" "/>
    <s v=" "/>
    <s v="AAPF"/>
    <s v="Distribution Circuit"/>
    <s v="M1Y1"/>
    <s v="04/19/21 19:18"/>
    <s v="Not Required"/>
    <s v="04/20/21 03:16"/>
    <s v=" "/>
    <m/>
    <m/>
    <m/>
    <m/>
    <m/>
    <m/>
    <m/>
    <s v=""/>
  </r>
  <r>
    <x v="292"/>
    <s v="AGFC"/>
    <s v="3 - QC Complete"/>
    <d v="2021-04-20T00:00:00"/>
    <d v="2021-04-20T00:00:00"/>
    <x v="268"/>
    <s v="\\fxshare-nas05\quotashare-fs01\ESA\5 - Ignition Tracking\2021_Ignition_QC_Folders\20210419_1324073_21-0050552_nan_T005268589"/>
    <s v=" "/>
    <m/>
    <m/>
    <m/>
    <m/>
    <m/>
    <x v="0"/>
    <m/>
    <m/>
    <m/>
    <m/>
    <m/>
    <m/>
    <m/>
    <m/>
    <m/>
    <m/>
    <m/>
    <m/>
    <m/>
    <m/>
    <m/>
    <m/>
    <m/>
    <s v=" "/>
    <x v="43"/>
    <s v="17:16"/>
    <d v="2021-04-19T00:00:00"/>
    <s v="17:16"/>
    <s v="FAS"/>
    <s v="N"/>
    <s v="N"/>
    <s v="1324073"/>
    <s v="21-0050552"/>
    <m/>
    <s v="T005268589"/>
    <s v="44752994"/>
    <m/>
    <m/>
    <m/>
    <s v=" "/>
    <x v="0"/>
    <x v="2"/>
    <s v="N"/>
    <s v="N"/>
    <s v="Other fire, not attributable to PG&amp;E. EOC Preliminary: Received VM from Jason Powers w/ HAWC (530) 566-2155. Veg fire w/ local FD on scene suppressing the fire. Spoke w/ TMan Alan Finley (530) 434-3718.  He just got the all clear to begin patrolling the lines.  TMan overheard from FD that there was bursh burning in a burn pile and that’s what caused the fire. The property stated they did not burn anything.  Fire is contained and FD will let the fire burnout. TMan is not aware of any property damage or injuries.  No media attention.  TMan called back to my direct cell at 1905 hours to confirm patrol of the line is complete and there are no wires down.  No indication this fire was started by PG&amp;E facilities.  TMan had additional conversation with FD and agree there are no indications that PG&amp;E facilities caused fire."/>
    <s v="Not PG&amp;E"/>
    <s v="Vegetation"/>
    <m/>
    <m/>
    <s v="Structure-only"/>
    <m/>
    <m/>
    <m/>
    <m/>
    <x v="3"/>
    <x v="1"/>
    <x v="1"/>
    <m/>
    <s v="Overhead"/>
    <m/>
    <m/>
    <m/>
    <m/>
    <s v=" "/>
    <x v="0"/>
    <n v="39.030060000200002"/>
    <n v="-121.6066599997"/>
    <s v="Sutter"/>
    <x v="247"/>
    <n v="12000"/>
    <m/>
    <s v="Cal Fire/Sutter County FD"/>
    <s v="Herbaceous"/>
    <m/>
    <m/>
    <m/>
    <m/>
    <s v="N"/>
    <s v="N"/>
    <m/>
    <m/>
    <s v="2021-04-20"/>
    <m/>
    <m/>
    <m/>
    <m/>
    <m/>
    <m/>
    <m/>
    <m/>
    <m/>
    <m/>
    <m/>
    <m/>
    <m/>
    <m/>
    <m/>
    <m/>
    <m/>
    <m/>
    <m/>
    <s v=" "/>
    <s v="SIERRA"/>
    <s v="MARYSVILLE 03"/>
    <s v="17:16"/>
    <s v="04/19/2021"/>
    <s v="1324073"/>
    <s v="T005268589"/>
    <m/>
    <s v="GARDEN HWY ES .80MI"/>
    <x v="127"/>
    <n v="39.030670000000001"/>
    <n v="-121.61686"/>
    <s v="T3TADF0"/>
    <s v="FINLEY, ALAN"/>
    <n v="153781106"/>
    <s v="20210419 20:18"/>
    <n v="9110"/>
    <n v="1"/>
    <s v="FOUND RIVER BOTTOMS ON FIRE- ONE OF OUR POLES IS LEANING OVER, SENT IN TAG FOR REPLACEMTN. ACCESS IS DIFF WILL NEED OFF ROAD STUFF. AT THIS POINT SUTTER COUNTY HAD NOT YET DETERMINED WHAT STARTED IT, BUT BASICALLY STATED IT WAS NOT PG&amp;E"/>
    <s v="Y"/>
    <m/>
    <m/>
    <s v="39.1405817,-121.5834250,13.200000,3D"/>
    <m/>
    <m/>
    <s v="2500' EAST OF SSD 2743 ON EAST SIDE OF LEVEE. IN FISH &amp; GAME PROPERTY"/>
    <s v="CAL FIRE &amp; SUTTER COUNTY"/>
    <m/>
    <s v="N"/>
    <s v="Y"/>
    <m/>
    <s v="Clear"/>
    <m/>
    <s v="County Land"/>
    <m/>
    <s v="Light"/>
    <m/>
    <s v="Unknown"/>
    <m/>
    <s v="0.25 - 10 Acres"/>
    <m/>
    <s v="Cal Fire"/>
    <m/>
    <s v="Overhead"/>
    <m/>
    <x v="0"/>
    <m/>
    <m/>
    <m/>
    <s v="PATROL-FOUND NOTHING"/>
    <m/>
    <s v="N"/>
    <s v=" "/>
    <s v="Unplanned"/>
    <s v="Sacramento"/>
    <s v="Marysville"/>
    <s v="153781106, BOGUE-1106"/>
    <s v="21-0050552"/>
    <s v="Unplanned"/>
    <s v="Clear;32-90 F"/>
    <s v="2"/>
    <s v=" "/>
    <s v="YES"/>
    <s v=" "/>
    <s v="Sustained"/>
    <s v="No"/>
    <s v="2743"/>
    <s v="OH"/>
    <s v="Fuse"/>
    <s v="1324073"/>
    <s v=" "/>
    <s v=" "/>
    <s v="04/19/21 20:19"/>
    <s v=" "/>
    <s v="GARDEN HIGHWAY, 1/4 MILE N/ O'BANION ROAD"/>
    <s v=" "/>
    <s v=" "/>
    <s v=" "/>
    <s v=" "/>
    <s v="No"/>
    <s v="Environmental/External, Fire, Forest/Grass"/>
    <s v=" "/>
    <s v="No"/>
    <s v=" "/>
    <s v=" "/>
    <s v="JQWI"/>
    <s v="Distribution Circuit"/>
    <s v="T3BI"/>
    <s v="04/19/21 17:03"/>
    <s v="Not Required"/>
    <s v=" "/>
    <s v=" "/>
    <m/>
    <m/>
    <m/>
    <m/>
    <m/>
    <m/>
    <m/>
    <m/>
  </r>
  <r>
    <x v="293"/>
    <s v="S7RM"/>
    <s v="3 - QC Complete"/>
    <d v="2021-04-23T00:00:00"/>
    <d v="2021-05-26T00:00:00"/>
    <x v="269"/>
    <s v="\\fxshare-nas05\quotashare-fs01\ESA\5 - Ignition Tracking\2021_Ignition_QC_Folders\20210419_1322453_21-0050132.1(2 outages)_nan_T005267802"/>
    <s v=" "/>
    <s v=""/>
    <m/>
    <m/>
    <m/>
    <m/>
    <x v="0"/>
    <m/>
    <m/>
    <m/>
    <s v="Y"/>
    <d v="2021-04-22T00:00:00"/>
    <m/>
    <s v="CAL Fire"/>
    <s v="Online Portal"/>
    <s v="Reference # R000927-042221"/>
    <m/>
    <m/>
    <m/>
    <m/>
    <m/>
    <m/>
    <m/>
    <m/>
    <s v=" "/>
    <x v="43"/>
    <s v="06:22"/>
    <d v="2021-04-19T00:00:00"/>
    <d v="1899-12-30T06:18:00"/>
    <s v="FAS"/>
    <s v="N"/>
    <s v="N"/>
    <s v="1322453"/>
    <s v="21-0050132.1(2 outages)"/>
    <m/>
    <s v="T005267802, T005267828"/>
    <n v="120840168"/>
    <m/>
    <m/>
    <s v="PG&amp;E_404_ignition_20210419_1.jpg"/>
    <s v=" "/>
    <x v="2"/>
    <x v="0"/>
    <s v="Y"/>
    <s v="Y"/>
    <s v="On April 19th, 2021 at 06:22 hrs. a PG &amp; E Troubleman was dispatched to the Wyandotte 1107 12KV distribution circuit near Garden Ranch Road in the City of Oroville  in response to a report of arcing lines and a guy wire failure which caused a PG &amp;E pole to break which caused the overhead conductors to contact phone lines on the same pole.  Initial analysis indicates that a Guy bolt at the top of a Class 5 heavy pole broke causing the pole to break.  The hot conductor did not touch the ground but it did contact the phone line on the same pole energizing it and resulting in an approximate 25'  X 75' foot fire.  The ensuing fire was extinguished by CAL Fire and the responding Troubleman indicated that the damage was limited to PG &amp; E assets. CAL   On 4/19/2021 A PG &amp; E crew replaced the pole with a new 50 foot pole and also replaced a new crossarm and cutouts.  "/>
    <s v="PG&amp;E"/>
    <s v="Other"/>
    <s v="D"/>
    <s v="D"/>
    <s v="3 meters - 0.25 Acres"/>
    <s v="&quot;Approximately 25 ' X 75' feet.&quot;"/>
    <m/>
    <m/>
    <m/>
    <x v="0"/>
    <x v="4"/>
    <x v="23"/>
    <s v="Y"/>
    <s v="Overhead"/>
    <s v="Primary"/>
    <s v="Conductor - Primary"/>
    <s v="Pole, crossarm, cutouts"/>
    <s v="Circuit ID: 102911107, SAP: 100370191"/>
    <s v=" "/>
    <x v="0"/>
    <n v="39.49192"/>
    <n v="-121.54053999999999"/>
    <s v="Butte"/>
    <x v="44"/>
    <n v="12000"/>
    <m/>
    <s v="Cal Fire"/>
    <m/>
    <m/>
    <s v="Garden"/>
    <m/>
    <m/>
    <s v="N"/>
    <s v="N"/>
    <m/>
    <m/>
    <s v="2021-04-19"/>
    <m/>
    <m/>
    <m/>
    <m/>
    <m/>
    <m/>
    <m/>
    <m/>
    <m/>
    <m/>
    <m/>
    <m/>
    <m/>
    <m/>
    <m/>
    <m/>
    <m/>
    <m/>
    <m/>
    <s v=" "/>
    <s v="NORTH VALLEY"/>
    <s v="OROVILLE 01"/>
    <s v="06:22"/>
    <s v="04/19/2021"/>
    <s v="1322453"/>
    <s v="T005267802"/>
    <n v="2791"/>
    <s v="ORO GARDEN RANCH RD"/>
    <x v="30"/>
    <n v="39.49192"/>
    <n v="-121.54053999999999"/>
    <s v="V4TMDWG"/>
    <s v="WOODMANSEE, MATTHEW"/>
    <n v="10291"/>
    <s v="20210419 10:44"/>
    <n v="9002"/>
    <m/>
    <s v="class 5 pole heavy angle broke when guy through bolt at top of pole broke"/>
    <s v="Y"/>
    <m/>
    <m/>
    <m/>
    <n v="39.49192"/>
    <n v="-121.54053999999999"/>
    <s v="2754 oro garden rch rd"/>
    <s v="calfire,oroville"/>
    <m/>
    <s v="N"/>
    <s v="Y"/>
    <m/>
    <s v="Clear"/>
    <m/>
    <s v="County Land"/>
    <m/>
    <s v="Calm"/>
    <m/>
    <s v="PG&amp;E Equipment"/>
    <m/>
    <s v="3 meters - 0.25 Acres"/>
    <m/>
    <s v="Cal Fire"/>
    <m/>
    <s v="Overhead"/>
    <m/>
    <x v="0"/>
    <m/>
    <m/>
    <m/>
    <s v="OVERHEAD"/>
    <s v="ANCHOR OR GUY"/>
    <s v="N"/>
    <s v=" "/>
    <s v="Unplanned"/>
    <s v="North Valley"/>
    <s v="Oroville"/>
    <s v="102911107, WYANDOTTE-1107"/>
    <s v="21-0050132.1(2 outages)"/>
    <s v="Unplanned"/>
    <s v="Clear;32-90 F"/>
    <s v="2842"/>
    <s v="296746"/>
    <s v="NO"/>
    <s v="Three Phase Fault"/>
    <s v="Sustained"/>
    <s v="No"/>
    <s v="1107/2"/>
    <s v="OH"/>
    <s v="Circuit Breaker"/>
    <s v="1322453"/>
    <s v="Anchor or Guy, Broken"/>
    <s v="ABC PHASE GRD TIME"/>
    <s v=" "/>
    <s v=" "/>
    <s v="WYANDOTTE SUB"/>
    <s v="Woodmansee, Matt/1751: guy bolt at top of pole broke"/>
    <s v="FUS 438111 CLOSE|INT 804449 OPEN|OJ'S SS OF MTR 1007889570 OPEN|LR 804449 OPEN"/>
    <s v="POLE TOP BROKEN "/>
    <s v=" "/>
    <s v="No"/>
    <s v="Equipment Failure/Involved, Overhead"/>
    <s v=" "/>
    <s v="No"/>
    <s v="3"/>
    <s v="76"/>
    <s v="SKH0"/>
    <s v="Distribution Circuit"/>
    <s v="SKH0"/>
    <s v="04/19/21 06:18"/>
    <s v=" "/>
    <s v="04/19/21 13:19"/>
    <s v=" "/>
    <m/>
    <m/>
    <m/>
    <m/>
    <s v=""/>
    <s v=""/>
    <s v=""/>
    <s v=""/>
  </r>
  <r>
    <x v="294"/>
    <s v="TLAL"/>
    <s v="3 - QC Complete"/>
    <d v="2021-04-30T00:00:00"/>
    <d v="2021-04-30T00:00:00"/>
    <x v="270"/>
    <s v="\\fxshare-nas05\quotashare-fs01\ESA\5 - Ignition Tracking\2021_Ignition_QC_Folders\20210418_1321713_21-0050012_nan_T005267397"/>
    <s v=" "/>
    <s v="Y"/>
    <s v="TLAL"/>
    <s v="Additional FOID, SAP EC Tag, Pre-Existing EC Tag Added; Outage Time, Fire Lat/Long Updated"/>
    <d v="2021-04-30T00:00:00"/>
    <m/>
    <x v="2"/>
    <m/>
    <m/>
    <m/>
    <m/>
    <m/>
    <m/>
    <m/>
    <m/>
    <m/>
    <m/>
    <s v="Y"/>
    <d v="2021-04-30T00:00:00"/>
    <d v="2021-04-30T00:00:00"/>
    <s v="MMMQ"/>
    <s v="Marty Maiocco, MMMQ@pge.com, (530) 521-2962"/>
    <s v="Emailed FAS Fire tab inquiry"/>
    <m/>
    <s v=" "/>
    <x v="44"/>
    <s v="06:25"/>
    <d v="2021-04-18T00:00:00"/>
    <d v="1899-12-30T05:38:00"/>
    <s v="FAS"/>
    <s v="Y"/>
    <s v="N"/>
    <s v="1321713"/>
    <s v="21-0050012"/>
    <m/>
    <s v="T005267397, T005267443"/>
    <s v="12120837223, 12120837222"/>
    <n v="119058578"/>
    <m/>
    <s v="PG&amp;E_445_Ignition_20210418_10.jpg"/>
    <s v=" "/>
    <x v="2"/>
    <x v="0"/>
    <s v="Y"/>
    <s v="Y"/>
    <s v="On April 18, 2021 at 0738 hours, a PG&amp;E Troubleman patrolled the Big Bend 1101 12kV Overhead Distribution Circuit number 103751101, in the Tier 3 extreme fire threat district in the State Responsibility area near 10439 Timber Cove Way, Oroville (Old Concow), CA 95965 in Butte County. He observed a hot energized broken primary overhead conductor down on ground at four spans from the load side of fuses 7149. Initial analysis indicates the ignition was caused by a 12&quot; leader stem of a 70' Tall x 25&quot; DBH codominant stem living black oak tree that partially failed 2' from the base and fell into the line, due to basal rot. The leader stem had signs of defect and decline, including basal rot and fruiting bodies that were present on the trunk. The causal tree leader stem fell into the primary overhead conductors, which resulted in a wire down and an estimated 2' x 20' ignition. The VM inspector reported there was a total of one splice in the span (All phases) and indicated there was one splice max per individual phase. The VM report indicated the remaining stem will be removed on a P2 Tag to mitigate the remaining risk. There was no rain reported during that day or the days leading up to it and the mean wind speed on the incident date was 4.49 MPH. The black oak was last inspected on January, 2021 and was last worked the previous year February 21, 2020. This incident did result in a 462-minute outage that affected four customers. We replaced the crossarm, repaired the 4ACSR conductor, and the line was returned to service on April 18, 2021. This information is preliminary."/>
    <s v="PG&amp;E"/>
    <s v="Vegetation"/>
    <s v="D"/>
    <s v="D"/>
    <s v="0.26-9.99"/>
    <m/>
    <s v="Estimated 2' x 20'"/>
    <m/>
    <m/>
    <x v="2"/>
    <x v="2"/>
    <x v="2"/>
    <s v="Y"/>
    <s v="Overhead"/>
    <s v="Primary"/>
    <s v="Conductor - Primary"/>
    <s v="Conductor, Crossarm"/>
    <s v="Circuit ID: 103751101, SAP ID: 100334205"/>
    <s v=" "/>
    <x v="2"/>
    <n v="39.683590000000002"/>
    <n v="-121.45604"/>
    <s v="Butte"/>
    <x v="248"/>
    <n v="12000"/>
    <m/>
    <s v="Unknown"/>
    <s v="Conifer Forest"/>
    <m/>
    <m/>
    <n v="280"/>
    <m/>
    <s v="N"/>
    <s v="N"/>
    <m/>
    <m/>
    <s v="2021-04-27"/>
    <n v="39.683590000000002"/>
    <n v="-121.45604"/>
    <d v="2021-04-20T00:00:00"/>
    <s v="TrunkFail   "/>
    <s v="12&quot; stem of a 70 Tall x 25&quot; DBH xstem black oak failed 2 feet from the base due to basal rot. Tree came down on the primaries causing a wire down and ignition for an area estimated 2 x 20. The remaining stem will be removed on a P2 Tag to mitigate the remaining risk."/>
    <s v="OAKK"/>
    <n v="70"/>
    <n v="12"/>
    <n v="20"/>
    <s v="Severe"/>
    <s v="Moderate"/>
    <s v="N"/>
    <n v="1"/>
    <m/>
    <s v="Hillside"/>
    <s v="B"/>
    <s v="CrossArm"/>
    <s v="BareWire"/>
    <n v="1"/>
    <s v=" "/>
    <s v="NORTH VALLEY"/>
    <s v="PARADISE"/>
    <s v="06:25"/>
    <s v="2021/04/18 00:00:00"/>
    <s v="1321713"/>
    <s v="T005267397"/>
    <m/>
    <m/>
    <x v="5"/>
    <m/>
    <m/>
    <s v="V2TMMMQ"/>
    <m/>
    <n v="103751101"/>
    <s v="2021/04/18 08:28:58"/>
    <n v="9002"/>
    <n v="1"/>
    <s v="AXS-DOG XSTR- PWR-I"/>
    <s v="N"/>
    <m/>
    <m/>
    <m/>
    <m/>
    <m/>
    <m/>
    <m/>
    <m/>
    <m/>
    <m/>
    <s v="Y"/>
    <m/>
    <m/>
    <m/>
    <m/>
    <m/>
    <m/>
    <m/>
    <m/>
    <m/>
    <m/>
    <m/>
    <m/>
    <m/>
    <m/>
    <x v="2"/>
    <m/>
    <m/>
    <m/>
    <s v="TREE-BRANCH FELL INTO LINE"/>
    <s v="CONDUCTOR, OVERHEAD"/>
    <m/>
    <s v=" "/>
    <s v="Unplanned"/>
    <s v="North Valley"/>
    <s v="Paradise"/>
    <s v="103751101, BIG BEND-1101"/>
    <s v="21-0050012"/>
    <s v="Unplanned"/>
    <s v="Clear;32-90 F"/>
    <s v="4"/>
    <s v="1848"/>
    <s v="NO"/>
    <s v="Line to Ground"/>
    <s v="Sustained"/>
    <s v="No"/>
    <s v="WIRE DOWN"/>
    <s v="OH"/>
    <s v="Jumpers"/>
    <s v="1321713"/>
    <s v="Conductor, Overhead, Broken, wire on ground"/>
    <s v=" "/>
    <s v="04/18/21 10:08"/>
    <s v=" "/>
    <s v="WIRE DOWN"/>
    <s v="4 SPANS LD SIDE OF 7149"/>
    <s v=" "/>
    <s v=" "/>
    <s v=" "/>
    <s v="Yes"/>
    <s v="Vegetation, Tree - fell into line"/>
    <s v=" "/>
    <s v="No"/>
    <s v=" "/>
    <s v=" "/>
    <m/>
    <m/>
    <m/>
    <m/>
    <m/>
    <m/>
    <m/>
    <m/>
    <m/>
    <m/>
    <m/>
    <m/>
    <m/>
    <m/>
    <m/>
  </r>
  <r>
    <x v="295"/>
    <s v="AGFC"/>
    <s v="3 - QC Complete"/>
    <d v="2021-04-19T00:00:00"/>
    <d v="2021-04-19T00:00:00"/>
    <x v="250"/>
    <s v="\\fxshare-nas05\quotashare-fs01\ESA\5 - Ignition Tracking\2021_Ignition_QC_Folders\20210418_nan_nan_nan_8040579268"/>
    <s v=" "/>
    <m/>
    <m/>
    <m/>
    <m/>
    <m/>
    <x v="0"/>
    <m/>
    <m/>
    <m/>
    <m/>
    <m/>
    <m/>
    <m/>
    <m/>
    <m/>
    <m/>
    <m/>
    <m/>
    <m/>
    <m/>
    <m/>
    <m/>
    <m/>
    <s v=" "/>
    <x v="44"/>
    <s v="20:45"/>
    <m/>
    <m/>
    <s v="FAS"/>
    <s v="N"/>
    <s v="N"/>
    <m/>
    <m/>
    <m/>
    <n v="8040579268"/>
    <m/>
    <m/>
    <m/>
    <m/>
    <s v=" "/>
    <x v="0"/>
    <x v="2"/>
    <s v="N"/>
    <s v="N"/>
    <s v="Structure fire, not attributable to PG&amp;E."/>
    <s v="Not PG&amp;E"/>
    <s v="Building"/>
    <m/>
    <m/>
    <s v="&lt;0.25"/>
    <m/>
    <m/>
    <m/>
    <m/>
    <x v="3"/>
    <x v="1"/>
    <x v="1"/>
    <m/>
    <s v="Overhead"/>
    <m/>
    <m/>
    <m/>
    <m/>
    <s v=" "/>
    <x v="2"/>
    <n v="37.186433000000001"/>
    <n v="-121.999944"/>
    <s v="Santa Clara"/>
    <x v="249"/>
    <n v="12000"/>
    <m/>
    <s v="Los Gatos FD"/>
    <s v="Herbaceous"/>
    <m/>
    <m/>
    <n v="518"/>
    <m/>
    <s v="N"/>
    <s v="N"/>
    <m/>
    <m/>
    <s v="2021-04-19"/>
    <m/>
    <m/>
    <m/>
    <m/>
    <m/>
    <m/>
    <m/>
    <m/>
    <m/>
    <m/>
    <m/>
    <m/>
    <m/>
    <m/>
    <m/>
    <m/>
    <m/>
    <m/>
    <m/>
    <s v=" "/>
    <s v="DEANZA"/>
    <s v="CUPERTINO 07"/>
    <s v="20:45"/>
    <s v="04/18/2021"/>
    <m/>
    <n v="8040579268"/>
    <n v="18931"/>
    <s v="BEAR CREEK RD"/>
    <x v="142"/>
    <n v="37.186433000000001"/>
    <n v="-121.999944"/>
    <s v="G1TLXZ2"/>
    <s v="ZANDATE, LOUIE"/>
    <n v="82021106"/>
    <s v="20210418 23:16"/>
    <n v="1121"/>
    <m/>
    <s v="HOUSE FIRE.  NON PGE EQUIPMENT,  FIRE DEPART SHUT OFF MAIN"/>
    <s v="Y"/>
    <m/>
    <m/>
    <m/>
    <n v="37.186433000000001"/>
    <n v="-121.999944"/>
    <m/>
    <s v="LOS GATOS FD"/>
    <m/>
    <s v="N"/>
    <s v="N"/>
    <s v="N"/>
    <s v="Clear"/>
    <m/>
    <s v="Structures"/>
    <m/>
    <s v="Calm"/>
    <m/>
    <s v="3rd Party"/>
    <m/>
    <s v="Structure Only"/>
    <m/>
    <s v="Fire Dept"/>
    <m/>
    <s v="Overhead"/>
    <m/>
    <x v="0"/>
    <m/>
    <m/>
    <m/>
    <m/>
    <m/>
    <m/>
    <s v=" "/>
    <m/>
    <m/>
    <m/>
    <m/>
    <m/>
    <m/>
    <m/>
    <m/>
    <m/>
    <m/>
    <m/>
    <m/>
    <m/>
    <m/>
    <m/>
    <m/>
    <m/>
    <m/>
    <m/>
    <m/>
    <m/>
    <m/>
    <m/>
    <m/>
    <m/>
    <m/>
    <m/>
    <m/>
    <m/>
    <m/>
    <m/>
    <m/>
    <m/>
    <m/>
    <m/>
    <m/>
    <m/>
    <m/>
    <m/>
    <m/>
    <m/>
    <m/>
    <m/>
    <m/>
    <m/>
    <m/>
    <m/>
  </r>
  <r>
    <x v="296"/>
    <s v="AGFC"/>
    <s v="3 - QC Complete"/>
    <d v="2021-04-19T00:00:00"/>
    <d v="2021-04-19T00:00:00"/>
    <x v="271"/>
    <s v="\\fxshare-nas05\quotashare-fs01\ESA\5 - Ignition Tracking\2021_Ignition_QC_Folders\20210418_1322341_21-0050098_nan_T005267670"/>
    <s v=" "/>
    <m/>
    <m/>
    <m/>
    <m/>
    <m/>
    <x v="0"/>
    <m/>
    <m/>
    <m/>
    <m/>
    <m/>
    <m/>
    <m/>
    <m/>
    <m/>
    <m/>
    <m/>
    <m/>
    <m/>
    <m/>
    <m/>
    <m/>
    <m/>
    <s v=" "/>
    <x v="44"/>
    <s v="18:44"/>
    <d v="2021-04-18T00:00:00"/>
    <s v="18:44"/>
    <s v="FAS"/>
    <s v="N"/>
    <s v="N"/>
    <s v="1322341"/>
    <s v="21-0050098"/>
    <m/>
    <s v="T005267670"/>
    <m/>
    <m/>
    <m/>
    <m/>
    <s v=" "/>
    <x v="0"/>
    <x v="2"/>
    <s v="N"/>
    <s v="N"/>
    <s v="Other fire, not attributable to PG&amp;E. Third party controlled fire got away. Cal Fire requests PG&amp;E leave power off until contacted. EOC Preliminary: Received page on CPUC VM from Neal w/ HAWC and advised of 50+ acre fire w/ 0 containment. There is an outage that occurred approx. 2 hours after HAWC detected the fire. Unable to conduct any further investigation at this time as there is no one dispatched to the scene. Does not appear to be a reportable incident based on current information available."/>
    <s v="Not PG&amp;E"/>
    <s v="Vegetation"/>
    <m/>
    <m/>
    <s v="Structure-only"/>
    <m/>
    <m/>
    <m/>
    <m/>
    <x v="3"/>
    <x v="1"/>
    <x v="1"/>
    <m/>
    <s v="Overhead"/>
    <m/>
    <m/>
    <m/>
    <m/>
    <s v=" "/>
    <x v="1"/>
    <s v="39.0497717"/>
    <s v="-123.2485933"/>
    <s v="Mendocino"/>
    <x v="250"/>
    <n v="12000"/>
    <m/>
    <s v="Cal Fire"/>
    <s v="Herbaceous"/>
    <m/>
    <s v="Turnout"/>
    <n v="154"/>
    <m/>
    <s v="N"/>
    <s v="N"/>
    <m/>
    <m/>
    <s v="2021-04-19"/>
    <m/>
    <m/>
    <m/>
    <m/>
    <m/>
    <m/>
    <m/>
    <m/>
    <m/>
    <m/>
    <m/>
    <m/>
    <m/>
    <m/>
    <m/>
    <m/>
    <m/>
    <m/>
    <m/>
    <s v=" "/>
    <s v="NORTH COAST"/>
    <s v="UKIAH"/>
    <s v="18:44"/>
    <s v="04/18/2021"/>
    <s v="1322341"/>
    <s v="T005267670"/>
    <s v="DEV3365"/>
    <s v="C.A.A. TAP BOONVILLE R"/>
    <x v="143"/>
    <n v="39.042810000000003"/>
    <n v="-123.26526"/>
    <s v="WBTCEE6"/>
    <s v="ESPINOLA, CHRIS"/>
    <n v="42771114"/>
    <s v="20210418 21:43"/>
    <n v="9310"/>
    <n v="1"/>
    <s v="control burn got out of control. 2 poles in burn area with no damage. per calfire, leave line out all night and will call when safe to deenergize."/>
    <s v="Y"/>
    <m/>
    <m/>
    <s v="39.0497717,-123.2485933,722.400000,3D"/>
    <m/>
    <m/>
    <s v="10 spans ss of 3365 burning east. coordinates are innacurate due to no access"/>
    <s v="Alex Leonard 707-391-6713"/>
    <m/>
    <s v="Y"/>
    <s v="N"/>
    <m/>
    <s v="Clear"/>
    <m/>
    <s v="Private Land"/>
    <m/>
    <s v="Light"/>
    <m/>
    <s v="3rd Party"/>
    <m/>
    <s v="10 - 100 Acres"/>
    <m/>
    <s v="Cal Fire"/>
    <m/>
    <s v="Overhead"/>
    <m/>
    <x v="0"/>
    <m/>
    <m/>
    <m/>
    <m/>
    <m/>
    <s v="N"/>
    <s v=" "/>
    <s v="Unplanned"/>
    <s v="Humboldt"/>
    <s v="Ukiah"/>
    <s v="042771114, UKIAH-1114"/>
    <s v="21-0050098"/>
    <s v="Unplanned"/>
    <s v="Clear;32-90 F"/>
    <s v="3"/>
    <s v="3312"/>
    <s v="YES"/>
    <s v="Force Out"/>
    <s v="Sustained"/>
    <s v="No"/>
    <s v="3365"/>
    <s v="OH"/>
    <s v="Fuse"/>
    <s v="1322341"/>
    <s v=" "/>
    <s v=" "/>
    <s v=" "/>
    <s v=" "/>
    <s v="C.A.A. TAP BOONVILLE RD., 11 MI. W/O HWY 101 @ M.P. 8.05"/>
    <s v="CELL TOWER LD SIDE OF FUCO 3365"/>
    <s v=" "/>
    <s v=" "/>
    <s v=" "/>
    <s v="No"/>
    <s v="Environmental/External, Fire, Forest/Grass"/>
    <s v=" "/>
    <s v="No"/>
    <s v=" "/>
    <s v=" "/>
    <s v="KDMG"/>
    <s v="Distribution Circuit"/>
    <s v="MTHE"/>
    <s v="04/18/21 18:41"/>
    <s v="Not Required"/>
    <s v=" "/>
    <s v=" "/>
    <m/>
    <m/>
    <m/>
    <m/>
    <m/>
    <m/>
    <m/>
    <m/>
  </r>
  <r>
    <x v="297"/>
    <s v="S7RM"/>
    <s v="3 - QC Complete"/>
    <d v="2021-04-23T00:00:00"/>
    <d v="2021-04-23T00:00:00"/>
    <x v="272"/>
    <s v="\\fxshare-nas05\quotashare-fs01\ESA\5 - Ignition Tracking\2021_Ignition_QC_Folders\20210418_1322196_21-0050079_nan_T005267597"/>
    <s v=" "/>
    <m/>
    <m/>
    <m/>
    <m/>
    <m/>
    <x v="0"/>
    <m/>
    <m/>
    <m/>
    <s v="Y"/>
    <d v="2021-04-22T00:00:00"/>
    <m/>
    <s v="CAL Fire"/>
    <s v="Online Portal"/>
    <s v="Reference #R000931-042221"/>
    <m/>
    <s v="Y"/>
    <d v="2021-04-21T00:00:00"/>
    <d v="2021-04-22T00:00:00"/>
    <s v="TCF5"/>
    <s v="(530) 217-7961, TCF5@pge.com"/>
    <s v="Troubleman provided photos and additional details regarding incident #401."/>
    <m/>
    <s v=" "/>
    <x v="44"/>
    <s v="15:26"/>
    <d v="2021-04-18T00:00:00"/>
    <s v="15:26"/>
    <s v="FAS"/>
    <s v="N"/>
    <s v="N"/>
    <s v="1322196"/>
    <s v="21-0050079"/>
    <m/>
    <s v="T005267597"/>
    <n v="120837964"/>
    <m/>
    <m/>
    <s v="PG&amp;E_401_ignition_20210418_1.jpg"/>
    <s v=" "/>
    <x v="2"/>
    <x v="0"/>
    <s v="Y"/>
    <s v="Y"/>
    <s v="On April 18th, 2021 at 15:26 hrs. a PG &amp; E Troubleman was dispatched to the Auburn 1102 12 KV Distribution Circuit near Borland Ave. and Jordan Lane in the City of Auburn in response to a report of third party vehicle which hit a pole and then fled the scene.  There was an ensuing grass fire at the base of the PG &amp; E pole which was less than 3 Meters in size, was contained between the two roads and  was supressed by CAL Fire.  Initial analysis indicates that when the third party vehicle contacted the pole the impact caused the  primary wire to come down  and the energized line was lying across the roadway.  The responding troubleman deenergized the hot line through the Distribution operator via SCADA, opened up the jumpers and made safe the line.  A PG &amp; E repair crew arrived at the scene on 4/18/2021 at 16:44 hrs. and  replaced 200 feet of copper conductor wire and service was restored at 05:45 hrs. on 4/19/2021."/>
    <s v="PG&amp;E"/>
    <s v="Vegetation"/>
    <s v="D"/>
    <s v="D"/>
    <s v="10-99"/>
    <s v="&quot;About 10X10 feet&quot;"/>
    <m/>
    <m/>
    <m/>
    <x v="6"/>
    <x v="2"/>
    <x v="12"/>
    <s v="Y"/>
    <s v="Overhead"/>
    <s v="Primary"/>
    <s v="Conductor - Primary"/>
    <s v="Conductor-Copper wire."/>
    <s v="Circuit ID: 152161102, SAP # 100046030"/>
    <s v=" "/>
    <x v="0"/>
    <s v="38.9024833"/>
    <s v="-121.0664833"/>
    <s v="Placer"/>
    <x v="251"/>
    <n v="12000"/>
    <m/>
    <s v="Cal Fire"/>
    <s v="Urban"/>
    <m/>
    <m/>
    <n v="300"/>
    <m/>
    <s v="N"/>
    <s v="N"/>
    <m/>
    <m/>
    <s v="2021-04-19"/>
    <m/>
    <m/>
    <m/>
    <m/>
    <m/>
    <m/>
    <m/>
    <m/>
    <m/>
    <m/>
    <m/>
    <m/>
    <m/>
    <m/>
    <m/>
    <m/>
    <m/>
    <m/>
    <m/>
    <s v=" "/>
    <s v="SIERRA"/>
    <s v="AUBURN 01"/>
    <s v="15:26"/>
    <s v="04/18/2021"/>
    <s v="1322196"/>
    <s v="T005267597"/>
    <n v="298"/>
    <s v="EL DORADO ST"/>
    <x v="18"/>
    <n v="38.904029999999999"/>
    <n v="-121.06662"/>
    <s v="T1TTCF5"/>
    <s v="FATOR, TRAVIS"/>
    <n v="152161102"/>
    <s v="20210418 17:02"/>
    <n v="9260"/>
    <m/>
    <s v="Repair wire down. Appears that car hit pole, and ran. Small grass fire at the base of the pole. 1 wire, 2 spans of 6 sol cu was down and hot accross roadway. Deenergized line through DO via SCADA. Opened jumpers, made safe, and reenergized the line. Crew onsite starting to make repairs."/>
    <s v="Y"/>
    <m/>
    <m/>
    <s v="38.904030, -121.066620"/>
    <n v="38.904029999999999"/>
    <n v="-121.06662"/>
    <s v="Base of pole"/>
    <s v="Cal fire"/>
    <m/>
    <s v="N"/>
    <s v="Y"/>
    <m/>
    <s v="Clear"/>
    <m/>
    <s v="Private Land"/>
    <m/>
    <s v="Light"/>
    <m/>
    <s v="PG&amp;E Equipment"/>
    <m/>
    <s v="1 meter - &lt; 3 meters"/>
    <m/>
    <s v="Cal Fire"/>
    <m/>
    <s v="Overhead"/>
    <m/>
    <x v="0"/>
    <m/>
    <s v="Other (Comments)"/>
    <s v="Photos taken of damage."/>
    <s v="VEHICLE"/>
    <s v="CONDUCTOR, OVERHEAD"/>
    <s v="N"/>
    <s v=" "/>
    <s v="Unplanned"/>
    <s v="Sierra"/>
    <s v="Placer"/>
    <s v="152161102, AUBURN-1102"/>
    <s v="21-0050079"/>
    <s v="Unplanned"/>
    <s v="Clear;32-90 F"/>
    <s v="996"/>
    <s v="29022"/>
    <s v="NO"/>
    <s v="Force Out"/>
    <s v="Sustained"/>
    <s v="No"/>
    <s v="251946"/>
    <s v="OH"/>
    <s v="Line Recloser"/>
    <s v="1322196"/>
    <s v="Conductor, Overhead, Broken, wire on ground"/>
    <s v="N/A"/>
    <s v="04/18/21 16:44"/>
    <s v=" "/>
    <s v="S/E C/O EL DORADO ST. &amp; BORELAND AVE."/>
    <s v="WIRE DOWN 2 SPANS E/OF CA 49 &amp; LINCOLN HWY OPEN"/>
    <s v=" "/>
    <s v=" "/>
    <s v=" "/>
    <s v="Yes"/>
    <s v="Equipment Failure/Involved, Overhead"/>
    <s v=" "/>
    <s v="No"/>
    <s v="1"/>
    <s v="51"/>
    <s v="AAPF"/>
    <s v="Distribution Circuit"/>
    <s v="ARHH"/>
    <s v="04/18/21 15:50"/>
    <s v="ARHH"/>
    <s v="04/18/21 19:54"/>
    <s v="04/19/21 04:57"/>
    <m/>
    <m/>
    <m/>
    <m/>
    <m/>
    <m/>
    <m/>
    <m/>
  </r>
  <r>
    <x v="298"/>
    <s v="TLAL"/>
    <s v="3 - QC Complete"/>
    <d v="2021-05-07T00:00:00"/>
    <d v="2021-05-07T00:00:00"/>
    <x v="273"/>
    <s v="\\fxshare-nas05\quotashare-fs01\ESA\5 - Ignition Tracking\2021_Ignition_QC_Folders\20210418_1322177_21-0050080_nan_T005267590"/>
    <s v=" "/>
    <s v="Y"/>
    <s v="TLAL"/>
    <s v="Outage Time, Suspected Initiating Event &amp; Failure Sub-Driver Updated"/>
    <d v="2021-04-26T00:00:00"/>
    <m/>
    <x v="0"/>
    <m/>
    <m/>
    <m/>
    <m/>
    <m/>
    <m/>
    <m/>
    <m/>
    <m/>
    <m/>
    <m/>
    <m/>
    <m/>
    <m/>
    <m/>
    <m/>
    <m/>
    <s v=" "/>
    <x v="44"/>
    <s v="15:12"/>
    <d v="2021-04-18T00:00:00"/>
    <d v="1899-12-30T15:03:00"/>
    <s v="FAS"/>
    <s v="N"/>
    <s v="N"/>
    <s v="1322177"/>
    <s v="21-0050080"/>
    <m/>
    <s v="T005267590"/>
    <n v="120837968"/>
    <n v="120048376"/>
    <m/>
    <s v="PG&amp;E_400_Ignition_20210418_3.jpg"/>
    <s v=" "/>
    <x v="2"/>
    <x v="0"/>
    <s v="Y"/>
    <s v="Y"/>
    <s v="On April 18, 2021 at 1600 hours, a PG&amp;E Troubleman patrolled the Ashlan Ave 1111 12kV Distribution Circuit number 252051111, in the Local Responsibility area at the rear easement of 3115 W Hampton Way in Fresno. He observed a 21' tall and 14&quot; DBH palm-fan tree frond that grew into the overhead bare wire conductor and pushed the secondary equipment together along with the wind and a dead tree below on fire. Initial analysis indicates the ignition was caused by the secondary lines connecting together, due to a tree that grew into the line and the gusty wind at the time. The palm-fan tree trunk was 4' from the lines. The homeowner responded to and extinguished the fire. The sustained 90-minute unplanned outage affected 12 customers. The EC B Urgent Compliance Tag # 120837968 was submitted and as of April 26, 2021 is in pending status, to install two bobs in 1/0 secondary and trim overgrown trees two properties over from fault location, 3133 W Hampton Way, in order to isolate span which has trees causing multiple outages. The line was returned to service on April 18, 2021. This information is preliminary."/>
    <s v="PG&amp;E"/>
    <s v="Vegetation"/>
    <s v="D"/>
    <s v="D"/>
    <s v="&lt;3 meters of linear travel"/>
    <m/>
    <m/>
    <m/>
    <m/>
    <x v="2"/>
    <x v="2"/>
    <x v="2"/>
    <s v="Y"/>
    <s v="Overhead"/>
    <s v="Secondary"/>
    <s v="Conductor - Open Wire Secondary"/>
    <s v="Conductor"/>
    <s v="Circuit ID: 252051111, SAP ID: 100635791, 100635788"/>
    <s v=" "/>
    <x v="0"/>
    <n v="36.791904000000002"/>
    <n v="-119.84687700000001"/>
    <s v="Fresno"/>
    <x v="252"/>
    <n v="12000"/>
    <m/>
    <s v="Customer"/>
    <s v="Urban"/>
    <m/>
    <m/>
    <m/>
    <m/>
    <s v="N"/>
    <s v="N"/>
    <m/>
    <m/>
    <s v="2021-04-19"/>
    <n v="36.791944000000001"/>
    <n v="-119.847004"/>
    <d v="2021-04-20T00:00:00"/>
    <s v="TreeGrew    "/>
    <s v="PALM GREW INTO SECONDARY POWERLINE. THE PALM HAS BEEN TRIMMED. TENNANT TOLD PI THAT THE OWNER OF THE PROPERTY IS AWARE OF PALM REMOVAL AND THE POSSIBLE REMOVAL OF TWO OTHER TREES GROWING UNDER POWER LINES. THERE ARE NO SIGNS OF FIRE OR IGNITION AT THIS LOCATION."/>
    <s v="PALF"/>
    <n v="21"/>
    <n v="14"/>
    <n v="4"/>
    <m/>
    <m/>
    <m/>
    <m/>
    <m/>
    <m/>
    <m/>
    <s v="AlleyArm"/>
    <s v="BareWire"/>
    <m/>
    <s v=" "/>
    <s v="FRESNO"/>
    <s v="FRESNO 08"/>
    <s v="15:12"/>
    <s v="04/18/2021"/>
    <s v="1322177"/>
    <s v="T005267590"/>
    <n v="3141"/>
    <s v="W HAMPTON WAY"/>
    <x v="14"/>
    <n v="36.791919999999998"/>
    <n v="-119.84757999999999"/>
    <s v="F4TJCSN"/>
    <s v="SYLVESTER, JOHN"/>
    <n v="252051111"/>
    <s v="20210418 17:15"/>
    <n v="9190"/>
    <m/>
    <s v="found palm fron grew into line at "/>
    <s v="Y"/>
    <n v="3"/>
    <s v="\\fxshare-nas05\quotashare-fs01\ESA\5 - Ignition Tracking\Fire_Tab_Attachment_Files"/>
    <m/>
    <n v="36.791904000000002"/>
    <n v="-119.84687700000001"/>
    <s v="dead tree caugt fire from secondary getting together during windy day. "/>
    <m/>
    <m/>
    <s v="N"/>
    <s v="Y"/>
    <m/>
    <s v="Clear"/>
    <m/>
    <s v="Private Land"/>
    <m/>
    <s v="Gusty"/>
    <m/>
    <s v="Vegetation"/>
    <m/>
    <s v="Other (Comments)"/>
    <s v="dead tree caught fire on previous outage per customers comments"/>
    <s v="Other (Comments)"/>
    <s v="Home owner"/>
    <s v="Overhead"/>
    <m/>
    <x v="0"/>
    <m/>
    <m/>
    <m/>
    <s v="TREE-GREW INTO LINE"/>
    <s v="SECONDARY"/>
    <s v="N"/>
    <s v=" "/>
    <s v="Unplanned"/>
    <s v="Fresno"/>
    <s v="Fresno"/>
    <s v="252051111, ASHLAN AVE-1111"/>
    <s v="21-0050080"/>
    <s v="Unplanned"/>
    <s v="Clear;32-90 F"/>
    <s v="12"/>
    <s v="984"/>
    <s v="NO"/>
    <s v="Line to Ground"/>
    <s v="Sustained"/>
    <s v="No"/>
    <s v="MTR#1004056484"/>
    <s v="OH"/>
    <s v="Transformer"/>
    <s v="1322177"/>
    <s v="Secondary, Together"/>
    <s v=" "/>
    <s v=" "/>
    <s v=" "/>
    <s v="ASHLAN &amp; MARKS - (3133 W HAMPTON - SOLAR GENERATOR ON SECONDARY)"/>
    <s v="SYLVESTER, JOHN: 3115 W Hampton way Fresno"/>
    <s v=" "/>
    <s v=" "/>
    <s v=" "/>
    <s v="No"/>
    <s v="Vegetation, Tree - grew into line"/>
    <s v=" "/>
    <s v="No"/>
    <s v=" "/>
    <s v=" "/>
    <s v="F4TJCSN"/>
    <s v="Transformer only"/>
    <s v="F4TJCSN"/>
    <s v="04/18/21 15:08"/>
    <s v="Not Required"/>
    <s v="04/18/21 16:30"/>
    <s v=" "/>
    <m/>
    <m/>
    <m/>
    <m/>
    <m/>
    <m/>
    <m/>
    <m/>
  </r>
  <r>
    <x v="299"/>
    <s v="A8MM"/>
    <s v="3 - QC Complete"/>
    <d v="2021-04-28T00:00:00"/>
    <d v="2021-04-29T00:00:00"/>
    <x v="274"/>
    <s v="\\fxshare-nas05\quotashare-fs01\ESA\5 - Ignition Tracking\2021_Ignition_QC_Folders\20210418_1322078_21-0050070_nan_T005267548"/>
    <s v=" "/>
    <s v="Y"/>
    <s v="A8MM"/>
    <s v="Missing t-man LANID, Asset Family affected and Other Company information. "/>
    <d v="2021-04-29T00:00:00"/>
    <m/>
    <x v="0"/>
    <m/>
    <m/>
    <m/>
    <m/>
    <m/>
    <m/>
    <m/>
    <m/>
    <m/>
    <m/>
    <s v="Y"/>
    <d v="2021-04-27T00:00:00"/>
    <d v="2021-04-27T00:00:00"/>
    <s v="L1F9"/>
    <s v="559-317-8357"/>
    <s v="T-man reported the fire was extinguished by him using a &quot;long stick&quot; but mostly self extinguished. The fire department was on site for assistance but not needed. He stated he observed &quot;bird cadging&quot; on the service line which is usually caused by either an animal like a squirrel or a gunshot. "/>
    <m/>
    <s v=" "/>
    <x v="44"/>
    <s v="13:37"/>
    <d v="2021-04-18T00:00:00"/>
    <s v="13:37"/>
    <s v="FAS"/>
    <s v="N"/>
    <s v="N"/>
    <n v="1322078"/>
    <s v="21-0050070"/>
    <m/>
    <s v="T005267548"/>
    <n v="120837747"/>
    <m/>
    <m/>
    <m/>
    <s v=" "/>
    <x v="0"/>
    <x v="0"/>
    <s v="Y"/>
    <s v="N"/>
    <s v="On April 18, 2021 at 13:37 hours, a PG&amp;E Troubleman was dispatched to the Kearney 1104 12kV Distribution Circuit on Fruit Avenue, Fresno in response an observed explosion on the pole. Initial analysis indicates an animal or gunshot caused the ignition but is undetermined. The Troubleman stated the service line had “bird cadging” type damage which is usually caused by squirrels or bullet damage. The ensuing fire was approximately one foot in size and the fire was mostly self-extinguished upon Troubleman arrival but he stated he extinguished a small flame. PG&amp;E Crew replaced the service drop on April 18, 2021. This is preliminary. "/>
    <s v="PG&amp;E"/>
    <s v="Other"/>
    <s v="D"/>
    <s v="D"/>
    <s v="&lt;3 meters of linear travel"/>
    <m/>
    <m/>
    <m/>
    <m/>
    <x v="9"/>
    <x v="2"/>
    <x v="9"/>
    <s v="Y"/>
    <s v="Overhead"/>
    <s v="Service"/>
    <s v="Service Drop"/>
    <s v="Conductor"/>
    <s v="Circuit ID: 252701104 "/>
    <s v=" "/>
    <x v="0"/>
    <n v="36.651058999999997"/>
    <n v="-119.814481"/>
    <s v="Fresno"/>
    <x v="253"/>
    <n v="12000"/>
    <m/>
    <s v="Self Extinguished/employee"/>
    <s v="Agriculture"/>
    <m/>
    <m/>
    <m/>
    <m/>
    <s v="N"/>
    <s v="N"/>
    <m/>
    <m/>
    <s v="2021-04-19"/>
    <m/>
    <m/>
    <m/>
    <m/>
    <m/>
    <m/>
    <m/>
    <m/>
    <m/>
    <m/>
    <m/>
    <m/>
    <m/>
    <m/>
    <m/>
    <m/>
    <m/>
    <m/>
    <m/>
    <s v=" "/>
    <s v="FRESNO"/>
    <s v="FRESNO 01"/>
    <s v="13:37"/>
    <s v="04/18/2021"/>
    <s v="1322078"/>
    <s v="T005267548"/>
    <n v="5748"/>
    <s v="S FRUIT AVE"/>
    <x v="14"/>
    <n v="36.651519999999998"/>
    <n v="-119.81415"/>
    <s v="F4TL1F9"/>
    <s v="FULL, LARAMIE"/>
    <n v="252701104"/>
    <s v="20210418 14:40"/>
    <n v="9002"/>
    <m/>
    <s v="found ng 1/0 quad service burning upon arrival deenergized OD bank and crew called to replace"/>
    <s v="Y"/>
    <n v="5"/>
    <s v="\\fxshare-nas05\quotashare-fs01\ESA\5 - Ignition Tracking\Fire_Tab_Attachment_Files"/>
    <m/>
    <n v="36.651058999999997"/>
    <n v="-119.814481"/>
    <m/>
    <m/>
    <m/>
    <s v="N"/>
    <s v="Y"/>
    <m/>
    <s v="Clear"/>
    <m/>
    <s v="Private Land"/>
    <m/>
    <s v="Calm"/>
    <m/>
    <s v="PG&amp;E Equipment"/>
    <m/>
    <s v="&lt; 1 meter"/>
    <m/>
    <s v="Self Extinguished"/>
    <m/>
    <s v="Overhead"/>
    <m/>
    <x v="0"/>
    <m/>
    <m/>
    <m/>
    <s v="OVERHEAD"/>
    <s v="SERVICE CONDUCTOR"/>
    <s v="N"/>
    <s v=" "/>
    <s v="Unplanned"/>
    <s v="Fresno"/>
    <s v="Fresno"/>
    <s v="252701104, KEARNEY-1104"/>
    <s v="21-0050070"/>
    <s v="Unplanned"/>
    <s v="Clear;32-90 F"/>
    <s v="1"/>
    <s v="344"/>
    <s v="NO"/>
    <s v="Line to Ground"/>
    <s v="Sustained"/>
    <s v="No"/>
    <s v="MTR#1009577991"/>
    <s v="OH"/>
    <s v="Transformer"/>
    <s v="1322078"/>
    <s v="Service conductor, Arcing"/>
    <s v=" "/>
    <s v="04/18/21 15:23"/>
    <s v=" "/>
    <s v="5748 S. FRUIT AVENUE"/>
    <s v="FULL, LARAMIE/559-317-8357: 5748 s fruit ave"/>
    <s v=" "/>
    <s v=" "/>
    <s v=" "/>
    <s v="No"/>
    <s v="Equipment Failure/Involved, Overhead"/>
    <s v=" "/>
    <s v="No"/>
    <s v=" "/>
    <s v=" "/>
    <s v="F4TL1F9"/>
    <s v="Transformer only"/>
    <s v="R1OD"/>
    <s v="04/18/21 13:37"/>
    <s v="Not Required"/>
    <s v="04/18/21 19:21"/>
    <s v=" "/>
    <m/>
    <m/>
    <m/>
    <m/>
    <m/>
    <m/>
    <m/>
    <m/>
  </r>
  <r>
    <x v="300"/>
    <s v="AGFC"/>
    <s v="3 - QC Complete"/>
    <d v="2021-04-19T00:00:00"/>
    <d v="2021-04-19T00:00:00"/>
    <x v="275"/>
    <s v="\\fxshare-nas05\quotashare-fs01\ESA\5 - Ignition Tracking\2021_Ignition_QC_Folders\20210418_nan_nan_nan_T005267491"/>
    <s v=" "/>
    <s v="Y"/>
    <s v="AGFC"/>
    <s v="Fire lat/long corrected."/>
    <d v="2021-04-19T00:00:00"/>
    <m/>
    <x v="0"/>
    <m/>
    <m/>
    <m/>
    <m/>
    <m/>
    <m/>
    <m/>
    <m/>
    <m/>
    <m/>
    <m/>
    <m/>
    <m/>
    <m/>
    <m/>
    <m/>
    <m/>
    <s v=" "/>
    <x v="44"/>
    <s v="10:30"/>
    <m/>
    <m/>
    <s v="FAS"/>
    <s v="N"/>
    <s v="N"/>
    <s v="TR7516064"/>
    <m/>
    <m/>
    <s v="T005267491"/>
    <m/>
    <m/>
    <m/>
    <m/>
    <s v=" "/>
    <x v="0"/>
    <x v="2"/>
    <s v="N"/>
    <s v="N"/>
    <s v="Other fire, not attributable to PG&amp;E. EOC Preliminary: Received page on CPUC VM from Neal w/ HAWC and advised of incident. Veg fire with possible blown transformer.  Local FD on scene. Spoke w/ responding TMan Ryan. TMan confirmed fire has been surpressed by local FD. No property damage, injury, or media. TMan confirms no damage to PG&amp;E equipment.  No Transformer fire, wires down, etc. Base of a few poles are charred but that it is."/>
    <s v="Not PG&amp;E"/>
    <s v="Vegetation"/>
    <m/>
    <m/>
    <s v="&lt;3 meters of linear travel"/>
    <m/>
    <m/>
    <m/>
    <m/>
    <x v="3"/>
    <x v="1"/>
    <x v="1"/>
    <m/>
    <s v="Overhead"/>
    <m/>
    <m/>
    <m/>
    <m/>
    <s v=" "/>
    <x v="0"/>
    <n v="38.974713999999999"/>
    <n v="-121.610124"/>
    <s v="Sutter"/>
    <x v="254"/>
    <n v="12000"/>
    <m/>
    <s v="Sutter County FD"/>
    <s v="Agriculture"/>
    <m/>
    <n v="99"/>
    <m/>
    <m/>
    <s v="N"/>
    <s v="N"/>
    <m/>
    <m/>
    <s v="2021-04-19"/>
    <m/>
    <m/>
    <m/>
    <m/>
    <m/>
    <m/>
    <m/>
    <m/>
    <m/>
    <m/>
    <m/>
    <m/>
    <m/>
    <m/>
    <m/>
    <m/>
    <m/>
    <m/>
    <m/>
    <s v=" "/>
    <s v="SIERRA"/>
    <s v="MARYSVILLE 02"/>
    <s v="10:30"/>
    <s v="04/18/2021"/>
    <m/>
    <s v="T005267491"/>
    <s v="UNKNOWN"/>
    <s v="HIGHWAY 99"/>
    <x v="127"/>
    <m/>
    <m/>
    <s v="T3TRMJD"/>
    <s v="JOHNSON, RYAN"/>
    <m/>
    <s v="20210418 11:51"/>
    <n v="9320"/>
    <m/>
    <s v="veg fire"/>
    <s v="Y"/>
    <m/>
    <m/>
    <m/>
    <n v="38.584668000000001"/>
    <n v="-121.365662"/>
    <m/>
    <s v="sutter county FD"/>
    <m/>
    <s v="N"/>
    <s v="Y"/>
    <m/>
    <s v="Clear"/>
    <m/>
    <s v="Private Land"/>
    <m/>
    <s v="Calm"/>
    <m/>
    <s v="Vegetation"/>
    <m/>
    <s v="0.25 - 10 Acres"/>
    <m/>
    <s v="Fire Dept"/>
    <m/>
    <s v="Overhead"/>
    <m/>
    <x v="0"/>
    <m/>
    <m/>
    <m/>
    <m/>
    <m/>
    <s v="N"/>
    <s v=" "/>
    <m/>
    <m/>
    <m/>
    <m/>
    <m/>
    <m/>
    <m/>
    <m/>
    <m/>
    <m/>
    <m/>
    <m/>
    <m/>
    <m/>
    <m/>
    <m/>
    <m/>
    <m/>
    <m/>
    <m/>
    <m/>
    <m/>
    <m/>
    <m/>
    <m/>
    <m/>
    <m/>
    <m/>
    <m/>
    <m/>
    <m/>
    <m/>
    <m/>
    <m/>
    <m/>
    <m/>
    <m/>
    <m/>
    <m/>
    <m/>
    <m/>
    <m/>
    <m/>
    <m/>
    <m/>
    <m/>
    <m/>
  </r>
  <r>
    <x v="301"/>
    <s v="AGFC"/>
    <s v="3 - QC Complete"/>
    <d v="2021-04-19T00:00:00"/>
    <d v="2021-04-19T00:00:00"/>
    <x v="276"/>
    <s v="\\fxshare-nas05\quotashare-fs01\ESA\5 - Ignition Tracking\2021_Ignition_QC_Folders\20210418_1321745_nan_nan_T005267465"/>
    <s v=" "/>
    <m/>
    <m/>
    <m/>
    <m/>
    <m/>
    <x v="0"/>
    <m/>
    <m/>
    <m/>
    <m/>
    <m/>
    <m/>
    <m/>
    <m/>
    <m/>
    <m/>
    <m/>
    <m/>
    <m/>
    <m/>
    <m/>
    <m/>
    <m/>
    <s v=" "/>
    <x v="44"/>
    <s v="09:12"/>
    <d v="2021-04-18T00:00:00"/>
    <s v="09:12"/>
    <s v="FAS"/>
    <s v="N"/>
    <s v="Y"/>
    <s v="1321745"/>
    <m/>
    <m/>
    <s v="T005267465"/>
    <m/>
    <m/>
    <m/>
    <m/>
    <s v=" "/>
    <x v="0"/>
    <x v="2"/>
    <s v="N"/>
    <s v="N"/>
    <s v="Duplicate of index 394. Structure fire, not attributable to PG&amp;E."/>
    <s v="Not PG&amp;E"/>
    <s v="Building"/>
    <m/>
    <m/>
    <s v="0.26-9.99"/>
    <m/>
    <m/>
    <m/>
    <m/>
    <x v="4"/>
    <x v="1"/>
    <x v="1"/>
    <m/>
    <s v="Subsurface"/>
    <m/>
    <m/>
    <m/>
    <m/>
    <s v=" "/>
    <x v="0"/>
    <s v="36.5117833"/>
    <s v="-119.5634667"/>
    <s v="Fresno"/>
    <x v="255"/>
    <n v="12000"/>
    <m/>
    <s v="Kingsburg FD"/>
    <s v="Urban"/>
    <m/>
    <m/>
    <m/>
    <m/>
    <s v="N"/>
    <s v="N"/>
    <m/>
    <m/>
    <s v="2021-04-19"/>
    <m/>
    <m/>
    <m/>
    <m/>
    <m/>
    <m/>
    <m/>
    <m/>
    <m/>
    <m/>
    <m/>
    <m/>
    <m/>
    <m/>
    <m/>
    <m/>
    <m/>
    <m/>
    <m/>
    <s v=" "/>
    <s v="FRESNO"/>
    <s v="SELMA  01"/>
    <s v="09:12"/>
    <s v="04/18/2021"/>
    <s v="1321745"/>
    <s v="T005267465"/>
    <n v="333"/>
    <s v="KERN ST APT 230"/>
    <x v="134"/>
    <n v="36.511299999999999"/>
    <n v="-119.56413999999999"/>
    <s v="F6TJMRY"/>
    <s v="ROGERS, JAMES"/>
    <n v="252241112"/>
    <s v="20210418 09:34"/>
    <n v="9221"/>
    <n v="1"/>
    <s v="FD WANTED MAINS OPEN PWR OK"/>
    <s v="Y"/>
    <m/>
    <m/>
    <s v="36.5117833,-119.5634667,82.100000,3D"/>
    <m/>
    <m/>
    <m/>
    <s v="KINGSBURG FD"/>
    <m/>
    <s v="N"/>
    <s v="Y"/>
    <m/>
    <s v="Clear"/>
    <m/>
    <s v="Structures"/>
    <m/>
    <s v="Calm"/>
    <m/>
    <s v="3rd Party"/>
    <m/>
    <s v="Structure Only"/>
    <m/>
    <s v="Fire Dept"/>
    <m/>
    <s v="Subsurface"/>
    <m/>
    <x v="0"/>
    <m/>
    <m/>
    <m/>
    <s v="PATROL-FOUND NOTHING"/>
    <m/>
    <s v="N"/>
    <s v=" "/>
    <m/>
    <m/>
    <m/>
    <m/>
    <m/>
    <m/>
    <m/>
    <m/>
    <m/>
    <m/>
    <m/>
    <m/>
    <m/>
    <m/>
    <m/>
    <m/>
    <m/>
    <m/>
    <m/>
    <m/>
    <m/>
    <m/>
    <m/>
    <m/>
    <m/>
    <m/>
    <m/>
    <m/>
    <m/>
    <m/>
    <m/>
    <m/>
    <m/>
    <m/>
    <m/>
    <m/>
    <m/>
    <m/>
    <m/>
    <m/>
    <m/>
    <m/>
    <m/>
    <m/>
    <m/>
    <m/>
    <m/>
  </r>
  <r>
    <x v="302"/>
    <s v="AGFC"/>
    <s v="3 - QC Complete"/>
    <d v="2021-04-19T00:00:00"/>
    <d v="2021-04-19T00:00:00"/>
    <x v="276"/>
    <s v="\\fxshare-nas05\quotashare-fs01\ESA\5 - Ignition Tracking\2021_Ignition_QC_Folders\20210418_1321745_nan_nan_T005267466"/>
    <s v=" "/>
    <m/>
    <m/>
    <m/>
    <m/>
    <m/>
    <x v="0"/>
    <m/>
    <m/>
    <m/>
    <m/>
    <m/>
    <m/>
    <m/>
    <m/>
    <m/>
    <m/>
    <m/>
    <m/>
    <m/>
    <m/>
    <m/>
    <m/>
    <m/>
    <s v=" "/>
    <x v="44"/>
    <s v="09:12"/>
    <d v="2021-04-18T00:00:00"/>
    <s v="09:12"/>
    <s v="FAS"/>
    <s v="N"/>
    <s v="Y"/>
    <s v="1321745"/>
    <m/>
    <m/>
    <s v="T005267466"/>
    <m/>
    <m/>
    <m/>
    <m/>
    <s v=" "/>
    <x v="0"/>
    <x v="2"/>
    <s v="N"/>
    <s v="N"/>
    <s v="Duplicate of index 394. Structure fire, not attributable to PG&amp;E."/>
    <s v="Not PG&amp;E"/>
    <s v="Building"/>
    <m/>
    <m/>
    <s v="Structure-only"/>
    <m/>
    <m/>
    <m/>
    <m/>
    <x v="4"/>
    <x v="1"/>
    <x v="1"/>
    <m/>
    <s v="Pad mount"/>
    <m/>
    <m/>
    <m/>
    <m/>
    <s v=" "/>
    <x v="0"/>
    <s v="36.5116867"/>
    <s v="-119.5633483"/>
    <s v="Fresno"/>
    <x v="255"/>
    <n v="12000"/>
    <m/>
    <s v="Kingsburg FD"/>
    <s v="Urban"/>
    <m/>
    <m/>
    <m/>
    <m/>
    <s v="N"/>
    <s v="N"/>
    <m/>
    <m/>
    <s v="2021-04-19"/>
    <m/>
    <m/>
    <m/>
    <m/>
    <m/>
    <m/>
    <m/>
    <m/>
    <m/>
    <m/>
    <m/>
    <m/>
    <m/>
    <m/>
    <m/>
    <m/>
    <m/>
    <m/>
    <m/>
    <s v=" "/>
    <s v="FRESNO"/>
    <s v="SELMA  01"/>
    <s v="09:12"/>
    <s v="04/18/2021"/>
    <s v="1321745"/>
    <s v="T005267466"/>
    <n v="333"/>
    <s v="KERN ST APT 230"/>
    <x v="134"/>
    <n v="36.511299999999999"/>
    <n v="-119.56413999999999"/>
    <s v="F6TJKBX"/>
    <s v="BUCHANAN, JORDAN"/>
    <n v="252241112"/>
    <s v="20210418 09:53"/>
    <n v="9320"/>
    <n v="1"/>
    <s v="opened breaker de-energizing meter banks per fd request. all power ok. customer equipment"/>
    <s v="Y"/>
    <m/>
    <m/>
    <s v="36.5116867,-119.5633483,84.500000,3D"/>
    <m/>
    <m/>
    <m/>
    <s v="Kingsburg FD"/>
    <m/>
    <s v="N"/>
    <s v="Y"/>
    <m/>
    <s v="Clear"/>
    <m/>
    <s v="Structures"/>
    <m/>
    <s v="Calm"/>
    <m/>
    <s v="Vandalism"/>
    <m/>
    <s v="Structure Only"/>
    <m/>
    <s v="Fire Dept"/>
    <m/>
    <s v="Pad mount"/>
    <m/>
    <x v="0"/>
    <m/>
    <m/>
    <m/>
    <m/>
    <m/>
    <s v="N"/>
    <s v=" "/>
    <m/>
    <m/>
    <m/>
    <m/>
    <m/>
    <m/>
    <m/>
    <m/>
    <m/>
    <m/>
    <m/>
    <m/>
    <m/>
    <m/>
    <m/>
    <m/>
    <m/>
    <m/>
    <m/>
    <m/>
    <m/>
    <m/>
    <m/>
    <m/>
    <m/>
    <m/>
    <m/>
    <m/>
    <m/>
    <m/>
    <m/>
    <m/>
    <m/>
    <m/>
    <m/>
    <m/>
    <m/>
    <m/>
    <m/>
    <m/>
    <m/>
    <m/>
    <m/>
    <m/>
    <m/>
    <m/>
    <m/>
  </r>
  <r>
    <x v="303"/>
    <s v="AGFC"/>
    <s v="3 - QC Complete"/>
    <d v="2021-04-19T00:00:00"/>
    <d v="2021-04-19T00:00:00"/>
    <x v="276"/>
    <s v="\\fxshare-nas05\quotashare-fs01\ESA\5 - Ignition Tracking\2021_Ignition_QC_Folders\20210418_nan_nan_nan_X315941680"/>
    <s v=" "/>
    <m/>
    <m/>
    <m/>
    <m/>
    <m/>
    <x v="0"/>
    <m/>
    <m/>
    <m/>
    <m/>
    <m/>
    <m/>
    <m/>
    <m/>
    <m/>
    <m/>
    <m/>
    <m/>
    <m/>
    <m/>
    <m/>
    <m/>
    <m/>
    <s v=" "/>
    <x v="44"/>
    <s v="08:52"/>
    <m/>
    <m/>
    <s v="FAS"/>
    <s v="N"/>
    <s v="Y"/>
    <m/>
    <m/>
    <m/>
    <s v="X315941680"/>
    <m/>
    <m/>
    <m/>
    <m/>
    <s v=" "/>
    <x v="0"/>
    <x v="2"/>
    <s v="N"/>
    <s v="N"/>
    <s v="Duplicate of index 394. Structure fire, not attributable to PG&amp;E."/>
    <s v="Not PG&amp;E"/>
    <s v="Building"/>
    <m/>
    <m/>
    <s v="Structure-only"/>
    <m/>
    <m/>
    <m/>
    <m/>
    <x v="4"/>
    <x v="1"/>
    <x v="1"/>
    <m/>
    <s v="Subsurface"/>
    <m/>
    <m/>
    <m/>
    <m/>
    <s v=" "/>
    <x v="0"/>
    <s v="36.5118067"/>
    <s v="-119.5633800"/>
    <s v="Fresno"/>
    <x v="255"/>
    <n v="12000"/>
    <m/>
    <s v="Kingsburg FD"/>
    <s v="Urban"/>
    <m/>
    <m/>
    <m/>
    <m/>
    <s v="N"/>
    <s v="N"/>
    <m/>
    <m/>
    <s v="2021-04-19"/>
    <m/>
    <m/>
    <m/>
    <m/>
    <m/>
    <m/>
    <m/>
    <m/>
    <m/>
    <m/>
    <m/>
    <m/>
    <m/>
    <m/>
    <m/>
    <m/>
    <m/>
    <m/>
    <m/>
    <s v=" "/>
    <s v="FRESNO"/>
    <s v="SELMA  01"/>
    <s v="08:52"/>
    <s v="04/18/2021"/>
    <m/>
    <s v="X315941680"/>
    <n v="333"/>
    <s v="KERN ST"/>
    <x v="134"/>
    <n v="36.510717999999997"/>
    <n v="-119.563682"/>
    <s v="F6TJMRY"/>
    <s v="ROGERS, JAMES"/>
    <n v="252241112"/>
    <s v="20210418 09:30"/>
    <n v="1121"/>
    <m/>
    <s v="STRUCTURE FIRE NON COMPANY EQUIPMEN"/>
    <s v="Y"/>
    <m/>
    <m/>
    <s v="36.5118067,-119.5633800,81.600000,3D"/>
    <m/>
    <m/>
    <m/>
    <s v="KINGSBURG FD"/>
    <m/>
    <s v="N"/>
    <s v="Y"/>
    <s v="N"/>
    <s v="Clear"/>
    <m/>
    <s v="Structures"/>
    <m/>
    <s v="Calm"/>
    <m/>
    <s v="3rd Party"/>
    <m/>
    <s v="Structure Only"/>
    <m/>
    <s v="Fire Dept"/>
    <m/>
    <s v="Subsurface"/>
    <m/>
    <x v="0"/>
    <m/>
    <m/>
    <m/>
    <m/>
    <m/>
    <m/>
    <s v=" "/>
    <m/>
    <m/>
    <m/>
    <m/>
    <m/>
    <m/>
    <m/>
    <m/>
    <m/>
    <m/>
    <m/>
    <m/>
    <m/>
    <m/>
    <m/>
    <m/>
    <m/>
    <m/>
    <m/>
    <m/>
    <m/>
    <m/>
    <m/>
    <m/>
    <m/>
    <m/>
    <m/>
    <m/>
    <m/>
    <m/>
    <m/>
    <m/>
    <m/>
    <m/>
    <m/>
    <m/>
    <m/>
    <m/>
    <m/>
    <m/>
    <m/>
    <m/>
    <m/>
    <m/>
    <m/>
    <m/>
    <m/>
  </r>
  <r>
    <x v="304"/>
    <s v="AGFC"/>
    <s v="3 - QC Complete"/>
    <d v="2021-04-19T00:00:00"/>
    <d v="2021-04-19T00:00:00"/>
    <x v="250"/>
    <s v="\\fxshare-nas05\quotashare-fs01\ESA\5 - Ignition Tracking\2021_Ignition_QC_Folders\20210418_nan_nan_nan_5405849142"/>
    <s v=" "/>
    <m/>
    <m/>
    <m/>
    <m/>
    <m/>
    <x v="0"/>
    <m/>
    <m/>
    <m/>
    <m/>
    <m/>
    <m/>
    <m/>
    <m/>
    <m/>
    <m/>
    <m/>
    <m/>
    <m/>
    <m/>
    <m/>
    <m/>
    <m/>
    <s v=" "/>
    <x v="44"/>
    <s v="08:10"/>
    <m/>
    <m/>
    <s v="FAS"/>
    <s v="N"/>
    <s v="N"/>
    <m/>
    <m/>
    <m/>
    <s v="5405849142"/>
    <m/>
    <m/>
    <m/>
    <m/>
    <s v=" "/>
    <x v="0"/>
    <x v="2"/>
    <s v="N"/>
    <s v="N"/>
    <s v="Structure fire, not attributable to PG&amp;E."/>
    <s v="Not PG&amp;E"/>
    <s v="Building"/>
    <m/>
    <m/>
    <s v="Structure-only"/>
    <m/>
    <m/>
    <m/>
    <m/>
    <x v="3"/>
    <x v="1"/>
    <x v="1"/>
    <m/>
    <s v="Pad mount"/>
    <m/>
    <m/>
    <m/>
    <m/>
    <s v=" "/>
    <x v="0"/>
    <s v="36.5116850"/>
    <s v="-119.5633367"/>
    <s v="Fresno"/>
    <x v="255"/>
    <n v="12000"/>
    <m/>
    <s v="Kingsburg FD"/>
    <s v="Urban"/>
    <m/>
    <m/>
    <m/>
    <m/>
    <s v="N"/>
    <s v="N"/>
    <m/>
    <m/>
    <s v="2021-04-19"/>
    <m/>
    <m/>
    <m/>
    <m/>
    <m/>
    <m/>
    <m/>
    <m/>
    <m/>
    <m/>
    <m/>
    <m/>
    <m/>
    <m/>
    <m/>
    <m/>
    <m/>
    <m/>
    <m/>
    <s v=" "/>
    <s v="FRESNO"/>
    <s v="SELMA  01"/>
    <s v="08:10"/>
    <s v="04/18/2021"/>
    <m/>
    <s v="5405849142"/>
    <n v="333"/>
    <s v="KERN ST"/>
    <x v="134"/>
    <n v="36.510717999999997"/>
    <n v="-119.563682"/>
    <s v="F6TJKBX"/>
    <s v="BUCHANAN, JORDAN"/>
    <n v="252241112"/>
    <s v="20210418 09:49"/>
    <n v="1101"/>
    <m/>
    <s v="fire inside building. no damage to company equipment. main disconnect to meter banks opened per fd request. all pwr ok"/>
    <s v="Y"/>
    <m/>
    <m/>
    <s v="36.5116850,-119.5633367,84.100000,3D"/>
    <m/>
    <m/>
    <m/>
    <s v="Kingsburg FD"/>
    <m/>
    <s v="N"/>
    <s v="Y"/>
    <s v="N"/>
    <s v="Clear"/>
    <m/>
    <s v="Structures"/>
    <m/>
    <s v="Calm"/>
    <m/>
    <s v="Vandalism"/>
    <m/>
    <s v="Structure Only"/>
    <m/>
    <s v="Fire Dept"/>
    <m/>
    <s v="Pad mount"/>
    <m/>
    <x v="0"/>
    <m/>
    <m/>
    <m/>
    <m/>
    <m/>
    <m/>
    <s v=" "/>
    <m/>
    <m/>
    <m/>
    <m/>
    <m/>
    <m/>
    <m/>
    <m/>
    <m/>
    <m/>
    <m/>
    <m/>
    <m/>
    <m/>
    <m/>
    <m/>
    <m/>
    <m/>
    <m/>
    <m/>
    <m/>
    <m/>
    <m/>
    <m/>
    <m/>
    <m/>
    <m/>
    <m/>
    <m/>
    <m/>
    <m/>
    <m/>
    <m/>
    <m/>
    <m/>
    <m/>
    <m/>
    <m/>
    <m/>
    <m/>
    <m/>
    <m/>
    <m/>
    <m/>
    <m/>
    <m/>
    <m/>
  </r>
  <r>
    <x v="305"/>
    <s v="AGFC"/>
    <s v="3 - QC Complete"/>
    <d v="2021-04-19T00:00:00"/>
    <d v="2021-04-19T00:00:00"/>
    <x v="250"/>
    <s v="\\fxshare-nas05\quotashare-fs01\ESA\5 - Ignition Tracking\2021_Ignition_QC_Folders\20210418_nan_nan_nan_7895760860"/>
    <s v=" "/>
    <m/>
    <m/>
    <m/>
    <m/>
    <m/>
    <x v="0"/>
    <m/>
    <m/>
    <m/>
    <m/>
    <m/>
    <m/>
    <m/>
    <m/>
    <m/>
    <m/>
    <m/>
    <m/>
    <m/>
    <m/>
    <m/>
    <m/>
    <m/>
    <s v=" "/>
    <x v="44"/>
    <s v="07:54"/>
    <m/>
    <m/>
    <s v="FAS"/>
    <s v="N"/>
    <s v="N"/>
    <m/>
    <m/>
    <m/>
    <n v="7895760860"/>
    <m/>
    <m/>
    <m/>
    <m/>
    <s v=" "/>
    <x v="0"/>
    <x v="2"/>
    <s v="N"/>
    <s v="N"/>
    <s v="Structure fire, not attributable to PG&amp;E."/>
    <s v="Not PG&amp;E"/>
    <s v="Building"/>
    <m/>
    <m/>
    <s v="Structure-only"/>
    <m/>
    <m/>
    <m/>
    <m/>
    <x v="3"/>
    <x v="1"/>
    <x v="1"/>
    <m/>
    <s v="Overhead"/>
    <m/>
    <m/>
    <m/>
    <m/>
    <s v=" "/>
    <x v="0"/>
    <s v="36.6419567"/>
    <s v="-119.5253583"/>
    <s v="Fresno"/>
    <x v="256"/>
    <n v="12000"/>
    <m/>
    <s v="Fresno County FD"/>
    <s v="Agriculture"/>
    <m/>
    <m/>
    <m/>
    <m/>
    <s v="N"/>
    <s v="N"/>
    <m/>
    <m/>
    <s v="2021-04-19"/>
    <m/>
    <m/>
    <m/>
    <m/>
    <m/>
    <m/>
    <m/>
    <m/>
    <m/>
    <m/>
    <m/>
    <m/>
    <m/>
    <m/>
    <m/>
    <m/>
    <m/>
    <m/>
    <m/>
    <s v=" "/>
    <s v="FRESNO"/>
    <s v="SELMA  01"/>
    <s v="07:54"/>
    <s v="04/18/2021"/>
    <m/>
    <n v="7895760860"/>
    <n v="6620"/>
    <s v="S NEWMARK AVE"/>
    <x v="48"/>
    <n v="36.640937999999998"/>
    <n v="-119.529335"/>
    <s v="F6TJMRY"/>
    <s v="ROGERS, JAMES"/>
    <n v="254121107"/>
    <s v="20210418 08:54"/>
    <n v="1121"/>
    <m/>
    <s v="STRUCTURE FIRE NO COMPANY EQUIPMENT"/>
    <s v="Y"/>
    <m/>
    <m/>
    <s v="36.6419567,-119.5253583,99.400000,3D"/>
    <m/>
    <m/>
    <m/>
    <s v="FRESNO COUNTY"/>
    <m/>
    <s v="N"/>
    <s v="Y"/>
    <s v="N"/>
    <s v="Clear"/>
    <m/>
    <s v="Structures"/>
    <m/>
    <s v="Calm"/>
    <m/>
    <s v="3rd Party"/>
    <m/>
    <s v="Structure Only"/>
    <m/>
    <s v="Fire Dept"/>
    <m/>
    <s v="Overhead"/>
    <m/>
    <x v="0"/>
    <m/>
    <m/>
    <m/>
    <m/>
    <m/>
    <m/>
    <s v=" "/>
    <m/>
    <m/>
    <m/>
    <m/>
    <m/>
    <m/>
    <m/>
    <m/>
    <m/>
    <m/>
    <m/>
    <m/>
    <m/>
    <m/>
    <m/>
    <m/>
    <m/>
    <m/>
    <m/>
    <m/>
    <m/>
    <m/>
    <m/>
    <m/>
    <m/>
    <m/>
    <m/>
    <m/>
    <m/>
    <m/>
    <m/>
    <m/>
    <m/>
    <m/>
    <m/>
    <m/>
    <m/>
    <m/>
    <m/>
    <m/>
    <m/>
    <m/>
    <m/>
    <m/>
    <m/>
    <m/>
    <m/>
  </r>
  <r>
    <x v="306"/>
    <s v="A8MM"/>
    <s v="3 - QC Complete"/>
    <d v="2021-04-26T00:00:00"/>
    <d v="2021-04-29T00:00:00"/>
    <x v="277"/>
    <s v="\\fxshare-nas05\quotashare-fs01\ESA\5 - Ignition Tracking\2021_Ignition_QC_Folders\20210418_1321630_21-0049994.2(3 outages)_nan_T005267362"/>
    <s v=" "/>
    <s v="Y"/>
    <s v="A8MM"/>
    <s v="Corrected outage start to match OIS and ILIS 4/26/21. Updated errors on the Executaive Summary 4/29/21 a8mm. "/>
    <d v="2021-04-26T00:00:00"/>
    <m/>
    <x v="0"/>
    <m/>
    <m/>
    <m/>
    <m/>
    <m/>
    <m/>
    <m/>
    <m/>
    <m/>
    <m/>
    <m/>
    <m/>
    <m/>
    <m/>
    <m/>
    <m/>
    <m/>
    <s v=" "/>
    <x v="44"/>
    <d v="1899-12-30T00:07:00"/>
    <d v="2021-04-17T00:00:00"/>
    <d v="1899-12-30T23:35:00"/>
    <s v="FAS"/>
    <s v="N"/>
    <s v="N"/>
    <n v="1321630"/>
    <s v="21-0049994.2(3 outages)"/>
    <m/>
    <s v="T005267362"/>
    <n v="120836617"/>
    <m/>
    <m/>
    <s v="PG&amp;E_392_ignition_20210417_4.jpg"/>
    <s v=" "/>
    <x v="2"/>
    <x v="0"/>
    <s v="Y"/>
    <s v="Y"/>
    <s v="On April 17, 2021 at 23:35 hours, a PG&amp;E Troubleman was dispatched to the Corning 1104 12 kV Distribution Circuit near Loleta Avenue, Corning in response to a report of a downed wire. Initial analysis indicates a third-party gunshot caused the ignition. A customer in the area stated to CalFire they heard four “pops” before the power went out and a shell casing was found onsite. The ensuing fire was approximately three meters in size along the ditch roadside and the fire was suppressed by CalFire. PG&amp;E Cew replaced the conductor on April 18, 2021. This is preliminary."/>
    <s v="PG&amp;E"/>
    <s v="Vegetation"/>
    <s v="D"/>
    <s v="D"/>
    <s v="Structure-only"/>
    <m/>
    <m/>
    <m/>
    <m/>
    <x v="6"/>
    <x v="2"/>
    <x v="8"/>
    <s v="Y"/>
    <s v="Overhead"/>
    <s v="Primary"/>
    <s v="Conductor - Primary"/>
    <s v="Conductor- copper wire"/>
    <s v="Circuit ID: 103331104, SAP 101503049"/>
    <s v=" "/>
    <x v="0"/>
    <s v="39.9136150"/>
    <s v="-122.1362583"/>
    <s v="Tehama"/>
    <x v="257"/>
    <n v="12000"/>
    <m/>
    <s v="Cal Fire"/>
    <s v="Agriculture"/>
    <m/>
    <m/>
    <m/>
    <m/>
    <s v="N"/>
    <s v="N"/>
    <m/>
    <m/>
    <s v="2021-04-19"/>
    <m/>
    <m/>
    <m/>
    <m/>
    <m/>
    <m/>
    <m/>
    <m/>
    <m/>
    <m/>
    <m/>
    <m/>
    <m/>
    <m/>
    <m/>
    <m/>
    <m/>
    <m/>
    <m/>
    <s v=" "/>
    <s v="NORTH VALLEY"/>
    <s v="RED BLUFF 02"/>
    <s v="00:07"/>
    <s v="04/18/2021"/>
    <s v="1321630"/>
    <s v="T005267362"/>
    <n v="23960"/>
    <s v="LOLETA AVE"/>
    <x v="31"/>
    <n v="39.91704"/>
    <n v="-122.16840999999999"/>
    <s v="V7TR1LQ"/>
    <s v="LAUGHLIN, RON"/>
    <n v="103331104"/>
    <s v="20210418 02:36"/>
    <n v="9002"/>
    <m/>
    <s v="WIRE DOWN, POSSIBLE GUN SHOT, SHELL CASE FOUND, NOW SHELL CASE WITH CAL FIRE INVESTIGATOR .PER CAL FIRE INVESTIGATOR A CUST. IN AREA STATED THEY HEARD 4 POPS BEFORE POWER WENT OUT."/>
    <s v="Y"/>
    <n v="6"/>
    <s v="\\fxshare-nas05\quotashare-fs01\ESA\5 - Ignition Tracking\Fire_Tab_Attachment_Files"/>
    <s v="39.9136150,-122.1362583,74.600000,3D"/>
    <m/>
    <m/>
    <s v="IN DITCH ALONG ROAD"/>
    <s v="SCOTT LOSHE 530-200-2520"/>
    <m/>
    <s v="N"/>
    <s v="Y"/>
    <m/>
    <s v="Clear"/>
    <m/>
    <s v="Private Land"/>
    <m/>
    <s v="Calm"/>
    <m/>
    <s v="Vegetation"/>
    <m/>
    <s v="1 meter - &lt; 3 meters"/>
    <m/>
    <s v="Cal Fire"/>
    <m/>
    <s v="Overhead"/>
    <m/>
    <x v="1"/>
    <s v="PHOTOS"/>
    <s v="PG&amp;E Employee"/>
    <s v="CAL FIRE"/>
    <s v="GUNSHOT"/>
    <s v="CONDUCTOR, OVERHEAD"/>
    <s v="N"/>
    <s v=" "/>
    <s v="Unplanned"/>
    <s v="North Valley"/>
    <s v="Red Bluff"/>
    <s v="103331104, CORNING-1104"/>
    <s v="21-0049994.2(3 outages)"/>
    <s v="Unplanned"/>
    <s v="Clear;32-90 F"/>
    <s v="146"/>
    <s v="29611"/>
    <s v="NO"/>
    <s v="Force Out"/>
    <s v="Sustained"/>
    <s v="No"/>
    <s v="85182"/>
    <s v="OH"/>
    <s v="Line Recloser"/>
    <s v="1321630"/>
    <s v="Conductor, Overhead, Broken, wire on ground"/>
    <s v="N/A"/>
    <s v=" "/>
    <s v=" "/>
    <s v="MOON RD. 260' E/O MARGUERITE AVE.     E/O CORNING"/>
    <s v="24200 LOLITA AVE"/>
    <s v=" "/>
    <s v=" "/>
    <s v=" "/>
    <s v="No"/>
    <s v="Equipment Failure/Involved, Overhead"/>
    <s v=" "/>
    <s v="No"/>
    <s v="1"/>
    <s v="86"/>
    <s v="ECMJ"/>
    <s v="Distribution Circuit"/>
    <s v="ZAE1"/>
    <s v="04/17/21 23:35"/>
    <s v="ZAE1"/>
    <s v="04/18/21 06:51"/>
    <s v="04/18/21 08:27"/>
    <m/>
    <m/>
    <m/>
    <m/>
    <m/>
    <m/>
    <m/>
    <m/>
  </r>
  <r>
    <x v="307"/>
    <s v="A8MM"/>
    <s v="3 - QC Complete"/>
    <d v="2021-04-28T00:00:00"/>
    <d v="2021-04-29T00:00:00"/>
    <x v="278"/>
    <s v="\\fxshare-nas05\quotashare-fs01\ESA\5 - Ignition Tracking\2021_Ignition_QC_Folders\20210417_1321555_nan_nan_T005267263"/>
    <s v=" "/>
    <s v="Y"/>
    <s v="A8MM"/>
    <s v="Corrected outage start time a8mm 4/23/21. Corrected &quot;other compaines&quot; to yes 4/29/21 a8mm"/>
    <d v="2021-04-29T00:00:00"/>
    <m/>
    <x v="0"/>
    <m/>
    <m/>
    <m/>
    <m/>
    <m/>
    <m/>
    <m/>
    <m/>
    <m/>
    <m/>
    <s v="Y"/>
    <d v="2021-04-27T00:00:00"/>
    <d v="2021-04-27T00:00:00"/>
    <s v="FWB3"/>
    <s v="831-212-2088"/>
    <s v="He stated the secondary connectors were rotten and began to arc when he shook them. He cut them out and replaced them. He confirmed 1ft x 6ft fire and FD extinguished. "/>
    <m/>
    <s v=" "/>
    <x v="45"/>
    <s v="18:04"/>
    <d v="2021-04-17T00:00:00"/>
    <d v="1899-12-30T18:03:00"/>
    <s v="FAS"/>
    <s v="N"/>
    <s v="N"/>
    <n v="1321555"/>
    <m/>
    <m/>
    <s v="T005267263"/>
    <m/>
    <m/>
    <m/>
    <s v="NO PHOTO"/>
    <s v=" "/>
    <x v="2"/>
    <x v="0"/>
    <s v="Y"/>
    <s v="Y"/>
    <s v="On April 17, 2021 at 18:04 hours, a PG&amp;E Troubleman was dispatched to the Llagas 2101 21kV Distribution Circuit on New Avenue, Gilroy in response to a sparking pole. Initial analysis indicates side by side connectors on the secondary conductor were getting “rotten” and began to arc melting the aluminum wire and caused the ignition. The Toubleman stated the fire ignited from the melted aluminum on the ground. The ensuing fire was 1ft by 6ft in size and the fire was suppressed by the Gilroy Fire Department who was already onsite with the Troubleman arrived. The PG&amp;E Troubleman replaced the wire and connectors on April 17, 2021. This is preliminary. "/>
    <s v="PG&amp;E"/>
    <s v="Vegetation"/>
    <s v="D"/>
    <s v="D"/>
    <s v="&lt;3 meters of linear travel"/>
    <s v="about 1ft by 6ft"/>
    <m/>
    <m/>
    <m/>
    <x v="0"/>
    <x v="4"/>
    <x v="4"/>
    <s v="N"/>
    <s v="Overhead"/>
    <s v="Secondary"/>
    <s v="Splice/Clamp/Connector"/>
    <s v="Conductor"/>
    <s v="Circuit ID: 083182101 "/>
    <s v=" "/>
    <x v="0"/>
    <s v="37.0667100"/>
    <s v="-121.5555200"/>
    <s v="Santa Clara"/>
    <x v="258"/>
    <n v="21000"/>
    <m/>
    <s v="Gilroy FD"/>
    <s v="Herbaceous"/>
    <m/>
    <m/>
    <m/>
    <m/>
    <s v="N"/>
    <s v="N"/>
    <m/>
    <m/>
    <s v="2021-04-19"/>
    <m/>
    <m/>
    <m/>
    <m/>
    <m/>
    <m/>
    <m/>
    <m/>
    <m/>
    <m/>
    <m/>
    <m/>
    <m/>
    <m/>
    <m/>
    <m/>
    <m/>
    <m/>
    <m/>
    <s v=" "/>
    <s v="SAN JOSE"/>
    <s v="GILROY 02"/>
    <s v="18:04"/>
    <s v="04/17/2021"/>
    <n v="1321555"/>
    <s v="T005267263"/>
    <n v="10825"/>
    <s v="NEW AVE"/>
    <x v="11"/>
    <n v="37.066429999999997"/>
    <n v="-121.55534"/>
    <s v="J2TFWB3"/>
    <s v="BRANDT, FRED"/>
    <n v="83182101"/>
    <s v="20210417 19:17"/>
    <n v="9002"/>
    <m/>
    <s v="the old side by sides were burnt and the copper lead wire was annealed. NO - nooxide on old connections and the copper was above the Aluminium"/>
    <s v="Y"/>
    <m/>
    <m/>
    <s v="37.0667100,-121.5555200,37.600000,2D"/>
    <m/>
    <m/>
    <m/>
    <s v="none, Gilroy F D"/>
    <m/>
    <s v="N"/>
    <s v="Y"/>
    <m/>
    <s v="Clear"/>
    <m/>
    <s v="County Land"/>
    <s v="1 ft by 6 ft from hot aluminium dripping from connection"/>
    <s v="Calm"/>
    <m/>
    <s v="PG&amp;E Equipment"/>
    <m/>
    <s v="&lt; 1 meter"/>
    <m/>
    <s v="Fire Dept"/>
    <m/>
    <s v="Overhead"/>
    <m/>
    <x v="0"/>
    <m/>
    <s v="Other (Comments)"/>
    <s v="non collected"/>
    <s v="IMPROPER CONSTRUCTION"/>
    <s v="CONNECTOR OR SPLICE OH"/>
    <s v="N"/>
    <s v=" "/>
    <m/>
    <m/>
    <m/>
    <m/>
    <m/>
    <m/>
    <m/>
    <m/>
    <m/>
    <m/>
    <m/>
    <m/>
    <m/>
    <m/>
    <m/>
    <m/>
    <m/>
    <m/>
    <m/>
    <m/>
    <m/>
    <m/>
    <m/>
    <m/>
    <m/>
    <m/>
    <m/>
    <m/>
    <m/>
    <m/>
    <m/>
    <m/>
    <m/>
    <m/>
    <m/>
    <m/>
    <m/>
    <m/>
    <m/>
    <m/>
    <m/>
    <m/>
    <m/>
    <m/>
    <m/>
    <m/>
    <m/>
  </r>
  <r>
    <x v="308"/>
    <s v="TLAL"/>
    <s v="3 - QC Complete"/>
    <d v="2021-04-30T00:00:00"/>
    <d v="2021-04-30T00:00:00"/>
    <x v="279"/>
    <s v="\\fxshare-nas05\quotashare-fs01\ESA\5 - Ignition Tracking\2021_Ignition_QC_Folders\20210417_1321526_nan_nan_T005267236"/>
    <s v=" "/>
    <s v="Y"/>
    <s v="TLAL"/>
    <s v="Create Time Updated; Additional FOID Added; Removed Outage Date &amp; Time; Fire Lat &amp; Long Updated"/>
    <d v="2021-04-30T00:00:00"/>
    <m/>
    <x v="0"/>
    <m/>
    <m/>
    <m/>
    <m/>
    <m/>
    <m/>
    <m/>
    <m/>
    <m/>
    <m/>
    <m/>
    <m/>
    <m/>
    <m/>
    <m/>
    <m/>
    <m/>
    <s v=" "/>
    <x v="45"/>
    <d v="1899-12-30T17:09:00"/>
    <m/>
    <m/>
    <s v="FAS"/>
    <s v="N"/>
    <s v="N"/>
    <s v="1321526"/>
    <m/>
    <m/>
    <s v="T005267236, T005267233, 5181232283"/>
    <m/>
    <m/>
    <m/>
    <s v="PG&amp;E_390_Ignition_20210417_3.jpg"/>
    <s v=" "/>
    <x v="2"/>
    <x v="0"/>
    <s v="Y"/>
    <s v="Y"/>
    <s v="On April 17, 2021 at 1752 hours, a PG&amp;E Troubleman patrolled the West Sacramento 1107 12kV Distribution Circuit number 063131107, in the Local Responsibility area in the rear of 2614 Franklin Way in West Sacramento. He observed an arcing overhead low-voltage (secondary) conductor that ignited a small fire. Initial analysis indicates the ignition was caused by a living 25' plum tree with a 15&quot; DBH that grew into the line. The troubleman trimmed the tree and made it safe on-scene. Upon the post-fire investigation, no damage was seen and there did not appear to be any visual evidence of fire to the ground or in any trees. There were no recently logged complaints indicating any power quality issues from the customer's downstream of the secondary span at the incident. The West Sacramento Fire Department responded to and extinguished the fire. All the repairs were completed and the line was returned to service on April 17, 2021. This information is preliminary."/>
    <s v="PG&amp;E"/>
    <s v="Vegetation"/>
    <s v="D"/>
    <s v="D"/>
    <s v="&lt;3 meters of linear travel"/>
    <m/>
    <m/>
    <m/>
    <m/>
    <x v="2"/>
    <x v="2"/>
    <x v="2"/>
    <s v="Y"/>
    <s v="Overhead"/>
    <s v="Secondary"/>
    <s v="Conductor - Open Wire Secondary"/>
    <s v="Conductor"/>
    <s v="Circuit ID: 063131107, SAP ID: 101607265"/>
    <s v=" "/>
    <x v="0"/>
    <n v="38.582059999999998"/>
    <n v="-121.5457"/>
    <s v="Yolo"/>
    <x v="259"/>
    <n v="12000"/>
    <m/>
    <s v="West Sacramento FD"/>
    <s v="Urban"/>
    <m/>
    <m/>
    <m/>
    <m/>
    <s v="N"/>
    <s v="N"/>
    <m/>
    <m/>
    <s v="2021-04-19"/>
    <m/>
    <m/>
    <m/>
    <m/>
    <m/>
    <m/>
    <m/>
    <m/>
    <m/>
    <m/>
    <m/>
    <m/>
    <m/>
    <m/>
    <m/>
    <m/>
    <m/>
    <m/>
    <m/>
    <s v=" "/>
    <s v="SACRAMENTO"/>
    <s v="WOODLAND 03"/>
    <s v="17:16"/>
    <s v="04/17/2021"/>
    <s v="1321526"/>
    <s v="T005267236"/>
    <n v="2615"/>
    <s v="FRANKLIN WAY"/>
    <x v="144"/>
    <n v="38.58155"/>
    <n v="-121.54559999999999"/>
    <s v="S2TM1GI"/>
    <s v="GUTIERREZ, MIGUEL"/>
    <n v="63131107"/>
    <s v="20210417 19:25"/>
    <n v="9190"/>
    <m/>
    <s v="small fire started by secondary. trimmed tree and made safe"/>
    <s v="Y"/>
    <m/>
    <m/>
    <s v="38.58177620349444,-121.54566764476057,6.691482579288216,"/>
    <m/>
    <m/>
    <m/>
    <s v="West sac fire department "/>
    <m/>
    <s v="N"/>
    <s v="Y"/>
    <m/>
    <s v="Clear"/>
    <m/>
    <s v="Private Land"/>
    <m/>
    <s v="Breezy"/>
    <m/>
    <s v="PG&amp;E Equipment"/>
    <m/>
    <s v="1 meter - &lt; 3 meters"/>
    <m/>
    <s v="Fire Dept"/>
    <m/>
    <s v="Overhead"/>
    <m/>
    <x v="1"/>
    <s v="Pictures "/>
    <s v="PG&amp;E Employee"/>
    <m/>
    <s v="TREE-GREW INTO LINE"/>
    <s v="CONDUCTOR, OVERHEAD"/>
    <s v="N"/>
    <s v=" "/>
    <m/>
    <m/>
    <m/>
    <m/>
    <m/>
    <m/>
    <m/>
    <m/>
    <m/>
    <m/>
    <m/>
    <m/>
    <m/>
    <m/>
    <m/>
    <m/>
    <m/>
    <m/>
    <m/>
    <m/>
    <m/>
    <m/>
    <m/>
    <m/>
    <m/>
    <m/>
    <m/>
    <m/>
    <m/>
    <m/>
    <m/>
    <m/>
    <m/>
    <m/>
    <m/>
    <m/>
    <m/>
    <m/>
    <m/>
    <m/>
    <m/>
    <m/>
    <m/>
    <m/>
    <m/>
    <m/>
    <m/>
  </r>
  <r>
    <x v="309"/>
    <s v="AGFC"/>
    <s v="3 - QC Complete"/>
    <d v="2021-04-19T00:00:00"/>
    <d v="2021-04-19T00:00:00"/>
    <x v="280"/>
    <s v="\\fxshare-nas05\quotashare-fs01\ESA\5 - Ignition Tracking\2021_Ignition_QC_Folders\20210417_nan_nan_nan_X315941362"/>
    <s v=" "/>
    <m/>
    <m/>
    <m/>
    <m/>
    <m/>
    <x v="0"/>
    <m/>
    <m/>
    <m/>
    <m/>
    <m/>
    <m/>
    <m/>
    <m/>
    <m/>
    <m/>
    <m/>
    <m/>
    <m/>
    <m/>
    <m/>
    <m/>
    <m/>
    <s v=" "/>
    <x v="45"/>
    <s v="16:32"/>
    <m/>
    <m/>
    <s v="FAS"/>
    <s v="N"/>
    <s v="Y"/>
    <m/>
    <m/>
    <m/>
    <s v="X315941362"/>
    <m/>
    <m/>
    <m/>
    <m/>
    <s v=" "/>
    <x v="0"/>
    <x v="2"/>
    <s v="N"/>
    <s v="N"/>
    <s v="Duplicate of index 388. Structure fire, not attributable to PG&amp;E. No company equipment envolved."/>
    <s v="Not PG&amp;E"/>
    <s v="Building"/>
    <m/>
    <m/>
    <s v="&lt;3 meters of linear travel"/>
    <m/>
    <m/>
    <m/>
    <m/>
    <x v="4"/>
    <x v="1"/>
    <x v="1"/>
    <m/>
    <s v="Subsurface"/>
    <m/>
    <m/>
    <m/>
    <m/>
    <s v=" "/>
    <x v="0"/>
    <s v="36.4942433"/>
    <s v="-119.5309633"/>
    <s v="Tulare"/>
    <x v="260"/>
    <n v="12000"/>
    <m/>
    <s v="Tulare County FD"/>
    <s v="Agriculture"/>
    <m/>
    <m/>
    <m/>
    <m/>
    <s v="N"/>
    <s v="N"/>
    <m/>
    <m/>
    <s v="2021-04-19"/>
    <m/>
    <m/>
    <m/>
    <m/>
    <m/>
    <m/>
    <m/>
    <m/>
    <m/>
    <m/>
    <m/>
    <m/>
    <m/>
    <m/>
    <m/>
    <m/>
    <m/>
    <m/>
    <m/>
    <s v=" "/>
    <s v="FRESNO"/>
    <s v="SELMA  01"/>
    <s v="16:32"/>
    <s v="04/17/2021"/>
    <m/>
    <s v="X315941362"/>
    <s v="UNKNOWN"/>
    <s v="PREMISES DO NOT CHANGE"/>
    <x v="134"/>
    <n v="36.517893999999998"/>
    <n v="-119.543954"/>
    <s v="F6TJKBX"/>
    <s v="BUCHANAN, JORDAN"/>
    <m/>
    <s v="20210417 17:45"/>
    <n v="1121"/>
    <m/>
    <s v="structure fire. no comany equipment involved"/>
    <s v="Y"/>
    <m/>
    <m/>
    <s v="36.4942433,-119.5309633,78.400000,3D"/>
    <m/>
    <m/>
    <m/>
    <s v="tulare county fire"/>
    <m/>
    <s v="N"/>
    <s v="Y"/>
    <s v="N"/>
    <s v="Clear"/>
    <m/>
    <s v="Structures"/>
    <m/>
    <s v="Calm"/>
    <m/>
    <s v="Unknown"/>
    <m/>
    <s v="Structure Only"/>
    <m/>
    <s v="Fire Dept"/>
    <m/>
    <s v="Subsurface"/>
    <m/>
    <x v="0"/>
    <m/>
    <m/>
    <m/>
    <m/>
    <m/>
    <m/>
    <s v=" "/>
    <m/>
    <m/>
    <m/>
    <m/>
    <m/>
    <m/>
    <m/>
    <m/>
    <m/>
    <m/>
    <m/>
    <m/>
    <m/>
    <m/>
    <m/>
    <m/>
    <m/>
    <m/>
    <m/>
    <m/>
    <m/>
    <m/>
    <m/>
    <m/>
    <m/>
    <m/>
    <m/>
    <m/>
    <m/>
    <m/>
    <m/>
    <m/>
    <m/>
    <m/>
    <m/>
    <m/>
    <m/>
    <m/>
    <m/>
    <m/>
    <m/>
    <m/>
    <m/>
    <m/>
    <m/>
    <m/>
    <m/>
  </r>
  <r>
    <x v="310"/>
    <s v="AGFC"/>
    <s v="3 - QC Complete"/>
    <d v="2021-04-19T00:00:00"/>
    <d v="2021-04-19T00:00:00"/>
    <x v="281"/>
    <s v="\\fxshare-nas05\quotashare-fs01\ESA\5 - Ignition Tracking\2021_Ignition_QC_Folders\20210417_nan_nan_nan_0005858681"/>
    <s v=" "/>
    <m/>
    <m/>
    <m/>
    <m/>
    <m/>
    <x v="0"/>
    <m/>
    <m/>
    <m/>
    <m/>
    <m/>
    <m/>
    <m/>
    <m/>
    <m/>
    <m/>
    <m/>
    <m/>
    <m/>
    <m/>
    <m/>
    <m/>
    <m/>
    <s v=" "/>
    <x v="45"/>
    <s v="16:19"/>
    <m/>
    <m/>
    <s v="FAS"/>
    <s v="N"/>
    <s v="N"/>
    <m/>
    <m/>
    <m/>
    <s v="0005858681"/>
    <m/>
    <m/>
    <m/>
    <m/>
    <s v=" "/>
    <x v="0"/>
    <x v="2"/>
    <s v="N"/>
    <s v="N"/>
    <s v="Structure fire, not attributable to PG&amp;E. No company equipment envolved."/>
    <s v="Not PG&amp;E"/>
    <s v="Building"/>
    <m/>
    <m/>
    <s v="Structure-only"/>
    <m/>
    <m/>
    <m/>
    <m/>
    <x v="3"/>
    <x v="1"/>
    <x v="1"/>
    <m/>
    <s v="Subsurface"/>
    <m/>
    <m/>
    <m/>
    <m/>
    <s v=" "/>
    <x v="0"/>
    <s v="36.4942167"/>
    <s v="-119.5309750"/>
    <s v="Tulare"/>
    <x v="260"/>
    <n v="12000"/>
    <m/>
    <s v="Tulare County FD"/>
    <s v="Agriculture"/>
    <m/>
    <m/>
    <m/>
    <m/>
    <s v="N"/>
    <s v="N"/>
    <m/>
    <m/>
    <s v="2021-04-19"/>
    <m/>
    <m/>
    <m/>
    <m/>
    <m/>
    <m/>
    <m/>
    <m/>
    <m/>
    <m/>
    <m/>
    <m/>
    <m/>
    <m/>
    <m/>
    <m/>
    <m/>
    <m/>
    <m/>
    <s v=" "/>
    <s v="FRESNO"/>
    <s v="SELMA  01"/>
    <s v="16:19"/>
    <s v="04/17/2021"/>
    <m/>
    <s v="0005858681"/>
    <s v="UNKNOWN"/>
    <s v="PREMISES DO NOT CHANGE"/>
    <x v="134"/>
    <n v="36.517893999999998"/>
    <n v="-119.543954"/>
    <s v="F6TJMRY"/>
    <s v="ROGERS, JAMES"/>
    <m/>
    <s v="20210417 17:44"/>
    <n v="1121"/>
    <m/>
    <s v="NON COMPANY EQUIPMENT"/>
    <s v="Y"/>
    <m/>
    <m/>
    <s v="36.4942167,-119.5309750,76.300000,3D"/>
    <m/>
    <m/>
    <m/>
    <s v="TULARE COUNTY"/>
    <m/>
    <s v="N"/>
    <s v="Y"/>
    <s v="N"/>
    <s v="Clear"/>
    <m/>
    <s v="Structures"/>
    <m/>
    <s v="Calm"/>
    <m/>
    <s v="3rd Party"/>
    <m/>
    <s v="Structure Only"/>
    <m/>
    <s v="Fire Dept"/>
    <m/>
    <s v="Subsurface"/>
    <m/>
    <x v="0"/>
    <m/>
    <m/>
    <m/>
    <m/>
    <m/>
    <m/>
    <s v=" "/>
    <m/>
    <m/>
    <m/>
    <m/>
    <m/>
    <m/>
    <m/>
    <m/>
    <m/>
    <m/>
    <m/>
    <m/>
    <m/>
    <m/>
    <m/>
    <m/>
    <m/>
    <m/>
    <m/>
    <m/>
    <m/>
    <m/>
    <m/>
    <m/>
    <m/>
    <m/>
    <m/>
    <m/>
    <m/>
    <m/>
    <m/>
    <m/>
    <m/>
    <m/>
    <m/>
    <m/>
    <m/>
    <m/>
    <m/>
    <m/>
    <m/>
    <m/>
    <m/>
    <m/>
    <m/>
    <m/>
    <m/>
  </r>
  <r>
    <x v="311"/>
    <s v="AGFC"/>
    <s v="3 - QC Complete"/>
    <d v="2021-04-19T00:00:00"/>
    <d v="2021-04-19T00:00:00"/>
    <x v="282"/>
    <s v="\\fxshare-nas05\quotashare-fs01\ESA\5 - Ignition Tracking\2021_Ignition_QC_Folders\20210417_nan_nan_nan_4578505930"/>
    <s v=" "/>
    <m/>
    <m/>
    <m/>
    <m/>
    <m/>
    <x v="0"/>
    <m/>
    <m/>
    <m/>
    <m/>
    <m/>
    <m/>
    <m/>
    <m/>
    <m/>
    <m/>
    <m/>
    <m/>
    <m/>
    <m/>
    <m/>
    <m/>
    <m/>
    <s v=" "/>
    <x v="45"/>
    <s v="11:36"/>
    <m/>
    <m/>
    <s v="FAS"/>
    <s v="N"/>
    <s v="Y"/>
    <m/>
    <m/>
    <m/>
    <n v="4578505930"/>
    <m/>
    <m/>
    <m/>
    <m/>
    <s v=" "/>
    <x v="0"/>
    <x v="2"/>
    <s v="N"/>
    <s v="N"/>
    <s v="Duplicate of index 386. Structure fire, not attributable to PG&amp;E. Damage to PG&amp;E assets due to structure fire. "/>
    <s v="Not PG&amp;E"/>
    <s v="Building"/>
    <m/>
    <m/>
    <s v="Structure-only"/>
    <m/>
    <m/>
    <m/>
    <m/>
    <x v="4"/>
    <x v="1"/>
    <x v="1"/>
    <m/>
    <s v="Overhead"/>
    <m/>
    <m/>
    <m/>
    <m/>
    <s v=" "/>
    <x v="0"/>
    <s v="38.2375733"/>
    <s v="-121.6067867"/>
    <s v="Solano"/>
    <x v="261"/>
    <n v="21000"/>
    <m/>
    <s v="Montezuma FD"/>
    <s v="Urban"/>
    <m/>
    <m/>
    <m/>
    <m/>
    <s v="N"/>
    <s v="N"/>
    <m/>
    <m/>
    <s v="2021-04-19"/>
    <m/>
    <m/>
    <m/>
    <m/>
    <m/>
    <m/>
    <m/>
    <m/>
    <m/>
    <m/>
    <m/>
    <m/>
    <m/>
    <m/>
    <m/>
    <m/>
    <m/>
    <m/>
    <m/>
    <s v=" "/>
    <s v="SACRAMENTO"/>
    <s v="VACAVILLE 05"/>
    <s v="11:36"/>
    <s v="04/17/2021"/>
    <m/>
    <n v="4578505930"/>
    <n v="9697"/>
    <s v="HWY 220"/>
    <x v="135"/>
    <n v="38.236691999999998"/>
    <n v="-121.604556"/>
    <s v="S4TJJV0"/>
    <s v="VIALE, JASON"/>
    <n v="62462227"/>
    <s v="20210417 17:24"/>
    <n v="1122"/>
    <m/>
    <s v="TWO SPANS OF WIRE DOWN, ONE POLE AND TX BURNT UP"/>
    <s v="Y"/>
    <n v="6"/>
    <s v="\\fxshare-nas05\quotashare-fs01\ESA\5 - Ignition Tracking\Fire_Tab_Attachment_Files"/>
    <s v="38.2375733,-121.6067867,3.500000,2D"/>
    <m/>
    <m/>
    <s v="STRUCTURE AND POLE1/P/E/O L.R. 8862 "/>
    <s v="MONTEZUMA FIRE DIST. BRADLEY CAIN PH.7073745962 CE.7075805685"/>
    <m/>
    <s v="N"/>
    <s v="Y"/>
    <s v="Y"/>
    <s v="Clear"/>
    <m/>
    <s v="Structures"/>
    <m/>
    <s v="Light"/>
    <m/>
    <s v="3rd Party"/>
    <m/>
    <s v="Structure Only"/>
    <m/>
    <s v="Fire Dept"/>
    <m/>
    <s v="Overhead"/>
    <m/>
    <x v="1"/>
    <s v="PHOTOS"/>
    <s v="PG&amp;E Employee"/>
    <m/>
    <m/>
    <m/>
    <m/>
    <s v=" "/>
    <m/>
    <m/>
    <m/>
    <m/>
    <m/>
    <m/>
    <m/>
    <m/>
    <m/>
    <m/>
    <m/>
    <m/>
    <m/>
    <m/>
    <m/>
    <m/>
    <m/>
    <m/>
    <m/>
    <m/>
    <m/>
    <m/>
    <m/>
    <m/>
    <m/>
    <m/>
    <m/>
    <m/>
    <m/>
    <m/>
    <m/>
    <m/>
    <m/>
    <m/>
    <m/>
    <m/>
    <m/>
    <m/>
    <m/>
    <m/>
    <m/>
    <m/>
    <m/>
    <m/>
    <m/>
    <m/>
    <m/>
  </r>
  <r>
    <x v="312"/>
    <s v="AGFC"/>
    <s v="3 - QC Complete"/>
    <d v="2021-04-19T00:00:00"/>
    <d v="2021-04-19T00:00:00"/>
    <x v="283"/>
    <s v="\\fxshare-nas05\quotashare-fs01\ESA\5 - Ignition Tracking\2021_Ignition_QC_Folders\20210417_1320998_21-0049897_nan_T005267091"/>
    <s v=" "/>
    <m/>
    <m/>
    <m/>
    <m/>
    <m/>
    <x v="0"/>
    <m/>
    <m/>
    <m/>
    <m/>
    <m/>
    <m/>
    <m/>
    <m/>
    <m/>
    <m/>
    <m/>
    <m/>
    <m/>
    <m/>
    <m/>
    <m/>
    <m/>
    <s v=" "/>
    <x v="45"/>
    <s v="11:35"/>
    <d v="2021-04-17T00:00:00"/>
    <s v="11:35"/>
    <s v="FAS"/>
    <s v="N"/>
    <s v="N"/>
    <s v="1320998"/>
    <s v="21-0049897"/>
    <m/>
    <s v="T005267091"/>
    <m/>
    <m/>
    <m/>
    <m/>
    <s v=" "/>
    <x v="0"/>
    <x v="2"/>
    <s v="N"/>
    <s v="N"/>
    <s v="Structure fire, not attributable to PG&amp;E. Damage to PG&amp;E assets due to structure fire. "/>
    <s v="Not PG&amp;E"/>
    <s v="Building"/>
    <m/>
    <m/>
    <s v="Structure-only"/>
    <m/>
    <m/>
    <m/>
    <m/>
    <x v="3"/>
    <x v="1"/>
    <x v="1"/>
    <m/>
    <s v="Overhead"/>
    <m/>
    <m/>
    <m/>
    <m/>
    <s v=" "/>
    <x v="0"/>
    <s v="38.2374350"/>
    <s v="-121.6068917"/>
    <s v="Solano"/>
    <x v="261"/>
    <n v="21000"/>
    <m/>
    <s v="Montezuma FD"/>
    <s v="Agriculture"/>
    <m/>
    <m/>
    <m/>
    <m/>
    <s v="N"/>
    <s v="N"/>
    <m/>
    <m/>
    <s v="2021-04-19"/>
    <m/>
    <m/>
    <m/>
    <m/>
    <m/>
    <m/>
    <m/>
    <m/>
    <m/>
    <m/>
    <m/>
    <m/>
    <m/>
    <m/>
    <m/>
    <m/>
    <m/>
    <m/>
    <m/>
    <s v=" "/>
    <s v="SACRAMENTO"/>
    <s v="VACAVILLE 05"/>
    <s v="11:35"/>
    <s v="04/17/2021"/>
    <s v="1320998"/>
    <s v="T005267091"/>
    <s v="DEV2227/"/>
    <s v=" "/>
    <x v="135"/>
    <n v="38.231499999999997"/>
    <n v="-121.59079"/>
    <s v="S4TJJV0"/>
    <s v="VIALE, JASON"/>
    <n v="6246"/>
    <s v="20210417 17:49"/>
    <n v="9002"/>
    <n v="1"/>
    <s v="CREW TO REPLACE TWO SPANS OF WIRE, ONE 45/3 AND 10KVA TX."/>
    <s v="Y"/>
    <n v="5"/>
    <s v="\\fxshare-nas05\quotashare-fs01\ESA\5 - Ignition Tracking\Fire_Tab_Attachment_Files"/>
    <s v="38.2374350,-121.6068917,3.500000,2D"/>
    <m/>
    <m/>
    <s v="BURN BARREL CAUGHT HOUSE ON FIRE THEN A POWER POLE"/>
    <s v="MONTEZUMA FIRE DIST.BRADLEY CAIN PH.7073745962 CE. 7075805685"/>
    <m/>
    <s v="N"/>
    <s v="Y"/>
    <m/>
    <s v="Clear"/>
    <m/>
    <s v="Private Land"/>
    <m/>
    <s v="Light"/>
    <m/>
    <s v="3rd Party"/>
    <m/>
    <s v="Structure Only"/>
    <m/>
    <s v="Fire Dept"/>
    <m/>
    <s v="Overhead"/>
    <m/>
    <x v="1"/>
    <s v="PHOTOS"/>
    <s v="PG&amp;E Employee"/>
    <m/>
    <s v="OTHER"/>
    <s v="POLE-WOOD"/>
    <s v="N"/>
    <s v=" "/>
    <s v="Unplanned"/>
    <s v="Sacramento"/>
    <s v="Solano"/>
    <s v="062462227, GRAND ISLAND-2227"/>
    <s v="21-0049897"/>
    <s v="Unplanned"/>
    <s v="Clear;32-90 F"/>
    <s v="1128"/>
    <s v="288598"/>
    <s v="NO"/>
    <s v="Line to Ground"/>
    <s v="Sustained"/>
    <s v="No"/>
    <s v="2227/2"/>
    <s v="OH"/>
    <s v="Circuit Breaker"/>
    <s v="1320998"/>
    <s v="Pole-Wood, Burned/flashed"/>
    <s v="B &amp; GRD"/>
    <s v="04/17/21 18:59"/>
    <s v=" "/>
    <s v="GRAND ISLAND SUB"/>
    <s v="CGC 221132320841"/>
    <s v="LR 40136 OPEN|FUS 323033 OPEN|SW 4453 OPEN|FUS 79727 OPEN|FUS 4161 OPEN|FUS 47477 OPEN|SW 8849 CLOSE"/>
    <s v="CUST BURNING DOCUMENTS IN BURN BARREL TOO CLOSE TO HOME CAUSED HOME &amp; POLE FIRE "/>
    <s v=" "/>
    <s v="No"/>
    <s v="Equipment Failure/Involved, Fire, pole"/>
    <s v=" "/>
    <s v="No"/>
    <s v="3"/>
    <s v="176"/>
    <s v="LTF2"/>
    <s v="Distribution Circuit"/>
    <s v="ARHH"/>
    <s v="04/17/21 11:31"/>
    <s v="ARHH"/>
    <s v="04/19/21 02:41"/>
    <s v="04/19/21 04:59"/>
    <m/>
    <m/>
    <m/>
    <m/>
    <m/>
    <m/>
    <m/>
    <m/>
  </r>
  <r>
    <x v="313"/>
    <s v="S7RM"/>
    <s v="3 - QC Complete"/>
    <d v="2021-04-23T00:00:00"/>
    <d v="2021-04-26T00:00:00"/>
    <x v="284"/>
    <s v="\\fxshare-nas05\quotashare-fs01\ESA\5 - Ignition Tracking\2021_Ignition_QC_Folders\20210417_1320959_21-0049909_nan_T005267079"/>
    <s v=" "/>
    <m/>
    <m/>
    <m/>
    <m/>
    <m/>
    <x v="0"/>
    <m/>
    <m/>
    <m/>
    <s v="Y"/>
    <d v="2021-04-22T00:00:00"/>
    <d v="2021-04-26T00:00:00"/>
    <s v="Bakersfield FDReference # PRR-5410-2021"/>
    <m/>
    <m/>
    <m/>
    <s v="Y"/>
    <d v="2021-04-22T00:00:00"/>
    <m/>
    <s v="SANA"/>
    <s v="SANA@pge.com"/>
    <s v="No response yet"/>
    <m/>
    <s v=" "/>
    <x v="45"/>
    <s v="11:12"/>
    <d v="2021-04-17T00:00:00"/>
    <s v="11:12"/>
    <s v="FAS"/>
    <s v="N"/>
    <s v="N"/>
    <s v="1320959"/>
    <s v="21-0049909"/>
    <m/>
    <s v="T005267079"/>
    <n v="120834641"/>
    <m/>
    <m/>
    <s v="PG&amp;E_385_ignition_20210417_1.jpg"/>
    <s v=" "/>
    <x v="2"/>
    <x v="0"/>
    <s v="Y"/>
    <s v="Y"/>
    <s v="On April 17th, 2021 at 11:12 hrs. a PG &amp; E Troubleman was dispatched to the Panama 2102 21 KV Distribution Circuit near Betty Street in the City of Bakersfield in response to a report of an overhead conductor which failed and had fallen to the ground resulting in an ignition.  The ensuing fire was 3 Meters &gt;.025 Acres in size, spread to the backyard of 6735 Betty Street and was initially kept in check by &quot;locals&quot; and then further supressed by the Bakersfield Fire Department.  Initial analysis indicates that the overhead conductor failed for an unknown reason. The Bakersfield Fire Department was on scene prior to the Troubleman's arrival.   Upon the arrival of the troubleman, he verified and found fuco #2 of 2 blown.  He opened the remaining fuses, relieved the fire department and cut the wire down at the tx pole.  A PG&amp;E crew responded on 4/17/2021 and replaced the conductor, pole bolt and cutouts.  "/>
    <s v="PG&amp;E"/>
    <s v="Vegetation"/>
    <s v="D"/>
    <s v="D"/>
    <s v="Structure-only"/>
    <m/>
    <m/>
    <m/>
    <m/>
    <x v="0"/>
    <x v="4"/>
    <x v="3"/>
    <s v="Y"/>
    <s v="Overhead"/>
    <s v="Primary"/>
    <s v="Conductor - Primary"/>
    <s v="Conductor, pole bolt, cutouts"/>
    <s v="Circuit ID: 253422102, SAP: # 100136277"/>
    <s v=" "/>
    <x v="0"/>
    <n v="35.293151199999997"/>
    <n v="-119.00915999999999"/>
    <s v="Kern"/>
    <x v="262"/>
    <n v="21000"/>
    <m/>
    <s v="Bakersfield FD"/>
    <s v="Urban"/>
    <m/>
    <m/>
    <m/>
    <m/>
    <s v="N"/>
    <s v="N"/>
    <m/>
    <m/>
    <s v="2021-04-19"/>
    <m/>
    <m/>
    <m/>
    <m/>
    <m/>
    <m/>
    <m/>
    <m/>
    <m/>
    <m/>
    <m/>
    <m/>
    <m/>
    <m/>
    <m/>
    <m/>
    <m/>
    <m/>
    <m/>
    <s v=" "/>
    <s v="KERN"/>
    <s v="BAKERSFIELD 12"/>
    <s v="11:12"/>
    <s v="04/17/2021"/>
    <s v="1320959"/>
    <s v="T005267079"/>
    <n v="6645"/>
    <s v="BETTY ST"/>
    <x v="10"/>
    <n v="35.295670000000001"/>
    <n v="-119.00863"/>
    <s v="K1TSANA"/>
    <s v="NAKAMURA, SCOTT"/>
    <n v="253422102"/>
    <s v="20210417 13:04"/>
    <n v="9002"/>
    <m/>
    <s v="Upon arrival verified fuco-found #2of 2 blown. Opened remaining. Relieved FD and cut wire down at TX pole 1W 7S of 16438. Took pictures and notified oncall. Opened jumpers 1W1S of 16438 and notified DO. Tested with 40Ts good with 1 and 3 amps. Reported back to DO. Need crew to repair 6 sol Cu primary down and possibly replace TX. TX pole rear of 6735 Betty is truck accessable. Pole to North wire broken outside of tie is easement. 21 KV with PN."/>
    <s v="Y"/>
    <n v="1"/>
    <s v="\\fxshare-nas05\quotashare-fs01\ESA\5 - Ignition Tracking\Fire_Tab_Attachment_Files"/>
    <m/>
    <n v="35.293209999999988"/>
    <n v="-119.00891"/>
    <s v="Empty lot veg fire"/>
    <s v="BFD 661 324 6551"/>
    <m/>
    <s v="N"/>
    <s v="Y"/>
    <m/>
    <s v="Clear"/>
    <m/>
    <s v="Private Land"/>
    <m/>
    <s v="Calm"/>
    <m/>
    <s v="Unknown"/>
    <m/>
    <s v="3 meters - 0.25 Acres"/>
    <m/>
    <s v="Fire Dept"/>
    <m/>
    <s v="Overhead"/>
    <m/>
    <x v="0"/>
    <m/>
    <m/>
    <m/>
    <s v="OVERHEAD"/>
    <s v="CONDUCTOR, OVERHEAD"/>
    <s v="N"/>
    <s v=" "/>
    <s v="Unplanned"/>
    <s v="Kern"/>
    <s v="Kern"/>
    <s v="253422102, PANAMA-2102"/>
    <s v="21-0049909"/>
    <s v="Unplanned"/>
    <s v="Strong Winds;32-90 F"/>
    <s v="88"/>
    <s v="13463"/>
    <s v="NO"/>
    <s v="Line to Ground"/>
    <s v="Sustained"/>
    <s v="No"/>
    <s v="WIRE DOWN"/>
    <s v="OH"/>
    <s v="Other"/>
    <s v="1320959"/>
    <s v="Conductor, Overhead, Broken"/>
    <s v=" "/>
    <s v="04/17/21 13:09"/>
    <s v=" "/>
    <s v="601 PANAMA LANE"/>
    <s v="CGC 516989765387"/>
    <s v=" "/>
    <s v=" "/>
    <s v=" "/>
    <s v="No"/>
    <s v="Unknown Cause, Patrol - found nothing"/>
    <s v=" "/>
    <s v="No"/>
    <s v=" "/>
    <s v=" "/>
    <s v="WJO5"/>
    <s v="Distribution Circuit"/>
    <s v="BV"/>
    <s v="04/17/21 11:10"/>
    <s v="Not Required"/>
    <s v="04/17/21 14:51"/>
    <s v=" "/>
    <m/>
    <m/>
    <m/>
    <m/>
    <m/>
    <m/>
    <m/>
    <m/>
  </r>
  <r>
    <x v="314"/>
    <s v="S7RM"/>
    <s v="3 - QC Complete"/>
    <d v="2021-04-22T00:00:00"/>
    <d v="2021-05-04T00:00:00"/>
    <x v="285"/>
    <s v="\\fxshare-nas05\quotashare-fs01\ESA\5 - Ignition Tracking\2021_Ignition_QC_Folders\20210417_1320799_21-0049892_nan_T005267049"/>
    <s v=" "/>
    <s v="Y"/>
    <s v="AGFC"/>
    <s v="HFTD changed to tier 3, Fire size field changed to align with troubleman comments."/>
    <m/>
    <s v="S7RM"/>
    <x v="3"/>
    <d v="2021-05-28T00:00:00"/>
    <d v="2021-05-28T00:00:00"/>
    <m/>
    <s v="Y"/>
    <d v="2021-04-21T00:00:00"/>
    <d v="2021-04-21T00:00:00"/>
    <s v="SRVFPD"/>
    <s v="Rebecca (925)838-6667"/>
    <m/>
    <m/>
    <s v="Y"/>
    <d v="2021-04-20T00:00:00"/>
    <d v="2021-04-21T00:00:00"/>
    <s v="PWW6"/>
    <s v="PWW6@pge.com"/>
    <s v="Advised who put out the fire. "/>
    <m/>
    <s v=" "/>
    <x v="45"/>
    <s v="10:05"/>
    <d v="2021-04-17T00:00:00"/>
    <d v="1899-12-30T10:00:00"/>
    <s v="FAS"/>
    <s v="N"/>
    <s v="N"/>
    <s v="1320799"/>
    <s v="21-0049892"/>
    <m/>
    <s v="T005267049"/>
    <n v="120834139"/>
    <m/>
    <m/>
    <s v="PG&amp;E_384_ignition_20210417_1.jpg"/>
    <s v=" "/>
    <x v="2"/>
    <x v="0"/>
    <s v="Y"/>
    <s v="Y"/>
    <s v="On April 17th, 2021 at 10:05 hrs. a PG&amp;E Troubleman was dispatched to the Cayetano 2109 21KV Distribution Circuit near Morgan Territory Road on the outskirts of the City of San Ramon in response to a report of a crossarm which had failed and started a small vegetation fire.  This ignition occured in a Tier 3 HFTD.   The ensuing grass fire was approximately 10 X 5 feet in size and according to the responding Troubleman, he put out the burning grass and crossarm fire and the San Ramon Valley Fire Protection District extinguished the smoldering pole.  Initial analysis indicates that tracking occured at the through bolt on the primary cross arm resulting in an ignition and the crossarm failed as a result.  A PG&amp;E crew replaced the 8 foot crossarm on 4/17/2021.  The effected pole was still in serviceable condition according to the troubleman.   Service was restored at 17:45 hrs. on 4/17/2021."/>
    <s v="PG&amp;E"/>
    <s v="Other"/>
    <s v="D"/>
    <s v="D"/>
    <s v="&lt;0.25"/>
    <s v="&quot;About 5X 10 feet&quot;"/>
    <m/>
    <m/>
    <m/>
    <x v="0"/>
    <x v="0"/>
    <x v="0"/>
    <s v="N"/>
    <s v="Overhead"/>
    <s v="Primary"/>
    <s v="Crossarm"/>
    <s v="Crossarm"/>
    <s v="Circuit ID: 014422109"/>
    <s v=" "/>
    <x v="2"/>
    <n v="37.789746899999997"/>
    <n v="-121.7735673"/>
    <s v="Contra Costa"/>
    <x v="88"/>
    <n v="21000"/>
    <m/>
    <s v="San Ramon Valley FD"/>
    <s v="Herbaceous"/>
    <m/>
    <m/>
    <n v="530"/>
    <m/>
    <s v="N"/>
    <s v="N"/>
    <m/>
    <m/>
    <s v="2021-04-19"/>
    <m/>
    <m/>
    <m/>
    <m/>
    <m/>
    <m/>
    <m/>
    <m/>
    <m/>
    <m/>
    <m/>
    <m/>
    <m/>
    <m/>
    <m/>
    <m/>
    <m/>
    <m/>
    <m/>
    <s v=" "/>
    <s v="MISSION"/>
    <s v="LIVERMORE 01"/>
    <s v="10:05"/>
    <s v="04/17/2021"/>
    <s v="1320799"/>
    <s v="T005267049"/>
    <n v="10961"/>
    <s v="MORGAN TERRITORY RD"/>
    <x v="21"/>
    <n v="37.752650000000003"/>
    <n v="-121.77911"/>
    <s v="M2TPWW6"/>
    <s v="WASSON, PHILIP "/>
    <n v="14422109"/>
    <s v="20210417 13:30"/>
    <n v="9002"/>
    <n v="1"/>
    <s v="cross arm tracked and fell starting a grass on fire.  I put out the grass fire and when the fd got on site they put the pole out. made a tag and kept records for fire "/>
    <s v="Y"/>
    <n v="5"/>
    <s v="\\fxshare-nas05\quotashare-fs01\ESA\5 - Ignition Tracking\Fire_Tab_Attachment_Files"/>
    <m/>
    <n v="37.789746899999997"/>
    <n v="-121.7735673"/>
    <s v="small grass fire started by x arm that tracked over and failed"/>
    <s v="San Ramon Valley Fire"/>
    <m/>
    <s v="N"/>
    <s v="Y"/>
    <m/>
    <s v="Clear"/>
    <m/>
    <s v="Private Land"/>
    <m/>
    <s v="Light"/>
    <m/>
    <s v="PG&amp;E Equipment"/>
    <m/>
    <s v="1 meter - &lt; 3 meters"/>
    <m/>
    <s v="Fire Dept"/>
    <m/>
    <s v="Overhead"/>
    <m/>
    <x v="1"/>
    <s v="photos"/>
    <s v="PG&amp;E Employee"/>
    <m/>
    <s v="FIRE, POLE"/>
    <s v="CROSSARM, WOOD"/>
    <s v="N"/>
    <s v=" "/>
    <s v="Unplanned"/>
    <s v="Mission"/>
    <s v="Livermore"/>
    <s v="014422109, CAYETANO-2109"/>
    <s v="21-0049892"/>
    <s v="Unplanned"/>
    <s v="Clear;32-90 F"/>
    <s v="117"/>
    <s v="29772"/>
    <s v="NO"/>
    <s v="Line to Line"/>
    <s v="Sustained"/>
    <s v="Yes"/>
    <s v="428319"/>
    <s v="OH"/>
    <s v="Fuse"/>
    <s v="1320799"/>
    <s v="Crossarm, Wood, Burned/flashed"/>
    <s v=" "/>
    <s v="04/17/21 11:09"/>
    <s v=" "/>
    <s v="MORGAN TERRITORY RD. N/O MANNING RD."/>
    <s v="6/P LD SIDE OF 71415"/>
    <s v="COIS TWD EOL OPEN|SU so-nd19886 OPEN"/>
    <s v=" "/>
    <s v="CHANGE FROM 30E TO 80E FOR COORDINATION. @FUCO 428319 (NO LONGER TRIP SAVER 9504)"/>
    <s v="No"/>
    <s v="Equipment Failure/Involved, Overhead"/>
    <s v=" "/>
    <s v="No"/>
    <s v=" "/>
    <s v=" "/>
    <s v="D1LV"/>
    <s v="Distribution Circuit"/>
    <s v="SMBATCH_FO"/>
    <s v="04/17/21 10:00"/>
    <s v="Not Required"/>
    <s v="04/17/21 15:01"/>
    <s v=" "/>
    <m/>
    <m/>
    <m/>
    <m/>
    <m/>
    <m/>
    <m/>
    <m/>
  </r>
  <r>
    <x v="315"/>
    <s v="AGFC"/>
    <s v="3 - QC Complete"/>
    <d v="2021-04-19T00:00:00"/>
    <d v="2021-04-19T00:00:00"/>
    <x v="286"/>
    <s v="\\fxshare-nas05\quotashare-fs01\ESA\5 - Ignition Tracking\2021_Ignition_QC_Folders\20210417_nan_nan_nan_7083755772"/>
    <s v=" "/>
    <m/>
    <m/>
    <m/>
    <m/>
    <m/>
    <x v="0"/>
    <m/>
    <m/>
    <m/>
    <m/>
    <m/>
    <m/>
    <m/>
    <m/>
    <m/>
    <m/>
    <m/>
    <m/>
    <m/>
    <m/>
    <m/>
    <m/>
    <m/>
    <s v=" "/>
    <x v="45"/>
    <s v="02:34"/>
    <m/>
    <m/>
    <s v="FAS"/>
    <s v="N"/>
    <s v="N"/>
    <m/>
    <m/>
    <m/>
    <n v="7083755772"/>
    <m/>
    <m/>
    <m/>
    <m/>
    <s v=" "/>
    <x v="0"/>
    <x v="2"/>
    <s v="N"/>
    <s v="N"/>
    <s v="Structure fire, not attributable to PG&amp;E. Ignition was due to homeless warming fire."/>
    <s v="Not PG&amp;E"/>
    <s v="Other"/>
    <m/>
    <m/>
    <s v="&lt;0.25"/>
    <m/>
    <m/>
    <m/>
    <m/>
    <x v="3"/>
    <x v="1"/>
    <x v="1"/>
    <m/>
    <s v="Overhead"/>
    <m/>
    <m/>
    <m/>
    <m/>
    <s v=" "/>
    <x v="0"/>
    <s v="36.7333417"/>
    <s v="-119.7850783"/>
    <s v="Fresno"/>
    <x v="263"/>
    <n v="12000"/>
    <m/>
    <s v="Fresno FD"/>
    <s v="Urban"/>
    <m/>
    <m/>
    <m/>
    <m/>
    <s v="N"/>
    <s v="N"/>
    <m/>
    <m/>
    <s v="2021-04-19"/>
    <m/>
    <m/>
    <m/>
    <m/>
    <m/>
    <m/>
    <m/>
    <m/>
    <m/>
    <m/>
    <m/>
    <m/>
    <m/>
    <m/>
    <m/>
    <m/>
    <m/>
    <m/>
    <m/>
    <s v=" "/>
    <s v="FRESNO"/>
    <s v="FRESNO 06"/>
    <s v="02:34"/>
    <s v="04/17/2021"/>
    <m/>
    <n v="7083755772"/>
    <n v="725"/>
    <s v="M ST"/>
    <x v="14"/>
    <n v="36.733327000000003"/>
    <n v="-119.784218"/>
    <s v="F4TJEAN"/>
    <s v="ARRANTS, JEFF"/>
    <n v="253731102"/>
    <s v="20210417 02:43"/>
    <n v="2641"/>
    <n v="1"/>
    <s v="disconnected service at pull on wall, customers wiring is burnt due  to homeless having a warming fire customer needs to make repairs before service can be restored pie plateded meter socket "/>
    <s v="Y"/>
    <m/>
    <m/>
    <s v="36.7333417,-119.7850783,121.300000,3D"/>
    <m/>
    <m/>
    <m/>
    <s v="xxxxxxxxx"/>
    <m/>
    <s v="N"/>
    <s v="Y"/>
    <s v="N"/>
    <s v="Clear"/>
    <m/>
    <s v="Other (Comments)"/>
    <s v="meter "/>
    <s v="Calm"/>
    <m/>
    <s v="3rd Party"/>
    <m/>
    <s v="Structure Only"/>
    <m/>
    <s v="Fire Dept"/>
    <m/>
    <s v="Other (Comments)"/>
    <s v="meter"/>
    <x v="0"/>
    <m/>
    <m/>
    <m/>
    <m/>
    <m/>
    <m/>
    <s v=" "/>
    <m/>
    <m/>
    <m/>
    <m/>
    <m/>
    <m/>
    <m/>
    <m/>
    <m/>
    <m/>
    <m/>
    <m/>
    <m/>
    <m/>
    <m/>
    <m/>
    <m/>
    <m/>
    <m/>
    <m/>
    <m/>
    <m/>
    <m/>
    <m/>
    <m/>
    <m/>
    <m/>
    <m/>
    <m/>
    <m/>
    <m/>
    <m/>
    <m/>
    <m/>
    <m/>
    <m/>
    <m/>
    <m/>
    <m/>
    <m/>
    <m/>
    <m/>
    <m/>
    <m/>
    <m/>
    <m/>
    <m/>
  </r>
  <r>
    <x v="316"/>
    <s v="AGFC"/>
    <s v="3 - QC Complete"/>
    <d v="2021-04-19T00:00:00"/>
    <d v="2021-04-19T00:00:00"/>
    <x v="287"/>
    <s v="\\fxshare-nas05\quotashare-fs01\ESA\5 - Ignition Tracking\2021_Ignition_QC_Folders\20210417_nan_nan_nan_T005266864"/>
    <s v=" "/>
    <m/>
    <m/>
    <m/>
    <m/>
    <m/>
    <x v="0"/>
    <m/>
    <m/>
    <m/>
    <m/>
    <m/>
    <m/>
    <m/>
    <m/>
    <m/>
    <m/>
    <m/>
    <m/>
    <m/>
    <m/>
    <m/>
    <m/>
    <m/>
    <s v=" "/>
    <x v="45"/>
    <s v="00:50"/>
    <m/>
    <m/>
    <s v="FAS"/>
    <s v="N"/>
    <s v="N"/>
    <m/>
    <m/>
    <m/>
    <s v="T005266864"/>
    <m/>
    <m/>
    <m/>
    <m/>
    <s v=" "/>
    <x v="0"/>
    <x v="2"/>
    <s v="N"/>
    <s v="N"/>
    <s v="Other fire, not attributable to PG&amp;E. FLD remarks state the FD reported fire started as the freeway and made it's way to the PG&amp;E pole roughly 200 feet away. The pole had Transmission overhead with Distribution underbuild but the fire did not reach the lower cross are. Pole only received cosmetic damage and was stubbed. "/>
    <s v="Not PG&amp;E"/>
    <s v="Vegetation"/>
    <m/>
    <m/>
    <s v="Structure-only"/>
    <m/>
    <m/>
    <m/>
    <m/>
    <x v="3"/>
    <x v="1"/>
    <x v="1"/>
    <m/>
    <s v="Overhead"/>
    <m/>
    <m/>
    <m/>
    <m/>
    <s v=" "/>
    <x v="0"/>
    <s v="34.9710617"/>
    <s v="-118.9397433"/>
    <s v="Kern"/>
    <x v="264"/>
    <n v="12000"/>
    <m/>
    <s v="Kern County FD"/>
    <s v="Urban"/>
    <m/>
    <m/>
    <m/>
    <m/>
    <s v="N"/>
    <s v="N"/>
    <m/>
    <m/>
    <s v="2021-04-19"/>
    <m/>
    <m/>
    <m/>
    <m/>
    <m/>
    <m/>
    <m/>
    <m/>
    <m/>
    <m/>
    <m/>
    <m/>
    <m/>
    <m/>
    <m/>
    <m/>
    <m/>
    <m/>
    <m/>
    <s v=" "/>
    <s v="KERN"/>
    <s v="BAKERSFIELD 02"/>
    <s v="00:50"/>
    <s v="04/17/2021"/>
    <m/>
    <s v="T005266864"/>
    <s v="UNKNOWN"/>
    <s v="S LAVAL ROAD"/>
    <x v="10"/>
    <m/>
    <m/>
    <s v="K1TD0C5"/>
    <s v="COVERT, DUSTIN"/>
    <m/>
    <s v="20210417 02:06"/>
    <n v="9320"/>
    <m/>
    <s v="Upon arrival found grass fire started on hwy &amp; had burned our transmission pole 3/72, fire/ burn did not reach bottom arm. Pole was stubbed &amp; had transmission &amp; double circuits of distribution on it. Bottom circuit was buck w/ one arm angled the other DE. Trans &amp; top distro both straight liners. Pole had surface damage but did not look compromised to me. Sent pictures, location &amp; pole info to transmission supervisor."/>
    <s v="Y"/>
    <m/>
    <m/>
    <s v="34.9710617,-118.9397433,103.500000,2D"/>
    <m/>
    <m/>
    <m/>
    <s v="kern county fire dept"/>
    <m/>
    <s v="N"/>
    <s v="Y"/>
    <m/>
    <s v="Clear"/>
    <m/>
    <s v="PG&amp;E Only"/>
    <s v="grass fire, burn marks on pole did not reach bottom arm on lowest circuit"/>
    <s v="Calm"/>
    <m/>
    <s v="3rd Party"/>
    <s v="FD said came in as truck fire, said fire started at freway, pole 200' off freway"/>
    <s v="0.25 - 10 Acres"/>
    <m/>
    <s v="Fire Dept"/>
    <m/>
    <s v="Overhead"/>
    <m/>
    <x v="0"/>
    <m/>
    <m/>
    <m/>
    <m/>
    <m/>
    <s v="N"/>
    <s v=" "/>
    <m/>
    <m/>
    <m/>
    <m/>
    <m/>
    <m/>
    <m/>
    <m/>
    <m/>
    <m/>
    <m/>
    <m/>
    <m/>
    <m/>
    <m/>
    <m/>
    <m/>
    <m/>
    <m/>
    <m/>
    <m/>
    <m/>
    <m/>
    <m/>
    <m/>
    <m/>
    <m/>
    <m/>
    <m/>
    <m/>
    <m/>
    <m/>
    <m/>
    <m/>
    <m/>
    <m/>
    <m/>
    <m/>
    <m/>
    <m/>
    <m/>
    <m/>
    <m/>
    <m/>
    <m/>
    <m/>
    <m/>
  </r>
  <r>
    <x v="317"/>
    <s v="AGFC"/>
    <s v="3 - QC Complete"/>
    <d v="2021-04-16T00:00:00"/>
    <d v="2021-04-16T00:00:00"/>
    <x v="288"/>
    <s v="\\fxshare-nas05\quotashare-fs01\ESA\5 - Ignition Tracking\2021_Ignition_QC_Folders\20210416_nan_nan_nan_1326642"/>
    <s v=" "/>
    <m/>
    <m/>
    <m/>
    <m/>
    <m/>
    <x v="0"/>
    <m/>
    <m/>
    <m/>
    <m/>
    <m/>
    <m/>
    <m/>
    <m/>
    <m/>
    <m/>
    <m/>
    <m/>
    <m/>
    <m/>
    <m/>
    <m/>
    <m/>
    <s v=" "/>
    <x v="46"/>
    <s v="08:56"/>
    <m/>
    <m/>
    <s v="FAS"/>
    <s v="N"/>
    <s v="N"/>
    <m/>
    <m/>
    <m/>
    <n v="1326642"/>
    <m/>
    <m/>
    <m/>
    <m/>
    <s v=" "/>
    <x v="0"/>
    <x v="2"/>
    <s v="N"/>
    <s v="N"/>
    <s v="Structure fire, not attributable to PG&amp;E. Church shed fire not attributable to PG&amp;E per FD."/>
    <s v="Not PG&amp;E"/>
    <s v="Building"/>
    <m/>
    <m/>
    <s v="0.26-9.99"/>
    <m/>
    <m/>
    <m/>
    <m/>
    <x v="3"/>
    <x v="1"/>
    <x v="1"/>
    <m/>
    <s v="Overhead"/>
    <m/>
    <m/>
    <m/>
    <m/>
    <s v=" "/>
    <x v="0"/>
    <n v="37.369163"/>
    <n v="-122.02950300000001"/>
    <s v="Santa Clara"/>
    <x v="265"/>
    <n v="12000"/>
    <m/>
    <s v="Sunnyvale FD"/>
    <s v="Urban"/>
    <m/>
    <m/>
    <m/>
    <m/>
    <s v="N"/>
    <s v="N"/>
    <m/>
    <m/>
    <s v="2021-04-16"/>
    <m/>
    <m/>
    <m/>
    <m/>
    <m/>
    <m/>
    <m/>
    <m/>
    <m/>
    <m/>
    <m/>
    <m/>
    <m/>
    <m/>
    <m/>
    <m/>
    <m/>
    <m/>
    <m/>
    <s v=" "/>
    <s v="DEANZA"/>
    <s v="CUPERTINO 03"/>
    <s v="08:56"/>
    <s v="04/16/2021"/>
    <m/>
    <n v="1326642"/>
    <s v="UNKNOWN"/>
    <s v="PREMISES DO NOT CHANGE"/>
    <x v="145"/>
    <n v="37.369163"/>
    <n v="-122.02950300000001"/>
    <s v="G1TLXZ2"/>
    <s v="ZANDATE, LOUIE"/>
    <m/>
    <s v="20210416 10:21"/>
    <n v="2402"/>
    <m/>
    <s v="FIRE IN CHURCH STORAGE SHED NOT RELATED TO PGE, PER FIRE DEPT REMOVED METER"/>
    <s v="Y"/>
    <m/>
    <m/>
    <m/>
    <n v="37.369163"/>
    <n v="-122.02950300000001"/>
    <m/>
    <s v="SUNNYVALE FIRE"/>
    <m/>
    <s v="N"/>
    <s v="Y"/>
    <s v="N"/>
    <s v="Clear"/>
    <m/>
    <s v="Structures"/>
    <m/>
    <s v="Calm"/>
    <m/>
    <s v="3rd Party"/>
    <m/>
    <s v="Structure Only"/>
    <m/>
    <s v="Fire Dept"/>
    <m/>
    <s v="Overhead"/>
    <m/>
    <x v="0"/>
    <m/>
    <m/>
    <m/>
    <m/>
    <m/>
    <m/>
    <s v=" "/>
    <m/>
    <m/>
    <m/>
    <m/>
    <m/>
    <m/>
    <m/>
    <m/>
    <m/>
    <m/>
    <m/>
    <m/>
    <m/>
    <m/>
    <m/>
    <m/>
    <m/>
    <m/>
    <m/>
    <m/>
    <m/>
    <m/>
    <m/>
    <m/>
    <m/>
    <m/>
    <m/>
    <m/>
    <m/>
    <m/>
    <m/>
    <m/>
    <m/>
    <m/>
    <m/>
    <m/>
    <m/>
    <m/>
    <m/>
    <m/>
    <m/>
    <m/>
    <m/>
    <m/>
    <m/>
    <m/>
    <m/>
  </r>
  <r>
    <x v="318"/>
    <s v="AGFC"/>
    <s v="3 - QC Complete"/>
    <d v="2021-04-16T00:00:00"/>
    <d v="2021-04-16T00:00:00"/>
    <x v="289"/>
    <s v="\\fxshare-nas05\quotashare-fs01\ESA\5 - Ignition Tracking\2021_Ignition_QC_Folders\20210416_1319230_21-0049402_nan_T005266151"/>
    <s v=" "/>
    <m/>
    <m/>
    <m/>
    <m/>
    <m/>
    <x v="0"/>
    <m/>
    <m/>
    <m/>
    <m/>
    <m/>
    <m/>
    <m/>
    <m/>
    <m/>
    <m/>
    <m/>
    <m/>
    <m/>
    <m/>
    <m/>
    <m/>
    <m/>
    <s v=" "/>
    <x v="46"/>
    <s v="08:06"/>
    <d v="2021-04-16T00:00:00"/>
    <s v="08:06"/>
    <s v="FAS"/>
    <s v="N"/>
    <s v="Y"/>
    <s v="1319230"/>
    <s v="21-0049402"/>
    <m/>
    <s v="T005266151"/>
    <s v="31536113"/>
    <m/>
    <m/>
    <m/>
    <s v=" "/>
    <x v="0"/>
    <x v="2"/>
    <s v="N"/>
    <s v="N"/>
    <s v="Duplicate of index 378. Overhead primary conductor failed and fell to ground, resulting in a small grass fire less than one meter in size."/>
    <s v="Not PG&amp;E"/>
    <s v="Vegetation"/>
    <m/>
    <m/>
    <s v="Structure-PG&amp;E only"/>
    <m/>
    <m/>
    <m/>
    <m/>
    <x v="4"/>
    <x v="1"/>
    <x v="1"/>
    <m/>
    <s v="Overhead"/>
    <m/>
    <m/>
    <m/>
    <m/>
    <s v=" "/>
    <x v="0"/>
    <s v="38.4478567"/>
    <s v="-121.8585867"/>
    <s v="Solano"/>
    <x v="266"/>
    <n v="12000"/>
    <m/>
    <s v="Dixon FD"/>
    <s v="Agriculture"/>
    <m/>
    <m/>
    <m/>
    <m/>
    <s v="N"/>
    <s v="N"/>
    <m/>
    <m/>
    <s v="2021-04-16"/>
    <m/>
    <m/>
    <m/>
    <m/>
    <m/>
    <m/>
    <m/>
    <m/>
    <m/>
    <m/>
    <m/>
    <m/>
    <m/>
    <m/>
    <m/>
    <m/>
    <m/>
    <m/>
    <m/>
    <s v=" "/>
    <s v="SACRAMENTO"/>
    <s v="VACAVILLE 04"/>
    <s v="08:06"/>
    <s v="04/16/2021"/>
    <s v="1319230"/>
    <s v="T005266151"/>
    <n v="7864"/>
    <s v="SCHROEDER RD"/>
    <x v="58"/>
    <n v="38.447830000000003"/>
    <n v="-121.85932"/>
    <s v="S4TEBW2"/>
    <s v="WHITE, ERIC"/>
    <n v="62061102"/>
    <s v="20210416 08:45"/>
    <n v="9002"/>
    <n v="1"/>
    <s v="CREW TO REPLAE ONE SPAN OF WIRE DOWN. WIRE WAS STILL ENERGIZED WHEN I GOT ON SITE. CAUSE UNKNOWN FOR THE WIRE COMING DOWN."/>
    <s v="Y"/>
    <n v="2"/>
    <s v="\\fxshare-nas05\quotashare-fs01\ESA\5 - Ignition Tracking\Fire_Tab_Attachment_Files"/>
    <s v="38.4478567,-121.8585867,17.600000,3D"/>
    <m/>
    <m/>
    <m/>
    <s v="DIXON FD"/>
    <m/>
    <s v="N"/>
    <s v="Y"/>
    <m/>
    <s v="Clear"/>
    <m/>
    <s v="Private Land"/>
    <m/>
    <s v="Calm"/>
    <m/>
    <s v="PG&amp;E Equipment"/>
    <m/>
    <s v="&lt; 1 meter"/>
    <m/>
    <s v="Fire Dept"/>
    <m/>
    <s v="Overhead"/>
    <m/>
    <x v="0"/>
    <m/>
    <m/>
    <m/>
    <s v="OVERHEAD"/>
    <s v="CONDUCTOR, OVERHEAD"/>
    <s v="Y"/>
    <s v=" "/>
    <s v="Unplanned"/>
    <s v="Sacramento"/>
    <s v="Solano"/>
    <s v="062061106, DIXON-1106"/>
    <s v="21-0049402"/>
    <s v="Unplanned"/>
    <s v="Clear;32-90 F"/>
    <s v="1"/>
    <s v=" "/>
    <s v="YES"/>
    <s v="Line to Ground"/>
    <s v="Sustained"/>
    <s v="No"/>
    <s v="OJ 1 SPANS/OF 17233"/>
    <s v="OH"/>
    <s v="Jumpers"/>
    <s v="1319230"/>
    <s v="Conductor, Overhead, Broken, wire on ground"/>
    <s v=" "/>
    <s v="04/16/21 10:11"/>
    <s v=" "/>
    <s v="OJ 1 SPANS/OF 17233"/>
    <s v="WHITE, ERIC: POLE"/>
    <s v=" "/>
    <s v=" "/>
    <s v=" "/>
    <s v="Yes"/>
    <s v="Equipment Failure/Involved, Overhead"/>
    <s v=" "/>
    <s v="No"/>
    <s v=" "/>
    <s v=" "/>
    <s v="R2L2"/>
    <s v="Distribution Circuit"/>
    <s v="R2L2"/>
    <s v="04/16/21 08:05"/>
    <s v="Not Required"/>
    <s v=" "/>
    <s v=" "/>
    <m/>
    <m/>
    <m/>
    <m/>
    <m/>
    <m/>
    <m/>
    <m/>
  </r>
  <r>
    <x v="319"/>
    <s v="S7RM"/>
    <s v="3 - QC Complete"/>
    <d v="2021-04-20T00:00:00"/>
    <d v="2021-04-20T00:00:00"/>
    <x v="290"/>
    <s v="\\fxshare-nas05\quotashare-fs01\ESA\5 - Ignition Tracking\2021_Ignition_QC_Folders\20210416_nan_nan_nan_3475104747"/>
    <s v=" "/>
    <m/>
    <m/>
    <m/>
    <m/>
    <m/>
    <x v="0"/>
    <m/>
    <m/>
    <m/>
    <s v="Y"/>
    <d v="2021-04-19T00:00:00"/>
    <d v="2021-04-21T00:00:00"/>
    <s v="Amiee"/>
    <s v="(707) 678-7060"/>
    <m/>
    <m/>
    <m/>
    <m/>
    <m/>
    <m/>
    <m/>
    <m/>
    <m/>
    <s v=" "/>
    <x v="46"/>
    <s v="07:24"/>
    <d v="2021-04-16T00:00:00"/>
    <d v="1899-12-30T08:05:00"/>
    <s v="FAS"/>
    <s v="N"/>
    <s v="N"/>
    <s v="1319230"/>
    <s v="21-0049402"/>
    <m/>
    <s v="T005266151"/>
    <n v="120827007"/>
    <m/>
    <m/>
    <m/>
    <s v=" "/>
    <x v="0"/>
    <x v="0"/>
    <s v="Y"/>
    <s v="N"/>
    <s v="On April 16th, 2021 at 08:06 hrs. a PG &amp; E Troubleman was dispatched to the Dixon 1106 12KV overhead circuit near Schroeder Road in the City of Dixon in response to a report of a primary wire which came down and started a small grass fire.  The fire was less than 1 Meter in size, burned in green grass and was suppressed by the Dixon fire department.  Initial analysis indicates that the primary wire was down one span S/of 17233 with no known cause. According to the T-man, the Fire only spread to where the line was lying on the ground and it was out upon his arrival.    A PG &amp; E crew replaced one conductor full span, installed 2 DE shoes, 2 D.E. insulators, resagged other two conductors, installed new Guy indicators and VI S Strips on 4/16/2021 and service was restored at 13:13 hrs.  "/>
    <s v="PG&amp;E"/>
    <s v="Vegetation"/>
    <s v="D"/>
    <s v="D"/>
    <s v="Structure-only"/>
    <s v="In small patch of green grass where the phase came down. "/>
    <m/>
    <m/>
    <m/>
    <x v="0"/>
    <x v="4"/>
    <x v="3"/>
    <s v="N"/>
    <s v="Overhead"/>
    <s v="Primary"/>
    <s v="Conductor - Primary"/>
    <s v="conductor, insulator Circuit ID: 06206-1106"/>
    <s v="Circuit ID: 06206-1106"/>
    <s v=" "/>
    <x v="0"/>
    <s v="38.4478467"/>
    <s v="-121.8585900"/>
    <s v="Solano"/>
    <x v="266"/>
    <n v="12000"/>
    <m/>
    <s v="Dixon FD"/>
    <s v="Agriculture"/>
    <m/>
    <m/>
    <m/>
    <m/>
    <s v="N"/>
    <s v="N"/>
    <m/>
    <m/>
    <s v="2021-04-16"/>
    <m/>
    <m/>
    <m/>
    <m/>
    <m/>
    <m/>
    <m/>
    <m/>
    <m/>
    <m/>
    <m/>
    <m/>
    <m/>
    <m/>
    <m/>
    <m/>
    <m/>
    <m/>
    <m/>
    <s v=" "/>
    <s v="SACRAMENTO"/>
    <s v="VACAVILLE 04"/>
    <s v="07:24"/>
    <s v="04/16/2021"/>
    <n v="1319230"/>
    <n v="3475104747"/>
    <n v="7864"/>
    <s v="SCHROEDER RD"/>
    <x v="58"/>
    <n v="38.448649000000003"/>
    <n v="-121.85941200000001"/>
    <s v="S4TEBW2"/>
    <s v="WHITE, ERIC"/>
    <n v="62061102"/>
    <s v="20210416 08:33"/>
    <n v="1212"/>
    <m/>
    <s v="WIRE CAME DOWN AND STARTED A GRASS FIRE. APPEARS FIRE ONLY SPREAD TO WHERE THE PHASE WAS LAYING ON THE GROUND."/>
    <s v="Y"/>
    <n v="3"/>
    <s v="\\fxshare-nas05\quotashare-fs01\ESA\5 - Ignition Tracking\Fire_Tab_Attachment_Files"/>
    <s v="38.4478467,-121.8585900,15.300000,3D"/>
    <m/>
    <m/>
    <m/>
    <s v="DIXION FD"/>
    <m/>
    <s v="N"/>
    <s v="Y"/>
    <s v="N"/>
    <s v="Clear"/>
    <m/>
    <s v="Private Land"/>
    <m/>
    <s v="Calm"/>
    <m/>
    <s v="PG&amp;E Equipment"/>
    <m/>
    <s v="&lt; 1 meter"/>
    <m/>
    <s v="Fire Dept"/>
    <m/>
    <s v="Overhead"/>
    <m/>
    <x v="0"/>
    <m/>
    <m/>
    <m/>
    <m/>
    <m/>
    <m/>
    <s v=" "/>
    <m/>
    <m/>
    <m/>
    <m/>
    <m/>
    <m/>
    <m/>
    <m/>
    <m/>
    <m/>
    <m/>
    <m/>
    <m/>
    <m/>
    <m/>
    <m/>
    <m/>
    <m/>
    <m/>
    <m/>
    <m/>
    <m/>
    <m/>
    <m/>
    <m/>
    <m/>
    <m/>
    <m/>
    <m/>
    <m/>
    <m/>
    <m/>
    <m/>
    <m/>
    <m/>
    <m/>
    <m/>
    <m/>
    <m/>
    <m/>
    <m/>
    <m/>
    <m/>
    <m/>
    <m/>
    <m/>
    <m/>
  </r>
  <r>
    <x v="320"/>
    <s v="AGFC"/>
    <s v="3 - QC Complete"/>
    <d v="2021-04-16T00:00:00"/>
    <d v="2021-04-16T00:00:00"/>
    <x v="291"/>
    <s v="\\fxshare-nas05\quotashare-fs01\ESA\5 - Ignition Tracking\2021_Ignition_QC_Folders\20210416_nan_nan_nan_T005266063"/>
    <s v=" "/>
    <m/>
    <m/>
    <m/>
    <m/>
    <m/>
    <x v="0"/>
    <m/>
    <m/>
    <m/>
    <m/>
    <m/>
    <m/>
    <m/>
    <m/>
    <m/>
    <m/>
    <m/>
    <m/>
    <m/>
    <m/>
    <m/>
    <m/>
    <m/>
    <s v=" "/>
    <x v="46"/>
    <s v="06:37"/>
    <m/>
    <m/>
    <s v="FAS"/>
    <s v="N"/>
    <s v="N"/>
    <m/>
    <m/>
    <m/>
    <s v="T005266063"/>
    <m/>
    <m/>
    <m/>
    <m/>
    <s v=" "/>
    <x v="0"/>
    <x v="2"/>
    <s v="N"/>
    <s v="N"/>
    <s v="Other fire, not attributable to PG&amp;E. Third party vehicle fire next to PG&amp;E pole. Torubleman reports pole is okay with no trouble to power."/>
    <s v="Not PG&amp;E"/>
    <s v="Other"/>
    <m/>
    <m/>
    <s v="&lt;3 meters of linear travel"/>
    <s v="vehicle"/>
    <m/>
    <m/>
    <m/>
    <x v="3"/>
    <x v="1"/>
    <x v="1"/>
    <m/>
    <s v="Overhead"/>
    <m/>
    <m/>
    <m/>
    <m/>
    <s v=" "/>
    <x v="0"/>
    <s v="37.3407417"/>
    <s v="-120.6247817"/>
    <s v="Merced"/>
    <x v="267"/>
    <n v="12000"/>
    <m/>
    <s v="Atwater City FD"/>
    <s v="Agriculture"/>
    <m/>
    <m/>
    <m/>
    <m/>
    <s v="N"/>
    <s v="N"/>
    <m/>
    <m/>
    <s v="2021-04-16"/>
    <m/>
    <m/>
    <m/>
    <m/>
    <m/>
    <m/>
    <m/>
    <m/>
    <m/>
    <m/>
    <m/>
    <m/>
    <m/>
    <m/>
    <m/>
    <m/>
    <m/>
    <m/>
    <m/>
    <s v=" "/>
    <s v="YOSEMITE"/>
    <s v="MERCED 01"/>
    <s v="06:37"/>
    <s v="04/16/2021"/>
    <m/>
    <s v="T005266063"/>
    <s v="UNKNOWN"/>
    <s v="HULL RD XST BELL DR"/>
    <x v="7"/>
    <m/>
    <m/>
    <s v="Y4TAWG2"/>
    <s v="GIBSON, ADAM"/>
    <m/>
    <s v="20210416 07:48"/>
    <n v="9320"/>
    <m/>
    <s v="vehicle fire next to pole pole ok PGE PWR GOOD"/>
    <s v="Y"/>
    <m/>
    <m/>
    <s v="37.3407417,-120.6247817,33.400000,3D"/>
    <m/>
    <m/>
    <m/>
    <s v="Atwater city"/>
    <m/>
    <s v="N"/>
    <s v="Y"/>
    <m/>
    <s v="Clear"/>
    <m/>
    <s v="Vehicle"/>
    <m/>
    <s v="Calm"/>
    <m/>
    <s v="Vandalism"/>
    <m/>
    <s v="Other (Comments)"/>
    <s v="vehicle"/>
    <s v="Fire Dept"/>
    <m/>
    <s v="Overhead"/>
    <m/>
    <x v="0"/>
    <m/>
    <m/>
    <m/>
    <m/>
    <m/>
    <s v="N"/>
    <s v=" "/>
    <m/>
    <m/>
    <m/>
    <m/>
    <m/>
    <m/>
    <m/>
    <m/>
    <m/>
    <m/>
    <m/>
    <m/>
    <m/>
    <m/>
    <m/>
    <m/>
    <m/>
    <m/>
    <m/>
    <m/>
    <m/>
    <m/>
    <m/>
    <m/>
    <m/>
    <m/>
    <m/>
    <m/>
    <m/>
    <m/>
    <m/>
    <m/>
    <m/>
    <m/>
    <m/>
    <m/>
    <m/>
    <m/>
    <m/>
    <m/>
    <m/>
    <m/>
    <m/>
    <m/>
    <m/>
    <m/>
    <m/>
  </r>
  <r>
    <x v="321"/>
    <s v="AGFC"/>
    <s v="3 - QC Complete"/>
    <d v="2021-04-16T00:00:00"/>
    <d v="2021-04-16T00:00:00"/>
    <x v="250"/>
    <s v="\\fxshare-nas05\quotashare-fs01\ESA\5 - Ignition Tracking\2021_Ignition_QC_Folders\20210416_nan_nan_nan_1125425517"/>
    <s v=" "/>
    <m/>
    <m/>
    <m/>
    <m/>
    <m/>
    <x v="0"/>
    <m/>
    <m/>
    <m/>
    <m/>
    <m/>
    <m/>
    <m/>
    <m/>
    <m/>
    <m/>
    <m/>
    <m/>
    <m/>
    <m/>
    <m/>
    <m/>
    <m/>
    <s v=" "/>
    <x v="46"/>
    <s v="02:09"/>
    <m/>
    <m/>
    <s v="FAS"/>
    <s v="N"/>
    <s v="N"/>
    <m/>
    <m/>
    <m/>
    <n v="1125425517"/>
    <m/>
    <m/>
    <m/>
    <m/>
    <s v=" "/>
    <x v="0"/>
    <x v="2"/>
    <s v="N"/>
    <s v="N"/>
    <s v="Structure fire, not attributable to PG&amp;E."/>
    <s v="Not PG&amp;E"/>
    <s v="Building"/>
    <m/>
    <m/>
    <s v="&lt;3 meters of linear travel"/>
    <m/>
    <m/>
    <m/>
    <m/>
    <x v="3"/>
    <x v="1"/>
    <x v="1"/>
    <m/>
    <s v="Subsurface"/>
    <m/>
    <m/>
    <m/>
    <m/>
    <s v=" "/>
    <x v="0"/>
    <s v="39.0930583"/>
    <s v="-121.6063217"/>
    <s v="Sutter"/>
    <x v="268"/>
    <n v="12000"/>
    <m/>
    <s v="Yuba City FD"/>
    <s v="Urban"/>
    <m/>
    <m/>
    <m/>
    <m/>
    <s v="N"/>
    <s v="N"/>
    <m/>
    <m/>
    <s v="2021-04-16"/>
    <m/>
    <m/>
    <m/>
    <m/>
    <m/>
    <m/>
    <m/>
    <m/>
    <m/>
    <m/>
    <m/>
    <m/>
    <m/>
    <m/>
    <m/>
    <m/>
    <m/>
    <m/>
    <m/>
    <s v=" "/>
    <s v="SIERRA"/>
    <s v="MARYSVILLE 03"/>
    <s v="02:09"/>
    <s v="04/16/2021"/>
    <m/>
    <n v="1125425517"/>
    <n v="2491"/>
    <s v="BLACK CT"/>
    <x v="127"/>
    <n v="39.093071000000002"/>
    <n v="-121.606538"/>
    <s v="T3TM2M2"/>
    <s v="MCBRIDE, MIKE"/>
    <n v="153781104"/>
    <s v="20210416 03:30"/>
    <n v="1121"/>
    <m/>
    <s v="ok"/>
    <s v="Y"/>
    <m/>
    <m/>
    <s v="39.0930583,-121.6063217,16.400000,3D"/>
    <m/>
    <m/>
    <m/>
    <s v="YCFD"/>
    <m/>
    <s v="N"/>
    <s v="Y"/>
    <s v="N"/>
    <s v="Clear"/>
    <m/>
    <s v="Structures"/>
    <m/>
    <s v="Calm"/>
    <m/>
    <s v="Unknown"/>
    <m/>
    <s v="Structure Only"/>
    <m/>
    <s v="Fire Dept"/>
    <m/>
    <s v="Subsurface"/>
    <m/>
    <x v="0"/>
    <m/>
    <m/>
    <m/>
    <m/>
    <m/>
    <m/>
    <s v=" "/>
    <m/>
    <m/>
    <m/>
    <m/>
    <m/>
    <m/>
    <m/>
    <m/>
    <m/>
    <m/>
    <m/>
    <m/>
    <m/>
    <m/>
    <m/>
    <m/>
    <m/>
    <m/>
    <m/>
    <m/>
    <m/>
    <m/>
    <m/>
    <m/>
    <m/>
    <m/>
    <m/>
    <m/>
    <m/>
    <m/>
    <m/>
    <m/>
    <m/>
    <m/>
    <m/>
    <m/>
    <m/>
    <m/>
    <m/>
    <m/>
    <m/>
    <m/>
    <m/>
    <m/>
    <m/>
    <m/>
    <m/>
  </r>
  <r>
    <x v="322"/>
    <s v="S7RM"/>
    <s v="3 - QC Complete"/>
    <d v="2021-04-20T00:00:00"/>
    <d v="2021-04-20T00:00:00"/>
    <x v="292"/>
    <s v="\\fxshare-nas05\quotashare-fs01\ESA\5 - Ignition Tracking\2021_Ignition_QC_Folders\20210415_nan_nan_INT-14750_nan"/>
    <s v=" "/>
    <m/>
    <m/>
    <m/>
    <m/>
    <m/>
    <x v="0"/>
    <m/>
    <m/>
    <m/>
    <m/>
    <m/>
    <m/>
    <m/>
    <m/>
    <m/>
    <m/>
    <m/>
    <m/>
    <m/>
    <m/>
    <m/>
    <m/>
    <m/>
    <s v=" "/>
    <x v="47"/>
    <d v="1899-12-30T19:00:00"/>
    <d v="2021-04-15T00:00:00"/>
    <d v="1899-12-30T19:00:00"/>
    <s v="Trans-Sub Email"/>
    <s v="N"/>
    <s v="N"/>
    <n v="10033282"/>
    <m/>
    <s v="INT-14750"/>
    <m/>
    <m/>
    <s v="120627766, 120627768"/>
    <m/>
    <m/>
    <s v=" "/>
    <x v="0"/>
    <x v="0"/>
    <s v="N"/>
    <s v="N"/>
    <s v="On April 15th, 2021 at 19:00 hrs, PG &amp; E became aware that the Melones-Curtis 115 KV Transmission Circuit sustained a forced outage effecting approximately 33,388 customers .  This is in a Tier 2 fire threat area in Toulumne County.  PG &amp;E Transmission Line patrol  reported a burnt pole fire at 9/3 on the Curtis side of RaceTrack JCT SW 159.  The fire was confined to the pole, appeared to start at the base of the pole burning upward,  didn't spread into the surrounding vegetation, was &lt; 3 Meters in size and it was extinguished by the Sonora Division T-Man.   This is the same location in which a pole fire occured on March 06th, 2021 wherein one out of the three wood pole structures- 009/003 burned (reference Index # 203.)  At that time, it was determined that the fire was caused by an insulator flashover and an unbonded through-bolt on the C-beam connecting the 3 structures.  The missing wire bond on the through-bolt created a hot spot for the circulating current producing a fire that burnt the top of the pole.  The circulating current reached ground level burning the bottom of the previous pole.  After identifing that all three existing structures had the same missing bonding, a CAP was created (CAP issue # 120752736.)  Initial analysis indicates that this pre-existing condition contributed to the new pole fire occuring on 4/16/2021 which effected poles 9/3 &quot;A&quot; and &quot;B&quot; on the Curtis side of Racetrack JCT SW 159 sections and which was suppressed by PG &amp; E personnel.  A second CAP was issued on 4/19/2021 (reference # 120840011) regarding this set of poles.   All three former wood poles on this structure have been replaced with steel poles and on  04/16/2021 at 03:22 hrs. the Melones-Curtis Transmission line was returned to service after a crew replaced the burnt poles 009/003 &quot;A&quot; and &quot;B&quot;  and re-energizing all affected customers.  "/>
    <s v="PG&amp;E"/>
    <s v="Other"/>
    <s v="T"/>
    <s v="T"/>
    <s v="&lt;3 meters of linear travel"/>
    <s v="Less than 3 meters confined to the pole. "/>
    <m/>
    <m/>
    <m/>
    <x v="0"/>
    <x v="4"/>
    <x v="7"/>
    <s v="N"/>
    <s v="Overhead"/>
    <s v="Transmission"/>
    <s v="Insulator"/>
    <s v="Pole"/>
    <s v="Melones-Curtis -009/003"/>
    <s v=" "/>
    <x v="1"/>
    <n v="37.942815000000003"/>
    <n v="-120.40358500000001"/>
    <s v="Tuolumne"/>
    <x v="269"/>
    <n v="115000"/>
    <m/>
    <s v="PG&amp;E Crew"/>
    <s v="Herbaceous"/>
    <m/>
    <m/>
    <n v="320"/>
    <m/>
    <s v="N"/>
    <s v="N"/>
    <m/>
    <m/>
    <s v="2021-04-16"/>
    <m/>
    <m/>
    <m/>
    <m/>
    <m/>
    <m/>
    <m/>
    <m/>
    <m/>
    <m/>
    <m/>
    <m/>
    <m/>
    <m/>
    <m/>
    <m/>
    <m/>
    <m/>
    <m/>
    <s v=" "/>
    <s v="YOSEMITE"/>
    <s v="STANISLAUS"/>
    <m/>
    <m/>
    <m/>
    <m/>
    <m/>
    <m/>
    <x v="5"/>
    <m/>
    <m/>
    <m/>
    <m/>
    <m/>
    <m/>
    <m/>
    <m/>
    <m/>
    <m/>
    <m/>
    <m/>
    <m/>
    <m/>
    <m/>
    <m/>
    <m/>
    <m/>
    <m/>
    <m/>
    <m/>
    <m/>
    <m/>
    <m/>
    <m/>
    <m/>
    <m/>
    <m/>
    <m/>
    <m/>
    <m/>
    <m/>
    <m/>
    <m/>
    <m/>
    <x v="2"/>
    <m/>
    <m/>
    <m/>
    <m/>
    <m/>
    <m/>
    <s v=" "/>
    <m/>
    <m/>
    <m/>
    <m/>
    <m/>
    <m/>
    <m/>
    <m/>
    <m/>
    <m/>
    <m/>
    <m/>
    <m/>
    <m/>
    <m/>
    <m/>
    <m/>
    <m/>
    <m/>
    <m/>
    <m/>
    <m/>
    <m/>
    <m/>
    <m/>
    <m/>
    <m/>
    <m/>
    <m/>
    <m/>
    <m/>
    <m/>
    <m/>
    <m/>
    <m/>
    <m/>
    <m/>
    <m/>
    <m/>
    <m/>
    <m/>
    <m/>
    <m/>
    <m/>
    <m/>
    <m/>
    <m/>
  </r>
  <r>
    <x v="323"/>
    <s v="AGFC"/>
    <s v="3 - QC Complete"/>
    <d v="2021-04-16T00:00:00"/>
    <d v="2021-04-16T00:00:00"/>
    <x v="293"/>
    <s v="\\fxshare-nas05\quotashare-fs01\ESA\5 - Ignition Tracking\2021_Ignition_QC_Folders\20210415_nan_nan_nan_1089301779"/>
    <s v=" "/>
    <m/>
    <m/>
    <m/>
    <m/>
    <m/>
    <x v="0"/>
    <m/>
    <m/>
    <m/>
    <m/>
    <m/>
    <m/>
    <m/>
    <m/>
    <m/>
    <m/>
    <m/>
    <m/>
    <m/>
    <m/>
    <m/>
    <m/>
    <m/>
    <s v=" "/>
    <x v="47"/>
    <s v="19:52"/>
    <m/>
    <m/>
    <s v="FAS"/>
    <s v="N"/>
    <s v="N"/>
    <m/>
    <m/>
    <m/>
    <n v="1089301779"/>
    <m/>
    <m/>
    <m/>
    <m/>
    <s v=" "/>
    <x v="0"/>
    <x v="2"/>
    <s v="N"/>
    <s v="N"/>
    <s v="Other fire, not attributable to PG&amp;E. Troubleman states FD called PG&amp;E to check pole in the area and the troubleman found the pole to be okay with no trouble found."/>
    <s v="Not PG&amp;E"/>
    <s v="Vegetation"/>
    <m/>
    <m/>
    <s v="Structure-only"/>
    <s v=".32 ACRES"/>
    <m/>
    <m/>
    <m/>
    <x v="3"/>
    <x v="1"/>
    <x v="1"/>
    <m/>
    <s v="Overhead"/>
    <m/>
    <m/>
    <m/>
    <m/>
    <s v=" "/>
    <x v="2"/>
    <n v="39.007244999999998"/>
    <n v="-120.844802"/>
    <s v="Placer"/>
    <x v="270"/>
    <n v="12000"/>
    <m/>
    <s v="Foresthill FD"/>
    <s v="Conifer Forest"/>
    <m/>
    <m/>
    <n v="330"/>
    <m/>
    <s v="N"/>
    <s v="N"/>
    <m/>
    <m/>
    <s v="2021-04-16"/>
    <m/>
    <m/>
    <m/>
    <m/>
    <m/>
    <m/>
    <m/>
    <m/>
    <m/>
    <m/>
    <m/>
    <m/>
    <m/>
    <m/>
    <m/>
    <m/>
    <m/>
    <m/>
    <m/>
    <s v=" "/>
    <s v="SIERRA"/>
    <s v="AUBURN 02"/>
    <s v="19:52"/>
    <s v="04/15/2021"/>
    <m/>
    <n v="1089301779"/>
    <n v="22800"/>
    <s v="FORESTHILL RD"/>
    <x v="146"/>
    <n v="39.010134000000001"/>
    <n v="-120.845899"/>
    <s v="T1TMLTH"/>
    <s v="TOMASI, MICHAEL"/>
    <n v="152181101"/>
    <s v="20210415 22:29"/>
    <n v="1100"/>
    <n v="1"/>
    <s v="FIRE DEPT CALLED FOR A CHECK ON A POLE THAT WAS LOCATED IN A BURN  AREA. POLE OK AT THIS TIME. NO FIRE PERSONEL ON SCENE AT THIS TIME."/>
    <s v="Y"/>
    <n v="4"/>
    <s v="\\fxshare-nas05\quotashare-fs01\ESA\5 - Ignition Tracking\Fire_Tab_Attachment_Files"/>
    <m/>
    <n v="39.007244999999998"/>
    <n v="-120.844802"/>
    <s v="22800 FORESTHILL RD, ABOUT 3 SPANS S/O SSD 5681"/>
    <s v="FORESTHILL FIRE 5308665375"/>
    <m/>
    <s v="N"/>
    <s v="Y"/>
    <s v="N"/>
    <s v="Clear"/>
    <m/>
    <s v="Private Land"/>
    <m/>
    <s v="Calm"/>
    <m/>
    <s v="Vegetation"/>
    <m/>
    <s v="0.25 - 10 Acres"/>
    <s v=".32 ACRES"/>
    <s v="Fire Dept"/>
    <s v="FORESTHILL FIRE"/>
    <s v="Overhead"/>
    <m/>
    <x v="0"/>
    <m/>
    <m/>
    <m/>
    <m/>
    <m/>
    <m/>
    <s v=" "/>
    <m/>
    <m/>
    <m/>
    <m/>
    <m/>
    <m/>
    <m/>
    <m/>
    <m/>
    <m/>
    <m/>
    <m/>
    <m/>
    <m/>
    <m/>
    <m/>
    <m/>
    <m/>
    <m/>
    <m/>
    <m/>
    <m/>
    <m/>
    <m/>
    <m/>
    <m/>
    <m/>
    <m/>
    <m/>
    <m/>
    <m/>
    <m/>
    <m/>
    <m/>
    <m/>
    <m/>
    <m/>
    <m/>
    <m/>
    <m/>
    <m/>
    <m/>
    <m/>
    <m/>
    <m/>
    <m/>
    <m/>
  </r>
  <r>
    <x v="324"/>
    <s v="AGFC"/>
    <s v="3 - QC Complete"/>
    <d v="2021-04-16T00:00:00"/>
    <d v="2021-04-16T00:00:00"/>
    <x v="250"/>
    <s v="\\fxshare-nas05\quotashare-fs01\ESA\5 - Ignition Tracking\2021_Ignition_QC_Folders\20210415_nan_nan_nan_1767544640"/>
    <s v=" "/>
    <m/>
    <m/>
    <m/>
    <m/>
    <m/>
    <x v="0"/>
    <m/>
    <m/>
    <m/>
    <m/>
    <m/>
    <m/>
    <m/>
    <m/>
    <m/>
    <m/>
    <m/>
    <m/>
    <m/>
    <m/>
    <m/>
    <m/>
    <m/>
    <s v=" "/>
    <x v="47"/>
    <s v="16:02"/>
    <m/>
    <m/>
    <s v="FAS"/>
    <s v="N"/>
    <s v="N"/>
    <m/>
    <m/>
    <m/>
    <n v="1767544640"/>
    <m/>
    <m/>
    <m/>
    <m/>
    <s v=" "/>
    <x v="0"/>
    <x v="2"/>
    <s v="N"/>
    <s v="N"/>
    <s v="Structure fire, not attributable to PG&amp;E."/>
    <s v="Not PG&amp;E"/>
    <s v="Building"/>
    <m/>
    <m/>
    <s v="0.26-9.99"/>
    <m/>
    <m/>
    <m/>
    <m/>
    <x v="3"/>
    <x v="1"/>
    <x v="1"/>
    <m/>
    <s v="Overhead"/>
    <m/>
    <m/>
    <m/>
    <m/>
    <s v=" "/>
    <x v="0"/>
    <s v="38.0040950"/>
    <s v="-122.0334433"/>
    <s v="Contra Costa"/>
    <x v="271"/>
    <n v="21000"/>
    <m/>
    <s v="Cal Fire"/>
    <s v="Urban"/>
    <m/>
    <m/>
    <m/>
    <m/>
    <s v="N"/>
    <s v="N"/>
    <m/>
    <m/>
    <s v="2021-04-16"/>
    <m/>
    <m/>
    <m/>
    <m/>
    <m/>
    <m/>
    <m/>
    <m/>
    <m/>
    <m/>
    <m/>
    <m/>
    <m/>
    <m/>
    <m/>
    <m/>
    <m/>
    <m/>
    <m/>
    <s v=" "/>
    <s v="DIABLO"/>
    <s v="CONCORD 10"/>
    <s v="16:02"/>
    <s v="04/15/2021"/>
    <m/>
    <n v="1767544640"/>
    <n v="3724"/>
    <s v="VANCOUVER WAY"/>
    <x v="98"/>
    <n v="38.005240999999998"/>
    <n v="-122.032742"/>
    <s v="D2TMJLQ"/>
    <s v="LUBOVISKI, MILTON"/>
    <n v="14652105"/>
    <s v="20210415 17:09"/>
    <n v="1122"/>
    <m/>
    <s v="fire will need inspect before we reconnect"/>
    <s v="Y"/>
    <m/>
    <m/>
    <s v="38.0040950,-122.0334433,10.000000,3D"/>
    <m/>
    <m/>
    <m/>
    <s v="cal fire concord"/>
    <m/>
    <s v="N"/>
    <s v="Y"/>
    <s v="Y"/>
    <s v="Clear"/>
    <s v="will need inspection befor we reconnect."/>
    <s v="Structures"/>
    <s v="report number 21038747"/>
    <s v="Calm"/>
    <m/>
    <s v="Unknown"/>
    <m/>
    <s v="Structure Only"/>
    <m/>
    <s v="Cal Fire"/>
    <m/>
    <s v="Overhead"/>
    <m/>
    <x v="0"/>
    <m/>
    <m/>
    <m/>
    <m/>
    <m/>
    <m/>
    <s v=" "/>
    <m/>
    <m/>
    <m/>
    <m/>
    <m/>
    <m/>
    <m/>
    <m/>
    <m/>
    <m/>
    <m/>
    <m/>
    <m/>
    <m/>
    <m/>
    <m/>
    <m/>
    <m/>
    <m/>
    <m/>
    <m/>
    <m/>
    <m/>
    <m/>
    <m/>
    <m/>
    <m/>
    <m/>
    <m/>
    <m/>
    <m/>
    <m/>
    <m/>
    <m/>
    <m/>
    <m/>
    <m/>
    <m/>
    <m/>
    <m/>
    <m/>
    <m/>
    <m/>
    <m/>
    <m/>
    <m/>
    <m/>
  </r>
  <r>
    <x v="325"/>
    <s v="AGFC"/>
    <s v="3 - QC Complete"/>
    <d v="2021-04-16T00:00:00"/>
    <d v="2021-04-16T00:00:00"/>
    <x v="294"/>
    <s v="\\fxshare-nas05\quotashare-fs01\ESA\5 - Ignition Tracking\2021_Ignition_QC_Folders\20210415_nan_nan_nan_8660447140"/>
    <s v=" "/>
    <m/>
    <m/>
    <m/>
    <m/>
    <m/>
    <x v="0"/>
    <m/>
    <m/>
    <m/>
    <m/>
    <m/>
    <m/>
    <m/>
    <m/>
    <m/>
    <m/>
    <m/>
    <m/>
    <m/>
    <m/>
    <m/>
    <m/>
    <m/>
    <s v=" "/>
    <x v="47"/>
    <s v="11:51"/>
    <m/>
    <m/>
    <s v="FAS"/>
    <s v="N"/>
    <s v="N"/>
    <m/>
    <m/>
    <m/>
    <n v="8660447140"/>
    <m/>
    <m/>
    <m/>
    <m/>
    <s v=" "/>
    <x v="0"/>
    <x v="2"/>
    <s v="N"/>
    <s v="N"/>
    <s v="Structure fire, not attributable to PG&amp;E. No trouble found by troubleman."/>
    <s v="Not PG&amp;E"/>
    <s v="Building"/>
    <m/>
    <m/>
    <s v="Structure-only"/>
    <m/>
    <m/>
    <m/>
    <m/>
    <x v="3"/>
    <x v="1"/>
    <x v="1"/>
    <m/>
    <s v="Subsurface"/>
    <m/>
    <m/>
    <m/>
    <m/>
    <s v=" "/>
    <x v="0"/>
    <s v="37.3351083"/>
    <s v="-121.8112150"/>
    <s v="Santa Clara"/>
    <x v="272"/>
    <n v="21000"/>
    <m/>
    <s v="San Jose FD"/>
    <s v="Urban"/>
    <m/>
    <m/>
    <m/>
    <m/>
    <s v="N"/>
    <s v="N"/>
    <m/>
    <m/>
    <s v="2021-04-16"/>
    <m/>
    <m/>
    <m/>
    <m/>
    <m/>
    <m/>
    <m/>
    <m/>
    <m/>
    <m/>
    <m/>
    <m/>
    <m/>
    <m/>
    <m/>
    <m/>
    <m/>
    <m/>
    <m/>
    <s v=" "/>
    <s v="SAN JOSE"/>
    <s v="SAN JOSE 10"/>
    <s v="11:51"/>
    <s v="04/15/2021"/>
    <m/>
    <n v="8660447140"/>
    <n v="2821"/>
    <s v="GLEN DECKER CT"/>
    <x v="36"/>
    <n v="37.331217000000002"/>
    <n v="-121.80691"/>
    <s v="J2TFWB3"/>
    <s v="BRANDT, FRED"/>
    <n v="83392109"/>
    <s v="20210415 12:26"/>
    <n v="1120"/>
    <m/>
    <s v="pulled elec meter at commander's request saw some damage to wall just beyond elec and gas meter cause is unknown"/>
    <s v="Y"/>
    <m/>
    <m/>
    <s v="37.3351083,-121.8112150,65.600000,2D"/>
    <m/>
    <m/>
    <m/>
    <s v="San Jose Fire Dept. 911"/>
    <m/>
    <s v="N"/>
    <s v="Y"/>
    <s v="N"/>
    <s v="Clear"/>
    <m/>
    <s v="Structures"/>
    <m/>
    <s v="Calm"/>
    <m/>
    <s v="Unknown"/>
    <m/>
    <s v="Structure Only"/>
    <m/>
    <s v="Fire Dept"/>
    <s v="San Jose Fire Dept on sight"/>
    <s v="Subsurface"/>
    <m/>
    <x v="0"/>
    <m/>
    <s v="Other (Comments)"/>
    <s v="none"/>
    <m/>
    <m/>
    <m/>
    <s v=" "/>
    <m/>
    <m/>
    <m/>
    <m/>
    <m/>
    <m/>
    <m/>
    <m/>
    <m/>
    <m/>
    <m/>
    <m/>
    <m/>
    <m/>
    <m/>
    <m/>
    <m/>
    <m/>
    <m/>
    <m/>
    <m/>
    <m/>
    <m/>
    <m/>
    <m/>
    <m/>
    <m/>
    <m/>
    <m/>
    <m/>
    <m/>
    <m/>
    <m/>
    <m/>
    <m/>
    <m/>
    <m/>
    <m/>
    <m/>
    <m/>
    <m/>
    <m/>
    <m/>
    <m/>
    <m/>
    <m/>
    <m/>
  </r>
  <r>
    <x v="326"/>
    <s v="AGFC"/>
    <s v="3 - QC Complete"/>
    <d v="2021-04-15T00:00:00"/>
    <d v="2021-04-15T00:00:00"/>
    <x v="295"/>
    <s v="\\fxshare-nas05\quotashare-fs01\ESA\5 - Ignition Tracking\2021_Ignition_QC_Folders\20210415_nan_nan_nan_4044775175"/>
    <s v=" "/>
    <m/>
    <m/>
    <m/>
    <m/>
    <m/>
    <x v="0"/>
    <m/>
    <m/>
    <m/>
    <m/>
    <m/>
    <m/>
    <m/>
    <m/>
    <m/>
    <m/>
    <m/>
    <m/>
    <m/>
    <m/>
    <m/>
    <m/>
    <m/>
    <s v=" "/>
    <x v="47"/>
    <s v="00:00"/>
    <m/>
    <m/>
    <s v="FAS"/>
    <s v="N"/>
    <s v="N"/>
    <m/>
    <m/>
    <m/>
    <n v="4044775175"/>
    <m/>
    <m/>
    <m/>
    <m/>
    <s v=" "/>
    <x v="0"/>
    <x v="2"/>
    <s v="N"/>
    <s v="N"/>
    <s v="Structure fire, not attributable to PG&amp;E. Service disconnected and meter glassed."/>
    <s v="Not PG&amp;E"/>
    <s v="Building"/>
    <m/>
    <m/>
    <s v="Structure-only"/>
    <m/>
    <m/>
    <m/>
    <m/>
    <x v="3"/>
    <x v="1"/>
    <x v="1"/>
    <m/>
    <s v="Underground"/>
    <m/>
    <m/>
    <m/>
    <m/>
    <s v=" "/>
    <x v="0"/>
    <s v="37.9075933"/>
    <s v="-122.6994733"/>
    <s v="Marin"/>
    <x v="218"/>
    <n v="12000"/>
    <m/>
    <s v="Bolinas FD"/>
    <s v="Urban"/>
    <m/>
    <m/>
    <m/>
    <m/>
    <s v="N"/>
    <s v="N"/>
    <m/>
    <m/>
    <s v="2021-04-15"/>
    <m/>
    <m/>
    <m/>
    <m/>
    <m/>
    <m/>
    <m/>
    <m/>
    <m/>
    <m/>
    <m/>
    <m/>
    <m/>
    <m/>
    <m/>
    <m/>
    <m/>
    <m/>
    <m/>
    <s v=" "/>
    <s v="NORTH BAY"/>
    <s v="SAN RAFAEL 01"/>
    <s v="00:00"/>
    <s v="04/15/2021"/>
    <m/>
    <n v="4044775175"/>
    <n v="495"/>
    <s v="ASPEN RD"/>
    <x v="130"/>
    <n v="37.908378000000013"/>
    <n v="-122.70048300000001"/>
    <s v="N2TM2J7"/>
    <s v="JANCA, MARK"/>
    <n v="42261101"/>
    <s v="20210415 00:29"/>
    <n v="1121"/>
    <n v="1"/>
    <s v="disconnected UG service at pole, removed and glassed meter. "/>
    <s v="Y"/>
    <m/>
    <m/>
    <s v="37.9075933,-122.6994733,43.900000,2D"/>
    <m/>
    <m/>
    <s v="structure fire only"/>
    <s v="bolinas fire"/>
    <m/>
    <s v="N"/>
    <s v="Y"/>
    <s v="N"/>
    <s v="Clear"/>
    <m/>
    <s v="Structures"/>
    <m/>
    <s v="Calm"/>
    <m/>
    <s v="Unknown"/>
    <m/>
    <s v="Structure Only"/>
    <m/>
    <s v="Fire Dept"/>
    <m/>
    <s v="Other (Comments)"/>
    <s v="UG service"/>
    <x v="0"/>
    <m/>
    <m/>
    <m/>
    <m/>
    <m/>
    <m/>
    <s v=" "/>
    <m/>
    <m/>
    <m/>
    <m/>
    <m/>
    <m/>
    <m/>
    <m/>
    <m/>
    <m/>
    <m/>
    <m/>
    <m/>
    <m/>
    <m/>
    <m/>
    <m/>
    <m/>
    <m/>
    <m/>
    <m/>
    <m/>
    <m/>
    <m/>
    <m/>
    <m/>
    <m/>
    <m/>
    <m/>
    <m/>
    <m/>
    <m/>
    <m/>
    <m/>
    <m/>
    <m/>
    <m/>
    <m/>
    <m/>
    <m/>
    <m/>
    <m/>
    <m/>
    <m/>
    <m/>
    <m/>
    <m/>
  </r>
  <r>
    <x v="327"/>
    <s v="AGFC"/>
    <s v="3 - QC Complete"/>
    <d v="2021-04-15T00:00:00"/>
    <d v="2021-04-15T00:00:00"/>
    <x v="296"/>
    <s v="\\fxshare-nas05\quotashare-fs01\ESA\5 - Ignition Tracking\2021_Ignition_QC_Folders\20210414_nan_nan_nan_7523371075"/>
    <s v=" "/>
    <m/>
    <m/>
    <m/>
    <m/>
    <m/>
    <x v="0"/>
    <m/>
    <m/>
    <m/>
    <m/>
    <m/>
    <m/>
    <m/>
    <m/>
    <m/>
    <m/>
    <m/>
    <m/>
    <m/>
    <m/>
    <m/>
    <m/>
    <m/>
    <s v=" "/>
    <x v="48"/>
    <s v="16:42"/>
    <m/>
    <m/>
    <s v="FAS"/>
    <s v="N"/>
    <s v="N"/>
    <m/>
    <m/>
    <m/>
    <n v="7523371075"/>
    <m/>
    <m/>
    <m/>
    <m/>
    <s v=" "/>
    <x v="0"/>
    <x v="2"/>
    <s v="N"/>
    <s v="N"/>
    <s v="Structure fire, not attributable to PG&amp;E. No damage to PG&amp;E assets."/>
    <s v="Not PG&amp;E"/>
    <s v="Building"/>
    <m/>
    <m/>
    <s v="Structure-only"/>
    <m/>
    <m/>
    <m/>
    <m/>
    <x v="3"/>
    <x v="1"/>
    <x v="1"/>
    <m/>
    <s v="Overhead"/>
    <m/>
    <m/>
    <m/>
    <m/>
    <s v=" "/>
    <x v="0"/>
    <s v="37.3043750"/>
    <s v="-120.4883200"/>
    <s v="Merced"/>
    <x v="273"/>
    <n v="21000"/>
    <m/>
    <s v="Merced FD"/>
    <s v="Urban"/>
    <m/>
    <m/>
    <m/>
    <m/>
    <s v="N"/>
    <s v="N"/>
    <m/>
    <m/>
    <s v="2021-04-15"/>
    <m/>
    <m/>
    <m/>
    <m/>
    <m/>
    <m/>
    <m/>
    <m/>
    <m/>
    <m/>
    <m/>
    <m/>
    <m/>
    <m/>
    <m/>
    <m/>
    <m/>
    <m/>
    <m/>
    <s v=" "/>
    <s v="YOSEMITE"/>
    <s v="MERCED 03"/>
    <s v="16:42"/>
    <s v="04/14/2021"/>
    <m/>
    <n v="7523371075"/>
    <n v="834"/>
    <s v="W 18TH ST"/>
    <x v="47"/>
    <n v="37.304189000000001"/>
    <n v="-120.48795"/>
    <s v="Y4TBAR9"/>
    <s v="REDDING, BLAKE"/>
    <n v="252802102"/>
    <s v="20210414 17:27"/>
    <n v="1101"/>
    <m/>
    <s v="small fire in 1 small storage room no damage to PGE equipt left power on breakers off to damaged circuits until repairs are made "/>
    <s v="Y"/>
    <m/>
    <m/>
    <s v="37.3043750,-120.4883200,42.300000,3D"/>
    <m/>
    <m/>
    <m/>
    <s v="merced fd Englert IC"/>
    <m/>
    <s v="N"/>
    <s v="Y"/>
    <s v="N"/>
    <s v="Clear"/>
    <m/>
    <s v="Structures"/>
    <m/>
    <s v="Calm"/>
    <m/>
    <s v="Unknown"/>
    <m/>
    <s v="Structure Only"/>
    <m/>
    <s v="Fire Dept"/>
    <s v="incident # 21-2977"/>
    <s v="Overhead"/>
    <m/>
    <x v="0"/>
    <m/>
    <m/>
    <m/>
    <m/>
    <m/>
    <m/>
    <s v=" "/>
    <m/>
    <m/>
    <m/>
    <m/>
    <m/>
    <m/>
    <m/>
    <m/>
    <m/>
    <m/>
    <m/>
    <m/>
    <m/>
    <m/>
    <m/>
    <m/>
    <m/>
    <m/>
    <m/>
    <m/>
    <m/>
    <m/>
    <m/>
    <m/>
    <m/>
    <m/>
    <m/>
    <m/>
    <m/>
    <m/>
    <m/>
    <m/>
    <m/>
    <m/>
    <m/>
    <m/>
    <m/>
    <m/>
    <m/>
    <m/>
    <m/>
    <m/>
    <m/>
    <m/>
    <m/>
    <m/>
    <m/>
  </r>
  <r>
    <x v="328"/>
    <s v="S7RM"/>
    <s v="3 - QC Complete"/>
    <d v="2021-04-19T00:00:00"/>
    <d v="2021-04-19T00:00:00"/>
    <x v="297"/>
    <s v="\\fxshare-nas05\quotashare-fs01\ESA\5 - Ignition Tracking\2021_Ignition_QC_Folders\20210414_1316837_21-0048641_nan_T005264731"/>
    <s v=" "/>
    <m/>
    <m/>
    <m/>
    <m/>
    <m/>
    <x v="0"/>
    <m/>
    <m/>
    <m/>
    <m/>
    <m/>
    <m/>
    <m/>
    <m/>
    <m/>
    <m/>
    <m/>
    <m/>
    <m/>
    <m/>
    <m/>
    <m/>
    <m/>
    <s v=" "/>
    <x v="48"/>
    <s v="10:37"/>
    <d v="2021-04-14T00:00:00"/>
    <s v="10:37"/>
    <s v="FAS"/>
    <s v="N"/>
    <s v="N"/>
    <s v="1316837"/>
    <s v="21-0048641"/>
    <m/>
    <s v="T005264731"/>
    <m/>
    <m/>
    <m/>
    <s v="PG&amp;E_370_ignition_20210414_1.jpg"/>
    <s v=" "/>
    <x v="2"/>
    <x v="0"/>
    <s v="Y"/>
    <s v="Y"/>
    <s v="On April 14th, 2021 at 10:37 hrs. a PG &amp; E Troubleman was dispatched to the Livingston 1101 12KV distribution  circuit near Highway 140 at Howard Rd. in the City of Merced in response to a report of a blown line fuse.  The Troubleman found that a grass fire had apparently started at least a day before at that fuse location. The size of the fire was approximately 3-5 acres and it was unknown if it was self-extinguished or who had put the fire  out prior to the T-Man's arrival.    The fire had completely self-extinguished prior to the T-Man's arrival.  According to the Troubleman, the cause of the outage and subsequent grass fire is unknown.  The troubleman found the center 50T fuse blew &quot;hard&quot;  apparently due to a phase-to-ground fault.  The troubleman replaced the fuses (tested ok)installed new fuseholders and checked load to determine if there was any lingering fault on the line and it checked clear.  Also according to the Troubleman, there was no EC Notification associated with this ignition.  "/>
    <s v="PG&amp;E"/>
    <s v="Other"/>
    <s v="D"/>
    <s v="D"/>
    <s v="Structure-only"/>
    <s v="&quot;Approximately 3 to 5 acres.&quot;"/>
    <m/>
    <m/>
    <m/>
    <x v="0"/>
    <x v="4"/>
    <x v="13"/>
    <s v="N"/>
    <s v="Overhead"/>
    <s v="Primary"/>
    <s v="Fuse"/>
    <s v="fuses, fuse holders"/>
    <s v="Circuit ID: 25226-1101"/>
    <s v=" "/>
    <x v="0"/>
    <s v="37.2933000"/>
    <s v="-120.7775233"/>
    <s v="Merced"/>
    <x v="274"/>
    <n v="12000"/>
    <m/>
    <s v="Self Extinguished"/>
    <s v="Herbaceous"/>
    <m/>
    <m/>
    <m/>
    <m/>
    <s v="N"/>
    <s v="N"/>
    <m/>
    <m/>
    <s v="2021-04-15"/>
    <m/>
    <m/>
    <m/>
    <m/>
    <m/>
    <m/>
    <m/>
    <m/>
    <m/>
    <m/>
    <m/>
    <m/>
    <m/>
    <m/>
    <m/>
    <m/>
    <m/>
    <m/>
    <m/>
    <s v=" "/>
    <s v="YOSEMITE"/>
    <s v="MERCED 04"/>
    <s v="10:37"/>
    <s v="04/14/2021"/>
    <s v="1316837"/>
    <s v="T005264731"/>
    <m/>
    <s v="NW4 4-8-11"/>
    <x v="147"/>
    <n v="37.292969999999997"/>
    <n v="-120.77706999999999"/>
    <s v="Y4TDDM6"/>
    <s v="MAYO, DAN"/>
    <n v="252261101"/>
    <s v="20210414 16:17"/>
    <n v="9002"/>
    <n v="1"/>
    <s v="Replaced all 3 fuses and installed new fuseholders."/>
    <s v="Y"/>
    <n v="6"/>
    <s v="\\fxshare-nas05\quotashare-fs01\ESA\5 - Ignition Tracking\Fire_Tab_Attachment_Files"/>
    <s v="37.2933000,-120.7775233,22.800000,3D"/>
    <m/>
    <m/>
    <m/>
    <s v="NA"/>
    <m/>
    <s v="N"/>
    <s v="Y"/>
    <m/>
    <s v="Clear"/>
    <m/>
    <s v="Private Land"/>
    <s v="Grassland, cattle range-land"/>
    <s v="Breezy"/>
    <m/>
    <s v="PG&amp;E Equipment"/>
    <s v="Expulsion fuse, FUCO 4509"/>
    <s v="0.25 - 10 Acres"/>
    <m/>
    <s v="Self Extinguished"/>
    <m/>
    <s v="Overhead"/>
    <m/>
    <x v="0"/>
    <m/>
    <m/>
    <m/>
    <s v="PATROL-NOT CONDUCTED"/>
    <m/>
    <s v="N"/>
    <s v=" "/>
    <s v="Unplanned"/>
    <s v="Yosemite"/>
    <s v="Merced"/>
    <s v="252261101, LIVINGSTON-1101"/>
    <s v="21-0048641"/>
    <s v="Unplanned"/>
    <s v="Clear;32-90 F"/>
    <s v="19 1 of 3 Phases Open"/>
    <s v="5643"/>
    <s v="NO"/>
    <s v="Line to Ground"/>
    <s v="Sustained"/>
    <s v="No"/>
    <s v="4509"/>
    <s v="OH"/>
    <s v="Fuse"/>
    <s v="1316837"/>
    <s v=" "/>
    <s v=" "/>
    <s v=" "/>
    <s v=" "/>
    <s v="3/4 MI S/O HWY 140 @ HOWARD RD, MERCED"/>
    <s v=" "/>
    <s v=" "/>
    <s v=" "/>
    <s v=" "/>
    <s v="No"/>
    <s v="Unknown Cause, Patrol - not conducted"/>
    <s v=" "/>
    <s v="No"/>
    <s v=" "/>
    <s v=" "/>
    <s v="MTRF"/>
    <s v="Distribution Circuit"/>
    <s v="MTRF"/>
    <s v="04/14/21 10:33"/>
    <s v="Not Required"/>
    <s v="04/14/21 15:30"/>
    <s v=" "/>
    <m/>
    <m/>
    <m/>
    <m/>
    <m/>
    <m/>
    <m/>
    <m/>
  </r>
  <r>
    <x v="329"/>
    <s v="AGFC"/>
    <s v="3 - QC Complete"/>
    <d v="2021-04-14T00:00:00"/>
    <d v="2021-04-14T00:00:00"/>
    <x v="250"/>
    <s v="\\fxshare-nas05\quotashare-fs01\ESA\5 - Ignition Tracking\2021_Ignition_QC_Folders\20210413_nan_nan_nan_784210073"/>
    <s v=" "/>
    <m/>
    <m/>
    <m/>
    <m/>
    <m/>
    <x v="0"/>
    <m/>
    <m/>
    <m/>
    <m/>
    <m/>
    <m/>
    <m/>
    <m/>
    <m/>
    <m/>
    <m/>
    <m/>
    <m/>
    <m/>
    <m/>
    <m/>
    <m/>
    <s v=" "/>
    <x v="49"/>
    <d v="1899-12-30T14:50:00"/>
    <m/>
    <m/>
    <s v="FAS"/>
    <s v="N"/>
    <s v="N"/>
    <m/>
    <m/>
    <m/>
    <n v="784210073"/>
    <m/>
    <m/>
    <m/>
    <m/>
    <s v=" "/>
    <x v="0"/>
    <x v="2"/>
    <s v="N"/>
    <s v="N"/>
    <s v="Structure fire, not attributable to PG&amp;E."/>
    <s v="PG&amp;E"/>
    <s v="Building"/>
    <m/>
    <m/>
    <s v="0.26-9.99"/>
    <m/>
    <m/>
    <m/>
    <m/>
    <x v="3"/>
    <x v="1"/>
    <x v="1"/>
    <m/>
    <s v="Overhead"/>
    <m/>
    <m/>
    <m/>
    <m/>
    <s v=" "/>
    <x v="0"/>
    <n v="39.481842999999998"/>
    <n v="-121.540446"/>
    <s v="Butte"/>
    <x v="275"/>
    <n v="12000"/>
    <m/>
    <s v="Oroville FD"/>
    <s v="Urban"/>
    <m/>
    <m/>
    <m/>
    <m/>
    <s v="N"/>
    <s v="N"/>
    <m/>
    <m/>
    <s v="2021-04-14"/>
    <m/>
    <m/>
    <m/>
    <m/>
    <m/>
    <m/>
    <m/>
    <m/>
    <m/>
    <m/>
    <m/>
    <m/>
    <m/>
    <m/>
    <m/>
    <m/>
    <m/>
    <m/>
    <m/>
    <s v=" "/>
    <s v="NORTH VALLEY"/>
    <s v="OROVILLE 01"/>
    <s v="14:50"/>
    <s v="04/13/2021"/>
    <m/>
    <n v="784210073"/>
    <n v="5371"/>
    <s v="CREST RIDGE DR"/>
    <x v="30"/>
    <n v="39.481842999999998"/>
    <n v="-121.540446"/>
    <s v="V4TKDMB"/>
    <s v="MENZEL, KILE"/>
    <n v="102911109"/>
    <s v="20210413 15:28"/>
    <n v="2640"/>
    <m/>
    <s v="structure fire disconnecterd service at pole and removed meter"/>
    <s v="Y"/>
    <m/>
    <m/>
    <m/>
    <n v="39.481842999999998"/>
    <n v="-121.540446"/>
    <m/>
    <s v="Oroville fire"/>
    <m/>
    <s v="Y"/>
    <s v="Y"/>
    <s v="N"/>
    <s v="Clear"/>
    <m/>
    <s v="Structures"/>
    <m/>
    <s v="Calm"/>
    <m/>
    <s v="Unknown"/>
    <m/>
    <s v="Structure Only"/>
    <m/>
    <s v="Fire Dept"/>
    <m/>
    <s v="Overhead"/>
    <m/>
    <x v="0"/>
    <m/>
    <m/>
    <m/>
    <m/>
    <m/>
    <m/>
    <s v=" "/>
    <m/>
    <m/>
    <m/>
    <m/>
    <m/>
    <m/>
    <m/>
    <m/>
    <m/>
    <m/>
    <m/>
    <m/>
    <m/>
    <m/>
    <m/>
    <m/>
    <m/>
    <m/>
    <m/>
    <m/>
    <m/>
    <m/>
    <m/>
    <m/>
    <m/>
    <m/>
    <m/>
    <m/>
    <m/>
    <m/>
    <m/>
    <m/>
    <m/>
    <m/>
    <m/>
    <m/>
    <m/>
    <m/>
    <m/>
    <m/>
    <m/>
    <m/>
    <m/>
    <m/>
    <m/>
    <m/>
    <m/>
  </r>
  <r>
    <x v="330"/>
    <s v="B1HE"/>
    <s v="3 - QC Complete"/>
    <d v="2021-04-22T00:00:00"/>
    <d v="2021-04-22T00:00:00"/>
    <x v="298"/>
    <s v="\\fxshare-nas05\quotashare-fs01\ESA\5 - Ignition Tracking\2021_Ignition_QC_Folders\20210402_nan_nan_nan_112277176"/>
    <s v=" "/>
    <s v="Y"/>
    <s v="B1HE"/>
    <s v="Updated Create time and date"/>
    <d v="2021-04-21T00:00:00"/>
    <m/>
    <x v="0"/>
    <m/>
    <m/>
    <m/>
    <m/>
    <m/>
    <m/>
    <m/>
    <m/>
    <m/>
    <m/>
    <m/>
    <m/>
    <m/>
    <m/>
    <m/>
    <m/>
    <m/>
    <s v=" "/>
    <x v="49"/>
    <d v="1899-12-30T06:19:00"/>
    <m/>
    <m/>
    <s v="FAS"/>
    <s v="N"/>
    <s v="N"/>
    <m/>
    <m/>
    <m/>
    <n v="112277176"/>
    <n v="120715177"/>
    <m/>
    <m/>
    <s v="PG&amp;E_367_Ignition_20210413_1.jpg"/>
    <s v=" "/>
    <x v="2"/>
    <x v="0"/>
    <s v="Y"/>
    <s v="Y"/>
    <s v="On April 13th, 2021, a PG&amp;E Troubleman was dispatched to 5130 San Benito Rd, Atascadero to do a disconnect, reconnect for a panel change. While reconnecting the service after the panel change at CGC: 511998374267 the PG&amp;E tman made contact with a bare connector creating an arc. The arc caused a 1 meter - &lt; 3 meters fire in the grass below the transformer and was extinguished by the tman. There was no damage to any PG&amp;E equipment. The fire was extinguished, and the customer was restored on April 13th, 2021 at 1441 hours."/>
    <s v="PG&amp;E"/>
    <s v="Vegetation"/>
    <s v="D"/>
    <m/>
    <s v="&lt;0.25"/>
    <m/>
    <m/>
    <m/>
    <m/>
    <x v="0"/>
    <x v="4"/>
    <x v="4"/>
    <s v="Y"/>
    <s v="Overhead"/>
    <s v="Service"/>
    <s v="Splice/Clamp/Connector"/>
    <m/>
    <s v="CGC: 511998374267 "/>
    <s v=" "/>
    <x v="0"/>
    <n v="35.511193897799998"/>
    <n v="-120.6903016799"/>
    <s v="San Luis Obispo"/>
    <x v="276"/>
    <n v="21000"/>
    <m/>
    <s v="Employee"/>
    <s v="Hardwood Woodland"/>
    <m/>
    <m/>
    <m/>
    <m/>
    <s v="N"/>
    <s v="N"/>
    <m/>
    <m/>
    <s v="2021-04-14"/>
    <m/>
    <m/>
    <m/>
    <m/>
    <m/>
    <m/>
    <m/>
    <m/>
    <m/>
    <m/>
    <m/>
    <m/>
    <m/>
    <m/>
    <m/>
    <m/>
    <m/>
    <m/>
    <m/>
    <s v=" "/>
    <s v="LOS PADRES"/>
    <s v="TEMPLETON 02"/>
    <s v="12:36"/>
    <s v="04/02/2021"/>
    <m/>
    <n v="112277176"/>
    <n v="5130"/>
    <s v="SAN BENITO RD"/>
    <x v="148"/>
    <n v="35.510178000000003"/>
    <n v="-120.689218"/>
    <s v="L3TJJL1"/>
    <s v="LAYUGAN, JIM"/>
    <n v="183052108"/>
    <s v="20210413 14:41"/>
    <n v="2220"/>
    <n v="2"/>
    <s v="RECONNECT SERVICE. PANEL REPLACED. SMALL FIRE WHEN CONNECTOR ARCED."/>
    <s v="Y"/>
    <n v="2"/>
    <s v="\\fxshare-nas05\quotashare-fs01\ESA\5 - Ignition Tracking\Fire_Tab_Attachment_Files"/>
    <s v="35.5109600,-120.6906217,305.600000,3D"/>
    <m/>
    <m/>
    <m/>
    <m/>
    <m/>
    <s v="N"/>
    <s v="Y"/>
    <s v="N"/>
    <s v="Clear"/>
    <m/>
    <s v="Private Land"/>
    <m/>
    <s v="Gusty"/>
    <m/>
    <s v="PG&amp;E Equipment"/>
    <s v="BARE CONNECTOR ARCED CAUSING GRASS FIRE AT BASE OF POLE."/>
    <s v="1 meter - &lt; 3 meters"/>
    <m/>
    <s v="Employee"/>
    <m/>
    <s v="Overhead"/>
    <m/>
    <x v="0"/>
    <m/>
    <m/>
    <m/>
    <m/>
    <m/>
    <m/>
    <s v=" "/>
    <m/>
    <m/>
    <m/>
    <m/>
    <m/>
    <m/>
    <m/>
    <m/>
    <m/>
    <m/>
    <m/>
    <m/>
    <m/>
    <m/>
    <m/>
    <m/>
    <m/>
    <m/>
    <m/>
    <m/>
    <m/>
    <m/>
    <m/>
    <m/>
    <m/>
    <m/>
    <m/>
    <m/>
    <m/>
    <m/>
    <m/>
    <m/>
    <m/>
    <m/>
    <m/>
    <m/>
    <m/>
    <m/>
    <m/>
    <m/>
    <m/>
    <m/>
    <m/>
    <m/>
    <m/>
    <m/>
    <m/>
  </r>
  <r>
    <x v="331"/>
    <s v="AGFC"/>
    <s v="3 - QC Complete"/>
    <d v="2021-04-13T00:00:00"/>
    <d v="2021-04-13T00:00:00"/>
    <x v="299"/>
    <s v="\\fxshare-nas05\quotashare-fs01\ESA\5 - Ignition Tracking\2021_Ignition_QC_Folders\20210413_1313991_21-0047724_nan_T005263369"/>
    <s v=" "/>
    <m/>
    <m/>
    <m/>
    <m/>
    <m/>
    <x v="0"/>
    <m/>
    <m/>
    <m/>
    <m/>
    <m/>
    <m/>
    <m/>
    <m/>
    <m/>
    <m/>
    <m/>
    <m/>
    <m/>
    <m/>
    <m/>
    <m/>
    <m/>
    <s v=" "/>
    <x v="49"/>
    <s v="03:21"/>
    <d v="2021-04-13T00:00:00"/>
    <s v="03:21"/>
    <s v="FAS"/>
    <s v="N"/>
    <s v="Y"/>
    <s v="1313991"/>
    <s v="21-0047724"/>
    <m/>
    <s v="T005263369"/>
    <n v="120802912"/>
    <m/>
    <m/>
    <m/>
    <s v=" "/>
    <x v="0"/>
    <x v="2"/>
    <s v="N"/>
    <s v="N"/>
    <s v="Duplicate of index #365. Squirrel made contact with cutout causing the pole and riser cable to ignite along with a small section of material at the base of the pole. The ensuing fire was less than one meter in size."/>
    <s v="Not PG&amp;E"/>
    <s v="Other"/>
    <m/>
    <m/>
    <s v="Structure-only"/>
    <m/>
    <m/>
    <m/>
    <m/>
    <x v="4"/>
    <x v="1"/>
    <x v="1"/>
    <m/>
    <s v="Overhead"/>
    <m/>
    <m/>
    <m/>
    <m/>
    <s v=" "/>
    <x v="1"/>
    <s v="39.2304167"/>
    <s v="-121.2178067"/>
    <s v="Nevada"/>
    <x v="277"/>
    <n v="21000"/>
    <m/>
    <s v="Cal Fire Penn Valley"/>
    <s v="Hardwood Woodland"/>
    <m/>
    <m/>
    <n v="300"/>
    <m/>
    <s v="N"/>
    <s v="N"/>
    <m/>
    <m/>
    <s v="2021-04-13"/>
    <m/>
    <m/>
    <m/>
    <m/>
    <m/>
    <m/>
    <m/>
    <m/>
    <m/>
    <m/>
    <m/>
    <m/>
    <m/>
    <m/>
    <m/>
    <m/>
    <m/>
    <m/>
    <m/>
    <s v=" "/>
    <s v="SIERRA"/>
    <s v="GRASS VALLEY 03"/>
    <s v="03:21"/>
    <s v="04/13/2021"/>
    <s v="1313991"/>
    <s v="T005263369"/>
    <n v="12360"/>
    <s v="PLEASANT VALLEY RD"/>
    <x v="84"/>
    <n v="39.229950000000002"/>
    <n v="-121.22481000000001"/>
    <s v="T2TMKC0"/>
    <s v="CROOKS, MICHAEL"/>
    <n v="153132102"/>
    <s v="20210413 03:52"/>
    <n v="9002"/>
    <n v="1"/>
    <s v="BURNT POLE "/>
    <s v="Y"/>
    <n v="1"/>
    <s v="\\fxshare-nas05\quotashare-fs01\ESA\5 - Ignition Tracking\Fire_Tab_Attachment_Files"/>
    <s v="39.2304167,-121.2178067,407.700000,3D"/>
    <m/>
    <m/>
    <m/>
    <s v="PENN VALLEY"/>
    <m/>
    <s v="N"/>
    <s v="Y"/>
    <m/>
    <s v="Clear"/>
    <m/>
    <s v="Vehicle"/>
    <m/>
    <s v="Calm"/>
    <m/>
    <s v="Animal"/>
    <m/>
    <s v="&lt; 1 meter"/>
    <m/>
    <s v="Cal Fire"/>
    <m/>
    <s v="Overhead"/>
    <m/>
    <x v="0"/>
    <m/>
    <m/>
    <m/>
    <s v="ANIMAL-SQUIRREL"/>
    <s v="FOOTING, TOWER OR POLE"/>
    <s v="N"/>
    <s v=" "/>
    <s v="Unplanned"/>
    <s v="Sierra"/>
    <s v="Nevada"/>
    <s v="153132102, NARROWS-2102"/>
    <s v="21-0047724"/>
    <s v="Unplanned"/>
    <s v="Clear;32-90 F"/>
    <s v="1"/>
    <s v=" "/>
    <s v="YES"/>
    <s v="Line to Ground"/>
    <s v="Sustained"/>
    <s v="No"/>
    <s v="MTR#1004560792"/>
    <s v="OH"/>
    <s v="Transformer"/>
    <s v="1313991"/>
    <s v="Footings, Tower or Pole, Burned/flashed"/>
    <s v=" "/>
    <s v="04/13/21 03:52"/>
    <s v=" "/>
    <s v="12360 PLEASANT VALLEY RD. PENN VALLEY"/>
    <s v="CROOKS, MICHAEL: 12360 PLEASANT VALLEY"/>
    <s v=" "/>
    <s v=" "/>
    <s v=" "/>
    <s v="No"/>
    <s v="Animal, Squirrel"/>
    <s v=" "/>
    <s v="No"/>
    <s v=" "/>
    <s v=" "/>
    <s v="T2TMKC0"/>
    <s v="Transformer only"/>
    <s v="T3BI"/>
    <s v="04/13/21 03:21"/>
    <s v="Not Required"/>
    <s v=" "/>
    <s v=" "/>
    <s v="No"/>
    <s v="1619608"/>
    <s v="21-0047724"/>
    <s v="MTR#1004560792"/>
    <s v="153132102"/>
    <s v="04/13/21 03:21"/>
    <m/>
    <m/>
  </r>
  <r>
    <x v="332"/>
    <s v="CFMD"/>
    <s v="3 - QC Complete"/>
    <d v="2021-04-20T00:00:00"/>
    <d v="2021-04-20T00:00:00"/>
    <x v="300"/>
    <s v="\\fxshare-nas05\quotashare-fs01\ESA\5 - Ignition Tracking\2021_Ignition_QC_Folders\20210413_nan_nan_nan_1176877725"/>
    <s v=" "/>
    <m/>
    <m/>
    <m/>
    <m/>
    <m/>
    <x v="0"/>
    <m/>
    <m/>
    <m/>
    <m/>
    <m/>
    <m/>
    <m/>
    <m/>
    <m/>
    <m/>
    <m/>
    <m/>
    <m/>
    <m/>
    <m/>
    <m/>
    <m/>
    <s v=" "/>
    <x v="49"/>
    <s v="01:51"/>
    <d v="2021-04-13T00:00:00"/>
    <s v="03:21"/>
    <s v="FAS"/>
    <s v="N"/>
    <s v="N"/>
    <s v="1313991"/>
    <s v="21-0047724"/>
    <m/>
    <s v="1176877725, T005263369"/>
    <n v="120802912"/>
    <m/>
    <m/>
    <m/>
    <s v=" "/>
    <x v="0"/>
    <x v="0"/>
    <s v="Y"/>
    <s v="N"/>
    <s v="On April 13, 2021 at 0151 hours, a PG&amp;E troubleman was dispatched to the Sierra Division,  Grass Valley 03 - 21kv Distribution Circuit on Pleasant Valley Road in Pleasant Valley for reports of a service transformer outage.  Initial analysis indicates a broken pole due to a squirrel making contact with a cutout causing the pole and riser cable to ignite along with a small section of material at the base of the pole. The ensuing fire was less than one meter in size and extinguished by the Penn Valley Fire Department. The responding troubleman stated no structures were damaged.  EC A tag notification #120802912 was created for the damaged asset replacement job and the assets were replaced on April 13, 2021. This information is preliminary."/>
    <s v="PG&amp;E"/>
    <s v="Other"/>
    <s v="D"/>
    <m/>
    <s v="&lt;3 meters of linear travel"/>
    <m/>
    <m/>
    <m/>
    <m/>
    <x v="9"/>
    <x v="2"/>
    <x v="9"/>
    <s v="Y"/>
    <s v="Overhead"/>
    <s v="Primary"/>
    <s v="Conductor - Primary"/>
    <m/>
    <m/>
    <s v=" "/>
    <x v="1"/>
    <s v="39.2294867"/>
    <s v="-121.2249000"/>
    <s v="Nevada"/>
    <x v="278"/>
    <n v="21000"/>
    <m/>
    <s v="Cal Fire Penn Valley"/>
    <s v="Urban"/>
    <m/>
    <m/>
    <n v="300"/>
    <m/>
    <s v="N"/>
    <s v="N"/>
    <m/>
    <m/>
    <s v="2021-04-13"/>
    <m/>
    <m/>
    <m/>
    <m/>
    <m/>
    <m/>
    <m/>
    <m/>
    <m/>
    <m/>
    <m/>
    <m/>
    <m/>
    <m/>
    <m/>
    <m/>
    <m/>
    <m/>
    <m/>
    <s v=" "/>
    <s v="SIERRA"/>
    <s v="GRASS VALLEY 03"/>
    <s v="01:51"/>
    <s v="04/13/2021"/>
    <m/>
    <n v="1176877725"/>
    <n v="12360"/>
    <s v="PLEASANT VALLEY RD"/>
    <x v="84"/>
    <n v="39.228689000000003"/>
    <n v="-121.21582100000001"/>
    <s v="T2TMKC0"/>
    <s v="CROOKS, MICHAEL"/>
    <n v="153132102"/>
    <s v="20210413 03:18"/>
    <n v="1040"/>
    <m/>
    <s v="SQUIRREL ON C/O"/>
    <s v="Y"/>
    <m/>
    <m/>
    <s v="39.2294867,-121.2249000,368.500000,3D"/>
    <m/>
    <m/>
    <s v="BASE OF POLE AND 50' DIAMETER"/>
    <s v="PENN VALLEY"/>
    <m/>
    <s v="N"/>
    <s v="Y"/>
    <s v="Y"/>
    <s v="Clear"/>
    <m/>
    <s v="Vehicle"/>
    <m/>
    <s v="Calm"/>
    <m/>
    <s v="Animal"/>
    <m/>
    <s v="&lt; 1 meter"/>
    <m/>
    <s v="Cal Fire"/>
    <m/>
    <s v="Overhead"/>
    <m/>
    <x v="0"/>
    <m/>
    <m/>
    <m/>
    <m/>
    <m/>
    <m/>
    <s v=" "/>
    <m/>
    <m/>
    <m/>
    <m/>
    <m/>
    <m/>
    <m/>
    <m/>
    <m/>
    <m/>
    <m/>
    <m/>
    <m/>
    <m/>
    <m/>
    <m/>
    <m/>
    <m/>
    <m/>
    <m/>
    <m/>
    <m/>
    <m/>
    <m/>
    <m/>
    <m/>
    <m/>
    <m/>
    <m/>
    <m/>
    <m/>
    <m/>
    <m/>
    <m/>
    <m/>
    <m/>
    <m/>
    <m/>
    <m/>
    <m/>
    <m/>
    <m/>
    <m/>
    <m/>
    <m/>
    <m/>
    <m/>
  </r>
  <r>
    <x v="333"/>
    <s v="AGFC"/>
    <s v="3 - QC Complete"/>
    <d v="2021-04-13T00:00:00"/>
    <d v="2021-04-13T00:00:00"/>
    <x v="250"/>
    <s v="\\fxshare-nas05\quotashare-fs01\ESA\5 - Ignition Tracking\2021_Ignition_QC_Folders\20210412_nan_nan_nan_7622468273"/>
    <s v=" "/>
    <m/>
    <m/>
    <m/>
    <m/>
    <m/>
    <x v="0"/>
    <m/>
    <m/>
    <m/>
    <m/>
    <m/>
    <m/>
    <m/>
    <m/>
    <m/>
    <m/>
    <m/>
    <m/>
    <m/>
    <m/>
    <m/>
    <m/>
    <m/>
    <s v=" "/>
    <x v="50"/>
    <s v="23:42"/>
    <m/>
    <m/>
    <s v="FAS"/>
    <s v="N"/>
    <s v="N"/>
    <m/>
    <m/>
    <m/>
    <n v="7622468273"/>
    <m/>
    <m/>
    <m/>
    <m/>
    <s v=" "/>
    <x v="0"/>
    <x v="2"/>
    <s v="N"/>
    <s v="N"/>
    <s v="Structure fire, not attributable to PG&amp;E."/>
    <s v="Not PG&amp;E"/>
    <s v="Building"/>
    <m/>
    <m/>
    <s v="&lt;3 meters of linear travel"/>
    <m/>
    <m/>
    <m/>
    <m/>
    <x v="3"/>
    <x v="1"/>
    <x v="1"/>
    <m/>
    <s v="Overhead"/>
    <m/>
    <m/>
    <m/>
    <m/>
    <s v=" "/>
    <x v="0"/>
    <s v="36.5756833"/>
    <s v="-119.4932767"/>
    <s v="Fresno"/>
    <x v="53"/>
    <n v="12000"/>
    <m/>
    <s v="Fresno County FD"/>
    <s v="Agriculture"/>
    <m/>
    <m/>
    <m/>
    <m/>
    <s v="N"/>
    <s v="N"/>
    <m/>
    <m/>
    <s v="2021-04-13"/>
    <m/>
    <m/>
    <m/>
    <m/>
    <m/>
    <m/>
    <m/>
    <m/>
    <m/>
    <m/>
    <m/>
    <m/>
    <m/>
    <m/>
    <m/>
    <m/>
    <m/>
    <m/>
    <m/>
    <s v=" "/>
    <s v="FRESNO"/>
    <s v="SELMA  01"/>
    <s v="23:42"/>
    <s v="04/12/2021"/>
    <m/>
    <n v="7622468273"/>
    <n v="16585"/>
    <s v="E FLORAL AVE"/>
    <x v="149"/>
    <n v="36.575406000000001"/>
    <n v="-119.491452"/>
    <s v="F6TJMRY"/>
    <s v="ROGERS, JAMES"/>
    <n v="252291104"/>
    <s v="20210413 00:00"/>
    <n v="2640"/>
    <n v="1"/>
    <s v="STRUCTURE FIRE REMOVED METER AND SERVICE PER FD"/>
    <s v="Y"/>
    <m/>
    <m/>
    <s v="36.5756833,-119.4932767,108.000000,3D"/>
    <m/>
    <m/>
    <m/>
    <s v="FRESNO COUNTY"/>
    <m/>
    <s v="N"/>
    <s v="Y"/>
    <s v="Y"/>
    <s v="Clear"/>
    <m/>
    <s v="Structures"/>
    <m/>
    <s v="Calm"/>
    <m/>
    <s v="Unknown"/>
    <m/>
    <s v="Structure Only"/>
    <m/>
    <s v="Fire Dept"/>
    <m/>
    <s v="Overhead"/>
    <m/>
    <x v="0"/>
    <m/>
    <m/>
    <m/>
    <m/>
    <m/>
    <m/>
    <s v=" "/>
    <m/>
    <m/>
    <m/>
    <m/>
    <m/>
    <m/>
    <m/>
    <m/>
    <m/>
    <m/>
    <m/>
    <m/>
    <m/>
    <m/>
    <m/>
    <m/>
    <m/>
    <m/>
    <m/>
    <m/>
    <m/>
    <m/>
    <m/>
    <m/>
    <m/>
    <m/>
    <m/>
    <m/>
    <m/>
    <m/>
    <m/>
    <m/>
    <m/>
    <m/>
    <m/>
    <m/>
    <m/>
    <m/>
    <m/>
    <m/>
    <m/>
    <m/>
    <m/>
    <m/>
    <m/>
    <m/>
    <m/>
  </r>
  <r>
    <x v="334"/>
    <s v="AGFC"/>
    <s v="3 - QC Complete"/>
    <d v="2021-04-13T00:00:00"/>
    <d v="2021-04-13T00:00:00"/>
    <x v="301"/>
    <s v="\\fxshare-nas05\quotashare-fs01\ESA\5 - Ignition Tracking\2021_Ignition_QC_Folders\20210412_nan_nan_nan_8305331"/>
    <s v=" "/>
    <m/>
    <m/>
    <m/>
    <m/>
    <m/>
    <x v="0"/>
    <m/>
    <m/>
    <m/>
    <m/>
    <m/>
    <m/>
    <m/>
    <m/>
    <m/>
    <m/>
    <m/>
    <m/>
    <m/>
    <m/>
    <m/>
    <m/>
    <m/>
    <s v=" "/>
    <x v="50"/>
    <s v="12:40"/>
    <m/>
    <m/>
    <s v="FAS"/>
    <s v="N"/>
    <s v="N"/>
    <m/>
    <m/>
    <m/>
    <n v="8305331"/>
    <m/>
    <m/>
    <m/>
    <m/>
    <s v=" "/>
    <x v="0"/>
    <x v="2"/>
    <s v="N"/>
    <s v="N"/>
    <s v="Other fire, not attributable to PG&amp;E. Troubleman field notes state the Fire IC reported the fire was west of PG&amp;E pole with no damage to PG&amp;E facilities."/>
    <s v="Not PG&amp;E"/>
    <s v="Other"/>
    <m/>
    <m/>
    <s v="&lt;3 meters of linear travel"/>
    <m/>
    <m/>
    <m/>
    <m/>
    <x v="3"/>
    <x v="1"/>
    <x v="1"/>
    <m/>
    <s v="Overhead"/>
    <m/>
    <m/>
    <m/>
    <m/>
    <s v=" "/>
    <x v="1"/>
    <n v="40.903033000000001"/>
    <n v="-123.611628"/>
    <s v="Humboldt"/>
    <x v="87"/>
    <n v="12000"/>
    <m/>
    <s v="Forest Service"/>
    <s v="Hardwood Forest"/>
    <m/>
    <m/>
    <n v="115"/>
    <m/>
    <s v="N"/>
    <s v="N"/>
    <m/>
    <m/>
    <s v="2021-04-13"/>
    <m/>
    <m/>
    <m/>
    <m/>
    <m/>
    <m/>
    <m/>
    <m/>
    <m/>
    <m/>
    <m/>
    <m/>
    <m/>
    <m/>
    <m/>
    <m/>
    <m/>
    <m/>
    <m/>
    <s v=" "/>
    <s v="NORTH COAST"/>
    <s v="WILLOW CREEK"/>
    <s v="12:40"/>
    <s v="04/12/2021"/>
    <m/>
    <n v="8305331"/>
    <s v="UNKNOWN"/>
    <s v="PREMISES DO NOT CHANGE"/>
    <x v="72"/>
    <n v="41.011951000000003"/>
    <n v="-123.63729600000001"/>
    <s v="WCTM2AU"/>
    <s v="AMBROSE, MARK"/>
    <m/>
    <s v="20210412 13:22"/>
    <n v="1101"/>
    <m/>
    <s v="released upon arrival fire contained and almost out did not impact pge facilities per incident commander Fred Burger fire was west of pole 100962082"/>
    <s v="Y"/>
    <m/>
    <m/>
    <m/>
    <n v="40.903033000000001"/>
    <n v="-123.611628"/>
    <s v="fire west of pole 100962082 it was contained and almost out upon arrival release"/>
    <m/>
    <n v="100962082"/>
    <s v="N"/>
    <s v="N"/>
    <s v="N"/>
    <s v="Clear"/>
    <m/>
    <s v="Private Land"/>
    <m/>
    <s v="Calm"/>
    <m/>
    <s v="Vegetation"/>
    <m/>
    <s v="0.25 - 10 Acres"/>
    <m/>
    <s v="Other (Comments)"/>
    <s v="forest service"/>
    <s v="Overhead"/>
    <m/>
    <x v="0"/>
    <m/>
    <m/>
    <m/>
    <m/>
    <m/>
    <m/>
    <s v=" "/>
    <m/>
    <m/>
    <m/>
    <m/>
    <m/>
    <m/>
    <m/>
    <m/>
    <m/>
    <m/>
    <m/>
    <m/>
    <m/>
    <m/>
    <m/>
    <m/>
    <m/>
    <m/>
    <m/>
    <m/>
    <m/>
    <m/>
    <m/>
    <m/>
    <m/>
    <m/>
    <m/>
    <m/>
    <m/>
    <m/>
    <m/>
    <m/>
    <m/>
    <m/>
    <m/>
    <m/>
    <m/>
    <m/>
    <m/>
    <m/>
    <m/>
    <m/>
    <m/>
    <m/>
    <m/>
    <m/>
    <m/>
  </r>
  <r>
    <x v="335"/>
    <s v="AGFC"/>
    <s v="3 - QC Complete"/>
    <d v="2021-04-12T00:00:00"/>
    <d v="2021-04-12T00:00:00"/>
    <x v="302"/>
    <s v="\\fxshare-nas05\quotashare-fs01\ESA\5 - Ignition Tracking\2021_Ignition_QC_Folders\20210411_nan_nan_nan_3946248970"/>
    <s v=" "/>
    <m/>
    <m/>
    <m/>
    <m/>
    <m/>
    <x v="0"/>
    <m/>
    <m/>
    <m/>
    <m/>
    <m/>
    <m/>
    <m/>
    <m/>
    <m/>
    <m/>
    <m/>
    <m/>
    <m/>
    <m/>
    <m/>
    <m/>
    <m/>
    <s v=" "/>
    <x v="51"/>
    <s v="20:50"/>
    <m/>
    <m/>
    <s v="FAS"/>
    <s v="N"/>
    <s v="N"/>
    <m/>
    <m/>
    <m/>
    <n v="3946248970"/>
    <m/>
    <m/>
    <m/>
    <m/>
    <s v=" "/>
    <x v="0"/>
    <x v="2"/>
    <s v="N"/>
    <s v="N"/>
    <s v="Structure fire, not attributable to PG&amp;E. Service disconnected."/>
    <s v="Not PG&amp;E"/>
    <s v="Building"/>
    <m/>
    <m/>
    <s v="Structure-only"/>
    <m/>
    <m/>
    <m/>
    <m/>
    <x v="3"/>
    <x v="1"/>
    <x v="1"/>
    <m/>
    <s v="Overhead"/>
    <m/>
    <m/>
    <m/>
    <m/>
    <s v=" "/>
    <x v="0"/>
    <n v="38.9548676"/>
    <n v="-122.6395413"/>
    <s v="Lake"/>
    <x v="279"/>
    <n v="12000"/>
    <m/>
    <s v="Lake County FD"/>
    <s v="Urban"/>
    <m/>
    <m/>
    <n v="175"/>
    <m/>
    <s v="N"/>
    <s v="N"/>
    <m/>
    <m/>
    <s v="2021-04-13"/>
    <m/>
    <m/>
    <m/>
    <m/>
    <m/>
    <m/>
    <m/>
    <m/>
    <m/>
    <m/>
    <m/>
    <m/>
    <m/>
    <m/>
    <m/>
    <m/>
    <m/>
    <m/>
    <m/>
    <s v=" "/>
    <s v="NORTH COAST"/>
    <s v="LAKEPORT 02"/>
    <s v="20:50"/>
    <s v="04/11/2021"/>
    <m/>
    <n v="3946248970"/>
    <s v="UNKNOWN"/>
    <s v="PREMISES"/>
    <x v="150"/>
    <n v="38.963262"/>
    <n v="-122.628691"/>
    <s v="W7TEST7"/>
    <s v="THORNTON, ELLIS"/>
    <m/>
    <s v="20210411 22:30"/>
    <n v="1121"/>
    <m/>
    <s v="CUT AT POLE NO DAMAGE TO PGE ASSETS FROM FIRE ONE OF THE METERS HAD A BROKEN SEAL AND WAS BYPASSED. METERS WERE REMOVED AND DISCONECTED ON SEPRATE TAGS"/>
    <s v="Y"/>
    <m/>
    <m/>
    <m/>
    <n v="38.9548676"/>
    <n v="-122.6395413"/>
    <m/>
    <s v="LAKE COUNTY FIRE 707-994-0733"/>
    <m/>
    <s v="N"/>
    <s v="Y"/>
    <s v="N"/>
    <s v="Clear"/>
    <m/>
    <s v="Structures"/>
    <m/>
    <s v="Calm"/>
    <m/>
    <s v="Unknown"/>
    <m/>
    <s v="Structure Only"/>
    <m/>
    <s v="Fire Dept"/>
    <m/>
    <s v="Overhead"/>
    <m/>
    <x v="0"/>
    <m/>
    <m/>
    <m/>
    <m/>
    <m/>
    <m/>
    <s v=" "/>
    <m/>
    <m/>
    <m/>
    <m/>
    <m/>
    <m/>
    <m/>
    <m/>
    <m/>
    <m/>
    <m/>
    <m/>
    <m/>
    <m/>
    <m/>
    <m/>
    <m/>
    <m/>
    <m/>
    <m/>
    <m/>
    <m/>
    <m/>
    <m/>
    <m/>
    <m/>
    <m/>
    <m/>
    <m/>
    <m/>
    <m/>
    <m/>
    <m/>
    <m/>
    <m/>
    <m/>
    <m/>
    <m/>
    <m/>
    <m/>
    <m/>
    <m/>
    <m/>
    <m/>
    <m/>
    <m/>
    <m/>
  </r>
  <r>
    <x v="336"/>
    <s v="S7RM"/>
    <s v="3 - QC Complete"/>
    <d v="2021-04-15T00:00:00"/>
    <d v="2021-04-15T00:00:00"/>
    <x v="303"/>
    <s v="\\fxshare-nas05\quotashare-fs01\ESA\5 - Ignition Tracking\2021_Ignition_QC_Folders\20210411_1313062_21-0047292_nan_T005262324"/>
    <s v=" "/>
    <m/>
    <m/>
    <m/>
    <m/>
    <m/>
    <x v="0"/>
    <m/>
    <m/>
    <m/>
    <s v="Y"/>
    <d v="2021-04-15T00:00:00"/>
    <m/>
    <s v="Stoneyford"/>
    <s v="(530) 517-1428"/>
    <s v="Sandy Corbin-Asst. Chief"/>
    <m/>
    <m/>
    <m/>
    <m/>
    <m/>
    <m/>
    <m/>
    <m/>
    <s v=" "/>
    <x v="51"/>
    <s v="15:19"/>
    <d v="2021-04-11T00:00:00"/>
    <d v="1899-12-30T14:45:00"/>
    <s v="FAS"/>
    <s v="N"/>
    <s v="N"/>
    <s v="1313062"/>
    <s v="21-0047292"/>
    <m/>
    <s v="T005262324"/>
    <n v="120791873"/>
    <m/>
    <m/>
    <s v="PG&amp;E_360_ignition_20210411_1.jpg"/>
    <s v=" "/>
    <x v="2"/>
    <x v="0"/>
    <s v="Y"/>
    <s v="Y"/>
    <s v="On April 11th, 2021 at 15:19hrs. a PG &amp; E Troubleman was dispatched to the Elk Creek 1101 12KV distribution circuit near Lodoga Road in the City of Stoneyford in response to a  tree fallen on a wire and a power  outage.  Initial analysis indicates that a 3rd party was cutting down a tree which fell into primary circuit. (see attached photo in shared file.)   The downed wire caused a small vegetation fire (approximately 10X 20 feet in size) which was suppressed by Stoneyford Fire Department.   The PG &amp; E Troubleman replaced 1 span of 2-4 ACSR, replaced steel brackets and an 8' crossarm and repaired the damaged conductor.  Power was restored at 03:03 hrs. on 4/11/2021."/>
    <s v="PG&amp;E"/>
    <s v="Vegetation"/>
    <s v="D"/>
    <s v="D"/>
    <s v="0.26-9.99"/>
    <s v="No response from Troubleman"/>
    <m/>
    <m/>
    <m/>
    <x v="2"/>
    <x v="2"/>
    <x v="2"/>
    <s v="N"/>
    <s v="Overhead"/>
    <s v="Primary"/>
    <s v="Conductor - Primary"/>
    <s v="Conductor, Crossarm"/>
    <s v="Circuit ID: 10278-1101"/>
    <s v=" "/>
    <x v="0"/>
    <n v="39.30106"/>
    <n v="-122.49413"/>
    <s v="Colusa"/>
    <x v="280"/>
    <n v="12000"/>
    <m/>
    <s v="Stoneyford FD"/>
    <s v="Agriculture"/>
    <m/>
    <m/>
    <n v="177"/>
    <m/>
    <s v="N"/>
    <s v="N"/>
    <m/>
    <m/>
    <s v="2021-04-13"/>
    <n v="39.312289999999997"/>
    <n v="-122.48348"/>
    <d v="2021-04-12T00:00:00"/>
    <s v="3rdParty    "/>
    <s v="HEALTHY GREEN TREE"/>
    <s v="PING"/>
    <n v="100"/>
    <n v="24"/>
    <n v="70"/>
    <m/>
    <m/>
    <m/>
    <n v="1"/>
    <m/>
    <m/>
    <m/>
    <s v="CrossArm"/>
    <s v="BareWire"/>
    <n v="2"/>
    <s v=" "/>
    <s v="NORTH VALLEY"/>
    <s v="ORLAND"/>
    <s v="15:19"/>
    <s v="04/11/2021"/>
    <s v="1313062"/>
    <s v="T005262324"/>
    <m/>
    <s v="BARTLETT SPRINGS RD WS"/>
    <x v="151"/>
    <n v="39.30106"/>
    <n v="-122.49413"/>
    <s v="V3TGJGE"/>
    <s v="GARRETSON, GREG"/>
    <n v="102781101"/>
    <s v="20210411 18:31"/>
    <n v="9260"/>
    <m/>
    <s v="TREE FELL INTO LINE 600' 4ACSR"/>
    <s v="Y"/>
    <m/>
    <m/>
    <m/>
    <m/>
    <m/>
    <m/>
    <s v="CAL FIRE"/>
    <m/>
    <s v="N"/>
    <s v="Y"/>
    <m/>
    <s v="Clear"/>
    <m/>
    <s v="Private Land"/>
    <m/>
    <s v="Calm"/>
    <m/>
    <s v="3rd Party"/>
    <m/>
    <s v="3 meters - 0.25 Acres"/>
    <m/>
    <s v="Cal Fire"/>
    <m/>
    <s v="Overhead"/>
    <m/>
    <x v="0"/>
    <m/>
    <m/>
    <m/>
    <s v="TREE-CUTTING 3RD PARTY"/>
    <s v="CONDUCTOR, OVERHEAD"/>
    <s v="N"/>
    <s v=" "/>
    <s v="Unplanned"/>
    <s v="North Valley"/>
    <s v="Willows/Orland"/>
    <s v="102781101, ELK CREEK-1101"/>
    <s v="21-0047292"/>
    <s v="Unplanned"/>
    <s v="Clear;32-90 F"/>
    <s v="131"/>
    <s v="45894"/>
    <s v="NO"/>
    <s v="Line to Ground"/>
    <s v="Sustained"/>
    <s v="No"/>
    <s v="2212"/>
    <s v="OH"/>
    <s v="Line Recloser"/>
    <s v="1313062"/>
    <s v="Conductor, Overhead, Broken, wire on ground"/>
    <s v="UNABLE TO READ"/>
    <s v="04/11/21 18:14"/>
    <s v=" "/>
    <s v=".25 MI W/O LODOGA"/>
    <s v="GARRETSON,GREG 530 524-0790: 3 POLE SS TX FEEDING MTR 1009197841"/>
    <s v=" "/>
    <s v=" "/>
    <s v=" "/>
    <s v="No"/>
    <s v="3rd Party, Tree - cutting, 3rd party"/>
    <s v=" "/>
    <s v="No"/>
    <s v="1"/>
    <s v="1"/>
    <s v="ECMJ"/>
    <s v="Distribution Circuit"/>
    <s v="M11L"/>
    <s v="04/11/21 14:45"/>
    <s v=" "/>
    <s v="04/12/21 03:03"/>
    <s v=" "/>
    <s v="No"/>
    <s v="1619264"/>
    <s v="21-0047292"/>
    <s v="2212"/>
    <s v="102781101"/>
    <s v="04/11/21 14:45"/>
    <s v="31535740"/>
    <m/>
  </r>
  <r>
    <x v="337"/>
    <s v="S7RM"/>
    <s v="3 - QC Complete"/>
    <d v="2021-04-19T00:00:00"/>
    <d v="2021-04-19T00:00:00"/>
    <x v="304"/>
    <s v="\\fxshare-nas05\quotashare-fs01\ESA\5 - Ignition Tracking\2021_Ignition_QC_Folders\20210411_1313066_21-0047285_nan_T005262313"/>
    <s v=" "/>
    <m/>
    <m/>
    <m/>
    <m/>
    <m/>
    <x v="0"/>
    <m/>
    <m/>
    <m/>
    <s v="Y"/>
    <d v="2021-04-16T00:00:00"/>
    <m/>
    <s v="Alameda County FD"/>
    <s v="Amy Noyes (925) 833-3473"/>
    <s v="back in office on Monday."/>
    <m/>
    <m/>
    <m/>
    <m/>
    <m/>
    <m/>
    <m/>
    <m/>
    <s v=" "/>
    <x v="51"/>
    <s v="14:52"/>
    <d v="2021-04-11T00:00:00"/>
    <s v="14:52"/>
    <s v="FAS"/>
    <s v="N"/>
    <s v="N"/>
    <s v="1313066"/>
    <s v="21-0047285"/>
    <m/>
    <s v="T005262313"/>
    <m/>
    <m/>
    <m/>
    <m/>
    <s v=" "/>
    <x v="0"/>
    <x v="0"/>
    <s v="Y"/>
    <s v="N"/>
    <s v="On April 11th,2021 at 14:52 hrs. a PG&amp;E Troubleman was dispatched to the Dumbarton 1106 12KV Distribution circuit near Bulmer Street in Union City in response to a report of a balloon which had flown into an overhead conductor resulting in an ignition.  Initial analysis indicates that a Mylar Balloon had flown into a &quot;B&quot; Phase at 31153 Bulmer street.  According to the troubleman,  the hot melting balloon caused an ignition which burnt the top of the PG&amp;E pole and  3 small spots on the customer's roof at 31153 Bulmer St.  (see attached photo in shared file.)  The total fire size was less than one meter and it was extinguished by the Troubleman.  The troubleman removed the balloon from the Primary line and repaired the conductor.  The outage was resolved by 16:26 hrs. on 4/11/2021."/>
    <s v="PG&amp;E"/>
    <s v="Other"/>
    <s v="D"/>
    <s v="D"/>
    <s v="&lt;0.25"/>
    <s v="Less than one meter per Troubleman"/>
    <m/>
    <m/>
    <m/>
    <x v="6"/>
    <x v="2"/>
    <x v="11"/>
    <s v="Y"/>
    <s v="Overhead"/>
    <s v="Primary"/>
    <s v="Conductor - Primary"/>
    <s v="Conductor"/>
    <s v="Circuit ID: 01447-1106"/>
    <s v=" "/>
    <x v="0"/>
    <s v="37.5574383"/>
    <s v="-122.0572317"/>
    <s v="Alameda"/>
    <x v="281"/>
    <n v="12000"/>
    <m/>
    <s v="Employee"/>
    <s v="Urban"/>
    <m/>
    <m/>
    <m/>
    <m/>
    <s v="N"/>
    <s v="N"/>
    <m/>
    <m/>
    <s v="2021-04-13"/>
    <m/>
    <m/>
    <m/>
    <m/>
    <m/>
    <m/>
    <m/>
    <m/>
    <m/>
    <m/>
    <m/>
    <m/>
    <m/>
    <m/>
    <m/>
    <m/>
    <m/>
    <m/>
    <m/>
    <s v=" "/>
    <s v="MISSION"/>
    <s v="FREMONT 06"/>
    <s v="14:52"/>
    <s v="04/11/2021"/>
    <s v="1313066"/>
    <s v="T005262313"/>
    <n v="31153"/>
    <s v="BULMER ST"/>
    <x v="152"/>
    <n v="37.557070000000003"/>
    <n v="-122.05839"/>
    <s v="M1TM5WH"/>
    <s v="WILSON, MARK"/>
    <n v="1447"/>
    <s v="20210411 16:34"/>
    <n v="9002"/>
    <n v="1"/>
    <s v="Balloon in b phase at 31153 Bulmer st, top of pole burnt , balloon burnt three spots in houses roof at 31153 bulmer, m5wh put water on all spots and put pole top out"/>
    <s v="Y"/>
    <n v="2"/>
    <s v="\\fxshare-nas05\quotashare-fs01\ESA\5 - Ignition Tracking\Fire_Tab_Attachment_Files"/>
    <s v="37.5574383,-122.0572317,4.400000,3D"/>
    <m/>
    <m/>
    <m/>
    <s v="Alameda County Fire Dept"/>
    <m/>
    <s v="N"/>
    <s v="Y"/>
    <m/>
    <s v="Clear"/>
    <m/>
    <s v="Structures"/>
    <s v="three stops on roof cause by hot melting of mylar ballon"/>
    <s v="Calm"/>
    <m/>
    <s v="3rd Party"/>
    <m/>
    <s v="&lt; 1 meter"/>
    <m/>
    <s v="Employee"/>
    <s v="m5wh"/>
    <s v="Overhead"/>
    <m/>
    <x v="0"/>
    <m/>
    <s v="Other (Comments)"/>
    <s v="pics m5wh"/>
    <s v="CUSTOMER EQUIPMENT"/>
    <s v="CONDUCTOR, OVERHEAD"/>
    <s v="N"/>
    <s v=" "/>
    <s v="Unplanned"/>
    <s v="Mission"/>
    <s v="Fremont"/>
    <s v="014471106, DUMBARTON-1106"/>
    <s v="21-0047285"/>
    <s v="Unplanned"/>
    <s v="Clear;32-90 F"/>
    <s v="5222"/>
    <s v="322299"/>
    <s v="YES"/>
    <s v="Line to Line"/>
    <s v="Sustained"/>
    <s v="No"/>
    <s v="1106/2"/>
    <s v="OH"/>
    <s v="Circuit Breaker"/>
    <s v="1313066"/>
    <s v="Conductor, Overhead, Normal"/>
    <s v="PH"/>
    <s v=" "/>
    <s v=" "/>
    <s v="DUMBARTON SUB"/>
    <s v="31170 BULMER ST"/>
    <s v="SW 3952 CLOSE|COIS TWD T5469 OPEN"/>
    <s v=" "/>
    <s v=" "/>
    <s v="No"/>
    <s v="3rd Party, Metallic Balloon"/>
    <s v=" "/>
    <s v="No"/>
    <s v="1"/>
    <s v="999"/>
    <s v="SISD"/>
    <s v="Distribution Circuit"/>
    <s v="SISD"/>
    <s v="04/11/21 14:47"/>
    <s v=" "/>
    <s v="04/11/21 16:26"/>
    <s v=" "/>
    <s v="No"/>
    <s v="1619258"/>
    <s v="21-0047285"/>
    <s v="1106/2"/>
    <s v="014471106"/>
    <s v="04/11/21 14:47"/>
    <m/>
    <m/>
  </r>
  <r>
    <x v="338"/>
    <s v="AGFC"/>
    <s v="3 - QC Complete"/>
    <d v="2021-04-12T00:00:00"/>
    <d v="2021-04-12T00:00:00"/>
    <x v="305"/>
    <s v="\\fxshare-nas05\quotashare-fs01\ESA\5 - Ignition Tracking\2021_Ignition_QC_Folders\20210411_nan_nan_nan_1011266835"/>
    <s v=" "/>
    <m/>
    <m/>
    <m/>
    <m/>
    <m/>
    <x v="0"/>
    <m/>
    <m/>
    <m/>
    <m/>
    <m/>
    <m/>
    <m/>
    <m/>
    <m/>
    <m/>
    <m/>
    <m/>
    <m/>
    <m/>
    <m/>
    <m/>
    <m/>
    <s v=" "/>
    <x v="51"/>
    <s v="05:51"/>
    <m/>
    <m/>
    <s v="FAS"/>
    <s v="N"/>
    <s v="Y"/>
    <m/>
    <m/>
    <m/>
    <n v="1011266835"/>
    <m/>
    <m/>
    <m/>
    <m/>
    <s v=" "/>
    <x v="0"/>
    <x v="2"/>
    <s v="N"/>
    <s v="N"/>
    <s v="Duplicate of index #357. Structure fire, not attributable to PG&amp;E. Service disconnected at pole by responding troubleman."/>
    <s v="Not PG&amp;E"/>
    <s v="Building"/>
    <m/>
    <m/>
    <s v="Structure-only"/>
    <m/>
    <m/>
    <m/>
    <m/>
    <x v="4"/>
    <x v="1"/>
    <x v="1"/>
    <m/>
    <s v="Overhead"/>
    <m/>
    <m/>
    <m/>
    <m/>
    <s v=" "/>
    <x v="0"/>
    <s v="39.2007367"/>
    <s v="-121.0622333"/>
    <s v="Nevada"/>
    <x v="282"/>
    <n v="12000"/>
    <m/>
    <s v="Grass Valley FD"/>
    <s v="Urban"/>
    <m/>
    <m/>
    <n v="330"/>
    <m/>
    <s v="N"/>
    <s v="N"/>
    <m/>
    <m/>
    <s v="2021-04-13"/>
    <m/>
    <m/>
    <m/>
    <m/>
    <m/>
    <m/>
    <m/>
    <m/>
    <m/>
    <m/>
    <m/>
    <m/>
    <m/>
    <m/>
    <m/>
    <m/>
    <m/>
    <m/>
    <m/>
    <s v=" "/>
    <s v="SIERRA"/>
    <s v="GRASS VALLEY 03"/>
    <s v="05:51"/>
    <s v="04/11/2021"/>
    <m/>
    <n v="1011266835"/>
    <n v="11195"/>
    <s v="ALPINE LN"/>
    <x v="153"/>
    <n v="39.215757000000004"/>
    <n v="-121.08237"/>
    <s v="T2TMKC0"/>
    <s v="CROOKS, MICHAEL"/>
    <n v="152481110"/>
    <s v="20210411 06:43"/>
    <n v="2640"/>
    <n v="1"/>
    <s v="STRUCTURE FIRE"/>
    <s v="Y"/>
    <m/>
    <m/>
    <s v="39.2007367,-121.0622333,734.600000,3D"/>
    <m/>
    <m/>
    <m/>
    <s v="GV FIRE"/>
    <m/>
    <s v="N"/>
    <s v="Y"/>
    <s v="Y"/>
    <s v="Clear"/>
    <m/>
    <s v="Structures"/>
    <m/>
    <s v="Calm"/>
    <m/>
    <s v="3rd Party"/>
    <m/>
    <s v="Structure Only"/>
    <m/>
    <s v="Fire Dept"/>
    <m/>
    <s v="Overhead"/>
    <m/>
    <x v="0"/>
    <m/>
    <m/>
    <m/>
    <m/>
    <m/>
    <m/>
    <s v=" "/>
    <m/>
    <m/>
    <m/>
    <m/>
    <m/>
    <m/>
    <m/>
    <m/>
    <m/>
    <m/>
    <m/>
    <m/>
    <m/>
    <m/>
    <m/>
    <m/>
    <m/>
    <m/>
    <m/>
    <m/>
    <m/>
    <m/>
    <m/>
    <m/>
    <m/>
    <m/>
    <m/>
    <m/>
    <m/>
    <m/>
    <m/>
    <m/>
    <m/>
    <m/>
    <m/>
    <m/>
    <m/>
    <m/>
    <m/>
    <m/>
    <m/>
    <m/>
    <m/>
    <m/>
    <m/>
    <m/>
    <m/>
  </r>
  <r>
    <x v="339"/>
    <s v="AGFC"/>
    <s v="3 - QC Complete"/>
    <d v="2021-04-12T00:00:00"/>
    <d v="2021-04-12T00:00:00"/>
    <x v="306"/>
    <s v="\\fxshare-nas05\quotashare-fs01\ESA\5 - Ignition Tracking\2021_Ignition_QC_Folders\20210411_1312934_nan_nan_T005262154"/>
    <s v=" "/>
    <m/>
    <m/>
    <m/>
    <m/>
    <m/>
    <x v="0"/>
    <m/>
    <m/>
    <m/>
    <m/>
    <m/>
    <m/>
    <m/>
    <m/>
    <m/>
    <m/>
    <m/>
    <m/>
    <m/>
    <m/>
    <m/>
    <m/>
    <m/>
    <s v=" "/>
    <x v="51"/>
    <s v="04:19"/>
    <d v="2021-04-11T00:00:00"/>
    <s v="04:19"/>
    <s v="FAS"/>
    <s v="N"/>
    <s v="N"/>
    <s v="1312934"/>
    <m/>
    <m/>
    <s v="T005262154"/>
    <m/>
    <m/>
    <m/>
    <m/>
    <s v=" "/>
    <x v="0"/>
    <x v="2"/>
    <s v="N"/>
    <s v="N"/>
    <s v="Structure fire, not attributable to PG&amp;E. Service disconnected at pole by responding troubleman."/>
    <s v="Not PG&amp;E"/>
    <s v="Building"/>
    <m/>
    <m/>
    <s v="&lt;0.25"/>
    <m/>
    <m/>
    <m/>
    <m/>
    <x v="3"/>
    <x v="1"/>
    <x v="1"/>
    <m/>
    <s v="Overhead"/>
    <m/>
    <m/>
    <m/>
    <m/>
    <s v=" "/>
    <x v="1"/>
    <s v="39.2158283"/>
    <s v="-121.0821900"/>
    <s v="Nevada"/>
    <x v="283"/>
    <n v="12000"/>
    <m/>
    <s v="Grass Valley FD"/>
    <s v="Urban"/>
    <m/>
    <m/>
    <n v="330"/>
    <m/>
    <s v="N"/>
    <s v="N"/>
    <m/>
    <m/>
    <s v="2021-04-13"/>
    <m/>
    <m/>
    <m/>
    <m/>
    <m/>
    <m/>
    <m/>
    <m/>
    <m/>
    <m/>
    <m/>
    <m/>
    <m/>
    <m/>
    <m/>
    <m/>
    <m/>
    <m/>
    <m/>
    <s v=" "/>
    <s v="SIERRA"/>
    <s v="GRASS VALLEY 03"/>
    <s v="04:19"/>
    <s v="04/11/2021"/>
    <s v="1312934"/>
    <s v="T005262154"/>
    <n v="11179"/>
    <s v="ALPINE LN"/>
    <x v="153"/>
    <n v="39.215769999999999"/>
    <n v="-121.08089"/>
    <s v="T2TMKC0"/>
    <s v="CROOKS, MICHAEL"/>
    <n v="152481110"/>
    <s v="20210411 04:47"/>
    <n v="9002"/>
    <m/>
    <s v="SERVICEC REMOVED FROM RESIDENCE AT POLE"/>
    <s v="Y"/>
    <m/>
    <m/>
    <s v="39.2158283,-121.0821900,771.000000,3D"/>
    <m/>
    <m/>
    <m/>
    <s v="    GV CITY FIRE"/>
    <m/>
    <s v="N"/>
    <s v="Y"/>
    <m/>
    <s v="Clear"/>
    <m/>
    <s v="Structures"/>
    <m/>
    <s v="Calm"/>
    <m/>
    <s v="3rd Party"/>
    <m/>
    <s v="Structure Only"/>
    <m/>
    <s v="Fire Dept"/>
    <m/>
    <s v="Overhead"/>
    <m/>
    <x v="0"/>
    <m/>
    <m/>
    <m/>
    <s v="PATROL-NOT CONDUCTED"/>
    <m/>
    <s v="N"/>
    <s v=" "/>
    <m/>
    <m/>
    <m/>
    <m/>
    <m/>
    <m/>
    <m/>
    <m/>
    <m/>
    <m/>
    <m/>
    <m/>
    <m/>
    <m/>
    <m/>
    <m/>
    <m/>
    <m/>
    <m/>
    <m/>
    <m/>
    <m/>
    <m/>
    <m/>
    <m/>
    <m/>
    <m/>
    <m/>
    <m/>
    <m/>
    <m/>
    <m/>
    <m/>
    <m/>
    <m/>
    <m/>
    <m/>
    <m/>
    <m/>
    <m/>
    <m/>
    <m/>
    <m/>
    <m/>
    <m/>
    <m/>
    <m/>
  </r>
  <r>
    <x v="340"/>
    <s v="AGFC"/>
    <s v="3 - QC Complete"/>
    <d v="2021-04-12T00:00:00"/>
    <d v="2021-04-12T00:00:00"/>
    <x v="307"/>
    <s v="\\fxshare-nas05\quotashare-fs01\ESA\5 - Ignition Tracking\2021_Ignition_QC_Folders\20210411_nan_nan_nan_9483760091"/>
    <s v=" "/>
    <m/>
    <m/>
    <m/>
    <m/>
    <m/>
    <x v="0"/>
    <m/>
    <m/>
    <m/>
    <m/>
    <m/>
    <m/>
    <m/>
    <m/>
    <m/>
    <m/>
    <m/>
    <m/>
    <m/>
    <m/>
    <m/>
    <m/>
    <m/>
    <s v=" "/>
    <x v="51"/>
    <s v="01:50"/>
    <m/>
    <m/>
    <s v="FAS"/>
    <s v="N"/>
    <s v="Y"/>
    <m/>
    <m/>
    <m/>
    <n v="9483760091"/>
    <m/>
    <m/>
    <m/>
    <m/>
    <s v=" "/>
    <x v="0"/>
    <x v="2"/>
    <s v="N"/>
    <s v="N"/>
    <s v="Duplicate of index #355. Structure fire, not attributable to PG&amp;E."/>
    <s v="Not PG&amp;E"/>
    <s v="Building"/>
    <m/>
    <m/>
    <s v="&lt;3 meters of linear travel"/>
    <m/>
    <m/>
    <m/>
    <m/>
    <x v="4"/>
    <x v="1"/>
    <x v="1"/>
    <m/>
    <s v="Underbuild"/>
    <m/>
    <m/>
    <m/>
    <m/>
    <s v=" "/>
    <x v="1"/>
    <n v="37.970629000000002"/>
    <n v="-120.42403299999999"/>
    <s v="Tuolumne"/>
    <x v="194"/>
    <n v="17000"/>
    <m/>
    <s v="Cal Fire"/>
    <s v="Hardwood Woodland"/>
    <m/>
    <m/>
    <n v="320"/>
    <m/>
    <s v="N"/>
    <s v="N"/>
    <m/>
    <m/>
    <s v="2021-04-13"/>
    <m/>
    <m/>
    <m/>
    <m/>
    <m/>
    <m/>
    <m/>
    <m/>
    <m/>
    <m/>
    <m/>
    <m/>
    <m/>
    <m/>
    <m/>
    <m/>
    <m/>
    <m/>
    <m/>
    <s v=" "/>
    <s v="YOSEMITE"/>
    <s v="SONORA 02"/>
    <s v="01:50"/>
    <s v="04/11/2021"/>
    <m/>
    <n v="9483760091"/>
    <n v="10155"/>
    <s v="PEPPERMINT CIR SPC 59"/>
    <x v="123"/>
    <n v="37.971392999999999"/>
    <n v="-120.424786"/>
    <s v="Y9TMRSV"/>
    <s v="SIUDZINSKI, MARK"/>
    <n v="163781705"/>
    <s v="20210411 05:34"/>
    <n v="2640"/>
    <n v="1"/>
    <s v="disconnected service due to structure fire disco in splice box located in front left side of lot heading twds neighbors house. cust will need county inspect and permit prior to reconnect."/>
    <s v="Y"/>
    <m/>
    <m/>
    <m/>
    <n v="37.970629000000002"/>
    <n v="-120.42403299999999"/>
    <s v="CAL FIRE INCIDENT #  CATCU 004578"/>
    <s v="CAL FIRE"/>
    <m/>
    <s v="N"/>
    <s v="Y"/>
    <s v="N"/>
    <s v="Clear"/>
    <m/>
    <s v="Structures"/>
    <m/>
    <s v="Calm"/>
    <m/>
    <s v="Unknown"/>
    <m/>
    <s v="Structure Only"/>
    <m/>
    <s v="Cal Fire"/>
    <m/>
    <s v="Underbuild"/>
    <m/>
    <x v="0"/>
    <m/>
    <m/>
    <m/>
    <m/>
    <m/>
    <m/>
    <s v=" "/>
    <m/>
    <m/>
    <m/>
    <m/>
    <m/>
    <m/>
    <m/>
    <m/>
    <m/>
    <m/>
    <m/>
    <m/>
    <m/>
    <m/>
    <m/>
    <m/>
    <m/>
    <m/>
    <m/>
    <m/>
    <m/>
    <m/>
    <m/>
    <m/>
    <m/>
    <m/>
    <m/>
    <m/>
    <m/>
    <m/>
    <m/>
    <m/>
    <m/>
    <m/>
    <m/>
    <m/>
    <m/>
    <m/>
    <m/>
    <m/>
    <m/>
    <m/>
    <m/>
    <m/>
    <m/>
    <m/>
    <m/>
  </r>
  <r>
    <x v="341"/>
    <s v="AGFC"/>
    <s v="3 - QC Complete"/>
    <d v="2021-04-12T00:00:00"/>
    <d v="2021-04-12T00:00:00"/>
    <x v="250"/>
    <s v="\\fxshare-nas05\quotashare-fs01\ESA\5 - Ignition Tracking\2021_Ignition_QC_Folders\20210411_nan_nan_nan_9483070996"/>
    <s v=" "/>
    <m/>
    <m/>
    <m/>
    <m/>
    <m/>
    <x v="0"/>
    <m/>
    <m/>
    <m/>
    <m/>
    <m/>
    <m/>
    <m/>
    <m/>
    <m/>
    <m/>
    <m/>
    <m/>
    <m/>
    <m/>
    <m/>
    <m/>
    <m/>
    <s v=" "/>
    <x v="51"/>
    <s v="00:13"/>
    <m/>
    <m/>
    <s v="FAS"/>
    <s v="N"/>
    <s v="N"/>
    <m/>
    <m/>
    <m/>
    <n v="9483070996"/>
    <m/>
    <m/>
    <m/>
    <m/>
    <s v=" "/>
    <x v="0"/>
    <x v="2"/>
    <s v="N"/>
    <s v="N"/>
    <s v="Structure fire, not attributable to PG&amp;E."/>
    <s v="Not PG&amp;E"/>
    <s v="Building"/>
    <m/>
    <m/>
    <s v="Structure-only"/>
    <m/>
    <m/>
    <m/>
    <m/>
    <x v="3"/>
    <x v="1"/>
    <x v="1"/>
    <m/>
    <s v="Underbuild"/>
    <m/>
    <m/>
    <m/>
    <m/>
    <s v=" "/>
    <x v="1"/>
    <s v="37.9688567"/>
    <s v="-120.4244617"/>
    <s v="Tuolumne"/>
    <x v="194"/>
    <n v="17000"/>
    <m/>
    <s v="Cal Fire"/>
    <s v="Hardwood Woodland"/>
    <m/>
    <m/>
    <n v="320"/>
    <m/>
    <s v="N"/>
    <s v="N"/>
    <m/>
    <m/>
    <s v="2021-04-13"/>
    <m/>
    <m/>
    <m/>
    <m/>
    <m/>
    <m/>
    <m/>
    <m/>
    <m/>
    <m/>
    <m/>
    <m/>
    <m/>
    <m/>
    <m/>
    <m/>
    <m/>
    <m/>
    <m/>
    <s v=" "/>
    <s v="YOSEMITE"/>
    <s v="SONORA 02"/>
    <s v="00:13"/>
    <s v="04/11/2021"/>
    <m/>
    <n v="9483070996"/>
    <n v="10155"/>
    <s v="PEPPERMINT CIR SPC 1"/>
    <x v="123"/>
    <n v="37.972603999999997"/>
    <n v="-120.429086"/>
    <s v="Y9TMRSV"/>
    <s v="SIUDZINSKI, MARK"/>
    <n v="163781705"/>
    <s v="20210411 02:58"/>
    <n v="1101"/>
    <m/>
    <s v="fire in mobil home Space # 59  removed mtr disconected service to space # 59 "/>
    <s v="Y"/>
    <m/>
    <m/>
    <s v="37.9688567,-120.4244617,678.100000,2D"/>
    <m/>
    <m/>
    <s v=" CAL FIRE INCIDENT #  CATCU 004578"/>
    <s v=" CAL FIRE 209 754 0675"/>
    <m/>
    <s v="N"/>
    <s v="Y"/>
    <s v="N"/>
    <s v="Clear"/>
    <m/>
    <s v="Structures"/>
    <m/>
    <s v="Calm"/>
    <m/>
    <s v="Unknown"/>
    <m/>
    <s v="Structure Only"/>
    <m/>
    <s v="Cal Fire"/>
    <m/>
    <s v="Underbuild"/>
    <m/>
    <x v="0"/>
    <m/>
    <m/>
    <m/>
    <m/>
    <m/>
    <m/>
    <s v=" "/>
    <m/>
    <m/>
    <m/>
    <m/>
    <m/>
    <m/>
    <m/>
    <m/>
    <m/>
    <m/>
    <m/>
    <m/>
    <m/>
    <m/>
    <m/>
    <m/>
    <m/>
    <m/>
    <m/>
    <m/>
    <m/>
    <m/>
    <m/>
    <m/>
    <m/>
    <m/>
    <m/>
    <m/>
    <m/>
    <m/>
    <m/>
    <m/>
    <m/>
    <m/>
    <m/>
    <m/>
    <m/>
    <m/>
    <m/>
    <m/>
    <m/>
    <m/>
    <m/>
    <m/>
    <m/>
    <m/>
    <m/>
  </r>
  <r>
    <x v="342"/>
    <s v="S7RM"/>
    <s v="3 - QC Complete"/>
    <d v="2021-05-07T00:00:00"/>
    <d v="2021-05-07T00:00:00"/>
    <x v="308"/>
    <s v="\\fxshare-nas05\quotashare-fs01\ESA\5 - Ignition Tracking\2021_Ignition_QC_Folders\20210410_1312444_21-0047059_nan_T005261646"/>
    <s v=" "/>
    <m/>
    <m/>
    <m/>
    <m/>
    <m/>
    <x v="0"/>
    <m/>
    <m/>
    <m/>
    <m/>
    <m/>
    <m/>
    <m/>
    <m/>
    <m/>
    <m/>
    <s v="Y"/>
    <d v="2021-05-06T00:00:00"/>
    <m/>
    <s v="RSBK"/>
    <s v="(510) 760-8121"/>
    <m/>
    <m/>
    <s v=" "/>
    <x v="52"/>
    <s v="4:55"/>
    <d v="2021-04-10T00:00:00"/>
    <d v="1899-12-30T04:16:00"/>
    <s v="FAS"/>
    <s v="Y"/>
    <s v="N"/>
    <s v="1312444, 1312469"/>
    <s v="21-0047059"/>
    <m/>
    <s v="T005261646, T005261649, T005261661"/>
    <s v="120785596, 120785549"/>
    <m/>
    <m/>
    <m/>
    <s v=" "/>
    <x v="0"/>
    <x v="0"/>
    <s v="N"/>
    <s v="Y"/>
    <s v="On April 10th, 2021 at 04:33 hrs. a PG &amp; E Troubleman was dispatched to the Cayetano 21 KV Distribution Circuit near Morgan Territory Rd. and Manning Rd. in rural Livermore in response to a report of a pole top fire.  This ignition occurred in a tier 3 Extreme HFTD during a foggy condition.  Approximately 5 feet at the top of the pole burned and the fire was extinguished by the San Ramon Valley Fire Department.  Initial analysis indicates that tracking due to contamination was the cause of this ignition.  A CAP (#120922170) was initiated related to this ignition and due to the fact that there had been 3 pole top fires in 10 days on this circuit all 3 resulting in power outages and all with a suspected cause of tracking due to contamination.  A check of other poles in the area on this circuit identified 30 other locations where there are signs of tracking on the Primary wood cross arms.  On 4/10/2021 a PG &amp; E crew cut the top 5 feet of the pole top, installed an 8 foot composite cross arm, 25 KVA TX, cut out bumps from span, remade the secondary riser and installed a bird guard.  "/>
    <s v="PG&amp;E"/>
    <s v="Other"/>
    <s v="D"/>
    <s v="D"/>
    <s v="Structure-only"/>
    <m/>
    <m/>
    <m/>
    <m/>
    <x v="0"/>
    <x v="0"/>
    <x v="0"/>
    <s v="Y"/>
    <s v="Overhead"/>
    <s v="Primary"/>
    <s v="Insulator"/>
    <s v="Pole top, crossarm, cutouts"/>
    <s v="Circuit ID: 014422109, SAP: 110220079"/>
    <s v=" "/>
    <x v="2"/>
    <n v="37.796330786799999"/>
    <n v="-121.7782311437"/>
    <s v="Contra Costa"/>
    <x v="88"/>
    <n v="21000"/>
    <m/>
    <s v="San Ramon Valley  FD"/>
    <s v="Herbaceous"/>
    <m/>
    <m/>
    <n v="530"/>
    <m/>
    <s v="N"/>
    <s v="N"/>
    <m/>
    <m/>
    <s v="2021-05-04"/>
    <m/>
    <m/>
    <m/>
    <m/>
    <m/>
    <m/>
    <m/>
    <m/>
    <m/>
    <m/>
    <m/>
    <m/>
    <m/>
    <m/>
    <m/>
    <m/>
    <m/>
    <m/>
    <m/>
    <s v=" "/>
    <s v="MISSION"/>
    <s v="LIVRMORE"/>
    <s v="4:55"/>
    <s v="4/10/2021 0:00"/>
    <s v="1312444"/>
    <s v="T005261646"/>
    <n v="10961"/>
    <s v="MORGAN TERRITORY RD"/>
    <x v="5"/>
    <n v="37.752650000000003"/>
    <n v="-121.77911"/>
    <s v="M3TRSBK"/>
    <m/>
    <n v="14422109"/>
    <s v="4/10/2021 8:25"/>
    <n v="9002"/>
    <m/>
    <s v="AXS-OK XSTR-MANNING PWR-I POLE FIRE"/>
    <s v="N"/>
    <m/>
    <m/>
    <m/>
    <m/>
    <m/>
    <m/>
    <m/>
    <n v="110220079"/>
    <m/>
    <m/>
    <s v="Y"/>
    <m/>
    <m/>
    <m/>
    <m/>
    <m/>
    <m/>
    <m/>
    <s v="pole burnt needs to be replaced also tx and down guy"/>
    <m/>
    <m/>
    <m/>
    <m/>
    <s v="Overhead"/>
    <m/>
    <x v="2"/>
    <m/>
    <m/>
    <m/>
    <s v="PATROL-FOUND NOTHING"/>
    <m/>
    <m/>
    <s v=" "/>
    <s v="Unplanned"/>
    <s v="Mission"/>
    <s v="Livermore"/>
    <s v="014422109, CAYETANO-2109"/>
    <s v="21-0047059"/>
    <s v="Unplanned"/>
    <s v="Clear;32-90 F"/>
    <s v="182"/>
    <s v="38558"/>
    <s v="NO"/>
    <s v="Line to Ground"/>
    <s v="Sustained"/>
    <s v="No"/>
    <s v="13345"/>
    <s v="OH"/>
    <s v="Fuse"/>
    <s v="1312444"/>
    <s v="Transformer (OH), Failed/Faulted"/>
    <s v=" "/>
    <s v=" "/>
    <s v=" "/>
    <s v="5459 N LIVERMORE RD"/>
    <s v="10691 MORGAN TERRITORY"/>
    <s v="COIS TWD EOL OPEN|SU so-nd19886 OPEN"/>
    <s v=" "/>
    <s v=" "/>
    <s v="No"/>
    <s v="Equipment Failure/Involved, Fire, pole"/>
    <s v=" "/>
    <s v="No"/>
    <s v=" "/>
    <m/>
    <m/>
    <m/>
    <m/>
    <m/>
    <m/>
    <m/>
    <m/>
    <m/>
    <m/>
    <m/>
    <m/>
    <m/>
    <m/>
    <m/>
    <m/>
  </r>
  <r>
    <x v="343"/>
    <s v="KRJ7"/>
    <s v="3 - QC Complete"/>
    <d v="2021-04-13T00:00:00"/>
    <d v="2021-04-13T00:00:00"/>
    <x v="309"/>
    <s v="\\fxshare-nas05\quotashare-fs01\ESA\5 - Ignition Tracking\2021_Ignition_QC_Folders\20210410_nan_nan_T21-002504_nan"/>
    <s v=" "/>
    <m/>
    <m/>
    <m/>
    <m/>
    <m/>
    <x v="0"/>
    <m/>
    <m/>
    <m/>
    <m/>
    <m/>
    <m/>
    <m/>
    <m/>
    <m/>
    <m/>
    <m/>
    <m/>
    <m/>
    <m/>
    <m/>
    <m/>
    <m/>
    <s v=" "/>
    <x v="52"/>
    <d v="1899-12-30T09:30:00"/>
    <m/>
    <m/>
    <s v="Other"/>
    <s v="Y"/>
    <s v="N"/>
    <m/>
    <m/>
    <s v="T21-002504"/>
    <m/>
    <m/>
    <m/>
    <m/>
    <s v="PG&amp;E_362_IGNITION_20210410_1.png"/>
    <s v=" "/>
    <x v="2"/>
    <x v="0"/>
    <s v="Y"/>
    <s v="Y"/>
    <s v="On April 10, 2021, a PG&amp;E crew was performing insulator work on the Gates - Midway 500kV Transmission circuit in the vicinity of I-5 and 25th Avenue, Kettleman City. Around 0930 hours on April 10, 2021, while the PG&amp;E crew was removing the master grounds, significant arcing occurred resulting in a fire at the base of the tower. Initial analysis indicates induction caused the ignition. The portion of the Gates-Midway 500kV being worked on was located between energized conductors, Los Banos-Midway 500kV, Gates-Arco 230kV, and Gates-Midway 230kV. It is suspected that the clamp portion of the ground melted due to the excessive arcing causing it to melt and drop onto the ground below the tower. The ensuing fire was approximately 0.25 acre in size and the fire was suppressed by PG&amp;E Crew with the water trucks and trailers onsite. There were no damages to PG&amp;E equipment warranting repair. A CAP was submitted for ATS for evaluation of the grounding clamp."/>
    <s v="PG&amp;E"/>
    <s v="Vegetation"/>
    <s v="T"/>
    <s v="T"/>
    <s v="Structure-only"/>
    <s v="1/4 acre"/>
    <m/>
    <m/>
    <m/>
    <x v="0"/>
    <x v="4"/>
    <x v="7"/>
    <s v="N"/>
    <s v="Overhead"/>
    <s v="Transmission"/>
    <s v="Other"/>
    <s v="N/A"/>
    <s v="Tower: 017/072, Gates-Midway 500kv"/>
    <s v=" "/>
    <x v="0"/>
    <n v="35.956588000000004"/>
    <n v="-119.920979"/>
    <s v="Kings"/>
    <x v="284"/>
    <n v="500000"/>
    <m/>
    <s v="PG&amp;E Crew"/>
    <s v="Agriculture"/>
    <m/>
    <m/>
    <m/>
    <m/>
    <s v="N"/>
    <s v="N"/>
    <m/>
    <m/>
    <s v="2021-04-13"/>
    <m/>
    <m/>
    <m/>
    <m/>
    <m/>
    <m/>
    <m/>
    <m/>
    <m/>
    <m/>
    <m/>
    <m/>
    <m/>
    <m/>
    <m/>
    <m/>
    <m/>
    <m/>
    <m/>
    <s v=" "/>
    <s v="FRESNO"/>
    <s v="FRESNO"/>
    <m/>
    <m/>
    <m/>
    <m/>
    <m/>
    <m/>
    <x v="5"/>
    <m/>
    <m/>
    <m/>
    <m/>
    <m/>
    <m/>
    <m/>
    <m/>
    <m/>
    <m/>
    <m/>
    <m/>
    <m/>
    <m/>
    <m/>
    <m/>
    <m/>
    <m/>
    <m/>
    <m/>
    <m/>
    <m/>
    <m/>
    <m/>
    <m/>
    <m/>
    <m/>
    <m/>
    <m/>
    <m/>
    <m/>
    <m/>
    <m/>
    <m/>
    <m/>
    <x v="2"/>
    <m/>
    <m/>
    <m/>
    <m/>
    <m/>
    <m/>
    <s v=" "/>
    <m/>
    <m/>
    <m/>
    <m/>
    <m/>
    <m/>
    <m/>
    <m/>
    <m/>
    <m/>
    <m/>
    <m/>
    <m/>
    <m/>
    <m/>
    <m/>
    <m/>
    <m/>
    <m/>
    <m/>
    <m/>
    <m/>
    <m/>
    <m/>
    <m/>
    <m/>
    <m/>
    <m/>
    <m/>
    <m/>
    <m/>
    <m/>
    <m/>
    <m/>
    <m/>
    <m/>
    <m/>
    <m/>
    <m/>
    <m/>
    <m/>
    <m/>
    <m/>
    <m/>
    <m/>
    <m/>
    <m/>
  </r>
  <r>
    <x v="344"/>
    <s v="AGFC"/>
    <s v="3 - QC Complete"/>
    <d v="2021-04-12T00:00:00"/>
    <d v="2021-04-12T00:00:00"/>
    <x v="310"/>
    <s v="\\fxshare-nas05\quotashare-fs01\ESA\5 - Ignition Tracking\2021_Ignition_QC_Folders\20210410_1312892_nan_nan_T005262118"/>
    <s v=" "/>
    <m/>
    <m/>
    <m/>
    <m/>
    <m/>
    <x v="0"/>
    <m/>
    <m/>
    <m/>
    <m/>
    <m/>
    <m/>
    <m/>
    <m/>
    <m/>
    <m/>
    <m/>
    <m/>
    <m/>
    <m/>
    <m/>
    <m/>
    <m/>
    <s v=" "/>
    <x v="52"/>
    <s v="23:47"/>
    <d v="2021-04-10T00:00:00"/>
    <s v="23:47"/>
    <s v="FAS"/>
    <s v="N"/>
    <s v="N"/>
    <s v="1312892"/>
    <m/>
    <m/>
    <s v="T005262118"/>
    <m/>
    <m/>
    <m/>
    <m/>
    <s v=" "/>
    <x v="0"/>
    <x v="2"/>
    <s v="N"/>
    <s v="N"/>
    <s v="Third party car accident resulted in a PG&amp;E pole to catch fire. EC notification was created for the pole to be replaced. Ignition was not attributable to PG&amp;E."/>
    <s v="Not PG&amp;E"/>
    <s v="Other"/>
    <m/>
    <m/>
    <s v="Structure-only"/>
    <m/>
    <m/>
    <m/>
    <m/>
    <x v="3"/>
    <x v="1"/>
    <x v="1"/>
    <m/>
    <s v="Overhead"/>
    <m/>
    <m/>
    <m/>
    <m/>
    <s v=" "/>
    <x v="0"/>
    <n v="38.335389999999997"/>
    <n v="-122.89556"/>
    <s v="Sonoma"/>
    <x v="285"/>
    <n v="12000"/>
    <m/>
    <s v="CHP"/>
    <s v="Herbaceous"/>
    <m/>
    <m/>
    <m/>
    <m/>
    <s v="N"/>
    <s v="N"/>
    <m/>
    <m/>
    <s v="2021-04-13"/>
    <m/>
    <m/>
    <m/>
    <m/>
    <m/>
    <m/>
    <m/>
    <m/>
    <m/>
    <m/>
    <m/>
    <m/>
    <m/>
    <m/>
    <m/>
    <m/>
    <m/>
    <m/>
    <m/>
    <s v=" "/>
    <s v="NORTH COAST"/>
    <s v="SANTA ROSA 01"/>
    <s v="23:47"/>
    <s v="04/10/2021"/>
    <s v="1312892"/>
    <s v="T005262118"/>
    <n v="13700"/>
    <s v="HIGHWAY 1"/>
    <x v="154"/>
    <n v="38.335389999999997"/>
    <n v="-122.89556"/>
    <s v="W9TAXJD"/>
    <s v="JENSEN, ANTHONY"/>
    <n v="42271105"/>
    <s v="20210411 01:32"/>
    <n v="9110"/>
    <m/>
    <s v="MAJOR CAR ACCIDENT-CARS DID NOT STRIKE POLE-CAR FIRE DAMAGED POLE-POLE OK NON EMERGENCY REPLACEMENT NEEDED-TURED IN 6 MONTH B TAG FOR POLE REPLACEMENT-ACCIDENT DID NOT CAUSE OUTAGE-CHECKED ALL ADJACENT POLES OK-PWR OK"/>
    <s v="Y"/>
    <m/>
    <m/>
    <m/>
    <n v="38.335389999999997"/>
    <n v="-122.89556"/>
    <m/>
    <s v="CHP"/>
    <m/>
    <s v="N"/>
    <s v="Y"/>
    <m/>
    <s v="Clear"/>
    <m/>
    <s v="Vehicle"/>
    <s v="VEHICLE FIRE DAMAGED POLE"/>
    <s v="Calm"/>
    <m/>
    <s v="Vehicle Accident"/>
    <m/>
    <s v="Structure Only"/>
    <m/>
    <s v="Fire Dept"/>
    <m/>
    <s v="Overhead"/>
    <m/>
    <x v="0"/>
    <m/>
    <m/>
    <m/>
    <s v="VEHICLE"/>
    <s v="POLE-WOOD"/>
    <s v="N"/>
    <s v=" "/>
    <m/>
    <m/>
    <m/>
    <m/>
    <m/>
    <m/>
    <m/>
    <m/>
    <m/>
    <m/>
    <m/>
    <m/>
    <m/>
    <m/>
    <m/>
    <m/>
    <m/>
    <m/>
    <m/>
    <m/>
    <m/>
    <m/>
    <m/>
    <m/>
    <m/>
    <m/>
    <m/>
    <m/>
    <m/>
    <m/>
    <m/>
    <m/>
    <m/>
    <m/>
    <m/>
    <m/>
    <m/>
    <m/>
    <m/>
    <m/>
    <m/>
    <m/>
    <m/>
    <m/>
    <m/>
    <m/>
    <m/>
  </r>
  <r>
    <x v="345"/>
    <s v="AGFC"/>
    <s v="3 - QC Complete"/>
    <d v="2021-04-12T00:00:00"/>
    <d v="2021-04-12T00:00:00"/>
    <x v="311"/>
    <s v="\\fxshare-nas05\quotashare-fs01\ESA\5 - Ignition Tracking\2021_Ignition_QC_Folders\20210410_nan_nan_nan_T005261997"/>
    <s v=" "/>
    <m/>
    <m/>
    <m/>
    <m/>
    <m/>
    <x v="0"/>
    <m/>
    <m/>
    <m/>
    <m/>
    <m/>
    <m/>
    <m/>
    <m/>
    <m/>
    <m/>
    <m/>
    <m/>
    <m/>
    <m/>
    <m/>
    <m/>
    <m/>
    <s v=" "/>
    <x v="52"/>
    <s v="16:16"/>
    <m/>
    <m/>
    <s v="FAS"/>
    <s v="N"/>
    <s v="N"/>
    <m/>
    <m/>
    <m/>
    <s v="T005261997"/>
    <m/>
    <m/>
    <m/>
    <m/>
    <s v=" "/>
    <x v="0"/>
    <x v="2"/>
    <s v="N"/>
    <s v="N"/>
    <s v="Farmer was burning field, which resulted in a pole fire and slight damage to overhead switch. All PG&amp;E assets deemed okay by troubleman and the cause of the ignition was third party, not PG&amp;E assets."/>
    <s v="Not PG&amp;E"/>
    <s v="Vegetation"/>
    <m/>
    <m/>
    <s v="&lt;0.25"/>
    <m/>
    <m/>
    <m/>
    <m/>
    <x v="3"/>
    <x v="1"/>
    <x v="1"/>
    <m/>
    <s v="Overbuild"/>
    <m/>
    <m/>
    <m/>
    <m/>
    <s v=" "/>
    <x v="0"/>
    <s v="39.2192883"/>
    <s v="-122.1531517"/>
    <s v="Colusa"/>
    <x v="286"/>
    <n v="12000"/>
    <m/>
    <s v="Colusa FD"/>
    <s v="Agriculture"/>
    <m/>
    <m/>
    <m/>
    <m/>
    <s v="N"/>
    <s v="N"/>
    <m/>
    <m/>
    <s v="2021-04-13"/>
    <m/>
    <m/>
    <m/>
    <m/>
    <m/>
    <m/>
    <m/>
    <m/>
    <m/>
    <m/>
    <m/>
    <m/>
    <m/>
    <m/>
    <m/>
    <m/>
    <m/>
    <m/>
    <m/>
    <s v=" "/>
    <s v="SACRAMENTO"/>
    <s v="COLUSA"/>
    <s v="16:16"/>
    <s v="04/10/2021"/>
    <m/>
    <s v="T005261997"/>
    <s v="UNKNOWN"/>
    <s v="2 MILE RD NORTH OF LUR"/>
    <x v="155"/>
    <m/>
    <m/>
    <s v="S2TTLSP"/>
    <s v="STOCKING, THOM"/>
    <m/>
    <s v="20210410 17:19"/>
    <n v="9002"/>
    <m/>
    <s v="found switch underbuild pole burned up past switch handle.  pole is ok and sound. fd put out ground fire"/>
    <s v="Y"/>
    <m/>
    <m/>
    <s v="39.2192883,-122.1531517,17.300000,3D"/>
    <m/>
    <m/>
    <m/>
    <s v="unknown"/>
    <m/>
    <s v="N"/>
    <s v="Y"/>
    <m/>
    <s v="Clear"/>
    <m/>
    <s v="Private Land"/>
    <m/>
    <s v="Calm"/>
    <m/>
    <s v="3rd Party"/>
    <m/>
    <s v="3 meters - 0.25 Acres"/>
    <m/>
    <s v="Fire Dept"/>
    <s v="colusa fd  no one onsite upon arrival fire out"/>
    <s v="Overbuild"/>
    <m/>
    <x v="0"/>
    <m/>
    <m/>
    <m/>
    <s v="OTHER"/>
    <s v="POLE-WOOD"/>
    <s v="N"/>
    <s v=" "/>
    <m/>
    <m/>
    <m/>
    <m/>
    <m/>
    <m/>
    <m/>
    <m/>
    <m/>
    <m/>
    <m/>
    <m/>
    <m/>
    <m/>
    <m/>
    <m/>
    <m/>
    <m/>
    <m/>
    <m/>
    <m/>
    <m/>
    <m/>
    <m/>
    <m/>
    <m/>
    <m/>
    <m/>
    <m/>
    <m/>
    <m/>
    <m/>
    <m/>
    <m/>
    <m/>
    <m/>
    <m/>
    <m/>
    <m/>
    <m/>
    <m/>
    <m/>
    <m/>
    <m/>
    <m/>
    <m/>
    <m/>
  </r>
  <r>
    <x v="346"/>
    <s v="AGFC"/>
    <s v="3 - QC Complete"/>
    <d v="2021-04-12T00:00:00"/>
    <d v="2021-04-12T00:00:00"/>
    <x v="250"/>
    <s v="\\fxshare-nas05\quotashare-fs01\ESA\5 - Ignition Tracking\2021_Ignition_QC_Folders\20210410_nan_nan_nan_9624101507"/>
    <s v=" "/>
    <m/>
    <m/>
    <m/>
    <m/>
    <m/>
    <x v="0"/>
    <m/>
    <m/>
    <m/>
    <m/>
    <m/>
    <m/>
    <m/>
    <m/>
    <m/>
    <m/>
    <m/>
    <m/>
    <m/>
    <m/>
    <m/>
    <m/>
    <m/>
    <s v=" "/>
    <x v="52"/>
    <s v="06:03"/>
    <m/>
    <m/>
    <s v="FAS"/>
    <s v="N"/>
    <s v="N"/>
    <m/>
    <m/>
    <m/>
    <n v="9624101507"/>
    <m/>
    <m/>
    <m/>
    <m/>
    <s v=" "/>
    <x v="0"/>
    <x v="2"/>
    <s v="N"/>
    <s v="N"/>
    <s v="Structure fire, not attributable to PG&amp;E."/>
    <s v="Not PG&amp;E"/>
    <s v="Building"/>
    <m/>
    <m/>
    <s v="&lt;0.25"/>
    <s v="fire did not burn house down"/>
    <m/>
    <m/>
    <m/>
    <x v="3"/>
    <x v="1"/>
    <x v="1"/>
    <m/>
    <s v="Overhead"/>
    <m/>
    <m/>
    <m/>
    <m/>
    <s v=" "/>
    <x v="0"/>
    <n v="37.246000000000002"/>
    <n v="-121.0151"/>
    <s v="Merced"/>
    <x v="287"/>
    <n v="12000"/>
    <m/>
    <s v="Gustine FD"/>
    <s v="Herbaceous"/>
    <m/>
    <m/>
    <m/>
    <m/>
    <s v="N"/>
    <s v="N"/>
    <m/>
    <m/>
    <s v="2021-04-13"/>
    <m/>
    <m/>
    <m/>
    <m/>
    <m/>
    <m/>
    <m/>
    <m/>
    <m/>
    <m/>
    <m/>
    <m/>
    <m/>
    <m/>
    <m/>
    <m/>
    <m/>
    <m/>
    <m/>
    <s v=" "/>
    <s v="YOSEMITE"/>
    <s v="NEWMAN"/>
    <s v="06:03"/>
    <s v="04/10/2021"/>
    <m/>
    <n v="9624101507"/>
    <n v="29144"/>
    <s v="SULLIVAN RD"/>
    <x v="119"/>
    <n v="37.245927000000002"/>
    <n v="-121.01575099999999"/>
    <s v="Y1TT1HK"/>
    <s v="HEADINGS, THOMAS"/>
    <n v="163111102"/>
    <s v="20210410 08:16"/>
    <n v="1121"/>
    <m/>
    <s v="FIRE IN BASEMENT OF 29144 SULLIVAN RD, GUSTINE. FIRE DEPARTMENT PUT OUT FIRE AND SECURED UTILITIES. CUSTOMER EQUIPMENT WAS THE CAUSE. NO DISCONNECT NEEDED."/>
    <s v="Y"/>
    <m/>
    <m/>
    <m/>
    <n v="37.246000000000002"/>
    <n v="-121.0151"/>
    <m/>
    <s v="209 966 3621"/>
    <m/>
    <s v="N"/>
    <s v="Y"/>
    <s v="N"/>
    <s v="Clear"/>
    <m/>
    <s v="Private Land"/>
    <m/>
    <s v="Calm"/>
    <m/>
    <s v="3rd Party"/>
    <m/>
    <s v="Other (Comments)"/>
    <s v="fire did not burn house down"/>
    <s v="Fire Dept"/>
    <m/>
    <s v="Overhead"/>
    <m/>
    <x v="0"/>
    <m/>
    <m/>
    <m/>
    <m/>
    <m/>
    <m/>
    <s v=" "/>
    <m/>
    <m/>
    <m/>
    <m/>
    <m/>
    <m/>
    <m/>
    <m/>
    <m/>
    <m/>
    <m/>
    <m/>
    <m/>
    <m/>
    <m/>
    <m/>
    <m/>
    <m/>
    <m/>
    <m/>
    <m/>
    <m/>
    <m/>
    <m/>
    <m/>
    <m/>
    <m/>
    <m/>
    <m/>
    <m/>
    <m/>
    <m/>
    <m/>
    <m/>
    <m/>
    <m/>
    <m/>
    <m/>
    <m/>
    <m/>
    <m/>
    <m/>
    <m/>
    <m/>
    <m/>
    <m/>
    <m/>
  </r>
  <r>
    <x v="347"/>
    <s v="AGFC"/>
    <s v="3 - QC Complete"/>
    <d v="2021-04-12T00:00:00"/>
    <d v="2021-04-12T00:00:00"/>
    <x v="250"/>
    <s v="\\fxshare-nas05\quotashare-fs01\ESA\5 - Ignition Tracking\2021_Ignition_QC_Folders\20210410_nan_nan_nan_2380027257"/>
    <s v=" "/>
    <m/>
    <m/>
    <m/>
    <m/>
    <m/>
    <x v="0"/>
    <m/>
    <m/>
    <m/>
    <m/>
    <m/>
    <m/>
    <m/>
    <m/>
    <m/>
    <m/>
    <m/>
    <m/>
    <m/>
    <m/>
    <m/>
    <m/>
    <m/>
    <s v=" "/>
    <x v="52"/>
    <s v="02:50"/>
    <m/>
    <m/>
    <s v="FAS"/>
    <s v="N"/>
    <s v="N"/>
    <m/>
    <m/>
    <m/>
    <n v="2380027257"/>
    <m/>
    <m/>
    <m/>
    <m/>
    <s v=" "/>
    <x v="0"/>
    <x v="2"/>
    <s v="N"/>
    <s v="N"/>
    <s v="Structure fire, not attributable to PG&amp;E."/>
    <s v="Not PG&amp;E"/>
    <s v="Building"/>
    <m/>
    <m/>
    <s v="Structure-only"/>
    <m/>
    <m/>
    <m/>
    <m/>
    <x v="3"/>
    <x v="1"/>
    <x v="1"/>
    <m/>
    <s v="Overhead"/>
    <m/>
    <m/>
    <m/>
    <m/>
    <s v=" "/>
    <x v="0"/>
    <s v="37.6763067"/>
    <s v="-122.1095650"/>
    <s v="Alameda"/>
    <x v="103"/>
    <n v="12000"/>
    <m/>
    <s v="ALCO FD"/>
    <s v="Urban"/>
    <m/>
    <m/>
    <m/>
    <m/>
    <s v="N"/>
    <s v="N"/>
    <m/>
    <m/>
    <s v="2021-04-13"/>
    <m/>
    <m/>
    <m/>
    <m/>
    <m/>
    <m/>
    <m/>
    <m/>
    <m/>
    <m/>
    <m/>
    <m/>
    <m/>
    <m/>
    <m/>
    <m/>
    <m/>
    <m/>
    <m/>
    <s v=" "/>
    <s v="MISSION"/>
    <s v="HAYWARD 04"/>
    <s v="02:50"/>
    <s v="04/10/2021"/>
    <m/>
    <n v="2380027257"/>
    <n v="20449"/>
    <s v="MEEKLAND AVE"/>
    <x v="77"/>
    <n v="37.675606999999999"/>
    <n v="-122.109099"/>
    <s v="M2TIXA2"/>
    <s v="ARAQUISTAIN, IGNACIO"/>
    <n v="14381108"/>
    <s v="20210410 03:34"/>
    <n v="2402"/>
    <m/>
    <s v="REMOVED METER PER ALCO FIRE"/>
    <s v="Y"/>
    <m/>
    <m/>
    <s v="37.6763067,-122.1095650,6.000000,3D"/>
    <m/>
    <m/>
    <s v="STRUCTURE FIRE TO ABANDONED BUILDING"/>
    <s v="ALCO FIRE"/>
    <m/>
    <s v="N"/>
    <s v="Y"/>
    <s v="N"/>
    <s v="Clear"/>
    <m/>
    <s v="Structures"/>
    <m/>
    <s v="Calm"/>
    <m/>
    <s v="3rd Party"/>
    <m/>
    <s v="Structure Only"/>
    <m/>
    <s v="Fire Dept"/>
    <m/>
    <s v="Overhead"/>
    <m/>
    <x v="0"/>
    <m/>
    <m/>
    <m/>
    <m/>
    <m/>
    <m/>
    <s v=" "/>
    <m/>
    <m/>
    <m/>
    <m/>
    <m/>
    <m/>
    <m/>
    <m/>
    <m/>
    <m/>
    <m/>
    <m/>
    <m/>
    <m/>
    <m/>
    <m/>
    <m/>
    <m/>
    <m/>
    <m/>
    <m/>
    <m/>
    <m/>
    <m/>
    <m/>
    <m/>
    <m/>
    <m/>
    <m/>
    <m/>
    <m/>
    <m/>
    <m/>
    <m/>
    <m/>
    <m/>
    <m/>
    <m/>
    <m/>
    <m/>
    <m/>
    <m/>
    <m/>
    <m/>
    <m/>
    <m/>
    <m/>
  </r>
  <r>
    <x v="348"/>
    <s v="AGFC"/>
    <s v="3 - QC Complete"/>
    <d v="2021-04-09T00:00:00"/>
    <d v="2021-04-09T00:00:00"/>
    <x v="312"/>
    <s v="\\fxshare-nas05\quotashare-fs01\ESA\5 - Ignition Tracking\2021_Ignition_QC_Folders\20210409_nan_nan_nan_X315917381"/>
    <s v=" "/>
    <m/>
    <m/>
    <m/>
    <m/>
    <m/>
    <x v="0"/>
    <m/>
    <m/>
    <m/>
    <m/>
    <m/>
    <m/>
    <m/>
    <m/>
    <m/>
    <m/>
    <m/>
    <m/>
    <m/>
    <m/>
    <m/>
    <m/>
    <m/>
    <s v=" "/>
    <x v="53"/>
    <s v="07:09"/>
    <m/>
    <m/>
    <s v="FAS"/>
    <s v="N"/>
    <s v="Y"/>
    <m/>
    <m/>
    <m/>
    <s v="X315917381"/>
    <m/>
    <m/>
    <m/>
    <m/>
    <s v=" "/>
    <x v="0"/>
    <x v="2"/>
    <s v="N"/>
    <s v="N"/>
    <s v="Duplicate of index #349. Structure fire, not attributable to PG&amp;E."/>
    <s v="Not PG&amp;E"/>
    <s v="Building"/>
    <m/>
    <m/>
    <s v="Structure-only"/>
    <m/>
    <m/>
    <m/>
    <m/>
    <x v="4"/>
    <x v="1"/>
    <x v="1"/>
    <m/>
    <s v="Underground"/>
    <m/>
    <m/>
    <m/>
    <m/>
    <s v=" "/>
    <x v="0"/>
    <s v="36.5591867"/>
    <s v="-119.3877400"/>
    <s v="Tulare"/>
    <x v="288"/>
    <n v="12000"/>
    <m/>
    <s v="Dinuba FD"/>
    <s v="Urban"/>
    <m/>
    <m/>
    <m/>
    <m/>
    <s v="N"/>
    <s v="N"/>
    <m/>
    <m/>
    <s v="2021-04-09"/>
    <m/>
    <m/>
    <m/>
    <m/>
    <m/>
    <m/>
    <m/>
    <m/>
    <m/>
    <m/>
    <m/>
    <m/>
    <m/>
    <m/>
    <m/>
    <m/>
    <m/>
    <m/>
    <m/>
    <s v=" "/>
    <s v="FRESNO"/>
    <s v="DINUBA 01"/>
    <s v="07:09"/>
    <s v="04/09/2021"/>
    <m/>
    <s v="X315917381"/>
    <n v="1611"/>
    <s v="THOMAS CT"/>
    <x v="156"/>
    <n v="36.559232999999999"/>
    <n v="-119.387788"/>
    <s v="F6TJKBX"/>
    <s v="BUCHANAN, JORDAN"/>
    <n v="252341101"/>
    <s v="20210409 08:05"/>
    <n v="2640"/>
    <m/>
    <s v="pulled meter"/>
    <s v="Y"/>
    <m/>
    <m/>
    <s v="36.5591867,-119.3877400,98.700000,3D"/>
    <m/>
    <m/>
    <m/>
    <s v="Dinuba Fire Dept"/>
    <m/>
    <s v="N"/>
    <s v="Y"/>
    <s v="Y"/>
    <s v="Clear"/>
    <m/>
    <s v="Structures"/>
    <m/>
    <s v="Calm"/>
    <m/>
    <s v="3rd Party"/>
    <m/>
    <s v="Structure Only"/>
    <m/>
    <s v="Fire Dept"/>
    <m/>
    <s v="Subsurface"/>
    <m/>
    <x v="0"/>
    <m/>
    <m/>
    <m/>
    <m/>
    <m/>
    <m/>
    <s v=" "/>
    <m/>
    <m/>
    <m/>
    <m/>
    <m/>
    <m/>
    <m/>
    <m/>
    <m/>
    <m/>
    <m/>
    <m/>
    <m/>
    <m/>
    <m/>
    <m/>
    <m/>
    <m/>
    <m/>
    <m/>
    <m/>
    <m/>
    <m/>
    <m/>
    <m/>
    <m/>
    <m/>
    <m/>
    <m/>
    <m/>
    <m/>
    <m/>
    <m/>
    <m/>
    <m/>
    <m/>
    <m/>
    <m/>
    <m/>
    <m/>
    <m/>
    <m/>
    <m/>
    <m/>
    <m/>
    <m/>
    <m/>
  </r>
  <r>
    <x v="349"/>
    <s v="AGFC"/>
    <s v="3 - QC Complete"/>
    <d v="2021-04-09T00:00:00"/>
    <d v="2021-04-09T00:00:00"/>
    <x v="250"/>
    <s v="\\fxshare-nas05\quotashare-fs01\ESA\5 - Ignition Tracking\2021_Ignition_QC_Folders\20210409_nan_nan_nan_7254375327"/>
    <s v=" "/>
    <m/>
    <m/>
    <m/>
    <m/>
    <m/>
    <x v="0"/>
    <m/>
    <m/>
    <m/>
    <m/>
    <m/>
    <m/>
    <m/>
    <m/>
    <m/>
    <m/>
    <m/>
    <m/>
    <m/>
    <m/>
    <m/>
    <m/>
    <m/>
    <s v=" "/>
    <x v="53"/>
    <s v="07:07"/>
    <m/>
    <m/>
    <s v="FAS"/>
    <s v="N"/>
    <s v="N"/>
    <m/>
    <m/>
    <m/>
    <s v="7254375327"/>
    <m/>
    <m/>
    <m/>
    <m/>
    <s v=" "/>
    <x v="0"/>
    <x v="2"/>
    <s v="N"/>
    <s v="N"/>
    <s v="Structure fire, not attributable to PG&amp;E"/>
    <s v="Not PG&amp;E"/>
    <s v="Building"/>
    <m/>
    <m/>
    <s v="Structure-only"/>
    <m/>
    <m/>
    <m/>
    <m/>
    <x v="3"/>
    <x v="1"/>
    <x v="1"/>
    <m/>
    <s v="Underground"/>
    <m/>
    <m/>
    <m/>
    <m/>
    <s v=" "/>
    <x v="0"/>
    <s v="36.5592317"/>
    <s v="-119.3879283"/>
    <s v="Tulare"/>
    <x v="288"/>
    <n v="12000"/>
    <m/>
    <s v="Dinuba FD"/>
    <s v="Agriculture"/>
    <m/>
    <m/>
    <m/>
    <m/>
    <s v="N"/>
    <s v="N"/>
    <m/>
    <m/>
    <s v="2021-04-09"/>
    <m/>
    <m/>
    <m/>
    <m/>
    <m/>
    <m/>
    <m/>
    <m/>
    <m/>
    <m/>
    <m/>
    <m/>
    <m/>
    <m/>
    <m/>
    <m/>
    <m/>
    <m/>
    <m/>
    <s v=" "/>
    <s v="FRESNO"/>
    <s v="DINUBA 01"/>
    <s v="07:07"/>
    <s v="04/09/2021"/>
    <m/>
    <s v="7254375327"/>
    <n v="1611"/>
    <s v="THOMAS CT"/>
    <x v="156"/>
    <n v="36.559232999999999"/>
    <n v="-119.387788"/>
    <s v="F6TJMRY"/>
    <s v="ROGERS, JAMES"/>
    <n v="252341101"/>
    <s v="20210409 08:12"/>
    <n v="2640"/>
    <m/>
    <s v="PULLED METER PER FD"/>
    <s v="Y"/>
    <m/>
    <m/>
    <s v="36.5592317,-119.3879283,99.500000,3D"/>
    <m/>
    <m/>
    <m/>
    <s v="DINUBA FD"/>
    <m/>
    <s v="N"/>
    <s v="Y"/>
    <s v="Y"/>
    <s v="Clear"/>
    <m/>
    <s v="Structures"/>
    <m/>
    <s v="Calm"/>
    <m/>
    <s v="3rd Party"/>
    <m/>
    <s v="Structure Only"/>
    <m/>
    <s v="Fire Dept"/>
    <m/>
    <s v="Subsurface"/>
    <m/>
    <x v="0"/>
    <m/>
    <m/>
    <m/>
    <m/>
    <m/>
    <m/>
    <s v=" "/>
    <m/>
    <m/>
    <m/>
    <m/>
    <m/>
    <m/>
    <m/>
    <m/>
    <m/>
    <m/>
    <m/>
    <m/>
    <m/>
    <m/>
    <m/>
    <m/>
    <m/>
    <m/>
    <m/>
    <m/>
    <m/>
    <m/>
    <m/>
    <m/>
    <m/>
    <m/>
    <m/>
    <m/>
    <m/>
    <m/>
    <m/>
    <m/>
    <m/>
    <m/>
    <m/>
    <m/>
    <m/>
    <m/>
    <m/>
    <m/>
    <m/>
    <m/>
    <m/>
    <m/>
    <m/>
    <m/>
    <m/>
  </r>
  <r>
    <x v="350"/>
    <s v="AGFC"/>
    <s v="3 - QC Complete"/>
    <d v="2021-04-09T00:00:00"/>
    <d v="2021-04-09T00:00:00"/>
    <x v="313"/>
    <s v="\\fxshare-nas05\quotashare-fs01\ESA\5 - Ignition Tracking\2021_Ignition_QC_Folders\20210408_1310998_21-0046336.1(2 outages)_nan_T005260525"/>
    <s v=" "/>
    <m/>
    <m/>
    <m/>
    <m/>
    <m/>
    <x v="2"/>
    <m/>
    <m/>
    <m/>
    <m/>
    <m/>
    <m/>
    <m/>
    <m/>
    <m/>
    <m/>
    <m/>
    <m/>
    <m/>
    <m/>
    <m/>
    <m/>
    <m/>
    <s v=" "/>
    <x v="54"/>
    <s v="13:04"/>
    <d v="2021-04-08T00:00:00"/>
    <d v="1899-12-30T13:03:00"/>
    <s v="FAS"/>
    <s v="N"/>
    <s v="N"/>
    <s v="1310998"/>
    <s v="21-0046336.1(2 outages)"/>
    <m/>
    <s v="T005260525"/>
    <m/>
    <m/>
    <m/>
    <s v="PG&amp;E _348_Ignition_20210408_1.jpg"/>
    <s v=" "/>
    <x v="2"/>
    <x v="0"/>
    <s v="Y"/>
    <s v="Y"/>
    <s v="On April 8, 2021 at 1304 hours, a PG&amp;E troubleman was dispatched to the Clark Road 1102 Distribution Circuit on Clark Rd in Butte County for reports of a wire down outage. Initial analysis indicates 3rd party vehicle contact resulted in an ignition. A third semi-truck hauling an oversized load snagged communication lines that were attached to PG&amp;E facilities. This caused the communication lines to make contact with overhead primary conductors, resulting in a small vegetation ignition. The ensuing fire was 3 meter - 0.25 acre in size and was extinguished by Cal Fire. The responding troubleman and fire agency both confirmed no damaged to PG&amp;E assets that required repair."/>
    <s v="PG&amp;E"/>
    <s v="Vegetation"/>
    <m/>
    <m/>
    <s v="Structure-only"/>
    <m/>
    <m/>
    <m/>
    <m/>
    <x v="6"/>
    <x v="2"/>
    <x v="12"/>
    <s v="Y"/>
    <s v="Overhead"/>
    <s v="Primary"/>
    <s v="Conductor - Primary"/>
    <s v="N/A"/>
    <s v="Circuit ID: 103091102 "/>
    <s v=" "/>
    <x v="1"/>
    <s v="39.6635350"/>
    <s v="-121.6284050"/>
    <s v="Butte"/>
    <x v="289"/>
    <n v="12000"/>
    <m/>
    <s v="Cal Fire"/>
    <s v="Herbaceous"/>
    <m/>
    <m/>
    <n v="280"/>
    <m/>
    <s v="N"/>
    <s v="N"/>
    <m/>
    <m/>
    <s v="2021-04-09"/>
    <m/>
    <m/>
    <m/>
    <m/>
    <m/>
    <m/>
    <m/>
    <m/>
    <m/>
    <m/>
    <m/>
    <m/>
    <m/>
    <m/>
    <m/>
    <m/>
    <m/>
    <m/>
    <m/>
    <s v=" "/>
    <s v="NORTH VALLEY"/>
    <s v="PARADISE"/>
    <s v="13:04"/>
    <s v="04/08/2021"/>
    <s v="1310998"/>
    <s v="T005260525"/>
    <n v="3077"/>
    <s v="CLARK RD"/>
    <x v="30"/>
    <n v="39.657020000000003"/>
    <n v="-121.63121"/>
    <s v="V2TAST2"/>
    <s v="THORNE III, ALLAN"/>
    <n v="103091102"/>
    <s v="20210408 14:06"/>
    <n v="9002"/>
    <m/>
    <s v="FND STRUCK ATT LINE, CAL FIRE, CHP ONSITE, SMALL VEG FIRE STARTED, NO PGE EQUIP DAMAGE FND, POSS ATT AND PGE PRIMARY CONTACT AT ROAD XING, CALL MIKE WATERS WITH BUTTE UNIT FOR ANY INFO AT 530-521-8768"/>
    <s v="Y"/>
    <n v="2"/>
    <s v="\\fxshare-nas05\quotashare-fs01\ESA\5 - Ignition Tracking\Fire_Tab_Attachment_Files"/>
    <s v="39.6635350,-121.6284050,116.400000,3D"/>
    <m/>
    <m/>
    <m/>
    <s v="MIKE WATERS 530-521-8768"/>
    <m/>
    <s v="N"/>
    <s v="Y"/>
    <m/>
    <s v="Clear"/>
    <m/>
    <s v="Private Land"/>
    <m/>
    <s v="Calm"/>
    <m/>
    <s v="Vehicle Accident"/>
    <m/>
    <s v="3 meters - 0.25 Acres"/>
    <m/>
    <s v="Cal Fire"/>
    <m/>
    <s v="Overhead"/>
    <m/>
    <x v="1"/>
    <s v="PICS"/>
    <s v="PG&amp;E Employee"/>
    <m/>
    <s v="VEHICLE"/>
    <s v="CONDUCTOR, OVERHEAD"/>
    <s v="N"/>
    <s v=" "/>
    <s v="Unplanned"/>
    <s v="North Valley"/>
    <s v="Paradise"/>
    <s v="103091102, CLARK ROAD-1102"/>
    <s v="21-0046336.1(2 outages)"/>
    <s v="Unplanned"/>
    <s v="Clear;32-90 F"/>
    <s v="188"/>
    <s v="6956"/>
    <s v="NO"/>
    <s v="Force Out"/>
    <s v="Sustained"/>
    <s v="No"/>
    <s v="2582"/>
    <s v="OH"/>
    <s v="Line Recloser"/>
    <s v="1310998"/>
    <s v="Conductor, Overhead, Normal"/>
    <s v="A &amp; B"/>
    <s v=" "/>
    <s v=" "/>
    <s v="CLARK RD &amp; DOUBLETREE RD"/>
    <s v="NONE"/>
    <s v=" "/>
    <s v=" "/>
    <s v=" "/>
    <s v="No"/>
    <s v="Equipment Failure/Involved, Overhead"/>
    <s v=" "/>
    <s v="No"/>
    <s v="1"/>
    <s v="110"/>
    <s v="MTHE"/>
    <s v="Distribution Circuit"/>
    <s v="MTHE"/>
    <s v="04/08/21 13:03"/>
    <s v="MTHE"/>
    <s v="04/08/21 13:40"/>
    <s v="04/08/21 14:08"/>
    <s v="No"/>
    <s v="1618683"/>
    <s v="21-0046336"/>
    <s v="2582"/>
    <s v="103091102"/>
    <s v="04/08/21 13:03"/>
    <m/>
    <m/>
  </r>
  <r>
    <x v="351"/>
    <s v="AGFC"/>
    <s v="3 - QC Complete"/>
    <d v="2021-04-09T00:00:00"/>
    <d v="2021-04-09T00:00:00"/>
    <x v="250"/>
    <s v="\\fxshare-nas05\quotashare-fs01\ESA\5 - Ignition Tracking\2021_Ignition_QC_Folders\20210408_nan_nan_nan_8127004963"/>
    <s v=" "/>
    <m/>
    <m/>
    <m/>
    <m/>
    <m/>
    <x v="0"/>
    <m/>
    <m/>
    <m/>
    <m/>
    <m/>
    <m/>
    <m/>
    <m/>
    <m/>
    <m/>
    <m/>
    <m/>
    <m/>
    <m/>
    <m/>
    <m/>
    <m/>
    <s v=" "/>
    <x v="54"/>
    <s v="06:26"/>
    <m/>
    <m/>
    <s v="FAS"/>
    <s v="N"/>
    <s v="N"/>
    <m/>
    <m/>
    <m/>
    <n v="8127004963"/>
    <m/>
    <m/>
    <m/>
    <m/>
    <s v=" "/>
    <x v="0"/>
    <x v="2"/>
    <s v="N"/>
    <s v="N"/>
    <s v="Structure fire, not attributable to PG&amp;E"/>
    <s v="Not PG&amp;E"/>
    <s v="Building"/>
    <m/>
    <m/>
    <s v="&lt;0.25"/>
    <m/>
    <m/>
    <m/>
    <m/>
    <x v="3"/>
    <x v="1"/>
    <x v="1"/>
    <m/>
    <s v="Underground"/>
    <m/>
    <m/>
    <m/>
    <m/>
    <s v=" "/>
    <x v="0"/>
    <s v="37.3339533"/>
    <s v="-121.8521433"/>
    <s v="Santa Clara"/>
    <x v="290"/>
    <n v="12000"/>
    <m/>
    <s v="San Jose FD"/>
    <s v="Urban"/>
    <m/>
    <m/>
    <m/>
    <m/>
    <s v="N"/>
    <s v="N"/>
    <m/>
    <m/>
    <s v="2021-04-09"/>
    <m/>
    <m/>
    <m/>
    <m/>
    <m/>
    <m/>
    <m/>
    <m/>
    <m/>
    <m/>
    <m/>
    <m/>
    <m/>
    <m/>
    <m/>
    <m/>
    <m/>
    <m/>
    <m/>
    <s v=" "/>
    <s v="SAN JOSE"/>
    <s v="SAN JOSE 08"/>
    <s v="06:26"/>
    <s v="04/08/2021"/>
    <m/>
    <n v="8127004963"/>
    <n v="1221"/>
    <s v="STORY RD"/>
    <x v="36"/>
    <n v="37.333556000000002"/>
    <n v="-121.852795"/>
    <s v="J2TM1CI"/>
    <s v="CAMERON, MIKE"/>
    <n v="82012102"/>
    <s v="20210408 07:29"/>
    <n v="1120"/>
    <m/>
    <s v="structure fire, locked off main to unit 90 per san jose fire dept."/>
    <s v="Y"/>
    <m/>
    <m/>
    <s v="37.3339533,-121.8521433,31.000000,3D"/>
    <m/>
    <m/>
    <m/>
    <s v="San Jose Fire Dept."/>
    <m/>
    <s v="Y"/>
    <s v="Y"/>
    <s v="N"/>
    <s v="Clear"/>
    <m/>
    <s v="Structures"/>
    <m/>
    <s v="Calm"/>
    <m/>
    <s v="Unknown"/>
    <m/>
    <s v="Structure Only"/>
    <m/>
    <s v="Fire Dept"/>
    <m/>
    <s v="Underbuild"/>
    <m/>
    <x v="0"/>
    <m/>
    <m/>
    <m/>
    <m/>
    <m/>
    <m/>
    <s v=" "/>
    <m/>
    <m/>
    <m/>
    <m/>
    <m/>
    <m/>
    <m/>
    <m/>
    <m/>
    <m/>
    <m/>
    <m/>
    <m/>
    <m/>
    <m/>
    <m/>
    <m/>
    <m/>
    <m/>
    <m/>
    <m/>
    <m/>
    <m/>
    <m/>
    <m/>
    <m/>
    <m/>
    <m/>
    <m/>
    <m/>
    <m/>
    <m/>
    <m/>
    <m/>
    <m/>
    <m/>
    <m/>
    <m/>
    <m/>
    <m/>
    <m/>
    <m/>
    <m/>
    <m/>
    <m/>
    <m/>
    <m/>
  </r>
  <r>
    <x v="352"/>
    <s v="S7RM"/>
    <s v="3 - QC Complete"/>
    <d v="2021-04-15T00:00:00"/>
    <d v="2021-04-15T00:00:00"/>
    <x v="314"/>
    <s v="\\fxshare-nas05\quotashare-fs01\ESA\5 - Ignition Tracking\2021_Ignition_QC_Folders\20210407_1309459_nan_nan_T005259610"/>
    <s v=" "/>
    <m/>
    <m/>
    <m/>
    <m/>
    <m/>
    <x v="0"/>
    <m/>
    <m/>
    <m/>
    <m/>
    <m/>
    <m/>
    <m/>
    <m/>
    <m/>
    <m/>
    <m/>
    <m/>
    <m/>
    <m/>
    <m/>
    <m/>
    <m/>
    <s v=" "/>
    <x v="55"/>
    <s v="13:59"/>
    <d v="2021-04-07T00:00:00"/>
    <s v="13:59"/>
    <s v="FAS"/>
    <s v="N"/>
    <s v="N"/>
    <s v="1309459"/>
    <m/>
    <m/>
    <s v="T005259610"/>
    <m/>
    <m/>
    <m/>
    <s v="PG&amp;E_346_ignition_20210407_1.jpg"/>
    <s v=" "/>
    <x v="2"/>
    <x v="0"/>
    <s v="Y"/>
    <s v="Y"/>
    <s v="On April 7th, 2021 at 13:59 hrs. a PG &amp; E Troubleman was dispatched to the Green Valley 2101 21KV Distribution  Circuit near Tarpey Road in the City of Royal Oaks in response to reports of an explosion with a fire near the base of a service pole.  The small fire  was at the base of the pole, was &lt; 3 meters in size and  was suppressed by a worker.  According to the Troubleman, there was no fire department or emergency  response to this incident and the pole was still in servicable condition.   Initial analysis indicates that a transformer failed and arced  causing an ignition and subsequent fire at the base of the pole in the surrounding vegetation.   The PG &amp; E Troubleman responded to Tarpey Road one span E/O San Juan Road and changed out the damaged connection at the service pole to prevent a reoccurence of this  type of incident.  "/>
    <s v="PG&amp;E"/>
    <s v="Other"/>
    <s v="D"/>
    <s v="D"/>
    <s v="Structure-only"/>
    <s v="worker put out fire. "/>
    <m/>
    <m/>
    <m/>
    <x v="0"/>
    <x v="4"/>
    <x v="4"/>
    <m/>
    <s v="Overhead"/>
    <s v="Primary"/>
    <s v="Splice/Clamp/Connector"/>
    <s v="Transformer"/>
    <s v="Circuit ID: 08319-2101"/>
    <s v=" "/>
    <x v="0"/>
    <n v="36.870035999999999"/>
    <n v="-121.67516500000001"/>
    <s v="Monterey"/>
    <x v="291"/>
    <n v="21000"/>
    <m/>
    <s v="Employee"/>
    <s v="Herbaceous"/>
    <m/>
    <m/>
    <m/>
    <m/>
    <s v="N"/>
    <s v="N"/>
    <m/>
    <m/>
    <s v="2021-04-09"/>
    <m/>
    <m/>
    <m/>
    <m/>
    <m/>
    <m/>
    <m/>
    <m/>
    <m/>
    <m/>
    <m/>
    <m/>
    <m/>
    <m/>
    <m/>
    <m/>
    <m/>
    <m/>
    <m/>
    <s v=" "/>
    <s v="CENTRAL COAST"/>
    <s v="SANTA CRUZ 01"/>
    <s v="13:59"/>
    <s v="04/07/2021"/>
    <s v="1309459"/>
    <s v="T005259610"/>
    <n v="17121"/>
    <s v="TARPEY RD"/>
    <x v="157"/>
    <n v="36.869959999999999"/>
    <n v="-121.67516000000001"/>
    <s v="C5TRPCE"/>
    <s v="COOK, RYAN"/>
    <n v="83192101"/>
    <s v="20210407 15:10"/>
    <n v="9002"/>
    <m/>
    <s v="Changed bad conn at service pole. Pics attached"/>
    <s v="Y"/>
    <n v="3"/>
    <s v="\\fxshare-nas05\quotashare-fs01\ESA\5 - Ignition Tracking\Fire_Tab_Attachment_Files"/>
    <m/>
    <n v="36.870035999999999"/>
    <n v="-121.67516500000001"/>
    <s v="near base of service pole"/>
    <m/>
    <m/>
    <s v="N"/>
    <s v="Y"/>
    <m/>
    <s v="Clear"/>
    <m/>
    <s v="Private Land"/>
    <m/>
    <s v="Light"/>
    <m/>
    <s v="PG&amp;E Equipment"/>
    <m/>
    <s v="1 meter - &lt; 3 meters"/>
    <m/>
    <s v="Other (Comments)"/>
    <s v="worker put it out"/>
    <s v="Overhead"/>
    <m/>
    <x v="0"/>
    <m/>
    <m/>
    <m/>
    <s v="OVERHEAD"/>
    <s v="CONNECTOR OR SPLICE OH"/>
    <s v="N"/>
    <s v=" "/>
    <m/>
    <m/>
    <m/>
    <m/>
    <m/>
    <m/>
    <m/>
    <m/>
    <m/>
    <m/>
    <m/>
    <m/>
    <m/>
    <m/>
    <m/>
    <m/>
    <m/>
    <m/>
    <m/>
    <m/>
    <m/>
    <m/>
    <m/>
    <m/>
    <m/>
    <m/>
    <m/>
    <m/>
    <m/>
    <m/>
    <m/>
    <m/>
    <m/>
    <m/>
    <m/>
    <m/>
    <m/>
    <m/>
    <m/>
    <m/>
    <m/>
    <m/>
    <m/>
    <m/>
    <m/>
    <m/>
    <m/>
  </r>
  <r>
    <x v="353"/>
    <s v="JZCY"/>
    <s v="3 - QC Complete"/>
    <d v="2021-04-06T00:00:00"/>
    <d v="2021-04-06T00:00:00"/>
    <x v="315"/>
    <s v="\\fxshare-nas05\quotashare-fs01\ESA\5 - Ignition Tracking\2021_Ignition_QC_Folders\20210406_nan_nan_nan_8275662020"/>
    <s v=" "/>
    <m/>
    <m/>
    <m/>
    <m/>
    <m/>
    <x v="0"/>
    <m/>
    <m/>
    <m/>
    <m/>
    <m/>
    <m/>
    <m/>
    <m/>
    <m/>
    <m/>
    <m/>
    <m/>
    <m/>
    <m/>
    <m/>
    <m/>
    <m/>
    <s v=" "/>
    <x v="56"/>
    <s v="18:43"/>
    <m/>
    <m/>
    <s v="FAS"/>
    <s v="N"/>
    <s v="N"/>
    <m/>
    <m/>
    <m/>
    <n v="8275662020"/>
    <m/>
    <m/>
    <m/>
    <m/>
    <s v=" "/>
    <x v="0"/>
    <x v="2"/>
    <s v="N"/>
    <s v="N"/>
    <s v="Structure fire, not attributable to PG&amp;E"/>
    <s v="Not PG&amp;E"/>
    <s v="Building"/>
    <m/>
    <m/>
    <s v="&lt;3 meters of linear travel"/>
    <m/>
    <m/>
    <m/>
    <m/>
    <x v="3"/>
    <x v="1"/>
    <x v="1"/>
    <m/>
    <s v="Overhead"/>
    <m/>
    <m/>
    <m/>
    <m/>
    <s v=" "/>
    <x v="0"/>
    <s v="37.2711417"/>
    <s v="-121.9187417"/>
    <s v="Santa Clara"/>
    <x v="292"/>
    <n v="12000"/>
    <m/>
    <s v="San Jose FD"/>
    <s v="Urban"/>
    <m/>
    <m/>
    <m/>
    <m/>
    <s v="N"/>
    <s v="N"/>
    <m/>
    <m/>
    <s v="2021-04-06"/>
    <m/>
    <m/>
    <m/>
    <m/>
    <m/>
    <m/>
    <m/>
    <m/>
    <m/>
    <m/>
    <m/>
    <m/>
    <m/>
    <m/>
    <m/>
    <m/>
    <m/>
    <m/>
    <m/>
    <s v=" "/>
    <s v="DEANZA"/>
    <s v="CUPERTINO 07"/>
    <s v="18:43"/>
    <s v="04/06/2021"/>
    <m/>
    <n v="8275662020"/>
    <n v="2789"/>
    <s v="LA JOLLA AVE"/>
    <x v="36"/>
    <n v="37.270721000000002"/>
    <n v="-121.91870299999999"/>
    <s v="J2TRAVD"/>
    <s v="VILLAGOMEZ, ROBERT"/>
    <n v="83431113"/>
    <s v="20210406 19:34"/>
    <n v="2640"/>
    <m/>
    <s v="PER SJFD SECURE ELECTRIC.  SLEEVED MTR, PGE POWER OK"/>
    <s v="Y"/>
    <m/>
    <m/>
    <s v="37.2711417,-121.9187417,53.900000,3D"/>
    <m/>
    <m/>
    <m/>
    <s v="SJFD - ENGINE 9"/>
    <m/>
    <s v="N"/>
    <s v="Y"/>
    <s v="N"/>
    <s v="Clear"/>
    <m/>
    <s v="Structures"/>
    <m/>
    <s v="Calm"/>
    <m/>
    <s v="3rd Party"/>
    <m/>
    <s v="Structure Only"/>
    <m/>
    <s v="Fire Dept"/>
    <m/>
    <s v="Overhead"/>
    <m/>
    <x v="0"/>
    <m/>
    <m/>
    <m/>
    <m/>
    <m/>
    <m/>
    <s v=" "/>
    <m/>
    <m/>
    <m/>
    <m/>
    <m/>
    <m/>
    <m/>
    <m/>
    <m/>
    <m/>
    <m/>
    <m/>
    <m/>
    <m/>
    <m/>
    <m/>
    <m/>
    <m/>
    <m/>
    <m/>
    <m/>
    <m/>
    <m/>
    <m/>
    <m/>
    <m/>
    <m/>
    <m/>
    <m/>
    <m/>
    <m/>
    <m/>
    <m/>
    <m/>
    <m/>
    <m/>
    <m/>
    <m/>
    <m/>
    <m/>
    <m/>
    <m/>
    <m/>
    <m/>
    <m/>
    <m/>
    <m/>
  </r>
  <r>
    <x v="354"/>
    <s v="JZCY"/>
    <s v="3 - QC Complete"/>
    <d v="2021-04-06T00:00:00"/>
    <d v="2021-04-06T00:00:00"/>
    <x v="315"/>
    <s v="\\fxshare-nas05\quotashare-fs01\ESA\5 - Ignition Tracking\2021_Ignition_QC_Folders\20210406_nan_nan_nan_8313438206"/>
    <s v=" "/>
    <m/>
    <m/>
    <m/>
    <m/>
    <m/>
    <x v="0"/>
    <m/>
    <m/>
    <m/>
    <m/>
    <m/>
    <m/>
    <m/>
    <m/>
    <m/>
    <m/>
    <m/>
    <m/>
    <m/>
    <m/>
    <m/>
    <m/>
    <m/>
    <s v=" "/>
    <x v="56"/>
    <s v="04:41"/>
    <m/>
    <m/>
    <s v="FAS"/>
    <s v="N"/>
    <s v="N"/>
    <m/>
    <m/>
    <m/>
    <n v="8313438206"/>
    <m/>
    <m/>
    <m/>
    <m/>
    <s v=" "/>
    <x v="0"/>
    <x v="2"/>
    <s v="N"/>
    <s v="N"/>
    <s v="Structure fire, not attributable to PG&amp;E"/>
    <s v="Not PG&amp;E"/>
    <s v="Building"/>
    <m/>
    <m/>
    <s v="Structure-only"/>
    <m/>
    <m/>
    <m/>
    <m/>
    <x v="3"/>
    <x v="1"/>
    <x v="1"/>
    <m/>
    <s v="Overhead"/>
    <m/>
    <m/>
    <m/>
    <m/>
    <s v=" "/>
    <x v="0"/>
    <s v="37.3531283"/>
    <s v="-121.8236517"/>
    <s v="Santa Clara"/>
    <x v="293"/>
    <n v="12000"/>
    <m/>
    <s v="San Jose FD"/>
    <s v="Urban"/>
    <m/>
    <m/>
    <m/>
    <m/>
    <s v="N"/>
    <s v="N"/>
    <m/>
    <m/>
    <s v="2021-04-06"/>
    <m/>
    <m/>
    <m/>
    <m/>
    <m/>
    <m/>
    <m/>
    <m/>
    <m/>
    <m/>
    <m/>
    <m/>
    <m/>
    <m/>
    <m/>
    <m/>
    <m/>
    <m/>
    <m/>
    <s v=" "/>
    <s v="SAN JOSE"/>
    <s v="SAN JOSE 04"/>
    <s v="04:41"/>
    <s v="04/06/2021"/>
    <m/>
    <n v="8313438206"/>
    <n v="2844"/>
    <s v="STORY RD"/>
    <x v="36"/>
    <n v="37.353082000000001"/>
    <n v="-121.823401"/>
    <s v="J2TM1CI"/>
    <s v="CAMERON, MIKE"/>
    <n v="83531104"/>
    <s v="20210406 05:35"/>
    <n v="1122"/>
    <m/>
    <s v="cut service to building for fire dept."/>
    <s v="Y"/>
    <m/>
    <m/>
    <s v="37.3531283,-121.8236517,33.700000,3D"/>
    <m/>
    <m/>
    <m/>
    <s v="San Jose Fire Dept."/>
    <m/>
    <s v="N"/>
    <s v="Y"/>
    <s v="Y"/>
    <s v="Clear"/>
    <m/>
    <s v="Structures"/>
    <m/>
    <s v="Calm"/>
    <m/>
    <s v="Unknown"/>
    <m/>
    <s v="Structure Only"/>
    <m/>
    <s v="Fire Dept"/>
    <m/>
    <s v="Overhead"/>
    <m/>
    <x v="0"/>
    <m/>
    <m/>
    <m/>
    <m/>
    <m/>
    <m/>
    <s v=" "/>
    <m/>
    <m/>
    <m/>
    <m/>
    <m/>
    <m/>
    <m/>
    <m/>
    <m/>
    <m/>
    <m/>
    <m/>
    <m/>
    <m/>
    <m/>
    <m/>
    <m/>
    <m/>
    <m/>
    <m/>
    <m/>
    <m/>
    <m/>
    <m/>
    <m/>
    <m/>
    <m/>
    <m/>
    <m/>
    <m/>
    <m/>
    <m/>
    <m/>
    <m/>
    <m/>
    <m/>
    <m/>
    <m/>
    <m/>
    <m/>
    <m/>
    <m/>
    <m/>
    <m/>
    <m/>
    <m/>
    <m/>
  </r>
  <r>
    <x v="355"/>
    <s v="S7RM"/>
    <s v="3 - QC Complete"/>
    <d v="2021-04-08T00:00:00"/>
    <d v="2021-04-12T00:00:00"/>
    <x v="316"/>
    <s v="\\fxshare-nas05\quotashare-fs01\ESA\5 - Ignition Tracking\2021_Ignition_QC_Folders\20210405_1307171_21-0044788_nan_T005257834"/>
    <s v=" "/>
    <m/>
    <m/>
    <m/>
    <m/>
    <m/>
    <x v="0"/>
    <m/>
    <m/>
    <m/>
    <m/>
    <m/>
    <m/>
    <m/>
    <m/>
    <m/>
    <m/>
    <m/>
    <m/>
    <m/>
    <m/>
    <m/>
    <m/>
    <m/>
    <s v=" "/>
    <x v="57"/>
    <s v="12:16"/>
    <d v="2021-04-05T00:00:00"/>
    <d v="1899-12-30T12:03:00"/>
    <s v="FAS"/>
    <s v="N"/>
    <s v="N"/>
    <s v="1307171"/>
    <s v="21-0044788"/>
    <m/>
    <s v="T005257834"/>
    <n v="120744366"/>
    <m/>
    <m/>
    <s v="PG&amp;E_343_ignition_20210405_1.png"/>
    <s v=" "/>
    <x v="2"/>
    <x v="0"/>
    <s v="Y"/>
    <s v="Y"/>
    <s v="On April 5th, 2021, at 12:16 hrs. a PG &amp; E Troubleman was dispatched to the Glenn 1101 12KV overhead distribution circuit near Newville Rd. West of Road &quot;H&quot; in the City of Orland in response to a report of an Overhead conductor which had failed with wire on the ground resulting in an ignition.  The ensuing fire was greater than 1 linear Meter and was supressed by the Orland Fire Department.  Initial analysis indicates that the conductor failed for an unknown reason and brought down 2 spans of wire.  The PG &amp; E Troubleman replaced the conductor and 2 spans of wire E/O FCO 96357.  All information is preliminary.  "/>
    <s v="PG&amp;E"/>
    <s v="Vegetation"/>
    <s v="D"/>
    <s v="D"/>
    <s v="Structure-only"/>
    <m/>
    <m/>
    <m/>
    <m/>
    <x v="0"/>
    <x v="4"/>
    <x v="3"/>
    <s v="N"/>
    <s v="Overhead"/>
    <s v="Primary"/>
    <s v="Conductor - Primary"/>
    <s v="Conductor"/>
    <s v="Circuit ID: 10260-1101"/>
    <s v=" "/>
    <x v="0"/>
    <n v="39.755870000000002"/>
    <n v="-122.21798"/>
    <s v="Glenn"/>
    <x v="294"/>
    <n v="12000"/>
    <m/>
    <s v="Orland FD"/>
    <s v="Urban"/>
    <m/>
    <m/>
    <m/>
    <m/>
    <s v="N"/>
    <s v="N"/>
    <m/>
    <m/>
    <s v="2021-04-06"/>
    <m/>
    <m/>
    <m/>
    <m/>
    <m/>
    <m/>
    <m/>
    <m/>
    <m/>
    <m/>
    <m/>
    <m/>
    <m/>
    <m/>
    <m/>
    <m/>
    <m/>
    <m/>
    <m/>
    <s v=" "/>
    <s v="NORTH VALLEY"/>
    <s v="ORLAND"/>
    <s v="12:16"/>
    <s v="04/05/2021"/>
    <s v="1307171"/>
    <s v="T005257834"/>
    <m/>
    <s v="RD 200 W/ AT BASE OF"/>
    <x v="158"/>
    <n v="39.755870000000002"/>
    <n v="-122.21798"/>
    <s v="V3TGJGE"/>
    <s v="GARRETSON, GREG"/>
    <n v="102601101"/>
    <s v="20210405 13:20"/>
    <n v="9002"/>
    <m/>
    <s v="1 SPAN, 1 PHASE 4ACSR"/>
    <s v="Y"/>
    <m/>
    <m/>
    <s v="39.7722800,-122.2643533,86.400000,3D"/>
    <m/>
    <m/>
    <m/>
    <s v="ORLAND FIRE DEPT"/>
    <m/>
    <s v="N"/>
    <s v="Y"/>
    <m/>
    <s v="Clear"/>
    <m/>
    <s v="Private Land"/>
    <m/>
    <s v="Calm"/>
    <m/>
    <s v="PG&amp;E Equipment"/>
    <m/>
    <s v="3 meters - 0.25 Acres"/>
    <m/>
    <s v="Fire Dept"/>
    <m/>
    <s v="Overhead"/>
    <m/>
    <x v="0"/>
    <m/>
    <m/>
    <m/>
    <s v="OVERHEAD"/>
    <s v="CONDUCTOR, OVERHEAD"/>
    <s v="N"/>
    <s v=" "/>
    <s v="Unplanned"/>
    <s v="North Valley"/>
    <s v="Willows/Orland"/>
    <s v="102601101, GLENN-1101"/>
    <s v="21-0044788"/>
    <s v="Unplanned"/>
    <s v="Clear;32-90 F"/>
    <s v="153"/>
    <s v="58352"/>
    <s v="NO"/>
    <s v="Open Circuit"/>
    <s v="Sustained"/>
    <s v="No"/>
    <s v="WIRE DOWN 2 SPANS E/O 96357 "/>
    <s v="OH"/>
    <s v="Other"/>
    <s v="1307171"/>
    <s v="Conductor, Overhead, Broken, wire on ground"/>
    <s v=" "/>
    <s v="04/05/21 13:57"/>
    <s v=" "/>
    <s v="NEWVILLE RD W/O ROAD 'H'"/>
    <s v="GARRETSON,GREG 530 524-0790: 2 SPANS EO FCO 96357"/>
    <s v="SW 8313 OPEN"/>
    <s v="WIRE DOWN 2 SPANS E/O 96357 "/>
    <s v=" "/>
    <s v="No"/>
    <s v="Equipment Failure/Involved, Overhead"/>
    <s v=" "/>
    <s v="No"/>
    <s v=" "/>
    <s v=" "/>
    <s v="MTHE"/>
    <s v="Distribution Circuit"/>
    <s v="JI2I"/>
    <s v="04/05/21 12:03"/>
    <s v="Not Required"/>
    <s v="04/05/21 15:47"/>
    <s v="04/05/21 20:15"/>
    <s v="No"/>
    <s v="1617730"/>
    <s v="21-0044788"/>
    <s v="WIRE DOWN 2 SPANS E/O 96357 "/>
    <s v="102601101"/>
    <s v="04/05/21 12:03"/>
    <s v="31535308"/>
    <m/>
  </r>
  <r>
    <x v="356"/>
    <s v="JZCY"/>
    <s v="3 - QC Complete"/>
    <d v="2021-04-06T00:00:00"/>
    <d v="2021-04-06T00:00:00"/>
    <x v="315"/>
    <s v="\\fxshare-nas05\quotashare-fs01\ESA\5 - Ignition Tracking\2021_Ignition_QC_Folders\20210405_nan_nan_nan_9072513273"/>
    <s v=" "/>
    <m/>
    <m/>
    <m/>
    <m/>
    <m/>
    <x v="0"/>
    <m/>
    <m/>
    <m/>
    <m/>
    <m/>
    <m/>
    <m/>
    <m/>
    <m/>
    <m/>
    <m/>
    <m/>
    <m/>
    <m/>
    <m/>
    <m/>
    <m/>
    <s v=" "/>
    <x v="57"/>
    <s v="10:46"/>
    <m/>
    <m/>
    <s v="FAS"/>
    <s v="N"/>
    <s v="N"/>
    <m/>
    <m/>
    <m/>
    <n v="9072513273"/>
    <m/>
    <m/>
    <m/>
    <m/>
    <s v=" "/>
    <x v="0"/>
    <x v="2"/>
    <s v="N"/>
    <s v="N"/>
    <s v="Structure fire, not attributable to PG&amp;E"/>
    <s v="Not PG&amp;E"/>
    <s v="Building"/>
    <m/>
    <m/>
    <s v="&lt;0.25"/>
    <m/>
    <m/>
    <m/>
    <m/>
    <x v="3"/>
    <x v="1"/>
    <x v="1"/>
    <m/>
    <s v="Other (Comments)"/>
    <m/>
    <m/>
    <m/>
    <m/>
    <s v=" "/>
    <x v="0"/>
    <s v="37.3844150"/>
    <s v="-122.0183017"/>
    <s v="Santa Clara"/>
    <x v="295"/>
    <n v="12000"/>
    <m/>
    <s v="Sunnyvale FD"/>
    <s v="Urban"/>
    <m/>
    <m/>
    <m/>
    <m/>
    <s v="N"/>
    <s v="N"/>
    <m/>
    <m/>
    <s v="2021-04-06"/>
    <m/>
    <m/>
    <m/>
    <m/>
    <m/>
    <m/>
    <m/>
    <m/>
    <m/>
    <m/>
    <m/>
    <m/>
    <m/>
    <m/>
    <m/>
    <m/>
    <m/>
    <m/>
    <m/>
    <s v=" "/>
    <s v="DEANZA"/>
    <s v="CUPERTINO 03"/>
    <s v="10:46"/>
    <s v="04/05/2021"/>
    <m/>
    <n v="9072513273"/>
    <n v="582"/>
    <s v="E MAUDE AVE"/>
    <x v="145"/>
    <n v="37.385534999999997"/>
    <n v="-122.01803"/>
    <s v="G1THXZ2"/>
    <s v="ZANDATE JR., BOBBY"/>
    <n v="83611109"/>
    <s v="20210405 12:00"/>
    <n v="1121"/>
    <m/>
    <s v="Structure fire was @ 475 N. Fair Oaks Ave. not the dispatched address. There is no Electric svc to 475 N. Fair Oaks. Electric svc was already removed and SM's were removed. It appears it will be demoed. Fire started by homless encampment. Removed svc and SM  to 589 Columbia Ave. As it will be a part of Demo for new construction on site. Found tampering w/ Elec Svc. Possibly by encampment occupants. PGE SAFe"/>
    <s v="Y"/>
    <m/>
    <m/>
    <s v="37.3844150,-122.0183017,9.200000,3D"/>
    <m/>
    <m/>
    <m/>
    <s v="Sunnyvale FD"/>
    <m/>
    <s v="N"/>
    <s v="Y"/>
    <s v="N"/>
    <s v="Clear"/>
    <m/>
    <s v="Structures"/>
    <m/>
    <s v="Calm"/>
    <m/>
    <s v="3rd Party"/>
    <s v="Homeless Encampment per sunnyvale FD"/>
    <s v="Structure Only"/>
    <m/>
    <s v="Fire Dept"/>
    <m/>
    <s v="Other (Comments)"/>
    <s v="Upon arrival PGE facilities were already removed for Demo "/>
    <x v="0"/>
    <m/>
    <m/>
    <m/>
    <m/>
    <m/>
    <m/>
    <s v=" "/>
    <m/>
    <m/>
    <m/>
    <m/>
    <m/>
    <m/>
    <m/>
    <m/>
    <m/>
    <m/>
    <m/>
    <m/>
    <m/>
    <m/>
    <m/>
    <m/>
    <m/>
    <m/>
    <m/>
    <m/>
    <m/>
    <m/>
    <m/>
    <m/>
    <m/>
    <m/>
    <m/>
    <m/>
    <m/>
    <m/>
    <m/>
    <m/>
    <m/>
    <m/>
    <m/>
    <m/>
    <m/>
    <m/>
    <m/>
    <m/>
    <m/>
    <m/>
    <m/>
    <m/>
    <m/>
    <m/>
    <m/>
  </r>
  <r>
    <x v="357"/>
    <s v="JZCY"/>
    <s v="3 - QC Complete"/>
    <d v="2021-04-06T00:00:00"/>
    <d v="2021-04-06T00:00:00"/>
    <x v="315"/>
    <s v="\\fxshare-nas05\quotashare-fs01\ESA\5 - Ignition Tracking\2021_Ignition_QC_Folders\20210405_nan_nan_nan_1082574971"/>
    <s v=" "/>
    <m/>
    <m/>
    <m/>
    <m/>
    <m/>
    <x v="0"/>
    <m/>
    <m/>
    <m/>
    <m/>
    <m/>
    <m/>
    <m/>
    <m/>
    <m/>
    <m/>
    <m/>
    <m/>
    <m/>
    <m/>
    <m/>
    <m/>
    <m/>
    <s v=" "/>
    <x v="57"/>
    <s v="06:38"/>
    <m/>
    <m/>
    <s v="FAS"/>
    <s v="N"/>
    <s v="N"/>
    <m/>
    <m/>
    <m/>
    <n v="1082574971"/>
    <m/>
    <m/>
    <m/>
    <m/>
    <s v=" "/>
    <x v="0"/>
    <x v="2"/>
    <s v="N"/>
    <s v="N"/>
    <s v="Structure fire, not attributable to PG&amp;E"/>
    <s v="Not PG&amp;E"/>
    <s v="Building"/>
    <m/>
    <m/>
    <s v="Structure-only"/>
    <m/>
    <m/>
    <m/>
    <m/>
    <x v="3"/>
    <x v="1"/>
    <x v="1"/>
    <m/>
    <s v="Overhead"/>
    <m/>
    <m/>
    <m/>
    <m/>
    <s v=" "/>
    <x v="1"/>
    <s v="38.9406000"/>
    <s v="-120.9931000"/>
    <s v="Placer"/>
    <x v="296"/>
    <n v="12000"/>
    <m/>
    <s v="Cal Fire"/>
    <s v="Barren/Other"/>
    <m/>
    <m/>
    <n v="340"/>
    <m/>
    <s v="N"/>
    <s v="N"/>
    <m/>
    <m/>
    <s v="2021-04-06"/>
    <m/>
    <m/>
    <m/>
    <m/>
    <m/>
    <m/>
    <m/>
    <m/>
    <m/>
    <m/>
    <m/>
    <m/>
    <m/>
    <m/>
    <m/>
    <m/>
    <m/>
    <m/>
    <m/>
    <s v=" "/>
    <s v="SIERRA"/>
    <s v="AUBURN 02"/>
    <s v="06:38"/>
    <s v="04/05/2021"/>
    <m/>
    <n v="1082574971"/>
    <n v="21145"/>
    <s v="FORESTHILL RD"/>
    <x v="146"/>
    <n v="38.998612000000001"/>
    <n v="-120.875781"/>
    <s v="T1TMJJ4"/>
    <s v="JOHNSTON, MARTY"/>
    <n v="152181101"/>
    <s v="20210405 08:41"/>
    <n v="1031"/>
    <m/>
    <s v="house fire.fuses blown at tx.service was burned at house end.mtr destroyed by fire.cut service away from hse.cust weatherhead conduit pulled off hse and hanging"/>
    <s v="Y"/>
    <m/>
    <m/>
    <s v="38.9406000,-120.9931000,493.600000,3D"/>
    <m/>
    <m/>
    <m/>
    <s v="cal fire"/>
    <m/>
    <s v="N"/>
    <s v="Y"/>
    <s v="Y"/>
    <s v="Clear"/>
    <m/>
    <s v="Structures"/>
    <m/>
    <s v="Calm"/>
    <m/>
    <s v="Unknown"/>
    <m/>
    <s v="Structure Only"/>
    <m/>
    <s v="Fire Dept"/>
    <m/>
    <s v="Overhead"/>
    <m/>
    <x v="0"/>
    <m/>
    <m/>
    <m/>
    <m/>
    <m/>
    <m/>
    <s v=" "/>
    <m/>
    <m/>
    <m/>
    <m/>
    <m/>
    <m/>
    <m/>
    <m/>
    <m/>
    <m/>
    <m/>
    <m/>
    <m/>
    <m/>
    <m/>
    <m/>
    <m/>
    <m/>
    <m/>
    <m/>
    <m/>
    <m/>
    <m/>
    <m/>
    <m/>
    <m/>
    <m/>
    <m/>
    <m/>
    <m/>
    <m/>
    <m/>
    <m/>
    <m/>
    <m/>
    <m/>
    <m/>
    <m/>
    <m/>
    <m/>
    <m/>
    <m/>
    <m/>
    <m/>
    <m/>
    <m/>
    <m/>
  </r>
  <r>
    <x v="358"/>
    <s v="S7RM"/>
    <s v="3 - QC Complete"/>
    <d v="2021-04-22T00:00:00"/>
    <d v="2021-04-22T00:00:00"/>
    <x v="317"/>
    <s v="\\fxshare-nas05\quotashare-fs01\ESA\5 - Ignition Tracking\2021_Ignition_QC_Folders\20210404_nan_nan_nan_T005257276"/>
    <s v=" "/>
    <m/>
    <m/>
    <m/>
    <m/>
    <m/>
    <x v="0"/>
    <m/>
    <m/>
    <m/>
    <s v="Y"/>
    <d v="2021-04-20T00:00:00"/>
    <m/>
    <s v="Colusa"/>
    <s v="Fire Chief Conley "/>
    <m/>
    <m/>
    <m/>
    <m/>
    <m/>
    <m/>
    <m/>
    <m/>
    <m/>
    <s v=" "/>
    <x v="58"/>
    <s v="14:43"/>
    <d v="2021-04-04T00:00:00"/>
    <d v="1899-12-30T15:56:00"/>
    <s v="FAS"/>
    <s v="Y"/>
    <s v="N"/>
    <n v="1306746"/>
    <s v="21-0044561"/>
    <m/>
    <s v="T005257298, T005257299"/>
    <n v="120740990"/>
    <m/>
    <m/>
    <s v="PG&amp;E_369_ignition_20210404_1.jpg"/>
    <s v=" "/>
    <x v="2"/>
    <x v="0"/>
    <s v="Y"/>
    <s v="Y"/>
    <s v="On April 4th, 2021 at 15:56 hrs. a PG &amp; E Troubleman was dispatched to the Maxwell 1105 12 KV Distribution Circuit East of Interstate 5 in the City of Maxwell in response to a report of an overhead switch which was arcing and had resulted in a small grass fire approximately 10 X 5 feet in size which was suppressed by the Colusa Fire Department.  Initial analysis indicates that PG &amp; E equipment (Switch 3309) was operated on April 3rd 2021 by a contract crew and when  the crew closed the actual switch, it was possibly not engaged correctly and subsequently the following day, it started arcing which resulted in a very small grass fire. (see attached photos in shared file.)   (According to the T-Man the fire was approximately 5 X 10 feet in size.) The outage and vegetation fire appeared to be likely caused by arcing at Switch 3309.  EC Notification tag # 120740990 was created indicating that the switch needed to be replaced with a new 900 A underarm side break switch.  There was no completed tag-repairs are scheduled to be completed on  08/02/2021.  All information is preliminary. "/>
    <s v="PG&amp;E"/>
    <s v="Vegetation"/>
    <s v="D"/>
    <s v="D"/>
    <s v="Structure-only"/>
    <s v="10X5 patch of green grass."/>
    <m/>
    <m/>
    <m/>
    <x v="0"/>
    <x v="4"/>
    <x v="24"/>
    <s v="Y"/>
    <s v="Overhead"/>
    <s v="Primary"/>
    <s v="Switch"/>
    <s v="Switches"/>
    <s v="Circuit ID: 062881105"/>
    <s v=" "/>
    <x v="0"/>
    <n v="39.273021"/>
    <n v="-122.18167200000001"/>
    <s v="Colusa"/>
    <x v="297"/>
    <n v="12000"/>
    <m/>
    <s v="Colusa County FD"/>
    <s v="Herbaceous"/>
    <m/>
    <m/>
    <m/>
    <m/>
    <s v="N"/>
    <s v="N"/>
    <m/>
    <m/>
    <s v="2021-04-14"/>
    <m/>
    <m/>
    <m/>
    <m/>
    <m/>
    <m/>
    <m/>
    <m/>
    <m/>
    <m/>
    <m/>
    <m/>
    <m/>
    <m/>
    <m/>
    <m/>
    <m/>
    <m/>
    <m/>
    <s v=" "/>
    <s v="SACRAMENTO"/>
    <s v="COLUSA"/>
    <s v="14:43"/>
    <s v="2021/04/04 00:00:00"/>
    <m/>
    <s v="T005257276"/>
    <m/>
    <m/>
    <x v="5"/>
    <m/>
    <m/>
    <s v="T3TTXBW"/>
    <m/>
    <m/>
    <s v="2021/04/04 16:42:22"/>
    <n v="9002"/>
    <m/>
    <s v="AXS-OK ADV ARCING WIRES MAY HAVE STARTED BRUSH FIRE"/>
    <s v="N"/>
    <m/>
    <m/>
    <m/>
    <m/>
    <m/>
    <m/>
    <m/>
    <m/>
    <m/>
    <m/>
    <s v="Y"/>
    <m/>
    <m/>
    <m/>
    <m/>
    <m/>
    <m/>
    <m/>
    <m/>
    <m/>
    <m/>
    <m/>
    <m/>
    <m/>
    <m/>
    <x v="2"/>
    <m/>
    <m/>
    <m/>
    <s v="OVERHEAD"/>
    <s v="SWITCH (OH)"/>
    <m/>
    <s v=" "/>
    <m/>
    <m/>
    <m/>
    <m/>
    <m/>
    <m/>
    <m/>
    <m/>
    <m/>
    <m/>
    <m/>
    <m/>
    <m/>
    <m/>
    <m/>
    <m/>
    <m/>
    <m/>
    <m/>
    <m/>
    <m/>
    <m/>
    <m/>
    <m/>
    <m/>
    <m/>
    <m/>
    <m/>
    <m/>
    <m/>
    <m/>
    <m/>
    <m/>
    <m/>
    <m/>
    <m/>
    <m/>
    <m/>
    <m/>
    <m/>
    <m/>
    <m/>
    <m/>
    <m/>
    <m/>
    <m/>
    <m/>
  </r>
  <r>
    <x v="359"/>
    <s v="JZCY"/>
    <s v="3 - QC Complete"/>
    <d v="2021-04-06T00:00:00"/>
    <d v="2021-04-06T00:00:00"/>
    <x v="315"/>
    <s v="\\fxshare-nas05\quotashare-fs01\ESA\5 - Ignition Tracking\2021_Ignition_QC_Folders\20210404_nan_nan_nan_9140553851"/>
    <s v=" "/>
    <m/>
    <m/>
    <m/>
    <m/>
    <m/>
    <x v="0"/>
    <m/>
    <m/>
    <m/>
    <m/>
    <m/>
    <m/>
    <m/>
    <m/>
    <m/>
    <m/>
    <m/>
    <m/>
    <m/>
    <m/>
    <m/>
    <m/>
    <m/>
    <s v=" "/>
    <x v="58"/>
    <s v="21:40"/>
    <m/>
    <m/>
    <s v="FAS"/>
    <s v="N"/>
    <s v="N"/>
    <m/>
    <m/>
    <m/>
    <n v="9140553851"/>
    <m/>
    <m/>
    <m/>
    <m/>
    <s v=" "/>
    <x v="0"/>
    <x v="2"/>
    <s v="N"/>
    <s v="N"/>
    <s v="Structure fire, not attributable to PG&amp;E"/>
    <s v="Not PG&amp;E"/>
    <s v="Building"/>
    <m/>
    <m/>
    <s v="Structure-only"/>
    <m/>
    <m/>
    <m/>
    <m/>
    <x v="3"/>
    <x v="1"/>
    <x v="1"/>
    <m/>
    <s v="Subsurface"/>
    <m/>
    <m/>
    <m/>
    <m/>
    <s v=" "/>
    <x v="0"/>
    <s v="37.3075567"/>
    <s v="-122.0326867"/>
    <s v="Santa Clara"/>
    <x v="298"/>
    <n v="12000"/>
    <m/>
    <s v="Unknown"/>
    <s v="Urban"/>
    <m/>
    <m/>
    <m/>
    <m/>
    <s v="N"/>
    <s v="N"/>
    <m/>
    <m/>
    <s v="2021-04-06"/>
    <m/>
    <m/>
    <m/>
    <m/>
    <m/>
    <m/>
    <m/>
    <m/>
    <m/>
    <m/>
    <m/>
    <m/>
    <m/>
    <m/>
    <m/>
    <m/>
    <m/>
    <m/>
    <m/>
    <s v=" "/>
    <s v="DEANZA"/>
    <s v="CUPERTINO 06"/>
    <s v="21:40"/>
    <s v="04/04/2021"/>
    <m/>
    <n v="9140553851"/>
    <n v="1075"/>
    <s v="S DE ANZA BLVD"/>
    <x v="36"/>
    <n v="37.307160000000003"/>
    <n v="-122.032495"/>
    <s v="W3TMATO"/>
    <s v="TRUMBO, MAURICE"/>
    <n v="83371115"/>
    <s v="20210404 22:11"/>
    <n v="1121"/>
    <m/>
    <s v="single circuit in business affected by fire, adv cst to call electrician to make repairs, leave affected breaker off until repairs complete and ele releases it"/>
    <s v="Y"/>
    <m/>
    <m/>
    <s v="37.3075567,-122.0326867,79.000000,3D"/>
    <m/>
    <m/>
    <m/>
    <m/>
    <m/>
    <s v="N"/>
    <s v="Y"/>
    <s v="N"/>
    <s v="Clear"/>
    <m/>
    <s v="Structures"/>
    <m/>
    <s v="Calm"/>
    <m/>
    <s v="3rd Party"/>
    <m/>
    <s v="Structure Only"/>
    <m/>
    <s v="Other (Comments)"/>
    <s v="unknown, cleared prior to arrival"/>
    <s v="Subsurface"/>
    <m/>
    <x v="0"/>
    <m/>
    <m/>
    <m/>
    <m/>
    <m/>
    <m/>
    <s v=" "/>
    <m/>
    <m/>
    <m/>
    <m/>
    <m/>
    <m/>
    <m/>
    <m/>
    <m/>
    <m/>
    <m/>
    <m/>
    <m/>
    <m/>
    <m/>
    <m/>
    <m/>
    <m/>
    <m/>
    <m/>
    <m/>
    <m/>
    <m/>
    <m/>
    <m/>
    <m/>
    <m/>
    <m/>
    <m/>
    <m/>
    <m/>
    <m/>
    <m/>
    <m/>
    <m/>
    <m/>
    <m/>
    <m/>
    <m/>
    <m/>
    <m/>
    <m/>
    <m/>
    <m/>
    <m/>
    <m/>
    <m/>
  </r>
  <r>
    <x v="360"/>
    <s v="JZCY"/>
    <s v="3 - QC Complete"/>
    <d v="2021-04-06T00:00:00"/>
    <d v="2021-04-06T00:00:00"/>
    <x v="315"/>
    <s v="\\fxshare-nas05\quotashare-fs01\ESA\5 - Ignition Tracking\2021_Ignition_QC_Folders\20210404_nan_nan_nan_7766539236"/>
    <s v=" "/>
    <m/>
    <m/>
    <m/>
    <m/>
    <m/>
    <x v="0"/>
    <m/>
    <m/>
    <m/>
    <m/>
    <m/>
    <m/>
    <m/>
    <m/>
    <m/>
    <m/>
    <m/>
    <m/>
    <m/>
    <m/>
    <m/>
    <m/>
    <m/>
    <s v=" "/>
    <x v="58"/>
    <s v="05:37"/>
    <m/>
    <m/>
    <s v="FAS"/>
    <s v="N"/>
    <s v="N"/>
    <m/>
    <m/>
    <m/>
    <n v="7766539236"/>
    <m/>
    <m/>
    <m/>
    <m/>
    <s v=" "/>
    <x v="0"/>
    <x v="2"/>
    <s v="N"/>
    <s v="N"/>
    <s v="Structure fire, not attributable to PG&amp;E"/>
    <s v="Not PG&amp;E"/>
    <s v="Building"/>
    <m/>
    <m/>
    <s v="Structure-only"/>
    <m/>
    <m/>
    <m/>
    <m/>
    <x v="3"/>
    <x v="1"/>
    <x v="1"/>
    <m/>
    <s v="Overhead"/>
    <m/>
    <m/>
    <m/>
    <m/>
    <s v=" "/>
    <x v="0"/>
    <s v="37.3798950"/>
    <s v="-120.5952233"/>
    <s v="Merced"/>
    <x v="299"/>
    <n v="12000"/>
    <m/>
    <s v="Winton FD"/>
    <s v="Agriculture"/>
    <m/>
    <m/>
    <m/>
    <m/>
    <s v="N"/>
    <s v="N"/>
    <m/>
    <m/>
    <s v="2021-04-06"/>
    <m/>
    <m/>
    <m/>
    <m/>
    <m/>
    <m/>
    <m/>
    <m/>
    <m/>
    <m/>
    <m/>
    <m/>
    <m/>
    <m/>
    <m/>
    <m/>
    <m/>
    <m/>
    <m/>
    <s v=" "/>
    <s v="YOSEMITE"/>
    <s v="MERCED 04"/>
    <s v="05:37"/>
    <s v="04/04/2021"/>
    <m/>
    <n v="7766539236"/>
    <n v="6357"/>
    <s v="SHAFFER RD # 1"/>
    <x v="43"/>
    <n v="37.380661000000003"/>
    <n v="-120.59555899999999"/>
    <s v="Y4TBAR9"/>
    <s v="REDDING, BLAKE"/>
    <n v="253611103"/>
    <s v="20210404 07:41"/>
    <n v="1121"/>
    <m/>
    <s v="2 MOBILE HOMES BURNT CUSTOMER OWNED MTRS PULLED AND GLASSED TO MAKE SAFE FOR FD   INC#006778"/>
    <s v="Y"/>
    <n v="3"/>
    <s v="\\fxshare-nas05\quotashare-fs01\ESA\5 - Ignition Tracking\Fire_Tab_Attachment_Files"/>
    <s v="37.3798950,-120.5952233,83.600000,3D"/>
    <m/>
    <m/>
    <s v="INC # 006778"/>
    <s v="B WHITE 209 761-1975"/>
    <m/>
    <s v="N"/>
    <s v="N"/>
    <s v="N"/>
    <s v="Clear"/>
    <m/>
    <s v="Structures"/>
    <m/>
    <s v="Calm"/>
    <m/>
    <s v="Unknown"/>
    <m/>
    <s v="Structure Only"/>
    <m/>
    <s v="Fire Dept"/>
    <m/>
    <s v="Overhead"/>
    <m/>
    <x v="0"/>
    <m/>
    <m/>
    <m/>
    <m/>
    <m/>
    <m/>
    <s v=" "/>
    <m/>
    <m/>
    <m/>
    <m/>
    <m/>
    <m/>
    <m/>
    <m/>
    <m/>
    <m/>
    <m/>
    <m/>
    <m/>
    <m/>
    <m/>
    <m/>
    <m/>
    <m/>
    <m/>
    <m/>
    <m/>
    <m/>
    <m/>
    <m/>
    <m/>
    <m/>
    <m/>
    <m/>
    <m/>
    <m/>
    <m/>
    <m/>
    <m/>
    <m/>
    <m/>
    <m/>
    <m/>
    <m/>
    <m/>
    <m/>
    <m/>
    <m/>
    <m/>
    <m/>
    <m/>
    <m/>
    <m/>
  </r>
  <r>
    <x v="361"/>
    <s v="JZCY"/>
    <s v="3 - QC Complete"/>
    <d v="2021-04-06T00:00:00"/>
    <d v="2021-04-06T00:00:00"/>
    <x v="315"/>
    <s v="\\fxshare-nas05\quotashare-fs01\ESA\5 - Ignition Tracking\2021_Ignition_QC_Folders\20210404_nan_nan_nan_1955920446"/>
    <s v=" "/>
    <m/>
    <m/>
    <m/>
    <m/>
    <m/>
    <x v="0"/>
    <m/>
    <m/>
    <m/>
    <m/>
    <m/>
    <m/>
    <m/>
    <m/>
    <m/>
    <m/>
    <m/>
    <m/>
    <m/>
    <m/>
    <m/>
    <m/>
    <m/>
    <s v=" "/>
    <x v="58"/>
    <s v="01:07"/>
    <m/>
    <m/>
    <s v="FAS"/>
    <s v="N"/>
    <s v="N"/>
    <m/>
    <m/>
    <m/>
    <n v="1955920446"/>
    <m/>
    <m/>
    <m/>
    <m/>
    <s v=" "/>
    <x v="0"/>
    <x v="2"/>
    <s v="N"/>
    <s v="N"/>
    <s v="Structure fire, not attributable to PG&amp;E"/>
    <s v="Not PG&amp;E"/>
    <s v="Building"/>
    <m/>
    <m/>
    <s v="Structure-only"/>
    <m/>
    <m/>
    <m/>
    <m/>
    <x v="3"/>
    <x v="1"/>
    <x v="1"/>
    <m/>
    <s v="Underbuild"/>
    <m/>
    <m/>
    <m/>
    <m/>
    <s v=" "/>
    <x v="0"/>
    <s v="37.9936283"/>
    <s v="-122.1315650"/>
    <s v="Contra Costa"/>
    <x v="300"/>
    <n v="12000"/>
    <m/>
    <s v="Contra Costa FD"/>
    <s v="Urban"/>
    <m/>
    <m/>
    <m/>
    <m/>
    <s v="N"/>
    <s v="N"/>
    <m/>
    <m/>
    <s v="2021-04-06"/>
    <m/>
    <m/>
    <m/>
    <m/>
    <m/>
    <m/>
    <m/>
    <m/>
    <m/>
    <m/>
    <m/>
    <m/>
    <m/>
    <m/>
    <m/>
    <m/>
    <m/>
    <m/>
    <m/>
    <s v=" "/>
    <s v="DIABLO"/>
    <s v="CONCORD 02"/>
    <s v="01:07"/>
    <s v="04/04/2021"/>
    <m/>
    <n v="1955920446"/>
    <n v="600"/>
    <s v="J ST"/>
    <x v="159"/>
    <n v="37.997515"/>
    <n v="-122.131648"/>
    <s v="D2TMJLQ"/>
    <s v="LUBOVISKI, MILTON"/>
    <n v="14101102"/>
    <s v="20210404 02:25"/>
    <n v="1120"/>
    <m/>
    <s v="per fire apt turned off main breaker is ok.pge equipment is ok"/>
    <s v="Y"/>
    <m/>
    <m/>
    <s v="37.9936283,-122.1315650,34.800000,3D"/>
    <m/>
    <m/>
    <m/>
    <m/>
    <m/>
    <s v="N"/>
    <s v="N"/>
    <s v="N"/>
    <s v="Clear"/>
    <m/>
    <s v="Structures"/>
    <m/>
    <s v="Calm"/>
    <m/>
    <s v="Unknown"/>
    <m/>
    <s v="Structure Only"/>
    <m/>
    <s v="Other (Comments)"/>
    <s v="contra costa "/>
    <s v="Underbuild"/>
    <m/>
    <x v="0"/>
    <m/>
    <m/>
    <m/>
    <m/>
    <m/>
    <m/>
    <s v=" "/>
    <m/>
    <m/>
    <m/>
    <m/>
    <m/>
    <m/>
    <m/>
    <m/>
    <m/>
    <m/>
    <m/>
    <m/>
    <m/>
    <m/>
    <m/>
    <m/>
    <m/>
    <m/>
    <m/>
    <m/>
    <m/>
    <m/>
    <m/>
    <m/>
    <m/>
    <m/>
    <m/>
    <m/>
    <m/>
    <m/>
    <m/>
    <m/>
    <m/>
    <m/>
    <m/>
    <m/>
    <m/>
    <m/>
    <m/>
    <m/>
    <m/>
    <m/>
    <m/>
    <m/>
    <m/>
    <m/>
    <m/>
  </r>
  <r>
    <x v="362"/>
    <s v="JZCY"/>
    <s v="3 - QC Complete"/>
    <d v="2021-04-06T00:00:00"/>
    <d v="2021-04-06T00:00:00"/>
    <x v="315"/>
    <s v="\\fxshare-nas05\quotashare-fs01\ESA\5 - Ignition Tracking\2021_Ignition_QC_Folders\20210403_nan_nan_nan_4225720248"/>
    <s v=" "/>
    <m/>
    <m/>
    <m/>
    <m/>
    <m/>
    <x v="0"/>
    <m/>
    <m/>
    <m/>
    <m/>
    <m/>
    <m/>
    <m/>
    <m/>
    <m/>
    <m/>
    <m/>
    <m/>
    <m/>
    <m/>
    <m/>
    <m/>
    <m/>
    <s v=" "/>
    <x v="59"/>
    <s v="22:49"/>
    <m/>
    <m/>
    <s v="FAS"/>
    <s v="N"/>
    <s v="N"/>
    <m/>
    <m/>
    <m/>
    <n v="4225720248"/>
    <m/>
    <m/>
    <m/>
    <m/>
    <s v=" "/>
    <x v="0"/>
    <x v="2"/>
    <s v="N"/>
    <s v="N"/>
    <s v="Structure fire, not attributable to PG&amp;E"/>
    <s v="Not PG&amp;E"/>
    <s v="Building"/>
    <m/>
    <m/>
    <s v="Structure-only"/>
    <m/>
    <m/>
    <m/>
    <m/>
    <x v="3"/>
    <x v="1"/>
    <x v="1"/>
    <m/>
    <s v="Overhead"/>
    <m/>
    <m/>
    <m/>
    <m/>
    <s v=" "/>
    <x v="0"/>
    <n v="38.304768000000003"/>
    <n v="-122.48043199999999"/>
    <s v="Sonoma"/>
    <x v="301"/>
    <n v="12000"/>
    <m/>
    <s v="Sonoma County FD"/>
    <s v="Urban"/>
    <m/>
    <m/>
    <m/>
    <m/>
    <s v="N"/>
    <s v="N"/>
    <m/>
    <m/>
    <s v="2021-04-06"/>
    <m/>
    <m/>
    <m/>
    <m/>
    <m/>
    <m/>
    <m/>
    <m/>
    <m/>
    <m/>
    <m/>
    <m/>
    <m/>
    <m/>
    <m/>
    <m/>
    <m/>
    <m/>
    <m/>
    <s v=" "/>
    <s v="NORTH COAST"/>
    <s v="SONOMA"/>
    <s v="22:49"/>
    <s v="04/03/2021"/>
    <m/>
    <n v="4225720248"/>
    <n v="157"/>
    <s v="FAIRVIEW LN"/>
    <x v="160"/>
    <n v="38.304768000000003"/>
    <n v="-122.48043199999999"/>
    <s v="W9TJ5C5"/>
    <s v="CLARK, JEREMY"/>
    <n v="42721102"/>
    <s v="20210404 01:07"/>
    <n v="1121"/>
    <m/>
    <s v="STRUCTURE FIRE"/>
    <s v="Y"/>
    <m/>
    <m/>
    <m/>
    <n v="38.304768000000003"/>
    <n v="-122.48043199999999"/>
    <m/>
    <s v="SCOTT MAXWELL 707-495-4207"/>
    <m/>
    <s v="N"/>
    <s v="Y"/>
    <s v="N"/>
    <s v="Clear"/>
    <m/>
    <s v="Structures"/>
    <m/>
    <s v="Calm"/>
    <m/>
    <s v="3rd Party"/>
    <m/>
    <s v="Structure Only"/>
    <m/>
    <s v="Fire Dept"/>
    <m/>
    <s v="Overhead"/>
    <m/>
    <x v="0"/>
    <m/>
    <m/>
    <m/>
    <m/>
    <m/>
    <m/>
    <s v=" "/>
    <m/>
    <m/>
    <m/>
    <m/>
    <m/>
    <m/>
    <m/>
    <m/>
    <m/>
    <m/>
    <m/>
    <m/>
    <m/>
    <m/>
    <m/>
    <m/>
    <m/>
    <m/>
    <m/>
    <m/>
    <m/>
    <m/>
    <m/>
    <m/>
    <m/>
    <m/>
    <m/>
    <m/>
    <m/>
    <m/>
    <m/>
    <m/>
    <m/>
    <m/>
    <m/>
    <m/>
    <m/>
    <m/>
    <m/>
    <m/>
    <m/>
    <m/>
    <m/>
    <m/>
    <m/>
    <m/>
    <m/>
  </r>
  <r>
    <x v="363"/>
    <s v="S7RM"/>
    <s v="3 - QC Complete"/>
    <d v="2021-04-08T00:00:00"/>
    <d v="2021-04-08T00:00:00"/>
    <x v="318"/>
    <s v="\\fxshare-nas05\quotashare-fs01\ESA\5 - Ignition Tracking\2021_Ignition_QC_Folders\20210403_1306467_21-0044478_nan_T005256976"/>
    <s v=" "/>
    <m/>
    <m/>
    <m/>
    <m/>
    <m/>
    <x v="0"/>
    <m/>
    <m/>
    <m/>
    <m/>
    <m/>
    <m/>
    <m/>
    <m/>
    <m/>
    <m/>
    <m/>
    <m/>
    <m/>
    <m/>
    <m/>
    <m/>
    <m/>
    <s v=" "/>
    <x v="59"/>
    <s v="15:38"/>
    <d v="2021-04-03T00:00:00"/>
    <s v="15:38"/>
    <s v="FAS"/>
    <s v="N"/>
    <s v="N"/>
    <s v="1306467"/>
    <s v="21-0044478"/>
    <m/>
    <s v="T005256976"/>
    <n v="120740737"/>
    <m/>
    <m/>
    <s v="PG&amp;E_336_ignition_20210403_1.JPG"/>
    <s v=" "/>
    <x v="2"/>
    <x v="0"/>
    <s v="Y"/>
    <s v="Y"/>
    <s v="On April 3rd, 2021 at 15:38 hrs. a PG &amp; E Troubleman was dispatched to the Twisselman 2105 21 KV overhead distribution circuit 2 miles East of Lost Hills Rd in the City of Lost Hills in response to a report of a transformer explosion with a resulting fire.  This incident occured during a strong wind event and the fire was reported to be 3 meters &lt; 0.25 acres in size and was suppressed by the landowner.  Initial analysis indicates that there was a birdsnest on a transformer which possibly, as a result of the strong winds, caused an ignition. (see attached photo in the shared file.)  The PG &amp; E Troubleman indicated that the fire was out upon his arrival at the scene of the incident.  The Troubleman replaced the transformer on 4/3/2021 to prevent a future occurence of this type of incident.  All information is preliminary. "/>
    <s v="PG&amp;E"/>
    <s v="Vegetation"/>
    <s v="D"/>
    <s v="D"/>
    <s v="&lt;0.25"/>
    <s v="Fire put out by landowner. "/>
    <m/>
    <m/>
    <m/>
    <x v="5"/>
    <x v="2"/>
    <x v="5"/>
    <s v="N"/>
    <s v="Overhead"/>
    <s v="Primary"/>
    <s v="Transformer"/>
    <s v="Transformer"/>
    <s v="Circuit ID: 25440-2105"/>
    <s v=" "/>
    <x v="0"/>
    <n v="35.754849999999998"/>
    <n v="-119.65518"/>
    <s v="Kern"/>
    <x v="302"/>
    <n v="21000"/>
    <m/>
    <s v="Other Party-nan"/>
    <s v="Agriculture"/>
    <m/>
    <m/>
    <m/>
    <m/>
    <s v="N"/>
    <s v="N"/>
    <m/>
    <m/>
    <s v="2021-04-06"/>
    <m/>
    <m/>
    <m/>
    <m/>
    <m/>
    <m/>
    <m/>
    <m/>
    <m/>
    <m/>
    <m/>
    <m/>
    <m/>
    <m/>
    <m/>
    <m/>
    <m/>
    <m/>
    <m/>
    <s v=" "/>
    <s v="KERN"/>
    <s v="WASCO 01"/>
    <s v="15:38"/>
    <s v="04/03/2021"/>
    <s v="1306467"/>
    <s v="T005256976"/>
    <m/>
    <s v="SE NE 13 25 21"/>
    <x v="161"/>
    <n v="35.754849999999998"/>
    <n v="-119.65518"/>
    <s v="K1TC0CH"/>
    <s v="CASTRO, CHRIS"/>
    <n v="254402105"/>
    <s v="20210403 19:29"/>
    <n v="9190"/>
    <m/>
    <s v="nest caused fire and damage to transformer called on call and crew is going to make repairs"/>
    <s v="Y"/>
    <n v="3"/>
    <s v="\\fxshare-nas05\quotashare-fs01\ESA\5 - Ignition Tracking\Fire_Tab_Attachment_Files"/>
    <m/>
    <n v="35.754849999999998"/>
    <n v="-119.65518"/>
    <m/>
    <m/>
    <m/>
    <s v="N"/>
    <s v="Y"/>
    <m/>
    <s v="Clear"/>
    <m/>
    <s v="Private Land"/>
    <m/>
    <s v="Calm"/>
    <m/>
    <s v="Bird Contact"/>
    <s v="nest"/>
    <s v="3 meters - 0.25 Acres"/>
    <m/>
    <s v="Other Party"/>
    <s v="land owner"/>
    <s v="Overhead"/>
    <m/>
    <x v="0"/>
    <m/>
    <m/>
    <m/>
    <s v="OTHER GROUND VEGETATION"/>
    <s v="TRANSFORMER (OH)"/>
    <s v="N"/>
    <s v=" "/>
    <s v="Unplanned"/>
    <s v="Kern"/>
    <s v="Kern"/>
    <s v="254402105, TWISSELMAN-2105"/>
    <s v="21-0044478"/>
    <s v="Unplanned"/>
    <s v="Strong Winds;32-90 F"/>
    <s v="1"/>
    <s v="270"/>
    <s v="NO"/>
    <s v="Line to Ground"/>
    <s v="Sustained"/>
    <s v="No"/>
    <s v="MTR#1009512871"/>
    <s v="OH"/>
    <s v="Transformer"/>
    <s v="1306467"/>
    <s v="Transformer (OH), Failed/Faulted"/>
    <s v=" "/>
    <s v="04/03/21 19:24"/>
    <s v=" "/>
    <s v="2 MILES E/O LOST HILLS RD, 1.3 MILES N/O TWISSELMAN RD"/>
    <s v="CASTRO, CHRIS 925-329-0234: 35.754788 -119.655060"/>
    <s v=" "/>
    <s v=" "/>
    <s v=" "/>
    <s v="No"/>
    <s v="Animal, Other"/>
    <s v=" "/>
    <s v="No"/>
    <s v=" "/>
    <s v=" "/>
    <s v="C0CH"/>
    <s v="Transformer only"/>
    <s v="SMBATCH_FO"/>
    <s v="04/03/21 15:34"/>
    <s v="Not Required"/>
    <s v="04/03/21 20:04"/>
    <s v=" "/>
    <s v="No"/>
    <s v="1617411"/>
    <s v="21-0044478"/>
    <s v="MTR#1009512871"/>
    <s v="254402105"/>
    <s v="04/03/21 15:34"/>
    <m/>
    <m/>
  </r>
  <r>
    <x v="364"/>
    <s v="JZCY"/>
    <s v="3 - QC Complete"/>
    <d v="2021-04-06T00:00:00"/>
    <d v="2021-04-06T00:00:00"/>
    <x v="315"/>
    <s v="\\fxshare-nas05\quotashare-fs01\ESA\5 - Ignition Tracking\2021_Ignition_QC_Folders\20210403_nan_nan_nan_9338848708"/>
    <s v=" "/>
    <m/>
    <m/>
    <m/>
    <m/>
    <m/>
    <x v="0"/>
    <m/>
    <m/>
    <m/>
    <m/>
    <m/>
    <m/>
    <m/>
    <m/>
    <m/>
    <m/>
    <m/>
    <m/>
    <m/>
    <m/>
    <m/>
    <m/>
    <m/>
    <s v=" "/>
    <x v="59"/>
    <s v="06:11"/>
    <m/>
    <m/>
    <s v="FAS"/>
    <s v="N"/>
    <s v="N"/>
    <m/>
    <m/>
    <m/>
    <n v="9338848708"/>
    <m/>
    <m/>
    <m/>
    <m/>
    <s v=" "/>
    <x v="0"/>
    <x v="2"/>
    <s v="N"/>
    <s v="N"/>
    <s v="Structure fire, not attributable to PG&amp;E"/>
    <s v="Not PG&amp;E"/>
    <s v="Building"/>
    <m/>
    <m/>
    <s v="Structure-only"/>
    <m/>
    <m/>
    <m/>
    <m/>
    <x v="3"/>
    <x v="1"/>
    <x v="1"/>
    <m/>
    <s v="Overbuild"/>
    <m/>
    <m/>
    <m/>
    <m/>
    <s v=" "/>
    <x v="0"/>
    <s v="37.8191383"/>
    <s v="-121.2822167"/>
    <s v="San Joaquin"/>
    <x v="303"/>
    <n v="17000"/>
    <m/>
    <s v="Lathrop FD"/>
    <s v="Urban"/>
    <m/>
    <m/>
    <m/>
    <m/>
    <s v="N"/>
    <s v="N"/>
    <m/>
    <m/>
    <s v="2021-04-06"/>
    <m/>
    <m/>
    <m/>
    <m/>
    <m/>
    <m/>
    <m/>
    <m/>
    <m/>
    <m/>
    <m/>
    <m/>
    <m/>
    <m/>
    <m/>
    <m/>
    <m/>
    <m/>
    <m/>
    <s v=" "/>
    <s v="STOCKTON"/>
    <s v="MANTECA"/>
    <s v="06:11"/>
    <s v="04/03/2021"/>
    <m/>
    <n v="9338848708"/>
    <n v="787"/>
    <s v="THOMSEN RD"/>
    <x v="162"/>
    <n v="37.819215999999997"/>
    <n v="-121.28177100000001"/>
    <s v="Q3TBLG9"/>
    <s v="GONZALES, GONZO"/>
    <n v="162701706"/>
    <s v="20210403 08:49"/>
    <n v="1101"/>
    <m/>
    <s v="FND MAIN BREAKER OFF AT MTR PANEL,NOTHING TRIPPED.VOLTS 121.3-121.5-242.8.FIRE IN 1 BEDROOM.UNKNOWN CAUSE.I DISCTD ELECTRIC SERVC,BOOTED MTR FOR SAFETY PER F.D.CUST WILL NEED CITY INSPECT PRIOR TO RECNNCT.NO DAMAGE NEAR MTR PANEL,NO DMG TO PGE EQUIP"/>
    <s v="Y"/>
    <m/>
    <m/>
    <s v="37.8191383,-121.2822167,12.900000,3D"/>
    <m/>
    <m/>
    <m/>
    <s v="209-9415135"/>
    <m/>
    <s v="N"/>
    <s v="Y"/>
    <s v="N"/>
    <s v="Clear"/>
    <m/>
    <s v="Structures"/>
    <m/>
    <s v="Light"/>
    <m/>
    <s v="3rd Party"/>
    <m/>
    <s v="Structure Only"/>
    <m/>
    <s v="Fire Dept"/>
    <m/>
    <s v="Overbuild"/>
    <m/>
    <x v="1"/>
    <s v="PICTURES &amp; I.R REPORT"/>
    <s v="PG&amp;E Employee"/>
    <m/>
    <m/>
    <m/>
    <m/>
    <s v=" "/>
    <m/>
    <m/>
    <m/>
    <m/>
    <m/>
    <m/>
    <m/>
    <m/>
    <m/>
    <m/>
    <m/>
    <m/>
    <m/>
    <m/>
    <m/>
    <m/>
    <m/>
    <m/>
    <m/>
    <m/>
    <m/>
    <m/>
    <m/>
    <m/>
    <m/>
    <m/>
    <m/>
    <m/>
    <m/>
    <m/>
    <m/>
    <m/>
    <m/>
    <m/>
    <m/>
    <m/>
    <m/>
    <m/>
    <m/>
    <m/>
    <m/>
    <m/>
    <m/>
    <m/>
    <m/>
    <m/>
    <m/>
  </r>
  <r>
    <x v="365"/>
    <s v="JZCY"/>
    <s v="3 - QC Complete"/>
    <d v="2021-04-06T00:00:00"/>
    <d v="2021-04-06T00:00:00"/>
    <x v="315"/>
    <s v="\\fxshare-nas05\quotashare-fs01\ESA\5 - Ignition Tracking\2021_Ignition_QC_Folders\20210403_nan_nan_nan_7869936260"/>
    <s v=" "/>
    <m/>
    <m/>
    <m/>
    <m/>
    <m/>
    <x v="0"/>
    <m/>
    <m/>
    <m/>
    <m/>
    <m/>
    <m/>
    <m/>
    <m/>
    <m/>
    <m/>
    <m/>
    <m/>
    <m/>
    <m/>
    <m/>
    <m/>
    <m/>
    <s v=" "/>
    <x v="59"/>
    <s v="04:17"/>
    <m/>
    <m/>
    <s v="FAS"/>
    <s v="N"/>
    <s v="N"/>
    <m/>
    <m/>
    <m/>
    <n v="7869936260"/>
    <m/>
    <m/>
    <m/>
    <m/>
    <s v=" "/>
    <x v="0"/>
    <x v="2"/>
    <s v="N"/>
    <s v="N"/>
    <s v="Structure fire, not attributable to PG&amp;E"/>
    <s v="Not PG&amp;E"/>
    <s v="Building"/>
    <m/>
    <m/>
    <s v="Structure-only"/>
    <m/>
    <m/>
    <m/>
    <m/>
    <x v="3"/>
    <x v="1"/>
    <x v="1"/>
    <m/>
    <s v="Other (Comments)"/>
    <m/>
    <m/>
    <m/>
    <m/>
    <s v=" "/>
    <x v="0"/>
    <s v="36.6068350"/>
    <s v="-119.6594317"/>
    <s v="Fresno"/>
    <x v="62"/>
    <n v="12000"/>
    <m/>
    <s v="Selma FD"/>
    <s v="Agriculture"/>
    <m/>
    <m/>
    <m/>
    <m/>
    <s v="N"/>
    <s v="N"/>
    <m/>
    <m/>
    <s v="2021-04-06"/>
    <m/>
    <m/>
    <m/>
    <m/>
    <m/>
    <m/>
    <m/>
    <m/>
    <m/>
    <m/>
    <m/>
    <m/>
    <m/>
    <m/>
    <m/>
    <m/>
    <m/>
    <m/>
    <m/>
    <s v=" "/>
    <s v="FRESNO"/>
    <s v="SELMA  01"/>
    <s v="04:17"/>
    <s v="04/03/2021"/>
    <m/>
    <n v="7869936260"/>
    <n v="8688"/>
    <s v="E KHAN ST"/>
    <x v="42"/>
    <n v="36.589095999999998"/>
    <n v="-119.633646"/>
    <s v="F6TJMRY"/>
    <s v="ROGERS, JAMES"/>
    <n v="254121104"/>
    <s v="20210403 05:24"/>
    <n v="1121"/>
    <m/>
    <s v="FIRE IN CARPORT CAUSED BY CAR ONE OVER HEAD LIGHT FIXTURE OK TO LEAVE ON PER SELMA FD CUSTOMER SAID MAIN WILL STAY OFF UNTIL ELECTRICIAN MAKES REPAIRS"/>
    <s v="Y"/>
    <m/>
    <m/>
    <s v="36.6068350,-119.6594317,87.000000,3D"/>
    <m/>
    <m/>
    <m/>
    <s v="SELMA FD"/>
    <m/>
    <s v="N"/>
    <s v="Y"/>
    <s v="N"/>
    <s v="Clear"/>
    <m/>
    <s v="Structures"/>
    <m/>
    <s v="Calm"/>
    <m/>
    <s v="Other (Comments)"/>
    <s v="STRUCTURE"/>
    <s v="Structure Only"/>
    <m/>
    <s v="Fire Dept"/>
    <m/>
    <s v="Other (Comments)"/>
    <s v="WOOD"/>
    <x v="0"/>
    <m/>
    <m/>
    <m/>
    <m/>
    <m/>
    <m/>
    <s v=" "/>
    <m/>
    <m/>
    <m/>
    <m/>
    <m/>
    <m/>
    <m/>
    <m/>
    <m/>
    <m/>
    <m/>
    <m/>
    <m/>
    <m/>
    <m/>
    <m/>
    <m/>
    <m/>
    <m/>
    <m/>
    <m/>
    <m/>
    <m/>
    <m/>
    <m/>
    <m/>
    <m/>
    <m/>
    <m/>
    <m/>
    <m/>
    <m/>
    <m/>
    <m/>
    <m/>
    <m/>
    <m/>
    <m/>
    <m/>
    <m/>
    <m/>
    <m/>
    <m/>
    <m/>
    <m/>
    <m/>
    <m/>
  </r>
  <r>
    <x v="366"/>
    <s v="JZCY"/>
    <s v="3 - QC Complete"/>
    <d v="2021-04-06T00:00:00"/>
    <d v="2021-04-06T00:00:00"/>
    <x v="315"/>
    <s v="\\fxshare-nas05\quotashare-fs01\ESA\5 - Ignition Tracking\2021_Ignition_QC_Folders\20210403_nan_nan_nan_8524881358"/>
    <s v=" "/>
    <m/>
    <m/>
    <m/>
    <m/>
    <m/>
    <x v="0"/>
    <m/>
    <m/>
    <m/>
    <m/>
    <m/>
    <m/>
    <m/>
    <m/>
    <m/>
    <m/>
    <m/>
    <m/>
    <m/>
    <m/>
    <m/>
    <m/>
    <m/>
    <s v=" "/>
    <x v="59"/>
    <s v="00:07"/>
    <m/>
    <m/>
    <s v="FAS"/>
    <s v="N"/>
    <s v="N"/>
    <m/>
    <m/>
    <m/>
    <s v="8524881358"/>
    <m/>
    <m/>
    <m/>
    <m/>
    <s v=" "/>
    <x v="0"/>
    <x v="2"/>
    <s v="N"/>
    <s v="N"/>
    <s v="Structure fire, not attributable to PG&amp;E"/>
    <s v="Not PG&amp;E"/>
    <s v="Building"/>
    <m/>
    <m/>
    <s v="Structure-only"/>
    <m/>
    <m/>
    <m/>
    <m/>
    <x v="3"/>
    <x v="1"/>
    <x v="1"/>
    <m/>
    <s v="Overhead"/>
    <m/>
    <m/>
    <m/>
    <m/>
    <s v=" "/>
    <x v="0"/>
    <s v="37.3561667"/>
    <s v="-121.9011283"/>
    <s v="Santa Clara"/>
    <x v="304"/>
    <n v="12000"/>
    <m/>
    <s v="San Jose FD"/>
    <s v="Urban"/>
    <m/>
    <m/>
    <m/>
    <m/>
    <s v="N"/>
    <s v="N"/>
    <m/>
    <m/>
    <s v="2021-04-06"/>
    <m/>
    <m/>
    <m/>
    <m/>
    <m/>
    <m/>
    <m/>
    <m/>
    <m/>
    <m/>
    <m/>
    <m/>
    <m/>
    <m/>
    <m/>
    <m/>
    <m/>
    <m/>
    <m/>
    <s v=" "/>
    <s v="SAN JOSE"/>
    <s v="SAN JOSE 06"/>
    <s v="00:07"/>
    <s v="04/03/2021"/>
    <m/>
    <s v="8524881358"/>
    <n v="954"/>
    <s v="N 4TH ST"/>
    <x v="36"/>
    <n v="37.355918000000003"/>
    <n v="-121.90081000000001"/>
    <s v="J2TM1CI"/>
    <s v="CAMERON, MIKE"/>
    <n v="82261105"/>
    <s v="20210403 00:53"/>
    <n v="1120"/>
    <m/>
    <s v="locked and tagged main per S.J.F.D."/>
    <s v="Y"/>
    <m/>
    <m/>
    <s v="37.3561667,-121.9011283,9.400000,3D"/>
    <m/>
    <m/>
    <m/>
    <s v="San Jose Fire Dept."/>
    <m/>
    <s v="N"/>
    <s v="Y"/>
    <s v="N"/>
    <s v="Clear"/>
    <m/>
    <s v="Structures"/>
    <m/>
    <s v="Calm"/>
    <m/>
    <s v="Unknown"/>
    <m/>
    <s v="Structure Only"/>
    <m/>
    <s v="Fire Dept"/>
    <m/>
    <s v="Overhead"/>
    <m/>
    <x v="0"/>
    <m/>
    <m/>
    <m/>
    <m/>
    <m/>
    <m/>
    <s v=" "/>
    <m/>
    <m/>
    <m/>
    <m/>
    <m/>
    <m/>
    <m/>
    <m/>
    <m/>
    <m/>
    <m/>
    <m/>
    <m/>
    <m/>
    <m/>
    <m/>
    <m/>
    <m/>
    <m/>
    <m/>
    <m/>
    <m/>
    <m/>
    <m/>
    <m/>
    <m/>
    <m/>
    <m/>
    <m/>
    <m/>
    <m/>
    <m/>
    <m/>
    <m/>
    <m/>
    <m/>
    <m/>
    <m/>
    <m/>
    <m/>
    <m/>
    <m/>
    <m/>
    <m/>
    <m/>
    <m/>
    <m/>
  </r>
  <r>
    <x v="367"/>
    <s v="JZCY"/>
    <s v="3 - QC Complete"/>
    <d v="2021-04-06T00:00:00"/>
    <d v="2021-04-06T00:00:00"/>
    <x v="315"/>
    <s v="\\fxshare-nas05\quotashare-fs01\ESA\5 - Ignition Tracking\2021_Ignition_QC_Folders\20210402_1306174_21-0044377_nan_T005256596"/>
    <s v=" "/>
    <m/>
    <m/>
    <m/>
    <m/>
    <m/>
    <x v="0"/>
    <m/>
    <m/>
    <m/>
    <m/>
    <m/>
    <m/>
    <m/>
    <m/>
    <m/>
    <m/>
    <m/>
    <m/>
    <m/>
    <m/>
    <m/>
    <m/>
    <m/>
    <s v=" "/>
    <x v="60"/>
    <s v="23:18"/>
    <d v="2021-04-02T00:00:00"/>
    <s v="23:18"/>
    <s v="FAS"/>
    <s v="N"/>
    <s v="N"/>
    <s v="1306174"/>
    <s v="21-0044377"/>
    <m/>
    <s v="T005256596"/>
    <m/>
    <m/>
    <m/>
    <m/>
    <s v=" "/>
    <x v="0"/>
    <x v="2"/>
    <s v="N"/>
    <s v="N"/>
    <s v="Structure fire, not attributable to PG&amp;E"/>
    <s v="Not PG&amp;E"/>
    <s v="Building"/>
    <m/>
    <m/>
    <s v="Structure-only"/>
    <s v="possible garage? maybe shed..."/>
    <m/>
    <m/>
    <m/>
    <x v="3"/>
    <x v="1"/>
    <x v="1"/>
    <m/>
    <s v="Overhead"/>
    <m/>
    <m/>
    <m/>
    <m/>
    <s v=" "/>
    <x v="0"/>
    <n v="37.313049999999997"/>
    <n v="-121.02682"/>
    <s v="Stanislaus"/>
    <x v="305"/>
    <n v="12000"/>
    <m/>
    <s v="Newman FD"/>
    <s v="Urban"/>
    <m/>
    <m/>
    <m/>
    <m/>
    <s v="N"/>
    <s v="N"/>
    <m/>
    <m/>
    <s v="2021-04-06"/>
    <m/>
    <m/>
    <m/>
    <m/>
    <m/>
    <m/>
    <m/>
    <m/>
    <m/>
    <m/>
    <m/>
    <m/>
    <m/>
    <m/>
    <m/>
    <m/>
    <m/>
    <m/>
    <m/>
    <s v=" "/>
    <s v="YOSEMITE"/>
    <s v="NEWMAN"/>
    <s v="23:18"/>
    <s v="04/02/2021"/>
    <s v="1306174"/>
    <s v="T005256596"/>
    <n v="1409"/>
    <s v="R ST"/>
    <x v="53"/>
    <n v="37.313049999999997"/>
    <n v="-121.02682"/>
    <s v="Y1TKMKS"/>
    <s v="KANE, KYLE"/>
    <n v="162741105"/>
    <s v="20210403 01:47"/>
    <n v="9002"/>
    <n v="1"/>
    <s v="structure fire damaged company equipment. Called for crew to repair nuetral on awac and replace both s p tx's and take them out of parallel."/>
    <s v="Y"/>
    <m/>
    <m/>
    <m/>
    <m/>
    <m/>
    <m/>
    <s v="keith a bowen  209 862 1716"/>
    <m/>
    <s v="N"/>
    <s v="Y"/>
    <m/>
    <s v="Clear"/>
    <m/>
    <s v="Structures"/>
    <s v="structure fire damaged awac and both s p tx's in parallel along with com lines"/>
    <s v="Calm"/>
    <m/>
    <s v="3rd Party"/>
    <s v="structure fire still under investigation"/>
    <s v="Structure Only"/>
    <s v="possible garage? maybe shed..."/>
    <s v="Fire Dept"/>
    <s v="newman fire dept west stanislaus fpd"/>
    <s v="Overhead"/>
    <s v="overhead in alley"/>
    <x v="1"/>
    <s v="photos"/>
    <s v="PG&amp;E Employee"/>
    <s v="kyle kane"/>
    <s v="FIRE, HOUSE OR BLDG"/>
    <s v="TRANSFORMER (OH)"/>
    <s v="N"/>
    <s v=" "/>
    <s v="Unplanned"/>
    <s v="Yosemite"/>
    <s v="Newman"/>
    <s v="162741105, NEWMAN-1105"/>
    <s v="21-0044377"/>
    <s v="Unplanned"/>
    <s v="Clear;32-90 F"/>
    <s v="6"/>
    <s v="4002"/>
    <s v="NO"/>
    <s v="Line to Ground"/>
    <s v="Sustained"/>
    <s v="No"/>
    <s v="MTR#1003793882"/>
    <s v="OH"/>
    <s v="Transformer"/>
    <s v="1306174"/>
    <s v="Transformer (OH), Failed/Faulted"/>
    <s v=" "/>
    <s v="04/03/21 02:35"/>
    <s v=" "/>
    <s v="1422 S STNEWMAN95360"/>
    <s v="KANE, KYLE // 209-509-6203: 1432 S st"/>
    <s v=" "/>
    <s v=" "/>
    <s v=" "/>
    <s v="No"/>
    <s v="3rd Party, Fire, house or bldg."/>
    <s v=" "/>
    <s v="No"/>
    <s v=" "/>
    <s v=" "/>
    <s v="Y1TKMKS"/>
    <s v="Transformer only"/>
    <s v="SMBATCH_FO"/>
    <s v="04/02/21 23:17"/>
    <s v="Not Required"/>
    <s v="04/03/21 10:24"/>
    <s v=" "/>
    <s v="No"/>
    <s v="1617320"/>
    <s v="21-0044377"/>
    <s v="MTR#1003793882"/>
    <s v="162741105"/>
    <s v="04/02/21 23:17"/>
    <m/>
    <m/>
  </r>
  <r>
    <x v="368"/>
    <s v="JZCY"/>
    <s v="3 - QC Complete"/>
    <d v="2021-04-06T00:00:00"/>
    <d v="2021-04-06T00:00:00"/>
    <x v="319"/>
    <s v="\\fxshare-nas05\quotashare-fs01\ESA\5 - Ignition Tracking\2021_Ignition_QC_Folders\20210402_1306090_21-0044352_nan_T005256524"/>
    <s v=" "/>
    <m/>
    <m/>
    <m/>
    <m/>
    <m/>
    <x v="0"/>
    <m/>
    <m/>
    <m/>
    <m/>
    <m/>
    <m/>
    <m/>
    <m/>
    <m/>
    <m/>
    <m/>
    <m/>
    <m/>
    <m/>
    <m/>
    <m/>
    <m/>
    <s v=" "/>
    <x v="60"/>
    <s v="18:46"/>
    <d v="2021-04-02T00:00:00"/>
    <s v="18:46"/>
    <s v="FAS"/>
    <s v="N"/>
    <s v="N"/>
    <s v="1306090"/>
    <s v="21-0044352"/>
    <m/>
    <s v="T005256524"/>
    <s v="44720372"/>
    <m/>
    <m/>
    <m/>
    <s v=" "/>
    <x v="0"/>
    <x v="2"/>
    <s v="N"/>
    <s v="N"/>
    <s v="Other fire, not attributable to PG&amp;E. EOC Preliminary: On April 2, 2021 at approximately 16:44,  a troubleman was dispatched to the CORDELIA-1104 Distribution Circuit at 2925 Chadbourne Road in the Suisun City marsh area.  A controlled burn (by an apparent property owner) spread out of control causing a vegetation fire that spread to PG&amp;E electrical equipment (pole/wires) causing an additional ignition of vegetation. The outage affected approximately 14 customers.  The troubleman confirmed a wire(s) was down and the fire destroyed a PG&amp;E owned pole.  The Suisun City Fire Department has confirmed that the first fire is what caused damage to our facilities which resulted in the secondary sparking/fire. Fire department personnel were present when the fire approached PG&amp;E electrical facilities which resulted in PG&amp;E’s outage. There were no injuries, property damage (other than PG&amp;E facilities) fatalities or media reports related to this incident.  This information is preliminary."/>
    <s v="Not PG&amp;E"/>
    <s v="Vegetation"/>
    <m/>
    <m/>
    <s v="0.26-9.99"/>
    <m/>
    <m/>
    <m/>
    <m/>
    <x v="3"/>
    <x v="1"/>
    <x v="1"/>
    <m/>
    <s v="Overhead"/>
    <m/>
    <m/>
    <m/>
    <m/>
    <s v=" "/>
    <x v="0"/>
    <s v="38.1784883"/>
    <s v="-122.0762667"/>
    <s v="Solano"/>
    <x v="306"/>
    <n v="12000"/>
    <m/>
    <s v="Suisun FD"/>
    <s v="Urban"/>
    <m/>
    <m/>
    <m/>
    <m/>
    <s v="N"/>
    <s v="N"/>
    <m/>
    <m/>
    <s v="2021-04-06"/>
    <m/>
    <m/>
    <m/>
    <m/>
    <m/>
    <m/>
    <m/>
    <m/>
    <m/>
    <m/>
    <m/>
    <m/>
    <m/>
    <m/>
    <m/>
    <m/>
    <m/>
    <m/>
    <m/>
    <s v=" "/>
    <s v="SACRAMENTO"/>
    <s v="VACAVILLE 03"/>
    <s v="18:46"/>
    <s v="04/02/2021"/>
    <s v="1306090"/>
    <s v="T005256524"/>
    <s v="UNKNOWN"/>
    <s v="CHADBOURNE RD CROSS TR"/>
    <x v="163"/>
    <n v="38.17821"/>
    <n v="-122.07675999999999"/>
    <s v="S4TJJV0"/>
    <s v="VIALE, JASON"/>
    <n v="62701104"/>
    <s v="20210402 21:41"/>
    <n v="9002"/>
    <m/>
    <s v="CREW TO REPAIR ONE SPAN/TWO WIRE OF 4ACSR "/>
    <s v="Y"/>
    <n v="4"/>
    <s v="\\fxshare-nas05\quotashare-fs01\ESA\5 - Ignition Tracking\Fire_Tab_Attachment_Files"/>
    <s v="38.1784883,-122.0762667,-1.300000,3D"/>
    <m/>
    <m/>
    <s v="5/P/E/O CGC#219749017748"/>
    <s v="SUISUN FIRE DISTRICT"/>
    <m/>
    <s v="N"/>
    <s v="N"/>
    <m/>
    <s v="Clear"/>
    <m/>
    <s v="Private Land"/>
    <m/>
    <s v="Calm"/>
    <m/>
    <s v="Unknown"/>
    <m/>
    <s v="0.25 - 10 Acres"/>
    <m/>
    <s v="Fire Dept"/>
    <m/>
    <s v="Overhead"/>
    <m/>
    <x v="0"/>
    <m/>
    <m/>
    <m/>
    <s v="OTHER GROUND VEGETATION"/>
    <s v="CONDUCTOR, OVERHEAD"/>
    <s v="N"/>
    <s v=" "/>
    <s v="Unplanned"/>
    <s v="Sacramento"/>
    <s v="Solano"/>
    <s v="062701104, CORDELIA-1104"/>
    <s v="21-0044352"/>
    <s v="Unplanned"/>
    <s v="Clear;32-90 F"/>
    <s v="14"/>
    <s v="13229"/>
    <s v="NO"/>
    <s v="Line to Ground"/>
    <s v="Sustained"/>
    <s v="No"/>
    <s v="3601"/>
    <s v="OH"/>
    <s v="Fuse"/>
    <s v="1306090"/>
    <s v="Conductor, Overhead, Broken, wire on ground"/>
    <s v=" "/>
    <s v="04/02/21 21:42"/>
    <s v=" "/>
    <s v="CHADBOURNE RD AT W/S OF S.P.R.R."/>
    <s v="7/SP/SE OF CGC# 219749017748"/>
    <s v=" "/>
    <s v=" "/>
    <s v=" "/>
    <s v="No"/>
    <s v="3rd Party, Fire, house or bldg."/>
    <s v=" "/>
    <s v="No"/>
    <s v=" "/>
    <s v=" "/>
    <s v="M1OD"/>
    <s v="Distribution Circuit"/>
    <s v="M1Y1"/>
    <s v="04/02/21 18:44"/>
    <s v="Not Required"/>
    <s v="04/05/21 12:50"/>
    <s v=" "/>
    <s v="No"/>
    <s v="1617289"/>
    <s v="21-0044352"/>
    <s v="3601"/>
    <s v="062701104"/>
    <s v="04/02/21 18:44"/>
    <s v="44720372"/>
    <m/>
  </r>
  <r>
    <x v="369"/>
    <s v="JZCY"/>
    <s v="3 - QC Complete"/>
    <d v="2021-04-02T00:00:00"/>
    <d v="2021-04-02T00:00:00"/>
    <x v="315"/>
    <s v="\\fxshare-nas05\quotashare-fs01\ESA\5 - Ignition Tracking\2021_Ignition_QC_Folders\20210402_nan_nan_nan_289473249"/>
    <s v=" "/>
    <m/>
    <m/>
    <m/>
    <m/>
    <m/>
    <x v="0"/>
    <m/>
    <m/>
    <m/>
    <m/>
    <m/>
    <m/>
    <m/>
    <m/>
    <m/>
    <m/>
    <m/>
    <m/>
    <m/>
    <m/>
    <m/>
    <m/>
    <m/>
    <s v=" "/>
    <x v="60"/>
    <s v="02:53"/>
    <m/>
    <m/>
    <s v="FAS"/>
    <s v="N"/>
    <s v="N"/>
    <m/>
    <m/>
    <m/>
    <n v="289473249"/>
    <m/>
    <m/>
    <m/>
    <m/>
    <s v=" "/>
    <x v="0"/>
    <x v="2"/>
    <s v="N"/>
    <s v="N"/>
    <s v="Structure fire, not attributable to PG&amp;E"/>
    <s v="Not PG&amp;E"/>
    <s v="Building"/>
    <s v="D"/>
    <m/>
    <s v="Structure-only"/>
    <m/>
    <m/>
    <m/>
    <m/>
    <x v="3"/>
    <x v="1"/>
    <x v="1"/>
    <m/>
    <s v="Overhead"/>
    <m/>
    <m/>
    <m/>
    <m/>
    <s v=" "/>
    <x v="0"/>
    <n v="36.667490999999998"/>
    <n v="-121.647378"/>
    <s v="Monterey"/>
    <x v="307"/>
    <n v="12000"/>
    <m/>
    <s v="Salinas FD"/>
    <s v="Urban"/>
    <m/>
    <m/>
    <m/>
    <m/>
    <s v="N"/>
    <s v="N"/>
    <m/>
    <m/>
    <s v="2021-04-02"/>
    <m/>
    <m/>
    <m/>
    <m/>
    <m/>
    <m/>
    <m/>
    <m/>
    <m/>
    <m/>
    <m/>
    <m/>
    <m/>
    <m/>
    <m/>
    <m/>
    <m/>
    <m/>
    <m/>
    <s v=" "/>
    <s v="CENTRAL COAST"/>
    <s v="SALINAS 03"/>
    <s v="02:53"/>
    <s v="04/02/2021"/>
    <m/>
    <n v="289473249"/>
    <n v="270"/>
    <s v="HARVEST ST"/>
    <x v="26"/>
    <n v="36.667490999999998"/>
    <n v="-121.64778800000001"/>
    <s v="C4TTHC5"/>
    <s v="CHAVEZ, TOM"/>
    <n v="182011101"/>
    <s v="20210402 04:05"/>
    <n v="1121"/>
    <m/>
    <s v="APARTMENT 19-20-21 I PULLED METERS PER FD ADVISED TO GET ELECTRICIAN TO RE-ENERGIZE THE OTHER 5-6 APARTMENTS"/>
    <s v="Y"/>
    <m/>
    <m/>
    <m/>
    <n v="36.667490999999998"/>
    <n v="-121.647378"/>
    <m/>
    <s v="SALINAS FD"/>
    <m/>
    <s v="Y"/>
    <s v="Y"/>
    <s v="Y"/>
    <s v="Clear"/>
    <m/>
    <s v="Structures"/>
    <s v="APARTMENT COMPLEX"/>
    <s v="Calm"/>
    <m/>
    <s v="3rd Party"/>
    <m/>
    <s v="Structure Only"/>
    <m/>
    <s v="Fire Dept"/>
    <m/>
    <s v="Overhead"/>
    <m/>
    <x v="0"/>
    <m/>
    <m/>
    <m/>
    <m/>
    <m/>
    <m/>
    <s v=" "/>
    <m/>
    <m/>
    <m/>
    <m/>
    <m/>
    <m/>
    <m/>
    <m/>
    <m/>
    <m/>
    <m/>
    <m/>
    <m/>
    <m/>
    <m/>
    <m/>
    <m/>
    <m/>
    <m/>
    <m/>
    <m/>
    <m/>
    <m/>
    <m/>
    <m/>
    <m/>
    <m/>
    <m/>
    <m/>
    <m/>
    <m/>
    <m/>
    <m/>
    <m/>
    <m/>
    <m/>
    <m/>
    <m/>
    <m/>
    <m/>
    <m/>
    <m/>
    <m/>
    <m/>
    <m/>
    <m/>
    <m/>
  </r>
  <r>
    <x v="370"/>
    <s v="B1HE"/>
    <s v="3 - QC Complete"/>
    <d v="2021-04-21T00:00:00"/>
    <d v="2021-04-21T00:00:00"/>
    <x v="320"/>
    <s v="\\fxshare-nas05\quotashare-fs01\ESA\5 - Ignition Tracking\2021_Ignition_QC_Folders\20210401_nan_nan_nan_T005255763"/>
    <s v=" "/>
    <s v="Y"/>
    <s v="B1HE"/>
    <s v="Create time and outage time updated."/>
    <d v="2021-04-21T00:00:00"/>
    <m/>
    <x v="0"/>
    <m/>
    <m/>
    <m/>
    <m/>
    <m/>
    <m/>
    <m/>
    <m/>
    <m/>
    <m/>
    <m/>
    <m/>
    <m/>
    <m/>
    <m/>
    <m/>
    <m/>
    <s v=" "/>
    <x v="61"/>
    <d v="1899-12-30T23:04:00"/>
    <d v="2021-04-01T00:00:00"/>
    <d v="1899-12-30T22:44:00"/>
    <s v="FAS"/>
    <s v="N"/>
    <s v="N"/>
    <m/>
    <m/>
    <m/>
    <s v="T005255763"/>
    <m/>
    <m/>
    <m/>
    <m/>
    <s v=" "/>
    <x v="0"/>
    <x v="0"/>
    <s v="N"/>
    <s v="N"/>
    <s v="On April 1st, 2021 at 2304 hours, a PG&amp;E Troubleman was dispatched to the Kearney 1114 12 kv Distribution Circuit on North Katy Ave near West Pine Ave, Fresno in response to an Arcing Wire tag. Initial analysis indicates a secondary service wire had failed and was laying on a shed arcing causing an outage to one customer at 1587 N Katy Ave Fresno. There was no fire other than burned ends on the service per the tman. The service appeared to be overloaded due to an indoor marijuana grow. The tman onsite made the repair to the damaged conductor. The repairs were made, and the customer was restored on April 2nd, 2021 at 0037 hours."/>
    <s v="PG&amp;E"/>
    <s v="Other"/>
    <s v="D"/>
    <s v="D"/>
    <s v="Structure-only"/>
    <s v="wire caught fire nothing else"/>
    <m/>
    <m/>
    <m/>
    <x v="0"/>
    <x v="4"/>
    <x v="3"/>
    <m/>
    <s v="Overhead"/>
    <s v="Secondary"/>
    <s v="Conductor - Insulated Secondary"/>
    <s v="Secondary Conductor"/>
    <s v="CGC: 417439952048 "/>
    <s v=" "/>
    <x v="0"/>
    <n v="36.760531739699999"/>
    <n v="-119.8746852419"/>
    <s v="Fresno"/>
    <x v="308"/>
    <n v="12000"/>
    <m/>
    <s v="Fresno FD"/>
    <s v="Urban"/>
    <m/>
    <m/>
    <m/>
    <m/>
    <s v="N"/>
    <s v="N"/>
    <m/>
    <m/>
    <s v="2021-04-02"/>
    <m/>
    <m/>
    <m/>
    <m/>
    <m/>
    <m/>
    <m/>
    <m/>
    <m/>
    <m/>
    <m/>
    <m/>
    <m/>
    <m/>
    <m/>
    <m/>
    <m/>
    <m/>
    <m/>
    <s v=" "/>
    <s v="FRESNO"/>
    <s v="FRESNO 01"/>
    <s v="23:19"/>
    <s v="04/01/2021"/>
    <m/>
    <s v="T005255763"/>
    <s v="UNKNOWN"/>
    <s v="1524 N KATY LN"/>
    <x v="14"/>
    <m/>
    <m/>
    <s v="F4GJ7GI"/>
    <s v="GOMEZ, JUAN"/>
    <m/>
    <s v="20210402 00:29"/>
    <n v="9310"/>
    <m/>
    <s v="upon arrival fd was here fire was put out // tman showed up and dismissed after haz. limited"/>
    <s v="Y"/>
    <m/>
    <m/>
    <s v="36.7605400,-119.8745567,79.200000,3D"/>
    <m/>
    <m/>
    <m/>
    <m/>
    <m/>
    <s v="N"/>
    <s v="Y"/>
    <m/>
    <s v="Clear"/>
    <m/>
    <s v="PG&amp;E Only"/>
    <m/>
    <s v="Calm"/>
    <m/>
    <s v="Unknown"/>
    <m/>
    <s v="Other (Comments)"/>
    <s v="wire caught fire nothing else"/>
    <s v="Fire Dept"/>
    <m/>
    <s v="Overhead"/>
    <m/>
    <x v="0"/>
    <m/>
    <m/>
    <m/>
    <m/>
    <m/>
    <s v="N"/>
    <s v=" "/>
    <m/>
    <m/>
    <m/>
    <m/>
    <m/>
    <m/>
    <m/>
    <m/>
    <m/>
    <m/>
    <m/>
    <m/>
    <m/>
    <m/>
    <m/>
    <m/>
    <m/>
    <m/>
    <m/>
    <m/>
    <m/>
    <m/>
    <m/>
    <m/>
    <m/>
    <m/>
    <m/>
    <m/>
    <m/>
    <m/>
    <m/>
    <m/>
    <m/>
    <m/>
    <m/>
    <m/>
    <m/>
    <m/>
    <m/>
    <m/>
    <m/>
    <m/>
    <m/>
    <m/>
    <m/>
    <m/>
    <m/>
  </r>
  <r>
    <x v="371"/>
    <s v="JZCY"/>
    <s v="3 - QC Complete"/>
    <d v="2021-04-02T00:00:00"/>
    <d v="2021-04-02T00:00:00"/>
    <x v="315"/>
    <s v="\\fxshare-nas05\quotashare-fs01\ESA\5 - Ignition Tracking\2021_Ignition_QC_Folders\20210401_1305328_21-0043894_nan_T005255636"/>
    <s v=" "/>
    <m/>
    <m/>
    <m/>
    <m/>
    <m/>
    <x v="0"/>
    <m/>
    <m/>
    <m/>
    <m/>
    <m/>
    <m/>
    <m/>
    <m/>
    <m/>
    <m/>
    <m/>
    <m/>
    <m/>
    <m/>
    <m/>
    <m/>
    <m/>
    <s v=" "/>
    <x v="61"/>
    <s v="17:55"/>
    <d v="2021-04-01T00:00:00"/>
    <s v="17:55"/>
    <s v="FAS"/>
    <s v="N"/>
    <s v="N"/>
    <s v="1305328"/>
    <s v="21-0043894"/>
    <m/>
    <s v="T005255636"/>
    <m/>
    <m/>
    <m/>
    <m/>
    <s v=" "/>
    <x v="0"/>
    <x v="2"/>
    <s v="N"/>
    <s v="N"/>
    <s v="Structure fire, not attributable to PG&amp;E"/>
    <s v="Not PG&amp;E"/>
    <s v="Building"/>
    <s v="D"/>
    <m/>
    <s v="Structure-PG&amp;E only"/>
    <m/>
    <m/>
    <m/>
    <m/>
    <x v="3"/>
    <x v="1"/>
    <x v="1"/>
    <m/>
    <s v="Overhead"/>
    <m/>
    <m/>
    <m/>
    <m/>
    <s v=" "/>
    <x v="0"/>
    <n v="38.349696000000002"/>
    <n v="-122.334535"/>
    <s v="Napa"/>
    <x v="309"/>
    <n v="21000"/>
    <m/>
    <s v="Cal Fire"/>
    <s v="Urban"/>
    <m/>
    <m/>
    <m/>
    <m/>
    <s v="N"/>
    <s v="N"/>
    <m/>
    <m/>
    <s v="2021-04-02"/>
    <m/>
    <m/>
    <m/>
    <m/>
    <m/>
    <m/>
    <m/>
    <m/>
    <m/>
    <m/>
    <m/>
    <m/>
    <m/>
    <m/>
    <m/>
    <m/>
    <m/>
    <m/>
    <m/>
    <s v=" "/>
    <s v="NORTH BAY"/>
    <s v="NAPA 03"/>
    <s v="17:55"/>
    <s v="04/01/2021"/>
    <s v="1305328"/>
    <s v="T005255636"/>
    <n v="1040"/>
    <s v="ORCHARD AVE"/>
    <x v="164"/>
    <n v="38.345140000000001"/>
    <n v="-122.33591"/>
    <s v="N1TMHBK"/>
    <s v="BURNS, MONTANA"/>
    <n v="43292103"/>
    <s v="20210401 18:53"/>
    <n v="9110"/>
    <n v="1"/>
    <s v="structure fire burnt pole next to barn"/>
    <s v="Y"/>
    <m/>
    <m/>
    <m/>
    <n v="38.349696000000002"/>
    <n v="-122.334535"/>
    <m/>
    <s v="cal fire "/>
    <m/>
    <s v="N"/>
    <s v="Y"/>
    <m/>
    <s v="Clear"/>
    <m/>
    <s v="PG&amp;E Only"/>
    <m/>
    <s v="Calm"/>
    <m/>
    <s v="3rd Party"/>
    <m/>
    <s v="3 meters - 0.25 Acres"/>
    <m/>
    <s v="Cal Fire"/>
    <m/>
    <s v="Overhead"/>
    <m/>
    <x v="0"/>
    <m/>
    <m/>
    <m/>
    <s v="FIRE, HOUSE OR BLDG"/>
    <s v="POLE-WOOD"/>
    <s v="N"/>
    <s v=" "/>
    <s v="Unplanned"/>
    <s v="North Bay"/>
    <s v="Silverado"/>
    <s v="043292103, PUEBLO-2103"/>
    <s v="21-0043894"/>
    <s v="Unplanned"/>
    <s v="Clear;32-90 F"/>
    <s v="9"/>
    <s v="6246"/>
    <s v="NO"/>
    <s v="Force Out"/>
    <s v="Sustained"/>
    <s v="No"/>
    <s v="399"/>
    <s v="OH"/>
    <s v="Fuse"/>
    <s v="1305328"/>
    <s v="Fuse, Normal"/>
    <s v=" "/>
    <s v="04/01/21 18:27"/>
    <s v=" "/>
    <s v="ORCHARD AVE, 2100' W/SOLANO, NAPA"/>
    <s v="5055 SOLANO AVE., NAPA"/>
    <s v=" "/>
    <s v=" "/>
    <s v=" "/>
    <s v="No"/>
    <s v="3rd Party, Fire, house or bldg."/>
    <s v=" "/>
    <s v="No"/>
    <s v=" "/>
    <s v=" "/>
    <s v="BJF5"/>
    <s v="Distribution Circuit"/>
    <s v="SJMI"/>
    <s v="04/01/21 17:50"/>
    <s v="Not Required"/>
    <s v="04/02/21 05:24"/>
    <s v=" "/>
    <s v="No"/>
    <s v="1616991"/>
    <s v="21-0043894"/>
    <s v="399"/>
    <s v="043292103"/>
    <s v="04/01/21 17:50"/>
    <m/>
    <m/>
  </r>
  <r>
    <x v="372"/>
    <s v="JZCY"/>
    <s v="3 - QC Complete"/>
    <d v="2021-04-02T00:00:00"/>
    <d v="2021-04-02T00:00:00"/>
    <x v="315"/>
    <s v="\\fxshare-nas05\quotashare-fs01\ESA\5 - Ignition Tracking\2021_Ignition_QC_Folders\20210401_nan_nan_nan_1195604641"/>
    <s v=" "/>
    <m/>
    <m/>
    <m/>
    <m/>
    <m/>
    <x v="0"/>
    <m/>
    <m/>
    <m/>
    <m/>
    <m/>
    <m/>
    <m/>
    <m/>
    <m/>
    <m/>
    <m/>
    <m/>
    <m/>
    <m/>
    <m/>
    <m/>
    <m/>
    <s v=" "/>
    <x v="61"/>
    <s v="17:39"/>
    <m/>
    <m/>
    <s v="FAS"/>
    <s v="N"/>
    <s v="N"/>
    <m/>
    <m/>
    <m/>
    <n v="1195604641"/>
    <m/>
    <m/>
    <m/>
    <m/>
    <s v=" "/>
    <x v="0"/>
    <x v="2"/>
    <s v="N"/>
    <s v="N"/>
    <s v="Structure fire, not attributable to PG&amp;E"/>
    <s v="Not PG&amp;E"/>
    <s v="Building"/>
    <s v="D"/>
    <m/>
    <s v="&lt;0.25"/>
    <s v="KITCHEN AREA OF HOME"/>
    <m/>
    <m/>
    <m/>
    <x v="3"/>
    <x v="1"/>
    <x v="1"/>
    <m/>
    <s v="Subsurface"/>
    <m/>
    <m/>
    <m/>
    <m/>
    <s v=" "/>
    <x v="0"/>
    <n v="38.878709999999998"/>
    <n v="-121.072475"/>
    <s v="Placer"/>
    <x v="310"/>
    <n v="12000"/>
    <m/>
    <s v="Auburn FD"/>
    <s v="Urban"/>
    <m/>
    <m/>
    <n v="300"/>
    <m/>
    <s v="N"/>
    <s v="N"/>
    <m/>
    <m/>
    <s v="2021-04-02"/>
    <m/>
    <m/>
    <m/>
    <m/>
    <m/>
    <m/>
    <m/>
    <m/>
    <m/>
    <m/>
    <m/>
    <m/>
    <m/>
    <m/>
    <m/>
    <m/>
    <m/>
    <m/>
    <m/>
    <s v=" "/>
    <s v="SIERRA"/>
    <s v="AUBURN 01"/>
    <s v="17:39"/>
    <s v="04/01/2021"/>
    <m/>
    <n v="1195604641"/>
    <n v="240"/>
    <s v="HERRINGTON DR"/>
    <x v="18"/>
    <n v="38.879195000000003"/>
    <n v="-121.072451"/>
    <s v="T1TMLTH"/>
    <s v="TOMASI, MICHAEL"/>
    <n v="152531101"/>
    <s v="20210401 19:09"/>
    <n v="1121"/>
    <m/>
    <s v="STRUCTURE FIRE IN KITCHEN OF HOME. CITY OF AUBURN FIRE IN COMMAND. BATTALION CHIEF JOHN RODGERS 530-320-7827. CHIEF RODGERS STATED TO NOT TURN PWR OFF AT THIS TIME. CHEIF RODGERS STATED THEY WILL CALL PGE, IF IT IS DETERMINED AT A LATER TIME, THE POWER NEEDS TO BE TURNED OFF. CHIEF RODGERS RELEASED PGE. PGE OK AT THIS TIME."/>
    <s v="Y"/>
    <m/>
    <m/>
    <m/>
    <n v="38.878709999999998"/>
    <n v="-121.072475"/>
    <s v="FIRE LOCATED IN KITCHEN OF HOME, "/>
    <s v="JOHN RODGERS 530-320-7827"/>
    <m/>
    <s v="N"/>
    <s v="Y"/>
    <s v="N"/>
    <s v="Clear"/>
    <m/>
    <s v="Structures"/>
    <m/>
    <s v="Calm"/>
    <m/>
    <s v="Unknown"/>
    <s v="CHIEF RODGERS HAD NO OFFICIAL CAUSE AT THIS TIME."/>
    <s v="Structure Only"/>
    <s v="KITCHEN AREA OF HOME"/>
    <s v="Fire Dept"/>
    <m/>
    <s v="Subsurface"/>
    <m/>
    <x v="0"/>
    <m/>
    <m/>
    <m/>
    <m/>
    <m/>
    <m/>
    <s v=" "/>
    <m/>
    <m/>
    <m/>
    <m/>
    <m/>
    <m/>
    <m/>
    <m/>
    <m/>
    <m/>
    <m/>
    <m/>
    <m/>
    <m/>
    <m/>
    <m/>
    <m/>
    <m/>
    <m/>
    <m/>
    <m/>
    <m/>
    <m/>
    <m/>
    <m/>
    <m/>
    <m/>
    <m/>
    <m/>
    <m/>
    <m/>
    <m/>
    <m/>
    <m/>
    <m/>
    <m/>
    <m/>
    <m/>
    <m/>
    <m/>
    <m/>
    <m/>
    <m/>
    <m/>
    <m/>
    <m/>
    <m/>
  </r>
  <r>
    <x v="373"/>
    <s v="JZCY"/>
    <s v="3 - QC Complete"/>
    <d v="2021-04-02T00:00:00"/>
    <d v="2021-04-02T00:00:00"/>
    <x v="315"/>
    <s v="\\fxshare-nas05\quotashare-fs01\ESA\5 - Ignition Tracking\2021_Ignition_QC_Folders\20210401_nan_nan_nan_2843707872"/>
    <s v=" "/>
    <m/>
    <m/>
    <m/>
    <m/>
    <m/>
    <x v="0"/>
    <m/>
    <m/>
    <m/>
    <m/>
    <m/>
    <m/>
    <m/>
    <m/>
    <m/>
    <m/>
    <m/>
    <m/>
    <m/>
    <m/>
    <m/>
    <m/>
    <m/>
    <s v=" "/>
    <x v="61"/>
    <s v="16:39"/>
    <m/>
    <m/>
    <s v="FAS"/>
    <s v="N"/>
    <s v="N"/>
    <m/>
    <m/>
    <m/>
    <n v="2843707872"/>
    <m/>
    <m/>
    <m/>
    <m/>
    <s v=" "/>
    <x v="0"/>
    <x v="2"/>
    <s v="N"/>
    <s v="N"/>
    <s v="Structure fire, not attributable to PG&amp;E"/>
    <s v="Not PG&amp;E"/>
    <s v="Building"/>
    <s v="D"/>
    <m/>
    <s v="Structure-only"/>
    <m/>
    <m/>
    <m/>
    <m/>
    <x v="3"/>
    <x v="1"/>
    <x v="1"/>
    <m/>
    <s v="Subsurface"/>
    <m/>
    <m/>
    <m/>
    <m/>
    <s v=" "/>
    <x v="0"/>
    <s v="37.7393550"/>
    <s v="-121.9514950"/>
    <s v="Contra Costa"/>
    <x v="311"/>
    <n v="21000"/>
    <m/>
    <s v="San Ramon Valley FD"/>
    <s v="Urban"/>
    <m/>
    <m/>
    <m/>
    <m/>
    <s v="N"/>
    <s v="N"/>
    <m/>
    <m/>
    <s v="2021-04-02"/>
    <m/>
    <m/>
    <m/>
    <m/>
    <m/>
    <m/>
    <m/>
    <m/>
    <m/>
    <m/>
    <m/>
    <m/>
    <m/>
    <m/>
    <m/>
    <m/>
    <m/>
    <m/>
    <m/>
    <s v=" "/>
    <s v="MISSION"/>
    <s v="LIVERMORE 01"/>
    <s v="16:39"/>
    <s v="04/01/2021"/>
    <m/>
    <n v="2843707872"/>
    <n v="66"/>
    <s v="RANDOLPH PL"/>
    <x v="165"/>
    <n v="37.739358000000003"/>
    <n v="-121.95100600000001"/>
    <s v="M3TBKP2"/>
    <s v="PHARRIS, BRAD"/>
    <n v="14232107"/>
    <s v="20210401 17:10"/>
    <n v="1121"/>
    <m/>
    <s v="structure fire cust equip in kitchen disconnected at mtr tabbed load side jaws pge pwr ok"/>
    <s v="Y"/>
    <m/>
    <m/>
    <s v="37.7393550,-121.9514950,124.300000,3D"/>
    <m/>
    <m/>
    <s v="kitchen fire"/>
    <s v="SRV fire dept 925-838-6640"/>
    <m/>
    <s v="N"/>
    <s v="Y"/>
    <s v="N"/>
    <s v="Clear"/>
    <m/>
    <s v="Structures"/>
    <m/>
    <s v="Calm"/>
    <m/>
    <s v="3rd Party"/>
    <s v="cust equip kitchen fire"/>
    <s v="Structure Only"/>
    <m/>
    <s v="Fire Dept"/>
    <m/>
    <s v="Subsurface"/>
    <m/>
    <x v="0"/>
    <m/>
    <m/>
    <m/>
    <m/>
    <m/>
    <m/>
    <s v=" "/>
    <m/>
    <m/>
    <m/>
    <m/>
    <m/>
    <m/>
    <m/>
    <m/>
    <m/>
    <m/>
    <m/>
    <m/>
    <m/>
    <m/>
    <m/>
    <m/>
    <m/>
    <m/>
    <m/>
    <m/>
    <m/>
    <m/>
    <m/>
    <m/>
    <m/>
    <m/>
    <m/>
    <m/>
    <m/>
    <m/>
    <m/>
    <m/>
    <m/>
    <m/>
    <m/>
    <m/>
    <m/>
    <m/>
    <m/>
    <m/>
    <m/>
    <m/>
    <m/>
    <m/>
    <m/>
    <m/>
    <m/>
  </r>
  <r>
    <x v="374"/>
    <s v="JZCY"/>
    <s v="3 - QC Complete"/>
    <d v="2021-04-02T00:00:00"/>
    <d v="2021-04-02T00:00:00"/>
    <x v="315"/>
    <s v="\\fxshare-nas05\quotashare-fs01\ESA\5 - Ignition Tracking\2021_Ignition_QC_Folders\20210401_nan_nan_nan_6830705072"/>
    <s v=" "/>
    <m/>
    <m/>
    <m/>
    <m/>
    <m/>
    <x v="0"/>
    <m/>
    <m/>
    <m/>
    <m/>
    <m/>
    <m/>
    <m/>
    <m/>
    <m/>
    <m/>
    <m/>
    <m/>
    <m/>
    <m/>
    <m/>
    <m/>
    <m/>
    <s v=" "/>
    <x v="61"/>
    <s v="13:56"/>
    <m/>
    <m/>
    <s v="FAS"/>
    <s v="N"/>
    <s v="N"/>
    <m/>
    <m/>
    <m/>
    <n v="6830705072"/>
    <m/>
    <m/>
    <m/>
    <m/>
    <s v=" "/>
    <x v="0"/>
    <x v="2"/>
    <s v="N"/>
    <s v="N"/>
    <s v="Structure fire, not attributable to PG&amp;E"/>
    <s v="Not PG&amp;E"/>
    <s v="Building"/>
    <s v="D"/>
    <m/>
    <s v="Structure-only"/>
    <m/>
    <m/>
    <m/>
    <m/>
    <x v="3"/>
    <x v="1"/>
    <x v="1"/>
    <m/>
    <s v="Underbuild"/>
    <m/>
    <m/>
    <m/>
    <m/>
    <s v=" "/>
    <x v="0"/>
    <s v="37.4237217"/>
    <s v="-122.1957833"/>
    <s v="San Mateo"/>
    <x v="312"/>
    <n v="12000"/>
    <m/>
    <s v="Menlow Park FD"/>
    <s v="Urban"/>
    <m/>
    <m/>
    <m/>
    <m/>
    <s v="N"/>
    <s v="N"/>
    <m/>
    <m/>
    <s v="2021-04-02"/>
    <m/>
    <m/>
    <m/>
    <m/>
    <m/>
    <m/>
    <m/>
    <m/>
    <m/>
    <m/>
    <m/>
    <m/>
    <m/>
    <m/>
    <m/>
    <m/>
    <m/>
    <m/>
    <m/>
    <s v=" "/>
    <s v="PENINSULA"/>
    <s v="SAN CARLOS 08"/>
    <s v="13:56"/>
    <s v="04/01/2021"/>
    <m/>
    <n v="6830705072"/>
    <n v="4"/>
    <s v="SNECKNER CT"/>
    <x v="166"/>
    <n v="37.415610999999998"/>
    <n v="-122.189644"/>
    <s v="W1TRKR0"/>
    <s v="RAPICH, ROB"/>
    <n v="24131102"/>
    <s v="20210401 15:38"/>
    <n v="1121"/>
    <m/>
    <s v="Menlo 1102, tman tested cap bank 0756, NG test, rolled LR 9018, 2 hours later, cust home one span loadside cap 0756 pool pump/equipment caught fire, fire investigator was looking for connection between NG test and house fire"/>
    <s v="Y"/>
    <m/>
    <m/>
    <s v="37.4237217,-122.1957833,77.500000,3D"/>
    <m/>
    <m/>
    <m/>
    <s v="Menlow Park FD"/>
    <m/>
    <s v="N"/>
    <s v="Y"/>
    <s v="N"/>
    <s v="Clear"/>
    <m/>
    <s v="Private Land"/>
    <m/>
    <s v="Calm"/>
    <m/>
    <s v="3rd Party"/>
    <m/>
    <s v="Structure Only"/>
    <m/>
    <s v="Fire Dept"/>
    <m/>
    <s v="Underbuild"/>
    <m/>
    <x v="0"/>
    <m/>
    <m/>
    <m/>
    <m/>
    <m/>
    <m/>
    <s v=" "/>
    <m/>
    <m/>
    <m/>
    <m/>
    <m/>
    <m/>
    <m/>
    <m/>
    <m/>
    <m/>
    <m/>
    <m/>
    <m/>
    <m/>
    <m/>
    <m/>
    <m/>
    <m/>
    <m/>
    <m/>
    <m/>
    <m/>
    <m/>
    <m/>
    <m/>
    <m/>
    <m/>
    <m/>
    <m/>
    <m/>
    <m/>
    <m/>
    <m/>
    <m/>
    <m/>
    <m/>
    <m/>
    <m/>
    <m/>
    <m/>
    <m/>
    <m/>
    <m/>
    <m/>
    <m/>
    <m/>
    <m/>
  </r>
  <r>
    <x v="375"/>
    <s v="TLAL"/>
    <s v="3 - QC Complete"/>
    <d v="2021-04-16T00:00:00"/>
    <d v="2021-04-16T00:00:00"/>
    <x v="321"/>
    <s v="\\fxshare-nas05\quotashare-fs01\ESA\5 - Ignition Tracking\2021_Ignition_QC_Folders\20210401_nan_nan_nan_7969549608"/>
    <s v=" "/>
    <s v="Y"/>
    <s v="TLAL"/>
    <s v="Additional FOIDs Added; Attributable to PG&amp;E Assets, Suspected Initiating Event, Fire Lat &amp; Long Updated"/>
    <d v="2021-04-16T00:00:00"/>
    <m/>
    <x v="0"/>
    <m/>
    <m/>
    <m/>
    <m/>
    <m/>
    <m/>
    <m/>
    <m/>
    <m/>
    <m/>
    <m/>
    <m/>
    <m/>
    <m/>
    <m/>
    <m/>
    <m/>
    <s v=" "/>
    <x v="61"/>
    <s v="07:06"/>
    <m/>
    <m/>
    <s v="FAS"/>
    <s v="N"/>
    <s v="N"/>
    <m/>
    <m/>
    <m/>
    <s v="7969549608, 7969786530, 7963668550, 7965162144"/>
    <m/>
    <m/>
    <m/>
    <s v="PG&amp;E_323_Ignition_20210401_1.jpg"/>
    <s v=" "/>
    <x v="0"/>
    <x v="2"/>
    <s v="Y"/>
    <s v="N"/>
    <s v="On April 1, 2021 at 0731 hours, a PG&amp;E Troubleman patrolled the Saratoga 1106 12kV Distribution Circuit number 083371106, in the Tier 2 Local Responsibility area near 18465 Beck Avenue in Monte Sereno (Los Gatos). He observed a damaged subsurface conduit with 12 feet of damaged underground #350 aluminum triplex from the box to the panel, cursory damage to the riser unit, and a small structure fire resulting in property damage less than one linear meter. Initial analysis indicates the ignition was caused by the customer's own wiring and equipment and not attributable to PG&amp;E. The customer's low-voltage sprinkler or landscape light's wiring in their yard was badly spliced. Their splices failed and the mulch at it heated up and smoldered with low intensity and cooked for days. The Santa Clara Fire Department responded to and extinguished the fire. All the repairs were completed and the line was returned to service on April 1, 2021. This ignition did not meet the reporting criteria, because it was not found to be attributable to PG&amp;E assets and the fire was not greater than one linear meter. This information is preliminary."/>
    <s v="Not PG&amp;E"/>
    <s v="Other"/>
    <m/>
    <s v="D"/>
    <s v="Structure-only"/>
    <m/>
    <m/>
    <m/>
    <m/>
    <x v="3"/>
    <x v="1"/>
    <x v="1"/>
    <s v="N"/>
    <s v="Subsurface"/>
    <m/>
    <m/>
    <s v="Conduit"/>
    <s v="Circuit ID: 083371106"/>
    <s v=" "/>
    <x v="1"/>
    <n v="37.229819999999997"/>
    <n v="-121.99475"/>
    <s v="Santa Clara"/>
    <x v="313"/>
    <n v="12000"/>
    <m/>
    <s v="Los Gatos FD"/>
    <s v="Hardwood Woodland"/>
    <m/>
    <m/>
    <n v="518"/>
    <m/>
    <s v="N"/>
    <s v="N"/>
    <m/>
    <m/>
    <s v="2021-04-02"/>
    <m/>
    <m/>
    <m/>
    <m/>
    <m/>
    <m/>
    <m/>
    <m/>
    <m/>
    <m/>
    <m/>
    <m/>
    <m/>
    <m/>
    <m/>
    <m/>
    <m/>
    <m/>
    <m/>
    <s v=" "/>
    <s v="DEANZA"/>
    <s v="CUPERTINO 08"/>
    <s v="07:06"/>
    <s v="04/01/2021"/>
    <m/>
    <n v="7969549608"/>
    <n v="18465"/>
    <s v="BECK AVE"/>
    <x v="142"/>
    <n v="37.229785"/>
    <n v="-121.99475200000001"/>
    <s v="W3TMATO"/>
    <s v="TRUMBO, MAURICE"/>
    <n v="83371106"/>
    <s v="20210401 08:29"/>
    <n v="1123"/>
    <m/>
    <s v="customer to have electrician repair conduit and call for emergency reconnect.  no inspect required per county for conduit repair.  requires crew to install 12 ft #350 al tpx from box to panel that takes spades"/>
    <s v="Y"/>
    <n v="4"/>
    <s v="\\fxshare-nas05\quotashare-fs01\ESA\5 - Ignition Tracking\Fire_Tab_Attachment_Files"/>
    <s v="37.2297683,-121.9946517,193.400000,3D"/>
    <m/>
    <m/>
    <m/>
    <s v="los gatos fire dept"/>
    <m/>
    <s v="N"/>
    <s v="Y"/>
    <s v="Y"/>
    <s v="Clear"/>
    <m/>
    <s v="Other (Comments)"/>
    <s v="pge ervice riser to panel and customer owned panel"/>
    <s v="Calm"/>
    <m/>
    <s v="3rd Party"/>
    <m/>
    <s v="&lt; 1 meter"/>
    <m/>
    <s v="Fire Dept"/>
    <m/>
    <s v="Subsurface"/>
    <m/>
    <x v="1"/>
    <s v="pictures"/>
    <s v="PG&amp;E Employee"/>
    <m/>
    <m/>
    <m/>
    <m/>
    <s v=" "/>
    <m/>
    <m/>
    <m/>
    <m/>
    <m/>
    <m/>
    <m/>
    <m/>
    <m/>
    <m/>
    <m/>
    <m/>
    <m/>
    <m/>
    <m/>
    <m/>
    <m/>
    <m/>
    <m/>
    <m/>
    <m/>
    <m/>
    <m/>
    <m/>
    <m/>
    <m/>
    <m/>
    <m/>
    <m/>
    <m/>
    <m/>
    <m/>
    <m/>
    <m/>
    <m/>
    <m/>
    <m/>
    <m/>
    <m/>
    <m/>
    <m/>
    <m/>
    <m/>
    <m/>
    <m/>
    <m/>
    <m/>
  </r>
  <r>
    <x v="376"/>
    <s v="JZCY"/>
    <s v="3 - QC Complete"/>
    <d v="2021-04-02T00:00:00"/>
    <d v="2021-04-02T00:00:00"/>
    <x v="315"/>
    <s v="\\fxshare-nas05\quotashare-fs01\ESA\5 - Ignition Tracking\2021_Ignition_QC_Folders\20210331_nan_nan_nan_7958268087"/>
    <s v=" "/>
    <m/>
    <m/>
    <m/>
    <m/>
    <m/>
    <x v="0"/>
    <m/>
    <m/>
    <m/>
    <m/>
    <m/>
    <m/>
    <m/>
    <m/>
    <m/>
    <m/>
    <m/>
    <m/>
    <m/>
    <m/>
    <m/>
    <m/>
    <m/>
    <s v=" "/>
    <x v="62"/>
    <s v="21:17"/>
    <m/>
    <m/>
    <s v="FAS"/>
    <s v="N"/>
    <s v="N"/>
    <m/>
    <m/>
    <m/>
    <n v="7958268087"/>
    <m/>
    <m/>
    <m/>
    <m/>
    <s v=" "/>
    <x v="0"/>
    <x v="2"/>
    <s v="N"/>
    <s v="N"/>
    <s v="Structure fire, not attributable to PG&amp;E"/>
    <s v="Not PG&amp;E"/>
    <s v="Building"/>
    <s v="D"/>
    <m/>
    <s v="&lt;3 meters of linear travel"/>
    <m/>
    <m/>
    <m/>
    <m/>
    <x v="3"/>
    <x v="1"/>
    <x v="1"/>
    <m/>
    <s v="Overhead"/>
    <m/>
    <m/>
    <m/>
    <m/>
    <s v=" "/>
    <x v="0"/>
    <s v="36.5677650"/>
    <s v="-119.6159033"/>
    <s v="Fresno"/>
    <x v="202"/>
    <n v="12000"/>
    <m/>
    <s v="Selma FD"/>
    <s v="Urban"/>
    <m/>
    <m/>
    <m/>
    <m/>
    <s v="N"/>
    <s v="N"/>
    <m/>
    <m/>
    <s v="2021-04-02"/>
    <m/>
    <m/>
    <m/>
    <m/>
    <m/>
    <m/>
    <m/>
    <m/>
    <m/>
    <m/>
    <m/>
    <m/>
    <m/>
    <m/>
    <m/>
    <m/>
    <m/>
    <m/>
    <m/>
    <s v=" "/>
    <s v="FRESNO"/>
    <s v="SELMA  01"/>
    <s v="21:17"/>
    <s v="03/31/2021"/>
    <m/>
    <n v="7958268087"/>
    <n v="1807"/>
    <s v="NORTH ST"/>
    <x v="42"/>
    <n v="36.567703999999999"/>
    <n v="-119.616483"/>
    <s v="F6TJMRY"/>
    <s v="ROGERS, JAMES"/>
    <n v="254121105"/>
    <s v="20210331 22:21"/>
    <n v="2640"/>
    <m/>
    <s v="DISCONNECTED PER SELMA FD"/>
    <s v="Y"/>
    <m/>
    <m/>
    <s v="36.5677650,-119.6159033,83.900000,3D"/>
    <m/>
    <m/>
    <m/>
    <s v="SELMA FD"/>
    <m/>
    <s v="N"/>
    <s v="Y"/>
    <s v="Y"/>
    <s v="Clear"/>
    <m/>
    <s v="Structures"/>
    <m/>
    <s v="Calm"/>
    <m/>
    <s v="Unknown"/>
    <m/>
    <s v="Structure Only"/>
    <m/>
    <s v="Fire Dept"/>
    <m/>
    <s v="Overhead"/>
    <m/>
    <x v="0"/>
    <m/>
    <s v="Fire Dept"/>
    <m/>
    <m/>
    <m/>
    <m/>
    <s v=" "/>
    <m/>
    <m/>
    <m/>
    <m/>
    <m/>
    <m/>
    <m/>
    <m/>
    <m/>
    <m/>
    <m/>
    <m/>
    <m/>
    <m/>
    <m/>
    <m/>
    <m/>
    <m/>
    <m/>
    <m/>
    <m/>
    <m/>
    <m/>
    <m/>
    <m/>
    <m/>
    <m/>
    <m/>
    <m/>
    <m/>
    <m/>
    <m/>
    <m/>
    <m/>
    <m/>
    <m/>
    <m/>
    <m/>
    <m/>
    <m/>
    <m/>
    <m/>
    <m/>
    <m/>
    <m/>
    <m/>
    <m/>
  </r>
  <r>
    <x v="377"/>
    <s v="S7RM"/>
    <s v="3 - QC Complete"/>
    <d v="2021-04-15T00:00:00"/>
    <d v="2021-04-15T00:00:00"/>
    <x v="322"/>
    <s v="\\fxshare-nas05\quotashare-fs01\ESA\5 - Ignition Tracking\2021_Ignition_QC_Folders\20210331_1304657_21-0043461_nan_T005254832"/>
    <s v=" "/>
    <m/>
    <m/>
    <m/>
    <m/>
    <m/>
    <x v="0"/>
    <m/>
    <m/>
    <m/>
    <m/>
    <m/>
    <m/>
    <m/>
    <m/>
    <m/>
    <m/>
    <m/>
    <m/>
    <m/>
    <m/>
    <m/>
    <m/>
    <m/>
    <s v=" "/>
    <x v="62"/>
    <s v="20:59"/>
    <d v="2021-03-31T00:00:00"/>
    <d v="1899-12-30T20:48:00"/>
    <s v="FAS"/>
    <s v="N"/>
    <s v="N"/>
    <s v="1304657"/>
    <s v="21-0043461"/>
    <m/>
    <s v="T005254832"/>
    <m/>
    <m/>
    <m/>
    <s v="PG&amp;E_321_ignition_20210331_1.jpg"/>
    <s v=" "/>
    <x v="0"/>
    <x v="0"/>
    <s v="Y"/>
    <s v="N"/>
    <s v="On March 31st, 2021 at 21:12 hrs. a PG &amp; E Troubleman was dispatched to the Tyler 1104 12 KV overhead distribution circuit near Tyler Road and Reading Rd.  in the City of Red Bluff in response to a report of a vehicle which had gone off the roadway and contacted a Guyed wire resulting in a small ignition.  Initial analysis indicates that when the vehicle left the roadway and contacted the guy wire, the guy wire then snapped into the powerline causing a small fire.  The fire  involved the pole and less than one meter of vegetation under the pole.   According to the Troubleman, there was no real damage to PG &amp;E  assets butthere was some damage to AT &amp;T facilites.  The PG &amp; E Troubleman removed the old guyed line,  installed a temporary guy  line and contacted AT &amp;T.  "/>
    <s v="PG&amp;E"/>
    <s v="Vegetation"/>
    <s v="D"/>
    <s v="D"/>
    <s v="Structure-only"/>
    <s v="Troubleman didn't get fire agency/size."/>
    <m/>
    <m/>
    <m/>
    <x v="6"/>
    <x v="2"/>
    <x v="19"/>
    <s v="Y"/>
    <s v="Overhead"/>
    <s v="Primary"/>
    <s v="Guy/Span Wire"/>
    <s v="Guyed wire/Anchor"/>
    <s v="Circuit ID: 10357-1104"/>
    <s v=" "/>
    <x v="0"/>
    <s v="40.1346350"/>
    <s v="-122.2023433"/>
    <s v="Tehama"/>
    <x v="314"/>
    <n v="12000"/>
    <m/>
    <s v="Cal Fire"/>
    <s v="Agriculture"/>
    <m/>
    <m/>
    <m/>
    <m/>
    <s v="N"/>
    <s v="N"/>
    <m/>
    <m/>
    <s v="2021-04-02"/>
    <m/>
    <m/>
    <m/>
    <m/>
    <m/>
    <m/>
    <m/>
    <m/>
    <m/>
    <m/>
    <m/>
    <m/>
    <m/>
    <m/>
    <m/>
    <m/>
    <m/>
    <m/>
    <m/>
    <s v=" "/>
    <s v="NORTH VALLEY"/>
    <s v="RED BLUFF 01"/>
    <s v="20:59"/>
    <s v="03/31/2021"/>
    <s v="1304657"/>
    <s v="T005254832"/>
    <s v="UNKNOWN"/>
    <s v="TYLER RD"/>
    <x v="54"/>
    <n v="40.138440000000003"/>
    <n v="-122.20835"/>
    <s v="V7TR1LQ"/>
    <s v="LAUGHLIN, RON"/>
    <n v="10357"/>
    <s v="20210331 23:08"/>
    <n v="9002"/>
    <n v="1"/>
    <s v="VEHICLE WENT OFF RD HIT TELEPHONE DOWN GUY, BROKE FLEW INTO LINES, REMOVED GUY,CALLED DISP. TO NOTIFY PHONE. INSTALLED TEMP DOWN GUY ON PHONE"/>
    <s v="Y"/>
    <m/>
    <m/>
    <s v="40.1346350,-122.2023433,84.900000,3D"/>
    <m/>
    <m/>
    <m/>
    <s v="DIDNT GET"/>
    <m/>
    <s v="N"/>
    <s v="Y"/>
    <m/>
    <s v="Clear"/>
    <m/>
    <s v="Private Land"/>
    <m/>
    <s v="Calm"/>
    <m/>
    <s v="Vehicle Accident"/>
    <m/>
    <s v="&lt; 1 meter"/>
    <m/>
    <s v="Cal Fire"/>
    <m/>
    <s v="Overhead"/>
    <m/>
    <x v="1"/>
    <s v="PHOTOS, CRASH REPORT CARD FROM CHP"/>
    <s v="PG&amp;E Employee"/>
    <s v="R1LQ"/>
    <s v="VEHICLE"/>
    <s v="ANCHOR OR GUY"/>
    <s v="N"/>
    <s v=" "/>
    <s v="Unplanned"/>
    <s v="North Valley"/>
    <s v="Red Bluff"/>
    <s v="103571104, TYLER-1104"/>
    <s v="21-0043461"/>
    <s v="Unplanned"/>
    <s v="Clear;32-90 F"/>
    <s v="424"/>
    <s v="34344"/>
    <s v="NO"/>
    <s v="Multi-Fault"/>
    <s v="Sustained"/>
    <s v="No"/>
    <s v="1104/2"/>
    <s v="OH"/>
    <s v="Circuit Breaker"/>
    <s v="1304657"/>
    <s v="Anchor or Guy, Broken"/>
    <s v="ABC GRD"/>
    <s v=" "/>
    <s v=" "/>
    <s v="TYLER SUB"/>
    <s v="2 SS O LR 1528"/>
    <s v=" "/>
    <s v=" "/>
    <s v=" "/>
    <s v="No"/>
    <s v="3rd Party, Vehicle"/>
    <s v=" "/>
    <s v="No"/>
    <s v="3"/>
    <s v="22"/>
    <s v="JI2I"/>
    <s v="Distribution Circuit"/>
    <s v="SMBATCH_FO"/>
    <s v="03/31/21 20:48"/>
    <s v="ZAE1"/>
    <s v="03/31/21 22:09"/>
    <s v="03/31/21 22:11"/>
    <s v="No"/>
    <s v="1616692"/>
    <s v="21-0043461"/>
    <s v="1104/2"/>
    <s v="103571104"/>
    <s v="03/31/21 20:48"/>
    <m/>
    <m/>
  </r>
  <r>
    <x v="378"/>
    <s v="JZCY"/>
    <s v="3 - QC Complete"/>
    <d v="2021-04-02T00:00:00"/>
    <d v="2021-04-02T00:00:00"/>
    <x v="315"/>
    <s v="\\fxshare-nas05\quotashare-fs01\ESA\5 - Ignition Tracking\2021_Ignition_QC_Folders\20210331_nan_nan_nan_2415337046"/>
    <s v=" "/>
    <m/>
    <m/>
    <m/>
    <m/>
    <m/>
    <x v="0"/>
    <m/>
    <m/>
    <m/>
    <m/>
    <m/>
    <m/>
    <m/>
    <m/>
    <m/>
    <m/>
    <m/>
    <m/>
    <m/>
    <m/>
    <m/>
    <m/>
    <m/>
    <s v=" "/>
    <x v="62"/>
    <s v="19:05"/>
    <m/>
    <m/>
    <s v="FAS"/>
    <s v="N"/>
    <s v="N"/>
    <m/>
    <m/>
    <m/>
    <n v="2415337046"/>
    <m/>
    <m/>
    <m/>
    <m/>
    <s v=" "/>
    <x v="0"/>
    <x v="2"/>
    <s v="N"/>
    <s v="N"/>
    <s v="Structure fire, not attributable to PG&amp;E"/>
    <s v="Not PG&amp;E"/>
    <s v="Building"/>
    <s v="D"/>
    <m/>
    <s v="&lt;3 meters of linear travel"/>
    <m/>
    <m/>
    <m/>
    <m/>
    <x v="3"/>
    <x v="1"/>
    <x v="1"/>
    <m/>
    <s v="Overhead"/>
    <m/>
    <m/>
    <m/>
    <m/>
    <s v=" "/>
    <x v="0"/>
    <s v="39.1397100"/>
    <s v="-121.5383800"/>
    <s v="Yuba"/>
    <x v="315"/>
    <n v="12000"/>
    <m/>
    <s v="Marysville FD"/>
    <s v="Urban"/>
    <m/>
    <m/>
    <m/>
    <m/>
    <s v="N"/>
    <s v="N"/>
    <m/>
    <m/>
    <s v="2021-04-02"/>
    <m/>
    <m/>
    <m/>
    <m/>
    <m/>
    <m/>
    <m/>
    <m/>
    <m/>
    <m/>
    <m/>
    <m/>
    <m/>
    <m/>
    <m/>
    <m/>
    <m/>
    <m/>
    <m/>
    <s v=" "/>
    <s v="SIERRA"/>
    <s v="MARYSVILLE 01"/>
    <s v="19:05"/>
    <s v="03/31/2021"/>
    <m/>
    <n v="2415337046"/>
    <n v="6579"/>
    <s v="SPECKERT RD # ES @ 1P-"/>
    <x v="82"/>
    <n v="39.143676999999997"/>
    <n v="-121.540953"/>
    <s v="T3TDJLU"/>
    <s v="LAFFOND, DAN"/>
    <n v="152011108"/>
    <s v="20210331 19:11"/>
    <n v="2640"/>
    <n v="1"/>
    <s v="structure fire, service was burnt from fire but meter and all of service was intact before fire started. new 4 wire service"/>
    <s v="Y"/>
    <m/>
    <m/>
    <s v="39.1397100,-121.5383800,7.700000,3D"/>
    <m/>
    <m/>
    <m/>
    <s v="marysville fire dept. linda fire"/>
    <m/>
    <s v="N"/>
    <s v="Y"/>
    <s v="N"/>
    <s v="Clear"/>
    <m/>
    <s v="Structures"/>
    <m/>
    <s v="Calm"/>
    <m/>
    <s v="Unknown"/>
    <m/>
    <s v="Structure Only"/>
    <m/>
    <s v="Fire Dept"/>
    <m/>
    <s v="Overhead"/>
    <m/>
    <x v="0"/>
    <m/>
    <m/>
    <m/>
    <m/>
    <m/>
    <m/>
    <s v=" "/>
    <m/>
    <m/>
    <m/>
    <m/>
    <m/>
    <m/>
    <m/>
    <m/>
    <m/>
    <m/>
    <m/>
    <m/>
    <m/>
    <m/>
    <m/>
    <m/>
    <m/>
    <m/>
    <m/>
    <m/>
    <m/>
    <m/>
    <m/>
    <m/>
    <m/>
    <m/>
    <m/>
    <m/>
    <m/>
    <m/>
    <m/>
    <m/>
    <m/>
    <m/>
    <m/>
    <m/>
    <m/>
    <m/>
    <m/>
    <m/>
    <m/>
    <m/>
    <m/>
    <m/>
    <m/>
    <m/>
    <m/>
  </r>
  <r>
    <x v="379"/>
    <s v="S7RM"/>
    <s v="3 - QC Complete"/>
    <d v="2021-04-15T00:00:00"/>
    <d v="2021-04-15T00:00:00"/>
    <x v="323"/>
    <s v="\\fxshare-nas05\quotashare-fs01\ESA\5 - Ignition Tracking\2021_Ignition_QC_Folders\20210331_1304628_nan_nan_T005254787"/>
    <s v=" "/>
    <m/>
    <m/>
    <m/>
    <m/>
    <m/>
    <x v="0"/>
    <m/>
    <m/>
    <m/>
    <s v="Y"/>
    <d v="2021-04-13T00:00:00"/>
    <m/>
    <s v="Y"/>
    <s v="(530) 741-6622"/>
    <s v="According to Marysville FD-copy of report would have to be picked up in person. No electronic records allowed."/>
    <m/>
    <m/>
    <m/>
    <m/>
    <m/>
    <m/>
    <m/>
    <m/>
    <s v=" "/>
    <x v="62"/>
    <s v="19:03"/>
    <d v="2021-03-31T00:00:00"/>
    <s v="19:03"/>
    <s v="FAS"/>
    <s v="N"/>
    <s v="N"/>
    <s v="1304628"/>
    <m/>
    <m/>
    <s v="T005254787"/>
    <m/>
    <m/>
    <m/>
    <m/>
    <s v=" "/>
    <x v="0"/>
    <x v="0"/>
    <s v="Y"/>
    <s v="N"/>
    <s v="On March 31, 2021 at 19:02 hrs. a PG &amp; E Troubleman was dispatched to the Marysville 1105 12 KV distribution circuit near Highway 70 in the City of Marysville in  response to a report of sparks coming from the top of a pole which started a grass fire below.  The fire was &lt; 3 meters in size and was extinguished by the Marysville FD.  Initial analysis indicates according to the troubleman, that there was an arc on the copper to aluminum jumper and PG's which were left loose on the line which may have contributed to the ignition. The responding troubleman made repairs in the field.  No EC notification tag was made and according to the troubleman the fire was &quot;very, very small-not even recorable.&quot;    "/>
    <s v="PG&amp;E"/>
    <s v="Other"/>
    <s v="D"/>
    <s v="D"/>
    <s v="Structure-only"/>
    <s v="Fire &quot;very, very small-not recorable.&quot; "/>
    <m/>
    <m/>
    <m/>
    <x v="0"/>
    <x v="4"/>
    <x v="3"/>
    <s v="Y"/>
    <s v="Overhead"/>
    <s v="Primary"/>
    <s v="Jumper"/>
    <s v="PG's"/>
    <s v="Circuit ID: 15233-1105"/>
    <s v=" "/>
    <x v="0"/>
    <s v="39.1438383"/>
    <s v="-121.6794833"/>
    <s v="Yuba"/>
    <x v="316"/>
    <n v="12000"/>
    <m/>
    <s v="Marysville FD"/>
    <s v="Urban"/>
    <m/>
    <m/>
    <m/>
    <m/>
    <s v="N"/>
    <s v="N"/>
    <m/>
    <m/>
    <s v="2021-04-02"/>
    <m/>
    <m/>
    <m/>
    <m/>
    <m/>
    <m/>
    <m/>
    <m/>
    <m/>
    <m/>
    <m/>
    <m/>
    <m/>
    <m/>
    <m/>
    <m/>
    <m/>
    <m/>
    <m/>
    <s v=" "/>
    <s v="SIERRA"/>
    <s v="MARYSVILLE 01"/>
    <s v="19:03"/>
    <s v="03/31/2021"/>
    <s v="1304628"/>
    <s v="T005254787"/>
    <n v="7737"/>
    <s v="HIGHWAY 70"/>
    <x v="82"/>
    <n v="39.179679999999998"/>
    <n v="-121.59146"/>
    <s v="T3TDJLU"/>
    <s v="LAFFOND, DAN"/>
    <n v="152331105"/>
    <s v="20210331 20:07"/>
    <n v="9320"/>
    <m/>
    <s v="Customer called about sparks that came from pole up top and started fire in grass at base of pole. Fire dept. put it out and i showed up . Went up and looked and knocked connectors to make sure tight. Did find arc on jumper copper to aluminum and PG's that were left on line loose. "/>
    <s v="Y"/>
    <m/>
    <m/>
    <s v="39.1438383,-121.6794833,8.900000,3D"/>
    <m/>
    <m/>
    <m/>
    <s v="Marysville fire dept."/>
    <m/>
    <s v="N"/>
    <s v="Y"/>
    <m/>
    <s v="Clear"/>
    <m/>
    <s v="Communication Lines/Equipment"/>
    <m/>
    <s v="Calm"/>
    <m/>
    <s v="PG&amp;E Equipment"/>
    <m/>
    <s v="&lt; 1 meter"/>
    <m/>
    <s v="Fire Dept"/>
    <m/>
    <s v="Overhead"/>
    <m/>
    <x v="0"/>
    <m/>
    <m/>
    <m/>
    <m/>
    <m/>
    <s v="N"/>
    <s v=" "/>
    <m/>
    <m/>
    <m/>
    <m/>
    <m/>
    <m/>
    <m/>
    <m/>
    <m/>
    <m/>
    <m/>
    <m/>
    <m/>
    <m/>
    <m/>
    <m/>
    <m/>
    <m/>
    <m/>
    <m/>
    <m/>
    <m/>
    <m/>
    <m/>
    <m/>
    <m/>
    <m/>
    <m/>
    <m/>
    <m/>
    <m/>
    <m/>
    <m/>
    <m/>
    <m/>
    <m/>
    <m/>
    <m/>
    <m/>
    <m/>
    <m/>
    <m/>
    <m/>
    <m/>
    <m/>
    <m/>
    <m/>
  </r>
  <r>
    <x v="380"/>
    <s v="JZCY"/>
    <s v="3 - QC Complete"/>
    <d v="2021-04-02T00:00:00"/>
    <d v="2021-04-02T00:00:00"/>
    <x v="315"/>
    <s v="\\fxshare-nas05\quotashare-fs01\ESA\5 - Ignition Tracking\2021_Ignition_QC_Folders\20210331_nan_nan_nan_835558442"/>
    <s v=" "/>
    <m/>
    <m/>
    <m/>
    <m/>
    <m/>
    <x v="0"/>
    <m/>
    <m/>
    <m/>
    <m/>
    <m/>
    <m/>
    <m/>
    <m/>
    <m/>
    <m/>
    <m/>
    <m/>
    <m/>
    <m/>
    <m/>
    <m/>
    <m/>
    <s v=" "/>
    <x v="62"/>
    <s v="06:53"/>
    <m/>
    <m/>
    <s v="FAS"/>
    <s v="N"/>
    <s v="N"/>
    <m/>
    <m/>
    <m/>
    <n v="835558442"/>
    <m/>
    <m/>
    <m/>
    <m/>
    <s v=" "/>
    <x v="0"/>
    <x v="2"/>
    <s v="N"/>
    <s v="N"/>
    <s v="Structure fire, not attributable to PG&amp;E"/>
    <s v="Not PG&amp;E"/>
    <s v="Building"/>
    <m/>
    <m/>
    <s v="&lt;3 meters of linear travel"/>
    <m/>
    <m/>
    <m/>
    <m/>
    <x v="3"/>
    <x v="1"/>
    <x v="1"/>
    <m/>
    <s v="Overhead"/>
    <m/>
    <m/>
    <m/>
    <m/>
    <s v=" "/>
    <x v="0"/>
    <n v="39.511583000000002"/>
    <n v="-121.595384"/>
    <s v="Butte"/>
    <x v="317"/>
    <n v="12000"/>
    <m/>
    <s v="Oroville FD"/>
    <s v="Urban"/>
    <m/>
    <m/>
    <m/>
    <m/>
    <s v="N"/>
    <s v="N"/>
    <m/>
    <m/>
    <s v="2021-04-02"/>
    <m/>
    <m/>
    <m/>
    <m/>
    <m/>
    <m/>
    <m/>
    <m/>
    <m/>
    <m/>
    <m/>
    <m/>
    <m/>
    <m/>
    <m/>
    <m/>
    <m/>
    <m/>
    <m/>
    <s v=" "/>
    <s v="NORTH VALLEY"/>
    <s v="OROVILLE 01"/>
    <s v="06:53"/>
    <s v="03/31/2021"/>
    <m/>
    <n v="835558442"/>
    <n v="1370"/>
    <s v="GRAND AVE"/>
    <x v="30"/>
    <n v="39.511583000000002"/>
    <n v="-121.595384"/>
    <s v="V4TKDMB"/>
    <s v="MENZEL, KILE"/>
    <n v="102521101"/>
    <s v="20210331 08:04"/>
    <n v="1320"/>
    <m/>
    <s v="safety check on service feeding house. Shed next to house caught fire. no problems"/>
    <s v="Y"/>
    <m/>
    <m/>
    <m/>
    <n v="39.511583000000002"/>
    <n v="-121.595384"/>
    <s v="fire started in shed next to house."/>
    <s v="oroville fire"/>
    <s v="ximity "/>
    <s v="N"/>
    <s v="Y"/>
    <s v="N"/>
    <s v="Clear"/>
    <m/>
    <s v="Structures"/>
    <s v="shed only"/>
    <s v="Calm"/>
    <m/>
    <s v="Unknown"/>
    <m/>
    <s v="Structure Only"/>
    <m/>
    <s v="Fire Dept"/>
    <m/>
    <s v="Overhead"/>
    <m/>
    <x v="0"/>
    <m/>
    <m/>
    <m/>
    <m/>
    <m/>
    <m/>
    <s v=" "/>
    <m/>
    <m/>
    <m/>
    <m/>
    <m/>
    <m/>
    <m/>
    <m/>
    <m/>
    <m/>
    <m/>
    <m/>
    <m/>
    <m/>
    <m/>
    <m/>
    <m/>
    <m/>
    <m/>
    <m/>
    <m/>
    <m/>
    <m/>
    <m/>
    <m/>
    <m/>
    <m/>
    <m/>
    <m/>
    <m/>
    <m/>
    <m/>
    <m/>
    <m/>
    <m/>
    <m/>
    <m/>
    <m/>
    <m/>
    <m/>
    <m/>
    <m/>
    <m/>
    <m/>
    <m/>
    <m/>
    <m/>
  </r>
  <r>
    <x v="381"/>
    <s v="JZCY"/>
    <s v="3 - QC Complete"/>
    <d v="2021-04-02T00:00:00"/>
    <d v="2021-04-02T00:00:00"/>
    <x v="315"/>
    <s v="\\fxshare-nas05\quotashare-fs01\ESA\5 - Ignition Tracking\2021_Ignition_QC_Folders\20210331_nan_nan_nan_7722246504"/>
    <s v=" "/>
    <m/>
    <m/>
    <m/>
    <m/>
    <m/>
    <x v="0"/>
    <m/>
    <m/>
    <m/>
    <m/>
    <m/>
    <m/>
    <m/>
    <m/>
    <m/>
    <m/>
    <m/>
    <m/>
    <m/>
    <m/>
    <m/>
    <m/>
    <m/>
    <s v=" "/>
    <x v="62"/>
    <s v="01:04"/>
    <m/>
    <m/>
    <s v="FAS"/>
    <s v="N"/>
    <s v="N"/>
    <m/>
    <m/>
    <m/>
    <n v="7722246504"/>
    <m/>
    <m/>
    <m/>
    <m/>
    <s v=" "/>
    <x v="0"/>
    <x v="2"/>
    <s v="N"/>
    <s v="N"/>
    <s v="Structure fire, not attributable to PG&amp;E"/>
    <s v="Not PG&amp;E"/>
    <s v="Building"/>
    <m/>
    <m/>
    <s v="Structure-only"/>
    <m/>
    <m/>
    <m/>
    <m/>
    <x v="3"/>
    <x v="1"/>
    <x v="1"/>
    <m/>
    <s v="Overhead"/>
    <m/>
    <m/>
    <m/>
    <m/>
    <s v=" "/>
    <x v="0"/>
    <n v="37.297148"/>
    <n v="-120.506934"/>
    <s v="Merced"/>
    <x v="318"/>
    <n v="12000"/>
    <m/>
    <s v="Merced FD"/>
    <s v="Agriculture"/>
    <m/>
    <m/>
    <m/>
    <m/>
    <s v="N"/>
    <s v="N"/>
    <m/>
    <m/>
    <s v="2021-04-02"/>
    <m/>
    <m/>
    <m/>
    <m/>
    <m/>
    <m/>
    <m/>
    <m/>
    <m/>
    <m/>
    <m/>
    <m/>
    <m/>
    <m/>
    <m/>
    <m/>
    <m/>
    <m/>
    <m/>
    <s v=" "/>
    <s v="YOSEMITE"/>
    <s v="MERCED 03"/>
    <s v="01:04"/>
    <s v="03/31/2021"/>
    <m/>
    <n v="7722246504"/>
    <n v="1783"/>
    <s v="W 7TH ST"/>
    <x v="47"/>
    <n v="37.297403000000003"/>
    <n v="-120.508565"/>
    <s v="Y4TRFK5"/>
    <s v="KITCHELL, ROBERT "/>
    <n v="252801108"/>
    <s v="20210331 02:50"/>
    <n v="2640"/>
    <m/>
    <s v="discnnct service at pole. per fire dept.structure fire no damage to pge equipment.merced city fire dept incident #21-2502.  kitchen and garage."/>
    <s v="Y"/>
    <n v="2"/>
    <s v="\\fxshare-nas05\quotashare-fs01\ESA\5 - Ignition Tracking\Fire_Tab_Attachment_Files"/>
    <m/>
    <n v="37.297148"/>
    <n v="-120.506934"/>
    <m/>
    <s v="merced city fire dept."/>
    <m/>
    <s v="N"/>
    <s v="Y"/>
    <s v="N"/>
    <s v="Clear"/>
    <m/>
    <s v="Structures"/>
    <s v="garage and kitchen "/>
    <s v="Light"/>
    <m/>
    <s v="Unknown"/>
    <s v="cust house only"/>
    <s v="Structure Only"/>
    <m/>
    <s v="Fire Dept"/>
    <s v="merced city fire"/>
    <s v="Overhead"/>
    <m/>
    <x v="0"/>
    <m/>
    <m/>
    <m/>
    <m/>
    <m/>
    <m/>
    <s v=" "/>
    <m/>
    <m/>
    <m/>
    <m/>
    <m/>
    <m/>
    <m/>
    <m/>
    <m/>
    <m/>
    <m/>
    <m/>
    <m/>
    <m/>
    <m/>
    <m/>
    <m/>
    <m/>
    <m/>
    <m/>
    <m/>
    <m/>
    <m/>
    <m/>
    <m/>
    <m/>
    <m/>
    <m/>
    <m/>
    <m/>
    <m/>
    <m/>
    <m/>
    <m/>
    <m/>
    <m/>
    <m/>
    <m/>
    <m/>
    <m/>
    <m/>
    <m/>
    <m/>
    <m/>
    <m/>
    <m/>
    <m/>
  </r>
  <r>
    <x v="382"/>
    <s v="JZCY"/>
    <s v="3 - QC Complete"/>
    <d v="2021-04-02T00:00:00"/>
    <d v="2021-04-02T00:00:00"/>
    <x v="324"/>
    <s v="\\fxshare-nas05\quotashare-fs01\ESA\5 - Ignition Tracking\2021_Ignition_QC_Folders\20210330_1303884_21-0043015_nan_T005253911"/>
    <s v=" "/>
    <m/>
    <m/>
    <m/>
    <m/>
    <m/>
    <x v="0"/>
    <m/>
    <m/>
    <m/>
    <m/>
    <m/>
    <m/>
    <m/>
    <m/>
    <m/>
    <m/>
    <m/>
    <m/>
    <m/>
    <m/>
    <m/>
    <m/>
    <m/>
    <s v=" "/>
    <x v="63"/>
    <s v="21:09"/>
    <d v="2021-03-30T00:00:00"/>
    <s v="21:09"/>
    <s v="FAS"/>
    <s v="N"/>
    <s v="N"/>
    <s v="1303884"/>
    <s v="21-0043015"/>
    <m/>
    <s v="T005253911"/>
    <s v="31534940"/>
    <m/>
    <m/>
    <m/>
    <s v=" "/>
    <x v="0"/>
    <x v="2"/>
    <s v="N"/>
    <s v="N"/>
    <s v="Fire caused by arson burned the base of a pole. Not attributable to PG&amp;E."/>
    <s v="Not PG&amp;E"/>
    <s v="Other"/>
    <s v="D"/>
    <m/>
    <s v="Structure-only"/>
    <s v="POLE ONLY "/>
    <m/>
    <m/>
    <m/>
    <x v="3"/>
    <x v="1"/>
    <x v="1"/>
    <m/>
    <s v="Overhead"/>
    <m/>
    <m/>
    <m/>
    <m/>
    <s v=" "/>
    <x v="0"/>
    <s v="36.5678967"/>
    <s v="-119.6176633"/>
    <s v="Fresno"/>
    <x v="202"/>
    <n v="12000"/>
    <m/>
    <s v="Selma FD"/>
    <s v="Urban"/>
    <m/>
    <m/>
    <m/>
    <m/>
    <s v="N"/>
    <s v="N"/>
    <m/>
    <m/>
    <s v="2021-04-02"/>
    <m/>
    <m/>
    <m/>
    <m/>
    <m/>
    <m/>
    <m/>
    <m/>
    <m/>
    <m/>
    <m/>
    <m/>
    <m/>
    <m/>
    <m/>
    <m/>
    <m/>
    <m/>
    <m/>
    <s v=" "/>
    <s v="FRESNO"/>
    <s v="SELMA  01"/>
    <s v="21:09"/>
    <s v="03/30/2021"/>
    <s v="1303884"/>
    <s v="T005253911"/>
    <n v="1776"/>
    <s v="PARK ST"/>
    <x v="42"/>
    <n v="36.569429999999997"/>
    <n v="-119.61785999999999"/>
    <s v="F6TJMRY"/>
    <s v="ROGERS, JAMES"/>
    <n v="254121105"/>
    <s v="20210330 23:29"/>
    <n v="9320"/>
    <m/>
    <s v="FIRE AT BASE OF POLE DAMAGED PRIMARY UNDERGROUND CABLES RISER SENT EC TAG FOR CREW TO REPLACE RISER "/>
    <s v="Y"/>
    <m/>
    <m/>
    <s v="36.5678967,-119.6176633,99.900000,3D"/>
    <m/>
    <m/>
    <s v="AT BASE OF POLE 627D SAP ID 100863851"/>
    <s v="SELMA CITY FIRE "/>
    <m/>
    <s v="N"/>
    <s v="Y"/>
    <m/>
    <s v="Clear"/>
    <m/>
    <s v="PG&amp;E Only"/>
    <s v="FIRE WAS SET AT BASE OF POLE 627D FD SAID IT WAS ARSON "/>
    <s v="Calm"/>
    <m/>
    <s v="3rd Party"/>
    <m/>
    <s v="Other (Comments)"/>
    <s v="POLE ONLY "/>
    <s v="Fire Dept"/>
    <s v="CITY OF SELMA FD"/>
    <s v="Overhead"/>
    <s v="PRIMARY RISER POLE"/>
    <x v="0"/>
    <m/>
    <m/>
    <m/>
    <m/>
    <m/>
    <s v="N"/>
    <s v=" "/>
    <s v="Unplanned"/>
    <s v="Fresno"/>
    <s v="Selma"/>
    <s v="254121105, MC CALL-1105"/>
    <s v="21-0043015"/>
    <s v="Unplanned"/>
    <s v="Clear;32-90 F"/>
    <s v="1103"/>
    <s v="16545"/>
    <s v="NO"/>
    <s v="Force Out"/>
    <s v="Sustained"/>
    <s v="No"/>
    <s v="38010"/>
    <s v="OH"/>
    <s v="Line Recloser"/>
    <s v="1303884"/>
    <s v="Pothead(Riser Termination), Deteriorated"/>
    <s v="NONE"/>
    <s v=" "/>
    <s v=" "/>
    <s v="R  0 2226 SYLVIA ALLEY, SELMA"/>
    <s v="627D"/>
    <s v="FLYERS E/ OF CGC# 418212244556 OPEN"/>
    <s v="Per Selma FD someone set a fire near the base of the pole which caught the fence on fire which caught the pole on fire"/>
    <s v=" "/>
    <s v="No"/>
    <s v="3rd Party, Other"/>
    <s v=" "/>
    <s v="No"/>
    <s v="1"/>
    <s v="23"/>
    <s v="MHV2"/>
    <s v="Distribution Circuit"/>
    <s v="SMBATCH_FO"/>
    <s v="03/30/21 22:30"/>
    <s v="MHV2"/>
    <s v="03/30/21 22:45"/>
    <s v="03/31/21 03:47"/>
    <s v="No"/>
    <s v="1616363"/>
    <s v="21-0043015"/>
    <s v="38010"/>
    <s v="254121105"/>
    <s v="03/30/21 22:30"/>
    <s v="31534940"/>
    <m/>
  </r>
  <r>
    <x v="383"/>
    <s v="TLAL"/>
    <s v="3 - QC Complete"/>
    <d v="2021-04-09T00:00:00"/>
    <d v="2021-04-09T00:00:00"/>
    <x v="325"/>
    <s v="\\fxshare-nas05\quotashare-fs01\ESA\5 - Ignition Tracking\2021_Ignition_QC_Folders\20210330_1303817_21-0042975_nan_T005253829"/>
    <s v=" "/>
    <s v="Y"/>
    <s v="TLAL"/>
    <s v="Create, Outage Time, EC Tag, CPUC Reportable Ignition, Fire Greater Than 1 Linear Meter, Fire Lat/Long Updated; Additional FOIDs &amp; OIS Added"/>
    <d v="2021-04-09T00:00:00"/>
    <m/>
    <x v="2"/>
    <m/>
    <m/>
    <m/>
    <m/>
    <m/>
    <m/>
    <m/>
    <m/>
    <m/>
    <m/>
    <m/>
    <m/>
    <m/>
    <m/>
    <m/>
    <m/>
    <m/>
    <s v=" "/>
    <x v="63"/>
    <d v="1899-12-30T18:04:00"/>
    <d v="2021-03-30T00:00:00"/>
    <d v="1899-12-30T18:01:00"/>
    <s v="FAS"/>
    <s v="N"/>
    <s v="N"/>
    <s v="1303817, 1303942"/>
    <s v="21-0042975"/>
    <m/>
    <s v="T005253829, T005253824, T005253841, T005253868"/>
    <n v="120716725"/>
    <m/>
    <m/>
    <s v="PG&amp;E_315_Ignition_20210330_1.jpg"/>
    <s v=" "/>
    <x v="2"/>
    <x v="0"/>
    <s v="Y"/>
    <s v="Y"/>
    <s v="On March 30, 2021 at 1849 hours, a PG&amp;E Troublemen patrolled the Reservation Road 1101 12kV Distribution Circuit number 182731101, in the Tier 2 State Responsibility area near the residential area of Highway 68 on the west side of the line recloser 704 at 5 Corral De Tierra Road in Salinas. They observed 500' of broken center phase #4 copper Duplex primary overhead conductor down on the ground at the line recloser 704, 500' of damaged Duplex overhead #6 aluminum service conductor, and a small panel pump shed near the pole on fire inside and on the roof. The shed did not make contact with the primary wires down and both the panel and the PG&amp;E meter appeared to be in good condition. The run of small wires coming out of the customer side of the panel, burned and caught the rear of the shed on fire along with part of the roof. Initial analysis indicates the cause of the primary circuit line to ground fault and the ignition, were caused by overhead equipment failure. The Fire Department responded to and extinguished the fire. The 164-minute outage affected 2,954 customers. The line was returned to service on March 31, 2021. This information is preliminary."/>
    <s v="PG&amp;E"/>
    <s v="Building"/>
    <s v="D"/>
    <s v="D"/>
    <s v="Structure-PG&amp;E only"/>
    <m/>
    <m/>
    <m/>
    <m/>
    <x v="0"/>
    <x v="4"/>
    <x v="3"/>
    <s v="Y"/>
    <s v="Overhead"/>
    <s v="Primary"/>
    <s v="Conductor - Primary"/>
    <s v="Conductors"/>
    <s v="Circuit ID: 182731101, SAP ID: 101746798, Meter: 1009279436"/>
    <s v=" "/>
    <x v="1"/>
    <n v="36.578498380299997"/>
    <n v="-121.7261777882"/>
    <s v="Monterey"/>
    <x v="319"/>
    <n v="12000"/>
    <m/>
    <s v="SFD, Monterey County RFD"/>
    <s v="Urban"/>
    <m/>
    <m/>
    <n v="505"/>
    <m/>
    <s v="N"/>
    <s v="N"/>
    <m/>
    <m/>
    <s v="2021-04-02"/>
    <m/>
    <m/>
    <m/>
    <m/>
    <m/>
    <m/>
    <m/>
    <m/>
    <m/>
    <m/>
    <m/>
    <m/>
    <m/>
    <m/>
    <m/>
    <m/>
    <m/>
    <m/>
    <m/>
    <s v=" "/>
    <s v="CENTRAL COAST"/>
    <s v="SALINAS 03"/>
    <s v="18:07"/>
    <s v="03/30/2021"/>
    <s v="1303817"/>
    <s v="T005253829"/>
    <n v="2"/>
    <s v="CORRAL DE TIERRA"/>
    <x v="26"/>
    <n v="36.624169999999999"/>
    <n v="-121.68874"/>
    <s v="C4TJRAH"/>
    <s v="ANDERSON, JARED"/>
    <n v="18273"/>
    <s v="20210330 22:47"/>
    <n v="9002"/>
    <m/>
    <s v="CREW TO REPAR CENTER PHASE WIRE DOWN AT 704.  SMALL PANEL SHED NEAR POLE CAUGHT FIRE FROM INSIDE.  SHED DID NOT MAKE CONTACT WITH WIRE DOWN.  PANEL AND PGE METER APPEAR OK.  WIRES MELTED AND BURNED ON CUSTOMER SIDE OUTSIDE OF PANEL.  PICS TAKEN."/>
    <s v="Y"/>
    <m/>
    <m/>
    <m/>
    <n v="36.578583999999999"/>
    <n v="-121.725201"/>
    <s v="FIRE INSIDE SMALL SHED.  WIRES MELTED ON WALL NEXT TO PANEL. BACK WALL AND ROOF"/>
    <m/>
    <m/>
    <s v="N"/>
    <s v="Y"/>
    <m/>
    <s v="Clear"/>
    <m/>
    <s v="Structures"/>
    <m/>
    <s v="Calm"/>
    <m/>
    <s v="Unknown"/>
    <m/>
    <s v="Structure Only"/>
    <m/>
    <s v="Fire Dept"/>
    <s v="UNKNOWN,  LEFT SITE BEFORE TMAN"/>
    <s v="Overhead"/>
    <m/>
    <x v="0"/>
    <m/>
    <m/>
    <m/>
    <s v="OVERHEAD"/>
    <s v="CONDUCTOR, OVERHEAD"/>
    <s v="N"/>
    <s v=" "/>
    <s v="Unplanned"/>
    <s v="Central Coast"/>
    <s v="Salinas"/>
    <s v="182731101, RESERVATION ROAD-1101"/>
    <s v="21-0042975"/>
    <s v="Unplanned"/>
    <s v="Clear;32-90 F"/>
    <s v="2954"/>
    <s v="484033"/>
    <s v="NO"/>
    <s v="Line to Ground"/>
    <s v="Sustained"/>
    <s v="No"/>
    <s v="1101/2"/>
    <s v="OH"/>
    <s v="Circuit Breaker"/>
    <s v="1303817"/>
    <s v="Conductor, Overhead, On Ground"/>
    <s v="A GRD "/>
    <s v="03/30/21 19:20"/>
    <s v=" "/>
    <s v="RESERVATION ROAD SUB"/>
    <s v="Rodriguez/ 5809/ 831-233-0361: recloser 704 twds the east"/>
    <s v="SW 40473 OPEN|LR 704 CLOSE"/>
    <s v=" "/>
    <s v=" "/>
    <s v="No"/>
    <s v="Equipment Failure/Involved, Overhead"/>
    <s v=" "/>
    <s v="No"/>
    <s v="1"/>
    <s v="10"/>
    <s v="DDHL"/>
    <s v="Distribution Circuit"/>
    <s v="SMBATCH_FO"/>
    <s v="03/30/21 18:01"/>
    <s v="DDHL"/>
    <s v="03/31/21 01:55"/>
    <s v="03/31/21 02:15"/>
    <s v="No"/>
    <s v="1616337"/>
    <s v="21-0042975"/>
    <s v="1101/2"/>
    <s v="182731101"/>
    <s v="03/30/21 18:01"/>
    <s v="44713695"/>
    <m/>
  </r>
  <r>
    <x v="384"/>
    <s v="JZCY"/>
    <s v="3 - QC Complete"/>
    <d v="2021-03-30T00:00:00"/>
    <d v="2021-03-30T00:00:00"/>
    <x v="326"/>
    <s v="\\fxshare-nas05\quotashare-fs01\ESA\5 - Ignition Tracking\2021_Ignition_QC_Folders\20210330_nan_nan_nan_X315894680"/>
    <s v=" "/>
    <m/>
    <m/>
    <m/>
    <m/>
    <m/>
    <x v="0"/>
    <m/>
    <m/>
    <m/>
    <m/>
    <m/>
    <m/>
    <m/>
    <m/>
    <m/>
    <m/>
    <m/>
    <m/>
    <m/>
    <m/>
    <m/>
    <m/>
    <m/>
    <s v=" "/>
    <x v="63"/>
    <s v="17:48"/>
    <m/>
    <m/>
    <s v="FAS"/>
    <s v="N"/>
    <s v="N"/>
    <m/>
    <m/>
    <m/>
    <s v="X315894680"/>
    <m/>
    <m/>
    <m/>
    <m/>
    <s v=" "/>
    <x v="0"/>
    <x v="2"/>
    <s v="N"/>
    <s v="N"/>
    <s v="Other fire, nor attributable to PG&amp;E"/>
    <s v="Not PG&amp;E"/>
    <s v="Vegetation"/>
    <m/>
    <m/>
    <s v="Structure-only"/>
    <m/>
    <m/>
    <m/>
    <m/>
    <x v="3"/>
    <x v="1"/>
    <x v="1"/>
    <m/>
    <s v="Overhead"/>
    <m/>
    <m/>
    <m/>
    <m/>
    <s v=" "/>
    <x v="2"/>
    <n v="38.913691999999998"/>
    <n v="-120.85050099999999"/>
    <s v="El Dorado"/>
    <x v="320"/>
    <n v="230000"/>
    <m/>
    <s v="Cal Fire"/>
    <s v="Hardwood Forest"/>
    <m/>
    <m/>
    <n v="340"/>
    <m/>
    <s v="N"/>
    <s v="N"/>
    <m/>
    <m/>
    <s v="2021-03-30"/>
    <m/>
    <m/>
    <m/>
    <m/>
    <m/>
    <m/>
    <m/>
    <m/>
    <m/>
    <m/>
    <m/>
    <m/>
    <m/>
    <m/>
    <m/>
    <m/>
    <m/>
    <m/>
    <m/>
    <s v=" "/>
    <s v="SIERRA"/>
    <s v="AUBURN 02"/>
    <s v="17:48"/>
    <s v="03/30/2021"/>
    <m/>
    <s v="X315894680"/>
    <s v="UNKNOWN"/>
    <s v="PREMISES DO NOT CHANGE"/>
    <x v="167"/>
    <n v="38.920532999999999"/>
    <n v="-120.775869"/>
    <s v="T1TMLTH"/>
    <s v="TOMASI, MICHAEL"/>
    <m/>
    <s v="20210330 17:57"/>
    <n v="1101"/>
    <n v="1"/>
    <s v="ADDITIONAL INFO, ORIG TAG X315894389, CAUSE 3RD PARTY BURN/SLASH/DEBRIS, ADJACENT TO TRANSMISSION LINES, IGNITION/FIRE/TROUBLE TAG, NO DAMAGE TO COMPANY FACILITIES"/>
    <s v="Y"/>
    <m/>
    <m/>
    <m/>
    <n v="38.913691999999998"/>
    <n v="-120.85050099999999"/>
    <m/>
    <s v="CALFIRE CLINT SIEBERT 5303334385"/>
    <m/>
    <s v="N"/>
    <s v="Y"/>
    <s v="N"/>
    <s v="Clear"/>
    <m/>
    <s v="Private Land"/>
    <m/>
    <s v="Gusty"/>
    <m/>
    <s v="3rd Party"/>
    <m/>
    <s v="0.25 - 10 Acres"/>
    <m/>
    <s v="Cal Fire"/>
    <m/>
    <s v="Overhead"/>
    <m/>
    <x v="0"/>
    <m/>
    <m/>
    <m/>
    <m/>
    <m/>
    <m/>
    <s v=" "/>
    <m/>
    <m/>
    <m/>
    <m/>
    <m/>
    <m/>
    <m/>
    <m/>
    <m/>
    <m/>
    <m/>
    <m/>
    <m/>
    <m/>
    <m/>
    <m/>
    <m/>
    <m/>
    <m/>
    <m/>
    <m/>
    <m/>
    <m/>
    <m/>
    <m/>
    <m/>
    <m/>
    <m/>
    <m/>
    <m/>
    <m/>
    <m/>
    <m/>
    <m/>
    <m/>
    <m/>
    <m/>
    <m/>
    <m/>
    <m/>
    <m/>
    <m/>
    <m/>
    <m/>
    <m/>
    <m/>
    <m/>
  </r>
  <r>
    <x v="385"/>
    <s v="CFMD"/>
    <s v="3 - QC Complete"/>
    <d v="2021-05-14T00:00:00"/>
    <d v="2021-05-14T00:00:00"/>
    <x v="327"/>
    <s v="\\fxshare-nas05\quotashare-fs01\ESA\5 - Ignition Tracking\2021_Ignition_QC_Folders\20210330_1303692_nan_nan_T005253767"/>
    <s v=" "/>
    <s v="Y"/>
    <s v="CFMD"/>
    <s v="Added EC Notification #,  Divison listed as Stockton but should be Diablo"/>
    <m/>
    <m/>
    <x v="0"/>
    <m/>
    <m/>
    <m/>
    <m/>
    <m/>
    <m/>
    <m/>
    <m/>
    <m/>
    <m/>
    <s v="Y"/>
    <d v="2021-05-13T00:00:00"/>
    <d v="2021-05-13T00:00:00"/>
    <s v="JPZ2"/>
    <s v="925-899-7845"/>
    <m/>
    <m/>
    <s v=" "/>
    <x v="63"/>
    <s v="16:46"/>
    <d v="2021-03-30T00:00:00"/>
    <s v="16:46"/>
    <s v="FAS"/>
    <s v="N"/>
    <s v="N"/>
    <s v="1303692"/>
    <m/>
    <m/>
    <s v="T005253767"/>
    <n v="120715907"/>
    <m/>
    <m/>
    <s v="PG&amp;E_313_Ignition_20210330_2.JPG"/>
    <s v=" "/>
    <x v="2"/>
    <x v="0"/>
    <s v="Y"/>
    <s v="Y"/>
    <s v="On March 30, 2021 at 1646 hours, a PG&amp;E Troubleman was dispatched to the Middleriver 1101 Distribution Circuit on Holland Tract Road, Diablo Division, in response to a wire down outage. Initial analysis indicates bird contact caused the ignition. A pelican hit 6 solid copper mid span and caused one phase of primary wire to go down resulting in a small grass fire. The  ensuing fire was approximately 3 meters to .25 acres and the fire extinguished itself. (Bird Incident# 2JC0330210339) All damaged assets were replaced on March 20, 2021 per priority A tag #120715907. This information is preliminary."/>
    <s v="PG&amp;E"/>
    <s v="Vegetation"/>
    <s v="D"/>
    <m/>
    <s v="0.26-9.99"/>
    <m/>
    <m/>
    <m/>
    <m/>
    <x v="7"/>
    <x v="2"/>
    <x v="9"/>
    <m/>
    <s v="Overhead"/>
    <s v="Primary"/>
    <s v="Conductor - Primary"/>
    <m/>
    <m/>
    <s v=" "/>
    <x v="0"/>
    <n v="37.983623999999999"/>
    <n v="-121.583077"/>
    <s v="San Joaquin"/>
    <x v="321"/>
    <n v="12000"/>
    <m/>
    <s v="Self Extinguished"/>
    <s v="Herbaceous"/>
    <m/>
    <m/>
    <m/>
    <m/>
    <s v="N"/>
    <s v="N"/>
    <m/>
    <m/>
    <s v="2021-03-30"/>
    <m/>
    <m/>
    <m/>
    <m/>
    <m/>
    <m/>
    <m/>
    <m/>
    <m/>
    <m/>
    <m/>
    <m/>
    <m/>
    <m/>
    <m/>
    <m/>
    <m/>
    <m/>
    <m/>
    <s v=" "/>
    <s v="STOCKTON"/>
    <s v="STOCKTON 06"/>
    <s v="16:46"/>
    <s v="03/30/2021"/>
    <s v="1303692"/>
    <s v="T005253767"/>
    <m/>
    <s v="BACON ISL -.7MI N/RANC"/>
    <x v="129"/>
    <n v="37.97889"/>
    <n v="-121.5701"/>
    <s v="D1TJPZ2"/>
    <s v="ZUNIGA, JUAN "/>
    <n v="162091101"/>
    <s v="20210330 18:11"/>
    <n v="9002"/>
    <n v="1"/>
    <s v="PELICAN HIT 6 SOLID COPPER MID SPAN 1 PHASE PRIMARY WIRE DOWN STARTED SMALL  FIRE. "/>
    <s v="Y"/>
    <n v="4"/>
    <s v="\\fxshare-nas05\quotashare-fs01\ESA\5 - Ignition Tracking\Fire_Tab_Attachment_Files"/>
    <m/>
    <n v="37.983623999999999"/>
    <n v="-121.583077"/>
    <s v="PELICAN HIT 6 SOLID COPPER MID SPAN 1 PHASE PRIMARY WIRE DOWN STARTED SMALL  FIR"/>
    <m/>
    <m/>
    <s v="N"/>
    <s v="Y"/>
    <m/>
    <s v="Clear"/>
    <m/>
    <s v="Private Land"/>
    <m/>
    <s v="Light"/>
    <m/>
    <s v="Bird Contact"/>
    <m/>
    <s v="3 meters - 0.25 Acres"/>
    <m/>
    <s v="Self Extinguished"/>
    <m/>
    <s v="Overhead"/>
    <m/>
    <x v="0"/>
    <m/>
    <m/>
    <m/>
    <s v="BIRD-FOUND"/>
    <s v="CONDUCTOR, OVERHEAD"/>
    <s v="N"/>
    <s v=""/>
    <m/>
    <m/>
    <m/>
    <m/>
    <m/>
    <m/>
    <m/>
    <m/>
    <m/>
    <m/>
    <m/>
    <m/>
    <m/>
    <m/>
    <m/>
    <m/>
    <m/>
    <m/>
    <m/>
    <m/>
    <m/>
    <m/>
    <m/>
    <m/>
    <m/>
    <m/>
    <m/>
    <m/>
    <m/>
    <m/>
    <m/>
    <m/>
    <m/>
    <m/>
    <m/>
    <m/>
    <m/>
    <m/>
    <m/>
    <m/>
    <m/>
    <m/>
    <m/>
    <m/>
    <m/>
    <m/>
    <s v=""/>
  </r>
  <r>
    <x v="386"/>
    <s v="B1HE"/>
    <s v="3 - QC Complete"/>
    <d v="2021-04-15T00:00:00"/>
    <d v="2021-04-15T00:00:00"/>
    <x v="328"/>
    <s v="\\fxshare-nas05\quotashare-fs01\ESA\5 - Ignition Tracking\2021_Ignition_QC_Folders\20210330_nan_nan_nan_1314912650"/>
    <s v=" "/>
    <s v="Y"/>
    <s v="B1HE"/>
    <s v="Entered outage time and date, updated LAT LONG, updated circuit and nominal voltage."/>
    <d v="2021-04-13T00:00:00"/>
    <m/>
    <x v="0"/>
    <m/>
    <m/>
    <m/>
    <m/>
    <m/>
    <m/>
    <m/>
    <m/>
    <m/>
    <m/>
    <m/>
    <m/>
    <m/>
    <m/>
    <m/>
    <m/>
    <m/>
    <s v=" "/>
    <x v="63"/>
    <d v="1899-12-30T15:38:00"/>
    <d v="2021-03-30T00:00:00"/>
    <d v="1899-12-30T15:36:00"/>
    <s v="FAS"/>
    <s v="N"/>
    <s v="N"/>
    <n v="1303689"/>
    <s v="21-0042938"/>
    <m/>
    <s v="T005253690, 1314912650"/>
    <n v="120715592"/>
    <m/>
    <m/>
    <s v="PG&amp;E_312_IGNITION_20210330_1.jpg"/>
    <s v=" "/>
    <x v="2"/>
    <x v="0"/>
    <s v="Y"/>
    <s v="Y"/>
    <s v="On March 30th, 2021 at 1538 hours, a PG&amp;E Troubleman was dispatched to the East Marysville 1105 12 kv Distribution Circuit on Princess St near Queens Ave, Yuba City in response to a Complete out-1 Phase tag. Initial analysis indicates a tree grew into the open wire secondary causing an outage and igniting a fire beneath the tree in a customers backyard burning the fence and other vegetation in the yard. Upon the conductor making contact with the tree it created an outage at the transformer level (CGC#221075454073) for 10 customers. The ensuing fire was approximately 3 meters - 0.25 Acres in size and was extinguished by Yuba City Fire Department. A tree crew was dispatched to remove the vegetation and a PG&amp;E crew was dispatched to repair the damaged conductor. The repairs were made and all customers we restored on March 31th, 2021 at 0113 hours."/>
    <s v="PG&amp;E"/>
    <s v="Vegetation"/>
    <s v="D"/>
    <s v="D"/>
    <s v="&lt;0.25"/>
    <m/>
    <m/>
    <m/>
    <m/>
    <x v="2"/>
    <x v="2"/>
    <x v="2"/>
    <s v="Y"/>
    <s v="Overhead"/>
    <s v="Secondary"/>
    <s v="Conductor - Open Wire Secondary"/>
    <s v="Conductor"/>
    <s v="CGC: 221075454073 "/>
    <s v=" "/>
    <x v="0"/>
    <n v="39.150721020500001"/>
    <n v="-121.62207185770001"/>
    <s v="Sutter"/>
    <x v="322"/>
    <s v="0 - 750"/>
    <m/>
    <s v="Yuba City FD"/>
    <s v="Urban"/>
    <m/>
    <m/>
    <m/>
    <m/>
    <s v="N"/>
    <s v="N"/>
    <m/>
    <m/>
    <s v="2021-03-30"/>
    <n v="39.150861999999996"/>
    <n v="-121.62202600000001"/>
    <d v="2021-04-02T00:00:00"/>
    <s v="WindBlew    "/>
    <s v="Green 22ft X 15&quot; Fan Palm grew into vertical rack 2ndarys. During strong north wind event fronds blew up into 2ndarys causing lines to cross phase and Transformer to Arc,Causing 34ft long X 24.5ft wide fire to ignite burning a 34ft length of wood fencing one 5ft X 5ft shed and 1 pool pump. Last PI date was 03/26/2020.Date of next Patrol was 03/24/2021 PI could not access LG at time of patrol and his view of the 2ndary line was obstructed,made multi attemps to contact owner neighbor stated owner was deceased"/>
    <s v="PALF"/>
    <n v="22"/>
    <n v="15"/>
    <n v="4"/>
    <m/>
    <m/>
    <m/>
    <m/>
    <m/>
    <m/>
    <m/>
    <s v="Vertical"/>
    <s v="BareWire"/>
    <n v="1"/>
    <s v=" "/>
    <s v="SIERRA"/>
    <s v="MARYSVILLE 02"/>
    <s v="16:01"/>
    <s v="03/30/2021"/>
    <m/>
    <n v="1314912650"/>
    <n v="1456"/>
    <s v="PRINCESS ST"/>
    <x v="127"/>
    <n v="39.151046999999998"/>
    <n v="-121.621742"/>
    <s v="T3TRMJD"/>
    <s v="JOHNSON, RYAN"/>
    <n v="152331105"/>
    <s v="20210330 16:52"/>
    <n v="1121"/>
    <m/>
    <s v="tree grew into lines causing arc and tree to catch fire"/>
    <s v="Y"/>
    <m/>
    <m/>
    <m/>
    <n v="38.150878000000013"/>
    <n v="-121.622029"/>
    <m/>
    <s v="Yuba City FD"/>
    <m/>
    <s v="N"/>
    <s v="Y"/>
    <s v="Y"/>
    <s v="Storm Wind"/>
    <m/>
    <s v="Private Land"/>
    <s v="fences and tree"/>
    <s v="Strong"/>
    <m/>
    <s v="Vegetation"/>
    <m/>
    <s v="3 meters - 0.25 Acres"/>
    <m/>
    <s v="Fire Dept"/>
    <m/>
    <s v="Overhead"/>
    <m/>
    <x v="0"/>
    <m/>
    <m/>
    <m/>
    <m/>
    <m/>
    <m/>
    <s v=" "/>
    <m/>
    <m/>
    <m/>
    <m/>
    <m/>
    <m/>
    <m/>
    <m/>
    <m/>
    <m/>
    <m/>
    <m/>
    <m/>
    <m/>
    <m/>
    <m/>
    <m/>
    <m/>
    <m/>
    <m/>
    <m/>
    <m/>
    <m/>
    <m/>
    <m/>
    <m/>
    <m/>
    <m/>
    <m/>
    <m/>
    <m/>
    <m/>
    <m/>
    <m/>
    <m/>
    <m/>
    <m/>
    <m/>
    <m/>
    <m/>
    <m/>
    <m/>
    <m/>
    <m/>
    <m/>
    <m/>
    <m/>
  </r>
  <r>
    <x v="387"/>
    <s v="JZCY"/>
    <s v="3 - QC Complete"/>
    <d v="2021-03-30T00:00:00"/>
    <d v="2021-03-30T00:00:00"/>
    <x v="329"/>
    <s v="\\fxshare-nas05\quotashare-fs01\ESA\5 - Ignition Tracking\2021_Ignition_QC_Folders\20210329_nan_nan_nan_5700214155"/>
    <s v=" "/>
    <m/>
    <m/>
    <m/>
    <m/>
    <m/>
    <x v="0"/>
    <m/>
    <m/>
    <m/>
    <m/>
    <m/>
    <m/>
    <m/>
    <m/>
    <m/>
    <m/>
    <m/>
    <m/>
    <m/>
    <m/>
    <m/>
    <m/>
    <m/>
    <s v=" "/>
    <x v="64"/>
    <s v="17:08"/>
    <m/>
    <m/>
    <s v="FAS"/>
    <s v="N"/>
    <s v="Y"/>
    <m/>
    <m/>
    <m/>
    <n v="5700214155"/>
    <m/>
    <m/>
    <m/>
    <m/>
    <s v=" "/>
    <x v="0"/>
    <x v="2"/>
    <s v="N"/>
    <s v="N"/>
    <s v="Duplicate of index #310"/>
    <s v="Not PG&amp;E"/>
    <s v="Building"/>
    <m/>
    <m/>
    <s v="&lt;0.25"/>
    <m/>
    <m/>
    <m/>
    <m/>
    <x v="4"/>
    <x v="1"/>
    <x v="1"/>
    <m/>
    <s v="Subsurface"/>
    <m/>
    <m/>
    <m/>
    <m/>
    <s v=" "/>
    <x v="0"/>
    <s v="36.5899417"/>
    <s v="-119.6035133"/>
    <s v="Fresno"/>
    <x v="179"/>
    <n v="12000"/>
    <m/>
    <s v="Selma FD"/>
    <s v="Urban"/>
    <m/>
    <m/>
    <m/>
    <m/>
    <s v="N"/>
    <s v="N"/>
    <m/>
    <m/>
    <s v="2021-03-30"/>
    <m/>
    <m/>
    <m/>
    <m/>
    <m/>
    <m/>
    <m/>
    <m/>
    <m/>
    <m/>
    <m/>
    <m/>
    <m/>
    <m/>
    <m/>
    <m/>
    <m/>
    <m/>
    <m/>
    <s v=" "/>
    <s v="FRESNO"/>
    <s v="SELMA  01"/>
    <s v="17:08"/>
    <s v="03/29/2021"/>
    <m/>
    <n v="5700214155"/>
    <n v="3821"/>
    <s v="OLIVE ST"/>
    <x v="42"/>
    <n v="36.589545999999999"/>
    <n v="-119.603143"/>
    <s v="F6TMQSO"/>
    <s v="SCOTTI, MICHEAL"/>
    <n v="254121102"/>
    <s v="20210329 17:56"/>
    <n v="2640"/>
    <n v="1"/>
    <s v="STRUCTURE FIRE, PER ROB PETERSON, FIRE CHIEF OF CITY OF SELMA FIRE DEPT. FIRE STARTED IN CUTOMERS TRASH CAN NEXT TO THE HOUSE AND ELECT PANEL.  FIRE BURNT PANEL AND CUSTOMERS METER, DISCONNECTED SERVICE  AT SB OUT FRONT OF LOCATION (3821 OLIVE ST, SELMA) AND MADE SAFE.  CUSTOMER TO HAVE ELECTRICAN REPLACE PANEL AND HAVE INSPECTED FOR RECONNECT "/>
    <s v="Y"/>
    <n v="3"/>
    <s v="\\fxshare-nas05\quotashare-fs01\ESA\5 - Ignition Tracking\Fire_Tab_Attachment_Files"/>
    <s v="36.5899417,-119.6035133,97.800000,3D"/>
    <m/>
    <m/>
    <s v="RESIDENCE AT 3821 OLIVE ST, SELMA_x000d__x000a_SOUTH END OF HOME OUTSIDE GARAGE "/>
    <s v="ROB PETERSON FIRE CHIEF CITY OF SELMA FIRE DEPT 559-891-2211 CELL 559-273-7130"/>
    <m/>
    <s v="N"/>
    <s v="Y"/>
    <s v="Y"/>
    <s v="Clear"/>
    <m/>
    <s v="Private Land"/>
    <s v="PRIVATE RESIDENCE AT 3821 OLIVE ST SELMA "/>
    <s v="Calm"/>
    <m/>
    <s v="3rd Party"/>
    <m/>
    <s v="Structure Only"/>
    <m/>
    <s v="Fire Dept"/>
    <s v="CITY OF SELMA FIRE DEPT "/>
    <s v="Subsurface"/>
    <m/>
    <x v="0"/>
    <m/>
    <m/>
    <m/>
    <m/>
    <m/>
    <m/>
    <s v=" "/>
    <m/>
    <m/>
    <m/>
    <m/>
    <m/>
    <m/>
    <m/>
    <m/>
    <m/>
    <m/>
    <m/>
    <m/>
    <m/>
    <m/>
    <m/>
    <m/>
    <m/>
    <m/>
    <m/>
    <m/>
    <m/>
    <m/>
    <m/>
    <m/>
    <m/>
    <m/>
    <m/>
    <m/>
    <m/>
    <m/>
    <m/>
    <m/>
    <m/>
    <m/>
    <m/>
    <m/>
    <m/>
    <m/>
    <m/>
    <m/>
    <m/>
    <m/>
    <m/>
    <m/>
    <m/>
    <m/>
    <m/>
  </r>
  <r>
    <x v="388"/>
    <s v="JZCY"/>
    <s v="3 - QC Complete"/>
    <d v="2021-03-30T00:00:00"/>
    <d v="2021-03-30T00:00:00"/>
    <x v="315"/>
    <s v="\\fxshare-nas05\quotashare-fs01\ESA\5 - Ignition Tracking\2021_Ignition_QC_Folders\20210329_nan_nan_nan_5708881254"/>
    <s v=" "/>
    <m/>
    <m/>
    <m/>
    <m/>
    <m/>
    <x v="0"/>
    <m/>
    <m/>
    <m/>
    <m/>
    <m/>
    <m/>
    <m/>
    <m/>
    <m/>
    <m/>
    <m/>
    <m/>
    <m/>
    <m/>
    <m/>
    <m/>
    <m/>
    <s v=" "/>
    <x v="64"/>
    <s v="16:28"/>
    <m/>
    <m/>
    <s v="FAS"/>
    <s v="N"/>
    <s v="N"/>
    <m/>
    <m/>
    <m/>
    <n v="5708881254"/>
    <m/>
    <m/>
    <m/>
    <m/>
    <s v=" "/>
    <x v="0"/>
    <x v="2"/>
    <s v="N"/>
    <s v="N"/>
    <s v="Structure fire, not attributable to PG&amp;E"/>
    <s v="Not PG&amp;E"/>
    <s v="Building"/>
    <m/>
    <m/>
    <s v="Structure-only"/>
    <m/>
    <m/>
    <m/>
    <m/>
    <x v="3"/>
    <x v="1"/>
    <x v="1"/>
    <m/>
    <s v="Subsurface"/>
    <m/>
    <m/>
    <m/>
    <m/>
    <s v=" "/>
    <x v="0"/>
    <s v="36.5899167"/>
    <s v="-119.6034817"/>
    <s v="Fresno"/>
    <x v="179"/>
    <n v="12000"/>
    <m/>
    <s v="Selma FD"/>
    <s v="Urban"/>
    <m/>
    <m/>
    <m/>
    <m/>
    <s v="N"/>
    <s v="N"/>
    <m/>
    <m/>
    <s v="2021-03-30"/>
    <m/>
    <m/>
    <m/>
    <m/>
    <m/>
    <m/>
    <m/>
    <m/>
    <m/>
    <m/>
    <m/>
    <m/>
    <m/>
    <m/>
    <m/>
    <m/>
    <m/>
    <m/>
    <m/>
    <s v=" "/>
    <s v="FRESNO"/>
    <s v="SELMA  01"/>
    <s v="16:28"/>
    <s v="03/29/2021"/>
    <m/>
    <n v="5708881254"/>
    <n v="3821"/>
    <s v="OLIVE ST"/>
    <x v="42"/>
    <n v="36.589545999999999"/>
    <n v="-119.603143"/>
    <s v="F6TMQSO"/>
    <s v="SCOTTI, MICHEAL"/>
    <n v="254121102"/>
    <s v="20210329 17:46"/>
    <n v="2402"/>
    <m/>
    <s v="STRUCTURE FIRE AT 3821 OLIVE ST, SELMA.  TRASH CAN STARTED FIRE ON THE SIDE OF STRUCTURE BURNING INTO CUSTOMERS METER PANEL, MELTING METER AND PANEL.  DISCONNECTED SERVICE TO CUSTOMER AND REMOVED OLD MELTED METER.  PER ROB PETERSON FIRE CHIEF OF CITY OF SELMA FIRE DEPT FIRE STARTED IN TRASH CAN AND MOVED TO STRUCTURE "/>
    <s v="Y"/>
    <n v="3"/>
    <s v="\\fxshare-nas05\quotashare-fs01\ESA\5 - Ignition Tracking\Fire_Tab_Attachment_Files"/>
    <s v="36.5899167,-119.6034817,92.300000,3D"/>
    <m/>
    <m/>
    <m/>
    <m/>
    <m/>
    <s v="N"/>
    <s v="Y"/>
    <s v="Y"/>
    <s v="Clear"/>
    <m/>
    <s v="Private Land"/>
    <s v="3821 OLIVE ST SINGLE RESIDENCE "/>
    <s v="Calm"/>
    <m/>
    <s v="3rd Party"/>
    <m/>
    <s v="Structure Only"/>
    <m/>
    <s v="Other Party"/>
    <s v="CITY OF SELMA FIRE DEPT "/>
    <s v="Subsurface"/>
    <m/>
    <x v="0"/>
    <m/>
    <m/>
    <m/>
    <m/>
    <m/>
    <m/>
    <s v=" "/>
    <m/>
    <m/>
    <m/>
    <m/>
    <m/>
    <m/>
    <m/>
    <m/>
    <m/>
    <m/>
    <m/>
    <m/>
    <m/>
    <m/>
    <m/>
    <m/>
    <m/>
    <m/>
    <m/>
    <m/>
    <m/>
    <m/>
    <m/>
    <m/>
    <m/>
    <m/>
    <m/>
    <m/>
    <m/>
    <m/>
    <m/>
    <m/>
    <m/>
    <m/>
    <m/>
    <m/>
    <m/>
    <m/>
    <m/>
    <m/>
    <m/>
    <m/>
    <m/>
    <m/>
    <m/>
    <m/>
    <m/>
  </r>
  <r>
    <x v="389"/>
    <s v="S7RM"/>
    <s v="3 - QC Complete"/>
    <d v="2021-04-07T00:00:00"/>
    <d v="2021-04-06T00:00:00"/>
    <x v="330"/>
    <s v="\\fxshare-nas05\quotashare-fs01\ESA\5 - Ignition Tracking\2021_Ignition_QC_Folders\20210329_1302431_21-0042163_nan_T005252336"/>
    <s v=" "/>
    <m/>
    <m/>
    <m/>
    <m/>
    <m/>
    <x v="0"/>
    <m/>
    <m/>
    <m/>
    <m/>
    <m/>
    <m/>
    <m/>
    <m/>
    <m/>
    <m/>
    <m/>
    <m/>
    <m/>
    <m/>
    <m/>
    <m/>
    <m/>
    <s v=" "/>
    <x v="64"/>
    <s v="10:49"/>
    <d v="2021-03-29T00:00:00"/>
    <d v="1899-12-30T11:21:00"/>
    <s v="FAS"/>
    <s v="N"/>
    <s v="N"/>
    <s v="1302431"/>
    <s v="21-0042163"/>
    <m/>
    <s v="T005252336,T005252410"/>
    <n v="120707447"/>
    <m/>
    <m/>
    <s v="PG&amp;E_309_ignition_20210329_1.jpg"/>
    <s v=" "/>
    <x v="2"/>
    <x v="0"/>
    <s v="Y"/>
    <s v="Y"/>
    <s v="On March 29th, 2021 @ 10:48  hrs. a PG &amp; E Troubleman was dispatched to the Tracy 1111 12KV overhead distribution circuit near 223 Bervedor Ave. in the City of Tracy for an initial report of arcing power lines with a Palm tree on fire.  Initial analysis indicates that a Palm tree grew into a conductor causing a line to ground fault.  There was an ensuing fire which was less than one meter in size which involved the palm tree and a fence area and was suppressed by the Tracy Fire Dept.  The PG &amp; E Troubleman determined that the  cause of the igniton was power lines rubbing on the Palm tree and that the overhead #2 AL Triplex had burned.   The troubleman recommended that service be replaced after the tree is removed.  Unknown ETA of when Palm tree will be removed.  All information is preliminary.  "/>
    <s v="PG&amp;E"/>
    <s v="Vegetation"/>
    <s v="D"/>
    <s v="D"/>
    <s v="Structure-only"/>
    <s v="FENCE AND PALM TREE"/>
    <m/>
    <m/>
    <m/>
    <x v="2"/>
    <x v="2"/>
    <x v="2"/>
    <s v="N"/>
    <s v="Overhead"/>
    <s v="Primary"/>
    <s v="Conductor - Primary"/>
    <s v="Conductor, triplex"/>
    <s v="Circuit ID: 16288-1111"/>
    <s v=" "/>
    <x v="0"/>
    <n v="37.741436999999998"/>
    <n v="-121.421932"/>
    <s v="San Joaquin"/>
    <x v="323"/>
    <n v="12000"/>
    <m/>
    <s v="Tracy FD"/>
    <s v="Urban"/>
    <m/>
    <m/>
    <m/>
    <m/>
    <s v="N"/>
    <s v="N"/>
    <m/>
    <m/>
    <s v="2021-03-30"/>
    <m/>
    <m/>
    <d v="2021-03-30T00:00:00"/>
    <s v="Unverified  "/>
    <s v="CUSTOMER WASNT FORTHCOMING WITH DETAILS. IN TALKING TO NEIGHBORS AND OBSERVING THE BACKYARD, IT APPEARS A PALM AND A CYPRESS TREE WERE REMOVED BY A THIRD PARTY. ONE OF THESE TREES HIT THE SECONDARY LINES AND SERVICE DROP, STARTING A SMALL FIRE AND DISCONNECTING THE SERVICE DROP. THERE ARE NO HAZARDS REMAINING AS THE TREES HAVE BEEN COMPLETELY REMOVED. THE BACKYARD ONLY HAS SECONDARY LINES."/>
    <m/>
    <m/>
    <m/>
    <m/>
    <m/>
    <m/>
    <m/>
    <m/>
    <m/>
    <m/>
    <m/>
    <m/>
    <m/>
    <m/>
    <s v=" "/>
    <s v="STOCKTON"/>
    <s v="TRACY"/>
    <s v="10:49"/>
    <s v="03/29/2021"/>
    <s v="1302431"/>
    <s v="T005252336"/>
    <m/>
    <s v="SE EATON/HOLLY"/>
    <x v="64"/>
    <n v="37.748040000000003"/>
    <n v="-121.41598999999999"/>
    <s v="Q3TDADO"/>
    <s v="DIEBNER, DAVID"/>
    <n v="16288"/>
    <s v="20210329 12:34"/>
    <n v="9190"/>
    <m/>
    <s v="REPLACE SERVICE AFTER TREE IS REMOVED"/>
    <s v="Y"/>
    <n v="6"/>
    <s v="\\fxshare-nas05\quotashare-fs01\ESA\5 - Ignition Tracking\Fire_Tab_Attachment_Files"/>
    <m/>
    <n v="37.741436999999998"/>
    <n v="-121.421932"/>
    <m/>
    <s v="SCOTT ARGANBRIGHT 2096082882"/>
    <m/>
    <s v="N"/>
    <s v="Y"/>
    <m/>
    <s v="Clear"/>
    <m/>
    <s v="Private Land"/>
    <s v="PALM TREE AND SERVICE"/>
    <s v="Light"/>
    <m/>
    <s v="PG&amp;E Equipment"/>
    <m/>
    <s v="Other (Comments)"/>
    <s v="FENCE AND PALM TREE"/>
    <s v="Fire Dept"/>
    <m/>
    <s v="Overhead"/>
    <m/>
    <x v="0"/>
    <m/>
    <m/>
    <m/>
    <s v="TREE-GREW INTO LINE"/>
    <s v="CONDUCTOR, OVERHEAD"/>
    <s v="N"/>
    <s v=" "/>
    <s v="Unplanned"/>
    <s v="Stockton"/>
    <s v="Stockton"/>
    <s v="162881111, TRACY-1111"/>
    <s v="21-0042163"/>
    <s v="Unplanned"/>
    <s v="Clear;32-90 F"/>
    <s v="1528"/>
    <s v="22932"/>
    <s v="NO"/>
    <s v="Force Out"/>
    <s v="Sustained"/>
    <s v="No"/>
    <s v="1111/2"/>
    <s v="OH"/>
    <s v="Circuit Breaker"/>
    <s v="1302431"/>
    <s v="Conductor, Overhead, Broken, wire on ground"/>
    <s v="NA"/>
    <s v="03/29/21 13:34"/>
    <s v=" "/>
    <s v="TRACY SUB"/>
    <s v=" CGC 317339345334 "/>
    <s v=" "/>
    <s v=" "/>
    <s v=" "/>
    <s v="No"/>
    <s v="Vegetation, Tree - grew into line"/>
    <s v=" "/>
    <s v="No"/>
    <s v="1"/>
    <s v="14"/>
    <s v="J421"/>
    <s v="Distribution Circuit"/>
    <s v="J421"/>
    <s v="03/29/21 11:21"/>
    <s v="J421"/>
    <s v="03/29/21 14:09"/>
    <s v="03/29/21 14:15"/>
    <s v="No"/>
    <s v="1615868"/>
    <s v="21-0042163"/>
    <s v="1111/2"/>
    <s v="162881111"/>
    <s v="03/29/21 11:21"/>
    <s v="31534616"/>
    <m/>
  </r>
  <r>
    <x v="390"/>
    <s v="JZCY"/>
    <s v="3 - QC Complete"/>
    <d v="2021-03-30T00:00:00"/>
    <d v="2021-03-30T00:00:00"/>
    <x v="315"/>
    <s v="\\fxshare-nas05\quotashare-fs01\ESA\5 - Ignition Tracking\2021_Ignition_QC_Folders\20210329_nan_nan_nan_6709676049"/>
    <s v=" "/>
    <m/>
    <m/>
    <m/>
    <m/>
    <m/>
    <x v="0"/>
    <m/>
    <m/>
    <m/>
    <m/>
    <m/>
    <m/>
    <m/>
    <m/>
    <m/>
    <m/>
    <m/>
    <m/>
    <m/>
    <m/>
    <m/>
    <m/>
    <m/>
    <s v=" "/>
    <x v="64"/>
    <s v="08:14"/>
    <m/>
    <m/>
    <s v="FAS"/>
    <s v="N"/>
    <s v="N"/>
    <m/>
    <m/>
    <m/>
    <n v="6709676049"/>
    <m/>
    <m/>
    <m/>
    <m/>
    <s v=" "/>
    <x v="0"/>
    <x v="2"/>
    <s v="N"/>
    <s v="N"/>
    <s v="Structure fire, not attributable to PG&amp;E"/>
    <s v="Not PG&amp;E"/>
    <s v="Building"/>
    <m/>
    <m/>
    <s v="&lt;0.25"/>
    <m/>
    <m/>
    <m/>
    <m/>
    <x v="3"/>
    <x v="1"/>
    <x v="1"/>
    <m/>
    <s v="Overhead"/>
    <m/>
    <m/>
    <m/>
    <m/>
    <s v=" "/>
    <x v="0"/>
    <s v="36.1339133"/>
    <s v="-120.3657883"/>
    <s v="Fresno"/>
    <x v="324"/>
    <n v="12000"/>
    <m/>
    <s v="Unknown"/>
    <s v="Urban"/>
    <m/>
    <m/>
    <m/>
    <m/>
    <s v="N"/>
    <s v="N"/>
    <m/>
    <m/>
    <s v="2021-03-30"/>
    <m/>
    <m/>
    <m/>
    <m/>
    <m/>
    <m/>
    <m/>
    <m/>
    <m/>
    <m/>
    <m/>
    <m/>
    <m/>
    <m/>
    <m/>
    <m/>
    <m/>
    <m/>
    <m/>
    <s v=" "/>
    <s v="FRESNO"/>
    <s v="COALINGA 01"/>
    <s v="08:14"/>
    <s v="03/29/2021"/>
    <m/>
    <n v="6709676049"/>
    <n v="644"/>
    <s v="W ELM AVE SPC 27"/>
    <x v="69"/>
    <n v="36.133403000000001"/>
    <n v="-120.366494"/>
    <s v="F4GJ3LH"/>
    <s v="LOWDER, JEREMY"/>
    <n v="252161108"/>
    <s v="20210329 08:48"/>
    <n v="1101"/>
    <m/>
    <s v="on site 0815 before tag issued, GSR respond to non gas IR. no wire down, troubleman in route. meter tech manuel "/>
    <s v="Y"/>
    <m/>
    <m/>
    <s v="36.1339133,-120.3657883,204.200000,3D"/>
    <m/>
    <m/>
    <m/>
    <s v="na"/>
    <m/>
    <s v="N"/>
    <s v="Y"/>
    <s v="Y"/>
    <s v="Clear"/>
    <m/>
    <s v="Structures"/>
    <m/>
    <s v="Calm"/>
    <m/>
    <s v="Unknown"/>
    <m/>
    <s v="Structure Only"/>
    <m/>
    <s v="Fire Dept"/>
    <m/>
    <s v="Overhead"/>
    <m/>
    <x v="0"/>
    <m/>
    <m/>
    <m/>
    <m/>
    <m/>
    <m/>
    <s v=" "/>
    <m/>
    <m/>
    <m/>
    <m/>
    <m/>
    <m/>
    <m/>
    <m/>
    <m/>
    <m/>
    <m/>
    <m/>
    <m/>
    <m/>
    <m/>
    <m/>
    <m/>
    <m/>
    <m/>
    <m/>
    <m/>
    <m/>
    <m/>
    <m/>
    <m/>
    <m/>
    <m/>
    <m/>
    <m/>
    <m/>
    <m/>
    <m/>
    <m/>
    <m/>
    <m/>
    <m/>
    <m/>
    <m/>
    <m/>
    <m/>
    <m/>
    <m/>
    <m/>
    <m/>
    <m/>
    <m/>
    <m/>
  </r>
  <r>
    <x v="391"/>
    <s v="JZCY"/>
    <s v="3 - QC Complete"/>
    <d v="2021-03-30T00:00:00"/>
    <d v="2021-03-30T00:00:00"/>
    <x v="315"/>
    <s v="\\fxshare-nas05\quotashare-fs01\ESA\5 - Ignition Tracking\2021_Ignition_QC_Folders\20210329_nan_nan_nan_205729822"/>
    <s v=" "/>
    <m/>
    <m/>
    <m/>
    <m/>
    <m/>
    <x v="0"/>
    <m/>
    <m/>
    <m/>
    <m/>
    <m/>
    <m/>
    <m/>
    <m/>
    <m/>
    <m/>
    <m/>
    <m/>
    <m/>
    <m/>
    <m/>
    <m/>
    <m/>
    <s v=" "/>
    <x v="64"/>
    <s v="08:05"/>
    <m/>
    <m/>
    <s v="FAS"/>
    <s v="N"/>
    <s v="N"/>
    <m/>
    <m/>
    <m/>
    <n v="205729822"/>
    <m/>
    <m/>
    <m/>
    <m/>
    <s v=" "/>
    <x v="0"/>
    <x v="2"/>
    <s v="N"/>
    <s v="N"/>
    <s v="Structure fire, not attributable to PG&amp;E"/>
    <s v="Not PG&amp;E"/>
    <s v="Building"/>
    <m/>
    <m/>
    <s v="Structure-only"/>
    <m/>
    <m/>
    <m/>
    <m/>
    <x v="3"/>
    <x v="1"/>
    <x v="1"/>
    <m/>
    <s v="Subsurface"/>
    <m/>
    <m/>
    <m/>
    <m/>
    <s v=" "/>
    <x v="0"/>
    <s v="37.3630433"/>
    <s v="-120.5847550"/>
    <s v="Merced"/>
    <x v="325"/>
    <n v="12000"/>
    <m/>
    <s v="Cal Fire Merced"/>
    <s v="Urban"/>
    <m/>
    <m/>
    <m/>
    <m/>
    <s v="N"/>
    <s v="N"/>
    <m/>
    <m/>
    <s v="2021-03-30"/>
    <m/>
    <m/>
    <m/>
    <m/>
    <m/>
    <m/>
    <m/>
    <m/>
    <m/>
    <m/>
    <m/>
    <m/>
    <m/>
    <m/>
    <m/>
    <m/>
    <m/>
    <m/>
    <m/>
    <s v=" "/>
    <s v="YOSEMITE"/>
    <s v="MERCED 04"/>
    <s v="08:05"/>
    <s v="03/29/2021"/>
    <m/>
    <n v="205729822"/>
    <n v="5200"/>
    <s v="CREST RD SPC 19"/>
    <x v="7"/>
    <n v="37.363722000000003"/>
    <n v="-120.58560799999999"/>
    <s v="Y4TDDM6"/>
    <s v="MAYO, DAN"/>
    <n v="253611105"/>
    <s v="20210329 08:21"/>
    <n v="2640"/>
    <n v="1"/>
    <s v="Booted meter due to structure fire. Cause unknown. Apparently mobile home park management was in the process of evicting the tenant. Structure was boarded up except for the front door, per fire dept.  Nobody was home when the fire dept arrived."/>
    <s v="Y"/>
    <m/>
    <m/>
    <s v="37.3630433,-120.5847550,55.200000,3D"/>
    <m/>
    <m/>
    <m/>
    <s v="Merced County Cal Fire"/>
    <m/>
    <s v="N"/>
    <s v="Y"/>
    <s v="N"/>
    <s v="Clear"/>
    <m/>
    <s v="Structures"/>
    <m/>
    <s v="Light"/>
    <m/>
    <s v="Unknown"/>
    <m/>
    <s v="Structure Only"/>
    <m/>
    <s v="Cal Fire"/>
    <m/>
    <s v="Subsurface"/>
    <m/>
    <x v="0"/>
    <m/>
    <m/>
    <m/>
    <m/>
    <m/>
    <m/>
    <s v=" "/>
    <m/>
    <m/>
    <m/>
    <m/>
    <m/>
    <m/>
    <m/>
    <m/>
    <m/>
    <m/>
    <m/>
    <m/>
    <m/>
    <m/>
    <m/>
    <m/>
    <m/>
    <m/>
    <m/>
    <m/>
    <m/>
    <m/>
    <m/>
    <m/>
    <m/>
    <m/>
    <m/>
    <m/>
    <m/>
    <m/>
    <m/>
    <m/>
    <m/>
    <m/>
    <m/>
    <m/>
    <m/>
    <m/>
    <m/>
    <m/>
    <m/>
    <m/>
    <m/>
    <m/>
    <m/>
    <m/>
    <m/>
  </r>
  <r>
    <x v="392"/>
    <s v="JZCY"/>
    <s v="3 - QC Complete"/>
    <d v="2021-03-30T00:00:00"/>
    <d v="2021-03-30T00:00:00"/>
    <x v="315"/>
    <s v="\\fxshare-nas05\quotashare-fs01\ESA\5 - Ignition Tracking\2021_Ignition_QC_Folders\20210328_nan_nan_nan_4626709313"/>
    <s v=" "/>
    <m/>
    <m/>
    <m/>
    <m/>
    <m/>
    <x v="0"/>
    <m/>
    <m/>
    <m/>
    <m/>
    <m/>
    <m/>
    <m/>
    <m/>
    <m/>
    <m/>
    <m/>
    <m/>
    <m/>
    <m/>
    <m/>
    <m/>
    <m/>
    <s v=" "/>
    <x v="65"/>
    <s v="18:55"/>
    <m/>
    <m/>
    <s v="FAS"/>
    <s v="N"/>
    <s v="N"/>
    <m/>
    <m/>
    <m/>
    <n v="4626709313"/>
    <m/>
    <m/>
    <m/>
    <m/>
    <s v=" "/>
    <x v="0"/>
    <x v="2"/>
    <s v="N"/>
    <s v="N"/>
    <s v="Structure fire, not attributable to PG&amp;E"/>
    <s v="Not PG&amp;E"/>
    <s v="Building"/>
    <m/>
    <m/>
    <s v="Structure-only"/>
    <m/>
    <m/>
    <m/>
    <m/>
    <x v="3"/>
    <x v="1"/>
    <x v="1"/>
    <m/>
    <s v="Overhead"/>
    <m/>
    <m/>
    <m/>
    <m/>
    <s v=" "/>
    <x v="0"/>
    <n v="38.270033000000012"/>
    <n v="-122.019329"/>
    <s v="Solano"/>
    <x v="326"/>
    <n v="12000"/>
    <m/>
    <s v="Fairfield FD"/>
    <s v="Urban"/>
    <m/>
    <m/>
    <m/>
    <m/>
    <s v="N"/>
    <s v="N"/>
    <m/>
    <m/>
    <s v="2021-03-30"/>
    <m/>
    <m/>
    <m/>
    <m/>
    <m/>
    <m/>
    <m/>
    <m/>
    <m/>
    <m/>
    <m/>
    <m/>
    <m/>
    <m/>
    <m/>
    <m/>
    <m/>
    <m/>
    <m/>
    <s v=" "/>
    <s v="SACRAMENTO"/>
    <s v="VACAVILLE 06"/>
    <s v="18:55"/>
    <s v="03/28/2021"/>
    <m/>
    <n v="4626709313"/>
    <n v="2054"/>
    <s v="STARLING WAY"/>
    <x v="163"/>
    <n v="38.269832000000001"/>
    <n v="-122.019228"/>
    <s v="S4TEBW2"/>
    <s v="WHITE, ERIC"/>
    <n v="62131105"/>
    <s v="20210328 20:21"/>
    <n v="1122"/>
    <m/>
    <s v="FATAL HOUSE FIRE. THE FD'S GUESS AT THIS TIME IS THAT IT MIGHT OF STARTED ON THE STOVE. FD NEEDS TO INVESTIGATE FURTHER. FIRE MELTED THE SERVICE. REMOVED FROM POLE AND HOUSE. LEFT WIRE THERE PER FD REQUEST. PULLED METER. NEW SERVICE AND METER WILL NEED TO BE INSTALLED WHEN HOUSE IS REPAIRED."/>
    <s v="Y"/>
    <n v="3"/>
    <s v="\\fxshare-nas05\quotashare-fs01\ESA\5 - Ignition Tracking\Fire_Tab_Attachment_Files"/>
    <m/>
    <n v="38.270033000000012"/>
    <n v="-122.019329"/>
    <m/>
    <s v="FAIRFIELD FD"/>
    <m/>
    <s v="N"/>
    <s v="Y"/>
    <s v="Y"/>
    <s v="Clear"/>
    <m/>
    <s v="Structures"/>
    <m/>
    <s v="Calm"/>
    <m/>
    <s v="3rd Party"/>
    <m/>
    <s v="3 meters - 0.25 Acres"/>
    <m/>
    <s v="Fire Dept"/>
    <m/>
    <s v="Overhead"/>
    <m/>
    <x v="0"/>
    <m/>
    <m/>
    <m/>
    <m/>
    <m/>
    <m/>
    <s v=" "/>
    <m/>
    <m/>
    <m/>
    <m/>
    <m/>
    <m/>
    <m/>
    <m/>
    <m/>
    <m/>
    <m/>
    <m/>
    <m/>
    <m/>
    <m/>
    <m/>
    <m/>
    <m/>
    <m/>
    <m/>
    <m/>
    <m/>
    <m/>
    <m/>
    <m/>
    <m/>
    <m/>
    <m/>
    <m/>
    <m/>
    <m/>
    <m/>
    <m/>
    <m/>
    <m/>
    <m/>
    <m/>
    <m/>
    <m/>
    <m/>
    <m/>
    <m/>
    <m/>
    <m/>
    <m/>
    <m/>
    <m/>
  </r>
  <r>
    <x v="393"/>
    <s v="JZCY"/>
    <s v="3 - QC Complete"/>
    <d v="2021-03-30T00:00:00"/>
    <d v="2021-03-30T00:00:00"/>
    <x v="326"/>
    <s v="\\fxshare-nas05\quotashare-fs01\ESA\5 - Ignition Tracking\2021_Ignition_QC_Folders\20210328_nan_nan_nan_1470272"/>
    <s v=" "/>
    <m/>
    <m/>
    <m/>
    <m/>
    <m/>
    <x v="0"/>
    <m/>
    <m/>
    <m/>
    <m/>
    <m/>
    <m/>
    <m/>
    <m/>
    <m/>
    <m/>
    <m/>
    <m/>
    <m/>
    <m/>
    <m/>
    <m/>
    <m/>
    <s v=" "/>
    <x v="65"/>
    <s v="15:59"/>
    <m/>
    <m/>
    <s v="FAS"/>
    <s v="N"/>
    <s v="N"/>
    <m/>
    <m/>
    <m/>
    <n v="1470272"/>
    <m/>
    <m/>
    <m/>
    <m/>
    <s v=" "/>
    <x v="0"/>
    <x v="2"/>
    <s v="N"/>
    <s v="N"/>
    <s v="Other fire, nor attributable to PG&amp;E"/>
    <s v="Not PG&amp;E"/>
    <s v="Vegetation"/>
    <m/>
    <m/>
    <s v="&lt;0.25"/>
    <s v="22.25 acres"/>
    <m/>
    <m/>
    <m/>
    <x v="3"/>
    <x v="1"/>
    <x v="1"/>
    <m/>
    <s v="Other (Comments)"/>
    <m/>
    <m/>
    <m/>
    <m/>
    <s v=" "/>
    <x v="1"/>
    <n v="37.910950999999997"/>
    <n v="-120.122721"/>
    <s v="Tuolumne"/>
    <x v="327"/>
    <n v="17000"/>
    <m/>
    <s v="Cal Fire"/>
    <s v="Conifer Forest"/>
    <m/>
    <m/>
    <n v="370"/>
    <m/>
    <s v="N"/>
    <s v="N"/>
    <m/>
    <m/>
    <s v="2021-03-30"/>
    <m/>
    <m/>
    <m/>
    <m/>
    <m/>
    <m/>
    <m/>
    <m/>
    <m/>
    <m/>
    <m/>
    <m/>
    <m/>
    <m/>
    <m/>
    <m/>
    <m/>
    <m/>
    <m/>
    <s v=" "/>
    <s v="YOSEMITE"/>
    <s v="SONORA 02"/>
    <s v="15:59"/>
    <s v="03/28/2021"/>
    <m/>
    <n v="1470272"/>
    <s v="UNKNOWN"/>
    <s v="PREMISES DO NOT CHANGE"/>
    <x v="168"/>
    <n v="37.843069"/>
    <n v="-120.131652"/>
    <s v="Y9TPEB9"/>
    <s v="BREAUX, PARIS"/>
    <m/>
    <s v="20210328 19:38"/>
    <n v="1100"/>
    <m/>
    <s v="respond to Cal Fire incident # CATCU-4017- fire contained to 22.25 acres w/ no PGE facilities impacted- no shutdown or further standby needed according to IC Mario Torres"/>
    <s v="Y"/>
    <m/>
    <m/>
    <m/>
    <n v="37.910950999999997"/>
    <n v="-120.122721"/>
    <m/>
    <s v="ic- Mario Torres 209-419-4413"/>
    <m/>
    <s v="N"/>
    <s v="N"/>
    <s v="N"/>
    <s v="Clear"/>
    <m/>
    <s v="Private Land"/>
    <m/>
    <s v="Calm"/>
    <m/>
    <s v="3rd Party"/>
    <m/>
    <s v="10 - 100 Acres"/>
    <s v="22.25 acres"/>
    <s v="Cal Fire"/>
    <m/>
    <s v="Other (Comments)"/>
    <s v="no PGE IMPACTED"/>
    <x v="0"/>
    <m/>
    <m/>
    <m/>
    <m/>
    <m/>
    <m/>
    <s v=" "/>
    <m/>
    <m/>
    <m/>
    <m/>
    <m/>
    <m/>
    <m/>
    <m/>
    <m/>
    <m/>
    <m/>
    <m/>
    <m/>
    <m/>
    <m/>
    <m/>
    <m/>
    <m/>
    <m/>
    <m/>
    <m/>
    <m/>
    <m/>
    <m/>
    <m/>
    <m/>
    <m/>
    <m/>
    <m/>
    <m/>
    <m/>
    <m/>
    <m/>
    <m/>
    <m/>
    <m/>
    <m/>
    <m/>
    <m/>
    <m/>
    <m/>
    <m/>
    <m/>
    <m/>
    <m/>
    <m/>
    <m/>
  </r>
  <r>
    <x v="394"/>
    <s v="TLAL"/>
    <s v="3 - QC Complete"/>
    <d v="2021-04-14T00:00:00"/>
    <d v="2021-04-14T00:00:00"/>
    <x v="331"/>
    <s v="\\fxshare-nas05\quotashare-fs01\ESA\5 - Ignition Tracking\2021_Ignition_QC_Folders\20210328_1301979_21-0041907_nan_T005251811"/>
    <s v=" "/>
    <m/>
    <m/>
    <m/>
    <m/>
    <m/>
    <x v="0"/>
    <m/>
    <m/>
    <m/>
    <m/>
    <m/>
    <m/>
    <m/>
    <m/>
    <m/>
    <m/>
    <m/>
    <m/>
    <m/>
    <m/>
    <m/>
    <m/>
    <m/>
    <s v=" "/>
    <x v="65"/>
    <d v="1899-12-30T13:58:00"/>
    <d v="2021-03-28T00:00:00"/>
    <d v="1899-12-30T13:57:00"/>
    <s v="FAS"/>
    <s v="N"/>
    <s v="N"/>
    <s v="1301979, 1301999"/>
    <s v="21-0041907"/>
    <m/>
    <s v="T005251811, T005251788, T005251850"/>
    <s v="120716963, 120704010, 120716964, 120716965, 120716967, 120716968, 120716969"/>
    <m/>
    <m/>
    <s v="PG&amp;E_304_Ignition_20210328_1.jpg"/>
    <s v=" "/>
    <x v="2"/>
    <x v="0"/>
    <s v="Y"/>
    <s v="Y"/>
    <s v="On March 28, 2021 at 1448 hours, PG&amp;E Troublemen patrolled the Green Valley 2103 21kV Distribution Circuit number 083192103, in the Local Responsibility Area near 520 Harkins Slough Road in Watsonville. They observed six burnt De Auto Clevis type aluminums connectors, six damaged 21kV poly insulators, 300' of broken 4/0 conductor on the ground, a damaged dead-end 3-wire overhead switch, one broken dead-end class one 55' wood junction pole, six damaged 9' HS crossarms, three damaged 9' LS crossarms, damaged 715.5 AL overhead conductor, a plane wrapped in the primary wires, and a fire. Initial analysis indicates the ignition was caused by a third-party aircraft that struck our energized electrical lines. Cal Fire responded to and extinguished the fire. The line was returned to service on March 29, 2021. This information is preliminary"/>
    <s v="PG&amp;E"/>
    <s v="Vegetation"/>
    <s v="D"/>
    <s v="D"/>
    <s v="10-99"/>
    <m/>
    <m/>
    <m/>
    <m/>
    <x v="11"/>
    <x v="2"/>
    <x v="25"/>
    <s v="Y"/>
    <s v="Overhead"/>
    <s v="Primary"/>
    <s v="Conductor - Primary"/>
    <s v="Connectors, Insulators, Conductors, Recloser, Switches, Wood pole, Crossarms"/>
    <s v="Circuit ID: 083192103, SAP ID: 101699656, 101699660, 103822482, 101790679, 101699667"/>
    <s v=" "/>
    <x v="0"/>
    <s v="36.9107483"/>
    <s v="-121.7987367"/>
    <s v="Santa Cruz"/>
    <x v="328"/>
    <n v="21000"/>
    <m/>
    <s v="Cal Fire"/>
    <s v="Agriculture"/>
    <m/>
    <m/>
    <m/>
    <m/>
    <s v="N"/>
    <s v="N"/>
    <m/>
    <m/>
    <s v="2021-03-30"/>
    <m/>
    <m/>
    <m/>
    <m/>
    <m/>
    <m/>
    <m/>
    <m/>
    <m/>
    <m/>
    <m/>
    <m/>
    <m/>
    <m/>
    <m/>
    <m/>
    <m/>
    <m/>
    <m/>
    <s v=" "/>
    <s v="CENTRAL COAST"/>
    <s v="SANTA CRUZ 01"/>
    <s v="14:50"/>
    <s v="03/28/2021"/>
    <s v="1301979"/>
    <s v="T005251811"/>
    <n v="500"/>
    <s v="HARKINS SLOUGH RD"/>
    <x v="128"/>
    <n v="36.952030000000001"/>
    <n v="-121.76008"/>
    <s v="G1TRWSO"/>
    <s v="SILVA, ROBERT"/>
    <n v="8319"/>
    <s v="20210328 18:07"/>
    <n v="9260"/>
    <m/>
    <s v="Heavy Crew wk/ Big Job!"/>
    <s v="Y"/>
    <m/>
    <m/>
    <s v="36.9107483,-121.7987367,195.400000,2D"/>
    <m/>
    <m/>
    <m/>
    <s v="Cal Fire"/>
    <m/>
    <s v="Y"/>
    <s v="Y"/>
    <m/>
    <s v="Clear"/>
    <m/>
    <s v="Private Land"/>
    <m/>
    <s v="Calm"/>
    <m/>
    <s v="3rd Party"/>
    <m/>
    <s v="3 meters - 0.25 Acres"/>
    <m/>
    <s v="Cal Fire"/>
    <m/>
    <s v="Overhead"/>
    <m/>
    <x v="0"/>
    <m/>
    <m/>
    <m/>
    <s v="AIRCRAFT"/>
    <s v="POLE-WOOD"/>
    <s v="N"/>
    <s v=" "/>
    <s v="Unplanned"/>
    <s v="Central Coast"/>
    <s v="Coast"/>
    <s v="083192103, GREEN VALLEY-2103"/>
    <s v="21-0041907"/>
    <s v="Unplanned"/>
    <s v="Clear;32-90 F"/>
    <s v="5675"/>
    <s v="125301"/>
    <s v="YES"/>
    <s v="Three Phase Fault"/>
    <s v="Sustained"/>
    <s v="No"/>
    <s v="2103/2"/>
    <s v="OH"/>
    <s v="Circuit Breaker"/>
    <s v="1301979"/>
    <s v="Conductor, Overhead, Broken, wire on ground"/>
    <s v="ABC PHASE"/>
    <s v="03/28/21 18:06"/>
    <s v=" "/>
    <s v="GREEN VALLEY SUB"/>
    <s v="SW/OF SW 207 - HARKINS SLOUGH RD E/OF AIRPORT BLVD"/>
    <s v="JUMPERS 1 S/OF 1079 OPEN|38384 LOAD SIDE JPRS OPEN|SW 152 CLOSE|FUS 399 OPEN|CIS T0050 TWD T0917 OPEN|SW 233051 OPEN|FUS 6147 OPEN|COIS T0917 TWD T0050 OPEN|SW 1079 OPEN|SW 92707 OPEN"/>
    <s v=" "/>
    <s v=" "/>
    <s v="No"/>
    <s v="3rd Party, Aircraft"/>
    <s v=" "/>
    <s v="No"/>
    <s v="2"/>
    <s v="999"/>
    <s v="K1W5"/>
    <s v="Distribution Circuit"/>
    <s v="K1W5"/>
    <s v="03/28/21 13:57"/>
    <s v=" "/>
    <s v="03/29/21 14:03"/>
    <s v=" "/>
    <s v="No"/>
    <s v="1615646"/>
    <s v="21-0041907"/>
    <s v="2103/2"/>
    <s v="083192103"/>
    <s v="03/28/21 13:57"/>
    <s v="35239781"/>
    <m/>
  </r>
  <r>
    <x v="395"/>
    <s v="JZCY"/>
    <s v="3 - QC Complete"/>
    <d v="2021-03-30T00:00:00"/>
    <d v="2021-03-30T00:00:00"/>
    <x v="315"/>
    <s v="\\fxshare-nas05\quotashare-fs01\ESA\5 - Ignition Tracking\2021_Ignition_QC_Folders\20210328_nan_nan_nan_368828858"/>
    <s v=" "/>
    <m/>
    <m/>
    <m/>
    <m/>
    <m/>
    <x v="0"/>
    <m/>
    <m/>
    <m/>
    <m/>
    <m/>
    <m/>
    <m/>
    <m/>
    <m/>
    <m/>
    <m/>
    <m/>
    <m/>
    <m/>
    <m/>
    <m/>
    <m/>
    <s v=" "/>
    <x v="65"/>
    <s v="14:02"/>
    <m/>
    <m/>
    <s v="FAS"/>
    <s v="N"/>
    <s v="N"/>
    <m/>
    <m/>
    <m/>
    <n v="368828858"/>
    <m/>
    <m/>
    <m/>
    <m/>
    <s v=" "/>
    <x v="0"/>
    <x v="2"/>
    <s v="N"/>
    <s v="N"/>
    <s v="Structure fire, not attributable to PG&amp;E"/>
    <s v="Not PG&amp;E"/>
    <s v="Building"/>
    <s v="D"/>
    <m/>
    <s v="&lt;0.25"/>
    <m/>
    <m/>
    <m/>
    <m/>
    <x v="3"/>
    <x v="1"/>
    <x v="1"/>
    <m/>
    <s v="Subsurface"/>
    <m/>
    <m/>
    <m/>
    <m/>
    <s v=" "/>
    <x v="1"/>
    <n v="36.559553000000001"/>
    <n v="-121.727146"/>
    <s v="Monterey"/>
    <x v="329"/>
    <n v="21000"/>
    <m/>
    <s v="Monterey County FD"/>
    <s v="Urban"/>
    <m/>
    <m/>
    <n v="505"/>
    <m/>
    <s v="N"/>
    <s v="N"/>
    <m/>
    <m/>
    <s v="2021-03-30"/>
    <m/>
    <m/>
    <m/>
    <m/>
    <m/>
    <m/>
    <m/>
    <m/>
    <m/>
    <m/>
    <m/>
    <m/>
    <m/>
    <m/>
    <m/>
    <m/>
    <m/>
    <m/>
    <m/>
    <s v=" "/>
    <s v="CENTRAL COAST"/>
    <s v="SALINAS 03"/>
    <s v="14:02"/>
    <s v="03/28/2021"/>
    <m/>
    <n v="368828858"/>
    <n v="25520"/>
    <s v="MEADOWVIEW CIR"/>
    <x v="26"/>
    <n v="36.559640999999999"/>
    <n v="-121.72715100000001"/>
    <s v="C4TJRAH"/>
    <s v="ANDERSON, JARED"/>
    <n v="182222104"/>
    <s v="20210328 15:28"/>
    <n v="1122"/>
    <m/>
    <s v="STRUCTUR FIRE ON RIGHT SIDE OF GARAGE.  PANEL, METER, AND UG SERVICE DESTROYED.  DISCONNECTED AT S/B ACROSS STREET FROM ADDRESS.  WILL NEED NEW SERVICE WHEN STRUCTURE IS REPAIRED.  PICTURES TAKEN SUBMITTED SEPERATELY"/>
    <s v="Y"/>
    <m/>
    <m/>
    <m/>
    <n v="36.559553000000001"/>
    <n v="-121.727146"/>
    <m/>
    <s v="MONTEREY COUNTY REGIONAL FIRE"/>
    <m/>
    <s v="N"/>
    <s v="Y"/>
    <s v="Y"/>
    <s v="Clear"/>
    <m/>
    <s v="Structures"/>
    <m/>
    <s v="Calm"/>
    <m/>
    <s v="Unknown"/>
    <m/>
    <s v="Structure Only"/>
    <m/>
    <s v="Fire Dept"/>
    <s v="MONTEREY COUNTY REGIONAL FIRE"/>
    <s v="Subsurface"/>
    <m/>
    <x v="0"/>
    <m/>
    <m/>
    <m/>
    <m/>
    <m/>
    <m/>
    <s v=" "/>
    <m/>
    <m/>
    <m/>
    <m/>
    <m/>
    <m/>
    <m/>
    <m/>
    <m/>
    <m/>
    <m/>
    <m/>
    <m/>
    <m/>
    <m/>
    <m/>
    <m/>
    <m/>
    <m/>
    <m/>
    <m/>
    <m/>
    <m/>
    <m/>
    <m/>
    <m/>
    <m/>
    <m/>
    <m/>
    <m/>
    <m/>
    <m/>
    <m/>
    <m/>
    <m/>
    <m/>
    <m/>
    <m/>
    <m/>
    <m/>
    <m/>
    <m/>
    <m/>
    <m/>
    <m/>
    <m/>
    <m/>
  </r>
  <r>
    <x v="396"/>
    <s v="CFMD"/>
    <s v="2 - QC In Progress"/>
    <m/>
    <m/>
    <x v="332"/>
    <s v="\\fxshare-nas05\quotashare-fs01\ESA\5 - Ignition Tracking\2021_Ignition_QC_Folders\20210328_1301952_nan_nan_T005251741"/>
    <s v=" "/>
    <m/>
    <m/>
    <m/>
    <m/>
    <m/>
    <x v="0"/>
    <m/>
    <m/>
    <m/>
    <m/>
    <m/>
    <m/>
    <m/>
    <m/>
    <m/>
    <m/>
    <m/>
    <m/>
    <m/>
    <m/>
    <m/>
    <m/>
    <m/>
    <s v=" "/>
    <x v="65"/>
    <s v="11:56"/>
    <d v="2021-03-28T00:00:00"/>
    <s v="11:56"/>
    <s v="FAS"/>
    <s v="N"/>
    <s v="N"/>
    <s v="1301952"/>
    <m/>
    <m/>
    <s v="T005251741"/>
    <n v="120703616"/>
    <m/>
    <m/>
    <s v="PG&amp;E_302_Ignition_20210328_1.jpg"/>
    <s v=" "/>
    <x v="2"/>
    <x v="0"/>
    <s v="Y"/>
    <s v="Y"/>
    <m/>
    <s v="PG&amp;E"/>
    <s v="Vegetation"/>
    <m/>
    <m/>
    <s v="Structure-only"/>
    <m/>
    <m/>
    <m/>
    <m/>
    <x v="0"/>
    <x v="4"/>
    <x v="4"/>
    <m/>
    <s v="Overhead"/>
    <s v="Primary"/>
    <s v="Splice/Clamp/Connector"/>
    <m/>
    <m/>
    <s v=" "/>
    <x v="0"/>
    <s v="37.4310417"/>
    <s v="-121.9644850"/>
    <s v="Santa Clara"/>
    <x v="330"/>
    <n v="21000"/>
    <m/>
    <s v="San Jose FD"/>
    <s v="Wetland"/>
    <m/>
    <m/>
    <m/>
    <m/>
    <s v="N"/>
    <s v="N"/>
    <m/>
    <m/>
    <s v="2021-03-30"/>
    <m/>
    <m/>
    <m/>
    <m/>
    <m/>
    <m/>
    <m/>
    <m/>
    <m/>
    <m/>
    <m/>
    <m/>
    <m/>
    <m/>
    <m/>
    <m/>
    <m/>
    <m/>
    <m/>
    <s v=" "/>
    <s v="SAN JOSE"/>
    <s v="SAN JOSE 01"/>
    <s v="11:56"/>
    <s v="03/28/2021"/>
    <s v="1301952"/>
    <s v="T005251741"/>
    <n v="1592"/>
    <s v="GRAND BLVD"/>
    <x v="169"/>
    <n v="37.420920000000002"/>
    <n v="-121.96038"/>
    <s v="J2TRAVD"/>
    <s v="VILLAGOMEZ, ROBERT"/>
    <n v="8246"/>
    <s v="20210328 13:08"/>
    <n v="9002"/>
    <m/>
    <s v="CALLED FOR CREW TO REPAIR BURNED OPEN JUMPER AND REPLACE DAMAGED AUT D/E CLEVIS."/>
    <s v="Y"/>
    <m/>
    <m/>
    <s v="37.4310417,-121.9644850,-8.700000,3D"/>
    <m/>
    <m/>
    <m/>
    <s v="SJFD"/>
    <m/>
    <s v="N"/>
    <s v="Y"/>
    <m/>
    <s v="Clear"/>
    <m/>
    <s v="County Land"/>
    <m/>
    <s v="Calm"/>
    <m/>
    <s v="Vegetation"/>
    <m/>
    <s v="1 meter - &lt; 3 meters"/>
    <m/>
    <s v="Fire Dept"/>
    <m/>
    <s v="Overhead"/>
    <m/>
    <x v="0"/>
    <m/>
    <m/>
    <m/>
    <s v="OVERHEAD"/>
    <s v="CONNECTOR OR SPLICE OH"/>
    <s v="N"/>
    <s v=" "/>
    <m/>
    <m/>
    <m/>
    <m/>
    <m/>
    <m/>
    <m/>
    <m/>
    <m/>
    <m/>
    <m/>
    <m/>
    <m/>
    <m/>
    <m/>
    <m/>
    <m/>
    <m/>
    <m/>
    <m/>
    <m/>
    <m/>
    <m/>
    <m/>
    <m/>
    <m/>
    <m/>
    <m/>
    <m/>
    <m/>
    <m/>
    <m/>
    <m/>
    <m/>
    <m/>
    <m/>
    <m/>
    <m/>
    <m/>
    <m/>
    <m/>
    <m/>
    <m/>
    <m/>
    <m/>
    <m/>
    <m/>
  </r>
  <r>
    <x v="397"/>
    <s v="JZCY"/>
    <s v="3 - QC Complete"/>
    <d v="2021-03-30T00:00:00"/>
    <d v="2021-03-30T00:00:00"/>
    <x v="326"/>
    <s v="\\fxshare-nas05\quotashare-fs01\ESA\5 - Ignition Tracking\2021_Ignition_QC_Folders\20210328_1301834_nan_nan_T005251615"/>
    <s v=" "/>
    <m/>
    <m/>
    <m/>
    <m/>
    <m/>
    <x v="0"/>
    <m/>
    <m/>
    <m/>
    <m/>
    <m/>
    <m/>
    <m/>
    <m/>
    <m/>
    <m/>
    <m/>
    <m/>
    <m/>
    <m/>
    <m/>
    <m/>
    <m/>
    <s v=" "/>
    <x v="65"/>
    <s v="05:52"/>
    <d v="2021-03-28T00:00:00"/>
    <s v="05:52"/>
    <s v="FAS"/>
    <s v="N"/>
    <s v="N"/>
    <s v="1301834"/>
    <m/>
    <m/>
    <s v="T005251615"/>
    <m/>
    <m/>
    <m/>
    <m/>
    <s v=" "/>
    <x v="0"/>
    <x v="2"/>
    <s v="N"/>
    <s v="N"/>
    <s v="Other fire, nor attributable to PG&amp;E"/>
    <s v="Not PG&amp;E"/>
    <s v="Other"/>
    <m/>
    <m/>
    <s v="&lt;3 meters of linear travel"/>
    <m/>
    <m/>
    <m/>
    <m/>
    <x v="3"/>
    <x v="1"/>
    <x v="1"/>
    <m/>
    <s v="Overhead"/>
    <m/>
    <m/>
    <m/>
    <m/>
    <s v=" "/>
    <x v="0"/>
    <n v="36.673149000000002"/>
    <n v="-121.651777"/>
    <s v="Monterey"/>
    <x v="331"/>
    <n v="12000"/>
    <m/>
    <s v="Salinas FD"/>
    <s v="Urban"/>
    <m/>
    <m/>
    <m/>
    <m/>
    <s v="N"/>
    <s v="N"/>
    <m/>
    <m/>
    <s v="2021-03-30"/>
    <m/>
    <m/>
    <m/>
    <m/>
    <m/>
    <m/>
    <m/>
    <m/>
    <m/>
    <m/>
    <m/>
    <m/>
    <m/>
    <m/>
    <m/>
    <m/>
    <m/>
    <m/>
    <m/>
    <s v=" "/>
    <s v="CENTRAL COAST"/>
    <s v="SALINAS 03"/>
    <s v="05:52"/>
    <s v="03/28/2021"/>
    <s v="1301834"/>
    <s v="T005251615"/>
    <n v="315"/>
    <s v="SOLEDAD ST"/>
    <x v="26"/>
    <n v="36.674040000000012"/>
    <n v="-121.65085999999999"/>
    <s v="C4TJRAH"/>
    <s v="ANDERSON, JARED"/>
    <n v="182011104"/>
    <s v="20210328 07:30"/>
    <n v="9002"/>
    <m/>
    <s v="ARSON DUMPSTER FIRE NEXT TO POLE IN ALLEY BEHIND ADDRESS.  FIRE MELTED RISER MOLDING AND BURNED DOWN 1 SERVICE GOING TO 326.  CREW TO REPAIR AND REPLACE"/>
    <s v="Y"/>
    <n v="2"/>
    <s v="\\fxshare-nas05\quotashare-fs01\ESA\5 - Ignition Tracking\Fire_Tab_Attachment_Files"/>
    <m/>
    <n v="36.673149000000002"/>
    <n v="-121.651777"/>
    <s v="DUMPSTER NEXT TO POLE IN ALLEY WAY"/>
    <s v="SALINAS FIRE DEPT"/>
    <m/>
    <s v="N"/>
    <s v="Y"/>
    <m/>
    <s v="Clear"/>
    <m/>
    <s v="Structures"/>
    <m/>
    <s v="Calm"/>
    <m/>
    <s v="3rd Party"/>
    <m/>
    <s v="Structure Only"/>
    <m/>
    <s v="Fire Dept"/>
    <m/>
    <s v="Overhead"/>
    <m/>
    <x v="0"/>
    <m/>
    <m/>
    <m/>
    <s v="VANDALISM"/>
    <s v="SERVICE CONDUCTOR"/>
    <s v="N"/>
    <s v=" "/>
    <m/>
    <m/>
    <m/>
    <m/>
    <m/>
    <m/>
    <m/>
    <m/>
    <m/>
    <m/>
    <m/>
    <m/>
    <m/>
    <m/>
    <m/>
    <m/>
    <m/>
    <m/>
    <m/>
    <m/>
    <m/>
    <m/>
    <m/>
    <m/>
    <m/>
    <m/>
    <m/>
    <m/>
    <m/>
    <m/>
    <m/>
    <m/>
    <m/>
    <m/>
    <m/>
    <m/>
    <m/>
    <m/>
    <m/>
    <m/>
    <m/>
    <m/>
    <m/>
    <m/>
    <m/>
    <m/>
    <m/>
  </r>
  <r>
    <x v="398"/>
    <s v="JZCY"/>
    <s v="3 - QC Complete"/>
    <d v="2021-03-30T00:00:00"/>
    <d v="2021-03-30T00:00:00"/>
    <x v="315"/>
    <s v="\\fxshare-nas05\quotashare-fs01\ESA\5 - Ignition Tracking\2021_Ignition_QC_Folders\20210328_1301829_21-0041874_nan_T005251611"/>
    <s v=" "/>
    <m/>
    <m/>
    <m/>
    <m/>
    <m/>
    <x v="0"/>
    <m/>
    <m/>
    <m/>
    <m/>
    <m/>
    <m/>
    <m/>
    <m/>
    <m/>
    <m/>
    <m/>
    <m/>
    <m/>
    <m/>
    <m/>
    <m/>
    <m/>
    <s v=" "/>
    <x v="65"/>
    <s v="05:00"/>
    <d v="2021-03-28T00:00:00"/>
    <s v="05:00"/>
    <s v="FAS"/>
    <s v="N"/>
    <s v="N"/>
    <s v="1301829"/>
    <s v="21-0041874"/>
    <m/>
    <s v="T005251611"/>
    <s v="31534520"/>
    <m/>
    <m/>
    <m/>
    <s v=" "/>
    <x v="0"/>
    <x v="2"/>
    <s v="N"/>
    <s v="N"/>
    <s v="Structure fire, not attributable to PG&amp;E"/>
    <s v="Not PG&amp;E"/>
    <s v="Building"/>
    <m/>
    <m/>
    <s v="Structure-only"/>
    <m/>
    <m/>
    <m/>
    <m/>
    <x v="3"/>
    <x v="1"/>
    <x v="1"/>
    <m/>
    <s v="Overhead"/>
    <m/>
    <m/>
    <m/>
    <m/>
    <s v=" "/>
    <x v="1"/>
    <n v="37.964350000000003"/>
    <n v="-120.40476"/>
    <s v="Tuolumne"/>
    <x v="332"/>
    <n v="17000"/>
    <m/>
    <s v="Cal Fire"/>
    <s v="Urban"/>
    <m/>
    <m/>
    <n v="320"/>
    <m/>
    <s v="N"/>
    <s v="N"/>
    <m/>
    <m/>
    <s v="2021-03-30"/>
    <m/>
    <m/>
    <m/>
    <m/>
    <m/>
    <m/>
    <m/>
    <m/>
    <m/>
    <m/>
    <m/>
    <m/>
    <m/>
    <m/>
    <m/>
    <m/>
    <m/>
    <m/>
    <m/>
    <s v=" "/>
    <s v="YOSEMITE"/>
    <s v="SONORA 02"/>
    <s v="05:00"/>
    <s v="03/28/2021"/>
    <s v="1301829"/>
    <s v="T005251611"/>
    <n v="18740"/>
    <s v="HIGHWAY 108"/>
    <x v="123"/>
    <n v="37.964260000000003"/>
    <n v="-120.40476"/>
    <s v="Y9TPEB9"/>
    <s v="BREAUX, PARIS"/>
    <n v="163781705"/>
    <s v="20210328 07:02"/>
    <n v="9002"/>
    <n v="1"/>
    <s v="associated w/ OIS 1301828- travel trailer fire burned down 1 phs of 3 -4 acsr wire &amp; damaged wire in air 1/spn/S/O/FUCO 53159 at 11047 Golf Links Rd Jamstown- fnd 1of3 #3 blwn @ 0510- open remaining @ 0525 FUCO 53159 open tagged MOL sw log 21-41874- EC tag for crew to repair/replace conductor"/>
    <s v="Y"/>
    <m/>
    <m/>
    <m/>
    <n v="37.964350000000003"/>
    <n v="-120.40476"/>
    <m/>
    <s v="IC Manuel Marino 209-495-3236"/>
    <m/>
    <s v="N"/>
    <s v="Y"/>
    <m/>
    <s v="Clear"/>
    <m/>
    <s v="Structures"/>
    <m/>
    <s v="Calm"/>
    <m/>
    <s v="Other (Comments)"/>
    <s v="travel trailer adjacent to home @ 11047 Golf Links Rd burned down"/>
    <s v="3 meters - 0.25 Acres"/>
    <m/>
    <s v="Cal Fire"/>
    <m/>
    <s v="Overhead"/>
    <m/>
    <x v="0"/>
    <m/>
    <m/>
    <m/>
    <s v="FIRE, FOREST/GRASS"/>
    <s v="CONDUCTOR, OVERHEAD"/>
    <s v="N"/>
    <s v=" "/>
    <s v="Unplanned"/>
    <s v="Yosemite"/>
    <s v="Sonora"/>
    <s v="163781705, PEORIA FLAT-1705"/>
    <s v="21-0041874"/>
    <s v="Unplanned"/>
    <s v="Clear;32-90 F"/>
    <s v="1 1 of 3 Phases Open"/>
    <s v="313"/>
    <s v="NO"/>
    <s v="Line to Ground"/>
    <s v="Sustained"/>
    <s v="No"/>
    <s v="53159"/>
    <s v="OH"/>
    <s v="Fuse"/>
    <s v="1301829"/>
    <s v="Conductor, Overhead, Broken, wire on ground"/>
    <s v=" "/>
    <s v="03/28/21 07:19"/>
    <s v=" "/>
    <s v="11047 GOLF LINKS RD., JAMESTOWN"/>
    <s v="1 SPAN LOAD SIDE OF 53159"/>
    <s v=" "/>
    <s v=" "/>
    <s v=" "/>
    <s v="No"/>
    <s v="3rd Party, Fire, house or bldg."/>
    <s v=" "/>
    <s v="No"/>
    <s v=" "/>
    <s v=" "/>
    <s v="CUBB"/>
    <s v="Distribution Circuit"/>
    <s v="DHT7"/>
    <s v="03/28/21 05:50"/>
    <s v="Not Required"/>
    <s v="03/28/21 11:03"/>
    <s v=" "/>
    <s v="Yes"/>
    <s v="1615606"/>
    <s v="21-0041874"/>
    <s v="53159"/>
    <s v="163781705"/>
    <s v="03/28/21 05:50"/>
    <s v="31534520"/>
    <m/>
  </r>
  <r>
    <x v="399"/>
    <s v="JZCY"/>
    <s v="3 - QC Complete"/>
    <d v="2021-03-30T00:00:00"/>
    <d v="2021-03-30T00:00:00"/>
    <x v="333"/>
    <s v="\\fxshare-nas05\quotashare-fs01\ESA\5 - Ignition Tracking\2021_Ignition_QC_Folders\20210328_1301828_nan_nan_T005251610"/>
    <s v=" "/>
    <m/>
    <m/>
    <m/>
    <m/>
    <m/>
    <x v="0"/>
    <m/>
    <m/>
    <m/>
    <m/>
    <m/>
    <m/>
    <m/>
    <m/>
    <m/>
    <m/>
    <m/>
    <m/>
    <m/>
    <m/>
    <m/>
    <m/>
    <m/>
    <s v=" "/>
    <x v="65"/>
    <s v="04:35"/>
    <d v="2021-03-28T00:00:00"/>
    <s v="04:35"/>
    <s v="FAS"/>
    <s v="N"/>
    <s v="Y"/>
    <s v="1301828"/>
    <m/>
    <m/>
    <s v="T005251610"/>
    <m/>
    <m/>
    <m/>
    <m/>
    <s v=" "/>
    <x v="0"/>
    <x v="2"/>
    <s v="N"/>
    <s v="N"/>
    <s v="Structure fire, not attributable to PG&amp;E"/>
    <s v="Not PG&amp;E"/>
    <s v="Building"/>
    <m/>
    <m/>
    <s v="&lt;0.25"/>
    <m/>
    <m/>
    <m/>
    <m/>
    <x v="4"/>
    <x v="1"/>
    <x v="1"/>
    <m/>
    <s v="Overhead"/>
    <m/>
    <m/>
    <m/>
    <m/>
    <s v=" "/>
    <x v="1"/>
    <n v="37.964350000000003"/>
    <n v="-120.40476"/>
    <s v="Tuolumne"/>
    <x v="332"/>
    <n v="17000"/>
    <m/>
    <s v="Cal Fire"/>
    <s v="Urban"/>
    <m/>
    <m/>
    <n v="320"/>
    <m/>
    <s v="N"/>
    <s v="N"/>
    <m/>
    <m/>
    <s v="2021-03-30"/>
    <m/>
    <m/>
    <m/>
    <m/>
    <m/>
    <m/>
    <m/>
    <m/>
    <m/>
    <m/>
    <m/>
    <m/>
    <m/>
    <m/>
    <m/>
    <m/>
    <m/>
    <m/>
    <m/>
    <s v=" "/>
    <s v="YOSEMITE"/>
    <s v="SONORA 02"/>
    <s v="04:35"/>
    <s v="03/28/2021"/>
    <s v="1301828"/>
    <s v="T005251610"/>
    <n v="11047"/>
    <s v="GOLF LINKS RD"/>
    <x v="123"/>
    <n v="37.964350000000003"/>
    <n v="-120.40476"/>
    <s v="Y9TPEB9"/>
    <s v="BREAUX, PARIS"/>
    <n v="163781705"/>
    <s v="20210328 06:08"/>
    <n v="9002"/>
    <m/>
    <s v="travel trailer adjacent to home caught fire causing ois 1301829- Cal Fire Inc # CATCU 003991- EC tag for wire down completed on ois 1301829"/>
    <s v="Y"/>
    <m/>
    <m/>
    <m/>
    <n v="37.964350000000003"/>
    <n v="-120.40476"/>
    <s v="Cal Fire Inc # CATCU 003991- @ 11047Golf Links Rd also assiciated w/ OIS 1301829"/>
    <s v="IC Manuel Meirinho 209-4593236"/>
    <m/>
    <s v="N"/>
    <s v="Y"/>
    <m/>
    <s v="Clear"/>
    <m/>
    <s v="Structures"/>
    <m/>
    <s v="Calm"/>
    <m/>
    <s v="3rd Party"/>
    <m/>
    <s v="3 meters - 0.25 Acres"/>
    <m/>
    <s v="Cal Fire"/>
    <m/>
    <s v="Overhead"/>
    <m/>
    <x v="0"/>
    <m/>
    <m/>
    <m/>
    <s v="OTHER"/>
    <s v="OTHER"/>
    <s v="N"/>
    <s v=" "/>
    <m/>
    <m/>
    <m/>
    <m/>
    <m/>
    <m/>
    <m/>
    <m/>
    <m/>
    <m/>
    <m/>
    <m/>
    <m/>
    <m/>
    <m/>
    <m/>
    <m/>
    <m/>
    <m/>
    <m/>
    <m/>
    <m/>
    <m/>
    <m/>
    <m/>
    <m/>
    <m/>
    <m/>
    <m/>
    <m/>
    <m/>
    <m/>
    <m/>
    <m/>
    <m/>
    <m/>
    <m/>
    <m/>
    <m/>
    <m/>
    <m/>
    <m/>
    <m/>
    <m/>
    <m/>
    <m/>
    <m/>
  </r>
  <r>
    <x v="400"/>
    <s v="JZCY"/>
    <s v="3 - QC Complete"/>
    <d v="2021-03-30T00:00:00"/>
    <d v="2021-03-30T00:00:00"/>
    <x v="315"/>
    <s v="\\fxshare-nas05\quotashare-fs01\ESA\5 - Ignition Tracking\2021_Ignition_QC_Folders\20210328_nan_nan_nan_842143260"/>
    <s v=" "/>
    <m/>
    <m/>
    <m/>
    <m/>
    <m/>
    <x v="0"/>
    <m/>
    <m/>
    <m/>
    <m/>
    <m/>
    <m/>
    <m/>
    <m/>
    <m/>
    <m/>
    <m/>
    <m/>
    <m/>
    <m/>
    <m/>
    <m/>
    <m/>
    <s v=" "/>
    <x v="65"/>
    <s v="02:53"/>
    <m/>
    <m/>
    <s v="FAS"/>
    <s v="N"/>
    <s v="N"/>
    <m/>
    <m/>
    <m/>
    <n v="842143260"/>
    <m/>
    <m/>
    <m/>
    <m/>
    <s v=" "/>
    <x v="0"/>
    <x v="2"/>
    <s v="N"/>
    <s v="N"/>
    <s v="Structure fire, not attributable to PG&amp;E"/>
    <s v="Not PG&amp;E"/>
    <s v="Building"/>
    <m/>
    <m/>
    <s v="&lt;0.25"/>
    <m/>
    <m/>
    <m/>
    <m/>
    <x v="3"/>
    <x v="1"/>
    <x v="1"/>
    <m/>
    <s v="Overhead"/>
    <m/>
    <m/>
    <m/>
    <m/>
    <s v=" "/>
    <x v="0"/>
    <s v="39.5090317"/>
    <s v="-121.5673183"/>
    <s v="Butte"/>
    <x v="333"/>
    <n v="12000"/>
    <m/>
    <s v="Oroville FD"/>
    <s v="Urban"/>
    <m/>
    <m/>
    <m/>
    <m/>
    <s v="N"/>
    <s v="N"/>
    <m/>
    <m/>
    <s v="2021-03-30"/>
    <m/>
    <m/>
    <m/>
    <m/>
    <m/>
    <m/>
    <m/>
    <m/>
    <m/>
    <m/>
    <m/>
    <m/>
    <m/>
    <m/>
    <m/>
    <m/>
    <m/>
    <m/>
    <m/>
    <s v=" "/>
    <s v="NORTH VALLEY"/>
    <s v="OROVILLE 01"/>
    <s v="02:53"/>
    <s v="03/28/2021"/>
    <m/>
    <n v="842143260"/>
    <n v="868"/>
    <s v="BIRD ST"/>
    <x v="30"/>
    <n v="39.509369999999997"/>
    <n v="-121.566812"/>
    <s v="V4TM2SK"/>
    <s v="SPARKS, MARTY"/>
    <n v="102521101"/>
    <s v="20210328 04:09"/>
    <n v="1120"/>
    <m/>
    <s v="House fire, no problem found at meter, dissconnect at pole per fire dept."/>
    <s v="Y"/>
    <m/>
    <m/>
    <s v="39.5090317,-121.5673183,48.900000,3D"/>
    <m/>
    <m/>
    <m/>
    <s v="Oroville fire dept"/>
    <m/>
    <s v="N"/>
    <s v="Y"/>
    <s v="N"/>
    <s v="Clear"/>
    <m/>
    <s v="Structures"/>
    <m/>
    <s v="Calm"/>
    <m/>
    <s v="Unknown"/>
    <m/>
    <s v="Structure Only"/>
    <m/>
    <s v="Fire Dept"/>
    <m/>
    <s v="Overhead"/>
    <m/>
    <x v="0"/>
    <m/>
    <m/>
    <m/>
    <m/>
    <m/>
    <m/>
    <s v=" "/>
    <m/>
    <m/>
    <m/>
    <m/>
    <m/>
    <m/>
    <m/>
    <m/>
    <m/>
    <m/>
    <m/>
    <m/>
    <m/>
    <m/>
    <m/>
    <m/>
    <m/>
    <m/>
    <m/>
    <m/>
    <m/>
    <m/>
    <m/>
    <m/>
    <m/>
    <m/>
    <m/>
    <m/>
    <m/>
    <m/>
    <m/>
    <m/>
    <m/>
    <m/>
    <m/>
    <m/>
    <m/>
    <m/>
    <m/>
    <m/>
    <m/>
    <m/>
    <m/>
    <m/>
    <m/>
    <m/>
    <m/>
  </r>
  <r>
    <x v="401"/>
    <s v="JZCY"/>
    <s v="3 - QC Complete"/>
    <d v="2021-03-30T00:00:00"/>
    <d v="2021-03-30T00:00:00"/>
    <x v="315"/>
    <s v="\\fxshare-nas05\quotashare-fs01\ESA\5 - Ignition Tracking\2021_Ignition_QC_Folders\20210328_nan_nan_nan_8823939214"/>
    <s v=" "/>
    <m/>
    <m/>
    <m/>
    <m/>
    <m/>
    <x v="0"/>
    <m/>
    <m/>
    <m/>
    <m/>
    <m/>
    <m/>
    <m/>
    <m/>
    <m/>
    <m/>
    <m/>
    <m/>
    <m/>
    <m/>
    <m/>
    <m/>
    <m/>
    <s v=" "/>
    <x v="65"/>
    <s v="00:29"/>
    <m/>
    <m/>
    <s v="FAS"/>
    <s v="N"/>
    <s v="N"/>
    <m/>
    <m/>
    <m/>
    <n v="8823939214"/>
    <m/>
    <m/>
    <m/>
    <m/>
    <s v=" "/>
    <x v="0"/>
    <x v="2"/>
    <s v="N"/>
    <s v="N"/>
    <s v="Structure fire, not attributable to PG&amp;E"/>
    <s v="Not PG&amp;E"/>
    <s v="Building"/>
    <m/>
    <m/>
    <s v="Structure-only"/>
    <m/>
    <m/>
    <m/>
    <m/>
    <x v="3"/>
    <x v="1"/>
    <x v="1"/>
    <m/>
    <s v="Overhead"/>
    <m/>
    <m/>
    <m/>
    <m/>
    <s v=" "/>
    <x v="0"/>
    <s v="36.9795433"/>
    <s v="-122.0111983"/>
    <s v="Santa Cruz"/>
    <x v="334"/>
    <n v="21000"/>
    <m/>
    <s v="Santa Cruz FD"/>
    <s v="Urban"/>
    <m/>
    <m/>
    <m/>
    <m/>
    <s v="N"/>
    <s v="N"/>
    <m/>
    <m/>
    <s v="2021-03-30"/>
    <m/>
    <m/>
    <m/>
    <m/>
    <m/>
    <m/>
    <m/>
    <m/>
    <m/>
    <m/>
    <m/>
    <m/>
    <m/>
    <m/>
    <m/>
    <m/>
    <m/>
    <m/>
    <m/>
    <s v=" "/>
    <s v="CENTRAL COAST"/>
    <s v="SANTA CRUZ 04"/>
    <s v="00:29"/>
    <s v="03/28/2021"/>
    <m/>
    <n v="8823939214"/>
    <n v="1126"/>
    <s v="SOQUEL AVE"/>
    <x v="170"/>
    <n v="36.979337999999998"/>
    <n v="-122.01120899999999"/>
    <s v="C5TG2SB"/>
    <s v="SLOAN, GALEN"/>
    <n v="83252103"/>
    <s v="20210328 01:22"/>
    <n v="1121"/>
    <m/>
    <s v="FD just had me turn off the main breaker."/>
    <s v="Y"/>
    <m/>
    <m/>
    <s v="36.9795433,-122.0111983,17.900000,3D"/>
    <m/>
    <m/>
    <m/>
    <s v="Santa Cruz Fire Department "/>
    <m/>
    <s v="N"/>
    <s v="Y"/>
    <s v="N"/>
    <s v="Clear"/>
    <m/>
    <s v="Structures"/>
    <m/>
    <s v="Calm"/>
    <m/>
    <s v="Unknown"/>
    <m/>
    <s v="Structure Only"/>
    <m/>
    <s v="Fire Dept"/>
    <m/>
    <s v="Overhead"/>
    <m/>
    <x v="0"/>
    <m/>
    <m/>
    <m/>
    <m/>
    <m/>
    <m/>
    <s v=" "/>
    <m/>
    <m/>
    <m/>
    <m/>
    <m/>
    <m/>
    <m/>
    <m/>
    <m/>
    <m/>
    <m/>
    <m/>
    <m/>
    <m/>
    <m/>
    <m/>
    <m/>
    <m/>
    <m/>
    <m/>
    <m/>
    <m/>
    <m/>
    <m/>
    <m/>
    <m/>
    <m/>
    <m/>
    <m/>
    <m/>
    <m/>
    <m/>
    <m/>
    <m/>
    <m/>
    <m/>
    <m/>
    <m/>
    <m/>
    <m/>
    <m/>
    <m/>
    <m/>
    <m/>
    <m/>
    <m/>
    <m/>
  </r>
  <r>
    <x v="402"/>
    <s v="JZCY"/>
    <s v="3 - QC Complete"/>
    <d v="2021-03-30T00:00:00"/>
    <d v="2021-03-30T00:00:00"/>
    <x v="315"/>
    <s v="\\fxshare-nas05\quotashare-fs01\ESA\5 - Ignition Tracking\2021_Ignition_QC_Folders\20210327_nan_nan_nan_9640395012"/>
    <s v=" "/>
    <m/>
    <m/>
    <m/>
    <m/>
    <m/>
    <x v="0"/>
    <m/>
    <m/>
    <m/>
    <m/>
    <m/>
    <m/>
    <m/>
    <m/>
    <m/>
    <m/>
    <m/>
    <m/>
    <m/>
    <m/>
    <m/>
    <m/>
    <m/>
    <s v=" "/>
    <x v="66"/>
    <s v="22:38"/>
    <m/>
    <m/>
    <s v="FAS"/>
    <s v="N"/>
    <s v="N"/>
    <m/>
    <m/>
    <m/>
    <n v="9640395012"/>
    <m/>
    <m/>
    <m/>
    <m/>
    <s v=" "/>
    <x v="0"/>
    <x v="2"/>
    <s v="N"/>
    <s v="N"/>
    <s v="Structure fire, not attributable to PG&amp;E"/>
    <s v="Not PG&amp;E"/>
    <s v="Building"/>
    <m/>
    <m/>
    <s v="Structure-only"/>
    <m/>
    <m/>
    <m/>
    <m/>
    <x v="3"/>
    <x v="1"/>
    <x v="1"/>
    <m/>
    <s v="Other (Comments)"/>
    <m/>
    <m/>
    <m/>
    <m/>
    <s v=" "/>
    <x v="0"/>
    <n v="37.793218000000003"/>
    <n v="-120.733131"/>
    <s v="Stanislaus"/>
    <x v="335"/>
    <n v="17000"/>
    <m/>
    <s v="Stanislaus FD"/>
    <s v="Agriculture"/>
    <m/>
    <m/>
    <m/>
    <m/>
    <s v="N"/>
    <s v="N"/>
    <m/>
    <m/>
    <s v="2021-03-30"/>
    <m/>
    <m/>
    <m/>
    <m/>
    <m/>
    <m/>
    <m/>
    <m/>
    <m/>
    <m/>
    <m/>
    <m/>
    <m/>
    <m/>
    <m/>
    <m/>
    <m/>
    <m/>
    <m/>
    <s v=" "/>
    <s v="YOSEMITE"/>
    <s v="OAKDALE 02"/>
    <s v="22:38"/>
    <s v="03/27/2021"/>
    <m/>
    <n v="9640395012"/>
    <n v="10713"/>
    <s v="STONE RD"/>
    <x v="171"/>
    <n v="37.793218000000003"/>
    <n v="-120.733131"/>
    <s v="Y9TPEB9"/>
    <s v="BREAUX, PARIS"/>
    <n v="163711701"/>
    <s v="20210328 00:10"/>
    <n v="1121"/>
    <m/>
    <s v="disconnect for safety due to structure fire- chck volts good at 121/242- "/>
    <s v="Y"/>
    <m/>
    <m/>
    <m/>
    <n v="37.793218000000003"/>
    <n v="-120.733131"/>
    <m/>
    <s v="IC Eric Dehart 209-896-7461"/>
    <m/>
    <s v="N"/>
    <s v="Y"/>
    <s v="N"/>
    <s v="Clear"/>
    <m/>
    <s v="Structures"/>
    <s v="structure only"/>
    <s v="Calm"/>
    <m/>
    <s v="Unknown"/>
    <m/>
    <s v="Structure Only"/>
    <m/>
    <s v="Fire Dept"/>
    <m/>
    <s v="Other (Comments)"/>
    <s v="UG service- pulled meter for safety- chck volts good at 121/242"/>
    <x v="0"/>
    <m/>
    <m/>
    <m/>
    <m/>
    <m/>
    <m/>
    <s v=" "/>
    <m/>
    <m/>
    <m/>
    <m/>
    <m/>
    <m/>
    <m/>
    <m/>
    <m/>
    <m/>
    <m/>
    <m/>
    <m/>
    <m/>
    <m/>
    <m/>
    <m/>
    <m/>
    <m/>
    <m/>
    <m/>
    <m/>
    <m/>
    <m/>
    <m/>
    <m/>
    <m/>
    <m/>
    <m/>
    <m/>
    <m/>
    <m/>
    <m/>
    <m/>
    <m/>
    <m/>
    <m/>
    <m/>
    <m/>
    <m/>
    <m/>
    <m/>
    <m/>
    <m/>
    <m/>
    <m/>
    <m/>
  </r>
  <r>
    <x v="403"/>
    <s v="JZCY"/>
    <s v="3 - QC Complete"/>
    <d v="2021-03-30T00:00:00"/>
    <d v="2021-03-30T00:00:00"/>
    <x v="315"/>
    <s v="\\fxshare-nas05\quotashare-fs01\ESA\5 - Ignition Tracking\2021_Ignition_QC_Folders\20210327_nan_nan_nan_701194597"/>
    <s v=" "/>
    <m/>
    <m/>
    <m/>
    <m/>
    <m/>
    <x v="0"/>
    <m/>
    <m/>
    <m/>
    <m/>
    <m/>
    <m/>
    <m/>
    <m/>
    <m/>
    <m/>
    <m/>
    <m/>
    <m/>
    <m/>
    <m/>
    <m/>
    <m/>
    <s v=" "/>
    <x v="66"/>
    <s v="19:11"/>
    <m/>
    <m/>
    <s v="FAS"/>
    <s v="N"/>
    <s v="N"/>
    <m/>
    <m/>
    <m/>
    <n v="701194597"/>
    <m/>
    <m/>
    <m/>
    <m/>
    <s v=" "/>
    <x v="0"/>
    <x v="2"/>
    <s v="N"/>
    <s v="N"/>
    <s v="Structure fire, not attributable to PG&amp;E"/>
    <s v="Not PG&amp;E"/>
    <s v="Building"/>
    <m/>
    <m/>
    <s v="Structure-only"/>
    <s v="STRUCTURE FIRE ONLY"/>
    <m/>
    <m/>
    <m/>
    <x v="3"/>
    <x v="1"/>
    <x v="1"/>
    <m/>
    <s v="Overhead"/>
    <m/>
    <m/>
    <m/>
    <m/>
    <s v=" "/>
    <x v="2"/>
    <n v="39.694338999999999"/>
    <n v="-121.52814600000001"/>
    <s v="Butte"/>
    <x v="289"/>
    <n v="12000"/>
    <m/>
    <s v="Cal Fire"/>
    <s v="Herbaceous"/>
    <m/>
    <m/>
    <n v="280"/>
    <m/>
    <s v="N"/>
    <s v="N"/>
    <m/>
    <m/>
    <s v="2021-03-30"/>
    <m/>
    <m/>
    <m/>
    <m/>
    <m/>
    <m/>
    <m/>
    <m/>
    <m/>
    <m/>
    <m/>
    <m/>
    <m/>
    <m/>
    <m/>
    <m/>
    <m/>
    <m/>
    <m/>
    <s v=" "/>
    <s v="NORTH VALLEY"/>
    <s v="PARADISE"/>
    <s v="19:11"/>
    <s v="03/27/2021"/>
    <m/>
    <n v="701194597"/>
    <n v="3573"/>
    <s v="VIA LAS LUPES"/>
    <x v="30"/>
    <n v="39.693897999999997"/>
    <n v="-121.52710500000001"/>
    <s v="V2TLBS3"/>
    <s v="SHERROD, LARRY"/>
    <n v="103091102"/>
    <s v="20210327 21:37"/>
    <n v="1120"/>
    <m/>
    <s v="STRUCTURE FIRE"/>
    <s v="Y"/>
    <m/>
    <m/>
    <m/>
    <n v="39.694338999999999"/>
    <n v="-121.52814600000001"/>
    <m/>
    <n v="911"/>
    <m/>
    <s v="N"/>
    <s v="Y"/>
    <s v="N"/>
    <s v="Clear"/>
    <m/>
    <s v="Structures"/>
    <m/>
    <s v="Calm"/>
    <m/>
    <s v="3rd Party"/>
    <m/>
    <s v="Structure Only"/>
    <s v="STRUCTURE FIRE ONLY"/>
    <s v="Cal Fire"/>
    <m/>
    <s v="Overhead"/>
    <s v="SERVICE REMOVED AND MTR"/>
    <x v="0"/>
    <m/>
    <m/>
    <m/>
    <m/>
    <m/>
    <m/>
    <s v=" "/>
    <m/>
    <m/>
    <m/>
    <m/>
    <m/>
    <m/>
    <m/>
    <m/>
    <m/>
    <m/>
    <m/>
    <m/>
    <m/>
    <m/>
    <m/>
    <m/>
    <m/>
    <m/>
    <m/>
    <m/>
    <m/>
    <m/>
    <m/>
    <m/>
    <m/>
    <m/>
    <m/>
    <m/>
    <m/>
    <m/>
    <m/>
    <m/>
    <m/>
    <m/>
    <m/>
    <m/>
    <m/>
    <m/>
    <m/>
    <m/>
    <m/>
    <m/>
    <m/>
    <m/>
    <m/>
    <m/>
    <m/>
  </r>
  <r>
    <x v="404"/>
    <s v="JZCY"/>
    <s v="3 - QC Complete"/>
    <d v="2021-03-30T00:00:00"/>
    <d v="2021-03-30T00:00:00"/>
    <x v="315"/>
    <s v="\\fxshare-nas05\quotashare-fs01\ESA\5 - Ignition Tracking\2021_Ignition_QC_Folders\20210327_nan_nan_nan_0691629065"/>
    <s v=" "/>
    <m/>
    <m/>
    <m/>
    <m/>
    <m/>
    <x v="0"/>
    <m/>
    <m/>
    <m/>
    <m/>
    <m/>
    <m/>
    <m/>
    <m/>
    <m/>
    <m/>
    <m/>
    <m/>
    <m/>
    <m/>
    <m/>
    <m/>
    <m/>
    <s v=" "/>
    <x v="66"/>
    <s v="15:24"/>
    <m/>
    <m/>
    <s v="FAS"/>
    <s v="N"/>
    <s v="N"/>
    <m/>
    <m/>
    <m/>
    <s v="0691629065"/>
    <m/>
    <m/>
    <m/>
    <m/>
    <s v=" "/>
    <x v="0"/>
    <x v="2"/>
    <s v="N"/>
    <s v="N"/>
    <s v="Structure fire, not attributable to PG&amp;E"/>
    <s v="Not PG&amp;E"/>
    <s v="Building"/>
    <m/>
    <m/>
    <s v="Structure-only"/>
    <m/>
    <m/>
    <m/>
    <m/>
    <x v="3"/>
    <x v="1"/>
    <x v="1"/>
    <m/>
    <s v="Overhead"/>
    <m/>
    <m/>
    <m/>
    <m/>
    <s v=" "/>
    <x v="2"/>
    <n v="39.867224999999998"/>
    <n v="-121.576992"/>
    <s v="Butte"/>
    <x v="336"/>
    <n v="12000"/>
    <m/>
    <s v="Cal Fire"/>
    <s v="Conifer Forest"/>
    <m/>
    <m/>
    <n v="248"/>
    <m/>
    <s v="N"/>
    <s v="N"/>
    <m/>
    <m/>
    <s v="2021-03-30"/>
    <m/>
    <m/>
    <m/>
    <m/>
    <m/>
    <m/>
    <m/>
    <m/>
    <m/>
    <m/>
    <m/>
    <m/>
    <m/>
    <m/>
    <m/>
    <m/>
    <m/>
    <m/>
    <m/>
    <s v=" "/>
    <s v="NORTH VALLEY"/>
    <s v="PARADISE"/>
    <s v="15:24"/>
    <s v="03/27/2021"/>
    <m/>
    <s v="0691629065"/>
    <n v="15451"/>
    <s v="COUTOLENC RD"/>
    <x v="94"/>
    <n v="39.870775000000002"/>
    <n v="-121.577978"/>
    <s v="V2TLBS3"/>
    <s v="SHERROD, LARRY"/>
    <n v="103031102"/>
    <s v="20210327 17:08"/>
    <n v="1120"/>
    <m/>
    <s v="STRUCTURE FIRE. PGE PWR OK. CALLED IN FOR DISCONNECT TAG"/>
    <s v="Y"/>
    <m/>
    <m/>
    <m/>
    <n v="39.867224999999998"/>
    <n v="-121.576992"/>
    <s v="15451 COUTOLENC RD MAGALIA CA"/>
    <s v="911"/>
    <m/>
    <s v="N"/>
    <s v="Y"/>
    <s v="N"/>
    <s v="Clear"/>
    <m/>
    <s v="Structures"/>
    <m/>
    <s v="Calm"/>
    <m/>
    <s v="Unknown"/>
    <m/>
    <s v="Structure Only"/>
    <m/>
    <s v="Cal Fire"/>
    <m/>
    <s v="Overhead"/>
    <m/>
    <x v="0"/>
    <s v="NONE TO COLLECT STRUCTURE FIRE ONLY. REMOVED SERVICE AND MTR"/>
    <m/>
    <m/>
    <m/>
    <m/>
    <m/>
    <s v=" "/>
    <m/>
    <m/>
    <m/>
    <m/>
    <m/>
    <m/>
    <m/>
    <m/>
    <m/>
    <m/>
    <m/>
    <m/>
    <m/>
    <m/>
    <m/>
    <m/>
    <m/>
    <m/>
    <m/>
    <m/>
    <m/>
    <m/>
    <m/>
    <m/>
    <m/>
    <m/>
    <m/>
    <m/>
    <m/>
    <m/>
    <m/>
    <m/>
    <m/>
    <m/>
    <m/>
    <m/>
    <m/>
    <m/>
    <m/>
    <m/>
    <m/>
    <m/>
    <m/>
    <m/>
    <m/>
    <m/>
    <m/>
  </r>
  <r>
    <x v="405"/>
    <s v="B1HE"/>
    <s v="3 - QC Complete"/>
    <d v="2021-04-09T00:00:00"/>
    <d v="2021-04-12T00:00:00"/>
    <x v="334"/>
    <s v="\\fxshare-nas05\quotashare-fs01\ESA\5 - Ignition Tracking\2021_Ignition_QC_Folders\20210327_1301509_21-0041834_nan_T005251433"/>
    <s v=" "/>
    <s v="Y"/>
    <s v="B1HE"/>
    <s v="Corrected outage time, LAT LONG, updated to tier 3 HFTD, Added EC notification #, updated fire size based on notes and photo."/>
    <d v="2021-04-09T00:00:00"/>
    <m/>
    <x v="2"/>
    <m/>
    <m/>
    <m/>
    <m/>
    <m/>
    <m/>
    <m/>
    <m/>
    <m/>
    <m/>
    <m/>
    <m/>
    <m/>
    <m/>
    <m/>
    <m/>
    <m/>
    <s v=" "/>
    <x v="66"/>
    <s v="14:51"/>
    <d v="2021-03-27T00:00:00"/>
    <d v="1899-12-30T14:35:00"/>
    <s v="FAS"/>
    <s v="N"/>
    <s v="N"/>
    <n v="1301509"/>
    <s v="21-0041834"/>
    <m/>
    <s v="T005251433, T005251472"/>
    <s v="120702205, PM 31534399"/>
    <n v="117146873"/>
    <m/>
    <s v="PG&amp;E_293_IGNITION_20210327_1.jpg"/>
    <s v=" "/>
    <x v="2"/>
    <x v="0"/>
    <s v="Y"/>
    <s v="Y"/>
    <s v="On March 27th, 2021 at 1451 hours, a PG&amp;E Troubleman was dispatched to the San Luis Obispo 1107 12 kv Distribution Circuit on See Canyon Rd near Black Walnut Rd, San Luis Obispo in response to a Complete Out-1 Phase tag. Initial analysis indicates an OH insulator failed at pole 101935409 and caused one phase to fall to ground causing the outage and igniting a brush fire. Upon the conductor falling to ground, fuse 3231 opened creating an outage for 11 customers. The ensuing fire was approximately 100’x20’ in size and was extinguished by Cal Fire. A crew was dispatched to replace the broken insulator and the damaged conductor. The repairs were made and all customers we restored on March 27th, 2021 at 2350 hours. An existing priority &quot;E&quot; tag was created on May 2019 to replace LAPP insulators and deteriorated pole. The insulator was originally installed in 1972"/>
    <s v="PG&amp;E"/>
    <s v="Vegetation"/>
    <s v="D"/>
    <s v="D"/>
    <s v="Structure-only"/>
    <s v="APP 100' X 20'"/>
    <m/>
    <m/>
    <m/>
    <x v="0"/>
    <x v="4"/>
    <x v="26"/>
    <s v="Y"/>
    <s v="Overhead"/>
    <s v="Primary"/>
    <s v="Insulator"/>
    <s v="Insulator, Conductor - Primary"/>
    <s v="Pole ID# 101935409"/>
    <s v=" "/>
    <x v="2"/>
    <n v="35.2376921647"/>
    <n v="-120.76647808120001"/>
    <s v="San Luis Obispo"/>
    <x v="337"/>
    <n v="12000"/>
    <m/>
    <s v="Cal Fire"/>
    <s v="Hardwood Woodland"/>
    <m/>
    <m/>
    <n v="508"/>
    <m/>
    <s v="N"/>
    <s v="N"/>
    <m/>
    <m/>
    <s v="2021-03-30"/>
    <m/>
    <m/>
    <m/>
    <m/>
    <m/>
    <m/>
    <m/>
    <m/>
    <m/>
    <m/>
    <m/>
    <m/>
    <m/>
    <m/>
    <m/>
    <m/>
    <m/>
    <m/>
    <m/>
    <s v=" "/>
    <s v="LOS PADRES"/>
    <s v="SAN LUIS OBISPO 03"/>
    <s v="14:51"/>
    <s v="03/27/2021"/>
    <s v="1301509"/>
    <s v="T005251433"/>
    <n v="4060"/>
    <s v="SEE CANYON RD"/>
    <x v="172"/>
    <n v="35.235709999999997"/>
    <n v="-120.75648"/>
    <s v="L1TDEKF"/>
    <s v="KNUTSON, DUSTIN"/>
    <n v="182631107"/>
    <s v="20210327 17:07"/>
    <n v="9260"/>
    <m/>
    <s v="NEED CREW TO REPAIR #4 ACSR WIRE DOWN 2 SPANS APP 500 FEET. PART 2 CLAMP TOP BROKE AND STARTED A SMALL FIRE. 3231 FUSES IS OPENED AND TAGGED MOL #1 FUSE IS GOOD #2 IS BLOWN MAPPED AS 5 E I CALLED THE DO AND THEY SAID TO FUSE WITH 5 FT."/>
    <s v="Y"/>
    <n v="1"/>
    <s v="\\fxshare-nas05\quotashare-fs01\ESA\5 - Ignition Tracking\Fire_Tab_Attachment_Files"/>
    <s v="35.1933417,-120.7152550,6.200000,3D"/>
    <m/>
    <m/>
    <m/>
    <s v="KIRK WITH CALL FIRE DIDNT GET A NUMBER"/>
    <m/>
    <s v="N"/>
    <s v="Y"/>
    <s v="Y"/>
    <s v="Clear"/>
    <m/>
    <s v="Private Land"/>
    <m/>
    <s v="Calm"/>
    <m/>
    <s v="PG&amp;E Equipment"/>
    <m/>
    <s v="3 meters - 0.25 Acres"/>
    <s v="APP 100' X 20'"/>
    <s v="Cal Fire"/>
    <m/>
    <s v="Overhead"/>
    <m/>
    <x v="1"/>
    <s v="EMPLOYEE PUT EVEDINCE IN SLO SERVICE CENTER TAGGED WITH INFO"/>
    <s v="PG&amp;E Employee"/>
    <s v="DEKF"/>
    <s v="OVERHEAD"/>
    <s v="INSULATOR"/>
    <s v="N"/>
    <s v=" "/>
    <s v="Unplanned"/>
    <s v="Los Padres"/>
    <s v="SLO"/>
    <s v="182631107, SAN LUIS OBISPO-1107"/>
    <s v="21-0041834"/>
    <s v="Unplanned"/>
    <s v="Clear;32-90 F"/>
    <s v="11"/>
    <s v="6105"/>
    <s v="NO"/>
    <s v="Line to Ground"/>
    <s v="Sustained"/>
    <s v="No"/>
    <s v="3231"/>
    <s v="OH"/>
    <s v="Fuse"/>
    <s v="1301509"/>
    <s v="Connector or Splice (OH), Broken, wire on ground"/>
    <s v=" "/>
    <s v=" "/>
    <s v=" "/>
    <s v="SEE CANYON RD &amp; BLACK WALNUT RD, SLO"/>
    <s v="4450 SEA CANYON "/>
    <s v=" "/>
    <s v=" "/>
    <s v=" "/>
    <s v="Yes"/>
    <s v="Equipment Failure/Involved, Overhead"/>
    <s v=" "/>
    <s v="No"/>
    <s v=" "/>
    <s v=" "/>
    <s v="K1W5"/>
    <s v="Distribution Circuit"/>
    <s v="EAPA"/>
    <s v="03/27/21 14:35"/>
    <s v="Not Required"/>
    <s v="03/27/21 23:50"/>
    <s v=" "/>
    <s v="No"/>
    <s v="1615562"/>
    <s v="21-0041834"/>
    <s v="3231"/>
    <s v="182631107"/>
    <s v="03/27/21 14:35"/>
    <s v="31534399"/>
    <m/>
  </r>
  <r>
    <x v="406"/>
    <s v="S7RM"/>
    <s v="3 - QC Complete"/>
    <d v="2021-04-19T00:00:00"/>
    <d v="2021-04-19T00:00:00"/>
    <x v="335"/>
    <s v="\\fxshare-nas05\quotashare-fs01\ESA\5 - Ignition Tracking\2021_Ignition_QC_Folders\20210327_1300176_nan_nan_T005251122"/>
    <s v=" "/>
    <m/>
    <m/>
    <m/>
    <m/>
    <m/>
    <x v="0"/>
    <m/>
    <m/>
    <m/>
    <m/>
    <m/>
    <m/>
    <m/>
    <m/>
    <m/>
    <m/>
    <m/>
    <m/>
    <m/>
    <m/>
    <m/>
    <m/>
    <m/>
    <s v=" "/>
    <x v="66"/>
    <s v="07:52"/>
    <d v="2021-03-27T00:00:00"/>
    <s v="07:52"/>
    <s v="FAS"/>
    <s v="N"/>
    <s v="N"/>
    <s v="1300176"/>
    <m/>
    <m/>
    <s v="T005251140, T005251122"/>
    <m/>
    <m/>
    <m/>
    <m/>
    <s v=" "/>
    <x v="0"/>
    <x v="0"/>
    <s v="N"/>
    <s v="N"/>
    <s v="On March 27th, 2021 at 07:52 hrs., a PG &amp; E Troubleman was dispatched to the Zamora 1107 12KV Distribution circuit near County Road #98 in the City of Woodland in response to a report of a pole fire with arcing.  There was a small fire which was contained  to  the pole.   According to the responding troubleman the cause of the arcing is unknown however he did note that upon his arrival, the entire meter panel was gone and the fire was burning up the customers meter panel pole and 1 of the 3 transformer fuses were blown.   Additionally, the T-man noted that the panel was cross-phasing  so he opened up the remaining 2 fuses to stop the cross phasing.  After waiting for the circuit to be de-energized, the  Willow Creek FD  sprayed water on  the pole. Initial analysis indicates that when the customer started his pump to irrigate a corn field, the panel blew up.   According to the T-man no PG &amp; E facilites were damaged only customer owned equipment therefore no EC tag was created.  Service was restored at 09:05 hrs. on 3/27/2021."/>
    <s v="PG&amp;E"/>
    <s v="Building"/>
    <s v="D"/>
    <s v="D"/>
    <s v="&lt;0.25"/>
    <s v="METER PANEL POLE ONLY"/>
    <m/>
    <m/>
    <m/>
    <x v="3"/>
    <x v="4"/>
    <x v="13"/>
    <s v="N"/>
    <s v="Overhead"/>
    <s v="Primary"/>
    <s v="Fuse"/>
    <s v="fuse, meter"/>
    <s v="Pole ID-101607221, Circuit ID: 06319-1107"/>
    <s v=" "/>
    <x v="0"/>
    <s v="38.7101150"/>
    <s v="-121.8023217"/>
    <s v="Yolo"/>
    <x v="338"/>
    <n v="12000"/>
    <m/>
    <s v="Willow Creek FD"/>
    <s v="Agriculture"/>
    <m/>
    <m/>
    <m/>
    <m/>
    <s v="N"/>
    <s v="N"/>
    <m/>
    <m/>
    <s v="2021-03-30"/>
    <m/>
    <m/>
    <m/>
    <m/>
    <m/>
    <m/>
    <m/>
    <m/>
    <m/>
    <m/>
    <m/>
    <m/>
    <m/>
    <m/>
    <m/>
    <m/>
    <m/>
    <m/>
    <m/>
    <s v=" "/>
    <s v="SACRAMENTO"/>
    <s v="WOODLAND 02"/>
    <s v="07:52"/>
    <s v="03/27/2021"/>
    <s v="1300176"/>
    <s v="T005251122"/>
    <n v="15730"/>
    <s v="COUNTY ROAD 98 # WS"/>
    <x v="56"/>
    <n v="38.71096"/>
    <n v="-121.80251"/>
    <s v="S2TTLSP"/>
    <s v="STOCKING, THOM"/>
    <n v="63191107"/>
    <s v="20210327 09:05"/>
    <n v="9111"/>
    <m/>
    <s v="POLE FIRE CONTAINED TO POLE ONLY. UNK CAUSE. ARCING UPON ARRIVAL. OPENED TX FUSES ONE WAS BLOWN.,  CROSS PHASING RISIER SECONDARY WIRE."/>
    <s v="Y"/>
    <m/>
    <m/>
    <s v="38.7101150,-121.8023217,19.600000,3D"/>
    <m/>
    <m/>
    <m/>
    <s v="WILLOW CREEK FD"/>
    <m/>
    <s v="N"/>
    <s v="Y"/>
    <m/>
    <s v="Clear"/>
    <m/>
    <s v="Private Land"/>
    <m/>
    <s v="Calm"/>
    <m/>
    <s v="Unknown"/>
    <m/>
    <s v="Other (Comments)"/>
    <s v="METER PANEL POLE ONLY"/>
    <s v="Fire Dept"/>
    <s v="WILLOW CREEK FD"/>
    <s v="Overhead"/>
    <m/>
    <x v="0"/>
    <m/>
    <s v="Fire Dept"/>
    <m/>
    <s v="FIRE, POLE"/>
    <s v="POLE-WOOD"/>
    <s v="N"/>
    <s v=" "/>
    <m/>
    <m/>
    <m/>
    <m/>
    <m/>
    <m/>
    <m/>
    <m/>
    <m/>
    <m/>
    <m/>
    <m/>
    <m/>
    <m/>
    <m/>
    <m/>
    <m/>
    <m/>
    <m/>
    <m/>
    <m/>
    <m/>
    <m/>
    <m/>
    <m/>
    <m/>
    <m/>
    <m/>
    <m/>
    <m/>
    <m/>
    <m/>
    <m/>
    <m/>
    <m/>
    <m/>
    <m/>
    <m/>
    <m/>
    <m/>
    <m/>
    <m/>
    <m/>
    <m/>
    <m/>
    <m/>
    <m/>
  </r>
  <r>
    <x v="407"/>
    <s v="JZCY"/>
    <s v="3 - QC Complete"/>
    <d v="2021-03-30T00:00:00"/>
    <d v="2021-03-30T00:00:00"/>
    <x v="315"/>
    <s v="\\fxshare-nas05\quotashare-fs01\ESA\5 - Ignition Tracking\2021_Ignition_QC_Folders\20210327_nan_nan_nan_922283117"/>
    <s v=" "/>
    <m/>
    <m/>
    <m/>
    <m/>
    <m/>
    <x v="0"/>
    <m/>
    <m/>
    <m/>
    <m/>
    <m/>
    <m/>
    <m/>
    <m/>
    <m/>
    <m/>
    <m/>
    <m/>
    <m/>
    <m/>
    <m/>
    <m/>
    <m/>
    <s v=" "/>
    <x v="66"/>
    <s v="04:04"/>
    <m/>
    <m/>
    <s v="FAS"/>
    <s v="N"/>
    <s v="N"/>
    <m/>
    <m/>
    <m/>
    <n v="922283117"/>
    <m/>
    <m/>
    <m/>
    <m/>
    <s v=" "/>
    <x v="0"/>
    <x v="2"/>
    <s v="N"/>
    <s v="N"/>
    <s v="Structure fire, not attributable to PG&amp;E"/>
    <s v="Not PG&amp;E"/>
    <s v="Building"/>
    <m/>
    <m/>
    <s v="Structure-PG&amp;E only"/>
    <m/>
    <m/>
    <m/>
    <m/>
    <x v="3"/>
    <x v="1"/>
    <x v="1"/>
    <m/>
    <s v="Other (Comments)"/>
    <m/>
    <m/>
    <m/>
    <m/>
    <s v=" "/>
    <x v="0"/>
    <s v="39.5001550"/>
    <s v="-121.5453300"/>
    <s v="Butte"/>
    <x v="339"/>
    <n v="12000"/>
    <m/>
    <s v="Oroville FD"/>
    <s v="Urban"/>
    <m/>
    <m/>
    <m/>
    <m/>
    <s v="N"/>
    <s v="N"/>
    <m/>
    <m/>
    <s v="2021-03-30"/>
    <m/>
    <m/>
    <m/>
    <m/>
    <m/>
    <m/>
    <m/>
    <m/>
    <m/>
    <m/>
    <m/>
    <m/>
    <m/>
    <m/>
    <m/>
    <m/>
    <m/>
    <m/>
    <m/>
    <s v=" "/>
    <s v="NORTH VALLEY"/>
    <s v="OROVILLE 01"/>
    <s v="04:04"/>
    <s v="03/27/2021"/>
    <m/>
    <n v="922283117"/>
    <n v="2428"/>
    <s v="A ST"/>
    <x v="30"/>
    <n v="39.499741999999998"/>
    <n v="-121.545006"/>
    <s v="V4TM2SK"/>
    <s v="SPARKS, MARTY"/>
    <n v="102911102"/>
    <s v="20210327 05:16"/>
    <n v="1120"/>
    <m/>
    <s v="no power to trailer"/>
    <s v="Y"/>
    <m/>
    <m/>
    <s v="39.5001550,-121.5453300,78.200000,3D"/>
    <m/>
    <m/>
    <m/>
    <s v="Oroville"/>
    <m/>
    <s v="N"/>
    <s v="Y"/>
    <s v="N"/>
    <s v="Clear"/>
    <m/>
    <s v="Structures"/>
    <m/>
    <s v="Calm"/>
    <m/>
    <s v="Unknown"/>
    <m/>
    <s v="Structure Only"/>
    <m/>
    <s v="Fire Dept"/>
    <m/>
    <s v="Other (Comments)"/>
    <s v="Service cut at pole, no power to trailer that burned"/>
    <x v="0"/>
    <m/>
    <m/>
    <m/>
    <m/>
    <m/>
    <m/>
    <s v=" "/>
    <m/>
    <m/>
    <m/>
    <m/>
    <m/>
    <m/>
    <m/>
    <m/>
    <m/>
    <m/>
    <m/>
    <m/>
    <m/>
    <m/>
    <m/>
    <m/>
    <m/>
    <m/>
    <m/>
    <m/>
    <m/>
    <m/>
    <m/>
    <m/>
    <m/>
    <m/>
    <m/>
    <m/>
    <m/>
    <m/>
    <m/>
    <m/>
    <m/>
    <m/>
    <m/>
    <m/>
    <m/>
    <m/>
    <m/>
    <m/>
    <m/>
    <m/>
    <m/>
    <m/>
    <m/>
    <m/>
    <m/>
  </r>
  <r>
    <x v="408"/>
    <s v="S7RM"/>
    <s v="3 - QC Complete"/>
    <d v="2021-04-09T00:00:00"/>
    <d v="2021-04-13T00:00:00"/>
    <x v="336"/>
    <s v="\\fxshare-nas05\quotashare-fs01\ESA\5 - Ignition Tracking\2021_Ignition_QC_Folders\20210326_1299534_21-0041526_nan_T005250758"/>
    <s v=" "/>
    <m/>
    <m/>
    <m/>
    <m/>
    <m/>
    <x v="0"/>
    <m/>
    <m/>
    <m/>
    <m/>
    <m/>
    <m/>
    <m/>
    <m/>
    <m/>
    <m/>
    <m/>
    <m/>
    <m/>
    <m/>
    <m/>
    <m/>
    <m/>
    <s v=" "/>
    <x v="67"/>
    <s v="13:34"/>
    <d v="2021-03-26T00:00:00"/>
    <d v="1899-12-30T13:28:00"/>
    <s v="FAS"/>
    <s v="N"/>
    <s v="N"/>
    <s v="1299534"/>
    <s v="21-0041526"/>
    <m/>
    <s v="T005250758,T005250757"/>
    <m/>
    <m/>
    <m/>
    <s v="PG&amp;E_290_ignition_20210326_1.jpg"/>
    <s v=" "/>
    <x v="2"/>
    <x v="0"/>
    <s v="Y"/>
    <s v="Y"/>
    <s v="On March 26th, 2021 at 13:34 hrs.  A PG &amp;E Troubleman was dispatched to the Dumbarton 2111 21 KV overhead, distribution circuit in the vacinity of Braidburn Ave. and Fircrest St. in the City of Newark, Alameda County near the wetlands of the Dumbarton bridge  for initial reports of a pole fire.  Initial analysis indicates that an electrical overload caused a recloser to burn.  There was an ensuing  small fire in the wetlands  which was 3 meters&gt;0.25 in size.  The fire was supressed by the Alameda County Fire Department.  A PG &amp;E Troubleman responded on 3/26/2021 and determined that the cause of the ignition was the right hand cut out top jumper burnt off causing phase to phase arching.  The Troubleman  repaired the recloser, bypass, cutout and fuse holder.  The outage was restored by 16:10 hrs.  All information is preliminary.  "/>
    <s v="PG&amp;E"/>
    <s v="Vegetation"/>
    <s v="D"/>
    <s v="D"/>
    <s v="Structure-only"/>
    <s v="cause was the right hand cut out top jumper burnt off causing phase to phase arching"/>
    <m/>
    <m/>
    <m/>
    <x v="12"/>
    <x v="4"/>
    <x v="27"/>
    <s v="N"/>
    <s v="Overhead"/>
    <s v="Substation"/>
    <s v="Recloser"/>
    <s v="bypass and recloser"/>
    <s v="Circuit: 01447-2111"/>
    <s v=" "/>
    <x v="0"/>
    <n v="37.529426000000001"/>
    <n v="-122.065234"/>
    <s v="Alameda "/>
    <x v="340"/>
    <n v="21000"/>
    <m/>
    <s v="Alameda County FD"/>
    <s v="Urban"/>
    <m/>
    <m/>
    <m/>
    <m/>
    <s v="N"/>
    <s v="N"/>
    <m/>
    <m/>
    <s v="2021-03-26"/>
    <m/>
    <m/>
    <m/>
    <m/>
    <m/>
    <m/>
    <m/>
    <m/>
    <m/>
    <m/>
    <m/>
    <m/>
    <m/>
    <m/>
    <m/>
    <m/>
    <m/>
    <m/>
    <m/>
    <s v=" "/>
    <s v="MISSION"/>
    <s v="FREMONT 06"/>
    <s v="13:34"/>
    <s v="03/26/2021"/>
    <s v="1299534"/>
    <s v="T005250758"/>
    <n v="35367"/>
    <s v="FIRCREST ST # H"/>
    <x v="173"/>
    <n v="37.557070000000003"/>
    <n v="-122.05828"/>
    <s v="M1TM5WH"/>
    <s v="WILSON, MARK"/>
    <n v="1447"/>
    <s v="20210326 16:10"/>
    <n v="9002"/>
    <n v="1"/>
    <s v="mr 535 and bypass 9141 need replace Pin issued"/>
    <s v="Y"/>
    <n v="3"/>
    <s v="\\fxshare-nas05\quotashare-fs01\ESA\5 - Ignition Tracking\Fire_Tab_Attachment_Files"/>
    <s v="37.7192967,-121.7155933,156.100000,3D"/>
    <m/>
    <m/>
    <s v="under MR535"/>
    <s v="Alameda County Fire Dept"/>
    <m/>
    <s v="N"/>
    <s v="Y"/>
    <m/>
    <s v="Clear"/>
    <m/>
    <s v="PG&amp;E Only"/>
    <m/>
    <s v="Calm"/>
    <m/>
    <s v="PG&amp;E Equipment"/>
    <m/>
    <s v="3 meters - 0.25 Acres"/>
    <m/>
    <s v="Fire Dept"/>
    <m/>
    <s v="Overhead"/>
    <m/>
    <x v="0"/>
    <m/>
    <s v="Other (Comments)"/>
    <s v="none all still on pole"/>
    <s v="ELECTRICAL OVERLOAD"/>
    <s v="CUTOUT, FUSE HOLDER"/>
    <s v="N"/>
    <s v=" "/>
    <s v="Unplanned"/>
    <s v="Mission"/>
    <s v="Fremont"/>
    <s v="01447, DUMBARTON SUB"/>
    <s v="21-0041526"/>
    <s v="Unplanned"/>
    <s v="Clear;32-90 F"/>
    <s v="1146"/>
    <s v="56154"/>
    <s v="NO"/>
    <s v="Line to Ground"/>
    <s v="Sustained"/>
    <s v="No"/>
    <s v="1111/2"/>
    <s v="OH"/>
    <s v="Circuit Breaker"/>
    <s v="1299534"/>
    <s v="Recloser, Burned/flashed"/>
    <s v="A PHASE &amp; GRD "/>
    <s v=" "/>
    <s v=" "/>
    <s v="DUMBARTON SUB"/>
    <s v="MR105"/>
    <s v="COSI @ T-8153 TWD T-8152 OPEN|COIS @ T5847 TWD T5526 OPEN"/>
    <s v=" "/>
    <s v=" "/>
    <s v="No"/>
    <s v="Equipment Failure/Involved, Overhead"/>
    <s v=" "/>
    <s v="No"/>
    <s v="1"/>
    <s v="999"/>
    <s v="FLJ2"/>
    <s v="Distribution Circuit"/>
    <s v="P2B5"/>
    <s v="03/26/21 13:28"/>
    <s v="P2B5"/>
    <s v="03/26/21 14:17"/>
    <s v="03/26/21 14:22"/>
    <s v="No"/>
    <s v="1615351"/>
    <s v="21-0041526"/>
    <s v="1111/2"/>
    <s v="01447"/>
    <s v="03/26/21 13:28"/>
    <m/>
    <m/>
  </r>
  <r>
    <x v="409"/>
    <s v="B1HE"/>
    <s v="3 - QC Complete"/>
    <d v="2021-04-13T00:00:00"/>
    <d v="2021-04-13T00:00:00"/>
    <x v="337"/>
    <s v="\\fxshare-nas05\quotashare-fs01\ESA\5 - Ignition Tracking\2021_Ignition_QC_Folders\20210325_nan_nan_nan_7572776597"/>
    <s v=" "/>
    <m/>
    <m/>
    <m/>
    <m/>
    <m/>
    <x v="0"/>
    <m/>
    <m/>
    <m/>
    <m/>
    <m/>
    <m/>
    <m/>
    <m/>
    <m/>
    <m/>
    <m/>
    <m/>
    <m/>
    <m/>
    <m/>
    <m/>
    <m/>
    <s v=" "/>
    <x v="68"/>
    <s v="20:40"/>
    <m/>
    <m/>
    <s v="FAS"/>
    <s v="N"/>
    <s v="N"/>
    <m/>
    <m/>
    <m/>
    <n v="7572776597"/>
    <m/>
    <m/>
    <m/>
    <m/>
    <s v=" "/>
    <x v="0"/>
    <x v="2"/>
    <s v="N"/>
    <s v="N"/>
    <s v="Structure fire, not attributable to PG&amp;E. Spoke to tman and he indicated the fire originated in the back of the house. PG&amp;E service were at complete opposite end of the house."/>
    <s v="Not PG&amp;E"/>
    <s v="Building"/>
    <m/>
    <m/>
    <s v="&lt;0.25"/>
    <m/>
    <m/>
    <m/>
    <m/>
    <x v="3"/>
    <x v="1"/>
    <x v="1"/>
    <m/>
    <s v="Subsurface"/>
    <m/>
    <m/>
    <m/>
    <m/>
    <s v=" "/>
    <x v="0"/>
    <n v="37.283110000000001"/>
    <n v="-120.481315"/>
    <s v="Merced"/>
    <x v="341"/>
    <n v="21000"/>
    <m/>
    <s v="Merced FD"/>
    <s v="Urban"/>
    <m/>
    <m/>
    <m/>
    <m/>
    <s v="N"/>
    <s v="N"/>
    <m/>
    <m/>
    <s v="2021-03-26"/>
    <m/>
    <m/>
    <m/>
    <m/>
    <m/>
    <m/>
    <m/>
    <m/>
    <m/>
    <m/>
    <m/>
    <m/>
    <m/>
    <m/>
    <m/>
    <m/>
    <m/>
    <m/>
    <m/>
    <s v=" "/>
    <s v="YOSEMITE"/>
    <s v="MERCED 01"/>
    <s v="20:40"/>
    <s v="03/25/2021"/>
    <m/>
    <n v="7572776597"/>
    <n v="374"/>
    <s v="EDAN CT"/>
    <x v="47"/>
    <n v="37.283116999999997"/>
    <n v="-120.481315"/>
    <s v="Y4TCRGK"/>
    <s v="GRIMES, CURTIS"/>
    <n v="252802101"/>
    <s v="20210325 22:01"/>
    <n v="1121"/>
    <m/>
    <s v="structure fire. extensive damage to residence. separate discon filed. BAT chief stated premliminary casue was from outside. chekd pwr good to home before discon. 119.120.239"/>
    <s v="Y"/>
    <n v="3"/>
    <s v="\\fxshare-nas05\quotashare-fs01\ESA\5 - Ignition Tracking\Fire_Tab_Attachment_Files"/>
    <m/>
    <n v="37.283110000000001"/>
    <n v="-120.481315"/>
    <m/>
    <s v="Merced FD"/>
    <m/>
    <s v="N"/>
    <s v="Y"/>
    <s v="N"/>
    <s v="Clear"/>
    <m/>
    <s v="Structures"/>
    <m/>
    <s v="Calm"/>
    <m/>
    <s v="Unknown"/>
    <m/>
    <s v="Structure Only"/>
    <m/>
    <s v="Fire Dept"/>
    <s v="Merced Fire Dept"/>
    <s v="Subsurface"/>
    <m/>
    <x v="1"/>
    <s v="photos"/>
    <s v="PG&amp;E Employee"/>
    <m/>
    <m/>
    <m/>
    <m/>
    <s v=" "/>
    <m/>
    <m/>
    <m/>
    <m/>
    <m/>
    <m/>
    <m/>
    <m/>
    <m/>
    <m/>
    <m/>
    <m/>
    <m/>
    <m/>
    <m/>
    <m/>
    <m/>
    <m/>
    <m/>
    <m/>
    <m/>
    <m/>
    <m/>
    <m/>
    <m/>
    <m/>
    <m/>
    <m/>
    <m/>
    <m/>
    <m/>
    <m/>
    <m/>
    <m/>
    <m/>
    <m/>
    <m/>
    <m/>
    <m/>
    <m/>
    <m/>
    <m/>
    <m/>
    <m/>
    <m/>
    <m/>
    <m/>
  </r>
  <r>
    <x v="410"/>
    <s v="JZCY"/>
    <s v="3 - QC Complete"/>
    <d v="2021-03-26T00:00:00"/>
    <d v="2021-03-26T00:00:00"/>
    <x v="315"/>
    <s v="\\fxshare-nas05\quotashare-fs01\ESA\5 - Ignition Tracking\2021_Ignition_QC_Folders\20210325_nan_nan_nan_9438339807"/>
    <s v=" "/>
    <m/>
    <m/>
    <m/>
    <m/>
    <m/>
    <x v="0"/>
    <m/>
    <m/>
    <m/>
    <m/>
    <m/>
    <m/>
    <m/>
    <m/>
    <m/>
    <m/>
    <m/>
    <m/>
    <m/>
    <m/>
    <m/>
    <m/>
    <m/>
    <s v=" "/>
    <x v="68"/>
    <s v="20:19"/>
    <m/>
    <m/>
    <s v="FAS"/>
    <s v="N"/>
    <s v="N"/>
    <m/>
    <m/>
    <m/>
    <n v="9438339807"/>
    <m/>
    <m/>
    <m/>
    <m/>
    <s v=" "/>
    <x v="0"/>
    <x v="2"/>
    <s v="N"/>
    <s v="N"/>
    <s v="Structure fire, not attributable to PG&amp;E"/>
    <s v="Not PG&amp;E"/>
    <s v="Building"/>
    <m/>
    <m/>
    <s v="Structure-only"/>
    <s v="kitchen, customer fell asleep while cooking per fire captain"/>
    <m/>
    <m/>
    <m/>
    <x v="3"/>
    <x v="1"/>
    <x v="1"/>
    <m/>
    <s v="Overhead"/>
    <m/>
    <m/>
    <m/>
    <m/>
    <s v=" "/>
    <x v="0"/>
    <s v="37.7425767"/>
    <s v="-120.9082600"/>
    <s v="Stanislaus"/>
    <x v="342"/>
    <n v="17000"/>
    <m/>
    <s v="Oakdale FD"/>
    <s v="Agriculture"/>
    <m/>
    <m/>
    <m/>
    <m/>
    <s v="N"/>
    <s v="N"/>
    <m/>
    <m/>
    <s v="2021-03-26"/>
    <m/>
    <m/>
    <m/>
    <m/>
    <m/>
    <m/>
    <m/>
    <m/>
    <m/>
    <m/>
    <m/>
    <m/>
    <m/>
    <m/>
    <m/>
    <m/>
    <m/>
    <m/>
    <m/>
    <s v=" "/>
    <s v="YOSEMITE"/>
    <s v="OAKDALE 01"/>
    <s v="20:19"/>
    <s v="03/25/2021"/>
    <m/>
    <n v="9438339807"/>
    <n v="7084"/>
    <s v="ELEANOR AVE"/>
    <x v="171"/>
    <n v="37.741492000000001"/>
    <n v="-120.90806000000001"/>
    <s v="Y9TJJD9"/>
    <s v="DANIELS, JAY"/>
    <n v="163191711"/>
    <s v="20210325 22:23"/>
    <n v="2640"/>
    <m/>
    <s v="Pulled meter and plated until County inspects"/>
    <s v="Y"/>
    <m/>
    <m/>
    <s v="37.7425767,-120.9082600,50.600000,3D"/>
    <m/>
    <m/>
    <m/>
    <s v="Oakdale fire/209-552-3911"/>
    <m/>
    <s v="N"/>
    <s v="Y"/>
    <s v="N"/>
    <s v="Clear"/>
    <m/>
    <s v="Structures"/>
    <m/>
    <s v="Calm"/>
    <m/>
    <s v="3rd Party"/>
    <m/>
    <s v="Structure Only"/>
    <s v="kitchen, customer fell asleep while cooking per fire captain"/>
    <s v="Fire Dept"/>
    <m/>
    <s v="Overhead"/>
    <m/>
    <x v="0"/>
    <s v="Damage to kitchen, Fire dept stated pge not involved"/>
    <s v="PG&amp;E Employee"/>
    <m/>
    <m/>
    <m/>
    <m/>
    <s v=" "/>
    <m/>
    <m/>
    <m/>
    <m/>
    <m/>
    <m/>
    <m/>
    <m/>
    <m/>
    <m/>
    <m/>
    <m/>
    <m/>
    <m/>
    <m/>
    <m/>
    <m/>
    <m/>
    <m/>
    <m/>
    <m/>
    <m/>
    <m/>
    <m/>
    <m/>
    <m/>
    <m/>
    <m/>
    <m/>
    <m/>
    <m/>
    <m/>
    <m/>
    <m/>
    <m/>
    <m/>
    <m/>
    <m/>
    <m/>
    <m/>
    <m/>
    <m/>
    <m/>
    <m/>
    <m/>
    <m/>
    <m/>
  </r>
  <r>
    <x v="411"/>
    <s v="JZCY"/>
    <s v="3 - QC Complete"/>
    <d v="2021-03-26T00:00:00"/>
    <d v="2021-03-26T00:00:00"/>
    <x v="338"/>
    <s v="\\fxshare-nas05\quotashare-fs01\ESA\5 - Ignition Tracking\2021_Ignition_QC_Folders\20210325_nan_nan_nan_2606396892"/>
    <s v=" "/>
    <m/>
    <m/>
    <m/>
    <m/>
    <m/>
    <x v="0"/>
    <m/>
    <m/>
    <m/>
    <m/>
    <m/>
    <m/>
    <m/>
    <m/>
    <m/>
    <m/>
    <m/>
    <m/>
    <m/>
    <m/>
    <m/>
    <m/>
    <m/>
    <s v=" "/>
    <x v="68"/>
    <s v="18:57"/>
    <m/>
    <m/>
    <s v="FAS"/>
    <s v="N"/>
    <s v="N"/>
    <m/>
    <m/>
    <m/>
    <n v="2606396892"/>
    <m/>
    <m/>
    <m/>
    <m/>
    <s v=" "/>
    <x v="0"/>
    <x v="2"/>
    <s v="N"/>
    <s v="N"/>
    <s v="Disconnect, not attributable to PG&amp;E."/>
    <s v="Not PG&amp;E"/>
    <s v="Building"/>
    <m/>
    <m/>
    <s v="Structure-only"/>
    <m/>
    <m/>
    <m/>
    <m/>
    <x v="3"/>
    <x v="1"/>
    <x v="1"/>
    <m/>
    <s v="Underbuild"/>
    <m/>
    <m/>
    <m/>
    <m/>
    <s v=" "/>
    <x v="0"/>
    <s v="37.6410417"/>
    <s v="-122.0756333"/>
    <s v="Alameda"/>
    <x v="343"/>
    <n v="12000"/>
    <m/>
    <s v="Hayward FD"/>
    <s v="Urban"/>
    <m/>
    <m/>
    <m/>
    <m/>
    <s v="N"/>
    <s v="N"/>
    <m/>
    <m/>
    <s v="2021-03-26"/>
    <m/>
    <m/>
    <m/>
    <m/>
    <m/>
    <m/>
    <m/>
    <m/>
    <m/>
    <m/>
    <m/>
    <m/>
    <m/>
    <m/>
    <m/>
    <m/>
    <m/>
    <m/>
    <m/>
    <s v=" "/>
    <s v="MISSION"/>
    <s v="HAYWARD 06"/>
    <s v="18:57"/>
    <s v="03/25/2021"/>
    <m/>
    <n v="2606396892"/>
    <n v="565"/>
    <s v="SCHAFER RD"/>
    <x v="77"/>
    <n v="37.641071999999987"/>
    <n v="-122.075895"/>
    <s v="M2TJJSX"/>
    <s v="STEWART, JOHN"/>
    <n v="13761108"/>
    <s v="20210325 19:30"/>
    <n v="1121"/>
    <m/>
    <s v="Disconnected at pedestal per HFD"/>
    <s v="Y"/>
    <m/>
    <m/>
    <s v="37.6410417,-122.0756333,1.000000,3D"/>
    <m/>
    <m/>
    <s v="Fire inside duplex.  Removed meter from pedestal at SE corner of property."/>
    <s v="Hayward Fire Dept."/>
    <m/>
    <s v="N"/>
    <s v="N"/>
    <s v="N"/>
    <s v="Clear"/>
    <m/>
    <s v="Structures"/>
    <m/>
    <s v="Calm"/>
    <m/>
    <s v="3rd Party"/>
    <m/>
    <s v="Structure Only"/>
    <m/>
    <s v="Fire Dept"/>
    <m/>
    <s v="Underbuild"/>
    <m/>
    <x v="0"/>
    <m/>
    <m/>
    <m/>
    <m/>
    <m/>
    <m/>
    <s v=" "/>
    <m/>
    <m/>
    <m/>
    <m/>
    <m/>
    <m/>
    <m/>
    <m/>
    <m/>
    <m/>
    <m/>
    <m/>
    <m/>
    <m/>
    <m/>
    <m/>
    <m/>
    <m/>
    <m/>
    <m/>
    <m/>
    <m/>
    <m/>
    <m/>
    <m/>
    <m/>
    <m/>
    <m/>
    <m/>
    <m/>
    <m/>
    <m/>
    <m/>
    <m/>
    <m/>
    <m/>
    <m/>
    <m/>
    <m/>
    <m/>
    <m/>
    <m/>
    <m/>
    <m/>
    <m/>
    <m/>
    <m/>
  </r>
  <r>
    <x v="412"/>
    <s v="TLAL"/>
    <s v="3 - QC Complete"/>
    <d v="2021-04-13T00:00:00"/>
    <d v="2021-04-13T00:00:00"/>
    <x v="339"/>
    <s v="\\fxshare-nas05\quotashare-fs01\ESA\5 - Ignition Tracking\2021_Ignition_QC_Folders\20210325_1298189_nan_nan_T005250030"/>
    <s v=" "/>
    <s v="Y"/>
    <s v="TLAL"/>
    <s v="Outage Time, Type of Construction, Failure Sub-Driver Updated; Uploaded Photo"/>
    <d v="2021-04-13T00:00:00"/>
    <m/>
    <x v="0"/>
    <m/>
    <m/>
    <m/>
    <m/>
    <m/>
    <m/>
    <m/>
    <m/>
    <m/>
    <m/>
    <m/>
    <m/>
    <m/>
    <m/>
    <m/>
    <m/>
    <m/>
    <s v=" "/>
    <x v="68"/>
    <s v="16:13"/>
    <d v="2021-03-25T00:00:00"/>
    <d v="1899-12-30T16:12:00"/>
    <s v="FAS"/>
    <s v="N"/>
    <s v="N"/>
    <s v="1298189"/>
    <m/>
    <m/>
    <s v="T005250030"/>
    <n v="120693014"/>
    <m/>
    <m/>
    <s v="PG&amp;E_285_Ignition_20210325_1.jpg"/>
    <s v=" "/>
    <x v="2"/>
    <x v="0"/>
    <s v="Y"/>
    <s v="Y"/>
    <s v="On March 25, 2021 at 1629 hours, a PG&amp;E Troubleman patrolled the Lodi 1101 12kV Underground Distribution Circuit number 162111101, in the Local Responsibility area near 167 Evelyn Court in Woodbridge. He observed 15' of no good damaged 1/0 AL Triplex underground secondary neutral conductor and a fire. Initial analysis indicates the ignition was caused by PG&amp;E underground equipment failure. The Woodbridge Fire Department responded to and extinguished the fire. All the repairs were completed to our equipment on March 30, 2021. This information is preliminary."/>
    <s v="PG&amp;E"/>
    <s v="Building"/>
    <s v="D"/>
    <s v="D"/>
    <s v="Structure-only"/>
    <m/>
    <m/>
    <m/>
    <m/>
    <x v="0"/>
    <x v="4"/>
    <x v="3"/>
    <s v="N"/>
    <s v="Underground"/>
    <s v="Secondary"/>
    <s v="Conductor - Underground Service"/>
    <s v="Conductor - Underground Neutral"/>
    <s v="Circuit ID: 162111101, SAP ID: 107116376"/>
    <s v=" "/>
    <x v="0"/>
    <n v="38.157215000000001"/>
    <n v="-121.314125"/>
    <s v="San Joaquin"/>
    <x v="344"/>
    <n v="12000"/>
    <m/>
    <s v="Woodbridge FD"/>
    <s v="Urban"/>
    <m/>
    <m/>
    <m/>
    <m/>
    <s v="N"/>
    <s v="N"/>
    <m/>
    <m/>
    <s v="2021-03-26"/>
    <m/>
    <m/>
    <m/>
    <m/>
    <m/>
    <m/>
    <m/>
    <m/>
    <m/>
    <m/>
    <m/>
    <m/>
    <m/>
    <m/>
    <m/>
    <m/>
    <m/>
    <m/>
    <m/>
    <s v=" "/>
    <s v="STOCKTON"/>
    <s v="STOCKTON 01"/>
    <s v="16:13"/>
    <s v="03/25/2021"/>
    <s v="1298189"/>
    <s v="T005250030"/>
    <n v="167"/>
    <s v="EVELYN CT"/>
    <x v="174"/>
    <n v="38.156680000000001"/>
    <n v="-121.31419"/>
    <s v="Q4TMCF9"/>
    <s v="FETZ, MICHAEL"/>
    <n v="162111101"/>
    <s v="20210325 16:53"/>
    <n v="9140"/>
    <n v="1"/>
    <s v="NG nuetral. submitted A Tag for crew to repair nuetral"/>
    <s v="Y"/>
    <n v="1"/>
    <s v="\\fxshare-nas05\quotashare-fs01\ESA\5 - Ignition Tracking\Fire_Tab_Attachment_Files"/>
    <m/>
    <n v="38.157215000000001"/>
    <n v="-121.314125"/>
    <m/>
    <s v="Woodbridge Fire Dept"/>
    <m/>
    <s v="N"/>
    <s v="Y"/>
    <m/>
    <s v="Clear"/>
    <m/>
    <s v="Structures"/>
    <m/>
    <s v="Breezy"/>
    <m/>
    <s v="PG&amp;E Equipment"/>
    <m/>
    <s v="1 meter - &lt; 3 meters"/>
    <m/>
    <s v="Fire Dept"/>
    <m/>
    <s v="Subsurface"/>
    <m/>
    <x v="0"/>
    <m/>
    <m/>
    <m/>
    <s v="UNDERGROUND"/>
    <s v="CONDUCTOR, UNDERGROUND"/>
    <s v="N"/>
    <s v=" "/>
    <m/>
    <m/>
    <m/>
    <m/>
    <m/>
    <m/>
    <m/>
    <m/>
    <m/>
    <m/>
    <m/>
    <m/>
    <m/>
    <m/>
    <m/>
    <m/>
    <m/>
    <m/>
    <m/>
    <m/>
    <m/>
    <m/>
    <m/>
    <m/>
    <m/>
    <m/>
    <m/>
    <m/>
    <m/>
    <m/>
    <m/>
    <m/>
    <m/>
    <m/>
    <m/>
    <m/>
    <m/>
    <m/>
    <m/>
    <m/>
    <m/>
    <m/>
    <m/>
    <m/>
    <m/>
    <m/>
    <m/>
  </r>
  <r>
    <x v="413"/>
    <s v="JZCY"/>
    <s v="3 - QC Complete"/>
    <d v="2021-03-26T00:00:00"/>
    <d v="2021-03-26T00:00:00"/>
    <x v="340"/>
    <s v="\\fxshare-nas05\quotashare-fs01\ESA\5 - Ignition Tracking\2021_Ignition_QC_Folders\20210325_nan_nan_nan_9817977786"/>
    <s v=" "/>
    <m/>
    <m/>
    <m/>
    <m/>
    <m/>
    <x v="0"/>
    <m/>
    <m/>
    <m/>
    <m/>
    <m/>
    <m/>
    <m/>
    <m/>
    <m/>
    <m/>
    <m/>
    <m/>
    <m/>
    <m/>
    <m/>
    <m/>
    <m/>
    <s v=" "/>
    <x v="68"/>
    <s v="14:35"/>
    <m/>
    <m/>
    <s v="FAS"/>
    <s v="N"/>
    <s v="Y"/>
    <m/>
    <m/>
    <m/>
    <n v="9817977786"/>
    <m/>
    <m/>
    <m/>
    <m/>
    <s v=" "/>
    <x v="0"/>
    <x v="2"/>
    <s v="N"/>
    <s v="N"/>
    <s v="Duplicate of index #285."/>
    <s v="Not PG&amp;E"/>
    <s v="Building"/>
    <m/>
    <m/>
    <s v="Structure-only"/>
    <m/>
    <m/>
    <m/>
    <m/>
    <x v="4"/>
    <x v="1"/>
    <x v="1"/>
    <m/>
    <s v="Underbuild"/>
    <m/>
    <m/>
    <m/>
    <m/>
    <s v=" "/>
    <x v="0"/>
    <n v="38.157215000000001"/>
    <n v="-121.314125"/>
    <s v="San Joaquin"/>
    <x v="344"/>
    <n v="12000"/>
    <m/>
    <s v="Woodbridge FD"/>
    <s v="Urban"/>
    <m/>
    <m/>
    <m/>
    <m/>
    <s v="N"/>
    <s v="N"/>
    <m/>
    <m/>
    <s v="2021-03-26"/>
    <m/>
    <m/>
    <m/>
    <m/>
    <m/>
    <m/>
    <m/>
    <m/>
    <m/>
    <m/>
    <m/>
    <m/>
    <m/>
    <m/>
    <m/>
    <m/>
    <m/>
    <m/>
    <m/>
    <s v=" "/>
    <s v="STOCKTON"/>
    <s v="STOCKTON 01"/>
    <s v="14:35"/>
    <s v="03/25/2021"/>
    <m/>
    <n v="9817977786"/>
    <n v="167"/>
    <s v="EVELYN CT"/>
    <x v="174"/>
    <n v="38.156844"/>
    <n v="-121.31429300000001"/>
    <s v="Q4TMCF9"/>
    <s v="FETZ, MICHAEL"/>
    <n v="162111101"/>
    <s v="20210325 16:28"/>
    <n v="1123"/>
    <m/>
    <s v="NG service nuetral. Submitted A Tag for crew to fix"/>
    <s v="Y"/>
    <n v="1"/>
    <s v="\\fxshare-nas05\quotashare-fs01\ESA\5 - Ignition Tracking\Fire_Tab_Attachment_Files"/>
    <m/>
    <n v="38.157215000000001"/>
    <n v="-121.314125"/>
    <m/>
    <s v="Woodbridge Fire Dept"/>
    <m/>
    <s v="N"/>
    <s v="Y"/>
    <s v="Y"/>
    <s v="Clear"/>
    <m/>
    <s v="Structures"/>
    <m/>
    <s v="Breezy"/>
    <m/>
    <s v="PG&amp;E Equipment"/>
    <m/>
    <s v="&lt; 1 meter"/>
    <m/>
    <s v="Fire Dept"/>
    <m/>
    <s v="Underbuild"/>
    <m/>
    <x v="0"/>
    <m/>
    <m/>
    <m/>
    <m/>
    <m/>
    <m/>
    <s v=" "/>
    <m/>
    <m/>
    <m/>
    <m/>
    <m/>
    <m/>
    <m/>
    <m/>
    <m/>
    <m/>
    <m/>
    <m/>
    <m/>
    <m/>
    <m/>
    <m/>
    <m/>
    <m/>
    <m/>
    <m/>
    <m/>
    <m/>
    <m/>
    <m/>
    <m/>
    <m/>
    <m/>
    <m/>
    <m/>
    <m/>
    <m/>
    <m/>
    <m/>
    <m/>
    <m/>
    <m/>
    <m/>
    <m/>
    <m/>
    <m/>
    <m/>
    <m/>
    <m/>
    <m/>
    <m/>
    <m/>
    <m/>
  </r>
  <r>
    <x v="414"/>
    <s v="S7RM"/>
    <s v="3 - QC Complete"/>
    <d v="2021-04-15T00:00:00"/>
    <d v="2021-05-02T00:00:00"/>
    <x v="341"/>
    <s v="\\fxshare-nas05\quotashare-fs01\ESA\5 - Ignition Tracking\2021_Ignition_QC_Folders\20210325_1297701_21-0041019_nan_T005249846"/>
    <s v=" "/>
    <s v="Y"/>
    <s v="AGFC"/>
    <s v="Error found with fire size, suspected initiating event, failure driver and failure sub driver. This incident was greater than one meter and was caused by tree contact."/>
    <d v="2021-05-02T00:00:00"/>
    <m/>
    <x v="2"/>
    <m/>
    <m/>
    <m/>
    <s v="Y"/>
    <d v="2021-04-12T00:00:00"/>
    <m/>
    <s v="Albion/Little River FD"/>
    <s v="&amp;(707) 937-0888"/>
    <s v="Awaiting a response from FD"/>
    <m/>
    <m/>
    <m/>
    <m/>
    <m/>
    <m/>
    <m/>
    <m/>
    <s v=" "/>
    <x v="68"/>
    <s v="13:00"/>
    <d v="2021-03-25T00:00:00"/>
    <d v="1899-12-30T12:54:00"/>
    <s v="FAS"/>
    <s v="N"/>
    <s v="N"/>
    <s v="1297701"/>
    <s v="21-0041019"/>
    <m/>
    <s v="T005249846"/>
    <s v="120691996, PM#44705040"/>
    <m/>
    <m/>
    <s v="NO PHOTO"/>
    <s v=" "/>
    <x v="2"/>
    <x v="0"/>
    <s v="Y"/>
    <s v="Y"/>
    <s v="On March 25th, 2021 at 13:00 hrs. a PG &amp; E Troubleman was dispatched to the Elk 1101 12KV distribution circuit near Albion Ridge Road in the town of Albion in response to a report of a tree that had fallen into a line, causing an outage with wire on the ground, a damaged conductor and a small fire.  Initial analysis indicates that the falling tree brought down the line and damaged the conductor.  According to the responding troubleman, the tree appeared healthy, the resulting fire was approximately 4 X 4 feet in size, the fire was smoldering upon his arrival and it was suppressed by the Albion/Little River FD.  The troubleman replaced the conductor on 3/25/2021 and service was restored at 16:03 hours.  "/>
    <s v="PG&amp;E"/>
    <s v="Vegetation"/>
    <s v="D"/>
    <s v="D"/>
    <s v="&lt;3 meters of linear travel"/>
    <s v="Approximately 4 X 4 feet according to phone call from troubleman."/>
    <m/>
    <m/>
    <m/>
    <x v="2"/>
    <x v="2"/>
    <x v="2"/>
    <s v="N"/>
    <s v="Overhead"/>
    <s v="Primary"/>
    <s v="Conductor - Primary"/>
    <s v="Conductor"/>
    <s v="Circuit ID: 04298-1101"/>
    <s v=" "/>
    <x v="1"/>
    <s v="39.2282050"/>
    <s v="-123.7424883"/>
    <s v="Mendocino"/>
    <x v="345"/>
    <n v="12000"/>
    <m/>
    <s v="Albion Little River FD"/>
    <s v="Conifer Forest"/>
    <m/>
    <m/>
    <n v="140"/>
    <m/>
    <s v="N"/>
    <s v="N"/>
    <m/>
    <m/>
    <s v="2021-03-26"/>
    <m/>
    <m/>
    <d v="2021-04-10T00:00:00"/>
    <s v="Unverified  "/>
    <s v="UNABLE TO LOCATE TREE"/>
    <m/>
    <m/>
    <m/>
    <m/>
    <m/>
    <m/>
    <m/>
    <m/>
    <m/>
    <m/>
    <m/>
    <m/>
    <m/>
    <m/>
    <s v=" "/>
    <s v="NORTH COAST"/>
    <s v="FORT BRAGG 01"/>
    <s v="13:00"/>
    <s v="03/25/2021"/>
    <s v="1297701"/>
    <s v="T005249846"/>
    <n v="3320"/>
    <s v="ALBION RIDGE RD"/>
    <x v="175"/>
    <n v="39.227699999999999"/>
    <n v="-123.74245000000001"/>
    <s v="W2TDMGC"/>
    <s v="GARCIA, DAN"/>
    <n v="42981101"/>
    <s v="20210325 14:16"/>
    <n v="9002"/>
    <m/>
    <s v="crew to make repairs to down line"/>
    <s v="Y"/>
    <m/>
    <m/>
    <s v="39.2282050,-123.7424883,144.200000,3D"/>
    <m/>
    <m/>
    <s v="just south of pole id# 103603935"/>
    <s v="albion fire dept"/>
    <m/>
    <s v="N"/>
    <s v="Y"/>
    <m/>
    <s v="Clear"/>
    <m/>
    <s v="Private Land"/>
    <m/>
    <s v="Gusty"/>
    <m/>
    <s v="Vegetation"/>
    <m/>
    <s v="&lt; 1 meter"/>
    <m/>
    <s v="Fire Dept"/>
    <m/>
    <s v="Overhead"/>
    <m/>
    <x v="0"/>
    <m/>
    <m/>
    <m/>
    <s v="TREE-FELL INTO LINE"/>
    <s v="CONDUCTOR, OVERHEAD"/>
    <s v="N"/>
    <s v=" "/>
    <s v="Unplanned"/>
    <s v="Humboldt"/>
    <s v="Ukiah"/>
    <s v="042981101, ELK-1101"/>
    <s v="21-0041019"/>
    <s v="Unplanned"/>
    <s v="Clear;32-90 F"/>
    <s v="5"/>
    <s v=" "/>
    <s v="YES"/>
    <s v="Line to Ground"/>
    <s v="Sustained"/>
    <s v="No"/>
    <s v="94127"/>
    <s v="OH"/>
    <s v="Fuse"/>
    <s v="1297701"/>
    <s v="Conductor, Overhead, Broken, wire on ground"/>
    <s v=" "/>
    <s v="03/25/21 14:35"/>
    <s v=" "/>
    <s v="33001 ALBION RIDGE RD, ALBION"/>
    <s v="1 LD SIDE OF FUSES"/>
    <s v=" "/>
    <s v=" "/>
    <s v=" "/>
    <s v="No"/>
    <s v="Vegetation, Tree - fell into line"/>
    <s v=" "/>
    <s v="No"/>
    <s v=" "/>
    <s v=" "/>
    <s v="ZAE1"/>
    <s v="Distribution Circuit"/>
    <s v="A5GB"/>
    <s v="03/25/21 12:54"/>
    <s v="Not Required"/>
    <s v=" "/>
    <s v=" "/>
    <s v="No"/>
    <s v="1615063"/>
    <s v="21-0041019"/>
    <s v="94127"/>
    <s v="042981101"/>
    <s v="03/25/21 12:54"/>
    <s v="44705040"/>
    <m/>
  </r>
  <r>
    <x v="415"/>
    <s v="B1HE"/>
    <s v="3 - QC Complete"/>
    <d v="2021-04-20T00:00:00"/>
    <d v="2021-04-20T00:00:00"/>
    <x v="342"/>
    <s v="\\fxshare-nas05\quotashare-fs01\ESA\5 - Ignition Tracking\2021_Ignition_QC_Folders\20210325_1296663_21-0040732_nan_T005249416"/>
    <s v=" "/>
    <s v="Y"/>
    <s v="B1HE"/>
    <s v="Corrected outage time"/>
    <d v="2021-04-12T00:00:00"/>
    <m/>
    <x v="0"/>
    <m/>
    <m/>
    <m/>
    <m/>
    <m/>
    <m/>
    <m/>
    <m/>
    <m/>
    <m/>
    <m/>
    <m/>
    <m/>
    <m/>
    <m/>
    <m/>
    <m/>
    <s v=" "/>
    <x v="68"/>
    <s v="08:15"/>
    <d v="2021-03-25T00:00:00"/>
    <d v="1899-12-30T06:59:00"/>
    <s v="FAS"/>
    <s v="N"/>
    <s v="N"/>
    <n v="1296663"/>
    <s v="21-0040732"/>
    <m/>
    <s v="T005249416"/>
    <s v="120689497, PM# 44704027"/>
    <m/>
    <m/>
    <s v="PG&amp;E_282_IGNITION_20210325_1.jpg"/>
    <s v=" "/>
    <x v="2"/>
    <x v="0"/>
    <s v="Y"/>
    <s v="Y"/>
    <s v="On March 25th, 2021 at 0815 hours, a PG&amp;E Troubleman was dispatched to the Daly City 1104 12 kv Distribution Circuit on Palmetto Ave near Westline Dr, Pacifica in response to a Complete Out-3 Phase tag. Initial analysis indicates an OH conductor failed near pole 100309056 and caused one phase to fall to ground causing an outage and igniting a brush fire. Upon the conductor falling to ground it created an outage for 547 customers. The ensuing fire was approximately 3 meters - 0.25 acres in size and was extinguished by the San Mateo Fire Department. A crew was dispatched to replace the damaged conductor. The repairs were made and all customers we restored on March 25th, 2021 at 1444 hours."/>
    <s v="PG&amp;E"/>
    <s v="Vegetation"/>
    <s v="D"/>
    <s v="D"/>
    <s v="&lt;3 meters of linear travel"/>
    <m/>
    <m/>
    <m/>
    <m/>
    <x v="0"/>
    <x v="4"/>
    <x v="3"/>
    <s v="N"/>
    <s v="Overhead"/>
    <s v="Primary"/>
    <s v="Conductor - Primary"/>
    <s v="Conductor"/>
    <s v="Circuit ID: 022641104"/>
    <s v=" "/>
    <x v="0"/>
    <n v="37.658256999999999"/>
    <n v="-122.491247"/>
    <s v="San Mateo"/>
    <x v="346"/>
    <n v="12000"/>
    <m/>
    <s v="San Mateo FD"/>
    <s v="Shrub"/>
    <m/>
    <m/>
    <m/>
    <m/>
    <s v="N"/>
    <s v="N"/>
    <m/>
    <m/>
    <s v="2021-03-26"/>
    <m/>
    <m/>
    <m/>
    <m/>
    <m/>
    <m/>
    <m/>
    <m/>
    <m/>
    <m/>
    <m/>
    <m/>
    <m/>
    <m/>
    <m/>
    <m/>
    <m/>
    <m/>
    <m/>
    <s v=" "/>
    <s v="PENINSULA"/>
    <s v="COLMA 04"/>
    <s v="08:15"/>
    <s v="03/25/2021"/>
    <s v="1296663"/>
    <s v="T005249416"/>
    <n v="5009"/>
    <s v="PALMETTO AVE"/>
    <x v="176"/>
    <n v="37.664270000000002"/>
    <n v="-122.48287999999999"/>
    <s v="P2TSJK9"/>
    <s v="KUHLS, STEVE"/>
    <n v="22641104"/>
    <s v="20210325 08:45"/>
    <n v="9260"/>
    <n v="1"/>
    <s v="5 man crew to put up 250cu 1 span 2sol cu"/>
    <s v="Y"/>
    <m/>
    <m/>
    <m/>
    <n v="37.658256999999999"/>
    <n v="-122.491247"/>
    <s v="wire came down from pole listed by sap # stayed energized in brush pole-pole"/>
    <s v="san mateo county"/>
    <n v="100309056"/>
    <s v="N"/>
    <s v="Y"/>
    <m/>
    <s v="Other (Comments)"/>
    <s v="cold foggy "/>
    <s v="County Land"/>
    <m/>
    <s v="Breezy"/>
    <m/>
    <s v="PG&amp;E Equipment"/>
    <m/>
    <s v="3 meters - 0.25 Acres"/>
    <m/>
    <s v="Fire Dept"/>
    <m/>
    <s v="Overhead"/>
    <m/>
    <x v="1"/>
    <s v="photos"/>
    <s v="PG&amp;E Employee"/>
    <m/>
    <s v="PATROL-FOUND NOTHING"/>
    <s v="CONDUCTOR, OVERHEAD"/>
    <s v="Y"/>
    <s v=" "/>
    <s v="Unplanned"/>
    <s v="Peninsula"/>
    <s v="Colma"/>
    <s v="022641104, DALY CITY-1104"/>
    <s v="21-0040732"/>
    <s v="Unplanned"/>
    <s v="Clear;32-90 F"/>
    <s v="547"/>
    <s v="72138"/>
    <s v="YES"/>
    <s v="Line to Ground"/>
    <s v="Sustained"/>
    <s v="No"/>
    <s v="533461"/>
    <s v="OH"/>
    <s v="Switch"/>
    <s v="1296663"/>
    <s v="Other, Broken"/>
    <s v=" "/>
    <s v="03/25/21 08:17"/>
    <s v=" "/>
    <s v="103 edgewood dr"/>
    <s v="KUHLS, STEVE / 650-444-4874: 5 man crew to put up 250cu 1 span 2sol cu"/>
    <s v="SW 75545 OPEN"/>
    <s v="AUTO COPPER BUMP SLEEVE FAILED &amp; CAUSED WIRE DOWN PER ORLANDO "/>
    <s v=" "/>
    <s v="No"/>
    <s v="Equipment Failure/Involved, Overhead"/>
    <s v=" "/>
    <s v="No"/>
    <s v=" "/>
    <s v=" "/>
    <s v="A5MT"/>
    <s v="Distribution Circuit"/>
    <s v="EQV2"/>
    <s v="03/25/21 06:59"/>
    <s v="Not Required"/>
    <s v="03/25/21 15:00"/>
    <s v=" "/>
    <s v="No"/>
    <s v="1614831"/>
    <s v="21-0040732"/>
    <s v="533461"/>
    <s v="022641104"/>
    <s v="03/25/21 06:59"/>
    <s v="44704027"/>
    <m/>
  </r>
  <r>
    <x v="416"/>
    <s v="JZCY"/>
    <s v="3 - QC Complete"/>
    <d v="2021-03-25T00:00:00"/>
    <d v="2021-03-25T00:00:00"/>
    <x v="315"/>
    <s v="\\fxshare-nas05\quotashare-fs01\ESA\5 - Ignition Tracking\2021_Ignition_QC_Folders\20210325_nan_nan_nan_7734273793"/>
    <s v=" "/>
    <m/>
    <m/>
    <m/>
    <m/>
    <m/>
    <x v="0"/>
    <m/>
    <m/>
    <m/>
    <m/>
    <m/>
    <m/>
    <m/>
    <m/>
    <m/>
    <m/>
    <m/>
    <m/>
    <m/>
    <m/>
    <m/>
    <m/>
    <m/>
    <s v=" "/>
    <x v="68"/>
    <s v="06:41"/>
    <m/>
    <m/>
    <s v="FAS"/>
    <s v="N"/>
    <s v="N"/>
    <m/>
    <m/>
    <m/>
    <n v="7734273793"/>
    <m/>
    <m/>
    <m/>
    <m/>
    <s v=" "/>
    <x v="0"/>
    <x v="2"/>
    <s v="N"/>
    <s v="N"/>
    <s v="Structure fire, not attributable to PG&amp;E"/>
    <s v="Not PG&amp;E"/>
    <s v="Building"/>
    <m/>
    <m/>
    <s v="&lt;3 meters of linear travel"/>
    <m/>
    <m/>
    <m/>
    <m/>
    <x v="3"/>
    <x v="1"/>
    <x v="1"/>
    <m/>
    <s v="Other (Comments)"/>
    <m/>
    <m/>
    <m/>
    <m/>
    <s v=" "/>
    <x v="0"/>
    <s v="36.6261317"/>
    <s v="-119.7915850"/>
    <s v="Fresno"/>
    <x v="347"/>
    <n v="12000"/>
    <m/>
    <s v="Fresno County FD"/>
    <s v="Agriculture"/>
    <m/>
    <m/>
    <m/>
    <m/>
    <s v="N"/>
    <s v="N"/>
    <m/>
    <m/>
    <s v="2021-03-26"/>
    <m/>
    <m/>
    <m/>
    <m/>
    <m/>
    <m/>
    <m/>
    <m/>
    <m/>
    <m/>
    <m/>
    <m/>
    <m/>
    <m/>
    <m/>
    <m/>
    <m/>
    <m/>
    <m/>
    <s v=" "/>
    <s v="FRESNO"/>
    <s v="SELMA  02"/>
    <s v="06:41"/>
    <s v="03/25/2021"/>
    <m/>
    <n v="7734273793"/>
    <n v="7520"/>
    <s v="S ELM AVE"/>
    <x v="14"/>
    <n v="36.626561000000002"/>
    <n v="-119.79069699999999"/>
    <s v="F6TJMRY"/>
    <s v="ROGERS, JAMES"/>
    <n v="253531104"/>
    <s v="20210325 07:26"/>
    <n v="1121"/>
    <m/>
    <s v="FIRE ON PROPERTY AT TRAILER NO ELECTRICITY AT SITE"/>
    <s v="Y"/>
    <m/>
    <m/>
    <s v="36.6261317,-119.7915850,69.300000,3D"/>
    <m/>
    <m/>
    <m/>
    <s v="FRESNO COUNTY"/>
    <m/>
    <s v="Y"/>
    <s v="Y"/>
    <s v="N"/>
    <s v="Clear"/>
    <m/>
    <s v="Vehicle"/>
    <m/>
    <s v="Calm"/>
    <m/>
    <s v="Unknown"/>
    <m/>
    <s v="Structure Only"/>
    <m/>
    <s v="Fire Dept"/>
    <m/>
    <s v="Other (Comments)"/>
    <s v="UNKNOWN MAKE OF TRAILER"/>
    <x v="0"/>
    <m/>
    <m/>
    <m/>
    <m/>
    <m/>
    <m/>
    <s v=" "/>
    <m/>
    <m/>
    <m/>
    <m/>
    <m/>
    <m/>
    <m/>
    <m/>
    <m/>
    <m/>
    <m/>
    <m/>
    <m/>
    <m/>
    <m/>
    <m/>
    <m/>
    <m/>
    <m/>
    <m/>
    <m/>
    <m/>
    <m/>
    <m/>
    <m/>
    <m/>
    <m/>
    <m/>
    <m/>
    <m/>
    <m/>
    <m/>
    <m/>
    <m/>
    <m/>
    <m/>
    <m/>
    <m/>
    <m/>
    <m/>
    <m/>
    <m/>
    <m/>
    <m/>
    <m/>
    <m/>
    <m/>
  </r>
  <r>
    <x v="417"/>
    <s v="JZCY"/>
    <s v="3 - QC Complete"/>
    <d v="2021-03-25T00:00:00"/>
    <d v="2021-03-25T00:00:00"/>
    <x v="315"/>
    <s v="\\fxshare-nas05\quotashare-fs01\ESA\5 - Ignition Tracking\2021_Ignition_QC_Folders\20210324_nan_nan_nan_9703488320"/>
    <s v=" "/>
    <m/>
    <m/>
    <m/>
    <m/>
    <m/>
    <x v="0"/>
    <m/>
    <m/>
    <m/>
    <m/>
    <m/>
    <m/>
    <m/>
    <m/>
    <m/>
    <m/>
    <m/>
    <m/>
    <m/>
    <m/>
    <m/>
    <m/>
    <m/>
    <s v=" "/>
    <x v="69"/>
    <s v="04:31"/>
    <m/>
    <m/>
    <s v="FAS"/>
    <s v="N"/>
    <s v="Y"/>
    <m/>
    <m/>
    <m/>
    <n v="9703488320"/>
    <m/>
    <m/>
    <m/>
    <m/>
    <s v=" "/>
    <x v="0"/>
    <x v="2"/>
    <s v="N"/>
    <s v="N"/>
    <s v="Structure fire, not attributable to PG&amp;E"/>
    <s v="Not PG&amp;E"/>
    <s v="Building"/>
    <m/>
    <m/>
    <s v="&lt;0.25"/>
    <m/>
    <m/>
    <m/>
    <m/>
    <x v="4"/>
    <x v="1"/>
    <x v="1"/>
    <m/>
    <s v="Overhead"/>
    <m/>
    <m/>
    <m/>
    <m/>
    <s v=" "/>
    <x v="1"/>
    <s v="38.2118733"/>
    <s v="-120.9076050"/>
    <s v="Calaveras"/>
    <x v="348"/>
    <n v="12000"/>
    <m/>
    <s v="Cal Fire"/>
    <s v="Hardwood Woodland"/>
    <m/>
    <m/>
    <n v="320"/>
    <m/>
    <s v="N"/>
    <s v="N"/>
    <m/>
    <m/>
    <s v="2021-03-26"/>
    <m/>
    <m/>
    <m/>
    <m/>
    <m/>
    <m/>
    <m/>
    <m/>
    <m/>
    <m/>
    <m/>
    <m/>
    <m/>
    <m/>
    <m/>
    <m/>
    <m/>
    <m/>
    <m/>
    <s v=" "/>
    <s v="STOCKTON"/>
    <s v="ANGELS CAMP 01"/>
    <s v="04:31"/>
    <s v="03/24/2021"/>
    <m/>
    <n v="9703488320"/>
    <n v="11963"/>
    <s v="BRANDY LN"/>
    <x v="177"/>
    <n v="38.212290000000003"/>
    <n v="-120.908916"/>
    <s v="Q1TTXSN"/>
    <s v="SILVA, TONY"/>
    <n v="162991101"/>
    <s v="20210324 05:28"/>
    <n v="2640"/>
    <n v="1"/>
    <s v="disconected service due to structure fire not caused by pge"/>
    <s v="Y"/>
    <m/>
    <m/>
    <s v="38.2118733,-120.9076050,111.000000,3D"/>
    <m/>
    <m/>
    <m/>
    <s v="cal fire"/>
    <m/>
    <s v="N"/>
    <s v="Y"/>
    <s v="Y"/>
    <s v="Clear"/>
    <m/>
    <s v="Structures"/>
    <m/>
    <s v="Calm"/>
    <m/>
    <s v="3rd Party"/>
    <m/>
    <s v="Structure Only"/>
    <m/>
    <s v="Cal Fire"/>
    <m/>
    <s v="Overhead"/>
    <m/>
    <x v="0"/>
    <m/>
    <m/>
    <m/>
    <m/>
    <m/>
    <m/>
    <s v=" "/>
    <m/>
    <m/>
    <m/>
    <m/>
    <m/>
    <m/>
    <m/>
    <m/>
    <m/>
    <m/>
    <m/>
    <m/>
    <m/>
    <m/>
    <m/>
    <m/>
    <m/>
    <m/>
    <m/>
    <m/>
    <m/>
    <m/>
    <m/>
    <m/>
    <m/>
    <m/>
    <m/>
    <m/>
    <m/>
    <m/>
    <m/>
    <m/>
    <m/>
    <m/>
    <m/>
    <m/>
    <m/>
    <m/>
    <m/>
    <m/>
    <m/>
    <m/>
    <m/>
    <m/>
    <m/>
    <m/>
    <m/>
  </r>
  <r>
    <x v="418"/>
    <s v="JZCY"/>
    <s v="3 - QC Complete"/>
    <d v="2021-03-25T00:00:00"/>
    <d v="2021-03-25T00:00:00"/>
    <x v="343"/>
    <s v="\\fxshare-nas05\quotashare-fs01\ESA\5 - Ignition Tracking\2021_Ignition_QC_Folders\20210324_nan_nan_nan_9701105082"/>
    <s v=" "/>
    <m/>
    <m/>
    <m/>
    <m/>
    <m/>
    <x v="0"/>
    <m/>
    <m/>
    <m/>
    <m/>
    <m/>
    <m/>
    <m/>
    <m/>
    <m/>
    <m/>
    <m/>
    <m/>
    <m/>
    <m/>
    <m/>
    <m/>
    <m/>
    <s v=" "/>
    <x v="69"/>
    <s v="04:30"/>
    <m/>
    <m/>
    <s v="FAS"/>
    <s v="N"/>
    <s v="N"/>
    <m/>
    <m/>
    <m/>
    <n v="9701105082"/>
    <m/>
    <m/>
    <m/>
    <m/>
    <s v=" "/>
    <x v="0"/>
    <x v="2"/>
    <s v="N"/>
    <s v="N"/>
    <s v="Duplicate of index #280. Structure fire, not attributable to PG&amp;E"/>
    <s v="Not PG&amp;E"/>
    <s v="Building"/>
    <m/>
    <m/>
    <s v="Structure-only"/>
    <m/>
    <m/>
    <m/>
    <m/>
    <x v="4"/>
    <x v="1"/>
    <x v="1"/>
    <m/>
    <s v="Overhead"/>
    <m/>
    <m/>
    <m/>
    <m/>
    <s v=" "/>
    <x v="1"/>
    <s v="38.2118717"/>
    <s v="-120.9075933"/>
    <s v="Calaveras"/>
    <x v="348"/>
    <n v="12000"/>
    <m/>
    <s v="Cal Fire"/>
    <s v="Hardwood Woodland"/>
    <m/>
    <m/>
    <n v="320"/>
    <m/>
    <s v="N"/>
    <s v="N"/>
    <m/>
    <m/>
    <s v="2021-03-26"/>
    <m/>
    <m/>
    <m/>
    <m/>
    <m/>
    <m/>
    <m/>
    <m/>
    <m/>
    <m/>
    <m/>
    <m/>
    <m/>
    <m/>
    <m/>
    <m/>
    <m/>
    <m/>
    <m/>
    <s v=" "/>
    <s v="STOCKTON"/>
    <s v="ANGELS CAMP 01"/>
    <s v="04:30"/>
    <s v="03/24/2021"/>
    <m/>
    <n v="9701105082"/>
    <n v="11963"/>
    <s v="BRANDY LN"/>
    <x v="177"/>
    <n v="38.212290000000003"/>
    <n v="-120.908916"/>
    <s v="Q1TTXSN"/>
    <s v="SILVA, TONY"/>
    <n v="162991101"/>
    <s v="20210324 05:22"/>
    <n v="2640"/>
    <n v="1"/>
    <s v="disconected service due structure fire not caused by pge"/>
    <s v="Y"/>
    <m/>
    <m/>
    <s v="38.2118717,-120.9075933,111.000000,3D"/>
    <m/>
    <m/>
    <m/>
    <s v="cal fire"/>
    <m/>
    <s v="N"/>
    <s v="Y"/>
    <s v="Y"/>
    <s v="Clear"/>
    <m/>
    <s v="Structures"/>
    <m/>
    <s v="Calm"/>
    <m/>
    <s v="3rd Party"/>
    <m/>
    <s v="Structure Only"/>
    <m/>
    <s v="Cal Fire"/>
    <m/>
    <s v="Overhead"/>
    <m/>
    <x v="0"/>
    <m/>
    <m/>
    <m/>
    <m/>
    <m/>
    <m/>
    <s v=" "/>
    <m/>
    <m/>
    <m/>
    <m/>
    <m/>
    <m/>
    <m/>
    <m/>
    <m/>
    <m/>
    <m/>
    <m/>
    <m/>
    <m/>
    <m/>
    <m/>
    <m/>
    <m/>
    <m/>
    <m/>
    <m/>
    <m/>
    <m/>
    <m/>
    <m/>
    <m/>
    <m/>
    <m/>
    <m/>
    <m/>
    <m/>
    <m/>
    <m/>
    <m/>
    <m/>
    <m/>
    <m/>
    <m/>
    <m/>
    <m/>
    <m/>
    <m/>
    <m/>
    <m/>
    <m/>
    <m/>
    <m/>
  </r>
  <r>
    <x v="419"/>
    <s v="JZCY"/>
    <s v="3 - QC Complete"/>
    <d v="2021-03-25T00:00:00"/>
    <d v="2021-03-25T00:00:00"/>
    <x v="315"/>
    <s v="\\fxshare-nas05\quotashare-fs01\ESA\5 - Ignition Tracking\2021_Ignition_QC_Folders\20210323_nan_nan_nan_7901067430"/>
    <s v=" "/>
    <m/>
    <m/>
    <m/>
    <m/>
    <m/>
    <x v="0"/>
    <m/>
    <m/>
    <m/>
    <m/>
    <m/>
    <m/>
    <m/>
    <m/>
    <m/>
    <m/>
    <m/>
    <m/>
    <m/>
    <m/>
    <m/>
    <m/>
    <m/>
    <s v=" "/>
    <x v="70"/>
    <s v="20:37"/>
    <m/>
    <m/>
    <s v="FAS"/>
    <s v="N"/>
    <s v="N"/>
    <m/>
    <m/>
    <m/>
    <n v="7901067430"/>
    <m/>
    <m/>
    <m/>
    <m/>
    <s v=" "/>
    <x v="0"/>
    <x v="2"/>
    <s v="N"/>
    <s v="N"/>
    <s v="Structure fire, not attributable to PG&amp;E"/>
    <s v="Not PG&amp;E"/>
    <s v="Building"/>
    <m/>
    <m/>
    <s v="Structure-only"/>
    <m/>
    <m/>
    <m/>
    <m/>
    <x v="3"/>
    <x v="1"/>
    <x v="1"/>
    <m/>
    <s v="Underbuild"/>
    <m/>
    <m/>
    <m/>
    <m/>
    <s v=" "/>
    <x v="0"/>
    <s v="37.3208967"/>
    <s v="-121.8295817"/>
    <s v="Santa Clara"/>
    <x v="349"/>
    <n v="21000"/>
    <m/>
    <s v="San Jose FD"/>
    <s v="Urban"/>
    <m/>
    <m/>
    <m/>
    <m/>
    <s v="N"/>
    <s v="N"/>
    <m/>
    <m/>
    <s v="2021-03-26"/>
    <m/>
    <m/>
    <m/>
    <m/>
    <m/>
    <m/>
    <m/>
    <m/>
    <m/>
    <m/>
    <m/>
    <m/>
    <m/>
    <m/>
    <m/>
    <m/>
    <m/>
    <m/>
    <m/>
    <s v=" "/>
    <s v="SAN JOSE"/>
    <s v="SAN JOSE 09"/>
    <s v="20:37"/>
    <s v="03/23/2021"/>
    <m/>
    <n v="7901067430"/>
    <n v="2359"/>
    <s v="TOLBERT CT"/>
    <x v="36"/>
    <n v="37.321178000000003"/>
    <n v="-121.831521"/>
    <s v="J2TM1CI"/>
    <s v="CAMERON, MIKE"/>
    <n v="83392106"/>
    <s v="20210323 22:01"/>
    <n v="1120"/>
    <m/>
    <s v="locked and tagged main per fire dept."/>
    <s v="Y"/>
    <m/>
    <m/>
    <s v="37.3208967,-121.8295817,36.100000,3D"/>
    <m/>
    <m/>
    <m/>
    <s v="San Jose Fire Dept."/>
    <m/>
    <s v="N"/>
    <s v="Y"/>
    <s v="N"/>
    <s v="Clear"/>
    <m/>
    <s v="Structures"/>
    <m/>
    <s v="Calm"/>
    <m/>
    <s v="Unknown"/>
    <m/>
    <s v="Structure Only"/>
    <m/>
    <s v="Fire Dept"/>
    <m/>
    <s v="Underbuild"/>
    <m/>
    <x v="0"/>
    <m/>
    <m/>
    <m/>
    <m/>
    <m/>
    <m/>
    <s v=" "/>
    <m/>
    <m/>
    <m/>
    <m/>
    <m/>
    <m/>
    <m/>
    <m/>
    <m/>
    <m/>
    <m/>
    <m/>
    <m/>
    <m/>
    <m/>
    <m/>
    <m/>
    <m/>
    <m/>
    <m/>
    <m/>
    <m/>
    <m/>
    <m/>
    <m/>
    <m/>
    <m/>
    <m/>
    <m/>
    <m/>
    <m/>
    <m/>
    <m/>
    <m/>
    <m/>
    <m/>
    <m/>
    <m/>
    <m/>
    <m/>
    <m/>
    <m/>
    <m/>
    <m/>
    <m/>
    <m/>
    <m/>
  </r>
  <r>
    <x v="420"/>
    <s v="S7RM"/>
    <s v="3 - QC Complete"/>
    <d v="2021-04-08T00:00:00"/>
    <d v="2021-04-01T00:00:00"/>
    <x v="344"/>
    <s v="\\fxshare-nas05\quotashare-fs01\ESA\5 - Ignition Tracking\2021_Ignition_QC_Folders\20210323_1293769_21-0039877_nan_T005247266"/>
    <s v=" "/>
    <m/>
    <m/>
    <m/>
    <m/>
    <m/>
    <x v="0"/>
    <m/>
    <m/>
    <m/>
    <m/>
    <m/>
    <m/>
    <m/>
    <m/>
    <m/>
    <m/>
    <m/>
    <m/>
    <m/>
    <m/>
    <m/>
    <m/>
    <m/>
    <s v=" "/>
    <x v="70"/>
    <s v="11:01"/>
    <d v="2021-03-23T00:00:00"/>
    <d v="1899-12-30T10:55:00"/>
    <s v="FAS"/>
    <s v="N"/>
    <s v="N"/>
    <s v="1293769"/>
    <s v="21-0039877"/>
    <m/>
    <s v="T005247266, T005247706"/>
    <n v="120680657"/>
    <m/>
    <m/>
    <s v="NO PHOTO"/>
    <s v=" "/>
    <x v="2"/>
    <x v="0"/>
    <s v="Y"/>
    <s v="Y"/>
    <s v="On March 23rd, 2021 at 11:01 hrs. a PG &amp; E Troubleman was dispatched to the Coalinga 1107 12KV distribution circuit in the North West corridor of Interstate I-5 near Highway 198 in Fresno county in response to a wires down incident.  Initial analysis indicates that a center phase overhead primary conductor fell to the ground resulting in a one acre grass fire.  This incident occured during a strong wind event.  The wire down was due to a failed PG connector and the resulting fire was suppressed by CAL Fire.  A PG &amp; E Troubleman was dispatched on 3/23/2021 to make repairs including:  repairing 2 phases of 4ACSR and replacing all PGS at Riser Pole.  All information is preliminary.  "/>
    <s v="PG&amp;E"/>
    <s v="Other"/>
    <s v="D"/>
    <s v="D"/>
    <s v="Structure-only"/>
    <s v="Strong winds"/>
    <m/>
    <m/>
    <m/>
    <x v="0"/>
    <x v="4"/>
    <x v="4"/>
    <s v="N"/>
    <s v="Overhead"/>
    <s v="Primary"/>
    <s v="Conductor - Primary"/>
    <s v="Conductor, PGS at Riser pole"/>
    <s v="Circuit: 25238-1107"/>
    <s v=" "/>
    <x v="0"/>
    <n v="36.25414"/>
    <n v="-120.25388"/>
    <s v="Fresno"/>
    <x v="350"/>
    <n v="12000"/>
    <m/>
    <s v="Cal Fire"/>
    <s v="Urban"/>
    <m/>
    <m/>
    <m/>
    <m/>
    <s v="N"/>
    <s v="N"/>
    <m/>
    <m/>
    <s v="2021-03-23"/>
    <m/>
    <m/>
    <m/>
    <m/>
    <m/>
    <m/>
    <m/>
    <m/>
    <m/>
    <m/>
    <m/>
    <m/>
    <m/>
    <m/>
    <m/>
    <m/>
    <m/>
    <m/>
    <m/>
    <s v=" "/>
    <s v="FRESNO"/>
    <s v="COALINGA 02"/>
    <s v="11:01"/>
    <s v="03/23/2021"/>
    <s v="1293769"/>
    <s v="T005247266"/>
    <m/>
    <s v="NW COR I-5 &amp; HWY 198"/>
    <x v="69"/>
    <n v="36.25414"/>
    <n v="-120.25388"/>
    <s v="F1TDECO"/>
    <s v="CROSSWY, DARRELL"/>
    <n v="252381107"/>
    <s v="20210323 14:33"/>
    <n v="9260"/>
    <n v="1"/>
    <s v="WIRE DOWN DUE TO PG CONNECTOR FAILING ON CENTER PHASE. STARTED 1 ACRE GRASS FIRE. CREW CALLED TO REPAIR"/>
    <s v="Y"/>
    <m/>
    <m/>
    <n v="36.25414"/>
    <n v="-120.25388"/>
    <m/>
    <s v="GRASS FIRE"/>
    <s v="FRESNO COUNTY TONY GUZMAN 559-935-1323"/>
    <m/>
    <s v="N"/>
    <s v="Y"/>
    <m/>
    <s v="Clear"/>
    <m/>
    <s v="Private Land"/>
    <m/>
    <s v="Strong"/>
    <m/>
    <s v="PG&amp;E Equipment"/>
    <s v="PG CONNECTOR"/>
    <s v="0.25 - 10 Acres"/>
    <m/>
    <s v="Cal Fire"/>
    <m/>
    <s v="Overhead"/>
    <m/>
    <x v="0"/>
    <m/>
    <m/>
    <m/>
    <s v="OVERHEAD"/>
    <s v="CONNECTOR OR SPLICE OH"/>
    <s v="N"/>
    <s v=" "/>
    <s v="Unplanned"/>
    <s v="Fresno"/>
    <s v="Coalinga"/>
    <s v="252381107, COALINGA NO 2-1107"/>
    <s v="21-0039877"/>
    <s v="Unplanned"/>
    <s v="Clear;32-90 F"/>
    <n v="1476"/>
    <s v=" "/>
    <s v="NO"/>
    <s v="Line to Ground"/>
    <s v="Sustained"/>
    <s v="No"/>
    <s v="933F"/>
    <s v="OH"/>
    <s v="Fuse"/>
    <s v="1293769"/>
    <s v="Connector or splice, broken, wire on ground"/>
    <s v=" "/>
    <s v=" "/>
    <s v=" "/>
    <s v="I-5  &amp;  DORRIS"/>
    <s v="1P W/ OF 9397"/>
    <s v=" "/>
    <s v=" "/>
    <s v=" "/>
    <s v="No"/>
    <s v="Equipment Failure/Involved, Overhead"/>
    <s v=" "/>
    <s v="No"/>
    <s v=" "/>
    <s v=" "/>
    <s v="L2LS"/>
    <s v="Distribution Circuit"/>
    <s v="BV"/>
    <s v="03/23/21 10:55"/>
    <s v="Not Required"/>
    <n v="44278"/>
    <s v=" "/>
    <s v="No"/>
    <s v="1614303"/>
    <s v="21-0039877"/>
    <s v="933F"/>
    <s v="252381107"/>
    <s v="03/23/21 10:55"/>
    <s v="44700335"/>
    <m/>
  </r>
  <r>
    <x v="421"/>
    <s v="AGFC"/>
    <s v="3 - QC Complete"/>
    <d v="2021-03-23T00:00:00"/>
    <d v="2021-03-23T00:00:00"/>
    <x v="345"/>
    <s v="\\fxshare-nas05\quotashare-fs01\ESA\5 - Ignition Tracking\2021_Ignition_QC_Folders\20210323_1292741_nan_nan_T005246758"/>
    <s v=" "/>
    <m/>
    <m/>
    <m/>
    <m/>
    <m/>
    <x v="0"/>
    <m/>
    <m/>
    <m/>
    <m/>
    <m/>
    <m/>
    <m/>
    <m/>
    <m/>
    <m/>
    <m/>
    <m/>
    <m/>
    <m/>
    <m/>
    <m/>
    <m/>
    <s v=" "/>
    <x v="70"/>
    <s v="04:58"/>
    <d v="2021-03-23T00:00:00"/>
    <s v="04:58"/>
    <s v="FAS"/>
    <s v="N"/>
    <s v="Y"/>
    <s v="1292741"/>
    <m/>
    <m/>
    <s v="T005246758"/>
    <m/>
    <m/>
    <m/>
    <m/>
    <s v=" "/>
    <x v="0"/>
    <x v="2"/>
    <s v="N"/>
    <s v="N"/>
    <s v="Duplicate of index #274."/>
    <s v="Not PG&amp;E"/>
    <s v="Other"/>
    <m/>
    <m/>
    <s v="Structure-only"/>
    <s v="Wood molding burnt"/>
    <m/>
    <m/>
    <m/>
    <x v="4"/>
    <x v="1"/>
    <x v="1"/>
    <m/>
    <s v="Underground"/>
    <m/>
    <m/>
    <m/>
    <m/>
    <s v=" "/>
    <x v="2"/>
    <n v="38.184150000000002"/>
    <n v="-120.18415"/>
    <s v="Calaveras"/>
    <x v="351"/>
    <n v="17000"/>
    <m/>
    <s v="Employee, Cal Fire"/>
    <s v="Hardwood Forest"/>
    <m/>
    <m/>
    <n v="360"/>
    <m/>
    <s v="N"/>
    <s v="N"/>
    <m/>
    <m/>
    <s v="2021-03-23"/>
    <m/>
    <m/>
    <m/>
    <m/>
    <m/>
    <m/>
    <m/>
    <m/>
    <m/>
    <m/>
    <m/>
    <m/>
    <m/>
    <m/>
    <m/>
    <m/>
    <m/>
    <m/>
    <m/>
    <s v=" "/>
    <s v="STOCKTON"/>
    <s v="ANGELS CAMP 02"/>
    <s v="04:58"/>
    <s v="03/23/2021"/>
    <s v="1292741"/>
    <s v="T005246758"/>
    <n v="5848"/>
    <s v="SILVER SADDLE DR"/>
    <x v="178"/>
    <n v="38.184150000000002"/>
    <n v="-120.36512"/>
    <s v="Q1TPAWH"/>
    <s v="WALSH, PETE"/>
    <n v="162821701"/>
    <s v="20210323 05:07"/>
    <n v="9111"/>
    <m/>
    <s v="Cable burnt and caught wood molding on fire"/>
    <s v="Y"/>
    <m/>
    <m/>
    <m/>
    <n v="38.184150000000002"/>
    <n v="-120.18415"/>
    <m/>
    <m/>
    <m/>
    <s v="N"/>
    <s v="Y"/>
    <m/>
    <s v="Rain"/>
    <m/>
    <s v="PG&amp;E Only"/>
    <m/>
    <s v="Calm"/>
    <m/>
    <s v="PG&amp;E Equipment"/>
    <m/>
    <s v="Other (Comments)"/>
    <s v="Wood molding burnt"/>
    <s v="Employee"/>
    <m/>
    <s v="Underbuild"/>
    <m/>
    <x v="0"/>
    <m/>
    <m/>
    <m/>
    <s v="PATROL-NOT CONDUCTED"/>
    <m/>
    <s v="N"/>
    <s v=" "/>
    <m/>
    <m/>
    <m/>
    <m/>
    <m/>
    <m/>
    <m/>
    <m/>
    <m/>
    <m/>
    <m/>
    <m/>
    <m/>
    <m/>
    <m/>
    <m/>
    <m/>
    <m/>
    <m/>
    <m/>
    <m/>
    <m/>
    <m/>
    <m/>
    <m/>
    <m/>
    <m/>
    <m/>
    <m/>
    <m/>
    <m/>
    <m/>
    <m/>
    <m/>
    <m/>
    <m/>
    <m/>
    <m/>
    <m/>
    <m/>
    <m/>
    <m/>
    <m/>
    <m/>
    <m/>
    <m/>
    <m/>
  </r>
  <r>
    <x v="422"/>
    <s v="TLAL"/>
    <s v="3 - QC Complete"/>
    <d v="2021-04-15T00:00:00"/>
    <d v="2021-04-15T00:00:00"/>
    <x v="346"/>
    <s v="\\fxshare-nas05\quotashare-fs01\ESA\5 - Ignition Tracking\2021_Ignition_QC_Folders\20210323_1292741_nan_nan_T005246753"/>
    <s v=" "/>
    <s v="Y"/>
    <s v="TLAL"/>
    <s v="Create Time, Fire Lat/Long Updated; Additional OIS, FOID Added; ILIS Added"/>
    <d v="2021-04-15T00:00:00"/>
    <m/>
    <x v="0"/>
    <m/>
    <m/>
    <m/>
    <m/>
    <m/>
    <m/>
    <m/>
    <m/>
    <m/>
    <m/>
    <m/>
    <m/>
    <m/>
    <m/>
    <m/>
    <m/>
    <m/>
    <s v=" "/>
    <x v="70"/>
    <d v="1899-12-30T02:30:00"/>
    <d v="2021-03-23T00:00:00"/>
    <d v="1899-12-30T02:28:00"/>
    <s v="FAS"/>
    <s v="N"/>
    <s v="N"/>
    <s v="1292741, 1292740"/>
    <s v="21-0039620"/>
    <m/>
    <s v="T005246753, T005246758, T005246752, T005246761"/>
    <n v="120676858"/>
    <n v="119015997"/>
    <m/>
    <s v="NO PHOTO"/>
    <s v=" "/>
    <x v="0"/>
    <x v="0"/>
    <s v="N"/>
    <s v="N"/>
    <s v="On March 23, 2021 at 0307 hours, PG&amp;E Troublemen patrolled the Stanislaus 1701 17kV Distribution Circuit number 162821701, in the Tier 3 State Responsibility area near 5848 Silver Saddle Drive in Hathaway Pines (Arnold). They observed burnt riser cables, three blown at fuse cutout 9115, damaged 1/0 Aluminum primary underground conductor, wood molding on fire, and a cosmetically burnt but in reportedly ok condition pole at the riser of 9115. Initial analysis indicates the ignition involved PG&amp;E equipment failure. Cal Fire responded to the employee extinguished fire. The 977-minute outage affected nine customers. All the repairs were completed and the line was returned to service on March 23, 2021. There is still an open EC Tag 119015997 that was submitted on May 11, 2020, to address the very large woodpecker cavity at the top of the pole, decayed rotten crossarms, improperly connected conductor, and the damaged pole ground exposed molding. This ignition did not meet the reporting criteria, because it didn't burn material other than PG&amp;E assets and the fire was not greater than one linear meter. This information is preliminary."/>
    <s v="PG&amp;E"/>
    <s v="Other"/>
    <s v="D"/>
    <s v="D"/>
    <s v="0.26-9.99"/>
    <s v="wood Riser molding"/>
    <m/>
    <m/>
    <m/>
    <x v="0"/>
    <x v="4"/>
    <x v="10"/>
    <s v="Y"/>
    <s v="Underground"/>
    <s v="Primary"/>
    <s v="Riser"/>
    <s v="Riser, Fuse Cutout, Conductor, Molding, Pole"/>
    <s v="Circuit ID: 162821701, SAP ID: 101259016"/>
    <s v=" "/>
    <x v="2"/>
    <n v="38.184676676599999"/>
    <n v="-120.36526127099999"/>
    <s v="Calaveras"/>
    <x v="351"/>
    <n v="17000"/>
    <m/>
    <s v="Employee, Cal Fire"/>
    <s v="Hardwood Forest"/>
    <m/>
    <m/>
    <n v="345"/>
    <m/>
    <s v="N"/>
    <s v="N"/>
    <m/>
    <m/>
    <s v="2021-03-23"/>
    <m/>
    <m/>
    <m/>
    <m/>
    <m/>
    <m/>
    <m/>
    <m/>
    <m/>
    <m/>
    <m/>
    <m/>
    <m/>
    <m/>
    <m/>
    <m/>
    <m/>
    <m/>
    <m/>
    <s v=" "/>
    <s v="STOCKTON"/>
    <s v="ANGELS CAMP 02"/>
    <s v="02:47"/>
    <s v="03/23/2021"/>
    <s v="1292741"/>
    <s v="T005246753"/>
    <n v="5848"/>
    <s v="SILVER SADDLE DR"/>
    <x v="178"/>
    <n v="38.184150000000002"/>
    <n v="-120.36512"/>
    <s v="Q1TPAWH"/>
    <s v="WALSH, PETE"/>
    <n v="162821701"/>
    <s v="20210323 04:57"/>
    <n v="9111"/>
    <m/>
    <s v="Cable caught wood molding on fire. Fire is out and awaiting crew to repair Riser."/>
    <s v="Y"/>
    <m/>
    <m/>
    <m/>
    <n v="38.184150000000002"/>
    <n v="-120.36512"/>
    <m/>
    <m/>
    <m/>
    <s v="N"/>
    <s v="Y"/>
    <m/>
    <s v="Rain"/>
    <m/>
    <s v="PG&amp;E Only"/>
    <m/>
    <s v="Calm"/>
    <m/>
    <s v="Unknown"/>
    <m/>
    <s v="Other (Comments)"/>
    <s v="wood Riser molding"/>
    <s v="Employee"/>
    <m/>
    <s v="Underbuild"/>
    <m/>
    <x v="0"/>
    <m/>
    <m/>
    <m/>
    <s v="PATROL-NOT CONDUCTED"/>
    <m/>
    <s v="N"/>
    <s v=" "/>
    <m/>
    <m/>
    <m/>
    <m/>
    <m/>
    <m/>
    <m/>
    <m/>
    <m/>
    <m/>
    <m/>
    <m/>
    <m/>
    <m/>
    <m/>
    <m/>
    <m/>
    <m/>
    <m/>
    <m/>
    <m/>
    <m/>
    <m/>
    <m/>
    <m/>
    <m/>
    <m/>
    <m/>
    <m/>
    <m/>
    <m/>
    <m/>
    <m/>
    <m/>
    <m/>
    <m/>
    <m/>
    <m/>
    <m/>
    <m/>
    <m/>
    <m/>
    <m/>
    <m/>
    <m/>
    <m/>
    <m/>
  </r>
  <r>
    <x v="423"/>
    <s v="TLAL"/>
    <s v="3 - QC Complete"/>
    <d v="2021-03-26T00:00:00"/>
    <d v="2021-03-26T00:00:00"/>
    <x v="347"/>
    <s v="\\fxshare-nas05\quotashare-fs01\ESA\5 - Ignition Tracking\2021_Ignition_QC_Folders\20210322_1291841_21-0029659_nan_T005246193"/>
    <s v=" "/>
    <m/>
    <m/>
    <m/>
    <m/>
    <m/>
    <x v="0"/>
    <m/>
    <m/>
    <m/>
    <m/>
    <m/>
    <m/>
    <m/>
    <m/>
    <m/>
    <m/>
    <m/>
    <m/>
    <m/>
    <m/>
    <m/>
    <m/>
    <m/>
    <s v=" "/>
    <x v="71"/>
    <d v="1899-12-30T10:37:00"/>
    <d v="2021-03-21T00:00:00"/>
    <d v="1899-12-30T23:24:00"/>
    <s v="EIR"/>
    <s v="Y"/>
    <s v="N"/>
    <s v="1291841, 1291035"/>
    <s v="21-0029659"/>
    <m/>
    <s v="T005246193"/>
    <m/>
    <m/>
    <s v="EI210322C"/>
    <m/>
    <m/>
    <x v="0"/>
    <x v="0"/>
    <s v="N"/>
    <s v="N"/>
    <s v="Initial EIR: EI210322C – San Francisco – Property Damage - Summary: CPUC Electrical Incident, Property Damage to Utility.  At approximately 10:25 on 3/22/21 there was an explosion and fire in Maintenance Hole 1850 after completing routine work at Stockton &amp; Washington in San Francisco. On 3/25 claims was notified that three transformers, one interrupter, and supporting equipment will be replaced. These equipment replacements are expected to exceed $50K. ILIS # 21-0029659 effecting 2800 customers.  Circuit 022011111, SF X-1111.  This information is preliminary"/>
    <s v="Not PG&amp;E"/>
    <s v="Building"/>
    <s v="D"/>
    <m/>
    <s v="&lt;3 meters of linear travel"/>
    <m/>
    <m/>
    <m/>
    <m/>
    <x v="0"/>
    <x v="4"/>
    <x v="1"/>
    <m/>
    <s v="Subsurface"/>
    <m/>
    <m/>
    <m/>
    <m/>
    <m/>
    <x v="0"/>
    <n v="37.794716000000001"/>
    <n v="-122.407831"/>
    <s v="San Francisco"/>
    <x v="352"/>
    <n v="12000"/>
    <m/>
    <s v="Self Extinguished"/>
    <s v="Urban"/>
    <m/>
    <m/>
    <m/>
    <m/>
    <s v="N"/>
    <s v="N"/>
    <m/>
    <m/>
    <m/>
    <m/>
    <m/>
    <m/>
    <m/>
    <m/>
    <m/>
    <m/>
    <m/>
    <m/>
    <m/>
    <m/>
    <m/>
    <m/>
    <m/>
    <m/>
    <m/>
    <m/>
    <m/>
    <m/>
    <s v=" "/>
    <s v="SAN FRANCISCO"/>
    <s v="SAN FRANCISCO 11"/>
    <d v="1899-12-30T10:37:00"/>
    <d v="2021-03-22T00:00:00"/>
    <n v="1291841"/>
    <s v="T005246193"/>
    <n v="946"/>
    <s v="Stockton Street"/>
    <x v="19"/>
    <m/>
    <m/>
    <s v="R1TCDDB"/>
    <m/>
    <m/>
    <m/>
    <n v="9320"/>
    <n v="1"/>
    <s v="SMART MTR AUTO-GENERATED TAG"/>
    <s v="N"/>
    <m/>
    <m/>
    <m/>
    <m/>
    <m/>
    <m/>
    <m/>
    <m/>
    <m/>
    <m/>
    <s v="Y"/>
    <m/>
    <m/>
    <m/>
    <m/>
    <m/>
    <m/>
    <m/>
    <m/>
    <m/>
    <m/>
    <m/>
    <m/>
    <m/>
    <m/>
    <x v="2"/>
    <m/>
    <m/>
    <m/>
    <m/>
    <m/>
    <m/>
    <m/>
    <m/>
    <m/>
    <m/>
    <m/>
    <m/>
    <m/>
    <m/>
    <m/>
    <m/>
    <m/>
    <m/>
    <m/>
    <m/>
    <m/>
    <m/>
    <m/>
    <m/>
    <m/>
    <m/>
    <m/>
    <m/>
    <m/>
    <m/>
    <m/>
    <m/>
    <m/>
    <m/>
    <m/>
    <m/>
    <m/>
    <m/>
    <m/>
    <m/>
    <m/>
    <m/>
    <m/>
    <m/>
    <m/>
    <m/>
    <m/>
    <m/>
    <m/>
    <m/>
    <m/>
    <m/>
    <m/>
    <m/>
  </r>
  <r>
    <x v="424"/>
    <s v="AGFC"/>
    <s v="3 - QC Complete"/>
    <d v="2021-03-22T00:00:00"/>
    <d v="2021-03-22T00:00:00"/>
    <x v="348"/>
    <s v="\\fxshare-nas05\quotashare-fs01\ESA\5 - Ignition Tracking\2021_Ignition_QC_Folders\20210322_nan_nan_nan_4613323671"/>
    <s v=" "/>
    <m/>
    <m/>
    <m/>
    <m/>
    <m/>
    <x v="0"/>
    <m/>
    <m/>
    <m/>
    <m/>
    <m/>
    <m/>
    <m/>
    <m/>
    <m/>
    <m/>
    <m/>
    <m/>
    <m/>
    <m/>
    <m/>
    <m/>
    <m/>
    <s v=" "/>
    <x v="71"/>
    <s v="20:51"/>
    <m/>
    <m/>
    <s v="FAS"/>
    <s v="N"/>
    <s v="Y"/>
    <m/>
    <m/>
    <m/>
    <n v="4613323671"/>
    <m/>
    <m/>
    <m/>
    <m/>
    <s v=" "/>
    <x v="0"/>
    <x v="2"/>
    <s v="N"/>
    <s v="N"/>
    <s v="Duplicate of index #269. Structure fire looks to be caused by conductor that made contact with house."/>
    <s v="Not PG&amp;E"/>
    <s v="Building"/>
    <m/>
    <m/>
    <s v="Structure-PG&amp;E only"/>
    <m/>
    <m/>
    <m/>
    <m/>
    <x v="4"/>
    <x v="1"/>
    <x v="1"/>
    <m/>
    <s v="Overhead"/>
    <m/>
    <m/>
    <m/>
    <m/>
    <s v=" "/>
    <x v="0"/>
    <s v="38.2553967"/>
    <s v="-122.0254700"/>
    <s v="Solano"/>
    <x v="353"/>
    <n v="12000"/>
    <m/>
    <s v="Fairfield FD"/>
    <s v="Urban"/>
    <m/>
    <m/>
    <m/>
    <m/>
    <s v="N"/>
    <s v="N"/>
    <m/>
    <m/>
    <s v="2021-03-23"/>
    <m/>
    <m/>
    <m/>
    <m/>
    <m/>
    <m/>
    <m/>
    <m/>
    <m/>
    <m/>
    <m/>
    <m/>
    <m/>
    <m/>
    <m/>
    <m/>
    <m/>
    <m/>
    <m/>
    <s v=" "/>
    <s v="SACRAMENTO"/>
    <s v="VACAVILLE 06"/>
    <s v="20:51"/>
    <s v="03/22/2021"/>
    <m/>
    <n v="4613323671"/>
    <n v="1224"/>
    <s v="E TENNESSEE ST"/>
    <x v="163"/>
    <n v="38.254771000000012"/>
    <n v="-122.02529"/>
    <s v="S4TEBW2"/>
    <s v="WHITE, ERIC"/>
    <n v="62131102"/>
    <s v="20210322 21:16"/>
    <n v="2640"/>
    <n v="1"/>
    <s v="PULLED METER. CUSTOMER NEEDS TO MAKE REPAIRS BEFORE RE ENERGIZING"/>
    <s v="Y"/>
    <m/>
    <m/>
    <s v="38.2553967,-122.0254700,3.200000,3D"/>
    <m/>
    <m/>
    <m/>
    <s v="MATT LUCKENBACH 707-436-7222"/>
    <m/>
    <s v="N"/>
    <s v="Y"/>
    <s v="Y"/>
    <s v="Clear"/>
    <m/>
    <s v="Private Land"/>
    <m/>
    <s v="Calm"/>
    <m/>
    <s v="PG&amp;E Equipment"/>
    <m/>
    <s v="3 meters - 0.25 Acres"/>
    <m/>
    <s v="Fire Dept"/>
    <m/>
    <s v="Overhead"/>
    <m/>
    <x v="1"/>
    <s v="PGE LAW CLAIMS"/>
    <s v="PG&amp;E Law Claim"/>
    <m/>
    <m/>
    <m/>
    <m/>
    <s v=" "/>
    <m/>
    <m/>
    <m/>
    <m/>
    <m/>
    <m/>
    <m/>
    <m/>
    <m/>
    <m/>
    <m/>
    <m/>
    <m/>
    <m/>
    <m/>
    <m/>
    <m/>
    <m/>
    <m/>
    <m/>
    <m/>
    <m/>
    <m/>
    <m/>
    <m/>
    <m/>
    <m/>
    <m/>
    <m/>
    <m/>
    <m/>
    <m/>
    <m/>
    <m/>
    <m/>
    <m/>
    <m/>
    <m/>
    <m/>
    <m/>
    <m/>
    <m/>
    <m/>
    <m/>
    <m/>
    <m/>
    <m/>
  </r>
  <r>
    <x v="425"/>
    <s v="AGFC"/>
    <s v="3 - QC Complete"/>
    <d v="2021-03-22T00:00:00"/>
    <d v="2021-03-22T00:00:00"/>
    <x v="348"/>
    <s v="\\fxshare-nas05\quotashare-fs01\ESA\5 - Ignition Tracking\2021_Ignition_QC_Folders\20210322_1292552_21-0039543_nan_T005246667"/>
    <s v=" "/>
    <m/>
    <m/>
    <m/>
    <m/>
    <m/>
    <x v="0"/>
    <m/>
    <m/>
    <m/>
    <m/>
    <m/>
    <m/>
    <m/>
    <m/>
    <m/>
    <m/>
    <m/>
    <m/>
    <m/>
    <m/>
    <m/>
    <m/>
    <m/>
    <s v=" "/>
    <x v="71"/>
    <s v="20:03"/>
    <d v="2021-03-22T00:00:00"/>
    <s v="20:03"/>
    <s v="FAS"/>
    <s v="N"/>
    <s v="Y"/>
    <n v="1292552"/>
    <s v="21-0039543"/>
    <m/>
    <s v="T005246667"/>
    <m/>
    <m/>
    <m/>
    <m/>
    <s v=" "/>
    <x v="0"/>
    <x v="2"/>
    <s v="N"/>
    <s v="N"/>
    <s v="Duplicate of index #269. Structure fire looks to be caused by conductor that made contact with house."/>
    <s v="Not PG&amp;E"/>
    <s v="Building"/>
    <m/>
    <m/>
    <s v="Structure-PG&amp;E only"/>
    <m/>
    <m/>
    <m/>
    <m/>
    <x v="4"/>
    <x v="1"/>
    <x v="1"/>
    <m/>
    <s v="Overhead"/>
    <m/>
    <m/>
    <m/>
    <m/>
    <s v=" "/>
    <x v="0"/>
    <s v="38.2553983"/>
    <s v="-122.0254800"/>
    <s v="Solano"/>
    <x v="353"/>
    <n v="12000"/>
    <m/>
    <s v="Fairfield FD"/>
    <s v="Urban"/>
    <m/>
    <m/>
    <m/>
    <m/>
    <s v="N"/>
    <s v="N"/>
    <m/>
    <m/>
    <s v="2021-03-23"/>
    <m/>
    <m/>
    <m/>
    <m/>
    <m/>
    <m/>
    <m/>
    <m/>
    <m/>
    <m/>
    <m/>
    <m/>
    <m/>
    <m/>
    <m/>
    <m/>
    <m/>
    <m/>
    <m/>
    <s v=" "/>
    <s v="SACRAMENTO"/>
    <s v="VACAVILLE 06"/>
    <s v="20:03"/>
    <s v="03/22/2021"/>
    <s v="1292552"/>
    <s v="T005246667"/>
    <n v="1501"/>
    <s v="PHOENIX DR APT 13"/>
    <x v="163"/>
    <n v="38.255270000000003"/>
    <n v="-122.02509999999999"/>
    <s v="S4TEBW2"/>
    <s v="WHITE, ERIC"/>
    <n v="62131102"/>
    <s v="20210322 20:39"/>
    <n v="9002"/>
    <n v="1"/>
    <s v="WIRE FOUND HANGING OFF OF THE POLE AT SB 47539. WIRE WAS APPROXIMATELY FOUR INCHES OFF OF THE ROOF OF THE HOUSE. HOUSE CAUGHT FIRE AND WAS OUT BY THE TIME I ARRIVED. GAS SERVICE LINE WAS RUPTURED AND ON FIRE GAS CREW GOT IT SHUT OFF ABOUT ONE HOUR LATER. POLE CAUGHT FIRE. FIRE DEPARTMENT PUT IT OUT. CREW TO REPLACE POLE AND REPAIR DAMAGED WIRE."/>
    <s v="Y"/>
    <m/>
    <m/>
    <s v="38.2553983,-122.0254800,0.300000,3D"/>
    <m/>
    <m/>
    <m/>
    <s v="MATT LUCKENBACH 707-249-8454"/>
    <m/>
    <s v="N"/>
    <s v="Y"/>
    <m/>
    <s v="Clear"/>
    <m/>
    <s v="Private Land"/>
    <m/>
    <s v="Calm"/>
    <m/>
    <s v="PG&amp;E Equipment"/>
    <m/>
    <s v="3 meters - 0.25 Acres"/>
    <m/>
    <s v="Fire Dept"/>
    <m/>
    <s v="Overhead"/>
    <m/>
    <x v="1"/>
    <s v="CLAIMS DEPT LAW"/>
    <s v="PG&amp;E Law Claim"/>
    <m/>
    <s v="OVERHEAD"/>
    <s v="CONDUCTOR, OVERHEAD"/>
    <s v="Y"/>
    <s v=" "/>
    <s v="Unplanned"/>
    <s v="Sacramento"/>
    <s v="Solano"/>
    <s v="062131102, SUISUN-1102"/>
    <s v="21-0039543"/>
    <s v="Unplanned"/>
    <s v="Clear;32-90 F"/>
    <s v="290"/>
    <s v="16530"/>
    <s v="YES"/>
    <s v=" "/>
    <s v="Sustained"/>
    <s v="No"/>
    <s v="WIRE DOWN LD SIDE OF 47539"/>
    <s v="OH"/>
    <s v="Jumpers"/>
    <s v="1292552"/>
    <s v="Pole-Wood, Burned/flashed"/>
    <s v=" "/>
    <s v=" "/>
    <s v=" "/>
    <s v="WIRE DOWN LD SIDE OF 47539"/>
    <s v="WHITE, ERIC: 47539"/>
    <s v=" "/>
    <s v=" "/>
    <s v=" "/>
    <s v="No"/>
    <s v="Equipment Failure/Involved, Overhead"/>
    <s v=" "/>
    <s v="No"/>
    <s v=" "/>
    <s v=" "/>
    <s v="NPG3"/>
    <s v="Distribution Circuit"/>
    <s v="S4TEBW2"/>
    <s v="03/22/21 15:40"/>
    <s v="Not Required"/>
    <s v=" "/>
    <s v=" "/>
    <s v="No"/>
    <s v="1614022"/>
    <s v="21-0039543"/>
    <s v="WIRE DOWN LD SIDE OF 47539"/>
    <s v="062131102"/>
    <s v="03/22/21 15:40"/>
    <m/>
    <m/>
  </r>
  <r>
    <x v="426"/>
    <s v="AGFC"/>
    <s v="3 - QC Complete"/>
    <d v="2021-03-22T00:00:00"/>
    <d v="2021-03-22T00:00:00"/>
    <x v="349"/>
    <s v="\\fxshare-nas05\quotashare-fs01\ESA\5 - Ignition Tracking\2021_Ignition_QC_Folders\20210322_nan_nan_nan_5248788302"/>
    <s v=" "/>
    <m/>
    <m/>
    <m/>
    <m/>
    <m/>
    <x v="0"/>
    <m/>
    <m/>
    <m/>
    <m/>
    <m/>
    <m/>
    <m/>
    <m/>
    <m/>
    <m/>
    <m/>
    <m/>
    <m/>
    <m/>
    <m/>
    <m/>
    <m/>
    <s v=" "/>
    <x v="71"/>
    <s v="19:36"/>
    <m/>
    <m/>
    <s v="FAS"/>
    <s v="N"/>
    <s v="N"/>
    <m/>
    <m/>
    <m/>
    <s v="5248788302"/>
    <m/>
    <m/>
    <m/>
    <m/>
    <s v=" "/>
    <x v="0"/>
    <x v="2"/>
    <s v="N"/>
    <s v="N"/>
    <s v="Customer power strip caught fire. The ignition was not attributable to PG&amp;E."/>
    <s v="Not PG&amp;E"/>
    <s v="Building"/>
    <m/>
    <m/>
    <s v="&lt;0.25"/>
    <s v="CUST POWER STRIP"/>
    <m/>
    <m/>
    <m/>
    <x v="3"/>
    <x v="1"/>
    <x v="1"/>
    <m/>
    <s v="Overhead"/>
    <m/>
    <m/>
    <m/>
    <m/>
    <s v=" "/>
    <x v="0"/>
    <s v="38.5406617"/>
    <s v="-121.5274217"/>
    <s v="Yolo"/>
    <x v="354"/>
    <n v="12000"/>
    <m/>
    <s v="West Sacramento FD"/>
    <s v="Urban"/>
    <m/>
    <m/>
    <m/>
    <m/>
    <s v="N"/>
    <s v="N"/>
    <m/>
    <m/>
    <s v="2021-03-23"/>
    <m/>
    <m/>
    <m/>
    <m/>
    <m/>
    <m/>
    <m/>
    <m/>
    <m/>
    <m/>
    <m/>
    <m/>
    <m/>
    <m/>
    <m/>
    <m/>
    <m/>
    <m/>
    <m/>
    <s v=" "/>
    <s v="SACRAMENTO"/>
    <s v="WOODLAND 03"/>
    <s v="19:36"/>
    <s v="03/22/2021"/>
    <m/>
    <s v="5248788302"/>
    <n v="1675"/>
    <s v="TAMARACK RD"/>
    <x v="144"/>
    <n v="38.540422"/>
    <n v="-121.52689599999999"/>
    <s v="S2TAMRI"/>
    <s v="RAPADAS, ANTHONY"/>
    <n v="63621107"/>
    <s v="20210322 20:45"/>
    <n v="1204"/>
    <m/>
    <s v="CUST POWER STRIP MALFUNCTION/BURNED... PGE POWER OK"/>
    <s v="Y"/>
    <m/>
    <m/>
    <s v="38.5406617,-121.5274217,-4.000000,3D"/>
    <m/>
    <m/>
    <m/>
    <s v="WEST SAC FD"/>
    <m/>
    <s v="N"/>
    <s v="Y"/>
    <s v="N"/>
    <s v="Clear"/>
    <m/>
    <s v="Other (Comments)"/>
    <s v="CUST POWER STRIP"/>
    <s v="Calm"/>
    <m/>
    <s v="Other (Comments)"/>
    <s v="CUST"/>
    <s v="Other (Comments)"/>
    <s v="CUST POWER STRIP"/>
    <s v="Fire Dept"/>
    <m/>
    <s v="Overhead"/>
    <m/>
    <x v="0"/>
    <m/>
    <m/>
    <m/>
    <m/>
    <m/>
    <m/>
    <s v=" "/>
    <m/>
    <m/>
    <m/>
    <m/>
    <m/>
    <m/>
    <m/>
    <m/>
    <m/>
    <m/>
    <m/>
    <m/>
    <m/>
    <m/>
    <m/>
    <m/>
    <m/>
    <m/>
    <m/>
    <m/>
    <m/>
    <m/>
    <m/>
    <m/>
    <m/>
    <m/>
    <m/>
    <m/>
    <m/>
    <m/>
    <m/>
    <m/>
    <m/>
    <m/>
    <m/>
    <m/>
    <m/>
    <m/>
    <m/>
    <m/>
    <m/>
    <m/>
    <m/>
    <m/>
    <m/>
    <m/>
    <m/>
  </r>
  <r>
    <x v="427"/>
    <s v="AGFC"/>
    <s v="3 - QC Complete"/>
    <d v="2021-03-22T00:00:00"/>
    <d v="2021-03-22T00:00:00"/>
    <x v="348"/>
    <s v="\\fxshare-nas05\quotashare-fs01\ESA\5 - Ignition Tracking\2021_Ignition_QC_Folders\20210322_1292587_nan_nan_T005246586"/>
    <s v=" "/>
    <m/>
    <m/>
    <m/>
    <m/>
    <m/>
    <x v="0"/>
    <m/>
    <m/>
    <m/>
    <m/>
    <m/>
    <m/>
    <m/>
    <m/>
    <m/>
    <m/>
    <m/>
    <m/>
    <m/>
    <m/>
    <m/>
    <m/>
    <m/>
    <s v=" "/>
    <x v="71"/>
    <s v="16:44"/>
    <d v="2021-03-22T00:00:00"/>
    <s v="16:44"/>
    <s v="FAS"/>
    <s v="N"/>
    <s v="Y"/>
    <s v="1292587"/>
    <m/>
    <m/>
    <s v="T005246586"/>
    <m/>
    <m/>
    <m/>
    <m/>
    <s v=" "/>
    <x v="0"/>
    <x v="2"/>
    <s v="N"/>
    <s v="N"/>
    <s v="Duplicate of index #269. Structure fire looks to be caused by conductor that made contact with house."/>
    <s v="Not PG&amp;E"/>
    <s v="Building"/>
    <m/>
    <m/>
    <s v="&lt;0.25"/>
    <m/>
    <m/>
    <m/>
    <m/>
    <x v="4"/>
    <x v="1"/>
    <x v="1"/>
    <m/>
    <s v="Overhead"/>
    <m/>
    <m/>
    <m/>
    <m/>
    <s v=" "/>
    <x v="0"/>
    <s v="38.2553983"/>
    <s v="-122.0254800"/>
    <s v="Solano"/>
    <x v="353"/>
    <n v="12000"/>
    <m/>
    <s v="Fairfield FD"/>
    <s v="Urban"/>
    <m/>
    <m/>
    <m/>
    <m/>
    <s v="N"/>
    <s v="N"/>
    <m/>
    <m/>
    <s v="2021-03-23"/>
    <m/>
    <m/>
    <m/>
    <m/>
    <m/>
    <m/>
    <m/>
    <m/>
    <m/>
    <m/>
    <m/>
    <m/>
    <m/>
    <m/>
    <m/>
    <m/>
    <m/>
    <m/>
    <m/>
    <s v=" "/>
    <s v="SACRAMENTO"/>
    <s v="VACAVILLE 06"/>
    <s v="16:44"/>
    <s v="03/22/2021"/>
    <s v="1292587"/>
    <s v="T005246586"/>
    <n v="1307"/>
    <s v="E TENNESSEE ST"/>
    <x v="163"/>
    <n v="38.25806"/>
    <n v="-122.02673"/>
    <s v="S4TEBW2"/>
    <s v="WHITE, ERIC"/>
    <n v="62131102"/>
    <s v="20210322 20:30"/>
    <n v="9110"/>
    <n v="1"/>
    <s v="CREW TO REPLACE DAMAGED POLE FROM FIRE. WIRE FOUND DOWN AT 1224 TENNESSEE ST. WIRE BROKE OFF OF ONE POLE AND WAS HANGING ABOUT FOUR INCHES ABOVE HOUSE ROOF. WIRE WAS STILL ENERGIZED UPON ARRIVIAL. FIRE DAMAGE TO POLE HOUSE AND GAS LINE. CREW TO REPLACE POLE AND REPAIR WIRE."/>
    <s v="Y"/>
    <n v="2"/>
    <s v="\\fxshare-nas05\quotashare-fs01\ESA\5 - Ignition Tracking\Fire_Tab_Attachment_Files"/>
    <s v="38.2553983,-122.0254800,-0.800000,3D"/>
    <m/>
    <m/>
    <m/>
    <s v="MATT LUCKENBACH 707-249-8454"/>
    <m/>
    <s v="N"/>
    <s v="Y"/>
    <m/>
    <s v="Clear"/>
    <m/>
    <s v="Private Land"/>
    <m/>
    <s v="Calm"/>
    <m/>
    <s v="PG&amp;E Equipment"/>
    <m/>
    <s v="3 meters - 0.25 Acres"/>
    <m/>
    <s v="Fire Dept"/>
    <m/>
    <s v="Overhead"/>
    <m/>
    <x v="1"/>
    <s v="CLAIMS LAW DEPARTMENT"/>
    <s v="PG&amp;E Law Claim"/>
    <m/>
    <s v="OVERHEAD"/>
    <s v="POLE-WOOD"/>
    <s v="N"/>
    <s v=" "/>
    <m/>
    <m/>
    <m/>
    <m/>
    <m/>
    <m/>
    <m/>
    <m/>
    <m/>
    <m/>
    <m/>
    <m/>
    <m/>
    <m/>
    <m/>
    <m/>
    <m/>
    <m/>
    <m/>
    <m/>
    <m/>
    <m/>
    <m/>
    <m/>
    <m/>
    <m/>
    <m/>
    <m/>
    <m/>
    <m/>
    <m/>
    <m/>
    <m/>
    <m/>
    <m/>
    <m/>
    <m/>
    <m/>
    <m/>
    <m/>
    <m/>
    <m/>
    <m/>
    <m/>
    <m/>
    <m/>
    <m/>
  </r>
  <r>
    <x v="428"/>
    <s v="TLAL"/>
    <s v="4 - QC Follow-Up Required - EII Active Investigation"/>
    <m/>
    <d v="2021-05-26T00:00:00"/>
    <x v="350"/>
    <s v="\\fxshare-nas05\quotashare-fs01\ESA\5 - Ignition Tracking\2021_Ignition_QC_Folders\20210322_nan_nan_nan_4617466315"/>
    <s v=" "/>
    <s v=""/>
    <m/>
    <m/>
    <m/>
    <m/>
    <x v="0"/>
    <m/>
    <m/>
    <m/>
    <m/>
    <m/>
    <m/>
    <m/>
    <m/>
    <m/>
    <m/>
    <m/>
    <m/>
    <m/>
    <m/>
    <m/>
    <m/>
    <m/>
    <s v=" "/>
    <x v="71"/>
    <s v="15:50"/>
    <m/>
    <m/>
    <s v="FAS"/>
    <s v="N"/>
    <s v="N"/>
    <s v="1292587, 1292552"/>
    <s v="21-0039543"/>
    <m/>
    <s v="4617466315, T005246586, T005246667"/>
    <m/>
    <m/>
    <s v="EI210322B"/>
    <s v="PG&amp;E_269_IGNITION_20210322_4.JPG"/>
    <s v=" "/>
    <x v="1"/>
    <x v="1"/>
    <s v="Y"/>
    <s v="Y"/>
    <m/>
    <s v="Unknown"/>
    <s v="Building"/>
    <s v="D"/>
    <m/>
    <s v="3 meters - 0.25 Acres"/>
    <m/>
    <m/>
    <m/>
    <m/>
    <x v="0"/>
    <x v="4"/>
    <x v="3"/>
    <s v="Y"/>
    <s v="Overhead"/>
    <s v="Secondary"/>
    <s v="Conductor - Open Wire Secondary"/>
    <m/>
    <m/>
    <s v=" "/>
    <x v="0"/>
    <n v="38.255197000000003"/>
    <n v="-122.025234"/>
    <s v="Solano"/>
    <x v="353"/>
    <n v="12000"/>
    <m/>
    <s v="Fairfield FD"/>
    <m/>
    <m/>
    <m/>
    <m/>
    <m/>
    <s v="N"/>
    <s v="N"/>
    <m/>
    <m/>
    <s v="2021-03-23"/>
    <m/>
    <m/>
    <m/>
    <m/>
    <m/>
    <m/>
    <m/>
    <m/>
    <m/>
    <m/>
    <m/>
    <m/>
    <m/>
    <m/>
    <m/>
    <m/>
    <m/>
    <m/>
    <m/>
    <s v=" "/>
    <s v="SACRAMENTO"/>
    <s v="VACAVILLE 06"/>
    <s v="15:50"/>
    <s v="03/22/2021"/>
    <m/>
    <n v="4617466315"/>
    <n v="1224"/>
    <s v="E TENNESSEE ST"/>
    <x v="163"/>
    <n v="38.254771000000012"/>
    <n v="-122.02529"/>
    <s v="S4TEBW2"/>
    <s v="WHITE, ERIC"/>
    <n v="62131102"/>
    <s v="20210322 20:03"/>
    <n v="1122"/>
    <m/>
    <s v="UPON ARRIVAL I FOUND NUMBER ONE PHASE ABOUT FOUR INCHES OFF OF THE ROOF OF 1224 TENNESSEE ST. PHASE WAS STILL ENERGIZED, MADE SAFE. HOUSE WAS OUT BY THE TIME I GOT THERE. GAS LINE WAS STILL ON FIRE BEING SUPPRESSED BY FAIRFIELD FD. HELPED GAS DEPARTMENT SHUT OFF GAS."/>
    <s v="Y"/>
    <n v="4"/>
    <s v="\\fxshare-nas05\quotashare-fs01\ESA\5 - Ignition Tracking\Fire_Tab_Attachment_Files"/>
    <m/>
    <n v="38.255197000000003"/>
    <n v="-122.025234"/>
    <m/>
    <s v="MATT LUCKENBACH 707-249-8454"/>
    <m/>
    <s v="N"/>
    <s v="Y"/>
    <s v="Y"/>
    <s v="Clear"/>
    <m/>
    <s v="Structures"/>
    <m/>
    <s v="Calm"/>
    <m/>
    <s v="PG&amp;E Equipment"/>
    <m/>
    <s v="3 meters - 0.25 Acres"/>
    <m/>
    <s v="Fire Dept"/>
    <m/>
    <s v="Overhead"/>
    <m/>
    <x v="1"/>
    <s v="CLAIMS DEPARTMENT"/>
    <s v="PG&amp;E Employee"/>
    <m/>
    <m/>
    <m/>
    <m/>
    <s v=" "/>
    <m/>
    <m/>
    <m/>
    <m/>
    <m/>
    <m/>
    <m/>
    <m/>
    <m/>
    <m/>
    <m/>
    <m/>
    <m/>
    <m/>
    <m/>
    <m/>
    <m/>
    <m/>
    <m/>
    <m/>
    <m/>
    <m/>
    <m/>
    <m/>
    <m/>
    <m/>
    <m/>
    <m/>
    <m/>
    <m/>
    <m/>
    <m/>
    <m/>
    <m/>
    <m/>
    <m/>
    <m/>
    <m/>
    <m/>
    <m/>
    <m/>
    <m/>
    <m/>
    <s v=""/>
    <s v=""/>
    <s v=""/>
    <s v=""/>
  </r>
  <r>
    <x v="429"/>
    <s v="AGFC"/>
    <s v="3 - QC Complete"/>
    <d v="2021-03-22T00:00:00"/>
    <d v="2021-03-22T00:00:00"/>
    <x v="250"/>
    <s v="\\fxshare-nas05\quotashare-fs01\ESA\5 - Ignition Tracking\2021_Ignition_QC_Folders\20210322_nan_nan_nan_9451345253"/>
    <s v=" "/>
    <m/>
    <m/>
    <m/>
    <m/>
    <m/>
    <x v="0"/>
    <m/>
    <m/>
    <m/>
    <m/>
    <m/>
    <m/>
    <m/>
    <m/>
    <m/>
    <m/>
    <m/>
    <m/>
    <m/>
    <m/>
    <m/>
    <m/>
    <m/>
    <s v=" "/>
    <x v="71"/>
    <s v="13:47"/>
    <m/>
    <m/>
    <s v="FAS"/>
    <s v="N"/>
    <s v="N"/>
    <m/>
    <m/>
    <m/>
    <n v="9451345253"/>
    <m/>
    <m/>
    <m/>
    <m/>
    <s v=" "/>
    <x v="0"/>
    <x v="2"/>
    <s v="N"/>
    <s v="N"/>
    <s v="Structure fire, not attributable to PG&amp;E."/>
    <s v="Not PG&amp;E"/>
    <s v="Building"/>
    <m/>
    <m/>
    <s v="&lt;0.25"/>
    <m/>
    <m/>
    <m/>
    <m/>
    <x v="3"/>
    <x v="1"/>
    <x v="1"/>
    <m/>
    <s v="Overhead"/>
    <m/>
    <m/>
    <m/>
    <m/>
    <s v=" "/>
    <x v="0"/>
    <n v="37.571453000000012"/>
    <n v="-120.248126"/>
    <s v="Tuolumne"/>
    <x v="355"/>
    <n v="17000"/>
    <m/>
    <s v="Cal Fire"/>
    <s v="Hardwood Woodland"/>
    <m/>
    <m/>
    <n v="420"/>
    <m/>
    <s v="N"/>
    <s v="N"/>
    <m/>
    <m/>
    <s v="2021-03-23"/>
    <m/>
    <m/>
    <m/>
    <m/>
    <m/>
    <m/>
    <m/>
    <m/>
    <m/>
    <m/>
    <m/>
    <m/>
    <m/>
    <m/>
    <m/>
    <m/>
    <m/>
    <m/>
    <m/>
    <s v=" "/>
    <s v="YOSEMITE"/>
    <s v="SONORA 02"/>
    <s v="13:47"/>
    <s v="03/22/2021"/>
    <m/>
    <n v="9451345253"/>
    <n v="18159"/>
    <s v="8TH AVE"/>
    <x v="123"/>
    <n v="37.952761000000002"/>
    <n v="-120.41503"/>
    <s v="Y9TJ8M7"/>
    <s v="MITCHELL, JEREMY"/>
    <n v="163781705"/>
    <s v="20210322 15:21"/>
    <n v="1123"/>
    <m/>
    <s v="structure fire @ 10658 9th st jamestown"/>
    <s v="Y"/>
    <m/>
    <m/>
    <m/>
    <n v="37.571453000000012"/>
    <n v="-120.248126"/>
    <m/>
    <s v="cal fire"/>
    <m/>
    <s v="N"/>
    <s v="Y"/>
    <s v="N"/>
    <s v="Clear"/>
    <m/>
    <s v="Structures"/>
    <m/>
    <s v="Light"/>
    <m/>
    <s v="3rd Party"/>
    <m/>
    <s v="Structure Only"/>
    <m/>
    <s v="Cal Fire"/>
    <m/>
    <s v="Overhead"/>
    <m/>
    <x v="0"/>
    <m/>
    <m/>
    <m/>
    <m/>
    <m/>
    <m/>
    <s v=" "/>
    <m/>
    <m/>
    <m/>
    <m/>
    <m/>
    <m/>
    <m/>
    <m/>
    <m/>
    <m/>
    <m/>
    <m/>
    <m/>
    <m/>
    <m/>
    <m/>
    <m/>
    <m/>
    <m/>
    <m/>
    <m/>
    <m/>
    <m/>
    <m/>
    <m/>
    <m/>
    <m/>
    <m/>
    <m/>
    <m/>
    <m/>
    <m/>
    <m/>
    <m/>
    <m/>
    <m/>
    <m/>
    <m/>
    <m/>
    <m/>
    <m/>
    <m/>
    <m/>
    <m/>
    <m/>
    <m/>
    <m/>
  </r>
  <r>
    <x v="430"/>
    <s v="AGFC"/>
    <s v="3 - QC Complete"/>
    <d v="2021-03-22T00:00:00"/>
    <d v="2021-03-22T00:00:00"/>
    <x v="351"/>
    <s v="\\fxshare-nas05\quotashare-fs01\ESA\5 - Ignition Tracking\2021_Ignition_QC_Folders\20210322_nan_nan_nan_8389010221"/>
    <s v=" "/>
    <m/>
    <m/>
    <m/>
    <m/>
    <m/>
    <x v="0"/>
    <m/>
    <m/>
    <m/>
    <m/>
    <m/>
    <m/>
    <m/>
    <m/>
    <m/>
    <m/>
    <m/>
    <m/>
    <m/>
    <m/>
    <m/>
    <m/>
    <m/>
    <s v=" "/>
    <x v="71"/>
    <s v="02:45"/>
    <m/>
    <m/>
    <s v="FAS"/>
    <s v="N"/>
    <s v="N"/>
    <m/>
    <m/>
    <m/>
    <n v="8389010221"/>
    <m/>
    <m/>
    <m/>
    <m/>
    <s v=" "/>
    <x v="0"/>
    <x v="2"/>
    <s v="N"/>
    <s v="N"/>
    <s v="Structure fire, not attributable to PG&amp;E. No PG&amp;E involved in shed fire."/>
    <s v="Not PG&amp;E"/>
    <s v="Building"/>
    <m/>
    <m/>
    <s v="&lt;0.25"/>
    <m/>
    <m/>
    <m/>
    <m/>
    <x v="3"/>
    <x v="1"/>
    <x v="1"/>
    <m/>
    <s v="Overhead"/>
    <m/>
    <m/>
    <m/>
    <m/>
    <s v=" "/>
    <x v="0"/>
    <s v="37.3448233"/>
    <s v="-121.8361217"/>
    <s v="Santa Clara"/>
    <x v="356"/>
    <n v="12000"/>
    <m/>
    <s v="San Jose FD"/>
    <s v="Urban"/>
    <m/>
    <m/>
    <m/>
    <m/>
    <s v="N"/>
    <s v="N"/>
    <m/>
    <m/>
    <s v="2021-03-23"/>
    <m/>
    <m/>
    <m/>
    <m/>
    <m/>
    <m/>
    <m/>
    <m/>
    <m/>
    <m/>
    <m/>
    <m/>
    <m/>
    <m/>
    <m/>
    <m/>
    <m/>
    <m/>
    <m/>
    <s v=" "/>
    <s v="SAN JOSE"/>
    <s v="SAN JOSE 04"/>
    <s v="02:45"/>
    <s v="03/22/2021"/>
    <m/>
    <n v="8389010221"/>
    <n v="2148"/>
    <s v="STORY RD"/>
    <x v="36"/>
    <n v="37.344940999999999"/>
    <n v="-121.83535999999999"/>
    <s v="J2TM1CI"/>
    <s v="CAMERON, MIKE"/>
    <n v="83531106"/>
    <s v="20210322 03:17"/>
    <n v="1120"/>
    <m/>
    <s v="shed fire,   no pge involved"/>
    <s v="Y"/>
    <m/>
    <m/>
    <s v="37.3448233,-121.8361217,41.600000,3D"/>
    <m/>
    <m/>
    <m/>
    <s v="San Jose Fire Department"/>
    <m/>
    <s v="N"/>
    <s v="Y"/>
    <s v="N"/>
    <s v="Clear"/>
    <m/>
    <s v="Structures"/>
    <m/>
    <s v="Calm"/>
    <m/>
    <s v="Unknown"/>
    <m/>
    <s v="Structure Only"/>
    <m/>
    <s v="Fire Dept"/>
    <m/>
    <s v="Overhead"/>
    <m/>
    <x v="0"/>
    <m/>
    <m/>
    <m/>
    <m/>
    <m/>
    <m/>
    <s v=" "/>
    <m/>
    <m/>
    <m/>
    <m/>
    <m/>
    <m/>
    <m/>
    <m/>
    <m/>
    <m/>
    <m/>
    <m/>
    <m/>
    <m/>
    <m/>
    <m/>
    <m/>
    <m/>
    <m/>
    <m/>
    <m/>
    <m/>
    <m/>
    <m/>
    <m/>
    <m/>
    <m/>
    <m/>
    <m/>
    <m/>
    <m/>
    <m/>
    <m/>
    <m/>
    <m/>
    <m/>
    <m/>
    <m/>
    <m/>
    <m/>
    <m/>
    <m/>
    <m/>
    <m/>
    <m/>
    <m/>
    <m/>
  </r>
  <r>
    <x v="431"/>
    <s v="AGFC"/>
    <s v="3 - QC Complete"/>
    <d v="2021-03-22T00:00:00"/>
    <d v="2021-03-22T00:00:00"/>
    <x v="352"/>
    <s v="\\fxshare-nas05\quotashare-fs01\ESA\5 - Ignition Tracking\2021_Ignition_QC_Folders\20210321_nan_nan_nan_7765190020"/>
    <s v=" "/>
    <m/>
    <m/>
    <m/>
    <m/>
    <m/>
    <x v="0"/>
    <m/>
    <m/>
    <m/>
    <m/>
    <m/>
    <m/>
    <m/>
    <m/>
    <m/>
    <m/>
    <m/>
    <m/>
    <m/>
    <m/>
    <m/>
    <m/>
    <m/>
    <s v=" "/>
    <x v="72"/>
    <s v="11:02"/>
    <m/>
    <m/>
    <s v="FAS"/>
    <s v="N"/>
    <s v="N"/>
    <m/>
    <m/>
    <m/>
    <n v="7765190020"/>
    <m/>
    <m/>
    <m/>
    <m/>
    <s v=" "/>
    <x v="0"/>
    <x v="2"/>
    <s v="N"/>
    <s v="N"/>
    <s v="Structure fire, not attributable to PG&amp;E. Fire chief stated looks to have started inside of home."/>
    <s v="Not PG&amp;E"/>
    <s v="Building"/>
    <m/>
    <m/>
    <s v="Structure-only"/>
    <m/>
    <m/>
    <m/>
    <m/>
    <x v="3"/>
    <x v="1"/>
    <x v="1"/>
    <m/>
    <s v="Underground"/>
    <m/>
    <m/>
    <m/>
    <m/>
    <s v=" "/>
    <x v="0"/>
    <n v="37.303401999999998"/>
    <n v="-120.44999"/>
    <s v="Merced"/>
    <x v="273"/>
    <n v="21000"/>
    <m/>
    <s v="Merced FD Mickey Brunelli (209) 388 8874"/>
    <s v="Urban"/>
    <m/>
    <m/>
    <m/>
    <m/>
    <s v="N"/>
    <s v="N"/>
    <m/>
    <m/>
    <s v="2021-03-23"/>
    <m/>
    <m/>
    <m/>
    <m/>
    <m/>
    <m/>
    <m/>
    <m/>
    <m/>
    <m/>
    <m/>
    <m/>
    <m/>
    <m/>
    <m/>
    <m/>
    <m/>
    <m/>
    <m/>
    <s v=" "/>
    <s v="YOSEMITE"/>
    <s v="MERCED 01"/>
    <s v="11:02"/>
    <s v="03/21/2021"/>
    <m/>
    <n v="7765190020"/>
    <n v="2695"/>
    <s v="BRANCO AVE"/>
    <x v="47"/>
    <n v="37.303401999999998"/>
    <n v="-120.449997"/>
    <s v="Y4TCRGK"/>
    <s v="GRIMES, CURTIS"/>
    <n v="252802102"/>
    <s v="20210321 11:49"/>
    <n v="1120"/>
    <m/>
    <s v="struct fire. according to fire chief fire started  by inside wiring per preliminary findings and immed evidence show to be the case. home owner stated he heard crackling/arcing from problem circut inside home and before he could turn off the breaker the fire had started. "/>
    <s v="Y"/>
    <n v="5"/>
    <s v="\\fxshare-nas05\quotashare-fs01\ESA\5 - Ignition Tracking\Fire_Tab_Attachment_Files"/>
    <m/>
    <n v="37.303401999999998"/>
    <n v="-120.44999"/>
    <s v="room of home. FD Chief said resident has arcing/buzzing from inside wiring "/>
    <s v="Mickey Brunelli (209) 388 8874"/>
    <m/>
    <s v="Y"/>
    <s v="Y"/>
    <s v="N"/>
    <s v="Clear"/>
    <s v="sunny and 55"/>
    <s v="Structures"/>
    <s v="single residence"/>
    <s v="Calm"/>
    <m/>
    <s v="3rd Party"/>
    <s v="FD chief stated cust had inside wiring failure before he could turn of breaker "/>
    <s v="Structure Only"/>
    <m/>
    <s v="Fire Dept"/>
    <m/>
    <s v="Subsurface"/>
    <m/>
    <x v="1"/>
    <s v="photos"/>
    <s v="PG&amp;E Employee"/>
    <m/>
    <m/>
    <m/>
    <m/>
    <s v=" "/>
    <m/>
    <m/>
    <m/>
    <m/>
    <m/>
    <m/>
    <m/>
    <m/>
    <m/>
    <m/>
    <m/>
    <m/>
    <m/>
    <m/>
    <m/>
    <m/>
    <m/>
    <m/>
    <m/>
    <m/>
    <m/>
    <m/>
    <m/>
    <m/>
    <m/>
    <m/>
    <m/>
    <m/>
    <m/>
    <m/>
    <m/>
    <m/>
    <m/>
    <m/>
    <m/>
    <m/>
    <m/>
    <m/>
    <m/>
    <m/>
    <m/>
    <m/>
    <m/>
    <m/>
    <m/>
    <m/>
    <m/>
  </r>
  <r>
    <x v="432"/>
    <s v="B1HE"/>
    <s v="3 - QC Complete"/>
    <d v="2021-05-04T00:00:00"/>
    <d v="2021-05-04T00:00:00"/>
    <x v="353"/>
    <s v="\\fxshare-nas05\quotashare-fs01\ESA\5 - Ignition Tracking\2021_Ignition_QC_Folders\20210321_nan_nan_nan_269409648"/>
    <s v=" "/>
    <s v="Y"/>
    <s v="B1HE"/>
    <s v="updated dispatch time, added outage time, updated lat, long"/>
    <d v="2021-05-04T00:00:00"/>
    <m/>
    <x v="0"/>
    <m/>
    <m/>
    <m/>
    <m/>
    <m/>
    <m/>
    <m/>
    <m/>
    <m/>
    <m/>
    <m/>
    <m/>
    <m/>
    <m/>
    <m/>
    <m/>
    <m/>
    <s v=" "/>
    <x v="72"/>
    <d v="1899-12-30T03:51:00"/>
    <d v="2021-03-21T00:00:00"/>
    <d v="1899-12-30T04:36:00"/>
    <s v="FAS"/>
    <s v="N"/>
    <s v="N"/>
    <m/>
    <m/>
    <m/>
    <n v="269409648"/>
    <m/>
    <m/>
    <m/>
    <m/>
    <s v=" "/>
    <x v="0"/>
    <x v="0"/>
    <s v="Y"/>
    <s v="N"/>
    <s v="On March 21st, 2021 at 0351 hours, a PG&amp;E Troubleman was dispatched to the Salinas 1101 12 kv Distribution Circuit at premise ID; 0269800951, in Salinas in response to a E Fire- Other tag. Initial analysis indicates a broken neutral in the secondary service drop caused a fire. The ensuing fire burned the customers equipment and damaged the panel and some siding on the customer’s house. The fire was approximately 1 meter in size and was extinguished by Salinas City Fire Department. The customer was advised to make repairs to the panel and call back in for a reconnect after city inspection was performed. The repairs were made and the customer was restored on March 26th, 2021."/>
    <s v="PG&amp;E"/>
    <s v="Other"/>
    <s v="D"/>
    <s v="D"/>
    <s v="Structure-only"/>
    <m/>
    <m/>
    <m/>
    <m/>
    <x v="0"/>
    <x v="4"/>
    <x v="7"/>
    <s v="N"/>
    <s v="Overhead"/>
    <s v="Service"/>
    <s v="Service Drop"/>
    <s v="Service, customer siding"/>
    <s v="CGC: 412234149414"/>
    <s v=" "/>
    <x v="0"/>
    <n v="36.660842000000002"/>
    <n v="-121.6489"/>
    <s v="Monterey"/>
    <x v="307"/>
    <n v="12000"/>
    <m/>
    <s v="Salinas FD"/>
    <s v="Urban"/>
    <m/>
    <m/>
    <m/>
    <m/>
    <s v="N"/>
    <s v="N"/>
    <m/>
    <m/>
    <s v="2021-03-23"/>
    <m/>
    <m/>
    <m/>
    <m/>
    <m/>
    <m/>
    <m/>
    <m/>
    <m/>
    <m/>
    <m/>
    <m/>
    <m/>
    <m/>
    <m/>
    <m/>
    <m/>
    <m/>
    <m/>
    <s v=" "/>
    <s v="CENTRAL COAST"/>
    <s v="SALINAS 03"/>
    <s v="04:42"/>
    <s v="03/21/2021"/>
    <m/>
    <n v="269409648"/>
    <n v="335"/>
    <s v="E ROMIE LN"/>
    <x v="26"/>
    <n v="36.660915000000003"/>
    <n v="-121.65018600000001"/>
    <s v="C4TR1D3"/>
    <s v="DANIELI, DICK"/>
    <n v="182011101"/>
    <s v="20210321 05:04"/>
    <n v="2640"/>
    <n v="1"/>
    <s v="broken neutral on sevice caused fire."/>
    <s v="Y"/>
    <n v="4"/>
    <s v="\\fxshare-nas05\quotashare-fs01\ESA\5 - Ignition Tracking\Fire_Tab_Attachment_Files"/>
    <s v="36.6608233,-121.6494567,13.700000,3D"/>
    <m/>
    <m/>
    <s v="BROKEN NUETRAL WIRE ON SERVICE. HI LOW VOLTAGE"/>
    <s v="SALINAS CITY"/>
    <m/>
    <s v="N"/>
    <s v="Y"/>
    <s v="Y"/>
    <s v="Clear"/>
    <m/>
    <s v="Structures"/>
    <m/>
    <s v="Calm"/>
    <m/>
    <s v="PG&amp;E Equipment"/>
    <m/>
    <s v="&lt; 1 meter"/>
    <m/>
    <s v="Fire Dept"/>
    <m/>
    <s v="Overhead"/>
    <m/>
    <x v="1"/>
    <s v="PHOTOS"/>
    <s v="PG&amp;E Employee"/>
    <s v="R1D3 831-975-0918"/>
    <m/>
    <m/>
    <m/>
    <s v=" "/>
    <m/>
    <m/>
    <m/>
    <m/>
    <m/>
    <m/>
    <m/>
    <m/>
    <m/>
    <m/>
    <m/>
    <m/>
    <m/>
    <m/>
    <m/>
    <m/>
    <m/>
    <m/>
    <m/>
    <m/>
    <m/>
    <m/>
    <m/>
    <m/>
    <m/>
    <m/>
    <m/>
    <m/>
    <m/>
    <m/>
    <m/>
    <m/>
    <m/>
    <m/>
    <m/>
    <m/>
    <m/>
    <m/>
    <m/>
    <m/>
    <m/>
    <m/>
    <m/>
    <m/>
    <m/>
    <m/>
    <m/>
  </r>
  <r>
    <x v="433"/>
    <s v="AGFC"/>
    <s v="3 - QC Complete"/>
    <d v="2021-03-22T00:00:00"/>
    <d v="2021-03-22T00:00:00"/>
    <x v="354"/>
    <s v="\\fxshare-nas05\quotashare-fs01\ESA\5 - Ignition Tracking\2021_Ignition_QC_Folders\20210321_nan_nan_nan_3838602431"/>
    <s v=" "/>
    <m/>
    <m/>
    <m/>
    <m/>
    <m/>
    <x v="0"/>
    <m/>
    <m/>
    <m/>
    <m/>
    <m/>
    <m/>
    <m/>
    <m/>
    <m/>
    <m/>
    <m/>
    <m/>
    <m/>
    <m/>
    <m/>
    <m/>
    <m/>
    <s v=" "/>
    <x v="72"/>
    <s v="01:22"/>
    <m/>
    <m/>
    <s v="FAS"/>
    <s v="N"/>
    <s v="N"/>
    <m/>
    <m/>
    <m/>
    <n v="3838602431"/>
    <m/>
    <m/>
    <m/>
    <m/>
    <s v=" "/>
    <x v="0"/>
    <x v="2"/>
    <s v="N"/>
    <s v="N"/>
    <s v="Structure fire, not attributable to PG&amp;E. Comp code: Fire Structure Non Company Equipment."/>
    <s v="Not PG&amp;E"/>
    <s v="Building"/>
    <m/>
    <m/>
    <s v="Structure-only"/>
    <m/>
    <m/>
    <m/>
    <m/>
    <x v="3"/>
    <x v="1"/>
    <x v="1"/>
    <m/>
    <s v="Underground"/>
    <m/>
    <m/>
    <m/>
    <m/>
    <s v=" "/>
    <x v="0"/>
    <s v="38.3258800"/>
    <s v="-122.6867617"/>
    <s v="Sonoma"/>
    <x v="357"/>
    <n v="12000"/>
    <m/>
    <s v="ROHNERT PARK FD"/>
    <s v="Urban"/>
    <m/>
    <m/>
    <m/>
    <m/>
    <s v="N"/>
    <s v="N"/>
    <m/>
    <m/>
    <s v="2021-03-23"/>
    <m/>
    <m/>
    <m/>
    <m/>
    <m/>
    <m/>
    <m/>
    <m/>
    <m/>
    <m/>
    <m/>
    <m/>
    <m/>
    <m/>
    <m/>
    <m/>
    <m/>
    <m/>
    <m/>
    <s v=" "/>
    <s v="NORTH COAST"/>
    <s v="PETALUMA 02"/>
    <s v="01:22"/>
    <s v="03/21/2021"/>
    <m/>
    <n v="3838602431"/>
    <n v="8042"/>
    <s v="MASON DR"/>
    <x v="179"/>
    <n v="38.326636000000001"/>
    <n v="-122.686199"/>
    <s v="W9TAXJD"/>
    <s v="JENSEN, ANTHONY"/>
    <n v="42271102"/>
    <s v="20210321 03:22"/>
    <n v="1121"/>
    <m/>
    <s v="CURRENTLY ON CAR POLE 911 STANDY WHEN THIS TAG CAME TO ME-COMPLETED 911 TAG IN SANTA ROSA-ARRIVED TO FIND PGE GAS STANDBY AND NO FD-PGE STANDBY HAD ALREADY OPENED MAIN BREAKER AND BOOTED LOAD SIDE OF METER-STANDBY STATED HE MADE SAFE AND FIRE INSPECTION WILL HAPPEN TOMMOROW"/>
    <s v="Y"/>
    <m/>
    <m/>
    <s v="38.3258800,-122.6867617,104.300000,3D"/>
    <m/>
    <m/>
    <m/>
    <s v="ROHNERT PARK FD 7075842612"/>
    <m/>
    <s v="N"/>
    <s v="Y"/>
    <s v="N"/>
    <s v="Clear"/>
    <m/>
    <s v="Structures"/>
    <m/>
    <s v="Calm"/>
    <m/>
    <s v="Unknown"/>
    <m/>
    <s v="Structure Only"/>
    <m/>
    <s v="Fire Dept"/>
    <s v="ROHNERT PARK FIRE DEPT"/>
    <s v="Other (Comments)"/>
    <s v="UG SVS FEED"/>
    <x v="0"/>
    <m/>
    <m/>
    <m/>
    <m/>
    <m/>
    <m/>
    <s v=" "/>
    <m/>
    <m/>
    <m/>
    <m/>
    <m/>
    <m/>
    <m/>
    <m/>
    <m/>
    <m/>
    <m/>
    <m/>
    <m/>
    <m/>
    <m/>
    <m/>
    <m/>
    <m/>
    <m/>
    <m/>
    <m/>
    <m/>
    <m/>
    <m/>
    <m/>
    <m/>
    <m/>
    <m/>
    <m/>
    <m/>
    <m/>
    <m/>
    <m/>
    <m/>
    <m/>
    <m/>
    <m/>
    <m/>
    <m/>
    <m/>
    <m/>
    <m/>
    <m/>
    <m/>
    <m/>
    <m/>
    <m/>
  </r>
  <r>
    <x v="434"/>
    <s v="AGFC"/>
    <s v="3 - QC Complete"/>
    <d v="2021-03-22T00:00:00"/>
    <d v="2021-03-22T00:00:00"/>
    <x v="250"/>
    <s v="\\fxshare-nas05\quotashare-fs01\ESA\5 - Ignition Tracking\2021_Ignition_QC_Folders\20210320_nan_nan_nan_7463900655"/>
    <s v=" "/>
    <m/>
    <m/>
    <m/>
    <m/>
    <m/>
    <x v="0"/>
    <m/>
    <m/>
    <m/>
    <m/>
    <m/>
    <m/>
    <m/>
    <m/>
    <m/>
    <m/>
    <m/>
    <m/>
    <m/>
    <m/>
    <m/>
    <m/>
    <m/>
    <s v=" "/>
    <x v="73"/>
    <s v="08:50"/>
    <m/>
    <m/>
    <s v="FAS"/>
    <s v="N"/>
    <s v="N"/>
    <m/>
    <m/>
    <m/>
    <n v="7463900655"/>
    <m/>
    <m/>
    <m/>
    <m/>
    <s v=" "/>
    <x v="0"/>
    <x v="2"/>
    <s v="N"/>
    <s v="N"/>
    <s v="Structure fire, not attributable to PG&amp;E."/>
    <s v="Not PG&amp;E"/>
    <s v="Building"/>
    <m/>
    <m/>
    <s v="&lt;3 meters of linear travel"/>
    <m/>
    <m/>
    <m/>
    <m/>
    <x v="3"/>
    <x v="1"/>
    <x v="1"/>
    <m/>
    <s v="Overhead"/>
    <m/>
    <m/>
    <m/>
    <m/>
    <s v=" "/>
    <x v="0"/>
    <s v="36.7494117"/>
    <s v="-119.7925700"/>
    <s v="Fresno"/>
    <x v="358"/>
    <n v="12000"/>
    <m/>
    <s v="Cal Fire"/>
    <s v="Urban"/>
    <m/>
    <m/>
    <m/>
    <m/>
    <s v="N"/>
    <s v="N"/>
    <m/>
    <m/>
    <s v="2021-03-23"/>
    <m/>
    <m/>
    <m/>
    <m/>
    <m/>
    <m/>
    <m/>
    <m/>
    <m/>
    <m/>
    <m/>
    <m/>
    <m/>
    <m/>
    <m/>
    <m/>
    <m/>
    <m/>
    <m/>
    <s v=" "/>
    <s v="FRESNO"/>
    <s v="FRESNO 06"/>
    <s v="08:50"/>
    <s v="03/20/2021"/>
    <m/>
    <n v="7463900655"/>
    <n v="442"/>
    <s v="N GLENN AVE"/>
    <x v="14"/>
    <n v="36.749259000000002"/>
    <n v="-119.793111"/>
    <s v="F4TJEAN"/>
    <s v="ARRANTS, JEFF"/>
    <n v="253731109"/>
    <s v="20210320 08:57"/>
    <n v="2640"/>
    <n v="1"/>
    <s v="disconnected service by socking meter, structure fire"/>
    <s v="Y"/>
    <m/>
    <m/>
    <s v="36.7494117,-119.7925700,90.500000,3D"/>
    <m/>
    <m/>
    <m/>
    <s v="xxxxx"/>
    <m/>
    <s v="N"/>
    <s v="Y"/>
    <s v="Y"/>
    <s v="Clear"/>
    <m/>
    <s v="Structures"/>
    <m/>
    <s v="Calm"/>
    <m/>
    <s v="3rd Party"/>
    <m/>
    <s v="Structure Only"/>
    <m/>
    <s v="Cal Fire"/>
    <m/>
    <s v="Overhead"/>
    <m/>
    <x v="0"/>
    <m/>
    <m/>
    <m/>
    <m/>
    <m/>
    <m/>
    <s v=" "/>
    <m/>
    <m/>
    <m/>
    <m/>
    <m/>
    <m/>
    <m/>
    <m/>
    <m/>
    <m/>
    <m/>
    <m/>
    <m/>
    <m/>
    <m/>
    <m/>
    <m/>
    <m/>
    <m/>
    <m/>
    <m/>
    <m/>
    <m/>
    <m/>
    <m/>
    <m/>
    <m/>
    <m/>
    <m/>
    <m/>
    <m/>
    <m/>
    <m/>
    <m/>
    <m/>
    <m/>
    <m/>
    <m/>
    <m/>
    <m/>
    <m/>
    <m/>
    <m/>
    <m/>
    <m/>
    <m/>
    <m/>
  </r>
  <r>
    <x v="435"/>
    <s v="AGFC"/>
    <s v="3 - QC Complete"/>
    <d v="2021-03-22T00:00:00"/>
    <d v="2021-03-22T00:00:00"/>
    <x v="355"/>
    <s v="\\fxshare-nas05\quotashare-fs01\ESA\5 - Ignition Tracking\2021_Ignition_QC_Folders\20210320_nan_nan_nan_1149598648"/>
    <s v=" "/>
    <m/>
    <m/>
    <m/>
    <m/>
    <m/>
    <x v="0"/>
    <m/>
    <m/>
    <m/>
    <m/>
    <m/>
    <m/>
    <m/>
    <m/>
    <m/>
    <m/>
    <m/>
    <m/>
    <m/>
    <m/>
    <m/>
    <m/>
    <m/>
    <s v=" "/>
    <x v="73"/>
    <s v="08:04"/>
    <m/>
    <m/>
    <s v="FAS"/>
    <s v="N"/>
    <s v="N"/>
    <m/>
    <m/>
    <m/>
    <n v="1149598648"/>
    <m/>
    <m/>
    <m/>
    <m/>
    <s v=" "/>
    <x v="0"/>
    <x v="2"/>
    <s v="N"/>
    <s v="N"/>
    <s v="Structure fire, not attributable to PG&amp;E. Third party attributable."/>
    <s v="Not PG&amp;E"/>
    <s v="Building"/>
    <m/>
    <m/>
    <s v="Structure-only"/>
    <m/>
    <m/>
    <m/>
    <m/>
    <x v="3"/>
    <x v="1"/>
    <x v="1"/>
    <m/>
    <s v="Underground"/>
    <m/>
    <m/>
    <m/>
    <m/>
    <s v=" "/>
    <x v="0"/>
    <s v="39.1507883"/>
    <s v="-121.6367250"/>
    <s v="Sutter"/>
    <x v="359"/>
    <n v="12000"/>
    <m/>
    <s v="YUBA CITY FD"/>
    <s v="Urban"/>
    <m/>
    <m/>
    <m/>
    <m/>
    <s v="N"/>
    <s v="N"/>
    <m/>
    <m/>
    <s v="2021-03-23"/>
    <m/>
    <m/>
    <m/>
    <m/>
    <m/>
    <m/>
    <m/>
    <m/>
    <m/>
    <m/>
    <m/>
    <m/>
    <m/>
    <m/>
    <m/>
    <m/>
    <m/>
    <m/>
    <m/>
    <s v=" "/>
    <s v="SIERRA"/>
    <s v="MARYSVILLE 02"/>
    <s v="08:04"/>
    <s v="03/20/2021"/>
    <m/>
    <n v="1149598648"/>
    <n v="1357"/>
    <s v="MATTHEW DR"/>
    <x v="127"/>
    <n v="39.150899000000003"/>
    <n v="-121.636938"/>
    <s v="T3TTXBW"/>
    <s v="BROWN, TYLER"/>
    <n v="152851104"/>
    <s v="20210320 08:49"/>
    <n v="1121"/>
    <m/>
    <s v="APPLIANCE CAUGHT FIRE IN HOME. NO COMPANY EQUIPMENT. PULLED METER PER Y.C. FIRE DEPT"/>
    <s v="Y"/>
    <m/>
    <m/>
    <s v="39.1507883,-121.6367250,9.800000,3D"/>
    <m/>
    <m/>
    <m/>
    <s v="YUBA CITY FIREDEPARTMENT"/>
    <m/>
    <s v="N"/>
    <s v="Y"/>
    <s v="N"/>
    <s v="Clear"/>
    <m/>
    <s v="Structures"/>
    <m/>
    <s v="Calm"/>
    <m/>
    <s v="3rd Party"/>
    <m/>
    <s v="Structure Only"/>
    <m/>
    <s v="Fire Dept"/>
    <m/>
    <s v="Subsurface"/>
    <m/>
    <x v="0"/>
    <m/>
    <m/>
    <m/>
    <m/>
    <m/>
    <m/>
    <s v=" "/>
    <m/>
    <m/>
    <m/>
    <m/>
    <m/>
    <m/>
    <m/>
    <m/>
    <m/>
    <m/>
    <m/>
    <m/>
    <m/>
    <m/>
    <m/>
    <m/>
    <m/>
    <m/>
    <m/>
    <m/>
    <m/>
    <m/>
    <m/>
    <m/>
    <m/>
    <m/>
    <m/>
    <m/>
    <m/>
    <m/>
    <m/>
    <m/>
    <m/>
    <m/>
    <m/>
    <m/>
    <m/>
    <m/>
    <m/>
    <m/>
    <m/>
    <m/>
    <m/>
    <m/>
    <m/>
    <m/>
    <m/>
  </r>
  <r>
    <x v="436"/>
    <s v="S7RM"/>
    <s v="3 - QC Complete"/>
    <d v="2021-04-12T00:00:00"/>
    <d v="2021-04-12T00:00:00"/>
    <x v="356"/>
    <s v="\\fxshare-nas05\quotashare-fs01\ESA\5 - Ignition Tracking\2021_Ignition_QC_Folders\20210319_nan_nan_INT-14693_nan"/>
    <s v=" "/>
    <m/>
    <m/>
    <m/>
    <m/>
    <m/>
    <x v="0"/>
    <m/>
    <m/>
    <m/>
    <m/>
    <m/>
    <m/>
    <m/>
    <m/>
    <m/>
    <m/>
    <m/>
    <m/>
    <m/>
    <m/>
    <m/>
    <m/>
    <m/>
    <s v=" "/>
    <x v="74"/>
    <d v="1899-12-30T12:24:00"/>
    <d v="2021-03-19T00:00:00"/>
    <d v="1899-12-30T12:24:00"/>
    <s v="Trans-Sub Email"/>
    <s v="N"/>
    <s v="N"/>
    <m/>
    <s v="21-007000"/>
    <s v="INT-14693"/>
    <m/>
    <n v="120664715"/>
    <m/>
    <m/>
    <s v="PG&amp;E_276_ignition_20210319_1.png"/>
    <s v=" "/>
    <x v="2"/>
    <x v="0"/>
    <s v="Y"/>
    <s v="Y"/>
    <s v="On March 19th, 2021 at 12:24 hrs. PG &amp; E became aware that the Taft-Cuyama #2 70 KV Transmission Circuit sustained an interuption due to a fallen phase conductor.  This incident occured  near Soda LK Road and Quail Springs Road in Kern County on a remote section of the Taft-Cuyama #2 70 KV Circuit.   Initial analysis indicates that the circuit failed mid span between structures 11/96 &amp; 11/97 resulting in a small vegetation fire ( 1Meter&lt;3 meters in size)  which was extinguished upon arrival of the troubleman.    The cause of the conductor failure is unknown. A  PG &amp; E Troubleman responded to the remote, hilly location  on 3/20/21 @ 10:00 to make repairs.  The repair crew replaced 2 spans of Center phase downed conductor between structures 96 &amp; 97.  "/>
    <s v="PG&amp;E"/>
    <s v="Vegetation"/>
    <s v="T"/>
    <s v="T"/>
    <s v="Structure-only"/>
    <m/>
    <m/>
    <m/>
    <m/>
    <x v="0"/>
    <x v="4"/>
    <x v="3"/>
    <s v="N"/>
    <s v="Overhead"/>
    <s v="Transmission"/>
    <s v="Conductor - Transmission"/>
    <s v="conductor"/>
    <s v="Taft-Cuyama #2 70KV"/>
    <s v=" "/>
    <x v="0"/>
    <n v="34.983243000000002"/>
    <n v="-119.54720500000001"/>
    <s v="San Luis Obispo"/>
    <x v="360"/>
    <n v="70000"/>
    <m/>
    <s v="Unknown"/>
    <s v="Shrub"/>
    <m/>
    <m/>
    <n v="590"/>
    <m/>
    <s v="N"/>
    <s v="N"/>
    <m/>
    <m/>
    <s v="2021-03-23"/>
    <m/>
    <m/>
    <m/>
    <m/>
    <m/>
    <m/>
    <m/>
    <m/>
    <m/>
    <m/>
    <m/>
    <m/>
    <m/>
    <m/>
    <m/>
    <m/>
    <m/>
    <m/>
    <m/>
    <s v=" "/>
    <s v="KERN"/>
    <s v="KERN"/>
    <m/>
    <m/>
    <m/>
    <m/>
    <m/>
    <m/>
    <x v="5"/>
    <m/>
    <m/>
    <m/>
    <m/>
    <m/>
    <m/>
    <m/>
    <m/>
    <m/>
    <m/>
    <m/>
    <m/>
    <m/>
    <m/>
    <m/>
    <m/>
    <m/>
    <m/>
    <m/>
    <m/>
    <m/>
    <m/>
    <m/>
    <m/>
    <m/>
    <m/>
    <m/>
    <m/>
    <m/>
    <m/>
    <m/>
    <m/>
    <m/>
    <m/>
    <m/>
    <x v="2"/>
    <m/>
    <m/>
    <m/>
    <m/>
    <m/>
    <m/>
    <s v=" "/>
    <m/>
    <m/>
    <m/>
    <m/>
    <m/>
    <m/>
    <m/>
    <m/>
    <m/>
    <m/>
    <m/>
    <m/>
    <m/>
    <m/>
    <m/>
    <m/>
    <m/>
    <m/>
    <m/>
    <m/>
    <m/>
    <m/>
    <m/>
    <m/>
    <m/>
    <m/>
    <m/>
    <m/>
    <m/>
    <m/>
    <m/>
    <m/>
    <m/>
    <m/>
    <m/>
    <m/>
    <m/>
    <m/>
    <m/>
    <m/>
    <m/>
    <m/>
    <m/>
    <m/>
    <m/>
    <m/>
    <m/>
  </r>
  <r>
    <x v="437"/>
    <s v="AGFC"/>
    <s v="3 - QC Complete"/>
    <d v="2021-03-22T00:00:00"/>
    <d v="2021-03-22T00:00:00"/>
    <x v="357"/>
    <s v="\\fxshare-nas05\quotashare-fs01\ESA\5 - Ignition Tracking\2021_Ignition_QC_Folders\20210319_nan_nan_nan_5815979"/>
    <s v=" "/>
    <m/>
    <m/>
    <m/>
    <m/>
    <m/>
    <x v="0"/>
    <m/>
    <m/>
    <m/>
    <m/>
    <m/>
    <m/>
    <m/>
    <m/>
    <m/>
    <m/>
    <m/>
    <m/>
    <m/>
    <m/>
    <m/>
    <m/>
    <m/>
    <s v=" "/>
    <x v="74"/>
    <s v="14:25"/>
    <m/>
    <m/>
    <s v="FAS"/>
    <s v="N"/>
    <s v="N"/>
    <m/>
    <m/>
    <m/>
    <n v="5815979"/>
    <m/>
    <m/>
    <m/>
    <m/>
    <s v=" "/>
    <x v="0"/>
    <x v="2"/>
    <s v="N"/>
    <s v="N"/>
    <s v="Structure fire, not attributable to PG&amp;E. Troubleman removed meter and service."/>
    <s v="Not PG&amp;E"/>
    <s v="Building"/>
    <m/>
    <m/>
    <s v="Structure-only"/>
    <m/>
    <m/>
    <m/>
    <m/>
    <x v="3"/>
    <x v="1"/>
    <x v="1"/>
    <m/>
    <s v="Overhead"/>
    <m/>
    <m/>
    <m/>
    <m/>
    <s v=" "/>
    <x v="0"/>
    <s v="38.1095883"/>
    <s v="-122.2212017"/>
    <s v="Solano"/>
    <x v="361"/>
    <n v="12000"/>
    <m/>
    <s v="Vallejo FD"/>
    <s v="Urban"/>
    <m/>
    <m/>
    <m/>
    <m/>
    <s v="N"/>
    <s v="N"/>
    <m/>
    <m/>
    <s v="2021-03-23"/>
    <m/>
    <m/>
    <m/>
    <m/>
    <m/>
    <m/>
    <m/>
    <m/>
    <m/>
    <m/>
    <m/>
    <m/>
    <m/>
    <m/>
    <m/>
    <m/>
    <m/>
    <m/>
    <m/>
    <s v=" "/>
    <s v="NORTH BAY"/>
    <s v="VALLEJO 03"/>
    <s v="14:25"/>
    <s v="03/19/2021"/>
    <m/>
    <n v="5815979"/>
    <s v="UNKNOWN"/>
    <s v="PREMISES DO NOT CHANGE"/>
    <x v="118"/>
    <n v="38.100791000000001"/>
    <n v="-122.248328"/>
    <s v="N3TGACU"/>
    <s v="CORDOZA, GARY"/>
    <m/>
    <s v="20210319 15:41"/>
    <n v="1122"/>
    <m/>
    <s v="2501 TENNESSEE ST  STRUCTURE FIRE RMVD MTR # 1006091217 NO READ AND 100 FT #2AL TRIPLX POLE TO W/HD"/>
    <s v="Y"/>
    <m/>
    <m/>
    <s v="38.1095883,-122.2212017,8.000000,3D"/>
    <m/>
    <m/>
    <m/>
    <s v="VALLEJO FD NO # GIVEN"/>
    <m/>
    <s v="N"/>
    <s v="Y"/>
    <s v="Y"/>
    <s v="Clear"/>
    <m/>
    <s v="Structures"/>
    <m/>
    <s v="Calm"/>
    <m/>
    <s v="Unknown"/>
    <m/>
    <s v="Structure Only"/>
    <m/>
    <s v="Fire Dept"/>
    <m/>
    <s v="Overhead"/>
    <m/>
    <x v="1"/>
    <s v="METER #1006091217 NO READ &amp; 100 FT #2AL TRIPLX SERVICE WIRE"/>
    <s v="PG&amp;E Employee"/>
    <m/>
    <m/>
    <m/>
    <m/>
    <s v=" "/>
    <m/>
    <m/>
    <m/>
    <m/>
    <m/>
    <m/>
    <m/>
    <m/>
    <m/>
    <m/>
    <m/>
    <m/>
    <m/>
    <m/>
    <m/>
    <m/>
    <m/>
    <m/>
    <m/>
    <m/>
    <m/>
    <m/>
    <m/>
    <m/>
    <m/>
    <m/>
    <m/>
    <m/>
    <m/>
    <m/>
    <m/>
    <m/>
    <m/>
    <m/>
    <m/>
    <m/>
    <m/>
    <m/>
    <m/>
    <m/>
    <m/>
    <m/>
    <m/>
    <m/>
    <m/>
    <m/>
    <m/>
  </r>
  <r>
    <x v="438"/>
    <s v="AGFC"/>
    <s v="3 - QC Complete"/>
    <d v="2021-03-19T00:00:00"/>
    <d v="2021-03-19T00:00:00"/>
    <x v="358"/>
    <s v="\\fxshare-nas05\quotashare-fs01\ESA\5 - Ignition Tracking\2021_Ignition_QC_Folders\20210319_nan_nan_nan_794641139"/>
    <s v=" "/>
    <m/>
    <m/>
    <m/>
    <m/>
    <m/>
    <x v="0"/>
    <m/>
    <m/>
    <m/>
    <m/>
    <m/>
    <m/>
    <m/>
    <m/>
    <m/>
    <m/>
    <m/>
    <m/>
    <m/>
    <m/>
    <m/>
    <m/>
    <m/>
    <s v=" "/>
    <x v="74"/>
    <s v="06:01"/>
    <m/>
    <m/>
    <s v="FAS"/>
    <s v="N"/>
    <s v="N"/>
    <m/>
    <m/>
    <m/>
    <n v="794641139"/>
    <m/>
    <m/>
    <m/>
    <m/>
    <s v=" "/>
    <x v="0"/>
    <x v="2"/>
    <s v="N"/>
    <s v="N"/>
    <s v="Structure fire, not attributable to PG&amp;E. Troubleman notes: Fire to outbuilding NO PG&amp;E involvment"/>
    <s v="Not PG&amp;E"/>
    <s v="Building"/>
    <m/>
    <m/>
    <s v="Structure-only"/>
    <m/>
    <m/>
    <m/>
    <m/>
    <x v="3"/>
    <x v="1"/>
    <x v="1"/>
    <m/>
    <s v="Overhead"/>
    <m/>
    <m/>
    <m/>
    <m/>
    <s v=" "/>
    <x v="1"/>
    <s v="40.3117283"/>
    <s v="-122.4239700"/>
    <s v="Tehama"/>
    <x v="237"/>
    <n v="12000"/>
    <m/>
    <s v="Cal Fire"/>
    <s v="Hardwood Woodland"/>
    <m/>
    <m/>
    <n v="246"/>
    <m/>
    <s v="N"/>
    <s v="N"/>
    <m/>
    <m/>
    <s v="2021-03-19"/>
    <m/>
    <m/>
    <m/>
    <m/>
    <m/>
    <m/>
    <m/>
    <m/>
    <m/>
    <m/>
    <m/>
    <m/>
    <m/>
    <m/>
    <m/>
    <m/>
    <m/>
    <m/>
    <m/>
    <s v=" "/>
    <s v="NORTH VALLEY"/>
    <s v="REDDING 03"/>
    <s v="06:01"/>
    <s v="03/19/2021"/>
    <m/>
    <n v="794641139"/>
    <n v="16565"/>
    <s v="NANAS WAY"/>
    <x v="139"/>
    <n v="40.315609000000002"/>
    <n v="-122.41938500000001"/>
    <s v="V8TJMLT"/>
    <s v="LYTLE, JOHN"/>
    <n v="102931101"/>
    <s v="20210319 07:17"/>
    <n v="1320"/>
    <m/>
    <s v="Fire to outbuilding NO PG&amp;E involvment"/>
    <s v="Y"/>
    <n v="2"/>
    <s v="\\fxshare-nas05\quotashare-fs01\ESA\5 - Ignition Tracking\Fire_Tab_Attachment_Files"/>
    <s v="40.3117283,-122.4239700,206.000000,3D"/>
    <m/>
    <m/>
    <m/>
    <s v="Cal Fire Tehama County"/>
    <m/>
    <s v="N"/>
    <s v="Y"/>
    <s v="N"/>
    <s v="Rain"/>
    <m/>
    <s v="Structures"/>
    <s v="Out building"/>
    <s v="Calm"/>
    <m/>
    <s v="3rd Party"/>
    <m/>
    <s v="Structure Only"/>
    <m/>
    <s v="Cal Fire"/>
    <m/>
    <s v="Overhead"/>
    <m/>
    <x v="1"/>
    <s v="Pictures"/>
    <s v="PG&amp;E Employee"/>
    <s v="John Lytle 530-949-6554 JMLt"/>
    <m/>
    <m/>
    <m/>
    <s v=" "/>
    <m/>
    <m/>
    <m/>
    <m/>
    <m/>
    <m/>
    <m/>
    <m/>
    <m/>
    <m/>
    <m/>
    <m/>
    <m/>
    <m/>
    <m/>
    <m/>
    <m/>
    <m/>
    <m/>
    <m/>
    <m/>
    <m/>
    <m/>
    <m/>
    <m/>
    <m/>
    <m/>
    <m/>
    <m/>
    <m/>
    <m/>
    <m/>
    <m/>
    <m/>
    <m/>
    <m/>
    <m/>
    <m/>
    <m/>
    <m/>
    <m/>
    <m/>
    <m/>
    <m/>
    <m/>
    <m/>
    <m/>
  </r>
  <r>
    <x v="439"/>
    <s v="CFMD"/>
    <s v="3 - QC Complete"/>
    <d v="2021-05-25T00:00:00"/>
    <d v="2021-05-25T00:00:00"/>
    <x v="359"/>
    <s v="\\fxshare-nas05\quotashare-fs01\ESA\5 - Ignition Tracking\2021_Ignition_QC_Folders\20210318_1288394_21-0038379_nan_T005243989"/>
    <s v=" "/>
    <s v=""/>
    <s v="CFMD"/>
    <s v="Update Outage Time, added SAP Notification#, "/>
    <d v="2021-05-05T00:00:00"/>
    <m/>
    <x v="0"/>
    <m/>
    <m/>
    <m/>
    <m/>
    <m/>
    <m/>
    <m/>
    <m/>
    <m/>
    <m/>
    <s v="Y"/>
    <d v="2021-05-10T00:00:00"/>
    <m/>
    <s v="DECO"/>
    <s v="559-977-7302"/>
    <s v="Troubleman backed in and  put the fire out with hose from the CALFire truck. (assumption that it could have been a raven or crow nest, said it may not hvee been a birds nest? No bird at the scene. It was a raptor strain pole, had bird protection. There was a lot o metal in the nest, metal wire, like barb wire and bailing wire. "/>
    <m/>
    <s v=" "/>
    <x v="75"/>
    <s v="23:59"/>
    <d v="2021-03-18T00:00:00"/>
    <d v="1899-12-30T23:40:00"/>
    <s v="FAS"/>
    <s v="N"/>
    <s v="N"/>
    <s v="1288394"/>
    <s v="21-0038379"/>
    <m/>
    <s v="T005243989"/>
    <n v="120661221"/>
    <s v="114260030/112707084"/>
    <m/>
    <m/>
    <s v=" "/>
    <x v="0"/>
    <x v="0"/>
    <s v="N"/>
    <s v="N"/>
    <s v="On March 18, 2021 at approximately 23:59 hours, a PG&amp;E troubleman was dispatched to the Gates 1106 , 12kV distribution circuit in the Fresno Division of Coalinga County. The troubleman found a birds nest on an overhead transformer that caused the transformer bushings to flash catching the pole on fire and blowing all three fuses  The pole fire was extinguished by the troubleman and limited to PG&amp;E assets. EC notification tag #120661221 was created on March 19, 2021 for the damaged assets and the repairs were made that day. Further analysis indicates in 2017 on OIS 1734471 EC tag #112707084 was created for a flashed transformer caused by a bird contact. According to the FDA in the EC notification, the transformer was replaced. In 2018 on OIS 16583 EC tag #114260030 was created to replace a flashed transformer from an animal contact that was later canceled by the troubleman as created in error with no pictures captured indicating the transformer was ok.  In 2021 on OIS 1288394 EC tag #120661221 was created to replace a flashed transformer from animal contact. PG&amp;E has had 3 animal/bird caused outages damaging at least 2 transformers on asset 103141871 that have required replacement over the last 4 years, the last event has caused an ignition.  A scrub of the Dbird reporting engine did not find an incident logged from the 2017 bird contact for an unknown bird kill per compliance requirements TD-2321S. A scrub of EC and ER notifications did not find any notifications created for bird retrofit which should be considered for this area/asset due to the continuous animal/bird kills here causing customer outages and ignition events. (CAP to be submitted for division to retrofit area to provide environmental bird/animal protection and mitigate future fire risk) This information is preliminary."/>
    <s v="PG&amp;E"/>
    <s v="Other"/>
    <s v="D"/>
    <m/>
    <s v="Structure-only"/>
    <m/>
    <m/>
    <m/>
    <m/>
    <x v="5"/>
    <x v="2"/>
    <x v="5"/>
    <m/>
    <s v="Overhead"/>
    <s v="Secondary"/>
    <s v="Transformer"/>
    <s v="Transformer"/>
    <n v="103141871"/>
    <s v=" "/>
    <x v="0"/>
    <s v="36.1161200"/>
    <s v="-120.1376050"/>
    <s v="Fresno"/>
    <x v="222"/>
    <n v="12000"/>
    <m/>
    <s v="Cal Fire"/>
    <s v="Agriculture"/>
    <m/>
    <m/>
    <m/>
    <m/>
    <s v="N"/>
    <s v="N"/>
    <m/>
    <m/>
    <s v="2021-03-19"/>
    <m/>
    <m/>
    <m/>
    <m/>
    <m/>
    <m/>
    <m/>
    <m/>
    <m/>
    <m/>
    <m/>
    <m/>
    <m/>
    <m/>
    <m/>
    <m/>
    <m/>
    <m/>
    <m/>
    <s v=" "/>
    <s v="FRESNO"/>
    <s v="COALINGA 01"/>
    <s v="23:59"/>
    <s v="03/18/2021"/>
    <s v="1288394"/>
    <s v="T005243989"/>
    <m/>
    <s v="CNTR SE 9 21 17"/>
    <x v="180"/>
    <n v="36.116590000000002"/>
    <n v="-120.13768"/>
    <s v="F1TDECO"/>
    <s v="CROSSWY, DARRELL"/>
    <n v="253931106"/>
    <s v="20210319 02:31"/>
    <n v="9111"/>
    <m/>
    <s v="NEST ON TX. 3 OF 3 FUSES BLOWN. CAUSED TX TO FLASH BUSHINGS AND CAUGHT POLE ON FIRE ABOVE TX. TMAN PUT OUT FIRE EC TAG MADE FOR CREW TO REPLACE TX. POLE SLIGHTLY BURNT BUT OK."/>
    <s v="Y"/>
    <n v="2"/>
    <s v="\\fxshare-nas05\quotashare-fs01\ESA\5 - Ignition Tracking\Fire_Tab_Attachment_Files"/>
    <s v="36.1161200,-120.1376050,151.700000,3D"/>
    <m/>
    <m/>
    <m/>
    <s v="CAL FIRE JAMIE HARRIS 805-464-1098"/>
    <m/>
    <s v="N"/>
    <s v="Y"/>
    <m/>
    <s v="Rain"/>
    <m/>
    <s v="PG&amp;E Only"/>
    <s v="POLE SLIGHTLY BURNT"/>
    <s v="Calm"/>
    <m/>
    <s v="Animal"/>
    <m/>
    <s v="Structure Only"/>
    <m/>
    <s v="Employee"/>
    <m/>
    <s v="Overhead"/>
    <m/>
    <x v="0"/>
    <m/>
    <m/>
    <m/>
    <s v="ANIMAL-OTHER"/>
    <s v="TRANSFORMER (OH)"/>
    <s v="N"/>
    <s v=" "/>
    <s v="Unplanned"/>
    <s v="Fresno"/>
    <s v="Coalinga"/>
    <s v="253931106, GATES-1106"/>
    <s v="21-0038379"/>
    <s v="Unplanned"/>
    <s v="Clear;32-90 F"/>
    <s v="1"/>
    <s v=" "/>
    <s v="YES"/>
    <s v="Line to Ground"/>
    <s v="Sustained"/>
    <s v="No"/>
    <s v="MTR#1010282412"/>
    <s v="OH"/>
    <s v="Transformer"/>
    <s v="1288394"/>
    <s v="Transformer (OH), Burned/flashed"/>
    <s v=" "/>
    <s v="03/19/21 06:38"/>
    <s v=" "/>
    <s v="SE 9 21 17"/>
    <s v="CROSSWY, DARRELL: SAME"/>
    <s v=" "/>
    <s v=" "/>
    <s v=" "/>
    <s v="No"/>
    <s v="Animal, Other"/>
    <s v=" "/>
    <s v="No"/>
    <s v=" "/>
    <s v=" "/>
    <s v="F1TDECO"/>
    <s v="Transformer only"/>
    <s v="DTB5"/>
    <s v="03/18/21 23:40"/>
    <s v="Not Required"/>
    <s v=" "/>
    <s v=" "/>
    <s v="No"/>
    <s v="1613250"/>
    <s v="21-0038379"/>
    <s v="MTR#1010282412"/>
    <s v=""/>
    <s v=""/>
    <s v=""/>
    <s v=""/>
  </r>
  <r>
    <x v="440"/>
    <s v="AGFC"/>
    <s v="3 - QC Complete"/>
    <d v="2021-03-18T00:00:00"/>
    <d v="2021-03-18T00:00:00"/>
    <x v="360"/>
    <s v="\\fxshare-nas05\quotashare-fs01\ESA\5 - Ignition Tracking\2021_Ignition_QC_Folders\20210318_nan_nan_nan_4199618626"/>
    <s v=" "/>
    <m/>
    <m/>
    <m/>
    <m/>
    <m/>
    <x v="0"/>
    <m/>
    <m/>
    <m/>
    <m/>
    <m/>
    <m/>
    <m/>
    <m/>
    <m/>
    <m/>
    <m/>
    <m/>
    <m/>
    <m/>
    <m/>
    <m/>
    <m/>
    <s v=" "/>
    <x v="75"/>
    <s v="09:00"/>
    <m/>
    <m/>
    <s v="FAS"/>
    <s v="N"/>
    <s v="N"/>
    <m/>
    <m/>
    <m/>
    <n v="4199618626"/>
    <m/>
    <m/>
    <m/>
    <m/>
    <s v=" "/>
    <x v="0"/>
    <x v="2"/>
    <s v="N"/>
    <s v="N"/>
    <s v="Structure fire, not attributable to PG&amp;E. Troubleman booted meter per FD request."/>
    <s v="Not PG&amp;E"/>
    <s v="Building"/>
    <m/>
    <m/>
    <s v="Structure-PG&amp;E only"/>
    <m/>
    <m/>
    <m/>
    <m/>
    <x v="3"/>
    <x v="1"/>
    <x v="1"/>
    <m/>
    <s v="Overhead"/>
    <m/>
    <m/>
    <m/>
    <m/>
    <s v=" "/>
    <x v="0"/>
    <n v="38.099876000000002"/>
    <n v="-122.24758199999999"/>
    <s v="Solano"/>
    <x v="362"/>
    <n v="4000"/>
    <m/>
    <s v="Vallejo FD"/>
    <s v="Urban"/>
    <m/>
    <m/>
    <m/>
    <m/>
    <s v="N"/>
    <s v="N"/>
    <m/>
    <m/>
    <s v="2021-03-19"/>
    <m/>
    <m/>
    <m/>
    <m/>
    <m/>
    <m/>
    <m/>
    <m/>
    <m/>
    <m/>
    <m/>
    <m/>
    <m/>
    <m/>
    <m/>
    <m/>
    <m/>
    <m/>
    <m/>
    <s v=" "/>
    <s v="NORTH BAY"/>
    <s v="VALLEJO 03"/>
    <s v="09:00"/>
    <s v="03/18/2021"/>
    <m/>
    <n v="4199618626"/>
    <n v="945"/>
    <s v="YORK ST"/>
    <x v="118"/>
    <n v="38.099876000000002"/>
    <n v="-122.24758199999999"/>
    <s v="N3TD6HA"/>
    <s v="HANSELL, DAVE"/>
    <n v="42550401"/>
    <s v="20210318 09:35"/>
    <n v="1101"/>
    <m/>
    <s v="STRUCTURE FIRE. NO DAMAGE TO PGE EQUIP. BOOTED METER PER VFD."/>
    <s v="Y"/>
    <m/>
    <m/>
    <m/>
    <n v="38.099876000000002"/>
    <n v="-122.24758199999999"/>
    <m/>
    <s v="VALLEJO FIRE DEPT"/>
    <m/>
    <s v="N"/>
    <s v="Y"/>
    <s v="N"/>
    <s v="Other (Comments)"/>
    <s v="COOL,CLOUDY"/>
    <s v="Structures"/>
    <m/>
    <s v="Calm"/>
    <m/>
    <s v="Unknown"/>
    <m/>
    <s v="Structure Only"/>
    <m/>
    <s v="Fire Dept"/>
    <m/>
    <s v="Overhead"/>
    <m/>
    <x v="0"/>
    <m/>
    <m/>
    <m/>
    <m/>
    <m/>
    <m/>
    <s v=" "/>
    <m/>
    <m/>
    <m/>
    <m/>
    <m/>
    <m/>
    <m/>
    <m/>
    <m/>
    <m/>
    <m/>
    <m/>
    <m/>
    <m/>
    <m/>
    <m/>
    <m/>
    <m/>
    <m/>
    <m/>
    <m/>
    <m/>
    <m/>
    <m/>
    <m/>
    <m/>
    <m/>
    <m/>
    <m/>
    <m/>
    <m/>
    <m/>
    <m/>
    <m/>
    <m/>
    <m/>
    <m/>
    <m/>
    <m/>
    <m/>
    <m/>
    <m/>
    <m/>
    <m/>
    <m/>
    <m/>
    <m/>
  </r>
  <r>
    <x v="441"/>
    <s v="AGFC"/>
    <s v="3 - QC Complete"/>
    <d v="2021-03-18T00:00:00"/>
    <d v="2021-03-18T00:00:00"/>
    <x v="361"/>
    <s v="\\fxshare-nas05\quotashare-fs01\ESA\5 - Ignition Tracking\2021_Ignition_QC_Folders\20210317_nan_nan_nan_654158266"/>
    <s v=" "/>
    <m/>
    <m/>
    <m/>
    <m/>
    <m/>
    <x v="0"/>
    <m/>
    <m/>
    <m/>
    <m/>
    <m/>
    <m/>
    <m/>
    <m/>
    <m/>
    <m/>
    <m/>
    <m/>
    <m/>
    <m/>
    <m/>
    <m/>
    <m/>
    <s v=" "/>
    <x v="76"/>
    <s v="16:53"/>
    <m/>
    <m/>
    <s v="FAS"/>
    <s v="N"/>
    <s v="N"/>
    <m/>
    <m/>
    <m/>
    <n v="654158266"/>
    <m/>
    <m/>
    <m/>
    <m/>
    <s v=" "/>
    <x v="0"/>
    <x v="2"/>
    <s v="N"/>
    <s v="N"/>
    <s v="Structure fire, not attributable to PG&amp;E. Trailer caught fire, no damage to PG&amp;E assets."/>
    <s v="Not PG&amp;E"/>
    <s v="Building"/>
    <m/>
    <m/>
    <s v="Structure-only"/>
    <m/>
    <m/>
    <m/>
    <m/>
    <x v="3"/>
    <x v="1"/>
    <x v="1"/>
    <m/>
    <s v="Overhead"/>
    <m/>
    <m/>
    <m/>
    <m/>
    <s v=" "/>
    <x v="1"/>
    <n v="40.792319999999997"/>
    <n v="-121.94314"/>
    <s v="Shasta"/>
    <x v="54"/>
    <n v="12000"/>
    <m/>
    <s v="Cal Fire"/>
    <s v="Urban"/>
    <m/>
    <m/>
    <n v="244"/>
    <m/>
    <s v="N"/>
    <s v="N"/>
    <m/>
    <m/>
    <s v="2021-03-19"/>
    <m/>
    <m/>
    <m/>
    <m/>
    <m/>
    <m/>
    <m/>
    <m/>
    <m/>
    <m/>
    <m/>
    <m/>
    <m/>
    <m/>
    <m/>
    <m/>
    <m/>
    <m/>
    <m/>
    <s v=" "/>
    <s v="NORTH VALLEY"/>
    <s v="BURNEY"/>
    <s v="16:53"/>
    <s v="03/17/2021"/>
    <m/>
    <n v="654158266"/>
    <n v="29411"/>
    <s v="HWY 299 E APT 7"/>
    <x v="181"/>
    <n v="40.792597000000001"/>
    <n v="-121.94362099999999"/>
    <s v="V1TAKL7"/>
    <s v="LOMMEN, ANTHONY"/>
    <n v="103321101"/>
    <s v="20210317 18:13"/>
    <n v="1101"/>
    <m/>
    <s v="Trailer in park caught fire"/>
    <s v="Y"/>
    <m/>
    <m/>
    <m/>
    <n v="40.792319999999997"/>
    <n v="-121.94314"/>
    <m/>
    <s v="Strick I.C. CalFire"/>
    <m/>
    <s v="N"/>
    <s v="Y"/>
    <s v="N"/>
    <s v="Clear"/>
    <s v="trailer fire in park. only mobile burned. No impact to our facilities"/>
    <s v="Structures"/>
    <m/>
    <s v="Calm"/>
    <m/>
    <s v="3rd Party"/>
    <m/>
    <s v="Structure Only"/>
    <m/>
    <s v="Cal Fire"/>
    <m/>
    <s v="Overhead"/>
    <m/>
    <x v="0"/>
    <m/>
    <m/>
    <m/>
    <m/>
    <m/>
    <m/>
    <s v=" "/>
    <m/>
    <m/>
    <m/>
    <m/>
    <m/>
    <m/>
    <m/>
    <m/>
    <m/>
    <m/>
    <m/>
    <m/>
    <m/>
    <m/>
    <m/>
    <m/>
    <m/>
    <m/>
    <m/>
    <m/>
    <m/>
    <m/>
    <m/>
    <m/>
    <m/>
    <m/>
    <m/>
    <m/>
    <m/>
    <m/>
    <m/>
    <m/>
    <m/>
    <m/>
    <m/>
    <m/>
    <m/>
    <m/>
    <m/>
    <m/>
    <m/>
    <m/>
    <m/>
    <m/>
    <m/>
    <m/>
    <m/>
  </r>
  <r>
    <x v="442"/>
    <s v="AGFC"/>
    <s v="3 - QC Complete"/>
    <d v="2021-03-18T00:00:00"/>
    <d v="2021-03-18T00:00:00"/>
    <x v="250"/>
    <s v="\\fxshare-nas05\quotashare-fs01\ESA\5 - Ignition Tracking\2021_Ignition_QC_Folders\20210317_nan_nan_nan_1019392700"/>
    <s v=" "/>
    <m/>
    <m/>
    <m/>
    <m/>
    <m/>
    <x v="0"/>
    <m/>
    <m/>
    <m/>
    <m/>
    <m/>
    <m/>
    <m/>
    <m/>
    <m/>
    <m/>
    <m/>
    <m/>
    <m/>
    <m/>
    <m/>
    <m/>
    <m/>
    <s v=" "/>
    <x v="76"/>
    <s v="09:30"/>
    <m/>
    <m/>
    <s v="FAS"/>
    <s v="N"/>
    <s v="N"/>
    <m/>
    <m/>
    <m/>
    <n v="1019392700"/>
    <m/>
    <m/>
    <m/>
    <m/>
    <s v=" "/>
    <x v="0"/>
    <x v="2"/>
    <s v="N"/>
    <s v="N"/>
    <s v="Structure fire, not attributable to PG&amp;E."/>
    <s v="Not PG&amp;E"/>
    <s v="Building"/>
    <m/>
    <m/>
    <s v="Structure-only"/>
    <m/>
    <m/>
    <m/>
    <m/>
    <x v="3"/>
    <x v="1"/>
    <x v="1"/>
    <m/>
    <s v="Overhead"/>
    <m/>
    <m/>
    <m/>
    <m/>
    <s v=" "/>
    <x v="0"/>
    <s v="39.3475467"/>
    <s v="-121.6875150"/>
    <s v="Butte"/>
    <x v="188"/>
    <n v="12000"/>
    <m/>
    <s v="Gridley FD"/>
    <s v="Urban"/>
    <m/>
    <m/>
    <m/>
    <m/>
    <s v="N"/>
    <s v="N"/>
    <m/>
    <m/>
    <s v="2021-03-19"/>
    <m/>
    <m/>
    <m/>
    <m/>
    <m/>
    <m/>
    <m/>
    <m/>
    <m/>
    <m/>
    <m/>
    <m/>
    <m/>
    <m/>
    <m/>
    <m/>
    <m/>
    <m/>
    <m/>
    <s v=" "/>
    <s v="NORTH VALLEY"/>
    <s v="OROVILLE 01"/>
    <s v="09:30"/>
    <s v="03/17/2021"/>
    <m/>
    <n v="1019392700"/>
    <n v="1170"/>
    <s v="HIGHWAY 99"/>
    <x v="120"/>
    <n v="39.347572"/>
    <n v="-121.687596"/>
    <s v="V4TM2SK"/>
    <s v="SPARKS, MARTY"/>
    <n v="103211101"/>
    <s v="20210317 10:30"/>
    <n v="1120"/>
    <m/>
    <s v="Structure only, "/>
    <s v="Y"/>
    <m/>
    <m/>
    <s v="39.3475467,-121.6875150,23.400000,3D"/>
    <m/>
    <m/>
    <m/>
    <s v="Gridley"/>
    <m/>
    <s v="N"/>
    <s v="Y"/>
    <s v="N"/>
    <s v="Clear"/>
    <m/>
    <s v="Structures"/>
    <m/>
    <s v="Calm"/>
    <m/>
    <s v="Unknown"/>
    <m/>
    <s v="Structure Only"/>
    <m/>
    <s v="Fire Dept"/>
    <m/>
    <s v="Overhead"/>
    <m/>
    <x v="0"/>
    <m/>
    <m/>
    <m/>
    <m/>
    <m/>
    <m/>
    <s v=" "/>
    <m/>
    <m/>
    <m/>
    <m/>
    <m/>
    <m/>
    <m/>
    <m/>
    <m/>
    <m/>
    <m/>
    <m/>
    <m/>
    <m/>
    <m/>
    <m/>
    <m/>
    <m/>
    <m/>
    <m/>
    <m/>
    <m/>
    <m/>
    <m/>
    <m/>
    <m/>
    <m/>
    <m/>
    <m/>
    <m/>
    <m/>
    <m/>
    <m/>
    <m/>
    <m/>
    <m/>
    <m/>
    <m/>
    <m/>
    <m/>
    <m/>
    <m/>
    <m/>
    <m/>
    <m/>
    <m/>
    <m/>
  </r>
  <r>
    <x v="443"/>
    <s v="AGFC"/>
    <s v="3 - QC Complete"/>
    <d v="2021-03-16T00:00:00"/>
    <d v="2021-03-16T00:00:00"/>
    <x v="250"/>
    <s v="\\fxshare-nas05\quotashare-fs01\ESA\5 - Ignition Tracking\2021_Ignition_QC_Folders\20210316_nan_nan_nan_240131055"/>
    <s v=" "/>
    <m/>
    <m/>
    <m/>
    <m/>
    <m/>
    <x v="0"/>
    <m/>
    <m/>
    <m/>
    <m/>
    <m/>
    <m/>
    <m/>
    <m/>
    <m/>
    <m/>
    <m/>
    <m/>
    <m/>
    <m/>
    <m/>
    <m/>
    <m/>
    <s v=" "/>
    <x v="77"/>
    <s v="12:38"/>
    <m/>
    <m/>
    <s v="FAS"/>
    <s v="N"/>
    <s v="N"/>
    <m/>
    <m/>
    <m/>
    <n v="240131055"/>
    <m/>
    <m/>
    <m/>
    <m/>
    <s v=" "/>
    <x v="0"/>
    <x v="2"/>
    <s v="N"/>
    <s v="N"/>
    <s v="Structure fire, not attributable to PG&amp;E."/>
    <s v="Not PG&amp;E"/>
    <s v="Building"/>
    <m/>
    <m/>
    <s v="Structure-only"/>
    <m/>
    <m/>
    <m/>
    <m/>
    <x v="3"/>
    <x v="1"/>
    <x v="1"/>
    <m/>
    <s v="Subsurface"/>
    <m/>
    <m/>
    <m/>
    <m/>
    <s v=" "/>
    <x v="0"/>
    <n v="36.725706000000002"/>
    <n v="-121.64868800000001"/>
    <s v="Monterey"/>
    <x v="363"/>
    <n v="12000"/>
    <m/>
    <s v="Salinas FD"/>
    <s v="Urban"/>
    <m/>
    <m/>
    <m/>
    <m/>
    <s v="N"/>
    <s v="N"/>
    <m/>
    <m/>
    <s v="2021-03-16"/>
    <m/>
    <m/>
    <m/>
    <m/>
    <m/>
    <m/>
    <m/>
    <m/>
    <m/>
    <m/>
    <m/>
    <m/>
    <m/>
    <m/>
    <m/>
    <m/>
    <m/>
    <m/>
    <m/>
    <s v=" "/>
    <s v="CENTRAL COAST"/>
    <s v="SALINAS 01"/>
    <s v="12:38"/>
    <s v="03/16/2021"/>
    <m/>
    <n v="240131055"/>
    <n v="13240"/>
    <s v="LOUISE ST"/>
    <x v="26"/>
    <n v="36.725706000000002"/>
    <n v="-121.64868800000001"/>
    <s v="C4TJRAH"/>
    <s v="ANDERSON, JARED"/>
    <n v="182331102"/>
    <s v="20210316 13:24"/>
    <n v="1120"/>
    <m/>
    <s v="STRUCTURE FIRE IN GARAGE OF RESIDENT.  PANEL SIDE OF HOME OK.  NO DAMAGE TO PANEL.  METER REMOVED AND GLASSED OFF PER REQUEST OF FD"/>
    <s v="Y"/>
    <m/>
    <m/>
    <m/>
    <n v="36.725706000000002"/>
    <n v="-121.64868800000001"/>
    <s v="RESIDENT ONLY ON GARAGE SIDE OF HOME.  PANEL SIDE OK"/>
    <s v="SALINAS FIRE DEPT."/>
    <m/>
    <s v="N"/>
    <s v="Y"/>
    <s v="N"/>
    <s v="Clear"/>
    <m/>
    <s v="Structures"/>
    <m/>
    <s v="Calm"/>
    <m/>
    <s v="3rd Party"/>
    <m/>
    <s v="Structure Only"/>
    <m/>
    <s v="Fire Dept"/>
    <m/>
    <s v="Subsurface"/>
    <m/>
    <x v="0"/>
    <m/>
    <m/>
    <m/>
    <m/>
    <m/>
    <m/>
    <s v=" "/>
    <m/>
    <m/>
    <m/>
    <m/>
    <m/>
    <m/>
    <m/>
    <m/>
    <m/>
    <m/>
    <m/>
    <m/>
    <m/>
    <m/>
    <m/>
    <m/>
    <m/>
    <m/>
    <m/>
    <m/>
    <m/>
    <m/>
    <m/>
    <m/>
    <m/>
    <m/>
    <m/>
    <m/>
    <m/>
    <m/>
    <m/>
    <m/>
    <m/>
    <m/>
    <m/>
    <m/>
    <m/>
    <m/>
    <m/>
    <m/>
    <m/>
    <m/>
    <m/>
    <m/>
    <m/>
    <m/>
    <m/>
  </r>
  <r>
    <x v="444"/>
    <s v="AGFC"/>
    <s v="3 - QC Complete"/>
    <d v="2021-03-16T00:00:00"/>
    <d v="2021-03-16T00:00:00"/>
    <x v="362"/>
    <s v="\\fxshare-nas05\quotashare-fs01\ESA\5 - Ignition Tracking\2021_Ignition_QC_Folders\20210315_nan_nan_nan_309108"/>
    <s v=" "/>
    <m/>
    <m/>
    <m/>
    <m/>
    <m/>
    <x v="0"/>
    <m/>
    <m/>
    <m/>
    <m/>
    <m/>
    <m/>
    <m/>
    <m/>
    <m/>
    <m/>
    <m/>
    <m/>
    <m/>
    <m/>
    <m/>
    <m/>
    <m/>
    <s v=" "/>
    <x v="78"/>
    <s v="19:12"/>
    <m/>
    <m/>
    <s v="FAS"/>
    <s v="N"/>
    <s v="N"/>
    <m/>
    <m/>
    <m/>
    <n v="309108"/>
    <m/>
    <m/>
    <m/>
    <m/>
    <s v=" "/>
    <x v="0"/>
    <x v="2"/>
    <s v="N"/>
    <s v="N"/>
    <s v="Structure fire, not attributable to PG&amp;E. House fire caused damage to service drop and ground run on transformer pole."/>
    <s v="Not PG&amp;E"/>
    <s v="Building"/>
    <m/>
    <m/>
    <s v="Structure-only"/>
    <s v="house"/>
    <m/>
    <m/>
    <m/>
    <x v="3"/>
    <x v="1"/>
    <x v="1"/>
    <m/>
    <s v="Overhead"/>
    <m/>
    <m/>
    <m/>
    <m/>
    <s v=" "/>
    <x v="1"/>
    <s v="39.1893567"/>
    <s v="-123.6762217"/>
    <s v="Mendocino"/>
    <x v="364"/>
    <n v="12000"/>
    <m/>
    <s v="Albion Little River FD"/>
    <s v="Conifer Forest"/>
    <m/>
    <m/>
    <n v="140"/>
    <m/>
    <s v="N"/>
    <s v="N"/>
    <m/>
    <m/>
    <s v="2021-03-16"/>
    <m/>
    <m/>
    <m/>
    <m/>
    <m/>
    <m/>
    <m/>
    <m/>
    <m/>
    <m/>
    <m/>
    <m/>
    <m/>
    <m/>
    <m/>
    <m/>
    <m/>
    <m/>
    <m/>
    <s v=" "/>
    <s v="NORTH COAST"/>
    <s v="FORT BRAGG 01"/>
    <s v="19:12"/>
    <s v="03/15/2021"/>
    <m/>
    <n v="309108"/>
    <s v="UNKNOWN"/>
    <s v="PREMISES DO NOT CHANGE"/>
    <x v="175"/>
    <n v="39.209259000000003"/>
    <n v="-123.731905"/>
    <s v="W2TJ5P0"/>
    <s v="PARDINI, JAKE"/>
    <m/>
    <s v="20210315 20:53"/>
    <n v="1123"/>
    <m/>
    <s v="structure fire, transformer fuses blow/open, service is cleared. House fire caused damage to service drop and ground run on TX pole. "/>
    <s v="Y"/>
    <m/>
    <m/>
    <s v="39.1893567,-123.6762217,190.300000,3D"/>
    <m/>
    <m/>
    <s v="House fire, 28510 Navarro Ridge rd. "/>
    <s v="Albion Little River Fire Dept"/>
    <n v="110325912"/>
    <s v="N"/>
    <s v="Y"/>
    <s v="Y"/>
    <s v="Clear"/>
    <m/>
    <s v="Structures"/>
    <m/>
    <s v="Breezy"/>
    <m/>
    <s v="Unknown"/>
    <s v="house fire"/>
    <s v="Structure Only"/>
    <s v="house"/>
    <s v="Fire Dept"/>
    <m/>
    <s v="Overhead"/>
    <s v="OH service drop burned, blown transformer fuses, melted ground molding"/>
    <x v="0"/>
    <s v="photos taken."/>
    <m/>
    <m/>
    <m/>
    <m/>
    <m/>
    <s v=" "/>
    <m/>
    <m/>
    <m/>
    <m/>
    <m/>
    <m/>
    <m/>
    <m/>
    <m/>
    <m/>
    <m/>
    <m/>
    <m/>
    <m/>
    <m/>
    <m/>
    <m/>
    <m/>
    <m/>
    <m/>
    <m/>
    <m/>
    <m/>
    <m/>
    <m/>
    <m/>
    <m/>
    <m/>
    <m/>
    <m/>
    <m/>
    <m/>
    <m/>
    <m/>
    <m/>
    <m/>
    <m/>
    <m/>
    <m/>
    <m/>
    <m/>
    <m/>
    <m/>
    <m/>
    <m/>
    <m/>
    <m/>
  </r>
  <r>
    <x v="445"/>
    <s v="AGFC"/>
    <s v="3 - QC Complete"/>
    <d v="2021-03-16T00:00:00"/>
    <d v="2021-03-16T00:00:00"/>
    <x v="363"/>
    <s v="\\fxshare-nas05\quotashare-fs01\ESA\5 - Ignition Tracking\2021_Ignition_QC_Folders\20210315_nan_nan_nan_3934067498"/>
    <s v=" "/>
    <m/>
    <m/>
    <m/>
    <m/>
    <m/>
    <x v="0"/>
    <m/>
    <m/>
    <m/>
    <m/>
    <m/>
    <m/>
    <m/>
    <m/>
    <m/>
    <m/>
    <m/>
    <m/>
    <m/>
    <m/>
    <m/>
    <m/>
    <m/>
    <s v=" "/>
    <x v="78"/>
    <s v="18:40"/>
    <m/>
    <m/>
    <s v="FAS"/>
    <s v="N"/>
    <s v="N"/>
    <m/>
    <m/>
    <m/>
    <n v="3934067498"/>
    <m/>
    <m/>
    <m/>
    <m/>
    <s v=" "/>
    <x v="0"/>
    <x v="2"/>
    <s v="N"/>
    <s v="N"/>
    <s v="Structure fire, not attributable to PG&amp;E assets. Fire in attic of customers home."/>
    <s v="Not PG&amp;E"/>
    <s v="Building"/>
    <m/>
    <m/>
    <s v="Structure-only"/>
    <m/>
    <m/>
    <m/>
    <m/>
    <x v="3"/>
    <x v="1"/>
    <x v="1"/>
    <m/>
    <s v="Overhead"/>
    <m/>
    <m/>
    <m/>
    <m/>
    <s v=" "/>
    <x v="0"/>
    <n v="38.067799999999998"/>
    <n v="-122.548281"/>
    <s v="Marin"/>
    <x v="365"/>
    <n v="12000"/>
    <m/>
    <s v="Novato FD"/>
    <s v="Urban"/>
    <m/>
    <m/>
    <m/>
    <m/>
    <s v="N"/>
    <s v="N"/>
    <m/>
    <m/>
    <s v="2021-03-16"/>
    <m/>
    <m/>
    <m/>
    <m/>
    <m/>
    <m/>
    <m/>
    <m/>
    <m/>
    <m/>
    <m/>
    <m/>
    <m/>
    <m/>
    <m/>
    <m/>
    <m/>
    <m/>
    <m/>
    <s v=" "/>
    <s v="NORTH BAY"/>
    <s v="SAN RAFAEL 06"/>
    <s v="18:40"/>
    <s v="03/15/2021"/>
    <m/>
    <n v="3934067498"/>
    <n v="482"/>
    <s v="CALLE DE LA MESA"/>
    <x v="182"/>
    <n v="38.067799999999998"/>
    <n v="-122.548281"/>
    <s v="N2TKXAW"/>
    <s v="ANDREWS, KYLE"/>
    <n v="42481101"/>
    <s v="20210315 19:53"/>
    <n v="1101"/>
    <m/>
    <s v="structure fire in attack "/>
    <s v="Y"/>
    <m/>
    <m/>
    <m/>
    <n v="38.067799999999998"/>
    <n v="-122.548281"/>
    <m/>
    <s v="novato fire dept "/>
    <m/>
    <s v="N"/>
    <s v="Y"/>
    <s v="N"/>
    <s v="Clear"/>
    <m/>
    <s v="Structures"/>
    <s v="cust attic "/>
    <s v="Calm"/>
    <m/>
    <s v="3rd Party"/>
    <m/>
    <s v="Structure Only"/>
    <m/>
    <s v="Fire Dept"/>
    <m/>
    <s v="Overhead"/>
    <m/>
    <x v="0"/>
    <m/>
    <m/>
    <m/>
    <m/>
    <m/>
    <m/>
    <s v=" "/>
    <m/>
    <m/>
    <m/>
    <m/>
    <m/>
    <m/>
    <m/>
    <m/>
    <m/>
    <m/>
    <m/>
    <m/>
    <m/>
    <m/>
    <m/>
    <m/>
    <m/>
    <m/>
    <m/>
    <m/>
    <m/>
    <m/>
    <m/>
    <m/>
    <m/>
    <m/>
    <m/>
    <m/>
    <m/>
    <m/>
    <m/>
    <m/>
    <m/>
    <m/>
    <m/>
    <m/>
    <m/>
    <m/>
    <m/>
    <m/>
    <m/>
    <m/>
    <m/>
    <m/>
    <m/>
    <m/>
    <m/>
  </r>
  <r>
    <x v="446"/>
    <s v="S7RM"/>
    <s v="3 - QC Complete"/>
    <d v="2021-05-17T00:00:00"/>
    <d v="2021-05-17T00:00:00"/>
    <x v="364"/>
    <s v="\\fxshare-nas05\quotashare-fs01\ESA\5 - Ignition Tracking\2021_Ignition_QC_Folders\20210315_1283100_21-0036640_nan_T005240296"/>
    <s v=" "/>
    <m/>
    <m/>
    <m/>
    <m/>
    <m/>
    <x v="0"/>
    <m/>
    <m/>
    <m/>
    <m/>
    <m/>
    <m/>
    <m/>
    <m/>
    <m/>
    <m/>
    <m/>
    <m/>
    <m/>
    <m/>
    <m/>
    <m/>
    <m/>
    <s v=" "/>
    <x v="78"/>
    <d v="1899-12-30T11:04:00"/>
    <d v="2021-03-15T00:00:00"/>
    <d v="1899-12-30T11:04:00"/>
    <s v="FAS"/>
    <s v="N"/>
    <s v="N"/>
    <s v="1283100"/>
    <s v="21-0036640"/>
    <m/>
    <s v="T005240296"/>
    <n v="120644270"/>
    <m/>
    <m/>
    <m/>
    <s v=" "/>
    <x v="0"/>
    <x v="0"/>
    <s v="Y"/>
    <s v="N"/>
    <s v="On March 15th, 2021 at 11:24 hrs. a PG &amp; E Troubleman was dispatched to the McMullin 1106 12 KV Distribution circuit near Bryan &amp; Jefferson Ave. in the City of Fresno in response to a report of a pole fire with part of the pole and a transformer laying on the ground.  The responding troubleman arrived on scene and noted a pole fire, a dead end pole down 4 ACSR with a 150 kva transformer on the ground, an oil spill and damage to a customer's holding tank due to the burning pole debris.  The ensuning fire was &lt; 1 Meter in size and had self-extinguished upon the Troubleman's arrival.  Initial analysis indicates that the deadend pole fire occurred due to tracking from a bird's nest after a light rain event.  As a result of the pole fire, a 150 KVA transformer fell to the ground and melted a customer's holding tank.  An EC Notification tag was made for this ignition and on March 15th, 2021 a PG &amp; E crew replaced the pole, transformer, hardware, cutout, conductor, connector and a Guy Wire and service was restored by 22:30 hrs.  "/>
    <s v="PG&amp;E"/>
    <s v="Other"/>
    <s v="D"/>
    <s v="D"/>
    <s v="Structure-only"/>
    <m/>
    <m/>
    <m/>
    <m/>
    <x v="5"/>
    <x v="2"/>
    <x v="0"/>
    <s v="N"/>
    <s v="Overhead"/>
    <s v="Primary"/>
    <s v="Pole"/>
    <s v="Pole, Transformer, cutout, conductor, connector, Guy wirw"/>
    <s v="SAP: 100671254"/>
    <s v=" "/>
    <x v="0"/>
    <n v="36.655355"/>
    <n v="-119.9076067"/>
    <s v="Fresno"/>
    <x v="80"/>
    <n v="12000"/>
    <m/>
    <s v="Self Extinguished"/>
    <s v="Agriculture"/>
    <m/>
    <m/>
    <m/>
    <m/>
    <s v="N"/>
    <s v="N"/>
    <m/>
    <m/>
    <s v="2021-03-16"/>
    <m/>
    <m/>
    <m/>
    <m/>
    <m/>
    <m/>
    <m/>
    <m/>
    <m/>
    <m/>
    <m/>
    <m/>
    <m/>
    <m/>
    <m/>
    <m/>
    <m/>
    <m/>
    <m/>
    <s v=" "/>
    <s v="FRESNO"/>
    <s v="FRESNO 01"/>
    <s v="11:24"/>
    <s v="03/15/2021"/>
    <s v="1283100"/>
    <s v="T005240296"/>
    <m/>
    <s v="BRYAN &amp; JEFFERSON SW"/>
    <x v="14"/>
    <n v="36.655355"/>
    <n v="-119.907606"/>
    <s v="F4TDEV7"/>
    <s v="VIDAURRI, DANIEL"/>
    <n v="254411106"/>
    <s v="20210315 14:12"/>
    <n v="9002"/>
    <m/>
    <s v="pole fire caused by birds nest/ rain, dead end pole down 4 acsr, with 150 kva tx on ground, blue sticker oil spill, damage to customers holding tank due to burning debri, incident/ fire report filled out, notified m&amp;c, marked usa, sent ec tag, oil clean up crew enroute.."/>
    <s v="Y"/>
    <n v="2"/>
    <s v="\\fxshare-nas05\quotashare-fs01\ESA\5 - Ignition Tracking\Fire_Tab_Attachment_Files"/>
    <s v="36.6554033,-119.9076033,71.500000,3D"/>
    <m/>
    <m/>
    <s v="burning debri that fell against customers holding tank, caused damage"/>
    <m/>
    <m/>
    <s v="N"/>
    <s v="Y"/>
    <m/>
    <s v="Rain"/>
    <m/>
    <s v="Other (Comments)"/>
    <s v="customers holding tank melted due to burning debri"/>
    <s v="Breezy"/>
    <m/>
    <s v="Other (Comments)"/>
    <s v="fire out upo arrival"/>
    <s v="&lt; 1 meter"/>
    <m/>
    <s v="Self Extinguished"/>
    <m/>
    <s v="Overhead"/>
    <m/>
    <x v="1"/>
    <s v="photos"/>
    <s v="PG&amp;E Employee"/>
    <m/>
    <s v="FIRE, POLE"/>
    <s v="POLE-WOOD"/>
    <s v="N"/>
    <s v=""/>
    <s v="Unplanned"/>
    <s v="Fresno"/>
    <s v="Fresno"/>
    <s v="254411106, MC MULLIN-1106"/>
    <s v="21-0036640"/>
    <s v="Unplanned"/>
    <s v="Clear;32-90 F"/>
    <s v="1"/>
    <s v=" "/>
    <s v="YES"/>
    <s v="Line to Ground"/>
    <s v="Sustained"/>
    <s v="No"/>
    <s v="D12296"/>
    <s v="OH"/>
    <s v="Fuse"/>
    <s v="1283100"/>
    <s v="Pole-Wood, Burned/flashed"/>
    <s v=" "/>
    <s v=" "/>
    <s v=" "/>
    <s v="BRYAN S/O AMERICAN"/>
    <s v="CGC# 417340448252"/>
    <s v=" "/>
    <s v=" "/>
    <s v=" "/>
    <s v="No"/>
    <s v="Equipment Failure/Involved, Fire, pole"/>
    <s v=" "/>
    <s v="No"/>
    <s v=" "/>
    <s v=" "/>
    <s v="L2LS"/>
    <s v="Distribution Circuit"/>
    <s v="L2LS"/>
    <s v="03/15/21 11:04"/>
    <s v="Not Required"/>
    <s v=" "/>
    <s v=" "/>
    <s v="No"/>
    <s v="1612279"/>
    <s v="21-0036640"/>
    <s v="D12296"/>
    <s v="254411106"/>
    <s v="03/15/21 11:04"/>
    <m/>
    <s v=""/>
  </r>
  <r>
    <x v="447"/>
    <s v="TLAL"/>
    <s v="3 - QC Complete"/>
    <d v="2021-03-26T00:00:00"/>
    <d v="2021-03-26T00:00:00"/>
    <x v="365"/>
    <s v="\\fxshare-nas05\quotashare-fs01\ESA\5 - Ignition Tracking\2021_Ignition_QC_Folders\20210314_nan_nan_nan_681706910"/>
    <s v=" "/>
    <s v="Y"/>
    <s v="TLAL"/>
    <s v="Suspected Initiating Event Updated"/>
    <d v="2021-03-26T00:00:00"/>
    <m/>
    <x v="0"/>
    <m/>
    <m/>
    <m/>
    <m/>
    <m/>
    <m/>
    <m/>
    <m/>
    <m/>
    <m/>
    <m/>
    <m/>
    <m/>
    <m/>
    <m/>
    <m/>
    <m/>
    <s v=" "/>
    <x v="79"/>
    <s v="10:07"/>
    <m/>
    <m/>
    <s v="FAS"/>
    <s v="N"/>
    <s v="N"/>
    <m/>
    <m/>
    <m/>
    <s v="0681706910, X315851688"/>
    <m/>
    <m/>
    <m/>
    <s v="PG&amp;E_251_Ignition_20210314_2.jpg"/>
    <s v=" "/>
    <x v="0"/>
    <x v="2"/>
    <s v="Y"/>
    <s v="Y"/>
    <s v="On March 14, 2021 at 1045 hours, a PG&amp;E Troublemen patrolled the Oro Fino 1102 12kV Distribution Circuit number 103031102, in the Tier 3 State Responsibility area of 16121 Skyway, Magalia, CA 95954. They observed a structure fire with a damaged service point transformer, primary crossarms, cutouts, ground, and insulators. Initial analysis and the fire report indicates the fire was caused by the customer's misuse of a material or product. The Butte County Fire Department and Cal Fire responded to and extinguished the Skyway fire. This ignition did not meet the reporting criteria, because it was not found to be attributable to PG&amp;E assets. This information is preliminary."/>
    <s v="Not PG&amp;E"/>
    <s v="Building"/>
    <m/>
    <s v="D"/>
    <s v="&lt;3 meters of linear travel"/>
    <m/>
    <m/>
    <m/>
    <m/>
    <x v="3"/>
    <x v="1"/>
    <x v="1"/>
    <m/>
    <s v="Overhead"/>
    <s v="Primary"/>
    <m/>
    <s v="Service Point Transformer, Primary Crossarms, Cutouts, Ground, Insulators"/>
    <s v="Circuit ID: 103031102"/>
    <s v=" "/>
    <x v="2"/>
    <n v="39.891041999999999"/>
    <n v="-121.57715"/>
    <s v="Butte"/>
    <x v="366"/>
    <n v="12000"/>
    <m/>
    <s v="Cal Fire, BTU "/>
    <s v="Conifer Forest"/>
    <m/>
    <s v="SKYWAY"/>
    <n v="248"/>
    <m/>
    <s v="N"/>
    <s v="N"/>
    <m/>
    <m/>
    <s v="2021-03-16"/>
    <m/>
    <m/>
    <m/>
    <m/>
    <m/>
    <m/>
    <m/>
    <m/>
    <m/>
    <m/>
    <m/>
    <m/>
    <m/>
    <m/>
    <m/>
    <m/>
    <m/>
    <m/>
    <m/>
    <s v=" "/>
    <s v="NORTH VALLEY"/>
    <s v="PARADISE"/>
    <s v="10:07"/>
    <s v="03/14/2021"/>
    <m/>
    <n v="681706910"/>
    <n v="16121"/>
    <s v="SKYWAY"/>
    <x v="94"/>
    <n v="39.891041999999999"/>
    <n v="-121.57715"/>
    <s v="V2TAST2"/>
    <s v="THORNE III, ALLAN"/>
    <n v="103031102"/>
    <s v="20210314 12:02"/>
    <n v="1122"/>
    <m/>
    <s v="STR FIRE, BOOTED MTR, 246V AT PNL, SENT TAG TO REPLACE SP TX, ADV SUP LEE W."/>
    <s v="Y"/>
    <n v="2"/>
    <s v="\\fxshare-nas05\quotashare-fs01\ESA\5 - Ignition Tracking\Fire_Tab_Attachment_Files"/>
    <m/>
    <n v="39.891041999999999"/>
    <n v="-121.57715"/>
    <s v="INC #003234, GPS COORD'S NOT CORRECT"/>
    <s v="CA BTU "/>
    <m/>
    <s v="N"/>
    <s v="Y"/>
    <s v="N"/>
    <s v="Clear"/>
    <m/>
    <s v="Structures"/>
    <m/>
    <s v="Calm"/>
    <m/>
    <s v="Unknown"/>
    <m/>
    <s v="Structure Only"/>
    <m/>
    <s v="Fire Dept"/>
    <m/>
    <s v="Overhead"/>
    <m/>
    <x v="1"/>
    <s v="PHOTOS"/>
    <s v="PG&amp;E Employee"/>
    <m/>
    <m/>
    <m/>
    <m/>
    <s v=" "/>
    <m/>
    <m/>
    <m/>
    <m/>
    <m/>
    <m/>
    <m/>
    <m/>
    <m/>
    <m/>
    <m/>
    <m/>
    <m/>
    <m/>
    <m/>
    <m/>
    <m/>
    <m/>
    <m/>
    <m/>
    <m/>
    <m/>
    <m/>
    <m/>
    <m/>
    <m/>
    <m/>
    <m/>
    <m/>
    <m/>
    <m/>
    <m/>
    <m/>
    <m/>
    <m/>
    <m/>
    <m/>
    <m/>
    <m/>
    <m/>
    <m/>
    <m/>
    <m/>
    <m/>
    <m/>
    <m/>
    <m/>
  </r>
  <r>
    <x v="448"/>
    <s v="AGFC"/>
    <s v="3 - QC Complete"/>
    <d v="2021-03-15T00:00:00"/>
    <d v="2021-03-15T00:00:00"/>
    <x v="366"/>
    <s v="\\fxshare-nas05\quotashare-fs01\ESA\5 - Ignition Tracking\2021_Ignition_QC_Folders\20210314_nan_nan_nan_1296401082"/>
    <s v=" "/>
    <m/>
    <m/>
    <m/>
    <m/>
    <m/>
    <x v="0"/>
    <m/>
    <m/>
    <m/>
    <m/>
    <m/>
    <m/>
    <m/>
    <m/>
    <m/>
    <m/>
    <m/>
    <m/>
    <m/>
    <m/>
    <m/>
    <m/>
    <m/>
    <s v=" "/>
    <x v="79"/>
    <s v="07:17"/>
    <m/>
    <m/>
    <s v="FAS"/>
    <s v="N"/>
    <s v="N"/>
    <m/>
    <m/>
    <m/>
    <n v="1296401082"/>
    <m/>
    <m/>
    <m/>
    <m/>
    <s v=" "/>
    <x v="0"/>
    <x v="2"/>
    <s v="N"/>
    <s v="N"/>
    <s v="Other fire, not attributable to PG&amp;E. Encampment burnt at the base of tline tower with no trouble found by troubleman."/>
    <s v="Not PG&amp;E"/>
    <s v="Other"/>
    <m/>
    <m/>
    <s v="Structure-only"/>
    <m/>
    <m/>
    <m/>
    <m/>
    <x v="3"/>
    <x v="1"/>
    <x v="1"/>
    <m/>
    <s v="Overhead"/>
    <m/>
    <m/>
    <m/>
    <m/>
    <s v=" "/>
    <x v="0"/>
    <s v="39.7098750"/>
    <s v="-121.8183233"/>
    <s v="Butte"/>
    <x v="367"/>
    <n v="12000"/>
    <m/>
    <s v="Chico FD"/>
    <s v="Urban"/>
    <m/>
    <m/>
    <m/>
    <m/>
    <s v="N"/>
    <s v="N"/>
    <m/>
    <m/>
    <s v="2021-03-16"/>
    <m/>
    <m/>
    <m/>
    <m/>
    <m/>
    <m/>
    <m/>
    <m/>
    <m/>
    <m/>
    <m/>
    <m/>
    <m/>
    <m/>
    <m/>
    <m/>
    <m/>
    <m/>
    <m/>
    <s v=" "/>
    <s v="NORTH VALLEY"/>
    <s v="CHICO 02"/>
    <s v="07:17"/>
    <s v="03/14/2021"/>
    <m/>
    <n v="1296401082"/>
    <n v="411"/>
    <s v="OTTERSON DR - HSE MTR"/>
    <x v="101"/>
    <n v="39.708053999999997"/>
    <n v="-121.819304"/>
    <s v="V2TAST2"/>
    <s v="THORNE III, ALLAN"/>
    <n v="103081107"/>
    <s v="20210314 08:23"/>
    <n v="1120"/>
    <m/>
    <s v="CHICO FIRE DEP ONSITE, FND ENCAMPMENT BURNED AT BASE OF TOWER  16/254, NOTIFIED JOHN WHITTAKER OF ISSUE,"/>
    <s v="Y"/>
    <n v="2"/>
    <s v="\\fxshare-nas05\quotashare-fs01\ESA\5 - Ignition Tracking\Fire_Tab_Attachment_Files"/>
    <s v="39.7098750,-121.8183233,50.100000,3D"/>
    <m/>
    <m/>
    <m/>
    <s v="CHICO FIRE DEPT"/>
    <m/>
    <s v="N"/>
    <s v="Y"/>
    <s v="N"/>
    <s v="Clear"/>
    <m/>
    <s v="PG&amp;E Only"/>
    <s v="TRANSM TOWER"/>
    <s v="Calm"/>
    <m/>
    <s v="3rd Party"/>
    <s v="ENCAMPMENT FIRE, NO ONE ONSITE"/>
    <s v="3 meters - 0.25 Acres"/>
    <m/>
    <s v="Fire Dept"/>
    <m/>
    <s v="Other (Comments)"/>
    <s v="FIRE AT BASE OF LATTICE TOWER"/>
    <x v="1"/>
    <s v="PHOTOS"/>
    <s v="PG&amp;E Employee"/>
    <m/>
    <m/>
    <m/>
    <m/>
    <s v=" "/>
    <m/>
    <m/>
    <m/>
    <m/>
    <m/>
    <m/>
    <m/>
    <m/>
    <m/>
    <m/>
    <m/>
    <m/>
    <m/>
    <m/>
    <m/>
    <m/>
    <m/>
    <m/>
    <m/>
    <m/>
    <m/>
    <m/>
    <m/>
    <m/>
    <m/>
    <m/>
    <m/>
    <m/>
    <m/>
    <m/>
    <m/>
    <m/>
    <m/>
    <m/>
    <m/>
    <m/>
    <m/>
    <m/>
    <m/>
    <m/>
    <m/>
    <m/>
    <m/>
    <m/>
    <m/>
    <m/>
    <m/>
  </r>
  <r>
    <x v="449"/>
    <s v="AGFC"/>
    <s v="3 - QC Complete"/>
    <d v="2021-03-15T00:00:00"/>
    <d v="2021-03-15T00:00:00"/>
    <x v="367"/>
    <s v="\\fxshare-nas05\quotashare-fs01\ESA\5 - Ignition Tracking\2021_Ignition_QC_Folders\20210314_nan_nan_nan_3600331806"/>
    <s v=" "/>
    <m/>
    <m/>
    <m/>
    <m/>
    <m/>
    <x v="0"/>
    <m/>
    <m/>
    <m/>
    <m/>
    <m/>
    <m/>
    <m/>
    <m/>
    <m/>
    <m/>
    <m/>
    <m/>
    <m/>
    <m/>
    <m/>
    <m/>
    <m/>
    <s v=" "/>
    <x v="79"/>
    <s v="03:02"/>
    <m/>
    <m/>
    <s v="FAS"/>
    <s v="N"/>
    <s v="N"/>
    <m/>
    <m/>
    <m/>
    <n v="3600331806"/>
    <m/>
    <m/>
    <m/>
    <m/>
    <s v=" "/>
    <x v="0"/>
    <x v="2"/>
    <s v="N"/>
    <s v="N"/>
    <s v="Structure fire, not attributable to PG&amp;E. Service was burnt down due to structure fire."/>
    <s v="Not PG&amp;E"/>
    <s v="Building"/>
    <m/>
    <m/>
    <s v="&lt;0.25"/>
    <m/>
    <m/>
    <m/>
    <m/>
    <x v="3"/>
    <x v="1"/>
    <x v="1"/>
    <m/>
    <s v="Overhead"/>
    <m/>
    <m/>
    <m/>
    <m/>
    <s v=" "/>
    <x v="0"/>
    <s v="39.4474717"/>
    <s v="-123.8051917"/>
    <s v="Mendocino"/>
    <x v="368"/>
    <n v="12000"/>
    <m/>
    <s v="Forestville FD"/>
    <s v="Urban"/>
    <m/>
    <m/>
    <m/>
    <m/>
    <s v="N"/>
    <s v="N"/>
    <m/>
    <m/>
    <s v="2021-03-16"/>
    <m/>
    <m/>
    <m/>
    <m/>
    <m/>
    <m/>
    <m/>
    <m/>
    <m/>
    <m/>
    <m/>
    <m/>
    <m/>
    <m/>
    <m/>
    <m/>
    <m/>
    <m/>
    <m/>
    <s v=" "/>
    <s v="NORTH COAST"/>
    <s v="FORT BRAGG 01"/>
    <s v="03:02"/>
    <s v="03/14/2021"/>
    <m/>
    <n v="3600331806"/>
    <n v="524"/>
    <s v="N MAIN ST"/>
    <x v="140"/>
    <n v="39.447158000000002"/>
    <n v="-123.805716"/>
    <s v="W2TJ5P0"/>
    <s v="PARDINI, JAKE"/>
    <n v="42761101"/>
    <s v="20210314 05:44"/>
    <n v="1122"/>
    <m/>
    <s v="structure fire, burned service wire down, disconnected and made safe. fire onsite see info. "/>
    <s v="Y"/>
    <m/>
    <m/>
    <s v="39.4474717,-123.8051917,25.000000,3D"/>
    <m/>
    <m/>
    <s v="524 N main st, fort bragg_x000d__x000a_mechanics shop."/>
    <s v="Fort Bragg Fire Dept"/>
    <m/>
    <s v="N"/>
    <s v="Y"/>
    <s v="Y"/>
    <s v="Clear"/>
    <m/>
    <s v="Structures"/>
    <s v="structure fire burned service down, wire on ground. "/>
    <s v="Calm"/>
    <m/>
    <s v="3rd Party"/>
    <m/>
    <s v="Structure Only"/>
    <m/>
    <s v="Fire Dept"/>
    <m/>
    <s v="Overhead"/>
    <s v="Overhead service wire."/>
    <x v="0"/>
    <s v="Pictures taken. "/>
    <m/>
    <m/>
    <m/>
    <m/>
    <m/>
    <s v=" "/>
    <m/>
    <m/>
    <m/>
    <m/>
    <m/>
    <m/>
    <m/>
    <m/>
    <m/>
    <m/>
    <m/>
    <m/>
    <m/>
    <m/>
    <m/>
    <m/>
    <m/>
    <m/>
    <m/>
    <m/>
    <m/>
    <m/>
    <m/>
    <m/>
    <m/>
    <m/>
    <m/>
    <m/>
    <m/>
    <m/>
    <m/>
    <m/>
    <m/>
    <m/>
    <m/>
    <m/>
    <m/>
    <m/>
    <m/>
    <m/>
    <m/>
    <m/>
    <m/>
    <m/>
    <m/>
    <m/>
    <m/>
  </r>
  <r>
    <x v="450"/>
    <s v="AGFC"/>
    <s v="3 - QC Complete"/>
    <d v="2021-03-15T00:00:00"/>
    <d v="2021-03-15T00:00:00"/>
    <x v="368"/>
    <s v="\\fxshare-nas05\quotashare-fs01\ESA\5 - Ignition Tracking\2021_Ignition_QC_Folders\20210313_nan_nan_nan_3465329232"/>
    <s v=" "/>
    <m/>
    <m/>
    <m/>
    <m/>
    <m/>
    <x v="0"/>
    <m/>
    <m/>
    <m/>
    <m/>
    <m/>
    <m/>
    <m/>
    <m/>
    <m/>
    <m/>
    <m/>
    <m/>
    <m/>
    <m/>
    <m/>
    <m/>
    <m/>
    <s v=" "/>
    <x v="80"/>
    <s v="18:32"/>
    <m/>
    <m/>
    <s v="FAS"/>
    <s v="N"/>
    <s v="N"/>
    <m/>
    <m/>
    <m/>
    <n v="3465329232"/>
    <m/>
    <m/>
    <m/>
    <m/>
    <s v=" "/>
    <x v="0"/>
    <x v="2"/>
    <s v="N"/>
    <s v="N"/>
    <s v="Structure fire, not attributable to PG&amp;E."/>
    <s v="Not PG&amp;E"/>
    <s v="Building"/>
    <m/>
    <m/>
    <s v="Structure-only"/>
    <m/>
    <m/>
    <m/>
    <m/>
    <x v="3"/>
    <x v="1"/>
    <x v="1"/>
    <m/>
    <s v="Overhead"/>
    <m/>
    <m/>
    <m/>
    <m/>
    <s v=" "/>
    <x v="0"/>
    <n v="40.482790000000001"/>
    <n v="-124.10357999999999"/>
    <s v="Humboldt"/>
    <x v="369"/>
    <n v="12000"/>
    <m/>
    <s v="Rio Dell FD "/>
    <s v="Urban"/>
    <m/>
    <m/>
    <m/>
    <m/>
    <s v="N"/>
    <s v="N"/>
    <m/>
    <m/>
    <s v="2021-03-16"/>
    <m/>
    <m/>
    <m/>
    <m/>
    <m/>
    <m/>
    <m/>
    <m/>
    <m/>
    <m/>
    <m/>
    <m/>
    <m/>
    <m/>
    <m/>
    <m/>
    <m/>
    <m/>
    <m/>
    <s v=" "/>
    <s v="NORTH COAST"/>
    <s v="FORTUNA"/>
    <s v="18:32"/>
    <s v="03/13/2021"/>
    <m/>
    <n v="3465329232"/>
    <n v="133"/>
    <s v="MAIN ST"/>
    <x v="183"/>
    <n v="40.477090999999987"/>
    <n v="-124.10189099999999"/>
    <s v="W3TMATO"/>
    <s v="TRUMBO, MAURICE"/>
    <n v="192251102"/>
    <s v="20210313 19:36"/>
    <n v="1121"/>
    <m/>
    <s v="de-energized at clearance pole for fd, require county inspect to re-energize, verify inside wiring has been ispected by licesed electrician"/>
    <s v="Y"/>
    <n v="3"/>
    <s v="\\fxshare-nas05\quotashare-fs01\ESA\5 - Ignition Tracking\Fire_Tab_Attachment_Files"/>
    <m/>
    <n v="40.482790000000001"/>
    <n v="-124.10357999999999"/>
    <s v="kitchen of home"/>
    <s v="rio dell fire department"/>
    <m/>
    <s v="N"/>
    <s v="Y"/>
    <s v="N"/>
    <s v="Clear"/>
    <m/>
    <s v="Structures"/>
    <m/>
    <s v="Calm"/>
    <m/>
    <s v="3rd Party"/>
    <m/>
    <s v="Structure Only"/>
    <m/>
    <s v="Fire Dept"/>
    <m/>
    <s v="Overhead"/>
    <m/>
    <x v="0"/>
    <m/>
    <m/>
    <m/>
    <m/>
    <m/>
    <m/>
    <s v=" "/>
    <m/>
    <m/>
    <m/>
    <m/>
    <m/>
    <m/>
    <m/>
    <m/>
    <m/>
    <m/>
    <m/>
    <m/>
    <m/>
    <m/>
    <m/>
    <m/>
    <m/>
    <m/>
    <m/>
    <m/>
    <m/>
    <m/>
    <m/>
    <m/>
    <m/>
    <m/>
    <m/>
    <m/>
    <m/>
    <m/>
    <m/>
    <m/>
    <m/>
    <m/>
    <m/>
    <m/>
    <m/>
    <m/>
    <m/>
    <m/>
    <m/>
    <m/>
    <m/>
    <m/>
    <m/>
    <m/>
    <m/>
  </r>
  <r>
    <x v="451"/>
    <s v="AGFC"/>
    <s v="3 - QC Complete"/>
    <d v="2021-03-15T00:00:00"/>
    <d v="2021-03-15T00:00:00"/>
    <x v="250"/>
    <s v="\\fxshare-nas05\quotashare-fs01\ESA\5 - Ignition Tracking\2021_Ignition_QC_Folders\20210313_nan_nan_nan_1554734"/>
    <s v=" "/>
    <m/>
    <m/>
    <m/>
    <m/>
    <m/>
    <x v="0"/>
    <m/>
    <m/>
    <m/>
    <m/>
    <m/>
    <m/>
    <m/>
    <m/>
    <m/>
    <m/>
    <m/>
    <m/>
    <m/>
    <m/>
    <m/>
    <m/>
    <m/>
    <s v=" "/>
    <x v="80"/>
    <s v="13:28"/>
    <m/>
    <m/>
    <s v="FAS"/>
    <s v="N"/>
    <s v="N"/>
    <m/>
    <m/>
    <m/>
    <n v="1554734"/>
    <m/>
    <m/>
    <m/>
    <m/>
    <s v=" "/>
    <x v="0"/>
    <x v="2"/>
    <s v="N"/>
    <s v="N"/>
    <s v="Structure fire, not attributable to PG&amp;E."/>
    <s v="Not PG&amp;E"/>
    <s v="Building"/>
    <m/>
    <m/>
    <s v="Structure-only"/>
    <m/>
    <m/>
    <m/>
    <m/>
    <x v="3"/>
    <x v="1"/>
    <x v="1"/>
    <m/>
    <s v="Overhead"/>
    <m/>
    <m/>
    <m/>
    <m/>
    <s v=" "/>
    <x v="0"/>
    <s v="35.7486183"/>
    <s v="-120.6975350"/>
    <s v="San Luis Obispo"/>
    <x v="370"/>
    <n v="12000"/>
    <m/>
    <s v="Camp Roberts FD"/>
    <s v="Urban"/>
    <m/>
    <m/>
    <m/>
    <m/>
    <s v="N"/>
    <s v="N"/>
    <m/>
    <m/>
    <s v="2021-03-16"/>
    <m/>
    <m/>
    <m/>
    <m/>
    <m/>
    <m/>
    <m/>
    <m/>
    <m/>
    <m/>
    <m/>
    <m/>
    <m/>
    <m/>
    <m/>
    <m/>
    <m/>
    <m/>
    <m/>
    <s v=" "/>
    <s v="LOS PADRES"/>
    <s v="TEMPLETON 03"/>
    <s v="13:28"/>
    <s v="03/13/2021"/>
    <m/>
    <n v="1554734"/>
    <s v="UNKNOWN"/>
    <s v="PREMISES DO NOT CHANGE"/>
    <x v="184"/>
    <n v="35.757125000000002"/>
    <n v="-120.605317"/>
    <s v="L3TTJGB"/>
    <s v="GRENNAN, THOMAS"/>
    <m/>
    <s v="20210313 14:52"/>
    <n v="1121"/>
    <m/>
    <s v="STRUCTURE FIRE. SERVICE WAS ON THE GROUND. DEENERGIZED AND REMOVED SERVICE AND METER."/>
    <s v="Y"/>
    <n v="4"/>
    <s v="\\fxshare-nas05\quotashare-fs01\ESA\5 - Ignition Tracking\Fire_Tab_Attachment_Files"/>
    <s v="35.7486183,-120.6975350,193.400000,3D"/>
    <m/>
    <m/>
    <s v="STRUCTURE FIRE, INCIDENT # 003560"/>
    <s v="CAMP ROBERTS FD, CAPT. HUGH DUGAN 805-238-8220"/>
    <m/>
    <s v="N"/>
    <s v="Y"/>
    <s v="Y"/>
    <s v="Clear"/>
    <m/>
    <s v="Structures"/>
    <m/>
    <s v="Calm"/>
    <m/>
    <s v="3rd Party"/>
    <m/>
    <s v="Structure Only"/>
    <m/>
    <s v="Fire Dept"/>
    <m/>
    <s v="Overhead"/>
    <m/>
    <x v="1"/>
    <s v="SERVICE AND METER"/>
    <s v="PG&amp;E Employee"/>
    <m/>
    <m/>
    <m/>
    <m/>
    <s v=" "/>
    <m/>
    <m/>
    <m/>
    <m/>
    <m/>
    <m/>
    <m/>
    <m/>
    <m/>
    <m/>
    <m/>
    <m/>
    <m/>
    <m/>
    <m/>
    <m/>
    <m/>
    <m/>
    <m/>
    <m/>
    <m/>
    <m/>
    <m/>
    <m/>
    <m/>
    <m/>
    <m/>
    <m/>
    <m/>
    <m/>
    <m/>
    <m/>
    <m/>
    <m/>
    <m/>
    <m/>
    <m/>
    <m/>
    <m/>
    <m/>
    <m/>
    <m/>
    <m/>
    <m/>
    <m/>
    <m/>
    <m/>
  </r>
  <r>
    <x v="452"/>
    <s v="AGFC"/>
    <s v="3 - QC Complete"/>
    <d v="2021-03-15T00:00:00"/>
    <d v="2021-03-15T00:00:00"/>
    <x v="250"/>
    <s v="\\fxshare-nas05\quotashare-fs01\ESA\5 - Ignition Tracking\2021_Ignition_QC_Folders\20210313_nan_nan_nan_1155579670"/>
    <s v=" "/>
    <m/>
    <m/>
    <m/>
    <m/>
    <m/>
    <x v="0"/>
    <m/>
    <m/>
    <m/>
    <m/>
    <m/>
    <m/>
    <m/>
    <m/>
    <m/>
    <m/>
    <m/>
    <m/>
    <m/>
    <m/>
    <m/>
    <m/>
    <m/>
    <s v=" "/>
    <x v="80"/>
    <s v="05:10"/>
    <m/>
    <m/>
    <s v="FAS"/>
    <s v="N"/>
    <s v="N"/>
    <m/>
    <m/>
    <m/>
    <n v="1155579670"/>
    <m/>
    <m/>
    <m/>
    <m/>
    <s v=" "/>
    <x v="0"/>
    <x v="2"/>
    <s v="N"/>
    <s v="N"/>
    <s v="Structure fire, not attributable to PG&amp;E."/>
    <s v="Not PG&amp;E"/>
    <s v="Building"/>
    <m/>
    <m/>
    <s v="Structure-only"/>
    <m/>
    <m/>
    <m/>
    <m/>
    <x v="3"/>
    <x v="1"/>
    <x v="1"/>
    <m/>
    <s v="Overhead"/>
    <m/>
    <m/>
    <m/>
    <m/>
    <s v=" "/>
    <x v="1"/>
    <s v="39.0751000"/>
    <s v="-120.9685283"/>
    <s v="Placer"/>
    <x v="371"/>
    <n v="12000"/>
    <m/>
    <s v="Cal Fire"/>
    <s v="Hardwood Forest"/>
    <m/>
    <m/>
    <n v="330"/>
    <m/>
    <s v="N"/>
    <s v="N"/>
    <m/>
    <m/>
    <s v="2021-03-16"/>
    <m/>
    <m/>
    <m/>
    <m/>
    <m/>
    <m/>
    <m/>
    <m/>
    <m/>
    <m/>
    <m/>
    <m/>
    <m/>
    <m/>
    <m/>
    <m/>
    <m/>
    <m/>
    <m/>
    <s v=" "/>
    <s v="SIERRA"/>
    <s v="AUBURN 03"/>
    <s v="05:10"/>
    <s v="03/13/2021"/>
    <m/>
    <n v="1155579670"/>
    <n v="22880"/>
    <s v="HAYFORD RD"/>
    <x v="185"/>
    <n v="39.074182"/>
    <n v="-120.96885899999999"/>
    <s v="T1TMJPG"/>
    <s v="PASQUA, MARK"/>
    <n v="152491101"/>
    <s v="20210313 06:58"/>
    <n v="1121"/>
    <m/>
    <s v="t1tmjpg,structure fire (shop) cal fire capt.Eagon turned off main@pole that fed sub panel to shop&amp;requested to leave it that way for cust.well"/>
    <s v="Y"/>
    <m/>
    <m/>
    <s v="39.0751000,-120.9685283,688.400000,3D"/>
    <m/>
    <m/>
    <m/>
    <s v="cal fire"/>
    <m/>
    <s v="N"/>
    <s v="Y"/>
    <s v="N"/>
    <s v="Clear"/>
    <m/>
    <s v="Structures"/>
    <m/>
    <s v="Calm"/>
    <m/>
    <s v="3rd Party"/>
    <m/>
    <s v="Structure Only"/>
    <m/>
    <s v="Cal Fire"/>
    <m/>
    <s v="Overhead"/>
    <m/>
    <x v="0"/>
    <m/>
    <m/>
    <m/>
    <m/>
    <m/>
    <m/>
    <s v=" "/>
    <m/>
    <m/>
    <m/>
    <m/>
    <m/>
    <m/>
    <m/>
    <m/>
    <m/>
    <m/>
    <m/>
    <m/>
    <m/>
    <m/>
    <m/>
    <m/>
    <m/>
    <m/>
    <m/>
    <m/>
    <m/>
    <m/>
    <m/>
    <m/>
    <m/>
    <m/>
    <m/>
    <m/>
    <m/>
    <m/>
    <m/>
    <m/>
    <m/>
    <m/>
    <m/>
    <m/>
    <m/>
    <m/>
    <m/>
    <m/>
    <m/>
    <m/>
    <m/>
    <m/>
    <m/>
    <m/>
    <m/>
  </r>
  <r>
    <x v="453"/>
    <s v="AGFC"/>
    <s v="3 - QC Complete"/>
    <d v="2021-03-15T00:00:00"/>
    <d v="2021-03-15T00:00:00"/>
    <x v="369"/>
    <s v="\\fxshare-nas05\quotashare-fs01\ESA\5 - Ignition Tracking\2021_Ignition_QC_Folders\20210312_nan_nan_nan_7787612548"/>
    <s v=" "/>
    <m/>
    <m/>
    <m/>
    <m/>
    <m/>
    <x v="0"/>
    <m/>
    <m/>
    <m/>
    <m/>
    <m/>
    <m/>
    <m/>
    <m/>
    <m/>
    <m/>
    <m/>
    <m/>
    <m/>
    <m/>
    <m/>
    <m/>
    <m/>
    <s v=" "/>
    <x v="81"/>
    <s v="20:27"/>
    <m/>
    <m/>
    <s v="FAS"/>
    <s v="N"/>
    <s v="N"/>
    <m/>
    <m/>
    <m/>
    <n v="7787612548"/>
    <m/>
    <m/>
    <m/>
    <m/>
    <s v=" "/>
    <x v="0"/>
    <x v="2"/>
    <s v="N"/>
    <s v="N"/>
    <s v="Structure fire, not attributable to PG&amp;E. Mobile home fire."/>
    <s v="Not PG&amp;E"/>
    <s v="Building"/>
    <m/>
    <m/>
    <s v="Structure-only"/>
    <m/>
    <m/>
    <m/>
    <m/>
    <x v="3"/>
    <x v="1"/>
    <x v="1"/>
    <m/>
    <s v="Overhead"/>
    <m/>
    <m/>
    <m/>
    <m/>
    <s v=" "/>
    <x v="0"/>
    <s v="37.3413050"/>
    <s v="-120.5883233"/>
    <s v="Merced"/>
    <x v="372"/>
    <n v="12000"/>
    <m/>
    <s v="Merced FD"/>
    <s v="Urban"/>
    <m/>
    <m/>
    <m/>
    <m/>
    <s v="N"/>
    <s v="N"/>
    <m/>
    <m/>
    <s v="2021-03-16"/>
    <m/>
    <m/>
    <m/>
    <m/>
    <m/>
    <m/>
    <m/>
    <m/>
    <m/>
    <m/>
    <m/>
    <m/>
    <m/>
    <m/>
    <m/>
    <m/>
    <m/>
    <m/>
    <m/>
    <s v=" "/>
    <s v="YOSEMITE"/>
    <s v="MERCED 04"/>
    <s v="20:27"/>
    <s v="03/12/2021"/>
    <m/>
    <n v="7787612548"/>
    <n v="15"/>
    <s v="RANCHO GRANDE CIR"/>
    <x v="7"/>
    <n v="37.341808999999998"/>
    <n v="-120.588635"/>
    <s v="Y4TBAR9"/>
    <s v="REDDING, BLAKE"/>
    <n v="253611106"/>
    <s v="20210312 21:44"/>
    <n v="1121"/>
    <m/>
    <s v="mobile home fire"/>
    <s v="Y"/>
    <n v="3"/>
    <s v="\\fxshare-nas05\quotashare-fs01\ESA\5 - Ignition Tracking\Fire_Tab_Attachment_Files"/>
    <s v="37.3413050,-120.5883233,6.400000,3D"/>
    <m/>
    <m/>
    <m/>
    <s v="merced"/>
    <m/>
    <s v="N"/>
    <s v="Y"/>
    <s v="N"/>
    <s v="Clear"/>
    <m/>
    <s v="Structures"/>
    <m/>
    <s v="Calm"/>
    <m/>
    <s v="Unknown"/>
    <m/>
    <s v="Structure Only"/>
    <m/>
    <s v="Fire Dept"/>
    <m/>
    <s v="Overhead"/>
    <m/>
    <x v="0"/>
    <m/>
    <m/>
    <m/>
    <m/>
    <m/>
    <m/>
    <s v=" "/>
    <m/>
    <m/>
    <m/>
    <m/>
    <m/>
    <m/>
    <m/>
    <m/>
    <m/>
    <m/>
    <m/>
    <m/>
    <m/>
    <m/>
    <m/>
    <m/>
    <m/>
    <m/>
    <m/>
    <m/>
    <m/>
    <m/>
    <m/>
    <m/>
    <m/>
    <m/>
    <m/>
    <m/>
    <m/>
    <m/>
    <m/>
    <m/>
    <m/>
    <m/>
    <m/>
    <m/>
    <m/>
    <m/>
    <m/>
    <m/>
    <m/>
    <m/>
    <m/>
    <m/>
    <m/>
    <m/>
    <m/>
  </r>
  <r>
    <x v="454"/>
    <s v="AGFC"/>
    <s v="3 - QC Complete"/>
    <d v="2021-03-14T00:00:00"/>
    <d v="2021-03-14T00:00:00"/>
    <x v="370"/>
    <s v="\\fxshare-nas05\quotashare-fs01\ESA\5 - Ignition Tracking\2021_Ignition_QC_Folders\20210312_nan_nan_nan_5955903947"/>
    <s v=" "/>
    <m/>
    <m/>
    <m/>
    <m/>
    <m/>
    <x v="0"/>
    <m/>
    <m/>
    <m/>
    <m/>
    <m/>
    <m/>
    <m/>
    <m/>
    <m/>
    <m/>
    <m/>
    <m/>
    <m/>
    <m/>
    <m/>
    <m/>
    <m/>
    <s v=" "/>
    <x v="81"/>
    <s v="14:58"/>
    <m/>
    <m/>
    <s v="FAS"/>
    <s v="N"/>
    <s v="N"/>
    <m/>
    <m/>
    <m/>
    <n v="5955903947"/>
    <m/>
    <m/>
    <m/>
    <m/>
    <s v=" "/>
    <x v="0"/>
    <x v="2"/>
    <s v="N"/>
    <s v="N"/>
    <s v="Vehicle fire not attributable to PG&amp;E assets. The vehicle fire was below overhead service and caused the wires to fall to ground due to the flames. "/>
    <s v="Not PG&amp;E"/>
    <s v="Other"/>
    <m/>
    <m/>
    <s v="Structure-only"/>
    <s v="car fire   park under svr   svr wire damaged "/>
    <m/>
    <m/>
    <m/>
    <x v="3"/>
    <x v="1"/>
    <x v="1"/>
    <m/>
    <s v="Overhead"/>
    <m/>
    <m/>
    <m/>
    <m/>
    <s v=" "/>
    <x v="1"/>
    <n v="37.247895"/>
    <n v="-122.33931"/>
    <s v="San Mateo"/>
    <x v="373"/>
    <n v="12000"/>
    <m/>
    <s v="Cal Fire"/>
    <s v="Conifer Forest"/>
    <m/>
    <m/>
    <n v="500"/>
    <m/>
    <s v="N"/>
    <s v="N"/>
    <m/>
    <m/>
    <s v="2021-03-16"/>
    <m/>
    <m/>
    <m/>
    <m/>
    <m/>
    <m/>
    <m/>
    <m/>
    <m/>
    <m/>
    <m/>
    <m/>
    <m/>
    <m/>
    <m/>
    <m/>
    <m/>
    <m/>
    <m/>
    <s v=" "/>
    <s v="PENINSULA"/>
    <s v="HALF MOON BAY"/>
    <s v="14:58"/>
    <s v="03/12/2021"/>
    <m/>
    <n v="5955903947"/>
    <n v="851"/>
    <s v="NATIVE SONS PARK"/>
    <x v="186"/>
    <n v="37.247895"/>
    <n v="-122.33931"/>
    <s v="P3TDJCO"/>
    <s v="CLARK, DON        "/>
    <n v="24101103"/>
    <s v="20210312 16:56"/>
    <n v="1101"/>
    <m/>
    <s v="car fire parked under svr wire burnt down     crew to replace "/>
    <s v="Y"/>
    <m/>
    <m/>
    <m/>
    <n v="37.247895"/>
    <n v="-122.33931"/>
    <m/>
    <s v="cal fire "/>
    <m/>
    <s v="N"/>
    <s v="Y"/>
    <s v="Y"/>
    <s v="Clear"/>
    <m/>
    <s v="Private Land"/>
    <m/>
    <s v="Calm"/>
    <m/>
    <s v="Vehicle Accident"/>
    <m/>
    <s v="Other (Comments)"/>
    <s v="car fire   park under svr   svr wire damaged "/>
    <s v="Cal Fire"/>
    <m/>
    <s v="Other (Comments)"/>
    <s v="house not efficted "/>
    <x v="0"/>
    <m/>
    <m/>
    <m/>
    <m/>
    <m/>
    <m/>
    <s v=" "/>
    <m/>
    <m/>
    <m/>
    <m/>
    <m/>
    <m/>
    <m/>
    <m/>
    <m/>
    <m/>
    <m/>
    <m/>
    <m/>
    <m/>
    <m/>
    <m/>
    <m/>
    <m/>
    <m/>
    <m/>
    <m/>
    <m/>
    <m/>
    <m/>
    <m/>
    <m/>
    <m/>
    <m/>
    <m/>
    <m/>
    <m/>
    <m/>
    <m/>
    <m/>
    <m/>
    <m/>
    <m/>
    <m/>
    <m/>
    <m/>
    <m/>
    <m/>
    <m/>
    <m/>
    <m/>
    <m/>
    <m/>
  </r>
  <r>
    <x v="455"/>
    <s v="TLAL"/>
    <s v="2 - QC In Progress"/>
    <m/>
    <d v="2021-05-26T00:00:00"/>
    <x v="371"/>
    <s v="\\fxshare-nas05\quotashare-fs01\ESA\5 - Ignition Tracking\2021_Ignition_QC_Folders\20210312_1279629_21-0035703_nan_T005238040"/>
    <s v=" "/>
    <s v=""/>
    <m/>
    <m/>
    <m/>
    <m/>
    <x v="0"/>
    <m/>
    <m/>
    <m/>
    <m/>
    <m/>
    <m/>
    <m/>
    <m/>
    <m/>
    <m/>
    <s v="Y"/>
    <d v="2021-05-18T00:00:00"/>
    <m/>
    <s v="DAJL"/>
    <s v="Dean Johnson Jr, DAJL@pge.com, (559) 423-3051"/>
    <s v="Emailed about bird mitigation"/>
    <m/>
    <s v=" "/>
    <x v="81"/>
    <s v="08:41"/>
    <d v="2021-03-12T00:00:00"/>
    <d v="1899-12-30T08:23:00"/>
    <s v="FAS"/>
    <s v="N"/>
    <s v="N"/>
    <s v="1279629"/>
    <s v="21-0035703"/>
    <m/>
    <s v="T005238040, T005238270"/>
    <n v="120638652"/>
    <m/>
    <m/>
    <s v="PG&amp;E_243_Ignition_20210312_1.jpg"/>
    <s v=" "/>
    <x v="0"/>
    <x v="0"/>
    <s v="Y"/>
    <s v="N"/>
    <s v="On March 12, 2021 at 0924 hours, a PG&amp;E Troubleman patrolled the Corcoran 1104 12kV Distribution Circuit number 252171104, in the Tier 1 Local Responsibility area near Road 20 4th Avenue in Corcoran. He observed a burnt to the ground 45' class two dead end wood pole, a damaged 225kva typical pole bolt three phase overhead transformer on the ground, an oil spill, a damaged 8' HS crossarm, six full sets of damaged fuse cutouts, 200' of damaged 4 ACSR overhead conductor, 40' of damaged 397.5 AL tree wire overhead conductor, 15' of damaged 4/0 AL tree wire overhead conductor, and a hawk's nest at meter 1010126935. Initial analysis indicates the pole fire was caused by a bird nest and it is in a Raptor Concentration Zone. This location appears to be a hawk's habitat during their nesting seasons, as there were reports of bird nest material matter identified at the same location a year prior to the incident (03/19/2020 ILIS 20-0034219) as well as shortly after (04/09/2021 ILIS 21-0046974). The fire was extinguished by the employee. The 247-minute outage affected five customers. The line was returned to service on March 13, 2021. This ignition did not meet the reporting criteria, because the fire was not greater than one linear meter. This information is preliminary."/>
    <s v="PG&amp;E"/>
    <s v="Other"/>
    <s v="D"/>
    <s v="D"/>
    <s v="&lt; 1 meter"/>
    <m/>
    <m/>
    <m/>
    <m/>
    <x v="5"/>
    <x v="2"/>
    <x v="5"/>
    <s v="Y"/>
    <s v="Overhead"/>
    <s v="Primary"/>
    <s v="Transformer"/>
    <s v="Pole, Transformer, Crossarm, Cutout, Conductor"/>
    <s v="Circuit ID: 252171104, Old SAP ID: 100767088; New SAP Eqp ID: 104030094"/>
    <s v=" "/>
    <x v="0"/>
    <n v="36.177759294799998"/>
    <n v="-119.5381194887"/>
    <s v="Kings"/>
    <x v="374"/>
    <n v="12000"/>
    <m/>
    <s v="Employee"/>
    <m/>
    <m/>
    <m/>
    <n v="500"/>
    <m/>
    <s v="N"/>
    <s v="N"/>
    <m/>
    <m/>
    <s v="2021-03-16"/>
    <m/>
    <m/>
    <m/>
    <m/>
    <m/>
    <m/>
    <m/>
    <m/>
    <m/>
    <m/>
    <m/>
    <m/>
    <m/>
    <m/>
    <m/>
    <m/>
    <m/>
    <m/>
    <m/>
    <s v=" "/>
    <s v="FRESNO"/>
    <s v="FRESNO"/>
    <s v="08:41"/>
    <s v="03/12/2021"/>
    <s v="1279629"/>
    <s v="T005238040"/>
    <m/>
    <s v="NW SW NE 24 20 22"/>
    <x v="16"/>
    <n v="36.167070000000002"/>
    <n v="-119.53803000000001"/>
    <s v="F5TDAJL"/>
    <s v="JOHNSON, DEAN"/>
    <n v="252171104"/>
    <s v="20210312 11:18"/>
    <n v="9002"/>
    <m/>
    <s v="bird nest caused pole fire, isolated downed pole, crew to repair area notrified"/>
    <s v="Y"/>
    <n v="1"/>
    <s v="\\fxshare-nas05\quotashare-fs01\ESA\5 - Ignition Tracking\Fire_Tab_Attachment_Files"/>
    <m/>
    <n v="36.178403000000003"/>
    <n v="-119.538241"/>
    <m/>
    <m/>
    <m/>
    <s v="N"/>
    <s v="Y"/>
    <m/>
    <s v="Clear"/>
    <m/>
    <s v="Private Land"/>
    <m/>
    <s v="Calm"/>
    <m/>
    <s v="PG&amp;E Equipment"/>
    <s v="bird nest debris on transformer"/>
    <s v="&lt; 1 meter"/>
    <m/>
    <s v="Employee"/>
    <m/>
    <s v="Overhead"/>
    <m/>
    <x v="0"/>
    <m/>
    <m/>
    <m/>
    <s v="ANIMAL-OTHER"/>
    <s v="POLE-WOOD"/>
    <s v="N"/>
    <s v=" "/>
    <s v="Unplanned"/>
    <s v="Fresno"/>
    <s v="Corcoran"/>
    <s v="252171104, CORCORAN-1104"/>
    <s v="21-0035703"/>
    <s v="Unplanned"/>
    <s v="Lightning,Clear;32-90 F"/>
    <s v="5"/>
    <s v="1235"/>
    <s v="NO"/>
    <s v="Line to Ground"/>
    <s v="Sustained"/>
    <s v="No"/>
    <s v="2476F"/>
    <s v="OH"/>
    <s v="Fuse"/>
    <s v="1279629"/>
    <s v="Pole-Wood, Burned/flashed"/>
    <s v=" "/>
    <s v="03/12/21 11:26"/>
    <s v=" "/>
    <s v="MADISON 1SP E/O C/O 8528, CORCORAN"/>
    <s v=" MTR#1010126935."/>
    <s v=" "/>
    <s v="POLE FIRE DUE TO HAWK'S NEST AT MTR#1010126935. POLE ON GROUND, TX ON GROUND, WIRE ON GROUND. "/>
    <s v=" "/>
    <s v="No"/>
    <s v="Animal, Other"/>
    <s v=" "/>
    <s v="No"/>
    <s v=" "/>
    <s v=" "/>
    <s v="L2LS"/>
    <s v="Distribution Circuit"/>
    <s v="MHV2"/>
    <s v="03/12/21 08:23"/>
    <s v="Not Required"/>
    <s v="03/12/21 22:10"/>
    <s v=" "/>
    <s v="No"/>
    <s v="1611634"/>
    <s v="21-0035703"/>
    <s v="2476F"/>
    <s v=""/>
    <s v=""/>
    <s v=""/>
    <s v=""/>
  </r>
  <r>
    <x v="456"/>
    <s v="JZCY"/>
    <s v="3 - QC Complete"/>
    <d v="2021-04-06T00:00:00"/>
    <d v="2021-04-06T00:00:00"/>
    <x v="315"/>
    <s v="\\fxshare-nas05\quotashare-fs01\ESA\5 - Ignition Tracking\2021_Ignition_QC_Folders\20210311_nan_nan_nan_7039799463"/>
    <s v=" "/>
    <m/>
    <m/>
    <m/>
    <m/>
    <m/>
    <x v="0"/>
    <m/>
    <m/>
    <m/>
    <m/>
    <m/>
    <m/>
    <m/>
    <m/>
    <m/>
    <m/>
    <m/>
    <m/>
    <m/>
    <m/>
    <m/>
    <m/>
    <m/>
    <s v=" "/>
    <x v="82"/>
    <s v="00:15"/>
    <m/>
    <m/>
    <s v="FAS"/>
    <s v="N"/>
    <s v="N"/>
    <m/>
    <m/>
    <m/>
    <n v="7039799463"/>
    <m/>
    <m/>
    <m/>
    <m/>
    <s v=" "/>
    <x v="0"/>
    <x v="2"/>
    <s v="N"/>
    <s v="N"/>
    <s v="Structure fire, not attributable to PG&amp;E"/>
    <s v="Not PG&amp;E"/>
    <s v="Building"/>
    <m/>
    <m/>
    <s v="&lt;3 meters of linear travel"/>
    <m/>
    <m/>
    <m/>
    <m/>
    <x v="3"/>
    <x v="1"/>
    <x v="1"/>
    <m/>
    <s v="Overbuild"/>
    <m/>
    <m/>
    <m/>
    <m/>
    <s v=" "/>
    <x v="0"/>
    <s v="35.3260650"/>
    <s v="-119.0932083"/>
    <s v="Kern"/>
    <x v="375"/>
    <n v="21000"/>
    <m/>
    <s v="Unknown"/>
    <s v="Urban"/>
    <m/>
    <m/>
    <m/>
    <m/>
    <s v="N"/>
    <s v="N"/>
    <m/>
    <m/>
    <s v="2021-04-06"/>
    <m/>
    <m/>
    <m/>
    <m/>
    <m/>
    <m/>
    <m/>
    <m/>
    <m/>
    <m/>
    <m/>
    <m/>
    <m/>
    <m/>
    <m/>
    <m/>
    <m/>
    <m/>
    <m/>
    <s v=" "/>
    <s v="KERN"/>
    <s v="BAKERSFIELD 09"/>
    <s v="00:15"/>
    <s v="03/11/2021"/>
    <m/>
    <n v="7039799463"/>
    <n v="3204"/>
    <s v="BROOKSIDE DR APT A"/>
    <x v="10"/>
    <n v="35.326197999999998"/>
    <n v="-119.093795"/>
    <s v="K1GSRS9"/>
    <s v="SAMANIEGO, SAM (1664)"/>
    <n v="254072115"/>
    <s v="20210405 08:43"/>
    <n v="2502"/>
    <n v="3"/>
    <s v="found elect mtr locked with yellow seal on arrival "/>
    <s v="Y"/>
    <m/>
    <m/>
    <s v="35.3260650,-119.0932083,103.300000,3D"/>
    <m/>
    <m/>
    <m/>
    <s v="unknown"/>
    <m/>
    <s v="N"/>
    <s v="Y"/>
    <s v="N"/>
    <s v="Clear"/>
    <m/>
    <s v="Structures"/>
    <m/>
    <s v="Calm"/>
    <m/>
    <s v="Unknown"/>
    <m/>
    <s v="Structure Only"/>
    <m/>
    <s v="Fire Dept"/>
    <m/>
    <s v="Overbuild"/>
    <m/>
    <x v="0"/>
    <m/>
    <m/>
    <m/>
    <m/>
    <m/>
    <m/>
    <s v=" "/>
    <m/>
    <m/>
    <m/>
    <m/>
    <m/>
    <m/>
    <m/>
    <m/>
    <m/>
    <m/>
    <m/>
    <m/>
    <m/>
    <m/>
    <m/>
    <m/>
    <m/>
    <m/>
    <m/>
    <m/>
    <m/>
    <m/>
    <m/>
    <m/>
    <m/>
    <m/>
    <m/>
    <m/>
    <m/>
    <m/>
    <m/>
    <m/>
    <m/>
    <m/>
    <m/>
    <m/>
    <m/>
    <m/>
    <m/>
    <m/>
    <m/>
    <m/>
    <m/>
    <m/>
    <m/>
    <m/>
    <m/>
  </r>
  <r>
    <x v="457"/>
    <s v="TLAL"/>
    <s v="3 - QC Complete"/>
    <d v="2021-04-13T00:00:00"/>
    <d v="2021-04-13T00:00:00"/>
    <x v="372"/>
    <s v="\\fxshare-nas05\quotashare-fs01\ESA\5 - Ignition Tracking\2021_Ignition_QC_Folders\20210311_nan_nan_nan_7857246042"/>
    <s v=" "/>
    <m/>
    <m/>
    <m/>
    <m/>
    <m/>
    <x v="0"/>
    <m/>
    <m/>
    <m/>
    <m/>
    <m/>
    <m/>
    <m/>
    <m/>
    <m/>
    <m/>
    <m/>
    <m/>
    <m/>
    <m/>
    <m/>
    <m/>
    <m/>
    <s v=" "/>
    <x v="82"/>
    <s v="18:09"/>
    <m/>
    <m/>
    <s v="FAS"/>
    <s v="N"/>
    <s v="N"/>
    <m/>
    <m/>
    <m/>
    <n v="7857246042"/>
    <n v="120636563"/>
    <m/>
    <m/>
    <s v="NO PHOTO"/>
    <s v=" "/>
    <x v="2"/>
    <x v="0"/>
    <s v="Y"/>
    <s v="Y"/>
    <s v="On March 11, 2021 at 1851 hours, a PG&amp;E Troubleman patrolled the Caruthers 1104 12kV Distribution Circuit number 252371104, near 4699 West Dinuba Avenue in Fresno. He observed 400' of no good damaged 4/0 AL underground neutral conductor between the riser and the customer panel and the customer's inside wiring that ignited on fire. Initial analysis indicates PG&amp;E underground equipment failed. The Fresno Fire Department responded to and extinguished the fire. The repairs to our equipment were completed on March 12, 2021.This information is preliminary."/>
    <s v="PG&amp;E"/>
    <s v="Building"/>
    <s v="D"/>
    <s v="D"/>
    <s v="Structure-only"/>
    <m/>
    <m/>
    <m/>
    <m/>
    <x v="0"/>
    <x v="4"/>
    <x v="3"/>
    <s v="N"/>
    <s v="Underground"/>
    <s v="Service"/>
    <s v="Conductor - Underground Service"/>
    <s v="Conductor - Underground Neutral"/>
    <s v="Circuit ID: 252371104, SAP ID: 100720326; Meter #: 1005062487"/>
    <s v=" "/>
    <x v="0"/>
    <n v="36.589590000000001"/>
    <n v="-119.87600999999999"/>
    <s v="Fresno"/>
    <x v="376"/>
    <n v="12000"/>
    <m/>
    <s v="Other (Comments)-nan"/>
    <s v="Agriculture"/>
    <m/>
    <m/>
    <m/>
    <m/>
    <s v="N"/>
    <s v="N"/>
    <m/>
    <m/>
    <s v="2021-03-16"/>
    <m/>
    <m/>
    <m/>
    <m/>
    <m/>
    <m/>
    <m/>
    <m/>
    <m/>
    <m/>
    <m/>
    <m/>
    <m/>
    <m/>
    <m/>
    <m/>
    <m/>
    <m/>
    <m/>
    <s v=" "/>
    <s v="FRESNO"/>
    <s v="SELMA  02"/>
    <s v="18:09"/>
    <s v="03/11/2021"/>
    <m/>
    <n v="7857246042"/>
    <n v="4699"/>
    <s v="W DINUBA AVE"/>
    <x v="14"/>
    <n v="36.590159999999997"/>
    <n v="-119.875671"/>
    <s v="F6TJMRY"/>
    <s v="ROGERS, JAMES"/>
    <n v="252371104"/>
    <s v="20210311 20:21"/>
    <n v="1140"/>
    <m/>
    <s v="NEUTRAL N/G AT CUSTOMERS PANEL CHK AT TX ALL GOOD 400' RUN OF 4/0 AL UG CABLE CUSTOMER HAS MULTIPLE OUTLETS AND PWR STRIPS THAT CAUGHT ON FIRE UNKNOWN OF OTHER DAMAGE UNTIL PWR IS RESTORED"/>
    <s v="Y"/>
    <m/>
    <m/>
    <s v="36.5903867,-119.8688183,63.700000,3D"/>
    <m/>
    <m/>
    <s v="4699 W DINUBA AVE FRESNO"/>
    <m/>
    <m/>
    <s v="N"/>
    <s v="Y"/>
    <s v="Y"/>
    <s v="Clear"/>
    <m/>
    <s v="Structures"/>
    <s v="HIGH LOW VOLTAGES THROUGH OUT HOUSE CAUSING SOME DAMAGE "/>
    <s v="Light"/>
    <m/>
    <s v="PG&amp;E Equipment"/>
    <m/>
    <s v="Structure Only"/>
    <m/>
    <s v="Other (Comments)"/>
    <s v="OWNER"/>
    <s v="Other (Comments)"/>
    <s v="NEUTRAL ON UNDERGROUN SERVICE"/>
    <x v="1"/>
    <s v="TESTED USING BEAST "/>
    <s v="PG&amp;E Employee"/>
    <m/>
    <m/>
    <m/>
    <m/>
    <s v=" "/>
    <m/>
    <m/>
    <m/>
    <m/>
    <m/>
    <m/>
    <m/>
    <m/>
    <m/>
    <m/>
    <m/>
    <m/>
    <m/>
    <m/>
    <m/>
    <m/>
    <m/>
    <m/>
    <m/>
    <m/>
    <m/>
    <m/>
    <m/>
    <m/>
    <m/>
    <m/>
    <m/>
    <m/>
    <m/>
    <m/>
    <m/>
    <m/>
    <m/>
    <m/>
    <m/>
    <m/>
    <m/>
    <m/>
    <m/>
    <m/>
    <m/>
    <m/>
    <m/>
    <m/>
    <m/>
    <m/>
    <m/>
  </r>
  <r>
    <x v="458"/>
    <s v="TLAL"/>
    <s v="3 - QC Complete"/>
    <d v="2021-03-16T00:00:00"/>
    <d v="2021-03-18T00:00:00"/>
    <x v="373"/>
    <s v="\\fxshare-nas05\quotashare-fs01\ESA\5 - Ignition Tracking\2021_Ignition_QC_Folders\20210311_1278189_21-0035085_nan_T005236754"/>
    <s v=" "/>
    <m/>
    <m/>
    <m/>
    <m/>
    <m/>
    <x v="0"/>
    <m/>
    <m/>
    <m/>
    <m/>
    <m/>
    <m/>
    <m/>
    <m/>
    <m/>
    <m/>
    <m/>
    <m/>
    <m/>
    <m/>
    <m/>
    <m/>
    <m/>
    <s v=" "/>
    <x v="82"/>
    <d v="1899-12-30T05:27:00"/>
    <d v="2021-03-10T00:00:00"/>
    <d v="1899-12-30T21:11:00"/>
    <s v="FAS"/>
    <s v="N"/>
    <s v="N"/>
    <n v="1278189"/>
    <s v="21-0035085"/>
    <m/>
    <s v="T005236754"/>
    <n v="120633176"/>
    <m/>
    <m/>
    <s v="PG&amp;E_214_Ignition_20210311_3.jpg"/>
    <s v=" "/>
    <x v="0"/>
    <x v="0"/>
    <s v="Y"/>
    <s v="N"/>
    <s v="On March 11, 2021 at 0636 hours, a PG&amp;E Troubleman patrolled the Bonnie Nook 1102 12kV Distribution Circuit number 152301102, in the Tier 3 area of 525 Alta Reservoir Road, Alta, CA 95701. He observed an energized arcing 300' of two broken overhead primary 2 ACSR conductors midspan pinned down on the ground by a fallen tree, 1 of 2 blown at fuse 4807, and a fire in progress on the roadway shoulder. Initial analysis indicates a tree fell into the line, which resulted in arcing equipment and an ignition. Cal Fire responded to and extinguished the small fire. The 840-minute outage affected 15 customers. This incident is part of the 03/10/21 snow event. All the repairs were completed and the line was returned to service on March 11, 2021. This ignition did not meet the reporting criteria, because the fire was not greater than one linear meter. This information is preliminary."/>
    <s v="PG&amp;E"/>
    <s v="Vegetation"/>
    <s v="D"/>
    <s v="D"/>
    <s v="&lt;3 meters of linear travel"/>
    <m/>
    <m/>
    <m/>
    <m/>
    <x v="2"/>
    <x v="2"/>
    <x v="2"/>
    <s v="Y"/>
    <s v="Overhead"/>
    <s v="Primary"/>
    <s v="Conductor - Primary"/>
    <s v="Conductor, Fuse"/>
    <s v="Circuit ID: 152301102; SAP ID: 100009405"/>
    <s v=" "/>
    <x v="2"/>
    <n v="39.211188844699997"/>
    <n v="-120.79056311159999"/>
    <s v="Placer"/>
    <x v="377"/>
    <n v="12000"/>
    <m/>
    <s v="Cal Fire"/>
    <s v="Conifer Forest"/>
    <m/>
    <m/>
    <n v="330"/>
    <m/>
    <s v="N"/>
    <s v="N"/>
    <m/>
    <m/>
    <s v="2021-03-12"/>
    <n v="39.217500000000001"/>
    <n v="-120.7861"/>
    <d v="2021-03-16T00:00:00"/>
    <s v="TrunkFail   "/>
    <s v="The top of a green Ponerosa pine broke out 98 above ground and fell through lines. the top was 18 long and had a DBH of 7. Found top next to road with a burn at top od tree."/>
    <s v="PINP"/>
    <n v="116"/>
    <n v="25"/>
    <n v="19"/>
    <s v="None"/>
    <s v="None"/>
    <s v="N"/>
    <n v="1"/>
    <m/>
    <s v="Hillside"/>
    <s v="A"/>
    <s v="CrossArm"/>
    <s v="BareWire"/>
    <m/>
    <s v=" "/>
    <s v="SIERRA"/>
    <s v="PLACER"/>
    <m/>
    <m/>
    <m/>
    <m/>
    <m/>
    <m/>
    <x v="5"/>
    <m/>
    <m/>
    <m/>
    <m/>
    <m/>
    <m/>
    <m/>
    <m/>
    <m/>
    <m/>
    <m/>
    <m/>
    <m/>
    <m/>
    <m/>
    <m/>
    <m/>
    <m/>
    <m/>
    <m/>
    <m/>
    <m/>
    <m/>
    <m/>
    <m/>
    <m/>
    <m/>
    <m/>
    <m/>
    <m/>
    <m/>
    <m/>
    <m/>
    <m/>
    <m/>
    <x v="2"/>
    <m/>
    <m/>
    <m/>
    <m/>
    <m/>
    <m/>
    <s v=" "/>
    <m/>
    <m/>
    <m/>
    <m/>
    <m/>
    <m/>
    <m/>
    <m/>
    <m/>
    <m/>
    <m/>
    <m/>
    <m/>
    <m/>
    <m/>
    <m/>
    <m/>
    <m/>
    <m/>
    <m/>
    <m/>
    <m/>
    <m/>
    <m/>
    <m/>
    <m/>
    <m/>
    <m/>
    <m/>
    <m/>
    <m/>
    <m/>
    <m/>
    <m/>
    <m/>
    <m/>
    <m/>
    <m/>
    <m/>
    <m/>
    <m/>
    <m/>
    <m/>
    <m/>
    <m/>
    <m/>
    <m/>
  </r>
  <r>
    <x v="459"/>
    <s v="AGFC"/>
    <s v="3 - QC Complete"/>
    <d v="2021-03-11T00:00:00"/>
    <d v="2021-03-11T00:00:00"/>
    <x v="374"/>
    <s v="\\fxshare-nas05\quotashare-fs01\ESA\5 - Ignition Tracking\2021_Ignition_QC_Folders\20210311_nan_nan_nan_250390270"/>
    <s v=" "/>
    <m/>
    <m/>
    <m/>
    <m/>
    <m/>
    <x v="0"/>
    <m/>
    <m/>
    <m/>
    <m/>
    <m/>
    <m/>
    <m/>
    <m/>
    <m/>
    <m/>
    <m/>
    <m/>
    <m/>
    <m/>
    <m/>
    <m/>
    <m/>
    <s v=" "/>
    <x v="82"/>
    <s v="03:59"/>
    <m/>
    <m/>
    <s v="FAS"/>
    <s v="N"/>
    <s v="Y"/>
    <m/>
    <m/>
    <m/>
    <n v="250390270"/>
    <m/>
    <m/>
    <m/>
    <m/>
    <s v=" "/>
    <x v="0"/>
    <x v="2"/>
    <s v="N"/>
    <s v="N"/>
    <s v="Duplicate of index #212."/>
    <s v="Not PG&amp;E"/>
    <s v="Other"/>
    <m/>
    <m/>
    <s v="Structure-PG&amp;E only"/>
    <s v="CUSTOMERS PANEL"/>
    <m/>
    <m/>
    <m/>
    <x v="4"/>
    <x v="1"/>
    <x v="1"/>
    <m/>
    <s v="Overhead"/>
    <m/>
    <m/>
    <m/>
    <m/>
    <s v=" "/>
    <x v="0"/>
    <s v="36.5537950"/>
    <s v="-120.0145150"/>
    <s v="Fresno"/>
    <x v="378"/>
    <n v="12000"/>
    <m/>
    <s v="Self Extinguished"/>
    <s v="Agriculture"/>
    <m/>
    <m/>
    <m/>
    <m/>
    <s v="N"/>
    <s v="N"/>
    <m/>
    <m/>
    <s v="2021-03-12"/>
    <m/>
    <m/>
    <m/>
    <m/>
    <m/>
    <m/>
    <m/>
    <m/>
    <m/>
    <m/>
    <m/>
    <m/>
    <m/>
    <m/>
    <m/>
    <m/>
    <m/>
    <m/>
    <m/>
    <s v=" "/>
    <s v="FRESNO"/>
    <s v="SELMA  02"/>
    <s v="03:59"/>
    <s v="03/11/2021"/>
    <m/>
    <n v="250390270"/>
    <s v="NW"/>
    <s v="NW SE 9 16 18"/>
    <x v="14"/>
    <n v="36.554195999999997"/>
    <n v="-120.014955"/>
    <s v="F6TJMRY"/>
    <s v="ROGERS, JAMES"/>
    <n v="254411105"/>
    <s v="20210311 04:29"/>
    <n v="2641"/>
    <n v="1"/>
    <s v="CUSTOMERS METER PANEL N/G NEEDS NEW POLE "/>
    <s v="Y"/>
    <m/>
    <m/>
    <s v="36.5537950,-120.0145150,59.600000,3D"/>
    <m/>
    <m/>
    <m/>
    <m/>
    <m/>
    <s v="N"/>
    <s v="Y"/>
    <s v="N"/>
    <s v="Rain"/>
    <m/>
    <s v="Other (Comments)"/>
    <s v="CUSTOMERS PANEL"/>
    <s v="Light"/>
    <m/>
    <s v="Other (Comments)"/>
    <s v="CUSTOMERS PANEL"/>
    <s v="Other (Comments)"/>
    <s v="CUSTOMERS PANEL"/>
    <s v="Self Extinguished"/>
    <m/>
    <s v="Other (Comments)"/>
    <s v="CUSTOMERS PANEL"/>
    <x v="0"/>
    <m/>
    <m/>
    <m/>
    <m/>
    <m/>
    <m/>
    <s v=" "/>
    <m/>
    <m/>
    <m/>
    <m/>
    <m/>
    <m/>
    <m/>
    <m/>
    <m/>
    <m/>
    <m/>
    <m/>
    <m/>
    <m/>
    <m/>
    <m/>
    <m/>
    <m/>
    <m/>
    <m/>
    <m/>
    <m/>
    <m/>
    <m/>
    <m/>
    <m/>
    <m/>
    <m/>
    <m/>
    <m/>
    <m/>
    <m/>
    <m/>
    <m/>
    <m/>
    <m/>
    <m/>
    <m/>
    <m/>
    <m/>
    <m/>
    <m/>
    <m/>
    <m/>
    <m/>
    <m/>
    <m/>
  </r>
  <r>
    <x v="460"/>
    <s v="AGFC"/>
    <s v="3 - QC Complete"/>
    <d v="2021-03-11T00:00:00"/>
    <d v="2021-03-15T00:00:00"/>
    <x v="375"/>
    <s v="\\fxshare-nas05\quotashare-fs01\ESA\5 - Ignition Tracking\2021_Ignition_QC_Folders\20210311_1278236_nan_nan_T005236733"/>
    <s v=" "/>
    <m/>
    <m/>
    <m/>
    <m/>
    <m/>
    <x v="0"/>
    <m/>
    <m/>
    <m/>
    <m/>
    <m/>
    <m/>
    <m/>
    <m/>
    <m/>
    <m/>
    <m/>
    <m/>
    <m/>
    <m/>
    <m/>
    <m/>
    <m/>
    <s v=" "/>
    <x v="82"/>
    <s v="02:45"/>
    <d v="2021-03-11T00:00:00"/>
    <s v="02:45"/>
    <s v="FAS"/>
    <s v="N"/>
    <s v="N"/>
    <s v="1278236"/>
    <m/>
    <m/>
    <s v="T005236733"/>
    <m/>
    <m/>
    <m/>
    <m/>
    <s v=" "/>
    <x v="0"/>
    <x v="2"/>
    <s v="N"/>
    <s v="N"/>
    <s v="Other fire, not attributable to PG&amp;E. Customer panel caught fire. The ignition is not attributable to PG&amp;E."/>
    <s v="Not PG&amp;E"/>
    <s v="Other"/>
    <m/>
    <m/>
    <s v="Structure-PG&amp;E only"/>
    <s v="CUSTOMERS PANEL"/>
    <m/>
    <m/>
    <m/>
    <x v="3"/>
    <x v="1"/>
    <x v="1"/>
    <m/>
    <s v="Overhead"/>
    <m/>
    <m/>
    <m/>
    <m/>
    <s v=" "/>
    <x v="0"/>
    <s v="36.5537950"/>
    <s v="-120.0145150"/>
    <s v="Fresno"/>
    <x v="378"/>
    <n v="12000"/>
    <m/>
    <s v="Self Extinguished"/>
    <s v="Agriculture"/>
    <m/>
    <m/>
    <m/>
    <m/>
    <s v="N"/>
    <s v="N"/>
    <m/>
    <m/>
    <s v="2021-03-12"/>
    <m/>
    <m/>
    <m/>
    <m/>
    <m/>
    <m/>
    <m/>
    <m/>
    <m/>
    <m/>
    <m/>
    <m/>
    <m/>
    <m/>
    <m/>
    <m/>
    <m/>
    <m/>
    <m/>
    <s v=" "/>
    <s v="FRESNO"/>
    <s v="SELMA  02"/>
    <s v="02:45"/>
    <s v="03/11/2021"/>
    <s v="1278236"/>
    <s v="T005236733"/>
    <n v="11883"/>
    <s v="W FLORAL AVE"/>
    <x v="14"/>
    <n v="36.575090000000003"/>
    <n v="-120.00606999999999"/>
    <s v="F6TJMRY"/>
    <s v="ROGERS, JAMES"/>
    <n v="254411105"/>
    <s v="20210311 04:26"/>
    <n v="9221"/>
    <m/>
    <s v="CUSTOMER PANEL N/G NEEDS TO BE REPLACED METER AND CT,S N/G"/>
    <s v="Y"/>
    <m/>
    <m/>
    <s v="36.5537950,-120.0145150,59.800000,3D"/>
    <m/>
    <m/>
    <m/>
    <m/>
    <m/>
    <s v="N"/>
    <s v="Y"/>
    <m/>
    <s v="Rain"/>
    <m/>
    <s v="Private Land"/>
    <m/>
    <s v="Light"/>
    <m/>
    <s v="Other (Comments)"/>
    <s v="CUSTOMER OWNED PANEL"/>
    <s v="Other (Comments)"/>
    <s v="CUSTOMERS PANEL"/>
    <s v="Self Extinguished"/>
    <m/>
    <s v="Other (Comments)"/>
    <s v="CUSTOMERS PANEL"/>
    <x v="0"/>
    <m/>
    <m/>
    <m/>
    <s v="OVERHEAD"/>
    <s v="CUSTOMER EQUIPMENT"/>
    <s v="N"/>
    <s v=" "/>
    <m/>
    <m/>
    <m/>
    <m/>
    <m/>
    <m/>
    <m/>
    <m/>
    <m/>
    <m/>
    <m/>
    <m/>
    <m/>
    <m/>
    <m/>
    <m/>
    <m/>
    <m/>
    <m/>
    <m/>
    <m/>
    <m/>
    <m/>
    <m/>
    <m/>
    <m/>
    <m/>
    <m/>
    <m/>
    <m/>
    <m/>
    <m/>
    <m/>
    <m/>
    <m/>
    <m/>
    <m/>
    <m/>
    <m/>
    <m/>
    <m/>
    <m/>
    <m/>
    <m/>
    <m/>
    <m/>
    <m/>
  </r>
  <r>
    <x v="461"/>
    <s v="S7RM"/>
    <s v="3 - QC Complete"/>
    <d v="2021-04-16T00:00:00"/>
    <d v="2021-04-16T00:00:00"/>
    <x v="376"/>
    <s v="\\fxshare-nas05\quotashare-fs01\ESA\5 - Ignition Tracking\2021_Ignition_QC_Folders\20210310_1277352_21-0034749_nan_T005235941"/>
    <s v=" "/>
    <m/>
    <m/>
    <m/>
    <m/>
    <m/>
    <x v="0"/>
    <m/>
    <m/>
    <m/>
    <m/>
    <m/>
    <m/>
    <m/>
    <m/>
    <m/>
    <m/>
    <m/>
    <m/>
    <m/>
    <m/>
    <m/>
    <m/>
    <m/>
    <s v=" "/>
    <x v="83"/>
    <s v="11:44"/>
    <d v="2021-03-10T00:00:00"/>
    <d v="1899-12-30T11:42:00"/>
    <s v="FAS"/>
    <s v="N"/>
    <s v="N"/>
    <s v="1277352"/>
    <s v="21-0034749"/>
    <m/>
    <s v="T005235941"/>
    <n v="120628826"/>
    <m/>
    <m/>
    <m/>
    <s v=" "/>
    <x v="0"/>
    <x v="0"/>
    <s v="N"/>
    <s v="N"/>
    <s v="On March 10th, 2021 at 11:44 hrs. a PG &amp; E Troubleman was dispatched to the Columbus 1104 12 kv Distribution circuit near Gale Ave. in the City of Bakersfield in response to reports of a  pole fire occuring at the crossarm.  Initial analysis indicates that the ignition occured likely due to contamination due to tracking after a light rain.  According to the responding troubleman, the pole fire occured at the crossarm, the crossarm was burnt in two, the primary line did not fall to the ground, the ensuing fire was limited to PG &amp; E assets and the fire was suppressed by the Kern County FD ( see attached photos in shared file.)  The PG &amp; E Troubleman completed repairs on 3/11/2021 including installing a new double &quot;DE&quot; crossarm and replacing cutouts. "/>
    <s v="PG&amp;E"/>
    <s v="Other"/>
    <s v="D"/>
    <s v="D"/>
    <s v="Structure-PG&amp;E only"/>
    <s v="Fire limited to PG &amp; E assets per troubleman"/>
    <m/>
    <m/>
    <m/>
    <x v="0"/>
    <x v="0"/>
    <x v="0"/>
    <s v="Y"/>
    <s v="Overhead"/>
    <s v="Primary"/>
    <s v="Crossarm"/>
    <s v="crossarm, cutouts"/>
    <s v="Circuit ID: 25395-1104"/>
    <s v=" "/>
    <x v="0"/>
    <s v="35.3853400"/>
    <s v="-118.9671017"/>
    <s v="Kern"/>
    <x v="379"/>
    <n v="12000"/>
    <m/>
    <s v="Kern County FD"/>
    <s v="Urban"/>
    <m/>
    <m/>
    <m/>
    <m/>
    <s v="N"/>
    <s v="N"/>
    <m/>
    <m/>
    <s v="2021-03-12"/>
    <m/>
    <m/>
    <m/>
    <m/>
    <m/>
    <m/>
    <m/>
    <m/>
    <m/>
    <m/>
    <m/>
    <m/>
    <m/>
    <m/>
    <m/>
    <m/>
    <m/>
    <m/>
    <m/>
    <s v=" "/>
    <s v="KERN"/>
    <s v="BAKERSFIELD 04"/>
    <s v="11:44"/>
    <s v="03/10/2021"/>
    <s v="1277352"/>
    <s v="T005235941"/>
    <n v="2220"/>
    <s v="GALE AVE"/>
    <x v="10"/>
    <n v="35.38532"/>
    <n v="-118.96714"/>
    <s v="K1TTJBU"/>
    <s v="BRAUER, TRAVIS"/>
    <n v="253951104"/>
    <s v="20210310 14:34"/>
    <n v="9111"/>
    <m/>
    <s v="DUE TO RAIN POLE TOP AND PRI ARM BURNT. PRI ARM BURNT IN TWO AND 6SOL CU PHASES HANGING DOWN THE SIDE. WIRE NOT DOWN. FUSES BLOWN AT FCO 18014. EC TAG AND PHOTOS TURNED IN"/>
    <s v="Y"/>
    <n v="3"/>
    <s v="\\fxshare-nas05\quotashare-fs01\ESA\5 - Ignition Tracking\Fire_Tab_Attachment_Files"/>
    <s v="35.3853400,-118.9671017,163.300000,3D"/>
    <m/>
    <m/>
    <m/>
    <s v="KERN COUNTY FIRE"/>
    <m/>
    <s v="N"/>
    <s v="Y"/>
    <m/>
    <s v="Rain"/>
    <m/>
    <s v="PG&amp;E Only"/>
    <m/>
    <s v="Light"/>
    <m/>
    <s v="PG&amp;E Equipment"/>
    <m/>
    <s v="Structure Only"/>
    <m/>
    <s v="Fire Dept"/>
    <m/>
    <s v="Overhead"/>
    <m/>
    <x v="1"/>
    <s v="PHOTOS"/>
    <s v="PG&amp;E Employee"/>
    <m/>
    <s v="OVERHEAD"/>
    <s v="POLE-WOOD"/>
    <s v="N"/>
    <s v=" "/>
    <s v="Unplanned"/>
    <s v="Kern"/>
    <s v="Kern"/>
    <s v="253951104, COLUMBUS-1104"/>
    <s v="21-0034749"/>
    <s v="Unplanned"/>
    <s v="Clear;32-90 F"/>
    <s v="66"/>
    <s v="21558"/>
    <s v="NO"/>
    <s v="Line to Line"/>
    <s v="Sustained"/>
    <s v="No"/>
    <s v="18014"/>
    <s v="OH"/>
    <s v="Fuse"/>
    <s v="1277352"/>
    <s v="Pole-Wood, Burned/flashed"/>
    <s v=" "/>
    <s v="03/10/21 13:29"/>
    <s v=" "/>
    <s v="MT VERNON AND EDWARDS"/>
    <s v=" CGC#51724968837"/>
    <s v=" "/>
    <s v=" "/>
    <s v=" "/>
    <s v="No"/>
    <s v="Equipment Failure/Involved, Fire, pole"/>
    <s v=" "/>
    <s v="No"/>
    <s v=" "/>
    <s v=" "/>
    <s v="CUBA"/>
    <s v="Distribution Circuit"/>
    <s v="CUBA"/>
    <s v="03/10/21 11:42"/>
    <s v="Not Required"/>
    <s v="03/11/21 00:50"/>
    <s v=" "/>
    <s v="No"/>
    <s v="1611058"/>
    <m/>
    <m/>
    <m/>
    <m/>
    <m/>
    <m/>
  </r>
  <r>
    <x v="462"/>
    <s v="S7RM"/>
    <s v="3 - QC Complete"/>
    <d v="2021-05-17T00:00:00"/>
    <d v="2021-05-17T00:00:00"/>
    <x v="377"/>
    <s v="\\fxshare-nas05\quotashare-fs01\ESA\5 - Ignition Tracking\2021_Ignition_QC_Folders\20210310_nan_nan_INT-14647_nan"/>
    <s v=" "/>
    <m/>
    <m/>
    <m/>
    <m/>
    <m/>
    <x v="0"/>
    <m/>
    <m/>
    <m/>
    <m/>
    <m/>
    <m/>
    <m/>
    <m/>
    <m/>
    <m/>
    <m/>
    <m/>
    <m/>
    <m/>
    <m/>
    <m/>
    <m/>
    <s v=" "/>
    <x v="83"/>
    <d v="1899-12-30T03:52:00"/>
    <d v="2021-03-10T00:00:00"/>
    <d v="1899-12-30T03:52:00"/>
    <s v="Trans-Sub Email"/>
    <s v="N"/>
    <s v="N"/>
    <m/>
    <m/>
    <s v="INT-14647"/>
    <m/>
    <s v="120627264, 120627247, 120627573"/>
    <m/>
    <m/>
    <m/>
    <s v=" "/>
    <x v="0"/>
    <x v="0"/>
    <s v="N"/>
    <s v="N"/>
    <s v="On March 10th, 2021 at 03:52 hrs. PG &amp; E became aware that the Arco-Tulare Lake 70 KV Transmission overhead Circuit with 12 KV Distribution underbuilt sustained a interruption due to a possible pole fire and wire down.  On March 10th, 2021 at 04:11 hrs. a PG &amp; E Troubleman arrived to the Arco- Tulare Lake 70 KV Transmission overhead with 12 KV Distribution Circuit in the vacinity of 25th Ave. and Interstate I-5 in the City of Kettleman and observed a smoldering, damaged pole at Pole # 06/105 and a downed wire between Poles 1/29 and 1/30.  The Troubleman isolated the damaged pole which was in the Las Perillas to Tulare Lake section of the line.   Initial analysis indicates that an ignition occured at the Distribution 12 KV Level cross-arm at Pole #06/105 with 70 KV line on the ground due to a birds nest possibly causing tracking from the insulator or conductor.  The bird's nest was found to have barbed wire on it which may have contributed to the tracking.   The pole burnt all the way through and fell to the ground.  The ensuing fire which involved the vegetation, was less than one Meter in size and was self-extinguished. This ignition occurred in a Non-HFTD during a light rain condition.  On March 10th, 2021 at 10:30 am, a PG &amp; E crew replaced 2 poles  ( # 06/105 &amp; # 06/106),  fixed the broken conductor and reframed the pole.  The interruption was ended at 18:14 hrs. on March 10th, 2021 and the line was tested and placed back in service.  CAP # 120627482 was associated with this ignition.  "/>
    <s v="PG&amp;E"/>
    <s v="Other"/>
    <s v="D"/>
    <s v="T"/>
    <s v="Structure-PG&amp;E only"/>
    <m/>
    <m/>
    <m/>
    <m/>
    <x v="5"/>
    <x v="2"/>
    <x v="0"/>
    <s v="Y"/>
    <s v="Overhead"/>
    <s v="Primary"/>
    <s v="Crossarm"/>
    <s v="Pole, Crossarm, Transmission lines"/>
    <s v=" Pole # 06/105"/>
    <s v=" "/>
    <x v="0"/>
    <n v="35.872484"/>
    <n v="-119.91526"/>
    <s v="Kings"/>
    <x v="16"/>
    <n v="12000"/>
    <m/>
    <s v="Self Extinguished"/>
    <s v="Herbaceous"/>
    <m/>
    <m/>
    <m/>
    <m/>
    <s v="N"/>
    <s v="N"/>
    <m/>
    <m/>
    <s v="2021-03-12"/>
    <m/>
    <m/>
    <m/>
    <m/>
    <m/>
    <m/>
    <m/>
    <m/>
    <m/>
    <m/>
    <m/>
    <m/>
    <m/>
    <m/>
    <m/>
    <m/>
    <m/>
    <m/>
    <m/>
    <s v=" "/>
    <s v="FRESNO"/>
    <s v="FRESNO"/>
    <m/>
    <m/>
    <m/>
    <m/>
    <m/>
    <m/>
    <x v="5"/>
    <m/>
    <m/>
    <m/>
    <m/>
    <m/>
    <m/>
    <m/>
    <m/>
    <m/>
    <m/>
    <m/>
    <m/>
    <m/>
    <m/>
    <m/>
    <m/>
    <m/>
    <m/>
    <m/>
    <m/>
    <m/>
    <m/>
    <m/>
    <m/>
    <m/>
    <m/>
    <m/>
    <m/>
    <m/>
    <m/>
    <m/>
    <m/>
    <m/>
    <m/>
    <m/>
    <x v="2"/>
    <m/>
    <m/>
    <m/>
    <m/>
    <m/>
    <m/>
    <s v=""/>
    <m/>
    <m/>
    <m/>
    <m/>
    <m/>
    <m/>
    <m/>
    <m/>
    <m/>
    <m/>
    <m/>
    <m/>
    <m/>
    <m/>
    <m/>
    <m/>
    <m/>
    <m/>
    <m/>
    <m/>
    <m/>
    <m/>
    <m/>
    <m/>
    <m/>
    <m/>
    <m/>
    <m/>
    <m/>
    <m/>
    <m/>
    <m/>
    <m/>
    <m/>
    <m/>
    <m/>
    <m/>
    <m/>
    <m/>
    <m/>
    <m/>
    <m/>
    <m/>
    <m/>
    <m/>
    <m/>
    <s v=""/>
  </r>
  <r>
    <x v="463"/>
    <s v="AGFC"/>
    <s v="3 - QC Complete"/>
    <d v="2021-03-10T00:00:00"/>
    <d v="2021-03-10T00:00:00"/>
    <x v="378"/>
    <s v="\\fxshare-nas05\quotashare-fs01\ESA\5 - Ignition Tracking\2021_Ignition_QC_Folders\20210309_1275502_21-0034004_nan_T005234856"/>
    <s v=" "/>
    <m/>
    <m/>
    <m/>
    <m/>
    <m/>
    <x v="0"/>
    <m/>
    <m/>
    <m/>
    <m/>
    <m/>
    <m/>
    <m/>
    <m/>
    <m/>
    <m/>
    <m/>
    <m/>
    <m/>
    <m/>
    <m/>
    <m/>
    <m/>
    <s v=" "/>
    <x v="84"/>
    <s v="12:39"/>
    <d v="2021-03-09T00:00:00"/>
    <d v="1899-12-30T13:00:00"/>
    <s v="FAS"/>
    <s v="N"/>
    <s v="N"/>
    <s v="1275502"/>
    <s v="21-0034004"/>
    <m/>
    <s v="T005234856"/>
    <m/>
    <m/>
    <m/>
    <m/>
    <s v=" "/>
    <x v="0"/>
    <x v="2"/>
    <s v="N"/>
    <s v="N"/>
    <s v="Other fire, not attributable to PG&amp;E. A controlled fire got away and burnt PG&amp;E assets. "/>
    <s v="Not PG&amp;E"/>
    <s v="Other"/>
    <m/>
    <m/>
    <s v="0.26-9.99"/>
    <m/>
    <m/>
    <m/>
    <m/>
    <x v="3"/>
    <x v="1"/>
    <x v="1"/>
    <m/>
    <s v="Overhead"/>
    <m/>
    <m/>
    <m/>
    <m/>
    <s v=" "/>
    <x v="0"/>
    <n v="35.507434000000003"/>
    <n v="-119.354303"/>
    <s v="Kern"/>
    <x v="380"/>
    <n v="12000"/>
    <m/>
    <s v="KERN COUNTY FD"/>
    <s v="Agriculture"/>
    <m/>
    <m/>
    <m/>
    <m/>
    <s v="N"/>
    <s v="N"/>
    <m/>
    <m/>
    <s v="2021-03-12"/>
    <m/>
    <m/>
    <m/>
    <m/>
    <m/>
    <m/>
    <m/>
    <m/>
    <m/>
    <m/>
    <m/>
    <m/>
    <m/>
    <m/>
    <m/>
    <m/>
    <m/>
    <m/>
    <m/>
    <s v=" "/>
    <s v="KERN"/>
    <s v="WASCO 01"/>
    <s v="12:39"/>
    <s v="03/09/2021"/>
    <s v="1275502"/>
    <s v="T005234856"/>
    <s v="UNKNOWN"/>
    <s v="PALM AV"/>
    <x v="132"/>
    <n v="35.514499999999998"/>
    <n v="-119.35881999999999"/>
    <s v="K1TGJWA"/>
    <s v="WATERS, GREGORY "/>
    <n v="253651112"/>
    <s v="20210309 15:16"/>
    <n v="9110"/>
    <m/>
    <s v="CONTROLLED FIRE GOT OUT OF CONTROL AND SPREAD TO PGE POLE. CREW TO REMOVE POLE AND TRANSFORMER DUE TO BEING IDLE."/>
    <s v="Y"/>
    <m/>
    <m/>
    <m/>
    <n v="35.507434000000003"/>
    <n v="-119.354303"/>
    <m/>
    <s v="KERN COUNTY FIRE DEPARTMENT 661-324-6551"/>
    <n v="100127116"/>
    <s v="N"/>
    <s v="Y"/>
    <m/>
    <s v="Clear"/>
    <m/>
    <s v="Private Land"/>
    <s v="&amp; PGE POLE"/>
    <s v="Calm"/>
    <m/>
    <s v="3rd Party"/>
    <m/>
    <s v="3 meters - 0.25 Acres"/>
    <m/>
    <s v="Fire Dept"/>
    <m/>
    <s v="Overhead"/>
    <m/>
    <x v="0"/>
    <s v="PICTURES UPLOADED TO SAP WITH EC TAG"/>
    <m/>
    <m/>
    <s v="FIRE, HOUSE OR BLDG"/>
    <s v="POLE-WOOD"/>
    <s v="N"/>
    <s v=" "/>
    <s v="Unplanned"/>
    <s v="Kern"/>
    <s v="Kern"/>
    <s v="253651112, SHAFTER-1112"/>
    <s v="21-0034004"/>
    <s v="Unplanned"/>
    <s v="Clear;32-90 F"/>
    <s v="15"/>
    <s v="1275"/>
    <s v="NO"/>
    <s v="Force Out"/>
    <s v="Sustained"/>
    <s v="No"/>
    <s v="18359"/>
    <s v="OH"/>
    <s v="Fuse"/>
    <s v="1275502"/>
    <s v="Pole-Wood, Burned/flashed"/>
    <s v=" "/>
    <s v=" "/>
    <s v=" "/>
    <s v="s/s Fresno 1/4mi. e/o Magnolia"/>
    <s v="E/OF CGC# 515967273332"/>
    <s v=" "/>
    <s v=" "/>
    <s v=" "/>
    <s v="No"/>
    <s v="Equipment Failure/Involved, Fire, pole"/>
    <s v=" "/>
    <s v="No"/>
    <s v=" "/>
    <s v=" "/>
    <s v="CUBA"/>
    <s v="Distribution Circuit"/>
    <s v="CUBA"/>
    <s v="03/09/21 13:00"/>
    <s v="Not Required"/>
    <s v="03/09/21 14:25"/>
    <s v=" "/>
    <s v="No"/>
    <s v="1610722"/>
    <m/>
    <m/>
    <m/>
    <m/>
    <m/>
    <m/>
  </r>
  <r>
    <x v="464"/>
    <s v="AGFC"/>
    <s v="3 - QC Complete"/>
    <d v="2021-03-10T00:00:00"/>
    <d v="2021-03-10T00:00:00"/>
    <x v="354"/>
    <s v="\\fxshare-nas05\quotashare-fs01\ESA\5 - Ignition Tracking\2021_Ignition_QC_Folders\20210309_nan_nan_nan_1052724764"/>
    <s v=" "/>
    <m/>
    <m/>
    <m/>
    <m/>
    <m/>
    <x v="0"/>
    <m/>
    <m/>
    <m/>
    <m/>
    <m/>
    <m/>
    <m/>
    <m/>
    <m/>
    <m/>
    <m/>
    <m/>
    <m/>
    <m/>
    <m/>
    <m/>
    <m/>
    <s v=" "/>
    <x v="84"/>
    <s v="10:11"/>
    <m/>
    <m/>
    <s v="FAS"/>
    <s v="N"/>
    <s v="N"/>
    <m/>
    <m/>
    <m/>
    <n v="1052724764"/>
    <m/>
    <m/>
    <m/>
    <m/>
    <s v=" "/>
    <x v="0"/>
    <x v="2"/>
    <s v="N"/>
    <s v="N"/>
    <s v="Structure fire, not attributable to PG&amp;E. Comp code: Fire Structure Non Company Equipment."/>
    <s v="Not PG&amp;E"/>
    <s v="Building"/>
    <m/>
    <m/>
    <s v="&lt;3 meters of linear travel"/>
    <m/>
    <m/>
    <m/>
    <m/>
    <x v="3"/>
    <x v="1"/>
    <x v="1"/>
    <m/>
    <s v="Subsurface"/>
    <m/>
    <m/>
    <m/>
    <m/>
    <s v=" "/>
    <x v="0"/>
    <n v="40.388914999999997"/>
    <n v="-122.27420600000001"/>
    <s v="Shasta"/>
    <x v="381"/>
    <n v="12000"/>
    <m/>
    <s v="COTTONWOOD FD"/>
    <s v="Urban"/>
    <m/>
    <m/>
    <n v="246"/>
    <m/>
    <s v="N"/>
    <s v="N"/>
    <m/>
    <m/>
    <s v="2021-03-12"/>
    <m/>
    <m/>
    <m/>
    <m/>
    <m/>
    <m/>
    <m/>
    <m/>
    <m/>
    <m/>
    <m/>
    <m/>
    <m/>
    <m/>
    <m/>
    <m/>
    <m/>
    <m/>
    <m/>
    <s v=" "/>
    <s v="NORTH VALLEY"/>
    <s v="REDDING 03"/>
    <s v="10:11"/>
    <s v="03/09/2021"/>
    <m/>
    <n v="1052724764"/>
    <n v="3462"/>
    <s v="LOCUST ST SPC 16"/>
    <x v="139"/>
    <n v="40.334308999999998"/>
    <n v="-122.30943600000001"/>
    <s v="V8TCWC9"/>
    <s v="COLGATE, CALEM"/>
    <n v="102931103"/>
    <s v="20210309 10:49"/>
    <n v="1121"/>
    <m/>
    <s v="TRAVEL TRAILER BURNED DOWN IN RV PARK"/>
    <s v="Y"/>
    <n v="3"/>
    <s v="\\fxshare-nas05\quotashare-fs01\ESA\5 - Ignition Tracking\Fire_Tab_Attachment_Files"/>
    <m/>
    <n v="40.388914999999997"/>
    <n v="-122.27420600000001"/>
    <s v="TAVEL TRAILER BURNED UP IN A RV PARK"/>
    <s v="COTTONWOOD FIRE DEPT"/>
    <m/>
    <s v="N"/>
    <s v="Y"/>
    <s v="N"/>
    <s v="Rain"/>
    <m/>
    <s v="Structures"/>
    <m/>
    <s v="Light"/>
    <m/>
    <s v="Unknown"/>
    <m/>
    <s v="Structure Only"/>
    <m/>
    <s v="Fire Dept"/>
    <m/>
    <s v="Subsurface"/>
    <m/>
    <x v="0"/>
    <m/>
    <m/>
    <m/>
    <m/>
    <m/>
    <m/>
    <s v=" "/>
    <m/>
    <m/>
    <m/>
    <m/>
    <m/>
    <m/>
    <m/>
    <m/>
    <m/>
    <m/>
    <m/>
    <m/>
    <m/>
    <m/>
    <m/>
    <m/>
    <m/>
    <m/>
    <m/>
    <m/>
    <m/>
    <m/>
    <m/>
    <m/>
    <m/>
    <m/>
    <m/>
    <m/>
    <m/>
    <m/>
    <m/>
    <m/>
    <m/>
    <m/>
    <m/>
    <m/>
    <m/>
    <m/>
    <m/>
    <m/>
    <m/>
    <m/>
    <m/>
    <m/>
    <m/>
    <m/>
    <m/>
  </r>
  <r>
    <x v="465"/>
    <s v="AGFC"/>
    <s v="3 - QC Complete"/>
    <d v="2021-03-09T00:00:00"/>
    <d v="2021-03-09T00:00:00"/>
    <x v="379"/>
    <s v="\\fxshare-nas05\quotashare-fs01\ESA\5 - Ignition Tracking\2021_Ignition_QC_Folders\20210309_nan_nan_nan_2487631247"/>
    <s v=" "/>
    <m/>
    <m/>
    <m/>
    <m/>
    <m/>
    <x v="0"/>
    <m/>
    <m/>
    <m/>
    <m/>
    <m/>
    <m/>
    <m/>
    <m/>
    <m/>
    <m/>
    <m/>
    <m/>
    <m/>
    <m/>
    <m/>
    <m/>
    <m/>
    <s v=" "/>
    <x v="84"/>
    <s v="02:14"/>
    <m/>
    <m/>
    <s v="FAS"/>
    <s v="N"/>
    <s v="N"/>
    <m/>
    <m/>
    <m/>
    <n v="2487631247"/>
    <m/>
    <m/>
    <m/>
    <m/>
    <s v=" "/>
    <x v="0"/>
    <x v="2"/>
    <s v="N"/>
    <s v="N"/>
    <s v="Structure fire, not attributable to PG&amp;E. Garage fire not attributable to PG&amp;E."/>
    <s v="Not PG&amp;E"/>
    <s v="Building"/>
    <m/>
    <m/>
    <s v="Structure-PG&amp;E only"/>
    <m/>
    <m/>
    <m/>
    <m/>
    <x v="3"/>
    <x v="1"/>
    <x v="1"/>
    <m/>
    <s v="Subsurface"/>
    <m/>
    <m/>
    <m/>
    <m/>
    <s v=" "/>
    <x v="0"/>
    <n v="37.764412999999998"/>
    <n v="-121.977659"/>
    <s v="Contra Costa"/>
    <x v="382"/>
    <n v="21000"/>
    <m/>
    <s v="SRV FD"/>
    <s v="Urban"/>
    <m/>
    <m/>
    <m/>
    <m/>
    <s v="N"/>
    <s v="N"/>
    <m/>
    <m/>
    <s v="2021-03-09"/>
    <m/>
    <m/>
    <m/>
    <m/>
    <m/>
    <m/>
    <m/>
    <m/>
    <m/>
    <m/>
    <m/>
    <m/>
    <m/>
    <m/>
    <m/>
    <m/>
    <m/>
    <m/>
    <m/>
    <s v=" "/>
    <s v="MISSION"/>
    <s v="LIVERMORE 01"/>
    <s v="02:14"/>
    <s v="03/09/2021"/>
    <m/>
    <n v="2487631247"/>
    <n v="2576"/>
    <s v="TOLTEC CIR"/>
    <x v="165"/>
    <n v="37.764429999999997"/>
    <n v="-121.977873"/>
    <s v="M3TBKP2"/>
    <s v="PHARRIS, BRAD"/>
    <n v="14662113"/>
    <s v="20210309 05:26"/>
    <n v="1121"/>
    <m/>
    <s v="structure fire in garage no pge facilities impacted per fire dept request put plastic tabs on load side of mtr pge pwr ok"/>
    <s v="Y"/>
    <m/>
    <m/>
    <m/>
    <n v="37.764412999999998"/>
    <n v="-121.977659"/>
    <s v="garage electrcial fire not pge"/>
    <s v=" SRV fire dept 925-838-6640"/>
    <m/>
    <s v="N"/>
    <s v="Y"/>
    <s v="N"/>
    <s v="Clear"/>
    <m/>
    <s v="Structures"/>
    <s v="garage"/>
    <s v="Calm"/>
    <m/>
    <s v="3rd Party"/>
    <m/>
    <s v="Structure Only"/>
    <m/>
    <s v="Fire Dept"/>
    <m/>
    <s v="Subsurface"/>
    <m/>
    <x v="0"/>
    <m/>
    <m/>
    <m/>
    <m/>
    <m/>
    <m/>
    <s v=" "/>
    <m/>
    <m/>
    <m/>
    <m/>
    <m/>
    <m/>
    <m/>
    <m/>
    <m/>
    <m/>
    <m/>
    <m/>
    <m/>
    <m/>
    <m/>
    <m/>
    <m/>
    <m/>
    <m/>
    <m/>
    <m/>
    <m/>
    <m/>
    <m/>
    <m/>
    <m/>
    <m/>
    <m/>
    <m/>
    <m/>
    <m/>
    <m/>
    <m/>
    <m/>
    <m/>
    <m/>
    <m/>
    <m/>
    <m/>
    <m/>
    <m/>
    <m/>
    <m/>
    <m/>
    <m/>
    <m/>
    <m/>
  </r>
  <r>
    <x v="466"/>
    <s v="AGFC"/>
    <s v="3 - QC Complete"/>
    <d v="2021-03-09T00:00:00"/>
    <d v="2021-03-09T00:00:00"/>
    <x v="380"/>
    <s v="\\fxshare-nas05\quotashare-fs01\ESA\5 - Ignition Tracking\2021_Ignition_QC_Folders\20210309_nan_nan_nan_7872414399"/>
    <s v=" "/>
    <m/>
    <m/>
    <m/>
    <m/>
    <m/>
    <x v="0"/>
    <m/>
    <m/>
    <m/>
    <m/>
    <m/>
    <m/>
    <m/>
    <m/>
    <m/>
    <m/>
    <m/>
    <m/>
    <m/>
    <m/>
    <m/>
    <m/>
    <m/>
    <s v=" "/>
    <x v="84"/>
    <s v="02:02"/>
    <m/>
    <m/>
    <s v="FAS"/>
    <s v="N"/>
    <s v="N"/>
    <m/>
    <m/>
    <m/>
    <n v="7872414399"/>
    <m/>
    <m/>
    <m/>
    <m/>
    <s v=" "/>
    <x v="0"/>
    <x v="2"/>
    <s v="N"/>
    <s v="N"/>
    <s v="Structure fire, not attributable to PG&amp;E. Troubleman reports the structure was vacant and did not have a meter. This house has reportedly caught fire before. The troubleman cut service at pole."/>
    <s v="Not PG&amp;E"/>
    <s v="Building"/>
    <m/>
    <m/>
    <s v="Structure-PG&amp;E only"/>
    <m/>
    <m/>
    <m/>
    <m/>
    <x v="3"/>
    <x v="1"/>
    <x v="1"/>
    <m/>
    <s v="Overhead"/>
    <m/>
    <m/>
    <m/>
    <m/>
    <s v=" "/>
    <x v="0"/>
    <n v="37.391959"/>
    <n v="-120.614503"/>
    <s v="Merced"/>
    <x v="299"/>
    <n v="12000"/>
    <m/>
    <s v="Cal Fire"/>
    <s v="Urban"/>
    <m/>
    <m/>
    <m/>
    <m/>
    <s v="N"/>
    <s v="N"/>
    <m/>
    <m/>
    <s v="2021-03-09"/>
    <m/>
    <m/>
    <m/>
    <m/>
    <m/>
    <m/>
    <m/>
    <m/>
    <m/>
    <m/>
    <m/>
    <m/>
    <m/>
    <m/>
    <m/>
    <m/>
    <m/>
    <m/>
    <m/>
    <s v=" "/>
    <s v="YOSEMITE"/>
    <s v="MERCED 04"/>
    <s v="02:02"/>
    <s v="03/09/2021"/>
    <m/>
    <n v="7872414399"/>
    <n v="7185"/>
    <s v="CENTER ST"/>
    <x v="43"/>
    <n v="37.391765999999997"/>
    <n v="-120.61478700000001"/>
    <s v="Y4TRFK5"/>
    <s v="KITCHELL, ROBERT "/>
    <n v="253611103"/>
    <s v="20210309 03:19"/>
    <n v="1101"/>
    <m/>
    <s v="fire at 7186 center st. abandon home. no mtr. home burned once before. cut service down. service was discnncted at tx pole."/>
    <s v="Y"/>
    <m/>
    <m/>
    <m/>
    <n v="37.391959"/>
    <n v="-120.614503"/>
    <m/>
    <s v="209-966-3621"/>
    <m/>
    <s v="N"/>
    <s v="Y"/>
    <s v="N"/>
    <s v="Clear"/>
    <m/>
    <s v="Structures"/>
    <s v="house vacant burned once before"/>
    <s v="Calm"/>
    <m/>
    <s v="Unknown"/>
    <m/>
    <s v="Structure Only"/>
    <m/>
    <s v="Cal Fire"/>
    <m/>
    <s v="Overhead"/>
    <m/>
    <x v="1"/>
    <s v="cal fire merced county #4969"/>
    <s v="PG&amp;E Employee"/>
    <m/>
    <m/>
    <m/>
    <m/>
    <s v=" "/>
    <m/>
    <m/>
    <m/>
    <m/>
    <m/>
    <m/>
    <m/>
    <m/>
    <m/>
    <m/>
    <m/>
    <m/>
    <m/>
    <m/>
    <m/>
    <m/>
    <m/>
    <m/>
    <m/>
    <m/>
    <m/>
    <m/>
    <m/>
    <m/>
    <m/>
    <m/>
    <m/>
    <m/>
    <m/>
    <m/>
    <m/>
    <m/>
    <m/>
    <m/>
    <m/>
    <m/>
    <m/>
    <m/>
    <m/>
    <m/>
    <m/>
    <m/>
    <m/>
    <m/>
    <m/>
    <m/>
    <m/>
  </r>
  <r>
    <x v="467"/>
    <s v="AGFC"/>
    <s v="3 - QC Complete"/>
    <d v="2021-03-11T00:00:00"/>
    <d v="2021-03-11T00:00:00"/>
    <x v="381"/>
    <s v="\\fxshare-nas05\quotashare-fs01\ESA\5 - Ignition Tracking\2021_Ignition_QC_Folders\20210308_1273338_21-0033367_nan_T005233801"/>
    <s v=" "/>
    <m/>
    <m/>
    <m/>
    <m/>
    <m/>
    <x v="0"/>
    <m/>
    <m/>
    <m/>
    <m/>
    <m/>
    <m/>
    <m/>
    <m/>
    <m/>
    <m/>
    <m/>
    <m/>
    <m/>
    <m/>
    <m/>
    <m/>
    <m/>
    <s v=" "/>
    <x v="85"/>
    <s v="09:27"/>
    <d v="2021-03-08T00:00:00"/>
    <d v="1899-12-30T09:22:00"/>
    <s v="FAS"/>
    <s v="Y"/>
    <s v="N"/>
    <s v="1273338"/>
    <s v="21-0033367"/>
    <m/>
    <s v="T005233801"/>
    <n v="120611855"/>
    <m/>
    <m/>
    <m/>
    <s v=" "/>
    <x v="0"/>
    <x v="0"/>
    <s v="N"/>
    <s v="N"/>
    <s v="On March 8, 2021 at 0927 hours, a PG&amp;E troubleman was dispatched to the Suisun 1108 12kV Distribution Circuit on Alford Dr in the city of Fairfield for reports of arcing wires. Initial analysis indicates third party contact with overhead conductor resulting in an ignitions. The responding troubleman observed a mylar balloon had flown into overhead primary lines, causing the conductor to burn and fall to ground. The wire on ground did not ignite any other material a part from the initial burning of the conductor. Fairfield Fire Department was on site for safety. A PG&amp;E crew repaired the damaged conductor on March 8, 2021. "/>
    <s v="PG&amp;E"/>
    <s v="Other"/>
    <s v="D"/>
    <s v="D"/>
    <s v="Structure-PG&amp;E only"/>
    <m/>
    <m/>
    <m/>
    <m/>
    <x v="6"/>
    <x v="2"/>
    <x v="11"/>
    <s v="N"/>
    <s v="Overhead"/>
    <s v="Primary"/>
    <s v="Conductor - Primary"/>
    <s v="Conductor"/>
    <s v="Circuit ID: 062131108"/>
    <s v=" "/>
    <x v="0"/>
    <n v="38.266689100299999"/>
    <n v="-122.0562756962"/>
    <s v="Solano"/>
    <x v="383"/>
    <n v="12000"/>
    <m/>
    <s v="Fairfield FD"/>
    <s v="Urban"/>
    <m/>
    <m/>
    <m/>
    <m/>
    <s v="N"/>
    <s v="N"/>
    <m/>
    <m/>
    <s v="2021-03-12"/>
    <m/>
    <m/>
    <m/>
    <m/>
    <m/>
    <m/>
    <m/>
    <m/>
    <m/>
    <m/>
    <m/>
    <m/>
    <m/>
    <m/>
    <m/>
    <m/>
    <m/>
    <m/>
    <m/>
    <s v=" "/>
    <s v="SACRAMENTO"/>
    <s v="SOLANO"/>
    <s v="09:27"/>
    <s v="2021/03/08 00:00:00"/>
    <s v="1273338"/>
    <s v="T005233801"/>
    <s v="UNKNOWN"/>
    <s v="ALFORD DR , ALFORD CT"/>
    <x v="187"/>
    <n v="38.244500000000002"/>
    <n v="-122.04143000000001"/>
    <s v="S4TVXP5"/>
    <m/>
    <n v="6213"/>
    <s v="2021/03/08 10:36:54"/>
    <n v="9260"/>
    <m/>
    <s v="AXS-OK TRANSFORMER BLOWN/ LINES DOWN/ INC#97/ FD ENROUTE NEEDS ETA"/>
    <s v="N"/>
    <m/>
    <m/>
    <m/>
    <m/>
    <m/>
    <m/>
    <m/>
    <m/>
    <m/>
    <m/>
    <s v="Y"/>
    <m/>
    <m/>
    <m/>
    <m/>
    <m/>
    <m/>
    <m/>
    <s v="MYLAR BALLOONS IN LINE BURNT DWN 1PH 4ACSR FOR 1 SPAN. STREEMLINE TX POLES ON ST"/>
    <m/>
    <m/>
    <m/>
    <m/>
    <s v="Overhead"/>
    <m/>
    <x v="2"/>
    <m/>
    <m/>
    <m/>
    <s v="METALLIC BALLOON"/>
    <s v="CONDUCTOR, OVERHEAD"/>
    <m/>
    <s v=" "/>
    <s v="Unplanned"/>
    <s v="Sacramento"/>
    <s v="Solano"/>
    <s v="062131108, SUISUN-1108"/>
    <s v="21-0033367"/>
    <s v="Unplanned"/>
    <s v="Clear;32-90 F"/>
    <s v="2836"/>
    <s v="110700"/>
    <s v="NO"/>
    <s v="Line to Ground"/>
    <s v="Sustained"/>
    <s v="No"/>
    <s v="1108/2"/>
    <s v="OH"/>
    <s v="Circuit Breaker"/>
    <s v="1273338"/>
    <s v="Conductor, Overhead, Broken, wire on ground"/>
    <s v="B GRD T OC"/>
    <s v=" "/>
    <s v=" "/>
    <s v="SUISUN SUB"/>
    <s v="1778 ALFORD DR"/>
    <s v="SW 2926 OPEN|SW 4180 OPEN|CIS  TWD T3464 OPEN|FUS 10229 OPEN|SW 7611 CLOSE|SW 1022 CLOSE|SW 3374 CLOSE"/>
    <s v=" "/>
    <s v=" "/>
    <s v="No"/>
    <s v="3rd Party, Metallic Balloon"/>
    <s v=" "/>
    <s v="No"/>
    <s v="3"/>
    <s v="81"/>
    <s v="DNI2"/>
    <s v="Distribution Circuit"/>
    <s v="SMBATCH_FO"/>
    <s v="03/08/21 09:22"/>
    <s v="JE1Z"/>
    <s v="03/08/21 13:43"/>
    <s v="03/08/21 21:20"/>
    <s v="No"/>
    <s v="1610395"/>
    <m/>
    <m/>
    <m/>
    <m/>
    <m/>
    <m/>
  </r>
  <r>
    <x v="468"/>
    <s v="S7RM"/>
    <s v="3 - QC Complete"/>
    <d v="2021-04-12T00:00:00"/>
    <d v="2021-05-07T00:00:00"/>
    <x v="382"/>
    <s v="\\fxshare-nas05\quotashare-fs01\ESA\5 - Ignition Tracking\2021_Ignition_QC_Folders\20210308_1274616_21-0033659_nan_T005234372"/>
    <s v=" "/>
    <m/>
    <m/>
    <m/>
    <m/>
    <m/>
    <x v="0"/>
    <m/>
    <m/>
    <m/>
    <m/>
    <m/>
    <m/>
    <m/>
    <m/>
    <m/>
    <m/>
    <m/>
    <m/>
    <m/>
    <m/>
    <m/>
    <m/>
    <m/>
    <s v=" "/>
    <x v="85"/>
    <s v="21:28"/>
    <d v="2021-03-08T00:00:00"/>
    <d v="1899-12-30T21:43:00"/>
    <s v="FAS"/>
    <s v="N"/>
    <s v="N"/>
    <s v="1274616"/>
    <s v="21-0033659"/>
    <m/>
    <s v="T005234372"/>
    <n v="120614240"/>
    <m/>
    <m/>
    <m/>
    <s v=" "/>
    <x v="0"/>
    <x v="0"/>
    <s v="N"/>
    <s v="N"/>
    <s v="On March 8th, 2021 at 21:38 hrs. a PG &amp; E Troubleman was dispatched to the Oakland 1103 12KV Distribution circuit near Brunswig Lane in the City of Oakland in response to a report of a pole fire and a blown transformer.  The Troubleman reported a pole fire 1 span S/S 10527 which he de-engergized and &quot;made safe.&quot;  Initial analysis indicates that the transformer burned due to a tranformer failure and the ensuing fire was limited to PG &amp; E assets only.   The troubleman deemed the pole to still be operable and he replaced the OD Bank and 3 cutouts to prevent a reoccurence of this type of incident.  "/>
    <s v="PG&amp;E"/>
    <s v="Other"/>
    <s v="D"/>
    <s v="D"/>
    <s v="Unknown"/>
    <s v="Fire involved transformer. "/>
    <m/>
    <m/>
    <m/>
    <x v="0"/>
    <x v="4"/>
    <x v="14"/>
    <s v="Y"/>
    <s v="Overhead"/>
    <s v="Primary"/>
    <s v="Transformer"/>
    <s v="Transformer, OD Bank, cutouts"/>
    <s v="CGC # 314878548381"/>
    <s v=" "/>
    <x v="0"/>
    <n v="37.815362999999998"/>
    <n v="-122.274119"/>
    <s v="Alameda"/>
    <x v="384"/>
    <n v="12000"/>
    <m/>
    <s v="Employee"/>
    <s v="Urban"/>
    <m/>
    <m/>
    <m/>
    <m/>
    <s v="N"/>
    <s v="N"/>
    <m/>
    <m/>
    <s v="2021-03-09"/>
    <m/>
    <m/>
    <m/>
    <m/>
    <m/>
    <m/>
    <m/>
    <m/>
    <m/>
    <m/>
    <m/>
    <m/>
    <m/>
    <m/>
    <m/>
    <m/>
    <m/>
    <m/>
    <m/>
    <s v=" "/>
    <s v="EAST BAY"/>
    <s v="OAKLAND 04"/>
    <s v="21:28"/>
    <s v="03/08/2021"/>
    <s v="1274616"/>
    <s v="T005234372"/>
    <n v="2635"/>
    <s v="PERALTA ST"/>
    <x v="63"/>
    <n v="37.810229999999997"/>
    <n v="-122.27063"/>
    <s v="E2TJ7HE"/>
    <s v="HERRERA, JIMMY"/>
    <n v="1211"/>
    <s v="20210308 23:48"/>
    <n v="9002"/>
    <m/>
    <s v="POLE FIRE, EC TAG TO REPLACE POLE"/>
    <s v="Y"/>
    <m/>
    <m/>
    <m/>
    <n v="37.815378000000003"/>
    <n v="-122"/>
    <m/>
    <m/>
    <m/>
    <s v="N"/>
    <s v="Y"/>
    <m/>
    <s v="Clear"/>
    <m/>
    <s v="PG&amp;E Only"/>
    <m/>
    <s v="Calm"/>
    <m/>
    <s v="PG&amp;E Equipment"/>
    <m/>
    <s v="Structure Only"/>
    <m/>
    <s v="Employee"/>
    <m/>
    <s v="Overhead"/>
    <m/>
    <x v="0"/>
    <m/>
    <m/>
    <m/>
    <s v="PATROL-FOUND NOTHING"/>
    <m/>
    <s v="N"/>
    <s v=" "/>
    <s v="Unplanned"/>
    <s v="East Bay"/>
    <s v="Central"/>
    <s v="012111103, OAKLAND L-1103"/>
    <s v="21-0033659"/>
    <s v="Unplanned"/>
    <s v="Clear;"/>
    <s v="2008"/>
    <s v="435650"/>
    <s v="NO"/>
    <s v="Force Out"/>
    <s v="Sustained"/>
    <s v="No"/>
    <s v="1103/22"/>
    <s v="OH"/>
    <s v="Circuit Breaker"/>
    <s v="1274616"/>
    <s v="Transformer (OH), Burned/flashed"/>
    <s v="NONE"/>
    <s v="03/09/21 00:03"/>
    <s v=" "/>
    <s v="OAKLAND L SUB"/>
    <s v="MTR#1008693723"/>
    <s v="SW 6219 OPEN|SW 10388 OPEN"/>
    <s v="TMAN HERRER RPTS POLE FIRE 1 SPAN S/S 10527 NEED TO DE-ENERGIZE TO MAKE IT SAFE"/>
    <s v=" "/>
    <s v="No"/>
    <s v="3rd Party, Fire, house or bldg."/>
    <s v=" "/>
    <s v="No"/>
    <s v="1"/>
    <s v="999"/>
    <s v="WSO2"/>
    <s v="Distribution Circuit"/>
    <s v="KSA3"/>
    <s v="03/08/21 18:34"/>
    <s v="KSA3"/>
    <s v="03/09/21 06:00"/>
    <s v="03/09/21 06:50"/>
    <s v="No"/>
    <s v="1610532"/>
    <m/>
    <m/>
    <m/>
    <m/>
    <m/>
    <m/>
  </r>
  <r>
    <x v="469"/>
    <s v="AGFC"/>
    <s v="3 - QC Complete"/>
    <d v="2021-03-08T00:00:00"/>
    <d v="2021-03-08T00:00:00"/>
    <x v="383"/>
    <s v="\\fxshare-nas05\quotashare-fs01\ESA\5 - Ignition Tracking\2021_Ignition_QC_Folders\20210308_nan_nan_nan_1200051299"/>
    <s v=" "/>
    <m/>
    <m/>
    <m/>
    <m/>
    <m/>
    <x v="0"/>
    <m/>
    <m/>
    <m/>
    <m/>
    <m/>
    <m/>
    <m/>
    <m/>
    <m/>
    <m/>
    <m/>
    <m/>
    <m/>
    <m/>
    <m/>
    <m/>
    <m/>
    <s v=" "/>
    <x v="85"/>
    <s v="11:28"/>
    <m/>
    <m/>
    <s v="FAS"/>
    <s v="N"/>
    <s v="N"/>
    <m/>
    <m/>
    <m/>
    <n v="1200051299"/>
    <m/>
    <m/>
    <m/>
    <m/>
    <s v=" "/>
    <x v="0"/>
    <x v="2"/>
    <s v="N"/>
    <s v="N"/>
    <s v="Structure fire, not attributable to PG&amp;E. Fire started in attic not close to electrical."/>
    <s v="Not PG&amp;E"/>
    <s v="Building"/>
    <m/>
    <m/>
    <s v="Unknown"/>
    <m/>
    <m/>
    <m/>
    <m/>
    <x v="3"/>
    <x v="1"/>
    <x v="1"/>
    <m/>
    <s v="Underbuild"/>
    <m/>
    <m/>
    <m/>
    <m/>
    <s v=" "/>
    <x v="0"/>
    <n v="38.805249000000003"/>
    <n v="-121.2462"/>
    <s v="Placer"/>
    <x v="385"/>
    <n v="21000"/>
    <m/>
    <s v="Rocklin FD"/>
    <s v="Urban"/>
    <m/>
    <m/>
    <m/>
    <m/>
    <s v="N"/>
    <s v="N"/>
    <m/>
    <m/>
    <s v="2021-03-09"/>
    <m/>
    <m/>
    <m/>
    <m/>
    <m/>
    <m/>
    <m/>
    <m/>
    <m/>
    <m/>
    <m/>
    <m/>
    <m/>
    <m/>
    <m/>
    <m/>
    <m/>
    <m/>
    <m/>
    <s v=" "/>
    <s v="SIERRA"/>
    <s v="ROSEVILLE 03"/>
    <s v="11:28"/>
    <s v="03/08/2021"/>
    <m/>
    <n v="1200051299"/>
    <n v="4295"/>
    <s v="MIDAS AVE"/>
    <x v="188"/>
    <n v="38.805326000000001"/>
    <n v="-121.246347"/>
    <s v="T1TRWTG"/>
    <s v="TURNEY, RJ"/>
    <n v="152582105"/>
    <s v="20210308 12:19"/>
    <n v="1121"/>
    <m/>
    <s v="Removed meter and pie plated as requested by fire dept for structure fire.  Fire started in attic according to fire dept. not near electric panel"/>
    <s v="Y"/>
    <m/>
    <m/>
    <m/>
    <n v="38.805249000000003"/>
    <n v="-121.2462"/>
    <m/>
    <s v="Rocklin Fire Dept."/>
    <m/>
    <s v="N"/>
    <s v="Y"/>
    <s v="N"/>
    <s v="Clear"/>
    <m/>
    <s v="Structures"/>
    <m/>
    <s v="Light"/>
    <m/>
    <s v="Unknown"/>
    <m/>
    <s v="Structure Only"/>
    <m/>
    <s v="Fire Dept"/>
    <m/>
    <s v="Underbuild"/>
    <m/>
    <x v="0"/>
    <m/>
    <m/>
    <m/>
    <m/>
    <m/>
    <m/>
    <s v=" "/>
    <m/>
    <m/>
    <m/>
    <m/>
    <m/>
    <m/>
    <m/>
    <m/>
    <m/>
    <m/>
    <m/>
    <m/>
    <m/>
    <m/>
    <m/>
    <m/>
    <m/>
    <m/>
    <m/>
    <m/>
    <m/>
    <m/>
    <m/>
    <m/>
    <m/>
    <m/>
    <m/>
    <m/>
    <m/>
    <m/>
    <m/>
    <m/>
    <m/>
    <m/>
    <m/>
    <m/>
    <m/>
    <m/>
    <m/>
    <m/>
    <m/>
    <m/>
    <m/>
    <m/>
    <m/>
    <m/>
    <m/>
  </r>
  <r>
    <x v="470"/>
    <s v="AGFC"/>
    <s v="3 - QC Complete"/>
    <d v="2021-03-08T00:00:00"/>
    <d v="2021-03-08T00:00:00"/>
    <x v="384"/>
    <s v="\\fxshare-nas05\quotashare-fs01\ESA\5 - Ignition Tracking\2021_Ignition_QC_Folders\20210307_nan_nan_nan_5039481087"/>
    <s v=" "/>
    <m/>
    <m/>
    <m/>
    <m/>
    <m/>
    <x v="0"/>
    <m/>
    <m/>
    <m/>
    <m/>
    <m/>
    <m/>
    <m/>
    <m/>
    <m/>
    <m/>
    <m/>
    <m/>
    <m/>
    <m/>
    <m/>
    <m/>
    <m/>
    <s v=" "/>
    <x v="86"/>
    <s v="23:49"/>
    <m/>
    <m/>
    <s v="FAS"/>
    <s v="N"/>
    <s v="N"/>
    <m/>
    <m/>
    <m/>
    <n v="5039481087"/>
    <m/>
    <m/>
    <m/>
    <m/>
    <s v=" "/>
    <x v="0"/>
    <x v="2"/>
    <s v="N"/>
    <s v="N"/>
    <s v="Structure fire, not attributable to PG&amp;E. Troubleman reports this was a kitchen fire not caused by PG&amp;E."/>
    <s v="Not PG&amp;E"/>
    <s v="Building"/>
    <m/>
    <m/>
    <s v="&lt;3 meters of linear travel"/>
    <m/>
    <m/>
    <m/>
    <m/>
    <x v="3"/>
    <x v="1"/>
    <x v="1"/>
    <m/>
    <s v="Overhead"/>
    <m/>
    <m/>
    <m/>
    <m/>
    <s v=" "/>
    <x v="0"/>
    <s v="38.5559133"/>
    <s v="-121.7514917"/>
    <s v="Yolo"/>
    <x v="386"/>
    <n v="12000"/>
    <m/>
    <s v="Davis FD"/>
    <s v="Urban"/>
    <m/>
    <m/>
    <m/>
    <m/>
    <s v="N"/>
    <s v="N"/>
    <m/>
    <m/>
    <s v="2021-03-09"/>
    <m/>
    <m/>
    <m/>
    <m/>
    <m/>
    <m/>
    <m/>
    <m/>
    <m/>
    <m/>
    <m/>
    <m/>
    <m/>
    <m/>
    <m/>
    <m/>
    <m/>
    <m/>
    <m/>
    <s v=" "/>
    <s v="SACRAMENTO"/>
    <s v="WOODLAND 01"/>
    <s v="23:49"/>
    <s v="03/07/2021"/>
    <m/>
    <n v="5039481087"/>
    <n v="320"/>
    <s v="W 14TH ST"/>
    <x v="38"/>
    <n v="38.555726999999997"/>
    <n v="-121.751383"/>
    <s v="S2TTLSP"/>
    <s v="STOCKING, THOM"/>
    <n v="62041105"/>
    <s v="20210308 01:07"/>
    <n v="1101"/>
    <m/>
    <s v="FD ONSITE KITCHEN FIRE IN DUPLEX UNDER INVESTIGATION. PGE ELECTRIC METER BOOTED SO CANNOT USE/"/>
    <s v="Y"/>
    <m/>
    <m/>
    <s v="38.5559133,-121.7514917,6.000000,3D"/>
    <m/>
    <m/>
    <s v="PGE FACILITIES ALL OK AND NOT CAUSE"/>
    <s v="DAVIS FIRE DEPT"/>
    <m/>
    <s v="N"/>
    <s v="Y"/>
    <s v="N"/>
    <s v="Clear"/>
    <m/>
    <s v="Private Land"/>
    <m/>
    <s v="Calm"/>
    <m/>
    <s v="Unknown"/>
    <m/>
    <s v="Structure Only"/>
    <m/>
    <s v="Fire Dept"/>
    <m/>
    <s v="Overhead"/>
    <m/>
    <x v="0"/>
    <m/>
    <m/>
    <m/>
    <m/>
    <m/>
    <m/>
    <s v=" "/>
    <m/>
    <m/>
    <m/>
    <m/>
    <m/>
    <m/>
    <m/>
    <m/>
    <m/>
    <m/>
    <m/>
    <m/>
    <m/>
    <m/>
    <m/>
    <m/>
    <m/>
    <m/>
    <m/>
    <m/>
    <m/>
    <m/>
    <m/>
    <m/>
    <m/>
    <m/>
    <m/>
    <m/>
    <m/>
    <m/>
    <m/>
    <m/>
    <m/>
    <m/>
    <m/>
    <m/>
    <m/>
    <m/>
    <m/>
    <m/>
    <m/>
    <m/>
    <m/>
    <m/>
    <m/>
    <m/>
    <m/>
  </r>
  <r>
    <x v="471"/>
    <s v="AGFC"/>
    <s v="3 - QC Complete"/>
    <d v="2021-03-08T00:00:00"/>
    <d v="2021-03-08T00:00:00"/>
    <x v="385"/>
    <s v="\\fxshare-nas05\quotashare-fs01\ESA\5 - Ignition Tracking\2021_Ignition_QC_Folders\20210307_nan_nan_nan_2269327633"/>
    <s v=" "/>
    <m/>
    <m/>
    <m/>
    <m/>
    <m/>
    <x v="0"/>
    <m/>
    <m/>
    <m/>
    <m/>
    <m/>
    <m/>
    <m/>
    <m/>
    <m/>
    <m/>
    <m/>
    <m/>
    <m/>
    <m/>
    <m/>
    <m/>
    <m/>
    <s v=" "/>
    <x v="86"/>
    <s v="15:25"/>
    <m/>
    <m/>
    <s v="FAS"/>
    <s v="N"/>
    <s v="N"/>
    <m/>
    <m/>
    <m/>
    <n v="2269327633"/>
    <m/>
    <m/>
    <m/>
    <m/>
    <s v=" "/>
    <x v="0"/>
    <x v="2"/>
    <s v="N"/>
    <s v="N"/>
    <s v="Other fire, not attributable to PG&amp;E. Service Disconnected."/>
    <s v="Not PG&amp;E"/>
    <s v="Building"/>
    <m/>
    <m/>
    <s v="Structure-PG&amp;E only"/>
    <m/>
    <m/>
    <m/>
    <m/>
    <x v="3"/>
    <x v="1"/>
    <x v="1"/>
    <m/>
    <s v="Underground"/>
    <m/>
    <m/>
    <m/>
    <m/>
    <s v=" "/>
    <x v="0"/>
    <s v="37.6939433"/>
    <s v="-122.0875550"/>
    <s v="Alameda"/>
    <x v="387"/>
    <n v="12000"/>
    <m/>
    <s v="ALCO FD"/>
    <s v="Urban"/>
    <m/>
    <m/>
    <m/>
    <m/>
    <s v="N"/>
    <s v="N"/>
    <m/>
    <m/>
    <s v="2021-03-09"/>
    <m/>
    <m/>
    <m/>
    <m/>
    <m/>
    <m/>
    <m/>
    <m/>
    <m/>
    <m/>
    <m/>
    <m/>
    <m/>
    <m/>
    <m/>
    <m/>
    <m/>
    <m/>
    <m/>
    <s v=" "/>
    <s v="MISSION"/>
    <s v="HAYWARD 02"/>
    <s v="15:25"/>
    <s v="03/07/2021"/>
    <m/>
    <n v="2269327633"/>
    <n v="2688"/>
    <s v="CASTRO VALLEY BLVD"/>
    <x v="80"/>
    <n v="37.694270000000003"/>
    <n v="-122.086992"/>
    <s v="M2TIXA2"/>
    <s v="ARAQUISTAIN, IGNACIO"/>
    <n v="14091104"/>
    <s v="20210307 16:26"/>
    <n v="2640"/>
    <m/>
    <s v="STRUCTURE FIRE INVOLVING ELECTRICAL MAIN PANEL. REMOVED SM # 1008794426 FOR SAFETY PER ALCO FIRE"/>
    <s v="Y"/>
    <m/>
    <m/>
    <s v="37.6939433,-122.0875550,41.600000,3D"/>
    <m/>
    <m/>
    <s v="MAIN ELECTRIC SUB PANEL INSIDE BUILDING BURNED UP/OVERLOAD"/>
    <s v="ALCO FIRE DEPT"/>
    <m/>
    <s v="N"/>
    <s v="Y"/>
    <s v="Y"/>
    <s v="Clear"/>
    <m/>
    <s v="Structures"/>
    <s v="ONLY EFFECTED BUSINESS @ FIRE LOCATION"/>
    <s v="Calm"/>
    <m/>
    <s v="3rd Party"/>
    <m/>
    <s v="1 meter - &lt; 3 meters"/>
    <m/>
    <s v="Fire Dept"/>
    <m/>
    <s v="Other (Comments)"/>
    <s v="UNDERGOUND SERVICE TO BUILDING"/>
    <x v="0"/>
    <m/>
    <m/>
    <m/>
    <m/>
    <m/>
    <m/>
    <s v=" "/>
    <m/>
    <m/>
    <m/>
    <m/>
    <m/>
    <m/>
    <m/>
    <m/>
    <m/>
    <m/>
    <m/>
    <m/>
    <m/>
    <m/>
    <m/>
    <m/>
    <m/>
    <m/>
    <m/>
    <m/>
    <m/>
    <m/>
    <m/>
    <m/>
    <m/>
    <m/>
    <m/>
    <m/>
    <m/>
    <m/>
    <m/>
    <m/>
    <m/>
    <m/>
    <m/>
    <m/>
    <m/>
    <m/>
    <m/>
    <m/>
    <m/>
    <m/>
    <m/>
    <m/>
    <m/>
    <m/>
    <m/>
  </r>
  <r>
    <x v="472"/>
    <s v="TLAL"/>
    <s v="3 - QC Complete"/>
    <d v="2021-03-30T00:00:00"/>
    <d v="2021-04-08T00:00:00"/>
    <x v="386"/>
    <s v="\\fxshare-nas05\quotashare-fs01\ESA\5 - Ignition Tracking\2021_Ignition_QC_Folders\20210306_nan_nan_INT-14638_nan"/>
    <s v=" "/>
    <s v="Y"/>
    <s v="TLAL"/>
    <s v="Failure Driver, Sub-Driver, &amp; Equipment Type Associated to Ignition Updated"/>
    <d v="2021-04-08T00:00:00"/>
    <m/>
    <x v="2"/>
    <m/>
    <m/>
    <m/>
    <m/>
    <m/>
    <m/>
    <m/>
    <m/>
    <m/>
    <m/>
    <m/>
    <m/>
    <m/>
    <m/>
    <m/>
    <m/>
    <m/>
    <s v=" "/>
    <x v="87"/>
    <d v="1899-12-30T03:21:00"/>
    <d v="2021-03-06T00:00:00"/>
    <d v="1899-12-30T03:21:00"/>
    <s v="Trans-Sub Email"/>
    <s v="N"/>
    <s v="N"/>
    <m/>
    <m/>
    <s v="INT-14638"/>
    <m/>
    <n v="120609381"/>
    <n v="116818401"/>
    <m/>
    <s v="PG&amp;E_203_Ignition_20210306_6.jpg"/>
    <s v=" "/>
    <x v="2"/>
    <x v="0"/>
    <s v="Y"/>
    <s v="Y"/>
    <s v="On March 6, 2021 at 0945 hours, PG&amp;E Line Patrol patrolled the Melones-Curtis 115kV Transmission Circuit in the Tier 2 State Responsibility Area near Jamestown, in response to a momentary unplanned outage at 0321 hours. The transmission troublemen observed an active fire at the base of the transmission pole 009/003, which is the pole to the left of the 3-pole structure. The troublemen doused the flames with two cans of water, so the fire was found to be smoldering and not spreading when our PG&amp;E SIPT (Safety and Infrastructure Protection Team) fire crew arrived and extinguished it. Initial analysis indicates the fire was caused by an insulator flashover and an unbonded through-bolt on the C-beam connecting the three structures. The missing wire bond on the through-bolt created a hot spot for the circulating current producing a fire that burnt the top of the pole. The circulating current reached ground level burning the bottom of the pole. It was found that the other two existing structures have the same missing bonding. Also, according to the notification 116818401, the down guys are too close to the transmission lines and compression splices within 10' of the structures. Therefore, the two existing structures, 009/003, are also in need of replacement. This information is preliminary."/>
    <s v="PG&amp;E"/>
    <s v="Other"/>
    <s v="T"/>
    <s v="T"/>
    <s v="&lt;3 meters of linear travel"/>
    <m/>
    <m/>
    <m/>
    <m/>
    <x v="0"/>
    <x v="4"/>
    <x v="26"/>
    <s v="N"/>
    <s v="Overhead"/>
    <s v="Transmission"/>
    <s v="Insulator"/>
    <s v="Pole"/>
    <s v="Circuit ID: Melones-Curtis; Pole ID: 009/003"/>
    <s v=" "/>
    <x v="1"/>
    <n v="37.942815000000003"/>
    <n v="-120.40358500000001"/>
    <s v="Tuolumne"/>
    <x v="269"/>
    <n v="115000"/>
    <m/>
    <s v="PG&amp;E Crew"/>
    <s v="Herbaceous"/>
    <m/>
    <m/>
    <n v="320"/>
    <m/>
    <s v="N"/>
    <s v="N"/>
    <m/>
    <m/>
    <s v="2021-03-09"/>
    <m/>
    <m/>
    <m/>
    <m/>
    <m/>
    <m/>
    <m/>
    <m/>
    <m/>
    <m/>
    <m/>
    <m/>
    <m/>
    <m/>
    <m/>
    <m/>
    <m/>
    <m/>
    <m/>
    <s v=" "/>
    <s v="YOSEMITE"/>
    <s v="STANISLAUS"/>
    <m/>
    <m/>
    <m/>
    <m/>
    <m/>
    <m/>
    <x v="5"/>
    <m/>
    <m/>
    <m/>
    <m/>
    <m/>
    <m/>
    <m/>
    <m/>
    <m/>
    <m/>
    <m/>
    <m/>
    <m/>
    <m/>
    <m/>
    <m/>
    <m/>
    <m/>
    <m/>
    <m/>
    <m/>
    <m/>
    <m/>
    <m/>
    <m/>
    <m/>
    <m/>
    <m/>
    <m/>
    <m/>
    <m/>
    <m/>
    <m/>
    <m/>
    <m/>
    <x v="2"/>
    <m/>
    <m/>
    <m/>
    <m/>
    <m/>
    <m/>
    <s v=" "/>
    <m/>
    <m/>
    <m/>
    <m/>
    <m/>
    <m/>
    <m/>
    <m/>
    <m/>
    <m/>
    <m/>
    <m/>
    <m/>
    <m/>
    <m/>
    <m/>
    <m/>
    <m/>
    <m/>
    <m/>
    <m/>
    <m/>
    <m/>
    <m/>
    <m/>
    <m/>
    <m/>
    <m/>
    <m/>
    <m/>
    <m/>
    <m/>
    <m/>
    <m/>
    <m/>
    <m/>
    <m/>
    <m/>
    <m/>
    <m/>
    <m/>
    <m/>
    <m/>
    <m/>
    <m/>
    <m/>
    <m/>
  </r>
  <r>
    <x v="473"/>
    <s v="S7RM"/>
    <s v="3 - QC Complete"/>
    <d v="2021-04-21T00:00:00"/>
    <d v="2021-04-21T00:00:00"/>
    <x v="387"/>
    <s v="\\fxshare-nas05\quotashare-fs01\ESA\5 - Ignition Tracking\2021_Ignition_QC_Folders\20210305_1270061_nan_nan_T005231979"/>
    <s v=" "/>
    <m/>
    <m/>
    <m/>
    <m/>
    <m/>
    <x v="0"/>
    <m/>
    <m/>
    <m/>
    <s v="Y"/>
    <d v="2021-04-20T00:00:00"/>
    <d v="2021-04-21T00:00:00"/>
    <s v="Bakersfield FD"/>
    <s v="Online Port"/>
    <s v="Reference # PRR-5333-2021"/>
    <m/>
    <m/>
    <m/>
    <m/>
    <m/>
    <m/>
    <m/>
    <m/>
    <s v=" "/>
    <x v="88"/>
    <d v="1899-12-30T12:55:00"/>
    <d v="2021-03-05T00:00:00"/>
    <d v="1899-12-30T12:55:00"/>
    <s v="FAS"/>
    <s v="Y"/>
    <s v="N"/>
    <n v="1270061"/>
    <m/>
    <m/>
    <s v="T005231979"/>
    <m/>
    <m/>
    <m/>
    <m/>
    <s v=" "/>
    <x v="0"/>
    <x v="0"/>
    <s v="N"/>
    <s v="N"/>
    <s v="On March 5th, 2021 at 13:01 hrs. a PG &amp; E Troubleman was dispatched to the Stockdale 1105 12KV circuit near District Blvd. in the City of Bakersfield in response to a report of a Transformer fire possibly  caused due to a conjunction being stolen.  The size of the fire was less than one Meter, was confined to PG&amp; E assets and it was suppressed by the Bakersfield FD.  Initial Analysis indicates that the responding troubleman found multiple stolen power junctions at 4600 District Blvd. and that this ignition occured due to acts of vandalism.   The troubleman disconnected all conductors feeding this building on 3/5/2021 and completed disconnect tags for the 2 meters at the building.  According to the responding troubleman, there was no EC Notification tag created for this incident as the transformer was not affected.  "/>
    <s v="PG&amp;E"/>
    <s v="Other"/>
    <s v="D"/>
    <s v="D"/>
    <s v="&lt;3 meters of linear travel"/>
    <s v="Confined to the service feed. "/>
    <m/>
    <m/>
    <m/>
    <x v="0"/>
    <x v="4"/>
    <x v="17"/>
    <s v="N"/>
    <s v="Overhead"/>
    <s v="Service"/>
    <s v="Transformer"/>
    <s v="Service feed."/>
    <n v="516859466120"/>
    <s v=" "/>
    <x v="0"/>
    <n v="35.312739999999998"/>
    <n v="-119.05343999999999"/>
    <s v="Kern"/>
    <x v="388"/>
    <n v="12000"/>
    <m/>
    <s v="Bakersfield FD"/>
    <s v="Urban"/>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474"/>
    <s v="AGFC"/>
    <s v="3 - QC Complete"/>
    <d v="2021-03-08T00:00:00"/>
    <d v="2021-03-08T00:00:00"/>
    <x v="388"/>
    <s v="\\fxshare-nas05\quotashare-fs01\ESA\5 - Ignition Tracking\2021_Ignition_QC_Folders\20210305_1270489_nan_nan_T005232171"/>
    <s v=" "/>
    <m/>
    <m/>
    <m/>
    <m/>
    <m/>
    <x v="0"/>
    <m/>
    <m/>
    <m/>
    <m/>
    <m/>
    <m/>
    <m/>
    <m/>
    <m/>
    <m/>
    <m/>
    <m/>
    <m/>
    <m/>
    <m/>
    <m/>
    <m/>
    <s v=" "/>
    <x v="88"/>
    <s v="18:37"/>
    <d v="2021-03-05T00:00:00"/>
    <s v="18:37"/>
    <s v="FAS"/>
    <s v="N"/>
    <s v="N"/>
    <s v="1270489"/>
    <m/>
    <m/>
    <s v="T005232171"/>
    <m/>
    <m/>
    <m/>
    <m/>
    <s v=" "/>
    <x v="0"/>
    <x v="2"/>
    <s v="N"/>
    <s v="N"/>
    <s v="Structure fire, not attributable to PG&amp;E. Troubleman states the FD attributes the ignition to dishwasher."/>
    <s v="Not PG&amp;E"/>
    <s v="Building"/>
    <m/>
    <m/>
    <s v="&lt;3 meters of linear travel"/>
    <m/>
    <m/>
    <m/>
    <m/>
    <x v="3"/>
    <x v="1"/>
    <x v="1"/>
    <m/>
    <s v="Underground"/>
    <m/>
    <m/>
    <m/>
    <m/>
    <s v=" "/>
    <x v="0"/>
    <n v="38.774678000000002"/>
    <n v="-121.254216"/>
    <s v="Placer"/>
    <x v="389"/>
    <n v="12000"/>
    <m/>
    <s v="Rocklin FD"/>
    <s v="Urban"/>
    <m/>
    <m/>
    <m/>
    <m/>
    <s v="N"/>
    <s v="N"/>
    <m/>
    <m/>
    <s v="2021-03-09"/>
    <m/>
    <m/>
    <m/>
    <m/>
    <m/>
    <m/>
    <m/>
    <m/>
    <m/>
    <m/>
    <m/>
    <m/>
    <m/>
    <m/>
    <m/>
    <m/>
    <m/>
    <m/>
    <m/>
    <s v=" "/>
    <s v="SIERRA"/>
    <s v="ROSEVILLE 03"/>
    <s v="18:37"/>
    <s v="03/05/2021"/>
    <s v="1270489"/>
    <s v="T005232171"/>
    <n v="6050"/>
    <s v="PLACER WEST DR APT 412"/>
    <x v="188"/>
    <n v="38.774859999999997"/>
    <n v="-121.254"/>
    <s v="T1TMLTH"/>
    <s v="TOMASI, MICHAEL"/>
    <n v="152061102"/>
    <s v="20210305 21:33"/>
    <n v="9221"/>
    <m/>
    <s v="6050 PLACER WEST DR FIRE IN APPT #412, WATER DAMAGE TO #411 AND #409. ROCKLIN FIRE ON SITE. FIRE CAUSED BY DISHWASHER PER ROBERT MOLIRANO WITH ROCKLIN FIRE. FIRE CONTAINED TO UNIT 412. OTHER UNITS NOT INVOLVED OK TO INHABIT PER FD, AND ELECTRICIAN. UNITS 412, 411, 409 BOOTED UNTILL REPAIRS MADE. DISC TAGS CREATED FOR THOSE UNITS. ELECTRICIAN CURT HENNINGTON W/RIDGE ELECTRIC.916-783-0660"/>
    <s v="Y"/>
    <m/>
    <m/>
    <m/>
    <n v="38.774678000000002"/>
    <n v="-121.254216"/>
    <m/>
    <s v="ROCKLIN FIRE ROBERT MOLINARO"/>
    <m/>
    <s v="N"/>
    <s v="Y"/>
    <m/>
    <s v="Clear"/>
    <m/>
    <s v="Other (Comments)"/>
    <s v="STRUCTURE APPT #412 6050 PLACER WEST DR"/>
    <s v="Calm"/>
    <m/>
    <s v="Other (Comments)"/>
    <s v="PER FIRE DEPT-DISHWASHER"/>
    <s v="Structure Only"/>
    <m/>
    <s v="Fire Dept"/>
    <m/>
    <s v="Subsurface"/>
    <m/>
    <x v="0"/>
    <m/>
    <m/>
    <m/>
    <m/>
    <m/>
    <s v="N"/>
    <s v=" "/>
    <m/>
    <m/>
    <m/>
    <m/>
    <m/>
    <m/>
    <m/>
    <m/>
    <m/>
    <m/>
    <m/>
    <m/>
    <m/>
    <m/>
    <m/>
    <m/>
    <m/>
    <m/>
    <m/>
    <m/>
    <m/>
    <m/>
    <m/>
    <m/>
    <m/>
    <m/>
    <m/>
    <m/>
    <m/>
    <m/>
    <m/>
    <m/>
    <m/>
    <m/>
    <m/>
    <m/>
    <m/>
    <m/>
    <m/>
    <m/>
    <m/>
    <m/>
    <m/>
    <m/>
    <m/>
    <m/>
    <m/>
  </r>
  <r>
    <x v="475"/>
    <s v="AGFC"/>
    <s v="3 - QC Complete"/>
    <d v="2021-03-08T00:00:00"/>
    <d v="2021-03-08T00:00:00"/>
    <x v="250"/>
    <s v="\\fxshare-nas05\quotashare-fs01\ESA\5 - Ignition Tracking\2021_Ignition_QC_Folders\20210305_nan_nan_nan_1074877330"/>
    <s v=" "/>
    <m/>
    <m/>
    <m/>
    <m/>
    <m/>
    <x v="0"/>
    <m/>
    <m/>
    <m/>
    <m/>
    <m/>
    <m/>
    <m/>
    <m/>
    <m/>
    <m/>
    <m/>
    <m/>
    <m/>
    <m/>
    <m/>
    <m/>
    <m/>
    <s v=" "/>
    <x v="88"/>
    <s v="17:09"/>
    <m/>
    <m/>
    <s v="FAS"/>
    <s v="N"/>
    <s v="N"/>
    <m/>
    <m/>
    <m/>
    <n v="1074877330"/>
    <m/>
    <m/>
    <m/>
    <m/>
    <s v=" "/>
    <x v="0"/>
    <x v="2"/>
    <s v="N"/>
    <s v="N"/>
    <s v="Structure fire, not attributable to PG&amp;E."/>
    <s v="Not PG&amp;E"/>
    <s v="Building"/>
    <m/>
    <m/>
    <s v="Structure-PG&amp;E only"/>
    <m/>
    <m/>
    <m/>
    <m/>
    <x v="3"/>
    <x v="1"/>
    <x v="1"/>
    <m/>
    <s v="Overhead"/>
    <m/>
    <m/>
    <m/>
    <m/>
    <s v=" "/>
    <x v="2"/>
    <n v="39.309268000000003"/>
    <n v="-121.030205"/>
    <s v="Nevada"/>
    <x v="390"/>
    <n v="12000"/>
    <m/>
    <s v="Grass Valley FD"/>
    <s v="Conifer Forest"/>
    <m/>
    <m/>
    <n v="330"/>
    <m/>
    <s v="N"/>
    <s v="N"/>
    <m/>
    <m/>
    <s v="2021-03-09"/>
    <m/>
    <m/>
    <m/>
    <m/>
    <m/>
    <m/>
    <m/>
    <m/>
    <m/>
    <m/>
    <m/>
    <m/>
    <m/>
    <m/>
    <m/>
    <m/>
    <m/>
    <m/>
    <m/>
    <s v=" "/>
    <s v="SIERRA"/>
    <s v="GRASS VALLEY 04"/>
    <s v="17:09"/>
    <s v="03/05/2021"/>
    <m/>
    <n v="1074877330"/>
    <n v="18271"/>
    <s v="ROUND MOUNTAIN RANCH R"/>
    <x v="189"/>
    <n v="39.309311999999998"/>
    <n v="-121.02928199999999"/>
    <s v="T2TRARO"/>
    <s v="RYAN, RUSSELL"/>
    <n v="152481103"/>
    <s v="20210305 18:58"/>
    <n v="1121"/>
    <m/>
    <s v="HOUSE STRUCTURE FIRE,  PGE SERVICE TO SHED SEPARATE STAND ALONE STRUCTURE METER TERMINATION PANEL."/>
    <s v="Y"/>
    <m/>
    <m/>
    <m/>
    <n v="39.309268000000003"/>
    <n v="-121.030205"/>
    <m/>
    <s v="GRASS VALLEY, JOHN CHURCH"/>
    <m/>
    <s v="N"/>
    <s v="Y"/>
    <s v="N"/>
    <s v="Clear"/>
    <m/>
    <s v="Private Land"/>
    <m/>
    <s v="Calm"/>
    <m/>
    <s v="3rd Party"/>
    <m/>
    <s v="Structure Only"/>
    <m/>
    <s v="Other (Comments)"/>
    <s v="GRASS VALLEY"/>
    <s v="Overhead"/>
    <m/>
    <x v="0"/>
    <m/>
    <m/>
    <m/>
    <m/>
    <m/>
    <m/>
    <s v=" "/>
    <m/>
    <m/>
    <m/>
    <m/>
    <m/>
    <m/>
    <m/>
    <m/>
    <m/>
    <m/>
    <m/>
    <m/>
    <m/>
    <m/>
    <m/>
    <m/>
    <m/>
    <m/>
    <m/>
    <m/>
    <m/>
    <m/>
    <m/>
    <m/>
    <m/>
    <m/>
    <m/>
    <m/>
    <m/>
    <m/>
    <m/>
    <m/>
    <m/>
    <m/>
    <m/>
    <m/>
    <m/>
    <m/>
    <m/>
    <m/>
    <m/>
    <m/>
    <m/>
    <m/>
    <m/>
    <m/>
    <m/>
  </r>
  <r>
    <x v="476"/>
    <s v="AGFC"/>
    <s v="3 - QC Complete"/>
    <d v="2021-03-08T00:00:00"/>
    <d v="2021-03-08T00:00:00"/>
    <x v="389"/>
    <s v="\\fxshare-nas05\quotashare-fs01\ESA\5 - Ignition Tracking\2021_Ignition_QC_Folders\20210305_nan_nan_nan_9914403"/>
    <s v=" "/>
    <m/>
    <m/>
    <m/>
    <m/>
    <m/>
    <x v="0"/>
    <m/>
    <m/>
    <m/>
    <m/>
    <m/>
    <m/>
    <m/>
    <m/>
    <m/>
    <m/>
    <m/>
    <m/>
    <m/>
    <m/>
    <m/>
    <m/>
    <m/>
    <s v=" "/>
    <x v="88"/>
    <s v="06:30"/>
    <m/>
    <m/>
    <s v="FAS"/>
    <s v="N"/>
    <s v="N"/>
    <m/>
    <m/>
    <m/>
    <n v="9914403"/>
    <m/>
    <m/>
    <m/>
    <m/>
    <s v=" "/>
    <x v="0"/>
    <x v="2"/>
    <s v="N"/>
    <s v="N"/>
    <s v="Structure fire, not attributable to PG&amp;E. Troubleman cut at pole for Fire Department."/>
    <s v="Not PG&amp;E"/>
    <s v="Building"/>
    <m/>
    <m/>
    <s v="Structure-PG&amp;E only"/>
    <m/>
    <m/>
    <m/>
    <m/>
    <x v="3"/>
    <x v="1"/>
    <x v="1"/>
    <m/>
    <s v="Overhead"/>
    <m/>
    <m/>
    <m/>
    <m/>
    <s v=" "/>
    <x v="0"/>
    <s v="37.3352817"/>
    <s v="-121.8969067"/>
    <s v="Santa Clara"/>
    <x v="391"/>
    <n v="12000"/>
    <m/>
    <s v="San Jose FD"/>
    <s v="Urban"/>
    <m/>
    <m/>
    <m/>
    <m/>
    <s v="N"/>
    <s v="N"/>
    <m/>
    <m/>
    <s v="2021-03-09"/>
    <m/>
    <m/>
    <m/>
    <m/>
    <m/>
    <m/>
    <m/>
    <m/>
    <m/>
    <m/>
    <m/>
    <m/>
    <m/>
    <m/>
    <m/>
    <m/>
    <m/>
    <m/>
    <m/>
    <s v=" "/>
    <s v="SAN JOSE"/>
    <s v="SAN JOSE 06"/>
    <s v="06:30"/>
    <s v="03/05/2021"/>
    <m/>
    <n v="9914403"/>
    <s v="UNKNOWN"/>
    <s v="PREMISES DO NOT CHANGE"/>
    <x v="36"/>
    <n v="37.343682000000001"/>
    <n v="-121.886898"/>
    <s v="J2TM1CI"/>
    <s v="CAMERON, MIKE"/>
    <m/>
    <s v="20210305 07:29"/>
    <n v="1120"/>
    <m/>
    <s v="cut at pole for fire dept."/>
    <s v="Y"/>
    <m/>
    <m/>
    <s v="37.3352817,-121.8969067,20.300000,3D"/>
    <m/>
    <m/>
    <m/>
    <s v="san jose fire dept."/>
    <m/>
    <s v="Y"/>
    <s v="Y"/>
    <s v="N"/>
    <s v="Clear"/>
    <m/>
    <s v="Structures"/>
    <m/>
    <s v="Calm"/>
    <m/>
    <s v="Unknown"/>
    <m/>
    <s v="Structure Only"/>
    <m/>
    <s v="Fire Dept"/>
    <m/>
    <s v="Overhead"/>
    <m/>
    <x v="0"/>
    <m/>
    <m/>
    <m/>
    <m/>
    <m/>
    <m/>
    <s v=" "/>
    <m/>
    <m/>
    <m/>
    <m/>
    <m/>
    <m/>
    <m/>
    <m/>
    <m/>
    <m/>
    <m/>
    <m/>
    <m/>
    <m/>
    <m/>
    <m/>
    <m/>
    <m/>
    <m/>
    <m/>
    <m/>
    <m/>
    <m/>
    <m/>
    <m/>
    <m/>
    <m/>
    <m/>
    <m/>
    <m/>
    <m/>
    <m/>
    <m/>
    <m/>
    <m/>
    <m/>
    <m/>
    <m/>
    <m/>
    <m/>
    <m/>
    <m/>
    <m/>
    <m/>
    <m/>
    <m/>
    <m/>
  </r>
  <r>
    <x v="477"/>
    <s v="TLAL"/>
    <s v="3 - QC Complete"/>
    <d v="2021-04-27T00:00:00"/>
    <d v="2021-04-27T00:00:00"/>
    <x v="390"/>
    <s v="\\fxshare-nas05\quotashare-fs01\ESA\5 - Ignition Tracking\2021_Ignition_QC_Folders\20210304_1268148_21-0032389_nan_T005231328"/>
    <s v=" "/>
    <s v="Y"/>
    <s v="TLAL"/>
    <s v="Create Time, Outage Date &amp; Time Added; Missed Ignition, CPUC Reportable Ignition, Attributable to PG&amp;E Assets, Burned Material Other Than PG&amp;E Assets, Fire Greater Than 1 Linear Meter, Ignition Source, Suspected Initiating Event Updated"/>
    <d v="2021-04-27T00:00:00"/>
    <m/>
    <x v="0"/>
    <m/>
    <m/>
    <m/>
    <m/>
    <m/>
    <m/>
    <m/>
    <m/>
    <m/>
    <m/>
    <s v="Y"/>
    <d v="2021-04-27T00:00:00"/>
    <d v="2021-04-27T00:00:00"/>
    <s v="SANA"/>
    <s v="Scott Nakamura, SANA@pge.com, (661) 619-8772"/>
    <s v="Scott advised there was no fire, just arcing."/>
    <m/>
    <s v=" "/>
    <x v="89"/>
    <d v="1899-12-30T15:58:00"/>
    <d v="2021-03-04T00:00:00"/>
    <d v="1899-12-30T15:57:00"/>
    <s v="FAS"/>
    <s v="N"/>
    <s v="N"/>
    <n v="1268148"/>
    <s v="21-0032389"/>
    <m/>
    <s v="T005231328"/>
    <m/>
    <m/>
    <m/>
    <s v="NO PHOTO"/>
    <s v=" "/>
    <x v="0"/>
    <x v="2"/>
    <s v="N"/>
    <s v="N"/>
    <s v="On March 4, 2021 at 1707 hours, a PG&amp;E Troubleman patrolled the Midway 1104 Distribution Circuit number 252611104, in the Local Responsibility area between the second and third pole from the EOL east of 648357 in Buttonwillow. He found two of three blown (#1 and #3) at the 40OH type fused cutout number 648357 and arcing marks along a phone messenger and the 4 ACSR slack near the second span west of CGC 515613469939. He found marks of arcing, but no fire. Initial analysis indicates the arcing was caused by a third party truck with a tall load that snagged the phone line and brought it into contact with our primary overhead conductor near Buttonwillow Drive and Sullivan Road. The 116-minute outage affected ten customers. All the repairs were completed and the line was returned to service on March 4, 2021. This incident did not meet the reporting criteria, because there was no fire. This information is preliminary."/>
    <s v="Not PG&amp;E"/>
    <m/>
    <m/>
    <s v="D"/>
    <s v="&lt;3 meters of linear travel"/>
    <m/>
    <m/>
    <m/>
    <m/>
    <x v="13"/>
    <x v="1"/>
    <x v="1"/>
    <m/>
    <s v="Overhead"/>
    <s v="Primary"/>
    <m/>
    <m/>
    <s v="Circuit ID: 252611104"/>
    <s v=" "/>
    <x v="0"/>
    <n v="35.416600000000003"/>
    <n v="-119.48287000000001"/>
    <s v="Kern"/>
    <x v="392"/>
    <n v="12000"/>
    <m/>
    <s v="Kern County FD"/>
    <s v="Agriculture"/>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478"/>
    <s v="AGFC"/>
    <s v="3 - QC Complete"/>
    <d v="2021-03-04T00:00:00"/>
    <d v="2021-03-04T00:00:00"/>
    <x v="391"/>
    <s v="\\fxshare-nas05\quotashare-fs01\ESA\5 - Ignition Tracking\2021_Ignition_QC_Folders\20210304_nan_nan_nan_T005230759"/>
    <s v=" "/>
    <m/>
    <m/>
    <m/>
    <m/>
    <m/>
    <x v="0"/>
    <m/>
    <m/>
    <m/>
    <m/>
    <m/>
    <m/>
    <m/>
    <m/>
    <m/>
    <m/>
    <m/>
    <m/>
    <m/>
    <m/>
    <m/>
    <m/>
    <m/>
    <s v=" "/>
    <x v="89"/>
    <s v="08:11"/>
    <m/>
    <m/>
    <s v="FAS"/>
    <s v="N"/>
    <s v="N"/>
    <m/>
    <m/>
    <m/>
    <s v="T005230759"/>
    <m/>
    <m/>
    <m/>
    <m/>
    <s v=" "/>
    <x v="0"/>
    <x v="2"/>
    <s v="N"/>
    <s v="N"/>
    <s v="Other fire not attributable to PG&amp;E. Burnt pole as a result of the third party fire. "/>
    <s v="Not PG&amp;E"/>
    <s v="Vegetation"/>
    <m/>
    <m/>
    <s v="Structure-PG&amp;E only"/>
    <s v="20x20ft around base of pole"/>
    <m/>
    <m/>
    <m/>
    <x v="3"/>
    <x v="1"/>
    <x v="1"/>
    <m/>
    <s v="Overhead"/>
    <m/>
    <m/>
    <m/>
    <m/>
    <s v=" "/>
    <x v="0"/>
    <n v="36.690734999999997"/>
    <n v="-120.358501"/>
    <s v="Fresno"/>
    <x v="26"/>
    <n v="12000"/>
    <m/>
    <s v="Fresno FD"/>
    <s v="Agriculture"/>
    <m/>
    <m/>
    <m/>
    <m/>
    <s v="N"/>
    <s v="N"/>
    <m/>
    <m/>
    <s v="2021-03-05"/>
    <m/>
    <m/>
    <m/>
    <m/>
    <m/>
    <m/>
    <m/>
    <m/>
    <m/>
    <m/>
    <m/>
    <m/>
    <m/>
    <m/>
    <m/>
    <m/>
    <m/>
    <m/>
    <m/>
    <s v=" "/>
    <s v="YOSEMITE"/>
    <s v="LOS BANOS 01"/>
    <s v="08:11"/>
    <s v="03/04/2021"/>
    <m/>
    <s v="T005230759"/>
    <s v="UNKNOWN"/>
    <s v="SANTA FEE GRADE "/>
    <x v="25"/>
    <m/>
    <m/>
    <s v="Y1TKMKS"/>
    <s v="KANE, KYLE"/>
    <m/>
    <s v="20210304 09:58"/>
    <n v="9110"/>
    <m/>
    <s v="Debris fire lit at base of pole. Pole burnt. Called for crew to replace pole."/>
    <s v="Y"/>
    <m/>
    <m/>
    <m/>
    <m/>
    <m/>
    <s v="F D not onsite upon arrival"/>
    <s v="Fresno F D"/>
    <s v="sap id- 101098529"/>
    <s v="N"/>
    <s v="Y"/>
    <m/>
    <s v="Clear"/>
    <m/>
    <s v="PG&amp;E Only"/>
    <s v="pole burnt and around pole burnt"/>
    <s v="Calm"/>
    <m/>
    <s v="3rd Party"/>
    <s v="debris fire caught pole on fire"/>
    <s v="Other (Comments)"/>
    <s v="20x20ft around base of pole"/>
    <s v="Fire Dept"/>
    <s v="Fresno F D"/>
    <s v="Overhead"/>
    <s v="Mainline Pole"/>
    <x v="1"/>
    <s v="photos"/>
    <s v="PG&amp;E Employee"/>
    <s v="kyle kane (Troubleman)"/>
    <s v="OTHER"/>
    <s v="POLE-WOOD"/>
    <s v="N"/>
    <s v=" "/>
    <m/>
    <m/>
    <m/>
    <m/>
    <m/>
    <m/>
    <m/>
    <m/>
    <m/>
    <m/>
    <m/>
    <m/>
    <m/>
    <m/>
    <m/>
    <m/>
    <m/>
    <m/>
    <m/>
    <m/>
    <m/>
    <m/>
    <m/>
    <m/>
    <m/>
    <m/>
    <m/>
    <m/>
    <m/>
    <m/>
    <m/>
    <m/>
    <m/>
    <m/>
    <m/>
    <m/>
    <m/>
    <m/>
    <m/>
    <m/>
    <m/>
    <m/>
    <m/>
    <m/>
    <m/>
    <m/>
    <m/>
  </r>
  <r>
    <x v="479"/>
    <s v="B1HE"/>
    <s v="3 - QC Complete"/>
    <d v="2021-04-27T00:00:00"/>
    <d v="2021-04-27T00:00:00"/>
    <x v="392"/>
    <s v="\\fxshare-nas05\quotashare-fs01\ESA\5 - Ignition Tracking\2021_Ignition_QC_Folders\20210303_nan_nan_nan_T005229727"/>
    <s v=" "/>
    <m/>
    <m/>
    <m/>
    <m/>
    <m/>
    <x v="0"/>
    <m/>
    <m/>
    <m/>
    <m/>
    <m/>
    <m/>
    <m/>
    <m/>
    <m/>
    <m/>
    <m/>
    <m/>
    <m/>
    <m/>
    <m/>
    <m/>
    <m/>
    <s v=" "/>
    <x v="90"/>
    <d v="1899-12-30T05:50:00"/>
    <m/>
    <m/>
    <s v="FAS"/>
    <s v="Y"/>
    <s v="N"/>
    <m/>
    <m/>
    <m/>
    <s v="T005229727"/>
    <m/>
    <m/>
    <m/>
    <m/>
    <s v=" "/>
    <x v="0"/>
    <x v="0"/>
    <s v="N"/>
    <s v="N"/>
    <s v="On March 3rd, 2021 at 0550 hours, a PG&amp;E Troubleman was dispatched to the Oakland C 1115 12 kv Distribution Circuit on 2nd St near Washington St, Oakland in response to a pole fire tag. Initial analysis indicates a secondary service wire had failed due to overloading causing an outage to one customer at 522 2nd St Oakland. There was no fire other than the service wire. The tman onsite made it safe and left the customer disconnected in order to have load calculations done before reconnect."/>
    <s v="PG&amp;E"/>
    <s v="Other"/>
    <s v="D"/>
    <m/>
    <s v="Structure-PG&amp;E only"/>
    <m/>
    <m/>
    <m/>
    <m/>
    <x v="12"/>
    <x v="4"/>
    <x v="3"/>
    <m/>
    <s v="Overhead"/>
    <s v="Service"/>
    <s v="Service Drop"/>
    <s v="Service"/>
    <s v="CGC: 314865447710"/>
    <s v=" "/>
    <x v="0"/>
    <n v="37.796875200199999"/>
    <n v="-122.2781292065"/>
    <s v="Alameda"/>
    <x v="393"/>
    <n v="12000"/>
    <m/>
    <s v="Self extinguished"/>
    <s v="Urban"/>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480"/>
    <s v="AGFC"/>
    <s v="3 - QC Complete"/>
    <d v="2021-03-04T00:00:00"/>
    <d v="2021-03-04T00:00:00"/>
    <x v="393"/>
    <s v="\\fxshare-nas05\quotashare-fs01\ESA\5 - Ignition Tracking\2021_Ignition_QC_Folders\20210303_nan_nan_nan_T005230548"/>
    <s v=" "/>
    <m/>
    <m/>
    <m/>
    <m/>
    <m/>
    <x v="0"/>
    <m/>
    <m/>
    <m/>
    <m/>
    <m/>
    <m/>
    <m/>
    <m/>
    <m/>
    <m/>
    <m/>
    <m/>
    <m/>
    <m/>
    <m/>
    <m/>
    <m/>
    <s v=" "/>
    <x v="90"/>
    <s v="19:10"/>
    <m/>
    <m/>
    <s v="FAS"/>
    <s v="N"/>
    <s v="N"/>
    <m/>
    <m/>
    <m/>
    <s v="T005230548"/>
    <m/>
    <m/>
    <m/>
    <m/>
    <s v=" "/>
    <x v="0"/>
    <x v="2"/>
    <s v="N"/>
    <s v="N"/>
    <s v="Third party brush fire got away from customer and burnt vegetation. Ignition is not attributable to PG&amp;E. "/>
    <s v="Not PG&amp;E"/>
    <s v="Vegetation"/>
    <m/>
    <m/>
    <s v="Structure-PG&amp;E only"/>
    <m/>
    <m/>
    <m/>
    <m/>
    <x v="3"/>
    <x v="1"/>
    <x v="1"/>
    <m/>
    <s v="Overhead"/>
    <m/>
    <m/>
    <m/>
    <m/>
    <s v=" "/>
    <x v="0"/>
    <n v="39.490938999999997"/>
    <n v="-122.02853"/>
    <s v="Glenn"/>
    <x v="394"/>
    <n v="12000"/>
    <m/>
    <s v="Glenn FD"/>
    <s v="Water"/>
    <m/>
    <m/>
    <m/>
    <m/>
    <s v="N"/>
    <s v="N"/>
    <m/>
    <m/>
    <s v="2021-03-05"/>
    <m/>
    <m/>
    <m/>
    <m/>
    <m/>
    <m/>
    <m/>
    <m/>
    <m/>
    <m/>
    <m/>
    <m/>
    <m/>
    <m/>
    <m/>
    <m/>
    <m/>
    <m/>
    <m/>
    <s v=" "/>
    <s v="NORTH VALLEY"/>
    <s v="ORLAND"/>
    <s v="19:10"/>
    <s v="03/03/2021"/>
    <m/>
    <s v="T005230548"/>
    <s v="UNKNOWN"/>
    <s v=" CTY RD  WW"/>
    <x v="190"/>
    <m/>
    <m/>
    <s v="V3TGJGE"/>
    <s v="GARRETSON, GREG"/>
    <m/>
    <s v="20210303 21:35"/>
    <n v="9111"/>
    <m/>
    <s v="NO OUTAGE.  3RD PARTY BRUSH FIRE GOT AWAY AND BURNED TREES ADJACENT TO PGE FACILITIES - PGE CALLED FOR SAFETY CALL BY GLENN FD.  "/>
    <s v="Y"/>
    <m/>
    <m/>
    <m/>
    <n v="39.490938999999997"/>
    <n v="-122.02853"/>
    <m/>
    <s v="GLENN FD"/>
    <m/>
    <s v="N"/>
    <s v="N"/>
    <m/>
    <s v="Clear"/>
    <m/>
    <s v="Private Land"/>
    <m/>
    <s v="Calm"/>
    <m/>
    <s v="3rd Party"/>
    <m/>
    <s v="0.25 - 10 Acres"/>
    <m/>
    <s v="Fire Dept"/>
    <m/>
    <s v="Overhead"/>
    <m/>
    <x v="0"/>
    <m/>
    <m/>
    <m/>
    <s v="OTHER"/>
    <s v="CONDUCTOR, OVERHEAD"/>
    <s v="N"/>
    <s v=" "/>
    <m/>
    <m/>
    <m/>
    <m/>
    <m/>
    <m/>
    <m/>
    <m/>
    <m/>
    <m/>
    <m/>
    <m/>
    <m/>
    <m/>
    <m/>
    <m/>
    <m/>
    <m/>
    <m/>
    <m/>
    <m/>
    <m/>
    <m/>
    <m/>
    <m/>
    <m/>
    <m/>
    <m/>
    <m/>
    <m/>
    <m/>
    <m/>
    <m/>
    <m/>
    <m/>
    <m/>
    <m/>
    <m/>
    <m/>
    <m/>
    <m/>
    <m/>
    <m/>
    <m/>
    <m/>
    <m/>
    <m/>
  </r>
  <r>
    <x v="481"/>
    <s v="AGFC"/>
    <s v="3 - QC Complete"/>
    <d v="2021-03-04T00:00:00"/>
    <d v="2021-03-04T00:00:00"/>
    <x v="394"/>
    <s v="\\fxshare-nas05\quotashare-fs01\ESA\5 - Ignition Tracking\2021_Ignition_QC_Folders\20210303_nan_nan_nan_1286571394"/>
    <s v=" "/>
    <m/>
    <m/>
    <m/>
    <m/>
    <m/>
    <x v="0"/>
    <m/>
    <m/>
    <m/>
    <m/>
    <m/>
    <m/>
    <m/>
    <m/>
    <m/>
    <m/>
    <m/>
    <m/>
    <m/>
    <m/>
    <m/>
    <m/>
    <m/>
    <s v=" "/>
    <x v="90"/>
    <s v="17:08"/>
    <m/>
    <m/>
    <s v="FAS"/>
    <s v="N"/>
    <s v="Y"/>
    <m/>
    <m/>
    <m/>
    <n v="1286571394"/>
    <m/>
    <m/>
    <m/>
    <m/>
    <s v=" "/>
    <x v="0"/>
    <x v="2"/>
    <s v="N"/>
    <s v="N"/>
    <s v="Duplicate of Index 193. Structure fire, not attributable to PG&amp;E. Sevice disconnected."/>
    <s v="Not PG&amp;E"/>
    <s v="Building"/>
    <m/>
    <m/>
    <s v="Structure-PG&amp;E only"/>
    <m/>
    <m/>
    <m/>
    <m/>
    <x v="4"/>
    <x v="1"/>
    <x v="1"/>
    <m/>
    <s v="Overhead"/>
    <m/>
    <m/>
    <m/>
    <m/>
    <s v=" "/>
    <x v="0"/>
    <n v="38.758194000000003"/>
    <n v="-121.16972199999999"/>
    <s v="Placer"/>
    <x v="395"/>
    <n v="12000"/>
    <m/>
    <s v="South Placer Fire District"/>
    <s v="Urban"/>
    <m/>
    <m/>
    <m/>
    <m/>
    <s v="N"/>
    <s v="N"/>
    <m/>
    <m/>
    <s v="2021-03-05"/>
    <m/>
    <m/>
    <m/>
    <m/>
    <m/>
    <m/>
    <m/>
    <m/>
    <m/>
    <m/>
    <m/>
    <m/>
    <m/>
    <m/>
    <m/>
    <m/>
    <m/>
    <m/>
    <m/>
    <s v=" "/>
    <s v="SIERRA"/>
    <s v="ROSEVILLE 01"/>
    <s v="17:08"/>
    <s v="03/03/2021"/>
    <m/>
    <n v="1286571394"/>
    <n v="7405"/>
    <s v="SHELBORNE DR"/>
    <x v="133"/>
    <n v="38.758553000000013"/>
    <n v="-121.169562"/>
    <s v="T1TRWTG"/>
    <s v="TURNEY, RJ"/>
    <n v="152571101"/>
    <s v="20210303 17:44"/>
    <n v="2640"/>
    <n v="1"/>
    <s v="disconnected svc in splice box due to structure fire, removed meter"/>
    <s v="Y"/>
    <m/>
    <m/>
    <m/>
    <n v="38.758194000000003"/>
    <n v="-121.16972199999999"/>
    <m/>
    <s v="South Placer Fire District"/>
    <m/>
    <s v="N"/>
    <s v="Y"/>
    <s v="N"/>
    <s v="Clear"/>
    <m/>
    <s v="Structures"/>
    <m/>
    <s v="Calm"/>
    <m/>
    <s v="Unknown"/>
    <m/>
    <s v="Structure Only"/>
    <m/>
    <s v="Fire Dept"/>
    <m/>
    <s v="Underbuild"/>
    <m/>
    <x v="0"/>
    <m/>
    <m/>
    <m/>
    <m/>
    <m/>
    <m/>
    <s v=" "/>
    <m/>
    <m/>
    <m/>
    <m/>
    <m/>
    <m/>
    <m/>
    <m/>
    <m/>
    <m/>
    <m/>
    <m/>
    <m/>
    <m/>
    <m/>
    <m/>
    <m/>
    <m/>
    <m/>
    <m/>
    <m/>
    <m/>
    <m/>
    <m/>
    <m/>
    <m/>
    <m/>
    <m/>
    <m/>
    <m/>
    <m/>
    <m/>
    <m/>
    <m/>
    <m/>
    <m/>
    <m/>
    <m/>
    <m/>
    <m/>
    <m/>
    <m/>
    <m/>
    <m/>
    <m/>
    <m/>
    <m/>
  </r>
  <r>
    <x v="482"/>
    <s v="AGFC"/>
    <s v="3 - QC Complete"/>
    <d v="2021-03-04T00:00:00"/>
    <d v="2021-03-04T00:00:00"/>
    <x v="250"/>
    <s v="\\fxshare-nas05\quotashare-fs01\ESA\5 - Ignition Tracking\2021_Ignition_QC_Folders\20210303_nan_nan_nan_1281830832"/>
    <s v=" "/>
    <m/>
    <m/>
    <m/>
    <m/>
    <m/>
    <x v="0"/>
    <m/>
    <m/>
    <m/>
    <m/>
    <m/>
    <m/>
    <m/>
    <m/>
    <m/>
    <m/>
    <m/>
    <m/>
    <m/>
    <m/>
    <m/>
    <m/>
    <m/>
    <s v=" "/>
    <x v="90"/>
    <s v="16:51"/>
    <m/>
    <m/>
    <s v="FAS"/>
    <s v="N"/>
    <s v="N"/>
    <m/>
    <m/>
    <m/>
    <n v="1281830832"/>
    <m/>
    <m/>
    <m/>
    <m/>
    <s v=" "/>
    <x v="0"/>
    <x v="2"/>
    <s v="N"/>
    <s v="N"/>
    <s v="Structure fire, not attributable to PG&amp;E."/>
    <s v="Not PG&amp;E"/>
    <s v="Building"/>
    <m/>
    <m/>
    <s v="&lt;3 meters of linear travel"/>
    <m/>
    <m/>
    <m/>
    <m/>
    <x v="3"/>
    <x v="1"/>
    <x v="1"/>
    <m/>
    <s v="Overhead"/>
    <m/>
    <m/>
    <m/>
    <m/>
    <s v=" "/>
    <x v="0"/>
    <n v="38.758194000000003"/>
    <n v="-121.16972199999999"/>
    <s v="Placer"/>
    <x v="395"/>
    <n v="12000"/>
    <m/>
    <s v="South Placer Fire District"/>
    <s v="Urban"/>
    <m/>
    <m/>
    <m/>
    <m/>
    <s v="N"/>
    <s v="N"/>
    <m/>
    <m/>
    <s v="2021-03-05"/>
    <m/>
    <m/>
    <m/>
    <m/>
    <m/>
    <m/>
    <m/>
    <m/>
    <m/>
    <m/>
    <m/>
    <m/>
    <m/>
    <m/>
    <m/>
    <m/>
    <m/>
    <m/>
    <m/>
    <s v=" "/>
    <s v="SIERRA"/>
    <s v="ROSEVILLE 01"/>
    <s v="16:51"/>
    <s v="03/03/2021"/>
    <m/>
    <n v="1281830832"/>
    <n v="7405"/>
    <s v="SHELBORNE DR"/>
    <x v="133"/>
    <n v="38.758553000000013"/>
    <n v="-121.169562"/>
    <s v="T1TRWTG"/>
    <s v="TURNEY, RJ"/>
    <n v="152571101"/>
    <s v="20210303 17:23"/>
    <n v="1121"/>
    <m/>
    <s v="Structure fire only, disconnected underground svc at splice box as per requested by fire department"/>
    <s v="Y"/>
    <m/>
    <m/>
    <m/>
    <n v="38.758194000000003"/>
    <n v="-121.16972199999999"/>
    <m/>
    <s v="South Placer Fire District"/>
    <m/>
    <s v="N"/>
    <s v="Y"/>
    <s v="N"/>
    <s v="Clear"/>
    <m/>
    <s v="Structures"/>
    <m/>
    <s v="Calm"/>
    <m/>
    <s v="Unknown"/>
    <m/>
    <s v="Structure Only"/>
    <m/>
    <s v="Fire Dept"/>
    <m/>
    <s v="Underbuild"/>
    <m/>
    <x v="0"/>
    <m/>
    <m/>
    <m/>
    <m/>
    <m/>
    <m/>
    <s v=" "/>
    <m/>
    <m/>
    <m/>
    <m/>
    <m/>
    <m/>
    <m/>
    <m/>
    <m/>
    <m/>
    <m/>
    <m/>
    <m/>
    <m/>
    <m/>
    <m/>
    <m/>
    <m/>
    <m/>
    <m/>
    <m/>
    <m/>
    <m/>
    <m/>
    <m/>
    <m/>
    <m/>
    <m/>
    <m/>
    <m/>
    <m/>
    <m/>
    <m/>
    <m/>
    <m/>
    <m/>
    <m/>
    <m/>
    <m/>
    <m/>
    <m/>
    <m/>
    <m/>
    <m/>
    <m/>
    <m/>
    <m/>
  </r>
  <r>
    <x v="483"/>
    <s v="AGFC"/>
    <s v="3 - QC Complete"/>
    <d v="2021-03-04T00:00:00"/>
    <d v="2021-03-04T00:00:00"/>
    <x v="395"/>
    <s v="\\fxshare-nas05\quotashare-fs01\ESA\5 - Ignition Tracking\2021_Ignition_QC_Folders\20210303_nan_nan_nan_2075733659"/>
    <s v=" "/>
    <m/>
    <m/>
    <m/>
    <m/>
    <m/>
    <x v="0"/>
    <m/>
    <m/>
    <m/>
    <m/>
    <m/>
    <m/>
    <m/>
    <m/>
    <m/>
    <m/>
    <m/>
    <m/>
    <m/>
    <m/>
    <m/>
    <m/>
    <m/>
    <s v=" "/>
    <x v="90"/>
    <s v="03:58"/>
    <m/>
    <m/>
    <s v="FAS"/>
    <s v="N"/>
    <s v="N"/>
    <m/>
    <m/>
    <m/>
    <n v="2075733659"/>
    <m/>
    <m/>
    <m/>
    <m/>
    <s v=" "/>
    <x v="0"/>
    <x v="2"/>
    <s v="N"/>
    <s v="N"/>
    <s v="Structure fire, not attributable to PG&amp;E. Service disconnect. Non comp equip."/>
    <s v="Not PG&amp;E"/>
    <s v="Building"/>
    <m/>
    <m/>
    <s v="Structure-only"/>
    <m/>
    <m/>
    <m/>
    <m/>
    <x v="3"/>
    <x v="1"/>
    <x v="1"/>
    <m/>
    <s v="Overhead"/>
    <m/>
    <m/>
    <m/>
    <m/>
    <s v=" "/>
    <x v="0"/>
    <s v="37.3457733"/>
    <s v="-120.6838817"/>
    <s v="Merced"/>
    <x v="396"/>
    <n v="12000"/>
    <m/>
    <s v="Cal Fire Merced County"/>
    <s v="Herbaceous"/>
    <m/>
    <m/>
    <m/>
    <m/>
    <s v="N"/>
    <s v="N"/>
    <m/>
    <m/>
    <s v="2021-03-05"/>
    <m/>
    <m/>
    <m/>
    <m/>
    <m/>
    <m/>
    <m/>
    <m/>
    <m/>
    <m/>
    <m/>
    <m/>
    <m/>
    <m/>
    <m/>
    <m/>
    <m/>
    <m/>
    <m/>
    <s v=" "/>
    <s v="YOSEMITE"/>
    <s v="MERCED 04"/>
    <s v="03:58"/>
    <s v="03/03/2021"/>
    <m/>
    <n v="2075733659"/>
    <n v="10871"/>
    <s v="BELL DR @ SE-NW-NW-8-7"/>
    <x v="115"/>
    <n v="37.342429000000003"/>
    <n v="-120.685959"/>
    <s v="Y4TAWG2"/>
    <s v="GIBSON, ADAM"/>
    <n v="252261104"/>
    <s v="20210303 04:58"/>
    <n v="2640"/>
    <m/>
    <s v="structure fire CHK PGE volts 121.3 120.2  looks like fire started at wall heater ran attic "/>
    <s v="Y"/>
    <m/>
    <m/>
    <s v="37.3457733,-120.6838817,43.700000,2D"/>
    <m/>
    <m/>
    <s v="Looks like started at wall heater fire ran attic disconnected service at pole"/>
    <s v="Cal Fire Merced County/ Bubba Slate"/>
    <m/>
    <s v="N"/>
    <s v="Y"/>
    <s v="N"/>
    <s v="Clear"/>
    <m/>
    <s v="Structures"/>
    <m/>
    <s v="Calm"/>
    <m/>
    <s v="Unknown"/>
    <m/>
    <s v="Structure Only"/>
    <m/>
    <s v="Cal Fire"/>
    <m/>
    <s v="Overhead"/>
    <m/>
    <x v="0"/>
    <m/>
    <m/>
    <m/>
    <m/>
    <m/>
    <m/>
    <s v=" "/>
    <m/>
    <m/>
    <m/>
    <m/>
    <m/>
    <m/>
    <m/>
    <m/>
    <m/>
    <m/>
    <m/>
    <m/>
    <m/>
    <m/>
    <m/>
    <m/>
    <m/>
    <m/>
    <m/>
    <m/>
    <m/>
    <m/>
    <m/>
    <m/>
    <m/>
    <m/>
    <m/>
    <m/>
    <m/>
    <m/>
    <m/>
    <m/>
    <m/>
    <m/>
    <m/>
    <m/>
    <m/>
    <m/>
    <m/>
    <m/>
    <m/>
    <m/>
    <m/>
    <m/>
    <m/>
    <m/>
    <m/>
  </r>
  <r>
    <x v="484"/>
    <s v="AGFC"/>
    <s v="3 - QC Complete"/>
    <d v="2021-03-04T00:00:00"/>
    <d v="2021-03-04T00:00:00"/>
    <x v="250"/>
    <s v="\\fxshare-nas05\quotashare-fs01\ESA\5 - Ignition Tracking\2021_Ignition_QC_Folders\20210302_nan_nan_nan_8191767536"/>
    <s v=" "/>
    <m/>
    <m/>
    <m/>
    <m/>
    <m/>
    <x v="0"/>
    <m/>
    <m/>
    <m/>
    <m/>
    <m/>
    <m/>
    <m/>
    <m/>
    <m/>
    <m/>
    <m/>
    <m/>
    <m/>
    <m/>
    <m/>
    <m/>
    <m/>
    <s v=" "/>
    <x v="91"/>
    <s v="07:31"/>
    <m/>
    <m/>
    <s v="FAS"/>
    <s v="N"/>
    <s v="N"/>
    <m/>
    <m/>
    <m/>
    <n v="8191767536"/>
    <m/>
    <m/>
    <m/>
    <m/>
    <s v=" "/>
    <x v="0"/>
    <x v="2"/>
    <s v="N"/>
    <s v="N"/>
    <s v="Structure fire, not attributable to PG&amp;E."/>
    <s v="Not PG&amp;E"/>
    <s v="Building"/>
    <m/>
    <m/>
    <s v="&lt;3 meters of linear travel"/>
    <s v="rear structure only"/>
    <m/>
    <m/>
    <m/>
    <x v="3"/>
    <x v="1"/>
    <x v="1"/>
    <m/>
    <s v="Overhead"/>
    <m/>
    <m/>
    <m/>
    <m/>
    <s v=" "/>
    <x v="0"/>
    <s v="38.2577633"/>
    <s v="-117.8087883"/>
    <s v="Santa Clara"/>
    <x v="397"/>
    <n v="12000"/>
    <m/>
    <s v="San Jose FD"/>
    <m/>
    <m/>
    <m/>
    <m/>
    <m/>
    <s v="N"/>
    <s v="N"/>
    <m/>
    <m/>
    <s v="2021-03-05"/>
    <m/>
    <m/>
    <m/>
    <m/>
    <m/>
    <m/>
    <m/>
    <m/>
    <m/>
    <m/>
    <m/>
    <m/>
    <m/>
    <m/>
    <m/>
    <m/>
    <m/>
    <m/>
    <m/>
    <s v=" "/>
    <s v="DEANZA"/>
    <s v="CUPERTINO 05"/>
    <s v="07:31"/>
    <s v="03/02/2021"/>
    <m/>
    <n v="8191767536"/>
    <n v="1155"/>
    <s v="HAZELWOOD AVE"/>
    <x v="191"/>
    <n v="37.276826"/>
    <n v="-121.96950200000001"/>
    <s v="C5TZRJ2"/>
    <s v="JAMES, ZACK"/>
    <n v="83371109"/>
    <s v="20210302 08:42"/>
    <n v="1120"/>
    <m/>
    <s v="structure fire ....space heater in rear house ...fire department on site .....fire cheif did not want electric meter removed ...ZRJ2"/>
    <s v="Y"/>
    <m/>
    <m/>
    <s v="38.2577633,-117.8087883,114.800000,2D"/>
    <m/>
    <m/>
    <m/>
    <s v="san jose fire dept"/>
    <m/>
    <s v="N"/>
    <s v="Y"/>
    <s v="N"/>
    <s v="Clear"/>
    <s v="partly cloudy 49 F"/>
    <s v="Structures"/>
    <s v="rear house of property"/>
    <s v="Calm"/>
    <s v="2mph"/>
    <s v="3rd Party"/>
    <s v="space heater over load"/>
    <s v="Structure Only"/>
    <s v="rear structure only"/>
    <s v="Fire Dept"/>
    <s v="San Jose"/>
    <s v="Overhead"/>
    <s v="ov/ subpanel in rear structureerhead service "/>
    <x v="0"/>
    <m/>
    <m/>
    <m/>
    <m/>
    <m/>
    <m/>
    <s v=" "/>
    <m/>
    <m/>
    <m/>
    <m/>
    <m/>
    <m/>
    <m/>
    <m/>
    <m/>
    <m/>
    <m/>
    <m/>
    <m/>
    <m/>
    <m/>
    <m/>
    <m/>
    <m/>
    <m/>
    <m/>
    <m/>
    <m/>
    <m/>
    <m/>
    <m/>
    <m/>
    <m/>
    <m/>
    <m/>
    <m/>
    <m/>
    <m/>
    <m/>
    <m/>
    <m/>
    <m/>
    <m/>
    <m/>
    <m/>
    <m/>
    <m/>
    <m/>
    <m/>
    <m/>
    <m/>
    <m/>
    <m/>
  </r>
  <r>
    <x v="485"/>
    <s v="AGFC"/>
    <s v="3 - QC Complete"/>
    <d v="2021-03-15T00:00:00"/>
    <d v="2021-03-15T00:00:00"/>
    <x v="396"/>
    <s v="\\fxshare-nas05\quotashare-fs01\ESA\5 - Ignition Tracking\2021_Ignition_QC_Folders\20210301_nan_nan_nan_T005228521"/>
    <s v=" "/>
    <m/>
    <m/>
    <m/>
    <m/>
    <m/>
    <x v="0"/>
    <m/>
    <m/>
    <m/>
    <m/>
    <m/>
    <m/>
    <m/>
    <m/>
    <m/>
    <m/>
    <m/>
    <m/>
    <m/>
    <m/>
    <m/>
    <m/>
    <m/>
    <s v=" "/>
    <x v="92"/>
    <s v="13:19"/>
    <m/>
    <m/>
    <s v="FAS"/>
    <s v="Y"/>
    <s v="Y"/>
    <m/>
    <m/>
    <m/>
    <s v="T005228521"/>
    <m/>
    <m/>
    <m/>
    <m/>
    <s v=" "/>
    <x v="0"/>
    <x v="2"/>
    <s v="N"/>
    <s v="N"/>
    <s v="Duplicate of index #183. BIRD GOT ACCROSS FIBERGLASS FISH ROD SUPPORTING DG AND FLASHED CAUSING APPROX 2ACRE GRASS FIRE"/>
    <s v="Not PG&amp;E"/>
    <s v="Other"/>
    <m/>
    <m/>
    <s v="&lt;3 meters of linear travel"/>
    <m/>
    <m/>
    <m/>
    <m/>
    <x v="4"/>
    <x v="1"/>
    <x v="1"/>
    <m/>
    <s v="Overhead"/>
    <m/>
    <m/>
    <m/>
    <m/>
    <s v=" "/>
    <x v="1"/>
    <n v="35.545879999999997"/>
    <n v="-118.9634317"/>
    <s v="Kern"/>
    <x v="398"/>
    <n v="21000"/>
    <m/>
    <s v="KERN CTY FRIE"/>
    <s v="Herbaceous"/>
    <m/>
    <m/>
    <n v="438"/>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486"/>
    <s v="AGFC"/>
    <s v="3 - QC Complete"/>
    <d v="2021-03-02T00:00:00"/>
    <d v="2021-03-02T00:00:00"/>
    <x v="397"/>
    <s v="\\fxshare-nas05\quotashare-fs01\ESA\5 - Ignition Tracking\2021_Ignition_QC_Folders\20210301_nan_nan_nan_995425259"/>
    <s v=" "/>
    <m/>
    <m/>
    <m/>
    <m/>
    <m/>
    <x v="0"/>
    <m/>
    <m/>
    <m/>
    <m/>
    <m/>
    <m/>
    <m/>
    <m/>
    <m/>
    <m/>
    <m/>
    <m/>
    <m/>
    <m/>
    <m/>
    <m/>
    <m/>
    <s v=" "/>
    <x v="92"/>
    <s v="22:38"/>
    <m/>
    <m/>
    <s v="FAS"/>
    <s v="N"/>
    <s v="N"/>
    <m/>
    <m/>
    <m/>
    <n v="995425259"/>
    <m/>
    <m/>
    <m/>
    <m/>
    <s v=" "/>
    <x v="0"/>
    <x v="2"/>
    <s v="N"/>
    <s v="N"/>
    <s v="Structure fire, not attributable to PG&amp;E. Service disconnected per Fire Department."/>
    <s v="Not PG&amp;E"/>
    <s v="Building"/>
    <m/>
    <m/>
    <s v="Structure-only"/>
    <m/>
    <m/>
    <m/>
    <m/>
    <x v="3"/>
    <x v="1"/>
    <x v="1"/>
    <m/>
    <s v="Overhead"/>
    <m/>
    <m/>
    <m/>
    <m/>
    <s v=" "/>
    <x v="1"/>
    <s v="40.5524883"/>
    <s v="-122.1850533"/>
    <s v="Shasta"/>
    <x v="399"/>
    <n v="12000"/>
    <m/>
    <s v="Cal Fire Kyle Johnson 530-448-2419"/>
    <s v="Urban"/>
    <m/>
    <m/>
    <n v="246"/>
    <m/>
    <s v="N"/>
    <s v="N"/>
    <m/>
    <m/>
    <s v="2021-03-02"/>
    <m/>
    <m/>
    <m/>
    <m/>
    <m/>
    <m/>
    <m/>
    <m/>
    <m/>
    <m/>
    <m/>
    <m/>
    <m/>
    <m/>
    <m/>
    <m/>
    <m/>
    <m/>
    <m/>
    <s v=" "/>
    <s v="NORTH VALLEY"/>
    <s v="REDDING 01"/>
    <s v="22:38"/>
    <s v="03/01/2021"/>
    <m/>
    <n v="995425259"/>
    <n v="16443"/>
    <s v="TRAIL DR"/>
    <x v="3"/>
    <n v="40.535456000000003"/>
    <n v="-122.452647"/>
    <s v="V8TSTO2"/>
    <s v="O'HAIRE, SEAN"/>
    <n v="103401102"/>
    <s v="20210302 03:48"/>
    <n v="2640"/>
    <m/>
    <s v="removed service and meter per fire chief"/>
    <s v="Y"/>
    <m/>
    <m/>
    <s v="40.5524883,-122.1850533,148.000000,3D"/>
    <m/>
    <m/>
    <m/>
    <s v="kyle johnson 530-448-2419"/>
    <m/>
    <s v="Y"/>
    <s v="N"/>
    <s v="N"/>
    <s v="Clear"/>
    <m/>
    <s v="Structures"/>
    <m/>
    <s v="Calm"/>
    <m/>
    <s v="Unknown"/>
    <m/>
    <s v="Structure Only"/>
    <m/>
    <s v="Cal Fire"/>
    <m/>
    <s v="Overhead"/>
    <m/>
    <x v="1"/>
    <s v="service and meter removed   photos taken"/>
    <s v="PG&amp;E Employee"/>
    <m/>
    <m/>
    <m/>
    <m/>
    <s v=" "/>
    <m/>
    <m/>
    <m/>
    <m/>
    <m/>
    <m/>
    <m/>
    <m/>
    <m/>
    <m/>
    <m/>
    <m/>
    <m/>
    <m/>
    <m/>
    <m/>
    <m/>
    <m/>
    <m/>
    <m/>
    <m/>
    <m/>
    <m/>
    <m/>
    <m/>
    <m/>
    <m/>
    <m/>
    <m/>
    <m/>
    <m/>
    <m/>
    <m/>
    <m/>
    <m/>
    <m/>
    <m/>
    <m/>
    <m/>
    <m/>
    <m/>
    <m/>
    <m/>
    <m/>
    <m/>
    <m/>
    <m/>
  </r>
  <r>
    <x v="487"/>
    <s v="AGFC"/>
    <s v="3 - QC Complete"/>
    <d v="2021-03-02T00:00:00"/>
    <d v="2021-03-02T00:00:00"/>
    <x v="397"/>
    <s v="\\fxshare-nas05\quotashare-fs01\ESA\5 - Ignition Tracking\2021_Ignition_QC_Folders\20210301_1265084_nan_nan_T005228870"/>
    <s v=" "/>
    <m/>
    <m/>
    <m/>
    <m/>
    <m/>
    <x v="0"/>
    <m/>
    <m/>
    <m/>
    <m/>
    <m/>
    <m/>
    <m/>
    <m/>
    <m/>
    <m/>
    <m/>
    <m/>
    <m/>
    <m/>
    <m/>
    <m/>
    <m/>
    <s v=" "/>
    <x v="92"/>
    <s v="21:00"/>
    <d v="2021-03-01T00:00:00"/>
    <s v="21:00"/>
    <s v="FAS"/>
    <s v="N"/>
    <s v="N"/>
    <s v="1265084"/>
    <m/>
    <m/>
    <s v="T005228870"/>
    <m/>
    <m/>
    <m/>
    <m/>
    <s v=" "/>
    <x v="0"/>
    <x v="2"/>
    <s v="N"/>
    <s v="N"/>
    <s v="Structure fire, not attributable to PG&amp;E. Service disconnected per Fire Department."/>
    <s v="Not PG&amp;E"/>
    <s v="Building"/>
    <m/>
    <m/>
    <s v="Structure-only"/>
    <m/>
    <m/>
    <m/>
    <m/>
    <x v="3"/>
    <x v="1"/>
    <x v="1"/>
    <m/>
    <s v="Subsurface"/>
    <m/>
    <m/>
    <m/>
    <m/>
    <s v=" "/>
    <x v="0"/>
    <s v="40.6807217"/>
    <s v="-122.3506567"/>
    <s v="Shasta"/>
    <x v="400"/>
    <n v="12000"/>
    <m/>
    <s v="Cal Fire Devin Owens 530-275-3003"/>
    <s v="Urban"/>
    <m/>
    <m/>
    <n v="246"/>
    <m/>
    <s v="N"/>
    <s v="N"/>
    <m/>
    <m/>
    <s v="2021-03-02"/>
    <m/>
    <m/>
    <m/>
    <m/>
    <m/>
    <m/>
    <m/>
    <m/>
    <m/>
    <m/>
    <m/>
    <m/>
    <m/>
    <m/>
    <m/>
    <m/>
    <m/>
    <m/>
    <m/>
    <s v=" "/>
    <s v="NORTH VALLEY"/>
    <s v="REDDING 01"/>
    <s v="21:00"/>
    <s v="03/01/2021"/>
    <s v="1265084"/>
    <s v="T005228870"/>
    <n v="13867"/>
    <s v="RIDGE VIEW RD"/>
    <x v="3"/>
    <n v="40.691229999999997"/>
    <n v="-122.32067000000001"/>
    <s v="V8TSTO2"/>
    <s v="O'HAIRE, SEAN"/>
    <n v="103561101"/>
    <s v="20210301 22:40"/>
    <n v="9320"/>
    <m/>
    <s v="disconnected ug service per fire dept"/>
    <s v="Y"/>
    <m/>
    <m/>
    <s v="40.6807217,-122.3506567,241.000000,3D"/>
    <m/>
    <m/>
    <m/>
    <s v="devin owens 530-275-3003"/>
    <m/>
    <s v="N"/>
    <s v="N"/>
    <m/>
    <s v="Clear"/>
    <m/>
    <s v="Structures"/>
    <m/>
    <s v="Calm"/>
    <m/>
    <s v="Unknown"/>
    <m/>
    <s v="Structure Only"/>
    <m/>
    <s v="Cal Fire"/>
    <m/>
    <s v="Subsurface"/>
    <m/>
    <x v="1"/>
    <s v="photos"/>
    <s v="PG&amp;E Employee"/>
    <m/>
    <m/>
    <m/>
    <s v="N"/>
    <s v=" "/>
    <m/>
    <m/>
    <m/>
    <m/>
    <m/>
    <m/>
    <m/>
    <m/>
    <m/>
    <m/>
    <m/>
    <m/>
    <m/>
    <m/>
    <m/>
    <m/>
    <m/>
    <m/>
    <m/>
    <m/>
    <m/>
    <m/>
    <m/>
    <m/>
    <m/>
    <m/>
    <m/>
    <m/>
    <m/>
    <m/>
    <m/>
    <m/>
    <m/>
    <m/>
    <m/>
    <m/>
    <m/>
    <m/>
    <m/>
    <m/>
    <m/>
    <m/>
    <m/>
    <m/>
    <m/>
    <m/>
    <m/>
  </r>
  <r>
    <x v="488"/>
    <s v="AGFC"/>
    <s v="3 - QC Complete"/>
    <d v="2021-04-05T00:00:00"/>
    <d v="2021-04-05T00:00:00"/>
    <x v="398"/>
    <s v="\\fxshare-nas05\quotashare-fs01\ESA\5 - Ignition Tracking\2021_Ignition_QC_Folders\20210301_1264994_21-0030926_nan_T005228760"/>
    <s v=" "/>
    <m/>
    <m/>
    <m/>
    <m/>
    <m/>
    <x v="2"/>
    <m/>
    <m/>
    <m/>
    <m/>
    <m/>
    <m/>
    <m/>
    <m/>
    <m/>
    <m/>
    <m/>
    <m/>
    <m/>
    <m/>
    <m/>
    <m/>
    <m/>
    <s v=" "/>
    <x v="92"/>
    <d v="1899-12-30T17:08:00"/>
    <d v="2021-03-01T00:00:00"/>
    <d v="1899-12-30T17:06:00"/>
    <s v="FAS"/>
    <s v="N"/>
    <s v="N"/>
    <s v="1264994"/>
    <s v="21-0030926"/>
    <m/>
    <s v="T005228760"/>
    <n v="120589552"/>
    <m/>
    <m/>
    <s v="PG&amp;E_188_Ignition_20210301_1.jpg"/>
    <s v=" "/>
    <x v="2"/>
    <x v="0"/>
    <s v="Y"/>
    <s v="Y"/>
    <s v="On March 1, 2021 at 1708 hours, a PG&amp;E Troubleman was dispatched to the Sand Creek 1103 12kV Distribution Circuit in the vicinity of Ripple Lane and Sand Creek Road, Squaw Valley in response to an outage and wire down. Initial analysis indicates third party contact caused the ignition. A gunshot contacted the primary center phase, resulting in a wire down and ignition. The ensuing fire was 1 meter - &lt; 3 meters in size and the fire was self-extinguished. PG&amp;E Crew replaced the center phase of 4ACSR primary conductor on March 1, 2021."/>
    <s v="PG&amp;E"/>
    <s v="Vegetation"/>
    <s v="D"/>
    <s v="D"/>
    <s v="Structure-PG&amp;E only"/>
    <m/>
    <m/>
    <m/>
    <m/>
    <x v="6"/>
    <x v="2"/>
    <x v="8"/>
    <s v="N"/>
    <s v="Overhead"/>
    <s v="Primary"/>
    <s v="Conductor - Primary"/>
    <s v="Conductor - Primary"/>
    <s v="Circuit ID: 254601103"/>
    <s v=" "/>
    <x v="1"/>
    <n v="36.680025999999998"/>
    <n v="-119.186561"/>
    <s v="Fresno"/>
    <x v="401"/>
    <n v="12000"/>
    <m/>
    <s v="Self Extinguished"/>
    <s v="Herbaceous"/>
    <m/>
    <m/>
    <n v="430"/>
    <m/>
    <s v="N"/>
    <s v="N"/>
    <m/>
    <m/>
    <s v="2021-03-02"/>
    <m/>
    <m/>
    <m/>
    <m/>
    <m/>
    <m/>
    <m/>
    <m/>
    <m/>
    <m/>
    <m/>
    <m/>
    <m/>
    <m/>
    <m/>
    <m/>
    <m/>
    <m/>
    <m/>
    <s v=" "/>
    <s v="FRESNO"/>
    <s v="DINUBA 03"/>
    <s v="17:09"/>
    <s v="03/01/2021"/>
    <s v="1264994"/>
    <s v="T005228760"/>
    <n v="37007"/>
    <s v="SAND CREEK RD"/>
    <x v="192"/>
    <n v="36.675870000000003"/>
    <n v="-119.18711999999999"/>
    <s v="F3TAAO9"/>
    <s v="OAXACA, AL"/>
    <n v="254601103"/>
    <s v="20210301 23:53"/>
    <n v="9260"/>
    <m/>
    <s v="F3TAAO9 FOUND PRIMARY WIRE DOWN CENTER PHASE 4ACSR, MADE EC TAG AND CALLED FOR A CREW"/>
    <s v="Y"/>
    <n v="3"/>
    <s v="\\fxshare-nas05\quotashare-fs01\ESA\5 - Ignition Tracking\Fire_Tab_Attachment_Files"/>
    <m/>
    <n v="36.680025999999998"/>
    <n v="-119.186561"/>
    <m/>
    <m/>
    <n v="100689498"/>
    <s v="N"/>
    <s v="Y"/>
    <m/>
    <s v="Clear"/>
    <m/>
    <s v="County Land"/>
    <m/>
    <s v="Calm"/>
    <m/>
    <s v="PG&amp;E Equipment"/>
    <m/>
    <s v="1 meter - &lt; 3 meters"/>
    <m/>
    <s v="Self Extinguished"/>
    <m/>
    <s v="Overhead"/>
    <m/>
    <x v="0"/>
    <m/>
    <m/>
    <m/>
    <s v="OVERHEAD"/>
    <s v="CONDUCTOR, OVERHEAD"/>
    <s v="N"/>
    <s v=" "/>
    <s v="Unplanned"/>
    <s v="Fresno"/>
    <s v="Dinuba"/>
    <s v="254601103, SAND CREEK-1103"/>
    <s v="21-0030926"/>
    <s v="Unplanned"/>
    <s v="Clear;32-90 F"/>
    <s v="872 1 of 3 Phases Open"/>
    <s v="294553"/>
    <s v="NO"/>
    <s v="Force Out"/>
    <s v="Sustained"/>
    <s v="No"/>
    <s v="799118"/>
    <s v="OH"/>
    <s v="Line Recloser"/>
    <s v="1264994"/>
    <s v="Conductor, Overhead, Broken, wire on ground"/>
    <s v="99"/>
    <s v="03/01/21 20:47"/>
    <s v=" "/>
    <s v="A/F 37341 RIPPLE LN 1/N"/>
    <s v="3 POLES LOAD SDE OF LR 799118"/>
    <s v="SW 7420BP CLOSE|LR 7420 OPEN|SW 7420SB OPEN"/>
    <s v=" "/>
    <s v=" "/>
    <s v="No"/>
    <s v="3rd Party, Gun Shot"/>
    <s v=" "/>
    <s v="No"/>
    <s v="1"/>
    <s v="1"/>
    <s v="OCH1"/>
    <s v="Distribution Circuit"/>
    <s v="TMR8"/>
    <s v="03/01/21 17:06"/>
    <s v="TMR8"/>
    <s v="03/02/21 01:54"/>
    <s v="03/02/21 02:29"/>
    <s v="Yes"/>
    <s v="1608765"/>
    <s v="21-0030926"/>
    <m/>
    <m/>
    <m/>
    <m/>
    <m/>
  </r>
  <r>
    <x v="489"/>
    <s v="TLAL"/>
    <s v="3 - QC Complete"/>
    <d v="2021-03-18T00:00:00"/>
    <d v="2021-03-18T00:00:00"/>
    <x v="399"/>
    <s v="\\fxshare-nas05\quotashare-fs01\ESA\5 - Ignition Tracking\2021_Ignition_QC_Folders\20210301_nan_nan_nan_T005228521"/>
    <s v=" "/>
    <s v="Y"/>
    <s v="TLAL"/>
    <s v="Outage Date &amp; Time, OIS, ILIS Added; Materials at Origin, Fire Lat/Long, Fire Suppressing Agency Updated"/>
    <d v="2021-03-18T00:00:00"/>
    <m/>
    <x v="2"/>
    <m/>
    <m/>
    <m/>
    <m/>
    <m/>
    <m/>
    <m/>
    <m/>
    <m/>
    <m/>
    <m/>
    <m/>
    <m/>
    <m/>
    <m/>
    <m/>
    <m/>
    <s v=" "/>
    <x v="92"/>
    <s v="13:19"/>
    <d v="2021-03-01T00:00:00"/>
    <d v="1899-12-30T10:57:00"/>
    <s v="FAS"/>
    <s v="N"/>
    <s v="N"/>
    <s v="TR7272892, 1265023"/>
    <s v=" 21-0030937"/>
    <m/>
    <s v="T005228521"/>
    <m/>
    <m/>
    <m/>
    <s v="PG&amp;E_183_Ignition_20210301_4.jpg"/>
    <s v=" "/>
    <x v="2"/>
    <x v="0"/>
    <s v="Y"/>
    <s v="Y"/>
    <s v="On March 1, 2021 at 1435 hours, a PG&amp;E Troubleman patrolled the Poso Mountain 2104 21kV Distribution Circuit number 253642104, in the Tier 2 State Responsibility area on Granite Road, two miles north on the west side of Round Mountain Road in Halfway House, California. He observed an open circuit breaker, a recently extinguished fire, and a burnt dead bird. Initial analysis indicates the ignition was due to aviary contact with PG&amp;E equipment. A bird with a curved beak and sharp talons was found and it reportedly went across the fiberglass fish rod supporting the DG, which resulted in an arc flash and an ignited. Upon further inspection, he also noticed the guy rod appeared less than 5&quot; from the conductor and submitted the potential infraction via email. The Kern County Fire Department responded to and extinguished the 2-acre grass fire. The momentary outage affected 14 customers. The line was returned to service on March 1, 2021. This information is preliminary."/>
    <s v="PG&amp;E"/>
    <s v="Vegetation"/>
    <s v="D"/>
    <s v="D"/>
    <s v="Structure-PG&amp;E only"/>
    <m/>
    <m/>
    <m/>
    <m/>
    <x v="7"/>
    <x v="2"/>
    <x v="9"/>
    <s v="N"/>
    <s v="Overhead"/>
    <s v="Primary"/>
    <s v="Conductor - Primary"/>
    <s v="Conductor, Circuit Breaker"/>
    <s v="Circuit ID: 253642104, SAP ID: 110527045"/>
    <s v=" "/>
    <x v="1"/>
    <n v="35.545898000000001"/>
    <n v="-118.96347"/>
    <s v="Kern"/>
    <x v="402"/>
    <n v="21000"/>
    <m/>
    <s v="Kern County FD"/>
    <s v="Herbaceous"/>
    <m/>
    <m/>
    <n v="438"/>
    <m/>
    <s v="N"/>
    <s v="N"/>
    <m/>
    <m/>
    <s v="2021-03-02"/>
    <m/>
    <m/>
    <m/>
    <m/>
    <m/>
    <m/>
    <m/>
    <m/>
    <m/>
    <m/>
    <m/>
    <m/>
    <m/>
    <m/>
    <m/>
    <m/>
    <m/>
    <m/>
    <m/>
    <s v=" "/>
    <s v="KERN"/>
    <s v="BAKERSFIELD 02"/>
    <s v="13:19"/>
    <s v="03/01/2021"/>
    <m/>
    <s v="T005228521"/>
    <s v="UNKNOWN"/>
    <s v="S GRANITE RD"/>
    <x v="10"/>
    <m/>
    <m/>
    <s v="K1TJ8M6"/>
    <s v="MASON, JOSHUA"/>
    <m/>
    <s v="20210301 15:00"/>
    <n v="9002"/>
    <m/>
    <s v="BIRD GOT ACCROSS FIBERGLASS FISH ROD SUPPORTING DG AND FLASHED CAUSING APPROX 2ACRE GRASS FIRE, BIRD FORM SENT IN W CORRECTIVE ACTION, EMAILS SENT TO SUP AND FIRE SPECIALIST"/>
    <s v="Y"/>
    <m/>
    <m/>
    <s v="35.5458800,-118.9634317,284.600000,2D"/>
    <m/>
    <m/>
    <m/>
    <s v="661-324-6551"/>
    <m/>
    <s v="N"/>
    <s v="Y"/>
    <m/>
    <s v="Clear"/>
    <m/>
    <s v="Private Land"/>
    <m/>
    <s v="Light"/>
    <m/>
    <s v="Vegetation"/>
    <m/>
    <s v="0.25 - 10 Acres"/>
    <m/>
    <s v="Fire Dept"/>
    <m/>
    <s v="Overhead"/>
    <m/>
    <x v="1"/>
    <s v="PHOTOS"/>
    <s v="Other (Comments)"/>
    <s v="MASON/ T MAN "/>
    <s v="BIRD-FOUND"/>
    <s v="CONDUCTOR, OVERHEAD"/>
    <s v="N"/>
    <s v=" "/>
    <m/>
    <m/>
    <m/>
    <m/>
    <m/>
    <m/>
    <m/>
    <m/>
    <m/>
    <m/>
    <m/>
    <m/>
    <m/>
    <m/>
    <m/>
    <m/>
    <m/>
    <m/>
    <m/>
    <m/>
    <m/>
    <m/>
    <m/>
    <m/>
    <m/>
    <m/>
    <m/>
    <m/>
    <m/>
    <m/>
    <m/>
    <m/>
    <m/>
    <m/>
    <m/>
    <m/>
    <m/>
    <m/>
    <m/>
    <m/>
    <m/>
    <m/>
    <m/>
    <m/>
    <m/>
    <m/>
    <m/>
  </r>
  <r>
    <x v="490"/>
    <s v="AGFC"/>
    <s v="3 - QC Complete"/>
    <d v="2021-03-02T00:00:00"/>
    <d v="2021-03-02T00:00:00"/>
    <x v="400"/>
    <s v="\\fxshare-nas05\quotashare-fs01\ESA\5 - Ignition Tracking\2021_Ignition_QC_Folders\20210301_nan_nan_nan_6175898323"/>
    <s v=" "/>
    <m/>
    <m/>
    <m/>
    <m/>
    <m/>
    <x v="0"/>
    <m/>
    <m/>
    <m/>
    <m/>
    <m/>
    <m/>
    <m/>
    <m/>
    <m/>
    <m/>
    <m/>
    <m/>
    <m/>
    <m/>
    <m/>
    <m/>
    <m/>
    <s v=" "/>
    <x v="92"/>
    <s v="11:12"/>
    <m/>
    <m/>
    <s v="FAS"/>
    <s v="N"/>
    <s v="N"/>
    <m/>
    <m/>
    <m/>
    <n v="6175898323"/>
    <m/>
    <m/>
    <m/>
    <m/>
    <s v=" "/>
    <x v="0"/>
    <x v="2"/>
    <s v="N"/>
    <s v="N"/>
    <m/>
    <s v="Not PG&amp;E"/>
    <s v="Building"/>
    <m/>
    <m/>
    <s v="Structure-PG&amp;E only"/>
    <s v="FIRE BURNED PGE SERVICE IN THE CLEAR"/>
    <m/>
    <m/>
    <m/>
    <x v="3"/>
    <x v="1"/>
    <x v="1"/>
    <m/>
    <s v="Overhead"/>
    <m/>
    <m/>
    <m/>
    <m/>
    <s v=" "/>
    <x v="0"/>
    <n v="37.709874200000002"/>
    <n v="-122.45150940000001"/>
    <s v="San Francisco"/>
    <x v="403"/>
    <n v="12000"/>
    <m/>
    <s v="San Francisco FD"/>
    <s v="Urban"/>
    <m/>
    <m/>
    <m/>
    <m/>
    <s v="N"/>
    <s v="N"/>
    <m/>
    <m/>
    <s v="2021-03-02"/>
    <m/>
    <m/>
    <m/>
    <m/>
    <m/>
    <m/>
    <m/>
    <m/>
    <m/>
    <m/>
    <m/>
    <m/>
    <m/>
    <m/>
    <m/>
    <m/>
    <m/>
    <m/>
    <m/>
    <s v=" "/>
    <s v="SAN FRANCISCO"/>
    <s v="SAN FRANCISCO 11"/>
    <s v="11:12"/>
    <s v="03/01/2021"/>
    <m/>
    <n v="6175898323"/>
    <n v="43"/>
    <s v="LAWRENCE AVE"/>
    <x v="19"/>
    <n v="37.709721999999999"/>
    <n v="-122.451458"/>
    <s v="R1TAXOC"/>
    <s v="OSTI, RANDY"/>
    <n v="22101107"/>
    <s v="20210301 12:45"/>
    <n v="2640"/>
    <m/>
    <s v="STRUCTURE FIRE; CUT SERVICE IN THE CLEAR/MADE SAFE"/>
    <s v="Y"/>
    <m/>
    <m/>
    <m/>
    <n v="37.709874200000002"/>
    <n v="-122.45150940000001"/>
    <m/>
    <s v="SFFD"/>
    <m/>
    <s v="N"/>
    <s v="Y"/>
    <s v="Y"/>
    <s v="Clear"/>
    <m/>
    <s v="Structures"/>
    <s v="HOUSE FIRE "/>
    <s v="Calm"/>
    <m/>
    <s v="3rd Party"/>
    <s v="FIRE APPEARED TO START IN GARAGE, NOT SURE OF CAUSE "/>
    <s v="Structure Only"/>
    <s v="FIRE BURNED PGE SERVICE IN THE CLEAR"/>
    <s v="Fire Dept"/>
    <s v="SFFD"/>
    <s v="Overhead"/>
    <s v="MIDSPAN DROP/REMOVED SAFELY AND COLLECTED"/>
    <x v="1"/>
    <s v="PARTIAL SERVICE"/>
    <s v="PG&amp;E Employee"/>
    <s v="RANDY OSTI, AXOC"/>
    <m/>
    <m/>
    <m/>
    <s v=" "/>
    <m/>
    <m/>
    <m/>
    <m/>
    <m/>
    <m/>
    <m/>
    <m/>
    <m/>
    <m/>
    <m/>
    <m/>
    <m/>
    <m/>
    <m/>
    <m/>
    <m/>
    <m/>
    <m/>
    <m/>
    <m/>
    <m/>
    <m/>
    <m/>
    <m/>
    <m/>
    <m/>
    <m/>
    <m/>
    <m/>
    <m/>
    <m/>
    <m/>
    <m/>
    <m/>
    <m/>
    <m/>
    <m/>
    <m/>
    <m/>
    <m/>
    <m/>
    <m/>
    <m/>
    <m/>
    <m/>
    <m/>
  </r>
  <r>
    <x v="491"/>
    <s v="AGFC"/>
    <s v="3 - QC Complete"/>
    <d v="2021-03-02T00:00:00"/>
    <d v="2021-03-02T00:00:00"/>
    <x v="401"/>
    <s v="\\fxshare-nas05\quotashare-fs01\ESA\5 - Ignition Tracking\2021_Ignition_QC_Folders\20210301_nan_nan_nan_8579617494"/>
    <s v=" "/>
    <m/>
    <m/>
    <m/>
    <m/>
    <m/>
    <x v="0"/>
    <m/>
    <m/>
    <m/>
    <m/>
    <m/>
    <m/>
    <m/>
    <m/>
    <m/>
    <m/>
    <m/>
    <m/>
    <m/>
    <m/>
    <m/>
    <m/>
    <m/>
    <s v=" "/>
    <x v="92"/>
    <s v="03:27"/>
    <m/>
    <m/>
    <s v="FAS"/>
    <s v="N"/>
    <s v="N"/>
    <m/>
    <m/>
    <m/>
    <n v="8579617494"/>
    <m/>
    <m/>
    <m/>
    <m/>
    <s v=" "/>
    <x v="0"/>
    <x v="2"/>
    <s v="N"/>
    <s v="N"/>
    <s v="Stucture fire, not attributable to PG&amp;E. Comp Code: Fire Struc Non Comp Equip."/>
    <s v="Not PG&amp;E"/>
    <s v="Building"/>
    <m/>
    <m/>
    <s v="&lt;0.25"/>
    <s v="sEMI AND TRAILER DESTROYED"/>
    <m/>
    <m/>
    <m/>
    <x v="3"/>
    <x v="1"/>
    <x v="1"/>
    <m/>
    <s v="Other (Comments)"/>
    <m/>
    <m/>
    <m/>
    <m/>
    <s v=" "/>
    <x v="0"/>
    <n v="36.985875999999998"/>
    <n v="-120.64687499999999"/>
    <s v="Merced"/>
    <x v="404"/>
    <n v="12000"/>
    <m/>
    <s v="Cal Fire"/>
    <s v="Urban"/>
    <m/>
    <m/>
    <m/>
    <m/>
    <s v="N"/>
    <s v="N"/>
    <m/>
    <m/>
    <s v="2021-03-02"/>
    <m/>
    <m/>
    <m/>
    <m/>
    <m/>
    <m/>
    <m/>
    <m/>
    <m/>
    <m/>
    <m/>
    <m/>
    <m/>
    <m/>
    <m/>
    <m/>
    <m/>
    <m/>
    <m/>
    <s v=" "/>
    <s v="YOSEMITE"/>
    <s v="LOS BANOS 02"/>
    <s v="03:27"/>
    <s v="03/01/2021"/>
    <m/>
    <n v="8579617494"/>
    <n v="8611"/>
    <s v="BLOSSOM AVE"/>
    <x v="8"/>
    <n v="36.986012000000002"/>
    <n v="-120.64667799999999"/>
    <s v="Y1TKMKS"/>
    <s v="KANE, KYLE"/>
    <n v="254041101"/>
    <s v="20210301 04:53"/>
    <n v="1121"/>
    <m/>
    <s v="no attachment, fnd streetlight wire (duplex) coiled up with wire nut on the end. No pge problem.Disconnect idle but energized overhead duplex service."/>
    <s v="Y"/>
    <m/>
    <m/>
    <m/>
    <m/>
    <m/>
    <s v="information only. NO PGE ATTACHMENT"/>
    <s v="UNKNOWN IC LEFT "/>
    <m/>
    <s v="N"/>
    <s v="Y"/>
    <s v="N"/>
    <s v="Clear"/>
    <m/>
    <s v="Structures"/>
    <s v="TRAILER AND SEMI DESTROYED"/>
    <s v="Calm"/>
    <s v="ESE AT 4MPH"/>
    <s v="Unknown"/>
    <s v="NO SERVICE ATTACHED"/>
    <s v="Structure Only"/>
    <s v="sEMI AND TRAILER DESTROYED"/>
    <s v="Cal Fire"/>
    <s v="MERCED COUNTY"/>
    <s v="Other (Comments)"/>
    <s v="NO SERVICE"/>
    <x v="1"/>
    <s v="PHOTOS"/>
    <s v="PG&amp;E Employee"/>
    <s v="KYLE KANE"/>
    <m/>
    <m/>
    <m/>
    <s v=" "/>
    <m/>
    <m/>
    <m/>
    <m/>
    <m/>
    <m/>
    <m/>
    <m/>
    <m/>
    <m/>
    <m/>
    <m/>
    <m/>
    <m/>
    <m/>
    <m/>
    <m/>
    <m/>
    <m/>
    <m/>
    <m/>
    <m/>
    <m/>
    <m/>
    <m/>
    <m/>
    <m/>
    <m/>
    <m/>
    <m/>
    <m/>
    <m/>
    <m/>
    <m/>
    <m/>
    <m/>
    <m/>
    <m/>
    <m/>
    <m/>
    <m/>
    <m/>
    <m/>
    <m/>
    <m/>
    <m/>
    <m/>
  </r>
  <r>
    <x v="492"/>
    <s v="S7RM"/>
    <s v="3 - QC Complete"/>
    <d v="2021-04-08T00:00:00"/>
    <d v="2021-05-07T00:00:00"/>
    <x v="402"/>
    <s v="\\fxshare-nas05\quotashare-fs01\ESA\5 - Ignition Tracking\2021_Ignition_QC_Folders\20210228_1264201_nan_nan_T005227751"/>
    <s v=" "/>
    <m/>
    <m/>
    <m/>
    <m/>
    <m/>
    <x v="0"/>
    <m/>
    <m/>
    <m/>
    <m/>
    <m/>
    <m/>
    <m/>
    <m/>
    <m/>
    <m/>
    <m/>
    <m/>
    <m/>
    <m/>
    <m/>
    <m/>
    <m/>
    <s v=" "/>
    <x v="93"/>
    <s v="11:43"/>
    <d v="2021-02-28T00:00:00"/>
    <s v="11:43"/>
    <s v="FAS"/>
    <s v="N"/>
    <s v="N"/>
    <s v="1264201"/>
    <m/>
    <m/>
    <s v="T005227751"/>
    <n v="120584285"/>
    <m/>
    <m/>
    <s v="PG&amp;E_180_ignition_20210228_1.pdf"/>
    <s v=" "/>
    <x v="2"/>
    <x v="0"/>
    <s v="Y"/>
    <s v="Y"/>
    <s v="On Febuary 28th, 2021@ 12:07 hrs. a PG &amp;E troubleman was dispatched to the Bogue 1106 12KV overhead distribution circuit near Hwy 99 and Sawtelle Ave. in Yuba City for a report of an overhead transformer which was smoking.  Initial analysis indicates that oil hit the cutout which caused it to blow open.  According to the Troubleman, the  pole was smoking and there was an ensuing small fire which extended into the vegetation.   The fire was approximately 10 x 100 feet in size and was extinguished by the Sutter FD.  Also according to the troubleman, the vent valve was blown out of tranformer and was smoking internally-it appeared that oil hit the cutout causing it to blow open and the troubleman found that both outside cutout doors were open and that the  pole was in &quot;good shape&quot;.  On 2/28/2021 @ 12:53 the PG &amp; E Troubleman replaced the pole bolt, the cutarm arm, 3 cutouts and transformer.  All information is preliminary.  "/>
    <s v="PG&amp;E"/>
    <s v="Vegetation"/>
    <s v="D"/>
    <s v="D"/>
    <s v="Structure-only"/>
    <s v="Overhead transformer smoking-small fire extended into vegetation. "/>
    <m/>
    <m/>
    <m/>
    <x v="12"/>
    <x v="4"/>
    <x v="14"/>
    <s v="Y"/>
    <s v="Overhead"/>
    <s v="Primary"/>
    <s v="Transformer"/>
    <s v="cutout arm, 3 cutouts, transformer"/>
    <s v="CGC # 221052950644"/>
    <s v=" "/>
    <x v="0"/>
    <s v="39.0567417"/>
    <s v="-121.6302733"/>
    <s v="Sutter"/>
    <x v="247"/>
    <n v="12000"/>
    <m/>
    <s v="Sutter FD"/>
    <s v="Agriculture"/>
    <m/>
    <m/>
    <m/>
    <m/>
    <s v="N"/>
    <s v="N"/>
    <m/>
    <m/>
    <s v="2021-03-02"/>
    <m/>
    <m/>
    <m/>
    <m/>
    <m/>
    <m/>
    <m/>
    <m/>
    <m/>
    <m/>
    <m/>
    <m/>
    <m/>
    <m/>
    <m/>
    <m/>
    <m/>
    <m/>
    <m/>
    <s v=" "/>
    <s v="SIERRA"/>
    <s v="MARYSVILLE 03"/>
    <s v="11:43"/>
    <s v="02/28/2021"/>
    <s v="1264201"/>
    <s v="T005227751"/>
    <n v="1020"/>
    <s v="OSWALD RD # L / PUMP"/>
    <x v="127"/>
    <n v="39.056559999999998"/>
    <n v="-121.6332"/>
    <s v="T3TADF0"/>
    <s v="FINLEY, ALAN"/>
    <n v="153781106"/>
    <s v="20210228 12:53"/>
    <n v="9111"/>
    <m/>
    <s v="FOUND FIRE OUT UPON ARRIVAL, POLE IN GOOD SHAPE. VENT VALVE BLOWN OUT OF TX &amp; INTERNALLY SMOKING. LOOKS LIKE VENT BLEW OUT &amp; OIL HIT CUTOUT CAUSING IT TO BLOW OPEN &amp; FOUND BOTH OUTSIDE C/O DOORS OPEN UPON ARRIVAL"/>
    <s v="Y"/>
    <m/>
    <m/>
    <s v="39.0567417,-121.6302733,6.400000,3D"/>
    <m/>
    <m/>
    <m/>
    <s v="Sutter Fire Department"/>
    <m/>
    <s v="N"/>
    <s v="Y"/>
    <m/>
    <s v="Clear"/>
    <m/>
    <s v="Private Land"/>
    <s v="BURND A DITCH 10'X100"/>
    <s v="Calm"/>
    <m/>
    <s v="PG&amp;E Equipment"/>
    <m/>
    <s v="1 meter - &lt; 3 meters"/>
    <m/>
    <s v="Sutter Fire Dept. "/>
    <m/>
    <s v="Overhead"/>
    <m/>
    <x v="1"/>
    <s v="PHOTOS "/>
    <s v="PG&amp;E Employee"/>
    <m/>
    <s v="ELECTRICAL OVERLOAD"/>
    <s v="TRANSFORMER (OH)"/>
    <s v="N"/>
    <s v=" "/>
    <m/>
    <m/>
    <m/>
    <m/>
    <m/>
    <m/>
    <m/>
    <m/>
    <m/>
    <m/>
    <m/>
    <m/>
    <m/>
    <m/>
    <m/>
    <m/>
    <m/>
    <m/>
    <m/>
    <m/>
    <m/>
    <m/>
    <m/>
    <m/>
    <m/>
    <m/>
    <m/>
    <m/>
    <m/>
    <m/>
    <m/>
    <m/>
    <m/>
    <m/>
    <m/>
    <m/>
    <m/>
    <m/>
    <m/>
    <m/>
    <m/>
    <m/>
    <m/>
    <m/>
    <m/>
    <m/>
    <m/>
  </r>
  <r>
    <x v="493"/>
    <s v="AGFC"/>
    <s v="3 - QC Complete"/>
    <d v="2021-03-01T00:00:00"/>
    <d v="2021-03-01T00:00:00"/>
    <x v="403"/>
    <s v="\\fxshare-nas05\quotashare-fs01\ESA\5 - Ignition Tracking\2021_Ignition_QC_Folders\20210228_1264020_21-0030385_nan_T005227574"/>
    <s v=" "/>
    <m/>
    <m/>
    <m/>
    <m/>
    <m/>
    <x v="0"/>
    <m/>
    <m/>
    <m/>
    <m/>
    <m/>
    <m/>
    <m/>
    <m/>
    <m/>
    <m/>
    <m/>
    <m/>
    <m/>
    <m/>
    <m/>
    <m/>
    <m/>
    <s v=" "/>
    <x v="93"/>
    <s v="01:51"/>
    <d v="2021-02-28T00:00:00"/>
    <s v="01:51"/>
    <s v="FAS"/>
    <s v="N"/>
    <s v="Y"/>
    <s v="1264020"/>
    <s v="21-0030385"/>
    <m/>
    <s v="T005227574"/>
    <m/>
    <m/>
    <m/>
    <m/>
    <s v=" "/>
    <x v="0"/>
    <x v="2"/>
    <s v="N"/>
    <s v="N"/>
    <s v="Duplicate of index 178."/>
    <s v="Not PG&amp;E"/>
    <s v="Building"/>
    <m/>
    <m/>
    <s v="Structure-only"/>
    <m/>
    <m/>
    <m/>
    <m/>
    <x v="4"/>
    <x v="1"/>
    <x v="1"/>
    <m/>
    <s v="Overhead"/>
    <m/>
    <m/>
    <m/>
    <m/>
    <s v=" "/>
    <x v="0"/>
    <n v="39.0532781"/>
    <n v="-122.9223932"/>
    <s v="Lake"/>
    <x v="134"/>
    <n v="12000"/>
    <m/>
    <s v="Lakeport FD"/>
    <s v="Urban"/>
    <m/>
    <m/>
    <n v="175"/>
    <m/>
    <s v="N"/>
    <s v="N"/>
    <m/>
    <m/>
    <s v="2021-03-02"/>
    <m/>
    <m/>
    <m/>
    <m/>
    <m/>
    <m/>
    <m/>
    <m/>
    <m/>
    <m/>
    <m/>
    <m/>
    <m/>
    <m/>
    <m/>
    <m/>
    <m/>
    <m/>
    <m/>
    <s v=" "/>
    <s v="NORTH COAST"/>
    <s v="LAKEPORT 01"/>
    <s v="01:51"/>
    <s v="02/28/2021"/>
    <s v="1264020"/>
    <s v="T005227574"/>
    <n v="1650"/>
    <s v="MELLOR DR"/>
    <x v="97"/>
    <n v="39.053130000000003"/>
    <n v="-122.92264"/>
    <s v="W7TEST7"/>
    <s v="THORNTON, ELLIS"/>
    <n v="43211101"/>
    <s v="20210228 02:07"/>
    <n v="9002"/>
    <n v="1"/>
    <s v="crew to replace bad sp tx"/>
    <s v="Y"/>
    <n v="3"/>
    <s v="\\fxshare-nas05\quotashare-fs01\ESA\5 - Ignition Tracking\Fire_Tab_Attachment_Files"/>
    <m/>
    <n v="39.0532781"/>
    <n v="-122.9223932"/>
    <m/>
    <s v="lakeport fire department 707-263-4396"/>
    <m/>
    <s v="N"/>
    <s v="Y"/>
    <m/>
    <s v="Clear"/>
    <m/>
    <s v="Structures"/>
    <m/>
    <s v="Calm"/>
    <m/>
    <s v="Unknown"/>
    <m/>
    <s v="Structure Only"/>
    <m/>
    <s v="Fire Dept"/>
    <m/>
    <s v="Overhead"/>
    <m/>
    <x v="0"/>
    <m/>
    <m/>
    <m/>
    <s v="OVERHEAD"/>
    <s v="TRANSFORMER (OH)"/>
    <s v="N"/>
    <s v=" "/>
    <s v="Unplanned"/>
    <s v="Humboldt"/>
    <s v="Ukiah"/>
    <s v="043211101, HARTLEY-1101"/>
    <s v="21-0030385"/>
    <s v="Unplanned"/>
    <s v="Clear;32-90 F"/>
    <s v="3"/>
    <s v="2394"/>
    <s v="NO"/>
    <s v="Line to Ground"/>
    <s v="Sustained"/>
    <s v="No"/>
    <s v="MTR#1009650826"/>
    <s v="OH"/>
    <s v="Transformer"/>
    <s v="1264020"/>
    <s v="Transformer (OH), Failed/Faulted"/>
    <s v=" "/>
    <s v="02/28/21 07:22"/>
    <s v=" "/>
    <s v="1650 MELLOR DRLAKEPORT95453"/>
    <s v="THORNTON, ELLIS/T2348-K3415: 1650 mellor"/>
    <s v=" "/>
    <s v=" "/>
    <s v=" "/>
    <s v="No"/>
    <s v="Equipment Failure/Involved, Overhead"/>
    <s v=" "/>
    <s v="No"/>
    <s v=" "/>
    <s v=" "/>
    <s v="W7TEST7"/>
    <s v="Transformer only"/>
    <s v="ERCK"/>
    <s v="02/27/21 23:58"/>
    <s v="Not Required"/>
    <s v="02/28/21 13:16"/>
    <s v=" "/>
    <s v="No"/>
    <s v="1608404"/>
    <s v="21-0030385"/>
    <m/>
    <m/>
    <m/>
    <m/>
    <m/>
  </r>
  <r>
    <x v="494"/>
    <s v="S7RM"/>
    <s v="3 - QC Complete"/>
    <d v="2021-04-23T00:00:00"/>
    <d v="2021-04-23T00:00:00"/>
    <x v="404"/>
    <s v="\\fxshare-nas05\quotashare-fs01\ESA\5 - Ignition Tracking\2021_Ignition_QC_Folders\20210227_1263568_nan_nan_T005227281"/>
    <s v=" "/>
    <m/>
    <m/>
    <m/>
    <m/>
    <m/>
    <x v="0"/>
    <m/>
    <m/>
    <m/>
    <m/>
    <m/>
    <m/>
    <m/>
    <m/>
    <m/>
    <m/>
    <s v="Y"/>
    <d v="2021-04-23T00:00:00"/>
    <d v="2021-04-23T00:00:00"/>
    <s v="EBL6"/>
    <s v="EBL6@pge.com"/>
    <m/>
    <m/>
    <s v=" "/>
    <x v="94"/>
    <d v="1899-12-30T11:20:00"/>
    <d v="2021-02-27T00:00:00"/>
    <d v="1899-12-30T11:20:00"/>
    <s v="FAS"/>
    <s v="Y"/>
    <s v="N"/>
    <n v="1263568"/>
    <m/>
    <m/>
    <s v="T005227281"/>
    <m/>
    <m/>
    <m/>
    <m/>
    <s v=" "/>
    <x v="0"/>
    <x v="0"/>
    <s v="N"/>
    <s v="N"/>
    <s v="On Febuary 27th, 2021 at 11:25 hrs. a PG &amp; E Troubleman was dispatched to the Oakland 1130 12KV Distribution circuit near 8th street in the City of Berkeley in response to a reported pole fire allegedly due to an act of vandalism.   Upon the Troubleman's arrival the fire had already been suppressed by the Berkely Fire Department.   Initial analysis indicates that the pole fire was an act of vandalism and according to the troubleman, the ignition was a &quot;surface  burn&quot;,  it was confined to PG &amp; E assets only, less than 1 Meter in size and  with no extension into the surrounding area and he also confirmed that the ignition  was an act of vandalism.   The responding troubleman determined that the pole was still in servicable condition and no EC notification tag was created for this incident.  "/>
    <s v="PG&amp;E"/>
    <s v="Other"/>
    <s v="D"/>
    <s v="D"/>
    <s v="Structure-only"/>
    <s v="&quot;surface burn on Pole&quot;"/>
    <m/>
    <m/>
    <m/>
    <x v="6"/>
    <x v="2"/>
    <x v="17"/>
    <s v="Y"/>
    <s v="Overhead"/>
    <s v="Primary"/>
    <s v="Pole"/>
    <s v="Surface of Pole"/>
    <s v="Circuit ID: 012041130"/>
    <s v=" "/>
    <x v="0"/>
    <n v="37.859600996899999"/>
    <n v="-122.2925798526"/>
    <s v="Alameda"/>
    <x v="405"/>
    <n v="12000"/>
    <m/>
    <m/>
    <s v="Urban"/>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495"/>
    <s v="CFMD"/>
    <s v="3 - QC Complete"/>
    <d v="2021-05-04T00:00:00"/>
    <d v="2021-05-04T00:00:00"/>
    <x v="405"/>
    <s v="\\fxshare-nas05\quotashare-fs01\ESA\5 - Ignition Tracking\2021_Ignition_QC_Folders\20210227_nan_nan_nan_3474188749"/>
    <s v=" "/>
    <m/>
    <m/>
    <m/>
    <m/>
    <m/>
    <x v="0"/>
    <m/>
    <m/>
    <m/>
    <m/>
    <m/>
    <m/>
    <m/>
    <m/>
    <m/>
    <m/>
    <m/>
    <m/>
    <m/>
    <m/>
    <m/>
    <m/>
    <m/>
    <s v=" "/>
    <x v="94"/>
    <s v="22:49"/>
    <m/>
    <m/>
    <s v="FAS"/>
    <s v="N"/>
    <s v="N"/>
    <s v="1264020"/>
    <s v="21-0030385"/>
    <m/>
    <s v="3474188749, T005227574"/>
    <m/>
    <m/>
    <s v="EI210227A"/>
    <s v="PG&amp;E_178_IGNITION_20210227_3.jpg"/>
    <s v=" "/>
    <x v="1"/>
    <x v="1"/>
    <s v="Y"/>
    <s v="Y"/>
    <s v="On February 27, 2021 at approximately 2250 hours, PG&amp;E was contacted by the Lakeport Fire Department requesting support for a fire on the Hartley-1101, on Mellor Drive in Lakeport. Initial analysis indicates LFD personnel fighting a fire at the residence. . The troubleman observed damage to the exterior of the residence, the carport, and to vehicles in the carport at the residence. The ensuing fire was greater than 1 linear meter in size and was extinguished by LFD. LC notification tags were issued for the damaged assets and the repairs were made on February 28, 2021. Prior to the incident, PG&amp;E had been dispatched to the incident location for issues with imbalanced voltages after a panel upgrade. This ignition is associated with EIR investigation EI210227A. Please see the completed 20-day report and Event Analysis Report for complete details."/>
    <s v="Unknown"/>
    <s v="Building"/>
    <m/>
    <m/>
    <s v="Structure-PG&amp;E only"/>
    <m/>
    <m/>
    <m/>
    <m/>
    <x v="8"/>
    <x v="1"/>
    <x v="1"/>
    <m/>
    <s v="Overhead"/>
    <m/>
    <m/>
    <m/>
    <m/>
    <s v=" "/>
    <x v="0"/>
    <n v="39.0532781"/>
    <n v="-122.9223932"/>
    <s v="Lake"/>
    <x v="134"/>
    <n v="12000"/>
    <m/>
    <s v="Lakeport FD"/>
    <s v="Urban"/>
    <m/>
    <m/>
    <n v="175"/>
    <m/>
    <s v="N"/>
    <s v="N"/>
    <m/>
    <m/>
    <s v="2021-03-02"/>
    <m/>
    <m/>
    <m/>
    <m/>
    <m/>
    <m/>
    <m/>
    <m/>
    <m/>
    <m/>
    <m/>
    <m/>
    <m/>
    <m/>
    <m/>
    <m/>
    <m/>
    <m/>
    <m/>
    <s v=" "/>
    <s v="NORTH COAST"/>
    <s v="LAKEPORT 01"/>
    <s v="22:49"/>
    <s v="02/27/2021"/>
    <m/>
    <n v="3474188749"/>
    <n v="1650"/>
    <s v="MELLOR DR"/>
    <x v="97"/>
    <n v="39.052599000000001"/>
    <n v="-122.923132"/>
    <s v="W7TEST7"/>
    <s v="THORNTON, ELLIS"/>
    <n v="43211101"/>
    <s v="20210228 00:05"/>
    <n v="1123"/>
    <m/>
    <s v="structure fire at residence cut at pole and removed service. tx will also need to be replaced"/>
    <s v="Y"/>
    <m/>
    <m/>
    <m/>
    <n v="39.0532781"/>
    <n v="-122.9223932"/>
    <m/>
    <s v="lakeport fire department 707-263-4396"/>
    <m/>
    <s v="N"/>
    <s v="Y"/>
    <s v="Y"/>
    <s v="Clear"/>
    <m/>
    <s v="Structures"/>
    <m/>
    <s v="Calm"/>
    <m/>
    <s v="Unknown"/>
    <m/>
    <s v="Structure Only"/>
    <m/>
    <s v="Fire Dept"/>
    <m/>
    <s v="Overhead"/>
    <m/>
    <x v="0"/>
    <m/>
    <m/>
    <m/>
    <m/>
    <m/>
    <m/>
    <s v=" "/>
    <m/>
    <m/>
    <m/>
    <m/>
    <m/>
    <m/>
    <m/>
    <m/>
    <m/>
    <m/>
    <m/>
    <m/>
    <m/>
    <m/>
    <m/>
    <m/>
    <m/>
    <m/>
    <m/>
    <m/>
    <m/>
    <m/>
    <m/>
    <m/>
    <m/>
    <m/>
    <m/>
    <m/>
    <m/>
    <m/>
    <m/>
    <m/>
    <m/>
    <m/>
    <m/>
    <m/>
    <m/>
    <m/>
    <m/>
    <m/>
    <m/>
    <m/>
    <m/>
    <m/>
    <m/>
    <m/>
    <m/>
  </r>
  <r>
    <x v="496"/>
    <s v="AGFC"/>
    <s v="3 - QC Complete"/>
    <d v="2021-03-01T00:00:00"/>
    <d v="2021-03-01T00:00:00"/>
    <x v="406"/>
    <s v="\\fxshare-nas05\quotashare-fs01\ESA\5 - Ignition Tracking\2021_Ignition_QC_Folders\20210227_nan_nan_nan_672630390"/>
    <s v=" "/>
    <m/>
    <m/>
    <m/>
    <m/>
    <m/>
    <x v="0"/>
    <m/>
    <m/>
    <m/>
    <m/>
    <m/>
    <m/>
    <m/>
    <m/>
    <m/>
    <m/>
    <m/>
    <m/>
    <m/>
    <m/>
    <m/>
    <m/>
    <m/>
    <s v=" "/>
    <x v="94"/>
    <s v="16:37"/>
    <m/>
    <m/>
    <s v="FAS"/>
    <s v="N"/>
    <s v="N"/>
    <m/>
    <m/>
    <m/>
    <n v="672630390"/>
    <m/>
    <m/>
    <m/>
    <m/>
    <s v=" "/>
    <x v="0"/>
    <x v="2"/>
    <s v="N"/>
    <s v="N"/>
    <s v="Structure fire, not attributable to PG&amp;E. Possibly started by outlet, per customer."/>
    <s v="Not PG&amp;E"/>
    <s v="Building"/>
    <m/>
    <m/>
    <s v="&lt;3 meters of linear travel"/>
    <m/>
    <m/>
    <m/>
    <m/>
    <x v="3"/>
    <x v="1"/>
    <x v="1"/>
    <m/>
    <s v="Overhead"/>
    <m/>
    <m/>
    <m/>
    <m/>
    <s v=" "/>
    <x v="0"/>
    <s v="34.9576683"/>
    <s v="-120.4372450"/>
    <s v="Santa Barbara"/>
    <x v="406"/>
    <n v="12000"/>
    <m/>
    <s v="Santa Maria FD"/>
    <s v="Urban"/>
    <m/>
    <m/>
    <m/>
    <m/>
    <s v="N"/>
    <s v="N"/>
    <m/>
    <m/>
    <s v="2021-03-02"/>
    <m/>
    <m/>
    <m/>
    <m/>
    <m/>
    <m/>
    <m/>
    <m/>
    <m/>
    <m/>
    <m/>
    <m/>
    <m/>
    <m/>
    <m/>
    <m/>
    <m/>
    <m/>
    <m/>
    <s v=" "/>
    <s v="LOS PADRES"/>
    <s v="SANTA MARIA 01"/>
    <s v="16:37"/>
    <s v="02/27/2021"/>
    <m/>
    <n v="672630390"/>
    <n v="131"/>
    <s v="W TUNNELL ST"/>
    <x v="89"/>
    <n v="34.957625"/>
    <n v="-120.436323"/>
    <s v="L2TJLJQ"/>
    <s v="JUDD, JEFFERY"/>
    <n v="182671112"/>
    <s v="20210227 18:15"/>
    <n v="1121"/>
    <m/>
    <s v="Meter, service and panel in good condition. Checked V and neutral. Found 1 tripped breaker. Turned all breakers off and informed customer to have an electrician inspect all wiring before turning anything on. Pictures and IR sent to clerk. INC#SMR202100001747"/>
    <s v="Y"/>
    <m/>
    <m/>
    <s v="34.9576683,-120.4372450,70.100000,3D"/>
    <m/>
    <m/>
    <m/>
    <s v="City FD"/>
    <m/>
    <s v="N"/>
    <s v="Y"/>
    <s v="N"/>
    <s v="Clear"/>
    <m/>
    <s v="Structures"/>
    <m/>
    <s v="Light"/>
    <m/>
    <s v="3rd Party"/>
    <s v="Possible outlet in house per customer."/>
    <s v="Structure Only"/>
    <m/>
    <s v="Fire Dept"/>
    <s v="INC#SMR202100001747"/>
    <s v="Overhead"/>
    <m/>
    <x v="1"/>
    <s v="Pictures "/>
    <s v="PG&amp;E Employee"/>
    <m/>
    <m/>
    <m/>
    <m/>
    <s v=" "/>
    <m/>
    <m/>
    <m/>
    <m/>
    <m/>
    <m/>
    <m/>
    <m/>
    <m/>
    <m/>
    <m/>
    <m/>
    <m/>
    <m/>
    <m/>
    <m/>
    <m/>
    <m/>
    <m/>
    <m/>
    <m/>
    <m/>
    <m/>
    <m/>
    <m/>
    <m/>
    <m/>
    <m/>
    <m/>
    <m/>
    <m/>
    <m/>
    <m/>
    <m/>
    <m/>
    <m/>
    <m/>
    <m/>
    <m/>
    <m/>
    <m/>
    <m/>
    <m/>
    <m/>
    <m/>
    <m/>
    <m/>
  </r>
  <r>
    <x v="497"/>
    <s v="AGFC"/>
    <s v="3 - QC Complete"/>
    <d v="2021-03-01T00:00:00"/>
    <d v="2021-03-01T00:00:00"/>
    <x v="407"/>
    <s v="\\fxshare-nas05\quotashare-fs01\ESA\5 - Ignition Tracking\2021_Ignition_QC_Folders\20210227_nan_nan_nan_935227862"/>
    <s v=" "/>
    <m/>
    <m/>
    <m/>
    <m/>
    <m/>
    <x v="0"/>
    <m/>
    <m/>
    <m/>
    <m/>
    <m/>
    <m/>
    <m/>
    <m/>
    <m/>
    <m/>
    <m/>
    <m/>
    <m/>
    <m/>
    <m/>
    <m/>
    <m/>
    <s v=" "/>
    <x v="94"/>
    <s v="15:32"/>
    <m/>
    <m/>
    <s v="FAS"/>
    <s v="N"/>
    <s v="N"/>
    <m/>
    <m/>
    <m/>
    <n v="935227862"/>
    <m/>
    <m/>
    <m/>
    <m/>
    <s v=" "/>
    <x v="0"/>
    <x v="2"/>
    <s v="N"/>
    <s v="N"/>
    <s v="Third party abandoned trailer caught fire. No power running to trailer. This ignition is not attributable to PG&amp;E."/>
    <s v="Not PG&amp;E"/>
    <s v="Building"/>
    <m/>
    <m/>
    <s v="Structure-only"/>
    <m/>
    <m/>
    <m/>
    <m/>
    <x v="3"/>
    <x v="1"/>
    <x v="1"/>
    <m/>
    <s v="Overhead"/>
    <m/>
    <m/>
    <m/>
    <m/>
    <s v=" "/>
    <x v="0"/>
    <s v="39.4984233"/>
    <s v="-121.5441533"/>
    <s v="Butte"/>
    <x v="407"/>
    <n v="12000"/>
    <m/>
    <s v="Oroville FD"/>
    <s v="Urban"/>
    <m/>
    <m/>
    <m/>
    <m/>
    <s v="N"/>
    <s v="N"/>
    <m/>
    <m/>
    <s v="2021-03-02"/>
    <m/>
    <m/>
    <m/>
    <m/>
    <m/>
    <m/>
    <m/>
    <m/>
    <m/>
    <m/>
    <m/>
    <m/>
    <m/>
    <m/>
    <m/>
    <m/>
    <m/>
    <m/>
    <m/>
    <s v=" "/>
    <s v="NORTH VALLEY"/>
    <s v="OROVILLE 01"/>
    <s v="15:32"/>
    <s v="02/27/2021"/>
    <m/>
    <n v="935227862"/>
    <n v="2594"/>
    <s v="C ST"/>
    <x v="30"/>
    <n v="39.498154999999997"/>
    <n v="-121.543768"/>
    <s v="V4TM2SK"/>
    <s v="SPARKS, MARTY"/>
    <n v="102911102"/>
    <s v="20210227 15:49"/>
    <n v="2640"/>
    <n v="1"/>
    <s v="Abandon structure burned next door, fire dept wanted power off to check and see if hose was ok to have power, flames were close to house, gave customer my contact info to let me know what fire dept said, if ok i will reconnect."/>
    <s v="Y"/>
    <m/>
    <m/>
    <s v="39.4984233,-121.5441533,74.600000,3D"/>
    <m/>
    <m/>
    <m/>
    <s v="Oroville fire"/>
    <m/>
    <s v="N"/>
    <s v="Y"/>
    <s v="Y"/>
    <s v="Clear"/>
    <m/>
    <s v="Other (Comments)"/>
    <s v="abanded trailer"/>
    <s v="Calm"/>
    <m/>
    <s v="3rd Party"/>
    <s v="no power to abanded trailer"/>
    <s v="Structure Only"/>
    <m/>
    <s v="Fire Dept"/>
    <m/>
    <s v="Overhead"/>
    <m/>
    <x v="0"/>
    <m/>
    <m/>
    <m/>
    <m/>
    <m/>
    <m/>
    <s v=" "/>
    <m/>
    <m/>
    <m/>
    <m/>
    <m/>
    <m/>
    <m/>
    <m/>
    <m/>
    <m/>
    <m/>
    <m/>
    <m/>
    <m/>
    <m/>
    <m/>
    <m/>
    <m/>
    <m/>
    <m/>
    <m/>
    <m/>
    <m/>
    <m/>
    <m/>
    <m/>
    <m/>
    <m/>
    <m/>
    <m/>
    <m/>
    <m/>
    <m/>
    <m/>
    <m/>
    <m/>
    <m/>
    <m/>
    <m/>
    <m/>
    <m/>
    <m/>
    <m/>
    <m/>
    <m/>
    <m/>
    <m/>
  </r>
  <r>
    <x v="498"/>
    <s v="AGFC"/>
    <s v="3 - QC Complete"/>
    <d v="2021-03-01T00:00:00"/>
    <d v="2021-03-01T00:00:00"/>
    <x v="408"/>
    <s v="\\fxshare-nas05\quotashare-fs01\ESA\5 - Ignition Tracking\2021_Ignition_QC_Folders\20210227_nan_nan_nan_9398670658"/>
    <s v=" "/>
    <m/>
    <m/>
    <m/>
    <m/>
    <m/>
    <x v="0"/>
    <m/>
    <m/>
    <m/>
    <m/>
    <m/>
    <m/>
    <m/>
    <m/>
    <m/>
    <m/>
    <m/>
    <m/>
    <m/>
    <m/>
    <m/>
    <m/>
    <m/>
    <s v=" "/>
    <x v="94"/>
    <s v="14:14"/>
    <m/>
    <m/>
    <s v="FAS"/>
    <s v="N"/>
    <s v="N"/>
    <m/>
    <m/>
    <m/>
    <n v="9398670658"/>
    <m/>
    <m/>
    <m/>
    <m/>
    <s v=" "/>
    <x v="0"/>
    <x v="2"/>
    <s v="N"/>
    <s v="N"/>
    <s v="Structure fire, not attributable to PG&amp;E. Fire began in customers kitchen."/>
    <s v="Not PG&amp;E"/>
    <s v="Building"/>
    <m/>
    <m/>
    <s v="Structure-only"/>
    <s v="kitchen"/>
    <m/>
    <m/>
    <m/>
    <x v="3"/>
    <x v="1"/>
    <x v="1"/>
    <m/>
    <s v="Overhead"/>
    <m/>
    <m/>
    <m/>
    <m/>
    <s v=" "/>
    <x v="0"/>
    <n v="37.258664000000003"/>
    <n v="-121.00179199999999"/>
    <s v="Merced"/>
    <x v="187"/>
    <n v="12000"/>
    <m/>
    <s v="Cal Fire"/>
    <s v="Urban"/>
    <m/>
    <m/>
    <m/>
    <m/>
    <s v="N"/>
    <s v="N"/>
    <m/>
    <m/>
    <s v="2021-03-02"/>
    <m/>
    <m/>
    <m/>
    <m/>
    <m/>
    <m/>
    <m/>
    <m/>
    <m/>
    <m/>
    <m/>
    <m/>
    <m/>
    <m/>
    <m/>
    <m/>
    <m/>
    <m/>
    <m/>
    <s v=" "/>
    <s v="YOSEMITE"/>
    <s v="NEWMAN"/>
    <s v="14:14"/>
    <s v="02/27/2021"/>
    <m/>
    <n v="9398670658"/>
    <n v="180"/>
    <s v="6TH ST"/>
    <x v="119"/>
    <n v="37.258544000000001"/>
    <n v="-121.001873"/>
    <s v="Y1TKMKS"/>
    <s v="KANE, KYLE"/>
    <n v="163111101"/>
    <s v="20210227 15:18"/>
    <n v="1101"/>
    <m/>
    <s v="Booted meter per request of Cal Fire Incident Commander. Volts at meter socket were 122 123 245. Fire started in kitchen and under investigation. Cust to get inspection before reconnect can occur."/>
    <s v="Y"/>
    <m/>
    <m/>
    <m/>
    <m/>
    <m/>
    <s v="Inc # cammu004231"/>
    <s v="kevin lindo/ 559 400 2464"/>
    <m/>
    <s v="N"/>
    <s v="Y"/>
    <s v="N"/>
    <s v="Storm Wind"/>
    <s v="nw at 24 mph"/>
    <s v="Structures"/>
    <s v="kitchen fire inside one home"/>
    <s v="Gusty"/>
    <s v="nw 24 mph"/>
    <s v="Unknown"/>
    <m/>
    <s v="Structure Only"/>
    <s v="kitchen"/>
    <s v="Cal Fire"/>
    <s v="Merced County"/>
    <s v="Overhead"/>
    <m/>
    <x v="1"/>
    <s v="photos"/>
    <s v="PG&amp;E Employee"/>
    <s v="kyle kane"/>
    <m/>
    <m/>
    <m/>
    <s v=" "/>
    <m/>
    <m/>
    <m/>
    <m/>
    <m/>
    <m/>
    <m/>
    <m/>
    <m/>
    <m/>
    <m/>
    <m/>
    <m/>
    <m/>
    <m/>
    <m/>
    <m/>
    <m/>
    <m/>
    <m/>
    <m/>
    <m/>
    <m/>
    <m/>
    <m/>
    <m/>
    <m/>
    <m/>
    <m/>
    <m/>
    <m/>
    <m/>
    <m/>
    <m/>
    <m/>
    <m/>
    <m/>
    <m/>
    <m/>
    <m/>
    <m/>
    <m/>
    <m/>
    <m/>
    <m/>
    <m/>
    <m/>
  </r>
  <r>
    <x v="499"/>
    <s v="AGFC"/>
    <s v="3 - QC Complete"/>
    <d v="2021-03-01T00:00:00"/>
    <d v="2021-03-01T00:00:00"/>
    <x v="409"/>
    <s v="\\fxshare-nas05\quotashare-fs01\ESA\5 - Ignition Tracking\2021_Ignition_QC_Folders\20210227_nan_nan_nan_1313443598"/>
    <s v=" "/>
    <m/>
    <m/>
    <m/>
    <m/>
    <m/>
    <x v="0"/>
    <m/>
    <m/>
    <m/>
    <m/>
    <m/>
    <m/>
    <m/>
    <m/>
    <m/>
    <m/>
    <m/>
    <m/>
    <m/>
    <m/>
    <m/>
    <m/>
    <m/>
    <s v=" "/>
    <x v="94"/>
    <s v="11:19"/>
    <m/>
    <m/>
    <s v="FAS"/>
    <s v="N"/>
    <s v="N"/>
    <m/>
    <m/>
    <m/>
    <n v="1313443598"/>
    <m/>
    <m/>
    <m/>
    <m/>
    <s v=" "/>
    <x v="0"/>
    <x v="2"/>
    <s v="N"/>
    <s v="N"/>
    <s v="Structure fire, not attributable to PG&amp;E. Service disconnected by tman."/>
    <s v="Not PG&amp;E"/>
    <s v="Building"/>
    <m/>
    <m/>
    <s v="&lt;3 meters of linear travel"/>
    <m/>
    <m/>
    <m/>
    <m/>
    <x v="3"/>
    <x v="1"/>
    <x v="1"/>
    <m/>
    <s v="Other (Comments)"/>
    <m/>
    <m/>
    <m/>
    <m/>
    <s v=" "/>
    <x v="0"/>
    <s v="39.2356717"/>
    <s v="-121.1898567"/>
    <s v="Nevada"/>
    <x v="408"/>
    <n v="21000"/>
    <m/>
    <s v="PENN VALLEY FD"/>
    <s v="Urban"/>
    <m/>
    <m/>
    <n v="300"/>
    <m/>
    <s v="N"/>
    <s v="N"/>
    <m/>
    <m/>
    <s v="2021-03-02"/>
    <m/>
    <m/>
    <m/>
    <m/>
    <m/>
    <m/>
    <m/>
    <m/>
    <m/>
    <m/>
    <m/>
    <m/>
    <m/>
    <m/>
    <m/>
    <m/>
    <m/>
    <m/>
    <m/>
    <s v=" "/>
    <s v="SIERRA"/>
    <s v="GRASS VALLEY 03"/>
    <s v="11:19"/>
    <s v="02/27/2021"/>
    <m/>
    <n v="1313443598"/>
    <n v="13108"/>
    <s v="LAKE WILDWOOD DR"/>
    <x v="84"/>
    <n v="39.237867999999999"/>
    <n v="-121.187026"/>
    <s v="T2TMKC0"/>
    <s v="CROOKS, MICHAEL"/>
    <n v="153132105"/>
    <s v="20210227 13:14"/>
    <n v="2640"/>
    <m/>
    <s v="STRUCTURE FIRE DAMAGED MTR AND PANEL"/>
    <s v="Y"/>
    <m/>
    <m/>
    <s v="39.2356717,-121.1898567,425.800000,3D"/>
    <m/>
    <m/>
    <m/>
    <s v="PENN VALLEY FIRE"/>
    <m/>
    <s v="N"/>
    <s v="Y"/>
    <s v="N"/>
    <s v="Clear"/>
    <m/>
    <s v="Structures"/>
    <m/>
    <s v="Breezy"/>
    <m/>
    <s v="Unknown"/>
    <m/>
    <s v="Structure Only"/>
    <m/>
    <s v="Fire Dept"/>
    <s v="PENN VALLEY"/>
    <s v="Other (Comments)"/>
    <s v="UG SECONDARY"/>
    <x v="0"/>
    <m/>
    <m/>
    <m/>
    <m/>
    <m/>
    <m/>
    <s v=" "/>
    <m/>
    <m/>
    <m/>
    <m/>
    <m/>
    <m/>
    <m/>
    <m/>
    <m/>
    <m/>
    <m/>
    <m/>
    <m/>
    <m/>
    <m/>
    <m/>
    <m/>
    <m/>
    <m/>
    <m/>
    <m/>
    <m/>
    <m/>
    <m/>
    <m/>
    <m/>
    <m/>
    <m/>
    <m/>
    <m/>
    <m/>
    <m/>
    <m/>
    <m/>
    <m/>
    <m/>
    <m/>
    <m/>
    <m/>
    <m/>
    <m/>
    <m/>
    <m/>
    <m/>
    <m/>
    <m/>
    <m/>
  </r>
  <r>
    <x v="500"/>
    <s v="TLAL"/>
    <s v="3 - QC Complete"/>
    <d v="2021-03-29T00:00:00"/>
    <d v="2021-03-29T00:00:00"/>
    <x v="410"/>
    <s v="\\fxshare-nas05\quotashare-fs01\ESA\5 - Ignition Tracking\2021_Ignition_QC_Folders\20210226_nan_nan_nan_T005226996"/>
    <s v=" "/>
    <m/>
    <s v="TLAL"/>
    <s v="OIS #, EC Tag Added; Additional FOID Added; Attributable to PG&amp;E assets, Burned Material Other Than PG&amp;E Assets, Fire Greater Than 1 Linear Meter, Ignition Source, Fire Size, Suspected Initiating Event, Failure Driver &amp; Sub-driver Updated"/>
    <d v="2021-03-29T00:00:00"/>
    <m/>
    <x v="0"/>
    <m/>
    <m/>
    <m/>
    <m/>
    <m/>
    <m/>
    <m/>
    <m/>
    <m/>
    <m/>
    <m/>
    <m/>
    <m/>
    <m/>
    <m/>
    <m/>
    <m/>
    <s v=" "/>
    <x v="95"/>
    <d v="1899-12-30T18:47:00"/>
    <d v="2021-02-26T00:00:00"/>
    <d v="1899-12-30T18:45:00"/>
    <s v="FAS"/>
    <s v="Y"/>
    <s v="N"/>
    <s v="TR7265226"/>
    <m/>
    <m/>
    <s v="T005226996, T005226971"/>
    <n v="120583184"/>
    <m/>
    <m/>
    <s v="NO PHOTO"/>
    <s v=" "/>
    <x v="0"/>
    <x v="2"/>
    <s v="Y"/>
    <s v="Y"/>
    <s v="On February 26, 2021 at 1957 hours, a PG&amp;E Troubleman patrolled the Willits 1103 12kV Distribution Circuit number 042661103, in the Tier 2 State Responsibility area of 29200 North U.S. Highway 101 in Willits. He observed a cosmetically burnt pole, a damaged typical pole bolt 1-phase overhead 15KVA Power Partners transformer, two damaged 44H cutout sets with Arc Snuffers, damaged overhead ground assembly, and 30' of 1/0AL tri broken overhead service conductor. Initial analysis indicates a third party motor home drove off the road on fire and ignited a small vegetation fire initially 5-8' away from our equipment and then the fire spread to our electric pole and consequentially the fire's heat damaged our overhead equipment. The fire was already extinguished upon our arrival and only the Highway Patrol was left on-scene to provide the details. All the repairs were completed and the line was returned to service on February 27, 2021. This ignition did not meet the reporting criteria, because it was not attributable to PG&amp;E assets. This information is preliminary."/>
    <s v="Not PG&amp;E"/>
    <s v="Vegetation"/>
    <m/>
    <s v="D"/>
    <s v="Structure-only"/>
    <m/>
    <m/>
    <m/>
    <m/>
    <x v="3"/>
    <x v="1"/>
    <x v="1"/>
    <m/>
    <s v="Overhead"/>
    <s v="Primary"/>
    <m/>
    <s v="Pole,  Transformer, Cutouts, Ground, Service Drop"/>
    <s v="Circuit ID: 042661103, SAP ID: 103794473"/>
    <s v=" "/>
    <x v="1"/>
    <n v="39.490458322400002"/>
    <n v="-123.3628786955"/>
    <s v="Mendocino"/>
    <x v="409"/>
    <n v="12000"/>
    <m/>
    <s v="Unknown"/>
    <s v="Conifer Forest"/>
    <m/>
    <m/>
    <n v="150"/>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501"/>
    <s v="TLAL"/>
    <s v="3 - QC Complete"/>
    <d v="2021-04-22T00:00:00"/>
    <d v="2021-04-22T00:00:00"/>
    <x v="411"/>
    <s v="\\fxshare-nas05\quotashare-fs01\ESA\5 - Ignition Tracking\2021_Ignition_QC_Folders\20210226_1262896_21-0029971_nan_T005226565"/>
    <s v=" "/>
    <s v="Y"/>
    <s v="TLAL"/>
    <s v="Create Time, Outage Date &amp; Time, EC Tag Added; Fire Lat/Long, Burned Material Other Than PG&amp;E Assets, Fire Greater Than 1 Linear Meter Updated"/>
    <d v="2021-04-22T00:00:00"/>
    <m/>
    <x v="0"/>
    <m/>
    <m/>
    <m/>
    <m/>
    <m/>
    <m/>
    <m/>
    <m/>
    <m/>
    <m/>
    <m/>
    <m/>
    <m/>
    <m/>
    <m/>
    <m/>
    <m/>
    <s v=" "/>
    <x v="95"/>
    <d v="1899-12-30T10:24:00"/>
    <d v="2021-02-26T00:00:00"/>
    <d v="1899-12-30T10:22:00"/>
    <s v="FAS"/>
    <s v="Y"/>
    <s v="N"/>
    <n v="1262896"/>
    <s v="21-0029971"/>
    <m/>
    <s v="T005226565"/>
    <n v="120581624"/>
    <m/>
    <m/>
    <s v="PG&amp;E_229_Ignition_20210226_4.jpg"/>
    <s v=" "/>
    <x v="0"/>
    <x v="0"/>
    <s v="N"/>
    <s v="Y"/>
    <s v="On February 26, 2021 at 1111 hours, a PG&amp;E Troubleman patrolled the Semitropic 1112 12kV Distribution Circuit number 252901112, in the Local Responsibility area seven poles north of fused cutout 18447 and east of Gun Club and McCombs Road in Wasco. He observed a no good flashed 3PH typical pole bolt 300KVA 277/480V overhead Power Partners transformer number 19A100195 (03/2019), two of three blown at fused cutout 18447, 24 burnt #6 solid copper jumpers, and a burnt bird nest. Initial analysis indicates the ignition was caused by a bird nest that transformer flash. This incident location is within a raptor concentration zone. The 128-minute outage affected three customers. All the repairs were completed and the line was returned to service on February 26, 2021. This ignition did not meet the reporting criteria, because it didn't burn material other than PG&amp;E assets. This information is preliminary."/>
    <s v="PG&amp;E"/>
    <s v="Other"/>
    <s v="D"/>
    <s v="D"/>
    <s v="Structure-only"/>
    <m/>
    <m/>
    <m/>
    <m/>
    <x v="5"/>
    <x v="2"/>
    <x v="9"/>
    <s v="N"/>
    <s v="Overhead"/>
    <s v="Primary"/>
    <s v="Transformer"/>
    <s v="Transformer, Fuses, Jumpers"/>
    <s v="PM: 35234767; Circuit ID: 252901112, SAP ID: 103947152"/>
    <s v=" "/>
    <x v="0"/>
    <n v="35.6232602798"/>
    <n v="-119.50005878"/>
    <s v="Kern"/>
    <x v="410"/>
    <n v="12000"/>
    <m/>
    <s v="Employee-T-man"/>
    <s v="Herbaceous"/>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502"/>
    <s v="AGFC"/>
    <s v="3 - QC Complete"/>
    <d v="2021-03-01T00:00:00"/>
    <d v="2021-03-01T00:00:00"/>
    <x v="412"/>
    <s v="\\fxshare-nas05\quotashare-fs01\ESA\5 - Ignition Tracking\2021_Ignition_QC_Folders\20210226_nan_nan_nan_3380131711"/>
    <s v=" "/>
    <m/>
    <m/>
    <m/>
    <m/>
    <m/>
    <x v="0"/>
    <m/>
    <m/>
    <m/>
    <m/>
    <m/>
    <m/>
    <m/>
    <m/>
    <m/>
    <m/>
    <m/>
    <m/>
    <m/>
    <m/>
    <m/>
    <m/>
    <m/>
    <s v=" "/>
    <x v="95"/>
    <s v="19:22"/>
    <m/>
    <m/>
    <s v="FAS"/>
    <s v="N"/>
    <s v="Y"/>
    <m/>
    <m/>
    <m/>
    <n v="3380131711"/>
    <m/>
    <m/>
    <m/>
    <m/>
    <s v=" "/>
    <x v="0"/>
    <x v="2"/>
    <s v="N"/>
    <s v="N"/>
    <s v="Duplicate of index 172."/>
    <s v="Not PG&amp;E"/>
    <s v="Building"/>
    <m/>
    <m/>
    <s v="Structure-only"/>
    <m/>
    <m/>
    <m/>
    <m/>
    <x v="4"/>
    <x v="1"/>
    <x v="1"/>
    <m/>
    <s v="Overhead"/>
    <m/>
    <m/>
    <m/>
    <m/>
    <s v=" "/>
    <x v="1"/>
    <n v="40.906015999999987"/>
    <n v="-123.57909600000001"/>
    <s v="Trinity"/>
    <x v="87"/>
    <n v="12000"/>
    <m/>
    <s v="Salyer VFD"/>
    <s v="Hardwood Forest"/>
    <m/>
    <m/>
    <n v="115"/>
    <m/>
    <s v="N"/>
    <s v="N"/>
    <m/>
    <m/>
    <s v="2021-03-02"/>
    <m/>
    <m/>
    <m/>
    <m/>
    <m/>
    <m/>
    <m/>
    <m/>
    <m/>
    <m/>
    <m/>
    <m/>
    <m/>
    <m/>
    <m/>
    <m/>
    <m/>
    <m/>
    <m/>
    <s v=" "/>
    <s v="NORTH COAST"/>
    <s v="WILLOW CREEK"/>
    <s v="19:22"/>
    <s v="02/26/2021"/>
    <m/>
    <n v="3380131711"/>
    <n v="1961"/>
    <s v="SALYER LOOP RD"/>
    <x v="193"/>
    <n v="40.906199999999998"/>
    <n v="-123.578408"/>
    <s v="WCTM2AU"/>
    <s v="AMBROSE, MARK"/>
    <n v="192171103"/>
    <s v="20210226 19:37"/>
    <n v="2640"/>
    <n v="1"/>
    <s v="structure fire comeplete loss disconnected transformer it only fed 1 customer"/>
    <s v="Y"/>
    <m/>
    <m/>
    <m/>
    <n v="40.906015999999987"/>
    <n v="-123.57909600000001"/>
    <m/>
    <s v="Salyer VFD David Murphy C4301 530-629-2073"/>
    <s v="pole sap 100963349"/>
    <s v="N"/>
    <s v="N"/>
    <s v="N"/>
    <s v="Other (Comments)"/>
    <s v="partly cloudy"/>
    <s v="Structures"/>
    <m/>
    <s v="Calm"/>
    <m/>
    <s v="Other (Comments)"/>
    <s v="house structure comeplet loss"/>
    <s v="Structure Only"/>
    <m/>
    <s v="Fire Dept"/>
    <m/>
    <s v="Other (Comments)"/>
    <s v="underground service fed from overhead line"/>
    <x v="0"/>
    <m/>
    <m/>
    <m/>
    <m/>
    <m/>
    <m/>
    <s v=" "/>
    <m/>
    <m/>
    <m/>
    <m/>
    <m/>
    <m/>
    <m/>
    <m/>
    <m/>
    <m/>
    <m/>
    <m/>
    <m/>
    <m/>
    <m/>
    <m/>
    <m/>
    <m/>
    <m/>
    <m/>
    <m/>
    <m/>
    <m/>
    <m/>
    <m/>
    <m/>
    <m/>
    <m/>
    <m/>
    <m/>
    <m/>
    <m/>
    <m/>
    <m/>
    <m/>
    <m/>
    <m/>
    <m/>
    <m/>
    <m/>
    <m/>
    <m/>
    <m/>
    <m/>
    <m/>
    <m/>
    <m/>
  </r>
  <r>
    <x v="503"/>
    <s v="AGFC"/>
    <s v="3 - QC Complete"/>
    <d v="2021-03-01T00:00:00"/>
    <d v="2021-03-01T00:00:00"/>
    <x v="409"/>
    <s v="\\fxshare-nas05\quotashare-fs01\ESA\5 - Ignition Tracking\2021_Ignition_QC_Folders\20210226_nan_nan_nan_3380242687"/>
    <s v=" "/>
    <m/>
    <m/>
    <m/>
    <m/>
    <m/>
    <x v="0"/>
    <m/>
    <m/>
    <m/>
    <m/>
    <m/>
    <m/>
    <m/>
    <m/>
    <m/>
    <m/>
    <m/>
    <m/>
    <m/>
    <m/>
    <m/>
    <m/>
    <m/>
    <s v=" "/>
    <x v="95"/>
    <s v="17:17"/>
    <m/>
    <m/>
    <s v="FAS"/>
    <s v="N"/>
    <s v="N"/>
    <m/>
    <m/>
    <m/>
    <n v="3380242687"/>
    <m/>
    <m/>
    <m/>
    <m/>
    <s v=" "/>
    <x v="0"/>
    <x v="2"/>
    <s v="N"/>
    <s v="N"/>
    <s v="Structure fire, not attributable to PG&amp;E. Service disconnected by tman."/>
    <s v="Not PG&amp;E"/>
    <s v="Building"/>
    <m/>
    <m/>
    <s v="&lt;0.25"/>
    <m/>
    <m/>
    <m/>
    <m/>
    <x v="3"/>
    <x v="1"/>
    <x v="1"/>
    <m/>
    <s v="Overhead"/>
    <m/>
    <m/>
    <m/>
    <m/>
    <s v=" "/>
    <x v="1"/>
    <n v="40.906022"/>
    <n v="-123.579116"/>
    <s v="Trinity"/>
    <x v="87"/>
    <n v="12000"/>
    <m/>
    <s v="Salyer VFD "/>
    <s v="Hardwood Forest"/>
    <m/>
    <m/>
    <n v="115"/>
    <m/>
    <s v="N"/>
    <s v="N"/>
    <m/>
    <m/>
    <s v="2021-03-02"/>
    <m/>
    <m/>
    <m/>
    <m/>
    <m/>
    <m/>
    <m/>
    <m/>
    <m/>
    <m/>
    <m/>
    <m/>
    <m/>
    <m/>
    <m/>
    <m/>
    <m/>
    <m/>
    <m/>
    <s v=" "/>
    <s v="NORTH COAST"/>
    <s v="WILLOW CREEK"/>
    <s v="17:17"/>
    <s v="02/26/2021"/>
    <m/>
    <n v="3380242687"/>
    <n v="1961"/>
    <s v="SALYER LOOP RD"/>
    <x v="193"/>
    <n v="40.906199999999998"/>
    <n v="-123.578408"/>
    <s v="WCTM2AU"/>
    <s v="AMBROSE, MARK"/>
    <n v="192171103"/>
    <s v="20210226 19:28"/>
    <n v="1121"/>
    <m/>
    <s v="structure fire comeplete loss disconnected transformer fed only 1 customer"/>
    <s v="Y"/>
    <m/>
    <m/>
    <m/>
    <n v="40.906022"/>
    <n v="-123.579116"/>
    <m/>
    <s v="Salyer VFD David Murphy badge C4301 530-629-2073"/>
    <s v="pole sap100963349"/>
    <s v="N"/>
    <s v="N"/>
    <s v="Y"/>
    <s v="Other (Comments)"/>
    <s v="partly cloudy"/>
    <s v="Structures"/>
    <m/>
    <s v="Calm"/>
    <m/>
    <s v="Other (Comments)"/>
    <s v="customer house"/>
    <s v="Structure Only"/>
    <m/>
    <s v="Fire Dept"/>
    <m/>
    <s v="Other (Comments)"/>
    <s v="undergound service fed from overhead line"/>
    <x v="0"/>
    <m/>
    <m/>
    <m/>
    <m/>
    <m/>
    <m/>
    <s v=" "/>
    <m/>
    <m/>
    <m/>
    <m/>
    <m/>
    <m/>
    <m/>
    <m/>
    <m/>
    <m/>
    <m/>
    <m/>
    <m/>
    <m/>
    <m/>
    <m/>
    <m/>
    <m/>
    <m/>
    <m/>
    <m/>
    <m/>
    <m/>
    <m/>
    <m/>
    <m/>
    <m/>
    <m/>
    <m/>
    <m/>
    <m/>
    <m/>
    <m/>
    <m/>
    <m/>
    <m/>
    <m/>
    <m/>
    <m/>
    <m/>
    <m/>
    <m/>
    <m/>
    <m/>
    <m/>
    <m/>
    <m/>
  </r>
  <r>
    <x v="504"/>
    <s v="TLAL"/>
    <s v="3 - QC Complete"/>
    <d v="2021-03-17T00:00:00"/>
    <d v="2021-03-18T00:00:00"/>
    <x v="413"/>
    <s v="\\fxshare-nas05\quotashare-fs01\ESA\5 - Ignition Tracking\2021_Ignition_QC_Folders\20210226_1263210_21-0030132.1(2 outages)_nan_T005226916"/>
    <s v=" "/>
    <s v="Y"/>
    <s v="TLAL"/>
    <s v="Outage Time, ILIS #, HFTD, Fire Lat/Long Updated; Additional FOID Added; Added EC Tag"/>
    <d v="2021-03-17T00:00:00"/>
    <m/>
    <x v="0"/>
    <m/>
    <m/>
    <m/>
    <m/>
    <m/>
    <m/>
    <m/>
    <m/>
    <m/>
    <m/>
    <m/>
    <m/>
    <m/>
    <m/>
    <m/>
    <m/>
    <m/>
    <s v=" "/>
    <x v="95"/>
    <s v="16:42"/>
    <d v="2021-02-26T00:00:00"/>
    <d v="1899-12-30T16:18:00"/>
    <s v="FAS"/>
    <s v="N"/>
    <s v="N"/>
    <s v="1263210"/>
    <s v="21-0030132.1(3 outages)"/>
    <m/>
    <s v="T005226916, T005226899"/>
    <n v="120583182"/>
    <m/>
    <m/>
    <s v="PG&amp;E_171_Ignition_20210226_3.jpg"/>
    <s v=" "/>
    <x v="2"/>
    <x v="0"/>
    <s v="Y"/>
    <s v="Y"/>
    <s v="On February 26, 2021 at 1823 hours, a PG&amp;E Troubleman patrolled the Laytonville 1102 12kV Distribution Circuit number 042681102, in the State Responsibility area near the east side of Highway 101 in a big turnout north of the Shamrock Ranch gate in Laytonville. He observed one wire with one span of 1/0 AL main line broken overhead conductor on the ground, two other spans in need of repair, and a fire on the side of the highway. Initial analysis indicates a third party excavator tractor made contact with our 12kV high voltage primary overhead circuit, which resulted in the failed center phase conductor and the ignition. Cal Fire responded to and extinguished the approximately 1-acre fire. The 392-minute unplanned outage affected 343 customers. All the repairs were completed and the line was returned to service on February 27, 2021. This information is preliminary."/>
    <s v="PG&amp;E"/>
    <s v="Vegetation"/>
    <s v="D"/>
    <s v="D"/>
    <s v="0.26-9.99"/>
    <m/>
    <m/>
    <m/>
    <m/>
    <x v="6"/>
    <x v="2"/>
    <x v="12"/>
    <s v="Y"/>
    <s v="Overhead"/>
    <s v="Primary"/>
    <s v="Conductor - Primary"/>
    <s v="Conductor"/>
    <s v="Circuit ID: 042681102, SAP ID: 102196052"/>
    <s v=" "/>
    <x v="0"/>
    <n v="39.626179999999998"/>
    <n v="-123.46271"/>
    <s v="Mendocino"/>
    <x v="411"/>
    <n v="12000"/>
    <m/>
    <s v="Cal Fire"/>
    <s v="Barren/Other"/>
    <m/>
    <s v="Bay Hill Rd Bodega Bay"/>
    <n v="150"/>
    <m/>
    <s v="N"/>
    <s v="N"/>
    <m/>
    <m/>
    <s v="2021-03-02"/>
    <m/>
    <m/>
    <m/>
    <m/>
    <m/>
    <m/>
    <m/>
    <m/>
    <m/>
    <m/>
    <m/>
    <m/>
    <m/>
    <m/>
    <m/>
    <m/>
    <m/>
    <m/>
    <m/>
    <s v=" "/>
    <s v="NORTH COAST"/>
    <s v="UKIAH"/>
    <s v="16:42"/>
    <s v="02/26/2021"/>
    <s v="1263210"/>
    <s v="T005226916"/>
    <n v="38101"/>
    <s v="COVELO RD"/>
    <x v="194"/>
    <n v="39.66583"/>
    <n v="-123.47632"/>
    <s v="WBTJ1DH"/>
    <s v="DICKSON, JOSH"/>
    <n v="42681102"/>
    <s v="20210226 21:54"/>
    <n v="9002"/>
    <n v="1"/>
    <s v="EXCAVATOR CONTACTED 12KV, BROKE CENTER PHASE "/>
    <s v="Y"/>
    <m/>
    <m/>
    <m/>
    <n v="39.624335950000003"/>
    <n v="-123.4631515"/>
    <s v="EAST SIDE OF HWY 101, NORTH OF SHAMROCK RANCH GATE IN A BIG TURNOUT. "/>
    <s v="CALFIRE (707) 459-7414"/>
    <s v="60KVT-LINE POLE 18/5"/>
    <s v="N"/>
    <s v="Y"/>
    <m/>
    <s v="Clear"/>
    <m/>
    <s v="Private Land"/>
    <m/>
    <s v="Light"/>
    <m/>
    <s v="3rd Party"/>
    <s v="3RD PARTY EXCAVATOR CONTACTED 12KV"/>
    <s v="0.25 - 10 Acres"/>
    <s v="APPROX 1/2  ACRE OF GRASS"/>
    <s v="Cal Fire"/>
    <s v="HOWARD FOREST, WILLITS CALFIRE INCIDENT 002672"/>
    <s v="Underbuild"/>
    <m/>
    <x v="1"/>
    <s v="PHOTOS ONLY"/>
    <s v="PG&amp;E Employee"/>
    <s v="PHOTOS ONLY"/>
    <s v="CONTACT W/ HIGH VOLTAGE"/>
    <s v="CONDUCTOR, OVERHEAD"/>
    <s v="N"/>
    <s v=" "/>
    <s v="Unplanned"/>
    <s v="Humboldt"/>
    <s v="Ukiah"/>
    <s v="042681102, LAYTONVILLE-1102"/>
    <s v="21-0030132.1(2 outages)"/>
    <s v="Unplanned"/>
    <s v="Clear;32-90 F"/>
    <s v="343"/>
    <s v="134411"/>
    <s v="NO"/>
    <s v="Line to Ground"/>
    <s v="Sustained"/>
    <s v="No"/>
    <s v="500"/>
    <s v="OH"/>
    <s v="Line Recloser"/>
    <s v="1263210"/>
    <s v="Conductor, Overhead, On Ground"/>
    <s v="C GRD "/>
    <s v="02/26/21 18:36"/>
    <s v=" "/>
    <s v="HWY 101, 1 MILE S/O LAYTONVILLE"/>
    <s v="1 SPAN LD SIDE OF 76559 ON MAINLINE"/>
    <s v="NONE "/>
    <s v="TRACTOR HIT PRIMARY"/>
    <s v=" "/>
    <s v="No"/>
    <s v="3rd Party, Contact with High Voltage, 3rd party"/>
    <s v=" "/>
    <s v="No"/>
    <s v="2"/>
    <s v="98"/>
    <s v="RXHM"/>
    <s v="Distribution Circuit"/>
    <s v="SMBATCH_FO"/>
    <s v="02/26/21 16:18"/>
    <s v="B4BD"/>
    <s v="02/27/21 01:00"/>
    <s v="02/27/21 02:03"/>
    <s v="No"/>
    <s v="1608195"/>
    <s v="21-0030132"/>
    <m/>
    <m/>
    <m/>
    <m/>
    <m/>
  </r>
  <r>
    <x v="505"/>
    <s v="B1HE"/>
    <s v="3 - QC Complete"/>
    <d v="2021-04-12T00:00:00"/>
    <d v="2021-05-20T00:00:00"/>
    <x v="414"/>
    <s v="\\fxshare-nas05\quotashare-fs01\ESA\5 - Ignition Tracking\2021_Ignition_QC_Folders\20210226_1263086_21-0030049.1(2 outages)_nan_T005226771"/>
    <s v=" "/>
    <s v="Y"/>
    <s v="B1HE"/>
    <s v="Corrected outage time, LAT LONG, EC notification, changed to tier 2 HFTD"/>
    <d v="2021-04-08T00:00:00"/>
    <m/>
    <x v="2"/>
    <m/>
    <m/>
    <m/>
    <m/>
    <m/>
    <m/>
    <m/>
    <m/>
    <m/>
    <m/>
    <m/>
    <m/>
    <m/>
    <m/>
    <m/>
    <m/>
    <m/>
    <s v=" "/>
    <x v="95"/>
    <d v="1899-12-30T13:30:00"/>
    <d v="2021-02-26T00:00:00"/>
    <d v="1899-12-30T13:26:00"/>
    <s v="FAS"/>
    <s v="N"/>
    <s v="N"/>
    <n v="1263086"/>
    <s v="21-0030049.1(2 outages)"/>
    <m/>
    <s v="T005226771"/>
    <n v="120582751"/>
    <m/>
    <m/>
    <s v="PG&amp;E_170_IGNITION_20210226_4.jpg"/>
    <s v=" "/>
    <x v="2"/>
    <x v="0"/>
    <s v="Y"/>
    <s v="Y"/>
    <s v="On February 26th, 2021 at 1330 hours, a PG&amp;E Troubleman was dispatched to the Salmon Creek 1101 12 kv Distribution Circuit on Bay Hill Rd near Highway 1, Bodega Bay in response to a High-Low Voltage-1 Phase tag. Initial analysis indicates an OH conductor failed at the kearney connector at pole 102010597 due to very high wind and caused one phase to fall to ground causing an outage and igniting a brush fire. Upon the conductor falling to ground it created an outage for 195 customers. The ensuing fire was approximately 10’x50’ in size and was extinguished by Bodega Fire Department. A crew was dispatched to replace the broken connector and the damaged conductor. The repairs were made and all customers we restored on February 26th, 2021 at 2013 hours."/>
    <s v="PG&amp;E"/>
    <s v="Vegetation"/>
    <s v="D"/>
    <s v="D"/>
    <s v="Structure-only"/>
    <m/>
    <m/>
    <m/>
    <m/>
    <x v="0"/>
    <x v="4"/>
    <x v="18"/>
    <s v="Y"/>
    <s v="Overhead"/>
    <s v="Primary"/>
    <s v="Conductor - Primary"/>
    <s v="Conductor, connector"/>
    <s v="CIRCUIT ID:043161101, Pole ID 102010597"/>
    <s v=" "/>
    <x v="1"/>
    <n v="38.343759835100002"/>
    <n v="-123.020305769"/>
    <s v="Sonoma"/>
    <x v="412"/>
    <n v="12000"/>
    <m/>
    <s v="BODEGA FD"/>
    <s v="Herbaceous"/>
    <m/>
    <s v="Shamrock"/>
    <m/>
    <m/>
    <s v="N"/>
    <s v="N"/>
    <m/>
    <m/>
    <s v="2021-03-02"/>
    <m/>
    <m/>
    <m/>
    <m/>
    <m/>
    <m/>
    <m/>
    <m/>
    <m/>
    <m/>
    <m/>
    <m/>
    <m/>
    <m/>
    <m/>
    <m/>
    <m/>
    <m/>
    <m/>
    <s v=" "/>
    <s v="NORTH COAST"/>
    <s v="SANTA ROSA 01"/>
    <s v="13:42"/>
    <s v="02/26/2021"/>
    <s v="1263086"/>
    <s v="T005226771"/>
    <n v="16000"/>
    <s v="BODEGA HWY"/>
    <x v="195"/>
    <n v="38.335239999999999"/>
    <n v="-123.04456999999999"/>
    <s v="W9TJ21Q"/>
    <s v="SCHILLING, JASON"/>
    <n v="43161101"/>
    <s v="20210226 15:45"/>
    <n v="9002"/>
    <m/>
    <s v="WIRE BROKE RIGHT AT KEARNEY CONNECTOR, NEED 200 FEET OF 6 SOLID CU, REPLACE ALL KEARNEY CONNECROS WITH FIRED WEDGE, NEED TRAFFIC CONTROL, RELAYED ALL INFO TO JOSH COX, PICTURES SENT WITH TAG, SMALL VEGITATION FIRE I FILLED OUT FIRE FORM ON FAS "/>
    <s v="Y"/>
    <n v="4"/>
    <s v="\\fxshare-nas05\quotashare-fs01\ESA\5 - Ignition Tracking\Fire_Tab_Attachment_Files"/>
    <s v="38.3287933,-123.0434600,2.400000,3D"/>
    <m/>
    <m/>
    <m/>
    <s v="BODEGA FIRE "/>
    <m/>
    <s v="N"/>
    <s v="Y"/>
    <s v="Y"/>
    <s v="Storm Wind"/>
    <m/>
    <s v="Other (Comments)"/>
    <s v="VEGITATION RIGHT OFF OF ROAD "/>
    <s v="Strong"/>
    <m/>
    <s v="Unknown"/>
    <m/>
    <s v="3 meters - 0.25 Acres"/>
    <m/>
    <s v="Fire Dept"/>
    <m/>
    <s v="Overhead"/>
    <m/>
    <x v="1"/>
    <s v="PICTURES"/>
    <s v="Other (Comments)"/>
    <s v="PICTURES "/>
    <s v="OVERHEAD"/>
    <s v="CONDUCTOR, OVERHEAD"/>
    <s v="N"/>
    <s v=""/>
    <s v="Unplanned"/>
    <s v="Sonoma"/>
    <s v="Santa Rosa"/>
    <s v="043161101, SALMON CREEK-1101"/>
    <s v="21-0030049.1(2 outages)"/>
    <s v="Unplanned"/>
    <s v="Strong Winds,Clear;32-90F"/>
    <s v="182"/>
    <s v="25689"/>
    <s v="NO"/>
    <s v="Line to Ground"/>
    <s v="Sustained"/>
    <s v="No"/>
    <s v="WIRE DOWN "/>
    <s v="OH"/>
    <s v="Other"/>
    <s v="1263086"/>
    <s v="Conductor, Overhead, On Ground"/>
    <s v=" "/>
    <s v="02/26/21 16:22"/>
    <s v=" "/>
    <s v="1 LD SIDE OF FUCO 14079 TWD R11047"/>
    <s v="1 LD SIDE OF FUCO 14079 TWD R11047"/>
    <s v="NONE"/>
    <s v="WIRE DOWN HOT, DUE TO WIND"/>
    <s v=" "/>
    <s v="Yes"/>
    <s v="Equipment Failure/Involved, Overhead"/>
    <s v=" "/>
    <s v="No"/>
    <s v=" "/>
    <s v=" "/>
    <s v="RXHM"/>
    <s v="Distribution Circuit"/>
    <s v="SMBATCH_FO"/>
    <s v="02/26/21 13:26"/>
    <s v="Not Required"/>
    <s v="02/26/21 19:32"/>
    <s v=" "/>
    <s v="No"/>
    <s v="1608174"/>
    <s v="21-0030049"/>
    <m/>
    <m/>
    <m/>
    <m/>
    <s v=""/>
  </r>
  <r>
    <x v="506"/>
    <s v="AGFC"/>
    <s v="3 - QC Complete"/>
    <d v="2021-03-01T00:00:00"/>
    <d v="2021-03-01T00:00:00"/>
    <x v="250"/>
    <s v="\\fxshare-nas05\quotashare-fs01\ESA\5 - Ignition Tracking\2021_Ignition_QC_Folders\20210226_nan_nan_nan_3274408036"/>
    <s v=" "/>
    <m/>
    <m/>
    <m/>
    <m/>
    <m/>
    <x v="0"/>
    <m/>
    <m/>
    <m/>
    <m/>
    <m/>
    <m/>
    <m/>
    <m/>
    <m/>
    <m/>
    <m/>
    <m/>
    <m/>
    <m/>
    <m/>
    <m/>
    <m/>
    <s v=" "/>
    <x v="95"/>
    <s v="01:45"/>
    <m/>
    <m/>
    <s v="FAS"/>
    <s v="N"/>
    <s v="N"/>
    <m/>
    <m/>
    <m/>
    <n v="3274408036"/>
    <m/>
    <m/>
    <m/>
    <m/>
    <s v=" "/>
    <x v="0"/>
    <x v="2"/>
    <s v="N"/>
    <s v="N"/>
    <s v="Structure fire, not attributable to PG&amp;E."/>
    <s v="Not PG&amp;E"/>
    <s v="Building"/>
    <m/>
    <m/>
    <s v="Structure-only"/>
    <m/>
    <m/>
    <m/>
    <m/>
    <x v="3"/>
    <x v="1"/>
    <x v="1"/>
    <m/>
    <s v="Overhead"/>
    <m/>
    <m/>
    <m/>
    <m/>
    <s v=" "/>
    <x v="0"/>
    <s v="40.5066450"/>
    <s v="-124.1153333"/>
    <s v="Humboldt"/>
    <x v="413"/>
    <n v="12000"/>
    <m/>
    <s v="Rio Dell FD "/>
    <s v="Urban"/>
    <m/>
    <m/>
    <m/>
    <m/>
    <s v="N"/>
    <s v="N"/>
    <m/>
    <m/>
    <s v="2021-03-02"/>
    <m/>
    <m/>
    <m/>
    <m/>
    <m/>
    <m/>
    <m/>
    <m/>
    <m/>
    <m/>
    <m/>
    <m/>
    <m/>
    <m/>
    <m/>
    <m/>
    <m/>
    <m/>
    <m/>
    <s v=" "/>
    <s v="NORTH COAST"/>
    <s v="FORTUNA"/>
    <s v="01:45"/>
    <s v="02/26/2021"/>
    <m/>
    <n v="3274408036"/>
    <n v="226"/>
    <s v="BELLEVIEW AVE"/>
    <x v="196"/>
    <n v="40.507131999999999"/>
    <n v="-124.120266"/>
    <s v="W3TJ0B6"/>
    <s v="BIONDINI, JUSTIN"/>
    <n v="192251101"/>
    <s v="20210226 02:26"/>
    <n v="1121"/>
    <m/>
    <s v="Structure fire isolated in back room not pge. RDFD shut off all breakers before arrival. Verified no load advised FD to advise customer to have electrician safety check house and not turn on breakers associated with damaged room. Released by FD "/>
    <s v="Y"/>
    <m/>
    <m/>
    <s v="40.5066450,-124.1153333,33.000000,3D"/>
    <m/>
    <m/>
    <s v="226 Belleview_x000d__x000a_Fire isolated in back room of house_x000d__x000a_PGE not cause "/>
    <s v="Rio Dell Fire "/>
    <m/>
    <s v="N"/>
    <s v="Y"/>
    <s v="N"/>
    <s v="Clear"/>
    <m/>
    <s v="Structures"/>
    <m/>
    <s v="Calm"/>
    <m/>
    <s v="Unknown"/>
    <s v="PGE not cause of fire "/>
    <s v="Structure Only"/>
    <m/>
    <s v="Fire Dept"/>
    <m/>
    <s v="Overhead"/>
    <m/>
    <x v="0"/>
    <m/>
    <m/>
    <m/>
    <m/>
    <m/>
    <m/>
    <s v=" "/>
    <m/>
    <m/>
    <m/>
    <m/>
    <m/>
    <m/>
    <m/>
    <m/>
    <m/>
    <m/>
    <m/>
    <m/>
    <m/>
    <m/>
    <m/>
    <m/>
    <m/>
    <m/>
    <m/>
    <m/>
    <m/>
    <m/>
    <m/>
    <m/>
    <m/>
    <m/>
    <m/>
    <m/>
    <m/>
    <m/>
    <m/>
    <m/>
    <m/>
    <m/>
    <m/>
    <m/>
    <m/>
    <m/>
    <m/>
    <m/>
    <m/>
    <m/>
    <m/>
    <m/>
    <m/>
    <m/>
    <m/>
  </r>
  <r>
    <x v="507"/>
    <s v="B1HE"/>
    <s v="3 - QC Complete"/>
    <d v="2021-04-23T00:00:00"/>
    <d v="2021-04-23T00:00:00"/>
    <x v="415"/>
    <s v="\\fxshare-nas05\quotashare-fs01\ESA\5 - Ignition Tracking\2021_Ignition_QC_Folders\20210225_nan_nan_nan_6138922498"/>
    <s v=" "/>
    <m/>
    <m/>
    <m/>
    <m/>
    <m/>
    <x v="0"/>
    <m/>
    <m/>
    <m/>
    <m/>
    <m/>
    <m/>
    <m/>
    <m/>
    <m/>
    <m/>
    <m/>
    <m/>
    <m/>
    <m/>
    <m/>
    <m/>
    <m/>
    <s v=" "/>
    <x v="96"/>
    <d v="1899-12-30T18:19:00"/>
    <m/>
    <m/>
    <s v="FAS"/>
    <s v="N"/>
    <s v="N"/>
    <m/>
    <m/>
    <m/>
    <n v="6138922498"/>
    <m/>
    <m/>
    <m/>
    <m/>
    <s v=" "/>
    <x v="0"/>
    <x v="0"/>
    <s v="N"/>
    <s v="N"/>
    <s v="On February 25th, 2021 at 1821 hours, a PG&amp;E Troubleman was dispatched to the Larkin (Y) 1135 12 kv Distribution Circuit on Pacific Ave near Walnut St, San Francisco in response to an E Fire-Other tag. Initial analysis indicates the buss bar at T4381 subsurface transformer had damage and was smoking due to unknown cause. The ensuing fire was isolated to just the secondary buss bar and was self-extinguished with no other damage to any other equipment. The repairs were made by the Cableman on February 25th, 2021."/>
    <s v="PG&amp;E"/>
    <s v="Other"/>
    <s v="D"/>
    <m/>
    <s v="Structure-only"/>
    <s v="secondary off tranformer/ smoking"/>
    <m/>
    <m/>
    <m/>
    <x v="0"/>
    <x v="4"/>
    <x v="7"/>
    <m/>
    <s v="Subsurface"/>
    <s v="Secondary"/>
    <s v="Conductor - Underground Service"/>
    <s v="Secondary Buss bar"/>
    <s v="CGC: 314368747603, T4381"/>
    <s v=" "/>
    <x v="0"/>
    <n v="37.791226999999999"/>
    <n v="-122.45025699999999"/>
    <s v="San Francisco"/>
    <x v="414"/>
    <n v="12000"/>
    <m/>
    <s v="San Francisco FD"/>
    <s v="Urban"/>
    <m/>
    <m/>
    <m/>
    <m/>
    <s v="N"/>
    <s v="N"/>
    <m/>
    <m/>
    <s v="2021-02-26"/>
    <m/>
    <m/>
    <m/>
    <m/>
    <m/>
    <m/>
    <m/>
    <m/>
    <m/>
    <m/>
    <m/>
    <m/>
    <m/>
    <m/>
    <m/>
    <m/>
    <m/>
    <m/>
    <m/>
    <s v=" "/>
    <s v="SAN FRANCISCO"/>
    <s v="SAN FRANCISCO 02"/>
    <s v="18:19"/>
    <s v="02/25/2021"/>
    <m/>
    <n v="6138922498"/>
    <n v="3343"/>
    <s v="PACIFIC AVE"/>
    <x v="19"/>
    <n v="37.791226999999999"/>
    <n v="-122.45025699999999"/>
    <s v="R1TJ0BF"/>
    <s v="BAUER, JEFF"/>
    <n v="22801135"/>
    <s v="20210225 20:10"/>
    <n v="1103"/>
    <m/>
    <s v="t4381 had damaged secondary bus bars, made repairs"/>
    <s v="Y"/>
    <m/>
    <m/>
    <m/>
    <n v="37.791226999999999"/>
    <n v="-122.45025699999999"/>
    <s v="t4381 smoking secondary"/>
    <s v="sffd"/>
    <m/>
    <s v="N"/>
    <s v="Y"/>
    <s v="N"/>
    <s v="Clear"/>
    <m/>
    <s v="PG&amp;E Only"/>
    <m/>
    <s v="Light"/>
    <m/>
    <s v="PG&amp;E Equipment"/>
    <m/>
    <s v="Other (Comments)"/>
    <s v="secondary off tranformer/ smoking"/>
    <s v="Fire Dept"/>
    <m/>
    <s v="Subsurface"/>
    <m/>
    <x v="0"/>
    <m/>
    <m/>
    <m/>
    <m/>
    <m/>
    <m/>
    <s v=" "/>
    <m/>
    <m/>
    <m/>
    <m/>
    <m/>
    <m/>
    <m/>
    <m/>
    <m/>
    <m/>
    <m/>
    <m/>
    <m/>
    <m/>
    <m/>
    <m/>
    <m/>
    <m/>
    <m/>
    <m/>
    <m/>
    <m/>
    <m/>
    <m/>
    <m/>
    <m/>
    <m/>
    <m/>
    <m/>
    <m/>
    <m/>
    <m/>
    <m/>
    <m/>
    <m/>
    <m/>
    <m/>
    <m/>
    <m/>
    <m/>
    <m/>
    <m/>
    <m/>
    <m/>
    <m/>
    <m/>
    <m/>
  </r>
  <r>
    <x v="508"/>
    <s v="TLAL"/>
    <s v="3 - QC Complete"/>
    <d v="2021-03-18T00:00:00"/>
    <d v="2021-03-18T00:00:00"/>
    <x v="416"/>
    <s v="\\fxshare-nas05\quotashare-fs01\ESA\5 - Ignition Tracking\2021_Ignition_QC_Folders\20210225_nan_nan_nan_1334665684"/>
    <s v=" "/>
    <s v="Y"/>
    <s v="TLAL"/>
    <s v="Create Time, Fire Suppressing Agency Updated"/>
    <d v="2021-03-18T00:00:00"/>
    <m/>
    <x v="0"/>
    <m/>
    <m/>
    <m/>
    <m/>
    <m/>
    <m/>
    <m/>
    <m/>
    <m/>
    <m/>
    <m/>
    <m/>
    <m/>
    <m/>
    <m/>
    <m/>
    <m/>
    <s v=" "/>
    <x v="96"/>
    <d v="1899-12-30T15:03:00"/>
    <m/>
    <m/>
    <s v="FAS"/>
    <s v="N"/>
    <s v="N"/>
    <m/>
    <m/>
    <m/>
    <n v="1334665684"/>
    <m/>
    <m/>
    <m/>
    <s v="No photo"/>
    <s v=" "/>
    <x v="0"/>
    <x v="2"/>
    <s v="N"/>
    <s v="N"/>
    <s v="On February 25, 2021 at 1525 hours, a PG&amp;E Troubleman patrolled the Diamond Springs 1105 Distribution Circuit number 152261105, in the Tier 3 State Responsibility area of Moabite Court in El Dorado. He observed a structure fire in the barn. Initial analysis indicates the structure-only fire did not involve our PG&amp;E company equipment and there was no indication that PG&amp;E assets caused the fire. According to the reports, the customer advised that the ignition started by embers brought in with the wheel barrow. Cal Fire responded to and extinguished the fire. This ignition did not meet the reporting criteria, because it was not found to be attributable to PG&amp;E assets. This information is preliminary."/>
    <s v="Not PG&amp;E"/>
    <s v="Building"/>
    <m/>
    <m/>
    <s v="Structure-only"/>
    <m/>
    <m/>
    <m/>
    <m/>
    <x v="3"/>
    <x v="1"/>
    <x v="1"/>
    <m/>
    <s v="Overhead"/>
    <m/>
    <m/>
    <m/>
    <s v="Circuit ID: 152261105"/>
    <s v=" "/>
    <x v="2"/>
    <s v="38.5751950"/>
    <s v="-120.8567583"/>
    <s v="El Dorado"/>
    <x v="162"/>
    <n v="12000"/>
    <m/>
    <s v="Cal Fire"/>
    <s v="Hardwood Woodland"/>
    <m/>
    <m/>
    <n v="305"/>
    <m/>
    <s v="N"/>
    <s v="N"/>
    <m/>
    <m/>
    <s v="2021-02-26"/>
    <m/>
    <m/>
    <m/>
    <m/>
    <m/>
    <m/>
    <m/>
    <m/>
    <m/>
    <m/>
    <m/>
    <m/>
    <m/>
    <m/>
    <m/>
    <m/>
    <m/>
    <m/>
    <m/>
    <s v=" "/>
    <s v="SIERRA"/>
    <s v="PLACERVILLE 01"/>
    <s v="15:04"/>
    <s v="02/25/2021"/>
    <m/>
    <n v="1334665684"/>
    <n v="8041"/>
    <s v="CRYSTAL BLVD"/>
    <x v="106"/>
    <n v="38.577074000000003"/>
    <n v="-120.855161"/>
    <s v="T4TACMI"/>
    <s v="MELLO, ADAM"/>
    <n v="152261105"/>
    <s v="20210225 15:45"/>
    <n v="1101"/>
    <m/>
    <s v="fire was structure only, no pge, cust says started from ember brought by wheel barrow"/>
    <s v="Y"/>
    <m/>
    <m/>
    <s v="38.5751950,-120.8567583,522.900000,3D"/>
    <m/>
    <m/>
    <m/>
    <s v="el dorado fire"/>
    <m/>
    <s v="N"/>
    <s v="Y"/>
    <s v="N"/>
    <s v="Clear"/>
    <m/>
    <s v="Structures"/>
    <m/>
    <s v="Calm"/>
    <m/>
    <s v="Other (Comments)"/>
    <s v="cust says ember from wheel barrow"/>
    <s v="Structure Only"/>
    <m/>
    <s v="Fire Dept"/>
    <m/>
    <s v="Overhead"/>
    <m/>
    <x v="0"/>
    <m/>
    <m/>
    <m/>
    <m/>
    <m/>
    <m/>
    <s v=" "/>
    <m/>
    <m/>
    <m/>
    <m/>
    <m/>
    <m/>
    <m/>
    <m/>
    <m/>
    <m/>
    <m/>
    <m/>
    <m/>
    <m/>
    <m/>
    <m/>
    <m/>
    <m/>
    <m/>
    <m/>
    <m/>
    <m/>
    <m/>
    <m/>
    <m/>
    <m/>
    <m/>
    <m/>
    <m/>
    <m/>
    <m/>
    <m/>
    <m/>
    <m/>
    <m/>
    <m/>
    <m/>
    <m/>
    <m/>
    <m/>
    <m/>
    <m/>
    <m/>
    <m/>
    <m/>
    <m/>
    <m/>
  </r>
  <r>
    <x v="509"/>
    <s v="TLAL"/>
    <s v="3 - QC Complete"/>
    <d v="2021-03-10T00:00:00"/>
    <d v="2021-03-17T00:00:00"/>
    <x v="417"/>
    <s v="\\fxshare-nas05\quotashare-fs01\ESA\5 - Ignition Tracking\2021_Ignition_QC_Folders\20210224_1261686_21-0029304_nan_T005225139"/>
    <s v=" "/>
    <s v="Y"/>
    <s v="TLAL"/>
    <s v="Outage Time, Fire Lat/Long Updated"/>
    <d v="2021-03-10T00:00:00"/>
    <m/>
    <x v="2"/>
    <m/>
    <m/>
    <m/>
    <m/>
    <m/>
    <m/>
    <m/>
    <m/>
    <m/>
    <m/>
    <m/>
    <m/>
    <m/>
    <m/>
    <m/>
    <m/>
    <m/>
    <s v=" "/>
    <x v="97"/>
    <s v="21:44"/>
    <d v="2021-02-24T00:00:00"/>
    <d v="1899-12-30T21:06:00"/>
    <s v="FAS"/>
    <s v="N"/>
    <s v="N"/>
    <n v="1261686"/>
    <s v="21-0029304"/>
    <m/>
    <s v="T005225139"/>
    <n v="120575567"/>
    <m/>
    <m/>
    <s v="PG&amp;E_166_ignition_20210224_1.jpg"/>
    <s v=" "/>
    <x v="2"/>
    <x v="0"/>
    <s v="Y"/>
    <s v="Y"/>
    <s v="On February 24, 2021 at 2154 hours, a PG&amp;E Troubleman patrolled the Rob Roy 2105 21kV Distribution Circuit number 083692105, in the Tier 2 area of 2223 Valencia Road in Aptos. He observed an 400' of 4 ACSR tree wire overhead conductor down on the ground, a damaged 1PH typical pole bolt overhead transformer, a damaged 44H Cutout with Arc Snuffer, and a fire. Initial analysis indicates a living 140' redwood tree with a 40&quot; DBH completely failed and fell into the primary overhead lines 32' away, which resulted in damaged equipment and an ignition. Upon inspection, we found evidence of stem failure at the ground level with the incident tree, as well as other adjacent ones. This incident was also part of a wind event and reports indicate that area was met with a maximum wind gust of 17.26 mph on the listed date. Cal Fire responded to and extinguished the approximately 6' x 6' fire on the ground adjacent to Valencia Road. The 536-minute outage affected 426 customers. All the repairs were completed and the line was returned to service on February 25, 2021. This information is preliminary"/>
    <s v="PG&amp;E"/>
    <s v="Vegetation"/>
    <s v="D"/>
    <s v="D"/>
    <s v="Structure-only"/>
    <s v="Approximately 6' x 6'"/>
    <m/>
    <m/>
    <m/>
    <x v="2"/>
    <x v="2"/>
    <x v="2"/>
    <s v="Y"/>
    <s v="Overhead"/>
    <s v="Primary"/>
    <s v="Conductor - Primary"/>
    <s v="Conductor, Transformer, Cutouts"/>
    <s v="Circuit ID: 083692105, SAP ID: 101690941"/>
    <s v=" "/>
    <x v="1"/>
    <n v="36.993140434700003"/>
    <n v="-121.8672398532"/>
    <s v="Santa Cruz"/>
    <x v="415"/>
    <n v="21000"/>
    <m/>
    <s v="Cal Fire"/>
    <s v="Conifer Forest"/>
    <m/>
    <m/>
    <n v="520"/>
    <m/>
    <s v="N"/>
    <s v="N"/>
    <m/>
    <m/>
    <s v="2021-02-26"/>
    <n v="36.9933379"/>
    <n v="-121.8667949"/>
    <d v="2021-03-05T00:00:00"/>
    <s v="TrunkFail   "/>
    <s v="outage 21-0029304.1 - evidence of uprooted madrone observed on aptos view road    outage 21-0029304.2 - evidence of redwood with stem failure near 2223 Valencia rd observed."/>
    <s v="REDW"/>
    <n v="140"/>
    <n v="40"/>
    <n v="24"/>
    <s v="None"/>
    <s v="None"/>
    <s v="N"/>
    <n v="1"/>
    <m/>
    <s v="Valley"/>
    <s v="A"/>
    <s v="CrossArm"/>
    <s v="TreeWire"/>
    <m/>
    <s v=" "/>
    <s v="CENTRAL COAST"/>
    <s v="SANTA CRUZ 01"/>
    <s v="21:44"/>
    <s v="02/24/2021"/>
    <s v="1261686"/>
    <s v="T005225139"/>
    <m/>
    <s v="FOREST GLEN"/>
    <x v="197"/>
    <n v="36.980379999999997"/>
    <n v="-121.89197"/>
    <s v="G1TSLBI"/>
    <s v="BENTLEY, STEVEN"/>
    <n v="83692105"/>
    <s v="20210225 00:20"/>
    <n v="9260"/>
    <m/>
    <s v="Made EC tag for crew to repair wire down and replace a transformer"/>
    <s v="Y"/>
    <m/>
    <m/>
    <s v="36.9794683,-121.8923683,38.300000,2D"/>
    <m/>
    <m/>
    <s v="2223 Valencia Rd. GPS coordinates are not the right ones, computer wouldnt work."/>
    <s v="???"/>
    <m/>
    <s v="N"/>
    <s v="N"/>
    <m/>
    <s v="Storm Wind"/>
    <m/>
    <s v="Private Land"/>
    <m/>
    <s v="Strong"/>
    <m/>
    <s v="Vegetation"/>
    <m/>
    <s v="3 meters - 0.25 Acres"/>
    <m/>
    <s v="Cal Fire"/>
    <m/>
    <s v="Overhead"/>
    <m/>
    <x v="0"/>
    <m/>
    <m/>
    <m/>
    <s v="TREE-FELL INTO LINE"/>
    <s v="CONDUCTOR, OVERHEAD"/>
    <s v="N"/>
    <s v=" "/>
    <s v="Unplanned"/>
    <s v="Central Coast"/>
    <s v="Coast"/>
    <s v="083252109, PAUL SWEET-2109"/>
    <s v="21-0029304"/>
    <s v="Unplanned"/>
    <s v="Clear;32-90F"/>
    <s v="432"/>
    <s v="130896"/>
    <s v="YES"/>
    <s v="Line to Ground"/>
    <s v="Sustained"/>
    <s v="No"/>
    <s v="5090"/>
    <s v="OH"/>
    <s v="Line Recloser"/>
    <s v="1261686"/>
    <s v="Conductor, Overhead, Broken, wire on ground"/>
    <s v="A,GRD"/>
    <s v=" "/>
    <s v=" "/>
    <s v="MFL-TROUT GULCH N/O VALENCIA RD -APTOS-  (SC1725)"/>
    <s v="SS OF MTR #1008912130 &amp; LD SIDE OF 3413 "/>
    <s v="T1701 COIS TWD T1702 OPEN|FUS 2897 CLOSE (DMS# 1261687)"/>
    <s v=" "/>
    <s v=" "/>
    <s v="No"/>
    <s v="Vegetation, Tree - fell into line"/>
    <s v=" "/>
    <s v="Yes"/>
    <s v="3"/>
    <s v="89"/>
    <s v="R1OD"/>
    <s v="Distribution Circuit"/>
    <s v="WGB9"/>
    <s v="02/24/21 21:06"/>
    <s v=" "/>
    <s v=" "/>
    <s v=" "/>
    <s v="No"/>
    <s v="1607643"/>
    <s v="21-0029304"/>
    <m/>
    <m/>
    <m/>
    <m/>
    <m/>
  </r>
  <r>
    <x v="510"/>
    <s v="AGFC"/>
    <s v="3 - QC Complete"/>
    <d v="2021-02-26T00:00:00"/>
    <d v="2021-02-26T00:00:00"/>
    <x v="418"/>
    <s v="\\fxshare-nas05\quotashare-fs01\ESA\5 - Ignition Tracking\2021_Ignition_QC_Folders\20210224_nan_nan_nan_T005224548"/>
    <s v=" "/>
    <m/>
    <m/>
    <m/>
    <m/>
    <m/>
    <x v="0"/>
    <m/>
    <m/>
    <m/>
    <m/>
    <m/>
    <m/>
    <m/>
    <m/>
    <m/>
    <m/>
    <m/>
    <m/>
    <m/>
    <m/>
    <m/>
    <m/>
    <m/>
    <s v=" "/>
    <x v="97"/>
    <s v="12:07"/>
    <m/>
    <m/>
    <s v="FAS"/>
    <s v="N"/>
    <s v="Y"/>
    <m/>
    <m/>
    <m/>
    <s v="T005224548"/>
    <m/>
    <m/>
    <m/>
    <m/>
    <s v=" "/>
    <x v="0"/>
    <x v="2"/>
    <s v="N"/>
    <s v="N"/>
    <s v="Duplicate of index 164. "/>
    <s v="Not PG&amp;E"/>
    <s v="Vegetation"/>
    <m/>
    <m/>
    <s v="Structure-only"/>
    <m/>
    <m/>
    <m/>
    <m/>
    <x v="4"/>
    <x v="1"/>
    <x v="1"/>
    <m/>
    <s v="Overhead"/>
    <m/>
    <m/>
    <m/>
    <m/>
    <s v=" "/>
    <x v="0"/>
    <s v="39.0708133"/>
    <s v="-122.0228000"/>
    <s v="Colusa"/>
    <x v="416"/>
    <n v="12000"/>
    <m/>
    <s v="Arbuckle FD"/>
    <s v="Wetland"/>
    <m/>
    <m/>
    <m/>
    <m/>
    <s v="N"/>
    <s v="N"/>
    <m/>
    <m/>
    <s v="2021-02-26"/>
    <m/>
    <m/>
    <m/>
    <m/>
    <m/>
    <m/>
    <m/>
    <m/>
    <m/>
    <m/>
    <m/>
    <m/>
    <m/>
    <m/>
    <m/>
    <m/>
    <m/>
    <m/>
    <m/>
    <s v=" "/>
    <s v="SACRAMENTO"/>
    <s v="COLUSA"/>
    <s v="12:07"/>
    <s v="02/24/2021"/>
    <m/>
    <s v="T005224548"/>
    <s v="UNKNOWN"/>
    <s v="HAHN RD , MILLER RD "/>
    <x v="198"/>
    <m/>
    <m/>
    <s v="T3IA6MX"/>
    <s v="MARTINEZ-CARDENAS, ANDRIA"/>
    <m/>
    <s v="20210224 13:42"/>
    <n v="9310"/>
    <m/>
    <s v="Down wire &amp; Fire - assited t-man"/>
    <s v="Y"/>
    <m/>
    <m/>
    <s v="39.0708133,-122.0228000,11.100000,3D"/>
    <m/>
    <m/>
    <m/>
    <s v="FIRE DEPARTMENT"/>
    <m/>
    <s v="N"/>
    <s v="Y"/>
    <m/>
    <s v="Storm Wind"/>
    <m/>
    <s v="County Land"/>
    <m/>
    <s v="Strong"/>
    <m/>
    <s v="Unknown"/>
    <m/>
    <s v="0.25 - 10 Acres"/>
    <m/>
    <s v="Fire Dept"/>
    <m/>
    <s v="Overhead"/>
    <m/>
    <x v="0"/>
    <m/>
    <m/>
    <m/>
    <m/>
    <m/>
    <s v="N"/>
    <s v=" "/>
    <m/>
    <m/>
    <m/>
    <m/>
    <m/>
    <m/>
    <m/>
    <m/>
    <m/>
    <m/>
    <m/>
    <m/>
    <m/>
    <m/>
    <m/>
    <m/>
    <m/>
    <m/>
    <m/>
    <m/>
    <m/>
    <m/>
    <m/>
    <m/>
    <m/>
    <m/>
    <m/>
    <m/>
    <m/>
    <m/>
    <m/>
    <m/>
    <m/>
    <m/>
    <m/>
    <m/>
    <m/>
    <m/>
    <m/>
    <m/>
    <m/>
    <m/>
    <m/>
    <m/>
    <m/>
    <m/>
    <m/>
  </r>
  <r>
    <x v="511"/>
    <s v="AGFC"/>
    <s v="3 - QC Complete"/>
    <d v="2021-02-26T00:00:00"/>
    <d v="2021-03-17T00:00:00"/>
    <x v="419"/>
    <s v="\\fxshare-nas05\quotashare-fs01\ESA\5 - Ignition Tracking\2021_Ignition_QC_Folders\20210224_1261331_21-0029115_nan_T005224538"/>
    <s v=" "/>
    <m/>
    <m/>
    <m/>
    <m/>
    <m/>
    <x v="0"/>
    <m/>
    <m/>
    <m/>
    <m/>
    <m/>
    <m/>
    <m/>
    <m/>
    <m/>
    <m/>
    <m/>
    <m/>
    <m/>
    <m/>
    <m/>
    <m/>
    <m/>
    <s v=" "/>
    <x v="97"/>
    <s v="11:59"/>
    <d v="2021-02-24T00:00:00"/>
    <s v="11:59"/>
    <s v="FAS"/>
    <s v="N"/>
    <s v="N"/>
    <s v="1261331"/>
    <s v="21-0029115"/>
    <m/>
    <s v="T005224538"/>
    <s v="120574123, 120574125, 120573993"/>
    <m/>
    <m/>
    <s v="No photo"/>
    <s v=" "/>
    <x v="2"/>
    <x v="0"/>
    <s v="Y"/>
    <s v="Y"/>
    <s v="On February 2, 2021 at 1159 hours, a PG&amp;E troubleman was dispatched to the Williams 1102 Distribution Circuit on Hahn Road near Arbuckle for reports of wire down power okay hazard. Initial analysis indicates 50+ mph winds caused a distribution pole to fail and fall to ground, resulting in an ignition. The responding troubleman stated no structures were damaged, only grass and 3 distribution poles. The ensuing fire was approx 1 acre in size and was extinguished by Arbuckle Fire Department. EC notifications have been created for the damaged assets to be replaced. This incident does not look to meet any of the EIR reportable criteria (Media, Injury/Fatality or Property Damage $50k+) but this does be the CPUC reportable criteria for ignitions."/>
    <s v="PG&amp;E"/>
    <s v="Vegetation"/>
    <s v="D"/>
    <s v="D"/>
    <s v="&lt;3 meters of linear travel"/>
    <m/>
    <m/>
    <m/>
    <m/>
    <x v="0"/>
    <x v="5"/>
    <x v="6"/>
    <s v="Y"/>
    <s v="Overhead"/>
    <s v="Primary"/>
    <s v="Pole"/>
    <s v="Poles, Crossarm, Transformer"/>
    <s v="Pole ID: 101643671"/>
    <s v=" "/>
    <x v="0"/>
    <n v="39.070990999999999"/>
    <n v="-122.02441399999999"/>
    <s v="Colusa"/>
    <x v="416"/>
    <n v="12000"/>
    <m/>
    <s v="Arbuckle FD"/>
    <s v="Agriculture"/>
    <m/>
    <s v="Miller"/>
    <m/>
    <m/>
    <s v="N"/>
    <s v="N"/>
    <m/>
    <m/>
    <s v="2021-02-26"/>
    <m/>
    <m/>
    <m/>
    <m/>
    <m/>
    <m/>
    <m/>
    <m/>
    <m/>
    <m/>
    <m/>
    <m/>
    <m/>
    <m/>
    <m/>
    <m/>
    <m/>
    <m/>
    <m/>
    <s v=" "/>
    <s v="SACRAMENTO"/>
    <s v="COLUSA"/>
    <s v="11:59"/>
    <s v="02/24/2021"/>
    <s v="1261331"/>
    <s v="T005224538"/>
    <m/>
    <s v="N END/O MILLER RD"/>
    <x v="198"/>
    <n v="39.056959999999997"/>
    <n v="-122.02294000000001"/>
    <s v="T3TJ0BD"/>
    <s v="BARRIE, JESSE"/>
    <n v="62051102"/>
    <s v="20210224 15:30"/>
    <n v="9002"/>
    <m/>
    <s v="CREW TO REPLACE 2 POLES DAMAGED BY FIRE AFTER POLE BLEW OVER. MSVL NOTIFIED AND ESTIMATORS ARE CREATING JOB PACKETS"/>
    <s v="Y"/>
    <m/>
    <m/>
    <m/>
    <n v="39.070990999999999"/>
    <n v="-122.02441399999999"/>
    <m/>
    <s v="ARBUCKLE FIRE DEPT"/>
    <m/>
    <s v="N"/>
    <s v="Y"/>
    <m/>
    <s v="Storm Wind"/>
    <m/>
    <s v="Private Land"/>
    <m/>
    <s v="Strong"/>
    <m/>
    <s v="PG&amp;E Equipment"/>
    <m/>
    <s v="0.25 - 10 Acres"/>
    <m/>
    <s v="Fire Dept"/>
    <m/>
    <s v="Overhead"/>
    <m/>
    <x v="0"/>
    <m/>
    <m/>
    <m/>
    <s v="OVERHEAD"/>
    <s v="POLE-WOOD"/>
    <s v="N"/>
    <s v=" "/>
    <s v="Unplanned"/>
    <s v="Sacramento"/>
    <s v="Colusa"/>
    <s v="062051102, WILLIAMS-1102"/>
    <s v="21-0029115"/>
    <s v="Unplanned"/>
    <s v="Clear;32-90F"/>
    <s v="11"/>
    <s v="5533"/>
    <s v="NO"/>
    <s v="Line to Line"/>
    <s v="Sustained"/>
    <s v="No"/>
    <s v="3909"/>
    <s v="OH"/>
    <s v="Fuse"/>
    <s v="1261331"/>
    <s v="Pole-Wood, Broken, wire on ground"/>
    <s v=" "/>
    <s v="02/24/21 15:30"/>
    <s v=" "/>
    <s v="MILLER RD, 1P/N/O HAHN RD"/>
    <s v="CGC 219934851138"/>
    <s v=" "/>
    <s v=" "/>
    <s v=" "/>
    <s v="No"/>
    <s v="Equipment Failure/Involved, Overhead"/>
    <s v=" "/>
    <s v="No"/>
    <s v=" "/>
    <s v=" "/>
    <s v="JQWI"/>
    <s v="Distribution Circuit"/>
    <s v="LTF2"/>
    <s v="02/24/21 12:50"/>
    <s v="Not Required"/>
    <s v="02/24/21 21:13"/>
    <s v=" "/>
    <s v="No"/>
    <s v="1607541"/>
    <s v="21-0029115"/>
    <m/>
    <m/>
    <m/>
    <m/>
    <m/>
  </r>
  <r>
    <x v="512"/>
    <s v="TLAL"/>
    <s v="3 - QC Complete"/>
    <d v="2021-04-13T00:00:00"/>
    <d v="2021-04-13T00:00:00"/>
    <x v="420"/>
    <s v="\\fxshare-nas05\quotashare-fs01\ESA\5 - Ignition Tracking\2021_Ignition_QC_Folders\20210224_nan_nan_nan_T005224394"/>
    <s v=" "/>
    <s v="Y"/>
    <s v="TLAL"/>
    <s v="Added Outage Date &amp; Time, ILIS number; Additional OIS Added"/>
    <d v="2021-04-13T00:00:00"/>
    <m/>
    <x v="0"/>
    <m/>
    <m/>
    <m/>
    <m/>
    <m/>
    <m/>
    <m/>
    <m/>
    <m/>
    <m/>
    <m/>
    <m/>
    <m/>
    <m/>
    <m/>
    <m/>
    <m/>
    <s v=" "/>
    <x v="97"/>
    <s v="10:09"/>
    <d v="2021-02-24T00:00:00"/>
    <d v="1899-12-30T09:15:00"/>
    <s v="FAS"/>
    <s v="N"/>
    <s v="N"/>
    <s v="TR7250891, 1261092"/>
    <s v="21-0029017"/>
    <m/>
    <s v="T005224394"/>
    <n v="120573155"/>
    <m/>
    <m/>
    <s v="PG&amp;E_163_IGNITION_20210224_2.jpg"/>
    <s v=" "/>
    <x v="2"/>
    <x v="0"/>
    <s v="Y"/>
    <s v="Y"/>
    <s v="On February 24, 2021 at 1022 hours, a PG&amp;E Troubleman patrolled the Magunden 1106 12kV Distribution Circuit number 252771106, near the line recloser 4849 at College Avenue in Bakersfield. He observed a blown 15kV distribution lightning arrestor, an extinguished fire, and a deceased squirrel on the ground at the base of the pole. Initial analysis indicates the ignition was due to a squirrel. The Kern County Fire Department responded to and extinguished the fire. The momentary outage affected 2,564 customers. The line was returned to service on February 24, 2021. This information is preliminary."/>
    <s v="PG&amp;E"/>
    <s v="Other"/>
    <s v="D"/>
    <s v="D"/>
    <s v="&lt;0.25"/>
    <m/>
    <m/>
    <m/>
    <m/>
    <x v="9"/>
    <x v="2"/>
    <x v="9"/>
    <s v="Y"/>
    <s v="Overhead"/>
    <s v="Primary"/>
    <s v="Lightning Arrestor"/>
    <s v="Lightning Arrestor"/>
    <s v="Circuit ID: 252771106, SAP ID: 100250371"/>
    <s v=" "/>
    <x v="0"/>
    <n v="35.38409"/>
    <n v="-118.92317300000001"/>
    <s v="Kern"/>
    <x v="417"/>
    <n v="12000"/>
    <m/>
    <s v="Kern County FD"/>
    <s v="Urban"/>
    <m/>
    <m/>
    <m/>
    <m/>
    <s v="N"/>
    <s v="N"/>
    <m/>
    <m/>
    <s v="2021-02-26"/>
    <m/>
    <m/>
    <m/>
    <m/>
    <m/>
    <m/>
    <m/>
    <m/>
    <m/>
    <m/>
    <m/>
    <m/>
    <m/>
    <m/>
    <m/>
    <m/>
    <m/>
    <m/>
    <m/>
    <s v=" "/>
    <s v="KERN"/>
    <s v="BAKERSFIELD 02"/>
    <s v="10:09"/>
    <s v="02/24/2021"/>
    <m/>
    <s v="T005224394"/>
    <s v="UNKNOWN"/>
    <s v="COLLEGE AVE "/>
    <x v="10"/>
    <m/>
    <m/>
    <s v="K1TM3MV"/>
    <s v="MONSIBAIS, MANUEL"/>
    <m/>
    <s v="20210224 11:38"/>
    <n v="9111"/>
    <m/>
    <s v="found animal on ground. blown lighting arrestor at location. reported it to Kern do and took pics. "/>
    <s v="Y"/>
    <n v="4"/>
    <s v="\\fxshare-nas05\quotashare-fs01\ESA\5 - Ignition Tracking\Fire_Tab_Attachment_Files"/>
    <m/>
    <n v="35.384084999999999"/>
    <n v="-118.92317300000001"/>
    <s v="no one onsite when i arrived."/>
    <s v="unknown"/>
    <m/>
    <s v="N"/>
    <s v="Y"/>
    <m/>
    <s v="Clear"/>
    <m/>
    <s v="Private Land"/>
    <m/>
    <s v="Calm"/>
    <m/>
    <s v="Animal"/>
    <m/>
    <s v="3 meters - 0.25 Acres"/>
    <m/>
    <s v="Fire Dept"/>
    <m/>
    <s v="Overhead"/>
    <m/>
    <x v="1"/>
    <s v="photos"/>
    <s v="PG&amp;E Employee"/>
    <s v="m3mv"/>
    <s v="ANIMAL-SQUIRREL"/>
    <s v="LIGHTNING ARRESTOR"/>
    <s v="N"/>
    <s v=" "/>
    <m/>
    <m/>
    <m/>
    <m/>
    <m/>
    <m/>
    <m/>
    <m/>
    <m/>
    <m/>
    <m/>
    <m/>
    <m/>
    <m/>
    <m/>
    <m/>
    <m/>
    <m/>
    <m/>
    <m/>
    <m/>
    <m/>
    <m/>
    <m/>
    <m/>
    <m/>
    <m/>
    <m/>
    <m/>
    <m/>
    <m/>
    <m/>
    <m/>
    <m/>
    <m/>
    <m/>
    <m/>
    <m/>
    <m/>
    <m/>
    <m/>
    <m/>
    <m/>
    <m/>
    <m/>
    <m/>
    <m/>
  </r>
  <r>
    <x v="513"/>
    <s v="AGFC"/>
    <s v="3 - QC Complete"/>
    <d v="2021-02-26T00:00:00"/>
    <d v="2021-02-26T00:00:00"/>
    <x v="421"/>
    <s v="\\fxshare-nas05\quotashare-fs01\ESA\5 - Ignition Tracking\2021_Ignition_QC_Folders\20210224_nan_nan_nan_T005224018"/>
    <s v=" "/>
    <m/>
    <m/>
    <m/>
    <m/>
    <m/>
    <x v="0"/>
    <m/>
    <m/>
    <m/>
    <m/>
    <m/>
    <m/>
    <m/>
    <m/>
    <m/>
    <m/>
    <m/>
    <m/>
    <m/>
    <m/>
    <m/>
    <m/>
    <m/>
    <s v=" "/>
    <x v="97"/>
    <s v="04:56"/>
    <m/>
    <m/>
    <s v="FAS"/>
    <s v="N"/>
    <s v="N"/>
    <m/>
    <m/>
    <m/>
    <s v="T005224018"/>
    <m/>
    <m/>
    <m/>
    <m/>
    <s v=" "/>
    <x v="0"/>
    <x v="2"/>
    <s v="Y"/>
    <s v="Y"/>
    <s v="Other fire, not attributable to PG&amp;E assets. Looks to be a third party caused. Please see troublemans notes for FAS - Evidence Collected By Comments - (PG&amp;E did not cause fire!)"/>
    <s v="Not PG&amp;E"/>
    <s v="Vegetation"/>
    <m/>
    <m/>
    <s v="&lt;0.25"/>
    <m/>
    <m/>
    <m/>
    <m/>
    <x v="3"/>
    <x v="1"/>
    <x v="1"/>
    <m/>
    <s v="Overhead"/>
    <m/>
    <m/>
    <m/>
    <m/>
    <s v=" "/>
    <x v="0"/>
    <s v="38.7064650"/>
    <s v="-121.8521633"/>
    <s v="Yolo"/>
    <x v="338"/>
    <n v="12000"/>
    <m/>
    <s v="Yolo County FD"/>
    <s v="Agriculture"/>
    <m/>
    <m/>
    <m/>
    <m/>
    <s v="N"/>
    <s v="N"/>
    <m/>
    <m/>
    <s v="2021-02-26"/>
    <m/>
    <m/>
    <m/>
    <m/>
    <m/>
    <m/>
    <m/>
    <m/>
    <m/>
    <m/>
    <m/>
    <m/>
    <m/>
    <m/>
    <m/>
    <m/>
    <m/>
    <m/>
    <m/>
    <s v=" "/>
    <s v="SACRAMENTO"/>
    <s v="WOODLAND 01"/>
    <s v="04:56"/>
    <s v="02/24/2021"/>
    <m/>
    <s v="T005224018"/>
    <s v="UNKNOWN"/>
    <s v="COUNTY RD 95"/>
    <x v="56"/>
    <m/>
    <m/>
    <s v="S2TKMKO"/>
    <s v="KNORR, KEVIN"/>
    <m/>
    <s v="20210224 06:55"/>
    <n v="9111"/>
    <m/>
    <s v="Brkn triple link C/O ,,Opnd fuses at trans to de-energize svc for fire crew.   Notified for crew to rpr."/>
    <s v="Y"/>
    <m/>
    <m/>
    <s v="38.7064650,-121.8521633,21.000000,3D"/>
    <m/>
    <m/>
    <m/>
    <s v="Yolo fire District 530-662-0566"/>
    <m/>
    <s v="N"/>
    <s v="Y"/>
    <m/>
    <s v="Clear"/>
    <m/>
    <s v="Other (Comments)"/>
    <s v="Firewood pile"/>
    <s v="Light"/>
    <m/>
    <s v="Vegetation"/>
    <m/>
    <s v="3 meters - 0.25 Acres"/>
    <m/>
    <s v="Fire Dept"/>
    <m/>
    <s v="Overhead"/>
    <m/>
    <x v="0"/>
    <m/>
    <m/>
    <s v="PG&amp;E did not cause fire!"/>
    <s v="OVERHEAD"/>
    <s v="CUTOUT, FUSE HOLDER"/>
    <s v="N"/>
    <s v=" "/>
    <m/>
    <m/>
    <m/>
    <m/>
    <m/>
    <m/>
    <m/>
    <m/>
    <m/>
    <m/>
    <m/>
    <m/>
    <m/>
    <m/>
    <m/>
    <m/>
    <m/>
    <m/>
    <m/>
    <m/>
    <m/>
    <m/>
    <m/>
    <m/>
    <m/>
    <m/>
    <m/>
    <m/>
    <m/>
    <m/>
    <m/>
    <m/>
    <m/>
    <m/>
    <m/>
    <m/>
    <m/>
    <m/>
    <m/>
    <m/>
    <m/>
    <m/>
    <m/>
    <m/>
    <m/>
    <m/>
    <m/>
  </r>
  <r>
    <x v="514"/>
    <s v="B1HE"/>
    <s v="3 - QC Complete"/>
    <d v="2021-04-23T00:00:00"/>
    <d v="2021-04-23T00:00:00"/>
    <x v="422"/>
    <s v="\\fxshare-nas05\quotashare-fs01\ESA\5 - Ignition Tracking\2021_Ignition_QC_Folders\20210224_nan_nan_nan_T005223994"/>
    <s v=" "/>
    <m/>
    <m/>
    <m/>
    <m/>
    <m/>
    <x v="0"/>
    <m/>
    <m/>
    <m/>
    <m/>
    <m/>
    <m/>
    <m/>
    <m/>
    <m/>
    <m/>
    <m/>
    <m/>
    <m/>
    <m/>
    <m/>
    <m/>
    <m/>
    <s v=" "/>
    <x v="97"/>
    <s v="00:13"/>
    <m/>
    <m/>
    <s v="FAS"/>
    <s v="N"/>
    <s v="N"/>
    <m/>
    <m/>
    <m/>
    <s v="T005223994"/>
    <m/>
    <m/>
    <m/>
    <m/>
    <s v=" "/>
    <x v="0"/>
    <x v="2"/>
    <s v="Y"/>
    <s v="Y"/>
    <s v="Other fire, not attributable to PG&amp;E assets. Looks to be a third party caused"/>
    <s v="Not PG&amp;E"/>
    <s v="Vegetation"/>
    <m/>
    <m/>
    <s v="0.26-9.99"/>
    <m/>
    <m/>
    <m/>
    <m/>
    <x v="3"/>
    <x v="1"/>
    <x v="1"/>
    <m/>
    <s v="Overhead"/>
    <m/>
    <m/>
    <m/>
    <m/>
    <s v=" "/>
    <x v="0"/>
    <s v="38.1556267"/>
    <s v="-121.7238933"/>
    <s v="Solano"/>
    <x v="181"/>
    <n v="21000"/>
    <m/>
    <s v="Rio Vista FD"/>
    <s v="Agriculture"/>
    <m/>
    <m/>
    <m/>
    <m/>
    <s v="N"/>
    <s v="N"/>
    <m/>
    <m/>
    <s v="2021-02-26"/>
    <m/>
    <m/>
    <m/>
    <m/>
    <m/>
    <m/>
    <m/>
    <m/>
    <m/>
    <m/>
    <m/>
    <m/>
    <m/>
    <m/>
    <m/>
    <m/>
    <m/>
    <m/>
    <m/>
    <s v=" "/>
    <s v="SACRAMENTO"/>
    <s v="VACAVILLE 02"/>
    <s v="00:13"/>
    <s v="02/24/2021"/>
    <m/>
    <s v="T005223994"/>
    <s v="UNKNOWN"/>
    <s v="EMIGH RD AND MONTEZUMA"/>
    <x v="116"/>
    <m/>
    <m/>
    <s v="S4TADS0"/>
    <s v="SANDERSON, ANDY"/>
    <m/>
    <s v="20210224 02:39"/>
    <n v="9320"/>
    <m/>
    <s v="small grass fire on shoulder. no damage to poles or equipment. pge service was cut and tapped and meter panel glassed. looks idle"/>
    <s v="Y"/>
    <m/>
    <m/>
    <s v="38.1556267,-121.7238933,38.000000,3D"/>
    <m/>
    <m/>
    <m/>
    <s v="rio vista fire dept"/>
    <m/>
    <s v="N"/>
    <s v="Y"/>
    <m/>
    <s v="Clear"/>
    <m/>
    <s v="County Land"/>
    <m/>
    <s v="Calm"/>
    <m/>
    <s v="Unknown"/>
    <m/>
    <s v="1 meter - &lt; 3 meters"/>
    <m/>
    <s v="Fire Dept"/>
    <m/>
    <s v="Overhead"/>
    <m/>
    <x v="0"/>
    <m/>
    <m/>
    <m/>
    <m/>
    <m/>
    <s v="N"/>
    <s v=" "/>
    <m/>
    <m/>
    <m/>
    <m/>
    <m/>
    <m/>
    <m/>
    <m/>
    <m/>
    <m/>
    <m/>
    <m/>
    <m/>
    <m/>
    <m/>
    <m/>
    <m/>
    <m/>
    <m/>
    <m/>
    <m/>
    <m/>
    <m/>
    <m/>
    <m/>
    <m/>
    <m/>
    <m/>
    <m/>
    <m/>
    <m/>
    <m/>
    <m/>
    <m/>
    <m/>
    <m/>
    <m/>
    <m/>
    <m/>
    <m/>
    <m/>
    <m/>
    <m/>
    <m/>
    <m/>
    <m/>
    <m/>
  </r>
  <r>
    <x v="515"/>
    <s v="TLAL"/>
    <s v="4 - QC Follow-Up Required - EII Active Investigation"/>
    <m/>
    <d v="2021-05-26T00:00:00"/>
    <x v="423"/>
    <s v="\\fxshare-nas05\quotashare-fs01\ESA\5 - Ignition Tracking\2021_Ignition_QC_Folders\YYYYMMDD_nan_nan_INT-XXXXX_nan"/>
    <s v=" "/>
    <s v=""/>
    <m/>
    <m/>
    <m/>
    <m/>
    <x v="0"/>
    <m/>
    <m/>
    <m/>
    <m/>
    <m/>
    <m/>
    <m/>
    <m/>
    <m/>
    <m/>
    <m/>
    <m/>
    <m/>
    <m/>
    <m/>
    <m/>
    <m/>
    <s v=" "/>
    <x v="98"/>
    <d v="1899-12-30T14:20:00"/>
    <m/>
    <m/>
    <s v="EIR"/>
    <s v="Y"/>
    <s v="N"/>
    <m/>
    <m/>
    <m/>
    <n v="5867389718"/>
    <m/>
    <m/>
    <s v="EI210223A"/>
    <s v="PG&amp;E_187_IGNITION_20210223_1.jpg"/>
    <s v=" "/>
    <x v="1"/>
    <x v="1"/>
    <s v="Y"/>
    <s v="Y"/>
    <m/>
    <s v="Unknown"/>
    <s v="Other"/>
    <m/>
    <m/>
    <s v="3 meters - 0.25 Acres"/>
    <m/>
    <m/>
    <m/>
    <m/>
    <x v="8"/>
    <x v="1"/>
    <x v="1"/>
    <m/>
    <s v="Overhead"/>
    <m/>
    <m/>
    <m/>
    <m/>
    <s v=" "/>
    <x v="0"/>
    <n v="38.602364999999999"/>
    <n v="-122.597599"/>
    <s v="Napa"/>
    <x v="418"/>
    <n v="12000"/>
    <m/>
    <s v="Unknown"/>
    <m/>
    <m/>
    <m/>
    <n v="430"/>
    <m/>
    <s v="N"/>
    <s v="N"/>
    <m/>
    <m/>
    <s v="2021-03-02"/>
    <m/>
    <m/>
    <m/>
    <m/>
    <m/>
    <m/>
    <m/>
    <m/>
    <m/>
    <m/>
    <m/>
    <m/>
    <m/>
    <m/>
    <m/>
    <m/>
    <m/>
    <m/>
    <m/>
    <s v=" "/>
    <s v="NORTH BAY"/>
    <m/>
    <m/>
    <m/>
    <m/>
    <m/>
    <m/>
    <m/>
    <x v="5"/>
    <m/>
    <m/>
    <m/>
    <m/>
    <m/>
    <m/>
    <m/>
    <m/>
    <m/>
    <m/>
    <m/>
    <m/>
    <m/>
    <m/>
    <m/>
    <m/>
    <m/>
    <m/>
    <m/>
    <m/>
    <m/>
    <m/>
    <m/>
    <m/>
    <m/>
    <m/>
    <m/>
    <m/>
    <m/>
    <m/>
    <m/>
    <m/>
    <m/>
    <m/>
    <m/>
    <x v="2"/>
    <m/>
    <m/>
    <m/>
    <m/>
    <m/>
    <m/>
    <s v=" "/>
    <m/>
    <m/>
    <m/>
    <m/>
    <m/>
    <m/>
    <m/>
    <m/>
    <m/>
    <m/>
    <m/>
    <m/>
    <m/>
    <m/>
    <m/>
    <m/>
    <m/>
    <m/>
    <m/>
    <m/>
    <m/>
    <m/>
    <m/>
    <m/>
    <m/>
    <m/>
    <m/>
    <m/>
    <m/>
    <m/>
    <m/>
    <m/>
    <m/>
    <m/>
    <m/>
    <m/>
    <m/>
    <m/>
    <m/>
    <m/>
    <m/>
    <m/>
    <m/>
    <s v=""/>
    <s v=""/>
    <s v=""/>
    <s v=""/>
  </r>
  <r>
    <x v="516"/>
    <s v="TLAL"/>
    <s v="3 - QC Complete"/>
    <d v="2021-04-12T00:00:00"/>
    <d v="2021-05-14T00:00:00"/>
    <x v="424"/>
    <s v="\\fxshare-nas05\quotashare-fs01\ESA\5 - Ignition Tracking\2021_Ignition_QC_Folders\20210223_1260557_21-0028777_nan_T005223828"/>
    <s v=" "/>
    <s v="Y"/>
    <s v="TLAL"/>
    <s v="Create &amp; Outage Time, EC Tag, Suspected Initiating Event Updated; Additional FOID Added; Uploaded Picture"/>
    <d v="2021-04-12T00:00:00"/>
    <m/>
    <x v="0"/>
    <m/>
    <m/>
    <m/>
    <m/>
    <m/>
    <m/>
    <m/>
    <m/>
    <m/>
    <m/>
    <m/>
    <m/>
    <m/>
    <m/>
    <m/>
    <m/>
    <m/>
    <s v=" "/>
    <x v="98"/>
    <d v="1899-12-30T15:38:00"/>
    <d v="2021-02-23T00:00:00"/>
    <d v="1899-12-30T15:31:00"/>
    <s v="FAS"/>
    <s v="N"/>
    <s v="N"/>
    <s v="1260557"/>
    <s v="21-0028777"/>
    <m/>
    <s v="T005223828, T005223817"/>
    <n v="120569208"/>
    <m/>
    <m/>
    <s v="PG&amp;E_160_Ignition_20210223_1.jpg"/>
    <s v=" "/>
    <x v="2"/>
    <x v="0"/>
    <s v="Y"/>
    <s v="Y"/>
    <s v="On February 23, 2021 at 1603 hours, a PG&amp;E Troubleman patrolled the Davis 1104 12kV Distribution Circuit number 062041104, in the rear easement of 839 Eureka Avenue in Davis. He observed a tree branch that fell into and on an AWAC secondary line on fire and 300' 1-span of 4/0 AWAC damaged conductor from pole to pole. Initial analysis indicates the ignition was caused by a living 55' tall (19&quot; DBH) elm tree that partially failed during a major storm event, when an overhanging branch fell onto the secondary AWAC lines. The AWAC's protective sleeve failed, which resulted in an arc and the branch to ignite and a small fire to ensue. The tree and the tree branch both appeared healthy, upon investigation. The Davis Fire Department responded to and extinguished the fire. The 304-minute outage affected 37 customers. All the repairs were completed and the line was returned to service on February 24, 2021. This information is preliminary."/>
    <s v="PG&amp;E"/>
    <s v="Vegetation"/>
    <s v="D"/>
    <s v="D"/>
    <s v="0.26-9.99"/>
    <m/>
    <m/>
    <m/>
    <m/>
    <x v="2"/>
    <x v="5"/>
    <x v="2"/>
    <s v="Y"/>
    <s v="Overhead"/>
    <s v="Secondary"/>
    <s v="Conductor - Insulated Secondary"/>
    <s v="Conductor - AWAC"/>
    <s v="Circuit ID: 062041104, SAP ID: 101615638"/>
    <s v=" "/>
    <x v="0"/>
    <n v="38.5518791569"/>
    <n v="-121.7507840592"/>
    <s v="Yolo"/>
    <x v="419"/>
    <n v="12000"/>
    <m/>
    <s v="Davis FD"/>
    <s v="Urban"/>
    <m/>
    <m/>
    <m/>
    <m/>
    <s v="N"/>
    <s v="N"/>
    <m/>
    <m/>
    <s v="2021-02-26"/>
    <n v="38.552712"/>
    <n v="-121.75019500000001"/>
    <d v="2021-02-24T00:00:00"/>
    <s v="BranchFail  "/>
    <s v="DEAD WOOD FROM OVERHANGING BRANCH FELL ONTO SECONDARY WIRE, PRIMARY LINES ARE APPROX 10FT CLEAR OF TREE AND NOT OF CONCERN. TMAN CLEARED DEBRI FROM GROUND. LAST TRIM 2/26/19, LAST INSPECTED ON 2/9/21 AND SIGNED UP FOR SIDE TRIM FOR PRIMARY LINE CLEANRENCE."/>
    <s v="LOCU"/>
    <n v="50"/>
    <n v="24"/>
    <n v="20"/>
    <s v="None"/>
    <s v="Moderate"/>
    <s v="N"/>
    <n v="1"/>
    <m/>
    <s v="Valley"/>
    <s v="D"/>
    <s v="CrossArm"/>
    <s v="BareWire"/>
    <m/>
    <s v=" "/>
    <s v="SACRAMENTO"/>
    <s v="WOODLAND 01"/>
    <s v="15:48"/>
    <s v="02/23/2021"/>
    <s v="1260557"/>
    <s v="T005223828"/>
    <n v="918"/>
    <s v="DOUGLAS AVE"/>
    <x v="38"/>
    <n v="38.552570000000003"/>
    <n v="-121.7508"/>
    <s v="S2TNRH7"/>
    <s v="HESTEAD, NICK"/>
    <n v="62041104"/>
    <s v="20210223 17:14"/>
    <n v="9002"/>
    <m/>
    <s v="CREW TO REPLACED BURNED AWAC"/>
    <s v="Y"/>
    <m/>
    <m/>
    <s v="38.5525483,-121.7516017,153.900000,3D"/>
    <m/>
    <m/>
    <s v="CASE NUMBER 2102230110"/>
    <s v="DAVIS FD"/>
    <m/>
    <s v="N"/>
    <s v="Y"/>
    <m/>
    <s v="Clear"/>
    <m/>
    <s v="Private Land"/>
    <m/>
    <s v="Breezy"/>
    <m/>
    <s v="Vegetation"/>
    <s v="BRANCH FELL ONTO WIRE"/>
    <s v="1 meter - &lt; 3 meters"/>
    <m/>
    <s v="Fire Dept"/>
    <s v="DAVIS FD"/>
    <s v="Overhead"/>
    <m/>
    <x v="0"/>
    <m/>
    <m/>
    <m/>
    <s v="TREE-BRANCH FELL INTO LINE"/>
    <s v="CONDUCTOR, OVERHEAD"/>
    <s v="N"/>
    <s v=""/>
    <s v="Unplanned"/>
    <s v="Sacramento"/>
    <s v="Yolo"/>
    <s v="062041104, DAVIS-1104"/>
    <s v="21-0028777"/>
    <s v="Unplanned"/>
    <s v="Clear;32-90F"/>
    <s v="37"/>
    <s v="11385"/>
    <s v="NO"/>
    <s v="Line to Ground"/>
    <s v="Sustained"/>
    <s v="No"/>
    <s v="17579"/>
    <s v="OH"/>
    <s v="Fuse"/>
    <s v="1260557"/>
    <s v="Secondary, Normal"/>
    <s v=" "/>
    <s v="02/23/21 18:08"/>
    <s v=" "/>
    <s v="REAR 915 EUREKA AVE"/>
    <s v="CGC 220715832253"/>
    <s v=" "/>
    <s v=" "/>
    <s v=" "/>
    <s v="No"/>
    <s v="Vegetation, Tree - branch fell on line"/>
    <s v=" "/>
    <s v="No"/>
    <s v=" "/>
    <s v=" "/>
    <s v="LTF2"/>
    <s v="Distribution Circuit"/>
    <s v="METB"/>
    <s v="02/23/21 15:31"/>
    <s v="Not Required"/>
    <s v="02/24/21 02:38"/>
    <s v=" "/>
    <s v="No"/>
    <s v="1607247"/>
    <s v="21-0028777"/>
    <m/>
    <m/>
    <m/>
    <m/>
    <s v=""/>
  </r>
  <r>
    <x v="517"/>
    <s v="B1HE"/>
    <s v="3 - QC Complete"/>
    <d v="2021-04-02T00:00:00"/>
    <d v="2021-04-02T00:00:00"/>
    <x v="425"/>
    <s v="\\fxshare-nas05\quotashare-fs01\ESA\5 - Ignition Tracking\2021_Ignition_QC_Folders\20210223_nan_nan_nan_T005223727"/>
    <s v=" "/>
    <s v="Y"/>
    <s v="B1HE"/>
    <s v="Added outage date and time, Updated coordinates, added ILIS#"/>
    <d v="2021-04-02T00:00:00"/>
    <m/>
    <x v="0"/>
    <m/>
    <m/>
    <m/>
    <m/>
    <m/>
    <m/>
    <m/>
    <m/>
    <m/>
    <m/>
    <m/>
    <m/>
    <m/>
    <m/>
    <m/>
    <m/>
    <m/>
    <s v=" "/>
    <x v="98"/>
    <s v="14:21"/>
    <d v="2021-02-23T00:00:00"/>
    <d v="1899-12-30T13:44:00"/>
    <s v="FAS"/>
    <s v="N"/>
    <s v="N"/>
    <s v="TR7244338"/>
    <s v="21-0028701.1, 21-0028701.2"/>
    <m/>
    <s v="T005223727"/>
    <m/>
    <m/>
    <m/>
    <s v="PG&amp;E_159_IGNITION_20210223_1.jpg"/>
    <s v=" "/>
    <x v="2"/>
    <x v="0"/>
    <s v="Y"/>
    <s v="Y"/>
    <s v="On February 23rd, 2021 at 1421 hours, a PG&amp;E Troubleman was dispatched to the Lamont 1102 12 kv Distribution Circuit on Towerline Rd and Muller Rd, Bakersfield in response to an object on wire tag. Initial analysis indicates a mylar balloon had flown into the conductor and stuck on the middle phase at a line and buck pole and had caused a momentary outage to 88 customers. The tman found melted balloons on the conductor and evidence where there had been a grass fire below the ballon stuck on the conductor. The ensuing fire was isolated to 3 meters - 0.25 acre in size and was already extinguished when the Tman arrived. The tman removed the balloon from the primary conductor. The information is preliminary."/>
    <s v="PG&amp;E"/>
    <s v="Other"/>
    <s v="D"/>
    <s v="D"/>
    <s v="Structure-only"/>
    <m/>
    <m/>
    <m/>
    <m/>
    <x v="6"/>
    <x v="2"/>
    <x v="11"/>
    <m/>
    <s v="Overhead"/>
    <s v="Primary"/>
    <s v="Conductor - Primary"/>
    <m/>
    <s v="CIRCUIT ID: 253911102"/>
    <s v=" "/>
    <x v="0"/>
    <n v="35.325780036099999"/>
    <n v="-118.8074179462"/>
    <s v="Kern"/>
    <x v="420"/>
    <n v="12000"/>
    <m/>
    <s v="Kern County Fire Dept"/>
    <s v="Agriculture"/>
    <m/>
    <m/>
    <m/>
    <m/>
    <s v="N"/>
    <s v="N"/>
    <m/>
    <m/>
    <s v="2021-02-26"/>
    <m/>
    <m/>
    <m/>
    <m/>
    <m/>
    <m/>
    <m/>
    <m/>
    <m/>
    <m/>
    <m/>
    <m/>
    <m/>
    <m/>
    <m/>
    <m/>
    <m/>
    <m/>
    <m/>
    <s v=" "/>
    <s v="KERN"/>
    <s v="BAKERSFIELD 02"/>
    <s v="14:21"/>
    <s v="02/23/2021"/>
    <m/>
    <s v="T005223727"/>
    <s v="UNKNOWN"/>
    <s v="TOWERLINE , MULLER "/>
    <x v="10"/>
    <m/>
    <m/>
    <s v="K1TM3MV"/>
    <s v="MONSIBAIS, MANUEL"/>
    <m/>
    <s v="20210223 15:31"/>
    <n v="9002"/>
    <m/>
    <s v="removed maylar balloons on line and buck pole.middl phase to middle phase. melted balloons removed and line was energized when i arrived"/>
    <s v="Y"/>
    <n v="1"/>
    <s v="\\fxshare-nas05\quotashare-fs01\ESA\5 - Ignition Tracking\Fire_Tab_Attachment_Files"/>
    <s v="35.3258767,-118.8096283,166.700000,2D"/>
    <m/>
    <m/>
    <m/>
    <m/>
    <m/>
    <s v="N"/>
    <s v="N"/>
    <m/>
    <s v="Clear"/>
    <m/>
    <s v="County Land"/>
    <m/>
    <s v="Calm"/>
    <m/>
    <s v="Balloons"/>
    <m/>
    <s v="3 meters - 0.25 Acres"/>
    <m/>
    <s v="Other (Comments)"/>
    <s v="no fire department was onscene"/>
    <s v="Overhead"/>
    <m/>
    <x v="1"/>
    <s v="took pic of area"/>
    <s v="PG&amp;E Employee"/>
    <m/>
    <s v="FIRE, FOREST/GRASS"/>
    <s v="CONDUCTOR, OVERHEAD"/>
    <s v="N"/>
    <s v=" "/>
    <m/>
    <m/>
    <m/>
    <m/>
    <m/>
    <m/>
    <m/>
    <m/>
    <m/>
    <m/>
    <m/>
    <m/>
    <m/>
    <m/>
    <m/>
    <m/>
    <m/>
    <m/>
    <m/>
    <m/>
    <m/>
    <m/>
    <m/>
    <m/>
    <m/>
    <m/>
    <m/>
    <m/>
    <m/>
    <m/>
    <m/>
    <m/>
    <m/>
    <m/>
    <m/>
    <m/>
    <m/>
    <m/>
    <m/>
    <m/>
    <m/>
    <m/>
    <m/>
    <m/>
    <m/>
    <m/>
    <m/>
  </r>
  <r>
    <x v="518"/>
    <s v="B1HE"/>
    <s v="3 - QC Complete"/>
    <d v="2021-04-01T00:00:00"/>
    <d v="2021-04-01T00:00:00"/>
    <x v="426"/>
    <s v="\\fxshare-nas05\quotashare-fs01\ESA\5 - Ignition Tracking\2021_Ignition_QC_Folders\20210223_1260291_nan_nan_T005223585"/>
    <s v=" "/>
    <s v="Y"/>
    <s v="B1HE"/>
    <s v="Updated Outage Time; Added Additional FOID, Updated Circuit affected and voltage level"/>
    <d v="2021-04-01T00:00:00"/>
    <m/>
    <x v="0"/>
    <m/>
    <m/>
    <m/>
    <m/>
    <m/>
    <m/>
    <m/>
    <m/>
    <m/>
    <m/>
    <m/>
    <m/>
    <m/>
    <m/>
    <m/>
    <m/>
    <m/>
    <s v=" "/>
    <x v="98"/>
    <s v="12:03"/>
    <d v="2021-02-23T00:00:00"/>
    <d v="1899-12-30T11:52:00"/>
    <s v="FAS"/>
    <s v="N"/>
    <s v="N"/>
    <s v="1260291, 1260320"/>
    <s v="21-0028581"/>
    <m/>
    <s v="T005223585, T005223576"/>
    <m/>
    <m/>
    <m/>
    <s v="NO PHOTO"/>
    <s v=" "/>
    <x v="2"/>
    <x v="0"/>
    <s v="Y"/>
    <s v="Y"/>
    <s v="On February 23rd, 2021 at 1203 hours, a PG&amp;E Troubleman was dispatched to the Peabody 2113 21 kv Distribution Circuit behind address 619 E Tennessee St in Fairfield in response to a “complete out 3P”. Initial analysis indicates a tree branch fell across the primary lines causing a B &amp; C phase fault igniting a grass fire. The ensuing fire was estimated by the Tman to be a 10 foot by 15 foot area of grass that was self-extinguished. There was no damages to PG&amp;E equipment warranting repair. The PG&amp;E Tman removed the tree branch and the customers were fully restored at 1333 on February 23rd 2021. No photos were provided. The information is preliminary. "/>
    <s v="PG&amp;E"/>
    <s v="Vegetation"/>
    <s v="D"/>
    <s v="D"/>
    <s v="Structure-only"/>
    <m/>
    <m/>
    <m/>
    <m/>
    <x v="2"/>
    <x v="2"/>
    <x v="2"/>
    <s v="Y"/>
    <s v="Overhead"/>
    <s v="Primary"/>
    <s v="Conductor - Primary"/>
    <m/>
    <s v="CIRCUIT ID:063642113"/>
    <s v=" "/>
    <x v="0"/>
    <n v="38.253964310699999"/>
    <n v="-122.0256996625"/>
    <s v="Solano"/>
    <x v="421"/>
    <n v="21000"/>
    <m/>
    <s v="Self Extinguished"/>
    <s v="Urban"/>
    <m/>
    <m/>
    <m/>
    <m/>
    <s v="N"/>
    <s v="N"/>
    <m/>
    <m/>
    <s v="2021-02-26"/>
    <n v="38.254170000000002"/>
    <n v="-122.01261417000001"/>
    <d v="2021-02-26T00:00:00"/>
    <s v="BranchFail  "/>
    <s v="Kellie contacted the Tman John Bohn who was able to tell Kellie where the exact location was.  The outage occurred between the railroad tracks and address 650/660 E Tennessee St, where a Eucalyptus tree branch broke off from the wind and hit the lines where a small vegetation burn occurred less than 10x10.  The Eucalyptus tree is about 20 from the lines, never trimmed.  The PI patrolled the location in 2/2021 and will patrol again in 2/2022 on SSD 10831.  The hazard had been mitigated when Kellie arrived."/>
    <s v="EUCA"/>
    <n v="60"/>
    <n v="32"/>
    <n v="20"/>
    <s v="None"/>
    <s v="None"/>
    <s v="N"/>
    <n v="1"/>
    <m/>
    <s v="Plain"/>
    <s v="D"/>
    <s v="CrossArm"/>
    <s v="BareWire"/>
    <m/>
    <s v=" "/>
    <s v="SACRAMENTO"/>
    <s v="VACAVILLE 02"/>
    <s v="12:03"/>
    <s v="02/23/2021"/>
    <s v="1260291"/>
    <s v="T005223585"/>
    <n v="1502"/>
    <s v="HUMPHREY DR"/>
    <x v="199"/>
    <n v="38.285499999999999"/>
    <n v="-121.97153"/>
    <s v="S4TVXP5"/>
    <s v="PAGAN, VICTOR"/>
    <n v="6364"/>
    <s v="20210223 14:29"/>
    <n v="9002"/>
    <n v="1"/>
    <s v="SMALL UKE BRANCH BLEW FROM TREE 60' TO THE EAST CAUSING B&amp;C FAULT. SMALL FIRE EST 10'X15' CLOSE BY. GRASS ONLY."/>
    <s v="Y"/>
    <m/>
    <m/>
    <s v="38.2541700,-122.0261417,4.800000,3D"/>
    <m/>
    <m/>
    <m/>
    <m/>
    <m/>
    <s v="N"/>
    <s v="Y"/>
    <m/>
    <s v="Other (Comments)"/>
    <s v="WINDY"/>
    <s v="PG&amp;E Only"/>
    <m/>
    <s v="Breezy"/>
    <m/>
    <s v="Vegetation"/>
    <m/>
    <s v="3 meters - 0.25 Acres"/>
    <m/>
    <s v="Self Extinguished"/>
    <m/>
    <s v="Overhead"/>
    <m/>
    <x v="0"/>
    <s v="NO IMPACT OR DAMAGE"/>
    <m/>
    <m/>
    <s v="TREE-BRANCH FELL INTO LINE"/>
    <s v="CONDUCTOR, OVERHEAD"/>
    <s v="N"/>
    <s v=" "/>
    <m/>
    <m/>
    <m/>
    <m/>
    <m/>
    <m/>
    <m/>
    <m/>
    <m/>
    <m/>
    <m/>
    <m/>
    <m/>
    <m/>
    <m/>
    <m/>
    <m/>
    <m/>
    <m/>
    <m/>
    <m/>
    <m/>
    <m/>
    <m/>
    <m/>
    <m/>
    <m/>
    <m/>
    <m/>
    <m/>
    <m/>
    <m/>
    <m/>
    <m/>
    <m/>
    <m/>
    <m/>
    <m/>
    <m/>
    <m/>
    <m/>
    <m/>
    <m/>
    <m/>
    <m/>
    <m/>
    <m/>
  </r>
  <r>
    <x v="519"/>
    <s v="CFMD"/>
    <s v="3 - QC Complete"/>
    <d v="2021-05-03T00:00:00"/>
    <d v="2021-05-03T00:00:00"/>
    <x v="427"/>
    <s v="\\fxshare-nas05\quotashare-fs01\ESA\5 - Ignition Tracking\2021_Ignition_QC_Folders\20210223_1259902_21-0028361_nan_T005223068"/>
    <s v=" "/>
    <s v="Y"/>
    <s v="CFMD"/>
    <s v="Updated Outage Time"/>
    <d v="2021-05-03T00:00:00"/>
    <m/>
    <x v="0"/>
    <m/>
    <m/>
    <m/>
    <s v="N"/>
    <m/>
    <m/>
    <m/>
    <m/>
    <m/>
    <m/>
    <s v="Y"/>
    <d v="2021-04-27T00:00:00"/>
    <d v="2021-04-28T00:00:00"/>
    <s v="BLG9"/>
    <s v="209-631-1462"/>
    <m/>
    <m/>
    <s v=" "/>
    <x v="98"/>
    <d v="1899-12-30T05:44:00"/>
    <d v="2021-02-23T00:00:00"/>
    <d v="1899-12-30T05:44:00"/>
    <s v="FAS"/>
    <s v="N"/>
    <s v="N"/>
    <s v="1259902"/>
    <s v="21-0028361"/>
    <m/>
    <s v="T005223068"/>
    <n v="120566355"/>
    <m/>
    <m/>
    <m/>
    <s v=" "/>
    <x v="0"/>
    <x v="0"/>
    <s v="N"/>
    <s v="N"/>
    <s v="On February 23, 2021 at 0533 hours a PG&amp;E Troubleman was dispatched to the Grant 1104 12kV Distribution circuit on Corral Hallow in Tracy in response to a report of capacitor bank arcing.  Initial analysis indicates surface burns and a burnt pole top, less than 1 Meter in size with  damages limited to PG&amp;E equipment. Weather conditions were clear and breezy. A low priority F tag was created for this incident. The damaged equipment was replaced on February 28, 2021. This information is preliminary."/>
    <s v="PG&amp;E"/>
    <s v="Other"/>
    <s v="D"/>
    <m/>
    <s v="&lt;0.25"/>
    <m/>
    <m/>
    <m/>
    <m/>
    <x v="0"/>
    <x v="4"/>
    <x v="15"/>
    <m/>
    <s v="Overhead"/>
    <s v="Primary"/>
    <s v="Jumper"/>
    <m/>
    <m/>
    <s v=" "/>
    <x v="0"/>
    <s v="37.6862700"/>
    <s v="-121.4526100"/>
    <s v="San Joaquin"/>
    <x v="422"/>
    <n v="12000"/>
    <m/>
    <s v="Self Extinguished"/>
    <s v="Urban"/>
    <m/>
    <m/>
    <m/>
    <m/>
    <s v="N"/>
    <s v="N"/>
    <m/>
    <m/>
    <s v="2021-02-23"/>
    <m/>
    <m/>
    <m/>
    <m/>
    <m/>
    <m/>
    <m/>
    <m/>
    <m/>
    <m/>
    <m/>
    <m/>
    <m/>
    <m/>
    <m/>
    <m/>
    <m/>
    <m/>
    <m/>
    <s v=" "/>
    <s v="STOCKTON"/>
    <s v="TRACY"/>
    <s v="04:15"/>
    <s v="02/23/2021"/>
    <s v="1259902"/>
    <s v="T005223068"/>
    <s v="UNKNOWN"/>
    <s v="CORRAL HALLOW , TRACY "/>
    <x v="64"/>
    <n v="37.692430000000002"/>
    <n v="-121.41722"/>
    <s v="Q3TBLG9"/>
    <s v="GONZALES, GONZO"/>
    <n v="16309"/>
    <s v="20210223 06:22"/>
    <n v="9002"/>
    <m/>
    <s v="fnd center jumper &amp; top side of 44 c/o burnt at c3182.had d.o open breaker to clear c3182.made coe pin#306316"/>
    <s v="Y"/>
    <n v="4"/>
    <s v="\\fxshare-nas05\quotashare-fs01\ESA\5 - Ignition Tracking\Fire_Tab_Attachment_Files"/>
    <s v="37.6862700,-121.4526100,72.700000,3D"/>
    <m/>
    <m/>
    <m/>
    <m/>
    <m/>
    <s v="N"/>
    <s v="Y"/>
    <m/>
    <s v="Clear"/>
    <m/>
    <s v="PG&amp;E Only"/>
    <m/>
    <s v="Breezy"/>
    <m/>
    <s v="PG&amp;E Equipment"/>
    <m/>
    <s v="&lt; 1 meter"/>
    <m/>
    <s v="Self Extinguished"/>
    <m/>
    <s v="Overhead"/>
    <m/>
    <x v="1"/>
    <s v="photos/data sheet"/>
    <s v="PG&amp;E Employee"/>
    <m/>
    <s v="PATROL-FOUND NOTHING"/>
    <m/>
    <s v="N"/>
    <s v=" "/>
    <s v="Unplanned"/>
    <s v="Stockton"/>
    <s v="Stockton"/>
    <s v="163091104, CARBONA-1104"/>
    <s v="21-0028361"/>
    <s v="Unplanned"/>
    <s v="Clear;32-90F"/>
    <s v="3657"/>
    <s v="21942"/>
    <s v="NO"/>
    <s v="Force Out"/>
    <s v="Sustained"/>
    <s v="No"/>
    <s v="1104/2"/>
    <s v="OH"/>
    <s v="Circuit Breaker"/>
    <s v="1259902"/>
    <s v="Capacitor, Burned/flashed"/>
    <s v="NONE"/>
    <s v=" "/>
    <s v=" "/>
    <s v="CARBONA SUB"/>
    <s v="C3182"/>
    <s v="INT 835122 OPEN|JUMPER-108792 OPEN|SW 3667 CLOSE|INT 99464 OPEN|SW 328852 OPEN|SW 156641 OPEN|SW 1101/3 OPEN|OJ 1 P/E/OF D1561 ON TAP TO SOUTH OPEN|INT 466214 OPEN|INT 983074 OPEN|FUS 8407 OPEN|SW 297419 OPEN|SW 3389 CLOSE"/>
    <s v=" "/>
    <s v=" "/>
    <s v="No"/>
    <s v="Equipment Failure/Involved, Overhead"/>
    <s v=" "/>
    <s v="No"/>
    <s v="1"/>
    <s v="999"/>
    <s v="RJJG"/>
    <s v="Distribution Circuit"/>
    <s v="RJJG"/>
    <s v="02/23/21 05:39"/>
    <s v="RJJG"/>
    <s v="02/23/21 05:45"/>
    <s v="02/23/21 05:47"/>
    <s v="No"/>
    <s v="1607001"/>
    <s v="21-0028361"/>
    <m/>
    <m/>
    <m/>
    <m/>
    <m/>
  </r>
  <r>
    <x v="520"/>
    <s v="AGFC"/>
    <s v="3 - QC Complete"/>
    <d v="2021-02-23T00:00:00"/>
    <d v="2021-02-23T00:00:00"/>
    <x v="250"/>
    <s v="\\fxshare-nas05\quotashare-fs01\ESA\5 - Ignition Tracking\2021_Ignition_QC_Folders\20210222_nan_nan_nan_3725698919"/>
    <s v=" "/>
    <m/>
    <m/>
    <m/>
    <m/>
    <m/>
    <x v="0"/>
    <m/>
    <m/>
    <m/>
    <m/>
    <m/>
    <m/>
    <m/>
    <m/>
    <m/>
    <m/>
    <m/>
    <m/>
    <m/>
    <m/>
    <m/>
    <m/>
    <m/>
    <s v=" "/>
    <x v="99"/>
    <s v="12:34"/>
    <m/>
    <m/>
    <s v="FAS"/>
    <s v="N"/>
    <s v="N"/>
    <m/>
    <m/>
    <m/>
    <n v="3725698919"/>
    <m/>
    <m/>
    <m/>
    <m/>
    <s v=" "/>
    <x v="0"/>
    <x v="2"/>
    <s v="N"/>
    <s v="N"/>
    <s v="Structure fire, not attributable to PG&amp;E."/>
    <s v="Not PG&amp;E"/>
    <s v="Building"/>
    <m/>
    <m/>
    <s v="Structure-only"/>
    <m/>
    <m/>
    <m/>
    <m/>
    <x v="3"/>
    <x v="1"/>
    <x v="1"/>
    <m/>
    <s v="Overhead"/>
    <m/>
    <m/>
    <m/>
    <m/>
    <s v=" "/>
    <x v="2"/>
    <n v="38.503670999999997"/>
    <n v="-122.93987199999999"/>
    <s v="Sonoma"/>
    <x v="423"/>
    <n v="12000"/>
    <m/>
    <s v="Forestville Fire Dept"/>
    <s v="Urban"/>
    <m/>
    <m/>
    <n v="180"/>
    <m/>
    <s v="N"/>
    <s v="N"/>
    <m/>
    <m/>
    <s v="2021-02-23"/>
    <m/>
    <m/>
    <m/>
    <m/>
    <m/>
    <m/>
    <m/>
    <m/>
    <m/>
    <m/>
    <m/>
    <m/>
    <m/>
    <m/>
    <m/>
    <m/>
    <m/>
    <m/>
    <m/>
    <s v=" "/>
    <s v="NORTH COAST"/>
    <s v="SANTA ROSA 01"/>
    <s v="12:34"/>
    <s v="02/22/2021"/>
    <m/>
    <n v="3725698919"/>
    <n v="11645"/>
    <s v="RIVER RD"/>
    <x v="200"/>
    <n v="38.503670999999997"/>
    <n v="-122.93987199999999"/>
    <s v="W9TBXA0"/>
    <s v="ARVIG, BEN"/>
    <n v="42091102"/>
    <s v="20210222 13:29"/>
    <n v="1121"/>
    <m/>
    <s v="per the fire dept fire started by tennit. no damage to pge facilities. fire dept requested PG&amp;E cut service at the pole to prevent tampering. had dispatch issue me a disconnect tag to cut service. completed IR w/ pic."/>
    <s v="Y"/>
    <m/>
    <m/>
    <m/>
    <n v="38.503670999999997"/>
    <n v="-122.93987199999999"/>
    <m/>
    <s v="Forestville Fire Dept"/>
    <m/>
    <s v="N"/>
    <s v="Y"/>
    <s v="N"/>
    <s v="Clear"/>
    <m/>
    <s v="Structures"/>
    <m/>
    <s v="Calm"/>
    <m/>
    <s v="Vandalism"/>
    <m/>
    <s v="Structure Only"/>
    <m/>
    <s v="Fire Dept"/>
    <m/>
    <s v="Overhead"/>
    <m/>
    <x v="0"/>
    <m/>
    <m/>
    <m/>
    <m/>
    <m/>
    <m/>
    <s v=" "/>
    <m/>
    <m/>
    <m/>
    <m/>
    <m/>
    <m/>
    <m/>
    <m/>
    <m/>
    <m/>
    <m/>
    <m/>
    <m/>
    <m/>
    <m/>
    <m/>
    <m/>
    <m/>
    <m/>
    <m/>
    <m/>
    <m/>
    <m/>
    <m/>
    <m/>
    <m/>
    <m/>
    <m/>
    <m/>
    <m/>
    <m/>
    <m/>
    <m/>
    <m/>
    <m/>
    <m/>
    <m/>
    <m/>
    <m/>
    <m/>
    <m/>
    <m/>
    <m/>
    <m/>
    <m/>
    <m/>
    <m/>
  </r>
  <r>
    <x v="521"/>
    <s v="AGFC"/>
    <s v="3 - QC Complete"/>
    <d v="2021-02-23T00:00:00"/>
    <d v="2021-02-23T00:00:00"/>
    <x v="250"/>
    <s v="\\fxshare-nas05\quotashare-fs01\ESA\5 - Ignition Tracking\2021_Ignition_QC_Folders\20210222_nan_nan_nan_6280178"/>
    <s v=" "/>
    <m/>
    <m/>
    <m/>
    <m/>
    <m/>
    <x v="0"/>
    <m/>
    <m/>
    <m/>
    <m/>
    <m/>
    <m/>
    <m/>
    <m/>
    <m/>
    <m/>
    <m/>
    <m/>
    <m/>
    <m/>
    <m/>
    <m/>
    <m/>
    <s v=" "/>
    <x v="99"/>
    <s v="03:35"/>
    <m/>
    <m/>
    <s v="FAS"/>
    <s v="N"/>
    <s v="N"/>
    <m/>
    <m/>
    <m/>
    <n v="6280178"/>
    <m/>
    <m/>
    <m/>
    <m/>
    <s v=" "/>
    <x v="0"/>
    <x v="2"/>
    <s v="N"/>
    <s v="N"/>
    <s v="Structure fire, not attributable to PG&amp;E."/>
    <s v="Not PG&amp;E"/>
    <s v="Building"/>
    <m/>
    <m/>
    <s v="Structure-only"/>
    <m/>
    <m/>
    <m/>
    <m/>
    <x v="3"/>
    <x v="1"/>
    <x v="1"/>
    <m/>
    <s v="Subsurface"/>
    <m/>
    <m/>
    <m/>
    <m/>
    <s v=" "/>
    <x v="0"/>
    <s v="37.7889517"/>
    <s v="-122.4106067"/>
    <s v="San Francisco"/>
    <x v="424"/>
    <n v="12000"/>
    <m/>
    <s v="San Francisco FD"/>
    <s v="Urban"/>
    <m/>
    <m/>
    <m/>
    <m/>
    <s v="N"/>
    <s v="N"/>
    <m/>
    <m/>
    <s v="2021-02-23"/>
    <m/>
    <m/>
    <m/>
    <m/>
    <m/>
    <m/>
    <m/>
    <m/>
    <m/>
    <m/>
    <m/>
    <m/>
    <m/>
    <m/>
    <m/>
    <m/>
    <m/>
    <m/>
    <m/>
    <s v=" "/>
    <s v="SAN FRANCISCO"/>
    <s v="SAN FRANCISCO 11"/>
    <s v="03:35"/>
    <s v="02/22/2021"/>
    <m/>
    <n v="6280178"/>
    <s v="UNKNOWN"/>
    <s v="PREMISES DO NOT CHANGE"/>
    <x v="19"/>
    <n v="37.776643999999997"/>
    <n v="-122.41747700000001"/>
    <s v="R1TFJM8"/>
    <s v="MARTINEZ, FRANK"/>
    <m/>
    <s v="20210222 05:46"/>
    <n v="1121"/>
    <m/>
    <s v="structure fire cut electrical service @ mh 609 GW"/>
    <s v="Y"/>
    <m/>
    <m/>
    <s v="37.7889517,-122.4106067,54.500000,3D"/>
    <m/>
    <m/>
    <m/>
    <s v="sffd"/>
    <m/>
    <s v="N"/>
    <s v="Y"/>
    <s v="N"/>
    <s v="Clear"/>
    <m/>
    <s v="Structures"/>
    <m/>
    <s v="Calm"/>
    <m/>
    <s v="Unknown"/>
    <m/>
    <s v="Structure Only"/>
    <m/>
    <s v="Fire Dept"/>
    <m/>
    <s v="Subsurface"/>
    <m/>
    <x v="0"/>
    <m/>
    <m/>
    <m/>
    <m/>
    <m/>
    <m/>
    <s v=" "/>
    <m/>
    <m/>
    <m/>
    <m/>
    <m/>
    <m/>
    <m/>
    <m/>
    <m/>
    <m/>
    <m/>
    <m/>
    <m/>
    <m/>
    <m/>
    <m/>
    <m/>
    <m/>
    <m/>
    <m/>
    <m/>
    <m/>
    <m/>
    <m/>
    <m/>
    <m/>
    <m/>
    <m/>
    <m/>
    <m/>
    <m/>
    <m/>
    <m/>
    <m/>
    <m/>
    <m/>
    <m/>
    <m/>
    <m/>
    <m/>
    <m/>
    <m/>
    <m/>
    <m/>
    <m/>
    <m/>
    <m/>
  </r>
  <r>
    <x v="522"/>
    <s v="S7RM"/>
    <s v="3 - QC Complete"/>
    <d v="2021-04-12T00:00:00"/>
    <d v="2021-04-12T00:00:00"/>
    <x v="428"/>
    <s v="\\fxshare-nas05\quotashare-fs01\ESA\5 - Ignition Tracking\2021_Ignition_QC_Folders\20210221_1259077_nan_nan_T005222119"/>
    <s v=" "/>
    <m/>
    <m/>
    <m/>
    <m/>
    <m/>
    <x v="0"/>
    <m/>
    <m/>
    <m/>
    <m/>
    <m/>
    <m/>
    <m/>
    <m/>
    <m/>
    <m/>
    <m/>
    <m/>
    <m/>
    <m/>
    <m/>
    <m/>
    <m/>
    <s v=" "/>
    <x v="100"/>
    <s v="19:39"/>
    <d v="2021-02-21T00:00:00"/>
    <s v="19:39"/>
    <s v="FAS"/>
    <s v="N"/>
    <s v="N"/>
    <s v="1259077"/>
    <m/>
    <m/>
    <s v="T005222118,T005222119"/>
    <m/>
    <m/>
    <m/>
    <s v="PG&amp;E_152_IGNITION_20210221_3.JPG"/>
    <s v=" "/>
    <x v="2"/>
    <x v="0"/>
    <s v="Y"/>
    <s v="Y"/>
    <s v="On Febuary 21, 2021 at 19:39 hrs. a PG &amp; E Troubleman was dispatched to the Manteca 1702 17KV Overhead, Distribution Circuit near 160 N. Main Street in the City of Manteca, San Joaquin County for a report of a fire at the base of the distribution pole with AT &amp;T fiber optics line and Ground Moulding burned.  The ensuing fire was 1 Meter &lt;3 Meters in size and was supressed by the Manteca FD. According to the Manteca FD  incident report, they were unable to determine the cause of this ignition.    Initial analysis indicates that an AT &amp;T Fiber Optic line and PG &amp;E ground moulding were burned.  The responding troubleman was unable to determine the cause of the ignition but did note that there was evidence of unsheltered individuals living in the alleyway near the incident (see attached email from Troubleman.)  On 2/21/2021 the PG &amp; E Troubleman replaced the ground moulding and volt tested all PG&amp;E equipment to confirm that all eqipment on the pole was still operable.  "/>
    <s v="PG&amp;E"/>
    <s v="Other"/>
    <s v="D"/>
    <s v="D"/>
    <s v="Structure-only"/>
    <s v="Fire at base of pole-possible vandalism"/>
    <m/>
    <m/>
    <m/>
    <x v="0"/>
    <x v="4"/>
    <x v="8"/>
    <s v="Y"/>
    <s v="Overhead"/>
    <s v="Primary"/>
    <s v="Grounding Wire"/>
    <s v="Ground moulding"/>
    <s v="Circuit ID:  16261-1702"/>
    <s v=" "/>
    <x v="0"/>
    <s v="37.7985083"/>
    <s v="-121.2158183"/>
    <s v="San Joaquin"/>
    <x v="425"/>
    <n v="17000"/>
    <m/>
    <s v="Fire Dept-209-464-4648"/>
    <s v="Urban"/>
    <m/>
    <m/>
    <m/>
    <m/>
    <s v="N"/>
    <s v="N"/>
    <m/>
    <m/>
    <s v="2021-02-23"/>
    <m/>
    <m/>
    <m/>
    <m/>
    <m/>
    <m/>
    <m/>
    <m/>
    <m/>
    <m/>
    <m/>
    <m/>
    <m/>
    <m/>
    <m/>
    <m/>
    <m/>
    <m/>
    <m/>
    <s v=" "/>
    <s v="STOCKTON"/>
    <s v="MANTECA"/>
    <s v="19:39"/>
    <s v="02/21/2021"/>
    <s v="1259077"/>
    <s v="T005222118,T005222119"/>
    <n v="160"/>
    <s v="N MAIN ST"/>
    <x v="117"/>
    <n v="37.798749999999998"/>
    <n v="-121.21586000000001"/>
    <s v="Q3TBLG9"/>
    <s v="GONZALES, GONZO"/>
    <n v="162611702"/>
    <s v="20210221 23:45"/>
    <n v="9111"/>
    <m/>
    <s v="FIRE AT BASE OF POLE.DAMAGED AT&amp;T FIBER OPTICS LINE &amp; PGE GROUND MOLDING.NO OTHER DAMAGE.VOLT TESTED ALL PGE EQUIP ON POLE GOOD.NO EVIDENCE,BUT POSSIBLE VAGRANTS/VANDELS STARTED FIRE.HOMELESS STAY IN ALLEY.I REPLACED GROUND MOLDING"/>
    <s v="Y"/>
    <n v="5"/>
    <s v="\\fxshare-nas05\quotashare-fs01\ESA\5 - Ignition Tracking\Fire_Tab_Attachment_Files"/>
    <s v="37.7985083,-121.2158183,4.700000,3D"/>
    <m/>
    <m/>
    <s v="SAP# 102086493.IN ALLEY AT 160 N.MAIN ST MANTECA"/>
    <s v="209-464-4648"/>
    <m/>
    <s v="N"/>
    <s v="Y"/>
    <m/>
    <s v="Clear"/>
    <m/>
    <s v="Other Utility"/>
    <m/>
    <s v="Calm"/>
    <m/>
    <s v="PG&amp;E Equipment"/>
    <m/>
    <s v="1 meter - &lt; 3 meters"/>
    <m/>
    <s v="Fire Dept"/>
    <m/>
    <s v="Overhead"/>
    <m/>
    <x v="1"/>
    <s v="PHOTOS/DATA SHEET/I.R"/>
    <s v="PG&amp;E Employee"/>
    <m/>
    <s v="PATROL-FOUND NOTHING"/>
    <m/>
    <s v="N"/>
    <s v=" "/>
    <m/>
    <m/>
    <m/>
    <m/>
    <m/>
    <m/>
    <m/>
    <m/>
    <m/>
    <m/>
    <m/>
    <m/>
    <m/>
    <m/>
    <m/>
    <m/>
    <m/>
    <m/>
    <m/>
    <m/>
    <m/>
    <m/>
    <m/>
    <m/>
    <m/>
    <m/>
    <m/>
    <m/>
    <m/>
    <m/>
    <m/>
    <m/>
    <m/>
    <m/>
    <m/>
    <m/>
    <m/>
    <m/>
    <m/>
    <m/>
    <m/>
    <m/>
    <m/>
    <m/>
    <m/>
    <m/>
    <m/>
  </r>
  <r>
    <x v="523"/>
    <s v="AGFC"/>
    <s v="3 - QC Complete"/>
    <d v="2021-02-23T00:00:00"/>
    <d v="2021-02-23T00:00:00"/>
    <x v="250"/>
    <s v="\\fxshare-nas05\quotashare-fs01\ESA\5 - Ignition Tracking\2021_Ignition_QC_Folders\20210221_nan_nan_nan_7877839436"/>
    <s v=" "/>
    <m/>
    <m/>
    <m/>
    <m/>
    <m/>
    <x v="0"/>
    <m/>
    <m/>
    <m/>
    <m/>
    <m/>
    <m/>
    <m/>
    <m/>
    <m/>
    <m/>
    <m/>
    <m/>
    <m/>
    <m/>
    <m/>
    <m/>
    <m/>
    <s v=" "/>
    <x v="100"/>
    <s v="16:30"/>
    <m/>
    <m/>
    <s v="FAS"/>
    <s v="N"/>
    <s v="N"/>
    <m/>
    <m/>
    <m/>
    <n v="7877839436"/>
    <m/>
    <m/>
    <m/>
    <m/>
    <s v=" "/>
    <x v="0"/>
    <x v="2"/>
    <s v="N"/>
    <s v="N"/>
    <s v="Structure fire, not attributable to PG&amp;E."/>
    <s v="Not PG&amp;E"/>
    <s v="Building"/>
    <m/>
    <m/>
    <s v="Structure-only"/>
    <m/>
    <m/>
    <m/>
    <m/>
    <x v="3"/>
    <x v="1"/>
    <x v="1"/>
    <m/>
    <s v="Overhead"/>
    <m/>
    <m/>
    <m/>
    <m/>
    <s v=" "/>
    <x v="0"/>
    <s v="37.3514567"/>
    <s v="-120.6180083"/>
    <s v="Merced"/>
    <x v="426"/>
    <n v="12000"/>
    <m/>
    <s v="Atwater FD 2099663621"/>
    <s v="Urban"/>
    <m/>
    <m/>
    <m/>
    <m/>
    <s v="N"/>
    <s v="N"/>
    <m/>
    <m/>
    <s v="2021-02-23"/>
    <m/>
    <m/>
    <m/>
    <m/>
    <m/>
    <m/>
    <m/>
    <m/>
    <m/>
    <m/>
    <m/>
    <m/>
    <m/>
    <m/>
    <m/>
    <m/>
    <m/>
    <m/>
    <m/>
    <s v=" "/>
    <s v="YOSEMITE"/>
    <s v="MERCED 04"/>
    <s v="16:30"/>
    <s v="02/21/2021"/>
    <m/>
    <n v="7877839436"/>
    <n v="1230"/>
    <s v="MARGUERITE ST"/>
    <x v="7"/>
    <n v="37.351460000000003"/>
    <n v="-120.617947"/>
    <s v="Y4TDDM6"/>
    <s v="MAYO, DAN"/>
    <n v="253611107"/>
    <s v="20210221 17:57"/>
    <n v="2640"/>
    <m/>
    <s v="Booted meter per fire dept."/>
    <s v="Y"/>
    <m/>
    <m/>
    <s v="37.3514567,-120.6180083,41.700000,3D"/>
    <m/>
    <m/>
    <m/>
    <s v="City of Atwater 2099663621"/>
    <m/>
    <s v="N"/>
    <s v="Y"/>
    <s v="N"/>
    <s v="Clear"/>
    <m/>
    <s v="Structures"/>
    <m/>
    <s v="Light"/>
    <m/>
    <s v="Other (Comments)"/>
    <s v="Started in attic at splices not contained in a splice box."/>
    <s v="Structure Only"/>
    <m/>
    <s v="Fire Dept"/>
    <s v="Incident # 3849"/>
    <s v="Overhead"/>
    <m/>
    <x v="0"/>
    <m/>
    <m/>
    <m/>
    <m/>
    <m/>
    <m/>
    <s v=" "/>
    <m/>
    <m/>
    <m/>
    <m/>
    <m/>
    <m/>
    <m/>
    <m/>
    <m/>
    <m/>
    <m/>
    <m/>
    <m/>
    <m/>
    <m/>
    <m/>
    <m/>
    <m/>
    <m/>
    <m/>
    <m/>
    <m/>
    <m/>
    <m/>
    <m/>
    <m/>
    <m/>
    <m/>
    <m/>
    <m/>
    <m/>
    <m/>
    <m/>
    <m/>
    <m/>
    <m/>
    <m/>
    <m/>
    <m/>
    <m/>
    <m/>
    <m/>
    <m/>
    <m/>
    <m/>
    <m/>
    <m/>
  </r>
  <r>
    <x v="524"/>
    <s v="AGFC"/>
    <s v="3 - QC Complete"/>
    <d v="2021-02-23T00:00:00"/>
    <d v="2021-02-23T00:00:00"/>
    <x v="429"/>
    <s v="\\fxshare-nas05\quotashare-fs01\ESA\5 - Ignition Tracking\2021_Ignition_QC_Folders\20210221_nan_nan_nan_223368727"/>
    <s v=" "/>
    <m/>
    <m/>
    <m/>
    <m/>
    <m/>
    <x v="0"/>
    <m/>
    <m/>
    <m/>
    <m/>
    <m/>
    <m/>
    <m/>
    <m/>
    <m/>
    <m/>
    <m/>
    <m/>
    <m/>
    <m/>
    <m/>
    <m/>
    <m/>
    <s v=" "/>
    <x v="100"/>
    <s v="02:46"/>
    <m/>
    <m/>
    <s v="FAS"/>
    <s v="N"/>
    <s v="N"/>
    <m/>
    <m/>
    <m/>
    <n v="223368727"/>
    <m/>
    <m/>
    <m/>
    <m/>
    <s v=" "/>
    <x v="0"/>
    <x v="2"/>
    <s v="N"/>
    <s v="N"/>
    <s v="Structure fire, not attributable to PG&amp;E. Trash fire next to home. Tman pulled meter."/>
    <s v="Not PG&amp;E"/>
    <s v="Other"/>
    <m/>
    <m/>
    <s v="Structure-only"/>
    <m/>
    <m/>
    <m/>
    <m/>
    <x v="3"/>
    <x v="1"/>
    <x v="1"/>
    <m/>
    <s v="Overhead"/>
    <m/>
    <m/>
    <m/>
    <m/>
    <s v=" "/>
    <x v="0"/>
    <n v="36.826332999999998"/>
    <n v="-121.662244"/>
    <s v="Monterey"/>
    <x v="427"/>
    <n v="12000"/>
    <m/>
    <s v="NORTH COUNTY FIRE DISTRICT"/>
    <s v="Urban"/>
    <m/>
    <m/>
    <m/>
    <m/>
    <s v="N"/>
    <s v="N"/>
    <m/>
    <m/>
    <s v="2021-02-23"/>
    <m/>
    <m/>
    <m/>
    <m/>
    <m/>
    <m/>
    <m/>
    <m/>
    <m/>
    <m/>
    <m/>
    <m/>
    <m/>
    <m/>
    <m/>
    <m/>
    <m/>
    <m/>
    <m/>
    <s v=" "/>
    <s v="CENTRAL COAST"/>
    <s v="SALINAS 01"/>
    <s v="02:46"/>
    <s v="02/21/2021"/>
    <m/>
    <n v="223368727"/>
    <n v="5"/>
    <s v="GLENN AVE"/>
    <x v="26"/>
    <n v="36.826332999999998"/>
    <n v="-121.662244"/>
    <s v="C4TJRAH"/>
    <s v="ANDERSON, JARED"/>
    <n v="182961110"/>
    <s v="20210221 05:02"/>
    <n v="1120"/>
    <m/>
    <s v="SMALL STRUCTURE FIRE AT 5 GLENN AVE.  TRASH BIN FIRE ON SIDE OF HOUSE PER FIRE DEPT.  AT REQUEST OF FIRE DEPT, METER WAS REMOVED TILL CUSTOMER CAN CHECK ELECTRICAL WIREING IN HOME.  CUSTOMER WILL CALL WHEN SAFE TO RECONNECT."/>
    <s v="Y"/>
    <m/>
    <m/>
    <m/>
    <n v="36.826332999999998"/>
    <n v="-121.662244"/>
    <m/>
    <s v="NORTH COUNTY FIRE DIST"/>
    <m/>
    <s v="N"/>
    <s v="Y"/>
    <s v="N"/>
    <s v="Clear"/>
    <m/>
    <s v="Structures"/>
    <m/>
    <s v="Calm"/>
    <m/>
    <s v="3rd Party"/>
    <m/>
    <s v="Structure Only"/>
    <m/>
    <s v="Fire Dept"/>
    <m/>
    <s v="Overhead"/>
    <m/>
    <x v="0"/>
    <m/>
    <m/>
    <m/>
    <m/>
    <m/>
    <m/>
    <s v=" "/>
    <m/>
    <m/>
    <m/>
    <m/>
    <m/>
    <m/>
    <m/>
    <m/>
    <m/>
    <m/>
    <m/>
    <m/>
    <m/>
    <m/>
    <m/>
    <m/>
    <m/>
    <m/>
    <m/>
    <m/>
    <m/>
    <m/>
    <m/>
    <m/>
    <m/>
    <m/>
    <m/>
    <m/>
    <m/>
    <m/>
    <m/>
    <m/>
    <m/>
    <m/>
    <m/>
    <m/>
    <m/>
    <m/>
    <m/>
    <m/>
    <m/>
    <m/>
    <m/>
    <m/>
    <m/>
    <m/>
    <m/>
  </r>
  <r>
    <x v="525"/>
    <s v="S7RM"/>
    <s v="3 - QC Complete"/>
    <d v="2021-04-21T00:00:00"/>
    <d v="2021-04-21T00:00:00"/>
    <x v="430"/>
    <s v="\\fxshare-nas05\quotashare-fs01\ESA\5 - Ignition Tracking\2021_Ignition_QC_Folders\20210220_1258774_nan_nan_T005221808"/>
    <s v=" "/>
    <m/>
    <m/>
    <m/>
    <m/>
    <m/>
    <x v="0"/>
    <m/>
    <m/>
    <m/>
    <m/>
    <m/>
    <m/>
    <m/>
    <m/>
    <m/>
    <m/>
    <m/>
    <m/>
    <m/>
    <m/>
    <m/>
    <m/>
    <m/>
    <s v=" "/>
    <x v="101"/>
    <d v="1899-12-30T20:21:00"/>
    <d v="2021-02-20T00:00:00"/>
    <d v="1899-12-30T20:21:00"/>
    <s v="FAS"/>
    <s v="Y"/>
    <s v="N"/>
    <n v="1258774"/>
    <m/>
    <m/>
    <s v="T005221808"/>
    <n v="120557876"/>
    <m/>
    <m/>
    <m/>
    <s v=" "/>
    <x v="0"/>
    <x v="0"/>
    <s v="Y"/>
    <s v="N"/>
    <s v="On Febuary 20th, 2021 at 20:14 hrs. a PG &amp; E Troubleman was dispatched to the Grant 1104 12 KV circuit near Hesperian Blvd. in San Lorenzo in response to a report of a capacitor bank unit which exploded and caught fire.  The ensuing fire was &lt; 3 Meters in size, was confined to the capacitor bank and it was extinguished by the responding Troubleman.   Initial analysis indicates that TV 242 Units exploded and caught fire.  2 of the 3 fuses were blown with the remaining fuse open and the bank offline. *** Upon searching for a COE tag for this ignition, it was discovered that this equipment repair is a low priority and not scheduled for repair with an estimated completion date of May of 2021.  According to the responding Troubleman, the company just finished semi-annual inspections on Capacitor banksand they usually bundle a bunch of repair jobs together for a crew to repair before the summer loading.  "/>
    <s v="PG&amp;E"/>
    <s v="Other"/>
    <s v="D"/>
    <s v="D"/>
    <s v="Structure-only"/>
    <s v="Confined to PG E assets only. "/>
    <m/>
    <m/>
    <m/>
    <x v="0"/>
    <x v="4"/>
    <x v="15"/>
    <s v="N"/>
    <s v="Overhead"/>
    <s v="Primary"/>
    <s v="Capacitor Bank"/>
    <s v="Capacitor Bank TV 242"/>
    <n v="103515564"/>
    <s v=" "/>
    <x v="0"/>
    <n v="37.677630000000001"/>
    <n v="-122.125649"/>
    <s v="Alameda"/>
    <x v="97"/>
    <n v="12000"/>
    <m/>
    <s v="Employee-T-man"/>
    <s v="Urban"/>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526"/>
    <s v="CFMD"/>
    <s v="3 - QC Complete"/>
    <d v="2021-04-27T00:00:00"/>
    <d v="2021-04-27T00:00:00"/>
    <x v="431"/>
    <s v="\\fxshare-nas05\quotashare-fs01\ESA\5 - Ignition Tracking\2021_Ignition_QC_Folders\20210220_1258774_21-0027773_nan_T005221808"/>
    <s v=" "/>
    <m/>
    <m/>
    <m/>
    <m/>
    <m/>
    <x v="0"/>
    <m/>
    <m/>
    <m/>
    <m/>
    <m/>
    <m/>
    <m/>
    <m/>
    <m/>
    <m/>
    <m/>
    <m/>
    <m/>
    <m/>
    <m/>
    <m/>
    <m/>
    <s v=" "/>
    <x v="101"/>
    <s v="20:14"/>
    <d v="2021-02-20T00:00:00"/>
    <s v="20:14"/>
    <s v="FAS"/>
    <s v="N"/>
    <s v="N"/>
    <s v="1258774"/>
    <s v="21-0027773"/>
    <m/>
    <s v="T005221808"/>
    <n v="120557876"/>
    <m/>
    <m/>
    <m/>
    <s v=" "/>
    <x v="0"/>
    <x v="0"/>
    <s v="N"/>
    <s v="N"/>
    <s v="On February 20th, 2021 at 20:14 hrs. a PG &amp; E troubleman was dispatched to the Grant 1104 12 KV circuit near Hesperian Blvd. in San Lorenzo in response to a report of a capacitor bank unit which exploded and caught fire.  The troubleman extinguished the less than 3 meter size fire which was confined to the capacitor bank.   Initial analysis indicates that TV 242 exploded and caught fire.  The troubleman fixed fuses as a temporary repair and created COE Notification# 120557876 to replace the capacitor. As of 4/27/21 full repairs have not been made to mitigate future fire risk. Required end date on the COE Notification is 6/1/2021, this replacement is considered a low F priority (90-120 day) by the COE program. Notification# 120557876 PM 35234643 is in an UNSC status and scheduled in SAP to be worked on 5/17/21 by Hayward Division E Crew. This information is preliminary"/>
    <s v="PG&amp;E"/>
    <s v="Other"/>
    <s v="D"/>
    <m/>
    <s v="Structure-only"/>
    <m/>
    <m/>
    <m/>
    <m/>
    <x v="0"/>
    <x v="4"/>
    <x v="15"/>
    <m/>
    <s v="Overbuild"/>
    <s v="Primary"/>
    <s v="Capacitor Bank"/>
    <m/>
    <m/>
    <s v=" "/>
    <x v="0"/>
    <s v="37.6781317"/>
    <s v="-122.1256617"/>
    <s v="Alameda"/>
    <x v="97"/>
    <n v="12000"/>
    <m/>
    <s v="ALCO FD"/>
    <s v="Urban"/>
    <m/>
    <m/>
    <m/>
    <m/>
    <s v="N"/>
    <s v="N"/>
    <m/>
    <m/>
    <s v="2021-02-23"/>
    <m/>
    <m/>
    <m/>
    <m/>
    <m/>
    <m/>
    <m/>
    <m/>
    <m/>
    <m/>
    <m/>
    <m/>
    <m/>
    <m/>
    <m/>
    <m/>
    <m/>
    <m/>
    <m/>
    <s v=" "/>
    <s v="MISSION"/>
    <s v="HAYWARD 04"/>
    <s v="20:14"/>
    <s v="02/20/2021"/>
    <s v="1258774"/>
    <s v="T005221808"/>
    <s v="UNKNOWN"/>
    <s v="HESPERIAN BLVD "/>
    <x v="79"/>
    <n v="37.677630000000001"/>
    <n v="-122.12564999999999"/>
    <s v="M2TIXA2"/>
    <s v="ARAQUISTAIN, IGNACIO"/>
    <n v="14381104"/>
    <s v="20210220 20:51"/>
    <n v="9111"/>
    <m/>
    <s v="TV 242 UNIT EXPLODED AND CAUGHT FIRE. BANK OFFLINE AT THIS TIME. COE PIN # 306 257"/>
    <s v="Y"/>
    <n v="5"/>
    <s v="\\fxshare-nas05\quotashare-fs01\ESA\5 - Ignition Tracking\Fire_Tab_Attachment_Files"/>
    <s v="37.6781317,-122.1256617,9.900000,3D"/>
    <m/>
    <m/>
    <s v="CAP BANK TV242 CAUGHT FIRE"/>
    <s v="ALCO FIRE"/>
    <n v="110188019"/>
    <s v="N"/>
    <s v="Y"/>
    <m/>
    <s v="Clear"/>
    <m/>
    <s v="PG&amp;E Only"/>
    <m/>
    <s v="Calm"/>
    <m/>
    <s v="PG&amp;E Equipment"/>
    <m/>
    <s v="&lt; 1 meter"/>
    <m/>
    <s v="Employee"/>
    <m/>
    <s v="Overbuild"/>
    <m/>
    <x v="0"/>
    <m/>
    <m/>
    <m/>
    <s v="OVERHEAD"/>
    <s v="CAPACITOR"/>
    <s v="N"/>
    <s v=" "/>
    <s v="Unplanned"/>
    <s v="Mission"/>
    <s v="Hayward"/>
    <s v="014381104, GRANT-1104"/>
    <s v="21-0027773"/>
    <s v="Unplanned"/>
    <s v="Clear;32-90F"/>
    <s v="21"/>
    <s v=" "/>
    <s v="YES"/>
    <s v="Line to Ground"/>
    <s v="Sustained"/>
    <s v="No"/>
    <s v="MTR#1010214908"/>
    <s v="OH"/>
    <s v="Transformer"/>
    <s v="1258774"/>
    <s v=" "/>
    <s v=" "/>
    <s v=" "/>
    <s v=" "/>
    <s v="HESPERIAN 3/S/O VIA MERCADO"/>
    <s v=" "/>
    <s v=" "/>
    <s v=" "/>
    <s v=" "/>
    <s v="No"/>
    <s v=" "/>
    <s v=" "/>
    <s v="No"/>
    <s v=" "/>
    <s v=" "/>
    <s v="M2TIXA2"/>
    <s v=" "/>
    <s v="M2TIXA2"/>
    <s v="02/20/21 20:33"/>
    <s v="Not Required"/>
    <s v=" "/>
    <s v=" "/>
    <s v="No"/>
    <s v="1606584"/>
    <s v="21-0027773"/>
    <m/>
    <m/>
    <m/>
    <m/>
    <m/>
  </r>
  <r>
    <x v="527"/>
    <s v="AGFC"/>
    <s v="3 - QC Complete"/>
    <d v="2021-02-23T00:00:00"/>
    <d v="2021-02-23T00:00:00"/>
    <x v="432"/>
    <s v="\\fxshare-nas05\quotashare-fs01\ESA\5 - Ignition Tracking\2021_Ignition_QC_Folders\20210220_1258680_nan_nan_T005221707"/>
    <s v=" "/>
    <m/>
    <m/>
    <m/>
    <m/>
    <m/>
    <x v="0"/>
    <m/>
    <m/>
    <m/>
    <m/>
    <m/>
    <m/>
    <m/>
    <m/>
    <m/>
    <m/>
    <m/>
    <m/>
    <m/>
    <m/>
    <m/>
    <m/>
    <m/>
    <s v=" "/>
    <x v="101"/>
    <s v="15:38"/>
    <d v="2021-02-20T00:00:00"/>
    <s v="15:38"/>
    <s v="FAS"/>
    <s v="N"/>
    <s v="N"/>
    <s v="1258680"/>
    <m/>
    <m/>
    <s v="T005221707"/>
    <n v="120557857"/>
    <m/>
    <m/>
    <m/>
    <s v=" "/>
    <x v="0"/>
    <x v="2"/>
    <s v="Y"/>
    <s v="Y"/>
    <s v="Other fire, not attributable to PG&amp;E assets. A distribution pole was burnt and needs to be replaced. Troubleman confirmed this was third party who were burning vegetation and the fire got away from them."/>
    <s v="Not PG&amp;E"/>
    <s v="Other"/>
    <m/>
    <m/>
    <s v="Structure-only"/>
    <m/>
    <m/>
    <m/>
    <m/>
    <x v="3"/>
    <x v="1"/>
    <x v="1"/>
    <m/>
    <s v="Overhead"/>
    <m/>
    <m/>
    <s v="Pole, Crossarm, Insulator"/>
    <m/>
    <s v=" "/>
    <x v="0"/>
    <s v="39.8115183"/>
    <s v="-122.1808450"/>
    <s v="Tehama"/>
    <x v="294"/>
    <n v="12000"/>
    <m/>
    <s v="Cal Fire #CATGU2096"/>
    <s v="Agriculture"/>
    <m/>
    <m/>
    <m/>
    <m/>
    <s v="N"/>
    <s v="N"/>
    <m/>
    <m/>
    <s v="2021-02-23"/>
    <m/>
    <m/>
    <m/>
    <m/>
    <m/>
    <m/>
    <m/>
    <m/>
    <m/>
    <m/>
    <m/>
    <m/>
    <m/>
    <m/>
    <m/>
    <m/>
    <m/>
    <m/>
    <m/>
    <s v=" "/>
    <s v="NORTH VALLEY"/>
    <s v="ORLAND"/>
    <s v="15:38"/>
    <s v="02/20/2021"/>
    <s v="1258680"/>
    <s v="T005221707"/>
    <n v="375"/>
    <s v="MALTON AVE"/>
    <x v="158"/>
    <n v="39.808700000000002"/>
    <n v="-122.18103000000001"/>
    <s v="V3TTRJ6"/>
    <s v="JONES, TYLER"/>
    <n v="102601101"/>
    <s v="20210220 16:51"/>
    <n v="9110"/>
    <m/>
    <s v="burnt pole. pole needs to be replaced"/>
    <s v="Y"/>
    <m/>
    <m/>
    <s v="39.8115183,-122.1808450,68.200000,3D"/>
    <m/>
    <m/>
    <m/>
    <s v="fire report #CATGU2096"/>
    <m/>
    <s v="N"/>
    <s v="Y"/>
    <m/>
    <s v="Clear"/>
    <m/>
    <s v="PG&amp;E Only"/>
    <m/>
    <s v="Calm"/>
    <m/>
    <s v="3rd Party"/>
    <m/>
    <s v="0.25 - 10 Acres"/>
    <m/>
    <s v="Cal Fire"/>
    <m/>
    <s v="Overhead"/>
    <m/>
    <x v="0"/>
    <m/>
    <m/>
    <m/>
    <s v="FIRE, HOUSE OR BLDG"/>
    <s v="OTHER"/>
    <s v="N"/>
    <s v=" "/>
    <m/>
    <m/>
    <m/>
    <m/>
    <m/>
    <m/>
    <m/>
    <m/>
    <m/>
    <m/>
    <m/>
    <m/>
    <m/>
    <m/>
    <m/>
    <m/>
    <m/>
    <m/>
    <m/>
    <m/>
    <m/>
    <m/>
    <m/>
    <m/>
    <m/>
    <m/>
    <m/>
    <m/>
    <m/>
    <m/>
    <m/>
    <m/>
    <m/>
    <m/>
    <m/>
    <m/>
    <m/>
    <m/>
    <m/>
    <m/>
    <m/>
    <m/>
    <m/>
    <m/>
    <m/>
    <m/>
    <m/>
  </r>
  <r>
    <x v="528"/>
    <s v="AGFC"/>
    <s v="3 - QC Complete"/>
    <d v="2021-02-23T00:00:00"/>
    <d v="2021-02-23T00:00:00"/>
    <x v="250"/>
    <s v="\\fxshare-nas05\quotashare-fs01\ESA\5 - Ignition Tracking\2021_Ignition_QC_Folders\20210220_nan_nan_nan_2424371855"/>
    <s v=" "/>
    <m/>
    <m/>
    <m/>
    <m/>
    <m/>
    <x v="0"/>
    <m/>
    <m/>
    <m/>
    <m/>
    <m/>
    <m/>
    <m/>
    <m/>
    <m/>
    <m/>
    <m/>
    <m/>
    <m/>
    <m/>
    <m/>
    <m/>
    <m/>
    <s v=" "/>
    <x v="101"/>
    <s v="12:05"/>
    <m/>
    <m/>
    <s v="FAS"/>
    <s v="N"/>
    <s v="Y"/>
    <m/>
    <m/>
    <m/>
    <n v="2424371855"/>
    <m/>
    <m/>
    <m/>
    <m/>
    <s v=" "/>
    <x v="0"/>
    <x v="2"/>
    <s v="N"/>
    <s v="N"/>
    <s v="Duplicate of index 146. Structure fire, not attributable to PG&amp;E."/>
    <s v="Not PG&amp;E"/>
    <s v="Building"/>
    <m/>
    <m/>
    <s v="0.26-9.99"/>
    <m/>
    <m/>
    <m/>
    <m/>
    <x v="4"/>
    <x v="1"/>
    <x v="1"/>
    <m/>
    <s v="Overhead"/>
    <m/>
    <m/>
    <m/>
    <m/>
    <s v=" "/>
    <x v="0"/>
    <s v="37.6317017"/>
    <s v="-122.0716233"/>
    <s v="Alameda"/>
    <x v="428"/>
    <n v="12000"/>
    <m/>
    <s v="HAYWARD FD"/>
    <s v="Urban"/>
    <m/>
    <m/>
    <m/>
    <m/>
    <s v="N"/>
    <s v="N"/>
    <m/>
    <m/>
    <s v="2021-02-23"/>
    <m/>
    <m/>
    <m/>
    <m/>
    <m/>
    <m/>
    <m/>
    <m/>
    <m/>
    <m/>
    <m/>
    <m/>
    <m/>
    <m/>
    <m/>
    <m/>
    <m/>
    <m/>
    <m/>
    <s v=" "/>
    <s v="MISSION"/>
    <s v="HAYWARD 06"/>
    <s v="12:05"/>
    <s v="02/20/2021"/>
    <m/>
    <n v="2424371855"/>
    <n v="27750"/>
    <s v="TYRRELL AVE APT 4"/>
    <x v="77"/>
    <n v="37.632506999999997"/>
    <n v="-122.071624"/>
    <s v="M2TIXA2"/>
    <s v="ARAQUISTAIN, IGNACIO"/>
    <n v="13761104"/>
    <s v="20210220 12:30"/>
    <n v="2402"/>
    <n v="1"/>
    <s v="STRUCTURE FIRE. NON PG&amp;E ISSUE. REMOVED MTR PER HAYWARD FIRE"/>
    <s v="Y"/>
    <m/>
    <m/>
    <s v="37.6317017,-122.0716233,-9.700000,3D"/>
    <m/>
    <m/>
    <s v="STRUCTURE FIRE IN MULTI UNIT APARTMENT. NON PG&amp;E ISSUE"/>
    <s v="HAYWARD FIRE DEPT"/>
    <m/>
    <s v="N"/>
    <s v="Y"/>
    <s v="N"/>
    <s v="Clear"/>
    <m/>
    <s v="Structures"/>
    <m/>
    <s v="Calm"/>
    <m/>
    <s v="3rd Party"/>
    <m/>
    <s v="3 meters - 0.25 Acres"/>
    <m/>
    <s v="Fire Dept"/>
    <m/>
    <s v="Overhead"/>
    <m/>
    <x v="0"/>
    <m/>
    <m/>
    <m/>
    <m/>
    <m/>
    <m/>
    <s v=" "/>
    <m/>
    <m/>
    <m/>
    <m/>
    <m/>
    <m/>
    <m/>
    <m/>
    <m/>
    <m/>
    <m/>
    <m/>
    <m/>
    <m/>
    <m/>
    <m/>
    <m/>
    <m/>
    <m/>
    <m/>
    <m/>
    <m/>
    <m/>
    <m/>
    <m/>
    <m/>
    <m/>
    <m/>
    <m/>
    <m/>
    <m/>
    <m/>
    <m/>
    <m/>
    <m/>
    <m/>
    <m/>
    <m/>
    <m/>
    <m/>
    <m/>
    <m/>
    <m/>
    <m/>
    <m/>
    <m/>
    <m/>
  </r>
  <r>
    <x v="529"/>
    <s v="AGFC"/>
    <s v="3 - QC Complete"/>
    <d v="2021-02-23T00:00:00"/>
    <d v="2021-02-23T00:00:00"/>
    <x v="250"/>
    <s v="\\fxshare-nas05\quotashare-fs01\ESA\5 - Ignition Tracking\2021_Ignition_QC_Folders\20210220_nan_nan_nan_2429853813"/>
    <s v=" "/>
    <m/>
    <m/>
    <m/>
    <m/>
    <m/>
    <x v="0"/>
    <m/>
    <m/>
    <m/>
    <m/>
    <m/>
    <m/>
    <m/>
    <m/>
    <m/>
    <m/>
    <m/>
    <m/>
    <m/>
    <m/>
    <m/>
    <m/>
    <m/>
    <s v=" "/>
    <x v="101"/>
    <s v="11:15"/>
    <m/>
    <m/>
    <s v="FAS"/>
    <s v="N"/>
    <s v="N"/>
    <m/>
    <m/>
    <m/>
    <n v="2429853813"/>
    <m/>
    <m/>
    <m/>
    <m/>
    <s v=" "/>
    <x v="0"/>
    <x v="2"/>
    <s v="N"/>
    <s v="N"/>
    <s v="Structure fire, not attributable to PG&amp;E."/>
    <s v="Not PG&amp;E"/>
    <s v="Building"/>
    <m/>
    <m/>
    <s v="&lt;0.25"/>
    <m/>
    <m/>
    <m/>
    <m/>
    <x v="3"/>
    <x v="1"/>
    <x v="1"/>
    <m/>
    <s v="Overhead"/>
    <m/>
    <m/>
    <m/>
    <m/>
    <s v=" "/>
    <x v="0"/>
    <s v="37.6317317"/>
    <s v="-122.0716583"/>
    <s v="Alameda"/>
    <x v="428"/>
    <n v="12000"/>
    <m/>
    <s v="HAYWARD FD"/>
    <s v="Urban"/>
    <m/>
    <m/>
    <m/>
    <m/>
    <s v="N"/>
    <s v="N"/>
    <m/>
    <m/>
    <s v="2021-02-23"/>
    <m/>
    <m/>
    <m/>
    <m/>
    <m/>
    <m/>
    <m/>
    <m/>
    <m/>
    <m/>
    <m/>
    <m/>
    <m/>
    <m/>
    <m/>
    <m/>
    <m/>
    <m/>
    <m/>
    <s v=" "/>
    <s v="MISSION"/>
    <s v="HAYWARD 06"/>
    <s v="11:15"/>
    <s v="02/20/2021"/>
    <m/>
    <n v="2429853813"/>
    <n v="27750"/>
    <s v="TYRRELL AVE APT 1"/>
    <x v="77"/>
    <n v="37.632506999999997"/>
    <n v="-122.071624"/>
    <s v="M2TIXA2"/>
    <s v="ARAQUISTAIN, IGNACIO"/>
    <n v="13761104"/>
    <s v="20210220 12:19"/>
    <n v="1121"/>
    <m/>
    <s v="STRUCTURE FIRE. NON PG&amp;E ISSUE"/>
    <s v="Y"/>
    <m/>
    <m/>
    <s v="37.6317317,-122.0716583,-8.200000,3D"/>
    <m/>
    <m/>
    <s v="APARTMENT FIRE MULTI UNIT"/>
    <s v="HAYWARD FIRE"/>
    <m/>
    <s v="N"/>
    <s v="N"/>
    <s v="N"/>
    <s v="Clear"/>
    <m/>
    <s v="Structures"/>
    <m/>
    <s v="Calm"/>
    <m/>
    <s v="3rd Party"/>
    <m/>
    <s v="3 meters - 0.25 Acres"/>
    <m/>
    <s v="Fire Dept"/>
    <m/>
    <s v="Overhead"/>
    <m/>
    <x v="0"/>
    <m/>
    <m/>
    <m/>
    <m/>
    <m/>
    <m/>
    <s v=" "/>
    <m/>
    <m/>
    <m/>
    <m/>
    <m/>
    <m/>
    <m/>
    <m/>
    <m/>
    <m/>
    <m/>
    <m/>
    <m/>
    <m/>
    <m/>
    <m/>
    <m/>
    <m/>
    <m/>
    <m/>
    <m/>
    <m/>
    <m/>
    <m/>
    <m/>
    <m/>
    <m/>
    <m/>
    <m/>
    <m/>
    <m/>
    <m/>
    <m/>
    <m/>
    <m/>
    <m/>
    <m/>
    <m/>
    <m/>
    <m/>
    <m/>
    <m/>
    <m/>
    <m/>
    <m/>
    <m/>
    <m/>
  </r>
  <r>
    <x v="530"/>
    <s v="S7RM"/>
    <s v="3 - QC Complete"/>
    <d v="2021-04-21T00:00:00"/>
    <d v="2021-05-14T00:00:00"/>
    <x v="433"/>
    <s v="\\fxshare-nas05\quotashare-fs01\ESA\5 - Ignition Tracking\2021_Ignition_QC_Folders\20210220_1258349_nan_nan_T005221353"/>
    <s v=" "/>
    <s v="Y"/>
    <s v="S7RM"/>
    <s v="after speaking with a transformer SME it was determined this was not attributable to PG&amp;E assets."/>
    <d v="2021-05-14T00:00:00"/>
    <m/>
    <x v="0"/>
    <m/>
    <m/>
    <m/>
    <s v="Y"/>
    <d v="2021-04-20T00:00:00"/>
    <d v="2021-04-27T00:00:00"/>
    <s v="City of Davis FD"/>
    <s v="(530) 757-5682"/>
    <m/>
    <m/>
    <m/>
    <m/>
    <m/>
    <m/>
    <m/>
    <m/>
    <m/>
    <s v=" "/>
    <x v="101"/>
    <s v="07:49"/>
    <d v="2021-02-20T00:00:00"/>
    <s v="07:49"/>
    <s v="FAS"/>
    <s v="N"/>
    <s v="N"/>
    <s v="1258349"/>
    <m/>
    <m/>
    <s v="T005221353"/>
    <n v="120557569"/>
    <m/>
    <m/>
    <m/>
    <s v=" "/>
    <x v="0"/>
    <x v="2"/>
    <s v="N"/>
    <s v="N"/>
    <s v="Small fire occurred inside customer home due to customer electrical equipment failure. The custoemrs breaker failed to operate which resulted in an small power strip to ignite. This ignition was found not to be attributable to P&amp;E assets. This information is preliminary."/>
    <s v="Not PG&amp;E"/>
    <s v="Other"/>
    <m/>
    <m/>
    <s v="Structure-only"/>
    <s v="CUST OUTLETS/POWER STRIPS"/>
    <m/>
    <m/>
    <m/>
    <x v="3"/>
    <x v="1"/>
    <x v="1"/>
    <m/>
    <s v="Overhead"/>
    <m/>
    <m/>
    <m/>
    <m/>
    <s v=" "/>
    <x v="0"/>
    <s v="38.5584633"/>
    <s v="-121.7228083"/>
    <s v="Yolo"/>
    <x v="429"/>
    <n v="12000"/>
    <m/>
    <s v="Davis FD"/>
    <s v="Urban"/>
    <m/>
    <m/>
    <m/>
    <m/>
    <s v="N"/>
    <s v="N"/>
    <m/>
    <m/>
    <s v="2021-02-23"/>
    <m/>
    <m/>
    <m/>
    <m/>
    <m/>
    <m/>
    <m/>
    <m/>
    <m/>
    <m/>
    <m/>
    <m/>
    <m/>
    <m/>
    <m/>
    <m/>
    <m/>
    <m/>
    <m/>
    <s v=" "/>
    <s v="SACRAMENTO"/>
    <s v="WOODLAND 01"/>
    <s v="07:49"/>
    <s v="02/20/2021"/>
    <s v="1258349"/>
    <s v="T005221353"/>
    <n v="1304"/>
    <s v="FIG PL"/>
    <x v="38"/>
    <n v="38.55827"/>
    <n v="-121.72323"/>
    <s v="S2TAMRI"/>
    <s v="RAPADAS, ANTHONY"/>
    <n v="62041102"/>
    <s v="20210220 11:08"/>
    <n v="9140"/>
    <n v="1"/>
    <s v="SP TRANSFORMER OVERLOADED.. TAG CREATED FOR CREW TO REPLACE"/>
    <s v="Y"/>
    <m/>
    <m/>
    <s v="38.5584633,-121.7228083,6.300000,3D"/>
    <m/>
    <m/>
    <m/>
    <s v="DAVIS FIRE DEPT"/>
    <m/>
    <s v="N"/>
    <s v="Y"/>
    <m/>
    <s v="Clear"/>
    <m/>
    <s v="Other (Comments)"/>
    <s v="CUST OUTLETS/POWER STRIPS"/>
    <s v="Calm"/>
    <m/>
    <s v="Other (Comments)"/>
    <s v="CUST"/>
    <s v="Other (Comments)"/>
    <s v="CUST OUTLETS/POWER STRIPS"/>
    <s v="Fire Dept"/>
    <m/>
    <s v="Overhead"/>
    <m/>
    <x v="0"/>
    <m/>
    <m/>
    <m/>
    <s v="OVERHEAD"/>
    <s v="TRANSFORMER (OH)"/>
    <s v="N"/>
    <s v=""/>
    <m/>
    <m/>
    <m/>
    <m/>
    <m/>
    <m/>
    <m/>
    <m/>
    <m/>
    <m/>
    <m/>
    <m/>
    <m/>
    <m/>
    <m/>
    <m/>
    <m/>
    <m/>
    <m/>
    <m/>
    <m/>
    <m/>
    <m/>
    <m/>
    <m/>
    <m/>
    <m/>
    <m/>
    <m/>
    <m/>
    <m/>
    <m/>
    <m/>
    <m/>
    <m/>
    <m/>
    <m/>
    <m/>
    <m/>
    <m/>
    <m/>
    <m/>
    <m/>
    <m/>
    <m/>
    <m/>
    <s v=""/>
  </r>
  <r>
    <x v="531"/>
    <s v="AGFC"/>
    <s v="3 - QC Complete"/>
    <d v="2021-02-22T00:00:00"/>
    <d v="2021-02-22T00:00:00"/>
    <x v="250"/>
    <s v="\\fxshare-nas05\quotashare-fs01\ESA\5 - Ignition Tracking\2021_Ignition_QC_Folders\20210220_nan_nan_nan_5442700325"/>
    <s v=" "/>
    <m/>
    <m/>
    <m/>
    <m/>
    <m/>
    <x v="0"/>
    <m/>
    <m/>
    <m/>
    <m/>
    <m/>
    <m/>
    <m/>
    <m/>
    <m/>
    <m/>
    <m/>
    <m/>
    <m/>
    <m/>
    <m/>
    <m/>
    <m/>
    <s v=" "/>
    <x v="101"/>
    <s v="04:30"/>
    <m/>
    <m/>
    <s v="FAS"/>
    <s v="N"/>
    <s v="N"/>
    <m/>
    <m/>
    <m/>
    <n v="5442700325"/>
    <m/>
    <m/>
    <m/>
    <m/>
    <s v=" "/>
    <x v="0"/>
    <x v="2"/>
    <s v="N"/>
    <s v="N"/>
    <s v="Structure fire, not attributable to PG&amp;E."/>
    <s v="Not PG&amp;E"/>
    <s v="Building"/>
    <m/>
    <m/>
    <s v="Structure-PG&amp;E only"/>
    <m/>
    <m/>
    <m/>
    <m/>
    <x v="3"/>
    <x v="1"/>
    <x v="1"/>
    <m/>
    <s v="Underbuild"/>
    <m/>
    <m/>
    <m/>
    <m/>
    <s v=" "/>
    <x v="0"/>
    <s v="37.7615533"/>
    <s v="-122.4132417"/>
    <s v="San Francisco"/>
    <x v="430"/>
    <n v="12000"/>
    <m/>
    <s v="San Francisco FD"/>
    <s v="Urban"/>
    <m/>
    <m/>
    <m/>
    <m/>
    <s v="N"/>
    <s v="N"/>
    <m/>
    <m/>
    <s v="2021-02-23"/>
    <m/>
    <m/>
    <m/>
    <m/>
    <m/>
    <m/>
    <m/>
    <m/>
    <m/>
    <m/>
    <m/>
    <m/>
    <m/>
    <m/>
    <m/>
    <m/>
    <m/>
    <m/>
    <m/>
    <s v=" "/>
    <s v="SAN FRANCISCO"/>
    <s v="SAN FRANCISCO 07"/>
    <s v="04:30"/>
    <s v="02/20/2021"/>
    <m/>
    <n v="5442700325"/>
    <n v="51"/>
    <s v="CAPP ST"/>
    <x v="19"/>
    <n v="37.766061999999998"/>
    <n v="-122.41852"/>
    <s v="R1TFJM8"/>
    <s v="MARTINEZ, FRANK"/>
    <n v="22031110"/>
    <s v="20210220 05:20"/>
    <n v="1056"/>
    <m/>
    <s v="structure fire non pge equipment pulled meters need inspection to re energize"/>
    <s v="Y"/>
    <m/>
    <m/>
    <s v="37.7615533,-122.4132417,8.700000,3D"/>
    <m/>
    <m/>
    <m/>
    <n v="415"/>
    <m/>
    <s v="N"/>
    <s v="Y"/>
    <s v="N"/>
    <s v="Rain"/>
    <m/>
    <s v="Structures"/>
    <m/>
    <s v="Light"/>
    <m/>
    <s v="3rd Party"/>
    <m/>
    <s v="Structure Only"/>
    <m/>
    <s v="Fire Dept"/>
    <m/>
    <s v="Underbuild"/>
    <m/>
    <x v="0"/>
    <m/>
    <m/>
    <m/>
    <m/>
    <m/>
    <m/>
    <s v=" "/>
    <m/>
    <m/>
    <m/>
    <m/>
    <m/>
    <m/>
    <m/>
    <m/>
    <m/>
    <m/>
    <m/>
    <m/>
    <m/>
    <m/>
    <m/>
    <m/>
    <m/>
    <m/>
    <m/>
    <m/>
    <m/>
    <m/>
    <m/>
    <m/>
    <m/>
    <m/>
    <m/>
    <m/>
    <m/>
    <m/>
    <m/>
    <m/>
    <m/>
    <m/>
    <m/>
    <m/>
    <m/>
    <m/>
    <m/>
    <m/>
    <m/>
    <m/>
    <m/>
    <m/>
    <m/>
    <m/>
    <m/>
  </r>
  <r>
    <x v="532"/>
    <s v="AGFC"/>
    <s v="3 - QC Complete"/>
    <d v="2021-02-19T00:00:00"/>
    <d v="2021-02-19T00:00:00"/>
    <x v="434"/>
    <s v="\\fxshare-nas05\quotashare-fs01\ESA\5 - Ignition Tracking\2021_Ignition_QC_Folders\20210218_nan_nan_nan_294554425"/>
    <s v=" "/>
    <m/>
    <m/>
    <m/>
    <m/>
    <m/>
    <x v="0"/>
    <m/>
    <m/>
    <m/>
    <m/>
    <m/>
    <m/>
    <m/>
    <m/>
    <m/>
    <m/>
    <m/>
    <m/>
    <m/>
    <m/>
    <m/>
    <m/>
    <m/>
    <s v=" "/>
    <x v="102"/>
    <s v="20:14"/>
    <m/>
    <m/>
    <s v="FAS"/>
    <s v="N"/>
    <s v="N"/>
    <m/>
    <m/>
    <m/>
    <n v="294554425"/>
    <m/>
    <m/>
    <m/>
    <m/>
    <s v=" "/>
    <x v="0"/>
    <x v="2"/>
    <s v="N"/>
    <s v="N"/>
    <s v="Third party fire, not attributable to PG&amp;E."/>
    <s v="Not PG&amp;E"/>
    <s v="Building"/>
    <m/>
    <m/>
    <s v="Structure-only"/>
    <m/>
    <m/>
    <m/>
    <m/>
    <x v="3"/>
    <x v="1"/>
    <x v="1"/>
    <m/>
    <s v="Overhead"/>
    <m/>
    <m/>
    <m/>
    <m/>
    <s v=" "/>
    <x v="0"/>
    <n v="36.701653"/>
    <n v="-121.638131"/>
    <s v="Monterey"/>
    <x v="431"/>
    <n v="12000"/>
    <m/>
    <s v="SALINAS FD"/>
    <s v="Urban"/>
    <m/>
    <m/>
    <m/>
    <m/>
    <s v="N"/>
    <s v="N"/>
    <m/>
    <m/>
    <s v="2021-02-19"/>
    <m/>
    <m/>
    <m/>
    <m/>
    <m/>
    <m/>
    <m/>
    <m/>
    <m/>
    <m/>
    <m/>
    <m/>
    <m/>
    <m/>
    <m/>
    <m/>
    <m/>
    <m/>
    <m/>
    <s v=" "/>
    <s v="CENTRAL COAST"/>
    <s v="SALINAS 02"/>
    <s v="20:14"/>
    <s v="02/18/2021"/>
    <m/>
    <n v="294554425"/>
    <n v="510"/>
    <s v="RAINIER DR"/>
    <x v="26"/>
    <n v="36.701653"/>
    <n v="-121.638131"/>
    <s v="C4TJRAH"/>
    <s v="ANDERSON, JARED"/>
    <n v="182011105"/>
    <s v="20210218 20:45"/>
    <n v="1320"/>
    <m/>
    <s v="CUSTOMER CORD INSIDE HOUSE WAS SPLICED BY CUSTOMER AND CAUSED SMALL FIRE ON MATTRESS.  PGE OK."/>
    <s v="Y"/>
    <m/>
    <m/>
    <m/>
    <n v="36.701653"/>
    <n v="-121.638131"/>
    <s v="INSIDE HOUSE NEAR MATTRESS IN BEDROOM"/>
    <s v="SALINAS FIRE"/>
    <m/>
    <s v="N"/>
    <s v="Y"/>
    <s v="N"/>
    <s v="Clear"/>
    <m/>
    <s v="Structures"/>
    <m/>
    <s v="Calm"/>
    <m/>
    <s v="3rd Party"/>
    <m/>
    <s v="Structure Only"/>
    <m/>
    <s v="Fire Dept"/>
    <m/>
    <s v="Overhead"/>
    <m/>
    <x v="0"/>
    <m/>
    <m/>
    <m/>
    <m/>
    <m/>
    <m/>
    <s v=" "/>
    <m/>
    <m/>
    <m/>
    <m/>
    <m/>
    <m/>
    <m/>
    <m/>
    <m/>
    <m/>
    <m/>
    <m/>
    <m/>
    <m/>
    <m/>
    <m/>
    <m/>
    <m/>
    <m/>
    <m/>
    <m/>
    <m/>
    <m/>
    <m/>
    <m/>
    <m/>
    <m/>
    <m/>
    <m/>
    <m/>
    <m/>
    <m/>
    <m/>
    <m/>
    <m/>
    <m/>
    <m/>
    <m/>
    <m/>
    <m/>
    <m/>
    <m/>
    <m/>
    <m/>
    <m/>
    <m/>
    <m/>
  </r>
  <r>
    <x v="533"/>
    <s v="AGFC"/>
    <s v="3 - QC Complete"/>
    <d v="2021-02-19T00:00:00"/>
    <d v="2021-02-19T00:00:00"/>
    <x v="250"/>
    <s v="\\fxshare-nas05\quotashare-fs01\ESA\5 - Ignition Tracking\2021_Ignition_QC_Folders\20210218_nan_nan_nan_6786561"/>
    <s v=" "/>
    <m/>
    <m/>
    <m/>
    <m/>
    <m/>
    <x v="0"/>
    <m/>
    <m/>
    <m/>
    <m/>
    <m/>
    <m/>
    <m/>
    <m/>
    <m/>
    <m/>
    <m/>
    <m/>
    <m/>
    <m/>
    <m/>
    <m/>
    <m/>
    <s v=" "/>
    <x v="102"/>
    <s v="07:50"/>
    <m/>
    <m/>
    <s v="FAS"/>
    <s v="N"/>
    <s v="N"/>
    <m/>
    <m/>
    <m/>
    <n v="6786561"/>
    <m/>
    <m/>
    <m/>
    <m/>
    <s v=" "/>
    <x v="0"/>
    <x v="2"/>
    <s v="N"/>
    <s v="N"/>
    <s v="Structure fire, not attributable to PG&amp;E."/>
    <s v="Not PG&amp;E"/>
    <s v="Building"/>
    <m/>
    <m/>
    <s v="&lt;0.25"/>
    <s v="only trailer burnt down, no veg or pge facilities"/>
    <m/>
    <m/>
    <m/>
    <x v="3"/>
    <x v="1"/>
    <x v="1"/>
    <m/>
    <s v="Overhead"/>
    <m/>
    <m/>
    <m/>
    <m/>
    <s v=" "/>
    <x v="0"/>
    <n v="37.057917000000003"/>
    <n v="-120.855024"/>
    <s v="Merced"/>
    <x v="161"/>
    <n v="12000"/>
    <m/>
    <s v="Merced county Arturo Vargas 559 643 6135"/>
    <s v="Urban"/>
    <m/>
    <m/>
    <m/>
    <m/>
    <s v="N"/>
    <s v="N"/>
    <m/>
    <m/>
    <s v="2021-02-19"/>
    <m/>
    <m/>
    <m/>
    <m/>
    <m/>
    <m/>
    <m/>
    <m/>
    <m/>
    <m/>
    <m/>
    <m/>
    <m/>
    <m/>
    <m/>
    <m/>
    <m/>
    <m/>
    <m/>
    <s v=" "/>
    <s v="YOSEMITE"/>
    <s v="LOS BANOS 01"/>
    <s v="07:50"/>
    <s v="02/18/2021"/>
    <m/>
    <n v="6786561"/>
    <s v="UNKNOWN"/>
    <s v="PREMISES DO NOT CHANGE"/>
    <x v="34"/>
    <n v="37.057917000000003"/>
    <n v="-120.855024"/>
    <s v="Y1TKMKS"/>
    <s v="KANE, KYLE"/>
    <m/>
    <s v="20210218 09:00"/>
    <n v="1121"/>
    <m/>
    <s v="single wide trailer burnt down. Disconnected service at pole due to panel being overloaded and trailer being burnt down. Voltage before disconnecting service was 122 122 244. Merced County fire Dept Extinguished structure fire. Incident # 3597 and the cause is still under investigation."/>
    <s v="Y"/>
    <m/>
    <m/>
    <m/>
    <m/>
    <m/>
    <s v="burnt down single wide trailer.  located at 14291 Johnson rd"/>
    <s v="Merced county Arturo Vargas 559 643 6135"/>
    <s v="INCIDENT # 3597"/>
    <s v="N"/>
    <s v="Y"/>
    <s v="N"/>
    <s v="Clear"/>
    <m/>
    <s v="Structures"/>
    <s v="single wide trailer"/>
    <s v="Calm"/>
    <s v="0 mph"/>
    <s v="Unknown"/>
    <s v="still under investigation"/>
    <s v="Structure Only"/>
    <s v="only trailer burnt down, no veg or pge facilities"/>
    <s v="Fire Dept"/>
    <s v="Merced County Fire Dept"/>
    <s v="Overhead"/>
    <s v="service feeding panel on cust owned pole"/>
    <x v="1"/>
    <s v="photos"/>
    <s v="PG&amp;E Employee"/>
    <m/>
    <m/>
    <m/>
    <m/>
    <s v=" "/>
    <m/>
    <m/>
    <m/>
    <m/>
    <m/>
    <m/>
    <m/>
    <m/>
    <m/>
    <m/>
    <m/>
    <m/>
    <m/>
    <m/>
    <m/>
    <m/>
    <m/>
    <m/>
    <m/>
    <m/>
    <m/>
    <m/>
    <m/>
    <m/>
    <m/>
    <m/>
    <m/>
    <m/>
    <m/>
    <m/>
    <m/>
    <m/>
    <m/>
    <m/>
    <m/>
    <m/>
    <m/>
    <m/>
    <m/>
    <m/>
    <m/>
    <m/>
    <m/>
    <m/>
    <m/>
    <m/>
    <m/>
  </r>
  <r>
    <x v="534"/>
    <s v="CFMD"/>
    <s v="3 - QC Complete"/>
    <d v="2021-04-19T00:00:00"/>
    <d v="2021-04-19T00:00:00"/>
    <x v="435"/>
    <s v="\\fxshare-nas05\quotashare-fs01\ESA\5 - Ignition Tracking\2021_Ignition_QC_Folders\20210216_1256053_21-0026151_nan_T005218423"/>
    <s v=" "/>
    <m/>
    <m/>
    <m/>
    <m/>
    <m/>
    <x v="0"/>
    <m/>
    <m/>
    <m/>
    <m/>
    <m/>
    <m/>
    <m/>
    <m/>
    <m/>
    <m/>
    <m/>
    <m/>
    <m/>
    <m/>
    <m/>
    <m/>
    <m/>
    <s v=" "/>
    <x v="103"/>
    <s v="15:17"/>
    <d v="2021-02-16T00:00:00"/>
    <s v="15:17"/>
    <s v="FAS"/>
    <s v="N"/>
    <s v="N"/>
    <s v="1256053"/>
    <s v="21-0026151"/>
    <m/>
    <s v="T005218423"/>
    <n v="120538412"/>
    <m/>
    <m/>
    <m/>
    <s v=" "/>
    <x v="0"/>
    <x v="0"/>
    <s v="N"/>
    <s v="N"/>
    <s v="On February 16, 2021 a troubleman was dispatched to the Anderson 1101 12kV Distribution Circuit at 1818 South Street in Anderson. Initial analysis indicated that a fuse broke at capacitor bank C243 and fell against a Kyle vaccum switch. The failed fuse energized the ground, which went down to underground, energized the fence and a Transmission overhead with Distribution underbuilt pole caught fire at the base of the pole.  The entire capacitor bank was replaced. The ensuing fire was limited to PG&amp;E assets."/>
    <s v="PG&amp;E"/>
    <s v="Other"/>
    <s v="D"/>
    <m/>
    <s v="0.26-9.99"/>
    <m/>
    <m/>
    <m/>
    <m/>
    <x v="0"/>
    <x v="4"/>
    <x v="15"/>
    <m/>
    <s v="Overbuild"/>
    <s v="Primary"/>
    <s v="Capacitor Bank"/>
    <s v="Capacitor Bank"/>
    <m/>
    <s v=" "/>
    <x v="0"/>
    <s v="40.4456317"/>
    <s v="-122.3002400"/>
    <s v="Shasta"/>
    <x v="207"/>
    <n v="12000"/>
    <m/>
    <s v="Anderson FD"/>
    <s v="Urban"/>
    <m/>
    <m/>
    <n v="246"/>
    <m/>
    <s v="N"/>
    <s v="N"/>
    <m/>
    <m/>
    <s v="2021-02-19"/>
    <m/>
    <m/>
    <m/>
    <m/>
    <m/>
    <m/>
    <m/>
    <m/>
    <m/>
    <m/>
    <m/>
    <m/>
    <m/>
    <m/>
    <m/>
    <m/>
    <m/>
    <m/>
    <m/>
    <s v=" "/>
    <s v="NORTH VALLEY"/>
    <s v="REDDING 03"/>
    <s v="15:17"/>
    <s v="02/16/2021"/>
    <s v="1256053"/>
    <s v="T005218423"/>
    <n v="1818"/>
    <s v="SOUTH ST # A"/>
    <x v="33"/>
    <n v="40.44997"/>
    <n v="-122.30486000000001"/>
    <s v="V8TSLAB"/>
    <s v="ANDRADE, SHAWN"/>
    <n v="10326"/>
    <s v="20210216 16:59"/>
    <n v="9002"/>
    <m/>
    <s v="NO WIRE DOWN, OUTAGE WAS TO DE-ENERGIZE FAILED CAPASITOR BANK 243, KMATE FUSE BROKE, FELL AGAINST KYLE ENERGIZED GROUND RUN AND STARTED BASE OF POLE ON FIRE, AND FENSE, WRIGHT TREE SRVC WORKER SAYS HE FELT LIKE A 9VOLT BAT EFFECT WHILE OPENING GATE FOR FD, ADVISED HIM TO ADVISE HIS SUP, ALSO ADVISED SUP, PIN# 306074, COE PUT IN TO REPLACE ENTIRE BANK DUE TO BEING ENERGIZED, ADVISED TLINE OF BURNT POLE"/>
    <s v="Y"/>
    <m/>
    <m/>
    <s v="40.4456317,-122.3002400,131.700000,3D"/>
    <m/>
    <m/>
    <m/>
    <s v="ANDERSON FD"/>
    <m/>
    <s v="N"/>
    <s v="Y"/>
    <m/>
    <s v="Clear"/>
    <m/>
    <s v="PG&amp;E Only"/>
    <m/>
    <s v="Calm"/>
    <m/>
    <s v="PG&amp;E Equipment"/>
    <m/>
    <s v="Structure Only"/>
    <m/>
    <s v="Fire Dept"/>
    <m/>
    <s v="Overbuild"/>
    <m/>
    <x v="0"/>
    <m/>
    <m/>
    <m/>
    <s v="FIRE, POLE"/>
    <s v="CAPACITOR"/>
    <s v="N"/>
    <s v=" "/>
    <s v="Unplanned"/>
    <s v="North Valley"/>
    <s v="Shasta"/>
    <s v="103261101, ANDERSON-1101"/>
    <s v="21-0026151"/>
    <s v="Unplanned"/>
    <s v="Clear;32-90F"/>
    <s v="1705"/>
    <s v="15345"/>
    <s v="NO"/>
    <s v="Force Out"/>
    <s v="Sustained"/>
    <s v="No"/>
    <s v="1101/2"/>
    <s v="OH"/>
    <s v="Circuit Breaker"/>
    <s v="1256053"/>
    <s v="Capacitor, Arcing"/>
    <s v="N/A"/>
    <s v=" "/>
    <s v=" "/>
    <s v="ANDERSON SUB"/>
    <s v="CAP BK 243"/>
    <s v=" "/>
    <s v=" "/>
    <s v=" "/>
    <s v="No"/>
    <s v="Equipment Failure/Involved, Overhead"/>
    <s v=" "/>
    <s v="No"/>
    <s v="1"/>
    <s v="74"/>
    <s v="R51L"/>
    <s v="Distribution Circuit"/>
    <s v="SMBATCH_FO"/>
    <s v="02/16/21 15:36"/>
    <s v="R51L"/>
    <s v="02/16/21 15:45"/>
    <s v="02/16/21 15:51"/>
    <s v="No"/>
    <s v="1605566"/>
    <s v="21-0026151"/>
    <m/>
    <m/>
    <m/>
    <m/>
    <m/>
  </r>
  <r>
    <x v="535"/>
    <s v="AGFC"/>
    <s v="3 - QC Complete"/>
    <d v="2021-02-16T00:00:00"/>
    <d v="2021-02-16T00:00:00"/>
    <x v="436"/>
    <s v="\\fxshare-nas05\quotashare-fs01\ESA\5 - Ignition Tracking\2021_Ignition_QC_Folders\20210216_nan_nan_nan_6199935386"/>
    <s v=" "/>
    <m/>
    <m/>
    <m/>
    <m/>
    <m/>
    <x v="0"/>
    <m/>
    <m/>
    <m/>
    <m/>
    <m/>
    <m/>
    <m/>
    <m/>
    <m/>
    <m/>
    <m/>
    <m/>
    <m/>
    <m/>
    <m/>
    <m/>
    <m/>
    <s v=" "/>
    <x v="103"/>
    <s v="01:38"/>
    <m/>
    <m/>
    <s v="FAS"/>
    <s v="N"/>
    <s v="N"/>
    <m/>
    <m/>
    <m/>
    <n v="6199935386"/>
    <m/>
    <m/>
    <m/>
    <m/>
    <s v=" "/>
    <x v="0"/>
    <x v="2"/>
    <s v="N"/>
    <s v="N"/>
    <s v="Structure fire, not attributable to PG&amp;E assets."/>
    <s v="Not PG&amp;E"/>
    <s v="Building"/>
    <m/>
    <m/>
    <s v="0.26-9.99"/>
    <m/>
    <m/>
    <m/>
    <m/>
    <x v="3"/>
    <x v="1"/>
    <x v="1"/>
    <m/>
    <s v="Underground"/>
    <m/>
    <m/>
    <m/>
    <m/>
    <s v=" "/>
    <x v="0"/>
    <s v="38.5411967"/>
    <s v="-121.7383267"/>
    <s v="Yolo"/>
    <x v="71"/>
    <n v="12000"/>
    <m/>
    <s v="Davis FD"/>
    <s v="Urban"/>
    <m/>
    <m/>
    <m/>
    <m/>
    <s v="N"/>
    <s v="N"/>
    <m/>
    <m/>
    <s v="2021-02-16"/>
    <m/>
    <m/>
    <m/>
    <m/>
    <m/>
    <m/>
    <m/>
    <m/>
    <m/>
    <m/>
    <m/>
    <m/>
    <m/>
    <m/>
    <m/>
    <m/>
    <m/>
    <m/>
    <m/>
    <s v=" "/>
    <s v="SACRAMENTO"/>
    <s v="WOODLAND 01"/>
    <s v="01:38"/>
    <s v="02/16/2021"/>
    <m/>
    <n v="6199935386"/>
    <n v="1027"/>
    <s v="OLIVE DR SPC 10"/>
    <x v="38"/>
    <n v="38.541424999999997"/>
    <n v="-121.737891"/>
    <s v="S2TKMKO"/>
    <s v="KNORR, KEVIN"/>
    <n v="62041107"/>
    <s v="20210216 02:50"/>
    <n v="1121"/>
    <m/>
    <s v="Mobil home fire. Davis fire dept incident # 2106160006.  Removed mtr installed pie plate."/>
    <s v="Y"/>
    <m/>
    <m/>
    <s v="38.5411967,-121.7383267,7.600000,3D"/>
    <m/>
    <m/>
    <s v="Mobil home park space 10"/>
    <s v="Davis fire dept"/>
    <m/>
    <s v="N"/>
    <s v="Y"/>
    <s v="N"/>
    <s v="Clear"/>
    <m/>
    <s v="Structures"/>
    <s v="Mobil home"/>
    <s v="Calm"/>
    <m/>
    <s v="Unknown"/>
    <m/>
    <s v="Structure Only"/>
    <m/>
    <s v="Fire Dept"/>
    <s v="Davis fire dept"/>
    <s v="Other (Comments)"/>
    <s v="underground"/>
    <x v="0"/>
    <s v="photos"/>
    <m/>
    <m/>
    <m/>
    <m/>
    <m/>
    <s v=" "/>
    <m/>
    <m/>
    <m/>
    <m/>
    <m/>
    <m/>
    <m/>
    <m/>
    <m/>
    <m/>
    <m/>
    <m/>
    <m/>
    <m/>
    <m/>
    <m/>
    <m/>
    <m/>
    <m/>
    <m/>
    <m/>
    <m/>
    <m/>
    <m/>
    <m/>
    <m/>
    <m/>
    <m/>
    <m/>
    <m/>
    <m/>
    <m/>
    <m/>
    <m/>
    <m/>
    <m/>
    <m/>
    <m/>
    <m/>
    <m/>
    <m/>
    <m/>
    <m/>
    <m/>
    <m/>
    <m/>
    <m/>
  </r>
  <r>
    <x v="536"/>
    <s v="AGFC"/>
    <s v="3 - QC Complete"/>
    <d v="2021-02-16T00:00:00"/>
    <d v="2021-02-16T00:00:00"/>
    <x v="436"/>
    <s v="\\fxshare-nas05\quotashare-fs01\ESA\5 - Ignition Tracking\2021_Ignition_QC_Folders\20210215_nan_nan_nan_5883347"/>
    <s v=" "/>
    <m/>
    <m/>
    <m/>
    <m/>
    <m/>
    <x v="0"/>
    <m/>
    <m/>
    <m/>
    <m/>
    <m/>
    <m/>
    <m/>
    <m/>
    <m/>
    <m/>
    <m/>
    <m/>
    <m/>
    <m/>
    <m/>
    <m/>
    <m/>
    <s v=" "/>
    <x v="104"/>
    <s v="09:10"/>
    <m/>
    <m/>
    <s v="FAS"/>
    <s v="N"/>
    <s v="N"/>
    <m/>
    <m/>
    <m/>
    <n v="5883347"/>
    <m/>
    <m/>
    <m/>
    <m/>
    <s v=" "/>
    <x v="0"/>
    <x v="2"/>
    <s v="N"/>
    <s v="N"/>
    <s v="Structure fire, not attributable to PG&amp;E assets."/>
    <s v="Not PG&amp;E"/>
    <s v="Building"/>
    <m/>
    <m/>
    <s v="&lt;0.25"/>
    <m/>
    <m/>
    <m/>
    <m/>
    <x v="3"/>
    <x v="1"/>
    <x v="1"/>
    <m/>
    <s v="Overhead"/>
    <m/>
    <m/>
    <m/>
    <m/>
    <s v=" "/>
    <x v="0"/>
    <s v="39.4978783"/>
    <s v="-121.5748500"/>
    <s v="Butte"/>
    <x v="432"/>
    <n v="12000"/>
    <m/>
    <s v="Cal Fire"/>
    <s v="Urban"/>
    <m/>
    <m/>
    <m/>
    <m/>
    <s v="N"/>
    <s v="N"/>
    <m/>
    <m/>
    <s v="2021-02-16"/>
    <m/>
    <m/>
    <m/>
    <m/>
    <m/>
    <m/>
    <m/>
    <m/>
    <m/>
    <m/>
    <m/>
    <m/>
    <m/>
    <m/>
    <m/>
    <m/>
    <m/>
    <m/>
    <m/>
    <s v=" "/>
    <s v="NORTH VALLEY"/>
    <s v="OROVILLE 01"/>
    <s v="09:10"/>
    <s v="02/15/2021"/>
    <m/>
    <n v="5883347"/>
    <s v="UNKNOWN"/>
    <s v="PREMISES DO NOT CHANGE"/>
    <x v="30"/>
    <n v="39.515411"/>
    <n v="-121.60038"/>
    <s v="V4TKDMB"/>
    <s v="MENZEL, KILE"/>
    <m/>
    <s v="20210215 09:44"/>
    <n v="1120"/>
    <m/>
    <s v="no meter, service was already disconnected at TX pole. No damage to our facilities. Structure fire only"/>
    <s v="Y"/>
    <m/>
    <m/>
    <s v="39.4978783,-121.5748500,44.200000,3D"/>
    <m/>
    <m/>
    <s v="structure only"/>
    <s v="calfire"/>
    <m/>
    <s v="N"/>
    <s v="Y"/>
    <s v="N"/>
    <s v="Rain"/>
    <m/>
    <s v="Structures"/>
    <m/>
    <s v="Calm"/>
    <m/>
    <s v="Unknown"/>
    <m/>
    <s v="Structure Only"/>
    <m/>
    <s v="Cal Fire"/>
    <m/>
    <s v="Overhead"/>
    <m/>
    <x v="0"/>
    <m/>
    <m/>
    <m/>
    <m/>
    <m/>
    <m/>
    <s v=" "/>
    <m/>
    <m/>
    <m/>
    <m/>
    <m/>
    <m/>
    <m/>
    <m/>
    <m/>
    <m/>
    <m/>
    <m/>
    <m/>
    <m/>
    <m/>
    <m/>
    <m/>
    <m/>
    <m/>
    <m/>
    <m/>
    <m/>
    <m/>
    <m/>
    <m/>
    <m/>
    <m/>
    <m/>
    <m/>
    <m/>
    <m/>
    <m/>
    <m/>
    <m/>
    <m/>
    <m/>
    <m/>
    <m/>
    <m/>
    <m/>
    <m/>
    <m/>
    <m/>
    <m/>
    <m/>
    <m/>
    <m/>
  </r>
  <r>
    <x v="537"/>
    <s v="AGFC"/>
    <s v="3 - QC Complete"/>
    <d v="2021-02-16T00:00:00"/>
    <d v="2021-02-16T00:00:00"/>
    <x v="436"/>
    <s v="\\fxshare-nas05\quotashare-fs01\ESA\5 - Ignition Tracking\2021_Ignition_QC_Folders\20210215_nan_nan_nan_7436269"/>
    <s v=" "/>
    <m/>
    <m/>
    <m/>
    <m/>
    <m/>
    <x v="0"/>
    <m/>
    <m/>
    <m/>
    <m/>
    <m/>
    <m/>
    <m/>
    <m/>
    <m/>
    <m/>
    <m/>
    <m/>
    <m/>
    <m/>
    <m/>
    <m/>
    <m/>
    <s v=" "/>
    <x v="104"/>
    <s v="04:22"/>
    <m/>
    <m/>
    <s v="FAS"/>
    <s v="N"/>
    <s v="N"/>
    <m/>
    <m/>
    <m/>
    <n v="7436269"/>
    <m/>
    <m/>
    <m/>
    <m/>
    <s v=" "/>
    <x v="0"/>
    <x v="2"/>
    <s v="N"/>
    <s v="N"/>
    <s v="Structure fire, not attributable to PG&amp;E assets."/>
    <s v="Not PG&amp;E"/>
    <s v="Building"/>
    <m/>
    <m/>
    <s v="&lt;0.25"/>
    <m/>
    <m/>
    <m/>
    <m/>
    <x v="3"/>
    <x v="1"/>
    <x v="1"/>
    <m/>
    <s v="Overhead"/>
    <m/>
    <m/>
    <m/>
    <m/>
    <s v=" "/>
    <x v="0"/>
    <s v="39.4980050"/>
    <s v="-121.5698383"/>
    <s v="Butte"/>
    <x v="433"/>
    <n v="12000"/>
    <m/>
    <s v="Oroville FD"/>
    <s v="Urban"/>
    <m/>
    <m/>
    <m/>
    <m/>
    <s v="N"/>
    <s v="N"/>
    <m/>
    <m/>
    <s v="2021-02-16"/>
    <m/>
    <m/>
    <m/>
    <m/>
    <m/>
    <m/>
    <m/>
    <m/>
    <m/>
    <m/>
    <m/>
    <m/>
    <m/>
    <m/>
    <m/>
    <m/>
    <m/>
    <m/>
    <m/>
    <s v=" "/>
    <s v="NORTH VALLEY"/>
    <s v="OROVILLE 01"/>
    <s v="04:22"/>
    <s v="02/15/2021"/>
    <m/>
    <n v="7436269"/>
    <s v="UNKNOWN"/>
    <s v="PREMISES DO NOT CHANGE"/>
    <x v="30"/>
    <n v="39.515411"/>
    <n v="-121.60038"/>
    <s v="V4TKDMB"/>
    <s v="MENZEL, KILE"/>
    <m/>
    <s v="20210215 05:42"/>
    <n v="1120"/>
    <m/>
    <s v="structure fire only no damage to panel, opened at pole per oroville fire dept"/>
    <s v="Y"/>
    <m/>
    <m/>
    <s v="39.4980050,-121.5698383,45.400000,3D"/>
    <m/>
    <m/>
    <m/>
    <s v="oroville fire dept"/>
    <m/>
    <s v="N"/>
    <s v="Y"/>
    <s v="N"/>
    <s v="Rain"/>
    <m/>
    <s v="Structures"/>
    <m/>
    <s v="Calm"/>
    <m/>
    <s v="Unknown"/>
    <m/>
    <s v="Structure Only"/>
    <m/>
    <s v="Fire Dept"/>
    <m/>
    <s v="Overhead"/>
    <m/>
    <x v="0"/>
    <m/>
    <m/>
    <m/>
    <m/>
    <m/>
    <m/>
    <s v=" "/>
    <m/>
    <m/>
    <m/>
    <m/>
    <m/>
    <m/>
    <m/>
    <m/>
    <m/>
    <m/>
    <m/>
    <m/>
    <m/>
    <m/>
    <m/>
    <m/>
    <m/>
    <m/>
    <m/>
    <m/>
    <m/>
    <m/>
    <m/>
    <m/>
    <m/>
    <m/>
    <m/>
    <m/>
    <m/>
    <m/>
    <m/>
    <m/>
    <m/>
    <m/>
    <m/>
    <m/>
    <m/>
    <m/>
    <m/>
    <m/>
    <m/>
    <m/>
    <m/>
    <m/>
    <m/>
    <m/>
    <m/>
  </r>
  <r>
    <x v="538"/>
    <s v="AGFC"/>
    <s v="3 - QC Complete"/>
    <d v="2021-02-16T00:00:00"/>
    <d v="2021-02-16T00:00:00"/>
    <x v="437"/>
    <s v="\\fxshare-nas05\quotashare-fs01\ESA\5 - Ignition Tracking\2021_Ignition_QC_Folders\20210213_nan_nan_nan_1915346747"/>
    <s v=" "/>
    <m/>
    <m/>
    <m/>
    <m/>
    <m/>
    <x v="0"/>
    <m/>
    <m/>
    <m/>
    <m/>
    <m/>
    <m/>
    <m/>
    <m/>
    <m/>
    <m/>
    <m/>
    <m/>
    <m/>
    <m/>
    <m/>
    <m/>
    <m/>
    <s v=" "/>
    <x v="105"/>
    <s v="10:18"/>
    <m/>
    <m/>
    <s v="FAS"/>
    <s v="N"/>
    <s v="Y"/>
    <m/>
    <m/>
    <m/>
    <n v="1915346747"/>
    <m/>
    <m/>
    <m/>
    <m/>
    <s v=" "/>
    <x v="0"/>
    <x v="2"/>
    <s v="N"/>
    <s v="N"/>
    <s v="Duplicate of Index # 134. Structure fire, not attributable to PG&amp;E assets."/>
    <s v="Not PG&amp;E"/>
    <s v="Building"/>
    <m/>
    <m/>
    <s v="&lt;3 meters of linear travel"/>
    <m/>
    <m/>
    <m/>
    <m/>
    <x v="4"/>
    <x v="1"/>
    <x v="1"/>
    <m/>
    <s v="Overhead"/>
    <m/>
    <m/>
    <m/>
    <m/>
    <s v=" "/>
    <x v="0"/>
    <n v="37.319223999999998"/>
    <n v="-120.878619"/>
    <s v="Merced"/>
    <x v="434"/>
    <n v="12000"/>
    <m/>
    <s v="Cal Fire Merced County"/>
    <s v="Agriculture"/>
    <m/>
    <m/>
    <m/>
    <m/>
    <s v="N"/>
    <s v="N"/>
    <m/>
    <m/>
    <s v="2021-02-16"/>
    <m/>
    <m/>
    <m/>
    <m/>
    <m/>
    <m/>
    <m/>
    <m/>
    <m/>
    <m/>
    <m/>
    <m/>
    <m/>
    <m/>
    <m/>
    <m/>
    <m/>
    <m/>
    <m/>
    <s v=" "/>
    <s v="YOSEMITE"/>
    <s v="MERCED 04"/>
    <s v="10:18"/>
    <s v="02/13/2021"/>
    <m/>
    <n v="1915346747"/>
    <n v="2139"/>
    <s v="MCCULLAGH RD"/>
    <x v="147"/>
    <n v="37.319223999999998"/>
    <n v="-120.878619"/>
    <s v="Y4TAEB9"/>
    <s v="BEENE, ADAM"/>
    <n v="252261105"/>
    <s v="20210213 13:17"/>
    <n v="2640"/>
    <n v="1"/>
    <s v="Structure fire. Disconnected per FD. Inspect required before reconnect."/>
    <s v="Y"/>
    <m/>
    <m/>
    <m/>
    <n v="37.319223999999998"/>
    <n v="-120.878619"/>
    <m/>
    <s v="Merced County"/>
    <m/>
    <s v="N"/>
    <s v="Y"/>
    <s v="Y"/>
    <s v="Clear"/>
    <m/>
    <s v="Structures"/>
    <m/>
    <s v="Light"/>
    <m/>
    <s v="3rd Party"/>
    <m/>
    <s v="Structure Only"/>
    <m/>
    <s v="Cal Fire"/>
    <m/>
    <s v="Overhead"/>
    <m/>
    <x v="0"/>
    <m/>
    <m/>
    <m/>
    <m/>
    <m/>
    <m/>
    <s v=" "/>
    <m/>
    <m/>
    <m/>
    <m/>
    <m/>
    <m/>
    <m/>
    <m/>
    <m/>
    <m/>
    <m/>
    <m/>
    <m/>
    <m/>
    <m/>
    <m/>
    <m/>
    <m/>
    <m/>
    <m/>
    <m/>
    <m/>
    <m/>
    <m/>
    <m/>
    <m/>
    <m/>
    <m/>
    <m/>
    <m/>
    <m/>
    <m/>
    <m/>
    <m/>
    <m/>
    <m/>
    <m/>
    <m/>
    <m/>
    <m/>
    <m/>
    <m/>
    <m/>
    <m/>
    <m/>
    <m/>
    <m/>
  </r>
  <r>
    <x v="539"/>
    <s v="AGFC"/>
    <s v="3 - QC Complete"/>
    <d v="2021-02-16T00:00:00"/>
    <d v="2021-02-16T00:00:00"/>
    <x v="436"/>
    <s v="\\fxshare-nas05\quotashare-fs01\ESA\5 - Ignition Tracking\2021_Ignition_QC_Folders\20210213_nan_nan_nan_1392957937"/>
    <s v=" "/>
    <m/>
    <m/>
    <m/>
    <m/>
    <m/>
    <x v="0"/>
    <m/>
    <m/>
    <m/>
    <m/>
    <m/>
    <m/>
    <m/>
    <m/>
    <m/>
    <m/>
    <m/>
    <m/>
    <m/>
    <m/>
    <m/>
    <m/>
    <m/>
    <s v=" "/>
    <x v="105"/>
    <s v="09:28"/>
    <m/>
    <m/>
    <s v="FAS"/>
    <s v="N"/>
    <s v="N"/>
    <m/>
    <m/>
    <m/>
    <n v="1392957937"/>
    <m/>
    <m/>
    <m/>
    <m/>
    <s v=" "/>
    <x v="0"/>
    <x v="2"/>
    <s v="N"/>
    <s v="N"/>
    <s v="Structure fire, not attributable to PG&amp;E assets."/>
    <s v="Not PG&amp;E"/>
    <s v="Building"/>
    <m/>
    <m/>
    <s v="&lt;3 meters of linear travel"/>
    <m/>
    <m/>
    <m/>
    <m/>
    <x v="3"/>
    <x v="1"/>
    <x v="1"/>
    <m/>
    <s v="Overhead"/>
    <m/>
    <m/>
    <m/>
    <m/>
    <s v=" "/>
    <x v="0"/>
    <s v="39.0781900"/>
    <s v="-121.5514933"/>
    <s v="Yuba"/>
    <x v="435"/>
    <n v="12000"/>
    <m/>
    <s v="OLIVEHURST FD"/>
    <s v="Urban"/>
    <m/>
    <m/>
    <m/>
    <m/>
    <s v="N"/>
    <s v="N"/>
    <m/>
    <m/>
    <s v="2021-02-16"/>
    <m/>
    <m/>
    <m/>
    <m/>
    <m/>
    <m/>
    <m/>
    <m/>
    <m/>
    <m/>
    <m/>
    <m/>
    <m/>
    <m/>
    <m/>
    <m/>
    <m/>
    <m/>
    <m/>
    <s v=" "/>
    <s v="SIERRA"/>
    <s v="MARYSVILLE 04"/>
    <s v="09:28"/>
    <s v="02/13/2021"/>
    <m/>
    <n v="1392957937"/>
    <n v="1775"/>
    <s v="BEVERLY AVE"/>
    <x v="60"/>
    <n v="39.078245000000003"/>
    <n v="-121.550867"/>
    <s v="T3TTXBW"/>
    <s v="BROWN, TYLER"/>
    <n v="152901101"/>
    <s v="20210213 10:04"/>
    <n v="2400"/>
    <m/>
    <s v="INTERIOR ELECTRICAL FIRE. CUSTOMER SIDE PER FD PULLED METER AND GLASSED"/>
    <s v="Y"/>
    <n v="3"/>
    <s v="\\fxshare-nas05\quotashare-fs01\ESA\5 - Ignition Tracking\Fire_Tab_Attachment_Files"/>
    <s v="39.0781900,-121.5514933,12.100000,3D"/>
    <m/>
    <m/>
    <m/>
    <s v="OLIVEHURST FIRE DEPT"/>
    <m/>
    <s v="N"/>
    <s v="Y"/>
    <s v="Y"/>
    <s v="Clear"/>
    <m/>
    <s v="Structures"/>
    <m/>
    <s v="Calm"/>
    <m/>
    <s v="3rd Party"/>
    <m/>
    <s v="Structure Only"/>
    <m/>
    <s v="Fire Dept"/>
    <m/>
    <s v="Overhead"/>
    <m/>
    <x v="0"/>
    <m/>
    <m/>
    <m/>
    <m/>
    <m/>
    <m/>
    <s v=" "/>
    <m/>
    <m/>
    <m/>
    <m/>
    <m/>
    <m/>
    <m/>
    <m/>
    <m/>
    <m/>
    <m/>
    <m/>
    <m/>
    <m/>
    <m/>
    <m/>
    <m/>
    <m/>
    <m/>
    <m/>
    <m/>
    <m/>
    <m/>
    <m/>
    <m/>
    <m/>
    <m/>
    <m/>
    <m/>
    <m/>
    <m/>
    <m/>
    <m/>
    <m/>
    <m/>
    <m/>
    <m/>
    <m/>
    <m/>
    <m/>
    <m/>
    <m/>
    <m/>
    <m/>
    <m/>
    <m/>
    <m/>
  </r>
  <r>
    <x v="540"/>
    <s v="AGFC"/>
    <s v="3 - QC Complete"/>
    <d v="2021-02-16T00:00:00"/>
    <d v="2021-02-16T00:00:00"/>
    <x v="436"/>
    <s v="\\fxshare-nas05\quotashare-fs01\ESA\5 - Ignition Tracking\2021_Ignition_QC_Folders\20210213_1254230_21-0025291_nan_T005216410"/>
    <s v=" "/>
    <m/>
    <m/>
    <m/>
    <m/>
    <m/>
    <x v="0"/>
    <m/>
    <m/>
    <m/>
    <m/>
    <m/>
    <m/>
    <m/>
    <m/>
    <m/>
    <m/>
    <m/>
    <m/>
    <m/>
    <m/>
    <m/>
    <m/>
    <m/>
    <s v=" "/>
    <x v="105"/>
    <s v="08:40"/>
    <d v="2021-02-13T00:00:00"/>
    <s v="08:40"/>
    <s v="FAS"/>
    <s v="N"/>
    <s v="N"/>
    <s v="1254230"/>
    <s v="21-0025291"/>
    <m/>
    <s v="T005216410"/>
    <m/>
    <m/>
    <m/>
    <m/>
    <s v=" "/>
    <x v="0"/>
    <x v="2"/>
    <s v="N"/>
    <s v="N"/>
    <s v="Structure fire, not attributable to PG&amp;E assets."/>
    <s v="Not PG&amp;E"/>
    <s v="Building"/>
    <m/>
    <m/>
    <s v="&lt;0.25"/>
    <m/>
    <m/>
    <m/>
    <m/>
    <x v="3"/>
    <x v="1"/>
    <x v="1"/>
    <m/>
    <s v="Overhead"/>
    <m/>
    <m/>
    <m/>
    <m/>
    <s v=" "/>
    <x v="0"/>
    <n v="37.319299999999998"/>
    <n v="-120.8785"/>
    <s v="Merced"/>
    <x v="434"/>
    <n v="12000"/>
    <m/>
    <s v="Cal Fire Merced County"/>
    <s v="Agriculture"/>
    <m/>
    <m/>
    <m/>
    <m/>
    <s v="N"/>
    <s v="N"/>
    <m/>
    <m/>
    <s v="2021-02-16"/>
    <m/>
    <m/>
    <m/>
    <m/>
    <m/>
    <m/>
    <m/>
    <m/>
    <m/>
    <m/>
    <m/>
    <m/>
    <m/>
    <m/>
    <m/>
    <m/>
    <m/>
    <m/>
    <m/>
    <s v=" "/>
    <s v="YOSEMITE"/>
    <s v="MERCED 04"/>
    <s v="08:40"/>
    <s v="02/13/2021"/>
    <s v="1254230"/>
    <s v="T005216410"/>
    <n v="2113"/>
    <s v="MCCULLAGH RD"/>
    <x v="147"/>
    <n v="37.319299999999998"/>
    <n v="-120.8785"/>
    <s v="Y4TAEB9"/>
    <s v="BEENE, ADAM"/>
    <n v="252261105"/>
    <s v="20210213 10:24"/>
    <n v="9002"/>
    <n v="1"/>
    <s v="Structure fire. 1 blown fuse on tx. No other impact to PG&amp;E facilities. Disconnected service to burnt structure. Refused tx, checked power ok."/>
    <s v="Y"/>
    <m/>
    <m/>
    <m/>
    <n v="37.319299999999998"/>
    <n v="-120.8785"/>
    <m/>
    <s v="Merced County"/>
    <m/>
    <s v="N"/>
    <s v="Y"/>
    <m/>
    <s v="Clear"/>
    <m/>
    <s v="Structures"/>
    <m/>
    <s v="Light"/>
    <m/>
    <s v="3rd Party"/>
    <m/>
    <s v="Structure Only"/>
    <m/>
    <s v="Cal Fire"/>
    <s v="Incident # 21-CA-MMU-003261"/>
    <s v="Overhead"/>
    <m/>
    <x v="0"/>
    <m/>
    <m/>
    <m/>
    <s v="FIRE, HOUSE OR BLDG"/>
    <s v="OTHER"/>
    <s v="N"/>
    <s v=" "/>
    <s v="Unplanned"/>
    <s v="Yosemite"/>
    <s v="Merced"/>
    <s v="252261105, LIVINGSTON-1105"/>
    <s v="21-0025291"/>
    <s v="Unplanned"/>
    <s v="Clear;32-90F"/>
    <s v="3"/>
    <s v="324"/>
    <s v="NO"/>
    <s v="Line to Ground"/>
    <s v="Sustained"/>
    <s v="No"/>
    <s v="MTR#1010678595"/>
    <s v="OH"/>
    <s v="Transformer"/>
    <s v="1254230"/>
    <s v="Fuse, Broken"/>
    <s v=" "/>
    <s v=" "/>
    <s v=" "/>
    <s v="FOURTH &amp; MC MULLAUGH - STEVINSON"/>
    <s v="FOURTH &amp; MC MULLAUGH "/>
    <s v=" "/>
    <s v="STRUCTURE FIRE"/>
    <s v=" "/>
    <s v="No"/>
    <s v="Equipment Failure/Involved, Fire, pole"/>
    <s v=" "/>
    <s v="No"/>
    <s v=" "/>
    <s v=" "/>
    <s v="Y4TAEB9"/>
    <s v="Transformer only"/>
    <s v="SMBATCH_FO"/>
    <s v="02/13/21 08:32"/>
    <s v="Not Required"/>
    <s v="02/13/21 10:20"/>
    <s v=" "/>
    <s v="No"/>
    <s v="1605009"/>
    <s v="21-0025291"/>
    <m/>
    <m/>
    <m/>
    <m/>
    <m/>
  </r>
  <r>
    <x v="541"/>
    <s v="AGFC"/>
    <s v="3 - QC Complete"/>
    <d v="2021-03-15T00:00:00"/>
    <d v="2021-03-15T00:00:00"/>
    <x v="438"/>
    <s v="\\fxshare-nas05\quotashare-fs01\ESA\5 - Ignition Tracking\2021_Ignition_QC_Folders\20210212_1253457_21-0024829_nan_T005215417"/>
    <s v=" "/>
    <m/>
    <m/>
    <m/>
    <m/>
    <m/>
    <x v="0"/>
    <m/>
    <m/>
    <m/>
    <m/>
    <m/>
    <m/>
    <m/>
    <m/>
    <m/>
    <m/>
    <m/>
    <m/>
    <m/>
    <m/>
    <m/>
    <m/>
    <m/>
    <s v=" "/>
    <x v="106"/>
    <s v="01:03"/>
    <d v="2021-02-12T00:00:00"/>
    <s v="01:03"/>
    <s v="FAS"/>
    <s v="Y"/>
    <s v="Y"/>
    <n v="1253457"/>
    <s v="21-0024829"/>
    <m/>
    <s v="T005215417"/>
    <m/>
    <m/>
    <m/>
    <m/>
    <s v=" "/>
    <x v="0"/>
    <x v="2"/>
    <s v="N"/>
    <s v="N"/>
    <s v="Duplicate of index #131. BLOWN TRANSFORMER. FIRE ON POLE. REQ ETA, PWR-IFIRE DEPT ONSITE, LINES DOWN, POLE SNAPPED, TRANSFORM ER ON GROUND, ETA"/>
    <s v="Not PG&amp;E"/>
    <s v="Other"/>
    <m/>
    <m/>
    <s v="&lt;0.25"/>
    <s v="pole fire, pole burnt off below transformer"/>
    <m/>
    <m/>
    <m/>
    <x v="4"/>
    <x v="1"/>
    <x v="1"/>
    <m/>
    <s v="Overhead"/>
    <m/>
    <m/>
    <m/>
    <m/>
    <s v=" "/>
    <x v="1"/>
    <n v="40.430759989999999"/>
    <n v="-122.431439"/>
    <s v="Shasta"/>
    <x v="436"/>
    <n v="12000"/>
    <m/>
    <s v="Self Extinguished/Cal Fire"/>
    <s v="Shrub"/>
    <m/>
    <m/>
    <n v="246"/>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542"/>
    <s v="AGFC"/>
    <s v="4 - QC Follow-Up Required - EII Active Investigation"/>
    <m/>
    <m/>
    <x v="439"/>
    <s v="\\fxshare-nas05\quotashare-fs01\ESA\5 - Ignition Tracking\2021_Ignition_QC_Folders\20210212_nan_nan_INT-14599_nan"/>
    <s v=" "/>
    <m/>
    <m/>
    <m/>
    <m/>
    <m/>
    <x v="0"/>
    <m/>
    <m/>
    <m/>
    <m/>
    <m/>
    <m/>
    <m/>
    <m/>
    <m/>
    <m/>
    <m/>
    <m/>
    <m/>
    <m/>
    <m/>
    <m/>
    <m/>
    <s v=" "/>
    <x v="106"/>
    <d v="1899-12-30T14:21:00"/>
    <d v="2021-02-12T00:00:00"/>
    <d v="1899-12-30T14:21:00"/>
    <s v="Trans-Sub Email"/>
    <s v="N"/>
    <s v="N"/>
    <m/>
    <m/>
    <s v="INT-14599"/>
    <m/>
    <n v="120538339"/>
    <m/>
    <s v="EI210212A"/>
    <s v="PG&amp;E_140_IGNITION_20210212_1.jpg"/>
    <s v=" "/>
    <x v="1"/>
    <x v="1"/>
    <s v="N"/>
    <s v="N"/>
    <m/>
    <s v="Unknown"/>
    <s v="Other"/>
    <s v="S"/>
    <m/>
    <s v="Structure-only"/>
    <m/>
    <m/>
    <m/>
    <m/>
    <x v="0"/>
    <x v="4"/>
    <x v="7"/>
    <m/>
    <s v="Padmounted"/>
    <s v="Substation"/>
    <s v="Other"/>
    <s v="Tertiary/Shunt Reactor 1301"/>
    <m/>
    <s v=" "/>
    <x v="0"/>
    <n v="38.400955000000003"/>
    <n v="-121.921072"/>
    <s v="Solano"/>
    <x v="437"/>
    <n v="500000"/>
    <m/>
    <s v="Substation Employee"/>
    <s v="Urban"/>
    <m/>
    <m/>
    <m/>
    <m/>
    <s v="N"/>
    <s v="N"/>
    <m/>
    <m/>
    <s v="2021-02-16"/>
    <m/>
    <m/>
    <m/>
    <m/>
    <m/>
    <m/>
    <m/>
    <m/>
    <m/>
    <m/>
    <m/>
    <m/>
    <m/>
    <m/>
    <m/>
    <m/>
    <m/>
    <m/>
    <m/>
    <s v=" "/>
    <m/>
    <m/>
    <m/>
    <m/>
    <m/>
    <m/>
    <m/>
    <m/>
    <x v="5"/>
    <m/>
    <m/>
    <m/>
    <m/>
    <m/>
    <m/>
    <m/>
    <m/>
    <m/>
    <m/>
    <m/>
    <m/>
    <m/>
    <m/>
    <m/>
    <m/>
    <m/>
    <m/>
    <m/>
    <m/>
    <m/>
    <m/>
    <m/>
    <m/>
    <m/>
    <m/>
    <m/>
    <m/>
    <m/>
    <m/>
    <m/>
    <m/>
    <m/>
    <m/>
    <m/>
    <x v="2"/>
    <m/>
    <m/>
    <m/>
    <m/>
    <m/>
    <m/>
    <s v=" "/>
    <m/>
    <m/>
    <m/>
    <m/>
    <m/>
    <m/>
    <m/>
    <m/>
    <m/>
    <m/>
    <m/>
    <m/>
    <m/>
    <m/>
    <m/>
    <m/>
    <m/>
    <m/>
    <m/>
    <m/>
    <m/>
    <m/>
    <m/>
    <m/>
    <m/>
    <m/>
    <m/>
    <m/>
    <m/>
    <m/>
    <m/>
    <m/>
    <m/>
    <m/>
    <m/>
    <m/>
    <m/>
    <m/>
    <m/>
    <m/>
    <m/>
    <m/>
    <m/>
    <m/>
    <m/>
    <m/>
    <m/>
  </r>
  <r>
    <x v="543"/>
    <s v="AGFC"/>
    <s v="3 - QC Complete"/>
    <d v="2021-02-16T00:00:00"/>
    <d v="2021-02-16T00:00:00"/>
    <x v="436"/>
    <s v="\\fxshare-nas05\quotashare-fs01\ESA\5 - Ignition Tracking\2021_Ignition_QC_Folders\20210212_nan_nan_nan_5958175766"/>
    <s v=" "/>
    <m/>
    <m/>
    <m/>
    <m/>
    <m/>
    <x v="0"/>
    <m/>
    <m/>
    <m/>
    <m/>
    <m/>
    <m/>
    <m/>
    <m/>
    <m/>
    <m/>
    <m/>
    <m/>
    <m/>
    <m/>
    <m/>
    <m/>
    <m/>
    <s v=" "/>
    <x v="106"/>
    <s v="19:13"/>
    <m/>
    <m/>
    <s v="FAS"/>
    <s v="N"/>
    <s v="N"/>
    <m/>
    <m/>
    <m/>
    <n v="5958175766"/>
    <m/>
    <m/>
    <m/>
    <m/>
    <s v=" "/>
    <x v="0"/>
    <x v="2"/>
    <s v="N"/>
    <s v="N"/>
    <s v="Structure fire, not attributable to PG&amp;E assets."/>
    <s v="Not PG&amp;E"/>
    <s v="Building"/>
    <m/>
    <m/>
    <s v="Structure-only"/>
    <m/>
    <m/>
    <m/>
    <m/>
    <x v="3"/>
    <x v="1"/>
    <x v="1"/>
    <m/>
    <s v="Underground"/>
    <m/>
    <m/>
    <m/>
    <m/>
    <s v=" "/>
    <x v="0"/>
    <s v="37.7680850"/>
    <s v="-122.4288100"/>
    <s v="San Francisco"/>
    <x v="438"/>
    <n v="12000"/>
    <m/>
    <s v="San Francisco FD"/>
    <s v="Urban"/>
    <m/>
    <m/>
    <m/>
    <m/>
    <s v="N"/>
    <s v="N"/>
    <m/>
    <m/>
    <s v="2021-02-16"/>
    <m/>
    <m/>
    <m/>
    <m/>
    <m/>
    <m/>
    <m/>
    <m/>
    <m/>
    <m/>
    <m/>
    <m/>
    <m/>
    <m/>
    <m/>
    <m/>
    <m/>
    <m/>
    <m/>
    <s v=" "/>
    <s v="SAN FRANCISCO"/>
    <s v="SAN FRANCISCO 07"/>
    <s v="19:13"/>
    <s v="02/12/2021"/>
    <m/>
    <n v="5958175766"/>
    <n v="178"/>
    <s v="CHURCH ST"/>
    <x v="19"/>
    <n v="37.768149000000001"/>
    <n v="-122.42916200000001"/>
    <s v="R1TJWY1"/>
    <s v="YEE, JOE"/>
    <n v="22011118"/>
    <s v="20210212 21:20"/>
    <n v="1121"/>
    <m/>
    <s v="building fire"/>
    <s v="Y"/>
    <m/>
    <m/>
    <s v="37.7680850,-122.4288100,25.200000,3D"/>
    <m/>
    <m/>
    <m/>
    <n v="11111111111"/>
    <m/>
    <s v="N"/>
    <s v="Y"/>
    <s v="N"/>
    <s v="Clear"/>
    <m/>
    <s v="Structures"/>
    <m/>
    <s v="Calm"/>
    <m/>
    <s v="3rd Party"/>
    <m/>
    <s v="Structure Only"/>
    <m/>
    <s v="Fire Dept"/>
    <m/>
    <s v="Other (Comments)"/>
    <s v="building"/>
    <x v="0"/>
    <m/>
    <s v="Fire Dept"/>
    <m/>
    <m/>
    <m/>
    <m/>
    <s v=" "/>
    <m/>
    <m/>
    <m/>
    <m/>
    <m/>
    <m/>
    <m/>
    <m/>
    <m/>
    <m/>
    <m/>
    <m/>
    <m/>
    <m/>
    <m/>
    <m/>
    <m/>
    <m/>
    <m/>
    <m/>
    <m/>
    <m/>
    <m/>
    <m/>
    <m/>
    <m/>
    <m/>
    <m/>
    <m/>
    <m/>
    <m/>
    <m/>
    <m/>
    <m/>
    <m/>
    <m/>
    <m/>
    <m/>
    <m/>
    <m/>
    <m/>
    <m/>
    <m/>
    <m/>
    <m/>
    <m/>
    <m/>
  </r>
  <r>
    <x v="544"/>
    <s v="AGFC"/>
    <s v="3 - QC Complete"/>
    <d v="2021-02-16T00:00:00"/>
    <d v="2021-02-16T00:00:00"/>
    <x v="436"/>
    <s v="\\fxshare-nas05\quotashare-fs01\ESA\5 - Ignition Tracking\2021_Ignition_QC_Folders\20210212_nan_nan_nan_5289207440"/>
    <s v=" "/>
    <m/>
    <m/>
    <m/>
    <m/>
    <m/>
    <x v="0"/>
    <m/>
    <m/>
    <m/>
    <m/>
    <m/>
    <m/>
    <m/>
    <m/>
    <m/>
    <m/>
    <m/>
    <m/>
    <m/>
    <m/>
    <m/>
    <m/>
    <m/>
    <s v=" "/>
    <x v="106"/>
    <s v="12:54"/>
    <m/>
    <m/>
    <s v="FAS"/>
    <s v="N"/>
    <s v="N"/>
    <m/>
    <m/>
    <m/>
    <n v="5289207440"/>
    <m/>
    <m/>
    <m/>
    <m/>
    <s v=" "/>
    <x v="0"/>
    <x v="2"/>
    <s v="N"/>
    <s v="N"/>
    <s v="Structure fire, not attributable to PG&amp;E assets."/>
    <s v="Not PG&amp;E"/>
    <s v="Building"/>
    <m/>
    <m/>
    <s v="&lt;3 meters of linear travel"/>
    <m/>
    <m/>
    <m/>
    <m/>
    <x v="3"/>
    <x v="1"/>
    <x v="1"/>
    <m/>
    <s v="Overhead"/>
    <m/>
    <m/>
    <m/>
    <m/>
    <s v=" "/>
    <x v="0"/>
    <s v="38.8685533"/>
    <s v="-121.7082900"/>
    <s v="Sutter"/>
    <x v="439"/>
    <n v="12000"/>
    <m/>
    <s v="ROBBINS FD"/>
    <s v="Urban"/>
    <m/>
    <m/>
    <m/>
    <m/>
    <s v="N"/>
    <s v="N"/>
    <m/>
    <m/>
    <s v="2021-02-16"/>
    <m/>
    <m/>
    <m/>
    <m/>
    <m/>
    <m/>
    <m/>
    <m/>
    <m/>
    <m/>
    <m/>
    <m/>
    <m/>
    <m/>
    <m/>
    <m/>
    <m/>
    <m/>
    <m/>
    <s v=" "/>
    <s v="SACRAMENTO"/>
    <s v="WOODLAND 02"/>
    <s v="12:54"/>
    <s v="02/12/2021"/>
    <m/>
    <n v="5289207440"/>
    <n v="17750"/>
    <s v="HWY 113 @ 500FT/S/DEL-"/>
    <x v="201"/>
    <n v="38.867478000000013"/>
    <n v="-121.707566"/>
    <s v="S2TTLSP"/>
    <s v="STOCKING, THOM"/>
    <n v="62721102"/>
    <s v="20210212 13:50"/>
    <n v="1121"/>
    <m/>
    <s v="CUT AT POLE PER COUNTY CODE ENFOREMENT INSPECTOR. FORCING CUSTOMER TO ABANDON STRUCTURE UNTIL BROUGHT UP TO CODE."/>
    <s v="Y"/>
    <m/>
    <m/>
    <s v="38.8685533,-121.7082900,1.800000,3D"/>
    <m/>
    <m/>
    <s v="PARKED TRAILER BEHIND BUILDING BURNED TO GROUND. PGE NOT ANY CAUSE. PGE ALL OK."/>
    <s v="ROBBINS FD"/>
    <m/>
    <s v="N"/>
    <s v="Y"/>
    <s v="N"/>
    <s v="Clear"/>
    <m/>
    <s v="Structures"/>
    <m/>
    <s v="Calm"/>
    <m/>
    <s v="3rd Party"/>
    <m/>
    <s v="Structure Only"/>
    <m/>
    <s v="Fire Dept"/>
    <m/>
    <s v="Overhead"/>
    <m/>
    <x v="0"/>
    <m/>
    <m/>
    <m/>
    <m/>
    <m/>
    <m/>
    <s v=" "/>
    <m/>
    <m/>
    <m/>
    <m/>
    <m/>
    <m/>
    <m/>
    <m/>
    <m/>
    <m/>
    <m/>
    <m/>
    <m/>
    <m/>
    <m/>
    <m/>
    <m/>
    <m/>
    <m/>
    <m/>
    <m/>
    <m/>
    <m/>
    <m/>
    <m/>
    <m/>
    <m/>
    <m/>
    <m/>
    <m/>
    <m/>
    <m/>
    <m/>
    <m/>
    <m/>
    <m/>
    <m/>
    <m/>
    <m/>
    <m/>
    <m/>
    <m/>
    <m/>
    <m/>
    <m/>
    <m/>
    <m/>
  </r>
  <r>
    <x v="545"/>
    <s v="TLAL"/>
    <s v="3 - QC Complete"/>
    <d v="2021-03-24T00:00:00"/>
    <d v="2021-03-26T00:00:00"/>
    <x v="440"/>
    <s v="\\fxshare-nas05\quotashare-fs01\ESA\5 - Ignition Tracking\2021_Ignition_QC_Folders\20210212_1253457_21-0024829_nan_T005215417"/>
    <s v=" "/>
    <m/>
    <m/>
    <m/>
    <m/>
    <m/>
    <x v="0"/>
    <m/>
    <m/>
    <m/>
    <m/>
    <m/>
    <m/>
    <m/>
    <m/>
    <m/>
    <m/>
    <m/>
    <m/>
    <m/>
    <m/>
    <m/>
    <m/>
    <m/>
    <s v=" "/>
    <x v="106"/>
    <s v="01:03"/>
    <d v="2021-02-12T00:00:00"/>
    <d v="1899-12-30T00:53:00"/>
    <s v="FAS"/>
    <s v="N"/>
    <s v="N"/>
    <s v="1253457"/>
    <s v="21-0024829"/>
    <m/>
    <s v="T005215417, T005215419"/>
    <n v="120529596"/>
    <m/>
    <m/>
    <s v="PG&amp;E_131_Ignition_20210212_4.jpg"/>
    <s v=" "/>
    <x v="0"/>
    <x v="0"/>
    <s v="N"/>
    <s v="N"/>
    <s v="On February 12, 2021 at 0159 hours, a PG&amp;E Troubleman patrolled the Jessup 1102 12kV Distribution Circuit number 103441102, in the Tier 2 State Responsibility area near 4830 Santa Ynez Drive and 16703 Lassen Avenue in Anderson. He observed one of two blown at the fuse cutout 6379, a snapped 40' class three dead-end wood pole on fire, two sets of damaged 15kV distribution overhead lightning arrestors, two damaged ground assemblies, a broken wood crossarm, two sets of damaged cutouts 74, one damaged 5/16&quot; down guys, one phase of 4 ACSR broken primary overhead conductor and a blown typical pole bolt 1PH overhead transformer down on the ground, and an oil spill on the private property dirt driveway. Initial analysis indicates the cause of the pole fire involved PG&amp;E overhead equipment failure. Upon further review, it was found that when the lightning arrestors were previously installed, the grounds were not properly attached and inevitably caused the grounds to press together and the ignition and pole fire that ensued. The fire self-extinguished, but Cal Fire was on-scene. The 139-minute outage affected 13 customers. All the repairs were completed and the line was returned to service on February 12, 2021. This ignition did not meet the reporting criteria, because it didn't burn material other than PG&amp;E assets, and the fire was not greater than one linear meter. This information is preliminary."/>
    <s v="PG&amp;E"/>
    <s v="Other"/>
    <s v="D"/>
    <s v="D"/>
    <s v="Structure-only"/>
    <s v="pole fire, pole burnt off below transformer"/>
    <m/>
    <m/>
    <m/>
    <x v="0"/>
    <x v="4"/>
    <x v="28"/>
    <s v="Y"/>
    <s v="Overhead"/>
    <s v="Primary"/>
    <s v="Lightning Arrestor"/>
    <s v="Lightning Arrestors, Pole, Transformer, Crossarm, Cutouts, Ground Assembly, Guy"/>
    <s v="Circuit ID: 103441102, SAP ID: 101492156"/>
    <s v=" "/>
    <x v="1"/>
    <s v="40.4251733"/>
    <s v="-122.4380917"/>
    <s v="Shasta"/>
    <x v="150"/>
    <n v="12000"/>
    <m/>
    <s v="Self Extinguished/Cal Fire"/>
    <s v="Hardwood Woodland"/>
    <m/>
    <m/>
    <n v="246"/>
    <m/>
    <s v="N"/>
    <s v="N"/>
    <m/>
    <m/>
    <s v="2021-02-12"/>
    <m/>
    <m/>
    <m/>
    <m/>
    <m/>
    <m/>
    <m/>
    <m/>
    <m/>
    <m/>
    <m/>
    <m/>
    <m/>
    <m/>
    <m/>
    <m/>
    <m/>
    <m/>
    <m/>
    <s v=" "/>
    <s v="NORTH VALLEY"/>
    <s v="REDDING 03"/>
    <s v="01:03"/>
    <s v="02/12/2021"/>
    <s v="1253457"/>
    <s v="T005215417"/>
    <n v="16703"/>
    <s v="LASSEN AVE"/>
    <x v="33"/>
    <n v="40.430759999999999"/>
    <n v="-122.43143999999999"/>
    <s v="V8TJMLT"/>
    <s v="LYTLE, JOHN"/>
    <n v="103441102"/>
    <s v="20210212 07:03"/>
    <n v="9002"/>
    <m/>
    <s v="POLE FIRE"/>
    <s v="Y"/>
    <n v="6"/>
    <s v="\\fxshare-nas05\quotashare-fs01\ESA\5 - Ignition Tracking\Fire_Tab_Attachment_Files"/>
    <s v="40.4251733,-122.4380917,218.700000,3D"/>
    <m/>
    <m/>
    <s v="4830 SANTA YNEZ DR ANDERSON, POLE FIRE"/>
    <s v="CAL FIRE"/>
    <s v="SAP ID 101492156"/>
    <s v="N"/>
    <s v="Y"/>
    <m/>
    <s v="Rain"/>
    <m/>
    <s v="PG&amp;E Only"/>
    <m/>
    <s v="Calm"/>
    <m/>
    <s v="PG&amp;E Equipment"/>
    <m/>
    <s v="Other (Comments)"/>
    <s v="pole fire, pole burnt off below transformer"/>
    <s v="Self Extinguished"/>
    <m/>
    <s v="Overhead"/>
    <m/>
    <x v="1"/>
    <s v="Pictures"/>
    <s v="PG&amp;E Employee"/>
    <s v="John Lytle (JMLT)"/>
    <s v="FIRE, POLE"/>
    <s v="POLE-WOOD"/>
    <s v="N"/>
    <s v=" "/>
    <s v="Unplanned"/>
    <s v="North Valley"/>
    <s v="Shasta"/>
    <s v="103441102, JESSUP-1102"/>
    <s v="21-0024829"/>
    <s v="Unplanned"/>
    <s v="Clear;32-90F"/>
    <s v="13"/>
    <s v="1287"/>
    <s v="YES"/>
    <s v="Line to Ground"/>
    <s v="Sustained"/>
    <s v="No"/>
    <s v="6379"/>
    <s v="OH"/>
    <s v="Fuse"/>
    <s v="1253457"/>
    <s v="Conductor, Overhead, Broken, wire on ground"/>
    <s v=" "/>
    <s v="02/12/21 03:05"/>
    <s v=" "/>
    <s v="LASSEN RD W/O MONTE VISTA AVE    SW/O OLINDA"/>
    <s v="MTR 5000072957"/>
    <s v=" "/>
    <s v=" "/>
    <s v=" "/>
    <s v="No"/>
    <s v="Equipment Failure/Involved, Overhead"/>
    <s v=" "/>
    <s v="No"/>
    <s v=" "/>
    <s v=" "/>
    <s v="ZAE1"/>
    <s v="Distribution Circuit"/>
    <s v="RXHM"/>
    <s v="02/12/21 00:53"/>
    <s v="Not Required"/>
    <s v=" "/>
    <s v=" "/>
    <s v="No"/>
    <s v="1604702"/>
    <s v="21-0024829"/>
    <m/>
    <m/>
    <m/>
    <m/>
    <m/>
  </r>
  <r>
    <x v="546"/>
    <s v="AGFC"/>
    <s v="3 - QC Complete"/>
    <d v="2021-02-12T00:00:00"/>
    <d v="2021-02-12T00:00:00"/>
    <x v="441"/>
    <s v="\\fxshare-nas05\quotashare-fs01\ESA\5 - Ignition Tracking\2021_Ignition_QC_Folders\20210211_nan_nan_nan_3660775445"/>
    <s v=" "/>
    <m/>
    <m/>
    <m/>
    <m/>
    <m/>
    <x v="0"/>
    <m/>
    <m/>
    <m/>
    <m/>
    <m/>
    <m/>
    <m/>
    <m/>
    <m/>
    <m/>
    <m/>
    <m/>
    <m/>
    <m/>
    <m/>
    <m/>
    <m/>
    <s v=" "/>
    <x v="107"/>
    <s v="20:09"/>
    <m/>
    <m/>
    <s v="FAS"/>
    <s v="N"/>
    <s v="N"/>
    <m/>
    <m/>
    <m/>
    <n v="3660775445"/>
    <m/>
    <m/>
    <m/>
    <m/>
    <s v=" "/>
    <x v="0"/>
    <x v="2"/>
    <s v="N"/>
    <s v="N"/>
    <s v="Structure fire, not attributable to PG&amp;E. "/>
    <s v="Not PG&amp;E"/>
    <s v="Building"/>
    <m/>
    <m/>
    <s v="Structure-only"/>
    <m/>
    <m/>
    <m/>
    <m/>
    <x v="3"/>
    <x v="1"/>
    <x v="1"/>
    <m/>
    <s v="Overhead"/>
    <m/>
    <m/>
    <m/>
    <m/>
    <s v=" "/>
    <x v="1"/>
    <n v="39.127187100000008"/>
    <n v="-122.84604090000001"/>
    <s v="Lake"/>
    <x v="440"/>
    <n v="12000"/>
    <m/>
    <s v="Northshore 707-274-3100"/>
    <s v="Urban"/>
    <m/>
    <m/>
    <n v="170"/>
    <m/>
    <s v="N"/>
    <s v="N"/>
    <m/>
    <m/>
    <s v="2021-02-12"/>
    <m/>
    <m/>
    <m/>
    <m/>
    <m/>
    <m/>
    <m/>
    <m/>
    <m/>
    <m/>
    <m/>
    <m/>
    <m/>
    <m/>
    <m/>
    <m/>
    <m/>
    <m/>
    <m/>
    <s v=" "/>
    <s v="NORTH COAST"/>
    <s v="LAKEPORT 01"/>
    <s v="20:09"/>
    <s v="02/11/2021"/>
    <m/>
    <n v="3660775445"/>
    <n v="3550"/>
    <s v="LAKEVIEW DR"/>
    <x v="202"/>
    <n v="39.126868000000002"/>
    <n v="-122.84577400000001"/>
    <s v="W7TEST7"/>
    <s v="THORNTON, ELLIS"/>
    <n v="43351103"/>
    <s v="20210211 21:07"/>
    <n v="2640"/>
    <n v="1"/>
    <s v="structure fire at this location. found energized service on the ground burnt in the clear as the home is completely damaged and not safe to serve eletric. "/>
    <s v="Y"/>
    <n v="1"/>
    <s v="\\fxshare-nas05\quotashare-fs01\ESA\5 - Ignition Tracking\Fire_Tab_Attachment_Files"/>
    <m/>
    <n v="39.127187100000008"/>
    <n v="-122.84604090000001"/>
    <m/>
    <s v="northshore 707-274-3100"/>
    <m/>
    <s v="N"/>
    <s v="Y"/>
    <s v="Y"/>
    <s v="Rain"/>
    <m/>
    <s v="Structures"/>
    <m/>
    <s v="Light"/>
    <m/>
    <s v="Unknown"/>
    <m/>
    <s v="Structure Only"/>
    <m/>
    <s v="Fire Dept"/>
    <m/>
    <s v="Overhead"/>
    <m/>
    <x v="0"/>
    <m/>
    <m/>
    <m/>
    <m/>
    <m/>
    <m/>
    <s v=" "/>
    <m/>
    <m/>
    <m/>
    <m/>
    <m/>
    <m/>
    <m/>
    <m/>
    <m/>
    <m/>
    <m/>
    <m/>
    <m/>
    <m/>
    <m/>
    <m/>
    <m/>
    <m/>
    <m/>
    <m/>
    <m/>
    <m/>
    <m/>
    <m/>
    <m/>
    <m/>
    <m/>
    <m/>
    <m/>
    <m/>
    <m/>
    <m/>
    <m/>
    <m/>
    <m/>
    <m/>
    <m/>
    <m/>
    <m/>
    <m/>
    <m/>
    <m/>
    <m/>
    <m/>
    <m/>
    <m/>
    <m/>
  </r>
  <r>
    <x v="547"/>
    <s v="AGFC"/>
    <s v="3 - QC Complete"/>
    <d v="2021-02-12T00:00:00"/>
    <d v="2021-02-12T00:00:00"/>
    <x v="441"/>
    <s v="\\fxshare-nas05\quotashare-fs01\ESA\5 - Ignition Tracking\2021_Ignition_QC_Folders\20210211_nan_nan_nan_8179944245"/>
    <s v=" "/>
    <m/>
    <m/>
    <m/>
    <m/>
    <m/>
    <x v="0"/>
    <m/>
    <m/>
    <m/>
    <m/>
    <m/>
    <m/>
    <m/>
    <m/>
    <m/>
    <m/>
    <m/>
    <m/>
    <m/>
    <m/>
    <m/>
    <m/>
    <m/>
    <s v=" "/>
    <x v="107"/>
    <s v="11:59"/>
    <m/>
    <m/>
    <s v="FAS"/>
    <s v="N"/>
    <s v="N"/>
    <m/>
    <m/>
    <m/>
    <n v="8179944245"/>
    <m/>
    <m/>
    <m/>
    <m/>
    <s v=" "/>
    <x v="0"/>
    <x v="2"/>
    <s v="N"/>
    <s v="N"/>
    <s v="Structure fire, not attributable to PG&amp;E. "/>
    <s v="Not PG&amp;E"/>
    <s v="Building"/>
    <m/>
    <m/>
    <s v="&lt;3 meters of linear travel"/>
    <m/>
    <m/>
    <m/>
    <m/>
    <x v="3"/>
    <x v="1"/>
    <x v="1"/>
    <m/>
    <s v="Underground"/>
    <m/>
    <m/>
    <m/>
    <m/>
    <s v=" "/>
    <x v="0"/>
    <s v="37.2327700"/>
    <s v="-121.7894217"/>
    <s v="Santa Clara"/>
    <x v="441"/>
    <n v="12000"/>
    <m/>
    <s v="San Jose FD"/>
    <s v="Urban"/>
    <m/>
    <m/>
    <m/>
    <m/>
    <s v="N"/>
    <s v="N"/>
    <m/>
    <m/>
    <s v="2021-02-12"/>
    <m/>
    <m/>
    <m/>
    <m/>
    <m/>
    <m/>
    <m/>
    <m/>
    <m/>
    <m/>
    <m/>
    <m/>
    <m/>
    <m/>
    <m/>
    <m/>
    <m/>
    <m/>
    <m/>
    <s v=" "/>
    <s v="SAN JOSE"/>
    <s v="SAN JOSE 12"/>
    <s v="11:59"/>
    <s v="02/11/2021"/>
    <m/>
    <n v="8179944245"/>
    <n v="6558"/>
    <s v="KANEKO DR"/>
    <x v="36"/>
    <n v="37.232802999999997"/>
    <n v="-121.790413"/>
    <s v="J2TRAVD"/>
    <s v="VILLAGOMEZ, ROBERT"/>
    <n v="82951103"/>
    <s v="20210211 12:50"/>
    <n v="1320"/>
    <m/>
    <s v="PER SJFD SECURED ELECTRIC AT MTR."/>
    <s v="Y"/>
    <m/>
    <m/>
    <s v="37.2327700,-121.7894217,44.900000,3D"/>
    <m/>
    <m/>
    <m/>
    <s v="SJFD"/>
    <m/>
    <s v="N"/>
    <s v="Y"/>
    <s v="N"/>
    <s v="Clear"/>
    <m/>
    <s v="Structures"/>
    <m/>
    <s v="Calm"/>
    <m/>
    <s v="3rd Party"/>
    <m/>
    <s v="Structure Only"/>
    <m/>
    <s v="Fire Dept"/>
    <m/>
    <s v="Other (Comments)"/>
    <s v="UG SERVICE"/>
    <x v="0"/>
    <m/>
    <m/>
    <m/>
    <m/>
    <m/>
    <m/>
    <s v=" "/>
    <m/>
    <m/>
    <m/>
    <m/>
    <m/>
    <m/>
    <m/>
    <m/>
    <m/>
    <m/>
    <m/>
    <m/>
    <m/>
    <m/>
    <m/>
    <m/>
    <m/>
    <m/>
    <m/>
    <m/>
    <m/>
    <m/>
    <m/>
    <m/>
    <m/>
    <m/>
    <m/>
    <m/>
    <m/>
    <m/>
    <m/>
    <m/>
    <m/>
    <m/>
    <m/>
    <m/>
    <m/>
    <m/>
    <m/>
    <m/>
    <m/>
    <m/>
    <m/>
    <m/>
    <m/>
    <m/>
    <m/>
  </r>
  <r>
    <x v="548"/>
    <s v="AGFC"/>
    <s v="3 - QC Complete"/>
    <d v="2021-02-12T00:00:00"/>
    <d v="2021-02-12T00:00:00"/>
    <x v="442"/>
    <s v="\\fxshare-nas05\quotashare-fs01\ESA\5 - Ignition Tracking\2021_Ignition_QC_Folders\20210211_nan_nan_nan_5272581949"/>
    <s v=" "/>
    <m/>
    <m/>
    <m/>
    <m/>
    <m/>
    <x v="0"/>
    <m/>
    <m/>
    <m/>
    <m/>
    <m/>
    <m/>
    <m/>
    <m/>
    <m/>
    <m/>
    <m/>
    <m/>
    <m/>
    <m/>
    <m/>
    <m/>
    <m/>
    <s v=" "/>
    <x v="107"/>
    <s v="06:11"/>
    <m/>
    <m/>
    <s v="FAS"/>
    <s v="N"/>
    <s v="N"/>
    <m/>
    <m/>
    <m/>
    <n v="5272581949"/>
    <m/>
    <m/>
    <m/>
    <m/>
    <s v=" "/>
    <x v="0"/>
    <x v="2"/>
    <s v="N"/>
    <s v="N"/>
    <s v="No fire occurred. The troubleman only reconnected power to the structure due to a fire that occurred back in november. The troubleman stated the fire from november did not appear to be attributable to PG&amp;E as the service drop was still connected and the fire appeared to be internal. PG&amp;E only booted the meter when the previous fire occurred. "/>
    <s v="Not PG&amp;E"/>
    <s v="Building"/>
    <m/>
    <m/>
    <s v="Structure-only"/>
    <m/>
    <m/>
    <m/>
    <m/>
    <x v="13"/>
    <x v="1"/>
    <x v="1"/>
    <m/>
    <s v="Overhead"/>
    <m/>
    <m/>
    <m/>
    <m/>
    <s v=" "/>
    <x v="0"/>
    <s v="38.6904917"/>
    <s v="-122.0119867"/>
    <s v="Yolo"/>
    <x v="442"/>
    <s v="0 - 750"/>
    <m/>
    <s v="No Fire, service reconnect from previous house fire."/>
    <s v="Urban"/>
    <m/>
    <m/>
    <m/>
    <m/>
    <s v="N"/>
    <s v="N"/>
    <m/>
    <m/>
    <s v="2021-02-12"/>
    <m/>
    <m/>
    <m/>
    <m/>
    <m/>
    <m/>
    <m/>
    <m/>
    <m/>
    <m/>
    <m/>
    <m/>
    <m/>
    <m/>
    <m/>
    <m/>
    <m/>
    <m/>
    <m/>
    <s v=" "/>
    <s v="SACRAMENTO"/>
    <s v="WOODLAND 02"/>
    <s v="06:11"/>
    <s v="02/11/2021"/>
    <m/>
    <n v="5272581949"/>
    <n v="26909"/>
    <s v="PLAINFIELD ST"/>
    <x v="73"/>
    <n v="38.690438"/>
    <n v="-122.011988"/>
    <s v="S2TTLSP"/>
    <s v="STOCKING, THOM"/>
    <n v="63171103"/>
    <s v="20210211 09:04"/>
    <n v="2220"/>
    <n v="1"/>
    <s v="restored power at meter jaws"/>
    <s v="Y"/>
    <m/>
    <m/>
    <s v="38.6904917,-122.0119867,50.600000,3D"/>
    <m/>
    <m/>
    <m/>
    <m/>
    <m/>
    <s v="N"/>
    <s v="N"/>
    <s v="N"/>
    <s v="Clear"/>
    <m/>
    <s v="Private Land"/>
    <m/>
    <s v="Calm"/>
    <m/>
    <s v="Unknown"/>
    <m/>
    <s v="Structure Only"/>
    <m/>
    <s v="Other (Comments)"/>
    <s v="restoring power from fire in Nov."/>
    <s v="Overhead"/>
    <m/>
    <x v="0"/>
    <m/>
    <m/>
    <m/>
    <m/>
    <m/>
    <m/>
    <s v=" "/>
    <m/>
    <m/>
    <m/>
    <m/>
    <m/>
    <m/>
    <m/>
    <m/>
    <m/>
    <m/>
    <m/>
    <m/>
    <m/>
    <m/>
    <m/>
    <m/>
    <m/>
    <m/>
    <m/>
    <m/>
    <m/>
    <m/>
    <m/>
    <m/>
    <m/>
    <m/>
    <m/>
    <m/>
    <m/>
    <m/>
    <m/>
    <m/>
    <m/>
    <m/>
    <m/>
    <m/>
    <m/>
    <m/>
    <m/>
    <m/>
    <m/>
    <m/>
    <m/>
    <m/>
    <m/>
    <m/>
    <m/>
  </r>
  <r>
    <x v="549"/>
    <s v="AGFC"/>
    <s v="3 - QC Complete"/>
    <d v="2021-02-11T00:00:00"/>
    <d v="2021-02-11T00:00:00"/>
    <x v="443"/>
    <s v="\\fxshare-nas05\quotashare-fs01\ESA\5 - Ignition Tracking\2021_Ignition_QC_Folders\20210210_nan_nan_nan_5620443634"/>
    <s v=" "/>
    <m/>
    <m/>
    <m/>
    <m/>
    <m/>
    <x v="0"/>
    <m/>
    <m/>
    <m/>
    <m/>
    <m/>
    <m/>
    <m/>
    <m/>
    <m/>
    <m/>
    <m/>
    <m/>
    <m/>
    <m/>
    <m/>
    <m/>
    <m/>
    <s v=" "/>
    <x v="108"/>
    <s v="08:14"/>
    <m/>
    <m/>
    <s v="FAS"/>
    <s v="N"/>
    <s v="N"/>
    <m/>
    <m/>
    <m/>
    <n v="5620443634"/>
    <m/>
    <m/>
    <m/>
    <m/>
    <s v=" "/>
    <x v="0"/>
    <x v="2"/>
    <s v="N"/>
    <s v="N"/>
    <s v="Other fire, not attributable to PG&amp;E. Homeless started fire that damaged PG&amp;E and AT&amp;T equipment."/>
    <s v="Not PG&amp;E"/>
    <s v="Other"/>
    <m/>
    <m/>
    <s v="Structure-only"/>
    <m/>
    <m/>
    <m/>
    <m/>
    <x v="3"/>
    <x v="1"/>
    <x v="1"/>
    <m/>
    <s v="Subsurface"/>
    <m/>
    <m/>
    <m/>
    <m/>
    <s v=" "/>
    <x v="0"/>
    <s v="37.7644733"/>
    <s v="-121.4351583"/>
    <s v="San Joaquin"/>
    <x v="443"/>
    <n v="12000"/>
    <m/>
    <s v="South San Joaquin County FD"/>
    <s v="Urban"/>
    <m/>
    <m/>
    <m/>
    <m/>
    <s v="N"/>
    <s v="N"/>
    <m/>
    <m/>
    <s v="2021-02-12"/>
    <m/>
    <m/>
    <m/>
    <m/>
    <m/>
    <m/>
    <m/>
    <m/>
    <m/>
    <m/>
    <m/>
    <m/>
    <m/>
    <m/>
    <m/>
    <m/>
    <m/>
    <m/>
    <m/>
    <s v=" "/>
    <s v="STOCKTON"/>
    <s v="TRACY"/>
    <s v="08:14"/>
    <s v="02/10/2021"/>
    <m/>
    <n v="5620443634"/>
    <n v="3837"/>
    <s v="N TRACY BLVD"/>
    <x v="64"/>
    <n v="37.764822000000002"/>
    <n v="-121.435275"/>
    <s v="Q3TBLG9"/>
    <s v="GONZALES, GONZO"/>
    <n v="162881107"/>
    <s v="20210210 09:10"/>
    <n v="1057"/>
    <n v="1"/>
    <s v="homeless caused fire.fire burned/damaged pge u.g servc &amp; meter &amp; also damaged at&amp;t equip that was fed by pge.i disctd at s/b.at&amp;t will need to replace meter ped,then pge will need to replace 4/0 u.g servc &amp; mtr.original ois# for this inc.was 1251990.no prob at address 3718 n tracy blvd"/>
    <s v="Y"/>
    <n v="5"/>
    <s v="\\fxshare-nas05\quotashare-fs01\ESA\5 - Ignition Tracking\Fire_Tab_Attachment_Files"/>
    <s v="37.7644733,-121.4351583,-1.000000,3D"/>
    <m/>
    <m/>
    <m/>
    <s v="south san joaquin cnty fire.209-831-6700"/>
    <m/>
    <s v="N"/>
    <s v="Y"/>
    <s v="Y"/>
    <s v="Clear"/>
    <m/>
    <s v="Structures"/>
    <m/>
    <s v="Calm"/>
    <m/>
    <s v="3rd Party"/>
    <m/>
    <s v="3 meters - 0.25 Acres"/>
    <m/>
    <s v="Fire Dept"/>
    <m/>
    <s v="Subsurface"/>
    <m/>
    <x v="1"/>
    <s v="photos/data sheet"/>
    <s v="PG&amp;E Employee"/>
    <m/>
    <m/>
    <m/>
    <m/>
    <s v=" "/>
    <m/>
    <m/>
    <m/>
    <m/>
    <m/>
    <m/>
    <m/>
    <m/>
    <m/>
    <m/>
    <m/>
    <m/>
    <m/>
    <m/>
    <m/>
    <m/>
    <m/>
    <m/>
    <m/>
    <m/>
    <m/>
    <m/>
    <m/>
    <m/>
    <m/>
    <m/>
    <m/>
    <m/>
    <m/>
    <m/>
    <m/>
    <m/>
    <m/>
    <m/>
    <m/>
    <m/>
    <m/>
    <m/>
    <m/>
    <m/>
    <m/>
    <m/>
    <m/>
    <m/>
    <m/>
    <m/>
    <m/>
  </r>
  <r>
    <x v="550"/>
    <s v="B1HE"/>
    <s v="3 - QC Complete"/>
    <d v="2021-03-18T00:00:00"/>
    <d v="2021-03-23T00:00:00"/>
    <x v="444"/>
    <s v="\\fxshare-nas05\quotashare-fs01\ESA\5 - Ignition Tracking\2021_Ignition_QC_Folders\20210210_1252065_21-0023925_nan_T005213684"/>
    <s v=" "/>
    <s v="Y"/>
    <s v="B1HE"/>
    <s v="Updated Notification number, Nominal voltage, outage time and coordinates"/>
    <d v="2021-03-12T00:00:00"/>
    <m/>
    <x v="0"/>
    <m/>
    <m/>
    <m/>
    <m/>
    <m/>
    <m/>
    <m/>
    <m/>
    <m/>
    <m/>
    <m/>
    <m/>
    <m/>
    <m/>
    <m/>
    <m/>
    <m/>
    <s v=" "/>
    <x v="108"/>
    <s v="07:42"/>
    <d v="2021-02-10T00:00:00"/>
    <d v="1899-12-30T07:41:00"/>
    <s v="FAS"/>
    <s v="N"/>
    <s v="N"/>
    <n v="1252065"/>
    <s v="21-0023925"/>
    <m/>
    <s v="T005213684"/>
    <n v="120523233"/>
    <m/>
    <m/>
    <s v=""/>
    <s v=" "/>
    <x v="0"/>
    <x v="0"/>
    <s v="N"/>
    <s v="N"/>
    <s v="On February 10th, 2021 at 0742 hours, a PG&amp;E Troubleman was dispatched to the Highlands 1102 12 kv Distribution Circuit on Lansing Ave near Davis Ave, Clearlake in response to a fire on the pole. Initial analysis indicates secondary wire was the cause of the ignition. The damage was isolated to 4/0 awac connectors and a section of the secondary triplex. 4/0 awac connectors and a section of the secondary triplex needed to be replaced and the transformer needed to be re-bussed. The ensuing fire was isolated to the section of secondary wiring. PG&amp;E Crew replaced the damaged secondary wiring and connectors on February 10, 2021."/>
    <s v="PG&amp;E"/>
    <s v="Other"/>
    <s v="D"/>
    <s v="D"/>
    <s v="&lt;3 meters of linear travel"/>
    <m/>
    <m/>
    <m/>
    <m/>
    <x v="0"/>
    <x v="4"/>
    <x v="3"/>
    <s v="N"/>
    <s v="Overhead"/>
    <s v="Secondary"/>
    <s v="Conductor - Insulated Secondary"/>
    <s v="Conductor, Connectors"/>
    <s v="Circuit ID:043361102 "/>
    <s v=" "/>
    <x v="0"/>
    <n v="38.954225756900001"/>
    <n v="-122.6314291402"/>
    <s v="Lake"/>
    <x v="444"/>
    <s v="0 - 750"/>
    <m/>
    <s v="Employee/ Self extinguished"/>
    <s v="Urban"/>
    <m/>
    <m/>
    <n v="175"/>
    <m/>
    <s v="N"/>
    <s v="N"/>
    <m/>
    <m/>
    <s v="2021-02-12"/>
    <m/>
    <m/>
    <m/>
    <m/>
    <m/>
    <m/>
    <m/>
    <m/>
    <m/>
    <m/>
    <m/>
    <m/>
    <m/>
    <m/>
    <m/>
    <m/>
    <m/>
    <m/>
    <m/>
    <s v=" "/>
    <s v="NORTH COAST"/>
    <s v="LAKEPORT 02"/>
    <s v="07:42"/>
    <s v="02/10/2021"/>
    <s v="1252065"/>
    <s v="T005213684"/>
    <n v="4074"/>
    <s v="LANSING AVE"/>
    <x v="150"/>
    <n v="38.954230000000003"/>
    <n v="-122.63145"/>
    <s v="W7TKXWH"/>
    <s v="WOODARD, KYLE "/>
    <n v="43361102"/>
    <s v="20210210 08:59"/>
    <n v="9002"/>
    <m/>
    <s v="crew to repair 4/0 awac rebuss tx"/>
    <s v="Y"/>
    <m/>
    <m/>
    <s v="38.9543167,-122.6314700,442.400000,3D"/>
    <m/>
    <m/>
    <s v="awac secondary melted catching on fire. only pge affected. "/>
    <m/>
    <m/>
    <s v="N"/>
    <s v="Y"/>
    <m/>
    <s v="Clear"/>
    <m/>
    <s v="PG&amp;E Only"/>
    <m/>
    <s v="Calm"/>
    <m/>
    <s v="PG&amp;E Equipment"/>
    <m/>
    <s v="Structure Only"/>
    <m/>
    <s v="Employee"/>
    <m/>
    <s v="Overhead"/>
    <m/>
    <x v="0"/>
    <m/>
    <m/>
    <m/>
    <s v="OVERHEAD"/>
    <s v="CONDUCTOR, OVERHEAD"/>
    <s v="N"/>
    <s v=" "/>
    <s v="Unplanned"/>
    <s v="Humboldt"/>
    <s v="Ukiah"/>
    <s v="043361102, HIGHLANDS-1102"/>
    <s v="21-0023925"/>
    <s v="Unplanned"/>
    <s v="Clear;32-90 F"/>
    <s v="10"/>
    <s v="2190"/>
    <s v="NO"/>
    <s v="Line to Ground"/>
    <s v="Sustained"/>
    <s v="No"/>
    <s v="MTR#1007978838"/>
    <s v="OH"/>
    <s v="Transformer"/>
    <s v="1252065"/>
    <s v="Transformer, Arcing"/>
    <s v=" "/>
    <s v="02/10/21 09:18"/>
    <s v=" "/>
    <s v="4054 LANSING AVE"/>
    <s v="WOODARD,KYLE/T2565: 4054 lansing"/>
    <s v=" "/>
    <s v="conecter"/>
    <s v=" "/>
    <s v="No"/>
    <s v="Equipment Failure/Involved, Overhead"/>
    <s v=" "/>
    <s v="No"/>
    <s v=" "/>
    <s v=" "/>
    <s v="W7TKXWH"/>
    <s v="Transformer only"/>
    <s v="LPM6"/>
    <s v="02/10/21 07:41"/>
    <s v="Not Required"/>
    <s v="02/10/21 11:20"/>
    <s v=" "/>
    <s v="No"/>
    <s v="1604214"/>
    <s v="21-0023925"/>
    <m/>
    <m/>
    <m/>
    <m/>
    <m/>
  </r>
  <r>
    <x v="551"/>
    <s v="AGFC"/>
    <s v="3 - QC Complete"/>
    <d v="2021-02-11T00:00:00"/>
    <d v="2021-02-11T00:00:00"/>
    <x v="441"/>
    <s v="\\fxshare-nas05\quotashare-fs01\ESA\5 - Ignition Tracking\2021_Ignition_QC_Folders\20210209_nan_nan_nan_6123196373"/>
    <s v=" "/>
    <m/>
    <m/>
    <m/>
    <m/>
    <m/>
    <x v="0"/>
    <m/>
    <m/>
    <m/>
    <m/>
    <m/>
    <m/>
    <m/>
    <m/>
    <m/>
    <m/>
    <m/>
    <m/>
    <m/>
    <m/>
    <m/>
    <m/>
    <m/>
    <s v=" "/>
    <x v="109"/>
    <s v="16:58"/>
    <m/>
    <m/>
    <s v="FAS"/>
    <s v="N"/>
    <s v="N"/>
    <m/>
    <m/>
    <m/>
    <n v="6123196373"/>
    <m/>
    <m/>
    <m/>
    <m/>
    <s v=" "/>
    <x v="0"/>
    <x v="2"/>
    <s v="N"/>
    <s v="N"/>
    <s v="Structure fire, not attributable to PG&amp;E. "/>
    <s v="Not PG&amp;E"/>
    <s v="Building"/>
    <m/>
    <m/>
    <s v="0.26-9.99"/>
    <m/>
    <m/>
    <m/>
    <m/>
    <x v="3"/>
    <x v="1"/>
    <x v="1"/>
    <m/>
    <s v="Subsurface"/>
    <m/>
    <m/>
    <m/>
    <m/>
    <s v=" "/>
    <x v="0"/>
    <n v="37.790517000000001"/>
    <n v="-122.415519"/>
    <s v="San Francisco"/>
    <x v="445"/>
    <n v="12000"/>
    <m/>
    <s v="San Francisco FD"/>
    <s v="Urban"/>
    <m/>
    <m/>
    <m/>
    <m/>
    <s v="N"/>
    <s v="N"/>
    <m/>
    <m/>
    <s v="2021-02-12"/>
    <m/>
    <m/>
    <m/>
    <m/>
    <m/>
    <m/>
    <m/>
    <m/>
    <m/>
    <m/>
    <m/>
    <m/>
    <m/>
    <m/>
    <m/>
    <m/>
    <m/>
    <m/>
    <m/>
    <s v=" "/>
    <s v="SAN FRANCISCO"/>
    <s v="SAN FRANCISCO 04"/>
    <s v="16:58"/>
    <s v="02/09/2021"/>
    <m/>
    <n v="6123196373"/>
    <n v="1022"/>
    <s v="LEAVENWORTH ST"/>
    <x v="19"/>
    <n v="37.790517000000001"/>
    <n v="-122.415519"/>
    <s v="R1TJ0BF"/>
    <s v="BAUER, JEFF"/>
    <n v="22801109"/>
    <s v="20210209 17:54"/>
    <n v="1121"/>
    <m/>
    <s v="left main off tagged caution"/>
    <s v="Y"/>
    <m/>
    <m/>
    <m/>
    <m/>
    <m/>
    <s v="kistchefire in apt"/>
    <s v="sffd"/>
    <m/>
    <s v="N"/>
    <s v="Y"/>
    <s v="N"/>
    <s v="Clear"/>
    <m/>
    <s v="Private Land"/>
    <m/>
    <s v="Calm"/>
    <m/>
    <s v="3rd Party"/>
    <m/>
    <s v="Structure Only"/>
    <m/>
    <s v="Fire Dept"/>
    <m/>
    <s v="Subsurface"/>
    <m/>
    <x v="0"/>
    <m/>
    <m/>
    <m/>
    <m/>
    <m/>
    <m/>
    <s v=" "/>
    <m/>
    <m/>
    <m/>
    <m/>
    <m/>
    <m/>
    <m/>
    <m/>
    <m/>
    <m/>
    <m/>
    <m/>
    <m/>
    <m/>
    <m/>
    <m/>
    <m/>
    <m/>
    <m/>
    <m/>
    <m/>
    <m/>
    <m/>
    <m/>
    <m/>
    <m/>
    <m/>
    <m/>
    <m/>
    <m/>
    <m/>
    <m/>
    <m/>
    <m/>
    <m/>
    <m/>
    <m/>
    <m/>
    <m/>
    <m/>
    <m/>
    <m/>
    <m/>
    <m/>
    <m/>
    <m/>
    <m/>
  </r>
  <r>
    <x v="552"/>
    <s v="AGFC"/>
    <s v="3 - QC Complete"/>
    <d v="2021-02-11T00:00:00"/>
    <d v="2021-02-11T00:00:00"/>
    <x v="441"/>
    <s v="\\fxshare-nas05\quotashare-fs01\ESA\5 - Ignition Tracking\2021_Ignition_QC_Folders\20210209_nan_nan_nan_9580510498"/>
    <s v=" "/>
    <m/>
    <m/>
    <m/>
    <m/>
    <m/>
    <x v="0"/>
    <m/>
    <m/>
    <m/>
    <m/>
    <m/>
    <m/>
    <m/>
    <m/>
    <m/>
    <m/>
    <m/>
    <m/>
    <m/>
    <m/>
    <m/>
    <m/>
    <m/>
    <s v=" "/>
    <x v="109"/>
    <s v="15:27"/>
    <m/>
    <m/>
    <s v="FAS"/>
    <s v="N"/>
    <s v="N"/>
    <m/>
    <m/>
    <m/>
    <n v="9580510498"/>
    <m/>
    <m/>
    <m/>
    <m/>
    <s v=" "/>
    <x v="0"/>
    <x v="2"/>
    <s v="N"/>
    <s v="N"/>
    <s v="Structure fire, not attributable to PG&amp;E. "/>
    <s v="Not PG&amp;E"/>
    <s v="Building"/>
    <m/>
    <m/>
    <s v="&lt;0.25"/>
    <m/>
    <m/>
    <m/>
    <m/>
    <x v="3"/>
    <x v="1"/>
    <x v="1"/>
    <m/>
    <s v="Overhead"/>
    <m/>
    <m/>
    <m/>
    <m/>
    <s v=" "/>
    <x v="0"/>
    <n v="37.548025000000003"/>
    <n v="-121.198269"/>
    <s v="Stanislaus"/>
    <x v="446"/>
    <n v="12000"/>
    <m/>
    <s v="West Stanislaus FD"/>
    <s v="Urban"/>
    <m/>
    <m/>
    <m/>
    <m/>
    <s v="N"/>
    <s v="N"/>
    <m/>
    <m/>
    <s v="2021-02-12"/>
    <m/>
    <m/>
    <m/>
    <m/>
    <m/>
    <m/>
    <m/>
    <m/>
    <m/>
    <m/>
    <m/>
    <m/>
    <m/>
    <m/>
    <m/>
    <m/>
    <m/>
    <m/>
    <m/>
    <s v=" "/>
    <s v="YOSEMITE"/>
    <s v="NEWMAN"/>
    <s v="15:27"/>
    <s v="02/09/2021"/>
    <m/>
    <n v="9580510498"/>
    <n v="8805"/>
    <s v="HWY 33"/>
    <x v="203"/>
    <n v="37.548025000000003"/>
    <n v="-121.198269"/>
    <s v="Y1TKMKS"/>
    <s v="KANE, KYLE"/>
    <n v="162671101"/>
    <s v="20210209 16:59"/>
    <n v="2640"/>
    <m/>
    <s v="booted meter per request of west stanislaus f d. chkd volts good at meter socket. no pge problem. Electrical fire in bedroom."/>
    <s v="Y"/>
    <m/>
    <m/>
    <m/>
    <m/>
    <m/>
    <m/>
    <s v="west stanislaus fire dept"/>
    <m/>
    <s v="N"/>
    <s v="Y"/>
    <s v="N"/>
    <s v="Clear"/>
    <m/>
    <s v="Structures"/>
    <m/>
    <s v="Calm"/>
    <m/>
    <s v="Unknown"/>
    <s v="still under investigation"/>
    <s v="Structure Only"/>
    <m/>
    <s v="Fire Dept"/>
    <m/>
    <s v="Overhead"/>
    <m/>
    <x v="0"/>
    <s v="not pge problem"/>
    <m/>
    <m/>
    <m/>
    <m/>
    <m/>
    <s v=" "/>
    <m/>
    <m/>
    <m/>
    <m/>
    <m/>
    <m/>
    <m/>
    <m/>
    <m/>
    <m/>
    <m/>
    <m/>
    <m/>
    <m/>
    <m/>
    <m/>
    <m/>
    <m/>
    <m/>
    <m/>
    <m/>
    <m/>
    <m/>
    <m/>
    <m/>
    <m/>
    <m/>
    <m/>
    <m/>
    <m/>
    <m/>
    <m/>
    <m/>
    <m/>
    <m/>
    <m/>
    <m/>
    <m/>
    <m/>
    <m/>
    <m/>
    <m/>
    <m/>
    <m/>
    <m/>
    <m/>
    <m/>
  </r>
  <r>
    <x v="553"/>
    <s v="AGFC"/>
    <s v="3 - QC Complete"/>
    <d v="2021-02-11T00:00:00"/>
    <d v="2021-02-11T00:00:00"/>
    <x v="441"/>
    <s v="\\fxshare-nas05\quotashare-fs01\ESA\5 - Ignition Tracking\2021_Ignition_QC_Folders\20210209_nan_nan_nan_7644603271"/>
    <s v=" "/>
    <m/>
    <m/>
    <m/>
    <m/>
    <m/>
    <x v="0"/>
    <m/>
    <m/>
    <m/>
    <m/>
    <m/>
    <m/>
    <m/>
    <m/>
    <m/>
    <m/>
    <m/>
    <m/>
    <m/>
    <m/>
    <m/>
    <m/>
    <m/>
    <s v=" "/>
    <x v="109"/>
    <s v="11:52"/>
    <m/>
    <m/>
    <s v="FAS"/>
    <s v="N"/>
    <s v="N"/>
    <m/>
    <m/>
    <m/>
    <n v="7644603271"/>
    <m/>
    <m/>
    <m/>
    <m/>
    <s v=" "/>
    <x v="0"/>
    <x v="2"/>
    <s v="N"/>
    <s v="N"/>
    <s v="Structure fire, not attributable to PG&amp;E. "/>
    <s v="Not PG&amp;E"/>
    <s v="Building"/>
    <m/>
    <m/>
    <s v="&lt;0.25"/>
    <m/>
    <m/>
    <m/>
    <m/>
    <x v="3"/>
    <x v="1"/>
    <x v="1"/>
    <m/>
    <s v="Overhead"/>
    <m/>
    <m/>
    <m/>
    <m/>
    <s v=" "/>
    <x v="0"/>
    <n v="36.966431999999998"/>
    <n v="-120.650493"/>
    <s v="Merced"/>
    <x v="163"/>
    <n v="12000"/>
    <m/>
    <s v="Merced FD"/>
    <s v="Agriculture"/>
    <m/>
    <m/>
    <m/>
    <m/>
    <s v="N"/>
    <s v="N"/>
    <m/>
    <m/>
    <s v="2021-02-12"/>
    <m/>
    <m/>
    <m/>
    <m/>
    <m/>
    <m/>
    <m/>
    <m/>
    <m/>
    <m/>
    <m/>
    <m/>
    <m/>
    <m/>
    <m/>
    <m/>
    <m/>
    <m/>
    <m/>
    <s v=" "/>
    <s v="YOSEMITE"/>
    <s v="LOS BANOS 02"/>
    <s v="11:52"/>
    <s v="02/09/2021"/>
    <m/>
    <n v="7644603271"/>
    <n v="22067"/>
    <s v="6TH ST"/>
    <x v="204"/>
    <n v="36.966431999999998"/>
    <n v="-120.650493"/>
    <s v="Y1TKMKS"/>
    <s v="KANE, KYLE"/>
    <n v="255371115"/>
    <s v="20210209 12:43"/>
    <n v="2640"/>
    <m/>
    <s v="disconnected at sequence pole. voltage was 124 123. I c merced county says fire started in kitchen. no pge problem. Vagrants in abandoned home."/>
    <s v="Y"/>
    <m/>
    <m/>
    <m/>
    <m/>
    <m/>
    <s v="fire incident number- 003004"/>
    <s v="bibby 209 777-6238"/>
    <m/>
    <s v="N"/>
    <s v="Y"/>
    <s v="N"/>
    <s v="Clear"/>
    <m/>
    <s v="Structures"/>
    <m/>
    <s v="Light"/>
    <m/>
    <s v="3rd Party"/>
    <s v="possible cooking fire started in kitchen"/>
    <s v="Structure Only"/>
    <m/>
    <s v="Fire Dept"/>
    <s v="merced county"/>
    <s v="Overhead"/>
    <m/>
    <x v="0"/>
    <s v="no pge prpblem."/>
    <m/>
    <m/>
    <m/>
    <m/>
    <m/>
    <s v=" "/>
    <m/>
    <m/>
    <m/>
    <m/>
    <m/>
    <m/>
    <m/>
    <m/>
    <m/>
    <m/>
    <m/>
    <m/>
    <m/>
    <m/>
    <m/>
    <m/>
    <m/>
    <m/>
    <m/>
    <m/>
    <m/>
    <m/>
    <m/>
    <m/>
    <m/>
    <m/>
    <m/>
    <m/>
    <m/>
    <m/>
    <m/>
    <m/>
    <m/>
    <m/>
    <m/>
    <m/>
    <m/>
    <m/>
    <m/>
    <m/>
    <m/>
    <m/>
    <m/>
    <m/>
    <m/>
    <m/>
    <m/>
  </r>
  <r>
    <x v="554"/>
    <s v="S7RM"/>
    <s v="3 - QC Complete"/>
    <d v="2021-04-12T00:00:00"/>
    <d v="2021-04-12T00:00:00"/>
    <x v="445"/>
    <s v="\\fxshare-nas05\quotashare-fs01\ESA\5 - Ignition Tracking\2021_Ignition_QC_Folders\20210208_1251069_21-0023295_nan_T005212490"/>
    <s v=" "/>
    <m/>
    <m/>
    <m/>
    <m/>
    <m/>
    <x v="0"/>
    <m/>
    <m/>
    <m/>
    <m/>
    <m/>
    <m/>
    <m/>
    <m/>
    <m/>
    <m/>
    <m/>
    <m/>
    <m/>
    <m/>
    <m/>
    <m/>
    <m/>
    <s v=" "/>
    <x v="110"/>
    <s v="17:30"/>
    <d v="2021-02-08T00:00:00"/>
    <d v="1899-12-30T19:09:00"/>
    <s v="FAS"/>
    <s v="N"/>
    <s v="N"/>
    <s v="1251069"/>
    <s v="21-0023295"/>
    <m/>
    <s v="T005212490"/>
    <m/>
    <m/>
    <m/>
    <m/>
    <s v=" "/>
    <x v="0"/>
    <x v="0"/>
    <s v="N"/>
    <s v="N"/>
    <s v="On Febuary 8th, 2021 at 17:27 hrs. a PG &amp;E troubleman was dispatched to the Livingston 1105 12KV circuit near highway 140 and  McCullagh Rd. in Stevinson in response to a report of a transformer which had blown with arcing wires and a pole fire.  Initial analysis indicates that the there was an blown transformer at an open Delta bank.    According to the responding troubleman the &quot;power transformer&quot; was idle. The &quot;lighter transformer&quot; served a single phase customer North of the incident.  Also according to the troubleman, the cause of the ignition was that the lighter pot had overheated and started arcing at the primary level.  The troubleman noted that a primary bushing was broken with pieces on the ground.  The fire was limited to the pole but the telephone company was needed  to make repairs.  The Troubleman replaced the transformer, the pole bolt, the cutout bracket, the primary bushings and repaired the conductor to prevent a reoccurance of this type of incident.  "/>
    <s v="PG&amp;E"/>
    <s v="Other"/>
    <s v="D"/>
    <s v="D"/>
    <s v="&lt;3 meters of linear travel"/>
    <s v="Fire limited to PG &amp; E assets per troubleman"/>
    <m/>
    <m/>
    <m/>
    <x v="0"/>
    <x v="4"/>
    <x v="14"/>
    <s v="Y"/>
    <s v="Overhead"/>
    <s v="Primary"/>
    <s v="Transformer"/>
    <s v="Transformer, Primary Bushings"/>
    <s v="CGC#318893629720"/>
    <s v=" "/>
    <x v="0"/>
    <s v="37.3134467"/>
    <s v="-120.8821083"/>
    <s v="Merced"/>
    <x v="434"/>
    <n v="12000"/>
    <m/>
    <s v="Cal Fire Merced County 2099663621"/>
    <s v="Urban"/>
    <m/>
    <m/>
    <m/>
    <m/>
    <s v="N"/>
    <s v="N"/>
    <m/>
    <m/>
    <s v="2021-02-09"/>
    <m/>
    <m/>
    <m/>
    <m/>
    <m/>
    <m/>
    <m/>
    <m/>
    <m/>
    <m/>
    <m/>
    <m/>
    <m/>
    <m/>
    <m/>
    <m/>
    <m/>
    <m/>
    <m/>
    <s v=" "/>
    <s v="YOSEMITE"/>
    <s v="MERCED 04"/>
    <s v="17:30"/>
    <s v="02/08/2021"/>
    <s v="1251069"/>
    <s v="T005212490"/>
    <s v="UNKNOWN"/>
    <s v="HIGHWAY 140"/>
    <x v="147"/>
    <n v="37.313380000000002"/>
    <n v="-120.88191"/>
    <s v="Y4TDDM6"/>
    <s v="MAYO, DAN"/>
    <n v="252261105"/>
    <s v="20210208 19:26"/>
    <n v="9002"/>
    <m/>
    <s v="Blown transformer. Need line crew, hazmat crew, traffic control."/>
    <s v="Y"/>
    <m/>
    <m/>
    <s v="37.3134467,-120.8821083,20.400000,3D"/>
    <m/>
    <m/>
    <m/>
    <s v="Merced County 2099663621"/>
    <m/>
    <s v="N"/>
    <s v="Y"/>
    <m/>
    <s v="Clear"/>
    <m/>
    <s v="PG&amp;E Only"/>
    <m/>
    <s v="Light"/>
    <m/>
    <s v="Unknown"/>
    <m/>
    <s v="&lt; 1 meter"/>
    <m/>
    <s v="Cal Fire"/>
    <m/>
    <s v="Overhead"/>
    <m/>
    <x v="0"/>
    <m/>
    <m/>
    <m/>
    <s v="OVERHEAD"/>
    <s v="TRANSFORMER (OH)"/>
    <s v="N"/>
    <s v=" "/>
    <s v="Unplanned"/>
    <s v="Yosemite"/>
    <s v="Merced"/>
    <s v="252261105, LIVINGSTON-1105"/>
    <s v="21-0023295"/>
    <s v="Unplanned"/>
    <s v="Clear;32-90F"/>
    <s v="3"/>
    <s v="1053"/>
    <s v="NO"/>
    <s v="Line to Ground"/>
    <s v="Sustained"/>
    <s v="No"/>
    <s v="MTR#1005484264"/>
    <s v="OH"/>
    <s v="Transformer"/>
    <s v="1251069"/>
    <s v="Transformer (OH), Broken"/>
    <s v=" "/>
    <s v="02/08/21 19:40"/>
    <s v=" "/>
    <s v="21720 HWY 140 STEVINSON"/>
    <s v="METER # 1005484264"/>
    <s v=" "/>
    <s v=" "/>
    <s v=" "/>
    <s v="No"/>
    <s v="Equipment Failure/Involved, Overhead"/>
    <s v=" "/>
    <s v="No"/>
    <s v=" "/>
    <s v=" "/>
    <s v="JZ3T"/>
    <s v="Transformer only"/>
    <s v="JZ3T"/>
    <s v="02/08/21 19:09"/>
    <s v="Not Required"/>
    <s v="02/09/21 01:00"/>
    <s v=" "/>
    <s v="No"/>
    <s v="1603853"/>
    <s v="21-0023295"/>
    <m/>
    <m/>
    <m/>
    <m/>
    <m/>
  </r>
  <r>
    <x v="555"/>
    <s v="AGFC"/>
    <s v="3 - QC Complete"/>
    <d v="2021-02-09T00:00:00"/>
    <d v="2021-02-09T00:00:00"/>
    <x v="446"/>
    <s v="\\fxshare-nas05\quotashare-fs01\ESA\5 - Ignition Tracking\2021_Ignition_QC_Folders\20210208_nan_nan_nan_8616455242"/>
    <s v=" "/>
    <m/>
    <m/>
    <m/>
    <m/>
    <m/>
    <x v="0"/>
    <m/>
    <m/>
    <m/>
    <m/>
    <m/>
    <m/>
    <m/>
    <m/>
    <m/>
    <m/>
    <m/>
    <m/>
    <m/>
    <m/>
    <m/>
    <m/>
    <m/>
    <s v=" "/>
    <x v="110"/>
    <s v="17:27"/>
    <m/>
    <m/>
    <s v="FAS"/>
    <s v="N"/>
    <s v="N"/>
    <m/>
    <m/>
    <m/>
    <n v="8616455242"/>
    <m/>
    <m/>
    <m/>
    <m/>
    <s v=" "/>
    <x v="0"/>
    <x v="2"/>
    <s v="N"/>
    <s v="N"/>
    <s v="Structure fire, not attributable to PG&amp;E. FD told tman that it looks like a rat ate through wiring."/>
    <s v="Not PG&amp;E"/>
    <s v="Building"/>
    <m/>
    <m/>
    <s v="Structure-only"/>
    <m/>
    <m/>
    <m/>
    <m/>
    <x v="3"/>
    <x v="1"/>
    <x v="1"/>
    <m/>
    <s v="Other (Comments)"/>
    <m/>
    <m/>
    <m/>
    <m/>
    <s v=" "/>
    <x v="0"/>
    <s v="36.9721650"/>
    <s v="-122.0550533"/>
    <s v="Santa Cruz"/>
    <x v="447"/>
    <n v="4000"/>
    <m/>
    <s v="Santa Cruz FD"/>
    <s v="Urban"/>
    <m/>
    <m/>
    <m/>
    <m/>
    <s v="N"/>
    <s v="N"/>
    <m/>
    <m/>
    <s v="2021-02-09"/>
    <m/>
    <m/>
    <m/>
    <m/>
    <m/>
    <m/>
    <m/>
    <m/>
    <m/>
    <m/>
    <m/>
    <m/>
    <m/>
    <m/>
    <m/>
    <m/>
    <m/>
    <m/>
    <m/>
    <s v=" "/>
    <s v="CENTRAL COAST"/>
    <s v="SANTA CRUZ 04"/>
    <s v="17:27"/>
    <s v="02/08/2021"/>
    <m/>
    <n v="8616455242"/>
    <n v="227"/>
    <s v="SEGRE PL"/>
    <x v="170"/>
    <n v="36.971940999999987"/>
    <n v="-122.05512400000001"/>
    <s v="C5TZRJ2"/>
    <s v="JAMES, ZACK"/>
    <n v="83230402"/>
    <s v="20210208 18:25"/>
    <n v="1123"/>
    <m/>
    <s v="talked to fire department ...said tp leave meter in and turn breakers off....for electrician can make repairs...ZRJ2"/>
    <s v="Y"/>
    <m/>
    <m/>
    <s v="36.9721650,-122.0550533,76.900000,2D"/>
    <m/>
    <m/>
    <s v="227 Segre PL"/>
    <s v="aaa"/>
    <m/>
    <s v="N"/>
    <s v="Y"/>
    <s v="N"/>
    <s v="Clear"/>
    <m/>
    <s v="Structures"/>
    <s v="house "/>
    <s v="Calm"/>
    <m/>
    <s v="Animal"/>
    <s v="fireman said it looks like a rat eat through wiring"/>
    <s v="Structure Only"/>
    <m/>
    <s v="Fire Dept"/>
    <s v="santa cruz fire department"/>
    <s v="Other (Comments)"/>
    <s v="UG service to house"/>
    <x v="0"/>
    <s v="not  PGE resonsiability"/>
    <m/>
    <m/>
    <m/>
    <m/>
    <m/>
    <s v=" "/>
    <m/>
    <m/>
    <m/>
    <m/>
    <m/>
    <m/>
    <m/>
    <m/>
    <m/>
    <m/>
    <m/>
    <m/>
    <m/>
    <m/>
    <m/>
    <m/>
    <m/>
    <m/>
    <m/>
    <m/>
    <m/>
    <m/>
    <m/>
    <m/>
    <m/>
    <m/>
    <m/>
    <m/>
    <m/>
    <m/>
    <m/>
    <m/>
    <m/>
    <m/>
    <m/>
    <m/>
    <m/>
    <m/>
    <m/>
    <m/>
    <m/>
    <m/>
    <m/>
    <m/>
    <m/>
    <m/>
    <m/>
  </r>
  <r>
    <x v="556"/>
    <s v="AGFC"/>
    <s v="3 - QC Complete"/>
    <d v="2021-02-08T00:00:00"/>
    <d v="2021-02-08T00:00:00"/>
    <x v="447"/>
    <s v="\\fxshare-nas05\quotashare-fs01\ESA\5 - Ignition Tracking\2021_Ignition_QC_Folders\20210208_nan_nan_nan_8400552854"/>
    <s v=" "/>
    <m/>
    <m/>
    <m/>
    <m/>
    <m/>
    <x v="0"/>
    <m/>
    <m/>
    <m/>
    <m/>
    <m/>
    <m/>
    <m/>
    <m/>
    <m/>
    <m/>
    <m/>
    <m/>
    <m/>
    <m/>
    <m/>
    <m/>
    <m/>
    <s v=" "/>
    <x v="110"/>
    <s v="05:52"/>
    <m/>
    <m/>
    <s v="FAS"/>
    <s v="N"/>
    <s v="N"/>
    <m/>
    <m/>
    <m/>
    <n v="8400552854"/>
    <m/>
    <m/>
    <m/>
    <m/>
    <s v=" "/>
    <x v="0"/>
    <x v="2"/>
    <s v="N"/>
    <s v="N"/>
    <s v="Structure fire, not attributable to PG&amp;E assets. "/>
    <s v="Not PG&amp;E"/>
    <s v="Building"/>
    <m/>
    <m/>
    <s v="Structure-only"/>
    <m/>
    <m/>
    <m/>
    <m/>
    <x v="3"/>
    <x v="1"/>
    <x v="1"/>
    <m/>
    <s v="Overhead"/>
    <m/>
    <m/>
    <m/>
    <m/>
    <s v=" "/>
    <x v="0"/>
    <s v="37.3229367"/>
    <s v="-121.8679133"/>
    <s v="Santa Clara"/>
    <x v="448"/>
    <n v="12000"/>
    <m/>
    <s v="San Jose FD"/>
    <s v="Urban"/>
    <m/>
    <m/>
    <m/>
    <m/>
    <s v="N"/>
    <s v="N"/>
    <m/>
    <m/>
    <s v="2021-02-09"/>
    <m/>
    <m/>
    <m/>
    <m/>
    <m/>
    <m/>
    <m/>
    <m/>
    <m/>
    <m/>
    <m/>
    <m/>
    <m/>
    <m/>
    <m/>
    <m/>
    <m/>
    <m/>
    <m/>
    <s v=" "/>
    <s v="SAN JOSE"/>
    <s v="SAN JOSE 08"/>
    <s v="05:52"/>
    <s v="02/08/2021"/>
    <m/>
    <n v="8400552854"/>
    <n v="1164"/>
    <s v="S 10TH ST"/>
    <x v="36"/>
    <n v="37.323417999999997"/>
    <n v="-121.868005"/>
    <s v="J2TM1CI"/>
    <s v="CAMERON, MIKE"/>
    <n v="83701108"/>
    <s v="20210208 06:56"/>
    <n v="1120"/>
    <m/>
    <s v="called off by fire dept."/>
    <s v="Y"/>
    <m/>
    <m/>
    <s v="37.3229367,-121.8679133,38.700000,3D"/>
    <m/>
    <m/>
    <m/>
    <s v="san jose fire dept."/>
    <m/>
    <s v="N"/>
    <s v="N"/>
    <s v="N"/>
    <s v="Clear"/>
    <m/>
    <s v="Structures"/>
    <m/>
    <s v="Calm"/>
    <m/>
    <s v="Unknown"/>
    <m/>
    <s v="Structure Only"/>
    <m/>
    <s v="Fire Dept"/>
    <m/>
    <s v="Overhead"/>
    <m/>
    <x v="0"/>
    <m/>
    <m/>
    <m/>
    <m/>
    <m/>
    <m/>
    <s v=" "/>
    <m/>
    <m/>
    <m/>
    <m/>
    <m/>
    <m/>
    <m/>
    <m/>
    <m/>
    <m/>
    <m/>
    <m/>
    <m/>
    <m/>
    <m/>
    <m/>
    <m/>
    <m/>
    <m/>
    <m/>
    <m/>
    <m/>
    <m/>
    <m/>
    <m/>
    <m/>
    <m/>
    <m/>
    <m/>
    <m/>
    <m/>
    <m/>
    <m/>
    <m/>
    <m/>
    <m/>
    <m/>
    <m/>
    <m/>
    <m/>
    <m/>
    <m/>
    <m/>
    <m/>
    <m/>
    <m/>
    <m/>
  </r>
  <r>
    <x v="557"/>
    <s v="AGFC"/>
    <s v="3 - QC Complete"/>
    <d v="2021-02-08T00:00:00"/>
    <d v="2021-02-08T00:00:00"/>
    <x v="447"/>
    <s v="\\fxshare-nas05\quotashare-fs01\ESA\5 - Ignition Tracking\2021_Ignition_QC_Folders\20210208_nan_nan_nan_8547403109"/>
    <s v=" "/>
    <m/>
    <m/>
    <m/>
    <m/>
    <m/>
    <x v="0"/>
    <m/>
    <m/>
    <m/>
    <m/>
    <m/>
    <m/>
    <m/>
    <m/>
    <m/>
    <m/>
    <m/>
    <m/>
    <m/>
    <m/>
    <m/>
    <m/>
    <m/>
    <s v=" "/>
    <x v="110"/>
    <s v="01:26"/>
    <m/>
    <m/>
    <s v="FAS"/>
    <s v="N"/>
    <s v="N"/>
    <m/>
    <m/>
    <m/>
    <n v="8547403109"/>
    <m/>
    <m/>
    <m/>
    <m/>
    <s v=" "/>
    <x v="0"/>
    <x v="2"/>
    <s v="N"/>
    <s v="N"/>
    <s v="Structure fire, not attributable to PG&amp;E assets. "/>
    <s v="Not PG&amp;E"/>
    <s v="Building"/>
    <m/>
    <m/>
    <s v="Structure-only"/>
    <m/>
    <m/>
    <m/>
    <m/>
    <x v="3"/>
    <x v="1"/>
    <x v="1"/>
    <m/>
    <s v="Overhead"/>
    <m/>
    <m/>
    <m/>
    <m/>
    <s v=" "/>
    <x v="0"/>
    <s v="37.3518100"/>
    <s v="-121.8252950"/>
    <s v="Santa Clara"/>
    <x v="449"/>
    <n v="12000"/>
    <m/>
    <s v="San Jose FD"/>
    <s v="Urban"/>
    <m/>
    <m/>
    <m/>
    <m/>
    <s v="N"/>
    <s v="N"/>
    <m/>
    <m/>
    <s v="2021-02-09"/>
    <m/>
    <m/>
    <m/>
    <m/>
    <m/>
    <m/>
    <m/>
    <m/>
    <m/>
    <m/>
    <m/>
    <m/>
    <m/>
    <m/>
    <m/>
    <m/>
    <m/>
    <m/>
    <m/>
    <s v=" "/>
    <s v="SAN JOSE"/>
    <s v="SAN JOSE 04"/>
    <s v="01:26"/>
    <s v="02/08/2021"/>
    <m/>
    <n v="8547403109"/>
    <n v="2748"/>
    <s v="KOLLMAR DR"/>
    <x v="36"/>
    <n v="37.350904"/>
    <n v="-121.825008"/>
    <s v="J2TM1CI"/>
    <s v="CAMERON, MIKE"/>
    <n v="83531104"/>
    <s v="20210208 02:56"/>
    <n v="1120"/>
    <m/>
    <s v="booted and tagged apt's 8,9, &amp;10 per fire dept."/>
    <s v="Y"/>
    <m/>
    <m/>
    <s v="37.3518100,-121.8252950,37.800000,3D"/>
    <m/>
    <m/>
    <m/>
    <s v="san jose fire dept."/>
    <m/>
    <s v="N"/>
    <s v="Y"/>
    <s v="Y"/>
    <s v="Clear"/>
    <m/>
    <s v="Structures"/>
    <m/>
    <s v="Calm"/>
    <m/>
    <s v="Unknown"/>
    <m/>
    <s v="Structure Only"/>
    <m/>
    <s v="Fire Dept"/>
    <m/>
    <s v="Overhead"/>
    <m/>
    <x v="0"/>
    <m/>
    <m/>
    <m/>
    <m/>
    <m/>
    <m/>
    <s v=" "/>
    <m/>
    <m/>
    <m/>
    <m/>
    <m/>
    <m/>
    <m/>
    <m/>
    <m/>
    <m/>
    <m/>
    <m/>
    <m/>
    <m/>
    <m/>
    <m/>
    <m/>
    <m/>
    <m/>
    <m/>
    <m/>
    <m/>
    <m/>
    <m/>
    <m/>
    <m/>
    <m/>
    <m/>
    <m/>
    <m/>
    <m/>
    <m/>
    <m/>
    <m/>
    <m/>
    <m/>
    <m/>
    <m/>
    <m/>
    <m/>
    <m/>
    <m/>
    <m/>
    <m/>
    <m/>
    <m/>
    <m/>
  </r>
  <r>
    <x v="558"/>
    <s v="AGFC"/>
    <s v="3 - QC Complete"/>
    <d v="2021-02-08T00:00:00"/>
    <d v="2021-02-08T00:00:00"/>
    <x v="447"/>
    <s v="\\fxshare-nas05\quotashare-fs01\ESA\5 - Ignition Tracking\2021_Ignition_QC_Folders\20210208_nan_nan_nan_7835103901"/>
    <s v=" "/>
    <m/>
    <m/>
    <m/>
    <m/>
    <m/>
    <x v="0"/>
    <m/>
    <m/>
    <m/>
    <m/>
    <m/>
    <m/>
    <m/>
    <m/>
    <m/>
    <m/>
    <m/>
    <m/>
    <m/>
    <m/>
    <m/>
    <m/>
    <m/>
    <s v=" "/>
    <x v="110"/>
    <s v="00:44"/>
    <m/>
    <m/>
    <s v="FAS"/>
    <s v="N"/>
    <s v="N"/>
    <m/>
    <m/>
    <m/>
    <n v="7835103901"/>
    <m/>
    <m/>
    <m/>
    <m/>
    <s v=" "/>
    <x v="0"/>
    <x v="2"/>
    <s v="N"/>
    <s v="N"/>
    <s v="Structure fire, not attributable to PG&amp;E assets. "/>
    <s v="Not PG&amp;E"/>
    <s v="Building"/>
    <m/>
    <m/>
    <s v="Structure-PG&amp;E only"/>
    <m/>
    <m/>
    <m/>
    <m/>
    <x v="3"/>
    <x v="1"/>
    <x v="1"/>
    <m/>
    <s v="Overhead"/>
    <m/>
    <m/>
    <m/>
    <m/>
    <s v=" "/>
    <x v="0"/>
    <s v="37.3582183"/>
    <s v="-120.6051017"/>
    <s v="Merced"/>
    <x v="325"/>
    <n v="12000"/>
    <m/>
    <s v="Atwater Fire Dept"/>
    <s v="Urban"/>
    <m/>
    <m/>
    <m/>
    <m/>
    <s v="N"/>
    <s v="N"/>
    <m/>
    <m/>
    <s v="2021-02-09"/>
    <m/>
    <m/>
    <m/>
    <m/>
    <m/>
    <m/>
    <m/>
    <m/>
    <m/>
    <m/>
    <m/>
    <m/>
    <m/>
    <m/>
    <m/>
    <m/>
    <m/>
    <m/>
    <m/>
    <s v=" "/>
    <s v="YOSEMITE"/>
    <s v="MERCED 04"/>
    <s v="00:44"/>
    <s v="02/08/2021"/>
    <m/>
    <n v="7835103901"/>
    <n v="1251"/>
    <s v="REDWOOD AVE"/>
    <x v="7"/>
    <n v="37.358207999999998"/>
    <n v="-120.605071"/>
    <s v="Y4TDDM6"/>
    <s v="MAYO, DAN"/>
    <n v="253611105"/>
    <s v="20210208 02:04"/>
    <n v="2502"/>
    <m/>
    <s v="Booted meter with locking ring due to structure fire."/>
    <s v="Y"/>
    <m/>
    <m/>
    <s v="37.3582183,-120.6051017,40.000000,3D"/>
    <m/>
    <m/>
    <m/>
    <s v="Atwater City Fire Dept"/>
    <m/>
    <s v="N"/>
    <s v="N"/>
    <s v="N"/>
    <s v="Clear"/>
    <m/>
    <s v="Communication Lines/Equipment"/>
    <s v="Structure, phone, CATV"/>
    <s v="Light"/>
    <m/>
    <s v="Unknown"/>
    <m/>
    <s v="Structure Only"/>
    <m/>
    <s v="Cal Fire"/>
    <m/>
    <s v="Overhead"/>
    <m/>
    <x v="0"/>
    <m/>
    <m/>
    <m/>
    <m/>
    <m/>
    <m/>
    <s v=" "/>
    <m/>
    <m/>
    <m/>
    <m/>
    <m/>
    <m/>
    <m/>
    <m/>
    <m/>
    <m/>
    <m/>
    <m/>
    <m/>
    <m/>
    <m/>
    <m/>
    <m/>
    <m/>
    <m/>
    <m/>
    <m/>
    <m/>
    <m/>
    <m/>
    <m/>
    <m/>
    <m/>
    <m/>
    <m/>
    <m/>
    <m/>
    <m/>
    <m/>
    <m/>
    <m/>
    <m/>
    <m/>
    <m/>
    <m/>
    <m/>
    <m/>
    <m/>
    <m/>
    <m/>
    <m/>
    <m/>
    <m/>
  </r>
  <r>
    <x v="559"/>
    <s v="B1HE"/>
    <s v="3 - QC Complete"/>
    <d v="2021-04-08T00:00:00"/>
    <d v="2021-04-08T00:00:00"/>
    <x v="448"/>
    <s v="\\fxshare-nas05\quotashare-fs01\ESA\5 - Ignition Tracking\2021_Ignition_QC_Folders\20210207_nan_nan_INT-14589_nan"/>
    <s v=" "/>
    <m/>
    <m/>
    <m/>
    <m/>
    <m/>
    <x v="0"/>
    <m/>
    <m/>
    <m/>
    <m/>
    <m/>
    <m/>
    <m/>
    <m/>
    <m/>
    <m/>
    <m/>
    <m/>
    <m/>
    <m/>
    <m/>
    <m/>
    <m/>
    <s v=" "/>
    <x v="111"/>
    <d v="1899-12-30T19:18:00"/>
    <d v="2021-02-07T00:00:00"/>
    <d v="1899-12-30T19:08:00"/>
    <s v="Trans-Sub Email"/>
    <s v="N"/>
    <s v="N"/>
    <s v="1250238, 1250325, 1250323, 1250835"/>
    <s v="21-0022831"/>
    <s v="T21-004727"/>
    <m/>
    <n v="120505681"/>
    <m/>
    <m/>
    <s v="NO PHOTO"/>
    <s v=" "/>
    <x v="2"/>
    <x v="0"/>
    <s v="Y"/>
    <s v="Y"/>
    <s v="On February 7, 2021 at 1908 hours, PG&amp;E became aware that the Kern-Kern Oil-Famoso 70kV Transmission Circuit relayed causing a sustained interruption to Cawelo “B”, McFarland and Wasco substations. On February 7, 2021 at 1932 hours, a PG&amp;E Troubleman arrived to the Kern-Kern Oil-Famoso 70kV Transmission Circuit at transmission pole A005/080 next to Highway 99. This was in response to a wire down outage. Initial analysis indicates a 3rd party vehicle made contact with transmission pole A005/080. This also affected the Lerdo 1110 12Kv circuit which shared the same poles as the Kern-Kern Oil-Famoso 70kV Transmission Circuit. The 3rd party contact occurred just North of distribution line recloser 1616. The contact caused the broken conductor on the distribution line which fell to the ground and caused the relay and ignition.  The ensuing grass fire was approximately 40 x 40 feet in size. PG&amp;E Crews were dispatched to make repairs to the pole and the distribution conductor on February 8, 2021."/>
    <s v="PG&amp;E"/>
    <s v="Other"/>
    <s v="D"/>
    <s v="T"/>
    <s v="Structure-PG&amp;E only"/>
    <m/>
    <m/>
    <m/>
    <m/>
    <x v="6"/>
    <x v="2"/>
    <x v="12"/>
    <s v="Y"/>
    <s v="Overhead"/>
    <s v="Primary"/>
    <s v="Conductor - Primary"/>
    <s v="Pole, Conductors"/>
    <s v="CIRCUIT ID: 253491110, SAP ID 104014982"/>
    <s v=" "/>
    <x v="0"/>
    <n v="35.458404000000002"/>
    <n v="-119.109167"/>
    <s v="Kern"/>
    <x v="450"/>
    <n v="12000"/>
    <m/>
    <s v="Unknown"/>
    <s v="Urban"/>
    <m/>
    <m/>
    <m/>
    <m/>
    <s v="N"/>
    <s v="N"/>
    <m/>
    <m/>
    <s v="2021-02-09"/>
    <m/>
    <m/>
    <m/>
    <m/>
    <m/>
    <m/>
    <m/>
    <m/>
    <m/>
    <m/>
    <m/>
    <m/>
    <m/>
    <m/>
    <m/>
    <m/>
    <m/>
    <m/>
    <m/>
    <s v=" "/>
    <s v="KERN"/>
    <m/>
    <m/>
    <m/>
    <m/>
    <m/>
    <m/>
    <m/>
    <x v="5"/>
    <m/>
    <m/>
    <m/>
    <m/>
    <m/>
    <m/>
    <m/>
    <m/>
    <m/>
    <m/>
    <m/>
    <m/>
    <m/>
    <m/>
    <m/>
    <m/>
    <m/>
    <m/>
    <m/>
    <m/>
    <m/>
    <m/>
    <m/>
    <m/>
    <m/>
    <m/>
    <m/>
    <m/>
    <m/>
    <m/>
    <m/>
    <m/>
    <m/>
    <m/>
    <m/>
    <x v="2"/>
    <m/>
    <m/>
    <m/>
    <m/>
    <m/>
    <m/>
    <s v=" "/>
    <m/>
    <m/>
    <m/>
    <m/>
    <m/>
    <m/>
    <m/>
    <m/>
    <m/>
    <m/>
    <m/>
    <m/>
    <m/>
    <m/>
    <m/>
    <m/>
    <m/>
    <m/>
    <m/>
    <m/>
    <m/>
    <m/>
    <m/>
    <m/>
    <m/>
    <m/>
    <m/>
    <m/>
    <m/>
    <m/>
    <m/>
    <m/>
    <m/>
    <m/>
    <m/>
    <m/>
    <m/>
    <m/>
    <m/>
    <m/>
    <m/>
    <m/>
    <m/>
    <m/>
    <m/>
    <m/>
    <m/>
  </r>
  <r>
    <x v="560"/>
    <s v="AGFC"/>
    <s v="3 - QC Complete"/>
    <d v="2021-02-08T00:00:00"/>
    <d v="2021-02-08T00:00:00"/>
    <x v="447"/>
    <s v="\\fxshare-nas05\quotashare-fs01\ESA\5 - Ignition Tracking\2021_Ignition_QC_Folders\20210207_nan_nan_nan_7079351474"/>
    <s v=" "/>
    <m/>
    <m/>
    <m/>
    <m/>
    <m/>
    <x v="0"/>
    <m/>
    <m/>
    <m/>
    <m/>
    <m/>
    <m/>
    <m/>
    <m/>
    <m/>
    <m/>
    <m/>
    <m/>
    <m/>
    <m/>
    <m/>
    <m/>
    <m/>
    <s v=" "/>
    <x v="111"/>
    <s v="20:35"/>
    <m/>
    <m/>
    <s v="FAS"/>
    <s v="N"/>
    <s v="N"/>
    <m/>
    <m/>
    <m/>
    <n v="7079351474"/>
    <m/>
    <m/>
    <m/>
    <m/>
    <s v=" "/>
    <x v="0"/>
    <x v="2"/>
    <s v="N"/>
    <s v="N"/>
    <s v="Structure fire, not attributable to PG&amp;E assets. "/>
    <s v="Not PG&amp;E"/>
    <s v="Building"/>
    <m/>
    <m/>
    <s v="Structure-only"/>
    <m/>
    <m/>
    <m/>
    <m/>
    <x v="3"/>
    <x v="1"/>
    <x v="1"/>
    <m/>
    <s v="Overhead"/>
    <m/>
    <m/>
    <m/>
    <m/>
    <s v=" "/>
    <x v="0"/>
    <n v="35.380395"/>
    <n v="-118.994722"/>
    <s v="Kern"/>
    <x v="165"/>
    <n v="21000"/>
    <m/>
    <s v="Bekersfield FD"/>
    <s v="Urban"/>
    <m/>
    <m/>
    <m/>
    <m/>
    <s v="N"/>
    <s v="N"/>
    <m/>
    <m/>
    <s v="2021-02-09"/>
    <m/>
    <m/>
    <m/>
    <m/>
    <m/>
    <m/>
    <m/>
    <m/>
    <m/>
    <m/>
    <m/>
    <m/>
    <m/>
    <m/>
    <m/>
    <m/>
    <m/>
    <m/>
    <m/>
    <s v=" "/>
    <s v="KERN"/>
    <s v="BAKERSFIELD 10"/>
    <s v="20:35"/>
    <s v="02/07/2021"/>
    <m/>
    <n v="7079351474"/>
    <n v="511"/>
    <s v="LAKE ST APT L"/>
    <x v="10"/>
    <n v="35.380395"/>
    <n v="-118.994722"/>
    <s v="K1TRRHH"/>
    <s v="HILLIARD, RICH"/>
    <n v="253372106"/>
    <s v="20210207 21:26"/>
    <n v="1120"/>
    <m/>
    <s v="called by Bako fire to booted meter per fire dept "/>
    <s v="Y"/>
    <m/>
    <m/>
    <m/>
    <n v="35.380395"/>
    <n v="-118.994722"/>
    <m/>
    <s v="Bako fire dept"/>
    <m/>
    <s v="N"/>
    <s v="Y"/>
    <s v="N"/>
    <s v="Clear"/>
    <m/>
    <s v="Structures"/>
    <m/>
    <s v="Calm"/>
    <m/>
    <s v="3rd Party"/>
    <m/>
    <s v="Structure Only"/>
    <m/>
    <s v="Fire Dept"/>
    <m/>
    <s v="Overhead"/>
    <m/>
    <x v="0"/>
    <m/>
    <m/>
    <m/>
    <m/>
    <m/>
    <m/>
    <s v=" "/>
    <m/>
    <m/>
    <m/>
    <m/>
    <m/>
    <m/>
    <m/>
    <m/>
    <m/>
    <m/>
    <m/>
    <m/>
    <m/>
    <m/>
    <m/>
    <m/>
    <m/>
    <m/>
    <m/>
    <m/>
    <m/>
    <m/>
    <m/>
    <m/>
    <m/>
    <m/>
    <m/>
    <m/>
    <m/>
    <m/>
    <m/>
    <m/>
    <m/>
    <m/>
    <m/>
    <m/>
    <m/>
    <m/>
    <m/>
    <m/>
    <m/>
    <m/>
    <m/>
    <m/>
    <m/>
    <m/>
    <m/>
  </r>
  <r>
    <x v="561"/>
    <s v="TLAL"/>
    <s v="3 - QC Complete"/>
    <d v="2021-03-12T00:00:00"/>
    <d v="2021-03-12T00:00:00"/>
    <x v="449"/>
    <s v="\\fxshare-nas05\quotashare-fs01\ESA\5 - Ignition Tracking\2021_Ignition_QC_Folders\20210207_1250289_nan_nan_T005211607"/>
    <s v=" "/>
    <s v="Y"/>
    <s v="TLAL"/>
    <s v="Outage Date and Time Removed; Nominal Voltage Updated"/>
    <d v="2021-03-12T00:00:00"/>
    <m/>
    <x v="0"/>
    <m/>
    <m/>
    <m/>
    <m/>
    <m/>
    <m/>
    <m/>
    <m/>
    <m/>
    <m/>
    <m/>
    <m/>
    <m/>
    <m/>
    <m/>
    <m/>
    <m/>
    <s v=" "/>
    <x v="111"/>
    <s v="20:04"/>
    <m/>
    <m/>
    <s v="FAS"/>
    <s v="N"/>
    <s v="N"/>
    <s v="1250289"/>
    <m/>
    <m/>
    <s v="T005211607"/>
    <m/>
    <n v="117298878"/>
    <m/>
    <s v="No Photo"/>
    <s v=" "/>
    <x v="0"/>
    <x v="0"/>
    <s v="Y"/>
    <s v="N"/>
    <s v="On February 7, 2021 at 2028 hours, a PG&amp;E Troubleman patrolled the Rob Roy 2104 12kV Distribution Circuit number 083692104, in the Tier 2 State Responsibility area of 77 Howell Lane, Watsonville, CA 95076. He observed a eucalyptus tree branch on an overhead conductor and a small vegetation fire. Initial analysis indicates the tree branch fell into the primary overhead conductor, which resulted in a small arc flash fire contained to the canopy of a Silver Dollar eucalyptus tree and a Deodar cedar tree that were entangled. Upon further inspection, the eucalyptus tree was found to have a broken limb with visible burn marks and it was hung up in the adjacent cedar tree. There were visible burn marks on a limb and stem of the cedar tree as well. There was no evidence of the fire spreading from the canopy of the eucalyptus or deodar to the ground. The Fire Department responded to and extinguished the fire. The troubleman removed the tree limb from the conductor and this incident was marked as complete on February 7, 2021. This ignition did not meet the reporting criteria, because the fire was not greater than one linear meter. This information is preliminary."/>
    <s v="PG&amp;E"/>
    <s v="Vegetation"/>
    <s v="D"/>
    <s v="D"/>
    <s v="Structure-only"/>
    <m/>
    <m/>
    <m/>
    <m/>
    <x v="2"/>
    <x v="2"/>
    <x v="2"/>
    <s v="Y"/>
    <s v="Overhead"/>
    <s v="Primary"/>
    <s v="Conductor - Primary"/>
    <m/>
    <s v="Circuit ID: 083692104; SAP ID: 101689262"/>
    <s v=" "/>
    <x v="1"/>
    <s v="36.9987400"/>
    <s v="-121.8139450"/>
    <s v="Santa Cruz"/>
    <x v="208"/>
    <n v="12000"/>
    <m/>
    <s v="Fire Dept Todd Hager 831-239-3586"/>
    <s v="Agriculture"/>
    <m/>
    <m/>
    <n v="500"/>
    <m/>
    <s v="N"/>
    <s v="N"/>
    <m/>
    <m/>
    <s v="2021-02-09"/>
    <m/>
    <m/>
    <m/>
    <m/>
    <m/>
    <m/>
    <m/>
    <m/>
    <m/>
    <m/>
    <m/>
    <m/>
    <m/>
    <m/>
    <m/>
    <m/>
    <m/>
    <m/>
    <m/>
    <s v=" "/>
    <s v="CENTRAL COAST"/>
    <s v="SANTA CRUZ 01"/>
    <s v="20:04"/>
    <s v="02/07/2021"/>
    <s v="1250289"/>
    <s v="T005211607"/>
    <n v="77"/>
    <s v="HOWELL LN"/>
    <x v="128"/>
    <n v="36.999029999999998"/>
    <n v="-121.81391000000001"/>
    <s v="C5TRPCE"/>
    <s v="COOK, RYAN"/>
    <n v="83692104"/>
    <s v="20210207 21:09"/>
    <n v="9190"/>
    <m/>
    <s v="removed branch on line"/>
    <s v="Y"/>
    <m/>
    <m/>
    <s v="36.9987400,-121.8139450,171.300000,3D"/>
    <m/>
    <m/>
    <m/>
    <s v="todd Hager/831-239-3586"/>
    <m/>
    <s v="N"/>
    <s v="Y"/>
    <m/>
    <s v="Clear"/>
    <m/>
    <s v="Private Land"/>
    <m/>
    <s v="Calm"/>
    <m/>
    <s v="Vegetation"/>
    <m/>
    <s v="&lt; 1 meter"/>
    <m/>
    <s v="Fire Dept"/>
    <m/>
    <s v="Overhead"/>
    <m/>
    <x v="0"/>
    <m/>
    <m/>
    <m/>
    <s v="TREE-BRANCH FELL INTO LINE"/>
    <s v="CONDUCTOR, OVERHEAD"/>
    <s v="N"/>
    <s v=" "/>
    <m/>
    <m/>
    <m/>
    <m/>
    <m/>
    <m/>
    <m/>
    <m/>
    <m/>
    <m/>
    <m/>
    <m/>
    <m/>
    <m/>
    <m/>
    <m/>
    <m/>
    <m/>
    <m/>
    <m/>
    <m/>
    <m/>
    <m/>
    <m/>
    <m/>
    <m/>
    <m/>
    <m/>
    <m/>
    <m/>
    <m/>
    <m/>
    <m/>
    <m/>
    <m/>
    <m/>
    <m/>
    <m/>
    <m/>
    <m/>
    <m/>
    <m/>
    <m/>
    <m/>
    <m/>
    <m/>
    <m/>
  </r>
  <r>
    <x v="562"/>
    <s v="AGFC"/>
    <s v="3 - QC Complete"/>
    <d v="2021-02-08T00:00:00"/>
    <d v="2021-02-08T00:00:00"/>
    <x v="450"/>
    <s v="\\fxshare-nas05\quotashare-fs01\ESA\5 - Ignition Tracking\2021_Ignition_QC_Folders\20210207_nan_nan_nan_T005211604"/>
    <s v=" "/>
    <m/>
    <m/>
    <m/>
    <m/>
    <m/>
    <x v="0"/>
    <m/>
    <m/>
    <m/>
    <m/>
    <m/>
    <m/>
    <m/>
    <m/>
    <m/>
    <m/>
    <m/>
    <m/>
    <m/>
    <m/>
    <m/>
    <m/>
    <m/>
    <s v=" "/>
    <x v="111"/>
    <s v="19:52"/>
    <m/>
    <m/>
    <s v="FAS"/>
    <s v="N"/>
    <s v="N"/>
    <m/>
    <m/>
    <m/>
    <s v="T005211604"/>
    <m/>
    <m/>
    <m/>
    <m/>
    <s v=" "/>
    <x v="0"/>
    <x v="2"/>
    <s v="N"/>
    <s v="N"/>
    <s v="Other fire, not attributable to PG&amp;E assets. Thrid party vandalisim cut into glassed over meter and connected their own wiring which caused the ignition, per fire agency."/>
    <s v="Not PG&amp;E"/>
    <s v="Other"/>
    <m/>
    <m/>
    <s v="Structure-only"/>
    <m/>
    <m/>
    <m/>
    <m/>
    <x v="3"/>
    <x v="1"/>
    <x v="1"/>
    <m/>
    <s v="Overhead"/>
    <m/>
    <m/>
    <m/>
    <m/>
    <s v=" "/>
    <x v="1"/>
    <n v="40.848512100000008"/>
    <n v="-121.89811315999999"/>
    <s v="Shasta"/>
    <x v="54"/>
    <n v="12000"/>
    <m/>
    <s v="Cal Fire Joe Zaganto 209-770-0909"/>
    <s v="Conifer Forest"/>
    <m/>
    <m/>
    <n v="244"/>
    <m/>
    <s v="N"/>
    <s v="N"/>
    <m/>
    <m/>
    <s v="2021-02-09"/>
    <m/>
    <m/>
    <m/>
    <m/>
    <m/>
    <m/>
    <m/>
    <m/>
    <m/>
    <m/>
    <m/>
    <m/>
    <m/>
    <m/>
    <m/>
    <m/>
    <m/>
    <m/>
    <m/>
    <s v=" "/>
    <s v="NORTH VALLEY"/>
    <s v="BURNEY"/>
    <s v="19:52"/>
    <s v="02/07/2021"/>
    <m/>
    <s v="T005211604"/>
    <s v="UNKNOWN"/>
    <s v="HWY 299"/>
    <x v="49"/>
    <m/>
    <m/>
    <s v="V1TGXKI"/>
    <s v="KNAUP, GEORGE"/>
    <m/>
    <s v="20210207 21:39"/>
    <n v="9221"/>
    <m/>
    <s v="vegitation fire outside of customer side of panel"/>
    <s v="Y"/>
    <m/>
    <m/>
    <m/>
    <n v="40.848512100000008"/>
    <n v="-121.89811315999999"/>
    <s v="gps 40.8485121  -121.89811316"/>
    <s v="Joe Zaganto 209-770-0909"/>
    <s v="shu1350"/>
    <s v="N"/>
    <s v="Y"/>
    <m/>
    <s v="Clear"/>
    <m/>
    <s v="County Land"/>
    <m/>
    <s v="Calm"/>
    <m/>
    <s v="Vegetation"/>
    <m/>
    <s v="0.25 - 10 Acres"/>
    <m/>
    <s v="Cal Fire"/>
    <m/>
    <s v="Overhead"/>
    <m/>
    <x v="1"/>
    <s v="pictures of panel"/>
    <s v="PG&amp;E Employee"/>
    <m/>
    <s v="PATROL-FOUND NOTHING"/>
    <m/>
    <s v="N"/>
    <s v=" "/>
    <m/>
    <m/>
    <m/>
    <m/>
    <m/>
    <m/>
    <m/>
    <m/>
    <m/>
    <m/>
    <m/>
    <m/>
    <m/>
    <m/>
    <m/>
    <m/>
    <m/>
    <m/>
    <m/>
    <m/>
    <m/>
    <m/>
    <m/>
    <m/>
    <m/>
    <m/>
    <m/>
    <m/>
    <m/>
    <m/>
    <m/>
    <m/>
    <m/>
    <m/>
    <m/>
    <m/>
    <m/>
    <m/>
    <m/>
    <m/>
    <m/>
    <m/>
    <m/>
    <m/>
    <m/>
    <m/>
    <m/>
  </r>
  <r>
    <x v="563"/>
    <s v="B1HE"/>
    <s v="3 - QC Complete"/>
    <d v="2021-03-18T00:00:00"/>
    <d v="2021-03-23T00:00:00"/>
    <x v="451"/>
    <s v="\\fxshare-nas05\quotashare-fs01\ESA\5 - Ignition Tracking\2021_Ignition_QC_Folders\20210205_1248889_21-0022419_nan_T005210342"/>
    <s v=" "/>
    <m/>
    <s v="B1HE"/>
    <s v="Outage time updated"/>
    <d v="2021-03-15T00:00:00"/>
    <m/>
    <x v="0"/>
    <m/>
    <m/>
    <m/>
    <m/>
    <m/>
    <m/>
    <m/>
    <m/>
    <m/>
    <m/>
    <m/>
    <m/>
    <m/>
    <m/>
    <m/>
    <m/>
    <m/>
    <s v=" "/>
    <x v="112"/>
    <d v="1899-12-30T13:12:00"/>
    <d v="2021-02-05T00:00:00"/>
    <d v="1899-12-30T13:13:00"/>
    <s v="FAS"/>
    <s v="N"/>
    <s v="N"/>
    <n v="1248889"/>
    <s v="21-0022419"/>
    <m/>
    <s v="T005210342"/>
    <n v="120510991"/>
    <m/>
    <m/>
    <s v=""/>
    <s v=" "/>
    <x v="0"/>
    <x v="0"/>
    <s v="N"/>
    <s v="N"/>
    <s v="On February 5th, 2021 at 1315 hours, a PG&amp;E Troubleman was dispatched to the Konocti 1108 12 kv Distribution Circuit on Soda Bay Rd near Montezuma Way, Kelseyville in response to a fire on the pole. Initial analysis indicates 1 of 3 fuses remained closed during a fault causing the ground wire to burn open at the base of the pole creating an arc and was the cause of the ignition. The damage was isolated to the base of the pole and the ground wire with no fire reaching the ground. The ensuing fire was isolated to the pole and ground wire and was self-extinguished when the circuit was opened. Cal Fire was on scene and sprayed water on the arcing area of the pole to prevent any re-ignition. The circuit was opened to open the remaining fuse and isolate the CAP bank. The Tman put in a COE tag for replacement of the CAP bank. "/>
    <s v="PG&amp;E"/>
    <s v="Other"/>
    <s v="D"/>
    <s v="D"/>
    <s v="Structure-only"/>
    <m/>
    <m/>
    <m/>
    <m/>
    <x v="0"/>
    <x v="4"/>
    <x v="15"/>
    <s v="Y"/>
    <s v="Overhead"/>
    <s v="Primary"/>
    <s v="Grounding Wire"/>
    <s v="Grounding wire, PoleSAP#102155449"/>
    <s v="POLE SAP#102155449, CAP BANK SAP#40138269"/>
    <s v=" "/>
    <x v="0"/>
    <n v="38.979038273199997"/>
    <n v="-122.7430720114"/>
    <s v="Lake"/>
    <x v="451"/>
    <n v="12000"/>
    <m/>
    <s v="Self extinguished"/>
    <s v="Shrub"/>
    <m/>
    <m/>
    <n v="175"/>
    <m/>
    <s v="N"/>
    <s v="N"/>
    <m/>
    <m/>
    <s v="2021-02-09"/>
    <m/>
    <m/>
    <m/>
    <m/>
    <m/>
    <m/>
    <m/>
    <m/>
    <m/>
    <m/>
    <m/>
    <m/>
    <m/>
    <m/>
    <m/>
    <m/>
    <m/>
    <m/>
    <m/>
    <s v=" "/>
    <s v="NORTH COAST"/>
    <s v="LAKEPORT 02"/>
    <s v="13:15"/>
    <s v="02/05/2021"/>
    <s v="1248889"/>
    <s v="T005210342"/>
    <n v="4355"/>
    <s v="MONTEZUMA WAY"/>
    <x v="205"/>
    <n v="38.956069999999997"/>
    <n v="-122.72752"/>
    <s v="W7TKXWH"/>
    <s v="WOODARD, KYLE "/>
    <n v="43311108"/>
    <s v="20210205 14:04"/>
    <n v="9111"/>
    <m/>
    <s v="cap bank with 2 blown fuses burned open ground and caused pole fire"/>
    <s v="Y"/>
    <m/>
    <m/>
    <s v="38.9792133,-122.7428750,442.300000,3D"/>
    <m/>
    <m/>
    <m/>
    <s v="nlu cal fire"/>
    <n v="4642"/>
    <s v="N"/>
    <s v="Y"/>
    <m/>
    <s v="Clear"/>
    <m/>
    <s v="PG&amp;E Only"/>
    <m/>
    <s v="Calm"/>
    <m/>
    <s v="PG&amp;E Equipment"/>
    <m/>
    <s v="Structure Only"/>
    <m/>
    <s v="Cal Fire"/>
    <m/>
    <s v="Overhead"/>
    <m/>
    <x v="0"/>
    <m/>
    <m/>
    <m/>
    <s v="OVERHEAD"/>
    <s v="CAPACITOR"/>
    <s v="N"/>
    <s v=" "/>
    <s v="Unplanned"/>
    <s v="Humboldt"/>
    <s v="Ukiah"/>
    <s v="043311108, KONOCTI-1108"/>
    <s v="21-0022419"/>
    <s v="Unplanned"/>
    <s v="Clear;32-90F"/>
    <s v="445"/>
    <s v="17800"/>
    <s v="NO"/>
    <s v="Force Out"/>
    <s v="Sustained"/>
    <s v="No"/>
    <s v="1278"/>
    <s v="OH"/>
    <s v="Line Recloser"/>
    <s v="1248889"/>
    <s v="Capacitor, Burned/flashed"/>
    <s v="NONE"/>
    <s v=" "/>
    <s v=" "/>
    <s v="2-SPANS N/O SODA BAY RD. &amp; POINT LAKEVIEW RD."/>
    <s v="POLE FIRE @ C4642"/>
    <s v=" "/>
    <s v=" "/>
    <s v=" "/>
    <s v="No"/>
    <s v="Equipment Failure/Involved, Fire, pole"/>
    <s v=" "/>
    <s v="No"/>
    <s v="1"/>
    <s v="47"/>
    <s v="MTHE"/>
    <s v="Distribution Circuit"/>
    <s v="SMBATCH_FO"/>
    <s v="02/05/21 13:13"/>
    <s v="MSMI"/>
    <s v="02/05/21 13:53"/>
    <s v="02/06/21 05:37"/>
    <s v="No"/>
    <s v="1603295"/>
    <s v="21-0022419"/>
    <m/>
    <m/>
    <m/>
    <m/>
    <m/>
  </r>
  <r>
    <x v="564"/>
    <s v="CFMD"/>
    <s v="3 - QC Complete"/>
    <d v="2021-04-19T00:00:00"/>
    <d v="2021-04-19T00:00:00"/>
    <x v="452"/>
    <s v="\\fxshare-nas05\quotashare-fs01\ESA\5 - Ignition Tracking\2021_Ignition_QC_Folders\20210204_nan_nan_T21-004574_nan"/>
    <s v=" "/>
    <m/>
    <m/>
    <m/>
    <m/>
    <m/>
    <x v="0"/>
    <m/>
    <m/>
    <m/>
    <m/>
    <m/>
    <m/>
    <m/>
    <m/>
    <m/>
    <m/>
    <m/>
    <m/>
    <m/>
    <m/>
    <m/>
    <m/>
    <m/>
    <s v=" "/>
    <x v="113"/>
    <d v="1899-12-30T10:30:00"/>
    <m/>
    <m/>
    <s v="Trans-Sub Email"/>
    <s v="N"/>
    <s v="N"/>
    <m/>
    <m/>
    <s v="T21-004574"/>
    <m/>
    <n v="120499462"/>
    <m/>
    <m/>
    <m/>
    <s v=" "/>
    <x v="0"/>
    <x v="0"/>
    <s v="N"/>
    <s v="N"/>
    <s v="On February 4th, 2021 at 10:30 hours, a PG&amp;E troubleman was dispatched to the Middle Fork #1- 60kV transmission circuit in Foresthill for reports of two momentary outages. a pole fire.  Initial analysis indicates a pole top to burn off causing vibration and broke off at the armor rod causing transmission wires down. This ignition is likely attributable to tracking from the insulator and snow.  The ensuing fire was limited to PG&amp;E assets.  Temporary pole repairs were made on February 5th.  The new pole and insulators were replaced the following week.  This  information is preliminary."/>
    <s v="PG&amp;E"/>
    <s v="Other"/>
    <s v="T"/>
    <m/>
    <s v="Structure-only"/>
    <m/>
    <m/>
    <m/>
    <m/>
    <x v="0"/>
    <x v="0"/>
    <x v="0"/>
    <s v="N"/>
    <s v="Overhead"/>
    <s v="Transmission"/>
    <s v="Insulator"/>
    <m/>
    <m/>
    <s v=" "/>
    <x v="2"/>
    <n v="39.001378000000003"/>
    <n v="-120.61650400000001"/>
    <s v="Placer"/>
    <x v="452"/>
    <n v="60000"/>
    <m/>
    <s v="Self Extinguished"/>
    <s v="Conifer Forest"/>
    <m/>
    <m/>
    <n v="335"/>
    <m/>
    <s v="N"/>
    <s v="N"/>
    <m/>
    <m/>
    <s v="2021-02-05"/>
    <m/>
    <m/>
    <m/>
    <m/>
    <m/>
    <m/>
    <m/>
    <m/>
    <m/>
    <m/>
    <m/>
    <m/>
    <m/>
    <m/>
    <m/>
    <m/>
    <m/>
    <m/>
    <m/>
    <s v=" "/>
    <m/>
    <m/>
    <m/>
    <m/>
    <m/>
    <m/>
    <m/>
    <m/>
    <x v="5"/>
    <m/>
    <m/>
    <m/>
    <m/>
    <m/>
    <m/>
    <m/>
    <m/>
    <m/>
    <m/>
    <m/>
    <m/>
    <m/>
    <m/>
    <m/>
    <m/>
    <m/>
    <m/>
    <m/>
    <m/>
    <m/>
    <m/>
    <m/>
    <m/>
    <m/>
    <m/>
    <m/>
    <m/>
    <m/>
    <m/>
    <m/>
    <m/>
    <m/>
    <m/>
    <m/>
    <x v="2"/>
    <m/>
    <m/>
    <m/>
    <m/>
    <m/>
    <m/>
    <s v=" "/>
    <m/>
    <m/>
    <m/>
    <m/>
    <m/>
    <m/>
    <m/>
    <m/>
    <m/>
    <m/>
    <m/>
    <m/>
    <m/>
    <m/>
    <m/>
    <m/>
    <m/>
    <m/>
    <m/>
    <m/>
    <m/>
    <m/>
    <m/>
    <m/>
    <m/>
    <m/>
    <m/>
    <m/>
    <m/>
    <m/>
    <m/>
    <m/>
    <m/>
    <m/>
    <m/>
    <m/>
    <m/>
    <m/>
    <m/>
    <m/>
    <m/>
    <m/>
    <m/>
    <m/>
    <m/>
    <m/>
    <m/>
  </r>
  <r>
    <x v="565"/>
    <s v="AGFC"/>
    <s v="3 - QC Complete"/>
    <d v="2021-02-05T00:00:00"/>
    <d v="2021-02-05T00:00:00"/>
    <x v="453"/>
    <s v="\\fxshare-nas05\quotashare-fs01\ESA\5 - Ignition Tracking\2021_Ignition_QC_Folders\20210204_nan_nan_nan_7814844594"/>
    <s v=" "/>
    <m/>
    <m/>
    <m/>
    <m/>
    <m/>
    <x v="0"/>
    <m/>
    <m/>
    <m/>
    <m/>
    <m/>
    <m/>
    <m/>
    <m/>
    <m/>
    <m/>
    <m/>
    <m/>
    <m/>
    <m/>
    <m/>
    <m/>
    <m/>
    <s v=" "/>
    <x v="113"/>
    <s v="12:08"/>
    <m/>
    <m/>
    <s v="FAS"/>
    <s v="N"/>
    <s v="N"/>
    <m/>
    <m/>
    <m/>
    <n v="7814844594"/>
    <m/>
    <m/>
    <m/>
    <m/>
    <s v=" "/>
    <x v="0"/>
    <x v="2"/>
    <s v="N"/>
    <s v="N"/>
    <s v="Structure fire, not attributable to PG&amp;E. Service drop and meter removed by troubleman."/>
    <s v="Not PG&amp;E"/>
    <s v="Building"/>
    <m/>
    <m/>
    <s v="Structure-only"/>
    <m/>
    <m/>
    <m/>
    <m/>
    <x v="3"/>
    <x v="1"/>
    <x v="1"/>
    <m/>
    <s v="Overhead"/>
    <m/>
    <m/>
    <m/>
    <m/>
    <s v=" "/>
    <x v="2"/>
    <s v="38.1532633"/>
    <s v="-120.0649133"/>
    <s v="Tuolumne"/>
    <x v="453"/>
    <n v="17000"/>
    <m/>
    <s v="Cal Fire"/>
    <s v="Urban"/>
    <m/>
    <m/>
    <n v="370"/>
    <m/>
    <s v="N"/>
    <s v="N"/>
    <m/>
    <m/>
    <s v="2021-02-05"/>
    <m/>
    <m/>
    <m/>
    <m/>
    <m/>
    <m/>
    <m/>
    <m/>
    <m/>
    <m/>
    <m/>
    <m/>
    <m/>
    <m/>
    <m/>
    <m/>
    <m/>
    <m/>
    <m/>
    <s v=" "/>
    <s v="YOSEMITE"/>
    <s v="SONORA 04"/>
    <s v="12:08"/>
    <s v="02/04/2021"/>
    <m/>
    <n v="7814844594"/>
    <n v="29005"/>
    <s v="HWY 108 UPPER FIRE PUM"/>
    <x v="206"/>
    <n v="38.141025999999997"/>
    <n v="-120.05962100000001"/>
    <s v="Y9TMATP"/>
    <s v="TUCK, MATT"/>
    <n v="162831702"/>
    <s v="20210204 13:52"/>
    <n v="1121"/>
    <m/>
    <s v="stucture fire, removed service drop an meter"/>
    <s v="Y"/>
    <m/>
    <m/>
    <s v="38.1532633,-120.0649133,1723.400000,3D"/>
    <m/>
    <m/>
    <m/>
    <s v="cal fire"/>
    <m/>
    <s v="N"/>
    <s v="Y"/>
    <s v="Y"/>
    <s v="Clear"/>
    <m/>
    <s v="Structures"/>
    <m/>
    <s v="Calm"/>
    <m/>
    <s v="Unknown"/>
    <m/>
    <s v="Structure Only"/>
    <m/>
    <s v="Cal Fire"/>
    <m/>
    <s v="Overhead"/>
    <m/>
    <x v="1"/>
    <s v="service drop and meter"/>
    <s v="PG&amp;E Employee"/>
    <m/>
    <m/>
    <m/>
    <m/>
    <s v=" "/>
    <m/>
    <m/>
    <m/>
    <m/>
    <m/>
    <m/>
    <m/>
    <m/>
    <m/>
    <m/>
    <m/>
    <m/>
    <m/>
    <m/>
    <m/>
    <m/>
    <m/>
    <m/>
    <m/>
    <m/>
    <m/>
    <m/>
    <m/>
    <m/>
    <m/>
    <m/>
    <m/>
    <m/>
    <m/>
    <m/>
    <m/>
    <m/>
    <m/>
    <m/>
    <m/>
    <m/>
    <m/>
    <m/>
    <m/>
    <m/>
    <m/>
    <m/>
    <m/>
    <m/>
    <m/>
    <m/>
    <m/>
  </r>
  <r>
    <x v="566"/>
    <s v="A8MM"/>
    <s v="3 - QC Complete"/>
    <d v="2021-05-07T00:00:00"/>
    <d v="2021-05-07T00:00:00"/>
    <x v="454"/>
    <s v="\\fxshare-nas05\quotashare-fs01\ESA\5 - Ignition Tracking\2021_Ignition_QC_Folders\20210204_nan_nan_nan_3769135270"/>
    <s v=" "/>
    <m/>
    <m/>
    <m/>
    <m/>
    <m/>
    <x v="0"/>
    <m/>
    <m/>
    <m/>
    <s v="Y"/>
    <d v="2021-05-07T00:00:00"/>
    <d v="2021-05-07T00:00:00"/>
    <s v="Novato Fire Department"/>
    <s v="Main Fire Report line- 415-878-2690"/>
    <s v="was able to get a copy of the incident emailed right away"/>
    <m/>
    <s v="Y"/>
    <d v="2021-05-06T00:00:00"/>
    <d v="2021-05-06T00:00:00"/>
    <s v="m2j7"/>
    <s v="831-333-6009"/>
    <s v="I called and spoke with the t-man on 5/6/21. He recalled the incident as the customer had a gas insert in her chimney and appeared to have installed the chimney cap after the service to the streetlight was constructed. He stated the wind blew the line into the chimney cap when the customer had a fire in the fireplace and the heat of the cap melted the insulation causing the chimney cap to conduct secondary voltage and the gas insert started smoking. The t-man did not go inside of the home and did not know if there was an actual fire because of the incident. The fire department was onsite, but he did not observe any fire fighting activity. "/>
    <m/>
    <s v=" "/>
    <x v="113"/>
    <s v="10:53"/>
    <m/>
    <m/>
    <s v="FAS"/>
    <s v="N"/>
    <s v="N"/>
    <m/>
    <m/>
    <m/>
    <n v="3769135270"/>
    <n v="120499952"/>
    <m/>
    <m/>
    <m/>
    <s v=" "/>
    <x v="0"/>
    <x v="2"/>
    <s v="N"/>
    <s v="N"/>
    <s v="On 5/6/2021 the t-man was contacted for more details on this incident. He stated he was unsure if there was a fire, but he did observe smoke. It appeared that the chimney cap was installed recently, and high winds caused the service line to contact the cap. On the day of the incident the customer had started a fire in the electric insert and the heat of the fire melted the insulation on the secondary line causing it to back feed into the chimney cap. This was confirmed with the incident report obtained from the Novato Fire Department. It was determined there was no fire ignition at this location. "/>
    <s v="Not PG&amp;E"/>
    <s v="Other"/>
    <m/>
    <m/>
    <s v="Structure-only"/>
    <s v="There was no fire at this location per t-man and fire department"/>
    <m/>
    <m/>
    <m/>
    <x v="13"/>
    <x v="1"/>
    <x v="1"/>
    <s v="N"/>
    <m/>
    <m/>
    <m/>
    <m/>
    <m/>
    <s v=" "/>
    <x v="0"/>
    <s v="38.1122900"/>
    <s v="-122.6256667"/>
    <s v="Marin"/>
    <x v="454"/>
    <n v="12000"/>
    <m/>
    <s v="Novato FD"/>
    <s v="Urban"/>
    <m/>
    <m/>
    <m/>
    <m/>
    <s v="N"/>
    <s v="N"/>
    <m/>
    <m/>
    <s v="2021-02-05"/>
    <m/>
    <m/>
    <m/>
    <m/>
    <m/>
    <m/>
    <m/>
    <m/>
    <m/>
    <m/>
    <m/>
    <m/>
    <m/>
    <m/>
    <m/>
    <m/>
    <m/>
    <m/>
    <m/>
    <s v=" "/>
    <s v="NORTH BAY"/>
    <s v="SAN RAFAEL 06"/>
    <s v="10:53"/>
    <s v="02/04/2021"/>
    <m/>
    <n v="3769135270"/>
    <n v="80"/>
    <s v="DARYL AVE"/>
    <x v="182"/>
    <n v="38.112329000000003"/>
    <n v="-122.62566"/>
    <s v="N2TM2J7"/>
    <s v="JANCA, MARK"/>
    <n v="43201101"/>
    <s v="20210204 12:47"/>
    <n v="1123"/>
    <m/>
    <s v="Streetlight conductor shorted out on Chimney cap, removed wire from cap, de-energized at pole, B tag written for crew to replace conductor"/>
    <s v="Y"/>
    <n v="4"/>
    <s v="\\fxshare-nas05\quotashare-fs01\ESA\5 - Ignition Tracking\Fire_Tab_Attachment_Files"/>
    <s v="38.1122900,-122.6256667,67.900000,3D"/>
    <m/>
    <m/>
    <m/>
    <s v="Novato fire"/>
    <m/>
    <s v="N"/>
    <s v="Y"/>
    <s v="N"/>
    <s v="Clear"/>
    <m/>
    <s v="Structures"/>
    <m/>
    <s v="Calm"/>
    <m/>
    <s v="PG&amp;E Equipment"/>
    <m/>
    <s v="Other (Comments)"/>
    <s v="possible damage to gas/electric stove in chimney"/>
    <s v="Fire Dept"/>
    <m/>
    <s v="Overhead"/>
    <m/>
    <x v="0"/>
    <m/>
    <m/>
    <m/>
    <m/>
    <m/>
    <m/>
    <s v=" "/>
    <m/>
    <m/>
    <m/>
    <m/>
    <m/>
    <m/>
    <m/>
    <m/>
    <m/>
    <m/>
    <m/>
    <m/>
    <m/>
    <m/>
    <m/>
    <m/>
    <m/>
    <m/>
    <m/>
    <m/>
    <m/>
    <m/>
    <m/>
    <m/>
    <m/>
    <m/>
    <m/>
    <m/>
    <m/>
    <m/>
    <m/>
    <m/>
    <m/>
    <m/>
    <m/>
    <m/>
    <m/>
    <m/>
    <m/>
    <m/>
    <m/>
    <m/>
    <m/>
    <m/>
    <m/>
    <m/>
    <m/>
  </r>
  <r>
    <x v="567"/>
    <s v="AGFC"/>
    <s v="3 - QC Complete"/>
    <d v="2021-02-05T00:00:00"/>
    <d v="2021-02-05T00:00:00"/>
    <x v="455"/>
    <s v="\\fxshare-nas05\quotashare-fs01\ESA\5 - Ignition Tracking\2021_Ignition_QC_Folders\20210204_nan_nan_nan_9234247370"/>
    <s v=" "/>
    <m/>
    <m/>
    <m/>
    <m/>
    <m/>
    <x v="0"/>
    <m/>
    <m/>
    <m/>
    <m/>
    <m/>
    <m/>
    <m/>
    <m/>
    <m/>
    <m/>
    <m/>
    <m/>
    <m/>
    <m/>
    <m/>
    <m/>
    <m/>
    <s v=" "/>
    <x v="113"/>
    <s v="00:49"/>
    <m/>
    <m/>
    <s v="FAS"/>
    <s v="N"/>
    <s v="N"/>
    <m/>
    <m/>
    <m/>
    <n v="9234247370"/>
    <m/>
    <m/>
    <m/>
    <m/>
    <s v=" "/>
    <x v="0"/>
    <x v="2"/>
    <s v="N"/>
    <s v="N"/>
    <s v="Structure fire, not attributable to PG&amp;E. Troubleman made safe and removed meter."/>
    <s v="Not PG&amp;E"/>
    <s v="Building"/>
    <m/>
    <m/>
    <s v="Structure-only"/>
    <m/>
    <m/>
    <m/>
    <m/>
    <x v="3"/>
    <x v="1"/>
    <x v="1"/>
    <m/>
    <s v="Subsurface"/>
    <m/>
    <m/>
    <m/>
    <m/>
    <s v=" "/>
    <x v="0"/>
    <n v="37.812187000000002"/>
    <n v="-121.221262"/>
    <s v="San Joaquin"/>
    <x v="455"/>
    <n v="17000"/>
    <m/>
    <s v="Manteca FD"/>
    <s v="Urban"/>
    <m/>
    <m/>
    <m/>
    <m/>
    <s v="N"/>
    <s v="N"/>
    <m/>
    <m/>
    <s v="2021-02-05"/>
    <m/>
    <m/>
    <m/>
    <m/>
    <m/>
    <m/>
    <m/>
    <m/>
    <m/>
    <m/>
    <m/>
    <m/>
    <m/>
    <m/>
    <m/>
    <m/>
    <m/>
    <m/>
    <m/>
    <s v=" "/>
    <s v="STOCKTON"/>
    <s v="MANTECA"/>
    <s v="00:49"/>
    <s v="02/04/2021"/>
    <m/>
    <n v="9234247370"/>
    <n v="1109"/>
    <s v="CRESTWOOD AVE"/>
    <x v="117"/>
    <n v="37.812187000000002"/>
    <n v="-121.221262"/>
    <s v="Q3TAMSR"/>
    <s v="SHAFFER, AARON"/>
    <n v="162611704"/>
    <s v="20210204 02:32"/>
    <n v="2302"/>
    <m/>
    <s v="STRUCTURE FIRE MADE SAFE REMOVED METER"/>
    <s v="Y"/>
    <m/>
    <m/>
    <m/>
    <n v="37.812187000000002"/>
    <n v="-121.221262"/>
    <m/>
    <s v="MANTECA FD"/>
    <m/>
    <s v="N"/>
    <s v="Y"/>
    <s v="N"/>
    <s v="Clear"/>
    <m/>
    <s v="Structures"/>
    <m/>
    <s v="Calm"/>
    <m/>
    <s v="Unknown"/>
    <m/>
    <s v="Structure Only"/>
    <m/>
    <s v="Fire Dept"/>
    <m/>
    <s v="Subsurface"/>
    <m/>
    <x v="0"/>
    <m/>
    <m/>
    <m/>
    <m/>
    <m/>
    <m/>
    <s v=" "/>
    <m/>
    <m/>
    <m/>
    <m/>
    <m/>
    <m/>
    <m/>
    <m/>
    <m/>
    <m/>
    <m/>
    <m/>
    <m/>
    <m/>
    <m/>
    <m/>
    <m/>
    <m/>
    <m/>
    <m/>
    <m/>
    <m/>
    <m/>
    <m/>
    <m/>
    <m/>
    <m/>
    <m/>
    <m/>
    <m/>
    <m/>
    <m/>
    <m/>
    <m/>
    <m/>
    <m/>
    <m/>
    <m/>
    <m/>
    <m/>
    <m/>
    <m/>
    <m/>
    <m/>
    <m/>
    <m/>
    <m/>
  </r>
  <r>
    <x v="568"/>
    <s v="S7RM"/>
    <s v="3 - QC Complete"/>
    <d v="2021-04-26T00:00:00"/>
    <d v="2021-04-26T00:00:00"/>
    <x v="456"/>
    <s v="\\fxshare-nas05\quotashare-fs01\ESA\5 - Ignition Tracking\2021_Ignition_QC_Folders\20210203_1246883_21-0021277_nan_T005208049"/>
    <s v=" "/>
    <m/>
    <m/>
    <m/>
    <m/>
    <m/>
    <x v="0"/>
    <m/>
    <m/>
    <m/>
    <m/>
    <m/>
    <m/>
    <m/>
    <m/>
    <m/>
    <m/>
    <s v="Y"/>
    <d v="2021-04-26T00:00:00"/>
    <d v="2021-04-26T00:00:00"/>
    <s v="TRBN"/>
    <s v="TRBN@pge.com"/>
    <s v="Said cause of fire was tracking due to dirt and moisture. "/>
    <m/>
    <s v=" "/>
    <x v="114"/>
    <d v="1899-12-30T09:43:00"/>
    <d v="2021-02-03T00:00:00"/>
    <d v="1899-12-30T09:43:00"/>
    <s v="FAS"/>
    <s v="Y"/>
    <s v="N"/>
    <n v="1246883"/>
    <s v="21-0021277"/>
    <m/>
    <s v="T005208049,  T005208135 , T005208033"/>
    <n v="120496459"/>
    <m/>
    <m/>
    <m/>
    <s v=" "/>
    <x v="0"/>
    <x v="0"/>
    <s v="N"/>
    <s v="N"/>
    <s v="On Febuary 3rd, 2021 at 09:43 hours, a PG &amp; E Troubleman was dispatched to the Oakland J 1118 12KV Distribution circuit near 81st Ave. and International Blvd. in the City of Oakland in response to a report of an explosion with wire down, an outage and a pole top fire.  The ensuing fire was confined to PG &amp; E assets, was 1 Meter &lt; 3 Meters in size and was suppressed by the Oakland Fire Department.  According to the responding troubleman, there have been multiple previous fires at this pole and the pole top finally burned off after this current ignition.   Initial analysis indicates that the pole top burned off along with switch 1570.  According to the Troubleman the cause of this ignition was tracking over due to dirt and moisture.   On 2/4/2021 at PG &amp; E crew replaced the pole, an overhead switch, overhead wire, in-line riser and  replaced the potheads and re-installed the cable.  "/>
    <s v="PG&amp;E"/>
    <s v="Other"/>
    <s v="D"/>
    <s v="D"/>
    <s v="Structure-PG&amp;E only"/>
    <s v="Top of Pole"/>
    <m/>
    <m/>
    <m/>
    <x v="0"/>
    <x v="0"/>
    <x v="0"/>
    <s v="Y"/>
    <s v="Overhead"/>
    <s v="Primary"/>
    <s v="Insulator"/>
    <s v="Pole, Riser, potheads, cable"/>
    <s v="Circuit ID: 012091118, SAP # 40524520"/>
    <s v=" "/>
    <x v="0"/>
    <n v="37.755919217600002"/>
    <n v="-122.1810551768"/>
    <s v="Alameda"/>
    <x v="456"/>
    <n v="12000"/>
    <m/>
    <s v="Oakland FD"/>
    <s v="Urban"/>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569"/>
    <s v="TLAL"/>
    <s v="3 - QC Complete"/>
    <d v="2021-03-19T00:00:00"/>
    <d v="2021-03-19T00:00:00"/>
    <x v="457"/>
    <s v="\\fxshare-nas05\quotashare-fs01\ESA\5 - Ignition Tracking\2021_Ignition_QC_Folders\20210203_nan_nan_nan_T005208690"/>
    <s v=" "/>
    <s v="Y"/>
    <s v="TLAL"/>
    <s v="Create Time, OIS Added"/>
    <d v="2021-03-19T00:00:00"/>
    <m/>
    <x v="0"/>
    <m/>
    <m/>
    <m/>
    <m/>
    <m/>
    <m/>
    <m/>
    <m/>
    <m/>
    <m/>
    <m/>
    <m/>
    <m/>
    <m/>
    <m/>
    <m/>
    <m/>
    <s v=" "/>
    <x v="114"/>
    <d v="1899-12-30T20:06:00"/>
    <m/>
    <m/>
    <s v="FAS"/>
    <s v="Y"/>
    <s v="N"/>
    <s v="TR7156351"/>
    <m/>
    <m/>
    <s v="T005208690"/>
    <m/>
    <m/>
    <m/>
    <s v="NO PHOTO"/>
    <s v=" "/>
    <x v="0"/>
    <x v="0"/>
    <s v="N"/>
    <s v="N"/>
    <s v="On February 3, 2021 at 2016 hours, a PG&amp;E Troubleman patrolled the Stanislaus 1702 17kV Distribution Circuit number 162821702, in the Tier 3 State Responsibility area near 2035 Jerrilyn Drive in Arnold. He went out to investigate the buzzing wire disturbance and the report of a small self-extinguished pole fire contained to the structure. Upon further review, he heard the door buzzing and observed the fuse L5141 arcing. He reclosed it and the arcing stopped and the power was okay. Initial analysis indicates the fuse failed and that there was a heavy snow storm approximately a week prior, which resulted in downed trees and limbs, broken equipment, and excess moisture on the lines. A nearby replacement 15 KVA transformer was installed the same day (Reference EC tag 120483055). All the repairs were completed and the line was returned to service on February 3, 2021. This ignition did not meet the reporting criteria, because it didn't burn material other than PG&amp;E assets and the fire was not greater than one linear meter. This information is preliminary."/>
    <s v="PG&amp;E"/>
    <s v="Other"/>
    <s v="D"/>
    <s v="D"/>
    <s v="Structure-only"/>
    <m/>
    <m/>
    <m/>
    <m/>
    <x v="0"/>
    <x v="4"/>
    <x v="13"/>
    <s v="N"/>
    <s v="Overhead"/>
    <s v="Primary"/>
    <s v="Fuse"/>
    <s v="Fuse"/>
    <s v="Circuit ID: 162821702; Fuse: L5141"/>
    <s v=" "/>
    <x v="2"/>
    <n v="38.2469029397"/>
    <n v="-120.3460597357"/>
    <s v="Calaveras"/>
    <x v="457"/>
    <n v="17000"/>
    <m/>
    <s v="Self Extinguished"/>
    <s v="Conifer Forest"/>
    <m/>
    <m/>
    <n v="345"/>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570"/>
    <s v="S7RM"/>
    <s v="3 - QC Complete"/>
    <d v="2021-04-08T00:00:00"/>
    <d v="2021-04-07T00:00:00"/>
    <x v="458"/>
    <s v="\\fxshare-nas05\quotashare-fs01\ESA\5 - Ignition Tracking\2021_Ignition_QC_Folders\20210203_nan_nan_T21-004552_nan"/>
    <s v=" "/>
    <m/>
    <m/>
    <m/>
    <m/>
    <m/>
    <x v="0"/>
    <m/>
    <m/>
    <m/>
    <m/>
    <m/>
    <m/>
    <m/>
    <m/>
    <m/>
    <m/>
    <m/>
    <m/>
    <m/>
    <m/>
    <m/>
    <m/>
    <m/>
    <s v=" "/>
    <x v="114"/>
    <d v="1899-12-30T16:13:00"/>
    <d v="2021-02-03T00:00:00"/>
    <d v="1899-12-30T16:15:00"/>
    <s v="Trans-Sub Email"/>
    <s v="N"/>
    <s v="N"/>
    <n v="1247327"/>
    <s v="21-0021506"/>
    <s v="T21-004552"/>
    <m/>
    <s v="120498428, 120498445, 120498953"/>
    <m/>
    <m/>
    <s v="PG&amp;E_107_ignition_20210203_1.jpg"/>
    <s v=" "/>
    <x v="2"/>
    <x v="0"/>
    <s v="Y"/>
    <s v="Y"/>
    <s v="On Febuary 3rd, 2021 at 16:13 hrs. PG &amp;E became aware that the Tejon-Lebec 70 KV Transmission circuit sustanined a forced trouble outage.  Initial analysis indicates that a semi tractor-trailer traveling NorthBound on Interstate I-5 South of Grapevine Road in the City of Arvin, Ca. left the highway, went through a barbwire fence and hit a Transmission overhead with distribution Underbuild pole on the Tejon-Lebec 70KV circuit.  The contact from the semi-truck caused the pole to fall to the ground.  There were two ensuing,  small grass fires approximately 200 feet apart which were both extinguished by the Kern County Fire Department.  The driver of the semi-truck was uninjured.  This incident caused sustained interruptions to the Rose (1), Pacific pipeline (1), Grapevine (1), Castaic (1) and Lebec (1)circuits.  A PG &amp;E Troubleman responded on 2/3/2021 @ 17:29 hrs.  The troublman and a crew replaced NG Pole 4/90 on the Rose JCT to Pacific Pipeline JCT section.  On 2/4/2021 @ 03:34 hrs, the following lines were returned to service:  Rose (1), Pacific Pipeline (1), Grapevine (1), Castaic (1) and Lebec (1.)  All information is preliminary.  "/>
    <s v="PG&amp;E"/>
    <s v="Vegetation"/>
    <s v="T"/>
    <s v="T"/>
    <s v="Structure-only"/>
    <m/>
    <m/>
    <m/>
    <m/>
    <x v="6"/>
    <x v="2"/>
    <x v="12"/>
    <s v="N"/>
    <s v="Overhead"/>
    <s v="Transmission"/>
    <s v="Conductor - Transmission"/>
    <s v="pole"/>
    <s v="Tejon-Lebec 70 KV"/>
    <s v=" "/>
    <x v="0"/>
    <n v="34.957112000000002"/>
    <n v="-118.935705"/>
    <s v="Kern"/>
    <x v="458"/>
    <n v="70000"/>
    <m/>
    <s v="Kern County FD"/>
    <s v="Urban"/>
    <m/>
    <m/>
    <m/>
    <m/>
    <s v="N"/>
    <s v="N"/>
    <m/>
    <m/>
    <s v="2021-02-05"/>
    <m/>
    <m/>
    <m/>
    <m/>
    <m/>
    <m/>
    <m/>
    <m/>
    <m/>
    <m/>
    <m/>
    <m/>
    <m/>
    <m/>
    <m/>
    <m/>
    <m/>
    <m/>
    <m/>
    <s v=" "/>
    <s v="KERN"/>
    <s v="KERN"/>
    <m/>
    <m/>
    <m/>
    <n v="9743704"/>
    <m/>
    <m/>
    <x v="5"/>
    <m/>
    <m/>
    <m/>
    <m/>
    <m/>
    <m/>
    <m/>
    <m/>
    <m/>
    <m/>
    <m/>
    <m/>
    <m/>
    <m/>
    <m/>
    <m/>
    <m/>
    <m/>
    <m/>
    <m/>
    <m/>
    <m/>
    <m/>
    <m/>
    <m/>
    <m/>
    <m/>
    <m/>
    <m/>
    <m/>
    <m/>
    <m/>
    <m/>
    <m/>
    <m/>
    <x v="2"/>
    <m/>
    <m/>
    <m/>
    <m/>
    <m/>
    <m/>
    <s v=" "/>
    <m/>
    <m/>
    <m/>
    <m/>
    <m/>
    <m/>
    <m/>
    <m/>
    <m/>
    <m/>
    <m/>
    <m/>
    <m/>
    <m/>
    <m/>
    <m/>
    <m/>
    <m/>
    <m/>
    <m/>
    <m/>
    <m/>
    <m/>
    <m/>
    <m/>
    <m/>
    <m/>
    <m/>
    <m/>
    <m/>
    <m/>
    <m/>
    <m/>
    <m/>
    <m/>
    <m/>
    <m/>
    <m/>
    <m/>
    <m/>
    <m/>
    <m/>
    <m/>
    <m/>
    <m/>
    <m/>
    <m/>
  </r>
  <r>
    <x v="571"/>
    <s v="AGFC"/>
    <s v="3 - QC Complete"/>
    <d v="2021-02-04T00:00:00"/>
    <d v="2021-02-04T00:00:00"/>
    <x v="459"/>
    <s v="\\fxshare-nas05\quotashare-fs01\ESA\5 - Ignition Tracking\2021_Ignition_QC_Folders\20210203_nan_nan_nan_3580377177"/>
    <s v=" "/>
    <m/>
    <m/>
    <m/>
    <m/>
    <m/>
    <x v="0"/>
    <m/>
    <m/>
    <m/>
    <m/>
    <m/>
    <m/>
    <m/>
    <m/>
    <m/>
    <m/>
    <m/>
    <m/>
    <m/>
    <m/>
    <m/>
    <m/>
    <m/>
    <s v=" "/>
    <x v="114"/>
    <s v="07:10"/>
    <m/>
    <m/>
    <s v="FAS"/>
    <s v="N"/>
    <s v="Y"/>
    <m/>
    <m/>
    <m/>
    <n v="3580377177"/>
    <m/>
    <m/>
    <m/>
    <m/>
    <s v=" "/>
    <x v="0"/>
    <x v="2"/>
    <s v="N"/>
    <s v="N"/>
    <s v="Duplicate of index # 105. Structure fire, not attributable to PG&amp;E. Service disconnect."/>
    <s v="Not PG&amp;E"/>
    <s v="Building"/>
    <m/>
    <m/>
    <s v="Structure-only"/>
    <m/>
    <m/>
    <m/>
    <m/>
    <x v="4"/>
    <x v="1"/>
    <x v="1"/>
    <m/>
    <s v="Overhead"/>
    <m/>
    <m/>
    <m/>
    <m/>
    <s v=" "/>
    <x v="1"/>
    <n v="38.973062799999987"/>
    <n v="-122.8257114"/>
    <s v="Lake"/>
    <x v="459"/>
    <n v="12000"/>
    <m/>
    <s v="Kelseyville FD 707-279-4268"/>
    <s v="Hardwood Woodland"/>
    <m/>
    <m/>
    <n v="175"/>
    <m/>
    <s v="N"/>
    <s v="N"/>
    <m/>
    <m/>
    <s v="2021-02-05"/>
    <m/>
    <m/>
    <m/>
    <m/>
    <m/>
    <m/>
    <m/>
    <m/>
    <m/>
    <m/>
    <m/>
    <m/>
    <m/>
    <m/>
    <m/>
    <m/>
    <m/>
    <m/>
    <m/>
    <s v=" "/>
    <s v="NORTH COAST"/>
    <s v="LAKEPORT 01"/>
    <s v="07:10"/>
    <s v="02/03/2021"/>
    <m/>
    <n v="3580377177"/>
    <n v="5613"/>
    <s v="SINGLE SPRINGS RD"/>
    <x v="205"/>
    <n v="38.973173000000003"/>
    <n v="-122.825497"/>
    <s v="W7TEST7"/>
    <s v="THORNTON, ELLIS"/>
    <n v="43311102"/>
    <s v="20210203 07:25"/>
    <n v="1121"/>
    <n v="1"/>
    <s v="disconnected service to this premmis dur to structure fire. only damage to this pge assets were melted meters and melted service drop. i made safe "/>
    <s v="Y"/>
    <m/>
    <m/>
    <m/>
    <n v="38.973062799999987"/>
    <n v="-122.8257114"/>
    <m/>
    <s v="kelseyville fd 707-279-4268"/>
    <m/>
    <s v="N"/>
    <s v="Y"/>
    <s v="Y"/>
    <s v="Clear"/>
    <m/>
    <s v="Vehicle"/>
    <m/>
    <s v="Calm"/>
    <m/>
    <s v="Unknown"/>
    <m/>
    <s v="Structure Only"/>
    <m/>
    <s v="Fire Dept"/>
    <m/>
    <s v="Overhead"/>
    <m/>
    <x v="0"/>
    <m/>
    <m/>
    <m/>
    <m/>
    <m/>
    <m/>
    <s v=" "/>
    <m/>
    <m/>
    <m/>
    <m/>
    <m/>
    <m/>
    <m/>
    <m/>
    <m/>
    <m/>
    <m/>
    <m/>
    <m/>
    <m/>
    <m/>
    <m/>
    <m/>
    <m/>
    <m/>
    <m/>
    <m/>
    <m/>
    <m/>
    <m/>
    <m/>
    <m/>
    <m/>
    <m/>
    <m/>
    <m/>
    <m/>
    <m/>
    <m/>
    <m/>
    <m/>
    <m/>
    <m/>
    <m/>
    <m/>
    <m/>
    <m/>
    <m/>
    <m/>
    <m/>
    <m/>
    <m/>
    <m/>
  </r>
  <r>
    <x v="572"/>
    <s v="AGFC"/>
    <s v="3 - QC Complete"/>
    <d v="2021-02-04T00:00:00"/>
    <d v="2021-02-04T00:00:00"/>
    <x v="460"/>
    <s v="\\fxshare-nas05\quotashare-fs01\ESA\5 - Ignition Tracking\2021_Ignition_QC_Folders\20210203_nan_nan_nan_3587157400"/>
    <s v=" "/>
    <m/>
    <m/>
    <m/>
    <m/>
    <m/>
    <x v="0"/>
    <m/>
    <m/>
    <m/>
    <m/>
    <m/>
    <m/>
    <m/>
    <m/>
    <m/>
    <m/>
    <m/>
    <m/>
    <m/>
    <m/>
    <m/>
    <m/>
    <m/>
    <s v=" "/>
    <x v="114"/>
    <s v="06:44"/>
    <m/>
    <m/>
    <s v="FAS"/>
    <s v="N"/>
    <s v="N"/>
    <m/>
    <m/>
    <m/>
    <n v="3587157400"/>
    <m/>
    <m/>
    <m/>
    <m/>
    <s v=" "/>
    <x v="0"/>
    <x v="2"/>
    <s v="N"/>
    <s v="N"/>
    <s v="Structure fire, not attributable to PG&amp;E. Service disconnnect."/>
    <s v="Not PG&amp;E"/>
    <s v="Building"/>
    <m/>
    <m/>
    <s v="&lt;0.25"/>
    <m/>
    <m/>
    <m/>
    <m/>
    <x v="3"/>
    <x v="1"/>
    <x v="1"/>
    <m/>
    <s v="Overhead"/>
    <m/>
    <m/>
    <m/>
    <m/>
    <s v=" "/>
    <x v="1"/>
    <n v="39.973062799999987"/>
    <n v="-122.8257114"/>
    <s v="Lake"/>
    <x v="459"/>
    <n v="12000"/>
    <m/>
    <s v="Kelseyville FD 707-279-4268"/>
    <s v="Hardwood Forest"/>
    <m/>
    <m/>
    <n v="165"/>
    <m/>
    <s v="N"/>
    <s v="N"/>
    <m/>
    <m/>
    <s v="2021-02-05"/>
    <m/>
    <m/>
    <m/>
    <m/>
    <m/>
    <m/>
    <m/>
    <m/>
    <m/>
    <m/>
    <m/>
    <m/>
    <m/>
    <m/>
    <m/>
    <m/>
    <m/>
    <m/>
    <m/>
    <s v=" "/>
    <s v="NORTH COAST"/>
    <s v="LAKEPORT 01"/>
    <s v="06:44"/>
    <s v="02/03/2021"/>
    <m/>
    <n v="3587157400"/>
    <n v="5613"/>
    <s v="SINGLE SPRINGS RD APT"/>
    <x v="205"/>
    <n v="38.973173000000003"/>
    <n v="-122.825497"/>
    <s v="W7TEST7"/>
    <s v="THORNTON, ELLIS"/>
    <n v="43311102"/>
    <s v="20210203 07:21"/>
    <n v="1121"/>
    <n v="1"/>
    <s v="cut power to this building with two meters due to structure fire."/>
    <s v="Y"/>
    <m/>
    <m/>
    <m/>
    <n v="39.973062799999987"/>
    <n v="-122.8257114"/>
    <m/>
    <s v="kelseyville fd 707-279-4268"/>
    <m/>
    <s v="N"/>
    <s v="Y"/>
    <s v="Y"/>
    <s v="Clear"/>
    <m/>
    <s v="Structures"/>
    <m/>
    <s v="Calm"/>
    <m/>
    <s v="Unknown"/>
    <m/>
    <s v="Structure Only"/>
    <m/>
    <s v="Fire Dept"/>
    <m/>
    <s v="Overhead"/>
    <m/>
    <x v="0"/>
    <m/>
    <m/>
    <m/>
    <m/>
    <m/>
    <m/>
    <s v=" "/>
    <m/>
    <m/>
    <m/>
    <m/>
    <m/>
    <m/>
    <m/>
    <m/>
    <m/>
    <m/>
    <m/>
    <m/>
    <m/>
    <m/>
    <m/>
    <m/>
    <m/>
    <m/>
    <m/>
    <m/>
    <m/>
    <m/>
    <m/>
    <m/>
    <m/>
    <m/>
    <m/>
    <m/>
    <m/>
    <m/>
    <m/>
    <m/>
    <m/>
    <m/>
    <m/>
    <m/>
    <m/>
    <m/>
    <m/>
    <m/>
    <m/>
    <m/>
    <m/>
    <m/>
    <m/>
    <m/>
    <m/>
  </r>
  <r>
    <x v="573"/>
    <s v="S7RM"/>
    <s v="3 - QC Complete"/>
    <d v="2021-04-21T00:00:00"/>
    <d v="2021-05-07T00:00:00"/>
    <x v="461"/>
    <s v="\\fxshare-nas05\quotashare-fs01\ESA\5 - Ignition Tracking\2021_Ignition_QC_Folders\20210202_1246592_21-0021122_nan_T005207640"/>
    <s v=" "/>
    <s v="Y"/>
    <s v="S7RM"/>
    <s v="Failure sub-driver changed from Transformer failure to tracking"/>
    <d v="2021-05-04T00:00:00"/>
    <m/>
    <x v="0"/>
    <m/>
    <m/>
    <m/>
    <s v="Y"/>
    <d v="2021-04-21T00:00:00"/>
    <m/>
    <s v="ACFD"/>
    <s v="Amy Noyes-Amy.Noyes@acgov.org"/>
    <m/>
    <m/>
    <m/>
    <m/>
    <m/>
    <m/>
    <m/>
    <m/>
    <m/>
    <s v=" "/>
    <x v="115"/>
    <s v="21:03"/>
    <d v="2021-02-02T00:00:00"/>
    <d v="1899-12-30T21:22:00"/>
    <s v="FAS"/>
    <s v="N"/>
    <s v="N"/>
    <s v="1246592"/>
    <s v="21-0021122"/>
    <m/>
    <s v="T005207640"/>
    <n v="120495059"/>
    <m/>
    <m/>
    <m/>
    <s v=" "/>
    <x v="0"/>
    <x v="0"/>
    <s v="N"/>
    <s v="N"/>
    <s v="On Febuary 2nd, 2021 at 21:02 hrs. a PG &amp; E Troubleman was dispatched to the Castro Valley 1104 overhead circuit near Castro Valley Blvd. and San Carlos Ave. in the City of Castro Valley in response to a report of a blown transformer and subsequent pole fire.  Initial Analysis indicates that according to the responding Troubleman, this ignition most likely occured as a result of tracking after a light rain and the ensuing fire was confined to the secondary arm and the TX bussing-the transformer itself was never on fire,  was &lt;3 meters in size and it did not spread past the pole.   The Troubleman made repairs on 2/2/2021 including replacing the primary cross arm and cutouts at the crossarm.  Service was restored on 2/3/2021 at 05:43 hrs.  "/>
    <s v="PG&amp;E"/>
    <s v="Other"/>
    <s v="D"/>
    <s v="D"/>
    <s v="Structure-PG&amp;E only"/>
    <s v="Confined to Pole. "/>
    <m/>
    <m/>
    <m/>
    <x v="0"/>
    <x v="5"/>
    <x v="0"/>
    <s v="Y"/>
    <s v="Overhead"/>
    <s v="Secondary"/>
    <s v="Transformer"/>
    <s v="crossarm, cutout, pole bolt"/>
    <s v="CGC # 315404843876"/>
    <s v=" "/>
    <x v="0"/>
    <s v="37.6941600"/>
    <s v="-122.0893883"/>
    <s v="Alameda"/>
    <x v="387"/>
    <s v="0 - 750"/>
    <m/>
    <s v="ALCO FD"/>
    <s v="Urban"/>
    <m/>
    <m/>
    <m/>
    <m/>
    <s v="N"/>
    <s v="N"/>
    <m/>
    <m/>
    <s v="2021-02-05"/>
    <m/>
    <m/>
    <m/>
    <m/>
    <m/>
    <m/>
    <m/>
    <m/>
    <m/>
    <m/>
    <m/>
    <m/>
    <m/>
    <m/>
    <m/>
    <m/>
    <m/>
    <m/>
    <m/>
    <s v=" "/>
    <s v="MISSION"/>
    <s v="HAYWARD 02"/>
    <s v="21:03"/>
    <s v="02/02/2021"/>
    <s v="1246592"/>
    <s v="T005207640"/>
    <n v="2536"/>
    <s v="SAN CARLOS AVE"/>
    <x v="80"/>
    <n v="37.692689999999999"/>
    <n v="-122.08972"/>
    <s v="M2TJJSX"/>
    <s v="STEWART, JOHN"/>
    <n v="14091104"/>
    <s v="20210202 22:05"/>
    <n v="9002"/>
    <m/>
    <s v="Pole fire. Two pot bank pole caught fire at secondary X-arm UAB and tracked to bracket arms. Both TXs NG, 50/10 ODB. Reframe pole and replace bank.  Secondary X-arm is one way DE with #4 str Cu and 4 services.  Primary arm good #6 Sol Cu."/>
    <s v="Y"/>
    <m/>
    <m/>
    <s v="37.6941600,-122.0893883,50.000000,3D"/>
    <m/>
    <m/>
    <m/>
    <s v="Alameda County Fire Dept"/>
    <n v="110144519"/>
    <s v="N"/>
    <s v="Y"/>
    <m/>
    <s v="Rain"/>
    <m/>
    <s v="PG&amp;E Only"/>
    <m/>
    <s v="Calm"/>
    <m/>
    <s v="PG&amp;E Equipment"/>
    <m/>
    <s v="Structure Only"/>
    <m/>
    <s v="Fire Dept"/>
    <m/>
    <s v="Overhead"/>
    <m/>
    <x v="0"/>
    <m/>
    <m/>
    <m/>
    <s v="FIRE, POLE"/>
    <s v="TRANSFORMER (OH)"/>
    <s v="N"/>
    <s v=" "/>
    <s v="Unplanned"/>
    <s v="Mission"/>
    <s v="Hayward"/>
    <s v="014091104, CASTRO VALLEY-1104"/>
    <s v="21-0021122"/>
    <s v="Unplanned"/>
    <s v="Clear;32-90F"/>
    <s v="561"/>
    <s v="24173"/>
    <s v="NO"/>
    <s v="Force Out"/>
    <s v="Sustained"/>
    <s v="No"/>
    <s v="MR483"/>
    <s v="OH"/>
    <s v="Switch"/>
    <s v="1246592"/>
    <s v="Transformer (OH), Failed/Faulted"/>
    <s v=" "/>
    <s v="02/02/21 21:52"/>
    <s v=" "/>
    <s v="2475 Castro Valley Blvd"/>
    <s v="STEWART 925-595-1121 *3681: 2516 San Carlos Ave"/>
    <s v=" "/>
    <s v=" "/>
    <s v=" "/>
    <s v="No"/>
    <s v="Equipment Failure/Involved, Fire, pole"/>
    <s v=" "/>
    <s v="No"/>
    <s v=" "/>
    <s v=" "/>
    <s v="ZJB1"/>
    <s v="Distribution Circuit"/>
    <s v="BJF5"/>
    <s v="02/02/21 20:59"/>
    <s v="Not Required"/>
    <s v="02/03/21 05:44"/>
    <s v=" "/>
    <s v="No"/>
    <s v="1602567"/>
    <s v="21-0021122"/>
    <m/>
    <m/>
    <m/>
    <m/>
    <m/>
  </r>
  <r>
    <x v="574"/>
    <s v="AGFC"/>
    <s v="3 - QC Complete"/>
    <d v="2021-02-04T00:00:00"/>
    <d v="2021-02-04T00:00:00"/>
    <x v="462"/>
    <s v="\\fxshare-nas05\quotashare-fs01\ESA\5 - Ignition Tracking\2021_Ignition_QC_Folders\20210202_nan_nan_nan_7125464"/>
    <s v=" "/>
    <m/>
    <m/>
    <m/>
    <m/>
    <m/>
    <x v="0"/>
    <m/>
    <m/>
    <m/>
    <m/>
    <m/>
    <m/>
    <m/>
    <m/>
    <m/>
    <m/>
    <m/>
    <m/>
    <m/>
    <m/>
    <m/>
    <m/>
    <m/>
    <s v=" "/>
    <x v="115"/>
    <s v="17:06"/>
    <m/>
    <m/>
    <s v="FAS"/>
    <s v="N"/>
    <s v="N"/>
    <m/>
    <m/>
    <m/>
    <n v="7125464"/>
    <m/>
    <m/>
    <m/>
    <m/>
    <s v=" "/>
    <x v="0"/>
    <x v="2"/>
    <s v="N"/>
    <s v="N"/>
    <s v="Structure fire, not attributable to PG&amp;E. Meter was already remotly shut off. Pulled and glassed. House was abandoned."/>
    <s v="Not PG&amp;E"/>
    <s v="Building"/>
    <m/>
    <m/>
    <s v="Structure-only"/>
    <m/>
    <m/>
    <m/>
    <m/>
    <x v="3"/>
    <x v="1"/>
    <x v="1"/>
    <m/>
    <s v="Overhead"/>
    <m/>
    <m/>
    <m/>
    <m/>
    <s v=" "/>
    <x v="0"/>
    <n v="37.519637000000003"/>
    <n v="-120.44051"/>
    <s v="Merced"/>
    <x v="193"/>
    <n v="12000"/>
    <m/>
    <s v="Merced County FD"/>
    <s v="Urban"/>
    <m/>
    <m/>
    <m/>
    <m/>
    <s v="N"/>
    <s v="N"/>
    <m/>
    <m/>
    <s v="2021-02-05"/>
    <m/>
    <m/>
    <m/>
    <m/>
    <m/>
    <m/>
    <m/>
    <m/>
    <m/>
    <m/>
    <m/>
    <m/>
    <m/>
    <m/>
    <m/>
    <m/>
    <m/>
    <m/>
    <m/>
    <s v=" "/>
    <s v="YOSEMITE"/>
    <s v="MERCED 02"/>
    <s v="17:06"/>
    <s v="02/02/2021"/>
    <m/>
    <n v="7125464"/>
    <s v="UNKNOWN"/>
    <s v="PREMISES DO NOT CHANGE"/>
    <x v="207"/>
    <n v="37.536180999999999"/>
    <n v="-120.447776"/>
    <s v="Y4TBAR9"/>
    <s v="REDDING, BLAKE"/>
    <m/>
    <s v="20210202 18:27"/>
    <n v="1121"/>
    <m/>
    <s v="structure fire mtr already remotly shut off pulled and glassed house was abandoned "/>
    <s v="Y"/>
    <m/>
    <m/>
    <m/>
    <n v="37.519637000000003"/>
    <n v="-120.44051"/>
    <s v="incident num 002492"/>
    <s v="merced co "/>
    <m/>
    <s v="N"/>
    <s v="N"/>
    <s v="N"/>
    <s v="Rain"/>
    <m/>
    <s v="Structures"/>
    <m/>
    <s v="Calm"/>
    <m/>
    <s v="Unknown"/>
    <m/>
    <s v="Structure Only"/>
    <m/>
    <s v="Fire Dept"/>
    <m/>
    <s v="Overhead"/>
    <m/>
    <x v="0"/>
    <m/>
    <m/>
    <m/>
    <m/>
    <m/>
    <m/>
    <s v=" "/>
    <m/>
    <m/>
    <m/>
    <m/>
    <m/>
    <m/>
    <m/>
    <m/>
    <m/>
    <m/>
    <m/>
    <m/>
    <m/>
    <m/>
    <m/>
    <m/>
    <m/>
    <m/>
    <m/>
    <m/>
    <m/>
    <m/>
    <m/>
    <m/>
    <m/>
    <m/>
    <m/>
    <m/>
    <m/>
    <m/>
    <m/>
    <m/>
    <m/>
    <m/>
    <m/>
    <m/>
    <m/>
    <m/>
    <m/>
    <m/>
    <m/>
    <m/>
    <m/>
    <m/>
    <m/>
    <m/>
    <m/>
  </r>
  <r>
    <x v="575"/>
    <s v="AGFC"/>
    <s v="3 - QC Complete"/>
    <d v="2021-02-04T00:00:00"/>
    <d v="2021-02-04T00:00:00"/>
    <x v="463"/>
    <s v="\\fxshare-nas05\quotashare-fs01\ESA\5 - Ignition Tracking\2021_Ignition_QC_Folders\20210202_nan_nan_nan_5111488"/>
    <s v=" "/>
    <m/>
    <m/>
    <m/>
    <m/>
    <m/>
    <x v="0"/>
    <m/>
    <m/>
    <m/>
    <m/>
    <m/>
    <m/>
    <m/>
    <m/>
    <m/>
    <m/>
    <m/>
    <m/>
    <m/>
    <m/>
    <m/>
    <m/>
    <m/>
    <s v=" "/>
    <x v="115"/>
    <s v="08:58"/>
    <m/>
    <m/>
    <s v="FAS"/>
    <s v="N"/>
    <s v="N"/>
    <m/>
    <m/>
    <m/>
    <n v="5111488"/>
    <m/>
    <m/>
    <m/>
    <m/>
    <s v=" "/>
    <x v="0"/>
    <x v="2"/>
    <s v="N"/>
    <s v="N"/>
    <s v="Structure fire, not attributable to PG&amp;E. PG&amp;E facilities de-energized at fuse 11716."/>
    <s v="Not PG&amp;E"/>
    <s v="Building"/>
    <m/>
    <m/>
    <s v="Structure-only"/>
    <m/>
    <m/>
    <m/>
    <m/>
    <x v="3"/>
    <x v="1"/>
    <x v="1"/>
    <m/>
    <s v="Overhead"/>
    <m/>
    <m/>
    <m/>
    <m/>
    <s v=" "/>
    <x v="0"/>
    <s v="37.6601967"/>
    <s v="-121.9116200"/>
    <s v="Alameda"/>
    <x v="460"/>
    <n v="21000"/>
    <m/>
    <s v="Pleasanton FD"/>
    <s v="Urban"/>
    <m/>
    <m/>
    <m/>
    <m/>
    <s v="N"/>
    <s v="N"/>
    <m/>
    <m/>
    <s v="2021-02-05"/>
    <m/>
    <m/>
    <m/>
    <m/>
    <m/>
    <m/>
    <m/>
    <m/>
    <m/>
    <m/>
    <m/>
    <m/>
    <m/>
    <m/>
    <m/>
    <m/>
    <m/>
    <m/>
    <m/>
    <s v=" "/>
    <s v="MISSION"/>
    <s v="LIVERMORE 03"/>
    <s v="08:58"/>
    <s v="02/02/2021"/>
    <m/>
    <n v="5111488"/>
    <s v="UNKNOWN"/>
    <s v="PREMISES DO NOT CHANGE"/>
    <x v="109"/>
    <n v="37.660390999999997"/>
    <n v="-121.86672299999999"/>
    <s v="M3TFXT2"/>
    <s v="TOBAR, FREDY"/>
    <m/>
    <s v="20210202 10:23"/>
    <n v="1101"/>
    <m/>
    <s v="old cabin on fire....pge facilities are de energize at fuses 11716...."/>
    <s v="Y"/>
    <m/>
    <m/>
    <s v="37.6601967,-121.9116200,113.300000,3D"/>
    <m/>
    <m/>
    <m/>
    <s v="pleasanton fire dept"/>
    <m/>
    <s v="N"/>
    <s v="Y"/>
    <s v="N"/>
    <s v="Rain"/>
    <m/>
    <s v="Private Land"/>
    <m/>
    <s v="Calm"/>
    <m/>
    <s v="3rd Party"/>
    <m/>
    <s v="3 meters - 0.25 Acres"/>
    <m/>
    <s v="Cal Fire"/>
    <m/>
    <s v="Overhead"/>
    <m/>
    <x v="0"/>
    <m/>
    <m/>
    <m/>
    <m/>
    <m/>
    <m/>
    <s v=" "/>
    <m/>
    <m/>
    <m/>
    <m/>
    <m/>
    <m/>
    <m/>
    <m/>
    <m/>
    <m/>
    <m/>
    <m/>
    <m/>
    <m/>
    <m/>
    <m/>
    <m/>
    <m/>
    <m/>
    <m/>
    <m/>
    <m/>
    <m/>
    <m/>
    <m/>
    <m/>
    <m/>
    <m/>
    <m/>
    <m/>
    <m/>
    <m/>
    <m/>
    <m/>
    <m/>
    <m/>
    <m/>
    <m/>
    <m/>
    <m/>
    <m/>
    <m/>
    <m/>
    <m/>
    <m/>
    <m/>
    <m/>
  </r>
  <r>
    <x v="576"/>
    <s v="AGFC"/>
    <s v="3 - QC Complete"/>
    <d v="2021-02-04T00:00:00"/>
    <d v="2021-02-04T00:00:00"/>
    <x v="464"/>
    <s v="\\fxshare-nas05\quotashare-fs01\ESA\5 - Ignition Tracking\2021_Ignition_QC_Folders\20210202_nan_nan_nan_840817146"/>
    <s v=" "/>
    <m/>
    <m/>
    <m/>
    <m/>
    <m/>
    <x v="0"/>
    <m/>
    <m/>
    <m/>
    <m/>
    <m/>
    <m/>
    <m/>
    <m/>
    <m/>
    <m/>
    <m/>
    <m/>
    <m/>
    <m/>
    <m/>
    <m/>
    <m/>
    <s v=" "/>
    <x v="115"/>
    <s v="07:09"/>
    <m/>
    <m/>
    <s v="FAS"/>
    <s v="N"/>
    <s v="N"/>
    <m/>
    <m/>
    <m/>
    <n v="840817146"/>
    <m/>
    <m/>
    <m/>
    <m/>
    <s v=" "/>
    <x v="0"/>
    <x v="2"/>
    <s v="N"/>
    <s v="N"/>
    <s v="Structure fire, not attributable to PG&amp;E. Service disconnect with no trouble found."/>
    <s v="Not PG&amp;E"/>
    <s v="Building"/>
    <m/>
    <m/>
    <s v="Structure-only"/>
    <m/>
    <m/>
    <m/>
    <m/>
    <x v="3"/>
    <x v="1"/>
    <x v="1"/>
    <m/>
    <s v="Overhead"/>
    <m/>
    <m/>
    <m/>
    <m/>
    <s v=" "/>
    <x v="0"/>
    <n v="40.467418000000002"/>
    <n v="-122.28908699999999"/>
    <s v="Shasta"/>
    <x v="461"/>
    <n v="12000"/>
    <m/>
    <s v="Anderson FD"/>
    <s v="Urban"/>
    <m/>
    <m/>
    <n v="246"/>
    <m/>
    <s v="N"/>
    <s v="N"/>
    <m/>
    <m/>
    <s v="2021-02-05"/>
    <m/>
    <m/>
    <m/>
    <m/>
    <m/>
    <m/>
    <m/>
    <m/>
    <m/>
    <m/>
    <m/>
    <m/>
    <m/>
    <m/>
    <m/>
    <m/>
    <m/>
    <m/>
    <m/>
    <s v=" "/>
    <s v="NORTH VALLEY"/>
    <s v="REDDING 03"/>
    <s v="07:09"/>
    <s v="02/02/2021"/>
    <m/>
    <n v="840817146"/>
    <n v="3344"/>
    <s v="THOMAS AVE"/>
    <x v="33"/>
    <n v="40.467803000000004"/>
    <n v="-122.28967299999999"/>
    <s v="V8TCWC9"/>
    <s v="COLGATE, CALEM"/>
    <n v="103461102"/>
    <s v="20210202 08:35"/>
    <n v="1120"/>
    <m/>
    <s v="CUT AT POLE.  INSPECTION REQ PER FIRE DEPT."/>
    <s v="Y"/>
    <m/>
    <m/>
    <m/>
    <n v="40.467418000000002"/>
    <n v="-122.28908699999999"/>
    <m/>
    <s v="ANDERSON FD"/>
    <m/>
    <s v="N"/>
    <s v="Y"/>
    <s v="N"/>
    <s v="Rain"/>
    <m/>
    <s v="Structures"/>
    <m/>
    <s v="Calm"/>
    <m/>
    <s v="3rd Party"/>
    <m/>
    <s v="Structure Only"/>
    <m/>
    <s v="Fire Dept"/>
    <m/>
    <s v="Overhead"/>
    <m/>
    <x v="0"/>
    <m/>
    <m/>
    <m/>
    <m/>
    <m/>
    <m/>
    <s v=" "/>
    <m/>
    <m/>
    <m/>
    <m/>
    <m/>
    <m/>
    <m/>
    <m/>
    <m/>
    <m/>
    <m/>
    <m/>
    <m/>
    <m/>
    <m/>
    <m/>
    <m/>
    <m/>
    <m/>
    <m/>
    <m/>
    <m/>
    <m/>
    <m/>
    <m/>
    <m/>
    <m/>
    <m/>
    <m/>
    <m/>
    <m/>
    <m/>
    <m/>
    <m/>
    <m/>
    <m/>
    <m/>
    <m/>
    <m/>
    <m/>
    <m/>
    <m/>
    <m/>
    <m/>
    <m/>
    <m/>
    <m/>
  </r>
  <r>
    <x v="577"/>
    <s v="CFMD"/>
    <s v="2 - QC In Progress"/>
    <m/>
    <m/>
    <x v="465"/>
    <s v="\\fxshare-nas05\quotashare-fs01\ESA\5 - Ignition Tracking\2021_Ignition_QC_Folders\20210202_1245629_21-0020687_nan_T005206461"/>
    <s v=" "/>
    <m/>
    <m/>
    <m/>
    <m/>
    <m/>
    <x v="0"/>
    <m/>
    <m/>
    <m/>
    <m/>
    <m/>
    <m/>
    <m/>
    <m/>
    <m/>
    <m/>
    <m/>
    <m/>
    <m/>
    <m/>
    <m/>
    <m/>
    <m/>
    <s v=" "/>
    <x v="115"/>
    <s v="00:25"/>
    <d v="2021-02-02T00:00:00"/>
    <s v="00:25"/>
    <s v="FAS"/>
    <s v="N"/>
    <s v="N"/>
    <s v="1245629"/>
    <s v="21-0020687"/>
    <m/>
    <s v="T005206461"/>
    <n v="120487608"/>
    <m/>
    <m/>
    <m/>
    <s v=" "/>
    <x v="0"/>
    <x v="2"/>
    <s v="N"/>
    <s v="N"/>
    <s v="On February 2, 2021 a troubleman was dispatched to the San Jose District, Llagas 2101 21kV Distribution Circuit at 770 Las Animas Ave in Gilroy. Initial analysis indicated that a camper that was below overhead lines, caught fire and was found with lines on top of the camper. It is unknown at this time if the line failed and ignited the camper or the camper caught fire first, causing the line to fall.  The emergency crew replaced 1 PHASE 1 SPAN OF #6 SOL CU on February 2nd. This incident is still under investigation, pending the fire report from CAL Fire Morgan Hill."/>
    <s v="Unknown"/>
    <s v="Other"/>
    <m/>
    <s v="D"/>
    <s v="&lt;0.25"/>
    <s v="VEHICLE ONLY. "/>
    <m/>
    <m/>
    <m/>
    <x v="1"/>
    <x v="4"/>
    <x v="3"/>
    <m/>
    <s v="Overhead"/>
    <m/>
    <s v="Conductor - Primary"/>
    <s v="Conductor, connector "/>
    <m/>
    <s v=" "/>
    <x v="0"/>
    <s v="37.0340100"/>
    <s v="-121.5670967"/>
    <s v="Santa Clara"/>
    <x v="258"/>
    <n v="21000"/>
    <m/>
    <s v="CAL FIRE MORGAN HILL 408-779-6611"/>
    <s v="Barren/Other"/>
    <m/>
    <m/>
    <m/>
    <m/>
    <s v="N"/>
    <s v="N"/>
    <m/>
    <m/>
    <s v="2021-02-02"/>
    <m/>
    <m/>
    <m/>
    <m/>
    <m/>
    <m/>
    <m/>
    <m/>
    <m/>
    <m/>
    <m/>
    <m/>
    <m/>
    <m/>
    <m/>
    <m/>
    <m/>
    <m/>
    <m/>
    <s v=" "/>
    <s v="SAN JOSE"/>
    <s v="GILROY 02"/>
    <s v="00:25"/>
    <s v="02/02/2021"/>
    <s v="1245629"/>
    <s v="T005206461"/>
    <s v="UNKNOWN"/>
    <s v="770 LAS ANIMAS AVE"/>
    <x v="11"/>
    <n v="37.033709999999999"/>
    <n v="-121.56793"/>
    <s v="J2TPJMR"/>
    <s v="MONTOYA, PHIL "/>
    <n v="83182101"/>
    <s v="20210202 02:12"/>
    <n v="9002"/>
    <m/>
    <s v="NEED CREW TO MAKE REPAIRS TO WIRE DOWN, LOAD SIDE OF C/O 4505. 1 PHASE/1 SPAN OF #6 SOL CU. INCIDENT #21-0330003G. "/>
    <s v="Y"/>
    <m/>
    <m/>
    <s v="37.0340100,-121.5670967,67.200000,3D"/>
    <m/>
    <m/>
    <s v="770 LAS ANIMAS AVE."/>
    <s v="CAL FIRE MORGAN HILL 408-779-6611"/>
    <m/>
    <s v="N"/>
    <s v="Y"/>
    <m/>
    <s v="Clear"/>
    <m/>
    <s v="Vehicle"/>
    <m/>
    <s v="Calm"/>
    <m/>
    <s v="Unknown"/>
    <m/>
    <s v="Other (Comments)"/>
    <s v="VEHICLE ONLY. "/>
    <s v="Cal Fire"/>
    <m/>
    <s v="Overhead"/>
    <m/>
    <x v="1"/>
    <s v="DOWNED WIRE. INCIDENT # 21-0330003G"/>
    <s v="PG&amp;E Employee"/>
    <m/>
    <s v="PATROL-NOT CONDUCTED"/>
    <m/>
    <s v="N"/>
    <s v=" "/>
    <s v="Unplanned"/>
    <s v="San Jose"/>
    <s v="San Jose"/>
    <s v="083182101, LLAGAS-2101"/>
    <s v="21-0020687"/>
    <s v="Unplanned"/>
    <s v="Clear;32-90F"/>
    <s v="10"/>
    <s v="150"/>
    <s v="YES"/>
    <s v="Open Circuit"/>
    <s v="Sustained"/>
    <s v="No"/>
    <s v="4505"/>
    <s v="OH"/>
    <s v="Fuse"/>
    <s v="1245629"/>
    <s v="Conductor, Overhead, On Ground"/>
    <s v=" "/>
    <s v="02/02/21 01:37"/>
    <s v="PAUL ROGERS"/>
    <s v="LOS ANIMAS AVE"/>
    <s v="770 LAS ANIMAS AVE."/>
    <s v=" "/>
    <s v="SPAN DOWN BEGINS @ FUCO'S TWD THE EAST."/>
    <s v=" "/>
    <s v="No"/>
    <s v="3rd Party, Fire, house or bldg."/>
    <s v=" "/>
    <s v="No"/>
    <s v=" "/>
    <s v=" "/>
    <s v="RZMJ"/>
    <s v="Distribution Circuit"/>
    <s v="RZMJ"/>
    <s v="02/02/21 00:12"/>
    <s v="Not Required"/>
    <s v=" "/>
    <s v=" "/>
    <s v="No"/>
    <s v="1602333"/>
    <s v="21-0020687"/>
    <m/>
    <m/>
    <m/>
    <m/>
    <m/>
  </r>
  <r>
    <x v="578"/>
    <s v="S7RM"/>
    <s v="3 - QC Complete"/>
    <d v="2021-04-27T00:00:00"/>
    <d v="2021-04-27T00:00:00"/>
    <x v="466"/>
    <s v="\\fxshare-nas05\quotashare-fs01\ESA\5 - Ignition Tracking\2021_Ignition_QC_Folders\20210131_1244237_nan_nan_T005204889"/>
    <s v=" "/>
    <m/>
    <m/>
    <m/>
    <m/>
    <m/>
    <x v="0"/>
    <m/>
    <m/>
    <m/>
    <m/>
    <m/>
    <m/>
    <m/>
    <m/>
    <m/>
    <m/>
    <m/>
    <m/>
    <m/>
    <m/>
    <m/>
    <m/>
    <m/>
    <s v=" "/>
    <x v="116"/>
    <d v="1899-12-30T18:11:00"/>
    <d v="2021-01-31T00:00:00"/>
    <d v="1899-12-30T18:11:00"/>
    <s v="FAS"/>
    <s v="Y"/>
    <s v="N"/>
    <n v="1244237"/>
    <m/>
    <m/>
    <s v="T005204889"/>
    <n v="120483330"/>
    <m/>
    <m/>
    <m/>
    <s v=" "/>
    <x v="0"/>
    <x v="0"/>
    <s v="N"/>
    <s v="N"/>
    <s v="On January 31st, 2021 at 18:11 hrs. a PG &amp; E troubleman was dispatched to the Woodland 1107 12 KV Distribution circuit near County Road 96 &amp;  Eunice Court in the City of Woodland in response to a report of a buzzing transformer shorting out with wire going into an insulator and a burning pole.  There was no power outage and no wire which contacted the ground with this incident.   The responding troubleman noted a burning chance clamp in the backyard of 1004 Eunice Court and an off-duty firefighter named Chris was at the scene and supressing the fire.  The fire was confined to PG &amp; E assets and was 1 Meter &lt; 3 Meters in size.  Initial analysis indicates that a duck hunter was shooting in the area and a primary line and possibly other PG &amp; E equipment was shot at.  A PG &amp; E crew responded on 1/31/2021 and repaired one span of North phase on the East/West tap and picked up # 4 ACSR which had been shot down.  "/>
    <s v="PG&amp;E"/>
    <s v="Other"/>
    <s v="D"/>
    <s v="D"/>
    <s v="&lt;3 meters of linear travel"/>
    <s v="Burning at chance clamp."/>
    <m/>
    <m/>
    <m/>
    <x v="0"/>
    <x v="4"/>
    <x v="4"/>
    <s v="Y"/>
    <s v="Overhead"/>
    <s v="Primary"/>
    <s v="Splice/Clamp/Connector"/>
    <s v="Conductor, wire, chance clamp"/>
    <s v="Circuit ID: 062031107, SAP# 101655824"/>
    <s v=" "/>
    <x v="0"/>
    <n v="38.668479990000002"/>
    <n v="-121.78279999999999"/>
    <s v="Yolo"/>
    <x v="462"/>
    <n v="12000"/>
    <m/>
    <s v="Off duty firefighter"/>
    <s v="Urban"/>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579"/>
    <s v="S7RM"/>
    <s v="3 - QC Complete"/>
    <d v="2021-04-27T00:00:00"/>
    <d v="2021-04-27T00:00:00"/>
    <x v="467"/>
    <s v="\\fxshare-nas05\quotashare-fs01\ESA\5 - Ignition Tracking\2021_Ignition_QC_Folders\20210131_1243847_nan_nan_T005204450"/>
    <s v=" "/>
    <m/>
    <m/>
    <m/>
    <m/>
    <m/>
    <x v="0"/>
    <m/>
    <m/>
    <m/>
    <m/>
    <m/>
    <m/>
    <m/>
    <m/>
    <m/>
    <m/>
    <s v="Y"/>
    <m/>
    <m/>
    <s v="AOS3"/>
    <s v="AOS3@pge.com"/>
    <m/>
    <m/>
    <s v=" "/>
    <x v="116"/>
    <d v="1899-12-30T11:24:00"/>
    <d v="2021-01-31T00:00:00"/>
    <d v="1899-12-30T11:24:00"/>
    <s v="FAS"/>
    <s v="Y"/>
    <s v="N"/>
    <n v="1243847"/>
    <m/>
    <m/>
    <s v="T005204450"/>
    <m/>
    <m/>
    <m/>
    <m/>
    <s v=" "/>
    <x v="0"/>
    <x v="0"/>
    <s v="N"/>
    <s v="N"/>
    <s v="On January 31st 2021 at 11:27 hrs. a PG &amp; E Troubleman was dispatched to the Del Monte 1101 12KV circuit near Hamilton Ave. in the City of Seaside in response to a report of a pole fire.  According to the responding troubleman, the fire was confined to PG &amp; E assets, was &lt;1 Meter in size and it was unknown who extinguished the fire.  Initial analysis indicates that the ignition occured for an unknown reason.  There was no EC notification tag made for this incident as the repairs to the secondary line were performed in the field by the responding troubleman. "/>
    <s v="PG&amp;E"/>
    <s v="Other"/>
    <s v="D"/>
    <s v="D"/>
    <s v="&lt;3 meters of linear travel"/>
    <m/>
    <m/>
    <m/>
    <m/>
    <x v="1"/>
    <x v="4"/>
    <x v="7"/>
    <s v="N"/>
    <s v="Overhead"/>
    <s v="Secondary"/>
    <s v="Pole"/>
    <s v="pole"/>
    <s v="Circuit ID # 182221101"/>
    <s v=" "/>
    <x v="0"/>
    <n v="36.605310000000003"/>
    <n v="-121.83905"/>
    <s v="Monterey"/>
    <x v="463"/>
    <n v="12000"/>
    <m/>
    <s v="Unknown"/>
    <s v="Urban"/>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580"/>
    <s v="AGFC"/>
    <s v="3 - QC Complete"/>
    <d v="2021-02-01T00:00:00"/>
    <d v="2021-02-01T00:00:00"/>
    <x v="468"/>
    <s v="\\fxshare-nas05\quotashare-fs01\ESA\5 - Ignition Tracking\2021_Ignition_QC_Folders\20210131_nan_nan_nan_1933113154"/>
    <s v=" "/>
    <m/>
    <m/>
    <m/>
    <m/>
    <m/>
    <x v="0"/>
    <m/>
    <m/>
    <m/>
    <m/>
    <m/>
    <m/>
    <m/>
    <m/>
    <m/>
    <m/>
    <m/>
    <m/>
    <m/>
    <m/>
    <m/>
    <m/>
    <m/>
    <s v=" "/>
    <x v="116"/>
    <s v="02:25"/>
    <m/>
    <m/>
    <s v="FAS"/>
    <s v="N"/>
    <s v="N"/>
    <m/>
    <m/>
    <m/>
    <n v="1933113154"/>
    <m/>
    <m/>
    <m/>
    <m/>
    <s v=" "/>
    <x v="0"/>
    <x v="2"/>
    <s v="N"/>
    <s v="N"/>
    <s v="Garage fire not attributable to PG&amp;E."/>
    <s v="Not PG&amp;E"/>
    <s v="Building"/>
    <m/>
    <m/>
    <s v="Structure-only"/>
    <m/>
    <m/>
    <m/>
    <m/>
    <x v="3"/>
    <x v="1"/>
    <x v="1"/>
    <m/>
    <s v="Overhead"/>
    <m/>
    <m/>
    <m/>
    <m/>
    <s v=" "/>
    <x v="0"/>
    <s v="37.6872050"/>
    <s v="-122.1020917"/>
    <s v="Alameda"/>
    <x v="464"/>
    <n v="4000"/>
    <m/>
    <s v="ALCO FD"/>
    <s v="Urban"/>
    <m/>
    <m/>
    <m/>
    <m/>
    <s v="N"/>
    <s v="N"/>
    <m/>
    <m/>
    <s v="2021-02-02"/>
    <m/>
    <m/>
    <m/>
    <m/>
    <m/>
    <m/>
    <m/>
    <m/>
    <m/>
    <m/>
    <m/>
    <m/>
    <m/>
    <m/>
    <m/>
    <m/>
    <m/>
    <m/>
    <m/>
    <s v=" "/>
    <s v="MISSION"/>
    <s v="HAYWARD 04"/>
    <s v="02:25"/>
    <s v="01/31/2021"/>
    <m/>
    <n v="1933113154"/>
    <n v="1116"/>
    <s v="GILBERT ST"/>
    <x v="77"/>
    <n v="37.687779999999997"/>
    <n v="-122.101432"/>
    <s v="M2TIXA2"/>
    <s v="ARAQUISTAIN, IGNACIO"/>
    <n v="12240401"/>
    <s v="20210131 03:58"/>
    <n v="1121"/>
    <m/>
    <s v="ISOLATED EFFECTED CIRCUITS PER ALCO CHIEF. GARAGE FIRE"/>
    <s v="Y"/>
    <m/>
    <m/>
    <s v="37.6872050,-122.1020917,16.900000,3D"/>
    <m/>
    <m/>
    <s v="ISOLATED GARAGE FIRE"/>
    <s v="ALCO FIRE"/>
    <m/>
    <s v="N"/>
    <s v="Y"/>
    <s v="Y"/>
    <s v="Clear"/>
    <m/>
    <s v="Other (Comments)"/>
    <s v="SINGLE FAMILY DWELLING, GARAGE ONLY"/>
    <s v="Calm"/>
    <m/>
    <s v="3rd Party"/>
    <m/>
    <s v="3 meters - 0.25 Acres"/>
    <m/>
    <s v="Fire Dept"/>
    <m/>
    <s v="Overhead"/>
    <m/>
    <x v="0"/>
    <m/>
    <s v="Fire Dept"/>
    <s v="NON PG&amp;E FIRE."/>
    <m/>
    <m/>
    <m/>
    <s v=" "/>
    <m/>
    <m/>
    <m/>
    <m/>
    <m/>
    <m/>
    <m/>
    <m/>
    <m/>
    <m/>
    <m/>
    <m/>
    <m/>
    <m/>
    <m/>
    <m/>
    <m/>
    <m/>
    <m/>
    <m/>
    <m/>
    <m/>
    <m/>
    <m/>
    <m/>
    <m/>
    <m/>
    <m/>
    <m/>
    <m/>
    <m/>
    <m/>
    <m/>
    <m/>
    <m/>
    <m/>
    <m/>
    <m/>
    <m/>
    <m/>
    <m/>
    <m/>
    <m/>
    <m/>
    <m/>
    <m/>
    <m/>
  </r>
  <r>
    <x v="581"/>
    <s v="AGFC"/>
    <s v="3 - QC Complete"/>
    <d v="2021-02-01T00:00:00"/>
    <d v="2021-02-01T00:00:00"/>
    <x v="250"/>
    <s v="\\fxshare-nas05\quotashare-fs01\ESA\5 - Ignition Tracking\2021_Ignition_QC_Folders\20210130_nan_nan_nan_711390194"/>
    <s v=" "/>
    <m/>
    <m/>
    <m/>
    <m/>
    <m/>
    <x v="0"/>
    <m/>
    <m/>
    <m/>
    <m/>
    <m/>
    <m/>
    <m/>
    <m/>
    <m/>
    <m/>
    <m/>
    <m/>
    <m/>
    <m/>
    <m/>
    <m/>
    <m/>
    <s v=" "/>
    <x v="117"/>
    <s v="20:13"/>
    <m/>
    <m/>
    <s v="FAS"/>
    <s v="N"/>
    <s v="N"/>
    <m/>
    <m/>
    <m/>
    <n v="711390194"/>
    <m/>
    <m/>
    <m/>
    <m/>
    <s v=" "/>
    <x v="0"/>
    <x v="2"/>
    <s v="N"/>
    <s v="N"/>
    <s v="Structure fire, not attributable to PG&amp;E."/>
    <s v="Not PG&amp;E"/>
    <s v="Building"/>
    <m/>
    <m/>
    <s v="Structure-only"/>
    <m/>
    <m/>
    <m/>
    <m/>
    <x v="3"/>
    <x v="1"/>
    <x v="1"/>
    <m/>
    <s v="Overhead"/>
    <m/>
    <m/>
    <m/>
    <m/>
    <s v=" "/>
    <x v="0"/>
    <s v="39.5241117"/>
    <s v="-122.1914883"/>
    <s v="Glenn"/>
    <x v="465"/>
    <n v="12000"/>
    <m/>
    <s v="Willows/Orland FD - dave kelly"/>
    <s v="Urban"/>
    <m/>
    <m/>
    <m/>
    <m/>
    <s v="N"/>
    <s v="N"/>
    <m/>
    <m/>
    <s v="2021-02-02"/>
    <m/>
    <m/>
    <m/>
    <m/>
    <m/>
    <m/>
    <m/>
    <m/>
    <m/>
    <m/>
    <m/>
    <m/>
    <m/>
    <m/>
    <m/>
    <m/>
    <m/>
    <m/>
    <m/>
    <s v=" "/>
    <s v="NORTH VALLEY"/>
    <s v="ORLAND"/>
    <s v="20:13"/>
    <s v="01/30/2021"/>
    <m/>
    <n v="711390194"/>
    <n v="141"/>
    <s v="N CRAWFORD ST"/>
    <x v="208"/>
    <n v="39.521037"/>
    <n v="-122.20617900000001"/>
    <s v="V3TGJGE"/>
    <s v="GARRETSON, GREG"/>
    <n v="102741103"/>
    <s v="20210130 21:09"/>
    <n v="1121"/>
    <m/>
    <s v="crack house str fire"/>
    <s v="Y"/>
    <m/>
    <m/>
    <s v="39.5241117,-122.1914883,36.900000,3D"/>
    <m/>
    <m/>
    <m/>
    <s v="willows/orland fd - dave kelly"/>
    <m/>
    <s v="N"/>
    <s v="Y"/>
    <s v="Y"/>
    <s v="Clear"/>
    <m/>
    <s v="Structures"/>
    <m/>
    <s v="Calm"/>
    <m/>
    <s v="Unknown"/>
    <m/>
    <s v="Structure Only"/>
    <m/>
    <s v="Fire Dept"/>
    <m/>
    <s v="Overhead"/>
    <m/>
    <x v="0"/>
    <m/>
    <m/>
    <m/>
    <m/>
    <m/>
    <m/>
    <s v=" "/>
    <m/>
    <m/>
    <m/>
    <m/>
    <m/>
    <m/>
    <m/>
    <m/>
    <m/>
    <m/>
    <m/>
    <m/>
    <m/>
    <m/>
    <m/>
    <m/>
    <m/>
    <m/>
    <m/>
    <m/>
    <m/>
    <m/>
    <m/>
    <m/>
    <m/>
    <m/>
    <m/>
    <m/>
    <m/>
    <m/>
    <m/>
    <m/>
    <m/>
    <m/>
    <m/>
    <m/>
    <m/>
    <m/>
    <m/>
    <m/>
    <m/>
    <m/>
    <m/>
    <m/>
    <m/>
    <m/>
    <m/>
  </r>
  <r>
    <x v="582"/>
    <s v="AGFC"/>
    <s v="3 - QC Complete"/>
    <d v="2021-02-01T00:00:00"/>
    <d v="2021-02-01T00:00:00"/>
    <x v="250"/>
    <s v="\\fxshare-nas05\quotashare-fs01\ESA\5 - Ignition Tracking\2021_Ignition_QC_Folders\20210130_nan_nan_nan_4626293901"/>
    <s v=" "/>
    <m/>
    <m/>
    <m/>
    <m/>
    <m/>
    <x v="0"/>
    <m/>
    <m/>
    <m/>
    <m/>
    <m/>
    <m/>
    <m/>
    <m/>
    <m/>
    <m/>
    <m/>
    <m/>
    <m/>
    <m/>
    <m/>
    <m/>
    <m/>
    <s v=" "/>
    <x v="117"/>
    <s v="14:30"/>
    <m/>
    <m/>
    <s v="FAS"/>
    <s v="N"/>
    <s v="N"/>
    <m/>
    <m/>
    <m/>
    <n v="4626293901"/>
    <m/>
    <m/>
    <m/>
    <m/>
    <s v=" "/>
    <x v="0"/>
    <x v="2"/>
    <s v="N"/>
    <s v="N"/>
    <s v="Structure fire, not attributable to PG&amp;E."/>
    <s v="Not PG&amp;E"/>
    <s v="Building"/>
    <m/>
    <m/>
    <s v="Structure-only"/>
    <m/>
    <m/>
    <m/>
    <m/>
    <x v="3"/>
    <x v="1"/>
    <x v="1"/>
    <m/>
    <s v="Overhead"/>
    <m/>
    <m/>
    <m/>
    <m/>
    <s v=" "/>
    <x v="0"/>
    <s v="38.2358950"/>
    <s v="-122.0408383"/>
    <s v="Solano"/>
    <x v="466"/>
    <n v="12000"/>
    <m/>
    <s v="Suisun FD"/>
    <s v="Urban"/>
    <m/>
    <m/>
    <m/>
    <m/>
    <s v="N"/>
    <s v="N"/>
    <m/>
    <m/>
    <s v="2021-02-02"/>
    <m/>
    <m/>
    <m/>
    <m/>
    <m/>
    <m/>
    <m/>
    <m/>
    <m/>
    <m/>
    <m/>
    <m/>
    <m/>
    <m/>
    <m/>
    <m/>
    <m/>
    <m/>
    <m/>
    <s v=" "/>
    <s v="SACRAMENTO"/>
    <s v="VACAVILLE 03"/>
    <s v="14:30"/>
    <s v="01/30/2021"/>
    <m/>
    <n v="4626293901"/>
    <n v="510"/>
    <s v="CORDELIA ST"/>
    <x v="199"/>
    <n v="38.235975000000003"/>
    <n v="-122.04017"/>
    <s v="S4TJJV0"/>
    <s v="VIALE, JASON"/>
    <n v="62131101"/>
    <s v="20210130 16:32"/>
    <n v="1121"/>
    <m/>
    <s v="HOUSE FIRE AT 510 CORDELIA ST. IN SUISUN CITY. I DE ENERGIZED THE SERVICE AT THE SERVICE POLE AND REMOVED THE METER WHICH WAS MELTED. BADGE# 1005811493. SUISUN, FAIRFIELD AND VACAVILLE RESPONDED. I WAS TOLD BY ONE OF THE FIREMAN THAT IT LOOKED ACCEDENTAL."/>
    <s v="Y"/>
    <n v="7"/>
    <s v="\\fxshare-nas05\quotashare-fs01\ESA\5 - Ignition Tracking\Fire_Tab_Attachment_Files"/>
    <s v="38.2358950,-122.0408383,-5.400000,3D"/>
    <m/>
    <m/>
    <m/>
    <s v="SUISUN"/>
    <m/>
    <s v="N"/>
    <s v="Y"/>
    <s v="Y"/>
    <s v="Clear"/>
    <m/>
    <s v="Structures"/>
    <m/>
    <s v="Calm"/>
    <m/>
    <s v="Other (Comments)"/>
    <s v="ACCEDENTAL"/>
    <s v="Structure Only"/>
    <m/>
    <s v="Fire Dept"/>
    <m/>
    <s v="Overhead"/>
    <m/>
    <x v="1"/>
    <s v="PHOTO"/>
    <s v="PG&amp;E Employee"/>
    <m/>
    <m/>
    <m/>
    <m/>
    <s v=" "/>
    <m/>
    <m/>
    <m/>
    <m/>
    <m/>
    <m/>
    <m/>
    <m/>
    <m/>
    <m/>
    <m/>
    <m/>
    <m/>
    <m/>
    <m/>
    <m/>
    <m/>
    <m/>
    <m/>
    <m/>
    <m/>
    <m/>
    <m/>
    <m/>
    <m/>
    <m/>
    <m/>
    <m/>
    <m/>
    <m/>
    <m/>
    <m/>
    <m/>
    <m/>
    <m/>
    <m/>
    <m/>
    <m/>
    <m/>
    <m/>
    <m/>
    <m/>
    <m/>
    <m/>
    <m/>
    <m/>
    <m/>
  </r>
  <r>
    <x v="583"/>
    <s v="TLAL"/>
    <s v="3 - QC Complete"/>
    <d v="2021-04-12T00:00:00"/>
    <d v="2021-04-12T00:00:00"/>
    <x v="469"/>
    <s v="\\fxshare-nas05\quotashare-fs01\ESA\5 - Ignition Tracking\2021_Ignition_QC_Folders\20210130_1242781_nan_nan_T005202708"/>
    <s v=" "/>
    <s v="Y"/>
    <s v="TLAL"/>
    <s v="Outage Time, Failure Sub-Driver, Fire Lat/Long Updated"/>
    <d v="2021-04-12T00:00:00"/>
    <m/>
    <x v="0"/>
    <m/>
    <m/>
    <m/>
    <m/>
    <m/>
    <m/>
    <m/>
    <m/>
    <m/>
    <m/>
    <m/>
    <m/>
    <m/>
    <m/>
    <m/>
    <m/>
    <m/>
    <s v=" "/>
    <x v="117"/>
    <d v="1899-12-30T08:04:00"/>
    <d v="2021-01-30T00:00:00"/>
    <d v="1899-12-30T07:57:00"/>
    <s v="FAS"/>
    <s v="N"/>
    <s v="N"/>
    <s v="1242781"/>
    <m/>
    <m/>
    <s v="T005202708"/>
    <n v="120481208"/>
    <m/>
    <m/>
    <s v="PG&amp;E_94_IGNITION_20210130_1.png"/>
    <s v=" "/>
    <x v="2"/>
    <x v="0"/>
    <s v="Y"/>
    <s v="Y"/>
    <s v="On January 30, 2021 at 0839 hours, a PG&amp;E Troubleman patrolled the Carquinez 1103 12kV Distribution Circuit number 043281103, near 114 Hilborn Street in Vallejo. He observed 125' of #2 aluminum broken triplex overhead service conductor. Initial analysis indicates the ignition was caused by a tree that grew into the line and overhead equipment failure. A tree that grew into the overhead service conductor and caused the neutral to break from the customer's house resulting in the cable line to become energized and inevitably ignited a small section of the structure. The Vallejo Fire Department responded to and extinguished the fire. The 506-minute outage affected 45 customers. All the repairs were completed and the line was returned to service on January 30, 2021. This information is preliminary."/>
    <s v="PG&amp;E"/>
    <s v="Building"/>
    <s v="D"/>
    <s v="D"/>
    <s v="Structure-only"/>
    <m/>
    <m/>
    <m/>
    <m/>
    <x v="2"/>
    <x v="2"/>
    <x v="7"/>
    <s v="Y"/>
    <s v="Overhead"/>
    <s v="Service"/>
    <s v="Service Drop"/>
    <s v="Conductor"/>
    <s v="Circuit ID: 043281103, SAP ID: 102276675"/>
    <s v=" "/>
    <x v="0"/>
    <n v="38.11459"/>
    <n v="-122.26633"/>
    <s v="Solano"/>
    <x v="232"/>
    <n v="12000"/>
    <m/>
    <s v="Vallejo FD"/>
    <s v="Urban"/>
    <m/>
    <m/>
    <m/>
    <m/>
    <s v="N"/>
    <s v="N"/>
    <m/>
    <m/>
    <s v="2021-02-02"/>
    <m/>
    <m/>
    <m/>
    <m/>
    <m/>
    <m/>
    <m/>
    <m/>
    <m/>
    <m/>
    <m/>
    <m/>
    <m/>
    <m/>
    <m/>
    <m/>
    <m/>
    <m/>
    <m/>
    <s v=" "/>
    <s v="NORTH BAY"/>
    <s v="VALLEJO 03"/>
    <s v="08:04"/>
    <s v="01/30/2021"/>
    <s v="1242781"/>
    <s v="T005202708"/>
    <n v="114"/>
    <s v="HILBORN ST"/>
    <x v="118"/>
    <n v="38.11459"/>
    <n v="-122.26633"/>
    <s v="N3TTLO5"/>
    <s v="OWEN, THOMAS"/>
    <n v="43281103"/>
    <s v="20210130 09:08"/>
    <n v="9260"/>
    <m/>
    <s v="A TAG FOR NEW SERVICE"/>
    <s v="Y"/>
    <n v="4"/>
    <s v="\\fxshare-nas05\quotashare-fs01\ESA\5 - Ignition Tracking\Fire_Tab_Attachment_Files"/>
    <s v="38.1154633,-122.2664500,32.200000,2D"/>
    <m/>
    <m/>
    <m/>
    <s v="VALLEJO FIRE DEPT"/>
    <m/>
    <s v="N"/>
    <s v="Y"/>
    <m/>
    <s v="Clear"/>
    <m/>
    <s v="Private Land"/>
    <s v="HOUSE"/>
    <s v="Calm"/>
    <m/>
    <s v="PG&amp;E Equipment"/>
    <m/>
    <s v="Structure Only"/>
    <m/>
    <s v="Fire Dept"/>
    <s v="VALLEJO"/>
    <s v="Overhead"/>
    <m/>
    <x v="1"/>
    <s v="OWEN"/>
    <s v="Other (Comments)"/>
    <s v="TOOK PICTURES"/>
    <s v="OVERHEAD"/>
    <s v="SERVICE CONDUCTOR"/>
    <s v="N"/>
    <s v=" "/>
    <m/>
    <m/>
    <m/>
    <m/>
    <m/>
    <m/>
    <m/>
    <m/>
    <m/>
    <m/>
    <m/>
    <m/>
    <m/>
    <m/>
    <m/>
    <m/>
    <m/>
    <m/>
    <m/>
    <m/>
    <m/>
    <m/>
    <m/>
    <m/>
    <m/>
    <m/>
    <m/>
    <m/>
    <m/>
    <m/>
    <m/>
    <m/>
    <m/>
    <m/>
    <m/>
    <m/>
    <m/>
    <m/>
    <m/>
    <m/>
    <m/>
    <m/>
    <m/>
    <m/>
    <m/>
    <m/>
    <m/>
  </r>
  <r>
    <x v="584"/>
    <s v="AGFC"/>
    <s v="3 - QC Complete"/>
    <d v="2021-02-01T00:00:00"/>
    <d v="2021-02-01T00:00:00"/>
    <x v="470"/>
    <s v="\\fxshare-nas05\quotashare-fs01\ESA\5 - Ignition Tracking\2021_Ignition_QC_Folders\20210130_nan_nan_nan_3188706"/>
    <s v=" "/>
    <m/>
    <m/>
    <m/>
    <m/>
    <m/>
    <x v="0"/>
    <m/>
    <m/>
    <m/>
    <m/>
    <m/>
    <m/>
    <m/>
    <m/>
    <m/>
    <m/>
    <m/>
    <m/>
    <m/>
    <m/>
    <m/>
    <m/>
    <m/>
    <s v=" "/>
    <x v="117"/>
    <s v="02:51"/>
    <m/>
    <m/>
    <s v="FAS"/>
    <s v="N"/>
    <s v="N"/>
    <m/>
    <m/>
    <m/>
    <n v="3188706"/>
    <m/>
    <m/>
    <m/>
    <m/>
    <s v=" "/>
    <x v="0"/>
    <x v="2"/>
    <s v="N"/>
    <s v="N"/>
    <s v="Structure fire, not attributable to PG&amp;E. Looks to be vandalisim or homeless. Service had been de energized on 1/14/2021 for a previous fire that occurred in an outbuilding. "/>
    <s v="Not PG&amp;E"/>
    <s v="Building"/>
    <m/>
    <m/>
    <s v="Structure-only"/>
    <m/>
    <m/>
    <m/>
    <m/>
    <x v="3"/>
    <x v="1"/>
    <x v="1"/>
    <m/>
    <s v="Overhead"/>
    <m/>
    <m/>
    <m/>
    <m/>
    <s v=" "/>
    <x v="0"/>
    <s v="37.3365700"/>
    <s v="-120.5056850"/>
    <s v="Merced"/>
    <x v="467"/>
    <n v="12000"/>
    <m/>
    <s v="Cal Fire Merced County"/>
    <s v="Agriculture"/>
    <m/>
    <m/>
    <m/>
    <m/>
    <s v="N"/>
    <s v="N"/>
    <m/>
    <m/>
    <s v="2021-02-02"/>
    <m/>
    <m/>
    <m/>
    <m/>
    <m/>
    <m/>
    <m/>
    <m/>
    <m/>
    <m/>
    <m/>
    <m/>
    <m/>
    <m/>
    <m/>
    <m/>
    <m/>
    <m/>
    <m/>
    <s v=" "/>
    <s v="YOSEMITE"/>
    <s v="MERCED 01"/>
    <s v="02:51"/>
    <s v="01/30/2021"/>
    <m/>
    <n v="3188706"/>
    <s v="UNKNOWN"/>
    <s v="PREMISES DO NOT CHANGE"/>
    <x v="47"/>
    <n v="37.299556000000003"/>
    <n v="-120.46836999999999"/>
    <s v="Y4TDDM6"/>
    <s v="MAYO, DAN"/>
    <m/>
    <s v="20210130 04:29"/>
    <n v="1120"/>
    <m/>
    <s v="Correct address is 3663 N Hwy 59.  Service had been deenergized on 1/14/21 due to fire at outbuilding (meter 1005776664 found with meter switch open) and bypass jumpers discovered at this abandoned house. This morning I removed burnt meter found laying on the ground, assumed to be 1008875867 based on Maps+ data.  "/>
    <s v="Y"/>
    <m/>
    <m/>
    <s v="37.3365700,-120.5056850,36.200000,2D"/>
    <m/>
    <m/>
    <m/>
    <s v="Merced County"/>
    <m/>
    <s v="N"/>
    <s v="N"/>
    <s v="N"/>
    <s v="Clear"/>
    <m/>
    <s v="Structures"/>
    <m/>
    <s v="Light"/>
    <m/>
    <s v="Vandalism"/>
    <s v="Assumed to be vagrants or homeless"/>
    <s v="Structure Only"/>
    <m/>
    <s v="Cal Fire"/>
    <m/>
    <s v="Overhead"/>
    <m/>
    <x v="0"/>
    <m/>
    <m/>
    <m/>
    <m/>
    <m/>
    <m/>
    <s v=" "/>
    <m/>
    <m/>
    <m/>
    <m/>
    <m/>
    <m/>
    <m/>
    <m/>
    <m/>
    <m/>
    <m/>
    <m/>
    <m/>
    <m/>
    <m/>
    <m/>
    <m/>
    <m/>
    <m/>
    <m/>
    <m/>
    <m/>
    <m/>
    <m/>
    <m/>
    <m/>
    <m/>
    <m/>
    <m/>
    <m/>
    <m/>
    <m/>
    <m/>
    <m/>
    <m/>
    <m/>
    <m/>
    <m/>
    <m/>
    <m/>
    <m/>
    <m/>
    <m/>
    <m/>
    <m/>
    <m/>
    <m/>
  </r>
  <r>
    <x v="585"/>
    <s v="AGFC"/>
    <s v="3 - QC Complete"/>
    <d v="2021-02-25T00:00:00"/>
    <d v="2021-02-25T00:00:00"/>
    <x v="471"/>
    <s v="\\fxshare-nas05\quotashare-fs01\ESA\5 - Ignition Tracking\2021_Ignition_QC_Folders\20210129_nan_nan_nan_1176453437"/>
    <s v=" "/>
    <m/>
    <m/>
    <m/>
    <m/>
    <m/>
    <x v="0"/>
    <m/>
    <m/>
    <m/>
    <m/>
    <m/>
    <m/>
    <m/>
    <m/>
    <m/>
    <m/>
    <m/>
    <m/>
    <m/>
    <m/>
    <m/>
    <m/>
    <m/>
    <s v=" "/>
    <x v="118"/>
    <s v="00:13"/>
    <m/>
    <m/>
    <s v="FAS"/>
    <s v="N"/>
    <s v="Y"/>
    <m/>
    <m/>
    <m/>
    <n v="1176453437"/>
    <m/>
    <m/>
    <m/>
    <m/>
    <s v=" "/>
    <x v="0"/>
    <x v="2"/>
    <s v="N"/>
    <s v="N"/>
    <s v="Duplicate of index 1660 from 2020 Ignition Tracker. Structure fire that occurred in 2020. Ignition was not attributable to PG&amp;e."/>
    <s v="Not PG&amp;E"/>
    <s v="Building"/>
    <m/>
    <m/>
    <s v="&lt;3 meters of linear travel"/>
    <m/>
    <m/>
    <m/>
    <m/>
    <x v="4"/>
    <x v="1"/>
    <x v="1"/>
    <m/>
    <s v="Overhead"/>
    <m/>
    <m/>
    <m/>
    <m/>
    <s v=" "/>
    <x v="0"/>
    <s v="39.2749233"/>
    <s v="-121.6514283"/>
    <s v="Sutter"/>
    <x v="468"/>
    <n v="12000"/>
    <m/>
    <s v="Live Oak FD"/>
    <s v="Urban"/>
    <m/>
    <m/>
    <m/>
    <m/>
    <s v="N"/>
    <s v="N"/>
    <m/>
    <m/>
    <s v="2021-02-26"/>
    <m/>
    <m/>
    <m/>
    <m/>
    <m/>
    <m/>
    <m/>
    <m/>
    <m/>
    <m/>
    <m/>
    <m/>
    <m/>
    <m/>
    <m/>
    <m/>
    <m/>
    <m/>
    <m/>
    <s v=" "/>
    <s v="SIERRA"/>
    <s v="MARYSVILLE 02"/>
    <s v="00:13"/>
    <s v="01/29/2021"/>
    <m/>
    <n v="1176453437"/>
    <n v="9916"/>
    <s v="J ST"/>
    <x v="209"/>
    <n v="39.275278"/>
    <n v="-121.651438"/>
    <s v="T3GZTK1"/>
    <s v="KNIGHT, ZACK"/>
    <n v="153771101"/>
    <s v="20210224 12:44"/>
    <n v="2502"/>
    <n v="3"/>
    <s v="Struct fire n 12-7-20 removed meter. Update in FAS."/>
    <s v="Y"/>
    <m/>
    <m/>
    <s v="39.2749233,-121.6514283,18.300000,3D"/>
    <m/>
    <m/>
    <m/>
    <s v="408-438-6217"/>
    <m/>
    <s v="N"/>
    <s v="Y"/>
    <s v="N"/>
    <s v="Clear"/>
    <m/>
    <s v="Private Land"/>
    <m/>
    <s v="Calm"/>
    <m/>
    <s v="3rd Party"/>
    <m/>
    <s v="Structure Only"/>
    <m/>
    <s v="Fire Dept"/>
    <m/>
    <s v="Overhead"/>
    <m/>
    <x v="0"/>
    <m/>
    <m/>
    <m/>
    <m/>
    <m/>
    <m/>
    <s v=" "/>
    <m/>
    <m/>
    <m/>
    <m/>
    <m/>
    <m/>
    <m/>
    <m/>
    <m/>
    <m/>
    <m/>
    <m/>
    <m/>
    <m/>
    <m/>
    <m/>
    <m/>
    <m/>
    <m/>
    <m/>
    <m/>
    <m/>
    <m/>
    <m/>
    <m/>
    <m/>
    <m/>
    <m/>
    <m/>
    <m/>
    <m/>
    <m/>
    <m/>
    <m/>
    <m/>
    <m/>
    <m/>
    <m/>
    <m/>
    <m/>
    <m/>
    <m/>
    <m/>
    <m/>
    <m/>
    <m/>
    <m/>
  </r>
  <r>
    <x v="586"/>
    <s v="AGFC"/>
    <s v="3 - QC Complete"/>
    <d v="2021-02-09T00:00:00"/>
    <d v="2021-02-09T00:00:00"/>
    <x v="472"/>
    <s v="\\fxshare-nas05\quotashare-fs01\ESA\5 - Ignition Tracking\2021_Ignition_QC_Folders\20210129_1242662_21-0018728_nan_T005202332"/>
    <s v=" "/>
    <m/>
    <m/>
    <m/>
    <m/>
    <m/>
    <x v="0"/>
    <m/>
    <m/>
    <m/>
    <m/>
    <m/>
    <m/>
    <m/>
    <m/>
    <m/>
    <m/>
    <m/>
    <m/>
    <m/>
    <m/>
    <m/>
    <m/>
    <m/>
    <s v=" "/>
    <x v="118"/>
    <s v="22:35"/>
    <d v="2021-01-29T00:00:00"/>
    <s v="22:35"/>
    <s v="FAS"/>
    <s v="Y"/>
    <s v="N"/>
    <s v="1242662"/>
    <s v="21-0018728"/>
    <m/>
    <s v="T005202332"/>
    <n v="120481056"/>
    <n v="120479678"/>
    <m/>
    <m/>
    <s v=" "/>
    <x v="0"/>
    <x v="0"/>
    <s v="Y"/>
    <s v="N"/>
    <s v="On January 29, 2020 at 2235 hours, a PG&amp;E troubleman was dispatched to the West Sacramento 1107 Distribution Circuit on Clarendon St for reports of object on wire hazard. Initial analysis indicates vegetation contact caused the ignition. A tree branch was reported on overhead lines in a pre existing corrective tag  that was not completed for a tree crew to remove the branch from the overhead primary line. The tree branch had not been removed from the lines when power was restored to Fuse 2967 during OIS 1227570 and in turn ignited the branch causing the wires to fail. The responding troubleman from OIS 1242662 arrived on scene and quickly worked to de-energize the line to make safe. He reported the ensuing fire was less than one meter in size and was extinguished by the West Sacramento FD. A PG&amp;E crew replaced the damaged conductor on January 30, 2020. "/>
    <s v="PG&amp;E"/>
    <s v="Vegetation"/>
    <s v="D"/>
    <s v="D"/>
    <s v="0.26-9.99"/>
    <m/>
    <m/>
    <m/>
    <m/>
    <x v="2"/>
    <x v="2"/>
    <x v="2"/>
    <s v="Y"/>
    <s v="Overhead"/>
    <s v="Primary"/>
    <s v="Conductor - Primary"/>
    <s v="Conductor"/>
    <s v="Circuit ID: 063131107"/>
    <s v=" "/>
    <x v="0"/>
    <n v="38.569837999999997"/>
    <n v="-121.53559"/>
    <s v="Yolo"/>
    <x v="469"/>
    <n v="12000"/>
    <m/>
    <s v="West Sacramento FD"/>
    <s v="Urban"/>
    <m/>
    <m/>
    <m/>
    <m/>
    <s v="N"/>
    <s v="N"/>
    <m/>
    <m/>
    <s v="2021-02-09"/>
    <n v="38.569899999999997"/>
    <n v="-121.5355"/>
    <d v="2021-02-03T00:00:00"/>
    <s v="BranchFail  "/>
    <s v="JVW0 was able to identify true fault location. Due to a severe storm event during the week of 1/26/21, a Redwood lost branches from the upper canopy that flew into powerlines. Upon arrival to location there were no future threats or hazards identified. No future work required."/>
    <s v="REDW"/>
    <n v="85"/>
    <n v="53"/>
    <n v="14"/>
    <s v="None"/>
    <s v="None"/>
    <s v="N"/>
    <n v="1"/>
    <m/>
    <s v="Valley"/>
    <s v="D"/>
    <s v="CrossArm"/>
    <s v="BareWire"/>
    <m/>
    <s v=" "/>
    <s v="SACRAMENTO"/>
    <s v="WOODLAND"/>
    <s v="22:35"/>
    <s v="2021/01/29 00:00:00"/>
    <s v="1242662"/>
    <s v="T005202332"/>
    <n v="1617"/>
    <s v="CLARENDON ST"/>
    <x v="5"/>
    <n v="38.570680000000003"/>
    <n v="-121.53661"/>
    <s v="S2TM1GI"/>
    <m/>
    <n v="63131107"/>
    <s v="2021/01/30 00:47:12"/>
    <n v="9002"/>
    <m/>
    <s v="SMART MTR AUTO-GENERATED TAG"/>
    <s v="N"/>
    <m/>
    <m/>
    <m/>
    <m/>
    <m/>
    <m/>
    <m/>
    <m/>
    <m/>
    <m/>
    <s v="Y"/>
    <m/>
    <m/>
    <m/>
    <m/>
    <m/>
    <m/>
    <m/>
    <s v="tree branch took down 1 span 1 phase"/>
    <m/>
    <m/>
    <m/>
    <m/>
    <s v="Overhead"/>
    <m/>
    <x v="2"/>
    <m/>
    <m/>
    <m/>
    <s v="TREE-BRANCH FELL INTO LINE"/>
    <s v="CONDUCTOR, OVERHEAD"/>
    <m/>
    <s v=" "/>
    <s v="Unplanned"/>
    <s v="Sacramento"/>
    <s v="Yolo"/>
    <s v="063131107, WEST SACRAMENTO-1107"/>
    <s v="21-0018728"/>
    <s v="Unplanned"/>
    <s v="Clear;32-90 F"/>
    <s v="29 1 of 3 Phases Open"/>
    <s v="25085"/>
    <s v="NO"/>
    <s v="Line to Ground"/>
    <s v="Sustained"/>
    <s v="No"/>
    <s v="23835"/>
    <s v="OH"/>
    <s v="Fuse"/>
    <s v="1242662"/>
    <s v="Conductor, Overhead, Broken, wire on ground"/>
    <s v=" "/>
    <s v=" "/>
    <s v=" "/>
    <s v="1505 DEERWOOD ST.  WEST SACRAMENTO"/>
    <s v="R/O 1601 CLARENDON ST "/>
    <s v=" "/>
    <s v=" "/>
    <s v=" "/>
    <s v="No"/>
    <s v="Vegetation, Tree - fell into line"/>
    <s v=" "/>
    <s v="No"/>
    <s v=" "/>
    <s v=" "/>
    <s v="MHBB"/>
    <s v="Distribution Circuit"/>
    <s v="SMBATCH_FO"/>
    <s v="01/29/21 22:33"/>
    <s v="Not Required"/>
    <s v="01/30/21 12:58"/>
    <s v=" "/>
    <s v="Yes"/>
    <s v="1600590"/>
    <s v="21-0018728"/>
    <m/>
    <m/>
    <m/>
    <m/>
    <m/>
  </r>
  <r>
    <x v="587"/>
    <s v="AGFC"/>
    <s v="3 - QC Complete"/>
    <d v="2021-02-01T00:00:00"/>
    <d v="2021-02-01T00:00:00"/>
    <x v="473"/>
    <s v="\\fxshare-nas05\quotashare-fs01\ESA\5 - Ignition Tracking\2021_Ignition_QC_Folders\20210129_1242491_nan_nan_T005201989"/>
    <s v=" "/>
    <m/>
    <m/>
    <m/>
    <m/>
    <m/>
    <x v="0"/>
    <m/>
    <m/>
    <m/>
    <m/>
    <m/>
    <m/>
    <m/>
    <m/>
    <m/>
    <m/>
    <m/>
    <m/>
    <m/>
    <m/>
    <m/>
    <m/>
    <m/>
    <s v=" "/>
    <x v="118"/>
    <s v="18:51"/>
    <d v="2021-01-29T00:00:00"/>
    <s v="18:51"/>
    <s v="FAS"/>
    <s v="N"/>
    <s v="N"/>
    <s v="1242491"/>
    <m/>
    <m/>
    <s v="T005201989"/>
    <m/>
    <m/>
    <m/>
    <m/>
    <s v=" "/>
    <x v="0"/>
    <x v="2"/>
    <s v="N"/>
    <s v="N"/>
    <s v="Fire not attributable to PG&amp;E. Water in customer panel caused ignition. "/>
    <s v="Not PG&amp;E"/>
    <s v="Other"/>
    <m/>
    <m/>
    <s v="Structure-PG&amp;E only"/>
    <m/>
    <m/>
    <m/>
    <m/>
    <x v="3"/>
    <x v="1"/>
    <x v="1"/>
    <m/>
    <s v="Overhead"/>
    <m/>
    <m/>
    <m/>
    <m/>
    <s v=" "/>
    <x v="0"/>
    <n v="34.708160999999997"/>
    <n v="-120.469053"/>
    <s v="Santa Barbara"/>
    <x v="470"/>
    <n v="12000"/>
    <m/>
    <s v="Lompoc FD BRAD LANE 8057377742"/>
    <s v="Urban"/>
    <m/>
    <m/>
    <n v="512"/>
    <m/>
    <s v="N"/>
    <s v="N"/>
    <m/>
    <m/>
    <s v="2021-02-02"/>
    <m/>
    <m/>
    <m/>
    <m/>
    <m/>
    <m/>
    <m/>
    <m/>
    <m/>
    <m/>
    <m/>
    <m/>
    <m/>
    <m/>
    <m/>
    <m/>
    <m/>
    <m/>
    <m/>
    <s v=" "/>
    <s v="LOS PADRES"/>
    <s v="SANTA MARIA 03"/>
    <s v="18:51"/>
    <s v="01/29/2021"/>
    <s v="1242491"/>
    <s v="T005201989"/>
    <n v="228"/>
    <s v="ORION AVE"/>
    <x v="93"/>
    <n v="34.70778"/>
    <n v="-120.46942"/>
    <s v="L2TC1WG"/>
    <s v="WOODYARD, CHASE"/>
    <n v="182971101"/>
    <s v="20210129 22:09"/>
    <n v="9221"/>
    <m/>
    <s v="WATER DAMAGE TO PANEL CAUSED FIRE IN PANEL. FAULT CAUSED OPEN WIRE TO SLAP. DISCONNECTED TILL PANEL IS REPAIRED"/>
    <s v="Y"/>
    <n v="2"/>
    <s v="\\fxshare-nas05\quotashare-fs01\ESA\5 - Ignition Tracking\Fire_Tab_Attachment_Files"/>
    <m/>
    <n v="34.708160999999997"/>
    <n v="-120.469053"/>
    <s v="CONTAINED IN METER PANEL"/>
    <s v="BRAD LANE 8057377742"/>
    <m/>
    <s v="N"/>
    <s v="Y"/>
    <m/>
    <s v="Rain"/>
    <m/>
    <s v="Structures"/>
    <m/>
    <s v="Calm"/>
    <m/>
    <s v="Other (Comments)"/>
    <s v="WATER ENTERED CUST PANEL CAUSING FIRE"/>
    <s v="Structure Only"/>
    <m/>
    <s v="Fire Dept"/>
    <m/>
    <s v="Overhead"/>
    <m/>
    <x v="0"/>
    <m/>
    <m/>
    <m/>
    <m/>
    <m/>
    <s v="N"/>
    <s v=" "/>
    <m/>
    <m/>
    <m/>
    <m/>
    <m/>
    <m/>
    <m/>
    <m/>
    <m/>
    <m/>
    <m/>
    <m/>
    <m/>
    <m/>
    <m/>
    <m/>
    <m/>
    <m/>
    <m/>
    <m/>
    <m/>
    <m/>
    <m/>
    <m/>
    <m/>
    <m/>
    <m/>
    <m/>
    <m/>
    <m/>
    <m/>
    <m/>
    <m/>
    <m/>
    <m/>
    <m/>
    <m/>
    <m/>
    <m/>
    <m/>
    <m/>
    <m/>
    <m/>
    <m/>
    <m/>
    <m/>
    <m/>
  </r>
  <r>
    <x v="588"/>
    <s v="AGFC"/>
    <s v="3 - QC Complete"/>
    <d v="2021-02-01T00:00:00"/>
    <d v="2021-02-01T00:00:00"/>
    <x v="474"/>
    <s v="\\fxshare-nas05\quotashare-fs01\ESA\5 - Ignition Tracking\2021_Ignition_QC_Folders\20210129_nan_nan_nan_2260496397"/>
    <s v=" "/>
    <m/>
    <m/>
    <m/>
    <m/>
    <m/>
    <x v="0"/>
    <m/>
    <m/>
    <m/>
    <m/>
    <m/>
    <m/>
    <m/>
    <m/>
    <m/>
    <m/>
    <m/>
    <m/>
    <m/>
    <m/>
    <m/>
    <m/>
    <m/>
    <s v=" "/>
    <x v="118"/>
    <s v="07:22"/>
    <m/>
    <m/>
    <s v="FAS"/>
    <s v="N"/>
    <s v="N"/>
    <m/>
    <m/>
    <m/>
    <n v="2260496397"/>
    <m/>
    <m/>
    <m/>
    <m/>
    <s v=" "/>
    <x v="0"/>
    <x v="2"/>
    <s v="N"/>
    <s v="N"/>
    <s v="Fire not attributable to PG&amp;E. Fire in customers panel."/>
    <s v="Not PG&amp;E"/>
    <s v="Other"/>
    <m/>
    <m/>
    <s v="Structure-PG&amp;E only"/>
    <s v="customer panel"/>
    <m/>
    <m/>
    <m/>
    <x v="3"/>
    <x v="1"/>
    <x v="1"/>
    <m/>
    <s v="Underground"/>
    <m/>
    <m/>
    <m/>
    <m/>
    <s v=" "/>
    <x v="0"/>
    <s v="37.5315200"/>
    <s v="-121.9238600"/>
    <s v="Alameda"/>
    <x v="471"/>
    <n v="12000"/>
    <m/>
    <s v="Fremont FD"/>
    <s v="Urban"/>
    <m/>
    <m/>
    <m/>
    <m/>
    <s v="N"/>
    <s v="N"/>
    <m/>
    <m/>
    <s v="2021-02-02"/>
    <m/>
    <m/>
    <m/>
    <m/>
    <m/>
    <m/>
    <m/>
    <m/>
    <m/>
    <m/>
    <m/>
    <m/>
    <m/>
    <m/>
    <m/>
    <m/>
    <m/>
    <m/>
    <m/>
    <s v=" "/>
    <s v="MISSION"/>
    <s v="FREMONT 04"/>
    <s v="07:22"/>
    <s v="01/29/2021"/>
    <m/>
    <n v="2260496397"/>
    <n v="333"/>
    <s v="OHLONES ST"/>
    <x v="210"/>
    <n v="37.531820000000003"/>
    <n v="-121.923241"/>
    <s v="M3TFXT2"/>
    <s v="TOBAR, FREDY"/>
    <n v="14351109"/>
    <s v="20210129 09:16"/>
    <n v="1000"/>
    <m/>
    <s v="customer panel flashed... caused by wires going into main breaker.. burnt...."/>
    <s v="Y"/>
    <m/>
    <m/>
    <s v="37.5315200,-121.9238600,80.400000,3D"/>
    <m/>
    <m/>
    <m/>
    <s v="fremont fire dept"/>
    <m/>
    <s v="N"/>
    <s v="Y"/>
    <s v="N"/>
    <s v="Clear"/>
    <m/>
    <s v="Other (Comments)"/>
    <s v="customer panel"/>
    <s v="Calm"/>
    <m/>
    <s v="3rd Party"/>
    <s v="customer panel"/>
    <s v="Other (Comments)"/>
    <s v="customer panel"/>
    <s v="Fire Dept"/>
    <m/>
    <s v="Other (Comments)"/>
    <s v="customer panel"/>
    <x v="1"/>
    <s v="pictures"/>
    <s v="PG&amp;E Employee"/>
    <m/>
    <m/>
    <m/>
    <m/>
    <s v=" "/>
    <m/>
    <m/>
    <m/>
    <m/>
    <m/>
    <m/>
    <m/>
    <m/>
    <m/>
    <m/>
    <m/>
    <m/>
    <m/>
    <m/>
    <m/>
    <m/>
    <m/>
    <m/>
    <m/>
    <m/>
    <m/>
    <m/>
    <m/>
    <m/>
    <m/>
    <m/>
    <m/>
    <m/>
    <m/>
    <m/>
    <m/>
    <m/>
    <m/>
    <m/>
    <m/>
    <m/>
    <m/>
    <m/>
    <m/>
    <m/>
    <m/>
    <m/>
    <m/>
    <m/>
    <m/>
    <m/>
    <m/>
  </r>
  <r>
    <x v="589"/>
    <s v="AGFC"/>
    <s v="2 - QC In Progress"/>
    <m/>
    <m/>
    <x v="475"/>
    <s v="\\fxshare-nas05\quotashare-fs01\ESA\5 - Ignition Tracking\2021_Ignition_QC_Folders\20210129_1240786_21-0018106_nan_T005198544"/>
    <s v=" "/>
    <m/>
    <m/>
    <m/>
    <m/>
    <m/>
    <x v="0"/>
    <m/>
    <m/>
    <m/>
    <m/>
    <m/>
    <m/>
    <m/>
    <m/>
    <m/>
    <m/>
    <m/>
    <m/>
    <m/>
    <m/>
    <m/>
    <m/>
    <m/>
    <s v=" "/>
    <x v="118"/>
    <s v="00:09"/>
    <d v="2021-01-29T00:00:00"/>
    <s v="00:09"/>
    <s v="FAS"/>
    <s v="N"/>
    <s v="N"/>
    <s v="1240786"/>
    <s v="21-0018106"/>
    <m/>
    <s v="T005198544"/>
    <m/>
    <m/>
    <m/>
    <m/>
    <s v=" "/>
    <x v="0"/>
    <x v="1"/>
    <s v="Y"/>
    <s v="Y"/>
    <m/>
    <s v="Unknown"/>
    <s v="Building"/>
    <s v="D"/>
    <m/>
    <s v="Structure-only"/>
    <m/>
    <m/>
    <m/>
    <m/>
    <x v="1"/>
    <x v="1"/>
    <x v="1"/>
    <m/>
    <s v="Overhead"/>
    <m/>
    <m/>
    <m/>
    <m/>
    <s v=" "/>
    <x v="0"/>
    <s v="38.5806717"/>
    <s v="-121.5388367"/>
    <s v="Yolo"/>
    <x v="472"/>
    <n v="12000"/>
    <m/>
    <s v="West Sacramento FD"/>
    <s v="Urban"/>
    <m/>
    <m/>
    <m/>
    <m/>
    <s v="N"/>
    <s v="N"/>
    <m/>
    <m/>
    <s v="2021-01-29"/>
    <m/>
    <m/>
    <m/>
    <m/>
    <m/>
    <m/>
    <m/>
    <m/>
    <m/>
    <m/>
    <m/>
    <m/>
    <m/>
    <m/>
    <m/>
    <m/>
    <m/>
    <m/>
    <m/>
    <s v=" "/>
    <s v="SACRAMENTO"/>
    <s v="WOODLAND 03"/>
    <s v="00:09"/>
    <s v="01/29/2021"/>
    <s v="1240786"/>
    <s v="T005198544"/>
    <n v="741"/>
    <s v="MAPLE ST"/>
    <x v="144"/>
    <n v="38.580559999999998"/>
    <n v="-121.53821000000001"/>
    <s v="S2TM1GI"/>
    <s v="GUTIERREZ, MIGUEL"/>
    <n v="63131108"/>
    <s v="20210129 02:33"/>
    <n v="9002"/>
    <m/>
    <s v="No call notifying me that this was a 911. Arrived to fire dept putting out fire to building.  1/3 blown at txr. Hot secondary on the ground. Deenergized txr and cut secondary jumpers going to damaged pole. Reenergized txr and power ok.  Building caught on fire. Extensive damage.  Do not know the cause."/>
    <s v="Y"/>
    <m/>
    <m/>
    <s v="38.5806717,-121.5388367,-119.900000,3D"/>
    <m/>
    <m/>
    <m/>
    <s v="west sac fire dept"/>
    <m/>
    <s v="Y"/>
    <s v="Y"/>
    <m/>
    <s v="Clear"/>
    <m/>
    <s v="Private Land"/>
    <m/>
    <s v="Calm"/>
    <m/>
    <s v="Unknown"/>
    <m/>
    <s v="3 meters - 0.25 Acres"/>
    <m/>
    <s v="Fire Dept"/>
    <m/>
    <s v="Overhead"/>
    <m/>
    <x v="0"/>
    <m/>
    <m/>
    <m/>
    <s v="PATROL-NOT CONDUCTED"/>
    <s v="CONDUCTOR, OVERHEAD"/>
    <s v="N"/>
    <s v=" "/>
    <s v="Unplanned"/>
    <s v="Sacramento"/>
    <s v="Yolo"/>
    <s v="063131108, WEST SACRAMENTO-1108"/>
    <s v="21-0018106"/>
    <s v="Unplanned"/>
    <s v="Clear;32-90F"/>
    <m/>
    <m/>
    <s v="YES"/>
    <s v="Line to Ground"/>
    <s v="Sustained"/>
    <s v="No"/>
    <s v="MTR#1003868260"/>
    <s v="OH"/>
    <s v="Transformer"/>
    <s v="1240786"/>
    <s v=" "/>
    <s v=" "/>
    <s v=" "/>
    <s v=" "/>
    <s v="IFO 739 MAPLE ST"/>
    <s v=" "/>
    <s v=" "/>
    <s v=" "/>
    <s v=" "/>
    <s v="No"/>
    <s v=" "/>
    <s v=" "/>
    <s v="No"/>
    <s v=" "/>
    <s v=" "/>
    <s v="S2TM1GI"/>
    <s v="Transformer only"/>
    <s v="S2TM1GI"/>
    <s v="01/28/21 23:09"/>
    <s v="Not Required"/>
    <s v=" "/>
    <s v=" "/>
    <s v="No"/>
    <s v="1600129"/>
    <s v="21-0018106"/>
    <m/>
    <m/>
    <m/>
    <m/>
    <m/>
  </r>
  <r>
    <x v="590"/>
    <s v="B1HE"/>
    <s v="3 - QC Complete"/>
    <d v="2021-04-23T00:00:00"/>
    <d v="2021-04-23T00:00:00"/>
    <x v="476"/>
    <s v="\\fxshare-nas05\quotashare-fs01\ESA\5 - Ignition Tracking\2021_Ignition_QC_Folders\20210128_nan_nan_nan_T005197961"/>
    <s v=" "/>
    <s v="Y"/>
    <s v="B1HE"/>
    <s v="Updated create time"/>
    <d v="2021-04-23T00:00:00"/>
    <m/>
    <x v="0"/>
    <m/>
    <m/>
    <m/>
    <m/>
    <m/>
    <m/>
    <m/>
    <m/>
    <m/>
    <m/>
    <m/>
    <m/>
    <m/>
    <m/>
    <m/>
    <m/>
    <m/>
    <s v=" "/>
    <x v="119"/>
    <d v="1899-12-30T19:30:00"/>
    <m/>
    <m/>
    <s v="FAS"/>
    <s v="Y"/>
    <s v="N"/>
    <m/>
    <m/>
    <m/>
    <s v="T005197961, T005198057"/>
    <n v="120476026"/>
    <m/>
    <m/>
    <m/>
    <s v=" "/>
    <x v="0"/>
    <x v="0"/>
    <s v="N"/>
    <s v="N"/>
    <s v="On January 28th, 2021 at 1930 hours, a PG&amp;E Troubleman was dispatched to the Stockdale 2105  21kv Distribution Circuit on Ashe Rd near Harris Rd, Bakersfield in response to a Saw Explosion tag. Initial analysis indicates the Potential Transformer on LR 1503 was arcing causing damage to the bushing on the PT. The ensuing damage was isolated to just the PT on the LR with no other damage to any other equipment. There were no outage associated to the incident. The Tman made safe and called for a crew to make the repairs."/>
    <s v="PG&amp;E"/>
    <s v="Other"/>
    <s v="D"/>
    <m/>
    <s v="No Fire"/>
    <m/>
    <m/>
    <m/>
    <m/>
    <x v="0"/>
    <x v="4"/>
    <x v="27"/>
    <s v="N"/>
    <s v="Overhead"/>
    <s v="Primary"/>
    <s v="Recloser"/>
    <s v="PT on Recloser LR1503"/>
    <s v="LR 1503"/>
    <s v=" "/>
    <x v="0"/>
    <n v="35.304769743900003"/>
    <n v="-119.07457544170001"/>
    <s v="Kern"/>
    <x v="473"/>
    <n v="21000"/>
    <m/>
    <s v="KERN FIRE INC 3668("/>
    <s v="Urban"/>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591"/>
    <s v="TLAL"/>
    <s v="3 - QC Complete"/>
    <d v="2021-03-29T00:00:00"/>
    <d v="2021-03-29T00:00:00"/>
    <x v="477"/>
    <s v="\\fxshare-nas05\quotashare-fs01\ESA\5 - Ignition Tracking\2021_Ignition_QC_Folders\20210128_1238269_nan_nan_T005193445"/>
    <s v=" "/>
    <s v="Y"/>
    <s v="TLAL"/>
    <s v="Outage Date &amp; Time, ILIS, EC Tag Added; Failure Driver &amp; Sub-Driver, HFTD, Fire Lat &amp; Long, Nominal Voltage, Division, District Updated"/>
    <d v="2021-03-29T00:00:00"/>
    <m/>
    <x v="0"/>
    <m/>
    <m/>
    <m/>
    <m/>
    <m/>
    <m/>
    <m/>
    <m/>
    <m/>
    <m/>
    <m/>
    <m/>
    <m/>
    <m/>
    <m/>
    <m/>
    <m/>
    <s v=" "/>
    <x v="119"/>
    <d v="1899-12-30T01:40:00"/>
    <d v="2021-01-28T00:00:00"/>
    <d v="1899-12-30T01:37:00"/>
    <s v="FAS"/>
    <s v="Y"/>
    <s v="N"/>
    <n v="1238269"/>
    <s v="21-0017075"/>
    <m/>
    <s v="T005193445"/>
    <n v="120472570"/>
    <m/>
    <m/>
    <s v="PG&amp;E_221_Ignition_20210128_1.jpg"/>
    <s v=" "/>
    <x v="0"/>
    <x v="0"/>
    <s v="N"/>
    <s v="N"/>
    <s v="On January 28, 2021 at 0221 hours, a PG&amp;E Troubleman patrolled the Silverado 2104 12kV Distribution Circuit number 043432104, in the Tier 3 State Responsibility area near 1251 Aetna Springs Road in Pope Valley (Calistoga). He observed a hot conductor off of an insulator and an 8' load-side primary wood crossarm on fire. Initial analysis indicates a tie wire broke at the end of the line, which resulted in the hot floating primary conductor to disengage from the insulator and laid upon the crossarm and an ignition ensued. This event was part of a wind event. The fire self-extinguished on the crossarm, following the line de-energization. The 533-minute unplanned outage affected 12 customers. All the repairs were completed and the line was returned to service on January 28, 2021. This ignition did not meet the reporting criteria, because it didn't burn material other than PG&amp;E assets and the fire was not greater than one linear meter. This information is preliminary."/>
    <s v="PG&amp;E"/>
    <s v="Other"/>
    <s v="D"/>
    <s v="D"/>
    <s v="Structure-only"/>
    <m/>
    <m/>
    <m/>
    <m/>
    <x v="0"/>
    <x v="5"/>
    <x v="22"/>
    <s v="Y"/>
    <s v="Overhead"/>
    <s v="Primary"/>
    <s v="Conductor - All"/>
    <s v="Crossarm, Conductor"/>
    <s v="Circuit ID: 043432104, SAP ID: 102251160"/>
    <s v=" "/>
    <x v="2"/>
    <n v="38.654914675400001"/>
    <n v="-122.4943636684"/>
    <s v="Napa"/>
    <x v="474"/>
    <n v="12000"/>
    <m/>
    <s v="Self Extinguished"/>
    <s v="Hardwood Woodland"/>
    <m/>
    <m/>
    <n v="175"/>
    <m/>
    <s v="N"/>
    <s v="N"/>
    <m/>
    <m/>
    <s v="2021-03-16"/>
    <m/>
    <m/>
    <m/>
    <m/>
    <m/>
    <m/>
    <m/>
    <m/>
    <m/>
    <m/>
    <m/>
    <m/>
    <m/>
    <m/>
    <m/>
    <m/>
    <m/>
    <m/>
    <m/>
    <s v=" "/>
    <s v="NORTH BAY"/>
    <s v="Vallejo/Napa"/>
    <m/>
    <m/>
    <m/>
    <m/>
    <m/>
    <m/>
    <x v="5"/>
    <m/>
    <m/>
    <m/>
    <m/>
    <m/>
    <m/>
    <m/>
    <m/>
    <m/>
    <m/>
    <m/>
    <m/>
    <m/>
    <m/>
    <m/>
    <m/>
    <m/>
    <m/>
    <m/>
    <m/>
    <m/>
    <m/>
    <m/>
    <m/>
    <m/>
    <m/>
    <m/>
    <m/>
    <m/>
    <m/>
    <m/>
    <m/>
    <m/>
    <m/>
    <m/>
    <x v="2"/>
    <m/>
    <m/>
    <m/>
    <m/>
    <m/>
    <m/>
    <s v=" "/>
    <m/>
    <m/>
    <m/>
    <m/>
    <m/>
    <m/>
    <m/>
    <m/>
    <m/>
    <m/>
    <m/>
    <m/>
    <m/>
    <m/>
    <m/>
    <m/>
    <m/>
    <m/>
    <m/>
    <m/>
    <m/>
    <m/>
    <m/>
    <m/>
    <m/>
    <m/>
    <m/>
    <m/>
    <m/>
    <m/>
    <m/>
    <m/>
    <m/>
    <m/>
    <m/>
    <m/>
    <m/>
    <m/>
    <m/>
    <m/>
    <m/>
    <m/>
    <m/>
    <m/>
    <m/>
    <m/>
    <m/>
  </r>
  <r>
    <x v="592"/>
    <s v="CFMD"/>
    <s v="3 - QC Complete"/>
    <d v="2021-03-10T00:00:00"/>
    <d v="2021-03-10T00:00:00"/>
    <x v="478"/>
    <s v="\\fxshare-nas05\quotashare-fs01\ESA\5 - Ignition Tracking\2021_Ignition_QC_Folders\20210128_1236807_nan_nan_T005193539"/>
    <s v=" "/>
    <s v="Y"/>
    <s v="CFMD"/>
    <s v="Address information in cells BV/BW are incorrect per the Troubleman"/>
    <m/>
    <m/>
    <x v="0"/>
    <m/>
    <m/>
    <m/>
    <m/>
    <m/>
    <m/>
    <m/>
    <m/>
    <m/>
    <m/>
    <m/>
    <m/>
    <m/>
    <m/>
    <m/>
    <m/>
    <m/>
    <s v=" "/>
    <x v="119"/>
    <s v="03:20"/>
    <d v="2021-01-28T00:00:00"/>
    <s v="03:20"/>
    <s v="FAS"/>
    <s v="N"/>
    <s v="N"/>
    <s v="1236807"/>
    <m/>
    <m/>
    <s v="T005193539"/>
    <m/>
    <m/>
    <m/>
    <s v=""/>
    <s v=" "/>
    <x v="0"/>
    <x v="0"/>
    <s v="Y"/>
    <s v="Y"/>
    <s v="On January 28, 2021 at 3:20 hours, a PG&amp;E Trouble  man was dispatched to the Arvin 1101 12KV circuit at SO of LR 69618, Tejon Hwy,Arvin, in response to pole and wires down during major event wind storm in Kern Division. Initial analysis indicates that a spotty grass fire approximately 100 acres in size was ensuing and that 2 poles and 5 spans of wire were down. The downed poles were unrecognizable to the T-man. (UPDATE WITH FIRE REPORT INFO). Initial reporting stated that high winds were causing wires to arc and spark. No PSPS event logged for this major event. T-man personal wind gage was clocking at 36mph, and he states that the wind was so strong he had trouble opening his truck door. T-man was stopped by CHP during this event asking if T-man could do something about poles nearby that were violently shaking. DLR never opened up along with arcing downed wire potentially causing fire. Crews were sent out on A priority electric correctives 120473991, 120472607, 120472614 for SAP IDs 100127111, 100231199, 100231200 to replace poles and conductor. All repairs were completed and customers restored to power. This information is preliminary."/>
    <s v="PG&amp;E"/>
    <s v="Vegetation"/>
    <s v="D"/>
    <m/>
    <s v="&lt;0.25"/>
    <s v="spotty over a sq mile"/>
    <m/>
    <m/>
    <m/>
    <x v="0"/>
    <x v="4"/>
    <x v="6"/>
    <m/>
    <s v="Overhead"/>
    <s v="Primary"/>
    <s v="Pole"/>
    <s v="Two Poles"/>
    <m/>
    <s v=" "/>
    <x v="0"/>
    <s v="35.1746300"/>
    <s v="-118.8239150"/>
    <s v="Kern"/>
    <x v="475"/>
    <n v="12000"/>
    <m/>
    <s v="Kern County FD"/>
    <s v="Agriculture"/>
    <m/>
    <m/>
    <m/>
    <m/>
    <s v="N"/>
    <s v="N"/>
    <m/>
    <m/>
    <s v="2021-01-29"/>
    <m/>
    <m/>
    <m/>
    <m/>
    <m/>
    <m/>
    <m/>
    <m/>
    <m/>
    <m/>
    <m/>
    <m/>
    <m/>
    <m/>
    <m/>
    <m/>
    <m/>
    <m/>
    <m/>
    <s v=" "/>
    <s v="KERN"/>
    <s v="BAKERSFIELD 12"/>
    <s v="03:20"/>
    <s v="01/28/2021"/>
    <s v="1236807"/>
    <s v="T005193539"/>
    <n v="3301"/>
    <s v="MEYER ST"/>
    <x v="105"/>
    <n v="35.194609999999997"/>
    <n v="-118.83667"/>
    <s v="K1TDAF0"/>
    <s v="FLORES, DAN"/>
    <n v="252971102"/>
    <s v="20210128 05:05"/>
    <n v="9110"/>
    <n v="1"/>
    <s v="open jumpers @ sw 19110--LR 69618 wire dn going south"/>
    <s v="Y"/>
    <n v="2"/>
    <s v="\\fxshare-nas05\quotashare-fs01\ESA\5 - Ignition Tracking\Fire_Tab_Attachment_Files"/>
    <s v="35.1746300,-118.8239150,115.200000,2D"/>
    <m/>
    <m/>
    <s v="SO of LR 69618, Tejon Hwy,Arvin,,grassland, no structures"/>
    <s v="KC FD"/>
    <m/>
    <s v="N"/>
    <s v="Y"/>
    <m/>
    <s v="Storm Wind"/>
    <m/>
    <s v="Private Land"/>
    <m/>
    <s v="Strong"/>
    <m/>
    <s v="PG&amp;E Equipment"/>
    <m/>
    <s v="Other (Comments)"/>
    <s v="spotty over a sq mile"/>
    <s v="Fire Dept"/>
    <m/>
    <s v="Overhead"/>
    <m/>
    <x v="0"/>
    <m/>
    <s v="PG&amp;E Employee"/>
    <s v="photos available"/>
    <s v="OVERHEAD"/>
    <s v="POLE-WOOD"/>
    <s v="N"/>
    <s v=" "/>
    <m/>
    <m/>
    <m/>
    <m/>
    <m/>
    <m/>
    <m/>
    <m/>
    <m/>
    <m/>
    <m/>
    <m/>
    <m/>
    <m/>
    <m/>
    <m/>
    <m/>
    <m/>
    <m/>
    <m/>
    <m/>
    <m/>
    <m/>
    <m/>
    <m/>
    <m/>
    <m/>
    <m/>
    <m/>
    <m/>
    <m/>
    <m/>
    <m/>
    <m/>
    <m/>
    <m/>
    <m/>
    <m/>
    <m/>
    <m/>
    <m/>
    <m/>
    <m/>
    <m/>
    <m/>
    <m/>
    <m/>
  </r>
  <r>
    <x v="593"/>
    <s v="B1HE"/>
    <s v="3 - QC Complete"/>
    <d v="2021-04-22T00:00:00"/>
    <d v="2021-04-22T00:00:00"/>
    <x v="479"/>
    <s v="\\fxshare-nas05\quotashare-fs01\ESA\5 - Ignition Tracking\2021_Ignition_QC_Folders\20210127_1237965_21-0017004_nan_T005193035"/>
    <s v=" "/>
    <m/>
    <m/>
    <m/>
    <m/>
    <m/>
    <x v="0"/>
    <m/>
    <m/>
    <m/>
    <m/>
    <m/>
    <m/>
    <m/>
    <m/>
    <m/>
    <m/>
    <m/>
    <m/>
    <m/>
    <m/>
    <m/>
    <m/>
    <m/>
    <s v=" "/>
    <x v="120"/>
    <d v="1899-12-30T21:52:00"/>
    <d v="2021-01-27T00:00:00"/>
    <d v="1899-12-30T22:41:00"/>
    <s v="FAS"/>
    <s v="Y"/>
    <s v="N"/>
    <n v="1237965"/>
    <s v="21-0017004"/>
    <m/>
    <s v="T005193035"/>
    <n v="120472793"/>
    <m/>
    <m/>
    <m/>
    <s v=" "/>
    <x v="0"/>
    <x v="0"/>
    <s v="N"/>
    <s v="N"/>
    <s v="On January 27th, 2021 at 2152 hours, a PG&amp;E Troubleman was dispatched to the Newhall 1111 12 kv Distribution Circuit on Road 9 near Avenue 7 1/2, Firebaugh in response to a saw explosion tag. Initial analysis indicates a pole fire at pole # 103330260 due to leaking insulator. Upon arrival the tman opened fuse 25704 de-energizing to EOL creating an outage for 9 customers. The ensuing fire was isolated to only PG&amp;E equipment and was self-extinguished upon de-energization. A PG&amp;E crew was dispatched to replace the pole and transformer. The repairs were made and all customers we restored on January 28th, 2021 at 1226 hours."/>
    <s v="PG&amp;E"/>
    <m/>
    <s v="D"/>
    <s v="D"/>
    <s v="Structure-only"/>
    <m/>
    <m/>
    <m/>
    <m/>
    <x v="0"/>
    <x v="4"/>
    <x v="7"/>
    <s v="N"/>
    <s v="Overhead"/>
    <s v="Primary"/>
    <s v="Pole"/>
    <s v="Pole, Transformer"/>
    <s v="CIRCUIT ID: 254461111, SAP#103330260, CGC#320345813560"/>
    <s v=" "/>
    <x v="0"/>
    <n v="36.871280744899998"/>
    <n v="-120.3816156517"/>
    <s v="Madera"/>
    <x v="476"/>
    <n v="12000"/>
    <m/>
    <s v="Self Extinguished"/>
    <s v="Agriculture"/>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594"/>
    <s v="TLAL"/>
    <s v="3 - QC Complete"/>
    <d v="2021-04-15T00:00:00"/>
    <d v="2021-05-14T00:00:00"/>
    <x v="480"/>
    <s v="\\fxshare-nas05\quotashare-fs01\ESA\5 - Ignition Tracking\2021_Ignition_QC_Folders\20210127_nan_nan_T21-004143_nan"/>
    <s v=" "/>
    <s v="Y"/>
    <s v="TLAL"/>
    <s v="Added Outage Date &amp; Time; Uploaded WSD Ignition Photo; Failure Sub-Driver Updated"/>
    <d v="2021-04-15T00:00:00"/>
    <m/>
    <x v="0"/>
    <m/>
    <m/>
    <m/>
    <m/>
    <m/>
    <m/>
    <m/>
    <m/>
    <m/>
    <m/>
    <m/>
    <m/>
    <m/>
    <m/>
    <m/>
    <m/>
    <m/>
    <s v=" "/>
    <x v="120"/>
    <d v="1899-12-30T12:26:00"/>
    <d v="2021-01-27T00:00:00"/>
    <d v="1899-12-30T12:25:00"/>
    <s v="Trans-Sub Email"/>
    <s v="N"/>
    <s v="N"/>
    <m/>
    <m/>
    <s v="T21-004143"/>
    <m/>
    <s v="120470617, 120471016"/>
    <n v="120471016"/>
    <m/>
    <s v="PG&amp;E_98_Ignition_20210127_6.jpg"/>
    <s v=" "/>
    <x v="2"/>
    <x v="0"/>
    <s v="Y"/>
    <s v="Y"/>
    <s v="On January 27, 2021 at 1320 hours, PG&amp;E Line Patrolmen patrolled the Kern-Kern Front 115kV transmission line to ascertain why it relayed and tested no good at 1226 hours. They observed a 100' of center phase conductor down between towers 009/143 &amp; 009/144 and three broken spacer bars, near Highway 65 and Lerdo Highway in Shafter (Kern County). The Badger Creek, High Sierra , Double C, and Kern Front Co-gens, in addition to E and B Switching Stations separated and sustained interruption. Initial analysis indicates there was line equipment trouble, related to the rain storm. On January 28, 2021, we installed 100’ of new conductor, 2 new Alcoa splices and a new spacer bar to repair wire down. The spacer we used was not the right length (It was the right diameter for the conductor, but not the correct size for the bundle spacing), and there were two other spacers damaged. The second tag (LC 120471016) for repair of the spacers was submitted, because we did not have the correct spacers in stock. The second LC tag was marked as work already completed, but I sent a follow-up request to the Lineman who reported that and his supervisor on April 15, 2021. The circuit was returned to service and the path was restored on 1835 hours. This information is preliminary."/>
    <s v="PG&amp;E"/>
    <s v="Vegetation"/>
    <s v="T"/>
    <s v="T"/>
    <s v="Structure-only"/>
    <m/>
    <m/>
    <m/>
    <m/>
    <x v="0"/>
    <x v="4"/>
    <x v="3"/>
    <s v="N"/>
    <s v="Overhead"/>
    <s v="Transmission"/>
    <s v="Conductor - Transmission"/>
    <s v="Conductor, Spacer Bars"/>
    <s v="Circuit: Kern-Kern Front 115kV; SAP Eqp: 40807557"/>
    <s v=" "/>
    <x v="0"/>
    <n v="35.495936"/>
    <n v="-119.07390100000001"/>
    <s v="Kern"/>
    <x v="477"/>
    <n v="115000"/>
    <m/>
    <s v="PG&amp;E Crew"/>
    <s v="Herbaceous"/>
    <m/>
    <m/>
    <m/>
    <m/>
    <s v="N"/>
    <s v="N"/>
    <m/>
    <m/>
    <s v="2021-02-02"/>
    <m/>
    <m/>
    <m/>
    <m/>
    <m/>
    <m/>
    <m/>
    <m/>
    <m/>
    <m/>
    <m/>
    <m/>
    <m/>
    <m/>
    <m/>
    <m/>
    <m/>
    <m/>
    <m/>
    <s v=" "/>
    <s v="KERN"/>
    <m/>
    <m/>
    <m/>
    <m/>
    <m/>
    <m/>
    <m/>
    <x v="5"/>
    <m/>
    <m/>
    <m/>
    <m/>
    <m/>
    <m/>
    <m/>
    <m/>
    <m/>
    <m/>
    <m/>
    <m/>
    <m/>
    <m/>
    <m/>
    <m/>
    <m/>
    <m/>
    <m/>
    <m/>
    <m/>
    <m/>
    <m/>
    <m/>
    <m/>
    <m/>
    <m/>
    <m/>
    <m/>
    <m/>
    <m/>
    <m/>
    <m/>
    <m/>
    <m/>
    <x v="2"/>
    <m/>
    <m/>
    <m/>
    <m/>
    <m/>
    <m/>
    <s v=""/>
    <m/>
    <m/>
    <m/>
    <m/>
    <m/>
    <m/>
    <m/>
    <m/>
    <m/>
    <m/>
    <m/>
    <m/>
    <m/>
    <m/>
    <m/>
    <m/>
    <m/>
    <m/>
    <m/>
    <m/>
    <m/>
    <m/>
    <m/>
    <m/>
    <m/>
    <m/>
    <m/>
    <m/>
    <m/>
    <m/>
    <m/>
    <m/>
    <m/>
    <m/>
    <m/>
    <m/>
    <m/>
    <m/>
    <m/>
    <m/>
    <m/>
    <m/>
    <m/>
    <m/>
    <m/>
    <m/>
    <s v=""/>
  </r>
  <r>
    <x v="595"/>
    <s v="CFMD"/>
    <s v="3 - QC Complete"/>
    <d v="2021-04-16T00:00:00"/>
    <d v="2021-05-14T00:00:00"/>
    <x v="481"/>
    <s v="\\fxshare-nas05\quotashare-fs01\ESA\5 - Ignition Tracking\2021_Ignition_QC_Folders\20210127_1232449_21-0016664_nan_T005191728"/>
    <s v=" "/>
    <m/>
    <m/>
    <m/>
    <m/>
    <m/>
    <x v="0"/>
    <m/>
    <m/>
    <m/>
    <m/>
    <m/>
    <m/>
    <m/>
    <m/>
    <m/>
    <m/>
    <m/>
    <m/>
    <m/>
    <m/>
    <m/>
    <m/>
    <m/>
    <s v=" "/>
    <x v="120"/>
    <s v="16:16"/>
    <d v="2021-01-27T00:00:00"/>
    <s v="16:16"/>
    <s v="FAS"/>
    <s v="N"/>
    <s v="N"/>
    <n v="1232449"/>
    <s v="21-0016664"/>
    <m/>
    <s v="T005191728"/>
    <n v="120471461"/>
    <m/>
    <m/>
    <m/>
    <s v=" "/>
    <x v="0"/>
    <x v="0"/>
    <s v="N"/>
    <s v="N"/>
    <s v="On January 27th, 2021 at  16:16 hours, a PG&amp;E troubleman was dispatched to the Marysville 1103 12kV distribution circuit on Neil Drive  in Marysville for reports of pole fire.  Initial analysis  indicates during a wind storm event, tracking due to rain and contamination on the  insulator resulted in an ignition.  The damages  were  limited to PG &amp; E assets  and was extinguished by the Yuba City FD.  The  pole, crossarm and connectors  were replaced.  This information is preliminary. "/>
    <s v="PG&amp;E"/>
    <s v="Other"/>
    <s v="D"/>
    <m/>
    <s v="Structure-PG&amp;E only"/>
    <m/>
    <m/>
    <m/>
    <m/>
    <x v="0"/>
    <x v="0"/>
    <x v="0"/>
    <m/>
    <s v="Overhead"/>
    <s v="Primary"/>
    <s v="Insulator"/>
    <m/>
    <m/>
    <s v=" "/>
    <x v="0"/>
    <s v="39.1286783"/>
    <s v="-121.6396967"/>
    <s v="Sutter"/>
    <x v="478"/>
    <n v="12000"/>
    <m/>
    <s v="Yuba City FD"/>
    <s v="Urban"/>
    <m/>
    <m/>
    <m/>
    <m/>
    <s v="N"/>
    <s v="N"/>
    <m/>
    <m/>
    <s v="2021-01-29"/>
    <m/>
    <m/>
    <m/>
    <m/>
    <m/>
    <m/>
    <m/>
    <m/>
    <m/>
    <m/>
    <m/>
    <m/>
    <m/>
    <m/>
    <m/>
    <m/>
    <m/>
    <m/>
    <m/>
    <s v=" "/>
    <s v="SIERRA"/>
    <s v="MARYSVILLE 03"/>
    <s v="16:16"/>
    <s v="01/27/2021"/>
    <s v="1232449"/>
    <s v="T005191728"/>
    <n v="473"/>
    <s v="NEIL DR"/>
    <x v="127"/>
    <n v="39.127699999999997"/>
    <n v="-121.63918"/>
    <s v="T3TTXBW"/>
    <s v="BROWN, TYLER"/>
    <n v="153781103"/>
    <s v="20210127 17:19"/>
    <n v="9110"/>
    <m/>
    <s v="POLE BURNT. TAG SENT SUP NOTIFIED"/>
    <s v="Y"/>
    <n v="3"/>
    <s v="\\fxshare-nas05\quotashare-fs01\ESA\5 - Ignition Tracking\Fire_Tab_Attachment_Files"/>
    <s v="39.1286783,-121.6396967,5.900000,3D"/>
    <m/>
    <m/>
    <m/>
    <s v="YUBA CITY FIRE DEPT"/>
    <m/>
    <s v="N"/>
    <s v="Y"/>
    <m/>
    <s v="Storm Rain"/>
    <m/>
    <s v="PG&amp;E Only"/>
    <m/>
    <s v="Strong"/>
    <m/>
    <s v="Unknown"/>
    <m/>
    <s v="Structure Only"/>
    <m/>
    <s v="Fire Dept"/>
    <m/>
    <s v="Overhead"/>
    <m/>
    <x v="0"/>
    <m/>
    <m/>
    <m/>
    <s v="OVERHEAD"/>
    <s v="CROSSARM, WOOD"/>
    <s v="N"/>
    <s v=""/>
    <s v="Unplanned"/>
    <s v="Sacramento"/>
    <s v="Marysville"/>
    <s v="153781103, BOGUE-1103"/>
    <s v="21-0016664"/>
    <s v="Unplanned"/>
    <s v="Clear;32-90 F"/>
    <s v="53"/>
    <s v=" "/>
    <s v="YES"/>
    <s v="Line to Ground"/>
    <s v="Sustained"/>
    <s v="No"/>
    <s v="9109"/>
    <s v="OH"/>
    <s v="Fuse"/>
    <s v="1232449"/>
    <s v="Pole-Wood, Burned/flashed"/>
    <s v=" "/>
    <s v=" "/>
    <s v=" "/>
    <s v="N/S FRANKLIN RD, OPPOSITE LITTLEJOHN RD"/>
    <s v="2 POLES NORTH OF 9109"/>
    <s v=" "/>
    <s v=" "/>
    <s v=" "/>
    <s v="No"/>
    <s v="Equipment Failure/Involved, Fire, pole"/>
    <s v=" "/>
    <s v="No"/>
    <s v=" "/>
    <s v=" "/>
    <s v="AAPF"/>
    <s v="Distribution Circuit"/>
    <s v="AAPF"/>
    <s v="01/27/21 03:06"/>
    <s v="Not Required"/>
    <s v=" "/>
    <s v=" "/>
    <s v="No"/>
    <s v="1598982"/>
    <s v="21-0016664"/>
    <m/>
    <m/>
    <m/>
    <m/>
    <s v=""/>
  </r>
  <r>
    <x v="596"/>
    <s v="TLAL"/>
    <s v="3 - QC Complete"/>
    <d v="2021-03-08T00:00:00"/>
    <d v="2021-03-17T00:00:00"/>
    <x v="482"/>
    <s v="\\fxshare-nas05\quotashare-fs01\ESA\5 - Ignition Tracking\2021_Ignition_QC_Folders\20210127_1232739_21-0015647_nan_T005187305"/>
    <s v=" "/>
    <s v="Y"/>
    <s v="TLAL"/>
    <s v="Outage Time Updated"/>
    <d v="2021-03-08T00:00:00"/>
    <m/>
    <x v="2"/>
    <m/>
    <m/>
    <m/>
    <m/>
    <m/>
    <m/>
    <m/>
    <m/>
    <m/>
    <m/>
    <m/>
    <m/>
    <m/>
    <m/>
    <m/>
    <m/>
    <m/>
    <s v=" "/>
    <x v="120"/>
    <s v="04:43"/>
    <d v="2021-01-27T00:00:00"/>
    <d v="1899-12-30T03:29:00"/>
    <s v="FAS"/>
    <s v="N"/>
    <s v="N"/>
    <s v="1232739"/>
    <s v="21-0015647"/>
    <m/>
    <s v="T005187305"/>
    <n v="120467145"/>
    <m/>
    <m/>
    <s v="PG&amp;E_86_ignition_20210127_1.jpg"/>
    <s v=" "/>
    <x v="2"/>
    <x v="0"/>
    <s v="Y"/>
    <s v="Y"/>
    <s v="On January 27, 2021 at 0454 hours, a PG&amp;E Troubleman patrolled the Girvan 1102 12kV Distribution Circuit number 103401102, near 9136 Chaparral Drive in Redding. He observed one snow-filled tree branch that fell onto one span of single phase overhead conductor and a small fire. Initial analysis indicates a living 75' gray pine partially failed due to the snow-load on the limb and it fell on the live conductor, which resulted in a damaged down conductor and the sap on a tree branch to ignite. Cal Fire responded to and extinguished the fire. The 527-minute outage affected 67 customers. All the repairs were completed and the line was returned to service on January 27, 2021. This information is preliminary."/>
    <s v="PG&amp;E"/>
    <s v="Vegetation"/>
    <s v="D"/>
    <s v="D"/>
    <s v="Structure-only"/>
    <m/>
    <m/>
    <m/>
    <m/>
    <x v="2"/>
    <x v="2"/>
    <x v="2"/>
    <s v="Y"/>
    <s v="Overhead"/>
    <s v="Primary"/>
    <s v="Conductor - Primary"/>
    <s v="Conductor, Crossarm"/>
    <s v="Circuit ID: 103401102, SAP ID: 101472961"/>
    <s v=" "/>
    <x v="2"/>
    <n v="40.549815183100002"/>
    <n v="-122.4398498807"/>
    <s v="Shasta"/>
    <x v="479"/>
    <n v="12000"/>
    <m/>
    <s v="Self Extinguished/Cal Fire"/>
    <s v="Hardwood Woodland"/>
    <m/>
    <m/>
    <n v="246"/>
    <m/>
    <s v="Y"/>
    <s v="N"/>
    <m/>
    <m/>
    <s v="2021-01-29"/>
    <n v="40.550359"/>
    <n v="-122.440511"/>
    <d v="2021-01-28T00:00:00"/>
    <s v="BranchFail  "/>
    <s v="A limb overhainging the 12kv live broke out due to snowload."/>
    <s v="PING"/>
    <n v="85"/>
    <n v="30"/>
    <n v="13"/>
    <s v="Moderate"/>
    <s v="None"/>
    <s v="N"/>
    <n v="1"/>
    <m/>
    <s v="Valley"/>
    <s v="D"/>
    <s v="CrossArm"/>
    <s v="BareWire"/>
    <n v="3"/>
    <s v=" "/>
    <s v="NORTH VALLEY"/>
    <s v="REDDING 01"/>
    <s v="04:43"/>
    <s v="01/27/2021"/>
    <s v="1232739"/>
    <s v="T005187305"/>
    <n v="9136"/>
    <s v="CHAPARRAL DR"/>
    <x v="3"/>
    <n v="40.552669999999999"/>
    <n v="-122.44533"/>
    <s v="V8TJMLT"/>
    <s v="LYTLE, JOHN"/>
    <n v="103401102"/>
    <s v="20210127 05:25"/>
    <n v="9002"/>
    <m/>
    <s v="x"/>
    <s v="Y"/>
    <n v="3"/>
    <s v="\\fxshare-nas05\quotashare-fs01\ESA\5 - Ignition Tracking\Fire_Tab_Attachment_Files"/>
    <m/>
    <n v="40.550154999999997"/>
    <n v="-122.440639"/>
    <s v="sap from tree branch  ignited. 9136 Chaparral Redding"/>
    <s v="Cal Fire"/>
    <m/>
    <s v="N"/>
    <s v="Y"/>
    <m/>
    <s v="Storm Snow"/>
    <m/>
    <s v="Private Land"/>
    <m/>
    <s v="Calm"/>
    <m/>
    <s v="Vegetation"/>
    <m/>
    <s v="1 meter - &lt; 3 meters"/>
    <m/>
    <s v="Self Extinguished"/>
    <m/>
    <s v="Overhead"/>
    <m/>
    <x v="0"/>
    <m/>
    <m/>
    <m/>
    <s v="TREE-BRANCH FELL INTO LINE"/>
    <s v="CONDUCTOR, OVERHEAD"/>
    <s v="N"/>
    <s v=" "/>
    <s v="Unplanned"/>
    <s v="North Valley"/>
    <s v="Shasta"/>
    <s v="103401102, GIRVAN-1102"/>
    <s v="21-0015647"/>
    <s v="Unplanned"/>
    <s v="Clear;32-90 F"/>
    <s v="67"/>
    <s v="35278"/>
    <s v="NO"/>
    <s v="Line to Line"/>
    <s v="Sustained"/>
    <s v="No"/>
    <s v="2843"/>
    <s v="OH"/>
    <s v="Fuse"/>
    <s v="1232739"/>
    <s v="Conductor, Overhead, Broken, wire on ground"/>
    <s v=" "/>
    <s v=" "/>
    <s v=" "/>
    <s v="CHAPARREL DR OFF PLACER RD   W/O REDDING"/>
    <s v="9126 CHAPARRAL DR"/>
    <s v=" "/>
    <s v=" "/>
    <s v=" "/>
    <s v="No"/>
    <s v="Vegetation, Tree - fell into line"/>
    <s v=" "/>
    <s v="No"/>
    <s v=" "/>
    <s v=" "/>
    <s v="M1OD"/>
    <s v="Distribution Circuit"/>
    <s v="KDMG"/>
    <s v="01/27/21 03:29"/>
    <s v="Not Required"/>
    <s v="01/27/21 12:31"/>
    <s v=" "/>
    <s v="No"/>
    <s v="1598198"/>
    <s v="21-0015647"/>
    <m/>
    <m/>
    <m/>
    <m/>
    <m/>
  </r>
  <r>
    <x v="597"/>
    <s v="CFMD"/>
    <s v="3 - QC Complete"/>
    <d v="2021-03-08T00:00:00"/>
    <d v="2021-03-08T00:00:00"/>
    <x v="483"/>
    <s v="\\fxshare-nas05\quotashare-fs01\ESA\5 - Ignition Tracking\2021_Ignition_QC_Folders\20210126_nan_nan_T21-004062_nan"/>
    <s v=" "/>
    <m/>
    <m/>
    <m/>
    <m/>
    <m/>
    <x v="0"/>
    <m/>
    <m/>
    <m/>
    <m/>
    <m/>
    <m/>
    <m/>
    <m/>
    <m/>
    <m/>
    <m/>
    <m/>
    <m/>
    <m/>
    <m/>
    <m/>
    <m/>
    <s v=" "/>
    <x v="121"/>
    <d v="1899-12-30T14:21:00"/>
    <d v="2021-01-26T00:00:00"/>
    <d v="1899-12-30T15:07:00"/>
    <s v="Trans-Sub Email"/>
    <s v="N"/>
    <s v="N"/>
    <m/>
    <m/>
    <s v="T21-004062"/>
    <m/>
    <n v="120472846"/>
    <s v="NA"/>
    <m/>
    <s v=""/>
    <s v=" "/>
    <x v="0"/>
    <x v="0"/>
    <s v="Y"/>
    <s v="N"/>
    <s v="On January 26, 2021 at 1421 hours, the Humboldt Bay 60 kV Circuit was patrolled during a windstorm event. During the patrol a tree branch was found on the conductor between transmission and distribution lines.  The tree branch was removed on January 28, 2021.  A fire less than 1 linear meter was self-extinguished and no customer interruption occurred.  This information is preliminary_x000a_"/>
    <s v="PG&amp;E"/>
    <s v="Vegetation"/>
    <s v="T"/>
    <s v="T"/>
    <s v="&lt;0.25"/>
    <m/>
    <m/>
    <m/>
    <m/>
    <x v="2"/>
    <x v="2"/>
    <x v="2"/>
    <m/>
    <s v="Overhead"/>
    <s v="Transmission"/>
    <s v="Conductor - Transmission"/>
    <s v="Conductor, Transmission"/>
    <s v="40701368, 7/12 (TLine), 101009011 (Distro)"/>
    <s v=" "/>
    <x v="0"/>
    <n v="40.782583000000002"/>
    <n v="-124.116527"/>
    <s v="Humboldt"/>
    <x v="480"/>
    <n v="60000"/>
    <m/>
    <s v="Self Extinguished"/>
    <s v="Conifer Forest"/>
    <m/>
    <m/>
    <m/>
    <m/>
    <s v="N"/>
    <s v="N"/>
    <m/>
    <m/>
    <s v="2021-01-29"/>
    <m/>
    <m/>
    <m/>
    <m/>
    <m/>
    <m/>
    <m/>
    <m/>
    <m/>
    <m/>
    <m/>
    <m/>
    <m/>
    <m/>
    <m/>
    <m/>
    <m/>
    <m/>
    <m/>
    <s v=" "/>
    <m/>
    <m/>
    <m/>
    <m/>
    <m/>
    <m/>
    <m/>
    <m/>
    <x v="5"/>
    <m/>
    <m/>
    <m/>
    <m/>
    <m/>
    <m/>
    <m/>
    <m/>
    <m/>
    <m/>
    <m/>
    <m/>
    <m/>
    <m/>
    <m/>
    <m/>
    <m/>
    <m/>
    <m/>
    <m/>
    <m/>
    <m/>
    <m/>
    <m/>
    <m/>
    <m/>
    <m/>
    <m/>
    <m/>
    <m/>
    <m/>
    <m/>
    <m/>
    <m/>
    <m/>
    <x v="2"/>
    <m/>
    <m/>
    <m/>
    <m/>
    <m/>
    <m/>
    <s v=" "/>
    <m/>
    <m/>
    <m/>
    <m/>
    <m/>
    <m/>
    <m/>
    <m/>
    <m/>
    <m/>
    <m/>
    <m/>
    <m/>
    <m/>
    <m/>
    <m/>
    <m/>
    <m/>
    <m/>
    <m/>
    <m/>
    <m/>
    <m/>
    <m/>
    <m/>
    <m/>
    <m/>
    <m/>
    <m/>
    <m/>
    <m/>
    <m/>
    <m/>
    <m/>
    <m/>
    <m/>
    <m/>
    <m/>
    <m/>
    <m/>
    <m/>
    <m/>
    <m/>
    <m/>
    <m/>
    <m/>
    <m/>
  </r>
  <r>
    <x v="598"/>
    <s v="B1HE"/>
    <s v="3 - QC Complete"/>
    <d v="2021-03-29T00:00:00"/>
    <d v="2021-03-29T00:00:00"/>
    <x v="484"/>
    <s v="\\fxshare-nas05\quotashare-fs01\ESA\5 - Ignition Tracking\2021_Ignition_QC_Folders\20210126_nan_nan_nan_T005186531"/>
    <s v=" "/>
    <s v="Y"/>
    <s v="B1HE"/>
    <s v="Outage time updated"/>
    <d v="2021-03-29T00:00:00"/>
    <m/>
    <x v="0"/>
    <m/>
    <m/>
    <m/>
    <m/>
    <m/>
    <m/>
    <m/>
    <m/>
    <m/>
    <m/>
    <m/>
    <m/>
    <m/>
    <m/>
    <m/>
    <m/>
    <m/>
    <s v=" "/>
    <x v="121"/>
    <s v="23:59"/>
    <d v="2021-01-27T00:00:00"/>
    <d v="1899-12-30T00:02:00"/>
    <s v="FAS"/>
    <s v="N"/>
    <s v="N"/>
    <s v="1230537, TR7030119"/>
    <s v="21-0015747"/>
    <m/>
    <s v="T005186531,T005186857"/>
    <n v="120467489"/>
    <m/>
    <m/>
    <s v=""/>
    <s v=" "/>
    <x v="0"/>
    <x v="0"/>
    <s v="N"/>
    <s v="N"/>
    <s v="On January 26th, 2021 at 2359 hours, a PG&amp;E Gas Service Rep was dispatched for 911 standby to the Contra Costa 2101 21 kv Distribution Circuit on W Home St. near Landis Ave, Oakley in response to arcing and sparking wires on the pole. On January 27th, 2021 at 0134 a PG&amp;E Troubleman was dispatched to the same location.  Initial analysis indicates secondary wiring sparking and caused fire at the top of pole #100456795 just above the phone lines. The Tman found 2 of 2 10T fuses blown at FUCO 23952 which put 33 customers out of power. The damage was isolated to the pole with no fire reaching the ground. CCCFD (Fire Dept.) was on scene. A PG&amp;E crew was dispatched to change out the 45 ft pole and replace it with a 50 ft pole. All customers were restored at 1934 hrs on January 27th, 2021."/>
    <s v="PG&amp;E"/>
    <s v="Other"/>
    <s v="D"/>
    <s v="D"/>
    <s v="Structure-only"/>
    <m/>
    <m/>
    <m/>
    <m/>
    <x v="0"/>
    <x v="5"/>
    <x v="3"/>
    <s v="Y"/>
    <s v="Overhead"/>
    <s v="Secondary"/>
    <s v="Conductor - Open Wire Secondary"/>
    <s v="Pole"/>
    <s v="Circuit ID:013652107, SAP #100456795"/>
    <s v=" "/>
    <x v="0"/>
    <s v="37.9948967"/>
    <s v="-121.7148967"/>
    <s v="Contra Costa"/>
    <x v="481"/>
    <n v="21000"/>
    <m/>
    <s v="Employee"/>
    <s v="Urban"/>
    <m/>
    <m/>
    <m/>
    <m/>
    <s v="N"/>
    <s v="N"/>
    <m/>
    <m/>
    <s v="2021-01-29"/>
    <m/>
    <m/>
    <m/>
    <m/>
    <m/>
    <m/>
    <m/>
    <m/>
    <m/>
    <m/>
    <m/>
    <m/>
    <m/>
    <m/>
    <m/>
    <m/>
    <m/>
    <m/>
    <m/>
    <s v=" "/>
    <s v="DIABLO"/>
    <s v="ANTIOCH 01"/>
    <s v="23:59"/>
    <s v="01/26/2021"/>
    <m/>
    <s v="T005186531"/>
    <s v="UNKNOWN"/>
    <s v="O`HARA AVE "/>
    <x v="211"/>
    <m/>
    <m/>
    <s v="D1GVMT5"/>
    <s v="TORRES, VICTOR (5673)"/>
    <m/>
    <s v="20210127 07:52"/>
    <n v="9310"/>
    <m/>
    <s v="pole # 1616 caught on fire - causing outage..repairs will need to be made by crew"/>
    <s v="Y"/>
    <m/>
    <m/>
    <s v="37.9948967,-121.7148967,11.200000,3D"/>
    <m/>
    <m/>
    <m/>
    <m/>
    <m/>
    <s v="N"/>
    <s v="Y"/>
    <m/>
    <s v="Storm Rain"/>
    <m/>
    <s v="PG&amp;E Only"/>
    <m/>
    <s v="Strong"/>
    <m/>
    <s v="PG&amp;E Equipment"/>
    <m/>
    <s v="Structure Only"/>
    <m/>
    <s v="Employee"/>
    <s v="tman"/>
    <s v="Overhead"/>
    <m/>
    <x v="0"/>
    <m/>
    <m/>
    <m/>
    <m/>
    <m/>
    <s v="N"/>
    <s v=" "/>
    <m/>
    <m/>
    <m/>
    <m/>
    <m/>
    <m/>
    <m/>
    <m/>
    <m/>
    <m/>
    <m/>
    <m/>
    <m/>
    <m/>
    <m/>
    <m/>
    <m/>
    <m/>
    <m/>
    <m/>
    <m/>
    <m/>
    <m/>
    <m/>
    <m/>
    <m/>
    <m/>
    <m/>
    <m/>
    <m/>
    <m/>
    <m/>
    <m/>
    <m/>
    <m/>
    <m/>
    <m/>
    <m/>
    <m/>
    <m/>
    <m/>
    <m/>
    <m/>
    <m/>
    <m/>
    <m/>
    <m/>
  </r>
  <r>
    <x v="599"/>
    <s v="CFMD"/>
    <s v="3 - QC Complete"/>
    <d v="2021-04-05T00:00:00"/>
    <d v="2021-04-05T00:00:00"/>
    <x v="485"/>
    <s v="\\fxshare-nas05\quotashare-fs01\ESA\5 - Ignition Tracking\2021_Ignition_QC_Folders\20210126_1230326_21-0015353_nan_T005186075"/>
    <s v=" "/>
    <m/>
    <m/>
    <m/>
    <m/>
    <m/>
    <x v="0"/>
    <m/>
    <m/>
    <m/>
    <m/>
    <m/>
    <m/>
    <m/>
    <m/>
    <m/>
    <m/>
    <m/>
    <m/>
    <m/>
    <m/>
    <m/>
    <m/>
    <m/>
    <s v=" "/>
    <x v="121"/>
    <s v="22:03"/>
    <d v="2021-01-26T00:00:00"/>
    <s v="22:03"/>
    <s v="FAS"/>
    <s v="N"/>
    <s v="N"/>
    <s v="1230326"/>
    <s v="21-0015353"/>
    <m/>
    <s v="T005186075"/>
    <n v="120466596"/>
    <m/>
    <m/>
    <s v=""/>
    <s v=" "/>
    <x v="0"/>
    <x v="0"/>
    <s v="Y"/>
    <s v="N"/>
    <s v="On January 26, 2021 a troubleman was dispatched to the North Coast, Bellevue 2101 21kV Distribution Circuit at 1325 Airport Road in Cotati. Initial analysis indicated that a tree fell across both phases of primary line causing a wires down incident and igniting a small portion of the tree. The crew replaced one span of secondary and one span of guy. The tree crew trimmed branches below the open wire secondary to phone level  The ensuing fire was less than one meter in size"/>
    <s v="PG&amp;E"/>
    <s v="Vegetation"/>
    <s v="D"/>
    <m/>
    <s v="&lt;0.25"/>
    <m/>
    <m/>
    <m/>
    <m/>
    <x v="2"/>
    <x v="2"/>
    <x v="2"/>
    <m/>
    <s v="Overhead"/>
    <s v="Primary"/>
    <s v="Conductor - Primary"/>
    <s v="Conductor"/>
    <m/>
    <s v=" "/>
    <x v="0"/>
    <n v="38.347348195099997"/>
    <n v="-122.72879104410001"/>
    <s v="Sonoma"/>
    <x v="482"/>
    <n v="21000"/>
    <m/>
    <s v="Cotati FD"/>
    <s v="Urban"/>
    <m/>
    <m/>
    <m/>
    <m/>
    <s v="N"/>
    <s v="N"/>
    <m/>
    <m/>
    <s v="2021-01-29"/>
    <n v="38.347349999999999"/>
    <n v="-122.729"/>
    <d v="2021-01-27T00:00:00"/>
    <s v="TrunkFail   "/>
    <s v="Green Cypress broke and  tree fell and crashed across the street into the primary lines, bringing to the ground."/>
    <s v="CYPR"/>
    <n v="65"/>
    <n v="34"/>
    <n v="25"/>
    <s v="None"/>
    <s v="Slight"/>
    <s v="N"/>
    <n v="1"/>
    <m/>
    <s v="Plain"/>
    <s v="D"/>
    <s v="CrossArm"/>
    <s v="BareWire"/>
    <n v="4"/>
    <s v=" "/>
    <s v="NORTH COAST"/>
    <s v="SANTA ROSA 02"/>
    <s v="22:03"/>
    <s v="01/26/2021"/>
    <s v="1230326"/>
    <s v="T005186075"/>
    <n v="1325"/>
    <s v="AIRPORT RD"/>
    <x v="212"/>
    <n v="38.34639"/>
    <n v="-122.73063999999999"/>
    <s v="W9TR1G4"/>
    <s v="GRACIE, RICHARD"/>
    <n v="43182101"/>
    <s v="20210127 00:08"/>
    <n v="9190"/>
    <m/>
    <s v="tree fell has phone pinned, 2 4 ACSR 1 span on ground, crew/supervisor notified. OJs on tap feeding Airport Rd."/>
    <s v="Y"/>
    <m/>
    <m/>
    <s v="38.3471250,-122.7308217,139.300000,3D"/>
    <m/>
    <m/>
    <s v="in tree that fell "/>
    <s v="Cotati Fire Dept"/>
    <m/>
    <s v="N"/>
    <s v="Y"/>
    <m/>
    <s v="Storm Rain"/>
    <m/>
    <s v="Other (Comments)"/>
    <s v="smoldering in tree"/>
    <s v="Gusty"/>
    <m/>
    <s v="Vegetation"/>
    <m/>
    <s v="&lt; 1 meter"/>
    <m/>
    <s v="Fire Dept"/>
    <m/>
    <s v="Overhead"/>
    <m/>
    <x v="0"/>
    <m/>
    <m/>
    <m/>
    <s v="TREE-FELL INTO LINE"/>
    <s v="CONDUCTOR, OVERHEAD"/>
    <s v="N"/>
    <s v=" "/>
    <s v="Unplanned"/>
    <s v="Sonoma"/>
    <s v="Santa Rosa"/>
    <s v="042271104, COTATI-1104"/>
    <s v="21-0015353"/>
    <s v="Unplanned"/>
    <s v="Clear;32-90 F"/>
    <s v="9"/>
    <s v="11700"/>
    <s v="NO"/>
    <s v="Force Out"/>
    <s v="Sustained"/>
    <s v="No"/>
    <s v="OJ FEEDING MTR 1008566282"/>
    <s v="OH"/>
    <s v="Jumpers"/>
    <s v="1230326"/>
    <s v="Conductor, Overhead, Broken, wire on ground"/>
    <s v=" "/>
    <s v="01/27/21 10:00"/>
    <s v=" "/>
    <s v="OJ FEEDING MTR 1008566282"/>
    <s v="2/LD SIDE OF MTR 1008566282"/>
    <s v=" "/>
    <s v=" "/>
    <s v=" "/>
    <s v="Yes"/>
    <s v="Vegetation, Tree - fell into line"/>
    <s v=" "/>
    <s v="No"/>
    <s v=" "/>
    <s v=" "/>
    <s v="JUP6"/>
    <s v="Distribution Circuit"/>
    <s v="SKH0"/>
    <s v="01/26/21 21:59"/>
    <s v="Not Required"/>
    <s v="01/27/21 19:39"/>
    <s v=" "/>
    <s v="No"/>
    <s v="1597873"/>
    <s v="21-0015353"/>
    <m/>
    <m/>
    <m/>
    <m/>
    <m/>
  </r>
  <r>
    <x v="600"/>
    <s v="TLAL"/>
    <s v="3 - QC Complete"/>
    <d v="2021-04-12T00:00:00"/>
    <d v="2021-04-12T00:00:00"/>
    <x v="486"/>
    <s v="\\fxshare-nas05\quotashare-fs01\ESA\5 - Ignition Tracking\2021_Ignition_QC_Folders\20210126_1226815_21-0014826_nan_T005185080"/>
    <s v=" "/>
    <s v="Y"/>
    <s v="TLAL"/>
    <s v="Outage Time, Fire Lat/Long, Nominal Voltage Updated; Additional FOIDs Added"/>
    <d v="2021-04-12T00:00:00"/>
    <m/>
    <x v="0"/>
    <m/>
    <m/>
    <m/>
    <m/>
    <m/>
    <m/>
    <m/>
    <m/>
    <m/>
    <m/>
    <m/>
    <m/>
    <m/>
    <m/>
    <m/>
    <m/>
    <m/>
    <s v=" "/>
    <x v="121"/>
    <s v="18:32"/>
    <d v="2021-01-26T00:00:00"/>
    <d v="1899-12-30T18:57:00"/>
    <s v="FAS"/>
    <s v="N"/>
    <s v="N"/>
    <s v="1226815"/>
    <s v="21-0014826"/>
    <m/>
    <s v="T005185080, T005185189, T005185197"/>
    <n v="120466596"/>
    <m/>
    <m/>
    <s v="PG&amp;E_83_Ignition_20210126_2.jpg"/>
    <s v=" "/>
    <x v="2"/>
    <x v="0"/>
    <s v="Y"/>
    <s v="Y"/>
    <s v="On January 26, 2021 at 1916 hours, PG&amp;E Troublemen patrolled the Dixon Landing 2109 12kV Distribution Circuit number 014722109, near 48029 Leontine Court in Fremont. They observed a tree that grew into the lines, 300' and one span of two broken open wire secondary 1/0 ACSR overhead conductors down on the ground, one damaged 150' span guy wire, and a small fire. Initial analysis indicates a 36' tall (24&quot; DBH) tree grew into the lines, pushing the secondary lines together which resulted in overhead equipment failure. The current tree to conductor clearance is 10', but the prescribed clearance is 19'. The tree was last inspected in October 2020, last worked on in October of 2009, and the next planned inspection is set for September 2021. The tree structure was not compromised and was found charred from the base up to 16' high on the outer back side opposite the lines. This incident was also part of a storm event. The Fremont Fire Department responded to and extinguished the fire. The 37-minute outage affected 1,977 customers. All the repairs were completed on January 27, 2021. This information is preliminary."/>
    <s v="PG&amp;E"/>
    <s v="Vegetation"/>
    <s v="D"/>
    <s v="D"/>
    <s v="Structure-only"/>
    <m/>
    <m/>
    <m/>
    <m/>
    <x v="2"/>
    <x v="2"/>
    <x v="2"/>
    <s v="Y"/>
    <s v="Overhead"/>
    <s v="Secondary"/>
    <s v="Conductor - Open Wire Secondary"/>
    <s v="Conductor"/>
    <s v="Circuit ID: 014722109, SAP ID: 100949539"/>
    <s v=" "/>
    <x v="0"/>
    <n v="37.477872272699997"/>
    <n v="-121.9185474383"/>
    <s v="Alameda"/>
    <x v="483"/>
    <n v="12000"/>
    <m/>
    <s v="Fremont FD"/>
    <s v="Urban"/>
    <m/>
    <m/>
    <m/>
    <m/>
    <s v="N"/>
    <s v="N"/>
    <m/>
    <m/>
    <s v="2021-01-29"/>
    <m/>
    <m/>
    <m/>
    <m/>
    <m/>
    <m/>
    <m/>
    <m/>
    <m/>
    <m/>
    <m/>
    <m/>
    <m/>
    <m/>
    <m/>
    <m/>
    <m/>
    <m/>
    <m/>
    <s v=" "/>
    <s v="MISSION"/>
    <s v="FREMONT 04"/>
    <s v="18:32"/>
    <s v="01/26/2021"/>
    <s v="1226815"/>
    <s v="T005185080"/>
    <n v="492"/>
    <s v="MCDUFF AVE"/>
    <x v="210"/>
    <n v="37.470649999999999"/>
    <n v="-121.9186"/>
    <s v="M1TC3H1"/>
    <s v="HA, SONNY"/>
    <n v="14722109"/>
    <s v="20210126 20:36"/>
    <n v="9190"/>
    <n v="1"/>
    <s v="awaiting crew"/>
    <s v="Y"/>
    <m/>
    <m/>
    <m/>
    <n v="37.470649999999999"/>
    <n v="-121.9186"/>
    <m/>
    <s v="fremont fd"/>
    <m/>
    <s v="N"/>
    <s v="Y"/>
    <m/>
    <s v="Storm Wind"/>
    <m/>
    <s v="Private Land"/>
    <s v="little kid playhouse in back yard"/>
    <s v="Gusty"/>
    <m/>
    <s v="Vegetation"/>
    <m/>
    <s v="1 meter - &lt; 3 meters"/>
    <m/>
    <s v="Fire Dept"/>
    <m/>
    <s v="Overhead"/>
    <m/>
    <x v="0"/>
    <s v="only picture"/>
    <m/>
    <m/>
    <s v="TREE-GREW INTO LINE"/>
    <s v="CONDUCTOR, OVERHEAD"/>
    <s v="N"/>
    <s v=" "/>
    <s v="Unplanned"/>
    <s v="Mission"/>
    <s v="Fremont"/>
    <s v="014722109, DIXON LANDING-2109"/>
    <s v="21-0014826"/>
    <s v="Unplanned"/>
    <s v="Clear;32-90F"/>
    <s v="1977"/>
    <s v="127815"/>
    <s v="NO"/>
    <s v="Force Out"/>
    <s v="Sustained"/>
    <s v="No"/>
    <s v="MR119"/>
    <s v="OH"/>
    <s v="Line Recloser"/>
    <s v="1226815"/>
    <s v="Secondary, Burned/flashed"/>
    <s v="N/A"/>
    <s v=" "/>
    <s v=" "/>
    <s v="W/S Warm Springs Blvd 200' N/O Whitney Place"/>
    <s v="MTR # 1004922793"/>
    <s v="SW 4691 CLOSE|SW 7600 CLOSE|COIS @ T1269 TWD J2265 OPEN|SW 61950 CLOSE|SW 20282 OPEN|SW 20240 CLOSE|SW 8668 OPEN|SW 40384SW OPEN|SW 20257 OPEN|SW 1839 CLOSE|OJ'S 1 SPAN S/S OF 12673 OPEN"/>
    <s v=" "/>
    <s v=" "/>
    <s v="No"/>
    <s v="Equipment Failure/Involved, Overhead"/>
    <s v=" "/>
    <s v="No"/>
    <s v="1"/>
    <s v="24"/>
    <s v="D8BX"/>
    <s v="Distribution Circuit"/>
    <s v="D8BX"/>
    <s v="01/26/21 18:29"/>
    <s v="D8BX"/>
    <s v="01/26/21 19:56"/>
    <s v="01/26/21 20:12"/>
    <s v="No"/>
    <s v="1597354"/>
    <s v="21-0014826"/>
    <m/>
    <m/>
    <m/>
    <m/>
    <m/>
  </r>
  <r>
    <x v="601"/>
    <s v="S7RM"/>
    <s v="3 - QC Complete"/>
    <d v="2021-04-13T00:00:00"/>
    <d v="2021-04-13T00:00:00"/>
    <x v="487"/>
    <s v="\\fxshare-nas05\quotashare-fs01\ESA\5 - Ignition Tracking\2021_Ignition_QC_Folders\20210126_1226644_nan_nan_T005184776"/>
    <s v=" "/>
    <m/>
    <m/>
    <m/>
    <m/>
    <m/>
    <x v="0"/>
    <m/>
    <m/>
    <m/>
    <m/>
    <m/>
    <m/>
    <m/>
    <m/>
    <m/>
    <m/>
    <m/>
    <m/>
    <m/>
    <m/>
    <m/>
    <m/>
    <m/>
    <s v=" "/>
    <x v="121"/>
    <s v="16:43"/>
    <d v="2021-01-26T00:00:00"/>
    <s v="16:43"/>
    <s v="FAS"/>
    <s v="N"/>
    <s v="N"/>
    <n v="1226644"/>
    <m/>
    <m/>
    <s v="T005184776"/>
    <n v="1.20466364120502E+17"/>
    <m/>
    <m/>
    <m/>
    <s v=" "/>
    <x v="0"/>
    <x v="2"/>
    <s v="N"/>
    <s v="N"/>
    <s v="On January 26th, 2021 at 16:41 hrs, a  PG &amp; E troubleman was dispatched to the Kirker 2107 21 KV circuit near Trident drive in the City of Pittsburg in response to reports of a secondary burnout in an underground conductor.  Initial analysis indicates that there was a burnout at the base of the panel under a gas meter near 104 Trident Drive.   All 3 legs had burned out.  According to the responding troubleman, there was no active fire upon his arrival and the burnout had self-extinguished.  The Troubleman installed a temporary jumper on 1/29/21 and called in USA for a &quot;dig and fix.&quot;  A PG &amp; E crew returned on 2/9/2021 to complete all  repairs including replacing the underground conductor.  "/>
    <s v="PG&amp;E"/>
    <s v="Other"/>
    <s v="D"/>
    <s v="D"/>
    <s v="&lt;3 meters of linear travel"/>
    <s v="no fire upon T-man arrival. "/>
    <m/>
    <m/>
    <m/>
    <x v="13"/>
    <x v="4"/>
    <x v="3"/>
    <s v="Y"/>
    <s v="Other (Comments)"/>
    <s v="Secondary"/>
    <s v="Conductor - Insulated Secondary"/>
    <s v="conductor"/>
    <s v="Circuit ID: 01445-2107"/>
    <s v=" "/>
    <x v="0"/>
    <s v="38.0262283"/>
    <s v="-121.9207417"/>
    <s v="Contra Costa"/>
    <x v="177"/>
    <n v="21000"/>
    <m/>
    <s v="No Fire"/>
    <s v="Urban"/>
    <m/>
    <m/>
    <m/>
    <m/>
    <s v="N"/>
    <s v="N"/>
    <m/>
    <m/>
    <s v="2021-01-29"/>
    <m/>
    <m/>
    <m/>
    <m/>
    <m/>
    <m/>
    <m/>
    <m/>
    <m/>
    <m/>
    <m/>
    <m/>
    <m/>
    <m/>
    <m/>
    <m/>
    <m/>
    <m/>
    <m/>
    <s v=" "/>
    <s v="DIABLO"/>
    <s v="ANTIOCH 01"/>
    <s v="16:43"/>
    <s v="01/26/2021"/>
    <s v="1226644"/>
    <s v="T005184776"/>
    <n v="104"/>
    <s v="E TRIDENT DR"/>
    <x v="213"/>
    <n v="38.026130000000002"/>
    <n v="-121.92162"/>
    <s v="D1TJLV3"/>
    <s v="VEGA, JORGE"/>
    <n v="14452107"/>
    <s v="20210126 18:22"/>
    <n v="9002"/>
    <n v="1"/>
    <s v="secondary burnout......called for crew"/>
    <s v="N"/>
    <m/>
    <m/>
    <s v="38.0262283,-121.9207417,8.300000,2D"/>
    <m/>
    <m/>
    <m/>
    <m/>
    <m/>
    <s v="N"/>
    <s v="Y"/>
    <m/>
    <s v="Rain"/>
    <s v="no fire"/>
    <s v="Other (Comments)"/>
    <s v="no fire"/>
    <s v="Breezy"/>
    <m/>
    <s v="PG&amp;E Equipment"/>
    <m/>
    <s v="Other (Comments)"/>
    <s v="no fire"/>
    <s v="Self Extinguished"/>
    <m/>
    <s v="Other (Comments)"/>
    <s v="splice box"/>
    <x v="0"/>
    <m/>
    <m/>
    <m/>
    <s v="UNDERGROUND"/>
    <s v="SECONDARY"/>
    <s v="N"/>
    <s v=" "/>
    <m/>
    <m/>
    <m/>
    <m/>
    <m/>
    <m/>
    <m/>
    <m/>
    <m/>
    <m/>
    <m/>
    <m/>
    <m/>
    <m/>
    <m/>
    <m/>
    <m/>
    <m/>
    <m/>
    <m/>
    <m/>
    <m/>
    <m/>
    <m/>
    <m/>
    <m/>
    <m/>
    <m/>
    <m/>
    <m/>
    <m/>
    <m/>
    <m/>
    <m/>
    <m/>
    <m/>
    <m/>
    <m/>
    <m/>
    <m/>
    <m/>
    <m/>
    <m/>
    <m/>
    <m/>
    <m/>
    <m/>
  </r>
  <r>
    <x v="602"/>
    <s v="TLAL"/>
    <s v="3 - QC Complete"/>
    <d v="2021-04-12T00:00:00"/>
    <d v="2021-05-14T00:00:00"/>
    <x v="488"/>
    <s v="\\fxshare-nas05\quotashare-fs01\ESA\5 - Ignition Tracking\2021_Ignition_QC_Folders\20210126_1226143_21-0014706_nan_T005184521"/>
    <s v=" "/>
    <s v="Y"/>
    <s v="TLAL"/>
    <s v="Outage Time &amp; Suspected Initiating Event Updated; Additional FOID's Added; Photo Uploaded"/>
    <d v="2021-04-12T00:00:00"/>
    <m/>
    <x v="0"/>
    <m/>
    <m/>
    <m/>
    <m/>
    <m/>
    <m/>
    <m/>
    <m/>
    <m/>
    <m/>
    <m/>
    <m/>
    <m/>
    <m/>
    <m/>
    <m/>
    <m/>
    <s v=" "/>
    <x v="121"/>
    <d v="1899-12-30T14:27:00"/>
    <d v="2021-01-26T00:00:00"/>
    <d v="1899-12-30T15:40:00"/>
    <s v="FAS"/>
    <s v="N"/>
    <s v="N"/>
    <s v="1226143"/>
    <s v="21-0014706"/>
    <m/>
    <s v="T005184521, T005184507, T005184602"/>
    <n v="120466366"/>
    <m/>
    <m/>
    <s v="PG&amp;E_81_Ignition_20210126_4.jpg"/>
    <s v=" "/>
    <x v="2"/>
    <x v="0"/>
    <s v="Y"/>
    <s v="Y"/>
    <s v="On January 26, 2021 at 1520 hours, PG&amp;E Troublemen patrolled the Trinidad 1101 12kV Distribution Circuit number 192231101, near 779 Railroad and 810 Kingdom Road in Trinidad. They observed a tree that partially failed in multiple locations and fell into multiple spans of overhead conductor, 200' of #6 solid copper broken overhead conductor arcing on the ground, an 8' load-side crossarm, and a small fire. Initial analysis indicates the ignition was caused by a coastal redwood tree that failed and fell into the nearby conductors during a wind and rain event. The healthy 3-stem 110' (65&quot; DBH) coastal redwood tree partially failed and broke off one stem due to a winter storm event. It fell towards the 12kv and a nearby red alder, and then struck the alley arm and brought down the 12kV conductors to the ground. Cal Fire responded to and extinguished the fire. The 2,934 minute outage affected 92 customers. All the repairs were completed and the line was returned to service on January 28, 2021. This information is preliminary."/>
    <s v="PG&amp;E"/>
    <s v="Vegetation"/>
    <s v="D"/>
    <s v="D"/>
    <s v="Structure-only"/>
    <m/>
    <m/>
    <m/>
    <m/>
    <x v="2"/>
    <x v="5"/>
    <x v="2"/>
    <s v="Y"/>
    <s v="Overhead"/>
    <s v="Primary"/>
    <s v="Conductor - Primary"/>
    <s v="Conductor, Crossarm"/>
    <s v="Circuit ID: 192231101, SAP ID: 100976039"/>
    <s v=" "/>
    <x v="0"/>
    <n v="41.038156631"/>
    <n v="-124.1051807218"/>
    <s v="Humboldt"/>
    <x v="484"/>
    <n v="12000"/>
    <m/>
    <s v="Cal Fire"/>
    <s v="Conifer Forest"/>
    <m/>
    <m/>
    <m/>
    <m/>
    <s v="N"/>
    <s v="N"/>
    <m/>
    <m/>
    <s v="2021-01-29"/>
    <n v="41.038162999999997"/>
    <n v="-124.105417"/>
    <d v="2021-02-26T00:00:00"/>
    <s v="TrunkFail   "/>
    <s v="A healthy 3xstm redwood broke at one stem due to winter storm event, fell towards the 12kv and a nearby red alder, and struck the alley arm and 12kv, bringing the lines to the ground. PI conducted a fire investigation at 41.03816,-124.105 and surrounding field site on 02/26/21. PI found no evidence of wire down on the ground or fire. PI spoke to owner of tree who was present for event and owner stated that she did not witness any fire related to outage. PI inspected multiple spans loadside of SSD 3663."/>
    <s v="REDW"/>
    <n v="110"/>
    <n v="65"/>
    <n v="68"/>
    <s v="None"/>
    <s v="None"/>
    <s v="N"/>
    <n v="1"/>
    <m/>
    <s v="Other"/>
    <s v="A"/>
    <s v="AlleyArm"/>
    <s v="BareWire"/>
    <m/>
    <s v=" "/>
    <s v="NORTH COAST"/>
    <s v="EUREKA 01"/>
    <s v="14:41"/>
    <s v="01/26/2021"/>
    <s v="1226143"/>
    <s v="T005184521"/>
    <n v="822"/>
    <s v="8TH AVE"/>
    <x v="214"/>
    <n v="41.037880000000001"/>
    <n v="-124.1071"/>
    <s v="W1MJJAO"/>
    <s v="AMBROSE, JUSTIN"/>
    <n v="192231101"/>
    <s v="20210126 15:59"/>
    <n v="9002"/>
    <m/>
    <s v="Tree fell into wire. T-man opened fuses."/>
    <s v="Y"/>
    <m/>
    <m/>
    <s v="41.0289300,-124.1090300,37.700000,3D"/>
    <m/>
    <m/>
    <s v="On 8th street, went down the road for better cell service for phone call with CL"/>
    <s v="none"/>
    <m/>
    <s v="N"/>
    <s v="Y"/>
    <m/>
    <s v="Storm Wind/Rain/Snow"/>
    <m/>
    <s v="County Land"/>
    <m/>
    <s v="Strong"/>
    <m/>
    <s v="Vegetation"/>
    <m/>
    <s v="1 meter - &lt; 3 meters"/>
    <m/>
    <s v="Cal Fire"/>
    <m/>
    <s v="Overhead"/>
    <m/>
    <x v="0"/>
    <m/>
    <m/>
    <m/>
    <s v="TREE-FELL INTO LINE"/>
    <s v="CONDUCTOR, OVERHEAD"/>
    <s v="N"/>
    <s v=""/>
    <s v="Unplanned"/>
    <s v="Humboldt"/>
    <s v="Eureka"/>
    <s v="192231101, TRINIDAD-1101"/>
    <s v="21-0014706"/>
    <s v="Unplanned"/>
    <s v="Clear;32-90 F"/>
    <s v="92"/>
    <s v=" "/>
    <s v="YES"/>
    <s v="Force Out"/>
    <s v="Sustained"/>
    <s v="No"/>
    <s v="3663"/>
    <s v="OH"/>
    <s v="Trip Saver"/>
    <s v="1226143"/>
    <s v="Conductor, Overhead, Broken, wire on ground"/>
    <s v=" "/>
    <s v=" "/>
    <s v=" "/>
    <s v="EIGHTH ST. 1 SPAN E/O WESTHAVEN DR."/>
    <s v="FUSE SAVER 3663 EIGHTH ST. 1 SPAN E/O WESTHAVEN DR."/>
    <s v=" "/>
    <s v="T-MAN ROBERT RAPICH RPTS 3663 FORCED OPEN DUE TO MULTIPLE SPANS OF CONDUCTOR ON GROUND, LOAD SIDE OF 3663."/>
    <s v=" "/>
    <s v="No"/>
    <s v="Equipment Failure/Involved, Overhead"/>
    <s v=" "/>
    <s v="No"/>
    <s v=" "/>
    <s v=" "/>
    <s v="M11L"/>
    <s v="Distribution Circuit"/>
    <s v="M11L"/>
    <s v="01/26/21 14:33"/>
    <s v="Not Required"/>
    <s v=" "/>
    <s v=" "/>
    <s v="No"/>
    <s v="1597260"/>
    <s v="21-0014706"/>
    <m/>
    <m/>
    <m/>
    <m/>
    <s v=""/>
  </r>
  <r>
    <x v="603"/>
    <s v="B1HE"/>
    <s v="3 - QC Complete"/>
    <d v="2021-04-27T00:00:00"/>
    <d v="2021-04-27T00:00:00"/>
    <x v="489"/>
    <s v="\\fxshare-nas05\quotashare-fs01\ESA\5 - Ignition Tracking\2021_Ignition_QC_Folders\20210125_1224307_21-0013901_nan_T005182280"/>
    <s v=" "/>
    <s v="Y"/>
    <s v="B1HE"/>
    <s v="Outage time updated"/>
    <d v="2021-04-20T00:00:00"/>
    <m/>
    <x v="0"/>
    <m/>
    <m/>
    <m/>
    <m/>
    <m/>
    <m/>
    <m/>
    <m/>
    <m/>
    <m/>
    <s v="Y"/>
    <d v="2021-04-20T00:00:00"/>
    <m/>
    <s v="bawa"/>
    <m/>
    <s v="Requested additional info, no response."/>
    <m/>
    <s v=" "/>
    <x v="122"/>
    <d v="1899-12-30T11:41:00"/>
    <d v="2021-01-25T00:00:00"/>
    <d v="1899-12-30T11:24:00"/>
    <s v="FAS"/>
    <s v="Y"/>
    <s v="N"/>
    <n v="1224307"/>
    <s v="21-0013901"/>
    <m/>
    <s v="T005182280"/>
    <n v="120462306"/>
    <n v="119817513"/>
    <m/>
    <m/>
    <s v=" "/>
    <x v="0"/>
    <x v="0"/>
    <s v="N"/>
    <s v="N"/>
    <s v="On January 25th, 2021 at 1141 hours, a PG&amp;E Troubleman was dispatched to the Borden 1101 12 kv Distribution Circuit on Road 33 1/2 near Avenue 12, Madera in response to a saw explosion tag. Initial analysis indicates a pole failure at pole # 104024639 formerly pole # 101124091 where the pole broke causing the transformer to dangle creating an outage and pole fire. Upon arrival the tman opened remaining FUCO 21138 de-energizing to EOL creating an outage for 5 customers. The ensuing fire was isolated to only PG&amp;E equipment and was self-extinguished. A PG&amp;E crew was dispatched to replace the pole and transformer. The  repairs were made and all customers we restored on January 25th, 2021 at 1730 hours. Pre-existing EC notification 119817513 indicates this pole was identified 9/26/20 for being rotten and needing replacement. Notes from inspection:&quot;09/26/2020 11:23:26 PST INSPECTCPIC (INSPECTCPIC)_x000a_Need pole change, rotten/ decayed, top splitting, shell rot with pieces of shell falling away, deep cracks and checks, top leaning toward weight of xfmr.&quot;"/>
    <s v="PG&amp;E"/>
    <s v="Other"/>
    <s v="D"/>
    <s v="D"/>
    <s v="Structure-only"/>
    <m/>
    <m/>
    <m/>
    <m/>
    <x v="0"/>
    <x v="4"/>
    <x v="7"/>
    <s v="Y"/>
    <s v="Overhead"/>
    <s v="Primary"/>
    <s v="Pole"/>
    <s v="Pole, Transformer"/>
    <s v="CIRCUIT ID:255121101 , SAP#104024639, CGC#321654515224 "/>
    <s v=" "/>
    <x v="0"/>
    <n v="36.916605980500002"/>
    <n v="-119.93518108080001"/>
    <s v="Madera"/>
    <x v="50"/>
    <n v="12000"/>
    <m/>
    <m/>
    <s v="Agriculture"/>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604"/>
    <s v="TLAL"/>
    <s v="4 - QC Follow-Up Required - EII Active Investigation"/>
    <m/>
    <d v="2021-05-26T00:00:00"/>
    <x v="490"/>
    <s v="\\fxshare-nas05\quotashare-fs01\ESA\5 - Ignition Tracking\2021_Ignition_QC_Folders\20210125_1225051_nan_nan_T005183476"/>
    <s v=" "/>
    <s v=""/>
    <m/>
    <m/>
    <m/>
    <m/>
    <x v="0"/>
    <m/>
    <m/>
    <m/>
    <m/>
    <m/>
    <m/>
    <m/>
    <m/>
    <m/>
    <m/>
    <m/>
    <m/>
    <m/>
    <m/>
    <m/>
    <m/>
    <m/>
    <s v=" "/>
    <x v="122"/>
    <s v="19:08"/>
    <d v="2021-01-25T00:00:00"/>
    <s v="19:08"/>
    <s v="FAS"/>
    <s v="Y"/>
    <s v="N"/>
    <s v="1225051"/>
    <m/>
    <m/>
    <s v="T005183476"/>
    <m/>
    <m/>
    <s v="EI210125A"/>
    <s v="PG&amp;E_100_IGNITION_20210125_4.JPG"/>
    <s v=" "/>
    <x v="1"/>
    <x v="1"/>
    <s v="Y"/>
    <s v="Y"/>
    <m/>
    <s v="Unknown"/>
    <s v="Building"/>
    <s v="D"/>
    <m/>
    <s v="3 meters - 0.25 Acres"/>
    <m/>
    <m/>
    <m/>
    <m/>
    <x v="8"/>
    <x v="4"/>
    <x v="3"/>
    <m/>
    <s v="Overhead"/>
    <m/>
    <m/>
    <m/>
    <m/>
    <s v=" "/>
    <x v="0"/>
    <n v="37.558776999999999"/>
    <n v="-122.022907"/>
    <s v="Alameda"/>
    <x v="485"/>
    <n v="12000"/>
    <m/>
    <s v="Fremont FD"/>
    <m/>
    <m/>
    <m/>
    <n v="246"/>
    <m/>
    <s v="N"/>
    <s v="N"/>
    <m/>
    <m/>
    <s v="2021-02-02"/>
    <m/>
    <m/>
    <m/>
    <m/>
    <m/>
    <m/>
    <m/>
    <m/>
    <m/>
    <m/>
    <m/>
    <m/>
    <m/>
    <m/>
    <m/>
    <m/>
    <m/>
    <m/>
    <m/>
    <s v=" "/>
    <m/>
    <s v="FREMONT"/>
    <s v="19:08"/>
    <s v="2021/01/25 00:00:00"/>
    <s v="1225051"/>
    <s v="T005183476"/>
    <n v="36264"/>
    <s v="CORONADO DR"/>
    <x v="5"/>
    <n v="37.558280000000003"/>
    <n v="-122.02254000000001"/>
    <s v="M1TH1MC"/>
    <m/>
    <n v="13501112"/>
    <s v="2021/01/25 19:55:16"/>
    <n v="9260"/>
    <m/>
    <s v="A:OK;X:SAN JAN AVE;R:REPORT OF FLAMES FROM THE GUTTER WITH WIREDOWN PER ALCO FIRE, PWR-Y..FD UPDATE: LINES ARE ENERGIZED, WALL I S ON FIRE, AND SUBJECT HAS BEEN ELECTROCUTED.."/>
    <s v="N"/>
    <m/>
    <m/>
    <m/>
    <m/>
    <m/>
    <m/>
    <m/>
    <m/>
    <m/>
    <m/>
    <s v="Y"/>
    <m/>
    <m/>
    <m/>
    <m/>
    <m/>
    <m/>
    <m/>
    <s v="NEED CREW TO REPAIR DAMAGED PRIMARY #6 SOL CU POLE TO POLE"/>
    <m/>
    <m/>
    <m/>
    <m/>
    <s v="Overhead"/>
    <m/>
    <x v="2"/>
    <m/>
    <m/>
    <m/>
    <s v="PATROL-FOUND NOTHING"/>
    <s v="CONDUCTOR, OVERHEAD"/>
    <m/>
    <s v=" "/>
    <m/>
    <m/>
    <m/>
    <m/>
    <m/>
    <m/>
    <m/>
    <m/>
    <m/>
    <m/>
    <m/>
    <m/>
    <m/>
    <m/>
    <m/>
    <m/>
    <m/>
    <m/>
    <m/>
    <m/>
    <m/>
    <m/>
    <m/>
    <m/>
    <m/>
    <m/>
    <m/>
    <m/>
    <m/>
    <m/>
    <m/>
    <m/>
    <m/>
    <m/>
    <m/>
    <m/>
    <m/>
    <m/>
    <m/>
    <m/>
    <m/>
    <m/>
    <m/>
    <s v=""/>
    <s v=""/>
    <s v=""/>
    <s v=""/>
  </r>
  <r>
    <x v="605"/>
    <s v="AGFC"/>
    <s v="3 - QC Complete"/>
    <d v="2021-01-25T00:00:00"/>
    <d v="2021-01-25T00:00:00"/>
    <x v="491"/>
    <s v="\\fxshare-nas05\quotashare-fs01\ESA\5 - Ignition Tracking\2021_Ignition_QC_Folders\20210125_nan_nan_nan_977792364"/>
    <s v=" "/>
    <m/>
    <m/>
    <m/>
    <m/>
    <m/>
    <x v="0"/>
    <m/>
    <m/>
    <m/>
    <m/>
    <m/>
    <m/>
    <m/>
    <m/>
    <m/>
    <m/>
    <m/>
    <m/>
    <m/>
    <m/>
    <m/>
    <m/>
    <m/>
    <s v=" "/>
    <x v="122"/>
    <s v="03:38"/>
    <m/>
    <m/>
    <s v="FAS"/>
    <s v="N"/>
    <s v="Y"/>
    <m/>
    <m/>
    <m/>
    <n v="977792364"/>
    <m/>
    <m/>
    <m/>
    <m/>
    <s v=" "/>
    <x v="0"/>
    <x v="2"/>
    <s v="N"/>
    <s v="N"/>
    <s v="Duplicate of index 79. Structure fire not attributable to PG&amp;E."/>
    <s v="Not PG&amp;E"/>
    <s v="Building"/>
    <m/>
    <m/>
    <s v="&lt;3 meters of linear travel"/>
    <m/>
    <m/>
    <m/>
    <m/>
    <x v="4"/>
    <x v="1"/>
    <x v="1"/>
    <m/>
    <s v="Overhead"/>
    <m/>
    <m/>
    <m/>
    <m/>
    <s v=" "/>
    <x v="0"/>
    <n v="40.541432"/>
    <n v="-122.24169999999999"/>
    <s v="Shasta"/>
    <x v="85"/>
    <n v="12000"/>
    <m/>
    <s v="Cal Fire"/>
    <s v="Urban"/>
    <m/>
    <m/>
    <n v="246"/>
    <m/>
    <s v="N"/>
    <s v="N"/>
    <m/>
    <m/>
    <s v="2021-01-26"/>
    <m/>
    <m/>
    <m/>
    <m/>
    <m/>
    <m/>
    <m/>
    <m/>
    <m/>
    <m/>
    <m/>
    <m/>
    <m/>
    <m/>
    <m/>
    <m/>
    <m/>
    <m/>
    <m/>
    <s v=" "/>
    <s v="NORTH VALLEY"/>
    <s v="REDDING 02"/>
    <s v="03:38"/>
    <s v="01/25/2021"/>
    <m/>
    <n v="977792364"/>
    <n v="21913"/>
    <s v="BELMONT DR"/>
    <x v="71"/>
    <n v="40.541539"/>
    <n v="-122.239671"/>
    <s v="V8TSLAB"/>
    <s v="ANDRADE, SHAWN"/>
    <n v="103351104"/>
    <s v="20210125 03:49"/>
    <n v="2640"/>
    <n v="1"/>
    <s v="FIRE REPORT COMPLETED ON STRUCTURE FIRE TAG FOID 0974276375, DISCONNECTED AT SERVICE CLEARENCE POLE, METER WEATHERHEAD &amp; PANEL LEFT INTACT, COUNTY INSPECT REQUIRED &amp; CAL FIRE APPROVAL BEFORE RECONNECT"/>
    <s v="Y"/>
    <n v="7"/>
    <s v="\\fxshare-nas05\quotashare-fs01\ESA\5 - Ignition Tracking\Fire_Tab_Attachment_Files"/>
    <m/>
    <n v="40.541432"/>
    <n v="-122.24169999999999"/>
    <s v="21913 BELMONT DR, PALO CEDRO, CA_x000d__x000a__x000d__x000a_FIRE REPORT COMPLETED ON STRUCTURE FIRE TAG"/>
    <s v="BRIAN NOEL/5304482413"/>
    <m/>
    <s v="N"/>
    <s v="Y"/>
    <s v="N"/>
    <s v="Rain"/>
    <s v="NOT RAINING WHILE ONSITE, RAINING PRIOR"/>
    <s v="Structures"/>
    <m/>
    <s v="Calm"/>
    <m/>
    <s v="3rd Party"/>
    <m/>
    <s v="Structure Only"/>
    <m/>
    <s v="Cal Fire"/>
    <m/>
    <s v="Overhead"/>
    <m/>
    <x v="0"/>
    <m/>
    <m/>
    <m/>
    <m/>
    <m/>
    <m/>
    <s v=" "/>
    <m/>
    <m/>
    <m/>
    <m/>
    <m/>
    <m/>
    <m/>
    <m/>
    <m/>
    <m/>
    <m/>
    <m/>
    <m/>
    <m/>
    <m/>
    <m/>
    <m/>
    <m/>
    <m/>
    <m/>
    <m/>
    <m/>
    <m/>
    <m/>
    <m/>
    <m/>
    <m/>
    <m/>
    <m/>
    <m/>
    <m/>
    <m/>
    <m/>
    <m/>
    <m/>
    <m/>
    <m/>
    <m/>
    <m/>
    <m/>
    <m/>
    <m/>
    <m/>
    <m/>
    <m/>
    <m/>
    <m/>
  </r>
  <r>
    <x v="606"/>
    <s v="AGFC"/>
    <s v="3 - QC Complete"/>
    <d v="2021-01-25T00:00:00"/>
    <d v="2021-01-25T00:00:00"/>
    <x v="492"/>
    <s v="\\fxshare-nas05\quotashare-fs01\ESA\5 - Ignition Tracking\2021_Ignition_QC_Folders\20210125_nan_nan_nan_974276375"/>
    <s v=" "/>
    <m/>
    <m/>
    <m/>
    <m/>
    <m/>
    <x v="0"/>
    <m/>
    <m/>
    <m/>
    <m/>
    <m/>
    <m/>
    <m/>
    <m/>
    <m/>
    <m/>
    <m/>
    <m/>
    <m/>
    <m/>
    <m/>
    <m/>
    <m/>
    <s v=" "/>
    <x v="122"/>
    <s v="01:54"/>
    <m/>
    <m/>
    <s v="FAS"/>
    <s v="N"/>
    <s v="N"/>
    <m/>
    <m/>
    <m/>
    <n v="974276375"/>
    <m/>
    <m/>
    <m/>
    <m/>
    <s v=" "/>
    <x v="0"/>
    <x v="2"/>
    <s v="N"/>
    <s v="N"/>
    <s v="Structure fire not attributable to PG&amp;E."/>
    <s v="Not PG&amp;E"/>
    <s v="Building"/>
    <m/>
    <m/>
    <s v="Structure-only"/>
    <m/>
    <m/>
    <m/>
    <m/>
    <x v="3"/>
    <x v="1"/>
    <x v="1"/>
    <m/>
    <s v="Overhead"/>
    <m/>
    <m/>
    <m/>
    <m/>
    <s v=" "/>
    <x v="0"/>
    <s v="40.5416183"/>
    <s v="-122.2412667"/>
    <s v="Shasta"/>
    <x v="85"/>
    <n v="12000"/>
    <m/>
    <s v="Cal Fire"/>
    <s v="Hardwood Woodland"/>
    <m/>
    <m/>
    <n v="246"/>
    <m/>
    <s v="N"/>
    <s v="N"/>
    <m/>
    <m/>
    <s v="2021-01-26"/>
    <m/>
    <m/>
    <m/>
    <m/>
    <m/>
    <m/>
    <m/>
    <m/>
    <m/>
    <m/>
    <m/>
    <m/>
    <m/>
    <m/>
    <m/>
    <m/>
    <m/>
    <m/>
    <m/>
    <s v=" "/>
    <s v="NORTH VALLEY"/>
    <s v="REDDING 02"/>
    <s v="01:54"/>
    <s v="01/25/2021"/>
    <m/>
    <n v="974276375"/>
    <n v="21913"/>
    <s v="BELMONT DR"/>
    <x v="71"/>
    <n v="40.541539"/>
    <n v="-122.239671"/>
    <s v="V8TSLAB"/>
    <s v="ANDRADE, SHAWN"/>
    <n v="103351104"/>
    <s v="20210125 03:39"/>
    <n v="1120"/>
    <m/>
    <s v="STRUCTURE FIRE, ELECTRIC SERVICE AND PANEL INTACT, ALL SUB BREAKERS WERE IN OFF POSITION ON ARRIVAL BY FD, MAIN BREAKER WAS IN ON POSITION ON ARRIVAL BY FD.  i PULLED(OPENED) MAIN BREAKER ON ARRIVAL, CLIMBED SERVICE POLE &amp; CUT SERVICE OPEN DE-ENERGIZING SERVICE TO HOUSE, LEFT METER, WEATHERHEAR AND PANEL AS IS, OK PER IC.  PER IC FIRE ORGIN WAS NOT POWER RELATED, UNDERINVESTIGATION BY SAID BELIEVE STARTED FROM HOT ASHES FROM WOOD HEAT"/>
    <s v="Y"/>
    <n v="7"/>
    <s v="\\fxshare-nas05\quotashare-fs01\ESA\5 - Ignition Tracking\Fire_Tab_Attachment_Files"/>
    <s v="40.5416183,-122.2412667,142.000000,3D"/>
    <m/>
    <m/>
    <s v="21913 BELMONT DR, PALO CEDRO, CA"/>
    <s v="BRIAN NOEL/5304482413"/>
    <m/>
    <s v="N"/>
    <s v="Y"/>
    <s v="N"/>
    <s v="Rain"/>
    <s v="NOT RAINING AT TIME ONSITE, BUT PRIOR"/>
    <s v="Structures"/>
    <m/>
    <s v="Calm"/>
    <m/>
    <s v="3rd Party"/>
    <m/>
    <s v="Structure Only"/>
    <m/>
    <s v="Cal Fire"/>
    <m/>
    <s v="Overhead"/>
    <m/>
    <x v="0"/>
    <m/>
    <m/>
    <m/>
    <m/>
    <m/>
    <m/>
    <s v=" "/>
    <m/>
    <m/>
    <m/>
    <m/>
    <m/>
    <m/>
    <m/>
    <m/>
    <m/>
    <m/>
    <m/>
    <m/>
    <m/>
    <m/>
    <m/>
    <m/>
    <m/>
    <m/>
    <m/>
    <m/>
    <m/>
    <m/>
    <m/>
    <m/>
    <m/>
    <m/>
    <m/>
    <m/>
    <m/>
    <m/>
    <m/>
    <m/>
    <m/>
    <m/>
    <m/>
    <m/>
    <m/>
    <m/>
    <m/>
    <m/>
    <m/>
    <m/>
    <m/>
    <m/>
    <m/>
    <m/>
    <m/>
  </r>
  <r>
    <x v="607"/>
    <s v="S7RM"/>
    <s v="3 - QC Complete"/>
    <d v="2021-04-08T00:00:00"/>
    <d v="2021-04-01T00:00:00"/>
    <x v="493"/>
    <s v="\\fxshare-nas05\quotashare-fs01\ESA\5 - Ignition Tracking\2021_Ignition_QC_Folders\20210123_1222140_21-0013376_nan_T005180446"/>
    <s v=" "/>
    <m/>
    <m/>
    <m/>
    <m/>
    <m/>
    <x v="0"/>
    <m/>
    <m/>
    <m/>
    <m/>
    <m/>
    <m/>
    <m/>
    <m/>
    <m/>
    <m/>
    <m/>
    <m/>
    <m/>
    <m/>
    <m/>
    <m/>
    <m/>
    <s v=" "/>
    <x v="123"/>
    <d v="1899-12-30T19:53:00"/>
    <d v="2021-01-23T00:00:00"/>
    <d v="1899-12-30T19:50:00"/>
    <s v="FAS"/>
    <s v="N"/>
    <s v="N"/>
    <s v="1222140"/>
    <s v="21-0013376"/>
    <m/>
    <s v="T005180446"/>
    <n v="120460278"/>
    <m/>
    <m/>
    <s v="PG&amp;E_78_ignition_20210123_1.png"/>
    <s v=" "/>
    <x v="0"/>
    <x v="0"/>
    <s v="N"/>
    <s v="N"/>
    <s v="On January 23rd, 2021  at 19:48 hrs. PG &amp; E received a call from 744 Dwight Way in the City of Livingston for a vehicle vs. pole incident.  Initial analysis indicates that a third-party vehicle made contact with a distribution pole causing the pole to fail at ground level.  There was an ensuing  fire which was limited to PG &amp; E assets.  The fire was less than 1 meter in size and was extinguished by Livingston F.D.  The PG &amp; E pole, conductor, crossarm, cutouts and insulator were all damaged due to this pole fire and there were an initial 8 customers without power.  This incident occured on the Livingston 1106 12 KV distribution circuit and both a line crew and a troubleman were dispatched on 1/23/21 to make safe and perform emergency repairs including repairing 2 secondary risers to reenergize the 8 customers on this transfer line and to schedule a subsequent pole replacement.  All information is preliminary. "/>
    <s v="PG&amp;E"/>
    <s v="Other"/>
    <s v="D"/>
    <s v="D"/>
    <s v="Structure-only"/>
    <s v="45' class 4  pole, date nail '93"/>
    <m/>
    <m/>
    <m/>
    <x v="6"/>
    <x v="2"/>
    <x v="12"/>
    <s v="N"/>
    <s v="Overhead"/>
    <s v="Secondary"/>
    <s v="Riser"/>
    <s v="conductor, 2 secondary risers"/>
    <s v="Circuit ID: 252261106"/>
    <s v=" "/>
    <x v="0"/>
    <n v="37.390070000000001"/>
    <n v="-120.70504"/>
    <s v="Merced"/>
    <x v="174"/>
    <n v="12000"/>
    <m/>
    <s v="Cal Fire"/>
    <s v="Agriculture"/>
    <m/>
    <m/>
    <m/>
    <m/>
    <s v="N"/>
    <s v="N"/>
    <m/>
    <m/>
    <s v="2021-01-26"/>
    <m/>
    <m/>
    <m/>
    <m/>
    <m/>
    <m/>
    <m/>
    <m/>
    <m/>
    <m/>
    <m/>
    <m/>
    <m/>
    <m/>
    <m/>
    <m/>
    <m/>
    <m/>
    <m/>
    <s v=" "/>
    <s v="YOSEMITE"/>
    <s v="MERCED 04"/>
    <s v="19:53"/>
    <s v="01/23/2021"/>
    <s v="1222140"/>
    <s v="T005180446"/>
    <n v="768"/>
    <s v="DWIGHT WAY"/>
    <x v="115"/>
    <n v="37.390070000000001"/>
    <n v="-120.70504"/>
    <s v="Y4TDDM6"/>
    <s v="MAYO, DAN"/>
    <n v="252261106"/>
    <s v="20210123 22:51"/>
    <n v="9002"/>
    <m/>
    <s v="Line crew to make emergency repairs tonight (A tag).  B tag for future pole replacement."/>
    <s v="Y"/>
    <m/>
    <m/>
    <m/>
    <n v="37.390070000000001"/>
    <n v="-120.70504"/>
    <s v="Across the street from 732 Dwight Way"/>
    <s v="Livingston Fire Dept"/>
    <m/>
    <s v="N"/>
    <s v="Y"/>
    <m/>
    <s v="Clear"/>
    <m/>
    <s v="PG&amp;E Only"/>
    <m/>
    <s v="Light"/>
    <m/>
    <s v="Vehicle Accident"/>
    <m/>
    <s v="Other (Comments)"/>
    <s v="45' class 4  pole, date nail '93"/>
    <s v="Cal Fire"/>
    <m/>
    <s v="Other (Comments)"/>
    <s v="Overhead primary with transformer &amp; secondary risers (2)"/>
    <x v="0"/>
    <m/>
    <m/>
    <m/>
    <s v="VEHICLE"/>
    <s v="POLE-WOOD"/>
    <s v="N"/>
    <s v=" "/>
    <s v="Unplanned"/>
    <s v="Yosemite"/>
    <s v="Merced"/>
    <s v="252261106, LIVINGSTON-1106"/>
    <s v="21-0013376"/>
    <s v="Unplanned"/>
    <s v="Clear;32-90 F"/>
    <s v="8"/>
    <s v="1576"/>
    <s v="NO"/>
    <s v="Line to Ground"/>
    <s v="Sustained"/>
    <s v="No"/>
    <s v="MTR#1006735461"/>
    <s v="OH"/>
    <s v="Transformer"/>
    <s v="1222140"/>
    <s v="Secondary, Broken"/>
    <s v=" "/>
    <s v="01/23/21 21:15"/>
    <s v=" "/>
    <s v="DWIGHT WAY S/O OAK, LIVINGSTON"/>
    <s v="744 DWIGHT WAY, LIVINGSTON"/>
    <s v=" "/>
    <s v=" "/>
    <s v=" "/>
    <s v="No"/>
    <s v="3rd Party, Vehicle"/>
    <s v=" "/>
    <s v="No"/>
    <s v=" "/>
    <s v=" "/>
    <s v="Y4TDDM6"/>
    <s v="Transformer only"/>
    <s v="A7B7"/>
    <s v="01/23/21 19:50"/>
    <s v="Not Required"/>
    <s v="01/23/21 23:07"/>
    <s v=" "/>
    <s v="No"/>
    <s v="1596342"/>
    <s v="21-0013376"/>
    <m/>
    <m/>
    <m/>
    <m/>
    <m/>
  </r>
  <r>
    <x v="608"/>
    <s v="AGFC"/>
    <s v="3 - QC Complete"/>
    <d v="2021-01-25T00:00:00"/>
    <d v="2021-01-25T00:00:00"/>
    <x v="441"/>
    <s v="\\fxshare-nas05\quotashare-fs01\ESA\5 - Ignition Tracking\2021_Ignition_QC_Folders\20210123_nan_nan_nan_8858176491"/>
    <s v=" "/>
    <m/>
    <m/>
    <m/>
    <m/>
    <m/>
    <x v="0"/>
    <m/>
    <m/>
    <m/>
    <m/>
    <m/>
    <m/>
    <m/>
    <m/>
    <m/>
    <m/>
    <m/>
    <m/>
    <m/>
    <m/>
    <m/>
    <m/>
    <m/>
    <s v=" "/>
    <x v="123"/>
    <s v="10:17"/>
    <m/>
    <m/>
    <s v="FAS"/>
    <s v="N"/>
    <s v="N"/>
    <m/>
    <m/>
    <m/>
    <s v="8858176491"/>
    <m/>
    <m/>
    <m/>
    <m/>
    <s v=" "/>
    <x v="0"/>
    <x v="2"/>
    <s v="N"/>
    <s v="N"/>
    <s v="Structure fire not attributable to PG&amp;E."/>
    <s v="Not PG&amp;E"/>
    <s v="Building"/>
    <m/>
    <m/>
    <s v="Structure-only"/>
    <s v="SMALL UNIT "/>
    <m/>
    <m/>
    <m/>
    <x v="3"/>
    <x v="1"/>
    <x v="1"/>
    <m/>
    <s v="Other (Comments)"/>
    <m/>
    <m/>
    <m/>
    <m/>
    <s v=" "/>
    <x v="0"/>
    <s v="36.9032050"/>
    <s v="-121.7556850"/>
    <s v="Santa Cruz"/>
    <x v="486"/>
    <n v="21000"/>
    <m/>
    <s v="Monterey County FD"/>
    <s v="Urban"/>
    <m/>
    <m/>
    <m/>
    <m/>
    <s v="N"/>
    <s v="N"/>
    <m/>
    <m/>
    <s v="2021-01-26"/>
    <m/>
    <m/>
    <m/>
    <m/>
    <m/>
    <m/>
    <m/>
    <m/>
    <m/>
    <m/>
    <m/>
    <m/>
    <m/>
    <m/>
    <m/>
    <m/>
    <m/>
    <m/>
    <m/>
    <s v=" "/>
    <s v="CENTRAL COAST"/>
    <s v="SANTA CRUZ 01"/>
    <s v="10:17"/>
    <s v="01/23/2021"/>
    <m/>
    <s v="8858176491"/>
    <n v="574"/>
    <s v="LEWIS RD"/>
    <x v="128"/>
    <n v="36.883293000000002"/>
    <n v="-121.723955"/>
    <s v="C5TRXRI"/>
    <s v="RANGEL, RUFINO"/>
    <n v="83332101"/>
    <s v="20210123 11:25"/>
    <n v="1120"/>
    <m/>
    <s v="ONE OF THREE UNITS ON THE PROPERTY STRARTED A FIRE,CUSTOMER TURN OFF BREAKER TO UNIT. CHECK PGE POWER GOOD"/>
    <s v="Y"/>
    <m/>
    <m/>
    <s v="36.9032050,-121.7556850,10.500000,3D"/>
    <m/>
    <m/>
    <m/>
    <m/>
    <m/>
    <s v="N"/>
    <s v="Y"/>
    <s v="N"/>
    <s v="Clear"/>
    <m/>
    <s v="Private Land"/>
    <m/>
    <s v="Calm"/>
    <m/>
    <s v="3rd Party"/>
    <m/>
    <s v="Other (Comments)"/>
    <s v="SMALL UNIT "/>
    <s v="Other (Comments)"/>
    <s v="CAL"/>
    <s v="Other (Comments)"/>
    <s v="UNIT"/>
    <x v="0"/>
    <m/>
    <s v="Other (Comments)"/>
    <s v="?"/>
    <m/>
    <m/>
    <m/>
    <s v=" "/>
    <m/>
    <m/>
    <m/>
    <m/>
    <m/>
    <m/>
    <m/>
    <m/>
    <m/>
    <m/>
    <m/>
    <m/>
    <m/>
    <m/>
    <m/>
    <m/>
    <m/>
    <m/>
    <m/>
    <m/>
    <m/>
    <m/>
    <m/>
    <m/>
    <m/>
    <m/>
    <m/>
    <m/>
    <m/>
    <m/>
    <m/>
    <m/>
    <m/>
    <m/>
    <m/>
    <m/>
    <m/>
    <m/>
    <m/>
    <m/>
    <m/>
    <m/>
    <m/>
    <m/>
    <m/>
    <m/>
    <m/>
  </r>
  <r>
    <x v="609"/>
    <s v="TLAL"/>
    <s v="3 - QC Complete"/>
    <d v="2021-04-12T00:00:00"/>
    <d v="2021-05-14T00:00:00"/>
    <x v="494"/>
    <s v="\\fxshare-nas05\quotashare-fs01\ESA\5 - Ignition Tracking\2021_Ignition_QC_Folders\20210123_1221713_nan_nan_T005179969"/>
    <s v=" "/>
    <s v="Y"/>
    <s v="TLAL"/>
    <s v="Outage Time, Fire Lat/Long, Suspected Initiating Event Updated; Additional OIS # Added; EC Tag Added; Picture uploaded"/>
    <d v="2021-04-12T00:00:00"/>
    <m/>
    <x v="0"/>
    <m/>
    <m/>
    <m/>
    <m/>
    <m/>
    <m/>
    <m/>
    <m/>
    <m/>
    <m/>
    <m/>
    <m/>
    <m/>
    <m/>
    <m/>
    <m/>
    <m/>
    <s v=" "/>
    <x v="123"/>
    <s v="10:04"/>
    <d v="2021-01-23T00:00:00"/>
    <d v="1899-12-30T16:35:00"/>
    <s v="FAS"/>
    <s v="N"/>
    <s v="N"/>
    <s v="1221984, 1221713"/>
    <s v="21-0013326"/>
    <m/>
    <s v="T005179969"/>
    <n v="120459389"/>
    <m/>
    <m/>
    <s v="PG&amp;E_76_Ignition_20210123_1.jpg"/>
    <s v=" "/>
    <x v="2"/>
    <x v="0"/>
    <s v="Y"/>
    <s v="Y"/>
    <s v="On January 23, 2021 at 1050 hours, a PG&amp;E Troubleman patrolled the Saratoga 1113 12kV Overhead Distribution Circuit number 083371113, in the Local Responsibility area at the rear easement of 1109 Little John Way in San Jose. He observed a tree that grew into the secondary lines, secondary lines together and arcing, 100' of damaged 1/0 aluminum overhead conductor, and reports of a small back fence fire on January 19, 2021 that was also caused by this condition. Initial analysis indicates the root cause of the ignition was due to a high wind event, but also involved a 20' tall living lemon tree that grew into the line and partially failed, as well as overhead equipment failure. The customer stated that a tree crew trimmed the lemon tree partially, but couldn’t complete the work without a line kill. Another high wind event came through in the meantime, which resulted in the ignition. Our vegetation contractor performed work on this tree on January 13, 2021. The 55-minute forced service point transformer-only outage affected two customers. All the repairs were completed and the line was returned to service on January 23, 2021. This information is preliminary."/>
    <s v="PG&amp;E"/>
    <s v="Vegetation"/>
    <s v="D"/>
    <s v="D"/>
    <s v="&lt;0.25"/>
    <m/>
    <m/>
    <m/>
    <m/>
    <x v="0"/>
    <x v="5"/>
    <x v="3"/>
    <s v="Y"/>
    <s v="Overhead"/>
    <s v="Secondary"/>
    <s v="Conductor - Open Wire Secondary"/>
    <s v="Conductors"/>
    <s v="Circuit ID: 083371113, SAP Eqp: 100523347"/>
    <s v=" "/>
    <x v="0"/>
    <n v="37.305410000000002"/>
    <n v="-122.00973999999999"/>
    <s v="Santa Clara"/>
    <x v="487"/>
    <n v="12000"/>
    <m/>
    <s v="Unknown"/>
    <s v="Urban"/>
    <m/>
    <m/>
    <m/>
    <m/>
    <s v="N"/>
    <s v="N"/>
    <m/>
    <m/>
    <s v="2021-01-26"/>
    <m/>
    <m/>
    <m/>
    <m/>
    <m/>
    <m/>
    <m/>
    <m/>
    <m/>
    <m/>
    <m/>
    <m/>
    <m/>
    <m/>
    <m/>
    <m/>
    <m/>
    <m/>
    <m/>
    <s v=" "/>
    <s v="DEANZA"/>
    <s v="CUPERTINO 06"/>
    <s v="10:04"/>
    <s v="01/23/2021"/>
    <s v="1221713"/>
    <s v="T005179969"/>
    <n v="1109"/>
    <s v="LITTLE JOHN WAY"/>
    <x v="36"/>
    <n v="37.305409999999988"/>
    <n v="-122.00973999999999"/>
    <s v="G1TRWSO"/>
    <s v="SILVA, ROBERT"/>
    <n v="83371113"/>
    <s v="20210123 11:27"/>
    <n v="9190"/>
    <m/>
    <s v="Tree condition, crew wk. Rear easement/ climber."/>
    <s v="Y"/>
    <m/>
    <m/>
    <s v="37.3051450,-122.0095517,60.100000,3D"/>
    <m/>
    <m/>
    <m/>
    <m/>
    <m/>
    <s v="N"/>
    <s v="Y"/>
    <m/>
    <s v="Storm Wind"/>
    <m/>
    <s v="Other (Comments)"/>
    <s v="Fence burned up."/>
    <s v="Gusty"/>
    <m/>
    <s v="Vegetation"/>
    <m/>
    <s v="1 meter - &lt; 3 meters"/>
    <m/>
    <s v="Other (Comments)"/>
    <s v="Not sure."/>
    <s v="Overhead"/>
    <m/>
    <x v="0"/>
    <m/>
    <m/>
    <m/>
    <s v="TREE-GREW INTO LINE"/>
    <s v="CONDUCTOR, OVERHEAD"/>
    <s v="N"/>
    <s v=""/>
    <m/>
    <m/>
    <m/>
    <m/>
    <m/>
    <m/>
    <m/>
    <m/>
    <m/>
    <m/>
    <m/>
    <m/>
    <m/>
    <m/>
    <m/>
    <m/>
    <m/>
    <m/>
    <m/>
    <m/>
    <m/>
    <m/>
    <m/>
    <m/>
    <m/>
    <m/>
    <m/>
    <m/>
    <m/>
    <m/>
    <m/>
    <m/>
    <m/>
    <m/>
    <m/>
    <m/>
    <m/>
    <m/>
    <m/>
    <m/>
    <m/>
    <m/>
    <m/>
    <m/>
    <m/>
    <m/>
    <s v=""/>
  </r>
  <r>
    <x v="610"/>
    <s v="B1HE"/>
    <s v="3 - QC Complete"/>
    <d v="2021-04-23T00:00:00"/>
    <d v="2021-04-23T00:00:00"/>
    <x v="495"/>
    <s v="\\fxshare-nas05\quotashare-fs01\ESA\5 - Ignition Tracking\2021_Ignition_QC_Folders\20210123_nan_nan_nan_T005179700"/>
    <s v=" "/>
    <m/>
    <m/>
    <m/>
    <m/>
    <m/>
    <x v="0"/>
    <m/>
    <m/>
    <m/>
    <m/>
    <m/>
    <m/>
    <m/>
    <m/>
    <m/>
    <m/>
    <m/>
    <m/>
    <m/>
    <m/>
    <m/>
    <m/>
    <m/>
    <s v=" "/>
    <x v="123"/>
    <s v="06:41"/>
    <m/>
    <m/>
    <s v="FAS"/>
    <s v="N"/>
    <s v="N"/>
    <m/>
    <m/>
    <m/>
    <s v="T005179700"/>
    <n v="120459136"/>
    <m/>
    <m/>
    <m/>
    <s v=" "/>
    <x v="0"/>
    <x v="0"/>
    <s v="N"/>
    <s v="N"/>
    <s v="On January 23rd, 2021 at 0641 hours, a PG&amp;E Troubleman was dispatched to the Tracy 1106 12 kv Distribution Circuit on North Tracy Ave near West Sugar Rd, Tracy in response to a Pole Fire tag. Initial analysis indicates a pole top was burned at the crossarm due to tracking. The ensuing fire was isolated to just the pole top and crossarm and was self-extinguished. The repairs were made by a PG&amp;E crew on January 23rd, 2021."/>
    <s v="PG&amp;E"/>
    <s v="Other"/>
    <s v="D"/>
    <m/>
    <s v="Unknown"/>
    <s v="POLE ONLY"/>
    <m/>
    <m/>
    <m/>
    <x v="0"/>
    <x v="0"/>
    <x v="0"/>
    <s v="N"/>
    <s v="Overhead"/>
    <s v="Primary"/>
    <s v="Crossarm"/>
    <s v="Crossarm"/>
    <s v="CIRCUIT ID: 162881106"/>
    <s v=" "/>
    <x v="0"/>
    <n v="37.786749405800002"/>
    <n v="-121.4352345361"/>
    <s v="San Joaquin"/>
    <x v="488"/>
    <n v="12000"/>
    <m/>
    <s v="Tracy FD"/>
    <s v="Agriculture"/>
    <m/>
    <m/>
    <m/>
    <m/>
    <s v="N"/>
    <s v="N"/>
    <m/>
    <m/>
    <s v="2021-01-26"/>
    <m/>
    <m/>
    <m/>
    <m/>
    <m/>
    <m/>
    <m/>
    <m/>
    <m/>
    <m/>
    <m/>
    <m/>
    <m/>
    <m/>
    <m/>
    <m/>
    <m/>
    <m/>
    <m/>
    <s v=" "/>
    <s v="STOCKTON"/>
    <s v="TRACY"/>
    <s v="06:41"/>
    <s v="01/23/2021"/>
    <m/>
    <s v="T005179700"/>
    <s v="UNKNOWN"/>
    <s v="19156 S TRACY BLVD "/>
    <x v="64"/>
    <m/>
    <m/>
    <s v="Q3TAMSR"/>
    <s v="SHAFFER, AARON"/>
    <m/>
    <s v="20210123 07:54"/>
    <n v="9111"/>
    <m/>
    <s v="POLE FIRE"/>
    <s v="Y"/>
    <m/>
    <m/>
    <s v="37.7857067,-121.4349883,28.600000,2D"/>
    <m/>
    <m/>
    <m/>
    <s v="TRACY FD"/>
    <m/>
    <s v="N"/>
    <s v="Y"/>
    <m/>
    <s v="Storm Rain"/>
    <m/>
    <s v="PG&amp;E Only"/>
    <m/>
    <s v="Calm"/>
    <m/>
    <s v="Other (Comments)"/>
    <s v="FIRE FROM TRACKING INRAIN"/>
    <s v="Other (Comments)"/>
    <s v="POLE ONLY"/>
    <s v="Fire Dept"/>
    <m/>
    <s v="Overhead"/>
    <m/>
    <x v="0"/>
    <m/>
    <m/>
    <m/>
    <s v="FIRE, FOREST/GRASS"/>
    <s v="CROSSARM, WOOD"/>
    <s v="N"/>
    <s v=" "/>
    <m/>
    <m/>
    <m/>
    <m/>
    <m/>
    <m/>
    <m/>
    <m/>
    <m/>
    <m/>
    <m/>
    <m/>
    <m/>
    <m/>
    <m/>
    <m/>
    <m/>
    <m/>
    <m/>
    <m/>
    <m/>
    <m/>
    <m/>
    <m/>
    <m/>
    <m/>
    <m/>
    <m/>
    <m/>
    <m/>
    <m/>
    <m/>
    <m/>
    <m/>
    <m/>
    <m/>
    <m/>
    <m/>
    <m/>
    <m/>
    <m/>
    <m/>
    <m/>
    <m/>
    <m/>
    <m/>
    <m/>
  </r>
  <r>
    <x v="611"/>
    <s v="TLAL"/>
    <s v="3 - QC Complete"/>
    <d v="2021-04-16T00:00:00"/>
    <d v="2021-04-16T00:00:00"/>
    <x v="496"/>
    <s v="\\fxshare-nas05\quotashare-fs01\ESA\5 - Ignition Tracking\2021_Ignition_QC_Folders\20210122_1221237_21-0012824_nan_T005179238"/>
    <s v=" "/>
    <s v="Y"/>
    <s v="TLAL"/>
    <s v="Create Time, Outage Date &amp; Time Added; Fire Greater Than 1 Linear Meter, Fire Size Updated"/>
    <d v="2021-04-16T00:00:00"/>
    <m/>
    <x v="0"/>
    <m/>
    <m/>
    <m/>
    <m/>
    <m/>
    <m/>
    <m/>
    <m/>
    <m/>
    <m/>
    <m/>
    <m/>
    <m/>
    <m/>
    <m/>
    <m/>
    <m/>
    <s v=" "/>
    <x v="124"/>
    <d v="1899-12-30T15:33:00"/>
    <d v="2021-01-22T00:00:00"/>
    <d v="1899-12-30T15:32:00"/>
    <s v="FAS"/>
    <s v="Y"/>
    <s v="N"/>
    <n v="1221237"/>
    <s v="21-0012824"/>
    <m/>
    <s v="T005179238"/>
    <m/>
    <m/>
    <m/>
    <s v="NO PHOTO"/>
    <s v=" "/>
    <x v="0"/>
    <x v="0"/>
    <s v="Y"/>
    <s v="N"/>
    <s v="On January 22, 2021 at 1611 hours, a PG&amp;E Troubleman patrolled the Columbus 1105 12kV Distribution Circuit number 253951105, in the Local Responsibility area north of fuse 14160 near the southeast corner of Panorama Drive and Eton Street in Bakersfield. He observed a palm tree frond burned on the ground and one of three phases blown at the type 50OH fuse cutout 14160. Initial analysis indicates a palm tree frond fell onto the line. The 54-minute outage affected 74 customers. All the repairs were completed and the line was returned to service on January 22, 2021. This ignition did not meet the reporting criteria, because the fire was not greater than one linear meter. This information is preliminary."/>
    <s v="PG&amp;E"/>
    <s v="Vegetation"/>
    <s v="D"/>
    <s v="D"/>
    <s v="&lt;3 meters of linear travel"/>
    <m/>
    <m/>
    <m/>
    <m/>
    <x v="2"/>
    <x v="2"/>
    <x v="2"/>
    <s v="Y"/>
    <s v="Overhead"/>
    <s v="Primary"/>
    <s v="Fuse"/>
    <s v="Fuse"/>
    <s v="Circuit ID: 253951105, SAP ID: 100250740"/>
    <s v=" "/>
    <x v="0"/>
    <n v="35.41216"/>
    <n v="-118.96308999999999"/>
    <s v="Kern"/>
    <x v="489"/>
    <n v="12000"/>
    <m/>
    <s v="Unknown"/>
    <s v="Urban"/>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612"/>
    <s v="TLAL"/>
    <s v="3 - QC Complete"/>
    <d v="2021-03-09T00:00:00"/>
    <d v="2021-05-14T00:00:00"/>
    <x v="497"/>
    <s v="\\fxshare-nas05\quotashare-fs01\ESA\5 - Ignition Tracking\2021_Ignition_QC_Folders\20210122_1220583_nan_nan_T005178738"/>
    <s v=" "/>
    <s v="Y"/>
    <s v="TLAL"/>
    <s v="Outage Date &amp; Time, Suspected Initiating Event Updated; ILIS Added; Additional OIS #'s Added"/>
    <d v="2021-03-09T00:00:00"/>
    <m/>
    <x v="2"/>
    <m/>
    <m/>
    <m/>
    <m/>
    <m/>
    <m/>
    <m/>
    <m/>
    <m/>
    <m/>
    <m/>
    <m/>
    <m/>
    <m/>
    <m/>
    <m/>
    <m/>
    <s v=" "/>
    <x v="124"/>
    <s v="10:15"/>
    <d v="2021-01-19T00:00:00"/>
    <d v="1899-12-30T02:47:00"/>
    <s v="FAS"/>
    <s v="N"/>
    <s v="N"/>
    <s v="1220583, 1225213, 7596964"/>
    <s v="21-0009474.45(45 outages)"/>
    <m/>
    <s v="T005178738"/>
    <n v="120457489"/>
    <m/>
    <m/>
    <s v="PG&amp;E_74_ignition_20210122_1.jpg"/>
    <s v=" "/>
    <x v="2"/>
    <x v="0"/>
    <s v="Y"/>
    <s v="Y"/>
    <s v="On January 22, 2021 at 1120 hours, a PG&amp;E Troubleman patrolled the Mariposa 2101 21kV Distribution Circuit number 254452101, near 5651 Durrah Road in Mariposa. He observed a burned 45' class three wood pole, a damaged 8' LS crossarm, 100' of 2 ACSR broken primary overhead conductor on the ground, two primary PT 8 insulators, and a fire. Initial analysis indicates tree fell onto an overhead primary lines causing and wires down incident that ignited surrounding vegetation and burned on pole. This incident was part of the January 18, 2021 wind event. The Fire Department responded to and extinguished the fire. The 10,488-minute outage affected one customer. All the repairs were completed on January 28, 2021. This information is preliminary."/>
    <s v="PG&amp;E"/>
    <s v="Vegetation"/>
    <s v="D"/>
    <s v="D"/>
    <s v="Structure-PG&amp;E only"/>
    <m/>
    <m/>
    <m/>
    <m/>
    <x v="2"/>
    <x v="5"/>
    <x v="2"/>
    <s v="Y"/>
    <s v="Overhead"/>
    <s v="Primary"/>
    <s v="Conductor - Primary"/>
    <s v=" Pole, Crossarm, Conductor, Insulator"/>
    <s v="Circuit ID: 254452101, SAP ID: 101078986"/>
    <s v=" "/>
    <x v="1"/>
    <n v="37.494447999999998"/>
    <n v="-119.871692"/>
    <s v="Mariposa"/>
    <x v="490"/>
    <n v="21000"/>
    <m/>
    <s v="Mariposa FD"/>
    <s v="Hardwood Woodland"/>
    <m/>
    <m/>
    <n v="420"/>
    <m/>
    <s v="N"/>
    <s v="N"/>
    <m/>
    <m/>
    <s v="2021-01-26"/>
    <m/>
    <m/>
    <m/>
    <m/>
    <m/>
    <m/>
    <m/>
    <m/>
    <m/>
    <m/>
    <m/>
    <m/>
    <m/>
    <m/>
    <m/>
    <m/>
    <m/>
    <m/>
    <m/>
    <s v=" "/>
    <s v="YOSEMITE"/>
    <s v="MARIPOSA 02"/>
    <s v="10:15"/>
    <s v="01/22/2021"/>
    <s v="1220583"/>
    <s v="T005178738"/>
    <s v="DEVOJ'S "/>
    <s v="5651 DURRAH RD"/>
    <x v="70"/>
    <n v="37.494040000000012"/>
    <n v="-119.87143"/>
    <s v="Y4TAWG2"/>
    <s v="GIBSON, ADAM"/>
    <n v="254452101"/>
    <s v="20210122 11:45"/>
    <n v="9002"/>
    <n v="1"/>
    <s v="burned up pole wire down "/>
    <s v="Y"/>
    <n v="3"/>
    <s v="\\fxshare-nas05\quotashare-fs01\ESA\5 - Ignition Tracking\Fire_Tab_Attachment_Files"/>
    <m/>
    <n v="37.494447999999998"/>
    <n v="-119.871692"/>
    <m/>
    <s v="unkown"/>
    <m/>
    <s v="N"/>
    <s v="Y"/>
    <m/>
    <s v="Storm Wind"/>
    <m/>
    <s v="Private Land"/>
    <m/>
    <s v="Strong"/>
    <m/>
    <s v="Vegetation"/>
    <m/>
    <s v="0.25 - 10 Acres"/>
    <m/>
    <s v="Fire Dept"/>
    <m/>
    <s v="Overhead"/>
    <m/>
    <x v="1"/>
    <s v="photos"/>
    <s v="PG&amp;E Employee"/>
    <m/>
    <s v="TREE-FELL INTO LINE"/>
    <s v="POLE-WOOD"/>
    <s v="N"/>
    <s v=""/>
    <m/>
    <m/>
    <m/>
    <m/>
    <m/>
    <m/>
    <m/>
    <m/>
    <m/>
    <m/>
    <m/>
    <m/>
    <m/>
    <m/>
    <m/>
    <m/>
    <m/>
    <m/>
    <m/>
    <m/>
    <m/>
    <m/>
    <m/>
    <m/>
    <m/>
    <m/>
    <m/>
    <m/>
    <m/>
    <m/>
    <m/>
    <m/>
    <m/>
    <m/>
    <m/>
    <m/>
    <m/>
    <m/>
    <m/>
    <m/>
    <m/>
    <m/>
    <m/>
    <m/>
    <m/>
    <m/>
    <s v=""/>
  </r>
  <r>
    <x v="613"/>
    <s v="AGFC"/>
    <s v="3 - QC Complete"/>
    <d v="2021-01-25T00:00:00"/>
    <d v="2021-01-25T00:00:00"/>
    <x v="492"/>
    <s v="\\fxshare-nas05\quotashare-fs01\ESA\5 - Ignition Tracking\2021_Ignition_QC_Folders\20210122_nan_nan_nan_3465770392"/>
    <s v=" "/>
    <m/>
    <m/>
    <m/>
    <m/>
    <m/>
    <x v="0"/>
    <m/>
    <m/>
    <m/>
    <m/>
    <m/>
    <m/>
    <m/>
    <m/>
    <m/>
    <m/>
    <m/>
    <m/>
    <m/>
    <m/>
    <m/>
    <m/>
    <m/>
    <s v=" "/>
    <x v="124"/>
    <s v="09:30"/>
    <m/>
    <m/>
    <s v="FAS"/>
    <s v="N"/>
    <s v="N"/>
    <m/>
    <m/>
    <m/>
    <n v="3465770392"/>
    <m/>
    <m/>
    <m/>
    <m/>
    <s v=" "/>
    <x v="0"/>
    <x v="2"/>
    <s v="N"/>
    <s v="N"/>
    <s v="Structure fire not attributable to PG&amp;E."/>
    <s v="Not PG&amp;E"/>
    <s v="Building"/>
    <m/>
    <m/>
    <s v="&lt;3 meters of linear travel"/>
    <m/>
    <m/>
    <m/>
    <m/>
    <x v="3"/>
    <x v="1"/>
    <x v="1"/>
    <m/>
    <s v="Overhead"/>
    <m/>
    <m/>
    <m/>
    <m/>
    <s v=" "/>
    <x v="2"/>
    <n v="38.477800999999999"/>
    <n v="-123.019808"/>
    <s v="Sonoma"/>
    <x v="491"/>
    <n v="12000"/>
    <m/>
    <s v="Cal Fire"/>
    <s v="Conifer Forest"/>
    <m/>
    <m/>
    <n v="140"/>
    <m/>
    <s v="N"/>
    <s v="N"/>
    <m/>
    <m/>
    <s v="2021-01-26"/>
    <m/>
    <m/>
    <m/>
    <m/>
    <m/>
    <m/>
    <m/>
    <m/>
    <m/>
    <m/>
    <m/>
    <m/>
    <m/>
    <m/>
    <m/>
    <m/>
    <m/>
    <m/>
    <m/>
    <s v=" "/>
    <s v="NORTH COAST"/>
    <s v="GUERNEVILLE"/>
    <s v="09:30"/>
    <s v="01/22/2021"/>
    <m/>
    <n v="3465770392"/>
    <n v="21554"/>
    <s v="DUNCAN RD"/>
    <x v="215"/>
    <n v="38.481608000000001"/>
    <n v="-123.02168"/>
    <s v="W9TBXA0"/>
    <s v="ARVIG, BEN"/>
    <n v="42811111"/>
    <s v="20210122 17:20"/>
    <n v="1121"/>
    <m/>
    <s v="met with cal fire. small structure fire in attic started by customer wireing. cal fire didn't want svc cut in clear it feeds other meters on the property. Fire not close and did not damage panel or PG&amp;E meter. breakers turned off to N/G wireing"/>
    <s v="Y"/>
    <m/>
    <m/>
    <m/>
    <n v="38.477800999999999"/>
    <n v="-123.019808"/>
    <m/>
    <s v="Steve Baxman (707) 484 2320 (Cal Fire)"/>
    <m/>
    <s v="N"/>
    <s v="Y"/>
    <s v="N"/>
    <s v="Rain"/>
    <m/>
    <s v="Structures"/>
    <m/>
    <s v="Calm"/>
    <m/>
    <s v="3rd Party"/>
    <m/>
    <s v="Structure Only"/>
    <m/>
    <s v="Cal Fire"/>
    <m/>
    <s v="Overhead"/>
    <m/>
    <x v="0"/>
    <m/>
    <m/>
    <m/>
    <m/>
    <m/>
    <m/>
    <s v=" "/>
    <m/>
    <m/>
    <m/>
    <m/>
    <m/>
    <m/>
    <m/>
    <m/>
    <m/>
    <m/>
    <m/>
    <m/>
    <m/>
    <m/>
    <m/>
    <m/>
    <m/>
    <m/>
    <m/>
    <m/>
    <m/>
    <m/>
    <m/>
    <m/>
    <m/>
    <m/>
    <m/>
    <m/>
    <m/>
    <m/>
    <m/>
    <m/>
    <m/>
    <m/>
    <m/>
    <m/>
    <m/>
    <m/>
    <m/>
    <m/>
    <m/>
    <m/>
    <m/>
    <m/>
    <m/>
    <m/>
    <m/>
  </r>
  <r>
    <x v="614"/>
    <s v="TLAL"/>
    <s v="3 - QC Complete"/>
    <d v="2021-05-07T00:00:00"/>
    <d v="2021-05-07T00:00:00"/>
    <x v="498"/>
    <s v="\\fxshare-nas05\quotashare-fs01\ESA\5 - Ignition Tracking\2021_Ignition_QC_Folders\20210120_1219149_21-0011734_nan_T005176374"/>
    <s v=" "/>
    <s v="Y"/>
    <s v="TLAL"/>
    <s v="Create Time, Outage Date &amp; Time Added"/>
    <d v="2021-05-07T00:00:00"/>
    <m/>
    <x v="0"/>
    <m/>
    <m/>
    <m/>
    <m/>
    <m/>
    <m/>
    <m/>
    <m/>
    <m/>
    <m/>
    <s v="Y"/>
    <d v="2021-04-20T00:00:00"/>
    <d v="2021-05-07T00:00:00"/>
    <s v="MALA"/>
    <s v="Michael La Fon, MALA@pge.com, (408) 781-0933"/>
    <s v="No additional info and no pics avail"/>
    <m/>
    <s v=" "/>
    <x v="125"/>
    <d v="1899-12-30T20:47:00"/>
    <d v="2021-01-20T00:00:00"/>
    <d v="1899-12-30T17:14:00"/>
    <s v="FAS"/>
    <s v="Y"/>
    <s v="N"/>
    <n v="1219149"/>
    <s v="21-0011734"/>
    <m/>
    <s v="T005176374"/>
    <s v="120451649, 120451994"/>
    <n v="112059180"/>
    <m/>
    <s v="NO PHOTO"/>
    <s v=" "/>
    <x v="0"/>
    <x v="0"/>
    <s v="N"/>
    <s v="N"/>
    <s v="On January 20, 2021 at 2107 hours, a PG&amp;E Troubleman patrolled the Stelling 1108 Distribution 12kV Circuit number 083481108, in the Local Responsibility area at the rear of 979 Edmonds Way and 1520 Gambier Court in Sunnyvale. He observed an arcing overhead transformer, 2 main line tree-wire #6 solid copper 12kV tap clamp jumpers that were arcing and burnt at the line and in the rear of the buck arm, and fuses found open at the transformer. Initial analysis indicates the pole fire was caused by equipment failure. This incident was part of a wind event. [Responding agency] responded to and extinguished the fire. The 1,108 minute outage affected 10 customers. All the repairs were completed and the line was returned to service on January 21, 2021. This ignition did not meet the reporting criteria, because {**? it didn't burn material other than PG&amp;E assets and ? the fire was not greater than one linear meter**}. This information is preliminary."/>
    <s v="PG&amp;E"/>
    <s v="Other"/>
    <s v="D"/>
    <s v="D"/>
    <s v="Structure-PG&amp;E only"/>
    <m/>
    <m/>
    <m/>
    <m/>
    <x v="0"/>
    <x v="4"/>
    <x v="7"/>
    <s v="Y"/>
    <s v="Overhead"/>
    <s v="Primary"/>
    <s v="Pole"/>
    <s v="Transformer, Tap Clamp Jumpers"/>
    <s v="Circuit ID: 083481108, SAP ID: 100531789, 100531792"/>
    <s v=" "/>
    <x v="0"/>
    <n v="37.344102347800003"/>
    <n v="-122.0535685629"/>
    <s v="Santa Clara"/>
    <x v="492"/>
    <n v="12000"/>
    <m/>
    <s v="Unknown"/>
    <s v="Urban"/>
    <m/>
    <m/>
    <m/>
    <m/>
    <s v="N"/>
    <s v="N"/>
    <m/>
    <m/>
    <s v="2021-03-16"/>
    <m/>
    <m/>
    <m/>
    <m/>
    <m/>
    <m/>
    <m/>
    <m/>
    <m/>
    <m/>
    <m/>
    <m/>
    <m/>
    <m/>
    <m/>
    <m/>
    <m/>
    <m/>
    <m/>
    <s v=" "/>
    <s v="DEANZA"/>
    <m/>
    <m/>
    <m/>
    <m/>
    <m/>
    <m/>
    <m/>
    <x v="5"/>
    <m/>
    <m/>
    <m/>
    <m/>
    <m/>
    <m/>
    <m/>
    <m/>
    <m/>
    <m/>
    <m/>
    <m/>
    <m/>
    <m/>
    <m/>
    <m/>
    <m/>
    <m/>
    <m/>
    <m/>
    <m/>
    <m/>
    <m/>
    <m/>
    <m/>
    <m/>
    <m/>
    <m/>
    <m/>
    <m/>
    <m/>
    <m/>
    <m/>
    <m/>
    <m/>
    <x v="2"/>
    <m/>
    <m/>
    <m/>
    <m/>
    <m/>
    <m/>
    <s v=" "/>
    <m/>
    <m/>
    <m/>
    <m/>
    <m/>
    <m/>
    <m/>
    <m/>
    <m/>
    <m/>
    <m/>
    <m/>
    <m/>
    <m/>
    <m/>
    <m/>
    <m/>
    <m/>
    <m/>
    <m/>
    <m/>
    <m/>
    <m/>
    <m/>
    <m/>
    <m/>
    <m/>
    <m/>
    <m/>
    <m/>
    <m/>
    <m/>
    <m/>
    <m/>
    <m/>
    <m/>
    <m/>
    <m/>
    <m/>
    <m/>
    <m/>
    <m/>
    <m/>
    <m/>
    <m/>
    <m/>
    <m/>
  </r>
  <r>
    <x v="615"/>
    <s v="CFMD"/>
    <s v="3 - QC Complete"/>
    <d v="2021-03-05T00:00:00"/>
    <d v="2021-03-05T00:00:00"/>
    <x v="499"/>
    <s v="\\fxshare-nas05\quotashare-fs01\ESA\5 - Ignition Tracking\2021_Ignition_QC_Folders\20210120_1213299_nan_nan_T005175678"/>
    <s v=" "/>
    <m/>
    <m/>
    <m/>
    <m/>
    <m/>
    <x v="0"/>
    <m/>
    <m/>
    <m/>
    <m/>
    <m/>
    <m/>
    <m/>
    <m/>
    <m/>
    <m/>
    <m/>
    <m/>
    <m/>
    <m/>
    <m/>
    <m/>
    <m/>
    <s v=" "/>
    <x v="125"/>
    <s v="13:32"/>
    <d v="2021-01-20T00:00:00"/>
    <s v="13:32"/>
    <s v="FAS"/>
    <s v="N"/>
    <s v="N"/>
    <s v="1213299"/>
    <s v="21-0009888"/>
    <m/>
    <s v="T005175678"/>
    <m/>
    <m/>
    <m/>
    <s v=""/>
    <s v=" "/>
    <x v="0"/>
    <x v="2"/>
    <s v="Y"/>
    <s v="Y"/>
    <s v="During the January 18, 2021 wind storm major event, an incident occurred on January 20, 2020 at  CR224/Mountain Springs Rd 3PW/1PS, North Fork in Merced County. The Yosemite division had 600 locations that were downed with trees and other things none of which were in the fire latitude/longitude of this incident.  Tman has stated that none of the assessments performed found any PG&amp;E equipment attributable to the Manzanita fire."/>
    <s v="PG&amp;E"/>
    <s v="Vegetation"/>
    <m/>
    <m/>
    <s v="&lt;3 meters of linear travel"/>
    <m/>
    <m/>
    <m/>
    <m/>
    <x v="2"/>
    <x v="2"/>
    <x v="2"/>
    <m/>
    <s v="Overhead"/>
    <s v="Primary"/>
    <m/>
    <m/>
    <m/>
    <s v=" "/>
    <x v="2"/>
    <n v="37.226461"/>
    <n v="-119.530563"/>
    <s v="Madera"/>
    <x v="493"/>
    <n v="12000"/>
    <m/>
    <s v="Unknown"/>
    <s v="Herbaceous"/>
    <m/>
    <s v="Manzanita"/>
    <n v="424"/>
    <m/>
    <s v="N"/>
    <s v="N"/>
    <m/>
    <m/>
    <s v="2021-01-22"/>
    <m/>
    <m/>
    <d v="2021-02-15T00:00:00"/>
    <m/>
    <s v="Top Of Healthy Cedar broke out during High Winds into HV lines. DBH 29  HGHT 95 Distnace from HV line 15 ft"/>
    <s v="CEDA"/>
    <m/>
    <m/>
    <m/>
    <m/>
    <m/>
    <m/>
    <m/>
    <m/>
    <m/>
    <m/>
    <m/>
    <m/>
    <m/>
    <s v=" "/>
    <s v="YOSEMITE"/>
    <m/>
    <s v="13:32"/>
    <s v="2021/01/20 00:00:00"/>
    <s v="1213299"/>
    <s v="T005175678"/>
    <m/>
    <m/>
    <x v="5"/>
    <m/>
    <m/>
    <s v="Y4MWVM4"/>
    <m/>
    <n v="25253"/>
    <s v="2021/01/20 16:16:49"/>
    <n v="9310"/>
    <m/>
    <s v="SMART MTR AUTO-GENERATED TAGAXS OK-POWER LINE DOWN IN FRONT OF HOUSE//CROSS ST ROAD 224"/>
    <m/>
    <m/>
    <m/>
    <m/>
    <m/>
    <m/>
    <m/>
    <m/>
    <m/>
    <m/>
    <m/>
    <s v="Y"/>
    <m/>
    <m/>
    <m/>
    <m/>
    <m/>
    <m/>
    <m/>
    <m/>
    <m/>
    <m/>
    <m/>
    <m/>
    <m/>
    <m/>
    <x v="2"/>
    <m/>
    <m/>
    <m/>
    <m/>
    <m/>
    <m/>
    <s v=" "/>
    <m/>
    <m/>
    <m/>
    <m/>
    <m/>
    <m/>
    <m/>
    <m/>
    <m/>
    <m/>
    <m/>
    <m/>
    <m/>
    <m/>
    <m/>
    <m/>
    <m/>
    <m/>
    <m/>
    <m/>
    <m/>
    <m/>
    <m/>
    <m/>
    <m/>
    <m/>
    <m/>
    <m/>
    <m/>
    <m/>
    <m/>
    <m/>
    <m/>
    <m/>
    <m/>
    <m/>
    <m/>
    <m/>
    <m/>
    <m/>
    <m/>
    <m/>
    <m/>
    <m/>
    <m/>
    <m/>
    <m/>
  </r>
  <r>
    <x v="616"/>
    <s v="AGFC"/>
    <s v="3 - QC Complete"/>
    <d v="2021-01-22T00:00:00"/>
    <d v="2021-01-22T00:00:00"/>
    <x v="500"/>
    <s v="\\fxshare-nas05\quotashare-fs01\ESA\5 - Ignition Tracking\2021_Ignition_QC_Folders\20210120_nan_nan_nan_784773958"/>
    <s v=" "/>
    <m/>
    <m/>
    <m/>
    <m/>
    <m/>
    <x v="0"/>
    <m/>
    <m/>
    <m/>
    <m/>
    <m/>
    <m/>
    <m/>
    <m/>
    <m/>
    <m/>
    <m/>
    <m/>
    <m/>
    <m/>
    <m/>
    <m/>
    <m/>
    <s v=" "/>
    <x v="125"/>
    <s v="20:47"/>
    <m/>
    <m/>
    <s v="FAS"/>
    <s v="N"/>
    <s v="Y"/>
    <m/>
    <m/>
    <m/>
    <n v="784773958"/>
    <m/>
    <m/>
    <m/>
    <m/>
    <s v=" "/>
    <x v="0"/>
    <x v="2"/>
    <s v="N"/>
    <s v="N"/>
    <s v="Structure fire, not attributable to PG&amp;E."/>
    <s v="Not PG&amp;E"/>
    <s v="Building"/>
    <m/>
    <m/>
    <s v="&lt;3 meters of linear travel"/>
    <m/>
    <m/>
    <m/>
    <m/>
    <x v="4"/>
    <x v="1"/>
    <x v="1"/>
    <m/>
    <s v="Overhead"/>
    <m/>
    <m/>
    <m/>
    <m/>
    <s v=" "/>
    <x v="1"/>
    <s v="40.2199467"/>
    <s v="-122.3373383"/>
    <s v="Tehama"/>
    <x v="66"/>
    <n v="12000"/>
    <m/>
    <s v="Cal Fire"/>
    <s v="Hardwood Woodland"/>
    <m/>
    <m/>
    <n v="246"/>
    <m/>
    <s v="N"/>
    <s v="N"/>
    <m/>
    <m/>
    <s v="2021-01-22"/>
    <m/>
    <m/>
    <m/>
    <m/>
    <m/>
    <m/>
    <m/>
    <m/>
    <m/>
    <m/>
    <m/>
    <m/>
    <m/>
    <m/>
    <m/>
    <m/>
    <m/>
    <m/>
    <m/>
    <s v=" "/>
    <s v="NORTH VALLEY"/>
    <s v="RED BLUFF 01"/>
    <s v="20:47"/>
    <s v="01/20/2021"/>
    <m/>
    <n v="784773958"/>
    <n v="14655"/>
    <s v="BETZ LN"/>
    <x v="54"/>
    <n v="40.22052"/>
    <n v="-122.336979"/>
    <s v="V7TR1CS"/>
    <s v="CERRO, RICHARD"/>
    <n v="103541101"/>
    <s v="20210120 20:54"/>
    <n v="2640"/>
    <n v="1"/>
    <s v="DISCONNECT SERVICE FOR STRUCTURE FIRE"/>
    <s v="Y"/>
    <m/>
    <m/>
    <s v="40.2199467,-122.3373383,169.900000,3D"/>
    <m/>
    <m/>
    <m/>
    <s v="CAL FIRE"/>
    <m/>
    <s v="N"/>
    <s v="Y"/>
    <s v="N"/>
    <s v="Clear"/>
    <m/>
    <s v="Structures"/>
    <m/>
    <s v="Calm"/>
    <m/>
    <s v="Unknown"/>
    <m/>
    <s v="3 meters - 0.25 Acres"/>
    <m/>
    <s v="Cal Fire"/>
    <m/>
    <s v="Overhead"/>
    <m/>
    <x v="1"/>
    <s v="PICTURES"/>
    <s v="PG&amp;E Employee"/>
    <m/>
    <m/>
    <m/>
    <m/>
    <s v=" "/>
    <m/>
    <m/>
    <m/>
    <m/>
    <m/>
    <m/>
    <m/>
    <m/>
    <m/>
    <m/>
    <m/>
    <m/>
    <m/>
    <m/>
    <m/>
    <m/>
    <m/>
    <m/>
    <m/>
    <m/>
    <m/>
    <m/>
    <m/>
    <m/>
    <m/>
    <m/>
    <m/>
    <m/>
    <m/>
    <m/>
    <m/>
    <m/>
    <m/>
    <m/>
    <m/>
    <m/>
    <m/>
    <m/>
    <m/>
    <m/>
    <m/>
    <m/>
    <m/>
    <m/>
    <m/>
    <m/>
    <m/>
  </r>
  <r>
    <x v="617"/>
    <s v="AGFC"/>
    <s v="3 - QC Complete"/>
    <d v="2021-01-22T00:00:00"/>
    <d v="2021-01-22T00:00:00"/>
    <x v="250"/>
    <s v="\\fxshare-nas05\quotashare-fs01\ESA\5 - Ignition Tracking\2021_Ignition_QC_Folders\20210120_nan_nan_nan_787828101"/>
    <s v=" "/>
    <m/>
    <m/>
    <m/>
    <m/>
    <m/>
    <x v="0"/>
    <m/>
    <m/>
    <m/>
    <m/>
    <m/>
    <m/>
    <m/>
    <m/>
    <m/>
    <m/>
    <m/>
    <m/>
    <m/>
    <m/>
    <m/>
    <m/>
    <m/>
    <s v=" "/>
    <x v="125"/>
    <s v="19:44"/>
    <m/>
    <m/>
    <s v="FAS"/>
    <s v="N"/>
    <s v="N"/>
    <m/>
    <m/>
    <m/>
    <n v="787828101"/>
    <m/>
    <m/>
    <m/>
    <m/>
    <s v=" "/>
    <x v="0"/>
    <x v="2"/>
    <s v="N"/>
    <s v="N"/>
    <s v="Structure fire, not attributable to PG&amp;E."/>
    <s v="Not PG&amp;E"/>
    <s v="Building"/>
    <m/>
    <m/>
    <s v="No Fire"/>
    <m/>
    <m/>
    <m/>
    <m/>
    <x v="3"/>
    <x v="1"/>
    <x v="1"/>
    <m/>
    <s v="Overhead"/>
    <m/>
    <m/>
    <m/>
    <m/>
    <s v=" "/>
    <x v="1"/>
    <s v="40.2199467"/>
    <s v="-122.3373183"/>
    <s v="Tehama"/>
    <x v="66"/>
    <n v="12000"/>
    <m/>
    <s v="Cal Fire"/>
    <s v="Hardwood Woodland"/>
    <m/>
    <m/>
    <n v="246"/>
    <m/>
    <s v="N"/>
    <s v="N"/>
    <m/>
    <m/>
    <s v="2021-01-22"/>
    <m/>
    <m/>
    <m/>
    <m/>
    <m/>
    <m/>
    <m/>
    <m/>
    <m/>
    <m/>
    <m/>
    <m/>
    <m/>
    <m/>
    <m/>
    <m/>
    <m/>
    <m/>
    <m/>
    <s v=" "/>
    <s v="NORTH VALLEY"/>
    <s v="RED BLUFF 01"/>
    <s v="19:44"/>
    <s v="01/20/2021"/>
    <m/>
    <n v="787828101"/>
    <n v="14585"/>
    <s v="BETZ LN"/>
    <x v="54"/>
    <n v="40.221885"/>
    <n v="-122.336685"/>
    <s v="V7TR1CS"/>
    <s v="CERRO, RICHARD"/>
    <n v="103541101"/>
    <s v="20210120 20:50"/>
    <n v="1101"/>
    <m/>
    <s v="RESPOND TO STRUCTURE FIRE. PERFORMED DISCONNECT. COMPANY EQUIPMENT NOT DAMAGED"/>
    <s v="Y"/>
    <m/>
    <m/>
    <s v="40.2199467,-122.3373183,169.800000,3D"/>
    <m/>
    <m/>
    <m/>
    <s v="CAL FIRE"/>
    <m/>
    <s v="N"/>
    <s v="Y"/>
    <s v="N"/>
    <s v="Clear"/>
    <m/>
    <s v="Structures"/>
    <m/>
    <s v="Calm"/>
    <m/>
    <s v="Unknown"/>
    <m/>
    <s v="3 meters - 0.25 Acres"/>
    <m/>
    <s v="Cal Fire"/>
    <m/>
    <s v="Overhead"/>
    <m/>
    <x v="1"/>
    <s v="PICTURES"/>
    <s v="PG&amp;E Employee"/>
    <m/>
    <m/>
    <m/>
    <m/>
    <s v=" "/>
    <m/>
    <m/>
    <m/>
    <m/>
    <m/>
    <m/>
    <m/>
    <m/>
    <m/>
    <m/>
    <m/>
    <m/>
    <m/>
    <m/>
    <m/>
    <m/>
    <m/>
    <m/>
    <m/>
    <m/>
    <m/>
    <m/>
    <m/>
    <m/>
    <m/>
    <m/>
    <m/>
    <m/>
    <m/>
    <m/>
    <m/>
    <m/>
    <m/>
    <m/>
    <m/>
    <m/>
    <m/>
    <m/>
    <m/>
    <m/>
    <m/>
    <m/>
    <m/>
    <m/>
    <m/>
    <m/>
    <m/>
  </r>
  <r>
    <x v="618"/>
    <s v="TLAL"/>
    <s v="2 - QC In Progress"/>
    <m/>
    <d v="2021-05-26T00:00:00"/>
    <x v="501"/>
    <s v="\\fxshare-nas05\quotashare-fs01\ESA\5 - Ignition Tracking\2021_Ignition_QC_Folders\20210120_1218726_21-0011482_nan_T005175401"/>
    <s v=" "/>
    <s v=""/>
    <s v="TLAL"/>
    <s v="Create Time, Outage Time Updated; Added EC Tags"/>
    <d v="2021-03-04T00:00:00"/>
    <m/>
    <x v="2"/>
    <m/>
    <m/>
    <m/>
    <s v="Y"/>
    <d v="2021-04-13T00:00:00"/>
    <m/>
    <s v="CAL Fire"/>
    <m/>
    <s v="CAL FIRE has reviewed your request and has determined that the records requested are exempt from disclosure under the CPRA for the following reasons: Pending Investigation - Gov Code 6254(f). Please re-submit your request in 90 days."/>
    <m/>
    <m/>
    <m/>
    <m/>
    <m/>
    <m/>
    <m/>
    <m/>
    <s v=" "/>
    <x v="125"/>
    <d v="1899-12-30T12:14:00"/>
    <d v="2021-01-19T00:00:00"/>
    <d v="1899-12-30T00:52:00"/>
    <s v="FAS"/>
    <s v="N"/>
    <s v="N"/>
    <n v="1218726"/>
    <s v="21-0011482"/>
    <m/>
    <s v="T005175401"/>
    <s v="120450770, 120450912, 120450777"/>
    <m/>
    <m/>
    <s v="PG&amp;E_66_ignition_20210120_1.jpg"/>
    <s v=" "/>
    <x v="2"/>
    <x v="0"/>
    <s v="Y"/>
    <s v="Y"/>
    <s v="On January 20, 2021 at 1302 hours, a PG&amp;E Troubleman patrolled the Big Basin 1102 12kV Distribution Circuit number 082841102, near 1150 Panther Ridge Rd in Boulder Creek. He observed a broken pole with three wires in two spans of 4 ACSR down. Initial analysis indicates a 50' living green knobcone pine tree on the left of the right of way had a complete stem failure at 10' above ground level and fell into the line, which resulted in a sheared off 45' class 4 wood pole, broken primary overhead conductor on the ground, and an ignition that ensued. This incident location is in an SRA fire responsibility area and there was no tree wire present. Cal Fire responded to and extinguished the 20-acre vegetation fire. The 6,720-minute outage affected 18 customers. The line was returned to service on January 23, 2021. This information is preliminary."/>
    <s v="PG&amp;E"/>
    <s v="Vegetation"/>
    <s v="D"/>
    <s v="D"/>
    <s v="10 - 100 Acres"/>
    <s v="20 Acres per Jake Hannon Cal fire"/>
    <n v="20"/>
    <m/>
    <m/>
    <x v="2"/>
    <x v="2"/>
    <x v="2"/>
    <s v="Y"/>
    <s v="Overhead"/>
    <s v="Primary"/>
    <s v="Conductor - Primary"/>
    <s v="Wood Pole, Conductor OH, Crossarms, Downguy, Transformer, Fault Tamer Cutouts"/>
    <s v="Circuit ID: 082841102, SAP ID: 101672992, 101804418, 101672992"/>
    <s v=" "/>
    <x v="2"/>
    <n v="37.196820000000002"/>
    <n v="-122.13051"/>
    <s v="Santa Cruz"/>
    <x v="494"/>
    <n v="12000"/>
    <m/>
    <s v="Cal Fire"/>
    <m/>
    <m/>
    <s v="Pather Ridge/Stapp"/>
    <n v="360"/>
    <m/>
    <s v="N"/>
    <s v="N"/>
    <m/>
    <m/>
    <s v="2021-01-22"/>
    <n v="37.196717499999998"/>
    <n v="-122.1322682"/>
    <d v="2021-02-17T00:00:00"/>
    <s v="TrunkFail   "/>
    <s v="EVIDENCE OF KNOBCONE PINE STEM FAILURE OBSERVED"/>
    <s v="PINK"/>
    <n v="50"/>
    <n v="20"/>
    <n v="20"/>
    <s v="None"/>
    <s v="None"/>
    <s v="N"/>
    <n v="1"/>
    <m/>
    <s v="Hillside"/>
    <s v="B"/>
    <s v="CrossArm"/>
    <s v="BareWire"/>
    <m/>
    <s v=" "/>
    <s v="CENTRAL COAST"/>
    <s v="SANTA CRUZ 05"/>
    <s v="12:16"/>
    <s v="01/20/2021"/>
    <s v="1218726"/>
    <s v="T005175401"/>
    <n v="200"/>
    <s v="STAPP RD"/>
    <x v="88"/>
    <n v="37.189149999999998"/>
    <n v="-122.14310999999999"/>
    <s v="F44GJR0"/>
    <s v="RENVILLE, GREGORY"/>
    <n v="82841102"/>
    <s v="20210120 14:51"/>
    <n v="9002"/>
    <m/>
    <s v="F44GJR0 FOUND 1 OF 2 BLOWN @ FUSES 7949 OPENED REMAINING ON ARRIVAL @1145 TAG MOL 21-11482 CAL FIRE ON SITE OF 20 ACRE FIRE WHERE BROKEN POLE WAS FOUND WITH 3 WIRES 2 SPANS OF 4 ACSR DOWN. CUT WIRE IN CLEAR FOR FIRE CREWS CALLED FOR CREW TO REPLACE POLE "/>
    <s v="Y"/>
    <m/>
    <m/>
    <m/>
    <n v="37.196820000000002"/>
    <n v="-122.13051"/>
    <m/>
    <s v="Cal Fire Jake Hannon  707-339-0198 "/>
    <m/>
    <s v="N"/>
    <s v="Y"/>
    <m/>
    <s v="Storm Wind"/>
    <m/>
    <s v="Private Land"/>
    <m/>
    <s v="Other (Comments)"/>
    <s v="Not sure "/>
    <s v="Vegetation"/>
    <m/>
    <s v="10 - 100 Acres"/>
    <s v="20 Acres per Jake Hannon Cal fire"/>
    <s v="Cal Fire"/>
    <m/>
    <s v="Overhead"/>
    <m/>
    <x v="0"/>
    <m/>
    <m/>
    <m/>
    <s v="TREE-FELL INTO LINE"/>
    <s v="POLE-WOOD"/>
    <s v="N"/>
    <s v=" "/>
    <s v="Unplanned"/>
    <s v="Central Coast"/>
    <s v="Coast"/>
    <s v="082841102, BIG BASIN-1102"/>
    <s v="21-0011482"/>
    <s v="Unplanned"/>
    <s v="Clear;32-90 F"/>
    <s v="18"/>
    <s v=" "/>
    <s v="YES"/>
    <s v="Line to Ground"/>
    <s v="Sustained"/>
    <s v="No"/>
    <s v="7949"/>
    <s v="OH"/>
    <s v="Fuse"/>
    <s v="1218726"/>
    <s v="Conductor, Overhead, Broken, wire on ground"/>
    <s v=" "/>
    <s v=" "/>
    <s v=" "/>
    <s v="5 Mi N/O Bc, 2000' S/O San Lorenzo"/>
    <s v="2 SPANS S/S OF MTR 1009643307"/>
    <s v=" "/>
    <s v=" "/>
    <s v=" "/>
    <s v="No"/>
    <s v="Vegetation, Tree - fell into line"/>
    <s v=" "/>
    <s v="No"/>
    <s v=" "/>
    <s v=" "/>
    <s v="E1BD"/>
    <s v="Distribution Circuit"/>
    <s v="E1BD"/>
    <s v="01/19/21 00:52"/>
    <s v="Not Required"/>
    <s v=" "/>
    <s v=" "/>
    <s v="No"/>
    <s v="1595101"/>
    <s v="21-0011482"/>
    <m/>
    <s v=""/>
    <s v=""/>
    <s v=""/>
    <s v=""/>
  </r>
  <r>
    <x v="619"/>
    <s v="AGFC"/>
    <s v="3 - QC Complete"/>
    <d v="2021-01-20T00:00:00"/>
    <d v="2021-01-20T00:00:00"/>
    <x v="250"/>
    <s v="\\fxshare-nas05\quotashare-fs01\ESA\5 - Ignition Tracking\2021_Ignition_QC_Folders\20210120_nan_nan_nan_4459172353"/>
    <s v=" "/>
    <m/>
    <m/>
    <m/>
    <m/>
    <m/>
    <x v="0"/>
    <m/>
    <m/>
    <m/>
    <m/>
    <m/>
    <m/>
    <m/>
    <m/>
    <m/>
    <m/>
    <m/>
    <m/>
    <m/>
    <m/>
    <m/>
    <m/>
    <m/>
    <s v=" "/>
    <x v="125"/>
    <s v="00:14"/>
    <m/>
    <m/>
    <s v="FAS"/>
    <s v="N"/>
    <s v="N"/>
    <m/>
    <m/>
    <m/>
    <n v="4459172353"/>
    <m/>
    <m/>
    <m/>
    <m/>
    <s v=" "/>
    <x v="0"/>
    <x v="2"/>
    <s v="N"/>
    <s v="N"/>
    <s v="Structure fire, not attributable to PG&amp;E."/>
    <s v="Not PG&amp;E"/>
    <s v="Building"/>
    <m/>
    <m/>
    <s v="Structure-only"/>
    <m/>
    <m/>
    <m/>
    <m/>
    <x v="3"/>
    <x v="1"/>
    <x v="1"/>
    <m/>
    <s v="Other (Comments)"/>
    <m/>
    <m/>
    <m/>
    <m/>
    <s v=" "/>
    <x v="0"/>
    <s v="38.4659933"/>
    <s v="-121.8286650"/>
    <s v="Solano"/>
    <x v="495"/>
    <n v="12000"/>
    <m/>
    <s v="Dixon FD"/>
    <s v="Urban"/>
    <m/>
    <m/>
    <m/>
    <m/>
    <s v="N"/>
    <s v="N"/>
    <m/>
    <m/>
    <s v="2021-01-22"/>
    <m/>
    <m/>
    <m/>
    <m/>
    <m/>
    <m/>
    <m/>
    <m/>
    <m/>
    <m/>
    <m/>
    <m/>
    <m/>
    <m/>
    <m/>
    <m/>
    <m/>
    <m/>
    <m/>
    <s v=" "/>
    <s v="SACRAMENTO"/>
    <s v="VACAVILLE 04"/>
    <s v="00:14"/>
    <s v="01/20/2021"/>
    <m/>
    <n v="4459172353"/>
    <n v="635"/>
    <s v="SCHOONER RIDGE DR"/>
    <x v="58"/>
    <n v="38.465823999999998"/>
    <n v="-121.828985"/>
    <s v="S2TAMRI"/>
    <s v="RAPADAS, ANTHONY"/>
    <n v="62061102"/>
    <s v="20210120 01:51"/>
    <n v="2640"/>
    <m/>
    <s v="DISCONNECTED SERVICE AT METER DUE TO STRUCTURE FIRE"/>
    <s v="Y"/>
    <m/>
    <m/>
    <s v="38.4659933,-121.8286650,18.800000,3D"/>
    <m/>
    <m/>
    <m/>
    <s v="DIXON FIRE DEPT"/>
    <m/>
    <s v="N"/>
    <s v="Y"/>
    <s v="Y"/>
    <s v="Clear"/>
    <m/>
    <s v="Structures"/>
    <m/>
    <s v="Calm"/>
    <m/>
    <s v="3rd Party"/>
    <m/>
    <s v="Structure Only"/>
    <m/>
    <s v="Fire Dept"/>
    <m/>
    <s v="Other (Comments)"/>
    <s v="UG"/>
    <x v="0"/>
    <m/>
    <m/>
    <m/>
    <m/>
    <m/>
    <m/>
    <s v=" "/>
    <m/>
    <m/>
    <m/>
    <m/>
    <m/>
    <m/>
    <m/>
    <m/>
    <m/>
    <m/>
    <m/>
    <m/>
    <m/>
    <m/>
    <m/>
    <m/>
    <m/>
    <m/>
    <m/>
    <m/>
    <m/>
    <m/>
    <m/>
    <m/>
    <m/>
    <m/>
    <m/>
    <m/>
    <m/>
    <m/>
    <m/>
    <m/>
    <m/>
    <m/>
    <m/>
    <m/>
    <m/>
    <m/>
    <m/>
    <m/>
    <m/>
    <m/>
    <m/>
    <m/>
    <m/>
    <m/>
    <m/>
  </r>
  <r>
    <x v="620"/>
    <s v="CFMD"/>
    <s v="1 - QC Not Started"/>
    <m/>
    <m/>
    <x v="502"/>
    <s v="\\fxshare-nas05\quotashare-fs01\ESA\5 - Ignition Tracking\2021_Ignition_QC_Folders\20210120_nan_nan_nan_8721031782"/>
    <s v=" "/>
    <m/>
    <m/>
    <m/>
    <m/>
    <m/>
    <x v="0"/>
    <m/>
    <m/>
    <m/>
    <m/>
    <m/>
    <m/>
    <m/>
    <m/>
    <m/>
    <m/>
    <m/>
    <m/>
    <m/>
    <m/>
    <m/>
    <m/>
    <m/>
    <s v=" "/>
    <x v="125"/>
    <s v="00:13"/>
    <m/>
    <m/>
    <s v="FAS"/>
    <s v="N"/>
    <s v="N"/>
    <m/>
    <m/>
    <m/>
    <n v="8721031782"/>
    <m/>
    <m/>
    <m/>
    <m/>
    <s v=" "/>
    <x v="0"/>
    <x v="1"/>
    <s v="N"/>
    <s v="N"/>
    <m/>
    <s v="Unknown"/>
    <s v="Building"/>
    <m/>
    <m/>
    <s v="Structure-only"/>
    <m/>
    <m/>
    <m/>
    <m/>
    <x v="1"/>
    <x v="1"/>
    <x v="1"/>
    <m/>
    <s v="Pad mount"/>
    <m/>
    <m/>
    <m/>
    <m/>
    <s v=" "/>
    <x v="0"/>
    <n v="37.011069999999997"/>
    <n v="-122.19184"/>
    <s v="Santa Cruz"/>
    <x v="496"/>
    <n v="12000"/>
    <m/>
    <s v="Santa Cruz"/>
    <s v="Urban"/>
    <m/>
    <m/>
    <m/>
    <m/>
    <s v="N"/>
    <s v="N"/>
    <m/>
    <m/>
    <s v="2021-01-22"/>
    <m/>
    <m/>
    <m/>
    <m/>
    <m/>
    <m/>
    <m/>
    <m/>
    <m/>
    <m/>
    <m/>
    <m/>
    <m/>
    <m/>
    <m/>
    <m/>
    <m/>
    <m/>
    <m/>
    <s v=" "/>
    <s v="CENTRAL COAST"/>
    <s v="SANTA CRUZ 04"/>
    <s v="00:13"/>
    <s v="01/20/2021"/>
    <m/>
    <n v="8721031782"/>
    <n v="51"/>
    <s v="FAIR AVE"/>
    <x v="216"/>
    <n v="37.010946999999987"/>
    <n v="-122.192323"/>
    <s v="F44GJR0"/>
    <s v="RENVILLE, GREGORY"/>
    <n v="82931101"/>
    <s v="20210120 01:22"/>
    <n v="2640"/>
    <m/>
    <s v="F44GJR0 Structure fire underground service 120 meter. Removed meter pieplated socket. Will need inspection and new meter on reconnect. Voltage at panel 120 volts"/>
    <s v="Y"/>
    <m/>
    <m/>
    <m/>
    <n v="37.011069999999997"/>
    <n v="-122.19184"/>
    <m/>
    <s v="City of Santa Cruz"/>
    <m/>
    <s v="N"/>
    <s v="Y"/>
    <s v="N"/>
    <s v="Clear"/>
    <m/>
    <s v="Structures"/>
    <m/>
    <s v="Calm"/>
    <m/>
    <s v="Unknown"/>
    <m/>
    <s v="Structure Only"/>
    <m/>
    <s v="Fire Dept"/>
    <m/>
    <s v="Pad mount"/>
    <m/>
    <x v="0"/>
    <m/>
    <m/>
    <m/>
    <m/>
    <m/>
    <m/>
    <s v=" "/>
    <m/>
    <m/>
    <m/>
    <m/>
    <m/>
    <m/>
    <m/>
    <m/>
    <m/>
    <m/>
    <m/>
    <m/>
    <m/>
    <m/>
    <m/>
    <m/>
    <m/>
    <m/>
    <m/>
    <m/>
    <m/>
    <m/>
    <m/>
    <m/>
    <m/>
    <m/>
    <m/>
    <m/>
    <m/>
    <m/>
    <m/>
    <m/>
    <m/>
    <m/>
    <m/>
    <m/>
    <m/>
    <m/>
    <m/>
    <m/>
    <m/>
    <m/>
    <m/>
    <m/>
    <m/>
    <m/>
    <m/>
  </r>
  <r>
    <x v="621"/>
    <s v="TLAL"/>
    <s v="3 - QC Complete"/>
    <d v="2021-03-26T00:00:00"/>
    <d v="2021-05-14T00:00:00"/>
    <x v="503"/>
    <s v="\\fxshare-nas05\quotashare-fs01\ESA\5 - Ignition Tracking\2021_Ignition_QC_Folders\20210119_1217808_nan_nan_T005173574"/>
    <s v=" "/>
    <s v="Y"/>
    <s v="TLAL"/>
    <s v="Create Time, Outage Date &amp; Time, Cal Fire Added; Additional FOID's Added; Suspected Initiating Event, Materials at Origin, Fire Size, Type of Construction Updated"/>
    <d v="2021-03-26T00:00:00"/>
    <m/>
    <x v="0"/>
    <m/>
    <m/>
    <m/>
    <m/>
    <m/>
    <m/>
    <m/>
    <m/>
    <m/>
    <m/>
    <m/>
    <m/>
    <m/>
    <m/>
    <m/>
    <m/>
    <m/>
    <s v=" "/>
    <x v="126"/>
    <d v="1899-12-30T17:32:00"/>
    <d v="2021-01-19T00:00:00"/>
    <d v="1899-12-30T17:28:00"/>
    <s v="FAS"/>
    <s v="Y"/>
    <s v="N"/>
    <n v="1217808"/>
    <m/>
    <m/>
    <s v="T005173574, T005173702, T005177409"/>
    <n v="120459152"/>
    <m/>
    <m/>
    <s v="PG&amp;E_215_Ignition_20210119_2.jpg"/>
    <s v=" "/>
    <x v="0"/>
    <x v="0"/>
    <s v="N"/>
    <s v="Y"/>
    <s v="On January 19, 2021 at 1745 hours, a PG&amp;E Troubleman patrolled the Oakhurst 1103 12kV Distribution Circuit number 254421103, in the Tier 2 State Responsibility Area near 40901 - 47077 Amber View Court and Hodges Hill Drive in Oakhurst. He observed a tree that fell on and crushed the pad-mount transformer T-3894 box, pad, and the spliced elbow load break. Initial analysis indicates the tree fell into the line as a result of the high wind, which resulted in the pad-mount transformer failure and oil leak, damaged pad and spliced elbow load break, which altogether resulted in electrical arcing that heated up and ignited the tree with the vegetation below, and the small fire that ensued. This incident was part of a wind event. Cal Fire responded to and extinguished the fire. All the repairs were completed on January 25, 2021. This ignition did not meet the reporting criteria, because it didn't burn material other than PG&amp;E assets. This information is preliminary."/>
    <s v="PG&amp;E"/>
    <s v="Vegetation"/>
    <s v="D"/>
    <s v="D"/>
    <s v="Structure-PG&amp;E only"/>
    <m/>
    <m/>
    <m/>
    <m/>
    <x v="2"/>
    <x v="5"/>
    <x v="2"/>
    <s v="N"/>
    <s v="Padmounted"/>
    <s v="Primary"/>
    <s v="Transformer"/>
    <s v="Padmount Transformer, Pad"/>
    <s v="Circuit ID: 254421103, SAP ID: 107045985"/>
    <s v=" "/>
    <x v="1"/>
    <n v="37.34561575"/>
    <n v="-119.64697913000001"/>
    <s v="Madera"/>
    <x v="497"/>
    <n v="12000"/>
    <m/>
    <s v="Cal Fire"/>
    <s v="Hardwood Woodland"/>
    <m/>
    <m/>
    <n v="424"/>
    <m/>
    <s v="N"/>
    <s v="N"/>
    <m/>
    <m/>
    <s v="2021-03-16"/>
    <m/>
    <m/>
    <m/>
    <m/>
    <m/>
    <m/>
    <m/>
    <m/>
    <m/>
    <m/>
    <m/>
    <m/>
    <m/>
    <m/>
    <m/>
    <m/>
    <m/>
    <m/>
    <m/>
    <s v=" "/>
    <s v="YOSEMITE"/>
    <s v="YOSEMITE"/>
    <m/>
    <m/>
    <m/>
    <m/>
    <m/>
    <m/>
    <x v="5"/>
    <m/>
    <m/>
    <m/>
    <m/>
    <m/>
    <m/>
    <m/>
    <m/>
    <m/>
    <m/>
    <m/>
    <m/>
    <m/>
    <m/>
    <m/>
    <m/>
    <m/>
    <m/>
    <m/>
    <m/>
    <m/>
    <m/>
    <m/>
    <m/>
    <m/>
    <m/>
    <m/>
    <m/>
    <m/>
    <m/>
    <m/>
    <m/>
    <m/>
    <m/>
    <m/>
    <x v="2"/>
    <m/>
    <m/>
    <m/>
    <m/>
    <m/>
    <m/>
    <s v=""/>
    <m/>
    <m/>
    <m/>
    <m/>
    <m/>
    <m/>
    <m/>
    <m/>
    <m/>
    <m/>
    <m/>
    <m/>
    <m/>
    <m/>
    <m/>
    <m/>
    <m/>
    <m/>
    <m/>
    <m/>
    <m/>
    <m/>
    <m/>
    <m/>
    <m/>
    <m/>
    <m/>
    <m/>
    <m/>
    <m/>
    <m/>
    <m/>
    <m/>
    <m/>
    <m/>
    <m/>
    <m/>
    <m/>
    <m/>
    <m/>
    <m/>
    <m/>
    <m/>
    <m/>
    <m/>
    <m/>
    <s v=""/>
  </r>
  <r>
    <x v="622"/>
    <s v="TLAL"/>
    <s v="3 - QC Complete"/>
    <d v="2021-03-11T00:00:00"/>
    <d v="2021-05-14T00:00:00"/>
    <x v="504"/>
    <s v="\\fxshare-nas05\quotashare-fs01\ESA\5 - Ignition Tracking\2021_Ignition_QC_Folders\20210121_1214282_21-0010173.1(6 outages)_nan_T005176584"/>
    <s v=" "/>
    <s v="Y"/>
    <s v="TLAL"/>
    <s v="Create Date &amp; Time, Outage Date &amp; Time, and Nominal Voltage Updated; Additional FOIDs Added"/>
    <d v="2021-03-11T00:00:00"/>
    <m/>
    <x v="2"/>
    <m/>
    <m/>
    <m/>
    <m/>
    <m/>
    <m/>
    <m/>
    <m/>
    <m/>
    <m/>
    <m/>
    <m/>
    <m/>
    <m/>
    <m/>
    <m/>
    <m/>
    <s v=" "/>
    <x v="126"/>
    <d v="1899-12-30T06:12:00"/>
    <d v="2021-01-19T00:00:00"/>
    <d v="1899-12-30T04:50:00"/>
    <s v="FAS"/>
    <s v="Y"/>
    <s v="N"/>
    <s v="1214282"/>
    <s v="21-0010173"/>
    <m/>
    <s v="T005170275, T005173303, T005175734, T005176170, T005176583, T005176584"/>
    <n v="120454231"/>
    <n v="117540889"/>
    <m/>
    <s v="PG&amp;E_186_IGNITION_20210120_1.jpg"/>
    <s v=" "/>
    <x v="2"/>
    <x v="0"/>
    <s v="Y"/>
    <s v="Y"/>
    <s v="On January 20, 2021 at 1511 hours, PG&amp;E Troublemen patrolled the Bear Valley 2105 12kV Distribution Circuit number 252192105, in the Tier 2 State Responsibility area of 6421 and 6758 Greeley Hill Road in Coulterville, CA 95311. They observed a broken 35' class 2 wood pole, 200' of damaged 1/0 AWAC Triplex overhead conductor, 50' of 1/0 AL Triplex overhead conductor, and a fire. Initial analysis indicates 2 spars of a 4-spar green, healthy 138' ponderosa pine tree with a 53&quot; DBH partially failed on January 19, 2021 in the high wind and an attachment at approximately 25' above ground broke off and fell into the line, which resulted in a line to ground fault and an ignition. We found evidence of rot inside the tree at the break, but there were no visible indications on the outside. The tree was 106' from the conductors and it was last inspected on August 18, 2020 and last worked on November 12, 2020. This incident was also part of a wind event. Cal Fire responded to and extinguished the approximately 30' x 40' fire. The 3,348-minute outage affected 398 customers. All the repairs were completed on January 24, 2021. This information is preliminary."/>
    <s v="PG&amp;E"/>
    <s v="Vegetation"/>
    <s v="D"/>
    <s v="D"/>
    <s v="Structure-only"/>
    <s v="Approximately 30' x 40'"/>
    <m/>
    <m/>
    <m/>
    <x v="2"/>
    <x v="5"/>
    <x v="2"/>
    <s v="Y"/>
    <s v="Overhead"/>
    <s v="Primary"/>
    <s v="Conductor - Primary"/>
    <s v="Pole, Conductors"/>
    <s v="Circuit ID: 252192105; SAP ID: 101075867"/>
    <s v=" "/>
    <x v="1"/>
    <n v="37.745952000000003"/>
    <n v="-120.13440799999999"/>
    <s v="Mariposa"/>
    <x v="498"/>
    <n v="12000"/>
    <m/>
    <s v="Cal Fire"/>
    <s v="Conifer Forest"/>
    <m/>
    <m/>
    <n v="348"/>
    <m/>
    <s v="Y"/>
    <s v="N"/>
    <m/>
    <m/>
    <s v="2021-03-02"/>
    <m/>
    <m/>
    <m/>
    <m/>
    <m/>
    <m/>
    <m/>
    <m/>
    <m/>
    <m/>
    <m/>
    <m/>
    <m/>
    <m/>
    <m/>
    <m/>
    <m/>
    <m/>
    <m/>
    <s v=" "/>
    <s v="YOSEMITE"/>
    <s v="MARIPOSA"/>
    <s v="07:02"/>
    <s v="2021/01/21 00:00:00"/>
    <s v="1214282"/>
    <s v="T005176584"/>
    <n v="6421"/>
    <s v="GREELEY HILL RD # B"/>
    <x v="5"/>
    <n v="37.697989999999997"/>
    <n v="-120.11604"/>
    <s v="Y4TRFK5"/>
    <m/>
    <n v="252192105"/>
    <s v="2021/01/21 14:39:02"/>
    <n v="9002"/>
    <m/>
    <s v="A:DOG;X:FISK;R:TREE HIT POWERSYS POWER LINE IS IN A DRY VEGETATION AREA"/>
    <s v="N"/>
    <m/>
    <m/>
    <m/>
    <m/>
    <m/>
    <m/>
    <m/>
    <m/>
    <m/>
    <m/>
    <s v="Y"/>
    <m/>
    <m/>
    <m/>
    <m/>
    <m/>
    <m/>
    <m/>
    <s v="need crew to replace or repair awac, tree fell on awac. might bee able to lower "/>
    <m/>
    <m/>
    <m/>
    <m/>
    <s v="Overhead"/>
    <m/>
    <x v="2"/>
    <m/>
    <m/>
    <m/>
    <s v="TREE-BRANCH FELL INTO LINE"/>
    <s v="CONDUCTOR, OVERHEAD"/>
    <m/>
    <s v=""/>
    <s v="Unplanned"/>
    <s v="Yosemite"/>
    <s v="Mariposa"/>
    <s v="252192105, BEAR VALLEY-2105"/>
    <s v="21-0010173.1(6 outages)"/>
    <s v="Unplanned"/>
    <s v="Clear;32-90 F"/>
    <s v="398"/>
    <s v="1332504"/>
    <s v="NO"/>
    <s v="Line to Ground"/>
    <s v="Sustained"/>
    <s v="No"/>
    <s v="9560"/>
    <s v="OH"/>
    <s v="Line Recloser"/>
    <s v="1214282"/>
    <s v="Service conductor, Broken, wire on ground"/>
    <s v="SENSITIVE GRD "/>
    <s v=" "/>
    <s v=" "/>
    <s v="S/O TEXAS HILL RD E/O WAGNER RD"/>
    <s v="CGC 321064545470"/>
    <s v="LR 13430 OPEN (DMS# 1219750)|LR 454432 OPEN (DMS# 1219746)|LR 454432 OPEN MO (DMS# 1219746)|LR 13430 OPEN MO (DMS# 1219750)|FUS 23939 OPEN MO (DMS# 1219559)"/>
    <s v=" "/>
    <s v=" "/>
    <s v="No"/>
    <s v="Vegetation, Tree - bark fell into line"/>
    <s v=" "/>
    <s v="No"/>
    <s v="1"/>
    <s v="166"/>
    <s v="R1OD"/>
    <s v="Distribution Circuit"/>
    <s v="SMBATCH_FO"/>
    <s v="01/19/21 04:50"/>
    <s v="TMLL"/>
    <s v="01/21/21 12:38"/>
    <s v="01/22/21 15:03"/>
    <s v="No"/>
    <s v="1594140"/>
    <s v="21-0010173"/>
    <m/>
    <m/>
    <m/>
    <m/>
    <s v=""/>
  </r>
  <r>
    <x v="623"/>
    <s v="TLAL"/>
    <s v="3 - QC Complete"/>
    <d v="2021-03-08T00:00:00"/>
    <d v="2021-03-17T00:00:00"/>
    <x v="505"/>
    <s v="\\fxshare-nas05\quotashare-fs01\ESA\5 - Ignition Tracking\2021_Ignition_QC_Folders\20210119_1216483_21-0010618_nan_T005171863"/>
    <s v=" "/>
    <s v="Y"/>
    <s v="TLAL"/>
    <s v="Updated Outage Time; Added Additional FOID"/>
    <d v="2021-03-08T00:00:00"/>
    <m/>
    <x v="2"/>
    <m/>
    <m/>
    <m/>
    <m/>
    <m/>
    <m/>
    <m/>
    <m/>
    <m/>
    <m/>
    <m/>
    <m/>
    <m/>
    <m/>
    <m/>
    <m/>
    <m/>
    <s v=" "/>
    <x v="126"/>
    <s v="11:06"/>
    <d v="2021-01-19T00:00:00"/>
    <d v="1899-12-30T10:35:00"/>
    <s v="FAS"/>
    <s v="Y"/>
    <s v="N"/>
    <s v="1216483"/>
    <s v="21-0010618"/>
    <m/>
    <s v="T005171863, T005171960"/>
    <m/>
    <m/>
    <m/>
    <s v="PG&amp;E_185_ignition_20210119_1.jpg"/>
    <s v=" "/>
    <x v="2"/>
    <x v="0"/>
    <s v="Y"/>
    <s v="Y"/>
    <s v="On January 19, 2021 at 1107 hours, PG&amp;E Troublemen patrolled the Apple Hill 2102 21kV Distribution Circuit number 153662102, near 10405 Grizzly Flat Road in Grizzly Flats. They observed a broken overhead conductor on the ground and a fire. Initial analysis indicates the line side spar of a living green R3 codominant stem 95' Ponderosa Pine partially failed and fell through primary conductors bringing 3 of 3 phases to the ground and started a 3-acre fire. The failed spar was 17.2” diameter and approximately 65’ long and the stem separation was at 21.5’ from the ground level. Cal Fire responded to and extinguished the fire. The 163-minute outage affected 105 customers. All the repairs were completed and the line was returned to service on January 19, 2021. This information is preliminary."/>
    <s v="PG&amp;E"/>
    <s v="Vegetation"/>
    <s v="D"/>
    <s v="D"/>
    <s v="&lt;3 meters of linear travel"/>
    <s v="3 Acres"/>
    <m/>
    <m/>
    <m/>
    <x v="2"/>
    <x v="2"/>
    <x v="2"/>
    <m/>
    <s v="Overhead"/>
    <s v="Primary"/>
    <s v="Conductor - Primary"/>
    <s v="Conductor"/>
    <s v="Circuit ID: 153662102"/>
    <s v=" "/>
    <x v="2"/>
    <n v="38.635130699999998"/>
    <n v="-120.5236512"/>
    <s v="El Dorado"/>
    <x v="499"/>
    <n v="21000"/>
    <m/>
    <s v="Cal Fire"/>
    <s v="Herbaceous"/>
    <m/>
    <m/>
    <n v="335"/>
    <m/>
    <s v="Y"/>
    <s v="N"/>
    <m/>
    <m/>
    <s v="2021-03-02"/>
    <n v="38.635130699999998"/>
    <n v="-120.5236512"/>
    <d v="2021-01-20T00:00:00"/>
    <s v="TrunkFail   "/>
    <s v="Line side spar of co-dominate Ponderosa Pine failed and fell through primary conductors bringing 3 of 3 phases to the ground."/>
    <s v="PINP"/>
    <n v="95"/>
    <n v="28"/>
    <n v="38"/>
    <s v="Slight"/>
    <s v="None"/>
    <s v="N"/>
    <n v="1"/>
    <m/>
    <s v="Plain"/>
    <s v="A"/>
    <s v="CrossArm"/>
    <s v="BareWire"/>
    <n v="4"/>
    <s v=" "/>
    <s v="SIERRA"/>
    <m/>
    <s v="11:06"/>
    <s v="2021/01/19 00:00:00"/>
    <s v="1216483"/>
    <s v="T005171863"/>
    <m/>
    <m/>
    <x v="5"/>
    <m/>
    <m/>
    <s v="T4TSGMJ"/>
    <m/>
    <n v="153662102"/>
    <s v="2021/01/19 11:24:15"/>
    <m/>
    <n v="1"/>
    <s v="IVR,MTR UNK ON,NO DOG,NO LOCKED GATE"/>
    <m/>
    <m/>
    <m/>
    <m/>
    <m/>
    <m/>
    <m/>
    <m/>
    <m/>
    <m/>
    <m/>
    <s v="Y"/>
    <m/>
    <m/>
    <m/>
    <m/>
    <m/>
    <m/>
    <m/>
    <m/>
    <m/>
    <m/>
    <m/>
    <m/>
    <m/>
    <m/>
    <x v="2"/>
    <m/>
    <m/>
    <m/>
    <m/>
    <m/>
    <m/>
    <s v=" "/>
    <s v="Unplanned"/>
    <s v="Sierra"/>
    <s v="El Dorado"/>
    <s v="153662102, APPLE HILL-2102"/>
    <s v="21-0010618"/>
    <s v="Unplanned"/>
    <s v="Clear;32-90 F"/>
    <s v="105"/>
    <s v="17115"/>
    <s v="NO"/>
    <s v="Line to Ground"/>
    <s v="Sustained"/>
    <s v="No"/>
    <s v="97982"/>
    <s v="OH"/>
    <s v="Line Recloser"/>
    <s v="1216483"/>
    <s v="Conductor, Overhead, Broken, wire on ground"/>
    <s v="C GRD"/>
    <s v=" "/>
    <s v=" "/>
    <s v="GRIZZLY FLAT .5MI E/COLES STATION, GRIZZLY FLATS"/>
    <s v="10405 GRIZZLY FLAT RD Lat:38.6351307 Lon:-120.5236512"/>
    <s v=" "/>
    <s v="SEE VEG INVEVSTIGATION FOR 20-0010618"/>
    <s v=" "/>
    <s v="No"/>
    <s v="Vegetation, Tree - fell into line"/>
    <s v=" "/>
    <s v="No"/>
    <s v="2"/>
    <s v="96"/>
    <s v="JQWI"/>
    <s v="Distribution Circuit"/>
    <s v="SMBATCH_FO"/>
    <s v="01/19/21 10:35"/>
    <s v="M1Y1"/>
    <s v="01/19/21 13:18"/>
    <s v="01/20/21 05:33"/>
    <s v="No"/>
    <s v="1594523"/>
    <s v="21-0010618"/>
    <m/>
    <m/>
    <m/>
    <m/>
    <m/>
  </r>
  <r>
    <x v="624"/>
    <s v="TLAL"/>
    <s v="3 - QC Complete"/>
    <d v="2021-03-08T00:00:00"/>
    <d v="2021-05-14T00:00:00"/>
    <x v="506"/>
    <s v="\\fxshare-nas05\quotashare-fs01\ESA\5 - Ignition Tracking\2021_Ignition_QC_Folders\20210119_nan_nan_nan_T005169658"/>
    <s v=" "/>
    <s v="Y"/>
    <s v="TLAL"/>
    <s v="Create Time Updated; Outage Date &amp; Time, ILIS &amp; EC Tags Added; Added additional OIS &amp; FO#"/>
    <d v="2021-03-08T00:00:00"/>
    <m/>
    <x v="2"/>
    <m/>
    <m/>
    <m/>
    <m/>
    <m/>
    <m/>
    <m/>
    <m/>
    <m/>
    <m/>
    <m/>
    <m/>
    <m/>
    <m/>
    <m/>
    <m/>
    <m/>
    <s v=" "/>
    <x v="126"/>
    <d v="1899-12-30T01:24:00"/>
    <d v="2021-01-19T00:00:00"/>
    <d v="1899-12-30T01:40:00"/>
    <s v="FAS"/>
    <s v="Y"/>
    <s v="N"/>
    <s v="TR6859358, 1213869"/>
    <s v="21-0010110"/>
    <m/>
    <s v="T005169658, T005169653"/>
    <s v="120444808, 120444818"/>
    <m/>
    <m/>
    <s v="PG&amp;E_184_ignition_20210119_1.jpg"/>
    <s v=" "/>
    <x v="2"/>
    <x v="0"/>
    <s v="Y"/>
    <s v="Y"/>
    <s v="On January 19, 2021 at 0142 hours, PG&amp;E Troublemen patrolled the Brunswick 1103 12kV Distribution Circuit number 152481103, near 17521 and 17424 Rock Creek Road in Nevada City. He observed 125' of broken primary overhead 2 ACSR conductor down on the ground at the first span load-side of 33617, a burnt De Clamp aluminum connector, a damaged crossarm, and a fire. Initial analysis indicates an 85' living Ponderosa Pine located 25' from the conductors completely failed 30' up trunk during the high winds and fell onto conductors, causing a small 2' x 2' fire and an outage. There was evidence of western gall at the spot of the failure, but the tree showed no evidence of decline. The Nevada City Fire Department responded to and extinguished the fire. The 924-minute outage affected 27,720 customers. All the repairs were completed and the line was returned to service on January 19, 2021. This information is preliminary."/>
    <s v="PG&amp;E"/>
    <s v="Vegetation"/>
    <s v="D"/>
    <s v="D"/>
    <s v="Structure-PG&amp;E only"/>
    <s v="2x2"/>
    <m/>
    <m/>
    <m/>
    <x v="2"/>
    <x v="5"/>
    <x v="2"/>
    <s v="N"/>
    <s v="Overhead"/>
    <s v="Primary"/>
    <s v="Conductor - Primary"/>
    <s v="Conductors, Crossarm, Cutout, Insulator"/>
    <s v="Circuit ID: 152481103, SAP ID: 103994941"/>
    <s v=" "/>
    <x v="2"/>
    <n v="39.292563999999999"/>
    <n v="-121.015196"/>
    <s v="Nevada"/>
    <x v="390"/>
    <n v="12000"/>
    <m/>
    <s v="Nevada City FD"/>
    <s v="Conifer Forest"/>
    <m/>
    <m/>
    <n v="330"/>
    <m/>
    <s v="N"/>
    <s v="N"/>
    <m/>
    <m/>
    <s v="2021-03-02"/>
    <m/>
    <m/>
    <m/>
    <m/>
    <m/>
    <m/>
    <m/>
    <m/>
    <m/>
    <m/>
    <m/>
    <m/>
    <m/>
    <m/>
    <m/>
    <m/>
    <m/>
    <m/>
    <m/>
    <s v=" "/>
    <s v="SIERRA"/>
    <s v="GRSSVLLY"/>
    <s v="01:26"/>
    <s v="2021/01/19 00:00:00"/>
    <m/>
    <s v="T005169658"/>
    <s v="UNKNOWN"/>
    <s v="ROCK CREEK RD"/>
    <x v="5"/>
    <m/>
    <m/>
    <s v="T2TJ1T6"/>
    <m/>
    <m/>
    <s v="2021/01/19 03:34:30"/>
    <n v="9002"/>
    <m/>
    <s v="AXS-OK REQ ASSIT ASAP/ WIRES DWN VEGGIE FIRE  STATED/"/>
    <s v="N"/>
    <m/>
    <m/>
    <m/>
    <m/>
    <m/>
    <m/>
    <m/>
    <m/>
    <m/>
    <m/>
    <s v="Y"/>
    <m/>
    <m/>
    <m/>
    <m/>
    <m/>
    <m/>
    <m/>
    <s v="primary wire down firstspan loadside of 33617 replace de and adjust buckarm _x000a_top"/>
    <m/>
    <m/>
    <m/>
    <m/>
    <s v="Overhead"/>
    <m/>
    <x v="2"/>
    <m/>
    <m/>
    <m/>
    <s v="TREE-FELL INTO LINE"/>
    <s v="CONDUCTOR, OVERHEAD"/>
    <m/>
    <s v=""/>
    <m/>
    <m/>
    <m/>
    <m/>
    <m/>
    <m/>
    <m/>
    <m/>
    <m/>
    <m/>
    <m/>
    <m/>
    <m/>
    <m/>
    <m/>
    <m/>
    <m/>
    <m/>
    <m/>
    <m/>
    <m/>
    <m/>
    <m/>
    <m/>
    <m/>
    <m/>
    <m/>
    <m/>
    <m/>
    <m/>
    <m/>
    <m/>
    <m/>
    <m/>
    <m/>
    <m/>
    <m/>
    <m/>
    <m/>
    <m/>
    <m/>
    <m/>
    <m/>
    <m/>
    <m/>
    <m/>
    <s v=""/>
  </r>
  <r>
    <x v="625"/>
    <s v="TLAL"/>
    <s v="3 - QC Complete"/>
    <d v="2021-03-11T00:00:00"/>
    <d v="2021-05-14T00:00:00"/>
    <x v="507"/>
    <s v="\\fxshare-nas05\quotashare-fs01\ESA\5 - Ignition Tracking\2021_Ignition_QC_Folders\20210119_1216478_nan_nan_T005171883"/>
    <s v=" "/>
    <s v="Y"/>
    <s v="TLAL"/>
    <s v="Create Date &amp; Time, Outage Date &amp; Time, CPUC Reportable Ignition, Attributable to PG&amp;E Assets, Suspected Initiating Event Updated; Added Additional OIS, FOID, EC Tags, Pre-Existing EC Tags, Fire Suppressing Agency"/>
    <d v="2021-03-11T00:00:00"/>
    <m/>
    <x v="2"/>
    <m/>
    <m/>
    <m/>
    <m/>
    <m/>
    <m/>
    <m/>
    <m/>
    <m/>
    <m/>
    <m/>
    <m/>
    <m/>
    <m/>
    <m/>
    <m/>
    <m/>
    <s v=" "/>
    <x v="126"/>
    <d v="1899-12-30T11:10:00"/>
    <d v="2021-01-19T00:00:00"/>
    <d v="1899-12-30T10:34:00"/>
    <s v="FAS"/>
    <s v="N"/>
    <s v="N"/>
    <s v="1216478, 1213169, 1214406, 1216120, 1217643, 1217506, 1213469, 1219871, 1213974, 1217981"/>
    <s v="21-0009878"/>
    <m/>
    <s v="T005169315, T005169368, T005169509, T005169510, T005169654, T005169956, T005169741, T005169762, T005169897, T005169912, T005170114, T005170492, T005170493, T005170631, T005170632, T005170728, T005170771, T005171251, T005176767, T005171883, T005171712, T005171713, T005171860, T005171861, T005171953"/>
    <s v="120446459, 120448744, 120452557, 120452559"/>
    <s v="119325026, 117891894, 117891878"/>
    <m/>
    <s v="PG&amp;E_71_Ignition_20210119_1.jpg"/>
    <s v=" "/>
    <x v="2"/>
    <x v="0"/>
    <s v="Y"/>
    <s v="Y"/>
    <s v="On January 19, 2021 at 0341 hours, a PG&amp;E Troubleman patrolled the El Dorado PH 2101 21kV Distribution Circuit number 152762101, in the Tier 3 State Responsibility area of 10441 Grizzly Flat Road in Grizzly Flats. He observed all three phases and 300' of primary overhead 2 ACSR (aluminum steel reinforced conductor) on the ground between fuse pole 12157 and the corner pole to the north, in addition to a fallen tree and a fire. Initial analysis indicated a line side spar of a co-dominate stem 95' living green ponderosa pine tree that was located 35' from the conductor fell into the overhead conductors, which resulted in a lines to ground fault on the East side of Grizzly Flat Road, electrical arcing that heated up and ignited the open pine with the grass below, and inevitably the wind-driven fire. The failed spar was 17.2” diameter and approximately 65’ long and the Stem separation was at 21.5’ from ground level. Cal Fire and fire personnel from the El Dorado County &amp; Pioneer Fire Protection District, responded to and extinguished the 3.03-acre Leoni wildland fire. The Cal Fire Investigation Report stated: &quot;FAE (Fire Apparatus Engineer) Peterson located the powerlines along Grizzly Flat Rd. FAE Peterson noted that a large tree had fallen across the power lines which were now laying on the ground. Due to the proximity of the downed powerlines in the fire area, the cause of the Leoni Inc. was determined to be downed powerlines due to high winds.&quot; The report indicated that initially the fire had a concerningly dangerous rate of spread with structures immediately threatened. Luckily, the wind direction turned 180 degrees causing the fire front to try and burn back on itself, allowing the fire personnel to get a hoselay around the fire and suppressed it's progress. Thankfully, there were no casualties and no known monetary losses. This incident did result in a 559-minute outage that affected 4,691 customers. All the repairs were completed by January 21, 2021. This information is preliminary."/>
    <s v="PG&amp;E"/>
    <s v="Vegetation"/>
    <s v="D"/>
    <s v="D"/>
    <s v="0.26-9.99"/>
    <m/>
    <n v="3.03"/>
    <m/>
    <m/>
    <x v="2"/>
    <x v="5"/>
    <x v="2"/>
    <s v="Y"/>
    <s v="Overhead"/>
    <s v="Primary"/>
    <s v="Conductor - Primary"/>
    <s v="Conductor"/>
    <s v="Circuit ID: 152762101, SAP ID: 101401109"/>
    <s v=" "/>
    <x v="2"/>
    <n v="38.635108693799999"/>
    <n v="-120.52378446829999"/>
    <s v="El Dorado"/>
    <x v="500"/>
    <n v="21000"/>
    <m/>
    <s v="Cal Fire, Multiple Agencies"/>
    <s v="Conifer Forest"/>
    <m/>
    <s v="Leoni"/>
    <n v="335"/>
    <m/>
    <s v="Y"/>
    <s v="N"/>
    <m/>
    <m/>
    <s v="2021-01-22"/>
    <n v="38.804226999999997"/>
    <n v="-120.11053"/>
    <d v="2021-01-19T00:00:00"/>
    <s v="TrunkFail   "/>
    <s v=""/>
    <s v="PINL"/>
    <n v="100"/>
    <n v="30"/>
    <n v="25"/>
    <s v="None"/>
    <s v="None"/>
    <s v="N"/>
    <n v="1"/>
    <m/>
    <s v="Hillside"/>
    <s v="A"/>
    <s v="CrossArm"/>
    <s v="BareWire"/>
    <m/>
    <s v=" "/>
    <s v="SIERRA"/>
    <s v="EL DORADO"/>
    <s v="11:10"/>
    <s v="2021/01/19 00:00:00"/>
    <s v="1216478"/>
    <s v="T005171883"/>
    <n v="4895"/>
    <s v="CREEKSIDE DR"/>
    <x v="5"/>
    <n v="38.634509999999999"/>
    <n v="-120.55568"/>
    <s v="T4TSGMJ"/>
    <m/>
    <n v="153662102"/>
    <s v="2021/01/19 13:34:02"/>
    <n v="9002"/>
    <m/>
    <s v="IVR,MTR UNK ON,DOG ONSITE,NO LOCKED GATE"/>
    <s v="N"/>
    <m/>
    <m/>
    <m/>
    <m/>
    <m/>
    <m/>
    <m/>
    <m/>
    <m/>
    <m/>
    <s v="Y"/>
    <m/>
    <m/>
    <m/>
    <m/>
    <m/>
    <m/>
    <m/>
    <s v="tree fell breaking all 3 phases between fuse pole 12157 and the corner pole to t"/>
    <m/>
    <m/>
    <m/>
    <m/>
    <s v="Overhead"/>
    <m/>
    <x v="2"/>
    <m/>
    <m/>
    <m/>
    <s v="TREE-FELL INTO LINE"/>
    <s v="CONDUCTOR, OVERHEAD"/>
    <m/>
    <s v=""/>
    <m/>
    <m/>
    <m/>
    <m/>
    <m/>
    <m/>
    <m/>
    <m/>
    <m/>
    <m/>
    <m/>
    <m/>
    <m/>
    <m/>
    <m/>
    <m/>
    <m/>
    <m/>
    <m/>
    <m/>
    <m/>
    <m/>
    <m/>
    <m/>
    <m/>
    <m/>
    <m/>
    <m/>
    <m/>
    <m/>
    <m/>
    <m/>
    <m/>
    <m/>
    <m/>
    <m/>
    <m/>
    <m/>
    <m/>
    <m/>
    <m/>
    <m/>
    <m/>
    <m/>
    <m/>
    <m/>
    <s v=""/>
  </r>
  <r>
    <x v="626"/>
    <s v="TLAL"/>
    <s v="3 - QC Complete"/>
    <d v="2021-03-16T00:00:00"/>
    <d v="2021-05-14T00:00:00"/>
    <x v="508"/>
    <s v="\\fxshare-nas05\quotashare-fs01\ESA\5 - Ignition Tracking\2021_Ignition_QC_Folders\20210121_1219405_nan_nan_T005176471"/>
    <s v=" "/>
    <s v="Y"/>
    <s v="TLAL"/>
    <s v="Create &amp; Outage Date &amp; Time, Suspected Initiating Event Updated; Additional OIS, FOIDs Added; Pre-Existing EC Tag Added"/>
    <d v="2021-03-16T00:00:00"/>
    <m/>
    <x v="2"/>
    <m/>
    <m/>
    <m/>
    <m/>
    <m/>
    <m/>
    <m/>
    <m/>
    <m/>
    <m/>
    <m/>
    <m/>
    <m/>
    <m/>
    <m/>
    <m/>
    <m/>
    <s v=" "/>
    <x v="126"/>
    <d v="1899-12-30T01:09:00"/>
    <d v="2021-01-19T00:00:00"/>
    <d v="1899-12-30T01:32:00"/>
    <s v="FAS"/>
    <s v="N"/>
    <s v="N"/>
    <s v="1213779, 1219405"/>
    <s v="21-0010069"/>
    <m/>
    <s v="T005169623, T005169624, T005169730, T005169742, T005171884, T005172954, T005174832, T005175121, T005175518, T005175122, T005176471, T005176753, T005176866, T005177205"/>
    <n v="120452094"/>
    <n v="104744338"/>
    <m/>
    <s v="No Photo"/>
    <s v=" "/>
    <x v="2"/>
    <x v="0"/>
    <s v="Y"/>
    <s v="Y"/>
    <s v="On January 19, 2021 at 0302 hours, PG&amp;E Troublemen patrolled the Los Gatos 1107 12kV Distribution Circuit number 082021107, in the Tier 3 State Responsibility area near 17787 Soda Springs Road, Los Gatos, CA 95033. They observed one phase of one span 380' of broken 4 ACSR overhead conductor down on the ground east of fuse cutout 8201, a blown transformer at the other end of the conductor, and the smoking remnants of a fire. Initial analysis indicates the strong winds may've attributed to the overhead equipment failure, which resulted in the line to ground fault and an ignition. This incident was part of a wind event. The maximum wind gust on the incident date was 40.28 MPH and the maximum sustained wind speed was 24.17 MPH. The Fire Department responded to and extinguished the Soda Fire, which was a 10' x 10' smoldering spot vegetation fire near the residence. The 3,672 minute outage affected 93 customers. All the repairs were completed on January 21, 2021. This information is preliminary."/>
    <s v="PG&amp;E"/>
    <s v="Vegetation"/>
    <s v="D"/>
    <s v="D"/>
    <s v="Structure-only"/>
    <s v="10' x 10'"/>
    <m/>
    <m/>
    <m/>
    <x v="0"/>
    <x v="4"/>
    <x v="3"/>
    <s v="Y"/>
    <s v="Overhead"/>
    <s v="Primary"/>
    <s v="Conductor - Primary"/>
    <s v="Conductor, Transformer, Jumper"/>
    <s v="Circuit ID: 082021107, SAP ID: 100525972"/>
    <s v=" "/>
    <x v="2"/>
    <n v="37.184210999999998"/>
    <n v="-121.954414"/>
    <s v="Santa Clara"/>
    <x v="501"/>
    <n v="12000"/>
    <m/>
    <s v="Fire Dept-nan"/>
    <s v="Shrub"/>
    <m/>
    <s v="Soda"/>
    <n v="518"/>
    <m/>
    <s v="Y"/>
    <s v="N"/>
    <m/>
    <m/>
    <s v="2021-01-22"/>
    <m/>
    <m/>
    <m/>
    <m/>
    <m/>
    <m/>
    <m/>
    <m/>
    <m/>
    <m/>
    <m/>
    <m/>
    <m/>
    <m/>
    <m/>
    <m/>
    <m/>
    <m/>
    <m/>
    <s v=" "/>
    <s v="DEANZA"/>
    <s v="CUPERTINO 07"/>
    <s v="01:35"/>
    <s v="01/21/2021"/>
    <s v="1219405"/>
    <s v="T005176471"/>
    <n v="17800"/>
    <s v="SODA SPRINGS RD"/>
    <x v="142"/>
    <n v="37.184399999999997"/>
    <n v="-121.98303"/>
    <s v="G1TLXZ2"/>
    <s v="ZANDATE, LOUIE"/>
    <n v="82021107"/>
    <s v="20210121 05:06"/>
    <n v="9260"/>
    <m/>
    <s v="CREW TO REPAIR PRIMARY WIRE DOWN."/>
    <s v="Y"/>
    <m/>
    <m/>
    <m/>
    <n v="37.184399999999997"/>
    <n v="-121.98"/>
    <m/>
    <m/>
    <m/>
    <s v="N"/>
    <s v="Y"/>
    <m/>
    <s v="Clear"/>
    <m/>
    <s v="Private Land"/>
    <m/>
    <s v="Calm"/>
    <m/>
    <s v="Other (Comments)"/>
    <s v="WIRE DOWN FROM WIND STORM"/>
    <s v="&lt; 1 meter"/>
    <m/>
    <s v="Fire Dept"/>
    <m/>
    <s v="Overhead"/>
    <m/>
    <x v="0"/>
    <m/>
    <m/>
    <m/>
    <s v="OVERHEAD"/>
    <s v="CONDUCTOR, OVERHEAD"/>
    <s v="N"/>
    <s v=""/>
    <m/>
    <m/>
    <m/>
    <m/>
    <m/>
    <m/>
    <m/>
    <m/>
    <m/>
    <m/>
    <m/>
    <m/>
    <m/>
    <m/>
    <m/>
    <m/>
    <m/>
    <m/>
    <m/>
    <m/>
    <m/>
    <m/>
    <m/>
    <m/>
    <m/>
    <m/>
    <m/>
    <m/>
    <m/>
    <m/>
    <m/>
    <m/>
    <m/>
    <m/>
    <m/>
    <m/>
    <m/>
    <m/>
    <m/>
    <m/>
    <m/>
    <m/>
    <m/>
    <m/>
    <m/>
    <m/>
    <s v=""/>
  </r>
  <r>
    <x v="627"/>
    <s v="TLAL"/>
    <s v="3 - QC Complete"/>
    <d v="2021-03-09T00:00:00"/>
    <d v="2021-05-14T00:00:00"/>
    <x v="509"/>
    <s v="\\fxshare-nas05\quotashare-fs01\ESA\5 - Ignition Tracking\2021_Ignition_QC_Folders\20210120_1213868_21-0009979.2(2 outages)_nan_T005175771"/>
    <s v=" "/>
    <s v="Y"/>
    <s v="TLAL"/>
    <s v="Create Date &amp; Time, Outage Date &amp; Time, Suspected Initiating Event, Nominal Voltage Updated; Added additional FOID's and EC Tags"/>
    <d v="2021-03-09T00:00:00"/>
    <m/>
    <x v="2"/>
    <m/>
    <m/>
    <m/>
    <m/>
    <m/>
    <m/>
    <m/>
    <m/>
    <m/>
    <m/>
    <m/>
    <m/>
    <m/>
    <m/>
    <m/>
    <m/>
    <m/>
    <s v=" "/>
    <x v="126"/>
    <d v="1899-12-30T01:10:00"/>
    <d v="2021-01-19T00:00:00"/>
    <d v="1899-12-30T01:05:00"/>
    <s v="FAS"/>
    <s v="N"/>
    <s v="N"/>
    <s v="1213868"/>
    <s v="21-0009979.2(2 outages)"/>
    <m/>
    <s v="T005175771, T005169746, T005169626, T005169625"/>
    <s v=" 120450949, 120450969, 120450857, 120451242"/>
    <m/>
    <m/>
    <s v="PG&amp;E_67_ignition_20210119_1.jpg"/>
    <s v=" "/>
    <x v="2"/>
    <x v="0"/>
    <s v="Y"/>
    <s v="Y"/>
    <s v="On January 19, 2021 at 0226 hours, PG&amp;E Troublemen patrolled the Salt Springs 2102 17kV Distribution Circuit number 163692102, near 12 and 13 poles west of line recloser 8442 around Highway 4 in Arnold. They observed broken wires down on ground and broken crossarms on three poles. There was one pin ripped from the end of a double wood arms crossarm at pole 103135346 and a fire. Initial analysis indicates a tree branch fell into the primary overhead lines, which resulted in a small fire. This incident was part of a wind event and reports indicate that area was met with a maximum wind gust of 43.84 mph on the listed date. The troublemen responded to and extinguished the fire. The 263-minute outage affected 2,008 customers. All the repairs were completed on January 21, 2021. This information is preliminary."/>
    <s v="PG&amp;E"/>
    <s v="Vegetation"/>
    <s v="D"/>
    <s v="D"/>
    <s v="0.26-9.99"/>
    <m/>
    <m/>
    <m/>
    <m/>
    <x v="2"/>
    <x v="5"/>
    <x v="2"/>
    <s v="N"/>
    <s v="Overhead"/>
    <s v="Primary"/>
    <s v="Conductor - Primary"/>
    <s v="Conductor, Insulators, Crossarms"/>
    <s v="Circuit ID: 163692102, SAP ID: 103135346, 103135245, 103366411, 103366412"/>
    <s v=" "/>
    <x v="1"/>
    <n v="38.412247000000001"/>
    <n v="-120.1379"/>
    <s v="Calaveras"/>
    <x v="502"/>
    <n v="17000"/>
    <m/>
    <s v="Employee"/>
    <s v="Conifer Forest"/>
    <m/>
    <m/>
    <n v="360"/>
    <m/>
    <s v="Y"/>
    <s v="N"/>
    <m/>
    <m/>
    <s v="2021-01-22"/>
    <n v="38.412264999999998"/>
    <n v="-120.138125"/>
    <d v="2021-02-12T00:00:00"/>
    <s v="TrunkFail   "/>
    <s v="Large Green Ponderosa Pine Snapped out Approx 18ft up from ground and fell through line. top portion under snow trunk healthy no indications of rot or wounds. canopy looks to be green and health"/>
    <s v="PINP"/>
    <n v="115"/>
    <n v="27"/>
    <n v="25"/>
    <s v="Slight"/>
    <s v="None"/>
    <s v="N"/>
    <n v="1"/>
    <m/>
    <s v="Hillside"/>
    <s v="B"/>
    <s v="CrossArm"/>
    <s v="BareWire"/>
    <m/>
    <s v=" "/>
    <s v="STOCKTON"/>
    <s v="ANGELS CAMP 02"/>
    <s v="14:13"/>
    <s v="01/20/2021"/>
    <s v="1213868"/>
    <s v="T005175771"/>
    <s v="UNKNOWN"/>
    <s v="CABBAGE PATCH RD "/>
    <x v="217"/>
    <n v="38.415700000000001"/>
    <n v="-120.13424000000001"/>
    <s v="Q1TJNI2"/>
    <s v="INMAN, JESS"/>
    <n v="163692102"/>
    <s v="20210120 15:22"/>
    <n v="9260"/>
    <m/>
    <s v="WIRE DOWN AND  BROKEN XARMS ON 3 POLES"/>
    <s v="Y"/>
    <n v="6"/>
    <s v="\\fxshare-nas05\quotashare-fs01\ESA\5 - Ignition Tracking\Fire_Tab_Attachment_Files"/>
    <s v="38.3200883,-120.2638733,911.700000,2D"/>
    <m/>
    <m/>
    <s v="38.411882, -120.138573"/>
    <m/>
    <m/>
    <s v="N"/>
    <s v="Y"/>
    <m/>
    <s v="Clear"/>
    <s v="SMOLDERING PINE NEEDLES APPROX 30 FEET FROM DOWN CONDUCTOR. "/>
    <s v="National Forest"/>
    <m/>
    <s v="Calm"/>
    <m/>
    <s v="Unknown"/>
    <m/>
    <s v="1 meter - &lt; 3 meters"/>
    <m/>
    <s v="Employee"/>
    <m/>
    <s v="Overhead"/>
    <m/>
    <x v="0"/>
    <m/>
    <m/>
    <m/>
    <s v="TREE-FELL INTO LINE"/>
    <s v="CROSSARM, WOOD"/>
    <s v="N"/>
    <s v=""/>
    <s v="Unplanned"/>
    <s v="Stockton"/>
    <s v="Angels Camp"/>
    <s v="163692102, SALT SPRINGS-2102"/>
    <s v="21-0009979.2(2 outages)"/>
    <s v="Unplanned"/>
    <s v="Clear;32-90F"/>
    <s v="2008"/>
    <s v="147895"/>
    <s v="YES"/>
    <s v="Force Out"/>
    <s v="Sustained"/>
    <s v="No"/>
    <s v="8442"/>
    <s v="OH"/>
    <s v="Line Recloser"/>
    <s v="1213868"/>
    <s v="Crossarm, Wood, Broken, wire on ground"/>
    <s v="N/A"/>
    <s v=" "/>
    <s v=" "/>
    <s v="CABBAGE PATCH - N/W OF CAL TRANS MAINTENANCE STATION"/>
    <s v="INMAN, JESS 209-629-7279: 13/P/W/O/8442"/>
    <s v="SW L1445 OPEN|SW L1803 CLOSE"/>
    <s v=" "/>
    <s v=" "/>
    <s v="No"/>
    <s v="Unknown Cause, Patrol - not conducted"/>
    <s v="Available"/>
    <s v="No"/>
    <s v="1"/>
    <s v="185"/>
    <s v="AARF"/>
    <s v="Distribution Circuit"/>
    <s v="Q1TJNI2"/>
    <s v="01/19/21 01:05"/>
    <s v=" "/>
    <s v=" "/>
    <s v=" "/>
    <s v="No"/>
    <s v="1593938"/>
    <s v="21-0009979"/>
    <m/>
    <m/>
    <m/>
    <m/>
    <s v=""/>
  </r>
  <r>
    <x v="628"/>
    <s v="TLAL"/>
    <s v="3 - QC Complete"/>
    <d v="2021-03-04T00:00:00"/>
    <d v="2021-03-17T00:00:00"/>
    <x v="510"/>
    <s v="\\fxshare-nas05\quotashare-fs01\ESA\5 - Ignition Tracking\2021_Ignition_QC_Folders\20210119_1214870_21-0011245_nan_T005173955"/>
    <s v=" "/>
    <s v="Y"/>
    <s v="TLAL"/>
    <s v="Create Time, Outage Time, &amp; Nominal Voltage Updated; Additional FOID's Added; EC Tags Added"/>
    <d v="2021-03-04T00:00:00"/>
    <m/>
    <x v="2"/>
    <m/>
    <m/>
    <m/>
    <m/>
    <m/>
    <m/>
    <m/>
    <m/>
    <m/>
    <m/>
    <m/>
    <m/>
    <m/>
    <m/>
    <m/>
    <m/>
    <m/>
    <s v=" "/>
    <x v="126"/>
    <d v="1899-12-30T07:42:00"/>
    <d v="2021-01-19T00:00:00"/>
    <d v="1899-12-30T05:33:00"/>
    <s v="FAS"/>
    <s v="N"/>
    <s v="N"/>
    <n v="1214870"/>
    <s v="21-0011245"/>
    <m/>
    <s v="T005173955, T005170729"/>
    <s v="120448013, 120451224, 120448644"/>
    <m/>
    <m/>
    <s v="PG&amp;E_63_IGNITION_20210120_1.jpg"/>
    <s v=" "/>
    <x v="2"/>
    <x v="0"/>
    <s v="Y"/>
    <s v="Y"/>
    <s v="On January 20, 2021 at 0210 hours, a PG&amp;E Troubleman patrolled the Paul Sweet 12kV Distribution Circuit number 083252106, near 6600 Prescott Road in Soquel. He observed a tree top that broke out of tree and fell onto the conductor and three spans of one phase down. Initial analysis indicates a living green 150' redwood tree partially failed and the tree top and large branches fell on and broke three spans and 300' of one-phase 4 ACSR overhead conductor, which resulted in the wires to fall to the ground and multiple spot fires ensued. This incident location is in an SRA fire responsibility area and there was no tree wire present. Cal Fire responded to and extinguished the spot fires encompassing approximately 1/2 acre in size. The 1,928-minute outage affected eight customers. All the repairs were completed and the line was returned to service on January 20, 2021. This information is preliminary."/>
    <s v="PG&amp;E"/>
    <s v="Vegetation"/>
    <s v="D"/>
    <s v="D"/>
    <s v="0.26-9.99"/>
    <s v="Approximately 1/2 acre"/>
    <m/>
    <m/>
    <m/>
    <x v="2"/>
    <x v="2"/>
    <x v="2"/>
    <s v="Y"/>
    <s v="Overhead"/>
    <s v="Primary"/>
    <s v="Conductor - Primary"/>
    <s v="Conductor - Primary"/>
    <s v="Circuit ID: 083252106, SAP ID: 101688273, 101796278"/>
    <s v=" "/>
    <x v="2"/>
    <n v="37.009030000000003"/>
    <n v="-121.932301"/>
    <s v="Santa Cruz"/>
    <x v="503"/>
    <n v="12000"/>
    <m/>
    <s v="Cal Fire"/>
    <s v="Conifer Forest"/>
    <m/>
    <m/>
    <n v="500"/>
    <m/>
    <s v="N"/>
    <s v="N"/>
    <m/>
    <m/>
    <s v="2021-01-22"/>
    <n v="37.009697000000003"/>
    <n v="-121.931909"/>
    <d v="2021-02-09T00:00:00"/>
    <s v="BranchFail  "/>
    <s v="EVIDENCE OF MULTIPLE REDWOOD LIMBS OBSERVED"/>
    <s v="REDW"/>
    <n v="150"/>
    <n v="35"/>
    <n v="15"/>
    <s v="None"/>
    <s v="None"/>
    <s v="N"/>
    <n v="1"/>
    <m/>
    <s v="Hillside"/>
    <s v="B"/>
    <s v="CrossArm"/>
    <s v="BareWire"/>
    <n v="1"/>
    <s v=" "/>
    <s v="CENTRAL COAST"/>
    <s v="SANTA CRUZ 02"/>
    <s v="20:22"/>
    <s v="01/19/2021"/>
    <s v="1214870"/>
    <s v="T005173955"/>
    <n v="6700"/>
    <s v="PRESCOTT RD"/>
    <x v="218"/>
    <n v="37.010480000000001"/>
    <n v="-121.93458"/>
    <s v="C5TB1M8"/>
    <s v="MOORE, BEN"/>
    <n v="83252106"/>
    <s v="20210120 03:17"/>
    <n v="9260"/>
    <m/>
    <s v="Tree branches fell breaking 4ACSR wire. 3 spans of 1 phase down"/>
    <s v="Y"/>
    <m/>
    <m/>
    <m/>
    <n v="37.009030000000003"/>
    <n v="-121.932301"/>
    <s v="Wire own caused by fallen branches started multiple small spot fires"/>
    <s v="CalFire"/>
    <m/>
    <s v="N"/>
    <s v="Y"/>
    <m/>
    <s v="Storm Wind"/>
    <m/>
    <s v="Private Land"/>
    <m/>
    <s v="Gusty"/>
    <m/>
    <s v="Vegetation"/>
    <m/>
    <s v="3 meters - 0.25 Acres"/>
    <m/>
    <s v="Cal Fire"/>
    <m/>
    <s v="Overhead"/>
    <m/>
    <x v="0"/>
    <m/>
    <m/>
    <m/>
    <s v="TREE-BRANCH FELL INTO LINE"/>
    <s v="CONDUCTOR, OVERHEAD"/>
    <s v="N"/>
    <s v=" "/>
    <s v="Unplanned"/>
    <s v="Central Coast"/>
    <s v="Coast"/>
    <s v="083252106, PAUL SWEET-2106"/>
    <s v="21-0011245"/>
    <s v="Unplanned"/>
    <s v="Clear;32-90 F"/>
    <s v="8"/>
    <s v=" "/>
    <s v="YES"/>
    <s v="Line to Ground"/>
    <s v="Sustained"/>
    <s v="No"/>
    <s v="12019"/>
    <s v="OH"/>
    <s v="Fuse"/>
    <s v="1214870"/>
    <s v="Conductor, Overhead, Broken, wire on ground"/>
    <s v=" "/>
    <s v=" "/>
    <s v=" "/>
    <s v="PRESCOTT RD, SOQUEL"/>
    <s v=" POLES LD SIDE"/>
    <s v=" "/>
    <s v=" "/>
    <s v=" "/>
    <s v="No"/>
    <s v="Equipment Failure/Involved, Overhead"/>
    <s v=" "/>
    <s v="No"/>
    <s v=" "/>
    <s v=" "/>
    <s v="D1LV"/>
    <s v="Distribution Circuit"/>
    <s v="E1BD"/>
    <s v="01/19/21 05:33"/>
    <s v="Not Required"/>
    <s v=" "/>
    <s v=" "/>
    <s v="No"/>
    <s v="1594979"/>
    <s v="21-0011245"/>
    <m/>
    <m/>
    <m/>
    <m/>
    <m/>
  </r>
  <r>
    <x v="629"/>
    <s v="AGFC"/>
    <s v="3 - QC Complete"/>
    <d v="2021-01-20T00:00:00"/>
    <d v="2021-01-20T00:00:00"/>
    <x v="250"/>
    <s v="\\fxshare-nas05\quotashare-fs01\ESA\5 - Ignition Tracking\2021_Ignition_QC_Folders\20210119_nan_nan_nan_8204137328"/>
    <s v=" "/>
    <m/>
    <m/>
    <m/>
    <m/>
    <m/>
    <x v="0"/>
    <m/>
    <m/>
    <m/>
    <m/>
    <m/>
    <m/>
    <m/>
    <m/>
    <m/>
    <m/>
    <m/>
    <m/>
    <m/>
    <m/>
    <m/>
    <m/>
    <m/>
    <s v=" "/>
    <x v="126"/>
    <s v="19:51"/>
    <m/>
    <m/>
    <s v="FAS"/>
    <s v="N"/>
    <s v="N"/>
    <m/>
    <m/>
    <m/>
    <n v="8204137328"/>
    <m/>
    <m/>
    <m/>
    <m/>
    <s v=" "/>
    <x v="0"/>
    <x v="2"/>
    <s v="N"/>
    <s v="N"/>
    <s v="Structure fire, not attributable to PG&amp;E."/>
    <s v="Not PG&amp;E"/>
    <s v="Building"/>
    <s v="D"/>
    <m/>
    <s v="&lt;0.25"/>
    <m/>
    <m/>
    <m/>
    <m/>
    <x v="3"/>
    <x v="1"/>
    <x v="1"/>
    <m/>
    <s v="Overhead"/>
    <m/>
    <m/>
    <m/>
    <m/>
    <s v=" "/>
    <x v="0"/>
    <n v="37.321564000000002"/>
    <n v="-121.84354500000001"/>
    <s v="Santa Clara"/>
    <x v="290"/>
    <n v="21000"/>
    <m/>
    <s v="San Jose FD"/>
    <s v="Urban"/>
    <m/>
    <m/>
    <m/>
    <m/>
    <s v="N"/>
    <s v="N"/>
    <m/>
    <m/>
    <s v="2021-01-22"/>
    <m/>
    <m/>
    <m/>
    <m/>
    <m/>
    <m/>
    <m/>
    <m/>
    <m/>
    <m/>
    <m/>
    <m/>
    <m/>
    <m/>
    <m/>
    <m/>
    <m/>
    <m/>
    <m/>
    <s v=" "/>
    <s v="SAN JOSE"/>
    <s v="SAN JOSE 08"/>
    <s v="19:51"/>
    <s v="01/19/2021"/>
    <m/>
    <n v="8204137328"/>
    <n v="1082"/>
    <s v="DURNESS PL"/>
    <x v="36"/>
    <n v="37.320990000000002"/>
    <n v="-121.843273"/>
    <s v="J2TM1CI"/>
    <s v="CAMERON, MIKE"/>
    <n v="82012102"/>
    <s v="20210119 21:33"/>
    <n v="1120"/>
    <m/>
    <s v="locked and tagged main breaker per S.J.F.D."/>
    <s v="Y"/>
    <m/>
    <m/>
    <s v="37.3198600,-121.8412450,37.000000,3D"/>
    <m/>
    <m/>
    <m/>
    <s v="san jose fire dept."/>
    <m/>
    <s v="N"/>
    <s v="Y"/>
    <s v="N"/>
    <s v="Clear"/>
    <m/>
    <s v="Structures"/>
    <m/>
    <s v="Calm"/>
    <m/>
    <s v="Unknown"/>
    <m/>
    <s v="Structure Only"/>
    <m/>
    <s v="Fire Dept"/>
    <m/>
    <s v="Overhead"/>
    <m/>
    <x v="0"/>
    <m/>
    <m/>
    <m/>
    <m/>
    <m/>
    <m/>
    <s v=" "/>
    <m/>
    <m/>
    <m/>
    <m/>
    <m/>
    <m/>
    <m/>
    <m/>
    <m/>
    <m/>
    <m/>
    <m/>
    <m/>
    <m/>
    <m/>
    <m/>
    <m/>
    <m/>
    <m/>
    <m/>
    <m/>
    <m/>
    <m/>
    <m/>
    <m/>
    <m/>
    <m/>
    <m/>
    <m/>
    <m/>
    <m/>
    <m/>
    <m/>
    <m/>
    <m/>
    <m/>
    <m/>
    <m/>
    <m/>
    <m/>
    <m/>
    <m/>
    <m/>
    <m/>
    <m/>
    <m/>
    <m/>
  </r>
  <r>
    <x v="630"/>
    <s v="CFMD"/>
    <s v="3 - QC Complete"/>
    <d v="2021-04-20T00:00:00"/>
    <d v="2021-04-20T00:00:00"/>
    <x v="511"/>
    <s v="\\fxshare-nas05\quotashare-fs01\ESA\5 - Ignition Tracking\2021_Ignition_QC_Folders\20210119_nan_nan_nan_6744633391"/>
    <s v=" "/>
    <m/>
    <m/>
    <m/>
    <m/>
    <m/>
    <x v="0"/>
    <m/>
    <m/>
    <m/>
    <m/>
    <m/>
    <m/>
    <m/>
    <m/>
    <m/>
    <m/>
    <m/>
    <m/>
    <m/>
    <m/>
    <m/>
    <m/>
    <m/>
    <s v=" "/>
    <x v="126"/>
    <s v="17:02"/>
    <m/>
    <m/>
    <s v="FAS"/>
    <s v="N"/>
    <s v="N"/>
    <m/>
    <m/>
    <m/>
    <n v="6744633391"/>
    <m/>
    <m/>
    <m/>
    <s v="PG&amp;E_61_IGNITION_20210119_2.jpg"/>
    <s v=" "/>
    <x v="2"/>
    <x v="0"/>
    <s v="Y"/>
    <s v="Y"/>
    <s v="On January 19, 2021 at 1916 hours, PG&amp;E Troublemen was dispatched to the LAMONT 1106-12kV Distribution Circuit on Myrtle Ave in Lamont. Initial analysis per fire department,  the service going to front house rubbed against a vent on roof of rear house causing a structure fire. This incident was also part of a wind event. The Lamont Fire Department extinguished the fire.  This information is preliminary (Add FR)"/>
    <s v="PG&amp;E"/>
    <s v="Building"/>
    <s v="D"/>
    <m/>
    <s v="&lt;0.25"/>
    <m/>
    <m/>
    <m/>
    <m/>
    <x v="0"/>
    <x v="4"/>
    <x v="3"/>
    <m/>
    <s v="Overhead"/>
    <s v="Service"/>
    <s v="Service Drop"/>
    <s v="Conductor, Overhead, Service, Service Drop"/>
    <s v="Equipment ID: 100231360"/>
    <s v=" "/>
    <x v="0"/>
    <n v="35.266972000000003"/>
    <n v="-118.91088999999999"/>
    <s v="Kern"/>
    <x v="504"/>
    <n v="12000"/>
    <m/>
    <s v="Lamont County FD"/>
    <s v="Urban"/>
    <m/>
    <m/>
    <m/>
    <m/>
    <s v="N"/>
    <s v="N"/>
    <m/>
    <m/>
    <s v="2021-01-22"/>
    <m/>
    <m/>
    <m/>
    <m/>
    <m/>
    <m/>
    <m/>
    <m/>
    <m/>
    <m/>
    <m/>
    <m/>
    <m/>
    <m/>
    <m/>
    <m/>
    <m/>
    <m/>
    <m/>
    <s v=" "/>
    <s v="KERN"/>
    <s v="BAKERSFIELD 12"/>
    <s v="17:02"/>
    <s v="01/19/2021"/>
    <m/>
    <n v="6744633391"/>
    <n v="9708"/>
    <s v="1/2 MYRTLE AVE"/>
    <x v="219"/>
    <n v="35.266812999999999"/>
    <n v="-118.910656"/>
    <s v="K1TSCSH"/>
    <s v="SALYERS, SCOTT"/>
    <n v="253911106"/>
    <s v="20210119 18:59"/>
    <n v="1123"/>
    <m/>
    <s v="per F.D. the service going to front house 9708 rubbed against a vent on roof of rear house 9708 1/2 causing a structure fire. FO ID # 6748390619. pictures taken service saved. "/>
    <s v="Y"/>
    <n v="6"/>
    <s v="\\fxshare-nas05\quotashare-fs01\ESA\5 - Ignition Tracking\Fire_Tab_Attachment_Files"/>
    <m/>
    <n v="35.266972000000003"/>
    <n v="-118.91088999999999"/>
    <m/>
    <s v="lamont county fire"/>
    <m/>
    <s v="N"/>
    <s v="Y"/>
    <s v="Y"/>
    <s v="Storm Wind"/>
    <m/>
    <s v="Structures"/>
    <m/>
    <s v="Strong"/>
    <m/>
    <s v="3rd Party"/>
    <m/>
    <s v="Structure Only"/>
    <m/>
    <s v="Fire Dept"/>
    <m/>
    <s v="Overhead"/>
    <m/>
    <x v="1"/>
    <s v="service saved"/>
    <s v="PG&amp;E Employee"/>
    <m/>
    <m/>
    <m/>
    <m/>
    <s v=" "/>
    <m/>
    <m/>
    <m/>
    <m/>
    <m/>
    <m/>
    <m/>
    <m/>
    <m/>
    <m/>
    <m/>
    <m/>
    <m/>
    <m/>
    <m/>
    <m/>
    <m/>
    <m/>
    <m/>
    <m/>
    <m/>
    <m/>
    <m/>
    <m/>
    <m/>
    <m/>
    <m/>
    <m/>
    <m/>
    <m/>
    <m/>
    <m/>
    <m/>
    <m/>
    <m/>
    <m/>
    <m/>
    <m/>
    <m/>
    <m/>
    <m/>
    <m/>
    <m/>
    <m/>
    <m/>
    <m/>
    <m/>
  </r>
  <r>
    <x v="631"/>
    <s v="CFMD"/>
    <s v="3 - QC Complete"/>
    <d v="2021-04-27T00:00:00"/>
    <d v="2021-04-27T00:00:00"/>
    <x v="512"/>
    <s v="\\fxshare-nas05\quotashare-fs01\ESA\5 - Ignition Tracking\2021_Ignition_QC_Folders\20210119_1217179_21-0010845_nan_T005172604"/>
    <s v=" "/>
    <s v="Y"/>
    <s v="CFMD"/>
    <s v="Create Time, Outage Time, Lat/Long"/>
    <d v="2021-04-27T00:00:00"/>
    <m/>
    <x v="0"/>
    <m/>
    <m/>
    <m/>
    <s v="N"/>
    <m/>
    <m/>
    <m/>
    <m/>
    <m/>
    <m/>
    <m/>
    <m/>
    <m/>
    <m/>
    <m/>
    <m/>
    <m/>
    <s v=" "/>
    <x v="126"/>
    <s v="13:29"/>
    <d v="2021-01-19T00:00:00"/>
    <d v="1899-12-30T13:55:00"/>
    <s v="FAS"/>
    <s v="N"/>
    <s v="N"/>
    <s v="1217179"/>
    <s v="21-0010845"/>
    <m/>
    <s v="T005172604"/>
    <n v="120446984"/>
    <m/>
    <m/>
    <m/>
    <s v=" "/>
    <x v="0"/>
    <x v="0"/>
    <s v="N"/>
    <s v="N"/>
    <s v="On January 19, 2021 at approximately 1355 hours, a PG&amp;E Troublemen was dispatched to the Columbus 1103-12kV Distribution Circuit on Dartmouth Ave in Bakersfield. Initial analysis indicates a crossarm was found broken with a conductor hanging from a loose insulator causing a small pole fire. The cause of this equipment failure is unknown at this time. The ensuing fire was limited to PG&amp;E assets. This incident took place during a wind event.  The crew replaced the burnt equipment on January 19, 2021. This information is preliminary."/>
    <s v="PG&amp;E"/>
    <s v="Other"/>
    <s v="D"/>
    <s v="D"/>
    <s v="&lt;0.25"/>
    <m/>
    <m/>
    <m/>
    <m/>
    <x v="0"/>
    <x v="4"/>
    <x v="16"/>
    <m/>
    <s v="Overhead"/>
    <s v="Primary"/>
    <s v="Crossarm"/>
    <s v="Crossarm, Insulator"/>
    <s v="Equipment ID: 100161296/14384"/>
    <s v=" "/>
    <x v="0"/>
    <n v="35.398077000000001"/>
    <n v="-118.979416"/>
    <s v="Kern"/>
    <x v="505"/>
    <n v="12000"/>
    <m/>
    <s v="Self Extinguished"/>
    <s v="Urban"/>
    <m/>
    <m/>
    <m/>
    <m/>
    <s v="N"/>
    <s v="N"/>
    <m/>
    <m/>
    <s v="2021-01-22"/>
    <m/>
    <m/>
    <m/>
    <m/>
    <m/>
    <m/>
    <m/>
    <m/>
    <m/>
    <m/>
    <m/>
    <m/>
    <m/>
    <m/>
    <m/>
    <m/>
    <m/>
    <m/>
    <m/>
    <s v=" "/>
    <s v="KERN"/>
    <s v="BAKERSFIELD 03"/>
    <s v="13:29"/>
    <s v="01/19/2021"/>
    <s v="1217179"/>
    <s v="T005172604"/>
    <n v="2717"/>
    <s v="DARTMOUTH ST"/>
    <x v="10"/>
    <n v="35.397449999999999"/>
    <n v="-118.97911000000001"/>
    <s v="K1TJ8M6"/>
    <s v="MASON, JOSHUA"/>
    <n v="253371116"/>
    <s v="20210119 14:24"/>
    <n v="9002"/>
    <m/>
    <s v="2 EC TAGS CREATED FOR CREW TO WORK 2 LOCATIONS ON DARTMOUTH IN ALLEY, BOTH BT ACCESSABLE, FUSES OPENED AND TAGGED MOL FOR CREW. "/>
    <s v="Y"/>
    <m/>
    <m/>
    <m/>
    <n v="35.401055999999997"/>
    <n v="-118.979203"/>
    <m/>
    <m/>
    <m/>
    <s v="N"/>
    <s v="Y"/>
    <m/>
    <s v="Clear"/>
    <m/>
    <s v="PG&amp;E Only"/>
    <m/>
    <s v="Gusty"/>
    <m/>
    <s v="Unknown"/>
    <m/>
    <s v="Structure Only"/>
    <m/>
    <s v="Self Extinguished"/>
    <m/>
    <s v="Overhead"/>
    <m/>
    <x v="0"/>
    <m/>
    <m/>
    <m/>
    <s v="OVERHEAD"/>
    <s v="CROSSARM, WOOD"/>
    <s v="N"/>
    <s v=" "/>
    <s v="Unplanned"/>
    <s v="Kern"/>
    <s v="Kern"/>
    <s v="253951103, COLUMBUS-1103"/>
    <s v="21-0010845"/>
    <s v="Unplanned"/>
    <s v="Clear;32-90 F"/>
    <s v="48"/>
    <s v="11952"/>
    <s v="NO"/>
    <s v="Force Out"/>
    <s v="Sustained"/>
    <s v="No"/>
    <s v="14384"/>
    <s v="OH"/>
    <s v="Fuse"/>
    <s v="1217179"/>
    <s v="Crossarm, Wood, Broken, wire on object"/>
    <s v=" "/>
    <s v="01/19/21 15:13"/>
    <s v=" "/>
    <s v="COR OF COLUMBUS &amp; DARTMOUTH"/>
    <s v="4TH P N/OF 14384"/>
    <s v=" "/>
    <s v=" "/>
    <s v=" "/>
    <s v="No"/>
    <s v="Equipment Failure/Involved, Overhead"/>
    <s v=" "/>
    <s v="No"/>
    <s v=" "/>
    <s v=" "/>
    <s v="TMR8"/>
    <s v="Distribution Circuit"/>
    <s v="TMR8"/>
    <s v="01/19/21 13:55"/>
    <s v="Not Required"/>
    <s v="01/19/21 18:04"/>
    <s v=" "/>
    <s v="No"/>
    <s v="1594694"/>
    <s v="21-0010845"/>
    <m/>
    <m/>
    <m/>
    <m/>
    <m/>
  </r>
  <r>
    <x v="632"/>
    <s v="S7RM"/>
    <s v="3 - QC Complete"/>
    <d v="2021-04-08T00:00:00"/>
    <d v="2021-04-01T00:00:00"/>
    <x v="513"/>
    <s v="\\fxshare-nas05\quotashare-fs01\ESA\5 - Ignition Tracking\2021_Ignition_QC_Folders\20210119_1217092_nan_nan_T005172447"/>
    <s v=" "/>
    <m/>
    <m/>
    <m/>
    <m/>
    <m/>
    <x v="0"/>
    <m/>
    <m/>
    <m/>
    <m/>
    <m/>
    <m/>
    <m/>
    <m/>
    <m/>
    <m/>
    <m/>
    <m/>
    <m/>
    <m/>
    <m/>
    <m/>
    <m/>
    <s v=" "/>
    <x v="126"/>
    <s v="12:54"/>
    <d v="2021-01-19T00:00:00"/>
    <d v="1899-12-30T14:03:00"/>
    <s v="FAS"/>
    <s v="N"/>
    <s v="N"/>
    <s v="1217092, 1217328"/>
    <s v="21-0010873"/>
    <m/>
    <s v="T005172447"/>
    <n v="1.2046551812044701E+26"/>
    <m/>
    <m/>
    <s v="PG&amp;E_59_IGNITION_20210119_1.JPG"/>
    <s v=" "/>
    <x v="2"/>
    <x v="0"/>
    <s v="Y"/>
    <s v="Y"/>
    <s v="On January 19th, 2021 at 12:53 hrs. PG &amp; E began receiving calls for reports of a vegetation fire near the Wind Wolves Preserve and the Maricopa Highway 166 in the City of Frazier Park in Kern County. At the time of this incident, winds were gusting up to 50 mph in the area.   Initial analysis indicates that two PG&amp; E poles broke near their base and  brought all 3 phases of primary overhead conductors down to the ground which resulted in an ignition.   This incident occurred on both the Lakeview 1103 and 1107 12KV distribution circuits  and the Midway-Wheeler Ridge #1 and #2 -230KV circuits in a Tier 1 fire hazard area.  This incident was called the &quot;Wolf&quot; fire and both Kern County Fire Department and CAL Fire responded to and extinguished the fire.   Initial reports on fire size were 100 acres but size was increased in acreage to approximately 685 acres total due to a firing out operation which was used to help control the fire.  A PG &amp; E troubleman responded to the incident on 1/19/2021 however due to high winds &amp; fire suppresion activity in the area, he was unable to complete the repairs until 1/20/2021.  The PG &amp; E  Troubleman  replaced  poles, crossarms, conductors &amp; insulators to prevent future reoccurances of this type of incident.  All information is preliminary.  "/>
    <s v="PG&amp;E"/>
    <s v="Vegetation"/>
    <s v="D"/>
    <s v="D"/>
    <s v="&lt;3 meters of linear travel"/>
    <s v="100+"/>
    <s v="685 per Kern FD "/>
    <s v="None per Kern FD"/>
    <s v="None per Kern FD"/>
    <x v="0"/>
    <x v="4"/>
    <x v="6"/>
    <s v="Y"/>
    <s v="Overhead"/>
    <s v="Primary"/>
    <s v="Pole"/>
    <s v="Poles, crossarms, insulators,Circuits ID: 253411103,253411107"/>
    <m/>
    <s v=" "/>
    <x v="0"/>
    <n v="34.994"/>
    <n v="-119.18274"/>
    <s v="Kern"/>
    <x v="506"/>
    <n v="12000"/>
    <m/>
    <s v="Kern County FD"/>
    <s v="Herbaceous"/>
    <m/>
    <s v="Wolf"/>
    <m/>
    <m/>
    <s v="N"/>
    <s v="N"/>
    <m/>
    <m/>
    <s v="2021-01-22"/>
    <m/>
    <m/>
    <m/>
    <m/>
    <m/>
    <m/>
    <m/>
    <m/>
    <m/>
    <m/>
    <m/>
    <m/>
    <m/>
    <m/>
    <m/>
    <m/>
    <m/>
    <m/>
    <m/>
    <s v=" "/>
    <s v="KERN"/>
    <s v="BAKERSFIELD 12"/>
    <s v="12:54"/>
    <s v="01/19/2021"/>
    <s v="1217092"/>
    <s v="T005172447"/>
    <n v="16019"/>
    <s v="MARICOPA HWY"/>
    <x v="10"/>
    <n v="34.993940000000002"/>
    <n v="-119.18274"/>
    <s v="K1TCAE2"/>
    <s v="EDWARDS, COY"/>
    <n v="253411107"/>
    <s v="20210119 17:09"/>
    <n v="9260"/>
    <m/>
    <s v="FOUND #2 &amp; # 3 OF 3 BLOWN DUE TO HIGH WINDS, OPEN #1 TAG MOL"/>
    <s v="Y"/>
    <n v="5"/>
    <s v="\\fxshare-nas05\quotashare-fs01\ESA\5 - Ignition Tracking\Fire_Tab_Attachment_Files"/>
    <s v="35.0088717,-119.1335967,291.500000,3D"/>
    <m/>
    <m/>
    <m/>
    <s v="COUNTY STA 55/22"/>
    <m/>
    <s v="Y"/>
    <s v="Y"/>
    <m/>
    <s v="Storm Wind"/>
    <m/>
    <s v="State Forest"/>
    <m/>
    <s v="Strong"/>
    <m/>
    <s v="PG&amp;E Equipment"/>
    <m/>
    <s v="685 acres"/>
    <m/>
    <s v="Kern County"/>
    <m/>
    <s v="Overhead"/>
    <m/>
    <x v="0"/>
    <s v="pictures"/>
    <m/>
    <m/>
    <s v="OVERHEAD"/>
    <s v="POLE-WOOD"/>
    <s v="N"/>
    <s v=" "/>
    <s v="Unplanned"/>
    <s v="Kern"/>
    <s v="Kern"/>
    <n v="2.5341110325341101E+17"/>
    <s v="21_0010873"/>
    <s v="Unplanned"/>
    <s v="Clear;32_90"/>
    <n v="4116"/>
    <m/>
    <m/>
    <s v="Line to Ground"/>
    <s v="Sustained"/>
    <s v="No"/>
    <n v="14226"/>
    <s v="OH"/>
    <s v="Fuse"/>
    <n v="12173281217092"/>
    <s v="Pole-wood broken, wire on ground"/>
    <m/>
    <m/>
    <m/>
    <s v="3 miles uphill from pumping station"/>
    <s v="Edwards,C_1908_661_342_0811"/>
    <m/>
    <m/>
    <m/>
    <m/>
    <s v="Environmental/external, fire Forest/grass"/>
    <s v="Fire activity "/>
    <s v="No"/>
    <m/>
    <m/>
    <s v="TMR8"/>
    <s v="Distribution Circuit"/>
    <s v="SMBATCH_FO"/>
    <n v="44215.585416666669"/>
    <s v="Not Required"/>
    <n v="44216.538194444445"/>
    <m/>
    <m/>
    <m/>
    <s v="21_0010873"/>
    <m/>
    <m/>
    <m/>
    <m/>
    <m/>
  </r>
  <r>
    <x v="633"/>
    <s v="KRJ7"/>
    <s v="3 - QC Complete"/>
    <d v="2021-04-09T00:00:00"/>
    <d v="2021-05-14T00:00:00"/>
    <x v="514"/>
    <s v="\\fxshare-nas05\quotashare-fs01\ESA\5 - Ignition Tracking\2021_Ignition_QC_Folders\20210119_1217517_21-0010951_nan_T005172263"/>
    <s v=" "/>
    <s v="Y"/>
    <s v="KRJ7"/>
    <s v="Outage time, Lat/Long, Suppressing Agency"/>
    <d v="2021-04-01T00:00:00"/>
    <m/>
    <x v="2"/>
    <m/>
    <m/>
    <m/>
    <s v="Y"/>
    <d v="2021-01-01T00:00:00"/>
    <m/>
    <s v="CAL Fire"/>
    <s v="On-line portal"/>
    <s v="EII Lead Logan Monroe requested fire report in Jan 2021, stil awaiting report"/>
    <m/>
    <m/>
    <m/>
    <m/>
    <m/>
    <m/>
    <m/>
    <m/>
    <s v=" "/>
    <x v="126"/>
    <s v="12:18"/>
    <d v="2021-01-19T00:00:00"/>
    <d v="1899-12-30T07:43:00"/>
    <s v="FAS"/>
    <s v="N"/>
    <s v="N"/>
    <n v="1217517"/>
    <s v="21-0010951"/>
    <m/>
    <s v="T005172263"/>
    <n v="120447914"/>
    <m/>
    <s v="EI210119B"/>
    <s v="PG&amp;E_58_IGNITION_20210119_5.jpg"/>
    <s v=" "/>
    <x v="2"/>
    <x v="0"/>
    <s v="Y"/>
    <s v="Y"/>
    <s v="On January 19, 2021 at 12:18 hours, a PG&amp;E Troubleman was dispatched to the Rob Roy 2104 12kV Distribution Circuit in the vicinity of Freedom Blvd and Pleasant Valley Rd, Aptos in response to a wire down outage. Initial analysis indicates high winds and vegetation contact caused the ignition. An approximately 100' tall green Monterey Pine failed approximately 20' from the ground and fell mid-span though single phase primary conductor. The ensuing fire was approximately 37 acres in size and the fire was suppressed by Cal Fire. PG&amp;E Hired Contract Crew repaired the damaged conductor on January 20, 2021. This incident was reported to the CPUC on January 20, 2021 under the media criterion. The information is preliminary, further investigation being performed by Electric Incident Investigations. Reference EI210119B.  PG&amp;E requested an incident fire report from CalFire, still awaiting a response."/>
    <s v="PG&amp;E"/>
    <s v="Vegetation"/>
    <s v="D"/>
    <s v="D"/>
    <s v="10-99"/>
    <m/>
    <n v="40"/>
    <m/>
    <m/>
    <x v="2"/>
    <x v="5"/>
    <x v="2"/>
    <s v="N"/>
    <s v="Overhead"/>
    <s v="Primary"/>
    <s v="Conductor - Primary"/>
    <s v="Conductor - Primary, Crossarm"/>
    <s v="Circuit ID: 083692104, between Pole ID: 101798631 and 103828764"/>
    <s v=" "/>
    <x v="1"/>
    <n v="36.979751999999998"/>
    <n v="-121.8311114"/>
    <s v="Santa Cruz"/>
    <x v="208"/>
    <n v="21000"/>
    <m/>
    <s v="Cal Fire"/>
    <s v="Herbaceous"/>
    <m/>
    <s v="Freedom BLVD"/>
    <n v="500"/>
    <m/>
    <s v="N"/>
    <s v="N"/>
    <m/>
    <m/>
    <s v="2021-01-22"/>
    <m/>
    <m/>
    <m/>
    <m/>
    <m/>
    <m/>
    <m/>
    <m/>
    <m/>
    <m/>
    <m/>
    <m/>
    <m/>
    <m/>
    <m/>
    <m/>
    <m/>
    <m/>
    <m/>
    <s v=" "/>
    <s v="CENTRAL COAST"/>
    <s v="SANTA CRUZ 01"/>
    <s v="12:18"/>
    <s v="01/19/2021"/>
    <s v="1217517"/>
    <s v="T005172263"/>
    <n v="4607"/>
    <s v="FREEDOM BLVD"/>
    <x v="197"/>
    <n v="36.978830000000002"/>
    <n v="-121.8319"/>
    <s v="C5TMRCF"/>
    <s v="CRIVELLO, MIKE"/>
    <n v="83692104"/>
    <s v="20210119 17:30"/>
    <n v="9190"/>
    <m/>
    <s v="tree though lines  last span tree through lines"/>
    <s v="Y"/>
    <m/>
    <m/>
    <m/>
    <n v="36.978830000000002"/>
    <n v="-121.8319"/>
    <s v="fire dept still on site"/>
    <s v="county fire"/>
    <m/>
    <s v="Y"/>
    <s v="N"/>
    <m/>
    <s v="Storm Wind"/>
    <m/>
    <s v="Private Land"/>
    <m/>
    <s v="Strong"/>
    <m/>
    <s v="Vegetation"/>
    <m/>
    <s v="10 - 100 Acres"/>
    <m/>
    <s v="Fire Dept"/>
    <s v="all county fire dept out here"/>
    <s v="Overhead"/>
    <m/>
    <x v="1"/>
    <s v="pictures"/>
    <s v="PG&amp;E Employee"/>
    <s v="crivello MRCF"/>
    <s v="TREE-FELL INTO LINE"/>
    <s v="CONDUCTOR, OVERHEAD"/>
    <s v="N"/>
    <s v=""/>
    <s v="Unplanned"/>
    <s v="Central Coast"/>
    <s v="Coast"/>
    <s v="083692104, ROB ROY-2104"/>
    <s v="21-0010951"/>
    <s v="Unplanned"/>
    <s v="Clear;32-90 F"/>
    <s v="3"/>
    <s v=" "/>
    <s v="YES"/>
    <s v="Line to Ground"/>
    <s v="Sustained"/>
    <s v="No"/>
    <s v="9975"/>
    <s v="OH"/>
    <s v="Fuse"/>
    <s v="1217517"/>
    <s v="Conductor, Overhead, Broken, wire on ground"/>
    <s v=" "/>
    <s v=" "/>
    <s v=" "/>
    <s v="Freedom 12 Spans S/O Hames Rd."/>
    <s v="CRIVELLO- 4176 / 831-682-1912: 4607 freedom blvd"/>
    <s v=" "/>
    <s v=" "/>
    <s v=" "/>
    <s v="No"/>
    <s v="Equipment Failure/Involved, Overhead"/>
    <s v=" "/>
    <s v="No"/>
    <s v=" "/>
    <s v=" "/>
    <s v="CXQ5"/>
    <s v="Distribution Circuit"/>
    <s v="C5TMRCF"/>
    <s v="01/19/21 15:18"/>
    <s v="Not Required"/>
    <s v=" "/>
    <s v=" "/>
    <s v="No"/>
    <s v="1594756"/>
    <s v="21-0010951"/>
    <m/>
    <m/>
    <m/>
    <m/>
    <s v=""/>
  </r>
  <r>
    <x v="634"/>
    <s v="AGFC"/>
    <s v="3 - QC Complete"/>
    <d v="2021-01-20T00:00:00"/>
    <d v="2021-01-20T00:00:00"/>
    <x v="250"/>
    <s v="\\fxshare-nas05\quotashare-fs01\ESA\5 - Ignition Tracking\2021_Ignition_QC_Folders\20210119_nan_nan_nan_9463357269"/>
    <s v=" "/>
    <m/>
    <m/>
    <m/>
    <m/>
    <m/>
    <x v="0"/>
    <m/>
    <m/>
    <m/>
    <m/>
    <m/>
    <m/>
    <m/>
    <m/>
    <m/>
    <m/>
    <m/>
    <m/>
    <m/>
    <m/>
    <m/>
    <m/>
    <m/>
    <s v=" "/>
    <x v="126"/>
    <s v="11:57"/>
    <m/>
    <m/>
    <s v="FAS"/>
    <s v="N"/>
    <s v="N"/>
    <m/>
    <m/>
    <m/>
    <n v="9463357269"/>
    <m/>
    <m/>
    <m/>
    <m/>
    <s v=" "/>
    <x v="0"/>
    <x v="2"/>
    <s v="N"/>
    <s v="N"/>
    <s v="Structure fire, not attributable to PG&amp;E."/>
    <s v="Not PG&amp;E"/>
    <s v="Building"/>
    <s v="D"/>
    <m/>
    <s v="Structure-only"/>
    <m/>
    <m/>
    <m/>
    <m/>
    <x v="3"/>
    <x v="1"/>
    <x v="1"/>
    <m/>
    <s v="Other (Comments)"/>
    <m/>
    <m/>
    <m/>
    <m/>
    <s v=" "/>
    <x v="1"/>
    <n v="37.969487000000001"/>
    <n v="-120.287391"/>
    <s v="Tuolumne"/>
    <x v="507"/>
    <n v="17000"/>
    <m/>
    <s v="Cal Fire"/>
    <s v="Shrub"/>
    <m/>
    <m/>
    <n v="348"/>
    <m/>
    <s v="N"/>
    <s v="N"/>
    <m/>
    <m/>
    <s v="2021-01-22"/>
    <m/>
    <m/>
    <m/>
    <m/>
    <m/>
    <m/>
    <m/>
    <m/>
    <m/>
    <m/>
    <m/>
    <m/>
    <m/>
    <m/>
    <m/>
    <m/>
    <m/>
    <m/>
    <m/>
    <s v=" "/>
    <s v="YOSEMITE"/>
    <s v="SONORA 03"/>
    <s v="11:57"/>
    <s v="01/19/2021"/>
    <m/>
    <n v="9463357269"/>
    <n v="14757"/>
    <s v="CURTIS CIR"/>
    <x v="9"/>
    <n v="37.969487000000001"/>
    <n v="-120.287391"/>
    <s v="Y9TPEB9"/>
    <s v="BREAUX, PARIS"/>
    <n v="163351705"/>
    <s v="20210119 13:41"/>
    <n v="1101"/>
    <m/>
    <s v="structure fire- disconnect sevc @ meter for safety- cstmr needs county inspection before reconnect"/>
    <s v="Y"/>
    <m/>
    <m/>
    <m/>
    <n v="37.969487000000001"/>
    <n v="-120.287391"/>
    <s v="incident # CATCU-000935"/>
    <s v="Bill Barteau 209-419-4410"/>
    <m/>
    <s v="N"/>
    <s v="Y"/>
    <s v="N"/>
    <s v="Storm Wind"/>
    <m/>
    <s v="Structures"/>
    <m/>
    <s v="Breezy"/>
    <s v="10-15 mph"/>
    <s v="Other (Comments)"/>
    <s v="suspect flu fire"/>
    <s v="Structure Only"/>
    <m/>
    <s v="Cal Fire"/>
    <m/>
    <s v="Other (Comments)"/>
    <s v="underground service"/>
    <x v="0"/>
    <m/>
    <m/>
    <m/>
    <m/>
    <m/>
    <m/>
    <s v=" "/>
    <m/>
    <m/>
    <m/>
    <m/>
    <m/>
    <m/>
    <m/>
    <m/>
    <m/>
    <m/>
    <m/>
    <m/>
    <m/>
    <m/>
    <m/>
    <m/>
    <m/>
    <m/>
    <m/>
    <m/>
    <m/>
    <m/>
    <m/>
    <m/>
    <m/>
    <m/>
    <m/>
    <m/>
    <m/>
    <m/>
    <m/>
    <m/>
    <m/>
    <m/>
    <m/>
    <m/>
    <m/>
    <m/>
    <m/>
    <m/>
    <m/>
    <m/>
    <m/>
    <m/>
    <m/>
    <m/>
    <m/>
  </r>
  <r>
    <x v="635"/>
    <s v="TLAL"/>
    <s v="3 - QC Complete"/>
    <d v="2021-04-12T00:00:00"/>
    <d v="2021-05-14T00:00:00"/>
    <x v="515"/>
    <s v="\\fxshare-nas05\quotashare-fs01\ESA\5 - Ignition Tracking\2021_Ignition_QC_Folders\20210119_1216619_21-0010656_nan_T005171887"/>
    <s v=" "/>
    <s v="Y"/>
    <s v="TLAL"/>
    <s v="Create &amp; Outage Time, Fire Lat &amp; Long Updated; Additional FOID Added"/>
    <d v="2021-04-12T00:00:00"/>
    <m/>
    <x v="0"/>
    <m/>
    <m/>
    <m/>
    <m/>
    <m/>
    <m/>
    <m/>
    <m/>
    <m/>
    <m/>
    <m/>
    <m/>
    <m/>
    <m/>
    <m/>
    <m/>
    <m/>
    <s v=" "/>
    <x v="126"/>
    <d v="1899-12-30T11:12:00"/>
    <d v="2021-01-19T00:00:00"/>
    <d v="1899-12-30T11:06:00"/>
    <s v="FAS"/>
    <s v="N"/>
    <s v="N"/>
    <s v="1216619"/>
    <s v="21-0010656"/>
    <m/>
    <s v="T005171887"/>
    <m/>
    <s v="118484985, 118484984"/>
    <m/>
    <s v="PG&amp;E_56_IGNITION_20210119_2.jpg"/>
    <s v=" "/>
    <x v="2"/>
    <x v="0"/>
    <s v="Y"/>
    <s v="Y"/>
    <s v="On January 19, 2021 at 1132 hours, a PG&amp;E Troublemen patrolled the  Templeton 2111 21kV Distribution Circuit number 183052111, in the State Responsibility area near the corner of Templeton and El Pomar Road in Templeton. They observed an overhead slack span 715A conductor slapping into the transmission guy wire two north of the switch 96431 in the high wind gusts, which resulted in a hot rope condition with arcing and a small grass fire. Initial analysis indicates the ignition was caused by overhead equipment failure. The Templeton Fire Department responded to and extinguished the fire. The 35-minute outage affected 2,490 customers. Our General Construction crew adjusted the sag and moved the phase to provide more clearance. All the repairs were completed and the line was returned to service on January 19, 2021. This information is preliminary."/>
    <s v="PG&amp;E"/>
    <s v="Vegetation"/>
    <s v="D"/>
    <s v="D"/>
    <s v="Structure-only"/>
    <m/>
    <m/>
    <m/>
    <m/>
    <x v="0"/>
    <x v="5"/>
    <x v="3"/>
    <s v="Y"/>
    <s v="Overhead"/>
    <s v="Primary"/>
    <s v="Conductor - Primary"/>
    <s v="Conductors"/>
    <s v="Circuit ID: 183052111, SAP ID: 101901118, 101901117"/>
    <s v=" "/>
    <x v="0"/>
    <n v="35.542990297199999"/>
    <n v="-120.70289221359999"/>
    <s v="San Luis Obispo"/>
    <x v="508"/>
    <n v="21000"/>
    <m/>
    <s v="Templeton FD"/>
    <s v="Herbaceous"/>
    <m/>
    <s v="Pomar"/>
    <m/>
    <m/>
    <s v="N"/>
    <s v="N"/>
    <m/>
    <m/>
    <s v="2021-01-22"/>
    <m/>
    <m/>
    <m/>
    <m/>
    <m/>
    <m/>
    <m/>
    <m/>
    <m/>
    <m/>
    <m/>
    <m/>
    <m/>
    <m/>
    <m/>
    <m/>
    <m/>
    <m/>
    <m/>
    <s v=" "/>
    <s v="LOS PADRES"/>
    <s v="TEMPLETON 02"/>
    <s v="11:13"/>
    <s v="01/19/2021"/>
    <s v="1216619"/>
    <s v="T005171887"/>
    <n v="75"/>
    <s v="MAIN ST #A"/>
    <x v="220"/>
    <n v="35.555019999999999"/>
    <n v="-120.68039"/>
    <s v="L3TJHM4"/>
    <s v="MCKELL, JAMES"/>
    <n v="18305"/>
    <s v="20210119 14:38"/>
    <n v="9002"/>
    <n v="1"/>
    <s v="Wire slapping into Transmission span guy/ Adjust sag move phase to more clearance/ HIGH WIND GUSTS"/>
    <s v="Y"/>
    <n v="3"/>
    <s v="\\fxshare-nas05\quotashare-fs01\ESA\5 - Ignition Tracking\Fire_Tab_Attachment_Files"/>
    <s v="35.5405783,-120.7159183,251.400000,3D"/>
    <m/>
    <m/>
    <m/>
    <s v="Fire Dept"/>
    <m/>
    <s v="N"/>
    <s v="Y"/>
    <m/>
    <s v="Storm Wind"/>
    <m/>
    <s v="Private Land"/>
    <m/>
    <s v="Strong"/>
    <s v="High Gusting Winds"/>
    <s v="PG&amp;E Equipment"/>
    <s v="conductor contacting Transmission span guy"/>
    <s v="3 meters - 0.25 Acres"/>
    <m/>
    <s v="Fire Dept"/>
    <m/>
    <s v="Overhead"/>
    <s v="flat slack span construction"/>
    <x v="1"/>
    <s v="photos taken"/>
    <s v="PG&amp;E Employee"/>
    <s v="T-Man"/>
    <s v="OVERHEAD"/>
    <s v="CONDUCTOR, OVERHEAD"/>
    <s v="N"/>
    <s v=""/>
    <s v="Unplanned"/>
    <s v="Los Padres"/>
    <s v="Templeton"/>
    <s v="183052111, TEMPLETON-2111"/>
    <s v="21-0010656"/>
    <s v="Unplanned"/>
    <s v="Clear;32-90F"/>
    <s v="2490"/>
    <s v="86962"/>
    <s v="NO"/>
    <s v="Line to Line"/>
    <s v="Sustained"/>
    <s v="No"/>
    <s v="2111/2"/>
    <s v="OH"/>
    <s v="Circuit Breaker"/>
    <s v="1216619"/>
    <s v="Conductor, Overhead, Together"/>
    <s v="AC TIME"/>
    <s v=" "/>
    <s v=" "/>
    <s v="TEMPLETON SUB"/>
    <s v="2 N/OF 96431"/>
    <s v="T1505 COIS TWD EOL OPEN|SC S16 OPEN|JUMPER-68973 OPEN"/>
    <s v=" "/>
    <s v=" "/>
    <s v="No"/>
    <s v="Equipment Failure/Involved, Overhead"/>
    <s v=" "/>
    <s v="No"/>
    <s v="1"/>
    <s v="76"/>
    <s v="K1W5"/>
    <s v="Distribution Circuit"/>
    <s v="K1W5"/>
    <s v="01/19/21 11:06"/>
    <s v="K1W5"/>
    <s v="01/19/21 13:42"/>
    <s v="01/19/21 14:15"/>
    <s v="No"/>
    <s v="1594554"/>
    <s v="21-0010656"/>
    <m/>
    <m/>
    <m/>
    <m/>
    <s v=""/>
  </r>
  <r>
    <x v="636"/>
    <s v="TLAL"/>
    <s v="3 - QC Complete"/>
    <d v="2021-03-09T00:00:00"/>
    <d v="2021-03-17T00:00:00"/>
    <x v="516"/>
    <s v="\\fxshare-nas05\quotashare-fs01\ESA\5 - Ignition Tracking\2021_Ignition_QC_Folders\20210119_1216509_nan_nan_T005171744"/>
    <s v=" "/>
    <s v="Y"/>
    <s v="TLAL"/>
    <s v="Outage Time &amp; Suspected Initiating Event Updated; Added Additional FOID's, EC Tags"/>
    <d v="2021-03-09T00:00:00"/>
    <m/>
    <x v="2"/>
    <m/>
    <m/>
    <m/>
    <m/>
    <m/>
    <m/>
    <m/>
    <m/>
    <m/>
    <m/>
    <m/>
    <m/>
    <m/>
    <m/>
    <m/>
    <m/>
    <m/>
    <s v=" "/>
    <x v="126"/>
    <s v="10:46"/>
    <d v="2021-01-19T00:00:00"/>
    <d v="1899-12-30T10:11:00"/>
    <s v="FAS"/>
    <s v="N"/>
    <s v="N"/>
    <s v="1216509"/>
    <s v="21-0010790.1"/>
    <m/>
    <s v="T005171744, T005171801, T005172081, T005172175, T005172620"/>
    <s v="120448275, 120447135, 120447131, 120447176"/>
    <m/>
    <m/>
    <s v="PG&amp;E_55_IGNITION_20210119_1.jpg"/>
    <s v=" "/>
    <x v="2"/>
    <x v="0"/>
    <s v="Y"/>
    <s v="Y"/>
    <s v="On January 19, 2021 at 1108 hours, PG&amp;E Troublemen patrolled the Placerville 2106 21kV Distribution Circuit number 153082106, near 7020 Black Oak Court in Garden Valley (Georgetown). They observed 1000' all three phases of #4 STR CU primary overhead conductor broken on the ground on the load side of cutouts 5837 at one phase source side of cutouts 5837, in addition to four De Auto Clevis CU overhead connectors, three overhead auto CU splices, and a burnt #4 SOL CU jumper. This incident was part of a wind event and reports indicate that area was met with a maximum wind gust of 40.28 mph on the listed date. Initial analysis indicates a 105' living codominant Ponderosa Pine located 40' from the conductors partially failed and broke out at the crotch and fell 20' from the base. The 21&quot; DBH limb fell into the conductors and took them down, which resulted in a small fire and an outage. Cal Fire Garden Valley responded to and extinguished the fire. The 111-minute outage affected 669 customers. All the repairs were completed and the line was returned to service on January 19, 2021. This information is preliminary."/>
    <s v="PG&amp;E"/>
    <s v="Vegetation"/>
    <s v="D"/>
    <s v="D"/>
    <s v="&lt;0.25"/>
    <m/>
    <m/>
    <m/>
    <m/>
    <x v="2"/>
    <x v="5"/>
    <x v="2"/>
    <s v="Y"/>
    <s v="Overhead"/>
    <s v="Primary"/>
    <s v="Conductor - Primary"/>
    <s v="Conductors, Connectors, Crossarm, Jumper"/>
    <s v="Circuit ID: 153082106, SAP ID: 100110622, 100110621, 100108543, 100038585"/>
    <s v=" "/>
    <x v="1"/>
    <s v="38.8580233"/>
    <s v="-120.8383567"/>
    <s v="El Dorado"/>
    <x v="509"/>
    <n v="21000"/>
    <m/>
    <s v="Cal Fire, Garden Valley"/>
    <s v="Herbaceous"/>
    <m/>
    <m/>
    <n v="340"/>
    <m/>
    <s v="N"/>
    <s v="N"/>
    <m/>
    <m/>
    <s v="2021-01-22"/>
    <n v="38.858351999999996"/>
    <n v="-120.83841"/>
    <d v="2021-01-20T00:00:00"/>
    <s v="BranchFail  "/>
    <s v="A green Ponderosa Pine with a codom roughly 50 from base of tree. The codom had a little bit of included bark and then broke out at crotch. The 12&quot; attachment about 55 long facing towards line was the one that split out and fell into lines."/>
    <s v="PINP"/>
    <n v="105"/>
    <n v="39"/>
    <n v="40"/>
    <s v="Slight"/>
    <s v="None"/>
    <s v="N"/>
    <n v="1"/>
    <m/>
    <s v="Hillside"/>
    <s v="A"/>
    <s v="CrossArm"/>
    <s v="BareWire"/>
    <m/>
    <s v=" "/>
    <s v="SIERRA"/>
    <s v="AUBURN 02"/>
    <s v="10:46"/>
    <s v="01/19/2021"/>
    <s v="1216509"/>
    <s v="T005171744"/>
    <n v="5060"/>
    <s v="HACKOMILLER RD"/>
    <x v="221"/>
    <n v="38.857990000000001"/>
    <n v="-120.83757"/>
    <s v="T1TEMH5"/>
    <s v="HART, EMMETT"/>
    <n v="153082106"/>
    <s v="20210119 16:27"/>
    <n v="9260"/>
    <m/>
    <s v="Tree fell thur line, wire down, sent ec tag"/>
    <s v="Y"/>
    <n v="2"/>
    <s v="\\fxshare-nas05\quotashare-fs01\ESA\5 - Ignition Tracking\Fire_Tab_Attachment_Files"/>
    <s v="38.8580233,-120.8383567,722.700000,3D"/>
    <m/>
    <m/>
    <m/>
    <s v="Cal fire, Garden valley"/>
    <m/>
    <s v="N"/>
    <s v="Y"/>
    <m/>
    <s v="Storm Wind"/>
    <m/>
    <s v="Private Land"/>
    <m/>
    <s v="Gusty"/>
    <m/>
    <s v="Vegetation"/>
    <m/>
    <s v="0.25 - 10 Acres"/>
    <m/>
    <s v="Cal Fire"/>
    <m/>
    <s v="Overhead"/>
    <m/>
    <x v="0"/>
    <m/>
    <m/>
    <m/>
    <s v="TREE-FELL INTO LINE"/>
    <s v="CONDUCTOR, OVERHEAD"/>
    <s v="N"/>
    <s v=" "/>
    <m/>
    <m/>
    <m/>
    <m/>
    <m/>
    <m/>
    <m/>
    <m/>
    <m/>
    <m/>
    <m/>
    <m/>
    <m/>
    <m/>
    <m/>
    <m/>
    <m/>
    <m/>
    <m/>
    <m/>
    <m/>
    <m/>
    <m/>
    <m/>
    <m/>
    <m/>
    <m/>
    <m/>
    <m/>
    <m/>
    <m/>
    <m/>
    <m/>
    <m/>
    <m/>
    <m/>
    <m/>
    <m/>
    <m/>
    <m/>
    <m/>
    <m/>
    <m/>
    <m/>
    <m/>
    <m/>
    <m/>
  </r>
  <r>
    <x v="637"/>
    <s v="TLAL"/>
    <s v="3 - QC Complete"/>
    <d v="2021-04-09T00:00:00"/>
    <d v="2021-04-09T00:00:00"/>
    <x v="517"/>
    <s v="\\fxshare-nas05\quotashare-fs01\ESA\5 - Ignition Tracking\2021_Ignition_QC_Folders\20210119_1216260_21-0010681_nan_T005171676"/>
    <s v=" "/>
    <s v="Y"/>
    <s v="TLAL"/>
    <s v="Create &amp; Outage Time, Fire Lat/Long Updated"/>
    <d v="2021-04-09T00:00:00"/>
    <m/>
    <x v="0"/>
    <m/>
    <m/>
    <m/>
    <m/>
    <m/>
    <m/>
    <m/>
    <m/>
    <m/>
    <m/>
    <m/>
    <m/>
    <m/>
    <m/>
    <m/>
    <m/>
    <m/>
    <s v=" "/>
    <x v="126"/>
    <d v="1899-12-30T10:34:00"/>
    <d v="2021-01-19T00:00:00"/>
    <d v="1899-12-30T11:12:00"/>
    <s v="FAS"/>
    <s v="N"/>
    <s v="N"/>
    <s v="1216260"/>
    <s v="21-0010681"/>
    <m/>
    <s v="T005171676"/>
    <n v="120446384"/>
    <m/>
    <m/>
    <s v="NO PHOTO"/>
    <s v=" "/>
    <x v="2"/>
    <x v="0"/>
    <s v="Y"/>
    <s v="Y"/>
    <s v="On January 19, 2021 at 1058 hours, a PG&amp;E Troubleman patrolled the Beresford 0403 2.4kV Distribution Circuit number 024040403, near the Local Responsibility area of 612 S El Camino Real and in the rear of 545 Capistrano Way, San Mateo, CA. He observed 200' at one-span of 4 ACSR open-wire secondary overhead conductor down on ground and a fire. Initial analysis indicates the fire was caused by a tree that grew into the conductors and overhead equipment failure involvement. This incident was reported as part of a wind storm incident. The San Mateo Fire Department responded to and extinguished the fire. The 503-minute outage affected 59 customers. All the repairs were completed and the line was returned to service on January 19, 2021. This information is preliminary."/>
    <s v="PG&amp;E"/>
    <s v="Vegetation"/>
    <s v="D"/>
    <s v="D"/>
    <s v="Structure-only"/>
    <m/>
    <m/>
    <m/>
    <m/>
    <x v="2"/>
    <x v="2"/>
    <x v="2"/>
    <s v="Y"/>
    <s v="Overhead"/>
    <s v="Secondary"/>
    <s v="Conductor - Open Wire Secondary"/>
    <s v="Conductors"/>
    <s v="Circuit ID: 024040403, SAP ID: 100307931"/>
    <s v=" "/>
    <x v="0"/>
    <n v="37.559544289999998"/>
    <n v="-122.32291368"/>
    <s v="San Mateo"/>
    <x v="510"/>
    <n v="4000"/>
    <m/>
    <s v="San Mateo FD"/>
    <s v="Urban"/>
    <m/>
    <m/>
    <m/>
    <m/>
    <s v="N"/>
    <s v="N"/>
    <m/>
    <m/>
    <s v="2021-01-22"/>
    <m/>
    <m/>
    <m/>
    <m/>
    <m/>
    <m/>
    <m/>
    <m/>
    <m/>
    <m/>
    <m/>
    <m/>
    <m/>
    <m/>
    <m/>
    <m/>
    <m/>
    <m/>
    <m/>
    <s v=" "/>
    <s v="PENINSULA"/>
    <s v="SAN CARLOS 02"/>
    <s v="10:35"/>
    <s v="01/19/2021"/>
    <s v="1216260"/>
    <s v="T005171676"/>
    <n v="612"/>
    <s v="S EL CAMINO REAL APT 5"/>
    <x v="92"/>
    <n v="37.559139999999999"/>
    <n v="-122.32253"/>
    <s v="P1TD1C3"/>
    <s v="CAVANAUGH, DAVE"/>
    <n v="24040403"/>
    <s v="20210119 12:40"/>
    <n v="9002"/>
    <m/>
    <s v="IRO"/>
    <s v="Y"/>
    <n v="7"/>
    <s v="\\fxshare-nas05\quotashare-fs01\ESA\5 - Ignition Tracking\Fire_Tab_Attachment_Files"/>
    <s v="37.5602867,-122.3231933,11.900000,3D"/>
    <m/>
    <m/>
    <m/>
    <s v="SAN MATEO FIRE"/>
    <m/>
    <s v="N"/>
    <s v="Y"/>
    <m/>
    <s v="Clear"/>
    <m/>
    <s v="Private Land"/>
    <m/>
    <s v="Breezy"/>
    <m/>
    <s v="Vegetation"/>
    <m/>
    <s v="1 meter - &lt; 3 meters"/>
    <m/>
    <s v="Fire Dept"/>
    <m/>
    <s v="Overhead"/>
    <m/>
    <x v="1"/>
    <s v="PHOTOS"/>
    <s v="PG&amp;E Employee"/>
    <m/>
    <s v="TREE-GREW INTO LINE"/>
    <s v="CONDUCTOR, OVERHEAD"/>
    <s v="N"/>
    <s v=" "/>
    <s v="Unplanned"/>
    <s v="Peninsula"/>
    <s v="Belmont"/>
    <s v="024040403, BERESFORD-0403"/>
    <s v="21-0010681"/>
    <s v="Unplanned"/>
    <s v="Clear;32-90 F"/>
    <s v="59"/>
    <s v="31624"/>
    <s v="NO"/>
    <s v="Force Out"/>
    <s v="Sustained"/>
    <s v="No"/>
    <s v="3479"/>
    <s v="OH"/>
    <s v="Fuse"/>
    <s v="1216260"/>
    <s v="Transformer (OH), Burned/flashed"/>
    <s v=" "/>
    <s v="01/19/21 13:34"/>
    <s v=" "/>
    <s v="NOTRE DAME 2 POLES W/O EL CAMINO REAL SAN MATEO"/>
    <s v="IRO 545 CAPISTRANO WAY "/>
    <s v=" "/>
    <s v="TX ON FIRE "/>
    <s v=" "/>
    <s v="No"/>
    <s v="Equipment Failure/Involved, Overhead"/>
    <s v=" "/>
    <s v="No"/>
    <s v=" "/>
    <s v=" "/>
    <s v="A5MT"/>
    <s v="Distribution Circuit"/>
    <s v="CXQ5"/>
    <s v="01/19/21 09:55"/>
    <s v="Not Required"/>
    <s v="01/19/21 18:51"/>
    <s v=" "/>
    <s v="No"/>
    <s v="1594574"/>
    <s v="21-0010681"/>
    <m/>
    <m/>
    <m/>
    <m/>
    <m/>
  </r>
  <r>
    <x v="638"/>
    <s v="TLAL"/>
    <s v="3 - QC Complete"/>
    <d v="2021-03-04T00:00:00"/>
    <d v="2021-03-18T00:00:00"/>
    <x v="518"/>
    <s v="\\fxshare-nas05\quotashare-fs01\ESA\5 - Ignition Tracking\2021_Ignition_QC_Folders\20210119_1215446_21-0010318_nan_T005171266"/>
    <s v=" "/>
    <s v="Y"/>
    <s v="TLAL"/>
    <s v="Create Time, Outage Time, Fire Lat/Long, Nominal Voltage Updated"/>
    <d v="2021-03-04T00:00:00"/>
    <m/>
    <x v="2"/>
    <m/>
    <m/>
    <m/>
    <m/>
    <m/>
    <m/>
    <m/>
    <m/>
    <m/>
    <m/>
    <m/>
    <m/>
    <m/>
    <m/>
    <m/>
    <m/>
    <m/>
    <s v=" "/>
    <x v="126"/>
    <d v="1899-12-30T09:18:00"/>
    <d v="2021-01-19T00:00:00"/>
    <d v="1899-12-30T07:29:00"/>
    <s v="FAS"/>
    <s v="N"/>
    <s v="N"/>
    <s v="1215446"/>
    <s v="21-0010318"/>
    <m/>
    <s v="T005171266"/>
    <n v="120445528"/>
    <m/>
    <m/>
    <s v="PG&amp;E_53_IGNITION_20210119_1.jpg"/>
    <s v=" "/>
    <x v="2"/>
    <x v="0"/>
    <s v="Y"/>
    <s v="Y"/>
    <s v="On January 19, 2021 at 1118 hours, a PG&amp;E Troubleman patrolled the Camp Evers 2103 12kV Distribution Circuit number 083622103, near 2000 El Rancho Drive in Scotts Valley (Santa Cruz). He observed a branch on the conductor forcing them to connect at the last span from the end of tap line, near the meter 1009535478. Initial analysis indicates a living coastal redwood tree partially failed and a branch fell onto the primary overhead #6 Solid CU conductor, which resulted in an ignition. The Scotts Valley Fire Department responded to and extinguished the 1/5 acre fire. The 6,359-minute outage affected 17 customers. All the repairs were completed and the line was returned to service on January 23, 2021. This information is preliminary."/>
    <s v="PG&amp;E"/>
    <s v="Vegetation"/>
    <s v="D"/>
    <s v="D"/>
    <s v="Structure-only"/>
    <s v="1/5 Acre"/>
    <m/>
    <m/>
    <m/>
    <x v="2"/>
    <x v="2"/>
    <x v="2"/>
    <s v="Y"/>
    <s v="Overhead"/>
    <s v="Primary"/>
    <s v="Conductor - Primary"/>
    <s v="Conductor, Transformer, Cutout"/>
    <s v="Circuit ID: 083622103, SAP ID: 101678843"/>
    <s v=" "/>
    <x v="2"/>
    <n v="37.0197523"/>
    <n v="-122.0250281"/>
    <s v="Santa Cruz"/>
    <x v="511"/>
    <n v="12000"/>
    <m/>
    <s v="Scotts Valley FD"/>
    <s v="Conifer Forest"/>
    <m/>
    <m/>
    <n v="500"/>
    <m/>
    <s v="N"/>
    <s v="N"/>
    <m/>
    <m/>
    <s v="2021-01-22"/>
    <n v="37.019730899999999"/>
    <n v="-122.02501770000001"/>
    <d v="2021-02-17T00:00:00"/>
    <s v="BranchFail  "/>
    <s v="BROKEN REDWOOD LIMB OBSERVED"/>
    <s v="REDW"/>
    <n v="150"/>
    <n v="42"/>
    <n v="9"/>
    <s v="None"/>
    <s v="None"/>
    <s v="N"/>
    <n v="1"/>
    <m/>
    <s v="Other"/>
    <s v="A"/>
    <s v="CrossArm"/>
    <s v="BareWire"/>
    <n v="2"/>
    <s v=" "/>
    <s v="CENTRAL COAST"/>
    <s v="SANTA CRUZ 05"/>
    <s v="09:20"/>
    <s v="01/19/2021"/>
    <s v="1215446"/>
    <s v="T005171266"/>
    <n v="2161"/>
    <s v="LA MADRONA DR"/>
    <x v="170"/>
    <n v="37.020949999999999"/>
    <n v="-122.02645"/>
    <s v="C5TMRCF"/>
    <s v="CRIVELLO, MIKE"/>
    <n v="83622103"/>
    <s v="20210119 11:24"/>
    <n v="9190"/>
    <n v="1"/>
    <s v="last span at meter 1009535478"/>
    <s v="Y"/>
    <m/>
    <m/>
    <m/>
    <n v="37.020949999999999"/>
    <n v="-122.0265"/>
    <s v="gps is not right  "/>
    <s v="scotts valley fire  "/>
    <m/>
    <s v="N"/>
    <s v="Y"/>
    <m/>
    <s v="Storm Wind"/>
    <m/>
    <s v="Private Land"/>
    <m/>
    <s v="Strong"/>
    <m/>
    <s v="Unknown"/>
    <m/>
    <s v="3 meters - 0.25 Acres"/>
    <m/>
    <s v="Fire Dept"/>
    <m/>
    <s v="Overhead"/>
    <m/>
    <x v="0"/>
    <m/>
    <s v="Other (Comments)"/>
    <s v="photos "/>
    <s v="TREE-BRANCH FELL INTO LINE"/>
    <s v="CONDUCTOR, OVERHEAD"/>
    <s v="N"/>
    <s v=" "/>
    <s v="Unplanned"/>
    <s v="Central Coast"/>
    <s v="Coast"/>
    <s v="083622103, CAMP EVERS-2103"/>
    <s v="21-0010318"/>
    <s v="Unplanned"/>
    <s v="Clear;32-90 F"/>
    <s v="17"/>
    <s v=" "/>
    <s v="YES"/>
    <s v="Force Out"/>
    <s v="Sustained"/>
    <s v="No"/>
    <s v="6095"/>
    <s v="OH"/>
    <s v="Fuse"/>
    <s v="1215446"/>
    <s v="Conductor, Overhead, Normal"/>
    <s v=" "/>
    <s v=" "/>
    <s v=" "/>
    <s v="Driveway @ 1888 El Rancho"/>
    <s v="CRIVELLO- 4176 / 831-682-1912: 2000 el rancho"/>
    <s v=" "/>
    <s v=" "/>
    <s v=" "/>
    <s v="No"/>
    <s v="Environmental/External, Fire, Forest/Grass"/>
    <s v=" "/>
    <s v="No"/>
    <s v=" "/>
    <s v=" "/>
    <s v="E1BD"/>
    <s v="Distribution Circuit"/>
    <s v="C5TMRCF"/>
    <s v="01/19/21 07:29"/>
    <s v="Not Required"/>
    <s v=" "/>
    <s v=" "/>
    <s v="No"/>
    <s v="1594293"/>
    <s v="21-0010318"/>
    <m/>
    <m/>
    <m/>
    <m/>
    <m/>
  </r>
  <r>
    <x v="639"/>
    <s v="TLAL"/>
    <s v="3 - QC Complete"/>
    <d v="2021-03-17T00:00:00"/>
    <d v="2021-03-18T00:00:00"/>
    <x v="519"/>
    <s v="\\fxshare-nas05\quotashare-fs01\ESA\5 - Ignition Tracking\2021_Ignition_QC_Folders\20210119_1214847_21-0009491.1(3 outages)_nan_T005171086"/>
    <s v=" "/>
    <m/>
    <m/>
    <m/>
    <m/>
    <m/>
    <x v="2"/>
    <m/>
    <m/>
    <m/>
    <m/>
    <m/>
    <m/>
    <m/>
    <m/>
    <m/>
    <m/>
    <m/>
    <m/>
    <m/>
    <m/>
    <m/>
    <m/>
    <m/>
    <s v=" "/>
    <x v="126"/>
    <d v="1899-12-30T08:47:00"/>
    <d v="2021-01-19T00:00:00"/>
    <d v="1899-12-30T05:43:00"/>
    <s v="FAS"/>
    <s v="N"/>
    <s v="N"/>
    <s v="1214847"/>
    <s v="21-0009491.1(3 outages)"/>
    <m/>
    <s v="T005171086"/>
    <n v="120445439"/>
    <n v="110516093"/>
    <m/>
    <s v="PG&amp;E_52_Ignition_20210119_3.jpg"/>
    <s v=" "/>
    <x v="2"/>
    <x v="0"/>
    <s v="Y"/>
    <s v="Y"/>
    <s v="On January 19, 2021 at 0849 hours, a PG&amp;E Troubleman patrolled the Dunlap 1103 12kV Distribution Circuit number 254061103, in the Tier 2 State Responsibility area near Highway 180 East Kings Canyon Road and Highway 245, Cedarbrook or Miramonte, CA 93641. He observed 830' for the full set of damaged 2 ACSR primary overhead conductors with the center phase down, six burnt DE Auto Clevis type ACSR overhead connectors, six full-sets of damaged DE non-ceramic 12kV insulators, and a fire. Initial analysis indicates this incident was caused by the Public Safety Power Shut-Off Wildfire Mitigation. This incident was part of a PSPS wind event. Cal Fire responded to and extinguished the 1-acre wildland Kings fire. The 2,091-minute outage affected 19 customers. All the repairs were completed and the line was returned to service on January 20, 2021. This information is preliminary."/>
    <s v="PG&amp;E"/>
    <s v="Vegetation"/>
    <s v="D"/>
    <s v="D"/>
    <s v="Structure-PG&amp;E only"/>
    <s v="1 ACRE FIRE"/>
    <m/>
    <m/>
    <m/>
    <x v="0"/>
    <x v="4"/>
    <x v="3"/>
    <s v="Y"/>
    <s v="Overhead"/>
    <s v="Primary"/>
    <s v="Conductor - Primary"/>
    <s v="Conductors, Connectors, Insulators"/>
    <s v="Circuit ID: 254060001, SAP ID: 100775250"/>
    <s v=" "/>
    <x v="1"/>
    <n v="36.721888999999997"/>
    <n v="-119.00121900000001"/>
    <s v="Fresno"/>
    <x v="512"/>
    <n v="12000"/>
    <m/>
    <s v="Cal Fire"/>
    <s v="Shrub"/>
    <m/>
    <s v="Kings"/>
    <n v="440"/>
    <m/>
    <s v="N"/>
    <s v="N"/>
    <m/>
    <m/>
    <s v="2021-01-22"/>
    <m/>
    <m/>
    <m/>
    <m/>
    <m/>
    <m/>
    <m/>
    <m/>
    <m/>
    <m/>
    <m/>
    <m/>
    <m/>
    <m/>
    <m/>
    <m/>
    <m/>
    <m/>
    <m/>
    <s v=" "/>
    <s v="FRESNO"/>
    <s v="DINUBA 03"/>
    <s v="08:48"/>
    <s v="01/19/2021"/>
    <s v="1214847"/>
    <s v="T005171086"/>
    <n v="47628"/>
    <s v="TODD EYMANN RD"/>
    <x v="222"/>
    <n v="36.709569999999999"/>
    <n v="-119.02964"/>
    <s v="F3TAAO9"/>
    <s v="OAXACA, AL"/>
    <n v="254060001"/>
    <s v="20210119 12:42"/>
    <n v="9260"/>
    <n v="1"/>
    <s v="F3TAAO9 FOUND WIRE DOWN AT GPS LOC. MADE EC TAG AND CALLED FOR A CREW"/>
    <s v="Y"/>
    <n v="3"/>
    <s v="\\fxshare-nas05\quotashare-fs01\ESA\5 - Ignition Tracking\Fire_Tab_Attachment_Files"/>
    <m/>
    <n v="36.721888999999997"/>
    <n v="-119.00121900000001"/>
    <m/>
    <s v="CAL FIRE AND SQF"/>
    <n v="100775250"/>
    <s v="N"/>
    <s v="Y"/>
    <m/>
    <s v="Storm Wind"/>
    <m/>
    <s v="National Forest"/>
    <m/>
    <s v="Strong"/>
    <m/>
    <s v="PG&amp;E Equipment"/>
    <m/>
    <s v="0.25 - 10 Acres"/>
    <m/>
    <s v="Cal Fire"/>
    <m/>
    <s v="Overhead"/>
    <m/>
    <x v="0"/>
    <m/>
    <m/>
    <m/>
    <s v="OVERHEAD"/>
    <s v="CONDUCTOR, OVERHEAD"/>
    <s v="N"/>
    <s v=" "/>
    <s v="Unplanned"/>
    <s v="Fresno"/>
    <s v="Fresno"/>
    <s v="254060001, DUNLAP-0001"/>
    <s v="21-0009491.1(3 outages)"/>
    <s v="Unplanned"/>
    <s v="Clear;32-90F"/>
    <s v="19"/>
    <s v=" "/>
    <s v="YES"/>
    <s v=" "/>
    <s v="Sustained"/>
    <s v="No"/>
    <s v="395208"/>
    <s v="OH"/>
    <s v="Line Recloser"/>
    <s v="1214847"/>
    <s v="Conductor, Overhead, Broken"/>
    <s v=" "/>
    <s v=" "/>
    <s v=" "/>
    <s v="DUNLAP SUB"/>
    <s v="Oaxaca, Al/559-647-6283: 36.721889///-119.001219"/>
    <s v="JUMPER-94755 OPEN|LR 7170 OPEN MO (DMS# 1214994)|LR 7080 OPEN (DMS# 1214278)|1103 JUMPERS FIRST POLE OUTSIDE THE SUB OPEN|JMPRS OPEN @ LINE &amp;amp;amp;amp; BUCK IDOL LINE OPEN|SW 7413 OPEN|LR 7220 OPEN MO (DMS# 1215005)"/>
    <s v=" "/>
    <s v=" "/>
    <s v="No"/>
    <s v="Wildfire Mitigation, Public Safety Power Shut-off"/>
    <s v=" "/>
    <s v="No"/>
    <s v=" "/>
    <s v=" "/>
    <s v="WJO5"/>
    <s v="Distribution Circuit"/>
    <s v="F3TAAO9"/>
    <s v="01/19/21 05:43"/>
    <s v="Not Required"/>
    <s v=" "/>
    <s v=" "/>
    <s v="No"/>
    <s v="1594177"/>
    <s v="21-0009491"/>
    <m/>
    <m/>
    <m/>
    <m/>
    <m/>
  </r>
  <r>
    <x v="640"/>
    <s v="TLAL"/>
    <s v="3 - QC Complete"/>
    <d v="2021-04-02T00:00:00"/>
    <d v="2021-05-14T00:00:00"/>
    <x v="520"/>
    <s v="\\fxshare-nas05\quotashare-fs01\ESA\5 - Ignition Tracking\2021_Ignition_QC_Folders\20210119_1215180_21-0010358_nan_T005170618"/>
    <s v=" "/>
    <s v="Y"/>
    <s v="TLAL"/>
    <s v="Create Time, Outage Time, Suspected Initiating Updated; Additional OIS, ILIS, FOID, EC Tags Added"/>
    <d v="2021-04-02T00:00:00"/>
    <m/>
    <x v="0"/>
    <m/>
    <m/>
    <m/>
    <m/>
    <m/>
    <m/>
    <m/>
    <m/>
    <m/>
    <m/>
    <m/>
    <m/>
    <m/>
    <m/>
    <m/>
    <m/>
    <m/>
    <s v=" "/>
    <x v="126"/>
    <d v="1899-12-30T07:17:00"/>
    <d v="2021-01-19T00:00:00"/>
    <d v="1899-12-30T06:49:00"/>
    <s v="FAS"/>
    <s v="N"/>
    <s v="N"/>
    <s v="1215180, 1217053"/>
    <s v="21-0010839, 21-0010358"/>
    <m/>
    <s v="T005170618, T005172417, T005172419, T005172756"/>
    <s v="120445476, 120446903"/>
    <m/>
    <m/>
    <s v="PG&amp;E_50_IGNITION_20210119_2.jpg"/>
    <s v=" "/>
    <x v="2"/>
    <x v="0"/>
    <s v="Y"/>
    <s v="Y"/>
    <s v="On January 19, 2021 at 0750 hours, a PG&amp;E Troubleman patrolled the Fremont 1107 Distribution Circuit number 014351107, in the Local Responsibility area in the rear easement of 4614 Porter Street, Fremont, CA 94538. He observed 100' of #6 solid copper broken overhead conductor on the ground and a small vegetation fire in progress. Initial analysis indicates a living 60' Ash tree partially failed in the high wind and a limb fell into the line, which caused the vegetation to ignite and a fire ensued. The tree was last inspected in November of 2020 and last worked on December 30, 2019. Our Vegetation Management team investigated the incident on February 17, 2021, and tree was found to be 12' from the conductor. This incident was during a wind event and the maximum wind gust on the incident date was reported as 41.31 MPH. The Fremont Fire Department responded to and extinguished the fire. All the repairs were completed on January 19, 2021. This information is preliminary."/>
    <s v="PG&amp;E"/>
    <s v="Vegetation"/>
    <s v="D"/>
    <s v="D"/>
    <s v="100-299"/>
    <s v=" CUSTOMER VEGETATION IRO 4594 PORTER ST"/>
    <m/>
    <m/>
    <m/>
    <x v="2"/>
    <x v="5"/>
    <x v="2"/>
    <m/>
    <s v="Overhead"/>
    <s v="Primary"/>
    <s v="Conductor - Primary"/>
    <s v="Conductor"/>
    <s v="Circuit ID: 014351107, SAP ID: 100948281"/>
    <s v=" "/>
    <x v="0"/>
    <n v="37.530872000000002"/>
    <n v="-121.976321"/>
    <s v="Alameda"/>
    <x v="513"/>
    <n v="12000"/>
    <m/>
    <s v="Fremont FD"/>
    <s v="Urban"/>
    <m/>
    <m/>
    <m/>
    <m/>
    <s v="N"/>
    <s v="N"/>
    <m/>
    <m/>
    <s v="2021-01-19"/>
    <n v="37.530824000000003"/>
    <n v="-121.979833"/>
    <d v="2021-01-21T00:00:00"/>
    <s v="RootsFail   "/>
    <s v="UPROOTED M8NTEREY PINE TREE BROUGHT WHOLE LINES DOWN TO GROUND DUE TO STRONG WINDS. TREE WAS ALREADY CLEARED AND CUT DOWN INTO PIECES DURING INSPECTION. LOCATED AT  40049 JUNE CT, FREMONT, BACKYARD. WIRE DOWN CONFIRMED. NO ADDITIONAL TREE WORK NEEDED."/>
    <s v="PINM"/>
    <n v="65"/>
    <n v="30"/>
    <n v="12"/>
    <s v="Slight"/>
    <s v="None"/>
    <s v="N"/>
    <n v="1"/>
    <m/>
    <s v="Plain"/>
    <s v="D"/>
    <s v="CrossArm"/>
    <s v="BareWire"/>
    <n v="3"/>
    <s v=" "/>
    <s v="MISSION"/>
    <s v="FREMONT 05"/>
    <s v="07:19"/>
    <s v="01/19/2021"/>
    <s v="1215180"/>
    <s v="T005170618"/>
    <n v="4591"/>
    <s v="PIPER ST"/>
    <x v="210"/>
    <n v="37.530670000000001"/>
    <n v="-121.97718"/>
    <s v="M1TH1MC"/>
    <s v="MARTY, HENRY"/>
    <n v="14351107"/>
    <s v="20210119 09:51"/>
    <n v="9260"/>
    <m/>
    <s v="WIRE DOWN CAUSED BY BROKEN LIMB, POWER OUT UNTIL REPAIRED"/>
    <s v="Y"/>
    <n v="2"/>
    <s v="\\fxshare-nas05\quotashare-fs01\ESA\5 - Ignition Tracking\Fire_Tab_Attachment_Files"/>
    <m/>
    <n v="37.530872000000002"/>
    <n v="-121.976321"/>
    <s v="IRO 4594 PORTER ST, FREMONT , SMALL VEGETATION DAMAGED"/>
    <s v="JEFFREY BRYANT (510)494-4200"/>
    <n v="110240900"/>
    <s v="N"/>
    <s v="Y"/>
    <m/>
    <s v="Storm Wind"/>
    <m/>
    <s v="Private Land"/>
    <m/>
    <s v="Strong"/>
    <m/>
    <s v="Vegetation"/>
    <s v="BROKEN LIMB HIT PRIMARY"/>
    <s v="1 meter - &lt; 3 meters"/>
    <s v=" CUSTOMER VEGETATION IRO 4594 PORTER ST"/>
    <s v="Fire Dept"/>
    <s v="CITY OF FREMONT"/>
    <s v="Overhead"/>
    <m/>
    <x v="1"/>
    <s v="PHOTOS"/>
    <s v="PG&amp;E Employee"/>
    <s v="HENRY MARTY H1MC (415)308-0007"/>
    <s v="TREE-BARK FELL INTO LINE"/>
    <s v="CONDUCTOR, OVERHEAD"/>
    <s v="N"/>
    <s v=""/>
    <s v="Unplanned"/>
    <s v="Mission"/>
    <s v="Fremont"/>
    <s v="014351107, FREMONT-1107"/>
    <s v="21-0010358"/>
    <s v="Unplanned"/>
    <s v="Clear;32-90 F"/>
    <s v="181"/>
    <s v=" "/>
    <s v="YES"/>
    <s v=" "/>
    <s v="Sustained"/>
    <s v="No"/>
    <s v="62085"/>
    <s v="OH"/>
    <s v="Fuse"/>
    <s v="1215180"/>
    <s v="Conductor, Overhead, Broken, wire on ground"/>
    <s v=" "/>
    <s v=" "/>
    <s v=" "/>
    <s v="BKYD W/S BESCO BET PIPER &amp; PORTER"/>
    <s v="MARTY,HENRY: IRO 4614 PORTER ST"/>
    <s v=" "/>
    <s v=" "/>
    <s v=" "/>
    <s v="No"/>
    <s v="Vegetation, Tree - bark fell into line"/>
    <s v=" "/>
    <s v="No"/>
    <s v=" "/>
    <s v=" "/>
    <s v="BJF5"/>
    <s v="Distribution Circuit"/>
    <s v="M1TH1MC"/>
    <s v="01/19/21 06:49"/>
    <s v="Not Required"/>
    <s v=" "/>
    <s v=" "/>
    <s v="No"/>
    <s v="1594322"/>
    <s v="21-0010358"/>
    <m/>
    <m/>
    <m/>
    <m/>
    <s v=""/>
  </r>
  <r>
    <x v="641"/>
    <s v="TLAL"/>
    <s v="3 - QC Complete"/>
    <d v="2021-03-03T00:00:00"/>
    <d v="2021-03-17T00:00:00"/>
    <x v="521"/>
    <s v="\\fxshare-nas05\quotashare-fs01\ESA\5 - Ignition Tracking\2021_Ignition_QC_Folders\20210119_1214789_21-0010191_nan_T005170421"/>
    <s v=" "/>
    <s v="Y"/>
    <s v="TLAL"/>
    <s v="Create Time, Outage Time Adjusted; Added additional FOID's; Added EC Tag"/>
    <d v="2021-03-03T00:00:00"/>
    <m/>
    <x v="2"/>
    <m/>
    <m/>
    <m/>
    <m/>
    <m/>
    <m/>
    <m/>
    <m/>
    <m/>
    <m/>
    <m/>
    <m/>
    <m/>
    <m/>
    <m/>
    <m/>
    <m/>
    <s v=" "/>
    <x v="126"/>
    <d v="1899-12-30T04:56:00"/>
    <d v="2021-01-19T00:00:00"/>
    <d v="1899-12-30T04:40:00"/>
    <s v="FAS"/>
    <s v="N"/>
    <s v="N"/>
    <s v="1214789"/>
    <s v="21-0010191"/>
    <m/>
    <s v="T005170421, T005170410, T005170101"/>
    <n v="120445036"/>
    <m/>
    <m/>
    <s v="NO PHOTO"/>
    <s v=" "/>
    <x v="2"/>
    <x v="0"/>
    <s v="Y"/>
    <s v="Y"/>
    <s v="On January 19, 2021 at 0507 hours, PG&amp;E Troublemen patrolled the Camp Evers 2105 21kV Distribution Circuit number 083622105, near Conference Drive at Mt Herman in Scotts Valley (Felton). They observed a broken 45' wood pole at LR 12832, four 8' LS crossarms, and 200' long span of 397 .5 AL primary overhead conductor down, and a vegetation fire in the gulley. Initial analysis indicates a tree fell onto the overhead circuit, which resulted in the broken pole, wires down, and the ignition. The Scotts Valley Fire Department responded to and extinguished the fire. The 1,185-minute outage affected 122 customers. All the repairs were completed and the line was returned to service on January 20, 2021. This information is preliminary."/>
    <s v="PG&amp;E"/>
    <s v="Vegetation"/>
    <s v="D"/>
    <s v="D"/>
    <s v="10-99"/>
    <m/>
    <m/>
    <m/>
    <m/>
    <x v="2"/>
    <x v="2"/>
    <x v="2"/>
    <s v="N"/>
    <s v="Overhead"/>
    <s v="Primary"/>
    <s v="Conductor - Primary"/>
    <s v="Pole, Crossarm, Conductor, Switch"/>
    <s v="Circuit ID: 083622105, SAP ID: 103128104"/>
    <s v=" "/>
    <x v="2"/>
    <n v="37.053761000000002"/>
    <n v="-122.044488"/>
    <s v="Santa Cruz"/>
    <x v="514"/>
    <n v="21000"/>
    <m/>
    <s v="Scotts Valley FD"/>
    <s v="Conifer Forest"/>
    <m/>
    <m/>
    <n v="520"/>
    <m/>
    <s v="Y"/>
    <s v="N"/>
    <m/>
    <m/>
    <s v="2021-01-19"/>
    <m/>
    <m/>
    <m/>
    <m/>
    <m/>
    <m/>
    <m/>
    <m/>
    <m/>
    <m/>
    <m/>
    <m/>
    <m/>
    <m/>
    <m/>
    <m/>
    <m/>
    <m/>
    <m/>
    <s v=" "/>
    <s v="CENTRAL COAST"/>
    <s v="SANTA CRUZ 05"/>
    <s v="06:43"/>
    <s v="01/19/2021"/>
    <s v="1214789"/>
    <s v="T005170421"/>
    <n v="5"/>
    <s v="CONFERENCE DR"/>
    <x v="223"/>
    <n v="37.046599999999998"/>
    <n v="-122.03564"/>
    <s v="C5TB1M8"/>
    <s v="MOORE, BEN"/>
    <n v="83622105"/>
    <s v="20210119 09:43"/>
    <n v="9260"/>
    <m/>
    <s v="Tree fell breaking pole, multiple crossarms and wire down. Crew to make repairs"/>
    <s v="Y"/>
    <m/>
    <m/>
    <m/>
    <n v="37.053761000000002"/>
    <n v="-122.044488"/>
    <s v="Wire down next to coordinate location caused vegetation fire in gulley"/>
    <s v="Scotts Valley FD"/>
    <m/>
    <s v="N"/>
    <s v="Y"/>
    <m/>
    <s v="Storm Wind"/>
    <m/>
    <s v="Private Land"/>
    <m/>
    <s v="Strong"/>
    <m/>
    <s v="Vegetation"/>
    <m/>
    <s v="3 meters - 0.25 Acres"/>
    <m/>
    <s v="Fire Dept"/>
    <m/>
    <s v="Overhead"/>
    <m/>
    <x v="0"/>
    <m/>
    <m/>
    <m/>
    <s v="TREE-FELL INTO LINE"/>
    <s v="POLE-WOOD"/>
    <s v="N"/>
    <s v=" "/>
    <s v="Unplanned"/>
    <s v="Central Coast"/>
    <s v="Coast"/>
    <s v="083622105, CAMP EVERS-2105"/>
    <s v="21-0010191"/>
    <s v="Unplanned"/>
    <s v="Clear;32-90 F"/>
    <s v="470"/>
    <s v=" "/>
    <s v="YES"/>
    <s v="Force Out"/>
    <s v="Sustained"/>
    <s v="No"/>
    <s v="84166"/>
    <s v="OH"/>
    <s v="Line Recloser"/>
    <s v="1214789"/>
    <s v="Conductor, Overhead, Broken, wire on object"/>
    <s v="AØ BØ &amp; CØ"/>
    <s v=" "/>
    <s v=" "/>
    <s v="W/S LOCKEWOOD LN, S/O LOCKE WY"/>
    <s v="2 SPANS N/W OF C0228"/>
    <s v="SW 5583 OPEN|LR 5146 OPEN (DMS# 1214628)|LR 12832 CLOSE|SC 11021 OPEN (DMS# 1214356)"/>
    <s v="WIRE ON THE TREES CAUSING FIRE"/>
    <s v=" "/>
    <s v="No"/>
    <s v="Environmental/External, Fire, Forest/Grass"/>
    <s v=" "/>
    <s v="No"/>
    <s v="1"/>
    <s v="58"/>
    <s v="D1LV"/>
    <s v="Distribution Circuit"/>
    <s v="D1LV"/>
    <s v="01/19/21 04:41"/>
    <s v=" "/>
    <s v=" "/>
    <s v=" "/>
    <s v="No"/>
    <s v="1594158"/>
    <s v="21-0010191"/>
    <m/>
    <m/>
    <m/>
    <m/>
    <m/>
  </r>
  <r>
    <x v="642"/>
    <s v="TLAL"/>
    <s v="3 - QC Complete"/>
    <d v="2021-04-01T00:00:00"/>
    <d v="2021-05-14T00:00:00"/>
    <x v="522"/>
    <s v="\\fxshare-nas05\quotashare-fs01\ESA\5 - Ignition Tracking\2021_Ignition_QC_Folders\20210119_1214558_nan_nan_T005170218"/>
    <s v=" "/>
    <s v="Y"/>
    <s v="TLAL"/>
    <s v="Create &amp; Outage Time, Fire Lat/Long, &amp; Nominal Voltage Updated; Additional FOIDs Added"/>
    <d v="2021-04-01T00:00:00"/>
    <m/>
    <x v="0"/>
    <m/>
    <m/>
    <m/>
    <m/>
    <m/>
    <m/>
    <m/>
    <m/>
    <m/>
    <m/>
    <m/>
    <m/>
    <m/>
    <m/>
    <m/>
    <m/>
    <m/>
    <s v=" "/>
    <x v="126"/>
    <d v="1899-12-30T04:21:00"/>
    <d v="2021-01-19T00:00:00"/>
    <d v="1899-12-30T04:12:00"/>
    <s v="FAS"/>
    <s v="N"/>
    <s v="N"/>
    <s v="1214558"/>
    <m/>
    <m/>
    <s v="T005170218, T005170087, T005170016"/>
    <s v="120444943, 120444912"/>
    <m/>
    <m/>
    <s v="PG&amp;E_48_Ignition_20210119_1.jpg"/>
    <s v=" "/>
    <x v="2"/>
    <x v="0"/>
    <s v="Y"/>
    <s v="Y"/>
    <s v="On January 19, 2021 at 0520 hours, PG&amp;E Troublemen patrolled the Castro Valley 1105 12kV Distribution Circuit number 014091105, near 17451 Parker Road, Castro Valley, CA 94546. They observed a fallen tree at the 17505 Vineyard Road corner pole and secondary conductors that fell upon and laid on the communication lines below it, a structure fire at 17451 Parker Road in progress, and 50' of broken #4 stranded copper overhead secondary conductors at 17510 Parker Road. Initial analysis indicates the cause of the structure fire involved a tree that fell into our lines due to the strong storm wind and landed on and made contact with the cable television service drop below, which resulted in the cable tv line to energize and a fire ignited within the wall of a customer's home. The Alameda County Fire Department responded to and extinguished the fire. The 405-minute outage affected approximately 165 customers. All the repairs were completed and the line was returned to service on January 19, 2021. This information is preliminary."/>
    <s v="PG&amp;E"/>
    <s v="Vegetation"/>
    <s v="D"/>
    <s v="D"/>
    <s v="Structure-only"/>
    <s v="Cust home due to communication being energized"/>
    <m/>
    <m/>
    <m/>
    <x v="2"/>
    <x v="5"/>
    <x v="2"/>
    <s v="Y"/>
    <s v="Overhead"/>
    <s v="Secondary"/>
    <s v="Conductor - Open Wire Secondary"/>
    <s v="Conductors, Transformer"/>
    <s v="Circuit ID: 014091105, SAP ID: 100900184, 100900164"/>
    <s v=" "/>
    <x v="0"/>
    <n v="37.718139999999998"/>
    <n v="-122.09112"/>
    <s v="Alameda"/>
    <x v="99"/>
    <n v="12000"/>
    <m/>
    <s v="Alameda County FD"/>
    <s v="Urban"/>
    <m/>
    <m/>
    <m/>
    <m/>
    <s v="N"/>
    <s v="N"/>
    <m/>
    <m/>
    <s v="2021-01-19"/>
    <m/>
    <m/>
    <m/>
    <m/>
    <m/>
    <m/>
    <m/>
    <m/>
    <m/>
    <m/>
    <m/>
    <m/>
    <m/>
    <m/>
    <m/>
    <m/>
    <m/>
    <m/>
    <m/>
    <s v=" "/>
    <s v="MISSION"/>
    <s v="HAYWARD 03"/>
    <s v="05:43"/>
    <s v="01/19/2021"/>
    <s v="1214558"/>
    <s v="T005170218"/>
    <n v="17484"/>
    <s v="VINEYARD RD"/>
    <x v="80"/>
    <n v="37.712870000000002"/>
    <n v="-122.08927"/>
    <s v="M2TDMWH"/>
    <s v="WHITNEY, DWIGHT "/>
    <n v="14091105"/>
    <s v="20210119 06:26"/>
    <n v="9190"/>
    <m/>
    <s v="Tree fell due to wind @ 17510 Parker resulting in secondary falling onto communication energizing. Fire started @ 17451as a result of Communication being energized per FD. De-energized multiple TX. Deck notified. Crew to make repairs. OIS#1214558"/>
    <s v="Y"/>
    <m/>
    <m/>
    <m/>
    <n v="37.712870000000002"/>
    <n v="-122.08927"/>
    <m/>
    <s v="unknown"/>
    <m/>
    <s v="N"/>
    <s v="Y"/>
    <m/>
    <s v="Storm Wind"/>
    <m/>
    <s v="Structures"/>
    <m/>
    <s v="Strong"/>
    <m/>
    <s v="Vegetation"/>
    <m/>
    <s v="Other (Comments)"/>
    <s v="Cust home due to communication being energized"/>
    <s v="Fire Dept"/>
    <m/>
    <s v="Overhead"/>
    <m/>
    <x v="0"/>
    <m/>
    <m/>
    <m/>
    <s v="TREE-FELL INTO LINE"/>
    <s v="CONDUCTOR, OVERHEAD"/>
    <s v="N"/>
    <s v=""/>
    <m/>
    <m/>
    <m/>
    <m/>
    <m/>
    <m/>
    <m/>
    <m/>
    <m/>
    <m/>
    <m/>
    <m/>
    <m/>
    <m/>
    <m/>
    <m/>
    <m/>
    <m/>
    <m/>
    <m/>
    <m/>
    <m/>
    <m/>
    <m/>
    <m/>
    <m/>
    <m/>
    <m/>
    <m/>
    <m/>
    <m/>
    <m/>
    <m/>
    <m/>
    <m/>
    <m/>
    <m/>
    <m/>
    <m/>
    <m/>
    <m/>
    <m/>
    <m/>
    <m/>
    <m/>
    <m/>
    <s v=""/>
  </r>
  <r>
    <x v="643"/>
    <s v="CFMD"/>
    <s v="4 - QC Follow-Up Required - EII Active Investigation"/>
    <d v="2021-04-15T00:00:00"/>
    <m/>
    <x v="523"/>
    <s v="\\fxshare-nas05\quotashare-fs01\ESA\5 - Ignition Tracking\2021_Ignition_QC_Folders\20210119_nan_nan_nan_T005170045"/>
    <s v=" "/>
    <s v=""/>
    <s v="CFMD"/>
    <m/>
    <m/>
    <m/>
    <x v="0"/>
    <m/>
    <m/>
    <m/>
    <m/>
    <m/>
    <m/>
    <m/>
    <m/>
    <m/>
    <m/>
    <m/>
    <m/>
    <m/>
    <m/>
    <m/>
    <m/>
    <m/>
    <s v=" "/>
    <x v="126"/>
    <s v="04:28"/>
    <d v="2021-01-19T00:00:00"/>
    <d v="1899-12-30T04:10:00"/>
    <s v="FAS"/>
    <s v="N"/>
    <s v="N"/>
    <s v="TR6872821"/>
    <s v="21-0010151/21-0010046"/>
    <m/>
    <s v="T005170045"/>
    <m/>
    <m/>
    <m/>
    <s v="NO PHOTO"/>
    <s v=" "/>
    <x v="1"/>
    <x v="0"/>
    <s v="Unknown"/>
    <s v="Unknown"/>
    <s v="On January 19th, 2021 at 4:14 hours, a PG&amp;E Troubleman was dispatched to the Richmond R 1129, 12kV Distribution circuit  near Parr Ave/Goodrick Ave, Richmond,  in response to reports of a pole fire during a major wind storm event in the East Bay Division. Initial analysis indicates that the Fire Department extinguished the pole fire and left the scene before the troubleman arrived. The area was patrolled and the on call supervisor was advised of the lack of evidence of a burnt pole. ILIS reports (21-0010151/21-0010046) show that two intermittent outages occurred on the BR 128 cut out.  No repairs were made. (UPDATE WITH FIRE REPORT INFO) This information is preliminary."/>
    <s v="PG&amp;E"/>
    <s v="Building"/>
    <s v="D"/>
    <m/>
    <s v="&lt;0.25"/>
    <s v="pole fire, never seen by troublemand"/>
    <m/>
    <m/>
    <m/>
    <x v="0"/>
    <x v="4"/>
    <x v="6"/>
    <m/>
    <s v="Overhead"/>
    <s v="Primary"/>
    <s v="Transformer"/>
    <m/>
    <n v="13471129"/>
    <s v=" "/>
    <x v="0"/>
    <s v="37.9685933"/>
    <s v="-122.3649933"/>
    <s v="Contra Costa"/>
    <x v="515"/>
    <n v="12000"/>
    <m/>
    <s v="Richmond FD"/>
    <s v="Urban"/>
    <m/>
    <m/>
    <m/>
    <m/>
    <s v="N"/>
    <s v="N"/>
    <m/>
    <m/>
    <s v="2021-01-19"/>
    <m/>
    <m/>
    <m/>
    <m/>
    <m/>
    <m/>
    <m/>
    <m/>
    <m/>
    <m/>
    <m/>
    <m/>
    <m/>
    <m/>
    <m/>
    <m/>
    <m/>
    <m/>
    <m/>
    <s v=" "/>
    <s v="EAST BAY"/>
    <s v="RICHMOND 06"/>
    <s v="04:28"/>
    <s v="01/19/2021"/>
    <m/>
    <s v="T005170045"/>
    <s v="UNKNOWN"/>
    <s v="PARR BLVD , GOODRICK A"/>
    <x v="0"/>
    <m/>
    <m/>
    <s v="E2GPXAG"/>
    <s v="AVIANI, PATRICK (2056)"/>
    <m/>
    <s v="20210119 05:18"/>
    <n v="9310"/>
    <m/>
    <s v="FD not onsite upon my arrival, unable to locate damaged transformer, contacted FD, states was near intersection and they put out fire, inspection of near by transformers ok, notified j1o9 of findings "/>
    <s v="Y"/>
    <m/>
    <m/>
    <s v="37.9685933,-122.3649933,1.600000,3D"/>
    <m/>
    <m/>
    <m/>
    <s v="Contra Costa Frie 925-941-3330"/>
    <m/>
    <s v="N"/>
    <s v="Y"/>
    <m/>
    <s v="Storm Wind"/>
    <m/>
    <s v="PG&amp;E Only"/>
    <m/>
    <s v="Strong"/>
    <m/>
    <s v="PG&amp;E Equipment"/>
    <m/>
    <s v="Structure Only"/>
    <m/>
    <s v="Fire Dept"/>
    <m/>
    <s v="Overhead"/>
    <m/>
    <x v="0"/>
    <m/>
    <m/>
    <m/>
    <m/>
    <m/>
    <s v="N"/>
    <s v=""/>
    <m/>
    <m/>
    <m/>
    <m/>
    <m/>
    <m/>
    <m/>
    <m/>
    <m/>
    <m/>
    <m/>
    <m/>
    <m/>
    <m/>
    <m/>
    <m/>
    <m/>
    <m/>
    <m/>
    <m/>
    <m/>
    <m/>
    <m/>
    <m/>
    <m/>
    <m/>
    <m/>
    <m/>
    <m/>
    <m/>
    <m/>
    <m/>
    <m/>
    <m/>
    <m/>
    <m/>
    <m/>
    <m/>
    <m/>
    <m/>
    <m/>
    <m/>
    <m/>
    <s v=""/>
    <s v=""/>
    <s v=""/>
    <s v=""/>
  </r>
  <r>
    <x v="644"/>
    <s v="S7RM"/>
    <s v="3 - QC Complete"/>
    <d v="2021-04-08T00:00:00"/>
    <d v="2021-03-29T00:00:00"/>
    <x v="524"/>
    <s v="\\fxshare-nas05\quotashare-fs01\ESA\5 - Ignition Tracking\2021_Ignition_QC_Folders\20210119_1214462_21-0010132_nan_T005169955"/>
    <s v=" "/>
    <m/>
    <m/>
    <m/>
    <m/>
    <m/>
    <x v="0"/>
    <m/>
    <m/>
    <m/>
    <m/>
    <m/>
    <m/>
    <m/>
    <m/>
    <m/>
    <m/>
    <m/>
    <m/>
    <m/>
    <m/>
    <m/>
    <m/>
    <m/>
    <s v=" "/>
    <x v="126"/>
    <s v="03:54"/>
    <d v="2021-01-19T00:00:00"/>
    <d v="1899-12-30T03:33:00"/>
    <s v="FAS"/>
    <s v="N"/>
    <s v="N"/>
    <n v="12144621217961"/>
    <s v="21-0010132"/>
    <m/>
    <s v="T005169955"/>
    <n v="120448591"/>
    <m/>
    <m/>
    <s v=""/>
    <s v=" "/>
    <x v="0"/>
    <x v="0"/>
    <s v="Y"/>
    <s v="N"/>
    <s v="On January 19, 2021 at 03:38 hrs. PG &amp; E began receiving multiple calls of a blown transformer and power outages in the Maude Ave. area in the City of Sunnyvale.  This incident occurred during a windy, storm event and initially, there were 2564 customers that were without power.  Initial analysis indicates that due to the strong winds, there was a wires down incident which resulted in an ignition.  The ensuing fire was less than 1 meter in size and was extinguished by Sunnyvale F.D.  A Troubleman was dispatched to the Britton 1109 12KV distribution  circuit at 05:15 hrs. and all customers effected by this outage were restored on 1/19/21 by 18:40 hrs.  According to FAS information, the conductor was replaced to mitigate this type of equipment failure issue and to prevent future reoccurances.  All information is preliminary.  "/>
    <s v="PG&amp;E"/>
    <s v="Vegetation"/>
    <s v="D"/>
    <s v="D"/>
    <s v="0.26-9.99"/>
    <s v="no"/>
    <m/>
    <m/>
    <m/>
    <x v="0"/>
    <x v="4"/>
    <x v="3"/>
    <s v="N"/>
    <s v="Overhead"/>
    <s v="Primary"/>
    <s v="Conductor - Primary"/>
    <s v="conductor "/>
    <s v="Circuit ID: 083611109 "/>
    <s v=" "/>
    <x v="0"/>
    <s v="37.3971033"/>
    <n v="-122.01012"/>
    <s v="Santa Clara"/>
    <x v="295"/>
    <n v="12000"/>
    <m/>
    <s v="Sunnyvale FD"/>
    <s v="Urban"/>
    <m/>
    <m/>
    <m/>
    <m/>
    <s v="N"/>
    <s v="N"/>
    <m/>
    <m/>
    <s v="2021-01-19"/>
    <m/>
    <m/>
    <m/>
    <m/>
    <m/>
    <m/>
    <m/>
    <m/>
    <m/>
    <m/>
    <m/>
    <m/>
    <m/>
    <m/>
    <m/>
    <m/>
    <m/>
    <m/>
    <m/>
    <s v=" "/>
    <s v="DEANZA"/>
    <s v="CUPERTINO 03"/>
    <s v="03:54"/>
    <s v="01/19/2021"/>
    <s v="1214462"/>
    <s v="T005169955"/>
    <n v="312"/>
    <s v="BARTLETT AVE"/>
    <x v="145"/>
    <n v="37.397150000000003"/>
    <n v="-122.01012"/>
    <s v="G1GPJL6"/>
    <s v="LOPEZ, PAUL (2352)"/>
    <n v="8361"/>
    <s v="20210119 09:14"/>
    <n v="9260"/>
    <m/>
    <s v="waited for tman to show up and make safe"/>
    <s v="Y"/>
    <m/>
    <m/>
    <s v="37.3971033,-122.0231683,9.900000,3D"/>
    <n v="-122.01012"/>
    <n v="122.01012"/>
    <m/>
    <s v="Sunnyvale FD"/>
    <m/>
    <s v="N"/>
    <s v="Y"/>
    <m/>
    <s v="Storm Wind"/>
    <s v="windy"/>
    <s v="PG&amp;E Only"/>
    <s v="no"/>
    <s v="Gusty"/>
    <s v="yes"/>
    <s v="PG&amp;E Equipment"/>
    <s v="no"/>
    <s v="&lt; 1 meter"/>
    <s v="no"/>
    <s v="Sunnyvale FD"/>
    <s v="fire dept"/>
    <s v="Overhead"/>
    <s v="none"/>
    <x v="0"/>
    <s v="no"/>
    <m/>
    <m/>
    <s v="PATROL-NOT CONDUCTED"/>
    <m/>
    <s v="N"/>
    <s v=" "/>
    <s v="Unplanned"/>
    <s v="DeAnza"/>
    <s v="De Anza"/>
    <s v="083611109, BRITTON-1109"/>
    <s v="21-0010132"/>
    <s v="Unplanned"/>
    <s v="Strong Winds;32-90 F"/>
    <s v="2564"/>
    <s v="750872"/>
    <s v="YES"/>
    <s v="Line to Ground"/>
    <s v="Sustained"/>
    <s v="No"/>
    <s v="WIRE DOWN"/>
    <s v="OH"/>
    <s v="Jumpers"/>
    <s v="1214462"/>
    <s v="Conductor, Overhead, Broken, wire on ground"/>
    <s v=" "/>
    <s v=" "/>
    <s v=" "/>
    <s v="1 SPAN NORTH OF 29123"/>
    <s v="1 SPAN NORTH OF 29123"/>
    <s v="JUMPER-104883 OPEN|REMOVED OPEN|JUMPER-106077 OPEN|SW 268298 CLOSE|MAPPINGCUT7 OPEN|REMOVED FROM SERVICE OPEN|SW 30534 OPEN|MAPPINGCUT5 OPEN"/>
    <s v=" "/>
    <s v=" "/>
    <s v="No"/>
    <s v="Unknown Cause, Patrol - not conducted"/>
    <s v=" "/>
    <s v="No"/>
    <s v=" "/>
    <s v=" "/>
    <s v="NJC9"/>
    <s v="Distribution Circuit"/>
    <s v="J2TNXP9"/>
    <s v="01/19/21 03:33"/>
    <s v=" "/>
    <s v=" "/>
    <s v=" "/>
    <s v="No"/>
    <s v="1594099"/>
    <s v="21-0010132"/>
    <m/>
    <m/>
    <m/>
    <m/>
    <m/>
  </r>
  <r>
    <x v="645"/>
    <s v="TLAL"/>
    <s v="3 - QC Complete"/>
    <d v="2021-03-03T00:00:00"/>
    <d v="2021-05-14T00:00:00"/>
    <x v="525"/>
    <s v="\\fxshare-nas05\quotashare-fs01\ESA\5 - Ignition Tracking\2021_Ignition_QC_Folders\20210119_1213875_21-0009998_nan_T005169845"/>
    <s v=" "/>
    <s v="Y"/>
    <s v="TLAL"/>
    <s v="Create Time, Outage Time, County, Suspected Initiating Event Updated; Added additional OIS &amp; FOID's; Added EC Tags and a pre-existing EC tag"/>
    <d v="2021-03-08T00:00:00"/>
    <m/>
    <x v="2"/>
    <m/>
    <m/>
    <m/>
    <m/>
    <m/>
    <m/>
    <m/>
    <m/>
    <m/>
    <m/>
    <m/>
    <m/>
    <m/>
    <m/>
    <m/>
    <m/>
    <m/>
    <s v=" "/>
    <x v="126"/>
    <d v="1899-12-30T00:42:00"/>
    <d v="2021-01-19T00:00:00"/>
    <d v="1899-12-30T01:28:00"/>
    <s v="FAS"/>
    <s v="N"/>
    <s v="N"/>
    <s v="1213875, TR6858761"/>
    <s v="21-0009998"/>
    <m/>
    <s v="T005169559, T005169561, T005169600, T005169609, T005169610, T005169614, T005169619, T005169845, T005170458, T005171099, T005171991,T005172931, T005173172"/>
    <s v="120448036, 120448037, 120445928"/>
    <n v="119631199"/>
    <m/>
    <s v="PG&amp;E_45_IGNITION_20210119_1.jpg"/>
    <s v=" "/>
    <x v="2"/>
    <x v="0"/>
    <s v="Y"/>
    <s v="Y"/>
    <s v="On January 19, 2021 at 0131 hours, PG&amp;E Troublemen patrolled the Stelling 1110 12kV Primary Overhead Distribution Circuit number 083481110, near 16880 Skyline Boulevard in Los Gatos. They observed three long spans of primary overhead tree wire broken across a canyon and on the ground. Initial analysis indicates a tan oak tree on a roadside embankment completely failed in the high wind and fell onto the line, which resulted in an ignition. Upon inspection, the remaining trunk pieces indicated the tree was alive at the time of failure. Cal Fire responded to and extinguished the fire. The 2,647-minute outage affected 210 customers. All the repairs were completed and the line was returned to service on January 20, 2021. This information is preliminary."/>
    <s v="PG&amp;E"/>
    <s v="Vegetation"/>
    <s v="D"/>
    <s v="D"/>
    <s v="&lt;3 meters of linear travel"/>
    <s v="100ft x 12ft"/>
    <m/>
    <m/>
    <m/>
    <x v="2"/>
    <x v="5"/>
    <x v="2"/>
    <s v="Y"/>
    <s v="Overhead"/>
    <s v="Primary"/>
    <s v="Conductor - Primary"/>
    <s v="Conductor"/>
    <s v="Circuit ID: 083481110, SAP ID: 100539676, 100539680"/>
    <s v=" "/>
    <x v="2"/>
    <n v="37.210156949999998"/>
    <n v="-122.06379206"/>
    <s v="Santa Clara"/>
    <x v="516"/>
    <n v="12000"/>
    <m/>
    <s v="Cal Fire"/>
    <s v="Conifer Forest"/>
    <m/>
    <m/>
    <n v="518"/>
    <m/>
    <s v="Y"/>
    <s v="N"/>
    <m/>
    <m/>
    <s v="2021-01-19"/>
    <n v="37.210138999999998"/>
    <n v="-122.064544"/>
    <d v="2021-01-29T00:00:00"/>
    <s v="TrunkFail   "/>
    <s v="Evidence of recently failed tanoak at trunk. Evidence of severe rot."/>
    <s v="TAN"/>
    <n v="65"/>
    <n v="76"/>
    <n v="25"/>
    <s v="Moderate"/>
    <s v="None"/>
    <s v="N"/>
    <n v="1"/>
    <m/>
    <s v="Hillside"/>
    <s v="B"/>
    <s v="CrossArm"/>
    <s v="TreeWire"/>
    <m/>
    <s v=" "/>
    <s v="DEANZA"/>
    <s v="CUPERTINO 08"/>
    <s v="03:04"/>
    <s v="01/19/2021"/>
    <s v="1213875"/>
    <s v="T005169845"/>
    <n v="940"/>
    <s v="OAK RIDGE RD"/>
    <x v="142"/>
    <n v="37.257350000000002"/>
    <n v="-122.12016"/>
    <s v="G1THXZ2"/>
    <s v="ZANDATE JR., BOBBY"/>
    <n v="83481110"/>
    <s v="20210119 08:27"/>
    <n v="9260"/>
    <m/>
    <s v="Assist Tman Silva w/ 3 spans of primary wire down caused by fallen tree. Tman RWSO created EC tag"/>
    <s v="Y"/>
    <m/>
    <m/>
    <m/>
    <n v="37.210156949999998"/>
    <n v="-122.06379206"/>
    <m/>
    <s v="Cal Fire"/>
    <m/>
    <s v="N"/>
    <s v="Y"/>
    <m/>
    <s v="Storm Wind"/>
    <m/>
    <s v="Private Land"/>
    <m/>
    <s v="Strong"/>
    <m/>
    <s v="Vegetation"/>
    <s v="Tree Fell"/>
    <s v="3 meters - 0.25 Acres"/>
    <m/>
    <s v="Cal Fire"/>
    <m/>
    <s v="Overhead"/>
    <m/>
    <x v="0"/>
    <s v="pictures taken"/>
    <m/>
    <m/>
    <s v="TREE-FELL INTO LINE"/>
    <s v="CONDUCTOR, OVERHEAD"/>
    <s v="N"/>
    <s v=""/>
    <s v="Unplanned"/>
    <s v="DeAnza"/>
    <s v="De Anza"/>
    <s v="083481110, STELLING-1110"/>
    <s v="21-0009998"/>
    <s v="Unplanned"/>
    <s v="Clear;32-90F"/>
    <s v="210"/>
    <s v=" "/>
    <s v="YES"/>
    <s v=" "/>
    <s v="Sustained"/>
    <s v="No"/>
    <s v="60094"/>
    <s v="OH"/>
    <s v="Line Recloser"/>
    <s v="1213875"/>
    <s v="Conductor, Overhead, Broken, wire on ground"/>
    <s v="A &amp; B PHASE"/>
    <s v=" "/>
    <s v=" "/>
    <s v="BIG BASIN WAY &amp; SKYLINE BLVD"/>
    <s v="ZANDATE, BOBBY / 408-470-0297: 16880 Skyline Blvd"/>
    <s v=" "/>
    <s v=" "/>
    <s v=" "/>
    <s v="No"/>
    <s v="Vegetation, Tree - fell into line"/>
    <s v=" "/>
    <s v="No"/>
    <s v="2"/>
    <s v="111"/>
    <s v="NJC9"/>
    <s v="Distribution Circuit"/>
    <s v="G1THXZ2"/>
    <s v="01/19/21 00:47"/>
    <s v=" "/>
    <s v=" "/>
    <s v=" "/>
    <s v="No"/>
    <s v="1593958"/>
    <s v="21-0009998"/>
    <m/>
    <m/>
    <m/>
    <m/>
    <s v=""/>
  </r>
  <r>
    <x v="646"/>
    <s v="TLAL"/>
    <s v="3 - QC Complete"/>
    <d v="2021-03-01T00:00:00"/>
    <d v="2021-05-14T00:00:00"/>
    <x v="526"/>
    <s v="\\fxshare-nas05\quotashare-fs01\ESA\5 - Ignition Tracking\2021_Ignition_QC_Folders\20210119_1213589_21-0009947_nan_T005169582"/>
    <s v=" "/>
    <s v="Y"/>
    <s v="TLAL"/>
    <s v="Create Time, Outage Time, Suspected Initiating Event Updated; Added FOIDs and EC Tags"/>
    <d v="2021-03-08T00:00:00"/>
    <m/>
    <x v="2"/>
    <m/>
    <m/>
    <m/>
    <m/>
    <m/>
    <m/>
    <m/>
    <m/>
    <m/>
    <m/>
    <m/>
    <m/>
    <m/>
    <m/>
    <m/>
    <m/>
    <m/>
    <s v=" "/>
    <x v="126"/>
    <d v="1899-12-30T00:32:00"/>
    <d v="2021-01-19T00:00:00"/>
    <d v="1899-12-30T00:20:00"/>
    <s v="FAS"/>
    <s v="N"/>
    <s v="N"/>
    <s v="1213589"/>
    <s v="21-0009947.1"/>
    <m/>
    <s v="T005169539, T005169582, T005169587, T005177787;"/>
    <s v="120444794, 120457051, 120454796"/>
    <m/>
    <m/>
    <s v="PG&amp;E_44_IGNITION_20210119_1.jpg"/>
    <s v=" "/>
    <x v="2"/>
    <x v="0"/>
    <s v="Y"/>
    <s v="Y"/>
    <s v="On January 19, 2021 at 0121 hours, PG&amp;E Troublemen patrolled the Camp Evers 2106 21kV Distribution Circuit number 083622106, near 1015 Vine Hill Road in Santa Cruz and 140 Tie Gultch Road in Scotts Valley. They observed one single phase of a primary overhead 4/0 AL tree conductor broken and down on the ground, and a small fire in progress. Initial analysis indicates a codominant stemmed 120' coastal redwood stem partially failed in the high wind, which fell on and brought down the line and resulted in the ignition. The Scotts Valley Fire Department responded to and extinguished the fire. The 3,778-minute outage affected 361 customers. All the repairs were completed and the line was returned to service on January 21, 2021. This information is preliminary."/>
    <s v="PG&amp;E"/>
    <s v="Vegetation"/>
    <s v="D"/>
    <s v="D"/>
    <s v="&lt;0.25"/>
    <m/>
    <m/>
    <m/>
    <m/>
    <x v="2"/>
    <x v="5"/>
    <x v="2"/>
    <s v="Y"/>
    <s v="Overhead"/>
    <s v="Primary"/>
    <s v="Conductor - Primary"/>
    <s v="Conductors"/>
    <s v="Circuit ID: 083622106, SAP ID: 101679135, 101680331, 101799617"/>
    <s v=" "/>
    <x v="2"/>
    <n v="37.064329000000001"/>
    <n v="-121.98484000000001"/>
    <s v="Santa Cruz"/>
    <x v="517"/>
    <n v="21000"/>
    <m/>
    <s v="Scotts Valley FD"/>
    <s v="Conifer Forest"/>
    <m/>
    <m/>
    <n v="520"/>
    <m/>
    <s v="Y"/>
    <s v="N"/>
    <m/>
    <m/>
    <s v="2021-01-19"/>
    <n v="37.064099499999998"/>
    <n v="-121.981466"/>
    <d v="2021-02-19T00:00:00"/>
    <s v="TrunkFail   "/>
    <s v="EVIDENCE OF CODOMINANT REDWOOD WITH STEM FAILURE OBSERVED"/>
    <s v="REDW"/>
    <n v="150"/>
    <n v="46"/>
    <n v="40"/>
    <s v="None"/>
    <s v="None"/>
    <s v="N"/>
    <n v="1"/>
    <m/>
    <s v="Hillside"/>
    <s v="A"/>
    <s v="CrossArm"/>
    <s v="TreeWire"/>
    <m/>
    <s v=" "/>
    <s v="CENTRAL COAST"/>
    <s v="SANTA CRUZ 05"/>
    <s v="00:52"/>
    <s v="01/19/2021"/>
    <s v="1213589"/>
    <s v="T005169582"/>
    <m/>
    <s v="ORCHARD RUN"/>
    <x v="224"/>
    <n v="37.067439999999998"/>
    <n v="-121.99663"/>
    <s v="C5TB1M8"/>
    <s v="MOORE, BEN"/>
    <n v="83622106"/>
    <s v="20210119 02:43"/>
    <n v="9260"/>
    <m/>
    <s v="High winds and tree branches took down phase of 4/0Al tree wire. Crew to repair"/>
    <s v="Y"/>
    <m/>
    <m/>
    <m/>
    <n v="37.064329000000001"/>
    <n v="-121.98484000000001"/>
    <s v="Wire down caused small veg fire where wire landed on ground next to redwood tree"/>
    <s v="Scotts Valley FD"/>
    <m/>
    <s v="N"/>
    <s v="Y"/>
    <m/>
    <s v="Other (Comments)"/>
    <s v="High Winds"/>
    <s v="Private Land"/>
    <m/>
    <s v="Strong"/>
    <m/>
    <s v="Vegetation"/>
    <m/>
    <s v="3 meters - 0.25 Acres"/>
    <m/>
    <s v="Fire Dept"/>
    <m/>
    <s v="Overhead"/>
    <m/>
    <x v="0"/>
    <m/>
    <m/>
    <m/>
    <s v="TREE-BRANCH FELL INTO LINE"/>
    <s v="CONDUCTOR, OVERHEAD"/>
    <s v="N"/>
    <s v=""/>
    <s v="Unplanned"/>
    <s v="Central Coast"/>
    <s v="Coast"/>
    <s v="083622106, CAMP EVERS-2106"/>
    <s v="21-0009947"/>
    <s v="Unplanned"/>
    <s v="Clear;32-90F"/>
    <s v="546"/>
    <s v=" "/>
    <s v="YES"/>
    <s v=" "/>
    <s v="Sustained"/>
    <s v="No"/>
    <s v="12760"/>
    <s v="OH"/>
    <s v="Line Recloser"/>
    <s v="1213589"/>
    <s v="Conductor, Overhead, Broken, wire on ground"/>
    <s v=" "/>
    <s v=" "/>
    <s v=" "/>
    <s v="F6- END OF SCOTTS VALLEY DR. 1 SPN PAST BETHANY DR."/>
    <s v="Moore,Ben 3755 831-206-3524: 1015 Vine Hill Rd"/>
    <s v=" "/>
    <s v=" "/>
    <s v=" "/>
    <s v="No"/>
    <s v="Vegetation, Tree - branch fell on line"/>
    <s v=" "/>
    <s v="No"/>
    <s v=" "/>
    <s v=" "/>
    <s v="BGA6"/>
    <s v="Distribution Circuit"/>
    <s v="C5TB1M8"/>
    <s v="01/19/21 00:20"/>
    <s v=" "/>
    <s v=" "/>
    <s v=" "/>
    <s v="No"/>
    <s v="1593890"/>
    <s v="21-0009947"/>
    <m/>
    <m/>
    <m/>
    <m/>
    <s v=""/>
  </r>
  <r>
    <x v="647"/>
    <s v="AGFC"/>
    <s v="3 - QC Complete"/>
    <d v="2021-04-09T00:00:00"/>
    <d v="2021-04-09T00:00:00"/>
    <x v="527"/>
    <s v="\\fxshare-nas05\quotashare-fs01\ESA\5 - Ignition Tracking\2021_Ignition_QC_Folders\20210119_nan_nan_INT-14388_nan"/>
    <s v=" "/>
    <m/>
    <m/>
    <m/>
    <m/>
    <m/>
    <x v="2"/>
    <m/>
    <m/>
    <m/>
    <m/>
    <m/>
    <m/>
    <m/>
    <m/>
    <m/>
    <m/>
    <m/>
    <m/>
    <m/>
    <m/>
    <m/>
    <m/>
    <m/>
    <s v=" "/>
    <x v="127"/>
    <d v="1899-12-30T20:25:00"/>
    <d v="2021-01-18T00:00:00"/>
    <d v="1899-12-30T21:35:00"/>
    <s v="Trans-Sub Email"/>
    <s v="N"/>
    <s v="N"/>
    <m/>
    <m/>
    <s v="INT-14388"/>
    <m/>
    <n v="120444850"/>
    <m/>
    <s v="EI210118A"/>
    <s v="PG&amp;E _51_Ignition_20210118_1.jpg"/>
    <s v=" "/>
    <x v="2"/>
    <x v="0"/>
    <s v="Y"/>
    <s v="Y"/>
    <s v="On January 18, 2021 at 2135 hours, PG&amp;E was made aware of an interuption on the GEYSERS #3-CLOVERDALE-115Kv Transmission Circuit in Sonoma County due to vegetation contact with overhead Transmission conductors. Initial analysis indicates high winds in the area caused the transmission line to make contact and get caught on a nearby tree which resulted in an ignition and wires down on ground. The ensuing fire was 2 acres in size and was extinguished by Cal Fire. LC notification tags were issued for the damaged assets to be repaired. This ignition is associated with EIR investigation EI210118A. Please see the completed 20-day report and Event Analysis Report for complete details."/>
    <s v="PG&amp;E"/>
    <s v="Vegetation"/>
    <s v="T"/>
    <s v="T"/>
    <s v="0.26-9.99"/>
    <m/>
    <m/>
    <m/>
    <m/>
    <x v="2"/>
    <x v="5"/>
    <x v="2"/>
    <s v="N"/>
    <s v="Overhead"/>
    <s v="Transmission"/>
    <s v="Conductor - Transmission"/>
    <s v="Conductor"/>
    <s v="Circuit: GEYSERS #3-CLOVERDALE-115kV  Structures: 000/002 &amp; 000/004"/>
    <s v=" "/>
    <x v="2"/>
    <n v="38.798122999999997"/>
    <n v="-122.82093"/>
    <s v="Sonoma"/>
    <x v="518"/>
    <n v="115000"/>
    <m/>
    <s v="Cal Fire"/>
    <s v="Hardwood Forest"/>
    <m/>
    <s v="Old"/>
    <n v="175"/>
    <m/>
    <s v="Y"/>
    <s v="N"/>
    <m/>
    <m/>
    <s v="2021-01-19"/>
    <m/>
    <m/>
    <m/>
    <m/>
    <m/>
    <m/>
    <m/>
    <m/>
    <m/>
    <m/>
    <m/>
    <m/>
    <m/>
    <m/>
    <m/>
    <m/>
    <m/>
    <m/>
    <m/>
    <s v=" "/>
    <s v="SONOMA"/>
    <s v="SANTA ROSA"/>
    <m/>
    <m/>
    <m/>
    <m/>
    <m/>
    <m/>
    <x v="5"/>
    <m/>
    <m/>
    <m/>
    <m/>
    <m/>
    <m/>
    <m/>
    <m/>
    <m/>
    <m/>
    <m/>
    <m/>
    <m/>
    <m/>
    <m/>
    <m/>
    <m/>
    <m/>
    <m/>
    <m/>
    <m/>
    <m/>
    <m/>
    <m/>
    <m/>
    <m/>
    <m/>
    <m/>
    <m/>
    <m/>
    <m/>
    <m/>
    <m/>
    <m/>
    <m/>
    <x v="2"/>
    <m/>
    <m/>
    <m/>
    <m/>
    <m/>
    <m/>
    <s v=" "/>
    <m/>
    <m/>
    <m/>
    <m/>
    <m/>
    <m/>
    <m/>
    <m/>
    <m/>
    <m/>
    <m/>
    <m/>
    <m/>
    <m/>
    <m/>
    <m/>
    <m/>
    <m/>
    <m/>
    <m/>
    <m/>
    <m/>
    <m/>
    <m/>
    <m/>
    <m/>
    <m/>
    <m/>
    <m/>
    <m/>
    <m/>
    <m/>
    <m/>
    <m/>
    <m/>
    <m/>
    <m/>
    <m/>
    <m/>
    <m/>
    <m/>
    <m/>
    <m/>
    <m/>
    <m/>
    <m/>
    <m/>
  </r>
  <r>
    <x v="648"/>
    <s v="TLAL"/>
    <s v="3 - QC Complete"/>
    <d v="2021-03-15T00:00:00"/>
    <d v="2021-03-18T00:00:00"/>
    <x v="528"/>
    <s v="\\fxshare-nas05\quotashare-fs01\ESA\5 - Ignition Tracking\2021_Ignition_QC_Folders\20210119_1213903_nan_nan_T005169494"/>
    <s v=" "/>
    <s v="Y"/>
    <s v="TLAL"/>
    <s v="Create Date &amp; Time, Nominal Voltage Updated; Outage Time Added; Additional FOIDs &amp; OIS Added; EC Tag Added"/>
    <d v="2021-03-15T00:00:00"/>
    <m/>
    <x v="0"/>
    <m/>
    <m/>
    <m/>
    <m/>
    <m/>
    <m/>
    <m/>
    <m/>
    <m/>
    <m/>
    <m/>
    <m/>
    <m/>
    <m/>
    <m/>
    <m/>
    <m/>
    <s v=" "/>
    <x v="127"/>
    <d v="1899-12-30T23:20:00"/>
    <d v="2021-01-19T00:00:00"/>
    <d v="1899-12-30T00:59:00"/>
    <s v="FAS"/>
    <s v="N"/>
    <s v="N"/>
    <s v="1213903, 1213902"/>
    <s v="21-0009987"/>
    <m/>
    <s v="T005169494, T005169371, T005169367"/>
    <n v="120444778"/>
    <m/>
    <m/>
    <s v="PG&amp;E_43_Ignition_20210118_3.jpg"/>
    <s v=" "/>
    <x v="2"/>
    <x v="0"/>
    <s v="Y"/>
    <s v="Y"/>
    <s v="On January 18, 2021 at 2344 hours, PG&amp;E Troublemen patrolled the Newark 2103 12kV Distribution Circuit number 012222103, in the Local Responsibility area in front of 36487 Colbert Street, Newark, CA 94560. They observed an overgrown palm tree that made contact with and damaged one hot leg of 1/0 hot secondary overhead conductors, and both the tree and two paralleled transformers caught on fire. Initial analysis indicates a 22DBH palm tree grew into the lines, wh"/>
    <s v="PG&amp;E"/>
    <s v="Vegetation"/>
    <s v="D"/>
    <s v="D"/>
    <s v="0.26-9.99"/>
    <m/>
    <m/>
    <m/>
    <m/>
    <x v="2"/>
    <x v="2"/>
    <x v="2"/>
    <s v="Y"/>
    <s v="Overhead"/>
    <s v="Secondary"/>
    <s v="Conductor - Racked Secondary"/>
    <s v="Conductors, Transformers"/>
    <s v="Circuit ID: 012222103; SAP ID: 100952697"/>
    <s v=" "/>
    <x v="0"/>
    <s v="37.5338117"/>
    <s v="-122.0445233"/>
    <s v="Alameda"/>
    <x v="519"/>
    <n v="12000"/>
    <m/>
    <s v="Alameda County FD"/>
    <s v="Urban"/>
    <m/>
    <m/>
    <m/>
    <m/>
    <s v="N"/>
    <s v="N"/>
    <m/>
    <m/>
    <s v="2021-01-19"/>
    <n v="37.533839999999998"/>
    <n v="-122.044567"/>
    <d v="2021-01-21T00:00:00"/>
    <s v="TreeGrew    "/>
    <s v="FAN PALM ON SECONDARY LINES CAUGHT FIRE DURING STRONG WINDS. PALMS WAS TOPPED LOCATED AT 36487 COLVERT ST, NEWARK. NO FURTHER WORK NEEDED."/>
    <s v="PALF"/>
    <n v="32"/>
    <n v="18"/>
    <m/>
    <m/>
    <m/>
    <m/>
    <m/>
    <m/>
    <m/>
    <m/>
    <s v="CrossArm"/>
    <s v="BareWire"/>
    <n v="4"/>
    <s v=" "/>
    <s v="MISSION"/>
    <s v="FREMONT 03"/>
    <s v="00:12"/>
    <s v="01/19/2021"/>
    <s v="1213903"/>
    <s v="T005169494"/>
    <n v="36372"/>
    <s v="COLBERT ST"/>
    <x v="173"/>
    <n v="37.536380000000001"/>
    <n v="-122.04563"/>
    <s v="M1TAXRR"/>
    <s v="RODRIGUEZ, ELI"/>
    <n v="12222103"/>
    <s v="20210119 01:27"/>
    <n v="9190"/>
    <n v="1"/>
    <s v="EC Tag made for Tree Crew to remove Palm Tree &amp; Electric Crew to cut in Insulators (BOBs) to un-bank 2 TX @ EOL"/>
    <s v="Y"/>
    <m/>
    <m/>
    <s v="37.5338117,-122.0445233,6.200000,3D"/>
    <m/>
    <m/>
    <m/>
    <s v="ALCO/911"/>
    <m/>
    <s v="N"/>
    <s v="Y"/>
    <m/>
    <s v="Storm Wind"/>
    <m/>
    <s v="Other (Comments)"/>
    <s v="Palm Tree caught on fire"/>
    <s v="Gusty"/>
    <m/>
    <s v="PG&amp;E Equipment"/>
    <s v="Seconday vertical construction"/>
    <s v="Structure Only"/>
    <m/>
    <s v="Fire Dept"/>
    <m/>
    <s v="Overhead"/>
    <m/>
    <x v="0"/>
    <m/>
    <m/>
    <m/>
    <s v="TREE-GREW INTO LINE"/>
    <s v="SECONDARY"/>
    <s v="N"/>
    <s v=" "/>
    <m/>
    <m/>
    <m/>
    <m/>
    <m/>
    <m/>
    <m/>
    <m/>
    <m/>
    <m/>
    <m/>
    <m/>
    <m/>
    <m/>
    <m/>
    <m/>
    <m/>
    <m/>
    <m/>
    <m/>
    <m/>
    <m/>
    <m/>
    <m/>
    <m/>
    <m/>
    <m/>
    <m/>
    <m/>
    <m/>
    <m/>
    <m/>
    <m/>
    <m/>
    <m/>
    <m/>
    <m/>
    <m/>
    <m/>
    <m/>
    <m/>
    <m/>
    <m/>
    <m/>
    <m/>
    <m/>
    <m/>
  </r>
  <r>
    <x v="649"/>
    <s v="TLAL"/>
    <s v="3 - QC Complete"/>
    <d v="2021-03-12T00:00:00"/>
    <d v="2021-05-14T00:00:00"/>
    <x v="529"/>
    <s v="\\fxshare-nas05\quotashare-fs01\ESA\5 - Ignition Tracking\2021_Ignition_QC_Folders\20210118_1213001_21-0009885_nan_T005169139"/>
    <s v=" "/>
    <s v="Y"/>
    <s v="TLAL"/>
    <s v="Outage Time, Fire Lat &amp; Long, Fire Size, Suspected Initiating Event Updated"/>
    <d v="2021-03-12T00:00:00"/>
    <m/>
    <x v="0"/>
    <m/>
    <m/>
    <m/>
    <m/>
    <m/>
    <m/>
    <m/>
    <m/>
    <m/>
    <m/>
    <m/>
    <m/>
    <m/>
    <m/>
    <m/>
    <m/>
    <m/>
    <s v=" "/>
    <x v="127"/>
    <s v="20:42"/>
    <d v="2021-01-18T00:00:00"/>
    <d v="1899-12-30T20:37:00"/>
    <s v="FAS"/>
    <s v="N"/>
    <s v="N"/>
    <s v="1213001"/>
    <s v="21-0009885"/>
    <m/>
    <s v="T005169139"/>
    <m/>
    <m/>
    <m/>
    <s v="PG&amp;E_42_Ignition_20210118_1.jpg"/>
    <s v=" "/>
    <x v="2"/>
    <x v="0"/>
    <s v="Y"/>
    <s v="Y"/>
    <s v="On January 18, 2021 at 2201 hours, a PG&amp;E Troubleman patrolled the Milpitas 1105 12kV Distribution Circuit number 082831105, in the Local Responsibility area of 1485 Country Club Drive, Milpitas, CA 95035. He observed a tree that blew into our primary overhead lines two spans southwest of 27877, a blown fuse at RCO 26297, and an area fire near the rear of the house along the fence line. Initial analysis a living 38' Blue Gum eucalyptus tree with an approximate 14&quot; DBH partially failed in the high wind and blew into our equipment, which resulted in number one of three blown in fuse 26297and an ignition. The healthy eucalyptus incident tree was found located to the north of the conductors on an exposed grassy non-irrigated hilltop. Upon further inspection, a green healthy lateral limb was found detached from the trunk and laying on the ground at the base of the tree on the northeast edge of the burned area. The tree was approximately 10' from the conductors and it was last inspected on June 4, 2020. The maximum wind gust speed on the incident date was 28.88 MPH. The Milpitas Fire Department responded to and extinguished the approximately 50 x 100 yards grass fire. The 219-minute unplanned outage affected 116 customers. All the repairs were completed and the line was returned to service on January 19, 2021. This information is preliminary."/>
    <s v="PG&amp;E"/>
    <s v="Vegetation"/>
    <s v="D"/>
    <s v="D"/>
    <s v="&lt;3 meters of linear travel"/>
    <s v="Approximately 50 x 100 yards"/>
    <m/>
    <m/>
    <m/>
    <x v="2"/>
    <x v="5"/>
    <x v="2"/>
    <s v="Y"/>
    <s v="Overhead"/>
    <s v="Primary"/>
    <s v="Conductor - Primary"/>
    <s v="Fuse"/>
    <s v="Circuit ID: 082831105, Fuse: 26297"/>
    <s v=" "/>
    <x v="0"/>
    <n v="37.455210000000001"/>
    <n v="-121.88374"/>
    <s v="Santa Clara"/>
    <x v="520"/>
    <n v="12000"/>
    <m/>
    <s v="Milpitas FD"/>
    <s v="Urban"/>
    <m/>
    <m/>
    <m/>
    <m/>
    <s v="N"/>
    <s v="N"/>
    <m/>
    <m/>
    <s v="2021-01-19"/>
    <n v="37.453790699999999"/>
    <n v="-121.88632"/>
    <d v="2021-01-19T00:00:00"/>
    <s v="BranchFail  "/>
    <s v="Tree branch broke at branch collar and fell onto lines."/>
    <s v="EUCA"/>
    <n v="50"/>
    <n v="12"/>
    <n v="8"/>
    <s v="None"/>
    <s v="None"/>
    <s v="N"/>
    <n v="1"/>
    <m/>
    <s v="Hillside"/>
    <s v="A"/>
    <s v="Other"/>
    <s v="BareWire"/>
    <n v="3"/>
    <s v=" "/>
    <s v="SAN JOSE"/>
    <s v="SAN JOSE 02"/>
    <s v="20:42"/>
    <s v="01/18/2021"/>
    <s v="1213001"/>
    <s v="T005169139"/>
    <n v="1000"/>
    <s v="COUNTRY CLUB DR"/>
    <x v="225"/>
    <n v="37.452599999999997"/>
    <n v="-121.88916999999999"/>
    <s v="J2TM1CI"/>
    <s v="CAMERON, MIKE"/>
    <n v="82831105"/>
    <s v="20210119 01:08"/>
    <n v="9002"/>
    <n v="1"/>
    <s v="tree blew into line.  blew fuse at rco 26297,   area fire"/>
    <s v="Y"/>
    <m/>
    <m/>
    <s v="37.4539333,-121.8853317,89.100000,3D"/>
    <m/>
    <m/>
    <m/>
    <s v="milpitas fire dept."/>
    <m/>
    <s v="N"/>
    <s v="Y"/>
    <m/>
    <s v="Storm Wind"/>
    <m/>
    <s v="Private Land"/>
    <m/>
    <s v="Gusty"/>
    <m/>
    <s v="Vegetation"/>
    <m/>
    <s v="3 meters - 0.25 Acres"/>
    <m/>
    <s v="Fire Dept"/>
    <m/>
    <s v="Overhead"/>
    <m/>
    <x v="0"/>
    <m/>
    <m/>
    <m/>
    <s v="TREE-BRANCH FELL INTO LINE"/>
    <s v="FUSE"/>
    <s v="N"/>
    <s v=""/>
    <s v="Unplanned"/>
    <s v="San Jose"/>
    <s v="San Jose"/>
    <s v="082831105, MILPITAS-1105"/>
    <s v="21-0009885"/>
    <s v="Unplanned"/>
    <s v="Clear;32-90F"/>
    <s v="75 1 of 3 Phases Open"/>
    <s v="8100"/>
    <s v="NO"/>
    <s v="Force Out"/>
    <s v="Sustained"/>
    <s v="No"/>
    <s v="26297"/>
    <s v="OH"/>
    <s v="Fuse"/>
    <s v="1213001"/>
    <s v="Conductor, Overhead, Normal"/>
    <s v=" "/>
    <s v=" "/>
    <s v=" "/>
    <s v="FUSES ABOUT 1000' UP HILL FROM N. PARK VICTORIA E/OF CAMINO HIGUERA"/>
    <s v="2 SPANS S/W OF 27877"/>
    <s v=" "/>
    <s v=" "/>
    <s v=" "/>
    <s v="No"/>
    <s v="Vegetation, Tree - branch fell on line"/>
    <s v=" "/>
    <s v="No"/>
    <s v=" "/>
    <s v=" "/>
    <s v="GHSD"/>
    <s v="Distribution Circuit"/>
    <s v="GHSD"/>
    <s v="01/18/21 23:18"/>
    <s v="Not Required"/>
    <s v="01/19/21 01:06"/>
    <s v=" "/>
    <s v="Yes"/>
    <s v="1593826"/>
    <s v="21-0009885"/>
    <m/>
    <m/>
    <m/>
    <m/>
    <s v=""/>
  </r>
  <r>
    <x v="650"/>
    <s v="S7RM"/>
    <s v="3 - QC Complete"/>
    <d v="2021-04-08T00:00:00"/>
    <d v="2021-05-20T00:00:00"/>
    <x v="530"/>
    <s v="\\fxshare-nas05\quotashare-fs01\ESA\5 - Ignition Tracking\2021_Ignition_QC_Folders\20210118_1212984_nan_nan_T005169237"/>
    <s v=" "/>
    <m/>
    <m/>
    <m/>
    <m/>
    <m/>
    <x v="0"/>
    <m/>
    <m/>
    <m/>
    <m/>
    <m/>
    <m/>
    <m/>
    <m/>
    <m/>
    <m/>
    <m/>
    <m/>
    <m/>
    <m/>
    <m/>
    <m/>
    <m/>
    <s v=" "/>
    <x v="127"/>
    <s v="22:13"/>
    <d v="2021-01-18T00:00:00"/>
    <d v="1899-12-30T16:17:00"/>
    <s v="FAS"/>
    <s v="N"/>
    <s v="N"/>
    <n v="1212984"/>
    <m/>
    <m/>
    <s v="T005169196"/>
    <m/>
    <m/>
    <m/>
    <s v="No photo"/>
    <s v=" "/>
    <x v="2"/>
    <x v="0"/>
    <s v="Y"/>
    <s v="Y"/>
    <s v="On January 18, 2021 at 22:13 hours, a PG &amp; E Troubleman  was dispatched to the Oakland 1105 12KV distribution circuit on Madera Ave. in the City of Oakland for reports of arcing wires.   Initial analysis indicates that gusty, storm winds pushed overhead racked, secondary conductors together causing wires to arc and ignite a small section of the customers front lawn.   The ensuing fire was 1 meter -&lt;3 meters in size and was extinguished by Oakland F.D.   The responding troubleman installed spacer brackets  to prevent future reoccurances of this type of incident.  All information is preliminary. "/>
    <s v="PG&amp;E"/>
    <s v="Vegetation"/>
    <s v="D"/>
    <s v="D"/>
    <s v="&lt;0.25"/>
    <s v="According to troubleman, fire out prior to his arrival."/>
    <m/>
    <m/>
    <m/>
    <x v="0"/>
    <x v="5"/>
    <x v="3"/>
    <s v="N"/>
    <s v="Overhead"/>
    <s v="Secondary"/>
    <s v="Conductor - Racked Secondary"/>
    <s v="conductors"/>
    <s v="Circuit ID: 012091105"/>
    <s v=" "/>
    <x v="0"/>
    <s v="37.7815150"/>
    <s v="-122.1910283"/>
    <s v="Alameda"/>
    <x v="521"/>
    <s v="0 - 750"/>
    <m/>
    <s v="Oakland FD"/>
    <s v="Urban"/>
    <m/>
    <m/>
    <m/>
    <m/>
    <s v="N"/>
    <s v="N"/>
    <m/>
    <m/>
    <s v="2021-01-19"/>
    <m/>
    <m/>
    <m/>
    <m/>
    <m/>
    <m/>
    <m/>
    <m/>
    <m/>
    <m/>
    <m/>
    <m/>
    <m/>
    <m/>
    <m/>
    <m/>
    <m/>
    <m/>
    <m/>
    <s v=" "/>
    <s v="EAST BAY"/>
    <s v="OAKLAND 10"/>
    <s v="22:13"/>
    <s v="01/18/2021"/>
    <s v="1212984"/>
    <s v="T005169237"/>
    <n v="3287"/>
    <s v="MADERA AVE"/>
    <x v="63"/>
    <n v="37.780859999999997"/>
    <n v="-122.19045"/>
    <s v="E1GTMHK"/>
    <s v="HENNIGAN, THOMAS (1948)"/>
    <n v="12091105"/>
    <s v="20210118 23:04"/>
    <n v="9310"/>
    <m/>
    <s v="arcing wires caught frnt lawn on fire ofd onsite put fire out t-man installed spacers, cia going to file claims "/>
    <s v="Y"/>
    <n v="1"/>
    <s v="\\fxshare-nas05\quotashare-fs01\ESA\5 - Ignition Tracking\Fire_Tab_Attachment_Files"/>
    <s v="37.7815150,-122.1910283,59.800000,3D"/>
    <m/>
    <m/>
    <s v="front lawn "/>
    <s v="510-332-4952"/>
    <m/>
    <s v="N"/>
    <s v="Y"/>
    <m/>
    <s v="Storm Wind"/>
    <m/>
    <s v="Private Land"/>
    <m/>
    <s v="Gusty"/>
    <m/>
    <s v="PG&amp;E Equipment"/>
    <m/>
    <s v="Structure Only"/>
    <m/>
    <s v="Fire Dept"/>
    <m/>
    <s v="Other (Comments)"/>
    <s v="front lawn"/>
    <x v="0"/>
    <m/>
    <m/>
    <m/>
    <m/>
    <m/>
    <s v="N"/>
    <s v=""/>
    <m/>
    <m/>
    <m/>
    <m/>
    <m/>
    <m/>
    <m/>
    <m/>
    <m/>
    <m/>
    <m/>
    <m/>
    <m/>
    <m/>
    <m/>
    <m/>
    <m/>
    <m/>
    <m/>
    <m/>
    <m/>
    <m/>
    <m/>
    <m/>
    <m/>
    <m/>
    <m/>
    <m/>
    <m/>
    <m/>
    <m/>
    <m/>
    <m/>
    <m/>
    <m/>
    <m/>
    <m/>
    <m/>
    <m/>
    <m/>
    <m/>
    <m/>
    <m/>
    <m/>
    <m/>
    <m/>
    <s v=""/>
  </r>
  <r>
    <x v="651"/>
    <s v="TLAL"/>
    <s v="3 - QC Complete"/>
    <d v="2021-03-15T00:00:00"/>
    <d v="2021-05-14T00:00:00"/>
    <x v="531"/>
    <s v="\\fxshare-nas05\quotashare-fs01\ESA\5 - Ignition Tracking\2021_Ignition_QC_Folders\20210118_1212892_21-0009815_nan_T005169109"/>
    <s v=" "/>
    <s v="Y"/>
    <s v="TLAL"/>
    <s v="Create &amp; Outage Time, Suspected Initiating Event Updated; Added additional FOIDs"/>
    <d v="2021-03-15T00:00:00"/>
    <m/>
    <x v="2"/>
    <m/>
    <m/>
    <m/>
    <m/>
    <m/>
    <m/>
    <m/>
    <m/>
    <m/>
    <m/>
    <m/>
    <m/>
    <m/>
    <m/>
    <m/>
    <m/>
    <m/>
    <s v=" "/>
    <x v="127"/>
    <d v="1899-12-30T19:15:00"/>
    <d v="2021-01-18T00:00:00"/>
    <d v="1899-12-30T19:17:00"/>
    <s v="FAS"/>
    <s v="N"/>
    <s v="N"/>
    <s v="1212892"/>
    <s v="21-0009815"/>
    <m/>
    <s v="T005169109, T005169110"/>
    <n v="120444143"/>
    <m/>
    <m/>
    <s v="No Photo"/>
    <s v=" "/>
    <x v="2"/>
    <x v="0"/>
    <s v="Y"/>
    <s v="Y"/>
    <s v="On January 18, 2021 at 1944 hours, a PG&amp;E Troubleman patrolled the Vacaville 1108 12kV Distribution Circuit number 063601108, in the Tier 2 State Responsibility area at fuses 4717 near 6761 Pleasants Valley Road, Vacaville, CA 95688. He observed 50' one phase slack span of 4ACSR broken primary overhead conductor down and 50' of a 5/16 span guy, in addition to a damaged 25KVA transformer. Initial analysis indicates overhead equipment failure was involved in the cause of the line to ground fault and ignition. This incident was part of a wind event. The maximum wind gust on the incident date was 43.84 MPH and the maximum sustained wind speed was 31.07 MPH. Cal Fire responded to and extinguished the fire. The 36-minute unplanned sustained outage affected 217 customers. All the repairs were completed on January 19, 2021. This information is preliminary."/>
    <s v="PG&amp;E"/>
    <s v="Vegetation"/>
    <s v="D"/>
    <s v="D"/>
    <s v="Structure-only"/>
    <m/>
    <m/>
    <m/>
    <m/>
    <x v="0"/>
    <x v="4"/>
    <x v="3"/>
    <s v="Y"/>
    <s v="Overhead"/>
    <s v="Primary"/>
    <s v="Conductor - Primary"/>
    <s v="Conductor, Transformer"/>
    <s v="Circuit ID: 063601108, SAP ID: 103829173, 103994413"/>
    <s v=" "/>
    <x v="1"/>
    <n v="38.386811999999999"/>
    <n v="-122.033681"/>
    <s v="Solano"/>
    <x v="522"/>
    <n v="12000"/>
    <m/>
    <s v="Cal Fire"/>
    <s v="Urban"/>
    <m/>
    <m/>
    <n v="177"/>
    <m/>
    <s v="N"/>
    <s v="N"/>
    <m/>
    <m/>
    <s v="2021-01-19"/>
    <m/>
    <m/>
    <m/>
    <m/>
    <m/>
    <m/>
    <m/>
    <m/>
    <m/>
    <m/>
    <m/>
    <m/>
    <m/>
    <m/>
    <m/>
    <m/>
    <m/>
    <m/>
    <m/>
    <s v=" "/>
    <s v="SACRAMENTO"/>
    <s v="VACAVILLE 01"/>
    <s v="19:16"/>
    <s v="01/18/2021"/>
    <s v="1212892"/>
    <s v="T005169109"/>
    <s v="UNKNOWN"/>
    <s v="PLEASANTS VALLEY RD"/>
    <x v="1"/>
    <n v="38.384340000000002"/>
    <n v="-122.03158000000001"/>
    <s v="S4TRRBS"/>
    <s v="BOYD, RYAN"/>
    <n v="63601108"/>
    <s v="20210118 20:08"/>
    <n v="9002"/>
    <m/>
    <s v="made ec tag to repair wire down"/>
    <s v="Y"/>
    <n v="4"/>
    <s v="\\fxshare-nas05\quotashare-fs01\ESA\5 - Ignition Tracking\Fire_Tab_Attachment_Files"/>
    <m/>
    <n v="38.386811999999999"/>
    <n v="-122.033681"/>
    <m/>
    <s v="cal fire "/>
    <m/>
    <s v="N"/>
    <s v="Y"/>
    <m/>
    <s v="Storm Wind"/>
    <m/>
    <s v="Private Land"/>
    <m/>
    <s v="Strong"/>
    <m/>
    <s v="PG&amp;E Equipment"/>
    <m/>
    <s v="1 meter - &lt; 3 meters"/>
    <m/>
    <s v="Fire Dept"/>
    <m/>
    <s v="Overhead"/>
    <m/>
    <x v="0"/>
    <m/>
    <m/>
    <m/>
    <s v="OVERHEAD"/>
    <s v="CONDUCTOR, OVERHEAD"/>
    <s v="N"/>
    <s v=""/>
    <s v="Unplanned"/>
    <s v="Sacramento"/>
    <s v="Solano"/>
    <s v="063601108, VACAVILLE-1108"/>
    <s v="21-0009815"/>
    <s v="Unplanned"/>
    <s v="Clear;32-90F"/>
    <s v="217"/>
    <s v="7876"/>
    <s v="NO"/>
    <s v="Line to Ground"/>
    <s v="Sustained"/>
    <s v="No"/>
    <s v="38316"/>
    <s v="OH"/>
    <s v="Line Recloser"/>
    <s v="1212892"/>
    <s v="Conductor, Overhead, Broken"/>
    <s v="B &amp; GRD"/>
    <s v="01/18/21 20:25"/>
    <s v=" "/>
    <s v="1 POLE N/O 6708 PLEASENT VALLEY ROAD, VACAVILLE"/>
    <s v="SPAN SOURCE SIDE OF 4717"/>
    <s v=" "/>
    <s v=" "/>
    <s v=" "/>
    <s v="No"/>
    <s v="Equipment Failure/Involved, Overhead"/>
    <s v=" "/>
    <s v="No"/>
    <s v="1"/>
    <s v="17"/>
    <s v="JE1Z"/>
    <s v="Distribution Circuit"/>
    <s v="ZXR8"/>
    <s v="01/18/21 19:17"/>
    <s v="ZXR8"/>
    <s v="01/19/21 00:00"/>
    <s v="01/19/21 04:00"/>
    <s v="No"/>
    <s v="1593767"/>
    <s v="21-0009815"/>
    <m/>
    <m/>
    <m/>
    <m/>
    <s v=""/>
  </r>
  <r>
    <x v="652"/>
    <s v="TLAL"/>
    <s v="3 - QC Complete"/>
    <d v="2021-03-01T00:00:00"/>
    <d v="2021-03-17T00:00:00"/>
    <x v="532"/>
    <s v="\\fxshare-nas05\quotashare-fs01\ESA\5 - Ignition Tracking\2021_Ignition_QC_Folders\20210118_1212879_nan_nan_T005169092"/>
    <s v=" "/>
    <s v="Y"/>
    <s v="TLAL"/>
    <s v="Additional FOIDs added; Create &amp; Outage Time, County Updated"/>
    <d v="2021-03-01T00:00:00"/>
    <m/>
    <x v="2"/>
    <m/>
    <m/>
    <m/>
    <m/>
    <m/>
    <m/>
    <m/>
    <m/>
    <m/>
    <m/>
    <m/>
    <m/>
    <m/>
    <m/>
    <m/>
    <m/>
    <m/>
    <s v=" "/>
    <x v="127"/>
    <d v="1899-12-30T08:12:00"/>
    <d v="2021-01-18T00:00:00"/>
    <d v="1899-12-30T09:48:00"/>
    <s v="FAS"/>
    <s v="N"/>
    <s v="N"/>
    <s v="1212195, 1212879"/>
    <s v="21-0009632.2"/>
    <m/>
    <s v="T005168448, T005168604, X315702580, T005169092"/>
    <s v="120442905, 120443110, 120443113"/>
    <m/>
    <m/>
    <s v="NO PHOTO"/>
    <s v=" "/>
    <x v="2"/>
    <x v="0"/>
    <s v="Y"/>
    <s v="Y"/>
    <s v="On January 18, 2021 at 0851 hours, a PG&amp;E Troubleman patrolled the Los Gatos 1106 12kV Distribution Circuit number 082021106 and the Los Gatos 1107 12kV Distribution Circuit number 082021106, in front of 23085 Summit Road and inside the Summit tree farm in Los Gatos. He observed one span of one phase 12kv conductor down from first pot south of mainline to end of line. Initial analysis indicates a tree fell into primary conductor, resulting in wires down and an ignition. Cal Fire responded to and extinguished the fire. The 91-minute outage affected 337 customers. All the repairs were completed and the line was returned to service on January 18, 2021. This information is preliminary."/>
    <s v="PG&amp;E"/>
    <s v="Vegetation"/>
    <s v="D"/>
    <s v="D"/>
    <s v="Structure-only"/>
    <m/>
    <m/>
    <m/>
    <m/>
    <x v="2"/>
    <x v="2"/>
    <x v="2"/>
    <s v="Y"/>
    <s v="Overhead"/>
    <s v="Primary"/>
    <s v="Conductor - Primary"/>
    <s v="Conductors"/>
    <s v="Circuit ID: 082021106, SAP Pole ID: 100555704, 100519177, 100549424"/>
    <s v=" "/>
    <x v="2"/>
    <n v="37.124248999999999"/>
    <n v="-121.938356"/>
    <s v="Santa Clara"/>
    <x v="249"/>
    <n v="12000"/>
    <m/>
    <s v="Cal Fire"/>
    <s v="Agriculture"/>
    <m/>
    <m/>
    <n v="520"/>
    <m/>
    <s v="N"/>
    <s v="N"/>
    <m/>
    <m/>
    <s v="2021-01-19"/>
    <n v="37.125104"/>
    <n v="-121.938282"/>
    <d v="2021-01-26T00:00:00"/>
    <s v="Unverified  "/>
    <s v="No evidence found on site."/>
    <m/>
    <m/>
    <m/>
    <m/>
    <m/>
    <m/>
    <m/>
    <m/>
    <m/>
    <m/>
    <m/>
    <m/>
    <m/>
    <m/>
    <s v=" "/>
    <s v="DEANZA"/>
    <s v="CUPERTINO 07"/>
    <s v="18:51"/>
    <s v="01/18/2021"/>
    <s v="1212879"/>
    <s v="T005169092"/>
    <n v="23890"/>
    <s v="SUMMIT RD"/>
    <x v="142"/>
    <n v="37.12433"/>
    <n v="-121.93792999999999"/>
    <s v="G1TR5SQ"/>
    <s v="STEVENS, ROBERT "/>
    <n v="82021106"/>
    <s v="20210118 19:06"/>
    <n v="9002"/>
    <m/>
    <s v="THIS IS A DUPLICATE TAG TO CAPTURE FIRE DATA ORIGINAL OIS #1212195 UNABLE TO CAPTURE EARLIER DUE TO GPS ISSUES "/>
    <s v="Y"/>
    <m/>
    <m/>
    <s v="37.3350283,-122.0232300,64.000000,3D"/>
    <m/>
    <m/>
    <s v="gps incorrect location @ tx CGC # 315809023050 "/>
    <s v="CAL FIRE"/>
    <m/>
    <s v="N"/>
    <s v="Y"/>
    <m/>
    <s v="Storm Wind"/>
    <m/>
    <s v="Private Land"/>
    <m/>
    <s v="Gusty"/>
    <m/>
    <s v="Vegetation"/>
    <m/>
    <s v="3 meters - 0.25 Acres"/>
    <m/>
    <s v="Fire Dept"/>
    <m/>
    <s v="Overhead"/>
    <m/>
    <x v="0"/>
    <m/>
    <m/>
    <m/>
    <s v="TREE-FELL INTO LINE"/>
    <s v="CONDUCTOR, OVERHEAD"/>
    <s v="N"/>
    <s v=" "/>
    <m/>
    <m/>
    <m/>
    <m/>
    <m/>
    <m/>
    <m/>
    <m/>
    <m/>
    <m/>
    <m/>
    <m/>
    <m/>
    <m/>
    <m/>
    <m/>
    <m/>
    <m/>
    <m/>
    <m/>
    <m/>
    <m/>
    <m/>
    <m/>
    <m/>
    <m/>
    <m/>
    <m/>
    <m/>
    <m/>
    <m/>
    <m/>
    <m/>
    <m/>
    <m/>
    <m/>
    <m/>
    <m/>
    <m/>
    <m/>
    <m/>
    <m/>
    <m/>
    <m/>
    <m/>
    <m/>
    <m/>
  </r>
  <r>
    <x v="653"/>
    <s v="AGFC"/>
    <s v="3 - QC Complete"/>
    <d v="2021-01-19T00:00:00"/>
    <d v="2021-01-19T00:00:00"/>
    <x v="533"/>
    <s v="\\fxshare-nas05\quotashare-fs01\ESA\5 - Ignition Tracking\2021_Ignition_QC_Folders\20210118_1212730_21-0009763_nan_T005168920"/>
    <s v=" "/>
    <m/>
    <m/>
    <m/>
    <m/>
    <m/>
    <x v="0"/>
    <m/>
    <m/>
    <m/>
    <m/>
    <m/>
    <m/>
    <m/>
    <m/>
    <m/>
    <m/>
    <m/>
    <m/>
    <m/>
    <m/>
    <m/>
    <m/>
    <m/>
    <s v=" "/>
    <x v="127"/>
    <s v="14:46"/>
    <d v="2021-01-18T00:00:00"/>
    <s v="14:46"/>
    <s v="FAS"/>
    <s v="N"/>
    <s v="Y"/>
    <s v="1212730"/>
    <s v="21-0009763"/>
    <m/>
    <s v="T005168920"/>
    <m/>
    <m/>
    <m/>
    <m/>
    <s v=" "/>
    <x v="0"/>
    <x v="2"/>
    <s v="N"/>
    <s v="N"/>
    <s v="Duplicate of index 37. Primary overhead conductor failed, resulting in an ignition. The ensuing fire was 3 meters - 0.25 acres in size."/>
    <s v="Not PG&amp;E"/>
    <s v="Vegetation"/>
    <m/>
    <m/>
    <s v="Structure-only"/>
    <m/>
    <m/>
    <m/>
    <m/>
    <x v="4"/>
    <x v="1"/>
    <x v="1"/>
    <m/>
    <s v="Overhead"/>
    <m/>
    <m/>
    <m/>
    <m/>
    <s v=" "/>
    <x v="0"/>
    <s v="38.3154017"/>
    <s v="-121.9016617"/>
    <s v="Solano"/>
    <x v="195"/>
    <n v="21000"/>
    <m/>
    <s v="Cal Fire"/>
    <s v="Agriculture"/>
    <m/>
    <m/>
    <m/>
    <m/>
    <s v="N"/>
    <s v="N"/>
    <m/>
    <m/>
    <s v="2021-01-19"/>
    <m/>
    <m/>
    <m/>
    <m/>
    <m/>
    <m/>
    <m/>
    <m/>
    <m/>
    <m/>
    <m/>
    <m/>
    <m/>
    <m/>
    <m/>
    <m/>
    <m/>
    <m/>
    <m/>
    <s v=" "/>
    <s v="SACRAMENTO"/>
    <s v="VACAVILLE 04"/>
    <s v="14:46"/>
    <s v="01/18/2021"/>
    <s v="1212730"/>
    <s v="T005168920"/>
    <s v="UNKNOWN"/>
    <s v="HAY RD  AND LEWIS RD"/>
    <x v="1"/>
    <n v="38.337220000000002"/>
    <n v="-121.90363000000001"/>
    <s v="S3IM3P3"/>
    <s v="POTTER, MICHAEL"/>
    <n v="63642105"/>
    <s v="20210118 15:11"/>
    <n v="9310"/>
    <m/>
    <s v="TROUBLEMAN COMPLETED"/>
    <s v="Y"/>
    <m/>
    <m/>
    <s v="38.3154017,-121.9016617,7.900000,3D"/>
    <m/>
    <m/>
    <m/>
    <m/>
    <m/>
    <s v="N"/>
    <s v="Y"/>
    <m/>
    <s v="Storm Wind"/>
    <m/>
    <s v="Private Land"/>
    <m/>
    <s v="Gusty"/>
    <m/>
    <s v="Unknown"/>
    <m/>
    <s v="1 meter - &lt; 3 meters"/>
    <m/>
    <s v="Fire Dept"/>
    <m/>
    <s v="Overhead"/>
    <m/>
    <x v="0"/>
    <m/>
    <m/>
    <m/>
    <m/>
    <m/>
    <s v="N"/>
    <s v=" "/>
    <s v="Unplanned"/>
    <s v="Sacramento"/>
    <s v="Solano"/>
    <s v="063642105, PEABODY-2105"/>
    <s v="21-0009763"/>
    <s v="Unplanned"/>
    <s v="Clear;32-90F"/>
    <s v="279"/>
    <s v="10248"/>
    <s v="NO"/>
    <s v="Line to Ground"/>
    <s v="Sustained"/>
    <s v="No"/>
    <s v="15812"/>
    <s v="OH"/>
    <s v="Line Recloser"/>
    <s v="1212730"/>
    <s v="Conductor, Overhead, Broken"/>
    <s v="A,GRD"/>
    <s v="01/18/21 15:44"/>
    <s v=" "/>
    <s v="N/S   FRY   RD.   815'    E/O   VACA STATION  RD. Before Lewis Rd."/>
    <s v="1 SPAN SOUTH OF CGC 220287523673"/>
    <s v=" "/>
    <s v=" "/>
    <s v=" "/>
    <s v="No"/>
    <s v="Equipment Failure/Involved, Overhead"/>
    <s v=" "/>
    <s v="No"/>
    <s v="2"/>
    <s v="41"/>
    <s v="JULU"/>
    <s v="Distribution Circuit"/>
    <s v="JULU"/>
    <s v="01/18/21 14:30"/>
    <s v="METB"/>
    <s v="01/18/21 18:30"/>
    <s v="01/18/21 21:52"/>
    <s v="No"/>
    <s v="1593731"/>
    <s v="21-0009763"/>
    <m/>
    <m/>
    <m/>
    <m/>
    <m/>
  </r>
  <r>
    <x v="654"/>
    <s v="B1HE"/>
    <s v="3 - QC Complete"/>
    <d v="2021-03-25T00:00:00"/>
    <d v="2021-03-25T00:00:00"/>
    <x v="534"/>
    <s v="\\fxshare-nas05\quotashare-fs01\ESA\5 - Ignition Tracking\2021_Ignition_QC_Folders\20210118_1212730_21-0009763_nan_T005168912"/>
    <s v=" "/>
    <s v="Y"/>
    <s v="B1HE"/>
    <s v="Updated outage time; Added Additional FOID"/>
    <d v="2021-03-19T00:00:00"/>
    <m/>
    <x v="0"/>
    <m/>
    <m/>
    <m/>
    <m/>
    <m/>
    <m/>
    <m/>
    <m/>
    <m/>
    <m/>
    <m/>
    <m/>
    <m/>
    <m/>
    <m/>
    <m/>
    <m/>
    <s v=" "/>
    <x v="127"/>
    <s v="14:38"/>
    <d v="2021-01-18T00:00:00"/>
    <d v="1899-12-30T14:30:00"/>
    <s v="FAS"/>
    <s v="N"/>
    <s v="N"/>
    <n v="1212730"/>
    <s v="21-0009763"/>
    <m/>
    <s v="T005168912,T005168914,T005168920"/>
    <n v="120443872"/>
    <m/>
    <m/>
    <s v="PG&amp;E_37_IGNITION_20210118_3.jpg"/>
    <s v=" "/>
    <x v="2"/>
    <x v="0"/>
    <s v="Y"/>
    <s v="Y"/>
    <s v="On January 18th, 2021 at 1438 hours, a PG&amp;E Troubleman was dispatched to the Peabody 2101 21 kv Distribution Circuit on Hay Rd Near Lewis Rd, Vacaville in response to a wire down outage.  The outage affected 279 customers.  Initial analysis indicates a connector failed and 1 phase of the 3 phase O/H conductor had fallen to the ground and ignited a grass fire below pole #101561514. The ensuing fire was isolated to 3 meters - 0.25 Acres and Cal Fire extinguished the fire. At  A PG&amp;E crew was dispatched to repair 50 ft of 4/0 acsr slack span. "/>
    <s v="PG&amp;E"/>
    <s v="Vegetation"/>
    <s v="D"/>
    <s v="D"/>
    <s v="&lt;0.25"/>
    <m/>
    <m/>
    <m/>
    <m/>
    <x v="0"/>
    <x v="4"/>
    <x v="3"/>
    <s v="Y"/>
    <s v="Overhead"/>
    <s v="Primary"/>
    <s v="Conductor - Primary"/>
    <s v="conductor, connectors"/>
    <s v="Circuit ID: 63642105"/>
    <s v=" "/>
    <x v="0"/>
    <n v="38.3153269321"/>
    <n v="-121.9016999629"/>
    <s v="Solano"/>
    <x v="195"/>
    <n v="21000"/>
    <m/>
    <s v="Cal Fire"/>
    <s v="Agriculture"/>
    <m/>
    <m/>
    <m/>
    <m/>
    <s v="N"/>
    <s v="N"/>
    <m/>
    <m/>
    <s v="2021-01-19"/>
    <m/>
    <m/>
    <m/>
    <m/>
    <m/>
    <m/>
    <m/>
    <m/>
    <m/>
    <m/>
    <m/>
    <m/>
    <m/>
    <m/>
    <m/>
    <m/>
    <m/>
    <m/>
    <m/>
    <s v=" "/>
    <s v="SACRAMENTO"/>
    <s v="VACAVILLE 04"/>
    <s v="14:38"/>
    <s v="01/18/2021"/>
    <s v="1212730"/>
    <s v="T005168912"/>
    <s v="UNKNOWN"/>
    <s v="HAY RD  AND LEWIS RD"/>
    <x v="1"/>
    <n v="38.337220000000002"/>
    <n v="-121.90363000000001"/>
    <s v="S4TRRBS"/>
    <s v="BOYD, RYAN"/>
    <n v="63642105"/>
    <s v="20210118 15:23"/>
    <n v="9260"/>
    <m/>
    <s v="made tag to repair wire down"/>
    <s v="Y"/>
    <n v="3"/>
    <s v="\\fxshare-nas05\quotashare-fs01\ESA\5 - Ignition Tracking\Fire_Tab_Attachment_Files"/>
    <m/>
    <n v="38.315605100000013"/>
    <n v="-121.90154099999999"/>
    <s v="side of rd"/>
    <s v="cal fire "/>
    <m/>
    <s v="N"/>
    <s v="Y"/>
    <m/>
    <s v="Storm Wind"/>
    <m/>
    <s v="Private Land"/>
    <m/>
    <s v="Strong"/>
    <m/>
    <s v="PG&amp;E Equipment"/>
    <m/>
    <s v="3 meters - 0.25 Acres"/>
    <m/>
    <s v="Fire Dept"/>
    <m/>
    <s v="Overhead"/>
    <m/>
    <x v="0"/>
    <m/>
    <m/>
    <m/>
    <s v="OVERHEAD"/>
    <s v="CONDUCTOR, OVERHEAD"/>
    <s v="N"/>
    <s v=" "/>
    <s v="Unplanned"/>
    <s v="Sacramento"/>
    <s v="Solano"/>
    <s v="063642105, PEABODY-2105"/>
    <s v="21-0009763"/>
    <s v="Unplanned"/>
    <s v="Clear;32-90F"/>
    <s v="279"/>
    <s v="10248"/>
    <s v="NO"/>
    <s v="Line to Ground"/>
    <s v="Sustained"/>
    <s v="No"/>
    <s v="15812"/>
    <s v="OH"/>
    <s v="Line Recloser"/>
    <s v="1212730"/>
    <s v="Conductor, Overhead, Broken"/>
    <s v="A,GRD"/>
    <s v="01/18/21 15:44"/>
    <s v=" "/>
    <s v="N/S   FRY   RD.   815'    E/O   VACA STATION  RD. Before Lewis Rd."/>
    <s v="1 SPAN SOUTH OF CGC 220287523673"/>
    <s v=" "/>
    <s v=" "/>
    <s v=" "/>
    <s v="No"/>
    <s v="Equipment Failure/Involved, Overhead"/>
    <s v=" "/>
    <s v="No"/>
    <s v="2"/>
    <s v="41"/>
    <s v="JULU"/>
    <s v="Distribution Circuit"/>
    <s v="JULU"/>
    <s v="01/18/21 14:30"/>
    <s v="METB"/>
    <s v="01/18/21 18:30"/>
    <s v="01/18/21 21:52"/>
    <s v="No"/>
    <s v="1593731"/>
    <s v="21-0009763"/>
    <m/>
    <m/>
    <m/>
    <m/>
    <m/>
  </r>
  <r>
    <x v="655"/>
    <s v="AGFC"/>
    <s v="3 - QC Complete"/>
    <d v="2021-01-19T00:00:00"/>
    <d v="2021-01-19T00:00:00"/>
    <x v="535"/>
    <s v="\\fxshare-nas05\quotashare-fs01\ESA\5 - Ignition Tracking\2021_Ignition_QC_Folders\20210118_nan_nan_nan_818494390"/>
    <s v=" "/>
    <m/>
    <m/>
    <m/>
    <m/>
    <m/>
    <x v="0"/>
    <m/>
    <m/>
    <m/>
    <m/>
    <m/>
    <m/>
    <m/>
    <m/>
    <m/>
    <m/>
    <m/>
    <m/>
    <m/>
    <m/>
    <m/>
    <m/>
    <m/>
    <s v=" "/>
    <x v="127"/>
    <s v="08:56"/>
    <m/>
    <m/>
    <s v="FAS"/>
    <s v="N"/>
    <s v="N"/>
    <m/>
    <m/>
    <m/>
    <n v="818494390"/>
    <m/>
    <m/>
    <m/>
    <m/>
    <s v=" "/>
    <x v="0"/>
    <x v="2"/>
    <s v="N"/>
    <s v="N"/>
    <s v="Other fire, not attributable to PG&amp;E."/>
    <s v="Not PG&amp;E"/>
    <s v="Other"/>
    <m/>
    <m/>
    <s v="&lt;0.25"/>
    <m/>
    <m/>
    <m/>
    <m/>
    <x v="3"/>
    <x v="1"/>
    <x v="1"/>
    <m/>
    <s v="Overhead"/>
    <m/>
    <m/>
    <m/>
    <m/>
    <s v=" "/>
    <x v="0"/>
    <s v="40.0266583"/>
    <s v="-122.1627367"/>
    <s v="Tehama"/>
    <x v="523"/>
    <n v="12000"/>
    <m/>
    <s v="Cal Fire"/>
    <s v="Agriculture"/>
    <m/>
    <m/>
    <m/>
    <m/>
    <s v="N"/>
    <s v="N"/>
    <m/>
    <m/>
    <s v="2021-01-19"/>
    <m/>
    <m/>
    <m/>
    <m/>
    <m/>
    <m/>
    <m/>
    <m/>
    <m/>
    <m/>
    <m/>
    <m/>
    <m/>
    <m/>
    <m/>
    <m/>
    <m/>
    <m/>
    <m/>
    <s v=" "/>
    <s v="NORTH VALLEY"/>
    <s v="RED BLUFF 01"/>
    <s v="08:56"/>
    <s v="01/18/2021"/>
    <m/>
    <n v="818494390"/>
    <n v="23404"/>
    <s v="TEHAMA AVE"/>
    <x v="226"/>
    <n v="40.026156999999998"/>
    <n v="-122.141721"/>
    <s v="V7TR1LQ"/>
    <s v="LAUGHLIN, RON"/>
    <n v="103391101"/>
    <s v="20210118 09:42"/>
    <n v="1120"/>
    <m/>
    <s v="FIRE IN COMPOST PILE SPREAD TO C-VAN AND BARN, NO POWER TO EITHER, FIRE STARTED IN COMPOST PILE PER HOME OWNER AND CAL FIRE"/>
    <s v="Y"/>
    <n v="2"/>
    <s v="\\fxshare-nas05\quotashare-fs01\ESA\5 - Ignition Tracking\Fire_Tab_Attachment_Files"/>
    <s v="40.0266583,-122.1627367,70.600000,3D"/>
    <m/>
    <m/>
    <s v="COMPOST PILE AND STRUCTURE BEHIND SHOP"/>
    <s v="ED SMITH 530-200-2512"/>
    <m/>
    <s v="N"/>
    <s v="N"/>
    <s v="N"/>
    <s v="Storm Wind"/>
    <m/>
    <s v="Structures"/>
    <s v="BARN/OUT BUILDING, NO POWER IN BUILDING"/>
    <s v="Gusty"/>
    <m/>
    <s v="Other (Comments)"/>
    <s v="COMPOST PILE PER CAL FIRE"/>
    <s v="Structure Only"/>
    <m/>
    <s v="Cal Fire"/>
    <s v="CORNING FD, VINA FD"/>
    <s v="Other (Comments)"/>
    <s v="NONE"/>
    <x v="1"/>
    <s v="PICS"/>
    <s v="PG&amp;E Employee"/>
    <s v="R1LQ"/>
    <m/>
    <m/>
    <m/>
    <s v=" "/>
    <m/>
    <m/>
    <m/>
    <m/>
    <m/>
    <m/>
    <m/>
    <m/>
    <m/>
    <m/>
    <m/>
    <m/>
    <m/>
    <m/>
    <m/>
    <m/>
    <m/>
    <m/>
    <m/>
    <m/>
    <m/>
    <m/>
    <m/>
    <m/>
    <m/>
    <m/>
    <m/>
    <m/>
    <m/>
    <m/>
    <m/>
    <m/>
    <m/>
    <m/>
    <m/>
    <m/>
    <m/>
    <m/>
    <m/>
    <m/>
    <m/>
    <m/>
    <m/>
    <m/>
    <m/>
    <m/>
    <m/>
  </r>
  <r>
    <x v="656"/>
    <s v="AGFC"/>
    <s v="3 - QC Complete"/>
    <d v="2021-01-19T00:00:00"/>
    <d v="2021-01-19T00:00:00"/>
    <x v="250"/>
    <s v="\\fxshare-nas05\quotashare-fs01\ESA\5 - Ignition Tracking\2021_Ignition_QC_Folders\20210117_nan_nan_nan_7869560487"/>
    <s v=" "/>
    <m/>
    <m/>
    <m/>
    <m/>
    <m/>
    <x v="0"/>
    <m/>
    <m/>
    <m/>
    <m/>
    <m/>
    <m/>
    <m/>
    <m/>
    <m/>
    <m/>
    <m/>
    <m/>
    <m/>
    <m/>
    <m/>
    <m/>
    <m/>
    <s v=" "/>
    <x v="128"/>
    <s v="08:01"/>
    <m/>
    <m/>
    <s v="FAS"/>
    <s v="N"/>
    <s v="N"/>
    <m/>
    <m/>
    <m/>
    <n v="7869560487"/>
    <m/>
    <m/>
    <m/>
    <m/>
    <s v=" "/>
    <x v="0"/>
    <x v="2"/>
    <s v="N"/>
    <s v="N"/>
    <s v="Structure fire, not attributable to PG&amp;E."/>
    <s v="Not PG&amp;E"/>
    <s v="Building"/>
    <m/>
    <m/>
    <s v="&lt;3 meters of linear travel"/>
    <m/>
    <m/>
    <m/>
    <m/>
    <x v="3"/>
    <x v="1"/>
    <x v="1"/>
    <m/>
    <s v="Underbuild"/>
    <m/>
    <m/>
    <m/>
    <m/>
    <s v=" "/>
    <x v="0"/>
    <s v="37.1222550"/>
    <s v="-121.6480467"/>
    <s v="Santa Clara"/>
    <x v="524"/>
    <n v="21000"/>
    <m/>
    <s v="Morgan Hill FD"/>
    <s v="Urban"/>
    <m/>
    <m/>
    <m/>
    <m/>
    <s v="N"/>
    <s v="N"/>
    <m/>
    <m/>
    <s v="2021-01-19"/>
    <m/>
    <m/>
    <m/>
    <m/>
    <m/>
    <m/>
    <m/>
    <m/>
    <m/>
    <m/>
    <m/>
    <m/>
    <m/>
    <m/>
    <m/>
    <m/>
    <m/>
    <m/>
    <m/>
    <s v=" "/>
    <s v="SAN JOSE"/>
    <s v="GILROY 01"/>
    <s v="08:01"/>
    <s v="01/17/2021"/>
    <m/>
    <n v="7869560487"/>
    <n v="16760"/>
    <s v="MONTEREY ST"/>
    <x v="227"/>
    <n v="37.121938"/>
    <n v="-121.648049"/>
    <s v="J2TM1CI"/>
    <s v="CAMERON, MIKE"/>
    <n v="83242110"/>
    <s v="20210117 09:04"/>
    <n v="1120"/>
    <m/>
    <s v="locked and tagged main brkr per fire dept."/>
    <s v="Y"/>
    <m/>
    <m/>
    <s v="37.1222550,-121.6480467,111.600000,3D"/>
    <m/>
    <m/>
    <m/>
    <s v="morgan hill fire dept."/>
    <m/>
    <s v="N"/>
    <s v="Y"/>
    <s v="N"/>
    <s v="Clear"/>
    <m/>
    <s v="Structures"/>
    <m/>
    <s v="Calm"/>
    <m/>
    <s v="Unknown"/>
    <m/>
    <s v="Structure Only"/>
    <m/>
    <s v="Fire Dept"/>
    <m/>
    <s v="Underbuild"/>
    <m/>
    <x v="0"/>
    <m/>
    <m/>
    <m/>
    <m/>
    <m/>
    <m/>
    <s v=" "/>
    <m/>
    <m/>
    <m/>
    <m/>
    <m/>
    <m/>
    <m/>
    <m/>
    <m/>
    <m/>
    <m/>
    <m/>
    <m/>
    <m/>
    <m/>
    <m/>
    <m/>
    <m/>
    <m/>
    <m/>
    <m/>
    <m/>
    <m/>
    <m/>
    <m/>
    <m/>
    <m/>
    <m/>
    <m/>
    <m/>
    <m/>
    <m/>
    <m/>
    <m/>
    <m/>
    <m/>
    <m/>
    <m/>
    <m/>
    <m/>
    <m/>
    <m/>
    <m/>
    <m/>
    <m/>
    <m/>
    <m/>
  </r>
  <r>
    <x v="657"/>
    <s v="AGFC"/>
    <s v="3 - QC Complete"/>
    <d v="2021-01-19T00:00:00"/>
    <d v="2021-01-19T00:00:00"/>
    <x v="250"/>
    <s v="\\fxshare-nas05\quotashare-fs01\ESA\5 - Ignition Tracking\2021_Ignition_QC_Folders\20210117_nan_nan_nan_1221127195"/>
    <s v=" "/>
    <m/>
    <m/>
    <m/>
    <m/>
    <m/>
    <x v="0"/>
    <m/>
    <m/>
    <m/>
    <m/>
    <m/>
    <m/>
    <m/>
    <m/>
    <m/>
    <m/>
    <m/>
    <m/>
    <m/>
    <m/>
    <m/>
    <m/>
    <m/>
    <s v=" "/>
    <x v="128"/>
    <s v="05:03"/>
    <m/>
    <m/>
    <s v="FAS"/>
    <s v="N"/>
    <s v="N"/>
    <m/>
    <m/>
    <m/>
    <n v="1221127195"/>
    <m/>
    <m/>
    <m/>
    <m/>
    <s v=" "/>
    <x v="0"/>
    <x v="2"/>
    <s v="N"/>
    <s v="N"/>
    <s v="Structure fire, not attributable to PG&amp;E."/>
    <s v="Not PG&amp;E"/>
    <s v="Building"/>
    <m/>
    <m/>
    <s v="0.26-9.99"/>
    <m/>
    <m/>
    <m/>
    <m/>
    <x v="3"/>
    <x v="1"/>
    <x v="1"/>
    <m/>
    <s v="Subsurface"/>
    <m/>
    <m/>
    <m/>
    <m/>
    <s v=" "/>
    <x v="0"/>
    <n v="39.237783"/>
    <n v="-121.035556"/>
    <s v="Nevada"/>
    <x v="525"/>
    <n v="12000"/>
    <m/>
    <s v="Grass Valley FD"/>
    <s v="Urban"/>
    <m/>
    <m/>
    <n v="330"/>
    <m/>
    <s v="N"/>
    <s v="N"/>
    <m/>
    <m/>
    <s v="2021-01-19"/>
    <m/>
    <m/>
    <m/>
    <m/>
    <m/>
    <m/>
    <m/>
    <m/>
    <m/>
    <m/>
    <m/>
    <m/>
    <m/>
    <m/>
    <m/>
    <m/>
    <m/>
    <m/>
    <m/>
    <s v=" "/>
    <s v="SIERRA"/>
    <s v="GRASS VALLEY 03"/>
    <s v="05:03"/>
    <s v="01/17/2021"/>
    <m/>
    <n v="1221127195"/>
    <n v="2059"/>
    <s v="NEVADA CITY HWY"/>
    <x v="153"/>
    <n v="39.237569999999998"/>
    <n v="-121.035961"/>
    <s v="T2TRARO"/>
    <s v="RYAN, RUSSELL"/>
    <n v="152481104"/>
    <s v="20210117 11:07"/>
    <n v="1123"/>
    <m/>
    <s v="STRUCTURE FIRE,  CUT SERVICE AT SWEETHEARTS"/>
    <s v="Y"/>
    <m/>
    <m/>
    <m/>
    <n v="39.237783"/>
    <n v="-121.035556"/>
    <m/>
    <s v="GRASS VALLEY,  JARED"/>
    <m/>
    <s v="N"/>
    <s v="Y"/>
    <s v="N"/>
    <s v="Clear"/>
    <m/>
    <s v="Structures"/>
    <m/>
    <s v="Calm"/>
    <m/>
    <s v="3rd Party"/>
    <m/>
    <s v="1 meter - &lt; 3 meters"/>
    <m/>
    <s v="Fire Dept"/>
    <m/>
    <s v="Subsurface"/>
    <m/>
    <x v="0"/>
    <m/>
    <m/>
    <m/>
    <m/>
    <m/>
    <m/>
    <s v=" "/>
    <m/>
    <m/>
    <m/>
    <m/>
    <m/>
    <m/>
    <m/>
    <m/>
    <m/>
    <m/>
    <m/>
    <m/>
    <m/>
    <m/>
    <m/>
    <m/>
    <m/>
    <m/>
    <m/>
    <m/>
    <m/>
    <m/>
    <m/>
    <m/>
    <m/>
    <m/>
    <m/>
    <m/>
    <m/>
    <m/>
    <m/>
    <m/>
    <m/>
    <m/>
    <m/>
    <m/>
    <m/>
    <m/>
    <m/>
    <m/>
    <m/>
    <m/>
    <m/>
    <m/>
    <m/>
    <m/>
    <m/>
  </r>
  <r>
    <x v="658"/>
    <s v="AGFC"/>
    <s v="3 - QC Complete"/>
    <d v="2021-01-19T00:00:00"/>
    <d v="2021-01-19T00:00:00"/>
    <x v="250"/>
    <s v="\\fxshare-nas05\quotashare-fs01\ESA\5 - Ignition Tracking\2021_Ignition_QC_Folders\20210116_nan_nan_nan_7916012286"/>
    <s v=" "/>
    <m/>
    <m/>
    <m/>
    <m/>
    <m/>
    <x v="0"/>
    <m/>
    <m/>
    <m/>
    <m/>
    <m/>
    <m/>
    <m/>
    <m/>
    <m/>
    <m/>
    <m/>
    <m/>
    <m/>
    <m/>
    <m/>
    <m/>
    <m/>
    <s v=" "/>
    <x v="129"/>
    <s v="13:29"/>
    <m/>
    <m/>
    <s v="FAS"/>
    <s v="N"/>
    <s v="N"/>
    <m/>
    <m/>
    <m/>
    <n v="7916012286"/>
    <m/>
    <m/>
    <m/>
    <m/>
    <s v=" "/>
    <x v="0"/>
    <x v="2"/>
    <s v="N"/>
    <s v="N"/>
    <s v="Structure fire, not attributable to PG&amp;E."/>
    <s v="Not PG&amp;E"/>
    <s v="Building"/>
    <m/>
    <m/>
    <s v="&lt;3 meters of linear travel"/>
    <m/>
    <m/>
    <m/>
    <m/>
    <x v="3"/>
    <x v="1"/>
    <x v="1"/>
    <m/>
    <s v="Underbuild"/>
    <m/>
    <m/>
    <m/>
    <m/>
    <s v=" "/>
    <x v="0"/>
    <s v="37.4254117"/>
    <s v="-121.9733717"/>
    <s v="Santa Clara"/>
    <x v="526"/>
    <n v="21000"/>
    <m/>
    <s v="San Jose FD"/>
    <s v="Urban"/>
    <m/>
    <m/>
    <m/>
    <m/>
    <s v="N"/>
    <s v="N"/>
    <m/>
    <m/>
    <s v="2021-01-19"/>
    <m/>
    <m/>
    <m/>
    <m/>
    <m/>
    <m/>
    <m/>
    <m/>
    <m/>
    <m/>
    <m/>
    <m/>
    <m/>
    <m/>
    <m/>
    <m/>
    <m/>
    <m/>
    <m/>
    <s v=" "/>
    <s v="SAN JOSE"/>
    <s v="SAN JOSE 01"/>
    <s v="13:29"/>
    <s v="01/16/2021"/>
    <m/>
    <n v="7916012286"/>
    <n v="1513"/>
    <s v="EL DORADO ST"/>
    <x v="169"/>
    <n v="37.425623999999999"/>
    <n v="-121.977231"/>
    <s v="J2TM1CI"/>
    <s v="CAMERON, MIKE"/>
    <n v="82462110"/>
    <s v="20210116 14:18"/>
    <n v="1120"/>
    <m/>
    <s v="structure fire,  pge ok"/>
    <s v="Y"/>
    <m/>
    <m/>
    <s v="37.4254117,-121.9733717,-3.400000,3D"/>
    <m/>
    <m/>
    <m/>
    <s v="san jose fire dept."/>
    <m/>
    <s v="N"/>
    <s v="Y"/>
    <s v="N"/>
    <s v="Clear"/>
    <m/>
    <s v="Structures"/>
    <m/>
    <s v="Calm"/>
    <m/>
    <s v="Unknown"/>
    <m/>
    <s v="Structure Only"/>
    <m/>
    <s v="Fire Dept"/>
    <m/>
    <s v="Underbuild"/>
    <m/>
    <x v="0"/>
    <m/>
    <m/>
    <m/>
    <m/>
    <m/>
    <m/>
    <s v=" "/>
    <m/>
    <m/>
    <m/>
    <m/>
    <m/>
    <m/>
    <m/>
    <m/>
    <m/>
    <m/>
    <m/>
    <m/>
    <m/>
    <m/>
    <m/>
    <m/>
    <m/>
    <m/>
    <m/>
    <m/>
    <m/>
    <m/>
    <m/>
    <m/>
    <m/>
    <m/>
    <m/>
    <m/>
    <m/>
    <m/>
    <m/>
    <m/>
    <m/>
    <m/>
    <m/>
    <m/>
    <m/>
    <m/>
    <m/>
    <m/>
    <m/>
    <m/>
    <m/>
    <m/>
    <m/>
    <m/>
    <m/>
  </r>
  <r>
    <x v="659"/>
    <s v="B1HE"/>
    <s v="3 - QC Complete"/>
    <d v="2021-03-30T00:00:00"/>
    <d v="2021-03-30T00:00:00"/>
    <x v="536"/>
    <s v="\\fxshare-nas05\quotashare-fs01\ESA\5 - Ignition Tracking\2021_Ignition_QC_Folders\20210116_1211607_21-0009390_nan_T005167904"/>
    <s v=" "/>
    <s v="Y"/>
    <s v="B1HE"/>
    <s v="Updated outage time; Added Additional FOID"/>
    <d v="2021-03-30T00:00:00"/>
    <m/>
    <x v="0"/>
    <m/>
    <m/>
    <m/>
    <m/>
    <m/>
    <m/>
    <m/>
    <m/>
    <m/>
    <m/>
    <m/>
    <m/>
    <m/>
    <m/>
    <m/>
    <m/>
    <m/>
    <s v=" "/>
    <x v="129"/>
    <s v="12:50"/>
    <d v="2021-01-16T00:00:00"/>
    <d v="1899-12-30T12:45:00"/>
    <s v="FAS"/>
    <s v="N"/>
    <s v="N"/>
    <n v="1211607"/>
    <s v="21-0009390"/>
    <m/>
    <s v="T005167904, T005167916"/>
    <n v="120436665"/>
    <m/>
    <m/>
    <s v="PG&amp;E_32_IGNITION_20210116_1.jpg"/>
    <s v=" "/>
    <x v="2"/>
    <x v="0"/>
    <s v="Y"/>
    <s v="Y"/>
    <s v="On January 16th, 2021 at 1250 hours, a PG&amp;E Troubleman was dispatched to the Davis 1106 12 kv Distribution Circuit on County Road 102 South of County Road 29 one pole South of fuses 10795 in Davis. The tman was dispatched in response to a wire down outage. Initial analysis indicates the fallen wire was caused by a 3rd party vehicle striking power and telephone poles and ignited a grass fire. The ensuing fire was isolated to .25-10 acres and was extinguished by Woodland FD. A PG&amp;E crew was dispatched to repair the conductor. A pole replacement was not needed due to the fire only affecting the outer portion of the pole. Photos attached in EC Notification."/>
    <s v="PG&amp;E"/>
    <s v="Vegetation"/>
    <s v="D"/>
    <s v="D"/>
    <s v="&lt;3 meters of linear travel"/>
    <m/>
    <m/>
    <m/>
    <m/>
    <x v="6"/>
    <x v="2"/>
    <x v="12"/>
    <s v="Y"/>
    <s v="Overbuild"/>
    <s v="Primary"/>
    <s v="Conductor - Primary"/>
    <s v="Conductor"/>
    <s v="Circuit ID: 062041106"/>
    <s v=" "/>
    <x v="0"/>
    <n v="38.582253000000001"/>
    <n v="-121.730602"/>
    <s v="Yolo"/>
    <x v="527"/>
    <n v="12000"/>
    <m/>
    <s v="Woodland FD"/>
    <s v="Urban"/>
    <m/>
    <m/>
    <m/>
    <m/>
    <s v="N"/>
    <s v="N"/>
    <m/>
    <m/>
    <s v="2021-01-19"/>
    <m/>
    <m/>
    <m/>
    <m/>
    <m/>
    <m/>
    <m/>
    <m/>
    <m/>
    <m/>
    <m/>
    <m/>
    <m/>
    <m/>
    <m/>
    <m/>
    <m/>
    <m/>
    <m/>
    <s v=" "/>
    <s v="SACRAMENTO"/>
    <s v="WOODLAND 01"/>
    <s v="12:50"/>
    <s v="01/16/2021"/>
    <s v="1211607"/>
    <s v="T005167904"/>
    <n v="24555"/>
    <s v="CO RD 102"/>
    <x v="38"/>
    <n v="38.545299999999997"/>
    <n v="-121.73399999999999"/>
    <s v="S2TNRH7"/>
    <s v="HESTEAD, NICK"/>
    <n v="6204"/>
    <s v="20210116 16:01"/>
    <n v="9002"/>
    <m/>
    <s v="CREW TO REPAIR WIRE DOWN"/>
    <s v="Y"/>
    <m/>
    <m/>
    <m/>
    <n v="38.582253000000001"/>
    <n v="-121.730602"/>
    <m/>
    <s v="WOODLAND FD"/>
    <m/>
    <s v="N"/>
    <s v="Y"/>
    <m/>
    <s v="Clear"/>
    <m/>
    <s v="Private Land"/>
    <s v="SURFACE BURN ON 1 POLE"/>
    <s v="Calm"/>
    <m/>
    <s v="3rd Party"/>
    <s v="CAR HIT ATT POLES CASUING WIRE DOWN"/>
    <s v="0.25 - 10 Acres"/>
    <m/>
    <s v="Fire Dept"/>
    <s v="WOODLAND FD"/>
    <s v="Overbuild"/>
    <m/>
    <x v="0"/>
    <m/>
    <m/>
    <m/>
    <s v="VEHICLE"/>
    <s v="CONDUCTOR, OVERHEAD"/>
    <s v="N"/>
    <s v=" "/>
    <s v="Unplanned"/>
    <s v="Sacramento"/>
    <s v="Yolo"/>
    <s v="062041106, DAVIS-1106"/>
    <s v="21-0009390"/>
    <s v="Unplanned"/>
    <s v="Clear;32-90F"/>
    <s v="2907"/>
    <s v="410355"/>
    <s v="NO"/>
    <s v="Line to Ground"/>
    <s v="Sustained"/>
    <s v="No"/>
    <s v="1106/2"/>
    <s v="OH"/>
    <s v="Circuit Breaker"/>
    <s v="1211607"/>
    <s v="Conductor, Overhead, Broken, wire on ground"/>
    <s v="C GRD TIME OC"/>
    <s v=" "/>
    <s v=" "/>
    <s v="DAVIS SUB"/>
    <s v="HESTEAD, NICK/208-249-1360: 1 SOUTH OF FUSES 10795"/>
    <s v="COIS @ J279 TWD 1247 OPEN|COIS @ T1077 TWD J157 OPEN|FUS 1247 OPEN|SW 2730 CLOSE|COIS @ T2713 TWD T2712 OPEN|SW 1476 CLOSE|SW 4388 CLOSE|SW 7363 OPEN"/>
    <s v=" "/>
    <s v=" "/>
    <s v="No"/>
    <s v="3rd Party, Vehicle"/>
    <s v=" "/>
    <s v="No"/>
    <s v="2"/>
    <s v="4"/>
    <s v="JQWI"/>
    <s v="Distribution Circuit"/>
    <s v="SMBATCH_FO"/>
    <s v="01/16/21 12:45"/>
    <s v="SLBZ"/>
    <s v="01/16/21 22:28"/>
    <s v="01/17/21 01:52"/>
    <s v="No"/>
    <s v="1593482"/>
    <s v="21-0009390"/>
    <m/>
    <m/>
    <m/>
    <m/>
    <m/>
  </r>
  <r>
    <x v="660"/>
    <s v="AGFC"/>
    <s v="3 - QC Complete"/>
    <d v="2021-01-19T00:00:00"/>
    <d v="2021-01-19T00:00:00"/>
    <x v="250"/>
    <s v="\\fxshare-nas05\quotashare-fs01\ESA\5 - Ignition Tracking\2021_Ignition_QC_Folders\20210116_nan_nan_nan_8557440977"/>
    <s v=" "/>
    <m/>
    <m/>
    <m/>
    <m/>
    <m/>
    <x v="0"/>
    <m/>
    <m/>
    <m/>
    <m/>
    <m/>
    <m/>
    <m/>
    <m/>
    <m/>
    <m/>
    <m/>
    <m/>
    <m/>
    <m/>
    <m/>
    <m/>
    <m/>
    <s v=" "/>
    <x v="129"/>
    <s v="11:29"/>
    <m/>
    <m/>
    <s v="FAS"/>
    <s v="N"/>
    <s v="N"/>
    <m/>
    <m/>
    <m/>
    <n v="8557440977"/>
    <m/>
    <m/>
    <m/>
    <m/>
    <s v=" "/>
    <x v="0"/>
    <x v="2"/>
    <s v="N"/>
    <s v="N"/>
    <s v="Structure fire, not attributable to PG&amp;E."/>
    <s v="Not PG&amp;E"/>
    <s v="Building"/>
    <m/>
    <m/>
    <s v="&lt;0.25"/>
    <m/>
    <m/>
    <m/>
    <m/>
    <x v="3"/>
    <x v="1"/>
    <x v="1"/>
    <m/>
    <s v="Underbuild"/>
    <m/>
    <m/>
    <m/>
    <m/>
    <s v=" "/>
    <x v="0"/>
    <s v="37.2963733"/>
    <s v="-121.8790117"/>
    <s v="Santa Clara"/>
    <x v="528"/>
    <n v="12000"/>
    <m/>
    <s v="San Jose FD"/>
    <s v="Urban"/>
    <m/>
    <m/>
    <m/>
    <m/>
    <s v="N"/>
    <s v="N"/>
    <m/>
    <m/>
    <s v="2021-01-19"/>
    <m/>
    <m/>
    <m/>
    <m/>
    <m/>
    <m/>
    <m/>
    <m/>
    <m/>
    <m/>
    <m/>
    <m/>
    <m/>
    <m/>
    <m/>
    <m/>
    <m/>
    <m/>
    <m/>
    <s v=" "/>
    <s v="SAN JOSE"/>
    <s v="SAN JOSE 07"/>
    <s v="11:29"/>
    <s v="01/16/2021"/>
    <m/>
    <n v="8557440977"/>
    <n v="2118"/>
    <s v="CANOAS GARDEN AVE APT"/>
    <x v="36"/>
    <n v="37.296844999999998"/>
    <n v="-121.879401"/>
    <s v="J2TM1CI"/>
    <s v="CAMERON, MIKE"/>
    <n v="83701101"/>
    <s v="20210116 13:07"/>
    <n v="1120"/>
    <m/>
    <s v="booted units 140&amp; 141 for fire dept."/>
    <s v="Y"/>
    <m/>
    <m/>
    <s v="37.2963733,-121.8790117,39.100000,3D"/>
    <m/>
    <m/>
    <m/>
    <s v="san jose fire dept."/>
    <m/>
    <s v="N"/>
    <s v="Y"/>
    <s v="N"/>
    <s v="Clear"/>
    <m/>
    <s v="Structures"/>
    <m/>
    <s v="Calm"/>
    <m/>
    <s v="Unknown"/>
    <m/>
    <s v="Structure Only"/>
    <m/>
    <s v="Fire Dept"/>
    <m/>
    <s v="Underbuild"/>
    <m/>
    <x v="0"/>
    <m/>
    <m/>
    <m/>
    <m/>
    <m/>
    <m/>
    <s v=" "/>
    <m/>
    <m/>
    <m/>
    <m/>
    <m/>
    <m/>
    <m/>
    <m/>
    <m/>
    <m/>
    <m/>
    <m/>
    <m/>
    <m/>
    <m/>
    <m/>
    <m/>
    <m/>
    <m/>
    <m/>
    <m/>
    <m/>
    <m/>
    <m/>
    <m/>
    <m/>
    <m/>
    <m/>
    <m/>
    <m/>
    <m/>
    <m/>
    <m/>
    <m/>
    <m/>
    <m/>
    <m/>
    <m/>
    <m/>
    <m/>
    <m/>
    <m/>
    <m/>
    <m/>
    <m/>
    <m/>
    <m/>
  </r>
  <r>
    <x v="661"/>
    <s v="AGFC"/>
    <s v="3 - QC Complete"/>
    <d v="2021-01-19T00:00:00"/>
    <d v="2021-01-19T00:00:00"/>
    <x v="250"/>
    <s v="\\fxshare-nas05\quotashare-fs01\ESA\5 - Ignition Tracking\2021_Ignition_QC_Folders\20210116_nan_nan_nan_954530400"/>
    <s v=" "/>
    <m/>
    <m/>
    <m/>
    <m/>
    <m/>
    <x v="0"/>
    <m/>
    <m/>
    <m/>
    <m/>
    <m/>
    <m/>
    <m/>
    <m/>
    <m/>
    <m/>
    <m/>
    <m/>
    <m/>
    <m/>
    <m/>
    <m/>
    <m/>
    <s v=" "/>
    <x v="129"/>
    <s v="03:35"/>
    <m/>
    <m/>
    <s v="FAS"/>
    <s v="N"/>
    <s v="N"/>
    <m/>
    <m/>
    <m/>
    <n v="954530400"/>
    <m/>
    <m/>
    <m/>
    <m/>
    <s v=" "/>
    <x v="0"/>
    <x v="2"/>
    <s v="N"/>
    <s v="N"/>
    <s v="Structure fire, not attributable to PG&amp;E."/>
    <s v="Not PG&amp;E"/>
    <s v="Building"/>
    <m/>
    <m/>
    <s v="&lt;3 meters of linear travel"/>
    <m/>
    <m/>
    <m/>
    <m/>
    <x v="3"/>
    <x v="1"/>
    <x v="1"/>
    <m/>
    <s v="Overhead"/>
    <m/>
    <m/>
    <m/>
    <m/>
    <s v=" "/>
    <x v="1"/>
    <s v="38.8777650"/>
    <s v="-121.2441250"/>
    <s v="Placer"/>
    <x v="529"/>
    <n v="12000"/>
    <m/>
    <s v="Cal Fire"/>
    <s v="Herbaceous"/>
    <m/>
    <m/>
    <n v="300"/>
    <m/>
    <s v="N"/>
    <s v="N"/>
    <m/>
    <m/>
    <s v="2021-01-19"/>
    <m/>
    <m/>
    <m/>
    <m/>
    <m/>
    <m/>
    <m/>
    <m/>
    <m/>
    <m/>
    <m/>
    <m/>
    <m/>
    <m/>
    <m/>
    <m/>
    <m/>
    <m/>
    <m/>
    <s v=" "/>
    <s v="SIERRA"/>
    <s v="AUBURN 01"/>
    <s v="03:35"/>
    <s v="01/16/2021"/>
    <m/>
    <n v="954530400"/>
    <n v="2741"/>
    <s v="PENNY LN"/>
    <x v="6"/>
    <n v="38.877861000000003"/>
    <n v="-121.24518"/>
    <s v="T1TMJPG"/>
    <s v="PASQUA, MARK"/>
    <n v="153701101"/>
    <s v="20210116 05:43"/>
    <n v="2640"/>
    <m/>
    <s v="t1tmjpg,structure fire@fire place,pulled mtr cust.to have elect.to check attic area for damage before power will be restored"/>
    <s v="Y"/>
    <m/>
    <m/>
    <s v="38.8777650,-121.2441250,82.900000,3D"/>
    <m/>
    <m/>
    <m/>
    <s v="cal fire"/>
    <m/>
    <s v="N"/>
    <s v="Y"/>
    <s v="N"/>
    <s v="Clear"/>
    <m/>
    <s v="Structures"/>
    <m/>
    <s v="Calm"/>
    <m/>
    <s v="3rd Party"/>
    <m/>
    <s v="Structure Only"/>
    <m/>
    <s v="Cal Fire"/>
    <m/>
    <s v="Overhead"/>
    <m/>
    <x v="0"/>
    <m/>
    <m/>
    <m/>
    <m/>
    <m/>
    <m/>
    <s v=" "/>
    <m/>
    <m/>
    <m/>
    <m/>
    <m/>
    <m/>
    <m/>
    <m/>
    <m/>
    <m/>
    <m/>
    <m/>
    <m/>
    <m/>
    <m/>
    <m/>
    <m/>
    <m/>
    <m/>
    <m/>
    <m/>
    <m/>
    <m/>
    <m/>
    <m/>
    <m/>
    <m/>
    <m/>
    <m/>
    <m/>
    <m/>
    <m/>
    <m/>
    <m/>
    <m/>
    <m/>
    <m/>
    <m/>
    <m/>
    <m/>
    <m/>
    <m/>
    <m/>
    <m/>
    <m/>
    <m/>
    <m/>
  </r>
  <r>
    <x v="662"/>
    <s v="S7RM"/>
    <s v="3 - QC Complete"/>
    <d v="2021-04-15T00:00:00"/>
    <d v="2021-04-15T00:00:00"/>
    <x v="537"/>
    <s v="\\fxshare-nas05\quotashare-fs01\ESA\5 - Ignition Tracking\2021_Ignition_QC_Folders\20210115_1210967_nan_nan_T005167167"/>
    <s v=" "/>
    <m/>
    <m/>
    <m/>
    <m/>
    <m/>
    <x v="0"/>
    <m/>
    <m/>
    <m/>
    <m/>
    <m/>
    <m/>
    <m/>
    <m/>
    <m/>
    <m/>
    <m/>
    <m/>
    <m/>
    <m/>
    <m/>
    <m/>
    <m/>
    <s v=" "/>
    <x v="130"/>
    <d v="1899-12-30T09:28:00"/>
    <d v="2021-01-15T00:00:00"/>
    <d v="1899-12-30T09:28:00"/>
    <s v="FAS"/>
    <s v="Y"/>
    <s v="N"/>
    <n v="1210967"/>
    <m/>
    <m/>
    <s v="T005167167"/>
    <n v="120433400"/>
    <m/>
    <m/>
    <s v="PG&amp;E_239_ignition_20210115_1.jpg"/>
    <s v=" "/>
    <x v="0"/>
    <x v="0"/>
    <s v="N"/>
    <s v="N"/>
    <s v="On January 15th, 2021 at 09:37 hrs. a PG &amp;E Troubleman was dispatched to the Lerdo 1116 12 KV distribution circuit near Highway 65 in the City of Shafter in response to a report of a wire down with a burnt off cross arm.  Initial analysis indicates that the crossarm burnt in half along with a portion of the top of the pole.  The cause of the ignition is unknown.  The troubleman indicated that there was no extension of fire into the surrounding vegetation and that only PG &amp; E assets were involved. (see attached photo in shared file.) The Troubleman replaced the crossarm on 1/15/2021 at 12:26 and indicated that the pole did not need to be replaced.  "/>
    <s v="PG&amp;E"/>
    <s v="Other"/>
    <s v="D"/>
    <s v="D"/>
    <s v="&lt;0.25"/>
    <s v="Pole still intact-fire just involved crossarm."/>
    <m/>
    <m/>
    <m/>
    <x v="0"/>
    <x v="4"/>
    <x v="3"/>
    <s v="N"/>
    <s v="Overhead"/>
    <s v="Primary"/>
    <s v="Crossarm"/>
    <s v="crossarm"/>
    <s v="Circuit ID: 25349-1116"/>
    <s v=" "/>
    <x v="0"/>
    <n v="35.552630000000001"/>
    <n v="-119.099299"/>
    <s v="Kern"/>
    <x v="191"/>
    <n v="12000"/>
    <m/>
    <s v="none"/>
    <s v="Agriculture"/>
    <m/>
    <m/>
    <m/>
    <m/>
    <s v="N"/>
    <s v="N"/>
    <m/>
    <m/>
    <s v="2021-03-16"/>
    <m/>
    <m/>
    <m/>
    <m/>
    <m/>
    <m/>
    <m/>
    <m/>
    <m/>
    <m/>
    <m/>
    <m/>
    <m/>
    <m/>
    <m/>
    <m/>
    <m/>
    <m/>
    <m/>
    <s v=" "/>
    <m/>
    <m/>
    <m/>
    <d v="2021-01-15T00:00:00"/>
    <n v="1210967"/>
    <s v="T005167167"/>
    <m/>
    <m/>
    <x v="132"/>
    <n v="35.552630000000001"/>
    <s v="_119.0993"/>
    <m/>
    <m/>
    <m/>
    <m/>
    <m/>
    <m/>
    <m/>
    <m/>
    <m/>
    <m/>
    <s v="35.55263, _119.0993"/>
    <m/>
    <n v="-119.0993"/>
    <m/>
    <s v="none"/>
    <m/>
    <m/>
    <m/>
    <m/>
    <m/>
    <m/>
    <m/>
    <m/>
    <m/>
    <m/>
    <m/>
    <m/>
    <m/>
    <m/>
    <m/>
    <m/>
    <m/>
    <m/>
    <x v="2"/>
    <m/>
    <m/>
    <m/>
    <m/>
    <m/>
    <m/>
    <s v=" "/>
    <m/>
    <m/>
    <m/>
    <m/>
    <m/>
    <m/>
    <m/>
    <m/>
    <m/>
    <m/>
    <m/>
    <m/>
    <m/>
    <m/>
    <m/>
    <m/>
    <m/>
    <m/>
    <m/>
    <m/>
    <m/>
    <m/>
    <m/>
    <m/>
    <m/>
    <m/>
    <m/>
    <m/>
    <m/>
    <m/>
    <m/>
    <m/>
    <m/>
    <m/>
    <m/>
    <m/>
    <m/>
    <m/>
    <m/>
    <m/>
    <m/>
    <m/>
    <m/>
    <m/>
    <m/>
    <m/>
    <m/>
  </r>
  <r>
    <x v="663"/>
    <s v="AGFC"/>
    <s v="3 - QC Complete"/>
    <d v="2021-01-19T00:00:00"/>
    <d v="2021-01-19T00:00:00"/>
    <x v="250"/>
    <s v="\\fxshare-nas05\quotashare-fs01\ESA\5 - Ignition Tracking\2021_Ignition_QC_Folders\20210115_nan_nan_nan_5220931192"/>
    <s v=" "/>
    <m/>
    <m/>
    <m/>
    <m/>
    <m/>
    <x v="0"/>
    <m/>
    <m/>
    <m/>
    <m/>
    <m/>
    <m/>
    <m/>
    <m/>
    <m/>
    <m/>
    <m/>
    <m/>
    <m/>
    <m/>
    <m/>
    <m/>
    <m/>
    <s v=" "/>
    <x v="130"/>
    <s v="08:24"/>
    <m/>
    <m/>
    <s v="FAS"/>
    <s v="N"/>
    <s v="N"/>
    <m/>
    <m/>
    <m/>
    <n v="5220931192"/>
    <m/>
    <m/>
    <m/>
    <m/>
    <s v=" "/>
    <x v="0"/>
    <x v="2"/>
    <s v="N"/>
    <s v="N"/>
    <s v="Structure fire, not attributable to PG&amp;E."/>
    <s v="Not PG&amp;E"/>
    <s v="Building"/>
    <m/>
    <m/>
    <s v="Structure-only"/>
    <m/>
    <m/>
    <m/>
    <m/>
    <x v="3"/>
    <x v="1"/>
    <x v="1"/>
    <m/>
    <s v="Pad mount"/>
    <m/>
    <m/>
    <m/>
    <m/>
    <s v=" "/>
    <x v="0"/>
    <s v="37.6694017"/>
    <s v="-122.4792667"/>
    <s v="San Mateo"/>
    <x v="530"/>
    <n v="12000"/>
    <m/>
    <s v="Daly City FD"/>
    <s v="Urban"/>
    <m/>
    <m/>
    <m/>
    <m/>
    <s v="N"/>
    <s v="N"/>
    <m/>
    <m/>
    <s v="2021-01-19"/>
    <m/>
    <m/>
    <m/>
    <m/>
    <m/>
    <m/>
    <m/>
    <m/>
    <m/>
    <m/>
    <m/>
    <m/>
    <m/>
    <m/>
    <m/>
    <m/>
    <m/>
    <m/>
    <m/>
    <s v=" "/>
    <s v="PENINSULA"/>
    <s v="COLMA 01"/>
    <s v="08:24"/>
    <s v="01/15/2021"/>
    <m/>
    <n v="5220931192"/>
    <n v="85"/>
    <s v="KENT CT"/>
    <x v="228"/>
    <n v="37.669575999999999"/>
    <n v="-122.47901"/>
    <s v="P1TJLTB"/>
    <s v="TORRIGINO, JOE"/>
    <n v="22641112"/>
    <s v="20210115 09:38"/>
    <n v="1121"/>
    <m/>
    <s v="pie plated # 11 for fire dept"/>
    <s v="Y"/>
    <m/>
    <m/>
    <s v="37.6694017,-122.4792667,57.600000,2D"/>
    <m/>
    <m/>
    <m/>
    <s v="650 991 8119"/>
    <m/>
    <s v="Y"/>
    <s v="Y"/>
    <s v="N"/>
    <s v="Clear"/>
    <m/>
    <s v="Structures"/>
    <m/>
    <s v="Calm"/>
    <m/>
    <s v="3rd Party"/>
    <m/>
    <s v="Structure Only"/>
    <m/>
    <s v="Fire Dept"/>
    <m/>
    <s v="Pad mount"/>
    <m/>
    <x v="0"/>
    <m/>
    <s v="Fire Dept"/>
    <m/>
    <m/>
    <m/>
    <m/>
    <s v=" "/>
    <m/>
    <m/>
    <m/>
    <m/>
    <m/>
    <m/>
    <m/>
    <m/>
    <m/>
    <m/>
    <m/>
    <m/>
    <m/>
    <m/>
    <m/>
    <m/>
    <m/>
    <m/>
    <m/>
    <m/>
    <m/>
    <m/>
    <m/>
    <m/>
    <m/>
    <m/>
    <m/>
    <m/>
    <m/>
    <m/>
    <m/>
    <m/>
    <m/>
    <m/>
    <m/>
    <m/>
    <m/>
    <m/>
    <m/>
    <m/>
    <m/>
    <m/>
    <m/>
    <m/>
    <m/>
    <m/>
    <m/>
  </r>
  <r>
    <x v="664"/>
    <s v="AGFC"/>
    <s v="3 - QC Complete"/>
    <d v="2021-01-15T00:00:00"/>
    <d v="2021-01-15T00:00:00"/>
    <x v="250"/>
    <s v="\\fxshare-nas05\quotashare-fs01\ESA\5 - Ignition Tracking\2021_Ignition_QC_Folders\20210115_nan_nan_nan_918876798"/>
    <s v=" "/>
    <m/>
    <m/>
    <m/>
    <m/>
    <m/>
    <x v="0"/>
    <m/>
    <m/>
    <m/>
    <m/>
    <m/>
    <m/>
    <m/>
    <m/>
    <m/>
    <m/>
    <m/>
    <m/>
    <m/>
    <m/>
    <m/>
    <m/>
    <m/>
    <s v=" "/>
    <x v="130"/>
    <s v="04:07"/>
    <m/>
    <m/>
    <s v="FAS"/>
    <s v="N"/>
    <s v="N"/>
    <m/>
    <m/>
    <m/>
    <n v="918876798"/>
    <m/>
    <m/>
    <m/>
    <m/>
    <s v=" "/>
    <x v="0"/>
    <x v="2"/>
    <s v="N"/>
    <s v="N"/>
    <s v="Structure fire, not attributable to PG&amp;E."/>
    <s v="Not PG&amp;E"/>
    <s v="Building"/>
    <m/>
    <m/>
    <s v="Structure-only"/>
    <m/>
    <m/>
    <m/>
    <m/>
    <x v="3"/>
    <x v="1"/>
    <x v="1"/>
    <m/>
    <s v="Overhead"/>
    <m/>
    <m/>
    <m/>
    <m/>
    <s v=" "/>
    <x v="0"/>
    <n v="39.509923999999998"/>
    <n v="-121.541597"/>
    <s v="Butte"/>
    <x v="531"/>
    <n v="12000"/>
    <m/>
    <s v="Oroville FD"/>
    <s v="Urban"/>
    <m/>
    <m/>
    <m/>
    <m/>
    <s v="N"/>
    <s v="N"/>
    <m/>
    <m/>
    <s v="2021-01-15"/>
    <m/>
    <m/>
    <m/>
    <m/>
    <m/>
    <m/>
    <m/>
    <m/>
    <m/>
    <m/>
    <m/>
    <m/>
    <m/>
    <m/>
    <m/>
    <m/>
    <m/>
    <m/>
    <m/>
    <s v=" "/>
    <s v="NORTH VALLEY"/>
    <s v="OROVILLE 01"/>
    <s v="04:07"/>
    <s v="01/15/2021"/>
    <m/>
    <n v="918876798"/>
    <n v="10"/>
    <s v="MADRONE AVE"/>
    <x v="30"/>
    <n v="39.509923999999998"/>
    <n v="-121.541597"/>
    <s v="V4TKDMB"/>
    <s v="MENZEL, KILE"/>
    <n v="102521104"/>
    <s v="20210115 06:18"/>
    <n v="1120"/>
    <m/>
    <s v="structure fire burned house down. Meter and service also burnt"/>
    <s v="Y"/>
    <m/>
    <m/>
    <m/>
    <n v="39.509923999999998"/>
    <n v="-121.541597"/>
    <m/>
    <s v="oroville fire dept"/>
    <m/>
    <s v="N"/>
    <s v="Y"/>
    <s v="N"/>
    <s v="Clear"/>
    <m/>
    <s v="Structures"/>
    <m/>
    <s v="Calm"/>
    <m/>
    <s v="Unknown"/>
    <m/>
    <s v="Structure Only"/>
    <m/>
    <s v="Fire Dept"/>
    <m/>
    <s v="Overhead"/>
    <s v=" service burnt and meter"/>
    <x v="0"/>
    <m/>
    <m/>
    <m/>
    <m/>
    <m/>
    <m/>
    <s v=" "/>
    <m/>
    <m/>
    <m/>
    <m/>
    <m/>
    <m/>
    <m/>
    <m/>
    <m/>
    <m/>
    <m/>
    <m/>
    <m/>
    <m/>
    <m/>
    <m/>
    <m/>
    <m/>
    <m/>
    <m/>
    <m/>
    <m/>
    <m/>
    <m/>
    <m/>
    <m/>
    <m/>
    <m/>
    <m/>
    <m/>
    <m/>
    <m/>
    <m/>
    <m/>
    <m/>
    <m/>
    <m/>
    <m/>
    <m/>
    <m/>
    <m/>
    <m/>
    <m/>
    <m/>
    <m/>
    <m/>
    <m/>
  </r>
  <r>
    <x v="665"/>
    <s v="AGFC"/>
    <s v="3 - QC Complete"/>
    <d v="2021-01-15T00:00:00"/>
    <d v="2021-01-15T00:00:00"/>
    <x v="250"/>
    <s v="\\fxshare-nas05\quotashare-fs01\ESA\5 - Ignition Tracking\2021_Ignition_QC_Folders\20210114_nan_nan_nan_8932226717"/>
    <s v=" "/>
    <m/>
    <m/>
    <m/>
    <m/>
    <m/>
    <x v="0"/>
    <m/>
    <m/>
    <m/>
    <m/>
    <m/>
    <m/>
    <m/>
    <m/>
    <m/>
    <m/>
    <m/>
    <m/>
    <m/>
    <m/>
    <m/>
    <m/>
    <m/>
    <s v=" "/>
    <x v="131"/>
    <s v="23:38"/>
    <m/>
    <m/>
    <s v="FAS"/>
    <s v="N"/>
    <s v="N"/>
    <m/>
    <m/>
    <m/>
    <n v="8932226717"/>
    <m/>
    <m/>
    <m/>
    <m/>
    <s v=" "/>
    <x v="0"/>
    <x v="2"/>
    <s v="N"/>
    <s v="N"/>
    <s v="Structure fire, not attributable to PG&amp;E."/>
    <s v="Not PG&amp;E"/>
    <s v="Building"/>
    <m/>
    <m/>
    <s v="Structure-only"/>
    <s v="unknown"/>
    <m/>
    <m/>
    <m/>
    <x v="3"/>
    <x v="1"/>
    <x v="1"/>
    <m/>
    <s v="Subsurface"/>
    <m/>
    <m/>
    <m/>
    <m/>
    <s v=" "/>
    <x v="0"/>
    <n v="37.324674100000003"/>
    <n v="-122.04665060000001"/>
    <s v="Santa Clara"/>
    <x v="532"/>
    <n v="12000"/>
    <m/>
    <s v="Santa Clara County FD"/>
    <s v="Urban"/>
    <m/>
    <m/>
    <m/>
    <m/>
    <s v="N"/>
    <s v="N"/>
    <m/>
    <m/>
    <s v="2021-01-15"/>
    <m/>
    <m/>
    <m/>
    <m/>
    <m/>
    <m/>
    <m/>
    <m/>
    <m/>
    <m/>
    <m/>
    <m/>
    <m/>
    <m/>
    <m/>
    <m/>
    <m/>
    <m/>
    <m/>
    <s v=" "/>
    <s v="DEANZA"/>
    <s v="CUPERTINO 06"/>
    <s v="23:38"/>
    <s v="01/14/2021"/>
    <m/>
    <n v="8932226717"/>
    <n v="10113"/>
    <s v="PARKWOOD DR APT 7 BLDG"/>
    <x v="229"/>
    <n v="37.325274999999998"/>
    <n v="-122.048295"/>
    <s v="G1THXZ2"/>
    <s v="ZANDATE JR., BOBBY"/>
    <n v="83481107"/>
    <s v="20210115 00:36"/>
    <n v="1121"/>
    <m/>
    <s v="Responded to structure fire. Isolated to Apt unit. Upon arrival SCCFD turned off main breaker to unit 7. Per Fire Chief, he requested we leave other units in power and confirm unit 7 is isolated. Installed plastic sleeves on loadside of meter socket and sealed. COnfirmed no load on SM and main breaker off. PGE facilities are safe and clear."/>
    <s v="Y"/>
    <m/>
    <m/>
    <m/>
    <n v="37.324674100000003"/>
    <n v="-122.04665060000001"/>
    <m/>
    <s v="Santa Clara County Fire Dept."/>
    <m/>
    <s v="N"/>
    <s v="Y"/>
    <s v="N"/>
    <s v="Clear"/>
    <m/>
    <s v="Structures"/>
    <m/>
    <s v="Calm"/>
    <m/>
    <s v="Unknown"/>
    <m/>
    <s v="Other (Comments)"/>
    <s v="unknown"/>
    <s v="Fire Dept"/>
    <s v="Santa Clara County FD"/>
    <s v="Subsurface"/>
    <m/>
    <x v="0"/>
    <m/>
    <s v="Other (Comments)"/>
    <s v="none"/>
    <m/>
    <m/>
    <m/>
    <s v=" "/>
    <m/>
    <m/>
    <m/>
    <m/>
    <m/>
    <m/>
    <m/>
    <m/>
    <m/>
    <m/>
    <m/>
    <m/>
    <m/>
    <m/>
    <m/>
    <m/>
    <m/>
    <m/>
    <m/>
    <m/>
    <m/>
    <m/>
    <m/>
    <m/>
    <m/>
    <m/>
    <m/>
    <m/>
    <m/>
    <m/>
    <m/>
    <m/>
    <m/>
    <m/>
    <m/>
    <m/>
    <m/>
    <m/>
    <m/>
    <m/>
    <m/>
    <m/>
    <m/>
    <m/>
    <m/>
    <m/>
    <m/>
  </r>
  <r>
    <x v="666"/>
    <s v="AGFC"/>
    <s v="3 - QC Complete"/>
    <d v="2021-01-15T00:00:00"/>
    <d v="2021-01-15T00:00:00"/>
    <x v="538"/>
    <s v="\\fxshare-nas05\quotashare-fs01\ESA\5 - Ignition Tracking\2021_Ignition_QC_Folders\20210114_nan_nan_nan_3325348"/>
    <s v=" "/>
    <m/>
    <m/>
    <m/>
    <m/>
    <m/>
    <x v="0"/>
    <m/>
    <m/>
    <m/>
    <m/>
    <m/>
    <m/>
    <m/>
    <m/>
    <m/>
    <m/>
    <m/>
    <m/>
    <m/>
    <m/>
    <m/>
    <m/>
    <m/>
    <s v=" "/>
    <x v="131"/>
    <s v="20:37"/>
    <m/>
    <m/>
    <s v="FAS"/>
    <s v="N"/>
    <s v="N"/>
    <m/>
    <m/>
    <m/>
    <n v="3325348"/>
    <m/>
    <m/>
    <m/>
    <m/>
    <s v=" "/>
    <x v="0"/>
    <x v="2"/>
    <s v="N"/>
    <s v="N"/>
    <s v="Third party structure fire, not attributable to PG&amp;E."/>
    <s v="Not PG&amp;E"/>
    <s v="Building"/>
    <m/>
    <m/>
    <s v="Structure-only"/>
    <s v="Outbuilding"/>
    <m/>
    <m/>
    <m/>
    <x v="3"/>
    <x v="1"/>
    <x v="1"/>
    <m/>
    <s v="Overhead"/>
    <m/>
    <m/>
    <m/>
    <m/>
    <s v=" "/>
    <x v="0"/>
    <s v="37.3364433"/>
    <s v="-120.5061083"/>
    <s v="Merced"/>
    <x v="533"/>
    <n v="12000"/>
    <m/>
    <s v="Merced FD"/>
    <s v="Agriculture"/>
    <m/>
    <m/>
    <m/>
    <m/>
    <s v="N"/>
    <s v="N"/>
    <m/>
    <m/>
    <s v="2021-01-15"/>
    <m/>
    <m/>
    <m/>
    <m/>
    <m/>
    <m/>
    <m/>
    <m/>
    <m/>
    <m/>
    <m/>
    <m/>
    <m/>
    <m/>
    <m/>
    <m/>
    <m/>
    <m/>
    <m/>
    <s v=" "/>
    <s v="YOSEMITE"/>
    <s v="MERCED 01"/>
    <s v="20:37"/>
    <s v="01/14/2021"/>
    <m/>
    <n v="3325348"/>
    <s v="UNKNOWN"/>
    <s v="PREMISES DO NOT CHANGE"/>
    <x v="47"/>
    <n v="37.299556000000003"/>
    <n v="-120.46836999999999"/>
    <s v="Y4TDDM6"/>
    <s v="MAYO, DAN"/>
    <m/>
    <s v="20210114 21:38"/>
    <n v="1121"/>
    <m/>
    <s v="Outbuilding fire extinguished by Merced Co Fire Dept.  Found meter 1005776664 switch was open/off.  Deenergized transformer and removed meter per FD."/>
    <s v="Y"/>
    <m/>
    <m/>
    <s v="37.3364433,-120.5061083,49.500000,3D"/>
    <m/>
    <m/>
    <s v="3661 N Hwy 59, Merced"/>
    <s v="Merced County FD 209-966-3621"/>
    <m/>
    <s v="N"/>
    <s v="Y"/>
    <s v="N"/>
    <s v="Clear"/>
    <m/>
    <s v="Private Land"/>
    <m/>
    <s v="Light"/>
    <m/>
    <s v="Vandalism"/>
    <s v="Possibly accidentally started by homeless person"/>
    <s v="Structure Only"/>
    <s v="Outbuilding"/>
    <s v="Cal Fire"/>
    <m/>
    <s v="Overhead"/>
    <m/>
    <x v="0"/>
    <m/>
    <m/>
    <m/>
    <m/>
    <m/>
    <m/>
    <s v=" "/>
    <m/>
    <m/>
    <m/>
    <m/>
    <m/>
    <m/>
    <m/>
    <m/>
    <m/>
    <m/>
    <m/>
    <m/>
    <m/>
    <m/>
    <m/>
    <m/>
    <m/>
    <m/>
    <m/>
    <m/>
    <m/>
    <m/>
    <m/>
    <m/>
    <m/>
    <m/>
    <m/>
    <m/>
    <m/>
    <m/>
    <m/>
    <m/>
    <m/>
    <m/>
    <m/>
    <m/>
    <m/>
    <m/>
    <m/>
    <m/>
    <m/>
    <m/>
    <m/>
    <m/>
    <m/>
    <m/>
    <m/>
  </r>
  <r>
    <x v="667"/>
    <s v="TLAL"/>
    <s v="3 - QC Complete"/>
    <d v="2021-02-26T00:00:00"/>
    <d v="2021-04-29T00:00:00"/>
    <x v="539"/>
    <s v="\\fxshare-nas05\quotashare-fs01\ESA\5 - Ignition Tracking\2021_Ignition_QC_Folders\20210114_1210162_21-0008489_nan_T005166161"/>
    <s v=" "/>
    <s v="Y"/>
    <s v="TLAL"/>
    <s v="Outage Time, EC Tag, FAS-District, &amp; Fire Lat/Long Updated"/>
    <d v="2021-02-26T00:00:00"/>
    <m/>
    <x v="2"/>
    <m/>
    <m/>
    <m/>
    <m/>
    <m/>
    <m/>
    <m/>
    <m/>
    <m/>
    <m/>
    <m/>
    <m/>
    <m/>
    <m/>
    <m/>
    <m/>
    <m/>
    <s v=" "/>
    <x v="131"/>
    <s v="05:54"/>
    <d v="2021-01-14T00:00:00"/>
    <d v="1899-12-30T05:48:00"/>
    <s v="FAS"/>
    <s v="N"/>
    <s v="N"/>
    <s v="1210162"/>
    <s v="21-0008489"/>
    <m/>
    <s v="T005166161"/>
    <n v="120428283"/>
    <m/>
    <m/>
    <s v="PG&amp;E_25_IGNITION_20210114_1.jpg"/>
    <s v=" "/>
    <x v="2"/>
    <x v="0"/>
    <s v="Y"/>
    <s v="Y"/>
    <s v="On January 14, 2021 at 0701 hours, a PG&amp;E Troubleman patrolled the Perry 1101 12kV Overhead Distribution Circuit number 183071101, in the Tier 3 Extreme High Fire Threat District  and State Responsibility area near 10105 Santa Rosa Creek Road, Templeton, CA 93465 (San Luis Obispo County). He observed a tree that pinned down one phase of 1/0 AL conductor and broke another, as well as a small fire in progress. Initial analysis indicates a 25' tall (13&quot; DBH) tanoak tree's trunk failed at the ground level (Although it did not uproot) and came into contact with our conductors. The tree was held up in the adjacent trees and did not fail completely and the wires remained in the canopy of causal tree. We found evidence of basal charring and the stump catching fire, but there was no fire spread due to the quick extinguishment by the troubleman and Cal Fire. Upon investigation, this high-risk species tanoak tree appeared green and healthy, but indications of an old 5&quot; wide wound that ran from the base of the tree up to 2.5 feet were found upon the fire investigation and there was evidence of rot inside the wound. The VM inspector reported there were a total of two splices in the span (All phases) and indicated there was 1 splice max per individual phase. There was no rain reported during that day or the days leading up to it and the mean wind speed on the incident date was 4.60 MPH. The tanoak was last inspected on March 5, 2020. This incident did result in a 432-minute outage that affected four customers. All the repairs were completed and the line was returned to service on January 14, 2021. This information is preliminary."/>
    <s v="PG&amp;E"/>
    <s v="Vegetation"/>
    <s v="D"/>
    <s v="D"/>
    <s v="0.26-9.99"/>
    <m/>
    <m/>
    <m/>
    <m/>
    <x v="2"/>
    <x v="2"/>
    <x v="2"/>
    <s v="Y"/>
    <s v="Overhead"/>
    <s v="Primary"/>
    <s v="Conductor - Primary"/>
    <s v="Conductor - Primary"/>
    <s v="Circuit ID: 183071101, SAP ID: 101947907"/>
    <s v=" "/>
    <x v="2"/>
    <n v="35.563254999999998"/>
    <n v="-120.908547"/>
    <s v="San Luis Obispo"/>
    <x v="534"/>
    <n v="12000"/>
    <m/>
    <s v="Employee/Cal Fire"/>
    <s v="Hardwood Woodland"/>
    <m/>
    <m/>
    <n v="508"/>
    <m/>
    <s v="N"/>
    <s v="N"/>
    <m/>
    <m/>
    <s v="2021-01-15"/>
    <m/>
    <m/>
    <d v="2021-01-14T00:00:00"/>
    <m/>
    <s v="Evidence of live, green Tanoak basal failure at fault location. No further work necessary. Evidence of charring at base, but spread is &lt;1ft."/>
    <s v="TAN"/>
    <m/>
    <m/>
    <m/>
    <m/>
    <m/>
    <m/>
    <m/>
    <m/>
    <m/>
    <m/>
    <m/>
    <m/>
    <n v="2"/>
    <s v=" "/>
    <s v="LOS PADRES"/>
    <s v="PASO ROBLES"/>
    <s v="05:54"/>
    <s v="01/14/2021"/>
    <s v="1210162"/>
    <s v="T005166161"/>
    <n v="10105"/>
    <s v="SANTA ROSA CREEK RD"/>
    <x v="220"/>
    <n v="35.564459999999997"/>
    <n v="-120.90713"/>
    <s v="L3TTRK6"/>
    <s v="KADOTA, WOO"/>
    <n v="183071101"/>
    <s v="20210114 11:01"/>
    <n v="9190"/>
    <n v="1"/>
    <s v="TREE FELL BREAKING 1 WIRE AND PINNING WIRE DOWN IN SAME SPAN CAL FIRE RESONDED INCIDENT #21-CALU000642"/>
    <s v="Y"/>
    <n v="5"/>
    <s v="\\fxshare-nas05\quotashare-fs01\ESA\5 - Ignition Tracking\Fire_Tab_Attachment_Files"/>
    <m/>
    <n v="35.563406000000001"/>
    <n v="-120.90857699999999"/>
    <s v="TREE FELL AND CONTACTED LINE FIRE STARTED AT BASE OF TREE 21-CASLU000642"/>
    <s v="CAL FIRE"/>
    <m/>
    <s v="N"/>
    <s v="Y"/>
    <m/>
    <s v="Clear"/>
    <m/>
    <s v="Private Land"/>
    <m/>
    <s v="Strong"/>
    <m/>
    <s v="Vegetation"/>
    <m/>
    <s v="1 meter - &lt; 3 meters"/>
    <m/>
    <s v="Employee"/>
    <s v="TRK6 AND HOME OWNER"/>
    <s v="Overhead"/>
    <m/>
    <x v="0"/>
    <m/>
    <m/>
    <m/>
    <s v="TREE-FELL INTO LINE"/>
    <s v="CONDUCTOR, OVERHEAD"/>
    <s v="N"/>
    <s v=" "/>
    <s v="Unplanned"/>
    <s v="Los Padres"/>
    <s v="Templeton"/>
    <s v="183071101, PERRY-1101"/>
    <s v="21-0008489"/>
    <s v="Unplanned"/>
    <s v="Clear;32-90F"/>
    <s v="4"/>
    <s v="1728"/>
    <s v="NO"/>
    <s v="Line to Ground"/>
    <s v="Sustained"/>
    <s v="No"/>
    <s v="3057"/>
    <s v="OH"/>
    <s v="Fuse"/>
    <s v="1210162"/>
    <s v="Conductor, Overhead, Broken, wire on ground"/>
    <s v=" "/>
    <s v="01/14/21 13:28"/>
    <s v=" "/>
    <s v="SANTA ROSA RD, E/O CYPRESS MOUNTAIN DR"/>
    <s v="CGC 511353576274"/>
    <s v=" "/>
    <s v=" "/>
    <s v=" "/>
    <s v="Yes"/>
    <s v="Vegetation, Tree - fell into line"/>
    <s v=" "/>
    <s v="No"/>
    <s v=" "/>
    <s v=" "/>
    <s v="J4WS"/>
    <s v="Distribution Circuit"/>
    <s v="J4WS"/>
    <s v="01/14/21 05:48"/>
    <s v="Not Required"/>
    <s v="01/14/21 13:00"/>
    <s v=" "/>
    <s v="No"/>
    <s v="1592956"/>
    <s v="21-0008489"/>
    <m/>
    <m/>
    <m/>
    <m/>
    <m/>
  </r>
  <r>
    <x v="668"/>
    <s v="AGFC"/>
    <s v="3 - QC Complete"/>
    <d v="2021-01-15T00:00:00"/>
    <d v="2021-01-15T00:00:00"/>
    <x v="250"/>
    <s v="\\fxshare-nas05\quotashare-fs01\ESA\5 - Ignition Tracking\2021_Ignition_QC_Folders\20210113_nan_nan_nan_7337608640"/>
    <s v=" "/>
    <m/>
    <m/>
    <m/>
    <m/>
    <m/>
    <x v="0"/>
    <m/>
    <m/>
    <m/>
    <m/>
    <m/>
    <m/>
    <m/>
    <m/>
    <m/>
    <m/>
    <m/>
    <m/>
    <m/>
    <m/>
    <m/>
    <m/>
    <m/>
    <s v=" "/>
    <x v="132"/>
    <s v="15:07"/>
    <m/>
    <m/>
    <s v="FAS"/>
    <s v="N"/>
    <s v="N"/>
    <m/>
    <m/>
    <m/>
    <n v="7337608640"/>
    <m/>
    <m/>
    <m/>
    <m/>
    <s v=" "/>
    <x v="0"/>
    <x v="2"/>
    <s v="N"/>
    <s v="N"/>
    <s v="Structure fire, not attributable to PG&amp;E."/>
    <s v="Not PG&amp;E"/>
    <s v="Building"/>
    <m/>
    <m/>
    <s v="Structure-only"/>
    <m/>
    <m/>
    <m/>
    <m/>
    <x v="3"/>
    <x v="1"/>
    <x v="1"/>
    <m/>
    <s v="Other (Comments)"/>
    <m/>
    <m/>
    <m/>
    <m/>
    <s v=" "/>
    <x v="0"/>
    <s v="36.7516183"/>
    <s v="-119.7957017"/>
    <s v="Fresno"/>
    <x v="535"/>
    <n v="12000"/>
    <m/>
    <s v="Fresno FD"/>
    <s v="Urban"/>
    <m/>
    <m/>
    <m/>
    <m/>
    <s v="N"/>
    <s v="N"/>
    <m/>
    <m/>
    <s v="2021-01-15"/>
    <m/>
    <m/>
    <m/>
    <m/>
    <m/>
    <m/>
    <m/>
    <m/>
    <m/>
    <m/>
    <m/>
    <m/>
    <m/>
    <m/>
    <m/>
    <m/>
    <m/>
    <m/>
    <m/>
    <s v=" "/>
    <s v="FRESNO"/>
    <s v="FRESNO 06"/>
    <s v="15:07"/>
    <s v="01/13/2021"/>
    <m/>
    <n v="7337608640"/>
    <n v="604"/>
    <s v="N POPLAR AVE"/>
    <x v="14"/>
    <n v="36.751715999999988"/>
    <n v="-119.796008"/>
    <s v="F4TJEAN"/>
    <s v="ARRANTS, JEFF"/>
    <n v="253731109"/>
    <s v="20210113 16:03"/>
    <n v="2640"/>
    <m/>
    <s v="F4TJEAN, STRUCTURE FIRE DISCONNECTED AT POLE PANEL AND METER MELTED INTO PANEL MADE SAFE "/>
    <s v="Y"/>
    <m/>
    <m/>
    <s v="36.7516183,-119.7957017,99.400000,3D"/>
    <m/>
    <m/>
    <m/>
    <s v="FRESNO FIRE DEPT"/>
    <m/>
    <s v="N"/>
    <s v="Y"/>
    <s v="Y"/>
    <s v="Clear"/>
    <m/>
    <s v="Structures"/>
    <m/>
    <s v="Calm"/>
    <m/>
    <s v="3rd Party"/>
    <m/>
    <s v="Structure Only"/>
    <m/>
    <s v="Fire Dept"/>
    <m/>
    <s v="Other (Comments)"/>
    <s v="PANEL AND METER  "/>
    <x v="0"/>
    <m/>
    <m/>
    <m/>
    <m/>
    <m/>
    <m/>
    <s v=" "/>
    <m/>
    <m/>
    <m/>
    <m/>
    <m/>
    <m/>
    <m/>
    <m/>
    <m/>
    <m/>
    <m/>
    <m/>
    <m/>
    <m/>
    <m/>
    <m/>
    <m/>
    <m/>
    <m/>
    <m/>
    <m/>
    <m/>
    <m/>
    <m/>
    <m/>
    <m/>
    <m/>
    <m/>
    <m/>
    <m/>
    <m/>
    <m/>
    <m/>
    <m/>
    <m/>
    <m/>
    <m/>
    <m/>
    <m/>
    <m/>
    <m/>
    <m/>
    <m/>
    <m/>
    <m/>
    <m/>
    <m/>
  </r>
  <r>
    <x v="669"/>
    <s v="AGFC"/>
    <s v="3 - QC Complete"/>
    <d v="2021-01-15T00:00:00"/>
    <d v="2021-01-15T00:00:00"/>
    <x v="250"/>
    <s v="\\fxshare-nas05\quotashare-fs01\ESA\5 - Ignition Tracking\2021_Ignition_QC_Folders\20210113_nan_nan_nan_2565080"/>
    <s v=" "/>
    <m/>
    <m/>
    <m/>
    <m/>
    <m/>
    <x v="0"/>
    <m/>
    <m/>
    <m/>
    <m/>
    <m/>
    <m/>
    <m/>
    <m/>
    <m/>
    <m/>
    <m/>
    <m/>
    <m/>
    <m/>
    <m/>
    <m/>
    <m/>
    <s v=" "/>
    <x v="132"/>
    <s v="11:48"/>
    <m/>
    <m/>
    <s v="FAS"/>
    <s v="N"/>
    <s v="N"/>
    <m/>
    <m/>
    <m/>
    <n v="2565080"/>
    <m/>
    <m/>
    <m/>
    <m/>
    <s v=" "/>
    <x v="0"/>
    <x v="2"/>
    <s v="N"/>
    <s v="N"/>
    <s v="Structure fire, not attributable to PG&amp;E."/>
    <s v="Not PG&amp;E"/>
    <s v="Building"/>
    <m/>
    <m/>
    <s v="Structure-only"/>
    <m/>
    <m/>
    <m/>
    <m/>
    <x v="3"/>
    <x v="1"/>
    <x v="1"/>
    <m/>
    <s v="Overhead"/>
    <m/>
    <m/>
    <m/>
    <m/>
    <s v=" "/>
    <x v="2"/>
    <s v="39.0191333"/>
    <s v="-120.8247600"/>
    <s v="Placer"/>
    <x v="270"/>
    <n v="12000"/>
    <m/>
    <s v="Forest hill FD"/>
    <s v="Urban"/>
    <m/>
    <m/>
    <n v="330"/>
    <m/>
    <s v="N"/>
    <s v="N"/>
    <m/>
    <m/>
    <s v="2021-01-15"/>
    <m/>
    <m/>
    <m/>
    <m/>
    <m/>
    <m/>
    <m/>
    <m/>
    <m/>
    <m/>
    <m/>
    <m/>
    <m/>
    <m/>
    <m/>
    <m/>
    <m/>
    <m/>
    <m/>
    <s v=" "/>
    <s v="SIERRA"/>
    <s v="AUBURN 02"/>
    <s v="11:48"/>
    <s v="01/13/2021"/>
    <m/>
    <n v="2565080"/>
    <s v="UNKNOWN"/>
    <s v="PREMISES DO NOT CHANGE"/>
    <x v="146"/>
    <n v="38.985934"/>
    <n v="-120.89458500000001"/>
    <s v="T1TMJPG"/>
    <s v="PASQUA, MARK"/>
    <m/>
    <s v="20210113 12:45"/>
    <n v="1101"/>
    <m/>
    <s v="t1tmjpg,mobile home fire,private overhead line was burnt,two main breakers were turned off and locked by third party onsight possible relative of owner.park is master metered,no issue with PG&amp;E line to park"/>
    <s v="Y"/>
    <m/>
    <m/>
    <s v="39.0191333,-120.8247600,973.700000,3D"/>
    <m/>
    <m/>
    <m/>
    <s v="foresthill fire dept."/>
    <m/>
    <s v="N"/>
    <s v="Y"/>
    <s v="N"/>
    <s v="Clear"/>
    <m/>
    <s v="Structures"/>
    <m/>
    <s v="Calm"/>
    <m/>
    <s v="Unknown"/>
    <m/>
    <s v="Structure Only"/>
    <m/>
    <s v="Fire Dept"/>
    <m/>
    <s v="Overhead"/>
    <m/>
    <x v="0"/>
    <m/>
    <m/>
    <m/>
    <m/>
    <m/>
    <m/>
    <s v=" "/>
    <m/>
    <m/>
    <m/>
    <m/>
    <m/>
    <m/>
    <m/>
    <m/>
    <m/>
    <m/>
    <m/>
    <m/>
    <m/>
    <m/>
    <m/>
    <m/>
    <m/>
    <m/>
    <m/>
    <m/>
    <m/>
    <m/>
    <m/>
    <m/>
    <m/>
    <m/>
    <m/>
    <m/>
    <m/>
    <m/>
    <m/>
    <m/>
    <m/>
    <m/>
    <m/>
    <m/>
    <m/>
    <m/>
    <m/>
    <m/>
    <m/>
    <m/>
    <m/>
    <m/>
    <m/>
    <m/>
    <m/>
  </r>
  <r>
    <x v="670"/>
    <s v="AGFC"/>
    <s v="3 - QC Complete"/>
    <d v="2021-01-15T00:00:00"/>
    <d v="2021-01-15T00:00:00"/>
    <x v="250"/>
    <s v="\\fxshare-nas05\quotashare-fs01\ESA\5 - Ignition Tracking\2021_Ignition_QC_Folders\20210113_nan_nan_nan_214513616"/>
    <s v=" "/>
    <m/>
    <m/>
    <m/>
    <m/>
    <m/>
    <x v="0"/>
    <m/>
    <m/>
    <m/>
    <m/>
    <m/>
    <m/>
    <m/>
    <m/>
    <m/>
    <m/>
    <m/>
    <m/>
    <m/>
    <m/>
    <m/>
    <m/>
    <m/>
    <s v=" "/>
    <x v="132"/>
    <s v="06:44"/>
    <m/>
    <m/>
    <s v="FAS"/>
    <s v="N"/>
    <s v="N"/>
    <m/>
    <m/>
    <m/>
    <n v="214513616"/>
    <m/>
    <m/>
    <m/>
    <m/>
    <s v=" "/>
    <x v="0"/>
    <x v="2"/>
    <s v="N"/>
    <s v="N"/>
    <s v="Structure fire, not attributable to PG&amp;E."/>
    <s v="Not PG&amp;E"/>
    <s v="Building"/>
    <m/>
    <m/>
    <s v="Structure-only"/>
    <m/>
    <m/>
    <m/>
    <m/>
    <x v="3"/>
    <x v="1"/>
    <x v="1"/>
    <m/>
    <s v="Subsurface"/>
    <m/>
    <m/>
    <m/>
    <m/>
    <s v=" "/>
    <x v="0"/>
    <s v="36.6697067"/>
    <s v="-121.6462317"/>
    <s v="Monterey"/>
    <x v="536"/>
    <n v="12000"/>
    <m/>
    <s v="Salinas FD"/>
    <s v="Urban"/>
    <m/>
    <m/>
    <m/>
    <m/>
    <s v="N"/>
    <s v="N"/>
    <m/>
    <m/>
    <s v="2021-01-15"/>
    <m/>
    <m/>
    <m/>
    <m/>
    <m/>
    <m/>
    <m/>
    <m/>
    <m/>
    <m/>
    <m/>
    <m/>
    <m/>
    <m/>
    <m/>
    <m/>
    <m/>
    <m/>
    <m/>
    <s v=" "/>
    <s v="CENTRAL COAST"/>
    <s v="SALINAS 04"/>
    <s v="06:44"/>
    <s v="01/13/2021"/>
    <m/>
    <n v="214513616"/>
    <n v="795"/>
    <s v="ELVEE DR"/>
    <x v="26"/>
    <n v="36.666822000000003"/>
    <n v="-121.631856"/>
    <s v="C4TKAC9"/>
    <s v="CALENDAR, KEN"/>
    <n v="182011108"/>
    <s v="20210113 08:12"/>
    <n v="1121"/>
    <m/>
    <s v="Structure fire. Non PGE equip. Open @ T-1114 secondary sw"/>
    <s v="Y"/>
    <m/>
    <m/>
    <s v="36.6697067,-121.6462317,13.700000,3D"/>
    <m/>
    <m/>
    <m/>
    <s v="Salinas FD"/>
    <m/>
    <s v="Y"/>
    <s v="N"/>
    <s v="N"/>
    <s v="Clear"/>
    <m/>
    <s v="Structures"/>
    <m/>
    <s v="Calm"/>
    <m/>
    <s v="3rd Party"/>
    <m/>
    <s v="3 meters - 0.25 Acres"/>
    <m/>
    <s v="Fire Dept"/>
    <m/>
    <s v="Subsurface"/>
    <m/>
    <x v="1"/>
    <s v="Pics"/>
    <s v="PG&amp;E Employee"/>
    <m/>
    <m/>
    <m/>
    <m/>
    <s v=" "/>
    <m/>
    <m/>
    <m/>
    <m/>
    <m/>
    <m/>
    <m/>
    <m/>
    <m/>
    <m/>
    <m/>
    <m/>
    <m/>
    <m/>
    <m/>
    <m/>
    <m/>
    <m/>
    <m/>
    <m/>
    <m/>
    <m/>
    <m/>
    <m/>
    <m/>
    <m/>
    <m/>
    <m/>
    <m/>
    <m/>
    <m/>
    <m/>
    <m/>
    <m/>
    <m/>
    <m/>
    <m/>
    <m/>
    <m/>
    <m/>
    <m/>
    <m/>
    <m/>
    <m/>
    <m/>
    <m/>
    <m/>
  </r>
  <r>
    <x v="671"/>
    <s v="AGFC"/>
    <s v="3 - QC Complete"/>
    <d v="2021-01-15T00:00:00"/>
    <d v="2021-01-15T00:00:00"/>
    <x v="540"/>
    <s v="\\fxshare-nas05\quotashare-fs01\ESA\5 - Ignition Tracking\2021_Ignition_QC_Folders\20210112_nan_nan_nan_860255632"/>
    <s v=" "/>
    <m/>
    <m/>
    <m/>
    <m/>
    <m/>
    <x v="0"/>
    <m/>
    <m/>
    <m/>
    <m/>
    <m/>
    <m/>
    <m/>
    <m/>
    <m/>
    <m/>
    <m/>
    <m/>
    <m/>
    <m/>
    <m/>
    <m/>
    <m/>
    <s v=" "/>
    <x v="133"/>
    <s v="22:56"/>
    <m/>
    <m/>
    <s v="FAS"/>
    <s v="N"/>
    <s v="Y"/>
    <m/>
    <m/>
    <m/>
    <n v="860255632"/>
    <m/>
    <m/>
    <m/>
    <m/>
    <s v=" "/>
    <x v="0"/>
    <x v="2"/>
    <s v="N"/>
    <s v="N"/>
    <s v="Duplicate of index 20. Structure fire, not attributable to PG&amp;E."/>
    <s v="Not PG&amp;E"/>
    <s v="Building"/>
    <m/>
    <m/>
    <s v="Structure-only"/>
    <m/>
    <m/>
    <m/>
    <m/>
    <x v="4"/>
    <x v="1"/>
    <x v="1"/>
    <m/>
    <s v="Overhead"/>
    <m/>
    <m/>
    <m/>
    <m/>
    <s v=" "/>
    <x v="1"/>
    <n v="40.885589000000003"/>
    <n v="-122.387263"/>
    <s v="Shasta"/>
    <x v="537"/>
    <n v="12000"/>
    <m/>
    <s v="Cal Fire"/>
    <s v="Urban"/>
    <m/>
    <m/>
    <n v="241"/>
    <m/>
    <s v="N"/>
    <s v="N"/>
    <m/>
    <m/>
    <s v="2021-01-15"/>
    <m/>
    <m/>
    <m/>
    <m/>
    <m/>
    <m/>
    <m/>
    <m/>
    <m/>
    <m/>
    <m/>
    <m/>
    <m/>
    <m/>
    <m/>
    <m/>
    <m/>
    <m/>
    <m/>
    <s v=" "/>
    <s v="NORTH VALLEY"/>
    <s v="REDDING 01"/>
    <s v="22:56"/>
    <s v="01/12/2021"/>
    <m/>
    <n v="860255632"/>
    <n v="20672"/>
    <s v="LAKESHORE DR"/>
    <x v="230"/>
    <n v="40.896650000000001"/>
    <n v="-122.386066"/>
    <s v="V8TCWC9"/>
    <s v="COLGATE, CALEM"/>
    <n v="103271101"/>
    <s v="20210112 23:23"/>
    <n v="2640"/>
    <n v="1"/>
    <s v="PANEL FIRE.  DISCON PER CAL FIRE AND INSPECTION NEEDED BEFORE ENERGIZING"/>
    <s v="Y"/>
    <m/>
    <m/>
    <m/>
    <n v="40.885589000000003"/>
    <n v="-122.387263"/>
    <s v="FIRE DEPT GONE WHEN I ARRIVED.  SMALL 2'X2' FIRE ON WALL NXT TO PANEL BELOW MTR"/>
    <s v="CAL FIRE"/>
    <m/>
    <s v="N"/>
    <s v="Y"/>
    <s v="N"/>
    <s v="Rain"/>
    <m/>
    <s v="Structures"/>
    <m/>
    <s v="Calm"/>
    <m/>
    <s v="3rd Party"/>
    <m/>
    <s v="Structure Only"/>
    <m/>
    <s v="Cal Fire"/>
    <m/>
    <s v="Overhead"/>
    <m/>
    <x v="0"/>
    <m/>
    <m/>
    <m/>
    <m/>
    <m/>
    <m/>
    <s v=" "/>
    <m/>
    <m/>
    <m/>
    <m/>
    <m/>
    <m/>
    <m/>
    <m/>
    <m/>
    <m/>
    <m/>
    <m/>
    <m/>
    <m/>
    <m/>
    <m/>
    <m/>
    <m/>
    <m/>
    <m/>
    <m/>
    <m/>
    <m/>
    <m/>
    <m/>
    <m/>
    <m/>
    <m/>
    <m/>
    <m/>
    <m/>
    <m/>
    <m/>
    <m/>
    <m/>
    <m/>
    <m/>
    <m/>
    <m/>
    <m/>
    <m/>
    <m/>
    <m/>
    <m/>
    <m/>
    <m/>
    <m/>
  </r>
  <r>
    <x v="672"/>
    <s v="AGFC"/>
    <s v="3 - QC Complete"/>
    <d v="2021-01-15T00:00:00"/>
    <d v="2021-01-15T00:00:00"/>
    <x v="250"/>
    <s v="\\fxshare-nas05\quotashare-fs01\ESA\5 - Ignition Tracking\2021_Ignition_QC_Folders\20210112_nan_nan_nan_863430128"/>
    <s v=" "/>
    <m/>
    <m/>
    <m/>
    <m/>
    <m/>
    <x v="0"/>
    <m/>
    <m/>
    <m/>
    <m/>
    <m/>
    <m/>
    <m/>
    <m/>
    <m/>
    <m/>
    <m/>
    <m/>
    <m/>
    <m/>
    <m/>
    <m/>
    <m/>
    <s v=" "/>
    <x v="133"/>
    <s v="21:33"/>
    <m/>
    <m/>
    <s v="FAS"/>
    <s v="N"/>
    <s v="N"/>
    <m/>
    <m/>
    <m/>
    <n v="863430128"/>
    <m/>
    <m/>
    <m/>
    <m/>
    <s v=" "/>
    <x v="0"/>
    <x v="2"/>
    <s v="N"/>
    <s v="N"/>
    <s v="Structure fire, not attributable to PG&amp;E."/>
    <s v="Not PG&amp;E"/>
    <s v="Building"/>
    <m/>
    <m/>
    <s v="Unknown"/>
    <m/>
    <m/>
    <m/>
    <m/>
    <x v="3"/>
    <x v="1"/>
    <x v="1"/>
    <m/>
    <s v="Overhead"/>
    <m/>
    <m/>
    <m/>
    <m/>
    <s v=" "/>
    <x v="1"/>
    <n v="40.885589000000003"/>
    <n v="-122.387263"/>
    <s v="Shasta"/>
    <x v="538"/>
    <n v="12000"/>
    <m/>
    <s v="Cal Fire"/>
    <s v="Urban"/>
    <m/>
    <m/>
    <n v="241"/>
    <m/>
    <s v="N"/>
    <s v="N"/>
    <m/>
    <m/>
    <s v="2021-01-15"/>
    <m/>
    <m/>
    <m/>
    <m/>
    <m/>
    <m/>
    <m/>
    <m/>
    <m/>
    <m/>
    <m/>
    <m/>
    <m/>
    <m/>
    <m/>
    <m/>
    <m/>
    <m/>
    <m/>
    <s v=" "/>
    <s v="NORTH VALLEY"/>
    <s v="REDDING 01"/>
    <s v="21:33"/>
    <s v="01/12/2021"/>
    <m/>
    <n v="863430128"/>
    <n v="20672"/>
    <s v="LAKESHORE DR"/>
    <x v="230"/>
    <n v="40.896650000000001"/>
    <n v="-122.386066"/>
    <s v="V8TCWC9"/>
    <s v="COLGATE, CALEM"/>
    <m/>
    <s v="20210112 23:18"/>
    <n v="1121"/>
    <m/>
    <s v="PANEL FIRE AT MTR# 1008043312.  CREADTED A DISCO FOR THAT MTR#"/>
    <s v="Y"/>
    <m/>
    <m/>
    <m/>
    <n v="40.885589000000003"/>
    <n v="-122.387263"/>
    <s v="NEXT TO PANEL INSIDE THE BUILDING.  MAYBE A 2'X2' AREA OF WALL. DISCON AT WTHRHD"/>
    <s v="CAL FIRE"/>
    <m/>
    <s v="N"/>
    <s v="Y"/>
    <s v="N"/>
    <s v="Rain"/>
    <m/>
    <s v="Structures"/>
    <m/>
    <s v="Calm"/>
    <m/>
    <s v="3rd Party"/>
    <m/>
    <s v="Structure Only"/>
    <m/>
    <s v="Cal Fire"/>
    <m/>
    <s v="Overhead"/>
    <m/>
    <x v="0"/>
    <m/>
    <m/>
    <m/>
    <m/>
    <m/>
    <m/>
    <s v=" "/>
    <m/>
    <m/>
    <m/>
    <m/>
    <m/>
    <m/>
    <m/>
    <m/>
    <m/>
    <m/>
    <m/>
    <m/>
    <m/>
    <m/>
    <m/>
    <m/>
    <m/>
    <m/>
    <m/>
    <m/>
    <m/>
    <m/>
    <m/>
    <m/>
    <m/>
    <m/>
    <m/>
    <m/>
    <m/>
    <m/>
    <m/>
    <m/>
    <m/>
    <m/>
    <m/>
    <m/>
    <m/>
    <m/>
    <m/>
    <m/>
    <m/>
    <m/>
    <m/>
    <m/>
    <m/>
    <m/>
    <m/>
  </r>
  <r>
    <x v="673"/>
    <s v="TLAL"/>
    <s v="3 - QC Complete"/>
    <d v="2021-03-30T00:00:00"/>
    <d v="2021-03-31T00:00:00"/>
    <x v="541"/>
    <s v="\\fxshare-nas05\quotashare-fs01\ESA\5 - Ignition Tracking\2021_Ignition_QC_Folders\20210110_1207809_21-0007033_nan_T005163685"/>
    <s v=" "/>
    <s v="Y"/>
    <s v="TLAL"/>
    <s v="Create Time, Outage Time, &amp; EC Tag Updated"/>
    <d v="2021-03-30T00:00:00"/>
    <m/>
    <x v="0"/>
    <m/>
    <m/>
    <m/>
    <m/>
    <m/>
    <m/>
    <m/>
    <m/>
    <m/>
    <m/>
    <m/>
    <m/>
    <m/>
    <m/>
    <m/>
    <m/>
    <m/>
    <s v=" "/>
    <x v="134"/>
    <d v="1899-12-30T16:34:00"/>
    <d v="2021-01-10T00:00:00"/>
    <d v="1899-12-30T16:27:00"/>
    <s v="FAS"/>
    <s v="Y"/>
    <s v="N"/>
    <s v="1207809"/>
    <s v="21-0007033"/>
    <m/>
    <s v="T005163685, T005163680, T005163789, T005163677, T005163682"/>
    <n v="120416939"/>
    <m/>
    <m/>
    <s v="PG&amp;E_19_Ignition_20210110_1.jpg"/>
    <s v=" "/>
    <x v="2"/>
    <x v="0"/>
    <s v="Y"/>
    <s v="Y"/>
    <s v="On January 10, 2021 at 1704 hours, a PG&amp;E Troubleman patrolled the Tulucay 1101 12kV Distribution Circuit number 042301101, in the Local Responsibility area near the Napa Sanitation treatment plant at 1515 Soscol Ferry Road in Napa. He observed one span of two phases of 4 ACSR broken primary overhead conductor on the ground, at the last span to the primary riser by the river. Initial analysis indicates a wild turkey struck and made contact with our live conductors, which resulted in the line to arc, fell to the ground, and inevitably ignited the vegetation below. The wild turkey was found dead from electrocution upon collision. Cal Fire responded to and extinguished the small 4' x 4' fire. The 64-minute outage affected 504 customers. All the repairs were completed and the line was returned to service on January 11, 2021. This information is preliminary."/>
    <s v="PG&amp;E"/>
    <s v="Vegetation"/>
    <s v="D"/>
    <s v="D"/>
    <s v="Structure-only"/>
    <m/>
    <m/>
    <m/>
    <m/>
    <x v="7"/>
    <x v="2"/>
    <x v="9"/>
    <s v="Y"/>
    <s v="Overhead"/>
    <s v="Primary"/>
    <s v="Conductor - Primary"/>
    <s v="Conductor"/>
    <s v="Circuit ID: 042301101, SAP ID: 102289574"/>
    <s v=" "/>
    <x v="0"/>
    <n v="38.242790609899998"/>
    <n v="-122.2852913591"/>
    <s v="Napa"/>
    <x v="538"/>
    <n v="12000"/>
    <m/>
    <s v="Cal Fire"/>
    <s v="Water"/>
    <m/>
    <m/>
    <m/>
    <m/>
    <s v="N"/>
    <s v="N"/>
    <m/>
    <m/>
    <s v="2021-01-12"/>
    <m/>
    <m/>
    <m/>
    <m/>
    <m/>
    <m/>
    <m/>
    <m/>
    <m/>
    <m/>
    <m/>
    <m/>
    <m/>
    <m/>
    <m/>
    <m/>
    <m/>
    <m/>
    <m/>
    <s v=" "/>
    <s v="NORTH BAY"/>
    <s v="NAPA"/>
    <s v="16:46"/>
    <s v="1/10/2021 0:00"/>
    <s v="1207809"/>
    <s v="T005163685"/>
    <s v="UNKNOWN"/>
    <s v="BY HWY 22 BRIDGE NEXT"/>
    <x v="5"/>
    <n v="38.24783"/>
    <n v="-122.26784000000001"/>
    <s v="N1TA2KL"/>
    <m/>
    <n v="4230"/>
    <s v="1/10/2021 17:40"/>
    <n v="9002"/>
    <m/>
    <s v="AXS-AXS OK CUST STATES WIRES SPRKED AND SAW EXPLOSION SMALL WIRE FIRE IN BRUSHES; CUST WILL CALL 911BY HWY 29"/>
    <s v="N"/>
    <m/>
    <m/>
    <m/>
    <m/>
    <m/>
    <m/>
    <m/>
    <m/>
    <m/>
    <m/>
    <s v="Y"/>
    <m/>
    <m/>
    <m/>
    <m/>
    <m/>
    <m/>
    <m/>
    <s v="NEED CREW TO REPLACE 1 SPAN 2 PHASES OF 4 ACSR. PRIVATE ACCESS RD AT END OF SOSC"/>
    <m/>
    <m/>
    <m/>
    <m/>
    <s v="Overhead"/>
    <m/>
    <x v="2"/>
    <m/>
    <m/>
    <m/>
    <s v="ANIMAL-OTHER"/>
    <s v="CONDUCTOR, OVERHEAD"/>
    <m/>
    <s v=" "/>
    <s v="Unplanned"/>
    <s v="North Bay"/>
    <s v="Silverado"/>
    <s v="042301101, TULUCAY-1101"/>
    <s v="21-0007033"/>
    <s v="Unplanned"/>
    <s v="Clear;32-90F"/>
    <s v="504"/>
    <s v="30113"/>
    <s v="NO"/>
    <s v="Line to Ground"/>
    <s v="Sustained"/>
    <s v="No"/>
    <s v="1101/2/NORM"/>
    <s v="OH"/>
    <s v="Circuit Breaker"/>
    <s v="1207809"/>
    <s v="Conductor, Overhead, Broken, wire on ground"/>
    <s v="A &amp; C PHASE "/>
    <s v=" "/>
    <s v=" "/>
    <s v="TULUCAY SUB"/>
    <s v="LINE SIDE OF C/OUTS 4249 SOSCAL FERRY RD "/>
    <s v=" "/>
    <s v=" "/>
    <s v=" "/>
    <s v="No"/>
    <s v="Equipment Failure/Involved, Overhead"/>
    <s v=" "/>
    <s v="No"/>
    <s v="3"/>
    <s v="55"/>
    <s v="J7B3"/>
    <s v="Distribution Circuit"/>
    <s v="SISD"/>
    <s v="01/10/21 16:27"/>
    <s v="D1LV"/>
    <s v="01/11/21 07:21"/>
    <s v="01/11/21 13:01"/>
    <s v="No"/>
    <s v="1592119"/>
    <s v="21-0007033"/>
    <m/>
    <m/>
    <m/>
    <m/>
    <m/>
  </r>
  <r>
    <x v="674"/>
    <s v="S7RM"/>
    <s v="3 - QC Complete"/>
    <d v="2021-04-08T00:00:00"/>
    <d v="2021-03-25T00:00:00"/>
    <x v="542"/>
    <s v="\\fxshare-nas05\quotashare-fs01\ESA\5 - Ignition Tracking\2021_Ignition_QC_Folders\20210110_1207805_21-0007042_nan_T005163679"/>
    <s v=" "/>
    <m/>
    <m/>
    <m/>
    <m/>
    <m/>
    <x v="0"/>
    <m/>
    <m/>
    <m/>
    <m/>
    <m/>
    <m/>
    <m/>
    <m/>
    <m/>
    <m/>
    <m/>
    <m/>
    <m/>
    <m/>
    <m/>
    <m/>
    <m/>
    <s v=" "/>
    <x v="134"/>
    <s v="16:38"/>
    <d v="2021-01-10T00:00:00"/>
    <d v="1899-12-30T16:17:00"/>
    <s v="FAS"/>
    <s v="N"/>
    <s v="N"/>
    <s v="1207805"/>
    <s v="21-0007042"/>
    <m/>
    <s v="T005163679"/>
    <n v="120416960"/>
    <m/>
    <m/>
    <s v="No photo"/>
    <s v=" "/>
    <x v="0"/>
    <x v="0"/>
    <s v="N"/>
    <s v="N"/>
    <s v="On January 10th, 2021 at 16:38 hrs. a PG &amp; E  Troubleman was dispatched to the Alpaugh 1103 12KV distribution  circuit near Central Valley HWY  in the City of Pixley in Tulare County for a reports of a  pole fire.   Initial analysis indicates  nest contact with PG &amp; E assets resulted in an ignition that impacted  one customer.    The ensuing fire was limited to PG &amp; E assets and was reported to be  self-extinguished.  A PG &amp; E crew replaced all damaged assests on January 11th, 2021  including;  burnt off pole, crossarm, cutout and transformer to mitigate future issues.  All information is preliminary.   "/>
    <s v="PG&amp;E"/>
    <s v="Other"/>
    <s v="D"/>
    <s v="D"/>
    <s v="&lt;3 meters of linear travel"/>
    <s v="Fire extinguished prior to his arrival."/>
    <m/>
    <m/>
    <m/>
    <x v="5"/>
    <x v="2"/>
    <x v="5"/>
    <s v="N"/>
    <s v="Overhead"/>
    <s v="Primary"/>
    <s v="Transformer"/>
    <s v="pole, crossarm, cutout, transformer"/>
    <s v="CGC # 418626023387"/>
    <s v=" "/>
    <x v="0"/>
    <n v="35.975501466899999"/>
    <n v="-119.4653476037"/>
    <s v="Tulare"/>
    <x v="539"/>
    <n v="12000"/>
    <m/>
    <s v="Self Extinguished"/>
    <s v="Agriculture"/>
    <m/>
    <m/>
    <m/>
    <m/>
    <s v="N"/>
    <s v="N"/>
    <m/>
    <m/>
    <s v="2021-01-12"/>
    <m/>
    <m/>
    <m/>
    <m/>
    <m/>
    <m/>
    <m/>
    <m/>
    <m/>
    <m/>
    <m/>
    <m/>
    <m/>
    <m/>
    <m/>
    <m/>
    <m/>
    <m/>
    <m/>
    <s v=" "/>
    <s v="FRESNO"/>
    <s v="CORCORAN"/>
    <s v="16:38"/>
    <s v="01/10/2021"/>
    <s v="1207805"/>
    <s v="T005163679"/>
    <m/>
    <s v="NW SW NW 35 22 23 SOUT"/>
    <x v="231"/>
    <n v="35.975499999999997"/>
    <n v="-119.46536999999999"/>
    <s v="F5TDAJL"/>
    <s v="JOHNSON, DEAN"/>
    <n v="254001103"/>
    <s v="20210110 19:27"/>
    <n v="9002"/>
    <m/>
    <s v="crew to replace burnt off pole due to bird nest area notified"/>
    <s v="Y"/>
    <m/>
    <m/>
    <m/>
    <n v="35.947734999999987"/>
    <n v="-119.465174"/>
    <m/>
    <m/>
    <m/>
    <s v="N"/>
    <s v="Y"/>
    <m/>
    <s v="Clear"/>
    <m/>
    <s v="PG&amp;E Only"/>
    <m/>
    <s v="Calm"/>
    <m/>
    <s v="Animal"/>
    <m/>
    <s v="Structure Only"/>
    <m/>
    <s v="Self Extinguished"/>
    <m/>
    <s v="Overhead"/>
    <m/>
    <x v="0"/>
    <m/>
    <m/>
    <m/>
    <s v="ANIMAL-OTHER"/>
    <s v="POLE-WOOD"/>
    <s v="N"/>
    <s v=" "/>
    <s v="Unplanned"/>
    <s v="Fresno"/>
    <s v="Corcoran"/>
    <s v="254001103, ALPAUGH-1103"/>
    <s v="21-0007042"/>
    <s v="Unplanned"/>
    <s v="Clear;32-90F"/>
    <s v="1"/>
    <s v="638"/>
    <s v="NO"/>
    <s v="Line to Ground"/>
    <s v="Sustained"/>
    <s v="No"/>
    <s v="180539"/>
    <s v="OH"/>
    <s v="Fuse"/>
    <s v="1207805"/>
    <s v="Pole-Wood, Burned/flashed"/>
    <s v=" "/>
    <s v="01/10/21 19:35"/>
    <s v=" "/>
    <s v="HWY 43 - NW SW NW 35 22 23 S. LAKE #6"/>
    <s v="CGC# 418626023387"/>
    <s v=" "/>
    <s v=" "/>
    <s v=" "/>
    <s v="No"/>
    <s v="Animal, Other"/>
    <s v=" "/>
    <s v="No"/>
    <s v=" "/>
    <s v=" "/>
    <s v="L2LS"/>
    <s v="Distribution Circuit"/>
    <s v="RJJG"/>
    <s v="01/10/21 16:17"/>
    <s v="Not Required"/>
    <s v="01/11/21 02:55"/>
    <s v=" "/>
    <s v="No"/>
    <s v="1592126"/>
    <s v="21-0007042"/>
    <m/>
    <m/>
    <m/>
    <m/>
    <m/>
  </r>
  <r>
    <x v="675"/>
    <s v="S7RM"/>
    <s v="3 - QC Complete"/>
    <d v="2021-04-08T00:00:00"/>
    <d v="2021-03-25T00:00:00"/>
    <x v="543"/>
    <s v="\\fxshare-nas05\quotashare-fs01\ESA\5 - Ignition Tracking\2021_Ignition_QC_Folders\20210110_1207800_21-0007030_nan_T005163666"/>
    <s v=" "/>
    <m/>
    <m/>
    <m/>
    <m/>
    <m/>
    <x v="0"/>
    <m/>
    <m/>
    <m/>
    <m/>
    <m/>
    <m/>
    <m/>
    <m/>
    <m/>
    <m/>
    <m/>
    <m/>
    <m/>
    <m/>
    <m/>
    <m/>
    <m/>
    <s v=" "/>
    <x v="134"/>
    <s v="15:51"/>
    <d v="2021-01-10T00:00:00"/>
    <d v="1899-12-30T15:41:00"/>
    <s v="FAS"/>
    <s v="N"/>
    <s v="N"/>
    <s v="1207800"/>
    <s v="21-0007030"/>
    <m/>
    <s v="T005163666"/>
    <n v="120416962"/>
    <m/>
    <m/>
    <s v="PG&amp;E_17_ignition_20210110_1.jpg"/>
    <s v=" "/>
    <x v="2"/>
    <x v="0"/>
    <s v="Y"/>
    <s v="Y"/>
    <s v="On January 10th, 2021 at 15:51 hrs. a  Troubleman was dispatched to Glenn 1101 KV Distribution  Circuit in the City of Orland in Glenn County to an initial report of a bird that had flown into an overhead circuit.  There was a resulting fire which was greater than 1 meter and was supressed by the Orland F. D.  According to Archived OIS data, 562 customers were initially without power.  A repairman was dispatched on 01/10/21 @ 18:10 hrs. and arrived on scene @ 22:25 hrs. to make repairs.  FAS information indicates that a conductor was broken due to this incident.  The conductor was replaced to mitigate future reoccurances of this type of issue.  All information is preliminary. "/>
    <s v="PG&amp;E"/>
    <s v="Other"/>
    <s v="D"/>
    <s v="D"/>
    <s v="Structure-only"/>
    <m/>
    <m/>
    <m/>
    <m/>
    <x v="7"/>
    <x v="2"/>
    <x v="9"/>
    <s v="N"/>
    <s v="Overhead"/>
    <s v="Secondary"/>
    <s v="Conductor - Racked Secondary"/>
    <s v="conductor"/>
    <s v="Circuit ID: 102601101"/>
    <s v=" "/>
    <x v="0"/>
    <n v="39.755870000000002"/>
    <n v="-122.218"/>
    <s v="Glenn"/>
    <x v="294"/>
    <n v="12000"/>
    <m/>
    <s v="Orland FD.   "/>
    <s v="Urban"/>
    <m/>
    <m/>
    <m/>
    <m/>
    <s v="N"/>
    <s v="N"/>
    <m/>
    <m/>
    <s v="2021-01-12"/>
    <m/>
    <m/>
    <m/>
    <m/>
    <m/>
    <m/>
    <m/>
    <m/>
    <m/>
    <m/>
    <m/>
    <m/>
    <m/>
    <m/>
    <m/>
    <m/>
    <m/>
    <m/>
    <m/>
    <s v=" "/>
    <s v="NORTH VALLEY"/>
    <s v="ORLAND"/>
    <s v="15:51"/>
    <s v="01/10/2021"/>
    <s v="1207800"/>
    <s v="T005163666"/>
    <n v="4732"/>
    <s v="ROAD C"/>
    <x v="158"/>
    <n v="39.755870000000002"/>
    <n v="-122.21798"/>
    <s v="V3TGJGE"/>
    <s v="GARRETSON, GREG"/>
    <n v="102601101"/>
    <s v="20210110 18:07"/>
    <n v="9002"/>
    <m/>
    <s v="BIRD FLEW INTO LINE - VERTICAL CONSTRUCTION"/>
    <s v="Y"/>
    <m/>
    <m/>
    <n v="39.755870000000002"/>
    <n v="-122.218"/>
    <m/>
    <m/>
    <s v="ORLAND FD"/>
    <m/>
    <s v="N"/>
    <s v="Y"/>
    <m/>
    <s v="Clear"/>
    <m/>
    <s v="PG&amp;E Only"/>
    <m/>
    <s v="Calm"/>
    <m/>
    <s v="Bird Contact"/>
    <m/>
    <s v="1 meter - &lt; 3 meters"/>
    <m/>
    <s v="Orland FD. "/>
    <m/>
    <s v="Overhead"/>
    <m/>
    <x v="0"/>
    <m/>
    <m/>
    <m/>
    <s v="BIRD-FOUND"/>
    <s v="CONDUCTOR, OVERHEAD"/>
    <s v="N"/>
    <s v=" "/>
    <s v="Unplanned"/>
    <s v="North Valley"/>
    <s v="Willows/Orland"/>
    <s v="102601101, GLENN-1101"/>
    <s v="21-0007030"/>
    <s v="Unplanned"/>
    <s v="Clear;32-90 F"/>
    <s v="561"/>
    <s v="116952"/>
    <s v="NO"/>
    <s v="Multi-Fault"/>
    <s v="Sustained"/>
    <s v="No"/>
    <s v="2010"/>
    <s v="OH"/>
    <s v="Line Recloser"/>
    <s v="1207800"/>
    <s v="Conductor, Overhead, On Ground"/>
    <s v="B C GRD "/>
    <s v="01/10/21 17:04"/>
    <s v=" "/>
    <s v="NEWVILLE RD W/O ROAD 'H'"/>
    <s v="1 AND 2 SPANS SS SIDE OF 14287"/>
    <s v="NONE "/>
    <s v="WIRE DOWN 2 SPANS"/>
    <s v=" "/>
    <s v="No"/>
    <s v="Equipment Failure/Involved, Overhead"/>
    <s v=" "/>
    <s v="No"/>
    <s v="2"/>
    <s v="6"/>
    <s v="RXHM"/>
    <s v="Distribution Circuit"/>
    <s v="MSMI"/>
    <s v="01/10/21 15:41"/>
    <s v="MSMI"/>
    <s v="01/10/21 23:27"/>
    <s v="01/10/21 23:39"/>
    <s v="No"/>
    <s v="1592117"/>
    <s v="21-0007030"/>
    <m/>
    <m/>
    <m/>
    <m/>
    <m/>
  </r>
  <r>
    <x v="676"/>
    <s v="S7RM"/>
    <s v="3 - QC Complete"/>
    <d v="2021-04-23T00:00:00"/>
    <d v="2021-05-06T00:00:00"/>
    <x v="544"/>
    <s v="\\fxshare-nas05\quotashare-fs01\ESA\5 - Ignition Tracking\2021_Ignition_QC_Folders\20210109_1207100_nan_nan_T005162958"/>
    <s v=" "/>
    <m/>
    <m/>
    <m/>
    <m/>
    <m/>
    <x v="0"/>
    <m/>
    <m/>
    <m/>
    <m/>
    <m/>
    <m/>
    <m/>
    <m/>
    <m/>
    <m/>
    <s v="Y"/>
    <d v="2021-04-23T00:00:00"/>
    <d v="2021-04-23T00:00:00"/>
    <s v="DxGp"/>
    <s v="DxGp@pge.com"/>
    <s v="Thinks the fire started in the house and garage. "/>
    <m/>
    <s v=" "/>
    <x v="135"/>
    <d v="1899-12-30T00:26:00"/>
    <d v="2021-01-09T00:00:00"/>
    <d v="1899-12-30T00:26:00"/>
    <s v="FAS"/>
    <s v="Y"/>
    <s v="N"/>
    <n v="1207100"/>
    <m/>
    <m/>
    <s v="T005162958"/>
    <n v="120408523"/>
    <m/>
    <m/>
    <m/>
    <s v=" "/>
    <x v="0"/>
    <x v="0"/>
    <s v="N"/>
    <s v="Y"/>
    <s v="On January 9th, 2021 at 00:26 hrs. a PG &amp;E Troubleman was dispatched to the Evergreen 2102  21 KV Distribution Circuit near Story Road in the City of San Jose in response to a report of a fire at the base of a pole.  The ensuing fire was between 1 Meter &lt; 3 Meters in size and was suppressed by the San Jose Fire Department. The responding troubleman indicated via email that he thought that the house and rear structure (aka garage) is what started the PG &amp; E pole on fire.     Initial analysis indicates that the conductor in the alley behind 1181 Story Road burned for an undetermined reason.   The fire appeared to have started at the base of the pole and burned about 1/2 way up the pole.  A PG &amp; E crew responded on 1/9/2021 and replaced a run of conductor wire between RCO 40221 and T2110 and replaced the pole T/X and crossarms due to the fire.  "/>
    <s v="PG&amp;E"/>
    <s v="Other"/>
    <s v="D"/>
    <s v="D"/>
    <s v="Structure-only"/>
    <s v="&quot;I think the house and rear structure aka garage started our pole on fire.&quot; "/>
    <m/>
    <m/>
    <m/>
    <x v="3"/>
    <x v="4"/>
    <x v="10"/>
    <s v="Y"/>
    <s v="Overhead"/>
    <s v="Primary"/>
    <s v="Riser"/>
    <s v="Pole, crossarms"/>
    <n v="100581752"/>
    <s v=" "/>
    <x v="0"/>
    <n v="37.333601670699998"/>
    <n v="-121.8531987028"/>
    <s v="Santa Clara"/>
    <x v="290"/>
    <n v="21000"/>
    <m/>
    <s v="San Jose FD"/>
    <s v="Urban"/>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677"/>
    <s v="CFMD"/>
    <s v="3 - QC Complete"/>
    <d v="2021-04-27T00:00:00"/>
    <d v="2021-04-27T00:00:00"/>
    <x v="545"/>
    <s v="\\fxshare-nas05\quotashare-fs01\ESA\5 - Ignition Tracking\2021_Ignition_QC_Folders\20210109_nan_nan_nan_6146102042"/>
    <s v=" "/>
    <m/>
    <m/>
    <m/>
    <m/>
    <m/>
    <x v="0"/>
    <m/>
    <m/>
    <m/>
    <m/>
    <m/>
    <m/>
    <m/>
    <m/>
    <m/>
    <m/>
    <m/>
    <m/>
    <m/>
    <m/>
    <m/>
    <m/>
    <m/>
    <s v=" "/>
    <x v="135"/>
    <m/>
    <m/>
    <m/>
    <s v="EIR"/>
    <s v="Y"/>
    <s v="N"/>
    <m/>
    <m/>
    <m/>
    <n v="6146102042"/>
    <m/>
    <m/>
    <s v="EI210109A"/>
    <s v="PG&amp;E_156_IGNITION_20210109_8.JPG"/>
    <s v=" "/>
    <x v="1"/>
    <x v="1"/>
    <s v="Y"/>
    <s v="Y"/>
    <s v=" On January 9, 2021 at 2020 hours, a PG&amp;E Troubleman was dispatched to the Mission X 1108 Distribution Circuit on Cabrillo Street in San Francisco. Initial analysis indicates the fire was out when the troubleman arrived on scene. Upon arrival, the troubleman made contact with SFFD’s Incident Commander and learned that SFFD opened the customer’s breaker temporarily cutting power to the service address. The troubleman inspected the service drop and checked the voltage at the customer’s meter. The troubleman found no abnormal conditions and the voltage was within acceptable limits. Upon further inspection, the troubleman noted improper wiring on the service drop serving the next-door neighbor (house immediately west of the Incident Location). The troubleman observed an open neutral feeding the neighbor’s house PG&amp;E equipment failure resulted in the cause of the ignition. The ensuing fire was 3 meters - 0.25 acre in size and was extinguished by SF Fire Department.  This ignition is associated with an EIR investigation. Please see the completed 20-day report and Event Analysis Report for complete details."/>
    <s v="Unknown"/>
    <s v="Building"/>
    <m/>
    <m/>
    <s v="&lt;0.25"/>
    <m/>
    <m/>
    <m/>
    <m/>
    <x v="8"/>
    <x v="1"/>
    <x v="1"/>
    <m/>
    <s v="Overhead"/>
    <m/>
    <m/>
    <m/>
    <m/>
    <s v=" "/>
    <x v="0"/>
    <n v="37.775337999999998"/>
    <n v="-122.468461"/>
    <s v="San Francisco"/>
    <x v="540"/>
    <s v="0 - 750"/>
    <m/>
    <s v="San Francisco FD"/>
    <s v="Urban"/>
    <m/>
    <m/>
    <m/>
    <m/>
    <s v="N"/>
    <s v="N"/>
    <m/>
    <m/>
    <s v="2021-02-23"/>
    <m/>
    <m/>
    <m/>
    <m/>
    <m/>
    <m/>
    <m/>
    <m/>
    <m/>
    <m/>
    <m/>
    <m/>
    <m/>
    <m/>
    <m/>
    <m/>
    <m/>
    <m/>
    <m/>
    <s v=" "/>
    <s v="SAN FRANCISCO"/>
    <m/>
    <m/>
    <m/>
    <m/>
    <m/>
    <m/>
    <m/>
    <x v="5"/>
    <m/>
    <m/>
    <m/>
    <m/>
    <m/>
    <m/>
    <m/>
    <m/>
    <m/>
    <m/>
    <m/>
    <m/>
    <m/>
    <m/>
    <m/>
    <m/>
    <m/>
    <m/>
    <m/>
    <m/>
    <m/>
    <m/>
    <m/>
    <m/>
    <m/>
    <m/>
    <m/>
    <m/>
    <m/>
    <m/>
    <m/>
    <m/>
    <m/>
    <m/>
    <m/>
    <x v="2"/>
    <m/>
    <m/>
    <m/>
    <m/>
    <m/>
    <m/>
    <s v=" "/>
    <m/>
    <m/>
    <m/>
    <m/>
    <m/>
    <m/>
    <m/>
    <m/>
    <m/>
    <m/>
    <m/>
    <m/>
    <m/>
    <m/>
    <m/>
    <m/>
    <m/>
    <m/>
    <m/>
    <m/>
    <m/>
    <m/>
    <m/>
    <m/>
    <m/>
    <m/>
    <m/>
    <m/>
    <m/>
    <m/>
    <m/>
    <m/>
    <m/>
    <m/>
    <m/>
    <m/>
    <m/>
    <m/>
    <m/>
    <m/>
    <m/>
    <m/>
    <m/>
    <m/>
    <m/>
    <m/>
    <m/>
  </r>
  <r>
    <x v="678"/>
    <s v="S7RM"/>
    <s v="3 - QC Complete"/>
    <d v="2021-04-09T00:00:00"/>
    <d v="2021-04-09T00:00:00"/>
    <x v="546"/>
    <s v="\\fxshare-nas05\quotashare-fs01\ESA\5 - Ignition Tracking\2021_Ignition_QC_Folders\20210109_nan_nan_nan_7473225040"/>
    <s v=" "/>
    <m/>
    <m/>
    <m/>
    <m/>
    <m/>
    <x v="0"/>
    <m/>
    <m/>
    <m/>
    <m/>
    <m/>
    <m/>
    <m/>
    <m/>
    <m/>
    <m/>
    <m/>
    <m/>
    <m/>
    <m/>
    <m/>
    <m/>
    <m/>
    <s v=" "/>
    <x v="135"/>
    <s v="23:38"/>
    <m/>
    <m/>
    <s v="FAS"/>
    <s v="N"/>
    <s v="N"/>
    <m/>
    <m/>
    <m/>
    <n v="7473225040"/>
    <m/>
    <m/>
    <m/>
    <s v="PG&amp;E_16_ignition_20210401_1.jpg"/>
    <s v=" "/>
    <x v="2"/>
    <x v="0"/>
    <s v="Y"/>
    <s v="Y"/>
    <s v="On January 9th, 2021 at 23:38 hrs. a PG &amp; E Troubleman responded to the Storey 1105 12 KV overhead, distribution circuit in the vicinity of Cutting Street and Martin Street in the City of Madera, Madera County for reports of a structure fire.  Initial analysis indicates that there was an unauthorized connection made mid-span of service that was cut open at the weatherhead.  Field notes indicate that service was removed from the structure and  both the weatherhead &amp; the meter had been removed at an earlier date.  CAL Fire responded to the fully involved structure fire and extinguished the fire.  According to the CAL Fire report a power line drop was spliced and run down the side of the building and routed through a window which was spliced to multiple extension cords and multiple power strips were supplying several space heaters.  The ensuing fire was contained to the customer's structure and was suppresssed by Cal Fire. A PG &amp; E Troubleman responded on 1/10/21 @ 00:25 hours to access the situation and make safe for Fire personnel.  There were no damages to PG&amp;E equipment warranting repair.  "/>
    <s v="PG&amp;E"/>
    <s v="Building"/>
    <s v="D"/>
    <s v="D"/>
    <s v="Structure-only"/>
    <s v="Mobile Trailer"/>
    <m/>
    <m/>
    <m/>
    <x v="6"/>
    <x v="3"/>
    <x v="17"/>
    <s v="N"/>
    <s v="Overhead"/>
    <s v="Service"/>
    <s v="Service Drop"/>
    <m/>
    <s v="Meter: 1005669852"/>
    <s v=" "/>
    <x v="0"/>
    <n v="36.991815000000003"/>
    <n v="-120.05898000000001"/>
    <s v="Madera"/>
    <x v="541"/>
    <s v="0 - 750"/>
    <m/>
    <s v="Cal Fire Madera"/>
    <s v="Herbaceous"/>
    <m/>
    <s v="CUTTING"/>
    <m/>
    <m/>
    <s v="N"/>
    <s v="N"/>
    <m/>
    <m/>
    <s v="2021-01-12"/>
    <m/>
    <m/>
    <m/>
    <m/>
    <m/>
    <m/>
    <m/>
    <m/>
    <m/>
    <m/>
    <m/>
    <m/>
    <m/>
    <m/>
    <m/>
    <m/>
    <m/>
    <m/>
    <m/>
    <s v=" "/>
    <s v="YOSEMITE"/>
    <s v="MADERA 02"/>
    <s v="23:38"/>
    <s v="01/09/2021"/>
    <m/>
    <n v="7473225040"/>
    <n v="16664"/>
    <s v="CUTTING ST"/>
    <x v="45"/>
    <n v="36.992053000000013"/>
    <n v="-120.05891800000001"/>
    <s v="Y2TSWL9"/>
    <s v="LAMBERT, SHAWN"/>
    <n v="254611105"/>
    <s v="20210110 01:57"/>
    <n v="1000"/>
    <m/>
    <s v="UNAUTHORISED/UNLAWFUL CONNECTION MADE MID SPAN OF SVC THAT WAS CUT OPEN @  WTRHD &amp; MTR REMOVED @ AN EARLIER DATE (REMOVED SVC)  "/>
    <s v="Y"/>
    <m/>
    <m/>
    <m/>
    <n v="36.991815000000003"/>
    <n v="-120.05898000000001"/>
    <s v="UNAUTHORISED/UNLAWFUL CONNECTION MADE MID SPAN OF SVC (REMOVED SVC)"/>
    <s v="CAL FIRE MADERA"/>
    <m/>
    <s v="N"/>
    <s v="Y"/>
    <s v="N"/>
    <s v="Clear"/>
    <m/>
    <s v="Structures"/>
    <m/>
    <s v="Calm"/>
    <m/>
    <s v="Vandalism"/>
    <s v="UNAUTHORISED/UNLAWFUL CONNECTION MADE MID SPAN OF SVC"/>
    <s v="Structure Only"/>
    <m/>
    <s v="Cal Fire"/>
    <m/>
    <s v="Overhead"/>
    <s v="SVC WAS CUT OPEN @  WTRHD &amp; MTR REMOVED @ AN EARLIER "/>
    <x v="1"/>
    <s v="PIC "/>
    <s v="PG&amp;E Employee"/>
    <m/>
    <m/>
    <m/>
    <m/>
    <s v=" "/>
    <m/>
    <m/>
    <m/>
    <m/>
    <m/>
    <m/>
    <m/>
    <m/>
    <m/>
    <m/>
    <m/>
    <m/>
    <m/>
    <m/>
    <m/>
    <m/>
    <m/>
    <m/>
    <m/>
    <m/>
    <m/>
    <m/>
    <m/>
    <m/>
    <m/>
    <m/>
    <m/>
    <m/>
    <m/>
    <m/>
    <m/>
    <m/>
    <m/>
    <m/>
    <m/>
    <m/>
    <m/>
    <m/>
    <m/>
    <m/>
    <m/>
    <m/>
    <m/>
    <m/>
    <m/>
    <m/>
    <m/>
  </r>
  <r>
    <x v="679"/>
    <s v="B1HE"/>
    <s v="3 - QC Complete"/>
    <d v="2021-04-05T00:00:00"/>
    <d v="2021-04-05T00:00:00"/>
    <x v="547"/>
    <s v="\\fxshare-nas05\quotashare-fs01\ESA\5 - Ignition Tracking\2021_Ignition_QC_Folders\20210109_nan_nan_nan_T005163006"/>
    <s v=" "/>
    <s v="Y"/>
    <s v="B1HE"/>
    <s v="Updated create time, coordinates, added FAS tags"/>
    <d v="2021-04-02T00:00:00"/>
    <m/>
    <x v="0"/>
    <m/>
    <m/>
    <m/>
    <m/>
    <m/>
    <m/>
    <m/>
    <m/>
    <m/>
    <m/>
    <m/>
    <m/>
    <m/>
    <m/>
    <m/>
    <m/>
    <m/>
    <s v=" "/>
    <x v="135"/>
    <d v="1899-12-30T06:49:00"/>
    <m/>
    <m/>
    <s v="FAS"/>
    <s v="N"/>
    <s v="N"/>
    <s v="1207162, TR6810151"/>
    <m/>
    <m/>
    <s v="T005163052, T005163006"/>
    <n v="120408589"/>
    <m/>
    <m/>
    <s v="PG&amp;E_15_IGNITION_20210109_3.jpg"/>
    <s v=" "/>
    <x v="2"/>
    <x v="0"/>
    <s v="Y"/>
    <s v="Y"/>
    <s v="On January 9th, 2021 at 0649 hours, a PG&amp;E Troubleman was dispatched to the Weedpatch 1106 12 kv Distribution Circuit on Sunset Blvd Rd and Wildman Rd, Lamont in response to a pole fire tag. Initial analysis indicates a grounding wire failure occurred igniting a pole fire and brush pile near the base of the pole. Cause of failure is unknown at this time. The ensuing fire was greater than one meter in size and was extinguished by the Kern County Fire Dept. A crew was dispatched to replace the pole and damaged equipment on the pole. The information is preliminary."/>
    <s v="PG&amp;E"/>
    <s v="Other"/>
    <s v="D"/>
    <s v="D"/>
    <s v="Structure-only"/>
    <m/>
    <m/>
    <m/>
    <m/>
    <x v="0"/>
    <x v="4"/>
    <x v="7"/>
    <m/>
    <s v="Overhead"/>
    <s v="Secondary"/>
    <s v="Grounding Wire"/>
    <s v="Pole"/>
    <s v="CIRCUIT ID: 252971106, SAP 103858153"/>
    <s v=" "/>
    <x v="0"/>
    <n v="35.223444928799999"/>
    <n v="-118.9234109515"/>
    <s v="Kern"/>
    <x v="542"/>
    <n v="12000"/>
    <m/>
    <s v="Kern County FD"/>
    <s v="Agriculture"/>
    <m/>
    <m/>
    <m/>
    <m/>
    <s v="N"/>
    <s v="N"/>
    <m/>
    <m/>
    <s v="2021-01-12"/>
    <m/>
    <m/>
    <m/>
    <m/>
    <m/>
    <m/>
    <m/>
    <m/>
    <m/>
    <m/>
    <m/>
    <m/>
    <m/>
    <m/>
    <m/>
    <m/>
    <m/>
    <m/>
    <m/>
    <s v=" "/>
    <s v="KERN"/>
    <s v="BAKERSFIELD 02"/>
    <s v="07:03"/>
    <s v="01/09/2021"/>
    <m/>
    <s v="T005163006"/>
    <s v="UNKNOWN"/>
    <s v="SUNSET BLVD"/>
    <x v="219"/>
    <m/>
    <m/>
    <s v="K1TDAF0"/>
    <s v="FLORES, DAN"/>
    <m/>
    <s v="20210109 08:37"/>
    <n v="9111"/>
    <m/>
    <s v="SEE OIS 1207162---ground run got hot and started fire@ base of pole"/>
    <s v="Y"/>
    <n v="3"/>
    <s v="\\fxshare-nas05\quotashare-fs01\ESA\5 - Ignition Tracking\Fire_Tab_Attachment_Files"/>
    <s v="35.2235050,-118.9233483,125.700000,3D"/>
    <m/>
    <m/>
    <m/>
    <s v="KC fire"/>
    <m/>
    <s v="N"/>
    <s v="Y"/>
    <m/>
    <s v="Other (Comments)"/>
    <s v="fog&amp; mist"/>
    <s v="Private Land"/>
    <s v="brush debris around pole"/>
    <s v="Calm"/>
    <m/>
    <s v="Other (Comments)"/>
    <s v="tree branches&amp; AG scrap"/>
    <s v="1 meter - &lt; 3 meters"/>
    <m/>
    <s v="Fire Dept"/>
    <m/>
    <s v="Overhead"/>
    <s v="3phsae 480v 4w svc&amp; tx"/>
    <x v="0"/>
    <s v="photos"/>
    <s v="Other (Comments)"/>
    <s v="daf0"/>
    <s v="OVERHEAD"/>
    <s v="OTHER"/>
    <s v="N"/>
    <s v=" "/>
    <m/>
    <m/>
    <m/>
    <m/>
    <m/>
    <m/>
    <m/>
    <m/>
    <m/>
    <m/>
    <m/>
    <m/>
    <m/>
    <m/>
    <m/>
    <m/>
    <m/>
    <m/>
    <m/>
    <m/>
    <m/>
    <m/>
    <m/>
    <m/>
    <m/>
    <m/>
    <m/>
    <m/>
    <m/>
    <m/>
    <m/>
    <m/>
    <m/>
    <m/>
    <m/>
    <m/>
    <m/>
    <m/>
    <m/>
    <m/>
    <m/>
    <m/>
    <m/>
    <m/>
    <m/>
    <m/>
    <m/>
  </r>
  <r>
    <x v="680"/>
    <s v="AGFC"/>
    <s v="3 - QC Complete"/>
    <d v="2021-01-11T00:00:00"/>
    <d v="2021-01-11T00:00:00"/>
    <x v="548"/>
    <s v="\\fxshare-nas05\quotashare-fs01\ESA\5 - Ignition Tracking\2021_Ignition_QC_Folders\20210109_nan_nan_nan_4053608462"/>
    <s v=" "/>
    <m/>
    <m/>
    <m/>
    <m/>
    <m/>
    <x v="0"/>
    <m/>
    <m/>
    <m/>
    <m/>
    <m/>
    <m/>
    <m/>
    <m/>
    <m/>
    <m/>
    <m/>
    <m/>
    <m/>
    <m/>
    <m/>
    <m/>
    <m/>
    <s v=" "/>
    <x v="135"/>
    <s v="03:23"/>
    <m/>
    <m/>
    <s v="FAS"/>
    <s v="N"/>
    <s v="Y"/>
    <m/>
    <m/>
    <m/>
    <n v="4053608462"/>
    <m/>
    <m/>
    <m/>
    <m/>
    <s v=" "/>
    <x v="0"/>
    <x v="2"/>
    <s v="N"/>
    <s v="N"/>
    <s v="Duplicate of Index 13. Structure fire, not attributable to PG&amp;E. Grow house overloaded their electrical panel. "/>
    <s v="Not PG&amp;E"/>
    <s v="Building"/>
    <m/>
    <m/>
    <s v="&lt;3 meters of linear travel"/>
    <m/>
    <m/>
    <m/>
    <m/>
    <x v="4"/>
    <x v="1"/>
    <x v="1"/>
    <m/>
    <s v="Subsurface"/>
    <m/>
    <m/>
    <m/>
    <m/>
    <s v=" "/>
    <x v="0"/>
    <s v="38.2626283"/>
    <s v="-122.0657433"/>
    <s v="Solano"/>
    <x v="383"/>
    <n v="12000"/>
    <m/>
    <s v="Fairfield FD"/>
    <s v="Urban"/>
    <m/>
    <m/>
    <m/>
    <m/>
    <s v="N"/>
    <s v="N"/>
    <m/>
    <m/>
    <s v="2021-01-12"/>
    <m/>
    <m/>
    <m/>
    <m/>
    <m/>
    <m/>
    <m/>
    <m/>
    <m/>
    <m/>
    <m/>
    <m/>
    <m/>
    <m/>
    <m/>
    <m/>
    <m/>
    <m/>
    <m/>
    <s v=" "/>
    <s v="SACRAMENTO"/>
    <s v="VACAVILLE 02"/>
    <s v="03:23"/>
    <s v="01/09/2021"/>
    <m/>
    <n v="4053608462"/>
    <n v="1640"/>
    <s v="FOOTHILL PL"/>
    <x v="163"/>
    <n v="38.262360999999999"/>
    <n v="-122.06621699999999"/>
    <s v="S4TEBW2"/>
    <s v="WHITE, ERIC"/>
    <n v="62131108"/>
    <s v="20210109 05:17"/>
    <n v="1123"/>
    <m/>
    <s v="GROW HOUSE OVERLOADED ELECTRICAL PANEL. BUNRT UP THEIR PANEL AND OUR SERVICE WIRE, METER AND THEIR PANEL. REPAIRS WILL NEED TO BE MADE BEFORE RE ENERGIZING"/>
    <s v="Y"/>
    <n v="4"/>
    <s v="\\fxshare-nas05\quotashare-fs01\ESA\5 - Ignition Tracking\Fire_Tab_Attachment_Files"/>
    <s v="38.2626283,-122.0657433,15.500000,3D"/>
    <m/>
    <m/>
    <m/>
    <s v="FAIRFEILD"/>
    <m/>
    <s v="N"/>
    <s v="Y"/>
    <s v="Y"/>
    <s v="Clear"/>
    <m/>
    <s v="Structures"/>
    <m/>
    <s v="Calm"/>
    <m/>
    <s v="3rd Party"/>
    <m/>
    <s v="Structure Only"/>
    <m/>
    <s v="Fire Dept"/>
    <m/>
    <s v="Subsurface"/>
    <m/>
    <x v="0"/>
    <m/>
    <m/>
    <m/>
    <m/>
    <m/>
    <m/>
    <s v=" "/>
    <m/>
    <m/>
    <m/>
    <m/>
    <m/>
    <m/>
    <m/>
    <m/>
    <m/>
    <m/>
    <m/>
    <m/>
    <m/>
    <m/>
    <m/>
    <m/>
    <m/>
    <m/>
    <m/>
    <m/>
    <m/>
    <m/>
    <m/>
    <m/>
    <m/>
    <m/>
    <m/>
    <m/>
    <m/>
    <m/>
    <m/>
    <m/>
    <m/>
    <m/>
    <m/>
    <m/>
    <m/>
    <m/>
    <m/>
    <m/>
    <m/>
    <m/>
    <m/>
    <m/>
    <m/>
    <m/>
    <m/>
  </r>
  <r>
    <x v="681"/>
    <s v="AGFC"/>
    <s v="3 - QC Complete"/>
    <d v="2021-01-11T00:00:00"/>
    <d v="2021-01-11T00:00:00"/>
    <x v="549"/>
    <s v="\\fxshare-nas05\quotashare-fs01\ESA\5 - Ignition Tracking\2021_Ignition_QC_Folders\20210109_1207111_nan_nan_T005162968"/>
    <s v=" "/>
    <m/>
    <m/>
    <m/>
    <m/>
    <m/>
    <x v="0"/>
    <m/>
    <m/>
    <m/>
    <m/>
    <m/>
    <m/>
    <m/>
    <m/>
    <m/>
    <m/>
    <m/>
    <m/>
    <m/>
    <m/>
    <m/>
    <m/>
    <m/>
    <s v=" "/>
    <x v="135"/>
    <s v="03:16"/>
    <d v="2021-01-09T00:00:00"/>
    <s v="03:16"/>
    <s v="FAS"/>
    <s v="N"/>
    <s v="N"/>
    <s v="1207111"/>
    <m/>
    <m/>
    <s v="T005162968"/>
    <m/>
    <m/>
    <m/>
    <m/>
    <s v=" "/>
    <x v="0"/>
    <x v="2"/>
    <s v="N"/>
    <s v="N"/>
    <s v="Structure fire, not attributable to PG&amp;E. Grow house overloaded their electrical panel. "/>
    <s v="Not PG&amp;E"/>
    <s v="Building"/>
    <m/>
    <m/>
    <s v="&lt;3 meters of linear travel"/>
    <m/>
    <m/>
    <m/>
    <m/>
    <x v="3"/>
    <x v="1"/>
    <x v="1"/>
    <m/>
    <s v="Subsurface"/>
    <m/>
    <m/>
    <m/>
    <m/>
    <s v=" "/>
    <x v="0"/>
    <s v="38.2626333"/>
    <s v="-122.0657533"/>
    <s v="Solano"/>
    <x v="383"/>
    <n v="12000"/>
    <m/>
    <s v="Fairfield FD"/>
    <s v="Urban"/>
    <m/>
    <m/>
    <m/>
    <m/>
    <s v="N"/>
    <s v="N"/>
    <m/>
    <m/>
    <s v="2021-01-12"/>
    <m/>
    <m/>
    <m/>
    <m/>
    <m/>
    <m/>
    <m/>
    <m/>
    <m/>
    <m/>
    <m/>
    <m/>
    <m/>
    <m/>
    <m/>
    <m/>
    <m/>
    <m/>
    <m/>
    <s v=" "/>
    <s v="SACRAMENTO"/>
    <s v="VACAVILLE 02"/>
    <s v="03:16"/>
    <s v="01/09/2021"/>
    <s v="1207111"/>
    <s v="T005162968"/>
    <n v="1640"/>
    <s v="FOOTHILL PL"/>
    <x v="163"/>
    <n v="38.262390000000003"/>
    <n v="-122.06654"/>
    <s v="S4TEBW2"/>
    <s v="WHITE, ERIC"/>
    <n v="62131108"/>
    <s v="20210109 05:02"/>
    <n v="9221"/>
    <n v="1"/>
    <s v="GROW HOUSE OVERLOADED THEIR ELECTRICAL PANEL AND STARTED A FIRE."/>
    <s v="Y"/>
    <n v="4"/>
    <s v="\\fxshare-nas05\quotashare-fs01\ESA\5 - Ignition Tracking\Fire_Tab_Attachment_Files"/>
    <s v="38.2626333,-122.0657533,14.200000,3D"/>
    <m/>
    <m/>
    <m/>
    <s v="FAIRFIELD F.D."/>
    <m/>
    <s v="N"/>
    <s v="Y"/>
    <m/>
    <s v="Clear"/>
    <m/>
    <s v="Structures"/>
    <m/>
    <s v="Calm"/>
    <m/>
    <s v="3rd Party"/>
    <m/>
    <s v="Structure Only"/>
    <m/>
    <s v="Fire Dept"/>
    <m/>
    <s v="Subsurface"/>
    <m/>
    <x v="0"/>
    <m/>
    <m/>
    <m/>
    <m/>
    <m/>
    <s v="N"/>
    <s v=" "/>
    <m/>
    <m/>
    <m/>
    <m/>
    <m/>
    <m/>
    <m/>
    <m/>
    <m/>
    <m/>
    <m/>
    <m/>
    <m/>
    <m/>
    <m/>
    <m/>
    <m/>
    <m/>
    <m/>
    <m/>
    <m/>
    <m/>
    <m/>
    <m/>
    <m/>
    <m/>
    <m/>
    <m/>
    <m/>
    <m/>
    <m/>
    <m/>
    <m/>
    <m/>
    <m/>
    <m/>
    <m/>
    <m/>
    <m/>
    <m/>
    <m/>
    <m/>
    <m/>
    <m/>
    <m/>
    <m/>
    <m/>
  </r>
  <r>
    <x v="682"/>
    <s v="AGFC"/>
    <s v="3 - QC Complete"/>
    <d v="2021-01-11T00:00:00"/>
    <d v="2021-01-11T00:00:00"/>
    <x v="550"/>
    <s v="\\fxshare-nas05\quotashare-fs01\ESA\5 - Ignition Tracking\2021_Ignition_QC_Folders\20210108_nan_nan_nan_8373489298"/>
    <s v=" "/>
    <m/>
    <m/>
    <m/>
    <m/>
    <m/>
    <x v="0"/>
    <m/>
    <m/>
    <m/>
    <m/>
    <m/>
    <m/>
    <m/>
    <m/>
    <m/>
    <m/>
    <m/>
    <m/>
    <m/>
    <m/>
    <m/>
    <m/>
    <m/>
    <s v=" "/>
    <x v="136"/>
    <s v="14:06"/>
    <m/>
    <m/>
    <s v="FAS"/>
    <s v="N"/>
    <s v="N"/>
    <m/>
    <m/>
    <m/>
    <n v="8373489298"/>
    <m/>
    <m/>
    <m/>
    <m/>
    <s v=" "/>
    <x v="0"/>
    <x v="2"/>
    <s v="N"/>
    <s v="N"/>
    <s v="Structure fire, not attributable to PG&amp;E. Tman booted meter per SJFD. No problem found."/>
    <s v="Not PG&amp;E"/>
    <s v="Building"/>
    <m/>
    <m/>
    <s v="&lt;0.25"/>
    <m/>
    <m/>
    <m/>
    <m/>
    <x v="3"/>
    <x v="1"/>
    <x v="1"/>
    <m/>
    <s v="Underbuild"/>
    <m/>
    <m/>
    <m/>
    <m/>
    <s v=" "/>
    <x v="0"/>
    <s v="37.2597517"/>
    <s v="-121.8096517"/>
    <s v="Santa Clara"/>
    <x v="543"/>
    <n v="21000"/>
    <m/>
    <s v="San Jose FD"/>
    <s v="Urban"/>
    <m/>
    <m/>
    <m/>
    <m/>
    <s v="N"/>
    <s v="N"/>
    <m/>
    <m/>
    <s v="2021-01-12"/>
    <m/>
    <m/>
    <m/>
    <m/>
    <m/>
    <m/>
    <m/>
    <m/>
    <m/>
    <m/>
    <m/>
    <m/>
    <m/>
    <m/>
    <m/>
    <m/>
    <m/>
    <m/>
    <m/>
    <s v=" "/>
    <s v="SAN JOSE"/>
    <s v="SAN JOSE 12"/>
    <s v="14:06"/>
    <s v="01/08/2021"/>
    <m/>
    <n v="8373489298"/>
    <n v="5279"/>
    <s v="BROKEN LANCE CT"/>
    <x v="36"/>
    <n v="37.259369999999997"/>
    <n v="-121.811959"/>
    <s v="J2TM1CI"/>
    <s v="CAMERON, MIKE"/>
    <n v="82952109"/>
    <s v="20210108 15:08"/>
    <n v="1120"/>
    <m/>
    <s v="booted mtr.  per S.J.F.D."/>
    <s v="Y"/>
    <m/>
    <m/>
    <s v="37.2597517,-121.8096517,57.100000,3D"/>
    <m/>
    <m/>
    <m/>
    <s v="san jose fire dept."/>
    <m/>
    <s v="Y"/>
    <s v="Y"/>
    <s v="N"/>
    <s v="Clear"/>
    <m/>
    <s v="Structures"/>
    <m/>
    <s v="Calm"/>
    <m/>
    <s v="Unknown"/>
    <m/>
    <s v="Structure Only"/>
    <m/>
    <s v="Fire Dept"/>
    <m/>
    <s v="Underbuild"/>
    <m/>
    <x v="0"/>
    <m/>
    <m/>
    <m/>
    <m/>
    <m/>
    <m/>
    <s v=" "/>
    <m/>
    <m/>
    <m/>
    <m/>
    <m/>
    <m/>
    <m/>
    <m/>
    <m/>
    <m/>
    <m/>
    <m/>
    <m/>
    <m/>
    <m/>
    <m/>
    <m/>
    <m/>
    <m/>
    <m/>
    <m/>
    <m/>
    <m/>
    <m/>
    <m/>
    <m/>
    <m/>
    <m/>
    <m/>
    <m/>
    <m/>
    <m/>
    <m/>
    <m/>
    <m/>
    <m/>
    <m/>
    <m/>
    <m/>
    <m/>
    <m/>
    <m/>
    <m/>
    <m/>
    <m/>
    <m/>
    <m/>
  </r>
  <r>
    <x v="683"/>
    <s v="AGFC"/>
    <s v="3 - QC Complete"/>
    <d v="2021-01-08T00:00:00"/>
    <d v="2021-01-08T00:00:00"/>
    <x v="551"/>
    <s v="\\fxshare-nas05\quotashare-fs01\ESA\5 - Ignition Tracking\2021_Ignition_QC_Folders\20210108_nan_nan_nan_858766373"/>
    <s v=" "/>
    <m/>
    <m/>
    <m/>
    <m/>
    <m/>
    <x v="0"/>
    <m/>
    <m/>
    <m/>
    <m/>
    <m/>
    <m/>
    <m/>
    <m/>
    <m/>
    <m/>
    <m/>
    <m/>
    <m/>
    <m/>
    <m/>
    <m/>
    <m/>
    <s v=" "/>
    <x v="136"/>
    <s v="08:10"/>
    <m/>
    <m/>
    <s v="FAS"/>
    <s v="N"/>
    <s v="N"/>
    <m/>
    <m/>
    <m/>
    <n v="858766373"/>
    <m/>
    <m/>
    <m/>
    <m/>
    <s v=" "/>
    <x v="0"/>
    <x v="2"/>
    <s v="N"/>
    <s v="N"/>
    <s v="Structure fire, not attributable to PG&amp;E. Service disconnect per Cal Fire."/>
    <s v="Not PG&amp;E"/>
    <s v="Building"/>
    <m/>
    <m/>
    <s v="Structure-only"/>
    <m/>
    <m/>
    <m/>
    <m/>
    <x v="3"/>
    <x v="1"/>
    <x v="1"/>
    <m/>
    <s v="Overhead"/>
    <m/>
    <m/>
    <m/>
    <m/>
    <s v=" "/>
    <x v="1"/>
    <n v="40.689767000000003"/>
    <n v="-122.255335"/>
    <s v="Shasta"/>
    <x v="544"/>
    <n v="12000"/>
    <m/>
    <s v="Cal Fire"/>
    <s v="Hardwood Woodland"/>
    <m/>
    <m/>
    <n v="246"/>
    <m/>
    <s v="N"/>
    <s v="N"/>
    <m/>
    <m/>
    <s v="2021-01-08"/>
    <m/>
    <m/>
    <m/>
    <m/>
    <m/>
    <m/>
    <m/>
    <m/>
    <m/>
    <m/>
    <m/>
    <m/>
    <m/>
    <m/>
    <m/>
    <m/>
    <m/>
    <m/>
    <m/>
    <s v=" "/>
    <s v="NORTH VALLEY"/>
    <s v="REDDING 01"/>
    <s v="08:10"/>
    <s v="01/08/2021"/>
    <m/>
    <n v="858766373"/>
    <n v="21657"/>
    <s v="ELK TRL W"/>
    <x v="3"/>
    <n v="40.685234000000001"/>
    <n v="-122.249672"/>
    <s v="V8TCWC9"/>
    <s v="COLGATE, CALEM"/>
    <n v="103561102"/>
    <s v="20210108 09:22"/>
    <n v="1121"/>
    <m/>
    <s v="STRUC FIRE DISCONNECT PER CAL FIRE.  INSPECTION REQ PRIOR TO RECONN.  GROW HOUSE"/>
    <s v="Y"/>
    <m/>
    <m/>
    <m/>
    <n v="40.689767000000003"/>
    <n v="-122.255335"/>
    <m/>
    <m/>
    <m/>
    <s v="N"/>
    <s v="Y"/>
    <s v="N"/>
    <s v="Rain"/>
    <m/>
    <s v="Structures"/>
    <m/>
    <s v="Calm"/>
    <m/>
    <s v="3rd Party"/>
    <m/>
    <s v="Structure Only"/>
    <m/>
    <s v="Cal Fire"/>
    <m/>
    <s v="Overhead"/>
    <m/>
    <x v="0"/>
    <m/>
    <m/>
    <m/>
    <m/>
    <m/>
    <m/>
    <s v=" "/>
    <m/>
    <m/>
    <m/>
    <m/>
    <m/>
    <m/>
    <m/>
    <m/>
    <m/>
    <m/>
    <m/>
    <m/>
    <m/>
    <m/>
    <m/>
    <m/>
    <m/>
    <m/>
    <m/>
    <m/>
    <m/>
    <m/>
    <m/>
    <m/>
    <m/>
    <m/>
    <m/>
    <m/>
    <m/>
    <m/>
    <m/>
    <m/>
    <m/>
    <m/>
    <m/>
    <m/>
    <m/>
    <m/>
    <m/>
    <m/>
    <m/>
    <m/>
    <m/>
    <m/>
    <m/>
    <m/>
    <m/>
  </r>
  <r>
    <x v="684"/>
    <s v="AGFC"/>
    <s v="3 - QC Complete"/>
    <d v="2021-01-08T00:00:00"/>
    <d v="2021-01-08T00:00:00"/>
    <x v="250"/>
    <s v="\\fxshare-nas05\quotashare-fs01\ESA\5 - Ignition Tracking\2021_Ignition_QC_Folders\20210108_nan_nan_nan_2794869836"/>
    <s v=" "/>
    <m/>
    <m/>
    <m/>
    <m/>
    <m/>
    <x v="0"/>
    <m/>
    <m/>
    <m/>
    <m/>
    <m/>
    <m/>
    <m/>
    <m/>
    <m/>
    <m/>
    <m/>
    <m/>
    <m/>
    <m/>
    <m/>
    <m/>
    <m/>
    <s v=" "/>
    <x v="136"/>
    <s v="02:58"/>
    <m/>
    <m/>
    <s v="FAS"/>
    <s v="N"/>
    <s v="N"/>
    <m/>
    <m/>
    <m/>
    <n v="2794869836"/>
    <m/>
    <m/>
    <m/>
    <m/>
    <s v=" "/>
    <x v="0"/>
    <x v="2"/>
    <s v="N"/>
    <s v="N"/>
    <s v="Structure fire, not attributable to PG&amp;E."/>
    <s v="Not PG&amp;E"/>
    <s v="Building"/>
    <m/>
    <m/>
    <s v="&lt;3 meters of linear travel"/>
    <m/>
    <m/>
    <m/>
    <m/>
    <x v="3"/>
    <x v="1"/>
    <x v="1"/>
    <m/>
    <s v="Overhead"/>
    <m/>
    <m/>
    <m/>
    <m/>
    <s v=" "/>
    <x v="0"/>
    <s v="39.4984617"/>
    <s v="-121.5416283"/>
    <s v="Butte"/>
    <x v="56"/>
    <n v="12000"/>
    <m/>
    <s v="Oroville FD"/>
    <s v="Urban"/>
    <m/>
    <m/>
    <m/>
    <m/>
    <s v="N"/>
    <s v="N"/>
    <m/>
    <m/>
    <s v="2021-01-08"/>
    <m/>
    <m/>
    <m/>
    <m/>
    <m/>
    <m/>
    <m/>
    <m/>
    <m/>
    <m/>
    <m/>
    <m/>
    <m/>
    <m/>
    <m/>
    <m/>
    <m/>
    <m/>
    <m/>
    <s v=" "/>
    <s v="NORTH VALLEY"/>
    <s v="OROVILLE 01"/>
    <s v="02:58"/>
    <s v="01/08/2021"/>
    <m/>
    <n v="2794869836"/>
    <n v="3351"/>
    <s v="BURLINGTON AVE"/>
    <x v="30"/>
    <n v="39.498463000000001"/>
    <n v="-121.541568"/>
    <s v="V2TAST2"/>
    <s v="THORNE III, ALLAN"/>
    <n v="102911103"/>
    <s v="20210108 04:50"/>
    <n v="1121"/>
    <m/>
    <s v="FND OROVILLE FIRE ONSITE, GARAGE FIRE ONLY, FND PWR ON TO HOME, 121,121,242V AT MTR PNL WITH PWR ON, LEFT PWR ON PER FIRE DEPT, GAR BRKR LEFT OFF, CUST HAD BRKR IN PNL NG, LEFT OFF, ADV TO CONTACT ELECTR, CUST TRIED TO RESET AND NG, UNKN CAUSE, CUST STATED LEFT COALS FROM OUTDOOR FIRE PIT IN GARAGE"/>
    <s v="Y"/>
    <n v="3"/>
    <s v="\\fxshare-nas05\quotashare-fs01\ESA\5 - Ignition Tracking\Fire_Tab_Attachment_Files"/>
    <s v="39.4984617,-121.5416283,73.600000,3D"/>
    <m/>
    <m/>
    <m/>
    <s v="OROVILLE CITY FIRE"/>
    <m/>
    <s v="N"/>
    <s v="Y"/>
    <s v="N"/>
    <s v="Clear"/>
    <m/>
    <s v="Structures"/>
    <m/>
    <s v="Calm"/>
    <m/>
    <s v="3rd Party"/>
    <m/>
    <s v="Structure Only"/>
    <m/>
    <s v="Fire Dept"/>
    <s v="OROVILLE FIRE DEP"/>
    <s v="Overhead"/>
    <m/>
    <x v="1"/>
    <s v="PHOTOS"/>
    <s v="PG&amp;E Employee"/>
    <m/>
    <m/>
    <m/>
    <m/>
    <s v=" "/>
    <m/>
    <m/>
    <m/>
    <m/>
    <m/>
    <m/>
    <m/>
    <m/>
    <m/>
    <m/>
    <m/>
    <m/>
    <m/>
    <m/>
    <m/>
    <m/>
    <m/>
    <m/>
    <m/>
    <m/>
    <m/>
    <m/>
    <m/>
    <m/>
    <m/>
    <m/>
    <m/>
    <m/>
    <m/>
    <m/>
    <m/>
    <m/>
    <m/>
    <m/>
    <m/>
    <m/>
    <m/>
    <m/>
    <m/>
    <m/>
    <m/>
    <m/>
    <m/>
    <m/>
    <m/>
    <m/>
    <m/>
  </r>
  <r>
    <x v="685"/>
    <s v="AGFC"/>
    <s v="3 - QC Complete"/>
    <d v="2021-01-08T00:00:00"/>
    <d v="2021-01-08T00:00:00"/>
    <x v="552"/>
    <s v="\\fxshare-nas05\quotashare-fs01\ESA\5 - Ignition Tracking\2021_Ignition_QC_Folders\20210105_1204700_21-0005219_nan_T005160418"/>
    <s v=" "/>
    <m/>
    <m/>
    <m/>
    <m/>
    <m/>
    <x v="0"/>
    <m/>
    <m/>
    <m/>
    <m/>
    <m/>
    <m/>
    <m/>
    <m/>
    <m/>
    <m/>
    <m/>
    <m/>
    <m/>
    <m/>
    <m/>
    <m/>
    <m/>
    <s v=" "/>
    <x v="137"/>
    <s v="13:24"/>
    <d v="2021-01-05T00:00:00"/>
    <s v="13:24"/>
    <s v="FAS"/>
    <s v="N"/>
    <s v="N"/>
    <s v="1204700"/>
    <s v="21-0005219"/>
    <m/>
    <s v="T005160418"/>
    <m/>
    <m/>
    <m/>
    <m/>
    <s v=" "/>
    <x v="0"/>
    <x v="2"/>
    <s v="N"/>
    <s v="N"/>
    <s v="Structure fire, not attributable to PG&amp;E. Service to the structure was disconnected in December 2016 and no record of customers after that date.  House was vacent and ignition may have been due to squatters. NR210105B can be found in ignition url folder."/>
    <s v="Not PG&amp;E"/>
    <s v="Building"/>
    <m/>
    <m/>
    <s v="Structure-only"/>
    <m/>
    <m/>
    <m/>
    <m/>
    <x v="3"/>
    <x v="1"/>
    <x v="1"/>
    <m/>
    <s v="Overhead"/>
    <m/>
    <m/>
    <m/>
    <m/>
    <s v=" "/>
    <x v="0"/>
    <s v="35.3885767"/>
    <s v="-118.9786983"/>
    <s v="Kern"/>
    <x v="545"/>
    <n v="12000"/>
    <m/>
    <s v="Bakersfield FD"/>
    <s v="Urban"/>
    <m/>
    <m/>
    <m/>
    <m/>
    <s v="N"/>
    <s v="N"/>
    <m/>
    <m/>
    <s v="2021-01-08"/>
    <m/>
    <m/>
    <m/>
    <m/>
    <m/>
    <m/>
    <m/>
    <m/>
    <m/>
    <m/>
    <m/>
    <m/>
    <m/>
    <m/>
    <m/>
    <m/>
    <m/>
    <m/>
    <m/>
    <s v=" "/>
    <s v="KERN"/>
    <s v="KERN"/>
    <s v="13:24"/>
    <s v="2021/01/05 00:00:00"/>
    <s v="1204700"/>
    <s v="T005160418"/>
    <m/>
    <m/>
    <x v="5"/>
    <m/>
    <m/>
    <s v="K1TDAF0"/>
    <m/>
    <n v="253371106"/>
    <s v="2021/01/05 15:28:12"/>
    <n v="9111"/>
    <m/>
    <s v="AXS-WILLIAMS NO METER HEE..OWNER DEMOLISHING HOUSE..LINE CAME DOWN POLE TO HOUSE. HE DID NOT CALL AHEAD OF TIME"/>
    <s v="N"/>
    <m/>
    <m/>
    <s v="35.3885767,-118.9786983,151.400000,3D"/>
    <m/>
    <m/>
    <m/>
    <s v="Bakersfield City FD"/>
    <m/>
    <m/>
    <m/>
    <s v="Y"/>
    <m/>
    <m/>
    <m/>
    <m/>
    <m/>
    <m/>
    <s v="Vandalism"/>
    <m/>
    <m/>
    <m/>
    <s v="Fire Dept"/>
    <m/>
    <m/>
    <m/>
    <x v="2"/>
    <m/>
    <m/>
    <m/>
    <s v="FIRE, HOUSE OR BLDG"/>
    <s v="POLE-TOWER, STEEL"/>
    <m/>
    <s v=" "/>
    <s v="Unplanned"/>
    <s v="Kern"/>
    <s v="Kern"/>
    <s v="253371106, BAKERSFIELD-1106"/>
    <s v="21-0005219"/>
    <s v="Unplanned"/>
    <s v="Clear;32-90F"/>
    <s v="986"/>
    <s v="23936"/>
    <s v="NO"/>
    <s v="Force Out"/>
    <s v="Sustained"/>
    <s v="No"/>
    <s v="2723"/>
    <s v="OH"/>
    <s v="Line Recloser"/>
    <s v="1204700"/>
    <s v="Secondary, Burned/flashed"/>
    <s v="N/A"/>
    <s v=" "/>
    <s v=" "/>
    <s v="1005 BERNARD ST"/>
    <s v="2118 MILLER ST"/>
    <s v=" "/>
    <s v=" "/>
    <s v=" "/>
    <s v="No"/>
    <s v="3rd Party, Fire, house or bldg."/>
    <s v=" "/>
    <s v="No"/>
    <s v="1"/>
    <s v="23"/>
    <s v="CUBA"/>
    <s v="Distribution Circuit"/>
    <s v="SMBATCH_FO"/>
    <s v="01/05/21 13:36"/>
    <s v="CUBA"/>
    <s v="01/05/21 17:07"/>
    <s v="01/05/21 17:20"/>
    <s v="No"/>
    <s v="1591032"/>
    <s v="21-0005219"/>
    <m/>
    <m/>
    <m/>
    <m/>
    <m/>
  </r>
  <r>
    <x v="686"/>
    <s v="CFMD"/>
    <s v="3 - QC Complete"/>
    <d v="2021-03-18T00:00:00"/>
    <d v="2021-03-18T00:00:00"/>
    <x v="553"/>
    <s v="\\fxshare-nas05\quotashare-fs01\ESA\5 - Ignition Tracking\2021_Ignition_QC_Folders\20210105_nan_nan_nan_T005160674"/>
    <s v=" "/>
    <m/>
    <m/>
    <m/>
    <m/>
    <m/>
    <x v="0"/>
    <m/>
    <m/>
    <m/>
    <m/>
    <m/>
    <m/>
    <m/>
    <m/>
    <m/>
    <m/>
    <m/>
    <m/>
    <m/>
    <m/>
    <m/>
    <m/>
    <m/>
    <s v=" "/>
    <x v="137"/>
    <s v="19:18"/>
    <d v="2021-01-05T00:00:00"/>
    <d v="1899-12-30T19:18:00"/>
    <s v="FAS"/>
    <s v="N"/>
    <s v="N"/>
    <s v="TR6795628"/>
    <m/>
    <m/>
    <s v="T005160674"/>
    <n v="120261916"/>
    <m/>
    <m/>
    <m/>
    <s v=" "/>
    <x v="0"/>
    <x v="0"/>
    <s v="N"/>
    <s v="N"/>
    <s v="On January 5, 2021 at 1918 hours, a PG&amp;E Troubleman was dispatched to the Mission X (1153)12 kV Underground Distribution Circuit on Mission St and Jessie, San Francisco in response to a secondary fire that involved underground conductor failure that resulted in a fire at manhole 1651 and splice box.  The ensuing fire was limite to PG&amp;E assets and was self-extinguished.  Non fuseable limiters, new ground service, 10' steel duct  were replaced on January 8, 2021."/>
    <s v="PG&amp;E"/>
    <s v="Other"/>
    <s v="D"/>
    <m/>
    <s v="Structure-only"/>
    <m/>
    <m/>
    <m/>
    <m/>
    <x v="0"/>
    <x v="4"/>
    <x v="20"/>
    <m/>
    <s v="Subsurface"/>
    <s v="Secondary"/>
    <s v="Conductor - Underground Service"/>
    <m/>
    <m/>
    <s v=" "/>
    <x v="0"/>
    <s v="37.7833267"/>
    <s v="-122.4059817"/>
    <s v="San Francisco"/>
    <x v="546"/>
    <n v="12000"/>
    <m/>
    <s v="Self Extinguished"/>
    <s v="Urban"/>
    <m/>
    <m/>
    <m/>
    <m/>
    <s v="N"/>
    <s v="N"/>
    <m/>
    <m/>
    <s v="2021-01-08"/>
    <m/>
    <m/>
    <m/>
    <m/>
    <m/>
    <m/>
    <m/>
    <m/>
    <m/>
    <m/>
    <m/>
    <m/>
    <m/>
    <m/>
    <m/>
    <m/>
    <m/>
    <m/>
    <m/>
    <s v=" "/>
    <s v="SAN FRANCISCO"/>
    <s v="SAN FRANCISCO 11"/>
    <s v="19:18"/>
    <s v="01/05/2021"/>
    <m/>
    <s v="T005160674"/>
    <s v="UNKNOWN"/>
    <s v="MISSION ST "/>
    <x v="19"/>
    <m/>
    <m/>
    <s v="R1TAXOC"/>
    <s v="OSTI, RANDY"/>
    <m/>
    <s v="20210105 22:27"/>
    <n v="9002"/>
    <m/>
    <s v="SECONDARY FROM M/H 1651 FEEDING SECONDARY SPLICE BOX FAILED/BURNED; CUT OPEN Y MAINS @ 1650 AND 2458, DE-ENERGIZING SECONDARY MAINLINE @ 1651; NEED TO REPLACE SECONDARY RUN FROM 1651 TO S/B, REPLACE S/B LID; CABLEMAN TO CREATE A TAG; WINDOW BROKEN DUE TO S/B LID EGRESS"/>
    <s v="Y"/>
    <m/>
    <m/>
    <s v="37.7833267,-122.4059817,15.100000,3D"/>
    <m/>
    <m/>
    <s v="M/H 1651 TO SEC S/B"/>
    <m/>
    <m/>
    <s v="N"/>
    <s v="Y"/>
    <m/>
    <s v="Clear"/>
    <m/>
    <s v="Other (Comments)"/>
    <s v="PGE FACILITIES AND WINDOW BROKEN DUE TO SECONDARY LID EGRESS"/>
    <s v="Calm"/>
    <m/>
    <s v="PG&amp;E Equipment"/>
    <m/>
    <s v="Structure Only"/>
    <m/>
    <s v="Self Extinguished"/>
    <m/>
    <s v="Subsurface"/>
    <m/>
    <x v="0"/>
    <s v="CREW WILL REPLACE CONDUCTOR AND WILL OBTAIN BURNED CONDUCTOR IF NEEDED"/>
    <m/>
    <m/>
    <s v="UNDERGROUND"/>
    <s v="CONDUCTOR, UNDERGROUND"/>
    <s v="N"/>
    <s v=" "/>
    <m/>
    <m/>
    <m/>
    <m/>
    <m/>
    <m/>
    <m/>
    <m/>
    <m/>
    <m/>
    <m/>
    <m/>
    <m/>
    <m/>
    <m/>
    <m/>
    <m/>
    <m/>
    <m/>
    <m/>
    <m/>
    <m/>
    <m/>
    <m/>
    <m/>
    <m/>
    <m/>
    <m/>
    <m/>
    <m/>
    <m/>
    <m/>
    <m/>
    <m/>
    <m/>
    <m/>
    <m/>
    <m/>
    <m/>
    <m/>
    <m/>
    <m/>
    <m/>
    <m/>
    <m/>
    <m/>
    <m/>
  </r>
  <r>
    <x v="687"/>
    <s v="AGFC"/>
    <s v="3 - QC Complete"/>
    <d v="2021-01-08T00:00:00"/>
    <d v="2021-01-08T00:00:00"/>
    <x v="554"/>
    <s v="\\fxshare-nas05\quotashare-fs01\ESA\5 - Ignition Tracking\2021_Ignition_QC_Folders\20210105_nan_nan_nan_7941892357"/>
    <s v=" "/>
    <m/>
    <m/>
    <m/>
    <m/>
    <m/>
    <x v="0"/>
    <m/>
    <m/>
    <m/>
    <m/>
    <m/>
    <m/>
    <m/>
    <m/>
    <m/>
    <m/>
    <m/>
    <m/>
    <m/>
    <m/>
    <m/>
    <m/>
    <m/>
    <s v=" "/>
    <x v="137"/>
    <s v="17:50"/>
    <m/>
    <m/>
    <s v="FAS"/>
    <s v="N"/>
    <s v="N"/>
    <m/>
    <m/>
    <m/>
    <n v="7941892357"/>
    <m/>
    <m/>
    <m/>
    <m/>
    <s v=" "/>
    <x v="0"/>
    <x v="2"/>
    <s v="N"/>
    <s v="N"/>
    <s v="Third party fire, not attributable to PG&amp;E. Third party set box on fire inside of home. "/>
    <s v="Not PG&amp;E"/>
    <s v="Other"/>
    <m/>
    <m/>
    <s v="Structure-only"/>
    <m/>
    <m/>
    <m/>
    <m/>
    <x v="3"/>
    <x v="1"/>
    <x v="1"/>
    <m/>
    <s v="Overhead"/>
    <m/>
    <m/>
    <m/>
    <m/>
    <s v=" "/>
    <x v="0"/>
    <n v="37.356929999999998"/>
    <n v="-120.597705"/>
    <s v="Merced"/>
    <x v="7"/>
    <n v="12000"/>
    <m/>
    <s v="Merced FD"/>
    <s v="Urban"/>
    <m/>
    <m/>
    <m/>
    <m/>
    <s v="N"/>
    <s v="N"/>
    <m/>
    <m/>
    <s v="2021-01-08"/>
    <m/>
    <m/>
    <m/>
    <m/>
    <m/>
    <m/>
    <m/>
    <m/>
    <m/>
    <m/>
    <m/>
    <m/>
    <m/>
    <m/>
    <m/>
    <m/>
    <m/>
    <m/>
    <m/>
    <s v=" "/>
    <s v="YOSEMITE"/>
    <s v="MERCED 04"/>
    <s v="17:50"/>
    <s v="01/05/2021"/>
    <m/>
    <n v="7941892357"/>
    <n v="2397"/>
    <s v="EUCALYPTUS ST"/>
    <x v="7"/>
    <n v="37.356850999999999"/>
    <n v="-120.597751"/>
    <s v="Y4TBAR9"/>
    <s v="REDDING, BLAKE"/>
    <n v="253611104"/>
    <s v="20210105 18:25"/>
    <n v="1100"/>
    <m/>
    <s v="box was set on fire in home no damage to PGE service  NO PIC TAKEN NO EXTERNAL DAMMAGE"/>
    <s v="Y"/>
    <m/>
    <m/>
    <m/>
    <n v="37.356929999999998"/>
    <n v="-120.597705"/>
    <s v="CAMMU 0000326"/>
    <s v="merced"/>
    <m/>
    <s v="N"/>
    <s v="N"/>
    <s v="N"/>
    <s v="Clear"/>
    <m/>
    <s v="Structures"/>
    <m/>
    <s v="Calm"/>
    <m/>
    <s v="Other (Comments)"/>
    <s v="kid set box on fire in bedroom per FD"/>
    <s v="Structure Only"/>
    <m/>
    <s v="Fire Dept"/>
    <m/>
    <s v="Overhead"/>
    <m/>
    <x v="0"/>
    <m/>
    <m/>
    <m/>
    <m/>
    <m/>
    <m/>
    <s v=" "/>
    <m/>
    <m/>
    <m/>
    <m/>
    <m/>
    <m/>
    <m/>
    <m/>
    <m/>
    <m/>
    <m/>
    <m/>
    <m/>
    <m/>
    <m/>
    <m/>
    <m/>
    <m/>
    <m/>
    <m/>
    <m/>
    <m/>
    <m/>
    <m/>
    <m/>
    <m/>
    <m/>
    <m/>
    <m/>
    <m/>
    <m/>
    <m/>
    <m/>
    <m/>
    <m/>
    <m/>
    <m/>
    <m/>
    <m/>
    <m/>
    <m/>
    <m/>
    <m/>
    <m/>
    <m/>
    <m/>
    <m/>
  </r>
  <r>
    <x v="688"/>
    <s v="TLAL"/>
    <s v="3 - QC Complete"/>
    <d v="2021-04-19T00:00:00"/>
    <d v="2021-04-19T00:00:00"/>
    <x v="555"/>
    <s v="\\fxshare-nas05\quotashare-fs01\ESA\5 - Ignition Tracking\2021_Ignition_QC_Folders\20210104_nan_nan_nan_T005159831"/>
    <s v=" "/>
    <s v="Y"/>
    <s v="TLAL"/>
    <s v="OIS, ILIS, Create Time, Outage Date &amp; Time Added; Missed Ignition, Attributable to PG&amp;E Assets Updated"/>
    <d v="2021-04-19T00:00:00"/>
    <m/>
    <x v="0"/>
    <m/>
    <m/>
    <m/>
    <m/>
    <m/>
    <m/>
    <m/>
    <m/>
    <m/>
    <m/>
    <m/>
    <m/>
    <m/>
    <m/>
    <m/>
    <m/>
    <m/>
    <s v=" "/>
    <x v="138"/>
    <d v="1899-12-30T17:29:00"/>
    <d v="2021-01-04T00:00:00"/>
    <d v="1899-12-30T17:08:00"/>
    <s v="FAS"/>
    <s v="N"/>
    <s v="N"/>
    <s v="TR6790688, 1204146"/>
    <s v="21-0004935"/>
    <m/>
    <s v="T005159785, T005159831"/>
    <m/>
    <m/>
    <m/>
    <s v="NO PHOTO"/>
    <s v=" "/>
    <x v="0"/>
    <x v="2"/>
    <s v="N"/>
    <s v="N"/>
    <s v="On January 4, 2021 at 1748 hours, a PG&amp;E Troubleman patrolled the Columbus 1105 Distribution Circuit number 253951105, near 3900 Majorca Court in Bakersfield. He investigated reports of an arcing line and a transformer explosion. He found two FI's (Fault indicators) tripped, a broken bell insulator, tree trimmers trimming a previously burned cypress tree by where the arcing was reported, but no fire was found. There was no fire at the location on January 4, 2021. The customer told the troubleman that there was a police report filed for the previous fire incident and that it was caused by a random person and no mention of any relation to PG&amp;E equipment. Initial analysis indicates that the overhead equipment failure on January 4, 2021 was caused by an unconfirmed contact with the center phase making contact south phase. The momentary B and C phase outage affected 1,232 customers. This incident did not meet the reporting criteria, because there was no fire. This information is preliminary."/>
    <s v="Not PG&amp;E"/>
    <m/>
    <m/>
    <s v="D"/>
    <s v="Structure-only"/>
    <m/>
    <m/>
    <m/>
    <m/>
    <x v="13"/>
    <x v="1"/>
    <x v="1"/>
    <m/>
    <s v="Overhead"/>
    <s v="Primary"/>
    <m/>
    <m/>
    <s v="Circuit ID: 253951105"/>
    <s v=" "/>
    <x v="0"/>
    <n v="35.41048"/>
    <n v="-118.94924"/>
    <s v="Kern"/>
    <x v="547"/>
    <n v="12000"/>
    <m/>
    <s v="Kern County FD"/>
    <s v="Urban"/>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689"/>
    <s v="AGFC"/>
    <s v="3 - QC Complete"/>
    <d v="2021-03-15T00:00:00"/>
    <d v="2021-03-15T00:00:00"/>
    <x v="556"/>
    <s v="\\fxshare-nas05\quotashare-fs01\ESA\5 - Ignition Tracking\2021_Ignition_QC_Folders\20210104_1204096_21-0004918_nan_T005159755"/>
    <s v=" "/>
    <m/>
    <m/>
    <m/>
    <m/>
    <m/>
    <x v="0"/>
    <m/>
    <m/>
    <m/>
    <m/>
    <m/>
    <m/>
    <m/>
    <m/>
    <m/>
    <m/>
    <m/>
    <m/>
    <m/>
    <m/>
    <m/>
    <m/>
    <m/>
    <s v=" "/>
    <x v="138"/>
    <s v="16:46"/>
    <d v="2021-01-04T00:00:00"/>
    <s v="16:46"/>
    <s v="FAS"/>
    <s v="Y"/>
    <s v="Y"/>
    <n v="1204096"/>
    <s v="21-0004918"/>
    <m/>
    <s v="T005159755"/>
    <m/>
    <m/>
    <m/>
    <m/>
    <s v=" "/>
    <x v="0"/>
    <x v="2"/>
    <s v="N"/>
    <s v="N"/>
    <s v="Duplicate of index #3. MMY6 - Pole fire burnt pole down to buck arm and started due to tracking."/>
    <s v="Not PG&amp;E"/>
    <s v="Other"/>
    <m/>
    <m/>
    <s v="Structure-only"/>
    <m/>
    <m/>
    <m/>
    <m/>
    <x v="4"/>
    <x v="1"/>
    <x v="1"/>
    <m/>
    <s v="Overhead"/>
    <m/>
    <m/>
    <m/>
    <m/>
    <s v=" "/>
    <x v="0"/>
    <n v="38.288213981699997"/>
    <n v="-121.5862752041"/>
    <s v="Sacramento"/>
    <x v="548"/>
    <n v="21000"/>
    <m/>
    <s v="Self Extinguished"/>
    <s v="Agriculture"/>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690"/>
    <s v="CFMD"/>
    <s v="3 - QC Complete"/>
    <d v="2021-03-15T00:00:00"/>
    <d v="2021-03-15T00:00:00"/>
    <x v="557"/>
    <s v="\\fxshare-nas05\quotashare-fs01\ESA\5 - Ignition Tracking\2021_Ignition_QC_Folders\20210104_nan_nan_INT-14355_nan"/>
    <s v=" "/>
    <s v="Y"/>
    <s v="CFMD"/>
    <s v="Circuit ID information"/>
    <m/>
    <m/>
    <x v="0"/>
    <m/>
    <m/>
    <m/>
    <m/>
    <m/>
    <m/>
    <m/>
    <m/>
    <m/>
    <m/>
    <m/>
    <m/>
    <m/>
    <m/>
    <m/>
    <m/>
    <m/>
    <s v=" "/>
    <x v="138"/>
    <d v="1899-12-30T13:32:00"/>
    <d v="2021-01-04T00:00:00"/>
    <d v="1899-12-30T13:32:00"/>
    <s v="Trans-Sub Email"/>
    <s v="N"/>
    <s v="N"/>
    <m/>
    <m/>
    <s v="INT-14355"/>
    <m/>
    <n v="120256570"/>
    <m/>
    <m/>
    <s v=""/>
    <s v=" "/>
    <x v="0"/>
    <x v="2"/>
    <s v="N"/>
    <s v="N"/>
    <s v="On January 4,2021 at 1332 hours, Grid Control sent out a patrolman for a transmission overhead with distribution under build pole fire on the Cottonwood#1 60kV circuit in the North Valley District at 6700 Rawson Road due to a lightning strike just above the distribution level crossarm. No conductors were damaged and the pole was replaced. All conductors and the communication were transferred to the new pole, the damaged pole was completely removed, including the pole butt, and the old pole hole was back filled with rock. The ensuing fire was limited to the PG&amp;E pole. No customer outage was reported."/>
    <s v="Not PG&amp;E"/>
    <s v="Other"/>
    <m/>
    <s v="T"/>
    <s v="Structure-only"/>
    <m/>
    <m/>
    <m/>
    <m/>
    <x v="14"/>
    <x v="5"/>
    <x v="29"/>
    <m/>
    <s v="Overhead"/>
    <s v="Transmission"/>
    <m/>
    <s v="Pole"/>
    <s v="B030/345"/>
    <s v=" "/>
    <x v="0"/>
    <n v="39.985551999999998"/>
    <n v="-122.22561899999999"/>
    <s v="Tehama"/>
    <x v="549"/>
    <n v="60000"/>
    <m/>
    <s v="Unknown"/>
    <s v="Agriculture"/>
    <m/>
    <m/>
    <m/>
    <m/>
    <s v="N"/>
    <s v="N"/>
    <m/>
    <m/>
    <s v="2021-01-08"/>
    <m/>
    <m/>
    <m/>
    <m/>
    <m/>
    <m/>
    <m/>
    <m/>
    <m/>
    <m/>
    <m/>
    <m/>
    <m/>
    <m/>
    <m/>
    <m/>
    <m/>
    <m/>
    <m/>
    <s v=" "/>
    <s v="RED BLUFF"/>
    <s v="NORTH VALLEY"/>
    <m/>
    <m/>
    <m/>
    <m/>
    <m/>
    <m/>
    <x v="5"/>
    <m/>
    <m/>
    <m/>
    <m/>
    <m/>
    <m/>
    <m/>
    <m/>
    <m/>
    <m/>
    <m/>
    <m/>
    <m/>
    <m/>
    <m/>
    <m/>
    <m/>
    <m/>
    <m/>
    <m/>
    <m/>
    <m/>
    <m/>
    <m/>
    <m/>
    <m/>
    <m/>
    <m/>
    <m/>
    <m/>
    <m/>
    <m/>
    <m/>
    <m/>
    <m/>
    <x v="2"/>
    <m/>
    <m/>
    <m/>
    <m/>
    <m/>
    <m/>
    <s v=" "/>
    <m/>
    <m/>
    <m/>
    <m/>
    <m/>
    <m/>
    <m/>
    <m/>
    <m/>
    <m/>
    <m/>
    <m/>
    <m/>
    <m/>
    <m/>
    <m/>
    <m/>
    <m/>
    <m/>
    <m/>
    <m/>
    <m/>
    <m/>
    <m/>
    <m/>
    <m/>
    <m/>
    <m/>
    <m/>
    <m/>
    <m/>
    <m/>
    <m/>
    <m/>
    <m/>
    <m/>
    <m/>
    <m/>
    <m/>
    <m/>
    <m/>
    <m/>
    <m/>
    <m/>
    <m/>
    <m/>
    <m/>
  </r>
  <r>
    <x v="691"/>
    <s v="AGFC"/>
    <s v="3 - QC Complete"/>
    <d v="2021-01-15T00:00:00"/>
    <d v="2021-01-15T00:00:00"/>
    <x v="558"/>
    <s v="\\fxshare-nas05\quotashare-fs01\ESA\5 - Ignition Tracking\2021_Ignition_QC_Folders\20210104_nan_nan_INT-14353_nan"/>
    <s v=" "/>
    <m/>
    <m/>
    <m/>
    <m/>
    <m/>
    <x v="0"/>
    <m/>
    <m/>
    <m/>
    <m/>
    <m/>
    <m/>
    <m/>
    <m/>
    <m/>
    <m/>
    <m/>
    <m/>
    <m/>
    <m/>
    <m/>
    <m/>
    <m/>
    <s v=" "/>
    <x v="138"/>
    <d v="1899-12-30T11:32:00"/>
    <d v="2021-01-04T00:00:00"/>
    <d v="1899-12-30T11:32:00"/>
    <s v="Trans-Sub Email"/>
    <s v="N"/>
    <s v="N"/>
    <m/>
    <m/>
    <s v="INT-14353"/>
    <m/>
    <s v="120256487, 120257275"/>
    <m/>
    <m/>
    <m/>
    <s v=" "/>
    <x v="0"/>
    <x v="0"/>
    <s v="Y"/>
    <s v="N"/>
    <s v="On January 4, 2021 at 1132 hours, a PG&amp;E because aware of an interuption on the Monte Rio - Fulton 60kV Transmission line. A PG&amp;E troubleman arrived to the Monte Rio - Fulton 60kV circuit near Mays Canyon Rd, Monte Rio and observed a tree had fallen onto the transmission conductor. Initial analysis indicates strong winds in the area caused the tree to break near the base and fall onto the line causing a small 4&quot; section of the tree to burn. PG&amp;E crew at the incident location removed the tree with a tree saw. The ensuing 4&quot; fire was self extinguished. There was no reported damage to the conductors or poles."/>
    <s v="PG&amp;E"/>
    <s v="Vegetation"/>
    <s v="T"/>
    <s v="T"/>
    <s v="Structure-PG&amp;E only"/>
    <m/>
    <m/>
    <m/>
    <m/>
    <x v="2"/>
    <x v="2"/>
    <x v="2"/>
    <s v="N"/>
    <s v="Overhead"/>
    <s v="Transmission"/>
    <s v="Conductor - Transmission"/>
    <m/>
    <s v="Monte Rio - Fulton 60kV"/>
    <s v=" "/>
    <x v="2"/>
    <n v="38.484510999999998"/>
    <n v="-122.97242900000001"/>
    <s v="Sonoma"/>
    <x v="550"/>
    <n v="60000"/>
    <m/>
    <s v="Self Extinguished"/>
    <s v="Conifer Forest"/>
    <m/>
    <m/>
    <n v="140"/>
    <m/>
    <s v="N"/>
    <s v="N"/>
    <m/>
    <m/>
    <s v="2021-01-08"/>
    <m/>
    <m/>
    <m/>
    <m/>
    <m/>
    <m/>
    <m/>
    <m/>
    <m/>
    <m/>
    <m/>
    <m/>
    <m/>
    <m/>
    <m/>
    <m/>
    <m/>
    <m/>
    <m/>
    <s v=" "/>
    <s v="SANTA ROSA"/>
    <s v="SONOMA"/>
    <m/>
    <m/>
    <m/>
    <m/>
    <m/>
    <m/>
    <x v="5"/>
    <m/>
    <m/>
    <m/>
    <m/>
    <m/>
    <m/>
    <m/>
    <m/>
    <m/>
    <m/>
    <m/>
    <m/>
    <m/>
    <m/>
    <m/>
    <m/>
    <m/>
    <m/>
    <m/>
    <m/>
    <m/>
    <m/>
    <m/>
    <m/>
    <m/>
    <m/>
    <m/>
    <m/>
    <m/>
    <m/>
    <m/>
    <m/>
    <m/>
    <m/>
    <m/>
    <x v="2"/>
    <m/>
    <m/>
    <m/>
    <m/>
    <m/>
    <m/>
    <s v=" "/>
    <m/>
    <m/>
    <m/>
    <m/>
    <m/>
    <m/>
    <m/>
    <m/>
    <m/>
    <m/>
    <m/>
    <m/>
    <m/>
    <m/>
    <m/>
    <m/>
    <m/>
    <m/>
    <m/>
    <m/>
    <m/>
    <m/>
    <m/>
    <m/>
    <m/>
    <m/>
    <m/>
    <m/>
    <m/>
    <m/>
    <m/>
    <m/>
    <m/>
    <m/>
    <m/>
    <m/>
    <m/>
    <m/>
    <m/>
    <m/>
    <m/>
    <m/>
    <m/>
    <m/>
    <m/>
    <m/>
    <m/>
  </r>
  <r>
    <x v="692"/>
    <s v="TLAL"/>
    <s v="3 - QC Complete"/>
    <d v="2021-03-11T00:00:00"/>
    <d v="2021-03-17T00:00:00"/>
    <x v="559"/>
    <s v="\\fxshare-nas05\quotashare-fs01\ESA\5 - Ignition Tracking\2021_Ignition_QC_Folders\20210104_1204168_21-0004926_nan_T005159839"/>
    <s v=" "/>
    <s v="Y"/>
    <s v="TLAL"/>
    <s v="Create &amp; Outage Time, Fire Greater Than 1 Linear Meter, CPUC Reportable Ignition, Fire Size, EC Tag Updated; Additional FOID Added"/>
    <d v="2021-03-11T00:00:00"/>
    <m/>
    <x v="2"/>
    <m/>
    <m/>
    <m/>
    <m/>
    <m/>
    <m/>
    <m/>
    <m/>
    <m/>
    <m/>
    <m/>
    <m/>
    <m/>
    <m/>
    <m/>
    <m/>
    <m/>
    <s v=" "/>
    <x v="138"/>
    <d v="1899-12-30T18:06:00"/>
    <d v="2021-01-04T00:00:00"/>
    <d v="1899-12-30T18:14:00"/>
    <s v="FAS"/>
    <s v="N"/>
    <s v="N"/>
    <s v="1204168"/>
    <s v="21-0004926"/>
    <m/>
    <s v="T005159839, T005159824"/>
    <n v="120257102"/>
    <m/>
    <m/>
    <s v="PG&amp;E_04_IGNITION_20210104_1.jpg"/>
    <s v=" "/>
    <x v="2"/>
    <x v="0"/>
    <s v="Y"/>
    <s v="Y"/>
    <s v="On January 4, 2021 at 1848 hours, a PG&amp;E Troubleman patrolled the Higgins 1104 12kV Distribution Circuit number 152691104, in the Tier 2 State Responsibility area of 10541 Little Hollow Lane in Grass Valley, CA 95949. He observed one phase 250' of 4 ACSR primary overhead conductor broken on the ground, one dead-end bell and shoe, a damaged jumper, and a fire. Initial analysis indicates one stem of a codominant stem living 60' black oak tree with a 28&quot; DBH was broken off by a nearby falling tree. The stem fell into and struck the conductor, which resulted in a line to ground fault, an ignition, and a 15' section of a damaged wood and wire fence. All trees involved were healthy and without defect. The tree was 50' from the conductors and it was last inspected on June 22, 2020. Cal Fire responded to and extinguished the fire in the sparsely populated mixed forest with 1&quot; tall forbs and grasses with a covering of fallen oak leaves. The 300-minute unplanned outage affected 75 customers. All the repairs were completed and the line was returned to service on January 5, 2021. This information is preliminary."/>
    <s v="PG&amp;E"/>
    <s v="Vegetation"/>
    <s v="D"/>
    <s v="D"/>
    <s v="Structure-only"/>
    <s v="Scorch marks 30ft long by 1&quot; wide"/>
    <m/>
    <m/>
    <m/>
    <x v="2"/>
    <x v="2"/>
    <x v="2"/>
    <s v="Y"/>
    <s v="Overhead"/>
    <s v="Primary"/>
    <s v="Conductor - Primary"/>
    <s v="Conductor, Bell, Shoe, Jumper"/>
    <s v="Circuit ID: 152691104, SAP ID: 100014857"/>
    <s v=" "/>
    <x v="1"/>
    <n v="39.124226999999998"/>
    <n v="-121.066468"/>
    <s v="Nevada"/>
    <x v="551"/>
    <n v="12000"/>
    <m/>
    <s v="Cal Fire"/>
    <s v="Conifer Forest"/>
    <m/>
    <m/>
    <n v="330"/>
    <m/>
    <s v="N"/>
    <s v="N"/>
    <m/>
    <m/>
    <s v="2021-01-05"/>
    <n v="39.124436899999999"/>
    <n v="-121.0657799"/>
    <d v="2021-01-06T00:00:00"/>
    <s v="RootsFail   "/>
    <s v="R2 black oak uprooted in high winds and heavy rain on 1/4/2021 and came to rest against a second R2 black oak, as reported by neighbor (exact time unknown). Supporting oak failed at 18:04 on 1/4/21, bringing both oaks down. Neither of these trees had strike potential, but on the way down, they struck a 2x stem black oak, breaking one stem off at approximately 10ft height. This third tree (28&quot;DBH, 2x Stem, 60ft height, 50 ft from line)struck line, causing the incident."/>
    <s v="OAKK"/>
    <n v="80"/>
    <n v="17"/>
    <n v="85"/>
    <s v="Slight"/>
    <s v="None"/>
    <s v="N"/>
    <n v="1"/>
    <m/>
    <s v="Hillside"/>
    <s v="A"/>
    <s v="CrossArm"/>
    <s v="BareWire"/>
    <m/>
    <s v=" "/>
    <s v="SIERRA"/>
    <s v="GRASS VALLEY 01"/>
    <s v="18:19"/>
    <s v="01/04/2021"/>
    <s v="1204168"/>
    <s v="T005159839"/>
    <s v="UNKNOWN"/>
    <s v="10541 LITTLE HOLLOW LN"/>
    <x v="153"/>
    <n v="39.12332"/>
    <n v="-121.06153999999999"/>
    <s v="T2TMKC0"/>
    <s v="CROOKS, MICHAEL"/>
    <n v="152691104"/>
    <s v="20210104 20:55"/>
    <n v="9002"/>
    <m/>
    <s v="ONE PHASE ON GROUND"/>
    <s v="Y"/>
    <m/>
    <m/>
    <m/>
    <n v="39.124226999999998"/>
    <n v="-121.066468"/>
    <m/>
    <s v="CAL FIRE"/>
    <m/>
    <s v="N"/>
    <s v="Y"/>
    <m/>
    <s v="Storm Rain"/>
    <m/>
    <s v="Private Land"/>
    <m/>
    <s v="Breezy"/>
    <m/>
    <s v="Vegetation"/>
    <m/>
    <s v="&lt; 1 meter"/>
    <m/>
    <s v="Cal Fire"/>
    <m/>
    <s v="Overhead"/>
    <m/>
    <x v="0"/>
    <m/>
    <m/>
    <m/>
    <s v="TREE-FELL INTO LINE"/>
    <s v="CONDUCTOR, OVERHEAD"/>
    <s v="N"/>
    <s v=" "/>
    <s v="Unplanned"/>
    <s v="Sierra"/>
    <s v="Nevada"/>
    <s v="152691104, HIGGINS-1104"/>
    <s v="21-0004926"/>
    <s v="Unplanned"/>
    <s v="Clear;32-90F"/>
    <s v="75"/>
    <s v="22305"/>
    <s v="NO"/>
    <s v="Line to Ground"/>
    <s v="Sustained"/>
    <s v="No"/>
    <s v="34485"/>
    <s v="OH"/>
    <s v="Fuse"/>
    <s v="1204168"/>
    <s v="Conductor, Overhead, Broken"/>
    <s v=" "/>
    <s v="01/04/21 19:47"/>
    <s v=" "/>
    <s v="ES LAWRENCE WAY AT ALICE WAY"/>
    <s v="10541 LITTLE HOLLOW LN"/>
    <s v=" "/>
    <s v=" "/>
    <s v=" "/>
    <s v="No"/>
    <s v="Vegetation, Tree - branch fell on line"/>
    <s v=" "/>
    <s v="No"/>
    <s v=" "/>
    <s v=" "/>
    <s v="JULU"/>
    <s v="Distribution Circuit"/>
    <s v="SLBZ"/>
    <s v="01/04/21 18:04"/>
    <s v="Not Required"/>
    <s v="01/05/21 00:10"/>
    <s v=" "/>
    <s v="No"/>
    <s v="1590821"/>
    <s v="21-0004926"/>
    <m/>
    <m/>
    <m/>
    <m/>
    <m/>
  </r>
  <r>
    <x v="693"/>
    <s v="KRJ7"/>
    <s v="3 - QC Complete"/>
    <d v="2021-04-05T00:00:00"/>
    <d v="2021-04-05T00:00:00"/>
    <x v="560"/>
    <s v="\\fxshare-nas05\quotashare-fs01\ESA\5 - Ignition Tracking\2021_Ignition_QC_Folders\20210104_1204096_21-0004918_nan_T005159755"/>
    <s v=" "/>
    <m/>
    <m/>
    <m/>
    <m/>
    <m/>
    <x v="0"/>
    <m/>
    <m/>
    <m/>
    <m/>
    <m/>
    <m/>
    <m/>
    <m/>
    <m/>
    <m/>
    <m/>
    <m/>
    <m/>
    <m/>
    <m/>
    <m/>
    <m/>
    <s v=" "/>
    <x v="138"/>
    <s v="16:46"/>
    <d v="2021-01-04T00:00:00"/>
    <d v="1899-12-30T16:39:00"/>
    <s v="FAS"/>
    <s v="N"/>
    <s v="N"/>
    <n v="1204096"/>
    <s v="21-0004918"/>
    <m/>
    <s v="T005159755, T005159772, T005159756, T005159750"/>
    <n v="120257163"/>
    <m/>
    <m/>
    <m/>
    <s v=" "/>
    <x v="0"/>
    <x v="0"/>
    <s v="N"/>
    <s v="N"/>
    <s v="On January 4, 2021 at 1642 hours, a PG&amp;E Troubleman was dispatched to the Grand Island 2227 21kV Distribution Circuit near Shutter Island Road, Courtland in response to a pole fire. Initial analysis indicates tracking caused the ignition. Light rain mixed with contaminated insulators resulted in a pole top fire. The ensuing fire was contained to the structure and was self-extinguished. PG&amp;E Crew installed pole top extension on January 5, 2021."/>
    <s v="PG&amp;E"/>
    <s v="Other"/>
    <s v="D"/>
    <s v="D"/>
    <s v="Structure-PG&amp;E only"/>
    <m/>
    <m/>
    <m/>
    <m/>
    <x v="0"/>
    <x v="0"/>
    <x v="0"/>
    <s v="N"/>
    <s v="Overhead"/>
    <s v="Primary"/>
    <s v="Insulator"/>
    <s v="Crossarm, Insulators, Tie Wire, Conductor - Primary"/>
    <s v="Pole ID: 101583568"/>
    <s v=" "/>
    <x v="0"/>
    <n v="38.288239816999997"/>
    <n v="-121.5862752041"/>
    <s v="Sacramento"/>
    <x v="261"/>
    <n v="21000"/>
    <m/>
    <s v="Self Extinguished"/>
    <s v="Agriculture"/>
    <m/>
    <m/>
    <m/>
    <m/>
    <s v="N"/>
    <s v="N"/>
    <m/>
    <m/>
    <s v="2021-01-05"/>
    <m/>
    <m/>
    <m/>
    <m/>
    <m/>
    <m/>
    <m/>
    <m/>
    <m/>
    <m/>
    <m/>
    <m/>
    <m/>
    <m/>
    <m/>
    <m/>
    <m/>
    <m/>
    <m/>
    <s v=" "/>
    <s v="SACRAMENTO"/>
    <s v="VACAVILLE 05"/>
    <s v="16:46"/>
    <s v="01/04/2021"/>
    <s v="1204096"/>
    <s v="T005159755"/>
    <n v="15031"/>
    <s v="SUTTER ISLAND RD"/>
    <x v="232"/>
    <n v="38.231499999999997"/>
    <n v="-121.59079"/>
    <s v="S4TEBW2"/>
    <s v="WHITE, ERIC"/>
    <n v="6246"/>
    <s v="20210104 21:18"/>
    <n v="9002"/>
    <m/>
    <s v="POLE TOP BURNT DOWN TO THE BUCK ARM. APPEARS POLE FIRE STARED FROM TRACKING BECAUSE OF RAIN."/>
    <s v="Y"/>
    <n v="2"/>
    <s v="\\fxshare-nas05\quotashare-fs01\ESA\5 - Ignition Tracking\Fire_Tab_Attachment_Files"/>
    <s v="38.2882317,-121.5840583,1.900000,3D"/>
    <m/>
    <m/>
    <m/>
    <m/>
    <m/>
    <s v="N"/>
    <s v="Y"/>
    <m/>
    <s v="Rain"/>
    <m/>
    <s v="PG&amp;E Only"/>
    <m/>
    <s v="Calm"/>
    <m/>
    <s v="PG&amp;E Equipment"/>
    <m/>
    <s v="Structure Only"/>
    <m/>
    <s v="Self Extinguished"/>
    <m/>
    <s v="Overhead"/>
    <m/>
    <x v="0"/>
    <m/>
    <m/>
    <m/>
    <s v="FIRE, POLE"/>
    <s v="POLE-WOOD"/>
    <s v="N"/>
    <s v=" "/>
    <s v="Unplanned"/>
    <s v="Sacramento"/>
    <s v="Solano"/>
    <s v="062462227, GRAND ISLAND-2227"/>
    <s v="21-0004918"/>
    <s v="Unplanned"/>
    <s v="Clear;32-90 F"/>
    <s v="1128"/>
    <s v="205590"/>
    <s v="YES"/>
    <s v="Multi-Fault"/>
    <s v="Sustained"/>
    <s v="No"/>
    <s v="2227/2"/>
    <s v="OH"/>
    <s v="Circuit Breaker"/>
    <s v="1204096"/>
    <s v="Pole-Wood, Burned/flashed"/>
    <s v="A, B, GRD, CURRENT, OTHER"/>
    <s v="01/04/21 20:04"/>
    <s v=" "/>
    <s v="GRAND ISLAND SUB"/>
    <s v="POLE FIRE AT SAP:101583568"/>
    <s v="LR 40136 OPEN|SW 12041 CLOSE|FUS 323033 OPEN|SW 4453 OPEN|FUS 79727 OPEN|FUS 4161 OPEN|FUS 47477 OPEN|SW 8849 CLOSE|SW 5645 OPEN"/>
    <s v=" "/>
    <s v=" "/>
    <s v="No"/>
    <s v="Equipment Failure/Involved, Fire, pole"/>
    <s v=" "/>
    <s v="No"/>
    <s v="3"/>
    <s v="333"/>
    <s v="NPG3"/>
    <s v="Distribution Circuit"/>
    <s v="SLBZ"/>
    <s v="01/04/21 16:39"/>
    <s v=" "/>
    <s v="01/05/21 05:26"/>
    <s v=" "/>
    <s v="No"/>
    <s v="1590815"/>
    <s v="21-0004918"/>
    <m/>
    <m/>
    <m/>
    <m/>
    <m/>
  </r>
  <r>
    <x v="694"/>
    <s v="S7RM"/>
    <s v="3 - QC Complete"/>
    <d v="2021-04-08T00:00:00"/>
    <d v="2021-04-01T00:00:00"/>
    <x v="561"/>
    <s v="\\fxshare-nas05\quotashare-fs01\ESA\5 - Ignition Tracking\2021_Ignition_QC_Folders\20210104_1202902_21-0004509_nan_T005158878"/>
    <s v=" "/>
    <m/>
    <m/>
    <m/>
    <m/>
    <m/>
    <x v="0"/>
    <m/>
    <m/>
    <m/>
    <m/>
    <m/>
    <m/>
    <m/>
    <m/>
    <m/>
    <m/>
    <m/>
    <m/>
    <m/>
    <m/>
    <m/>
    <m/>
    <m/>
    <s v=" "/>
    <x v="138"/>
    <s v="04:27"/>
    <d v="2021-01-04T00:00:00"/>
    <d v="1899-12-30T04:44:00"/>
    <s v="FAS"/>
    <s v="N"/>
    <s v="N"/>
    <s v="1202902"/>
    <s v="21-0004509"/>
    <m/>
    <s v="T005158878"/>
    <n v="120252632"/>
    <m/>
    <m/>
    <m/>
    <s v=" "/>
    <x v="0"/>
    <x v="0"/>
    <s v="N"/>
    <s v="N"/>
    <s v="On January 4th, 2021 at  04:27 hours, a PG &amp;E troubleman was dispatched to the Marysville 1104 12KV distribution circuit near Blue and Yuba Streets  in the City of Marysville for reports of pole fire.  Initial analysis indicates that tracking due to a light rain mixed with a contaiminated insulator resulted in an ignition.  The responding troubleman confirmed that the ignition was limited to PG &amp; E assets, was less than 1 linear meter and was extinguished by the troubleman.  The Troubleman replaced the pole, crossarm and transformer on 1/4/2021 to mitigate future reoccurances of this type of incident.  All information is preliminary.  "/>
    <s v="PG&amp;E"/>
    <s v="Other"/>
    <s v="D"/>
    <s v="D"/>
    <s v="&lt;3 meters of linear travel"/>
    <s v="POLE TOP ONLY"/>
    <m/>
    <m/>
    <m/>
    <x v="15"/>
    <x v="0"/>
    <x v="0"/>
    <s v="N"/>
    <s v="Overhead"/>
    <s v="Secondary"/>
    <s v="Insulator"/>
    <s v="pole, crossarm, transformer"/>
    <s v="Circuit ID: 152011104"/>
    <s v=" "/>
    <x v="0"/>
    <s v="39.1472750"/>
    <s v="-121.5839350"/>
    <s v="Yuba"/>
    <x v="552"/>
    <n v="12000"/>
    <m/>
    <s v="Employee"/>
    <s v="Urban"/>
    <m/>
    <m/>
    <m/>
    <m/>
    <s v="N"/>
    <s v="N"/>
    <m/>
    <m/>
    <s v="2021-01-05"/>
    <m/>
    <m/>
    <m/>
    <m/>
    <m/>
    <m/>
    <m/>
    <m/>
    <m/>
    <m/>
    <m/>
    <m/>
    <m/>
    <m/>
    <m/>
    <m/>
    <m/>
    <m/>
    <m/>
    <s v=" "/>
    <s v="SIERRA"/>
    <s v="MARYSVILLE 01"/>
    <s v="04:27"/>
    <s v="01/04/2021"/>
    <s v="1202902"/>
    <s v="T005158878"/>
    <n v="103"/>
    <s v="E 12TH ST"/>
    <x v="82"/>
    <n v="39.140090000000001"/>
    <n v="-121.58404"/>
    <s v="T3TDJLU"/>
    <s v="LAFFOND, DAN"/>
    <n v="15201"/>
    <s v="20210104 06:59"/>
    <n v="9110"/>
    <m/>
    <s v="POLE TOP CAUGHT FIRE AND LAYED ARM OVER ON TO OPEN DELTA BANK."/>
    <s v="Y"/>
    <m/>
    <m/>
    <s v="39.1472750,-121.5839350,13.300000,3D"/>
    <m/>
    <m/>
    <m/>
    <m/>
    <m/>
    <s v="N"/>
    <s v="Y"/>
    <m/>
    <s v="Rain"/>
    <m/>
    <s v="PG&amp;E Only"/>
    <m/>
    <s v="Light"/>
    <m/>
    <s v="Unknown"/>
    <m/>
    <s v="Other (Comments)"/>
    <s v="POLE TOP ONLY"/>
    <s v="Employee"/>
    <m/>
    <s v="Overhead"/>
    <m/>
    <x v="0"/>
    <m/>
    <m/>
    <m/>
    <s v="FIRE, POLE"/>
    <s v="POLE-WOOD"/>
    <s v="N"/>
    <s v=" "/>
    <s v="Unplanned"/>
    <s v="Sacramento"/>
    <s v="Marysville"/>
    <s v="152011104, MARYSVILLE-1104"/>
    <s v="21-0004509"/>
    <s v="Unplanned"/>
    <s v="Clear;32-90F"/>
    <s v="721"/>
    <s v="22627"/>
    <s v="YES"/>
    <s v="Force Out"/>
    <s v="Sustained"/>
    <s v="No"/>
    <s v="1104/2"/>
    <s v="OH"/>
    <s v="Circuit Breaker"/>
    <s v="1202902"/>
    <s v="Pole-Wood, Burned/flashed"/>
    <s v="NA"/>
    <s v=" "/>
    <s v=" "/>
    <s v="MARYSVILLE SUB"/>
    <s v="1/P/N/OF 6847"/>
    <s v="NA"/>
    <s v="POLE FIRE"/>
    <s v=" "/>
    <s v="No"/>
    <s v="Equipment Failure/Involved, Fire, pole"/>
    <s v=" "/>
    <s v="No"/>
    <s v="1"/>
    <s v="33"/>
    <s v="SLBZ"/>
    <s v="Distribution Circuit"/>
    <s v="LTF2"/>
    <s v="01/04/21 04:44"/>
    <s v=" "/>
    <s v=" "/>
    <s v=" "/>
    <s v="No"/>
    <s v="1590581"/>
    <s v="21-0004509"/>
    <m/>
    <m/>
    <m/>
    <m/>
    <m/>
  </r>
  <r>
    <x v="695"/>
    <s v="S7RM"/>
    <s v="3 - QC Complete"/>
    <d v="2021-04-20T00:00:00"/>
    <d v="2021-04-20T00:00:00"/>
    <x v="562"/>
    <s v="\\fxshare-nas05\quotashare-fs01\ESA\5 - Ignition Tracking\2021_Ignition_QC_Folders\20210103_1202794_21-000445_nan_T005158756"/>
    <s v=" "/>
    <m/>
    <m/>
    <m/>
    <m/>
    <m/>
    <x v="0"/>
    <m/>
    <m/>
    <m/>
    <m/>
    <m/>
    <m/>
    <m/>
    <m/>
    <m/>
    <m/>
    <m/>
    <m/>
    <m/>
    <m/>
    <m/>
    <m/>
    <m/>
    <s v=" "/>
    <x v="139"/>
    <d v="1899-12-30T13:35:00"/>
    <d v="2021-01-03T00:00:00"/>
    <d v="1899-12-30T13:35:00"/>
    <s v="FAS"/>
    <s v="Y"/>
    <s v="N"/>
    <n v="1202794"/>
    <s v=" 21-000445"/>
    <m/>
    <s v="T005158756"/>
    <n v="120252245"/>
    <m/>
    <m/>
    <m/>
    <s v=" "/>
    <x v="0"/>
    <x v="0"/>
    <s v="N"/>
    <s v="N"/>
    <s v="On January 3rd, 2021 at 13: 37 hrs. a PG &amp; E Troubleman was dispatched to the California 1114 12KV Distribution circuit near Backer Ave. in the City of Fresno in response to a report of a piece of a power pole broken and burnt laying in the yard.  According to the responding  Troubleman, there was no evidence of ignition or fire anywhere else, the cause of the ignition was unknown,  the fire was confined to one small piece of the crossarm which was laying in the back yard at 359 Backer Ave. and it was unclear who supressed the fire.  The troubleman replaced the crossarm and conductor on 1/03/2021 and the outage was restored on 1/3/2021 at 19:04  hours.  "/>
    <s v="PG&amp;E"/>
    <s v="Other"/>
    <s v="D"/>
    <s v="D"/>
    <s v="&lt;0.25"/>
    <m/>
    <m/>
    <m/>
    <m/>
    <x v="0"/>
    <x v="4"/>
    <x v="16"/>
    <s v="Y"/>
    <s v="Overhead"/>
    <s v="Primary"/>
    <s v="Insulator"/>
    <s v="Crossarm, Insulators, Tie Wire, Conductor - Primary"/>
    <s v="SAP: 100848507, Circuit ID: 25228-1114"/>
    <s v=" "/>
    <x v="0"/>
    <n v="36.739943926999999"/>
    <n v="-119.74319826609999"/>
    <s v="Fresno"/>
    <x v="553"/>
    <n v="12000"/>
    <m/>
    <s v="Self Extinguished"/>
    <s v="Urban"/>
    <m/>
    <m/>
    <m/>
    <m/>
    <s v="N"/>
    <s v="N"/>
    <m/>
    <m/>
    <s v="2021-03-16"/>
    <m/>
    <m/>
    <m/>
    <m/>
    <m/>
    <m/>
    <m/>
    <m/>
    <m/>
    <m/>
    <m/>
    <m/>
    <m/>
    <m/>
    <m/>
    <m/>
    <m/>
    <m/>
    <m/>
    <s v=" "/>
    <m/>
    <m/>
    <n v="0.56597222222222221"/>
    <d v="2021-01-03T00:00:00"/>
    <n v="1202794"/>
    <s v="T005158756"/>
    <n v="359"/>
    <s v="359 Backer Ave"/>
    <x v="14"/>
    <n v="36.739440000000002"/>
    <n v="-119.74321"/>
    <s v="F4TJEAN"/>
    <m/>
    <m/>
    <m/>
    <m/>
    <m/>
    <s v="crossarm failure"/>
    <m/>
    <m/>
    <m/>
    <s v="36.7394393, -119.7431983"/>
    <n v="36.739439300000001"/>
    <n v="-119.7431983"/>
    <m/>
    <s v="NA"/>
    <m/>
    <s v="N"/>
    <s v="N"/>
    <m/>
    <m/>
    <m/>
    <s v="PG &amp; E Only"/>
    <m/>
    <m/>
    <m/>
    <s v="Unknown"/>
    <m/>
    <s v="Unknown"/>
    <m/>
    <s v="Unknown"/>
    <s v="Unknown"/>
    <s v="Overhead"/>
    <m/>
    <x v="2"/>
    <m/>
    <m/>
    <m/>
    <m/>
    <s v="CROSSARM, WOOD"/>
    <m/>
    <s v=" "/>
    <m/>
    <m/>
    <m/>
    <m/>
    <m/>
    <m/>
    <m/>
    <m/>
    <m/>
    <m/>
    <m/>
    <m/>
    <m/>
    <m/>
    <m/>
    <m/>
    <m/>
    <m/>
    <m/>
    <m/>
    <m/>
    <m/>
    <m/>
    <m/>
    <m/>
    <m/>
    <m/>
    <m/>
    <m/>
    <m/>
    <m/>
    <m/>
    <m/>
    <m/>
    <m/>
    <m/>
    <m/>
    <m/>
    <m/>
    <m/>
    <m/>
    <m/>
    <m/>
    <m/>
    <m/>
    <m/>
    <m/>
  </r>
  <r>
    <x v="696"/>
    <s v="B1HE"/>
    <s v="3 - QC Complete"/>
    <d v="2021-04-28T00:00:00"/>
    <d v="2021-04-28T00:00:00"/>
    <x v="563"/>
    <s v="\\fxshare-nas05\quotashare-fs01\ESA\5 - Ignition Tracking\2021_Ignition_QC_Folders\20210102_nan_nan_nan_T005158423"/>
    <s v=" "/>
    <s v="Y"/>
    <s v="B1HE"/>
    <s v="updated create time, lat long"/>
    <d v="2021-04-28T00:00:00"/>
    <m/>
    <x v="0"/>
    <m/>
    <m/>
    <m/>
    <m/>
    <m/>
    <m/>
    <m/>
    <m/>
    <m/>
    <m/>
    <m/>
    <m/>
    <m/>
    <m/>
    <m/>
    <m/>
    <m/>
    <s v=" "/>
    <x v="140"/>
    <d v="1899-12-30T13:07:00"/>
    <m/>
    <m/>
    <s v="FAS"/>
    <s v="Y"/>
    <s v="N"/>
    <m/>
    <m/>
    <m/>
    <s v="T005158423"/>
    <n v="120251502"/>
    <n v="119805032"/>
    <m/>
    <m/>
    <s v=" "/>
    <x v="0"/>
    <x v="0"/>
    <s v="N"/>
    <s v="N"/>
    <s v="On January 2nd, 2021 at 1307 hours, a PG&amp;E Troubleman was dispatched to the Molino 1104 12 kv Distribution Circuit on Blucher Valley Rd, South of Kennedy Rd, Sebastopol in response to a Wire Down Outage tag. Initial analysis indicates a crossarm had burned at the insulator creating a floating conductor. The ensuing fire was isolated to the crossarm and caused no further damage to any other equipment and caused no outage. A PG&amp;E crew was dispatched to repair the damaged crossarm. There was a previous EC notification 119805032 9/23/2020 to remove tree bark that had built up on the tree wire."/>
    <s v="PG&amp;E"/>
    <s v="Other"/>
    <s v="D"/>
    <m/>
    <s v="Structure-PG&amp;E only"/>
    <m/>
    <m/>
    <m/>
    <m/>
    <x v="0"/>
    <x v="4"/>
    <x v="26"/>
    <s v="Y"/>
    <s v="Overhead"/>
    <s v="Primary"/>
    <s v="Conductor - Primary"/>
    <s v="Crossarm"/>
    <s v="CIRCUIT ID: 042571104, Pole SAP: 101989513"/>
    <s v=" "/>
    <x v="0"/>
    <n v="38.361026788499998"/>
    <n v="-122.8349428679"/>
    <s v="Sonoma"/>
    <x v="554"/>
    <n v="12000"/>
    <m/>
    <m/>
    <s v="Hardwood Forest"/>
    <m/>
    <m/>
    <m/>
    <m/>
    <s v="N"/>
    <s v="N"/>
    <m/>
    <m/>
    <s v="2021-03-16"/>
    <m/>
    <m/>
    <m/>
    <m/>
    <m/>
    <m/>
    <m/>
    <m/>
    <m/>
    <m/>
    <m/>
    <m/>
    <m/>
    <m/>
    <m/>
    <m/>
    <m/>
    <m/>
    <m/>
    <s v=" "/>
    <s v="SONOMA"/>
    <s v="SANTA ROSA"/>
    <m/>
    <m/>
    <m/>
    <m/>
    <m/>
    <m/>
    <x v="5"/>
    <m/>
    <m/>
    <m/>
    <m/>
    <m/>
    <m/>
    <m/>
    <m/>
    <m/>
    <m/>
    <m/>
    <m/>
    <m/>
    <m/>
    <m/>
    <m/>
    <m/>
    <m/>
    <m/>
    <m/>
    <m/>
    <m/>
    <m/>
    <m/>
    <m/>
    <m/>
    <m/>
    <m/>
    <m/>
    <m/>
    <m/>
    <m/>
    <m/>
    <m/>
    <m/>
    <x v="2"/>
    <m/>
    <m/>
    <m/>
    <m/>
    <m/>
    <m/>
    <s v=" "/>
    <m/>
    <m/>
    <m/>
    <m/>
    <m/>
    <m/>
    <m/>
    <m/>
    <m/>
    <m/>
    <m/>
    <m/>
    <m/>
    <m/>
    <m/>
    <m/>
    <m/>
    <m/>
    <m/>
    <m/>
    <m/>
    <m/>
    <m/>
    <m/>
    <m/>
    <m/>
    <m/>
    <m/>
    <m/>
    <m/>
    <m/>
    <m/>
    <m/>
    <m/>
    <m/>
    <m/>
    <m/>
    <m/>
    <m/>
    <m/>
    <m/>
    <m/>
    <m/>
    <m/>
    <m/>
    <m/>
    <m/>
  </r>
  <r>
    <x v="697"/>
    <s v="B1HE"/>
    <s v="3 - QC Complete"/>
    <d v="2021-04-23T00:00:00"/>
    <d v="2021-04-23T00:00:00"/>
    <x v="564"/>
    <s v="\\fxshare-nas05\quotashare-fs01\ESA\5 - Ignition Tracking\2021_Ignition_QC_Folders\20210102_nan_nan_nan_T005158604"/>
    <s v=" "/>
    <s v="Y"/>
    <s v="B1HE"/>
    <s v="Updated create time"/>
    <d v="2021-04-23T00:00:00"/>
    <m/>
    <x v="0"/>
    <m/>
    <m/>
    <m/>
    <m/>
    <m/>
    <m/>
    <m/>
    <m/>
    <m/>
    <m/>
    <m/>
    <m/>
    <m/>
    <m/>
    <m/>
    <m/>
    <m/>
    <s v=" "/>
    <x v="140"/>
    <d v="1899-12-30T22:19:00"/>
    <m/>
    <m/>
    <s v="FAS"/>
    <s v="Y"/>
    <s v="N"/>
    <m/>
    <m/>
    <m/>
    <s v="T005158604"/>
    <m/>
    <m/>
    <m/>
    <m/>
    <s v=" "/>
    <x v="0"/>
    <x v="0"/>
    <s v="N"/>
    <s v="N"/>
    <s v="On January 1st, 2021 at 2219 hours, a PG&amp;E Troubleman was dispatched to the Manteca 1707 17 kv Distribution Circuit on Moffat Blvd near South Garfield Ave, Manteca in response to an Arcing wire tag. Initial analysis indicates pole 102092736 was smoldering due to unknown cause. The ensuing damage was isolated to just pole and was self-extinguished with no other damage to any other equipment. The Tman made safe and was going to report the damage to the PG&amp;E Maintenance crew the following Monday."/>
    <s v="PG&amp;E"/>
    <s v="Other"/>
    <s v="D"/>
    <m/>
    <s v="Structure-PG&amp;E only"/>
    <m/>
    <m/>
    <m/>
    <m/>
    <x v="0"/>
    <x v="4"/>
    <x v="7"/>
    <s v="Y"/>
    <s v="Overhead"/>
    <s v="Primary"/>
    <s v="Pole"/>
    <s v="Pole"/>
    <s v="CIRCUIT ID: 162611707, SAP: 102092736"/>
    <s v=" "/>
    <x v="0"/>
    <n v="37.791748451099998"/>
    <n v="-121.20975649410001"/>
    <s v="San Joaquin"/>
    <x v="555"/>
    <n v="17000"/>
    <m/>
    <m/>
    <s v="Urban"/>
    <m/>
    <m/>
    <m/>
    <m/>
    <s v="N"/>
    <s v="N"/>
    <m/>
    <m/>
    <s v="2021-03-16"/>
    <m/>
    <m/>
    <m/>
    <m/>
    <m/>
    <m/>
    <m/>
    <m/>
    <m/>
    <m/>
    <m/>
    <m/>
    <m/>
    <m/>
    <m/>
    <m/>
    <m/>
    <m/>
    <m/>
    <s v=" "/>
    <m/>
    <m/>
    <m/>
    <m/>
    <m/>
    <m/>
    <m/>
    <m/>
    <x v="5"/>
    <m/>
    <m/>
    <m/>
    <m/>
    <m/>
    <m/>
    <m/>
    <m/>
    <m/>
    <m/>
    <m/>
    <m/>
    <m/>
    <m/>
    <m/>
    <m/>
    <m/>
    <m/>
    <m/>
    <m/>
    <m/>
    <m/>
    <m/>
    <m/>
    <m/>
    <m/>
    <m/>
    <m/>
    <m/>
    <m/>
    <m/>
    <m/>
    <m/>
    <m/>
    <m/>
    <x v="2"/>
    <m/>
    <m/>
    <m/>
    <m/>
    <m/>
    <m/>
    <s v=" "/>
    <m/>
    <m/>
    <m/>
    <m/>
    <m/>
    <m/>
    <m/>
    <m/>
    <m/>
    <m/>
    <m/>
    <m/>
    <m/>
    <m/>
    <m/>
    <m/>
    <m/>
    <m/>
    <m/>
    <m/>
    <m/>
    <m/>
    <m/>
    <m/>
    <m/>
    <m/>
    <m/>
    <m/>
    <m/>
    <m/>
    <m/>
    <m/>
    <m/>
    <m/>
    <m/>
    <m/>
    <m/>
    <m/>
    <m/>
    <m/>
    <m/>
    <m/>
    <m/>
    <m/>
    <m/>
    <m/>
    <m/>
  </r>
  <r>
    <x v="698"/>
    <s v="AGFC"/>
    <s v="3 - QC Complete"/>
    <d v="2021-01-05T00:00:00"/>
    <d v="2021-01-05T00:00:00"/>
    <x v="565"/>
    <s v="\\fxshare-nas05\quotashare-fs01\ESA\5 - Ignition Tracking\2021_Ignition_QC_Folders\20210101_nan_nan_nan_8089761713"/>
    <s v=" "/>
    <m/>
    <m/>
    <m/>
    <m/>
    <m/>
    <x v="0"/>
    <m/>
    <m/>
    <m/>
    <m/>
    <m/>
    <m/>
    <m/>
    <m/>
    <m/>
    <m/>
    <m/>
    <m/>
    <m/>
    <m/>
    <m/>
    <m/>
    <m/>
    <s v=" "/>
    <x v="141"/>
    <s v="03:58"/>
    <m/>
    <m/>
    <s v="FAS"/>
    <s v="N"/>
    <s v="N"/>
    <m/>
    <m/>
    <m/>
    <n v="8089761713"/>
    <m/>
    <m/>
    <m/>
    <m/>
    <s v=" "/>
    <x v="0"/>
    <x v="2"/>
    <s v="N"/>
    <s v="N"/>
    <s v="Structure fire, not attributable to PG&amp;E. Small fire at entrance door, not problem found, PG&amp;E ok."/>
    <s v="Not PG&amp;E"/>
    <s v="Building"/>
    <m/>
    <m/>
    <s v="Structure-only"/>
    <m/>
    <m/>
    <m/>
    <m/>
    <x v="3"/>
    <x v="1"/>
    <x v="1"/>
    <m/>
    <s v="Underground"/>
    <m/>
    <m/>
    <m/>
    <m/>
    <s v=" "/>
    <x v="0"/>
    <s v="37.3333133"/>
    <s v="-121.8900833"/>
    <s v="Santa Clara"/>
    <x v="556"/>
    <n v="12000"/>
    <m/>
    <s v="San Jose FD"/>
    <s v="Urban"/>
    <m/>
    <m/>
    <m/>
    <m/>
    <s v="N"/>
    <s v="N"/>
    <m/>
    <m/>
    <s v="2021-01-05"/>
    <m/>
    <m/>
    <m/>
    <m/>
    <m/>
    <m/>
    <m/>
    <m/>
    <m/>
    <m/>
    <m/>
    <m/>
    <m/>
    <m/>
    <m/>
    <m/>
    <m/>
    <m/>
    <m/>
    <s v=" "/>
    <s v="SAN JOSE"/>
    <s v="SAN JOSE 08"/>
    <s v="03:58"/>
    <s v="01/01/2021"/>
    <m/>
    <n v="8089761713"/>
    <n v="110"/>
    <s v="S MARKET ST"/>
    <x v="36"/>
    <n v="37.333615000000002"/>
    <n v="-121.890503"/>
    <s v="J2TM1CI"/>
    <s v="CAMERON, MIKE"/>
    <n v="82261113"/>
    <s v="20210101 05:02"/>
    <n v="1120"/>
    <m/>
    <s v="small fire at entrance door,  pge ok"/>
    <s v="Y"/>
    <m/>
    <m/>
    <s v="37.3333133,-121.8900833,30.100000,3D"/>
    <m/>
    <m/>
    <m/>
    <s v="S.J.F.D."/>
    <m/>
    <s v="N"/>
    <s v="Y"/>
    <s v="N"/>
    <s v="Clear"/>
    <m/>
    <s v="Structures"/>
    <m/>
    <s v="Calm"/>
    <m/>
    <s v="Unknown"/>
    <m/>
    <s v="Structure Only"/>
    <m/>
    <s v="Fire Dept"/>
    <m/>
    <s v="Underbuild"/>
    <m/>
    <x v="0"/>
    <m/>
    <m/>
    <m/>
    <m/>
    <m/>
    <m/>
    <s v=" "/>
    <m/>
    <m/>
    <m/>
    <m/>
    <m/>
    <m/>
    <m/>
    <m/>
    <m/>
    <m/>
    <m/>
    <m/>
    <m/>
    <m/>
    <m/>
    <m/>
    <m/>
    <m/>
    <m/>
    <m/>
    <m/>
    <m/>
    <m/>
    <m/>
    <m/>
    <m/>
    <m/>
    <m/>
    <m/>
    <m/>
    <m/>
    <m/>
    <m/>
    <m/>
    <m/>
    <m/>
    <m/>
    <m/>
    <m/>
    <m/>
    <m/>
    <m/>
    <m/>
    <m/>
    <m/>
    <m/>
    <m/>
  </r>
  <r>
    <x v="699"/>
    <m/>
    <m/>
    <m/>
    <m/>
    <x v="566"/>
    <m/>
    <m/>
    <m/>
    <m/>
    <m/>
    <m/>
    <m/>
    <x v="4"/>
    <m/>
    <m/>
    <m/>
    <m/>
    <m/>
    <m/>
    <m/>
    <m/>
    <m/>
    <m/>
    <m/>
    <m/>
    <m/>
    <m/>
    <m/>
    <m/>
    <m/>
    <m/>
    <x v="142"/>
    <m/>
    <m/>
    <m/>
    <m/>
    <m/>
    <m/>
    <m/>
    <m/>
    <m/>
    <m/>
    <m/>
    <m/>
    <m/>
    <m/>
    <m/>
    <x v="3"/>
    <x v="3"/>
    <m/>
    <m/>
    <m/>
    <m/>
    <m/>
    <m/>
    <m/>
    <m/>
    <m/>
    <m/>
    <m/>
    <m/>
    <x v="16"/>
    <x v="1"/>
    <x v="1"/>
    <m/>
    <m/>
    <m/>
    <m/>
    <m/>
    <m/>
    <m/>
    <x v="4"/>
    <m/>
    <m/>
    <m/>
    <x v="557"/>
    <m/>
    <m/>
    <m/>
    <m/>
    <m/>
    <m/>
    <m/>
    <m/>
    <m/>
    <m/>
    <m/>
    <m/>
    <m/>
    <m/>
    <m/>
    <m/>
    <m/>
    <m/>
    <m/>
    <m/>
    <m/>
    <m/>
    <m/>
    <m/>
    <m/>
    <m/>
    <m/>
    <m/>
    <m/>
    <m/>
    <m/>
    <m/>
    <m/>
    <m/>
    <m/>
    <m/>
    <m/>
    <m/>
    <m/>
    <m/>
    <m/>
    <x v="5"/>
    <m/>
    <m/>
    <m/>
    <m/>
    <m/>
    <m/>
    <m/>
    <m/>
    <m/>
    <m/>
    <m/>
    <m/>
    <m/>
    <m/>
    <m/>
    <m/>
    <m/>
    <m/>
    <m/>
    <m/>
    <m/>
    <m/>
    <m/>
    <m/>
    <m/>
    <m/>
    <m/>
    <m/>
    <m/>
    <m/>
    <m/>
    <m/>
    <m/>
    <m/>
    <m/>
    <x v="2"/>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15C3DC-A03C-4239-8734-86114950CCA2}" name="PivotTable2" cacheId="0" applyNumberFormats="0" applyBorderFormats="0" applyFontFormats="0" applyPatternFormats="0" applyAlignmentFormats="0" applyWidthHeightFormats="1" dataCaption="Values" grandTotalCaption="Total" missingCaption="0" updatedVersion="6" minRefreshableVersion="3" itemPrintTitles="1" mergeItem="1" createdVersion="6" indent="0" compact="0" compactData="0" gridDropZones="1" multipleFieldFilters="0">
  <location ref="B4:H29" firstHeaderRow="1" firstDataRow="2" firstDataCol="1" rowPageCount="1" colPageCount="1"/>
  <pivotFields count="85">
    <pivotField dataField="1" compact="0" outline="0" showAll="0"/>
    <pivotField compact="0" outline="0" showAll="0"/>
    <pivotField compact="0" numFmtId="14" outline="0" showAll="0"/>
    <pivotField compact="0" outline="0" showAll="0"/>
    <pivotField compact="0" outline="0" showAll="0"/>
    <pivotField compact="0" outline="0" showAll="0">
      <items count="5">
        <item x="0"/>
        <item x="1"/>
        <item x="2"/>
        <item x="3"/>
        <item t="default"/>
      </items>
    </pivotField>
    <pivotField compact="0" outline="0" showAll="0"/>
    <pivotField axis="axisCol" compact="0" outline="0" showAll="0">
      <items count="8">
        <item h="1" x="0"/>
        <item x="1"/>
        <item x="2"/>
        <item x="3"/>
        <item x="4"/>
        <item x="5"/>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5">
        <item x="0"/>
        <item x="3"/>
        <item x="2"/>
        <item x="1"/>
        <item t="default"/>
      </items>
    </pivotField>
    <pivotField compact="0" outline="0" showAll="0"/>
    <pivotField compact="0" outline="0" showAll="0"/>
    <pivotField compact="0" outline="0" showAll="0"/>
    <pivotField compact="0" outline="0" showAll="0"/>
    <pivotField axis="axisRow" compact="0" outline="0" showAll="0" sortType="ascending">
      <items count="52">
        <item x="0"/>
        <item x="6"/>
        <item x="12"/>
        <item x="8"/>
        <item x="3"/>
        <item x="11"/>
        <item x="4"/>
        <item x="15"/>
        <item x="17"/>
        <item x="18"/>
        <item x="2"/>
        <item x="16"/>
        <item x="7"/>
        <item x="14"/>
        <item x="21"/>
        <item x="19"/>
        <item x="20"/>
        <item x="10"/>
        <item x="13"/>
        <item x="9"/>
        <item m="1" x="36"/>
        <item x="22"/>
        <item f="1" x="42"/>
        <item x="23"/>
        <item x="1"/>
        <item x="5"/>
        <item f="1" m="1" x="25"/>
        <item f="1" m="1" x="29"/>
        <item m="1" x="37"/>
        <item f="1" m="1" x="41"/>
        <item f="1" m="1" x="44"/>
        <item m="1" x="39"/>
        <item m="1" x="33"/>
        <item f="1" m="1" x="43"/>
        <item m="1" x="28"/>
        <item f="1" m="1" x="38"/>
        <item f="1" m="1" x="30"/>
        <item m="1" x="50"/>
        <item f="1" m="1" x="27"/>
        <item f="1" m="1" x="40"/>
        <item m="1" x="24"/>
        <item m="1" x="46"/>
        <item m="1" x="34"/>
        <item m="1" x="26"/>
        <item f="1" m="1" x="45"/>
        <item m="1" x="35"/>
        <item f="1" m="1" x="47"/>
        <item f="1" m="1" x="32"/>
        <item f="1" m="1" x="31"/>
        <item m="1" x="48"/>
        <item f="1" m="1" x="4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1"/>
  </rowFields>
  <rowItems count="24">
    <i>
      <x/>
    </i>
    <i>
      <x v="1"/>
    </i>
    <i>
      <x v="2"/>
    </i>
    <i>
      <x v="3"/>
    </i>
    <i>
      <x v="4"/>
    </i>
    <i>
      <x v="5"/>
    </i>
    <i>
      <x v="6"/>
    </i>
    <i>
      <x v="7"/>
    </i>
    <i>
      <x v="8"/>
    </i>
    <i>
      <x v="9"/>
    </i>
    <i>
      <x v="10"/>
    </i>
    <i>
      <x v="11"/>
    </i>
    <i>
      <x v="12"/>
    </i>
    <i>
      <x v="13"/>
    </i>
    <i>
      <x v="14"/>
    </i>
    <i>
      <x v="15"/>
    </i>
    <i>
      <x v="16"/>
    </i>
    <i>
      <x v="17"/>
    </i>
    <i>
      <x v="18"/>
    </i>
    <i>
      <x v="19"/>
    </i>
    <i>
      <x v="21"/>
    </i>
    <i>
      <x v="24"/>
    </i>
    <i>
      <x v="25"/>
    </i>
    <i t="grand">
      <x/>
    </i>
  </rowItems>
  <colFields count="1">
    <field x="7"/>
  </colFields>
  <colItems count="6">
    <i>
      <x v="1"/>
    </i>
    <i>
      <x v="2"/>
    </i>
    <i>
      <x v="3"/>
    </i>
    <i>
      <x v="4"/>
    </i>
    <i>
      <x v="5"/>
    </i>
    <i t="grand">
      <x/>
    </i>
  </colItems>
  <pageFields count="1">
    <pageField fld="26" item="0" hier="-1"/>
  </pageFields>
  <dataFields count="1">
    <dataField name="Count of Index No#" fld="0" subtotal="count" baseField="0" baseItem="0"/>
  </dataFields>
  <formats count="44">
    <format dxfId="85">
      <pivotArea field="31" type="button" dataOnly="0" labelOnly="1" outline="0" axis="axisRow" fieldPosition="0"/>
    </format>
    <format dxfId="84">
      <pivotArea outline="0" collapsedLevelsAreSubtotals="1" fieldPosition="0"/>
    </format>
    <format dxfId="83">
      <pivotArea field="5" type="button" dataOnly="0" labelOnly="1" outline="0"/>
    </format>
    <format dxfId="82">
      <pivotArea type="topRight" dataOnly="0" labelOnly="1" outline="0" fieldPosition="0"/>
    </format>
    <format dxfId="81">
      <pivotArea dataOnly="0" labelOnly="1" grandCol="1" outline="0" fieldPosition="0"/>
    </format>
    <format dxfId="80">
      <pivotArea outline="0" collapsedLevelsAreSubtotals="1" fieldPosition="0"/>
    </format>
    <format dxfId="79">
      <pivotArea field="5" type="button" dataOnly="0" labelOnly="1" outline="0"/>
    </format>
    <format dxfId="78">
      <pivotArea type="topRight" dataOnly="0" labelOnly="1" outline="0" fieldPosition="0"/>
    </format>
    <format dxfId="77">
      <pivotArea dataOnly="0" labelOnly="1" grandCol="1" outline="0" fieldPosition="0"/>
    </format>
    <format dxfId="76">
      <pivotArea type="all" dataOnly="0" outline="0" fieldPosition="0"/>
    </format>
    <format dxfId="75">
      <pivotArea outline="0" collapsedLevelsAreSubtotals="1" fieldPosition="0"/>
    </format>
    <format dxfId="74">
      <pivotArea type="origin" dataOnly="0" labelOnly="1" outline="0" fieldPosition="0"/>
    </format>
    <format dxfId="73">
      <pivotArea field="7" type="button" dataOnly="0" labelOnly="1" outline="0" axis="axisCol" fieldPosition="0"/>
    </format>
    <format dxfId="72">
      <pivotArea type="topRight" dataOnly="0" labelOnly="1" outline="0" fieldPosition="0"/>
    </format>
    <format dxfId="71">
      <pivotArea field="31" type="button" dataOnly="0" labelOnly="1" outline="0" axis="axisRow" fieldPosition="0"/>
    </format>
    <format dxfId="70">
      <pivotArea dataOnly="0" labelOnly="1" outline="0" fieldPosition="0">
        <references count="1">
          <reference field="31" count="0"/>
        </references>
      </pivotArea>
    </format>
    <format dxfId="69">
      <pivotArea dataOnly="0" labelOnly="1" grandRow="1" outline="0" fieldPosition="0"/>
    </format>
    <format dxfId="68">
      <pivotArea dataOnly="0" labelOnly="1" outline="0" fieldPosition="0">
        <references count="1">
          <reference field="7" count="0"/>
        </references>
      </pivotArea>
    </format>
    <format dxfId="67">
      <pivotArea dataOnly="0" labelOnly="1" grandCol="1" outline="0" fieldPosition="0"/>
    </format>
    <format dxfId="66">
      <pivotArea dataOnly="0" labelOnly="1" outline="0" fieldPosition="0">
        <references count="1">
          <reference field="31" count="0"/>
        </references>
      </pivotArea>
    </format>
    <format dxfId="65">
      <pivotArea grandCol="1" outline="0" collapsedLevelsAreSubtotals="1" fieldPosition="0"/>
    </format>
    <format dxfId="64">
      <pivotArea dataOnly="0" labelOnly="1" grandCol="1" outline="0" fieldPosition="0"/>
    </format>
    <format dxfId="63">
      <pivotArea field="31" type="button" dataOnly="0" labelOnly="1" outline="0" axis="axisRow" fieldPosition="0"/>
    </format>
    <format dxfId="62">
      <pivotArea dataOnly="0" labelOnly="1" outline="0" fieldPosition="0">
        <references count="1">
          <reference field="7" count="0"/>
        </references>
      </pivotArea>
    </format>
    <format dxfId="61">
      <pivotArea dataOnly="0" labelOnly="1" grandCol="1" outline="0" fieldPosition="0"/>
    </format>
    <format dxfId="60">
      <pivotArea grandRow="1" outline="0" collapsedLevelsAreSubtotals="1" fieldPosition="0"/>
    </format>
    <format dxfId="59">
      <pivotArea dataOnly="0" labelOnly="1" grandRow="1" outline="0" fieldPosition="0"/>
    </format>
    <format dxfId="58">
      <pivotArea grandRow="1" outline="0" collapsedLevelsAreSubtotals="1" fieldPosition="0"/>
    </format>
    <format dxfId="57">
      <pivotArea dataOnly="0" labelOnly="1" grandRow="1" outline="0" fieldPosition="0"/>
    </format>
    <format dxfId="56">
      <pivotArea outline="0" fieldPosition="0">
        <references count="1">
          <reference field="7" count="0" selected="0"/>
        </references>
      </pivotArea>
    </format>
    <format dxfId="55">
      <pivotArea dataOnly="0" labelOnly="1" outline="0" fieldPosition="0">
        <references count="1">
          <reference field="7" count="0"/>
        </references>
      </pivotArea>
    </format>
    <format dxfId="54">
      <pivotArea outline="0" fieldPosition="0">
        <references count="1">
          <reference field="31" count="0" selected="0"/>
        </references>
      </pivotArea>
    </format>
    <format dxfId="53">
      <pivotArea dataOnly="0" labelOnly="1" outline="0" fieldPosition="0">
        <references count="1">
          <reference field="31" count="0"/>
        </references>
      </pivotArea>
    </format>
    <format dxfId="52">
      <pivotArea grandRow="1" outline="0" collapsedLevelsAreSubtotals="1" fieldPosition="0"/>
    </format>
    <format dxfId="51">
      <pivotArea dataOnly="0" labelOnly="1" grandRow="1" outline="0" fieldPosition="0"/>
    </format>
    <format dxfId="50">
      <pivotArea type="origin" dataOnly="0" labelOnly="1" outline="0" fieldPosition="0"/>
    </format>
    <format dxfId="49">
      <pivotArea field="7" type="button" dataOnly="0" labelOnly="1" outline="0" axis="axisCol" fieldPosition="0"/>
    </format>
    <format dxfId="48">
      <pivotArea type="topRight" dataOnly="0" labelOnly="1" outline="0" fieldPosition="0"/>
    </format>
    <format dxfId="47">
      <pivotArea field="26" type="button" dataOnly="0" labelOnly="1" outline="0" axis="axisPage" fieldPosition="0"/>
    </format>
    <format dxfId="46">
      <pivotArea field="26" type="button" dataOnly="0" labelOnly="1" outline="0" axis="axisPage" fieldPosition="0"/>
    </format>
    <format dxfId="45">
      <pivotArea dataOnly="0" labelOnly="1" outline="0" fieldPosition="0">
        <references count="1">
          <reference field="26" count="1">
            <x v="0"/>
          </reference>
        </references>
      </pivotArea>
    </format>
    <format dxfId="44">
      <pivotArea dataOnly="0" labelOnly="1" outline="0" fieldPosition="0">
        <references count="1">
          <reference field="26" count="1">
            <x v="0"/>
          </reference>
        </references>
      </pivotArea>
    </format>
    <format dxfId="43">
      <pivotArea field="26" type="button" dataOnly="0" labelOnly="1" outline="0" axis="axisPage" fieldPosition="0"/>
    </format>
    <format dxfId="42">
      <pivotArea field="26" type="button" dataOnly="0" labelOnly="1" outline="0" axis="axisPage" fieldPosition="0"/>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2E6868-3A5C-4A61-BBB3-5F6A29528951}" name="PivotTable1" cacheId="0" applyNumberFormats="0" applyBorderFormats="0" applyFontFormats="0" applyPatternFormats="0" applyAlignmentFormats="0" applyWidthHeightFormats="1" dataCaption="Values" grandTotalCaption="Total" missingCaption="0" updatedVersion="6" minRefreshableVersion="3" itemPrintTitles="1" mergeItem="1" createdVersion="6" indent="0" compact="0" compactData="0" gridDropZones="1" multipleFieldFilters="0">
  <location ref="B37:G62" firstHeaderRow="1" firstDataRow="2" firstDataCol="1" rowPageCount="2" colPageCount="1"/>
  <pivotFields count="85">
    <pivotField dataField="1" compact="0" outline="0" showAll="0"/>
    <pivotField compact="0" outline="0" showAll="0"/>
    <pivotField compact="0" numFmtId="14" outline="0" showAll="0"/>
    <pivotField compact="0" outline="0" showAll="0"/>
    <pivotField compact="0" outline="0" showAll="0"/>
    <pivotField axis="axisCol" compact="0" outline="0" showAll="0" defaultSubtotal="0">
      <items count="4">
        <item x="0"/>
        <item x="1"/>
        <item x="2"/>
        <item x="3"/>
      </items>
    </pivotField>
    <pivotField compact="0" outline="0" showAll="0"/>
    <pivotField axis="axisPage" compact="0" outline="0" multipleItemSelectionAllowed="1" showAll="0" defaultSubtotal="0">
      <items count="7">
        <item h="1" x="0"/>
        <item h="1" x="1"/>
        <item h="1" x="2"/>
        <item h="1" x="3"/>
        <item h="1" x="4"/>
        <item h="1" x="5"/>
        <item x="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5">
        <item x="0"/>
        <item x="3"/>
        <item x="2"/>
        <item x="1"/>
        <item t="default"/>
      </items>
    </pivotField>
    <pivotField compact="0" outline="0" showAll="0"/>
    <pivotField compact="0" outline="0" showAll="0"/>
    <pivotField compact="0" outline="0" showAll="0"/>
    <pivotField compact="0" outline="0" showAll="0"/>
    <pivotField axis="axisRow" compact="0" outline="0" showAll="0" sortType="ascending">
      <items count="52">
        <item x="0"/>
        <item x="6"/>
        <item x="12"/>
        <item x="8"/>
        <item x="3"/>
        <item x="11"/>
        <item x="4"/>
        <item x="15"/>
        <item x="17"/>
        <item x="18"/>
        <item x="2"/>
        <item x="16"/>
        <item x="7"/>
        <item x="14"/>
        <item x="21"/>
        <item x="19"/>
        <item x="20"/>
        <item x="10"/>
        <item x="13"/>
        <item x="9"/>
        <item m="1" x="36"/>
        <item x="22"/>
        <item f="1" x="42"/>
        <item x="23"/>
        <item x="1"/>
        <item x="5"/>
        <item f="1" m="1" x="25"/>
        <item f="1" m="1" x="29"/>
        <item m="1" x="37"/>
        <item f="1" m="1" x="41"/>
        <item f="1" m="1" x="44"/>
        <item m="1" x="39"/>
        <item m="1" x="33"/>
        <item f="1" m="1" x="43"/>
        <item m="1" x="28"/>
        <item f="1" m="1" x="38"/>
        <item f="1" m="1" x="30"/>
        <item m="1" x="50"/>
        <item f="1" m="1" x="27"/>
        <item f="1" m="1" x="40"/>
        <item m="1" x="24"/>
        <item m="1" x="46"/>
        <item m="1" x="34"/>
        <item m="1" x="26"/>
        <item f="1" m="1" x="45"/>
        <item m="1" x="35"/>
        <item f="1" m="1" x="47"/>
        <item f="1" m="1" x="32"/>
        <item f="1" m="1" x="31"/>
        <item m="1" x="48"/>
        <item f="1" m="1" x="4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1"/>
  </rowFields>
  <rowItems count="24">
    <i>
      <x/>
    </i>
    <i>
      <x v="1"/>
    </i>
    <i>
      <x v="2"/>
    </i>
    <i>
      <x v="3"/>
    </i>
    <i>
      <x v="4"/>
    </i>
    <i>
      <x v="5"/>
    </i>
    <i>
      <x v="6"/>
    </i>
    <i>
      <x v="7"/>
    </i>
    <i>
      <x v="8"/>
    </i>
    <i>
      <x v="9"/>
    </i>
    <i>
      <x v="10"/>
    </i>
    <i>
      <x v="11"/>
    </i>
    <i>
      <x v="12"/>
    </i>
    <i>
      <x v="13"/>
    </i>
    <i>
      <x v="14"/>
    </i>
    <i>
      <x v="15"/>
    </i>
    <i>
      <x v="17"/>
    </i>
    <i>
      <x v="18"/>
    </i>
    <i>
      <x v="19"/>
    </i>
    <i>
      <x v="21"/>
    </i>
    <i>
      <x v="23"/>
    </i>
    <i>
      <x v="24"/>
    </i>
    <i>
      <x v="25"/>
    </i>
    <i t="grand">
      <x/>
    </i>
  </rowItems>
  <colFields count="1">
    <field x="5"/>
  </colFields>
  <colItems count="5">
    <i>
      <x/>
    </i>
    <i>
      <x v="1"/>
    </i>
    <i>
      <x v="2"/>
    </i>
    <i>
      <x v="3"/>
    </i>
    <i t="grand">
      <x/>
    </i>
  </colItems>
  <pageFields count="2">
    <pageField fld="26" item="0" hier="-1"/>
    <pageField fld="7" hier="-1"/>
  </pageFields>
  <dataFields count="1">
    <dataField name="Count of Index No#" fld="0" subtotal="count" baseField="0" baseItem="0"/>
  </dataFields>
  <formats count="51">
    <format dxfId="136">
      <pivotArea field="31" type="button" dataOnly="0" labelOnly="1" outline="0" axis="axisRow" fieldPosition="0"/>
    </format>
    <format dxfId="135">
      <pivotArea outline="0" collapsedLevelsAreSubtotals="1" fieldPosition="0"/>
    </format>
    <format dxfId="134">
      <pivotArea field="5" type="button" dataOnly="0" labelOnly="1" outline="0" axis="axisCol" fieldPosition="0"/>
    </format>
    <format dxfId="133">
      <pivotArea type="topRight" dataOnly="0" labelOnly="1" outline="0" fieldPosition="0"/>
    </format>
    <format dxfId="132">
      <pivotArea dataOnly="0" labelOnly="1" grandCol="1" outline="0" fieldPosition="0"/>
    </format>
    <format dxfId="131">
      <pivotArea outline="0" collapsedLevelsAreSubtotals="1" fieldPosition="0"/>
    </format>
    <format dxfId="130">
      <pivotArea field="5" type="button" dataOnly="0" labelOnly="1" outline="0" axis="axisCol" fieldPosition="0"/>
    </format>
    <format dxfId="129">
      <pivotArea type="topRight" dataOnly="0" labelOnly="1" outline="0" fieldPosition="0"/>
    </format>
    <format dxfId="128">
      <pivotArea dataOnly="0" labelOnly="1" grandCol="1" outline="0" fieldPosition="0"/>
    </format>
    <format dxfId="127">
      <pivotArea type="all" dataOnly="0" outline="0" fieldPosition="0"/>
    </format>
    <format dxfId="126">
      <pivotArea outline="0" collapsedLevelsAreSubtotals="1" fieldPosition="0"/>
    </format>
    <format dxfId="125">
      <pivotArea type="origin" dataOnly="0" labelOnly="1" outline="0" fieldPosition="0"/>
    </format>
    <format dxfId="124">
      <pivotArea field="7" type="button" dataOnly="0" labelOnly="1" outline="0" axis="axisPage" fieldPosition="1"/>
    </format>
    <format dxfId="123">
      <pivotArea type="topRight" dataOnly="0" labelOnly="1" outline="0" fieldPosition="0"/>
    </format>
    <format dxfId="122">
      <pivotArea field="31" type="button" dataOnly="0" labelOnly="1" outline="0" axis="axisRow" fieldPosition="0"/>
    </format>
    <format dxfId="121">
      <pivotArea dataOnly="0" labelOnly="1" outline="0" fieldPosition="0">
        <references count="1">
          <reference field="31" count="0"/>
        </references>
      </pivotArea>
    </format>
    <format dxfId="120">
      <pivotArea dataOnly="0" labelOnly="1" grandRow="1" outline="0" fieldPosition="0"/>
    </format>
    <format dxfId="119">
      <pivotArea dataOnly="0" labelOnly="1" grandCol="1" outline="0" fieldPosition="0"/>
    </format>
    <format dxfId="118">
      <pivotArea dataOnly="0" labelOnly="1" outline="0" fieldPosition="0">
        <references count="1">
          <reference field="31" count="0"/>
        </references>
      </pivotArea>
    </format>
    <format dxfId="117">
      <pivotArea grandCol="1" outline="0" collapsedLevelsAreSubtotals="1" fieldPosition="0"/>
    </format>
    <format dxfId="116">
      <pivotArea dataOnly="0" labelOnly="1" grandCol="1" outline="0" fieldPosition="0"/>
    </format>
    <format dxfId="115">
      <pivotArea field="31" type="button" dataOnly="0" labelOnly="1" outline="0" axis="axisRow" fieldPosition="0"/>
    </format>
    <format dxfId="114">
      <pivotArea dataOnly="0" labelOnly="1" grandCol="1" outline="0" fieldPosition="0"/>
    </format>
    <format dxfId="113">
      <pivotArea grandRow="1" outline="0" collapsedLevelsAreSubtotals="1" fieldPosition="0"/>
    </format>
    <format dxfId="112">
      <pivotArea dataOnly="0" labelOnly="1" grandRow="1" outline="0" fieldPosition="0"/>
    </format>
    <format dxfId="111">
      <pivotArea grandRow="1" outline="0" collapsedLevelsAreSubtotals="1" fieldPosition="0"/>
    </format>
    <format dxfId="110">
      <pivotArea dataOnly="0" labelOnly="1" grandRow="1" outline="0" fieldPosition="0"/>
    </format>
    <format dxfId="109">
      <pivotArea outline="0" fieldPosition="0">
        <references count="1">
          <reference field="31" count="0" selected="0"/>
        </references>
      </pivotArea>
    </format>
    <format dxfId="108">
      <pivotArea dataOnly="0" labelOnly="1" outline="0" fieldPosition="0">
        <references count="1">
          <reference field="31" count="0"/>
        </references>
      </pivotArea>
    </format>
    <format dxfId="107">
      <pivotArea grandRow="1" outline="0" collapsedLevelsAreSubtotals="1" fieldPosition="0"/>
    </format>
    <format dxfId="106">
      <pivotArea dataOnly="0" labelOnly="1" grandRow="1" outline="0" fieldPosition="0"/>
    </format>
    <format dxfId="105">
      <pivotArea dataOnly="0" labelOnly="1" outline="0" fieldPosition="0">
        <references count="1">
          <reference field="5" count="0"/>
        </references>
      </pivotArea>
    </format>
    <format dxfId="104">
      <pivotArea dataOnly="0" labelOnly="1" outline="0" fieldPosition="0">
        <references count="2">
          <reference field="7" count="0"/>
          <reference field="26" count="1" selected="0">
            <x v="0"/>
          </reference>
        </references>
      </pivotArea>
    </format>
    <format dxfId="103">
      <pivotArea dataOnly="0" labelOnly="1" outline="0" fieldPosition="0">
        <references count="1">
          <reference field="5" count="1">
            <x v="0"/>
          </reference>
        </references>
      </pivotArea>
    </format>
    <format dxfId="102">
      <pivotArea field="31" type="button" dataOnly="0" labelOnly="1" outline="0" axis="axisRow" fieldPosition="0"/>
    </format>
    <format dxfId="101">
      <pivotArea dataOnly="0" labelOnly="1" outline="0" fieldPosition="0">
        <references count="1">
          <reference field="31" count="23">
            <x v="0"/>
            <x v="1"/>
            <x v="2"/>
            <x v="3"/>
            <x v="4"/>
            <x v="5"/>
            <x v="6"/>
            <x v="7"/>
            <x v="8"/>
            <x v="9"/>
            <x v="10"/>
            <x v="11"/>
            <x v="12"/>
            <x v="13"/>
            <x v="14"/>
            <x v="15"/>
            <x v="17"/>
            <x v="18"/>
            <x v="19"/>
            <x v="21"/>
            <x v="22"/>
            <x v="23"/>
            <x v="24"/>
          </reference>
        </references>
      </pivotArea>
    </format>
    <format dxfId="100">
      <pivotArea dataOnly="0" labelOnly="1" grandRow="1" outline="0" fieldPosition="0"/>
    </format>
    <format dxfId="99">
      <pivotArea outline="0" collapsedLevelsAreSubtotals="1" fieldPosition="0"/>
    </format>
    <format dxfId="98">
      <pivotArea dataOnly="0" labelOnly="1" outline="0" fieldPosition="0">
        <references count="1">
          <reference field="5" count="0"/>
        </references>
      </pivotArea>
    </format>
    <format dxfId="97">
      <pivotArea dataOnly="0" labelOnly="1" grandCol="1" outline="0" fieldPosition="0"/>
    </format>
    <format dxfId="96">
      <pivotArea type="origin" dataOnly="0" labelOnly="1" outline="0" fieldPosition="0"/>
    </format>
    <format dxfId="95">
      <pivotArea field="5" type="button" dataOnly="0" labelOnly="1" outline="0" axis="axisCol" fieldPosition="0"/>
    </format>
    <format dxfId="94">
      <pivotArea type="topRight" dataOnly="0" labelOnly="1" outline="0" fieldPosition="0"/>
    </format>
    <format dxfId="93">
      <pivotArea field="26" type="button" dataOnly="0" labelOnly="1" outline="0" axis="axisPage" fieldPosition="0"/>
    </format>
    <format dxfId="92">
      <pivotArea field="7" type="button" dataOnly="0" labelOnly="1" outline="0" axis="axisPage" fieldPosition="1"/>
    </format>
    <format dxfId="91">
      <pivotArea field="26" type="button" dataOnly="0" labelOnly="1" outline="0" axis="axisPage" fieldPosition="0"/>
    </format>
    <format dxfId="90">
      <pivotArea dataOnly="0" labelOnly="1" outline="0" fieldPosition="0">
        <references count="1">
          <reference field="26" count="1">
            <x v="0"/>
          </reference>
        </references>
      </pivotArea>
    </format>
    <format dxfId="89">
      <pivotArea field="7" type="button" dataOnly="0" labelOnly="1" outline="0" axis="axisPage" fieldPosition="1"/>
    </format>
    <format dxfId="88">
      <pivotArea dataOnly="0" labelOnly="1" outline="0" fieldPosition="0">
        <references count="2">
          <reference field="7" count="0"/>
          <reference field="26" count="1" selected="0">
            <x v="0"/>
          </reference>
        </references>
      </pivotArea>
    </format>
    <format dxfId="87">
      <pivotArea field="26" type="button" dataOnly="0" labelOnly="1" outline="0" axis="axisPage" fieldPosition="0"/>
    </format>
    <format dxfId="86">
      <pivotArea field="7" type="button" dataOnly="0" labelOnly="1" outline="0" axis="axisPage" fieldPosition="1"/>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411B9B5-D113-45D8-B1FC-BE035E720D79}"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High Fire Threat Districts">
  <location ref="A4:G9" firstHeaderRow="1" firstDataRow="3" firstDataCol="1" rowPageCount="1" colPageCount="1"/>
  <pivotFields count="21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2"/>
        <item x="1"/>
        <item x="0"/>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0"/>
        <item x="1"/>
        <item x="2"/>
        <item x="3"/>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defaultSubtotal="0">
      <items count="14">
        <item sd="0" x="0"/>
        <item sd="0" x="1"/>
        <item sd="0" x="2"/>
        <item sd="0" x="3"/>
        <item sd="0" x="4"/>
        <item x="5"/>
        <item sd="0" x="6"/>
        <item sd="0" x="7"/>
        <item sd="0" x="8"/>
        <item sd="0" x="9"/>
        <item sd="0" x="10"/>
        <item sd="0" x="11"/>
        <item sd="0" x="12"/>
        <item sd="0" x="13"/>
      </items>
    </pivotField>
  </pivotFields>
  <rowFields count="1">
    <field x="72"/>
  </rowFields>
  <rowItems count="3">
    <i>
      <x/>
    </i>
    <i>
      <x v="1"/>
    </i>
    <i t="grand">
      <x/>
    </i>
  </rowItems>
  <colFields count="2">
    <field x="209"/>
    <field x="32"/>
  </colFields>
  <colItems count="6">
    <i>
      <x v="5"/>
      <x v="149"/>
    </i>
    <i r="1">
      <x v="150"/>
    </i>
    <i r="1">
      <x v="151"/>
    </i>
    <i r="1">
      <x v="152"/>
    </i>
    <i>
      <x v="6"/>
    </i>
    <i t="grand">
      <x/>
    </i>
  </colItems>
  <pageFields count="1">
    <pageField fld="49" hier="-1"/>
  </pageFields>
  <dataFields count="1">
    <dataField name="Count of Index No." fld="0" subtotal="count" baseField="201" baseItem="0"/>
  </dataFields>
  <formats count="1">
    <format dxfId="0">
      <pivotArea dataOnly="0" labelOnly="1" fieldPosition="0">
        <references count="2">
          <reference field="32" count="3">
            <x v="149"/>
            <x v="150"/>
            <x v="151"/>
          </reference>
          <reference field="209" count="1" selected="0">
            <x v="5"/>
          </reference>
        </references>
      </pivotArea>
    </format>
  </formats>
  <pivotTableStyleInfo name="PivotStyleLight16" showRowHeaders="1" showColHeaders="1" showRowStripes="0" showColStripes="0" showLastColumn="1"/>
  <filters count="1">
    <filter fld="32" type="dateNewerThanOrEqual" evalOrder="-1" id="11">
      <autoFilter ref="A1">
        <filterColumn colId="0">
          <customFilters>
            <customFilter operator="greaterThanOrEqual" val="44344"/>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670AD29-89FA-4B77-8E67-F19F65FB4687}" name="PivotTable4"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PIIR Status">
  <location ref="A30:B34" firstHeaderRow="1" firstDataRow="1" firstDataCol="1"/>
  <pivotFields count="21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
        <item m="1" x="5"/>
        <item x="3"/>
        <item x="1"/>
        <item x="2"/>
        <item h="1" x="0"/>
        <item h="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s>
  <rowFields count="1">
    <field x="13"/>
  </rowFields>
  <rowItems count="4">
    <i>
      <x v="1"/>
    </i>
    <i>
      <x v="2"/>
    </i>
    <i>
      <x v="3"/>
    </i>
    <i t="grand">
      <x/>
    </i>
  </rowItems>
  <colItems count="1">
    <i/>
  </colItems>
  <dataFields count="1">
    <dataField name="Ignition Total" fld="0" subtotal="count" baseField="13" baseItem="1"/>
  </dataFields>
  <formats count="1">
    <format dxfId="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9F5180A-7F63-4AAD-AC1B-CCA57EE6CBAE}" name="PivotTable2"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14:H27" firstHeaderRow="1" firstDataRow="1" firstDataCol="8" rowPageCount="1" colPageCount="1"/>
  <pivotFields count="210">
    <pivotField axis="axisRow" compact="0" outline="0" showAll="0" defaultSubtotal="0">
      <items count="700">
        <item x="698"/>
        <item x="694"/>
        <item x="693"/>
        <item x="692"/>
        <item x="691"/>
        <item x="690"/>
        <item x="687"/>
        <item x="686"/>
        <item x="684"/>
        <item x="683"/>
        <item x="685"/>
        <item x="682"/>
        <item x="681"/>
        <item x="680"/>
        <item x="679"/>
        <item x="678"/>
        <item x="675"/>
        <item x="674"/>
        <item x="673"/>
        <item x="672"/>
        <item x="671"/>
        <item x="670"/>
        <item x="669"/>
        <item x="668"/>
        <item x="667"/>
        <item x="666"/>
        <item x="665"/>
        <item x="664"/>
        <item x="663"/>
        <item x="661"/>
        <item x="660"/>
        <item x="659"/>
        <item x="658"/>
        <item x="657"/>
        <item x="656"/>
        <item x="655"/>
        <item x="654"/>
        <item x="653"/>
        <item x="652"/>
        <item x="651"/>
        <item x="650"/>
        <item x="649"/>
        <item x="648"/>
        <item x="646"/>
        <item x="645"/>
        <item x="644"/>
        <item x="643"/>
        <item x="642"/>
        <item x="641"/>
        <item x="640"/>
        <item x="647"/>
        <item x="639"/>
        <item x="638"/>
        <item x="637"/>
        <item x="636"/>
        <item x="635"/>
        <item x="634"/>
        <item x="633"/>
        <item x="632"/>
        <item x="631"/>
        <item x="630"/>
        <item x="629"/>
        <item x="628"/>
        <item x="620"/>
        <item x="619"/>
        <item x="618"/>
        <item x="627"/>
        <item x="617"/>
        <item x="616"/>
        <item x="626"/>
        <item x="625"/>
        <item x="615"/>
        <item x="613"/>
        <item x="612"/>
        <item x="610"/>
        <item x="609"/>
        <item x="608"/>
        <item x="607"/>
        <item x="606"/>
        <item x="605"/>
        <item x="602"/>
        <item x="601"/>
        <item x="600"/>
        <item x="599"/>
        <item x="598"/>
        <item x="596"/>
        <item x="595"/>
        <item x="597"/>
        <item x="592"/>
        <item x="589"/>
        <item x="588"/>
        <item x="587"/>
        <item x="584"/>
        <item x="583"/>
        <item x="582"/>
        <item x="581"/>
        <item x="580"/>
        <item x="594"/>
        <item x="577"/>
        <item x="604"/>
        <item x="576"/>
        <item x="575"/>
        <item x="574"/>
        <item x="573"/>
        <item x="572"/>
        <item x="571"/>
        <item x="570"/>
        <item x="567"/>
        <item x="566"/>
        <item x="565"/>
        <item x="564"/>
        <item x="563"/>
        <item x="562"/>
        <item x="561"/>
        <item x="560"/>
        <item x="558"/>
        <item x="557"/>
        <item x="556"/>
        <item x="555"/>
        <item x="554"/>
        <item x="586"/>
        <item x="559"/>
        <item x="553"/>
        <item x="552"/>
        <item x="551"/>
        <item x="550"/>
        <item x="549"/>
        <item x="548"/>
        <item x="547"/>
        <item x="546"/>
        <item x="545"/>
        <item x="544"/>
        <item x="543"/>
        <item x="540"/>
        <item x="539"/>
        <item x="538"/>
        <item x="537"/>
        <item x="536"/>
        <item x="535"/>
        <item x="542"/>
        <item x="534"/>
        <item x="533"/>
        <item x="532"/>
        <item x="531"/>
        <item x="530"/>
        <item x="529"/>
        <item x="528"/>
        <item x="527"/>
        <item x="526"/>
        <item x="524"/>
        <item x="523"/>
        <item x="522"/>
        <item x="521"/>
        <item x="520"/>
        <item x="519"/>
        <item x="677"/>
        <item x="585"/>
        <item x="518"/>
        <item x="517"/>
        <item x="516"/>
        <item x="514"/>
        <item x="513"/>
        <item x="512"/>
        <item x="511"/>
        <item x="510"/>
        <item x="509"/>
        <item x="508"/>
        <item x="507"/>
        <item x="506"/>
        <item x="505"/>
        <item x="504"/>
        <item x="503"/>
        <item x="502"/>
        <item x="499"/>
        <item x="498"/>
        <item x="497"/>
        <item x="496"/>
        <item x="495"/>
        <item x="493"/>
        <item x="492"/>
        <item x="491"/>
        <item x="490"/>
        <item x="489"/>
        <item x="624"/>
        <item x="623"/>
        <item x="622"/>
        <item x="515"/>
        <item x="488"/>
        <item x="487"/>
        <item x="486"/>
        <item x="484"/>
        <item x="483"/>
        <item x="482"/>
        <item x="481"/>
        <item x="480"/>
        <item x="478"/>
        <item x="476"/>
        <item x="475"/>
        <item x="474"/>
        <item x="471"/>
        <item x="470"/>
        <item x="469"/>
        <item x="472"/>
        <item x="468"/>
        <item x="466"/>
        <item x="465"/>
        <item x="464"/>
        <item x="463"/>
        <item x="467"/>
        <item x="462"/>
        <item x="461"/>
        <item x="460"/>
        <item x="459"/>
        <item x="458"/>
        <item x="621"/>
        <item x="614"/>
        <item x="473"/>
        <item x="593"/>
        <item x="697"/>
        <item x="603"/>
        <item x="591"/>
        <item x="525"/>
        <item x="590"/>
        <item x="689"/>
        <item x="611"/>
        <item x="695"/>
        <item x="579"/>
        <item x="569"/>
        <item x="501"/>
        <item x="477"/>
        <item x="688"/>
        <item x="568"/>
        <item x="578"/>
        <item x="479"/>
        <item x="676"/>
        <item x="485"/>
        <item x="541"/>
        <item x="696"/>
        <item x="662"/>
        <item x="494"/>
        <item x="500"/>
        <item x="457"/>
        <item x="455"/>
        <item x="454"/>
        <item x="453"/>
        <item x="452"/>
        <item x="451"/>
        <item x="450"/>
        <item x="449"/>
        <item x="448"/>
        <item x="447"/>
        <item x="446"/>
        <item x="445"/>
        <item x="444"/>
        <item x="443"/>
        <item x="442"/>
        <item x="441"/>
        <item x="440"/>
        <item x="439"/>
        <item x="438"/>
        <item x="437"/>
        <item x="435"/>
        <item x="434"/>
        <item x="433"/>
        <item x="432"/>
        <item x="431"/>
        <item x="430"/>
        <item x="429"/>
        <item x="428"/>
        <item x="427"/>
        <item x="426"/>
        <item x="425"/>
        <item x="424"/>
        <item x="422"/>
        <item x="421"/>
        <item x="436"/>
        <item x="420"/>
        <item x="419"/>
        <item x="418"/>
        <item x="417"/>
        <item x="416"/>
        <item x="415"/>
        <item x="414"/>
        <item x="413"/>
        <item x="412"/>
        <item x="411"/>
        <item x="410"/>
        <item x="409"/>
        <item x="423"/>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456"/>
        <item x="368"/>
        <item x="367"/>
        <item x="366"/>
        <item x="365"/>
        <item x="364"/>
        <item x="363"/>
        <item x="362"/>
        <item x="361"/>
        <item x="360"/>
        <item x="359"/>
        <item x="357"/>
        <item x="356"/>
        <item x="355"/>
        <item x="354"/>
        <item x="353"/>
        <item x="352"/>
        <item x="351"/>
        <item x="350"/>
        <item x="349"/>
        <item x="348"/>
        <item x="347"/>
        <item x="346"/>
        <item x="345"/>
        <item x="344"/>
        <item x="341"/>
        <item x="340"/>
        <item x="339"/>
        <item x="338"/>
        <item x="337"/>
        <item x="336"/>
        <item x="335"/>
        <item x="343"/>
        <item x="334"/>
        <item x="333"/>
        <item x="332"/>
        <item x="331"/>
        <item x="330"/>
        <item x="329"/>
        <item x="358"/>
        <item x="328"/>
        <item x="327"/>
        <item x="326"/>
        <item x="325"/>
        <item x="324"/>
        <item x="323"/>
        <item x="321"/>
        <item x="320"/>
        <item x="319"/>
        <item x="318"/>
        <item x="317"/>
        <item x="322"/>
        <item x="316"/>
        <item x="315"/>
        <item x="314"/>
        <item x="313"/>
        <item x="312"/>
        <item x="311"/>
        <item x="310"/>
        <item x="309"/>
        <item x="308"/>
        <item x="307"/>
        <item x="306"/>
        <item x="305"/>
        <item x="304"/>
        <item x="303"/>
        <item x="302"/>
        <item x="301"/>
        <item x="300"/>
        <item x="299"/>
        <item x="298"/>
        <item x="297"/>
        <item x="296"/>
        <item x="295"/>
        <item x="293"/>
        <item x="292"/>
        <item x="291"/>
        <item x="290"/>
        <item x="289"/>
        <item x="288"/>
        <item x="287"/>
        <item x="286"/>
        <item x="285"/>
        <item x="284"/>
        <item x="282"/>
        <item x="281"/>
        <item x="280"/>
        <item x="279"/>
        <item x="278"/>
        <item x="277"/>
        <item x="276"/>
        <item x="275"/>
        <item x="274"/>
        <item x="273"/>
        <item x="272"/>
        <item x="271"/>
        <item x="270"/>
        <item x="269"/>
        <item x="268"/>
        <item x="267"/>
        <item x="265"/>
        <item x="264"/>
        <item x="263"/>
        <item x="262"/>
        <item x="261"/>
        <item x="260"/>
        <item x="259"/>
        <item x="258"/>
        <item x="257"/>
        <item x="256"/>
        <item x="255"/>
        <item x="254"/>
        <item x="266"/>
        <item x="253"/>
        <item x="252"/>
        <item x="294"/>
        <item x="251"/>
        <item x="250"/>
        <item x="249"/>
        <item x="248"/>
        <item x="247"/>
        <item x="246"/>
        <item x="245"/>
        <item x="244"/>
        <item x="243"/>
        <item x="242"/>
        <item x="241"/>
        <item x="240"/>
        <item x="239"/>
        <item x="238"/>
        <item x="237"/>
        <item x="236"/>
        <item x="235"/>
        <item x="234"/>
        <item x="233"/>
        <item x="232"/>
        <item x="231"/>
        <item x="230"/>
        <item x="229"/>
        <item x="228"/>
        <item x="227"/>
        <item x="224"/>
        <item x="226"/>
        <item x="223"/>
        <item x="225"/>
        <item x="222"/>
        <item x="221"/>
        <item x="220"/>
        <item x="219"/>
        <item x="218"/>
        <item x="217"/>
        <item x="216"/>
        <item x="215"/>
        <item x="283"/>
        <item x="342"/>
        <item x="214"/>
        <item x="213"/>
        <item x="212"/>
        <item x="211"/>
        <item x="209"/>
        <item x="208"/>
        <item x="207"/>
        <item x="210"/>
        <item x="206"/>
        <item x="205"/>
        <item x="204"/>
        <item x="203"/>
        <item x="202"/>
        <item x="201"/>
        <item x="200"/>
        <item x="199"/>
        <item x="198"/>
        <item x="197"/>
        <item x="196"/>
        <item x="195"/>
        <item x="194"/>
        <item x="193"/>
        <item x="192"/>
        <item x="191"/>
        <item x="190"/>
        <item x="189"/>
        <item x="188"/>
        <item x="187"/>
        <item x="186"/>
        <item x="184"/>
        <item x="183"/>
        <item x="182"/>
        <item x="181"/>
        <item x="180"/>
        <item x="179"/>
        <item x="178"/>
        <item x="177"/>
        <item x="176"/>
        <item x="175"/>
        <item x="174"/>
        <item x="173"/>
        <item x="172"/>
        <item x="171"/>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70"/>
        <item x="128"/>
        <item x="127"/>
        <item x="126"/>
        <item x="125"/>
        <item x="124"/>
        <item x="123"/>
        <item x="122"/>
        <item x="121"/>
        <item x="120"/>
        <item x="119"/>
        <item x="118"/>
        <item x="117"/>
        <item x="116"/>
        <item x="115"/>
        <item x="114"/>
        <item x="113"/>
        <item x="112"/>
        <item x="111"/>
        <item x="110"/>
        <item x="108"/>
        <item x="107"/>
        <item x="106"/>
        <item x="105"/>
        <item x="104"/>
        <item x="103"/>
        <item x="102"/>
        <item x="101"/>
        <item x="100"/>
        <item x="99"/>
        <item x="98"/>
        <item x="97"/>
        <item x="96"/>
        <item x="95"/>
        <item x="94"/>
        <item x="93"/>
        <item x="92"/>
        <item x="91"/>
        <item x="90"/>
        <item x="185"/>
        <item x="89"/>
        <item x="88"/>
        <item x="87"/>
        <item x="86"/>
        <item x="85"/>
        <item x="84"/>
        <item x="83"/>
        <item x="82"/>
        <item x="81"/>
        <item x="80"/>
        <item x="79"/>
        <item x="78"/>
        <item x="77"/>
        <item x="76"/>
        <item x="75"/>
        <item x="74"/>
        <item x="73"/>
        <item x="72"/>
        <item x="69"/>
        <item x="68"/>
        <item x="67"/>
        <item x="66"/>
        <item x="65"/>
        <item x="64"/>
        <item x="63"/>
        <item x="62"/>
        <item x="61"/>
        <item x="60"/>
        <item x="59"/>
        <item x="58"/>
        <item x="57"/>
        <item x="56"/>
        <item x="55"/>
        <item x="54"/>
        <item x="699"/>
        <item x="53"/>
        <item x="50"/>
        <item x="51"/>
        <item x="52"/>
        <item x="48"/>
        <item x="49"/>
        <item x="71"/>
        <item x="45"/>
        <item x="46"/>
        <item x="47"/>
        <item x="70"/>
        <item x="42"/>
        <item x="43"/>
        <item x="44"/>
        <item x="109"/>
        <item x="6"/>
        <item x="16"/>
        <item x="4"/>
        <item x="5"/>
        <item x="7"/>
        <item x="8"/>
        <item x="9"/>
        <item x="10"/>
        <item x="11"/>
        <item x="12"/>
        <item x="13"/>
        <item x="14"/>
        <item x="15"/>
        <item x="17"/>
        <item x="18"/>
        <item x="19"/>
        <item x="20"/>
        <item x="21"/>
        <item x="22"/>
        <item x="23"/>
        <item x="24"/>
        <item x="25"/>
        <item x="26"/>
        <item x="27"/>
        <item x="28"/>
        <item x="29"/>
        <item x="30"/>
        <item x="31"/>
        <item x="32"/>
        <item x="33"/>
        <item x="34"/>
        <item x="35"/>
        <item x="36"/>
        <item x="37"/>
        <item x="38"/>
        <item x="39"/>
        <item x="40"/>
        <item x="41"/>
        <item x="1"/>
        <item x="2"/>
        <item x="3"/>
        <item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590">
        <item x="563"/>
        <item x="144"/>
        <item x="274"/>
        <item x="501"/>
        <item x="531"/>
        <item x="365"/>
        <item x="346"/>
        <item x="390"/>
        <item x="532"/>
        <item x="521"/>
        <item x="449"/>
        <item x="508"/>
        <item x="477"/>
        <item x="410"/>
        <item x="528"/>
        <item x="373"/>
        <item x="503"/>
        <item x="175"/>
        <item x="544"/>
        <item x="467"/>
        <item x="444"/>
        <item x="304"/>
        <item x="543"/>
        <item x="216"/>
        <item m="1" x="574"/>
        <item x="465"/>
        <item x="451"/>
        <item x="519"/>
        <item x="480"/>
        <item x="342"/>
        <item x="341"/>
        <item x="309"/>
        <item x="321"/>
        <item x="547"/>
        <item m="1" x="579"/>
        <item x="381"/>
        <item x="320"/>
        <item x="226"/>
        <item x="504"/>
        <item x="495"/>
        <item x="512"/>
        <item x="452"/>
        <item x="542"/>
        <item x="481"/>
        <item x="325"/>
        <item x="426"/>
        <item x="300"/>
        <item x="454"/>
        <item x="445"/>
        <item x="247"/>
        <item x="377"/>
        <item x="458"/>
        <item x="518"/>
        <item x="482"/>
        <item x="509"/>
        <item x="525"/>
        <item x="303"/>
        <item x="417"/>
        <item x="522"/>
        <item x="497"/>
        <item x="516"/>
        <item x="494"/>
        <item x="483"/>
        <item x="541"/>
        <item x="322"/>
        <item x="520"/>
        <item x="331"/>
        <item x="171"/>
        <item x="336"/>
        <item x="316"/>
        <item x="314"/>
        <item x="332"/>
        <item x="317"/>
        <item x="433"/>
        <item x="323"/>
        <item x="92"/>
        <item x="229"/>
        <item x="298"/>
        <item x="107"/>
        <item x="327"/>
        <item x="147"/>
        <item x="254"/>
        <item x="399"/>
        <item m="1" x="567"/>
        <item x="318"/>
        <item x="270"/>
        <item x="82"/>
        <item x="353"/>
        <item x="70"/>
        <item x="222"/>
        <item x="98"/>
        <item x="265"/>
        <item x="431"/>
        <item x="100"/>
        <item x="398"/>
        <item x="136"/>
        <item x="344"/>
        <item x="157"/>
        <item x="112"/>
        <item x="115"/>
        <item x="108"/>
        <item x="73"/>
        <item x="349"/>
        <item x="364"/>
        <item x="338"/>
        <item x="376"/>
        <item x="210"/>
        <item x="106"/>
        <item x="459"/>
        <item x="437"/>
        <item x="438"/>
        <item x="396"/>
        <item x="374"/>
        <item x="348"/>
        <item x="345"/>
        <item x="343"/>
        <item x="340"/>
        <item x="556"/>
        <item x="333"/>
        <item x="329"/>
        <item x="312"/>
        <item x="307"/>
        <item x="305"/>
        <item x="299"/>
        <item x="548"/>
        <item x="418"/>
        <item x="471"/>
        <item x="412"/>
        <item x="403"/>
        <item x="394"/>
        <item x="540"/>
        <item x="533"/>
        <item x="289"/>
        <item x="282"/>
        <item x="280"/>
        <item x="276"/>
        <item x="264"/>
        <item x="252"/>
        <item x="251"/>
        <item x="248"/>
        <item x="227"/>
        <item x="194"/>
        <item x="192"/>
        <item x="183"/>
        <item x="174"/>
        <item x="159"/>
        <item x="139"/>
        <item x="132"/>
        <item x="117"/>
        <item x="103"/>
        <item x="99"/>
        <item x="95"/>
        <item x="71"/>
        <item x="64"/>
        <item x="56"/>
        <item x="53"/>
        <item x="500"/>
        <item x="491"/>
        <item x="93"/>
        <item x="517"/>
        <item x="190"/>
        <item x="404"/>
        <item x="456"/>
        <item x="212"/>
        <item x="428"/>
        <item x="324"/>
        <item x="474"/>
        <item x="473"/>
        <item x="313"/>
        <item x="260"/>
        <item x="308"/>
        <item x="555"/>
        <item x="297"/>
        <item x="435"/>
        <item x="468"/>
        <item x="51"/>
        <item x="91"/>
        <item m="1" x="586"/>
        <item x="422"/>
        <item x="160"/>
        <item x="526"/>
        <item x="258"/>
        <item x="545"/>
        <item x="527"/>
        <item x="514"/>
        <item x="490"/>
        <item x="439"/>
        <item x="423"/>
        <item x="405"/>
        <item x="347"/>
        <item x="135"/>
        <item x="80"/>
        <item x="466"/>
        <item x="430"/>
        <item x="256"/>
        <item x="383"/>
        <item x="118"/>
        <item x="89"/>
        <item x="505"/>
        <item x="334"/>
        <item x="214"/>
        <item x="189"/>
        <item x="199"/>
        <item x="181"/>
        <item x="77"/>
        <item x="425"/>
        <item x="158"/>
        <item x="442"/>
        <item x="457"/>
        <item m="1" x="569"/>
        <item x="414"/>
        <item x="78"/>
        <item x="142"/>
        <item x="391"/>
        <item x="217"/>
        <item x="326"/>
        <item x="79"/>
        <item x="432"/>
        <item x="54"/>
        <item x="62"/>
        <item x="50"/>
        <item x="127"/>
        <item x="421"/>
        <item x="83"/>
        <item x="61"/>
        <item x="185"/>
        <item x="450"/>
        <item x="172"/>
        <item x="74"/>
        <item x="215"/>
        <item x="150"/>
        <item x="153"/>
        <item x="535"/>
        <item x="378"/>
        <item x="207"/>
        <item x="218"/>
        <item x="375"/>
        <item x="211"/>
        <item x="366"/>
        <item x="319"/>
        <item x="275"/>
        <item x="268"/>
        <item x="219"/>
        <item x="213"/>
        <item x="287"/>
        <item x="443"/>
        <item x="385"/>
        <item x="271"/>
        <item x="291"/>
        <item x="87"/>
        <item x="301"/>
        <item x="201"/>
        <item x="293"/>
        <item x="263"/>
        <item x="206"/>
        <item x="204"/>
        <item x="249"/>
        <item x="277"/>
        <item x="131"/>
        <item x="284"/>
        <item x="255"/>
        <item m="1" x="587"/>
        <item x="278"/>
        <item x="290"/>
        <item x="145"/>
        <item m="1" x="570"/>
        <item x="60"/>
        <item x="196"/>
        <item x="496"/>
        <item x="273"/>
        <item x="529"/>
        <item x="507"/>
        <item x="562"/>
        <item x="161"/>
        <item x="489"/>
        <item x="478"/>
        <item x="234"/>
        <item x="386"/>
        <item x="292"/>
        <item x="236"/>
        <item x="335"/>
        <item x="411"/>
        <item x="244"/>
        <item x="257"/>
        <item x="113"/>
        <item x="484"/>
        <item x="168"/>
        <item x="382"/>
        <item x="245"/>
        <item x="111"/>
        <item x="110"/>
        <item x="109"/>
        <item x="498"/>
        <item x="564"/>
        <item x="560"/>
        <item x="440"/>
        <item x="506"/>
        <item x="114"/>
        <item x="105"/>
        <item x="198"/>
        <item x="534"/>
        <item x="165"/>
        <item x="239"/>
        <item x="524"/>
        <item x="220"/>
        <item x="85"/>
        <item x="350"/>
        <item x="240"/>
        <item x="499"/>
        <item m="1" x="572"/>
        <item x="372"/>
        <item x="195"/>
        <item x="202"/>
        <item x="133"/>
        <item x="230"/>
        <item x="511"/>
        <item x="392"/>
        <item x="530"/>
        <item x="169"/>
        <item x="104"/>
        <item x="492"/>
        <item x="475"/>
        <item x="502"/>
        <item x="315"/>
        <item x="436"/>
        <item x="447"/>
        <item x="67"/>
        <item x="167"/>
        <item x="90"/>
        <item x="130"/>
        <item x="363"/>
        <item x="164"/>
        <item x="58"/>
        <item x="101"/>
        <item x="134"/>
        <item x="124"/>
        <item x="7"/>
        <item x="69"/>
        <item x="75"/>
        <item x="49"/>
        <item x="143"/>
        <item x="141"/>
        <item x="182"/>
        <item x="155"/>
        <item x="154"/>
        <item x="250"/>
        <item x="441"/>
        <item x="193"/>
        <item x="186"/>
        <item x="288"/>
        <item x="354"/>
        <item x="283"/>
        <item x="446"/>
        <item x="408"/>
        <item x="94"/>
        <item x="352"/>
        <item x="228"/>
        <item x="205"/>
        <item x="259"/>
        <item x="223"/>
        <item x="170"/>
        <item x="400"/>
        <item x="238"/>
        <item x="379"/>
        <item x="266"/>
        <item x="549"/>
        <item x="362"/>
        <item x="286"/>
        <item x="178"/>
        <item x="470"/>
        <item x="241"/>
        <item x="462"/>
        <item x="369"/>
        <item x="281"/>
        <item x="296"/>
        <item x="351"/>
        <item x="119"/>
        <item x="294"/>
        <item x="84"/>
        <item x="463"/>
        <item x="406"/>
        <item x="233"/>
        <item x="368"/>
        <item x="551"/>
        <item x="464"/>
        <item x="395"/>
        <item x="295"/>
        <item x="306"/>
        <item x="409"/>
        <item x="243"/>
        <item x="397"/>
        <item x="302"/>
        <item x="460"/>
        <item x="453"/>
        <item x="235"/>
        <item x="552"/>
        <item x="367"/>
        <item x="565"/>
        <item x="337"/>
        <item x="355"/>
        <item x="86"/>
        <item x="550"/>
        <item x="361"/>
        <item x="149"/>
        <item x="429"/>
        <item x="246"/>
        <item x="360"/>
        <item x="389"/>
        <item x="455"/>
        <item x="121"/>
        <item x="358"/>
        <item x="176"/>
        <item x="232"/>
        <item x="357"/>
        <item x="380"/>
        <item x="384"/>
        <item x="221"/>
        <item x="203"/>
        <item x="140"/>
        <item x="388"/>
        <item x="137"/>
        <item x="197"/>
        <item x="416"/>
        <item x="523"/>
        <item x="262"/>
        <item x="401"/>
        <item x="356"/>
        <item x="242"/>
        <item x="561"/>
        <item x="209"/>
        <item x="253"/>
        <item x="407"/>
        <item x="393"/>
        <item x="59"/>
        <item x="310"/>
        <item x="413"/>
        <item x="225"/>
        <item x="129"/>
        <item x="311"/>
        <item x="180"/>
        <item x="434"/>
        <item x="554"/>
        <item x="152"/>
        <item x="546"/>
        <item x="538"/>
        <item x="493"/>
        <item m="1" x="583"/>
        <item x="272"/>
        <item x="536"/>
        <item x="187"/>
        <item x="479"/>
        <item x="122"/>
        <item x="116"/>
        <item x="285"/>
        <item x="179"/>
        <item m="1" x="581"/>
        <item x="387"/>
        <item x="57"/>
        <item x="476"/>
        <item x="448"/>
        <item x="557"/>
        <item m="1" x="577"/>
        <item m="1" x="582"/>
        <item x="166"/>
        <item x="510"/>
        <item x="188"/>
        <item x="485"/>
        <item m="1" x="571"/>
        <item x="146"/>
        <item x="261"/>
        <item x="120"/>
        <item m="1" x="578"/>
        <item x="224"/>
        <item x="558"/>
        <item x="163"/>
        <item x="488"/>
        <item x="559"/>
        <item m="1" x="580"/>
        <item x="328"/>
        <item x="330"/>
        <item m="1" x="588"/>
        <item x="279"/>
        <item x="486"/>
        <item x="469"/>
        <item x="267"/>
        <item x="487"/>
        <item x="424"/>
        <item x="420"/>
        <item x="81"/>
        <item x="237"/>
        <item x="427"/>
        <item x="177"/>
        <item x="415"/>
        <item x="402"/>
        <item x="419"/>
        <item x="513"/>
        <item x="461"/>
        <item x="63"/>
        <item x="553"/>
        <item x="339"/>
        <item x="191"/>
        <item x="68"/>
        <item x="128"/>
        <item x="539"/>
        <item x="472"/>
        <item x="97"/>
        <item x="184"/>
        <item x="370"/>
        <item x="151"/>
        <item x="537"/>
        <item x="148"/>
        <item x="515"/>
        <item m="1" x="584"/>
        <item x="231"/>
        <item x="566"/>
        <item x="46"/>
        <item x="47"/>
        <item x="48"/>
        <item x="44"/>
        <item x="45"/>
        <item x="66"/>
        <item x="41"/>
        <item x="42"/>
        <item m="1" x="573"/>
        <item x="52"/>
        <item x="65"/>
        <item x="88"/>
        <item x="138"/>
        <item x="173"/>
        <item x="208"/>
        <item x="359"/>
        <item x="43"/>
        <item x="38"/>
        <item x="39"/>
        <item x="40"/>
        <item x="55"/>
        <item x="72"/>
        <item x="76"/>
        <item x="96"/>
        <item x="102"/>
        <item m="1" x="585"/>
        <item x="125"/>
        <item m="1" x="568"/>
        <item x="156"/>
        <item x="162"/>
        <item x="200"/>
        <item x="269"/>
        <item x="371"/>
        <item m="1" x="575"/>
        <item x="14"/>
        <item x="4"/>
        <item x="5"/>
        <item x="8"/>
        <item x="9"/>
        <item x="10"/>
        <item x="11"/>
        <item x="12"/>
        <item x="13"/>
        <item x="15"/>
        <item x="16"/>
        <item x="17"/>
        <item x="18"/>
        <item x="19"/>
        <item m="1" x="576"/>
        <item x="21"/>
        <item x="22"/>
        <item x="23"/>
        <item x="24"/>
        <item x="25"/>
        <item x="26"/>
        <item x="27"/>
        <item x="28"/>
        <item n="Y" x="29"/>
        <item x="30"/>
        <item x="31"/>
        <item x="32"/>
        <item x="33"/>
        <item x="34"/>
        <item x="35"/>
        <item x="36"/>
        <item x="37"/>
        <item x="1"/>
        <item x="2"/>
        <item x="3"/>
        <item x="6"/>
        <item x="0"/>
        <item x="20"/>
        <item x="123"/>
        <item x="126"/>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multipleItemSelectionAllowed="1" showAll="0">
      <items count="5">
        <item h="1" x="2"/>
        <item x="1"/>
        <item x="0"/>
        <item h="1" x="3"/>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7">
        <item x="6"/>
        <item x="7"/>
        <item x="5"/>
        <item x="9"/>
        <item x="11"/>
        <item x="15"/>
        <item x="4"/>
        <item x="12"/>
        <item x="0"/>
        <item x="13"/>
        <item x="3"/>
        <item x="8"/>
        <item x="1"/>
        <item x="10"/>
        <item x="2"/>
        <item x="14"/>
        <item x="16"/>
      </items>
      <extLst>
        <ext xmlns:x14="http://schemas.microsoft.com/office/spreadsheetml/2009/9/main" uri="{2946ED86-A175-432a-8AC1-64E0C546D7DE}">
          <x14:pivotField fillDownLabels="1"/>
        </ext>
      </extLst>
    </pivotField>
    <pivotField axis="axisRow" compact="0" outline="0" showAll="0" defaultSubtotal="0">
      <items count="6">
        <item x="4"/>
        <item x="2"/>
        <item x="0"/>
        <item x="3"/>
        <item x="5"/>
        <item x="1"/>
      </items>
      <extLst>
        <ext xmlns:x14="http://schemas.microsoft.com/office/spreadsheetml/2009/9/main" uri="{2946ED86-A175-432a-8AC1-64E0C546D7DE}">
          <x14:pivotField fillDownLabels="1"/>
        </ext>
      </extLst>
    </pivotField>
    <pivotField axis="axisRow" compact="0" outline="0" showAll="0" defaultSubtotal="0">
      <items count="30">
        <item x="25"/>
        <item x="9"/>
        <item x="11"/>
        <item x="15"/>
        <item x="3"/>
        <item x="8"/>
        <item x="16"/>
        <item x="7"/>
        <item x="21"/>
        <item x="13"/>
        <item x="23"/>
        <item x="26"/>
        <item x="28"/>
        <item x="5"/>
        <item x="19"/>
        <item x="6"/>
        <item x="27"/>
        <item x="10"/>
        <item x="4"/>
        <item x="24"/>
        <item x="22"/>
        <item x="0"/>
        <item x="14"/>
        <item x="20"/>
        <item x="17"/>
        <item x="2"/>
        <item x="12"/>
        <item x="18"/>
        <item x="29"/>
        <item x="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558">
        <item x="300"/>
        <item x="539"/>
        <item x="132"/>
        <item x="207"/>
        <item x="144"/>
        <item x="537"/>
        <item x="475"/>
        <item x="37"/>
        <item x="252"/>
        <item x="267"/>
        <item x="299"/>
        <item x="7"/>
        <item x="325"/>
        <item x="372"/>
        <item x="426"/>
        <item x="251"/>
        <item x="82"/>
        <item x="545"/>
        <item x="123"/>
        <item x="178"/>
        <item x="505"/>
        <item x="165"/>
        <item x="236"/>
        <item x="78"/>
        <item x="141"/>
        <item x="155"/>
        <item x="498"/>
        <item x="118"/>
        <item x="176"/>
        <item x="482"/>
        <item x="121"/>
        <item x="510"/>
        <item x="114"/>
        <item x="494"/>
        <item x="248"/>
        <item x="478"/>
        <item x="268"/>
        <item x="247"/>
        <item x="218"/>
        <item x="137"/>
        <item x="377"/>
        <item x="76"/>
        <item x="50"/>
        <item x="347"/>
        <item x="265"/>
        <item x="295"/>
        <item x="390"/>
        <item x="525"/>
        <item x="283"/>
        <item x="70"/>
        <item x="367"/>
        <item x="122"/>
        <item x="182"/>
        <item x="553"/>
        <item x="418"/>
        <item x="79"/>
        <item x="511"/>
        <item x="514"/>
        <item x="517"/>
        <item x="161"/>
        <item x="422"/>
        <item x="199"/>
        <item x="232"/>
        <item x="231"/>
        <item x="376"/>
        <item x="183"/>
        <item x="387"/>
        <item x="99"/>
        <item x="88"/>
        <item x="58"/>
        <item x="54"/>
        <item x="148"/>
        <item x="209"/>
        <item x="243"/>
        <item x="289"/>
        <item x="196"/>
        <item x="447"/>
        <item x="91"/>
        <item x="324"/>
        <item x="350"/>
        <item x="379"/>
        <item x="547"/>
        <item x="489"/>
        <item x="200"/>
        <item x="164"/>
        <item x="481"/>
        <item x="184"/>
        <item x="374"/>
        <item x="112"/>
        <item x="306"/>
        <item x="225"/>
        <item x="257"/>
        <item x="348"/>
        <item x="357"/>
        <item x="285"/>
        <item x="335"/>
        <item x="549"/>
        <item x="237"/>
        <item x="381"/>
        <item x="48"/>
        <item x="327"/>
        <item x="507"/>
        <item x="346"/>
        <item x="530"/>
        <item x="429"/>
        <item x="419"/>
        <item x="386"/>
        <item x="527"/>
        <item x="71"/>
        <item x="89"/>
        <item x="354"/>
        <item x="229"/>
        <item x="246"/>
        <item x="385"/>
        <item x="463"/>
        <item x="329"/>
        <item x="399"/>
        <item x="85"/>
        <item x="162"/>
        <item x="117"/>
        <item x="266"/>
        <item x="495"/>
        <item x="483"/>
        <item x="172"/>
        <item x="404"/>
        <item x="485"/>
        <item x="281"/>
        <item x="340"/>
        <item x="512"/>
        <item x="81"/>
        <item x="322"/>
        <item x="124"/>
        <item x="105"/>
        <item x="116"/>
        <item x="441"/>
        <item x="543"/>
        <item x="98"/>
        <item x="533"/>
        <item x="467"/>
        <item x="126"/>
        <item x="204"/>
        <item x="499"/>
        <item x="500"/>
        <item x="106"/>
        <item x="138"/>
        <item x="345"/>
        <item x="364"/>
        <item x="280"/>
        <item x="143"/>
        <item x="290"/>
        <item x="49"/>
        <item x="310"/>
        <item x="270"/>
        <item x="296"/>
        <item x="368"/>
        <item x="242"/>
        <item x="513"/>
        <item x="471"/>
        <item x="189"/>
        <item x="75"/>
        <item x="363"/>
        <item x="83"/>
        <item x="222"/>
        <item x="284"/>
        <item x="523"/>
        <item x="518"/>
        <item x="60"/>
        <item x="479"/>
        <item x="294"/>
        <item x="228"/>
        <item x="261"/>
        <item x="548"/>
        <item x="97"/>
        <item x="104"/>
        <item x="94"/>
        <item x="103"/>
        <item x="282"/>
        <item x="291"/>
        <item x="328"/>
        <item x="187"/>
        <item x="287"/>
        <item x="373"/>
        <item x="18"/>
        <item x="359"/>
        <item x="316"/>
        <item x="206"/>
        <item x="134"/>
        <item x="464"/>
        <item x="169"/>
        <item x="292"/>
        <item x="551"/>
        <item x="444"/>
        <item x="279"/>
        <item x="186"/>
        <item x="110"/>
        <item x="188"/>
        <item x="12"/>
        <item x="395"/>
        <item x="223"/>
        <item x="480"/>
        <item x="365"/>
        <item x="394"/>
        <item x="171"/>
        <item x="150"/>
        <item x="436"/>
        <item x="253"/>
        <item x="308"/>
        <item x="477"/>
        <item x="216"/>
        <item x="107"/>
        <item x="224"/>
        <item x="260"/>
        <item x="255"/>
        <item x="211"/>
        <item x="177"/>
        <item x="439"/>
        <item x="459"/>
        <item x="451"/>
        <item x="506"/>
        <item x="113"/>
        <item x="420"/>
        <item x="504"/>
        <item x="424"/>
        <item x="445"/>
        <item x="414"/>
        <item x="57"/>
        <item x="217"/>
        <item x="411"/>
        <item x="450"/>
        <item x="191"/>
        <item x="529"/>
        <item x="147"/>
        <item x="468"/>
        <item x="274"/>
        <item x="396"/>
        <item x="434"/>
        <item x="174"/>
        <item x="175"/>
        <item x="258"/>
        <item x="238"/>
        <item x="344"/>
        <item x="190"/>
        <item x="249"/>
        <item x="501"/>
        <item x="192"/>
        <item x="440"/>
        <item x="442"/>
        <item x="131"/>
        <item x="90"/>
        <item x="417"/>
        <item x="244"/>
        <item x="214"/>
        <item x="160"/>
        <item x="203"/>
        <item x="425"/>
        <item x="455"/>
        <item x="555"/>
        <item x="490"/>
        <item x="84"/>
        <item x="552"/>
        <item x="133"/>
        <item x="315"/>
        <item x="286"/>
        <item x="297"/>
        <item x="179"/>
        <item x="202"/>
        <item x="47"/>
        <item x="62"/>
        <item x="156"/>
        <item x="256"/>
        <item x="293"/>
        <item x="449"/>
        <item x="356"/>
        <item x="168"/>
        <item x="378"/>
        <item x="80"/>
        <item x="63"/>
        <item x="227"/>
        <item x="269"/>
        <item x="230"/>
        <item x="26"/>
        <item x="120"/>
        <item x="312"/>
        <item x="318"/>
        <item x="52"/>
        <item x="341"/>
        <item x="273"/>
        <item x="193"/>
        <item x="92"/>
        <item x="452"/>
        <item x="320"/>
        <item x="321"/>
        <item x="392"/>
        <item x="520"/>
        <item x="423"/>
        <item x="540"/>
        <item x="438"/>
        <item x="546"/>
        <item x="554"/>
        <item x="72"/>
        <item x="550"/>
        <item x="491"/>
        <item x="524"/>
        <item x="139"/>
        <item x="428"/>
        <item x="343"/>
        <item x="277"/>
        <item x="278"/>
        <item x="108"/>
        <item x="408"/>
        <item x="519"/>
        <item x="476"/>
        <item x="305"/>
        <item x="64"/>
        <item x="330"/>
        <item x="526"/>
        <item x="497"/>
        <item x="393"/>
        <item x="405"/>
        <item x="140"/>
        <item x="521"/>
        <item x="101"/>
        <item x="77"/>
        <item x="456"/>
        <item x="170"/>
        <item x="384"/>
        <item x="102"/>
        <item x="51"/>
        <item x="435"/>
        <item x="73"/>
        <item x="180"/>
        <item x="142"/>
        <item x="111"/>
        <item x="336"/>
        <item x="366"/>
        <item x="221"/>
        <item x="163"/>
        <item x="317"/>
        <item x="333"/>
        <item x="432"/>
        <item x="531"/>
        <item x="262"/>
        <item x="461"/>
        <item x="173"/>
        <item x="129"/>
        <item x="53"/>
        <item x="334"/>
        <item x="503"/>
        <item x="195"/>
        <item x="181"/>
        <item x="421"/>
        <item x="194"/>
        <item x="355"/>
        <item x="332"/>
        <item x="534"/>
        <item x="130"/>
        <item x="201"/>
        <item x="69"/>
        <item x="509"/>
        <item x="125"/>
        <item x="235"/>
        <item x="145"/>
        <item x="496"/>
        <item x="398"/>
        <item x="402"/>
        <item x="430"/>
        <item x="427"/>
        <item x="309"/>
        <item x="470"/>
        <item x="166"/>
        <item x="119"/>
        <item x="65"/>
        <item x="66"/>
        <item x="213"/>
        <item x="288"/>
        <item x="319"/>
        <item x="157"/>
        <item x="158"/>
        <item x="515"/>
        <item x="215"/>
        <item x="413"/>
        <item x="369"/>
        <item x="205"/>
        <item x="342"/>
        <item x="208"/>
        <item x="415"/>
        <item x="389"/>
        <item x="159"/>
        <item x="307"/>
        <item x="331"/>
        <item x="431"/>
        <item x="536"/>
        <item x="412"/>
        <item x="502"/>
        <item x="493"/>
        <item x="391"/>
        <item x="304"/>
        <item x="556"/>
        <item x="100"/>
        <item x="337"/>
        <item x="370"/>
        <item x="311"/>
        <item x="401"/>
        <item x="406"/>
        <item x="313"/>
        <item x="397"/>
        <item x="234"/>
        <item x="487"/>
        <item x="298"/>
        <item x="410"/>
        <item x="403"/>
        <item x="226"/>
        <item x="352"/>
        <item x="380"/>
        <item x="474"/>
        <item x="115"/>
        <item x="219"/>
        <item x="301"/>
        <item x="453"/>
        <item x="454"/>
        <item x="351"/>
        <item x="457"/>
        <item x="532"/>
        <item x="492"/>
        <item x="516"/>
        <item x="400"/>
        <item x="544"/>
        <item x="388"/>
        <item x="473"/>
        <item x="233"/>
        <item x="240"/>
        <item x="375"/>
        <item x="245"/>
        <item x="528"/>
        <item x="152"/>
        <item x="448"/>
        <item x="109"/>
        <item x="154"/>
        <item x="541"/>
        <item x="198"/>
        <item x="466"/>
        <item x="353"/>
        <item x="326"/>
        <item x="383"/>
        <item x="167"/>
        <item x="128"/>
        <item x="127"/>
        <item x="272"/>
        <item x="349"/>
        <item x="67"/>
        <item x="360"/>
        <item x="382"/>
        <item x="264"/>
        <item x="151"/>
        <item x="458"/>
        <item x="276"/>
        <item x="508"/>
        <item x="271"/>
        <item x="210"/>
        <item x="135"/>
        <item x="241"/>
        <item x="488"/>
        <item x="443"/>
        <item x="323"/>
        <item x="484"/>
        <item x="254"/>
        <item x="239"/>
        <item x="16"/>
        <item x="538"/>
        <item x="220"/>
        <item x="302"/>
        <item x="314"/>
        <item x="250"/>
        <item x="437"/>
        <item x="522"/>
        <item x="361"/>
        <item x="362"/>
        <item x="136"/>
        <item x="303"/>
        <item x="185"/>
        <item x="460"/>
        <item x="29"/>
        <item x="486"/>
        <item x="153"/>
        <item x="542"/>
        <item x="371"/>
        <item x="263"/>
        <item x="55"/>
        <item x="535"/>
        <item x="358"/>
        <item x="469"/>
        <item x="259"/>
        <item x="472"/>
        <item x="446"/>
        <item x="149"/>
        <item x="74"/>
        <item x="95"/>
        <item x="96"/>
        <item x="416"/>
        <item x="409"/>
        <item x="86"/>
        <item x="87"/>
        <item x="146"/>
        <item x="465"/>
        <item x="197"/>
        <item x="68"/>
        <item x="462"/>
        <item x="15"/>
        <item x="61"/>
        <item x="339"/>
        <item x="407"/>
        <item x="56"/>
        <item x="433"/>
        <item x="44"/>
        <item x="212"/>
        <item x="275"/>
        <item x="338"/>
        <item x="557"/>
        <item x="46"/>
        <item x="43"/>
        <item x="45"/>
        <item x="41"/>
        <item x="42"/>
        <item x="38"/>
        <item x="39"/>
        <item x="40"/>
        <item x="59"/>
        <item x="35"/>
        <item x="36"/>
        <item x="93"/>
        <item x="5"/>
        <item x="13"/>
        <item x="4"/>
        <item x="6"/>
        <item x="8"/>
        <item x="9"/>
        <item x="10"/>
        <item x="11"/>
        <item x="14"/>
        <item x="17"/>
        <item x="19"/>
        <item x="20"/>
        <item x="21"/>
        <item x="22"/>
        <item x="23"/>
        <item x="24"/>
        <item x="25"/>
        <item x="27"/>
        <item x="28"/>
        <item x="30"/>
        <item x="31"/>
        <item x="32"/>
        <item x="33"/>
        <item x="34"/>
        <item x="1"/>
        <item x="2"/>
        <item x="3"/>
        <item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33">
        <item x="175"/>
        <item x="96"/>
        <item x="62"/>
        <item x="169"/>
        <item x="33"/>
        <item x="108"/>
        <item x="197"/>
        <item x="198"/>
        <item x="86"/>
        <item x="105"/>
        <item x="148"/>
        <item x="7"/>
        <item x="18"/>
        <item x="83"/>
        <item x="10"/>
        <item x="187"/>
        <item x="68"/>
        <item x="195"/>
        <item x="130"/>
        <item x="88"/>
        <item x="102"/>
        <item x="191"/>
        <item x="104"/>
        <item x="136"/>
        <item x="80"/>
        <item x="113"/>
        <item x="101"/>
        <item x="27"/>
        <item x="150"/>
        <item x="61"/>
        <item x="74"/>
        <item x="69"/>
        <item x="206"/>
        <item x="185"/>
        <item x="125"/>
        <item x="98"/>
        <item x="16"/>
        <item x="31"/>
        <item x="212"/>
        <item x="139"/>
        <item x="122"/>
        <item x="232"/>
        <item x="229"/>
        <item x="228"/>
        <item x="216"/>
        <item x="38"/>
        <item x="156"/>
        <item x="58"/>
        <item x="138"/>
        <item x="8"/>
        <item x="57"/>
        <item x="111"/>
        <item x="106"/>
        <item x="73"/>
        <item x="163"/>
        <item x="107"/>
        <item x="146"/>
        <item x="200"/>
        <item x="140"/>
        <item x="210"/>
        <item x="14"/>
        <item x="221"/>
        <item x="167"/>
        <item x="226"/>
        <item x="11"/>
        <item x="190"/>
        <item x="99"/>
        <item x="133"/>
        <item x="153"/>
        <item x="120"/>
        <item x="168"/>
        <item x="119"/>
        <item x="126"/>
        <item x="178"/>
        <item x="77"/>
        <item x="44"/>
        <item x="85"/>
        <item x="12"/>
        <item x="180"/>
        <item x="46"/>
        <item x="123"/>
        <item x="205"/>
        <item x="15"/>
        <item x="134"/>
        <item x="230"/>
        <item x="97"/>
        <item x="219"/>
        <item x="162"/>
        <item x="112"/>
        <item x="6"/>
        <item x="209"/>
        <item x="21"/>
        <item x="115"/>
        <item x="93"/>
        <item x="141"/>
        <item x="34"/>
        <item x="142"/>
        <item x="161"/>
        <item x="45"/>
        <item x="94"/>
        <item x="117"/>
        <item x="70"/>
        <item x="159"/>
        <item x="82"/>
        <item x="25"/>
        <item x="166"/>
        <item x="47"/>
        <item x="225"/>
        <item x="222"/>
        <item x="215"/>
        <item x="49"/>
        <item x="227"/>
        <item x="223"/>
        <item x="164"/>
        <item x="189"/>
        <item x="173"/>
        <item x="53"/>
        <item x="202"/>
        <item x="90"/>
        <item x="75"/>
        <item x="182"/>
        <item x="171"/>
        <item x="63"/>
        <item x="211"/>
        <item x="60"/>
        <item x="41"/>
        <item x="158"/>
        <item x="30"/>
        <item x="176"/>
        <item x="71"/>
        <item x="114"/>
        <item x="48"/>
        <item x="103"/>
        <item x="76"/>
        <item x="84"/>
        <item x="186"/>
        <item x="87"/>
        <item x="213"/>
        <item x="231"/>
        <item x="91"/>
        <item x="124"/>
        <item x="109"/>
        <item x="66"/>
        <item x="54"/>
        <item x="3"/>
        <item x="100"/>
        <item x="149"/>
        <item x="0"/>
        <item x="196"/>
        <item x="116"/>
        <item x="65"/>
        <item x="201"/>
        <item x="188"/>
        <item x="179"/>
        <item x="137"/>
        <item x="181"/>
        <item x="157"/>
        <item x="26"/>
        <item x="193"/>
        <item x="19"/>
        <item x="36"/>
        <item x="81"/>
        <item x="79"/>
        <item x="172"/>
        <item x="92"/>
        <item x="184"/>
        <item x="50"/>
        <item x="165"/>
        <item x="2"/>
        <item x="170"/>
        <item x="89"/>
        <item x="59"/>
        <item x="183"/>
        <item x="224"/>
        <item x="42"/>
        <item x="132"/>
        <item x="207"/>
        <item x="160"/>
        <item x="9"/>
        <item x="218"/>
        <item x="204"/>
        <item x="67"/>
        <item x="192"/>
        <item x="147"/>
        <item x="129"/>
        <item x="151"/>
        <item x="199"/>
        <item x="145"/>
        <item x="110"/>
        <item x="55"/>
        <item x="217"/>
        <item x="220"/>
        <item x="64"/>
        <item x="214"/>
        <item x="143"/>
        <item x="152"/>
        <item x="1"/>
        <item x="118"/>
        <item x="154"/>
        <item x="121"/>
        <item x="95"/>
        <item x="177"/>
        <item x="52"/>
        <item x="135"/>
        <item x="131"/>
        <item x="128"/>
        <item x="144"/>
        <item x="203"/>
        <item x="78"/>
        <item x="155"/>
        <item x="194"/>
        <item x="72"/>
        <item x="208"/>
        <item x="43"/>
        <item x="174"/>
        <item x="56"/>
        <item x="127"/>
        <item x="5"/>
        <item x="39"/>
        <item x="40"/>
        <item x="37"/>
        <item x="35"/>
        <item x="51"/>
        <item x="4"/>
        <item x="13"/>
        <item x="17"/>
        <item x="20"/>
        <item x="22"/>
        <item x="23"/>
        <item x="24"/>
        <item x="28"/>
        <item x="29"/>
        <item x="3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x="5"/>
        <item sd="0" x="6"/>
        <item sd="0" x="7"/>
        <item sd="0" x="8"/>
        <item sd="0" x="9"/>
        <item sd="0" x="10"/>
        <item sd="0" x="11"/>
        <item sd="0" x="12"/>
        <item sd="0" x="13"/>
      </items>
      <extLst>
        <ext xmlns:x14="http://schemas.microsoft.com/office/spreadsheetml/2009/9/main" uri="{2946ED86-A175-432a-8AC1-64E0C546D7DE}">
          <x14:pivotField fillDownLabels="1"/>
        </ext>
      </extLst>
    </pivotField>
  </pivotFields>
  <rowFields count="8">
    <field x="32"/>
    <field x="0"/>
    <field x="72"/>
    <field x="76"/>
    <field x="118"/>
    <field x="62"/>
    <field x="63"/>
    <field x="64"/>
  </rowFields>
  <rowItems count="13">
    <i>
      <x v="149"/>
      <x v="684"/>
      <x/>
      <x v="280"/>
      <x v="104"/>
      <x v="8"/>
      <x/>
      <x v="18"/>
    </i>
    <i r="1">
      <x v="685"/>
      <x/>
      <x v="547"/>
      <x v="157"/>
      <x v="8"/>
      <x v="2"/>
      <x v="21"/>
    </i>
    <i r="1">
      <x v="686"/>
      <x/>
      <x v="548"/>
      <x v="27"/>
      <x v="8"/>
      <x/>
      <x v="7"/>
    </i>
    <i>
      <x v="150"/>
      <x v="674"/>
      <x/>
      <x v="467"/>
      <x v="36"/>
      <x v="2"/>
      <x v="1"/>
      <x v="13"/>
    </i>
    <i r="1">
      <x v="676"/>
      <x v="1"/>
      <x v="182"/>
      <x v="12"/>
      <x v="8"/>
      <x/>
      <x v="18"/>
    </i>
    <i r="1">
      <x v="678"/>
      <x/>
      <x v="541"/>
      <x v="159"/>
      <x v="8"/>
      <x/>
      <x v="15"/>
    </i>
    <i>
      <x v="151"/>
      <x v="668"/>
      <x/>
      <x v="536"/>
      <x v="14"/>
      <x v="8"/>
      <x v="3"/>
      <x v="4"/>
    </i>
    <i r="1">
      <x v="669"/>
      <x/>
      <x v="537"/>
      <x v="64"/>
      <x v="8"/>
      <x/>
      <x v="18"/>
    </i>
    <i r="1">
      <x v="670"/>
      <x/>
      <x v="196"/>
      <x v="77"/>
      <x v="14"/>
      <x v="1"/>
      <x v="25"/>
    </i>
    <i>
      <x v="152"/>
      <x v="696"/>
      <x/>
      <x v="554"/>
      <x v="196"/>
      <x v="12"/>
      <x v="5"/>
      <x v="29"/>
    </i>
    <i r="1">
      <x v="697"/>
      <x v="1"/>
      <x v="555"/>
      <x v="168"/>
      <x v="14"/>
      <x v="1"/>
      <x v="25"/>
    </i>
    <i>
      <x v="153"/>
      <x v="699"/>
      <x/>
      <x v="557"/>
      <x v="147"/>
      <x v="8"/>
      <x v="2"/>
      <x v="21"/>
    </i>
    <i t="grand">
      <x/>
    </i>
  </rowItems>
  <colItems count="1">
    <i/>
  </colItems>
  <pageFields count="1">
    <pageField fld="49" hier="-1"/>
  </pageFields>
  <pivotTableStyleInfo name="PivotStyleLight16" showRowHeaders="1" showColHeaders="1" showRowStripes="0" showColStripes="0" showLastColumn="1"/>
  <filters count="1">
    <filter fld="32" type="dateNewerThanOrEqual" evalOrder="-1" id="6">
      <autoFilter ref="A1">
        <filterColumn colId="0">
          <customFilters>
            <customFilter operator="greaterThanOrEqual" val="44344"/>
          </customFilters>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5" xr16:uid="{E18819E8-58E2-49E0-85F2-A69B5F68E92A}" autoFormatId="16" applyNumberFormats="0" applyBorderFormats="0" applyFontFormats="0" applyPatternFormats="0" applyAlignmentFormats="0" applyWidthHeightFormats="0">
  <queryTableRefresh nextId="134">
    <queryTableFields count="85">
      <queryTableField id="1" name="Index No#" tableColumnId="1"/>
      <queryTableField id="2" name="1--" tableColumnId="2"/>
      <queryTableField id="3" name="Create Date" tableColumnId="3"/>
      <queryTableField id="4" name="Create Time" tableColumnId="4"/>
      <queryTableField id="60" name="Create Week" tableColumnId="52"/>
      <queryTableField id="5" name="Create Quarter" tableColumnId="5"/>
      <queryTableField id="92" name="Create Month" tableColumnId="67"/>
      <queryTableField id="48" name="Create Year" tableColumnId="47"/>
      <queryTableField id="6" name="Outage Date" tableColumnId="6"/>
      <queryTableField id="7" name="Outage Time" tableColumnId="7"/>
      <queryTableField id="8" name="Reviewer Notes" tableColumnId="8"/>
      <queryTableField id="9" name="2--" tableColumnId="9"/>
      <queryTableField id="10" name="Data Source" tableColumnId="10"/>
      <queryTableField id="72" name="Missed Ignition Date Added" tableColumnId="58"/>
      <queryTableField id="11" name="Missed Ignition" tableColumnId="11"/>
      <queryTableField id="12" name="Duplicate" tableColumnId="12"/>
      <queryTableField id="13" name="OIS Number" tableColumnId="13"/>
      <queryTableField id="14" name="ILIS Number" tableColumnId="14"/>
      <queryTableField id="15" name="TOTL Number" tableColumnId="15"/>
      <queryTableField id="16" name="Field Order ID Number" tableColumnId="16"/>
      <queryTableField id="130" name="SAP EC/LC Notification Number" tableColumnId="84"/>
      <queryTableField id="17" name="EIR Number" tableColumnId="17"/>
      <queryTableField id="18" name="3--" tableColumnId="18"/>
      <queryTableField id="19" name="CPUC Reportable Ignition" tableColumnId="19"/>
      <queryTableField id="20" name="Ignition Source" tableColumnId="20"/>
      <queryTableField id="21" name="Materials at Origin" tableColumnId="21"/>
      <queryTableField id="22" name="Asset Family - Cause" tableColumnId="22"/>
      <queryTableField id="23" name="Asset Family - Affected" tableColumnId="23"/>
      <queryTableField id="24" name="Fire Size" tableColumnId="24"/>
      <queryTableField id="25" name="Fire Size - Troubleman Comments" tableColumnId="25"/>
      <queryTableField id="26" name="Suspected Initiating Event" tableColumnId="26"/>
      <queryTableField id="46" name="WSD Driver" tableColumnId="46"/>
      <queryTableField id="27" name="Suspected Initiating Event Category" tableColumnId="27"/>
      <queryTableField id="28" name="Failure Driver" tableColumnId="28"/>
      <queryTableField id="29" name="Failure Sub-Driver" tableColumnId="29"/>
      <queryTableField id="93" name="Equipment Facility Failure" tableColumnId="68"/>
      <queryTableField id="94" name="Contact From Object" tableColumnId="69"/>
      <queryTableField id="119" name="Facility Contacted" tableColumnId="81"/>
      <queryTableField id="30" name="Other Companies" tableColumnId="30"/>
      <queryTableField id="31" name="Type Of Construction" tableColumnId="31"/>
      <queryTableField id="32" name="Primary/Secondary" tableColumnId="32"/>
      <queryTableField id="33" name="Equipment Type Associated to Ignition" tableColumnId="33"/>
      <queryTableField id="34" name="Damaged Equipment" tableColumnId="34"/>
      <queryTableField id="35" name="Asset Number Associated to Ignition" tableColumnId="35"/>
      <queryTableField id="36" name="4--" tableColumnId="36"/>
      <queryTableField id="37" name="HFTD" tableColumnId="37"/>
      <queryTableField id="131" name="Fire Index Area" tableColumnId="85"/>
      <queryTableField id="38" name="Fire Latitude" tableColumnId="38"/>
      <queryTableField id="39" name="Fire Longitude" tableColumnId="39"/>
      <queryTableField id="40" name="County" tableColumnId="40"/>
      <queryTableField id="41" name="Circuit" tableColumnId="41"/>
      <queryTableField id="42" name="Nominal Voltage" tableColumnId="42"/>
      <queryTableField id="43" name="Fire Supressing Agency" tableColumnId="43"/>
      <queryTableField id="44" name="Land Use at Origin" tableColumnId="44"/>
      <queryTableField id="62" name="Acreage" tableColumnId="53"/>
      <queryTableField id="63" name="Structures Destroyed" tableColumnId="54"/>
      <queryTableField id="64" name="Critical Infrastructure" tableColumnId="55"/>
      <queryTableField id="65" name="Fatalities" tableColumnId="56"/>
      <queryTableField id="66" name="Injuries" tableColumnId="57"/>
      <queryTableField id="45" name="Incident Name (If Applicable)" tableColumnId="45"/>
      <queryTableField id="123" name="Complex Name (If Applicable)" tableColumnId="83"/>
      <queryTableField id="51" name="High Winds Warning (Y/N)" tableColumnId="48"/>
      <queryTableField id="52" name="Red Flag Warning (Y/N)" tableColumnId="49"/>
      <queryTableField id="53" name="Red Flag Issued (UTC)" tableColumnId="50"/>
      <queryTableField id="54" name="Red Flag Expired (UTC)" tableColumnId="51"/>
      <queryTableField id="74" name="5--" tableColumnId="59"/>
      <queryTableField id="98" name="Vegetation Latitude" tableColumnId="70"/>
      <queryTableField id="99" name="Vegetation Longitude" tableColumnId="71"/>
      <queryTableField id="100" name="Last Vegetation Inspection Date" tableColumnId="72"/>
      <queryTableField id="75" name="Vegetation Failure Cause" tableColumnId="60"/>
      <queryTableField id="76" name="Vegetation Failure Reason" tableColumnId="61"/>
      <queryTableField id="77" name="Tree Species" tableColumnId="62"/>
      <queryTableField id="78" name="Tree Height" tableColumnId="63"/>
      <queryTableField id="101" name="Diameter at Breast Height" tableColumnId="73"/>
      <queryTableField id="79" name="Tree Distance" tableColumnId="64"/>
      <queryTableField id="102" name="Tree Lean" tableColumnId="74"/>
      <queryTableField id="121" name="Tree Health" tableColumnId="82"/>
      <queryTableField id="103" name="Tree Dead" tableColumnId="75"/>
      <queryTableField id="104" name="Domino Trees" tableColumnId="76"/>
      <queryTableField id="105" name="Tree Defects" tableColumnId="77"/>
      <queryTableField id="106" name="Terrain Type" tableColumnId="78"/>
      <queryTableField id="107" name="Terrain Slope" tableColumnId="79"/>
      <queryTableField id="87" name="Vegetation - Construction Type" tableColumnId="65"/>
      <queryTableField id="88" name="Vegetation - Insulation Type" tableColumnId="66"/>
      <queryTableField id="108" name="Total Splices" tableColumnId="8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2AFAD490-6387-4C12-8549-FBE58BFB0853}" autoFormatId="16" applyNumberFormats="0" applyBorderFormats="0" applyFontFormats="0" applyPatternFormats="0" applyAlignmentFormats="0" applyWidthHeightFormats="0">
  <queryTableRefresh nextId="7">
    <queryTableFields count="6">
      <queryTableField id="1" name="WSD Driver" tableColumnId="1"/>
      <queryTableField id="2" name="Asset Family - Cause" tableColumnId="2"/>
      <queryTableField id="3" name="Q1" tableColumnId="3"/>
      <queryTableField id="4" name="Q2" tableColumnId="4"/>
      <queryTableField id="5" name="Q3" tableColumnId="5"/>
      <queryTableField id="6" name="Q4"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2AE124EC-FB51-4C4D-856A-3DAE6A2DC1AF}" autoFormatId="16" applyNumberFormats="0" applyBorderFormats="0" applyFontFormats="0" applyPatternFormats="0" applyAlignmentFormats="0" applyWidthHeightFormats="0">
  <queryTableRefresh nextId="35">
    <queryTableFields count="30">
      <queryTableField id="1" name="WSD Driver" tableColumnId="1"/>
      <queryTableField id="2" name="Asset Family - Cause" tableColumnId="2"/>
      <queryTableField id="7" name="2015 Non-HFTD" tableColumnId="7"/>
      <queryTableField id="8" name="2015 Zone 1" tableColumnId="8"/>
      <queryTableField id="9" name="2015 Tier 2" tableColumnId="9"/>
      <queryTableField id="10" name="2015 Tier 3" tableColumnId="10"/>
      <queryTableField id="11" name="2016 Non-HFTD" tableColumnId="11"/>
      <queryTableField id="12" name="2016 Zone 1" tableColumnId="12"/>
      <queryTableField id="13" name="2016 Tier 2" tableColumnId="13"/>
      <queryTableField id="14" name="2016 Tier 3" tableColumnId="14"/>
      <queryTableField id="15" name="2017 Non-HFTD" tableColumnId="15"/>
      <queryTableField id="16" name="2017 Zone 1" tableColumnId="16"/>
      <queryTableField id="17" name="2017 Tier 2" tableColumnId="17"/>
      <queryTableField id="18" name="2017 Tier 3" tableColumnId="18"/>
      <queryTableField id="19" name="2018 Non-HFTD" tableColumnId="19"/>
      <queryTableField id="20" name="2018 Zone 1" tableColumnId="20"/>
      <queryTableField id="21" name="2018 Tier 2" tableColumnId="21"/>
      <queryTableField id="22" name="2018 Tier 3" tableColumnId="22"/>
      <queryTableField id="23" name="2019 Non-HFTD" tableColumnId="23"/>
      <queryTableField id="24" name="2019 Zone 1" tableColumnId="24"/>
      <queryTableField id="25" name="2019 Tier 2" tableColumnId="25"/>
      <queryTableField id="26" name="2019 Tier 3" tableColumnId="26"/>
      <queryTableField id="27" name="2020 Non-HFTD" tableColumnId="27"/>
      <queryTableField id="28" name="2020 Zone 1" tableColumnId="28"/>
      <queryTableField id="29" name="2020 Tier 2" tableColumnId="29"/>
      <queryTableField id="30" name="2020 Tier 3" tableColumnId="30"/>
      <queryTableField id="31" name="2021 Non-HFTD" tableColumnId="31"/>
      <queryTableField id="32" name="2021 Zone 1" tableColumnId="32"/>
      <queryTableField id="33" name="2021 Tier 2" tableColumnId="33"/>
      <queryTableField id="34" name="2021 Tier 3" tableColumnId="3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951B4C-F056-40F0-95A4-F75ACCC12495}" name="Historical" displayName="Historical" ref="A1:CG3183" tableType="queryTable" totalsRowShown="0" headerRowDxfId="220">
  <autoFilter ref="A1:CG3183" xr:uid="{CE7B240F-6CFD-4059-98E2-C043B49CEBE6}"/>
  <tableColumns count="85">
    <tableColumn id="1" xr3:uid="{64612623-8632-431C-93A0-F8B44BF9C8E6}" uniqueName="1" name="Index No#" queryTableFieldId="1" dataDxfId="219"/>
    <tableColumn id="2" xr3:uid="{7692F6C5-6317-4449-9D48-A2B11DD67293}" uniqueName="2" name="1--" queryTableFieldId="2" dataDxfId="218"/>
    <tableColumn id="3" xr3:uid="{41DA9877-5557-4D13-B3C7-AA25DB1A4777}" uniqueName="3" name="Create Date" queryTableFieldId="3" dataDxfId="217"/>
    <tableColumn id="4" xr3:uid="{80B84CB0-206A-4453-8AA2-3AF80FAB3651}" uniqueName="4" name="Create Time" queryTableFieldId="4" dataDxfId="216"/>
    <tableColumn id="52" xr3:uid="{82C528A8-EB8D-4483-9851-0E08A6BC8C18}" uniqueName="52" name="Create Week" queryTableFieldId="60" dataDxfId="215"/>
    <tableColumn id="5" xr3:uid="{AF9DE450-812C-45C7-A3ED-4EE29D404ABD}" uniqueName="5" name="Create Quarter" queryTableFieldId="5" dataDxfId="214"/>
    <tableColumn id="67" xr3:uid="{EA6DCCDF-E2CD-4703-B001-29554E235ED8}" uniqueName="67" name="Create Month" queryTableFieldId="92" dataDxfId="213"/>
    <tableColumn id="47" xr3:uid="{FDBD9447-A105-4A3E-9283-33D248774CE2}" uniqueName="47" name="Create Year" queryTableFieldId="48" dataDxfId="212"/>
    <tableColumn id="6" xr3:uid="{3FE8529C-48C8-4428-965F-20E2538258CB}" uniqueName="6" name="Outage Date" queryTableFieldId="6" dataDxfId="211"/>
    <tableColumn id="7" xr3:uid="{E4864E8D-1411-4322-8094-D4FED5FBDDC9}" uniqueName="7" name="Outage Time" queryTableFieldId="7" dataDxfId="210"/>
    <tableColumn id="8" xr3:uid="{AF688FEF-B2C4-48F4-973E-ED68FDB87378}" uniqueName="8" name="Reviewer Notes" queryTableFieldId="8" dataDxfId="209"/>
    <tableColumn id="9" xr3:uid="{B8EBAD93-04EB-48FF-8157-5B923276AFF6}" uniqueName="9" name="2--" queryTableFieldId="9" dataDxfId="208"/>
    <tableColumn id="10" xr3:uid="{925A6A70-8292-405D-B041-5FBB450585ED}" uniqueName="10" name="Data Source" queryTableFieldId="10" dataDxfId="207"/>
    <tableColumn id="58" xr3:uid="{15D364B4-7EF7-4B0E-8CA0-1E465F9CD170}" uniqueName="58" name="Missed Ignition Date Added" queryTableFieldId="72" dataDxfId="206"/>
    <tableColumn id="11" xr3:uid="{BCD0E527-EC17-49C7-BAF4-BF9555CE63D6}" uniqueName="11" name="Missed Ignition" queryTableFieldId="11" dataDxfId="205"/>
    <tableColumn id="12" xr3:uid="{1CE00BB0-3F84-4EA0-969B-C2F90E4D1670}" uniqueName="12" name="Duplicate" queryTableFieldId="12" dataDxfId="204"/>
    <tableColumn id="13" xr3:uid="{165D2AEF-4601-47FF-8491-F644E2F764C1}" uniqueName="13" name="OIS Number" queryTableFieldId="13" dataDxfId="203"/>
    <tableColumn id="14" xr3:uid="{6D3ACC78-86C3-4C5B-9115-300EF492B71E}" uniqueName="14" name="ILIS Number" queryTableFieldId="14" dataDxfId="202"/>
    <tableColumn id="15" xr3:uid="{3D981BB6-BEBC-4B83-93F7-A6F17460361A}" uniqueName="15" name="TOTL Number" queryTableFieldId="15" dataDxfId="201"/>
    <tableColumn id="16" xr3:uid="{DBDF46D1-3E3E-4725-BFD2-978358A2E269}" uniqueName="16" name="Field Order ID Number" queryTableFieldId="16" dataDxfId="200"/>
    <tableColumn id="84" xr3:uid="{F89A8400-D866-4C48-9673-47832D0DE641}" uniqueName="84" name="SAP EC/LC Notification Number" queryTableFieldId="130" dataDxfId="199"/>
    <tableColumn id="17" xr3:uid="{3FA1CFD1-5E2F-475A-B437-4442FC7595AB}" uniqueName="17" name="EIR Number" queryTableFieldId="17" dataDxfId="198"/>
    <tableColumn id="18" xr3:uid="{9530A715-8893-4243-8E2E-2D7A3FBCB9C2}" uniqueName="18" name="3--" queryTableFieldId="18" dataDxfId="197"/>
    <tableColumn id="19" xr3:uid="{B81287A5-A77A-4DFB-8AAF-C238BB767218}" uniqueName="19" name="CPUC Reportable Ignition" queryTableFieldId="19" dataDxfId="196"/>
    <tableColumn id="20" xr3:uid="{271B37FD-4FD4-4A8F-89F9-C56DB5E7929D}" uniqueName="20" name="Ignition Source" queryTableFieldId="20" dataDxfId="195"/>
    <tableColumn id="21" xr3:uid="{0D7B6BAC-29D6-4982-93D8-2FC275384D91}" uniqueName="21" name="Materials at Origin" queryTableFieldId="21" dataDxfId="194"/>
    <tableColumn id="22" xr3:uid="{702E1229-5480-41EA-8656-BF539360E3C1}" uniqueName="22" name="Asset Family - Cause" queryTableFieldId="22" dataDxfId="193"/>
    <tableColumn id="23" xr3:uid="{A570A275-3C7E-4B05-AB0F-C51FEFB70C69}" uniqueName="23" name="Asset Family - Affected" queryTableFieldId="23" dataDxfId="192"/>
    <tableColumn id="24" xr3:uid="{D247B251-CD7F-41F2-AC17-50F051B4F89B}" uniqueName="24" name="Fire Size" queryTableFieldId="24" dataDxfId="191"/>
    <tableColumn id="25" xr3:uid="{27E5F8D8-D410-4844-8156-9D1094F876B0}" uniqueName="25" name="Fire Size - Troubleman Comments" queryTableFieldId="25" dataDxfId="190"/>
    <tableColumn id="26" xr3:uid="{5C4C364C-118A-4229-B3E2-BAED43CBDC21}" uniqueName="26" name="Suspected Initiating Event" queryTableFieldId="26" dataDxfId="189"/>
    <tableColumn id="46" xr3:uid="{E5348E0F-B823-4BD0-A403-507BB04FC0B3}" uniqueName="46" name="WSD Driver" queryTableFieldId="46" dataDxfId="188"/>
    <tableColumn id="27" xr3:uid="{5E51E78A-F44B-4D06-8405-A2F886131F6B}" uniqueName="27" name="Suspected Initiating Event Category" queryTableFieldId="27" dataDxfId="187"/>
    <tableColumn id="28" xr3:uid="{9A7A1BF0-7384-4B4C-9537-565B90F47736}" uniqueName="28" name="Failure Driver" queryTableFieldId="28" dataDxfId="186"/>
    <tableColumn id="29" xr3:uid="{2CBEF94D-0D72-43EB-805C-A998A7F425A5}" uniqueName="29" name="Failure Sub-Driver" queryTableFieldId="29" dataDxfId="185"/>
    <tableColumn id="68" xr3:uid="{E8D7A5EB-A0AC-4278-9DCC-DE111619A243}" uniqueName="68" name="Equipment Facility Failure" queryTableFieldId="93" dataDxfId="184"/>
    <tableColumn id="69" xr3:uid="{E84A10BD-C0C0-41B8-9C1B-56317704326A}" uniqueName="69" name="Contact From Object" queryTableFieldId="94" dataDxfId="183"/>
    <tableColumn id="81" xr3:uid="{9A7CEFD7-CFAB-4592-9218-01E1A074D8BA}" uniqueName="81" name="Facility Contacted" queryTableFieldId="119" dataDxfId="182"/>
    <tableColumn id="30" xr3:uid="{AB6A10C7-3926-4BDE-A5EE-E0821456E068}" uniqueName="30" name="Other Companies" queryTableFieldId="30" dataDxfId="181"/>
    <tableColumn id="31" xr3:uid="{C69D4386-202B-4B4A-9DF9-59AB6EC2369E}" uniqueName="31" name="Type Of Construction" queryTableFieldId="31" dataDxfId="180"/>
    <tableColumn id="32" xr3:uid="{9A06B723-E28F-4B6F-B9C1-09F198DD2FD2}" uniqueName="32" name="Primary/Secondary" queryTableFieldId="32" dataDxfId="179"/>
    <tableColumn id="33" xr3:uid="{316F3F52-5D58-436A-B920-9940FD57E664}" uniqueName="33" name="Equipment Type Associated to Ignition" queryTableFieldId="33" dataDxfId="178"/>
    <tableColumn id="34" xr3:uid="{B0BFFA2F-26D3-4948-B9F3-6AC1031FAC50}" uniqueName="34" name="Damaged Equipment" queryTableFieldId="34" dataDxfId="177"/>
    <tableColumn id="35" xr3:uid="{B6BB428F-5BA9-4F89-AEE1-9EA6A99D3C72}" uniqueName="35" name="Asset Number Associated to Ignition" queryTableFieldId="35" dataDxfId="176"/>
    <tableColumn id="36" xr3:uid="{0F8A3D2A-B8A8-450D-8D59-67AFC9054F89}" uniqueName="36" name="4--" queryTableFieldId="36" dataDxfId="175"/>
    <tableColumn id="37" xr3:uid="{FB38A50E-C395-47D0-88C1-E8C5B85D1B5C}" uniqueName="37" name="HFTD" queryTableFieldId="37" dataDxfId="174"/>
    <tableColumn id="85" xr3:uid="{D014DDB4-1DC9-4797-B503-984A3927B24F}" uniqueName="85" name="Fire Index Area" queryTableFieldId="131" dataDxfId="173"/>
    <tableColumn id="38" xr3:uid="{81E3F992-69FE-4592-B466-CBB32669BC9C}" uniqueName="38" name="Fire Latitude" queryTableFieldId="38" dataDxfId="172"/>
    <tableColumn id="39" xr3:uid="{359782F9-A175-4D59-A194-09EADA39B622}" uniqueName="39" name="Fire Longitude" queryTableFieldId="39" dataDxfId="171" dataCellStyle="Comma"/>
    <tableColumn id="40" xr3:uid="{A9766071-0D95-4DE7-BFB1-7FF16E823016}" uniqueName="40" name="County" queryTableFieldId="40" dataDxfId="170"/>
    <tableColumn id="41" xr3:uid="{9C3BFFF1-D129-4358-8333-B22725439D2C}" uniqueName="41" name="Circuit" queryTableFieldId="41"/>
    <tableColumn id="42" xr3:uid="{C3698F74-E1FA-4FAF-B2E2-65C4F815FEA9}" uniqueName="42" name="Nominal Voltage" queryTableFieldId="42"/>
    <tableColumn id="43" xr3:uid="{3BD3843D-194A-4196-B0D9-BFDB498D8365}" uniqueName="43" name="Fire Supressing Agency" queryTableFieldId="43" dataDxfId="169"/>
    <tableColumn id="44" xr3:uid="{5710C31D-2C03-4A9E-894D-9B9FFD4505F2}" uniqueName="44" name="Land Use at Origin" queryTableFieldId="44" dataDxfId="168"/>
    <tableColumn id="53" xr3:uid="{C5680821-910C-4D9C-B037-1496523E146F}" uniqueName="53" name="Acreage" queryTableFieldId="62" dataDxfId="167" dataCellStyle="Comma"/>
    <tableColumn id="54" xr3:uid="{5313A5C8-4CE3-431F-A147-247A5CB08E98}" uniqueName="54" name="Structures Destroyed" queryTableFieldId="63" dataDxfId="166" dataCellStyle="Comma"/>
    <tableColumn id="55" xr3:uid="{B299F800-0308-401D-A29C-68D8EFC46E37}" uniqueName="55" name="Critical Infrastructure" queryTableFieldId="64" dataDxfId="165" dataCellStyle="Comma"/>
    <tableColumn id="56" xr3:uid="{0C90E286-F5FC-41B6-BAA6-F35A216DB58D}" uniqueName="56" name="Fatalities" queryTableFieldId="65" dataDxfId="164" dataCellStyle="Comma"/>
    <tableColumn id="57" xr3:uid="{6CE834AE-67D1-471C-89B4-EF5540D3949D}" uniqueName="57" name="Injuries" queryTableFieldId="66" dataDxfId="163" dataCellStyle="Comma"/>
    <tableColumn id="45" xr3:uid="{372F738B-82D0-427C-B0D8-ACBB526AE953}" uniqueName="45" name="Incident Name (If Applicable)" queryTableFieldId="45" dataDxfId="162" dataCellStyle="Comma"/>
    <tableColumn id="83" xr3:uid="{0D6D8190-65DE-4A91-96C4-B970C78809BC}" uniqueName="83" name="Complex Name (If Applicable)" queryTableFieldId="123" dataDxfId="161" dataCellStyle="Comma"/>
    <tableColumn id="48" xr3:uid="{95E6264C-9BC6-49F0-9597-E3B337553511}" uniqueName="48" name="High Winds Warning (Y/N)" queryTableFieldId="51" dataDxfId="160"/>
    <tableColumn id="49" xr3:uid="{16BDFC48-B22E-48F6-8AE4-475B4BBE066C}" uniqueName="49" name="Red Flag Warning (Y/N)" queryTableFieldId="52" dataDxfId="159"/>
    <tableColumn id="50" xr3:uid="{92C4FDAE-CFF9-4A96-AEF4-1B761A6E9919}" uniqueName="50" name="Red Flag Issued (UTC)" queryTableFieldId="53" dataDxfId="158"/>
    <tableColumn id="51" xr3:uid="{31EF19BD-EB0F-4434-854E-F54DED3D224C}" uniqueName="51" name="Red Flag Expired (UTC)" queryTableFieldId="54" dataDxfId="157"/>
    <tableColumn id="59" xr3:uid="{701F0054-5483-4455-865C-27FE29244966}" uniqueName="59" name="5--" queryTableFieldId="74" dataDxfId="156"/>
    <tableColumn id="70" xr3:uid="{337BD07F-AD79-4200-9135-3AB78D3A490A}" uniqueName="70" name="Vegetation Latitude" queryTableFieldId="98" dataDxfId="155"/>
    <tableColumn id="71" xr3:uid="{78E31BC3-90A4-474F-BBD4-CD9AF2B1BE04}" uniqueName="71" name="Vegetation Longitude" queryTableFieldId="99" dataDxfId="154"/>
    <tableColumn id="72" xr3:uid="{715A620A-E333-4CCD-9B7E-4B6AD805461B}" uniqueName="72" name="Last Vegetation Inspection Date" queryTableFieldId="100" dataDxfId="153"/>
    <tableColumn id="60" xr3:uid="{1170804B-E39D-4BF5-A38A-E114C5B78FE2}" uniqueName="60" name="Vegetation Failure Cause" queryTableFieldId="75" dataDxfId="152"/>
    <tableColumn id="61" xr3:uid="{925058AC-2567-4993-86E1-59C73FCEB71D}" uniqueName="61" name="Vegetation Failure Reason" queryTableFieldId="76" dataDxfId="151"/>
    <tableColumn id="62" xr3:uid="{784DA347-FB8C-4BD5-945B-1EF235E4A89D}" uniqueName="62" name="Tree Species" queryTableFieldId="77" dataDxfId="150"/>
    <tableColumn id="63" xr3:uid="{A279C8EB-8D92-4670-A9D4-68DDAE1DEF1A}" uniqueName="63" name="Tree Height" queryTableFieldId="78" dataDxfId="149"/>
    <tableColumn id="73" xr3:uid="{B25B41DB-7FF9-44CD-82E4-747111865168}" uniqueName="73" name="Diameter at Breast Height" queryTableFieldId="101" dataDxfId="148"/>
    <tableColumn id="64" xr3:uid="{795FF849-48A2-4526-85C0-657D64009018}" uniqueName="64" name="Tree Distance" queryTableFieldId="79" dataDxfId="147"/>
    <tableColumn id="74" xr3:uid="{A458F1E9-6B22-4115-B43C-8219FBB11018}" uniqueName="74" name="Tree Lean" queryTableFieldId="102" dataDxfId="146"/>
    <tableColumn id="82" xr3:uid="{A397A0F4-642E-4AB7-849F-D65A71BFF0AE}" uniqueName="82" name="Tree Health" queryTableFieldId="121" dataDxfId="145"/>
    <tableColumn id="75" xr3:uid="{5F4825C5-DCA0-429A-9DF0-B64C8A148255}" uniqueName="75" name="Tree Dead" queryTableFieldId="103" dataDxfId="144"/>
    <tableColumn id="76" xr3:uid="{61B7930D-A434-4E3E-BD30-700F1C96B59D}" uniqueName="76" name="Domino Trees" queryTableFieldId="104" dataDxfId="143"/>
    <tableColumn id="77" xr3:uid="{413221F1-5950-4CA4-AB2B-3C89FE0BC4D3}" uniqueName="77" name="Tree Defects" queryTableFieldId="105" dataDxfId="142"/>
    <tableColumn id="78" xr3:uid="{FBE87E0E-00DE-4C47-9F04-9EB24A4990B7}" uniqueName="78" name="Terrain Type" queryTableFieldId="106" dataDxfId="141"/>
    <tableColumn id="79" xr3:uid="{17ED9107-1FBB-484E-9131-C9469A8E8B12}" uniqueName="79" name="Terrain Slope" queryTableFieldId="107" dataDxfId="140"/>
    <tableColumn id="65" xr3:uid="{ABC398AD-BC90-41F4-A07F-8878597F98FF}" uniqueName="65" name="Vegetation - Construction Type" queryTableFieldId="87" dataDxfId="139"/>
    <tableColumn id="66" xr3:uid="{5B97F8FD-8D5B-4980-8F80-750485C0A321}" uniqueName="66" name="Vegetation - Insulation Type" queryTableFieldId="88" dataDxfId="138"/>
    <tableColumn id="80" xr3:uid="{CCADD468-B5E9-4F9E-A1F2-03B7B9408E72}" uniqueName="80" name="Total Splices" queryTableFieldId="108" dataDxfId="137"/>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42EBCC8-54C9-4DA8-9FF2-3BB7FF464A2F}" name="ign_008_2021_WMP_Summary_71" displayName="ign_008_2021_WMP_Summary_71" ref="B65:G99" tableType="queryTable" totalsRowShown="0" headerRowDxfId="41" dataDxfId="39" headerRowBorderDxfId="40" tableBorderDxfId="38">
  <autoFilter ref="B65:G99" xr:uid="{48CF8A1B-9061-47CF-BD1F-1CA2839DF8E7}"/>
  <tableColumns count="6">
    <tableColumn id="1" xr3:uid="{2EAC92A1-D42A-4834-BBAF-0B028CF20C80}" uniqueName="1" name="WSD Driver" queryTableFieldId="1" dataDxfId="37"/>
    <tableColumn id="2" xr3:uid="{E270A1DD-6996-4CBC-B8A4-B5D5D0698BB5}" uniqueName="2" name="Asset Family - Cause" queryTableFieldId="2" dataDxfId="36"/>
    <tableColumn id="3" xr3:uid="{6232C5A8-CD5D-493E-ADAE-2405E38D17DD}" uniqueName="3" name="Q1" queryTableFieldId="3" dataDxfId="35"/>
    <tableColumn id="4" xr3:uid="{CFBC2330-4549-4AAC-A2AD-56D1F5AE7894}" uniqueName="4" name="Q2" queryTableFieldId="4" dataDxfId="34"/>
    <tableColumn id="5" xr3:uid="{33A6BC12-4930-424B-9DD1-125F1431ACDD}" uniqueName="5" name="Q3" queryTableFieldId="5" dataDxfId="33"/>
    <tableColumn id="6" xr3:uid="{71FD22A2-89D4-4A95-9C7F-9B0874DF8D4C}" uniqueName="6" name="Q4" queryTableFieldId="6" dataDxfId="3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82FDAD6-5035-4C50-8595-6B4F8C2F1611}" name="ign_008_2021_WMP_Summary_72" displayName="ign_008_2021_WMP_Summary_72" ref="L65:AO110" tableType="queryTable" totalsRowShown="0">
  <autoFilter ref="L65:AO110" xr:uid="{9E8DA35B-573A-427C-98C1-842E8A0F1799}"/>
  <tableColumns count="30">
    <tableColumn id="1" xr3:uid="{6A47221E-6BB6-4662-88FB-1C0D3E81DE3F}" uniqueName="1" name="WSD Driver" queryTableFieldId="1" dataDxfId="31"/>
    <tableColumn id="2" xr3:uid="{2C2AC253-B0A3-4ACA-B27A-D5708DE31079}" uniqueName="2" name="Asset Family - Cause" queryTableFieldId="2" dataDxfId="30"/>
    <tableColumn id="7" xr3:uid="{673C6EA6-45ED-47B3-9B50-28E93F201E96}" uniqueName="7" name="2015 Non-HFTD" queryTableFieldId="7" dataDxfId="29"/>
    <tableColumn id="8" xr3:uid="{FFAA175E-B68C-46FC-A068-6472E94F0A22}" uniqueName="8" name="2015 Zone 1" queryTableFieldId="8" dataDxfId="28"/>
    <tableColumn id="9" xr3:uid="{65477A7B-6112-46F8-B2E5-86C89F33D920}" uniqueName="9" name="2015 Tier 2" queryTableFieldId="9" dataDxfId="27"/>
    <tableColumn id="10" xr3:uid="{1511F6AB-40A4-4353-BB02-20BE44877596}" uniqueName="10" name="2015 Tier 3" queryTableFieldId="10" dataDxfId="26"/>
    <tableColumn id="11" xr3:uid="{053AB398-1CFE-49AD-8FDD-8DD3F1CB8286}" uniqueName="11" name="2016 Non-HFTD" queryTableFieldId="11" dataDxfId="25"/>
    <tableColumn id="12" xr3:uid="{C1161B5B-9E92-49F4-8621-57FC9834A623}" uniqueName="12" name="2016 Zone 1" queryTableFieldId="12" dataDxfId="24"/>
    <tableColumn id="13" xr3:uid="{90E43DF7-F13D-459B-981B-0A44CFF9A5FF}" uniqueName="13" name="2016 Tier 2" queryTableFieldId="13" dataDxfId="23"/>
    <tableColumn id="14" xr3:uid="{1BEF4C13-6D84-4D9F-982F-1D4B28EEF48D}" uniqueName="14" name="2016 Tier 3" queryTableFieldId="14" dataDxfId="22"/>
    <tableColumn id="15" xr3:uid="{DB204E78-EB65-4CF5-9A08-ED509E7655ED}" uniqueName="15" name="2017 Non-HFTD" queryTableFieldId="15" dataDxfId="21"/>
    <tableColumn id="16" xr3:uid="{60433525-2388-4747-9510-2F0FCF92EE15}" uniqueName="16" name="2017 Zone 1" queryTableFieldId="16" dataDxfId="20"/>
    <tableColumn id="17" xr3:uid="{E98B32B4-BE39-4998-A505-77A6F70280BB}" uniqueName="17" name="2017 Tier 2" queryTableFieldId="17" dataDxfId="19"/>
    <tableColumn id="18" xr3:uid="{657E715D-36A4-4F22-BD3D-5151B2E8FE1B}" uniqueName="18" name="2017 Tier 3" queryTableFieldId="18" dataDxfId="18"/>
    <tableColumn id="19" xr3:uid="{D6FEF165-1723-464C-8425-E2F07128547E}" uniqueName="19" name="2018 Non-HFTD" queryTableFieldId="19" dataDxfId="17"/>
    <tableColumn id="20" xr3:uid="{2FB98AB9-B149-4AF4-8A12-F94C57758F63}" uniqueName="20" name="2018 Zone 1" queryTableFieldId="20" dataDxfId="16"/>
    <tableColumn id="21" xr3:uid="{27708567-C426-4A50-A34E-290E5F9D61F5}" uniqueName="21" name="2018 Tier 2" queryTableFieldId="21" dataDxfId="15"/>
    <tableColumn id="22" xr3:uid="{9EC37E9B-15AB-4E2E-ACDE-4B7385C0DDE7}" uniqueName="22" name="2018 Tier 3" queryTableFieldId="22" dataDxfId="14"/>
    <tableColumn id="23" xr3:uid="{F77DC20B-7B45-4981-AAA8-0E2CDE247FC5}" uniqueName="23" name="2019 Non-HFTD" queryTableFieldId="23" dataDxfId="13"/>
    <tableColumn id="24" xr3:uid="{368F7C4D-0AC9-4B69-8C88-B5D38B55CBEA}" uniqueName="24" name="2019 Zone 1" queryTableFieldId="24" dataDxfId="12"/>
    <tableColumn id="25" xr3:uid="{11DE3787-CAE8-487E-A019-C9B33C0089C6}" uniqueName="25" name="2019 Tier 2" queryTableFieldId="25" dataDxfId="11"/>
    <tableColumn id="26" xr3:uid="{B765A9A5-7A03-4FAB-AF67-13866CBE3F1E}" uniqueName="26" name="2019 Tier 3" queryTableFieldId="26" dataDxfId="10"/>
    <tableColumn id="27" xr3:uid="{C8C0B59A-DD62-47B2-BA29-3BB4E0F7ED61}" uniqueName="27" name="2020 Non-HFTD" queryTableFieldId="27" dataDxfId="9"/>
    <tableColumn id="28" xr3:uid="{B7AF8A9A-0330-4DE7-A7D8-C3586600FCF5}" uniqueName="28" name="2020 Zone 1" queryTableFieldId="28" dataDxfId="8"/>
    <tableColumn id="29" xr3:uid="{857BAE6C-856A-4F0D-95CF-E03A7C00B934}" uniqueName="29" name="2020 Tier 2" queryTableFieldId="29" dataDxfId="7"/>
    <tableColumn id="30" xr3:uid="{B79BEC04-8B9B-44C2-9ED5-C7F354E79EF0}" uniqueName="30" name="2020 Tier 3" queryTableFieldId="30" dataDxfId="6"/>
    <tableColumn id="31" xr3:uid="{D20A38BD-639F-483C-A903-E77EB9192B9B}" uniqueName="31" name="2021 Non-HFTD" queryTableFieldId="31" dataDxfId="5"/>
    <tableColumn id="32" xr3:uid="{4E0331B8-C034-427F-B511-EA401648DB53}" uniqueName="32" name="2021 Zone 1" queryTableFieldId="32" dataDxfId="4"/>
    <tableColumn id="33" xr3:uid="{ECFAB2BE-4AEC-49E5-96E1-46A2BE5080F0}" uniqueName="33" name="2021 Tier 2" queryTableFieldId="33" dataDxfId="3"/>
    <tableColumn id="34" xr3:uid="{730A69FD-EA6F-4795-8FCC-FA869EFF3704}" uniqueName="34" name="2021 Tier 3" queryTableFieldId="34" dataDxfId="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20210327_1301509_21-0041834_nan_T005251433" TargetMode="External"/><Relationship Id="rId21" Type="http://schemas.openxmlformats.org/officeDocument/2006/relationships/hyperlink" Target="../../../20210429_1337341_21-0055104_nan_T005277253" TargetMode="External"/><Relationship Id="rId63" Type="http://schemas.openxmlformats.org/officeDocument/2006/relationships/hyperlink" Target="../../../20210321_nan_nan_nan_3838602431" TargetMode="External"/><Relationship Id="rId159" Type="http://schemas.openxmlformats.org/officeDocument/2006/relationships/hyperlink" Target="../../../20210408_1310998_21-0046336.1(2%20outages)_nan_T005260525" TargetMode="External"/><Relationship Id="rId170" Type="http://schemas.openxmlformats.org/officeDocument/2006/relationships/hyperlink" Target="../../../20210504_1340978_21-0056959_nan_T005281030" TargetMode="External"/><Relationship Id="rId226" Type="http://schemas.openxmlformats.org/officeDocument/2006/relationships/hyperlink" Target="../../../20210524_1357307_21-0065048_nan_T005298222" TargetMode="External"/><Relationship Id="rId268" Type="http://schemas.openxmlformats.org/officeDocument/2006/relationships/hyperlink" Target="../../../../../../2020IgnitionQC/Shared%20Documents/General/Ignition%20Trackers/20210525_1358322_nan_nan_T005299236" TargetMode="External"/><Relationship Id="rId32" Type="http://schemas.openxmlformats.org/officeDocument/2006/relationships/hyperlink" Target="../../../20210325_1297701_21-0041019_nan_T005249846" TargetMode="External"/><Relationship Id="rId74" Type="http://schemas.openxmlformats.org/officeDocument/2006/relationships/hyperlink" Target="../../../20210119_1214847_21-0009491.1(3%20outages)_nan_T005171086" TargetMode="External"/><Relationship Id="rId128" Type="http://schemas.openxmlformats.org/officeDocument/2006/relationships/hyperlink" Target="../../../../../jzcy/AppData/Roaming/Microsoft/20210328_1301979_21-0041907_nan_T005251811" TargetMode="External"/><Relationship Id="rId5" Type="http://schemas.openxmlformats.org/officeDocument/2006/relationships/hyperlink" Target="../../../20210202_1246592_21-0021122_nan_T005207640" TargetMode="External"/><Relationship Id="rId181" Type="http://schemas.openxmlformats.org/officeDocument/2006/relationships/hyperlink" Target="../../../../../../2020IgnitionQC/Shared%20Documents/General/Ignition%20Trackers/20210119_1213589_21-0009947_nan_T005169582" TargetMode="External"/><Relationship Id="rId237" Type="http://schemas.openxmlformats.org/officeDocument/2006/relationships/hyperlink" Target="../../../20210520_nan_nan_nan_508501453" TargetMode="External"/><Relationship Id="rId279" Type="http://schemas.openxmlformats.org/officeDocument/2006/relationships/hyperlink" Target="../../../20210529_TR7751344_nan_T21-010517_T005302376" TargetMode="External"/><Relationship Id="rId43" Type="http://schemas.openxmlformats.org/officeDocument/2006/relationships/hyperlink" Target="../../../20210426_1333846_21-0053089_nan_T005273779" TargetMode="External"/><Relationship Id="rId139" Type="http://schemas.openxmlformats.org/officeDocument/2006/relationships/hyperlink" Target="../../../../../../2020IgnitionQC/Shared%20Documents/General/Ignition%20Trackers/20210314_nan_nan_nan_1296401082" TargetMode="External"/><Relationship Id="rId290" Type="http://schemas.openxmlformats.org/officeDocument/2006/relationships/hyperlink" Target="../../../20210529_1361258_21-0067731_nan_T005302492" TargetMode="External"/><Relationship Id="rId85" Type="http://schemas.openxmlformats.org/officeDocument/2006/relationships/hyperlink" Target="../../../20210110_1207800_21-0007030_nan_T005163666" TargetMode="External"/><Relationship Id="rId150" Type="http://schemas.openxmlformats.org/officeDocument/2006/relationships/hyperlink" Target="../../../../../../2020IgnitionQC/Shared%20Documents/General/Ignition%20Trackers/20210307_nan_nan_nan_2269327633" TargetMode="External"/><Relationship Id="rId192" Type="http://schemas.openxmlformats.org/officeDocument/2006/relationships/hyperlink" Target="../../../20210426_1333826_21-0052981_nan_T005273617" TargetMode="External"/><Relationship Id="rId206" Type="http://schemas.openxmlformats.org/officeDocument/2006/relationships/hyperlink" Target="../../../20210511_1346240_21-0059916_nan_T005286816" TargetMode="External"/><Relationship Id="rId248" Type="http://schemas.openxmlformats.org/officeDocument/2006/relationships/hyperlink" Target="../../../../../../2020IgnitionQC/Shared%20Documents/General/Ignition%20Trackers/20210509_1344459_nan_nan_T005284954" TargetMode="External"/><Relationship Id="rId269" Type="http://schemas.openxmlformats.org/officeDocument/2006/relationships/hyperlink" Target="../../../20210528_1360450_21-0067164_nan_T005301524" TargetMode="External"/><Relationship Id="rId12" Type="http://schemas.openxmlformats.org/officeDocument/2006/relationships/hyperlink" Target="../../../20210505_1341690_21-0057328_nan_T005281738" TargetMode="External"/><Relationship Id="rId33" Type="http://schemas.openxmlformats.org/officeDocument/2006/relationships/hyperlink" Target="../../../20210429_nan_nan_nan_748554525" TargetMode="External"/><Relationship Id="rId108" Type="http://schemas.openxmlformats.org/officeDocument/2006/relationships/hyperlink" Target="../../../20210401_nan_nan_nan_T005255763" TargetMode="External"/><Relationship Id="rId129" Type="http://schemas.openxmlformats.org/officeDocument/2006/relationships/hyperlink" Target="../../../../../jzcy/AppData/Roaming/Microsoft/20210328_1301834_nan_nan_T005251615" TargetMode="External"/><Relationship Id="rId280" Type="http://schemas.openxmlformats.org/officeDocument/2006/relationships/hyperlink" Target="../../../20210530_1361892_21-0067860_nan_T005303045" TargetMode="External"/><Relationship Id="rId54" Type="http://schemas.openxmlformats.org/officeDocument/2006/relationships/hyperlink" Target="../../../20210418_1322078_21-0050070_nan_T005267548" TargetMode="External"/><Relationship Id="rId75" Type="http://schemas.openxmlformats.org/officeDocument/2006/relationships/hyperlink" Target="../../../20210119_1214462_21-0010132_nan_T005169955" TargetMode="External"/><Relationship Id="rId96" Type="http://schemas.openxmlformats.org/officeDocument/2006/relationships/hyperlink" Target="../../../20210104_1204096_21-0004918_nan_T005159755" TargetMode="External"/><Relationship Id="rId140" Type="http://schemas.openxmlformats.org/officeDocument/2006/relationships/hyperlink" Target="../../../../../../2020IgnitionQC/Shared%20Documents/General/Ignition%20Trackers/20210312_nan_nan_nan_5955903947" TargetMode="External"/><Relationship Id="rId161" Type="http://schemas.openxmlformats.org/officeDocument/2006/relationships/hyperlink" Target="../../../../../jzcy/AppData/Roaming/Fire_Tab_Attachment_Files" TargetMode="External"/><Relationship Id="rId182" Type="http://schemas.openxmlformats.org/officeDocument/2006/relationships/hyperlink" Target="../../../../../../2020IgnitionQC/Shared%20Documents/General/Ignition%20Trackers/20210118_1213001_21-0009885_nan_T005169139" TargetMode="External"/><Relationship Id="rId217" Type="http://schemas.openxmlformats.org/officeDocument/2006/relationships/hyperlink" Target="../../../20210520_nan_nan_nan_1163448" TargetMode="External"/><Relationship Id="rId6" Type="http://schemas.openxmlformats.org/officeDocument/2006/relationships/hyperlink" Target="../../../20210509_1344440_21-0059010_nan_T005284940" TargetMode="External"/><Relationship Id="rId238" Type="http://schemas.openxmlformats.org/officeDocument/2006/relationships/hyperlink" Target="../../../20210510_1345067_nan_nan_T005285631" TargetMode="External"/><Relationship Id="rId259" Type="http://schemas.openxmlformats.org/officeDocument/2006/relationships/hyperlink" Target="../../../20210508_1343987_21-0058858_nan_T005284335" TargetMode="External"/><Relationship Id="rId23" Type="http://schemas.openxmlformats.org/officeDocument/2006/relationships/hyperlink" Target="../../../20210503_nan_nan_nan_8353782" TargetMode="External"/><Relationship Id="rId119" Type="http://schemas.openxmlformats.org/officeDocument/2006/relationships/hyperlink" Target="../../../20210405_1307171_21-0044788_nan_T005257834" TargetMode="External"/><Relationship Id="rId270" Type="http://schemas.openxmlformats.org/officeDocument/2006/relationships/hyperlink" Target="../../../20210528_1360419_21-0067288_nan_T005301547" TargetMode="External"/><Relationship Id="rId291" Type="http://schemas.openxmlformats.org/officeDocument/2006/relationships/printerSettings" Target="../printerSettings/printerSettings1.bin"/><Relationship Id="rId44" Type="http://schemas.openxmlformats.org/officeDocument/2006/relationships/hyperlink" Target="../../../20210426_nan_nan_nan_4949429" TargetMode="External"/><Relationship Id="rId65" Type="http://schemas.openxmlformats.org/officeDocument/2006/relationships/hyperlink" Target="../../../20210415_nan_nan_nan_1089301779" TargetMode="External"/><Relationship Id="rId86" Type="http://schemas.openxmlformats.org/officeDocument/2006/relationships/hyperlink" Target="../../../20210109_1207100_nan_nan_T005162958" TargetMode="External"/><Relationship Id="rId130" Type="http://schemas.openxmlformats.org/officeDocument/2006/relationships/hyperlink" Target="../../../../../jzcy/AppData/Roaming/Microsoft/20210322_1291841_21-0029659_nan_T005246193" TargetMode="External"/><Relationship Id="rId151" Type="http://schemas.openxmlformats.org/officeDocument/2006/relationships/hyperlink" Target="../../../20210306_nan_nan_INT-14638_nan" TargetMode="External"/><Relationship Id="rId172" Type="http://schemas.openxmlformats.org/officeDocument/2006/relationships/hyperlink" Target="../../../20210119_1217808_nan_nan_T005173574" TargetMode="External"/><Relationship Id="rId193" Type="http://schemas.openxmlformats.org/officeDocument/2006/relationships/hyperlink" Target="../../../20210419_1324182_21-0050583_nan_T005268654" TargetMode="External"/><Relationship Id="rId207" Type="http://schemas.openxmlformats.org/officeDocument/2006/relationships/hyperlink" Target="../../../20210422_1328133_21-0051755_nan_T005270962" TargetMode="External"/><Relationship Id="rId228" Type="http://schemas.openxmlformats.org/officeDocument/2006/relationships/hyperlink" Target="../../../20210521_1355714_21-0064537_nan_T005296562" TargetMode="External"/><Relationship Id="rId249" Type="http://schemas.openxmlformats.org/officeDocument/2006/relationships/hyperlink" Target="../../../../../../2020IgnitionQC/Shared%20Documents/General/Ignition%20Trackers/20210504_1340393_nan_nan_T005280484" TargetMode="External"/><Relationship Id="rId13" Type="http://schemas.openxmlformats.org/officeDocument/2006/relationships/hyperlink" Target="../../../20210505_1341176_21-0057038_nan_T005281204" TargetMode="External"/><Relationship Id="rId109" Type="http://schemas.openxmlformats.org/officeDocument/2006/relationships/hyperlink" Target="../../../20210411_nan_nan_nan_9483760091" TargetMode="External"/><Relationship Id="rId260" Type="http://schemas.openxmlformats.org/officeDocument/2006/relationships/hyperlink" Target="../../../20210516_1350934_21-0062049.1(2%20outages)_nan_T005291349" TargetMode="External"/><Relationship Id="rId281" Type="http://schemas.openxmlformats.org/officeDocument/2006/relationships/hyperlink" Target="../../../20210530_1361664_nan_nan_T005302886" TargetMode="External"/><Relationship Id="rId34" Type="http://schemas.openxmlformats.org/officeDocument/2006/relationships/hyperlink" Target="../../../20210429_1336898_21-0054827_nan_T005276865" TargetMode="External"/><Relationship Id="rId55" Type="http://schemas.openxmlformats.org/officeDocument/2006/relationships/hyperlink" Target="../../../20210417_1321555_nan_nan_T005267263" TargetMode="External"/><Relationship Id="rId76" Type="http://schemas.openxmlformats.org/officeDocument/2006/relationships/hyperlink" Target="../../../20210119_1213903_nan_nan_T005169494" TargetMode="External"/><Relationship Id="rId97" Type="http://schemas.openxmlformats.org/officeDocument/2006/relationships/hyperlink" Target="../../../20210104_nan_nan_nan_T005159831" TargetMode="External"/><Relationship Id="rId120" Type="http://schemas.openxmlformats.org/officeDocument/2006/relationships/hyperlink" Target="../../../../../../2020IgnitionQC/Shared%20Documents/General/Ignition%20Trackers/20210405_nan_nan_nan_1082574971" TargetMode="External"/><Relationship Id="rId141" Type="http://schemas.openxmlformats.org/officeDocument/2006/relationships/hyperlink" Target="../../../../../../2020IgnitionQC/Shared%20Documents/General/Ignition%20Trackers/20210313_nan_nan_nan_1554734" TargetMode="External"/><Relationship Id="rId7" Type="http://schemas.openxmlformats.org/officeDocument/2006/relationships/hyperlink" Target="../../../20210506_1342877_21-0058167_nan_T005283013" TargetMode="External"/><Relationship Id="rId162" Type="http://schemas.openxmlformats.org/officeDocument/2006/relationships/hyperlink" Target="../../../../../jzcy/AppData/Roaming/Fire_Tab_Attachment_Files" TargetMode="External"/><Relationship Id="rId183" Type="http://schemas.openxmlformats.org/officeDocument/2006/relationships/hyperlink" Target="../../../../../../2020IgnitionQC/Shared%20Documents/General/Ignition%20Trackers/20210118_1212892_21-0009815_nan_T005169109" TargetMode="External"/><Relationship Id="rId218" Type="http://schemas.openxmlformats.org/officeDocument/2006/relationships/hyperlink" Target="../../../20210519_1353993_21-0063593_nan_T005294507" TargetMode="External"/><Relationship Id="rId239" Type="http://schemas.openxmlformats.org/officeDocument/2006/relationships/hyperlink" Target="../../../20210526_1358862_21-0066120_nan_T005299874" TargetMode="External"/><Relationship Id="rId250" Type="http://schemas.openxmlformats.org/officeDocument/2006/relationships/hyperlink" Target="../../../20210419_1322453_21-0050132.1(2%20outages)_nan_T005267802" TargetMode="External"/><Relationship Id="rId271" Type="http://schemas.openxmlformats.org/officeDocument/2006/relationships/hyperlink" Target="../../../20210528_nan_nan_nan_T005301662" TargetMode="External"/><Relationship Id="rId24" Type="http://schemas.openxmlformats.org/officeDocument/2006/relationships/hyperlink" Target="../../../20210502_1339317_21-0055929_nan_T005279092" TargetMode="External"/><Relationship Id="rId45" Type="http://schemas.openxmlformats.org/officeDocument/2006/relationships/hyperlink" Target="../../../20210424_nan_nan_nan_8505766" TargetMode="External"/><Relationship Id="rId66" Type="http://schemas.openxmlformats.org/officeDocument/2006/relationships/hyperlink" Target="../../../20210119_1216483_21-0010618_nan_T005171863" TargetMode="External"/><Relationship Id="rId87" Type="http://schemas.openxmlformats.org/officeDocument/2006/relationships/hyperlink" Target="../../../20210109_nan_nan_nan_6146102042" TargetMode="External"/><Relationship Id="rId110" Type="http://schemas.openxmlformats.org/officeDocument/2006/relationships/hyperlink" Target="../../../20210409_nan_nan_nan_7254375327" TargetMode="External"/><Relationship Id="rId131" Type="http://schemas.openxmlformats.org/officeDocument/2006/relationships/hyperlink" Target="../../../../../jzcy/AppData/Roaming/Microsoft/20210325_nan_nan_nan_7572776597" TargetMode="External"/><Relationship Id="rId152" Type="http://schemas.openxmlformats.org/officeDocument/2006/relationships/hyperlink" Target="../../../../../../2020IgnitionQC/Shared%20Documents/General/Ignition%20Trackers/20210303_nan_nan_nan_T005230548" TargetMode="External"/><Relationship Id="rId173" Type="http://schemas.openxmlformats.org/officeDocument/2006/relationships/hyperlink" Target="../../../../../../2020IgnitionQC/Shared%20Documents/General/Ignition%20Trackers/20210121_1214282_21-0010173.1(6%20outages)_nan_T005176584" TargetMode="External"/><Relationship Id="rId194" Type="http://schemas.openxmlformats.org/officeDocument/2006/relationships/hyperlink" Target="../../../20210315_1283100_21-0036640_nan_T005240296" TargetMode="External"/><Relationship Id="rId208" Type="http://schemas.openxmlformats.org/officeDocument/2006/relationships/hyperlink" Target="../../../20210226_1263086_21-0030049.1(2%20outages)_nan_T005226771" TargetMode="External"/><Relationship Id="rId229" Type="http://schemas.openxmlformats.org/officeDocument/2006/relationships/hyperlink" Target="../../../20210521_1355243_21-0064199_nan_T005296081" TargetMode="External"/><Relationship Id="rId240" Type="http://schemas.openxmlformats.org/officeDocument/2006/relationships/hyperlink" Target="../../../20210515_1349797_21-0061757_nan_T005290272" TargetMode="External"/><Relationship Id="rId261" Type="http://schemas.openxmlformats.org/officeDocument/2006/relationships/hyperlink" Target="../../../20210527_1359819_21-0066886_nan_T005300876" TargetMode="External"/><Relationship Id="rId14" Type="http://schemas.openxmlformats.org/officeDocument/2006/relationships/hyperlink" Target="../../../20210505_nan_nan_nan_7626213994" TargetMode="External"/><Relationship Id="rId35" Type="http://schemas.openxmlformats.org/officeDocument/2006/relationships/hyperlink" Target="../../../20210428_1336465_21-0054544_nan_T005276436" TargetMode="External"/><Relationship Id="rId56" Type="http://schemas.openxmlformats.org/officeDocument/2006/relationships/hyperlink" Target="../../../20210417_1321526_nan_nan_T005267236" TargetMode="External"/><Relationship Id="rId77" Type="http://schemas.openxmlformats.org/officeDocument/2006/relationships/hyperlink" Target="../../../20210118_1212730_21-0009763_nan_T005168912" TargetMode="External"/><Relationship Id="rId100" Type="http://schemas.openxmlformats.org/officeDocument/2006/relationships/hyperlink" Target="../../../20210414_1316837_21-0048641_nan_T005264731" TargetMode="External"/><Relationship Id="rId282" Type="http://schemas.openxmlformats.org/officeDocument/2006/relationships/hyperlink" Target="../../../20210530_1361517_21-0067785_nan_T005302730" TargetMode="External"/><Relationship Id="rId8" Type="http://schemas.openxmlformats.org/officeDocument/2006/relationships/hyperlink" Target="../../../20210506_1342158_nan_nan_T005282222" TargetMode="External"/><Relationship Id="rId98" Type="http://schemas.openxmlformats.org/officeDocument/2006/relationships/hyperlink" Target="../../../20210104_1204096_21-0004918_nan_T005159755" TargetMode="External"/><Relationship Id="rId121" Type="http://schemas.openxmlformats.org/officeDocument/2006/relationships/hyperlink" Target="../../../20210403_1306467_21-0044478_nan_T005256976" TargetMode="External"/><Relationship Id="rId142" Type="http://schemas.openxmlformats.org/officeDocument/2006/relationships/hyperlink" Target="../../../../../../2020IgnitionQC/Shared%20Documents/General/Ignition%20Trackers/20210311_nan_nan_nan_7857246042" TargetMode="External"/><Relationship Id="rId163" Type="http://schemas.openxmlformats.org/officeDocument/2006/relationships/hyperlink" Target="../../../../../jzcy/AppData/Roaming/Fire_Tab_Attachment_Files" TargetMode="External"/><Relationship Id="rId184" Type="http://schemas.openxmlformats.org/officeDocument/2006/relationships/hyperlink" Target="../../../20210515_1350000_nan_nan_T005290559" TargetMode="External"/><Relationship Id="rId219" Type="http://schemas.openxmlformats.org/officeDocument/2006/relationships/hyperlink" Target="../../../20210511_1346417_21-0060027_nan_T005287022" TargetMode="External"/><Relationship Id="rId230" Type="http://schemas.openxmlformats.org/officeDocument/2006/relationships/hyperlink" Target="../../../20210519_1353918_nan_nan_T005294378" TargetMode="External"/><Relationship Id="rId251" Type="http://schemas.openxmlformats.org/officeDocument/2006/relationships/hyperlink" Target="../../../20210312_1279629_21-0035703_nan_T005238040" TargetMode="External"/><Relationship Id="rId25" Type="http://schemas.openxmlformats.org/officeDocument/2006/relationships/hyperlink" Target="../../../20210502_1339404_21-0055942.1(2%20outages)_nan_T005279198" TargetMode="External"/><Relationship Id="rId46" Type="http://schemas.openxmlformats.org/officeDocument/2006/relationships/hyperlink" Target="../../../20210423_nan_nan_INT-14764_nan" TargetMode="External"/><Relationship Id="rId67" Type="http://schemas.openxmlformats.org/officeDocument/2006/relationships/hyperlink" Target="../../../20210119_1214870_21-0011245_nan_T005173955" TargetMode="External"/><Relationship Id="rId272" Type="http://schemas.openxmlformats.org/officeDocument/2006/relationships/hyperlink" Target="../../../20210529_1361182_21-0067697_nan_T005302381" TargetMode="External"/><Relationship Id="rId88" Type="http://schemas.openxmlformats.org/officeDocument/2006/relationships/hyperlink" Target="../../../20210109_nan_nan_nan_7473225040" TargetMode="External"/><Relationship Id="rId111" Type="http://schemas.openxmlformats.org/officeDocument/2006/relationships/hyperlink" Target="../../../20210410_nan_nan_T21-002504_nan" TargetMode="External"/><Relationship Id="rId132" Type="http://schemas.openxmlformats.org/officeDocument/2006/relationships/hyperlink" Target="../../../../../jzcy/AppData/Roaming/Microsoft/20210325_1298189_nan_nan_T005250030" TargetMode="External"/><Relationship Id="rId153" Type="http://schemas.openxmlformats.org/officeDocument/2006/relationships/hyperlink" Target="../../../20210301_1264994_21-0030926_nan_T005228760" TargetMode="External"/><Relationship Id="rId174" Type="http://schemas.openxmlformats.org/officeDocument/2006/relationships/hyperlink" Target="../../../../../../2020IgnitionQC/Shared%20Documents/General/Ignition%20Trackers/20210119_nan_nan_nan_T005169658" TargetMode="External"/><Relationship Id="rId195" Type="http://schemas.openxmlformats.org/officeDocument/2006/relationships/hyperlink" Target="../../../20210310_nan_nan_INT-14647_nan" TargetMode="External"/><Relationship Id="rId209" Type="http://schemas.openxmlformats.org/officeDocument/2006/relationships/hyperlink" Target="../../../20210118_1212984_nan_nan_T005169237" TargetMode="External"/><Relationship Id="rId220" Type="http://schemas.openxmlformats.org/officeDocument/2006/relationships/hyperlink" Target="../../../20210508_nan_nan_nan_6600529" TargetMode="External"/><Relationship Id="rId241" Type="http://schemas.openxmlformats.org/officeDocument/2006/relationships/hyperlink" Target="../../../../../../2020IgnitionQC/Shared%20Documents/General/Ignition%20Trackers/20210520_1354637_21-0063965_nan_T005295372" TargetMode="External"/><Relationship Id="rId15" Type="http://schemas.openxmlformats.org/officeDocument/2006/relationships/hyperlink" Target="../../../20210505_nan_nan_nan_8862591466" TargetMode="External"/><Relationship Id="rId36" Type="http://schemas.openxmlformats.org/officeDocument/2006/relationships/hyperlink" Target="../../../20210427_1335542_21-0053993_nan_T005275412" TargetMode="External"/><Relationship Id="rId57" Type="http://schemas.openxmlformats.org/officeDocument/2006/relationships/hyperlink" Target="../../../20210417_nan_nan_nan_4578505930" TargetMode="External"/><Relationship Id="rId262" Type="http://schemas.openxmlformats.org/officeDocument/2006/relationships/hyperlink" Target="../../../20210527_1359830_21-0066786_nan_T005300906" TargetMode="External"/><Relationship Id="rId283" Type="http://schemas.openxmlformats.org/officeDocument/2006/relationships/hyperlink" Target="../../../20210531_1362335_nan_nan_T005303490" TargetMode="External"/><Relationship Id="rId78" Type="http://schemas.openxmlformats.org/officeDocument/2006/relationships/hyperlink" Target="../../../20210117_nan_nan_nan_1221127195" TargetMode="External"/><Relationship Id="rId99" Type="http://schemas.openxmlformats.org/officeDocument/2006/relationships/hyperlink" Target="../../../20210104_1204168_21-0004926_nan_T005159839" TargetMode="External"/><Relationship Id="rId101" Type="http://schemas.openxmlformats.org/officeDocument/2006/relationships/hyperlink" Target="../../../20210404_nan_nan_nan_T005257276" TargetMode="External"/><Relationship Id="rId122" Type="http://schemas.openxmlformats.org/officeDocument/2006/relationships/hyperlink" Target="../../../../../../2020IgnitionQC/Shared%20Documents/General/Ignition%20Trackers/20210402_1306090_21-0044352_nan_T005256524" TargetMode="External"/><Relationship Id="rId143" Type="http://schemas.openxmlformats.org/officeDocument/2006/relationships/hyperlink" Target="../../../../../../2020IgnitionQC/Shared%20Documents/General/Ignition%20Trackers/20210301_nan_nan_nan_T005228521" TargetMode="External"/><Relationship Id="rId164" Type="http://schemas.openxmlformats.org/officeDocument/2006/relationships/hyperlink" Target="../../../20210510_1344652_21-0059075_nan_T005285180" TargetMode="External"/><Relationship Id="rId185" Type="http://schemas.openxmlformats.org/officeDocument/2006/relationships/hyperlink" Target="../../../20210516_nan_nan_nan_549270746" TargetMode="External"/><Relationship Id="rId9" Type="http://schemas.openxmlformats.org/officeDocument/2006/relationships/hyperlink" Target="../../../20210506_1342598_21-0058049_nan_T005282851" TargetMode="External"/><Relationship Id="rId210" Type="http://schemas.openxmlformats.org/officeDocument/2006/relationships/hyperlink" Target="../../../20210515_1349692_21-0061737_nan_T005290293" TargetMode="External"/><Relationship Id="rId26" Type="http://schemas.openxmlformats.org/officeDocument/2006/relationships/hyperlink" Target="../../../20210429_1336841_21-0054698_nan_T005276815" TargetMode="External"/><Relationship Id="rId231" Type="http://schemas.openxmlformats.org/officeDocument/2006/relationships/hyperlink" Target="../../../20210517_1351787_21-0062423_nan_T005292309" TargetMode="External"/><Relationship Id="rId252" Type="http://schemas.openxmlformats.org/officeDocument/2006/relationships/hyperlink" Target="../../../20210509_1344547_21-0059033_nan_T005285043" TargetMode="External"/><Relationship Id="rId273" Type="http://schemas.openxmlformats.org/officeDocument/2006/relationships/hyperlink" Target="../../../20210529_nan_nan_nan_T005302490" TargetMode="External"/><Relationship Id="rId47" Type="http://schemas.openxmlformats.org/officeDocument/2006/relationships/hyperlink" Target="../../../20210421_1326659_nan_nan_T005270144" TargetMode="External"/><Relationship Id="rId68" Type="http://schemas.openxmlformats.org/officeDocument/2006/relationships/hyperlink" Target="../../../20210119_nan_nan_nan_6744633391" TargetMode="External"/><Relationship Id="rId89" Type="http://schemas.openxmlformats.org/officeDocument/2006/relationships/hyperlink" Target="../../../20210109_nan_nan_nan_T005163006" TargetMode="External"/><Relationship Id="rId112" Type="http://schemas.openxmlformats.org/officeDocument/2006/relationships/hyperlink" Target="../../../20210411_1313062_21-0047292_nan_T005262324" TargetMode="External"/><Relationship Id="rId133" Type="http://schemas.openxmlformats.org/officeDocument/2006/relationships/hyperlink" Target="../../../20210323_1293769_21-0039877_nan_T005247266" TargetMode="External"/><Relationship Id="rId154" Type="http://schemas.openxmlformats.org/officeDocument/2006/relationships/hyperlink" Target="../../../../../../2020IgnitionQC/Shared%20Documents/General/Ignition%20Trackers/20210301_nan_nan_nan_T005228521" TargetMode="External"/><Relationship Id="rId175" Type="http://schemas.openxmlformats.org/officeDocument/2006/relationships/hyperlink" Target="../../../20210220_1258349_nan_nan_T005221353" TargetMode="External"/><Relationship Id="rId196" Type="http://schemas.openxmlformats.org/officeDocument/2006/relationships/hyperlink" Target="../../../20210518_1351988_21-0062523.1(4%20outages)_nan_T005292553" TargetMode="External"/><Relationship Id="rId200" Type="http://schemas.openxmlformats.org/officeDocument/2006/relationships/hyperlink" Target="../../../20210516_1350838_nan_nan_T005291238" TargetMode="External"/><Relationship Id="rId16" Type="http://schemas.openxmlformats.org/officeDocument/2006/relationships/hyperlink" Target="../../../20210504_1341149_nan_nan_T005281185" TargetMode="External"/><Relationship Id="rId221" Type="http://schemas.openxmlformats.org/officeDocument/2006/relationships/hyperlink" Target="../../../20210521_1355609_nan_nan_T005296439" TargetMode="External"/><Relationship Id="rId242" Type="http://schemas.openxmlformats.org/officeDocument/2006/relationships/hyperlink" Target="../../../../../../2020IgnitionQC/Shared%20Documents/General/Ignition%20Trackers/20210524_1356964_21-0064923.2(2%20outages)_nan_T005297848" TargetMode="External"/><Relationship Id="rId263" Type="http://schemas.openxmlformats.org/officeDocument/2006/relationships/hyperlink" Target="../../../20210527_nan_nan_nan_726902895" TargetMode="External"/><Relationship Id="rId284" Type="http://schemas.openxmlformats.org/officeDocument/2006/relationships/hyperlink" Target="../../../20210531_1362147_21-0067968.3(4%20outages)_nan_T005303589" TargetMode="External"/><Relationship Id="rId37" Type="http://schemas.openxmlformats.org/officeDocument/2006/relationships/hyperlink" Target="../../../20210427_1335474_21-0053881_nan_T005275315" TargetMode="External"/><Relationship Id="rId58" Type="http://schemas.openxmlformats.org/officeDocument/2006/relationships/hyperlink" Target="../../../20210417_1320998_21-0049897_nan_T005267091" TargetMode="External"/><Relationship Id="rId79" Type="http://schemas.openxmlformats.org/officeDocument/2006/relationships/hyperlink" Target="../../../20210116_1211607_21-0009390_nan_T005167904" TargetMode="External"/><Relationship Id="rId102" Type="http://schemas.openxmlformats.org/officeDocument/2006/relationships/hyperlink" Target="../../../20210413_nan_nan_nan_784210073" TargetMode="External"/><Relationship Id="rId123" Type="http://schemas.openxmlformats.org/officeDocument/2006/relationships/hyperlink" Target="../../../../../../2020IgnitionQC/Shared%20Documents/General/Ignition%20Trackers/20210404_nan_nan_nan_7766539236" TargetMode="External"/><Relationship Id="rId144" Type="http://schemas.openxmlformats.org/officeDocument/2006/relationships/hyperlink" Target="../../../20210303_nan_nan_nan_T005229727" TargetMode="External"/><Relationship Id="rId90" Type="http://schemas.openxmlformats.org/officeDocument/2006/relationships/hyperlink" Target="../../../20210105_1204700_21-0005219_nan_T005160418" TargetMode="External"/><Relationship Id="rId165" Type="http://schemas.openxmlformats.org/officeDocument/2006/relationships/hyperlink" Target="../../../20210509_nan_nan_nan_2424758352" TargetMode="External"/><Relationship Id="rId186" Type="http://schemas.openxmlformats.org/officeDocument/2006/relationships/hyperlink" Target="../../../20210506_nan_nan_nan_nan" TargetMode="External"/><Relationship Id="rId211" Type="http://schemas.openxmlformats.org/officeDocument/2006/relationships/hyperlink" Target="../../../20210515_1349658_21-0061725_nan_T005290087" TargetMode="External"/><Relationship Id="rId232" Type="http://schemas.openxmlformats.org/officeDocument/2006/relationships/hyperlink" Target="../../../20210515_1349706_21-0061791_nan_T005290463" TargetMode="External"/><Relationship Id="rId253" Type="http://schemas.openxmlformats.org/officeDocument/2006/relationships/hyperlink" Target="../../../../../../2020IgnitionQC/Shared%20Documents/General/Ignition%20Trackers/20210505_1341588_nan_nan_T005281625" TargetMode="External"/><Relationship Id="rId274" Type="http://schemas.openxmlformats.org/officeDocument/2006/relationships/hyperlink" Target="../../../20210529_1361277_nan_nan_T005302500" TargetMode="External"/><Relationship Id="rId27" Type="http://schemas.openxmlformats.org/officeDocument/2006/relationships/hyperlink" Target="../../../20210420_1326017_21-0051094_nan_T005269730" TargetMode="External"/><Relationship Id="rId48" Type="http://schemas.openxmlformats.org/officeDocument/2006/relationships/hyperlink" Target="../../../20210420_nan_nan_nan_T005269541" TargetMode="External"/><Relationship Id="rId69" Type="http://schemas.openxmlformats.org/officeDocument/2006/relationships/hyperlink" Target="../../../20210119_1217179_21-0010845_nan_T005172604" TargetMode="External"/><Relationship Id="rId113" Type="http://schemas.openxmlformats.org/officeDocument/2006/relationships/hyperlink" Target="../../../20210411_1313066_21-0047285_nan_T005262313" TargetMode="External"/><Relationship Id="rId134" Type="http://schemas.openxmlformats.org/officeDocument/2006/relationships/hyperlink" Target="../../../../../../2020IgnitionQC/Shared%20Documents/General/Ignition%20Trackers/20210323_1292741_nan_nan_T005246758" TargetMode="External"/><Relationship Id="rId80" Type="http://schemas.openxmlformats.org/officeDocument/2006/relationships/hyperlink" Target="../../../20210115_1210967_nan_nan_T005167167" TargetMode="External"/><Relationship Id="rId155" Type="http://schemas.openxmlformats.org/officeDocument/2006/relationships/hyperlink" Target="../../../20210228_1264201_nan_nan_T005227751" TargetMode="External"/><Relationship Id="rId176" Type="http://schemas.openxmlformats.org/officeDocument/2006/relationships/hyperlink" Target="../../../../../../2020IgnitionQC/Shared%20Documents/General/Ignition%20Trackers/20210123_1221713_nan_nan_T005179969" TargetMode="External"/><Relationship Id="rId197" Type="http://schemas.openxmlformats.org/officeDocument/2006/relationships/hyperlink" Target="../../../20210518_nan_nan_T21-005837_nan" TargetMode="External"/><Relationship Id="rId201" Type="http://schemas.openxmlformats.org/officeDocument/2006/relationships/hyperlink" Target="../../../20210515_1349827_21-0061796_nan_T005290449" TargetMode="External"/><Relationship Id="rId222" Type="http://schemas.openxmlformats.org/officeDocument/2006/relationships/hyperlink" Target="../../../20210522_1356107_21-0064682_nan_T005296951" TargetMode="External"/><Relationship Id="rId243" Type="http://schemas.openxmlformats.org/officeDocument/2006/relationships/hyperlink" Target="../../../20210522_1356241_nan_nan_T005297086" TargetMode="External"/><Relationship Id="rId264" Type="http://schemas.openxmlformats.org/officeDocument/2006/relationships/hyperlink" Target="../../../20210527_nan_nan_nan_726263290" TargetMode="External"/><Relationship Id="rId285" Type="http://schemas.openxmlformats.org/officeDocument/2006/relationships/hyperlink" Target="../../../20210226_1263210_21-0030132.1(2%20outages)_nan_T005226916" TargetMode="External"/><Relationship Id="rId17" Type="http://schemas.openxmlformats.org/officeDocument/2006/relationships/hyperlink" Target="../../../20210504_1341139_21-0057027_nan_T005281184" TargetMode="External"/><Relationship Id="rId38" Type="http://schemas.openxmlformats.org/officeDocument/2006/relationships/hyperlink" Target="../../../20210421_nan_nan_nan_T005269905" TargetMode="External"/><Relationship Id="rId59" Type="http://schemas.openxmlformats.org/officeDocument/2006/relationships/hyperlink" Target="../../../20210417_1320959_21-0049909_nan_T005267079" TargetMode="External"/><Relationship Id="rId103" Type="http://schemas.openxmlformats.org/officeDocument/2006/relationships/hyperlink" Target="../../../20210227_1263568_nan_nan_T005227281" TargetMode="External"/><Relationship Id="rId124" Type="http://schemas.openxmlformats.org/officeDocument/2006/relationships/hyperlink" Target="../../../../../../2020IgnitionQC/Shared%20Documents/General/Ignition%20Trackers/20210401_nan_nan_nan_7969549608" TargetMode="External"/><Relationship Id="rId70" Type="http://schemas.openxmlformats.org/officeDocument/2006/relationships/hyperlink" Target="../../../20210119_1217092_nan_nan_T005172447" TargetMode="External"/><Relationship Id="rId91" Type="http://schemas.openxmlformats.org/officeDocument/2006/relationships/hyperlink" Target="../../../20210105_nan_nan_nan_T005160674" TargetMode="External"/><Relationship Id="rId145" Type="http://schemas.openxmlformats.org/officeDocument/2006/relationships/hyperlink" Target="../../../20210304_1268148_21-0032389_nan_T005231328" TargetMode="External"/><Relationship Id="rId166" Type="http://schemas.openxmlformats.org/officeDocument/2006/relationships/hyperlink" Target="../../../20210507_nan_nan_nan_T005283539" TargetMode="External"/><Relationship Id="rId187" Type="http://schemas.openxmlformats.org/officeDocument/2006/relationships/hyperlink" Target="../../../20210510_nan_nan_nan_4690675" TargetMode="External"/><Relationship Id="rId1" Type="http://schemas.openxmlformats.org/officeDocument/2006/relationships/hyperlink" Target="../../../20210224_1261331_21-0029115_nan_T005224538" TargetMode="External"/><Relationship Id="rId212" Type="http://schemas.openxmlformats.org/officeDocument/2006/relationships/hyperlink" Target="../../../20210513_1347671_21-0060792_nan_T005288129" TargetMode="External"/><Relationship Id="rId233" Type="http://schemas.openxmlformats.org/officeDocument/2006/relationships/hyperlink" Target="../../../20210511_1346332_nan_nan_T005286945" TargetMode="External"/><Relationship Id="rId254" Type="http://schemas.openxmlformats.org/officeDocument/2006/relationships/hyperlink" Target="../../../../../../2020IgnitionQC/Shared%20Documents/General/Ignition%20Trackers/20210505_1341228_21-0057053_nan_T005281264" TargetMode="External"/><Relationship Id="rId28" Type="http://schemas.openxmlformats.org/officeDocument/2006/relationships/hyperlink" Target="../../../20210421_1326101_21-0051129_nan_T005269821" TargetMode="External"/><Relationship Id="rId49" Type="http://schemas.openxmlformats.org/officeDocument/2006/relationships/hyperlink" Target="../../../20210325_1296663_21-0040732_nan_T005249416" TargetMode="External"/><Relationship Id="rId114" Type="http://schemas.openxmlformats.org/officeDocument/2006/relationships/hyperlink" Target="../../../20210410_1312892_nan_nan_T005262118" TargetMode="External"/><Relationship Id="rId275" Type="http://schemas.openxmlformats.org/officeDocument/2006/relationships/hyperlink" Target="../../../20210529_1361293_21-0067741_nan_T005302515" TargetMode="External"/><Relationship Id="rId60" Type="http://schemas.openxmlformats.org/officeDocument/2006/relationships/hyperlink" Target="../../../20210417_1320799_21-0049892_nan_T005267049" TargetMode="External"/><Relationship Id="rId81" Type="http://schemas.openxmlformats.org/officeDocument/2006/relationships/hyperlink" Target="../../../20210114_1210162_21-0008489_nan_T005166161" TargetMode="External"/><Relationship Id="rId135" Type="http://schemas.openxmlformats.org/officeDocument/2006/relationships/hyperlink" Target="../../../../../../2020IgnitionQC/Shared%20Documents/General/Ignition%20Trackers/20210323_1292741_nan_nan_T005246753" TargetMode="External"/><Relationship Id="rId156" Type="http://schemas.openxmlformats.org/officeDocument/2006/relationships/hyperlink" Target="../../../../../../2020IgnitionQC/Shared%20Documents/General/Ignition%20Trackers/20210228_1264020_21-0030385_nan_T005227574" TargetMode="External"/><Relationship Id="rId177" Type="http://schemas.openxmlformats.org/officeDocument/2006/relationships/hyperlink" Target="../../../../../../2020IgnitionQC/Shared%20Documents/General/Ignition%20Trackers/20210119_1216478_nan_nan_T005171883" TargetMode="External"/><Relationship Id="rId198" Type="http://schemas.openxmlformats.org/officeDocument/2006/relationships/hyperlink" Target="../../../20210510_1344619_21-0059047.1(2%20outages)_nan_T005285113" TargetMode="External"/><Relationship Id="rId202" Type="http://schemas.openxmlformats.org/officeDocument/2006/relationships/hyperlink" Target="../../../20210515_1349763_21-0061920_nan_T005290362" TargetMode="External"/><Relationship Id="rId223" Type="http://schemas.openxmlformats.org/officeDocument/2006/relationships/hyperlink" Target="../../../20210522_1356156_21-0064688_nan_T005296991" TargetMode="External"/><Relationship Id="rId244" Type="http://schemas.openxmlformats.org/officeDocument/2006/relationships/hyperlink" Target="../../../20210520_1354382_21-0063747.1(2%20outages)_nan_T005295030" TargetMode="External"/><Relationship Id="rId18" Type="http://schemas.openxmlformats.org/officeDocument/2006/relationships/hyperlink" Target="../../../20210420_1326059_21-0051116_nan_T005269795" TargetMode="External"/><Relationship Id="rId39" Type="http://schemas.openxmlformats.org/officeDocument/2006/relationships/hyperlink" Target="../../../20210423_1331215_21-0052535_nan_nan" TargetMode="External"/><Relationship Id="rId265" Type="http://schemas.openxmlformats.org/officeDocument/2006/relationships/hyperlink" Target="../../../20210527_nan_nan_nan_9798810" TargetMode="External"/><Relationship Id="rId286" Type="http://schemas.openxmlformats.org/officeDocument/2006/relationships/hyperlink" Target="../../../20210128_1238269_nan_nan_T005193445" TargetMode="External"/><Relationship Id="rId50" Type="http://schemas.openxmlformats.org/officeDocument/2006/relationships/hyperlink" Target="../../../20210420_nan_nan_nan_T005268774" TargetMode="External"/><Relationship Id="rId104" Type="http://schemas.openxmlformats.org/officeDocument/2006/relationships/hyperlink" Target="../../../20210305_1270061_nan_nan_T005231979" TargetMode="External"/><Relationship Id="rId125" Type="http://schemas.openxmlformats.org/officeDocument/2006/relationships/hyperlink" Target="../../../20210326_1299534_21-0041526_nan_T005250758" TargetMode="External"/><Relationship Id="rId146" Type="http://schemas.openxmlformats.org/officeDocument/2006/relationships/hyperlink" Target="../../../../../../2020IgnitionQC/Shared%20Documents/General/Ignition%20Trackers/20210311_1278189_21-0035085_nan_T005236754" TargetMode="External"/><Relationship Id="rId167" Type="http://schemas.openxmlformats.org/officeDocument/2006/relationships/hyperlink" Target="../../../20210508_1344240_21-0058949_nan_T005284680" TargetMode="External"/><Relationship Id="rId188" Type="http://schemas.openxmlformats.org/officeDocument/2006/relationships/hyperlink" Target="../../../20210502_nan_nan_INT-14785_nan" TargetMode="External"/><Relationship Id="rId71" Type="http://schemas.openxmlformats.org/officeDocument/2006/relationships/hyperlink" Target="../../../20210119_1216509_nan_nan_T005171744" TargetMode="External"/><Relationship Id="rId92" Type="http://schemas.openxmlformats.org/officeDocument/2006/relationships/hyperlink" Target="../../../20210102_nan_nan_nan_T005158604" TargetMode="External"/><Relationship Id="rId213" Type="http://schemas.openxmlformats.org/officeDocument/2006/relationships/hyperlink" Target="../../../20210512_1346557_21-0060089_nan_T005287217" TargetMode="External"/><Relationship Id="rId234" Type="http://schemas.openxmlformats.org/officeDocument/2006/relationships/hyperlink" Target="../../../20210506_nan_nan_nan_T005283046" TargetMode="External"/><Relationship Id="rId2" Type="http://schemas.openxmlformats.org/officeDocument/2006/relationships/hyperlink" Target="../../../20210119_nan_nan_nan_T005170045" TargetMode="External"/><Relationship Id="rId29" Type="http://schemas.openxmlformats.org/officeDocument/2006/relationships/hyperlink" Target="../../../20210421_1327457_nan_nan_T005270593" TargetMode="External"/><Relationship Id="rId255" Type="http://schemas.openxmlformats.org/officeDocument/2006/relationships/hyperlink" Target="../../../20210508_nan_nan_nan_T005283947" TargetMode="External"/><Relationship Id="rId276" Type="http://schemas.openxmlformats.org/officeDocument/2006/relationships/hyperlink" Target="../../../20210529_1361293_21-0067741_nan_T005302607" TargetMode="External"/><Relationship Id="rId40" Type="http://schemas.openxmlformats.org/officeDocument/2006/relationships/hyperlink" Target="../../../20210426_1334838_21-0053485_nan_T005274566" TargetMode="External"/><Relationship Id="rId115" Type="http://schemas.openxmlformats.org/officeDocument/2006/relationships/hyperlink" Target="../../../20210408_nan_nan_nan_8127004963" TargetMode="External"/><Relationship Id="rId136" Type="http://schemas.openxmlformats.org/officeDocument/2006/relationships/hyperlink" Target="../../../20210319_nan_nan_INT-14693_nan" TargetMode="External"/><Relationship Id="rId157" Type="http://schemas.openxmlformats.org/officeDocument/2006/relationships/hyperlink" Target="../../../../../../2020IgnitionQC/Shared%20Documents/General/Ignition%20Trackers/20210227_nan_nan_nan_3474188749" TargetMode="External"/><Relationship Id="rId178" Type="http://schemas.openxmlformats.org/officeDocument/2006/relationships/hyperlink" Target="../../../../../../2020IgnitionQC/Shared%20Documents/General/Ignition%20Trackers/20210121_1219405_nan_nan_T005176471" TargetMode="External"/><Relationship Id="rId61" Type="http://schemas.openxmlformats.org/officeDocument/2006/relationships/hyperlink" Target="../../../20210416_nan_nan_nan_3475104747" TargetMode="External"/><Relationship Id="rId82" Type="http://schemas.openxmlformats.org/officeDocument/2006/relationships/hyperlink" Target="../../../20210113_nan_nan_nan_214513616" TargetMode="External"/><Relationship Id="rId199" Type="http://schemas.openxmlformats.org/officeDocument/2006/relationships/hyperlink" Target="../../../20210519_nan_nan_INT-14832_nan" TargetMode="External"/><Relationship Id="rId203" Type="http://schemas.openxmlformats.org/officeDocument/2006/relationships/hyperlink" Target="../../../20210515_1349663_21-0061734_nan_T005290218" TargetMode="External"/><Relationship Id="rId19" Type="http://schemas.openxmlformats.org/officeDocument/2006/relationships/hyperlink" Target="../../../20210504_1340298_nan_nan_T005280256" TargetMode="External"/><Relationship Id="rId224" Type="http://schemas.openxmlformats.org/officeDocument/2006/relationships/hyperlink" Target="../../../20210522_nan_nan_nan_3487045020" TargetMode="External"/><Relationship Id="rId245" Type="http://schemas.openxmlformats.org/officeDocument/2006/relationships/hyperlink" Target="../../../../../../2020IgnitionQC/Shared%20Documents/General/Ignition%20Trackers/20210515_1350000_nan_nan_T005290519" TargetMode="External"/><Relationship Id="rId266" Type="http://schemas.openxmlformats.org/officeDocument/2006/relationships/hyperlink" Target="../../../20210527_1360138_nan_nan_T005301222" TargetMode="External"/><Relationship Id="rId287" Type="http://schemas.openxmlformats.org/officeDocument/2006/relationships/hyperlink" Target="../../../20210601_1362818_21-0068186_nan_T005303970" TargetMode="External"/><Relationship Id="rId30" Type="http://schemas.openxmlformats.org/officeDocument/2006/relationships/hyperlink" Target="../../../20210421_1327735_21-0051591_nan_T005270664" TargetMode="External"/><Relationship Id="rId105" Type="http://schemas.openxmlformats.org/officeDocument/2006/relationships/hyperlink" Target="../../../20210402_nan_nan_nan_112277176" TargetMode="External"/><Relationship Id="rId126" Type="http://schemas.openxmlformats.org/officeDocument/2006/relationships/hyperlink" Target="../../../20210329_1302431_21-0042163_nan_T005252336" TargetMode="External"/><Relationship Id="rId147" Type="http://schemas.openxmlformats.org/officeDocument/2006/relationships/hyperlink" Target="../../../../../../2020IgnitionQC/Shared%20Documents/General/Ignition%20Trackers/20210310_1277352_21-0034749_nan_T005235941" TargetMode="External"/><Relationship Id="rId168" Type="http://schemas.openxmlformats.org/officeDocument/2006/relationships/hyperlink" Target="../../../20210502_nan_nan_nan_1906171" TargetMode="External"/><Relationship Id="rId51" Type="http://schemas.openxmlformats.org/officeDocument/2006/relationships/hyperlink" Target="../../../20210417_nan_nan_nan_0005858681" TargetMode="External"/><Relationship Id="rId72" Type="http://schemas.openxmlformats.org/officeDocument/2006/relationships/hyperlink" Target="../../../20210119_1216260_21-0010681_nan_T005171676" TargetMode="External"/><Relationship Id="rId93" Type="http://schemas.openxmlformats.org/officeDocument/2006/relationships/hyperlink" Target="../../../20210102_nan_nan_nan_T005158423" TargetMode="External"/><Relationship Id="rId189" Type="http://schemas.openxmlformats.org/officeDocument/2006/relationships/hyperlink" Target="../../../../../../2020IgnitionQC/Shared%20Documents/General/Ignition%20Trackers/20210330_1303692_nan_nan_T005253767" TargetMode="External"/><Relationship Id="rId3" Type="http://schemas.openxmlformats.org/officeDocument/2006/relationships/hyperlink" Target="../../../20210511_1346332_nan_nan_T005286959" TargetMode="External"/><Relationship Id="rId214" Type="http://schemas.openxmlformats.org/officeDocument/2006/relationships/hyperlink" Target="../../../20210507_nan_nan_nan_8034526202" TargetMode="External"/><Relationship Id="rId235" Type="http://schemas.openxmlformats.org/officeDocument/2006/relationships/hyperlink" Target="../../../../../../2020IgnitionQC/Shared%20Documents/General/Ignition%20Trackers/20210318_1288394_21-0038379_nan_T005243989" TargetMode="External"/><Relationship Id="rId256" Type="http://schemas.openxmlformats.org/officeDocument/2006/relationships/hyperlink" Target="../../../20210510_1344811_21-0059136_nan_T005285353" TargetMode="External"/><Relationship Id="rId277" Type="http://schemas.openxmlformats.org/officeDocument/2006/relationships/hyperlink" Target="../../../20210529_1361416_nan_nan_T005302638" TargetMode="External"/><Relationship Id="rId116" Type="http://schemas.openxmlformats.org/officeDocument/2006/relationships/hyperlink" Target="../../../20210405_nan_nan_nan_9072513273" TargetMode="External"/><Relationship Id="rId137" Type="http://schemas.openxmlformats.org/officeDocument/2006/relationships/hyperlink" Target="../../../../../../2020IgnitionQC/Shared%20Documents/General/Ignition%20Trackers/20210321_nan_nan_nan_269409648" TargetMode="External"/><Relationship Id="rId158" Type="http://schemas.openxmlformats.org/officeDocument/2006/relationships/hyperlink" Target="../../../../../../2020IgnitionQC/Shared%20Documents/General/Ignition%20Trackers/20210101_nan_nan_nan_8089761713" TargetMode="External"/><Relationship Id="rId20" Type="http://schemas.openxmlformats.org/officeDocument/2006/relationships/hyperlink" Target="../../../20210204_nan_nan_nan_3769135270" TargetMode="External"/><Relationship Id="rId41" Type="http://schemas.openxmlformats.org/officeDocument/2006/relationships/hyperlink" Target="../../../20210426_1334651_21-0053327_nan_T005274314" TargetMode="External"/><Relationship Id="rId62" Type="http://schemas.openxmlformats.org/officeDocument/2006/relationships/hyperlink" Target="../../../20210415_nan_nan_INT-14750_nan" TargetMode="External"/><Relationship Id="rId83" Type="http://schemas.openxmlformats.org/officeDocument/2006/relationships/hyperlink" Target="../../../20210110_1207809_21-0007033_nan_T005163685" TargetMode="External"/><Relationship Id="rId179" Type="http://schemas.openxmlformats.org/officeDocument/2006/relationships/hyperlink" Target="../../../../../../2020IgnitionQC/Shared%20Documents/General/Ignition%20Trackers/20210120_1213868_21-0009979.2(2%20outages)_nan_T005175771" TargetMode="External"/><Relationship Id="rId190" Type="http://schemas.openxmlformats.org/officeDocument/2006/relationships/hyperlink" Target="../../../../../../2020IgnitionQC/Shared%20Documents/General/Ignition%20Trackers/20210506_nan_nan_nan_4841709" TargetMode="External"/><Relationship Id="rId204" Type="http://schemas.openxmlformats.org/officeDocument/2006/relationships/hyperlink" Target="../../../20210515_1349661_nan_nan_T005290216" TargetMode="External"/><Relationship Id="rId225" Type="http://schemas.openxmlformats.org/officeDocument/2006/relationships/hyperlink" Target="../../../20210522_1356501_21-0064768_nan_T005297350" TargetMode="External"/><Relationship Id="rId246" Type="http://schemas.openxmlformats.org/officeDocument/2006/relationships/hyperlink" Target="../../../../../../2020IgnitionQC/Shared%20Documents/General/Ignition%20Trackers/20210508_1343697_21-0058791_nan_T005283999" TargetMode="External"/><Relationship Id="rId267" Type="http://schemas.openxmlformats.org/officeDocument/2006/relationships/hyperlink" Target="../../../20210519_1354037_nan_nan_T005294569" TargetMode="External"/><Relationship Id="rId288" Type="http://schemas.openxmlformats.org/officeDocument/2006/relationships/hyperlink" Target="../../../../../../2020IgnitionQC/Shared%20Documents/General/Ignition%20Trackers/20210512_1347080_nan_nan_T005287575" TargetMode="External"/><Relationship Id="rId106" Type="http://schemas.openxmlformats.org/officeDocument/2006/relationships/hyperlink" Target="../../../20210413_nan_nan_nan_1176877725" TargetMode="External"/><Relationship Id="rId127" Type="http://schemas.openxmlformats.org/officeDocument/2006/relationships/hyperlink" Target="../../../../../jzcy/AppData/Roaming/Microsoft/20210328_nan_nan_nan_4626709313" TargetMode="External"/><Relationship Id="rId10" Type="http://schemas.openxmlformats.org/officeDocument/2006/relationships/hyperlink" Target="../../../20210506_nan_nan_nan_T005282212" TargetMode="External"/><Relationship Id="rId31" Type="http://schemas.openxmlformats.org/officeDocument/2006/relationships/hyperlink" Target="../../../20210430_nan_nan_nan_T005278191" TargetMode="External"/><Relationship Id="rId52" Type="http://schemas.openxmlformats.org/officeDocument/2006/relationships/hyperlink" Target="../../../20210418_1322341_21-0050098_nan_T005267670" TargetMode="External"/><Relationship Id="rId73" Type="http://schemas.openxmlformats.org/officeDocument/2006/relationships/hyperlink" Target="../../../20210119_1215446_21-0010318_nan_T005171266" TargetMode="External"/><Relationship Id="rId94" Type="http://schemas.openxmlformats.org/officeDocument/2006/relationships/hyperlink" Target="../../../20210103_1202794_21-000445_nan_T005158756" TargetMode="External"/><Relationship Id="rId148" Type="http://schemas.openxmlformats.org/officeDocument/2006/relationships/hyperlink" Target="../../../../../../2020IgnitionQC/Shared%20Documents/General/Ignition%20Trackers/20210308_1273338_21-0033367_nan_T005233801" TargetMode="External"/><Relationship Id="rId169" Type="http://schemas.openxmlformats.org/officeDocument/2006/relationships/hyperlink" Target="../../../20210505_1341723_21-0057465_nan_T005281781" TargetMode="External"/><Relationship Id="rId4" Type="http://schemas.openxmlformats.org/officeDocument/2006/relationships/hyperlink" Target="../../../20210511_nan_nan_nan_T005286832" TargetMode="External"/><Relationship Id="rId180" Type="http://schemas.openxmlformats.org/officeDocument/2006/relationships/hyperlink" Target="../../../../../../2020IgnitionQC/Shared%20Documents/General/Ignition%20Trackers/20210119_1216619_21-0010656_nan_T005171887" TargetMode="External"/><Relationship Id="rId215" Type="http://schemas.openxmlformats.org/officeDocument/2006/relationships/hyperlink" Target="../../../20210520_1354723_21-0064054_nan_T005295440" TargetMode="External"/><Relationship Id="rId236" Type="http://schemas.openxmlformats.org/officeDocument/2006/relationships/hyperlink" Target="../../../20210525_nan_nan_nan_T005299230" TargetMode="External"/><Relationship Id="rId257" Type="http://schemas.openxmlformats.org/officeDocument/2006/relationships/hyperlink" Target="../../../20210515_1349838_21-0061773_nan_T005290325" TargetMode="External"/><Relationship Id="rId278" Type="http://schemas.openxmlformats.org/officeDocument/2006/relationships/hyperlink" Target="../../../20210530_nan_nan_nan_6547324369" TargetMode="External"/><Relationship Id="rId42" Type="http://schemas.openxmlformats.org/officeDocument/2006/relationships/hyperlink" Target="../../../20210426_1334314_21-0053158_nan_T005273789" TargetMode="External"/><Relationship Id="rId84" Type="http://schemas.openxmlformats.org/officeDocument/2006/relationships/hyperlink" Target="../../../20210110_1207805_21-0007042_nan_T005163679" TargetMode="External"/><Relationship Id="rId138" Type="http://schemas.openxmlformats.org/officeDocument/2006/relationships/hyperlink" Target="../../../../../../2020IgnitionQC/Shared%20Documents/General/Ignition%20Trackers/20210314_nan_nan_nan_681706910" TargetMode="External"/><Relationship Id="rId191" Type="http://schemas.openxmlformats.org/officeDocument/2006/relationships/hyperlink" Target="../../../20210504_nan_nan_nan_957471988" TargetMode="External"/><Relationship Id="rId205" Type="http://schemas.openxmlformats.org/officeDocument/2006/relationships/hyperlink" Target="../../../20210515_1349674_21-0061732_nan_T005290116" TargetMode="External"/><Relationship Id="rId247" Type="http://schemas.openxmlformats.org/officeDocument/2006/relationships/hyperlink" Target="../../../20210512_nan_nan_nan_4265572280" TargetMode="External"/><Relationship Id="rId107" Type="http://schemas.openxmlformats.org/officeDocument/2006/relationships/hyperlink" Target="../../../20210413_1313991_21-0047724_nan_T005263369" TargetMode="External"/><Relationship Id="rId289" Type="http://schemas.openxmlformats.org/officeDocument/2006/relationships/hyperlink" Target="../../../../../../2020IgnitionQC/Shared%20Documents/General/Ignition%20Trackers/20210513_nan_nan_nan_218955549" TargetMode="External"/><Relationship Id="rId11" Type="http://schemas.openxmlformats.org/officeDocument/2006/relationships/hyperlink" Target="../../../20210505_nan_nan_nan_T005281794" TargetMode="External"/><Relationship Id="rId53" Type="http://schemas.openxmlformats.org/officeDocument/2006/relationships/hyperlink" Target="../../../20210418_1322177_21-0050080_nan_T005267590" TargetMode="External"/><Relationship Id="rId149" Type="http://schemas.openxmlformats.org/officeDocument/2006/relationships/hyperlink" Target="../../../20210308_1274616_21-0033659_nan_T005234372" TargetMode="External"/><Relationship Id="rId95" Type="http://schemas.openxmlformats.org/officeDocument/2006/relationships/hyperlink" Target="../../../20210104_1202902_21-0004509_nan_T005158878" TargetMode="External"/><Relationship Id="rId160" Type="http://schemas.openxmlformats.org/officeDocument/2006/relationships/hyperlink" Target="../../../20210407_1309459_nan_nan_T005259610" TargetMode="External"/><Relationship Id="rId216" Type="http://schemas.openxmlformats.org/officeDocument/2006/relationships/hyperlink" Target="../../../20210520_1354705_21-0063979_nan_T005295456" TargetMode="External"/><Relationship Id="rId258" Type="http://schemas.openxmlformats.org/officeDocument/2006/relationships/hyperlink" Target="../../../20210511_1345567_21-0059575_nan_T005286104" TargetMode="External"/><Relationship Id="rId22" Type="http://schemas.openxmlformats.org/officeDocument/2006/relationships/hyperlink" Target="../../../20210502_1339201_21-0055884_nan_T005278924" TargetMode="External"/><Relationship Id="rId64" Type="http://schemas.openxmlformats.org/officeDocument/2006/relationships/hyperlink" Target="../../../20210209_nan_nan_nan_7644603271" TargetMode="External"/><Relationship Id="rId118" Type="http://schemas.openxmlformats.org/officeDocument/2006/relationships/hyperlink" Target="../../../20210331_1304657_21-0043461_nan_T005254832" TargetMode="External"/><Relationship Id="rId171" Type="http://schemas.openxmlformats.org/officeDocument/2006/relationships/hyperlink" Target="../../../20210501_1338918_21-0055803_nan_T005278645" TargetMode="External"/><Relationship Id="rId227" Type="http://schemas.openxmlformats.org/officeDocument/2006/relationships/hyperlink" Target="../../../20210524_1357898_21-0065450.2(2%20outages)_nan_T005298815"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1C206-BD24-478F-9573-9A44F4D90424}">
  <sheetPr codeName="Sheet1">
    <tabColor rgb="FF49735D"/>
  </sheetPr>
  <dimension ref="A1:HC701"/>
  <sheetViews>
    <sheetView tabSelected="1" topLeftCell="E1" zoomScale="70" zoomScaleNormal="70" workbookViewId="0">
      <pane ySplit="1" topLeftCell="A6" activePane="bottomLeft" state="frozen"/>
      <selection pane="bottomLeft" activeCell="H12" sqref="H12"/>
    </sheetView>
  </sheetViews>
  <sheetFormatPr defaultColWidth="9.26953125" defaultRowHeight="14.5" outlineLevelCol="1" x14ac:dyDescent="0.35"/>
  <cols>
    <col min="1" max="1" width="14" style="83" customWidth="1"/>
    <col min="2" max="2" width="17.26953125" style="343" bestFit="1" customWidth="1"/>
    <col min="3" max="3" width="52.1796875" style="132" bestFit="1" customWidth="1"/>
    <col min="4" max="4" width="15.26953125" style="89" bestFit="1" customWidth="1"/>
    <col min="5" max="5" width="13.54296875" style="89" bestFit="1" customWidth="1"/>
    <col min="6" max="6" width="83.1796875" style="343" customWidth="1"/>
    <col min="7" max="7" width="44.81640625" style="1" customWidth="1"/>
    <col min="8" max="8" width="7" style="15" bestFit="1" customWidth="1"/>
    <col min="9" max="9" width="17.1796875" style="19" hidden="1" customWidth="1" outlineLevel="1"/>
    <col min="10" max="10" width="17.26953125" style="343" hidden="1" customWidth="1" outlineLevel="1"/>
    <col min="11" max="11" width="48.54296875" style="355" hidden="1" customWidth="1" outlineLevel="1"/>
    <col min="12" max="12" width="16" style="11" hidden="1" customWidth="1" outlineLevel="1"/>
    <col min="13" max="13" width="17.36328125" style="360" hidden="1" customWidth="1" outlineLevel="1"/>
    <col min="14" max="14" width="22.36328125" style="11" hidden="1" customWidth="1" outlineLevel="1"/>
    <col min="15" max="15" width="14.81640625" style="360" hidden="1" customWidth="1" outlineLevel="1"/>
    <col min="16" max="16" width="17.26953125" style="360" hidden="1" customWidth="1" outlineLevel="1"/>
    <col min="17" max="17" width="17" style="11" hidden="1" customWidth="1" outlineLevel="1"/>
    <col min="18" max="18" width="15.26953125" style="11" hidden="1" customWidth="1" outlineLevel="1"/>
    <col min="19" max="19" width="16" style="11" hidden="1" customWidth="1" outlineLevel="1"/>
    <col min="20" max="21" width="16.26953125" style="107" hidden="1" customWidth="1" outlineLevel="1"/>
    <col min="22" max="22" width="16.1796875" style="107" hidden="1" customWidth="1" outlineLevel="1"/>
    <col min="23" max="23" width="42.26953125" style="107" hidden="1" customWidth="1" outlineLevel="1"/>
    <col min="24" max="24" width="36.26953125" style="362" hidden="1" customWidth="1" outlineLevel="1"/>
    <col min="25" max="25" width="68.7265625" style="362" hidden="1" customWidth="1" outlineLevel="1"/>
    <col min="26" max="26" width="16.7265625" style="107" hidden="1" customWidth="1" outlineLevel="1"/>
    <col min="27" max="29" width="17.36328125" style="107" hidden="1" customWidth="1" outlineLevel="1"/>
    <col min="30" max="30" width="17.36328125" style="362" hidden="1" customWidth="1" outlineLevel="1"/>
    <col min="31" max="31" width="48.81640625" style="362" hidden="1" customWidth="1" outlineLevel="1"/>
    <col min="32" max="32" width="63" style="363" hidden="1" customWidth="1" outlineLevel="1"/>
    <col min="33" max="33" width="65.81640625" style="363" hidden="1" customWidth="1" outlineLevel="1"/>
    <col min="34" max="34" width="7" style="12" hidden="1" customWidth="1" outlineLevel="1"/>
    <col min="35" max="35" width="17.36328125" style="89" bestFit="1" customWidth="1" collapsed="1"/>
    <col min="36" max="36" width="17.7265625" style="251" bestFit="1" customWidth="1"/>
    <col min="37" max="37" width="18.1796875" style="89" bestFit="1" customWidth="1"/>
    <col min="38" max="38" width="18.36328125" style="251" bestFit="1" customWidth="1"/>
    <col min="39" max="39" width="17.1796875" style="2" bestFit="1" customWidth="1"/>
    <col min="40" max="40" width="13.54296875" style="87" bestFit="1" customWidth="1"/>
    <col min="41" max="41" width="15.26953125" style="85" bestFit="1" customWidth="1"/>
    <col min="42" max="42" width="88.81640625" style="87" bestFit="1" customWidth="1"/>
    <col min="43" max="43" width="26.7265625" style="87" bestFit="1" customWidth="1"/>
    <col min="44" max="44" width="22.26953125" style="87" bestFit="1" customWidth="1"/>
    <col min="45" max="45" width="19.36328125" style="334" customWidth="1"/>
    <col min="46" max="46" width="18.1796875" style="334" customWidth="1"/>
    <col min="47" max="47" width="33.1796875" style="87" bestFit="1" customWidth="1"/>
    <col min="48" max="48" width="17.36328125" style="87" bestFit="1" customWidth="1"/>
    <col min="49" max="49" width="37.36328125" style="87" bestFit="1" customWidth="1"/>
    <col min="50" max="50" width="7" style="97" bestFit="1" customWidth="1"/>
    <col min="51" max="51" width="16.54296875" style="85" bestFit="1" customWidth="1"/>
    <col min="52" max="52" width="17.36328125" style="85" bestFit="1" customWidth="1"/>
    <col min="53" max="53" width="14.36328125" style="85" bestFit="1" customWidth="1"/>
    <col min="54" max="54" width="13.7265625" style="85" bestFit="1" customWidth="1"/>
    <col min="55" max="55" width="119.54296875" style="355" customWidth="1"/>
    <col min="56" max="56" width="20.1796875" style="85" bestFit="1" customWidth="1"/>
    <col min="57" max="57" width="17.7265625" style="2" bestFit="1" customWidth="1"/>
    <col min="58" max="58" width="14.26953125" style="2" bestFit="1" customWidth="1"/>
    <col min="59" max="59" width="14.36328125" style="2" bestFit="1" customWidth="1"/>
    <col min="60" max="60" width="26.26953125" style="84" bestFit="1" customWidth="1"/>
    <col min="61" max="61" width="33.7265625" style="355" customWidth="1"/>
    <col min="62" max="62" width="21" style="1" bestFit="1" customWidth="1"/>
    <col min="63" max="63" width="18.1796875" style="1" bestFit="1" customWidth="1"/>
    <col min="64" max="64" width="21.36328125" style="1" bestFit="1" customWidth="1"/>
    <col min="65" max="65" width="42" style="84" bestFit="1" customWidth="1"/>
    <col min="66" max="66" width="40.1796875" style="1" bestFit="1" customWidth="1"/>
    <col min="67" max="67" width="27.81640625" style="1" bestFit="1" customWidth="1"/>
    <col min="68" max="68" width="22.26953125" style="1" bestFit="1" customWidth="1"/>
    <col min="69" max="69" width="25.7265625" style="1" bestFit="1" customWidth="1"/>
    <col min="70" max="70" width="24.1796875" style="86" bestFit="1" customWidth="1"/>
    <col min="71" max="71" width="34.26953125" style="1" bestFit="1" customWidth="1"/>
    <col min="72" max="72" width="47.1796875" customWidth="1"/>
    <col min="73" max="73" width="89.26953125" bestFit="1" customWidth="1"/>
    <col min="74" max="74" width="7" style="14" bestFit="1" customWidth="1"/>
    <col min="75" max="75" width="12" style="2" bestFit="1" customWidth="1"/>
    <col min="76" max="76" width="19.26953125" style="372" bestFit="1" customWidth="1"/>
    <col min="77" max="77" width="21" style="372" bestFit="1" customWidth="1"/>
    <col min="78" max="78" width="17" style="8" bestFit="1" customWidth="1"/>
    <col min="79" max="79" width="41" bestFit="1" customWidth="1"/>
    <col min="80" max="80" width="14.36328125" bestFit="1" customWidth="1"/>
    <col min="81" max="81" width="22.1796875" style="107" bestFit="1" customWidth="1"/>
    <col min="82" max="82" width="52.7265625" style="1" bestFit="1" customWidth="1"/>
    <col min="83" max="83" width="23.36328125" style="1" bestFit="1" customWidth="1"/>
    <col min="84" max="84" width="17" style="86" bestFit="1" customWidth="1"/>
    <col min="85" max="85" width="31.54296875" style="107" bestFit="1" customWidth="1"/>
    <col min="86" max="86" width="20.54296875" style="107" bestFit="1" customWidth="1"/>
    <col min="87" max="87" width="18.7265625" style="107" bestFit="1" customWidth="1"/>
    <col min="88" max="88" width="20" style="119" bestFit="1" customWidth="1"/>
    <col min="89" max="89" width="22.81640625" style="119" bestFit="1" customWidth="1"/>
    <col min="90" max="90" width="20.81640625" style="119" bestFit="1" customWidth="1"/>
    <col min="91" max="91" width="22" style="120" bestFit="1" customWidth="1"/>
    <col min="92" max="92" width="11.26953125" style="96" bestFit="1" customWidth="1"/>
    <col min="93" max="94" width="16.54296875" style="298" bestFit="1" customWidth="1"/>
    <col min="95" max="95" width="16.54296875" style="286" bestFit="1" customWidth="1"/>
    <col min="96" max="96" width="16.54296875" style="298" bestFit="1" customWidth="1"/>
    <col min="97" max="97" width="82.1796875" style="379" customWidth="1"/>
    <col min="98" max="98" width="18" style="298" bestFit="1" customWidth="1"/>
    <col min="99" max="99" width="17.26953125" style="298" bestFit="1" customWidth="1"/>
    <col min="100" max="100" width="17.7265625" style="298" bestFit="1" customWidth="1"/>
    <col min="101" max="101" width="14.54296875" style="298" bestFit="1" customWidth="1"/>
    <col min="102" max="102" width="15.54296875" style="298" bestFit="1" customWidth="1"/>
    <col min="103" max="103" width="17.26953125" style="298" bestFit="1" customWidth="1"/>
    <col min="104" max="104" width="16" style="298" bestFit="1" customWidth="1"/>
    <col min="105" max="105" width="14.36328125" style="298" bestFit="1" customWidth="1"/>
    <col min="106" max="106" width="18.1796875" style="298" bestFit="1" customWidth="1"/>
    <col min="107" max="107" width="18" style="298" bestFit="1" customWidth="1"/>
    <col min="108" max="108" width="17.26953125" style="298" bestFit="1" customWidth="1"/>
    <col min="109" max="110" width="17.81640625" style="298" bestFit="1" customWidth="1"/>
    <col min="111" max="111" width="18" style="298" bestFit="1" customWidth="1"/>
    <col min="112" max="112" width="7" style="96" bestFit="1" customWidth="1"/>
    <col min="113" max="113" width="16" style="11" bestFit="1" customWidth="1"/>
    <col min="114" max="114" width="20.7265625" style="1" bestFit="1" customWidth="1"/>
    <col min="115" max="115" width="17.7265625" style="16" bestFit="1" customWidth="1"/>
    <col min="116" max="116" width="20" style="11" bestFit="1" customWidth="1"/>
    <col min="117" max="117" width="13.36328125" style="1" bestFit="1" customWidth="1"/>
    <col min="118" max="118" width="23.7265625" style="1" bestFit="1" customWidth="1"/>
    <col min="119" max="119" width="19.1796875" style="343" bestFit="1" customWidth="1"/>
    <col min="120" max="120" width="29.1796875" style="343" bestFit="1" customWidth="1"/>
    <col min="121" max="121" width="17.36328125" style="1" bestFit="1" customWidth="1"/>
    <col min="122" max="122" width="14.1796875" style="343" bestFit="1" customWidth="1"/>
    <col min="123" max="123" width="14.36328125" style="343" bestFit="1" customWidth="1"/>
    <col min="124" max="124" width="18.7265625" style="343" bestFit="1" customWidth="1"/>
    <col min="125" max="125" width="30.54296875" style="343" bestFit="1" customWidth="1"/>
    <col min="126" max="126" width="18.54296875" style="1" bestFit="1" customWidth="1"/>
    <col min="127" max="127" width="21.36328125" style="1" bestFit="1" customWidth="1"/>
    <col min="128" max="128" width="14.81640625" style="1" bestFit="1" customWidth="1"/>
    <col min="129" max="129" width="13.36328125" style="1" bestFit="1" customWidth="1"/>
    <col min="130" max="130" width="83.7265625" style="355" customWidth="1"/>
    <col min="131" max="131" width="18.1796875" style="1" bestFit="1" customWidth="1"/>
    <col min="132" max="132" width="17.26953125" style="1" bestFit="1" customWidth="1"/>
    <col min="133" max="133" width="88" style="1" bestFit="1" customWidth="1"/>
    <col min="134" max="134" width="60.7265625" style="343" bestFit="1" customWidth="1"/>
    <col min="135" max="135" width="14.1796875" style="343" bestFit="1" customWidth="1"/>
    <col min="136" max="136" width="14.36328125" style="343" bestFit="1" customWidth="1"/>
    <col min="137" max="137" width="62.7265625" style="355" customWidth="1"/>
    <col min="138" max="138" width="82.26953125" style="355" bestFit="1" customWidth="1"/>
    <col min="139" max="139" width="21.54296875" style="107" bestFit="1" customWidth="1"/>
    <col min="140" max="140" width="12.36328125" style="1" bestFit="1" customWidth="1"/>
    <col min="141" max="141" width="14.1796875" style="1" bestFit="1" customWidth="1"/>
    <col min="142" max="142" width="13.36328125" style="1" bestFit="1" customWidth="1"/>
    <col min="143" max="143" width="24.36328125" style="1" bestFit="1" customWidth="1"/>
    <col min="144" max="144" width="58.7265625" style="84" customWidth="1"/>
    <col min="145" max="145" width="34.36328125" style="84" bestFit="1" customWidth="1"/>
    <col min="146" max="146" width="82" style="343" bestFit="1" customWidth="1"/>
    <col min="147" max="147" width="19.1796875" style="1" bestFit="1" customWidth="1"/>
    <col min="148" max="148" width="66.36328125" style="1" bestFit="1" customWidth="1"/>
    <col min="149" max="149" width="19.1796875" style="84" bestFit="1" customWidth="1"/>
    <col min="150" max="150" width="89.26953125" style="343" bestFit="1" customWidth="1"/>
    <col min="151" max="151" width="21.26953125" style="1" bestFit="1" customWidth="1"/>
    <col min="152" max="152" width="68" style="343" bestFit="1" customWidth="1"/>
    <col min="153" max="153" width="19.1796875" style="1" bestFit="1" customWidth="1"/>
    <col min="154" max="154" width="57" style="343" bestFit="1" customWidth="1"/>
    <col min="155" max="155" width="19.1796875" style="1" bestFit="1" customWidth="1"/>
    <col min="156" max="156" width="88.1796875" style="1" bestFit="1" customWidth="1"/>
    <col min="157" max="157" width="15" style="1" bestFit="1" customWidth="1"/>
    <col min="158" max="158" width="83" style="343" bestFit="1" customWidth="1"/>
    <col min="159" max="159" width="19.1796875" style="1" bestFit="1" customWidth="1"/>
    <col min="160" max="160" width="58.81640625" style="343" bestFit="1" customWidth="1"/>
    <col min="161" max="161" width="29.36328125" style="84" bestFit="1" customWidth="1"/>
    <col min="162" max="162" width="31.7265625" style="1" bestFit="1" customWidth="1"/>
    <col min="163" max="163" width="14.36328125" style="1" bestFit="1" customWidth="1"/>
    <col min="164" max="164" width="7" style="14" bestFit="1" customWidth="1"/>
    <col min="165" max="165" width="14.1796875" style="1" bestFit="1" customWidth="1"/>
    <col min="166" max="166" width="14.54296875" style="1" bestFit="1" customWidth="1"/>
    <col min="167" max="167" width="17" style="1" bestFit="1" customWidth="1"/>
    <col min="168" max="168" width="36.7265625" bestFit="1" customWidth="1"/>
    <col min="169" max="169" width="24.54296875" style="1" bestFit="1" customWidth="1"/>
    <col min="170" max="170" width="12.1796875" style="1" bestFit="1" customWidth="1"/>
    <col min="171" max="171" width="35.1796875" style="1" bestFit="1" customWidth="1"/>
    <col min="172" max="172" width="23.81640625" style="1" bestFit="1" customWidth="1"/>
    <col min="173" max="173" width="14.54296875" style="1" bestFit="1" customWidth="1"/>
    <col min="174" max="174" width="12.36328125" style="1" bestFit="1" customWidth="1"/>
    <col min="175" max="175" width="19.1796875" style="1" bestFit="1" customWidth="1"/>
    <col min="176" max="176" width="13.7265625" style="1" bestFit="1" customWidth="1"/>
    <col min="177" max="177" width="14.81640625" style="1" bestFit="1" customWidth="1"/>
    <col min="178" max="178" width="34.26953125" bestFit="1" customWidth="1"/>
    <col min="179" max="179" width="14.36328125" style="1" bestFit="1" customWidth="1"/>
    <col min="180" max="180" width="15.54296875" style="1" bestFit="1" customWidth="1"/>
    <col min="181" max="181" width="14.81640625" style="1" bestFit="1" customWidth="1"/>
    <col min="182" max="182" width="49.54296875" style="1" bestFit="1" customWidth="1"/>
    <col min="183" max="183" width="33" style="1" bestFit="1" customWidth="1"/>
    <col min="184" max="184" width="15" style="1" bestFit="1" customWidth="1"/>
    <col min="185" max="185" width="14.36328125" style="343" bestFit="1" customWidth="1"/>
    <col min="186" max="186" width="74.54296875" style="343" bestFit="1" customWidth="1"/>
    <col min="187" max="187" width="72.7265625" style="343" bestFit="1" customWidth="1"/>
    <col min="188" max="188" width="59" style="355" customWidth="1"/>
    <col min="189" max="189" width="45.36328125" style="355" customWidth="1"/>
    <col min="190" max="190" width="92" style="331" bestFit="1" customWidth="1"/>
    <col min="191" max="191" width="14.36328125" style="84" bestFit="1" customWidth="1"/>
    <col min="192" max="192" width="49.36328125" style="84" bestFit="1" customWidth="1"/>
    <col min="193" max="193" width="14.26953125" style="1" bestFit="1" customWidth="1"/>
    <col min="194" max="194" width="14.36328125" style="1" bestFit="1" customWidth="1"/>
    <col min="195" max="195" width="14.54296875" style="1" bestFit="1" customWidth="1"/>
    <col min="196" max="196" width="13.7265625" style="1" bestFit="1" customWidth="1"/>
    <col min="197" max="197" width="13.7265625" style="343" bestFit="1" customWidth="1"/>
    <col min="198" max="198" width="20" style="1" bestFit="1" customWidth="1"/>
    <col min="199" max="199" width="14.36328125" style="343" bestFit="1" customWidth="1"/>
    <col min="200" max="200" width="15" style="1" bestFit="1" customWidth="1"/>
    <col min="201" max="201" width="14.54296875" style="343" bestFit="1" customWidth="1"/>
    <col min="202" max="203" width="15" style="1" bestFit="1" customWidth="1"/>
    <col min="204" max="204" width="12.26953125" style="1" bestFit="1" customWidth="1"/>
    <col min="205" max="205" width="14.81640625" style="1" bestFit="1" customWidth="1"/>
    <col min="206" max="206" width="14.36328125" style="1" bestFit="1" customWidth="1"/>
    <col min="207" max="207" width="32.26953125" bestFit="1" customWidth="1"/>
    <col min="208" max="208" width="14.36328125" bestFit="1" customWidth="1"/>
    <col min="209" max="209" width="15" style="12" bestFit="1" customWidth="1"/>
    <col min="210" max="210" width="14.54296875" style="1" bestFit="1" customWidth="1"/>
    <col min="211" max="211" width="20.26953125" style="1" bestFit="1" customWidth="1"/>
    <col min="212" max="16384" width="9.26953125" style="1"/>
  </cols>
  <sheetData>
    <row r="1" spans="1:211" s="13" customFormat="1" ht="59" thickTop="1" thickBot="1" x14ac:dyDescent="0.4">
      <c r="A1" s="108" t="s">
        <v>1509</v>
      </c>
      <c r="B1" s="272" t="s">
        <v>1565</v>
      </c>
      <c r="C1" s="272" t="s">
        <v>1395</v>
      </c>
      <c r="D1" s="99" t="s">
        <v>1566</v>
      </c>
      <c r="E1" s="99" t="s">
        <v>17247</v>
      </c>
      <c r="F1" s="272" t="s">
        <v>1567</v>
      </c>
      <c r="G1" s="272" t="s">
        <v>1568</v>
      </c>
      <c r="H1" s="90" t="s">
        <v>1569</v>
      </c>
      <c r="I1" s="106" t="s">
        <v>18206</v>
      </c>
      <c r="J1" s="106" t="s">
        <v>1570</v>
      </c>
      <c r="K1" s="106" t="s">
        <v>1571</v>
      </c>
      <c r="L1" s="105" t="s">
        <v>1572</v>
      </c>
      <c r="M1" s="316" t="s">
        <v>19656</v>
      </c>
      <c r="N1" s="316" t="s">
        <v>19655</v>
      </c>
      <c r="O1" s="316" t="s">
        <v>20200</v>
      </c>
      <c r="P1" s="316" t="s">
        <v>20199</v>
      </c>
      <c r="Q1" s="316" t="s">
        <v>19654</v>
      </c>
      <c r="R1" s="316" t="s">
        <v>19653</v>
      </c>
      <c r="S1" s="316" t="s">
        <v>19652</v>
      </c>
      <c r="T1" s="249" t="s">
        <v>14799</v>
      </c>
      <c r="U1" s="249" t="s">
        <v>14804</v>
      </c>
      <c r="V1" s="249" t="s">
        <v>14826</v>
      </c>
      <c r="W1" s="249" t="s">
        <v>14800</v>
      </c>
      <c r="X1" s="249" t="s">
        <v>14801</v>
      </c>
      <c r="Y1" s="249" t="s">
        <v>14802</v>
      </c>
      <c r="Z1" s="249" t="s">
        <v>14803</v>
      </c>
      <c r="AA1" s="273" t="s">
        <v>15306</v>
      </c>
      <c r="AB1" s="273" t="s">
        <v>15307</v>
      </c>
      <c r="AC1" s="273" t="s">
        <v>15308</v>
      </c>
      <c r="AD1" s="273" t="s">
        <v>15310</v>
      </c>
      <c r="AE1" s="273" t="s">
        <v>15309</v>
      </c>
      <c r="AF1" s="273" t="s">
        <v>15311</v>
      </c>
      <c r="AG1" s="273" t="s">
        <v>15312</v>
      </c>
      <c r="AH1" s="90" t="s">
        <v>1573</v>
      </c>
      <c r="AI1" s="101" t="s">
        <v>1608</v>
      </c>
      <c r="AJ1" s="250" t="s">
        <v>1609</v>
      </c>
      <c r="AK1" s="101" t="s">
        <v>1645</v>
      </c>
      <c r="AL1" s="250" t="s">
        <v>1574</v>
      </c>
      <c r="AM1" s="100" t="s">
        <v>21</v>
      </c>
      <c r="AN1" s="100" t="s">
        <v>3669</v>
      </c>
      <c r="AO1" s="100" t="s">
        <v>32</v>
      </c>
      <c r="AP1" s="93" t="s">
        <v>1575</v>
      </c>
      <c r="AQ1" s="93" t="s">
        <v>1576</v>
      </c>
      <c r="AR1" s="93" t="s">
        <v>1577</v>
      </c>
      <c r="AS1" s="93" t="s">
        <v>1578</v>
      </c>
      <c r="AT1" s="93" t="s">
        <v>1622</v>
      </c>
      <c r="AU1" s="93" t="s">
        <v>1644</v>
      </c>
      <c r="AV1" s="93" t="s">
        <v>1579</v>
      </c>
      <c r="AW1" s="138" t="s">
        <v>3877</v>
      </c>
      <c r="AX1" s="90" t="s">
        <v>1580</v>
      </c>
      <c r="AY1" s="271" t="s">
        <v>1607</v>
      </c>
      <c r="AZ1" s="94" t="s">
        <v>1581</v>
      </c>
      <c r="BA1" s="94" t="s">
        <v>1582</v>
      </c>
      <c r="BB1" s="94" t="s">
        <v>1583</v>
      </c>
      <c r="BC1" s="94" t="s">
        <v>1584</v>
      </c>
      <c r="BD1" s="94" t="s">
        <v>24</v>
      </c>
      <c r="BE1" s="102" t="s">
        <v>1585</v>
      </c>
      <c r="BF1" s="94" t="s">
        <v>1586</v>
      </c>
      <c r="BG1" s="94" t="s">
        <v>1587</v>
      </c>
      <c r="BH1" s="102" t="s">
        <v>30</v>
      </c>
      <c r="BI1" s="94" t="s">
        <v>1588</v>
      </c>
      <c r="BJ1" s="94" t="s">
        <v>1589</v>
      </c>
      <c r="BK1" s="94" t="s">
        <v>1590</v>
      </c>
      <c r="BL1" s="94" t="s">
        <v>1591</v>
      </c>
      <c r="BM1" s="102" t="s">
        <v>3</v>
      </c>
      <c r="BN1" s="102" t="s">
        <v>1393</v>
      </c>
      <c r="BO1" s="102" t="s">
        <v>1394</v>
      </c>
      <c r="BP1" s="111" t="s">
        <v>2</v>
      </c>
      <c r="BQ1" s="102" t="s">
        <v>1592</v>
      </c>
      <c r="BR1" s="112" t="s">
        <v>1613</v>
      </c>
      <c r="BS1" s="102" t="s">
        <v>1624</v>
      </c>
      <c r="BT1" s="113" t="s">
        <v>1625</v>
      </c>
      <c r="BU1" s="102" t="s">
        <v>1647</v>
      </c>
      <c r="BV1" s="90" t="s">
        <v>1593</v>
      </c>
      <c r="BW1" s="104" t="s">
        <v>22</v>
      </c>
      <c r="BX1" s="103" t="s">
        <v>1594</v>
      </c>
      <c r="BY1" s="103" t="s">
        <v>1595</v>
      </c>
      <c r="BZ1" s="95" t="s">
        <v>23</v>
      </c>
      <c r="CA1" s="95" t="s">
        <v>1596</v>
      </c>
      <c r="CB1" s="103" t="s">
        <v>1623</v>
      </c>
      <c r="CC1" s="118" t="s">
        <v>17974</v>
      </c>
      <c r="CD1" s="103" t="s">
        <v>1597</v>
      </c>
      <c r="CE1" s="103" t="s">
        <v>1</v>
      </c>
      <c r="CF1" s="277" t="s">
        <v>16160</v>
      </c>
      <c r="CG1" s="118" t="s">
        <v>1598</v>
      </c>
      <c r="CH1" s="118" t="s">
        <v>17975</v>
      </c>
      <c r="CI1" s="118" t="s">
        <v>17973</v>
      </c>
      <c r="CJ1" s="118" t="s">
        <v>1749</v>
      </c>
      <c r="CK1" s="118" t="s">
        <v>1750</v>
      </c>
      <c r="CL1" s="118" t="s">
        <v>1751</v>
      </c>
      <c r="CM1" s="118" t="s">
        <v>1752</v>
      </c>
      <c r="CN1" s="90" t="s">
        <v>1599</v>
      </c>
      <c r="CO1" s="274" t="s">
        <v>15667</v>
      </c>
      <c r="CP1" s="274" t="s">
        <v>15668</v>
      </c>
      <c r="CQ1" s="287" t="s">
        <v>15669</v>
      </c>
      <c r="CR1" s="274" t="s">
        <v>15342</v>
      </c>
      <c r="CS1" s="274" t="s">
        <v>15343</v>
      </c>
      <c r="CT1" s="274" t="s">
        <v>15344</v>
      </c>
      <c r="CU1" s="274" t="s">
        <v>15345</v>
      </c>
      <c r="CV1" s="274" t="s">
        <v>15670</v>
      </c>
      <c r="CW1" s="274" t="s">
        <v>15346</v>
      </c>
      <c r="CX1" s="274" t="s">
        <v>15671</v>
      </c>
      <c r="CY1" s="274" t="s">
        <v>17072</v>
      </c>
      <c r="CZ1" s="274" t="s">
        <v>15672</v>
      </c>
      <c r="DA1" s="274" t="s">
        <v>15673</v>
      </c>
      <c r="DB1" s="274" t="s">
        <v>15674</v>
      </c>
      <c r="DC1" s="274" t="s">
        <v>15675</v>
      </c>
      <c r="DD1" s="274" t="s">
        <v>15676</v>
      </c>
      <c r="DE1" s="274" t="s">
        <v>15448</v>
      </c>
      <c r="DF1" s="274" t="s">
        <v>15449</v>
      </c>
      <c r="DG1" s="274" t="s">
        <v>15677</v>
      </c>
      <c r="DH1" s="90" t="s">
        <v>1600</v>
      </c>
      <c r="DI1" s="91" t="s">
        <v>1650</v>
      </c>
      <c r="DJ1" s="91" t="s">
        <v>1651</v>
      </c>
      <c r="DK1" s="98" t="s">
        <v>1652</v>
      </c>
      <c r="DL1" s="92" t="s">
        <v>1653</v>
      </c>
      <c r="DM1" s="91" t="s">
        <v>1654</v>
      </c>
      <c r="DN1" s="91" t="s">
        <v>1655</v>
      </c>
      <c r="DO1" s="91" t="s">
        <v>1656</v>
      </c>
      <c r="DP1" s="91" t="s">
        <v>1657</v>
      </c>
      <c r="DQ1" s="91" t="s">
        <v>1658</v>
      </c>
      <c r="DR1" s="91" t="s">
        <v>1659</v>
      </c>
      <c r="DS1" s="91" t="s">
        <v>1660</v>
      </c>
      <c r="DT1" s="91" t="s">
        <v>1661</v>
      </c>
      <c r="DU1" s="91" t="s">
        <v>1662</v>
      </c>
      <c r="DV1" s="91" t="s">
        <v>1663</v>
      </c>
      <c r="DW1" s="91" t="s">
        <v>1664</v>
      </c>
      <c r="DX1" s="91" t="s">
        <v>1665</v>
      </c>
      <c r="DY1" s="91" t="s">
        <v>1666</v>
      </c>
      <c r="DZ1" s="91" t="s">
        <v>1667</v>
      </c>
      <c r="EA1" s="91" t="s">
        <v>1668</v>
      </c>
      <c r="EB1" s="91" t="s">
        <v>1669</v>
      </c>
      <c r="EC1" s="91" t="s">
        <v>1670</v>
      </c>
      <c r="ED1" s="91" t="s">
        <v>1671</v>
      </c>
      <c r="EE1" s="91" t="s">
        <v>1672</v>
      </c>
      <c r="EF1" s="91" t="s">
        <v>1673</v>
      </c>
      <c r="EG1" s="91" t="s">
        <v>1674</v>
      </c>
      <c r="EH1" s="91" t="s">
        <v>1675</v>
      </c>
      <c r="EI1" s="117" t="s">
        <v>1676</v>
      </c>
      <c r="EJ1" s="91" t="s">
        <v>1677</v>
      </c>
      <c r="EK1" s="91" t="s">
        <v>1678</v>
      </c>
      <c r="EL1" s="91" t="s">
        <v>1679</v>
      </c>
      <c r="EM1" s="91" t="s">
        <v>1680</v>
      </c>
      <c r="EN1" s="91" t="s">
        <v>1681</v>
      </c>
      <c r="EO1" s="91" t="s">
        <v>1682</v>
      </c>
      <c r="EP1" s="91" t="s">
        <v>1683</v>
      </c>
      <c r="EQ1" s="91" t="s">
        <v>1684</v>
      </c>
      <c r="ER1" s="91" t="s">
        <v>1685</v>
      </c>
      <c r="ES1" s="91" t="s">
        <v>1686</v>
      </c>
      <c r="ET1" s="91" t="s">
        <v>1687</v>
      </c>
      <c r="EU1" s="91" t="s">
        <v>1688</v>
      </c>
      <c r="EV1" s="91" t="s">
        <v>1689</v>
      </c>
      <c r="EW1" s="91" t="s">
        <v>1690</v>
      </c>
      <c r="EX1" s="91" t="s">
        <v>1691</v>
      </c>
      <c r="EY1" s="91" t="s">
        <v>1692</v>
      </c>
      <c r="EZ1" s="91" t="s">
        <v>1693</v>
      </c>
      <c r="FA1" s="91" t="s">
        <v>1694</v>
      </c>
      <c r="FB1" s="91" t="s">
        <v>1695</v>
      </c>
      <c r="FC1" s="91" t="s">
        <v>1696</v>
      </c>
      <c r="FD1" s="91" t="s">
        <v>1697</v>
      </c>
      <c r="FE1" s="91" t="s">
        <v>1698</v>
      </c>
      <c r="FF1" s="91" t="s">
        <v>1699</v>
      </c>
      <c r="FG1" s="91" t="s">
        <v>1700</v>
      </c>
      <c r="FH1" s="90" t="s">
        <v>17208</v>
      </c>
      <c r="FI1" s="88" t="s">
        <v>1702</v>
      </c>
      <c r="FJ1" s="88" t="s">
        <v>1703</v>
      </c>
      <c r="FK1" s="88" t="s">
        <v>1701</v>
      </c>
      <c r="FL1" s="88" t="s">
        <v>1704</v>
      </c>
      <c r="FM1" s="88" t="s">
        <v>1705</v>
      </c>
      <c r="FN1" s="88" t="s">
        <v>1706</v>
      </c>
      <c r="FO1" s="88" t="s">
        <v>1707</v>
      </c>
      <c r="FP1" s="88" t="s">
        <v>1708</v>
      </c>
      <c r="FQ1" s="88" t="s">
        <v>1709</v>
      </c>
      <c r="FR1" s="88" t="s">
        <v>1710</v>
      </c>
      <c r="FS1" s="88" t="s">
        <v>1711</v>
      </c>
      <c r="FT1" s="88" t="s">
        <v>1712</v>
      </c>
      <c r="FU1" s="88" t="s">
        <v>1713</v>
      </c>
      <c r="FV1" s="88" t="s">
        <v>1714</v>
      </c>
      <c r="FW1" s="88" t="s">
        <v>1715</v>
      </c>
      <c r="FX1" s="88" t="s">
        <v>1716</v>
      </c>
      <c r="FY1" s="88" t="s">
        <v>1717</v>
      </c>
      <c r="FZ1" s="88" t="s">
        <v>1718</v>
      </c>
      <c r="GA1" s="88" t="s">
        <v>1719</v>
      </c>
      <c r="GB1" s="88" t="s">
        <v>1720</v>
      </c>
      <c r="GC1" s="88" t="s">
        <v>1721</v>
      </c>
      <c r="GD1" s="88" t="s">
        <v>1722</v>
      </c>
      <c r="GE1" s="88" t="s">
        <v>1723</v>
      </c>
      <c r="GF1" s="88" t="s">
        <v>1724</v>
      </c>
      <c r="GG1" s="88" t="s">
        <v>1725</v>
      </c>
      <c r="GH1" s="88" t="s">
        <v>1726</v>
      </c>
      <c r="GI1" s="88" t="s">
        <v>1727</v>
      </c>
      <c r="GJ1" s="88" t="s">
        <v>1728</v>
      </c>
      <c r="GK1" s="88" t="s">
        <v>1729</v>
      </c>
      <c r="GL1" s="88" t="s">
        <v>1730</v>
      </c>
      <c r="GM1" s="88" t="s">
        <v>1731</v>
      </c>
      <c r="GN1" s="88" t="s">
        <v>1732</v>
      </c>
      <c r="GO1" s="88" t="s">
        <v>1733</v>
      </c>
      <c r="GP1" s="88" t="s">
        <v>1734</v>
      </c>
      <c r="GQ1" s="88" t="s">
        <v>1735</v>
      </c>
      <c r="GR1" s="88" t="s">
        <v>1736</v>
      </c>
      <c r="GS1" s="88" t="s">
        <v>1737</v>
      </c>
      <c r="GT1" s="88" t="s">
        <v>1738</v>
      </c>
      <c r="GU1" s="88" t="s">
        <v>1739</v>
      </c>
      <c r="GV1" s="88" t="s">
        <v>1740</v>
      </c>
      <c r="GW1" s="88" t="s">
        <v>1741</v>
      </c>
      <c r="GX1" s="88" t="s">
        <v>1742</v>
      </c>
      <c r="GY1" s="88" t="s">
        <v>1743</v>
      </c>
      <c r="GZ1" s="88" t="s">
        <v>1744</v>
      </c>
      <c r="HA1" s="88" t="s">
        <v>1745</v>
      </c>
      <c r="HB1" s="88" t="s">
        <v>1746</v>
      </c>
      <c r="HC1" s="88" t="s">
        <v>1747</v>
      </c>
    </row>
    <row r="2" spans="1:211" s="269" customFormat="1" ht="15" thickTop="1" x14ac:dyDescent="0.35">
      <c r="A2" s="137">
        <v>700</v>
      </c>
      <c r="B2" s="339"/>
      <c r="C2" s="123" t="s">
        <v>1410</v>
      </c>
      <c r="D2" s="124"/>
      <c r="E2" s="124"/>
      <c r="F2" s="340"/>
      <c r="G2" s="125" t="s">
        <v>20201</v>
      </c>
      <c r="H2" s="266" t="s">
        <v>1375</v>
      </c>
      <c r="I2" s="123"/>
      <c r="J2" s="339"/>
      <c r="K2" s="355"/>
      <c r="L2" s="267"/>
      <c r="M2" s="354"/>
      <c r="N2" s="267" t="s">
        <v>19657</v>
      </c>
      <c r="O2" s="354"/>
      <c r="P2" s="354"/>
      <c r="Q2" s="267"/>
      <c r="R2" s="267"/>
      <c r="S2" s="267"/>
      <c r="T2" s="123"/>
      <c r="U2" s="124"/>
      <c r="V2" s="124"/>
      <c r="W2" s="123"/>
      <c r="X2" s="339"/>
      <c r="Y2" s="339"/>
      <c r="Z2" s="123"/>
      <c r="AA2" s="123"/>
      <c r="AB2" s="124"/>
      <c r="AC2" s="124"/>
      <c r="AD2" s="339"/>
      <c r="AE2" s="339"/>
      <c r="AF2" s="355"/>
      <c r="AG2" s="355"/>
      <c r="AH2" s="266" t="s">
        <v>1375</v>
      </c>
      <c r="AI2" s="124">
        <v>44348</v>
      </c>
      <c r="AJ2" s="252" t="s">
        <v>2950</v>
      </c>
      <c r="AK2" s="124">
        <v>44348</v>
      </c>
      <c r="AL2" s="252" t="s">
        <v>2950</v>
      </c>
      <c r="AM2" s="85" t="s">
        <v>28</v>
      </c>
      <c r="AN2" s="85" t="s">
        <v>26</v>
      </c>
      <c r="AO2" s="85" t="s">
        <v>26</v>
      </c>
      <c r="AP2" s="85" t="s">
        <v>20202</v>
      </c>
      <c r="AQ2" s="85"/>
      <c r="AR2" s="85"/>
      <c r="AS2" s="335" t="s">
        <v>20203</v>
      </c>
      <c r="AT2" s="335"/>
      <c r="AU2" s="85"/>
      <c r="AV2" s="85"/>
      <c r="AW2" s="85"/>
      <c r="AX2" s="266" t="s">
        <v>1375</v>
      </c>
      <c r="AY2" s="85" t="s">
        <v>25</v>
      </c>
      <c r="AZ2" s="85" t="s">
        <v>25</v>
      </c>
      <c r="BA2" s="85" t="s">
        <v>25</v>
      </c>
      <c r="BB2" s="85" t="s">
        <v>25</v>
      </c>
      <c r="BC2" s="348"/>
      <c r="BD2" s="85" t="s">
        <v>27</v>
      </c>
      <c r="BE2" s="85" t="s">
        <v>4</v>
      </c>
      <c r="BF2" s="85" t="s">
        <v>34</v>
      </c>
      <c r="BG2" s="85"/>
      <c r="BH2" s="304" t="s">
        <v>115</v>
      </c>
      <c r="BI2" s="364"/>
      <c r="BJ2" s="123"/>
      <c r="BK2" s="123"/>
      <c r="BL2" s="123"/>
      <c r="BM2" s="123" t="s">
        <v>102</v>
      </c>
      <c r="BN2" s="123" t="s">
        <v>1378</v>
      </c>
      <c r="BO2" s="123" t="s">
        <v>1399</v>
      </c>
      <c r="BP2" s="123"/>
      <c r="BQ2" s="4" t="s">
        <v>8</v>
      </c>
      <c r="BR2" s="123" t="s">
        <v>1614</v>
      </c>
      <c r="BS2" s="123" t="s">
        <v>1563</v>
      </c>
      <c r="BT2"/>
      <c r="BU2"/>
      <c r="BV2" s="266" t="s">
        <v>1375</v>
      </c>
      <c r="BW2" s="85" t="s">
        <v>1404</v>
      </c>
      <c r="BX2" s="372"/>
      <c r="BY2" s="372"/>
      <c r="BZ2" s="129" t="s">
        <v>45</v>
      </c>
      <c r="CA2" t="s">
        <v>20205</v>
      </c>
      <c r="CB2">
        <v>12000</v>
      </c>
      <c r="CC2" s="123"/>
      <c r="CD2" s="123" t="s">
        <v>1454</v>
      </c>
      <c r="CE2" s="123"/>
      <c r="CF2" s="123"/>
      <c r="CG2" s="123"/>
      <c r="CH2" s="123"/>
      <c r="CI2" s="123"/>
      <c r="CJ2" s="85" t="s">
        <v>16743</v>
      </c>
      <c r="CK2" s="85" t="s">
        <v>16743</v>
      </c>
      <c r="CL2" s="85" t="s">
        <v>16743</v>
      </c>
      <c r="CM2" s="85" t="s">
        <v>16743</v>
      </c>
      <c r="CN2" s="284" t="s">
        <v>19811</v>
      </c>
      <c r="CO2" s="85" t="s">
        <v>16743</v>
      </c>
      <c r="CP2" s="85" t="s">
        <v>16743</v>
      </c>
      <c r="CQ2" s="85" t="s">
        <v>16743</v>
      </c>
      <c r="CR2" s="85" t="s">
        <v>16743</v>
      </c>
      <c r="CS2" s="375"/>
      <c r="CT2" s="85" t="s">
        <v>16743</v>
      </c>
      <c r="CU2" s="85" t="s">
        <v>16743</v>
      </c>
      <c r="CV2" s="85" t="s">
        <v>16743</v>
      </c>
      <c r="CW2" s="85" t="s">
        <v>16743</v>
      </c>
      <c r="CX2" s="85" t="s">
        <v>16743</v>
      </c>
      <c r="CY2" s="85" t="s">
        <v>16743</v>
      </c>
      <c r="CZ2" s="85" t="s">
        <v>16743</v>
      </c>
      <c r="DA2" s="85" t="s">
        <v>16743</v>
      </c>
      <c r="DB2" s="85" t="s">
        <v>16743</v>
      </c>
      <c r="DC2" s="85" t="s">
        <v>16743</v>
      </c>
      <c r="DD2" s="85" t="s">
        <v>16743</v>
      </c>
      <c r="DE2" s="85" t="s">
        <v>16743</v>
      </c>
      <c r="DF2" s="85" t="s">
        <v>16743</v>
      </c>
      <c r="DG2" s="85" t="s">
        <v>16743</v>
      </c>
      <c r="DH2" s="284" t="s">
        <v>1375</v>
      </c>
      <c r="DI2" s="5" t="s">
        <v>123</v>
      </c>
      <c r="DJ2" s="4" t="s">
        <v>2012</v>
      </c>
      <c r="DK2" s="4" t="s">
        <v>2950</v>
      </c>
      <c r="DL2" s="285" t="s">
        <v>20174</v>
      </c>
      <c r="DM2" s="4" t="s">
        <v>20202</v>
      </c>
      <c r="DN2" s="4" t="s">
        <v>20203</v>
      </c>
      <c r="DO2" s="340"/>
      <c r="DP2" s="340"/>
      <c r="DQ2" s="4" t="s">
        <v>16642</v>
      </c>
      <c r="DR2" s="340"/>
      <c r="DS2" s="340"/>
      <c r="DT2" s="340"/>
      <c r="DU2" s="340"/>
      <c r="DV2" s="4">
        <v>254461109</v>
      </c>
      <c r="DW2" s="4" t="s">
        <v>20204</v>
      </c>
      <c r="DX2" s="4">
        <v>9002</v>
      </c>
      <c r="DY2" s="4">
        <v>1</v>
      </c>
      <c r="DZ2" s="348"/>
      <c r="EA2" s="4" t="s">
        <v>25</v>
      </c>
      <c r="EB2" s="4">
        <v>5</v>
      </c>
      <c r="EC2" s="4" t="s">
        <v>1887</v>
      </c>
      <c r="ED2" s="340"/>
      <c r="EE2" s="340"/>
      <c r="EF2" s="340"/>
      <c r="EG2" s="348"/>
      <c r="EH2" s="348"/>
      <c r="EI2" s="4"/>
      <c r="EJ2" s="4" t="s">
        <v>26</v>
      </c>
      <c r="EK2" s="4" t="s">
        <v>25</v>
      </c>
      <c r="EL2" s="4"/>
      <c r="EM2" s="4" t="s">
        <v>1759</v>
      </c>
      <c r="EN2" s="4"/>
      <c r="EO2" s="4" t="s">
        <v>1862</v>
      </c>
      <c r="EP2" s="340"/>
      <c r="EQ2" s="4" t="s">
        <v>1761</v>
      </c>
      <c r="ER2" s="4"/>
      <c r="ES2" s="4" t="s">
        <v>1888</v>
      </c>
      <c r="ET2" s="340"/>
      <c r="EU2" s="4" t="s">
        <v>115</v>
      </c>
      <c r="EV2" s="340"/>
      <c r="EW2" s="4" t="s">
        <v>1370</v>
      </c>
      <c r="EX2" s="340"/>
      <c r="EY2" s="4" t="s">
        <v>8</v>
      </c>
      <c r="EZ2" s="4"/>
      <c r="FA2" s="4" t="s">
        <v>25</v>
      </c>
      <c r="FB2" s="340"/>
      <c r="FC2" s="4" t="s">
        <v>1816</v>
      </c>
      <c r="FD2" s="340"/>
      <c r="FE2" s="4" t="s">
        <v>2023</v>
      </c>
      <c r="FF2" s="4" t="s">
        <v>1865</v>
      </c>
      <c r="FG2" s="4" t="s">
        <v>26</v>
      </c>
      <c r="FH2" s="4" t="s">
        <v>1375</v>
      </c>
      <c r="FI2" s="4"/>
      <c r="FJ2" s="4"/>
      <c r="FK2" s="4"/>
      <c r="FL2"/>
      <c r="FM2" s="4"/>
      <c r="FN2" s="4"/>
      <c r="FO2" s="4"/>
      <c r="FP2" s="4"/>
      <c r="FQ2" s="4"/>
      <c r="FR2" s="4"/>
      <c r="FS2" s="4"/>
      <c r="FT2" s="4"/>
      <c r="FU2" s="4"/>
      <c r="FV2"/>
      <c r="FW2" s="4"/>
      <c r="FX2" s="4"/>
      <c r="FY2" s="4"/>
      <c r="FZ2" s="4"/>
      <c r="GA2" s="4"/>
      <c r="GB2" s="4"/>
      <c r="GC2" s="340"/>
      <c r="GD2" s="340"/>
      <c r="GE2" s="340"/>
      <c r="GF2" s="348"/>
      <c r="GG2" s="348"/>
      <c r="GH2" s="3"/>
      <c r="GI2" s="4"/>
      <c r="GJ2" s="4"/>
      <c r="GK2" s="4"/>
      <c r="GL2" s="4"/>
      <c r="GM2" s="4"/>
      <c r="GN2" s="4"/>
      <c r="GO2" s="340"/>
      <c r="GP2" s="4"/>
      <c r="GQ2" s="340"/>
      <c r="GR2" s="4"/>
      <c r="GS2" s="340"/>
      <c r="GT2" s="4"/>
      <c r="GU2" s="4"/>
      <c r="GV2" s="4"/>
      <c r="GW2" s="4"/>
      <c r="GX2" s="4"/>
      <c r="GY2"/>
      <c r="GZ2"/>
      <c r="HA2" s="4"/>
      <c r="HB2" s="4"/>
      <c r="HC2" s="4"/>
    </row>
    <row r="3" spans="1:211" s="269" customFormat="1" x14ac:dyDescent="0.35">
      <c r="A3" s="137">
        <v>699</v>
      </c>
      <c r="B3" s="339"/>
      <c r="C3" s="123" t="s">
        <v>1410</v>
      </c>
      <c r="D3" s="124"/>
      <c r="E3" s="124"/>
      <c r="F3" s="340"/>
      <c r="G3" s="125" t="s">
        <v>20173</v>
      </c>
      <c r="H3" s="266" t="s">
        <v>1375</v>
      </c>
      <c r="I3" s="123"/>
      <c r="J3" s="339"/>
      <c r="K3" s="355"/>
      <c r="L3" s="267"/>
      <c r="M3" s="354"/>
      <c r="N3" s="267" t="s">
        <v>19657</v>
      </c>
      <c r="O3" s="354"/>
      <c r="P3" s="354"/>
      <c r="Q3" s="267"/>
      <c r="R3" s="267"/>
      <c r="S3" s="267"/>
      <c r="T3" s="123"/>
      <c r="U3" s="124"/>
      <c r="V3" s="124"/>
      <c r="W3" s="123"/>
      <c r="X3" s="339"/>
      <c r="Y3" s="339"/>
      <c r="Z3" s="123"/>
      <c r="AA3" s="123"/>
      <c r="AB3" s="124"/>
      <c r="AC3" s="124"/>
      <c r="AD3" s="339"/>
      <c r="AE3" s="339"/>
      <c r="AF3" s="355"/>
      <c r="AG3" s="355"/>
      <c r="AH3" s="266" t="s">
        <v>1375</v>
      </c>
      <c r="AI3" s="124">
        <v>44348</v>
      </c>
      <c r="AJ3" s="252" t="s">
        <v>20175</v>
      </c>
      <c r="AK3" s="124">
        <v>44348</v>
      </c>
      <c r="AL3" s="252" t="s">
        <v>20175</v>
      </c>
      <c r="AM3" s="85" t="s">
        <v>28</v>
      </c>
      <c r="AN3" s="85" t="s">
        <v>26</v>
      </c>
      <c r="AO3" s="85" t="s">
        <v>26</v>
      </c>
      <c r="AP3" s="85" t="s">
        <v>20176</v>
      </c>
      <c r="AQ3" s="85" t="s">
        <v>20177</v>
      </c>
      <c r="AR3" s="85"/>
      <c r="AS3" s="335" t="s">
        <v>20178</v>
      </c>
      <c r="AT3" s="335"/>
      <c r="AU3" s="85"/>
      <c r="AV3" s="85"/>
      <c r="AW3" s="85"/>
      <c r="AX3" s="266" t="s">
        <v>1375</v>
      </c>
      <c r="AY3" s="85" t="s">
        <v>26</v>
      </c>
      <c r="AZ3" s="85" t="s">
        <v>25</v>
      </c>
      <c r="BA3" s="85" t="s">
        <v>26</v>
      </c>
      <c r="BB3" s="85" t="s">
        <v>26</v>
      </c>
      <c r="BC3" s="348"/>
      <c r="BD3" s="85" t="s">
        <v>27</v>
      </c>
      <c r="BE3" s="85" t="s">
        <v>13</v>
      </c>
      <c r="BF3" s="85" t="s">
        <v>34</v>
      </c>
      <c r="BG3" s="85"/>
      <c r="BH3" s="304" t="s">
        <v>18069</v>
      </c>
      <c r="BI3" s="364"/>
      <c r="BJ3" s="123"/>
      <c r="BK3" s="123"/>
      <c r="BL3" s="123"/>
      <c r="BM3" s="123" t="s">
        <v>102</v>
      </c>
      <c r="BN3" s="123" t="s">
        <v>1524</v>
      </c>
      <c r="BO3" s="123" t="s">
        <v>3725</v>
      </c>
      <c r="BP3" s="123"/>
      <c r="BQ3" s="4" t="s">
        <v>8</v>
      </c>
      <c r="BR3" s="123" t="s">
        <v>1614</v>
      </c>
      <c r="BS3" s="123" t="s">
        <v>1408</v>
      </c>
      <c r="BT3"/>
      <c r="BU3"/>
      <c r="BV3" s="266" t="s">
        <v>1375</v>
      </c>
      <c r="BW3" s="85" t="s">
        <v>1404</v>
      </c>
      <c r="BX3" s="372"/>
      <c r="BY3" s="372"/>
      <c r="BZ3" s="129" t="s">
        <v>156</v>
      </c>
      <c r="CA3" t="s">
        <v>20179</v>
      </c>
      <c r="CB3">
        <v>12000</v>
      </c>
      <c r="CC3" s="123"/>
      <c r="CD3" s="123" t="s">
        <v>20185</v>
      </c>
      <c r="CE3" s="123"/>
      <c r="CF3" s="123"/>
      <c r="CG3" s="123"/>
      <c r="CH3" s="123"/>
      <c r="CI3" s="123"/>
      <c r="CJ3" s="85" t="s">
        <v>16743</v>
      </c>
      <c r="CK3" s="85" t="s">
        <v>16743</v>
      </c>
      <c r="CL3" s="85" t="s">
        <v>16743</v>
      </c>
      <c r="CM3" s="85" t="s">
        <v>16743</v>
      </c>
      <c r="CN3" s="284" t="s">
        <v>19811</v>
      </c>
      <c r="CO3" s="85" t="s">
        <v>16743</v>
      </c>
      <c r="CP3" s="85" t="s">
        <v>16743</v>
      </c>
      <c r="CQ3" s="85" t="s">
        <v>16743</v>
      </c>
      <c r="CR3" s="85" t="s">
        <v>16743</v>
      </c>
      <c r="CS3" s="375"/>
      <c r="CT3" s="85" t="s">
        <v>16743</v>
      </c>
      <c r="CU3" s="85" t="s">
        <v>16743</v>
      </c>
      <c r="CV3" s="85" t="s">
        <v>16743</v>
      </c>
      <c r="CW3" s="85" t="s">
        <v>16743</v>
      </c>
      <c r="CX3" s="85" t="s">
        <v>16743</v>
      </c>
      <c r="CY3" s="85" t="s">
        <v>16743</v>
      </c>
      <c r="CZ3" s="85" t="s">
        <v>16743</v>
      </c>
      <c r="DA3" s="85" t="s">
        <v>16743</v>
      </c>
      <c r="DB3" s="85" t="s">
        <v>16743</v>
      </c>
      <c r="DC3" s="85" t="s">
        <v>16743</v>
      </c>
      <c r="DD3" s="85" t="s">
        <v>16743</v>
      </c>
      <c r="DE3" s="85" t="s">
        <v>16743</v>
      </c>
      <c r="DF3" s="85" t="s">
        <v>16743</v>
      </c>
      <c r="DG3" s="85" t="s">
        <v>16743</v>
      </c>
      <c r="DH3" s="284" t="s">
        <v>1375</v>
      </c>
      <c r="DI3" s="5" t="s">
        <v>130</v>
      </c>
      <c r="DJ3" s="4" t="s">
        <v>20180</v>
      </c>
      <c r="DK3" s="4" t="s">
        <v>20175</v>
      </c>
      <c r="DL3" s="285" t="s">
        <v>20174</v>
      </c>
      <c r="DM3" s="4" t="s">
        <v>20176</v>
      </c>
      <c r="DN3" s="4" t="s">
        <v>20178</v>
      </c>
      <c r="DO3" s="340"/>
      <c r="DP3" s="340"/>
      <c r="DQ3" s="4" t="s">
        <v>134</v>
      </c>
      <c r="DR3" s="340"/>
      <c r="DS3" s="340"/>
      <c r="DT3" s="340"/>
      <c r="DU3" s="340"/>
      <c r="DV3" s="4">
        <v>12501112</v>
      </c>
      <c r="DW3" s="4" t="s">
        <v>20181</v>
      </c>
      <c r="DX3" s="4">
        <v>9110</v>
      </c>
      <c r="DY3" s="4">
        <v>0</v>
      </c>
      <c r="DZ3" s="348"/>
      <c r="EA3" s="4" t="s">
        <v>25</v>
      </c>
      <c r="EB3" s="4"/>
      <c r="EC3" s="4"/>
      <c r="ED3" s="340"/>
      <c r="EE3" s="340"/>
      <c r="EF3" s="340"/>
      <c r="EG3" s="348"/>
      <c r="EH3" s="348"/>
      <c r="EI3" s="4"/>
      <c r="EJ3" s="4" t="s">
        <v>26</v>
      </c>
      <c r="EK3" s="4" t="s">
        <v>25</v>
      </c>
      <c r="EL3" s="4"/>
      <c r="EM3" s="4" t="s">
        <v>1807</v>
      </c>
      <c r="EN3" s="4" t="s">
        <v>19630</v>
      </c>
      <c r="EO3" s="4" t="s">
        <v>1835</v>
      </c>
      <c r="EP3" s="340"/>
      <c r="EQ3" s="4" t="s">
        <v>1836</v>
      </c>
      <c r="ER3" s="4"/>
      <c r="ES3" s="4" t="s">
        <v>1888</v>
      </c>
      <c r="ET3" s="340"/>
      <c r="EU3" s="4" t="s">
        <v>112</v>
      </c>
      <c r="EV3" s="340"/>
      <c r="EW3" s="4" t="s">
        <v>1373</v>
      </c>
      <c r="EX3" s="340"/>
      <c r="EY3" s="4" t="s">
        <v>8</v>
      </c>
      <c r="EZ3" s="4"/>
      <c r="FA3" s="4" t="s">
        <v>26</v>
      </c>
      <c r="FB3" s="340"/>
      <c r="FC3" s="4"/>
      <c r="FD3" s="340"/>
      <c r="FE3" s="4" t="s">
        <v>2878</v>
      </c>
      <c r="FF3" s="4"/>
      <c r="FG3" s="4" t="s">
        <v>26</v>
      </c>
      <c r="FH3" s="4" t="s">
        <v>1375</v>
      </c>
      <c r="FI3" s="4" t="s">
        <v>1839</v>
      </c>
      <c r="FJ3" s="4" t="s">
        <v>3742</v>
      </c>
      <c r="FK3" s="4" t="s">
        <v>16239</v>
      </c>
      <c r="FL3" t="s">
        <v>20182</v>
      </c>
      <c r="FM3" s="4" t="s">
        <v>20177</v>
      </c>
      <c r="FN3" s="4" t="s">
        <v>1839</v>
      </c>
      <c r="FO3" s="4" t="s">
        <v>1890</v>
      </c>
      <c r="FP3" s="4" t="s">
        <v>2707</v>
      </c>
      <c r="FQ3" s="4" t="s">
        <v>1375</v>
      </c>
      <c r="FR3" s="4" t="s">
        <v>1434</v>
      </c>
      <c r="FS3" s="4" t="s">
        <v>2456</v>
      </c>
      <c r="FT3" s="4" t="s">
        <v>1845</v>
      </c>
      <c r="FU3" s="4" t="s">
        <v>9</v>
      </c>
      <c r="FV3" t="s">
        <v>20183</v>
      </c>
      <c r="FW3" s="4" t="s">
        <v>1846</v>
      </c>
      <c r="FX3" s="4" t="s">
        <v>46</v>
      </c>
      <c r="FY3" s="4" t="s">
        <v>20176</v>
      </c>
      <c r="FZ3" s="4" t="s">
        <v>17913</v>
      </c>
      <c r="GA3" s="4" t="s">
        <v>1375</v>
      </c>
      <c r="GB3" s="4" t="s">
        <v>1375</v>
      </c>
      <c r="GC3" s="340"/>
      <c r="GD3" s="340"/>
      <c r="GE3" s="340"/>
      <c r="GF3" s="348"/>
      <c r="GG3" s="348"/>
      <c r="GH3" s="3" t="s">
        <v>1375</v>
      </c>
      <c r="GI3" s="4" t="s">
        <v>9</v>
      </c>
      <c r="GJ3" s="4" t="s">
        <v>1435</v>
      </c>
      <c r="GK3" s="4" t="s">
        <v>1375</v>
      </c>
      <c r="GL3" s="4" t="s">
        <v>9</v>
      </c>
      <c r="GM3" s="4" t="s">
        <v>1375</v>
      </c>
      <c r="GN3" s="4" t="s">
        <v>1375</v>
      </c>
      <c r="GO3" s="340"/>
      <c r="GP3" s="4" t="s">
        <v>1850</v>
      </c>
      <c r="GQ3" s="340"/>
      <c r="GR3" s="4" t="s">
        <v>20184</v>
      </c>
      <c r="GS3" s="340"/>
      <c r="GT3" s="4" t="s">
        <v>1375</v>
      </c>
      <c r="GU3" s="4" t="s">
        <v>1375</v>
      </c>
      <c r="GV3" s="4"/>
      <c r="GW3" s="4"/>
      <c r="GX3" s="4"/>
      <c r="GY3"/>
      <c r="GZ3"/>
      <c r="HA3" s="4"/>
      <c r="HB3" s="4"/>
      <c r="HC3" s="4"/>
    </row>
    <row r="4" spans="1:211" s="269" customFormat="1" x14ac:dyDescent="0.35">
      <c r="A4" s="137">
        <v>698</v>
      </c>
      <c r="B4" s="339"/>
      <c r="C4" s="123" t="s">
        <v>1410</v>
      </c>
      <c r="D4" s="124"/>
      <c r="E4" s="124"/>
      <c r="F4" s="340"/>
      <c r="G4" s="125" t="s">
        <v>19833</v>
      </c>
      <c r="H4" s="266" t="s">
        <v>1375</v>
      </c>
      <c r="I4" s="123"/>
      <c r="J4" s="339"/>
      <c r="K4" s="355"/>
      <c r="L4" s="267"/>
      <c r="M4" s="354"/>
      <c r="N4" s="267" t="s">
        <v>19657</v>
      </c>
      <c r="O4" s="354"/>
      <c r="P4" s="354"/>
      <c r="Q4" s="267"/>
      <c r="R4" s="267"/>
      <c r="S4" s="267"/>
      <c r="T4" s="123"/>
      <c r="U4" s="124"/>
      <c r="V4" s="124"/>
      <c r="W4" s="123"/>
      <c r="X4" s="339"/>
      <c r="Y4" s="339"/>
      <c r="Z4" s="123"/>
      <c r="AA4" s="123"/>
      <c r="AB4" s="124"/>
      <c r="AC4" s="124"/>
      <c r="AD4" s="339"/>
      <c r="AE4" s="339"/>
      <c r="AF4" s="355"/>
      <c r="AG4" s="355"/>
      <c r="AH4" s="266" t="s">
        <v>1375</v>
      </c>
      <c r="AI4" s="124">
        <v>44347</v>
      </c>
      <c r="AJ4" s="252" t="s">
        <v>17590</v>
      </c>
      <c r="AK4" s="124">
        <v>44347</v>
      </c>
      <c r="AL4" s="252" t="s">
        <v>17590</v>
      </c>
      <c r="AM4" s="85" t="s">
        <v>28</v>
      </c>
      <c r="AN4" s="85" t="s">
        <v>26</v>
      </c>
      <c r="AO4" s="85" t="s">
        <v>26</v>
      </c>
      <c r="AP4" s="85" t="s">
        <v>19834</v>
      </c>
      <c r="AQ4" s="85" t="s">
        <v>19835</v>
      </c>
      <c r="AR4" s="85"/>
      <c r="AS4" s="335" t="s">
        <v>19836</v>
      </c>
      <c r="AT4" s="335"/>
      <c r="AU4" s="85"/>
      <c r="AV4" s="85"/>
      <c r="AW4" s="85"/>
      <c r="AX4" s="266" t="s">
        <v>1375</v>
      </c>
      <c r="AY4" s="85" t="s">
        <v>6</v>
      </c>
      <c r="AZ4" s="85" t="s">
        <v>6</v>
      </c>
      <c r="BA4" s="85" t="s">
        <v>25</v>
      </c>
      <c r="BB4" s="85" t="s">
        <v>25</v>
      </c>
      <c r="BC4" s="348"/>
      <c r="BD4" s="85" t="s">
        <v>6</v>
      </c>
      <c r="BE4" s="85" t="s">
        <v>13</v>
      </c>
      <c r="BF4" s="85"/>
      <c r="BG4" s="85"/>
      <c r="BH4" s="304" t="s">
        <v>18050</v>
      </c>
      <c r="BI4" s="364"/>
      <c r="BJ4" s="123"/>
      <c r="BK4" s="123"/>
      <c r="BL4" s="123"/>
      <c r="BM4" s="123" t="s">
        <v>6</v>
      </c>
      <c r="BN4" s="123"/>
      <c r="BO4" s="123"/>
      <c r="BP4" s="123"/>
      <c r="BQ4" s="4" t="s">
        <v>8</v>
      </c>
      <c r="BR4" s="123"/>
      <c r="BS4" s="123"/>
      <c r="BT4"/>
      <c r="BU4"/>
      <c r="BV4" s="266" t="s">
        <v>1375</v>
      </c>
      <c r="BW4" s="85" t="s">
        <v>1404</v>
      </c>
      <c r="BX4" s="372"/>
      <c r="BY4" s="372"/>
      <c r="BZ4" s="129" t="s">
        <v>80</v>
      </c>
      <c r="CA4" t="s">
        <v>19837</v>
      </c>
      <c r="CB4">
        <v>12000</v>
      </c>
      <c r="CC4" s="123"/>
      <c r="CD4" s="123" t="s">
        <v>1485</v>
      </c>
      <c r="CE4" s="123"/>
      <c r="CF4" s="123"/>
      <c r="CG4" s="123"/>
      <c r="CH4" s="123"/>
      <c r="CI4" s="123"/>
      <c r="CJ4" s="85" t="s">
        <v>16743</v>
      </c>
      <c r="CK4" s="85" t="s">
        <v>16743</v>
      </c>
      <c r="CL4" s="85" t="s">
        <v>16743</v>
      </c>
      <c r="CM4" s="85" t="s">
        <v>16743</v>
      </c>
      <c r="CN4" s="284" t="s">
        <v>19811</v>
      </c>
      <c r="CO4" s="85" t="s">
        <v>16743</v>
      </c>
      <c r="CP4" s="85" t="s">
        <v>16743</v>
      </c>
      <c r="CQ4" s="85" t="s">
        <v>16743</v>
      </c>
      <c r="CR4" s="85" t="s">
        <v>16743</v>
      </c>
      <c r="CS4" s="375"/>
      <c r="CT4" s="85" t="s">
        <v>16743</v>
      </c>
      <c r="CU4" s="85" t="s">
        <v>16743</v>
      </c>
      <c r="CV4" s="85" t="s">
        <v>16743</v>
      </c>
      <c r="CW4" s="85" t="s">
        <v>16743</v>
      </c>
      <c r="CX4" s="85" t="s">
        <v>16743</v>
      </c>
      <c r="CY4" s="85" t="s">
        <v>16743</v>
      </c>
      <c r="CZ4" s="85" t="s">
        <v>16743</v>
      </c>
      <c r="DA4" s="85" t="s">
        <v>16743</v>
      </c>
      <c r="DB4" s="85" t="s">
        <v>16743</v>
      </c>
      <c r="DC4" s="85" t="s">
        <v>16743</v>
      </c>
      <c r="DD4" s="85" t="s">
        <v>16743</v>
      </c>
      <c r="DE4" s="85" t="s">
        <v>16743</v>
      </c>
      <c r="DF4" s="85" t="s">
        <v>16743</v>
      </c>
      <c r="DG4" s="85" t="s">
        <v>16743</v>
      </c>
      <c r="DH4" s="284" t="s">
        <v>1375</v>
      </c>
      <c r="DI4" s="5" t="s">
        <v>122</v>
      </c>
      <c r="DJ4" s="4" t="s">
        <v>2027</v>
      </c>
      <c r="DK4" s="4" t="s">
        <v>17590</v>
      </c>
      <c r="DL4" s="285" t="s">
        <v>19662</v>
      </c>
      <c r="DM4" s="4" t="s">
        <v>19834</v>
      </c>
      <c r="DN4" s="4" t="s">
        <v>19836</v>
      </c>
      <c r="DO4" s="340"/>
      <c r="DP4" s="340"/>
      <c r="DQ4" s="4" t="s">
        <v>2152</v>
      </c>
      <c r="DR4" s="340"/>
      <c r="DS4" s="340"/>
      <c r="DT4" s="340"/>
      <c r="DU4" s="340"/>
      <c r="DV4" s="4">
        <v>6364</v>
      </c>
      <c r="DW4" s="4" t="s">
        <v>19838</v>
      </c>
      <c r="DX4" s="4">
        <v>9002</v>
      </c>
      <c r="DY4" s="4">
        <v>1</v>
      </c>
      <c r="DZ4" s="348"/>
      <c r="EA4" s="4" t="s">
        <v>25</v>
      </c>
      <c r="EB4" s="4">
        <v>4</v>
      </c>
      <c r="EC4" s="4" t="s">
        <v>1887</v>
      </c>
      <c r="ED4" s="340"/>
      <c r="EE4" s="340"/>
      <c r="EF4" s="340"/>
      <c r="EG4" s="348"/>
      <c r="EH4" s="348"/>
      <c r="EI4" s="4"/>
      <c r="EJ4" s="4" t="s">
        <v>26</v>
      </c>
      <c r="EK4" s="4" t="s">
        <v>25</v>
      </c>
      <c r="EL4" s="4"/>
      <c r="EM4" s="4" t="s">
        <v>1759</v>
      </c>
      <c r="EN4" s="4"/>
      <c r="EO4" s="4" t="s">
        <v>1862</v>
      </c>
      <c r="EP4" s="340"/>
      <c r="EQ4" s="4" t="s">
        <v>1761</v>
      </c>
      <c r="ER4" s="4"/>
      <c r="ES4" s="4" t="s">
        <v>6</v>
      </c>
      <c r="ET4" s="340"/>
      <c r="EU4" s="4" t="s">
        <v>116</v>
      </c>
      <c r="EV4" s="340"/>
      <c r="EW4" s="4" t="s">
        <v>1370</v>
      </c>
      <c r="EX4" s="340"/>
      <c r="EY4" s="4" t="s">
        <v>8</v>
      </c>
      <c r="EZ4" s="4"/>
      <c r="FA4" s="4" t="s">
        <v>26</v>
      </c>
      <c r="FB4" s="340"/>
      <c r="FC4" s="4"/>
      <c r="FD4" s="340"/>
      <c r="FE4" s="4" t="s">
        <v>2878</v>
      </c>
      <c r="FF4" s="4"/>
      <c r="FG4" s="4" t="s">
        <v>26</v>
      </c>
      <c r="FH4" s="4" t="s">
        <v>1375</v>
      </c>
      <c r="FI4" s="4" t="s">
        <v>1839</v>
      </c>
      <c r="FJ4" s="4" t="s">
        <v>64</v>
      </c>
      <c r="FK4" s="4" t="s">
        <v>80</v>
      </c>
      <c r="FL4" t="s">
        <v>19839</v>
      </c>
      <c r="FM4" s="4" t="s">
        <v>19835</v>
      </c>
      <c r="FN4" s="4" t="s">
        <v>1839</v>
      </c>
      <c r="FO4" s="4" t="s">
        <v>1890</v>
      </c>
      <c r="FP4" s="4" t="s">
        <v>19840</v>
      </c>
      <c r="FQ4" s="4" t="s">
        <v>19841</v>
      </c>
      <c r="FR4" s="4" t="s">
        <v>1869</v>
      </c>
      <c r="FS4" s="4" t="s">
        <v>1844</v>
      </c>
      <c r="FT4" s="4" t="s">
        <v>19842</v>
      </c>
      <c r="FU4" s="4" t="s">
        <v>9</v>
      </c>
      <c r="FV4" t="s">
        <v>19843</v>
      </c>
      <c r="FW4" s="4" t="s">
        <v>1846</v>
      </c>
      <c r="FX4" s="4" t="s">
        <v>90</v>
      </c>
      <c r="FY4" s="4" t="s">
        <v>19834</v>
      </c>
      <c r="FZ4" s="4" t="s">
        <v>19844</v>
      </c>
      <c r="GA4" s="4" t="s">
        <v>1375</v>
      </c>
      <c r="GB4" s="4" t="s">
        <v>1375</v>
      </c>
      <c r="GC4" s="340"/>
      <c r="GD4" s="340"/>
      <c r="GE4" s="340"/>
      <c r="GF4" s="348"/>
      <c r="GG4" s="348"/>
      <c r="GH4" s="3" t="s">
        <v>1375</v>
      </c>
      <c r="GI4" s="4" t="s">
        <v>9</v>
      </c>
      <c r="GJ4" s="4" t="s">
        <v>19845</v>
      </c>
      <c r="GK4" s="4" t="s">
        <v>1375</v>
      </c>
      <c r="GL4" s="4" t="s">
        <v>9</v>
      </c>
      <c r="GM4" s="4" t="s">
        <v>1375</v>
      </c>
      <c r="GN4" s="4" t="s">
        <v>1375</v>
      </c>
      <c r="GO4" s="340"/>
      <c r="GP4" s="4" t="s">
        <v>1850</v>
      </c>
      <c r="GQ4" s="340"/>
      <c r="GR4" s="4" t="s">
        <v>19846</v>
      </c>
      <c r="GS4" s="340"/>
      <c r="GT4" s="4" t="s">
        <v>19847</v>
      </c>
      <c r="GU4" s="4" t="s">
        <v>1375</v>
      </c>
      <c r="GV4" s="4"/>
      <c r="GW4" s="4"/>
      <c r="GX4" s="4"/>
      <c r="GY4"/>
      <c r="GZ4"/>
      <c r="HA4" s="4"/>
      <c r="HB4" s="4"/>
      <c r="HC4" s="4"/>
    </row>
    <row r="5" spans="1:211" s="269" customFormat="1" x14ac:dyDescent="0.35">
      <c r="A5" s="137">
        <v>697</v>
      </c>
      <c r="B5" s="339"/>
      <c r="C5" s="123" t="s">
        <v>1410</v>
      </c>
      <c r="D5" s="124"/>
      <c r="E5" s="124"/>
      <c r="F5" s="340"/>
      <c r="G5" s="125" t="s">
        <v>19848</v>
      </c>
      <c r="H5" s="266" t="s">
        <v>1375</v>
      </c>
      <c r="I5" s="123"/>
      <c r="J5" s="339"/>
      <c r="K5" s="355"/>
      <c r="L5" s="267"/>
      <c r="M5" s="354"/>
      <c r="N5" s="267" t="s">
        <v>19658</v>
      </c>
      <c r="O5" s="354"/>
      <c r="P5" s="354"/>
      <c r="Q5" s="267"/>
      <c r="R5" s="267"/>
      <c r="S5" s="267"/>
      <c r="T5" s="123"/>
      <c r="U5" s="124"/>
      <c r="V5" s="124"/>
      <c r="W5" s="123"/>
      <c r="X5" s="339"/>
      <c r="Y5" s="339"/>
      <c r="Z5" s="123"/>
      <c r="AA5" s="123"/>
      <c r="AB5" s="124"/>
      <c r="AC5" s="124"/>
      <c r="AD5" s="339"/>
      <c r="AE5" s="339"/>
      <c r="AF5" s="355"/>
      <c r="AG5" s="355"/>
      <c r="AH5" s="266" t="s">
        <v>1375</v>
      </c>
      <c r="AI5" s="124">
        <v>44347</v>
      </c>
      <c r="AJ5" s="252" t="s">
        <v>19849</v>
      </c>
      <c r="AK5" s="124">
        <v>44347</v>
      </c>
      <c r="AL5" s="252" t="s">
        <v>19849</v>
      </c>
      <c r="AM5" s="85" t="s">
        <v>28</v>
      </c>
      <c r="AN5" s="85" t="s">
        <v>26</v>
      </c>
      <c r="AO5" s="85" t="s">
        <v>26</v>
      </c>
      <c r="AP5" s="85" t="s">
        <v>19850</v>
      </c>
      <c r="AQ5" s="85"/>
      <c r="AR5" s="85"/>
      <c r="AS5" s="335" t="s">
        <v>19851</v>
      </c>
      <c r="AT5" s="335"/>
      <c r="AU5" s="85"/>
      <c r="AV5" s="85"/>
      <c r="AW5" s="85"/>
      <c r="AX5" s="266" t="s">
        <v>1375</v>
      </c>
      <c r="AY5" s="85" t="s">
        <v>25</v>
      </c>
      <c r="AZ5" s="85" t="s">
        <v>25</v>
      </c>
      <c r="BA5" s="85" t="s">
        <v>25</v>
      </c>
      <c r="BB5" s="85" t="s">
        <v>25</v>
      </c>
      <c r="BC5" s="348"/>
      <c r="BD5" s="85" t="s">
        <v>27</v>
      </c>
      <c r="BE5" s="85" t="s">
        <v>4</v>
      </c>
      <c r="BF5" s="85" t="s">
        <v>34</v>
      </c>
      <c r="BG5" s="85"/>
      <c r="BH5" s="304" t="s">
        <v>18048</v>
      </c>
      <c r="BI5" s="364"/>
      <c r="BJ5" s="123"/>
      <c r="BK5" s="123"/>
      <c r="BL5" s="123"/>
      <c r="BM5" s="123" t="s">
        <v>4</v>
      </c>
      <c r="BN5" s="123" t="s">
        <v>1380</v>
      </c>
      <c r="BO5" s="123" t="s">
        <v>1381</v>
      </c>
      <c r="BP5" s="123"/>
      <c r="BQ5" s="4" t="s">
        <v>8</v>
      </c>
      <c r="BR5" s="123" t="s">
        <v>1477</v>
      </c>
      <c r="BS5" s="123" t="s">
        <v>1603</v>
      </c>
      <c r="BT5"/>
      <c r="BU5"/>
      <c r="BV5" s="266" t="s">
        <v>1375</v>
      </c>
      <c r="BW5" s="85" t="s">
        <v>43</v>
      </c>
      <c r="BX5" s="372"/>
      <c r="BY5" s="372"/>
      <c r="BZ5" s="129" t="s">
        <v>54</v>
      </c>
      <c r="CA5" t="s">
        <v>19860</v>
      </c>
      <c r="CB5">
        <v>12000</v>
      </c>
      <c r="CC5" s="123"/>
      <c r="CD5" s="123" t="s">
        <v>1368</v>
      </c>
      <c r="CE5" s="123"/>
      <c r="CF5" s="123"/>
      <c r="CG5" s="123"/>
      <c r="CH5" s="123"/>
      <c r="CI5" s="123"/>
      <c r="CJ5" s="85" t="s">
        <v>16743</v>
      </c>
      <c r="CK5" s="85" t="s">
        <v>16743</v>
      </c>
      <c r="CL5" s="85" t="s">
        <v>16743</v>
      </c>
      <c r="CM5" s="85" t="s">
        <v>16743</v>
      </c>
      <c r="CN5" s="284" t="s">
        <v>19811</v>
      </c>
      <c r="CO5" s="85" t="s">
        <v>16743</v>
      </c>
      <c r="CP5" s="85" t="s">
        <v>16743</v>
      </c>
      <c r="CQ5" s="85" t="s">
        <v>16743</v>
      </c>
      <c r="CR5" s="85" t="s">
        <v>16743</v>
      </c>
      <c r="CS5" s="375"/>
      <c r="CT5" s="85" t="s">
        <v>16743</v>
      </c>
      <c r="CU5" s="85" t="s">
        <v>16743</v>
      </c>
      <c r="CV5" s="85" t="s">
        <v>16743</v>
      </c>
      <c r="CW5" s="85" t="s">
        <v>16743</v>
      </c>
      <c r="CX5" s="85" t="s">
        <v>16743</v>
      </c>
      <c r="CY5" s="85" t="s">
        <v>16743</v>
      </c>
      <c r="CZ5" s="85" t="s">
        <v>16743</v>
      </c>
      <c r="DA5" s="85" t="s">
        <v>16743</v>
      </c>
      <c r="DB5" s="85" t="s">
        <v>16743</v>
      </c>
      <c r="DC5" s="85" t="s">
        <v>16743</v>
      </c>
      <c r="DD5" s="85" t="s">
        <v>16743</v>
      </c>
      <c r="DE5" s="85" t="s">
        <v>16743</v>
      </c>
      <c r="DF5" s="85" t="s">
        <v>16743</v>
      </c>
      <c r="DG5" s="85" t="s">
        <v>16743</v>
      </c>
      <c r="DH5" s="284" t="s">
        <v>1375</v>
      </c>
      <c r="DI5" s="5" t="s">
        <v>119</v>
      </c>
      <c r="DJ5" s="4" t="s">
        <v>19852</v>
      </c>
      <c r="DK5" s="4" t="s">
        <v>19849</v>
      </c>
      <c r="DL5" s="285" t="s">
        <v>19662</v>
      </c>
      <c r="DM5" s="4" t="s">
        <v>19850</v>
      </c>
      <c r="DN5" s="4" t="s">
        <v>19851</v>
      </c>
      <c r="DO5" s="340"/>
      <c r="DP5" s="340"/>
      <c r="DQ5" s="4" t="s">
        <v>15237</v>
      </c>
      <c r="DR5" s="340"/>
      <c r="DS5" s="340"/>
      <c r="DT5" s="340"/>
      <c r="DU5" s="340"/>
      <c r="DV5" s="4">
        <v>252941107</v>
      </c>
      <c r="DW5" s="4" t="s">
        <v>19853</v>
      </c>
      <c r="DX5" s="4">
        <v>9190</v>
      </c>
      <c r="DY5" s="4">
        <v>1</v>
      </c>
      <c r="DZ5" s="348"/>
      <c r="EA5" s="4" t="s">
        <v>25</v>
      </c>
      <c r="EB5" s="4"/>
      <c r="EC5" s="4"/>
      <c r="ED5" s="340"/>
      <c r="EE5" s="340"/>
      <c r="EF5" s="340"/>
      <c r="EG5" s="348"/>
      <c r="EH5" s="348"/>
      <c r="EI5" s="4"/>
      <c r="EJ5" s="4" t="s">
        <v>25</v>
      </c>
      <c r="EK5" s="4" t="s">
        <v>26</v>
      </c>
      <c r="EL5" s="4"/>
      <c r="EM5" s="4" t="s">
        <v>1759</v>
      </c>
      <c r="EN5" s="4"/>
      <c r="EO5" s="4" t="s">
        <v>1862</v>
      </c>
      <c r="EP5" s="340"/>
      <c r="EQ5" s="4" t="s">
        <v>2143</v>
      </c>
      <c r="ER5" s="4" t="s">
        <v>19854</v>
      </c>
      <c r="ES5" s="4" t="s">
        <v>4</v>
      </c>
      <c r="ET5" s="340"/>
      <c r="EU5" s="4" t="s">
        <v>117</v>
      </c>
      <c r="EV5" s="340"/>
      <c r="EW5" s="4" t="s">
        <v>1368</v>
      </c>
      <c r="EX5" s="340"/>
      <c r="EY5" s="4" t="s">
        <v>8</v>
      </c>
      <c r="EZ5" s="4" t="s">
        <v>19855</v>
      </c>
      <c r="FA5" s="4" t="s">
        <v>26</v>
      </c>
      <c r="FB5" s="340"/>
      <c r="FC5" s="4"/>
      <c r="FD5" s="340"/>
      <c r="FE5" s="4" t="s">
        <v>2367</v>
      </c>
      <c r="FF5" s="4" t="s">
        <v>2368</v>
      </c>
      <c r="FG5" s="4" t="s">
        <v>26</v>
      </c>
      <c r="FH5" s="4" t="s">
        <v>1375</v>
      </c>
      <c r="FI5" s="4"/>
      <c r="FJ5" s="4"/>
      <c r="FK5" s="4"/>
      <c r="FL5"/>
      <c r="FM5" s="4"/>
      <c r="FN5" s="4"/>
      <c r="FO5" s="4"/>
      <c r="FP5" s="4"/>
      <c r="FQ5" s="4"/>
      <c r="FR5" s="4"/>
      <c r="FS5" s="4"/>
      <c r="FT5" s="4"/>
      <c r="FU5" s="4"/>
      <c r="FV5"/>
      <c r="FW5" s="4"/>
      <c r="FX5" s="4"/>
      <c r="FY5" s="4"/>
      <c r="FZ5" s="4"/>
      <c r="GA5" s="4"/>
      <c r="GB5" s="4"/>
      <c r="GC5" s="340"/>
      <c r="GD5" s="340"/>
      <c r="GE5" s="340"/>
      <c r="GF5" s="348"/>
      <c r="GG5" s="348"/>
      <c r="GH5" s="3"/>
      <c r="GI5" s="4"/>
      <c r="GJ5" s="4"/>
      <c r="GK5" s="4"/>
      <c r="GL5" s="4"/>
      <c r="GM5" s="4"/>
      <c r="GN5" s="4"/>
      <c r="GO5" s="340"/>
      <c r="GP5" s="4"/>
      <c r="GQ5" s="340"/>
      <c r="GR5" s="4"/>
      <c r="GS5" s="340"/>
      <c r="GT5" s="4"/>
      <c r="GU5" s="4"/>
      <c r="GV5" s="4"/>
      <c r="GW5" s="4"/>
      <c r="GX5" s="4"/>
      <c r="GY5"/>
      <c r="GZ5"/>
      <c r="HA5" s="4"/>
      <c r="HB5" s="4"/>
      <c r="HC5" s="4"/>
    </row>
    <row r="6" spans="1:211" s="269" customFormat="1" x14ac:dyDescent="0.35">
      <c r="A6" s="137">
        <v>696</v>
      </c>
      <c r="B6" s="339"/>
      <c r="C6" s="123" t="s">
        <v>1412</v>
      </c>
      <c r="D6" s="124">
        <v>44347</v>
      </c>
      <c r="E6" s="124">
        <v>44347</v>
      </c>
      <c r="F6" s="340"/>
      <c r="G6" s="125" t="s">
        <v>19856</v>
      </c>
      <c r="H6" s="266" t="s">
        <v>1375</v>
      </c>
      <c r="I6" s="123"/>
      <c r="J6" s="339"/>
      <c r="K6" s="355"/>
      <c r="L6" s="267"/>
      <c r="M6" s="354"/>
      <c r="N6" s="267" t="s">
        <v>19657</v>
      </c>
      <c r="O6" s="354"/>
      <c r="P6" s="354"/>
      <c r="Q6" s="267"/>
      <c r="R6" s="267"/>
      <c r="S6" s="267"/>
      <c r="T6" s="123"/>
      <c r="U6" s="124"/>
      <c r="V6" s="124"/>
      <c r="W6" s="123"/>
      <c r="X6" s="339"/>
      <c r="Y6" s="339"/>
      <c r="Z6" s="123"/>
      <c r="AA6" s="123"/>
      <c r="AB6" s="124"/>
      <c r="AC6" s="124"/>
      <c r="AD6" s="339"/>
      <c r="AE6" s="339"/>
      <c r="AF6" s="355"/>
      <c r="AG6" s="355"/>
      <c r="AH6" s="266" t="s">
        <v>1375</v>
      </c>
      <c r="AI6" s="124">
        <v>44347</v>
      </c>
      <c r="AJ6" s="252" t="s">
        <v>19857</v>
      </c>
      <c r="AK6" s="124"/>
      <c r="AL6" s="252"/>
      <c r="AM6" s="85" t="s">
        <v>28</v>
      </c>
      <c r="AN6" s="85" t="s">
        <v>26</v>
      </c>
      <c r="AO6" s="85" t="s">
        <v>26</v>
      </c>
      <c r="AP6" s="85"/>
      <c r="AQ6" s="85"/>
      <c r="AR6" s="85"/>
      <c r="AS6" s="335">
        <v>3592230</v>
      </c>
      <c r="AT6" s="335"/>
      <c r="AU6" s="85"/>
      <c r="AV6" s="85"/>
      <c r="AW6" s="85"/>
      <c r="AX6" s="266" t="s">
        <v>1375</v>
      </c>
      <c r="AY6" s="85" t="s">
        <v>26</v>
      </c>
      <c r="AZ6" s="85" t="s">
        <v>26</v>
      </c>
      <c r="BA6" s="85" t="s">
        <v>26</v>
      </c>
      <c r="BB6" s="85" t="s">
        <v>26</v>
      </c>
      <c r="BC6" s="348"/>
      <c r="BD6" s="85" t="s">
        <v>33</v>
      </c>
      <c r="BE6" s="85" t="s">
        <v>4</v>
      </c>
      <c r="BF6" s="85"/>
      <c r="BG6" s="85"/>
      <c r="BH6" s="304" t="s">
        <v>18050</v>
      </c>
      <c r="BI6" s="364"/>
      <c r="BJ6" s="123"/>
      <c r="BK6" s="123"/>
      <c r="BL6" s="123"/>
      <c r="BM6" s="123" t="s">
        <v>106</v>
      </c>
      <c r="BN6" s="123"/>
      <c r="BO6" s="123"/>
      <c r="BP6" s="123"/>
      <c r="BQ6" s="4" t="s">
        <v>8</v>
      </c>
      <c r="BR6" s="123"/>
      <c r="BS6" s="123"/>
      <c r="BT6"/>
      <c r="BU6"/>
      <c r="BV6" s="266" t="s">
        <v>1375</v>
      </c>
      <c r="BW6" s="85" t="s">
        <v>43</v>
      </c>
      <c r="BX6" s="372"/>
      <c r="BY6" s="372"/>
      <c r="BZ6" s="129" t="s">
        <v>71</v>
      </c>
      <c r="CA6" t="s">
        <v>19859</v>
      </c>
      <c r="CB6">
        <v>12000</v>
      </c>
      <c r="CC6" s="123"/>
      <c r="CD6" s="123" t="s">
        <v>1368</v>
      </c>
      <c r="CE6" s="123"/>
      <c r="CF6" s="123"/>
      <c r="CG6" s="123"/>
      <c r="CH6" s="123"/>
      <c r="CI6" s="123"/>
      <c r="CJ6" s="85" t="s">
        <v>16743</v>
      </c>
      <c r="CK6" s="85" t="s">
        <v>16743</v>
      </c>
      <c r="CL6" s="85" t="s">
        <v>16743</v>
      </c>
      <c r="CM6" s="85" t="s">
        <v>16743</v>
      </c>
      <c r="CN6" s="284" t="s">
        <v>19811</v>
      </c>
      <c r="CO6" s="85" t="s">
        <v>16743</v>
      </c>
      <c r="CP6" s="85" t="s">
        <v>16743</v>
      </c>
      <c r="CQ6" s="85" t="s">
        <v>16743</v>
      </c>
      <c r="CR6" s="85" t="s">
        <v>16743</v>
      </c>
      <c r="CS6" s="375"/>
      <c r="CT6" s="85" t="s">
        <v>16743</v>
      </c>
      <c r="CU6" s="85" t="s">
        <v>16743</v>
      </c>
      <c r="CV6" s="85" t="s">
        <v>16743</v>
      </c>
      <c r="CW6" s="85" t="s">
        <v>16743</v>
      </c>
      <c r="CX6" s="85" t="s">
        <v>16743</v>
      </c>
      <c r="CY6" s="85" t="s">
        <v>16743</v>
      </c>
      <c r="CZ6" s="85" t="s">
        <v>16743</v>
      </c>
      <c r="DA6" s="85" t="s">
        <v>16743</v>
      </c>
      <c r="DB6" s="85" t="s">
        <v>16743</v>
      </c>
      <c r="DC6" s="85" t="s">
        <v>16743</v>
      </c>
      <c r="DD6" s="85" t="s">
        <v>16743</v>
      </c>
      <c r="DE6" s="85" t="s">
        <v>16743</v>
      </c>
      <c r="DF6" s="85" t="s">
        <v>16743</v>
      </c>
      <c r="DG6" s="85" t="s">
        <v>16743</v>
      </c>
      <c r="DH6" s="284" t="s">
        <v>1375</v>
      </c>
      <c r="DI6" s="5" t="s">
        <v>120</v>
      </c>
      <c r="DJ6" s="4" t="s">
        <v>1953</v>
      </c>
      <c r="DK6" s="4" t="s">
        <v>19857</v>
      </c>
      <c r="DL6" s="285" t="s">
        <v>19662</v>
      </c>
      <c r="DM6" s="4"/>
      <c r="DN6" s="4">
        <v>3592230</v>
      </c>
      <c r="DO6" s="340"/>
      <c r="DP6" s="340"/>
      <c r="DQ6" s="4" t="s">
        <v>1954</v>
      </c>
      <c r="DR6" s="340"/>
      <c r="DS6" s="340"/>
      <c r="DT6" s="340"/>
      <c r="DU6" s="340"/>
      <c r="DV6" s="4"/>
      <c r="DW6" s="4" t="s">
        <v>19858</v>
      </c>
      <c r="DX6" s="4">
        <v>1110</v>
      </c>
      <c r="DY6" s="4">
        <v>1</v>
      </c>
      <c r="DZ6" s="348"/>
      <c r="EA6" s="4" t="s">
        <v>25</v>
      </c>
      <c r="EB6" s="4">
        <v>3</v>
      </c>
      <c r="EC6" s="4" t="s">
        <v>1887</v>
      </c>
      <c r="ED6" s="340"/>
      <c r="EE6" s="340"/>
      <c r="EF6" s="340"/>
      <c r="EG6" s="348"/>
      <c r="EH6" s="348"/>
      <c r="EI6" s="4"/>
      <c r="EJ6" s="4" t="s">
        <v>26</v>
      </c>
      <c r="EK6" s="4" t="s">
        <v>26</v>
      </c>
      <c r="EL6" s="4" t="s">
        <v>25</v>
      </c>
      <c r="EM6" s="4" t="s">
        <v>1759</v>
      </c>
      <c r="EN6" s="4"/>
      <c r="EO6" s="4" t="s">
        <v>1862</v>
      </c>
      <c r="EP6" s="340"/>
      <c r="EQ6" s="4" t="s">
        <v>1836</v>
      </c>
      <c r="ER6" s="4"/>
      <c r="ES6" s="4" t="s">
        <v>6</v>
      </c>
      <c r="ET6" s="340"/>
      <c r="EU6" s="4" t="s">
        <v>116</v>
      </c>
      <c r="EV6" s="340"/>
      <c r="EW6" s="4" t="s">
        <v>1368</v>
      </c>
      <c r="EX6" s="340"/>
      <c r="EY6" s="4" t="s">
        <v>8</v>
      </c>
      <c r="EZ6" s="4"/>
      <c r="FA6" s="4" t="s">
        <v>25</v>
      </c>
      <c r="FB6" s="340"/>
      <c r="FC6" s="4" t="s">
        <v>1807</v>
      </c>
      <c r="FD6" s="340"/>
      <c r="FE6" s="4"/>
      <c r="FF6" s="4"/>
      <c r="FG6" s="4"/>
      <c r="FH6" s="4" t="s">
        <v>1375</v>
      </c>
      <c r="FI6" s="4"/>
      <c r="FJ6" s="4"/>
      <c r="FK6" s="4"/>
      <c r="FL6"/>
      <c r="FM6" s="4"/>
      <c r="FN6" s="4"/>
      <c r="FO6" s="4"/>
      <c r="FP6" s="4"/>
      <c r="FQ6" s="4"/>
      <c r="FR6" s="4"/>
      <c r="FS6" s="4"/>
      <c r="FT6" s="4"/>
      <c r="FU6" s="4"/>
      <c r="FV6"/>
      <c r="FW6" s="4"/>
      <c r="FX6" s="4"/>
      <c r="FY6" s="4"/>
      <c r="FZ6" s="4"/>
      <c r="GA6" s="4"/>
      <c r="GB6" s="4"/>
      <c r="GC6" s="340"/>
      <c r="GD6" s="340"/>
      <c r="GE6" s="340"/>
      <c r="GF6" s="348"/>
      <c r="GG6" s="348"/>
      <c r="GH6" s="3"/>
      <c r="GI6" s="4"/>
      <c r="GJ6" s="4"/>
      <c r="GK6" s="4"/>
      <c r="GL6" s="4"/>
      <c r="GM6" s="4"/>
      <c r="GN6" s="4"/>
      <c r="GO6" s="340"/>
      <c r="GP6" s="4"/>
      <c r="GQ6" s="340"/>
      <c r="GR6" s="4"/>
      <c r="GS6" s="340"/>
      <c r="GT6" s="4"/>
      <c r="GU6" s="4"/>
      <c r="GV6" s="4"/>
      <c r="GW6" s="4"/>
      <c r="GX6" s="4"/>
      <c r="GY6"/>
      <c r="GZ6"/>
      <c r="HA6" s="4"/>
      <c r="HB6" s="4"/>
      <c r="HC6" s="4"/>
    </row>
    <row r="7" spans="1:211" s="269" customFormat="1" x14ac:dyDescent="0.35">
      <c r="A7" s="137">
        <v>693</v>
      </c>
      <c r="B7" s="339"/>
      <c r="C7" s="123" t="s">
        <v>1412</v>
      </c>
      <c r="D7" s="124">
        <v>44347</v>
      </c>
      <c r="E7" s="124">
        <v>44347</v>
      </c>
      <c r="F7" s="340"/>
      <c r="G7" s="125" t="s">
        <v>19661</v>
      </c>
      <c r="H7" s="266" t="s">
        <v>1375</v>
      </c>
      <c r="I7" s="123"/>
      <c r="J7" s="339"/>
      <c r="K7" s="355"/>
      <c r="L7" s="267"/>
      <c r="M7" s="354"/>
      <c r="N7" s="267" t="s">
        <v>19657</v>
      </c>
      <c r="O7" s="354"/>
      <c r="P7" s="354"/>
      <c r="Q7" s="267"/>
      <c r="R7" s="267"/>
      <c r="S7" s="267"/>
      <c r="T7" s="123"/>
      <c r="U7" s="124"/>
      <c r="V7" s="124"/>
      <c r="W7" s="123"/>
      <c r="X7" s="339"/>
      <c r="Y7" s="339"/>
      <c r="Z7" s="123"/>
      <c r="AA7" s="123"/>
      <c r="AB7" s="124"/>
      <c r="AC7" s="124"/>
      <c r="AD7" s="339"/>
      <c r="AE7" s="339"/>
      <c r="AF7" s="355"/>
      <c r="AG7" s="355"/>
      <c r="AH7" s="266" t="s">
        <v>1375</v>
      </c>
      <c r="AI7" s="124">
        <v>44347</v>
      </c>
      <c r="AJ7" s="252" t="s">
        <v>16641</v>
      </c>
      <c r="AK7" s="124"/>
      <c r="AL7" s="252"/>
      <c r="AM7" s="85" t="s">
        <v>28</v>
      </c>
      <c r="AN7" s="85" t="s">
        <v>26</v>
      </c>
      <c r="AO7" s="85" t="s">
        <v>25</v>
      </c>
      <c r="AP7" s="85"/>
      <c r="AQ7" s="85"/>
      <c r="AR7" s="85"/>
      <c r="AS7" s="335" t="s">
        <v>19663</v>
      </c>
      <c r="AT7" s="335"/>
      <c r="AU7" s="85"/>
      <c r="AV7" s="85"/>
      <c r="AW7" s="85"/>
      <c r="AX7" s="266" t="s">
        <v>1375</v>
      </c>
      <c r="AY7" s="85" t="s">
        <v>26</v>
      </c>
      <c r="AZ7" s="85" t="s">
        <v>26</v>
      </c>
      <c r="BA7" s="85" t="s">
        <v>26</v>
      </c>
      <c r="BB7" s="85" t="s">
        <v>26</v>
      </c>
      <c r="BC7" s="348"/>
      <c r="BD7" s="85" t="s">
        <v>33</v>
      </c>
      <c r="BE7" s="85" t="s">
        <v>16</v>
      </c>
      <c r="BF7" s="85"/>
      <c r="BG7" s="85"/>
      <c r="BH7" s="304" t="s">
        <v>18051</v>
      </c>
      <c r="BI7" s="364"/>
      <c r="BJ7" s="123"/>
      <c r="BK7" s="123"/>
      <c r="BL7" s="123"/>
      <c r="BM7" s="123" t="s">
        <v>32</v>
      </c>
      <c r="BN7" s="123"/>
      <c r="BO7" s="123"/>
      <c r="BP7" s="123"/>
      <c r="BQ7" s="4" t="s">
        <v>1422</v>
      </c>
      <c r="BR7" s="123"/>
      <c r="BS7" s="123"/>
      <c r="BT7"/>
      <c r="BU7"/>
      <c r="BV7" s="266" t="s">
        <v>1375</v>
      </c>
      <c r="BW7" s="85" t="s">
        <v>1404</v>
      </c>
      <c r="BX7" s="372"/>
      <c r="BY7" s="372"/>
      <c r="BZ7" s="129" t="s">
        <v>156</v>
      </c>
      <c r="CA7" t="s">
        <v>19810</v>
      </c>
      <c r="CB7">
        <v>21000</v>
      </c>
      <c r="CC7" s="123"/>
      <c r="CD7" s="123" t="s">
        <v>1813</v>
      </c>
      <c r="CE7" s="123"/>
      <c r="CF7" s="123"/>
      <c r="CG7" s="123"/>
      <c r="CH7" s="123"/>
      <c r="CI7" s="123"/>
      <c r="CJ7" s="85" t="s">
        <v>16743</v>
      </c>
      <c r="CK7" s="85" t="s">
        <v>16743</v>
      </c>
      <c r="CL7" s="85" t="s">
        <v>16743</v>
      </c>
      <c r="CM7" s="85" t="s">
        <v>16743</v>
      </c>
      <c r="CN7" s="284" t="s">
        <v>19664</v>
      </c>
      <c r="CO7" s="85" t="s">
        <v>16743</v>
      </c>
      <c r="CP7" s="85" t="s">
        <v>16743</v>
      </c>
      <c r="CQ7" s="85" t="s">
        <v>16743</v>
      </c>
      <c r="CR7" s="85" t="s">
        <v>16743</v>
      </c>
      <c r="CS7" s="375"/>
      <c r="CT7" s="85" t="s">
        <v>16743</v>
      </c>
      <c r="CU7" s="85" t="s">
        <v>16743</v>
      </c>
      <c r="CV7" s="85" t="s">
        <v>16743</v>
      </c>
      <c r="CW7" s="85" t="s">
        <v>16743</v>
      </c>
      <c r="CX7" s="85" t="s">
        <v>16743</v>
      </c>
      <c r="CY7" s="85" t="s">
        <v>16743</v>
      </c>
      <c r="CZ7" s="85" t="s">
        <v>16743</v>
      </c>
      <c r="DA7" s="85" t="s">
        <v>16743</v>
      </c>
      <c r="DB7" s="85" t="s">
        <v>16743</v>
      </c>
      <c r="DC7" s="85" t="s">
        <v>16743</v>
      </c>
      <c r="DD7" s="85" t="s">
        <v>16743</v>
      </c>
      <c r="DE7" s="85" t="s">
        <v>16743</v>
      </c>
      <c r="DF7" s="85" t="s">
        <v>16743</v>
      </c>
      <c r="DG7" s="85" t="s">
        <v>16743</v>
      </c>
      <c r="DH7" s="284" t="s">
        <v>1375</v>
      </c>
      <c r="DI7" s="5" t="s">
        <v>125</v>
      </c>
      <c r="DJ7" s="4" t="s">
        <v>19665</v>
      </c>
      <c r="DK7" s="4" t="s">
        <v>16641</v>
      </c>
      <c r="DL7" s="285" t="s">
        <v>19662</v>
      </c>
      <c r="DM7" s="4"/>
      <c r="DN7" s="4" t="s">
        <v>19663</v>
      </c>
      <c r="DO7" s="340"/>
      <c r="DP7" s="340"/>
      <c r="DQ7" s="4" t="s">
        <v>19666</v>
      </c>
      <c r="DR7" s="340"/>
      <c r="DS7" s="340"/>
      <c r="DT7" s="340"/>
      <c r="DU7" s="340"/>
      <c r="DV7" s="4">
        <v>14662109</v>
      </c>
      <c r="DW7" s="4" t="s">
        <v>19667</v>
      </c>
      <c r="DX7" s="4">
        <v>1120</v>
      </c>
      <c r="DY7" s="4">
        <v>0</v>
      </c>
      <c r="DZ7" s="348"/>
      <c r="EA7" s="4" t="s">
        <v>25</v>
      </c>
      <c r="EB7" s="4"/>
      <c r="EC7" s="4"/>
      <c r="ED7" s="340"/>
      <c r="EE7" s="340"/>
      <c r="EF7" s="340"/>
      <c r="EG7" s="348"/>
      <c r="EH7" s="348"/>
      <c r="EI7" s="4"/>
      <c r="EJ7" s="4" t="s">
        <v>26</v>
      </c>
      <c r="EK7" s="4" t="s">
        <v>25</v>
      </c>
      <c r="EL7" s="4" t="s">
        <v>25</v>
      </c>
      <c r="EM7" s="4" t="s">
        <v>1759</v>
      </c>
      <c r="EN7" s="4"/>
      <c r="EO7" s="4" t="s">
        <v>1760</v>
      </c>
      <c r="EP7" s="340"/>
      <c r="EQ7" s="4" t="s">
        <v>1761</v>
      </c>
      <c r="ER7" s="4"/>
      <c r="ES7" s="4" t="s">
        <v>6</v>
      </c>
      <c r="ET7" s="340"/>
      <c r="EU7" s="4" t="s">
        <v>112</v>
      </c>
      <c r="EV7" s="340"/>
      <c r="EW7" s="4" t="s">
        <v>1807</v>
      </c>
      <c r="EX7" s="340"/>
      <c r="EY7" s="4" t="s">
        <v>1371</v>
      </c>
      <c r="EZ7" s="4"/>
      <c r="FA7" s="4" t="s">
        <v>26</v>
      </c>
      <c r="FB7" s="340"/>
      <c r="FC7" s="4"/>
      <c r="FD7" s="340"/>
      <c r="FE7" s="4"/>
      <c r="FF7" s="4"/>
      <c r="FG7" s="4"/>
      <c r="FH7" s="4" t="s">
        <v>1375</v>
      </c>
      <c r="FI7" s="4"/>
      <c r="FJ7" s="4"/>
      <c r="FK7" s="4"/>
      <c r="FL7"/>
      <c r="FM7" s="4"/>
      <c r="FN7" s="4"/>
      <c r="FO7" s="4"/>
      <c r="FP7" s="4"/>
      <c r="FQ7" s="4"/>
      <c r="FR7" s="4"/>
      <c r="FS7" s="4"/>
      <c r="FT7" s="4"/>
      <c r="FU7" s="4"/>
      <c r="FV7"/>
      <c r="FW7" s="4"/>
      <c r="FX7" s="4"/>
      <c r="FY7" s="4"/>
      <c r="FZ7" s="4"/>
      <c r="GA7" s="4"/>
      <c r="GB7" s="4"/>
      <c r="GC7" s="340"/>
      <c r="GD7" s="340"/>
      <c r="GE7" s="340"/>
      <c r="GF7" s="348"/>
      <c r="GG7" s="348"/>
      <c r="GH7" s="3"/>
      <c r="GI7" s="4"/>
      <c r="GJ7" s="4"/>
      <c r="GK7" s="4"/>
      <c r="GL7" s="4"/>
      <c r="GM7" s="4"/>
      <c r="GN7" s="4"/>
      <c r="GO7" s="340"/>
      <c r="GP7" s="4"/>
      <c r="GQ7" s="340"/>
      <c r="GR7" s="4"/>
      <c r="GS7" s="340"/>
      <c r="GT7" s="4"/>
      <c r="GU7" s="4"/>
      <c r="GV7" s="4"/>
      <c r="GW7" s="4"/>
      <c r="GX7" s="4"/>
      <c r="GY7"/>
      <c r="GZ7"/>
      <c r="HA7" s="4"/>
      <c r="HB7" s="4"/>
      <c r="HC7" s="4"/>
    </row>
    <row r="8" spans="1:211" s="269" customFormat="1" x14ac:dyDescent="0.35">
      <c r="A8" s="137">
        <v>692</v>
      </c>
      <c r="B8" s="339"/>
      <c r="C8" s="123" t="s">
        <v>1412</v>
      </c>
      <c r="D8" s="124">
        <v>44347</v>
      </c>
      <c r="E8" s="124">
        <v>44347</v>
      </c>
      <c r="F8" s="340"/>
      <c r="G8" s="125" t="s">
        <v>19668</v>
      </c>
      <c r="H8" s="266" t="s">
        <v>1375</v>
      </c>
      <c r="I8" s="123"/>
      <c r="J8" s="339"/>
      <c r="K8" s="355"/>
      <c r="L8" s="267"/>
      <c r="M8" s="354"/>
      <c r="N8" s="267" t="s">
        <v>19657</v>
      </c>
      <c r="O8" s="354"/>
      <c r="P8" s="354"/>
      <c r="Q8" s="267"/>
      <c r="R8" s="267"/>
      <c r="S8" s="267"/>
      <c r="T8" s="123"/>
      <c r="U8" s="124"/>
      <c r="V8" s="124"/>
      <c r="W8" s="123"/>
      <c r="X8" s="339"/>
      <c r="Y8" s="339"/>
      <c r="Z8" s="123"/>
      <c r="AA8" s="123"/>
      <c r="AB8" s="124"/>
      <c r="AC8" s="124"/>
      <c r="AD8" s="339"/>
      <c r="AE8" s="339"/>
      <c r="AF8" s="355"/>
      <c r="AG8" s="355"/>
      <c r="AH8" s="266" t="s">
        <v>1375</v>
      </c>
      <c r="AI8" s="124">
        <v>44347</v>
      </c>
      <c r="AJ8" s="252" t="s">
        <v>19669</v>
      </c>
      <c r="AK8" s="124"/>
      <c r="AL8" s="252"/>
      <c r="AM8" s="85" t="s">
        <v>28</v>
      </c>
      <c r="AN8" s="85" t="s">
        <v>26</v>
      </c>
      <c r="AO8" s="85" t="s">
        <v>26</v>
      </c>
      <c r="AP8" s="85"/>
      <c r="AQ8" s="85"/>
      <c r="AR8" s="85"/>
      <c r="AS8" s="335" t="s">
        <v>19670</v>
      </c>
      <c r="AT8" s="335"/>
      <c r="AU8" s="85"/>
      <c r="AV8" s="85"/>
      <c r="AW8" s="85"/>
      <c r="AX8" s="266" t="s">
        <v>1375</v>
      </c>
      <c r="AY8" s="85" t="s">
        <v>26</v>
      </c>
      <c r="AZ8" s="85" t="s">
        <v>26</v>
      </c>
      <c r="BA8" s="85" t="s">
        <v>26</v>
      </c>
      <c r="BB8" s="85" t="s">
        <v>26</v>
      </c>
      <c r="BC8" s="348"/>
      <c r="BD8" s="85" t="s">
        <v>33</v>
      </c>
      <c r="BE8" s="85" t="s">
        <v>16</v>
      </c>
      <c r="BF8" s="85"/>
      <c r="BG8" s="85"/>
      <c r="BH8" s="304" t="s">
        <v>18051</v>
      </c>
      <c r="BI8" s="364"/>
      <c r="BJ8" s="123"/>
      <c r="BK8" s="123"/>
      <c r="BL8" s="123"/>
      <c r="BM8" s="123" t="s">
        <v>106</v>
      </c>
      <c r="BN8" s="123"/>
      <c r="BO8" s="123"/>
      <c r="BP8" s="123"/>
      <c r="BQ8" s="4" t="s">
        <v>1422</v>
      </c>
      <c r="BR8" s="123"/>
      <c r="BS8" s="123"/>
      <c r="BT8"/>
      <c r="BU8"/>
      <c r="BV8" s="266" t="s">
        <v>1375</v>
      </c>
      <c r="BW8" s="85" t="s">
        <v>1404</v>
      </c>
      <c r="BX8" s="372"/>
      <c r="BY8" s="372"/>
      <c r="BZ8" s="129" t="s">
        <v>156</v>
      </c>
      <c r="CA8" t="s">
        <v>19810</v>
      </c>
      <c r="CB8">
        <v>21000</v>
      </c>
      <c r="CC8" s="123"/>
      <c r="CD8" s="123" t="s">
        <v>1813</v>
      </c>
      <c r="CE8" s="123"/>
      <c r="CF8" s="123"/>
      <c r="CG8" s="123"/>
      <c r="CH8" s="123"/>
      <c r="CI8" s="123"/>
      <c r="CJ8" s="85" t="s">
        <v>16743</v>
      </c>
      <c r="CK8" s="85" t="s">
        <v>16743</v>
      </c>
      <c r="CL8" s="85" t="s">
        <v>16743</v>
      </c>
      <c r="CM8" s="85" t="s">
        <v>16743</v>
      </c>
      <c r="CN8" s="284" t="s">
        <v>19664</v>
      </c>
      <c r="CO8" s="85" t="s">
        <v>16743</v>
      </c>
      <c r="CP8" s="85" t="s">
        <v>16743</v>
      </c>
      <c r="CQ8" s="85" t="s">
        <v>16743</v>
      </c>
      <c r="CR8" s="85" t="s">
        <v>16743</v>
      </c>
      <c r="CS8" s="375"/>
      <c r="CT8" s="85" t="s">
        <v>16743</v>
      </c>
      <c r="CU8" s="85" t="s">
        <v>16743</v>
      </c>
      <c r="CV8" s="85" t="s">
        <v>16743</v>
      </c>
      <c r="CW8" s="85" t="s">
        <v>16743</v>
      </c>
      <c r="CX8" s="85" t="s">
        <v>16743</v>
      </c>
      <c r="CY8" s="85" t="s">
        <v>16743</v>
      </c>
      <c r="CZ8" s="85" t="s">
        <v>16743</v>
      </c>
      <c r="DA8" s="85" t="s">
        <v>16743</v>
      </c>
      <c r="DB8" s="85" t="s">
        <v>16743</v>
      </c>
      <c r="DC8" s="85" t="s">
        <v>16743</v>
      </c>
      <c r="DD8" s="85" t="s">
        <v>16743</v>
      </c>
      <c r="DE8" s="85" t="s">
        <v>16743</v>
      </c>
      <c r="DF8" s="85" t="s">
        <v>16743</v>
      </c>
      <c r="DG8" s="85" t="s">
        <v>16743</v>
      </c>
      <c r="DH8" s="284" t="s">
        <v>1375</v>
      </c>
      <c r="DI8" s="5" t="s">
        <v>125</v>
      </c>
      <c r="DJ8" s="4" t="s">
        <v>19665</v>
      </c>
      <c r="DK8" s="4" t="s">
        <v>19669</v>
      </c>
      <c r="DL8" s="285" t="s">
        <v>19662</v>
      </c>
      <c r="DM8" s="4"/>
      <c r="DN8" s="4" t="s">
        <v>19670</v>
      </c>
      <c r="DO8" s="340"/>
      <c r="DP8" s="340"/>
      <c r="DQ8" s="4" t="s">
        <v>19666</v>
      </c>
      <c r="DR8" s="340"/>
      <c r="DS8" s="340"/>
      <c r="DT8" s="340"/>
      <c r="DU8" s="340"/>
      <c r="DV8" s="4">
        <v>14662109</v>
      </c>
      <c r="DW8" s="4" t="s">
        <v>19667</v>
      </c>
      <c r="DX8" s="4">
        <v>1120</v>
      </c>
      <c r="DY8" s="4">
        <v>0</v>
      </c>
      <c r="DZ8" s="348"/>
      <c r="EA8" s="4" t="s">
        <v>25</v>
      </c>
      <c r="EB8" s="4"/>
      <c r="EC8" s="4"/>
      <c r="ED8" s="340"/>
      <c r="EE8" s="340"/>
      <c r="EF8" s="340"/>
      <c r="EG8" s="348"/>
      <c r="EH8" s="348"/>
      <c r="EI8" s="4"/>
      <c r="EJ8" s="4" t="s">
        <v>26</v>
      </c>
      <c r="EK8" s="4" t="s">
        <v>25</v>
      </c>
      <c r="EL8" s="4" t="s">
        <v>25</v>
      </c>
      <c r="EM8" s="4" t="s">
        <v>1759</v>
      </c>
      <c r="EN8" s="4"/>
      <c r="EO8" s="4" t="s">
        <v>1760</v>
      </c>
      <c r="EP8" s="340"/>
      <c r="EQ8" s="4" t="s">
        <v>1761</v>
      </c>
      <c r="ER8" s="4"/>
      <c r="ES8" s="4" t="s">
        <v>6</v>
      </c>
      <c r="ET8" s="340"/>
      <c r="EU8" s="4" t="s">
        <v>112</v>
      </c>
      <c r="EV8" s="340"/>
      <c r="EW8" s="4" t="s">
        <v>1807</v>
      </c>
      <c r="EX8" s="340"/>
      <c r="EY8" s="4" t="s">
        <v>1372</v>
      </c>
      <c r="EZ8" s="4"/>
      <c r="FA8" s="4" t="s">
        <v>26</v>
      </c>
      <c r="FB8" s="340"/>
      <c r="FC8" s="4"/>
      <c r="FD8" s="340"/>
      <c r="FE8" s="4"/>
      <c r="FF8" s="4"/>
      <c r="FG8" s="4"/>
      <c r="FH8" s="4" t="s">
        <v>1375</v>
      </c>
      <c r="FI8" s="4"/>
      <c r="FJ8" s="4"/>
      <c r="FK8" s="4"/>
      <c r="FL8"/>
      <c r="FM8" s="4"/>
      <c r="FN8" s="4"/>
      <c r="FO8" s="4"/>
      <c r="FP8" s="4"/>
      <c r="FQ8" s="4"/>
      <c r="FR8" s="4"/>
      <c r="FS8" s="4"/>
      <c r="FT8" s="4"/>
      <c r="FU8" s="4"/>
      <c r="FV8"/>
      <c r="FW8" s="4"/>
      <c r="FX8" s="4"/>
      <c r="FY8" s="4"/>
      <c r="FZ8" s="4"/>
      <c r="GA8" s="4"/>
      <c r="GB8" s="4"/>
      <c r="GC8" s="340"/>
      <c r="GD8" s="340"/>
      <c r="GE8" s="340"/>
      <c r="GF8" s="348"/>
      <c r="GG8" s="348"/>
      <c r="GH8" s="3"/>
      <c r="GI8" s="4"/>
      <c r="GJ8" s="4"/>
      <c r="GK8" s="4"/>
      <c r="GL8" s="4"/>
      <c r="GM8" s="4"/>
      <c r="GN8" s="4"/>
      <c r="GO8" s="340"/>
      <c r="GP8" s="4"/>
      <c r="GQ8" s="340"/>
      <c r="GR8" s="4"/>
      <c r="GS8" s="340"/>
      <c r="GT8" s="4"/>
      <c r="GU8" s="4"/>
      <c r="GV8" s="4"/>
      <c r="GW8" s="4"/>
      <c r="GX8" s="4"/>
      <c r="GY8"/>
      <c r="GZ8"/>
      <c r="HA8" s="4"/>
      <c r="HB8" s="4"/>
      <c r="HC8" s="4"/>
    </row>
    <row r="9" spans="1:211" s="269" customFormat="1" x14ac:dyDescent="0.35">
      <c r="A9" s="137">
        <v>695</v>
      </c>
      <c r="B9" s="339"/>
      <c r="C9" s="123" t="s">
        <v>1412</v>
      </c>
      <c r="D9" s="124">
        <v>44347</v>
      </c>
      <c r="E9" s="124">
        <v>44347</v>
      </c>
      <c r="F9" s="340"/>
      <c r="G9" s="125" t="s">
        <v>19818</v>
      </c>
      <c r="H9" s="266" t="s">
        <v>1375</v>
      </c>
      <c r="I9" s="123"/>
      <c r="J9" s="339"/>
      <c r="K9" s="355"/>
      <c r="L9" s="267"/>
      <c r="M9" s="354"/>
      <c r="N9" s="267" t="s">
        <v>19657</v>
      </c>
      <c r="O9" s="354"/>
      <c r="P9" s="354"/>
      <c r="Q9" s="267"/>
      <c r="R9" s="267"/>
      <c r="S9" s="267"/>
      <c r="T9" s="123"/>
      <c r="U9" s="124"/>
      <c r="V9" s="124"/>
      <c r="W9" s="123"/>
      <c r="X9" s="339"/>
      <c r="Y9" s="339"/>
      <c r="Z9" s="123"/>
      <c r="AA9" s="123"/>
      <c r="AB9" s="124"/>
      <c r="AC9" s="124"/>
      <c r="AD9" s="339"/>
      <c r="AE9" s="339"/>
      <c r="AF9" s="355"/>
      <c r="AG9" s="355"/>
      <c r="AH9" s="266" t="s">
        <v>1375</v>
      </c>
      <c r="AI9" s="124">
        <v>44346</v>
      </c>
      <c r="AJ9" s="252" t="s">
        <v>19819</v>
      </c>
      <c r="AK9" s="124">
        <v>44346</v>
      </c>
      <c r="AL9" s="252" t="s">
        <v>19819</v>
      </c>
      <c r="AM9" s="85" t="s">
        <v>28</v>
      </c>
      <c r="AN9" s="85" t="s">
        <v>25</v>
      </c>
      <c r="AO9" s="85" t="s">
        <v>26</v>
      </c>
      <c r="AP9" s="85" t="s">
        <v>19820</v>
      </c>
      <c r="AQ9" s="85" t="s">
        <v>19821</v>
      </c>
      <c r="AR9" s="85"/>
      <c r="AS9" s="335" t="s">
        <v>19822</v>
      </c>
      <c r="AT9" s="335"/>
      <c r="AU9" s="85"/>
      <c r="AV9" s="85"/>
      <c r="AW9" s="85"/>
      <c r="AX9" s="266" t="s">
        <v>1375</v>
      </c>
      <c r="AY9" s="85" t="s">
        <v>26</v>
      </c>
      <c r="AZ9" s="85" t="s">
        <v>26</v>
      </c>
      <c r="BA9" s="85" t="s">
        <v>26</v>
      </c>
      <c r="BB9" s="85" t="s">
        <v>26</v>
      </c>
      <c r="BC9" s="348"/>
      <c r="BD9" s="85" t="s">
        <v>33</v>
      </c>
      <c r="BE9" s="85" t="s">
        <v>4</v>
      </c>
      <c r="BF9" s="85"/>
      <c r="BG9" s="85"/>
      <c r="BH9" s="304" t="s">
        <v>18057</v>
      </c>
      <c r="BI9" s="364"/>
      <c r="BJ9" s="123"/>
      <c r="BK9" s="123"/>
      <c r="BL9" s="123"/>
      <c r="BM9" s="123" t="s">
        <v>106</v>
      </c>
      <c r="BN9" s="123"/>
      <c r="BO9" s="123"/>
      <c r="BP9" s="123"/>
      <c r="BQ9" s="4" t="s">
        <v>8</v>
      </c>
      <c r="BR9" s="123"/>
      <c r="BS9" s="123"/>
      <c r="BT9"/>
      <c r="BU9"/>
      <c r="BV9" s="266" t="s">
        <v>1375</v>
      </c>
      <c r="BW9" s="85" t="s">
        <v>1404</v>
      </c>
      <c r="BX9" s="372"/>
      <c r="BY9" s="372"/>
      <c r="BZ9" s="129" t="s">
        <v>200</v>
      </c>
      <c r="CA9" t="s">
        <v>19823</v>
      </c>
      <c r="CB9">
        <v>12000</v>
      </c>
      <c r="CC9" s="123"/>
      <c r="CD9" s="123" t="s">
        <v>1368</v>
      </c>
      <c r="CE9" s="123"/>
      <c r="CF9" s="123"/>
      <c r="CG9" s="123" t="s">
        <v>19864</v>
      </c>
      <c r="CH9" s="123"/>
      <c r="CI9" s="123"/>
      <c r="CJ9" s="85" t="s">
        <v>16743</v>
      </c>
      <c r="CK9" s="85" t="s">
        <v>16743</v>
      </c>
      <c r="CL9" s="85" t="s">
        <v>16743</v>
      </c>
      <c r="CM9" s="85" t="s">
        <v>16743</v>
      </c>
      <c r="CN9" s="284" t="s">
        <v>19664</v>
      </c>
      <c r="CO9" s="85" t="s">
        <v>16743</v>
      </c>
      <c r="CP9" s="85" t="s">
        <v>16743</v>
      </c>
      <c r="CQ9" s="85" t="s">
        <v>16743</v>
      </c>
      <c r="CR9" s="85" t="s">
        <v>16743</v>
      </c>
      <c r="CS9" s="375"/>
      <c r="CT9" s="85" t="s">
        <v>16743</v>
      </c>
      <c r="CU9" s="85" t="s">
        <v>16743</v>
      </c>
      <c r="CV9" s="85" t="s">
        <v>16743</v>
      </c>
      <c r="CW9" s="85" t="s">
        <v>16743</v>
      </c>
      <c r="CX9" s="85" t="s">
        <v>16743</v>
      </c>
      <c r="CY9" s="85" t="s">
        <v>16743</v>
      </c>
      <c r="CZ9" s="85" t="s">
        <v>16743</v>
      </c>
      <c r="DA9" s="85" t="s">
        <v>16743</v>
      </c>
      <c r="DB9" s="85" t="s">
        <v>16743</v>
      </c>
      <c r="DC9" s="85" t="s">
        <v>16743</v>
      </c>
      <c r="DD9" s="85" t="s">
        <v>16743</v>
      </c>
      <c r="DE9" s="85" t="s">
        <v>16743</v>
      </c>
      <c r="DF9" s="85" t="s">
        <v>16743</v>
      </c>
      <c r="DG9" s="85" t="s">
        <v>16743</v>
      </c>
      <c r="DH9" s="284" t="s">
        <v>1375</v>
      </c>
      <c r="DI9" s="5" t="s">
        <v>124</v>
      </c>
      <c r="DJ9" s="5" t="s">
        <v>19829</v>
      </c>
      <c r="DK9" s="4" t="s">
        <v>19819</v>
      </c>
      <c r="DL9" s="285">
        <v>44346</v>
      </c>
      <c r="DM9" s="4" t="s">
        <v>19820</v>
      </c>
      <c r="DN9" s="4" t="s">
        <v>19822</v>
      </c>
      <c r="DO9" s="340"/>
      <c r="DP9" s="340"/>
      <c r="DQ9" s="4"/>
      <c r="DR9" s="340"/>
      <c r="DS9" s="340"/>
      <c r="DT9" s="340"/>
      <c r="DU9" s="340"/>
      <c r="DV9" s="4">
        <v>182391102</v>
      </c>
      <c r="DW9" s="285">
        <v>44346</v>
      </c>
      <c r="DX9" s="4">
        <v>9250</v>
      </c>
      <c r="DY9" s="4">
        <v>1</v>
      </c>
      <c r="DZ9" s="348"/>
      <c r="EA9" s="4" t="s">
        <v>26</v>
      </c>
      <c r="EB9" s="4"/>
      <c r="EC9" s="4"/>
      <c r="ED9" s="340"/>
      <c r="EE9" s="340"/>
      <c r="EF9" s="340"/>
      <c r="EG9" s="348"/>
      <c r="EH9" s="348"/>
      <c r="EI9" s="4"/>
      <c r="EJ9" s="4"/>
      <c r="EK9" s="4"/>
      <c r="EL9" s="4" t="s">
        <v>25</v>
      </c>
      <c r="EM9" s="4"/>
      <c r="EN9" s="4"/>
      <c r="EO9" s="4"/>
      <c r="EP9" s="340"/>
      <c r="EQ9" s="4"/>
      <c r="ER9" s="4"/>
      <c r="ES9" s="4"/>
      <c r="ET9" s="340"/>
      <c r="EU9" s="4"/>
      <c r="EV9" s="340"/>
      <c r="EW9" s="4"/>
      <c r="EX9" s="340"/>
      <c r="EY9" s="4"/>
      <c r="EZ9" s="4"/>
      <c r="FA9" s="4"/>
      <c r="FB9" s="340"/>
      <c r="FC9" s="4"/>
      <c r="FD9" s="340"/>
      <c r="FE9" s="4" t="s">
        <v>2320</v>
      </c>
      <c r="FF9" s="4"/>
      <c r="FG9" s="4"/>
      <c r="FH9" s="4" t="s">
        <v>1375</v>
      </c>
      <c r="FI9" s="4" t="s">
        <v>1839</v>
      </c>
      <c r="FJ9" s="4" t="s">
        <v>2286</v>
      </c>
      <c r="FK9" s="4" t="s">
        <v>701</v>
      </c>
      <c r="FL9" t="s">
        <v>19824</v>
      </c>
      <c r="FM9" s="4" t="s">
        <v>19821</v>
      </c>
      <c r="FN9" s="4" t="s">
        <v>1839</v>
      </c>
      <c r="FO9" s="4" t="s">
        <v>1890</v>
      </c>
      <c r="FP9" s="4" t="s">
        <v>2003</v>
      </c>
      <c r="FQ9" s="4" t="s">
        <v>1375</v>
      </c>
      <c r="FR9" s="4" t="s">
        <v>1434</v>
      </c>
      <c r="FS9" s="4" t="s">
        <v>1870</v>
      </c>
      <c r="FT9" s="4" t="s">
        <v>1845</v>
      </c>
      <c r="FU9" s="4" t="s">
        <v>9</v>
      </c>
      <c r="FV9" t="s">
        <v>19825</v>
      </c>
      <c r="FW9" s="4" t="s">
        <v>1846</v>
      </c>
      <c r="FX9" s="4" t="s">
        <v>46</v>
      </c>
      <c r="FY9" s="4" t="s">
        <v>19820</v>
      </c>
      <c r="FZ9" s="4" t="s">
        <v>19826</v>
      </c>
      <c r="GA9" s="4" t="s">
        <v>1375</v>
      </c>
      <c r="GB9" s="4" t="s">
        <v>1375</v>
      </c>
      <c r="GC9" s="340"/>
      <c r="GD9" s="340"/>
      <c r="GE9" s="340"/>
      <c r="GF9" s="348"/>
      <c r="GG9" s="348"/>
      <c r="GH9" s="3" t="s">
        <v>1375</v>
      </c>
      <c r="GI9" s="4" t="s">
        <v>9</v>
      </c>
      <c r="GJ9" s="4" t="s">
        <v>2293</v>
      </c>
      <c r="GK9" s="4" t="s">
        <v>19827</v>
      </c>
      <c r="GL9" s="4" t="s">
        <v>9</v>
      </c>
      <c r="GM9" s="4" t="s">
        <v>1375</v>
      </c>
      <c r="GN9" s="4" t="s">
        <v>1375</v>
      </c>
      <c r="GO9" s="340"/>
      <c r="GP9" s="4" t="s">
        <v>1850</v>
      </c>
      <c r="GQ9" s="340"/>
      <c r="GR9" s="4" t="s">
        <v>19828</v>
      </c>
      <c r="GS9" s="340"/>
      <c r="GT9" s="4" t="s">
        <v>1375</v>
      </c>
      <c r="GU9" s="4" t="s">
        <v>1375</v>
      </c>
      <c r="GV9" s="4"/>
      <c r="GW9" s="4"/>
      <c r="GX9" s="4"/>
      <c r="GY9"/>
      <c r="GZ9"/>
      <c r="HA9" s="4"/>
      <c r="HB9" s="4"/>
      <c r="HC9" s="4"/>
    </row>
    <row r="10" spans="1:211" s="269" customFormat="1" x14ac:dyDescent="0.35">
      <c r="A10" s="137">
        <v>691</v>
      </c>
      <c r="B10" s="339"/>
      <c r="C10" s="123" t="s">
        <v>1412</v>
      </c>
      <c r="D10" s="124">
        <v>44347</v>
      </c>
      <c r="E10" s="124">
        <v>44347</v>
      </c>
      <c r="F10" s="340"/>
      <c r="G10" s="125" t="s">
        <v>19671</v>
      </c>
      <c r="H10" s="266" t="s">
        <v>1375</v>
      </c>
      <c r="I10" s="123"/>
      <c r="J10" s="339"/>
      <c r="K10" s="355"/>
      <c r="L10" s="267"/>
      <c r="M10" s="354"/>
      <c r="N10" s="267" t="s">
        <v>19657</v>
      </c>
      <c r="O10" s="354"/>
      <c r="P10" s="354"/>
      <c r="Q10" s="267"/>
      <c r="R10" s="267"/>
      <c r="S10" s="267"/>
      <c r="T10" s="123"/>
      <c r="U10" s="124"/>
      <c r="V10" s="124"/>
      <c r="W10" s="123"/>
      <c r="X10" s="339"/>
      <c r="Y10" s="339"/>
      <c r="Z10" s="123"/>
      <c r="AA10" s="123"/>
      <c r="AB10" s="124"/>
      <c r="AC10" s="124"/>
      <c r="AD10" s="339"/>
      <c r="AE10" s="339"/>
      <c r="AF10" s="355"/>
      <c r="AG10" s="355"/>
      <c r="AH10" s="266" t="s">
        <v>1375</v>
      </c>
      <c r="AI10" s="124">
        <v>44346</v>
      </c>
      <c r="AJ10" s="252" t="s">
        <v>19673</v>
      </c>
      <c r="AK10" s="124"/>
      <c r="AL10" s="252"/>
      <c r="AM10" s="85" t="s">
        <v>28</v>
      </c>
      <c r="AN10" s="85" t="s">
        <v>26</v>
      </c>
      <c r="AO10" s="85" t="s">
        <v>26</v>
      </c>
      <c r="AP10" s="85"/>
      <c r="AQ10" s="85"/>
      <c r="AR10" s="85"/>
      <c r="AS10" s="335">
        <v>1682047926</v>
      </c>
      <c r="AT10" s="335"/>
      <c r="AU10" s="85"/>
      <c r="AV10" s="85"/>
      <c r="AW10" s="85"/>
      <c r="AX10" s="266" t="s">
        <v>1375</v>
      </c>
      <c r="AY10" s="85" t="s">
        <v>26</v>
      </c>
      <c r="AZ10" s="85" t="s">
        <v>26</v>
      </c>
      <c r="BA10" s="85" t="s">
        <v>26</v>
      </c>
      <c r="BB10" s="85" t="s">
        <v>26</v>
      </c>
      <c r="BC10" s="348"/>
      <c r="BD10" s="85" t="s">
        <v>33</v>
      </c>
      <c r="BE10" s="85" t="s">
        <v>16</v>
      </c>
      <c r="BF10" s="85"/>
      <c r="BG10" s="85"/>
      <c r="BH10" s="304" t="s">
        <v>18051</v>
      </c>
      <c r="BI10" s="364"/>
      <c r="BJ10" s="123"/>
      <c r="BK10" s="123"/>
      <c r="BL10" s="123"/>
      <c r="BM10" s="123" t="s">
        <v>106</v>
      </c>
      <c r="BN10" s="123"/>
      <c r="BO10" s="123"/>
      <c r="BP10" s="123"/>
      <c r="BQ10" s="4" t="s">
        <v>1508</v>
      </c>
      <c r="BR10" s="123"/>
      <c r="BS10" s="123"/>
      <c r="BT10"/>
      <c r="BU10"/>
      <c r="BV10" s="266" t="s">
        <v>1375</v>
      </c>
      <c r="BW10" s="85" t="s">
        <v>43</v>
      </c>
      <c r="BX10" s="372"/>
      <c r="BY10" s="372"/>
      <c r="BZ10" s="129" t="s">
        <v>84</v>
      </c>
      <c r="CA10" t="s">
        <v>19809</v>
      </c>
      <c r="CB10">
        <v>12000</v>
      </c>
      <c r="CC10" s="123"/>
      <c r="CD10" s="123" t="s">
        <v>1368</v>
      </c>
      <c r="CE10" s="123"/>
      <c r="CF10" s="123"/>
      <c r="CG10" s="123"/>
      <c r="CH10" s="123"/>
      <c r="CI10" s="123"/>
      <c r="CJ10" s="85" t="s">
        <v>16743</v>
      </c>
      <c r="CK10" s="85" t="s">
        <v>16743</v>
      </c>
      <c r="CL10" s="85" t="s">
        <v>16743</v>
      </c>
      <c r="CM10" s="85" t="s">
        <v>16743</v>
      </c>
      <c r="CN10" s="284" t="s">
        <v>19664</v>
      </c>
      <c r="CO10" s="85" t="s">
        <v>16743</v>
      </c>
      <c r="CP10" s="85" t="s">
        <v>16743</v>
      </c>
      <c r="CQ10" s="85" t="s">
        <v>16743</v>
      </c>
      <c r="CR10" s="85" t="s">
        <v>16743</v>
      </c>
      <c r="CS10" s="375"/>
      <c r="CT10" s="85" t="s">
        <v>16743</v>
      </c>
      <c r="CU10" s="85" t="s">
        <v>16743</v>
      </c>
      <c r="CV10" s="85" t="s">
        <v>16743</v>
      </c>
      <c r="CW10" s="85" t="s">
        <v>16743</v>
      </c>
      <c r="CX10" s="85" t="s">
        <v>16743</v>
      </c>
      <c r="CY10" s="85" t="s">
        <v>16743</v>
      </c>
      <c r="CZ10" s="85" t="s">
        <v>16743</v>
      </c>
      <c r="DA10" s="85" t="s">
        <v>16743</v>
      </c>
      <c r="DB10" s="85" t="s">
        <v>16743</v>
      </c>
      <c r="DC10" s="85" t="s">
        <v>16743</v>
      </c>
      <c r="DD10" s="85" t="s">
        <v>16743</v>
      </c>
      <c r="DE10" s="85" t="s">
        <v>16743</v>
      </c>
      <c r="DF10" s="85" t="s">
        <v>16743</v>
      </c>
      <c r="DG10" s="85" t="s">
        <v>16743</v>
      </c>
      <c r="DH10" s="284" t="s">
        <v>1375</v>
      </c>
      <c r="DI10" s="5" t="s">
        <v>128</v>
      </c>
      <c r="DJ10" s="4" t="s">
        <v>2242</v>
      </c>
      <c r="DK10" s="4" t="s">
        <v>19673</v>
      </c>
      <c r="DL10" s="285" t="s">
        <v>19672</v>
      </c>
      <c r="DM10" s="4"/>
      <c r="DN10" s="4">
        <v>1682047926</v>
      </c>
      <c r="DO10" s="340"/>
      <c r="DP10" s="340"/>
      <c r="DQ10" s="4" t="s">
        <v>2242</v>
      </c>
      <c r="DR10" s="340"/>
      <c r="DS10" s="340"/>
      <c r="DT10" s="340"/>
      <c r="DU10" s="340"/>
      <c r="DV10" s="4">
        <v>153701104</v>
      </c>
      <c r="DW10" s="4" t="s">
        <v>19674</v>
      </c>
      <c r="DX10" s="4">
        <v>1121</v>
      </c>
      <c r="DY10" s="4">
        <v>0</v>
      </c>
      <c r="DZ10" s="348"/>
      <c r="EA10" s="4" t="s">
        <v>25</v>
      </c>
      <c r="EB10" s="4">
        <v>3</v>
      </c>
      <c r="EC10" s="4" t="s">
        <v>1887</v>
      </c>
      <c r="ED10" s="340"/>
      <c r="EE10" s="340"/>
      <c r="EF10" s="340"/>
      <c r="EG10" s="348"/>
      <c r="EH10" s="348"/>
      <c r="EI10" s="4"/>
      <c r="EJ10" s="4" t="s">
        <v>26</v>
      </c>
      <c r="EK10" s="4" t="s">
        <v>25</v>
      </c>
      <c r="EL10" s="4" t="s">
        <v>26</v>
      </c>
      <c r="EM10" s="4" t="s">
        <v>1759</v>
      </c>
      <c r="EN10" s="4"/>
      <c r="EO10" s="4" t="s">
        <v>1760</v>
      </c>
      <c r="EP10" s="340"/>
      <c r="EQ10" s="4" t="s">
        <v>1761</v>
      </c>
      <c r="ER10" s="4"/>
      <c r="ES10" s="4" t="s">
        <v>1956</v>
      </c>
      <c r="ET10" s="340"/>
      <c r="EU10" s="4" t="s">
        <v>112</v>
      </c>
      <c r="EV10" s="340"/>
      <c r="EW10" s="4" t="s">
        <v>1368</v>
      </c>
      <c r="EX10" s="340"/>
      <c r="EY10" s="4" t="s">
        <v>1374</v>
      </c>
      <c r="EZ10" s="4"/>
      <c r="FA10" s="4" t="s">
        <v>25</v>
      </c>
      <c r="FB10" s="340"/>
      <c r="FC10" s="4" t="s">
        <v>1816</v>
      </c>
      <c r="FD10" s="340"/>
      <c r="FE10" s="4"/>
      <c r="FF10" s="4"/>
      <c r="FG10" s="4"/>
      <c r="FH10" s="4" t="s">
        <v>1375</v>
      </c>
      <c r="FI10" s="4"/>
      <c r="FJ10" s="4"/>
      <c r="FK10" s="4"/>
      <c r="FL10"/>
      <c r="FM10" s="4"/>
      <c r="FN10" s="4"/>
      <c r="FO10" s="4"/>
      <c r="FP10" s="4"/>
      <c r="FQ10" s="4"/>
      <c r="FR10" s="4"/>
      <c r="FS10" s="4"/>
      <c r="FT10" s="4"/>
      <c r="FU10" s="4"/>
      <c r="FV10"/>
      <c r="FW10" s="4"/>
      <c r="FX10" s="4"/>
      <c r="FY10" s="4"/>
      <c r="FZ10" s="4"/>
      <c r="GA10" s="4"/>
      <c r="GB10" s="4"/>
      <c r="GC10" s="340"/>
      <c r="GD10" s="340"/>
      <c r="GE10" s="340"/>
      <c r="GF10" s="348"/>
      <c r="GG10" s="348"/>
      <c r="GH10" s="3"/>
      <c r="GI10" s="4"/>
      <c r="GJ10" s="4"/>
      <c r="GK10" s="4"/>
      <c r="GL10" s="4"/>
      <c r="GM10" s="4"/>
      <c r="GN10" s="4"/>
      <c r="GO10" s="340"/>
      <c r="GP10" s="4"/>
      <c r="GQ10" s="340"/>
      <c r="GR10" s="4"/>
      <c r="GS10" s="340"/>
      <c r="GT10" s="4"/>
      <c r="GU10" s="4"/>
      <c r="GV10" s="4"/>
      <c r="GW10" s="4"/>
      <c r="GX10" s="4"/>
      <c r="GY10"/>
      <c r="GZ10"/>
      <c r="HA10" s="4"/>
      <c r="HB10" s="4"/>
      <c r="HC10" s="4"/>
    </row>
    <row r="11" spans="1:211" s="269" customFormat="1" x14ac:dyDescent="0.35">
      <c r="A11" s="137">
        <v>690</v>
      </c>
      <c r="B11" s="339"/>
      <c r="C11" s="123" t="s">
        <v>1412</v>
      </c>
      <c r="D11" s="124">
        <v>44347</v>
      </c>
      <c r="E11" s="124">
        <v>44347</v>
      </c>
      <c r="F11" s="340"/>
      <c r="G11" s="125" t="s">
        <v>19675</v>
      </c>
      <c r="H11" s="266" t="s">
        <v>1375</v>
      </c>
      <c r="I11" s="123"/>
      <c r="J11" s="339"/>
      <c r="K11" s="355"/>
      <c r="L11" s="267"/>
      <c r="M11" s="354"/>
      <c r="N11" s="267" t="s">
        <v>19657</v>
      </c>
      <c r="O11" s="354"/>
      <c r="P11" s="354"/>
      <c r="Q11" s="267"/>
      <c r="R11" s="267"/>
      <c r="S11" s="267"/>
      <c r="T11" s="123"/>
      <c r="U11" s="124"/>
      <c r="V11" s="124"/>
      <c r="W11" s="123"/>
      <c r="X11" s="339"/>
      <c r="Y11" s="339"/>
      <c r="Z11" s="123"/>
      <c r="AA11" s="123"/>
      <c r="AB11" s="124"/>
      <c r="AC11" s="124"/>
      <c r="AD11" s="339"/>
      <c r="AE11" s="339"/>
      <c r="AF11" s="355"/>
      <c r="AG11" s="355"/>
      <c r="AH11" s="266" t="s">
        <v>1375</v>
      </c>
      <c r="AI11" s="124">
        <v>44346</v>
      </c>
      <c r="AJ11" s="252" t="s">
        <v>15587</v>
      </c>
      <c r="AK11" s="124"/>
      <c r="AL11" s="252"/>
      <c r="AM11" s="85" t="s">
        <v>28</v>
      </c>
      <c r="AN11" s="85" t="s">
        <v>26</v>
      </c>
      <c r="AO11" s="85" t="s">
        <v>25</v>
      </c>
      <c r="AP11" s="85"/>
      <c r="AQ11" s="85"/>
      <c r="AR11" s="85"/>
      <c r="AS11" s="335">
        <v>7484668648</v>
      </c>
      <c r="AT11" s="335"/>
      <c r="AU11" s="85"/>
      <c r="AV11" s="85"/>
      <c r="AW11" s="85"/>
      <c r="AX11" s="266" t="s">
        <v>1375</v>
      </c>
      <c r="AY11" s="85" t="s">
        <v>26</v>
      </c>
      <c r="AZ11" s="85" t="s">
        <v>26</v>
      </c>
      <c r="BA11" s="85" t="s">
        <v>26</v>
      </c>
      <c r="BB11" s="85" t="s">
        <v>26</v>
      </c>
      <c r="BC11" s="348"/>
      <c r="BD11" s="85" t="s">
        <v>33</v>
      </c>
      <c r="BE11" s="85" t="s">
        <v>16</v>
      </c>
      <c r="BF11" s="85"/>
      <c r="BG11" s="85"/>
      <c r="BH11" s="304" t="s">
        <v>18051</v>
      </c>
      <c r="BI11" s="364"/>
      <c r="BJ11" s="123"/>
      <c r="BK11" s="123"/>
      <c r="BL11" s="123"/>
      <c r="BM11" s="123" t="s">
        <v>32</v>
      </c>
      <c r="BN11" s="123"/>
      <c r="BO11" s="123"/>
      <c r="BP11" s="123"/>
      <c r="BQ11" s="4" t="s">
        <v>1422</v>
      </c>
      <c r="BR11" s="123"/>
      <c r="BS11" s="123"/>
      <c r="BT11"/>
      <c r="BU11"/>
      <c r="BV11" s="266" t="s">
        <v>1375</v>
      </c>
      <c r="BW11" s="85" t="s">
        <v>1404</v>
      </c>
      <c r="BX11" s="372"/>
      <c r="BY11" s="372"/>
      <c r="BZ11" s="129" t="s">
        <v>75</v>
      </c>
      <c r="CA11" t="s">
        <v>1927</v>
      </c>
      <c r="CB11">
        <v>12000</v>
      </c>
      <c r="CC11" s="123"/>
      <c r="CD11" s="123" t="s">
        <v>1413</v>
      </c>
      <c r="CE11" s="123"/>
      <c r="CF11" s="123"/>
      <c r="CG11" s="123"/>
      <c r="CH11" s="123"/>
      <c r="CI11" s="123"/>
      <c r="CJ11" s="85" t="s">
        <v>16743</v>
      </c>
      <c r="CK11" s="85" t="s">
        <v>16743</v>
      </c>
      <c r="CL11" s="85" t="s">
        <v>16743</v>
      </c>
      <c r="CM11" s="85" t="s">
        <v>16743</v>
      </c>
      <c r="CN11" s="284" t="s">
        <v>19664</v>
      </c>
      <c r="CO11" s="85" t="s">
        <v>16743</v>
      </c>
      <c r="CP11" s="85" t="s">
        <v>16743</v>
      </c>
      <c r="CQ11" s="85" t="s">
        <v>16743</v>
      </c>
      <c r="CR11" s="85" t="s">
        <v>16743</v>
      </c>
      <c r="CS11" s="375"/>
      <c r="CT11" s="85" t="s">
        <v>16743</v>
      </c>
      <c r="CU11" s="85" t="s">
        <v>16743</v>
      </c>
      <c r="CV11" s="85" t="s">
        <v>16743</v>
      </c>
      <c r="CW11" s="85" t="s">
        <v>16743</v>
      </c>
      <c r="CX11" s="85" t="s">
        <v>16743</v>
      </c>
      <c r="CY11" s="85" t="s">
        <v>16743</v>
      </c>
      <c r="CZ11" s="85" t="s">
        <v>16743</v>
      </c>
      <c r="DA11" s="85" t="s">
        <v>16743</v>
      </c>
      <c r="DB11" s="85" t="s">
        <v>16743</v>
      </c>
      <c r="DC11" s="85" t="s">
        <v>16743</v>
      </c>
      <c r="DD11" s="85" t="s">
        <v>16743</v>
      </c>
      <c r="DE11" s="85" t="s">
        <v>16743</v>
      </c>
      <c r="DF11" s="85" t="s">
        <v>16743</v>
      </c>
      <c r="DG11" s="85" t="s">
        <v>16743</v>
      </c>
      <c r="DH11" s="284" t="s">
        <v>1375</v>
      </c>
      <c r="DI11" s="5" t="s">
        <v>123</v>
      </c>
      <c r="DJ11" s="4" t="s">
        <v>1924</v>
      </c>
      <c r="DK11" s="4" t="s">
        <v>15587</v>
      </c>
      <c r="DL11" s="285" t="s">
        <v>19672</v>
      </c>
      <c r="DM11" s="4"/>
      <c r="DN11" s="4">
        <v>7484668648</v>
      </c>
      <c r="DO11" s="340"/>
      <c r="DP11" s="340"/>
      <c r="DQ11" s="4" t="s">
        <v>1925</v>
      </c>
      <c r="DR11" s="340"/>
      <c r="DS11" s="340"/>
      <c r="DT11" s="340"/>
      <c r="DU11" s="340"/>
      <c r="DV11" s="4">
        <v>253611104</v>
      </c>
      <c r="DW11" s="4" t="s">
        <v>19676</v>
      </c>
      <c r="DX11" s="4">
        <v>2640</v>
      </c>
      <c r="DY11" s="4">
        <v>1</v>
      </c>
      <c r="DZ11" s="348"/>
      <c r="EA11" s="4" t="s">
        <v>25</v>
      </c>
      <c r="EB11" s="4">
        <v>2</v>
      </c>
      <c r="EC11" s="4" t="s">
        <v>1887</v>
      </c>
      <c r="ED11" s="340"/>
      <c r="EE11" s="340"/>
      <c r="EF11" s="340"/>
      <c r="EG11" s="348"/>
      <c r="EH11" s="348"/>
      <c r="EI11" s="4"/>
      <c r="EJ11" s="4" t="s">
        <v>26</v>
      </c>
      <c r="EK11" s="4" t="s">
        <v>25</v>
      </c>
      <c r="EL11" s="4" t="s">
        <v>26</v>
      </c>
      <c r="EM11" s="4" t="s">
        <v>1759</v>
      </c>
      <c r="EN11" s="4"/>
      <c r="EO11" s="4" t="s">
        <v>1760</v>
      </c>
      <c r="EP11" s="340"/>
      <c r="EQ11" s="4" t="s">
        <v>1836</v>
      </c>
      <c r="ER11" s="4"/>
      <c r="ES11" s="4" t="s">
        <v>6</v>
      </c>
      <c r="ET11" s="340"/>
      <c r="EU11" s="4" t="s">
        <v>112</v>
      </c>
      <c r="EV11" s="340"/>
      <c r="EW11" s="4" t="s">
        <v>1370</v>
      </c>
      <c r="EX11" s="340"/>
      <c r="EY11" s="4" t="s">
        <v>1371</v>
      </c>
      <c r="EZ11" s="4"/>
      <c r="FA11" s="4" t="s">
        <v>25</v>
      </c>
      <c r="FB11" s="340"/>
      <c r="FC11" s="4" t="s">
        <v>1816</v>
      </c>
      <c r="FD11" s="340"/>
      <c r="FE11" s="4"/>
      <c r="FF11" s="4"/>
      <c r="FG11" s="4"/>
      <c r="FH11" s="4" t="s">
        <v>1375</v>
      </c>
      <c r="FI11" s="4"/>
      <c r="FJ11" s="4"/>
      <c r="FK11" s="4"/>
      <c r="FL11"/>
      <c r="FM11" s="4"/>
      <c r="FN11" s="4"/>
      <c r="FO11" s="4"/>
      <c r="FP11" s="4"/>
      <c r="FQ11" s="4"/>
      <c r="FR11" s="4"/>
      <c r="FS11" s="4"/>
      <c r="FT11" s="4"/>
      <c r="FU11" s="4"/>
      <c r="FV11"/>
      <c r="FW11" s="4"/>
      <c r="FX11" s="4"/>
      <c r="FY11" s="4"/>
      <c r="FZ11" s="4"/>
      <c r="GA11" s="4"/>
      <c r="GB11" s="4"/>
      <c r="GC11" s="340"/>
      <c r="GD11" s="340"/>
      <c r="GE11" s="340"/>
      <c r="GF11" s="348"/>
      <c r="GG11" s="348"/>
      <c r="GH11" s="3"/>
      <c r="GI11" s="4"/>
      <c r="GJ11" s="4"/>
      <c r="GK11" s="4"/>
      <c r="GL11" s="4"/>
      <c r="GM11" s="4"/>
      <c r="GN11" s="4"/>
      <c r="GO11" s="340"/>
      <c r="GP11" s="4"/>
      <c r="GQ11" s="340"/>
      <c r="GR11" s="4"/>
      <c r="GS11" s="340"/>
      <c r="GT11" s="4"/>
      <c r="GU11" s="4"/>
      <c r="GV11" s="4"/>
      <c r="GW11" s="4"/>
      <c r="GX11" s="4"/>
      <c r="GY11"/>
      <c r="GZ11"/>
      <c r="HA11" s="4"/>
      <c r="HB11" s="4"/>
      <c r="HC11" s="4"/>
    </row>
    <row r="12" spans="1:211" s="269" customFormat="1" x14ac:dyDescent="0.35">
      <c r="A12" s="137">
        <v>689</v>
      </c>
      <c r="B12" s="339"/>
      <c r="C12" s="123" t="s">
        <v>1412</v>
      </c>
      <c r="D12" s="124">
        <v>44347</v>
      </c>
      <c r="E12" s="124">
        <v>44347</v>
      </c>
      <c r="F12" s="340"/>
      <c r="G12" s="125" t="s">
        <v>19677</v>
      </c>
      <c r="H12" s="266" t="s">
        <v>1375</v>
      </c>
      <c r="I12" s="123"/>
      <c r="J12" s="339"/>
      <c r="K12" s="355"/>
      <c r="L12" s="267"/>
      <c r="M12" s="354"/>
      <c r="N12" s="267" t="s">
        <v>19657</v>
      </c>
      <c r="O12" s="354"/>
      <c r="P12" s="354"/>
      <c r="Q12" s="267"/>
      <c r="R12" s="267"/>
      <c r="S12" s="267"/>
      <c r="T12" s="123"/>
      <c r="U12" s="124"/>
      <c r="V12" s="124"/>
      <c r="W12" s="123"/>
      <c r="X12" s="339"/>
      <c r="Y12" s="339"/>
      <c r="Z12" s="123"/>
      <c r="AA12" s="123"/>
      <c r="AB12" s="124"/>
      <c r="AC12" s="124"/>
      <c r="AD12" s="339"/>
      <c r="AE12" s="339"/>
      <c r="AF12" s="355"/>
      <c r="AG12" s="355"/>
      <c r="AH12" s="266" t="s">
        <v>1375</v>
      </c>
      <c r="AI12" s="124">
        <v>44346</v>
      </c>
      <c r="AJ12" s="252" t="s">
        <v>12713</v>
      </c>
      <c r="AK12" s="124"/>
      <c r="AL12" s="252"/>
      <c r="AM12" s="85" t="s">
        <v>28</v>
      </c>
      <c r="AN12" s="85" t="s">
        <v>26</v>
      </c>
      <c r="AO12" s="85" t="s">
        <v>26</v>
      </c>
      <c r="AP12" s="85"/>
      <c r="AQ12" s="85"/>
      <c r="AR12" s="85"/>
      <c r="AS12" s="335">
        <v>7481048713</v>
      </c>
      <c r="AT12" s="335"/>
      <c r="AU12" s="85"/>
      <c r="AV12" s="85"/>
      <c r="AW12" s="85"/>
      <c r="AX12" s="266" t="s">
        <v>1375</v>
      </c>
      <c r="AY12" s="85" t="s">
        <v>26</v>
      </c>
      <c r="AZ12" s="85" t="s">
        <v>26</v>
      </c>
      <c r="BA12" s="85" t="s">
        <v>26</v>
      </c>
      <c r="BB12" s="85" t="s">
        <v>26</v>
      </c>
      <c r="BC12" s="348"/>
      <c r="BD12" s="85" t="s">
        <v>33</v>
      </c>
      <c r="BE12" s="85" t="s">
        <v>16</v>
      </c>
      <c r="BF12" s="85"/>
      <c r="BG12" s="85"/>
      <c r="BH12" s="304" t="s">
        <v>18051</v>
      </c>
      <c r="BI12" s="364"/>
      <c r="BJ12" s="123"/>
      <c r="BK12" s="123"/>
      <c r="BL12" s="123"/>
      <c r="BM12" s="123" t="s">
        <v>106</v>
      </c>
      <c r="BN12" s="123"/>
      <c r="BO12" s="123"/>
      <c r="BP12" s="123"/>
      <c r="BQ12" s="4" t="s">
        <v>1422</v>
      </c>
      <c r="BR12" s="123"/>
      <c r="BS12" s="123"/>
      <c r="BT12"/>
      <c r="BU12"/>
      <c r="BV12" s="266" t="s">
        <v>1375</v>
      </c>
      <c r="BW12" s="85" t="s">
        <v>1404</v>
      </c>
      <c r="BX12" s="372"/>
      <c r="BY12" s="372"/>
      <c r="BZ12" s="129" t="s">
        <v>75</v>
      </c>
      <c r="CA12" t="s">
        <v>1927</v>
      </c>
      <c r="CB12">
        <v>12000</v>
      </c>
      <c r="CC12" s="123"/>
      <c r="CD12" s="123" t="s">
        <v>1413</v>
      </c>
      <c r="CE12" s="123"/>
      <c r="CF12" s="123"/>
      <c r="CG12" s="123"/>
      <c r="CH12" s="123"/>
      <c r="CI12" s="123"/>
      <c r="CJ12" s="85" t="s">
        <v>16743</v>
      </c>
      <c r="CK12" s="85" t="s">
        <v>16743</v>
      </c>
      <c r="CL12" s="85" t="s">
        <v>16743</v>
      </c>
      <c r="CM12" s="85" t="s">
        <v>16743</v>
      </c>
      <c r="CN12" s="284" t="s">
        <v>19664</v>
      </c>
      <c r="CO12" s="85" t="s">
        <v>16743</v>
      </c>
      <c r="CP12" s="85" t="s">
        <v>16743</v>
      </c>
      <c r="CQ12" s="85" t="s">
        <v>16743</v>
      </c>
      <c r="CR12" s="85" t="s">
        <v>16743</v>
      </c>
      <c r="CS12" s="375"/>
      <c r="CT12" s="85" t="s">
        <v>16743</v>
      </c>
      <c r="CU12" s="85" t="s">
        <v>16743</v>
      </c>
      <c r="CV12" s="85" t="s">
        <v>16743</v>
      </c>
      <c r="CW12" s="85" t="s">
        <v>16743</v>
      </c>
      <c r="CX12" s="85" t="s">
        <v>16743</v>
      </c>
      <c r="CY12" s="85" t="s">
        <v>16743</v>
      </c>
      <c r="CZ12" s="85" t="s">
        <v>16743</v>
      </c>
      <c r="DA12" s="85" t="s">
        <v>16743</v>
      </c>
      <c r="DB12" s="85" t="s">
        <v>16743</v>
      </c>
      <c r="DC12" s="85" t="s">
        <v>16743</v>
      </c>
      <c r="DD12" s="85" t="s">
        <v>16743</v>
      </c>
      <c r="DE12" s="85" t="s">
        <v>16743</v>
      </c>
      <c r="DF12" s="85" t="s">
        <v>16743</v>
      </c>
      <c r="DG12" s="85" t="s">
        <v>16743</v>
      </c>
      <c r="DH12" s="284" t="s">
        <v>1375</v>
      </c>
      <c r="DI12" s="5" t="s">
        <v>123</v>
      </c>
      <c r="DJ12" s="4" t="s">
        <v>1924</v>
      </c>
      <c r="DK12" s="4" t="s">
        <v>12713</v>
      </c>
      <c r="DL12" s="285" t="s">
        <v>19672</v>
      </c>
      <c r="DM12" s="4"/>
      <c r="DN12" s="4">
        <v>7481048713</v>
      </c>
      <c r="DO12" s="340"/>
      <c r="DP12" s="340"/>
      <c r="DQ12" s="4" t="s">
        <v>1925</v>
      </c>
      <c r="DR12" s="340"/>
      <c r="DS12" s="340"/>
      <c r="DT12" s="340"/>
      <c r="DU12" s="340"/>
      <c r="DV12" s="4">
        <v>253611104</v>
      </c>
      <c r="DW12" s="4" t="s">
        <v>19678</v>
      </c>
      <c r="DX12" s="4">
        <v>2640</v>
      </c>
      <c r="DY12" s="4">
        <v>0</v>
      </c>
      <c r="DZ12" s="348"/>
      <c r="EA12" s="4" t="s">
        <v>25</v>
      </c>
      <c r="EB12" s="4">
        <v>2</v>
      </c>
      <c r="EC12" s="4" t="s">
        <v>1887</v>
      </c>
      <c r="ED12" s="340"/>
      <c r="EE12" s="340"/>
      <c r="EF12" s="340"/>
      <c r="EG12" s="348"/>
      <c r="EH12" s="348"/>
      <c r="EI12" s="4"/>
      <c r="EJ12" s="4" t="s">
        <v>26</v>
      </c>
      <c r="EK12" s="4" t="s">
        <v>25</v>
      </c>
      <c r="EL12" s="4" t="s">
        <v>26</v>
      </c>
      <c r="EM12" s="4" t="s">
        <v>1759</v>
      </c>
      <c r="EN12" s="4"/>
      <c r="EO12" s="4" t="s">
        <v>1760</v>
      </c>
      <c r="EP12" s="340"/>
      <c r="EQ12" s="4" t="s">
        <v>1836</v>
      </c>
      <c r="ER12" s="4"/>
      <c r="ES12" s="4" t="s">
        <v>6</v>
      </c>
      <c r="ET12" s="340"/>
      <c r="EU12" s="4" t="s">
        <v>112</v>
      </c>
      <c r="EV12" s="340"/>
      <c r="EW12" s="4" t="s">
        <v>1370</v>
      </c>
      <c r="EX12" s="340"/>
      <c r="EY12" s="4" t="s">
        <v>1372</v>
      </c>
      <c r="EZ12" s="4"/>
      <c r="FA12" s="4" t="s">
        <v>25</v>
      </c>
      <c r="FB12" s="340"/>
      <c r="FC12" s="4" t="s">
        <v>1816</v>
      </c>
      <c r="FD12" s="340"/>
      <c r="FE12" s="4"/>
      <c r="FF12" s="4"/>
      <c r="FG12" s="4"/>
      <c r="FH12" s="4" t="s">
        <v>1375</v>
      </c>
      <c r="FI12" s="4"/>
      <c r="FJ12" s="4"/>
      <c r="FK12" s="4"/>
      <c r="FL12"/>
      <c r="FM12" s="4"/>
      <c r="FN12" s="4"/>
      <c r="FO12" s="4"/>
      <c r="FP12" s="4"/>
      <c r="FQ12" s="4"/>
      <c r="FR12" s="4"/>
      <c r="FS12" s="4"/>
      <c r="FT12" s="4"/>
      <c r="FU12" s="4"/>
      <c r="FV12"/>
      <c r="FW12" s="4"/>
      <c r="FX12" s="4"/>
      <c r="FY12" s="4"/>
      <c r="FZ12" s="4"/>
      <c r="GA12" s="4"/>
      <c r="GB12" s="4"/>
      <c r="GC12" s="340"/>
      <c r="GD12" s="340"/>
      <c r="GE12" s="340"/>
      <c r="GF12" s="348"/>
      <c r="GG12" s="348"/>
      <c r="GH12" s="3"/>
      <c r="GI12" s="4"/>
      <c r="GJ12" s="4"/>
      <c r="GK12" s="4"/>
      <c r="GL12" s="4"/>
      <c r="GM12" s="4"/>
      <c r="GN12" s="4"/>
      <c r="GO12" s="340"/>
      <c r="GP12" s="4"/>
      <c r="GQ12" s="340"/>
      <c r="GR12" s="4"/>
      <c r="GS12" s="340"/>
      <c r="GT12" s="4"/>
      <c r="GU12" s="4"/>
      <c r="GV12" s="4"/>
      <c r="GW12" s="4"/>
      <c r="GX12" s="4"/>
      <c r="GY12"/>
      <c r="GZ12"/>
      <c r="HA12" s="4"/>
      <c r="HB12" s="4"/>
      <c r="HC12" s="4"/>
    </row>
    <row r="13" spans="1:211" s="269" customFormat="1" x14ac:dyDescent="0.35">
      <c r="A13" s="137">
        <v>688</v>
      </c>
      <c r="B13" s="339"/>
      <c r="C13" s="123" t="s">
        <v>1412</v>
      </c>
      <c r="D13" s="124">
        <v>44347</v>
      </c>
      <c r="E13" s="124">
        <v>44347</v>
      </c>
      <c r="F13" s="340"/>
      <c r="G13" s="125" t="s">
        <v>19679</v>
      </c>
      <c r="H13" s="266" t="s">
        <v>1375</v>
      </c>
      <c r="I13" s="123"/>
      <c r="J13" s="339"/>
      <c r="K13" s="355"/>
      <c r="L13" s="267"/>
      <c r="M13" s="354"/>
      <c r="N13" s="267" t="s">
        <v>19657</v>
      </c>
      <c r="O13" s="354"/>
      <c r="P13" s="354"/>
      <c r="Q13" s="267"/>
      <c r="R13" s="267"/>
      <c r="S13" s="267"/>
      <c r="T13" s="123"/>
      <c r="U13" s="124"/>
      <c r="V13" s="124"/>
      <c r="W13" s="123"/>
      <c r="X13" s="339"/>
      <c r="Y13" s="339"/>
      <c r="Z13" s="123"/>
      <c r="AA13" s="123"/>
      <c r="AB13" s="124"/>
      <c r="AC13" s="124"/>
      <c r="AD13" s="339"/>
      <c r="AE13" s="339"/>
      <c r="AF13" s="355"/>
      <c r="AG13" s="355"/>
      <c r="AH13" s="266" t="s">
        <v>1375</v>
      </c>
      <c r="AI13" s="124">
        <v>44346</v>
      </c>
      <c r="AJ13" s="252" t="s">
        <v>3446</v>
      </c>
      <c r="AK13" s="124"/>
      <c r="AL13" s="252"/>
      <c r="AM13" s="85" t="s">
        <v>28</v>
      </c>
      <c r="AN13" s="85" t="s">
        <v>26</v>
      </c>
      <c r="AO13" s="85" t="s">
        <v>25</v>
      </c>
      <c r="AP13" s="85"/>
      <c r="AQ13" s="85"/>
      <c r="AR13" s="85"/>
      <c r="AS13" s="335">
        <v>7787704654</v>
      </c>
      <c r="AT13" s="335"/>
      <c r="AU13" s="85"/>
      <c r="AV13" s="85"/>
      <c r="AW13" s="85"/>
      <c r="AX13" s="266" t="s">
        <v>1375</v>
      </c>
      <c r="AY13" s="85" t="s">
        <v>26</v>
      </c>
      <c r="AZ13" s="85" t="s">
        <v>26</v>
      </c>
      <c r="BA13" s="85" t="s">
        <v>26</v>
      </c>
      <c r="BB13" s="85" t="s">
        <v>26</v>
      </c>
      <c r="BC13" s="348"/>
      <c r="BD13" s="85" t="s">
        <v>33</v>
      </c>
      <c r="BE13" s="85" t="s">
        <v>16</v>
      </c>
      <c r="BF13" s="85"/>
      <c r="BG13" s="85"/>
      <c r="BH13" s="304" t="s">
        <v>18051</v>
      </c>
      <c r="BI13" s="364"/>
      <c r="BJ13" s="123"/>
      <c r="BK13" s="123"/>
      <c r="BL13" s="123"/>
      <c r="BM13" s="123" t="s">
        <v>32</v>
      </c>
      <c r="BN13" s="123"/>
      <c r="BO13" s="123"/>
      <c r="BP13" s="123"/>
      <c r="BQ13" s="4" t="s">
        <v>8</v>
      </c>
      <c r="BR13" s="123"/>
      <c r="BS13" s="123"/>
      <c r="BT13"/>
      <c r="BU13"/>
      <c r="BV13" s="266" t="s">
        <v>1375</v>
      </c>
      <c r="BW13" s="85" t="s">
        <v>1404</v>
      </c>
      <c r="BX13" s="372"/>
      <c r="BY13" s="372"/>
      <c r="BZ13" s="129" t="s">
        <v>75</v>
      </c>
      <c r="CA13" t="s">
        <v>19808</v>
      </c>
      <c r="CB13">
        <v>12000</v>
      </c>
      <c r="CC13" s="123"/>
      <c r="CD13" s="123" t="s">
        <v>1368</v>
      </c>
      <c r="CE13" s="123"/>
      <c r="CF13" s="123"/>
      <c r="CG13" s="123"/>
      <c r="CH13" s="123"/>
      <c r="CI13" s="123"/>
      <c r="CJ13" s="85" t="s">
        <v>16743</v>
      </c>
      <c r="CK13" s="85" t="s">
        <v>16743</v>
      </c>
      <c r="CL13" s="85" t="s">
        <v>16743</v>
      </c>
      <c r="CM13" s="85" t="s">
        <v>16743</v>
      </c>
      <c r="CN13" s="284" t="s">
        <v>19664</v>
      </c>
      <c r="CO13" s="85" t="s">
        <v>16743</v>
      </c>
      <c r="CP13" s="85" t="s">
        <v>16743</v>
      </c>
      <c r="CQ13" s="85" t="s">
        <v>16743</v>
      </c>
      <c r="CR13" s="85" t="s">
        <v>16743</v>
      </c>
      <c r="CS13" s="375"/>
      <c r="CT13" s="85" t="s">
        <v>16743</v>
      </c>
      <c r="CU13" s="85" t="s">
        <v>16743</v>
      </c>
      <c r="CV13" s="85" t="s">
        <v>16743</v>
      </c>
      <c r="CW13" s="85" t="s">
        <v>16743</v>
      </c>
      <c r="CX13" s="85" t="s">
        <v>16743</v>
      </c>
      <c r="CY13" s="85" t="s">
        <v>16743</v>
      </c>
      <c r="CZ13" s="85" t="s">
        <v>16743</v>
      </c>
      <c r="DA13" s="85" t="s">
        <v>16743</v>
      </c>
      <c r="DB13" s="85" t="s">
        <v>16743</v>
      </c>
      <c r="DC13" s="85" t="s">
        <v>16743</v>
      </c>
      <c r="DD13" s="85" t="s">
        <v>16743</v>
      </c>
      <c r="DE13" s="85" t="s">
        <v>16743</v>
      </c>
      <c r="DF13" s="85" t="s">
        <v>16743</v>
      </c>
      <c r="DG13" s="85" t="s">
        <v>16743</v>
      </c>
      <c r="DH13" s="284" t="s">
        <v>1375</v>
      </c>
      <c r="DI13" s="5" t="s">
        <v>123</v>
      </c>
      <c r="DJ13" s="4" t="s">
        <v>3099</v>
      </c>
      <c r="DK13" s="4" t="s">
        <v>3446</v>
      </c>
      <c r="DL13" s="285" t="s">
        <v>19672</v>
      </c>
      <c r="DM13" s="4"/>
      <c r="DN13" s="4">
        <v>7787704654</v>
      </c>
      <c r="DO13" s="340"/>
      <c r="DP13" s="340"/>
      <c r="DQ13" s="4" t="s">
        <v>3415</v>
      </c>
      <c r="DR13" s="340"/>
      <c r="DS13" s="340"/>
      <c r="DT13" s="340"/>
      <c r="DU13" s="340"/>
      <c r="DV13" s="4">
        <v>253541105</v>
      </c>
      <c r="DW13" s="4" t="s">
        <v>19680</v>
      </c>
      <c r="DX13" s="4">
        <v>2640</v>
      </c>
      <c r="DY13" s="4">
        <v>1</v>
      </c>
      <c r="DZ13" s="348"/>
      <c r="EA13" s="4" t="s">
        <v>25</v>
      </c>
      <c r="EB13" s="4"/>
      <c r="EC13" s="4"/>
      <c r="ED13" s="340"/>
      <c r="EE13" s="340"/>
      <c r="EF13" s="340"/>
      <c r="EG13" s="348"/>
      <c r="EH13" s="348"/>
      <c r="EI13" s="4"/>
      <c r="EJ13" s="4" t="s">
        <v>26</v>
      </c>
      <c r="EK13" s="4" t="s">
        <v>25</v>
      </c>
      <c r="EL13" s="4" t="s">
        <v>26</v>
      </c>
      <c r="EM13" s="4" t="s">
        <v>1759</v>
      </c>
      <c r="EN13" s="4"/>
      <c r="EO13" s="4" t="s">
        <v>1760</v>
      </c>
      <c r="EP13" s="340"/>
      <c r="EQ13" s="4" t="s">
        <v>1836</v>
      </c>
      <c r="ER13" s="4"/>
      <c r="ES13" s="4" t="s">
        <v>1956</v>
      </c>
      <c r="ET13" s="340"/>
      <c r="EU13" s="4" t="s">
        <v>112</v>
      </c>
      <c r="EV13" s="340"/>
      <c r="EW13" s="4" t="s">
        <v>1368</v>
      </c>
      <c r="EX13" s="340"/>
      <c r="EY13" s="4" t="s">
        <v>8</v>
      </c>
      <c r="EZ13" s="4"/>
      <c r="FA13" s="4" t="s">
        <v>26</v>
      </c>
      <c r="FB13" s="340"/>
      <c r="FC13" s="4"/>
      <c r="FD13" s="340"/>
      <c r="FE13" s="4"/>
      <c r="FF13" s="4"/>
      <c r="FG13" s="4"/>
      <c r="FH13" s="4" t="s">
        <v>1375</v>
      </c>
      <c r="FI13" s="4"/>
      <c r="FJ13" s="4"/>
      <c r="FK13" s="4"/>
      <c r="FL13"/>
      <c r="FM13" s="4"/>
      <c r="FN13" s="4"/>
      <c r="FO13" s="4"/>
      <c r="FP13" s="4"/>
      <c r="FQ13" s="4"/>
      <c r="FR13" s="4"/>
      <c r="FS13" s="4"/>
      <c r="FT13" s="4"/>
      <c r="FU13" s="4"/>
      <c r="FV13"/>
      <c r="FW13" s="4"/>
      <c r="FX13" s="4"/>
      <c r="FY13" s="4"/>
      <c r="FZ13" s="4"/>
      <c r="GA13" s="4"/>
      <c r="GB13" s="4"/>
      <c r="GC13" s="340"/>
      <c r="GD13" s="340"/>
      <c r="GE13" s="340"/>
      <c r="GF13" s="348"/>
      <c r="GG13" s="348"/>
      <c r="GH13" s="3"/>
      <c r="GI13" s="4"/>
      <c r="GJ13" s="4"/>
      <c r="GK13" s="4"/>
      <c r="GL13" s="4"/>
      <c r="GM13" s="4"/>
      <c r="GN13" s="4"/>
      <c r="GO13" s="340"/>
      <c r="GP13" s="4"/>
      <c r="GQ13" s="340"/>
      <c r="GR13" s="4"/>
      <c r="GS13" s="340"/>
      <c r="GT13" s="4"/>
      <c r="GU13" s="4"/>
      <c r="GV13" s="4"/>
      <c r="GW13" s="4"/>
      <c r="GX13" s="4"/>
      <c r="GY13"/>
      <c r="GZ13"/>
      <c r="HA13" s="4"/>
      <c r="HB13" s="4"/>
      <c r="HC13" s="4"/>
    </row>
    <row r="14" spans="1:211" s="269" customFormat="1" x14ac:dyDescent="0.35">
      <c r="A14" s="137">
        <v>687</v>
      </c>
      <c r="B14" s="339"/>
      <c r="C14" s="123" t="s">
        <v>1412</v>
      </c>
      <c r="D14" s="124">
        <v>44347</v>
      </c>
      <c r="E14" s="124">
        <v>44347</v>
      </c>
      <c r="F14" s="340"/>
      <c r="G14" s="125" t="s">
        <v>19681</v>
      </c>
      <c r="H14" s="266" t="s">
        <v>1375</v>
      </c>
      <c r="I14" s="123"/>
      <c r="J14" s="339"/>
      <c r="K14" s="355"/>
      <c r="L14" s="267"/>
      <c r="M14" s="354"/>
      <c r="N14" s="267" t="s">
        <v>19657</v>
      </c>
      <c r="O14" s="354"/>
      <c r="P14" s="354"/>
      <c r="Q14" s="267"/>
      <c r="R14" s="267"/>
      <c r="S14" s="267"/>
      <c r="T14" s="123"/>
      <c r="U14" s="124"/>
      <c r="V14" s="124"/>
      <c r="W14" s="123"/>
      <c r="X14" s="339"/>
      <c r="Y14" s="339"/>
      <c r="Z14" s="123"/>
      <c r="AA14" s="123"/>
      <c r="AB14" s="124"/>
      <c r="AC14" s="124"/>
      <c r="AD14" s="339"/>
      <c r="AE14" s="339"/>
      <c r="AF14" s="355"/>
      <c r="AG14" s="355"/>
      <c r="AH14" s="266" t="s">
        <v>1375</v>
      </c>
      <c r="AI14" s="124">
        <v>44346</v>
      </c>
      <c r="AJ14" s="252" t="s">
        <v>19682</v>
      </c>
      <c r="AK14" s="124"/>
      <c r="AL14" s="252"/>
      <c r="AM14" s="85" t="s">
        <v>28</v>
      </c>
      <c r="AN14" s="85" t="s">
        <v>26</v>
      </c>
      <c r="AO14" s="85" t="s">
        <v>26</v>
      </c>
      <c r="AP14" s="85"/>
      <c r="AQ14" s="85"/>
      <c r="AR14" s="85"/>
      <c r="AS14" s="335">
        <v>2489005</v>
      </c>
      <c r="AT14" s="335"/>
      <c r="AU14" s="85"/>
      <c r="AV14" s="85"/>
      <c r="AW14" s="85"/>
      <c r="AX14" s="266" t="s">
        <v>1375</v>
      </c>
      <c r="AY14" s="85" t="s">
        <v>26</v>
      </c>
      <c r="AZ14" s="85" t="s">
        <v>26</v>
      </c>
      <c r="BA14" s="85" t="s">
        <v>26</v>
      </c>
      <c r="BB14" s="85" t="s">
        <v>26</v>
      </c>
      <c r="BC14" s="348"/>
      <c r="BD14" s="85" t="s">
        <v>33</v>
      </c>
      <c r="BE14" s="85" t="s">
        <v>16</v>
      </c>
      <c r="BF14" s="85"/>
      <c r="BG14" s="85"/>
      <c r="BH14" s="304" t="s">
        <v>18051</v>
      </c>
      <c r="BI14" s="364"/>
      <c r="BJ14" s="123"/>
      <c r="BK14" s="123"/>
      <c r="BL14" s="123"/>
      <c r="BM14" s="123" t="s">
        <v>106</v>
      </c>
      <c r="BN14" s="123"/>
      <c r="BO14" s="123"/>
      <c r="BP14" s="123"/>
      <c r="BQ14" s="4" t="s">
        <v>8</v>
      </c>
      <c r="BR14" s="123"/>
      <c r="BS14" s="123"/>
      <c r="BT14"/>
      <c r="BU14"/>
      <c r="BV14" s="266" t="s">
        <v>1375</v>
      </c>
      <c r="BW14" s="85" t="s">
        <v>1404</v>
      </c>
      <c r="BX14" s="372"/>
      <c r="BY14" s="372"/>
      <c r="BZ14" s="129" t="s">
        <v>75</v>
      </c>
      <c r="CA14" t="s">
        <v>19808</v>
      </c>
      <c r="CB14">
        <v>12000</v>
      </c>
      <c r="CC14" s="123"/>
      <c r="CD14" s="123" t="s">
        <v>1368</v>
      </c>
      <c r="CE14" s="123"/>
      <c r="CF14" s="123"/>
      <c r="CG14" s="123"/>
      <c r="CH14" s="123"/>
      <c r="CI14" s="123"/>
      <c r="CJ14" s="85" t="s">
        <v>16743</v>
      </c>
      <c r="CK14" s="85" t="s">
        <v>16743</v>
      </c>
      <c r="CL14" s="85" t="s">
        <v>16743</v>
      </c>
      <c r="CM14" s="85" t="s">
        <v>16743</v>
      </c>
      <c r="CN14" s="284" t="s">
        <v>19664</v>
      </c>
      <c r="CO14" s="85" t="s">
        <v>16743</v>
      </c>
      <c r="CP14" s="85" t="s">
        <v>16743</v>
      </c>
      <c r="CQ14" s="85" t="s">
        <v>16743</v>
      </c>
      <c r="CR14" s="85" t="s">
        <v>16743</v>
      </c>
      <c r="CS14" s="375"/>
      <c r="CT14" s="85" t="s">
        <v>16743</v>
      </c>
      <c r="CU14" s="85" t="s">
        <v>16743</v>
      </c>
      <c r="CV14" s="85" t="s">
        <v>16743</v>
      </c>
      <c r="CW14" s="85" t="s">
        <v>16743</v>
      </c>
      <c r="CX14" s="85" t="s">
        <v>16743</v>
      </c>
      <c r="CY14" s="85" t="s">
        <v>16743</v>
      </c>
      <c r="CZ14" s="85" t="s">
        <v>16743</v>
      </c>
      <c r="DA14" s="85" t="s">
        <v>16743</v>
      </c>
      <c r="DB14" s="85" t="s">
        <v>16743</v>
      </c>
      <c r="DC14" s="85" t="s">
        <v>16743</v>
      </c>
      <c r="DD14" s="85" t="s">
        <v>16743</v>
      </c>
      <c r="DE14" s="85" t="s">
        <v>16743</v>
      </c>
      <c r="DF14" s="85" t="s">
        <v>16743</v>
      </c>
      <c r="DG14" s="85" t="s">
        <v>16743</v>
      </c>
      <c r="DH14" s="284" t="s">
        <v>1375</v>
      </c>
      <c r="DI14" s="5" t="s">
        <v>123</v>
      </c>
      <c r="DJ14" s="4" t="s">
        <v>3099</v>
      </c>
      <c r="DK14" s="4" t="s">
        <v>19682</v>
      </c>
      <c r="DL14" s="285" t="s">
        <v>19672</v>
      </c>
      <c r="DM14" s="4"/>
      <c r="DN14" s="4">
        <v>2489005</v>
      </c>
      <c r="DO14" s="340"/>
      <c r="DP14" s="340"/>
      <c r="DQ14" s="4" t="s">
        <v>3415</v>
      </c>
      <c r="DR14" s="340"/>
      <c r="DS14" s="340"/>
      <c r="DT14" s="340"/>
      <c r="DU14" s="340"/>
      <c r="DV14" s="4"/>
      <c r="DW14" s="4" t="s">
        <v>19683</v>
      </c>
      <c r="DX14" s="4">
        <v>1121</v>
      </c>
      <c r="DY14" s="4">
        <v>0</v>
      </c>
      <c r="DZ14" s="348"/>
      <c r="EA14" s="4" t="s">
        <v>25</v>
      </c>
      <c r="EB14" s="4"/>
      <c r="EC14" s="4"/>
      <c r="ED14" s="340"/>
      <c r="EE14" s="340"/>
      <c r="EF14" s="340"/>
      <c r="EG14" s="348"/>
      <c r="EH14" s="348"/>
      <c r="EI14" s="4"/>
      <c r="EJ14" s="4" t="s">
        <v>26</v>
      </c>
      <c r="EK14" s="4" t="s">
        <v>25</v>
      </c>
      <c r="EL14" s="4" t="s">
        <v>26</v>
      </c>
      <c r="EM14" s="4" t="s">
        <v>1759</v>
      </c>
      <c r="EN14" s="4"/>
      <c r="EO14" s="4" t="s">
        <v>1760</v>
      </c>
      <c r="EP14" s="340"/>
      <c r="EQ14" s="4" t="s">
        <v>1836</v>
      </c>
      <c r="ER14" s="4"/>
      <c r="ES14" s="4" t="s">
        <v>1956</v>
      </c>
      <c r="ET14" s="340"/>
      <c r="EU14" s="4" t="s">
        <v>112</v>
      </c>
      <c r="EV14" s="340"/>
      <c r="EW14" s="4" t="s">
        <v>1368</v>
      </c>
      <c r="EX14" s="340"/>
      <c r="EY14" s="4" t="s">
        <v>8</v>
      </c>
      <c r="EZ14" s="4"/>
      <c r="FA14" s="4" t="s">
        <v>26</v>
      </c>
      <c r="FB14" s="340"/>
      <c r="FC14" s="4"/>
      <c r="FD14" s="340"/>
      <c r="FE14" s="4"/>
      <c r="FF14" s="4"/>
      <c r="FG14" s="4"/>
      <c r="FH14" s="4" t="s">
        <v>1375</v>
      </c>
      <c r="FI14" s="4"/>
      <c r="FJ14" s="4"/>
      <c r="FK14" s="4"/>
      <c r="FL14"/>
      <c r="FM14" s="4"/>
      <c r="FN14" s="4"/>
      <c r="FO14" s="4"/>
      <c r="FP14" s="4"/>
      <c r="FQ14" s="4"/>
      <c r="FR14" s="4"/>
      <c r="FS14" s="4"/>
      <c r="FT14" s="4"/>
      <c r="FU14" s="4"/>
      <c r="FV14"/>
      <c r="FW14" s="4"/>
      <c r="FX14" s="4"/>
      <c r="FY14" s="4"/>
      <c r="FZ14" s="4"/>
      <c r="GA14" s="4"/>
      <c r="GB14" s="4"/>
      <c r="GC14" s="340"/>
      <c r="GD14" s="340"/>
      <c r="GE14" s="340"/>
      <c r="GF14" s="348"/>
      <c r="GG14" s="348"/>
      <c r="GH14" s="3"/>
      <c r="GI14" s="4"/>
      <c r="GJ14" s="4"/>
      <c r="GK14" s="4"/>
      <c r="GL14" s="4"/>
      <c r="GM14" s="4"/>
      <c r="GN14" s="4"/>
      <c r="GO14" s="340"/>
      <c r="GP14" s="4"/>
      <c r="GQ14" s="340"/>
      <c r="GR14" s="4"/>
      <c r="GS14" s="340"/>
      <c r="GT14" s="4"/>
      <c r="GU14" s="4"/>
      <c r="GV14" s="4"/>
      <c r="GW14" s="4"/>
      <c r="GX14" s="4"/>
      <c r="GY14"/>
      <c r="GZ14"/>
      <c r="HA14" s="4"/>
      <c r="HB14" s="4"/>
      <c r="HC14" s="4"/>
    </row>
    <row r="15" spans="1:211" s="269" customFormat="1" x14ac:dyDescent="0.35">
      <c r="A15" s="137">
        <v>686</v>
      </c>
      <c r="B15" s="339"/>
      <c r="C15" s="123" t="s">
        <v>1412</v>
      </c>
      <c r="D15" s="124">
        <v>44347</v>
      </c>
      <c r="E15" s="124">
        <v>44347</v>
      </c>
      <c r="F15" s="340"/>
      <c r="G15" s="125" t="s">
        <v>19684</v>
      </c>
      <c r="H15" s="266" t="s">
        <v>1375</v>
      </c>
      <c r="I15" s="123"/>
      <c r="J15" s="339"/>
      <c r="K15" s="355"/>
      <c r="L15" s="267"/>
      <c r="M15" s="354"/>
      <c r="N15" s="267" t="s">
        <v>19657</v>
      </c>
      <c r="O15" s="354"/>
      <c r="P15" s="354"/>
      <c r="Q15" s="267"/>
      <c r="R15" s="267"/>
      <c r="S15" s="267"/>
      <c r="T15" s="123"/>
      <c r="U15" s="124"/>
      <c r="V15" s="124"/>
      <c r="W15" s="123"/>
      <c r="X15" s="339"/>
      <c r="Y15" s="339"/>
      <c r="Z15" s="123"/>
      <c r="AA15" s="123"/>
      <c r="AB15" s="124"/>
      <c r="AC15" s="124"/>
      <c r="AD15" s="339"/>
      <c r="AE15" s="339"/>
      <c r="AF15" s="355"/>
      <c r="AG15" s="355"/>
      <c r="AH15" s="266" t="s">
        <v>1375</v>
      </c>
      <c r="AI15" s="124">
        <v>44346</v>
      </c>
      <c r="AJ15" s="252" t="s">
        <v>2560</v>
      </c>
      <c r="AK15" s="124"/>
      <c r="AL15" s="252"/>
      <c r="AM15" s="85" t="s">
        <v>28</v>
      </c>
      <c r="AN15" s="85" t="s">
        <v>26</v>
      </c>
      <c r="AO15" s="85" t="s">
        <v>26</v>
      </c>
      <c r="AP15" s="85"/>
      <c r="AQ15" s="85"/>
      <c r="AR15" s="85"/>
      <c r="AS15" s="335">
        <v>9549083009</v>
      </c>
      <c r="AT15" s="335"/>
      <c r="AU15" s="85"/>
      <c r="AV15" s="85"/>
      <c r="AW15" s="85"/>
      <c r="AX15" s="266" t="s">
        <v>1375</v>
      </c>
      <c r="AY15" s="85" t="s">
        <v>26</v>
      </c>
      <c r="AZ15" s="85" t="s">
        <v>26</v>
      </c>
      <c r="BA15" s="85" t="s">
        <v>26</v>
      </c>
      <c r="BB15" s="85" t="s">
        <v>26</v>
      </c>
      <c r="BC15" s="348"/>
      <c r="BD15" s="85" t="s">
        <v>27</v>
      </c>
      <c r="BE15" s="85" t="s">
        <v>16</v>
      </c>
      <c r="BF15" s="85"/>
      <c r="BG15" s="85"/>
      <c r="BH15" s="304" t="s">
        <v>115</v>
      </c>
      <c r="BI15" s="364"/>
      <c r="BJ15" s="123"/>
      <c r="BK15" s="123"/>
      <c r="BL15" s="123"/>
      <c r="BM15" s="123" t="s">
        <v>106</v>
      </c>
      <c r="BN15" s="123"/>
      <c r="BO15" s="123"/>
      <c r="BP15" s="123"/>
      <c r="BQ15" s="4" t="s">
        <v>8</v>
      </c>
      <c r="BR15" s="123"/>
      <c r="BS15" s="123"/>
      <c r="BT15"/>
      <c r="BU15"/>
      <c r="BV15" s="266" t="s">
        <v>1375</v>
      </c>
      <c r="BW15" s="85" t="s">
        <v>43</v>
      </c>
      <c r="BX15" s="372"/>
      <c r="BY15" s="372"/>
      <c r="BZ15" s="129" t="s">
        <v>262</v>
      </c>
      <c r="CA15" t="s">
        <v>19807</v>
      </c>
      <c r="CB15">
        <v>4000</v>
      </c>
      <c r="CC15" s="123"/>
      <c r="CD15" s="123" t="s">
        <v>1368</v>
      </c>
      <c r="CE15" s="123"/>
      <c r="CF15" s="123"/>
      <c r="CG15" s="123"/>
      <c r="CH15" s="123"/>
      <c r="CI15" s="123"/>
      <c r="CJ15" s="85" t="s">
        <v>16743</v>
      </c>
      <c r="CK15" s="85" t="s">
        <v>16743</v>
      </c>
      <c r="CL15" s="85" t="s">
        <v>16743</v>
      </c>
      <c r="CM15" s="85" t="s">
        <v>16743</v>
      </c>
      <c r="CN15" s="284" t="s">
        <v>19664</v>
      </c>
      <c r="CO15" s="85" t="s">
        <v>16743</v>
      </c>
      <c r="CP15" s="85" t="s">
        <v>16743</v>
      </c>
      <c r="CQ15" s="85" t="s">
        <v>16743</v>
      </c>
      <c r="CR15" s="85" t="s">
        <v>16743</v>
      </c>
      <c r="CS15" s="375"/>
      <c r="CT15" s="85" t="s">
        <v>16743</v>
      </c>
      <c r="CU15" s="85" t="s">
        <v>16743</v>
      </c>
      <c r="CV15" s="85" t="s">
        <v>16743</v>
      </c>
      <c r="CW15" s="85" t="s">
        <v>16743</v>
      </c>
      <c r="CX15" s="85" t="s">
        <v>16743</v>
      </c>
      <c r="CY15" s="85" t="s">
        <v>16743</v>
      </c>
      <c r="CZ15" s="85" t="s">
        <v>16743</v>
      </c>
      <c r="DA15" s="85" t="s">
        <v>16743</v>
      </c>
      <c r="DB15" s="85" t="s">
        <v>16743</v>
      </c>
      <c r="DC15" s="85" t="s">
        <v>16743</v>
      </c>
      <c r="DD15" s="85" t="s">
        <v>16743</v>
      </c>
      <c r="DE15" s="85" t="s">
        <v>16743</v>
      </c>
      <c r="DF15" s="85" t="s">
        <v>16743</v>
      </c>
      <c r="DG15" s="85" t="s">
        <v>16743</v>
      </c>
      <c r="DH15" s="284" t="s">
        <v>1375</v>
      </c>
      <c r="DI15" s="5" t="s">
        <v>123</v>
      </c>
      <c r="DJ15" s="4" t="s">
        <v>19685</v>
      </c>
      <c r="DK15" s="4" t="s">
        <v>2560</v>
      </c>
      <c r="DL15" s="285" t="s">
        <v>19672</v>
      </c>
      <c r="DM15" s="4"/>
      <c r="DN15" s="4">
        <v>9549083009</v>
      </c>
      <c r="DO15" s="340"/>
      <c r="DP15" s="340"/>
      <c r="DQ15" s="4" t="s">
        <v>2439</v>
      </c>
      <c r="DR15" s="340"/>
      <c r="DS15" s="340"/>
      <c r="DT15" s="340"/>
      <c r="DU15" s="340"/>
      <c r="DV15" s="4">
        <v>163240402</v>
      </c>
      <c r="DW15" s="4" t="s">
        <v>19686</v>
      </c>
      <c r="DX15" s="4">
        <v>1123</v>
      </c>
      <c r="DY15" s="4">
        <v>1</v>
      </c>
      <c r="DZ15" s="348"/>
      <c r="EA15" s="4" t="s">
        <v>25</v>
      </c>
      <c r="EB15" s="4"/>
      <c r="EC15" s="4"/>
      <c r="ED15" s="340"/>
      <c r="EE15" s="340"/>
      <c r="EF15" s="340"/>
      <c r="EG15" s="348"/>
      <c r="EH15" s="348"/>
      <c r="EI15" s="4"/>
      <c r="EJ15" s="4" t="s">
        <v>26</v>
      </c>
      <c r="EK15" s="4" t="s">
        <v>25</v>
      </c>
      <c r="EL15" s="4" t="s">
        <v>25</v>
      </c>
      <c r="EM15" s="4" t="s">
        <v>1759</v>
      </c>
      <c r="EN15" s="4"/>
      <c r="EO15" s="4" t="s">
        <v>1760</v>
      </c>
      <c r="EP15" s="340"/>
      <c r="EQ15" s="4" t="s">
        <v>1761</v>
      </c>
      <c r="ER15" s="4"/>
      <c r="ES15" s="4" t="s">
        <v>1956</v>
      </c>
      <c r="ET15" s="340"/>
      <c r="EU15" s="4" t="s">
        <v>115</v>
      </c>
      <c r="EV15" s="340"/>
      <c r="EW15" s="4" t="s">
        <v>1368</v>
      </c>
      <c r="EX15" s="340"/>
      <c r="EY15" s="4" t="s">
        <v>8</v>
      </c>
      <c r="EZ15" s="4"/>
      <c r="FA15" s="4" t="s">
        <v>26</v>
      </c>
      <c r="FB15" s="340"/>
      <c r="FC15" s="4"/>
      <c r="FD15" s="340"/>
      <c r="FE15" s="4"/>
      <c r="FF15" s="4"/>
      <c r="FG15" s="4"/>
      <c r="FH15" s="4" t="s">
        <v>1375</v>
      </c>
      <c r="FI15" s="4"/>
      <c r="FJ15" s="4"/>
      <c r="FK15" s="4"/>
      <c r="FL15"/>
      <c r="FM15" s="4"/>
      <c r="FN15" s="4"/>
      <c r="FO15" s="4"/>
      <c r="FP15" s="4"/>
      <c r="FQ15" s="4"/>
      <c r="FR15" s="4"/>
      <c r="FS15" s="4"/>
      <c r="FT15" s="4"/>
      <c r="FU15" s="4"/>
      <c r="FV15"/>
      <c r="FW15" s="4"/>
      <c r="FX15" s="4"/>
      <c r="FY15" s="4"/>
      <c r="FZ15" s="4"/>
      <c r="GA15" s="4"/>
      <c r="GB15" s="4"/>
      <c r="GC15" s="340"/>
      <c r="GD15" s="340"/>
      <c r="GE15" s="340"/>
      <c r="GF15" s="348"/>
      <c r="GG15" s="348"/>
      <c r="GH15" s="3"/>
      <c r="GI15" s="4"/>
      <c r="GJ15" s="4"/>
      <c r="GK15" s="4"/>
      <c r="GL15" s="4"/>
      <c r="GM15" s="4"/>
      <c r="GN15" s="4"/>
      <c r="GO15" s="340"/>
      <c r="GP15" s="4"/>
      <c r="GQ15" s="340"/>
      <c r="GR15" s="4"/>
      <c r="GS15" s="340"/>
      <c r="GT15" s="4"/>
      <c r="GU15" s="4"/>
      <c r="GV15" s="4"/>
      <c r="GW15" s="4"/>
      <c r="GX15" s="4"/>
      <c r="GY15"/>
      <c r="GZ15"/>
      <c r="HA15" s="4"/>
      <c r="HB15" s="4"/>
      <c r="HC15" s="4"/>
    </row>
    <row r="16" spans="1:211" s="269" customFormat="1" x14ac:dyDescent="0.35">
      <c r="A16" s="137">
        <v>685</v>
      </c>
      <c r="B16" s="339"/>
      <c r="C16" s="123" t="s">
        <v>1410</v>
      </c>
      <c r="D16" s="124"/>
      <c r="E16" s="124"/>
      <c r="F16" s="340"/>
      <c r="G16" s="125" t="s">
        <v>19687</v>
      </c>
      <c r="H16" s="266" t="s">
        <v>1375</v>
      </c>
      <c r="I16" s="123"/>
      <c r="J16" s="339"/>
      <c r="K16" s="355"/>
      <c r="L16" s="267"/>
      <c r="M16" s="354"/>
      <c r="N16" s="267" t="s">
        <v>19657</v>
      </c>
      <c r="O16" s="354"/>
      <c r="P16" s="354"/>
      <c r="Q16" s="267"/>
      <c r="R16" s="267"/>
      <c r="S16" s="267"/>
      <c r="T16" s="123"/>
      <c r="U16" s="124"/>
      <c r="V16" s="124"/>
      <c r="W16" s="123"/>
      <c r="X16" s="339"/>
      <c r="Y16" s="339"/>
      <c r="Z16" s="123"/>
      <c r="AA16" s="123"/>
      <c r="AB16" s="124"/>
      <c r="AC16" s="124"/>
      <c r="AD16" s="339"/>
      <c r="AE16" s="339"/>
      <c r="AF16" s="355"/>
      <c r="AG16" s="355"/>
      <c r="AH16" s="266" t="s">
        <v>1375</v>
      </c>
      <c r="AI16" s="124">
        <v>44346</v>
      </c>
      <c r="AJ16" s="252" t="s">
        <v>15663</v>
      </c>
      <c r="AK16" s="124"/>
      <c r="AL16" s="252"/>
      <c r="AM16" s="85" t="s">
        <v>28</v>
      </c>
      <c r="AN16" s="85" t="s">
        <v>26</v>
      </c>
      <c r="AO16" s="85" t="s">
        <v>26</v>
      </c>
      <c r="AP16" s="85"/>
      <c r="AQ16" s="85"/>
      <c r="AR16" s="85"/>
      <c r="AS16" s="335">
        <v>6547324369</v>
      </c>
      <c r="AT16" s="335"/>
      <c r="AU16" s="85"/>
      <c r="AV16" s="85"/>
      <c r="AW16" s="85"/>
      <c r="AX16" s="266" t="s">
        <v>1375</v>
      </c>
      <c r="AY16" s="85" t="s">
        <v>25</v>
      </c>
      <c r="AZ16" s="85" t="s">
        <v>25</v>
      </c>
      <c r="BA16" s="85" t="s">
        <v>25</v>
      </c>
      <c r="BB16" s="85" t="s">
        <v>25</v>
      </c>
      <c r="BC16" s="348"/>
      <c r="BD16" s="85" t="s">
        <v>27</v>
      </c>
      <c r="BE16" s="85" t="s">
        <v>13</v>
      </c>
      <c r="BF16" s="85" t="s">
        <v>34</v>
      </c>
      <c r="BG16" s="85"/>
      <c r="BH16" s="304" t="s">
        <v>18051</v>
      </c>
      <c r="BI16" s="364"/>
      <c r="BJ16" s="123"/>
      <c r="BK16" s="123"/>
      <c r="BL16" s="123"/>
      <c r="BM16" s="123" t="s">
        <v>102</v>
      </c>
      <c r="BN16" s="123" t="s">
        <v>41</v>
      </c>
      <c r="BO16" s="123" t="s">
        <v>1398</v>
      </c>
      <c r="BP16" s="123"/>
      <c r="BQ16" s="4" t="s">
        <v>1422</v>
      </c>
      <c r="BR16" s="123" t="s">
        <v>1617</v>
      </c>
      <c r="BS16" s="123" t="s">
        <v>1604</v>
      </c>
      <c r="BT16"/>
      <c r="BU16"/>
      <c r="BV16" s="266" t="s">
        <v>1375</v>
      </c>
      <c r="BW16" s="85" t="s">
        <v>1404</v>
      </c>
      <c r="BX16" s="372"/>
      <c r="BY16" s="372"/>
      <c r="BZ16" s="129" t="s">
        <v>49</v>
      </c>
      <c r="CA16" t="s">
        <v>19806</v>
      </c>
      <c r="CB16">
        <v>12000</v>
      </c>
      <c r="CC16" s="123"/>
      <c r="CD16" s="123" t="s">
        <v>1445</v>
      </c>
      <c r="CE16" s="123"/>
      <c r="CF16" s="123"/>
      <c r="CG16" s="123"/>
      <c r="CH16" s="123"/>
      <c r="CI16" s="123"/>
      <c r="CJ16" s="85" t="s">
        <v>16743</v>
      </c>
      <c r="CK16" s="85" t="s">
        <v>16743</v>
      </c>
      <c r="CL16" s="85" t="s">
        <v>16743</v>
      </c>
      <c r="CM16" s="85" t="s">
        <v>16743</v>
      </c>
      <c r="CN16" s="284" t="s">
        <v>19664</v>
      </c>
      <c r="CO16" s="85" t="s">
        <v>16743</v>
      </c>
      <c r="CP16" s="85" t="s">
        <v>16743</v>
      </c>
      <c r="CQ16" s="85" t="s">
        <v>16743</v>
      </c>
      <c r="CR16" s="85" t="s">
        <v>16743</v>
      </c>
      <c r="CS16" s="375"/>
      <c r="CT16" s="85" t="s">
        <v>16743</v>
      </c>
      <c r="CU16" s="85" t="s">
        <v>16743</v>
      </c>
      <c r="CV16" s="85" t="s">
        <v>16743</v>
      </c>
      <c r="CW16" s="85" t="s">
        <v>16743</v>
      </c>
      <c r="CX16" s="85" t="s">
        <v>16743</v>
      </c>
      <c r="CY16" s="85" t="s">
        <v>16743</v>
      </c>
      <c r="CZ16" s="85" t="s">
        <v>16743</v>
      </c>
      <c r="DA16" s="85" t="s">
        <v>16743</v>
      </c>
      <c r="DB16" s="85" t="s">
        <v>16743</v>
      </c>
      <c r="DC16" s="85" t="s">
        <v>16743</v>
      </c>
      <c r="DD16" s="85" t="s">
        <v>16743</v>
      </c>
      <c r="DE16" s="85" t="s">
        <v>16743</v>
      </c>
      <c r="DF16" s="85" t="s">
        <v>16743</v>
      </c>
      <c r="DG16" s="85" t="s">
        <v>16743</v>
      </c>
      <c r="DH16" s="284" t="s">
        <v>1375</v>
      </c>
      <c r="DI16" s="5" t="s">
        <v>121</v>
      </c>
      <c r="DJ16" s="4" t="s">
        <v>3865</v>
      </c>
      <c r="DK16" s="4" t="s">
        <v>15663</v>
      </c>
      <c r="DL16" s="285" t="s">
        <v>19672</v>
      </c>
      <c r="DM16" s="4"/>
      <c r="DN16" s="4">
        <v>6547324369</v>
      </c>
      <c r="DO16" s="340"/>
      <c r="DP16" s="340"/>
      <c r="DQ16" s="4" t="s">
        <v>2406</v>
      </c>
      <c r="DR16" s="340"/>
      <c r="DS16" s="340"/>
      <c r="DT16" s="340"/>
      <c r="DU16" s="340"/>
      <c r="DV16" s="4">
        <v>253951103</v>
      </c>
      <c r="DW16" s="4" t="s">
        <v>19688</v>
      </c>
      <c r="DX16" s="4">
        <v>2130</v>
      </c>
      <c r="DY16" s="4">
        <v>0</v>
      </c>
      <c r="DZ16" s="348"/>
      <c r="EA16" s="4" t="s">
        <v>25</v>
      </c>
      <c r="EB16" s="4"/>
      <c r="EC16" s="4"/>
      <c r="ED16" s="340"/>
      <c r="EE16" s="340"/>
      <c r="EF16" s="340"/>
      <c r="EG16" s="348"/>
      <c r="EH16" s="348"/>
      <c r="EI16" s="4"/>
      <c r="EJ16" s="4" t="s">
        <v>26</v>
      </c>
      <c r="EK16" s="4" t="s">
        <v>25</v>
      </c>
      <c r="EL16" s="4" t="s">
        <v>26</v>
      </c>
      <c r="EM16" s="4" t="s">
        <v>1759</v>
      </c>
      <c r="EN16" s="4"/>
      <c r="EO16" s="4" t="s">
        <v>1862</v>
      </c>
      <c r="EP16" s="340"/>
      <c r="EQ16" s="4" t="s">
        <v>1761</v>
      </c>
      <c r="ER16" s="4"/>
      <c r="ES16" s="4" t="s">
        <v>1956</v>
      </c>
      <c r="ET16" s="340"/>
      <c r="EU16" s="4" t="s">
        <v>112</v>
      </c>
      <c r="EV16" s="340"/>
      <c r="EW16" s="4" t="s">
        <v>1370</v>
      </c>
      <c r="EX16" s="340"/>
      <c r="EY16" s="4" t="s">
        <v>1372</v>
      </c>
      <c r="EZ16" s="4"/>
      <c r="FA16" s="4" t="s">
        <v>25</v>
      </c>
      <c r="FB16" s="340"/>
      <c r="FC16" s="4" t="s">
        <v>1816</v>
      </c>
      <c r="FD16" s="340"/>
      <c r="FE16" s="4"/>
      <c r="FF16" s="4"/>
      <c r="FG16" s="4"/>
      <c r="FH16" s="4" t="s">
        <v>1375</v>
      </c>
      <c r="FI16" s="4"/>
      <c r="FJ16" s="4"/>
      <c r="FK16" s="4"/>
      <c r="FL16"/>
      <c r="FM16" s="4"/>
      <c r="FN16" s="4"/>
      <c r="FO16" s="4"/>
      <c r="FP16" s="4"/>
      <c r="FQ16" s="4"/>
      <c r="FR16" s="4"/>
      <c r="FS16" s="4"/>
      <c r="FT16" s="4"/>
      <c r="FU16" s="4"/>
      <c r="FV16"/>
      <c r="FW16" s="4"/>
      <c r="FX16" s="4"/>
      <c r="FY16" s="4"/>
      <c r="FZ16" s="4"/>
      <c r="GA16" s="4"/>
      <c r="GB16" s="4"/>
      <c r="GC16" s="340"/>
      <c r="GD16" s="340"/>
      <c r="GE16" s="340"/>
      <c r="GF16" s="348"/>
      <c r="GG16" s="348"/>
      <c r="GH16" s="3"/>
      <c r="GI16" s="4"/>
      <c r="GJ16" s="4"/>
      <c r="GK16" s="4"/>
      <c r="GL16" s="4"/>
      <c r="GM16" s="4"/>
      <c r="GN16" s="4"/>
      <c r="GO16" s="340"/>
      <c r="GP16" s="4"/>
      <c r="GQ16" s="340"/>
      <c r="GR16" s="4"/>
      <c r="GS16" s="340"/>
      <c r="GT16" s="4"/>
      <c r="GU16" s="4"/>
      <c r="GV16" s="4"/>
      <c r="GW16" s="4"/>
      <c r="GX16" s="4"/>
      <c r="GY16"/>
      <c r="GZ16"/>
      <c r="HA16" s="4"/>
      <c r="HB16" s="4"/>
      <c r="HC16" s="4"/>
    </row>
    <row r="17" spans="1:211" s="269" customFormat="1" x14ac:dyDescent="0.35">
      <c r="A17" s="137">
        <v>684</v>
      </c>
      <c r="B17" s="339"/>
      <c r="C17" s="123" t="s">
        <v>1410</v>
      </c>
      <c r="D17" s="124"/>
      <c r="E17" s="124"/>
      <c r="F17" s="340"/>
      <c r="G17" s="125" t="s">
        <v>19689</v>
      </c>
      <c r="H17" s="266" t="s">
        <v>1375</v>
      </c>
      <c r="I17" s="123"/>
      <c r="J17" s="339"/>
      <c r="K17" s="355"/>
      <c r="L17" s="267"/>
      <c r="M17" s="354"/>
      <c r="N17" s="267" t="s">
        <v>19657</v>
      </c>
      <c r="O17" s="354"/>
      <c r="P17" s="354"/>
      <c r="Q17" s="267"/>
      <c r="R17" s="267"/>
      <c r="S17" s="267"/>
      <c r="T17" s="123"/>
      <c r="U17" s="124"/>
      <c r="V17" s="124"/>
      <c r="W17" s="123"/>
      <c r="X17" s="339"/>
      <c r="Y17" s="339"/>
      <c r="Z17" s="123"/>
      <c r="AA17" s="123"/>
      <c r="AB17" s="124"/>
      <c r="AC17" s="124"/>
      <c r="AD17" s="339"/>
      <c r="AE17" s="339"/>
      <c r="AF17" s="355"/>
      <c r="AG17" s="355"/>
      <c r="AH17" s="266" t="s">
        <v>1375</v>
      </c>
      <c r="AI17" s="124">
        <v>44346</v>
      </c>
      <c r="AJ17" s="252" t="s">
        <v>17933</v>
      </c>
      <c r="AK17" s="124">
        <v>44346</v>
      </c>
      <c r="AL17" s="252" t="s">
        <v>17933</v>
      </c>
      <c r="AM17" s="85" t="s">
        <v>28</v>
      </c>
      <c r="AN17" s="85" t="s">
        <v>26</v>
      </c>
      <c r="AO17" s="85" t="s">
        <v>26</v>
      </c>
      <c r="AP17" s="85" t="s">
        <v>19690</v>
      </c>
      <c r="AQ17" s="85"/>
      <c r="AR17" s="85"/>
      <c r="AS17" s="335" t="s">
        <v>19691</v>
      </c>
      <c r="AT17" s="335"/>
      <c r="AU17" s="85"/>
      <c r="AV17" s="85"/>
      <c r="AW17" s="85"/>
      <c r="AX17" s="266" t="s">
        <v>1375</v>
      </c>
      <c r="AY17" s="85" t="s">
        <v>25</v>
      </c>
      <c r="AZ17" s="85" t="s">
        <v>25</v>
      </c>
      <c r="BA17" s="85" t="s">
        <v>25</v>
      </c>
      <c r="BB17" s="85" t="s">
        <v>25</v>
      </c>
      <c r="BC17" s="348"/>
      <c r="BD17" s="85" t="s">
        <v>27</v>
      </c>
      <c r="BE17" s="85" t="s">
        <v>13</v>
      </c>
      <c r="BF17" s="85" t="s">
        <v>34</v>
      </c>
      <c r="BG17" s="85"/>
      <c r="BH17" s="304" t="s">
        <v>18047</v>
      </c>
      <c r="BI17" s="364"/>
      <c r="BJ17" s="123"/>
      <c r="BK17" s="123"/>
      <c r="BL17" s="123"/>
      <c r="BM17" s="123" t="s">
        <v>102</v>
      </c>
      <c r="BN17" s="123" t="s">
        <v>1378</v>
      </c>
      <c r="BO17" s="123" t="s">
        <v>11</v>
      </c>
      <c r="BP17" s="123"/>
      <c r="BQ17" s="4" t="s">
        <v>8</v>
      </c>
      <c r="BR17" s="123" t="s">
        <v>1614</v>
      </c>
      <c r="BS17" s="123" t="s">
        <v>11</v>
      </c>
      <c r="BT17"/>
      <c r="BU17"/>
      <c r="BV17" s="266" t="s">
        <v>1375</v>
      </c>
      <c r="BW17" s="85" t="s">
        <v>1404</v>
      </c>
      <c r="BX17" s="372"/>
      <c r="BY17" s="372"/>
      <c r="BZ17" s="129" t="s">
        <v>175</v>
      </c>
      <c r="CA17" t="s">
        <v>19805</v>
      </c>
      <c r="CB17">
        <v>21000</v>
      </c>
      <c r="CC17" s="123"/>
      <c r="CD17" s="123" t="s">
        <v>1473</v>
      </c>
      <c r="CE17" s="123"/>
      <c r="CF17" s="123"/>
      <c r="CG17" s="123"/>
      <c r="CH17" s="123"/>
      <c r="CI17" s="123"/>
      <c r="CJ17" s="85" t="s">
        <v>16743</v>
      </c>
      <c r="CK17" s="85" t="s">
        <v>16743</v>
      </c>
      <c r="CL17" s="85" t="s">
        <v>16743</v>
      </c>
      <c r="CM17" s="85" t="s">
        <v>16743</v>
      </c>
      <c r="CN17" s="284" t="s">
        <v>19664</v>
      </c>
      <c r="CO17" s="85" t="s">
        <v>16743</v>
      </c>
      <c r="CP17" s="85" t="s">
        <v>16743</v>
      </c>
      <c r="CQ17" s="85" t="s">
        <v>16743</v>
      </c>
      <c r="CR17" s="85" t="s">
        <v>16743</v>
      </c>
      <c r="CS17" s="375"/>
      <c r="CT17" s="85" t="s">
        <v>16743</v>
      </c>
      <c r="CU17" s="85" t="s">
        <v>16743</v>
      </c>
      <c r="CV17" s="85" t="s">
        <v>16743</v>
      </c>
      <c r="CW17" s="85" t="s">
        <v>16743</v>
      </c>
      <c r="CX17" s="85" t="s">
        <v>16743</v>
      </c>
      <c r="CY17" s="85" t="s">
        <v>16743</v>
      </c>
      <c r="CZ17" s="85" t="s">
        <v>16743</v>
      </c>
      <c r="DA17" s="85" t="s">
        <v>16743</v>
      </c>
      <c r="DB17" s="85" t="s">
        <v>16743</v>
      </c>
      <c r="DC17" s="85" t="s">
        <v>16743</v>
      </c>
      <c r="DD17" s="85" t="s">
        <v>16743</v>
      </c>
      <c r="DE17" s="85" t="s">
        <v>16743</v>
      </c>
      <c r="DF17" s="85" t="s">
        <v>16743</v>
      </c>
      <c r="DG17" s="85" t="s">
        <v>16743</v>
      </c>
      <c r="DH17" s="284" t="s">
        <v>1375</v>
      </c>
      <c r="DI17" s="5" t="s">
        <v>131</v>
      </c>
      <c r="DJ17" s="4" t="s">
        <v>2886</v>
      </c>
      <c r="DK17" s="4" t="s">
        <v>17933</v>
      </c>
      <c r="DL17" s="285" t="s">
        <v>19672</v>
      </c>
      <c r="DM17" s="4" t="s">
        <v>19690</v>
      </c>
      <c r="DN17" s="4" t="s">
        <v>19691</v>
      </c>
      <c r="DO17" s="340"/>
      <c r="DP17" s="340"/>
      <c r="DQ17" s="4" t="s">
        <v>2887</v>
      </c>
      <c r="DR17" s="340"/>
      <c r="DS17" s="340"/>
      <c r="DT17" s="340"/>
      <c r="DU17" s="340"/>
      <c r="DV17" s="4">
        <v>83182101</v>
      </c>
      <c r="DW17" s="4" t="s">
        <v>19692</v>
      </c>
      <c r="DX17" s="4">
        <v>9002</v>
      </c>
      <c r="DY17" s="4">
        <v>0</v>
      </c>
      <c r="DZ17" s="348"/>
      <c r="EA17" s="4" t="s">
        <v>25</v>
      </c>
      <c r="EB17" s="4"/>
      <c r="EC17" s="4"/>
      <c r="ED17" s="340"/>
      <c r="EE17" s="340"/>
      <c r="EF17" s="340"/>
      <c r="EG17" s="348"/>
      <c r="EH17" s="348"/>
      <c r="EI17" s="4"/>
      <c r="EJ17" s="4" t="s">
        <v>26</v>
      </c>
      <c r="EK17" s="4" t="s">
        <v>25</v>
      </c>
      <c r="EL17" s="4"/>
      <c r="EM17" s="4" t="s">
        <v>1759</v>
      </c>
      <c r="EN17" s="4"/>
      <c r="EO17" s="4" t="s">
        <v>1862</v>
      </c>
      <c r="EP17" s="340"/>
      <c r="EQ17" s="4" t="s">
        <v>1836</v>
      </c>
      <c r="ER17" s="4"/>
      <c r="ES17" s="4" t="s">
        <v>1888</v>
      </c>
      <c r="ET17" s="340"/>
      <c r="EU17" s="4" t="s">
        <v>114</v>
      </c>
      <c r="EV17" s="340"/>
      <c r="EW17" s="4" t="s">
        <v>13502</v>
      </c>
      <c r="EX17" s="340"/>
      <c r="EY17" s="4" t="s">
        <v>8</v>
      </c>
      <c r="EZ17" s="4" t="s">
        <v>19693</v>
      </c>
      <c r="FA17" s="4" t="s">
        <v>25</v>
      </c>
      <c r="FB17" s="340"/>
      <c r="FC17" s="4" t="s">
        <v>1370</v>
      </c>
      <c r="FD17" s="340"/>
      <c r="FE17" s="4" t="s">
        <v>2878</v>
      </c>
      <c r="FF17" s="4" t="s">
        <v>1865</v>
      </c>
      <c r="FG17" s="4" t="s">
        <v>26</v>
      </c>
      <c r="FH17" s="4" t="s">
        <v>1375</v>
      </c>
      <c r="FI17" s="4"/>
      <c r="FJ17" s="4"/>
      <c r="FK17" s="4"/>
      <c r="FL17"/>
      <c r="FM17" s="4"/>
      <c r="FN17" s="4"/>
      <c r="FO17" s="4"/>
      <c r="FP17" s="4"/>
      <c r="FQ17" s="4"/>
      <c r="FR17" s="4"/>
      <c r="FS17" s="4"/>
      <c r="FT17" s="4"/>
      <c r="FU17" s="4"/>
      <c r="FV17"/>
      <c r="FW17" s="4"/>
      <c r="FX17" s="4"/>
      <c r="FY17" s="4"/>
      <c r="FZ17" s="4"/>
      <c r="GA17" s="4"/>
      <c r="GB17" s="4"/>
      <c r="GC17" s="340"/>
      <c r="GD17" s="340"/>
      <c r="GE17" s="340"/>
      <c r="GF17" s="348"/>
      <c r="GG17" s="348"/>
      <c r="GH17" s="3"/>
      <c r="GI17" s="4"/>
      <c r="GJ17" s="4"/>
      <c r="GK17" s="4"/>
      <c r="GL17" s="4"/>
      <c r="GM17" s="4"/>
      <c r="GN17" s="4"/>
      <c r="GO17" s="340"/>
      <c r="GP17" s="4"/>
      <c r="GQ17" s="340"/>
      <c r="GR17" s="4"/>
      <c r="GS17" s="340"/>
      <c r="GT17" s="4"/>
      <c r="GU17" s="4"/>
      <c r="GV17" s="4"/>
      <c r="GW17" s="4"/>
      <c r="GX17" s="4"/>
      <c r="GY17"/>
      <c r="GZ17"/>
      <c r="HA17" s="4"/>
      <c r="HB17" s="4"/>
      <c r="HC17" s="4"/>
    </row>
    <row r="18" spans="1:211" s="269" customFormat="1" x14ac:dyDescent="0.35">
      <c r="A18" s="137">
        <v>683</v>
      </c>
      <c r="B18" s="339"/>
      <c r="C18" s="123" t="s">
        <v>1410</v>
      </c>
      <c r="D18" s="124"/>
      <c r="E18" s="124"/>
      <c r="F18" s="340"/>
      <c r="G18" s="125" t="s">
        <v>19694</v>
      </c>
      <c r="H18" s="266"/>
      <c r="I18" s="123"/>
      <c r="J18" s="339"/>
      <c r="K18" s="355"/>
      <c r="L18" s="267"/>
      <c r="M18" s="354"/>
      <c r="N18" s="267" t="s">
        <v>19657</v>
      </c>
      <c r="O18" s="354"/>
      <c r="P18" s="354"/>
      <c r="Q18" s="267"/>
      <c r="R18" s="267"/>
      <c r="S18" s="267"/>
      <c r="T18" s="123"/>
      <c r="U18" s="124"/>
      <c r="V18" s="124"/>
      <c r="W18" s="123"/>
      <c r="X18" s="339"/>
      <c r="Y18" s="339"/>
      <c r="Z18" s="123"/>
      <c r="AA18" s="123"/>
      <c r="AB18" s="124"/>
      <c r="AC18" s="124"/>
      <c r="AD18" s="339"/>
      <c r="AE18" s="339"/>
      <c r="AF18" s="355"/>
      <c r="AG18" s="355"/>
      <c r="AH18" s="266" t="s">
        <v>1375</v>
      </c>
      <c r="AI18" s="124">
        <v>44346</v>
      </c>
      <c r="AJ18" s="252" t="s">
        <v>19695</v>
      </c>
      <c r="AK18" s="124">
        <v>44346</v>
      </c>
      <c r="AL18" s="252" t="s">
        <v>19695</v>
      </c>
      <c r="AM18" s="85" t="s">
        <v>28</v>
      </c>
      <c r="AN18" s="85" t="s">
        <v>26</v>
      </c>
      <c r="AO18" s="85" t="s">
        <v>26</v>
      </c>
      <c r="AP18" s="85" t="s">
        <v>19696</v>
      </c>
      <c r="AQ18" s="85" t="s">
        <v>19697</v>
      </c>
      <c r="AR18" s="85"/>
      <c r="AS18" s="335" t="s">
        <v>19698</v>
      </c>
      <c r="AT18" s="335" t="s">
        <v>19699</v>
      </c>
      <c r="AU18" s="85"/>
      <c r="AV18" s="85"/>
      <c r="AW18" s="85"/>
      <c r="AX18" s="266" t="s">
        <v>1375</v>
      </c>
      <c r="AY18" s="85" t="s">
        <v>25</v>
      </c>
      <c r="AZ18" s="85" t="s">
        <v>25</v>
      </c>
      <c r="BA18" s="85" t="s">
        <v>25</v>
      </c>
      <c r="BB18" s="85" t="s">
        <v>25</v>
      </c>
      <c r="BC18" s="348"/>
      <c r="BD18" s="85" t="s">
        <v>27</v>
      </c>
      <c r="BE18" s="85" t="s">
        <v>4</v>
      </c>
      <c r="BF18" s="85" t="s">
        <v>34</v>
      </c>
      <c r="BG18" s="85"/>
      <c r="BH18" s="304" t="s">
        <v>116</v>
      </c>
      <c r="BI18" s="364"/>
      <c r="BJ18" s="123"/>
      <c r="BK18" s="123"/>
      <c r="BL18" s="123"/>
      <c r="BM18" s="123" t="s">
        <v>4</v>
      </c>
      <c r="BN18" s="123" t="s">
        <v>1380</v>
      </c>
      <c r="BO18" s="123" t="s">
        <v>1381</v>
      </c>
      <c r="BP18" s="123"/>
      <c r="BQ18" s="4" t="s">
        <v>8</v>
      </c>
      <c r="BR18" s="123"/>
      <c r="BS18" s="123"/>
      <c r="BT18"/>
      <c r="BU18"/>
      <c r="BV18" s="266" t="s">
        <v>1375</v>
      </c>
      <c r="BW18" s="85" t="s">
        <v>1404</v>
      </c>
      <c r="BX18" s="372"/>
      <c r="BY18" s="372"/>
      <c r="BZ18" s="129" t="s">
        <v>53</v>
      </c>
      <c r="CA18" t="s">
        <v>4415</v>
      </c>
      <c r="CB18">
        <v>12000</v>
      </c>
      <c r="CC18" s="123"/>
      <c r="CD18" s="123" t="s">
        <v>6</v>
      </c>
      <c r="CE18" s="123"/>
      <c r="CF18" s="123"/>
      <c r="CG18" s="123"/>
      <c r="CH18" s="123"/>
      <c r="CI18" s="123"/>
      <c r="CJ18" s="85" t="s">
        <v>16743</v>
      </c>
      <c r="CK18" s="85" t="s">
        <v>16743</v>
      </c>
      <c r="CL18" s="85" t="s">
        <v>16743</v>
      </c>
      <c r="CM18" s="85" t="s">
        <v>16743</v>
      </c>
      <c r="CN18" s="284" t="s">
        <v>19664</v>
      </c>
      <c r="CO18" s="85" t="s">
        <v>16743</v>
      </c>
      <c r="CP18" s="85" t="s">
        <v>16743</v>
      </c>
      <c r="CQ18" s="85" t="s">
        <v>16743</v>
      </c>
      <c r="CR18" s="85" t="s">
        <v>16743</v>
      </c>
      <c r="CS18" s="375"/>
      <c r="CT18" s="85" t="s">
        <v>16743</v>
      </c>
      <c r="CU18" s="85" t="s">
        <v>16743</v>
      </c>
      <c r="CV18" s="85" t="s">
        <v>16743</v>
      </c>
      <c r="CW18" s="85" t="s">
        <v>16743</v>
      </c>
      <c r="CX18" s="85" t="s">
        <v>16743</v>
      </c>
      <c r="CY18" s="85" t="s">
        <v>16743</v>
      </c>
      <c r="CZ18" s="85" t="s">
        <v>16743</v>
      </c>
      <c r="DA18" s="85" t="s">
        <v>16743</v>
      </c>
      <c r="DB18" s="85" t="s">
        <v>16743</v>
      </c>
      <c r="DC18" s="85" t="s">
        <v>16743</v>
      </c>
      <c r="DD18" s="85" t="s">
        <v>16743</v>
      </c>
      <c r="DE18" s="85" t="s">
        <v>16743</v>
      </c>
      <c r="DF18" s="85" t="s">
        <v>16743</v>
      </c>
      <c r="DG18" s="85" t="s">
        <v>16743</v>
      </c>
      <c r="DH18" s="284" t="s">
        <v>1375</v>
      </c>
      <c r="DI18" s="5" t="s">
        <v>2685</v>
      </c>
      <c r="DJ18" s="4" t="s">
        <v>3464</v>
      </c>
      <c r="DK18" s="4" t="s">
        <v>19695</v>
      </c>
      <c r="DL18" s="285" t="s">
        <v>19672</v>
      </c>
      <c r="DM18" s="4" t="s">
        <v>19696</v>
      </c>
      <c r="DN18" s="4" t="s">
        <v>19698</v>
      </c>
      <c r="DO18" s="340"/>
      <c r="DP18" s="340"/>
      <c r="DQ18" s="4" t="s">
        <v>15256</v>
      </c>
      <c r="DR18" s="340"/>
      <c r="DS18" s="340"/>
      <c r="DT18" s="340"/>
      <c r="DU18" s="340"/>
      <c r="DV18" s="4">
        <v>192401101</v>
      </c>
      <c r="DW18" s="4" t="s">
        <v>19700</v>
      </c>
      <c r="DX18" s="4">
        <v>9002</v>
      </c>
      <c r="DY18" s="4">
        <v>0</v>
      </c>
      <c r="DZ18" s="348"/>
      <c r="EA18" s="4" t="s">
        <v>25</v>
      </c>
      <c r="EB18" s="4"/>
      <c r="EC18" s="4"/>
      <c r="ED18" s="340"/>
      <c r="EE18" s="340"/>
      <c r="EF18" s="340"/>
      <c r="EG18" s="348"/>
      <c r="EH18" s="348"/>
      <c r="EI18" s="4">
        <v>101011052</v>
      </c>
      <c r="EJ18" s="4" t="s">
        <v>26</v>
      </c>
      <c r="EK18" s="4" t="s">
        <v>25</v>
      </c>
      <c r="EL18" s="4"/>
      <c r="EM18" s="4" t="s">
        <v>1759</v>
      </c>
      <c r="EN18" s="4"/>
      <c r="EO18" s="4" t="s">
        <v>2782</v>
      </c>
      <c r="EP18" s="340"/>
      <c r="EQ18" s="4" t="s">
        <v>1761</v>
      </c>
      <c r="ER18" s="4"/>
      <c r="ES18" s="4" t="s">
        <v>4</v>
      </c>
      <c r="ET18" s="340"/>
      <c r="EU18" s="4" t="s">
        <v>116</v>
      </c>
      <c r="EV18" s="340"/>
      <c r="EW18" s="4" t="s">
        <v>1370</v>
      </c>
      <c r="EX18" s="340"/>
      <c r="EY18" s="4" t="s">
        <v>8</v>
      </c>
      <c r="EZ18" s="4"/>
      <c r="FA18" s="4" t="s">
        <v>26</v>
      </c>
      <c r="FB18" s="340"/>
      <c r="FC18" s="4"/>
      <c r="FD18" s="340"/>
      <c r="FE18" s="4" t="s">
        <v>1864</v>
      </c>
      <c r="FF18" s="4" t="s">
        <v>1865</v>
      </c>
      <c r="FG18" s="4" t="s">
        <v>26</v>
      </c>
      <c r="FH18" s="4" t="s">
        <v>1375</v>
      </c>
      <c r="FI18" s="4" t="s">
        <v>1839</v>
      </c>
      <c r="FJ18" s="4" t="s">
        <v>53</v>
      </c>
      <c r="FK18" s="4" t="s">
        <v>99</v>
      </c>
      <c r="FL18" t="s">
        <v>19701</v>
      </c>
      <c r="FM18" s="4" t="s">
        <v>19697</v>
      </c>
      <c r="FN18" s="4" t="s">
        <v>1839</v>
      </c>
      <c r="FO18" s="4" t="s">
        <v>1890</v>
      </c>
      <c r="FP18" s="4" t="s">
        <v>2271</v>
      </c>
      <c r="FQ18" s="4" t="s">
        <v>19702</v>
      </c>
      <c r="FR18" s="4" t="s">
        <v>1869</v>
      </c>
      <c r="FS18" s="4" t="s">
        <v>1870</v>
      </c>
      <c r="FT18" s="4" t="s">
        <v>1845</v>
      </c>
      <c r="FU18" s="4" t="s">
        <v>9</v>
      </c>
      <c r="FV18" t="s">
        <v>19703</v>
      </c>
      <c r="FW18" s="4" t="s">
        <v>1846</v>
      </c>
      <c r="FX18" s="4" t="s">
        <v>46</v>
      </c>
      <c r="FY18" s="4" t="s">
        <v>19696</v>
      </c>
      <c r="FZ18" s="4" t="s">
        <v>2057</v>
      </c>
      <c r="GA18" s="4" t="s">
        <v>1375</v>
      </c>
      <c r="GB18" s="4" t="s">
        <v>19704</v>
      </c>
      <c r="GC18" s="340"/>
      <c r="GD18" s="340"/>
      <c r="GE18" s="340"/>
      <c r="GF18" s="348"/>
      <c r="GG18" s="348"/>
      <c r="GH18" s="3" t="s">
        <v>1375</v>
      </c>
      <c r="GI18" s="4" t="s">
        <v>9</v>
      </c>
      <c r="GJ18" s="4" t="s">
        <v>2120</v>
      </c>
      <c r="GK18" s="4" t="s">
        <v>1375</v>
      </c>
      <c r="GL18" s="4" t="s">
        <v>9</v>
      </c>
      <c r="GM18" s="4" t="s">
        <v>1375</v>
      </c>
      <c r="GN18" s="4" t="s">
        <v>1375</v>
      </c>
      <c r="GO18" s="340"/>
      <c r="GP18" s="4" t="s">
        <v>1850</v>
      </c>
      <c r="GQ18" s="340"/>
      <c r="GR18" s="4" t="s">
        <v>19705</v>
      </c>
      <c r="GS18" s="340"/>
      <c r="GT18" s="4" t="s">
        <v>19706</v>
      </c>
      <c r="GU18" s="4" t="s">
        <v>19707</v>
      </c>
      <c r="GV18" s="4"/>
      <c r="GW18" s="4"/>
      <c r="GX18" s="4"/>
      <c r="GY18"/>
      <c r="GZ18"/>
      <c r="HA18" s="4"/>
      <c r="HB18" s="4"/>
      <c r="HC18" s="4"/>
    </row>
    <row r="19" spans="1:211" s="269" customFormat="1" x14ac:dyDescent="0.35">
      <c r="A19" s="137">
        <v>694</v>
      </c>
      <c r="B19" s="339"/>
      <c r="C19" s="123" t="s">
        <v>1412</v>
      </c>
      <c r="D19" s="124">
        <v>44347</v>
      </c>
      <c r="E19" s="124">
        <v>44347</v>
      </c>
      <c r="F19" s="340"/>
      <c r="G19" s="125" t="s">
        <v>19815</v>
      </c>
      <c r="H19" s="266"/>
      <c r="I19" s="123"/>
      <c r="J19" s="339"/>
      <c r="K19" s="355"/>
      <c r="L19" s="267"/>
      <c r="M19" s="354"/>
      <c r="N19" s="267" t="s">
        <v>19657</v>
      </c>
      <c r="O19" s="354"/>
      <c r="P19" s="354"/>
      <c r="Q19" s="267"/>
      <c r="R19" s="267"/>
      <c r="S19" s="267"/>
      <c r="T19" s="123"/>
      <c r="U19" s="124"/>
      <c r="V19" s="124"/>
      <c r="W19" s="123"/>
      <c r="X19" s="339"/>
      <c r="Y19" s="339"/>
      <c r="Z19" s="123"/>
      <c r="AA19" s="123"/>
      <c r="AB19" s="124"/>
      <c r="AC19" s="124"/>
      <c r="AD19" s="339"/>
      <c r="AE19" s="339"/>
      <c r="AF19" s="355"/>
      <c r="AG19" s="355"/>
      <c r="AH19" s="266" t="s">
        <v>1375</v>
      </c>
      <c r="AI19" s="124">
        <v>44345</v>
      </c>
      <c r="AJ19" s="252">
        <v>0.40138888888888885</v>
      </c>
      <c r="AK19" s="124">
        <v>44345</v>
      </c>
      <c r="AL19" s="252">
        <v>0.40138888888888885</v>
      </c>
      <c r="AM19" s="85" t="s">
        <v>29</v>
      </c>
      <c r="AN19" s="85" t="s">
        <v>26</v>
      </c>
      <c r="AO19" s="85" t="s">
        <v>26</v>
      </c>
      <c r="AP19" s="85" t="s">
        <v>19812</v>
      </c>
      <c r="AQ19" s="85"/>
      <c r="AR19" s="85" t="s">
        <v>19814</v>
      </c>
      <c r="AS19" s="335" t="s">
        <v>19813</v>
      </c>
      <c r="AT19" s="335"/>
      <c r="AU19" s="85"/>
      <c r="AV19" s="85"/>
      <c r="AW19" s="85"/>
      <c r="AX19" s="266" t="s">
        <v>1375</v>
      </c>
      <c r="AY19" s="85" t="s">
        <v>26</v>
      </c>
      <c r="AZ19" s="85" t="s">
        <v>26</v>
      </c>
      <c r="BA19" s="85" t="s">
        <v>26</v>
      </c>
      <c r="BB19" s="85" t="s">
        <v>26</v>
      </c>
      <c r="BC19" s="348"/>
      <c r="BD19" s="85" t="s">
        <v>33</v>
      </c>
      <c r="BE19" s="85" t="s">
        <v>13</v>
      </c>
      <c r="BF19" s="85"/>
      <c r="BG19" s="85"/>
      <c r="BH19" s="304" t="s">
        <v>18047</v>
      </c>
      <c r="BI19" s="364"/>
      <c r="BJ19" s="123"/>
      <c r="BK19" s="123"/>
      <c r="BL19" s="123"/>
      <c r="BM19" s="123" t="s">
        <v>106</v>
      </c>
      <c r="BN19" s="123"/>
      <c r="BO19" s="123"/>
      <c r="BP19" s="123"/>
      <c r="BQ19" s="4" t="s">
        <v>8</v>
      </c>
      <c r="BR19" s="123"/>
      <c r="BS19" s="123"/>
      <c r="BT19"/>
      <c r="BU19"/>
      <c r="BV19" s="266" t="s">
        <v>1375</v>
      </c>
      <c r="BW19" s="85" t="s">
        <v>1404</v>
      </c>
      <c r="BX19" s="372"/>
      <c r="BY19" s="372"/>
      <c r="BZ19" s="129" t="s">
        <v>154</v>
      </c>
      <c r="CA19" t="s">
        <v>19816</v>
      </c>
      <c r="CB19">
        <v>115000</v>
      </c>
      <c r="CC19" s="123"/>
      <c r="CD19" s="123" t="s">
        <v>1494</v>
      </c>
      <c r="CE19" s="123"/>
      <c r="CF19" s="123"/>
      <c r="CG19" s="123" t="s">
        <v>19863</v>
      </c>
      <c r="CH19" s="123"/>
      <c r="CI19" s="123"/>
      <c r="CJ19" s="85" t="s">
        <v>16743</v>
      </c>
      <c r="CK19" s="85" t="s">
        <v>16743</v>
      </c>
      <c r="CL19" s="85" t="s">
        <v>16743</v>
      </c>
      <c r="CM19" s="85" t="s">
        <v>16743</v>
      </c>
      <c r="CN19" s="284" t="s">
        <v>19811</v>
      </c>
      <c r="CO19" s="85" t="s">
        <v>16743</v>
      </c>
      <c r="CP19" s="85" t="s">
        <v>16743</v>
      </c>
      <c r="CQ19" s="85" t="s">
        <v>16743</v>
      </c>
      <c r="CR19" s="85" t="s">
        <v>16743</v>
      </c>
      <c r="CS19" s="375"/>
      <c r="CT19" s="85" t="s">
        <v>16743</v>
      </c>
      <c r="CU19" s="85" t="s">
        <v>16743</v>
      </c>
      <c r="CV19" s="85" t="s">
        <v>16743</v>
      </c>
      <c r="CW19" s="85" t="s">
        <v>16743</v>
      </c>
      <c r="CX19" s="85" t="s">
        <v>16743</v>
      </c>
      <c r="CY19" s="85" t="s">
        <v>16743</v>
      </c>
      <c r="CZ19" s="85" t="s">
        <v>16743</v>
      </c>
      <c r="DA19" s="85" t="s">
        <v>16743</v>
      </c>
      <c r="DB19" s="85" t="s">
        <v>16743</v>
      </c>
      <c r="DC19" s="85" t="s">
        <v>16743</v>
      </c>
      <c r="DD19" s="85" t="s">
        <v>16743</v>
      </c>
      <c r="DE19" s="85" t="s">
        <v>16743</v>
      </c>
      <c r="DF19" s="85" t="s">
        <v>16743</v>
      </c>
      <c r="DG19" s="85" t="s">
        <v>16743</v>
      </c>
      <c r="DH19" s="284" t="s">
        <v>1375</v>
      </c>
      <c r="DI19" s="5" t="s">
        <v>127</v>
      </c>
      <c r="DJ19" s="5" t="s">
        <v>19817</v>
      </c>
      <c r="DK19" s="4"/>
      <c r="DL19" s="285"/>
      <c r="DM19" s="4"/>
      <c r="DN19" s="4"/>
      <c r="DO19" s="340"/>
      <c r="DP19" s="340"/>
      <c r="DQ19" s="4"/>
      <c r="DR19" s="340"/>
      <c r="DS19" s="340"/>
      <c r="DT19" s="340"/>
      <c r="DU19" s="340"/>
      <c r="DV19" s="4"/>
      <c r="DW19" s="4"/>
      <c r="DX19" s="4"/>
      <c r="DY19" s="4"/>
      <c r="DZ19" s="348"/>
      <c r="EA19" s="4"/>
      <c r="EB19" s="4"/>
      <c r="EC19" s="4"/>
      <c r="ED19" s="340"/>
      <c r="EE19" s="340"/>
      <c r="EF19" s="340"/>
      <c r="EG19" s="348"/>
      <c r="EH19" s="348"/>
      <c r="EI19" s="4"/>
      <c r="EJ19" s="4"/>
      <c r="EK19" s="4"/>
      <c r="EL19" s="4"/>
      <c r="EM19" s="4"/>
      <c r="EN19" s="4"/>
      <c r="EO19" s="4"/>
      <c r="EP19" s="340"/>
      <c r="EQ19" s="4"/>
      <c r="ER19" s="4"/>
      <c r="ES19" s="4"/>
      <c r="ET19" s="340"/>
      <c r="EU19" s="4"/>
      <c r="EV19" s="340"/>
      <c r="EW19" s="4"/>
      <c r="EX19" s="340"/>
      <c r="EY19" s="4"/>
      <c r="EZ19" s="4"/>
      <c r="FA19" s="4"/>
      <c r="FB19" s="340"/>
      <c r="FC19" s="4"/>
      <c r="FD19" s="340"/>
      <c r="FE19" s="4"/>
      <c r="FF19" s="4"/>
      <c r="FG19" s="4"/>
      <c r="FH19" s="4" t="s">
        <v>1375</v>
      </c>
      <c r="FI19" s="4"/>
      <c r="FJ19" s="4"/>
      <c r="FK19" s="4"/>
      <c r="FL19"/>
      <c r="FM19" s="4"/>
      <c r="FN19" s="4"/>
      <c r="FO19" s="4"/>
      <c r="FP19" s="4"/>
      <c r="FQ19" s="4"/>
      <c r="FR19" s="4"/>
      <c r="FS19" s="4"/>
      <c r="FT19" s="4"/>
      <c r="FU19" s="4"/>
      <c r="FV19"/>
      <c r="FW19" s="4"/>
      <c r="FX19" s="4"/>
      <c r="FY19" s="4"/>
      <c r="FZ19" s="4"/>
      <c r="GA19" s="4"/>
      <c r="GB19" s="4"/>
      <c r="GC19" s="340"/>
      <c r="GD19" s="340"/>
      <c r="GE19" s="340"/>
      <c r="GF19" s="348"/>
      <c r="GG19" s="348"/>
      <c r="GH19" s="3"/>
      <c r="GI19" s="4"/>
      <c r="GJ19" s="4"/>
      <c r="GK19" s="4"/>
      <c r="GL19" s="4"/>
      <c r="GM19" s="4"/>
      <c r="GN19" s="4"/>
      <c r="GO19" s="340"/>
      <c r="GP19" s="4"/>
      <c r="GQ19" s="340"/>
      <c r="GR19" s="4"/>
      <c r="GS19" s="340"/>
      <c r="GT19" s="4"/>
      <c r="GU19" s="4"/>
      <c r="GV19" s="4"/>
      <c r="GW19" s="4"/>
      <c r="GX19" s="4"/>
      <c r="GY19"/>
      <c r="GZ19"/>
      <c r="HA19" s="4"/>
      <c r="HB19" s="4"/>
      <c r="HC19" s="4"/>
    </row>
    <row r="20" spans="1:211" s="269" customFormat="1" x14ac:dyDescent="0.35">
      <c r="A20" s="137">
        <v>682</v>
      </c>
      <c r="B20" s="339"/>
      <c r="C20" s="123" t="s">
        <v>1412</v>
      </c>
      <c r="D20" s="124">
        <v>44347</v>
      </c>
      <c r="E20" s="124">
        <v>44347</v>
      </c>
      <c r="F20" s="340"/>
      <c r="G20" s="125" t="s">
        <v>19708</v>
      </c>
      <c r="H20" s="266"/>
      <c r="I20" s="123"/>
      <c r="J20" s="339"/>
      <c r="K20" s="355"/>
      <c r="L20" s="267"/>
      <c r="M20" s="354"/>
      <c r="N20" s="267" t="s">
        <v>19657</v>
      </c>
      <c r="O20" s="354"/>
      <c r="P20" s="354"/>
      <c r="Q20" s="267"/>
      <c r="R20" s="267"/>
      <c r="S20" s="267"/>
      <c r="T20" s="123"/>
      <c r="U20" s="124"/>
      <c r="V20" s="124"/>
      <c r="W20" s="123"/>
      <c r="X20" s="339"/>
      <c r="Y20" s="339"/>
      <c r="Z20" s="123"/>
      <c r="AA20" s="123"/>
      <c r="AB20" s="124"/>
      <c r="AC20" s="124"/>
      <c r="AD20" s="339"/>
      <c r="AE20" s="339"/>
      <c r="AF20" s="355"/>
      <c r="AG20" s="355"/>
      <c r="AH20" s="266" t="s">
        <v>1375</v>
      </c>
      <c r="AI20" s="124">
        <v>44345</v>
      </c>
      <c r="AJ20" s="252" t="s">
        <v>19710</v>
      </c>
      <c r="AK20" s="124">
        <v>44345</v>
      </c>
      <c r="AL20" s="252" t="s">
        <v>19710</v>
      </c>
      <c r="AM20" s="85" t="s">
        <v>28</v>
      </c>
      <c r="AN20" s="85" t="s">
        <v>26</v>
      </c>
      <c r="AO20" s="85" t="s">
        <v>26</v>
      </c>
      <c r="AP20" s="85" t="s">
        <v>19711</v>
      </c>
      <c r="AQ20" s="85"/>
      <c r="AR20" s="85"/>
      <c r="AS20" s="335" t="s">
        <v>19712</v>
      </c>
      <c r="AT20" s="335"/>
      <c r="AU20" s="85"/>
      <c r="AV20" s="85"/>
      <c r="AW20" s="85"/>
      <c r="AX20" s="266" t="s">
        <v>1375</v>
      </c>
      <c r="AY20" s="85" t="s">
        <v>26</v>
      </c>
      <c r="AZ20" s="85" t="s">
        <v>26</v>
      </c>
      <c r="BA20" s="85" t="s">
        <v>26</v>
      </c>
      <c r="BB20" s="85" t="s">
        <v>26</v>
      </c>
      <c r="BC20" s="348"/>
      <c r="BD20" s="85" t="s">
        <v>33</v>
      </c>
      <c r="BE20" s="85" t="s">
        <v>13</v>
      </c>
      <c r="BF20" s="85"/>
      <c r="BG20" s="85"/>
      <c r="BH20" s="304" t="s">
        <v>114</v>
      </c>
      <c r="BI20" s="364"/>
      <c r="BJ20" s="123"/>
      <c r="BK20" s="123"/>
      <c r="BL20" s="123"/>
      <c r="BM20" s="123" t="s">
        <v>106</v>
      </c>
      <c r="BN20" s="123"/>
      <c r="BO20" s="123"/>
      <c r="BP20" s="123"/>
      <c r="BQ20" s="4" t="s">
        <v>8</v>
      </c>
      <c r="BR20" s="123"/>
      <c r="BS20" s="123"/>
      <c r="BT20"/>
      <c r="BU20"/>
      <c r="BV20" s="266" t="s">
        <v>1375</v>
      </c>
      <c r="BW20" s="85" t="s">
        <v>43</v>
      </c>
      <c r="BX20" s="372"/>
      <c r="BY20" s="372"/>
      <c r="BZ20" s="129" t="s">
        <v>54</v>
      </c>
      <c r="CA20" t="s">
        <v>19803</v>
      </c>
      <c r="CB20">
        <v>12000</v>
      </c>
      <c r="CC20" s="123"/>
      <c r="CD20" s="123" t="s">
        <v>19804</v>
      </c>
      <c r="CE20" s="123"/>
      <c r="CF20" s="123"/>
      <c r="CG20" s="123"/>
      <c r="CH20" s="123"/>
      <c r="CI20" s="123"/>
      <c r="CJ20" s="85" t="s">
        <v>16743</v>
      </c>
      <c r="CK20" s="85" t="s">
        <v>16743</v>
      </c>
      <c r="CL20" s="85" t="s">
        <v>16743</v>
      </c>
      <c r="CM20" s="85" t="s">
        <v>16743</v>
      </c>
      <c r="CN20" s="284" t="s">
        <v>19664</v>
      </c>
      <c r="CO20" s="85" t="s">
        <v>16743</v>
      </c>
      <c r="CP20" s="85" t="s">
        <v>16743</v>
      </c>
      <c r="CQ20" s="85" t="s">
        <v>16743</v>
      </c>
      <c r="CR20" s="85" t="s">
        <v>16743</v>
      </c>
      <c r="CS20" s="375"/>
      <c r="CT20" s="85" t="s">
        <v>16743</v>
      </c>
      <c r="CU20" s="85" t="s">
        <v>16743</v>
      </c>
      <c r="CV20" s="85" t="s">
        <v>16743</v>
      </c>
      <c r="CW20" s="85" t="s">
        <v>16743</v>
      </c>
      <c r="CX20" s="85" t="s">
        <v>16743</v>
      </c>
      <c r="CY20" s="85" t="s">
        <v>16743</v>
      </c>
      <c r="CZ20" s="85" t="s">
        <v>16743</v>
      </c>
      <c r="DA20" s="85" t="s">
        <v>16743</v>
      </c>
      <c r="DB20" s="85" t="s">
        <v>16743</v>
      </c>
      <c r="DC20" s="85" t="s">
        <v>16743</v>
      </c>
      <c r="DD20" s="85" t="s">
        <v>16743</v>
      </c>
      <c r="DE20" s="85" t="s">
        <v>16743</v>
      </c>
      <c r="DF20" s="85" t="s">
        <v>16743</v>
      </c>
      <c r="DG20" s="85" t="s">
        <v>16743</v>
      </c>
      <c r="DH20" s="284" t="s">
        <v>1375</v>
      </c>
      <c r="DI20" s="5" t="s">
        <v>119</v>
      </c>
      <c r="DJ20" s="4" t="s">
        <v>19713</v>
      </c>
      <c r="DK20" s="4" t="s">
        <v>19710</v>
      </c>
      <c r="DL20" s="285" t="s">
        <v>19709</v>
      </c>
      <c r="DM20" s="4" t="s">
        <v>19711</v>
      </c>
      <c r="DN20" s="4" t="s">
        <v>19712</v>
      </c>
      <c r="DO20" s="340"/>
      <c r="DP20" s="340"/>
      <c r="DQ20" s="4" t="s">
        <v>19714</v>
      </c>
      <c r="DR20" s="340"/>
      <c r="DS20" s="340"/>
      <c r="DT20" s="340"/>
      <c r="DU20" s="340"/>
      <c r="DV20" s="4">
        <v>254151102</v>
      </c>
      <c r="DW20" s="4" t="s">
        <v>19715</v>
      </c>
      <c r="DX20" s="4">
        <v>9221</v>
      </c>
      <c r="DY20" s="4">
        <v>0</v>
      </c>
      <c r="DZ20" s="348"/>
      <c r="EA20" s="4" t="s">
        <v>25</v>
      </c>
      <c r="EB20" s="4">
        <v>2</v>
      </c>
      <c r="EC20" s="4" t="s">
        <v>1887</v>
      </c>
      <c r="ED20" s="340"/>
      <c r="EE20" s="340"/>
      <c r="EF20" s="340"/>
      <c r="EG20" s="348"/>
      <c r="EH20" s="348"/>
      <c r="EI20" s="4"/>
      <c r="EJ20" s="4" t="s">
        <v>26</v>
      </c>
      <c r="EK20" s="4" t="s">
        <v>25</v>
      </c>
      <c r="EL20" s="4"/>
      <c r="EM20" s="4" t="s">
        <v>1759</v>
      </c>
      <c r="EN20" s="4"/>
      <c r="EO20" s="4" t="s">
        <v>1862</v>
      </c>
      <c r="EP20" s="340"/>
      <c r="EQ20" s="4" t="s">
        <v>1836</v>
      </c>
      <c r="ER20" s="4"/>
      <c r="ES20" s="4" t="s">
        <v>1956</v>
      </c>
      <c r="ET20" s="340"/>
      <c r="EU20" s="4" t="s">
        <v>114</v>
      </c>
      <c r="EV20" s="340"/>
      <c r="EW20" s="4" t="s">
        <v>13502</v>
      </c>
      <c r="EX20" s="340"/>
      <c r="EY20" s="4" t="s">
        <v>8</v>
      </c>
      <c r="EZ20" s="4"/>
      <c r="FA20" s="4" t="s">
        <v>26</v>
      </c>
      <c r="FB20" s="340"/>
      <c r="FC20" s="4"/>
      <c r="FD20" s="340"/>
      <c r="FE20" s="4"/>
      <c r="FF20" s="4"/>
      <c r="FG20" s="4" t="s">
        <v>26</v>
      </c>
      <c r="FH20" s="4" t="s">
        <v>1375</v>
      </c>
      <c r="FI20" s="4"/>
      <c r="FJ20" s="4"/>
      <c r="FK20" s="4"/>
      <c r="FL20"/>
      <c r="FM20" s="4"/>
      <c r="FN20" s="4"/>
      <c r="FO20" s="4"/>
      <c r="FP20" s="4"/>
      <c r="FQ20" s="4"/>
      <c r="FR20" s="4"/>
      <c r="FS20" s="4"/>
      <c r="FT20" s="4"/>
      <c r="FU20" s="4"/>
      <c r="FV20"/>
      <c r="FW20" s="4"/>
      <c r="FX20" s="4"/>
      <c r="FY20" s="4"/>
      <c r="FZ20" s="4"/>
      <c r="GA20" s="4"/>
      <c r="GB20" s="4"/>
      <c r="GC20" s="340"/>
      <c r="GD20" s="340"/>
      <c r="GE20" s="340"/>
      <c r="GF20" s="348"/>
      <c r="GG20" s="348"/>
      <c r="GH20" s="3"/>
      <c r="GI20" s="4"/>
      <c r="GJ20" s="4"/>
      <c r="GK20" s="4"/>
      <c r="GL20" s="4"/>
      <c r="GM20" s="4"/>
      <c r="GN20" s="4"/>
      <c r="GO20" s="340"/>
      <c r="GP20" s="4"/>
      <c r="GQ20" s="340"/>
      <c r="GR20" s="4"/>
      <c r="GS20" s="340"/>
      <c r="GT20" s="4"/>
      <c r="GU20" s="4"/>
      <c r="GV20" s="4"/>
      <c r="GW20" s="4"/>
      <c r="GX20" s="4"/>
      <c r="GY20"/>
      <c r="GZ20"/>
      <c r="HA20" s="4"/>
      <c r="HB20" s="4"/>
      <c r="HC20" s="4"/>
    </row>
    <row r="21" spans="1:211" s="269" customFormat="1" x14ac:dyDescent="0.35">
      <c r="A21" s="137">
        <v>681</v>
      </c>
      <c r="B21" s="339"/>
      <c r="C21" s="123" t="s">
        <v>1412</v>
      </c>
      <c r="D21" s="124">
        <v>44347</v>
      </c>
      <c r="E21" s="124">
        <v>44347</v>
      </c>
      <c r="F21" s="340"/>
      <c r="G21" s="125" t="s">
        <v>19716</v>
      </c>
      <c r="H21" s="266"/>
      <c r="I21" s="123"/>
      <c r="J21" s="339"/>
      <c r="K21" s="355"/>
      <c r="L21" s="267"/>
      <c r="M21" s="354"/>
      <c r="N21" s="267" t="s">
        <v>19657</v>
      </c>
      <c r="O21" s="354"/>
      <c r="P21" s="354"/>
      <c r="Q21" s="267"/>
      <c r="R21" s="267"/>
      <c r="S21" s="267"/>
      <c r="T21" s="123"/>
      <c r="U21" s="124"/>
      <c r="V21" s="124"/>
      <c r="W21" s="123"/>
      <c r="X21" s="339"/>
      <c r="Y21" s="339"/>
      <c r="Z21" s="123"/>
      <c r="AA21" s="123"/>
      <c r="AB21" s="124"/>
      <c r="AC21" s="124"/>
      <c r="AD21" s="339"/>
      <c r="AE21" s="339"/>
      <c r="AF21" s="355"/>
      <c r="AG21" s="355"/>
      <c r="AH21" s="266" t="s">
        <v>1375</v>
      </c>
      <c r="AI21" s="124">
        <v>44345</v>
      </c>
      <c r="AJ21" s="252" t="s">
        <v>13720</v>
      </c>
      <c r="AK21" s="124"/>
      <c r="AL21" s="252"/>
      <c r="AM21" s="85" t="s">
        <v>28</v>
      </c>
      <c r="AN21" s="85" t="s">
        <v>26</v>
      </c>
      <c r="AO21" s="85" t="s">
        <v>26</v>
      </c>
      <c r="AP21" s="85"/>
      <c r="AQ21" s="85"/>
      <c r="AR21" s="85"/>
      <c r="AS21" s="335" t="s">
        <v>19717</v>
      </c>
      <c r="AT21" s="335"/>
      <c r="AU21" s="85"/>
      <c r="AV21" s="85"/>
      <c r="AW21" s="85"/>
      <c r="AX21" s="266" t="s">
        <v>1375</v>
      </c>
      <c r="AY21" s="85" t="s">
        <v>26</v>
      </c>
      <c r="AZ21" s="85" t="s">
        <v>26</v>
      </c>
      <c r="BA21" s="85" t="s">
        <v>26</v>
      </c>
      <c r="BB21" s="85" t="s">
        <v>26</v>
      </c>
      <c r="BC21" s="348"/>
      <c r="BD21" s="85" t="s">
        <v>33</v>
      </c>
      <c r="BE21" s="85" t="s">
        <v>13</v>
      </c>
      <c r="BF21" s="85"/>
      <c r="BG21" s="85"/>
      <c r="BH21" s="304" t="s">
        <v>117</v>
      </c>
      <c r="BI21" s="364"/>
      <c r="BJ21" s="123"/>
      <c r="BK21" s="123"/>
      <c r="BL21" s="123"/>
      <c r="BM21" s="123" t="s">
        <v>106</v>
      </c>
      <c r="BN21" s="123"/>
      <c r="BO21" s="123"/>
      <c r="BP21" s="123"/>
      <c r="BQ21" s="4" t="s">
        <v>1490</v>
      </c>
      <c r="BR21" s="123"/>
      <c r="BS21" s="123"/>
      <c r="BT21"/>
      <c r="BU21"/>
      <c r="BV21" s="266" t="s">
        <v>1375</v>
      </c>
      <c r="BW21" s="85" t="s">
        <v>1404</v>
      </c>
      <c r="BX21" s="372"/>
      <c r="BY21" s="372"/>
      <c r="BZ21" s="129" t="s">
        <v>54</v>
      </c>
      <c r="CA21" t="s">
        <v>17822</v>
      </c>
      <c r="CB21">
        <v>21000</v>
      </c>
      <c r="CC21" s="123"/>
      <c r="CD21" s="123" t="s">
        <v>1368</v>
      </c>
      <c r="CE21" s="123"/>
      <c r="CF21" s="123"/>
      <c r="CG21" s="123"/>
      <c r="CH21" s="123"/>
      <c r="CI21" s="123"/>
      <c r="CJ21" s="85" t="s">
        <v>16743</v>
      </c>
      <c r="CK21" s="85" t="s">
        <v>16743</v>
      </c>
      <c r="CL21" s="85" t="s">
        <v>16743</v>
      </c>
      <c r="CM21" s="85" t="s">
        <v>16743</v>
      </c>
      <c r="CN21" s="284" t="s">
        <v>19664</v>
      </c>
      <c r="CO21" s="85" t="s">
        <v>16743</v>
      </c>
      <c r="CP21" s="85" t="s">
        <v>16743</v>
      </c>
      <c r="CQ21" s="85" t="s">
        <v>16743</v>
      </c>
      <c r="CR21" s="85" t="s">
        <v>16743</v>
      </c>
      <c r="CS21" s="375"/>
      <c r="CT21" s="85" t="s">
        <v>16743</v>
      </c>
      <c r="CU21" s="85" t="s">
        <v>16743</v>
      </c>
      <c r="CV21" s="85" t="s">
        <v>16743</v>
      </c>
      <c r="CW21" s="85" t="s">
        <v>16743</v>
      </c>
      <c r="CX21" s="85" t="s">
        <v>16743</v>
      </c>
      <c r="CY21" s="85" t="s">
        <v>16743</v>
      </c>
      <c r="CZ21" s="85" t="s">
        <v>16743</v>
      </c>
      <c r="DA21" s="85" t="s">
        <v>16743</v>
      </c>
      <c r="DB21" s="85" t="s">
        <v>16743</v>
      </c>
      <c r="DC21" s="85" t="s">
        <v>16743</v>
      </c>
      <c r="DD21" s="85" t="s">
        <v>16743</v>
      </c>
      <c r="DE21" s="85" t="s">
        <v>16743</v>
      </c>
      <c r="DF21" s="85" t="s">
        <v>16743</v>
      </c>
      <c r="DG21" s="85" t="s">
        <v>16743</v>
      </c>
      <c r="DH21" s="284" t="s">
        <v>1375</v>
      </c>
      <c r="DI21" s="5" t="s">
        <v>119</v>
      </c>
      <c r="DJ21" s="4" t="s">
        <v>17800</v>
      </c>
      <c r="DK21" s="4" t="s">
        <v>13720</v>
      </c>
      <c r="DL21" s="285" t="s">
        <v>19709</v>
      </c>
      <c r="DM21" s="4"/>
      <c r="DN21" s="4" t="s">
        <v>19717</v>
      </c>
      <c r="DO21" s="340"/>
      <c r="DP21" s="340"/>
      <c r="DQ21" s="4" t="s">
        <v>119</v>
      </c>
      <c r="DR21" s="340"/>
      <c r="DS21" s="340"/>
      <c r="DT21" s="340"/>
      <c r="DU21" s="340"/>
      <c r="DV21" s="4">
        <v>255292101</v>
      </c>
      <c r="DW21" s="4" t="s">
        <v>19718</v>
      </c>
      <c r="DX21" s="4">
        <v>1101</v>
      </c>
      <c r="DY21" s="4">
        <v>0</v>
      </c>
      <c r="DZ21" s="348"/>
      <c r="EA21" s="4" t="s">
        <v>25</v>
      </c>
      <c r="EB21" s="4"/>
      <c r="EC21" s="4"/>
      <c r="ED21" s="340"/>
      <c r="EE21" s="340"/>
      <c r="EF21" s="340"/>
      <c r="EG21" s="348"/>
      <c r="EH21" s="348"/>
      <c r="EI21" s="4"/>
      <c r="EJ21" s="4" t="s">
        <v>26</v>
      </c>
      <c r="EK21" s="4" t="s">
        <v>25</v>
      </c>
      <c r="EL21" s="4" t="s">
        <v>26</v>
      </c>
      <c r="EM21" s="4" t="s">
        <v>1759</v>
      </c>
      <c r="EN21" s="4"/>
      <c r="EO21" s="4" t="s">
        <v>1862</v>
      </c>
      <c r="EP21" s="340"/>
      <c r="EQ21" s="4" t="s">
        <v>1836</v>
      </c>
      <c r="ER21" s="4"/>
      <c r="ES21" s="4" t="s">
        <v>4</v>
      </c>
      <c r="ET21" s="340"/>
      <c r="EU21" s="4" t="s">
        <v>117</v>
      </c>
      <c r="EV21" s="340"/>
      <c r="EW21" s="4" t="s">
        <v>1368</v>
      </c>
      <c r="EX21" s="340"/>
      <c r="EY21" s="4" t="s">
        <v>1490</v>
      </c>
      <c r="EZ21" s="4"/>
      <c r="FA21" s="4" t="s">
        <v>26</v>
      </c>
      <c r="FB21" s="340"/>
      <c r="FC21" s="4"/>
      <c r="FD21" s="340"/>
      <c r="FE21" s="4"/>
      <c r="FF21" s="4"/>
      <c r="FG21" s="4"/>
      <c r="FH21" s="4" t="s">
        <v>1375</v>
      </c>
      <c r="FI21" s="4"/>
      <c r="FJ21" s="4"/>
      <c r="FK21" s="4"/>
      <c r="FL21"/>
      <c r="FM21" s="4"/>
      <c r="FN21" s="4"/>
      <c r="FO21" s="4"/>
      <c r="FP21" s="4"/>
      <c r="FQ21" s="4"/>
      <c r="FR21" s="4"/>
      <c r="FS21" s="4"/>
      <c r="FT21" s="4"/>
      <c r="FU21" s="4"/>
      <c r="FV21"/>
      <c r="FW21" s="4"/>
      <c r="FX21" s="4"/>
      <c r="FY21" s="4"/>
      <c r="FZ21" s="4"/>
      <c r="GA21" s="4"/>
      <c r="GB21" s="4"/>
      <c r="GC21" s="340"/>
      <c r="GD21" s="340"/>
      <c r="GE21" s="340"/>
      <c r="GF21" s="348"/>
      <c r="GG21" s="348"/>
      <c r="GH21" s="3"/>
      <c r="GI21" s="4"/>
      <c r="GJ21" s="4"/>
      <c r="GK21" s="4"/>
      <c r="GL21" s="4"/>
      <c r="GM21" s="4"/>
      <c r="GN21" s="4"/>
      <c r="GO21" s="340"/>
      <c r="GP21" s="4"/>
      <c r="GQ21" s="340"/>
      <c r="GR21" s="4"/>
      <c r="GS21" s="340"/>
      <c r="GT21" s="4"/>
      <c r="GU21" s="4"/>
      <c r="GV21" s="4"/>
      <c r="GW21" s="4"/>
      <c r="GX21" s="4"/>
      <c r="GY21"/>
      <c r="GZ21"/>
      <c r="HA21" s="4"/>
      <c r="HB21" s="4"/>
      <c r="HC21" s="4"/>
    </row>
    <row r="22" spans="1:211" s="269" customFormat="1" x14ac:dyDescent="0.35">
      <c r="A22" s="137">
        <v>680</v>
      </c>
      <c r="B22" s="339"/>
      <c r="C22" s="123" t="s">
        <v>1412</v>
      </c>
      <c r="D22" s="124">
        <v>44347</v>
      </c>
      <c r="E22" s="124">
        <v>44347</v>
      </c>
      <c r="F22" s="340"/>
      <c r="G22" s="125" t="s">
        <v>19719</v>
      </c>
      <c r="H22" s="266" t="s">
        <v>1375</v>
      </c>
      <c r="I22" s="123"/>
      <c r="J22" s="339"/>
      <c r="K22" s="355"/>
      <c r="L22" s="267"/>
      <c r="M22" s="354"/>
      <c r="N22" s="267" t="s">
        <v>19657</v>
      </c>
      <c r="O22" s="354"/>
      <c r="P22" s="354"/>
      <c r="Q22" s="267"/>
      <c r="R22" s="267"/>
      <c r="S22" s="267"/>
      <c r="T22" s="123"/>
      <c r="U22" s="124"/>
      <c r="V22" s="124"/>
      <c r="W22" s="123"/>
      <c r="X22" s="339"/>
      <c r="Y22" s="339"/>
      <c r="Z22" s="123"/>
      <c r="AA22" s="123"/>
      <c r="AB22" s="124"/>
      <c r="AC22" s="124"/>
      <c r="AD22" s="339"/>
      <c r="AE22" s="339"/>
      <c r="AF22" s="355"/>
      <c r="AG22" s="355"/>
      <c r="AH22" s="266" t="s">
        <v>1375</v>
      </c>
      <c r="AI22" s="124">
        <v>44345</v>
      </c>
      <c r="AJ22" s="252" t="s">
        <v>19720</v>
      </c>
      <c r="AK22" s="124">
        <v>44345</v>
      </c>
      <c r="AL22" s="252" t="s">
        <v>19720</v>
      </c>
      <c r="AM22" s="85" t="s">
        <v>28</v>
      </c>
      <c r="AN22" s="85" t="s">
        <v>26</v>
      </c>
      <c r="AO22" s="85" t="s">
        <v>25</v>
      </c>
      <c r="AP22" s="85" t="s">
        <v>19721</v>
      </c>
      <c r="AQ22" s="85" t="s">
        <v>19722</v>
      </c>
      <c r="AR22" s="85"/>
      <c r="AS22" s="335" t="s">
        <v>19723</v>
      </c>
      <c r="AT22" s="335"/>
      <c r="AU22" s="85"/>
      <c r="AV22" s="85"/>
      <c r="AW22" s="85"/>
      <c r="AX22" s="266" t="s">
        <v>1375</v>
      </c>
      <c r="AY22" s="85" t="s">
        <v>26</v>
      </c>
      <c r="AZ22" s="85" t="s">
        <v>26</v>
      </c>
      <c r="BA22" s="85" t="s">
        <v>26</v>
      </c>
      <c r="BB22" s="85" t="s">
        <v>26</v>
      </c>
      <c r="BC22" s="348"/>
      <c r="BD22" s="85" t="s">
        <v>33</v>
      </c>
      <c r="BE22" s="85" t="s">
        <v>13</v>
      </c>
      <c r="BF22" s="85"/>
      <c r="BG22" s="85"/>
      <c r="BH22" s="304" t="s">
        <v>18069</v>
      </c>
      <c r="BI22" s="364"/>
      <c r="BJ22" s="123"/>
      <c r="BK22" s="123"/>
      <c r="BL22" s="123"/>
      <c r="BM22" s="123" t="s">
        <v>32</v>
      </c>
      <c r="BN22" s="123"/>
      <c r="BO22" s="123"/>
      <c r="BP22" s="123"/>
      <c r="BQ22" s="4" t="s">
        <v>8</v>
      </c>
      <c r="BR22" s="123"/>
      <c r="BS22" s="123"/>
      <c r="BT22"/>
      <c r="BU22"/>
      <c r="BV22" s="266" t="s">
        <v>1375</v>
      </c>
      <c r="BW22" s="85" t="s">
        <v>1404</v>
      </c>
      <c r="BX22" s="372"/>
      <c r="BY22" s="372"/>
      <c r="BZ22" s="129" t="s">
        <v>197</v>
      </c>
      <c r="CA22" t="s">
        <v>19724</v>
      </c>
      <c r="CB22">
        <v>12000</v>
      </c>
      <c r="CC22" s="123"/>
      <c r="CD22" s="123" t="s">
        <v>1373</v>
      </c>
      <c r="CE22" s="123"/>
      <c r="CF22" s="123"/>
      <c r="CG22" s="123"/>
      <c r="CH22" s="123"/>
      <c r="CI22" s="123"/>
      <c r="CJ22" s="85" t="s">
        <v>16743</v>
      </c>
      <c r="CK22" s="85" t="s">
        <v>16743</v>
      </c>
      <c r="CL22" s="85" t="s">
        <v>16743</v>
      </c>
      <c r="CM22" s="85" t="s">
        <v>16743</v>
      </c>
      <c r="CN22" s="284" t="s">
        <v>19664</v>
      </c>
      <c r="CO22" s="85" t="s">
        <v>16743</v>
      </c>
      <c r="CP22" s="85" t="s">
        <v>16743</v>
      </c>
      <c r="CQ22" s="85" t="s">
        <v>16743</v>
      </c>
      <c r="CR22" s="85" t="s">
        <v>16743</v>
      </c>
      <c r="CS22" s="375"/>
      <c r="CT22" s="85" t="s">
        <v>16743</v>
      </c>
      <c r="CU22" s="85" t="s">
        <v>16743</v>
      </c>
      <c r="CV22" s="85" t="s">
        <v>16743</v>
      </c>
      <c r="CW22" s="85" t="s">
        <v>16743</v>
      </c>
      <c r="CX22" s="85" t="s">
        <v>16743</v>
      </c>
      <c r="CY22" s="85" t="s">
        <v>16743</v>
      </c>
      <c r="CZ22" s="85" t="s">
        <v>16743</v>
      </c>
      <c r="DA22" s="85" t="s">
        <v>16743</v>
      </c>
      <c r="DB22" s="85" t="s">
        <v>16743</v>
      </c>
      <c r="DC22" s="85" t="s">
        <v>16743</v>
      </c>
      <c r="DD22" s="85" t="s">
        <v>16743</v>
      </c>
      <c r="DE22" s="85" t="s">
        <v>16743</v>
      </c>
      <c r="DF22" s="85" t="s">
        <v>16743</v>
      </c>
      <c r="DG22" s="85" t="s">
        <v>16743</v>
      </c>
      <c r="DH22" s="284" t="s">
        <v>1375</v>
      </c>
      <c r="DI22" s="5" t="s">
        <v>119</v>
      </c>
      <c r="DJ22" s="4" t="s">
        <v>12731</v>
      </c>
      <c r="DK22" s="4" t="s">
        <v>19720</v>
      </c>
      <c r="DL22" s="285" t="s">
        <v>19709</v>
      </c>
      <c r="DM22" s="4" t="s">
        <v>19721</v>
      </c>
      <c r="DN22" s="4" t="s">
        <v>19723</v>
      </c>
      <c r="DO22" s="340"/>
      <c r="DP22" s="340"/>
      <c r="DQ22" s="4" t="s">
        <v>15213</v>
      </c>
      <c r="DR22" s="340"/>
      <c r="DS22" s="340"/>
      <c r="DT22" s="340"/>
      <c r="DU22" s="340"/>
      <c r="DV22" s="4">
        <v>252951108</v>
      </c>
      <c r="DW22" s="4" t="s">
        <v>19725</v>
      </c>
      <c r="DX22" s="4">
        <v>9110</v>
      </c>
      <c r="DY22" s="4">
        <v>1</v>
      </c>
      <c r="DZ22" s="348"/>
      <c r="EA22" s="4" t="s">
        <v>25</v>
      </c>
      <c r="EB22" s="4"/>
      <c r="EC22" s="4"/>
      <c r="ED22" s="340"/>
      <c r="EE22" s="340"/>
      <c r="EF22" s="340"/>
      <c r="EG22" s="348"/>
      <c r="EH22" s="348"/>
      <c r="EI22" s="4"/>
      <c r="EJ22" s="4" t="s">
        <v>26</v>
      </c>
      <c r="EK22" s="4" t="s">
        <v>25</v>
      </c>
      <c r="EL22" s="4"/>
      <c r="EM22" s="4" t="s">
        <v>1759</v>
      </c>
      <c r="EN22" s="4"/>
      <c r="EO22" s="4" t="s">
        <v>1835</v>
      </c>
      <c r="EP22" s="340"/>
      <c r="EQ22" s="4" t="s">
        <v>1836</v>
      </c>
      <c r="ER22" s="4"/>
      <c r="ES22" s="4" t="s">
        <v>1888</v>
      </c>
      <c r="ET22" s="340"/>
      <c r="EU22" s="4" t="s">
        <v>112</v>
      </c>
      <c r="EV22" s="340"/>
      <c r="EW22" s="4" t="s">
        <v>1373</v>
      </c>
      <c r="EX22" s="340"/>
      <c r="EY22" s="4" t="s">
        <v>8</v>
      </c>
      <c r="EZ22" s="4"/>
      <c r="FA22" s="4" t="s">
        <v>26</v>
      </c>
      <c r="FB22" s="340"/>
      <c r="FC22" s="4"/>
      <c r="FD22" s="340"/>
      <c r="FE22" s="4" t="s">
        <v>1993</v>
      </c>
      <c r="FF22" s="4" t="s">
        <v>3007</v>
      </c>
      <c r="FG22" s="4" t="s">
        <v>26</v>
      </c>
      <c r="FH22" s="4" t="s">
        <v>1375</v>
      </c>
      <c r="FI22" s="4" t="s">
        <v>1839</v>
      </c>
      <c r="FJ22" s="4" t="s">
        <v>54</v>
      </c>
      <c r="FK22" s="4" t="s">
        <v>98</v>
      </c>
      <c r="FL22" t="s">
        <v>19726</v>
      </c>
      <c r="FM22" s="4" t="s">
        <v>19722</v>
      </c>
      <c r="FN22" s="4" t="s">
        <v>1839</v>
      </c>
      <c r="FO22" s="4" t="s">
        <v>1890</v>
      </c>
      <c r="FP22" s="4" t="s">
        <v>13273</v>
      </c>
      <c r="FQ22" s="4" t="s">
        <v>8089</v>
      </c>
      <c r="FR22" s="4" t="s">
        <v>1869</v>
      </c>
      <c r="FS22" s="4" t="s">
        <v>2456</v>
      </c>
      <c r="FT22" s="4" t="s">
        <v>1845</v>
      </c>
      <c r="FU22" s="4" t="s">
        <v>9</v>
      </c>
      <c r="FV22" t="s">
        <v>19727</v>
      </c>
      <c r="FW22" s="4" t="s">
        <v>1846</v>
      </c>
      <c r="FX22" s="4" t="s">
        <v>90</v>
      </c>
      <c r="FY22" s="4" t="s">
        <v>19721</v>
      </c>
      <c r="FZ22" s="4" t="s">
        <v>3012</v>
      </c>
      <c r="GA22" s="4" t="s">
        <v>1375</v>
      </c>
      <c r="GB22" s="4" t="s">
        <v>1375</v>
      </c>
      <c r="GC22" s="340"/>
      <c r="GD22" s="340"/>
      <c r="GE22" s="340"/>
      <c r="GF22" s="348"/>
      <c r="GG22" s="348"/>
      <c r="GH22" s="3" t="s">
        <v>1375</v>
      </c>
      <c r="GI22" s="4" t="s">
        <v>9</v>
      </c>
      <c r="GJ22" s="4" t="s">
        <v>1435</v>
      </c>
      <c r="GK22" s="4" t="s">
        <v>1375</v>
      </c>
      <c r="GL22" s="4" t="s">
        <v>9</v>
      </c>
      <c r="GM22" s="4" t="s">
        <v>1375</v>
      </c>
      <c r="GN22" s="4" t="s">
        <v>1375</v>
      </c>
      <c r="GO22" s="340"/>
      <c r="GP22" s="4" t="s">
        <v>1850</v>
      </c>
      <c r="GQ22" s="340"/>
      <c r="GR22" s="4" t="s">
        <v>19728</v>
      </c>
      <c r="GS22" s="340"/>
      <c r="GT22" s="4" t="s">
        <v>19729</v>
      </c>
      <c r="GU22" s="4" t="s">
        <v>1375</v>
      </c>
      <c r="GV22" s="4"/>
      <c r="GW22" s="4"/>
      <c r="GX22" s="4"/>
      <c r="GY22"/>
      <c r="GZ22"/>
      <c r="HA22" s="4"/>
      <c r="HB22" s="4"/>
      <c r="HC22" s="4"/>
    </row>
    <row r="23" spans="1:211" s="269" customFormat="1" x14ac:dyDescent="0.35">
      <c r="A23" s="137">
        <v>679</v>
      </c>
      <c r="B23" s="339"/>
      <c r="C23" s="123" t="s">
        <v>1410</v>
      </c>
      <c r="D23" s="124"/>
      <c r="E23" s="124"/>
      <c r="F23" s="340"/>
      <c r="G23" s="125" t="s">
        <v>19730</v>
      </c>
      <c r="H23" s="266" t="s">
        <v>1375</v>
      </c>
      <c r="I23" s="123"/>
      <c r="J23" s="339"/>
      <c r="K23" s="355"/>
      <c r="L23" s="267"/>
      <c r="M23" s="354"/>
      <c r="N23" s="267" t="s">
        <v>19657</v>
      </c>
      <c r="O23" s="354"/>
      <c r="P23" s="354"/>
      <c r="Q23" s="267"/>
      <c r="R23" s="267"/>
      <c r="S23" s="267"/>
      <c r="T23" s="123"/>
      <c r="U23" s="124"/>
      <c r="V23" s="124"/>
      <c r="W23" s="123"/>
      <c r="X23" s="339"/>
      <c r="Y23" s="339"/>
      <c r="Z23" s="123"/>
      <c r="AA23" s="123"/>
      <c r="AB23" s="124"/>
      <c r="AC23" s="124"/>
      <c r="AD23" s="339"/>
      <c r="AE23" s="339"/>
      <c r="AF23" s="355"/>
      <c r="AG23" s="355"/>
      <c r="AH23" s="266" t="s">
        <v>1375</v>
      </c>
      <c r="AI23" s="124">
        <v>44345</v>
      </c>
      <c r="AJ23" s="252" t="s">
        <v>19731</v>
      </c>
      <c r="AK23" s="124">
        <v>44345</v>
      </c>
      <c r="AL23" s="252" t="s">
        <v>19731</v>
      </c>
      <c r="AM23" s="85" t="s">
        <v>28</v>
      </c>
      <c r="AN23" s="85" t="s">
        <v>26</v>
      </c>
      <c r="AO23" s="85" t="s">
        <v>26</v>
      </c>
      <c r="AP23" s="85" t="s">
        <v>19721</v>
      </c>
      <c r="AQ23" s="85" t="s">
        <v>19722</v>
      </c>
      <c r="AR23" s="85"/>
      <c r="AS23" s="335" t="s">
        <v>19732</v>
      </c>
      <c r="AT23" s="335"/>
      <c r="AU23" s="85"/>
      <c r="AV23" s="85"/>
      <c r="AW23" s="85"/>
      <c r="AX23" s="266" t="s">
        <v>1375</v>
      </c>
      <c r="AY23" s="85" t="s">
        <v>26</v>
      </c>
      <c r="AZ23" s="85" t="s">
        <v>25</v>
      </c>
      <c r="BA23" s="85" t="s">
        <v>26</v>
      </c>
      <c r="BB23" s="85" t="s">
        <v>26</v>
      </c>
      <c r="BC23" s="348"/>
      <c r="BD23" s="85" t="s">
        <v>27</v>
      </c>
      <c r="BE23" s="85" t="s">
        <v>13</v>
      </c>
      <c r="BF23" s="85" t="s">
        <v>34</v>
      </c>
      <c r="BG23" s="85"/>
      <c r="BH23" s="304" t="s">
        <v>18069</v>
      </c>
      <c r="BI23" s="364"/>
      <c r="BJ23" s="123"/>
      <c r="BK23" s="123"/>
      <c r="BL23" s="123"/>
      <c r="BM23" s="123" t="s">
        <v>1628</v>
      </c>
      <c r="BN23" s="123" t="s">
        <v>1380</v>
      </c>
      <c r="BO23" s="123" t="s">
        <v>1640</v>
      </c>
      <c r="BP23" s="123"/>
      <c r="BQ23" s="4" t="s">
        <v>8</v>
      </c>
      <c r="BR23" s="123" t="s">
        <v>1614</v>
      </c>
      <c r="BS23" s="123" t="s">
        <v>1403</v>
      </c>
      <c r="BT23"/>
      <c r="BU23"/>
      <c r="BV23" s="266" t="s">
        <v>1375</v>
      </c>
      <c r="BW23" s="85" t="s">
        <v>1404</v>
      </c>
      <c r="BX23" s="372"/>
      <c r="BY23" s="372"/>
      <c r="BZ23" s="129" t="s">
        <v>197</v>
      </c>
      <c r="CA23" t="s">
        <v>19724</v>
      </c>
      <c r="CB23">
        <v>12000</v>
      </c>
      <c r="CC23" s="123"/>
      <c r="CD23" s="123" t="s">
        <v>1373</v>
      </c>
      <c r="CE23" s="123"/>
      <c r="CF23" s="123"/>
      <c r="CG23" s="123"/>
      <c r="CH23" s="123"/>
      <c r="CI23" s="123"/>
      <c r="CJ23" s="85" t="s">
        <v>16743</v>
      </c>
      <c r="CK23" s="85" t="s">
        <v>16743</v>
      </c>
      <c r="CL23" s="85" t="s">
        <v>16743</v>
      </c>
      <c r="CM23" s="85" t="s">
        <v>16743</v>
      </c>
      <c r="CN23" s="284" t="s">
        <v>19664</v>
      </c>
      <c r="CO23" s="85" t="s">
        <v>16743</v>
      </c>
      <c r="CP23" s="85" t="s">
        <v>16743</v>
      </c>
      <c r="CQ23" s="85" t="s">
        <v>16743</v>
      </c>
      <c r="CR23" s="85" t="s">
        <v>16743</v>
      </c>
      <c r="CS23" s="375"/>
      <c r="CT23" s="85" t="s">
        <v>16743</v>
      </c>
      <c r="CU23" s="85" t="s">
        <v>16743</v>
      </c>
      <c r="CV23" s="85" t="s">
        <v>16743</v>
      </c>
      <c r="CW23" s="85" t="s">
        <v>16743</v>
      </c>
      <c r="CX23" s="85" t="s">
        <v>16743</v>
      </c>
      <c r="CY23" s="85" t="s">
        <v>16743</v>
      </c>
      <c r="CZ23" s="85" t="s">
        <v>16743</v>
      </c>
      <c r="DA23" s="85" t="s">
        <v>16743</v>
      </c>
      <c r="DB23" s="85" t="s">
        <v>16743</v>
      </c>
      <c r="DC23" s="85" t="s">
        <v>16743</v>
      </c>
      <c r="DD23" s="85" t="s">
        <v>16743</v>
      </c>
      <c r="DE23" s="85" t="s">
        <v>16743</v>
      </c>
      <c r="DF23" s="85" t="s">
        <v>16743</v>
      </c>
      <c r="DG23" s="85" t="s">
        <v>16743</v>
      </c>
      <c r="DH23" s="284" t="s">
        <v>1375</v>
      </c>
      <c r="DI23" s="5" t="s">
        <v>119</v>
      </c>
      <c r="DJ23" s="4" t="s">
        <v>12731</v>
      </c>
      <c r="DK23" s="4" t="s">
        <v>19731</v>
      </c>
      <c r="DL23" s="285" t="s">
        <v>19709</v>
      </c>
      <c r="DM23" s="4" t="s">
        <v>19721</v>
      </c>
      <c r="DN23" s="4" t="s">
        <v>19732</v>
      </c>
      <c r="DO23" s="340"/>
      <c r="DP23" s="340"/>
      <c r="DQ23" s="4" t="s">
        <v>1972</v>
      </c>
      <c r="DR23" s="340"/>
      <c r="DS23" s="340"/>
      <c r="DT23" s="340"/>
      <c r="DU23" s="340"/>
      <c r="DV23" s="4">
        <v>252951108</v>
      </c>
      <c r="DW23" s="4" t="s">
        <v>19733</v>
      </c>
      <c r="DX23" s="4">
        <v>9110</v>
      </c>
      <c r="DY23" s="4">
        <v>1</v>
      </c>
      <c r="DZ23" s="348"/>
      <c r="EA23" s="4" t="s">
        <v>25</v>
      </c>
      <c r="EB23" s="4"/>
      <c r="EC23" s="4"/>
      <c r="ED23" s="340"/>
      <c r="EE23" s="340"/>
      <c r="EF23" s="340"/>
      <c r="EG23" s="348"/>
      <c r="EH23" s="348"/>
      <c r="EI23" s="4"/>
      <c r="EJ23" s="4" t="s">
        <v>26</v>
      </c>
      <c r="EK23" s="4" t="s">
        <v>25</v>
      </c>
      <c r="EL23" s="4"/>
      <c r="EM23" s="4" t="s">
        <v>1759</v>
      </c>
      <c r="EN23" s="4"/>
      <c r="EO23" s="4" t="s">
        <v>1835</v>
      </c>
      <c r="EP23" s="340"/>
      <c r="EQ23" s="4" t="s">
        <v>1836</v>
      </c>
      <c r="ER23" s="4"/>
      <c r="ES23" s="4" t="s">
        <v>1888</v>
      </c>
      <c r="ET23" s="340"/>
      <c r="EU23" s="4" t="s">
        <v>112</v>
      </c>
      <c r="EV23" s="340"/>
      <c r="EW23" s="4" t="s">
        <v>1373</v>
      </c>
      <c r="EX23" s="340"/>
      <c r="EY23" s="4" t="s">
        <v>8</v>
      </c>
      <c r="EZ23" s="4"/>
      <c r="FA23" s="4" t="s">
        <v>26</v>
      </c>
      <c r="FB23" s="340"/>
      <c r="FC23" s="4"/>
      <c r="FD23" s="340"/>
      <c r="FE23" s="4" t="s">
        <v>1975</v>
      </c>
      <c r="FF23" s="4" t="s">
        <v>3007</v>
      </c>
      <c r="FG23" s="4" t="s">
        <v>26</v>
      </c>
      <c r="FH23" s="4" t="s">
        <v>1375</v>
      </c>
      <c r="FI23" s="4" t="s">
        <v>1839</v>
      </c>
      <c r="FJ23" s="4" t="s">
        <v>54</v>
      </c>
      <c r="FK23" s="4" t="s">
        <v>98</v>
      </c>
      <c r="FL23" t="s">
        <v>19726</v>
      </c>
      <c r="FM23" s="4" t="s">
        <v>19722</v>
      </c>
      <c r="FN23" s="4" t="s">
        <v>1839</v>
      </c>
      <c r="FO23" s="4" t="s">
        <v>1890</v>
      </c>
      <c r="FP23" s="4" t="s">
        <v>13273</v>
      </c>
      <c r="FQ23" s="4" t="s">
        <v>8089</v>
      </c>
      <c r="FR23" s="4" t="s">
        <v>1869</v>
      </c>
      <c r="FS23" s="4" t="s">
        <v>2456</v>
      </c>
      <c r="FT23" s="4" t="s">
        <v>1845</v>
      </c>
      <c r="FU23" s="4" t="s">
        <v>9</v>
      </c>
      <c r="FV23" t="s">
        <v>19727</v>
      </c>
      <c r="FW23" s="4" t="s">
        <v>1846</v>
      </c>
      <c r="FX23" s="4" t="s">
        <v>90</v>
      </c>
      <c r="FY23" s="4" t="s">
        <v>19721</v>
      </c>
      <c r="FZ23" s="4" t="s">
        <v>3012</v>
      </c>
      <c r="GA23" s="4" t="s">
        <v>1375</v>
      </c>
      <c r="GB23" s="4" t="s">
        <v>1375</v>
      </c>
      <c r="GC23" s="340"/>
      <c r="GD23" s="340"/>
      <c r="GE23" s="340"/>
      <c r="GF23" s="348"/>
      <c r="GG23" s="348"/>
      <c r="GH23" s="3" t="s">
        <v>1375</v>
      </c>
      <c r="GI23" s="4" t="s">
        <v>9</v>
      </c>
      <c r="GJ23" s="4" t="s">
        <v>1435</v>
      </c>
      <c r="GK23" s="4" t="s">
        <v>1375</v>
      </c>
      <c r="GL23" s="4" t="s">
        <v>9</v>
      </c>
      <c r="GM23" s="4" t="s">
        <v>1375</v>
      </c>
      <c r="GN23" s="4" t="s">
        <v>1375</v>
      </c>
      <c r="GO23" s="340"/>
      <c r="GP23" s="4" t="s">
        <v>1850</v>
      </c>
      <c r="GQ23" s="340"/>
      <c r="GR23" s="4" t="s">
        <v>19728</v>
      </c>
      <c r="GS23" s="340"/>
      <c r="GT23" s="4" t="s">
        <v>19729</v>
      </c>
      <c r="GU23" s="4" t="s">
        <v>1375</v>
      </c>
      <c r="GV23" s="4"/>
      <c r="GW23" s="4"/>
      <c r="GX23" s="4"/>
      <c r="GY23"/>
      <c r="GZ23"/>
      <c r="HA23" s="4"/>
      <c r="HB23" s="4"/>
      <c r="HC23" s="4"/>
    </row>
    <row r="24" spans="1:211" s="269" customFormat="1" x14ac:dyDescent="0.35">
      <c r="A24" s="137">
        <v>678</v>
      </c>
      <c r="B24" s="339"/>
      <c r="C24" s="123" t="s">
        <v>1412</v>
      </c>
      <c r="D24" s="124">
        <v>44347</v>
      </c>
      <c r="E24" s="124">
        <v>44347</v>
      </c>
      <c r="F24" s="340"/>
      <c r="G24" s="125" t="s">
        <v>19734</v>
      </c>
      <c r="H24" s="266" t="s">
        <v>1375</v>
      </c>
      <c r="I24" s="123"/>
      <c r="J24" s="339"/>
      <c r="K24" s="355"/>
      <c r="L24" s="267"/>
      <c r="M24" s="354"/>
      <c r="N24" s="267" t="s">
        <v>19657</v>
      </c>
      <c r="O24" s="354"/>
      <c r="P24" s="354"/>
      <c r="Q24" s="267"/>
      <c r="R24" s="267"/>
      <c r="S24" s="267"/>
      <c r="T24" s="123"/>
      <c r="U24" s="124"/>
      <c r="V24" s="124"/>
      <c r="W24" s="123"/>
      <c r="X24" s="339"/>
      <c r="Y24" s="339"/>
      <c r="Z24" s="123"/>
      <c r="AA24" s="123"/>
      <c r="AB24" s="124"/>
      <c r="AC24" s="124"/>
      <c r="AD24" s="339"/>
      <c r="AE24" s="339"/>
      <c r="AF24" s="355"/>
      <c r="AG24" s="355"/>
      <c r="AH24" s="266" t="s">
        <v>1375</v>
      </c>
      <c r="AI24" s="124">
        <v>44345</v>
      </c>
      <c r="AJ24" s="252" t="s">
        <v>19735</v>
      </c>
      <c r="AK24" s="124">
        <v>44345</v>
      </c>
      <c r="AL24" s="252" t="s">
        <v>19735</v>
      </c>
      <c r="AM24" s="85" t="s">
        <v>28</v>
      </c>
      <c r="AN24" s="85" t="s">
        <v>26</v>
      </c>
      <c r="AO24" s="85" t="s">
        <v>26</v>
      </c>
      <c r="AP24" s="85" t="s">
        <v>19736</v>
      </c>
      <c r="AQ24" s="85"/>
      <c r="AR24" s="85"/>
      <c r="AS24" s="335" t="s">
        <v>19737</v>
      </c>
      <c r="AT24" s="335"/>
      <c r="AU24" s="85"/>
      <c r="AV24" s="85"/>
      <c r="AW24" s="85"/>
      <c r="AX24" s="266" t="s">
        <v>1375</v>
      </c>
      <c r="AY24" s="85" t="s">
        <v>26</v>
      </c>
      <c r="AZ24" s="85" t="s">
        <v>26</v>
      </c>
      <c r="BA24" s="85" t="s">
        <v>26</v>
      </c>
      <c r="BB24" s="85" t="s">
        <v>26</v>
      </c>
      <c r="BC24" s="348"/>
      <c r="BD24" s="85" t="s">
        <v>33</v>
      </c>
      <c r="BE24" s="85" t="s">
        <v>13</v>
      </c>
      <c r="BF24" s="85"/>
      <c r="BG24" s="85"/>
      <c r="BH24" s="304" t="s">
        <v>116</v>
      </c>
      <c r="BI24" s="364"/>
      <c r="BJ24" s="123"/>
      <c r="BK24" s="123"/>
      <c r="BL24" s="123"/>
      <c r="BM24" s="123" t="s">
        <v>106</v>
      </c>
      <c r="BN24" s="123"/>
      <c r="BO24" s="123"/>
      <c r="BP24" s="123"/>
      <c r="BQ24" s="4" t="s">
        <v>8</v>
      </c>
      <c r="BR24" s="123"/>
      <c r="BS24" s="123"/>
      <c r="BT24"/>
      <c r="BU24"/>
      <c r="BV24" s="266" t="s">
        <v>1375</v>
      </c>
      <c r="BW24" s="85" t="s">
        <v>1404</v>
      </c>
      <c r="BX24" s="372"/>
      <c r="BY24" s="372"/>
      <c r="BZ24" s="129" t="s">
        <v>84</v>
      </c>
      <c r="CA24" t="s">
        <v>19802</v>
      </c>
      <c r="CB24">
        <v>21000</v>
      </c>
      <c r="CC24" s="123"/>
      <c r="CD24" s="123" t="s">
        <v>19793</v>
      </c>
      <c r="CE24" s="123"/>
      <c r="CF24" s="123"/>
      <c r="CG24" s="123"/>
      <c r="CH24" s="123"/>
      <c r="CI24" s="123"/>
      <c r="CJ24" s="85" t="s">
        <v>16743</v>
      </c>
      <c r="CK24" s="85" t="s">
        <v>16743</v>
      </c>
      <c r="CL24" s="85" t="s">
        <v>16743</v>
      </c>
      <c r="CM24" s="85" t="s">
        <v>16743</v>
      </c>
      <c r="CN24" s="284" t="s">
        <v>19664</v>
      </c>
      <c r="CO24" s="85" t="s">
        <v>16743</v>
      </c>
      <c r="CP24" s="85" t="s">
        <v>16743</v>
      </c>
      <c r="CQ24" s="85" t="s">
        <v>16743</v>
      </c>
      <c r="CR24" s="85" t="s">
        <v>16743</v>
      </c>
      <c r="CS24" s="375"/>
      <c r="CT24" s="85" t="s">
        <v>16743</v>
      </c>
      <c r="CU24" s="85" t="s">
        <v>16743</v>
      </c>
      <c r="CV24" s="85" t="s">
        <v>16743</v>
      </c>
      <c r="CW24" s="85" t="s">
        <v>16743</v>
      </c>
      <c r="CX24" s="85" t="s">
        <v>16743</v>
      </c>
      <c r="CY24" s="85" t="s">
        <v>16743</v>
      </c>
      <c r="CZ24" s="85" t="s">
        <v>16743</v>
      </c>
      <c r="DA24" s="85" t="s">
        <v>16743</v>
      </c>
      <c r="DB24" s="85" t="s">
        <v>16743</v>
      </c>
      <c r="DC24" s="85" t="s">
        <v>16743</v>
      </c>
      <c r="DD24" s="85" t="s">
        <v>16743</v>
      </c>
      <c r="DE24" s="85" t="s">
        <v>16743</v>
      </c>
      <c r="DF24" s="85" t="s">
        <v>16743</v>
      </c>
      <c r="DG24" s="85" t="s">
        <v>16743</v>
      </c>
      <c r="DH24" s="284" t="s">
        <v>1375</v>
      </c>
      <c r="DI24" s="5" t="s">
        <v>128</v>
      </c>
      <c r="DJ24" s="4" t="s">
        <v>2242</v>
      </c>
      <c r="DK24" s="4" t="s">
        <v>19735</v>
      </c>
      <c r="DL24" s="285" t="s">
        <v>19709</v>
      </c>
      <c r="DM24" s="4" t="s">
        <v>19736</v>
      </c>
      <c r="DN24" s="4" t="s">
        <v>19737</v>
      </c>
      <c r="DO24" s="340"/>
      <c r="DP24" s="340"/>
      <c r="DQ24" s="4" t="s">
        <v>19738</v>
      </c>
      <c r="DR24" s="340"/>
      <c r="DS24" s="340"/>
      <c r="DT24" s="340"/>
      <c r="DU24" s="340"/>
      <c r="DV24" s="4">
        <v>153761102</v>
      </c>
      <c r="DW24" s="4" t="s">
        <v>19739</v>
      </c>
      <c r="DX24" s="4">
        <v>9320</v>
      </c>
      <c r="DY24" s="4">
        <v>0</v>
      </c>
      <c r="DZ24" s="348"/>
      <c r="EA24" s="4" t="s">
        <v>25</v>
      </c>
      <c r="EB24" s="4"/>
      <c r="EC24" s="4"/>
      <c r="ED24" s="340"/>
      <c r="EE24" s="340"/>
      <c r="EF24" s="340"/>
      <c r="EG24" s="348"/>
      <c r="EH24" s="348"/>
      <c r="EI24" s="4"/>
      <c r="EJ24" s="4" t="s">
        <v>26</v>
      </c>
      <c r="EK24" s="4" t="s">
        <v>25</v>
      </c>
      <c r="EL24" s="4"/>
      <c r="EM24" s="4" t="s">
        <v>1759</v>
      </c>
      <c r="EN24" s="4"/>
      <c r="EO24" s="4" t="s">
        <v>1862</v>
      </c>
      <c r="EP24" s="340"/>
      <c r="EQ24" s="4" t="s">
        <v>1836</v>
      </c>
      <c r="ER24" s="4"/>
      <c r="ES24" s="4" t="s">
        <v>6</v>
      </c>
      <c r="ET24" s="340"/>
      <c r="EU24" s="4" t="s">
        <v>116</v>
      </c>
      <c r="EV24" s="340"/>
      <c r="EW24" s="4" t="s">
        <v>1370</v>
      </c>
      <c r="EX24" s="340"/>
      <c r="EY24" s="4" t="s">
        <v>8</v>
      </c>
      <c r="EZ24" s="4"/>
      <c r="FA24" s="4" t="s">
        <v>26</v>
      </c>
      <c r="FB24" s="340"/>
      <c r="FC24" s="4"/>
      <c r="FD24" s="340"/>
      <c r="FE24" s="4"/>
      <c r="FF24" s="4"/>
      <c r="FG24" s="4" t="s">
        <v>26</v>
      </c>
      <c r="FH24" s="4" t="s">
        <v>1375</v>
      </c>
      <c r="FI24" s="4"/>
      <c r="FJ24" s="4"/>
      <c r="FK24" s="4"/>
      <c r="FL24"/>
      <c r="FM24" s="4"/>
      <c r="FN24" s="4"/>
      <c r="FO24" s="4"/>
      <c r="FP24" s="4"/>
      <c r="FQ24" s="4"/>
      <c r="FR24" s="4"/>
      <c r="FS24" s="4"/>
      <c r="FT24" s="4"/>
      <c r="FU24" s="4"/>
      <c r="FV24"/>
      <c r="FW24" s="4"/>
      <c r="FX24" s="4"/>
      <c r="FY24" s="4"/>
      <c r="FZ24" s="4"/>
      <c r="GA24" s="4"/>
      <c r="GB24" s="4"/>
      <c r="GC24" s="340"/>
      <c r="GD24" s="340"/>
      <c r="GE24" s="340"/>
      <c r="GF24" s="348"/>
      <c r="GG24" s="348"/>
      <c r="GH24" s="3"/>
      <c r="GI24" s="4"/>
      <c r="GJ24" s="4"/>
      <c r="GK24" s="4"/>
      <c r="GL24" s="4"/>
      <c r="GM24" s="4"/>
      <c r="GN24" s="4"/>
      <c r="GO24" s="340"/>
      <c r="GP24" s="4"/>
      <c r="GQ24" s="340"/>
      <c r="GR24" s="4"/>
      <c r="GS24" s="340"/>
      <c r="GT24" s="4"/>
      <c r="GU24" s="4"/>
      <c r="GV24" s="4"/>
      <c r="GW24" s="4"/>
      <c r="GX24" s="4"/>
      <c r="GY24"/>
      <c r="GZ24"/>
      <c r="HA24" s="4"/>
      <c r="HB24" s="4"/>
      <c r="HC24" s="4"/>
    </row>
    <row r="25" spans="1:211" s="269" customFormat="1" ht="29" x14ac:dyDescent="0.35">
      <c r="A25" s="300">
        <v>677</v>
      </c>
      <c r="B25" s="340"/>
      <c r="C25" s="116" t="s">
        <v>1411</v>
      </c>
      <c r="D25" s="18"/>
      <c r="E25" s="18">
        <v>44348</v>
      </c>
      <c r="F25" s="340"/>
      <c r="G25" s="289" t="s">
        <v>19740</v>
      </c>
      <c r="H25" s="302" t="s">
        <v>1375</v>
      </c>
      <c r="I25" s="116"/>
      <c r="J25" s="340"/>
      <c r="K25" s="348"/>
      <c r="L25" s="248"/>
      <c r="M25" s="340"/>
      <c r="N25" s="248" t="s">
        <v>19658</v>
      </c>
      <c r="O25" s="358"/>
      <c r="P25" s="358"/>
      <c r="Q25" s="248"/>
      <c r="R25" s="248"/>
      <c r="S25" s="248"/>
      <c r="T25" s="116" t="s">
        <v>25</v>
      </c>
      <c r="U25" s="18">
        <v>44348</v>
      </c>
      <c r="V25" s="18"/>
      <c r="W25" s="4" t="s">
        <v>15625</v>
      </c>
      <c r="X25" s="340"/>
      <c r="Y25" s="340"/>
      <c r="Z25" s="116"/>
      <c r="AA25" s="116" t="s">
        <v>25</v>
      </c>
      <c r="AB25" s="18">
        <v>44348</v>
      </c>
      <c r="AC25" s="18"/>
      <c r="AD25" s="340"/>
      <c r="AE25" s="361"/>
      <c r="AF25" s="348"/>
      <c r="AG25" s="348"/>
      <c r="AH25" s="302" t="s">
        <v>1375</v>
      </c>
      <c r="AI25" s="18">
        <v>44345</v>
      </c>
      <c r="AJ25" s="303">
        <v>0.51944444444444449</v>
      </c>
      <c r="AK25" s="18">
        <v>44345</v>
      </c>
      <c r="AL25" s="303">
        <v>0.58472222222222225</v>
      </c>
      <c r="AM25" s="135" t="s">
        <v>28</v>
      </c>
      <c r="AN25" s="135" t="s">
        <v>26</v>
      </c>
      <c r="AO25" s="135" t="s">
        <v>26</v>
      </c>
      <c r="AP25" s="135" t="s">
        <v>19741</v>
      </c>
      <c r="AQ25" s="135" t="s">
        <v>19742</v>
      </c>
      <c r="AR25" s="135"/>
      <c r="AS25" s="336" t="s">
        <v>20192</v>
      </c>
      <c r="AT25" s="336">
        <v>121431146</v>
      </c>
      <c r="AU25" s="135"/>
      <c r="AV25" s="135"/>
      <c r="AW25" s="135" t="s">
        <v>20193</v>
      </c>
      <c r="AX25" s="302" t="s">
        <v>1375</v>
      </c>
      <c r="AY25" s="135" t="s">
        <v>25</v>
      </c>
      <c r="AZ25" s="135" t="s">
        <v>25</v>
      </c>
      <c r="BA25" s="135" t="s">
        <v>25</v>
      </c>
      <c r="BB25" s="135" t="s">
        <v>25</v>
      </c>
      <c r="BC25" s="348"/>
      <c r="BD25" s="135" t="s">
        <v>27</v>
      </c>
      <c r="BE25" s="135" t="s">
        <v>13</v>
      </c>
      <c r="BF25" s="135" t="s">
        <v>34</v>
      </c>
      <c r="BG25" s="135" t="s">
        <v>34</v>
      </c>
      <c r="BH25" s="116" t="s">
        <v>115</v>
      </c>
      <c r="BI25" s="364"/>
      <c r="BJ25" s="116"/>
      <c r="BK25" s="116"/>
      <c r="BL25" s="116"/>
      <c r="BM25" s="116" t="s">
        <v>102</v>
      </c>
      <c r="BN25" s="116" t="s">
        <v>1378</v>
      </c>
      <c r="BO25" s="116" t="s">
        <v>11</v>
      </c>
      <c r="BP25" s="116" t="s">
        <v>25</v>
      </c>
      <c r="BQ25" s="116" t="s">
        <v>8</v>
      </c>
      <c r="BR25" s="116" t="s">
        <v>1614</v>
      </c>
      <c r="BS25" s="116" t="s">
        <v>11</v>
      </c>
      <c r="BT25" t="s">
        <v>17719</v>
      </c>
      <c r="BU25" t="s">
        <v>20194</v>
      </c>
      <c r="BV25" s="302" t="s">
        <v>1375</v>
      </c>
      <c r="BW25" s="135" t="s">
        <v>43</v>
      </c>
      <c r="BX25" s="373"/>
      <c r="BY25" s="373"/>
      <c r="BZ25" s="10" t="s">
        <v>84</v>
      </c>
      <c r="CA25" t="s">
        <v>6558</v>
      </c>
      <c r="CB25">
        <v>12000</v>
      </c>
      <c r="CC25" s="116"/>
      <c r="CD25" s="116" t="s">
        <v>1368</v>
      </c>
      <c r="CE25" s="116"/>
      <c r="CF25" s="116"/>
      <c r="CG25" s="116"/>
      <c r="CH25" s="135"/>
      <c r="CI25" s="135"/>
      <c r="CJ25" s="135" t="s">
        <v>16743</v>
      </c>
      <c r="CK25" s="135" t="s">
        <v>16743</v>
      </c>
      <c r="CL25" s="135" t="s">
        <v>16743</v>
      </c>
      <c r="CM25" s="135" t="s">
        <v>16743</v>
      </c>
      <c r="CN25" s="284" t="s">
        <v>19664</v>
      </c>
      <c r="CO25" s="85" t="s">
        <v>16743</v>
      </c>
      <c r="CP25" s="85" t="s">
        <v>16743</v>
      </c>
      <c r="CQ25" s="85" t="s">
        <v>16743</v>
      </c>
      <c r="CR25" s="85" t="s">
        <v>16743</v>
      </c>
      <c r="CS25" s="375"/>
      <c r="CT25" s="85" t="s">
        <v>16743</v>
      </c>
      <c r="CU25" s="85" t="s">
        <v>16743</v>
      </c>
      <c r="CV25" s="85" t="s">
        <v>16743</v>
      </c>
      <c r="CW25" s="85" t="s">
        <v>16743</v>
      </c>
      <c r="CX25" s="85" t="s">
        <v>16743</v>
      </c>
      <c r="CY25" s="85" t="s">
        <v>16743</v>
      </c>
      <c r="CZ25" s="85" t="s">
        <v>16743</v>
      </c>
      <c r="DA25" s="85" t="s">
        <v>16743</v>
      </c>
      <c r="DB25" s="85" t="s">
        <v>16743</v>
      </c>
      <c r="DC25" s="85" t="s">
        <v>16743</v>
      </c>
      <c r="DD25" s="85" t="s">
        <v>16743</v>
      </c>
      <c r="DE25" s="85" t="s">
        <v>16743</v>
      </c>
      <c r="DF25" s="85" t="s">
        <v>16743</v>
      </c>
      <c r="DG25" s="85" t="s">
        <v>16743</v>
      </c>
      <c r="DH25" s="284" t="s">
        <v>1375</v>
      </c>
      <c r="DI25" s="5" t="s">
        <v>128</v>
      </c>
      <c r="DJ25" s="4" t="s">
        <v>2241</v>
      </c>
      <c r="DK25" s="4" t="s">
        <v>13319</v>
      </c>
      <c r="DL25" s="285" t="s">
        <v>19709</v>
      </c>
      <c r="DM25" s="4" t="s">
        <v>19741</v>
      </c>
      <c r="DN25" s="4" t="s">
        <v>19743</v>
      </c>
      <c r="DO25" s="340"/>
      <c r="DP25" s="340"/>
      <c r="DQ25" s="4" t="s">
        <v>4318</v>
      </c>
      <c r="DR25" s="340"/>
      <c r="DS25" s="340"/>
      <c r="DT25" s="340"/>
      <c r="DU25" s="340"/>
      <c r="DV25" s="4">
        <v>152241102</v>
      </c>
      <c r="DW25" s="4" t="s">
        <v>19744</v>
      </c>
      <c r="DX25" s="4">
        <v>9260</v>
      </c>
      <c r="DY25" s="4">
        <v>0</v>
      </c>
      <c r="DZ25" s="348"/>
      <c r="EA25" s="4" t="s">
        <v>25</v>
      </c>
      <c r="EB25" s="4">
        <v>3</v>
      </c>
      <c r="EC25" s="4" t="s">
        <v>1887</v>
      </c>
      <c r="ED25" s="340"/>
      <c r="EE25" s="340"/>
      <c r="EF25" s="340"/>
      <c r="EG25" s="348"/>
      <c r="EH25" s="348"/>
      <c r="EI25" s="4"/>
      <c r="EJ25" s="4" t="s">
        <v>26</v>
      </c>
      <c r="EK25" s="4" t="s">
        <v>25</v>
      </c>
      <c r="EL25" s="4"/>
      <c r="EM25" s="4" t="s">
        <v>1759</v>
      </c>
      <c r="EN25" s="4"/>
      <c r="EO25" s="4" t="s">
        <v>1862</v>
      </c>
      <c r="EP25" s="340"/>
      <c r="EQ25" s="4" t="s">
        <v>1836</v>
      </c>
      <c r="ER25" s="4"/>
      <c r="ES25" s="4" t="s">
        <v>1888</v>
      </c>
      <c r="ET25" s="340"/>
      <c r="EU25" s="4" t="s">
        <v>115</v>
      </c>
      <c r="EV25" s="340"/>
      <c r="EW25" s="4" t="s">
        <v>1370</v>
      </c>
      <c r="EX25" s="340"/>
      <c r="EY25" s="4" t="s">
        <v>8</v>
      </c>
      <c r="EZ25" s="4"/>
      <c r="FA25" s="4" t="s">
        <v>26</v>
      </c>
      <c r="FB25" s="340"/>
      <c r="FC25" s="4"/>
      <c r="FD25" s="340"/>
      <c r="FE25" s="4" t="s">
        <v>2023</v>
      </c>
      <c r="FF25" s="4" t="s">
        <v>12886</v>
      </c>
      <c r="FG25" s="4" t="s">
        <v>26</v>
      </c>
      <c r="FH25" s="4" t="s">
        <v>1375</v>
      </c>
      <c r="FI25" s="4" t="s">
        <v>1839</v>
      </c>
      <c r="FJ25" s="4" t="s">
        <v>59</v>
      </c>
      <c r="FK25" s="4" t="s">
        <v>84</v>
      </c>
      <c r="FL25" t="s">
        <v>19745</v>
      </c>
      <c r="FM25" s="4" t="s">
        <v>19742</v>
      </c>
      <c r="FN25" s="4" t="s">
        <v>1839</v>
      </c>
      <c r="FO25" s="4" t="s">
        <v>1890</v>
      </c>
      <c r="FP25" s="4" t="s">
        <v>13275</v>
      </c>
      <c r="FQ25" s="4" t="s">
        <v>19746</v>
      </c>
      <c r="FR25" s="4" t="s">
        <v>1869</v>
      </c>
      <c r="FS25" s="4" t="s">
        <v>1844</v>
      </c>
      <c r="FT25" s="4" t="s">
        <v>1845</v>
      </c>
      <c r="FU25" s="4" t="s">
        <v>9</v>
      </c>
      <c r="FV25" t="s">
        <v>19747</v>
      </c>
      <c r="FW25" s="4" t="s">
        <v>1846</v>
      </c>
      <c r="FX25" s="4" t="s">
        <v>46</v>
      </c>
      <c r="FY25" s="4" t="s">
        <v>19741</v>
      </c>
      <c r="FZ25" s="4" t="s">
        <v>2057</v>
      </c>
      <c r="GA25" s="4" t="s">
        <v>1375</v>
      </c>
      <c r="GB25" s="4" t="s">
        <v>19748</v>
      </c>
      <c r="GC25" s="340"/>
      <c r="GD25" s="340"/>
      <c r="GE25" s="340"/>
      <c r="GF25" s="348"/>
      <c r="GG25" s="348"/>
      <c r="GH25" s="3" t="s">
        <v>1375</v>
      </c>
      <c r="GI25" s="4" t="s">
        <v>9</v>
      </c>
      <c r="GJ25" s="4" t="s">
        <v>19749</v>
      </c>
      <c r="GK25" s="4" t="s">
        <v>1375</v>
      </c>
      <c r="GL25" s="4" t="s">
        <v>9</v>
      </c>
      <c r="GM25" s="4" t="s">
        <v>1375</v>
      </c>
      <c r="GN25" s="4" t="s">
        <v>1375</v>
      </c>
      <c r="GO25" s="340"/>
      <c r="GP25" s="4" t="s">
        <v>1850</v>
      </c>
      <c r="GQ25" s="340"/>
      <c r="GR25" s="4" t="s">
        <v>19750</v>
      </c>
      <c r="GS25" s="340"/>
      <c r="GT25" s="4" t="s">
        <v>19751</v>
      </c>
      <c r="GU25" s="4" t="s">
        <v>1375</v>
      </c>
      <c r="GV25" s="4"/>
      <c r="GW25" s="4"/>
      <c r="GX25" s="4"/>
      <c r="GY25"/>
      <c r="GZ25"/>
      <c r="HA25" s="4"/>
      <c r="HB25" s="4"/>
      <c r="HC25" s="4"/>
    </row>
    <row r="26" spans="1:211" s="269" customFormat="1" x14ac:dyDescent="0.35">
      <c r="A26" s="137">
        <v>676</v>
      </c>
      <c r="B26" s="339"/>
      <c r="C26" s="123" t="s">
        <v>1410</v>
      </c>
      <c r="D26" s="124"/>
      <c r="E26" s="124"/>
      <c r="F26" s="340"/>
      <c r="G26" s="125" t="s">
        <v>19752</v>
      </c>
      <c r="H26" s="266" t="s">
        <v>1375</v>
      </c>
      <c r="I26" s="123"/>
      <c r="J26" s="339"/>
      <c r="K26" s="355"/>
      <c r="L26" s="267"/>
      <c r="M26" s="354"/>
      <c r="N26" s="267" t="s">
        <v>19657</v>
      </c>
      <c r="O26" s="354"/>
      <c r="P26" s="354"/>
      <c r="Q26" s="267"/>
      <c r="R26" s="267"/>
      <c r="S26" s="267"/>
      <c r="T26" s="123"/>
      <c r="U26" s="124"/>
      <c r="V26" s="124"/>
      <c r="W26" s="123"/>
      <c r="X26" s="339"/>
      <c r="Y26" s="339"/>
      <c r="Z26" s="123"/>
      <c r="AA26" s="123"/>
      <c r="AB26" s="124"/>
      <c r="AC26" s="124"/>
      <c r="AD26" s="339"/>
      <c r="AE26" s="339"/>
      <c r="AF26" s="355"/>
      <c r="AG26" s="355"/>
      <c r="AH26" s="266" t="s">
        <v>1375</v>
      </c>
      <c r="AI26" s="124">
        <v>44345</v>
      </c>
      <c r="AJ26" s="252" t="s">
        <v>2560</v>
      </c>
      <c r="AK26" s="124"/>
      <c r="AL26" s="252"/>
      <c r="AM26" s="85" t="s">
        <v>28</v>
      </c>
      <c r="AN26" s="85" t="s">
        <v>26</v>
      </c>
      <c r="AO26" s="85" t="s">
        <v>26</v>
      </c>
      <c r="AP26" s="85"/>
      <c r="AQ26" s="85"/>
      <c r="AR26" s="85"/>
      <c r="AS26" s="335" t="s">
        <v>19753</v>
      </c>
      <c r="AT26" s="335"/>
      <c r="AU26" s="85"/>
      <c r="AV26" s="85"/>
      <c r="AW26" s="85"/>
      <c r="AX26" s="266" t="s">
        <v>1375</v>
      </c>
      <c r="AY26" s="85" t="s">
        <v>26</v>
      </c>
      <c r="AZ26" s="85" t="s">
        <v>26</v>
      </c>
      <c r="BA26" s="85" t="s">
        <v>26</v>
      </c>
      <c r="BB26" s="85" t="s">
        <v>26</v>
      </c>
      <c r="BC26" s="348"/>
      <c r="BD26" s="85" t="s">
        <v>33</v>
      </c>
      <c r="BE26" s="85" t="s">
        <v>13</v>
      </c>
      <c r="BF26" s="85"/>
      <c r="BG26" s="85"/>
      <c r="BH26" s="304" t="s">
        <v>116</v>
      </c>
      <c r="BI26" s="364"/>
      <c r="BJ26" s="123"/>
      <c r="BK26" s="123"/>
      <c r="BL26" s="123"/>
      <c r="BM26" s="123" t="s">
        <v>106</v>
      </c>
      <c r="BN26" s="123"/>
      <c r="BO26" s="123"/>
      <c r="BP26" s="123"/>
      <c r="BQ26" s="4" t="s">
        <v>8</v>
      </c>
      <c r="BR26" s="123"/>
      <c r="BS26" s="123"/>
      <c r="BT26"/>
      <c r="BU26"/>
      <c r="BV26" s="266" t="s">
        <v>1375</v>
      </c>
      <c r="BW26" s="85" t="s">
        <v>1404</v>
      </c>
      <c r="BX26" s="372"/>
      <c r="BY26" s="372"/>
      <c r="BZ26" s="129" t="s">
        <v>54</v>
      </c>
      <c r="CA26" t="s">
        <v>19801</v>
      </c>
      <c r="CB26">
        <v>12000</v>
      </c>
      <c r="CC26" s="123"/>
      <c r="CD26" s="123" t="s">
        <v>1369</v>
      </c>
      <c r="CE26" s="123"/>
      <c r="CF26" s="123"/>
      <c r="CG26" s="123"/>
      <c r="CH26" s="123"/>
      <c r="CI26" s="123"/>
      <c r="CJ26" s="85" t="s">
        <v>16743</v>
      </c>
      <c r="CK26" s="85" t="s">
        <v>16743</v>
      </c>
      <c r="CL26" s="85" t="s">
        <v>16743</v>
      </c>
      <c r="CM26" s="85" t="s">
        <v>16743</v>
      </c>
      <c r="CN26" s="284" t="s">
        <v>19664</v>
      </c>
      <c r="CO26" s="85" t="s">
        <v>16743</v>
      </c>
      <c r="CP26" s="85" t="s">
        <v>16743</v>
      </c>
      <c r="CQ26" s="85" t="s">
        <v>16743</v>
      </c>
      <c r="CR26" s="85" t="s">
        <v>16743</v>
      </c>
      <c r="CS26" s="375"/>
      <c r="CT26" s="85" t="s">
        <v>16743</v>
      </c>
      <c r="CU26" s="85" t="s">
        <v>16743</v>
      </c>
      <c r="CV26" s="85" t="s">
        <v>16743</v>
      </c>
      <c r="CW26" s="85" t="s">
        <v>16743</v>
      </c>
      <c r="CX26" s="85" t="s">
        <v>16743</v>
      </c>
      <c r="CY26" s="85" t="s">
        <v>16743</v>
      </c>
      <c r="CZ26" s="85" t="s">
        <v>16743</v>
      </c>
      <c r="DA26" s="85" t="s">
        <v>16743</v>
      </c>
      <c r="DB26" s="85" t="s">
        <v>16743</v>
      </c>
      <c r="DC26" s="85" t="s">
        <v>16743</v>
      </c>
      <c r="DD26" s="85" t="s">
        <v>16743</v>
      </c>
      <c r="DE26" s="85" t="s">
        <v>16743</v>
      </c>
      <c r="DF26" s="85" t="s">
        <v>16743</v>
      </c>
      <c r="DG26" s="85" t="s">
        <v>16743</v>
      </c>
      <c r="DH26" s="284" t="s">
        <v>1375</v>
      </c>
      <c r="DI26" s="5" t="s">
        <v>119</v>
      </c>
      <c r="DJ26" s="4" t="s">
        <v>4064</v>
      </c>
      <c r="DK26" s="4" t="s">
        <v>2560</v>
      </c>
      <c r="DL26" s="285" t="s">
        <v>19709</v>
      </c>
      <c r="DM26" s="4"/>
      <c r="DN26" s="4" t="s">
        <v>19753</v>
      </c>
      <c r="DO26" s="340"/>
      <c r="DP26" s="340"/>
      <c r="DQ26" s="4" t="s">
        <v>119</v>
      </c>
      <c r="DR26" s="340"/>
      <c r="DS26" s="340"/>
      <c r="DT26" s="340"/>
      <c r="DU26" s="340"/>
      <c r="DV26" s="4"/>
      <c r="DW26" s="4" t="s">
        <v>19754</v>
      </c>
      <c r="DX26" s="4">
        <v>9320</v>
      </c>
      <c r="DY26" s="4">
        <v>0</v>
      </c>
      <c r="DZ26" s="348"/>
      <c r="EA26" s="4" t="s">
        <v>25</v>
      </c>
      <c r="EB26" s="4">
        <v>4</v>
      </c>
      <c r="EC26" s="4" t="s">
        <v>1887</v>
      </c>
      <c r="ED26" s="340"/>
      <c r="EE26" s="340"/>
      <c r="EF26" s="340"/>
      <c r="EG26" s="348"/>
      <c r="EH26" s="348"/>
      <c r="EI26" s="4"/>
      <c r="EJ26" s="4" t="s">
        <v>26</v>
      </c>
      <c r="EK26" s="4" t="s">
        <v>26</v>
      </c>
      <c r="EL26" s="4"/>
      <c r="EM26" s="4" t="s">
        <v>1759</v>
      </c>
      <c r="EN26" s="4"/>
      <c r="EO26" s="4" t="s">
        <v>1862</v>
      </c>
      <c r="EP26" s="340"/>
      <c r="EQ26" s="4" t="s">
        <v>1836</v>
      </c>
      <c r="ER26" s="4"/>
      <c r="ES26" s="4" t="s">
        <v>6</v>
      </c>
      <c r="ET26" s="340"/>
      <c r="EU26" s="4" t="s">
        <v>116</v>
      </c>
      <c r="EV26" s="340"/>
      <c r="EW26" s="4" t="s">
        <v>1370</v>
      </c>
      <c r="EX26" s="340"/>
      <c r="EY26" s="4" t="s">
        <v>8</v>
      </c>
      <c r="EZ26" s="4" t="s">
        <v>19755</v>
      </c>
      <c r="FA26" s="4" t="s">
        <v>25</v>
      </c>
      <c r="FB26" s="340"/>
      <c r="FC26" s="4" t="s">
        <v>1816</v>
      </c>
      <c r="FD26" s="340"/>
      <c r="FE26" s="4"/>
      <c r="FF26" s="4"/>
      <c r="FG26" s="4" t="s">
        <v>26</v>
      </c>
      <c r="FH26" s="4" t="s">
        <v>1375</v>
      </c>
      <c r="FI26" s="4"/>
      <c r="FJ26" s="4"/>
      <c r="FK26" s="4"/>
      <c r="FL26"/>
      <c r="FM26" s="4"/>
      <c r="FN26" s="4"/>
      <c r="FO26" s="4"/>
      <c r="FP26" s="4"/>
      <c r="FQ26" s="4"/>
      <c r="FR26" s="4"/>
      <c r="FS26" s="4"/>
      <c r="FT26" s="4"/>
      <c r="FU26" s="4"/>
      <c r="FV26"/>
      <c r="FW26" s="4"/>
      <c r="FX26" s="4"/>
      <c r="FY26" s="4"/>
      <c r="FZ26" s="4"/>
      <c r="GA26" s="4"/>
      <c r="GB26" s="4"/>
      <c r="GC26" s="340"/>
      <c r="GD26" s="340"/>
      <c r="GE26" s="340"/>
      <c r="GF26" s="348"/>
      <c r="GG26" s="348"/>
      <c r="GH26" s="3"/>
      <c r="GI26" s="4"/>
      <c r="GJ26" s="4"/>
      <c r="GK26" s="4"/>
      <c r="GL26" s="4"/>
      <c r="GM26" s="4"/>
      <c r="GN26" s="4"/>
      <c r="GO26" s="340"/>
      <c r="GP26" s="4"/>
      <c r="GQ26" s="340"/>
      <c r="GR26" s="4"/>
      <c r="GS26" s="340"/>
      <c r="GT26" s="4"/>
      <c r="GU26" s="4"/>
      <c r="GV26" s="4"/>
      <c r="GW26" s="4"/>
      <c r="GX26" s="4"/>
      <c r="GY26"/>
      <c r="GZ26"/>
      <c r="HA26" s="4"/>
      <c r="HB26" s="4"/>
      <c r="HC26" s="4"/>
    </row>
    <row r="27" spans="1:211" s="269" customFormat="1" x14ac:dyDescent="0.35">
      <c r="A27" s="137">
        <v>675</v>
      </c>
      <c r="B27" s="339"/>
      <c r="C27" s="123" t="s">
        <v>1410</v>
      </c>
      <c r="D27" s="124"/>
      <c r="E27" s="124"/>
      <c r="F27" s="340"/>
      <c r="G27" s="125" t="s">
        <v>19756</v>
      </c>
      <c r="H27" s="266" t="s">
        <v>1375</v>
      </c>
      <c r="I27" s="123"/>
      <c r="J27" s="339"/>
      <c r="K27" s="355"/>
      <c r="L27" s="267"/>
      <c r="M27" s="354"/>
      <c r="N27" s="267" t="s">
        <v>19657</v>
      </c>
      <c r="O27" s="354"/>
      <c r="P27" s="354"/>
      <c r="Q27" s="267"/>
      <c r="R27" s="267"/>
      <c r="S27" s="267"/>
      <c r="T27" s="123"/>
      <c r="U27" s="124"/>
      <c r="V27" s="124"/>
      <c r="W27" s="123"/>
      <c r="X27" s="339"/>
      <c r="Y27" s="339"/>
      <c r="Z27" s="123"/>
      <c r="AA27" s="123"/>
      <c r="AB27" s="124"/>
      <c r="AC27" s="124"/>
      <c r="AD27" s="339"/>
      <c r="AE27" s="339"/>
      <c r="AF27" s="355"/>
      <c r="AG27" s="355"/>
      <c r="AH27" s="266" t="s">
        <v>1375</v>
      </c>
      <c r="AI27" s="124">
        <v>44345</v>
      </c>
      <c r="AJ27" s="252" t="s">
        <v>19757</v>
      </c>
      <c r="AK27" s="124">
        <v>44345</v>
      </c>
      <c r="AL27" s="252" t="s">
        <v>19757</v>
      </c>
      <c r="AM27" s="85" t="s">
        <v>28</v>
      </c>
      <c r="AN27" s="85" t="s">
        <v>26</v>
      </c>
      <c r="AO27" s="85" t="s">
        <v>26</v>
      </c>
      <c r="AP27" s="85" t="s">
        <v>19758</v>
      </c>
      <c r="AQ27" s="85" t="s">
        <v>19759</v>
      </c>
      <c r="AR27" s="85"/>
      <c r="AS27" s="335" t="s">
        <v>19760</v>
      </c>
      <c r="AT27" s="335" t="s">
        <v>19761</v>
      </c>
      <c r="AU27" s="85"/>
      <c r="AV27" s="85"/>
      <c r="AW27" s="85"/>
      <c r="AX27" s="266" t="s">
        <v>1375</v>
      </c>
      <c r="AY27" s="85" t="s">
        <v>26</v>
      </c>
      <c r="AZ27" s="85" t="s">
        <v>25</v>
      </c>
      <c r="BA27" s="85" t="s">
        <v>26</v>
      </c>
      <c r="BB27" s="85" t="s">
        <v>26</v>
      </c>
      <c r="BC27" s="348"/>
      <c r="BD27" s="85" t="s">
        <v>27</v>
      </c>
      <c r="BE27" s="85" t="s">
        <v>13</v>
      </c>
      <c r="BF27" s="85" t="s">
        <v>34</v>
      </c>
      <c r="BG27" s="85"/>
      <c r="BH27" s="304" t="s">
        <v>18069</v>
      </c>
      <c r="BI27" s="364"/>
      <c r="BJ27" s="123"/>
      <c r="BK27" s="123"/>
      <c r="BL27" s="123"/>
      <c r="BM27" s="123" t="s">
        <v>102</v>
      </c>
      <c r="BN27" s="123" t="s">
        <v>1378</v>
      </c>
      <c r="BO27" s="123" t="s">
        <v>1383</v>
      </c>
      <c r="BP27" s="123"/>
      <c r="BQ27" s="4" t="s">
        <v>8</v>
      </c>
      <c r="BR27" s="123" t="s">
        <v>1614</v>
      </c>
      <c r="BS27" s="123" t="s">
        <v>1408</v>
      </c>
      <c r="BT27"/>
      <c r="BU27"/>
      <c r="BV27" s="266" t="s">
        <v>1375</v>
      </c>
      <c r="BW27" s="85" t="s">
        <v>1404</v>
      </c>
      <c r="BX27" s="372"/>
      <c r="BY27" s="372"/>
      <c r="BZ27" s="129" t="s">
        <v>79</v>
      </c>
      <c r="CA27" t="s">
        <v>19800</v>
      </c>
      <c r="CB27">
        <v>12000</v>
      </c>
      <c r="CC27" s="123"/>
      <c r="CD27" s="123" t="s">
        <v>1373</v>
      </c>
      <c r="CE27" s="123"/>
      <c r="CF27" s="123"/>
      <c r="CG27" s="123"/>
      <c r="CH27" s="123"/>
      <c r="CI27" s="123"/>
      <c r="CJ27" s="85" t="s">
        <v>16743</v>
      </c>
      <c r="CK27" s="85" t="s">
        <v>16743</v>
      </c>
      <c r="CL27" s="85" t="s">
        <v>16743</v>
      </c>
      <c r="CM27" s="85" t="s">
        <v>16743</v>
      </c>
      <c r="CN27" s="284" t="s">
        <v>19664</v>
      </c>
      <c r="CO27" s="85" t="s">
        <v>16743</v>
      </c>
      <c r="CP27" s="85" t="s">
        <v>16743</v>
      </c>
      <c r="CQ27" s="85" t="s">
        <v>16743</v>
      </c>
      <c r="CR27" s="85" t="s">
        <v>16743</v>
      </c>
      <c r="CS27" s="375"/>
      <c r="CT27" s="85" t="s">
        <v>16743</v>
      </c>
      <c r="CU27" s="85" t="s">
        <v>16743</v>
      </c>
      <c r="CV27" s="85" t="s">
        <v>16743</v>
      </c>
      <c r="CW27" s="85" t="s">
        <v>16743</v>
      </c>
      <c r="CX27" s="85" t="s">
        <v>16743</v>
      </c>
      <c r="CY27" s="85" t="s">
        <v>16743</v>
      </c>
      <c r="CZ27" s="85" t="s">
        <v>16743</v>
      </c>
      <c r="DA27" s="85" t="s">
        <v>16743</v>
      </c>
      <c r="DB27" s="85" t="s">
        <v>16743</v>
      </c>
      <c r="DC27" s="85" t="s">
        <v>16743</v>
      </c>
      <c r="DD27" s="85" t="s">
        <v>16743</v>
      </c>
      <c r="DE27" s="85" t="s">
        <v>16743</v>
      </c>
      <c r="DF27" s="85" t="s">
        <v>16743</v>
      </c>
      <c r="DG27" s="85" t="s">
        <v>16743</v>
      </c>
      <c r="DH27" s="284" t="s">
        <v>1375</v>
      </c>
      <c r="DI27" s="5" t="s">
        <v>1555</v>
      </c>
      <c r="DJ27" s="4" t="s">
        <v>19762</v>
      </c>
      <c r="DK27" s="4" t="s">
        <v>19757</v>
      </c>
      <c r="DL27" s="285" t="s">
        <v>19709</v>
      </c>
      <c r="DM27" s="4" t="s">
        <v>19758</v>
      </c>
      <c r="DN27" s="4" t="s">
        <v>19760</v>
      </c>
      <c r="DO27" s="340"/>
      <c r="DP27" s="340"/>
      <c r="DQ27" s="4" t="s">
        <v>1919</v>
      </c>
      <c r="DR27" s="340"/>
      <c r="DS27" s="340"/>
      <c r="DT27" s="340"/>
      <c r="DU27" s="340"/>
      <c r="DV27" s="4">
        <v>22101108</v>
      </c>
      <c r="DW27" s="4" t="s">
        <v>19763</v>
      </c>
      <c r="DX27" s="4">
        <v>9002</v>
      </c>
      <c r="DY27" s="4">
        <v>0</v>
      </c>
      <c r="DZ27" s="348"/>
      <c r="EA27" s="4" t="s">
        <v>25</v>
      </c>
      <c r="EB27" s="4"/>
      <c r="EC27" s="4"/>
      <c r="ED27" s="340"/>
      <c r="EE27" s="340"/>
      <c r="EF27" s="340"/>
      <c r="EG27" s="348"/>
      <c r="EH27" s="348"/>
      <c r="EI27" s="4"/>
      <c r="EJ27" s="4" t="s">
        <v>26</v>
      </c>
      <c r="EK27" s="4" t="s">
        <v>25</v>
      </c>
      <c r="EL27" s="4"/>
      <c r="EM27" s="4" t="s">
        <v>1807</v>
      </c>
      <c r="EN27" s="4" t="s">
        <v>19764</v>
      </c>
      <c r="EO27" s="4" t="s">
        <v>1835</v>
      </c>
      <c r="EP27" s="340"/>
      <c r="EQ27" s="4" t="s">
        <v>1836</v>
      </c>
      <c r="ER27" s="4"/>
      <c r="ES27" s="4" t="s">
        <v>1888</v>
      </c>
      <c r="ET27" s="340"/>
      <c r="EU27" s="4" t="s">
        <v>112</v>
      </c>
      <c r="EV27" s="340"/>
      <c r="EW27" s="4" t="s">
        <v>1373</v>
      </c>
      <c r="EX27" s="340"/>
      <c r="EY27" s="4" t="s">
        <v>8</v>
      </c>
      <c r="EZ27" s="4"/>
      <c r="FA27" s="4" t="s">
        <v>26</v>
      </c>
      <c r="FB27" s="340"/>
      <c r="FC27" s="4"/>
      <c r="FD27" s="340"/>
      <c r="FE27" s="4" t="s">
        <v>1837</v>
      </c>
      <c r="FF27" s="4" t="s">
        <v>1838</v>
      </c>
      <c r="FG27" s="4" t="s">
        <v>26</v>
      </c>
      <c r="FH27" s="4" t="s">
        <v>1375</v>
      </c>
      <c r="FI27" s="4" t="s">
        <v>1839</v>
      </c>
      <c r="FJ27" s="4" t="s">
        <v>79</v>
      </c>
      <c r="FK27" s="4" t="s">
        <v>79</v>
      </c>
      <c r="FL27" t="s">
        <v>19765</v>
      </c>
      <c r="FM27" s="4" t="s">
        <v>19759</v>
      </c>
      <c r="FN27" s="4" t="s">
        <v>1839</v>
      </c>
      <c r="FO27" s="4" t="s">
        <v>1890</v>
      </c>
      <c r="FP27" s="4" t="s">
        <v>19766</v>
      </c>
      <c r="FQ27" s="4" t="s">
        <v>19767</v>
      </c>
      <c r="FR27" s="4" t="s">
        <v>1869</v>
      </c>
      <c r="FS27" s="4" t="s">
        <v>2456</v>
      </c>
      <c r="FT27" s="4" t="s">
        <v>1845</v>
      </c>
      <c r="FU27" s="4" t="s">
        <v>9</v>
      </c>
      <c r="FV27" t="s">
        <v>19768</v>
      </c>
      <c r="FW27" s="4" t="s">
        <v>1846</v>
      </c>
      <c r="FX27" s="4" t="s">
        <v>1424</v>
      </c>
      <c r="FY27" s="4" t="s">
        <v>19758</v>
      </c>
      <c r="FZ27" s="4" t="s">
        <v>2921</v>
      </c>
      <c r="GA27" s="4" t="s">
        <v>19769</v>
      </c>
      <c r="GB27" s="4" t="s">
        <v>1375</v>
      </c>
      <c r="GC27" s="340"/>
      <c r="GD27" s="340"/>
      <c r="GE27" s="340"/>
      <c r="GF27" s="348"/>
      <c r="GG27" s="348"/>
      <c r="GH27" s="3" t="s">
        <v>1375</v>
      </c>
      <c r="GI27" s="4" t="s">
        <v>9</v>
      </c>
      <c r="GJ27" s="4" t="s">
        <v>1433</v>
      </c>
      <c r="GK27" s="4" t="s">
        <v>1375</v>
      </c>
      <c r="GL27" s="4" t="s">
        <v>9</v>
      </c>
      <c r="GM27" s="4" t="s">
        <v>1897</v>
      </c>
      <c r="GN27" s="4" t="s">
        <v>2116</v>
      </c>
      <c r="GO27" s="340"/>
      <c r="GP27" s="4" t="s">
        <v>1850</v>
      </c>
      <c r="GQ27" s="340"/>
      <c r="GR27" s="4" t="s">
        <v>19770</v>
      </c>
      <c r="GS27" s="340"/>
      <c r="GT27" s="4" t="s">
        <v>19771</v>
      </c>
      <c r="GU27" s="4" t="s">
        <v>19772</v>
      </c>
      <c r="GV27" s="4"/>
      <c r="GW27" s="4"/>
      <c r="GX27" s="4"/>
      <c r="GY27"/>
      <c r="GZ27"/>
      <c r="HA27" s="4"/>
      <c r="HB27" s="4"/>
      <c r="HC27" s="4"/>
    </row>
    <row r="28" spans="1:211" s="269" customFormat="1" x14ac:dyDescent="0.35">
      <c r="A28" s="137">
        <v>674</v>
      </c>
      <c r="B28" s="339"/>
      <c r="C28" s="123" t="s">
        <v>1412</v>
      </c>
      <c r="D28" s="124">
        <v>44347</v>
      </c>
      <c r="E28" s="124">
        <v>44347</v>
      </c>
      <c r="F28" s="340"/>
      <c r="G28" s="125" t="s">
        <v>19773</v>
      </c>
      <c r="H28" s="266" t="s">
        <v>1375</v>
      </c>
      <c r="I28" s="123"/>
      <c r="J28" s="339"/>
      <c r="K28" s="355"/>
      <c r="L28" s="267"/>
      <c r="M28" s="354"/>
      <c r="N28" s="267" t="s">
        <v>19657</v>
      </c>
      <c r="O28" s="354"/>
      <c r="P28" s="354"/>
      <c r="Q28" s="267"/>
      <c r="R28" s="267"/>
      <c r="S28" s="267"/>
      <c r="T28" s="123"/>
      <c r="U28" s="124"/>
      <c r="V28" s="124"/>
      <c r="W28" s="123"/>
      <c r="X28" s="339"/>
      <c r="Y28" s="339"/>
      <c r="Z28" s="123"/>
      <c r="AA28" s="123"/>
      <c r="AB28" s="124"/>
      <c r="AC28" s="124"/>
      <c r="AD28" s="339"/>
      <c r="AE28" s="339"/>
      <c r="AF28" s="355"/>
      <c r="AG28" s="355"/>
      <c r="AH28" s="266" t="s">
        <v>1375</v>
      </c>
      <c r="AI28" s="124">
        <v>44345</v>
      </c>
      <c r="AJ28" s="252" t="s">
        <v>16546</v>
      </c>
      <c r="AK28" s="124"/>
      <c r="AL28" s="252"/>
      <c r="AM28" s="85" t="s">
        <v>28</v>
      </c>
      <c r="AN28" s="85" t="s">
        <v>26</v>
      </c>
      <c r="AO28" s="85" t="s">
        <v>26</v>
      </c>
      <c r="AP28" s="85"/>
      <c r="AQ28" s="85"/>
      <c r="AR28" s="85"/>
      <c r="AS28" s="335">
        <v>130445300</v>
      </c>
      <c r="AT28" s="335"/>
      <c r="AU28" s="85"/>
      <c r="AV28" s="85"/>
      <c r="AW28" s="85"/>
      <c r="AX28" s="266" t="s">
        <v>1375</v>
      </c>
      <c r="AY28" s="85" t="s">
        <v>26</v>
      </c>
      <c r="AZ28" s="85" t="s">
        <v>26</v>
      </c>
      <c r="BA28" s="85" t="s">
        <v>26</v>
      </c>
      <c r="BB28" s="85" t="s">
        <v>26</v>
      </c>
      <c r="BC28" s="348"/>
      <c r="BD28" s="85" t="s">
        <v>33</v>
      </c>
      <c r="BE28" s="85" t="s">
        <v>16</v>
      </c>
      <c r="BF28" s="85"/>
      <c r="BG28" s="85"/>
      <c r="BH28" s="304" t="s">
        <v>18051</v>
      </c>
      <c r="BI28" s="364"/>
      <c r="BJ28" s="123"/>
      <c r="BK28" s="123"/>
      <c r="BL28" s="123"/>
      <c r="BM28" s="123" t="s">
        <v>106</v>
      </c>
      <c r="BN28" s="123"/>
      <c r="BO28" s="123"/>
      <c r="BP28" s="123"/>
      <c r="BQ28" s="4" t="s">
        <v>8</v>
      </c>
      <c r="BR28" s="123"/>
      <c r="BS28" s="123"/>
      <c r="BT28"/>
      <c r="BU28"/>
      <c r="BV28" s="266" t="s">
        <v>1375</v>
      </c>
      <c r="BW28" s="85" t="s">
        <v>1404</v>
      </c>
      <c r="BX28" s="372"/>
      <c r="BY28" s="372"/>
      <c r="BZ28" s="129" t="s">
        <v>200</v>
      </c>
      <c r="CA28" t="s">
        <v>19798</v>
      </c>
      <c r="CB28">
        <v>21000</v>
      </c>
      <c r="CC28" s="123"/>
      <c r="CD28" s="123" t="s">
        <v>19799</v>
      </c>
      <c r="CE28" s="123"/>
      <c r="CF28" s="123"/>
      <c r="CG28" s="123"/>
      <c r="CH28" s="123"/>
      <c r="CI28" s="123"/>
      <c r="CJ28" s="85" t="s">
        <v>16743</v>
      </c>
      <c r="CK28" s="85" t="s">
        <v>16743</v>
      </c>
      <c r="CL28" s="85" t="s">
        <v>16743</v>
      </c>
      <c r="CM28" s="85" t="s">
        <v>16743</v>
      </c>
      <c r="CN28" s="284" t="s">
        <v>19664</v>
      </c>
      <c r="CO28" s="85" t="s">
        <v>16743</v>
      </c>
      <c r="CP28" s="85" t="s">
        <v>16743</v>
      </c>
      <c r="CQ28" s="85" t="s">
        <v>16743</v>
      </c>
      <c r="CR28" s="85" t="s">
        <v>16743</v>
      </c>
      <c r="CS28" s="375"/>
      <c r="CT28" s="85" t="s">
        <v>16743</v>
      </c>
      <c r="CU28" s="85" t="s">
        <v>16743</v>
      </c>
      <c r="CV28" s="85" t="s">
        <v>16743</v>
      </c>
      <c r="CW28" s="85" t="s">
        <v>16743</v>
      </c>
      <c r="CX28" s="85" t="s">
        <v>16743</v>
      </c>
      <c r="CY28" s="85" t="s">
        <v>16743</v>
      </c>
      <c r="CZ28" s="85" t="s">
        <v>16743</v>
      </c>
      <c r="DA28" s="85" t="s">
        <v>16743</v>
      </c>
      <c r="DB28" s="85" t="s">
        <v>16743</v>
      </c>
      <c r="DC28" s="85" t="s">
        <v>16743</v>
      </c>
      <c r="DD28" s="85" t="s">
        <v>16743</v>
      </c>
      <c r="DE28" s="85" t="s">
        <v>16743</v>
      </c>
      <c r="DF28" s="85" t="s">
        <v>16743</v>
      </c>
      <c r="DG28" s="85" t="s">
        <v>16743</v>
      </c>
      <c r="DH28" s="284" t="s">
        <v>1375</v>
      </c>
      <c r="DI28" s="5" t="s">
        <v>124</v>
      </c>
      <c r="DJ28" s="4" t="s">
        <v>19774</v>
      </c>
      <c r="DK28" s="4" t="s">
        <v>16546</v>
      </c>
      <c r="DL28" s="285" t="s">
        <v>19709</v>
      </c>
      <c r="DM28" s="4"/>
      <c r="DN28" s="4">
        <v>130445300</v>
      </c>
      <c r="DO28" s="340"/>
      <c r="DP28" s="340"/>
      <c r="DQ28" s="4" t="s">
        <v>19775</v>
      </c>
      <c r="DR28" s="340"/>
      <c r="DS28" s="340"/>
      <c r="DT28" s="340"/>
      <c r="DU28" s="340"/>
      <c r="DV28" s="4">
        <v>182402107</v>
      </c>
      <c r="DW28" s="4" t="s">
        <v>19776</v>
      </c>
      <c r="DX28" s="4">
        <v>1120</v>
      </c>
      <c r="DY28" s="4">
        <v>0</v>
      </c>
      <c r="DZ28" s="348"/>
      <c r="EA28" s="4" t="s">
        <v>25</v>
      </c>
      <c r="EB28" s="4"/>
      <c r="EC28" s="4"/>
      <c r="ED28" s="340"/>
      <c r="EE28" s="340"/>
      <c r="EF28" s="340"/>
      <c r="EG28" s="348"/>
      <c r="EH28" s="348"/>
      <c r="EI28" s="4"/>
      <c r="EJ28" s="4" t="s">
        <v>26</v>
      </c>
      <c r="EK28" s="4" t="s">
        <v>25</v>
      </c>
      <c r="EL28" s="4" t="s">
        <v>25</v>
      </c>
      <c r="EM28" s="4" t="s">
        <v>1807</v>
      </c>
      <c r="EN28" s="4" t="s">
        <v>19777</v>
      </c>
      <c r="EO28" s="4" t="s">
        <v>1760</v>
      </c>
      <c r="EP28" s="340"/>
      <c r="EQ28" s="4" t="s">
        <v>1836</v>
      </c>
      <c r="ER28" s="4"/>
      <c r="ES28" s="4" t="s">
        <v>6</v>
      </c>
      <c r="ET28" s="340"/>
      <c r="EU28" s="4" t="s">
        <v>112</v>
      </c>
      <c r="EV28" s="340"/>
      <c r="EW28" s="4" t="s">
        <v>1370</v>
      </c>
      <c r="EX28" s="340"/>
      <c r="EY28" s="4" t="s">
        <v>8</v>
      </c>
      <c r="EZ28" s="4"/>
      <c r="FA28" s="4" t="s">
        <v>26</v>
      </c>
      <c r="FB28" s="340"/>
      <c r="FC28" s="4"/>
      <c r="FD28" s="340"/>
      <c r="FE28" s="4"/>
      <c r="FF28" s="4"/>
      <c r="FG28" s="4"/>
      <c r="FH28" s="4" t="s">
        <v>1375</v>
      </c>
      <c r="FI28" s="4"/>
      <c r="FJ28" s="4"/>
      <c r="FK28" s="4"/>
      <c r="FL28"/>
      <c r="FM28" s="4"/>
      <c r="FN28" s="4"/>
      <c r="FO28" s="4"/>
      <c r="FP28" s="4"/>
      <c r="FQ28" s="4"/>
      <c r="FR28" s="4"/>
      <c r="FS28" s="4"/>
      <c r="FT28" s="4"/>
      <c r="FU28" s="4"/>
      <c r="FV28"/>
      <c r="FW28" s="4"/>
      <c r="FX28" s="4"/>
      <c r="FY28" s="4"/>
      <c r="FZ28" s="4"/>
      <c r="GA28" s="4"/>
      <c r="GB28" s="4"/>
      <c r="GC28" s="340"/>
      <c r="GD28" s="340"/>
      <c r="GE28" s="340"/>
      <c r="GF28" s="348"/>
      <c r="GG28" s="348"/>
      <c r="GH28" s="3"/>
      <c r="GI28" s="4"/>
      <c r="GJ28" s="4"/>
      <c r="GK28" s="4"/>
      <c r="GL28" s="4"/>
      <c r="GM28" s="4"/>
      <c r="GN28" s="4"/>
      <c r="GO28" s="340"/>
      <c r="GP28" s="4"/>
      <c r="GQ28" s="340"/>
      <c r="GR28" s="4"/>
      <c r="GS28" s="340"/>
      <c r="GT28" s="4"/>
      <c r="GU28" s="4"/>
      <c r="GV28" s="4"/>
      <c r="GW28" s="4"/>
      <c r="GX28" s="4"/>
      <c r="GY28"/>
      <c r="GZ28"/>
      <c r="HA28" s="4"/>
      <c r="HB28" s="4"/>
      <c r="HC28" s="4"/>
    </row>
    <row r="29" spans="1:211" s="269" customFormat="1" x14ac:dyDescent="0.35">
      <c r="A29" s="137">
        <v>673</v>
      </c>
      <c r="B29" s="339"/>
      <c r="C29" s="123" t="s">
        <v>1412</v>
      </c>
      <c r="D29" s="124">
        <v>44347</v>
      </c>
      <c r="E29" s="124">
        <v>44347</v>
      </c>
      <c r="F29" s="340"/>
      <c r="G29" s="125" t="s">
        <v>19778</v>
      </c>
      <c r="H29" s="266" t="s">
        <v>1375</v>
      </c>
      <c r="I29" s="123"/>
      <c r="J29" s="339"/>
      <c r="K29" s="355"/>
      <c r="L29" s="267"/>
      <c r="M29" s="354"/>
      <c r="N29" s="267" t="s">
        <v>19657</v>
      </c>
      <c r="O29" s="354"/>
      <c r="P29" s="354"/>
      <c r="Q29" s="267"/>
      <c r="R29" s="267"/>
      <c r="S29" s="267"/>
      <c r="T29" s="123"/>
      <c r="U29" s="124"/>
      <c r="V29" s="124"/>
      <c r="W29" s="123"/>
      <c r="X29" s="339"/>
      <c r="Y29" s="339"/>
      <c r="Z29" s="123"/>
      <c r="AA29" s="123"/>
      <c r="AB29" s="124"/>
      <c r="AC29" s="124"/>
      <c r="AD29" s="339"/>
      <c r="AE29" s="339"/>
      <c r="AF29" s="355"/>
      <c r="AG29" s="355"/>
      <c r="AH29" s="266" t="s">
        <v>1375</v>
      </c>
      <c r="AI29" s="124">
        <v>44345</v>
      </c>
      <c r="AJ29" s="252" t="s">
        <v>19779</v>
      </c>
      <c r="AK29" s="124"/>
      <c r="AL29" s="252"/>
      <c r="AM29" s="85" t="s">
        <v>28</v>
      </c>
      <c r="AN29" s="85" t="s">
        <v>26</v>
      </c>
      <c r="AO29" s="85" t="s">
        <v>26</v>
      </c>
      <c r="AP29" s="85"/>
      <c r="AQ29" s="85"/>
      <c r="AR29" s="85"/>
      <c r="AS29" s="335">
        <v>1308381</v>
      </c>
      <c r="AT29" s="335"/>
      <c r="AU29" s="85"/>
      <c r="AV29" s="85"/>
      <c r="AW29" s="85"/>
      <c r="AX29" s="266" t="s">
        <v>1375</v>
      </c>
      <c r="AY29" s="85" t="s">
        <v>26</v>
      </c>
      <c r="AZ29" s="85" t="s">
        <v>26</v>
      </c>
      <c r="BA29" s="85" t="s">
        <v>26</v>
      </c>
      <c r="BB29" s="85" t="s">
        <v>26</v>
      </c>
      <c r="BC29" s="348"/>
      <c r="BD29" s="85" t="s">
        <v>33</v>
      </c>
      <c r="BE29" s="85" t="s">
        <v>4</v>
      </c>
      <c r="BF29" s="85"/>
      <c r="BG29" s="85"/>
      <c r="BH29" s="304" t="s">
        <v>116</v>
      </c>
      <c r="BI29" s="364"/>
      <c r="BJ29" s="123"/>
      <c r="BK29" s="123"/>
      <c r="BL29" s="123"/>
      <c r="BM29" s="123" t="s">
        <v>106</v>
      </c>
      <c r="BN29" s="123"/>
      <c r="BO29" s="123"/>
      <c r="BP29" s="123"/>
      <c r="BQ29" s="4" t="s">
        <v>8</v>
      </c>
      <c r="BR29" s="123"/>
      <c r="BS29" s="123"/>
      <c r="BT29"/>
      <c r="BU29"/>
      <c r="BV29" s="266" t="s">
        <v>1375</v>
      </c>
      <c r="BW29" s="85" t="s">
        <v>1404</v>
      </c>
      <c r="BX29" s="372"/>
      <c r="BY29" s="372"/>
      <c r="BZ29" s="129" t="s">
        <v>154</v>
      </c>
      <c r="CA29" t="s">
        <v>19797</v>
      </c>
      <c r="CB29">
        <v>21000</v>
      </c>
      <c r="CC29" s="123"/>
      <c r="CD29" s="123" t="s">
        <v>1368</v>
      </c>
      <c r="CE29" s="123"/>
      <c r="CF29" s="123"/>
      <c r="CG29" s="123"/>
      <c r="CH29" s="123"/>
      <c r="CI29" s="123"/>
      <c r="CJ29" s="85" t="s">
        <v>16743</v>
      </c>
      <c r="CK29" s="85" t="s">
        <v>16743</v>
      </c>
      <c r="CL29" s="85" t="s">
        <v>16743</v>
      </c>
      <c r="CM29" s="85" t="s">
        <v>16743</v>
      </c>
      <c r="CN29" s="284" t="s">
        <v>19664</v>
      </c>
      <c r="CO29" s="85" t="s">
        <v>16743</v>
      </c>
      <c r="CP29" s="85" t="s">
        <v>16743</v>
      </c>
      <c r="CQ29" s="85" t="s">
        <v>16743</v>
      </c>
      <c r="CR29" s="85" t="s">
        <v>16743</v>
      </c>
      <c r="CS29" s="375"/>
      <c r="CT29" s="85" t="s">
        <v>16743</v>
      </c>
      <c r="CU29" s="85" t="s">
        <v>16743</v>
      </c>
      <c r="CV29" s="85" t="s">
        <v>16743</v>
      </c>
      <c r="CW29" s="85" t="s">
        <v>16743</v>
      </c>
      <c r="CX29" s="85" t="s">
        <v>16743</v>
      </c>
      <c r="CY29" s="85" t="s">
        <v>16743</v>
      </c>
      <c r="CZ29" s="85" t="s">
        <v>16743</v>
      </c>
      <c r="DA29" s="85" t="s">
        <v>16743</v>
      </c>
      <c r="DB29" s="85" t="s">
        <v>16743</v>
      </c>
      <c r="DC29" s="85" t="s">
        <v>16743</v>
      </c>
      <c r="DD29" s="85" t="s">
        <v>16743</v>
      </c>
      <c r="DE29" s="85" t="s">
        <v>16743</v>
      </c>
      <c r="DF29" s="85" t="s">
        <v>16743</v>
      </c>
      <c r="DG29" s="85" t="s">
        <v>16743</v>
      </c>
      <c r="DH29" s="284" t="s">
        <v>1375</v>
      </c>
      <c r="DI29" s="5" t="s">
        <v>129</v>
      </c>
      <c r="DJ29" s="4" t="s">
        <v>2932</v>
      </c>
      <c r="DK29" s="4" t="s">
        <v>19779</v>
      </c>
      <c r="DL29" s="285" t="s">
        <v>19709</v>
      </c>
      <c r="DM29" s="4"/>
      <c r="DN29" s="4">
        <v>1308381</v>
      </c>
      <c r="DO29" s="340"/>
      <c r="DP29" s="340"/>
      <c r="DQ29" s="4" t="s">
        <v>15084</v>
      </c>
      <c r="DR29" s="340"/>
      <c r="DS29" s="340"/>
      <c r="DT29" s="340"/>
      <c r="DU29" s="340"/>
      <c r="DV29" s="4"/>
      <c r="DW29" s="4" t="s">
        <v>19780</v>
      </c>
      <c r="DX29" s="4">
        <v>1055</v>
      </c>
      <c r="DY29" s="4">
        <v>1</v>
      </c>
      <c r="DZ29" s="348"/>
      <c r="EA29" s="4" t="s">
        <v>25</v>
      </c>
      <c r="EB29" s="4"/>
      <c r="EC29" s="4"/>
      <c r="ED29" s="340"/>
      <c r="EE29" s="340"/>
      <c r="EF29" s="340"/>
      <c r="EG29" s="348"/>
      <c r="EH29" s="348"/>
      <c r="EI29" s="4"/>
      <c r="EJ29" s="4" t="s">
        <v>26</v>
      </c>
      <c r="EK29" s="4" t="s">
        <v>25</v>
      </c>
      <c r="EL29" s="4" t="s">
        <v>26</v>
      </c>
      <c r="EM29" s="4" t="s">
        <v>1759</v>
      </c>
      <c r="EN29" s="4" t="s">
        <v>19781</v>
      </c>
      <c r="EO29" s="4" t="s">
        <v>2782</v>
      </c>
      <c r="EP29" s="340"/>
      <c r="EQ29" s="4" t="s">
        <v>1863</v>
      </c>
      <c r="ER29" s="4"/>
      <c r="ES29" s="4" t="s">
        <v>4</v>
      </c>
      <c r="ET29" s="340"/>
      <c r="EU29" s="4" t="s">
        <v>116</v>
      </c>
      <c r="EV29" s="340"/>
      <c r="EW29" s="4" t="s">
        <v>1368</v>
      </c>
      <c r="EX29" s="340"/>
      <c r="EY29" s="4" t="s">
        <v>8</v>
      </c>
      <c r="EZ29" s="4"/>
      <c r="FA29" s="4" t="s">
        <v>26</v>
      </c>
      <c r="FB29" s="340"/>
      <c r="FC29" s="4"/>
      <c r="FD29" s="340"/>
      <c r="FE29" s="4"/>
      <c r="FF29" s="4"/>
      <c r="FG29" s="4"/>
      <c r="FH29" s="4" t="s">
        <v>1375</v>
      </c>
      <c r="FI29" s="4"/>
      <c r="FJ29" s="4"/>
      <c r="FK29" s="4"/>
      <c r="FL29"/>
      <c r="FM29" s="4"/>
      <c r="FN29" s="4"/>
      <c r="FO29" s="4"/>
      <c r="FP29" s="4"/>
      <c r="FQ29" s="4"/>
      <c r="FR29" s="4"/>
      <c r="FS29" s="4"/>
      <c r="FT29" s="4"/>
      <c r="FU29" s="4"/>
      <c r="FV29"/>
      <c r="FW29" s="4"/>
      <c r="FX29" s="4"/>
      <c r="FY29" s="4"/>
      <c r="FZ29" s="4"/>
      <c r="GA29" s="4"/>
      <c r="GB29" s="4"/>
      <c r="GC29" s="340"/>
      <c r="GD29" s="340"/>
      <c r="GE29" s="340"/>
      <c r="GF29" s="348"/>
      <c r="GG29" s="348"/>
      <c r="GH29" s="3"/>
      <c r="GI29" s="4"/>
      <c r="GJ29" s="4"/>
      <c r="GK29" s="4"/>
      <c r="GL29" s="4"/>
      <c r="GM29" s="4"/>
      <c r="GN29" s="4"/>
      <c r="GO29" s="340"/>
      <c r="GP29" s="4"/>
      <c r="GQ29" s="340"/>
      <c r="GR29" s="4"/>
      <c r="GS29" s="340"/>
      <c r="GT29" s="4"/>
      <c r="GU29" s="4"/>
      <c r="GV29" s="4"/>
      <c r="GW29" s="4"/>
      <c r="GX29" s="4"/>
      <c r="GY29"/>
      <c r="GZ29"/>
      <c r="HA29" s="4"/>
      <c r="HB29" s="4"/>
      <c r="HC29" s="4"/>
    </row>
    <row r="30" spans="1:211" s="269" customFormat="1" x14ac:dyDescent="0.35">
      <c r="A30" s="137">
        <v>672</v>
      </c>
      <c r="B30" s="339"/>
      <c r="C30" s="123" t="s">
        <v>1412</v>
      </c>
      <c r="D30" s="124">
        <v>44347</v>
      </c>
      <c r="E30" s="124">
        <v>44347</v>
      </c>
      <c r="F30" s="340"/>
      <c r="G30" s="125" t="s">
        <v>19782</v>
      </c>
      <c r="H30" s="266" t="s">
        <v>1375</v>
      </c>
      <c r="I30" s="123"/>
      <c r="J30" s="339"/>
      <c r="K30" s="355"/>
      <c r="L30" s="267"/>
      <c r="M30" s="354"/>
      <c r="N30" s="267" t="s">
        <v>19657</v>
      </c>
      <c r="O30" s="354"/>
      <c r="P30" s="354"/>
      <c r="Q30" s="267"/>
      <c r="R30" s="267"/>
      <c r="S30" s="267"/>
      <c r="T30" s="123"/>
      <c r="U30" s="124"/>
      <c r="V30" s="124"/>
      <c r="W30" s="123"/>
      <c r="X30" s="339"/>
      <c r="Y30" s="339"/>
      <c r="Z30" s="123"/>
      <c r="AA30" s="123"/>
      <c r="AB30" s="124"/>
      <c r="AC30" s="124"/>
      <c r="AD30" s="339"/>
      <c r="AE30" s="339"/>
      <c r="AF30" s="355"/>
      <c r="AG30" s="355"/>
      <c r="AH30" s="266" t="s">
        <v>1375</v>
      </c>
      <c r="AI30" s="124">
        <v>44344</v>
      </c>
      <c r="AJ30" s="252" t="s">
        <v>2527</v>
      </c>
      <c r="AK30" s="124"/>
      <c r="AL30" s="252"/>
      <c r="AM30" s="85" t="s">
        <v>28</v>
      </c>
      <c r="AN30" s="85" t="s">
        <v>26</v>
      </c>
      <c r="AO30" s="85" t="s">
        <v>26</v>
      </c>
      <c r="AP30" s="85"/>
      <c r="AQ30" s="85"/>
      <c r="AR30" s="85"/>
      <c r="AS30" s="335">
        <v>3341262629</v>
      </c>
      <c r="AT30" s="335"/>
      <c r="AU30" s="85"/>
      <c r="AV30" s="85"/>
      <c r="AW30" s="85"/>
      <c r="AX30" s="266" t="s">
        <v>1375</v>
      </c>
      <c r="AY30" s="85" t="s">
        <v>26</v>
      </c>
      <c r="AZ30" s="85" t="s">
        <v>26</v>
      </c>
      <c r="BA30" s="85" t="s">
        <v>26</v>
      </c>
      <c r="BB30" s="85" t="s">
        <v>26</v>
      </c>
      <c r="BC30" s="348"/>
      <c r="BD30" s="85" t="s">
        <v>33</v>
      </c>
      <c r="BE30" s="85" t="s">
        <v>16</v>
      </c>
      <c r="BF30" s="85"/>
      <c r="BG30" s="85"/>
      <c r="BH30" s="304" t="s">
        <v>18051</v>
      </c>
      <c r="BI30" s="364"/>
      <c r="BJ30" s="123"/>
      <c r="BK30" s="123"/>
      <c r="BL30" s="123"/>
      <c r="BM30" s="123" t="s">
        <v>106</v>
      </c>
      <c r="BN30" s="123"/>
      <c r="BO30" s="123"/>
      <c r="BP30" s="123"/>
      <c r="BQ30" s="4" t="s">
        <v>1372</v>
      </c>
      <c r="BR30" s="123"/>
      <c r="BS30" s="123"/>
      <c r="BT30"/>
      <c r="BU30"/>
      <c r="BV30" s="266" t="s">
        <v>1375</v>
      </c>
      <c r="BW30" s="85" t="s">
        <v>1404</v>
      </c>
      <c r="BX30" s="372"/>
      <c r="BY30" s="372"/>
      <c r="BZ30" s="129" t="s">
        <v>53</v>
      </c>
      <c r="CA30" t="s">
        <v>19796</v>
      </c>
      <c r="CB30">
        <v>12000</v>
      </c>
      <c r="CC30" s="123"/>
      <c r="CD30" s="123" t="s">
        <v>19792</v>
      </c>
      <c r="CE30" s="123"/>
      <c r="CF30" s="123"/>
      <c r="CG30" s="123"/>
      <c r="CH30" s="123"/>
      <c r="CI30" s="123"/>
      <c r="CJ30" s="85" t="s">
        <v>16743</v>
      </c>
      <c r="CK30" s="85" t="s">
        <v>16743</v>
      </c>
      <c r="CL30" s="85" t="s">
        <v>16743</v>
      </c>
      <c r="CM30" s="85" t="s">
        <v>16743</v>
      </c>
      <c r="CN30" s="284" t="s">
        <v>19664</v>
      </c>
      <c r="CO30" s="85" t="s">
        <v>16743</v>
      </c>
      <c r="CP30" s="85" t="s">
        <v>16743</v>
      </c>
      <c r="CQ30" s="85" t="s">
        <v>16743</v>
      </c>
      <c r="CR30" s="85" t="s">
        <v>16743</v>
      </c>
      <c r="CS30" s="375"/>
      <c r="CT30" s="85" t="s">
        <v>16743</v>
      </c>
      <c r="CU30" s="85" t="s">
        <v>16743</v>
      </c>
      <c r="CV30" s="85" t="s">
        <v>16743</v>
      </c>
      <c r="CW30" s="85" t="s">
        <v>16743</v>
      </c>
      <c r="CX30" s="85" t="s">
        <v>16743</v>
      </c>
      <c r="CY30" s="85" t="s">
        <v>16743</v>
      </c>
      <c r="CZ30" s="85" t="s">
        <v>16743</v>
      </c>
      <c r="DA30" s="85" t="s">
        <v>16743</v>
      </c>
      <c r="DB30" s="85" t="s">
        <v>16743</v>
      </c>
      <c r="DC30" s="85" t="s">
        <v>16743</v>
      </c>
      <c r="DD30" s="85" t="s">
        <v>16743</v>
      </c>
      <c r="DE30" s="85" t="s">
        <v>16743</v>
      </c>
      <c r="DF30" s="85" t="s">
        <v>16743</v>
      </c>
      <c r="DG30" s="85" t="s">
        <v>16743</v>
      </c>
      <c r="DH30" s="284" t="s">
        <v>1375</v>
      </c>
      <c r="DI30" s="5" t="s">
        <v>2685</v>
      </c>
      <c r="DJ30" s="4" t="s">
        <v>3514</v>
      </c>
      <c r="DK30" s="4" t="s">
        <v>2527</v>
      </c>
      <c r="DL30" s="285" t="s">
        <v>19618</v>
      </c>
      <c r="DM30" s="4"/>
      <c r="DN30" s="4">
        <v>3341262629</v>
      </c>
      <c r="DO30" s="340"/>
      <c r="DP30" s="340"/>
      <c r="DQ30" s="4" t="s">
        <v>3514</v>
      </c>
      <c r="DR30" s="340"/>
      <c r="DS30" s="340"/>
      <c r="DT30" s="340"/>
      <c r="DU30" s="340"/>
      <c r="DV30" s="4">
        <v>192151132</v>
      </c>
      <c r="DW30" s="4" t="s">
        <v>19783</v>
      </c>
      <c r="DX30" s="4">
        <v>2640</v>
      </c>
      <c r="DY30" s="4">
        <v>1</v>
      </c>
      <c r="DZ30" s="348"/>
      <c r="EA30" s="4" t="s">
        <v>25</v>
      </c>
      <c r="EB30" s="4"/>
      <c r="EC30" s="4"/>
      <c r="ED30" s="340"/>
      <c r="EE30" s="340"/>
      <c r="EF30" s="340"/>
      <c r="EG30" s="348"/>
      <c r="EH30" s="348"/>
      <c r="EI30" s="4"/>
      <c r="EJ30" s="4" t="s">
        <v>26</v>
      </c>
      <c r="EK30" s="4" t="s">
        <v>25</v>
      </c>
      <c r="EL30" s="4" t="s">
        <v>26</v>
      </c>
      <c r="EM30" s="4" t="s">
        <v>1759</v>
      </c>
      <c r="EN30" s="4"/>
      <c r="EO30" s="4" t="s">
        <v>1760</v>
      </c>
      <c r="EP30" s="340"/>
      <c r="EQ30" s="4" t="s">
        <v>1761</v>
      </c>
      <c r="ER30" s="4"/>
      <c r="ES30" s="4" t="s">
        <v>1956</v>
      </c>
      <c r="ET30" s="340"/>
      <c r="EU30" s="4" t="s">
        <v>112</v>
      </c>
      <c r="EV30" s="340"/>
      <c r="EW30" s="4" t="s">
        <v>1370</v>
      </c>
      <c r="EX30" s="340"/>
      <c r="EY30" s="4" t="s">
        <v>1372</v>
      </c>
      <c r="EZ30" s="4"/>
      <c r="FA30" s="4" t="s">
        <v>25</v>
      </c>
      <c r="FB30" s="340"/>
      <c r="FC30" s="4" t="s">
        <v>1816</v>
      </c>
      <c r="FD30" s="340"/>
      <c r="FE30" s="4"/>
      <c r="FF30" s="4"/>
      <c r="FG30" s="4"/>
      <c r="FH30" s="4" t="s">
        <v>1375</v>
      </c>
      <c r="FI30" s="4"/>
      <c r="FJ30" s="4"/>
      <c r="FK30" s="4"/>
      <c r="FL30"/>
      <c r="FM30" s="4"/>
      <c r="FN30" s="4"/>
      <c r="FO30" s="4"/>
      <c r="FP30" s="4"/>
      <c r="FQ30" s="4"/>
      <c r="FR30" s="4"/>
      <c r="FS30" s="4"/>
      <c r="FT30" s="4"/>
      <c r="FU30" s="4"/>
      <c r="FV30"/>
      <c r="FW30" s="4"/>
      <c r="FX30" s="4"/>
      <c r="FY30" s="4"/>
      <c r="FZ30" s="4"/>
      <c r="GA30" s="4"/>
      <c r="GB30" s="4"/>
      <c r="GC30" s="340"/>
      <c r="GD30" s="340"/>
      <c r="GE30" s="340"/>
      <c r="GF30" s="348"/>
      <c r="GG30" s="348"/>
      <c r="GH30" s="3"/>
      <c r="GI30" s="4"/>
      <c r="GJ30" s="4"/>
      <c r="GK30" s="4"/>
      <c r="GL30" s="4"/>
      <c r="GM30" s="4"/>
      <c r="GN30" s="4"/>
      <c r="GO30" s="340"/>
      <c r="GP30" s="4"/>
      <c r="GQ30" s="340"/>
      <c r="GR30" s="4"/>
      <c r="GS30" s="340"/>
      <c r="GT30" s="4"/>
      <c r="GU30" s="4"/>
      <c r="GV30" s="4"/>
      <c r="GW30" s="4"/>
      <c r="GX30" s="4"/>
      <c r="GY30"/>
      <c r="GZ30"/>
      <c r="HA30" s="4"/>
      <c r="HB30" s="4"/>
      <c r="HC30" s="4"/>
    </row>
    <row r="31" spans="1:211" s="269" customFormat="1" x14ac:dyDescent="0.35">
      <c r="A31" s="137">
        <v>671</v>
      </c>
      <c r="B31" s="339"/>
      <c r="C31" s="123" t="s">
        <v>1412</v>
      </c>
      <c r="D31" s="124">
        <v>44347</v>
      </c>
      <c r="E31" s="124">
        <v>44347</v>
      </c>
      <c r="F31" s="340"/>
      <c r="G31" s="125" t="s">
        <v>19784</v>
      </c>
      <c r="H31" s="266" t="s">
        <v>1375</v>
      </c>
      <c r="I31" s="123"/>
      <c r="J31" s="339"/>
      <c r="K31" s="355"/>
      <c r="L31" s="267"/>
      <c r="M31" s="354"/>
      <c r="N31" s="267" t="s">
        <v>19657</v>
      </c>
      <c r="O31" s="354"/>
      <c r="P31" s="354"/>
      <c r="Q31" s="267"/>
      <c r="R31" s="267"/>
      <c r="S31" s="267"/>
      <c r="T31" s="123"/>
      <c r="U31" s="124"/>
      <c r="V31" s="124"/>
      <c r="W31" s="123"/>
      <c r="X31" s="339"/>
      <c r="Y31" s="339"/>
      <c r="Z31" s="123"/>
      <c r="AA31" s="123"/>
      <c r="AB31" s="124"/>
      <c r="AC31" s="124"/>
      <c r="AD31" s="339"/>
      <c r="AE31" s="339"/>
      <c r="AF31" s="355"/>
      <c r="AG31" s="355"/>
      <c r="AH31" s="266" t="s">
        <v>1375</v>
      </c>
      <c r="AI31" s="124">
        <v>44344</v>
      </c>
      <c r="AJ31" s="252" t="s">
        <v>19785</v>
      </c>
      <c r="AK31" s="124"/>
      <c r="AL31" s="252"/>
      <c r="AM31" s="85" t="s">
        <v>28</v>
      </c>
      <c r="AN31" s="85" t="s">
        <v>26</v>
      </c>
      <c r="AO31" s="85" t="s">
        <v>26</v>
      </c>
      <c r="AP31" s="85"/>
      <c r="AQ31" s="85"/>
      <c r="AR31" s="85"/>
      <c r="AS31" s="335">
        <v>228580263</v>
      </c>
      <c r="AT31" s="335"/>
      <c r="AU31" s="85"/>
      <c r="AV31" s="85"/>
      <c r="AW31" s="85"/>
      <c r="AX31" s="266" t="s">
        <v>1375</v>
      </c>
      <c r="AY31" s="85" t="s">
        <v>26</v>
      </c>
      <c r="AZ31" s="85" t="s">
        <v>26</v>
      </c>
      <c r="BA31" s="85" t="s">
        <v>26</v>
      </c>
      <c r="BB31" s="85" t="s">
        <v>26</v>
      </c>
      <c r="BC31" s="348"/>
      <c r="BD31" s="85" t="s">
        <v>33</v>
      </c>
      <c r="BE31" s="85" t="s">
        <v>16</v>
      </c>
      <c r="BF31" s="85"/>
      <c r="BG31" s="85"/>
      <c r="BH31" s="304" t="s">
        <v>18051</v>
      </c>
      <c r="BI31" s="364"/>
      <c r="BJ31" s="123"/>
      <c r="BK31" s="123"/>
      <c r="BL31" s="123"/>
      <c r="BM31" s="123" t="s">
        <v>106</v>
      </c>
      <c r="BN31" s="123"/>
      <c r="BO31" s="123"/>
      <c r="BP31" s="123"/>
      <c r="BQ31" s="4" t="s">
        <v>1374</v>
      </c>
      <c r="BR31" s="123"/>
      <c r="BS31" s="123"/>
      <c r="BT31"/>
      <c r="BU31"/>
      <c r="BV31" s="266" t="s">
        <v>1375</v>
      </c>
      <c r="BW31" s="85" t="s">
        <v>1404</v>
      </c>
      <c r="BX31" s="372"/>
      <c r="BY31" s="372"/>
      <c r="BZ31" s="129" t="s">
        <v>202</v>
      </c>
      <c r="CA31" t="s">
        <v>19795</v>
      </c>
      <c r="CB31">
        <v>12000</v>
      </c>
      <c r="CC31" s="123"/>
      <c r="CD31" s="123" t="s">
        <v>1808</v>
      </c>
      <c r="CE31" s="123"/>
      <c r="CF31" s="123"/>
      <c r="CG31" s="123"/>
      <c r="CH31" s="123"/>
      <c r="CI31" s="123"/>
      <c r="CJ31" s="85" t="s">
        <v>16743</v>
      </c>
      <c r="CK31" s="85" t="s">
        <v>16743</v>
      </c>
      <c r="CL31" s="85" t="s">
        <v>16743</v>
      </c>
      <c r="CM31" s="85" t="s">
        <v>16743</v>
      </c>
      <c r="CN31" s="284" t="s">
        <v>19664</v>
      </c>
      <c r="CO31" s="85" t="s">
        <v>16743</v>
      </c>
      <c r="CP31" s="85" t="s">
        <v>16743</v>
      </c>
      <c r="CQ31" s="85" t="s">
        <v>16743</v>
      </c>
      <c r="CR31" s="85" t="s">
        <v>16743</v>
      </c>
      <c r="CS31" s="375"/>
      <c r="CT31" s="85" t="s">
        <v>16743</v>
      </c>
      <c r="CU31" s="85" t="s">
        <v>16743</v>
      </c>
      <c r="CV31" s="85" t="s">
        <v>16743</v>
      </c>
      <c r="CW31" s="85" t="s">
        <v>16743</v>
      </c>
      <c r="CX31" s="85" t="s">
        <v>16743</v>
      </c>
      <c r="CY31" s="85" t="s">
        <v>16743</v>
      </c>
      <c r="CZ31" s="85" t="s">
        <v>16743</v>
      </c>
      <c r="DA31" s="85" t="s">
        <v>16743</v>
      </c>
      <c r="DB31" s="85" t="s">
        <v>16743</v>
      </c>
      <c r="DC31" s="85" t="s">
        <v>16743</v>
      </c>
      <c r="DD31" s="85" t="s">
        <v>16743</v>
      </c>
      <c r="DE31" s="85" t="s">
        <v>16743</v>
      </c>
      <c r="DF31" s="85" t="s">
        <v>16743</v>
      </c>
      <c r="DG31" s="85" t="s">
        <v>16743</v>
      </c>
      <c r="DH31" s="284" t="s">
        <v>1375</v>
      </c>
      <c r="DI31" s="5" t="s">
        <v>1414</v>
      </c>
      <c r="DJ31" s="4" t="s">
        <v>3982</v>
      </c>
      <c r="DK31" s="4" t="s">
        <v>19785</v>
      </c>
      <c r="DL31" s="285" t="s">
        <v>19618</v>
      </c>
      <c r="DM31" s="4"/>
      <c r="DN31" s="4">
        <v>228580263</v>
      </c>
      <c r="DO31" s="340"/>
      <c r="DP31" s="340"/>
      <c r="DQ31" s="4" t="s">
        <v>3630</v>
      </c>
      <c r="DR31" s="340"/>
      <c r="DS31" s="340"/>
      <c r="DT31" s="340"/>
      <c r="DU31" s="340"/>
      <c r="DV31" s="4">
        <v>182611108</v>
      </c>
      <c r="DW31" s="4" t="s">
        <v>19786</v>
      </c>
      <c r="DX31" s="4">
        <v>2400</v>
      </c>
      <c r="DY31" s="4">
        <v>0</v>
      </c>
      <c r="DZ31" s="348"/>
      <c r="EA31" s="4" t="s">
        <v>25</v>
      </c>
      <c r="EB31" s="4">
        <v>4</v>
      </c>
      <c r="EC31" s="4" t="s">
        <v>1887</v>
      </c>
      <c r="ED31" s="340"/>
      <c r="EE31" s="340"/>
      <c r="EF31" s="340"/>
      <c r="EG31" s="348"/>
      <c r="EH31" s="348"/>
      <c r="EI31" s="4"/>
      <c r="EJ31" s="4" t="s">
        <v>26</v>
      </c>
      <c r="EK31" s="4" t="s">
        <v>25</v>
      </c>
      <c r="EL31" s="4" t="s">
        <v>26</v>
      </c>
      <c r="EM31" s="4" t="s">
        <v>1759</v>
      </c>
      <c r="EN31" s="4"/>
      <c r="EO31" s="4" t="s">
        <v>1760</v>
      </c>
      <c r="EP31" s="340"/>
      <c r="EQ31" s="4" t="s">
        <v>1836</v>
      </c>
      <c r="ER31" s="4"/>
      <c r="ES31" s="4" t="s">
        <v>6</v>
      </c>
      <c r="ET31" s="340"/>
      <c r="EU31" s="4" t="s">
        <v>112</v>
      </c>
      <c r="EV31" s="340"/>
      <c r="EW31" s="4" t="s">
        <v>1370</v>
      </c>
      <c r="EX31" s="340"/>
      <c r="EY31" s="4" t="s">
        <v>1374</v>
      </c>
      <c r="EZ31" s="4"/>
      <c r="FA31" s="4" t="s">
        <v>26</v>
      </c>
      <c r="FB31" s="340"/>
      <c r="FC31" s="4"/>
      <c r="FD31" s="340"/>
      <c r="FE31" s="4"/>
      <c r="FF31" s="4"/>
      <c r="FG31" s="4"/>
      <c r="FH31" s="4" t="s">
        <v>1375</v>
      </c>
      <c r="FI31" s="4"/>
      <c r="FJ31" s="4"/>
      <c r="FK31" s="4"/>
      <c r="FL31"/>
      <c r="FM31" s="4"/>
      <c r="FN31" s="4"/>
      <c r="FO31" s="4"/>
      <c r="FP31" s="4"/>
      <c r="FQ31" s="4"/>
      <c r="FR31" s="4"/>
      <c r="FS31" s="4"/>
      <c r="FT31" s="4"/>
      <c r="FU31" s="4"/>
      <c r="FV31"/>
      <c r="FW31" s="4"/>
      <c r="FX31" s="4"/>
      <c r="FY31" s="4"/>
      <c r="FZ31" s="4"/>
      <c r="GA31" s="4"/>
      <c r="GB31" s="4"/>
      <c r="GC31" s="340"/>
      <c r="GD31" s="340"/>
      <c r="GE31" s="340"/>
      <c r="GF31" s="348"/>
      <c r="GG31" s="348"/>
      <c r="GH31" s="3"/>
      <c r="GI31" s="4"/>
      <c r="GJ31" s="4"/>
      <c r="GK31" s="4"/>
      <c r="GL31" s="4"/>
      <c r="GM31" s="4"/>
      <c r="GN31" s="4"/>
      <c r="GO31" s="340"/>
      <c r="GP31" s="4"/>
      <c r="GQ31" s="340"/>
      <c r="GR31" s="4"/>
      <c r="GS31" s="340"/>
      <c r="GT31" s="4"/>
      <c r="GU31" s="4"/>
      <c r="GV31" s="4"/>
      <c r="GW31" s="4"/>
      <c r="GX31" s="4"/>
      <c r="GY31"/>
      <c r="GZ31"/>
      <c r="HA31" s="4"/>
      <c r="HB31" s="4"/>
      <c r="HC31" s="4"/>
    </row>
    <row r="32" spans="1:211" s="269" customFormat="1" x14ac:dyDescent="0.35">
      <c r="A32" s="137">
        <v>670</v>
      </c>
      <c r="B32" s="339"/>
      <c r="C32" s="123" t="s">
        <v>1412</v>
      </c>
      <c r="D32" s="124">
        <v>44347</v>
      </c>
      <c r="E32" s="124">
        <v>44347</v>
      </c>
      <c r="F32" s="340"/>
      <c r="G32" s="125" t="s">
        <v>19787</v>
      </c>
      <c r="H32" s="266" t="s">
        <v>1375</v>
      </c>
      <c r="I32" s="123"/>
      <c r="J32" s="339"/>
      <c r="K32" s="355"/>
      <c r="L32" s="267"/>
      <c r="M32" s="354"/>
      <c r="N32" s="267" t="s">
        <v>19657</v>
      </c>
      <c r="O32" s="354"/>
      <c r="P32" s="354"/>
      <c r="Q32" s="267"/>
      <c r="R32" s="267"/>
      <c r="S32" s="267"/>
      <c r="T32" s="123"/>
      <c r="U32" s="124"/>
      <c r="V32" s="124"/>
      <c r="W32" s="123"/>
      <c r="X32" s="339"/>
      <c r="Y32" s="339"/>
      <c r="Z32" s="123"/>
      <c r="AA32" s="123"/>
      <c r="AB32" s="124"/>
      <c r="AC32" s="124"/>
      <c r="AD32" s="339"/>
      <c r="AE32" s="339"/>
      <c r="AF32" s="355"/>
      <c r="AG32" s="355"/>
      <c r="AH32" s="266" t="s">
        <v>1375</v>
      </c>
      <c r="AI32" s="124">
        <v>44344</v>
      </c>
      <c r="AJ32" s="252" t="s">
        <v>19788</v>
      </c>
      <c r="AK32" s="124"/>
      <c r="AL32" s="252"/>
      <c r="AM32" s="85" t="s">
        <v>28</v>
      </c>
      <c r="AN32" s="85" t="s">
        <v>26</v>
      </c>
      <c r="AO32" s="85" t="s">
        <v>26</v>
      </c>
      <c r="AP32" s="85"/>
      <c r="AQ32" s="85"/>
      <c r="AR32" s="85"/>
      <c r="AS32" s="335">
        <v>3495281452</v>
      </c>
      <c r="AT32" s="335"/>
      <c r="AU32" s="85"/>
      <c r="AV32" s="85"/>
      <c r="AW32" s="85"/>
      <c r="AX32" s="266" t="s">
        <v>1375</v>
      </c>
      <c r="AY32" s="85" t="s">
        <v>26</v>
      </c>
      <c r="AZ32" s="85" t="s">
        <v>26</v>
      </c>
      <c r="BA32" s="85" t="s">
        <v>26</v>
      </c>
      <c r="BB32" s="85" t="s">
        <v>26</v>
      </c>
      <c r="BC32" s="348"/>
      <c r="BD32" s="85" t="s">
        <v>33</v>
      </c>
      <c r="BE32" s="85" t="s">
        <v>16</v>
      </c>
      <c r="BF32" s="85"/>
      <c r="BG32" s="85"/>
      <c r="BH32" s="304" t="s">
        <v>18051</v>
      </c>
      <c r="BI32" s="364"/>
      <c r="BJ32" s="123"/>
      <c r="BK32" s="123"/>
      <c r="BL32" s="123"/>
      <c r="BM32" s="123" t="s">
        <v>106</v>
      </c>
      <c r="BN32" s="123"/>
      <c r="BO32" s="123"/>
      <c r="BP32" s="123"/>
      <c r="BQ32" s="4" t="s">
        <v>8</v>
      </c>
      <c r="BR32" s="123"/>
      <c r="BS32" s="123"/>
      <c r="BT32"/>
      <c r="BU32"/>
      <c r="BV32" s="266" t="s">
        <v>1375</v>
      </c>
      <c r="BW32" s="85" t="s">
        <v>43</v>
      </c>
      <c r="BX32" s="372"/>
      <c r="BY32" s="372"/>
      <c r="BZ32" s="129" t="s">
        <v>53</v>
      </c>
      <c r="CA32" t="s">
        <v>19794</v>
      </c>
      <c r="CB32">
        <v>12000</v>
      </c>
      <c r="CC32" s="123"/>
      <c r="CD32" s="123" t="s">
        <v>1368</v>
      </c>
      <c r="CE32" s="123"/>
      <c r="CF32" s="123"/>
      <c r="CG32" s="123"/>
      <c r="CH32" s="123"/>
      <c r="CI32" s="123"/>
      <c r="CJ32" s="85" t="s">
        <v>16743</v>
      </c>
      <c r="CK32" s="85" t="s">
        <v>16743</v>
      </c>
      <c r="CL32" s="85" t="s">
        <v>16743</v>
      </c>
      <c r="CM32" s="85" t="s">
        <v>16743</v>
      </c>
      <c r="CN32" s="284" t="s">
        <v>19664</v>
      </c>
      <c r="CO32" s="85" t="s">
        <v>16743</v>
      </c>
      <c r="CP32" s="85" t="s">
        <v>16743</v>
      </c>
      <c r="CQ32" s="85" t="s">
        <v>16743</v>
      </c>
      <c r="CR32" s="85" t="s">
        <v>16743</v>
      </c>
      <c r="CS32" s="375"/>
      <c r="CT32" s="85" t="s">
        <v>16743</v>
      </c>
      <c r="CU32" s="85" t="s">
        <v>16743</v>
      </c>
      <c r="CV32" s="85" t="s">
        <v>16743</v>
      </c>
      <c r="CW32" s="85" t="s">
        <v>16743</v>
      </c>
      <c r="CX32" s="85" t="s">
        <v>16743</v>
      </c>
      <c r="CY32" s="85" t="s">
        <v>16743</v>
      </c>
      <c r="CZ32" s="85" t="s">
        <v>16743</v>
      </c>
      <c r="DA32" s="85" t="s">
        <v>16743</v>
      </c>
      <c r="DB32" s="85" t="s">
        <v>16743</v>
      </c>
      <c r="DC32" s="85" t="s">
        <v>16743</v>
      </c>
      <c r="DD32" s="85" t="s">
        <v>16743</v>
      </c>
      <c r="DE32" s="85" t="s">
        <v>16743</v>
      </c>
      <c r="DF32" s="85" t="s">
        <v>16743</v>
      </c>
      <c r="DG32" s="85" t="s">
        <v>16743</v>
      </c>
      <c r="DH32" s="284" t="s">
        <v>1375</v>
      </c>
      <c r="DI32" s="5" t="s">
        <v>2685</v>
      </c>
      <c r="DJ32" s="4" t="s">
        <v>19789</v>
      </c>
      <c r="DK32" s="4" t="s">
        <v>19788</v>
      </c>
      <c r="DL32" s="285" t="s">
        <v>19618</v>
      </c>
      <c r="DM32" s="4"/>
      <c r="DN32" s="4">
        <v>3495281452</v>
      </c>
      <c r="DO32" s="340"/>
      <c r="DP32" s="340"/>
      <c r="DQ32" s="4" t="s">
        <v>19790</v>
      </c>
      <c r="DR32" s="340"/>
      <c r="DS32" s="340"/>
      <c r="DT32" s="340"/>
      <c r="DU32" s="340"/>
      <c r="DV32" s="4">
        <v>192221102</v>
      </c>
      <c r="DW32" s="4" t="s">
        <v>19791</v>
      </c>
      <c r="DX32" s="4">
        <v>1121</v>
      </c>
      <c r="DY32" s="4">
        <v>0</v>
      </c>
      <c r="DZ32" s="348"/>
      <c r="EA32" s="4" t="s">
        <v>25</v>
      </c>
      <c r="EB32" s="4"/>
      <c r="EC32" s="4"/>
      <c r="ED32" s="340"/>
      <c r="EE32" s="340"/>
      <c r="EF32" s="340"/>
      <c r="EG32" s="348"/>
      <c r="EH32" s="348"/>
      <c r="EI32" s="4"/>
      <c r="EJ32" s="4" t="s">
        <v>26</v>
      </c>
      <c r="EK32" s="4" t="s">
        <v>25</v>
      </c>
      <c r="EL32" s="4" t="s">
        <v>25</v>
      </c>
      <c r="EM32" s="4" t="s">
        <v>1759</v>
      </c>
      <c r="EN32" s="4"/>
      <c r="EO32" s="4" t="s">
        <v>1862</v>
      </c>
      <c r="EP32" s="340"/>
      <c r="EQ32" s="4" t="s">
        <v>1761</v>
      </c>
      <c r="ER32" s="4"/>
      <c r="ES32" s="4" t="s">
        <v>1956</v>
      </c>
      <c r="ET32" s="340"/>
      <c r="EU32" s="4" t="s">
        <v>1807</v>
      </c>
      <c r="EV32" s="340"/>
      <c r="EW32" s="4" t="s">
        <v>1368</v>
      </c>
      <c r="EX32" s="340"/>
      <c r="EY32" s="4" t="s">
        <v>8</v>
      </c>
      <c r="EZ32" s="4"/>
      <c r="FA32" s="4" t="s">
        <v>26</v>
      </c>
      <c r="FB32" s="340"/>
      <c r="FC32" s="4"/>
      <c r="FD32" s="340"/>
      <c r="FE32" s="4"/>
      <c r="FF32" s="4"/>
      <c r="FG32" s="4"/>
      <c r="FH32" s="4" t="s">
        <v>1375</v>
      </c>
      <c r="FI32" s="4"/>
      <c r="FJ32" s="4"/>
      <c r="FK32" s="4"/>
      <c r="FL32"/>
      <c r="FM32" s="4"/>
      <c r="FN32" s="4"/>
      <c r="FO32" s="4"/>
      <c r="FP32" s="4"/>
      <c r="FQ32" s="4"/>
      <c r="FR32" s="4"/>
      <c r="FS32" s="4"/>
      <c r="FT32" s="4"/>
      <c r="FU32" s="4"/>
      <c r="FV32"/>
      <c r="FW32" s="4"/>
      <c r="FX32" s="4"/>
      <c r="FY32" s="4"/>
      <c r="FZ32" s="4"/>
      <c r="GA32" s="4"/>
      <c r="GB32" s="4"/>
      <c r="GC32" s="340"/>
      <c r="GD32" s="340"/>
      <c r="GE32" s="340"/>
      <c r="GF32" s="348"/>
      <c r="GG32" s="348"/>
      <c r="GH32" s="3"/>
      <c r="GI32" s="4"/>
      <c r="GJ32" s="4"/>
      <c r="GK32" s="4"/>
      <c r="GL32" s="4"/>
      <c r="GM32" s="4"/>
      <c r="GN32" s="4"/>
      <c r="GO32" s="340"/>
      <c r="GP32" s="4"/>
      <c r="GQ32" s="340"/>
      <c r="GR32" s="4"/>
      <c r="GS32" s="340"/>
      <c r="GT32" s="4"/>
      <c r="GU32" s="4"/>
      <c r="GV32" s="4"/>
      <c r="GW32" s="4"/>
      <c r="GX32" s="4"/>
      <c r="GY32"/>
      <c r="GZ32"/>
      <c r="HA32" s="4"/>
      <c r="HB32" s="4"/>
      <c r="HC32" s="4"/>
    </row>
    <row r="33" spans="1:211" s="269" customFormat="1" x14ac:dyDescent="0.35">
      <c r="A33" s="137">
        <v>669</v>
      </c>
      <c r="B33" s="339"/>
      <c r="C33" s="123" t="s">
        <v>1410</v>
      </c>
      <c r="D33" s="124"/>
      <c r="E33" s="124"/>
      <c r="F33" s="340"/>
      <c r="G33" s="125" t="s">
        <v>19617</v>
      </c>
      <c r="H33" s="266" t="s">
        <v>1375</v>
      </c>
      <c r="I33" s="123"/>
      <c r="J33" s="339"/>
      <c r="K33" s="355"/>
      <c r="L33" s="267"/>
      <c r="M33" s="354"/>
      <c r="N33" s="267" t="s">
        <v>19657</v>
      </c>
      <c r="O33" s="354"/>
      <c r="P33" s="354"/>
      <c r="Q33" s="267"/>
      <c r="R33" s="267"/>
      <c r="S33" s="267"/>
      <c r="T33" s="123"/>
      <c r="U33" s="124"/>
      <c r="V33" s="124"/>
      <c r="W33" s="123"/>
      <c r="X33" s="339"/>
      <c r="Y33" s="339"/>
      <c r="Z33" s="123"/>
      <c r="AA33" s="123"/>
      <c r="AB33" s="124"/>
      <c r="AC33" s="124"/>
      <c r="AD33" s="339"/>
      <c r="AE33" s="339"/>
      <c r="AF33" s="355"/>
      <c r="AG33" s="355"/>
      <c r="AH33" s="266" t="s">
        <v>1375</v>
      </c>
      <c r="AI33" s="124">
        <v>44344</v>
      </c>
      <c r="AJ33" s="252" t="s">
        <v>19619</v>
      </c>
      <c r="AK33" s="124"/>
      <c r="AL33" s="252"/>
      <c r="AM33" s="85" t="s">
        <v>28</v>
      </c>
      <c r="AN33" s="85" t="s">
        <v>26</v>
      </c>
      <c r="AO33" s="85" t="s">
        <v>26</v>
      </c>
      <c r="AP33" s="85"/>
      <c r="AQ33" s="85"/>
      <c r="AR33" s="85"/>
      <c r="AS33" s="335" t="s">
        <v>19620</v>
      </c>
      <c r="AT33" s="335"/>
      <c r="AU33" s="85"/>
      <c r="AV33" s="85"/>
      <c r="AW33" s="85"/>
      <c r="AX33" s="266" t="s">
        <v>1375</v>
      </c>
      <c r="AY33" s="85" t="s">
        <v>25</v>
      </c>
      <c r="AZ33" s="85" t="s">
        <v>25</v>
      </c>
      <c r="BA33" s="85" t="s">
        <v>25</v>
      </c>
      <c r="BB33" s="85" t="s">
        <v>25</v>
      </c>
      <c r="BC33" s="348"/>
      <c r="BD33" s="85" t="s">
        <v>27</v>
      </c>
      <c r="BE33" s="85" t="s">
        <v>4</v>
      </c>
      <c r="BF33" s="85" t="s">
        <v>34</v>
      </c>
      <c r="BG33" s="85"/>
      <c r="BH33" s="304" t="s">
        <v>18049</v>
      </c>
      <c r="BI33" s="364"/>
      <c r="BJ33" s="123"/>
      <c r="BK33" s="123"/>
      <c r="BL33" s="123"/>
      <c r="BM33" s="123" t="s">
        <v>102</v>
      </c>
      <c r="BN33" s="123" t="s">
        <v>1378</v>
      </c>
      <c r="BO33" s="123" t="s">
        <v>11</v>
      </c>
      <c r="BP33" s="123"/>
      <c r="BQ33" s="4" t="s">
        <v>8</v>
      </c>
      <c r="BR33" s="123" t="s">
        <v>1614</v>
      </c>
      <c r="BS33" s="123" t="s">
        <v>11</v>
      </c>
      <c r="BT33"/>
      <c r="BU33"/>
      <c r="BV33" s="266" t="s">
        <v>1375</v>
      </c>
      <c r="BW33" s="85" t="s">
        <v>1404</v>
      </c>
      <c r="BX33" s="372"/>
      <c r="BY33" s="372"/>
      <c r="BZ33" s="129" t="s">
        <v>54</v>
      </c>
      <c r="CA33" t="s">
        <v>3668</v>
      </c>
      <c r="CB33">
        <v>12000</v>
      </c>
      <c r="CC33" s="123"/>
      <c r="CD33" s="123" t="s">
        <v>6</v>
      </c>
      <c r="CE33" s="123"/>
      <c r="CF33" s="123"/>
      <c r="CG33" s="123"/>
      <c r="CH33" s="123"/>
      <c r="CI33" s="123"/>
      <c r="CJ33" s="85" t="s">
        <v>16743</v>
      </c>
      <c r="CK33" s="85" t="s">
        <v>16743</v>
      </c>
      <c r="CL33" s="85" t="s">
        <v>16743</v>
      </c>
      <c r="CM33" s="85" t="s">
        <v>16743</v>
      </c>
      <c r="CN33" s="284" t="s">
        <v>19621</v>
      </c>
      <c r="CO33" s="85" t="s">
        <v>16743</v>
      </c>
      <c r="CP33" s="85" t="s">
        <v>16743</v>
      </c>
      <c r="CQ33" s="85" t="s">
        <v>16743</v>
      </c>
      <c r="CR33" s="85" t="s">
        <v>16743</v>
      </c>
      <c r="CS33" s="375"/>
      <c r="CT33" s="85" t="s">
        <v>16743</v>
      </c>
      <c r="CU33" s="85" t="s">
        <v>16743</v>
      </c>
      <c r="CV33" s="85" t="s">
        <v>16743</v>
      </c>
      <c r="CW33" s="85" t="s">
        <v>16743</v>
      </c>
      <c r="CX33" s="85" t="s">
        <v>16743</v>
      </c>
      <c r="CY33" s="85" t="s">
        <v>16743</v>
      </c>
      <c r="CZ33" s="85" t="s">
        <v>16743</v>
      </c>
      <c r="DA33" s="85" t="s">
        <v>16743</v>
      </c>
      <c r="DB33" s="85" t="s">
        <v>16743</v>
      </c>
      <c r="DC33" s="85" t="s">
        <v>16743</v>
      </c>
      <c r="DD33" s="85" t="s">
        <v>16743</v>
      </c>
      <c r="DE33" s="85" t="s">
        <v>16743</v>
      </c>
      <c r="DF33" s="85" t="s">
        <v>16743</v>
      </c>
      <c r="DG33" s="85" t="s">
        <v>16743</v>
      </c>
      <c r="DH33" s="284" t="s">
        <v>1375</v>
      </c>
      <c r="DI33" s="5" t="s">
        <v>123</v>
      </c>
      <c r="DJ33" s="4" t="s">
        <v>3198</v>
      </c>
      <c r="DK33" s="4" t="s">
        <v>19619</v>
      </c>
      <c r="DL33" s="285" t="s">
        <v>19618</v>
      </c>
      <c r="DM33" s="4"/>
      <c r="DN33" s="4" t="s">
        <v>19620</v>
      </c>
      <c r="DO33" s="340"/>
      <c r="DP33" s="340"/>
      <c r="DQ33" s="4" t="s">
        <v>3635</v>
      </c>
      <c r="DR33" s="340"/>
      <c r="DS33" s="340"/>
      <c r="DT33" s="340"/>
      <c r="DU33" s="340"/>
      <c r="DV33" s="4"/>
      <c r="DW33" s="4" t="s">
        <v>19622</v>
      </c>
      <c r="DX33" s="4">
        <v>9260</v>
      </c>
      <c r="DY33" s="4">
        <v>0</v>
      </c>
      <c r="DZ33" s="348"/>
      <c r="EA33" s="4" t="s">
        <v>25</v>
      </c>
      <c r="EB33" s="4">
        <v>3</v>
      </c>
      <c r="EC33" s="4" t="s">
        <v>1887</v>
      </c>
      <c r="ED33" s="340"/>
      <c r="EE33" s="340"/>
      <c r="EF33" s="340"/>
      <c r="EG33" s="348"/>
      <c r="EH33" s="348"/>
      <c r="EI33" s="4"/>
      <c r="EJ33" s="4" t="s">
        <v>26</v>
      </c>
      <c r="EK33" s="4" t="s">
        <v>25</v>
      </c>
      <c r="EL33" s="4"/>
      <c r="EM33" s="4" t="s">
        <v>1759</v>
      </c>
      <c r="EN33" s="4"/>
      <c r="EO33" s="4" t="s">
        <v>2782</v>
      </c>
      <c r="EP33" s="340"/>
      <c r="EQ33" s="4" t="s">
        <v>1761</v>
      </c>
      <c r="ER33" s="4"/>
      <c r="ES33" s="4" t="s">
        <v>1807</v>
      </c>
      <c r="ET33" s="340"/>
      <c r="EU33" s="4" t="s">
        <v>114</v>
      </c>
      <c r="EV33" s="340"/>
      <c r="EW33" s="4" t="s">
        <v>1807</v>
      </c>
      <c r="EX33" s="340"/>
      <c r="EY33" s="4" t="s">
        <v>8</v>
      </c>
      <c r="EZ33" s="4"/>
      <c r="FA33" s="4" t="s">
        <v>25</v>
      </c>
      <c r="FB33" s="340"/>
      <c r="FC33" s="4" t="s">
        <v>1816</v>
      </c>
      <c r="FD33" s="340"/>
      <c r="FE33" s="4" t="s">
        <v>2023</v>
      </c>
      <c r="FF33" s="4" t="s">
        <v>1865</v>
      </c>
      <c r="FG33" s="4" t="s">
        <v>25</v>
      </c>
      <c r="FH33" s="4" t="s">
        <v>1375</v>
      </c>
      <c r="FI33" s="4"/>
      <c r="FJ33" s="4"/>
      <c r="FK33" s="4"/>
      <c r="FL33"/>
      <c r="FM33" s="4"/>
      <c r="FN33" s="4"/>
      <c r="FO33" s="4"/>
      <c r="FP33" s="4"/>
      <c r="FQ33" s="4"/>
      <c r="FR33" s="4"/>
      <c r="FS33" s="4"/>
      <c r="FT33" s="4"/>
      <c r="FU33" s="4"/>
      <c r="FV33"/>
      <c r="FW33" s="4"/>
      <c r="FX33" s="4"/>
      <c r="FY33" s="4"/>
      <c r="FZ33" s="4"/>
      <c r="GA33" s="4"/>
      <c r="GB33" s="4"/>
      <c r="GC33" s="340"/>
      <c r="GD33" s="340"/>
      <c r="GE33" s="340"/>
      <c r="GF33" s="348"/>
      <c r="GG33" s="348"/>
      <c r="GH33" s="3"/>
      <c r="GI33" s="4"/>
      <c r="GJ33" s="4"/>
      <c r="GK33" s="4"/>
      <c r="GL33" s="4"/>
      <c r="GM33" s="4"/>
      <c r="GN33" s="4"/>
      <c r="GO33" s="340"/>
      <c r="GP33" s="4"/>
      <c r="GQ33" s="340"/>
      <c r="GR33" s="4"/>
      <c r="GS33" s="340"/>
      <c r="GT33" s="4"/>
      <c r="GU33" s="4"/>
      <c r="GV33" s="4"/>
      <c r="GW33" s="4"/>
      <c r="GX33" s="4"/>
      <c r="GY33"/>
      <c r="GZ33"/>
      <c r="HA33" s="4"/>
      <c r="HB33" s="4"/>
      <c r="HC33" s="4"/>
    </row>
    <row r="34" spans="1:211" s="269" customFormat="1" x14ac:dyDescent="0.35">
      <c r="A34" s="137">
        <v>668</v>
      </c>
      <c r="B34" s="339"/>
      <c r="C34" s="123" t="s">
        <v>1410</v>
      </c>
      <c r="D34" s="124"/>
      <c r="E34" s="124"/>
      <c r="F34" s="340"/>
      <c r="G34" s="125" t="s">
        <v>19623</v>
      </c>
      <c r="H34" s="266" t="s">
        <v>1375</v>
      </c>
      <c r="I34" s="123"/>
      <c r="J34" s="339"/>
      <c r="K34" s="355"/>
      <c r="L34" s="267"/>
      <c r="M34" s="354"/>
      <c r="N34" s="267" t="s">
        <v>19657</v>
      </c>
      <c r="O34" s="354"/>
      <c r="P34" s="354"/>
      <c r="Q34" s="267"/>
      <c r="R34" s="267"/>
      <c r="S34" s="267"/>
      <c r="T34" s="123"/>
      <c r="U34" s="124"/>
      <c r="V34" s="124"/>
      <c r="W34" s="123"/>
      <c r="X34" s="339"/>
      <c r="Y34" s="339"/>
      <c r="Z34" s="123"/>
      <c r="AA34" s="123"/>
      <c r="AB34" s="124"/>
      <c r="AC34" s="124"/>
      <c r="AD34" s="339"/>
      <c r="AE34" s="339"/>
      <c r="AF34" s="355"/>
      <c r="AG34" s="355"/>
      <c r="AH34" s="266" t="s">
        <v>1375</v>
      </c>
      <c r="AI34" s="124">
        <v>44344</v>
      </c>
      <c r="AJ34" s="252" t="s">
        <v>19624</v>
      </c>
      <c r="AK34" s="124">
        <v>44344</v>
      </c>
      <c r="AL34" s="252" t="s">
        <v>19624</v>
      </c>
      <c r="AM34" s="85" t="s">
        <v>28</v>
      </c>
      <c r="AN34" s="85" t="s">
        <v>26</v>
      </c>
      <c r="AO34" s="85" t="s">
        <v>26</v>
      </c>
      <c r="AP34" s="85" t="s">
        <v>19625</v>
      </c>
      <c r="AQ34" s="85" t="s">
        <v>19626</v>
      </c>
      <c r="AR34" s="85"/>
      <c r="AS34" s="335" t="s">
        <v>19627</v>
      </c>
      <c r="AT34" s="335"/>
      <c r="AU34" s="85"/>
      <c r="AV34" s="85"/>
      <c r="AW34" s="85"/>
      <c r="AX34" s="266" t="s">
        <v>1375</v>
      </c>
      <c r="AY34" s="85" t="s">
        <v>26</v>
      </c>
      <c r="AZ34" s="85" t="s">
        <v>25</v>
      </c>
      <c r="BA34" s="85" t="s">
        <v>26</v>
      </c>
      <c r="BB34" s="85" t="s">
        <v>26</v>
      </c>
      <c r="BC34" s="348"/>
      <c r="BD34" s="85" t="s">
        <v>27</v>
      </c>
      <c r="BE34" s="85" t="s">
        <v>13</v>
      </c>
      <c r="BF34" s="85" t="s">
        <v>34</v>
      </c>
      <c r="BG34" s="85"/>
      <c r="BH34" s="304" t="s">
        <v>18069</v>
      </c>
      <c r="BI34" s="364"/>
      <c r="BJ34" s="123"/>
      <c r="BK34" s="123"/>
      <c r="BL34" s="123"/>
      <c r="BM34" s="123" t="s">
        <v>102</v>
      </c>
      <c r="BN34" s="123" t="s">
        <v>1524</v>
      </c>
      <c r="BO34" s="123" t="s">
        <v>3725</v>
      </c>
      <c r="BP34" s="123"/>
      <c r="BQ34" s="4" t="s">
        <v>8</v>
      </c>
      <c r="BR34" s="123" t="s">
        <v>1614</v>
      </c>
      <c r="BS34" s="123" t="s">
        <v>1408</v>
      </c>
      <c r="BT34"/>
      <c r="BU34"/>
      <c r="BV34" s="266" t="s">
        <v>1375</v>
      </c>
      <c r="BW34" s="85" t="s">
        <v>1404</v>
      </c>
      <c r="BX34" s="372"/>
      <c r="BY34" s="372"/>
      <c r="BZ34" s="129" t="s">
        <v>200</v>
      </c>
      <c r="CA34" t="s">
        <v>19628</v>
      </c>
      <c r="CB34">
        <v>12000</v>
      </c>
      <c r="CC34" s="123"/>
      <c r="CD34" s="123" t="s">
        <v>1373</v>
      </c>
      <c r="CE34" s="123"/>
      <c r="CF34" s="123"/>
      <c r="CG34" s="123"/>
      <c r="CH34" s="123"/>
      <c r="CI34" s="123"/>
      <c r="CJ34" s="85" t="s">
        <v>16743</v>
      </c>
      <c r="CK34" s="85" t="s">
        <v>16743</v>
      </c>
      <c r="CL34" s="85" t="s">
        <v>16743</v>
      </c>
      <c r="CM34" s="85" t="s">
        <v>16743</v>
      </c>
      <c r="CN34" s="284" t="s">
        <v>19621</v>
      </c>
      <c r="CO34" s="85" t="s">
        <v>16743</v>
      </c>
      <c r="CP34" s="85" t="s">
        <v>16743</v>
      </c>
      <c r="CQ34" s="85" t="s">
        <v>16743</v>
      </c>
      <c r="CR34" s="85" t="s">
        <v>16743</v>
      </c>
      <c r="CS34" s="375"/>
      <c r="CT34" s="85" t="s">
        <v>16743</v>
      </c>
      <c r="CU34" s="85" t="s">
        <v>16743</v>
      </c>
      <c r="CV34" s="85" t="s">
        <v>16743</v>
      </c>
      <c r="CW34" s="85" t="s">
        <v>16743</v>
      </c>
      <c r="CX34" s="85" t="s">
        <v>16743</v>
      </c>
      <c r="CY34" s="85" t="s">
        <v>16743</v>
      </c>
      <c r="CZ34" s="85" t="s">
        <v>16743</v>
      </c>
      <c r="DA34" s="85" t="s">
        <v>16743</v>
      </c>
      <c r="DB34" s="85" t="s">
        <v>16743</v>
      </c>
      <c r="DC34" s="85" t="s">
        <v>16743</v>
      </c>
      <c r="DD34" s="85" t="s">
        <v>16743</v>
      </c>
      <c r="DE34" s="85" t="s">
        <v>16743</v>
      </c>
      <c r="DF34" s="85" t="s">
        <v>16743</v>
      </c>
      <c r="DG34" s="85" t="s">
        <v>16743</v>
      </c>
      <c r="DH34" s="284" t="s">
        <v>1375</v>
      </c>
      <c r="DI34" s="5" t="s">
        <v>124</v>
      </c>
      <c r="DJ34" s="4" t="s">
        <v>12790</v>
      </c>
      <c r="DK34" s="4" t="s">
        <v>19624</v>
      </c>
      <c r="DL34" s="285" t="s">
        <v>19618</v>
      </c>
      <c r="DM34" s="4" t="s">
        <v>19625</v>
      </c>
      <c r="DN34" s="4" t="s">
        <v>19627</v>
      </c>
      <c r="DO34" s="340"/>
      <c r="DP34" s="340"/>
      <c r="DQ34" s="4" t="s">
        <v>2078</v>
      </c>
      <c r="DR34" s="340"/>
      <c r="DS34" s="340"/>
      <c r="DT34" s="340"/>
      <c r="DU34" s="340"/>
      <c r="DV34" s="4">
        <v>182201105</v>
      </c>
      <c r="DW34" s="4" t="s">
        <v>19629</v>
      </c>
      <c r="DX34" s="4">
        <v>9002</v>
      </c>
      <c r="DY34" s="4">
        <v>0</v>
      </c>
      <c r="DZ34" s="348"/>
      <c r="EA34" s="4" t="s">
        <v>25</v>
      </c>
      <c r="EB34" s="4">
        <v>2</v>
      </c>
      <c r="EC34" s="4" t="s">
        <v>1887</v>
      </c>
      <c r="ED34" s="340"/>
      <c r="EE34" s="340"/>
      <c r="EF34" s="340"/>
      <c r="EG34" s="348"/>
      <c r="EH34" s="348"/>
      <c r="EI34" s="4"/>
      <c r="EJ34" s="4" t="s">
        <v>26</v>
      </c>
      <c r="EK34" s="4" t="s">
        <v>25</v>
      </c>
      <c r="EL34" s="4"/>
      <c r="EM34" s="4" t="s">
        <v>1807</v>
      </c>
      <c r="EN34" s="4" t="s">
        <v>19630</v>
      </c>
      <c r="EO34" s="4" t="s">
        <v>1835</v>
      </c>
      <c r="EP34" s="340"/>
      <c r="EQ34" s="4" t="s">
        <v>1863</v>
      </c>
      <c r="ER34" s="4"/>
      <c r="ES34" s="4" t="s">
        <v>1888</v>
      </c>
      <c r="ET34" s="340"/>
      <c r="EU34" s="4" t="s">
        <v>112</v>
      </c>
      <c r="EV34" s="340"/>
      <c r="EW34" s="4" t="s">
        <v>1373</v>
      </c>
      <c r="EX34" s="340"/>
      <c r="EY34" s="4" t="s">
        <v>8</v>
      </c>
      <c r="EZ34" s="4"/>
      <c r="FA34" s="4" t="s">
        <v>26</v>
      </c>
      <c r="FB34" s="340"/>
      <c r="FC34" s="4"/>
      <c r="FD34" s="340"/>
      <c r="FE34" s="4" t="s">
        <v>1837</v>
      </c>
      <c r="FF34" s="4" t="s">
        <v>1838</v>
      </c>
      <c r="FG34" s="4" t="s">
        <v>26</v>
      </c>
      <c r="FH34" s="4" t="s">
        <v>1375</v>
      </c>
      <c r="FI34" s="4" t="s">
        <v>1839</v>
      </c>
      <c r="FJ34" s="4" t="s">
        <v>2286</v>
      </c>
      <c r="FK34" s="4" t="s">
        <v>96</v>
      </c>
      <c r="FL34" t="s">
        <v>19631</v>
      </c>
      <c r="FM34" s="4" t="s">
        <v>19626</v>
      </c>
      <c r="FN34" s="4" t="s">
        <v>1839</v>
      </c>
      <c r="FO34" s="4" t="s">
        <v>1890</v>
      </c>
      <c r="FP34" s="4" t="s">
        <v>13284</v>
      </c>
      <c r="FQ34" s="4" t="s">
        <v>1375</v>
      </c>
      <c r="FR34" s="4" t="s">
        <v>1434</v>
      </c>
      <c r="FS34" s="4" t="s">
        <v>2456</v>
      </c>
      <c r="FT34" s="4" t="s">
        <v>1845</v>
      </c>
      <c r="FU34" s="4" t="s">
        <v>9</v>
      </c>
      <c r="FV34" t="s">
        <v>19632</v>
      </c>
      <c r="FW34" s="4" t="s">
        <v>1846</v>
      </c>
      <c r="FX34" s="4" t="s">
        <v>46</v>
      </c>
      <c r="FY34" s="4" t="s">
        <v>19625</v>
      </c>
      <c r="FZ34" s="4" t="s">
        <v>1847</v>
      </c>
      <c r="GA34" s="4" t="s">
        <v>1375</v>
      </c>
      <c r="GB34" s="4" t="s">
        <v>1375</v>
      </c>
      <c r="GC34" s="340"/>
      <c r="GD34" s="340"/>
      <c r="GE34" s="340"/>
      <c r="GF34" s="348"/>
      <c r="GG34" s="348"/>
      <c r="GH34" s="3" t="s">
        <v>1375</v>
      </c>
      <c r="GI34" s="4" t="s">
        <v>9</v>
      </c>
      <c r="GJ34" s="4" t="s">
        <v>1435</v>
      </c>
      <c r="GK34" s="4" t="s">
        <v>1375</v>
      </c>
      <c r="GL34" s="4" t="s">
        <v>9</v>
      </c>
      <c r="GM34" s="4" t="s">
        <v>1375</v>
      </c>
      <c r="GN34" s="4" t="s">
        <v>1375</v>
      </c>
      <c r="GO34" s="340"/>
      <c r="GP34" s="4" t="s">
        <v>1850</v>
      </c>
      <c r="GQ34" s="340"/>
      <c r="GR34" s="4" t="s">
        <v>19633</v>
      </c>
      <c r="GS34" s="340"/>
      <c r="GT34" s="4" t="s">
        <v>1375</v>
      </c>
      <c r="GU34" s="4" t="s">
        <v>1375</v>
      </c>
      <c r="GV34" s="4" t="s">
        <v>9</v>
      </c>
      <c r="GW34" s="4" t="s">
        <v>19634</v>
      </c>
      <c r="GX34" s="4" t="s">
        <v>19626</v>
      </c>
      <c r="GY34" t="s">
        <v>19632</v>
      </c>
      <c r="GZ34" t="s">
        <v>19635</v>
      </c>
      <c r="HA34" s="4"/>
      <c r="HB34" s="4"/>
      <c r="HC34" s="4"/>
    </row>
    <row r="35" spans="1:211" s="269" customFormat="1" x14ac:dyDescent="0.35">
      <c r="A35" s="137">
        <v>667</v>
      </c>
      <c r="B35" s="339"/>
      <c r="C35" s="123" t="s">
        <v>1410</v>
      </c>
      <c r="D35" s="124"/>
      <c r="E35" s="124"/>
      <c r="F35" s="340"/>
      <c r="G35" s="125" t="s">
        <v>19636</v>
      </c>
      <c r="H35" s="266" t="s">
        <v>1375</v>
      </c>
      <c r="I35" s="123"/>
      <c r="J35" s="339"/>
      <c r="K35" s="355"/>
      <c r="L35" s="267"/>
      <c r="M35" s="354"/>
      <c r="N35" s="267" t="s">
        <v>19657</v>
      </c>
      <c r="O35" s="354"/>
      <c r="P35" s="354"/>
      <c r="Q35" s="267"/>
      <c r="R35" s="267"/>
      <c r="S35" s="267"/>
      <c r="T35" s="123"/>
      <c r="U35" s="124"/>
      <c r="V35" s="124"/>
      <c r="W35" s="123"/>
      <c r="X35" s="339"/>
      <c r="Y35" s="339"/>
      <c r="Z35" s="123"/>
      <c r="AA35" s="123"/>
      <c r="AB35" s="124"/>
      <c r="AC35" s="124"/>
      <c r="AD35" s="339"/>
      <c r="AE35" s="339"/>
      <c r="AF35" s="355"/>
      <c r="AG35" s="355"/>
      <c r="AH35" s="266" t="s">
        <v>1375</v>
      </c>
      <c r="AI35" s="124">
        <v>44344</v>
      </c>
      <c r="AJ35" s="252" t="s">
        <v>19637</v>
      </c>
      <c r="AK35" s="124">
        <v>44344</v>
      </c>
      <c r="AL35" s="252" t="s">
        <v>19637</v>
      </c>
      <c r="AM35" s="85" t="s">
        <v>28</v>
      </c>
      <c r="AN35" s="85" t="s">
        <v>26</v>
      </c>
      <c r="AO35" s="85" t="s">
        <v>26</v>
      </c>
      <c r="AP35" s="85" t="s">
        <v>19638</v>
      </c>
      <c r="AQ35" s="85" t="s">
        <v>19639</v>
      </c>
      <c r="AR35" s="85"/>
      <c r="AS35" s="335" t="s">
        <v>19640</v>
      </c>
      <c r="AT35" s="335"/>
      <c r="AU35" s="85"/>
      <c r="AV35" s="85"/>
      <c r="AW35" s="85"/>
      <c r="AX35" s="266" t="s">
        <v>1375</v>
      </c>
      <c r="AY35" s="85" t="s">
        <v>26</v>
      </c>
      <c r="AZ35" s="85" t="s">
        <v>25</v>
      </c>
      <c r="BA35" s="85" t="s">
        <v>26</v>
      </c>
      <c r="BB35" s="85" t="s">
        <v>26</v>
      </c>
      <c r="BC35" s="348"/>
      <c r="BD35" s="85" t="s">
        <v>27</v>
      </c>
      <c r="BE35" s="85" t="s">
        <v>13</v>
      </c>
      <c r="BF35" s="85" t="s">
        <v>34</v>
      </c>
      <c r="BG35" s="85"/>
      <c r="BH35" s="304" t="s">
        <v>18069</v>
      </c>
      <c r="BI35" s="364"/>
      <c r="BJ35" s="123"/>
      <c r="BK35" s="123"/>
      <c r="BL35" s="123"/>
      <c r="BM35" s="123" t="s">
        <v>102</v>
      </c>
      <c r="BN35" s="123" t="s">
        <v>1378</v>
      </c>
      <c r="BO35" s="123" t="s">
        <v>1387</v>
      </c>
      <c r="BP35" s="123"/>
      <c r="BQ35" s="4" t="s">
        <v>8</v>
      </c>
      <c r="BR35" s="123" t="s">
        <v>1614</v>
      </c>
      <c r="BS35" s="123" t="s">
        <v>13</v>
      </c>
      <c r="BT35"/>
      <c r="BU35"/>
      <c r="BV35" s="266" t="s">
        <v>1375</v>
      </c>
      <c r="BW35" s="85" t="s">
        <v>1404</v>
      </c>
      <c r="BX35" s="372"/>
      <c r="BY35" s="372"/>
      <c r="BZ35" s="129" t="s">
        <v>200</v>
      </c>
      <c r="CA35" t="s">
        <v>19641</v>
      </c>
      <c r="CB35">
        <v>12000</v>
      </c>
      <c r="CC35" s="123"/>
      <c r="CD35" s="123" t="s">
        <v>1373</v>
      </c>
      <c r="CE35" s="123"/>
      <c r="CF35" s="123"/>
      <c r="CG35" s="123"/>
      <c r="CH35" s="123"/>
      <c r="CI35" s="123"/>
      <c r="CJ35" s="85" t="s">
        <v>16743</v>
      </c>
      <c r="CK35" s="85" t="s">
        <v>16743</v>
      </c>
      <c r="CL35" s="85" t="s">
        <v>16743</v>
      </c>
      <c r="CM35" s="85" t="s">
        <v>16743</v>
      </c>
      <c r="CN35" s="284" t="s">
        <v>19621</v>
      </c>
      <c r="CO35" s="85" t="s">
        <v>16743</v>
      </c>
      <c r="CP35" s="85" t="s">
        <v>16743</v>
      </c>
      <c r="CQ35" s="85" t="s">
        <v>16743</v>
      </c>
      <c r="CR35" s="85" t="s">
        <v>16743</v>
      </c>
      <c r="CS35" s="375"/>
      <c r="CT35" s="85" t="s">
        <v>16743</v>
      </c>
      <c r="CU35" s="85" t="s">
        <v>16743</v>
      </c>
      <c r="CV35" s="85" t="s">
        <v>16743</v>
      </c>
      <c r="CW35" s="85" t="s">
        <v>16743</v>
      </c>
      <c r="CX35" s="85" t="s">
        <v>16743</v>
      </c>
      <c r="CY35" s="85" t="s">
        <v>16743</v>
      </c>
      <c r="CZ35" s="85" t="s">
        <v>16743</v>
      </c>
      <c r="DA35" s="85" t="s">
        <v>16743</v>
      </c>
      <c r="DB35" s="85" t="s">
        <v>16743</v>
      </c>
      <c r="DC35" s="85" t="s">
        <v>16743</v>
      </c>
      <c r="DD35" s="85" t="s">
        <v>16743</v>
      </c>
      <c r="DE35" s="85" t="s">
        <v>16743</v>
      </c>
      <c r="DF35" s="85" t="s">
        <v>16743</v>
      </c>
      <c r="DG35" s="85" t="s">
        <v>16743</v>
      </c>
      <c r="DH35" s="284" t="s">
        <v>1375</v>
      </c>
      <c r="DI35" s="5" t="s">
        <v>124</v>
      </c>
      <c r="DJ35" s="4" t="s">
        <v>2077</v>
      </c>
      <c r="DK35" s="4" t="s">
        <v>19637</v>
      </c>
      <c r="DL35" s="285" t="s">
        <v>19618</v>
      </c>
      <c r="DM35" s="4" t="s">
        <v>19638</v>
      </c>
      <c r="DN35" s="4" t="s">
        <v>19640</v>
      </c>
      <c r="DO35" s="340"/>
      <c r="DP35" s="340"/>
      <c r="DQ35" s="4" t="s">
        <v>15579</v>
      </c>
      <c r="DR35" s="340"/>
      <c r="DS35" s="340"/>
      <c r="DT35" s="340"/>
      <c r="DU35" s="340"/>
      <c r="DV35" s="4">
        <v>18220</v>
      </c>
      <c r="DW35" s="4" t="s">
        <v>19642</v>
      </c>
      <c r="DX35" s="4">
        <v>9002</v>
      </c>
      <c r="DY35" s="4">
        <v>0</v>
      </c>
      <c r="DZ35" s="348"/>
      <c r="EA35" s="4" t="s">
        <v>25</v>
      </c>
      <c r="EB35" s="4">
        <v>2</v>
      </c>
      <c r="EC35" s="4" t="s">
        <v>1887</v>
      </c>
      <c r="ED35" s="340"/>
      <c r="EE35" s="340"/>
      <c r="EF35" s="340"/>
      <c r="EG35" s="348"/>
      <c r="EH35" s="348"/>
      <c r="EI35" s="4"/>
      <c r="EJ35" s="4" t="s">
        <v>26</v>
      </c>
      <c r="EK35" s="4" t="s">
        <v>25</v>
      </c>
      <c r="EL35" s="4"/>
      <c r="EM35" s="4" t="s">
        <v>1807</v>
      </c>
      <c r="EN35" s="4" t="s">
        <v>19643</v>
      </c>
      <c r="EO35" s="4" t="s">
        <v>1835</v>
      </c>
      <c r="EP35" s="340"/>
      <c r="EQ35" s="4" t="s">
        <v>1863</v>
      </c>
      <c r="ER35" s="4"/>
      <c r="ES35" s="4" t="s">
        <v>1888</v>
      </c>
      <c r="ET35" s="340"/>
      <c r="EU35" s="4" t="s">
        <v>112</v>
      </c>
      <c r="EV35" s="340"/>
      <c r="EW35" s="4" t="s">
        <v>1373</v>
      </c>
      <c r="EX35" s="340"/>
      <c r="EY35" s="4" t="s">
        <v>8</v>
      </c>
      <c r="EZ35" s="4"/>
      <c r="FA35" s="4" t="s">
        <v>26</v>
      </c>
      <c r="FB35" s="340"/>
      <c r="FC35" s="4"/>
      <c r="FD35" s="340"/>
      <c r="FE35" s="4" t="s">
        <v>1837</v>
      </c>
      <c r="FF35" s="4" t="s">
        <v>1838</v>
      </c>
      <c r="FG35" s="4" t="s">
        <v>26</v>
      </c>
      <c r="FH35" s="4" t="s">
        <v>1375</v>
      </c>
      <c r="FI35" s="4" t="s">
        <v>1839</v>
      </c>
      <c r="FJ35" s="4" t="s">
        <v>2286</v>
      </c>
      <c r="FK35" s="4" t="s">
        <v>96</v>
      </c>
      <c r="FL35" t="s">
        <v>19644</v>
      </c>
      <c r="FM35" s="4" t="s">
        <v>19639</v>
      </c>
      <c r="FN35" s="4" t="s">
        <v>1839</v>
      </c>
      <c r="FO35" s="4" t="s">
        <v>1890</v>
      </c>
      <c r="FP35" s="4" t="s">
        <v>19645</v>
      </c>
      <c r="FQ35" s="4" t="s">
        <v>19646</v>
      </c>
      <c r="FR35" s="4" t="s">
        <v>1434</v>
      </c>
      <c r="FS35" s="4" t="s">
        <v>13405</v>
      </c>
      <c r="FT35" s="4" t="s">
        <v>1845</v>
      </c>
      <c r="FU35" s="4" t="s">
        <v>9</v>
      </c>
      <c r="FV35" t="s">
        <v>1438</v>
      </c>
      <c r="FW35" s="4" t="s">
        <v>1846</v>
      </c>
      <c r="FX35" s="4" t="s">
        <v>1436</v>
      </c>
      <c r="FY35" s="4" t="s">
        <v>19638</v>
      </c>
      <c r="FZ35" s="4" t="s">
        <v>3339</v>
      </c>
      <c r="GA35" s="4" t="s">
        <v>19647</v>
      </c>
      <c r="GB35" s="4" t="s">
        <v>19648</v>
      </c>
      <c r="GC35" s="340"/>
      <c r="GD35" s="340"/>
      <c r="GE35" s="340"/>
      <c r="GF35" s="348"/>
      <c r="GG35" s="348"/>
      <c r="GH35" s="3" t="s">
        <v>1375</v>
      </c>
      <c r="GI35" s="4" t="s">
        <v>9</v>
      </c>
      <c r="GJ35" s="4" t="s">
        <v>2329</v>
      </c>
      <c r="GK35" s="4" t="s">
        <v>1375</v>
      </c>
      <c r="GL35" s="4" t="s">
        <v>9</v>
      </c>
      <c r="GM35" s="4" t="s">
        <v>1897</v>
      </c>
      <c r="GN35" s="4" t="s">
        <v>1946</v>
      </c>
      <c r="GO35" s="340"/>
      <c r="GP35" s="4" t="s">
        <v>1850</v>
      </c>
      <c r="GQ35" s="340"/>
      <c r="GR35" s="4" t="s">
        <v>19649</v>
      </c>
      <c r="GS35" s="340"/>
      <c r="GT35" s="4" t="s">
        <v>1375</v>
      </c>
      <c r="GU35" s="4" t="s">
        <v>1375</v>
      </c>
      <c r="GV35" s="4" t="s">
        <v>9</v>
      </c>
      <c r="GW35" s="4" t="s">
        <v>19650</v>
      </c>
      <c r="GX35" s="4" t="s">
        <v>19639</v>
      </c>
      <c r="GY35" t="s">
        <v>1438</v>
      </c>
      <c r="GZ35" t="s">
        <v>19651</v>
      </c>
      <c r="HA35" s="4"/>
      <c r="HB35" s="4"/>
      <c r="HC35" s="4"/>
    </row>
    <row r="36" spans="1:211" s="269" customFormat="1" x14ac:dyDescent="0.35">
      <c r="A36" s="137">
        <v>666</v>
      </c>
      <c r="B36" s="339"/>
      <c r="C36" s="123" t="s">
        <v>1412</v>
      </c>
      <c r="D36" s="124">
        <v>44343</v>
      </c>
      <c r="E36" s="124">
        <v>44343</v>
      </c>
      <c r="F36" s="340"/>
      <c r="G36" s="125" t="s">
        <v>19554</v>
      </c>
      <c r="H36" s="266" t="s">
        <v>1375</v>
      </c>
      <c r="I36" s="123" t="s">
        <v>3884</v>
      </c>
      <c r="J36" s="339"/>
      <c r="K36" s="355"/>
      <c r="L36" s="267"/>
      <c r="M36" s="354"/>
      <c r="N36" s="267" t="s">
        <v>19657</v>
      </c>
      <c r="O36" s="354"/>
      <c r="P36" s="354"/>
      <c r="Q36" s="267"/>
      <c r="R36" s="267"/>
      <c r="S36" s="267"/>
      <c r="T36" s="123"/>
      <c r="U36" s="124"/>
      <c r="V36" s="124"/>
      <c r="W36" s="123"/>
      <c r="X36" s="339"/>
      <c r="Y36" s="339"/>
      <c r="Z36" s="123"/>
      <c r="AA36" s="123"/>
      <c r="AB36" s="124"/>
      <c r="AC36" s="124"/>
      <c r="AD36" s="339"/>
      <c r="AE36" s="339"/>
      <c r="AF36" s="355"/>
      <c r="AG36" s="355"/>
      <c r="AH36" s="266" t="s">
        <v>1375</v>
      </c>
      <c r="AI36" s="124">
        <v>44343</v>
      </c>
      <c r="AJ36" s="252" t="s">
        <v>19556</v>
      </c>
      <c r="AK36" s="124"/>
      <c r="AL36" s="252"/>
      <c r="AM36" s="85" t="s">
        <v>28</v>
      </c>
      <c r="AN36" s="85" t="s">
        <v>26</v>
      </c>
      <c r="AO36" s="85" t="s">
        <v>25</v>
      </c>
      <c r="AP36" s="85"/>
      <c r="AQ36" s="85"/>
      <c r="AR36" s="85"/>
      <c r="AS36" s="335">
        <v>908416695</v>
      </c>
      <c r="AT36" s="335"/>
      <c r="AU36" s="85"/>
      <c r="AV36" s="85"/>
      <c r="AW36" s="85"/>
      <c r="AX36" s="266" t="s">
        <v>1375</v>
      </c>
      <c r="AY36" s="85" t="s">
        <v>26</v>
      </c>
      <c r="AZ36" s="85" t="s">
        <v>26</v>
      </c>
      <c r="BA36" s="85" t="s">
        <v>26</v>
      </c>
      <c r="BB36" s="85" t="s">
        <v>26</v>
      </c>
      <c r="BC36" s="348"/>
      <c r="BD36" s="85" t="s">
        <v>33</v>
      </c>
      <c r="BE36" s="85" t="s">
        <v>4</v>
      </c>
      <c r="BF36" s="85"/>
      <c r="BG36" s="85"/>
      <c r="BH36" s="304" t="s">
        <v>18050</v>
      </c>
      <c r="BI36" s="364"/>
      <c r="BJ36" s="123"/>
      <c r="BK36" s="123"/>
      <c r="BL36" s="123"/>
      <c r="BM36" s="123" t="s">
        <v>106</v>
      </c>
      <c r="BN36" s="123"/>
      <c r="BO36" s="123"/>
      <c r="BP36" s="123"/>
      <c r="BQ36" s="4" t="s">
        <v>8</v>
      </c>
      <c r="BR36" s="123"/>
      <c r="BS36" s="123"/>
      <c r="BT36"/>
      <c r="BU36"/>
      <c r="BV36" s="266" t="s">
        <v>1375</v>
      </c>
      <c r="BW36" s="85" t="s">
        <v>43</v>
      </c>
      <c r="BX36" s="372"/>
      <c r="BY36" s="372"/>
      <c r="BZ36" s="129" t="s">
        <v>418</v>
      </c>
      <c r="CA36" t="s">
        <v>7003</v>
      </c>
      <c r="CB36">
        <v>12000</v>
      </c>
      <c r="CC36" s="123"/>
      <c r="CD36" s="123" t="s">
        <v>1368</v>
      </c>
      <c r="CE36" s="123"/>
      <c r="CF36" s="123"/>
      <c r="CG36" s="123"/>
      <c r="CH36" s="123"/>
      <c r="CI36" s="123"/>
      <c r="CJ36" s="85" t="s">
        <v>16743</v>
      </c>
      <c r="CK36" s="85" t="s">
        <v>16743</v>
      </c>
      <c r="CL36" s="85" t="s">
        <v>16743</v>
      </c>
      <c r="CM36" s="85" t="s">
        <v>16743</v>
      </c>
      <c r="CN36" s="284" t="s">
        <v>19557</v>
      </c>
      <c r="CO36" s="85" t="s">
        <v>16743</v>
      </c>
      <c r="CP36" s="85" t="s">
        <v>16743</v>
      </c>
      <c r="CQ36" s="85" t="s">
        <v>16743</v>
      </c>
      <c r="CR36" s="85" t="s">
        <v>16743</v>
      </c>
      <c r="CS36" s="375"/>
      <c r="CT36" s="85" t="s">
        <v>16743</v>
      </c>
      <c r="CU36" s="85" t="s">
        <v>16743</v>
      </c>
      <c r="CV36" s="85" t="s">
        <v>16743</v>
      </c>
      <c r="CW36" s="85" t="s">
        <v>16743</v>
      </c>
      <c r="CX36" s="85" t="s">
        <v>16743</v>
      </c>
      <c r="CY36" s="85" t="s">
        <v>16743</v>
      </c>
      <c r="CZ36" s="85" t="s">
        <v>16743</v>
      </c>
      <c r="DA36" s="85" t="s">
        <v>16743</v>
      </c>
      <c r="DB36" s="85" t="s">
        <v>16743</v>
      </c>
      <c r="DC36" s="85" t="s">
        <v>16743</v>
      </c>
      <c r="DD36" s="85" t="s">
        <v>16743</v>
      </c>
      <c r="DE36" s="85" t="s">
        <v>16743</v>
      </c>
      <c r="DF36" s="85" t="s">
        <v>16743</v>
      </c>
      <c r="DG36" s="85" t="s">
        <v>16743</v>
      </c>
      <c r="DH36" s="284" t="s">
        <v>1375</v>
      </c>
      <c r="DI36" s="5" t="s">
        <v>120</v>
      </c>
      <c r="DJ36" s="4" t="s">
        <v>2197</v>
      </c>
      <c r="DK36" s="4" t="s">
        <v>19556</v>
      </c>
      <c r="DL36" s="285" t="s">
        <v>19555</v>
      </c>
      <c r="DM36" s="4"/>
      <c r="DN36" s="4">
        <v>908416695</v>
      </c>
      <c r="DO36" s="340"/>
      <c r="DP36" s="340"/>
      <c r="DQ36" s="4" t="s">
        <v>19558</v>
      </c>
      <c r="DR36" s="340"/>
      <c r="DS36" s="340"/>
      <c r="DT36" s="340"/>
      <c r="DU36" s="340"/>
      <c r="DV36" s="4">
        <v>102541101</v>
      </c>
      <c r="DW36" s="4" t="s">
        <v>19559</v>
      </c>
      <c r="DX36" s="4">
        <v>2640</v>
      </c>
      <c r="DY36" s="4">
        <v>1</v>
      </c>
      <c r="DZ36" s="348"/>
      <c r="EA36" s="4" t="s">
        <v>25</v>
      </c>
      <c r="EB36" s="4"/>
      <c r="EC36" s="4"/>
      <c r="ED36" s="340"/>
      <c r="EE36" s="340"/>
      <c r="EF36" s="340"/>
      <c r="EG36" s="348"/>
      <c r="EH36" s="348"/>
      <c r="EI36" s="4"/>
      <c r="EJ36" s="4" t="s">
        <v>26</v>
      </c>
      <c r="EK36" s="4" t="s">
        <v>25</v>
      </c>
      <c r="EL36" s="4" t="s">
        <v>25</v>
      </c>
      <c r="EM36" s="4" t="s">
        <v>1759</v>
      </c>
      <c r="EN36" s="4"/>
      <c r="EO36" s="4" t="s">
        <v>1862</v>
      </c>
      <c r="EP36" s="340"/>
      <c r="EQ36" s="4" t="s">
        <v>1761</v>
      </c>
      <c r="ER36" s="4"/>
      <c r="ES36" s="4" t="s">
        <v>4</v>
      </c>
      <c r="ET36" s="340"/>
      <c r="EU36" s="4" t="s">
        <v>116</v>
      </c>
      <c r="EV36" s="340"/>
      <c r="EW36" s="4" t="s">
        <v>1368</v>
      </c>
      <c r="EX36" s="340"/>
      <c r="EY36" s="4" t="s">
        <v>8</v>
      </c>
      <c r="EZ36" s="4"/>
      <c r="FA36" s="4" t="s">
        <v>25</v>
      </c>
      <c r="FB36" s="340"/>
      <c r="FC36" s="4" t="s">
        <v>1816</v>
      </c>
      <c r="FD36" s="340"/>
      <c r="FE36" s="4"/>
      <c r="FF36" s="4"/>
      <c r="FG36" s="4"/>
      <c r="FH36" s="4" t="s">
        <v>1375</v>
      </c>
      <c r="FI36" s="4"/>
      <c r="FJ36" s="4"/>
      <c r="FK36" s="4"/>
      <c r="FL36"/>
      <c r="FM36" s="4"/>
      <c r="FN36" s="4"/>
      <c r="FO36" s="4"/>
      <c r="FP36" s="4"/>
      <c r="FQ36" s="4"/>
      <c r="FR36" s="4"/>
      <c r="FS36" s="4"/>
      <c r="FT36" s="4"/>
      <c r="FU36" s="4"/>
      <c r="FV36"/>
      <c r="FW36" s="4"/>
      <c r="FX36" s="4"/>
      <c r="FY36" s="4"/>
      <c r="FZ36" s="4"/>
      <c r="GA36" s="4"/>
      <c r="GB36" s="4"/>
      <c r="GC36" s="340"/>
      <c r="GD36" s="340"/>
      <c r="GE36" s="340"/>
      <c r="GF36" s="348"/>
      <c r="GG36" s="348"/>
      <c r="GH36" s="3"/>
      <c r="GI36" s="4"/>
      <c r="GJ36" s="4"/>
      <c r="GK36" s="4"/>
      <c r="GL36" s="4"/>
      <c r="GM36" s="4"/>
      <c r="GN36" s="4"/>
      <c r="GO36" s="340"/>
      <c r="GP36" s="4"/>
      <c r="GQ36" s="340"/>
      <c r="GR36" s="4"/>
      <c r="GS36" s="340"/>
      <c r="GT36" s="4"/>
      <c r="GU36" s="4"/>
      <c r="GV36" s="4"/>
      <c r="GW36" s="4"/>
      <c r="GX36" s="4"/>
      <c r="GY36"/>
      <c r="GZ36" t="str">
        <f ca="1">IFERROR(INDIRECT("'[2021_Ignition_Tracker_QC_File_20210528.xlsm]Ignition Tracker'!"&amp;ADDRESS(MATCH($A36,'[2]Ignition Tracker'!$A:$A,0),MATCH(GZ$1,'[2]Ignition Tracker'!$1:$1,0))),"")</f>
        <v/>
      </c>
      <c r="HA36" s="4" t="str">
        <f ca="1">IFERROR(INDIRECT("'[2021_Ignition_Tracker_QC_File_20210528.xlsm]Ignition Tracker'!"&amp;ADDRESS(MATCH($A36,'[2]Ignition Tracker'!$A:$A,0),MATCH(HA$1,'[2]Ignition Tracker'!$1:$1,0))),"")</f>
        <v/>
      </c>
      <c r="HB36" s="4" t="str">
        <f ca="1">IFERROR(INDIRECT("'[2021_Ignition_Tracker_QC_File_20210528.xlsm]Ignition Tracker'!"&amp;ADDRESS(MATCH($A36,'[2]Ignition Tracker'!$A:$A,0),MATCH(HB$1,'[2]Ignition Tracker'!$1:$1,0))),"")</f>
        <v/>
      </c>
      <c r="HC36" s="4" t="str">
        <f ca="1">IFERROR(INDIRECT("'[2021_Ignition_Tracker_QC_File_20210528.xlsm]Ignition Tracker'!"&amp;ADDRESS(MATCH($A36,'[2]Ignition Tracker'!$A:$A,0),MATCH(HC$1,'[2]Ignition Tracker'!$1:$1,0))),"")</f>
        <v/>
      </c>
    </row>
    <row r="37" spans="1:211" s="269" customFormat="1" x14ac:dyDescent="0.35">
      <c r="A37" s="137">
        <v>665</v>
      </c>
      <c r="B37" s="339"/>
      <c r="C37" s="123" t="s">
        <v>1412</v>
      </c>
      <c r="D37" s="124">
        <v>44343</v>
      </c>
      <c r="E37" s="124">
        <v>44343</v>
      </c>
      <c r="F37" s="340"/>
      <c r="G37" s="125" t="s">
        <v>19560</v>
      </c>
      <c r="H37" s="266" t="s">
        <v>1375</v>
      </c>
      <c r="I37" s="123" t="s">
        <v>3884</v>
      </c>
      <c r="J37" s="339"/>
      <c r="K37" s="355"/>
      <c r="L37" s="267"/>
      <c r="M37" s="354"/>
      <c r="N37" s="267" t="s">
        <v>19657</v>
      </c>
      <c r="O37" s="354"/>
      <c r="P37" s="354"/>
      <c r="Q37" s="267"/>
      <c r="R37" s="267"/>
      <c r="S37" s="267"/>
      <c r="T37" s="123"/>
      <c r="U37" s="124"/>
      <c r="V37" s="124"/>
      <c r="W37" s="123"/>
      <c r="X37" s="339"/>
      <c r="Y37" s="339"/>
      <c r="Z37" s="123"/>
      <c r="AA37" s="123"/>
      <c r="AB37" s="124"/>
      <c r="AC37" s="124"/>
      <c r="AD37" s="339"/>
      <c r="AE37" s="339"/>
      <c r="AF37" s="355"/>
      <c r="AG37" s="355"/>
      <c r="AH37" s="266" t="s">
        <v>1375</v>
      </c>
      <c r="AI37" s="124">
        <v>44343</v>
      </c>
      <c r="AJ37" s="252" t="s">
        <v>19561</v>
      </c>
      <c r="AK37" s="124"/>
      <c r="AL37" s="252"/>
      <c r="AM37" s="85" t="s">
        <v>28</v>
      </c>
      <c r="AN37" s="85" t="s">
        <v>26</v>
      </c>
      <c r="AO37" s="85" t="s">
        <v>26</v>
      </c>
      <c r="AP37" s="85"/>
      <c r="AQ37" s="85"/>
      <c r="AR37" s="85"/>
      <c r="AS37" s="335">
        <v>9221889971</v>
      </c>
      <c r="AT37" s="335"/>
      <c r="AU37" s="85"/>
      <c r="AV37" s="85"/>
      <c r="AW37" s="85"/>
      <c r="AX37" s="266" t="s">
        <v>1375</v>
      </c>
      <c r="AY37" s="85" t="s">
        <v>26</v>
      </c>
      <c r="AZ37" s="85" t="s">
        <v>26</v>
      </c>
      <c r="BA37" s="85" t="s">
        <v>26</v>
      </c>
      <c r="BB37" s="85" t="s">
        <v>26</v>
      </c>
      <c r="BC37" s="348"/>
      <c r="BD37" s="85" t="s">
        <v>33</v>
      </c>
      <c r="BE37" s="85" t="s">
        <v>4</v>
      </c>
      <c r="BF37" s="85"/>
      <c r="BG37" s="85"/>
      <c r="BH37" s="304" t="s">
        <v>18050</v>
      </c>
      <c r="BI37" s="364"/>
      <c r="BJ37" s="123"/>
      <c r="BK37" s="123"/>
      <c r="BL37" s="123"/>
      <c r="BM37" s="123" t="s">
        <v>106</v>
      </c>
      <c r="BN37" s="123"/>
      <c r="BO37" s="123"/>
      <c r="BP37" s="123"/>
      <c r="BQ37" s="4" t="s">
        <v>1422</v>
      </c>
      <c r="BR37" s="123"/>
      <c r="BS37" s="123"/>
      <c r="BT37"/>
      <c r="BU37"/>
      <c r="BV37" s="266" t="s">
        <v>1375</v>
      </c>
      <c r="BW37" s="85" t="s">
        <v>1404</v>
      </c>
      <c r="BX37" s="372"/>
      <c r="BY37" s="372"/>
      <c r="BZ37" s="129" t="s">
        <v>143</v>
      </c>
      <c r="CA37" t="s">
        <v>19616</v>
      </c>
      <c r="CB37">
        <v>17000</v>
      </c>
      <c r="CC37" s="123"/>
      <c r="CD37" s="123" t="s">
        <v>19612</v>
      </c>
      <c r="CE37" s="123"/>
      <c r="CF37" s="123"/>
      <c r="CG37" s="123"/>
      <c r="CH37" s="123"/>
      <c r="CI37" s="123"/>
      <c r="CJ37" s="85" t="s">
        <v>16743</v>
      </c>
      <c r="CK37" s="85" t="s">
        <v>16743</v>
      </c>
      <c r="CL37" s="85" t="s">
        <v>16743</v>
      </c>
      <c r="CM37" s="85" t="s">
        <v>16743</v>
      </c>
      <c r="CN37" s="284" t="s">
        <v>19557</v>
      </c>
      <c r="CO37" s="85" t="s">
        <v>16743</v>
      </c>
      <c r="CP37" s="85" t="s">
        <v>16743</v>
      </c>
      <c r="CQ37" s="85" t="s">
        <v>16743</v>
      </c>
      <c r="CR37" s="85" t="s">
        <v>16743</v>
      </c>
      <c r="CS37" s="375"/>
      <c r="CT37" s="85" t="s">
        <v>16743</v>
      </c>
      <c r="CU37" s="85" t="s">
        <v>16743</v>
      </c>
      <c r="CV37" s="85" t="s">
        <v>16743</v>
      </c>
      <c r="CW37" s="85" t="s">
        <v>16743</v>
      </c>
      <c r="CX37" s="85" t="s">
        <v>16743</v>
      </c>
      <c r="CY37" s="85" t="s">
        <v>16743</v>
      </c>
      <c r="CZ37" s="85" t="s">
        <v>16743</v>
      </c>
      <c r="DA37" s="85" t="s">
        <v>16743</v>
      </c>
      <c r="DB37" s="85" t="s">
        <v>16743</v>
      </c>
      <c r="DC37" s="85" t="s">
        <v>16743</v>
      </c>
      <c r="DD37" s="85" t="s">
        <v>16743</v>
      </c>
      <c r="DE37" s="85" t="s">
        <v>16743</v>
      </c>
      <c r="DF37" s="85" t="s">
        <v>16743</v>
      </c>
      <c r="DG37" s="85" t="s">
        <v>16743</v>
      </c>
      <c r="DH37" s="284" t="s">
        <v>1375</v>
      </c>
      <c r="DI37" s="5" t="s">
        <v>127</v>
      </c>
      <c r="DJ37" s="4" t="s">
        <v>2961</v>
      </c>
      <c r="DK37" s="4" t="s">
        <v>19561</v>
      </c>
      <c r="DL37" s="285" t="s">
        <v>19555</v>
      </c>
      <c r="DM37" s="4"/>
      <c r="DN37" s="4">
        <v>9221889971</v>
      </c>
      <c r="DO37" s="340"/>
      <c r="DP37" s="340"/>
      <c r="DQ37" s="4" t="s">
        <v>19562</v>
      </c>
      <c r="DR37" s="340"/>
      <c r="DS37" s="340"/>
      <c r="DT37" s="340"/>
      <c r="DU37" s="340"/>
      <c r="DV37" s="4">
        <v>163801702</v>
      </c>
      <c r="DW37" s="4" t="s">
        <v>19563</v>
      </c>
      <c r="DX37" s="4">
        <v>1121</v>
      </c>
      <c r="DY37" s="4"/>
      <c r="DZ37" s="348"/>
      <c r="EA37" s="4" t="s">
        <v>25</v>
      </c>
      <c r="EB37" s="4"/>
      <c r="EC37" s="4"/>
      <c r="ED37" s="340"/>
      <c r="EE37" s="340"/>
      <c r="EF37" s="340"/>
      <c r="EG37" s="348"/>
      <c r="EH37" s="348"/>
      <c r="EI37" s="4"/>
      <c r="EJ37" s="4" t="s">
        <v>26</v>
      </c>
      <c r="EK37" s="4" t="s">
        <v>25</v>
      </c>
      <c r="EL37" s="4" t="s">
        <v>26</v>
      </c>
      <c r="EM37" s="4" t="s">
        <v>1759</v>
      </c>
      <c r="EN37" s="4"/>
      <c r="EO37" s="4" t="s">
        <v>1862</v>
      </c>
      <c r="EP37" s="340"/>
      <c r="EQ37" s="4" t="s">
        <v>1761</v>
      </c>
      <c r="ER37" s="4"/>
      <c r="ES37" s="4" t="s">
        <v>1956</v>
      </c>
      <c r="ET37" s="340"/>
      <c r="EU37" s="4" t="s">
        <v>116</v>
      </c>
      <c r="EV37" s="340"/>
      <c r="EW37" s="4" t="s">
        <v>1370</v>
      </c>
      <c r="EX37" s="340"/>
      <c r="EY37" s="4" t="s">
        <v>1371</v>
      </c>
      <c r="EZ37" s="4"/>
      <c r="FA37" s="4" t="s">
        <v>26</v>
      </c>
      <c r="FB37" s="340"/>
      <c r="FC37" s="4"/>
      <c r="FD37" s="340"/>
      <c r="FE37" s="4"/>
      <c r="FF37" s="4"/>
      <c r="FG37" s="4"/>
      <c r="FH37" s="4" t="s">
        <v>1375</v>
      </c>
      <c r="FI37" s="4"/>
      <c r="FJ37" s="4"/>
      <c r="FK37" s="4"/>
      <c r="FL37"/>
      <c r="FM37" s="4"/>
      <c r="FN37" s="4"/>
      <c r="FO37" s="4"/>
      <c r="FP37" s="4"/>
      <c r="FQ37" s="4"/>
      <c r="FR37" s="4"/>
      <c r="FS37" s="4"/>
      <c r="FT37" s="4"/>
      <c r="FU37" s="4"/>
      <c r="FV37"/>
      <c r="FW37" s="4"/>
      <c r="FX37" s="4"/>
      <c r="FY37" s="4"/>
      <c r="FZ37" s="4"/>
      <c r="GA37" s="4"/>
      <c r="GB37" s="4"/>
      <c r="GC37" s="340"/>
      <c r="GD37" s="340"/>
      <c r="GE37" s="340"/>
      <c r="GF37" s="348"/>
      <c r="GG37" s="348"/>
      <c r="GH37" s="3"/>
      <c r="GI37" s="4"/>
      <c r="GJ37" s="4"/>
      <c r="GK37" s="4"/>
      <c r="GL37" s="4"/>
      <c r="GM37" s="4"/>
      <c r="GN37" s="4"/>
      <c r="GO37" s="340"/>
      <c r="GP37" s="4"/>
      <c r="GQ37" s="340"/>
      <c r="GR37" s="4"/>
      <c r="GS37" s="340"/>
      <c r="GT37" s="4"/>
      <c r="GU37" s="4"/>
      <c r="GV37" s="4"/>
      <c r="GW37" s="4"/>
      <c r="GX37" s="4"/>
      <c r="GY37"/>
      <c r="GZ37" t="str">
        <f ca="1">IFERROR(INDIRECT("'[2021_Ignition_Tracker_QC_File_20210528.xlsm]Ignition Tracker'!"&amp;ADDRESS(MATCH($A37,'[2]Ignition Tracker'!$A:$A,0),MATCH(GZ$1,'[2]Ignition Tracker'!$1:$1,0))),"")</f>
        <v/>
      </c>
      <c r="HA37" s="4" t="str">
        <f ca="1">IFERROR(INDIRECT("'[2021_Ignition_Tracker_QC_File_20210528.xlsm]Ignition Tracker'!"&amp;ADDRESS(MATCH($A37,'[2]Ignition Tracker'!$A:$A,0),MATCH(HA$1,'[2]Ignition Tracker'!$1:$1,0))),"")</f>
        <v/>
      </c>
      <c r="HB37" s="4" t="str">
        <f ca="1">IFERROR(INDIRECT("'[2021_Ignition_Tracker_QC_File_20210528.xlsm]Ignition Tracker'!"&amp;ADDRESS(MATCH($A37,'[2]Ignition Tracker'!$A:$A,0),MATCH(HB$1,'[2]Ignition Tracker'!$1:$1,0))),"")</f>
        <v/>
      </c>
      <c r="HC37" s="4" t="str">
        <f ca="1">IFERROR(INDIRECT("'[2021_Ignition_Tracker_QC_File_20210528.xlsm]Ignition Tracker'!"&amp;ADDRESS(MATCH($A37,'[2]Ignition Tracker'!$A:$A,0),MATCH(HC$1,'[2]Ignition Tracker'!$1:$1,0))),"")</f>
        <v/>
      </c>
    </row>
    <row r="38" spans="1:211" s="269" customFormat="1" x14ac:dyDescent="0.35">
      <c r="A38" s="137">
        <v>664</v>
      </c>
      <c r="B38" s="339"/>
      <c r="C38" s="123" t="s">
        <v>1410</v>
      </c>
      <c r="D38" s="124"/>
      <c r="E38" s="124"/>
      <c r="F38" s="340"/>
      <c r="G38" s="125" t="s">
        <v>19564</v>
      </c>
      <c r="H38" s="266" t="s">
        <v>1375</v>
      </c>
      <c r="I38" s="123"/>
      <c r="J38" s="339"/>
      <c r="K38" s="355"/>
      <c r="L38" s="267"/>
      <c r="M38" s="354"/>
      <c r="N38" s="267" t="s">
        <v>19657</v>
      </c>
      <c r="O38" s="354"/>
      <c r="P38" s="354"/>
      <c r="Q38" s="267"/>
      <c r="R38" s="267"/>
      <c r="S38" s="267"/>
      <c r="T38" s="123"/>
      <c r="U38" s="124"/>
      <c r="V38" s="124"/>
      <c r="W38" s="123"/>
      <c r="X38" s="339"/>
      <c r="Y38" s="339"/>
      <c r="Z38" s="123"/>
      <c r="AA38" s="123"/>
      <c r="AB38" s="124"/>
      <c r="AC38" s="124"/>
      <c r="AD38" s="339"/>
      <c r="AE38" s="339"/>
      <c r="AF38" s="355"/>
      <c r="AG38" s="355"/>
      <c r="AH38" s="266" t="s">
        <v>1375</v>
      </c>
      <c r="AI38" s="124">
        <v>44343</v>
      </c>
      <c r="AJ38" s="252" t="s">
        <v>19565</v>
      </c>
      <c r="AK38" s="124">
        <v>44343</v>
      </c>
      <c r="AL38" s="252" t="s">
        <v>19565</v>
      </c>
      <c r="AM38" s="85" t="s">
        <v>28</v>
      </c>
      <c r="AN38" s="85" t="s">
        <v>26</v>
      </c>
      <c r="AO38" s="85" t="s">
        <v>26</v>
      </c>
      <c r="AP38" s="85" t="s">
        <v>19566</v>
      </c>
      <c r="AQ38" s="85"/>
      <c r="AR38" s="85"/>
      <c r="AS38" s="335" t="s">
        <v>19567</v>
      </c>
      <c r="AT38" s="335"/>
      <c r="AU38" s="85"/>
      <c r="AV38" s="85"/>
      <c r="AW38" s="85"/>
      <c r="AX38" s="266" t="s">
        <v>1375</v>
      </c>
      <c r="AY38" s="85" t="s">
        <v>25</v>
      </c>
      <c r="AZ38" s="85" t="s">
        <v>25</v>
      </c>
      <c r="BA38" s="85" t="s">
        <v>25</v>
      </c>
      <c r="BB38" s="85" t="s">
        <v>25</v>
      </c>
      <c r="BC38" s="348"/>
      <c r="BD38" s="85" t="s">
        <v>27</v>
      </c>
      <c r="BE38" s="85" t="s">
        <v>4</v>
      </c>
      <c r="BF38" s="85" t="s">
        <v>34</v>
      </c>
      <c r="BG38" s="85"/>
      <c r="BH38" s="304" t="s">
        <v>18049</v>
      </c>
      <c r="BI38" s="364"/>
      <c r="BJ38" s="123"/>
      <c r="BK38" s="123"/>
      <c r="BL38" s="123"/>
      <c r="BM38" s="123" t="s">
        <v>4</v>
      </c>
      <c r="BN38" s="123" t="s">
        <v>1380</v>
      </c>
      <c r="BO38" s="123" t="s">
        <v>1381</v>
      </c>
      <c r="BP38" s="123"/>
      <c r="BQ38" s="4" t="s">
        <v>8</v>
      </c>
      <c r="BR38" s="123" t="s">
        <v>1477</v>
      </c>
      <c r="BS38" s="123" t="s">
        <v>1649</v>
      </c>
      <c r="BT38"/>
      <c r="BU38"/>
      <c r="BV38" s="266" t="s">
        <v>1375</v>
      </c>
      <c r="BW38" s="85" t="s">
        <v>1404</v>
      </c>
      <c r="BX38" s="372"/>
      <c r="BY38" s="372"/>
      <c r="BZ38" s="129" t="s">
        <v>225</v>
      </c>
      <c r="CA38" t="s">
        <v>19615</v>
      </c>
      <c r="CB38">
        <v>12000</v>
      </c>
      <c r="CC38" s="123"/>
      <c r="CD38" s="123" t="s">
        <v>1471</v>
      </c>
      <c r="CE38" s="123"/>
      <c r="CF38" s="123"/>
      <c r="CG38" s="123"/>
      <c r="CH38" s="123"/>
      <c r="CI38" s="123"/>
      <c r="CJ38" s="85" t="s">
        <v>16743</v>
      </c>
      <c r="CK38" s="85" t="s">
        <v>16743</v>
      </c>
      <c r="CL38" s="85" t="s">
        <v>16743</v>
      </c>
      <c r="CM38" s="85" t="s">
        <v>16743</v>
      </c>
      <c r="CN38" s="284" t="s">
        <v>19557</v>
      </c>
      <c r="CO38" s="85" t="s">
        <v>16743</v>
      </c>
      <c r="CP38" s="85" t="s">
        <v>16743</v>
      </c>
      <c r="CQ38" s="85" t="s">
        <v>16743</v>
      </c>
      <c r="CR38" s="85" t="s">
        <v>16743</v>
      </c>
      <c r="CS38" s="375"/>
      <c r="CT38" s="85" t="s">
        <v>16743</v>
      </c>
      <c r="CU38" s="85" t="s">
        <v>16743</v>
      </c>
      <c r="CV38" s="85" t="s">
        <v>16743</v>
      </c>
      <c r="CW38" s="85" t="s">
        <v>16743</v>
      </c>
      <c r="CX38" s="85" t="s">
        <v>16743</v>
      </c>
      <c r="CY38" s="85" t="s">
        <v>16743</v>
      </c>
      <c r="CZ38" s="85" t="s">
        <v>16743</v>
      </c>
      <c r="DA38" s="85" t="s">
        <v>16743</v>
      </c>
      <c r="DB38" s="85" t="s">
        <v>16743</v>
      </c>
      <c r="DC38" s="85" t="s">
        <v>16743</v>
      </c>
      <c r="DD38" s="85" t="s">
        <v>16743</v>
      </c>
      <c r="DE38" s="85" t="s">
        <v>16743</v>
      </c>
      <c r="DF38" s="85" t="s">
        <v>16743</v>
      </c>
      <c r="DG38" s="85" t="s">
        <v>16743</v>
      </c>
      <c r="DH38" s="284" t="s">
        <v>1375</v>
      </c>
      <c r="DI38" s="5" t="s">
        <v>120</v>
      </c>
      <c r="DJ38" s="4" t="s">
        <v>1959</v>
      </c>
      <c r="DK38" s="4" t="s">
        <v>19565</v>
      </c>
      <c r="DL38" s="285" t="s">
        <v>19555</v>
      </c>
      <c r="DM38" s="4" t="s">
        <v>19566</v>
      </c>
      <c r="DN38" s="4" t="s">
        <v>19567</v>
      </c>
      <c r="DO38" s="340"/>
      <c r="DP38" s="340"/>
      <c r="DQ38" s="4" t="s">
        <v>1960</v>
      </c>
      <c r="DR38" s="340"/>
      <c r="DS38" s="340"/>
      <c r="DT38" s="340"/>
      <c r="DU38" s="340"/>
      <c r="DV38" s="4">
        <v>102911110</v>
      </c>
      <c r="DW38" s="4" t="s">
        <v>19568</v>
      </c>
      <c r="DX38" s="4">
        <v>9002</v>
      </c>
      <c r="DY38" s="4"/>
      <c r="DZ38" s="348"/>
      <c r="EA38" s="4" t="s">
        <v>25</v>
      </c>
      <c r="EB38" s="4">
        <v>3</v>
      </c>
      <c r="EC38" s="4" t="s">
        <v>1887</v>
      </c>
      <c r="ED38" s="340"/>
      <c r="EE38" s="340"/>
      <c r="EF38" s="340"/>
      <c r="EG38" s="348"/>
      <c r="EH38" s="348"/>
      <c r="EI38" s="4"/>
      <c r="EJ38" s="4" t="s">
        <v>26</v>
      </c>
      <c r="EK38" s="4" t="s">
        <v>25</v>
      </c>
      <c r="EL38" s="4"/>
      <c r="EM38" s="4" t="s">
        <v>1759</v>
      </c>
      <c r="EN38" s="4"/>
      <c r="EO38" s="4" t="s">
        <v>1862</v>
      </c>
      <c r="EP38" s="340"/>
      <c r="EQ38" s="4" t="s">
        <v>1761</v>
      </c>
      <c r="ER38" s="4"/>
      <c r="ES38" s="4" t="s">
        <v>4</v>
      </c>
      <c r="ET38" s="340"/>
      <c r="EU38" s="4" t="s">
        <v>114</v>
      </c>
      <c r="EV38" s="340"/>
      <c r="EW38" s="4" t="s">
        <v>1370</v>
      </c>
      <c r="EX38" s="340"/>
      <c r="EY38" s="4" t="s">
        <v>8</v>
      </c>
      <c r="EZ38" s="4"/>
      <c r="FA38" s="4" t="s">
        <v>26</v>
      </c>
      <c r="FB38" s="340"/>
      <c r="FC38" s="4"/>
      <c r="FD38" s="340"/>
      <c r="FE38" s="4" t="s">
        <v>2354</v>
      </c>
      <c r="FF38" s="4" t="s">
        <v>2368</v>
      </c>
      <c r="FG38" s="4" t="s">
        <v>26</v>
      </c>
      <c r="FH38" s="4" t="s">
        <v>1375</v>
      </c>
      <c r="FI38" s="4"/>
      <c r="FJ38" s="4"/>
      <c r="FK38" s="4"/>
      <c r="FL38"/>
      <c r="FM38" s="4"/>
      <c r="FN38" s="4"/>
      <c r="FO38" s="4"/>
      <c r="FP38" s="4"/>
      <c r="FQ38" s="4"/>
      <c r="FR38" s="4"/>
      <c r="FS38" s="4"/>
      <c r="FT38" s="4"/>
      <c r="FU38" s="4"/>
      <c r="FV38"/>
      <c r="FW38" s="4"/>
      <c r="FX38" s="4"/>
      <c r="FY38" s="4"/>
      <c r="FZ38" s="4"/>
      <c r="GA38" s="4"/>
      <c r="GB38" s="4"/>
      <c r="GC38" s="340"/>
      <c r="GD38" s="340"/>
      <c r="GE38" s="340"/>
      <c r="GF38" s="348"/>
      <c r="GG38" s="348"/>
      <c r="GH38" s="3"/>
      <c r="GI38" s="4"/>
      <c r="GJ38" s="4"/>
      <c r="GK38" s="4"/>
      <c r="GL38" s="4"/>
      <c r="GM38" s="4"/>
      <c r="GN38" s="4"/>
      <c r="GO38" s="340"/>
      <c r="GP38" s="4"/>
      <c r="GQ38" s="340"/>
      <c r="GR38" s="4"/>
      <c r="GS38" s="340"/>
      <c r="GT38" s="4"/>
      <c r="GU38" s="4"/>
      <c r="GV38" s="4"/>
      <c r="GW38" s="4"/>
      <c r="GX38" s="4"/>
      <c r="GY38"/>
      <c r="GZ38"/>
      <c r="HA38" s="4"/>
      <c r="HB38" s="4"/>
      <c r="HC38" s="4"/>
    </row>
    <row r="39" spans="1:211" s="269" customFormat="1" x14ac:dyDescent="0.35">
      <c r="A39" s="137">
        <v>663</v>
      </c>
      <c r="B39" s="339"/>
      <c r="C39" s="123" t="s">
        <v>1412</v>
      </c>
      <c r="D39" s="124">
        <v>44343</v>
      </c>
      <c r="E39" s="124">
        <v>44343</v>
      </c>
      <c r="F39" s="340"/>
      <c r="G39" s="125" t="s">
        <v>19569</v>
      </c>
      <c r="H39" s="266" t="s">
        <v>1375</v>
      </c>
      <c r="I39" s="123" t="s">
        <v>3884</v>
      </c>
      <c r="J39" s="339"/>
      <c r="K39" s="355"/>
      <c r="L39" s="267"/>
      <c r="M39" s="354"/>
      <c r="N39" s="267" t="s">
        <v>19657</v>
      </c>
      <c r="O39" s="354"/>
      <c r="P39" s="354"/>
      <c r="Q39" s="267"/>
      <c r="R39" s="267"/>
      <c r="S39" s="267"/>
      <c r="T39" s="123"/>
      <c r="U39" s="124"/>
      <c r="V39" s="124"/>
      <c r="W39" s="123"/>
      <c r="X39" s="339"/>
      <c r="Y39" s="339"/>
      <c r="Z39" s="123"/>
      <c r="AA39" s="123"/>
      <c r="AB39" s="124"/>
      <c r="AC39" s="124"/>
      <c r="AD39" s="339"/>
      <c r="AE39" s="339"/>
      <c r="AF39" s="355"/>
      <c r="AG39" s="355"/>
      <c r="AH39" s="266" t="s">
        <v>1375</v>
      </c>
      <c r="AI39" s="124">
        <v>44343</v>
      </c>
      <c r="AJ39" s="252" t="s">
        <v>17771</v>
      </c>
      <c r="AK39" s="124"/>
      <c r="AL39" s="252"/>
      <c r="AM39" s="85" t="s">
        <v>28</v>
      </c>
      <c r="AN39" s="85" t="s">
        <v>26</v>
      </c>
      <c r="AO39" s="85" t="s">
        <v>26</v>
      </c>
      <c r="AP39" s="85"/>
      <c r="AQ39" s="85"/>
      <c r="AR39" s="85"/>
      <c r="AS39" s="335">
        <v>9798810</v>
      </c>
      <c r="AT39" s="335"/>
      <c r="AU39" s="85"/>
      <c r="AV39" s="85"/>
      <c r="AW39" s="85"/>
      <c r="AX39" s="266" t="s">
        <v>1375</v>
      </c>
      <c r="AY39" s="85" t="s">
        <v>26</v>
      </c>
      <c r="AZ39" s="85" t="s">
        <v>26</v>
      </c>
      <c r="BA39" s="85" t="s">
        <v>26</v>
      </c>
      <c r="BB39" s="85" t="s">
        <v>26</v>
      </c>
      <c r="BC39" s="348"/>
      <c r="BD39" s="85" t="s">
        <v>33</v>
      </c>
      <c r="BE39" s="85" t="s">
        <v>4</v>
      </c>
      <c r="BF39" s="85"/>
      <c r="BG39" s="85"/>
      <c r="BH39" s="123" t="s">
        <v>18050</v>
      </c>
      <c r="BI39" s="364"/>
      <c r="BJ39" s="123"/>
      <c r="BK39" s="123"/>
      <c r="BL39" s="123"/>
      <c r="BM39" s="123" t="s">
        <v>106</v>
      </c>
      <c r="BN39" s="123"/>
      <c r="BO39" s="123"/>
      <c r="BP39" s="123"/>
      <c r="BQ39" s="4" t="s">
        <v>8</v>
      </c>
      <c r="BR39" s="123"/>
      <c r="BS39" s="123"/>
      <c r="BT39"/>
      <c r="BU39"/>
      <c r="BV39" s="266" t="s">
        <v>1375</v>
      </c>
      <c r="BW39" s="85" t="s">
        <v>43</v>
      </c>
      <c r="BX39" s="372"/>
      <c r="BY39" s="372"/>
      <c r="BZ39" s="129" t="s">
        <v>418</v>
      </c>
      <c r="CA39" t="s">
        <v>7003</v>
      </c>
      <c r="CB39">
        <v>12000</v>
      </c>
      <c r="CC39" s="123"/>
      <c r="CD39" s="123" t="s">
        <v>1368</v>
      </c>
      <c r="CE39" s="123"/>
      <c r="CF39" s="123"/>
      <c r="CG39" s="123"/>
      <c r="CH39" s="123"/>
      <c r="CI39" s="123" t="s">
        <v>19614</v>
      </c>
      <c r="CJ39" s="85" t="s">
        <v>16743</v>
      </c>
      <c r="CK39" s="85" t="s">
        <v>16743</v>
      </c>
      <c r="CL39" s="85" t="s">
        <v>16743</v>
      </c>
      <c r="CM39" s="85" t="s">
        <v>16743</v>
      </c>
      <c r="CN39" s="284" t="s">
        <v>19557</v>
      </c>
      <c r="CO39" s="85" t="s">
        <v>16743</v>
      </c>
      <c r="CP39" s="85" t="s">
        <v>16743</v>
      </c>
      <c r="CQ39" s="85" t="s">
        <v>16743</v>
      </c>
      <c r="CR39" s="85" t="s">
        <v>16743</v>
      </c>
      <c r="CS39" s="375"/>
      <c r="CT39" s="85" t="s">
        <v>16743</v>
      </c>
      <c r="CU39" s="85" t="s">
        <v>16743</v>
      </c>
      <c r="CV39" s="85" t="s">
        <v>16743</v>
      </c>
      <c r="CW39" s="85" t="s">
        <v>16743</v>
      </c>
      <c r="CX39" s="85" t="s">
        <v>16743</v>
      </c>
      <c r="CY39" s="85" t="s">
        <v>16743</v>
      </c>
      <c r="CZ39" s="85" t="s">
        <v>16743</v>
      </c>
      <c r="DA39" s="85" t="s">
        <v>16743</v>
      </c>
      <c r="DB39" s="85" t="s">
        <v>16743</v>
      </c>
      <c r="DC39" s="85" t="s">
        <v>16743</v>
      </c>
      <c r="DD39" s="85" t="s">
        <v>16743</v>
      </c>
      <c r="DE39" s="85" t="s">
        <v>16743</v>
      </c>
      <c r="DF39" s="85" t="s">
        <v>16743</v>
      </c>
      <c r="DG39" s="85" t="s">
        <v>16743</v>
      </c>
      <c r="DH39" s="284" t="s">
        <v>1375</v>
      </c>
      <c r="DI39" s="5" t="s">
        <v>120</v>
      </c>
      <c r="DJ39" s="4" t="s">
        <v>2197</v>
      </c>
      <c r="DK39" s="4" t="s">
        <v>17771</v>
      </c>
      <c r="DL39" s="285" t="s">
        <v>19555</v>
      </c>
      <c r="DM39" s="4"/>
      <c r="DN39" s="4">
        <v>9798810</v>
      </c>
      <c r="DO39" s="340"/>
      <c r="DP39" s="340"/>
      <c r="DQ39" s="4" t="s">
        <v>19558</v>
      </c>
      <c r="DR39" s="340"/>
      <c r="DS39" s="340"/>
      <c r="DT39" s="340"/>
      <c r="DU39" s="340"/>
      <c r="DV39" s="4"/>
      <c r="DW39" s="4" t="s">
        <v>19570</v>
      </c>
      <c r="DX39" s="4">
        <v>1123</v>
      </c>
      <c r="DY39" s="4"/>
      <c r="DZ39" s="348"/>
      <c r="EA39" s="4" t="s">
        <v>25</v>
      </c>
      <c r="EB39" s="4"/>
      <c r="EC39" s="4"/>
      <c r="ED39" s="340"/>
      <c r="EE39" s="340"/>
      <c r="EF39" s="340"/>
      <c r="EG39" s="348"/>
      <c r="EH39" s="348"/>
      <c r="EI39" s="4"/>
      <c r="EJ39" s="4" t="s">
        <v>26</v>
      </c>
      <c r="EK39" s="4" t="s">
        <v>25</v>
      </c>
      <c r="EL39" s="4" t="s">
        <v>25</v>
      </c>
      <c r="EM39" s="4" t="s">
        <v>1759</v>
      </c>
      <c r="EN39" s="4"/>
      <c r="EO39" s="4" t="s">
        <v>1862</v>
      </c>
      <c r="EP39" s="340"/>
      <c r="EQ39" s="4" t="s">
        <v>1761</v>
      </c>
      <c r="ER39" s="4"/>
      <c r="ES39" s="4" t="s">
        <v>4</v>
      </c>
      <c r="ET39" s="340"/>
      <c r="EU39" s="4" t="s">
        <v>116</v>
      </c>
      <c r="EV39" s="340"/>
      <c r="EW39" s="4" t="s">
        <v>1368</v>
      </c>
      <c r="EX39" s="340"/>
      <c r="EY39" s="4" t="s">
        <v>8</v>
      </c>
      <c r="EZ39" s="4"/>
      <c r="FA39" s="4" t="s">
        <v>25</v>
      </c>
      <c r="FB39" s="340"/>
      <c r="FC39" s="4" t="s">
        <v>1816</v>
      </c>
      <c r="FD39" s="340"/>
      <c r="FE39" s="4"/>
      <c r="FF39" s="4"/>
      <c r="FG39" s="4"/>
      <c r="FH39" s="4" t="s">
        <v>1375</v>
      </c>
      <c r="FI39" s="4"/>
      <c r="FJ39" s="4"/>
      <c r="FK39" s="4"/>
      <c r="FL39"/>
      <c r="FM39" s="4"/>
      <c r="FN39" s="4"/>
      <c r="FO39" s="4"/>
      <c r="FP39" s="4"/>
      <c r="FQ39" s="4"/>
      <c r="FR39" s="4"/>
      <c r="FS39" s="4"/>
      <c r="FT39" s="4"/>
      <c r="FU39" s="4"/>
      <c r="FV39"/>
      <c r="FW39" s="4"/>
      <c r="FX39" s="4"/>
      <c r="FY39" s="4"/>
      <c r="FZ39" s="4"/>
      <c r="GA39" s="4"/>
      <c r="GB39" s="4"/>
      <c r="GC39" s="340"/>
      <c r="GD39" s="340"/>
      <c r="GE39" s="340"/>
      <c r="GF39" s="348"/>
      <c r="GG39" s="348"/>
      <c r="GH39" s="3"/>
      <c r="GI39" s="4"/>
      <c r="GJ39" s="4"/>
      <c r="GK39" s="4"/>
      <c r="GL39" s="4"/>
      <c r="GM39" s="4"/>
      <c r="GN39" s="4"/>
      <c r="GO39" s="340"/>
      <c r="GP39" s="4"/>
      <c r="GQ39" s="340"/>
      <c r="GR39" s="4"/>
      <c r="GS39" s="340"/>
      <c r="GT39" s="4"/>
      <c r="GU39" s="4"/>
      <c r="GV39" s="4"/>
      <c r="GW39" s="4"/>
      <c r="GX39" s="4"/>
      <c r="GY39"/>
      <c r="GZ39" t="str">
        <f ca="1">IFERROR(INDIRECT("'[2021_Ignition_Tracker_QC_File_20210528.xlsm]Ignition Tracker'!"&amp;ADDRESS(MATCH($A39,'[2]Ignition Tracker'!$A:$A,0),MATCH(GZ$1,'[2]Ignition Tracker'!$1:$1,0))),"")</f>
        <v/>
      </c>
      <c r="HA39" s="4" t="str">
        <f ca="1">IFERROR(INDIRECT("'[2021_Ignition_Tracker_QC_File_20210528.xlsm]Ignition Tracker'!"&amp;ADDRESS(MATCH($A39,'[2]Ignition Tracker'!$A:$A,0),MATCH(HA$1,'[2]Ignition Tracker'!$1:$1,0))),"")</f>
        <v/>
      </c>
      <c r="HB39" s="4" t="str">
        <f ca="1">IFERROR(INDIRECT("'[2021_Ignition_Tracker_QC_File_20210528.xlsm]Ignition Tracker'!"&amp;ADDRESS(MATCH($A39,'[2]Ignition Tracker'!$A:$A,0),MATCH(HB$1,'[2]Ignition Tracker'!$1:$1,0))),"")</f>
        <v/>
      </c>
      <c r="HC39" s="4" t="str">
        <f ca="1">IFERROR(INDIRECT("'[2021_Ignition_Tracker_QC_File_20210528.xlsm]Ignition Tracker'!"&amp;ADDRESS(MATCH($A39,'[2]Ignition Tracker'!$A:$A,0),MATCH(HC$1,'[2]Ignition Tracker'!$1:$1,0))),"")</f>
        <v/>
      </c>
    </row>
    <row r="40" spans="1:211" s="269" customFormat="1" x14ac:dyDescent="0.35">
      <c r="A40" s="137">
        <v>662</v>
      </c>
      <c r="B40" s="339"/>
      <c r="C40" s="123" t="s">
        <v>1412</v>
      </c>
      <c r="D40" s="124">
        <v>44343</v>
      </c>
      <c r="E40" s="124">
        <v>44343</v>
      </c>
      <c r="F40" s="340"/>
      <c r="G40" s="125" t="s">
        <v>19571</v>
      </c>
      <c r="H40" s="266" t="s">
        <v>1375</v>
      </c>
      <c r="I40" s="123" t="s">
        <v>3884</v>
      </c>
      <c r="J40" s="339"/>
      <c r="K40" s="355"/>
      <c r="L40" s="267"/>
      <c r="M40" s="354"/>
      <c r="N40" s="267" t="s">
        <v>19657</v>
      </c>
      <c r="O40" s="354"/>
      <c r="P40" s="354"/>
      <c r="Q40" s="267"/>
      <c r="R40" s="267"/>
      <c r="S40" s="267"/>
      <c r="T40" s="123"/>
      <c r="U40" s="124"/>
      <c r="V40" s="124"/>
      <c r="W40" s="123"/>
      <c r="X40" s="339"/>
      <c r="Y40" s="339"/>
      <c r="Z40" s="123"/>
      <c r="AA40" s="123"/>
      <c r="AB40" s="124"/>
      <c r="AC40" s="124"/>
      <c r="AD40" s="339"/>
      <c r="AE40" s="339"/>
      <c r="AF40" s="355"/>
      <c r="AG40" s="355"/>
      <c r="AH40" s="266" t="s">
        <v>1375</v>
      </c>
      <c r="AI40" s="124">
        <v>44343</v>
      </c>
      <c r="AJ40" s="252" t="s">
        <v>15544</v>
      </c>
      <c r="AK40" s="124"/>
      <c r="AL40" s="252"/>
      <c r="AM40" s="85" t="s">
        <v>28</v>
      </c>
      <c r="AN40" s="85" t="s">
        <v>26</v>
      </c>
      <c r="AO40" s="85" t="s">
        <v>25</v>
      </c>
      <c r="AP40" s="85"/>
      <c r="AQ40" s="85"/>
      <c r="AR40" s="85"/>
      <c r="AS40" s="335">
        <v>728097276</v>
      </c>
      <c r="AT40" s="335"/>
      <c r="AU40" s="85"/>
      <c r="AV40" s="85"/>
      <c r="AW40" s="85"/>
      <c r="AX40" s="266" t="s">
        <v>1375</v>
      </c>
      <c r="AY40" s="85" t="s">
        <v>26</v>
      </c>
      <c r="AZ40" s="85" t="s">
        <v>26</v>
      </c>
      <c r="BA40" s="85" t="s">
        <v>26</v>
      </c>
      <c r="BB40" s="85" t="s">
        <v>26</v>
      </c>
      <c r="BC40" s="348"/>
      <c r="BD40" s="85" t="s">
        <v>33</v>
      </c>
      <c r="BE40" s="85" t="s">
        <v>16</v>
      </c>
      <c r="BF40" s="85"/>
      <c r="BG40" s="85"/>
      <c r="BH40" s="304" t="s">
        <v>18051</v>
      </c>
      <c r="BI40" s="364"/>
      <c r="BJ40" s="123"/>
      <c r="BK40" s="123"/>
      <c r="BL40" s="123"/>
      <c r="BM40" s="123" t="s">
        <v>32</v>
      </c>
      <c r="BN40" s="123"/>
      <c r="BO40" s="123"/>
      <c r="BP40" s="123"/>
      <c r="BQ40" s="4" t="s">
        <v>8</v>
      </c>
      <c r="BR40" s="123"/>
      <c r="BS40" s="123"/>
      <c r="BT40"/>
      <c r="BU40"/>
      <c r="BV40" s="266" t="s">
        <v>1375</v>
      </c>
      <c r="BW40" s="85" t="s">
        <v>1404</v>
      </c>
      <c r="BX40" s="372"/>
      <c r="BY40" s="372"/>
      <c r="BZ40" s="129" t="s">
        <v>418</v>
      </c>
      <c r="CA40" t="s">
        <v>19613</v>
      </c>
      <c r="CB40">
        <v>12000</v>
      </c>
      <c r="CC40" s="123"/>
      <c r="CD40" s="123" t="s">
        <v>1368</v>
      </c>
      <c r="CE40" s="123"/>
      <c r="CF40" s="123"/>
      <c r="CG40" s="123"/>
      <c r="CH40" s="123"/>
      <c r="CI40" s="123"/>
      <c r="CJ40" s="85" t="s">
        <v>16743</v>
      </c>
      <c r="CK40" s="85" t="s">
        <v>16743</v>
      </c>
      <c r="CL40" s="85" t="s">
        <v>16743</v>
      </c>
      <c r="CM40" s="85" t="s">
        <v>16743</v>
      </c>
      <c r="CN40" s="284" t="s">
        <v>19557</v>
      </c>
      <c r="CO40" s="85" t="s">
        <v>16743</v>
      </c>
      <c r="CP40" s="85" t="s">
        <v>16743</v>
      </c>
      <c r="CQ40" s="85" t="s">
        <v>16743</v>
      </c>
      <c r="CR40" s="85" t="s">
        <v>16743</v>
      </c>
      <c r="CS40" s="375"/>
      <c r="CT40" s="85" t="s">
        <v>16743</v>
      </c>
      <c r="CU40" s="85" t="s">
        <v>16743</v>
      </c>
      <c r="CV40" s="85" t="s">
        <v>16743</v>
      </c>
      <c r="CW40" s="85" t="s">
        <v>16743</v>
      </c>
      <c r="CX40" s="85" t="s">
        <v>16743</v>
      </c>
      <c r="CY40" s="85" t="s">
        <v>16743</v>
      </c>
      <c r="CZ40" s="85" t="s">
        <v>16743</v>
      </c>
      <c r="DA40" s="85" t="s">
        <v>16743</v>
      </c>
      <c r="DB40" s="85" t="s">
        <v>16743</v>
      </c>
      <c r="DC40" s="85" t="s">
        <v>16743</v>
      </c>
      <c r="DD40" s="85" t="s">
        <v>16743</v>
      </c>
      <c r="DE40" s="85" t="s">
        <v>16743</v>
      </c>
      <c r="DF40" s="85" t="s">
        <v>16743</v>
      </c>
      <c r="DG40" s="85" t="s">
        <v>16743</v>
      </c>
      <c r="DH40" s="284" t="s">
        <v>1375</v>
      </c>
      <c r="DI40" s="5" t="s">
        <v>120</v>
      </c>
      <c r="DJ40" s="4" t="s">
        <v>15019</v>
      </c>
      <c r="DK40" s="4" t="s">
        <v>15544</v>
      </c>
      <c r="DL40" s="285" t="s">
        <v>19555</v>
      </c>
      <c r="DM40" s="4"/>
      <c r="DN40" s="4">
        <v>728097276</v>
      </c>
      <c r="DO40" s="340"/>
      <c r="DP40" s="340"/>
      <c r="DQ40" s="4" t="s">
        <v>15020</v>
      </c>
      <c r="DR40" s="340"/>
      <c r="DS40" s="340"/>
      <c r="DT40" s="340"/>
      <c r="DU40" s="340"/>
      <c r="DV40" s="4">
        <v>103331103</v>
      </c>
      <c r="DW40" s="4" t="s">
        <v>19572</v>
      </c>
      <c r="DX40" s="4">
        <v>2640</v>
      </c>
      <c r="DY40" s="4">
        <v>1</v>
      </c>
      <c r="DZ40" s="348"/>
      <c r="EA40" s="4" t="s">
        <v>25</v>
      </c>
      <c r="EB40" s="4">
        <v>5</v>
      </c>
      <c r="EC40" s="4" t="s">
        <v>1887</v>
      </c>
      <c r="ED40" s="340"/>
      <c r="EE40" s="340"/>
      <c r="EF40" s="340"/>
      <c r="EG40" s="348"/>
      <c r="EH40" s="348"/>
      <c r="EI40" s="4"/>
      <c r="EJ40" s="4" t="s">
        <v>26</v>
      </c>
      <c r="EK40" s="4" t="s">
        <v>25</v>
      </c>
      <c r="EL40" s="4" t="s">
        <v>26</v>
      </c>
      <c r="EM40" s="4" t="s">
        <v>1759</v>
      </c>
      <c r="EN40" s="4"/>
      <c r="EO40" s="4" t="s">
        <v>1862</v>
      </c>
      <c r="EP40" s="340"/>
      <c r="EQ40" s="4" t="s">
        <v>1761</v>
      </c>
      <c r="ER40" s="4"/>
      <c r="ES40" s="4" t="s">
        <v>1956</v>
      </c>
      <c r="ET40" s="340"/>
      <c r="EU40" s="4" t="s">
        <v>112</v>
      </c>
      <c r="EV40" s="340"/>
      <c r="EW40" s="4" t="s">
        <v>1368</v>
      </c>
      <c r="EX40" s="340"/>
      <c r="EY40" s="4" t="s">
        <v>8</v>
      </c>
      <c r="EZ40" s="4"/>
      <c r="FA40" s="4" t="s">
        <v>25</v>
      </c>
      <c r="FB40" s="340"/>
      <c r="FC40" s="4" t="s">
        <v>1816</v>
      </c>
      <c r="FD40" s="340"/>
      <c r="FE40" s="4"/>
      <c r="FF40" s="4"/>
      <c r="FG40" s="4"/>
      <c r="FH40" s="4" t="s">
        <v>1375</v>
      </c>
      <c r="FI40" s="4"/>
      <c r="FJ40" s="4"/>
      <c r="FK40" s="4"/>
      <c r="FL40"/>
      <c r="FM40" s="4"/>
      <c r="FN40" s="4"/>
      <c r="FO40" s="4"/>
      <c r="FP40" s="4"/>
      <c r="FQ40" s="4"/>
      <c r="FR40" s="4"/>
      <c r="FS40" s="4"/>
      <c r="FT40" s="4"/>
      <c r="FU40" s="4"/>
      <c r="FV40"/>
      <c r="FW40" s="4"/>
      <c r="FX40" s="4"/>
      <c r="FY40" s="4"/>
      <c r="FZ40" s="4"/>
      <c r="GA40" s="4"/>
      <c r="GB40" s="4"/>
      <c r="GC40" s="340"/>
      <c r="GD40" s="340"/>
      <c r="GE40" s="340"/>
      <c r="GF40" s="348"/>
      <c r="GG40" s="348"/>
      <c r="GH40" s="3"/>
      <c r="GI40" s="4"/>
      <c r="GJ40" s="4"/>
      <c r="GK40" s="4"/>
      <c r="GL40" s="4"/>
      <c r="GM40" s="4"/>
      <c r="GN40" s="4"/>
      <c r="GO40" s="340"/>
      <c r="GP40" s="4"/>
      <c r="GQ40" s="340"/>
      <c r="GR40" s="4"/>
      <c r="GS40" s="340"/>
      <c r="GT40" s="4"/>
      <c r="GU40" s="4"/>
      <c r="GV40" s="4"/>
      <c r="GW40" s="4"/>
      <c r="GX40" s="4"/>
      <c r="GY40"/>
      <c r="GZ40" t="str">
        <f ca="1">IFERROR(INDIRECT("'[2021_Ignition_Tracker_QC_File_20210528.xlsm]Ignition Tracker'!"&amp;ADDRESS(MATCH($A40,'[2]Ignition Tracker'!$A:$A,0),MATCH(GZ$1,'[2]Ignition Tracker'!$1:$1,0))),"")</f>
        <v/>
      </c>
      <c r="HA40" s="4" t="str">
        <f ca="1">IFERROR(INDIRECT("'[2021_Ignition_Tracker_QC_File_20210528.xlsm]Ignition Tracker'!"&amp;ADDRESS(MATCH($A40,'[2]Ignition Tracker'!$A:$A,0),MATCH(HA$1,'[2]Ignition Tracker'!$1:$1,0))),"")</f>
        <v/>
      </c>
      <c r="HB40" s="4" t="str">
        <f ca="1">IFERROR(INDIRECT("'[2021_Ignition_Tracker_QC_File_20210528.xlsm]Ignition Tracker'!"&amp;ADDRESS(MATCH($A40,'[2]Ignition Tracker'!$A:$A,0),MATCH(HB$1,'[2]Ignition Tracker'!$1:$1,0))),"")</f>
        <v/>
      </c>
      <c r="HC40" s="4" t="str">
        <f ca="1">IFERROR(INDIRECT("'[2021_Ignition_Tracker_QC_File_20210528.xlsm]Ignition Tracker'!"&amp;ADDRESS(MATCH($A40,'[2]Ignition Tracker'!$A:$A,0),MATCH(HC$1,'[2]Ignition Tracker'!$1:$1,0))),"")</f>
        <v/>
      </c>
    </row>
    <row r="41" spans="1:211" s="269" customFormat="1" x14ac:dyDescent="0.35">
      <c r="A41" s="137">
        <v>661</v>
      </c>
      <c r="B41" s="339"/>
      <c r="C41" s="123" t="s">
        <v>1412</v>
      </c>
      <c r="D41" s="124">
        <v>44343</v>
      </c>
      <c r="E41" s="124">
        <v>44343</v>
      </c>
      <c r="F41" s="340"/>
      <c r="G41" s="125" t="s">
        <v>19573</v>
      </c>
      <c r="H41" s="266" t="s">
        <v>1375</v>
      </c>
      <c r="I41" s="123" t="s">
        <v>3884</v>
      </c>
      <c r="J41" s="339"/>
      <c r="K41" s="355"/>
      <c r="L41" s="267"/>
      <c r="M41" s="354"/>
      <c r="N41" s="267" t="s">
        <v>19657</v>
      </c>
      <c r="O41" s="354"/>
      <c r="P41" s="354"/>
      <c r="Q41" s="267"/>
      <c r="R41" s="267"/>
      <c r="S41" s="267"/>
      <c r="T41" s="123"/>
      <c r="U41" s="124"/>
      <c r="V41" s="124"/>
      <c r="W41" s="123"/>
      <c r="X41" s="339"/>
      <c r="Y41" s="339"/>
      <c r="Z41" s="123"/>
      <c r="AA41" s="123"/>
      <c r="AB41" s="124"/>
      <c r="AC41" s="124"/>
      <c r="AD41" s="339"/>
      <c r="AE41" s="339"/>
      <c r="AF41" s="355"/>
      <c r="AG41" s="355"/>
      <c r="AH41" s="266" t="s">
        <v>1375</v>
      </c>
      <c r="AI41" s="124">
        <v>44343</v>
      </c>
      <c r="AJ41" s="252" t="s">
        <v>13319</v>
      </c>
      <c r="AK41" s="124"/>
      <c r="AL41" s="252"/>
      <c r="AM41" s="85" t="s">
        <v>28</v>
      </c>
      <c r="AN41" s="85" t="s">
        <v>26</v>
      </c>
      <c r="AO41" s="85" t="s">
        <v>25</v>
      </c>
      <c r="AP41" s="85"/>
      <c r="AQ41" s="85"/>
      <c r="AR41" s="85"/>
      <c r="AS41" s="335">
        <v>726263290</v>
      </c>
      <c r="AT41" s="335"/>
      <c r="AU41" s="85"/>
      <c r="AV41" s="85"/>
      <c r="AW41" s="85"/>
      <c r="AX41" s="266" t="s">
        <v>1375</v>
      </c>
      <c r="AY41" s="85" t="s">
        <v>26</v>
      </c>
      <c r="AZ41" s="85" t="s">
        <v>26</v>
      </c>
      <c r="BA41" s="85" t="s">
        <v>26</v>
      </c>
      <c r="BB41" s="85" t="s">
        <v>26</v>
      </c>
      <c r="BC41" s="348"/>
      <c r="BD41" s="85" t="s">
        <v>33</v>
      </c>
      <c r="BE41" s="85" t="s">
        <v>16</v>
      </c>
      <c r="BF41" s="85"/>
      <c r="BG41" s="85"/>
      <c r="BH41" s="304" t="s">
        <v>18051</v>
      </c>
      <c r="BI41" s="364"/>
      <c r="BJ41" s="123"/>
      <c r="BK41" s="123"/>
      <c r="BL41" s="123"/>
      <c r="BM41" s="123" t="s">
        <v>32</v>
      </c>
      <c r="BN41" s="123"/>
      <c r="BO41" s="123"/>
      <c r="BP41" s="123"/>
      <c r="BQ41" s="4" t="s">
        <v>8</v>
      </c>
      <c r="BR41" s="123"/>
      <c r="BS41" s="123"/>
      <c r="BT41"/>
      <c r="BU41"/>
      <c r="BV41" s="266" t="s">
        <v>1375</v>
      </c>
      <c r="BW41" s="85" t="s">
        <v>1404</v>
      </c>
      <c r="BX41" s="372"/>
      <c r="BY41" s="372"/>
      <c r="BZ41" s="129" t="s">
        <v>418</v>
      </c>
      <c r="CA41" t="s">
        <v>19613</v>
      </c>
      <c r="CB41">
        <v>12000</v>
      </c>
      <c r="CC41" s="123"/>
      <c r="CD41" s="123" t="s">
        <v>1368</v>
      </c>
      <c r="CE41" s="123"/>
      <c r="CF41" s="123"/>
      <c r="CG41" s="123"/>
      <c r="CH41" s="123"/>
      <c r="CI41" s="123"/>
      <c r="CJ41" s="85" t="s">
        <v>16743</v>
      </c>
      <c r="CK41" s="85" t="s">
        <v>16743</v>
      </c>
      <c r="CL41" s="85" t="s">
        <v>16743</v>
      </c>
      <c r="CM41" s="85" t="s">
        <v>16743</v>
      </c>
      <c r="CN41" s="284" t="s">
        <v>19557</v>
      </c>
      <c r="CO41" s="85" t="s">
        <v>16743</v>
      </c>
      <c r="CP41" s="85" t="s">
        <v>16743</v>
      </c>
      <c r="CQ41" s="85" t="s">
        <v>16743</v>
      </c>
      <c r="CR41" s="85" t="s">
        <v>16743</v>
      </c>
      <c r="CS41" s="375"/>
      <c r="CT41" s="85" t="s">
        <v>16743</v>
      </c>
      <c r="CU41" s="85" t="s">
        <v>16743</v>
      </c>
      <c r="CV41" s="85" t="s">
        <v>16743</v>
      </c>
      <c r="CW41" s="85" t="s">
        <v>16743</v>
      </c>
      <c r="CX41" s="85" t="s">
        <v>16743</v>
      </c>
      <c r="CY41" s="85" t="s">
        <v>16743</v>
      </c>
      <c r="CZ41" s="85" t="s">
        <v>16743</v>
      </c>
      <c r="DA41" s="85" t="s">
        <v>16743</v>
      </c>
      <c r="DB41" s="85" t="s">
        <v>16743</v>
      </c>
      <c r="DC41" s="85" t="s">
        <v>16743</v>
      </c>
      <c r="DD41" s="85" t="s">
        <v>16743</v>
      </c>
      <c r="DE41" s="85" t="s">
        <v>16743</v>
      </c>
      <c r="DF41" s="85" t="s">
        <v>16743</v>
      </c>
      <c r="DG41" s="85" t="s">
        <v>16743</v>
      </c>
      <c r="DH41" s="284" t="s">
        <v>1375</v>
      </c>
      <c r="DI41" s="5" t="s">
        <v>120</v>
      </c>
      <c r="DJ41" s="4" t="s">
        <v>15019</v>
      </c>
      <c r="DK41" s="4" t="s">
        <v>13319</v>
      </c>
      <c r="DL41" s="285" t="s">
        <v>19555</v>
      </c>
      <c r="DM41" s="4"/>
      <c r="DN41" s="4">
        <v>726263290</v>
      </c>
      <c r="DO41" s="340"/>
      <c r="DP41" s="340"/>
      <c r="DQ41" s="4" t="s">
        <v>15020</v>
      </c>
      <c r="DR41" s="340"/>
      <c r="DS41" s="340"/>
      <c r="DT41" s="340"/>
      <c r="DU41" s="340"/>
      <c r="DV41" s="4">
        <v>103331103</v>
      </c>
      <c r="DW41" s="4" t="s">
        <v>19574</v>
      </c>
      <c r="DX41" s="4">
        <v>2640</v>
      </c>
      <c r="DY41" s="4">
        <v>1</v>
      </c>
      <c r="DZ41" s="348"/>
      <c r="EA41" s="4" t="s">
        <v>25</v>
      </c>
      <c r="EB41" s="4">
        <v>5</v>
      </c>
      <c r="EC41" s="4" t="s">
        <v>1887</v>
      </c>
      <c r="ED41" s="340"/>
      <c r="EE41" s="340"/>
      <c r="EF41" s="340"/>
      <c r="EG41" s="348"/>
      <c r="EH41" s="348"/>
      <c r="EI41" s="4"/>
      <c r="EJ41" s="4" t="s">
        <v>26</v>
      </c>
      <c r="EK41" s="4" t="s">
        <v>25</v>
      </c>
      <c r="EL41" s="4" t="s">
        <v>26</v>
      </c>
      <c r="EM41" s="4" t="s">
        <v>1759</v>
      </c>
      <c r="EN41" s="4"/>
      <c r="EO41" s="4" t="s">
        <v>1862</v>
      </c>
      <c r="EP41" s="340"/>
      <c r="EQ41" s="4" t="s">
        <v>1761</v>
      </c>
      <c r="ER41" s="4"/>
      <c r="ES41" s="4" t="s">
        <v>1956</v>
      </c>
      <c r="ET41" s="340"/>
      <c r="EU41" s="4" t="s">
        <v>112</v>
      </c>
      <c r="EV41" s="340"/>
      <c r="EW41" s="4" t="s">
        <v>1368</v>
      </c>
      <c r="EX41" s="340"/>
      <c r="EY41" s="4" t="s">
        <v>8</v>
      </c>
      <c r="EZ41" s="4"/>
      <c r="FA41" s="4" t="s">
        <v>25</v>
      </c>
      <c r="FB41" s="340"/>
      <c r="FC41" s="4" t="s">
        <v>1816</v>
      </c>
      <c r="FD41" s="340"/>
      <c r="FE41" s="4"/>
      <c r="FF41" s="4"/>
      <c r="FG41" s="4"/>
      <c r="FH41" s="4" t="s">
        <v>1375</v>
      </c>
      <c r="FI41" s="4"/>
      <c r="FJ41" s="4"/>
      <c r="FK41" s="4"/>
      <c r="FL41"/>
      <c r="FM41" s="4"/>
      <c r="FN41" s="4"/>
      <c r="FO41" s="4"/>
      <c r="FP41" s="4"/>
      <c r="FQ41" s="4"/>
      <c r="FR41" s="4"/>
      <c r="FS41" s="4"/>
      <c r="FT41" s="4"/>
      <c r="FU41" s="4"/>
      <c r="FV41"/>
      <c r="FW41" s="4"/>
      <c r="FX41" s="4"/>
      <c r="FY41" s="4"/>
      <c r="FZ41" s="4"/>
      <c r="GA41" s="4"/>
      <c r="GB41" s="4"/>
      <c r="GC41" s="340"/>
      <c r="GD41" s="340"/>
      <c r="GE41" s="340"/>
      <c r="GF41" s="348"/>
      <c r="GG41" s="348"/>
      <c r="GH41" s="3"/>
      <c r="GI41" s="4"/>
      <c r="GJ41" s="4"/>
      <c r="GK41" s="4"/>
      <c r="GL41" s="4"/>
      <c r="GM41" s="4"/>
      <c r="GN41" s="4"/>
      <c r="GO41" s="340"/>
      <c r="GP41" s="4"/>
      <c r="GQ41" s="340"/>
      <c r="GR41" s="4"/>
      <c r="GS41" s="340"/>
      <c r="GT41" s="4"/>
      <c r="GU41" s="4"/>
      <c r="GV41" s="4"/>
      <c r="GW41" s="4"/>
      <c r="GX41" s="4"/>
      <c r="GY41"/>
      <c r="GZ41" t="str">
        <f ca="1">IFERROR(INDIRECT("'[2021_Ignition_Tracker_QC_File_20210528.xlsm]Ignition Tracker'!"&amp;ADDRESS(MATCH($A41,'[2]Ignition Tracker'!$A:$A,0),MATCH(GZ$1,'[2]Ignition Tracker'!$1:$1,0))),"")</f>
        <v/>
      </c>
      <c r="HA41" s="4" t="str">
        <f ca="1">IFERROR(INDIRECT("'[2021_Ignition_Tracker_QC_File_20210528.xlsm]Ignition Tracker'!"&amp;ADDRESS(MATCH($A41,'[2]Ignition Tracker'!$A:$A,0),MATCH(HA$1,'[2]Ignition Tracker'!$1:$1,0))),"")</f>
        <v/>
      </c>
      <c r="HB41" s="4" t="str">
        <f ca="1">IFERROR(INDIRECT("'[2021_Ignition_Tracker_QC_File_20210528.xlsm]Ignition Tracker'!"&amp;ADDRESS(MATCH($A41,'[2]Ignition Tracker'!$A:$A,0),MATCH(HB$1,'[2]Ignition Tracker'!$1:$1,0))),"")</f>
        <v/>
      </c>
      <c r="HC41" s="4" t="str">
        <f ca="1">IFERROR(INDIRECT("'[2021_Ignition_Tracker_QC_File_20210528.xlsm]Ignition Tracker'!"&amp;ADDRESS(MATCH($A41,'[2]Ignition Tracker'!$A:$A,0),MATCH(HC$1,'[2]Ignition Tracker'!$1:$1,0))),"")</f>
        <v/>
      </c>
    </row>
    <row r="42" spans="1:211" s="269" customFormat="1" x14ac:dyDescent="0.35">
      <c r="A42" s="137">
        <v>660</v>
      </c>
      <c r="B42" s="339"/>
      <c r="C42" s="123" t="s">
        <v>1412</v>
      </c>
      <c r="D42" s="124">
        <v>44343</v>
      </c>
      <c r="E42" s="124">
        <v>44343</v>
      </c>
      <c r="F42" s="340"/>
      <c r="G42" s="125" t="s">
        <v>19575</v>
      </c>
      <c r="H42" s="266" t="s">
        <v>1375</v>
      </c>
      <c r="I42" s="123" t="s">
        <v>3884</v>
      </c>
      <c r="J42" s="339"/>
      <c r="K42" s="355"/>
      <c r="L42" s="267"/>
      <c r="M42" s="354"/>
      <c r="N42" s="267" t="s">
        <v>19657</v>
      </c>
      <c r="O42" s="354"/>
      <c r="P42" s="354"/>
      <c r="Q42" s="267"/>
      <c r="R42" s="267"/>
      <c r="S42" s="267"/>
      <c r="T42" s="123"/>
      <c r="U42" s="124"/>
      <c r="V42" s="124"/>
      <c r="W42" s="123"/>
      <c r="X42" s="339"/>
      <c r="Y42" s="339"/>
      <c r="Z42" s="123"/>
      <c r="AA42" s="123"/>
      <c r="AB42" s="124"/>
      <c r="AC42" s="124"/>
      <c r="AD42" s="339"/>
      <c r="AE42" s="339"/>
      <c r="AF42" s="355"/>
      <c r="AG42" s="355"/>
      <c r="AH42" s="266" t="s">
        <v>1375</v>
      </c>
      <c r="AI42" s="124">
        <v>44343</v>
      </c>
      <c r="AJ42" s="252" t="s">
        <v>2437</v>
      </c>
      <c r="AK42" s="124"/>
      <c r="AL42" s="252"/>
      <c r="AM42" s="85" t="s">
        <v>28</v>
      </c>
      <c r="AN42" s="85" t="s">
        <v>26</v>
      </c>
      <c r="AO42" s="85" t="s">
        <v>26</v>
      </c>
      <c r="AP42" s="85"/>
      <c r="AQ42" s="85"/>
      <c r="AR42" s="85"/>
      <c r="AS42" s="335">
        <v>726902895</v>
      </c>
      <c r="AT42" s="335"/>
      <c r="AU42" s="85"/>
      <c r="AV42" s="85"/>
      <c r="AW42" s="85"/>
      <c r="AX42" s="266" t="s">
        <v>1375</v>
      </c>
      <c r="AY42" s="85" t="s">
        <v>26</v>
      </c>
      <c r="AZ42" s="85" t="s">
        <v>26</v>
      </c>
      <c r="BA42" s="85" t="s">
        <v>26</v>
      </c>
      <c r="BB42" s="85" t="s">
        <v>26</v>
      </c>
      <c r="BC42" s="348"/>
      <c r="BD42" s="85" t="s">
        <v>33</v>
      </c>
      <c r="BE42" s="85" t="s">
        <v>16</v>
      </c>
      <c r="BF42" s="85"/>
      <c r="BG42" s="85"/>
      <c r="BH42" s="304" t="s">
        <v>18051</v>
      </c>
      <c r="BI42" s="364"/>
      <c r="BJ42" s="123"/>
      <c r="BK42" s="123"/>
      <c r="BL42" s="123"/>
      <c r="BM42" s="123" t="s">
        <v>106</v>
      </c>
      <c r="BN42" s="123"/>
      <c r="BO42" s="123"/>
      <c r="BP42" s="123"/>
      <c r="BQ42" s="4" t="s">
        <v>8</v>
      </c>
      <c r="BR42" s="123"/>
      <c r="BS42" s="123"/>
      <c r="BT42"/>
      <c r="BU42"/>
      <c r="BV42" s="266" t="s">
        <v>1375</v>
      </c>
      <c r="BW42" s="85" t="s">
        <v>1404</v>
      </c>
      <c r="BX42" s="372"/>
      <c r="BY42" s="372"/>
      <c r="BZ42" s="129" t="s">
        <v>418</v>
      </c>
      <c r="CA42" t="s">
        <v>19613</v>
      </c>
      <c r="CB42">
        <v>12000</v>
      </c>
      <c r="CC42" s="123"/>
      <c r="CD42" s="123" t="s">
        <v>1368</v>
      </c>
      <c r="CE42" s="123"/>
      <c r="CF42" s="123"/>
      <c r="CG42" s="123"/>
      <c r="CH42" s="123"/>
      <c r="CI42" s="123"/>
      <c r="CJ42" s="85" t="s">
        <v>16743</v>
      </c>
      <c r="CK42" s="85" t="s">
        <v>16743</v>
      </c>
      <c r="CL42" s="85" t="s">
        <v>16743</v>
      </c>
      <c r="CM42" s="85" t="s">
        <v>16743</v>
      </c>
      <c r="CN42" s="284" t="s">
        <v>19557</v>
      </c>
      <c r="CO42" s="85" t="s">
        <v>16743</v>
      </c>
      <c r="CP42" s="85" t="s">
        <v>16743</v>
      </c>
      <c r="CQ42" s="85" t="s">
        <v>16743</v>
      </c>
      <c r="CR42" s="85" t="s">
        <v>16743</v>
      </c>
      <c r="CS42" s="375"/>
      <c r="CT42" s="85" t="s">
        <v>16743</v>
      </c>
      <c r="CU42" s="85" t="s">
        <v>16743</v>
      </c>
      <c r="CV42" s="85" t="s">
        <v>16743</v>
      </c>
      <c r="CW42" s="85" t="s">
        <v>16743</v>
      </c>
      <c r="CX42" s="85" t="s">
        <v>16743</v>
      </c>
      <c r="CY42" s="85" t="s">
        <v>16743</v>
      </c>
      <c r="CZ42" s="85" t="s">
        <v>16743</v>
      </c>
      <c r="DA42" s="85" t="s">
        <v>16743</v>
      </c>
      <c r="DB42" s="85" t="s">
        <v>16743</v>
      </c>
      <c r="DC42" s="85" t="s">
        <v>16743</v>
      </c>
      <c r="DD42" s="85" t="s">
        <v>16743</v>
      </c>
      <c r="DE42" s="85" t="s">
        <v>16743</v>
      </c>
      <c r="DF42" s="85" t="s">
        <v>16743</v>
      </c>
      <c r="DG42" s="85" t="s">
        <v>16743</v>
      </c>
      <c r="DH42" s="284" t="s">
        <v>1375</v>
      </c>
      <c r="DI42" s="5" t="s">
        <v>120</v>
      </c>
      <c r="DJ42" s="4" t="s">
        <v>15019</v>
      </c>
      <c r="DK42" s="4" t="s">
        <v>2437</v>
      </c>
      <c r="DL42" s="285" t="s">
        <v>19555</v>
      </c>
      <c r="DM42" s="4"/>
      <c r="DN42" s="4">
        <v>726902895</v>
      </c>
      <c r="DO42" s="340"/>
      <c r="DP42" s="340"/>
      <c r="DQ42" s="4" t="s">
        <v>15020</v>
      </c>
      <c r="DR42" s="340"/>
      <c r="DS42" s="340"/>
      <c r="DT42" s="340"/>
      <c r="DU42" s="340"/>
      <c r="DV42" s="4">
        <v>103331103</v>
      </c>
      <c r="DW42" s="4" t="s">
        <v>19576</v>
      </c>
      <c r="DX42" s="4">
        <v>1121</v>
      </c>
      <c r="DY42" s="4"/>
      <c r="DZ42" s="348"/>
      <c r="EA42" s="4" t="s">
        <v>25</v>
      </c>
      <c r="EB42" s="4">
        <v>5</v>
      </c>
      <c r="EC42" s="4" t="s">
        <v>1887</v>
      </c>
      <c r="ED42" s="340"/>
      <c r="EE42" s="340"/>
      <c r="EF42" s="340"/>
      <c r="EG42" s="348"/>
      <c r="EH42" s="348"/>
      <c r="EI42" s="4"/>
      <c r="EJ42" s="4" t="s">
        <v>26</v>
      </c>
      <c r="EK42" s="4" t="s">
        <v>25</v>
      </c>
      <c r="EL42" s="4" t="s">
        <v>26</v>
      </c>
      <c r="EM42" s="4" t="s">
        <v>1759</v>
      </c>
      <c r="EN42" s="4"/>
      <c r="EO42" s="4" t="s">
        <v>1760</v>
      </c>
      <c r="EP42" s="340"/>
      <c r="EQ42" s="4" t="s">
        <v>1761</v>
      </c>
      <c r="ER42" s="4"/>
      <c r="ES42" s="4" t="s">
        <v>1956</v>
      </c>
      <c r="ET42" s="340"/>
      <c r="EU42" s="4" t="s">
        <v>112</v>
      </c>
      <c r="EV42" s="340"/>
      <c r="EW42" s="4" t="s">
        <v>1368</v>
      </c>
      <c r="EX42" s="340"/>
      <c r="EY42" s="4" t="s">
        <v>8</v>
      </c>
      <c r="EZ42" s="4"/>
      <c r="FA42" s="4" t="s">
        <v>25</v>
      </c>
      <c r="FB42" s="340"/>
      <c r="FC42" s="4" t="s">
        <v>1816</v>
      </c>
      <c r="FD42" s="340"/>
      <c r="FE42" s="4"/>
      <c r="FF42" s="4"/>
      <c r="FG42" s="4"/>
      <c r="FH42" s="4" t="s">
        <v>1375</v>
      </c>
      <c r="FI42" s="4"/>
      <c r="FJ42" s="4"/>
      <c r="FK42" s="4"/>
      <c r="FL42"/>
      <c r="FM42" s="4"/>
      <c r="FN42" s="4"/>
      <c r="FO42" s="4"/>
      <c r="FP42" s="4"/>
      <c r="FQ42" s="4"/>
      <c r="FR42" s="4"/>
      <c r="FS42" s="4"/>
      <c r="FT42" s="4"/>
      <c r="FU42" s="4"/>
      <c r="FV42"/>
      <c r="FW42" s="4"/>
      <c r="FX42" s="4"/>
      <c r="FY42" s="4"/>
      <c r="FZ42" s="4"/>
      <c r="GA42" s="4"/>
      <c r="GB42" s="4"/>
      <c r="GC42" s="340"/>
      <c r="GD42" s="340"/>
      <c r="GE42" s="340"/>
      <c r="GF42" s="348"/>
      <c r="GG42" s="348"/>
      <c r="GH42" s="3"/>
      <c r="GI42" s="4"/>
      <c r="GJ42" s="4"/>
      <c r="GK42" s="4"/>
      <c r="GL42" s="4"/>
      <c r="GM42" s="4"/>
      <c r="GN42" s="4"/>
      <c r="GO42" s="340"/>
      <c r="GP42" s="4"/>
      <c r="GQ42" s="340"/>
      <c r="GR42" s="4"/>
      <c r="GS42" s="340"/>
      <c r="GT42" s="4"/>
      <c r="GU42" s="4"/>
      <c r="GV42" s="4"/>
      <c r="GW42" s="4"/>
      <c r="GX42" s="4"/>
      <c r="GY42"/>
      <c r="GZ42" t="str">
        <f ca="1">IFERROR(INDIRECT("'[2021_Ignition_Tracker_QC_File_20210528.xlsm]Ignition Tracker'!"&amp;ADDRESS(MATCH($A42,'[2]Ignition Tracker'!$A:$A,0),MATCH(GZ$1,'[2]Ignition Tracker'!$1:$1,0))),"")</f>
        <v/>
      </c>
      <c r="HA42" s="4" t="str">
        <f ca="1">IFERROR(INDIRECT("'[2021_Ignition_Tracker_QC_File_20210528.xlsm]Ignition Tracker'!"&amp;ADDRESS(MATCH($A42,'[2]Ignition Tracker'!$A:$A,0),MATCH(HA$1,'[2]Ignition Tracker'!$1:$1,0))),"")</f>
        <v/>
      </c>
      <c r="HB42" s="4" t="str">
        <f ca="1">IFERROR(INDIRECT("'[2021_Ignition_Tracker_QC_File_20210528.xlsm]Ignition Tracker'!"&amp;ADDRESS(MATCH($A42,'[2]Ignition Tracker'!$A:$A,0),MATCH(HB$1,'[2]Ignition Tracker'!$1:$1,0))),"")</f>
        <v/>
      </c>
      <c r="HC42" s="4" t="str">
        <f ca="1">IFERROR(INDIRECT("'[2021_Ignition_Tracker_QC_File_20210528.xlsm]Ignition Tracker'!"&amp;ADDRESS(MATCH($A42,'[2]Ignition Tracker'!$A:$A,0),MATCH(HC$1,'[2]Ignition Tracker'!$1:$1,0))),"")</f>
        <v/>
      </c>
    </row>
    <row r="43" spans="1:211" s="269" customFormat="1" x14ac:dyDescent="0.35">
      <c r="A43" s="137">
        <v>659</v>
      </c>
      <c r="B43" s="339"/>
      <c r="C43" s="123" t="s">
        <v>1410</v>
      </c>
      <c r="D43" s="124"/>
      <c r="E43" s="124"/>
      <c r="F43" s="340"/>
      <c r="G43" s="125" t="s">
        <v>19577</v>
      </c>
      <c r="H43" s="266" t="s">
        <v>1375</v>
      </c>
      <c r="I43" s="123"/>
      <c r="J43" s="339"/>
      <c r="K43" s="355"/>
      <c r="L43" s="267"/>
      <c r="M43" s="354"/>
      <c r="N43" s="267" t="s">
        <v>19657</v>
      </c>
      <c r="O43" s="354"/>
      <c r="P43" s="354"/>
      <c r="Q43" s="267"/>
      <c r="R43" s="267"/>
      <c r="S43" s="267"/>
      <c r="T43" s="123"/>
      <c r="U43" s="124"/>
      <c r="V43" s="124"/>
      <c r="W43" s="123"/>
      <c r="X43" s="339"/>
      <c r="Y43" s="339"/>
      <c r="Z43" s="123"/>
      <c r="AA43" s="123"/>
      <c r="AB43" s="124"/>
      <c r="AC43" s="124"/>
      <c r="AD43" s="339"/>
      <c r="AE43" s="339"/>
      <c r="AF43" s="355"/>
      <c r="AG43" s="355"/>
      <c r="AH43" s="266" t="s">
        <v>1375</v>
      </c>
      <c r="AI43" s="124">
        <v>44343</v>
      </c>
      <c r="AJ43" s="252" t="s">
        <v>19578</v>
      </c>
      <c r="AK43" s="124">
        <v>44343</v>
      </c>
      <c r="AL43" s="252" t="s">
        <v>19578</v>
      </c>
      <c r="AM43" s="85" t="s">
        <v>28</v>
      </c>
      <c r="AN43" s="85" t="s">
        <v>26</v>
      </c>
      <c r="AO43" s="85" t="s">
        <v>26</v>
      </c>
      <c r="AP43" s="85" t="s">
        <v>19579</v>
      </c>
      <c r="AQ43" s="85" t="s">
        <v>19580</v>
      </c>
      <c r="AR43" s="85"/>
      <c r="AS43" s="335" t="s">
        <v>19581</v>
      </c>
      <c r="AT43" s="335" t="s">
        <v>19582</v>
      </c>
      <c r="AU43" s="85"/>
      <c r="AV43" s="85"/>
      <c r="AW43" s="85"/>
      <c r="AX43" s="266" t="s">
        <v>1375</v>
      </c>
      <c r="AY43" s="85" t="s">
        <v>25</v>
      </c>
      <c r="AZ43" s="85" t="s">
        <v>25</v>
      </c>
      <c r="BA43" s="85" t="s">
        <v>25</v>
      </c>
      <c r="BB43" s="85" t="s">
        <v>25</v>
      </c>
      <c r="BC43" s="348"/>
      <c r="BD43" s="85" t="s">
        <v>27</v>
      </c>
      <c r="BE43" s="85" t="s">
        <v>4</v>
      </c>
      <c r="BF43" s="85" t="s">
        <v>34</v>
      </c>
      <c r="BG43" s="85"/>
      <c r="BH43" s="304" t="s">
        <v>18047</v>
      </c>
      <c r="BI43" s="364"/>
      <c r="BJ43" s="123"/>
      <c r="BK43" s="123"/>
      <c r="BL43" s="123"/>
      <c r="BM43" s="123" t="s">
        <v>102</v>
      </c>
      <c r="BN43" s="123" t="s">
        <v>1378</v>
      </c>
      <c r="BO43" s="123" t="s">
        <v>11</v>
      </c>
      <c r="BP43" s="123"/>
      <c r="BQ43" s="4" t="s">
        <v>8</v>
      </c>
      <c r="BR43" s="123" t="s">
        <v>1614</v>
      </c>
      <c r="BS43" s="123" t="s">
        <v>1612</v>
      </c>
      <c r="BT43"/>
      <c r="BU43"/>
      <c r="BV43" s="266" t="s">
        <v>1375</v>
      </c>
      <c r="BW43" s="85" t="s">
        <v>1404</v>
      </c>
      <c r="BX43" s="372"/>
      <c r="BY43" s="372"/>
      <c r="BZ43" s="129" t="s">
        <v>180</v>
      </c>
      <c r="CA43" t="s">
        <v>19583</v>
      </c>
      <c r="CB43">
        <v>12000</v>
      </c>
      <c r="CC43" s="123"/>
      <c r="CD43" s="123" t="s">
        <v>1536</v>
      </c>
      <c r="CE43" s="123"/>
      <c r="CF43" s="123"/>
      <c r="CG43" s="123"/>
      <c r="CH43" s="123"/>
      <c r="CI43" s="123"/>
      <c r="CJ43" s="85" t="s">
        <v>16743</v>
      </c>
      <c r="CK43" s="85" t="s">
        <v>16743</v>
      </c>
      <c r="CL43" s="85" t="s">
        <v>16743</v>
      </c>
      <c r="CM43" s="85" t="s">
        <v>16743</v>
      </c>
      <c r="CN43" s="284" t="s">
        <v>19557</v>
      </c>
      <c r="CO43" s="85" t="s">
        <v>16743</v>
      </c>
      <c r="CP43" s="85" t="s">
        <v>16743</v>
      </c>
      <c r="CQ43" s="85" t="s">
        <v>16743</v>
      </c>
      <c r="CR43" s="85" t="s">
        <v>16743</v>
      </c>
      <c r="CS43" s="375"/>
      <c r="CT43" s="85" t="s">
        <v>16743</v>
      </c>
      <c r="CU43" s="85" t="s">
        <v>16743</v>
      </c>
      <c r="CV43" s="85" t="s">
        <v>16743</v>
      </c>
      <c r="CW43" s="85" t="s">
        <v>16743</v>
      </c>
      <c r="CX43" s="85" t="s">
        <v>16743</v>
      </c>
      <c r="CY43" s="85" t="s">
        <v>16743</v>
      </c>
      <c r="CZ43" s="85" t="s">
        <v>16743</v>
      </c>
      <c r="DA43" s="85" t="s">
        <v>16743</v>
      </c>
      <c r="DB43" s="85" t="s">
        <v>16743</v>
      </c>
      <c r="DC43" s="85" t="s">
        <v>16743</v>
      </c>
      <c r="DD43" s="85" t="s">
        <v>16743</v>
      </c>
      <c r="DE43" s="85" t="s">
        <v>16743</v>
      </c>
      <c r="DF43" s="85" t="s">
        <v>16743</v>
      </c>
      <c r="DG43" s="85" t="s">
        <v>16743</v>
      </c>
      <c r="DH43" s="284" t="s">
        <v>1375</v>
      </c>
      <c r="DI43" s="5" t="s">
        <v>126</v>
      </c>
      <c r="DJ43" s="4" t="s">
        <v>19584</v>
      </c>
      <c r="DK43" s="4" t="s">
        <v>19578</v>
      </c>
      <c r="DL43" s="285" t="s">
        <v>19555</v>
      </c>
      <c r="DM43" s="4" t="s">
        <v>19579</v>
      </c>
      <c r="DN43" s="4" t="s">
        <v>19581</v>
      </c>
      <c r="DO43" s="340"/>
      <c r="DP43" s="340"/>
      <c r="DQ43" s="4" t="s">
        <v>19585</v>
      </c>
      <c r="DR43" s="340"/>
      <c r="DS43" s="340"/>
      <c r="DT43" s="340"/>
      <c r="DU43" s="340"/>
      <c r="DV43" s="4">
        <v>42651105</v>
      </c>
      <c r="DW43" s="4" t="s">
        <v>19586</v>
      </c>
      <c r="DX43" s="4">
        <v>9002</v>
      </c>
      <c r="DY43" s="4"/>
      <c r="DZ43" s="348"/>
      <c r="EA43" s="4" t="s">
        <v>25</v>
      </c>
      <c r="EB43" s="4">
        <v>5</v>
      </c>
      <c r="EC43" s="4" t="s">
        <v>1887</v>
      </c>
      <c r="ED43" s="340"/>
      <c r="EE43" s="340"/>
      <c r="EF43" s="340"/>
      <c r="EG43" s="348"/>
      <c r="EH43" s="348"/>
      <c r="EI43" s="4"/>
      <c r="EJ43" s="4" t="s">
        <v>26</v>
      </c>
      <c r="EK43" s="4" t="s">
        <v>25</v>
      </c>
      <c r="EL43" s="4"/>
      <c r="EM43" s="4" t="s">
        <v>1759</v>
      </c>
      <c r="EN43" s="4"/>
      <c r="EO43" s="4" t="s">
        <v>2782</v>
      </c>
      <c r="EP43" s="340"/>
      <c r="EQ43" s="4" t="s">
        <v>1761</v>
      </c>
      <c r="ER43" s="4"/>
      <c r="ES43" s="4" t="s">
        <v>4</v>
      </c>
      <c r="ET43" s="340"/>
      <c r="EU43" s="4" t="s">
        <v>115</v>
      </c>
      <c r="EV43" s="340"/>
      <c r="EW43" s="4" t="s">
        <v>1370</v>
      </c>
      <c r="EX43" s="340"/>
      <c r="EY43" s="4" t="s">
        <v>8</v>
      </c>
      <c r="EZ43" s="4"/>
      <c r="FA43" s="4" t="s">
        <v>26</v>
      </c>
      <c r="FB43" s="340"/>
      <c r="FC43" s="4"/>
      <c r="FD43" s="340"/>
      <c r="FE43" s="4" t="s">
        <v>2023</v>
      </c>
      <c r="FF43" s="4" t="s">
        <v>12886</v>
      </c>
      <c r="FG43" s="4" t="s">
        <v>26</v>
      </c>
      <c r="FH43" s="4" t="s">
        <v>1375</v>
      </c>
      <c r="FI43" s="4" t="s">
        <v>1839</v>
      </c>
      <c r="FJ43" s="4" t="s">
        <v>2052</v>
      </c>
      <c r="FK43" s="4" t="s">
        <v>67</v>
      </c>
      <c r="FL43" t="s">
        <v>19587</v>
      </c>
      <c r="FM43" s="4" t="s">
        <v>19580</v>
      </c>
      <c r="FN43" s="4" t="s">
        <v>1839</v>
      </c>
      <c r="FO43" s="4" t="s">
        <v>1890</v>
      </c>
      <c r="FP43" s="4" t="s">
        <v>1897</v>
      </c>
      <c r="FQ43" s="4" t="s">
        <v>19588</v>
      </c>
      <c r="FR43" s="4" t="s">
        <v>1869</v>
      </c>
      <c r="FS43" s="4" t="s">
        <v>1870</v>
      </c>
      <c r="FT43" s="4" t="s">
        <v>1845</v>
      </c>
      <c r="FU43" s="4" t="s">
        <v>9</v>
      </c>
      <c r="FV43" t="s">
        <v>19589</v>
      </c>
      <c r="FW43" s="4" t="s">
        <v>1846</v>
      </c>
      <c r="FX43" s="4" t="s">
        <v>1424</v>
      </c>
      <c r="FY43" s="4" t="s">
        <v>19579</v>
      </c>
      <c r="FZ43" s="4" t="s">
        <v>12889</v>
      </c>
      <c r="GA43" s="4" t="s">
        <v>19590</v>
      </c>
      <c r="GB43" s="4" t="s">
        <v>19591</v>
      </c>
      <c r="GC43" s="340"/>
      <c r="GD43" s="340"/>
      <c r="GE43" s="340"/>
      <c r="GF43" s="348"/>
      <c r="GG43" s="348"/>
      <c r="GH43" s="3" t="s">
        <v>1375</v>
      </c>
      <c r="GI43" s="4" t="s">
        <v>9</v>
      </c>
      <c r="GJ43" s="4" t="s">
        <v>1433</v>
      </c>
      <c r="GK43" s="4" t="s">
        <v>1375</v>
      </c>
      <c r="GL43" s="4" t="s">
        <v>9</v>
      </c>
      <c r="GM43" s="4" t="s">
        <v>1897</v>
      </c>
      <c r="GN43" s="4" t="s">
        <v>4009</v>
      </c>
      <c r="GO43" s="340"/>
      <c r="GP43" s="4" t="s">
        <v>1850</v>
      </c>
      <c r="GQ43" s="340"/>
      <c r="GR43" s="4" t="s">
        <v>19592</v>
      </c>
      <c r="GS43" s="340"/>
      <c r="GT43" s="4" t="s">
        <v>19593</v>
      </c>
      <c r="GU43" s="4" t="s">
        <v>19594</v>
      </c>
      <c r="GV43" s="4" t="s">
        <v>9</v>
      </c>
      <c r="GW43" s="4" t="s">
        <v>19595</v>
      </c>
      <c r="GX43" s="4" t="s">
        <v>19580</v>
      </c>
      <c r="GY43" t="s">
        <v>19589</v>
      </c>
      <c r="GZ43" t="s">
        <v>19596</v>
      </c>
      <c r="HA43" s="4"/>
      <c r="HB43" s="4"/>
      <c r="HC43" s="4"/>
    </row>
    <row r="44" spans="1:211" s="269" customFormat="1" x14ac:dyDescent="0.35">
      <c r="A44" s="137">
        <v>658</v>
      </c>
      <c r="B44" s="339"/>
      <c r="C44" s="123" t="s">
        <v>1410</v>
      </c>
      <c r="D44" s="124"/>
      <c r="E44" s="124"/>
      <c r="F44" s="340"/>
      <c r="G44" s="125" t="s">
        <v>19597</v>
      </c>
      <c r="H44" s="266" t="s">
        <v>1375</v>
      </c>
      <c r="I44" s="123"/>
      <c r="J44" s="339"/>
      <c r="K44" s="355"/>
      <c r="L44" s="267"/>
      <c r="M44" s="354"/>
      <c r="N44" s="267" t="s">
        <v>19657</v>
      </c>
      <c r="O44" s="354"/>
      <c r="P44" s="354"/>
      <c r="Q44" s="267"/>
      <c r="R44" s="267"/>
      <c r="S44" s="267"/>
      <c r="T44" s="123"/>
      <c r="U44" s="124"/>
      <c r="V44" s="124"/>
      <c r="W44" s="123"/>
      <c r="X44" s="339"/>
      <c r="Y44" s="339"/>
      <c r="Z44" s="123"/>
      <c r="AA44" s="123"/>
      <c r="AB44" s="124"/>
      <c r="AC44" s="124"/>
      <c r="AD44" s="339"/>
      <c r="AE44" s="339"/>
      <c r="AF44" s="355"/>
      <c r="AG44" s="355"/>
      <c r="AH44" s="266" t="s">
        <v>1375</v>
      </c>
      <c r="AI44" s="124">
        <v>44343</v>
      </c>
      <c r="AJ44" s="252" t="s">
        <v>3801</v>
      </c>
      <c r="AK44" s="124">
        <v>44343</v>
      </c>
      <c r="AL44" s="252" t="s">
        <v>3801</v>
      </c>
      <c r="AM44" s="85" t="s">
        <v>28</v>
      </c>
      <c r="AN44" s="85" t="s">
        <v>26</v>
      </c>
      <c r="AO44" s="85" t="s">
        <v>26</v>
      </c>
      <c r="AP44" s="85" t="s">
        <v>19598</v>
      </c>
      <c r="AQ44" s="85" t="s">
        <v>19599</v>
      </c>
      <c r="AR44" s="85"/>
      <c r="AS44" s="335" t="s">
        <v>19600</v>
      </c>
      <c r="AT44" s="335"/>
      <c r="AU44" s="85"/>
      <c r="AV44" s="85"/>
      <c r="AW44" s="85"/>
      <c r="AX44" s="266" t="s">
        <v>1375</v>
      </c>
      <c r="AY44" s="85" t="s">
        <v>26</v>
      </c>
      <c r="AZ44" s="85" t="s">
        <v>25</v>
      </c>
      <c r="BA44" s="85" t="s">
        <v>25</v>
      </c>
      <c r="BB44" s="85" t="s">
        <v>26</v>
      </c>
      <c r="BC44" s="348"/>
      <c r="BD44" s="85" t="s">
        <v>27</v>
      </c>
      <c r="BE44" s="85" t="s">
        <v>13</v>
      </c>
      <c r="BF44" s="85" t="s">
        <v>34</v>
      </c>
      <c r="BG44" s="85"/>
      <c r="BH44" s="304" t="s">
        <v>18049</v>
      </c>
      <c r="BI44" s="364"/>
      <c r="BJ44" s="123"/>
      <c r="BK44" s="123"/>
      <c r="BL44" s="123"/>
      <c r="BM44" s="123" t="s">
        <v>102</v>
      </c>
      <c r="BN44" s="123" t="s">
        <v>1378</v>
      </c>
      <c r="BO44" s="123" t="s">
        <v>11</v>
      </c>
      <c r="BP44" s="123"/>
      <c r="BQ44" s="4" t="s">
        <v>8</v>
      </c>
      <c r="BR44" s="123" t="s">
        <v>1477</v>
      </c>
      <c r="BS44" s="123" t="s">
        <v>11</v>
      </c>
      <c r="BT44"/>
      <c r="BU44"/>
      <c r="BV44" s="266" t="s">
        <v>1375</v>
      </c>
      <c r="BW44" s="85" t="s">
        <v>1404</v>
      </c>
      <c r="BX44" s="372"/>
      <c r="BY44" s="372"/>
      <c r="BZ44" s="129" t="s">
        <v>54</v>
      </c>
      <c r="CA44" t="s">
        <v>19601</v>
      </c>
      <c r="CB44">
        <v>12000</v>
      </c>
      <c r="CC44" s="123"/>
      <c r="CD44" s="123" t="s">
        <v>1473</v>
      </c>
      <c r="CE44" s="123"/>
      <c r="CF44" s="123"/>
      <c r="CG44" s="123"/>
      <c r="CH44" s="123"/>
      <c r="CI44" s="123"/>
      <c r="CJ44" s="85" t="s">
        <v>16743</v>
      </c>
      <c r="CK44" s="85" t="s">
        <v>16743</v>
      </c>
      <c r="CL44" s="85" t="s">
        <v>16743</v>
      </c>
      <c r="CM44" s="85" t="s">
        <v>16743</v>
      </c>
      <c r="CN44" s="284" t="s">
        <v>19557</v>
      </c>
      <c r="CO44" s="85" t="s">
        <v>16743</v>
      </c>
      <c r="CP44" s="85" t="s">
        <v>16743</v>
      </c>
      <c r="CQ44" s="85" t="s">
        <v>16743</v>
      </c>
      <c r="CR44" s="85" t="s">
        <v>16743</v>
      </c>
      <c r="CS44" s="375"/>
      <c r="CT44" s="85" t="s">
        <v>16743</v>
      </c>
      <c r="CU44" s="85" t="s">
        <v>16743</v>
      </c>
      <c r="CV44" s="85" t="s">
        <v>16743</v>
      </c>
      <c r="CW44" s="85" t="s">
        <v>16743</v>
      </c>
      <c r="CX44" s="85" t="s">
        <v>16743</v>
      </c>
      <c r="CY44" s="85" t="s">
        <v>16743</v>
      </c>
      <c r="CZ44" s="85" t="s">
        <v>16743</v>
      </c>
      <c r="DA44" s="85" t="s">
        <v>16743</v>
      </c>
      <c r="DB44" s="85" t="s">
        <v>16743</v>
      </c>
      <c r="DC44" s="85" t="s">
        <v>16743</v>
      </c>
      <c r="DD44" s="85" t="s">
        <v>16743</v>
      </c>
      <c r="DE44" s="85" t="s">
        <v>16743</v>
      </c>
      <c r="DF44" s="85" t="s">
        <v>16743</v>
      </c>
      <c r="DG44" s="85" t="s">
        <v>16743</v>
      </c>
      <c r="DH44" s="284" t="s">
        <v>1375</v>
      </c>
      <c r="DI44" s="5" t="s">
        <v>119</v>
      </c>
      <c r="DJ44" s="4" t="s">
        <v>19602</v>
      </c>
      <c r="DK44" s="4" t="s">
        <v>3801</v>
      </c>
      <c r="DL44" s="285" t="s">
        <v>19555</v>
      </c>
      <c r="DM44" s="4" t="s">
        <v>19598</v>
      </c>
      <c r="DN44" s="4" t="s">
        <v>19600</v>
      </c>
      <c r="DO44" s="340"/>
      <c r="DP44" s="340"/>
      <c r="DQ44" s="4" t="s">
        <v>119</v>
      </c>
      <c r="DR44" s="340"/>
      <c r="DS44" s="340"/>
      <c r="DT44" s="340"/>
      <c r="DU44" s="340"/>
      <c r="DV44" s="4">
        <v>253731111</v>
      </c>
      <c r="DW44" s="4" t="s">
        <v>19603</v>
      </c>
      <c r="DX44" s="4">
        <v>9140</v>
      </c>
      <c r="DY44" s="4"/>
      <c r="DZ44" s="348"/>
      <c r="EA44" s="4" t="s">
        <v>25</v>
      </c>
      <c r="EB44" s="4">
        <v>4</v>
      </c>
      <c r="EC44" s="4" t="s">
        <v>1887</v>
      </c>
      <c r="ED44" s="340"/>
      <c r="EE44" s="340"/>
      <c r="EF44" s="340"/>
      <c r="EG44" s="348"/>
      <c r="EH44" s="348"/>
      <c r="EI44" s="4"/>
      <c r="EJ44" s="4" t="s">
        <v>26</v>
      </c>
      <c r="EK44" s="4" t="s">
        <v>25</v>
      </c>
      <c r="EL44" s="4"/>
      <c r="EM44" s="4" t="s">
        <v>1759</v>
      </c>
      <c r="EN44" s="4"/>
      <c r="EO44" s="4" t="s">
        <v>1862</v>
      </c>
      <c r="EP44" s="340"/>
      <c r="EQ44" s="4" t="s">
        <v>1836</v>
      </c>
      <c r="ER44" s="4"/>
      <c r="ES44" s="4" t="s">
        <v>1888</v>
      </c>
      <c r="ET44" s="340"/>
      <c r="EU44" s="4" t="s">
        <v>113</v>
      </c>
      <c r="EV44" s="340"/>
      <c r="EW44" s="4" t="s">
        <v>13502</v>
      </c>
      <c r="EX44" s="340"/>
      <c r="EY44" s="4" t="s">
        <v>8</v>
      </c>
      <c r="EZ44" s="4"/>
      <c r="FA44" s="4" t="s">
        <v>25</v>
      </c>
      <c r="FB44" s="340"/>
      <c r="FC44" s="4" t="s">
        <v>1816</v>
      </c>
      <c r="FD44" s="340"/>
      <c r="FE44" s="4" t="s">
        <v>2023</v>
      </c>
      <c r="FF44" s="4" t="s">
        <v>12886</v>
      </c>
      <c r="FG44" s="4" t="s">
        <v>26</v>
      </c>
      <c r="FH44" s="4" t="s">
        <v>1375</v>
      </c>
      <c r="FI44" s="4" t="s">
        <v>1839</v>
      </c>
      <c r="FJ44" s="4" t="s">
        <v>54</v>
      </c>
      <c r="FK44" s="4" t="s">
        <v>54</v>
      </c>
      <c r="FL44" t="s">
        <v>19604</v>
      </c>
      <c r="FM44" s="4" t="s">
        <v>19599</v>
      </c>
      <c r="FN44" s="4" t="s">
        <v>1839</v>
      </c>
      <c r="FO44" s="4" t="s">
        <v>1890</v>
      </c>
      <c r="FP44" s="4" t="s">
        <v>2003</v>
      </c>
      <c r="FQ44" s="4" t="s">
        <v>19605</v>
      </c>
      <c r="FR44" s="4" t="s">
        <v>1869</v>
      </c>
      <c r="FS44" s="4" t="s">
        <v>1870</v>
      </c>
      <c r="FT44" s="4" t="s">
        <v>1845</v>
      </c>
      <c r="FU44" s="4" t="s">
        <v>9</v>
      </c>
      <c r="FV44" t="s">
        <v>19606</v>
      </c>
      <c r="FW44" s="4" t="s">
        <v>1846</v>
      </c>
      <c r="FX44" s="4" t="s">
        <v>60</v>
      </c>
      <c r="FY44" s="4" t="s">
        <v>19598</v>
      </c>
      <c r="FZ44" s="4" t="s">
        <v>19607</v>
      </c>
      <c r="GA44" s="4" t="s">
        <v>1375</v>
      </c>
      <c r="GB44" s="4" t="s">
        <v>1375</v>
      </c>
      <c r="GC44" s="340"/>
      <c r="GD44" s="340"/>
      <c r="GE44" s="340"/>
      <c r="GF44" s="348"/>
      <c r="GG44" s="348"/>
      <c r="GH44" s="3" t="s">
        <v>1375</v>
      </c>
      <c r="GI44" s="4" t="s">
        <v>9</v>
      </c>
      <c r="GJ44" s="4" t="s">
        <v>1433</v>
      </c>
      <c r="GK44" s="4" t="s">
        <v>1375</v>
      </c>
      <c r="GL44" s="4" t="s">
        <v>9</v>
      </c>
      <c r="GM44" s="4" t="s">
        <v>1375</v>
      </c>
      <c r="GN44" s="4" t="s">
        <v>1375</v>
      </c>
      <c r="GO44" s="340"/>
      <c r="GP44" s="4" t="s">
        <v>2656</v>
      </c>
      <c r="GQ44" s="340"/>
      <c r="GR44" s="4" t="s">
        <v>19608</v>
      </c>
      <c r="GS44" s="340"/>
      <c r="GT44" s="4" t="s">
        <v>19609</v>
      </c>
      <c r="GU44" s="4" t="s">
        <v>1375</v>
      </c>
      <c r="GV44" s="4" t="s">
        <v>9</v>
      </c>
      <c r="GW44" s="4" t="s">
        <v>19610</v>
      </c>
      <c r="GX44" s="4" t="s">
        <v>19599</v>
      </c>
      <c r="GY44" t="s">
        <v>19606</v>
      </c>
      <c r="GZ44" t="s">
        <v>19611</v>
      </c>
      <c r="HA44" s="4"/>
      <c r="HB44" s="4"/>
      <c r="HC44" s="4"/>
    </row>
    <row r="45" spans="1:211" s="269" customFormat="1" x14ac:dyDescent="0.35">
      <c r="A45" s="137">
        <v>656</v>
      </c>
      <c r="B45" s="339"/>
      <c r="C45" s="123" t="s">
        <v>1412</v>
      </c>
      <c r="D45" s="124">
        <v>44342</v>
      </c>
      <c r="E45" s="124">
        <v>44342</v>
      </c>
      <c r="F45" s="340"/>
      <c r="G45" s="125" t="s">
        <v>18141</v>
      </c>
      <c r="H45" s="266" t="s">
        <v>1375</v>
      </c>
      <c r="I45" s="123" t="s">
        <v>3884</v>
      </c>
      <c r="J45" s="339"/>
      <c r="K45" s="355"/>
      <c r="L45" s="267"/>
      <c r="M45" s="354"/>
      <c r="N45" s="267" t="s">
        <v>19657</v>
      </c>
      <c r="O45" s="354"/>
      <c r="P45" s="354"/>
      <c r="Q45" s="267"/>
      <c r="R45" s="267"/>
      <c r="S45" s="267"/>
      <c r="T45" s="123"/>
      <c r="U45" s="124"/>
      <c r="V45" s="124"/>
      <c r="W45" s="123"/>
      <c r="X45" s="339"/>
      <c r="Y45" s="339"/>
      <c r="Z45" s="123"/>
      <c r="AA45" s="123"/>
      <c r="AB45" s="124"/>
      <c r="AC45" s="124"/>
      <c r="AD45" s="339"/>
      <c r="AE45" s="339"/>
      <c r="AF45" s="355"/>
      <c r="AG45" s="355"/>
      <c r="AH45" s="266" t="s">
        <v>1375</v>
      </c>
      <c r="AI45" s="124">
        <v>44342</v>
      </c>
      <c r="AJ45" s="252" t="s">
        <v>3324</v>
      </c>
      <c r="AK45" s="124"/>
      <c r="AL45" s="252"/>
      <c r="AM45" s="85" t="s">
        <v>28</v>
      </c>
      <c r="AN45" s="85" t="s">
        <v>26</v>
      </c>
      <c r="AO45" s="85" t="s">
        <v>26</v>
      </c>
      <c r="AP45" s="85"/>
      <c r="AQ45" s="85"/>
      <c r="AR45" s="85"/>
      <c r="AS45" s="335">
        <v>917406481</v>
      </c>
      <c r="AT45" s="335"/>
      <c r="AU45" s="85"/>
      <c r="AV45" s="85"/>
      <c r="AW45" s="85"/>
      <c r="AX45" s="266" t="s">
        <v>1375</v>
      </c>
      <c r="AY45" s="85" t="s">
        <v>26</v>
      </c>
      <c r="AZ45" s="85" t="s">
        <v>26</v>
      </c>
      <c r="BA45" s="85" t="s">
        <v>26</v>
      </c>
      <c r="BB45" s="85" t="s">
        <v>26</v>
      </c>
      <c r="BC45" s="348"/>
      <c r="BD45" s="85" t="s">
        <v>33</v>
      </c>
      <c r="BE45" s="85" t="s">
        <v>16</v>
      </c>
      <c r="BF45" s="85"/>
      <c r="BG45" s="85"/>
      <c r="BH45" s="304" t="s">
        <v>18051</v>
      </c>
      <c r="BI45" s="364"/>
      <c r="BJ45" s="123"/>
      <c r="BK45" s="123"/>
      <c r="BL45" s="123"/>
      <c r="BM45" s="123" t="s">
        <v>106</v>
      </c>
      <c r="BN45" s="123"/>
      <c r="BO45" s="123"/>
      <c r="BP45" s="123"/>
      <c r="BQ45" s="4" t="s">
        <v>8</v>
      </c>
      <c r="BR45" s="123"/>
      <c r="BS45" s="123"/>
      <c r="BT45"/>
      <c r="BU45"/>
      <c r="BV45" s="266" t="s">
        <v>1375</v>
      </c>
      <c r="BW45" s="85" t="s">
        <v>1404</v>
      </c>
      <c r="BX45" s="372"/>
      <c r="BY45" s="372"/>
      <c r="BZ45" s="129" t="s">
        <v>71</v>
      </c>
      <c r="CA45" t="s">
        <v>18167</v>
      </c>
      <c r="CB45">
        <v>12000</v>
      </c>
      <c r="CC45" s="123"/>
      <c r="CD45" s="123" t="s">
        <v>1468</v>
      </c>
      <c r="CE45" s="123"/>
      <c r="CF45" s="123"/>
      <c r="CG45" s="123"/>
      <c r="CH45" s="123"/>
      <c r="CI45" s="123"/>
      <c r="CJ45" s="85" t="s">
        <v>16743</v>
      </c>
      <c r="CK45" s="85" t="s">
        <v>16743</v>
      </c>
      <c r="CL45" s="85" t="s">
        <v>16743</v>
      </c>
      <c r="CM45" s="85" t="s">
        <v>16743</v>
      </c>
      <c r="CN45" s="284" t="s">
        <v>18116</v>
      </c>
      <c r="CO45" s="85" t="s">
        <v>16743</v>
      </c>
      <c r="CP45" s="85" t="s">
        <v>16743</v>
      </c>
      <c r="CQ45" s="85" t="s">
        <v>16743</v>
      </c>
      <c r="CR45" s="85" t="s">
        <v>16743</v>
      </c>
      <c r="CS45" s="375"/>
      <c r="CT45" s="85" t="s">
        <v>16743</v>
      </c>
      <c r="CU45" s="85" t="s">
        <v>16743</v>
      </c>
      <c r="CV45" s="85" t="s">
        <v>16743</v>
      </c>
      <c r="CW45" s="85" t="s">
        <v>16743</v>
      </c>
      <c r="CX45" s="85" t="s">
        <v>16743</v>
      </c>
      <c r="CY45" s="85" t="s">
        <v>16743</v>
      </c>
      <c r="CZ45" s="85" t="s">
        <v>16743</v>
      </c>
      <c r="DA45" s="85" t="s">
        <v>16743</v>
      </c>
      <c r="DB45" s="85" t="s">
        <v>16743</v>
      </c>
      <c r="DC45" s="85" t="s">
        <v>16743</v>
      </c>
      <c r="DD45" s="85" t="s">
        <v>16743</v>
      </c>
      <c r="DE45" s="85" t="s">
        <v>16743</v>
      </c>
      <c r="DF45" s="85" t="s">
        <v>16743</v>
      </c>
      <c r="DG45" s="85" t="s">
        <v>16743</v>
      </c>
      <c r="DH45" s="284" t="s">
        <v>1375</v>
      </c>
      <c r="DI45" s="5" t="s">
        <v>120</v>
      </c>
      <c r="DJ45" s="4" t="s">
        <v>2936</v>
      </c>
      <c r="DK45" s="4" t="s">
        <v>3324</v>
      </c>
      <c r="DL45" s="285" t="s">
        <v>18142</v>
      </c>
      <c r="DM45" s="4"/>
      <c r="DN45" s="4">
        <v>917406481</v>
      </c>
      <c r="DO45" s="340"/>
      <c r="DP45" s="340"/>
      <c r="DQ45" s="4" t="s">
        <v>2937</v>
      </c>
      <c r="DR45" s="340"/>
      <c r="DS45" s="340"/>
      <c r="DT45" s="340"/>
      <c r="DU45" s="340"/>
      <c r="DV45" s="4">
        <v>103261103</v>
      </c>
      <c r="DW45" s="4" t="s">
        <v>18143</v>
      </c>
      <c r="DX45" s="4">
        <v>2640</v>
      </c>
      <c r="DY45" s="4">
        <v>1</v>
      </c>
      <c r="DZ45" s="348"/>
      <c r="EA45" s="4" t="s">
        <v>25</v>
      </c>
      <c r="EB45" s="4">
        <v>3</v>
      </c>
      <c r="EC45" s="4" t="s">
        <v>1887</v>
      </c>
      <c r="ED45" s="340"/>
      <c r="EE45" s="340"/>
      <c r="EF45" s="340"/>
      <c r="EG45" s="348"/>
      <c r="EH45" s="348"/>
      <c r="EI45" s="4"/>
      <c r="EJ45" s="4" t="s">
        <v>26</v>
      </c>
      <c r="EK45" s="4" t="s">
        <v>25</v>
      </c>
      <c r="EL45" s="4" t="s">
        <v>26</v>
      </c>
      <c r="EM45" s="4" t="s">
        <v>1759</v>
      </c>
      <c r="EN45" s="4"/>
      <c r="EO45" s="4" t="s">
        <v>1760</v>
      </c>
      <c r="EP45" s="340"/>
      <c r="EQ45" s="4" t="s">
        <v>1836</v>
      </c>
      <c r="ER45" s="4"/>
      <c r="ES45" s="4" t="s">
        <v>1956</v>
      </c>
      <c r="ET45" s="340"/>
      <c r="EU45" s="4" t="s">
        <v>112</v>
      </c>
      <c r="EV45" s="340"/>
      <c r="EW45" s="4" t="s">
        <v>1370</v>
      </c>
      <c r="EX45" s="340"/>
      <c r="EY45" s="4" t="s">
        <v>8</v>
      </c>
      <c r="EZ45" s="4"/>
      <c r="FA45" s="4" t="s">
        <v>25</v>
      </c>
      <c r="FB45" s="340"/>
      <c r="FC45" s="4" t="s">
        <v>1807</v>
      </c>
      <c r="FD45" s="340"/>
      <c r="FE45" s="4"/>
      <c r="FF45" s="4"/>
      <c r="FG45" s="4"/>
      <c r="FH45" s="4" t="s">
        <v>1375</v>
      </c>
      <c r="FI45" s="4"/>
      <c r="FJ45" s="4"/>
      <c r="FK45" s="4"/>
      <c r="FL45"/>
      <c r="FM45" s="4"/>
      <c r="FN45" s="4"/>
      <c r="FO45" s="4"/>
      <c r="FP45" s="4"/>
      <c r="FQ45" s="4"/>
      <c r="FR45" s="4"/>
      <c r="FS45" s="4"/>
      <c r="FT45" s="4"/>
      <c r="FU45" s="4"/>
      <c r="FV45"/>
      <c r="FW45" s="4"/>
      <c r="FX45" s="4"/>
      <c r="FY45" s="4"/>
      <c r="FZ45" s="4"/>
      <c r="GA45" s="4"/>
      <c r="GB45" s="4"/>
      <c r="GC45" s="340"/>
      <c r="GD45" s="340"/>
      <c r="GE45" s="340"/>
      <c r="GF45" s="348"/>
      <c r="GG45" s="348"/>
      <c r="GH45" s="3"/>
      <c r="GI45" s="4"/>
      <c r="GJ45" s="4"/>
      <c r="GK45" s="4"/>
      <c r="GL45" s="4"/>
      <c r="GM45" s="4"/>
      <c r="GN45" s="4"/>
      <c r="GO45" s="340"/>
      <c r="GP45" s="4"/>
      <c r="GQ45" s="340"/>
      <c r="GR45" s="4"/>
      <c r="GS45" s="340"/>
      <c r="GT45" s="4"/>
      <c r="GU45" s="4"/>
      <c r="GV45" s="4"/>
      <c r="GW45" s="4"/>
      <c r="GX45" s="4"/>
      <c r="GY45"/>
      <c r="GZ45" t="str">
        <f ca="1">IFERROR(INDIRECT("'[2021_Ignition_Tracker_QC_File_20210528.xlsm]Ignition Tracker'!"&amp;ADDRESS(MATCH($A45,'[2]Ignition Tracker'!$A:$A,0),MATCH(GZ$1,'[2]Ignition Tracker'!$1:$1,0))),"")</f>
        <v/>
      </c>
      <c r="HA45" s="4" t="str">
        <f ca="1">IFERROR(INDIRECT("'[2021_Ignition_Tracker_QC_File_20210528.xlsm]Ignition Tracker'!"&amp;ADDRESS(MATCH($A45,'[2]Ignition Tracker'!$A:$A,0),MATCH(HA$1,'[2]Ignition Tracker'!$1:$1,0))),"")</f>
        <v/>
      </c>
      <c r="HB45" s="4" t="str">
        <f ca="1">IFERROR(INDIRECT("'[2021_Ignition_Tracker_QC_File_20210528.xlsm]Ignition Tracker'!"&amp;ADDRESS(MATCH($A45,'[2]Ignition Tracker'!$A:$A,0),MATCH(HB$1,'[2]Ignition Tracker'!$1:$1,0))),"")</f>
        <v/>
      </c>
      <c r="HC45" s="4" t="str">
        <f ca="1">IFERROR(INDIRECT("'[2021_Ignition_Tracker_QC_File_20210528.xlsm]Ignition Tracker'!"&amp;ADDRESS(MATCH($A45,'[2]Ignition Tracker'!$A:$A,0),MATCH(HC$1,'[2]Ignition Tracker'!$1:$1,0))),"")</f>
        <v/>
      </c>
    </row>
    <row r="46" spans="1:211" s="269" customFormat="1" x14ac:dyDescent="0.35">
      <c r="A46" s="137">
        <v>655</v>
      </c>
      <c r="B46" s="339"/>
      <c r="C46" s="123" t="s">
        <v>1412</v>
      </c>
      <c r="D46" s="124">
        <v>44342</v>
      </c>
      <c r="E46" s="124">
        <v>44342</v>
      </c>
      <c r="F46" s="340"/>
      <c r="G46" s="125" t="s">
        <v>18144</v>
      </c>
      <c r="H46" s="266" t="s">
        <v>1375</v>
      </c>
      <c r="I46" s="123" t="s">
        <v>3884</v>
      </c>
      <c r="J46" s="339"/>
      <c r="K46" s="355"/>
      <c r="L46" s="267"/>
      <c r="M46" s="354"/>
      <c r="N46" s="267" t="s">
        <v>19657</v>
      </c>
      <c r="O46" s="354"/>
      <c r="P46" s="354"/>
      <c r="Q46" s="267"/>
      <c r="R46" s="267"/>
      <c r="S46" s="267"/>
      <c r="T46" s="123"/>
      <c r="U46" s="124"/>
      <c r="V46" s="124"/>
      <c r="W46" s="123"/>
      <c r="X46" s="339"/>
      <c r="Y46" s="339"/>
      <c r="Z46" s="123"/>
      <c r="AA46" s="123"/>
      <c r="AB46" s="124"/>
      <c r="AC46" s="124"/>
      <c r="AD46" s="339"/>
      <c r="AE46" s="339"/>
      <c r="AF46" s="355"/>
      <c r="AG46" s="355"/>
      <c r="AH46" s="266" t="s">
        <v>1375</v>
      </c>
      <c r="AI46" s="124">
        <v>44342</v>
      </c>
      <c r="AJ46" s="252" t="s">
        <v>18145</v>
      </c>
      <c r="AK46" s="124"/>
      <c r="AL46" s="252"/>
      <c r="AM46" s="85" t="s">
        <v>28</v>
      </c>
      <c r="AN46" s="85" t="s">
        <v>26</v>
      </c>
      <c r="AO46" s="85" t="s">
        <v>26</v>
      </c>
      <c r="AP46" s="85"/>
      <c r="AQ46" s="85"/>
      <c r="AR46" s="85"/>
      <c r="AS46" s="335" t="s">
        <v>18146</v>
      </c>
      <c r="AT46" s="335"/>
      <c r="AU46" s="85"/>
      <c r="AV46" s="85"/>
      <c r="AW46" s="85"/>
      <c r="AX46" s="266" t="s">
        <v>1375</v>
      </c>
      <c r="AY46" s="85" t="s">
        <v>26</v>
      </c>
      <c r="AZ46" s="85" t="s">
        <v>26</v>
      </c>
      <c r="BA46" s="85" t="s">
        <v>26</v>
      </c>
      <c r="BB46" s="85" t="s">
        <v>26</v>
      </c>
      <c r="BC46" s="348"/>
      <c r="BD46" s="85" t="s">
        <v>33</v>
      </c>
      <c r="BE46" s="85" t="s">
        <v>4</v>
      </c>
      <c r="BF46" s="85"/>
      <c r="BG46" s="85"/>
      <c r="BH46" s="304" t="s">
        <v>18049</v>
      </c>
      <c r="BI46" s="364"/>
      <c r="BJ46" s="123"/>
      <c r="BK46" s="123"/>
      <c r="BL46" s="123"/>
      <c r="BM46" s="123" t="s">
        <v>106</v>
      </c>
      <c r="BN46" s="123"/>
      <c r="BO46" s="123"/>
      <c r="BP46" s="123"/>
      <c r="BQ46" s="4" t="s">
        <v>8</v>
      </c>
      <c r="BR46" s="123"/>
      <c r="BS46" s="123"/>
      <c r="BT46"/>
      <c r="BU46"/>
      <c r="BV46" s="266" t="s">
        <v>1375</v>
      </c>
      <c r="BW46" s="85" t="s">
        <v>1404</v>
      </c>
      <c r="BX46" s="372"/>
      <c r="BY46" s="372"/>
      <c r="BZ46" s="129" t="s">
        <v>54</v>
      </c>
      <c r="CA46" t="s">
        <v>18166</v>
      </c>
      <c r="CB46">
        <v>12000</v>
      </c>
      <c r="CC46" s="123"/>
      <c r="CD46" s="123" t="s">
        <v>1369</v>
      </c>
      <c r="CE46" s="123"/>
      <c r="CF46" s="123"/>
      <c r="CG46" s="123"/>
      <c r="CH46" s="123"/>
      <c r="CI46" s="123"/>
      <c r="CJ46" s="85" t="s">
        <v>16743</v>
      </c>
      <c r="CK46" s="85" t="s">
        <v>16743</v>
      </c>
      <c r="CL46" s="85" t="s">
        <v>16743</v>
      </c>
      <c r="CM46" s="85" t="s">
        <v>16743</v>
      </c>
      <c r="CN46" s="284" t="s">
        <v>18116</v>
      </c>
      <c r="CO46" s="85" t="s">
        <v>16743</v>
      </c>
      <c r="CP46" s="85" t="s">
        <v>16743</v>
      </c>
      <c r="CQ46" s="85" t="s">
        <v>16743</v>
      </c>
      <c r="CR46" s="85" t="s">
        <v>16743</v>
      </c>
      <c r="CS46" s="375"/>
      <c r="CT46" s="85" t="s">
        <v>16743</v>
      </c>
      <c r="CU46" s="85" t="s">
        <v>16743</v>
      </c>
      <c r="CV46" s="85" t="s">
        <v>16743</v>
      </c>
      <c r="CW46" s="85" t="s">
        <v>16743</v>
      </c>
      <c r="CX46" s="85" t="s">
        <v>16743</v>
      </c>
      <c r="CY46" s="85" t="s">
        <v>16743</v>
      </c>
      <c r="CZ46" s="85" t="s">
        <v>16743</v>
      </c>
      <c r="DA46" s="85" t="s">
        <v>16743</v>
      </c>
      <c r="DB46" s="85" t="s">
        <v>16743</v>
      </c>
      <c r="DC46" s="85" t="s">
        <v>16743</v>
      </c>
      <c r="DD46" s="85" t="s">
        <v>16743</v>
      </c>
      <c r="DE46" s="85" t="s">
        <v>16743</v>
      </c>
      <c r="DF46" s="85" t="s">
        <v>16743</v>
      </c>
      <c r="DG46" s="85" t="s">
        <v>16743</v>
      </c>
      <c r="DH46" s="284" t="s">
        <v>1375</v>
      </c>
      <c r="DI46" s="5" t="s">
        <v>119</v>
      </c>
      <c r="DJ46" s="4" t="s">
        <v>4064</v>
      </c>
      <c r="DK46" s="4" t="s">
        <v>18145</v>
      </c>
      <c r="DL46" s="285" t="s">
        <v>18142</v>
      </c>
      <c r="DM46" s="4"/>
      <c r="DN46" s="4" t="s">
        <v>18146</v>
      </c>
      <c r="DO46" s="340"/>
      <c r="DP46" s="340"/>
      <c r="DQ46" s="4" t="s">
        <v>119</v>
      </c>
      <c r="DR46" s="340"/>
      <c r="DS46" s="340"/>
      <c r="DT46" s="340"/>
      <c r="DU46" s="340"/>
      <c r="DV46" s="4"/>
      <c r="DW46" s="4" t="s">
        <v>18147</v>
      </c>
      <c r="DX46" s="4">
        <v>9320</v>
      </c>
      <c r="DY46" s="4"/>
      <c r="DZ46" s="348"/>
      <c r="EA46" s="4" t="s">
        <v>25</v>
      </c>
      <c r="EB46" s="4"/>
      <c r="EC46" s="4"/>
      <c r="ED46" s="340"/>
      <c r="EE46" s="340"/>
      <c r="EF46" s="340"/>
      <c r="EG46" s="348"/>
      <c r="EH46" s="348"/>
      <c r="EI46" s="4">
        <v>120047010</v>
      </c>
      <c r="EJ46" s="4" t="s">
        <v>26</v>
      </c>
      <c r="EK46" s="4" t="s">
        <v>25</v>
      </c>
      <c r="EL46" s="4"/>
      <c r="EM46" s="4" t="s">
        <v>1759</v>
      </c>
      <c r="EN46" s="4" t="s">
        <v>18148</v>
      </c>
      <c r="EO46" s="4" t="s">
        <v>2782</v>
      </c>
      <c r="EP46" s="340"/>
      <c r="EQ46" s="4" t="s">
        <v>1761</v>
      </c>
      <c r="ER46" s="4"/>
      <c r="ES46" s="4" t="s">
        <v>1956</v>
      </c>
      <c r="ET46" s="340"/>
      <c r="EU46" s="4" t="s">
        <v>114</v>
      </c>
      <c r="EV46" s="340"/>
      <c r="EW46" s="4" t="s">
        <v>1370</v>
      </c>
      <c r="EX46" s="340"/>
      <c r="EY46" s="4" t="s">
        <v>8</v>
      </c>
      <c r="EZ46" s="4"/>
      <c r="FA46" s="4" t="s">
        <v>26</v>
      </c>
      <c r="FB46" s="340"/>
      <c r="FC46" s="4"/>
      <c r="FD46" s="340"/>
      <c r="FE46" s="4"/>
      <c r="FF46" s="4"/>
      <c r="FG46" s="4" t="s">
        <v>26</v>
      </c>
      <c r="FH46" s="4" t="s">
        <v>1375</v>
      </c>
      <c r="FI46" s="4"/>
      <c r="FJ46" s="4"/>
      <c r="FK46" s="4"/>
      <c r="FL46"/>
      <c r="FM46" s="4"/>
      <c r="FN46" s="4"/>
      <c r="FO46" s="4"/>
      <c r="FP46" s="4"/>
      <c r="FQ46" s="4"/>
      <c r="FR46" s="4"/>
      <c r="FS46" s="4"/>
      <c r="FT46" s="4"/>
      <c r="FU46" s="4"/>
      <c r="FV46"/>
      <c r="FW46" s="4"/>
      <c r="FX46" s="4"/>
      <c r="FY46" s="4"/>
      <c r="FZ46" s="4"/>
      <c r="GA46" s="4"/>
      <c r="GB46" s="4"/>
      <c r="GC46" s="340"/>
      <c r="GD46" s="340"/>
      <c r="GE46" s="340"/>
      <c r="GF46" s="348"/>
      <c r="GG46" s="348"/>
      <c r="GH46" s="3"/>
      <c r="GI46" s="4"/>
      <c r="GJ46" s="4"/>
      <c r="GK46" s="4"/>
      <c r="GL46" s="4"/>
      <c r="GM46" s="4"/>
      <c r="GN46" s="4"/>
      <c r="GO46" s="340"/>
      <c r="GP46" s="4"/>
      <c r="GQ46" s="340"/>
      <c r="GR46" s="4"/>
      <c r="GS46" s="340"/>
      <c r="GT46" s="4"/>
      <c r="GU46" s="4"/>
      <c r="GV46" s="4"/>
      <c r="GW46" s="4"/>
      <c r="GX46" s="4"/>
      <c r="GY46"/>
      <c r="GZ46" t="str">
        <f ca="1">IFERROR(INDIRECT("'[2021_Ignition_Tracker_QC_File_20210528.xlsm]Ignition Tracker'!"&amp;ADDRESS(MATCH($A46,'[2]Ignition Tracker'!$A:$A,0),MATCH(GZ$1,'[2]Ignition Tracker'!$1:$1,0))),"")</f>
        <v/>
      </c>
      <c r="HA46" s="4" t="str">
        <f ca="1">IFERROR(INDIRECT("'[2021_Ignition_Tracker_QC_File_20210528.xlsm]Ignition Tracker'!"&amp;ADDRESS(MATCH($A46,'[2]Ignition Tracker'!$A:$A,0),MATCH(HA$1,'[2]Ignition Tracker'!$1:$1,0))),"")</f>
        <v/>
      </c>
      <c r="HB46" s="4" t="str">
        <f ca="1">IFERROR(INDIRECT("'[2021_Ignition_Tracker_QC_File_20210528.xlsm]Ignition Tracker'!"&amp;ADDRESS(MATCH($A46,'[2]Ignition Tracker'!$A:$A,0),MATCH(HB$1,'[2]Ignition Tracker'!$1:$1,0))),"")</f>
        <v/>
      </c>
      <c r="HC46" s="4" t="str">
        <f ca="1">IFERROR(INDIRECT("'[2021_Ignition_Tracker_QC_File_20210528.xlsm]Ignition Tracker'!"&amp;ADDRESS(MATCH($A46,'[2]Ignition Tracker'!$A:$A,0),MATCH(HC$1,'[2]Ignition Tracker'!$1:$1,0))),"")</f>
        <v/>
      </c>
    </row>
    <row r="47" spans="1:211" s="269" customFormat="1" x14ac:dyDescent="0.35">
      <c r="A47" s="137">
        <v>654</v>
      </c>
      <c r="B47" s="339"/>
      <c r="C47" s="123" t="s">
        <v>1410</v>
      </c>
      <c r="D47" s="124"/>
      <c r="E47" s="124"/>
      <c r="F47" s="340"/>
      <c r="G47" s="125" t="s">
        <v>18149</v>
      </c>
      <c r="H47" s="266" t="s">
        <v>1375</v>
      </c>
      <c r="I47" s="123"/>
      <c r="J47" s="339"/>
      <c r="K47" s="355"/>
      <c r="L47" s="267"/>
      <c r="M47" s="354"/>
      <c r="N47" s="267" t="s">
        <v>19657</v>
      </c>
      <c r="O47" s="354"/>
      <c r="P47" s="354"/>
      <c r="Q47" s="267"/>
      <c r="R47" s="267"/>
      <c r="S47" s="267"/>
      <c r="T47" s="123"/>
      <c r="U47" s="124"/>
      <c r="V47" s="124"/>
      <c r="W47" s="123"/>
      <c r="X47" s="339"/>
      <c r="Y47" s="339"/>
      <c r="Z47" s="123"/>
      <c r="AA47" s="123"/>
      <c r="AB47" s="124"/>
      <c r="AC47" s="124"/>
      <c r="AD47" s="339"/>
      <c r="AE47" s="339"/>
      <c r="AF47" s="355"/>
      <c r="AG47" s="355"/>
      <c r="AH47" s="266" t="s">
        <v>1375</v>
      </c>
      <c r="AI47" s="124">
        <v>44342</v>
      </c>
      <c r="AJ47" s="252" t="s">
        <v>18150</v>
      </c>
      <c r="AK47" s="124">
        <v>44342</v>
      </c>
      <c r="AL47" s="252" t="s">
        <v>18150</v>
      </c>
      <c r="AM47" s="85" t="s">
        <v>28</v>
      </c>
      <c r="AN47" s="85" t="s">
        <v>26</v>
      </c>
      <c r="AO47" s="85" t="s">
        <v>26</v>
      </c>
      <c r="AP47" s="85" t="s">
        <v>18151</v>
      </c>
      <c r="AQ47" s="85" t="s">
        <v>18152</v>
      </c>
      <c r="AR47" s="85"/>
      <c r="AS47" s="335" t="s">
        <v>18153</v>
      </c>
      <c r="AT47" s="335" t="s">
        <v>18154</v>
      </c>
      <c r="AU47" s="85"/>
      <c r="AV47" s="85"/>
      <c r="AW47" s="85"/>
      <c r="AX47" s="266" t="s">
        <v>1375</v>
      </c>
      <c r="AY47" s="85" t="s">
        <v>25</v>
      </c>
      <c r="AZ47" s="85" t="s">
        <v>25</v>
      </c>
      <c r="BA47" s="85" t="s">
        <v>25</v>
      </c>
      <c r="BB47" s="85" t="s">
        <v>25</v>
      </c>
      <c r="BC47" s="348"/>
      <c r="BD47" s="85" t="s">
        <v>27</v>
      </c>
      <c r="BE47" s="85" t="s">
        <v>4</v>
      </c>
      <c r="BF47" s="85" t="s">
        <v>34</v>
      </c>
      <c r="BG47" s="85"/>
      <c r="BH47" s="304" t="s">
        <v>18049</v>
      </c>
      <c r="BI47" s="364"/>
      <c r="BJ47" s="123"/>
      <c r="BK47" s="123"/>
      <c r="BL47" s="123"/>
      <c r="BM47" s="123" t="s">
        <v>103</v>
      </c>
      <c r="BN47" s="123" t="s">
        <v>1380</v>
      </c>
      <c r="BO47" s="123" t="s">
        <v>1384</v>
      </c>
      <c r="BP47" s="123"/>
      <c r="BQ47" s="4" t="s">
        <v>8</v>
      </c>
      <c r="BR47" s="123" t="s">
        <v>1614</v>
      </c>
      <c r="BS47" s="123" t="s">
        <v>1563</v>
      </c>
      <c r="BT47"/>
      <c r="BU47"/>
      <c r="BV47" s="266" t="s">
        <v>1375</v>
      </c>
      <c r="BW47" s="85" t="s">
        <v>1404</v>
      </c>
      <c r="BX47" s="372"/>
      <c r="BY47" s="372"/>
      <c r="BZ47" s="129" t="s">
        <v>54</v>
      </c>
      <c r="CA47" t="s">
        <v>16964</v>
      </c>
      <c r="CB47">
        <v>12000</v>
      </c>
      <c r="CC47" s="123"/>
      <c r="CD47" s="123" t="s">
        <v>18</v>
      </c>
      <c r="CE47" s="123"/>
      <c r="CF47" s="123"/>
      <c r="CG47" s="123"/>
      <c r="CH47" s="123"/>
      <c r="CI47" s="123"/>
      <c r="CJ47" s="85" t="s">
        <v>16743</v>
      </c>
      <c r="CK47" s="85" t="s">
        <v>16743</v>
      </c>
      <c r="CL47" s="85" t="s">
        <v>16743</v>
      </c>
      <c r="CM47" s="85" t="s">
        <v>16743</v>
      </c>
      <c r="CN47" s="284" t="s">
        <v>18116</v>
      </c>
      <c r="CO47" s="85" t="s">
        <v>16743</v>
      </c>
      <c r="CP47" s="85" t="s">
        <v>16743</v>
      </c>
      <c r="CQ47" s="85" t="s">
        <v>16743</v>
      </c>
      <c r="CR47" s="85" t="s">
        <v>16743</v>
      </c>
      <c r="CS47" s="375"/>
      <c r="CT47" s="85" t="s">
        <v>16743</v>
      </c>
      <c r="CU47" s="85" t="s">
        <v>16743</v>
      </c>
      <c r="CV47" s="85" t="s">
        <v>16743</v>
      </c>
      <c r="CW47" s="85" t="s">
        <v>16743</v>
      </c>
      <c r="CX47" s="85" t="s">
        <v>16743</v>
      </c>
      <c r="CY47" s="85" t="s">
        <v>16743</v>
      </c>
      <c r="CZ47" s="85" t="s">
        <v>16743</v>
      </c>
      <c r="DA47" s="85" t="s">
        <v>16743</v>
      </c>
      <c r="DB47" s="85" t="s">
        <v>16743</v>
      </c>
      <c r="DC47" s="85" t="s">
        <v>16743</v>
      </c>
      <c r="DD47" s="85" t="s">
        <v>16743</v>
      </c>
      <c r="DE47" s="85" t="s">
        <v>16743</v>
      </c>
      <c r="DF47" s="85" t="s">
        <v>16743</v>
      </c>
      <c r="DG47" s="85" t="s">
        <v>16743</v>
      </c>
      <c r="DH47" s="284" t="s">
        <v>1375</v>
      </c>
      <c r="DI47" s="5" t="s">
        <v>119</v>
      </c>
      <c r="DJ47" s="4" t="s">
        <v>14968</v>
      </c>
      <c r="DK47" s="4" t="s">
        <v>18150</v>
      </c>
      <c r="DL47" s="285" t="s">
        <v>18142</v>
      </c>
      <c r="DM47" s="4" t="s">
        <v>18151</v>
      </c>
      <c r="DN47" s="4" t="s">
        <v>18153</v>
      </c>
      <c r="DO47" s="340"/>
      <c r="DP47" s="340"/>
      <c r="DQ47" s="4" t="s">
        <v>119</v>
      </c>
      <c r="DR47" s="340"/>
      <c r="DS47" s="340"/>
      <c r="DT47" s="340"/>
      <c r="DU47" s="340"/>
      <c r="DV47" s="4">
        <v>25205</v>
      </c>
      <c r="DW47" s="4" t="s">
        <v>18155</v>
      </c>
      <c r="DX47" s="4">
        <v>9002</v>
      </c>
      <c r="DY47" s="4"/>
      <c r="DZ47" s="348"/>
      <c r="EA47" s="4" t="s">
        <v>25</v>
      </c>
      <c r="EB47" s="4"/>
      <c r="EC47" s="4"/>
      <c r="ED47" s="340"/>
      <c r="EE47" s="340"/>
      <c r="EF47" s="340"/>
      <c r="EG47" s="348"/>
      <c r="EH47" s="348"/>
      <c r="EI47" s="4"/>
      <c r="EJ47" s="4" t="s">
        <v>26</v>
      </c>
      <c r="EK47" s="4" t="s">
        <v>25</v>
      </c>
      <c r="EL47" s="4"/>
      <c r="EM47" s="4" t="s">
        <v>1759</v>
      </c>
      <c r="EN47" s="4"/>
      <c r="EO47" s="4" t="s">
        <v>1862</v>
      </c>
      <c r="EP47" s="340"/>
      <c r="EQ47" s="4" t="s">
        <v>1761</v>
      </c>
      <c r="ER47" s="4"/>
      <c r="ES47" s="4" t="s">
        <v>1956</v>
      </c>
      <c r="ET47" s="340"/>
      <c r="EU47" s="4" t="s">
        <v>114</v>
      </c>
      <c r="EV47" s="340"/>
      <c r="EW47" s="4" t="s">
        <v>18</v>
      </c>
      <c r="EX47" s="340"/>
      <c r="EY47" s="4" t="s">
        <v>8</v>
      </c>
      <c r="EZ47" s="4"/>
      <c r="FA47" s="4" t="s">
        <v>26</v>
      </c>
      <c r="FB47" s="340"/>
      <c r="FC47" s="4"/>
      <c r="FD47" s="340"/>
      <c r="FE47" s="4" t="s">
        <v>2224</v>
      </c>
      <c r="FF47" s="4" t="s">
        <v>1865</v>
      </c>
      <c r="FG47" s="4" t="s">
        <v>26</v>
      </c>
      <c r="FH47" s="4" t="s">
        <v>1375</v>
      </c>
      <c r="FI47" s="4" t="s">
        <v>1839</v>
      </c>
      <c r="FJ47" s="4" t="s">
        <v>54</v>
      </c>
      <c r="FK47" s="4" t="s">
        <v>54</v>
      </c>
      <c r="FL47" t="s">
        <v>16967</v>
      </c>
      <c r="FM47" s="4" t="s">
        <v>18152</v>
      </c>
      <c r="FN47" s="4" t="s">
        <v>1839</v>
      </c>
      <c r="FO47" s="4" t="s">
        <v>1890</v>
      </c>
      <c r="FP47" s="4" t="s">
        <v>18156</v>
      </c>
      <c r="FQ47" s="4" t="s">
        <v>18157</v>
      </c>
      <c r="FR47" s="4" t="s">
        <v>1869</v>
      </c>
      <c r="FS47" s="4" t="s">
        <v>1870</v>
      </c>
      <c r="FT47" s="4" t="s">
        <v>1845</v>
      </c>
      <c r="FU47" s="4" t="s">
        <v>9</v>
      </c>
      <c r="FV47" t="s">
        <v>8161</v>
      </c>
      <c r="FW47" s="4" t="s">
        <v>1846</v>
      </c>
      <c r="FX47" s="4" t="s">
        <v>1436</v>
      </c>
      <c r="FY47" s="4" t="s">
        <v>18151</v>
      </c>
      <c r="FZ47" s="4" t="s">
        <v>2057</v>
      </c>
      <c r="GA47" s="4" t="s">
        <v>18158</v>
      </c>
      <c r="GB47" s="4" t="s">
        <v>18159</v>
      </c>
      <c r="GC47" s="340"/>
      <c r="GD47" s="340"/>
      <c r="GE47" s="340"/>
      <c r="GF47" s="348"/>
      <c r="GG47" s="348"/>
      <c r="GH47" s="3" t="s">
        <v>1375</v>
      </c>
      <c r="GI47" s="4" t="s">
        <v>9</v>
      </c>
      <c r="GJ47" s="4" t="s">
        <v>1433</v>
      </c>
      <c r="GK47" s="4" t="s">
        <v>1375</v>
      </c>
      <c r="GL47" s="4" t="s">
        <v>9</v>
      </c>
      <c r="GM47" s="4" t="s">
        <v>1897</v>
      </c>
      <c r="GN47" s="4" t="s">
        <v>18160</v>
      </c>
      <c r="GO47" s="340"/>
      <c r="GP47" s="4" t="s">
        <v>1850</v>
      </c>
      <c r="GQ47" s="340"/>
      <c r="GR47" s="4" t="s">
        <v>18161</v>
      </c>
      <c r="GS47" s="340"/>
      <c r="GT47" s="4" t="s">
        <v>18162</v>
      </c>
      <c r="GU47" s="4" t="s">
        <v>18163</v>
      </c>
      <c r="GV47" s="4" t="s">
        <v>9</v>
      </c>
      <c r="GW47" s="4" t="s">
        <v>18164</v>
      </c>
      <c r="GX47" s="4" t="s">
        <v>18152</v>
      </c>
      <c r="GY47" t="s">
        <v>8161</v>
      </c>
      <c r="GZ47" t="s">
        <v>18165</v>
      </c>
      <c r="HA47" s="4"/>
      <c r="HB47" s="4"/>
      <c r="HC47" s="4"/>
    </row>
    <row r="48" spans="1:211" s="269" customFormat="1" x14ac:dyDescent="0.35">
      <c r="A48" s="137">
        <v>653</v>
      </c>
      <c r="B48" s="339"/>
      <c r="C48" s="123" t="s">
        <v>1412</v>
      </c>
      <c r="D48" s="124">
        <v>44342</v>
      </c>
      <c r="E48" s="124">
        <v>44342</v>
      </c>
      <c r="F48" s="340"/>
      <c r="G48" s="125" t="s">
        <v>18114</v>
      </c>
      <c r="H48" s="266" t="s">
        <v>1375</v>
      </c>
      <c r="I48" s="123" t="s">
        <v>3884</v>
      </c>
      <c r="J48" s="339"/>
      <c r="K48" s="355"/>
      <c r="L48" s="267"/>
      <c r="M48" s="354"/>
      <c r="N48" s="267" t="s">
        <v>19657</v>
      </c>
      <c r="O48" s="354"/>
      <c r="P48" s="354"/>
      <c r="Q48" s="267"/>
      <c r="R48" s="267"/>
      <c r="S48" s="267"/>
      <c r="T48" s="123"/>
      <c r="U48" s="124"/>
      <c r="V48" s="124"/>
      <c r="W48" s="123"/>
      <c r="X48" s="339"/>
      <c r="Y48" s="339"/>
      <c r="Z48" s="123"/>
      <c r="AA48" s="123"/>
      <c r="AB48" s="124"/>
      <c r="AC48" s="124"/>
      <c r="AD48" s="339"/>
      <c r="AE48" s="339"/>
      <c r="AF48" s="355"/>
      <c r="AG48" s="355"/>
      <c r="AH48" s="266" t="s">
        <v>1375</v>
      </c>
      <c r="AI48" s="124">
        <v>44341</v>
      </c>
      <c r="AJ48" s="252" t="s">
        <v>18115</v>
      </c>
      <c r="AK48" s="124"/>
      <c r="AL48" s="252"/>
      <c r="AM48" s="85" t="s">
        <v>28</v>
      </c>
      <c r="AN48" s="85" t="s">
        <v>26</v>
      </c>
      <c r="AO48" s="85" t="s">
        <v>26</v>
      </c>
      <c r="AP48" s="85"/>
      <c r="AQ48" s="85"/>
      <c r="AR48" s="85"/>
      <c r="AS48" s="335">
        <v>7357059952</v>
      </c>
      <c r="AT48" s="335"/>
      <c r="AU48" s="85"/>
      <c r="AV48" s="85"/>
      <c r="AW48" s="85"/>
      <c r="AX48" s="266" t="s">
        <v>1375</v>
      </c>
      <c r="AY48" s="85" t="s">
        <v>26</v>
      </c>
      <c r="AZ48" s="85" t="s">
        <v>26</v>
      </c>
      <c r="BA48" s="85" t="s">
        <v>26</v>
      </c>
      <c r="BB48" s="85" t="s">
        <v>26</v>
      </c>
      <c r="BC48" s="348"/>
      <c r="BD48" s="85" t="s">
        <v>33</v>
      </c>
      <c r="BE48" s="85" t="s">
        <v>16</v>
      </c>
      <c r="BF48" s="85"/>
      <c r="BG48" s="85"/>
      <c r="BH48" s="304" t="s">
        <v>18051</v>
      </c>
      <c r="BI48" s="364"/>
      <c r="BJ48" s="123"/>
      <c r="BK48" s="123"/>
      <c r="BL48" s="123"/>
      <c r="BM48" s="123" t="s">
        <v>106</v>
      </c>
      <c r="BN48" s="123"/>
      <c r="BO48" s="123"/>
      <c r="BP48" s="123"/>
      <c r="BQ48" s="4" t="s">
        <v>1422</v>
      </c>
      <c r="BR48" s="123"/>
      <c r="BS48" s="123"/>
      <c r="BT48"/>
      <c r="BU48"/>
      <c r="BV48" s="266" t="s">
        <v>1375</v>
      </c>
      <c r="BW48" s="85" t="s">
        <v>1404</v>
      </c>
      <c r="BX48" s="372"/>
      <c r="BY48" s="372"/>
      <c r="BZ48" s="129" t="s">
        <v>75</v>
      </c>
      <c r="CA48" t="s">
        <v>18118</v>
      </c>
      <c r="CB48">
        <v>12000</v>
      </c>
      <c r="CC48" s="123"/>
      <c r="CD48" s="123" t="s">
        <v>1467</v>
      </c>
      <c r="CE48" s="123"/>
      <c r="CF48" s="123"/>
      <c r="CG48" s="123"/>
      <c r="CH48" s="123"/>
      <c r="CI48" s="123"/>
      <c r="CJ48" s="85" t="s">
        <v>16743</v>
      </c>
      <c r="CK48" s="85" t="s">
        <v>16743</v>
      </c>
      <c r="CL48" s="85" t="s">
        <v>16743</v>
      </c>
      <c r="CM48" s="85" t="s">
        <v>16743</v>
      </c>
      <c r="CN48" s="284" t="s">
        <v>18116</v>
      </c>
      <c r="CO48" s="85" t="s">
        <v>16743</v>
      </c>
      <c r="CP48" s="85" t="s">
        <v>16743</v>
      </c>
      <c r="CQ48" s="85" t="s">
        <v>16743</v>
      </c>
      <c r="CR48" s="85" t="s">
        <v>16743</v>
      </c>
      <c r="CS48" s="375"/>
      <c r="CT48" s="85" t="s">
        <v>16743</v>
      </c>
      <c r="CU48" s="85" t="s">
        <v>16743</v>
      </c>
      <c r="CV48" s="85" t="s">
        <v>16743</v>
      </c>
      <c r="CW48" s="85" t="s">
        <v>16743</v>
      </c>
      <c r="CX48" s="85" t="s">
        <v>16743</v>
      </c>
      <c r="CY48" s="85" t="s">
        <v>16743</v>
      </c>
      <c r="CZ48" s="85" t="s">
        <v>16743</v>
      </c>
      <c r="DA48" s="85" t="s">
        <v>16743</v>
      </c>
      <c r="DB48" s="85" t="s">
        <v>16743</v>
      </c>
      <c r="DC48" s="85" t="s">
        <v>16743</v>
      </c>
      <c r="DD48" s="85" t="s">
        <v>16743</v>
      </c>
      <c r="DE48" s="85" t="s">
        <v>16743</v>
      </c>
      <c r="DF48" s="85" t="s">
        <v>16743</v>
      </c>
      <c r="DG48" s="85" t="s">
        <v>16743</v>
      </c>
      <c r="DH48" s="284" t="s">
        <v>1375</v>
      </c>
      <c r="DI48" s="5" t="s">
        <v>123</v>
      </c>
      <c r="DJ48" s="4" t="s">
        <v>3198</v>
      </c>
      <c r="DK48" s="4" t="s">
        <v>18115</v>
      </c>
      <c r="DL48" s="285" t="s">
        <v>18071</v>
      </c>
      <c r="DM48" s="4"/>
      <c r="DN48" s="4">
        <v>7357059952</v>
      </c>
      <c r="DO48" s="340"/>
      <c r="DP48" s="340"/>
      <c r="DQ48" s="4" t="s">
        <v>3199</v>
      </c>
      <c r="DR48" s="340"/>
      <c r="DS48" s="340"/>
      <c r="DT48" s="340"/>
      <c r="DU48" s="340"/>
      <c r="DV48" s="4">
        <v>252091103</v>
      </c>
      <c r="DW48" s="4" t="s">
        <v>18117</v>
      </c>
      <c r="DX48" s="4">
        <v>1120</v>
      </c>
      <c r="DY48" s="4"/>
      <c r="DZ48" s="348"/>
      <c r="EA48" s="4" t="s">
        <v>25</v>
      </c>
      <c r="EB48" s="4"/>
      <c r="EC48" s="4"/>
      <c r="ED48" s="340"/>
      <c r="EE48" s="340"/>
      <c r="EF48" s="340"/>
      <c r="EG48" s="348"/>
      <c r="EH48" s="348"/>
      <c r="EI48" s="4"/>
      <c r="EJ48" s="4" t="s">
        <v>26</v>
      </c>
      <c r="EK48" s="4" t="s">
        <v>25</v>
      </c>
      <c r="EL48" s="4" t="s">
        <v>25</v>
      </c>
      <c r="EM48" s="4" t="s">
        <v>1759</v>
      </c>
      <c r="EN48" s="4"/>
      <c r="EO48" s="4" t="s">
        <v>1760</v>
      </c>
      <c r="EP48" s="340"/>
      <c r="EQ48" s="4" t="s">
        <v>1761</v>
      </c>
      <c r="ER48" s="4"/>
      <c r="ES48" s="4" t="s">
        <v>1956</v>
      </c>
      <c r="ET48" s="340"/>
      <c r="EU48" s="4" t="s">
        <v>112</v>
      </c>
      <c r="EV48" s="340"/>
      <c r="EW48" s="4" t="s">
        <v>1370</v>
      </c>
      <c r="EX48" s="340"/>
      <c r="EY48" s="4" t="s">
        <v>1371</v>
      </c>
      <c r="EZ48" s="4"/>
      <c r="FA48" s="4" t="s">
        <v>26</v>
      </c>
      <c r="FB48" s="340"/>
      <c r="FC48" s="4"/>
      <c r="FD48" s="340"/>
      <c r="FE48" s="4"/>
      <c r="FF48" s="4"/>
      <c r="FG48" s="4"/>
      <c r="FH48" s="4" t="s">
        <v>1375</v>
      </c>
      <c r="FI48" s="4"/>
      <c r="FJ48" s="4"/>
      <c r="FK48" s="4"/>
      <c r="FL48"/>
      <c r="FM48" s="4"/>
      <c r="FN48" s="4"/>
      <c r="FO48" s="4"/>
      <c r="FP48" s="4"/>
      <c r="FQ48" s="4"/>
      <c r="FR48" s="4"/>
      <c r="FS48" s="4"/>
      <c r="FT48" s="4"/>
      <c r="FU48" s="4"/>
      <c r="FV48"/>
      <c r="FW48" s="4"/>
      <c r="FX48" s="4"/>
      <c r="FY48" s="4"/>
      <c r="FZ48" s="4"/>
      <c r="GA48" s="4"/>
      <c r="GB48" s="4"/>
      <c r="GC48" s="340"/>
      <c r="GD48" s="340"/>
      <c r="GE48" s="340"/>
      <c r="GF48" s="348"/>
      <c r="GG48" s="348"/>
      <c r="GH48" s="3"/>
      <c r="GI48" s="4"/>
      <c r="GJ48" s="4"/>
      <c r="GK48" s="4"/>
      <c r="GL48" s="4"/>
      <c r="GM48" s="4"/>
      <c r="GN48" s="4"/>
      <c r="GO48" s="340"/>
      <c r="GP48" s="4"/>
      <c r="GQ48" s="340"/>
      <c r="GR48" s="4"/>
      <c r="GS48" s="340"/>
      <c r="GT48" s="4"/>
      <c r="GU48" s="4"/>
      <c r="GV48" s="4"/>
      <c r="GW48" s="4"/>
      <c r="GX48" s="4"/>
      <c r="GY48"/>
      <c r="GZ48" t="str">
        <f ca="1">IFERROR(INDIRECT("'[2021_Ignition_Tracker_QC_File_20210528.xlsm]Ignition Tracker'!"&amp;ADDRESS(MATCH($A48,'[2]Ignition Tracker'!$A:$A,0),MATCH(GZ$1,'[2]Ignition Tracker'!$1:$1,0))),"")</f>
        <v/>
      </c>
      <c r="HA48" s="4" t="str">
        <f ca="1">IFERROR(INDIRECT("'[2021_Ignition_Tracker_QC_File_20210528.xlsm]Ignition Tracker'!"&amp;ADDRESS(MATCH($A48,'[2]Ignition Tracker'!$A:$A,0),MATCH(HA$1,'[2]Ignition Tracker'!$1:$1,0))),"")</f>
        <v/>
      </c>
      <c r="HB48" s="4" t="str">
        <f ca="1">IFERROR(INDIRECT("'[2021_Ignition_Tracker_QC_File_20210528.xlsm]Ignition Tracker'!"&amp;ADDRESS(MATCH($A48,'[2]Ignition Tracker'!$A:$A,0),MATCH(HB$1,'[2]Ignition Tracker'!$1:$1,0))),"")</f>
        <v/>
      </c>
      <c r="HC48" s="4" t="str">
        <f ca="1">IFERROR(INDIRECT("'[2021_Ignition_Tracker_QC_File_20210528.xlsm]Ignition Tracker'!"&amp;ADDRESS(MATCH($A48,'[2]Ignition Tracker'!$A:$A,0),MATCH(HC$1,'[2]Ignition Tracker'!$1:$1,0))),"")</f>
        <v/>
      </c>
    </row>
    <row r="49" spans="1:211" s="269" customFormat="1" x14ac:dyDescent="0.35">
      <c r="A49" s="300">
        <v>652</v>
      </c>
      <c r="B49" s="340"/>
      <c r="C49" s="304" t="s">
        <v>1411</v>
      </c>
      <c r="D49" s="89"/>
      <c r="E49" s="89"/>
      <c r="F49" s="340"/>
      <c r="G49" s="125" t="s">
        <v>18070</v>
      </c>
      <c r="H49" s="302" t="s">
        <v>1375</v>
      </c>
      <c r="I49" s="304"/>
      <c r="J49" s="339"/>
      <c r="K49" s="355"/>
      <c r="L49" s="305"/>
      <c r="M49" s="354"/>
      <c r="N49" s="267" t="s">
        <v>19657</v>
      </c>
      <c r="O49" s="354"/>
      <c r="P49" s="354"/>
      <c r="Q49" s="305"/>
      <c r="R49" s="305"/>
      <c r="S49" s="305"/>
      <c r="T49" s="304"/>
      <c r="U49" s="89"/>
      <c r="V49" s="89"/>
      <c r="W49" s="123"/>
      <c r="X49" s="339"/>
      <c r="Y49" s="339"/>
      <c r="Z49" s="304"/>
      <c r="AA49" s="304"/>
      <c r="AB49" s="89"/>
      <c r="AC49" s="89"/>
      <c r="AD49" s="339"/>
      <c r="AE49" s="339"/>
      <c r="AF49" s="355"/>
      <c r="AG49" s="355"/>
      <c r="AH49" s="302" t="s">
        <v>1375</v>
      </c>
      <c r="AI49" s="89">
        <v>44341</v>
      </c>
      <c r="AJ49" s="306" t="s">
        <v>18072</v>
      </c>
      <c r="AK49" s="89">
        <v>44341</v>
      </c>
      <c r="AL49" s="306" t="s">
        <v>18072</v>
      </c>
      <c r="AM49" s="87" t="s">
        <v>28</v>
      </c>
      <c r="AN49" s="87" t="s">
        <v>26</v>
      </c>
      <c r="AO49" s="87" t="s">
        <v>26</v>
      </c>
      <c r="AP49" s="87" t="s">
        <v>18073</v>
      </c>
      <c r="AQ49" s="87"/>
      <c r="AR49" s="87"/>
      <c r="AS49" s="334" t="s">
        <v>18074</v>
      </c>
      <c r="AT49" s="334"/>
      <c r="AU49" s="87"/>
      <c r="AV49" s="87"/>
      <c r="AW49" s="87"/>
      <c r="AX49" s="302" t="s">
        <v>1375</v>
      </c>
      <c r="AY49" s="87" t="s">
        <v>25</v>
      </c>
      <c r="AZ49" s="87" t="s">
        <v>25</v>
      </c>
      <c r="BA49" s="87" t="s">
        <v>25</v>
      </c>
      <c r="BB49" s="87" t="s">
        <v>25</v>
      </c>
      <c r="BC49" s="348"/>
      <c r="BD49" s="87" t="s">
        <v>27</v>
      </c>
      <c r="BE49" s="87" t="s">
        <v>13</v>
      </c>
      <c r="BF49" s="87" t="s">
        <v>34</v>
      </c>
      <c r="BG49" s="87"/>
      <c r="BH49" s="304" t="s">
        <v>18047</v>
      </c>
      <c r="BI49" s="364"/>
      <c r="BJ49" s="304"/>
      <c r="BK49" s="304"/>
      <c r="BL49" s="304"/>
      <c r="BM49" s="304" t="s">
        <v>107</v>
      </c>
      <c r="BN49" s="304" t="s">
        <v>1380</v>
      </c>
      <c r="BO49" s="304" t="s">
        <v>42</v>
      </c>
      <c r="BP49" s="304"/>
      <c r="BQ49" s="116" t="s">
        <v>8</v>
      </c>
      <c r="BR49" s="304" t="s">
        <v>1614</v>
      </c>
      <c r="BS49" s="304" t="s">
        <v>100</v>
      </c>
      <c r="BT49"/>
      <c r="BU49"/>
      <c r="BV49" s="302" t="s">
        <v>1375</v>
      </c>
      <c r="BW49" s="87" t="s">
        <v>1404</v>
      </c>
      <c r="BX49" s="372"/>
      <c r="BY49" s="372"/>
      <c r="BZ49" s="8" t="s">
        <v>305</v>
      </c>
      <c r="CA49" t="s">
        <v>18113</v>
      </c>
      <c r="CB49">
        <v>21000</v>
      </c>
      <c r="CC49" s="304"/>
      <c r="CD49" s="304" t="s">
        <v>1465</v>
      </c>
      <c r="CE49" s="304"/>
      <c r="CF49" s="304"/>
      <c r="CG49" s="304"/>
      <c r="CH49" s="304"/>
      <c r="CI49" s="304"/>
      <c r="CJ49" s="87" t="s">
        <v>16743</v>
      </c>
      <c r="CK49" s="87" t="s">
        <v>16743</v>
      </c>
      <c r="CL49" s="87" t="s">
        <v>16743</v>
      </c>
      <c r="CM49" s="87" t="s">
        <v>16743</v>
      </c>
      <c r="CN49" s="284" t="s">
        <v>18022</v>
      </c>
      <c r="CO49" s="85" t="s">
        <v>16743</v>
      </c>
      <c r="CP49" s="85" t="s">
        <v>16743</v>
      </c>
      <c r="CQ49" s="85" t="s">
        <v>16743</v>
      </c>
      <c r="CR49" s="85" t="s">
        <v>16743</v>
      </c>
      <c r="CS49" s="375"/>
      <c r="CT49" s="85" t="s">
        <v>16743</v>
      </c>
      <c r="CU49" s="85" t="s">
        <v>16743</v>
      </c>
      <c r="CV49" s="85" t="s">
        <v>16743</v>
      </c>
      <c r="CW49" s="85" t="s">
        <v>16743</v>
      </c>
      <c r="CX49" s="85" t="s">
        <v>16743</v>
      </c>
      <c r="CY49" s="85" t="s">
        <v>16743</v>
      </c>
      <c r="CZ49" s="85" t="s">
        <v>16743</v>
      </c>
      <c r="DA49" s="85" t="s">
        <v>16743</v>
      </c>
      <c r="DB49" s="85" t="s">
        <v>16743</v>
      </c>
      <c r="DC49" s="85" t="s">
        <v>16743</v>
      </c>
      <c r="DD49" s="85" t="s">
        <v>16743</v>
      </c>
      <c r="DE49" s="85" t="s">
        <v>16743</v>
      </c>
      <c r="DF49" s="85" t="s">
        <v>16743</v>
      </c>
      <c r="DG49" s="85" t="s">
        <v>16743</v>
      </c>
      <c r="DH49" s="284" t="s">
        <v>1375</v>
      </c>
      <c r="DI49" s="5" t="s">
        <v>121</v>
      </c>
      <c r="DJ49" s="4" t="s">
        <v>17789</v>
      </c>
      <c r="DK49" s="4" t="s">
        <v>18072</v>
      </c>
      <c r="DL49" s="285" t="s">
        <v>18071</v>
      </c>
      <c r="DM49" s="4" t="s">
        <v>18073</v>
      </c>
      <c r="DN49" s="4" t="s">
        <v>18074</v>
      </c>
      <c r="DO49" s="340"/>
      <c r="DP49" s="340"/>
      <c r="DQ49" s="4" t="s">
        <v>18075</v>
      </c>
      <c r="DR49" s="340"/>
      <c r="DS49" s="340"/>
      <c r="DT49" s="340"/>
      <c r="DU49" s="340"/>
      <c r="DV49" s="4">
        <v>253142101</v>
      </c>
      <c r="DW49" s="4" t="s">
        <v>18076</v>
      </c>
      <c r="DX49" s="4">
        <v>9320</v>
      </c>
      <c r="DY49" s="4"/>
      <c r="DZ49" s="348"/>
      <c r="EA49" s="4" t="s">
        <v>25</v>
      </c>
      <c r="EB49" s="4">
        <v>6</v>
      </c>
      <c r="EC49" s="4" t="s">
        <v>1887</v>
      </c>
      <c r="ED49" s="340"/>
      <c r="EE49" s="340"/>
      <c r="EF49" s="340"/>
      <c r="EG49" s="348"/>
      <c r="EH49" s="348"/>
      <c r="EI49" s="4">
        <v>103874683</v>
      </c>
      <c r="EJ49" s="4" t="s">
        <v>26</v>
      </c>
      <c r="EK49" s="4" t="s">
        <v>25</v>
      </c>
      <c r="EL49" s="4"/>
      <c r="EM49" s="4" t="s">
        <v>1759</v>
      </c>
      <c r="EN49" s="4"/>
      <c r="EO49" s="4" t="s">
        <v>1862</v>
      </c>
      <c r="EP49" s="340"/>
      <c r="EQ49" s="4" t="s">
        <v>1761</v>
      </c>
      <c r="ER49" s="4"/>
      <c r="ES49" s="4" t="s">
        <v>1992</v>
      </c>
      <c r="ET49" s="340"/>
      <c r="EU49" s="4" t="s">
        <v>115</v>
      </c>
      <c r="EV49" s="340"/>
      <c r="EW49" s="4" t="s">
        <v>1370</v>
      </c>
      <c r="EX49" s="340"/>
      <c r="EY49" s="4" t="s">
        <v>8</v>
      </c>
      <c r="EZ49" s="4"/>
      <c r="FA49" s="4" t="s">
        <v>26</v>
      </c>
      <c r="FB49" s="340"/>
      <c r="FC49" s="4"/>
      <c r="FD49" s="340"/>
      <c r="FE49" s="4"/>
      <c r="FF49" s="4"/>
      <c r="FG49" s="4" t="s">
        <v>26</v>
      </c>
      <c r="FH49" s="4" t="s">
        <v>1375</v>
      </c>
      <c r="FI49" s="4"/>
      <c r="FJ49" s="4"/>
      <c r="FK49" s="4"/>
      <c r="FL49"/>
      <c r="FM49" s="4"/>
      <c r="FN49" s="4"/>
      <c r="FO49" s="4"/>
      <c r="FP49" s="4"/>
      <c r="FQ49" s="4"/>
      <c r="FR49" s="4"/>
      <c r="FS49" s="4"/>
      <c r="FT49" s="4"/>
      <c r="FU49" s="4"/>
      <c r="FV49"/>
      <c r="FW49" s="4"/>
      <c r="FX49" s="4"/>
      <c r="FY49" s="4"/>
      <c r="FZ49" s="4"/>
      <c r="GA49" s="4"/>
      <c r="GB49" s="4"/>
      <c r="GC49" s="340"/>
      <c r="GD49" s="340"/>
      <c r="GE49" s="340"/>
      <c r="GF49" s="348"/>
      <c r="GG49" s="348"/>
      <c r="GH49" s="3"/>
      <c r="GI49" s="4"/>
      <c r="GJ49" s="4"/>
      <c r="GK49" s="4"/>
      <c r="GL49" s="4"/>
      <c r="GM49" s="4"/>
      <c r="GN49" s="4"/>
      <c r="GO49" s="340"/>
      <c r="GP49" s="4"/>
      <c r="GQ49" s="340"/>
      <c r="GR49" s="4"/>
      <c r="GS49" s="340"/>
      <c r="GT49" s="4"/>
      <c r="GU49" s="4"/>
      <c r="GV49" s="4"/>
      <c r="GW49" s="4"/>
      <c r="GX49" s="4"/>
      <c r="GY49"/>
      <c r="GZ49"/>
      <c r="HA49" s="4"/>
      <c r="HB49" s="4"/>
      <c r="HC49" s="4"/>
    </row>
    <row r="50" spans="1:211" s="269" customFormat="1" x14ac:dyDescent="0.35">
      <c r="A50" s="137">
        <v>651</v>
      </c>
      <c r="B50" s="339"/>
      <c r="C50" s="123" t="s">
        <v>1410</v>
      </c>
      <c r="D50" s="124"/>
      <c r="E50" s="124"/>
      <c r="F50" s="340"/>
      <c r="G50" s="125" t="s">
        <v>18077</v>
      </c>
      <c r="H50" s="266" t="s">
        <v>1375</v>
      </c>
      <c r="I50" s="123"/>
      <c r="J50" s="339"/>
      <c r="K50" s="355"/>
      <c r="L50" s="267"/>
      <c r="M50" s="354"/>
      <c r="N50" s="267" t="s">
        <v>19657</v>
      </c>
      <c r="O50" s="354"/>
      <c r="P50" s="354"/>
      <c r="Q50" s="267"/>
      <c r="R50" s="267"/>
      <c r="S50" s="267"/>
      <c r="T50" s="123"/>
      <c r="U50" s="124"/>
      <c r="V50" s="124"/>
      <c r="W50" s="123"/>
      <c r="X50" s="339"/>
      <c r="Y50" s="339"/>
      <c r="Z50" s="123"/>
      <c r="AA50" s="123"/>
      <c r="AB50" s="124"/>
      <c r="AC50" s="124"/>
      <c r="AD50" s="339"/>
      <c r="AE50" s="339"/>
      <c r="AF50" s="355"/>
      <c r="AG50" s="355"/>
      <c r="AH50" s="266" t="s">
        <v>1375</v>
      </c>
      <c r="AI50" s="124">
        <v>44341</v>
      </c>
      <c r="AJ50" s="252" t="s">
        <v>18078</v>
      </c>
      <c r="AK50" s="124"/>
      <c r="AL50" s="252"/>
      <c r="AM50" s="85" t="s">
        <v>28</v>
      </c>
      <c r="AN50" s="85" t="s">
        <v>26</v>
      </c>
      <c r="AO50" s="85" t="s">
        <v>26</v>
      </c>
      <c r="AP50" s="85"/>
      <c r="AQ50" s="85"/>
      <c r="AR50" s="85"/>
      <c r="AS50" s="335" t="s">
        <v>18079</v>
      </c>
      <c r="AT50" s="335"/>
      <c r="AU50" s="85"/>
      <c r="AV50" s="85"/>
      <c r="AW50" s="85"/>
      <c r="AX50" s="266" t="s">
        <v>1375</v>
      </c>
      <c r="AY50" s="85" t="s">
        <v>25</v>
      </c>
      <c r="AZ50" s="85" t="s">
        <v>25</v>
      </c>
      <c r="BA50" s="85" t="s">
        <v>25</v>
      </c>
      <c r="BB50" s="85" t="s">
        <v>25</v>
      </c>
      <c r="BC50" s="348"/>
      <c r="BD50" s="85" t="s">
        <v>27</v>
      </c>
      <c r="BE50" s="85" t="s">
        <v>13</v>
      </c>
      <c r="BF50" s="85" t="s">
        <v>34</v>
      </c>
      <c r="BG50" s="85"/>
      <c r="BH50" s="304" t="s">
        <v>18049</v>
      </c>
      <c r="BI50" s="364"/>
      <c r="BJ50" s="123"/>
      <c r="BK50" s="123"/>
      <c r="BL50" s="123"/>
      <c r="BM50" s="123" t="s">
        <v>102</v>
      </c>
      <c r="BN50" s="123" t="s">
        <v>1378</v>
      </c>
      <c r="BO50" s="123" t="s">
        <v>1611</v>
      </c>
      <c r="BP50" s="123"/>
      <c r="BQ50" s="4" t="s">
        <v>8</v>
      </c>
      <c r="BR50" s="123" t="s">
        <v>1477</v>
      </c>
      <c r="BS50" s="123" t="s">
        <v>1557</v>
      </c>
      <c r="BT50"/>
      <c r="BU50"/>
      <c r="BV50" s="266" t="s">
        <v>1375</v>
      </c>
      <c r="BW50" s="85" t="s">
        <v>1404</v>
      </c>
      <c r="BX50" s="372"/>
      <c r="BY50" s="372"/>
      <c r="BZ50" s="129" t="s">
        <v>54</v>
      </c>
      <c r="CA50" t="s">
        <v>18112</v>
      </c>
      <c r="CB50">
        <v>12000</v>
      </c>
      <c r="CC50" s="123"/>
      <c r="CD50" s="123" t="s">
        <v>6</v>
      </c>
      <c r="CE50" s="123"/>
      <c r="CF50" s="123"/>
      <c r="CG50" s="123"/>
      <c r="CH50" s="123"/>
      <c r="CI50" s="123"/>
      <c r="CJ50" s="85" t="s">
        <v>16743</v>
      </c>
      <c r="CK50" s="85" t="s">
        <v>16743</v>
      </c>
      <c r="CL50" s="85" t="s">
        <v>16743</v>
      </c>
      <c r="CM50" s="85" t="s">
        <v>16743</v>
      </c>
      <c r="CN50" s="284" t="s">
        <v>18022</v>
      </c>
      <c r="CO50" s="85" t="s">
        <v>16743</v>
      </c>
      <c r="CP50" s="85" t="s">
        <v>16743</v>
      </c>
      <c r="CQ50" s="85" t="s">
        <v>16743</v>
      </c>
      <c r="CR50" s="85" t="s">
        <v>16743</v>
      </c>
      <c r="CS50" s="375"/>
      <c r="CT50" s="85" t="s">
        <v>16743</v>
      </c>
      <c r="CU50" s="85" t="s">
        <v>16743</v>
      </c>
      <c r="CV50" s="85" t="s">
        <v>16743</v>
      </c>
      <c r="CW50" s="85" t="s">
        <v>16743</v>
      </c>
      <c r="CX50" s="85" t="s">
        <v>16743</v>
      </c>
      <c r="CY50" s="85" t="s">
        <v>16743</v>
      </c>
      <c r="CZ50" s="85" t="s">
        <v>16743</v>
      </c>
      <c r="DA50" s="85" t="s">
        <v>16743</v>
      </c>
      <c r="DB50" s="85" t="s">
        <v>16743</v>
      </c>
      <c r="DC50" s="85" t="s">
        <v>16743</v>
      </c>
      <c r="DD50" s="85" t="s">
        <v>16743</v>
      </c>
      <c r="DE50" s="85" t="s">
        <v>16743</v>
      </c>
      <c r="DF50" s="85" t="s">
        <v>16743</v>
      </c>
      <c r="DG50" s="85" t="s">
        <v>16743</v>
      </c>
      <c r="DH50" s="284" t="s">
        <v>1375</v>
      </c>
      <c r="DI50" s="5" t="s">
        <v>119</v>
      </c>
      <c r="DJ50" s="4" t="s">
        <v>4064</v>
      </c>
      <c r="DK50" s="4" t="s">
        <v>18078</v>
      </c>
      <c r="DL50" s="285" t="s">
        <v>18071</v>
      </c>
      <c r="DM50" s="4"/>
      <c r="DN50" s="4" t="s">
        <v>18079</v>
      </c>
      <c r="DO50" s="340"/>
      <c r="DP50" s="340"/>
      <c r="DQ50" s="4" t="s">
        <v>119</v>
      </c>
      <c r="DR50" s="340"/>
      <c r="DS50" s="340"/>
      <c r="DT50" s="340"/>
      <c r="DU50" s="340"/>
      <c r="DV50" s="4"/>
      <c r="DW50" s="4" t="s">
        <v>18080</v>
      </c>
      <c r="DX50" s="4">
        <v>9320</v>
      </c>
      <c r="DY50" s="4"/>
      <c r="DZ50" s="348"/>
      <c r="EA50" s="4" t="s">
        <v>25</v>
      </c>
      <c r="EB50" s="4">
        <v>4</v>
      </c>
      <c r="EC50" s="4" t="s">
        <v>1887</v>
      </c>
      <c r="ED50" s="340"/>
      <c r="EE50" s="340"/>
      <c r="EF50" s="340"/>
      <c r="EG50" s="348"/>
      <c r="EH50" s="348"/>
      <c r="EI50" s="4"/>
      <c r="EJ50" s="4" t="s">
        <v>26</v>
      </c>
      <c r="EK50" s="4" t="s">
        <v>25</v>
      </c>
      <c r="EL50" s="4"/>
      <c r="EM50" s="4" t="s">
        <v>1759</v>
      </c>
      <c r="EN50" s="4"/>
      <c r="EO50" s="4" t="s">
        <v>2782</v>
      </c>
      <c r="EP50" s="340"/>
      <c r="EQ50" s="4" t="s">
        <v>1836</v>
      </c>
      <c r="ER50" s="4"/>
      <c r="ES50" s="4" t="s">
        <v>6</v>
      </c>
      <c r="ET50" s="340"/>
      <c r="EU50" s="4" t="s">
        <v>114</v>
      </c>
      <c r="EV50" s="340"/>
      <c r="EW50" s="4" t="s">
        <v>1370</v>
      </c>
      <c r="EX50" s="340"/>
      <c r="EY50" s="4" t="s">
        <v>8</v>
      </c>
      <c r="EZ50" s="4"/>
      <c r="FA50" s="4" t="s">
        <v>26</v>
      </c>
      <c r="FB50" s="340"/>
      <c r="FC50" s="4"/>
      <c r="FD50" s="340"/>
      <c r="FE50" s="4"/>
      <c r="FF50" s="4"/>
      <c r="FG50" s="4" t="s">
        <v>26</v>
      </c>
      <c r="FH50" s="4" t="s">
        <v>1375</v>
      </c>
      <c r="FI50" s="4"/>
      <c r="FJ50" s="4"/>
      <c r="FK50" s="4"/>
      <c r="FL50"/>
      <c r="FM50" s="4"/>
      <c r="FN50" s="4"/>
      <c r="FO50" s="4"/>
      <c r="FP50" s="4"/>
      <c r="FQ50" s="4"/>
      <c r="FR50" s="4"/>
      <c r="FS50" s="4"/>
      <c r="FT50" s="4"/>
      <c r="FU50" s="4"/>
      <c r="FV50"/>
      <c r="FW50" s="4"/>
      <c r="FX50" s="4"/>
      <c r="FY50" s="4"/>
      <c r="FZ50" s="4"/>
      <c r="GA50" s="4"/>
      <c r="GB50" s="4"/>
      <c r="GC50" s="340"/>
      <c r="GD50" s="340"/>
      <c r="GE50" s="340"/>
      <c r="GF50" s="348"/>
      <c r="GG50" s="348"/>
      <c r="GH50" s="3"/>
      <c r="GI50" s="4"/>
      <c r="GJ50" s="4"/>
      <c r="GK50" s="4"/>
      <c r="GL50" s="4"/>
      <c r="GM50" s="4"/>
      <c r="GN50" s="4"/>
      <c r="GO50" s="340"/>
      <c r="GP50" s="4"/>
      <c r="GQ50" s="340"/>
      <c r="GR50" s="4"/>
      <c r="GS50" s="340"/>
      <c r="GT50" s="4"/>
      <c r="GU50" s="4"/>
      <c r="GV50" s="4"/>
      <c r="GW50" s="4"/>
      <c r="GX50" s="4"/>
      <c r="GY50"/>
      <c r="GZ50"/>
      <c r="HA50" s="4"/>
      <c r="HB50" s="4"/>
      <c r="HC50" s="4"/>
    </row>
    <row r="51" spans="1:211" s="269" customFormat="1" x14ac:dyDescent="0.35">
      <c r="A51" s="137">
        <v>649</v>
      </c>
      <c r="B51" s="339"/>
      <c r="C51" s="123" t="s">
        <v>1412</v>
      </c>
      <c r="D51" s="124">
        <v>44341</v>
      </c>
      <c r="E51" s="124">
        <v>44341</v>
      </c>
      <c r="F51" s="340"/>
      <c r="G51" s="125" t="s">
        <v>18020</v>
      </c>
      <c r="H51" s="266" t="s">
        <v>1375</v>
      </c>
      <c r="I51" s="123" t="s">
        <v>3884</v>
      </c>
      <c r="J51" s="339"/>
      <c r="K51" s="355"/>
      <c r="L51" s="267"/>
      <c r="M51" s="354"/>
      <c r="N51" s="267" t="s">
        <v>19657</v>
      </c>
      <c r="O51" s="354"/>
      <c r="P51" s="354"/>
      <c r="Q51" s="267"/>
      <c r="R51" s="267"/>
      <c r="S51" s="267"/>
      <c r="T51" s="123"/>
      <c r="U51" s="124"/>
      <c r="V51" s="124"/>
      <c r="W51" s="123"/>
      <c r="X51" s="339"/>
      <c r="Y51" s="339"/>
      <c r="Z51" s="123"/>
      <c r="AA51" s="123"/>
      <c r="AB51" s="124"/>
      <c r="AC51" s="124"/>
      <c r="AD51" s="339"/>
      <c r="AE51" s="339"/>
      <c r="AF51" s="355"/>
      <c r="AG51" s="355"/>
      <c r="AH51" s="266" t="s">
        <v>1375</v>
      </c>
      <c r="AI51" s="124">
        <v>44340</v>
      </c>
      <c r="AJ51" s="252" t="s">
        <v>18021</v>
      </c>
      <c r="AK51" s="124"/>
      <c r="AL51" s="252"/>
      <c r="AM51" s="85" t="s">
        <v>28</v>
      </c>
      <c r="AN51" s="85" t="s">
        <v>26</v>
      </c>
      <c r="AO51" s="85" t="s">
        <v>26</v>
      </c>
      <c r="AP51" s="85"/>
      <c r="AQ51" s="85"/>
      <c r="AR51" s="85"/>
      <c r="AS51" s="335">
        <v>5813266218</v>
      </c>
      <c r="AT51" s="335"/>
      <c r="AU51" s="85"/>
      <c r="AV51" s="85"/>
      <c r="AW51" s="85"/>
      <c r="AX51" s="266" t="s">
        <v>1375</v>
      </c>
      <c r="AY51" s="85" t="s">
        <v>26</v>
      </c>
      <c r="AZ51" s="85" t="s">
        <v>26</v>
      </c>
      <c r="BA51" s="85" t="s">
        <v>26</v>
      </c>
      <c r="BB51" s="85" t="s">
        <v>26</v>
      </c>
      <c r="BC51" s="348"/>
      <c r="BD51" s="85" t="s">
        <v>33</v>
      </c>
      <c r="BE51" s="85" t="s">
        <v>16</v>
      </c>
      <c r="BF51" s="85"/>
      <c r="BG51" s="85"/>
      <c r="BH51" s="304" t="s">
        <v>18051</v>
      </c>
      <c r="BI51" s="364"/>
      <c r="BJ51" s="123"/>
      <c r="BK51" s="123"/>
      <c r="BL51" s="123"/>
      <c r="BM51" s="123" t="s">
        <v>106</v>
      </c>
      <c r="BN51" s="123"/>
      <c r="BO51" s="123"/>
      <c r="BP51" s="123"/>
      <c r="BQ51" s="4" t="s">
        <v>1422</v>
      </c>
      <c r="BR51" s="123"/>
      <c r="BS51" s="123"/>
      <c r="BT51"/>
      <c r="BU51"/>
      <c r="BV51" s="266" t="s">
        <v>1375</v>
      </c>
      <c r="BW51" s="85" t="s">
        <v>1404</v>
      </c>
      <c r="BX51" s="372"/>
      <c r="BY51" s="372"/>
      <c r="BZ51" s="129" t="s">
        <v>175</v>
      </c>
      <c r="CA51" t="s">
        <v>18045</v>
      </c>
      <c r="CB51">
        <v>12000</v>
      </c>
      <c r="CC51" s="123"/>
      <c r="CD51" s="123" t="s">
        <v>1457</v>
      </c>
      <c r="CE51" s="123" t="s">
        <v>17</v>
      </c>
      <c r="CF51" s="123"/>
      <c r="CG51" s="123"/>
      <c r="CH51" s="123"/>
      <c r="CI51" s="123"/>
      <c r="CJ51" s="85" t="s">
        <v>16743</v>
      </c>
      <c r="CK51" s="85" t="s">
        <v>16743</v>
      </c>
      <c r="CL51" s="85" t="s">
        <v>16743</v>
      </c>
      <c r="CM51" s="85" t="s">
        <v>16743</v>
      </c>
      <c r="CN51" s="284" t="s">
        <v>18022</v>
      </c>
      <c r="CO51" s="85" t="s">
        <v>16743</v>
      </c>
      <c r="CP51" s="85" t="s">
        <v>16743</v>
      </c>
      <c r="CQ51" s="85" t="s">
        <v>16743</v>
      </c>
      <c r="CR51" s="85" t="s">
        <v>16743</v>
      </c>
      <c r="CS51" s="375"/>
      <c r="CT51" s="85" t="s">
        <v>16743</v>
      </c>
      <c r="CU51" s="85" t="s">
        <v>16743</v>
      </c>
      <c r="CV51" s="85" t="s">
        <v>16743</v>
      </c>
      <c r="CW51" s="85" t="s">
        <v>16743</v>
      </c>
      <c r="CX51" s="85" t="s">
        <v>16743</v>
      </c>
      <c r="CY51" s="85" t="s">
        <v>16743</v>
      </c>
      <c r="CZ51" s="85" t="s">
        <v>16743</v>
      </c>
      <c r="DA51" s="85" t="s">
        <v>16743</v>
      </c>
      <c r="DB51" s="85" t="s">
        <v>16743</v>
      </c>
      <c r="DC51" s="85" t="s">
        <v>16743</v>
      </c>
      <c r="DD51" s="85" t="s">
        <v>16743</v>
      </c>
      <c r="DE51" s="85" t="s">
        <v>16743</v>
      </c>
      <c r="DF51" s="85" t="s">
        <v>16743</v>
      </c>
      <c r="DG51" s="85" t="s">
        <v>16743</v>
      </c>
      <c r="DH51" s="284" t="s">
        <v>1375</v>
      </c>
      <c r="DI51" s="5" t="s">
        <v>131</v>
      </c>
      <c r="DJ51" s="4" t="s">
        <v>1757</v>
      </c>
      <c r="DK51" s="4" t="s">
        <v>18021</v>
      </c>
      <c r="DL51" s="285" t="s">
        <v>17977</v>
      </c>
      <c r="DM51" s="4"/>
      <c r="DN51" s="4">
        <v>5813266218</v>
      </c>
      <c r="DO51" s="340"/>
      <c r="DP51" s="340"/>
      <c r="DQ51" s="4" t="s">
        <v>131</v>
      </c>
      <c r="DR51" s="340"/>
      <c r="DS51" s="340"/>
      <c r="DT51" s="340"/>
      <c r="DU51" s="340"/>
      <c r="DV51" s="4">
        <v>83701104</v>
      </c>
      <c r="DW51" s="4" t="s">
        <v>18023</v>
      </c>
      <c r="DX51" s="4">
        <v>1120</v>
      </c>
      <c r="DY51" s="4"/>
      <c r="DZ51" s="348"/>
      <c r="EA51" s="4" t="s">
        <v>25</v>
      </c>
      <c r="EB51" s="4"/>
      <c r="EC51" s="4"/>
      <c r="ED51" s="340"/>
      <c r="EE51" s="340"/>
      <c r="EF51" s="340"/>
      <c r="EG51" s="348"/>
      <c r="EH51" s="348"/>
      <c r="EI51" s="4"/>
      <c r="EJ51" s="4" t="s">
        <v>25</v>
      </c>
      <c r="EK51" s="4" t="s">
        <v>25</v>
      </c>
      <c r="EL51" s="4" t="s">
        <v>25</v>
      </c>
      <c r="EM51" s="4" t="s">
        <v>1759</v>
      </c>
      <c r="EN51" s="4"/>
      <c r="EO51" s="4" t="s">
        <v>1760</v>
      </c>
      <c r="EP51" s="340"/>
      <c r="EQ51" s="4" t="s">
        <v>1761</v>
      </c>
      <c r="ER51" s="4"/>
      <c r="ES51" s="4" t="s">
        <v>6</v>
      </c>
      <c r="ET51" s="340"/>
      <c r="EU51" s="4" t="s">
        <v>112</v>
      </c>
      <c r="EV51" s="340"/>
      <c r="EW51" s="4" t="s">
        <v>1370</v>
      </c>
      <c r="EX51" s="340"/>
      <c r="EY51" s="4" t="s">
        <v>1372</v>
      </c>
      <c r="EZ51" s="4"/>
      <c r="FA51" s="4" t="s">
        <v>26</v>
      </c>
      <c r="FB51" s="340"/>
      <c r="FC51" s="4"/>
      <c r="FD51" s="340"/>
      <c r="FE51" s="4"/>
      <c r="FF51" s="4"/>
      <c r="FG51" s="4"/>
      <c r="FH51" s="4" t="s">
        <v>1375</v>
      </c>
      <c r="FI51" s="4"/>
      <c r="FJ51" s="4"/>
      <c r="FK51" s="4"/>
      <c r="FL51"/>
      <c r="FM51" s="4"/>
      <c r="FN51" s="4"/>
      <c r="FO51" s="4"/>
      <c r="FP51" s="4"/>
      <c r="FQ51" s="4"/>
      <c r="FR51" s="4"/>
      <c r="FS51" s="4"/>
      <c r="FT51" s="4"/>
      <c r="FU51" s="4"/>
      <c r="FV51"/>
      <c r="FW51" s="4"/>
      <c r="FX51" s="4"/>
      <c r="FY51" s="4"/>
      <c r="FZ51" s="4"/>
      <c r="GA51" s="4"/>
      <c r="GB51" s="4"/>
      <c r="GC51" s="340"/>
      <c r="GD51" s="340"/>
      <c r="GE51" s="340"/>
      <c r="GF51" s="348"/>
      <c r="GG51" s="348"/>
      <c r="GH51" s="3"/>
      <c r="GI51" s="4"/>
      <c r="GJ51" s="4"/>
      <c r="GK51" s="4"/>
      <c r="GL51" s="4"/>
      <c r="GM51" s="4"/>
      <c r="GN51" s="4"/>
      <c r="GO51" s="340"/>
      <c r="GP51" s="4"/>
      <c r="GQ51" s="340"/>
      <c r="GR51" s="4"/>
      <c r="GS51" s="340"/>
      <c r="GT51" s="4"/>
      <c r="GU51" s="4"/>
      <c r="GV51" s="4"/>
      <c r="GW51" s="4"/>
      <c r="GX51" s="4"/>
      <c r="GY51"/>
      <c r="GZ51" t="str">
        <f ca="1">IFERROR(INDIRECT("'[2021_Ignition_Tracker_QC_File_20210528.xlsm]Ignition Tracker'!"&amp;ADDRESS(MATCH($A51,'[2]Ignition Tracker'!$A:$A,0),MATCH(GZ$1,'[2]Ignition Tracker'!$1:$1,0))),"")</f>
        <v/>
      </c>
      <c r="HA51" s="4" t="str">
        <f ca="1">IFERROR(INDIRECT("'[2021_Ignition_Tracker_QC_File_20210528.xlsm]Ignition Tracker'!"&amp;ADDRESS(MATCH($A51,'[2]Ignition Tracker'!$A:$A,0),MATCH(HA$1,'[2]Ignition Tracker'!$1:$1,0))),"")</f>
        <v/>
      </c>
      <c r="HB51" s="4" t="str">
        <f ca="1">IFERROR(INDIRECT("'[2021_Ignition_Tracker_QC_File_20210528.xlsm]Ignition Tracker'!"&amp;ADDRESS(MATCH($A51,'[2]Ignition Tracker'!$A:$A,0),MATCH(HB$1,'[2]Ignition Tracker'!$1:$1,0))),"")</f>
        <v/>
      </c>
      <c r="HC51" s="4" t="str">
        <f ca="1">IFERROR(INDIRECT("'[2021_Ignition_Tracker_QC_File_20210528.xlsm]Ignition Tracker'!"&amp;ADDRESS(MATCH($A51,'[2]Ignition Tracker'!$A:$A,0),MATCH(HC$1,'[2]Ignition Tracker'!$1:$1,0))),"")</f>
        <v/>
      </c>
    </row>
    <row r="52" spans="1:211" s="269" customFormat="1" x14ac:dyDescent="0.35">
      <c r="A52" s="137">
        <v>648</v>
      </c>
      <c r="B52" s="339"/>
      <c r="C52" s="123" t="s">
        <v>1410</v>
      </c>
      <c r="D52" s="124"/>
      <c r="E52" s="124"/>
      <c r="F52" s="340"/>
      <c r="G52" s="125" t="s">
        <v>18024</v>
      </c>
      <c r="H52" s="266" t="s">
        <v>1375</v>
      </c>
      <c r="I52" s="123"/>
      <c r="J52" s="339"/>
      <c r="K52" s="355"/>
      <c r="L52" s="267"/>
      <c r="M52" s="354"/>
      <c r="N52" s="267" t="s">
        <v>19657</v>
      </c>
      <c r="O52" s="354"/>
      <c r="P52" s="354"/>
      <c r="Q52" s="267"/>
      <c r="R52" s="267"/>
      <c r="S52" s="267"/>
      <c r="T52" s="123"/>
      <c r="U52" s="124"/>
      <c r="V52" s="124"/>
      <c r="W52" s="123"/>
      <c r="X52" s="339"/>
      <c r="Y52" s="339"/>
      <c r="Z52" s="123"/>
      <c r="AA52" s="123"/>
      <c r="AB52" s="124"/>
      <c r="AC52" s="124"/>
      <c r="AD52" s="339"/>
      <c r="AE52" s="339"/>
      <c r="AF52" s="355"/>
      <c r="AG52" s="355"/>
      <c r="AH52" s="266" t="s">
        <v>1375</v>
      </c>
      <c r="AI52" s="124">
        <v>44340</v>
      </c>
      <c r="AJ52" s="252" t="s">
        <v>18025</v>
      </c>
      <c r="AK52" s="124">
        <v>44340</v>
      </c>
      <c r="AL52" s="252" t="s">
        <v>18025</v>
      </c>
      <c r="AM52" s="85" t="s">
        <v>28</v>
      </c>
      <c r="AN52" s="85" t="s">
        <v>26</v>
      </c>
      <c r="AO52" s="85" t="s">
        <v>26</v>
      </c>
      <c r="AP52" s="85" t="s">
        <v>18026</v>
      </c>
      <c r="AQ52" s="85" t="s">
        <v>18027</v>
      </c>
      <c r="AR52" s="85"/>
      <c r="AS52" s="335" t="s">
        <v>18028</v>
      </c>
      <c r="AT52" s="335"/>
      <c r="AU52" s="85"/>
      <c r="AV52" s="85"/>
      <c r="AW52" s="85"/>
      <c r="AX52" s="266" t="s">
        <v>1375</v>
      </c>
      <c r="AY52" s="85" t="s">
        <v>26</v>
      </c>
      <c r="AZ52" s="85" t="s">
        <v>25</v>
      </c>
      <c r="BA52" s="85" t="s">
        <v>25</v>
      </c>
      <c r="BB52" s="85" t="s">
        <v>26</v>
      </c>
      <c r="BC52" s="348"/>
      <c r="BD52" s="85" t="s">
        <v>27</v>
      </c>
      <c r="BE52" s="85" t="s">
        <v>13</v>
      </c>
      <c r="BF52" s="85" t="s">
        <v>34</v>
      </c>
      <c r="BG52" s="85"/>
      <c r="BH52" s="304" t="s">
        <v>18051</v>
      </c>
      <c r="BI52" s="364"/>
      <c r="BJ52" s="123"/>
      <c r="BK52" s="123"/>
      <c r="BL52" s="123"/>
      <c r="BM52" s="123" t="s">
        <v>103</v>
      </c>
      <c r="BN52" s="123" t="s">
        <v>1380</v>
      </c>
      <c r="BO52" s="123" t="s">
        <v>1389</v>
      </c>
      <c r="BP52" s="123"/>
      <c r="BQ52" s="4" t="s">
        <v>8</v>
      </c>
      <c r="BR52" s="123"/>
      <c r="BS52" s="123"/>
      <c r="BT52"/>
      <c r="BU52"/>
      <c r="BV52" s="266" t="s">
        <v>1375</v>
      </c>
      <c r="BW52" s="85" t="s">
        <v>1404</v>
      </c>
      <c r="BX52" s="372"/>
      <c r="BY52" s="372"/>
      <c r="BZ52" s="129" t="s">
        <v>305</v>
      </c>
      <c r="CA52" t="s">
        <v>18029</v>
      </c>
      <c r="CB52">
        <v>12000</v>
      </c>
      <c r="CC52" s="123"/>
      <c r="CD52" s="123" t="s">
        <v>18044</v>
      </c>
      <c r="CE52" s="123" t="s">
        <v>17</v>
      </c>
      <c r="CF52" s="123"/>
      <c r="CG52" s="123"/>
      <c r="CH52" s="123"/>
      <c r="CI52" s="123"/>
      <c r="CJ52" s="85" t="s">
        <v>16743</v>
      </c>
      <c r="CK52" s="85" t="s">
        <v>16743</v>
      </c>
      <c r="CL52" s="85" t="s">
        <v>16743</v>
      </c>
      <c r="CM52" s="85" t="s">
        <v>16743</v>
      </c>
      <c r="CN52" s="284" t="s">
        <v>18022</v>
      </c>
      <c r="CO52" s="85" t="s">
        <v>16743</v>
      </c>
      <c r="CP52" s="85" t="s">
        <v>16743</v>
      </c>
      <c r="CQ52" s="85" t="s">
        <v>16743</v>
      </c>
      <c r="CR52" s="85" t="s">
        <v>16743</v>
      </c>
      <c r="CS52" s="375"/>
      <c r="CT52" s="85" t="s">
        <v>16743</v>
      </c>
      <c r="CU52" s="85" t="s">
        <v>16743</v>
      </c>
      <c r="CV52" s="85" t="s">
        <v>16743</v>
      </c>
      <c r="CW52" s="85" t="s">
        <v>16743</v>
      </c>
      <c r="CX52" s="85" t="s">
        <v>16743</v>
      </c>
      <c r="CY52" s="85" t="s">
        <v>16743</v>
      </c>
      <c r="CZ52" s="85" t="s">
        <v>16743</v>
      </c>
      <c r="DA52" s="85" t="s">
        <v>16743</v>
      </c>
      <c r="DB52" s="85" t="s">
        <v>16743</v>
      </c>
      <c r="DC52" s="85" t="s">
        <v>16743</v>
      </c>
      <c r="DD52" s="85" t="s">
        <v>16743</v>
      </c>
      <c r="DE52" s="85" t="s">
        <v>16743</v>
      </c>
      <c r="DF52" s="85" t="s">
        <v>16743</v>
      </c>
      <c r="DG52" s="85" t="s">
        <v>16743</v>
      </c>
      <c r="DH52" s="284" t="s">
        <v>1375</v>
      </c>
      <c r="DI52" s="5" t="s">
        <v>130</v>
      </c>
      <c r="DJ52" s="4" t="s">
        <v>18030</v>
      </c>
      <c r="DK52" s="4" t="s">
        <v>18025</v>
      </c>
      <c r="DL52" s="285" t="s">
        <v>17977</v>
      </c>
      <c r="DM52" s="4" t="s">
        <v>18026</v>
      </c>
      <c r="DN52" s="4" t="s">
        <v>18028</v>
      </c>
      <c r="DO52" s="340"/>
      <c r="DP52" s="340"/>
      <c r="DQ52" s="4" t="s">
        <v>18031</v>
      </c>
      <c r="DR52" s="340"/>
      <c r="DS52" s="340"/>
      <c r="DT52" s="340"/>
      <c r="DU52" s="340"/>
      <c r="DV52" s="4">
        <v>12041112</v>
      </c>
      <c r="DW52" s="4" t="s">
        <v>18032</v>
      </c>
      <c r="DX52" s="4">
        <v>9111</v>
      </c>
      <c r="DY52" s="4"/>
      <c r="DZ52" s="348"/>
      <c r="EA52" s="4" t="s">
        <v>25</v>
      </c>
      <c r="EB52" s="4"/>
      <c r="EC52" s="4"/>
      <c r="ED52" s="340"/>
      <c r="EE52" s="340"/>
      <c r="EF52" s="340"/>
      <c r="EG52" s="348"/>
      <c r="EH52" s="348"/>
      <c r="EI52" s="4"/>
      <c r="EJ52" s="4" t="s">
        <v>26</v>
      </c>
      <c r="EK52" s="4" t="s">
        <v>25</v>
      </c>
      <c r="EL52" s="4"/>
      <c r="EM52" s="4" t="s">
        <v>1759</v>
      </c>
      <c r="EN52" s="4"/>
      <c r="EO52" s="4" t="s">
        <v>1835</v>
      </c>
      <c r="EP52" s="340"/>
      <c r="EQ52" s="4" t="s">
        <v>1761</v>
      </c>
      <c r="ER52" s="4"/>
      <c r="ES52" s="4" t="s">
        <v>1521</v>
      </c>
      <c r="ET52" s="340"/>
      <c r="EU52" s="4" t="s">
        <v>112</v>
      </c>
      <c r="EV52" s="340"/>
      <c r="EW52" s="4" t="s">
        <v>1370</v>
      </c>
      <c r="EX52" s="340"/>
      <c r="EY52" s="4" t="s">
        <v>8</v>
      </c>
      <c r="EZ52" s="4"/>
      <c r="FA52" s="4" t="s">
        <v>26</v>
      </c>
      <c r="FB52" s="340"/>
      <c r="FC52" s="4"/>
      <c r="FD52" s="340"/>
      <c r="FE52" s="4" t="s">
        <v>3808</v>
      </c>
      <c r="FF52" s="4" t="s">
        <v>2917</v>
      </c>
      <c r="FG52" s="4" t="s">
        <v>26</v>
      </c>
      <c r="FH52" s="4" t="s">
        <v>1375</v>
      </c>
      <c r="FI52" s="4" t="s">
        <v>1839</v>
      </c>
      <c r="FJ52" s="4" t="s">
        <v>3742</v>
      </c>
      <c r="FK52" s="4" t="s">
        <v>3743</v>
      </c>
      <c r="FL52" t="s">
        <v>18033</v>
      </c>
      <c r="FM52" s="4" t="s">
        <v>18027</v>
      </c>
      <c r="FN52" s="4" t="s">
        <v>1839</v>
      </c>
      <c r="FO52" s="4" t="s">
        <v>1890</v>
      </c>
      <c r="FP52" s="4" t="s">
        <v>18034</v>
      </c>
      <c r="FQ52" s="4" t="s">
        <v>18035</v>
      </c>
      <c r="FR52" s="4" t="s">
        <v>1869</v>
      </c>
      <c r="FS52" s="4" t="s">
        <v>1844</v>
      </c>
      <c r="FT52" s="4" t="s">
        <v>1845</v>
      </c>
      <c r="FU52" s="4" t="s">
        <v>9</v>
      </c>
      <c r="FV52" t="s">
        <v>18036</v>
      </c>
      <c r="FW52" s="4" t="s">
        <v>1846</v>
      </c>
      <c r="FX52" s="4" t="s">
        <v>1424</v>
      </c>
      <c r="FY52" s="4" t="s">
        <v>18026</v>
      </c>
      <c r="FZ52" s="4" t="s">
        <v>1872</v>
      </c>
      <c r="GA52" s="4" t="s">
        <v>56</v>
      </c>
      <c r="GB52" s="4" t="s">
        <v>18037</v>
      </c>
      <c r="GC52" s="340"/>
      <c r="GD52" s="340"/>
      <c r="GE52" s="340"/>
      <c r="GF52" s="348"/>
      <c r="GG52" s="348"/>
      <c r="GH52" s="3" t="s">
        <v>1375</v>
      </c>
      <c r="GI52" s="4" t="s">
        <v>9</v>
      </c>
      <c r="GJ52" s="4" t="s">
        <v>3814</v>
      </c>
      <c r="GK52" s="4" t="s">
        <v>1375</v>
      </c>
      <c r="GL52" s="4" t="s">
        <v>9</v>
      </c>
      <c r="GM52" s="4" t="s">
        <v>1848</v>
      </c>
      <c r="GN52" s="4" t="s">
        <v>1946</v>
      </c>
      <c r="GO52" s="340"/>
      <c r="GP52" s="4" t="s">
        <v>1850</v>
      </c>
      <c r="GQ52" s="340"/>
      <c r="GR52" s="4" t="s">
        <v>18038</v>
      </c>
      <c r="GS52" s="340"/>
      <c r="GT52" s="4" t="s">
        <v>18039</v>
      </c>
      <c r="GU52" s="4" t="s">
        <v>18040</v>
      </c>
      <c r="GV52" s="4" t="s">
        <v>9</v>
      </c>
      <c r="GW52" s="4" t="s">
        <v>18041</v>
      </c>
      <c r="GX52" s="4" t="s">
        <v>18042</v>
      </c>
      <c r="GY52" t="s">
        <v>18036</v>
      </c>
      <c r="GZ52" t="s">
        <v>18043</v>
      </c>
      <c r="HA52" s="4"/>
      <c r="HB52" s="4"/>
      <c r="HC52" s="4"/>
    </row>
    <row r="53" spans="1:211" s="269" customFormat="1" x14ac:dyDescent="0.35">
      <c r="A53" s="137">
        <v>646</v>
      </c>
      <c r="B53" s="339"/>
      <c r="C53" s="123" t="s">
        <v>1410</v>
      </c>
      <c r="D53" s="124"/>
      <c r="E53" s="124"/>
      <c r="F53" s="340"/>
      <c r="G53" s="125" t="s">
        <v>17976</v>
      </c>
      <c r="H53" s="266" t="s">
        <v>1375</v>
      </c>
      <c r="I53" s="123"/>
      <c r="J53" s="339"/>
      <c r="K53" s="355"/>
      <c r="L53" s="267"/>
      <c r="M53" s="354"/>
      <c r="N53" s="267" t="s">
        <v>19657</v>
      </c>
      <c r="O53" s="354"/>
      <c r="P53" s="354"/>
      <c r="Q53" s="267"/>
      <c r="R53" s="267"/>
      <c r="S53" s="267"/>
      <c r="T53" s="123"/>
      <c r="U53" s="124"/>
      <c r="V53" s="124"/>
      <c r="W53" s="123"/>
      <c r="X53" s="339"/>
      <c r="Y53" s="339"/>
      <c r="Z53" s="123"/>
      <c r="AA53" s="123"/>
      <c r="AB53" s="124"/>
      <c r="AC53" s="124"/>
      <c r="AD53" s="339"/>
      <c r="AE53" s="339"/>
      <c r="AF53" s="355"/>
      <c r="AG53" s="355"/>
      <c r="AH53" s="266" t="s">
        <v>1375</v>
      </c>
      <c r="AI53" s="124">
        <v>44340</v>
      </c>
      <c r="AJ53" s="252" t="s">
        <v>17978</v>
      </c>
      <c r="AK53" s="124">
        <v>44340</v>
      </c>
      <c r="AL53" s="252" t="s">
        <v>17978</v>
      </c>
      <c r="AM53" s="85" t="s">
        <v>28</v>
      </c>
      <c r="AN53" s="85" t="s">
        <v>26</v>
      </c>
      <c r="AO53" s="85" t="s">
        <v>26</v>
      </c>
      <c r="AP53" s="85" t="s">
        <v>17979</v>
      </c>
      <c r="AQ53" s="85" t="s">
        <v>17980</v>
      </c>
      <c r="AR53" s="85"/>
      <c r="AS53" s="335" t="s">
        <v>17981</v>
      </c>
      <c r="AT53" s="335" t="s">
        <v>17982</v>
      </c>
      <c r="AU53" s="85"/>
      <c r="AV53" s="85"/>
      <c r="AW53" s="85"/>
      <c r="AX53" s="266" t="s">
        <v>1375</v>
      </c>
      <c r="AY53" s="85" t="s">
        <v>25</v>
      </c>
      <c r="AZ53" s="85" t="s">
        <v>25</v>
      </c>
      <c r="BA53" s="85" t="s">
        <v>25</v>
      </c>
      <c r="BB53" s="85" t="s">
        <v>25</v>
      </c>
      <c r="BC53" s="348"/>
      <c r="BD53" s="85" t="s">
        <v>27</v>
      </c>
      <c r="BE53" s="85" t="s">
        <v>4</v>
      </c>
      <c r="BF53" s="85" t="s">
        <v>34</v>
      </c>
      <c r="BG53" s="85"/>
      <c r="BH53" s="304" t="s">
        <v>18051</v>
      </c>
      <c r="BI53" s="364"/>
      <c r="BJ53" s="123"/>
      <c r="BK53" s="123"/>
      <c r="BL53" s="123"/>
      <c r="BM53" s="123" t="s">
        <v>103</v>
      </c>
      <c r="BN53" s="123" t="s">
        <v>1380</v>
      </c>
      <c r="BO53" s="123" t="s">
        <v>1385</v>
      </c>
      <c r="BP53" s="123"/>
      <c r="BQ53" s="4" t="s">
        <v>8</v>
      </c>
      <c r="BR53" s="123"/>
      <c r="BS53" s="123"/>
      <c r="BT53"/>
      <c r="BU53"/>
      <c r="BV53" s="266" t="s">
        <v>1375</v>
      </c>
      <c r="BW53" s="85" t="s">
        <v>1404</v>
      </c>
      <c r="BX53" s="372"/>
      <c r="BY53" s="372"/>
      <c r="BZ53" s="129" t="s">
        <v>63</v>
      </c>
      <c r="CA53" t="s">
        <v>18006</v>
      </c>
      <c r="CB53">
        <v>12000</v>
      </c>
      <c r="CC53" s="123"/>
      <c r="CD53" s="123" t="s">
        <v>1495</v>
      </c>
      <c r="CE53" s="123" t="s">
        <v>17</v>
      </c>
      <c r="CF53" s="123"/>
      <c r="CG53" s="123"/>
      <c r="CH53" s="123"/>
      <c r="CI53" s="123"/>
      <c r="CJ53" s="85" t="s">
        <v>16743</v>
      </c>
      <c r="CK53" s="85" t="s">
        <v>16743</v>
      </c>
      <c r="CL53" s="85" t="s">
        <v>16743</v>
      </c>
      <c r="CM53" s="85" t="s">
        <v>16743</v>
      </c>
      <c r="CN53" s="284" t="s">
        <v>17969</v>
      </c>
      <c r="CO53" s="85" t="s">
        <v>16743</v>
      </c>
      <c r="CP53" s="85" t="s">
        <v>16743</v>
      </c>
      <c r="CQ53" s="85" t="s">
        <v>16743</v>
      </c>
      <c r="CR53" s="85" t="s">
        <v>16743</v>
      </c>
      <c r="CS53" s="375"/>
      <c r="CT53" s="85" t="s">
        <v>16743</v>
      </c>
      <c r="CU53" s="85" t="s">
        <v>16743</v>
      </c>
      <c r="CV53" s="85" t="s">
        <v>16743</v>
      </c>
      <c r="CW53" s="85" t="s">
        <v>16743</v>
      </c>
      <c r="CX53" s="85" t="s">
        <v>16743</v>
      </c>
      <c r="CY53" s="85" t="s">
        <v>16743</v>
      </c>
      <c r="CZ53" s="85" t="s">
        <v>16743</v>
      </c>
      <c r="DA53" s="85" t="s">
        <v>16743</v>
      </c>
      <c r="DB53" s="85" t="s">
        <v>16743</v>
      </c>
      <c r="DC53" s="85" t="s">
        <v>16743</v>
      </c>
      <c r="DD53" s="85" t="s">
        <v>16743</v>
      </c>
      <c r="DE53" s="85" t="s">
        <v>16743</v>
      </c>
      <c r="DF53" s="85" t="s">
        <v>16743</v>
      </c>
      <c r="DG53" s="85" t="s">
        <v>16743</v>
      </c>
      <c r="DH53" s="284" t="s">
        <v>1375</v>
      </c>
      <c r="DI53" s="5" t="s">
        <v>122</v>
      </c>
      <c r="DJ53" s="4" t="s">
        <v>2221</v>
      </c>
      <c r="DK53" s="4" t="s">
        <v>17978</v>
      </c>
      <c r="DL53" s="285" t="s">
        <v>17977</v>
      </c>
      <c r="DM53" s="4" t="s">
        <v>17979</v>
      </c>
      <c r="DN53" s="4" t="s">
        <v>17981</v>
      </c>
      <c r="DO53" s="340"/>
      <c r="DP53" s="340"/>
      <c r="DQ53" s="4" t="s">
        <v>2222</v>
      </c>
      <c r="DR53" s="340"/>
      <c r="DS53" s="340"/>
      <c r="DT53" s="340"/>
      <c r="DU53" s="340"/>
      <c r="DV53" s="4">
        <v>6204</v>
      </c>
      <c r="DW53" s="4" t="s">
        <v>17983</v>
      </c>
      <c r="DX53" s="4">
        <v>9260</v>
      </c>
      <c r="DY53" s="4"/>
      <c r="DZ53" s="348"/>
      <c r="EA53" s="4" t="s">
        <v>25</v>
      </c>
      <c r="EB53" s="4"/>
      <c r="EC53" s="4"/>
      <c r="ED53" s="340"/>
      <c r="EE53" s="340"/>
      <c r="EF53" s="340"/>
      <c r="EG53" s="348"/>
      <c r="EH53" s="348"/>
      <c r="EI53" s="4"/>
      <c r="EJ53" s="4" t="s">
        <v>26</v>
      </c>
      <c r="EK53" s="4" t="s">
        <v>25</v>
      </c>
      <c r="EL53" s="4"/>
      <c r="EM53" s="4" t="s">
        <v>1759</v>
      </c>
      <c r="EN53" s="4"/>
      <c r="EO53" s="4" t="s">
        <v>2782</v>
      </c>
      <c r="EP53" s="340"/>
      <c r="EQ53" s="4" t="s">
        <v>1761</v>
      </c>
      <c r="ER53" s="4"/>
      <c r="ES53" s="4" t="s">
        <v>4</v>
      </c>
      <c r="ET53" s="340"/>
      <c r="EU53" s="4" t="s">
        <v>116</v>
      </c>
      <c r="EV53" s="340"/>
      <c r="EW53" s="4" t="s">
        <v>1370</v>
      </c>
      <c r="EX53" s="340"/>
      <c r="EY53" s="4" t="s">
        <v>8</v>
      </c>
      <c r="EZ53" s="4"/>
      <c r="FA53" s="4" t="s">
        <v>25</v>
      </c>
      <c r="FB53" s="340"/>
      <c r="FC53" s="4" t="s">
        <v>1816</v>
      </c>
      <c r="FD53" s="340"/>
      <c r="FE53" s="4" t="s">
        <v>2224</v>
      </c>
      <c r="FF53" s="4" t="s">
        <v>1838</v>
      </c>
      <c r="FG53" s="4" t="s">
        <v>26</v>
      </c>
      <c r="FH53" s="4" t="s">
        <v>1375</v>
      </c>
      <c r="FI53" s="4" t="s">
        <v>1839</v>
      </c>
      <c r="FJ53" s="4" t="s">
        <v>64</v>
      </c>
      <c r="FK53" s="4" t="s">
        <v>63</v>
      </c>
      <c r="FL53" t="s">
        <v>2225</v>
      </c>
      <c r="FM53" s="4" t="s">
        <v>17980</v>
      </c>
      <c r="FN53" s="4" t="s">
        <v>1839</v>
      </c>
      <c r="FO53" s="4" t="s">
        <v>1890</v>
      </c>
      <c r="FP53" s="4" t="s">
        <v>17984</v>
      </c>
      <c r="FQ53" s="4" t="s">
        <v>17985</v>
      </c>
      <c r="FR53" s="4" t="s">
        <v>1434</v>
      </c>
      <c r="FS53" s="4" t="s">
        <v>1844</v>
      </c>
      <c r="FT53" s="4" t="s">
        <v>1845</v>
      </c>
      <c r="FU53" s="4" t="s">
        <v>9</v>
      </c>
      <c r="FV53" t="s">
        <v>2228</v>
      </c>
      <c r="FW53" s="4" t="s">
        <v>1846</v>
      </c>
      <c r="FX53" s="4" t="s">
        <v>1436</v>
      </c>
      <c r="FY53" s="4" t="s">
        <v>17979</v>
      </c>
      <c r="FZ53" s="4" t="s">
        <v>3339</v>
      </c>
      <c r="GA53" s="4" t="s">
        <v>56</v>
      </c>
      <c r="GB53" s="4" t="s">
        <v>17986</v>
      </c>
      <c r="GC53" s="340"/>
      <c r="GD53" s="340"/>
      <c r="GE53" s="340"/>
      <c r="GF53" s="348"/>
      <c r="GG53" s="348"/>
      <c r="GH53" s="3" t="s">
        <v>1375</v>
      </c>
      <c r="GI53" s="4" t="s">
        <v>9</v>
      </c>
      <c r="GJ53" s="4" t="s">
        <v>2230</v>
      </c>
      <c r="GK53" s="4" t="s">
        <v>1375</v>
      </c>
      <c r="GL53" s="4" t="s">
        <v>15</v>
      </c>
      <c r="GM53" s="4" t="s">
        <v>1848</v>
      </c>
      <c r="GN53" s="4" t="s">
        <v>13266</v>
      </c>
      <c r="GO53" s="340"/>
      <c r="GP53" s="4" t="s">
        <v>1850</v>
      </c>
      <c r="GQ53" s="340"/>
      <c r="GR53" s="4" t="s">
        <v>17987</v>
      </c>
      <c r="GS53" s="340"/>
      <c r="GT53" s="4" t="s">
        <v>1375</v>
      </c>
      <c r="GU53" s="4" t="s">
        <v>1375</v>
      </c>
      <c r="GV53" s="4" t="s">
        <v>9</v>
      </c>
      <c r="GW53" s="4" t="s">
        <v>17988</v>
      </c>
      <c r="GX53" s="4" t="s">
        <v>17980</v>
      </c>
      <c r="GY53" t="s">
        <v>2228</v>
      </c>
      <c r="GZ53" t="s">
        <v>17989</v>
      </c>
      <c r="HA53" s="4"/>
      <c r="HB53" s="4"/>
      <c r="HC53" s="4"/>
    </row>
    <row r="54" spans="1:211" s="269" customFormat="1" ht="29" x14ac:dyDescent="0.35">
      <c r="A54" s="300">
        <v>645</v>
      </c>
      <c r="B54" s="340"/>
      <c r="C54" s="116" t="s">
        <v>1411</v>
      </c>
      <c r="D54" s="18"/>
      <c r="E54" s="18">
        <v>44342</v>
      </c>
      <c r="F54" s="340"/>
      <c r="G54" s="289" t="s">
        <v>17990</v>
      </c>
      <c r="H54" s="302" t="s">
        <v>1375</v>
      </c>
      <c r="I54" s="116" t="s">
        <v>3884</v>
      </c>
      <c r="J54" s="340"/>
      <c r="K54" s="348"/>
      <c r="L54" s="248"/>
      <c r="M54" s="358"/>
      <c r="N54" s="267" t="s">
        <v>19660</v>
      </c>
      <c r="O54" s="354"/>
      <c r="P54" s="354"/>
      <c r="Q54" s="248"/>
      <c r="R54" s="248"/>
      <c r="S54" s="248"/>
      <c r="T54" s="116"/>
      <c r="U54" s="18"/>
      <c r="V54" s="18"/>
      <c r="W54" s="4"/>
      <c r="X54" s="340"/>
      <c r="Y54" s="340"/>
      <c r="Z54" s="116"/>
      <c r="AA54" s="116"/>
      <c r="AB54" s="18"/>
      <c r="AC54" s="18"/>
      <c r="AD54" s="340"/>
      <c r="AE54" s="340"/>
      <c r="AF54" s="348"/>
      <c r="AG54" s="348"/>
      <c r="AH54" s="302" t="s">
        <v>1375</v>
      </c>
      <c r="AI54" s="18">
        <v>44340</v>
      </c>
      <c r="AJ54" s="303" t="s">
        <v>17991</v>
      </c>
      <c r="AK54" s="18">
        <v>44340</v>
      </c>
      <c r="AL54" s="303">
        <v>0.24236111111111111</v>
      </c>
      <c r="AM54" s="135" t="s">
        <v>28</v>
      </c>
      <c r="AN54" s="135" t="s">
        <v>26</v>
      </c>
      <c r="AO54" s="135" t="s">
        <v>26</v>
      </c>
      <c r="AP54" s="135" t="s">
        <v>17992</v>
      </c>
      <c r="AQ54" s="135" t="s">
        <v>17993</v>
      </c>
      <c r="AR54" s="135"/>
      <c r="AS54" s="336" t="s">
        <v>18169</v>
      </c>
      <c r="AT54" s="336">
        <v>121386592</v>
      </c>
      <c r="AU54" s="135"/>
      <c r="AV54" s="135"/>
      <c r="AW54" s="135"/>
      <c r="AX54" s="302" t="s">
        <v>1375</v>
      </c>
      <c r="AY54" s="135" t="s">
        <v>25</v>
      </c>
      <c r="AZ54" s="135" t="s">
        <v>25</v>
      </c>
      <c r="BA54" s="135" t="s">
        <v>25</v>
      </c>
      <c r="BB54" s="135" t="s">
        <v>25</v>
      </c>
      <c r="BC54" s="348"/>
      <c r="BD54" s="135" t="s">
        <v>27</v>
      </c>
      <c r="BE54" s="135" t="s">
        <v>4</v>
      </c>
      <c r="BF54" s="135" t="s">
        <v>34</v>
      </c>
      <c r="BG54" s="135" t="s">
        <v>34</v>
      </c>
      <c r="BH54" s="116" t="s">
        <v>114</v>
      </c>
      <c r="BI54" s="364"/>
      <c r="BJ54" s="116"/>
      <c r="BK54" s="116"/>
      <c r="BL54" s="116"/>
      <c r="BM54" s="116" t="s">
        <v>4</v>
      </c>
      <c r="BN54" s="116" t="s">
        <v>1380</v>
      </c>
      <c r="BO54" s="116" t="s">
        <v>1381</v>
      </c>
      <c r="BP54" s="116"/>
      <c r="BQ54" s="116" t="s">
        <v>8</v>
      </c>
      <c r="BR54" s="116" t="s">
        <v>1614</v>
      </c>
      <c r="BS54" s="116" t="s">
        <v>1563</v>
      </c>
      <c r="BT54" t="s">
        <v>4840</v>
      </c>
      <c r="BU54" t="s">
        <v>18170</v>
      </c>
      <c r="BV54" s="302" t="s">
        <v>1375</v>
      </c>
      <c r="BW54" s="135" t="s">
        <v>43</v>
      </c>
      <c r="BX54" s="373"/>
      <c r="BY54" s="373"/>
      <c r="BZ54" s="10" t="s">
        <v>225</v>
      </c>
      <c r="CA54" t="s">
        <v>4460</v>
      </c>
      <c r="CB54">
        <v>12000</v>
      </c>
      <c r="CC54" s="116"/>
      <c r="CD54" s="116" t="s">
        <v>1368</v>
      </c>
      <c r="CE54" s="116"/>
      <c r="CF54" s="304"/>
      <c r="CG54" s="116"/>
      <c r="CH54" s="304"/>
      <c r="CI54" s="116"/>
      <c r="CJ54" s="135" t="s">
        <v>16743</v>
      </c>
      <c r="CK54" s="135" t="s">
        <v>16743</v>
      </c>
      <c r="CL54" s="135" t="s">
        <v>16743</v>
      </c>
      <c r="CM54" s="135" t="s">
        <v>16743</v>
      </c>
      <c r="CN54" s="284" t="s">
        <v>17969</v>
      </c>
      <c r="CO54" s="85" t="s">
        <v>16743</v>
      </c>
      <c r="CP54" s="85" t="s">
        <v>16743</v>
      </c>
      <c r="CQ54" s="85" t="s">
        <v>16743</v>
      </c>
      <c r="CR54" s="85" t="s">
        <v>16743</v>
      </c>
      <c r="CS54" s="375"/>
      <c r="CT54" s="85" t="s">
        <v>16743</v>
      </c>
      <c r="CU54" s="85" t="s">
        <v>16743</v>
      </c>
      <c r="CV54" s="85" t="s">
        <v>16743</v>
      </c>
      <c r="CW54" s="85" t="s">
        <v>16743</v>
      </c>
      <c r="CX54" s="85" t="s">
        <v>16743</v>
      </c>
      <c r="CY54" s="85" t="s">
        <v>16743</v>
      </c>
      <c r="CZ54" s="85" t="s">
        <v>16743</v>
      </c>
      <c r="DA54" s="85" t="s">
        <v>16743</v>
      </c>
      <c r="DB54" s="85" t="s">
        <v>16743</v>
      </c>
      <c r="DC54" s="85" t="s">
        <v>16743</v>
      </c>
      <c r="DD54" s="85" t="s">
        <v>16743</v>
      </c>
      <c r="DE54" s="85" t="s">
        <v>16743</v>
      </c>
      <c r="DF54" s="85" t="s">
        <v>16743</v>
      </c>
      <c r="DG54" s="85" t="s">
        <v>16743</v>
      </c>
      <c r="DH54" s="284" t="s">
        <v>1375</v>
      </c>
      <c r="DI54" s="5" t="s">
        <v>120</v>
      </c>
      <c r="DJ54" s="4" t="s">
        <v>1959</v>
      </c>
      <c r="DK54" s="4" t="s">
        <v>17991</v>
      </c>
      <c r="DL54" s="285" t="s">
        <v>17977</v>
      </c>
      <c r="DM54" s="4" t="s">
        <v>17992</v>
      </c>
      <c r="DN54" s="4" t="s">
        <v>17994</v>
      </c>
      <c r="DO54" s="340"/>
      <c r="DP54" s="340"/>
      <c r="DQ54" s="4" t="s">
        <v>17995</v>
      </c>
      <c r="DR54" s="340"/>
      <c r="DS54" s="340"/>
      <c r="DT54" s="340"/>
      <c r="DU54" s="340"/>
      <c r="DV54" s="4">
        <v>102911107</v>
      </c>
      <c r="DW54" s="4" t="s">
        <v>17996</v>
      </c>
      <c r="DX54" s="4">
        <v>9260</v>
      </c>
      <c r="DY54" s="4"/>
      <c r="DZ54" s="348"/>
      <c r="EA54" s="4" t="s">
        <v>25</v>
      </c>
      <c r="EB54" s="4">
        <v>2</v>
      </c>
      <c r="EC54" s="4" t="s">
        <v>1887</v>
      </c>
      <c r="ED54" s="340"/>
      <c r="EE54" s="340"/>
      <c r="EF54" s="340"/>
      <c r="EG54" s="348"/>
      <c r="EH54" s="348"/>
      <c r="EI54" s="4"/>
      <c r="EJ54" s="4" t="s">
        <v>26</v>
      </c>
      <c r="EK54" s="4" t="s">
        <v>25</v>
      </c>
      <c r="EL54" s="4"/>
      <c r="EM54" s="4" t="s">
        <v>1759</v>
      </c>
      <c r="EN54" s="4"/>
      <c r="EO54" s="4" t="s">
        <v>2782</v>
      </c>
      <c r="EP54" s="340"/>
      <c r="EQ54" s="4" t="s">
        <v>1761</v>
      </c>
      <c r="ER54" s="4"/>
      <c r="ES54" s="4" t="s">
        <v>4</v>
      </c>
      <c r="ET54" s="340"/>
      <c r="EU54" s="4" t="s">
        <v>114</v>
      </c>
      <c r="EV54" s="340"/>
      <c r="EW54" s="4" t="s">
        <v>1368</v>
      </c>
      <c r="EX54" s="340"/>
      <c r="EY54" s="4" t="s">
        <v>8</v>
      </c>
      <c r="EZ54" s="4"/>
      <c r="FA54" s="4" t="s">
        <v>25</v>
      </c>
      <c r="FB54" s="340"/>
      <c r="FC54" s="4" t="s">
        <v>1816</v>
      </c>
      <c r="FD54" s="340"/>
      <c r="FE54" s="4" t="s">
        <v>1864</v>
      </c>
      <c r="FF54" s="4" t="s">
        <v>1865</v>
      </c>
      <c r="FG54" s="4" t="s">
        <v>26</v>
      </c>
      <c r="FH54" s="4" t="s">
        <v>1375</v>
      </c>
      <c r="FI54" s="4" t="s">
        <v>1839</v>
      </c>
      <c r="FJ54" s="4" t="s">
        <v>1994</v>
      </c>
      <c r="FK54" s="4" t="s">
        <v>47</v>
      </c>
      <c r="FL54" t="s">
        <v>15117</v>
      </c>
      <c r="FM54" s="4" t="s">
        <v>17993</v>
      </c>
      <c r="FN54" s="4" t="s">
        <v>1839</v>
      </c>
      <c r="FO54" s="4" t="s">
        <v>1890</v>
      </c>
      <c r="FP54" s="4" t="s">
        <v>17997</v>
      </c>
      <c r="FQ54" s="4" t="s">
        <v>17998</v>
      </c>
      <c r="FR54" s="4" t="s">
        <v>1869</v>
      </c>
      <c r="FS54" s="4" t="s">
        <v>1844</v>
      </c>
      <c r="FT54" s="4" t="s">
        <v>1845</v>
      </c>
      <c r="FU54" s="4" t="s">
        <v>9</v>
      </c>
      <c r="FV54" t="s">
        <v>17999</v>
      </c>
      <c r="FW54" s="4" t="s">
        <v>1846</v>
      </c>
      <c r="FX54" s="4" t="s">
        <v>1424</v>
      </c>
      <c r="FY54" s="4" t="s">
        <v>17992</v>
      </c>
      <c r="FZ54" s="4" t="s">
        <v>18000</v>
      </c>
      <c r="GA54" s="4" t="s">
        <v>56</v>
      </c>
      <c r="GB54" s="4" t="s">
        <v>18001</v>
      </c>
      <c r="GC54" s="340"/>
      <c r="GD54" s="340"/>
      <c r="GE54" s="340"/>
      <c r="GF54" s="348"/>
      <c r="GG54" s="348"/>
      <c r="GH54" s="3" t="s">
        <v>1375</v>
      </c>
      <c r="GI54" s="4" t="s">
        <v>9</v>
      </c>
      <c r="GJ54" s="4" t="s">
        <v>1874</v>
      </c>
      <c r="GK54" s="4" t="s">
        <v>1375</v>
      </c>
      <c r="GL54" s="4" t="s">
        <v>9</v>
      </c>
      <c r="GM54" s="4" t="s">
        <v>1848</v>
      </c>
      <c r="GN54" s="4" t="s">
        <v>15378</v>
      </c>
      <c r="GO54" s="340"/>
      <c r="GP54" s="4" t="s">
        <v>1850</v>
      </c>
      <c r="GQ54" s="340"/>
      <c r="GR54" s="4" t="s">
        <v>18002</v>
      </c>
      <c r="GS54" s="340"/>
      <c r="GT54" s="4" t="s">
        <v>18003</v>
      </c>
      <c r="GU54" s="4" t="s">
        <v>1375</v>
      </c>
      <c r="GV54" s="4" t="s">
        <v>9</v>
      </c>
      <c r="GW54" s="4" t="s">
        <v>18004</v>
      </c>
      <c r="GX54" s="4" t="s">
        <v>18005</v>
      </c>
      <c r="GY54" t="s">
        <v>17999</v>
      </c>
      <c r="GZ54" t="str">
        <f ca="1">IFERROR(INDIRECT("'[2021_Ignition_Tracker_QC_File_20210528.xlsm]Ignition Tracker'!"&amp;ADDRESS(MATCH($A54,'[2]Ignition Tracker'!$A:$A,0),MATCH(GZ$1,'[2]Ignition Tracker'!$1:$1,0))),"")</f>
        <v/>
      </c>
      <c r="HA54" s="4" t="str">
        <f ca="1">IFERROR(INDIRECT("'[2021_Ignition_Tracker_QC_File_20210528.xlsm]Ignition Tracker'!"&amp;ADDRESS(MATCH($A54,'[2]Ignition Tracker'!$A:$A,0),MATCH(HA$1,'[2]Ignition Tracker'!$1:$1,0))),"")</f>
        <v/>
      </c>
      <c r="HB54" s="4" t="str">
        <f ca="1">IFERROR(INDIRECT("'[2021_Ignition_Tracker_QC_File_20210528.xlsm]Ignition Tracker'!"&amp;ADDRESS(MATCH($A54,'[2]Ignition Tracker'!$A:$A,0),MATCH(HB$1,'[2]Ignition Tracker'!$1:$1,0))),"")</f>
        <v/>
      </c>
      <c r="HC54" s="4" t="str">
        <f ca="1">IFERROR(INDIRECT("'[2021_Ignition_Tracker_QC_File_20210528.xlsm]Ignition Tracker'!"&amp;ADDRESS(MATCH($A54,'[2]Ignition Tracker'!$A:$A,0),MATCH(HC$1,'[2]Ignition Tracker'!$1:$1,0))),"")</f>
        <v/>
      </c>
    </row>
    <row r="55" spans="1:211" s="269" customFormat="1" x14ac:dyDescent="0.35">
      <c r="A55" s="137">
        <v>644</v>
      </c>
      <c r="B55" s="339"/>
      <c r="C55" s="123" t="s">
        <v>1412</v>
      </c>
      <c r="D55" s="124">
        <v>44340</v>
      </c>
      <c r="E55" s="124">
        <v>44340</v>
      </c>
      <c r="F55" s="340"/>
      <c r="G55" s="125" t="s">
        <v>17965</v>
      </c>
      <c r="H55" s="266" t="s">
        <v>1375</v>
      </c>
      <c r="I55" s="123" t="s">
        <v>3884</v>
      </c>
      <c r="J55" s="339"/>
      <c r="K55" s="355"/>
      <c r="L55" s="267"/>
      <c r="M55" s="354"/>
      <c r="N55" s="267" t="s">
        <v>19657</v>
      </c>
      <c r="O55" s="354"/>
      <c r="P55" s="354"/>
      <c r="Q55" s="267"/>
      <c r="R55" s="267"/>
      <c r="S55" s="267"/>
      <c r="T55" s="123"/>
      <c r="U55" s="124"/>
      <c r="V55" s="124"/>
      <c r="W55" s="123"/>
      <c r="X55" s="339"/>
      <c r="Y55" s="339"/>
      <c r="Z55" s="123"/>
      <c r="AA55" s="123"/>
      <c r="AB55" s="124"/>
      <c r="AC55" s="124"/>
      <c r="AD55" s="339"/>
      <c r="AE55" s="339"/>
      <c r="AF55" s="355"/>
      <c r="AG55" s="355"/>
      <c r="AH55" s="266" t="s">
        <v>1375</v>
      </c>
      <c r="AI55" s="124">
        <v>44339</v>
      </c>
      <c r="AJ55" s="252" t="s">
        <v>17967</v>
      </c>
      <c r="AK55" s="124"/>
      <c r="AL55" s="252"/>
      <c r="AM55" s="85" t="s">
        <v>28</v>
      </c>
      <c r="AN55" s="85" t="s">
        <v>26</v>
      </c>
      <c r="AO55" s="85" t="s">
        <v>26</v>
      </c>
      <c r="AP55" s="85"/>
      <c r="AQ55" s="85"/>
      <c r="AR55" s="85"/>
      <c r="AS55" s="335" t="s">
        <v>17968</v>
      </c>
      <c r="AT55" s="335"/>
      <c r="AU55" s="85"/>
      <c r="AV55" s="85"/>
      <c r="AW55" s="85"/>
      <c r="AX55" s="266" t="s">
        <v>1375</v>
      </c>
      <c r="AY55" s="85" t="s">
        <v>26</v>
      </c>
      <c r="AZ55" s="85" t="s">
        <v>26</v>
      </c>
      <c r="BA55" s="85" t="s">
        <v>26</v>
      </c>
      <c r="BB55" s="85" t="s">
        <v>26</v>
      </c>
      <c r="BC55" s="348"/>
      <c r="BD55" s="85" t="s">
        <v>33</v>
      </c>
      <c r="BE55" s="85" t="s">
        <v>16</v>
      </c>
      <c r="BF55" s="85"/>
      <c r="BG55" s="85"/>
      <c r="BH55" s="304" t="s">
        <v>18050</v>
      </c>
      <c r="BI55" s="364"/>
      <c r="BJ55" s="123"/>
      <c r="BK55" s="123"/>
      <c r="BL55" s="123"/>
      <c r="BM55" s="123" t="s">
        <v>106</v>
      </c>
      <c r="BN55" s="123"/>
      <c r="BO55" s="123"/>
      <c r="BP55" s="123"/>
      <c r="BQ55" s="4" t="s">
        <v>8</v>
      </c>
      <c r="BR55" s="123"/>
      <c r="BS55" s="123"/>
      <c r="BT55"/>
      <c r="BU55"/>
      <c r="BV55" s="266" t="s">
        <v>1375</v>
      </c>
      <c r="BW55" s="85" t="s">
        <v>43</v>
      </c>
      <c r="BX55" s="372"/>
      <c r="BY55" s="372"/>
      <c r="BZ55" s="129" t="s">
        <v>70</v>
      </c>
      <c r="CA55" t="s">
        <v>17972</v>
      </c>
      <c r="CB55">
        <v>12000</v>
      </c>
      <c r="CC55" s="123"/>
      <c r="CD55" s="123" t="s">
        <v>1368</v>
      </c>
      <c r="CE55" s="123" t="s">
        <v>1452</v>
      </c>
      <c r="CF55" s="123"/>
      <c r="CG55" s="123"/>
      <c r="CH55" s="123">
        <v>400</v>
      </c>
      <c r="CI55" s="123"/>
      <c r="CJ55" s="85" t="s">
        <v>16743</v>
      </c>
      <c r="CK55" s="85" t="s">
        <v>16743</v>
      </c>
      <c r="CL55" s="85" t="s">
        <v>16743</v>
      </c>
      <c r="CM55" s="85" t="s">
        <v>16743</v>
      </c>
      <c r="CN55" s="284" t="s">
        <v>17969</v>
      </c>
      <c r="CO55" s="85" t="s">
        <v>16743</v>
      </c>
      <c r="CP55" s="85" t="s">
        <v>16743</v>
      </c>
      <c r="CQ55" s="85" t="s">
        <v>16743</v>
      </c>
      <c r="CR55" s="85" t="s">
        <v>16743</v>
      </c>
      <c r="CS55" s="375"/>
      <c r="CT55" s="85" t="s">
        <v>16743</v>
      </c>
      <c r="CU55" s="85" t="s">
        <v>16743</v>
      </c>
      <c r="CV55" s="85" t="s">
        <v>16743</v>
      </c>
      <c r="CW55" s="85" t="s">
        <v>16743</v>
      </c>
      <c r="CX55" s="85" t="s">
        <v>16743</v>
      </c>
      <c r="CY55" s="85" t="s">
        <v>16743</v>
      </c>
      <c r="CZ55" s="85" t="s">
        <v>16743</v>
      </c>
      <c r="DA55" s="85" t="s">
        <v>16743</v>
      </c>
      <c r="DB55" s="85" t="s">
        <v>16743</v>
      </c>
      <c r="DC55" s="85" t="s">
        <v>16743</v>
      </c>
      <c r="DD55" s="85" t="s">
        <v>16743</v>
      </c>
      <c r="DE55" s="85" t="s">
        <v>16743</v>
      </c>
      <c r="DF55" s="85" t="s">
        <v>16743</v>
      </c>
      <c r="DG55" s="85" t="s">
        <v>16743</v>
      </c>
      <c r="DH55" s="284" t="s">
        <v>1375</v>
      </c>
      <c r="DI55" s="5" t="s">
        <v>123</v>
      </c>
      <c r="DJ55" s="4" t="s">
        <v>2102</v>
      </c>
      <c r="DK55" s="4" t="s">
        <v>17967</v>
      </c>
      <c r="DL55" s="285" t="s">
        <v>17966</v>
      </c>
      <c r="DM55" s="4"/>
      <c r="DN55" s="4" t="s">
        <v>17968</v>
      </c>
      <c r="DO55" s="340"/>
      <c r="DP55" s="340"/>
      <c r="DQ55" s="4" t="s">
        <v>17970</v>
      </c>
      <c r="DR55" s="340"/>
      <c r="DS55" s="340"/>
      <c r="DT55" s="340"/>
      <c r="DU55" s="340"/>
      <c r="DV55" s="4"/>
      <c r="DW55" s="4" t="s">
        <v>17971</v>
      </c>
      <c r="DX55" s="4">
        <v>9221</v>
      </c>
      <c r="DY55" s="4"/>
      <c r="DZ55" s="348"/>
      <c r="EA55" s="4" t="s">
        <v>25</v>
      </c>
      <c r="EB55" s="4">
        <v>2</v>
      </c>
      <c r="EC55" s="4" t="s">
        <v>1887</v>
      </c>
      <c r="ED55" s="340"/>
      <c r="EE55" s="340"/>
      <c r="EF55" s="340"/>
      <c r="EG55" s="348"/>
      <c r="EH55" s="348"/>
      <c r="EI55" s="4"/>
      <c r="EJ55" s="4" t="s">
        <v>26</v>
      </c>
      <c r="EK55" s="4" t="s">
        <v>25</v>
      </c>
      <c r="EL55" s="4"/>
      <c r="EM55" s="4" t="s">
        <v>1759</v>
      </c>
      <c r="EN55" s="4"/>
      <c r="EO55" s="4" t="s">
        <v>1862</v>
      </c>
      <c r="EP55" s="340"/>
      <c r="EQ55" s="4" t="s">
        <v>1761</v>
      </c>
      <c r="ER55" s="4"/>
      <c r="ES55" s="4" t="s">
        <v>6</v>
      </c>
      <c r="ET55" s="340"/>
      <c r="EU55" s="4" t="s">
        <v>116</v>
      </c>
      <c r="EV55" s="340"/>
      <c r="EW55" s="4" t="s">
        <v>1368</v>
      </c>
      <c r="EX55" s="340"/>
      <c r="EY55" s="4" t="s">
        <v>8</v>
      </c>
      <c r="EZ55" s="4"/>
      <c r="FA55" s="4" t="s">
        <v>26</v>
      </c>
      <c r="FB55" s="340"/>
      <c r="FC55" s="4"/>
      <c r="FD55" s="340"/>
      <c r="FE55" s="4" t="s">
        <v>2878</v>
      </c>
      <c r="FF55" s="4"/>
      <c r="FG55" s="4" t="s">
        <v>26</v>
      </c>
      <c r="FH55" s="4" t="s">
        <v>1375</v>
      </c>
      <c r="FI55" s="4"/>
      <c r="FJ55" s="4"/>
      <c r="FK55" s="4"/>
      <c r="FL55"/>
      <c r="FM55" s="4"/>
      <c r="FN55" s="4"/>
      <c r="FO55" s="4"/>
      <c r="FP55" s="4"/>
      <c r="FQ55" s="4"/>
      <c r="FR55" s="4"/>
      <c r="FS55" s="4"/>
      <c r="FT55" s="4"/>
      <c r="FU55" s="4"/>
      <c r="FV55"/>
      <c r="FW55" s="4"/>
      <c r="FX55" s="4"/>
      <c r="FY55" s="4"/>
      <c r="FZ55" s="4"/>
      <c r="GA55" s="4"/>
      <c r="GB55" s="4"/>
      <c r="GC55" s="340"/>
      <c r="GD55" s="340"/>
      <c r="GE55" s="340"/>
      <c r="GF55" s="348"/>
      <c r="GG55" s="348"/>
      <c r="GH55" s="3"/>
      <c r="GI55" s="4"/>
      <c r="GJ55" s="4"/>
      <c r="GK55" s="4"/>
      <c r="GL55" s="4"/>
      <c r="GM55" s="4"/>
      <c r="GN55" s="4"/>
      <c r="GO55" s="340"/>
      <c r="GP55" s="4"/>
      <c r="GQ55" s="340"/>
      <c r="GR55" s="4"/>
      <c r="GS55" s="340"/>
      <c r="GT55" s="4"/>
      <c r="GU55" s="4"/>
      <c r="GV55" s="4"/>
      <c r="GW55" s="4"/>
      <c r="GX55" s="4"/>
      <c r="GY55"/>
      <c r="GZ55" t="str">
        <f ca="1">IFERROR(INDIRECT("'[2021_Ignition_Tracker_QC_File_20210528.xlsm]Ignition Tracker'!"&amp;ADDRESS(MATCH($A55,'[2]Ignition Tracker'!$A:$A,0),MATCH(GZ$1,'[2]Ignition Tracker'!$1:$1,0))),"")</f>
        <v/>
      </c>
      <c r="HA55" s="4" t="str">
        <f ca="1">IFERROR(INDIRECT("'[2021_Ignition_Tracker_QC_File_20210528.xlsm]Ignition Tracker'!"&amp;ADDRESS(MATCH($A55,'[2]Ignition Tracker'!$A:$A,0),MATCH(HA$1,'[2]Ignition Tracker'!$1:$1,0))),"")</f>
        <v/>
      </c>
      <c r="HB55" s="4" t="str">
        <f ca="1">IFERROR(INDIRECT("'[2021_Ignition_Tracker_QC_File_20210528.xlsm]Ignition Tracker'!"&amp;ADDRESS(MATCH($A55,'[2]Ignition Tracker'!$A:$A,0),MATCH(HB$1,'[2]Ignition Tracker'!$1:$1,0))),"")</f>
        <v/>
      </c>
      <c r="HC55" s="4" t="str">
        <f ca="1">IFERROR(INDIRECT("'[2021_Ignition_Tracker_QC_File_20210528.xlsm]Ignition Tracker'!"&amp;ADDRESS(MATCH($A55,'[2]Ignition Tracker'!$A:$A,0),MATCH(HC$1,'[2]Ignition Tracker'!$1:$1,0))),"")</f>
        <v/>
      </c>
    </row>
    <row r="56" spans="1:211" s="269" customFormat="1" x14ac:dyDescent="0.35">
      <c r="A56" s="137">
        <v>643</v>
      </c>
      <c r="B56" s="339"/>
      <c r="C56" s="123" t="s">
        <v>1412</v>
      </c>
      <c r="D56" s="124">
        <v>44339</v>
      </c>
      <c r="E56" s="124">
        <v>44339</v>
      </c>
      <c r="F56" s="340"/>
      <c r="G56" s="125" t="s">
        <v>17960</v>
      </c>
      <c r="H56" s="266" t="s">
        <v>1375</v>
      </c>
      <c r="I56" s="123" t="s">
        <v>3884</v>
      </c>
      <c r="J56" s="339"/>
      <c r="K56" s="355"/>
      <c r="L56" s="267"/>
      <c r="M56" s="354"/>
      <c r="N56" s="267" t="s">
        <v>19657</v>
      </c>
      <c r="O56" s="354"/>
      <c r="P56" s="354"/>
      <c r="Q56" s="267"/>
      <c r="R56" s="267"/>
      <c r="S56" s="267"/>
      <c r="T56" s="123"/>
      <c r="U56" s="124"/>
      <c r="V56" s="124"/>
      <c r="W56" s="123"/>
      <c r="X56" s="339"/>
      <c r="Y56" s="339"/>
      <c r="Z56" s="123"/>
      <c r="AA56" s="123"/>
      <c r="AB56" s="124"/>
      <c r="AC56" s="124"/>
      <c r="AD56" s="339"/>
      <c r="AE56" s="339"/>
      <c r="AF56" s="355"/>
      <c r="AG56" s="355"/>
      <c r="AH56" s="266" t="s">
        <v>1375</v>
      </c>
      <c r="AI56" s="124">
        <v>44338</v>
      </c>
      <c r="AJ56" s="252" t="s">
        <v>17961</v>
      </c>
      <c r="AK56" s="124"/>
      <c r="AL56" s="252"/>
      <c r="AM56" s="85" t="s">
        <v>28</v>
      </c>
      <c r="AN56" s="85" t="s">
        <v>26</v>
      </c>
      <c r="AO56" s="85" t="s">
        <v>26</v>
      </c>
      <c r="AP56" s="85"/>
      <c r="AQ56" s="85"/>
      <c r="AR56" s="85"/>
      <c r="AS56" s="335">
        <v>1667851982</v>
      </c>
      <c r="AT56" s="335"/>
      <c r="AU56" s="85"/>
      <c r="AV56" s="85"/>
      <c r="AW56" s="85"/>
      <c r="AX56" s="266" t="s">
        <v>1375</v>
      </c>
      <c r="AY56" s="85" t="s">
        <v>26</v>
      </c>
      <c r="AZ56" s="85" t="s">
        <v>26</v>
      </c>
      <c r="BA56" s="85" t="s">
        <v>26</v>
      </c>
      <c r="BB56" s="85" t="s">
        <v>26</v>
      </c>
      <c r="BC56" s="348"/>
      <c r="BD56" s="85" t="s">
        <v>33</v>
      </c>
      <c r="BE56" s="85" t="s">
        <v>16</v>
      </c>
      <c r="BF56" s="85"/>
      <c r="BG56" s="85"/>
      <c r="BH56" s="304" t="s">
        <v>18049</v>
      </c>
      <c r="BI56" s="364"/>
      <c r="BJ56" s="123"/>
      <c r="BK56" s="123"/>
      <c r="BL56" s="123"/>
      <c r="BM56" s="123" t="s">
        <v>106</v>
      </c>
      <c r="BN56" s="123"/>
      <c r="BO56" s="123"/>
      <c r="BP56" s="123"/>
      <c r="BQ56" s="4" t="s">
        <v>1372</v>
      </c>
      <c r="BR56" s="123"/>
      <c r="BS56" s="123"/>
      <c r="BT56"/>
      <c r="BU56"/>
      <c r="BV56" s="266" t="s">
        <v>1375</v>
      </c>
      <c r="BW56" s="85" t="s">
        <v>43</v>
      </c>
      <c r="BX56" s="372"/>
      <c r="BY56" s="372"/>
      <c r="BZ56" s="129" t="s">
        <v>156</v>
      </c>
      <c r="CA56" t="s">
        <v>17964</v>
      </c>
      <c r="CB56">
        <v>12000</v>
      </c>
      <c r="CC56" s="123"/>
      <c r="CD56" s="123" t="s">
        <v>16850</v>
      </c>
      <c r="CE56" s="123" t="s">
        <v>17</v>
      </c>
      <c r="CF56" s="123"/>
      <c r="CG56" s="123"/>
      <c r="CH56" s="123">
        <v>530</v>
      </c>
      <c r="CI56" s="123"/>
      <c r="CJ56" s="85" t="s">
        <v>16743</v>
      </c>
      <c r="CK56" s="85" t="s">
        <v>16743</v>
      </c>
      <c r="CL56" s="85" t="s">
        <v>16743</v>
      </c>
      <c r="CM56" s="85" t="s">
        <v>16743</v>
      </c>
      <c r="CN56" s="284" t="s">
        <v>17962</v>
      </c>
      <c r="CO56" s="85" t="s">
        <v>16743</v>
      </c>
      <c r="CP56" s="85" t="s">
        <v>16743</v>
      </c>
      <c r="CQ56" s="85" t="s">
        <v>16743</v>
      </c>
      <c r="CR56" s="85" t="s">
        <v>16743</v>
      </c>
      <c r="CS56" s="375"/>
      <c r="CT56" s="85" t="s">
        <v>16743</v>
      </c>
      <c r="CU56" s="85" t="s">
        <v>16743</v>
      </c>
      <c r="CV56" s="85" t="s">
        <v>16743</v>
      </c>
      <c r="CW56" s="85" t="s">
        <v>16743</v>
      </c>
      <c r="CX56" s="85" t="s">
        <v>16743</v>
      </c>
      <c r="CY56" s="85" t="s">
        <v>16743</v>
      </c>
      <c r="CZ56" s="85" t="s">
        <v>16743</v>
      </c>
      <c r="DA56" s="85" t="s">
        <v>16743</v>
      </c>
      <c r="DB56" s="85" t="s">
        <v>16743</v>
      </c>
      <c r="DC56" s="85" t="s">
        <v>16743</v>
      </c>
      <c r="DD56" s="85" t="s">
        <v>16743</v>
      </c>
      <c r="DE56" s="85" t="s">
        <v>16743</v>
      </c>
      <c r="DF56" s="85" t="s">
        <v>16743</v>
      </c>
      <c r="DG56" s="85" t="s">
        <v>16743</v>
      </c>
      <c r="DH56" s="284" t="s">
        <v>1375</v>
      </c>
      <c r="DI56" s="5" t="s">
        <v>125</v>
      </c>
      <c r="DJ56" s="4" t="s">
        <v>16761</v>
      </c>
      <c r="DK56" s="4" t="s">
        <v>17961</v>
      </c>
      <c r="DL56" s="285" t="s">
        <v>17863</v>
      </c>
      <c r="DM56" s="4"/>
      <c r="DN56" s="4">
        <v>1667851982</v>
      </c>
      <c r="DO56" s="340"/>
      <c r="DP56" s="340"/>
      <c r="DQ56" s="4" t="s">
        <v>16762</v>
      </c>
      <c r="DR56" s="340"/>
      <c r="DS56" s="340"/>
      <c r="DT56" s="340"/>
      <c r="DU56" s="340"/>
      <c r="DV56" s="4">
        <v>14671102</v>
      </c>
      <c r="DW56" s="4" t="s">
        <v>17963</v>
      </c>
      <c r="DX56" s="4">
        <v>1120</v>
      </c>
      <c r="DY56" s="4"/>
      <c r="DZ56" s="348"/>
      <c r="EA56" s="4" t="s">
        <v>25</v>
      </c>
      <c r="EB56" s="4"/>
      <c r="EC56" s="4"/>
      <c r="ED56" s="340"/>
      <c r="EE56" s="340"/>
      <c r="EF56" s="340"/>
      <c r="EG56" s="348"/>
      <c r="EH56" s="348"/>
      <c r="EI56" s="4"/>
      <c r="EJ56" s="4" t="s">
        <v>26</v>
      </c>
      <c r="EK56" s="4" t="s">
        <v>25</v>
      </c>
      <c r="EL56" s="4" t="s">
        <v>26</v>
      </c>
      <c r="EM56" s="4" t="s">
        <v>1759</v>
      </c>
      <c r="EN56" s="4"/>
      <c r="EO56" s="4" t="s">
        <v>1760</v>
      </c>
      <c r="EP56" s="340"/>
      <c r="EQ56" s="4" t="s">
        <v>1761</v>
      </c>
      <c r="ER56" s="4"/>
      <c r="ES56" s="4" t="s">
        <v>6</v>
      </c>
      <c r="ET56" s="340"/>
      <c r="EU56" s="4" t="s">
        <v>112</v>
      </c>
      <c r="EV56" s="340"/>
      <c r="EW56" s="4" t="s">
        <v>1807</v>
      </c>
      <c r="EX56" s="340"/>
      <c r="EY56" s="4" t="s">
        <v>1372</v>
      </c>
      <c r="EZ56" s="4"/>
      <c r="FA56" s="4" t="s">
        <v>26</v>
      </c>
      <c r="FB56" s="340"/>
      <c r="FC56" s="4"/>
      <c r="FD56" s="340"/>
      <c r="FE56" s="4"/>
      <c r="FF56" s="4"/>
      <c r="FG56" s="4"/>
      <c r="FH56" s="4" t="s">
        <v>1375</v>
      </c>
      <c r="FI56" s="4"/>
      <c r="FJ56" s="4"/>
      <c r="FK56" s="4"/>
      <c r="FL56"/>
      <c r="FM56" s="4"/>
      <c r="FN56" s="4"/>
      <c r="FO56" s="4"/>
      <c r="FP56" s="4"/>
      <c r="FQ56" s="4"/>
      <c r="FR56" s="4"/>
      <c r="FS56" s="4"/>
      <c r="FT56" s="4"/>
      <c r="FU56" s="4"/>
      <c r="FV56"/>
      <c r="FW56" s="4"/>
      <c r="FX56" s="4"/>
      <c r="FY56" s="4"/>
      <c r="FZ56" s="4"/>
      <c r="GA56" s="4"/>
      <c r="GB56" s="4"/>
      <c r="GC56" s="340"/>
      <c r="GD56" s="340"/>
      <c r="GE56" s="340"/>
      <c r="GF56" s="348"/>
      <c r="GG56" s="348"/>
      <c r="GH56" s="3"/>
      <c r="GI56" s="4"/>
      <c r="GJ56" s="4"/>
      <c r="GK56" s="4"/>
      <c r="GL56" s="4"/>
      <c r="GM56" s="4"/>
      <c r="GN56" s="4"/>
      <c r="GO56" s="340"/>
      <c r="GP56" s="4"/>
      <c r="GQ56" s="340"/>
      <c r="GR56" s="4"/>
      <c r="GS56" s="340"/>
      <c r="GT56" s="4"/>
      <c r="GU56" s="4"/>
      <c r="GV56" s="4"/>
      <c r="GW56" s="4"/>
      <c r="GX56" s="4"/>
      <c r="GY56"/>
      <c r="GZ56" t="str">
        <f ca="1">IFERROR(INDIRECT("'[2021_Ignition_Tracker_QC_File_20210528.xlsm]Ignition Tracker'!"&amp;ADDRESS(MATCH($A56,'[2]Ignition Tracker'!$A:$A,0),MATCH(GZ$1,'[2]Ignition Tracker'!$1:$1,0))),"")</f>
        <v/>
      </c>
      <c r="HA56" s="4" t="str">
        <f ca="1">IFERROR(INDIRECT("'[2021_Ignition_Tracker_QC_File_20210528.xlsm]Ignition Tracker'!"&amp;ADDRESS(MATCH($A56,'[2]Ignition Tracker'!$A:$A,0),MATCH(HA$1,'[2]Ignition Tracker'!$1:$1,0))),"")</f>
        <v/>
      </c>
      <c r="HB56" s="4" t="str">
        <f ca="1">IFERROR(INDIRECT("'[2021_Ignition_Tracker_QC_File_20210528.xlsm]Ignition Tracker'!"&amp;ADDRESS(MATCH($A56,'[2]Ignition Tracker'!$A:$A,0),MATCH(HB$1,'[2]Ignition Tracker'!$1:$1,0))),"")</f>
        <v/>
      </c>
      <c r="HC56" s="4" t="str">
        <f ca="1">IFERROR(INDIRECT("'[2021_Ignition_Tracker_QC_File_20210528.xlsm]Ignition Tracker'!"&amp;ADDRESS(MATCH($A56,'[2]Ignition Tracker'!$A:$A,0),MATCH(HC$1,'[2]Ignition Tracker'!$1:$1,0))),"")</f>
        <v/>
      </c>
    </row>
    <row r="57" spans="1:211" s="269" customFormat="1" x14ac:dyDescent="0.35">
      <c r="A57" s="137">
        <v>642</v>
      </c>
      <c r="B57" s="339"/>
      <c r="C57" s="123" t="s">
        <v>1412</v>
      </c>
      <c r="D57" s="124">
        <v>44338</v>
      </c>
      <c r="E57" s="124">
        <v>44338</v>
      </c>
      <c r="F57" s="340"/>
      <c r="G57" s="125" t="s">
        <v>17940</v>
      </c>
      <c r="H57" s="266" t="s">
        <v>1375</v>
      </c>
      <c r="I57" s="123" t="s">
        <v>3884</v>
      </c>
      <c r="J57" s="339"/>
      <c r="K57" s="355"/>
      <c r="L57" s="267"/>
      <c r="M57" s="354"/>
      <c r="N57" s="267" t="s">
        <v>19657</v>
      </c>
      <c r="O57" s="354"/>
      <c r="P57" s="354"/>
      <c r="Q57" s="267"/>
      <c r="R57" s="267"/>
      <c r="S57" s="267"/>
      <c r="T57" s="123"/>
      <c r="U57" s="124"/>
      <c r="V57" s="124"/>
      <c r="W57" s="123"/>
      <c r="X57" s="339"/>
      <c r="Y57" s="339"/>
      <c r="Z57" s="123"/>
      <c r="AA57" s="123"/>
      <c r="AB57" s="124"/>
      <c r="AC57" s="124"/>
      <c r="AD57" s="339"/>
      <c r="AE57" s="339"/>
      <c r="AF57" s="355"/>
      <c r="AG57" s="355"/>
      <c r="AH57" s="266" t="s">
        <v>1375</v>
      </c>
      <c r="AI57" s="124">
        <v>44338</v>
      </c>
      <c r="AJ57" s="252" t="s">
        <v>17941</v>
      </c>
      <c r="AK57" s="124"/>
      <c r="AL57" s="252"/>
      <c r="AM57" s="85" t="s">
        <v>28</v>
      </c>
      <c r="AN57" s="85" t="s">
        <v>26</v>
      </c>
      <c r="AO57" s="85" t="s">
        <v>26</v>
      </c>
      <c r="AP57" s="85"/>
      <c r="AQ57" s="85"/>
      <c r="AR57" s="85"/>
      <c r="AS57" s="335">
        <v>7942191101</v>
      </c>
      <c r="AT57" s="335"/>
      <c r="AU57" s="85"/>
      <c r="AV57" s="85"/>
      <c r="AW57" s="85"/>
      <c r="AX57" s="266" t="s">
        <v>1375</v>
      </c>
      <c r="AY57" s="85" t="s">
        <v>26</v>
      </c>
      <c r="AZ57" s="85" t="s">
        <v>26</v>
      </c>
      <c r="BA57" s="85" t="s">
        <v>26</v>
      </c>
      <c r="BB57" s="85" t="s">
        <v>26</v>
      </c>
      <c r="BC57" s="348"/>
      <c r="BD57" s="85" t="s">
        <v>33</v>
      </c>
      <c r="BE57" s="85" t="s">
        <v>4</v>
      </c>
      <c r="BF57" s="85"/>
      <c r="BG57" s="85"/>
      <c r="BH57" s="304" t="s">
        <v>18050</v>
      </c>
      <c r="BI57" s="364"/>
      <c r="BJ57" s="123"/>
      <c r="BK57" s="123"/>
      <c r="BL57" s="123"/>
      <c r="BM57" s="123" t="s">
        <v>106</v>
      </c>
      <c r="BN57" s="123"/>
      <c r="BO57" s="123"/>
      <c r="BP57" s="123"/>
      <c r="BQ57" s="4" t="s">
        <v>8</v>
      </c>
      <c r="BR57" s="123"/>
      <c r="BS57" s="123"/>
      <c r="BT57"/>
      <c r="BU57"/>
      <c r="BV57" s="266" t="s">
        <v>1375</v>
      </c>
      <c r="BW57" s="85" t="s">
        <v>1404</v>
      </c>
      <c r="BX57" s="372"/>
      <c r="BY57" s="372"/>
      <c r="BZ57" s="129" t="s">
        <v>54</v>
      </c>
      <c r="CA57" t="s">
        <v>17938</v>
      </c>
      <c r="CB57">
        <v>12000</v>
      </c>
      <c r="CC57" s="123"/>
      <c r="CD57" s="123" t="s">
        <v>13529</v>
      </c>
      <c r="CE57" s="123" t="s">
        <v>17</v>
      </c>
      <c r="CF57" s="123"/>
      <c r="CG57" s="123"/>
      <c r="CH57" s="123"/>
      <c r="CI57" s="123"/>
      <c r="CJ57" s="85" t="s">
        <v>16743</v>
      </c>
      <c r="CK57" s="85" t="s">
        <v>16743</v>
      </c>
      <c r="CL57" s="85" t="s">
        <v>16743</v>
      </c>
      <c r="CM57" s="85" t="s">
        <v>16743</v>
      </c>
      <c r="CN57" s="284" t="s">
        <v>17865</v>
      </c>
      <c r="CO57" s="85" t="s">
        <v>16743</v>
      </c>
      <c r="CP57" s="85" t="s">
        <v>16743</v>
      </c>
      <c r="CQ57" s="85" t="s">
        <v>16743</v>
      </c>
      <c r="CR57" s="85" t="s">
        <v>16743</v>
      </c>
      <c r="CS57" s="375"/>
      <c r="CT57" s="85" t="s">
        <v>16743</v>
      </c>
      <c r="CU57" s="85" t="s">
        <v>16743</v>
      </c>
      <c r="CV57" s="85" t="s">
        <v>16743</v>
      </c>
      <c r="CW57" s="85" t="s">
        <v>16743</v>
      </c>
      <c r="CX57" s="85" t="s">
        <v>16743</v>
      </c>
      <c r="CY57" s="85" t="s">
        <v>16743</v>
      </c>
      <c r="CZ57" s="85" t="s">
        <v>16743</v>
      </c>
      <c r="DA57" s="85" t="s">
        <v>16743</v>
      </c>
      <c r="DB57" s="85" t="s">
        <v>16743</v>
      </c>
      <c r="DC57" s="85" t="s">
        <v>16743</v>
      </c>
      <c r="DD57" s="85" t="s">
        <v>16743</v>
      </c>
      <c r="DE57" s="85" t="s">
        <v>16743</v>
      </c>
      <c r="DF57" s="85" t="s">
        <v>16743</v>
      </c>
      <c r="DG57" s="85" t="s">
        <v>16743</v>
      </c>
      <c r="DH57" s="284" t="s">
        <v>1375</v>
      </c>
      <c r="DI57" s="5" t="s">
        <v>119</v>
      </c>
      <c r="DJ57" s="4" t="s">
        <v>13496</v>
      </c>
      <c r="DK57" s="4" t="s">
        <v>17941</v>
      </c>
      <c r="DL57" s="285" t="s">
        <v>17863</v>
      </c>
      <c r="DM57" s="4"/>
      <c r="DN57" s="4">
        <v>7942191101</v>
      </c>
      <c r="DO57" s="340"/>
      <c r="DP57" s="340"/>
      <c r="DQ57" s="4" t="s">
        <v>13497</v>
      </c>
      <c r="DR57" s="340"/>
      <c r="DS57" s="340"/>
      <c r="DT57" s="340"/>
      <c r="DU57" s="340"/>
      <c r="DV57" s="4">
        <v>254121105</v>
      </c>
      <c r="DW57" s="4" t="s">
        <v>17942</v>
      </c>
      <c r="DX57" s="4">
        <v>2640</v>
      </c>
      <c r="DY57" s="4">
        <v>1</v>
      </c>
      <c r="DZ57" s="348"/>
      <c r="EA57" s="4" t="s">
        <v>25</v>
      </c>
      <c r="EB57" s="4"/>
      <c r="EC57" s="4"/>
      <c r="ED57" s="340"/>
      <c r="EE57" s="340"/>
      <c r="EF57" s="340"/>
      <c r="EG57" s="348"/>
      <c r="EH57" s="348"/>
      <c r="EI57" s="4"/>
      <c r="EJ57" s="4" t="s">
        <v>26</v>
      </c>
      <c r="EK57" s="4" t="s">
        <v>25</v>
      </c>
      <c r="EL57" s="4" t="s">
        <v>25</v>
      </c>
      <c r="EM57" s="4" t="s">
        <v>1759</v>
      </c>
      <c r="EN57" s="4"/>
      <c r="EO57" s="4" t="s">
        <v>1862</v>
      </c>
      <c r="EP57" s="340"/>
      <c r="EQ57" s="4" t="s">
        <v>1836</v>
      </c>
      <c r="ER57" s="4"/>
      <c r="ES57" s="4" t="s">
        <v>6</v>
      </c>
      <c r="ET57" s="340"/>
      <c r="EU57" s="4" t="s">
        <v>113</v>
      </c>
      <c r="EV57" s="340"/>
      <c r="EW57" s="4" t="s">
        <v>1370</v>
      </c>
      <c r="EX57" s="340"/>
      <c r="EY57" s="4" t="s">
        <v>8</v>
      </c>
      <c r="EZ57" s="4"/>
      <c r="FA57" s="4" t="s">
        <v>26</v>
      </c>
      <c r="FB57" s="340"/>
      <c r="FC57" s="4"/>
      <c r="FD57" s="340"/>
      <c r="FE57" s="4"/>
      <c r="FF57" s="4"/>
      <c r="FG57" s="4"/>
      <c r="FH57" s="4" t="s">
        <v>1375</v>
      </c>
      <c r="FI57" s="4"/>
      <c r="FJ57" s="4"/>
      <c r="FK57" s="4"/>
      <c r="FL57"/>
      <c r="FM57" s="4"/>
      <c r="FN57" s="4"/>
      <c r="FO57" s="4"/>
      <c r="FP57" s="4"/>
      <c r="FQ57" s="4"/>
      <c r="FR57" s="4"/>
      <c r="FS57" s="4"/>
      <c r="FT57" s="4"/>
      <c r="FU57" s="4"/>
      <c r="FV57"/>
      <c r="FW57" s="4"/>
      <c r="FX57" s="4"/>
      <c r="FY57" s="4"/>
      <c r="FZ57" s="4"/>
      <c r="GA57" s="4"/>
      <c r="GB57" s="4"/>
      <c r="GC57" s="340"/>
      <c r="GD57" s="340"/>
      <c r="GE57" s="340"/>
      <c r="GF57" s="348"/>
      <c r="GG57" s="348"/>
      <c r="GH57" s="3"/>
      <c r="GI57" s="4"/>
      <c r="GJ57" s="4"/>
      <c r="GK57" s="4"/>
      <c r="GL57" s="4"/>
      <c r="GM57" s="4"/>
      <c r="GN57" s="4"/>
      <c r="GO57" s="340"/>
      <c r="GP57" s="4"/>
      <c r="GQ57" s="340"/>
      <c r="GR57" s="4"/>
      <c r="GS57" s="340"/>
      <c r="GT57" s="4"/>
      <c r="GU57" s="4"/>
      <c r="GV57" s="4"/>
      <c r="GW57" s="4"/>
      <c r="GX57" s="4"/>
      <c r="GY57"/>
      <c r="GZ57" t="str">
        <f ca="1">IFERROR(INDIRECT("'[2021_Ignition_Tracker_QC_File_20210528.xlsm]Ignition Tracker'!"&amp;ADDRESS(MATCH($A57,'[2]Ignition Tracker'!$A:$A,0),MATCH(GZ$1,'[2]Ignition Tracker'!$1:$1,0))),"")</f>
        <v/>
      </c>
      <c r="HA57" s="4" t="str">
        <f ca="1">IFERROR(INDIRECT("'[2021_Ignition_Tracker_QC_File_20210528.xlsm]Ignition Tracker'!"&amp;ADDRESS(MATCH($A57,'[2]Ignition Tracker'!$A:$A,0),MATCH(HA$1,'[2]Ignition Tracker'!$1:$1,0))),"")</f>
        <v/>
      </c>
      <c r="HB57" s="4" t="str">
        <f ca="1">IFERROR(INDIRECT("'[2021_Ignition_Tracker_QC_File_20210528.xlsm]Ignition Tracker'!"&amp;ADDRESS(MATCH($A57,'[2]Ignition Tracker'!$A:$A,0),MATCH(HB$1,'[2]Ignition Tracker'!$1:$1,0))),"")</f>
        <v/>
      </c>
      <c r="HC57" s="4" t="str">
        <f ca="1">IFERROR(INDIRECT("'[2021_Ignition_Tracker_QC_File_20210528.xlsm]Ignition Tracker'!"&amp;ADDRESS(MATCH($A57,'[2]Ignition Tracker'!$A:$A,0),MATCH(HC$1,'[2]Ignition Tracker'!$1:$1,0))),"")</f>
        <v/>
      </c>
    </row>
    <row r="58" spans="1:211" s="269" customFormat="1" x14ac:dyDescent="0.35">
      <c r="A58" s="137">
        <v>641</v>
      </c>
      <c r="B58" s="339"/>
      <c r="C58" s="123" t="s">
        <v>1410</v>
      </c>
      <c r="D58" s="124"/>
      <c r="E58" s="124"/>
      <c r="F58" s="340"/>
      <c r="G58" s="125" t="s">
        <v>17943</v>
      </c>
      <c r="H58" s="266" t="s">
        <v>1375</v>
      </c>
      <c r="I58" s="123"/>
      <c r="J58" s="339"/>
      <c r="K58" s="355"/>
      <c r="L58" s="267"/>
      <c r="M58" s="354"/>
      <c r="N58" s="267" t="s">
        <v>19657</v>
      </c>
      <c r="O58" s="354"/>
      <c r="P58" s="354"/>
      <c r="Q58" s="267"/>
      <c r="R58" s="267"/>
      <c r="S58" s="267"/>
      <c r="T58" s="123"/>
      <c r="U58" s="124"/>
      <c r="V58" s="124"/>
      <c r="W58" s="123"/>
      <c r="X58" s="339"/>
      <c r="Y58" s="339"/>
      <c r="Z58" s="123"/>
      <c r="AA58" s="123"/>
      <c r="AB58" s="124"/>
      <c r="AC58" s="124"/>
      <c r="AD58" s="339"/>
      <c r="AE58" s="339"/>
      <c r="AF58" s="355"/>
      <c r="AG58" s="355"/>
      <c r="AH58" s="266" t="s">
        <v>1375</v>
      </c>
      <c r="AI58" s="124">
        <v>44338</v>
      </c>
      <c r="AJ58" s="252" t="s">
        <v>13654</v>
      </c>
      <c r="AK58" s="124">
        <v>44338</v>
      </c>
      <c r="AL58" s="252" t="s">
        <v>13654</v>
      </c>
      <c r="AM58" s="85" t="s">
        <v>28</v>
      </c>
      <c r="AN58" s="85" t="s">
        <v>26</v>
      </c>
      <c r="AO58" s="85" t="s">
        <v>26</v>
      </c>
      <c r="AP58" s="85" t="s">
        <v>17944</v>
      </c>
      <c r="AQ58" s="85" t="s">
        <v>17945</v>
      </c>
      <c r="AR58" s="85"/>
      <c r="AS58" s="335" t="s">
        <v>17946</v>
      </c>
      <c r="AT58" s="335"/>
      <c r="AU58" s="85"/>
      <c r="AV58" s="85"/>
      <c r="AW58" s="85"/>
      <c r="AX58" s="266" t="s">
        <v>1375</v>
      </c>
      <c r="AY58" s="85" t="s">
        <v>25</v>
      </c>
      <c r="AZ58" s="85" t="s">
        <v>25</v>
      </c>
      <c r="BA58" s="85" t="s">
        <v>25</v>
      </c>
      <c r="BB58" s="85" t="s">
        <v>25</v>
      </c>
      <c r="BC58" s="348"/>
      <c r="BD58" s="85" t="s">
        <v>27</v>
      </c>
      <c r="BE58" s="85" t="s">
        <v>4</v>
      </c>
      <c r="BF58" s="85"/>
      <c r="BG58" s="85"/>
      <c r="BH58" s="304" t="s">
        <v>18051</v>
      </c>
      <c r="BI58" s="364"/>
      <c r="BJ58" s="123"/>
      <c r="BK58" s="123"/>
      <c r="BL58" s="123"/>
      <c r="BM58" s="123" t="s">
        <v>102</v>
      </c>
      <c r="BN58" s="123" t="s">
        <v>1378</v>
      </c>
      <c r="BO58" s="123" t="s">
        <v>1400</v>
      </c>
      <c r="BP58" s="123"/>
      <c r="BQ58" s="4" t="s">
        <v>8</v>
      </c>
      <c r="BR58" s="123" t="s">
        <v>1614</v>
      </c>
      <c r="BS58" s="123" t="s">
        <v>46</v>
      </c>
      <c r="BT58"/>
      <c r="BU58"/>
      <c r="BV58" s="266" t="s">
        <v>1375</v>
      </c>
      <c r="BW58" s="85" t="s">
        <v>1404</v>
      </c>
      <c r="BX58" s="372"/>
      <c r="BY58" s="372"/>
      <c r="BZ58" s="129" t="s">
        <v>75</v>
      </c>
      <c r="CA58" t="s">
        <v>8244</v>
      </c>
      <c r="CB58">
        <v>21000</v>
      </c>
      <c r="CC58" s="123"/>
      <c r="CD58" s="123" t="s">
        <v>1368</v>
      </c>
      <c r="CE58" s="123" t="s">
        <v>1450</v>
      </c>
      <c r="CF58" s="123"/>
      <c r="CG58" s="123"/>
      <c r="CH58" s="123"/>
      <c r="CI58" s="123"/>
      <c r="CJ58" s="85" t="s">
        <v>16743</v>
      </c>
      <c r="CK58" s="85" t="s">
        <v>16743</v>
      </c>
      <c r="CL58" s="85" t="s">
        <v>16743</v>
      </c>
      <c r="CM58" s="85" t="s">
        <v>16743</v>
      </c>
      <c r="CN58" s="284" t="s">
        <v>17865</v>
      </c>
      <c r="CO58" s="85" t="s">
        <v>16743</v>
      </c>
      <c r="CP58" s="85" t="s">
        <v>16743</v>
      </c>
      <c r="CQ58" s="85" t="s">
        <v>16743</v>
      </c>
      <c r="CR58" s="85" t="s">
        <v>16743</v>
      </c>
      <c r="CS58" s="375"/>
      <c r="CT58" s="85" t="s">
        <v>16743</v>
      </c>
      <c r="CU58" s="85" t="s">
        <v>16743</v>
      </c>
      <c r="CV58" s="85" t="s">
        <v>16743</v>
      </c>
      <c r="CW58" s="85" t="s">
        <v>16743</v>
      </c>
      <c r="CX58" s="85" t="s">
        <v>16743</v>
      </c>
      <c r="CY58" s="85" t="s">
        <v>16743</v>
      </c>
      <c r="CZ58" s="85" t="s">
        <v>16743</v>
      </c>
      <c r="DA58" s="85" t="s">
        <v>16743</v>
      </c>
      <c r="DB58" s="85" t="s">
        <v>16743</v>
      </c>
      <c r="DC58" s="85" t="s">
        <v>16743</v>
      </c>
      <c r="DD58" s="85" t="s">
        <v>16743</v>
      </c>
      <c r="DE58" s="85" t="s">
        <v>16743</v>
      </c>
      <c r="DF58" s="85" t="s">
        <v>16743</v>
      </c>
      <c r="DG58" s="85" t="s">
        <v>16743</v>
      </c>
      <c r="DH58" s="284" t="s">
        <v>1375</v>
      </c>
      <c r="DI58" s="5" t="s">
        <v>123</v>
      </c>
      <c r="DJ58" s="4" t="s">
        <v>1924</v>
      </c>
      <c r="DK58" s="4" t="s">
        <v>13654</v>
      </c>
      <c r="DL58" s="285" t="s">
        <v>17863</v>
      </c>
      <c r="DM58" s="4" t="s">
        <v>17944</v>
      </c>
      <c r="DN58" s="4" t="s">
        <v>17946</v>
      </c>
      <c r="DO58" s="340"/>
      <c r="DP58" s="340"/>
      <c r="DQ58" s="4" t="s">
        <v>3733</v>
      </c>
      <c r="DR58" s="340"/>
      <c r="DS58" s="340"/>
      <c r="DT58" s="340"/>
      <c r="DU58" s="340"/>
      <c r="DV58" s="4">
        <v>254702104</v>
      </c>
      <c r="DW58" s="4" t="s">
        <v>17947</v>
      </c>
      <c r="DX58" s="4">
        <v>9002</v>
      </c>
      <c r="DY58" s="4">
        <v>1</v>
      </c>
      <c r="DZ58" s="348"/>
      <c r="EA58" s="4" t="s">
        <v>25</v>
      </c>
      <c r="EB58" s="4">
        <v>3</v>
      </c>
      <c r="EC58" s="4" t="s">
        <v>1887</v>
      </c>
      <c r="ED58" s="340"/>
      <c r="EE58" s="340"/>
      <c r="EF58" s="340"/>
      <c r="EG58" s="348"/>
      <c r="EH58" s="348"/>
      <c r="EI58" s="4"/>
      <c r="EJ58" s="4" t="s">
        <v>26</v>
      </c>
      <c r="EK58" s="4" t="s">
        <v>25</v>
      </c>
      <c r="EL58" s="4"/>
      <c r="EM58" s="4" t="s">
        <v>2142</v>
      </c>
      <c r="EN58" s="4"/>
      <c r="EO58" s="4" t="s">
        <v>1862</v>
      </c>
      <c r="EP58" s="340"/>
      <c r="EQ58" s="4" t="s">
        <v>2143</v>
      </c>
      <c r="ER58" s="4"/>
      <c r="ES58" s="4" t="s">
        <v>6</v>
      </c>
      <c r="ET58" s="340"/>
      <c r="EU58" s="4" t="s">
        <v>113</v>
      </c>
      <c r="EV58" s="340"/>
      <c r="EW58" s="4" t="s">
        <v>1368</v>
      </c>
      <c r="EX58" s="340"/>
      <c r="EY58" s="4" t="s">
        <v>8</v>
      </c>
      <c r="EZ58" s="4"/>
      <c r="FA58" s="4" t="s">
        <v>26</v>
      </c>
      <c r="FB58" s="340"/>
      <c r="FC58" s="4"/>
      <c r="FD58" s="340"/>
      <c r="FE58" s="4" t="s">
        <v>2878</v>
      </c>
      <c r="FF58" s="4"/>
      <c r="FG58" s="4" t="s">
        <v>26</v>
      </c>
      <c r="FH58" s="4" t="s">
        <v>1375</v>
      </c>
      <c r="FI58" s="4" t="s">
        <v>1839</v>
      </c>
      <c r="FJ58" s="4" t="s">
        <v>2650</v>
      </c>
      <c r="FK58" s="4" t="s">
        <v>75</v>
      </c>
      <c r="FL58" t="s">
        <v>17948</v>
      </c>
      <c r="FM58" s="4" t="s">
        <v>17945</v>
      </c>
      <c r="FN58" s="4" t="s">
        <v>1839</v>
      </c>
      <c r="FO58" s="4" t="s">
        <v>1890</v>
      </c>
      <c r="FP58" s="4" t="s">
        <v>13285</v>
      </c>
      <c r="FQ58" s="4" t="s">
        <v>17949</v>
      </c>
      <c r="FR58" s="4" t="s">
        <v>1869</v>
      </c>
      <c r="FS58" s="4" t="s">
        <v>2456</v>
      </c>
      <c r="FT58" s="4" t="s">
        <v>1845</v>
      </c>
      <c r="FU58" s="4" t="s">
        <v>9</v>
      </c>
      <c r="FV58" t="s">
        <v>17950</v>
      </c>
      <c r="FW58" s="4" t="s">
        <v>1846</v>
      </c>
      <c r="FX58" s="4" t="s">
        <v>46</v>
      </c>
      <c r="FY58" s="4" t="s">
        <v>17944</v>
      </c>
      <c r="FZ58" s="4" t="s">
        <v>1375</v>
      </c>
      <c r="GA58" s="4" t="s">
        <v>1375</v>
      </c>
      <c r="GB58" s="4" t="s">
        <v>1375</v>
      </c>
      <c r="GC58" s="340"/>
      <c r="GD58" s="340"/>
      <c r="GE58" s="340"/>
      <c r="GF58" s="348"/>
      <c r="GG58" s="348"/>
      <c r="GH58" s="3" t="s">
        <v>1375</v>
      </c>
      <c r="GI58" s="4" t="s">
        <v>9</v>
      </c>
      <c r="GJ58" s="4" t="s">
        <v>15076</v>
      </c>
      <c r="GK58" s="4" t="s">
        <v>1375</v>
      </c>
      <c r="GL58" s="4" t="s">
        <v>9</v>
      </c>
      <c r="GM58" s="4" t="s">
        <v>1375</v>
      </c>
      <c r="GN58" s="4" t="s">
        <v>1375</v>
      </c>
      <c r="GO58" s="340"/>
      <c r="GP58" s="4" t="s">
        <v>1850</v>
      </c>
      <c r="GQ58" s="340"/>
      <c r="GR58" s="4" t="s">
        <v>17951</v>
      </c>
      <c r="GS58" s="340"/>
      <c r="GT58" s="4" t="s">
        <v>17952</v>
      </c>
      <c r="GU58" s="4" t="s">
        <v>1375</v>
      </c>
      <c r="GV58" s="4" t="s">
        <v>9</v>
      </c>
      <c r="GW58" s="4" t="s">
        <v>17953</v>
      </c>
      <c r="GX58" s="4" t="s">
        <v>17945</v>
      </c>
      <c r="GY58" t="s">
        <v>17950</v>
      </c>
      <c r="GZ58" t="s">
        <v>17954</v>
      </c>
      <c r="HA58" s="4" t="s">
        <v>17951</v>
      </c>
      <c r="HB58" s="4" t="s">
        <v>4004</v>
      </c>
      <c r="HC58" s="4" t="s">
        <v>9</v>
      </c>
    </row>
    <row r="59" spans="1:211" s="269" customFormat="1" x14ac:dyDescent="0.35">
      <c r="A59" s="137">
        <v>640</v>
      </c>
      <c r="B59" s="339"/>
      <c r="C59" s="123" t="s">
        <v>1559</v>
      </c>
      <c r="D59" s="124"/>
      <c r="E59" s="124"/>
      <c r="F59" s="340"/>
      <c r="G59" s="125" t="s">
        <v>17862</v>
      </c>
      <c r="H59" s="266" t="s">
        <v>1375</v>
      </c>
      <c r="I59" s="123"/>
      <c r="J59" s="339"/>
      <c r="K59" s="355"/>
      <c r="L59" s="267"/>
      <c r="M59" s="354"/>
      <c r="N59" s="267" t="s">
        <v>19657</v>
      </c>
      <c r="O59" s="354"/>
      <c r="P59" s="354"/>
      <c r="Q59" s="267"/>
      <c r="R59" s="267"/>
      <c r="S59" s="267"/>
      <c r="T59" s="123"/>
      <c r="U59" s="124"/>
      <c r="V59" s="124"/>
      <c r="W59" s="123"/>
      <c r="X59" s="339"/>
      <c r="Y59" s="339"/>
      <c r="Z59" s="123"/>
      <c r="AA59" s="123"/>
      <c r="AB59" s="124"/>
      <c r="AC59" s="124"/>
      <c r="AD59" s="339"/>
      <c r="AE59" s="339"/>
      <c r="AF59" s="355"/>
      <c r="AG59" s="355"/>
      <c r="AH59" s="266" t="s">
        <v>1375</v>
      </c>
      <c r="AI59" s="124">
        <v>44338</v>
      </c>
      <c r="AJ59" s="252" t="s">
        <v>17864</v>
      </c>
      <c r="AK59" s="124"/>
      <c r="AL59" s="252"/>
      <c r="AM59" s="85" t="s">
        <v>28</v>
      </c>
      <c r="AN59" s="85" t="s">
        <v>26</v>
      </c>
      <c r="AO59" s="85" t="s">
        <v>26</v>
      </c>
      <c r="AP59" s="85"/>
      <c r="AQ59" s="85"/>
      <c r="AR59" s="85"/>
      <c r="AS59" s="335">
        <v>3487045020</v>
      </c>
      <c r="AT59" s="335"/>
      <c r="AU59" s="85"/>
      <c r="AV59" s="85" t="s">
        <v>18046</v>
      </c>
      <c r="AW59" s="85"/>
      <c r="AX59" s="266" t="s">
        <v>1375</v>
      </c>
      <c r="AY59" s="85" t="s">
        <v>6</v>
      </c>
      <c r="AZ59" s="85" t="s">
        <v>6</v>
      </c>
      <c r="BA59" s="85" t="s">
        <v>26</v>
      </c>
      <c r="BB59" s="85" t="s">
        <v>26</v>
      </c>
      <c r="BC59" s="348"/>
      <c r="BD59" s="85" t="s">
        <v>6</v>
      </c>
      <c r="BE59" s="85" t="s">
        <v>16</v>
      </c>
      <c r="BF59" s="85"/>
      <c r="BG59" s="85"/>
      <c r="BH59" s="304" t="s">
        <v>18049</v>
      </c>
      <c r="BI59" s="364"/>
      <c r="BJ59" s="123"/>
      <c r="BK59" s="123"/>
      <c r="BL59" s="123"/>
      <c r="BM59" s="123" t="s">
        <v>1501</v>
      </c>
      <c r="BN59" s="123"/>
      <c r="BO59" s="123"/>
      <c r="BP59" s="123"/>
      <c r="BQ59" s="4" t="s">
        <v>8</v>
      </c>
      <c r="BR59" s="123"/>
      <c r="BS59" s="123"/>
      <c r="BT59"/>
      <c r="BU59"/>
      <c r="BV59" s="266" t="s">
        <v>1375</v>
      </c>
      <c r="BW59" s="85" t="s">
        <v>1404</v>
      </c>
      <c r="BX59" s="372"/>
      <c r="BY59" s="372"/>
      <c r="BZ59" s="129" t="s">
        <v>82</v>
      </c>
      <c r="CA59" t="s">
        <v>17939</v>
      </c>
      <c r="CB59">
        <v>12000</v>
      </c>
      <c r="CC59" s="123"/>
      <c r="CD59" s="123" t="s">
        <v>6</v>
      </c>
      <c r="CE59" s="123" t="s">
        <v>17</v>
      </c>
      <c r="CF59" s="123"/>
      <c r="CG59" s="123"/>
      <c r="CH59" s="123"/>
      <c r="CI59" s="123"/>
      <c r="CJ59" s="85" t="s">
        <v>16743</v>
      </c>
      <c r="CK59" s="85" t="s">
        <v>16743</v>
      </c>
      <c r="CL59" s="85" t="s">
        <v>16743</v>
      </c>
      <c r="CM59" s="85" t="s">
        <v>16743</v>
      </c>
      <c r="CN59" s="284" t="s">
        <v>17865</v>
      </c>
      <c r="CO59" s="85" t="s">
        <v>16743</v>
      </c>
      <c r="CP59" s="85" t="s">
        <v>16743</v>
      </c>
      <c r="CQ59" s="85" t="s">
        <v>16743</v>
      </c>
      <c r="CR59" s="85" t="s">
        <v>16743</v>
      </c>
      <c r="CS59" s="375"/>
      <c r="CT59" s="85" t="s">
        <v>16743</v>
      </c>
      <c r="CU59" s="85" t="s">
        <v>16743</v>
      </c>
      <c r="CV59" s="85" t="s">
        <v>16743</v>
      </c>
      <c r="CW59" s="85" t="s">
        <v>16743</v>
      </c>
      <c r="CX59" s="85" t="s">
        <v>16743</v>
      </c>
      <c r="CY59" s="85" t="s">
        <v>16743</v>
      </c>
      <c r="CZ59" s="85" t="s">
        <v>16743</v>
      </c>
      <c r="DA59" s="85" t="s">
        <v>16743</v>
      </c>
      <c r="DB59" s="85" t="s">
        <v>16743</v>
      </c>
      <c r="DC59" s="85" t="s">
        <v>16743</v>
      </c>
      <c r="DD59" s="85" t="s">
        <v>16743</v>
      </c>
      <c r="DE59" s="85" t="s">
        <v>16743</v>
      </c>
      <c r="DF59" s="85" t="s">
        <v>16743</v>
      </c>
      <c r="DG59" s="85" t="s">
        <v>16743</v>
      </c>
      <c r="DH59" s="284" t="s">
        <v>1375</v>
      </c>
      <c r="DI59" s="5" t="s">
        <v>2685</v>
      </c>
      <c r="DJ59" s="4" t="s">
        <v>17615</v>
      </c>
      <c r="DK59" s="4" t="s">
        <v>17864</v>
      </c>
      <c r="DL59" s="285" t="s">
        <v>17863</v>
      </c>
      <c r="DM59" s="4"/>
      <c r="DN59" s="4">
        <v>3487045020</v>
      </c>
      <c r="DO59" s="340"/>
      <c r="DP59" s="340"/>
      <c r="DQ59" s="4" t="s">
        <v>17866</v>
      </c>
      <c r="DR59" s="340"/>
      <c r="DS59" s="340"/>
      <c r="DT59" s="340"/>
      <c r="DU59" s="340"/>
      <c r="DV59" s="4">
        <v>42751111</v>
      </c>
      <c r="DW59" s="4" t="s">
        <v>17867</v>
      </c>
      <c r="DX59" s="4">
        <v>1121</v>
      </c>
      <c r="DY59" s="4"/>
      <c r="DZ59" s="348"/>
      <c r="EA59" s="4" t="s">
        <v>25</v>
      </c>
      <c r="EB59" s="4"/>
      <c r="EC59" s="4"/>
      <c r="ED59" s="340"/>
      <c r="EE59" s="340"/>
      <c r="EF59" s="340"/>
      <c r="EG59" s="348"/>
      <c r="EH59" s="348"/>
      <c r="EI59" s="4"/>
      <c r="EJ59" s="4" t="s">
        <v>26</v>
      </c>
      <c r="EK59" s="4" t="s">
        <v>25</v>
      </c>
      <c r="EL59" s="4" t="s">
        <v>25</v>
      </c>
      <c r="EM59" s="4" t="s">
        <v>1759</v>
      </c>
      <c r="EN59" s="4" t="s">
        <v>17868</v>
      </c>
      <c r="EO59" s="4" t="s">
        <v>1760</v>
      </c>
      <c r="EP59" s="340"/>
      <c r="EQ59" s="4" t="s">
        <v>1836</v>
      </c>
      <c r="ER59" s="4"/>
      <c r="ES59" s="4" t="s">
        <v>1956</v>
      </c>
      <c r="ET59" s="340"/>
      <c r="EU59" s="4" t="s">
        <v>116</v>
      </c>
      <c r="EV59" s="340"/>
      <c r="EW59" s="4" t="s">
        <v>1370</v>
      </c>
      <c r="EX59" s="340"/>
      <c r="EY59" s="4" t="s">
        <v>8</v>
      </c>
      <c r="EZ59" s="4"/>
      <c r="FA59" s="4" t="s">
        <v>26</v>
      </c>
      <c r="FB59" s="340"/>
      <c r="FC59" s="4"/>
      <c r="FD59" s="340"/>
      <c r="FE59" s="4"/>
      <c r="FF59" s="4"/>
      <c r="FG59" s="4"/>
      <c r="FH59" s="4" t="s">
        <v>1375</v>
      </c>
      <c r="FI59" s="4"/>
      <c r="FJ59" s="4"/>
      <c r="FK59" s="4"/>
      <c r="FL59"/>
      <c r="FM59" s="4"/>
      <c r="FN59" s="4"/>
      <c r="FO59" s="4"/>
      <c r="FP59" s="4"/>
      <c r="FQ59" s="4"/>
      <c r="FR59" s="4"/>
      <c r="FS59" s="4"/>
      <c r="FT59" s="4"/>
      <c r="FU59" s="4"/>
      <c r="FV59"/>
      <c r="FW59" s="4"/>
      <c r="FX59" s="4"/>
      <c r="FY59" s="4"/>
      <c r="FZ59" s="4"/>
      <c r="GA59" s="4"/>
      <c r="GB59" s="4"/>
      <c r="GC59" s="340"/>
      <c r="GD59" s="340"/>
      <c r="GE59" s="340"/>
      <c r="GF59" s="348"/>
      <c r="GG59" s="348"/>
      <c r="GH59" s="3"/>
      <c r="GI59" s="4"/>
      <c r="GJ59" s="4"/>
      <c r="GK59" s="4"/>
      <c r="GL59" s="4"/>
      <c r="GM59" s="4"/>
      <c r="GN59" s="4"/>
      <c r="GO59" s="340"/>
      <c r="GP59" s="4"/>
      <c r="GQ59" s="340"/>
      <c r="GR59" s="4"/>
      <c r="GS59" s="340"/>
      <c r="GT59" s="4"/>
      <c r="GU59" s="4"/>
      <c r="GV59" s="4"/>
      <c r="GW59" s="4"/>
      <c r="GX59" s="4"/>
      <c r="GY59"/>
      <c r="GZ59"/>
      <c r="HA59" s="4"/>
      <c r="HB59" s="4"/>
      <c r="HC59" s="4"/>
    </row>
    <row r="60" spans="1:211" s="269" customFormat="1" x14ac:dyDescent="0.35">
      <c r="A60" s="137">
        <v>639</v>
      </c>
      <c r="B60" s="339"/>
      <c r="C60" s="123" t="s">
        <v>1412</v>
      </c>
      <c r="D60" s="124">
        <v>44338</v>
      </c>
      <c r="E60" s="124">
        <v>44338</v>
      </c>
      <c r="F60" s="340"/>
      <c r="G60" s="125" t="s">
        <v>17869</v>
      </c>
      <c r="H60" s="266" t="s">
        <v>1375</v>
      </c>
      <c r="I60" s="123" t="s">
        <v>3884</v>
      </c>
      <c r="J60" s="339"/>
      <c r="K60" s="355"/>
      <c r="L60" s="267"/>
      <c r="M60" s="354"/>
      <c r="N60" s="267" t="s">
        <v>19657</v>
      </c>
      <c r="O60" s="354"/>
      <c r="P60" s="354"/>
      <c r="Q60" s="267"/>
      <c r="R60" s="267"/>
      <c r="S60" s="267"/>
      <c r="T60" s="123"/>
      <c r="U60" s="124"/>
      <c r="V60" s="124"/>
      <c r="W60" s="123"/>
      <c r="X60" s="339"/>
      <c r="Y60" s="339"/>
      <c r="Z60" s="123"/>
      <c r="AA60" s="123"/>
      <c r="AB60" s="124"/>
      <c r="AC60" s="124"/>
      <c r="AD60" s="339"/>
      <c r="AE60" s="339"/>
      <c r="AF60" s="355"/>
      <c r="AG60" s="355"/>
      <c r="AH60" s="266" t="s">
        <v>1375</v>
      </c>
      <c r="AI60" s="124">
        <v>44338</v>
      </c>
      <c r="AJ60" s="252" t="s">
        <v>17268</v>
      </c>
      <c r="AK60" s="124"/>
      <c r="AL60" s="252"/>
      <c r="AM60" s="85" t="s">
        <v>28</v>
      </c>
      <c r="AN60" s="85" t="s">
        <v>26</v>
      </c>
      <c r="AO60" s="85" t="s">
        <v>26</v>
      </c>
      <c r="AP60" s="85"/>
      <c r="AQ60" s="85"/>
      <c r="AR60" s="85"/>
      <c r="AS60" s="335">
        <v>7641669627</v>
      </c>
      <c r="AT60" s="335"/>
      <c r="AU60" s="85"/>
      <c r="AV60" s="85"/>
      <c r="AW60" s="85"/>
      <c r="AX60" s="266" t="s">
        <v>1375</v>
      </c>
      <c r="AY60" s="85" t="s">
        <v>26</v>
      </c>
      <c r="AZ60" s="85" t="s">
        <v>26</v>
      </c>
      <c r="BA60" s="85" t="s">
        <v>26</v>
      </c>
      <c r="BB60" s="85" t="s">
        <v>26</v>
      </c>
      <c r="BC60" s="348"/>
      <c r="BD60" s="85" t="s">
        <v>33</v>
      </c>
      <c r="BE60" s="85" t="s">
        <v>4</v>
      </c>
      <c r="BF60" s="85"/>
      <c r="BG60" s="85"/>
      <c r="BH60" s="304" t="s">
        <v>18049</v>
      </c>
      <c r="BI60" s="364"/>
      <c r="BJ60" s="123"/>
      <c r="BK60" s="123"/>
      <c r="BL60" s="123"/>
      <c r="BM60" s="123" t="s">
        <v>106</v>
      </c>
      <c r="BN60" s="123"/>
      <c r="BO60" s="123"/>
      <c r="BP60" s="123"/>
      <c r="BQ60" s="4" t="s">
        <v>8</v>
      </c>
      <c r="BR60" s="123"/>
      <c r="BS60" s="123"/>
      <c r="BT60"/>
      <c r="BU60"/>
      <c r="BV60" s="266" t="s">
        <v>1375</v>
      </c>
      <c r="BW60" s="85" t="s">
        <v>1404</v>
      </c>
      <c r="BX60" s="372"/>
      <c r="BY60" s="372"/>
      <c r="BZ60" s="129" t="s">
        <v>54</v>
      </c>
      <c r="CA60" t="s">
        <v>17938</v>
      </c>
      <c r="CB60">
        <v>12000</v>
      </c>
      <c r="CC60" s="123"/>
      <c r="CD60" s="123" t="s">
        <v>13529</v>
      </c>
      <c r="CE60" s="123" t="s">
        <v>17</v>
      </c>
      <c r="CF60" s="123"/>
      <c r="CG60" s="123"/>
      <c r="CH60" s="123"/>
      <c r="CI60" s="123"/>
      <c r="CJ60" s="85" t="s">
        <v>16743</v>
      </c>
      <c r="CK60" s="85" t="s">
        <v>16743</v>
      </c>
      <c r="CL60" s="85" t="s">
        <v>16743</v>
      </c>
      <c r="CM60" s="85" t="s">
        <v>16743</v>
      </c>
      <c r="CN60" s="284" t="s">
        <v>17865</v>
      </c>
      <c r="CO60" s="85" t="s">
        <v>16743</v>
      </c>
      <c r="CP60" s="85" t="s">
        <v>16743</v>
      </c>
      <c r="CQ60" s="85" t="s">
        <v>16743</v>
      </c>
      <c r="CR60" s="85" t="s">
        <v>16743</v>
      </c>
      <c r="CS60" s="375"/>
      <c r="CT60" s="85" t="s">
        <v>16743</v>
      </c>
      <c r="CU60" s="85" t="s">
        <v>16743</v>
      </c>
      <c r="CV60" s="85" t="s">
        <v>16743</v>
      </c>
      <c r="CW60" s="85" t="s">
        <v>16743</v>
      </c>
      <c r="CX60" s="85" t="s">
        <v>16743</v>
      </c>
      <c r="CY60" s="85" t="s">
        <v>16743</v>
      </c>
      <c r="CZ60" s="85" t="s">
        <v>16743</v>
      </c>
      <c r="DA60" s="85" t="s">
        <v>16743</v>
      </c>
      <c r="DB60" s="85" t="s">
        <v>16743</v>
      </c>
      <c r="DC60" s="85" t="s">
        <v>16743</v>
      </c>
      <c r="DD60" s="85" t="s">
        <v>16743</v>
      </c>
      <c r="DE60" s="85" t="s">
        <v>16743</v>
      </c>
      <c r="DF60" s="85" t="s">
        <v>16743</v>
      </c>
      <c r="DG60" s="85" t="s">
        <v>16743</v>
      </c>
      <c r="DH60" s="284" t="s">
        <v>1375</v>
      </c>
      <c r="DI60" s="5" t="s">
        <v>119</v>
      </c>
      <c r="DJ60" s="4" t="s">
        <v>3850</v>
      </c>
      <c r="DK60" s="4" t="s">
        <v>17268</v>
      </c>
      <c r="DL60" s="285" t="s">
        <v>17863</v>
      </c>
      <c r="DM60" s="4"/>
      <c r="DN60" s="4">
        <v>7641669627</v>
      </c>
      <c r="DO60" s="340"/>
      <c r="DP60" s="340"/>
      <c r="DQ60" s="4" t="s">
        <v>13497</v>
      </c>
      <c r="DR60" s="340"/>
      <c r="DS60" s="340"/>
      <c r="DT60" s="340"/>
      <c r="DU60" s="340"/>
      <c r="DV60" s="4">
        <v>254121106</v>
      </c>
      <c r="DW60" s="4" t="s">
        <v>17870</v>
      </c>
      <c r="DX60" s="4">
        <v>2641</v>
      </c>
      <c r="DY60" s="4">
        <v>1</v>
      </c>
      <c r="DZ60" s="348"/>
      <c r="EA60" s="4" t="s">
        <v>25</v>
      </c>
      <c r="EB60" s="4"/>
      <c r="EC60" s="4"/>
      <c r="ED60" s="340"/>
      <c r="EE60" s="340"/>
      <c r="EF60" s="340"/>
      <c r="EG60" s="348"/>
      <c r="EH60" s="348"/>
      <c r="EI60" s="4"/>
      <c r="EJ60" s="4" t="s">
        <v>26</v>
      </c>
      <c r="EK60" s="4" t="s">
        <v>25</v>
      </c>
      <c r="EL60" s="4" t="s">
        <v>25</v>
      </c>
      <c r="EM60" s="4" t="s">
        <v>1759</v>
      </c>
      <c r="EN60" s="4"/>
      <c r="EO60" s="4" t="s">
        <v>1862</v>
      </c>
      <c r="EP60" s="340"/>
      <c r="EQ60" s="4" t="s">
        <v>1863</v>
      </c>
      <c r="ER60" s="4"/>
      <c r="ES60" s="4" t="s">
        <v>1956</v>
      </c>
      <c r="ET60" s="340"/>
      <c r="EU60" s="4" t="s">
        <v>115</v>
      </c>
      <c r="EV60" s="340"/>
      <c r="EW60" s="4" t="s">
        <v>1370</v>
      </c>
      <c r="EX60" s="340"/>
      <c r="EY60" s="4" t="s">
        <v>8</v>
      </c>
      <c r="EZ60" s="4"/>
      <c r="FA60" s="4" t="s">
        <v>26</v>
      </c>
      <c r="FB60" s="340"/>
      <c r="FC60" s="4"/>
      <c r="FD60" s="340"/>
      <c r="FE60" s="4"/>
      <c r="FF60" s="4"/>
      <c r="FG60" s="4"/>
      <c r="FH60" s="4" t="s">
        <v>1375</v>
      </c>
      <c r="FI60" s="4"/>
      <c r="FJ60" s="4"/>
      <c r="FK60" s="4"/>
      <c r="FL60"/>
      <c r="FM60" s="4"/>
      <c r="FN60" s="4"/>
      <c r="FO60" s="4"/>
      <c r="FP60" s="4"/>
      <c r="FQ60" s="4"/>
      <c r="FR60" s="4"/>
      <c r="FS60" s="4"/>
      <c r="FT60" s="4"/>
      <c r="FU60" s="4"/>
      <c r="FV60"/>
      <c r="FW60" s="4"/>
      <c r="FX60" s="4"/>
      <c r="FY60" s="4"/>
      <c r="FZ60" s="4"/>
      <c r="GA60" s="4"/>
      <c r="GB60" s="4"/>
      <c r="GC60" s="340"/>
      <c r="GD60" s="340"/>
      <c r="GE60" s="340"/>
      <c r="GF60" s="348"/>
      <c r="GG60" s="348"/>
      <c r="GH60" s="3"/>
      <c r="GI60" s="4"/>
      <c r="GJ60" s="4"/>
      <c r="GK60" s="4"/>
      <c r="GL60" s="4"/>
      <c r="GM60" s="4"/>
      <c r="GN60" s="4"/>
      <c r="GO60" s="340"/>
      <c r="GP60" s="4"/>
      <c r="GQ60" s="340"/>
      <c r="GR60" s="4"/>
      <c r="GS60" s="340"/>
      <c r="GT60" s="4"/>
      <c r="GU60" s="4"/>
      <c r="GV60" s="4"/>
      <c r="GW60" s="4"/>
      <c r="GX60" s="4"/>
      <c r="GY60"/>
      <c r="GZ60" t="str">
        <f ca="1">IFERROR(INDIRECT("'[2021_Ignition_Tracker_QC_File_20210528.xlsm]Ignition Tracker'!"&amp;ADDRESS(MATCH($A60,'[2]Ignition Tracker'!$A:$A,0),MATCH(GZ$1,'[2]Ignition Tracker'!$1:$1,0))),"")</f>
        <v/>
      </c>
      <c r="HA60" s="4" t="str">
        <f ca="1">IFERROR(INDIRECT("'[2021_Ignition_Tracker_QC_File_20210528.xlsm]Ignition Tracker'!"&amp;ADDRESS(MATCH($A60,'[2]Ignition Tracker'!$A:$A,0),MATCH(HA$1,'[2]Ignition Tracker'!$1:$1,0))),"")</f>
        <v/>
      </c>
      <c r="HB60" s="4" t="str">
        <f ca="1">IFERROR(INDIRECT("'[2021_Ignition_Tracker_QC_File_20210528.xlsm]Ignition Tracker'!"&amp;ADDRESS(MATCH($A60,'[2]Ignition Tracker'!$A:$A,0),MATCH(HB$1,'[2]Ignition Tracker'!$1:$1,0))),"")</f>
        <v/>
      </c>
      <c r="HC60" s="4" t="str">
        <f ca="1">IFERROR(INDIRECT("'[2021_Ignition_Tracker_QC_File_20210528.xlsm]Ignition Tracker'!"&amp;ADDRESS(MATCH($A60,'[2]Ignition Tracker'!$A:$A,0),MATCH(HC$1,'[2]Ignition Tracker'!$1:$1,0))),"")</f>
        <v/>
      </c>
    </row>
    <row r="61" spans="1:211" s="269" customFormat="1" x14ac:dyDescent="0.35">
      <c r="A61" s="137">
        <v>638</v>
      </c>
      <c r="B61" s="339"/>
      <c r="C61" s="123" t="s">
        <v>1412</v>
      </c>
      <c r="D61" s="124">
        <v>44338</v>
      </c>
      <c r="E61" s="124">
        <v>44338</v>
      </c>
      <c r="F61" s="340"/>
      <c r="G61" s="125" t="s">
        <v>17871</v>
      </c>
      <c r="H61" s="266" t="s">
        <v>1375</v>
      </c>
      <c r="I61" s="123" t="s">
        <v>3884</v>
      </c>
      <c r="J61" s="339"/>
      <c r="K61" s="355"/>
      <c r="L61" s="267"/>
      <c r="M61" s="354"/>
      <c r="N61" s="267" t="s">
        <v>19657</v>
      </c>
      <c r="O61" s="354"/>
      <c r="P61" s="354"/>
      <c r="Q61" s="267"/>
      <c r="R61" s="267"/>
      <c r="S61" s="267"/>
      <c r="T61" s="123"/>
      <c r="U61" s="124"/>
      <c r="V61" s="124"/>
      <c r="W61" s="123"/>
      <c r="X61" s="339"/>
      <c r="Y61" s="339"/>
      <c r="Z61" s="123"/>
      <c r="AA61" s="123"/>
      <c r="AB61" s="124"/>
      <c r="AC61" s="124"/>
      <c r="AD61" s="339"/>
      <c r="AE61" s="339"/>
      <c r="AF61" s="355"/>
      <c r="AG61" s="355"/>
      <c r="AH61" s="266" t="s">
        <v>1375</v>
      </c>
      <c r="AI61" s="124">
        <v>44338</v>
      </c>
      <c r="AJ61" s="252" t="s">
        <v>17872</v>
      </c>
      <c r="AK61" s="124">
        <v>44338</v>
      </c>
      <c r="AL61" s="252" t="s">
        <v>17872</v>
      </c>
      <c r="AM61" s="85" t="s">
        <v>28</v>
      </c>
      <c r="AN61" s="85" t="s">
        <v>26</v>
      </c>
      <c r="AO61" s="85" t="s">
        <v>26</v>
      </c>
      <c r="AP61" s="85" t="s">
        <v>17873</v>
      </c>
      <c r="AQ61" s="85"/>
      <c r="AR61" s="85"/>
      <c r="AS61" s="335" t="s">
        <v>17874</v>
      </c>
      <c r="AT61" s="335"/>
      <c r="AU61" s="85"/>
      <c r="AV61" s="85"/>
      <c r="AW61" s="85"/>
      <c r="AX61" s="266" t="s">
        <v>1375</v>
      </c>
      <c r="AY61" s="85" t="s">
        <v>26</v>
      </c>
      <c r="AZ61" s="85" t="s">
        <v>26</v>
      </c>
      <c r="BA61" s="85" t="s">
        <v>26</v>
      </c>
      <c r="BB61" s="85" t="s">
        <v>26</v>
      </c>
      <c r="BC61" s="348"/>
      <c r="BD61" s="85" t="s">
        <v>33</v>
      </c>
      <c r="BE61" s="85" t="s">
        <v>4</v>
      </c>
      <c r="BF61" s="85"/>
      <c r="BG61" s="85"/>
      <c r="BH61" s="304" t="s">
        <v>18050</v>
      </c>
      <c r="BI61" s="364"/>
      <c r="BJ61" s="123"/>
      <c r="BK61" s="123"/>
      <c r="BL61" s="123"/>
      <c r="BM61" s="123" t="s">
        <v>106</v>
      </c>
      <c r="BN61" s="123"/>
      <c r="BO61" s="123"/>
      <c r="BP61" s="123"/>
      <c r="BQ61" s="4" t="s">
        <v>8</v>
      </c>
      <c r="BR61" s="123"/>
      <c r="BS61" s="123"/>
      <c r="BT61"/>
      <c r="BU61"/>
      <c r="BV61" s="266" t="s">
        <v>1375</v>
      </c>
      <c r="BW61" s="85" t="s">
        <v>1404</v>
      </c>
      <c r="BX61" s="372"/>
      <c r="BY61" s="372"/>
      <c r="BZ61" s="129" t="s">
        <v>54</v>
      </c>
      <c r="CA61" t="s">
        <v>17938</v>
      </c>
      <c r="CB61">
        <v>12000</v>
      </c>
      <c r="CC61" s="123"/>
      <c r="CD61" s="123" t="s">
        <v>13529</v>
      </c>
      <c r="CE61" s="123" t="s">
        <v>17</v>
      </c>
      <c r="CF61" s="123"/>
      <c r="CG61" s="123"/>
      <c r="CH61" s="123"/>
      <c r="CI61" s="123"/>
      <c r="CJ61" s="85" t="s">
        <v>16743</v>
      </c>
      <c r="CK61" s="85" t="s">
        <v>16743</v>
      </c>
      <c r="CL61" s="85" t="s">
        <v>16743</v>
      </c>
      <c r="CM61" s="85" t="s">
        <v>16743</v>
      </c>
      <c r="CN61" s="284" t="s">
        <v>17865</v>
      </c>
      <c r="CO61" s="85" t="s">
        <v>16743</v>
      </c>
      <c r="CP61" s="85" t="s">
        <v>16743</v>
      </c>
      <c r="CQ61" s="85" t="s">
        <v>16743</v>
      </c>
      <c r="CR61" s="85" t="s">
        <v>16743</v>
      </c>
      <c r="CS61" s="375"/>
      <c r="CT61" s="85" t="s">
        <v>16743</v>
      </c>
      <c r="CU61" s="85" t="s">
        <v>16743</v>
      </c>
      <c r="CV61" s="85" t="s">
        <v>16743</v>
      </c>
      <c r="CW61" s="85" t="s">
        <v>16743</v>
      </c>
      <c r="CX61" s="85" t="s">
        <v>16743</v>
      </c>
      <c r="CY61" s="85" t="s">
        <v>16743</v>
      </c>
      <c r="CZ61" s="85" t="s">
        <v>16743</v>
      </c>
      <c r="DA61" s="85" t="s">
        <v>16743</v>
      </c>
      <c r="DB61" s="85" t="s">
        <v>16743</v>
      </c>
      <c r="DC61" s="85" t="s">
        <v>16743</v>
      </c>
      <c r="DD61" s="85" t="s">
        <v>16743</v>
      </c>
      <c r="DE61" s="85" t="s">
        <v>16743</v>
      </c>
      <c r="DF61" s="85" t="s">
        <v>16743</v>
      </c>
      <c r="DG61" s="85" t="s">
        <v>16743</v>
      </c>
      <c r="DH61" s="284" t="s">
        <v>1375</v>
      </c>
      <c r="DI61" s="5" t="s">
        <v>119</v>
      </c>
      <c r="DJ61" s="4" t="s">
        <v>3850</v>
      </c>
      <c r="DK61" s="4" t="s">
        <v>17872</v>
      </c>
      <c r="DL61" s="285" t="s">
        <v>17863</v>
      </c>
      <c r="DM61" s="4" t="s">
        <v>17873</v>
      </c>
      <c r="DN61" s="4" t="s">
        <v>17874</v>
      </c>
      <c r="DO61" s="340"/>
      <c r="DP61" s="340"/>
      <c r="DQ61" s="4" t="s">
        <v>13497</v>
      </c>
      <c r="DR61" s="340"/>
      <c r="DS61" s="340"/>
      <c r="DT61" s="340"/>
      <c r="DU61" s="340"/>
      <c r="DV61" s="4">
        <v>254121106</v>
      </c>
      <c r="DW61" s="4" t="s">
        <v>17875</v>
      </c>
      <c r="DX61" s="4">
        <v>9221</v>
      </c>
      <c r="DY61" s="4"/>
      <c r="DZ61" s="348"/>
      <c r="EA61" s="4" t="s">
        <v>25</v>
      </c>
      <c r="EB61" s="4"/>
      <c r="EC61" s="4"/>
      <c r="ED61" s="340"/>
      <c r="EE61" s="340"/>
      <c r="EF61" s="340"/>
      <c r="EG61" s="348"/>
      <c r="EH61" s="348"/>
      <c r="EI61" s="4"/>
      <c r="EJ61" s="4" t="s">
        <v>26</v>
      </c>
      <c r="EK61" s="4" t="s">
        <v>25</v>
      </c>
      <c r="EL61" s="4"/>
      <c r="EM61" s="4" t="s">
        <v>1759</v>
      </c>
      <c r="EN61" s="4"/>
      <c r="EO61" s="4" t="s">
        <v>1862</v>
      </c>
      <c r="EP61" s="340"/>
      <c r="EQ61" s="4" t="s">
        <v>1863</v>
      </c>
      <c r="ER61" s="4"/>
      <c r="ES61" s="4" t="s">
        <v>1956</v>
      </c>
      <c r="ET61" s="340"/>
      <c r="EU61" s="4" t="s">
        <v>115</v>
      </c>
      <c r="EV61" s="340"/>
      <c r="EW61" s="4" t="s">
        <v>1370</v>
      </c>
      <c r="EX61" s="340"/>
      <c r="EY61" s="4" t="s">
        <v>8</v>
      </c>
      <c r="EZ61" s="4"/>
      <c r="FA61" s="4" t="s">
        <v>26</v>
      </c>
      <c r="FB61" s="340"/>
      <c r="FC61" s="4"/>
      <c r="FD61" s="340"/>
      <c r="FE61" s="4" t="s">
        <v>2320</v>
      </c>
      <c r="FF61" s="4" t="s">
        <v>3857</v>
      </c>
      <c r="FG61" s="4" t="s">
        <v>26</v>
      </c>
      <c r="FH61" s="4" t="s">
        <v>1375</v>
      </c>
      <c r="FI61" s="4"/>
      <c r="FJ61" s="4"/>
      <c r="FK61" s="4"/>
      <c r="FL61"/>
      <c r="FM61" s="4"/>
      <c r="FN61" s="4"/>
      <c r="FO61" s="4"/>
      <c r="FP61" s="4"/>
      <c r="FQ61" s="4"/>
      <c r="FR61" s="4"/>
      <c r="FS61" s="4"/>
      <c r="FT61" s="4"/>
      <c r="FU61" s="4"/>
      <c r="FV61"/>
      <c r="FW61" s="4"/>
      <c r="FX61" s="4"/>
      <c r="FY61" s="4"/>
      <c r="FZ61" s="4"/>
      <c r="GA61" s="4"/>
      <c r="GB61" s="4"/>
      <c r="GC61" s="340"/>
      <c r="GD61" s="340"/>
      <c r="GE61" s="340"/>
      <c r="GF61" s="348"/>
      <c r="GG61" s="348"/>
      <c r="GH61" s="3"/>
      <c r="GI61" s="4"/>
      <c r="GJ61" s="4"/>
      <c r="GK61" s="4"/>
      <c r="GL61" s="4"/>
      <c r="GM61" s="4"/>
      <c r="GN61" s="4"/>
      <c r="GO61" s="340"/>
      <c r="GP61" s="4"/>
      <c r="GQ61" s="340"/>
      <c r="GR61" s="4"/>
      <c r="GS61" s="340"/>
      <c r="GT61" s="4"/>
      <c r="GU61" s="4"/>
      <c r="GV61" s="4"/>
      <c r="GW61" s="4"/>
      <c r="GX61" s="4"/>
      <c r="GY61"/>
      <c r="GZ61" t="str">
        <f ca="1">IFERROR(INDIRECT("'[2021_Ignition_Tracker_QC_File_20210528.xlsm]Ignition Tracker'!"&amp;ADDRESS(MATCH($A61,'[2]Ignition Tracker'!$A:$A,0),MATCH(GZ$1,'[2]Ignition Tracker'!$1:$1,0))),"")</f>
        <v/>
      </c>
      <c r="HA61" s="4" t="str">
        <f ca="1">IFERROR(INDIRECT("'[2021_Ignition_Tracker_QC_File_20210528.xlsm]Ignition Tracker'!"&amp;ADDRESS(MATCH($A61,'[2]Ignition Tracker'!$A:$A,0),MATCH(HA$1,'[2]Ignition Tracker'!$1:$1,0))),"")</f>
        <v/>
      </c>
      <c r="HB61" s="4" t="str">
        <f ca="1">IFERROR(INDIRECT("'[2021_Ignition_Tracker_QC_File_20210528.xlsm]Ignition Tracker'!"&amp;ADDRESS(MATCH($A61,'[2]Ignition Tracker'!$A:$A,0),MATCH(HB$1,'[2]Ignition Tracker'!$1:$1,0))),"")</f>
        <v/>
      </c>
      <c r="HC61" s="4" t="str">
        <f ca="1">IFERROR(INDIRECT("'[2021_Ignition_Tracker_QC_File_20210528.xlsm]Ignition Tracker'!"&amp;ADDRESS(MATCH($A61,'[2]Ignition Tracker'!$A:$A,0),MATCH(HC$1,'[2]Ignition Tracker'!$1:$1,0))),"")</f>
        <v/>
      </c>
    </row>
    <row r="62" spans="1:211" s="269" customFormat="1" x14ac:dyDescent="0.35">
      <c r="A62" s="300">
        <v>637</v>
      </c>
      <c r="B62" s="340"/>
      <c r="C62" s="116" t="s">
        <v>1412</v>
      </c>
      <c r="D62" s="18">
        <v>44342</v>
      </c>
      <c r="E62" s="18">
        <v>44342</v>
      </c>
      <c r="F62" s="340"/>
      <c r="G62" s="289" t="s">
        <v>17876</v>
      </c>
      <c r="H62" s="302" t="s">
        <v>1375</v>
      </c>
      <c r="I62" s="116" t="s">
        <v>3884</v>
      </c>
      <c r="J62" s="340"/>
      <c r="K62" s="348"/>
      <c r="L62" s="248"/>
      <c r="M62" s="358"/>
      <c r="N62" s="267" t="s">
        <v>19657</v>
      </c>
      <c r="O62" s="354"/>
      <c r="P62" s="354"/>
      <c r="Q62" s="248"/>
      <c r="R62" s="248"/>
      <c r="S62" s="248"/>
      <c r="T62" s="135"/>
      <c r="U62" s="18"/>
      <c r="V62" s="18"/>
      <c r="W62" s="4"/>
      <c r="X62" s="340"/>
      <c r="Y62" s="340"/>
      <c r="Z62" s="116"/>
      <c r="AA62" s="116"/>
      <c r="AB62" s="18"/>
      <c r="AC62" s="18"/>
      <c r="AD62" s="340"/>
      <c r="AE62" s="340"/>
      <c r="AF62" s="348"/>
      <c r="AG62" s="348"/>
      <c r="AH62" s="302" t="s">
        <v>1375</v>
      </c>
      <c r="AI62" s="18">
        <v>44338</v>
      </c>
      <c r="AJ62" s="303">
        <v>0.37013888888888885</v>
      </c>
      <c r="AK62" s="18">
        <v>44338</v>
      </c>
      <c r="AL62" s="303">
        <v>0.37013888888888885</v>
      </c>
      <c r="AM62" s="135" t="s">
        <v>28</v>
      </c>
      <c r="AN62" s="135" t="s">
        <v>26</v>
      </c>
      <c r="AO62" s="135" t="s">
        <v>26</v>
      </c>
      <c r="AP62" s="135" t="s">
        <v>17877</v>
      </c>
      <c r="AQ62" s="135"/>
      <c r="AR62" s="135"/>
      <c r="AS62" s="336" t="s">
        <v>17878</v>
      </c>
      <c r="AT62" s="336"/>
      <c r="AU62" s="135"/>
      <c r="AV62" s="135"/>
      <c r="AW62" s="135" t="s">
        <v>18171</v>
      </c>
      <c r="AX62" s="302" t="s">
        <v>1375</v>
      </c>
      <c r="AY62" s="135" t="s">
        <v>25</v>
      </c>
      <c r="AZ62" s="135" t="s">
        <v>25</v>
      </c>
      <c r="BA62" s="135" t="s">
        <v>25</v>
      </c>
      <c r="BB62" s="135" t="s">
        <v>25</v>
      </c>
      <c r="BC62" s="364"/>
      <c r="BD62" s="135" t="s">
        <v>27</v>
      </c>
      <c r="BE62" s="135" t="s">
        <v>13</v>
      </c>
      <c r="BF62" s="135" t="s">
        <v>34</v>
      </c>
      <c r="BG62" s="135" t="s">
        <v>34</v>
      </c>
      <c r="BH62" s="116" t="s">
        <v>115</v>
      </c>
      <c r="BI62" s="364"/>
      <c r="BJ62" s="116"/>
      <c r="BK62" s="116"/>
      <c r="BL62" s="116"/>
      <c r="BM62" s="116" t="s">
        <v>102</v>
      </c>
      <c r="BN62" s="116" t="s">
        <v>1378</v>
      </c>
      <c r="BO62" s="116" t="s">
        <v>11</v>
      </c>
      <c r="BP62" s="116" t="s">
        <v>25</v>
      </c>
      <c r="BQ62" s="116" t="s">
        <v>8</v>
      </c>
      <c r="BR62" s="116" t="s">
        <v>1477</v>
      </c>
      <c r="BS62" s="116" t="s">
        <v>11</v>
      </c>
      <c r="BT62" t="s">
        <v>4165</v>
      </c>
      <c r="BU62" t="s">
        <v>18172</v>
      </c>
      <c r="BV62" s="302" t="s">
        <v>1375</v>
      </c>
      <c r="BW62" s="135" t="s">
        <v>1404</v>
      </c>
      <c r="BX62" s="373"/>
      <c r="BY62" s="373"/>
      <c r="BZ62" s="10" t="s">
        <v>45</v>
      </c>
      <c r="CA62" t="s">
        <v>3949</v>
      </c>
      <c r="CB62">
        <v>12000</v>
      </c>
      <c r="CC62" s="116"/>
      <c r="CD62" s="116" t="s">
        <v>1473</v>
      </c>
      <c r="CE62" s="116"/>
      <c r="CF62" s="304"/>
      <c r="CG62" s="116"/>
      <c r="CH62" s="304"/>
      <c r="CI62" s="116"/>
      <c r="CJ62" s="135" t="s">
        <v>16743</v>
      </c>
      <c r="CK62" s="135" t="s">
        <v>16743</v>
      </c>
      <c r="CL62" s="135" t="s">
        <v>16743</v>
      </c>
      <c r="CM62" s="135" t="s">
        <v>16743</v>
      </c>
      <c r="CN62" s="284" t="s">
        <v>17865</v>
      </c>
      <c r="CO62" s="85" t="s">
        <v>16743</v>
      </c>
      <c r="CP62" s="85" t="s">
        <v>16743</v>
      </c>
      <c r="CQ62" s="85" t="s">
        <v>16743</v>
      </c>
      <c r="CR62" s="85" t="s">
        <v>16743</v>
      </c>
      <c r="CS62" s="375"/>
      <c r="CT62" s="85" t="s">
        <v>16743</v>
      </c>
      <c r="CU62" s="85" t="s">
        <v>16743</v>
      </c>
      <c r="CV62" s="85" t="s">
        <v>16743</v>
      </c>
      <c r="CW62" s="85" t="s">
        <v>16743</v>
      </c>
      <c r="CX62" s="85" t="s">
        <v>16743</v>
      </c>
      <c r="CY62" s="85" t="s">
        <v>16743</v>
      </c>
      <c r="CZ62" s="85" t="s">
        <v>16743</v>
      </c>
      <c r="DA62" s="85" t="s">
        <v>16743</v>
      </c>
      <c r="DB62" s="85" t="s">
        <v>16743</v>
      </c>
      <c r="DC62" s="85" t="s">
        <v>16743</v>
      </c>
      <c r="DD62" s="85" t="s">
        <v>16743</v>
      </c>
      <c r="DE62" s="85" t="s">
        <v>16743</v>
      </c>
      <c r="DF62" s="85" t="s">
        <v>16743</v>
      </c>
      <c r="DG62" s="85" t="s">
        <v>16743</v>
      </c>
      <c r="DH62" s="284" t="s">
        <v>1375</v>
      </c>
      <c r="DI62" s="5" t="s">
        <v>123</v>
      </c>
      <c r="DJ62" s="4" t="s">
        <v>17879</v>
      </c>
      <c r="DK62" s="4" t="s">
        <v>2196</v>
      </c>
      <c r="DL62" s="285" t="s">
        <v>17863</v>
      </c>
      <c r="DM62" s="4" t="s">
        <v>17877</v>
      </c>
      <c r="DN62" s="4" t="s">
        <v>17878</v>
      </c>
      <c r="DO62" s="340"/>
      <c r="DP62" s="340"/>
      <c r="DQ62" s="4" t="s">
        <v>2013</v>
      </c>
      <c r="DR62" s="340"/>
      <c r="DS62" s="340"/>
      <c r="DT62" s="340"/>
      <c r="DU62" s="340"/>
      <c r="DV62" s="4">
        <v>255121101</v>
      </c>
      <c r="DW62" s="4" t="s">
        <v>17880</v>
      </c>
      <c r="DX62" s="4">
        <v>9002</v>
      </c>
      <c r="DY62" s="4"/>
      <c r="DZ62" s="348"/>
      <c r="EA62" s="4" t="s">
        <v>25</v>
      </c>
      <c r="EB62" s="4">
        <v>1</v>
      </c>
      <c r="EC62" s="4" t="s">
        <v>1887</v>
      </c>
      <c r="ED62" s="340"/>
      <c r="EE62" s="340"/>
      <c r="EF62" s="340"/>
      <c r="EG62" s="348"/>
      <c r="EH62" s="348"/>
      <c r="EI62" s="4"/>
      <c r="EJ62" s="4" t="s">
        <v>26</v>
      </c>
      <c r="EK62" s="4" t="s">
        <v>25</v>
      </c>
      <c r="EL62" s="4"/>
      <c r="EM62" s="4" t="s">
        <v>1759</v>
      </c>
      <c r="EN62" s="4"/>
      <c r="EO62" s="4" t="s">
        <v>1862</v>
      </c>
      <c r="EP62" s="340"/>
      <c r="EQ62" s="4" t="s">
        <v>1761</v>
      </c>
      <c r="ER62" s="4"/>
      <c r="ES62" s="4" t="s">
        <v>4</v>
      </c>
      <c r="ET62" s="340"/>
      <c r="EU62" s="4" t="s">
        <v>114</v>
      </c>
      <c r="EV62" s="340"/>
      <c r="EW62" s="4" t="s">
        <v>1807</v>
      </c>
      <c r="EX62" s="340"/>
      <c r="EY62" s="4" t="s">
        <v>8</v>
      </c>
      <c r="EZ62" s="4"/>
      <c r="FA62" s="4" t="s">
        <v>26</v>
      </c>
      <c r="FB62" s="340"/>
      <c r="FC62" s="4"/>
      <c r="FD62" s="340"/>
      <c r="FE62" s="4" t="s">
        <v>2023</v>
      </c>
      <c r="FF62" s="4" t="s">
        <v>12886</v>
      </c>
      <c r="FG62" s="4" t="s">
        <v>26</v>
      </c>
      <c r="FH62" s="4" t="s">
        <v>1375</v>
      </c>
      <c r="FI62" s="4"/>
      <c r="FJ62" s="4"/>
      <c r="FK62" s="4"/>
      <c r="FL62"/>
      <c r="FM62" s="4"/>
      <c r="FN62" s="4"/>
      <c r="FO62" s="4"/>
      <c r="FP62" s="4"/>
      <c r="FQ62" s="4"/>
      <c r="FR62" s="4"/>
      <c r="FS62" s="4"/>
      <c r="FT62" s="4"/>
      <c r="FU62" s="4"/>
      <c r="FV62"/>
      <c r="FW62" s="4"/>
      <c r="FX62" s="4"/>
      <c r="FY62" s="4"/>
      <c r="FZ62" s="4"/>
      <c r="GA62" s="4"/>
      <c r="GB62" s="4"/>
      <c r="GC62" s="340"/>
      <c r="GD62" s="340"/>
      <c r="GE62" s="340"/>
      <c r="GF62" s="348"/>
      <c r="GG62" s="348"/>
      <c r="GH62" s="3"/>
      <c r="GI62" s="4"/>
      <c r="GJ62" s="4"/>
      <c r="GK62" s="4"/>
      <c r="GL62" s="4"/>
      <c r="GM62" s="4"/>
      <c r="GN62" s="4"/>
      <c r="GO62" s="340"/>
      <c r="GP62" s="4"/>
      <c r="GQ62" s="340"/>
      <c r="GR62" s="4"/>
      <c r="GS62" s="340"/>
      <c r="GT62" s="4"/>
      <c r="GU62" s="4"/>
      <c r="GV62" s="4"/>
      <c r="GW62" s="4"/>
      <c r="GX62" s="4"/>
      <c r="GY62"/>
      <c r="GZ62" t="str">
        <f ca="1">IFERROR(INDIRECT("'[2021_Ignition_Tracker_QC_File_20210528.xlsm]Ignition Tracker'!"&amp;ADDRESS(MATCH($A62,'[2]Ignition Tracker'!$A:$A,0),MATCH(GZ$1,'[2]Ignition Tracker'!$1:$1,0))),"")</f>
        <v/>
      </c>
      <c r="HA62" s="4" t="str">
        <f ca="1">IFERROR(INDIRECT("'[2021_Ignition_Tracker_QC_File_20210528.xlsm]Ignition Tracker'!"&amp;ADDRESS(MATCH($A62,'[2]Ignition Tracker'!$A:$A,0),MATCH(HA$1,'[2]Ignition Tracker'!$1:$1,0))),"")</f>
        <v/>
      </c>
      <c r="HB62" s="4" t="str">
        <f ca="1">IFERROR(INDIRECT("'[2021_Ignition_Tracker_QC_File_20210528.xlsm]Ignition Tracker'!"&amp;ADDRESS(MATCH($A62,'[2]Ignition Tracker'!$A:$A,0),MATCH(HB$1,'[2]Ignition Tracker'!$1:$1,0))),"")</f>
        <v/>
      </c>
      <c r="HC62" s="4" t="str">
        <f ca="1">IFERROR(INDIRECT("'[2021_Ignition_Tracker_QC_File_20210528.xlsm]Ignition Tracker'!"&amp;ADDRESS(MATCH($A62,'[2]Ignition Tracker'!$A:$A,0),MATCH(HC$1,'[2]Ignition Tracker'!$1:$1,0))),"")</f>
        <v/>
      </c>
    </row>
    <row r="63" spans="1:211" s="269" customFormat="1" x14ac:dyDescent="0.35">
      <c r="A63" s="137">
        <v>636</v>
      </c>
      <c r="B63" s="339"/>
      <c r="C63" s="123" t="s">
        <v>1412</v>
      </c>
      <c r="D63" s="124">
        <v>44338</v>
      </c>
      <c r="E63" s="124">
        <v>44338</v>
      </c>
      <c r="F63" s="340"/>
      <c r="G63" s="125" t="s">
        <v>17881</v>
      </c>
      <c r="H63" s="266" t="s">
        <v>1375</v>
      </c>
      <c r="I63" s="123" t="s">
        <v>3884</v>
      </c>
      <c r="J63" s="339"/>
      <c r="K63" s="355"/>
      <c r="L63" s="267"/>
      <c r="M63" s="354"/>
      <c r="N63" s="267" t="s">
        <v>19657</v>
      </c>
      <c r="O63" s="354"/>
      <c r="P63" s="354"/>
      <c r="Q63" s="267"/>
      <c r="R63" s="267"/>
      <c r="S63" s="267"/>
      <c r="T63" s="123"/>
      <c r="U63" s="124"/>
      <c r="V63" s="124"/>
      <c r="W63" s="123"/>
      <c r="X63" s="339"/>
      <c r="Y63" s="339"/>
      <c r="Z63" s="123"/>
      <c r="AA63" s="123"/>
      <c r="AB63" s="124"/>
      <c r="AC63" s="124"/>
      <c r="AD63" s="339"/>
      <c r="AE63" s="339"/>
      <c r="AF63" s="355"/>
      <c r="AG63" s="355"/>
      <c r="AH63" s="266" t="s">
        <v>1375</v>
      </c>
      <c r="AI63" s="124">
        <v>44338</v>
      </c>
      <c r="AJ63" s="252" t="s">
        <v>14892</v>
      </c>
      <c r="AK63" s="124">
        <v>44338</v>
      </c>
      <c r="AL63" s="252" t="s">
        <v>14892</v>
      </c>
      <c r="AM63" s="85" t="s">
        <v>28</v>
      </c>
      <c r="AN63" s="85" t="s">
        <v>26</v>
      </c>
      <c r="AO63" s="85" t="s">
        <v>25</v>
      </c>
      <c r="AP63" s="85" t="s">
        <v>17882</v>
      </c>
      <c r="AQ63" s="85" t="s">
        <v>17883</v>
      </c>
      <c r="AR63" s="85"/>
      <c r="AS63" s="335" t="s">
        <v>17884</v>
      </c>
      <c r="AT63" s="335"/>
      <c r="AU63" s="85"/>
      <c r="AV63" s="85"/>
      <c r="AW63" s="85"/>
      <c r="AX63" s="266" t="s">
        <v>1375</v>
      </c>
      <c r="AY63" s="85" t="s">
        <v>26</v>
      </c>
      <c r="AZ63" s="85" t="s">
        <v>26</v>
      </c>
      <c r="BA63" s="85" t="s">
        <v>26</v>
      </c>
      <c r="BB63" s="85" t="s">
        <v>26</v>
      </c>
      <c r="BC63" s="348"/>
      <c r="BD63" s="85" t="s">
        <v>33</v>
      </c>
      <c r="BE63" s="85" t="s">
        <v>13</v>
      </c>
      <c r="BF63" s="85"/>
      <c r="BG63" s="85"/>
      <c r="BH63" s="304" t="s">
        <v>18047</v>
      </c>
      <c r="BI63" s="364"/>
      <c r="BJ63" s="123"/>
      <c r="BK63" s="123"/>
      <c r="BL63" s="123"/>
      <c r="BM63" s="123" t="s">
        <v>32</v>
      </c>
      <c r="BN63" s="123"/>
      <c r="BO63" s="123"/>
      <c r="BP63" s="123"/>
      <c r="BQ63" s="4" t="s">
        <v>8</v>
      </c>
      <c r="BR63" s="123"/>
      <c r="BS63" s="123"/>
      <c r="BT63"/>
      <c r="BU63"/>
      <c r="BV63" s="266" t="s">
        <v>1375</v>
      </c>
      <c r="BW63" s="85" t="s">
        <v>1404</v>
      </c>
      <c r="BX63" s="372"/>
      <c r="BY63" s="372"/>
      <c r="BZ63" s="129" t="s">
        <v>244</v>
      </c>
      <c r="CA63" t="s">
        <v>4346</v>
      </c>
      <c r="CB63">
        <v>12000</v>
      </c>
      <c r="CC63" s="123"/>
      <c r="CD63" s="123" t="s">
        <v>18</v>
      </c>
      <c r="CE63" s="123" t="s">
        <v>1469</v>
      </c>
      <c r="CF63" s="123"/>
      <c r="CG63" s="123"/>
      <c r="CH63" s="123"/>
      <c r="CI63" s="123"/>
      <c r="CJ63" s="85" t="s">
        <v>16743</v>
      </c>
      <c r="CK63" s="85" t="s">
        <v>16743</v>
      </c>
      <c r="CL63" s="85" t="s">
        <v>16743</v>
      </c>
      <c r="CM63" s="85" t="s">
        <v>16743</v>
      </c>
      <c r="CN63" s="284" t="s">
        <v>17865</v>
      </c>
      <c r="CO63" s="85" t="s">
        <v>16743</v>
      </c>
      <c r="CP63" s="85" t="s">
        <v>16743</v>
      </c>
      <c r="CQ63" s="85" t="s">
        <v>16743</v>
      </c>
      <c r="CR63" s="85" t="s">
        <v>16743</v>
      </c>
      <c r="CS63" s="375"/>
      <c r="CT63" s="85" t="s">
        <v>16743</v>
      </c>
      <c r="CU63" s="85" t="s">
        <v>16743</v>
      </c>
      <c r="CV63" s="85" t="s">
        <v>16743</v>
      </c>
      <c r="CW63" s="85" t="s">
        <v>16743</v>
      </c>
      <c r="CX63" s="85" t="s">
        <v>16743</v>
      </c>
      <c r="CY63" s="85" t="s">
        <v>16743</v>
      </c>
      <c r="CZ63" s="85" t="s">
        <v>16743</v>
      </c>
      <c r="DA63" s="85" t="s">
        <v>16743</v>
      </c>
      <c r="DB63" s="85" t="s">
        <v>16743</v>
      </c>
      <c r="DC63" s="85" t="s">
        <v>16743</v>
      </c>
      <c r="DD63" s="85" t="s">
        <v>16743</v>
      </c>
      <c r="DE63" s="85" t="s">
        <v>16743</v>
      </c>
      <c r="DF63" s="85" t="s">
        <v>16743</v>
      </c>
      <c r="DG63" s="85" t="s">
        <v>16743</v>
      </c>
      <c r="DH63" s="284" t="s">
        <v>1375</v>
      </c>
      <c r="DI63" s="5" t="s">
        <v>126</v>
      </c>
      <c r="DJ63" s="4" t="s">
        <v>17885</v>
      </c>
      <c r="DK63" s="4" t="s">
        <v>14892</v>
      </c>
      <c r="DL63" s="285" t="s">
        <v>17863</v>
      </c>
      <c r="DM63" s="4" t="s">
        <v>17882</v>
      </c>
      <c r="DN63" s="4" t="s">
        <v>17884</v>
      </c>
      <c r="DO63" s="340"/>
      <c r="DP63" s="340"/>
      <c r="DQ63" s="4" t="s">
        <v>17886</v>
      </c>
      <c r="DR63" s="340"/>
      <c r="DS63" s="340"/>
      <c r="DT63" s="340"/>
      <c r="DU63" s="340"/>
      <c r="DV63" s="4">
        <v>42291101</v>
      </c>
      <c r="DW63" s="4" t="s">
        <v>17887</v>
      </c>
      <c r="DX63" s="4">
        <v>9002</v>
      </c>
      <c r="DY63" s="4">
        <v>1</v>
      </c>
      <c r="DZ63" s="348"/>
      <c r="EA63" s="4" t="s">
        <v>25</v>
      </c>
      <c r="EB63" s="4">
        <v>1</v>
      </c>
      <c r="EC63" s="4" t="s">
        <v>1887</v>
      </c>
      <c r="ED63" s="340"/>
      <c r="EE63" s="340"/>
      <c r="EF63" s="340"/>
      <c r="EG63" s="348"/>
      <c r="EH63" s="348"/>
      <c r="EI63" s="4"/>
      <c r="EJ63" s="4" t="s">
        <v>26</v>
      </c>
      <c r="EK63" s="4" t="s">
        <v>25</v>
      </c>
      <c r="EL63" s="4"/>
      <c r="EM63" s="4" t="s">
        <v>1759</v>
      </c>
      <c r="EN63" s="4"/>
      <c r="EO63" s="4" t="s">
        <v>1835</v>
      </c>
      <c r="EP63" s="340"/>
      <c r="EQ63" s="4" t="s">
        <v>1761</v>
      </c>
      <c r="ER63" s="4"/>
      <c r="ES63" s="4" t="s">
        <v>1888</v>
      </c>
      <c r="ET63" s="340"/>
      <c r="EU63" s="4" t="s">
        <v>112</v>
      </c>
      <c r="EV63" s="340"/>
      <c r="EW63" s="4" t="s">
        <v>18</v>
      </c>
      <c r="EX63" s="340"/>
      <c r="EY63" s="4" t="s">
        <v>8</v>
      </c>
      <c r="EZ63" s="4"/>
      <c r="FA63" s="4" t="s">
        <v>26</v>
      </c>
      <c r="FB63" s="340"/>
      <c r="FC63" s="4"/>
      <c r="FD63" s="340"/>
      <c r="FE63" s="4" t="s">
        <v>2023</v>
      </c>
      <c r="FF63" s="4" t="s">
        <v>2917</v>
      </c>
      <c r="FG63" s="4" t="s">
        <v>26</v>
      </c>
      <c r="FH63" s="4" t="s">
        <v>1375</v>
      </c>
      <c r="FI63" s="4" t="s">
        <v>1839</v>
      </c>
      <c r="FJ63" s="4" t="s">
        <v>2052</v>
      </c>
      <c r="FK63" s="4" t="s">
        <v>2052</v>
      </c>
      <c r="FL63" t="s">
        <v>17888</v>
      </c>
      <c r="FM63" s="4" t="s">
        <v>17883</v>
      </c>
      <c r="FN63" s="4" t="s">
        <v>1839</v>
      </c>
      <c r="FO63" s="4" t="s">
        <v>1890</v>
      </c>
      <c r="FP63" s="4" t="s">
        <v>1848</v>
      </c>
      <c r="FQ63" s="4" t="s">
        <v>1375</v>
      </c>
      <c r="FR63" s="4" t="s">
        <v>1434</v>
      </c>
      <c r="FS63" s="4" t="s">
        <v>2456</v>
      </c>
      <c r="FT63" s="4" t="s">
        <v>1845</v>
      </c>
      <c r="FU63" s="4" t="s">
        <v>9</v>
      </c>
      <c r="FV63" t="s">
        <v>17889</v>
      </c>
      <c r="FW63" s="4" t="s">
        <v>1846</v>
      </c>
      <c r="FX63" s="4" t="s">
        <v>60</v>
      </c>
      <c r="FY63" s="4" t="s">
        <v>17882</v>
      </c>
      <c r="FZ63" s="4" t="s">
        <v>2483</v>
      </c>
      <c r="GA63" s="4" t="s">
        <v>1375</v>
      </c>
      <c r="GB63" s="4" t="s">
        <v>17890</v>
      </c>
      <c r="GC63" s="340"/>
      <c r="GD63" s="340"/>
      <c r="GE63" s="340"/>
      <c r="GF63" s="348"/>
      <c r="GG63" s="348"/>
      <c r="GH63" s="3" t="s">
        <v>1375</v>
      </c>
      <c r="GI63" s="4" t="s">
        <v>9</v>
      </c>
      <c r="GJ63" s="4" t="s">
        <v>1433</v>
      </c>
      <c r="GK63" s="4" t="s">
        <v>1375</v>
      </c>
      <c r="GL63" s="4" t="s">
        <v>9</v>
      </c>
      <c r="GM63" s="4" t="s">
        <v>1375</v>
      </c>
      <c r="GN63" s="4" t="s">
        <v>1375</v>
      </c>
      <c r="GO63" s="340"/>
      <c r="GP63" s="4" t="s">
        <v>2656</v>
      </c>
      <c r="GQ63" s="340"/>
      <c r="GR63" s="4" t="s">
        <v>17891</v>
      </c>
      <c r="GS63" s="340"/>
      <c r="GT63" s="4" t="s">
        <v>1375</v>
      </c>
      <c r="GU63" s="4" t="s">
        <v>1375</v>
      </c>
      <c r="GV63" s="4" t="s">
        <v>9</v>
      </c>
      <c r="GW63" s="4" t="s">
        <v>17892</v>
      </c>
      <c r="GX63" s="4" t="s">
        <v>17883</v>
      </c>
      <c r="GY63" t="s">
        <v>17889</v>
      </c>
      <c r="GZ63" t="str">
        <f ca="1">IFERROR(INDIRECT("'[2021_Ignition_Tracker_QC_File_20210528.xlsm]Ignition Tracker'!"&amp;ADDRESS(MATCH($A63,'[2]Ignition Tracker'!$A:$A,0),MATCH(GZ$1,'[2]Ignition Tracker'!$1:$1,0))),"")</f>
        <v/>
      </c>
      <c r="HA63" s="4" t="str">
        <f ca="1">IFERROR(INDIRECT("'[2021_Ignition_Tracker_QC_File_20210528.xlsm]Ignition Tracker'!"&amp;ADDRESS(MATCH($A63,'[2]Ignition Tracker'!$A:$A,0),MATCH(HA$1,'[2]Ignition Tracker'!$1:$1,0))),"")</f>
        <v/>
      </c>
      <c r="HB63" s="4" t="str">
        <f ca="1">IFERROR(INDIRECT("'[2021_Ignition_Tracker_QC_File_20210528.xlsm]Ignition Tracker'!"&amp;ADDRESS(MATCH($A63,'[2]Ignition Tracker'!$A:$A,0),MATCH(HB$1,'[2]Ignition Tracker'!$1:$1,0))),"")</f>
        <v/>
      </c>
      <c r="HC63" s="4" t="str">
        <f ca="1">IFERROR(INDIRECT("'[2021_Ignition_Tracker_QC_File_20210528.xlsm]Ignition Tracker'!"&amp;ADDRESS(MATCH($A63,'[2]Ignition Tracker'!$A:$A,0),MATCH(HC$1,'[2]Ignition Tracker'!$1:$1,0))),"")</f>
        <v/>
      </c>
    </row>
    <row r="64" spans="1:211" s="269" customFormat="1" x14ac:dyDescent="0.35">
      <c r="A64" s="137">
        <v>635</v>
      </c>
      <c r="B64" s="339"/>
      <c r="C64" s="123" t="s">
        <v>1410</v>
      </c>
      <c r="D64" s="124"/>
      <c r="E64" s="124"/>
      <c r="F64" s="340"/>
      <c r="G64" s="125" t="s">
        <v>17894</v>
      </c>
      <c r="H64" s="266" t="s">
        <v>1375</v>
      </c>
      <c r="I64" s="123"/>
      <c r="J64" s="339"/>
      <c r="K64" s="355"/>
      <c r="L64" s="267"/>
      <c r="M64" s="354"/>
      <c r="N64" s="267" t="s">
        <v>19657</v>
      </c>
      <c r="O64" s="354"/>
      <c r="P64" s="354"/>
      <c r="Q64" s="267"/>
      <c r="R64" s="267"/>
      <c r="S64" s="267"/>
      <c r="T64" s="123"/>
      <c r="U64" s="124"/>
      <c r="V64" s="124"/>
      <c r="W64" s="123"/>
      <c r="X64" s="339"/>
      <c r="Y64" s="339"/>
      <c r="Z64" s="123"/>
      <c r="AA64" s="123"/>
      <c r="AB64" s="124"/>
      <c r="AC64" s="124"/>
      <c r="AD64" s="339"/>
      <c r="AE64" s="339"/>
      <c r="AF64" s="355"/>
      <c r="AG64" s="355"/>
      <c r="AH64" s="266" t="s">
        <v>1375</v>
      </c>
      <c r="AI64" s="124">
        <v>44338</v>
      </c>
      <c r="AJ64" s="252" t="s">
        <v>17895</v>
      </c>
      <c r="AK64" s="124">
        <v>44338</v>
      </c>
      <c r="AL64" s="252" t="s">
        <v>17895</v>
      </c>
      <c r="AM64" s="85" t="s">
        <v>28</v>
      </c>
      <c r="AN64" s="85" t="s">
        <v>26</v>
      </c>
      <c r="AO64" s="85" t="s">
        <v>26</v>
      </c>
      <c r="AP64" s="85" t="s">
        <v>17896</v>
      </c>
      <c r="AQ64" s="85" t="s">
        <v>17897</v>
      </c>
      <c r="AR64" s="85"/>
      <c r="AS64" s="335" t="s">
        <v>17898</v>
      </c>
      <c r="AT64" s="335"/>
      <c r="AU64" s="85"/>
      <c r="AV64" s="85"/>
      <c r="AW64" s="85"/>
      <c r="AX64" s="266" t="s">
        <v>1375</v>
      </c>
      <c r="AY64" s="85" t="s">
        <v>26</v>
      </c>
      <c r="AZ64" s="85" t="s">
        <v>25</v>
      </c>
      <c r="BA64" s="85" t="s">
        <v>26</v>
      </c>
      <c r="BB64" s="85" t="s">
        <v>26</v>
      </c>
      <c r="BC64" s="348"/>
      <c r="BD64" s="85" t="s">
        <v>27</v>
      </c>
      <c r="BE64" s="85" t="s">
        <v>13</v>
      </c>
      <c r="BF64" s="85" t="s">
        <v>34</v>
      </c>
      <c r="BG64" s="85"/>
      <c r="BH64" s="304" t="s">
        <v>18049</v>
      </c>
      <c r="BI64" s="364"/>
      <c r="BJ64" s="123"/>
      <c r="BK64" s="123"/>
      <c r="BL64" s="123"/>
      <c r="BM64" s="123" t="s">
        <v>102</v>
      </c>
      <c r="BN64" s="123" t="s">
        <v>1378</v>
      </c>
      <c r="BO64" s="123" t="s">
        <v>1382</v>
      </c>
      <c r="BP64" s="123"/>
      <c r="BQ64" s="4" t="s">
        <v>8</v>
      </c>
      <c r="BR64" s="123" t="s">
        <v>1614</v>
      </c>
      <c r="BS64" s="123" t="s">
        <v>60</v>
      </c>
      <c r="BT64"/>
      <c r="BU64"/>
      <c r="BV64" s="266" t="s">
        <v>1375</v>
      </c>
      <c r="BW64" s="85" t="s">
        <v>1404</v>
      </c>
      <c r="BX64" s="372"/>
      <c r="BY64" s="372"/>
      <c r="BZ64" s="129" t="s">
        <v>244</v>
      </c>
      <c r="CA64" t="s">
        <v>4346</v>
      </c>
      <c r="CB64">
        <v>12000</v>
      </c>
      <c r="CC64" s="123"/>
      <c r="CD64" s="123" t="s">
        <v>18</v>
      </c>
      <c r="CE64" s="123" t="s">
        <v>1469</v>
      </c>
      <c r="CF64" s="123"/>
      <c r="CG64" s="123"/>
      <c r="CH64" s="123"/>
      <c r="CI64" s="123"/>
      <c r="CJ64" s="85" t="s">
        <v>16743</v>
      </c>
      <c r="CK64" s="85" t="s">
        <v>16743</v>
      </c>
      <c r="CL64" s="85" t="s">
        <v>16743</v>
      </c>
      <c r="CM64" s="85" t="s">
        <v>16743</v>
      </c>
      <c r="CN64" s="284" t="s">
        <v>17865</v>
      </c>
      <c r="CO64" s="85" t="s">
        <v>16743</v>
      </c>
      <c r="CP64" s="85" t="s">
        <v>16743</v>
      </c>
      <c r="CQ64" s="85" t="s">
        <v>16743</v>
      </c>
      <c r="CR64" s="85" t="s">
        <v>16743</v>
      </c>
      <c r="CS64" s="375"/>
      <c r="CT64" s="85" t="s">
        <v>16743</v>
      </c>
      <c r="CU64" s="85" t="s">
        <v>16743</v>
      </c>
      <c r="CV64" s="85" t="s">
        <v>16743</v>
      </c>
      <c r="CW64" s="85" t="s">
        <v>16743</v>
      </c>
      <c r="CX64" s="85" t="s">
        <v>16743</v>
      </c>
      <c r="CY64" s="85" t="s">
        <v>16743</v>
      </c>
      <c r="CZ64" s="85" t="s">
        <v>16743</v>
      </c>
      <c r="DA64" s="85" t="s">
        <v>16743</v>
      </c>
      <c r="DB64" s="85" t="s">
        <v>16743</v>
      </c>
      <c r="DC64" s="85" t="s">
        <v>16743</v>
      </c>
      <c r="DD64" s="85" t="s">
        <v>16743</v>
      </c>
      <c r="DE64" s="85" t="s">
        <v>16743</v>
      </c>
      <c r="DF64" s="85" t="s">
        <v>16743</v>
      </c>
      <c r="DG64" s="85" t="s">
        <v>16743</v>
      </c>
      <c r="DH64" s="284" t="s">
        <v>1375</v>
      </c>
      <c r="DI64" s="5" t="s">
        <v>126</v>
      </c>
      <c r="DJ64" s="4" t="s">
        <v>17885</v>
      </c>
      <c r="DK64" s="4" t="s">
        <v>17895</v>
      </c>
      <c r="DL64" s="285" t="s">
        <v>17863</v>
      </c>
      <c r="DM64" s="4" t="s">
        <v>17896</v>
      </c>
      <c r="DN64" s="4" t="s">
        <v>17898</v>
      </c>
      <c r="DO64" s="340"/>
      <c r="DP64" s="340"/>
      <c r="DQ64" s="4" t="s">
        <v>17886</v>
      </c>
      <c r="DR64" s="340"/>
      <c r="DS64" s="340"/>
      <c r="DT64" s="340"/>
      <c r="DU64" s="340"/>
      <c r="DV64" s="4">
        <v>42291101</v>
      </c>
      <c r="DW64" s="4" t="s">
        <v>17899</v>
      </c>
      <c r="DX64" s="4">
        <v>9002</v>
      </c>
      <c r="DY64" s="4"/>
      <c r="DZ64" s="348"/>
      <c r="EA64" s="4" t="s">
        <v>25</v>
      </c>
      <c r="EB64" s="4">
        <v>1</v>
      </c>
      <c r="EC64" s="4" t="s">
        <v>1887</v>
      </c>
      <c r="ED64" s="340"/>
      <c r="EE64" s="340"/>
      <c r="EF64" s="340"/>
      <c r="EG64" s="348"/>
      <c r="EH64" s="348"/>
      <c r="EI64" s="4"/>
      <c r="EJ64" s="4" t="s">
        <v>26</v>
      </c>
      <c r="EK64" s="4" t="s">
        <v>25</v>
      </c>
      <c r="EL64" s="4"/>
      <c r="EM64" s="4" t="s">
        <v>1759</v>
      </c>
      <c r="EN64" s="4"/>
      <c r="EO64" s="4" t="s">
        <v>1835</v>
      </c>
      <c r="EP64" s="340"/>
      <c r="EQ64" s="4" t="s">
        <v>1761</v>
      </c>
      <c r="ER64" s="4"/>
      <c r="ES64" s="4" t="s">
        <v>1888</v>
      </c>
      <c r="ET64" s="340"/>
      <c r="EU64" s="4" t="s">
        <v>112</v>
      </c>
      <c r="EV64" s="340"/>
      <c r="EW64" s="4" t="s">
        <v>18</v>
      </c>
      <c r="EX64" s="340"/>
      <c r="EY64" s="4" t="s">
        <v>8</v>
      </c>
      <c r="EZ64" s="4"/>
      <c r="FA64" s="4" t="s">
        <v>26</v>
      </c>
      <c r="FB64" s="340"/>
      <c r="FC64" s="4"/>
      <c r="FD64" s="340"/>
      <c r="FE64" s="4" t="s">
        <v>2023</v>
      </c>
      <c r="FF64" s="4" t="s">
        <v>2917</v>
      </c>
      <c r="FG64" s="4" t="s">
        <v>26</v>
      </c>
      <c r="FH64" s="4" t="s">
        <v>1375</v>
      </c>
      <c r="FI64" s="4" t="s">
        <v>1839</v>
      </c>
      <c r="FJ64" s="4" t="s">
        <v>2052</v>
      </c>
      <c r="FK64" s="4" t="s">
        <v>2052</v>
      </c>
      <c r="FL64" t="s">
        <v>17888</v>
      </c>
      <c r="FM64" s="4" t="s">
        <v>17897</v>
      </c>
      <c r="FN64" s="4" t="s">
        <v>1839</v>
      </c>
      <c r="FO64" s="4" t="s">
        <v>1890</v>
      </c>
      <c r="FP64" s="4" t="s">
        <v>1848</v>
      </c>
      <c r="FQ64" s="4" t="s">
        <v>17900</v>
      </c>
      <c r="FR64" s="4" t="s">
        <v>1869</v>
      </c>
      <c r="FS64" s="4" t="s">
        <v>1870</v>
      </c>
      <c r="FT64" s="4" t="s">
        <v>1845</v>
      </c>
      <c r="FU64" s="4" t="s">
        <v>9</v>
      </c>
      <c r="FV64" t="s">
        <v>17901</v>
      </c>
      <c r="FW64" s="4" t="s">
        <v>1846</v>
      </c>
      <c r="FX64" s="4" t="s">
        <v>60</v>
      </c>
      <c r="FY64" s="4" t="s">
        <v>17896</v>
      </c>
      <c r="FZ64" s="4" t="s">
        <v>2921</v>
      </c>
      <c r="GA64" s="4" t="s">
        <v>1375</v>
      </c>
      <c r="GB64" s="4" t="s">
        <v>1375</v>
      </c>
      <c r="GC64" s="340"/>
      <c r="GD64" s="340"/>
      <c r="GE64" s="340"/>
      <c r="GF64" s="348"/>
      <c r="GG64" s="348"/>
      <c r="GH64" s="3" t="s">
        <v>1375</v>
      </c>
      <c r="GI64" s="4" t="s">
        <v>9</v>
      </c>
      <c r="GJ64" s="4" t="s">
        <v>1433</v>
      </c>
      <c r="GK64" s="4" t="s">
        <v>1375</v>
      </c>
      <c r="GL64" s="4" t="s">
        <v>9</v>
      </c>
      <c r="GM64" s="4" t="s">
        <v>1375</v>
      </c>
      <c r="GN64" s="4" t="s">
        <v>1375</v>
      </c>
      <c r="GO64" s="340"/>
      <c r="GP64" s="4" t="s">
        <v>2656</v>
      </c>
      <c r="GQ64" s="340"/>
      <c r="GR64" s="4" t="s">
        <v>17902</v>
      </c>
      <c r="GS64" s="340"/>
      <c r="GT64" s="4" t="s">
        <v>17903</v>
      </c>
      <c r="GU64" s="4" t="s">
        <v>1375</v>
      </c>
      <c r="GV64" s="4" t="s">
        <v>9</v>
      </c>
      <c r="GW64" s="4" t="s">
        <v>17904</v>
      </c>
      <c r="GX64" s="4" t="s">
        <v>17897</v>
      </c>
      <c r="GY64" t="s">
        <v>17901</v>
      </c>
      <c r="GZ64" t="s">
        <v>17893</v>
      </c>
      <c r="HA64" s="4" t="s">
        <v>17902</v>
      </c>
      <c r="HB64" s="4" t="s">
        <v>4004</v>
      </c>
      <c r="HC64" s="4" t="s">
        <v>9</v>
      </c>
    </row>
    <row r="65" spans="1:211" s="269" customFormat="1" x14ac:dyDescent="0.35">
      <c r="A65" s="137">
        <v>634</v>
      </c>
      <c r="B65" s="339"/>
      <c r="C65" s="123" t="s">
        <v>1412</v>
      </c>
      <c r="D65" s="124">
        <v>44338</v>
      </c>
      <c r="E65" s="124">
        <v>44338</v>
      </c>
      <c r="F65" s="340"/>
      <c r="G65" s="125" t="s">
        <v>17905</v>
      </c>
      <c r="H65" s="266" t="s">
        <v>1375</v>
      </c>
      <c r="I65" s="123" t="s">
        <v>3884</v>
      </c>
      <c r="J65" s="339"/>
      <c r="K65" s="355"/>
      <c r="L65" s="267"/>
      <c r="M65" s="354"/>
      <c r="N65" s="267" t="s">
        <v>19657</v>
      </c>
      <c r="O65" s="354"/>
      <c r="P65" s="354"/>
      <c r="Q65" s="267"/>
      <c r="R65" s="267"/>
      <c r="S65" s="267"/>
      <c r="T65" s="123"/>
      <c r="U65" s="124"/>
      <c r="V65" s="124"/>
      <c r="W65" s="123"/>
      <c r="X65" s="339"/>
      <c r="Y65" s="339"/>
      <c r="Z65" s="123"/>
      <c r="AA65" s="123"/>
      <c r="AB65" s="124"/>
      <c r="AC65" s="124"/>
      <c r="AD65" s="339"/>
      <c r="AE65" s="339"/>
      <c r="AF65" s="355"/>
      <c r="AG65" s="355"/>
      <c r="AH65" s="266" t="s">
        <v>1375</v>
      </c>
      <c r="AI65" s="124">
        <v>44337</v>
      </c>
      <c r="AJ65" s="252" t="s">
        <v>3028</v>
      </c>
      <c r="AK65" s="124">
        <v>44337</v>
      </c>
      <c r="AL65" s="252" t="s">
        <v>3028</v>
      </c>
      <c r="AM65" s="85" t="s">
        <v>28</v>
      </c>
      <c r="AN65" s="85" t="s">
        <v>26</v>
      </c>
      <c r="AO65" s="85" t="s">
        <v>26</v>
      </c>
      <c r="AP65" s="85" t="s">
        <v>17906</v>
      </c>
      <c r="AQ65" s="85" t="s">
        <v>17907</v>
      </c>
      <c r="AR65" s="85"/>
      <c r="AS65" s="335" t="s">
        <v>17908</v>
      </c>
      <c r="AT65" s="335"/>
      <c r="AU65" s="85"/>
      <c r="AV65" s="85"/>
      <c r="AW65" s="85"/>
      <c r="AX65" s="266" t="s">
        <v>1375</v>
      </c>
      <c r="AY65" s="85" t="s">
        <v>26</v>
      </c>
      <c r="AZ65" s="85" t="s">
        <v>26</v>
      </c>
      <c r="BA65" s="85" t="s">
        <v>26</v>
      </c>
      <c r="BB65" s="85" t="s">
        <v>26</v>
      </c>
      <c r="BC65" s="348"/>
      <c r="BD65" s="85" t="s">
        <v>33</v>
      </c>
      <c r="BE65" s="85" t="s">
        <v>16</v>
      </c>
      <c r="BF65" s="85"/>
      <c r="BG65" s="85"/>
      <c r="BH65" s="304" t="s">
        <v>18051</v>
      </c>
      <c r="BI65" s="364"/>
      <c r="BJ65" s="123"/>
      <c r="BK65" s="123"/>
      <c r="BL65" s="123"/>
      <c r="BM65" s="123" t="s">
        <v>106</v>
      </c>
      <c r="BN65" s="123"/>
      <c r="BO65" s="123"/>
      <c r="BP65" s="123"/>
      <c r="BQ65" s="4" t="s">
        <v>8</v>
      </c>
      <c r="BR65" s="123"/>
      <c r="BS65" s="123"/>
      <c r="BT65"/>
      <c r="BU65"/>
      <c r="BV65" s="266" t="s">
        <v>1375</v>
      </c>
      <c r="BW65" s="85" t="s">
        <v>1404</v>
      </c>
      <c r="BX65" s="372"/>
      <c r="BY65" s="372"/>
      <c r="BZ65" s="129" t="s">
        <v>75</v>
      </c>
      <c r="CA65" t="s">
        <v>6390</v>
      </c>
      <c r="CB65">
        <v>12000</v>
      </c>
      <c r="CC65" s="123"/>
      <c r="CD65" s="123" t="s">
        <v>1368</v>
      </c>
      <c r="CE65" s="123" t="s">
        <v>1444</v>
      </c>
      <c r="CF65" s="123"/>
      <c r="CG65" s="123"/>
      <c r="CH65" s="123"/>
      <c r="CI65" s="123"/>
      <c r="CJ65" s="85" t="s">
        <v>16743</v>
      </c>
      <c r="CK65" s="85" t="s">
        <v>16743</v>
      </c>
      <c r="CL65" s="85" t="s">
        <v>16743</v>
      </c>
      <c r="CM65" s="85" t="s">
        <v>16743</v>
      </c>
      <c r="CN65" s="284" t="s">
        <v>17865</v>
      </c>
      <c r="CO65" s="85" t="s">
        <v>16743</v>
      </c>
      <c r="CP65" s="85" t="s">
        <v>16743</v>
      </c>
      <c r="CQ65" s="85" t="s">
        <v>16743</v>
      </c>
      <c r="CR65" s="85" t="s">
        <v>16743</v>
      </c>
      <c r="CS65" s="375"/>
      <c r="CT65" s="85" t="s">
        <v>16743</v>
      </c>
      <c r="CU65" s="85" t="s">
        <v>16743</v>
      </c>
      <c r="CV65" s="85" t="s">
        <v>16743</v>
      </c>
      <c r="CW65" s="85" t="s">
        <v>16743</v>
      </c>
      <c r="CX65" s="85" t="s">
        <v>16743</v>
      </c>
      <c r="CY65" s="85" t="s">
        <v>16743</v>
      </c>
      <c r="CZ65" s="85" t="s">
        <v>16743</v>
      </c>
      <c r="DA65" s="85" t="s">
        <v>16743</v>
      </c>
      <c r="DB65" s="85" t="s">
        <v>16743</v>
      </c>
      <c r="DC65" s="85" t="s">
        <v>16743</v>
      </c>
      <c r="DD65" s="85" t="s">
        <v>16743</v>
      </c>
      <c r="DE65" s="85" t="s">
        <v>16743</v>
      </c>
      <c r="DF65" s="85" t="s">
        <v>16743</v>
      </c>
      <c r="DG65" s="85" t="s">
        <v>16743</v>
      </c>
      <c r="DH65" s="284" t="s">
        <v>1375</v>
      </c>
      <c r="DI65" s="5" t="s">
        <v>123</v>
      </c>
      <c r="DJ65" s="4" t="s">
        <v>2102</v>
      </c>
      <c r="DK65" s="4" t="s">
        <v>3028</v>
      </c>
      <c r="DL65" s="285" t="s">
        <v>17805</v>
      </c>
      <c r="DM65" s="4" t="s">
        <v>17906</v>
      </c>
      <c r="DN65" s="4" t="s">
        <v>17908</v>
      </c>
      <c r="DO65" s="340"/>
      <c r="DP65" s="340"/>
      <c r="DQ65" s="4" t="s">
        <v>2103</v>
      </c>
      <c r="DR65" s="340"/>
      <c r="DS65" s="340"/>
      <c r="DT65" s="340"/>
      <c r="DU65" s="340"/>
      <c r="DV65" s="4">
        <v>252801116</v>
      </c>
      <c r="DW65" s="4" t="s">
        <v>17909</v>
      </c>
      <c r="DX65" s="4">
        <v>9110</v>
      </c>
      <c r="DY65" s="4">
        <v>1</v>
      </c>
      <c r="DZ65" s="348"/>
      <c r="EA65" s="4" t="s">
        <v>25</v>
      </c>
      <c r="EB65" s="4"/>
      <c r="EC65" s="4"/>
      <c r="ED65" s="340"/>
      <c r="EE65" s="340"/>
      <c r="EF65" s="340"/>
      <c r="EG65" s="348"/>
      <c r="EH65" s="348"/>
      <c r="EI65" s="4"/>
      <c r="EJ65" s="4" t="s">
        <v>26</v>
      </c>
      <c r="EK65" s="4" t="s">
        <v>25</v>
      </c>
      <c r="EL65" s="4"/>
      <c r="EM65" s="4" t="s">
        <v>1759</v>
      </c>
      <c r="EN65" s="4"/>
      <c r="EO65" s="4" t="s">
        <v>1760</v>
      </c>
      <c r="EP65" s="340"/>
      <c r="EQ65" s="4" t="s">
        <v>1863</v>
      </c>
      <c r="ER65" s="4"/>
      <c r="ES65" s="4" t="s">
        <v>6</v>
      </c>
      <c r="ET65" s="340"/>
      <c r="EU65" s="4" t="s">
        <v>115</v>
      </c>
      <c r="EV65" s="340"/>
      <c r="EW65" s="4" t="s">
        <v>1368</v>
      </c>
      <c r="EX65" s="340"/>
      <c r="EY65" s="4" t="s">
        <v>8</v>
      </c>
      <c r="EZ65" s="4"/>
      <c r="FA65" s="4" t="s">
        <v>25</v>
      </c>
      <c r="FB65" s="340"/>
      <c r="FC65" s="4" t="s">
        <v>1816</v>
      </c>
      <c r="FD65" s="340"/>
      <c r="FE65" s="4" t="s">
        <v>1937</v>
      </c>
      <c r="FF65" s="4" t="s">
        <v>1838</v>
      </c>
      <c r="FG65" s="4" t="s">
        <v>26</v>
      </c>
      <c r="FH65" s="4" t="s">
        <v>1375</v>
      </c>
      <c r="FI65" s="4" t="s">
        <v>1839</v>
      </c>
      <c r="FJ65" s="4" t="s">
        <v>2650</v>
      </c>
      <c r="FK65" s="4" t="s">
        <v>75</v>
      </c>
      <c r="FL65" t="s">
        <v>17910</v>
      </c>
      <c r="FM65" s="4" t="s">
        <v>17907</v>
      </c>
      <c r="FN65" s="4" t="s">
        <v>1839</v>
      </c>
      <c r="FO65" s="4" t="s">
        <v>1890</v>
      </c>
      <c r="FP65" s="4" t="s">
        <v>2003</v>
      </c>
      <c r="FQ65" s="4" t="s">
        <v>17911</v>
      </c>
      <c r="FR65" s="4" t="s">
        <v>1869</v>
      </c>
      <c r="FS65" s="4" t="s">
        <v>1844</v>
      </c>
      <c r="FT65" s="4" t="s">
        <v>1845</v>
      </c>
      <c r="FU65" s="4" t="s">
        <v>9</v>
      </c>
      <c r="FV65" t="s">
        <v>17912</v>
      </c>
      <c r="FW65" s="4" t="s">
        <v>1846</v>
      </c>
      <c r="FX65" s="4" t="s">
        <v>2328</v>
      </c>
      <c r="FY65" s="4" t="s">
        <v>17906</v>
      </c>
      <c r="FZ65" s="4" t="s">
        <v>17913</v>
      </c>
      <c r="GA65" s="4" t="s">
        <v>1375</v>
      </c>
      <c r="GB65" s="4" t="s">
        <v>17914</v>
      </c>
      <c r="GC65" s="340"/>
      <c r="GD65" s="340"/>
      <c r="GE65" s="340"/>
      <c r="GF65" s="348"/>
      <c r="GG65" s="348"/>
      <c r="GH65" s="3" t="s">
        <v>1375</v>
      </c>
      <c r="GI65" s="4" t="s">
        <v>9</v>
      </c>
      <c r="GJ65" s="4" t="s">
        <v>1435</v>
      </c>
      <c r="GK65" s="4" t="s">
        <v>1375</v>
      </c>
      <c r="GL65" s="4" t="s">
        <v>9</v>
      </c>
      <c r="GM65" s="4" t="s">
        <v>1375</v>
      </c>
      <c r="GN65" s="4" t="s">
        <v>1375</v>
      </c>
      <c r="GO65" s="340"/>
      <c r="GP65" s="4" t="s">
        <v>1850</v>
      </c>
      <c r="GQ65" s="340"/>
      <c r="GR65" s="4" t="s">
        <v>17915</v>
      </c>
      <c r="GS65" s="340"/>
      <c r="GT65" s="4" t="s">
        <v>17916</v>
      </c>
      <c r="GU65" s="4" t="s">
        <v>1375</v>
      </c>
      <c r="GV65" s="4" t="s">
        <v>9</v>
      </c>
      <c r="GW65" s="4" t="s">
        <v>17917</v>
      </c>
      <c r="GX65" s="4" t="s">
        <v>17907</v>
      </c>
      <c r="GY65" t="s">
        <v>17912</v>
      </c>
      <c r="GZ65" t="str">
        <f ca="1">IFERROR(INDIRECT("'[2021_Ignition_Tracker_QC_File_20210528.xlsm]Ignition Tracker'!"&amp;ADDRESS(MATCH($A65,'[2]Ignition Tracker'!$A:$A,0),MATCH(GZ$1,'[2]Ignition Tracker'!$1:$1,0))),"")</f>
        <v/>
      </c>
      <c r="HA65" s="4" t="str">
        <f ca="1">IFERROR(INDIRECT("'[2021_Ignition_Tracker_QC_File_20210528.xlsm]Ignition Tracker'!"&amp;ADDRESS(MATCH($A65,'[2]Ignition Tracker'!$A:$A,0),MATCH(HA$1,'[2]Ignition Tracker'!$1:$1,0))),"")</f>
        <v/>
      </c>
      <c r="HB65" s="4" t="str">
        <f ca="1">IFERROR(INDIRECT("'[2021_Ignition_Tracker_QC_File_20210528.xlsm]Ignition Tracker'!"&amp;ADDRESS(MATCH($A65,'[2]Ignition Tracker'!$A:$A,0),MATCH(HB$1,'[2]Ignition Tracker'!$1:$1,0))),"")</f>
        <v/>
      </c>
      <c r="HC65" s="4" t="str">
        <f ca="1">IFERROR(INDIRECT("'[2021_Ignition_Tracker_QC_File_20210528.xlsm]Ignition Tracker'!"&amp;ADDRESS(MATCH($A65,'[2]Ignition Tracker'!$A:$A,0),MATCH(HC$1,'[2]Ignition Tracker'!$1:$1,0))),"")</f>
        <v/>
      </c>
    </row>
    <row r="66" spans="1:211" s="269" customFormat="1" x14ac:dyDescent="0.35">
      <c r="A66" s="300">
        <v>633</v>
      </c>
      <c r="B66" s="340"/>
      <c r="C66" s="116" t="s">
        <v>1412</v>
      </c>
      <c r="D66" s="18">
        <v>44341</v>
      </c>
      <c r="E66" s="18">
        <v>44341</v>
      </c>
      <c r="F66" s="340"/>
      <c r="G66" s="301" t="s">
        <v>17918</v>
      </c>
      <c r="H66" s="302" t="s">
        <v>1375</v>
      </c>
      <c r="I66" s="116" t="s">
        <v>3884</v>
      </c>
      <c r="J66" s="340"/>
      <c r="K66" s="348"/>
      <c r="L66" s="248"/>
      <c r="M66" s="358"/>
      <c r="N66" s="267" t="s">
        <v>19657</v>
      </c>
      <c r="O66" s="354"/>
      <c r="P66" s="354"/>
      <c r="Q66" s="248"/>
      <c r="R66" s="248"/>
      <c r="S66" s="248"/>
      <c r="T66" s="135"/>
      <c r="U66" s="18"/>
      <c r="V66" s="18"/>
      <c r="W66" s="4"/>
      <c r="X66" s="340"/>
      <c r="Y66" s="340"/>
      <c r="Z66" s="116"/>
      <c r="AA66" s="116"/>
      <c r="AB66" s="18"/>
      <c r="AC66" s="18"/>
      <c r="AD66" s="340"/>
      <c r="AE66" s="340"/>
      <c r="AF66" s="348"/>
      <c r="AG66" s="348"/>
      <c r="AH66" s="302" t="s">
        <v>1375</v>
      </c>
      <c r="AI66" s="18">
        <v>44337</v>
      </c>
      <c r="AJ66" s="303">
        <v>0.57916666666666672</v>
      </c>
      <c r="AK66" s="18">
        <v>44337</v>
      </c>
      <c r="AL66" s="303">
        <v>0.60763888888888895</v>
      </c>
      <c r="AM66" s="135" t="s">
        <v>28</v>
      </c>
      <c r="AN66" s="135" t="s">
        <v>26</v>
      </c>
      <c r="AO66" s="135" t="s">
        <v>26</v>
      </c>
      <c r="AP66" s="135" t="s">
        <v>17920</v>
      </c>
      <c r="AQ66" s="135" t="s">
        <v>17921</v>
      </c>
      <c r="AR66" s="135"/>
      <c r="AS66" s="336" t="s">
        <v>17922</v>
      </c>
      <c r="AT66" s="336">
        <v>121377590</v>
      </c>
      <c r="AU66" s="135"/>
      <c r="AV66" s="135"/>
      <c r="AW66" s="135" t="s">
        <v>18086</v>
      </c>
      <c r="AX66" s="302" t="s">
        <v>1375</v>
      </c>
      <c r="AY66" s="135" t="s">
        <v>25</v>
      </c>
      <c r="AZ66" s="135" t="s">
        <v>25</v>
      </c>
      <c r="BA66" s="135" t="s">
        <v>25</v>
      </c>
      <c r="BB66" s="135" t="s">
        <v>25</v>
      </c>
      <c r="BC66" s="364"/>
      <c r="BD66" s="135" t="s">
        <v>27</v>
      </c>
      <c r="BE66" s="135" t="s">
        <v>13</v>
      </c>
      <c r="BF66" s="135" t="s">
        <v>34</v>
      </c>
      <c r="BG66" s="135" t="s">
        <v>34</v>
      </c>
      <c r="BH66" s="304" t="s">
        <v>18051</v>
      </c>
      <c r="BI66" s="364"/>
      <c r="BJ66" s="116"/>
      <c r="BK66" s="116"/>
      <c r="BL66" s="116"/>
      <c r="BM66" s="116" t="s">
        <v>103</v>
      </c>
      <c r="BN66" s="116" t="s">
        <v>1380</v>
      </c>
      <c r="BO66" s="116" t="s">
        <v>1384</v>
      </c>
      <c r="BP66" s="116" t="s">
        <v>25</v>
      </c>
      <c r="BQ66" s="116" t="s">
        <v>8</v>
      </c>
      <c r="BR66" s="116" t="s">
        <v>1477</v>
      </c>
      <c r="BS66" s="116" t="s">
        <v>1649</v>
      </c>
      <c r="BT66" t="s">
        <v>17719</v>
      </c>
      <c r="BU66" t="s">
        <v>18087</v>
      </c>
      <c r="BV66" s="302" t="s">
        <v>1375</v>
      </c>
      <c r="BW66" s="135" t="s">
        <v>1404</v>
      </c>
      <c r="BX66" s="373"/>
      <c r="BY66" s="373"/>
      <c r="BZ66" s="10" t="s">
        <v>54</v>
      </c>
      <c r="CA66" t="s">
        <v>14757</v>
      </c>
      <c r="CB66">
        <v>12000</v>
      </c>
      <c r="CC66" s="116"/>
      <c r="CD66" s="116" t="s">
        <v>1462</v>
      </c>
      <c r="CE66" s="123" t="s">
        <v>17</v>
      </c>
      <c r="CF66" s="116"/>
      <c r="CG66" s="116"/>
      <c r="CH66" s="123"/>
      <c r="CI66" s="116"/>
      <c r="CJ66" s="135" t="s">
        <v>16743</v>
      </c>
      <c r="CK66" s="135" t="s">
        <v>16743</v>
      </c>
      <c r="CL66" s="135" t="s">
        <v>16743</v>
      </c>
      <c r="CM66" s="135" t="s">
        <v>16743</v>
      </c>
      <c r="CN66" s="284" t="s">
        <v>17865</v>
      </c>
      <c r="CO66" s="85" t="s">
        <v>16743</v>
      </c>
      <c r="CP66" s="85" t="s">
        <v>16743</v>
      </c>
      <c r="CQ66" s="85" t="s">
        <v>16743</v>
      </c>
      <c r="CR66" s="85" t="s">
        <v>16743</v>
      </c>
      <c r="CS66" s="375"/>
      <c r="CT66" s="85" t="s">
        <v>16743</v>
      </c>
      <c r="CU66" s="85" t="s">
        <v>16743</v>
      </c>
      <c r="CV66" s="85" t="s">
        <v>16743</v>
      </c>
      <c r="CW66" s="85" t="s">
        <v>16743</v>
      </c>
      <c r="CX66" s="85" t="s">
        <v>16743</v>
      </c>
      <c r="CY66" s="85" t="s">
        <v>16743</v>
      </c>
      <c r="CZ66" s="85" t="s">
        <v>16743</v>
      </c>
      <c r="DA66" s="85" t="s">
        <v>16743</v>
      </c>
      <c r="DB66" s="85" t="s">
        <v>16743</v>
      </c>
      <c r="DC66" s="85" t="s">
        <v>16743</v>
      </c>
      <c r="DD66" s="85" t="s">
        <v>16743</v>
      </c>
      <c r="DE66" s="85" t="s">
        <v>16743</v>
      </c>
      <c r="DF66" s="85" t="s">
        <v>16743</v>
      </c>
      <c r="DG66" s="85" t="s">
        <v>16743</v>
      </c>
      <c r="DH66" s="284" t="s">
        <v>1375</v>
      </c>
      <c r="DI66" s="5" t="s">
        <v>119</v>
      </c>
      <c r="DJ66" s="4" t="s">
        <v>13496</v>
      </c>
      <c r="DK66" s="4" t="s">
        <v>17919</v>
      </c>
      <c r="DL66" s="285" t="s">
        <v>17805</v>
      </c>
      <c r="DM66" s="4" t="s">
        <v>17920</v>
      </c>
      <c r="DN66" s="4" t="s">
        <v>17922</v>
      </c>
      <c r="DO66" s="340"/>
      <c r="DP66" s="340"/>
      <c r="DQ66" s="4" t="s">
        <v>15013</v>
      </c>
      <c r="DR66" s="340"/>
      <c r="DS66" s="340"/>
      <c r="DT66" s="340"/>
      <c r="DU66" s="340"/>
      <c r="DV66" s="4">
        <v>252291104</v>
      </c>
      <c r="DW66" s="4" t="s">
        <v>17923</v>
      </c>
      <c r="DX66" s="4">
        <v>9002</v>
      </c>
      <c r="DY66" s="4"/>
      <c r="DZ66" s="348"/>
      <c r="EA66" s="4" t="s">
        <v>25</v>
      </c>
      <c r="EB66" s="4">
        <v>5</v>
      </c>
      <c r="EC66" s="4" t="s">
        <v>1887</v>
      </c>
      <c r="ED66" s="340"/>
      <c r="EE66" s="340"/>
      <c r="EF66" s="340"/>
      <c r="EG66" s="348"/>
      <c r="EH66" s="348"/>
      <c r="EI66" s="4"/>
      <c r="EJ66" s="4" t="s">
        <v>26</v>
      </c>
      <c r="EK66" s="4" t="s">
        <v>25</v>
      </c>
      <c r="EL66" s="4"/>
      <c r="EM66" s="4" t="s">
        <v>1759</v>
      </c>
      <c r="EN66" s="4"/>
      <c r="EO66" s="4" t="s">
        <v>1862</v>
      </c>
      <c r="EP66" s="340"/>
      <c r="EQ66" s="4" t="s">
        <v>2143</v>
      </c>
      <c r="ER66" s="4"/>
      <c r="ES66" s="4" t="s">
        <v>1956</v>
      </c>
      <c r="ET66" s="340"/>
      <c r="EU66" s="4" t="s">
        <v>114</v>
      </c>
      <c r="EV66" s="340"/>
      <c r="EW66" s="4" t="s">
        <v>1370</v>
      </c>
      <c r="EX66" s="340"/>
      <c r="EY66" s="4" t="s">
        <v>8</v>
      </c>
      <c r="EZ66" s="4" t="s">
        <v>17924</v>
      </c>
      <c r="FA66" s="4" t="s">
        <v>25</v>
      </c>
      <c r="FB66" s="340"/>
      <c r="FC66" s="4" t="s">
        <v>1816</v>
      </c>
      <c r="FD66" s="340"/>
      <c r="FE66" s="4" t="s">
        <v>2024</v>
      </c>
      <c r="FF66" s="4" t="s">
        <v>1865</v>
      </c>
      <c r="FG66" s="4" t="s">
        <v>26</v>
      </c>
      <c r="FH66" s="4" t="s">
        <v>1375</v>
      </c>
      <c r="FI66" s="4" t="s">
        <v>1839</v>
      </c>
      <c r="FJ66" s="4" t="s">
        <v>54</v>
      </c>
      <c r="FK66" s="4" t="s">
        <v>85</v>
      </c>
      <c r="FL66" t="s">
        <v>17925</v>
      </c>
      <c r="FM66" s="4" t="s">
        <v>17921</v>
      </c>
      <c r="FN66" s="4" t="s">
        <v>1839</v>
      </c>
      <c r="FO66" s="4" t="s">
        <v>1890</v>
      </c>
      <c r="FP66" s="4" t="s">
        <v>13284</v>
      </c>
      <c r="FQ66" s="4" t="s">
        <v>17926</v>
      </c>
      <c r="FR66" s="4" t="s">
        <v>1869</v>
      </c>
      <c r="FS66" s="4" t="s">
        <v>1844</v>
      </c>
      <c r="FT66" s="4" t="s">
        <v>1845</v>
      </c>
      <c r="FU66" s="4" t="s">
        <v>9</v>
      </c>
      <c r="FV66" t="s">
        <v>17927</v>
      </c>
      <c r="FW66" s="4" t="s">
        <v>1846</v>
      </c>
      <c r="FX66" s="4" t="s">
        <v>46</v>
      </c>
      <c r="FY66" s="4" t="s">
        <v>17920</v>
      </c>
      <c r="FZ66" s="4" t="s">
        <v>16496</v>
      </c>
      <c r="GA66" s="4" t="s">
        <v>1375</v>
      </c>
      <c r="GB66" s="4" t="s">
        <v>17928</v>
      </c>
      <c r="GC66" s="340"/>
      <c r="GD66" s="340"/>
      <c r="GE66" s="340"/>
      <c r="GF66" s="348"/>
      <c r="GG66" s="348"/>
      <c r="GH66" s="3" t="s">
        <v>1375</v>
      </c>
      <c r="GI66" s="4" t="s">
        <v>9</v>
      </c>
      <c r="GJ66" s="4" t="s">
        <v>1433</v>
      </c>
      <c r="GK66" s="4" t="s">
        <v>1375</v>
      </c>
      <c r="GL66" s="4" t="s">
        <v>9</v>
      </c>
      <c r="GM66" s="4" t="s">
        <v>1375</v>
      </c>
      <c r="GN66" s="4" t="s">
        <v>1375</v>
      </c>
      <c r="GO66" s="340"/>
      <c r="GP66" s="4" t="s">
        <v>1850</v>
      </c>
      <c r="GQ66" s="340"/>
      <c r="GR66" s="4" t="s">
        <v>17929</v>
      </c>
      <c r="GS66" s="340"/>
      <c r="GT66" s="4" t="s">
        <v>17930</v>
      </c>
      <c r="GU66" s="4" t="s">
        <v>1375</v>
      </c>
      <c r="GV66" s="4" t="s">
        <v>9</v>
      </c>
      <c r="GW66" s="4" t="s">
        <v>17931</v>
      </c>
      <c r="GX66" s="4" t="s">
        <v>17921</v>
      </c>
      <c r="GY66" t="s">
        <v>17927</v>
      </c>
      <c r="GZ66" t="str">
        <f ca="1">IFERROR(INDIRECT("'[2021_Ignition_Tracker_QC_File_20210528.xlsm]Ignition Tracker'!"&amp;ADDRESS(MATCH($A66,'[2]Ignition Tracker'!$A:$A,0),MATCH(GZ$1,'[2]Ignition Tracker'!$1:$1,0))),"")</f>
        <v/>
      </c>
      <c r="HA66" s="4" t="str">
        <f ca="1">IFERROR(INDIRECT("'[2021_Ignition_Tracker_QC_File_20210528.xlsm]Ignition Tracker'!"&amp;ADDRESS(MATCH($A66,'[2]Ignition Tracker'!$A:$A,0),MATCH(HA$1,'[2]Ignition Tracker'!$1:$1,0))),"")</f>
        <v/>
      </c>
      <c r="HB66" s="4" t="str">
        <f ca="1">IFERROR(INDIRECT("'[2021_Ignition_Tracker_QC_File_20210528.xlsm]Ignition Tracker'!"&amp;ADDRESS(MATCH($A66,'[2]Ignition Tracker'!$A:$A,0),MATCH(HB$1,'[2]Ignition Tracker'!$1:$1,0))),"")</f>
        <v/>
      </c>
      <c r="HC66" s="4" t="str">
        <f ca="1">IFERROR(INDIRECT("'[2021_Ignition_Tracker_QC_File_20210528.xlsm]Ignition Tracker'!"&amp;ADDRESS(MATCH($A66,'[2]Ignition Tracker'!$A:$A,0),MATCH(HC$1,'[2]Ignition Tracker'!$1:$1,0))),"")</f>
        <v/>
      </c>
    </row>
    <row r="67" spans="1:211" s="269" customFormat="1" x14ac:dyDescent="0.35">
      <c r="A67" s="137">
        <v>632</v>
      </c>
      <c r="B67" s="339"/>
      <c r="C67" s="123" t="s">
        <v>1410</v>
      </c>
      <c r="D67" s="124"/>
      <c r="E67" s="124"/>
      <c r="F67" s="340"/>
      <c r="G67" s="125" t="s">
        <v>17932</v>
      </c>
      <c r="H67" s="266" t="s">
        <v>1375</v>
      </c>
      <c r="I67" s="123"/>
      <c r="J67" s="339"/>
      <c r="K67" s="355"/>
      <c r="L67" s="267"/>
      <c r="M67" s="354"/>
      <c r="N67" s="267" t="s">
        <v>19660</v>
      </c>
      <c r="O67" s="354"/>
      <c r="P67" s="354"/>
      <c r="Q67" s="267"/>
      <c r="R67" s="267"/>
      <c r="S67" s="267"/>
      <c r="T67" s="123"/>
      <c r="U67" s="124"/>
      <c r="V67" s="124"/>
      <c r="W67" s="123"/>
      <c r="X67" s="339"/>
      <c r="Y67" s="339"/>
      <c r="Z67" s="123"/>
      <c r="AA67" s="123"/>
      <c r="AB67" s="124"/>
      <c r="AC67" s="124"/>
      <c r="AD67" s="339"/>
      <c r="AE67" s="339"/>
      <c r="AF67" s="355"/>
      <c r="AG67" s="355"/>
      <c r="AH67" s="266" t="s">
        <v>1375</v>
      </c>
      <c r="AI67" s="124">
        <v>44337</v>
      </c>
      <c r="AJ67" s="252" t="s">
        <v>17933</v>
      </c>
      <c r="AK67" s="124">
        <v>44337</v>
      </c>
      <c r="AL67" s="252" t="s">
        <v>17933</v>
      </c>
      <c r="AM67" s="85" t="s">
        <v>28</v>
      </c>
      <c r="AN67" s="85" t="s">
        <v>26</v>
      </c>
      <c r="AO67" s="85" t="s">
        <v>26</v>
      </c>
      <c r="AP67" s="85" t="s">
        <v>17934</v>
      </c>
      <c r="AQ67" s="85"/>
      <c r="AR67" s="85"/>
      <c r="AS67" s="335" t="s">
        <v>17935</v>
      </c>
      <c r="AT67" s="335"/>
      <c r="AU67" s="85"/>
      <c r="AV67" s="85"/>
      <c r="AW67" s="85"/>
      <c r="AX67" s="266" t="s">
        <v>1375</v>
      </c>
      <c r="AY67" s="85" t="s">
        <v>25</v>
      </c>
      <c r="AZ67" s="85" t="s">
        <v>25</v>
      </c>
      <c r="BA67" s="85" t="s">
        <v>25</v>
      </c>
      <c r="BB67" s="85" t="s">
        <v>25</v>
      </c>
      <c r="BC67" s="348"/>
      <c r="BD67" s="85" t="s">
        <v>27</v>
      </c>
      <c r="BE67" s="85" t="s">
        <v>13</v>
      </c>
      <c r="BF67" s="85" t="s">
        <v>34</v>
      </c>
      <c r="BG67" s="85"/>
      <c r="BH67" s="304" t="s">
        <v>18047</v>
      </c>
      <c r="BI67" s="364"/>
      <c r="BJ67" s="123"/>
      <c r="BK67" s="123"/>
      <c r="BL67" s="123"/>
      <c r="BM67" s="123" t="s">
        <v>102</v>
      </c>
      <c r="BN67" s="123" t="s">
        <v>1378</v>
      </c>
      <c r="BO67" s="123" t="s">
        <v>1382</v>
      </c>
      <c r="BP67" s="123"/>
      <c r="BQ67" s="4" t="s">
        <v>8</v>
      </c>
      <c r="BR67" s="123" t="s">
        <v>1617</v>
      </c>
      <c r="BS67" s="123" t="s">
        <v>11</v>
      </c>
      <c r="BT67"/>
      <c r="BU67"/>
      <c r="BV67" s="266" t="s">
        <v>1375</v>
      </c>
      <c r="BW67" s="85" t="s">
        <v>43</v>
      </c>
      <c r="BX67" s="372"/>
      <c r="BY67" s="372"/>
      <c r="BZ67" s="129" t="s">
        <v>71</v>
      </c>
      <c r="CA67" t="s">
        <v>3022</v>
      </c>
      <c r="CB67">
        <v>12000</v>
      </c>
      <c r="CC67" s="123"/>
      <c r="CD67" s="123" t="s">
        <v>1473</v>
      </c>
      <c r="CE67" s="123" t="s">
        <v>1483</v>
      </c>
      <c r="CF67" s="123"/>
      <c r="CG67" s="123"/>
      <c r="CH67" s="123">
        <v>244</v>
      </c>
      <c r="CI67" s="123"/>
      <c r="CJ67" s="85" t="s">
        <v>16743</v>
      </c>
      <c r="CK67" s="85" t="s">
        <v>16743</v>
      </c>
      <c r="CL67" s="85" t="s">
        <v>16743</v>
      </c>
      <c r="CM67" s="85" t="s">
        <v>16743</v>
      </c>
      <c r="CN67" s="284" t="s">
        <v>17865</v>
      </c>
      <c r="CO67" s="85" t="s">
        <v>16743</v>
      </c>
      <c r="CP67" s="85" t="s">
        <v>16743</v>
      </c>
      <c r="CQ67" s="85" t="s">
        <v>16743</v>
      </c>
      <c r="CR67" s="85" t="s">
        <v>16743</v>
      </c>
      <c r="CS67" s="375"/>
      <c r="CT67" s="85" t="s">
        <v>16743</v>
      </c>
      <c r="CU67" s="85" t="s">
        <v>16743</v>
      </c>
      <c r="CV67" s="85" t="s">
        <v>16743</v>
      </c>
      <c r="CW67" s="85" t="s">
        <v>16743</v>
      </c>
      <c r="CX67" s="85" t="s">
        <v>16743</v>
      </c>
      <c r="CY67" s="85" t="s">
        <v>16743</v>
      </c>
      <c r="CZ67" s="85" t="s">
        <v>16743</v>
      </c>
      <c r="DA67" s="85" t="s">
        <v>16743</v>
      </c>
      <c r="DB67" s="85" t="s">
        <v>16743</v>
      </c>
      <c r="DC67" s="85" t="s">
        <v>16743</v>
      </c>
      <c r="DD67" s="85" t="s">
        <v>16743</v>
      </c>
      <c r="DE67" s="85" t="s">
        <v>16743</v>
      </c>
      <c r="DF67" s="85" t="s">
        <v>16743</v>
      </c>
      <c r="DG67" s="85" t="s">
        <v>16743</v>
      </c>
      <c r="DH67" s="284" t="s">
        <v>1375</v>
      </c>
      <c r="DI67" s="5" t="s">
        <v>120</v>
      </c>
      <c r="DJ67" s="4" t="s">
        <v>2995</v>
      </c>
      <c r="DK67" s="4" t="s">
        <v>17933</v>
      </c>
      <c r="DL67" s="285" t="s">
        <v>17805</v>
      </c>
      <c r="DM67" s="4" t="s">
        <v>17934</v>
      </c>
      <c r="DN67" s="4" t="s">
        <v>17935</v>
      </c>
      <c r="DO67" s="340"/>
      <c r="DP67" s="340"/>
      <c r="DQ67" s="4" t="s">
        <v>2996</v>
      </c>
      <c r="DR67" s="340"/>
      <c r="DS67" s="340"/>
      <c r="DT67" s="340"/>
      <c r="DU67" s="340"/>
      <c r="DV67" s="4">
        <v>103321101</v>
      </c>
      <c r="DW67" s="4" t="s">
        <v>17936</v>
      </c>
      <c r="DX67" s="4">
        <v>9002</v>
      </c>
      <c r="DY67" s="4"/>
      <c r="DZ67" s="348"/>
      <c r="EA67" s="4" t="s">
        <v>25</v>
      </c>
      <c r="EB67" s="4"/>
      <c r="EC67" s="4"/>
      <c r="ED67" s="340"/>
      <c r="EE67" s="340"/>
      <c r="EF67" s="340"/>
      <c r="EG67" s="348"/>
      <c r="EH67" s="348"/>
      <c r="EI67" s="4" t="s">
        <v>17937</v>
      </c>
      <c r="EJ67" s="4" t="s">
        <v>26</v>
      </c>
      <c r="EK67" s="4" t="s">
        <v>25</v>
      </c>
      <c r="EL67" s="4"/>
      <c r="EM67" s="4" t="s">
        <v>1759</v>
      </c>
      <c r="EN67" s="4"/>
      <c r="EO67" s="4" t="s">
        <v>1862</v>
      </c>
      <c r="EP67" s="340"/>
      <c r="EQ67" s="4" t="s">
        <v>1761</v>
      </c>
      <c r="ER67" s="4"/>
      <c r="ES67" s="4" t="s">
        <v>4</v>
      </c>
      <c r="ET67" s="340"/>
      <c r="EU67" s="4" t="s">
        <v>114</v>
      </c>
      <c r="EV67" s="340"/>
      <c r="EW67" s="4" t="s">
        <v>1807</v>
      </c>
      <c r="EX67" s="340"/>
      <c r="EY67" s="4" t="s">
        <v>8</v>
      </c>
      <c r="EZ67" s="4"/>
      <c r="FA67" s="4" t="s">
        <v>25</v>
      </c>
      <c r="FB67" s="340"/>
      <c r="FC67" s="4" t="s">
        <v>1816</v>
      </c>
      <c r="FD67" s="340"/>
      <c r="FE67" s="4" t="s">
        <v>3425</v>
      </c>
      <c r="FF67" s="4" t="s">
        <v>2917</v>
      </c>
      <c r="FG67" s="4" t="s">
        <v>26</v>
      </c>
      <c r="FH67" s="4" t="s">
        <v>1375</v>
      </c>
      <c r="FI67" s="4"/>
      <c r="FJ67" s="4"/>
      <c r="FK67" s="4"/>
      <c r="FL67"/>
      <c r="FM67" s="4"/>
      <c r="FN67" s="4"/>
      <c r="FO67" s="4"/>
      <c r="FP67" s="4"/>
      <c r="FQ67" s="4"/>
      <c r="FR67" s="4"/>
      <c r="FS67" s="4"/>
      <c r="FT67" s="4"/>
      <c r="FU67" s="4"/>
      <c r="FV67"/>
      <c r="FW67" s="4"/>
      <c r="FX67" s="4"/>
      <c r="FY67" s="4"/>
      <c r="FZ67" s="4"/>
      <c r="GA67" s="4"/>
      <c r="GB67" s="4"/>
      <c r="GC67" s="340"/>
      <c r="GD67" s="340"/>
      <c r="GE67" s="340"/>
      <c r="GF67" s="348"/>
      <c r="GG67" s="348"/>
      <c r="GH67" s="3"/>
      <c r="GI67" s="4"/>
      <c r="GJ67" s="4"/>
      <c r="GK67" s="4"/>
      <c r="GL67" s="4"/>
      <c r="GM67" s="4"/>
      <c r="GN67" s="4"/>
      <c r="GO67" s="340"/>
      <c r="GP67" s="4"/>
      <c r="GQ67" s="340"/>
      <c r="GR67" s="4"/>
      <c r="GS67" s="340"/>
      <c r="GT67" s="4"/>
      <c r="GU67" s="4"/>
      <c r="GV67" s="4"/>
      <c r="GW67" s="4"/>
      <c r="GX67" s="4"/>
      <c r="GY67"/>
      <c r="GZ67"/>
      <c r="HA67" s="4"/>
      <c r="HB67" s="4"/>
      <c r="HC67" s="4"/>
    </row>
    <row r="68" spans="1:211" s="269" customFormat="1" x14ac:dyDescent="0.35">
      <c r="A68" s="137">
        <v>631</v>
      </c>
      <c r="B68" s="339"/>
      <c r="C68" s="123" t="s">
        <v>1412</v>
      </c>
      <c r="D68" s="124">
        <v>44337</v>
      </c>
      <c r="E68" s="124">
        <v>44337</v>
      </c>
      <c r="F68" s="340"/>
      <c r="G68" s="125" t="s">
        <v>17847</v>
      </c>
      <c r="H68" s="266" t="s">
        <v>1375</v>
      </c>
      <c r="I68" s="123" t="s">
        <v>3884</v>
      </c>
      <c r="J68" s="339"/>
      <c r="K68" s="355"/>
      <c r="L68" s="267"/>
      <c r="M68" s="354"/>
      <c r="N68" s="267" t="s">
        <v>19657</v>
      </c>
      <c r="O68" s="354"/>
      <c r="P68" s="354"/>
      <c r="Q68" s="267"/>
      <c r="R68" s="267"/>
      <c r="S68" s="267"/>
      <c r="T68" s="123"/>
      <c r="U68" s="124"/>
      <c r="V68" s="124"/>
      <c r="W68" s="123"/>
      <c r="X68" s="339"/>
      <c r="Y68" s="339"/>
      <c r="Z68" s="123"/>
      <c r="AA68" s="123"/>
      <c r="AB68" s="124"/>
      <c r="AC68" s="124"/>
      <c r="AD68" s="339"/>
      <c r="AE68" s="339"/>
      <c r="AF68" s="355"/>
      <c r="AG68" s="355"/>
      <c r="AH68" s="266" t="s">
        <v>1375</v>
      </c>
      <c r="AI68" s="124">
        <v>44337</v>
      </c>
      <c r="AJ68" s="252" t="s">
        <v>13209</v>
      </c>
      <c r="AK68" s="124"/>
      <c r="AL68" s="252"/>
      <c r="AM68" s="85" t="s">
        <v>28</v>
      </c>
      <c r="AN68" s="85" t="s">
        <v>26</v>
      </c>
      <c r="AO68" s="85" t="s">
        <v>26</v>
      </c>
      <c r="AP68" s="85"/>
      <c r="AQ68" s="85"/>
      <c r="AR68" s="85"/>
      <c r="AS68" s="335" t="s">
        <v>17848</v>
      </c>
      <c r="AT68" s="335"/>
      <c r="AU68" s="85"/>
      <c r="AV68" s="85"/>
      <c r="AW68" s="85"/>
      <c r="AX68" s="266" t="s">
        <v>1375</v>
      </c>
      <c r="AY68" s="85" t="s">
        <v>26</v>
      </c>
      <c r="AZ68" s="85" t="s">
        <v>26</v>
      </c>
      <c r="BA68" s="85" t="s">
        <v>26</v>
      </c>
      <c r="BB68" s="85" t="s">
        <v>26</v>
      </c>
      <c r="BC68" s="348"/>
      <c r="BD68" s="85" t="s">
        <v>33</v>
      </c>
      <c r="BE68" s="85" t="s">
        <v>13</v>
      </c>
      <c r="BF68" s="85"/>
      <c r="BG68" s="85"/>
      <c r="BH68" s="116" t="s">
        <v>115</v>
      </c>
      <c r="BI68" s="364"/>
      <c r="BJ68" s="123"/>
      <c r="BK68" s="123"/>
      <c r="BL68" s="123"/>
      <c r="BM68" s="123" t="s">
        <v>106</v>
      </c>
      <c r="BN68" s="123"/>
      <c r="BO68" s="123"/>
      <c r="BP68" s="123"/>
      <c r="BQ68" s="4" t="s">
        <v>8</v>
      </c>
      <c r="BR68" s="123"/>
      <c r="BS68" s="123"/>
      <c r="BT68"/>
      <c r="BU68"/>
      <c r="BV68" s="266" t="s">
        <v>1375</v>
      </c>
      <c r="BW68" s="85" t="s">
        <v>1404</v>
      </c>
      <c r="BX68" s="372"/>
      <c r="BY68" s="372"/>
      <c r="BZ68" s="129" t="s">
        <v>54</v>
      </c>
      <c r="CA68" t="s">
        <v>17850</v>
      </c>
      <c r="CB68">
        <v>12000</v>
      </c>
      <c r="CC68" s="123"/>
      <c r="CD68" s="123" t="s">
        <v>1369</v>
      </c>
      <c r="CE68" s="123" t="s">
        <v>17</v>
      </c>
      <c r="CF68" s="123"/>
      <c r="CG68" s="123"/>
      <c r="CH68" s="123"/>
      <c r="CI68" s="123"/>
      <c r="CJ68" s="85" t="s">
        <v>16743</v>
      </c>
      <c r="CK68" s="85" t="s">
        <v>16743</v>
      </c>
      <c r="CL68" s="85" t="s">
        <v>16743</v>
      </c>
      <c r="CM68" s="85" t="s">
        <v>16743</v>
      </c>
      <c r="CN68" s="284" t="s">
        <v>17572</v>
      </c>
      <c r="CO68" s="85" t="s">
        <v>16743</v>
      </c>
      <c r="CP68" s="85" t="s">
        <v>16743</v>
      </c>
      <c r="CQ68" s="85" t="s">
        <v>16743</v>
      </c>
      <c r="CR68" s="85" t="s">
        <v>16743</v>
      </c>
      <c r="CS68" s="375"/>
      <c r="CT68" s="85" t="s">
        <v>16743</v>
      </c>
      <c r="CU68" s="85" t="s">
        <v>16743</v>
      </c>
      <c r="CV68" s="85" t="s">
        <v>16743</v>
      </c>
      <c r="CW68" s="85" t="s">
        <v>16743</v>
      </c>
      <c r="CX68" s="85" t="s">
        <v>16743</v>
      </c>
      <c r="CY68" s="85" t="s">
        <v>16743</v>
      </c>
      <c r="CZ68" s="85" t="s">
        <v>16743</v>
      </c>
      <c r="DA68" s="85" t="s">
        <v>16743</v>
      </c>
      <c r="DB68" s="85" t="s">
        <v>16743</v>
      </c>
      <c r="DC68" s="85" t="s">
        <v>16743</v>
      </c>
      <c r="DD68" s="85" t="s">
        <v>16743</v>
      </c>
      <c r="DE68" s="85" t="s">
        <v>16743</v>
      </c>
      <c r="DF68" s="85" t="s">
        <v>16743</v>
      </c>
      <c r="DG68" s="85" t="s">
        <v>16743</v>
      </c>
      <c r="DH68" s="284" t="s">
        <v>1375</v>
      </c>
      <c r="DI68" s="5" t="s">
        <v>119</v>
      </c>
      <c r="DJ68" s="4" t="s">
        <v>4064</v>
      </c>
      <c r="DK68" s="4" t="s">
        <v>13209</v>
      </c>
      <c r="DL68" s="285" t="s">
        <v>17805</v>
      </c>
      <c r="DM68" s="4"/>
      <c r="DN68" s="4" t="s">
        <v>17848</v>
      </c>
      <c r="DO68" s="340"/>
      <c r="DP68" s="340"/>
      <c r="DQ68" s="4" t="s">
        <v>119</v>
      </c>
      <c r="DR68" s="340"/>
      <c r="DS68" s="340"/>
      <c r="DT68" s="340"/>
      <c r="DU68" s="340"/>
      <c r="DV68" s="4"/>
      <c r="DW68" s="4" t="s">
        <v>17849</v>
      </c>
      <c r="DX68" s="4">
        <v>9320</v>
      </c>
      <c r="DY68" s="4"/>
      <c r="DZ68" s="348"/>
      <c r="EA68" s="4" t="s">
        <v>25</v>
      </c>
      <c r="EB68" s="4"/>
      <c r="EC68" s="4"/>
      <c r="ED68" s="340"/>
      <c r="EE68" s="340"/>
      <c r="EF68" s="340"/>
      <c r="EG68" s="348"/>
      <c r="EH68" s="348"/>
      <c r="EI68" s="4"/>
      <c r="EJ68" s="4" t="s">
        <v>26</v>
      </c>
      <c r="EK68" s="4" t="s">
        <v>25</v>
      </c>
      <c r="EL68" s="4"/>
      <c r="EM68" s="4" t="s">
        <v>1759</v>
      </c>
      <c r="EN68" s="4"/>
      <c r="EO68" s="4" t="s">
        <v>2782</v>
      </c>
      <c r="EP68" s="340"/>
      <c r="EQ68" s="4" t="s">
        <v>1836</v>
      </c>
      <c r="ER68" s="4"/>
      <c r="ES68" s="4" t="s">
        <v>1807</v>
      </c>
      <c r="ET68" s="340"/>
      <c r="EU68" s="4" t="s">
        <v>114</v>
      </c>
      <c r="EV68" s="340"/>
      <c r="EW68" s="4" t="s">
        <v>1370</v>
      </c>
      <c r="EX68" s="340"/>
      <c r="EY68" s="4" t="s">
        <v>8</v>
      </c>
      <c r="EZ68" s="4"/>
      <c r="FA68" s="4" t="s">
        <v>26</v>
      </c>
      <c r="FB68" s="340"/>
      <c r="FC68" s="4"/>
      <c r="FD68" s="340"/>
      <c r="FE68" s="4" t="s">
        <v>2024</v>
      </c>
      <c r="FF68" s="4" t="s">
        <v>1838</v>
      </c>
      <c r="FG68" s="4" t="s">
        <v>26</v>
      </c>
      <c r="FH68" s="4" t="s">
        <v>1375</v>
      </c>
      <c r="FI68" s="4"/>
      <c r="FJ68" s="4"/>
      <c r="FK68" s="4"/>
      <c r="FL68"/>
      <c r="FM68" s="4"/>
      <c r="FN68" s="4"/>
      <c r="FO68" s="4"/>
      <c r="FP68" s="4"/>
      <c r="FQ68" s="4"/>
      <c r="FR68" s="4"/>
      <c r="FS68" s="4"/>
      <c r="FT68" s="4"/>
      <c r="FU68" s="4"/>
      <c r="FV68"/>
      <c r="FW68" s="4"/>
      <c r="FX68" s="4"/>
      <c r="FY68" s="4"/>
      <c r="FZ68" s="4"/>
      <c r="GA68" s="4"/>
      <c r="GB68" s="4"/>
      <c r="GC68" s="340"/>
      <c r="GD68" s="340"/>
      <c r="GE68" s="340"/>
      <c r="GF68" s="348"/>
      <c r="GG68" s="348"/>
      <c r="GH68" s="3"/>
      <c r="GI68" s="4"/>
      <c r="GJ68" s="4"/>
      <c r="GK68" s="4"/>
      <c r="GL68" s="4"/>
      <c r="GM68" s="4"/>
      <c r="GN68" s="4"/>
      <c r="GO68" s="340"/>
      <c r="GP68" s="4"/>
      <c r="GQ68" s="340"/>
      <c r="GR68" s="4"/>
      <c r="GS68" s="340"/>
      <c r="GT68" s="4"/>
      <c r="GU68" s="4"/>
      <c r="GV68" s="4"/>
      <c r="GW68" s="4"/>
      <c r="GX68" s="4"/>
      <c r="GY68"/>
      <c r="GZ68" t="str">
        <f ca="1">IFERROR(INDIRECT("'[2021_Ignition_Tracker_QC_File_20210528.xlsm]Ignition Tracker'!"&amp;ADDRESS(MATCH($A68,'[2]Ignition Tracker'!$A:$A,0),MATCH(GZ$1,'[2]Ignition Tracker'!$1:$1,0))),"")</f>
        <v/>
      </c>
      <c r="HA68" s="4" t="str">
        <f ca="1">IFERROR(INDIRECT("'[2021_Ignition_Tracker_QC_File_20210528.xlsm]Ignition Tracker'!"&amp;ADDRESS(MATCH($A68,'[2]Ignition Tracker'!$A:$A,0),MATCH(HA$1,'[2]Ignition Tracker'!$1:$1,0))),"")</f>
        <v/>
      </c>
      <c r="HB68" s="4" t="str">
        <f ca="1">IFERROR(INDIRECT("'[2021_Ignition_Tracker_QC_File_20210528.xlsm]Ignition Tracker'!"&amp;ADDRESS(MATCH($A68,'[2]Ignition Tracker'!$A:$A,0),MATCH(HB$1,'[2]Ignition Tracker'!$1:$1,0))),"")</f>
        <v/>
      </c>
      <c r="HC68" s="4" t="str">
        <f ca="1">IFERROR(INDIRECT("'[2021_Ignition_Tracker_QC_File_20210528.xlsm]Ignition Tracker'!"&amp;ADDRESS(MATCH($A68,'[2]Ignition Tracker'!$A:$A,0),MATCH(HC$1,'[2]Ignition Tracker'!$1:$1,0))),"")</f>
        <v/>
      </c>
    </row>
    <row r="69" spans="1:211" s="269" customFormat="1" x14ac:dyDescent="0.35">
      <c r="A69" s="137">
        <v>630</v>
      </c>
      <c r="B69" s="339"/>
      <c r="C69" s="123" t="s">
        <v>1412</v>
      </c>
      <c r="D69" s="124">
        <v>44337</v>
      </c>
      <c r="E69" s="124">
        <v>44337</v>
      </c>
      <c r="F69" s="340"/>
      <c r="G69" s="125" t="s">
        <v>17838</v>
      </c>
      <c r="H69" s="266" t="s">
        <v>1375</v>
      </c>
      <c r="I69" s="123" t="s">
        <v>3884</v>
      </c>
      <c r="J69" s="339"/>
      <c r="K69" s="355"/>
      <c r="L69" s="267"/>
      <c r="M69" s="354"/>
      <c r="N69" s="267" t="s">
        <v>19657</v>
      </c>
      <c r="O69" s="354"/>
      <c r="P69" s="354"/>
      <c r="Q69" s="267"/>
      <c r="R69" s="267"/>
      <c r="S69" s="267"/>
      <c r="T69" s="123"/>
      <c r="U69" s="124"/>
      <c r="V69" s="124"/>
      <c r="W69" s="123"/>
      <c r="X69" s="339"/>
      <c r="Y69" s="339"/>
      <c r="Z69" s="123"/>
      <c r="AA69" s="123"/>
      <c r="AB69" s="124"/>
      <c r="AC69" s="124"/>
      <c r="AD69" s="339"/>
      <c r="AE69" s="339"/>
      <c r="AF69" s="355"/>
      <c r="AG69" s="355"/>
      <c r="AH69" s="266" t="s">
        <v>1375</v>
      </c>
      <c r="AI69" s="124">
        <v>44337</v>
      </c>
      <c r="AJ69" s="252" t="s">
        <v>17839</v>
      </c>
      <c r="AK69" s="124"/>
      <c r="AL69" s="252"/>
      <c r="AM69" s="85" t="s">
        <v>28</v>
      </c>
      <c r="AN69" s="85" t="s">
        <v>26</v>
      </c>
      <c r="AO69" s="85" t="s">
        <v>26</v>
      </c>
      <c r="AP69" s="85"/>
      <c r="AQ69" s="85"/>
      <c r="AR69" s="85"/>
      <c r="AS69" s="335">
        <v>1902938</v>
      </c>
      <c r="AT69" s="335"/>
      <c r="AU69" s="85"/>
      <c r="AV69" s="85"/>
      <c r="AW69" s="85"/>
      <c r="AX69" s="266" t="s">
        <v>1375</v>
      </c>
      <c r="AY69" s="85" t="s">
        <v>26</v>
      </c>
      <c r="AZ69" s="85" t="s">
        <v>26</v>
      </c>
      <c r="BA69" s="85" t="s">
        <v>26</v>
      </c>
      <c r="BB69" s="85" t="s">
        <v>26</v>
      </c>
      <c r="BC69" s="348"/>
      <c r="BD69" s="85" t="s">
        <v>33</v>
      </c>
      <c r="BE69" s="85" t="s">
        <v>4</v>
      </c>
      <c r="BF69" s="85"/>
      <c r="BG69" s="85"/>
      <c r="BH69" s="304" t="s">
        <v>18049</v>
      </c>
      <c r="BI69" s="364"/>
      <c r="BJ69" s="123"/>
      <c r="BK69" s="123"/>
      <c r="BL69" s="123"/>
      <c r="BM69" s="123" t="s">
        <v>106</v>
      </c>
      <c r="BN69" s="123"/>
      <c r="BO69" s="123"/>
      <c r="BP69" s="123"/>
      <c r="BQ69" s="4" t="s">
        <v>1422</v>
      </c>
      <c r="BR69" s="123"/>
      <c r="BS69" s="123"/>
      <c r="BT69"/>
      <c r="BU69"/>
      <c r="BV69" s="266" t="s">
        <v>1375</v>
      </c>
      <c r="BW69" s="85" t="s">
        <v>1404</v>
      </c>
      <c r="BX69" s="372"/>
      <c r="BY69" s="372"/>
      <c r="BZ69" s="129" t="s">
        <v>225</v>
      </c>
      <c r="CA69" t="s">
        <v>1962</v>
      </c>
      <c r="CB69">
        <v>12000</v>
      </c>
      <c r="CC69" s="123"/>
      <c r="CD69" s="123" t="s">
        <v>1368</v>
      </c>
      <c r="CE69" s="123" t="s">
        <v>1452</v>
      </c>
      <c r="CF69" s="123"/>
      <c r="CG69" s="123"/>
      <c r="CH69" s="123">
        <v>280</v>
      </c>
      <c r="CI69" s="123"/>
      <c r="CJ69" s="85" t="s">
        <v>16743</v>
      </c>
      <c r="CK69" s="85" t="s">
        <v>16743</v>
      </c>
      <c r="CL69" s="85" t="s">
        <v>16743</v>
      </c>
      <c r="CM69" s="85" t="s">
        <v>16743</v>
      </c>
      <c r="CN69" s="284" t="s">
        <v>17572</v>
      </c>
      <c r="CO69" s="85" t="s">
        <v>16743</v>
      </c>
      <c r="CP69" s="85" t="s">
        <v>16743</v>
      </c>
      <c r="CQ69" s="85" t="s">
        <v>16743</v>
      </c>
      <c r="CR69" s="85" t="s">
        <v>16743</v>
      </c>
      <c r="CS69" s="375"/>
      <c r="CT69" s="85" t="s">
        <v>16743</v>
      </c>
      <c r="CU69" s="85" t="s">
        <v>16743</v>
      </c>
      <c r="CV69" s="85" t="s">
        <v>16743</v>
      </c>
      <c r="CW69" s="85" t="s">
        <v>16743</v>
      </c>
      <c r="CX69" s="85" t="s">
        <v>16743</v>
      </c>
      <c r="CY69" s="85" t="s">
        <v>16743</v>
      </c>
      <c r="CZ69" s="85" t="s">
        <v>16743</v>
      </c>
      <c r="DA69" s="85" t="s">
        <v>16743</v>
      </c>
      <c r="DB69" s="85" t="s">
        <v>16743</v>
      </c>
      <c r="DC69" s="85" t="s">
        <v>16743</v>
      </c>
      <c r="DD69" s="85" t="s">
        <v>16743</v>
      </c>
      <c r="DE69" s="85" t="s">
        <v>16743</v>
      </c>
      <c r="DF69" s="85" t="s">
        <v>16743</v>
      </c>
      <c r="DG69" s="85" t="s">
        <v>16743</v>
      </c>
      <c r="DH69" s="284" t="s">
        <v>1375</v>
      </c>
      <c r="DI69" s="5" t="s">
        <v>120</v>
      </c>
      <c r="DJ69" s="4" t="s">
        <v>1959</v>
      </c>
      <c r="DK69" s="4" t="s">
        <v>17839</v>
      </c>
      <c r="DL69" s="285" t="s">
        <v>17805</v>
      </c>
      <c r="DM69" s="4"/>
      <c r="DN69" s="4">
        <v>1902938</v>
      </c>
      <c r="DO69" s="340"/>
      <c r="DP69" s="340"/>
      <c r="DQ69" s="4" t="s">
        <v>1960</v>
      </c>
      <c r="DR69" s="340"/>
      <c r="DS69" s="340"/>
      <c r="DT69" s="340"/>
      <c r="DU69" s="340"/>
      <c r="DV69" s="4"/>
      <c r="DW69" s="4" t="s">
        <v>17840</v>
      </c>
      <c r="DX69" s="4">
        <v>1000</v>
      </c>
      <c r="DY69" s="4"/>
      <c r="DZ69" s="348"/>
      <c r="EA69" s="4" t="s">
        <v>25</v>
      </c>
      <c r="EB69" s="4">
        <v>4</v>
      </c>
      <c r="EC69" s="4" t="s">
        <v>1887</v>
      </c>
      <c r="ED69" s="340"/>
      <c r="EE69" s="340"/>
      <c r="EF69" s="340"/>
      <c r="EG69" s="348"/>
      <c r="EH69" s="348"/>
      <c r="EI69" s="4"/>
      <c r="EJ69" s="4" t="s">
        <v>26</v>
      </c>
      <c r="EK69" s="4" t="s">
        <v>25</v>
      </c>
      <c r="EL69" s="4" t="s">
        <v>25</v>
      </c>
      <c r="EM69" s="4" t="s">
        <v>1759</v>
      </c>
      <c r="EN69" s="4"/>
      <c r="EO69" s="4" t="s">
        <v>1862</v>
      </c>
      <c r="EP69" s="340"/>
      <c r="EQ69" s="4" t="s">
        <v>1863</v>
      </c>
      <c r="ER69" s="4"/>
      <c r="ES69" s="4" t="s">
        <v>4</v>
      </c>
      <c r="ET69" s="340"/>
      <c r="EU69" s="4" t="s">
        <v>116</v>
      </c>
      <c r="EV69" s="340"/>
      <c r="EW69" s="4" t="s">
        <v>1368</v>
      </c>
      <c r="EX69" s="340"/>
      <c r="EY69" s="4" t="s">
        <v>1807</v>
      </c>
      <c r="EZ69" s="4" t="s">
        <v>17841</v>
      </c>
      <c r="FA69" s="4" t="s">
        <v>26</v>
      </c>
      <c r="FB69" s="340"/>
      <c r="FC69" s="4"/>
      <c r="FD69" s="340"/>
      <c r="FE69" s="4"/>
      <c r="FF69" s="4"/>
      <c r="FG69" s="4"/>
      <c r="FH69" s="4" t="s">
        <v>1375</v>
      </c>
      <c r="FI69" s="4"/>
      <c r="FJ69" s="4"/>
      <c r="FK69" s="4"/>
      <c r="FL69"/>
      <c r="FM69" s="4"/>
      <c r="FN69" s="4"/>
      <c r="FO69" s="4"/>
      <c r="FP69" s="4"/>
      <c r="FQ69" s="4"/>
      <c r="FR69" s="4"/>
      <c r="FS69" s="4"/>
      <c r="FT69" s="4"/>
      <c r="FU69" s="4"/>
      <c r="FV69"/>
      <c r="FW69" s="4"/>
      <c r="FX69" s="4"/>
      <c r="FY69" s="4"/>
      <c r="FZ69" s="4"/>
      <c r="GA69" s="4"/>
      <c r="GB69" s="4"/>
      <c r="GC69" s="340"/>
      <c r="GD69" s="340"/>
      <c r="GE69" s="340"/>
      <c r="GF69" s="348"/>
      <c r="GG69" s="348"/>
      <c r="GH69" s="3"/>
      <c r="GI69" s="4"/>
      <c r="GJ69" s="4"/>
      <c r="GK69" s="4"/>
      <c r="GL69" s="4"/>
      <c r="GM69" s="4"/>
      <c r="GN69" s="4"/>
      <c r="GO69" s="340"/>
      <c r="GP69" s="4"/>
      <c r="GQ69" s="340"/>
      <c r="GR69" s="4"/>
      <c r="GS69" s="340"/>
      <c r="GT69" s="4"/>
      <c r="GU69" s="4"/>
      <c r="GV69" s="4"/>
      <c r="GW69" s="4"/>
      <c r="GX69" s="4"/>
      <c r="GY69"/>
      <c r="GZ69" t="str">
        <f ca="1">IFERROR(INDIRECT("'[2021_Ignition_Tracker_QC_File_20210528.xlsm]Ignition Tracker'!"&amp;ADDRESS(MATCH($A69,'[2]Ignition Tracker'!$A:$A,0),MATCH(GZ$1,'[2]Ignition Tracker'!$1:$1,0))),"")</f>
        <v/>
      </c>
      <c r="HA69" s="4" t="str">
        <f ca="1">IFERROR(INDIRECT("'[2021_Ignition_Tracker_QC_File_20210528.xlsm]Ignition Tracker'!"&amp;ADDRESS(MATCH($A69,'[2]Ignition Tracker'!$A:$A,0),MATCH(HA$1,'[2]Ignition Tracker'!$1:$1,0))),"")</f>
        <v/>
      </c>
      <c r="HB69" s="4" t="str">
        <f ca="1">IFERROR(INDIRECT("'[2021_Ignition_Tracker_QC_File_20210528.xlsm]Ignition Tracker'!"&amp;ADDRESS(MATCH($A69,'[2]Ignition Tracker'!$A:$A,0),MATCH(HB$1,'[2]Ignition Tracker'!$1:$1,0))),"")</f>
        <v/>
      </c>
      <c r="HC69" s="4" t="str">
        <f ca="1">IFERROR(INDIRECT("'[2021_Ignition_Tracker_QC_File_20210528.xlsm]Ignition Tracker'!"&amp;ADDRESS(MATCH($A69,'[2]Ignition Tracker'!$A:$A,0),MATCH(HC$1,'[2]Ignition Tracker'!$1:$1,0))),"")</f>
        <v/>
      </c>
    </row>
    <row r="70" spans="1:211" s="269" customFormat="1" ht="29" x14ac:dyDescent="0.35">
      <c r="A70" s="300">
        <v>629</v>
      </c>
      <c r="B70" s="340"/>
      <c r="C70" s="116" t="s">
        <v>1412</v>
      </c>
      <c r="D70" s="18">
        <v>44340</v>
      </c>
      <c r="E70" s="18">
        <v>44340</v>
      </c>
      <c r="F70" s="340"/>
      <c r="G70" s="301" t="s">
        <v>17804</v>
      </c>
      <c r="H70" s="302" t="s">
        <v>1375</v>
      </c>
      <c r="I70" s="116" t="s">
        <v>3884</v>
      </c>
      <c r="J70" s="340"/>
      <c r="K70" s="348"/>
      <c r="L70" s="248"/>
      <c r="M70" s="358"/>
      <c r="N70" s="267" t="s">
        <v>19657</v>
      </c>
      <c r="O70" s="354"/>
      <c r="P70" s="354"/>
      <c r="Q70" s="248"/>
      <c r="R70" s="248"/>
      <c r="S70" s="248"/>
      <c r="T70" s="135"/>
      <c r="U70" s="18"/>
      <c r="V70" s="18"/>
      <c r="W70" s="4"/>
      <c r="X70" s="340"/>
      <c r="Y70" s="340"/>
      <c r="Z70" s="116"/>
      <c r="AA70" s="116" t="s">
        <v>25</v>
      </c>
      <c r="AB70" s="18">
        <v>44340</v>
      </c>
      <c r="AC70" s="18">
        <v>44340</v>
      </c>
      <c r="AD70" s="340"/>
      <c r="AE70" s="361"/>
      <c r="AF70" s="348"/>
      <c r="AG70" s="348"/>
      <c r="AH70" s="302" t="s">
        <v>1375</v>
      </c>
      <c r="AI70" s="18">
        <v>44337</v>
      </c>
      <c r="AJ70" s="303">
        <v>0.31944444444444448</v>
      </c>
      <c r="AK70" s="18">
        <v>44337</v>
      </c>
      <c r="AL70" s="303">
        <v>0.31736111111111115</v>
      </c>
      <c r="AM70" s="135" t="s">
        <v>28</v>
      </c>
      <c r="AN70" s="135" t="s">
        <v>26</v>
      </c>
      <c r="AO70" s="135" t="s">
        <v>26</v>
      </c>
      <c r="AP70" s="135" t="s">
        <v>17807</v>
      </c>
      <c r="AQ70" s="135" t="s">
        <v>17808</v>
      </c>
      <c r="AR70" s="135"/>
      <c r="AS70" s="336" t="s">
        <v>18088</v>
      </c>
      <c r="AT70" s="336">
        <v>121373831</v>
      </c>
      <c r="AU70" s="135"/>
      <c r="AV70" s="135"/>
      <c r="AW70" s="135" t="s">
        <v>18089</v>
      </c>
      <c r="AX70" s="302" t="s">
        <v>1375</v>
      </c>
      <c r="AY70" s="135" t="s">
        <v>25</v>
      </c>
      <c r="AZ70" s="135" t="s">
        <v>25</v>
      </c>
      <c r="BA70" s="135" t="s">
        <v>25</v>
      </c>
      <c r="BB70" s="135" t="s">
        <v>25</v>
      </c>
      <c r="BC70" s="364"/>
      <c r="BD70" s="135" t="s">
        <v>27</v>
      </c>
      <c r="BE70" s="135" t="s">
        <v>4</v>
      </c>
      <c r="BF70" s="135" t="s">
        <v>34</v>
      </c>
      <c r="BG70" s="135" t="s">
        <v>34</v>
      </c>
      <c r="BH70" s="304" t="s">
        <v>18049</v>
      </c>
      <c r="BI70" s="364"/>
      <c r="BJ70" s="116"/>
      <c r="BK70" s="116"/>
      <c r="BL70" s="116"/>
      <c r="BM70" s="116" t="s">
        <v>102</v>
      </c>
      <c r="BN70" s="116" t="s">
        <v>1378</v>
      </c>
      <c r="BO70" s="116" t="s">
        <v>1398</v>
      </c>
      <c r="BP70" s="116" t="s">
        <v>26</v>
      </c>
      <c r="BQ70" s="116" t="s">
        <v>8</v>
      </c>
      <c r="BR70" s="116" t="s">
        <v>1614</v>
      </c>
      <c r="BS70" s="116" t="s">
        <v>1563</v>
      </c>
      <c r="BT70" t="s">
        <v>7</v>
      </c>
      <c r="BU70" t="s">
        <v>18090</v>
      </c>
      <c r="BV70" s="302" t="s">
        <v>1375</v>
      </c>
      <c r="BW70" s="135" t="s">
        <v>1404</v>
      </c>
      <c r="BX70" s="373"/>
      <c r="BY70" s="373"/>
      <c r="BZ70" s="10" t="s">
        <v>244</v>
      </c>
      <c r="CA70" t="s">
        <v>17810</v>
      </c>
      <c r="CB70">
        <v>12000</v>
      </c>
      <c r="CC70" s="116"/>
      <c r="CD70" s="116" t="s">
        <v>1476</v>
      </c>
      <c r="CE70" s="123" t="s">
        <v>17</v>
      </c>
      <c r="CF70" s="116"/>
      <c r="CG70" s="116"/>
      <c r="CH70" s="123"/>
      <c r="CI70" s="116"/>
      <c r="CJ70" s="135" t="s">
        <v>16743</v>
      </c>
      <c r="CK70" s="135" t="s">
        <v>16743</v>
      </c>
      <c r="CL70" s="135" t="s">
        <v>16743</v>
      </c>
      <c r="CM70" s="135" t="s">
        <v>16743</v>
      </c>
      <c r="CN70" s="284" t="s">
        <v>17572</v>
      </c>
      <c r="CO70" s="85" t="s">
        <v>16743</v>
      </c>
      <c r="CP70" s="85" t="s">
        <v>16743</v>
      </c>
      <c r="CQ70" s="85" t="s">
        <v>16743</v>
      </c>
      <c r="CR70" s="85" t="s">
        <v>16743</v>
      </c>
      <c r="CS70" s="375"/>
      <c r="CT70" s="85" t="s">
        <v>16743</v>
      </c>
      <c r="CU70" s="85" t="s">
        <v>16743</v>
      </c>
      <c r="CV70" s="85" t="s">
        <v>16743</v>
      </c>
      <c r="CW70" s="85" t="s">
        <v>16743</v>
      </c>
      <c r="CX70" s="85" t="s">
        <v>16743</v>
      </c>
      <c r="CY70" s="85" t="s">
        <v>16743</v>
      </c>
      <c r="CZ70" s="85" t="s">
        <v>16743</v>
      </c>
      <c r="DA70" s="85" t="s">
        <v>16743</v>
      </c>
      <c r="DB70" s="85" t="s">
        <v>16743</v>
      </c>
      <c r="DC70" s="85" t="s">
        <v>16743</v>
      </c>
      <c r="DD70" s="85" t="s">
        <v>16743</v>
      </c>
      <c r="DE70" s="85" t="s">
        <v>16743</v>
      </c>
      <c r="DF70" s="85" t="s">
        <v>16743</v>
      </c>
      <c r="DG70" s="85" t="s">
        <v>16743</v>
      </c>
      <c r="DH70" s="284" t="s">
        <v>1375</v>
      </c>
      <c r="DI70" s="5" t="s">
        <v>126</v>
      </c>
      <c r="DJ70" s="4" t="s">
        <v>17811</v>
      </c>
      <c r="DK70" s="4" t="s">
        <v>17806</v>
      </c>
      <c r="DL70" s="285" t="s">
        <v>17805</v>
      </c>
      <c r="DM70" s="4" t="s">
        <v>17807</v>
      </c>
      <c r="DN70" s="4" t="s">
        <v>17809</v>
      </c>
      <c r="DO70" s="340"/>
      <c r="DP70" s="340"/>
      <c r="DQ70" s="4" t="s">
        <v>17812</v>
      </c>
      <c r="DR70" s="340"/>
      <c r="DS70" s="340"/>
      <c r="DT70" s="340"/>
      <c r="DU70" s="340"/>
      <c r="DV70" s="4">
        <v>4299</v>
      </c>
      <c r="DW70" s="4" t="s">
        <v>17813</v>
      </c>
      <c r="DX70" s="4">
        <v>9002</v>
      </c>
      <c r="DY70" s="4"/>
      <c r="DZ70" s="348"/>
      <c r="EA70" s="4" t="s">
        <v>25</v>
      </c>
      <c r="EB70" s="4"/>
      <c r="EC70" s="4"/>
      <c r="ED70" s="340"/>
      <c r="EE70" s="340"/>
      <c r="EF70" s="340"/>
      <c r="EG70" s="348"/>
      <c r="EH70" s="348"/>
      <c r="EI70" s="4"/>
      <c r="EJ70" s="4" t="s">
        <v>26</v>
      </c>
      <c r="EK70" s="4" t="s">
        <v>25</v>
      </c>
      <c r="EL70" s="4"/>
      <c r="EM70" s="4" t="s">
        <v>1759</v>
      </c>
      <c r="EN70" s="4"/>
      <c r="EO70" s="4" t="s">
        <v>2782</v>
      </c>
      <c r="EP70" s="340"/>
      <c r="EQ70" s="4" t="s">
        <v>1761</v>
      </c>
      <c r="ER70" s="4"/>
      <c r="ES70" s="4" t="s">
        <v>4</v>
      </c>
      <c r="ET70" s="340"/>
      <c r="EU70" s="4" t="s">
        <v>115</v>
      </c>
      <c r="EV70" s="340"/>
      <c r="EW70" s="4" t="s">
        <v>1370</v>
      </c>
      <c r="EX70" s="340"/>
      <c r="EY70" s="4" t="s">
        <v>8</v>
      </c>
      <c r="EZ70" s="4"/>
      <c r="FA70" s="4" t="s">
        <v>26</v>
      </c>
      <c r="FB70" s="340"/>
      <c r="FC70" s="4"/>
      <c r="FD70" s="340"/>
      <c r="FE70" s="4" t="s">
        <v>1921</v>
      </c>
      <c r="FF70" s="4" t="s">
        <v>1922</v>
      </c>
      <c r="FG70" s="4" t="s">
        <v>26</v>
      </c>
      <c r="FH70" s="4" t="s">
        <v>1375</v>
      </c>
      <c r="FI70" s="4" t="s">
        <v>1839</v>
      </c>
      <c r="FJ70" s="4" t="s">
        <v>2052</v>
      </c>
      <c r="FK70" s="4" t="s">
        <v>2052</v>
      </c>
      <c r="FL70" t="s">
        <v>17814</v>
      </c>
      <c r="FM70" s="4" t="s">
        <v>17808</v>
      </c>
      <c r="FN70" s="4" t="s">
        <v>1839</v>
      </c>
      <c r="FO70" s="4" t="s">
        <v>1890</v>
      </c>
      <c r="FP70" s="4" t="s">
        <v>17815</v>
      </c>
      <c r="FQ70" s="4" t="s">
        <v>17816</v>
      </c>
      <c r="FR70" s="4" t="s">
        <v>1434</v>
      </c>
      <c r="FS70" s="4" t="s">
        <v>2456</v>
      </c>
      <c r="FT70" s="4" t="s">
        <v>1845</v>
      </c>
      <c r="FU70" s="4" t="s">
        <v>9</v>
      </c>
      <c r="FV70" t="s">
        <v>7871</v>
      </c>
      <c r="FW70" s="4" t="s">
        <v>1846</v>
      </c>
      <c r="FX70" s="4" t="s">
        <v>1436</v>
      </c>
      <c r="FY70" s="4" t="s">
        <v>17807</v>
      </c>
      <c r="FZ70" s="4" t="s">
        <v>2057</v>
      </c>
      <c r="GA70" s="4" t="s">
        <v>17830</v>
      </c>
      <c r="GB70" s="4" t="s">
        <v>17831</v>
      </c>
      <c r="GC70" s="340"/>
      <c r="GD70" s="340"/>
      <c r="GE70" s="340"/>
      <c r="GF70" s="348"/>
      <c r="GG70" s="348"/>
      <c r="GH70" s="3" t="s">
        <v>1375</v>
      </c>
      <c r="GI70" s="4" t="s">
        <v>9</v>
      </c>
      <c r="GJ70" s="4" t="s">
        <v>1433</v>
      </c>
      <c r="GK70" s="4" t="s">
        <v>1375</v>
      </c>
      <c r="GL70" s="4" t="s">
        <v>9</v>
      </c>
      <c r="GM70" s="4" t="s">
        <v>1848</v>
      </c>
      <c r="GN70" s="4" t="s">
        <v>3284</v>
      </c>
      <c r="GO70" s="340"/>
      <c r="GP70" s="4" t="s">
        <v>1850</v>
      </c>
      <c r="GQ70" s="340"/>
      <c r="GR70" s="4" t="s">
        <v>17832</v>
      </c>
      <c r="GS70" s="340"/>
      <c r="GT70" s="4" t="s">
        <v>1375</v>
      </c>
      <c r="GU70" s="4" t="s">
        <v>1375</v>
      </c>
      <c r="GV70" s="4" t="s">
        <v>9</v>
      </c>
      <c r="GW70" s="4" t="s">
        <v>17833</v>
      </c>
      <c r="GX70" s="4" t="s">
        <v>17808</v>
      </c>
      <c r="GY70" t="s">
        <v>7871</v>
      </c>
      <c r="GZ70" t="str">
        <f ca="1">IFERROR(INDIRECT("'[2021_Ignition_Tracker_QC_File_20210528.xlsm]Ignition Tracker'!"&amp;ADDRESS(MATCH($A70,'[2]Ignition Tracker'!$A:$A,0),MATCH(GZ$1,'[2]Ignition Tracker'!$1:$1,0))),"")</f>
        <v/>
      </c>
      <c r="HA70" s="4" t="str">
        <f ca="1">IFERROR(INDIRECT("'[2021_Ignition_Tracker_QC_File_20210528.xlsm]Ignition Tracker'!"&amp;ADDRESS(MATCH($A70,'[2]Ignition Tracker'!$A:$A,0),MATCH(HA$1,'[2]Ignition Tracker'!$1:$1,0))),"")</f>
        <v/>
      </c>
      <c r="HB70" s="4" t="str">
        <f ca="1">IFERROR(INDIRECT("'[2021_Ignition_Tracker_QC_File_20210528.xlsm]Ignition Tracker'!"&amp;ADDRESS(MATCH($A70,'[2]Ignition Tracker'!$A:$A,0),MATCH(HB$1,'[2]Ignition Tracker'!$1:$1,0))),"")</f>
        <v/>
      </c>
      <c r="HC70" s="4" t="str">
        <f ca="1">IFERROR(INDIRECT("'[2021_Ignition_Tracker_QC_File_20210528.xlsm]Ignition Tracker'!"&amp;ADDRESS(MATCH($A70,'[2]Ignition Tracker'!$A:$A,0),MATCH(HC$1,'[2]Ignition Tracker'!$1:$1,0))),"")</f>
        <v/>
      </c>
    </row>
    <row r="71" spans="1:211" s="269" customFormat="1" x14ac:dyDescent="0.35">
      <c r="A71" s="137">
        <v>628</v>
      </c>
      <c r="B71" s="339"/>
      <c r="C71" s="123" t="s">
        <v>1412</v>
      </c>
      <c r="D71" s="124">
        <v>44337</v>
      </c>
      <c r="E71" s="124">
        <v>44337</v>
      </c>
      <c r="F71" s="340"/>
      <c r="G71" s="125" t="s">
        <v>17817</v>
      </c>
      <c r="H71" s="266" t="s">
        <v>1375</v>
      </c>
      <c r="I71" s="123" t="s">
        <v>3884</v>
      </c>
      <c r="J71" s="339"/>
      <c r="K71" s="355"/>
      <c r="L71" s="267"/>
      <c r="M71" s="354"/>
      <c r="N71" s="267" t="s">
        <v>19657</v>
      </c>
      <c r="O71" s="354"/>
      <c r="P71" s="354"/>
      <c r="Q71" s="267"/>
      <c r="R71" s="267"/>
      <c r="S71" s="267"/>
      <c r="T71" s="123"/>
      <c r="U71" s="124"/>
      <c r="V71" s="124"/>
      <c r="W71" s="123"/>
      <c r="X71" s="339"/>
      <c r="Y71" s="339"/>
      <c r="Z71" s="123"/>
      <c r="AA71" s="123"/>
      <c r="AB71" s="124"/>
      <c r="AC71" s="124"/>
      <c r="AD71" s="339"/>
      <c r="AE71" s="339"/>
      <c r="AF71" s="355"/>
      <c r="AG71" s="355"/>
      <c r="AH71" s="266" t="s">
        <v>1375</v>
      </c>
      <c r="AI71" s="124">
        <v>44337</v>
      </c>
      <c r="AJ71" s="252" t="s">
        <v>17818</v>
      </c>
      <c r="AK71" s="124">
        <v>44337</v>
      </c>
      <c r="AL71" s="252" t="s">
        <v>17818</v>
      </c>
      <c r="AM71" s="85" t="s">
        <v>28</v>
      </c>
      <c r="AN71" s="85" t="s">
        <v>26</v>
      </c>
      <c r="AO71" s="85" t="s">
        <v>25</v>
      </c>
      <c r="AP71" s="85" t="s">
        <v>17819</v>
      </c>
      <c r="AQ71" s="85" t="s">
        <v>17820</v>
      </c>
      <c r="AR71" s="85"/>
      <c r="AS71" s="335" t="s">
        <v>17821</v>
      </c>
      <c r="AT71" s="335"/>
      <c r="AU71" s="85"/>
      <c r="AV71" s="85"/>
      <c r="AW71" s="85"/>
      <c r="AX71" s="266" t="s">
        <v>1375</v>
      </c>
      <c r="AY71" s="85" t="s">
        <v>26</v>
      </c>
      <c r="AZ71" s="85" t="s">
        <v>26</v>
      </c>
      <c r="BA71" s="85" t="s">
        <v>26</v>
      </c>
      <c r="BB71" s="85" t="s">
        <v>26</v>
      </c>
      <c r="BC71" s="348"/>
      <c r="BD71" s="85" t="s">
        <v>33</v>
      </c>
      <c r="BE71" s="85" t="s">
        <v>16</v>
      </c>
      <c r="BF71" s="85"/>
      <c r="BG71" s="85"/>
      <c r="BH71" s="304" t="s">
        <v>18050</v>
      </c>
      <c r="BI71" s="364"/>
      <c r="BJ71" s="123"/>
      <c r="BK71" s="123"/>
      <c r="BL71" s="123"/>
      <c r="BM71" s="123" t="s">
        <v>32</v>
      </c>
      <c r="BN71" s="123"/>
      <c r="BO71" s="123"/>
      <c r="BP71" s="123"/>
      <c r="BQ71" s="4" t="s">
        <v>8</v>
      </c>
      <c r="BR71" s="123"/>
      <c r="BS71" s="123"/>
      <c r="BT71"/>
      <c r="BU71"/>
      <c r="BV71" s="266" t="s">
        <v>1375</v>
      </c>
      <c r="BW71" s="85" t="s">
        <v>1404</v>
      </c>
      <c r="BX71" s="372"/>
      <c r="BY71" s="372"/>
      <c r="BZ71" s="129" t="s">
        <v>54</v>
      </c>
      <c r="CA71" t="s">
        <v>17822</v>
      </c>
      <c r="CB71">
        <v>21000</v>
      </c>
      <c r="CC71" s="123"/>
      <c r="CD71" s="123" t="s">
        <v>1369</v>
      </c>
      <c r="CE71" s="123" t="s">
        <v>1444</v>
      </c>
      <c r="CF71" s="123"/>
      <c r="CG71" s="123"/>
      <c r="CH71" s="123"/>
      <c r="CI71" s="123"/>
      <c r="CJ71" s="85" t="s">
        <v>16743</v>
      </c>
      <c r="CK71" s="85" t="s">
        <v>16743</v>
      </c>
      <c r="CL71" s="85" t="s">
        <v>16743</v>
      </c>
      <c r="CM71" s="85" t="s">
        <v>16743</v>
      </c>
      <c r="CN71" s="284" t="s">
        <v>17572</v>
      </c>
      <c r="CO71" s="85" t="s">
        <v>16743</v>
      </c>
      <c r="CP71" s="85" t="s">
        <v>16743</v>
      </c>
      <c r="CQ71" s="85" t="s">
        <v>16743</v>
      </c>
      <c r="CR71" s="85" t="s">
        <v>16743</v>
      </c>
      <c r="CS71" s="375"/>
      <c r="CT71" s="85" t="s">
        <v>16743</v>
      </c>
      <c r="CU71" s="85" t="s">
        <v>16743</v>
      </c>
      <c r="CV71" s="85" t="s">
        <v>16743</v>
      </c>
      <c r="CW71" s="85" t="s">
        <v>16743</v>
      </c>
      <c r="CX71" s="85" t="s">
        <v>16743</v>
      </c>
      <c r="CY71" s="85" t="s">
        <v>16743</v>
      </c>
      <c r="CZ71" s="85" t="s">
        <v>16743</v>
      </c>
      <c r="DA71" s="85" t="s">
        <v>16743</v>
      </c>
      <c r="DB71" s="85" t="s">
        <v>16743</v>
      </c>
      <c r="DC71" s="85" t="s">
        <v>16743</v>
      </c>
      <c r="DD71" s="85" t="s">
        <v>16743</v>
      </c>
      <c r="DE71" s="85" t="s">
        <v>16743</v>
      </c>
      <c r="DF71" s="85" t="s">
        <v>16743</v>
      </c>
      <c r="DG71" s="85" t="s">
        <v>16743</v>
      </c>
      <c r="DH71" s="284" t="s">
        <v>1375</v>
      </c>
      <c r="DI71" s="5" t="s">
        <v>119</v>
      </c>
      <c r="DJ71" s="4" t="s">
        <v>17800</v>
      </c>
      <c r="DK71" s="4" t="s">
        <v>17818</v>
      </c>
      <c r="DL71" s="285" t="s">
        <v>17805</v>
      </c>
      <c r="DM71" s="4" t="s">
        <v>17819</v>
      </c>
      <c r="DN71" s="4" t="s">
        <v>17821</v>
      </c>
      <c r="DO71" s="340"/>
      <c r="DP71" s="340"/>
      <c r="DQ71" s="4" t="s">
        <v>119</v>
      </c>
      <c r="DR71" s="340"/>
      <c r="DS71" s="340"/>
      <c r="DT71" s="340"/>
      <c r="DU71" s="340"/>
      <c r="DV71" s="4">
        <v>255292101</v>
      </c>
      <c r="DW71" s="4" t="s">
        <v>17823</v>
      </c>
      <c r="DX71" s="4">
        <v>9002</v>
      </c>
      <c r="DY71" s="4"/>
      <c r="DZ71" s="348"/>
      <c r="EA71" s="4" t="s">
        <v>25</v>
      </c>
      <c r="EB71" s="4"/>
      <c r="EC71" s="4"/>
      <c r="ED71" s="340"/>
      <c r="EE71" s="340"/>
      <c r="EF71" s="340"/>
      <c r="EG71" s="348"/>
      <c r="EH71" s="348"/>
      <c r="EI71" s="4"/>
      <c r="EJ71" s="4" t="s">
        <v>26</v>
      </c>
      <c r="EK71" s="4" t="s">
        <v>25</v>
      </c>
      <c r="EL71" s="4"/>
      <c r="EM71" s="4" t="s">
        <v>2142</v>
      </c>
      <c r="EN71" s="4" t="s">
        <v>17824</v>
      </c>
      <c r="EO71" s="4" t="s">
        <v>1862</v>
      </c>
      <c r="EP71" s="340"/>
      <c r="EQ71" s="4" t="s">
        <v>2143</v>
      </c>
      <c r="ER71" s="4"/>
      <c r="ES71" s="4" t="s">
        <v>1956</v>
      </c>
      <c r="ET71" s="340"/>
      <c r="EU71" s="4" t="s">
        <v>117</v>
      </c>
      <c r="EV71" s="340"/>
      <c r="EW71" s="4" t="s">
        <v>1370</v>
      </c>
      <c r="EX71" s="340"/>
      <c r="EY71" s="4" t="s">
        <v>8</v>
      </c>
      <c r="EZ71" s="4"/>
      <c r="FA71" s="4" t="s">
        <v>26</v>
      </c>
      <c r="FB71" s="340"/>
      <c r="FC71" s="4"/>
      <c r="FD71" s="340"/>
      <c r="FE71" s="4" t="s">
        <v>2674</v>
      </c>
      <c r="FF71" s="4" t="s">
        <v>1838</v>
      </c>
      <c r="FG71" s="4" t="s">
        <v>26</v>
      </c>
      <c r="FH71" s="4" t="s">
        <v>1375</v>
      </c>
      <c r="FI71" s="4" t="s">
        <v>1839</v>
      </c>
      <c r="FJ71" s="4" t="s">
        <v>54</v>
      </c>
      <c r="FK71" s="4" t="s">
        <v>54</v>
      </c>
      <c r="FL71" t="s">
        <v>17825</v>
      </c>
      <c r="FM71" s="4" t="s">
        <v>17820</v>
      </c>
      <c r="FN71" s="4" t="s">
        <v>1839</v>
      </c>
      <c r="FO71" s="4" t="s">
        <v>1890</v>
      </c>
      <c r="FP71" s="4" t="s">
        <v>2509</v>
      </c>
      <c r="FQ71" s="4" t="s">
        <v>17826</v>
      </c>
      <c r="FR71" s="4" t="s">
        <v>1434</v>
      </c>
      <c r="FS71" s="4" t="s">
        <v>1844</v>
      </c>
      <c r="FT71" s="4" t="s">
        <v>1845</v>
      </c>
      <c r="FU71" s="4" t="s">
        <v>9</v>
      </c>
      <c r="FV71" t="s">
        <v>17834</v>
      </c>
      <c r="FW71" s="4" t="s">
        <v>1846</v>
      </c>
      <c r="FX71" s="4" t="s">
        <v>46</v>
      </c>
      <c r="FY71" s="4" t="s">
        <v>17819</v>
      </c>
      <c r="FZ71" s="4" t="s">
        <v>1847</v>
      </c>
      <c r="GA71" s="4" t="s">
        <v>1375</v>
      </c>
      <c r="GB71" s="4" t="s">
        <v>17835</v>
      </c>
      <c r="GC71" s="340"/>
      <c r="GD71" s="340"/>
      <c r="GE71" s="340"/>
      <c r="GF71" s="348"/>
      <c r="GG71" s="348"/>
      <c r="GH71" s="3" t="s">
        <v>1375</v>
      </c>
      <c r="GI71" s="4" t="s">
        <v>9</v>
      </c>
      <c r="GJ71" s="4" t="s">
        <v>2293</v>
      </c>
      <c r="GK71" s="4" t="s">
        <v>1375</v>
      </c>
      <c r="GL71" s="4" t="s">
        <v>9</v>
      </c>
      <c r="GM71" s="4" t="s">
        <v>1375</v>
      </c>
      <c r="GN71" s="4" t="s">
        <v>1375</v>
      </c>
      <c r="GO71" s="340"/>
      <c r="GP71" s="4" t="s">
        <v>1850</v>
      </c>
      <c r="GQ71" s="340"/>
      <c r="GR71" s="4" t="s">
        <v>17836</v>
      </c>
      <c r="GS71" s="340"/>
      <c r="GT71" s="4" t="s">
        <v>1375</v>
      </c>
      <c r="GU71" s="4" t="s">
        <v>1375</v>
      </c>
      <c r="GV71" s="4" t="s">
        <v>9</v>
      </c>
      <c r="GW71" s="4" t="s">
        <v>17837</v>
      </c>
      <c r="GX71" s="4" t="s">
        <v>17820</v>
      </c>
      <c r="GY71" t="s">
        <v>17834</v>
      </c>
      <c r="GZ71" t="str">
        <f ca="1">IFERROR(INDIRECT("'[2021_Ignition_Tracker_QC_File_20210528.xlsm]Ignition Tracker'!"&amp;ADDRESS(MATCH($A71,'[2]Ignition Tracker'!$A:$A,0),MATCH(GZ$1,'[2]Ignition Tracker'!$1:$1,0))),"")</f>
        <v/>
      </c>
      <c r="HA71" s="4" t="str">
        <f ca="1">IFERROR(INDIRECT("'[2021_Ignition_Tracker_QC_File_20210528.xlsm]Ignition Tracker'!"&amp;ADDRESS(MATCH($A71,'[2]Ignition Tracker'!$A:$A,0),MATCH(HA$1,'[2]Ignition Tracker'!$1:$1,0))),"")</f>
        <v/>
      </c>
      <c r="HB71" s="4" t="str">
        <f ca="1">IFERROR(INDIRECT("'[2021_Ignition_Tracker_QC_File_20210528.xlsm]Ignition Tracker'!"&amp;ADDRESS(MATCH($A71,'[2]Ignition Tracker'!$A:$A,0),MATCH(HB$1,'[2]Ignition Tracker'!$1:$1,0))),"")</f>
        <v/>
      </c>
      <c r="HC71" s="4" t="str">
        <f ca="1">IFERROR(INDIRECT("'[2021_Ignition_Tracker_QC_File_20210528.xlsm]Ignition Tracker'!"&amp;ADDRESS(MATCH($A71,'[2]Ignition Tracker'!$A:$A,0),MATCH(HC$1,'[2]Ignition Tracker'!$1:$1,0))),"")</f>
        <v/>
      </c>
    </row>
    <row r="72" spans="1:211" s="269" customFormat="1" x14ac:dyDescent="0.35">
      <c r="A72" s="137">
        <v>627</v>
      </c>
      <c r="B72" s="339"/>
      <c r="C72" s="123" t="s">
        <v>1412</v>
      </c>
      <c r="D72" s="124">
        <v>44337</v>
      </c>
      <c r="E72" s="124">
        <v>44337</v>
      </c>
      <c r="F72" s="340"/>
      <c r="G72" s="125" t="s">
        <v>17827</v>
      </c>
      <c r="H72" s="266" t="s">
        <v>1375</v>
      </c>
      <c r="I72" s="123" t="s">
        <v>3884</v>
      </c>
      <c r="J72" s="339"/>
      <c r="K72" s="355"/>
      <c r="L72" s="267"/>
      <c r="M72" s="354"/>
      <c r="N72" s="267" t="s">
        <v>19657</v>
      </c>
      <c r="O72" s="354"/>
      <c r="P72" s="354"/>
      <c r="Q72" s="267"/>
      <c r="R72" s="267"/>
      <c r="S72" s="267"/>
      <c r="T72" s="123"/>
      <c r="U72" s="124"/>
      <c r="V72" s="124"/>
      <c r="W72" s="123"/>
      <c r="X72" s="339"/>
      <c r="Y72" s="339"/>
      <c r="Z72" s="123"/>
      <c r="AA72" s="123"/>
      <c r="AB72" s="124"/>
      <c r="AC72" s="124"/>
      <c r="AD72" s="339"/>
      <c r="AE72" s="339"/>
      <c r="AF72" s="355"/>
      <c r="AG72" s="355"/>
      <c r="AH72" s="266" t="s">
        <v>1375</v>
      </c>
      <c r="AI72" s="124">
        <v>44337</v>
      </c>
      <c r="AJ72" s="252" t="s">
        <v>17828</v>
      </c>
      <c r="AK72" s="124"/>
      <c r="AL72" s="252"/>
      <c r="AM72" s="85" t="s">
        <v>28</v>
      </c>
      <c r="AN72" s="85" t="s">
        <v>26</v>
      </c>
      <c r="AO72" s="85" t="s">
        <v>26</v>
      </c>
      <c r="AP72" s="85"/>
      <c r="AQ72" s="85"/>
      <c r="AR72" s="85"/>
      <c r="AS72" s="335">
        <v>2834763470</v>
      </c>
      <c r="AT72" s="335"/>
      <c r="AU72" s="85"/>
      <c r="AV72" s="85"/>
      <c r="AW72" s="85"/>
      <c r="AX72" s="266" t="s">
        <v>1375</v>
      </c>
      <c r="AY72" s="85" t="s">
        <v>26</v>
      </c>
      <c r="AZ72" s="85" t="s">
        <v>26</v>
      </c>
      <c r="BA72" s="85" t="s">
        <v>26</v>
      </c>
      <c r="BB72" s="85" t="s">
        <v>26</v>
      </c>
      <c r="BC72" s="348"/>
      <c r="BD72" s="85" t="s">
        <v>33</v>
      </c>
      <c r="BE72" s="85" t="s">
        <v>16</v>
      </c>
      <c r="BF72" s="85"/>
      <c r="BG72" s="85"/>
      <c r="BH72" s="116" t="s">
        <v>115</v>
      </c>
      <c r="BI72" s="364"/>
      <c r="BJ72" s="123"/>
      <c r="BK72" s="123"/>
      <c r="BL72" s="123"/>
      <c r="BM72" s="123" t="s">
        <v>106</v>
      </c>
      <c r="BN72" s="123"/>
      <c r="BO72" s="123"/>
      <c r="BP72" s="123"/>
      <c r="BQ72" s="4" t="s">
        <v>1372</v>
      </c>
      <c r="BR72" s="123"/>
      <c r="BS72" s="123"/>
      <c r="BT72"/>
      <c r="BU72"/>
      <c r="BV72" s="266" t="s">
        <v>1375</v>
      </c>
      <c r="BW72" s="85" t="s">
        <v>1404</v>
      </c>
      <c r="BX72" s="372"/>
      <c r="BY72" s="372"/>
      <c r="BZ72" s="129" t="s">
        <v>154</v>
      </c>
      <c r="CA72" t="s">
        <v>17842</v>
      </c>
      <c r="CB72">
        <v>21000</v>
      </c>
      <c r="CC72" s="123"/>
      <c r="CD72" s="123" t="s">
        <v>2866</v>
      </c>
      <c r="CE72" s="123" t="s">
        <v>17</v>
      </c>
      <c r="CF72" s="123"/>
      <c r="CG72" s="123"/>
      <c r="CH72" s="123"/>
      <c r="CI72" s="123"/>
      <c r="CJ72" s="85" t="s">
        <v>16743</v>
      </c>
      <c r="CK72" s="85" t="s">
        <v>16743</v>
      </c>
      <c r="CL72" s="85" t="s">
        <v>16743</v>
      </c>
      <c r="CM72" s="85" t="s">
        <v>16743</v>
      </c>
      <c r="CN72" s="284" t="s">
        <v>17572</v>
      </c>
      <c r="CO72" s="85" t="s">
        <v>16743</v>
      </c>
      <c r="CP72" s="85" t="s">
        <v>16743</v>
      </c>
      <c r="CQ72" s="85" t="s">
        <v>16743</v>
      </c>
      <c r="CR72" s="85" t="s">
        <v>16743</v>
      </c>
      <c r="CS72" s="375"/>
      <c r="CT72" s="85" t="s">
        <v>16743</v>
      </c>
      <c r="CU72" s="85" t="s">
        <v>16743</v>
      </c>
      <c r="CV72" s="85" t="s">
        <v>16743</v>
      </c>
      <c r="CW72" s="85" t="s">
        <v>16743</v>
      </c>
      <c r="CX72" s="85" t="s">
        <v>16743</v>
      </c>
      <c r="CY72" s="85" t="s">
        <v>16743</v>
      </c>
      <c r="CZ72" s="85" t="s">
        <v>16743</v>
      </c>
      <c r="DA72" s="85" t="s">
        <v>16743</v>
      </c>
      <c r="DB72" s="85" t="s">
        <v>16743</v>
      </c>
      <c r="DC72" s="85" t="s">
        <v>16743</v>
      </c>
      <c r="DD72" s="85" t="s">
        <v>16743</v>
      </c>
      <c r="DE72" s="85" t="s">
        <v>16743</v>
      </c>
      <c r="DF72" s="85" t="s">
        <v>16743</v>
      </c>
      <c r="DG72" s="85" t="s">
        <v>16743</v>
      </c>
      <c r="DH72" s="284" t="s">
        <v>1375</v>
      </c>
      <c r="DI72" s="5" t="s">
        <v>129</v>
      </c>
      <c r="DJ72" s="4" t="s">
        <v>2932</v>
      </c>
      <c r="DK72" s="4" t="s">
        <v>17828</v>
      </c>
      <c r="DL72" s="285" t="s">
        <v>17805</v>
      </c>
      <c r="DM72" s="4"/>
      <c r="DN72" s="4">
        <v>2834763470</v>
      </c>
      <c r="DO72" s="340"/>
      <c r="DP72" s="340"/>
      <c r="DQ72" s="4" t="s">
        <v>15084</v>
      </c>
      <c r="DR72" s="340"/>
      <c r="DS72" s="340"/>
      <c r="DT72" s="340"/>
      <c r="DU72" s="340"/>
      <c r="DV72" s="4">
        <v>14422111</v>
      </c>
      <c r="DW72" s="4" t="s">
        <v>17829</v>
      </c>
      <c r="DX72" s="4">
        <v>1121</v>
      </c>
      <c r="DY72" s="4"/>
      <c r="DZ72" s="348"/>
      <c r="EA72" s="4" t="s">
        <v>25</v>
      </c>
      <c r="EB72" s="4"/>
      <c r="EC72" s="4"/>
      <c r="ED72" s="340"/>
      <c r="EE72" s="340"/>
      <c r="EF72" s="340"/>
      <c r="EG72" s="348"/>
      <c r="EH72" s="348"/>
      <c r="EI72" s="4"/>
      <c r="EJ72" s="4" t="s">
        <v>26</v>
      </c>
      <c r="EK72" s="4" t="s">
        <v>26</v>
      </c>
      <c r="EL72" s="4" t="s">
        <v>26</v>
      </c>
      <c r="EM72" s="4" t="s">
        <v>1759</v>
      </c>
      <c r="EN72" s="4"/>
      <c r="EO72" s="4" t="s">
        <v>1760</v>
      </c>
      <c r="EP72" s="340"/>
      <c r="EQ72" s="4" t="s">
        <v>1761</v>
      </c>
      <c r="ER72" s="4"/>
      <c r="ES72" s="4" t="s">
        <v>41</v>
      </c>
      <c r="ET72" s="340"/>
      <c r="EU72" s="4" t="s">
        <v>112</v>
      </c>
      <c r="EV72" s="340"/>
      <c r="EW72" s="4" t="s">
        <v>1370</v>
      </c>
      <c r="EX72" s="340"/>
      <c r="EY72" s="4" t="s">
        <v>1372</v>
      </c>
      <c r="EZ72" s="4"/>
      <c r="FA72" s="4" t="s">
        <v>25</v>
      </c>
      <c r="FB72" s="340"/>
      <c r="FC72" s="4" t="s">
        <v>1807</v>
      </c>
      <c r="FD72" s="340"/>
      <c r="FE72" s="4"/>
      <c r="FF72" s="4"/>
      <c r="FG72" s="4"/>
      <c r="FH72" s="4" t="s">
        <v>1375</v>
      </c>
      <c r="FI72" s="4"/>
      <c r="FJ72" s="4"/>
      <c r="FK72" s="4"/>
      <c r="FL72"/>
      <c r="FM72" s="4"/>
      <c r="FN72" s="4"/>
      <c r="FO72" s="4"/>
      <c r="FP72" s="4"/>
      <c r="FQ72" s="4"/>
      <c r="FR72" s="4"/>
      <c r="FS72" s="4"/>
      <c r="FT72" s="4"/>
      <c r="FU72" s="4"/>
      <c r="FV72"/>
      <c r="FW72" s="4"/>
      <c r="FX72" s="4"/>
      <c r="FY72" s="4"/>
      <c r="FZ72" s="4"/>
      <c r="GA72" s="4"/>
      <c r="GB72" s="4"/>
      <c r="GC72" s="340"/>
      <c r="GD72" s="340"/>
      <c r="GE72" s="340"/>
      <c r="GF72" s="348"/>
      <c r="GG72" s="348"/>
      <c r="GH72" s="3"/>
      <c r="GI72" s="4"/>
      <c r="GJ72" s="4"/>
      <c r="GK72" s="4"/>
      <c r="GL72" s="4"/>
      <c r="GM72" s="4"/>
      <c r="GN72" s="4"/>
      <c r="GO72" s="340"/>
      <c r="GP72" s="4"/>
      <c r="GQ72" s="340"/>
      <c r="GR72" s="4"/>
      <c r="GS72" s="340"/>
      <c r="GT72" s="4"/>
      <c r="GU72" s="4"/>
      <c r="GV72" s="4"/>
      <c r="GW72" s="4"/>
      <c r="GX72" s="4"/>
      <c r="GY72"/>
      <c r="GZ72" t="str">
        <f ca="1">IFERROR(INDIRECT("'[2021_Ignition_Tracker_QC_File_20210528.xlsm]Ignition Tracker'!"&amp;ADDRESS(MATCH($A72,'[2]Ignition Tracker'!$A:$A,0),MATCH(GZ$1,'[2]Ignition Tracker'!$1:$1,0))),"")</f>
        <v/>
      </c>
      <c r="HA72" s="4" t="str">
        <f ca="1">IFERROR(INDIRECT("'[2021_Ignition_Tracker_QC_File_20210528.xlsm]Ignition Tracker'!"&amp;ADDRESS(MATCH($A72,'[2]Ignition Tracker'!$A:$A,0),MATCH(HA$1,'[2]Ignition Tracker'!$1:$1,0))),"")</f>
        <v/>
      </c>
      <c r="HB72" s="4" t="str">
        <f ca="1">IFERROR(INDIRECT("'[2021_Ignition_Tracker_QC_File_20210528.xlsm]Ignition Tracker'!"&amp;ADDRESS(MATCH($A72,'[2]Ignition Tracker'!$A:$A,0),MATCH(HB$1,'[2]Ignition Tracker'!$1:$1,0))),"")</f>
        <v/>
      </c>
      <c r="HC72" s="4" t="str">
        <f ca="1">IFERROR(INDIRECT("'[2021_Ignition_Tracker_QC_File_20210528.xlsm]Ignition Tracker'!"&amp;ADDRESS(MATCH($A72,'[2]Ignition Tracker'!$A:$A,0),MATCH(HC$1,'[2]Ignition Tracker'!$1:$1,0))),"")</f>
        <v/>
      </c>
    </row>
    <row r="73" spans="1:211" s="269" customFormat="1" x14ac:dyDescent="0.35">
      <c r="A73" s="137">
        <v>650</v>
      </c>
      <c r="B73" s="339"/>
      <c r="C73" s="123" t="s">
        <v>1410</v>
      </c>
      <c r="D73" s="124"/>
      <c r="E73" s="124"/>
      <c r="F73" s="340"/>
      <c r="G73" s="125" t="s">
        <v>18081</v>
      </c>
      <c r="H73" s="266" t="s">
        <v>1375</v>
      </c>
      <c r="I73" s="123"/>
      <c r="J73" s="339"/>
      <c r="K73" s="355"/>
      <c r="L73" s="267"/>
      <c r="M73" s="354"/>
      <c r="N73" s="267" t="s">
        <v>19657</v>
      </c>
      <c r="O73" s="354"/>
      <c r="P73" s="354"/>
      <c r="Q73" s="267"/>
      <c r="R73" s="267"/>
      <c r="S73" s="267"/>
      <c r="T73" s="123"/>
      <c r="U73" s="124"/>
      <c r="V73" s="124"/>
      <c r="W73" s="123"/>
      <c r="X73" s="339"/>
      <c r="Y73" s="339"/>
      <c r="Z73" s="123"/>
      <c r="AA73" s="123"/>
      <c r="AB73" s="124"/>
      <c r="AC73" s="124"/>
      <c r="AD73" s="339"/>
      <c r="AE73" s="339"/>
      <c r="AF73" s="355"/>
      <c r="AG73" s="355"/>
      <c r="AH73" s="266" t="s">
        <v>1375</v>
      </c>
      <c r="AI73" s="124">
        <v>44336</v>
      </c>
      <c r="AJ73" s="252" t="s">
        <v>18082</v>
      </c>
      <c r="AK73" s="124"/>
      <c r="AL73" s="252"/>
      <c r="AM73" s="85" t="s">
        <v>28</v>
      </c>
      <c r="AN73" s="85" t="s">
        <v>26</v>
      </c>
      <c r="AO73" s="85" t="s">
        <v>26</v>
      </c>
      <c r="AP73" s="85"/>
      <c r="AQ73" s="85"/>
      <c r="AR73" s="85"/>
      <c r="AS73" s="335">
        <v>508501453</v>
      </c>
      <c r="AT73" s="335"/>
      <c r="AU73" s="85"/>
      <c r="AV73" s="85"/>
      <c r="AW73" s="85"/>
      <c r="AX73" s="266" t="s">
        <v>1375</v>
      </c>
      <c r="AY73" s="85" t="s">
        <v>26</v>
      </c>
      <c r="AZ73" s="85" t="s">
        <v>26</v>
      </c>
      <c r="BA73" s="85" t="s">
        <v>26</v>
      </c>
      <c r="BB73" s="85" t="s">
        <v>26</v>
      </c>
      <c r="BC73" s="348"/>
      <c r="BD73" s="85" t="s">
        <v>33</v>
      </c>
      <c r="BE73" s="85" t="s">
        <v>13</v>
      </c>
      <c r="BF73" s="85"/>
      <c r="BG73" s="85"/>
      <c r="BH73" s="304" t="s">
        <v>18048</v>
      </c>
      <c r="BI73" s="364"/>
      <c r="BJ73" s="123"/>
      <c r="BK73" s="123"/>
      <c r="BL73" s="123"/>
      <c r="BM73" s="123" t="s">
        <v>106</v>
      </c>
      <c r="BN73" s="123"/>
      <c r="BO73" s="123"/>
      <c r="BP73" s="123"/>
      <c r="BQ73" s="4" t="s">
        <v>1374</v>
      </c>
      <c r="BR73" s="123"/>
      <c r="BS73" s="123"/>
      <c r="BT73"/>
      <c r="BU73"/>
      <c r="BV73" s="266" t="s">
        <v>1375</v>
      </c>
      <c r="BW73" s="85" t="s">
        <v>1404</v>
      </c>
      <c r="BX73" s="372"/>
      <c r="BY73" s="372"/>
      <c r="BZ73" s="129" t="s">
        <v>305</v>
      </c>
      <c r="CA73" t="s">
        <v>5613</v>
      </c>
      <c r="CB73">
        <v>12000</v>
      </c>
      <c r="CC73" s="123"/>
      <c r="CD73" s="123" t="s">
        <v>13502</v>
      </c>
      <c r="CE73" s="123"/>
      <c r="CF73" s="123"/>
      <c r="CG73" s="123"/>
      <c r="CH73" s="123"/>
      <c r="CI73" s="123"/>
      <c r="CJ73" s="85" t="s">
        <v>16743</v>
      </c>
      <c r="CK73" s="85" t="s">
        <v>16743</v>
      </c>
      <c r="CL73" s="85" t="s">
        <v>16743</v>
      </c>
      <c r="CM73" s="85" t="s">
        <v>16743</v>
      </c>
      <c r="CN73" s="284" t="s">
        <v>18022</v>
      </c>
      <c r="CO73" s="85" t="s">
        <v>16743</v>
      </c>
      <c r="CP73" s="85" t="s">
        <v>16743</v>
      </c>
      <c r="CQ73" s="85" t="s">
        <v>16743</v>
      </c>
      <c r="CR73" s="85" t="s">
        <v>16743</v>
      </c>
      <c r="CS73" s="375"/>
      <c r="CT73" s="85" t="s">
        <v>16743</v>
      </c>
      <c r="CU73" s="85" t="s">
        <v>16743</v>
      </c>
      <c r="CV73" s="85" t="s">
        <v>16743</v>
      </c>
      <c r="CW73" s="85" t="s">
        <v>16743</v>
      </c>
      <c r="CX73" s="85" t="s">
        <v>16743</v>
      </c>
      <c r="CY73" s="85" t="s">
        <v>16743</v>
      </c>
      <c r="CZ73" s="85" t="s">
        <v>16743</v>
      </c>
      <c r="DA73" s="85" t="s">
        <v>16743</v>
      </c>
      <c r="DB73" s="85" t="s">
        <v>16743</v>
      </c>
      <c r="DC73" s="85" t="s">
        <v>16743</v>
      </c>
      <c r="DD73" s="85" t="s">
        <v>16743</v>
      </c>
      <c r="DE73" s="85" t="s">
        <v>16743</v>
      </c>
      <c r="DF73" s="85" t="s">
        <v>16743</v>
      </c>
      <c r="DG73" s="85" t="s">
        <v>16743</v>
      </c>
      <c r="DH73" s="284" t="s">
        <v>1375</v>
      </c>
      <c r="DI73" s="5" t="s">
        <v>1414</v>
      </c>
      <c r="DJ73" s="4" t="s">
        <v>2849</v>
      </c>
      <c r="DK73" s="4" t="s">
        <v>18082</v>
      </c>
      <c r="DL73" s="285" t="s">
        <v>17755</v>
      </c>
      <c r="DM73" s="4"/>
      <c r="DN73" s="4">
        <v>508501453</v>
      </c>
      <c r="DO73" s="340"/>
      <c r="DP73" s="340"/>
      <c r="DQ73" s="4" t="s">
        <v>18083</v>
      </c>
      <c r="DR73" s="340"/>
      <c r="DS73" s="340"/>
      <c r="DT73" s="340"/>
      <c r="DU73" s="340"/>
      <c r="DV73" s="4">
        <v>182681102</v>
      </c>
      <c r="DW73" s="4" t="s">
        <v>18084</v>
      </c>
      <c r="DX73" s="4">
        <v>2220</v>
      </c>
      <c r="DY73" s="4">
        <v>2</v>
      </c>
      <c r="DZ73" s="348"/>
      <c r="EA73" s="4" t="s">
        <v>25</v>
      </c>
      <c r="EB73" s="4"/>
      <c r="EC73" s="4"/>
      <c r="ED73" s="340"/>
      <c r="EE73" s="340"/>
      <c r="EF73" s="340"/>
      <c r="EG73" s="348"/>
      <c r="EH73" s="348"/>
      <c r="EI73" s="4"/>
      <c r="EJ73" s="4" t="s">
        <v>26</v>
      </c>
      <c r="EK73" s="4" t="s">
        <v>25</v>
      </c>
      <c r="EL73" s="4" t="s">
        <v>25</v>
      </c>
      <c r="EM73" s="4" t="s">
        <v>1759</v>
      </c>
      <c r="EN73" s="4" t="s">
        <v>18085</v>
      </c>
      <c r="EO73" s="4" t="s">
        <v>1862</v>
      </c>
      <c r="EP73" s="340"/>
      <c r="EQ73" s="4" t="s">
        <v>1761</v>
      </c>
      <c r="ER73" s="4"/>
      <c r="ES73" s="4" t="s">
        <v>1888</v>
      </c>
      <c r="ET73" s="340"/>
      <c r="EU73" s="4" t="s">
        <v>1807</v>
      </c>
      <c r="EV73" s="340"/>
      <c r="EW73" s="4" t="s">
        <v>13502</v>
      </c>
      <c r="EX73" s="340"/>
      <c r="EY73" s="4" t="s">
        <v>1374</v>
      </c>
      <c r="EZ73" s="4"/>
      <c r="FA73" s="4" t="s">
        <v>26</v>
      </c>
      <c r="FB73" s="340"/>
      <c r="FC73" s="4"/>
      <c r="FD73" s="340"/>
      <c r="FE73" s="4"/>
      <c r="FF73" s="4"/>
      <c r="FG73" s="4"/>
      <c r="FH73" s="4" t="s">
        <v>1375</v>
      </c>
      <c r="FI73" s="4"/>
      <c r="FJ73" s="4"/>
      <c r="FK73" s="4"/>
      <c r="FL73"/>
      <c r="FM73" s="4"/>
      <c r="FN73" s="4"/>
      <c r="FO73" s="4"/>
      <c r="FP73" s="4"/>
      <c r="FQ73" s="4"/>
      <c r="FR73" s="4"/>
      <c r="FS73" s="4"/>
      <c r="FT73" s="4"/>
      <c r="FU73" s="4"/>
      <c r="FV73"/>
      <c r="FW73" s="4"/>
      <c r="FX73" s="4"/>
      <c r="FY73" s="4"/>
      <c r="FZ73" s="4"/>
      <c r="GA73" s="4"/>
      <c r="GB73" s="4"/>
      <c r="GC73" s="340"/>
      <c r="GD73" s="340"/>
      <c r="GE73" s="340"/>
      <c r="GF73" s="348"/>
      <c r="GG73" s="348"/>
      <c r="GH73" s="3"/>
      <c r="GI73" s="4"/>
      <c r="GJ73" s="4"/>
      <c r="GK73" s="4"/>
      <c r="GL73" s="4"/>
      <c r="GM73" s="4"/>
      <c r="GN73" s="4"/>
      <c r="GO73" s="340"/>
      <c r="GP73" s="4"/>
      <c r="GQ73" s="340"/>
      <c r="GR73" s="4"/>
      <c r="GS73" s="340"/>
      <c r="GT73" s="4"/>
      <c r="GU73" s="4"/>
      <c r="GV73" s="4"/>
      <c r="GW73" s="4"/>
      <c r="GX73" s="4"/>
      <c r="GY73"/>
      <c r="GZ73"/>
      <c r="HA73" s="4"/>
      <c r="HB73" s="4"/>
      <c r="HC73" s="4"/>
    </row>
    <row r="74" spans="1:211" s="269" customFormat="1" x14ac:dyDescent="0.35">
      <c r="A74" s="300">
        <v>647</v>
      </c>
      <c r="B74" s="340"/>
      <c r="C74" s="116" t="s">
        <v>1411</v>
      </c>
      <c r="D74" s="18"/>
      <c r="E74" s="18">
        <v>44342</v>
      </c>
      <c r="F74" s="340"/>
      <c r="G74" s="289" t="s">
        <v>18007</v>
      </c>
      <c r="H74" s="302" t="s">
        <v>1375</v>
      </c>
      <c r="I74" s="116" t="s">
        <v>3884</v>
      </c>
      <c r="J74" s="340"/>
      <c r="K74" s="348"/>
      <c r="L74" s="248"/>
      <c r="M74" s="358"/>
      <c r="N74" s="267" t="s">
        <v>19660</v>
      </c>
      <c r="O74" s="354"/>
      <c r="P74" s="354"/>
      <c r="Q74" s="248"/>
      <c r="R74" s="248"/>
      <c r="S74" s="248"/>
      <c r="T74" s="116"/>
      <c r="U74" s="18"/>
      <c r="V74" s="18"/>
      <c r="W74" s="4"/>
      <c r="X74" s="340"/>
      <c r="Y74" s="340"/>
      <c r="Z74" s="116"/>
      <c r="AA74" s="116"/>
      <c r="AB74" s="18"/>
      <c r="AC74" s="18"/>
      <c r="AD74" s="340"/>
      <c r="AE74" s="340"/>
      <c r="AF74" s="348"/>
      <c r="AG74" s="348"/>
      <c r="AH74" s="302" t="s">
        <v>1375</v>
      </c>
      <c r="AI74" s="18">
        <v>44336</v>
      </c>
      <c r="AJ74" s="303" t="s">
        <v>18008</v>
      </c>
      <c r="AK74" s="18">
        <v>44336</v>
      </c>
      <c r="AL74" s="303" t="s">
        <v>18008</v>
      </c>
      <c r="AM74" s="135" t="s">
        <v>28</v>
      </c>
      <c r="AN74" s="135" t="s">
        <v>25</v>
      </c>
      <c r="AO74" s="135" t="s">
        <v>26</v>
      </c>
      <c r="AP74" s="135" t="s">
        <v>18009</v>
      </c>
      <c r="AQ74" s="135" t="s">
        <v>18010</v>
      </c>
      <c r="AR74" s="135"/>
      <c r="AS74" s="336" t="s">
        <v>18011</v>
      </c>
      <c r="AT74" s="336">
        <v>121369516</v>
      </c>
      <c r="AU74" s="135"/>
      <c r="AV74" s="135"/>
      <c r="AW74" s="135"/>
      <c r="AX74" s="302" t="s">
        <v>1375</v>
      </c>
      <c r="AY74" s="135" t="s">
        <v>25</v>
      </c>
      <c r="AZ74" s="135" t="s">
        <v>25</v>
      </c>
      <c r="BA74" s="135" t="s">
        <v>25</v>
      </c>
      <c r="BB74" s="135" t="s">
        <v>25</v>
      </c>
      <c r="BC74" s="348"/>
      <c r="BD74" s="135" t="s">
        <v>27</v>
      </c>
      <c r="BE74" s="135" t="s">
        <v>4</v>
      </c>
      <c r="BF74" s="135" t="s">
        <v>34</v>
      </c>
      <c r="BG74" s="135" t="s">
        <v>34</v>
      </c>
      <c r="BH74" s="116" t="s">
        <v>115</v>
      </c>
      <c r="BI74" s="364"/>
      <c r="BJ74" s="116"/>
      <c r="BK74" s="116"/>
      <c r="BL74" s="116"/>
      <c r="BM74" s="116" t="s">
        <v>4</v>
      </c>
      <c r="BN74" s="116" t="s">
        <v>1380</v>
      </c>
      <c r="BO74" s="116" t="s">
        <v>1381</v>
      </c>
      <c r="BP74" s="116"/>
      <c r="BQ74" s="116" t="s">
        <v>8</v>
      </c>
      <c r="BR74" s="116" t="s">
        <v>1614</v>
      </c>
      <c r="BS74" s="116" t="s">
        <v>1563</v>
      </c>
      <c r="BT74"/>
      <c r="BU74"/>
      <c r="BV74" s="302" t="s">
        <v>1375</v>
      </c>
      <c r="BW74" s="135" t="s">
        <v>43</v>
      </c>
      <c r="BX74" s="373"/>
      <c r="BY74" s="373"/>
      <c r="BZ74" s="10" t="s">
        <v>82</v>
      </c>
      <c r="CA74" t="s">
        <v>17614</v>
      </c>
      <c r="CB74">
        <v>12000</v>
      </c>
      <c r="CC74" s="116"/>
      <c r="CD74" s="116" t="s">
        <v>1368</v>
      </c>
      <c r="CE74" s="116"/>
      <c r="CF74" s="304"/>
      <c r="CG74" s="116"/>
      <c r="CH74" s="304"/>
      <c r="CI74" s="116"/>
      <c r="CJ74" s="135" t="s">
        <v>16743</v>
      </c>
      <c r="CK74" s="135" t="s">
        <v>16743</v>
      </c>
      <c r="CL74" s="135" t="s">
        <v>16743</v>
      </c>
      <c r="CM74" s="135" t="s">
        <v>16743</v>
      </c>
      <c r="CN74" s="284" t="s">
        <v>17969</v>
      </c>
      <c r="CO74" s="85" t="s">
        <v>16743</v>
      </c>
      <c r="CP74" s="85" t="s">
        <v>16743</v>
      </c>
      <c r="CQ74" s="85" t="s">
        <v>16743</v>
      </c>
      <c r="CR74" s="85" t="s">
        <v>16743</v>
      </c>
      <c r="CS74" s="375"/>
      <c r="CT74" s="85" t="s">
        <v>16743</v>
      </c>
      <c r="CU74" s="85" t="s">
        <v>16743</v>
      </c>
      <c r="CV74" s="85" t="s">
        <v>16743</v>
      </c>
      <c r="CW74" s="85" t="s">
        <v>16743</v>
      </c>
      <c r="CX74" s="85" t="s">
        <v>16743</v>
      </c>
      <c r="CY74" s="85" t="s">
        <v>16743</v>
      </c>
      <c r="CZ74" s="85" t="s">
        <v>16743</v>
      </c>
      <c r="DA74" s="85" t="s">
        <v>16743</v>
      </c>
      <c r="DB74" s="85" t="s">
        <v>16743</v>
      </c>
      <c r="DC74" s="85" t="s">
        <v>16743</v>
      </c>
      <c r="DD74" s="85" t="s">
        <v>16743</v>
      </c>
      <c r="DE74" s="85" t="s">
        <v>16743</v>
      </c>
      <c r="DF74" s="85" t="s">
        <v>16743</v>
      </c>
      <c r="DG74" s="85" t="s">
        <v>16743</v>
      </c>
      <c r="DH74" s="284" t="s">
        <v>1375</v>
      </c>
      <c r="DI74" s="5"/>
      <c r="DJ74" s="4" t="s">
        <v>18012</v>
      </c>
      <c r="DK74" s="4" t="s">
        <v>18008</v>
      </c>
      <c r="DL74" s="285">
        <v>44336</v>
      </c>
      <c r="DM74" s="4" t="s">
        <v>18009</v>
      </c>
      <c r="DN74" s="4" t="s">
        <v>18011</v>
      </c>
      <c r="DO74" s="340"/>
      <c r="DP74" s="340"/>
      <c r="DQ74" s="4"/>
      <c r="DR74" s="340"/>
      <c r="DS74" s="340"/>
      <c r="DT74" s="340"/>
      <c r="DU74" s="340"/>
      <c r="DV74" s="4">
        <v>42891101</v>
      </c>
      <c r="DW74" s="4">
        <v>44336</v>
      </c>
      <c r="DX74" s="4">
        <v>9190</v>
      </c>
      <c r="DY74" s="4">
        <v>1</v>
      </c>
      <c r="DZ74" s="348"/>
      <c r="EA74" s="4" t="s">
        <v>26</v>
      </c>
      <c r="EB74" s="4"/>
      <c r="EC74" s="4"/>
      <c r="ED74" s="340"/>
      <c r="EE74" s="340"/>
      <c r="EF74" s="340"/>
      <c r="EG74" s="348"/>
      <c r="EH74" s="348"/>
      <c r="EI74" s="4"/>
      <c r="EJ74" s="4"/>
      <c r="EK74" s="4"/>
      <c r="EL74" s="4" t="s">
        <v>25</v>
      </c>
      <c r="EM74" s="4"/>
      <c r="EN74" s="4"/>
      <c r="EO74" s="4"/>
      <c r="EP74" s="340"/>
      <c r="EQ74" s="4"/>
      <c r="ER74" s="4"/>
      <c r="ES74" s="4"/>
      <c r="ET74" s="340"/>
      <c r="EU74" s="4"/>
      <c r="EV74" s="340"/>
      <c r="EW74" s="4"/>
      <c r="EX74" s="340"/>
      <c r="EY74" s="4" t="s">
        <v>8</v>
      </c>
      <c r="EZ74" s="4"/>
      <c r="FA74" s="4"/>
      <c r="FB74" s="340"/>
      <c r="FC74" s="4"/>
      <c r="FD74" s="340"/>
      <c r="FE74" s="4" t="s">
        <v>14585</v>
      </c>
      <c r="FF74" s="4" t="s">
        <v>1838</v>
      </c>
      <c r="FG74" s="4"/>
      <c r="FH74" s="4" t="s">
        <v>1375</v>
      </c>
      <c r="FI74" s="4" t="s">
        <v>1839</v>
      </c>
      <c r="FJ74" s="4" t="s">
        <v>82</v>
      </c>
      <c r="FK74" s="4" t="s">
        <v>81</v>
      </c>
      <c r="FL74" t="s">
        <v>17618</v>
      </c>
      <c r="FM74" s="4" t="s">
        <v>18010</v>
      </c>
      <c r="FN74" s="4" t="s">
        <v>1839</v>
      </c>
      <c r="FO74" s="4" t="s">
        <v>1890</v>
      </c>
      <c r="FP74" s="4" t="s">
        <v>18013</v>
      </c>
      <c r="FQ74" s="4" t="s">
        <v>18014</v>
      </c>
      <c r="FR74" s="4" t="s">
        <v>1869</v>
      </c>
      <c r="FS74" s="4" t="s">
        <v>1870</v>
      </c>
      <c r="FT74" s="4" t="s">
        <v>1845</v>
      </c>
      <c r="FU74" s="4" t="s">
        <v>9</v>
      </c>
      <c r="FV74" t="s">
        <v>3545</v>
      </c>
      <c r="FW74" s="4" t="s">
        <v>1846</v>
      </c>
      <c r="FX74" s="4" t="s">
        <v>1424</v>
      </c>
      <c r="FY74" s="4" t="s">
        <v>18009</v>
      </c>
      <c r="FZ74" s="4" t="s">
        <v>2057</v>
      </c>
      <c r="GA74" s="4" t="s">
        <v>15294</v>
      </c>
      <c r="GB74" s="4" t="s">
        <v>18015</v>
      </c>
      <c r="GC74" s="340"/>
      <c r="GD74" s="340"/>
      <c r="GE74" s="340"/>
      <c r="GF74" s="348"/>
      <c r="GG74" s="348"/>
      <c r="GH74" s="3" t="s">
        <v>1375</v>
      </c>
      <c r="GI74" s="4" t="s">
        <v>9</v>
      </c>
      <c r="GJ74" s="4" t="s">
        <v>14592</v>
      </c>
      <c r="GK74" s="4" t="s">
        <v>1375</v>
      </c>
      <c r="GL74" s="4" t="s">
        <v>9</v>
      </c>
      <c r="GM74" s="4" t="s">
        <v>1848</v>
      </c>
      <c r="GN74" s="4" t="s">
        <v>2612</v>
      </c>
      <c r="GO74" s="340"/>
      <c r="GP74" s="4" t="s">
        <v>1850</v>
      </c>
      <c r="GQ74" s="340"/>
      <c r="GR74" s="4" t="s">
        <v>18016</v>
      </c>
      <c r="GS74" s="340"/>
      <c r="GT74" s="4" t="s">
        <v>18017</v>
      </c>
      <c r="GU74" s="4" t="s">
        <v>18018</v>
      </c>
      <c r="GV74" s="4" t="s">
        <v>9</v>
      </c>
      <c r="GW74" s="4" t="s">
        <v>18019</v>
      </c>
      <c r="GX74" s="4" t="s">
        <v>18010</v>
      </c>
      <c r="GY74" t="s">
        <v>3545</v>
      </c>
      <c r="GZ74" t="str">
        <f ca="1">IFERROR(INDIRECT("'[2021_Ignition_Tracker_QC_File_20210528.xlsm]Ignition Tracker'!"&amp;ADDRESS(MATCH($A74,'[2]Ignition Tracker'!$A:$A,0),MATCH(GZ$1,'[2]Ignition Tracker'!$1:$1,0))),"")</f>
        <v/>
      </c>
      <c r="HA74" s="4" t="str">
        <f ca="1">IFERROR(INDIRECT("'[2021_Ignition_Tracker_QC_File_20210528.xlsm]Ignition Tracker'!"&amp;ADDRESS(MATCH($A74,'[2]Ignition Tracker'!$A:$A,0),MATCH(HA$1,'[2]Ignition Tracker'!$1:$1,0))),"")</f>
        <v/>
      </c>
      <c r="HB74" s="4" t="str">
        <f ca="1">IFERROR(INDIRECT("'[2021_Ignition_Tracker_QC_File_20210528.xlsm]Ignition Tracker'!"&amp;ADDRESS(MATCH($A74,'[2]Ignition Tracker'!$A:$A,0),MATCH(HB$1,'[2]Ignition Tracker'!$1:$1,0))),"")</f>
        <v/>
      </c>
      <c r="HC74" s="4" t="str">
        <f ca="1">IFERROR(INDIRECT("'[2021_Ignition_Tracker_QC_File_20210528.xlsm]Ignition Tracker'!"&amp;ADDRESS(MATCH($A74,'[2]Ignition Tracker'!$A:$A,0),MATCH(HC$1,'[2]Ignition Tracker'!$1:$1,0))),"")</f>
        <v/>
      </c>
    </row>
    <row r="75" spans="1:211" s="269" customFormat="1" x14ac:dyDescent="0.35">
      <c r="A75" s="137">
        <v>626</v>
      </c>
      <c r="B75" s="339"/>
      <c r="C75" s="123" t="s">
        <v>1412</v>
      </c>
      <c r="D75" s="124">
        <v>44337</v>
      </c>
      <c r="E75" s="124">
        <v>44337</v>
      </c>
      <c r="F75" s="340"/>
      <c r="G75" s="125" t="s">
        <v>17799</v>
      </c>
      <c r="H75" s="266" t="s">
        <v>1375</v>
      </c>
      <c r="I75" s="123" t="s">
        <v>3884</v>
      </c>
      <c r="J75" s="339"/>
      <c r="K75" s="355"/>
      <c r="L75" s="267"/>
      <c r="M75" s="354"/>
      <c r="N75" s="267" t="s">
        <v>19657</v>
      </c>
      <c r="O75" s="354"/>
      <c r="P75" s="354"/>
      <c r="Q75" s="267"/>
      <c r="R75" s="267"/>
      <c r="S75" s="267"/>
      <c r="T75" s="123"/>
      <c r="U75" s="124"/>
      <c r="V75" s="124"/>
      <c r="W75" s="123"/>
      <c r="X75" s="339"/>
      <c r="Y75" s="339"/>
      <c r="Z75" s="123"/>
      <c r="AA75" s="123"/>
      <c r="AB75" s="124"/>
      <c r="AC75" s="124"/>
      <c r="AD75" s="339"/>
      <c r="AE75" s="339"/>
      <c r="AF75" s="355"/>
      <c r="AG75" s="355"/>
      <c r="AH75" s="266" t="s">
        <v>1375</v>
      </c>
      <c r="AI75" s="124">
        <v>44336</v>
      </c>
      <c r="AJ75" s="252" t="s">
        <v>1805</v>
      </c>
      <c r="AK75" s="124"/>
      <c r="AL75" s="252"/>
      <c r="AM75" s="85" t="s">
        <v>28</v>
      </c>
      <c r="AN75" s="85" t="s">
        <v>26</v>
      </c>
      <c r="AO75" s="85" t="s">
        <v>26</v>
      </c>
      <c r="AP75" s="85"/>
      <c r="AQ75" s="85"/>
      <c r="AR75" s="85"/>
      <c r="AS75" s="335">
        <v>7190226843</v>
      </c>
      <c r="AT75" s="335"/>
      <c r="AU75" s="85"/>
      <c r="AV75" s="85"/>
      <c r="AW75" s="85"/>
      <c r="AX75" s="266" t="s">
        <v>1375</v>
      </c>
      <c r="AY75" s="85" t="s">
        <v>26</v>
      </c>
      <c r="AZ75" s="85" t="s">
        <v>26</v>
      </c>
      <c r="BA75" s="85" t="s">
        <v>26</v>
      </c>
      <c r="BB75" s="85" t="s">
        <v>26</v>
      </c>
      <c r="BC75" s="348"/>
      <c r="BD75" s="85" t="s">
        <v>33</v>
      </c>
      <c r="BE75" s="85" t="s">
        <v>16</v>
      </c>
      <c r="BF75" s="85"/>
      <c r="BG75" s="85"/>
      <c r="BH75" s="304" t="s">
        <v>18048</v>
      </c>
      <c r="BI75" s="364"/>
      <c r="BJ75" s="123"/>
      <c r="BK75" s="123"/>
      <c r="BL75" s="123"/>
      <c r="BM75" s="123" t="s">
        <v>106</v>
      </c>
      <c r="BN75" s="123"/>
      <c r="BO75" s="123"/>
      <c r="BP75" s="123"/>
      <c r="BQ75" s="4" t="s">
        <v>8</v>
      </c>
      <c r="BR75" s="123"/>
      <c r="BS75" s="123"/>
      <c r="BT75"/>
      <c r="BU75"/>
      <c r="BV75" s="266" t="s">
        <v>1375</v>
      </c>
      <c r="BW75" s="85" t="s">
        <v>1404</v>
      </c>
      <c r="BX75" s="372"/>
      <c r="BY75" s="372"/>
      <c r="BZ75" s="129" t="s">
        <v>54</v>
      </c>
      <c r="CA75" t="s">
        <v>17803</v>
      </c>
      <c r="CB75">
        <v>21000</v>
      </c>
      <c r="CC75" s="123"/>
      <c r="CD75" s="123" t="s">
        <v>1368</v>
      </c>
      <c r="CE75" s="123" t="s">
        <v>17</v>
      </c>
      <c r="CF75" s="123"/>
      <c r="CG75" s="123"/>
      <c r="CH75" s="123"/>
      <c r="CI75" s="123"/>
      <c r="CJ75" s="85" t="s">
        <v>16743</v>
      </c>
      <c r="CK75" s="85" t="s">
        <v>16743</v>
      </c>
      <c r="CL75" s="85" t="s">
        <v>16743</v>
      </c>
      <c r="CM75" s="85" t="s">
        <v>16743</v>
      </c>
      <c r="CN75" s="284" t="s">
        <v>17572</v>
      </c>
      <c r="CO75" s="85" t="s">
        <v>16743</v>
      </c>
      <c r="CP75" s="85" t="s">
        <v>16743</v>
      </c>
      <c r="CQ75" s="85" t="s">
        <v>16743</v>
      </c>
      <c r="CR75" s="85" t="s">
        <v>16743</v>
      </c>
      <c r="CS75" s="375"/>
      <c r="CT75" s="85" t="s">
        <v>16743</v>
      </c>
      <c r="CU75" s="85" t="s">
        <v>16743</v>
      </c>
      <c r="CV75" s="85" t="s">
        <v>16743</v>
      </c>
      <c r="CW75" s="85" t="s">
        <v>16743</v>
      </c>
      <c r="CX75" s="85" t="s">
        <v>16743</v>
      </c>
      <c r="CY75" s="85" t="s">
        <v>16743</v>
      </c>
      <c r="CZ75" s="85" t="s">
        <v>16743</v>
      </c>
      <c r="DA75" s="85" t="s">
        <v>16743</v>
      </c>
      <c r="DB75" s="85" t="s">
        <v>16743</v>
      </c>
      <c r="DC75" s="85" t="s">
        <v>16743</v>
      </c>
      <c r="DD75" s="85" t="s">
        <v>16743</v>
      </c>
      <c r="DE75" s="85" t="s">
        <v>16743</v>
      </c>
      <c r="DF75" s="85" t="s">
        <v>16743</v>
      </c>
      <c r="DG75" s="85" t="s">
        <v>16743</v>
      </c>
      <c r="DH75" s="284" t="s">
        <v>1375</v>
      </c>
      <c r="DI75" s="5" t="s">
        <v>119</v>
      </c>
      <c r="DJ75" s="4" t="s">
        <v>17800</v>
      </c>
      <c r="DK75" s="4" t="s">
        <v>1805</v>
      </c>
      <c r="DL75" s="285" t="s">
        <v>17755</v>
      </c>
      <c r="DM75" s="4"/>
      <c r="DN75" s="4">
        <v>7190226843</v>
      </c>
      <c r="DO75" s="340"/>
      <c r="DP75" s="340"/>
      <c r="DQ75" s="4" t="s">
        <v>119</v>
      </c>
      <c r="DR75" s="340"/>
      <c r="DS75" s="340"/>
      <c r="DT75" s="340"/>
      <c r="DU75" s="340"/>
      <c r="DV75" s="4">
        <v>255292101</v>
      </c>
      <c r="DW75" s="4" t="s">
        <v>17801</v>
      </c>
      <c r="DX75" s="4">
        <v>1122</v>
      </c>
      <c r="DY75" s="4"/>
      <c r="DZ75" s="348"/>
      <c r="EA75" s="4" t="s">
        <v>25</v>
      </c>
      <c r="EB75" s="4"/>
      <c r="EC75" s="4"/>
      <c r="ED75" s="340"/>
      <c r="EE75" s="340"/>
      <c r="EF75" s="340"/>
      <c r="EG75" s="348"/>
      <c r="EH75" s="348"/>
      <c r="EI75" s="4"/>
      <c r="EJ75" s="4" t="s">
        <v>25</v>
      </c>
      <c r="EK75" s="4" t="s">
        <v>25</v>
      </c>
      <c r="EL75" s="4" t="s">
        <v>25</v>
      </c>
      <c r="EM75" s="4" t="s">
        <v>2142</v>
      </c>
      <c r="EN75" s="4"/>
      <c r="EO75" s="4" t="s">
        <v>1807</v>
      </c>
      <c r="EP75" s="340"/>
      <c r="EQ75" s="4" t="s">
        <v>2143</v>
      </c>
      <c r="ER75" s="4"/>
      <c r="ES75" s="4" t="s">
        <v>1956</v>
      </c>
      <c r="ET75" s="340"/>
      <c r="EU75" s="4" t="s">
        <v>117</v>
      </c>
      <c r="EV75" s="340"/>
      <c r="EW75" s="4" t="s">
        <v>1368</v>
      </c>
      <c r="EX75" s="340"/>
      <c r="EY75" s="4" t="s">
        <v>1807</v>
      </c>
      <c r="EZ75" s="4" t="s">
        <v>17802</v>
      </c>
      <c r="FA75" s="4" t="s">
        <v>26</v>
      </c>
      <c r="FB75" s="340"/>
      <c r="FC75" s="4"/>
      <c r="FD75" s="340"/>
      <c r="FE75" s="4"/>
      <c r="FF75" s="4"/>
      <c r="FG75" s="4"/>
      <c r="FH75" s="4" t="s">
        <v>1375</v>
      </c>
      <c r="FI75" s="4"/>
      <c r="FJ75" s="4"/>
      <c r="FK75" s="4"/>
      <c r="FL75"/>
      <c r="FM75" s="4"/>
      <c r="FN75" s="4"/>
      <c r="FO75" s="4"/>
      <c r="FP75" s="4"/>
      <c r="FQ75" s="4"/>
      <c r="FR75" s="4"/>
      <c r="FS75" s="4"/>
      <c r="FT75" s="4"/>
      <c r="FU75" s="4"/>
      <c r="FV75"/>
      <c r="FW75" s="4"/>
      <c r="FX75" s="4"/>
      <c r="FY75" s="4"/>
      <c r="FZ75" s="4"/>
      <c r="GA75" s="4"/>
      <c r="GB75" s="4"/>
      <c r="GC75" s="340"/>
      <c r="GD75" s="340"/>
      <c r="GE75" s="340"/>
      <c r="GF75" s="348"/>
      <c r="GG75" s="348"/>
      <c r="GH75" s="3"/>
      <c r="GI75" s="4"/>
      <c r="GJ75" s="4"/>
      <c r="GK75" s="4"/>
      <c r="GL75" s="4"/>
      <c r="GM75" s="4"/>
      <c r="GN75" s="4"/>
      <c r="GO75" s="340"/>
      <c r="GP75" s="4"/>
      <c r="GQ75" s="340"/>
      <c r="GR75" s="4"/>
      <c r="GS75" s="340"/>
      <c r="GT75" s="4"/>
      <c r="GU75" s="4"/>
      <c r="GV75" s="4"/>
      <c r="GW75" s="4"/>
      <c r="GX75" s="4"/>
      <c r="GY75"/>
      <c r="GZ75" t="str">
        <f ca="1">IFERROR(INDIRECT("'[2021_Ignition_Tracker_QC_File_20210528.xlsm]Ignition Tracker'!"&amp;ADDRESS(MATCH($A75,'[2]Ignition Tracker'!$A:$A,0),MATCH(GZ$1,'[2]Ignition Tracker'!$1:$1,0))),"")</f>
        <v/>
      </c>
      <c r="HA75" s="4" t="str">
        <f ca="1">IFERROR(INDIRECT("'[2021_Ignition_Tracker_QC_File_20210528.xlsm]Ignition Tracker'!"&amp;ADDRESS(MATCH($A75,'[2]Ignition Tracker'!$A:$A,0),MATCH(HA$1,'[2]Ignition Tracker'!$1:$1,0))),"")</f>
        <v/>
      </c>
      <c r="HB75" s="4" t="str">
        <f ca="1">IFERROR(INDIRECT("'[2021_Ignition_Tracker_QC_File_20210528.xlsm]Ignition Tracker'!"&amp;ADDRESS(MATCH($A75,'[2]Ignition Tracker'!$A:$A,0),MATCH(HB$1,'[2]Ignition Tracker'!$1:$1,0))),"")</f>
        <v/>
      </c>
      <c r="HC75" s="4" t="str">
        <f ca="1">IFERROR(INDIRECT("'[2021_Ignition_Tracker_QC_File_20210528.xlsm]Ignition Tracker'!"&amp;ADDRESS(MATCH($A75,'[2]Ignition Tracker'!$A:$A,0),MATCH(HC$1,'[2]Ignition Tracker'!$1:$1,0))),"")</f>
        <v/>
      </c>
    </row>
    <row r="76" spans="1:211" s="269" customFormat="1" x14ac:dyDescent="0.35">
      <c r="A76" s="137">
        <v>625</v>
      </c>
      <c r="B76" s="339"/>
      <c r="C76" s="123" t="s">
        <v>1410</v>
      </c>
      <c r="D76" s="124"/>
      <c r="E76" s="124"/>
      <c r="F76" s="340"/>
      <c r="G76" s="125" t="s">
        <v>17754</v>
      </c>
      <c r="H76" s="266" t="s">
        <v>1375</v>
      </c>
      <c r="I76" s="123"/>
      <c r="J76" s="339"/>
      <c r="K76" s="355"/>
      <c r="L76" s="267"/>
      <c r="M76" s="354"/>
      <c r="N76" s="267" t="s">
        <v>19657</v>
      </c>
      <c r="O76" s="354"/>
      <c r="P76" s="354"/>
      <c r="Q76" s="267"/>
      <c r="R76" s="267"/>
      <c r="S76" s="267"/>
      <c r="T76" s="123"/>
      <c r="U76" s="124"/>
      <c r="V76" s="124"/>
      <c r="W76" s="123"/>
      <c r="X76" s="339"/>
      <c r="Y76" s="339"/>
      <c r="Z76" s="123"/>
      <c r="AA76" s="123"/>
      <c r="AB76" s="124"/>
      <c r="AC76" s="124"/>
      <c r="AD76" s="339"/>
      <c r="AE76" s="339"/>
      <c r="AF76" s="355"/>
      <c r="AG76" s="355"/>
      <c r="AH76" s="266" t="s">
        <v>1375</v>
      </c>
      <c r="AI76" s="124">
        <v>44336</v>
      </c>
      <c r="AJ76" s="252" t="s">
        <v>17756</v>
      </c>
      <c r="AK76" s="124">
        <v>44336</v>
      </c>
      <c r="AL76" s="252" t="s">
        <v>17756</v>
      </c>
      <c r="AM76" s="85" t="s">
        <v>28</v>
      </c>
      <c r="AN76" s="85" t="s">
        <v>26</v>
      </c>
      <c r="AO76" s="85" t="s">
        <v>26</v>
      </c>
      <c r="AP76" s="85" t="s">
        <v>17757</v>
      </c>
      <c r="AQ76" s="85"/>
      <c r="AR76" s="85"/>
      <c r="AS76" s="335" t="s">
        <v>17758</v>
      </c>
      <c r="AT76" s="335"/>
      <c r="AU76" s="85"/>
      <c r="AV76" s="85"/>
      <c r="AW76" s="85"/>
      <c r="AX76" s="266" t="s">
        <v>1375</v>
      </c>
      <c r="AY76" s="85" t="s">
        <v>6</v>
      </c>
      <c r="AZ76" s="85" t="s">
        <v>6</v>
      </c>
      <c r="BA76" s="85" t="s">
        <v>25</v>
      </c>
      <c r="BB76" s="85" t="s">
        <v>25</v>
      </c>
      <c r="BC76" s="348"/>
      <c r="BD76" s="85" t="s">
        <v>6</v>
      </c>
      <c r="BE76" s="85" t="s">
        <v>13</v>
      </c>
      <c r="BF76" s="85"/>
      <c r="BG76" s="85"/>
      <c r="BH76" s="304" t="s">
        <v>18049</v>
      </c>
      <c r="BI76" s="364"/>
      <c r="BJ76" s="123"/>
      <c r="BK76" s="123"/>
      <c r="BL76" s="123"/>
      <c r="BM76" s="123" t="s">
        <v>6</v>
      </c>
      <c r="BN76" s="123"/>
      <c r="BO76" s="123"/>
      <c r="BP76" s="123"/>
      <c r="BQ76" s="4" t="s">
        <v>8</v>
      </c>
      <c r="BR76" s="123"/>
      <c r="BS76" s="123"/>
      <c r="BT76"/>
      <c r="BU76"/>
      <c r="BV76" s="266" t="s">
        <v>1375</v>
      </c>
      <c r="BW76" s="85" t="s">
        <v>1404</v>
      </c>
      <c r="BX76" s="372"/>
      <c r="BY76" s="372"/>
      <c r="BZ76" s="129" t="s">
        <v>54</v>
      </c>
      <c r="CA76" t="s">
        <v>7832</v>
      </c>
      <c r="CB76">
        <v>12000</v>
      </c>
      <c r="CC76" s="123"/>
      <c r="CD76" s="123" t="s">
        <v>13529</v>
      </c>
      <c r="CE76" s="123" t="s">
        <v>1444</v>
      </c>
      <c r="CF76" s="123"/>
      <c r="CG76" s="123"/>
      <c r="CH76" s="123"/>
      <c r="CI76" s="123"/>
      <c r="CJ76" s="85" t="s">
        <v>16743</v>
      </c>
      <c r="CK76" s="85" t="s">
        <v>16743</v>
      </c>
      <c r="CL76" s="85" t="s">
        <v>16743</v>
      </c>
      <c r="CM76" s="85" t="s">
        <v>16743</v>
      </c>
      <c r="CN76" s="284" t="s">
        <v>17582</v>
      </c>
      <c r="CO76" s="85" t="s">
        <v>16743</v>
      </c>
      <c r="CP76" s="85" t="s">
        <v>16743</v>
      </c>
      <c r="CQ76" s="85" t="s">
        <v>16743</v>
      </c>
      <c r="CR76" s="85" t="s">
        <v>16743</v>
      </c>
      <c r="CS76" s="375"/>
      <c r="CT76" s="85" t="s">
        <v>16743</v>
      </c>
      <c r="CU76" s="85" t="s">
        <v>16743</v>
      </c>
      <c r="CV76" s="85" t="s">
        <v>16743</v>
      </c>
      <c r="CW76" s="85" t="s">
        <v>16743</v>
      </c>
      <c r="CX76" s="85" t="s">
        <v>16743</v>
      </c>
      <c r="CY76" s="85" t="s">
        <v>16743</v>
      </c>
      <c r="CZ76" s="85" t="s">
        <v>16743</v>
      </c>
      <c r="DA76" s="85" t="s">
        <v>16743</v>
      </c>
      <c r="DB76" s="85" t="s">
        <v>16743</v>
      </c>
      <c r="DC76" s="85" t="s">
        <v>16743</v>
      </c>
      <c r="DD76" s="85" t="s">
        <v>16743</v>
      </c>
      <c r="DE76" s="85" t="s">
        <v>16743</v>
      </c>
      <c r="DF76" s="85" t="s">
        <v>16743</v>
      </c>
      <c r="DG76" s="85" t="s">
        <v>16743</v>
      </c>
      <c r="DH76" s="284" t="s">
        <v>1375</v>
      </c>
      <c r="DI76" s="5" t="s">
        <v>119</v>
      </c>
      <c r="DJ76" s="4" t="s">
        <v>13496</v>
      </c>
      <c r="DK76" s="4" t="s">
        <v>17756</v>
      </c>
      <c r="DL76" s="285" t="s">
        <v>17755</v>
      </c>
      <c r="DM76" s="4" t="s">
        <v>17757</v>
      </c>
      <c r="DN76" s="4" t="s">
        <v>17758</v>
      </c>
      <c r="DO76" s="340"/>
      <c r="DP76" s="340"/>
      <c r="DQ76" s="4" t="s">
        <v>13497</v>
      </c>
      <c r="DR76" s="340"/>
      <c r="DS76" s="340"/>
      <c r="DT76" s="340"/>
      <c r="DU76" s="340"/>
      <c r="DV76" s="4">
        <v>254121105</v>
      </c>
      <c r="DW76" s="4" t="s">
        <v>17759</v>
      </c>
      <c r="DX76" s="4">
        <v>9002</v>
      </c>
      <c r="DY76" s="4"/>
      <c r="DZ76" s="348"/>
      <c r="EA76" s="4" t="s">
        <v>25</v>
      </c>
      <c r="EB76" s="4"/>
      <c r="EC76" s="4"/>
      <c r="ED76" s="340"/>
      <c r="EE76" s="340"/>
      <c r="EF76" s="340"/>
      <c r="EG76" s="348"/>
      <c r="EH76" s="348"/>
      <c r="EI76" s="4"/>
      <c r="EJ76" s="4" t="s">
        <v>25</v>
      </c>
      <c r="EK76" s="4" t="s">
        <v>26</v>
      </c>
      <c r="EL76" s="4"/>
      <c r="EM76" s="4" t="s">
        <v>1759</v>
      </c>
      <c r="EN76" s="4"/>
      <c r="EO76" s="4" t="s">
        <v>1862</v>
      </c>
      <c r="EP76" s="340"/>
      <c r="EQ76" s="4" t="s">
        <v>1863</v>
      </c>
      <c r="ER76" s="4"/>
      <c r="ES76" s="4" t="s">
        <v>4</v>
      </c>
      <c r="ET76" s="340"/>
      <c r="EU76" s="4" t="s">
        <v>114</v>
      </c>
      <c r="EV76" s="340"/>
      <c r="EW76" s="4" t="s">
        <v>1370</v>
      </c>
      <c r="EX76" s="340"/>
      <c r="EY76" s="4" t="s">
        <v>8</v>
      </c>
      <c r="EZ76" s="4"/>
      <c r="FA76" s="4" t="s">
        <v>26</v>
      </c>
      <c r="FB76" s="340"/>
      <c r="FC76" s="4"/>
      <c r="FD76" s="340"/>
      <c r="FE76" s="4" t="s">
        <v>2320</v>
      </c>
      <c r="FF76" s="4"/>
      <c r="FG76" s="4" t="s">
        <v>26</v>
      </c>
      <c r="FH76" s="4" t="s">
        <v>1375</v>
      </c>
      <c r="FI76" s="4"/>
      <c r="FJ76" s="4"/>
      <c r="FK76" s="4"/>
      <c r="FL76"/>
      <c r="FM76" s="4"/>
      <c r="FN76" s="4"/>
      <c r="FO76" s="4"/>
      <c r="FP76" s="4"/>
      <c r="FQ76" s="4"/>
      <c r="FR76" s="4"/>
      <c r="FS76" s="4"/>
      <c r="FT76" s="4"/>
      <c r="FU76" s="4"/>
      <c r="FV76"/>
      <c r="FW76" s="4"/>
      <c r="FX76" s="4"/>
      <c r="FY76" s="4"/>
      <c r="FZ76" s="4"/>
      <c r="GA76" s="4"/>
      <c r="GB76" s="4"/>
      <c r="GC76" s="340"/>
      <c r="GD76" s="340"/>
      <c r="GE76" s="340"/>
      <c r="GF76" s="348"/>
      <c r="GG76" s="348"/>
      <c r="GH76" s="3"/>
      <c r="GI76" s="4"/>
      <c r="GJ76" s="4"/>
      <c r="GK76" s="4"/>
      <c r="GL76" s="4"/>
      <c r="GM76" s="4"/>
      <c r="GN76" s="4"/>
      <c r="GO76" s="340"/>
      <c r="GP76" s="4"/>
      <c r="GQ76" s="340"/>
      <c r="GR76" s="4"/>
      <c r="GS76" s="340"/>
      <c r="GT76" s="4"/>
      <c r="GU76" s="4"/>
      <c r="GV76" s="4"/>
      <c r="GW76" s="4"/>
      <c r="GX76" s="4"/>
      <c r="GY76"/>
      <c r="GZ76"/>
      <c r="HA76" s="4"/>
      <c r="HB76" s="4"/>
      <c r="HC76" s="4"/>
    </row>
    <row r="77" spans="1:211" s="269" customFormat="1" x14ac:dyDescent="0.35">
      <c r="A77" s="137">
        <v>624</v>
      </c>
      <c r="B77" s="339"/>
      <c r="C77" s="123" t="s">
        <v>1412</v>
      </c>
      <c r="D77" s="124">
        <v>44336</v>
      </c>
      <c r="E77" s="124">
        <v>44336</v>
      </c>
      <c r="F77" s="340"/>
      <c r="G77" s="125" t="s">
        <v>17760</v>
      </c>
      <c r="H77" s="266" t="s">
        <v>1375</v>
      </c>
      <c r="I77" s="123"/>
      <c r="J77" s="339"/>
      <c r="K77" s="355"/>
      <c r="L77" s="267"/>
      <c r="M77" s="354"/>
      <c r="N77" s="267" t="s">
        <v>19657</v>
      </c>
      <c r="O77" s="354"/>
      <c r="P77" s="354"/>
      <c r="Q77" s="267"/>
      <c r="R77" s="267"/>
      <c r="S77" s="267"/>
      <c r="T77" s="123"/>
      <c r="U77" s="124"/>
      <c r="V77" s="124"/>
      <c r="W77" s="123"/>
      <c r="X77" s="339"/>
      <c r="Y77" s="339"/>
      <c r="Z77" s="123"/>
      <c r="AA77" s="123"/>
      <c r="AB77" s="124"/>
      <c r="AC77" s="124"/>
      <c r="AD77" s="339"/>
      <c r="AE77" s="339"/>
      <c r="AF77" s="355"/>
      <c r="AG77" s="355"/>
      <c r="AH77" s="266" t="s">
        <v>1375</v>
      </c>
      <c r="AI77" s="124">
        <v>44336</v>
      </c>
      <c r="AJ77" s="252" t="s">
        <v>3360</v>
      </c>
      <c r="AK77" s="124"/>
      <c r="AL77" s="252"/>
      <c r="AM77" s="85" t="s">
        <v>28</v>
      </c>
      <c r="AN77" s="85" t="s">
        <v>26</v>
      </c>
      <c r="AO77" s="85" t="s">
        <v>26</v>
      </c>
      <c r="AP77" s="85"/>
      <c r="AQ77" s="85"/>
      <c r="AR77" s="85"/>
      <c r="AS77" s="335">
        <v>1997819053</v>
      </c>
      <c r="AT77" s="335"/>
      <c r="AU77" s="85"/>
      <c r="AV77" s="85"/>
      <c r="AW77" s="85"/>
      <c r="AX77" s="266" t="s">
        <v>1375</v>
      </c>
      <c r="AY77" s="85" t="s">
        <v>26</v>
      </c>
      <c r="AZ77" s="85" t="s">
        <v>26</v>
      </c>
      <c r="BA77" s="85" t="s">
        <v>26</v>
      </c>
      <c r="BB77" s="85" t="s">
        <v>26</v>
      </c>
      <c r="BC77" s="348"/>
      <c r="BD77" s="85" t="s">
        <v>33</v>
      </c>
      <c r="BE77" s="85" t="s">
        <v>16</v>
      </c>
      <c r="BF77" s="85"/>
      <c r="BG77" s="85"/>
      <c r="BH77" s="304" t="s">
        <v>18047</v>
      </c>
      <c r="BI77" s="364"/>
      <c r="BJ77" s="123"/>
      <c r="BK77" s="123"/>
      <c r="BL77" s="123"/>
      <c r="BM77" s="123" t="s">
        <v>106</v>
      </c>
      <c r="BN77" s="123"/>
      <c r="BO77" s="123"/>
      <c r="BP77" s="123"/>
      <c r="BQ77" s="4" t="s">
        <v>1422</v>
      </c>
      <c r="BR77" s="123"/>
      <c r="BS77" s="123"/>
      <c r="BT77"/>
      <c r="BU77"/>
      <c r="BV77" s="266" t="s">
        <v>1375</v>
      </c>
      <c r="BW77" s="85" t="s">
        <v>1404</v>
      </c>
      <c r="BX77" s="372"/>
      <c r="BY77" s="372"/>
      <c r="BZ77" s="129" t="s">
        <v>156</v>
      </c>
      <c r="CA77" t="s">
        <v>17798</v>
      </c>
      <c r="CB77">
        <v>21000</v>
      </c>
      <c r="CC77" s="123"/>
      <c r="CD77" s="123" t="s">
        <v>1504</v>
      </c>
      <c r="CE77" s="123" t="s">
        <v>17</v>
      </c>
      <c r="CF77" s="123"/>
      <c r="CG77" s="123"/>
      <c r="CH77" s="123"/>
      <c r="CI77" s="123"/>
      <c r="CJ77" s="85" t="s">
        <v>16743</v>
      </c>
      <c r="CK77" s="85" t="s">
        <v>16743</v>
      </c>
      <c r="CL77" s="85" t="s">
        <v>16743</v>
      </c>
      <c r="CM77" s="85" t="s">
        <v>16743</v>
      </c>
      <c r="CN77" s="284" t="s">
        <v>17582</v>
      </c>
      <c r="CO77" s="85" t="s">
        <v>16743</v>
      </c>
      <c r="CP77" s="85" t="s">
        <v>16743</v>
      </c>
      <c r="CQ77" s="85" t="s">
        <v>16743</v>
      </c>
      <c r="CR77" s="85" t="s">
        <v>16743</v>
      </c>
      <c r="CS77" s="375"/>
      <c r="CT77" s="85" t="s">
        <v>16743</v>
      </c>
      <c r="CU77" s="85" t="s">
        <v>16743</v>
      </c>
      <c r="CV77" s="85" t="s">
        <v>16743</v>
      </c>
      <c r="CW77" s="85" t="s">
        <v>16743</v>
      </c>
      <c r="CX77" s="85" t="s">
        <v>16743</v>
      </c>
      <c r="CY77" s="85" t="s">
        <v>16743</v>
      </c>
      <c r="CZ77" s="85" t="s">
        <v>16743</v>
      </c>
      <c r="DA77" s="85" t="s">
        <v>16743</v>
      </c>
      <c r="DB77" s="85" t="s">
        <v>16743</v>
      </c>
      <c r="DC77" s="85" t="s">
        <v>16743</v>
      </c>
      <c r="DD77" s="85" t="s">
        <v>16743</v>
      </c>
      <c r="DE77" s="85" t="s">
        <v>16743</v>
      </c>
      <c r="DF77" s="85" t="s">
        <v>16743</v>
      </c>
      <c r="DG77" s="85" t="s">
        <v>16743</v>
      </c>
      <c r="DH77" s="284" t="s">
        <v>1375</v>
      </c>
      <c r="DI77" s="5" t="s">
        <v>125</v>
      </c>
      <c r="DJ77" s="4" t="s">
        <v>16616</v>
      </c>
      <c r="DK77" s="4" t="s">
        <v>3360</v>
      </c>
      <c r="DL77" s="285" t="s">
        <v>17755</v>
      </c>
      <c r="DM77" s="4"/>
      <c r="DN77" s="4">
        <v>1997819053</v>
      </c>
      <c r="DO77" s="340"/>
      <c r="DP77" s="340"/>
      <c r="DQ77" s="4" t="s">
        <v>16617</v>
      </c>
      <c r="DR77" s="340"/>
      <c r="DS77" s="340"/>
      <c r="DT77" s="340"/>
      <c r="DU77" s="340"/>
      <c r="DV77" s="4">
        <v>14302103</v>
      </c>
      <c r="DW77" s="4" t="s">
        <v>17761</v>
      </c>
      <c r="DX77" s="4">
        <v>1121</v>
      </c>
      <c r="DY77" s="4"/>
      <c r="DZ77" s="348"/>
      <c r="EA77" s="4" t="s">
        <v>25</v>
      </c>
      <c r="EB77" s="4"/>
      <c r="EC77" s="4"/>
      <c r="ED77" s="340"/>
      <c r="EE77" s="340"/>
      <c r="EF77" s="340"/>
      <c r="EG77" s="348"/>
      <c r="EH77" s="348"/>
      <c r="EI77" s="4"/>
      <c r="EJ77" s="4" t="s">
        <v>26</v>
      </c>
      <c r="EK77" s="4" t="s">
        <v>26</v>
      </c>
      <c r="EL77" s="4" t="s">
        <v>26</v>
      </c>
      <c r="EM77" s="4" t="s">
        <v>1759</v>
      </c>
      <c r="EN77" s="4"/>
      <c r="EO77" s="4" t="s">
        <v>1760</v>
      </c>
      <c r="EP77" s="340"/>
      <c r="EQ77" s="4" t="s">
        <v>1836</v>
      </c>
      <c r="ER77" s="4"/>
      <c r="ES77" s="4" t="s">
        <v>6</v>
      </c>
      <c r="ET77" s="340"/>
      <c r="EU77" s="4" t="s">
        <v>115</v>
      </c>
      <c r="EV77" s="340"/>
      <c r="EW77" s="4" t="s">
        <v>1370</v>
      </c>
      <c r="EX77" s="340"/>
      <c r="EY77" s="4" t="s">
        <v>1371</v>
      </c>
      <c r="EZ77" s="4"/>
      <c r="FA77" s="4" t="s">
        <v>26</v>
      </c>
      <c r="FB77" s="340"/>
      <c r="FC77" s="4"/>
      <c r="FD77" s="340"/>
      <c r="FE77" s="4"/>
      <c r="FF77" s="4"/>
      <c r="FG77" s="4"/>
      <c r="FH77" s="4" t="s">
        <v>1375</v>
      </c>
      <c r="FI77" s="4"/>
      <c r="FJ77" s="4"/>
      <c r="FK77" s="4"/>
      <c r="FL77"/>
      <c r="FM77" s="4"/>
      <c r="FN77" s="4"/>
      <c r="FO77" s="4"/>
      <c r="FP77" s="4"/>
      <c r="FQ77" s="4"/>
      <c r="FR77" s="4"/>
      <c r="FS77" s="4"/>
      <c r="FT77" s="4"/>
      <c r="FU77" s="4"/>
      <c r="FV77"/>
      <c r="FW77" s="4"/>
      <c r="FX77" s="4"/>
      <c r="FY77" s="4"/>
      <c r="FZ77" s="4"/>
      <c r="GA77" s="4"/>
      <c r="GB77" s="4"/>
      <c r="GC77" s="340"/>
      <c r="GD77" s="340"/>
      <c r="GE77" s="340"/>
      <c r="GF77" s="348"/>
      <c r="GG77" s="348"/>
      <c r="GH77" s="3"/>
      <c r="GI77" s="4"/>
      <c r="GJ77" s="4"/>
      <c r="GK77" s="4"/>
      <c r="GL77" s="4"/>
      <c r="GM77" s="4"/>
      <c r="GN77" s="4"/>
      <c r="GO77" s="340"/>
      <c r="GP77" s="4"/>
      <c r="GQ77" s="340"/>
      <c r="GR77" s="4"/>
      <c r="GS77" s="340"/>
      <c r="GT77" s="4"/>
      <c r="GU77" s="4"/>
      <c r="GV77" s="4"/>
      <c r="GW77" s="4"/>
      <c r="GX77" s="4"/>
      <c r="GY77"/>
      <c r="GZ77"/>
      <c r="HA77" s="4"/>
      <c r="HB77" s="4"/>
      <c r="HC77" s="4"/>
    </row>
    <row r="78" spans="1:211" s="269" customFormat="1" x14ac:dyDescent="0.35">
      <c r="A78" s="137">
        <v>623</v>
      </c>
      <c r="B78" s="339"/>
      <c r="C78" s="123" t="s">
        <v>1410</v>
      </c>
      <c r="D78" s="124"/>
      <c r="E78" s="124"/>
      <c r="F78" s="340"/>
      <c r="G78" s="125" t="s">
        <v>17762</v>
      </c>
      <c r="H78" s="266" t="s">
        <v>1375</v>
      </c>
      <c r="I78" s="123"/>
      <c r="J78" s="339"/>
      <c r="K78" s="355"/>
      <c r="L78" s="267"/>
      <c r="M78" s="354"/>
      <c r="N78" s="267" t="s">
        <v>19657</v>
      </c>
      <c r="O78" s="354"/>
      <c r="P78" s="354"/>
      <c r="Q78" s="267"/>
      <c r="R78" s="267"/>
      <c r="S78" s="267"/>
      <c r="T78" s="123"/>
      <c r="U78" s="124"/>
      <c r="V78" s="124"/>
      <c r="W78" s="123"/>
      <c r="X78" s="339"/>
      <c r="Y78" s="339"/>
      <c r="Z78" s="123"/>
      <c r="AA78" s="123"/>
      <c r="AB78" s="124"/>
      <c r="AC78" s="124"/>
      <c r="AD78" s="339"/>
      <c r="AE78" s="339"/>
      <c r="AF78" s="355"/>
      <c r="AG78" s="355"/>
      <c r="AH78" s="266" t="s">
        <v>1375</v>
      </c>
      <c r="AI78" s="124">
        <v>44336</v>
      </c>
      <c r="AJ78" s="252" t="s">
        <v>17763</v>
      </c>
      <c r="AK78" s="124">
        <v>44336</v>
      </c>
      <c r="AL78" s="252" t="s">
        <v>17763</v>
      </c>
      <c r="AM78" s="85" t="s">
        <v>28</v>
      </c>
      <c r="AN78" s="85" t="s">
        <v>26</v>
      </c>
      <c r="AO78" s="85" t="s">
        <v>26</v>
      </c>
      <c r="AP78" s="85" t="s">
        <v>17764</v>
      </c>
      <c r="AQ78" s="85" t="s">
        <v>17765</v>
      </c>
      <c r="AR78" s="85"/>
      <c r="AS78" s="335" t="s">
        <v>17766</v>
      </c>
      <c r="AT78" s="335"/>
      <c r="AU78" s="85"/>
      <c r="AV78" s="85"/>
      <c r="AW78" s="85"/>
      <c r="AX78" s="266" t="s">
        <v>1375</v>
      </c>
      <c r="AY78" s="85" t="s">
        <v>26</v>
      </c>
      <c r="AZ78" s="85" t="s">
        <v>26</v>
      </c>
      <c r="BA78" s="85" t="s">
        <v>26</v>
      </c>
      <c r="BB78" s="85" t="s">
        <v>26</v>
      </c>
      <c r="BC78" s="348"/>
      <c r="BD78" s="85" t="s">
        <v>33</v>
      </c>
      <c r="BE78" s="85" t="s">
        <v>4</v>
      </c>
      <c r="BF78" s="85"/>
      <c r="BG78" s="85"/>
      <c r="BH78" s="304" t="s">
        <v>18050</v>
      </c>
      <c r="BI78" s="364"/>
      <c r="BJ78" s="123"/>
      <c r="BK78" s="123"/>
      <c r="BL78" s="123"/>
      <c r="BM78" s="123" t="s">
        <v>106</v>
      </c>
      <c r="BN78" s="123"/>
      <c r="BO78" s="123"/>
      <c r="BP78" s="123"/>
      <c r="BQ78" s="4" t="s">
        <v>8</v>
      </c>
      <c r="BR78" s="123"/>
      <c r="BS78" s="123"/>
      <c r="BT78"/>
      <c r="BU78"/>
      <c r="BV78" s="266" t="s">
        <v>1375</v>
      </c>
      <c r="BW78" s="85" t="s">
        <v>1404</v>
      </c>
      <c r="BX78" s="372"/>
      <c r="BY78" s="372"/>
      <c r="BZ78" s="129" t="s">
        <v>69</v>
      </c>
      <c r="CA78" t="s">
        <v>5884</v>
      </c>
      <c r="CB78">
        <v>12000</v>
      </c>
      <c r="CC78" s="123"/>
      <c r="CD78" s="123" t="s">
        <v>1368</v>
      </c>
      <c r="CE78" s="123" t="s">
        <v>1450</v>
      </c>
      <c r="CF78" s="123"/>
      <c r="CG78" s="123"/>
      <c r="CH78" s="123"/>
      <c r="CI78" s="123"/>
      <c r="CJ78" s="85" t="s">
        <v>16743</v>
      </c>
      <c r="CK78" s="85" t="s">
        <v>16743</v>
      </c>
      <c r="CL78" s="85" t="s">
        <v>16743</v>
      </c>
      <c r="CM78" s="85" t="s">
        <v>16743</v>
      </c>
      <c r="CN78" s="284" t="s">
        <v>17582</v>
      </c>
      <c r="CO78" s="85" t="s">
        <v>16743</v>
      </c>
      <c r="CP78" s="85" t="s">
        <v>16743</v>
      </c>
      <c r="CQ78" s="85" t="s">
        <v>16743</v>
      </c>
      <c r="CR78" s="85" t="s">
        <v>16743</v>
      </c>
      <c r="CS78" s="375"/>
      <c r="CT78" s="85" t="s">
        <v>16743</v>
      </c>
      <c r="CU78" s="85" t="s">
        <v>16743</v>
      </c>
      <c r="CV78" s="85" t="s">
        <v>16743</v>
      </c>
      <c r="CW78" s="85" t="s">
        <v>16743</v>
      </c>
      <c r="CX78" s="85" t="s">
        <v>16743</v>
      </c>
      <c r="CY78" s="85" t="s">
        <v>16743</v>
      </c>
      <c r="CZ78" s="85" t="s">
        <v>16743</v>
      </c>
      <c r="DA78" s="85" t="s">
        <v>16743</v>
      </c>
      <c r="DB78" s="85" t="s">
        <v>16743</v>
      </c>
      <c r="DC78" s="85" t="s">
        <v>16743</v>
      </c>
      <c r="DD78" s="85" t="s">
        <v>16743</v>
      </c>
      <c r="DE78" s="85" t="s">
        <v>16743</v>
      </c>
      <c r="DF78" s="85" t="s">
        <v>16743</v>
      </c>
      <c r="DG78" s="85" t="s">
        <v>16743</v>
      </c>
      <c r="DH78" s="284" t="s">
        <v>1375</v>
      </c>
      <c r="DI78" s="5" t="s">
        <v>123</v>
      </c>
      <c r="DJ78" s="4" t="s">
        <v>3095</v>
      </c>
      <c r="DK78" s="4" t="s">
        <v>17763</v>
      </c>
      <c r="DL78" s="285" t="s">
        <v>17755</v>
      </c>
      <c r="DM78" s="4" t="s">
        <v>17764</v>
      </c>
      <c r="DN78" s="4" t="s">
        <v>17766</v>
      </c>
      <c r="DO78" s="340"/>
      <c r="DP78" s="340"/>
      <c r="DQ78" s="4" t="s">
        <v>3095</v>
      </c>
      <c r="DR78" s="340"/>
      <c r="DS78" s="340"/>
      <c r="DT78" s="340"/>
      <c r="DU78" s="340"/>
      <c r="DV78" s="4">
        <v>162741106</v>
      </c>
      <c r="DW78" s="4" t="s">
        <v>17767</v>
      </c>
      <c r="DX78" s="4">
        <v>9110</v>
      </c>
      <c r="DY78" s="4">
        <v>1</v>
      </c>
      <c r="DZ78" s="348"/>
      <c r="EA78" s="4" t="s">
        <v>25</v>
      </c>
      <c r="EB78" s="4"/>
      <c r="EC78" s="4"/>
      <c r="ED78" s="340"/>
      <c r="EE78" s="340"/>
      <c r="EF78" s="340"/>
      <c r="EG78" s="348"/>
      <c r="EH78" s="348"/>
      <c r="EI78" s="4"/>
      <c r="EJ78" s="4" t="s">
        <v>25</v>
      </c>
      <c r="EK78" s="4" t="s">
        <v>25</v>
      </c>
      <c r="EL78" s="4"/>
      <c r="EM78" s="4" t="s">
        <v>1759</v>
      </c>
      <c r="EN78" s="4"/>
      <c r="EO78" s="4" t="s">
        <v>1862</v>
      </c>
      <c r="EP78" s="340"/>
      <c r="EQ78" s="4" t="s">
        <v>2113</v>
      </c>
      <c r="ER78" s="4"/>
      <c r="ES78" s="4" t="s">
        <v>6</v>
      </c>
      <c r="ET78" s="340"/>
      <c r="EU78" s="4" t="s">
        <v>116</v>
      </c>
      <c r="EV78" s="340"/>
      <c r="EW78" s="4" t="s">
        <v>1368</v>
      </c>
      <c r="EX78" s="340"/>
      <c r="EY78" s="4" t="s">
        <v>8</v>
      </c>
      <c r="EZ78" s="4"/>
      <c r="FA78" s="4" t="s">
        <v>26</v>
      </c>
      <c r="FB78" s="340"/>
      <c r="FC78" s="4"/>
      <c r="FD78" s="340"/>
      <c r="FE78" s="4" t="s">
        <v>2878</v>
      </c>
      <c r="FF78" s="4" t="s">
        <v>1838</v>
      </c>
      <c r="FG78" s="4" t="s">
        <v>26</v>
      </c>
      <c r="FH78" s="4" t="s">
        <v>1375</v>
      </c>
      <c r="FI78" s="4" t="s">
        <v>1839</v>
      </c>
      <c r="FJ78" s="4" t="s">
        <v>2650</v>
      </c>
      <c r="FK78" s="4" t="s">
        <v>906</v>
      </c>
      <c r="FL78" t="s">
        <v>17768</v>
      </c>
      <c r="FM78" s="4" t="s">
        <v>17765</v>
      </c>
      <c r="FN78" s="4" t="s">
        <v>1839</v>
      </c>
      <c r="FO78" s="4" t="s">
        <v>1890</v>
      </c>
      <c r="FP78" s="4" t="s">
        <v>3829</v>
      </c>
      <c r="FQ78" s="4" t="s">
        <v>17769</v>
      </c>
      <c r="FR78" s="4" t="s">
        <v>1434</v>
      </c>
      <c r="FS78" s="4" t="s">
        <v>1844</v>
      </c>
      <c r="FT78" s="4"/>
      <c r="FU78" s="4"/>
      <c r="FV78"/>
      <c r="FW78" s="4"/>
      <c r="FX78" s="4"/>
      <c r="FY78" s="4"/>
      <c r="FZ78" s="4"/>
      <c r="GA78" s="4"/>
      <c r="GB78" s="4"/>
      <c r="GC78" s="340"/>
      <c r="GD78" s="340"/>
      <c r="GE78" s="340"/>
      <c r="GF78" s="348"/>
      <c r="GG78" s="348"/>
      <c r="GH78" s="3"/>
      <c r="GI78" s="4"/>
      <c r="GJ78" s="4"/>
      <c r="GK78" s="4"/>
      <c r="GL78" s="4"/>
      <c r="GM78" s="4"/>
      <c r="GN78" s="4"/>
      <c r="GO78" s="340"/>
      <c r="GP78" s="4"/>
      <c r="GQ78" s="340"/>
      <c r="GR78" s="4"/>
      <c r="GS78" s="340"/>
      <c r="GT78" s="4"/>
      <c r="GU78" s="4"/>
      <c r="GV78" s="4"/>
      <c r="GW78" s="4"/>
      <c r="GX78" s="4"/>
      <c r="GY78"/>
      <c r="GZ78"/>
      <c r="HA78" s="4"/>
      <c r="HB78" s="4"/>
      <c r="HC78" s="4"/>
    </row>
    <row r="79" spans="1:211" s="269" customFormat="1" x14ac:dyDescent="0.35">
      <c r="A79" s="137">
        <v>622</v>
      </c>
      <c r="B79" s="339"/>
      <c r="C79" s="123" t="s">
        <v>1412</v>
      </c>
      <c r="D79" s="124">
        <v>44336</v>
      </c>
      <c r="E79" s="124">
        <v>44336</v>
      </c>
      <c r="F79" s="340"/>
      <c r="G79" s="125" t="s">
        <v>17770</v>
      </c>
      <c r="H79" s="266" t="s">
        <v>1375</v>
      </c>
      <c r="I79" s="123"/>
      <c r="J79" s="339"/>
      <c r="K79" s="355"/>
      <c r="L79" s="267"/>
      <c r="M79" s="354"/>
      <c r="N79" s="267" t="s">
        <v>19657</v>
      </c>
      <c r="O79" s="354"/>
      <c r="P79" s="354"/>
      <c r="Q79" s="267"/>
      <c r="R79" s="267"/>
      <c r="S79" s="267"/>
      <c r="T79" s="123"/>
      <c r="U79" s="124"/>
      <c r="V79" s="124"/>
      <c r="W79" s="123"/>
      <c r="X79" s="339"/>
      <c r="Y79" s="339"/>
      <c r="Z79" s="123"/>
      <c r="AA79" s="123"/>
      <c r="AB79" s="124"/>
      <c r="AC79" s="124"/>
      <c r="AD79" s="339"/>
      <c r="AE79" s="339"/>
      <c r="AF79" s="355"/>
      <c r="AG79" s="355"/>
      <c r="AH79" s="266" t="s">
        <v>1375</v>
      </c>
      <c r="AI79" s="124">
        <v>44336</v>
      </c>
      <c r="AJ79" s="252" t="s">
        <v>17771</v>
      </c>
      <c r="AK79" s="124">
        <v>44336</v>
      </c>
      <c r="AL79" s="252" t="s">
        <v>17771</v>
      </c>
      <c r="AM79" s="85" t="s">
        <v>28</v>
      </c>
      <c r="AN79" s="85" t="s">
        <v>26</v>
      </c>
      <c r="AO79" s="85" t="s">
        <v>25</v>
      </c>
      <c r="AP79" s="85" t="s">
        <v>17772</v>
      </c>
      <c r="AQ79" s="85" t="s">
        <v>17773</v>
      </c>
      <c r="AR79" s="85"/>
      <c r="AS79" s="335" t="s">
        <v>17774</v>
      </c>
      <c r="AT79" s="335"/>
      <c r="AU79" s="85"/>
      <c r="AV79" s="85"/>
      <c r="AW79" s="85"/>
      <c r="AX79" s="266" t="s">
        <v>1375</v>
      </c>
      <c r="AY79" s="85" t="s">
        <v>26</v>
      </c>
      <c r="AZ79" s="85" t="s">
        <v>26</v>
      </c>
      <c r="BA79" s="85" t="s">
        <v>26</v>
      </c>
      <c r="BB79" s="85" t="s">
        <v>26</v>
      </c>
      <c r="BC79" s="348"/>
      <c r="BD79" s="85" t="s">
        <v>33</v>
      </c>
      <c r="BE79" s="85" t="s">
        <v>4</v>
      </c>
      <c r="BF79" s="85"/>
      <c r="BG79" s="85"/>
      <c r="BH79" s="304" t="s">
        <v>18047</v>
      </c>
      <c r="BI79" s="364"/>
      <c r="BJ79" s="123"/>
      <c r="BK79" s="123"/>
      <c r="BL79" s="123"/>
      <c r="BM79" s="123" t="s">
        <v>32</v>
      </c>
      <c r="BN79" s="123"/>
      <c r="BO79" s="123"/>
      <c r="BP79" s="123"/>
      <c r="BQ79" s="4" t="s">
        <v>8</v>
      </c>
      <c r="BR79" s="123"/>
      <c r="BS79" s="123"/>
      <c r="BT79"/>
      <c r="BU79"/>
      <c r="BV79" s="266" t="s">
        <v>1375</v>
      </c>
      <c r="BW79" s="85" t="s">
        <v>43</v>
      </c>
      <c r="BX79" s="372"/>
      <c r="BY79" s="372"/>
      <c r="BZ79" s="129" t="s">
        <v>418</v>
      </c>
      <c r="CA79" t="s">
        <v>9985</v>
      </c>
      <c r="CB79">
        <v>12000</v>
      </c>
      <c r="CC79" s="123"/>
      <c r="CD79" s="123" t="s">
        <v>1368</v>
      </c>
      <c r="CE79" s="123" t="s">
        <v>1452</v>
      </c>
      <c r="CF79" s="123"/>
      <c r="CG79" s="123"/>
      <c r="CH79" s="123">
        <v>246</v>
      </c>
      <c r="CI79" s="123"/>
      <c r="CJ79" s="85" t="s">
        <v>16743</v>
      </c>
      <c r="CK79" s="85" t="s">
        <v>16743</v>
      </c>
      <c r="CL79" s="85" t="s">
        <v>16743</v>
      </c>
      <c r="CM79" s="85" t="s">
        <v>16743</v>
      </c>
      <c r="CN79" s="284" t="s">
        <v>17582</v>
      </c>
      <c r="CO79" s="85" t="s">
        <v>16743</v>
      </c>
      <c r="CP79" s="85" t="s">
        <v>16743</v>
      </c>
      <c r="CQ79" s="85" t="s">
        <v>16743</v>
      </c>
      <c r="CR79" s="85" t="s">
        <v>16743</v>
      </c>
      <c r="CS79" s="375"/>
      <c r="CT79" s="85" t="s">
        <v>16743</v>
      </c>
      <c r="CU79" s="85" t="s">
        <v>16743</v>
      </c>
      <c r="CV79" s="85" t="s">
        <v>16743</v>
      </c>
      <c r="CW79" s="85" t="s">
        <v>16743</v>
      </c>
      <c r="CX79" s="85" t="s">
        <v>16743</v>
      </c>
      <c r="CY79" s="85" t="s">
        <v>16743</v>
      </c>
      <c r="CZ79" s="85" t="s">
        <v>16743</v>
      </c>
      <c r="DA79" s="85" t="s">
        <v>16743</v>
      </c>
      <c r="DB79" s="85" t="s">
        <v>16743</v>
      </c>
      <c r="DC79" s="85" t="s">
        <v>16743</v>
      </c>
      <c r="DD79" s="85" t="s">
        <v>16743</v>
      </c>
      <c r="DE79" s="85" t="s">
        <v>16743</v>
      </c>
      <c r="DF79" s="85" t="s">
        <v>16743</v>
      </c>
      <c r="DG79" s="85" t="s">
        <v>16743</v>
      </c>
      <c r="DH79" s="284" t="s">
        <v>1375</v>
      </c>
      <c r="DI79" s="5" t="s">
        <v>120</v>
      </c>
      <c r="DJ79" s="4" t="s">
        <v>2197</v>
      </c>
      <c r="DK79" s="4" t="s">
        <v>17771</v>
      </c>
      <c r="DL79" s="285" t="s">
        <v>17755</v>
      </c>
      <c r="DM79" s="4" t="s">
        <v>17772</v>
      </c>
      <c r="DN79" s="4" t="s">
        <v>17774</v>
      </c>
      <c r="DO79" s="340"/>
      <c r="DP79" s="340"/>
      <c r="DQ79" s="4" t="s">
        <v>1907</v>
      </c>
      <c r="DR79" s="340"/>
      <c r="DS79" s="340"/>
      <c r="DT79" s="340"/>
      <c r="DU79" s="340"/>
      <c r="DV79" s="4">
        <v>103541101</v>
      </c>
      <c r="DW79" s="4" t="s">
        <v>17775</v>
      </c>
      <c r="DX79" s="4">
        <v>9190</v>
      </c>
      <c r="DY79" s="4"/>
      <c r="DZ79" s="348"/>
      <c r="EA79" s="4" t="s">
        <v>25</v>
      </c>
      <c r="EB79" s="4"/>
      <c r="EC79" s="4"/>
      <c r="ED79" s="340"/>
      <c r="EE79" s="340"/>
      <c r="EF79" s="340"/>
      <c r="EG79" s="348"/>
      <c r="EH79" s="348"/>
      <c r="EI79" s="4"/>
      <c r="EJ79" s="4" t="s">
        <v>26</v>
      </c>
      <c r="EK79" s="4" t="s">
        <v>25</v>
      </c>
      <c r="EL79" s="4"/>
      <c r="EM79" s="4" t="s">
        <v>1759</v>
      </c>
      <c r="EN79" s="4"/>
      <c r="EO79" s="4" t="s">
        <v>1862</v>
      </c>
      <c r="EP79" s="340"/>
      <c r="EQ79" s="4" t="s">
        <v>1863</v>
      </c>
      <c r="ER79" s="4"/>
      <c r="ES79" s="4" t="s">
        <v>4</v>
      </c>
      <c r="ET79" s="340"/>
      <c r="EU79" s="4" t="s">
        <v>115</v>
      </c>
      <c r="EV79" s="340"/>
      <c r="EW79" s="4" t="s">
        <v>1368</v>
      </c>
      <c r="EX79" s="340"/>
      <c r="EY79" s="4" t="s">
        <v>8</v>
      </c>
      <c r="EZ79" s="4"/>
      <c r="FA79" s="4" t="s">
        <v>25</v>
      </c>
      <c r="FB79" s="340"/>
      <c r="FC79" s="4" t="s">
        <v>1368</v>
      </c>
      <c r="FD79" s="340"/>
      <c r="FE79" s="4" t="s">
        <v>2354</v>
      </c>
      <c r="FF79" s="4" t="s">
        <v>1865</v>
      </c>
      <c r="FG79" s="4" t="s">
        <v>26</v>
      </c>
      <c r="FH79" s="4" t="s">
        <v>1375</v>
      </c>
      <c r="FI79" s="4" t="s">
        <v>1839</v>
      </c>
      <c r="FJ79" s="4" t="s">
        <v>1994</v>
      </c>
      <c r="FK79" s="4" t="s">
        <v>73</v>
      </c>
      <c r="FL79" t="s">
        <v>17776</v>
      </c>
      <c r="FM79" s="4" t="s">
        <v>17773</v>
      </c>
      <c r="FN79" s="4" t="s">
        <v>1839</v>
      </c>
      <c r="FO79" s="4" t="s">
        <v>1890</v>
      </c>
      <c r="FP79" s="4" t="s">
        <v>2741</v>
      </c>
      <c r="FQ79" s="4" t="s">
        <v>17777</v>
      </c>
      <c r="FR79" s="4" t="s">
        <v>1869</v>
      </c>
      <c r="FS79" s="4" t="s">
        <v>1844</v>
      </c>
      <c r="FT79" s="4"/>
      <c r="FU79" s="4"/>
      <c r="FV79"/>
      <c r="FW79" s="4"/>
      <c r="FX79" s="4"/>
      <c r="FY79" s="4"/>
      <c r="FZ79" s="4"/>
      <c r="GA79" s="4"/>
      <c r="GB79" s="4"/>
      <c r="GC79" s="340"/>
      <c r="GD79" s="340"/>
      <c r="GE79" s="340"/>
      <c r="GF79" s="348"/>
      <c r="GG79" s="348"/>
      <c r="GH79" s="3"/>
      <c r="GI79" s="4"/>
      <c r="GJ79" s="4"/>
      <c r="GK79" s="4"/>
      <c r="GL79" s="4"/>
      <c r="GM79" s="4"/>
      <c r="GN79" s="4"/>
      <c r="GO79" s="340"/>
      <c r="GP79" s="4"/>
      <c r="GQ79" s="340"/>
      <c r="GR79" s="4"/>
      <c r="GS79" s="340"/>
      <c r="GT79" s="4"/>
      <c r="GU79" s="4"/>
      <c r="GV79" s="4"/>
      <c r="GW79" s="4"/>
      <c r="GX79" s="4"/>
      <c r="GY79"/>
      <c r="GZ79"/>
      <c r="HA79" s="4"/>
      <c r="HB79" s="4"/>
      <c r="HC79" s="4"/>
    </row>
    <row r="80" spans="1:211" s="269" customFormat="1" x14ac:dyDescent="0.35">
      <c r="A80" s="137">
        <v>621</v>
      </c>
      <c r="B80" s="339"/>
      <c r="C80" s="123" t="s">
        <v>1412</v>
      </c>
      <c r="D80" s="124">
        <v>44336</v>
      </c>
      <c r="E80" s="124">
        <v>44336</v>
      </c>
      <c r="F80" s="340"/>
      <c r="G80" s="125" t="s">
        <v>17778</v>
      </c>
      <c r="H80" s="266" t="s">
        <v>1375</v>
      </c>
      <c r="I80" s="123"/>
      <c r="J80" s="339"/>
      <c r="K80" s="355"/>
      <c r="L80" s="267"/>
      <c r="M80" s="354"/>
      <c r="N80" s="267" t="s">
        <v>19657</v>
      </c>
      <c r="O80" s="354"/>
      <c r="P80" s="354"/>
      <c r="Q80" s="267"/>
      <c r="R80" s="267"/>
      <c r="S80" s="267"/>
      <c r="T80" s="123"/>
      <c r="U80" s="124"/>
      <c r="V80" s="124"/>
      <c r="W80" s="123"/>
      <c r="X80" s="339"/>
      <c r="Y80" s="339"/>
      <c r="Z80" s="123"/>
      <c r="AA80" s="123"/>
      <c r="AB80" s="124"/>
      <c r="AC80" s="124"/>
      <c r="AD80" s="339"/>
      <c r="AE80" s="339"/>
      <c r="AF80" s="355"/>
      <c r="AG80" s="355"/>
      <c r="AH80" s="266" t="s">
        <v>1375</v>
      </c>
      <c r="AI80" s="124">
        <v>44336</v>
      </c>
      <c r="AJ80" s="252" t="s">
        <v>17771</v>
      </c>
      <c r="AK80" s="124">
        <v>44336</v>
      </c>
      <c r="AL80" s="252" t="s">
        <v>17771</v>
      </c>
      <c r="AM80" s="85" t="s">
        <v>28</v>
      </c>
      <c r="AN80" s="85" t="s">
        <v>26</v>
      </c>
      <c r="AO80" s="85" t="s">
        <v>25</v>
      </c>
      <c r="AP80" s="85" t="s">
        <v>17772</v>
      </c>
      <c r="AQ80" s="85" t="s">
        <v>17773</v>
      </c>
      <c r="AR80" s="85"/>
      <c r="AS80" s="335" t="s">
        <v>17779</v>
      </c>
      <c r="AT80" s="335"/>
      <c r="AU80" s="85"/>
      <c r="AV80" s="85"/>
      <c r="AW80" s="85"/>
      <c r="AX80" s="266" t="s">
        <v>1375</v>
      </c>
      <c r="AY80" s="85" t="s">
        <v>26</v>
      </c>
      <c r="AZ80" s="85" t="s">
        <v>26</v>
      </c>
      <c r="BA80" s="85" t="s">
        <v>26</v>
      </c>
      <c r="BB80" s="85" t="s">
        <v>26</v>
      </c>
      <c r="BC80" s="348"/>
      <c r="BD80" s="85" t="s">
        <v>33</v>
      </c>
      <c r="BE80" s="85" t="s">
        <v>4</v>
      </c>
      <c r="BF80" s="85"/>
      <c r="BG80" s="85"/>
      <c r="BH80" s="304" t="s">
        <v>18049</v>
      </c>
      <c r="BI80" s="364"/>
      <c r="BJ80" s="123"/>
      <c r="BK80" s="123"/>
      <c r="BL80" s="123"/>
      <c r="BM80" s="123" t="s">
        <v>32</v>
      </c>
      <c r="BN80" s="123"/>
      <c r="BO80" s="123"/>
      <c r="BP80" s="123"/>
      <c r="BQ80" s="4" t="s">
        <v>8</v>
      </c>
      <c r="BR80" s="123"/>
      <c r="BS80" s="123"/>
      <c r="BT80"/>
      <c r="BU80"/>
      <c r="BV80" s="266" t="s">
        <v>1375</v>
      </c>
      <c r="BW80" s="85" t="s">
        <v>43</v>
      </c>
      <c r="BX80" s="372"/>
      <c r="BY80" s="372"/>
      <c r="BZ80" s="129" t="s">
        <v>418</v>
      </c>
      <c r="CA80" t="s">
        <v>9985</v>
      </c>
      <c r="CB80">
        <v>12000</v>
      </c>
      <c r="CC80" s="123"/>
      <c r="CD80" s="123" t="s">
        <v>1368</v>
      </c>
      <c r="CE80" s="123" t="s">
        <v>1452</v>
      </c>
      <c r="CF80" s="123"/>
      <c r="CG80" s="123"/>
      <c r="CH80" s="123">
        <v>246</v>
      </c>
      <c r="CI80" s="123"/>
      <c r="CJ80" s="85" t="s">
        <v>16743</v>
      </c>
      <c r="CK80" s="85" t="s">
        <v>16743</v>
      </c>
      <c r="CL80" s="85" t="s">
        <v>16743</v>
      </c>
      <c r="CM80" s="85" t="s">
        <v>16743</v>
      </c>
      <c r="CN80" s="284" t="s">
        <v>17582</v>
      </c>
      <c r="CO80" s="85" t="s">
        <v>16743</v>
      </c>
      <c r="CP80" s="85" t="s">
        <v>16743</v>
      </c>
      <c r="CQ80" s="85" t="s">
        <v>16743</v>
      </c>
      <c r="CR80" s="85" t="s">
        <v>16743</v>
      </c>
      <c r="CS80" s="375"/>
      <c r="CT80" s="85" t="s">
        <v>16743</v>
      </c>
      <c r="CU80" s="85" t="s">
        <v>16743</v>
      </c>
      <c r="CV80" s="85" t="s">
        <v>16743</v>
      </c>
      <c r="CW80" s="85" t="s">
        <v>16743</v>
      </c>
      <c r="CX80" s="85" t="s">
        <v>16743</v>
      </c>
      <c r="CY80" s="85" t="s">
        <v>16743</v>
      </c>
      <c r="CZ80" s="85" t="s">
        <v>16743</v>
      </c>
      <c r="DA80" s="85" t="s">
        <v>16743</v>
      </c>
      <c r="DB80" s="85" t="s">
        <v>16743</v>
      </c>
      <c r="DC80" s="85" t="s">
        <v>16743</v>
      </c>
      <c r="DD80" s="85" t="s">
        <v>16743</v>
      </c>
      <c r="DE80" s="85" t="s">
        <v>16743</v>
      </c>
      <c r="DF80" s="85" t="s">
        <v>16743</v>
      </c>
      <c r="DG80" s="85" t="s">
        <v>16743</v>
      </c>
      <c r="DH80" s="284" t="s">
        <v>1375</v>
      </c>
      <c r="DI80" s="5" t="s">
        <v>120</v>
      </c>
      <c r="DJ80" s="4" t="s">
        <v>2197</v>
      </c>
      <c r="DK80" s="4" t="s">
        <v>17771</v>
      </c>
      <c r="DL80" s="285" t="s">
        <v>17755</v>
      </c>
      <c r="DM80" s="4" t="s">
        <v>17772</v>
      </c>
      <c r="DN80" s="4" t="s">
        <v>17779</v>
      </c>
      <c r="DO80" s="340"/>
      <c r="DP80" s="340"/>
      <c r="DQ80" s="4" t="s">
        <v>1907</v>
      </c>
      <c r="DR80" s="340"/>
      <c r="DS80" s="340"/>
      <c r="DT80" s="340"/>
      <c r="DU80" s="340"/>
      <c r="DV80" s="4">
        <v>103541101</v>
      </c>
      <c r="DW80" s="4" t="s">
        <v>17780</v>
      </c>
      <c r="DX80" s="4">
        <v>9190</v>
      </c>
      <c r="DY80" s="4"/>
      <c r="DZ80" s="348"/>
      <c r="EA80" s="4" t="s">
        <v>25</v>
      </c>
      <c r="EB80" s="4">
        <v>7</v>
      </c>
      <c r="EC80" s="4" t="s">
        <v>1887</v>
      </c>
      <c r="ED80" s="340"/>
      <c r="EE80" s="340"/>
      <c r="EF80" s="340"/>
      <c r="EG80" s="348"/>
      <c r="EH80" s="348"/>
      <c r="EI80" s="4"/>
      <c r="EJ80" s="4" t="s">
        <v>26</v>
      </c>
      <c r="EK80" s="4" t="s">
        <v>25</v>
      </c>
      <c r="EL80" s="4"/>
      <c r="EM80" s="4" t="s">
        <v>2142</v>
      </c>
      <c r="EN80" s="4"/>
      <c r="EO80" s="4" t="s">
        <v>2782</v>
      </c>
      <c r="EP80" s="340"/>
      <c r="EQ80" s="4" t="s">
        <v>2143</v>
      </c>
      <c r="ER80" s="4"/>
      <c r="ES80" s="4" t="s">
        <v>4</v>
      </c>
      <c r="ET80" s="340"/>
      <c r="EU80" s="4" t="s">
        <v>114</v>
      </c>
      <c r="EV80" s="340"/>
      <c r="EW80" s="4" t="s">
        <v>1368</v>
      </c>
      <c r="EX80" s="340"/>
      <c r="EY80" s="4" t="s">
        <v>8</v>
      </c>
      <c r="EZ80" s="4"/>
      <c r="FA80" s="4" t="s">
        <v>25</v>
      </c>
      <c r="FB80" s="340"/>
      <c r="FC80" s="4" t="s">
        <v>1816</v>
      </c>
      <c r="FD80" s="340"/>
      <c r="FE80" s="4" t="s">
        <v>2354</v>
      </c>
      <c r="FF80" s="4" t="s">
        <v>1865</v>
      </c>
      <c r="FG80" s="4" t="s">
        <v>26</v>
      </c>
      <c r="FH80" s="4" t="s">
        <v>1375</v>
      </c>
      <c r="FI80" s="4" t="s">
        <v>1839</v>
      </c>
      <c r="FJ80" s="4" t="s">
        <v>1994</v>
      </c>
      <c r="FK80" s="4" t="s">
        <v>73</v>
      </c>
      <c r="FL80" t="s">
        <v>17776</v>
      </c>
      <c r="FM80" s="4" t="s">
        <v>17773</v>
      </c>
      <c r="FN80" s="4" t="s">
        <v>1839</v>
      </c>
      <c r="FO80" s="4" t="s">
        <v>1890</v>
      </c>
      <c r="FP80" s="4" t="s">
        <v>2741</v>
      </c>
      <c r="FQ80" s="4" t="s">
        <v>17777</v>
      </c>
      <c r="FR80" s="4" t="s">
        <v>1869</v>
      </c>
      <c r="FS80" s="4" t="s">
        <v>1844</v>
      </c>
      <c r="FT80" s="4"/>
      <c r="FU80" s="4"/>
      <c r="FV80"/>
      <c r="FW80" s="4"/>
      <c r="FX80" s="4"/>
      <c r="FY80" s="4"/>
      <c r="FZ80" s="4"/>
      <c r="GA80" s="4"/>
      <c r="GB80" s="4"/>
      <c r="GC80" s="340"/>
      <c r="GD80" s="340"/>
      <c r="GE80" s="340"/>
      <c r="GF80" s="348"/>
      <c r="GG80" s="348"/>
      <c r="GH80" s="3"/>
      <c r="GI80" s="4"/>
      <c r="GJ80" s="4"/>
      <c r="GK80" s="4"/>
      <c r="GL80" s="4"/>
      <c r="GM80" s="4"/>
      <c r="GN80" s="4"/>
      <c r="GO80" s="340"/>
      <c r="GP80" s="4"/>
      <c r="GQ80" s="340"/>
      <c r="GR80" s="4"/>
      <c r="GS80" s="340"/>
      <c r="GT80" s="4"/>
      <c r="GU80" s="4"/>
      <c r="GV80" s="4"/>
      <c r="GW80" s="4"/>
      <c r="GX80" s="4"/>
      <c r="GY80"/>
      <c r="GZ80"/>
      <c r="HA80" s="4"/>
      <c r="HB80" s="4"/>
      <c r="HC80" s="4"/>
    </row>
    <row r="81" spans="1:211" s="269" customFormat="1" ht="43.5" x14ac:dyDescent="0.35">
      <c r="A81" s="300">
        <v>620</v>
      </c>
      <c r="B81" s="340"/>
      <c r="C81" s="116" t="s">
        <v>1411</v>
      </c>
      <c r="D81" s="18"/>
      <c r="E81" s="18">
        <v>44342</v>
      </c>
      <c r="F81" s="340"/>
      <c r="G81" s="289" t="s">
        <v>17781</v>
      </c>
      <c r="H81" s="302" t="s">
        <v>1375</v>
      </c>
      <c r="I81" s="116" t="s">
        <v>3884</v>
      </c>
      <c r="J81" s="340"/>
      <c r="K81" s="348"/>
      <c r="L81" s="248"/>
      <c r="M81" s="358"/>
      <c r="N81" s="267" t="s">
        <v>19660</v>
      </c>
      <c r="O81" s="354"/>
      <c r="P81" s="354"/>
      <c r="Q81" s="248"/>
      <c r="R81" s="248"/>
      <c r="S81" s="248"/>
      <c r="T81" s="135"/>
      <c r="U81" s="18"/>
      <c r="V81" s="18"/>
      <c r="W81" s="4"/>
      <c r="X81" s="340"/>
      <c r="Y81" s="340"/>
      <c r="Z81" s="116"/>
      <c r="AA81" s="116"/>
      <c r="AB81" s="18"/>
      <c r="AC81" s="18"/>
      <c r="AD81" s="340"/>
      <c r="AE81" s="340"/>
      <c r="AF81" s="348"/>
      <c r="AG81" s="348"/>
      <c r="AH81" s="302" t="s">
        <v>1375</v>
      </c>
      <c r="AI81" s="18">
        <v>44336</v>
      </c>
      <c r="AJ81" s="303" t="s">
        <v>1780</v>
      </c>
      <c r="AK81" s="18">
        <v>44336</v>
      </c>
      <c r="AL81" s="303">
        <v>0.63888888888888895</v>
      </c>
      <c r="AM81" s="135" t="s">
        <v>28</v>
      </c>
      <c r="AN81" s="135" t="s">
        <v>26</v>
      </c>
      <c r="AO81" s="135" t="s">
        <v>26</v>
      </c>
      <c r="AP81" s="135">
        <v>1354723</v>
      </c>
      <c r="AQ81" s="135" t="s">
        <v>17773</v>
      </c>
      <c r="AR81" s="135"/>
      <c r="AS81" s="336" t="s">
        <v>17851</v>
      </c>
      <c r="AT81" s="336"/>
      <c r="AU81" s="135"/>
      <c r="AV81" s="135"/>
      <c r="AW81" s="135"/>
      <c r="AX81" s="302" t="s">
        <v>1375</v>
      </c>
      <c r="AY81" s="135" t="s">
        <v>25</v>
      </c>
      <c r="AZ81" s="135" t="s">
        <v>25</v>
      </c>
      <c r="BA81" s="135" t="s">
        <v>25</v>
      </c>
      <c r="BB81" s="135" t="s">
        <v>25</v>
      </c>
      <c r="BC81" s="348"/>
      <c r="BD81" s="135" t="s">
        <v>27</v>
      </c>
      <c r="BE81" s="135" t="s">
        <v>4</v>
      </c>
      <c r="BF81" s="135" t="s">
        <v>34</v>
      </c>
      <c r="BG81" s="135" t="s">
        <v>34</v>
      </c>
      <c r="BH81" s="116" t="s">
        <v>114</v>
      </c>
      <c r="BI81" s="364"/>
      <c r="BJ81" s="116"/>
      <c r="BK81" s="116"/>
      <c r="BL81" s="116"/>
      <c r="BM81" s="116" t="s">
        <v>4</v>
      </c>
      <c r="BN81" s="116" t="s">
        <v>1380</v>
      </c>
      <c r="BO81" s="116" t="s">
        <v>1381</v>
      </c>
      <c r="BP81" s="116"/>
      <c r="BQ81" s="116" t="s">
        <v>8</v>
      </c>
      <c r="BR81" s="116" t="s">
        <v>1614</v>
      </c>
      <c r="BS81" s="116" t="s">
        <v>1563</v>
      </c>
      <c r="BT81" t="s">
        <v>7</v>
      </c>
      <c r="BU81" t="s">
        <v>18173</v>
      </c>
      <c r="BV81" s="302" t="s">
        <v>1375</v>
      </c>
      <c r="BW81" s="135" t="s">
        <v>43</v>
      </c>
      <c r="BX81" s="373"/>
      <c r="BY81" s="373"/>
      <c r="BZ81" s="10" t="s">
        <v>418</v>
      </c>
      <c r="CA81" t="s">
        <v>2620</v>
      </c>
      <c r="CB81">
        <v>12000</v>
      </c>
      <c r="CC81" s="116"/>
      <c r="CD81" s="116" t="s">
        <v>1368</v>
      </c>
      <c r="CE81" s="116"/>
      <c r="CF81" s="304"/>
      <c r="CG81" s="116"/>
      <c r="CH81" s="304">
        <v>246</v>
      </c>
      <c r="CI81" s="116"/>
      <c r="CJ81" s="135" t="s">
        <v>16743</v>
      </c>
      <c r="CK81" s="135" t="s">
        <v>16743</v>
      </c>
      <c r="CL81" s="135" t="s">
        <v>16743</v>
      </c>
      <c r="CM81" s="135" t="s">
        <v>16743</v>
      </c>
      <c r="CN81" s="284" t="s">
        <v>17582</v>
      </c>
      <c r="CO81" s="85" t="s">
        <v>16743</v>
      </c>
      <c r="CP81" s="85" t="s">
        <v>16743</v>
      </c>
      <c r="CQ81" s="85" t="s">
        <v>16743</v>
      </c>
      <c r="CR81" s="85" t="s">
        <v>16743</v>
      </c>
      <c r="CS81" s="375"/>
      <c r="CT81" s="85" t="s">
        <v>16743</v>
      </c>
      <c r="CU81" s="85" t="s">
        <v>16743</v>
      </c>
      <c r="CV81" s="85" t="s">
        <v>16743</v>
      </c>
      <c r="CW81" s="85" t="s">
        <v>16743</v>
      </c>
      <c r="CX81" s="85" t="s">
        <v>16743</v>
      </c>
      <c r="CY81" s="85" t="s">
        <v>16743</v>
      </c>
      <c r="CZ81" s="85" t="s">
        <v>16743</v>
      </c>
      <c r="DA81" s="85" t="s">
        <v>16743</v>
      </c>
      <c r="DB81" s="85" t="s">
        <v>16743</v>
      </c>
      <c r="DC81" s="85" t="s">
        <v>16743</v>
      </c>
      <c r="DD81" s="85" t="s">
        <v>16743</v>
      </c>
      <c r="DE81" s="85" t="s">
        <v>16743</v>
      </c>
      <c r="DF81" s="85" t="s">
        <v>16743</v>
      </c>
      <c r="DG81" s="85" t="s">
        <v>16743</v>
      </c>
      <c r="DH81" s="284" t="s">
        <v>1375</v>
      </c>
      <c r="DI81" s="5" t="s">
        <v>120</v>
      </c>
      <c r="DJ81" s="4" t="s">
        <v>2197</v>
      </c>
      <c r="DK81" s="4" t="s">
        <v>1780</v>
      </c>
      <c r="DL81" s="285" t="s">
        <v>17755</v>
      </c>
      <c r="DM81" s="4"/>
      <c r="DN81" s="4" t="s">
        <v>17782</v>
      </c>
      <c r="DO81" s="340"/>
      <c r="DP81" s="340"/>
      <c r="DQ81" s="4" t="s">
        <v>1907</v>
      </c>
      <c r="DR81" s="340"/>
      <c r="DS81" s="340"/>
      <c r="DT81" s="340"/>
      <c r="DU81" s="340"/>
      <c r="DV81" s="4">
        <v>103541101</v>
      </c>
      <c r="DW81" s="4" t="s">
        <v>17775</v>
      </c>
      <c r="DX81" s="4">
        <v>1190</v>
      </c>
      <c r="DY81" s="4"/>
      <c r="DZ81" s="348"/>
      <c r="EA81" s="4" t="s">
        <v>25</v>
      </c>
      <c r="EB81" s="4">
        <v>6</v>
      </c>
      <c r="EC81" s="4" t="s">
        <v>1887</v>
      </c>
      <c r="ED81" s="340"/>
      <c r="EE81" s="340"/>
      <c r="EF81" s="340"/>
      <c r="EG81" s="348"/>
      <c r="EH81" s="348"/>
      <c r="EI81" s="4"/>
      <c r="EJ81" s="4" t="s">
        <v>26</v>
      </c>
      <c r="EK81" s="4" t="s">
        <v>25</v>
      </c>
      <c r="EL81" s="4" t="s">
        <v>25</v>
      </c>
      <c r="EM81" s="4" t="s">
        <v>2142</v>
      </c>
      <c r="EN81" s="4"/>
      <c r="EO81" s="4" t="s">
        <v>2782</v>
      </c>
      <c r="EP81" s="340"/>
      <c r="EQ81" s="4" t="s">
        <v>2143</v>
      </c>
      <c r="ER81" s="4"/>
      <c r="ES81" s="4" t="s">
        <v>1888</v>
      </c>
      <c r="ET81" s="340"/>
      <c r="EU81" s="4" t="s">
        <v>114</v>
      </c>
      <c r="EV81" s="340"/>
      <c r="EW81" s="4" t="s">
        <v>1368</v>
      </c>
      <c r="EX81" s="340"/>
      <c r="EY81" s="4" t="s">
        <v>8</v>
      </c>
      <c r="EZ81" s="4"/>
      <c r="FA81" s="4" t="s">
        <v>25</v>
      </c>
      <c r="FB81" s="340"/>
      <c r="FC81" s="4" t="s">
        <v>1816</v>
      </c>
      <c r="FD81" s="340"/>
      <c r="FE81" s="4"/>
      <c r="FF81" s="4"/>
      <c r="FG81" s="4"/>
      <c r="FH81" s="4" t="s">
        <v>1375</v>
      </c>
      <c r="FI81" s="4"/>
      <c r="FJ81" s="4"/>
      <c r="FK81" s="4"/>
      <c r="FL81"/>
      <c r="FM81" s="4"/>
      <c r="FN81" s="4"/>
      <c r="FO81" s="4"/>
      <c r="FP81" s="4"/>
      <c r="FQ81" s="4"/>
      <c r="FR81" s="4"/>
      <c r="FS81" s="4"/>
      <c r="FT81" s="4"/>
      <c r="FU81" s="4"/>
      <c r="FV81"/>
      <c r="FW81" s="4"/>
      <c r="FX81" s="4"/>
      <c r="FY81" s="4"/>
      <c r="FZ81" s="4"/>
      <c r="GA81" s="4"/>
      <c r="GB81" s="4"/>
      <c r="GC81" s="340"/>
      <c r="GD81" s="340"/>
      <c r="GE81" s="340"/>
      <c r="GF81" s="348"/>
      <c r="GG81" s="348"/>
      <c r="GH81" s="3"/>
      <c r="GI81" s="4"/>
      <c r="GJ81" s="4"/>
      <c r="GK81" s="4"/>
      <c r="GL81" s="4"/>
      <c r="GM81" s="4"/>
      <c r="GN81" s="4"/>
      <c r="GO81" s="340"/>
      <c r="GP81" s="4"/>
      <c r="GQ81" s="340"/>
      <c r="GR81" s="4"/>
      <c r="GS81" s="340"/>
      <c r="GT81" s="4"/>
      <c r="GU81" s="4"/>
      <c r="GV81" s="4"/>
      <c r="GW81" s="4"/>
      <c r="GX81" s="4"/>
      <c r="GY81"/>
      <c r="GZ81" t="str">
        <f ca="1">IFERROR(INDIRECT("'[2021_Ignition_Tracker_QC_File_20210528.xlsm]Ignition Tracker'!"&amp;ADDRESS(MATCH($A81,'[2]Ignition Tracker'!$A:$A,0),MATCH(GZ$1,'[2]Ignition Tracker'!$1:$1,0))),"")</f>
        <v/>
      </c>
      <c r="HA81" s="4" t="str">
        <f ca="1">IFERROR(INDIRECT("'[2021_Ignition_Tracker_QC_File_20210528.xlsm]Ignition Tracker'!"&amp;ADDRESS(MATCH($A81,'[2]Ignition Tracker'!$A:$A,0),MATCH(HA$1,'[2]Ignition Tracker'!$1:$1,0))),"")</f>
        <v/>
      </c>
      <c r="HB81" s="4" t="str">
        <f ca="1">IFERROR(INDIRECT("'[2021_Ignition_Tracker_QC_File_20210528.xlsm]Ignition Tracker'!"&amp;ADDRESS(MATCH($A81,'[2]Ignition Tracker'!$A:$A,0),MATCH(HB$1,'[2]Ignition Tracker'!$1:$1,0))),"")</f>
        <v/>
      </c>
      <c r="HC81" s="4" t="str">
        <f ca="1">IFERROR(INDIRECT("'[2021_Ignition_Tracker_QC_File_20210528.xlsm]Ignition Tracker'!"&amp;ADDRESS(MATCH($A81,'[2]Ignition Tracker'!$A:$A,0),MATCH(HC$1,'[2]Ignition Tracker'!$1:$1,0))),"")</f>
        <v/>
      </c>
    </row>
    <row r="82" spans="1:211" s="269" customFormat="1" ht="29" x14ac:dyDescent="0.35">
      <c r="A82" s="300">
        <v>619</v>
      </c>
      <c r="B82" s="340"/>
      <c r="C82" s="116" t="s">
        <v>1412</v>
      </c>
      <c r="D82" s="18">
        <v>44342</v>
      </c>
      <c r="E82" s="18">
        <v>44342</v>
      </c>
      <c r="F82" s="340"/>
      <c r="G82" s="289" t="s">
        <v>17783</v>
      </c>
      <c r="H82" s="302" t="s">
        <v>1375</v>
      </c>
      <c r="I82" s="116" t="s">
        <v>3884</v>
      </c>
      <c r="J82" s="340"/>
      <c r="K82" s="348"/>
      <c r="L82" s="248"/>
      <c r="M82" s="358"/>
      <c r="N82" s="267" t="s">
        <v>19657</v>
      </c>
      <c r="O82" s="354"/>
      <c r="P82" s="354"/>
      <c r="Q82" s="248"/>
      <c r="R82" s="248"/>
      <c r="S82" s="248"/>
      <c r="T82" s="135"/>
      <c r="U82" s="18"/>
      <c r="V82" s="18"/>
      <c r="W82" s="4"/>
      <c r="X82" s="340"/>
      <c r="Y82" s="340"/>
      <c r="Z82" s="116"/>
      <c r="AA82" s="116"/>
      <c r="AB82" s="18"/>
      <c r="AC82" s="18"/>
      <c r="AD82" s="340"/>
      <c r="AE82" s="340"/>
      <c r="AF82" s="348"/>
      <c r="AG82" s="348"/>
      <c r="AH82" s="302" t="s">
        <v>1375</v>
      </c>
      <c r="AI82" s="18">
        <v>44336</v>
      </c>
      <c r="AJ82" s="303">
        <v>0.42083333333333334</v>
      </c>
      <c r="AK82" s="18">
        <v>44336</v>
      </c>
      <c r="AL82" s="303">
        <v>0.41736111111111113</v>
      </c>
      <c r="AM82" s="135" t="s">
        <v>28</v>
      </c>
      <c r="AN82" s="135" t="s">
        <v>26</v>
      </c>
      <c r="AO82" s="135" t="s">
        <v>26</v>
      </c>
      <c r="AP82" s="135" t="s">
        <v>18174</v>
      </c>
      <c r="AQ82" s="135" t="s">
        <v>17786</v>
      </c>
      <c r="AR82" s="135"/>
      <c r="AS82" s="336" t="s">
        <v>18175</v>
      </c>
      <c r="AT82" s="336">
        <v>121367391</v>
      </c>
      <c r="AU82" s="135"/>
      <c r="AV82" s="135"/>
      <c r="AW82" s="135" t="s">
        <v>18176</v>
      </c>
      <c r="AX82" s="302" t="s">
        <v>1375</v>
      </c>
      <c r="AY82" s="135" t="s">
        <v>25</v>
      </c>
      <c r="AZ82" s="135" t="s">
        <v>25</v>
      </c>
      <c r="BA82" s="135" t="s">
        <v>25</v>
      </c>
      <c r="BB82" s="135" t="s">
        <v>25</v>
      </c>
      <c r="BC82" s="364"/>
      <c r="BD82" s="135" t="s">
        <v>27</v>
      </c>
      <c r="BE82" s="135" t="s">
        <v>13</v>
      </c>
      <c r="BF82" s="135" t="s">
        <v>34</v>
      </c>
      <c r="BG82" s="135" t="s">
        <v>34</v>
      </c>
      <c r="BH82" s="116" t="s">
        <v>114</v>
      </c>
      <c r="BI82" s="364"/>
      <c r="BJ82" s="116"/>
      <c r="BK82" s="116"/>
      <c r="BL82" s="116"/>
      <c r="BM82" s="116" t="s">
        <v>103</v>
      </c>
      <c r="BN82" s="116" t="s">
        <v>1380</v>
      </c>
      <c r="BO82" s="116" t="s">
        <v>1384</v>
      </c>
      <c r="BP82" s="116" t="s">
        <v>25</v>
      </c>
      <c r="BQ82" s="116" t="s">
        <v>8</v>
      </c>
      <c r="BR82" s="116" t="s">
        <v>1614</v>
      </c>
      <c r="BS82" s="116" t="s">
        <v>1563</v>
      </c>
      <c r="BT82" t="s">
        <v>7</v>
      </c>
      <c r="BU82" t="s">
        <v>18177</v>
      </c>
      <c r="BV82" s="302" t="s">
        <v>1375</v>
      </c>
      <c r="BW82" s="135" t="s">
        <v>1404</v>
      </c>
      <c r="BX82" s="373"/>
      <c r="BY82" s="373"/>
      <c r="BZ82" s="10" t="s">
        <v>49</v>
      </c>
      <c r="CA82" t="s">
        <v>17788</v>
      </c>
      <c r="CB82">
        <v>12000</v>
      </c>
      <c r="CC82" s="116"/>
      <c r="CD82" s="116" t="s">
        <v>1456</v>
      </c>
      <c r="CE82" s="116"/>
      <c r="CF82" s="304"/>
      <c r="CG82" s="116"/>
      <c r="CH82" s="304">
        <v>246</v>
      </c>
      <c r="CI82" s="116"/>
      <c r="CJ82" s="135" t="s">
        <v>16743</v>
      </c>
      <c r="CK82" s="135" t="s">
        <v>16743</v>
      </c>
      <c r="CL82" s="135" t="s">
        <v>16743</v>
      </c>
      <c r="CM82" s="135" t="s">
        <v>16743</v>
      </c>
      <c r="CN82" s="284" t="s">
        <v>17582</v>
      </c>
      <c r="CO82" s="85" t="s">
        <v>16743</v>
      </c>
      <c r="CP82" s="85" t="s">
        <v>16743</v>
      </c>
      <c r="CQ82" s="85" t="s">
        <v>16743</v>
      </c>
      <c r="CR82" s="85" t="s">
        <v>16743</v>
      </c>
      <c r="CS82" s="375"/>
      <c r="CT82" s="85" t="s">
        <v>16743</v>
      </c>
      <c r="CU82" s="85" t="s">
        <v>16743</v>
      </c>
      <c r="CV82" s="85" t="s">
        <v>16743</v>
      </c>
      <c r="CW82" s="85" t="s">
        <v>16743</v>
      </c>
      <c r="CX82" s="85" t="s">
        <v>16743</v>
      </c>
      <c r="CY82" s="85" t="s">
        <v>16743</v>
      </c>
      <c r="CZ82" s="85" t="s">
        <v>16743</v>
      </c>
      <c r="DA82" s="85" t="s">
        <v>16743</v>
      </c>
      <c r="DB82" s="85" t="s">
        <v>16743</v>
      </c>
      <c r="DC82" s="85" t="s">
        <v>16743</v>
      </c>
      <c r="DD82" s="85" t="s">
        <v>16743</v>
      </c>
      <c r="DE82" s="85" t="s">
        <v>16743</v>
      </c>
      <c r="DF82" s="85" t="s">
        <v>16743</v>
      </c>
      <c r="DG82" s="85" t="s">
        <v>16743</v>
      </c>
      <c r="DH82" s="284" t="s">
        <v>1375</v>
      </c>
      <c r="DI82" s="5" t="s">
        <v>121</v>
      </c>
      <c r="DJ82" s="4" t="s">
        <v>17789</v>
      </c>
      <c r="DK82" s="4" t="s">
        <v>17784</v>
      </c>
      <c r="DL82" s="285" t="s">
        <v>17755</v>
      </c>
      <c r="DM82" s="4" t="s">
        <v>17785</v>
      </c>
      <c r="DN82" s="4" t="s">
        <v>17787</v>
      </c>
      <c r="DO82" s="340"/>
      <c r="DP82" s="340"/>
      <c r="DQ82" s="4" t="s">
        <v>17790</v>
      </c>
      <c r="DR82" s="340"/>
      <c r="DS82" s="340"/>
      <c r="DT82" s="340"/>
      <c r="DU82" s="340"/>
      <c r="DV82" s="4">
        <v>25208</v>
      </c>
      <c r="DW82" s="4" t="s">
        <v>17791</v>
      </c>
      <c r="DX82" s="4">
        <v>9002</v>
      </c>
      <c r="DY82" s="4">
        <v>1</v>
      </c>
      <c r="DZ82" s="348"/>
      <c r="EA82" s="4" t="s">
        <v>25</v>
      </c>
      <c r="EB82" s="4">
        <v>6</v>
      </c>
      <c r="EC82" s="4" t="s">
        <v>1887</v>
      </c>
      <c r="ED82" s="340"/>
      <c r="EE82" s="340"/>
      <c r="EF82" s="340"/>
      <c r="EG82" s="348"/>
      <c r="EH82" s="348"/>
      <c r="EI82" s="4"/>
      <c r="EJ82" s="4" t="s">
        <v>26</v>
      </c>
      <c r="EK82" s="4" t="s">
        <v>25</v>
      </c>
      <c r="EL82" s="4"/>
      <c r="EM82" s="4" t="s">
        <v>1759</v>
      </c>
      <c r="EN82" s="4"/>
      <c r="EO82" s="4" t="s">
        <v>1807</v>
      </c>
      <c r="EP82" s="340"/>
      <c r="EQ82" s="4" t="s">
        <v>1863</v>
      </c>
      <c r="ER82" s="4"/>
      <c r="ES82" s="4" t="s">
        <v>1807</v>
      </c>
      <c r="ET82" s="340"/>
      <c r="EU82" s="4" t="s">
        <v>113</v>
      </c>
      <c r="EV82" s="340"/>
      <c r="EW82" s="4" t="s">
        <v>1370</v>
      </c>
      <c r="EX82" s="340"/>
      <c r="EY82" s="4" t="s">
        <v>8</v>
      </c>
      <c r="EZ82" s="4"/>
      <c r="FA82" s="4" t="s">
        <v>26</v>
      </c>
      <c r="FB82" s="340"/>
      <c r="FC82" s="4"/>
      <c r="FD82" s="340"/>
      <c r="FE82" s="4" t="s">
        <v>2024</v>
      </c>
      <c r="FF82" s="4" t="s">
        <v>1865</v>
      </c>
      <c r="FG82" s="4" t="s">
        <v>26</v>
      </c>
      <c r="FH82" s="4" t="s">
        <v>1375</v>
      </c>
      <c r="FI82" s="4" t="s">
        <v>1839</v>
      </c>
      <c r="FJ82" s="4" t="s">
        <v>49</v>
      </c>
      <c r="FK82" s="4" t="s">
        <v>49</v>
      </c>
      <c r="FL82" t="s">
        <v>17792</v>
      </c>
      <c r="FM82" s="4" t="s">
        <v>17786</v>
      </c>
      <c r="FN82" s="4" t="s">
        <v>1839</v>
      </c>
      <c r="FO82" s="4" t="s">
        <v>1890</v>
      </c>
      <c r="FP82" s="4" t="s">
        <v>17793</v>
      </c>
      <c r="FQ82" s="4" t="s">
        <v>17794</v>
      </c>
      <c r="FR82" s="4" t="s">
        <v>1869</v>
      </c>
      <c r="FS82" s="4" t="s">
        <v>1893</v>
      </c>
      <c r="FT82" s="4"/>
      <c r="FU82" s="4"/>
      <c r="FV82"/>
      <c r="FW82" s="4"/>
      <c r="FX82" s="4"/>
      <c r="FY82" s="4"/>
      <c r="FZ82" s="4"/>
      <c r="GA82" s="4"/>
      <c r="GB82" s="4"/>
      <c r="GC82" s="340"/>
      <c r="GD82" s="340"/>
      <c r="GE82" s="340"/>
      <c r="GF82" s="348"/>
      <c r="GG82" s="348"/>
      <c r="GH82" s="3"/>
      <c r="GI82" s="4"/>
      <c r="GJ82" s="4"/>
      <c r="GK82" s="4"/>
      <c r="GL82" s="4"/>
      <c r="GM82" s="4"/>
      <c r="GN82" s="4"/>
      <c r="GO82" s="340"/>
      <c r="GP82" s="4"/>
      <c r="GQ82" s="340"/>
      <c r="GR82" s="4"/>
      <c r="GS82" s="340"/>
      <c r="GT82" s="4"/>
      <c r="GU82" s="4"/>
      <c r="GV82" s="4"/>
      <c r="GW82" s="4"/>
      <c r="GX82" s="4"/>
      <c r="GY82"/>
      <c r="GZ82" t="str">
        <f ca="1">IFERROR(INDIRECT("'[2021_Ignition_Tracker_QC_File_20210528.xlsm]Ignition Tracker'!"&amp;ADDRESS(MATCH($A82,'[2]Ignition Tracker'!$A:$A,0),MATCH(GZ$1,'[2]Ignition Tracker'!$1:$1,0))),"")</f>
        <v/>
      </c>
      <c r="HA82" s="4" t="str">
        <f ca="1">IFERROR(INDIRECT("'[2021_Ignition_Tracker_QC_File_20210528.xlsm]Ignition Tracker'!"&amp;ADDRESS(MATCH($A82,'[2]Ignition Tracker'!$A:$A,0),MATCH(HA$1,'[2]Ignition Tracker'!$1:$1,0))),"")</f>
        <v/>
      </c>
      <c r="HB82" s="4" t="str">
        <f ca="1">IFERROR(INDIRECT("'[2021_Ignition_Tracker_QC_File_20210528.xlsm]Ignition Tracker'!"&amp;ADDRESS(MATCH($A82,'[2]Ignition Tracker'!$A:$A,0),MATCH(HB$1,'[2]Ignition Tracker'!$1:$1,0))),"")</f>
        <v/>
      </c>
      <c r="HC82" s="4" t="str">
        <f ca="1">IFERROR(INDIRECT("'[2021_Ignition_Tracker_QC_File_20210528.xlsm]Ignition Tracker'!"&amp;ADDRESS(MATCH($A82,'[2]Ignition Tracker'!$A:$A,0),MATCH(HC$1,'[2]Ignition Tracker'!$1:$1,0))),"")</f>
        <v/>
      </c>
    </row>
    <row r="83" spans="1:211" s="269" customFormat="1" x14ac:dyDescent="0.35">
      <c r="A83" s="137">
        <v>618</v>
      </c>
      <c r="B83" s="339"/>
      <c r="C83" s="123" t="s">
        <v>1412</v>
      </c>
      <c r="D83" s="124">
        <v>44336</v>
      </c>
      <c r="E83" s="124">
        <v>44336</v>
      </c>
      <c r="F83" s="340"/>
      <c r="G83" s="125" t="s">
        <v>17795</v>
      </c>
      <c r="H83" s="266" t="s">
        <v>1375</v>
      </c>
      <c r="I83" s="123" t="s">
        <v>25</v>
      </c>
      <c r="J83" s="339"/>
      <c r="K83" s="355"/>
      <c r="L83" s="267">
        <v>44337</v>
      </c>
      <c r="M83" s="354"/>
      <c r="N83" s="267" t="s">
        <v>19657</v>
      </c>
      <c r="O83" s="354"/>
      <c r="P83" s="354"/>
      <c r="Q83" s="267"/>
      <c r="R83" s="267"/>
      <c r="S83" s="267"/>
      <c r="T83" s="123"/>
      <c r="U83" s="124"/>
      <c r="V83" s="124"/>
      <c r="W83" s="123"/>
      <c r="X83" s="339"/>
      <c r="Y83" s="339"/>
      <c r="Z83" s="123"/>
      <c r="AA83" s="123"/>
      <c r="AB83" s="124"/>
      <c r="AC83" s="124"/>
      <c r="AD83" s="339"/>
      <c r="AE83" s="339"/>
      <c r="AF83" s="355"/>
      <c r="AG83" s="355"/>
      <c r="AH83" s="266" t="s">
        <v>1375</v>
      </c>
      <c r="AI83" s="124">
        <v>44336</v>
      </c>
      <c r="AJ83" s="252" t="s">
        <v>17796</v>
      </c>
      <c r="AK83" s="124"/>
      <c r="AL83" s="252"/>
      <c r="AM83" s="85" t="s">
        <v>28</v>
      </c>
      <c r="AN83" s="85" t="s">
        <v>26</v>
      </c>
      <c r="AO83" s="85" t="s">
        <v>26</v>
      </c>
      <c r="AP83" s="85">
        <v>1354440</v>
      </c>
      <c r="AQ83" s="85" t="s">
        <v>17844</v>
      </c>
      <c r="AR83" s="85"/>
      <c r="AS83" s="335" t="s">
        <v>17845</v>
      </c>
      <c r="AT83" s="335"/>
      <c r="AU83" s="85"/>
      <c r="AV83" s="85"/>
      <c r="AW83" s="85"/>
      <c r="AX83" s="266" t="s">
        <v>1375</v>
      </c>
      <c r="AY83" s="85" t="s">
        <v>26</v>
      </c>
      <c r="AZ83" s="85" t="s">
        <v>26</v>
      </c>
      <c r="BA83" s="85" t="s">
        <v>26</v>
      </c>
      <c r="BB83" s="85" t="s">
        <v>26</v>
      </c>
      <c r="BC83" s="348"/>
      <c r="BD83" s="85" t="s">
        <v>33</v>
      </c>
      <c r="BE83" s="85" t="s">
        <v>4</v>
      </c>
      <c r="BF83" s="85"/>
      <c r="BG83" s="85"/>
      <c r="BH83" s="304" t="s">
        <v>18048</v>
      </c>
      <c r="BI83" s="364"/>
      <c r="BJ83" s="123"/>
      <c r="BK83" s="123"/>
      <c r="BL83" s="123"/>
      <c r="BM83" s="123" t="s">
        <v>106</v>
      </c>
      <c r="BN83" s="123"/>
      <c r="BO83" s="123"/>
      <c r="BP83" s="123"/>
      <c r="BQ83" s="4" t="s">
        <v>8</v>
      </c>
      <c r="BR83" s="123"/>
      <c r="BS83" s="123"/>
      <c r="BT83"/>
      <c r="BU83"/>
      <c r="BV83" s="266" t="s">
        <v>1375</v>
      </c>
      <c r="BW83" s="85" t="s">
        <v>1404</v>
      </c>
      <c r="BX83" s="372"/>
      <c r="BY83" s="372"/>
      <c r="BZ83" s="129" t="s">
        <v>63</v>
      </c>
      <c r="CA83" t="s">
        <v>4660</v>
      </c>
      <c r="CB83">
        <v>12000</v>
      </c>
      <c r="CC83" s="123"/>
      <c r="CD83" s="123" t="s">
        <v>1368</v>
      </c>
      <c r="CE83" s="123" t="s">
        <v>1450</v>
      </c>
      <c r="CF83" s="123"/>
      <c r="CG83" s="123" t="s">
        <v>17846</v>
      </c>
      <c r="CH83" s="123"/>
      <c r="CI83" s="123"/>
      <c r="CJ83" s="85" t="s">
        <v>16743</v>
      </c>
      <c r="CK83" s="85" t="s">
        <v>16743</v>
      </c>
      <c r="CL83" s="85" t="s">
        <v>16743</v>
      </c>
      <c r="CM83" s="85" t="s">
        <v>16743</v>
      </c>
      <c r="CN83" s="284" t="s">
        <v>17582</v>
      </c>
      <c r="CO83" s="85" t="s">
        <v>16743</v>
      </c>
      <c r="CP83" s="85" t="s">
        <v>16743</v>
      </c>
      <c r="CQ83" s="85" t="s">
        <v>16743</v>
      </c>
      <c r="CR83" s="85" t="s">
        <v>16743</v>
      </c>
      <c r="CS83" s="375"/>
      <c r="CT83" s="85" t="s">
        <v>16743</v>
      </c>
      <c r="CU83" s="85" t="s">
        <v>16743</v>
      </c>
      <c r="CV83" s="85" t="s">
        <v>16743</v>
      </c>
      <c r="CW83" s="85" t="s">
        <v>16743</v>
      </c>
      <c r="CX83" s="85" t="s">
        <v>16743</v>
      </c>
      <c r="CY83" s="85" t="s">
        <v>16743</v>
      </c>
      <c r="CZ83" s="85" t="s">
        <v>16743</v>
      </c>
      <c r="DA83" s="85" t="s">
        <v>16743</v>
      </c>
      <c r="DB83" s="85" t="s">
        <v>16743</v>
      </c>
      <c r="DC83" s="85" t="s">
        <v>16743</v>
      </c>
      <c r="DD83" s="85" t="s">
        <v>16743</v>
      </c>
      <c r="DE83" s="85" t="s">
        <v>16743</v>
      </c>
      <c r="DF83" s="85" t="s">
        <v>16743</v>
      </c>
      <c r="DG83" s="85" t="s">
        <v>16743</v>
      </c>
      <c r="DH83" s="284" t="s">
        <v>1375</v>
      </c>
      <c r="DI83" s="5" t="s">
        <v>122</v>
      </c>
      <c r="DJ83" s="4" t="s">
        <v>3110</v>
      </c>
      <c r="DK83" s="4" t="s">
        <v>17796</v>
      </c>
      <c r="DL83" s="285" t="s">
        <v>17755</v>
      </c>
      <c r="DM83" s="4"/>
      <c r="DN83" s="4">
        <v>1163448</v>
      </c>
      <c r="DO83" s="340"/>
      <c r="DP83" s="340"/>
      <c r="DQ83" s="4" t="s">
        <v>3055</v>
      </c>
      <c r="DR83" s="340"/>
      <c r="DS83" s="340"/>
      <c r="DT83" s="340"/>
      <c r="DU83" s="340"/>
      <c r="DV83" s="4"/>
      <c r="DW83" s="4" t="s">
        <v>17797</v>
      </c>
      <c r="DX83" s="4">
        <v>1110</v>
      </c>
      <c r="DY83" s="4">
        <v>1</v>
      </c>
      <c r="DZ83" s="348"/>
      <c r="EA83" s="4" t="s">
        <v>25</v>
      </c>
      <c r="EB83" s="4"/>
      <c r="EC83" s="4"/>
      <c r="ED83" s="340"/>
      <c r="EE83" s="340"/>
      <c r="EF83" s="340"/>
      <c r="EG83" s="348"/>
      <c r="EH83" s="348"/>
      <c r="EI83" s="4"/>
      <c r="EJ83" s="4" t="s">
        <v>26</v>
      </c>
      <c r="EK83" s="4" t="s">
        <v>26</v>
      </c>
      <c r="EL83" s="4" t="s">
        <v>25</v>
      </c>
      <c r="EM83" s="4" t="s">
        <v>2142</v>
      </c>
      <c r="EN83" s="4"/>
      <c r="EO83" s="4" t="s">
        <v>1862</v>
      </c>
      <c r="EP83" s="340"/>
      <c r="EQ83" s="4" t="s">
        <v>2113</v>
      </c>
      <c r="ER83" s="4"/>
      <c r="ES83" s="4" t="s">
        <v>1956</v>
      </c>
      <c r="ET83" s="340"/>
      <c r="EU83" s="4" t="s">
        <v>117</v>
      </c>
      <c r="EV83" s="340"/>
      <c r="EW83" s="4" t="s">
        <v>1368</v>
      </c>
      <c r="EX83" s="340"/>
      <c r="EY83" s="4" t="s">
        <v>8</v>
      </c>
      <c r="EZ83" s="4"/>
      <c r="FA83" s="4" t="s">
        <v>26</v>
      </c>
      <c r="FB83" s="340"/>
      <c r="FC83" s="4"/>
      <c r="FD83" s="340"/>
      <c r="FE83" s="4"/>
      <c r="FF83" s="4"/>
      <c r="FG83" s="4"/>
      <c r="FH83" s="4" t="s">
        <v>1375</v>
      </c>
      <c r="FI83" s="4"/>
      <c r="FJ83" s="4"/>
      <c r="FK83" s="4"/>
      <c r="FL83"/>
      <c r="FM83" s="4"/>
      <c r="FN83" s="4"/>
      <c r="FO83" s="4"/>
      <c r="FP83" s="4"/>
      <c r="FQ83" s="4"/>
      <c r="FR83" s="4"/>
      <c r="FS83" s="4"/>
      <c r="FT83" s="4"/>
      <c r="FU83" s="4"/>
      <c r="FV83"/>
      <c r="FW83" s="4"/>
      <c r="FX83" s="4"/>
      <c r="FY83" s="4"/>
      <c r="FZ83" s="4"/>
      <c r="GA83" s="4"/>
      <c r="GB83" s="4"/>
      <c r="GC83" s="340"/>
      <c r="GD83" s="340"/>
      <c r="GE83" s="340"/>
      <c r="GF83" s="348"/>
      <c r="GG83" s="348"/>
      <c r="GH83" s="3"/>
      <c r="GI83" s="4"/>
      <c r="GJ83" s="4"/>
      <c r="GK83" s="4"/>
      <c r="GL83" s="4"/>
      <c r="GM83" s="4"/>
      <c r="GN83" s="4"/>
      <c r="GO83" s="340"/>
      <c r="GP83" s="4"/>
      <c r="GQ83" s="340"/>
      <c r="GR83" s="4"/>
      <c r="GS83" s="340"/>
      <c r="GT83" s="4"/>
      <c r="GU83" s="4"/>
      <c r="GV83" s="4"/>
      <c r="GW83" s="4"/>
      <c r="GX83" s="4"/>
      <c r="GY83"/>
      <c r="GZ83"/>
      <c r="HA83" s="4"/>
      <c r="HB83" s="4"/>
      <c r="HC83" s="4"/>
    </row>
    <row r="84" spans="1:211" s="269" customFormat="1" x14ac:dyDescent="0.35">
      <c r="A84" s="137">
        <v>617</v>
      </c>
      <c r="B84" s="339"/>
      <c r="C84" s="123" t="s">
        <v>1412</v>
      </c>
      <c r="D84" s="124">
        <v>44336</v>
      </c>
      <c r="E84" s="124">
        <v>44336</v>
      </c>
      <c r="F84" s="340"/>
      <c r="G84" s="125" t="s">
        <v>17716</v>
      </c>
      <c r="H84" s="266" t="s">
        <v>1375</v>
      </c>
      <c r="I84" s="123"/>
      <c r="J84" s="339"/>
      <c r="K84" s="355"/>
      <c r="L84" s="267"/>
      <c r="M84" s="354"/>
      <c r="N84" s="267" t="s">
        <v>19657</v>
      </c>
      <c r="O84" s="354"/>
      <c r="P84" s="354"/>
      <c r="Q84" s="267"/>
      <c r="R84" s="267"/>
      <c r="S84" s="267"/>
      <c r="T84" s="123"/>
      <c r="U84" s="124"/>
      <c r="V84" s="124"/>
      <c r="W84" s="123"/>
      <c r="X84" s="339"/>
      <c r="Y84" s="339"/>
      <c r="Z84" s="123"/>
      <c r="AA84" s="123"/>
      <c r="AB84" s="124"/>
      <c r="AC84" s="124"/>
      <c r="AD84" s="339"/>
      <c r="AE84" s="339"/>
      <c r="AF84" s="355"/>
      <c r="AG84" s="355"/>
      <c r="AH84" s="266" t="s">
        <v>1375</v>
      </c>
      <c r="AI84" s="124">
        <v>44335</v>
      </c>
      <c r="AJ84" s="252">
        <v>0.59652777777777777</v>
      </c>
      <c r="AK84" s="124">
        <v>44335</v>
      </c>
      <c r="AL84" s="252">
        <v>0.59652777777777777</v>
      </c>
      <c r="AM84" s="85" t="s">
        <v>1396</v>
      </c>
      <c r="AN84" s="85" t="s">
        <v>26</v>
      </c>
      <c r="AO84" s="85" t="s">
        <v>26</v>
      </c>
      <c r="AP84" s="85">
        <v>1353645</v>
      </c>
      <c r="AQ84" s="85" t="s">
        <v>17843</v>
      </c>
      <c r="AR84" s="85" t="s">
        <v>17715</v>
      </c>
      <c r="AS84" s="335"/>
      <c r="AT84" s="335"/>
      <c r="AU84" s="85"/>
      <c r="AV84" s="85"/>
      <c r="AW84" s="85"/>
      <c r="AX84" s="266" t="s">
        <v>1375</v>
      </c>
      <c r="AY84" s="85" t="s">
        <v>26</v>
      </c>
      <c r="AZ84" s="85" t="s">
        <v>26</v>
      </c>
      <c r="BA84" s="85" t="s">
        <v>26</v>
      </c>
      <c r="BB84" s="85" t="s">
        <v>26</v>
      </c>
      <c r="BC84" s="348"/>
      <c r="BD84" s="85" t="s">
        <v>33</v>
      </c>
      <c r="BE84" s="85" t="s">
        <v>16</v>
      </c>
      <c r="BF84" s="85"/>
      <c r="BG84" s="85"/>
      <c r="BH84" s="304" t="s">
        <v>18051</v>
      </c>
      <c r="BI84" s="364"/>
      <c r="BJ84" s="123"/>
      <c r="BK84" s="123"/>
      <c r="BL84" s="123"/>
      <c r="BM84" s="123" t="s">
        <v>106</v>
      </c>
      <c r="BN84" s="123"/>
      <c r="BO84" s="123"/>
      <c r="BP84" s="123"/>
      <c r="BQ84" s="4" t="s">
        <v>8</v>
      </c>
      <c r="BR84" s="123"/>
      <c r="BS84" s="123"/>
      <c r="BT84"/>
      <c r="BU84"/>
      <c r="BV84" s="266" t="s">
        <v>1375</v>
      </c>
      <c r="BW84" s="85" t="s">
        <v>1404</v>
      </c>
      <c r="BX84" s="372"/>
      <c r="BY84" s="372"/>
      <c r="BZ84" s="129" t="s">
        <v>156</v>
      </c>
      <c r="CA84" t="s">
        <v>17717</v>
      </c>
      <c r="CB84">
        <v>115000</v>
      </c>
      <c r="CC84" s="123"/>
      <c r="CD84" s="123" t="s">
        <v>1504</v>
      </c>
      <c r="CE84" s="123" t="s">
        <v>17</v>
      </c>
      <c r="CF84" s="123"/>
      <c r="CG84" s="123"/>
      <c r="CH84" s="123"/>
      <c r="CI84" s="123"/>
      <c r="CJ84" s="85" t="s">
        <v>16743</v>
      </c>
      <c r="CK84" s="85" t="s">
        <v>16743</v>
      </c>
      <c r="CL84" s="85" t="s">
        <v>16743</v>
      </c>
      <c r="CM84" s="85" t="s">
        <v>16743</v>
      </c>
      <c r="CN84" s="284" t="s">
        <v>17572</v>
      </c>
      <c r="CO84" s="85" t="s">
        <v>16743</v>
      </c>
      <c r="CP84" s="85" t="s">
        <v>16743</v>
      </c>
      <c r="CQ84" s="85" t="s">
        <v>16743</v>
      </c>
      <c r="CR84" s="85" t="s">
        <v>16743</v>
      </c>
      <c r="CS84" s="375"/>
      <c r="CT84" s="85" t="s">
        <v>16743</v>
      </c>
      <c r="CU84" s="85" t="s">
        <v>16743</v>
      </c>
      <c r="CV84" s="85" t="s">
        <v>16743</v>
      </c>
      <c r="CW84" s="85" t="s">
        <v>16743</v>
      </c>
      <c r="CX84" s="85" t="s">
        <v>16743</v>
      </c>
      <c r="CY84" s="85" t="s">
        <v>16743</v>
      </c>
      <c r="CZ84" s="85" t="s">
        <v>16743</v>
      </c>
      <c r="DA84" s="85" t="s">
        <v>16743</v>
      </c>
      <c r="DB84" s="85" t="s">
        <v>16743</v>
      </c>
      <c r="DC84" s="85" t="s">
        <v>16743</v>
      </c>
      <c r="DD84" s="85" t="s">
        <v>16743</v>
      </c>
      <c r="DE84" s="85" t="s">
        <v>16743</v>
      </c>
      <c r="DF84" s="85" t="s">
        <v>16743</v>
      </c>
      <c r="DG84" s="85" t="s">
        <v>16743</v>
      </c>
      <c r="DH84" s="284" t="s">
        <v>1375</v>
      </c>
      <c r="DI84" s="5"/>
      <c r="DJ84" s="4"/>
      <c r="DK84" s="4"/>
      <c r="DL84" s="285"/>
      <c r="DM84" s="4"/>
      <c r="DN84" s="4"/>
      <c r="DO84" s="340"/>
      <c r="DP84" s="340"/>
      <c r="DQ84" s="4"/>
      <c r="DR84" s="340"/>
      <c r="DS84" s="340"/>
      <c r="DT84" s="340"/>
      <c r="DU84" s="340"/>
      <c r="DV84" s="4"/>
      <c r="DW84" s="4"/>
      <c r="DX84" s="4"/>
      <c r="DY84" s="4"/>
      <c r="DZ84" s="348"/>
      <c r="EA84" s="4"/>
      <c r="EB84" s="4"/>
      <c r="EC84" s="4"/>
      <c r="ED84" s="340"/>
      <c r="EE84" s="340"/>
      <c r="EF84" s="340"/>
      <c r="EG84" s="348"/>
      <c r="EH84" s="348"/>
      <c r="EI84" s="4"/>
      <c r="EJ84" s="4"/>
      <c r="EK84" s="4"/>
      <c r="EL84" s="4"/>
      <c r="EM84" s="4"/>
      <c r="EN84" s="4"/>
      <c r="EO84" s="4"/>
      <c r="EP84" s="340"/>
      <c r="EQ84" s="4"/>
      <c r="ER84" s="4"/>
      <c r="ES84" s="4"/>
      <c r="ET84" s="340"/>
      <c r="EU84" s="4"/>
      <c r="EV84" s="340"/>
      <c r="EW84" s="4"/>
      <c r="EX84" s="340"/>
      <c r="EY84" s="4"/>
      <c r="EZ84" s="4"/>
      <c r="FA84" s="4"/>
      <c r="FB84" s="340"/>
      <c r="FC84" s="4"/>
      <c r="FD84" s="340"/>
      <c r="FE84" s="4"/>
      <c r="FF84" s="4"/>
      <c r="FG84" s="4"/>
      <c r="FH84" s="4" t="s">
        <v>1375</v>
      </c>
      <c r="FI84" s="4"/>
      <c r="FJ84" s="4"/>
      <c r="FK84" s="4"/>
      <c r="FL84"/>
      <c r="FM84" s="4"/>
      <c r="FN84" s="4"/>
      <c r="FO84" s="4"/>
      <c r="FP84" s="4"/>
      <c r="FQ84" s="4"/>
      <c r="FR84" s="4"/>
      <c r="FS84" s="4"/>
      <c r="FT84" s="4"/>
      <c r="FU84" s="4"/>
      <c r="FV84"/>
      <c r="FW84" s="4"/>
      <c r="FX84" s="4"/>
      <c r="FY84" s="4"/>
      <c r="FZ84" s="4"/>
      <c r="GA84" s="4"/>
      <c r="GB84" s="4"/>
      <c r="GC84" s="340"/>
      <c r="GD84" s="340"/>
      <c r="GE84" s="340"/>
      <c r="GF84" s="348"/>
      <c r="GG84" s="348"/>
      <c r="GH84" s="3"/>
      <c r="GI84" s="4"/>
      <c r="GJ84" s="4"/>
      <c r="GK84" s="4"/>
      <c r="GL84" s="4"/>
      <c r="GM84" s="4"/>
      <c r="GN84" s="4"/>
      <c r="GO84" s="340"/>
      <c r="GP84" s="4"/>
      <c r="GQ84" s="340"/>
      <c r="GR84" s="4"/>
      <c r="GS84" s="340"/>
      <c r="GT84" s="4"/>
      <c r="GU84" s="4"/>
      <c r="GV84" s="4"/>
      <c r="GW84" s="4"/>
      <c r="GX84" s="4"/>
      <c r="GY84"/>
      <c r="GZ84"/>
      <c r="HA84" s="4"/>
      <c r="HB84" s="4"/>
      <c r="HC84" s="4"/>
    </row>
    <row r="85" spans="1:211" s="269" customFormat="1" ht="43.5" x14ac:dyDescent="0.35">
      <c r="A85" s="300">
        <v>616</v>
      </c>
      <c r="B85" s="340"/>
      <c r="C85" s="116" t="s">
        <v>1411</v>
      </c>
      <c r="D85" s="18"/>
      <c r="E85" s="18">
        <v>44342</v>
      </c>
      <c r="F85" s="341"/>
      <c r="G85" s="289" t="s">
        <v>17576</v>
      </c>
      <c r="H85" s="302" t="s">
        <v>1375</v>
      </c>
      <c r="I85" s="116" t="s">
        <v>3884</v>
      </c>
      <c r="J85" s="340"/>
      <c r="K85" s="348"/>
      <c r="L85" s="248"/>
      <c r="M85" s="358"/>
      <c r="N85" s="267" t="s">
        <v>19657</v>
      </c>
      <c r="O85" s="354"/>
      <c r="P85" s="354"/>
      <c r="Q85" s="248"/>
      <c r="R85" s="248"/>
      <c r="S85" s="248"/>
      <c r="T85" s="135"/>
      <c r="U85" s="18"/>
      <c r="V85" s="18"/>
      <c r="W85" s="4"/>
      <c r="X85" s="340"/>
      <c r="Y85" s="340"/>
      <c r="Z85" s="116"/>
      <c r="AA85" s="116"/>
      <c r="AB85" s="18"/>
      <c r="AC85" s="18"/>
      <c r="AD85" s="340"/>
      <c r="AE85" s="340"/>
      <c r="AF85" s="348"/>
      <c r="AG85" s="348"/>
      <c r="AH85" s="302" t="s">
        <v>1375</v>
      </c>
      <c r="AI85" s="18">
        <v>44335</v>
      </c>
      <c r="AJ85" s="303">
        <v>0.95138888888888884</v>
      </c>
      <c r="AK85" s="18">
        <v>44335</v>
      </c>
      <c r="AL85" s="303">
        <v>0.96527777777777779</v>
      </c>
      <c r="AM85" s="135" t="s">
        <v>28</v>
      </c>
      <c r="AN85" s="135" t="s">
        <v>26</v>
      </c>
      <c r="AO85" s="135" t="s">
        <v>26</v>
      </c>
      <c r="AP85" s="135" t="s">
        <v>17579</v>
      </c>
      <c r="AQ85" s="135" t="s">
        <v>17580</v>
      </c>
      <c r="AR85" s="135"/>
      <c r="AS85" s="336" t="s">
        <v>18178</v>
      </c>
      <c r="AT85" s="336" t="s">
        <v>18179</v>
      </c>
      <c r="AU85" s="135"/>
      <c r="AV85" s="135"/>
      <c r="AW85" s="135"/>
      <c r="AX85" s="302" t="s">
        <v>1375</v>
      </c>
      <c r="AY85" s="135" t="s">
        <v>26</v>
      </c>
      <c r="AZ85" s="135" t="s">
        <v>25</v>
      </c>
      <c r="BA85" s="135" t="s">
        <v>25</v>
      </c>
      <c r="BB85" s="135" t="s">
        <v>26</v>
      </c>
      <c r="BC85" s="348"/>
      <c r="BD85" s="135" t="s">
        <v>27</v>
      </c>
      <c r="BE85" s="135" t="s">
        <v>4</v>
      </c>
      <c r="BF85" s="135" t="s">
        <v>34</v>
      </c>
      <c r="BG85" s="135" t="s">
        <v>34</v>
      </c>
      <c r="BH85" s="116" t="s">
        <v>113</v>
      </c>
      <c r="BI85" s="364"/>
      <c r="BJ85" s="116"/>
      <c r="BK85" s="116"/>
      <c r="BL85" s="116"/>
      <c r="BM85" s="116" t="s">
        <v>4</v>
      </c>
      <c r="BN85" s="116" t="s">
        <v>1380</v>
      </c>
      <c r="BO85" s="116" t="s">
        <v>1381</v>
      </c>
      <c r="BP85" s="116" t="s">
        <v>25</v>
      </c>
      <c r="BQ85" s="116" t="s">
        <v>8</v>
      </c>
      <c r="BR85" s="116" t="s">
        <v>1614</v>
      </c>
      <c r="BS85" s="116" t="s">
        <v>1563</v>
      </c>
      <c r="BT85" t="s">
        <v>4840</v>
      </c>
      <c r="BU85" t="s">
        <v>18180</v>
      </c>
      <c r="BV85" s="302" t="s">
        <v>1375</v>
      </c>
      <c r="BW85" s="135" t="s">
        <v>1404</v>
      </c>
      <c r="BX85" s="373"/>
      <c r="BY85" s="373"/>
      <c r="BZ85" s="10" t="s">
        <v>225</v>
      </c>
      <c r="CA85" t="s">
        <v>5262</v>
      </c>
      <c r="CB85">
        <v>12000</v>
      </c>
      <c r="CC85" s="116"/>
      <c r="CD85" s="116" t="s">
        <v>1368</v>
      </c>
      <c r="CE85" s="116"/>
      <c r="CF85" s="304"/>
      <c r="CG85" s="116"/>
      <c r="CH85" s="304"/>
      <c r="CI85" s="116"/>
      <c r="CJ85" s="135" t="s">
        <v>16743</v>
      </c>
      <c r="CK85" s="135" t="s">
        <v>16743</v>
      </c>
      <c r="CL85" s="135" t="s">
        <v>16743</v>
      </c>
      <c r="CM85" s="135" t="s">
        <v>16743</v>
      </c>
      <c r="CN85" s="284" t="s">
        <v>17582</v>
      </c>
      <c r="CO85" s="85" t="s">
        <v>16743</v>
      </c>
      <c r="CP85" s="85" t="s">
        <v>16743</v>
      </c>
      <c r="CQ85" s="85" t="s">
        <v>16743</v>
      </c>
      <c r="CR85" s="85" t="s">
        <v>16743</v>
      </c>
      <c r="CS85" s="375"/>
      <c r="CT85" s="85" t="s">
        <v>16743</v>
      </c>
      <c r="CU85" s="85" t="s">
        <v>16743</v>
      </c>
      <c r="CV85" s="85" t="s">
        <v>16743</v>
      </c>
      <c r="CW85" s="85" t="s">
        <v>16743</v>
      </c>
      <c r="CX85" s="85" t="s">
        <v>16743</v>
      </c>
      <c r="CY85" s="85" t="s">
        <v>16743</v>
      </c>
      <c r="CZ85" s="85" t="s">
        <v>16743</v>
      </c>
      <c r="DA85" s="85" t="s">
        <v>16743</v>
      </c>
      <c r="DB85" s="85" t="s">
        <v>16743</v>
      </c>
      <c r="DC85" s="85" t="s">
        <v>16743</v>
      </c>
      <c r="DD85" s="85" t="s">
        <v>16743</v>
      </c>
      <c r="DE85" s="85" t="s">
        <v>16743</v>
      </c>
      <c r="DF85" s="85" t="s">
        <v>16743</v>
      </c>
      <c r="DG85" s="85" t="s">
        <v>16743</v>
      </c>
      <c r="DH85" s="284" t="s">
        <v>1375</v>
      </c>
      <c r="DI85" s="197" t="s">
        <v>120</v>
      </c>
      <c r="DJ85" s="4" t="s">
        <v>3966</v>
      </c>
      <c r="DK85" s="4" t="s">
        <v>17578</v>
      </c>
      <c r="DL85" s="285" t="s">
        <v>17577</v>
      </c>
      <c r="DM85" s="4" t="s">
        <v>17579</v>
      </c>
      <c r="DN85" s="4" t="s">
        <v>17581</v>
      </c>
      <c r="DO85" s="340"/>
      <c r="DP85" s="340"/>
      <c r="DQ85" s="4" t="s">
        <v>17583</v>
      </c>
      <c r="DR85" s="340"/>
      <c r="DS85" s="340"/>
      <c r="DT85" s="340"/>
      <c r="DU85" s="340"/>
      <c r="DV85" s="4">
        <v>103081103</v>
      </c>
      <c r="DW85" s="4" t="s">
        <v>17584</v>
      </c>
      <c r="DX85" s="4">
        <v>9002</v>
      </c>
      <c r="DY85" s="4"/>
      <c r="DZ85" s="348"/>
      <c r="EA85" s="4" t="s">
        <v>25</v>
      </c>
      <c r="EB85" s="4">
        <v>4</v>
      </c>
      <c r="EC85" s="4" t="s">
        <v>1887</v>
      </c>
      <c r="ED85" s="340"/>
      <c r="EE85" s="340"/>
      <c r="EF85" s="340"/>
      <c r="EG85" s="348"/>
      <c r="EH85" s="348"/>
      <c r="EI85" s="4">
        <v>100346334</v>
      </c>
      <c r="EJ85" s="4" t="s">
        <v>26</v>
      </c>
      <c r="EK85" s="4" t="s">
        <v>25</v>
      </c>
      <c r="EL85" s="4"/>
      <c r="EM85" s="4" t="s">
        <v>1807</v>
      </c>
      <c r="EN85" s="4" t="s">
        <v>17585</v>
      </c>
      <c r="EO85" s="4" t="s">
        <v>2782</v>
      </c>
      <c r="EP85" s="340"/>
      <c r="EQ85" s="4" t="s">
        <v>2113</v>
      </c>
      <c r="ER85" s="4"/>
      <c r="ES85" s="4" t="s">
        <v>4</v>
      </c>
      <c r="ET85" s="340"/>
      <c r="EU85" s="4" t="s">
        <v>113</v>
      </c>
      <c r="EV85" s="340"/>
      <c r="EW85" s="4" t="s">
        <v>1368</v>
      </c>
      <c r="EX85" s="340"/>
      <c r="EY85" s="4" t="s">
        <v>8</v>
      </c>
      <c r="EZ85" s="4"/>
      <c r="FA85" s="4" t="s">
        <v>25</v>
      </c>
      <c r="FB85" s="340"/>
      <c r="FC85" s="4" t="s">
        <v>1816</v>
      </c>
      <c r="FD85" s="340"/>
      <c r="FE85" s="4" t="s">
        <v>2354</v>
      </c>
      <c r="FF85" s="4" t="s">
        <v>1865</v>
      </c>
      <c r="FG85" s="4" t="s">
        <v>26</v>
      </c>
      <c r="FH85" s="4" t="s">
        <v>1375</v>
      </c>
      <c r="FI85" s="4" t="s">
        <v>1839</v>
      </c>
      <c r="FJ85" s="4" t="s">
        <v>1994</v>
      </c>
      <c r="FK85" s="4" t="s">
        <v>51</v>
      </c>
      <c r="FL85" t="s">
        <v>17586</v>
      </c>
      <c r="FM85" s="4" t="s">
        <v>17580</v>
      </c>
      <c r="FN85" s="4" t="s">
        <v>1839</v>
      </c>
      <c r="FO85" s="4" t="s">
        <v>1890</v>
      </c>
      <c r="FP85" s="4" t="s">
        <v>17587</v>
      </c>
      <c r="FQ85" s="4" t="s">
        <v>17588</v>
      </c>
      <c r="FR85" s="4" t="s">
        <v>1869</v>
      </c>
      <c r="FS85" s="4" t="s">
        <v>1844</v>
      </c>
      <c r="FT85" s="4"/>
      <c r="FU85" s="4"/>
      <c r="FV85"/>
      <c r="FW85" s="4"/>
      <c r="FX85" s="4"/>
      <c r="FY85" s="4"/>
      <c r="FZ85" s="4"/>
      <c r="GA85" s="4"/>
      <c r="GB85" s="4"/>
      <c r="GC85" s="340"/>
      <c r="GD85" s="340"/>
      <c r="GE85" s="340"/>
      <c r="GF85" s="348"/>
      <c r="GG85" s="348"/>
      <c r="GH85" s="3"/>
      <c r="GI85" s="4"/>
      <c r="GJ85" s="4"/>
      <c r="GK85" s="4"/>
      <c r="GL85" s="4"/>
      <c r="GM85" s="4"/>
      <c r="GN85" s="4"/>
      <c r="GO85" s="340"/>
      <c r="GP85" s="4"/>
      <c r="GQ85" s="340"/>
      <c r="GR85" s="4"/>
      <c r="GS85" s="340"/>
      <c r="GT85" s="4"/>
      <c r="GU85" s="4"/>
      <c r="GV85" s="4"/>
      <c r="GW85" s="4"/>
      <c r="GX85" s="4"/>
      <c r="GY85"/>
      <c r="GZ85" t="str">
        <f ca="1">IFERROR(INDIRECT("'[2021_Ignition_Tracker_QC_File_20210528.xlsm]Ignition Tracker'!"&amp;ADDRESS(MATCH($A85,'[2]Ignition Tracker'!$A:$A,0),MATCH(GZ$1,'[2]Ignition Tracker'!$1:$1,0))),"")</f>
        <v/>
      </c>
      <c r="HA85" s="4" t="str">
        <f ca="1">IFERROR(INDIRECT("'[2021_Ignition_Tracker_QC_File_20210528.xlsm]Ignition Tracker'!"&amp;ADDRESS(MATCH($A85,'[2]Ignition Tracker'!$A:$A,0),MATCH(HA$1,'[2]Ignition Tracker'!$1:$1,0))),"")</f>
        <v/>
      </c>
      <c r="HB85" s="4" t="str">
        <f ca="1">IFERROR(INDIRECT("'[2021_Ignition_Tracker_QC_File_20210528.xlsm]Ignition Tracker'!"&amp;ADDRESS(MATCH($A85,'[2]Ignition Tracker'!$A:$A,0),MATCH(HB$1,'[2]Ignition Tracker'!$1:$1,0))),"")</f>
        <v/>
      </c>
      <c r="HC85" s="4" t="str">
        <f ca="1">IFERROR(INDIRECT("'[2021_Ignition_Tracker_QC_File_20210528.xlsm]Ignition Tracker'!"&amp;ADDRESS(MATCH($A85,'[2]Ignition Tracker'!$A:$A,0),MATCH(HC$1,'[2]Ignition Tracker'!$1:$1,0))),"")</f>
        <v/>
      </c>
    </row>
    <row r="86" spans="1:211" s="269" customFormat="1" x14ac:dyDescent="0.35">
      <c r="A86" s="300">
        <v>615</v>
      </c>
      <c r="B86" s="340"/>
      <c r="C86" s="116" t="s">
        <v>1412</v>
      </c>
      <c r="D86" s="18">
        <v>44342</v>
      </c>
      <c r="E86" s="18">
        <v>44342</v>
      </c>
      <c r="F86" s="340"/>
      <c r="G86" s="289" t="s">
        <v>17589</v>
      </c>
      <c r="H86" s="302" t="s">
        <v>1375</v>
      </c>
      <c r="I86" s="116" t="s">
        <v>3884</v>
      </c>
      <c r="J86" s="340"/>
      <c r="K86" s="348"/>
      <c r="L86" s="248"/>
      <c r="M86" s="358"/>
      <c r="N86" s="267" t="s">
        <v>19657</v>
      </c>
      <c r="O86" s="354"/>
      <c r="P86" s="354"/>
      <c r="Q86" s="248"/>
      <c r="R86" s="248"/>
      <c r="S86" s="248"/>
      <c r="T86" s="135" t="s">
        <v>25</v>
      </c>
      <c r="U86" s="18">
        <v>44340</v>
      </c>
      <c r="V86" s="18">
        <v>44340</v>
      </c>
      <c r="W86" s="4" t="s">
        <v>1497</v>
      </c>
      <c r="X86" s="361"/>
      <c r="Y86" s="340"/>
      <c r="Z86" s="116"/>
      <c r="AA86" s="116" t="s">
        <v>25</v>
      </c>
      <c r="AB86" s="18">
        <v>44342</v>
      </c>
      <c r="AC86" s="18">
        <v>44342</v>
      </c>
      <c r="AD86" s="340"/>
      <c r="AE86" s="361"/>
      <c r="AF86" s="348"/>
      <c r="AG86" s="348"/>
      <c r="AH86" s="302" t="s">
        <v>1375</v>
      </c>
      <c r="AI86" s="18">
        <v>44335</v>
      </c>
      <c r="AJ86" s="303" t="s">
        <v>17590</v>
      </c>
      <c r="AK86" s="18">
        <v>44335</v>
      </c>
      <c r="AL86" s="303" t="s">
        <v>17590</v>
      </c>
      <c r="AM86" s="135" t="s">
        <v>28</v>
      </c>
      <c r="AN86" s="135" t="s">
        <v>26</v>
      </c>
      <c r="AO86" s="135" t="s">
        <v>26</v>
      </c>
      <c r="AP86" s="135" t="s">
        <v>17591</v>
      </c>
      <c r="AQ86" s="135"/>
      <c r="AR86" s="135"/>
      <c r="AS86" s="336" t="s">
        <v>17592</v>
      </c>
      <c r="AT86" s="336"/>
      <c r="AU86" s="135"/>
      <c r="AV86" s="135"/>
      <c r="AW86" s="135"/>
      <c r="AX86" s="302" t="s">
        <v>1375</v>
      </c>
      <c r="AY86" s="135" t="s">
        <v>25</v>
      </c>
      <c r="AZ86" s="135" t="s">
        <v>25</v>
      </c>
      <c r="BA86" s="135" t="s">
        <v>25</v>
      </c>
      <c r="BB86" s="135" t="s">
        <v>25</v>
      </c>
      <c r="BC86" s="365"/>
      <c r="BD86" s="135" t="s">
        <v>27</v>
      </c>
      <c r="BE86" s="135" t="s">
        <v>13</v>
      </c>
      <c r="BF86" s="135" t="s">
        <v>34</v>
      </c>
      <c r="BG86" s="135" t="s">
        <v>34</v>
      </c>
      <c r="BH86" s="116" t="s">
        <v>116</v>
      </c>
      <c r="BI86" s="364"/>
      <c r="BJ86" s="116"/>
      <c r="BK86" s="116"/>
      <c r="BL86" s="116"/>
      <c r="BM86" s="116" t="s">
        <v>103</v>
      </c>
      <c r="BN86" s="116" t="s">
        <v>1380</v>
      </c>
      <c r="BO86" s="116" t="s">
        <v>1389</v>
      </c>
      <c r="BP86" s="116" t="s">
        <v>25</v>
      </c>
      <c r="BQ86" s="116" t="s">
        <v>8</v>
      </c>
      <c r="BR86" s="116" t="s">
        <v>1614</v>
      </c>
      <c r="BS86" s="116" t="s">
        <v>1563</v>
      </c>
      <c r="BT86"/>
      <c r="BU86" t="s">
        <v>18204</v>
      </c>
      <c r="BV86" s="302" t="s">
        <v>1375</v>
      </c>
      <c r="BW86" s="135" t="s">
        <v>1404</v>
      </c>
      <c r="BX86" s="373"/>
      <c r="BY86" s="373"/>
      <c r="BZ86" s="10" t="s">
        <v>80</v>
      </c>
      <c r="CA86" t="s">
        <v>3187</v>
      </c>
      <c r="CB86">
        <v>12000</v>
      </c>
      <c r="CC86" s="116"/>
      <c r="CD86" s="116" t="s">
        <v>1497</v>
      </c>
      <c r="CE86" s="116"/>
      <c r="CF86" s="304"/>
      <c r="CG86" s="116"/>
      <c r="CH86" s="304"/>
      <c r="CI86" s="116"/>
      <c r="CJ86" s="135" t="s">
        <v>16743</v>
      </c>
      <c r="CK86" s="135" t="s">
        <v>16743</v>
      </c>
      <c r="CL86" s="135" t="s">
        <v>16743</v>
      </c>
      <c r="CM86" s="135" t="s">
        <v>16743</v>
      </c>
      <c r="CN86" s="284" t="s">
        <v>17582</v>
      </c>
      <c r="CO86" s="85" t="s">
        <v>16743</v>
      </c>
      <c r="CP86" s="85" t="s">
        <v>16743</v>
      </c>
      <c r="CQ86" s="85" t="s">
        <v>16743</v>
      </c>
      <c r="CR86" s="85" t="s">
        <v>16743</v>
      </c>
      <c r="CS86" s="375"/>
      <c r="CT86" s="85" t="s">
        <v>16743</v>
      </c>
      <c r="CU86" s="85" t="s">
        <v>16743</v>
      </c>
      <c r="CV86" s="85" t="s">
        <v>16743</v>
      </c>
      <c r="CW86" s="85" t="s">
        <v>16743</v>
      </c>
      <c r="CX86" s="85" t="s">
        <v>16743</v>
      </c>
      <c r="CY86" s="85" t="s">
        <v>16743</v>
      </c>
      <c r="CZ86" s="85" t="s">
        <v>16743</v>
      </c>
      <c r="DA86" s="85" t="s">
        <v>16743</v>
      </c>
      <c r="DB86" s="85" t="s">
        <v>16743</v>
      </c>
      <c r="DC86" s="85" t="s">
        <v>16743</v>
      </c>
      <c r="DD86" s="85" t="s">
        <v>16743</v>
      </c>
      <c r="DE86" s="85" t="s">
        <v>16743</v>
      </c>
      <c r="DF86" s="85" t="s">
        <v>16743</v>
      </c>
      <c r="DG86" s="85" t="s">
        <v>16743</v>
      </c>
      <c r="DH86" s="284" t="s">
        <v>1375</v>
      </c>
      <c r="DI86" s="197" t="s">
        <v>122</v>
      </c>
      <c r="DJ86" s="4" t="s">
        <v>2221</v>
      </c>
      <c r="DK86" s="4" t="s">
        <v>17590</v>
      </c>
      <c r="DL86" s="285" t="s">
        <v>17577</v>
      </c>
      <c r="DM86" s="4" t="s">
        <v>17591</v>
      </c>
      <c r="DN86" s="4" t="s">
        <v>17592</v>
      </c>
      <c r="DO86" s="340"/>
      <c r="DP86" s="340"/>
      <c r="DQ86" s="4" t="s">
        <v>2518</v>
      </c>
      <c r="DR86" s="340"/>
      <c r="DS86" s="340"/>
      <c r="DT86" s="340"/>
      <c r="DU86" s="340"/>
      <c r="DV86" s="4">
        <v>62041107</v>
      </c>
      <c r="DW86" s="4" t="s">
        <v>17593</v>
      </c>
      <c r="DX86" s="4">
        <v>9190</v>
      </c>
      <c r="DY86" s="4"/>
      <c r="DZ86" s="348"/>
      <c r="EA86" s="4" t="s">
        <v>25</v>
      </c>
      <c r="EB86" s="4"/>
      <c r="EC86" s="4"/>
      <c r="ED86" s="340"/>
      <c r="EE86" s="340"/>
      <c r="EF86" s="340"/>
      <c r="EG86" s="348"/>
      <c r="EH86" s="348"/>
      <c r="EI86" s="4"/>
      <c r="EJ86" s="4" t="s">
        <v>26</v>
      </c>
      <c r="EK86" s="4" t="s">
        <v>25</v>
      </c>
      <c r="EL86" s="4"/>
      <c r="EM86" s="4" t="s">
        <v>2142</v>
      </c>
      <c r="EN86" s="4"/>
      <c r="EO86" s="4" t="s">
        <v>1862</v>
      </c>
      <c r="EP86" s="340"/>
      <c r="EQ86" s="4" t="s">
        <v>2143</v>
      </c>
      <c r="ER86" s="4"/>
      <c r="ES86" s="4" t="s">
        <v>1521</v>
      </c>
      <c r="ET86" s="340"/>
      <c r="EU86" s="4" t="s">
        <v>116</v>
      </c>
      <c r="EV86" s="340"/>
      <c r="EW86" s="4" t="s">
        <v>1370</v>
      </c>
      <c r="EX86" s="340"/>
      <c r="EY86" s="4" t="s">
        <v>8</v>
      </c>
      <c r="EZ86" s="4"/>
      <c r="FA86" s="4" t="s">
        <v>26</v>
      </c>
      <c r="FB86" s="340"/>
      <c r="FC86" s="4"/>
      <c r="FD86" s="340"/>
      <c r="FE86" s="4" t="s">
        <v>3808</v>
      </c>
      <c r="FF86" s="4" t="s">
        <v>1865</v>
      </c>
      <c r="FG86" s="4" t="s">
        <v>26</v>
      </c>
      <c r="FH86" s="4" t="s">
        <v>1375</v>
      </c>
      <c r="FI86" s="4"/>
      <c r="FJ86" s="4"/>
      <c r="FK86" s="4"/>
      <c r="FL86"/>
      <c r="FM86" s="4"/>
      <c r="FN86" s="4"/>
      <c r="FO86" s="4"/>
      <c r="FP86" s="4"/>
      <c r="FQ86" s="4"/>
      <c r="FR86" s="4"/>
      <c r="FS86" s="4"/>
      <c r="FT86" s="4"/>
      <c r="FU86" s="4"/>
      <c r="FV86"/>
      <c r="FW86" s="4"/>
      <c r="FX86" s="4"/>
      <c r="FY86" s="4"/>
      <c r="FZ86" s="4"/>
      <c r="GA86" s="4"/>
      <c r="GB86" s="4"/>
      <c r="GC86" s="340"/>
      <c r="GD86" s="340"/>
      <c r="GE86" s="340"/>
      <c r="GF86" s="348"/>
      <c r="GG86" s="348"/>
      <c r="GH86" s="3"/>
      <c r="GI86" s="4"/>
      <c r="GJ86" s="4"/>
      <c r="GK86" s="4"/>
      <c r="GL86" s="4"/>
      <c r="GM86" s="4"/>
      <c r="GN86" s="4"/>
      <c r="GO86" s="340"/>
      <c r="GP86" s="4"/>
      <c r="GQ86" s="340"/>
      <c r="GR86" s="4"/>
      <c r="GS86" s="340"/>
      <c r="GT86" s="4"/>
      <c r="GU86" s="4"/>
      <c r="GV86" s="4"/>
      <c r="GW86" s="4"/>
      <c r="GX86" s="4"/>
      <c r="GY86"/>
      <c r="GZ86" t="str">
        <f ca="1">IFERROR(INDIRECT("'[2021_Ignition_Tracker_QC_File_20210528.xlsm]Ignition Tracker'!"&amp;ADDRESS(MATCH($A86,'[2]Ignition Tracker'!$A:$A,0),MATCH(GZ$1,'[2]Ignition Tracker'!$1:$1,0))),"")</f>
        <v/>
      </c>
      <c r="HA86" s="4" t="str">
        <f ca="1">IFERROR(INDIRECT("'[2021_Ignition_Tracker_QC_File_20210528.xlsm]Ignition Tracker'!"&amp;ADDRESS(MATCH($A86,'[2]Ignition Tracker'!$A:$A,0),MATCH(HA$1,'[2]Ignition Tracker'!$1:$1,0))),"")</f>
        <v/>
      </c>
      <c r="HB86" s="4" t="str">
        <f ca="1">IFERROR(INDIRECT("'[2021_Ignition_Tracker_QC_File_20210528.xlsm]Ignition Tracker'!"&amp;ADDRESS(MATCH($A86,'[2]Ignition Tracker'!$A:$A,0),MATCH(HB$1,'[2]Ignition Tracker'!$1:$1,0))),"")</f>
        <v/>
      </c>
      <c r="HC86" s="4" t="str">
        <f ca="1">IFERROR(INDIRECT("'[2021_Ignition_Tracker_QC_File_20210528.xlsm]Ignition Tracker'!"&amp;ADDRESS(MATCH($A86,'[2]Ignition Tracker'!$A:$A,0),MATCH(HC$1,'[2]Ignition Tracker'!$1:$1,0))),"")</f>
        <v/>
      </c>
    </row>
    <row r="87" spans="1:211" s="269" customFormat="1" x14ac:dyDescent="0.35">
      <c r="A87" s="137">
        <v>614</v>
      </c>
      <c r="B87" s="340"/>
      <c r="C87" s="4" t="s">
        <v>1412</v>
      </c>
      <c r="D87" s="291">
        <v>44337</v>
      </c>
      <c r="E87" s="291">
        <v>44337</v>
      </c>
      <c r="F87" s="340"/>
      <c r="G87" s="289" t="s">
        <v>17594</v>
      </c>
      <c r="H87" s="266" t="s">
        <v>1375</v>
      </c>
      <c r="I87" s="4" t="s">
        <v>3884</v>
      </c>
      <c r="J87" s="340"/>
      <c r="K87" s="348"/>
      <c r="L87" s="285"/>
      <c r="M87" s="358"/>
      <c r="N87" s="267" t="s">
        <v>19657</v>
      </c>
      <c r="O87" s="354"/>
      <c r="P87" s="354"/>
      <c r="Q87" s="285"/>
      <c r="R87" s="285"/>
      <c r="S87" s="285"/>
      <c r="T87" s="4"/>
      <c r="U87" s="291"/>
      <c r="V87" s="291"/>
      <c r="W87" s="4"/>
      <c r="X87" s="340"/>
      <c r="Y87" s="340"/>
      <c r="Z87" s="4"/>
      <c r="AA87" s="4" t="s">
        <v>25</v>
      </c>
      <c r="AB87" s="291">
        <v>44337</v>
      </c>
      <c r="AC87" s="291">
        <v>44337</v>
      </c>
      <c r="AD87" s="340"/>
      <c r="AE87" s="361"/>
      <c r="AF87" s="348"/>
      <c r="AG87" s="348"/>
      <c r="AH87" s="266" t="s">
        <v>1375</v>
      </c>
      <c r="AI87" s="291">
        <v>44335</v>
      </c>
      <c r="AJ87" s="292">
        <v>0.80555555555555547</v>
      </c>
      <c r="AK87" s="291">
        <v>44335</v>
      </c>
      <c r="AL87" s="292">
        <v>0.80555555555555547</v>
      </c>
      <c r="AM87" s="5" t="s">
        <v>28</v>
      </c>
      <c r="AN87" s="5" t="s">
        <v>26</v>
      </c>
      <c r="AO87" s="5" t="s">
        <v>26</v>
      </c>
      <c r="AP87" s="5" t="s">
        <v>17596</v>
      </c>
      <c r="AQ87" s="5" t="s">
        <v>17597</v>
      </c>
      <c r="AR87" s="5"/>
      <c r="AS87" s="337" t="s">
        <v>17598</v>
      </c>
      <c r="AT87" s="337">
        <v>121364032</v>
      </c>
      <c r="AU87" s="5"/>
      <c r="AV87" s="5"/>
      <c r="AW87" s="5" t="s">
        <v>17852</v>
      </c>
      <c r="AX87" s="266" t="s">
        <v>1375</v>
      </c>
      <c r="AY87" s="5" t="s">
        <v>25</v>
      </c>
      <c r="AZ87" s="5" t="s">
        <v>25</v>
      </c>
      <c r="BA87" s="5" t="s">
        <v>25</v>
      </c>
      <c r="BB87" s="5" t="s">
        <v>25</v>
      </c>
      <c r="BC87" s="364"/>
      <c r="BD87" s="5" t="s">
        <v>27</v>
      </c>
      <c r="BE87" s="5" t="s">
        <v>4</v>
      </c>
      <c r="BF87" s="5" t="s">
        <v>34</v>
      </c>
      <c r="BG87" s="5" t="s">
        <v>34</v>
      </c>
      <c r="BH87" s="304" t="s">
        <v>18049</v>
      </c>
      <c r="BI87" s="364"/>
      <c r="BJ87" s="4"/>
      <c r="BK87" s="4"/>
      <c r="BL87" s="4"/>
      <c r="BM87" s="4" t="s">
        <v>102</v>
      </c>
      <c r="BN87" s="4" t="s">
        <v>31</v>
      </c>
      <c r="BO87" s="4" t="s">
        <v>1398</v>
      </c>
      <c r="BP87" s="4" t="s">
        <v>25</v>
      </c>
      <c r="BQ87" s="4" t="s">
        <v>8</v>
      </c>
      <c r="BR87" s="4" t="s">
        <v>1477</v>
      </c>
      <c r="BS87" s="4" t="s">
        <v>1649</v>
      </c>
      <c r="BT87" t="s">
        <v>7</v>
      </c>
      <c r="BU87" t="s">
        <v>17853</v>
      </c>
      <c r="BV87" s="266" t="s">
        <v>1375</v>
      </c>
      <c r="BW87" s="5" t="s">
        <v>1404</v>
      </c>
      <c r="BX87" s="373"/>
      <c r="BY87" s="373"/>
      <c r="BZ87" s="133" t="s">
        <v>82</v>
      </c>
      <c r="CA87" t="s">
        <v>17599</v>
      </c>
      <c r="CB87">
        <v>21000</v>
      </c>
      <c r="CC87" s="4"/>
      <c r="CD87" s="4" t="s">
        <v>17624</v>
      </c>
      <c r="CE87" s="123" t="s">
        <v>1451</v>
      </c>
      <c r="CF87" s="4"/>
      <c r="CG87" s="4"/>
      <c r="CH87" s="123"/>
      <c r="CI87" s="4"/>
      <c r="CJ87" s="5" t="s">
        <v>16743</v>
      </c>
      <c r="CK87" s="5" t="s">
        <v>16743</v>
      </c>
      <c r="CL87" s="5" t="s">
        <v>16743</v>
      </c>
      <c r="CM87" s="5" t="s">
        <v>16743</v>
      </c>
      <c r="CN87" s="284" t="s">
        <v>17582</v>
      </c>
      <c r="CO87" s="85" t="s">
        <v>16743</v>
      </c>
      <c r="CP87" s="85" t="s">
        <v>16743</v>
      </c>
      <c r="CQ87" s="85" t="s">
        <v>16743</v>
      </c>
      <c r="CR87" s="85" t="s">
        <v>16743</v>
      </c>
      <c r="CS87" s="375"/>
      <c r="CT87" s="85" t="s">
        <v>16743</v>
      </c>
      <c r="CU87" s="85" t="s">
        <v>16743</v>
      </c>
      <c r="CV87" s="85" t="s">
        <v>16743</v>
      </c>
      <c r="CW87" s="85" t="s">
        <v>16743</v>
      </c>
      <c r="CX87" s="85" t="s">
        <v>16743</v>
      </c>
      <c r="CY87" s="85" t="s">
        <v>16743</v>
      </c>
      <c r="CZ87" s="85" t="s">
        <v>16743</v>
      </c>
      <c r="DA87" s="85" t="s">
        <v>16743</v>
      </c>
      <c r="DB87" s="85" t="s">
        <v>16743</v>
      </c>
      <c r="DC87" s="85" t="s">
        <v>16743</v>
      </c>
      <c r="DD87" s="85" t="s">
        <v>16743</v>
      </c>
      <c r="DE87" s="85" t="s">
        <v>16743</v>
      </c>
      <c r="DF87" s="85" t="s">
        <v>16743</v>
      </c>
      <c r="DG87" s="85" t="s">
        <v>16743</v>
      </c>
      <c r="DH87" s="284" t="s">
        <v>1375</v>
      </c>
      <c r="DI87" s="197" t="s">
        <v>2685</v>
      </c>
      <c r="DJ87" s="4" t="s">
        <v>17600</v>
      </c>
      <c r="DK87" s="4" t="s">
        <v>17595</v>
      </c>
      <c r="DL87" s="285" t="s">
        <v>17577</v>
      </c>
      <c r="DM87" s="4" t="s">
        <v>17596</v>
      </c>
      <c r="DN87" s="4" t="s">
        <v>17598</v>
      </c>
      <c r="DO87" s="340"/>
      <c r="DP87" s="340"/>
      <c r="DQ87" s="4" t="s">
        <v>1913</v>
      </c>
      <c r="DR87" s="340"/>
      <c r="DS87" s="340"/>
      <c r="DT87" s="340"/>
      <c r="DU87" s="340"/>
      <c r="DV87" s="4">
        <v>43302107</v>
      </c>
      <c r="DW87" s="4" t="s">
        <v>17601</v>
      </c>
      <c r="DX87" s="4">
        <v>9320</v>
      </c>
      <c r="DY87" s="4"/>
      <c r="DZ87" s="348"/>
      <c r="EA87" s="4" t="s">
        <v>25</v>
      </c>
      <c r="EB87" s="4">
        <v>3</v>
      </c>
      <c r="EC87" s="4" t="s">
        <v>1887</v>
      </c>
      <c r="ED87" s="340"/>
      <c r="EE87" s="340"/>
      <c r="EF87" s="340"/>
      <c r="EG87" s="348"/>
      <c r="EH87" s="348"/>
      <c r="EI87" s="4"/>
      <c r="EJ87" s="4" t="s">
        <v>26</v>
      </c>
      <c r="EK87" s="4" t="s">
        <v>25</v>
      </c>
      <c r="EL87" s="4"/>
      <c r="EM87" s="4" t="s">
        <v>2142</v>
      </c>
      <c r="EN87" s="4"/>
      <c r="EO87" s="4" t="s">
        <v>1862</v>
      </c>
      <c r="EP87" s="340"/>
      <c r="EQ87" s="4" t="s">
        <v>2143</v>
      </c>
      <c r="ER87" s="4"/>
      <c r="ES87" s="4" t="s">
        <v>1888</v>
      </c>
      <c r="ET87" s="340"/>
      <c r="EU87" s="4" t="s">
        <v>114</v>
      </c>
      <c r="EV87" s="340"/>
      <c r="EW87" s="4" t="s">
        <v>1370</v>
      </c>
      <c r="EX87" s="340"/>
      <c r="EY87" s="4" t="s">
        <v>8</v>
      </c>
      <c r="EZ87" s="4" t="s">
        <v>1477</v>
      </c>
      <c r="FA87" s="4" t="s">
        <v>26</v>
      </c>
      <c r="FB87" s="340"/>
      <c r="FC87" s="4"/>
      <c r="FD87" s="340"/>
      <c r="FE87" s="4"/>
      <c r="FF87" s="4"/>
      <c r="FG87" s="4" t="s">
        <v>26</v>
      </c>
      <c r="FH87" s="4" t="s">
        <v>1375</v>
      </c>
      <c r="FI87" s="4" t="s">
        <v>1839</v>
      </c>
      <c r="FJ87" s="4" t="s">
        <v>82</v>
      </c>
      <c r="FK87" s="4" t="s">
        <v>81</v>
      </c>
      <c r="FL87" t="s">
        <v>17602</v>
      </c>
      <c r="FM87" s="4" t="s">
        <v>17597</v>
      </c>
      <c r="FN87" s="4" t="s">
        <v>1839</v>
      </c>
      <c r="FO87" s="4" t="s">
        <v>1890</v>
      </c>
      <c r="FP87" s="4" t="s">
        <v>17603</v>
      </c>
      <c r="FQ87" s="4" t="s">
        <v>17604</v>
      </c>
      <c r="FR87" s="4" t="s">
        <v>1869</v>
      </c>
      <c r="FS87" s="4" t="s">
        <v>12</v>
      </c>
      <c r="FT87" s="4"/>
      <c r="FU87" s="4"/>
      <c r="FV87"/>
      <c r="FW87" s="4"/>
      <c r="FX87" s="4"/>
      <c r="FY87" s="4"/>
      <c r="FZ87" s="4"/>
      <c r="GA87" s="4"/>
      <c r="GB87" s="4"/>
      <c r="GC87" s="340"/>
      <c r="GD87" s="340"/>
      <c r="GE87" s="340"/>
      <c r="GF87" s="348"/>
      <c r="GG87" s="348"/>
      <c r="GH87" s="3"/>
      <c r="GI87" s="4"/>
      <c r="GJ87" s="4"/>
      <c r="GK87" s="4"/>
      <c r="GL87" s="4"/>
      <c r="GM87" s="4"/>
      <c r="GN87" s="4"/>
      <c r="GO87" s="340"/>
      <c r="GP87" s="4"/>
      <c r="GQ87" s="340"/>
      <c r="GR87" s="4"/>
      <c r="GS87" s="340"/>
      <c r="GT87" s="4"/>
      <c r="GU87" s="4"/>
      <c r="GV87" s="4"/>
      <c r="GW87" s="4"/>
      <c r="GX87" s="4"/>
      <c r="GY87"/>
      <c r="GZ87" t="str">
        <f ca="1">IFERROR(INDIRECT("'[2021_Ignition_Tracker_QC_File_20210528.xlsm]Ignition Tracker'!"&amp;ADDRESS(MATCH($A87,'[2]Ignition Tracker'!$A:$A,0),MATCH(GZ$1,'[2]Ignition Tracker'!$1:$1,0))),"")</f>
        <v/>
      </c>
      <c r="HA87" s="4" t="str">
        <f ca="1">IFERROR(INDIRECT("'[2021_Ignition_Tracker_QC_File_20210528.xlsm]Ignition Tracker'!"&amp;ADDRESS(MATCH($A87,'[2]Ignition Tracker'!$A:$A,0),MATCH(HA$1,'[2]Ignition Tracker'!$1:$1,0))),"")</f>
        <v/>
      </c>
      <c r="HB87" s="4" t="str">
        <f ca="1">IFERROR(INDIRECT("'[2021_Ignition_Tracker_QC_File_20210528.xlsm]Ignition Tracker'!"&amp;ADDRESS(MATCH($A87,'[2]Ignition Tracker'!$A:$A,0),MATCH(HB$1,'[2]Ignition Tracker'!$1:$1,0))),"")</f>
        <v/>
      </c>
      <c r="HC87" s="4" t="str">
        <f ca="1">IFERROR(INDIRECT("'[2021_Ignition_Tracker_QC_File_20210528.xlsm]Ignition Tracker'!"&amp;ADDRESS(MATCH($A87,'[2]Ignition Tracker'!$A:$A,0),MATCH(HC$1,'[2]Ignition Tracker'!$1:$1,0))),"")</f>
        <v/>
      </c>
    </row>
    <row r="88" spans="1:211" s="269" customFormat="1" x14ac:dyDescent="0.35">
      <c r="A88" s="137">
        <v>613</v>
      </c>
      <c r="B88" s="339"/>
      <c r="C88" s="123" t="s">
        <v>1412</v>
      </c>
      <c r="D88" s="124">
        <v>44336</v>
      </c>
      <c r="E88" s="124">
        <v>44336</v>
      </c>
      <c r="F88" s="340"/>
      <c r="G88" s="125" t="s">
        <v>17605</v>
      </c>
      <c r="H88" s="266" t="s">
        <v>1375</v>
      </c>
      <c r="I88" s="123"/>
      <c r="J88" s="339"/>
      <c r="K88" s="355"/>
      <c r="L88" s="267"/>
      <c r="M88" s="354"/>
      <c r="N88" s="267" t="s">
        <v>19657</v>
      </c>
      <c r="O88" s="354"/>
      <c r="P88" s="354"/>
      <c r="Q88" s="267"/>
      <c r="R88" s="267"/>
      <c r="S88" s="267"/>
      <c r="T88" s="123"/>
      <c r="U88" s="124"/>
      <c r="V88" s="124"/>
      <c r="W88" s="123"/>
      <c r="X88" s="339"/>
      <c r="Y88" s="339"/>
      <c r="Z88" s="123"/>
      <c r="AA88" s="123"/>
      <c r="AB88" s="124"/>
      <c r="AC88" s="124"/>
      <c r="AD88" s="339"/>
      <c r="AE88" s="339"/>
      <c r="AF88" s="355"/>
      <c r="AG88" s="355"/>
      <c r="AH88" s="266" t="s">
        <v>1375</v>
      </c>
      <c r="AI88" s="124">
        <v>44335</v>
      </c>
      <c r="AJ88" s="252" t="s">
        <v>17606</v>
      </c>
      <c r="AK88" s="124"/>
      <c r="AL88" s="252"/>
      <c r="AM88" s="85" t="s">
        <v>28</v>
      </c>
      <c r="AN88" s="85" t="s">
        <v>26</v>
      </c>
      <c r="AO88" s="85" t="s">
        <v>26</v>
      </c>
      <c r="AP88" s="85"/>
      <c r="AQ88" s="85"/>
      <c r="AR88" s="85"/>
      <c r="AS88" s="335" t="s">
        <v>17607</v>
      </c>
      <c r="AT88" s="335"/>
      <c r="AU88" s="85"/>
      <c r="AV88" s="85"/>
      <c r="AW88" s="85"/>
      <c r="AX88" s="266" t="s">
        <v>1375</v>
      </c>
      <c r="AY88" s="85" t="s">
        <v>26</v>
      </c>
      <c r="AZ88" s="85" t="s">
        <v>26</v>
      </c>
      <c r="BA88" s="85" t="s">
        <v>26</v>
      </c>
      <c r="BB88" s="85" t="s">
        <v>26</v>
      </c>
      <c r="BC88" s="348"/>
      <c r="BD88" s="85" t="s">
        <v>33</v>
      </c>
      <c r="BE88" s="85" t="s">
        <v>4</v>
      </c>
      <c r="BF88" s="85"/>
      <c r="BG88" s="85"/>
      <c r="BH88" s="304" t="s">
        <v>18050</v>
      </c>
      <c r="BI88" s="364"/>
      <c r="BJ88" s="123"/>
      <c r="BK88" s="123"/>
      <c r="BL88" s="123"/>
      <c r="BM88" s="123" t="s">
        <v>106</v>
      </c>
      <c r="BN88" s="123"/>
      <c r="BO88" s="123"/>
      <c r="BP88" s="123"/>
      <c r="BQ88" s="4" t="s">
        <v>8</v>
      </c>
      <c r="BR88" s="123"/>
      <c r="BS88" s="123"/>
      <c r="BT88"/>
      <c r="BU88"/>
      <c r="BV88" s="266" t="s">
        <v>1375</v>
      </c>
      <c r="BW88" s="85" t="s">
        <v>1404</v>
      </c>
      <c r="BX88" s="372"/>
      <c r="BY88" s="372"/>
      <c r="BZ88" s="129" t="s">
        <v>233</v>
      </c>
      <c r="CA88" t="s">
        <v>16338</v>
      </c>
      <c r="CB88">
        <v>12000</v>
      </c>
      <c r="CC88" s="123"/>
      <c r="CD88" s="123" t="s">
        <v>1368</v>
      </c>
      <c r="CE88" s="123" t="s">
        <v>17</v>
      </c>
      <c r="CF88" s="123"/>
      <c r="CG88" s="123"/>
      <c r="CH88" s="123"/>
      <c r="CI88" s="123"/>
      <c r="CJ88" s="85" t="s">
        <v>16743</v>
      </c>
      <c r="CK88" s="85" t="s">
        <v>16743</v>
      </c>
      <c r="CL88" s="85" t="s">
        <v>16743</v>
      </c>
      <c r="CM88" s="85" t="s">
        <v>16743</v>
      </c>
      <c r="CN88" s="284" t="s">
        <v>17582</v>
      </c>
      <c r="CO88" s="85" t="s">
        <v>16743</v>
      </c>
      <c r="CP88" s="85" t="s">
        <v>16743</v>
      </c>
      <c r="CQ88" s="85" t="s">
        <v>16743</v>
      </c>
      <c r="CR88" s="85" t="s">
        <v>16743</v>
      </c>
      <c r="CS88" s="375"/>
      <c r="CT88" s="85" t="s">
        <v>16743</v>
      </c>
      <c r="CU88" s="85" t="s">
        <v>16743</v>
      </c>
      <c r="CV88" s="85" t="s">
        <v>16743</v>
      </c>
      <c r="CW88" s="85" t="s">
        <v>16743</v>
      </c>
      <c r="CX88" s="85" t="s">
        <v>16743</v>
      </c>
      <c r="CY88" s="85" t="s">
        <v>16743</v>
      </c>
      <c r="CZ88" s="85" t="s">
        <v>16743</v>
      </c>
      <c r="DA88" s="85" t="s">
        <v>16743</v>
      </c>
      <c r="DB88" s="85" t="s">
        <v>16743</v>
      </c>
      <c r="DC88" s="85" t="s">
        <v>16743</v>
      </c>
      <c r="DD88" s="85" t="s">
        <v>16743</v>
      </c>
      <c r="DE88" s="85" t="s">
        <v>16743</v>
      </c>
      <c r="DF88" s="85" t="s">
        <v>16743</v>
      </c>
      <c r="DG88" s="85" t="s">
        <v>16743</v>
      </c>
      <c r="DH88" s="284" t="s">
        <v>1375</v>
      </c>
      <c r="DI88" s="197" t="s">
        <v>128</v>
      </c>
      <c r="DJ88" s="4" t="s">
        <v>3386</v>
      </c>
      <c r="DK88" s="4" t="s">
        <v>17606</v>
      </c>
      <c r="DL88" s="285" t="s">
        <v>17577</v>
      </c>
      <c r="DM88" s="4"/>
      <c r="DN88" s="4" t="s">
        <v>17607</v>
      </c>
      <c r="DO88" s="340"/>
      <c r="DP88" s="340"/>
      <c r="DQ88" s="4" t="s">
        <v>1428</v>
      </c>
      <c r="DR88" s="340"/>
      <c r="DS88" s="340"/>
      <c r="DT88" s="340"/>
      <c r="DU88" s="340"/>
      <c r="DV88" s="4"/>
      <c r="DW88" s="4" t="s">
        <v>17608</v>
      </c>
      <c r="DX88" s="4">
        <v>9002</v>
      </c>
      <c r="DY88" s="4"/>
      <c r="DZ88" s="348"/>
      <c r="EA88" s="4" t="s">
        <v>25</v>
      </c>
      <c r="EB88" s="4">
        <v>4</v>
      </c>
      <c r="EC88" s="4" t="s">
        <v>1887</v>
      </c>
      <c r="ED88" s="340"/>
      <c r="EE88" s="340"/>
      <c r="EF88" s="340"/>
      <c r="EG88" s="348"/>
      <c r="EH88" s="348"/>
      <c r="EI88" s="4"/>
      <c r="EJ88" s="4" t="s">
        <v>26</v>
      </c>
      <c r="EK88" s="4" t="s">
        <v>25</v>
      </c>
      <c r="EL88" s="4"/>
      <c r="EM88" s="4" t="s">
        <v>1759</v>
      </c>
      <c r="EN88" s="4"/>
      <c r="EO88" s="4" t="s">
        <v>1862</v>
      </c>
      <c r="EP88" s="340"/>
      <c r="EQ88" s="4" t="s">
        <v>1836</v>
      </c>
      <c r="ER88" s="4"/>
      <c r="ES88" s="4" t="s">
        <v>4</v>
      </c>
      <c r="ET88" s="340"/>
      <c r="EU88" s="4" t="s">
        <v>116</v>
      </c>
      <c r="EV88" s="340"/>
      <c r="EW88" s="4" t="s">
        <v>1368</v>
      </c>
      <c r="EX88" s="340"/>
      <c r="EY88" s="4" t="s">
        <v>8</v>
      </c>
      <c r="EZ88" s="4"/>
      <c r="FA88" s="4" t="s">
        <v>26</v>
      </c>
      <c r="FB88" s="340"/>
      <c r="FC88" s="4"/>
      <c r="FD88" s="340"/>
      <c r="FE88" s="4" t="s">
        <v>1937</v>
      </c>
      <c r="FF88" s="4" t="s">
        <v>1838</v>
      </c>
      <c r="FG88" s="4" t="s">
        <v>26</v>
      </c>
      <c r="FH88" s="4" t="s">
        <v>3884</v>
      </c>
      <c r="FI88" s="4"/>
      <c r="FJ88" s="4"/>
      <c r="FK88" s="4"/>
      <c r="FL88"/>
      <c r="FM88" s="4"/>
      <c r="FN88" s="4"/>
      <c r="FO88" s="4"/>
      <c r="FP88" s="4"/>
      <c r="FQ88" s="4"/>
      <c r="FR88" s="4"/>
      <c r="FS88" s="4"/>
      <c r="FT88" s="4"/>
      <c r="FU88" s="4"/>
      <c r="FV88"/>
      <c r="FW88" s="4"/>
      <c r="FX88" s="4"/>
      <c r="FY88" s="4"/>
      <c r="FZ88" s="4"/>
      <c r="GA88" s="4"/>
      <c r="GB88" s="4"/>
      <c r="GC88" s="340"/>
      <c r="GD88" s="340"/>
      <c r="GE88" s="340"/>
      <c r="GF88" s="348"/>
      <c r="GG88" s="348"/>
      <c r="GH88" s="3"/>
      <c r="GI88" s="4"/>
      <c r="GJ88" s="4"/>
      <c r="GK88" s="4"/>
      <c r="GL88" s="4"/>
      <c r="GM88" s="4"/>
      <c r="GN88" s="4"/>
      <c r="GO88" s="340"/>
      <c r="GP88" s="4"/>
      <c r="GQ88" s="340"/>
      <c r="GR88" s="4"/>
      <c r="GS88" s="340"/>
      <c r="GT88" s="4"/>
      <c r="GU88" s="4"/>
      <c r="GV88" s="4"/>
      <c r="GW88" s="4"/>
      <c r="GX88" s="4"/>
      <c r="GY88"/>
      <c r="GZ88"/>
      <c r="HA88" s="4"/>
      <c r="HB88" s="4"/>
      <c r="HC88" s="4" t="str">
        <f ca="1">IFERROR(INDIRECT("'[2021_Ignition_Tracker_QC_File_20210520.xlsm]Ignition Tracker'!"&amp;ADDRESS(MATCH($A88,'[3]Ignition Tracker'!$A:$A,0),MATCH(HC$1,'[3]Ignition Tracker'!$1:$1,0))),"")</f>
        <v/>
      </c>
    </row>
    <row r="89" spans="1:211" s="269" customFormat="1" x14ac:dyDescent="0.35">
      <c r="A89" s="300">
        <v>612</v>
      </c>
      <c r="B89" s="340"/>
      <c r="C89" s="116" t="s">
        <v>1559</v>
      </c>
      <c r="D89" s="18"/>
      <c r="E89" s="18">
        <v>44342</v>
      </c>
      <c r="F89" s="340"/>
      <c r="G89" s="289" t="s">
        <v>17609</v>
      </c>
      <c r="H89" s="302" t="s">
        <v>1375</v>
      </c>
      <c r="I89" s="116" t="s">
        <v>3884</v>
      </c>
      <c r="J89" s="340"/>
      <c r="K89" s="348"/>
      <c r="L89" s="248"/>
      <c r="M89" s="358"/>
      <c r="N89" s="267" t="s">
        <v>19660</v>
      </c>
      <c r="O89" s="354"/>
      <c r="P89" s="354"/>
      <c r="Q89" s="248"/>
      <c r="R89" s="248"/>
      <c r="S89" s="248"/>
      <c r="T89" s="135"/>
      <c r="U89" s="18"/>
      <c r="V89" s="18"/>
      <c r="W89" s="4"/>
      <c r="X89" s="340"/>
      <c r="Y89" s="340"/>
      <c r="Z89" s="116"/>
      <c r="AA89" s="116"/>
      <c r="AB89" s="18"/>
      <c r="AC89" s="18"/>
      <c r="AD89" s="340"/>
      <c r="AE89" s="340"/>
      <c r="AF89" s="348"/>
      <c r="AG89" s="348"/>
      <c r="AH89" s="302" t="s">
        <v>1375</v>
      </c>
      <c r="AI89" s="18">
        <v>44335</v>
      </c>
      <c r="AJ89" s="303" t="s">
        <v>17610</v>
      </c>
      <c r="AK89" s="18">
        <v>44335</v>
      </c>
      <c r="AL89" s="303">
        <v>0.73888888888888893</v>
      </c>
      <c r="AM89" s="135" t="s">
        <v>28</v>
      </c>
      <c r="AN89" s="135" t="s">
        <v>26</v>
      </c>
      <c r="AO89" s="135" t="s">
        <v>26</v>
      </c>
      <c r="AP89" s="135">
        <v>1353927</v>
      </c>
      <c r="AQ89" s="135" t="s">
        <v>17612</v>
      </c>
      <c r="AR89" s="135"/>
      <c r="AS89" s="336" t="s">
        <v>17613</v>
      </c>
      <c r="AT89" s="336">
        <v>121364031</v>
      </c>
      <c r="AU89" s="135"/>
      <c r="AV89" s="135" t="s">
        <v>18181</v>
      </c>
      <c r="AW89" s="135" t="s">
        <v>18182</v>
      </c>
      <c r="AX89" s="302" t="s">
        <v>1375</v>
      </c>
      <c r="AY89" s="135" t="s">
        <v>25</v>
      </c>
      <c r="AZ89" s="135" t="s">
        <v>25</v>
      </c>
      <c r="BA89" s="135" t="s">
        <v>25</v>
      </c>
      <c r="BB89" s="135" t="s">
        <v>25</v>
      </c>
      <c r="BC89" s="348"/>
      <c r="BD89" s="135" t="s">
        <v>27</v>
      </c>
      <c r="BE89" s="135" t="s">
        <v>4</v>
      </c>
      <c r="BF89" s="135" t="s">
        <v>34</v>
      </c>
      <c r="BG89" s="135" t="s">
        <v>34</v>
      </c>
      <c r="BH89" s="116" t="s">
        <v>116</v>
      </c>
      <c r="BI89" s="364"/>
      <c r="BJ89" s="116"/>
      <c r="BK89" s="116"/>
      <c r="BL89" s="116"/>
      <c r="BM89" s="116" t="s">
        <v>4</v>
      </c>
      <c r="BN89" s="116" t="s">
        <v>1380</v>
      </c>
      <c r="BO89" s="116" t="s">
        <v>1381</v>
      </c>
      <c r="BP89" s="116"/>
      <c r="BQ89" s="116" t="s">
        <v>1490</v>
      </c>
      <c r="BR89" s="116" t="s">
        <v>1614</v>
      </c>
      <c r="BS89" s="116" t="s">
        <v>1563</v>
      </c>
      <c r="BT89" t="s">
        <v>18183</v>
      </c>
      <c r="BU89" t="s">
        <v>18184</v>
      </c>
      <c r="BV89" s="302" t="s">
        <v>1375</v>
      </c>
      <c r="BW89" s="135" t="s">
        <v>43</v>
      </c>
      <c r="BX89" s="373"/>
      <c r="BY89" s="373"/>
      <c r="BZ89" s="10" t="s">
        <v>82</v>
      </c>
      <c r="CA89" t="s">
        <v>17614</v>
      </c>
      <c r="CB89">
        <v>12000</v>
      </c>
      <c r="CC89" s="116"/>
      <c r="CD89" s="116" t="s">
        <v>1368</v>
      </c>
      <c r="CE89" s="116"/>
      <c r="CF89" s="304"/>
      <c r="CG89" s="116"/>
      <c r="CH89" s="304"/>
      <c r="CI89" s="116"/>
      <c r="CJ89" s="135" t="s">
        <v>16743</v>
      </c>
      <c r="CK89" s="135" t="s">
        <v>16743</v>
      </c>
      <c r="CL89" s="135" t="s">
        <v>16743</v>
      </c>
      <c r="CM89" s="135" t="s">
        <v>16743</v>
      </c>
      <c r="CN89" s="284" t="s">
        <v>17582</v>
      </c>
      <c r="CO89" s="85" t="s">
        <v>16743</v>
      </c>
      <c r="CP89" s="85" t="s">
        <v>16743</v>
      </c>
      <c r="CQ89" s="85" t="s">
        <v>16743</v>
      </c>
      <c r="CR89" s="85" t="s">
        <v>16743</v>
      </c>
      <c r="CS89" s="375"/>
      <c r="CT89" s="85" t="s">
        <v>16743</v>
      </c>
      <c r="CU89" s="85" t="s">
        <v>16743</v>
      </c>
      <c r="CV89" s="85" t="s">
        <v>16743</v>
      </c>
      <c r="CW89" s="85" t="s">
        <v>16743</v>
      </c>
      <c r="CX89" s="85" t="s">
        <v>16743</v>
      </c>
      <c r="CY89" s="85" t="s">
        <v>16743</v>
      </c>
      <c r="CZ89" s="85" t="s">
        <v>16743</v>
      </c>
      <c r="DA89" s="85" t="s">
        <v>16743</v>
      </c>
      <c r="DB89" s="85" t="s">
        <v>16743</v>
      </c>
      <c r="DC89" s="85" t="s">
        <v>16743</v>
      </c>
      <c r="DD89" s="85" t="s">
        <v>16743</v>
      </c>
      <c r="DE89" s="85" t="s">
        <v>16743</v>
      </c>
      <c r="DF89" s="85" t="s">
        <v>16743</v>
      </c>
      <c r="DG89" s="85" t="s">
        <v>16743</v>
      </c>
      <c r="DH89" s="284" t="s">
        <v>1375</v>
      </c>
      <c r="DI89" s="197" t="s">
        <v>2685</v>
      </c>
      <c r="DJ89" s="4" t="s">
        <v>17615</v>
      </c>
      <c r="DK89" s="4" t="s">
        <v>17610</v>
      </c>
      <c r="DL89" s="285" t="s">
        <v>17577</v>
      </c>
      <c r="DM89" s="4" t="s">
        <v>17611</v>
      </c>
      <c r="DN89" s="4" t="s">
        <v>17613</v>
      </c>
      <c r="DO89" s="340"/>
      <c r="DP89" s="340"/>
      <c r="DQ89" s="4" t="s">
        <v>17616</v>
      </c>
      <c r="DR89" s="340"/>
      <c r="DS89" s="340"/>
      <c r="DT89" s="340"/>
      <c r="DU89" s="340"/>
      <c r="DV89" s="4">
        <v>42891101</v>
      </c>
      <c r="DW89" s="4" t="s">
        <v>17617</v>
      </c>
      <c r="DX89" s="4">
        <v>9260</v>
      </c>
      <c r="DY89" s="4"/>
      <c r="DZ89" s="348"/>
      <c r="EA89" s="4" t="s">
        <v>25</v>
      </c>
      <c r="EB89" s="4"/>
      <c r="EC89" s="4"/>
      <c r="ED89" s="340"/>
      <c r="EE89" s="340"/>
      <c r="EF89" s="340"/>
      <c r="EG89" s="348"/>
      <c r="EH89" s="348"/>
      <c r="EI89" s="4"/>
      <c r="EJ89" s="4" t="s">
        <v>26</v>
      </c>
      <c r="EK89" s="4" t="s">
        <v>25</v>
      </c>
      <c r="EL89" s="4"/>
      <c r="EM89" s="4" t="s">
        <v>2781</v>
      </c>
      <c r="EN89" s="4"/>
      <c r="EO89" s="4" t="s">
        <v>1760</v>
      </c>
      <c r="EP89" s="340"/>
      <c r="EQ89" s="4" t="s">
        <v>2113</v>
      </c>
      <c r="ER89" s="4"/>
      <c r="ES89" s="4" t="s">
        <v>4</v>
      </c>
      <c r="ET89" s="340"/>
      <c r="EU89" s="4" t="s">
        <v>116</v>
      </c>
      <c r="EV89" s="340"/>
      <c r="EW89" s="4" t="s">
        <v>1368</v>
      </c>
      <c r="EX89" s="340"/>
      <c r="EY89" s="4" t="s">
        <v>1490</v>
      </c>
      <c r="EZ89" s="4"/>
      <c r="FA89" s="4" t="s">
        <v>25</v>
      </c>
      <c r="FB89" s="340"/>
      <c r="FC89" s="4" t="s">
        <v>1816</v>
      </c>
      <c r="FD89" s="340"/>
      <c r="FE89" s="4" t="s">
        <v>1864</v>
      </c>
      <c r="FF89" s="4" t="s">
        <v>1865</v>
      </c>
      <c r="FG89" s="4" t="s">
        <v>26</v>
      </c>
      <c r="FH89" s="4" t="s">
        <v>1375</v>
      </c>
      <c r="FI89" s="4" t="s">
        <v>1839</v>
      </c>
      <c r="FJ89" s="4" t="s">
        <v>82</v>
      </c>
      <c r="FK89" s="4" t="s">
        <v>81</v>
      </c>
      <c r="FL89" t="s">
        <v>17618</v>
      </c>
      <c r="FM89" s="4" t="s">
        <v>17612</v>
      </c>
      <c r="FN89" s="4" t="s">
        <v>1839</v>
      </c>
      <c r="FO89" s="4" t="s">
        <v>1890</v>
      </c>
      <c r="FP89" s="4" t="s">
        <v>2707</v>
      </c>
      <c r="FQ89" s="4" t="s">
        <v>1375</v>
      </c>
      <c r="FR89" s="4" t="s">
        <v>1434</v>
      </c>
      <c r="FS89" s="4" t="s">
        <v>1870</v>
      </c>
      <c r="FT89" s="4"/>
      <c r="FU89" s="4"/>
      <c r="FV89"/>
      <c r="FW89" s="4"/>
      <c r="FX89" s="4"/>
      <c r="FY89" s="4"/>
      <c r="FZ89" s="4"/>
      <c r="GA89" s="4"/>
      <c r="GB89" s="4"/>
      <c r="GC89" s="340"/>
      <c r="GD89" s="340"/>
      <c r="GE89" s="340"/>
      <c r="GF89" s="348"/>
      <c r="GG89" s="348"/>
      <c r="GH89" s="3"/>
      <c r="GI89" s="4"/>
      <c r="GJ89" s="4"/>
      <c r="GK89" s="4"/>
      <c r="GL89" s="4"/>
      <c r="GM89" s="4"/>
      <c r="GN89" s="4"/>
      <c r="GO89" s="340"/>
      <c r="GP89" s="4"/>
      <c r="GQ89" s="340"/>
      <c r="GR89" s="4"/>
      <c r="GS89" s="340"/>
      <c r="GT89" s="4"/>
      <c r="GU89" s="4"/>
      <c r="GV89" s="4"/>
      <c r="GW89" s="4"/>
      <c r="GX89" s="4"/>
      <c r="GY89"/>
      <c r="GZ89" t="str">
        <f ca="1">IFERROR(INDIRECT("'[2021_Ignition_Tracker_QC_File_20210528.xlsm]Ignition Tracker'!"&amp;ADDRESS(MATCH($A89,'[2]Ignition Tracker'!$A:$A,0),MATCH(GZ$1,'[2]Ignition Tracker'!$1:$1,0))),"")</f>
        <v/>
      </c>
      <c r="HA89" s="4" t="str">
        <f ca="1">IFERROR(INDIRECT("'[2021_Ignition_Tracker_QC_File_20210528.xlsm]Ignition Tracker'!"&amp;ADDRESS(MATCH($A89,'[2]Ignition Tracker'!$A:$A,0),MATCH(HA$1,'[2]Ignition Tracker'!$1:$1,0))),"")</f>
        <v/>
      </c>
      <c r="HB89" s="4" t="str">
        <f ca="1">IFERROR(INDIRECT("'[2021_Ignition_Tracker_QC_File_20210528.xlsm]Ignition Tracker'!"&amp;ADDRESS(MATCH($A89,'[2]Ignition Tracker'!$A:$A,0),MATCH(HB$1,'[2]Ignition Tracker'!$1:$1,0))),"")</f>
        <v/>
      </c>
      <c r="HC89" s="4" t="str">
        <f ca="1">IFERROR(INDIRECT("'[2021_Ignition_Tracker_QC_File_20210528.xlsm]Ignition Tracker'!"&amp;ADDRESS(MATCH($A89,'[2]Ignition Tracker'!$A:$A,0),MATCH(HC$1,'[2]Ignition Tracker'!$1:$1,0))),"")</f>
        <v/>
      </c>
    </row>
    <row r="90" spans="1:211" s="269" customFormat="1" x14ac:dyDescent="0.35">
      <c r="A90" s="300">
        <v>611</v>
      </c>
      <c r="B90" s="340"/>
      <c r="C90" s="116" t="s">
        <v>1412</v>
      </c>
      <c r="D90" s="18">
        <v>44340</v>
      </c>
      <c r="E90" s="18">
        <v>44340</v>
      </c>
      <c r="F90" s="340"/>
      <c r="G90" s="301" t="s">
        <v>17619</v>
      </c>
      <c r="H90" s="302" t="s">
        <v>1375</v>
      </c>
      <c r="I90" s="116" t="s">
        <v>3884</v>
      </c>
      <c r="J90" s="340"/>
      <c r="K90" s="348"/>
      <c r="L90" s="248"/>
      <c r="M90" s="358"/>
      <c r="N90" s="267" t="s">
        <v>19657</v>
      </c>
      <c r="O90" s="354"/>
      <c r="P90" s="354"/>
      <c r="Q90" s="248"/>
      <c r="R90" s="248"/>
      <c r="S90" s="248"/>
      <c r="T90" s="135"/>
      <c r="U90" s="18"/>
      <c r="V90" s="18"/>
      <c r="W90" s="4"/>
      <c r="X90" s="340"/>
      <c r="Y90" s="340"/>
      <c r="Z90" s="116"/>
      <c r="AA90" s="116"/>
      <c r="AB90" s="18"/>
      <c r="AC90" s="18"/>
      <c r="AD90" s="340"/>
      <c r="AE90" s="340"/>
      <c r="AF90" s="348"/>
      <c r="AG90" s="348"/>
      <c r="AH90" s="302" t="s">
        <v>1375</v>
      </c>
      <c r="AI90" s="18">
        <v>44335</v>
      </c>
      <c r="AJ90" s="303">
        <v>0.73402777777777783</v>
      </c>
      <c r="AK90" s="18">
        <v>44335</v>
      </c>
      <c r="AL90" s="303">
        <v>0.73402777777777783</v>
      </c>
      <c r="AM90" s="135" t="s">
        <v>28</v>
      </c>
      <c r="AN90" s="135" t="s">
        <v>26</v>
      </c>
      <c r="AO90" s="135" t="s">
        <v>26</v>
      </c>
      <c r="AP90" s="135" t="s">
        <v>17621</v>
      </c>
      <c r="AQ90" s="135"/>
      <c r="AR90" s="135"/>
      <c r="AS90" s="336" t="s">
        <v>17622</v>
      </c>
      <c r="AT90" s="336">
        <v>121363756</v>
      </c>
      <c r="AU90" s="135"/>
      <c r="AV90" s="135"/>
      <c r="AW90" s="135" t="s">
        <v>18091</v>
      </c>
      <c r="AX90" s="302" t="s">
        <v>1375</v>
      </c>
      <c r="AY90" s="135" t="s">
        <v>25</v>
      </c>
      <c r="AZ90" s="135" t="s">
        <v>25</v>
      </c>
      <c r="BA90" s="135" t="s">
        <v>25</v>
      </c>
      <c r="BB90" s="135" t="s">
        <v>25</v>
      </c>
      <c r="BC90" s="364"/>
      <c r="BD90" s="135" t="s">
        <v>27</v>
      </c>
      <c r="BE90" s="135" t="s">
        <v>4</v>
      </c>
      <c r="BF90" s="135" t="s">
        <v>34</v>
      </c>
      <c r="BG90" s="135" t="s">
        <v>34</v>
      </c>
      <c r="BH90" s="116" t="s">
        <v>116</v>
      </c>
      <c r="BI90" s="364"/>
      <c r="BJ90" s="116"/>
      <c r="BK90" s="116"/>
      <c r="BL90" s="116"/>
      <c r="BM90" s="116" t="s">
        <v>102</v>
      </c>
      <c r="BN90" s="116" t="s">
        <v>1378</v>
      </c>
      <c r="BO90" s="116" t="s">
        <v>1398</v>
      </c>
      <c r="BP90" s="116" t="s">
        <v>25</v>
      </c>
      <c r="BQ90" s="116" t="s">
        <v>8</v>
      </c>
      <c r="BR90" s="116" t="s">
        <v>1614</v>
      </c>
      <c r="BS90" s="116" t="s">
        <v>1563</v>
      </c>
      <c r="BT90" t="s">
        <v>18092</v>
      </c>
      <c r="BU90" t="s">
        <v>18093</v>
      </c>
      <c r="BV90" s="302" t="s">
        <v>1375</v>
      </c>
      <c r="BW90" s="135" t="s">
        <v>1404</v>
      </c>
      <c r="BX90" s="373"/>
      <c r="BY90" s="373"/>
      <c r="BZ90" s="10" t="s">
        <v>84</v>
      </c>
      <c r="CA90" t="s">
        <v>4142</v>
      </c>
      <c r="CB90">
        <v>12000</v>
      </c>
      <c r="CC90" s="116"/>
      <c r="CD90" s="116" t="s">
        <v>1368</v>
      </c>
      <c r="CE90" s="123" t="s">
        <v>1450</v>
      </c>
      <c r="CF90" s="116"/>
      <c r="CG90" s="116"/>
      <c r="CH90" s="123"/>
      <c r="CI90" s="116"/>
      <c r="CJ90" s="135" t="s">
        <v>16743</v>
      </c>
      <c r="CK90" s="135" t="s">
        <v>16743</v>
      </c>
      <c r="CL90" s="135" t="s">
        <v>16743</v>
      </c>
      <c r="CM90" s="135" t="s">
        <v>16743</v>
      </c>
      <c r="CN90" s="284" t="s">
        <v>17582</v>
      </c>
      <c r="CO90" s="85" t="s">
        <v>16743</v>
      </c>
      <c r="CP90" s="85" t="s">
        <v>16743</v>
      </c>
      <c r="CQ90" s="85" t="s">
        <v>16743</v>
      </c>
      <c r="CR90" s="85" t="s">
        <v>16743</v>
      </c>
      <c r="CS90" s="375"/>
      <c r="CT90" s="85" t="s">
        <v>16743</v>
      </c>
      <c r="CU90" s="85" t="s">
        <v>16743</v>
      </c>
      <c r="CV90" s="85" t="s">
        <v>16743</v>
      </c>
      <c r="CW90" s="85" t="s">
        <v>16743</v>
      </c>
      <c r="CX90" s="85" t="s">
        <v>16743</v>
      </c>
      <c r="CY90" s="85" t="s">
        <v>16743</v>
      </c>
      <c r="CZ90" s="85" t="s">
        <v>16743</v>
      </c>
      <c r="DA90" s="85" t="s">
        <v>16743</v>
      </c>
      <c r="DB90" s="85" t="s">
        <v>16743</v>
      </c>
      <c r="DC90" s="85" t="s">
        <v>16743</v>
      </c>
      <c r="DD90" s="85" t="s">
        <v>16743</v>
      </c>
      <c r="DE90" s="85" t="s">
        <v>16743</v>
      </c>
      <c r="DF90" s="85" t="s">
        <v>16743</v>
      </c>
      <c r="DG90" s="85" t="s">
        <v>16743</v>
      </c>
      <c r="DH90" s="284" t="s">
        <v>1375</v>
      </c>
      <c r="DI90" s="197" t="s">
        <v>128</v>
      </c>
      <c r="DJ90" s="4" t="s">
        <v>2242</v>
      </c>
      <c r="DK90" s="4" t="s">
        <v>17620</v>
      </c>
      <c r="DL90" s="285" t="s">
        <v>17577</v>
      </c>
      <c r="DM90" s="4" t="s">
        <v>17621</v>
      </c>
      <c r="DN90" s="4" t="s">
        <v>17622</v>
      </c>
      <c r="DO90" s="340"/>
      <c r="DP90" s="340"/>
      <c r="DQ90" s="4" t="s">
        <v>2242</v>
      </c>
      <c r="DR90" s="340"/>
      <c r="DS90" s="340"/>
      <c r="DT90" s="340"/>
      <c r="DU90" s="340"/>
      <c r="DV90" s="4">
        <v>152811104</v>
      </c>
      <c r="DW90" s="4" t="s">
        <v>17623</v>
      </c>
      <c r="DX90" s="4">
        <v>9002</v>
      </c>
      <c r="DY90" s="4"/>
      <c r="DZ90" s="348"/>
      <c r="EA90" s="4" t="s">
        <v>25</v>
      </c>
      <c r="EB90" s="4">
        <v>5</v>
      </c>
      <c r="EC90" s="4" t="s">
        <v>1887</v>
      </c>
      <c r="ED90" s="340"/>
      <c r="EE90" s="340"/>
      <c r="EF90" s="340"/>
      <c r="EG90" s="348"/>
      <c r="EH90" s="348"/>
      <c r="EI90" s="4"/>
      <c r="EJ90" s="4" t="s">
        <v>26</v>
      </c>
      <c r="EK90" s="4" t="s">
        <v>25</v>
      </c>
      <c r="EL90" s="4"/>
      <c r="EM90" s="4" t="s">
        <v>1759</v>
      </c>
      <c r="EN90" s="4"/>
      <c r="EO90" s="4" t="s">
        <v>1862</v>
      </c>
      <c r="EP90" s="340"/>
      <c r="EQ90" s="4" t="s">
        <v>1761</v>
      </c>
      <c r="ER90" s="4"/>
      <c r="ES90" s="4" t="s">
        <v>4</v>
      </c>
      <c r="ET90" s="340"/>
      <c r="EU90" s="4" t="s">
        <v>116</v>
      </c>
      <c r="EV90" s="340"/>
      <c r="EW90" s="4" t="s">
        <v>1368</v>
      </c>
      <c r="EX90" s="340"/>
      <c r="EY90" s="4" t="s">
        <v>1372</v>
      </c>
      <c r="EZ90" s="4"/>
      <c r="FA90" s="4" t="s">
        <v>25</v>
      </c>
      <c r="FB90" s="340"/>
      <c r="FC90" s="4" t="s">
        <v>1816</v>
      </c>
      <c r="FD90" s="340"/>
      <c r="FE90" s="4" t="s">
        <v>1837</v>
      </c>
      <c r="FF90" s="4" t="s">
        <v>1865</v>
      </c>
      <c r="FG90" s="4" t="s">
        <v>26</v>
      </c>
      <c r="FH90" s="4" t="s">
        <v>1375</v>
      </c>
      <c r="FI90" s="4"/>
      <c r="FJ90" s="4"/>
      <c r="FK90" s="4"/>
      <c r="FL90"/>
      <c r="FM90" s="4"/>
      <c r="FN90" s="4"/>
      <c r="FO90" s="4"/>
      <c r="FP90" s="4"/>
      <c r="FQ90" s="4"/>
      <c r="FR90" s="4"/>
      <c r="FS90" s="4"/>
      <c r="FT90" s="4"/>
      <c r="FU90" s="4"/>
      <c r="FV90"/>
      <c r="FW90" s="4"/>
      <c r="FX90" s="4"/>
      <c r="FY90" s="4"/>
      <c r="FZ90" s="4"/>
      <c r="GA90" s="4"/>
      <c r="GB90" s="4"/>
      <c r="GC90" s="340"/>
      <c r="GD90" s="340"/>
      <c r="GE90" s="340"/>
      <c r="GF90" s="348"/>
      <c r="GG90" s="348"/>
      <c r="GH90" s="3"/>
      <c r="GI90" s="4"/>
      <c r="GJ90" s="4"/>
      <c r="GK90" s="4"/>
      <c r="GL90" s="4"/>
      <c r="GM90" s="4"/>
      <c r="GN90" s="4"/>
      <c r="GO90" s="340"/>
      <c r="GP90" s="4"/>
      <c r="GQ90" s="340"/>
      <c r="GR90" s="4"/>
      <c r="GS90" s="340"/>
      <c r="GT90" s="4"/>
      <c r="GU90" s="4"/>
      <c r="GV90" s="4"/>
      <c r="GW90" s="4"/>
      <c r="GX90" s="4"/>
      <c r="GY90"/>
      <c r="GZ90" t="str">
        <f ca="1">IFERROR(INDIRECT("'[2021_Ignition_Tracker_QC_File_20210528.xlsm]Ignition Tracker'!"&amp;ADDRESS(MATCH($A90,'[2]Ignition Tracker'!$A:$A,0),MATCH(GZ$1,'[2]Ignition Tracker'!$1:$1,0))),"")</f>
        <v/>
      </c>
      <c r="HA90" s="4" t="str">
        <f ca="1">IFERROR(INDIRECT("'[2021_Ignition_Tracker_QC_File_20210528.xlsm]Ignition Tracker'!"&amp;ADDRESS(MATCH($A90,'[2]Ignition Tracker'!$A:$A,0),MATCH(HA$1,'[2]Ignition Tracker'!$1:$1,0))),"")</f>
        <v/>
      </c>
      <c r="HB90" s="4" t="str">
        <f ca="1">IFERROR(INDIRECT("'[2021_Ignition_Tracker_QC_File_20210528.xlsm]Ignition Tracker'!"&amp;ADDRESS(MATCH($A90,'[2]Ignition Tracker'!$A:$A,0),MATCH(HB$1,'[2]Ignition Tracker'!$1:$1,0))),"")</f>
        <v/>
      </c>
      <c r="HC90" s="4" t="str">
        <f ca="1">IFERROR(INDIRECT("'[2021_Ignition_Tracker_QC_File_20210528.xlsm]Ignition Tracker'!"&amp;ADDRESS(MATCH($A90,'[2]Ignition Tracker'!$A:$A,0),MATCH(HC$1,'[2]Ignition Tracker'!$1:$1,0))),"")</f>
        <v/>
      </c>
    </row>
    <row r="91" spans="1:211" s="269" customFormat="1" x14ac:dyDescent="0.35">
      <c r="A91" s="137">
        <v>610</v>
      </c>
      <c r="B91" s="339"/>
      <c r="C91" s="123" t="s">
        <v>1410</v>
      </c>
      <c r="D91" s="124"/>
      <c r="E91" s="124"/>
      <c r="F91" s="340"/>
      <c r="G91" s="125" t="s">
        <v>17575</v>
      </c>
      <c r="H91" s="266" t="s">
        <v>1375</v>
      </c>
      <c r="I91" s="123"/>
      <c r="J91" s="339"/>
      <c r="K91" s="355"/>
      <c r="L91" s="267"/>
      <c r="M91" s="354"/>
      <c r="N91" s="267" t="s">
        <v>19657</v>
      </c>
      <c r="O91" s="354"/>
      <c r="P91" s="354"/>
      <c r="Q91" s="267"/>
      <c r="R91" s="267"/>
      <c r="S91" s="267"/>
      <c r="T91" s="123"/>
      <c r="U91" s="124"/>
      <c r="V91" s="124"/>
      <c r="W91" s="123"/>
      <c r="X91" s="339"/>
      <c r="Y91" s="339"/>
      <c r="Z91" s="123"/>
      <c r="AA91" s="123"/>
      <c r="AB91" s="124"/>
      <c r="AC91" s="124"/>
      <c r="AD91" s="339"/>
      <c r="AE91" s="339"/>
      <c r="AF91" s="355"/>
      <c r="AG91" s="355"/>
      <c r="AH91" s="266" t="s">
        <v>1375</v>
      </c>
      <c r="AI91" s="124">
        <v>44334</v>
      </c>
      <c r="AJ91" s="252">
        <v>0.22847222222222222</v>
      </c>
      <c r="AK91" s="124">
        <v>44334</v>
      </c>
      <c r="AL91" s="252"/>
      <c r="AM91" s="85" t="s">
        <v>1396</v>
      </c>
      <c r="AN91" s="85" t="s">
        <v>26</v>
      </c>
      <c r="AO91" s="85" t="s">
        <v>26</v>
      </c>
      <c r="AP91" s="85"/>
      <c r="AQ91" s="85"/>
      <c r="AR91" s="85" t="s">
        <v>17574</v>
      </c>
      <c r="AS91" s="335"/>
      <c r="AT91" s="335"/>
      <c r="AU91" s="85"/>
      <c r="AV91" s="85"/>
      <c r="AW91" s="85"/>
      <c r="AX91" s="266" t="s">
        <v>1375</v>
      </c>
      <c r="AY91" s="85" t="s">
        <v>25</v>
      </c>
      <c r="AZ91" s="85" t="s">
        <v>25</v>
      </c>
      <c r="BA91" s="85" t="s">
        <v>25</v>
      </c>
      <c r="BB91" s="85" t="s">
        <v>25</v>
      </c>
      <c r="BC91" s="348"/>
      <c r="BD91" s="85" t="s">
        <v>27</v>
      </c>
      <c r="BE91" s="85" t="s">
        <v>13</v>
      </c>
      <c r="BF91" s="85" t="s">
        <v>35</v>
      </c>
      <c r="BG91" s="85"/>
      <c r="BH91" s="304" t="s">
        <v>18047</v>
      </c>
      <c r="BI91" s="364"/>
      <c r="BJ91" s="123"/>
      <c r="BK91" s="123"/>
      <c r="BL91" s="123"/>
      <c r="BM91" s="123" t="s">
        <v>102</v>
      </c>
      <c r="BN91" s="123" t="s">
        <v>1378</v>
      </c>
      <c r="BO91" s="123" t="s">
        <v>1398</v>
      </c>
      <c r="BP91" s="123"/>
      <c r="BQ91" s="4" t="s">
        <v>8</v>
      </c>
      <c r="BR91" s="123" t="s">
        <v>1618</v>
      </c>
      <c r="BS91" s="123" t="s">
        <v>1420</v>
      </c>
      <c r="BT91"/>
      <c r="BU91"/>
      <c r="BV91" s="266" t="s">
        <v>1375</v>
      </c>
      <c r="BW91" s="85" t="s">
        <v>1404</v>
      </c>
      <c r="BX91" s="372"/>
      <c r="BY91" s="372"/>
      <c r="BZ91" s="129" t="s">
        <v>82</v>
      </c>
      <c r="CA91" t="s">
        <v>17573</v>
      </c>
      <c r="CB91">
        <v>60000</v>
      </c>
      <c r="CC91" s="123"/>
      <c r="CD91" s="123" t="s">
        <v>6</v>
      </c>
      <c r="CE91" s="123" t="s">
        <v>17</v>
      </c>
      <c r="CF91" s="123"/>
      <c r="CG91" s="123"/>
      <c r="CH91" s="123"/>
      <c r="CI91" s="123"/>
      <c r="CJ91" s="85" t="s">
        <v>16743</v>
      </c>
      <c r="CK91" s="85" t="s">
        <v>16743</v>
      </c>
      <c r="CL91" s="85" t="s">
        <v>16743</v>
      </c>
      <c r="CM91" s="85" t="s">
        <v>16743</v>
      </c>
      <c r="CN91" s="284" t="s">
        <v>17572</v>
      </c>
      <c r="CO91" s="85" t="s">
        <v>16743</v>
      </c>
      <c r="CP91" s="85" t="s">
        <v>16743</v>
      </c>
      <c r="CQ91" s="85" t="s">
        <v>16743</v>
      </c>
      <c r="CR91" s="85" t="s">
        <v>16743</v>
      </c>
      <c r="CS91" s="375"/>
      <c r="CT91" s="85" t="s">
        <v>16743</v>
      </c>
      <c r="CU91" s="85" t="s">
        <v>16743</v>
      </c>
      <c r="CV91" s="85" t="s">
        <v>16743</v>
      </c>
      <c r="CW91" s="85" t="s">
        <v>16743</v>
      </c>
      <c r="CX91" s="85" t="s">
        <v>16743</v>
      </c>
      <c r="CY91" s="85" t="s">
        <v>16743</v>
      </c>
      <c r="CZ91" s="85" t="s">
        <v>16743</v>
      </c>
      <c r="DA91" s="85" t="s">
        <v>16743</v>
      </c>
      <c r="DB91" s="85" t="s">
        <v>16743</v>
      </c>
      <c r="DC91" s="85" t="s">
        <v>16743</v>
      </c>
      <c r="DD91" s="85" t="s">
        <v>16743</v>
      </c>
      <c r="DE91" s="85" t="s">
        <v>16743</v>
      </c>
      <c r="DF91" s="85" t="s">
        <v>16743</v>
      </c>
      <c r="DG91" s="85" t="s">
        <v>16743</v>
      </c>
      <c r="DH91" s="284" t="s">
        <v>1375</v>
      </c>
      <c r="DI91" s="197" t="s">
        <v>1425</v>
      </c>
      <c r="DJ91" s="4"/>
      <c r="DK91" s="4"/>
      <c r="DL91" s="285"/>
      <c r="DM91" s="4"/>
      <c r="DN91" s="4"/>
      <c r="DO91" s="340"/>
      <c r="DP91" s="340"/>
      <c r="DQ91" s="4"/>
      <c r="DR91" s="340"/>
      <c r="DS91" s="340"/>
      <c r="DT91" s="340"/>
      <c r="DU91" s="340"/>
      <c r="DV91" s="4"/>
      <c r="DW91" s="4"/>
      <c r="DX91" s="4"/>
      <c r="DY91" s="4"/>
      <c r="DZ91" s="348"/>
      <c r="EA91" s="4"/>
      <c r="EB91" s="4"/>
      <c r="EC91" s="4"/>
      <c r="ED91" s="340"/>
      <c r="EE91" s="340"/>
      <c r="EF91" s="340"/>
      <c r="EG91" s="348"/>
      <c r="EH91" s="348"/>
      <c r="EI91" s="4"/>
      <c r="EJ91" s="4"/>
      <c r="EK91" s="4"/>
      <c r="EL91" s="4"/>
      <c r="EM91" s="4"/>
      <c r="EN91" s="4"/>
      <c r="EO91" s="4"/>
      <c r="EP91" s="340"/>
      <c r="EQ91" s="4"/>
      <c r="ER91" s="4"/>
      <c r="ES91" s="4"/>
      <c r="ET91" s="340"/>
      <c r="EU91" s="4"/>
      <c r="EV91" s="340"/>
      <c r="EW91" s="4"/>
      <c r="EX91" s="340"/>
      <c r="EY91" s="4"/>
      <c r="EZ91" s="4"/>
      <c r="FA91" s="4"/>
      <c r="FB91" s="340"/>
      <c r="FC91" s="4"/>
      <c r="FD91" s="340"/>
      <c r="FE91" s="4"/>
      <c r="FF91" s="4"/>
      <c r="FG91" s="4"/>
      <c r="FH91" s="4" t="s">
        <v>1375</v>
      </c>
      <c r="FI91" s="4"/>
      <c r="FJ91" s="4"/>
      <c r="FK91" s="4"/>
      <c r="FL91"/>
      <c r="FM91" s="4"/>
      <c r="FN91" s="4"/>
      <c r="FO91" s="4"/>
      <c r="FP91" s="4"/>
      <c r="FQ91" s="4"/>
      <c r="FR91" s="4"/>
      <c r="FS91" s="4"/>
      <c r="FT91" s="4"/>
      <c r="FU91" s="4"/>
      <c r="FV91"/>
      <c r="FW91" s="4"/>
      <c r="FX91" s="4"/>
      <c r="FY91" s="4"/>
      <c r="FZ91" s="4"/>
      <c r="GA91" s="4"/>
      <c r="GB91" s="4"/>
      <c r="GC91" s="340"/>
      <c r="GD91" s="340"/>
      <c r="GE91" s="340"/>
      <c r="GF91" s="348"/>
      <c r="GG91" s="348"/>
      <c r="GH91" s="3"/>
      <c r="GI91" s="4"/>
      <c r="GJ91" s="4"/>
      <c r="GK91" s="4"/>
      <c r="GL91" s="4"/>
      <c r="GM91" s="4"/>
      <c r="GN91" s="4"/>
      <c r="GO91" s="340"/>
      <c r="GP91" s="4"/>
      <c r="GQ91" s="340"/>
      <c r="GR91" s="4"/>
      <c r="GS91" s="340"/>
      <c r="GT91" s="4"/>
      <c r="GU91" s="4"/>
      <c r="GV91" s="4"/>
      <c r="GW91" s="4"/>
      <c r="GX91" s="4"/>
      <c r="GY91"/>
      <c r="GZ91"/>
      <c r="HA91" s="4"/>
      <c r="HB91" s="4"/>
      <c r="HC91" s="4"/>
    </row>
    <row r="92" spans="1:211" s="269" customFormat="1" x14ac:dyDescent="0.35">
      <c r="A92" s="137">
        <v>609</v>
      </c>
      <c r="B92" s="339"/>
      <c r="C92" s="123" t="s">
        <v>1412</v>
      </c>
      <c r="D92" s="124">
        <v>44335</v>
      </c>
      <c r="E92" s="124">
        <v>44335</v>
      </c>
      <c r="F92" s="340"/>
      <c r="G92" s="125" t="s">
        <v>17565</v>
      </c>
      <c r="H92" s="266" t="s">
        <v>1375</v>
      </c>
      <c r="I92" s="123"/>
      <c r="J92" s="339"/>
      <c r="K92" s="355"/>
      <c r="L92" s="267"/>
      <c r="M92" s="354"/>
      <c r="N92" s="267" t="s">
        <v>19657</v>
      </c>
      <c r="O92" s="354"/>
      <c r="P92" s="354"/>
      <c r="Q92" s="267"/>
      <c r="R92" s="267"/>
      <c r="S92" s="267"/>
      <c r="T92" s="123"/>
      <c r="U92" s="124"/>
      <c r="V92" s="124"/>
      <c r="W92" s="123"/>
      <c r="X92" s="339"/>
      <c r="Y92" s="339"/>
      <c r="Z92" s="123"/>
      <c r="AA92" s="123"/>
      <c r="AB92" s="124"/>
      <c r="AC92" s="124"/>
      <c r="AD92" s="339"/>
      <c r="AE92" s="339"/>
      <c r="AF92" s="355"/>
      <c r="AG92" s="355"/>
      <c r="AH92" s="266" t="s">
        <v>1375</v>
      </c>
      <c r="AI92" s="124">
        <v>44334</v>
      </c>
      <c r="AJ92" s="252" t="s">
        <v>16896</v>
      </c>
      <c r="AK92" s="124">
        <v>44334</v>
      </c>
      <c r="AL92" s="252" t="s">
        <v>16896</v>
      </c>
      <c r="AM92" s="85" t="s">
        <v>28</v>
      </c>
      <c r="AN92" s="85" t="s">
        <v>26</v>
      </c>
      <c r="AO92" s="85" t="s">
        <v>26</v>
      </c>
      <c r="AP92" s="85" t="s">
        <v>17566</v>
      </c>
      <c r="AQ92" s="85"/>
      <c r="AR92" s="85"/>
      <c r="AS92" s="335" t="s">
        <v>17567</v>
      </c>
      <c r="AT92" s="335"/>
      <c r="AU92" s="85"/>
      <c r="AV92" s="85"/>
      <c r="AW92" s="85"/>
      <c r="AX92" s="266" t="s">
        <v>1375</v>
      </c>
      <c r="AY92" s="85" t="s">
        <v>26</v>
      </c>
      <c r="AZ92" s="85" t="s">
        <v>26</v>
      </c>
      <c r="BA92" s="85" t="s">
        <v>26</v>
      </c>
      <c r="BB92" s="85" t="s">
        <v>26</v>
      </c>
      <c r="BC92" s="348"/>
      <c r="BD92" s="85" t="s">
        <v>33</v>
      </c>
      <c r="BE92" s="85" t="s">
        <v>4</v>
      </c>
      <c r="BF92" s="85"/>
      <c r="BG92" s="85"/>
      <c r="BH92" s="304" t="s">
        <v>18047</v>
      </c>
      <c r="BI92" s="364"/>
      <c r="BJ92" s="123"/>
      <c r="BK92" s="123"/>
      <c r="BL92" s="123"/>
      <c r="BM92" s="123" t="s">
        <v>106</v>
      </c>
      <c r="BN92" s="123"/>
      <c r="BO92" s="123"/>
      <c r="BP92" s="123"/>
      <c r="BQ92" s="4" t="s">
        <v>8</v>
      </c>
      <c r="BR92" s="123"/>
      <c r="BS92" s="123"/>
      <c r="BT92"/>
      <c r="BU92"/>
      <c r="BV92" s="266" t="s">
        <v>1375</v>
      </c>
      <c r="BW92" s="85" t="s">
        <v>44</v>
      </c>
      <c r="BX92" s="372"/>
      <c r="BY92" s="372"/>
      <c r="BZ92" s="129" t="s">
        <v>84</v>
      </c>
      <c r="CA92" t="s">
        <v>17571</v>
      </c>
      <c r="CB92">
        <v>12000</v>
      </c>
      <c r="CC92" s="123"/>
      <c r="CD92" s="123" t="s">
        <v>1368</v>
      </c>
      <c r="CE92" s="123" t="s">
        <v>1446</v>
      </c>
      <c r="CF92" s="123"/>
      <c r="CG92" s="123"/>
      <c r="CH92" s="123">
        <v>330</v>
      </c>
      <c r="CI92" s="123"/>
      <c r="CJ92" s="85" t="s">
        <v>16743</v>
      </c>
      <c r="CK92" s="85" t="s">
        <v>16743</v>
      </c>
      <c r="CL92" s="85" t="s">
        <v>16743</v>
      </c>
      <c r="CM92" s="85" t="s">
        <v>16743</v>
      </c>
      <c r="CN92" s="284" t="s">
        <v>17568</v>
      </c>
      <c r="CO92" s="296" t="s">
        <v>16743</v>
      </c>
      <c r="CP92" s="296" t="s">
        <v>16743</v>
      </c>
      <c r="CQ92" s="290" t="s">
        <v>16743</v>
      </c>
      <c r="CR92" s="296" t="s">
        <v>16743</v>
      </c>
      <c r="CS92" s="376"/>
      <c r="CT92" s="296" t="s">
        <v>16743</v>
      </c>
      <c r="CU92" s="296" t="s">
        <v>16743</v>
      </c>
      <c r="CV92" s="296" t="s">
        <v>16743</v>
      </c>
      <c r="CW92" s="296" t="s">
        <v>16743</v>
      </c>
      <c r="CX92" s="296" t="s">
        <v>16743</v>
      </c>
      <c r="CY92" s="296" t="s">
        <v>16743</v>
      </c>
      <c r="CZ92" s="296" t="s">
        <v>16743</v>
      </c>
      <c r="DA92" s="296" t="s">
        <v>16743</v>
      </c>
      <c r="DB92" s="296" t="s">
        <v>16743</v>
      </c>
      <c r="DC92" s="296" t="s">
        <v>16743</v>
      </c>
      <c r="DD92" s="296" t="s">
        <v>16743</v>
      </c>
      <c r="DE92" s="296" t="s">
        <v>16743</v>
      </c>
      <c r="DF92" s="296" t="s">
        <v>16743</v>
      </c>
      <c r="DG92" s="296" t="s">
        <v>16743</v>
      </c>
      <c r="DH92" s="284" t="s">
        <v>1375</v>
      </c>
      <c r="DI92" s="197" t="s">
        <v>128</v>
      </c>
      <c r="DJ92" s="4" t="s">
        <v>3987</v>
      </c>
      <c r="DK92" s="4" t="s">
        <v>16896</v>
      </c>
      <c r="DL92" s="285" t="s">
        <v>17502</v>
      </c>
      <c r="DM92" s="4" t="s">
        <v>17566</v>
      </c>
      <c r="DN92" s="4" t="s">
        <v>17567</v>
      </c>
      <c r="DO92" s="340"/>
      <c r="DP92" s="340"/>
      <c r="DQ92" s="4" t="s">
        <v>17569</v>
      </c>
      <c r="DR92" s="340"/>
      <c r="DS92" s="340"/>
      <c r="DT92" s="340"/>
      <c r="DU92" s="340"/>
      <c r="DV92" s="4">
        <v>152301102</v>
      </c>
      <c r="DW92" s="4" t="s">
        <v>17570</v>
      </c>
      <c r="DX92" s="4">
        <v>9320</v>
      </c>
      <c r="DY92" s="4"/>
      <c r="DZ92" s="348"/>
      <c r="EA92" s="4" t="s">
        <v>25</v>
      </c>
      <c r="EB92" s="4"/>
      <c r="EC92" s="4"/>
      <c r="ED92" s="340"/>
      <c r="EE92" s="340"/>
      <c r="EF92" s="340"/>
      <c r="EG92" s="348"/>
      <c r="EH92" s="348"/>
      <c r="EI92" s="4"/>
      <c r="EJ92" s="4" t="s">
        <v>26</v>
      </c>
      <c r="EK92" s="4" t="s">
        <v>25</v>
      </c>
      <c r="EL92" s="4"/>
      <c r="EM92" s="4" t="s">
        <v>1759</v>
      </c>
      <c r="EN92" s="4"/>
      <c r="EO92" s="4" t="s">
        <v>1862</v>
      </c>
      <c r="EP92" s="340"/>
      <c r="EQ92" s="4" t="s">
        <v>1836</v>
      </c>
      <c r="ER92" s="4"/>
      <c r="ES92" s="4" t="s">
        <v>1956</v>
      </c>
      <c r="ET92" s="340"/>
      <c r="EU92" s="4" t="s">
        <v>115</v>
      </c>
      <c r="EV92" s="340"/>
      <c r="EW92" s="4" t="s">
        <v>1368</v>
      </c>
      <c r="EX92" s="340"/>
      <c r="EY92" s="4" t="s">
        <v>8</v>
      </c>
      <c r="EZ92" s="4"/>
      <c r="FA92" s="4" t="s">
        <v>26</v>
      </c>
      <c r="FB92" s="340"/>
      <c r="FC92" s="4"/>
      <c r="FD92" s="340"/>
      <c r="FE92" s="4"/>
      <c r="FF92" s="4"/>
      <c r="FG92" s="4" t="s">
        <v>26</v>
      </c>
      <c r="FH92" s="4" t="s">
        <v>3884</v>
      </c>
      <c r="FI92" s="4"/>
      <c r="FJ92" s="4"/>
      <c r="FK92" s="4"/>
      <c r="FL92"/>
      <c r="FM92" s="4"/>
      <c r="FN92" s="4"/>
      <c r="FO92" s="4"/>
      <c r="FP92" s="4"/>
      <c r="FQ92" s="4"/>
      <c r="FR92" s="4"/>
      <c r="FS92" s="4"/>
      <c r="FT92" s="4"/>
      <c r="FU92" s="4"/>
      <c r="FV92"/>
      <c r="FW92" s="4"/>
      <c r="FX92" s="4"/>
      <c r="FY92" s="4"/>
      <c r="FZ92" s="4"/>
      <c r="GA92" s="4"/>
      <c r="GB92" s="4"/>
      <c r="GC92" s="340"/>
      <c r="GD92" s="340"/>
      <c r="GE92" s="340"/>
      <c r="GF92" s="348"/>
      <c r="GG92" s="348"/>
      <c r="GH92" s="3"/>
      <c r="GI92" s="4"/>
      <c r="GJ92" s="4"/>
      <c r="GK92" s="4"/>
      <c r="GL92" s="4"/>
      <c r="GM92" s="4"/>
      <c r="GN92" s="4"/>
      <c r="GO92" s="340"/>
      <c r="GP92" s="4"/>
      <c r="GQ92" s="340"/>
      <c r="GR92" s="4"/>
      <c r="GS92" s="340"/>
      <c r="GT92" s="4"/>
      <c r="GU92" s="4"/>
      <c r="GV92" s="4"/>
      <c r="GW92" s="4"/>
      <c r="GX92" s="4"/>
      <c r="GY92"/>
      <c r="GZ92"/>
      <c r="HA92" s="4"/>
      <c r="HB92" s="4"/>
      <c r="HC92" s="4" t="str">
        <f ca="1">IFERROR(INDIRECT("'[2021_Ignition_Tracker_QC_File_20210520.xlsm]Ignition Tracker'!"&amp;ADDRESS(MATCH($A92,'[3]Ignition Tracker'!$A:$A,0),MATCH(HC$1,'[3]Ignition Tracker'!$1:$1,0))),"")</f>
        <v/>
      </c>
    </row>
    <row r="93" spans="1:211" s="269" customFormat="1" x14ac:dyDescent="0.35">
      <c r="A93" s="137">
        <v>607</v>
      </c>
      <c r="B93" s="339"/>
      <c r="C93" s="123" t="s">
        <v>1412</v>
      </c>
      <c r="D93" s="124">
        <v>44334</v>
      </c>
      <c r="E93" s="124">
        <v>44334</v>
      </c>
      <c r="F93" s="340"/>
      <c r="G93" s="125" t="s">
        <v>17514</v>
      </c>
      <c r="H93" s="266" t="s">
        <v>1375</v>
      </c>
      <c r="I93" s="123"/>
      <c r="J93" s="339"/>
      <c r="K93" s="355"/>
      <c r="L93" s="267"/>
      <c r="M93" s="354"/>
      <c r="N93" s="267" t="s">
        <v>19657</v>
      </c>
      <c r="O93" s="354"/>
      <c r="P93" s="354"/>
      <c r="Q93" s="267"/>
      <c r="R93" s="267"/>
      <c r="S93" s="267"/>
      <c r="T93" s="123"/>
      <c r="U93" s="124"/>
      <c r="V93" s="124"/>
      <c r="W93" s="123"/>
      <c r="X93" s="339"/>
      <c r="Y93" s="339"/>
      <c r="Z93" s="123"/>
      <c r="AA93" s="123"/>
      <c r="AB93" s="124"/>
      <c r="AC93" s="124"/>
      <c r="AD93" s="339"/>
      <c r="AE93" s="339"/>
      <c r="AF93" s="355"/>
      <c r="AG93" s="355"/>
      <c r="AH93" s="266" t="s">
        <v>1375</v>
      </c>
      <c r="AI93" s="124">
        <v>44334</v>
      </c>
      <c r="AJ93" s="252" t="s">
        <v>17515</v>
      </c>
      <c r="AK93" s="124"/>
      <c r="AL93" s="252"/>
      <c r="AM93" s="85" t="s">
        <v>28</v>
      </c>
      <c r="AN93" s="85" t="s">
        <v>26</v>
      </c>
      <c r="AO93" s="85" t="s">
        <v>26</v>
      </c>
      <c r="AP93" s="85"/>
      <c r="AQ93" s="85"/>
      <c r="AR93" s="85"/>
      <c r="AS93" s="335">
        <v>2611471138</v>
      </c>
      <c r="AT93" s="335"/>
      <c r="AU93" s="85"/>
      <c r="AV93" s="85"/>
      <c r="AW93" s="85"/>
      <c r="AX93" s="266" t="s">
        <v>1375</v>
      </c>
      <c r="AY93" s="85" t="s">
        <v>26</v>
      </c>
      <c r="AZ93" s="85" t="s">
        <v>26</v>
      </c>
      <c r="BA93" s="85" t="s">
        <v>26</v>
      </c>
      <c r="BB93" s="85" t="s">
        <v>26</v>
      </c>
      <c r="BC93" s="348"/>
      <c r="BD93" s="85" t="s">
        <v>33</v>
      </c>
      <c r="BE93" s="85" t="s">
        <v>16</v>
      </c>
      <c r="BF93" s="85"/>
      <c r="BG93" s="85"/>
      <c r="BH93" s="304" t="s">
        <v>18047</v>
      </c>
      <c r="BI93" s="364"/>
      <c r="BJ93" s="123"/>
      <c r="BK93" s="123"/>
      <c r="BL93" s="123"/>
      <c r="BM93" s="123" t="s">
        <v>106</v>
      </c>
      <c r="BN93" s="123"/>
      <c r="BO93" s="123"/>
      <c r="BP93" s="123"/>
      <c r="BQ93" s="4" t="s">
        <v>8</v>
      </c>
      <c r="BR93" s="123"/>
      <c r="BS93" s="123"/>
      <c r="BT93"/>
      <c r="BU93"/>
      <c r="BV93" s="266" t="s">
        <v>1375</v>
      </c>
      <c r="BW93" s="85" t="s">
        <v>1404</v>
      </c>
      <c r="BX93" s="372"/>
      <c r="BY93" s="372"/>
      <c r="BZ93" s="129" t="s">
        <v>154</v>
      </c>
      <c r="CA93" t="s">
        <v>17525</v>
      </c>
      <c r="CB93">
        <v>12000</v>
      </c>
      <c r="CC93" s="123"/>
      <c r="CD93" s="123" t="s">
        <v>1810</v>
      </c>
      <c r="CE93" s="123" t="s">
        <v>17</v>
      </c>
      <c r="CF93" s="123"/>
      <c r="CG93" s="123"/>
      <c r="CH93" s="123"/>
      <c r="CI93" s="123"/>
      <c r="CJ93" s="85" t="s">
        <v>16743</v>
      </c>
      <c r="CK93" s="85" t="s">
        <v>16743</v>
      </c>
      <c r="CL93" s="85" t="s">
        <v>16743</v>
      </c>
      <c r="CM93" s="85" t="s">
        <v>16743</v>
      </c>
      <c r="CN93" s="284" t="s">
        <v>17504</v>
      </c>
      <c r="CO93" s="296" t="s">
        <v>16743</v>
      </c>
      <c r="CP93" s="296" t="s">
        <v>16743</v>
      </c>
      <c r="CQ93" s="290" t="s">
        <v>16743</v>
      </c>
      <c r="CR93" s="296" t="s">
        <v>16743</v>
      </c>
      <c r="CS93" s="376"/>
      <c r="CT93" s="296" t="s">
        <v>16743</v>
      </c>
      <c r="CU93" s="296" t="s">
        <v>16743</v>
      </c>
      <c r="CV93" s="296" t="s">
        <v>16743</v>
      </c>
      <c r="CW93" s="296" t="s">
        <v>16743</v>
      </c>
      <c r="CX93" s="296" t="s">
        <v>16743</v>
      </c>
      <c r="CY93" s="296" t="s">
        <v>16743</v>
      </c>
      <c r="CZ93" s="296" t="s">
        <v>16743</v>
      </c>
      <c r="DA93" s="296" t="s">
        <v>16743</v>
      </c>
      <c r="DB93" s="296" t="s">
        <v>16743</v>
      </c>
      <c r="DC93" s="296" t="s">
        <v>16743</v>
      </c>
      <c r="DD93" s="296" t="s">
        <v>16743</v>
      </c>
      <c r="DE93" s="296" t="s">
        <v>16743</v>
      </c>
      <c r="DF93" s="296" t="s">
        <v>16743</v>
      </c>
      <c r="DG93" s="296" t="s">
        <v>16743</v>
      </c>
      <c r="DH93" s="284" t="s">
        <v>1375</v>
      </c>
      <c r="DI93" s="197" t="s">
        <v>130</v>
      </c>
      <c r="DJ93" s="4" t="s">
        <v>17516</v>
      </c>
      <c r="DK93" s="4" t="s">
        <v>17515</v>
      </c>
      <c r="DL93" s="285" t="s">
        <v>17502</v>
      </c>
      <c r="DM93" s="4"/>
      <c r="DN93" s="4">
        <v>2611471138</v>
      </c>
      <c r="DO93" s="340"/>
      <c r="DP93" s="340"/>
      <c r="DQ93" s="4" t="s">
        <v>2140</v>
      </c>
      <c r="DR93" s="340"/>
      <c r="DS93" s="340"/>
      <c r="DT93" s="340"/>
      <c r="DU93" s="340"/>
      <c r="DV93" s="4">
        <v>12091112</v>
      </c>
      <c r="DW93" s="4" t="s">
        <v>17517</v>
      </c>
      <c r="DX93" s="4">
        <v>1122</v>
      </c>
      <c r="DY93" s="4"/>
      <c r="DZ93" s="348"/>
      <c r="EA93" s="4" t="s">
        <v>25</v>
      </c>
      <c r="EB93" s="4"/>
      <c r="EC93" s="4"/>
      <c r="ED93" s="340"/>
      <c r="EE93" s="340"/>
      <c r="EF93" s="340"/>
      <c r="EG93" s="348"/>
      <c r="EH93" s="348"/>
      <c r="EI93" s="4"/>
      <c r="EJ93" s="4" t="s">
        <v>26</v>
      </c>
      <c r="EK93" s="4" t="s">
        <v>25</v>
      </c>
      <c r="EL93" s="4" t="s">
        <v>25</v>
      </c>
      <c r="EM93" s="4" t="s">
        <v>1759</v>
      </c>
      <c r="EN93" s="4"/>
      <c r="EO93" s="4" t="s">
        <v>1760</v>
      </c>
      <c r="EP93" s="340"/>
      <c r="EQ93" s="4" t="s">
        <v>1761</v>
      </c>
      <c r="ER93" s="4"/>
      <c r="ES93" s="4" t="s">
        <v>1956</v>
      </c>
      <c r="ET93" s="340"/>
      <c r="EU93" s="4" t="s">
        <v>112</v>
      </c>
      <c r="EV93" s="340"/>
      <c r="EW93" s="4" t="s">
        <v>1370</v>
      </c>
      <c r="EX93" s="340"/>
      <c r="EY93" s="4" t="s">
        <v>8</v>
      </c>
      <c r="EZ93" s="4"/>
      <c r="FA93" s="4" t="s">
        <v>26</v>
      </c>
      <c r="FB93" s="340"/>
      <c r="FC93" s="4"/>
      <c r="FD93" s="340"/>
      <c r="FE93" s="4"/>
      <c r="FF93" s="4"/>
      <c r="FG93" s="4"/>
      <c r="FH93" s="4" t="s">
        <v>3884</v>
      </c>
      <c r="FI93" s="4"/>
      <c r="FJ93" s="4"/>
      <c r="FK93" s="4"/>
      <c r="FL93"/>
      <c r="FM93" s="4"/>
      <c r="FN93" s="4"/>
      <c r="FO93" s="4"/>
      <c r="FP93" s="4"/>
      <c r="FQ93" s="4"/>
      <c r="FR93" s="4"/>
      <c r="FS93" s="4"/>
      <c r="FT93" s="4"/>
      <c r="FU93" s="4"/>
      <c r="FV93"/>
      <c r="FW93" s="4"/>
      <c r="FX93" s="4"/>
      <c r="FY93" s="4"/>
      <c r="FZ93" s="4"/>
      <c r="GA93" s="4"/>
      <c r="GB93" s="4"/>
      <c r="GC93" s="340"/>
      <c r="GD93" s="340"/>
      <c r="GE93" s="340"/>
      <c r="GF93" s="348"/>
      <c r="GG93" s="348"/>
      <c r="GH93" s="3"/>
      <c r="GI93" s="4"/>
      <c r="GJ93" s="4"/>
      <c r="GK93" s="4"/>
      <c r="GL93" s="4"/>
      <c r="GM93" s="4"/>
      <c r="GN93" s="4"/>
      <c r="GO93" s="340"/>
      <c r="GP93" s="4"/>
      <c r="GQ93" s="340"/>
      <c r="GR93" s="4"/>
      <c r="GS93" s="340"/>
      <c r="GT93" s="4"/>
      <c r="GU93" s="4"/>
      <c r="GV93" s="4"/>
      <c r="GW93" s="4"/>
      <c r="GX93" s="4"/>
      <c r="GY93"/>
      <c r="GZ93"/>
      <c r="HA93" s="4"/>
      <c r="HB93" s="4"/>
      <c r="HC93" s="4" t="str">
        <f ca="1">IFERROR(INDIRECT("'[2021_Ignition_Tracker_QC_File_20210520.xlsm]Ignition Tracker'!"&amp;ADDRESS(MATCH($A93,'[3]Ignition Tracker'!$A:$A,0),MATCH(HC$1,'[3]Ignition Tracker'!$1:$1,0))),"")</f>
        <v/>
      </c>
    </row>
    <row r="94" spans="1:211" s="269" customFormat="1" x14ac:dyDescent="0.35">
      <c r="A94" s="137">
        <v>606</v>
      </c>
      <c r="B94" s="339"/>
      <c r="C94" s="123" t="s">
        <v>1410</v>
      </c>
      <c r="D94" s="124"/>
      <c r="E94" s="124"/>
      <c r="F94" s="340"/>
      <c r="G94" s="125" t="s">
        <v>17518</v>
      </c>
      <c r="H94" s="266" t="s">
        <v>1375</v>
      </c>
      <c r="I94" s="123"/>
      <c r="J94" s="339"/>
      <c r="K94" s="355"/>
      <c r="L94" s="267"/>
      <c r="M94" s="354"/>
      <c r="N94" s="267" t="s">
        <v>19657</v>
      </c>
      <c r="O94" s="354"/>
      <c r="P94" s="354"/>
      <c r="Q94" s="267"/>
      <c r="R94" s="267"/>
      <c r="S94" s="267"/>
      <c r="T94" s="123"/>
      <c r="U94" s="124"/>
      <c r="V94" s="124"/>
      <c r="W94" s="123"/>
      <c r="X94" s="339"/>
      <c r="Y94" s="339"/>
      <c r="Z94" s="123"/>
      <c r="AA94" s="123"/>
      <c r="AB94" s="124"/>
      <c r="AC94" s="124"/>
      <c r="AD94" s="339"/>
      <c r="AE94" s="339"/>
      <c r="AF94" s="355"/>
      <c r="AG94" s="355"/>
      <c r="AH94" s="266" t="s">
        <v>1375</v>
      </c>
      <c r="AI94" s="124">
        <v>44334</v>
      </c>
      <c r="AJ94" s="252" t="s">
        <v>17519</v>
      </c>
      <c r="AK94" s="124">
        <v>44334</v>
      </c>
      <c r="AL94" s="252" t="s">
        <v>17519</v>
      </c>
      <c r="AM94" s="85" t="s">
        <v>28</v>
      </c>
      <c r="AN94" s="85" t="s">
        <v>26</v>
      </c>
      <c r="AO94" s="85" t="s">
        <v>26</v>
      </c>
      <c r="AP94" s="85" t="s">
        <v>17520</v>
      </c>
      <c r="AQ94" s="85" t="s">
        <v>17521</v>
      </c>
      <c r="AR94" s="85"/>
      <c r="AS94" s="335" t="s">
        <v>17522</v>
      </c>
      <c r="AT94" s="335"/>
      <c r="AU94" s="85"/>
      <c r="AV94" s="85"/>
      <c r="AW94" s="85"/>
      <c r="AX94" s="266" t="s">
        <v>1375</v>
      </c>
      <c r="AY94" s="85" t="s">
        <v>25</v>
      </c>
      <c r="AZ94" s="85" t="s">
        <v>25</v>
      </c>
      <c r="BA94" s="85" t="s">
        <v>25</v>
      </c>
      <c r="BB94" s="85" t="s">
        <v>25</v>
      </c>
      <c r="BC94" s="348"/>
      <c r="BD94" s="85" t="s">
        <v>27</v>
      </c>
      <c r="BE94" s="85" t="s">
        <v>13</v>
      </c>
      <c r="BF94" s="85" t="s">
        <v>34</v>
      </c>
      <c r="BG94" s="85"/>
      <c r="BH94" s="304" t="s">
        <v>18051</v>
      </c>
      <c r="BI94" s="364"/>
      <c r="BJ94" s="123"/>
      <c r="BK94" s="123"/>
      <c r="BL94" s="123"/>
      <c r="BM94" s="123" t="s">
        <v>107</v>
      </c>
      <c r="BN94" s="123" t="s">
        <v>1380</v>
      </c>
      <c r="BO94" s="123" t="s">
        <v>42</v>
      </c>
      <c r="BP94" s="123"/>
      <c r="BQ94" s="4" t="s">
        <v>8</v>
      </c>
      <c r="BR94" s="123" t="s">
        <v>1614</v>
      </c>
      <c r="BS94" s="123" t="s">
        <v>1563</v>
      </c>
      <c r="BT94"/>
      <c r="BU94"/>
      <c r="BV94" s="266" t="s">
        <v>1375</v>
      </c>
      <c r="BW94" s="85" t="s">
        <v>1404</v>
      </c>
      <c r="BX94" s="372"/>
      <c r="BY94" s="372"/>
      <c r="BZ94" s="129" t="s">
        <v>143</v>
      </c>
      <c r="CA94" t="s">
        <v>6670</v>
      </c>
      <c r="CB94">
        <v>12000</v>
      </c>
      <c r="CC94" s="123"/>
      <c r="CD94" s="123" t="s">
        <v>6</v>
      </c>
      <c r="CE94" s="123" t="s">
        <v>1444</v>
      </c>
      <c r="CF94" s="123"/>
      <c r="CG94" s="123"/>
      <c r="CH94" s="123"/>
      <c r="CI94" s="123"/>
      <c r="CJ94" s="85" t="s">
        <v>16743</v>
      </c>
      <c r="CK94" s="85" t="s">
        <v>16743</v>
      </c>
      <c r="CL94" s="85" t="s">
        <v>16743</v>
      </c>
      <c r="CM94" s="85" t="s">
        <v>16743</v>
      </c>
      <c r="CN94" s="284" t="s">
        <v>17504</v>
      </c>
      <c r="CO94" s="296" t="s">
        <v>16743</v>
      </c>
      <c r="CP94" s="296" t="s">
        <v>16743</v>
      </c>
      <c r="CQ94" s="290" t="s">
        <v>16743</v>
      </c>
      <c r="CR94" s="296" t="s">
        <v>16743</v>
      </c>
      <c r="CS94" s="376"/>
      <c r="CT94" s="296" t="s">
        <v>16743</v>
      </c>
      <c r="CU94" s="296" t="s">
        <v>16743</v>
      </c>
      <c r="CV94" s="296" t="s">
        <v>16743</v>
      </c>
      <c r="CW94" s="296" t="s">
        <v>16743</v>
      </c>
      <c r="CX94" s="296" t="s">
        <v>16743</v>
      </c>
      <c r="CY94" s="296" t="s">
        <v>16743</v>
      </c>
      <c r="CZ94" s="296" t="s">
        <v>16743</v>
      </c>
      <c r="DA94" s="296" t="s">
        <v>16743</v>
      </c>
      <c r="DB94" s="296" t="s">
        <v>16743</v>
      </c>
      <c r="DC94" s="296" t="s">
        <v>16743</v>
      </c>
      <c r="DD94" s="296" t="s">
        <v>16743</v>
      </c>
      <c r="DE94" s="296" t="s">
        <v>16743</v>
      </c>
      <c r="DF94" s="296" t="s">
        <v>16743</v>
      </c>
      <c r="DG94" s="296" t="s">
        <v>16743</v>
      </c>
      <c r="DH94" s="284" t="s">
        <v>1375</v>
      </c>
      <c r="DI94" s="197" t="s">
        <v>127</v>
      </c>
      <c r="DJ94" s="4" t="s">
        <v>1416</v>
      </c>
      <c r="DK94" s="4" t="s">
        <v>17519</v>
      </c>
      <c r="DL94" s="285" t="s">
        <v>17502</v>
      </c>
      <c r="DM94" s="4" t="s">
        <v>17520</v>
      </c>
      <c r="DN94" s="4" t="s">
        <v>17522</v>
      </c>
      <c r="DO94" s="340"/>
      <c r="DP94" s="340"/>
      <c r="DQ94" s="4" t="s">
        <v>1416</v>
      </c>
      <c r="DR94" s="340"/>
      <c r="DS94" s="340"/>
      <c r="DT94" s="340"/>
      <c r="DU94" s="340"/>
      <c r="DV94" s="4">
        <v>16247</v>
      </c>
      <c r="DW94" s="4" t="s">
        <v>17523</v>
      </c>
      <c r="DX94" s="4">
        <v>9002</v>
      </c>
      <c r="DY94" s="4">
        <v>1</v>
      </c>
      <c r="DZ94" s="348"/>
      <c r="EA94" s="4" t="s">
        <v>25</v>
      </c>
      <c r="EB94" s="4"/>
      <c r="EC94" s="4"/>
      <c r="ED94" s="340"/>
      <c r="EE94" s="340"/>
      <c r="EF94" s="340"/>
      <c r="EG94" s="348"/>
      <c r="EH94" s="348"/>
      <c r="EI94" s="4"/>
      <c r="EJ94" s="4" t="s">
        <v>26</v>
      </c>
      <c r="EK94" s="4" t="s">
        <v>25</v>
      </c>
      <c r="EL94" s="4"/>
      <c r="EM94" s="4" t="s">
        <v>1759</v>
      </c>
      <c r="EN94" s="4"/>
      <c r="EO94" s="4" t="s">
        <v>1862</v>
      </c>
      <c r="EP94" s="340"/>
      <c r="EQ94" s="4" t="s">
        <v>1761</v>
      </c>
      <c r="ER94" s="4"/>
      <c r="ES94" s="4" t="s">
        <v>1992</v>
      </c>
      <c r="ET94" s="340"/>
      <c r="EU94" s="4" t="s">
        <v>115</v>
      </c>
      <c r="EV94" s="340"/>
      <c r="EW94" s="4" t="s">
        <v>1370</v>
      </c>
      <c r="EX94" s="340"/>
      <c r="EY94" s="4" t="s">
        <v>8</v>
      </c>
      <c r="EZ94" s="4"/>
      <c r="FA94" s="4" t="s">
        <v>25</v>
      </c>
      <c r="FB94" s="340"/>
      <c r="FC94" s="4" t="s">
        <v>1816</v>
      </c>
      <c r="FD94" s="340"/>
      <c r="FE94" s="4" t="s">
        <v>1993</v>
      </c>
      <c r="FF94" s="4" t="s">
        <v>1865</v>
      </c>
      <c r="FG94" s="4" t="s">
        <v>26</v>
      </c>
      <c r="FH94" s="4" t="s">
        <v>1375</v>
      </c>
      <c r="FI94" s="4" t="s">
        <v>1839</v>
      </c>
      <c r="FJ94" s="4" t="s">
        <v>55</v>
      </c>
      <c r="FK94" s="4" t="s">
        <v>55</v>
      </c>
      <c r="FL94" t="s">
        <v>17524</v>
      </c>
      <c r="FM94" s="4" t="s">
        <v>17521</v>
      </c>
      <c r="FN94" s="4" t="s">
        <v>1839</v>
      </c>
      <c r="FO94" s="4" t="s">
        <v>1890</v>
      </c>
      <c r="FP94" s="4"/>
      <c r="FQ94" s="4" t="s">
        <v>1375</v>
      </c>
      <c r="FR94" s="4" t="s">
        <v>1869</v>
      </c>
      <c r="FS94" s="4" t="s">
        <v>1870</v>
      </c>
      <c r="FT94" s="4"/>
      <c r="FU94" s="4"/>
      <c r="FV94"/>
      <c r="FW94" s="4"/>
      <c r="FX94" s="4"/>
      <c r="FY94" s="4"/>
      <c r="FZ94" s="4"/>
      <c r="GA94" s="4"/>
      <c r="GB94" s="4"/>
      <c r="GC94" s="340"/>
      <c r="GD94" s="340"/>
      <c r="GE94" s="340"/>
      <c r="GF94" s="348"/>
      <c r="GG94" s="348"/>
      <c r="GH94" s="3"/>
      <c r="GI94" s="4"/>
      <c r="GJ94" s="4"/>
      <c r="GK94" s="4"/>
      <c r="GL94" s="4"/>
      <c r="GM94" s="4"/>
      <c r="GN94" s="4"/>
      <c r="GO94" s="340"/>
      <c r="GP94" s="4"/>
      <c r="GQ94" s="340"/>
      <c r="GR94" s="4"/>
      <c r="GS94" s="340"/>
      <c r="GT94" s="4"/>
      <c r="GU94" s="4"/>
      <c r="GV94" s="4"/>
      <c r="GW94" s="4"/>
      <c r="GX94" s="4"/>
      <c r="GY94"/>
      <c r="GZ94"/>
      <c r="HA94" s="4"/>
      <c r="HB94" s="4"/>
      <c r="HC94" s="4"/>
    </row>
    <row r="95" spans="1:211" s="269" customFormat="1" x14ac:dyDescent="0.35">
      <c r="A95" s="137">
        <v>605</v>
      </c>
      <c r="B95" s="339"/>
      <c r="C95" s="123" t="s">
        <v>1412</v>
      </c>
      <c r="D95" s="124">
        <v>44334</v>
      </c>
      <c r="E95" s="124">
        <v>44334</v>
      </c>
      <c r="F95" s="340"/>
      <c r="G95" s="125" t="s">
        <v>17501</v>
      </c>
      <c r="H95" s="266" t="s">
        <v>1375</v>
      </c>
      <c r="I95" s="123"/>
      <c r="J95" s="339"/>
      <c r="K95" s="355"/>
      <c r="L95" s="267"/>
      <c r="M95" s="354"/>
      <c r="N95" s="267" t="s">
        <v>19657</v>
      </c>
      <c r="O95" s="354"/>
      <c r="P95" s="354"/>
      <c r="Q95" s="267"/>
      <c r="R95" s="267"/>
      <c r="S95" s="267"/>
      <c r="T95" s="123"/>
      <c r="U95" s="124"/>
      <c r="V95" s="124"/>
      <c r="W95" s="123"/>
      <c r="X95" s="339"/>
      <c r="Y95" s="339"/>
      <c r="Z95" s="123"/>
      <c r="AA95" s="123"/>
      <c r="AB95" s="124"/>
      <c r="AC95" s="124"/>
      <c r="AD95" s="339"/>
      <c r="AE95" s="339"/>
      <c r="AF95" s="355"/>
      <c r="AG95" s="355"/>
      <c r="AH95" s="266" t="s">
        <v>1375</v>
      </c>
      <c r="AI95" s="124">
        <v>44334</v>
      </c>
      <c r="AJ95" s="252" t="s">
        <v>17503</v>
      </c>
      <c r="AK95" s="124"/>
      <c r="AL95" s="252"/>
      <c r="AM95" s="85" t="s">
        <v>28</v>
      </c>
      <c r="AN95" s="85" t="s">
        <v>26</v>
      </c>
      <c r="AO95" s="85" t="s">
        <v>26</v>
      </c>
      <c r="AP95" s="85"/>
      <c r="AQ95" s="85"/>
      <c r="AR95" s="85"/>
      <c r="AS95" s="335">
        <v>7493454991</v>
      </c>
      <c r="AT95" s="335"/>
      <c r="AU95" s="85"/>
      <c r="AV95" s="85"/>
      <c r="AW95" s="85"/>
      <c r="AX95" s="266" t="s">
        <v>1375</v>
      </c>
      <c r="AY95" s="85" t="s">
        <v>26</v>
      </c>
      <c r="AZ95" s="85" t="s">
        <v>26</v>
      </c>
      <c r="BA95" s="85" t="s">
        <v>26</v>
      </c>
      <c r="BB95" s="85" t="s">
        <v>26</v>
      </c>
      <c r="BC95" s="348"/>
      <c r="BD95" s="85" t="s">
        <v>33</v>
      </c>
      <c r="BE95" s="85" t="s">
        <v>16</v>
      </c>
      <c r="BF95" s="85"/>
      <c r="BG95" s="85"/>
      <c r="BH95" s="304" t="s">
        <v>18047</v>
      </c>
      <c r="BI95" s="364"/>
      <c r="BJ95" s="123"/>
      <c r="BK95" s="123"/>
      <c r="BL95" s="123"/>
      <c r="BM95" s="123" t="s">
        <v>106</v>
      </c>
      <c r="BN95" s="123"/>
      <c r="BO95" s="123"/>
      <c r="BP95" s="123"/>
      <c r="BQ95" s="4" t="s">
        <v>8</v>
      </c>
      <c r="BR95" s="123"/>
      <c r="BS95" s="123"/>
      <c r="BT95"/>
      <c r="BU95"/>
      <c r="BV95" s="266" t="s">
        <v>1375</v>
      </c>
      <c r="BW95" s="85" t="s">
        <v>1404</v>
      </c>
      <c r="BX95" s="372"/>
      <c r="BY95" s="372"/>
      <c r="BZ95" s="129" t="s">
        <v>54</v>
      </c>
      <c r="CA95" t="s">
        <v>17511</v>
      </c>
      <c r="CB95">
        <v>12000</v>
      </c>
      <c r="CC95" s="123"/>
      <c r="CD95" s="123" t="s">
        <v>1462</v>
      </c>
      <c r="CE95" s="123" t="s">
        <v>1444</v>
      </c>
      <c r="CF95" s="123"/>
      <c r="CG95" s="123"/>
      <c r="CH95" s="123"/>
      <c r="CI95" s="123"/>
      <c r="CJ95" s="85" t="s">
        <v>16743</v>
      </c>
      <c r="CK95" s="85" t="s">
        <v>16743</v>
      </c>
      <c r="CL95" s="85" t="s">
        <v>16743</v>
      </c>
      <c r="CM95" s="85" t="s">
        <v>16743</v>
      </c>
      <c r="CN95" s="284" t="s">
        <v>17504</v>
      </c>
      <c r="CO95" s="296"/>
      <c r="CP95" s="296"/>
      <c r="CQ95" s="290"/>
      <c r="CR95" s="296"/>
      <c r="CS95" s="376"/>
      <c r="CT95" s="296"/>
      <c r="CU95" s="296"/>
      <c r="CV95" s="296"/>
      <c r="CW95" s="296"/>
      <c r="CX95" s="296"/>
      <c r="CY95" s="296"/>
      <c r="CZ95" s="296"/>
      <c r="DA95" s="296"/>
      <c r="DB95" s="296"/>
      <c r="DC95" s="296"/>
      <c r="DD95" s="296"/>
      <c r="DE95" s="296"/>
      <c r="DF95" s="296"/>
      <c r="DG95" s="296"/>
      <c r="DH95" s="284" t="s">
        <v>1375</v>
      </c>
      <c r="DI95" s="197" t="s">
        <v>119</v>
      </c>
      <c r="DJ95" s="4" t="s">
        <v>16530</v>
      </c>
      <c r="DK95" s="4" t="s">
        <v>17503</v>
      </c>
      <c r="DL95" s="285" t="s">
        <v>17502</v>
      </c>
      <c r="DM95" s="4"/>
      <c r="DN95" s="4">
        <v>7493454991</v>
      </c>
      <c r="DO95" s="340"/>
      <c r="DP95" s="340"/>
      <c r="DQ95" s="4" t="s">
        <v>17505</v>
      </c>
      <c r="DR95" s="340"/>
      <c r="DS95" s="340"/>
      <c r="DT95" s="340"/>
      <c r="DU95" s="340"/>
      <c r="DV95" s="4">
        <v>252301104</v>
      </c>
      <c r="DW95" s="4" t="s">
        <v>17506</v>
      </c>
      <c r="DX95" s="4">
        <v>2230</v>
      </c>
      <c r="DY95" s="4"/>
      <c r="DZ95" s="348"/>
      <c r="EA95" s="4" t="s">
        <v>25</v>
      </c>
      <c r="EB95" s="4">
        <v>2</v>
      </c>
      <c r="EC95" s="4" t="s">
        <v>1887</v>
      </c>
      <c r="ED95" s="340"/>
      <c r="EE95" s="340"/>
      <c r="EF95" s="340"/>
      <c r="EG95" s="348"/>
      <c r="EH95" s="348"/>
      <c r="EI95" s="4"/>
      <c r="EJ95" s="4" t="s">
        <v>26</v>
      </c>
      <c r="EK95" s="4" t="s">
        <v>26</v>
      </c>
      <c r="EL95" s="4" t="s">
        <v>25</v>
      </c>
      <c r="EM95" s="4" t="s">
        <v>1759</v>
      </c>
      <c r="EN95" s="4"/>
      <c r="EO95" s="4" t="s">
        <v>1760</v>
      </c>
      <c r="EP95" s="340"/>
      <c r="EQ95" s="4" t="s">
        <v>1836</v>
      </c>
      <c r="ER95" s="4"/>
      <c r="ES95" s="4" t="s">
        <v>6</v>
      </c>
      <c r="ET95" s="340"/>
      <c r="EU95" s="4" t="s">
        <v>112</v>
      </c>
      <c r="EV95" s="340"/>
      <c r="EW95" s="4" t="s">
        <v>1370</v>
      </c>
      <c r="EX95" s="340"/>
      <c r="EY95" s="4" t="s">
        <v>8</v>
      </c>
      <c r="EZ95" s="4"/>
      <c r="FA95" s="4" t="s">
        <v>26</v>
      </c>
      <c r="FB95" s="340"/>
      <c r="FC95" s="4"/>
      <c r="FD95" s="340"/>
      <c r="FE95" s="4"/>
      <c r="FF95" s="4"/>
      <c r="FG95" s="4"/>
      <c r="FH95" s="4" t="s">
        <v>3884</v>
      </c>
      <c r="FI95" s="4"/>
      <c r="FJ95" s="4"/>
      <c r="FK95" s="4"/>
      <c r="FL95"/>
      <c r="FM95" s="4"/>
      <c r="FN95" s="4"/>
      <c r="FO95" s="4"/>
      <c r="FP95" s="4"/>
      <c r="FQ95" s="4"/>
      <c r="FR95" s="4"/>
      <c r="FS95" s="4"/>
      <c r="FT95" s="4"/>
      <c r="FU95" s="4"/>
      <c r="FV95"/>
      <c r="FW95" s="4"/>
      <c r="FX95" s="4"/>
      <c r="FY95" s="4"/>
      <c r="FZ95" s="4"/>
      <c r="GA95" s="4"/>
      <c r="GB95" s="4"/>
      <c r="GC95" s="340"/>
      <c r="GD95" s="340"/>
      <c r="GE95" s="340"/>
      <c r="GF95" s="348"/>
      <c r="GG95" s="348"/>
      <c r="GH95" s="3"/>
      <c r="GI95" s="4"/>
      <c r="GJ95" s="4"/>
      <c r="GK95" s="4"/>
      <c r="GL95" s="4"/>
      <c r="GM95" s="4"/>
      <c r="GN95" s="4"/>
      <c r="GO95" s="340"/>
      <c r="GP95" s="4"/>
      <c r="GQ95" s="340"/>
      <c r="GR95" s="4"/>
      <c r="GS95" s="340"/>
      <c r="GT95" s="4"/>
      <c r="GU95" s="4"/>
      <c r="GV95" s="4"/>
      <c r="GW95" s="4"/>
      <c r="GX95" s="4"/>
      <c r="GY95"/>
      <c r="GZ95"/>
      <c r="HA95" s="4"/>
      <c r="HB95" s="4"/>
      <c r="HC95" s="4" t="str">
        <f ca="1">IFERROR(INDIRECT("'[2021_Ignition_Tracker_QC_File_20210520.xlsm]Ignition Tracker'!"&amp;ADDRESS(MATCH($A95,'[3]Ignition Tracker'!$A:$A,0),MATCH(HC$1,'[3]Ignition Tracker'!$1:$1,0))),"")</f>
        <v/>
      </c>
    </row>
    <row r="96" spans="1:211" s="269" customFormat="1" x14ac:dyDescent="0.35">
      <c r="A96" s="137">
        <v>604</v>
      </c>
      <c r="B96" s="339"/>
      <c r="C96" s="123" t="s">
        <v>1412</v>
      </c>
      <c r="D96" s="124">
        <v>44334</v>
      </c>
      <c r="E96" s="124">
        <v>44334</v>
      </c>
      <c r="F96" s="340"/>
      <c r="G96" s="125" t="s">
        <v>17507</v>
      </c>
      <c r="H96" s="266" t="s">
        <v>1375</v>
      </c>
      <c r="I96" s="123"/>
      <c r="J96" s="339"/>
      <c r="K96" s="355"/>
      <c r="L96" s="267"/>
      <c r="M96" s="354"/>
      <c r="N96" s="267" t="s">
        <v>19657</v>
      </c>
      <c r="O96" s="354"/>
      <c r="P96" s="354"/>
      <c r="Q96" s="267"/>
      <c r="R96" s="267"/>
      <c r="S96" s="267"/>
      <c r="T96" s="123"/>
      <c r="U96" s="124"/>
      <c r="V96" s="124"/>
      <c r="W96" s="123"/>
      <c r="X96" s="339"/>
      <c r="Y96" s="339"/>
      <c r="Z96" s="123"/>
      <c r="AA96" s="123"/>
      <c r="AB96" s="124"/>
      <c r="AC96" s="124"/>
      <c r="AD96" s="339"/>
      <c r="AE96" s="339"/>
      <c r="AF96" s="355"/>
      <c r="AG96" s="355"/>
      <c r="AH96" s="266" t="s">
        <v>1375</v>
      </c>
      <c r="AI96" s="124">
        <v>44333</v>
      </c>
      <c r="AJ96" s="252" t="s">
        <v>17508</v>
      </c>
      <c r="AK96" s="124"/>
      <c r="AL96" s="252"/>
      <c r="AM96" s="85" t="s">
        <v>28</v>
      </c>
      <c r="AN96" s="85" t="s">
        <v>26</v>
      </c>
      <c r="AO96" s="85" t="s">
        <v>26</v>
      </c>
      <c r="AP96" s="85"/>
      <c r="AQ96" s="85"/>
      <c r="AR96" s="85"/>
      <c r="AS96" s="335">
        <v>7843817283</v>
      </c>
      <c r="AT96" s="335"/>
      <c r="AU96" s="85"/>
      <c r="AV96" s="85"/>
      <c r="AW96" s="85"/>
      <c r="AX96" s="266" t="s">
        <v>1375</v>
      </c>
      <c r="AY96" s="85" t="s">
        <v>26</v>
      </c>
      <c r="AZ96" s="85" t="s">
        <v>26</v>
      </c>
      <c r="BA96" s="85" t="s">
        <v>26</v>
      </c>
      <c r="BB96" s="85" t="s">
        <v>26</v>
      </c>
      <c r="BC96" s="348"/>
      <c r="BD96" s="85" t="s">
        <v>33</v>
      </c>
      <c r="BE96" s="85" t="s">
        <v>13</v>
      </c>
      <c r="BF96" s="85"/>
      <c r="BG96" s="85"/>
      <c r="BH96" s="304" t="s">
        <v>18051</v>
      </c>
      <c r="BI96" s="364"/>
      <c r="BJ96" s="123"/>
      <c r="BK96" s="123"/>
      <c r="BL96" s="123"/>
      <c r="BM96" s="123" t="s">
        <v>106</v>
      </c>
      <c r="BN96" s="123"/>
      <c r="BO96" s="123"/>
      <c r="BP96" s="123"/>
      <c r="BQ96" s="4" t="s">
        <v>8</v>
      </c>
      <c r="BR96" s="123"/>
      <c r="BS96" s="123"/>
      <c r="BT96"/>
      <c r="BU96"/>
      <c r="BV96" s="266" t="s">
        <v>1375</v>
      </c>
      <c r="BW96" s="85" t="s">
        <v>1404</v>
      </c>
      <c r="BX96" s="372"/>
      <c r="BY96" s="372"/>
      <c r="BZ96" s="129" t="s">
        <v>54</v>
      </c>
      <c r="CA96" t="s">
        <v>4063</v>
      </c>
      <c r="CB96">
        <v>12000</v>
      </c>
      <c r="CC96" s="123"/>
      <c r="CD96" s="123" t="s">
        <v>1368</v>
      </c>
      <c r="CE96" s="123" t="s">
        <v>1444</v>
      </c>
      <c r="CF96" s="123"/>
      <c r="CG96" s="123"/>
      <c r="CH96" s="123"/>
      <c r="CI96" s="123"/>
      <c r="CJ96" s="85" t="s">
        <v>16743</v>
      </c>
      <c r="CK96" s="85" t="s">
        <v>16743</v>
      </c>
      <c r="CL96" s="85" t="s">
        <v>16743</v>
      </c>
      <c r="CM96" s="85" t="s">
        <v>16743</v>
      </c>
      <c r="CN96" s="284" t="s">
        <v>17504</v>
      </c>
      <c r="CO96" s="296"/>
      <c r="CP96" s="296"/>
      <c r="CQ96" s="290"/>
      <c r="CR96" s="296"/>
      <c r="CS96" s="376"/>
      <c r="CT96" s="296"/>
      <c r="CU96" s="296"/>
      <c r="CV96" s="296"/>
      <c r="CW96" s="296"/>
      <c r="CX96" s="296"/>
      <c r="CY96" s="296"/>
      <c r="CZ96" s="296"/>
      <c r="DA96" s="296"/>
      <c r="DB96" s="296"/>
      <c r="DC96" s="296"/>
      <c r="DD96" s="296"/>
      <c r="DE96" s="296"/>
      <c r="DF96" s="296"/>
      <c r="DG96" s="296"/>
      <c r="DH96" s="284" t="s">
        <v>1375</v>
      </c>
      <c r="DI96" s="197" t="s">
        <v>119</v>
      </c>
      <c r="DJ96" s="4" t="s">
        <v>3850</v>
      </c>
      <c r="DK96" s="4" t="s">
        <v>17508</v>
      </c>
      <c r="DL96" s="285" t="s">
        <v>17449</v>
      </c>
      <c r="DM96" s="4"/>
      <c r="DN96" s="4">
        <v>7843817283</v>
      </c>
      <c r="DO96" s="340"/>
      <c r="DP96" s="340"/>
      <c r="DQ96" s="4" t="s">
        <v>17509</v>
      </c>
      <c r="DR96" s="340"/>
      <c r="DS96" s="340"/>
      <c r="DT96" s="340"/>
      <c r="DU96" s="340"/>
      <c r="DV96" s="4">
        <v>254411106</v>
      </c>
      <c r="DW96" s="4" t="s">
        <v>17510</v>
      </c>
      <c r="DX96" s="4">
        <v>1101</v>
      </c>
      <c r="DY96" s="4"/>
      <c r="DZ96" s="348"/>
      <c r="EA96" s="4" t="s">
        <v>25</v>
      </c>
      <c r="EB96" s="4"/>
      <c r="EC96" s="4"/>
      <c r="ED96" s="340"/>
      <c r="EE96" s="340"/>
      <c r="EF96" s="340"/>
      <c r="EG96" s="348"/>
      <c r="EH96" s="348"/>
      <c r="EI96" s="4"/>
      <c r="EJ96" s="4" t="s">
        <v>25</v>
      </c>
      <c r="EK96" s="4" t="s">
        <v>26</v>
      </c>
      <c r="EL96" s="4" t="s">
        <v>26</v>
      </c>
      <c r="EM96" s="4" t="s">
        <v>1759</v>
      </c>
      <c r="EN96" s="4"/>
      <c r="EO96" s="4" t="s">
        <v>1862</v>
      </c>
      <c r="EP96" s="340"/>
      <c r="EQ96" s="4" t="s">
        <v>1761</v>
      </c>
      <c r="ER96" s="4"/>
      <c r="ES96" s="4" t="s">
        <v>6</v>
      </c>
      <c r="ET96" s="340"/>
      <c r="EU96" s="4" t="s">
        <v>116</v>
      </c>
      <c r="EV96" s="340"/>
      <c r="EW96" s="4" t="s">
        <v>1370</v>
      </c>
      <c r="EX96" s="340"/>
      <c r="EY96" s="4" t="s">
        <v>8</v>
      </c>
      <c r="EZ96" s="4"/>
      <c r="FA96" s="4" t="s">
        <v>26</v>
      </c>
      <c r="FB96" s="340"/>
      <c r="FC96" s="4"/>
      <c r="FD96" s="340"/>
      <c r="FE96" s="4"/>
      <c r="FF96" s="4"/>
      <c r="FG96" s="4"/>
      <c r="FH96" s="4" t="s">
        <v>3884</v>
      </c>
      <c r="FI96" s="4"/>
      <c r="FJ96" s="4"/>
      <c r="FK96" s="4"/>
      <c r="FL96"/>
      <c r="FM96" s="4"/>
      <c r="FN96" s="4"/>
      <c r="FO96" s="4"/>
      <c r="FP96" s="4"/>
      <c r="FQ96" s="4"/>
      <c r="FR96" s="4"/>
      <c r="FS96" s="4"/>
      <c r="FT96" s="4"/>
      <c r="FU96" s="4"/>
      <c r="FV96"/>
      <c r="FW96" s="4"/>
      <c r="FX96" s="4"/>
      <c r="FY96" s="4"/>
      <c r="FZ96" s="4"/>
      <c r="GA96" s="4"/>
      <c r="GB96" s="4"/>
      <c r="GC96" s="340"/>
      <c r="GD96" s="340"/>
      <c r="GE96" s="340"/>
      <c r="GF96" s="348"/>
      <c r="GG96" s="348"/>
      <c r="GH96" s="3"/>
      <c r="GI96" s="4"/>
      <c r="GJ96" s="4"/>
      <c r="GK96" s="4"/>
      <c r="GL96" s="4"/>
      <c r="GM96" s="4"/>
      <c r="GN96" s="4"/>
      <c r="GO96" s="340"/>
      <c r="GP96" s="4"/>
      <c r="GQ96" s="340"/>
      <c r="GR96" s="4"/>
      <c r="GS96" s="340"/>
      <c r="GT96" s="4"/>
      <c r="GU96" s="4"/>
      <c r="GV96" s="4"/>
      <c r="GW96" s="4"/>
      <c r="GX96" s="4"/>
      <c r="GY96"/>
      <c r="GZ96"/>
      <c r="HA96" s="4"/>
      <c r="HB96" s="4"/>
      <c r="HC96" s="4" t="str">
        <f ca="1">IFERROR(INDIRECT("'[2021_Ignition_Tracker_QC_File_20210520.xlsm]Ignition Tracker'!"&amp;ADDRESS(MATCH($A96,'[3]Ignition Tracker'!$A:$A,0),MATCH(HC$1,'[3]Ignition Tracker'!$1:$1,0))),"")</f>
        <v/>
      </c>
    </row>
    <row r="97" spans="1:211" s="269" customFormat="1" x14ac:dyDescent="0.35">
      <c r="A97" s="300">
        <v>603</v>
      </c>
      <c r="B97" s="340"/>
      <c r="C97" s="116" t="s">
        <v>1412</v>
      </c>
      <c r="D97" s="18">
        <v>44340</v>
      </c>
      <c r="E97" s="18">
        <v>44340</v>
      </c>
      <c r="F97" s="340"/>
      <c r="G97" s="301" t="s">
        <v>17462</v>
      </c>
      <c r="H97" s="302" t="s">
        <v>1375</v>
      </c>
      <c r="I97" s="116" t="s">
        <v>3884</v>
      </c>
      <c r="J97" s="340"/>
      <c r="K97" s="348"/>
      <c r="L97" s="248"/>
      <c r="M97" s="358"/>
      <c r="N97" s="267" t="s">
        <v>19657</v>
      </c>
      <c r="O97" s="354"/>
      <c r="P97" s="354"/>
      <c r="Q97" s="248"/>
      <c r="R97" s="248"/>
      <c r="S97" s="248"/>
      <c r="T97" s="135"/>
      <c r="U97" s="18"/>
      <c r="V97" s="18"/>
      <c r="W97" s="4"/>
      <c r="X97" s="340"/>
      <c r="Y97" s="340"/>
      <c r="Z97" s="116"/>
      <c r="AA97" s="116" t="s">
        <v>25</v>
      </c>
      <c r="AB97" s="18">
        <v>44333</v>
      </c>
      <c r="AC97" s="18">
        <v>44333</v>
      </c>
      <c r="AD97" s="340"/>
      <c r="AE97" s="340"/>
      <c r="AF97" s="348"/>
      <c r="AG97" s="348"/>
      <c r="AH97" s="302" t="s">
        <v>1375</v>
      </c>
      <c r="AI97" s="18">
        <v>44333</v>
      </c>
      <c r="AJ97" s="303">
        <v>0.67708333333333337</v>
      </c>
      <c r="AK97" s="18">
        <v>44333</v>
      </c>
      <c r="AL97" s="303">
        <v>0.67499999999999993</v>
      </c>
      <c r="AM97" s="135" t="s">
        <v>28</v>
      </c>
      <c r="AN97" s="135" t="s">
        <v>26</v>
      </c>
      <c r="AO97" s="135" t="s">
        <v>26</v>
      </c>
      <c r="AP97" s="135" t="s">
        <v>18094</v>
      </c>
      <c r="AQ97" s="135" t="s">
        <v>17464</v>
      </c>
      <c r="AR97" s="135"/>
      <c r="AS97" s="336" t="s">
        <v>17465</v>
      </c>
      <c r="AT97" s="336">
        <v>121348475</v>
      </c>
      <c r="AU97" s="135"/>
      <c r="AV97" s="135"/>
      <c r="AW97" s="135" t="s">
        <v>12754</v>
      </c>
      <c r="AX97" s="302" t="s">
        <v>1375</v>
      </c>
      <c r="AY97" s="135" t="s">
        <v>25</v>
      </c>
      <c r="AZ97" s="135" t="s">
        <v>25</v>
      </c>
      <c r="BA97" s="135" t="s">
        <v>25</v>
      </c>
      <c r="BB97" s="135" t="s">
        <v>25</v>
      </c>
      <c r="BC97" s="364"/>
      <c r="BD97" s="135" t="s">
        <v>27</v>
      </c>
      <c r="BE97" s="135" t="s">
        <v>13</v>
      </c>
      <c r="BF97" s="135" t="s">
        <v>34</v>
      </c>
      <c r="BG97" s="135" t="s">
        <v>34</v>
      </c>
      <c r="BH97" s="304" t="s">
        <v>18050</v>
      </c>
      <c r="BI97" s="364"/>
      <c r="BJ97" s="116"/>
      <c r="BK97" s="116"/>
      <c r="BL97" s="116"/>
      <c r="BM97" s="116" t="s">
        <v>103</v>
      </c>
      <c r="BN97" s="116" t="s">
        <v>1380</v>
      </c>
      <c r="BO97" s="116" t="s">
        <v>1389</v>
      </c>
      <c r="BP97" s="116" t="s">
        <v>25</v>
      </c>
      <c r="BQ97" s="116" t="s">
        <v>8</v>
      </c>
      <c r="BR97" s="116" t="s">
        <v>1614</v>
      </c>
      <c r="BS97" s="116" t="s">
        <v>1563</v>
      </c>
      <c r="BT97" t="s">
        <v>18095</v>
      </c>
      <c r="BU97" t="s">
        <v>18096</v>
      </c>
      <c r="BV97" s="302" t="s">
        <v>1375</v>
      </c>
      <c r="BW97" s="135" t="s">
        <v>1404</v>
      </c>
      <c r="BX97" s="373"/>
      <c r="BY97" s="373"/>
      <c r="BZ97" s="10" t="s">
        <v>209</v>
      </c>
      <c r="CA97" t="s">
        <v>17466</v>
      </c>
      <c r="CB97">
        <v>12000</v>
      </c>
      <c r="CC97" s="116"/>
      <c r="CD97" s="116" t="s">
        <v>13926</v>
      </c>
      <c r="CE97" s="123" t="s">
        <v>17</v>
      </c>
      <c r="CF97" s="116"/>
      <c r="CG97" s="116"/>
      <c r="CH97" s="123"/>
      <c r="CI97" s="116"/>
      <c r="CJ97" s="135" t="s">
        <v>16743</v>
      </c>
      <c r="CK97" s="135" t="s">
        <v>16743</v>
      </c>
      <c r="CL97" s="135" t="s">
        <v>16743</v>
      </c>
      <c r="CM97" s="135" t="s">
        <v>16743</v>
      </c>
      <c r="CN97" s="284" t="s">
        <v>17450</v>
      </c>
      <c r="CO97" s="296"/>
      <c r="CP97" s="296"/>
      <c r="CQ97" s="290"/>
      <c r="CR97" s="296"/>
      <c r="CS97" s="376"/>
      <c r="CT97" s="296"/>
      <c r="CU97" s="296"/>
      <c r="CV97" s="296"/>
      <c r="CW97" s="296"/>
      <c r="CX97" s="296"/>
      <c r="CY97" s="296"/>
      <c r="CZ97" s="296"/>
      <c r="DA97" s="296"/>
      <c r="DB97" s="296"/>
      <c r="DC97" s="296"/>
      <c r="DD97" s="296"/>
      <c r="DE97" s="296"/>
      <c r="DF97" s="296"/>
      <c r="DG97" s="296"/>
      <c r="DH97" s="284" t="s">
        <v>1375</v>
      </c>
      <c r="DI97" s="197" t="s">
        <v>132</v>
      </c>
      <c r="DJ97" s="4" t="s">
        <v>17467</v>
      </c>
      <c r="DK97" s="4" t="s">
        <v>2698</v>
      </c>
      <c r="DL97" s="285" t="s">
        <v>17449</v>
      </c>
      <c r="DM97" s="4" t="s">
        <v>17463</v>
      </c>
      <c r="DN97" s="4" t="s">
        <v>17465</v>
      </c>
      <c r="DO97" s="340"/>
      <c r="DP97" s="340"/>
      <c r="DQ97" s="4" t="s">
        <v>17468</v>
      </c>
      <c r="DR97" s="340"/>
      <c r="DS97" s="340"/>
      <c r="DT97" s="340"/>
      <c r="DU97" s="340"/>
      <c r="DV97" s="4">
        <v>22571101</v>
      </c>
      <c r="DW97" s="4" t="s">
        <v>17469</v>
      </c>
      <c r="DX97" s="4">
        <v>9002</v>
      </c>
      <c r="DY97" s="4">
        <v>1</v>
      </c>
      <c r="DZ97" s="348"/>
      <c r="EA97" s="4" t="s">
        <v>25</v>
      </c>
      <c r="EB97" s="4"/>
      <c r="EC97" s="4"/>
      <c r="ED97" s="340"/>
      <c r="EE97" s="340"/>
      <c r="EF97" s="340"/>
      <c r="EG97" s="348"/>
      <c r="EH97" s="348"/>
      <c r="EI97" s="4"/>
      <c r="EJ97" s="4" t="s">
        <v>26</v>
      </c>
      <c r="EK97" s="4" t="s">
        <v>25</v>
      </c>
      <c r="EL97" s="4"/>
      <c r="EM97" s="4" t="s">
        <v>1759</v>
      </c>
      <c r="EN97" s="4"/>
      <c r="EO97" s="4" t="s">
        <v>1807</v>
      </c>
      <c r="EP97" s="340"/>
      <c r="EQ97" s="4" t="s">
        <v>1863</v>
      </c>
      <c r="ER97" s="4"/>
      <c r="ES97" s="4" t="s">
        <v>4</v>
      </c>
      <c r="ET97" s="340"/>
      <c r="EU97" s="4" t="s">
        <v>115</v>
      </c>
      <c r="EV97" s="340"/>
      <c r="EW97" s="4" t="s">
        <v>1370</v>
      </c>
      <c r="EX97" s="340"/>
      <c r="EY97" s="4" t="s">
        <v>8</v>
      </c>
      <c r="EZ97" s="4"/>
      <c r="FA97" s="4" t="s">
        <v>26</v>
      </c>
      <c r="FB97" s="340"/>
      <c r="FC97" s="4" t="s">
        <v>1807</v>
      </c>
      <c r="FD97" s="340"/>
      <c r="FE97" s="4" t="s">
        <v>3808</v>
      </c>
      <c r="FF97" s="4" t="s">
        <v>1865</v>
      </c>
      <c r="FG97" s="4" t="s">
        <v>26</v>
      </c>
      <c r="FH97" s="4" t="s">
        <v>1375</v>
      </c>
      <c r="FI97" s="4" t="s">
        <v>1839</v>
      </c>
      <c r="FJ97" s="4" t="s">
        <v>2478</v>
      </c>
      <c r="FK97" s="4" t="s">
        <v>408</v>
      </c>
      <c r="FL97" t="s">
        <v>17470</v>
      </c>
      <c r="FM97" s="4" t="s">
        <v>17464</v>
      </c>
      <c r="FN97" s="4" t="s">
        <v>1839</v>
      </c>
      <c r="FO97" s="4" t="s">
        <v>1890</v>
      </c>
      <c r="FP97" s="4" t="s">
        <v>17471</v>
      </c>
      <c r="FQ97" s="4" t="s">
        <v>17472</v>
      </c>
      <c r="FR97" s="4" t="s">
        <v>1434</v>
      </c>
      <c r="FS97" s="4" t="s">
        <v>1870</v>
      </c>
      <c r="FT97" s="4"/>
      <c r="FU97" s="4"/>
      <c r="FV97"/>
      <c r="FW97" s="4"/>
      <c r="FX97" s="4"/>
      <c r="FY97" s="4"/>
      <c r="FZ97" s="4"/>
      <c r="GA97" s="4"/>
      <c r="GB97" s="4"/>
      <c r="GC97" s="340"/>
      <c r="GD97" s="340"/>
      <c r="GE97" s="340"/>
      <c r="GF97" s="348"/>
      <c r="GG97" s="348"/>
      <c r="GH97" s="3"/>
      <c r="GI97" s="4"/>
      <c r="GJ97" s="4"/>
      <c r="GK97" s="4"/>
      <c r="GL97" s="4"/>
      <c r="GM97" s="4"/>
      <c r="GN97" s="4"/>
      <c r="GO97" s="340"/>
      <c r="GP97" s="4"/>
      <c r="GQ97" s="340"/>
      <c r="GR97" s="4"/>
      <c r="GS97" s="340"/>
      <c r="GT97" s="4"/>
      <c r="GU97" s="4"/>
      <c r="GV97" s="4"/>
      <c r="GW97" s="4"/>
      <c r="GX97" s="4"/>
      <c r="GY97"/>
      <c r="GZ97" t="str">
        <f ca="1">IFERROR(INDIRECT("'[2021_Ignition_Tracker_QC_File_20210528.xlsm]Ignition Tracker'!"&amp;ADDRESS(MATCH($A97,'[2]Ignition Tracker'!$A:$A,0),MATCH(GZ$1,'[2]Ignition Tracker'!$1:$1,0))),"")</f>
        <v/>
      </c>
      <c r="HA97" s="4" t="str">
        <f ca="1">IFERROR(INDIRECT("'[2021_Ignition_Tracker_QC_File_20210528.xlsm]Ignition Tracker'!"&amp;ADDRESS(MATCH($A97,'[2]Ignition Tracker'!$A:$A,0),MATCH(HA$1,'[2]Ignition Tracker'!$1:$1,0))),"")</f>
        <v/>
      </c>
      <c r="HB97" s="4" t="str">
        <f ca="1">IFERROR(INDIRECT("'[2021_Ignition_Tracker_QC_File_20210528.xlsm]Ignition Tracker'!"&amp;ADDRESS(MATCH($A97,'[2]Ignition Tracker'!$A:$A,0),MATCH(HB$1,'[2]Ignition Tracker'!$1:$1,0))),"")</f>
        <v/>
      </c>
      <c r="HC97" s="4" t="str">
        <f ca="1">IFERROR(INDIRECT("'[2021_Ignition_Tracker_QC_File_20210528.xlsm]Ignition Tracker'!"&amp;ADDRESS(MATCH($A97,'[2]Ignition Tracker'!$A:$A,0),MATCH(HC$1,'[2]Ignition Tracker'!$1:$1,0))),"")</f>
        <v/>
      </c>
    </row>
    <row r="98" spans="1:211" s="269" customFormat="1" x14ac:dyDescent="0.35">
      <c r="A98" s="300">
        <v>602</v>
      </c>
      <c r="B98" s="340"/>
      <c r="C98" s="116" t="s">
        <v>1411</v>
      </c>
      <c r="D98" s="18"/>
      <c r="E98" s="18">
        <v>44342</v>
      </c>
      <c r="F98" s="340"/>
      <c r="G98" s="289" t="s">
        <v>17473</v>
      </c>
      <c r="H98" s="302" t="s">
        <v>1375</v>
      </c>
      <c r="I98" s="116" t="s">
        <v>3884</v>
      </c>
      <c r="J98" s="340"/>
      <c r="K98" s="348"/>
      <c r="L98" s="248"/>
      <c r="M98" s="358"/>
      <c r="N98" s="267" t="s">
        <v>19657</v>
      </c>
      <c r="O98" s="354"/>
      <c r="P98" s="354"/>
      <c r="Q98" s="248"/>
      <c r="R98" s="248"/>
      <c r="S98" s="248"/>
      <c r="T98" s="135"/>
      <c r="U98" s="18"/>
      <c r="V98" s="18"/>
      <c r="W98" s="4"/>
      <c r="X98" s="340"/>
      <c r="Y98" s="340"/>
      <c r="Z98" s="116"/>
      <c r="AA98" s="116"/>
      <c r="AB98" s="18"/>
      <c r="AC98" s="18"/>
      <c r="AD98" s="340"/>
      <c r="AE98" s="340"/>
      <c r="AF98" s="348"/>
      <c r="AG98" s="348"/>
      <c r="AH98" s="302" t="s">
        <v>1375</v>
      </c>
      <c r="AI98" s="18">
        <v>44333</v>
      </c>
      <c r="AJ98" s="303" t="s">
        <v>17474</v>
      </c>
      <c r="AK98" s="18">
        <v>44333</v>
      </c>
      <c r="AL98" s="303" t="s">
        <v>17474</v>
      </c>
      <c r="AM98" s="135" t="s">
        <v>28</v>
      </c>
      <c r="AN98" s="135" t="s">
        <v>26</v>
      </c>
      <c r="AO98" s="135" t="s">
        <v>26</v>
      </c>
      <c r="AP98" s="135" t="s">
        <v>17475</v>
      </c>
      <c r="AQ98" s="135" t="s">
        <v>17476</v>
      </c>
      <c r="AR98" s="135"/>
      <c r="AS98" s="336" t="s">
        <v>17477</v>
      </c>
      <c r="AT98" s="336"/>
      <c r="AU98" s="135"/>
      <c r="AV98" s="135"/>
      <c r="AW98" s="135"/>
      <c r="AX98" s="302" t="s">
        <v>1375</v>
      </c>
      <c r="AY98" s="135" t="s">
        <v>25</v>
      </c>
      <c r="AZ98" s="135" t="s">
        <v>25</v>
      </c>
      <c r="BA98" s="135" t="s">
        <v>25</v>
      </c>
      <c r="BB98" s="135" t="s">
        <v>25</v>
      </c>
      <c r="BC98" s="348"/>
      <c r="BD98" s="135" t="s">
        <v>27</v>
      </c>
      <c r="BE98" s="135" t="s">
        <v>13</v>
      </c>
      <c r="BF98" s="135" t="s">
        <v>34</v>
      </c>
      <c r="BG98" s="135"/>
      <c r="BH98" s="116" t="s">
        <v>116</v>
      </c>
      <c r="BI98" s="364"/>
      <c r="BJ98" s="116"/>
      <c r="BK98" s="116"/>
      <c r="BL98" s="116"/>
      <c r="BM98" s="116" t="s">
        <v>105</v>
      </c>
      <c r="BN98" s="116" t="s">
        <v>1380</v>
      </c>
      <c r="BO98" s="116" t="s">
        <v>42</v>
      </c>
      <c r="BP98" s="116"/>
      <c r="BQ98" s="116" t="s">
        <v>8</v>
      </c>
      <c r="BR98" s="116" t="s">
        <v>1614</v>
      </c>
      <c r="BS98" s="116" t="s">
        <v>1563</v>
      </c>
      <c r="BT98"/>
      <c r="BU98"/>
      <c r="BV98" s="302" t="s">
        <v>1375</v>
      </c>
      <c r="BW98" s="135" t="s">
        <v>1404</v>
      </c>
      <c r="BX98" s="373"/>
      <c r="BY98" s="373"/>
      <c r="BZ98" s="10" t="s">
        <v>80</v>
      </c>
      <c r="CA98" t="s">
        <v>17478</v>
      </c>
      <c r="CB98">
        <v>12000</v>
      </c>
      <c r="CC98" s="116"/>
      <c r="CD98" s="116" t="s">
        <v>6</v>
      </c>
      <c r="CE98" s="116"/>
      <c r="CF98" s="116"/>
      <c r="CG98" s="116"/>
      <c r="CH98" s="304"/>
      <c r="CI98" s="116"/>
      <c r="CJ98" s="135" t="s">
        <v>16743</v>
      </c>
      <c r="CK98" s="135" t="s">
        <v>16743</v>
      </c>
      <c r="CL98" s="135" t="s">
        <v>16743</v>
      </c>
      <c r="CM98" s="135" t="s">
        <v>16743</v>
      </c>
      <c r="CN98" s="284" t="s">
        <v>17450</v>
      </c>
      <c r="CO98" s="296"/>
      <c r="CP98" s="296"/>
      <c r="CQ98" s="290"/>
      <c r="CR98" s="296"/>
      <c r="CS98" s="376"/>
      <c r="CT98" s="296"/>
      <c r="CU98" s="296"/>
      <c r="CV98" s="296"/>
      <c r="CW98" s="296"/>
      <c r="CX98" s="296"/>
      <c r="CY98" s="296"/>
      <c r="CZ98" s="296"/>
      <c r="DA98" s="296"/>
      <c r="DB98" s="296"/>
      <c r="DC98" s="296"/>
      <c r="DD98" s="296"/>
      <c r="DE98" s="296"/>
      <c r="DF98" s="296"/>
      <c r="DG98" s="296"/>
      <c r="DH98" s="284" t="s">
        <v>1375</v>
      </c>
      <c r="DI98" s="197" t="s">
        <v>126</v>
      </c>
      <c r="DJ98" s="4" t="s">
        <v>17479</v>
      </c>
      <c r="DK98" s="4" t="s">
        <v>17474</v>
      </c>
      <c r="DL98" s="285" t="s">
        <v>17449</v>
      </c>
      <c r="DM98" s="4" t="s">
        <v>17475</v>
      </c>
      <c r="DN98" s="4" t="s">
        <v>17477</v>
      </c>
      <c r="DO98" s="340"/>
      <c r="DP98" s="340"/>
      <c r="DQ98" s="4" t="s">
        <v>17480</v>
      </c>
      <c r="DR98" s="340"/>
      <c r="DS98" s="340"/>
      <c r="DT98" s="340"/>
      <c r="DU98" s="340"/>
      <c r="DV98" s="4">
        <v>4325</v>
      </c>
      <c r="DW98" s="4" t="s">
        <v>17481</v>
      </c>
      <c r="DX98" s="4">
        <v>9190</v>
      </c>
      <c r="DY98" s="4">
        <v>1</v>
      </c>
      <c r="DZ98" s="348"/>
      <c r="EA98" s="4" t="s">
        <v>25</v>
      </c>
      <c r="EB98" s="4">
        <v>4</v>
      </c>
      <c r="EC98" s="4" t="s">
        <v>1887</v>
      </c>
      <c r="ED98" s="340"/>
      <c r="EE98" s="340"/>
      <c r="EF98" s="340"/>
      <c r="EG98" s="348"/>
      <c r="EH98" s="348"/>
      <c r="EI98" s="4"/>
      <c r="EJ98" s="4" t="s">
        <v>26</v>
      </c>
      <c r="EK98" s="4" t="s">
        <v>25</v>
      </c>
      <c r="EL98" s="4"/>
      <c r="EM98" s="4" t="s">
        <v>1759</v>
      </c>
      <c r="EN98" s="4"/>
      <c r="EO98" s="4" t="s">
        <v>2782</v>
      </c>
      <c r="EP98" s="340"/>
      <c r="EQ98" s="4" t="s">
        <v>1863</v>
      </c>
      <c r="ER98" s="4"/>
      <c r="ES98" s="4" t="s">
        <v>61</v>
      </c>
      <c r="ET98" s="340"/>
      <c r="EU98" s="4" t="s">
        <v>116</v>
      </c>
      <c r="EV98" s="340"/>
      <c r="EW98" s="4" t="s">
        <v>1370</v>
      </c>
      <c r="EX98" s="340"/>
      <c r="EY98" s="4" t="s">
        <v>8</v>
      </c>
      <c r="EZ98" s="4"/>
      <c r="FA98" s="4" t="s">
        <v>26</v>
      </c>
      <c r="FB98" s="340"/>
      <c r="FC98" s="4"/>
      <c r="FD98" s="340"/>
      <c r="FE98" s="4" t="s">
        <v>3348</v>
      </c>
      <c r="FF98" s="4" t="s">
        <v>17264</v>
      </c>
      <c r="FG98" s="4" t="s">
        <v>26</v>
      </c>
      <c r="FH98" s="4" t="s">
        <v>1375</v>
      </c>
      <c r="FI98" s="4" t="s">
        <v>1839</v>
      </c>
      <c r="FJ98" s="4" t="s">
        <v>2052</v>
      </c>
      <c r="FK98" s="4" t="s">
        <v>67</v>
      </c>
      <c r="FL98" t="s">
        <v>17482</v>
      </c>
      <c r="FM98" s="4" t="s">
        <v>17476</v>
      </c>
      <c r="FN98" s="4" t="s">
        <v>1839</v>
      </c>
      <c r="FO98" s="4" t="s">
        <v>1890</v>
      </c>
      <c r="FP98" s="4" t="s">
        <v>17483</v>
      </c>
      <c r="FQ98" s="4" t="s">
        <v>17484</v>
      </c>
      <c r="FR98" s="4" t="s">
        <v>1869</v>
      </c>
      <c r="FS98" s="4" t="s">
        <v>13405</v>
      </c>
      <c r="FT98" s="4"/>
      <c r="FU98" s="4"/>
      <c r="FV98"/>
      <c r="FW98" s="4"/>
      <c r="FX98" s="4"/>
      <c r="FY98" s="4"/>
      <c r="FZ98" s="4"/>
      <c r="GA98" s="4"/>
      <c r="GB98" s="4"/>
      <c r="GC98" s="340"/>
      <c r="GD98" s="340"/>
      <c r="GE98" s="340"/>
      <c r="GF98" s="348"/>
      <c r="GG98" s="348"/>
      <c r="GH98" s="3"/>
      <c r="GI98" s="4"/>
      <c r="GJ98" s="4"/>
      <c r="GK98" s="4"/>
      <c r="GL98" s="4"/>
      <c r="GM98" s="4"/>
      <c r="GN98" s="4"/>
      <c r="GO98" s="340"/>
      <c r="GP98" s="4"/>
      <c r="GQ98" s="340"/>
      <c r="GR98" s="4"/>
      <c r="GS98" s="340"/>
      <c r="GT98" s="4"/>
      <c r="GU98" s="4"/>
      <c r="GV98" s="4"/>
      <c r="GW98" s="4"/>
      <c r="GX98" s="4"/>
      <c r="GY98"/>
      <c r="GZ98" t="str">
        <f ca="1">IFERROR(INDIRECT("'[2021_Ignition_Tracker_QC_File_20210528.xlsm]Ignition Tracker'!"&amp;ADDRESS(MATCH($A98,'[2]Ignition Tracker'!$A:$A,0),MATCH(GZ$1,'[2]Ignition Tracker'!$1:$1,0))),"")</f>
        <v/>
      </c>
      <c r="HA98" s="4" t="str">
        <f ca="1">IFERROR(INDIRECT("'[2021_Ignition_Tracker_QC_File_20210528.xlsm]Ignition Tracker'!"&amp;ADDRESS(MATCH($A98,'[2]Ignition Tracker'!$A:$A,0),MATCH(HA$1,'[2]Ignition Tracker'!$1:$1,0))),"")</f>
        <v/>
      </c>
      <c r="HB98" s="4" t="str">
        <f ca="1">IFERROR(INDIRECT("'[2021_Ignition_Tracker_QC_File_20210528.xlsm]Ignition Tracker'!"&amp;ADDRESS(MATCH($A98,'[2]Ignition Tracker'!$A:$A,0),MATCH(HB$1,'[2]Ignition Tracker'!$1:$1,0))),"")</f>
        <v/>
      </c>
      <c r="HC98" s="4" t="str">
        <f ca="1">IFERROR(INDIRECT("'[2021_Ignition_Tracker_QC_File_20210528.xlsm]Ignition Tracker'!"&amp;ADDRESS(MATCH($A98,'[2]Ignition Tracker'!$A:$A,0),MATCH(HC$1,'[2]Ignition Tracker'!$1:$1,0))),"")</f>
        <v/>
      </c>
    </row>
    <row r="99" spans="1:211" s="269" customFormat="1" x14ac:dyDescent="0.35">
      <c r="A99" s="137">
        <v>601</v>
      </c>
      <c r="B99" s="339"/>
      <c r="C99" s="123" t="s">
        <v>1412</v>
      </c>
      <c r="D99" s="124">
        <v>44334</v>
      </c>
      <c r="E99" s="124">
        <v>44334</v>
      </c>
      <c r="F99" s="340"/>
      <c r="G99" s="125" t="s">
        <v>17485</v>
      </c>
      <c r="H99" s="266" t="s">
        <v>1375</v>
      </c>
      <c r="I99" s="123"/>
      <c r="J99" s="339"/>
      <c r="K99" s="355"/>
      <c r="L99" s="267"/>
      <c r="M99" s="354"/>
      <c r="N99" s="267" t="s">
        <v>19657</v>
      </c>
      <c r="O99" s="354"/>
      <c r="P99" s="354"/>
      <c r="Q99" s="267"/>
      <c r="R99" s="267"/>
      <c r="S99" s="267"/>
      <c r="T99" s="123"/>
      <c r="U99" s="124"/>
      <c r="V99" s="124"/>
      <c r="W99" s="123"/>
      <c r="X99" s="339"/>
      <c r="Y99" s="339"/>
      <c r="Z99" s="123"/>
      <c r="AA99" s="123"/>
      <c r="AB99" s="124"/>
      <c r="AC99" s="124"/>
      <c r="AD99" s="339"/>
      <c r="AE99" s="339"/>
      <c r="AF99" s="355"/>
      <c r="AG99" s="355"/>
      <c r="AH99" s="266" t="s">
        <v>1375</v>
      </c>
      <c r="AI99" s="124">
        <v>44333</v>
      </c>
      <c r="AJ99" s="252" t="s">
        <v>17486</v>
      </c>
      <c r="AK99" s="124"/>
      <c r="AL99" s="252"/>
      <c r="AM99" s="85" t="s">
        <v>28</v>
      </c>
      <c r="AN99" s="85" t="s">
        <v>26</v>
      </c>
      <c r="AO99" s="85" t="s">
        <v>26</v>
      </c>
      <c r="AP99" s="85"/>
      <c r="AQ99" s="85"/>
      <c r="AR99" s="85"/>
      <c r="AS99" s="335" t="s">
        <v>17487</v>
      </c>
      <c r="AT99" s="335"/>
      <c r="AU99" s="85"/>
      <c r="AV99" s="85"/>
      <c r="AW99" s="85"/>
      <c r="AX99" s="266" t="s">
        <v>1375</v>
      </c>
      <c r="AY99" s="85" t="s">
        <v>26</v>
      </c>
      <c r="AZ99" s="85" t="s">
        <v>26</v>
      </c>
      <c r="BA99" s="85" t="s">
        <v>26</v>
      </c>
      <c r="BB99" s="85" t="s">
        <v>26</v>
      </c>
      <c r="BC99" s="348"/>
      <c r="BD99" s="85" t="s">
        <v>33</v>
      </c>
      <c r="BE99" s="85" t="s">
        <v>16</v>
      </c>
      <c r="BF99" s="85"/>
      <c r="BG99" s="85"/>
      <c r="BH99" s="304" t="s">
        <v>18050</v>
      </c>
      <c r="BI99" s="364"/>
      <c r="BJ99" s="123"/>
      <c r="BK99" s="123"/>
      <c r="BL99" s="123"/>
      <c r="BM99" s="123" t="s">
        <v>106</v>
      </c>
      <c r="BN99" s="123"/>
      <c r="BO99" s="123"/>
      <c r="BP99" s="123"/>
      <c r="BQ99" s="4" t="s">
        <v>8</v>
      </c>
      <c r="BR99" s="123"/>
      <c r="BS99" s="123"/>
      <c r="BT99"/>
      <c r="BU99"/>
      <c r="BV99" s="266" t="s">
        <v>1375</v>
      </c>
      <c r="BW99" s="85" t="s">
        <v>1404</v>
      </c>
      <c r="BX99" s="372"/>
      <c r="BY99" s="372"/>
      <c r="BZ99" s="129" t="s">
        <v>54</v>
      </c>
      <c r="CA99" t="s">
        <v>17500</v>
      </c>
      <c r="CB99">
        <v>12000</v>
      </c>
      <c r="CC99" s="123"/>
      <c r="CD99" s="123" t="s">
        <v>1462</v>
      </c>
      <c r="CE99" s="123" t="s">
        <v>1444</v>
      </c>
      <c r="CF99" s="123"/>
      <c r="CG99" s="123"/>
      <c r="CH99" s="123"/>
      <c r="CI99" s="123"/>
      <c r="CJ99" s="85" t="s">
        <v>16743</v>
      </c>
      <c r="CK99" s="85" t="s">
        <v>16743</v>
      </c>
      <c r="CL99" s="85" t="s">
        <v>16743</v>
      </c>
      <c r="CM99" s="85" t="s">
        <v>16743</v>
      </c>
      <c r="CN99" s="284" t="s">
        <v>17450</v>
      </c>
      <c r="CO99" s="296"/>
      <c r="CP99" s="296"/>
      <c r="CQ99" s="290"/>
      <c r="CR99" s="296"/>
      <c r="CS99" s="376"/>
      <c r="CT99" s="296"/>
      <c r="CU99" s="296"/>
      <c r="CV99" s="296"/>
      <c r="CW99" s="296"/>
      <c r="CX99" s="296"/>
      <c r="CY99" s="296"/>
      <c r="CZ99" s="296"/>
      <c r="DA99" s="296"/>
      <c r="DB99" s="296"/>
      <c r="DC99" s="296"/>
      <c r="DD99" s="296"/>
      <c r="DE99" s="296"/>
      <c r="DF99" s="296"/>
      <c r="DG99" s="296"/>
      <c r="DH99" s="284" t="s">
        <v>1375</v>
      </c>
      <c r="DI99" s="197" t="s">
        <v>119</v>
      </c>
      <c r="DJ99" s="4" t="s">
        <v>12883</v>
      </c>
      <c r="DK99" s="4" t="s">
        <v>17486</v>
      </c>
      <c r="DL99" s="285" t="s">
        <v>17449</v>
      </c>
      <c r="DM99" s="4"/>
      <c r="DN99" s="4" t="s">
        <v>17487</v>
      </c>
      <c r="DO99" s="340"/>
      <c r="DP99" s="340"/>
      <c r="DQ99" s="4" t="s">
        <v>12884</v>
      </c>
      <c r="DR99" s="340"/>
      <c r="DS99" s="340"/>
      <c r="DT99" s="340"/>
      <c r="DU99" s="340"/>
      <c r="DV99" s="4"/>
      <c r="DW99" s="4" t="s">
        <v>17488</v>
      </c>
      <c r="DX99" s="4">
        <v>1000</v>
      </c>
      <c r="DY99" s="4"/>
      <c r="DZ99" s="348"/>
      <c r="EA99" s="4" t="s">
        <v>25</v>
      </c>
      <c r="EB99" s="4">
        <v>2</v>
      </c>
      <c r="EC99" s="4" t="s">
        <v>1887</v>
      </c>
      <c r="ED99" s="340"/>
      <c r="EE99" s="340"/>
      <c r="EF99" s="340"/>
      <c r="EG99" s="348"/>
      <c r="EH99" s="348"/>
      <c r="EI99" s="4"/>
      <c r="EJ99" s="4" t="s">
        <v>26</v>
      </c>
      <c r="EK99" s="4" t="s">
        <v>25</v>
      </c>
      <c r="EL99" s="4" t="s">
        <v>25</v>
      </c>
      <c r="EM99" s="4" t="s">
        <v>1759</v>
      </c>
      <c r="EN99" s="4"/>
      <c r="EO99" s="4" t="s">
        <v>1807</v>
      </c>
      <c r="EP99" s="340"/>
      <c r="EQ99" s="4" t="s">
        <v>1761</v>
      </c>
      <c r="ER99" s="4"/>
      <c r="ES99" s="4" t="s">
        <v>1956</v>
      </c>
      <c r="ET99" s="340"/>
      <c r="EU99" s="4" t="s">
        <v>112</v>
      </c>
      <c r="EV99" s="340"/>
      <c r="EW99" s="4" t="s">
        <v>13502</v>
      </c>
      <c r="EX99" s="340"/>
      <c r="EY99" s="4" t="s">
        <v>1807</v>
      </c>
      <c r="EZ99" s="4" t="s">
        <v>17489</v>
      </c>
      <c r="FA99" s="4" t="s">
        <v>26</v>
      </c>
      <c r="FB99" s="340"/>
      <c r="FC99" s="4" t="s">
        <v>1816</v>
      </c>
      <c r="FD99" s="340"/>
      <c r="FE99" s="4"/>
      <c r="FF99" s="4"/>
      <c r="FG99" s="4"/>
      <c r="FH99" s="4" t="s">
        <v>3884</v>
      </c>
      <c r="FI99" s="4"/>
      <c r="FJ99" s="4"/>
      <c r="FK99" s="4"/>
      <c r="FL99"/>
      <c r="FM99" s="4"/>
      <c r="FN99" s="4"/>
      <c r="FO99" s="4"/>
      <c r="FP99" s="4"/>
      <c r="FQ99" s="4"/>
      <c r="FR99" s="4"/>
      <c r="FS99" s="4"/>
      <c r="FT99" s="4"/>
      <c r="FU99" s="4"/>
      <c r="FV99"/>
      <c r="FW99" s="4"/>
      <c r="FX99" s="4"/>
      <c r="FY99" s="4"/>
      <c r="FZ99" s="4"/>
      <c r="GA99" s="4"/>
      <c r="GB99" s="4"/>
      <c r="GC99" s="340"/>
      <c r="GD99" s="340"/>
      <c r="GE99" s="340"/>
      <c r="GF99" s="348"/>
      <c r="GG99" s="348"/>
      <c r="GH99" s="3"/>
      <c r="GI99" s="4"/>
      <c r="GJ99" s="4"/>
      <c r="GK99" s="4"/>
      <c r="GL99" s="4"/>
      <c r="GM99" s="4"/>
      <c r="GN99" s="4"/>
      <c r="GO99" s="340"/>
      <c r="GP99" s="4"/>
      <c r="GQ99" s="340"/>
      <c r="GR99" s="4"/>
      <c r="GS99" s="340"/>
      <c r="GT99" s="4"/>
      <c r="GU99" s="4"/>
      <c r="GV99" s="4"/>
      <c r="GW99" s="4"/>
      <c r="GX99" s="4"/>
      <c r="GY99"/>
      <c r="GZ99"/>
      <c r="HA99" s="4"/>
      <c r="HB99" s="4"/>
      <c r="HC99" s="4" t="str">
        <f ca="1">IFERROR(INDIRECT("'[2021_Ignition_Tracker_QC_File_20210520.xlsm]Ignition Tracker'!"&amp;ADDRESS(MATCH($A99,'[3]Ignition Tracker'!$A:$A,0),MATCH(HC$1,'[3]Ignition Tracker'!$1:$1,0))),"")</f>
        <v/>
      </c>
    </row>
    <row r="100" spans="1:211" s="269" customFormat="1" x14ac:dyDescent="0.35">
      <c r="A100" s="137">
        <v>600</v>
      </c>
      <c r="B100" s="339"/>
      <c r="C100" s="123" t="s">
        <v>1410</v>
      </c>
      <c r="D100" s="124"/>
      <c r="E100" s="124"/>
      <c r="F100" s="340"/>
      <c r="G100" s="125" t="s">
        <v>17490</v>
      </c>
      <c r="H100" s="266" t="s">
        <v>1375</v>
      </c>
      <c r="I100" s="123"/>
      <c r="J100" s="339"/>
      <c r="K100" s="355"/>
      <c r="L100" s="267"/>
      <c r="M100" s="354"/>
      <c r="N100" s="267" t="s">
        <v>19660</v>
      </c>
      <c r="O100" s="354"/>
      <c r="P100" s="354"/>
      <c r="Q100" s="267"/>
      <c r="R100" s="267"/>
      <c r="S100" s="267"/>
      <c r="T100" s="123"/>
      <c r="U100" s="124"/>
      <c r="V100" s="124"/>
      <c r="W100" s="123"/>
      <c r="X100" s="339"/>
      <c r="Y100" s="339"/>
      <c r="Z100" s="123"/>
      <c r="AA100" s="123"/>
      <c r="AB100" s="124"/>
      <c r="AC100" s="124"/>
      <c r="AD100" s="339"/>
      <c r="AE100" s="339"/>
      <c r="AF100" s="355"/>
      <c r="AG100" s="355"/>
      <c r="AH100" s="266" t="s">
        <v>1375</v>
      </c>
      <c r="AI100" s="124">
        <v>44333</v>
      </c>
      <c r="AJ100" s="252" t="s">
        <v>13362</v>
      </c>
      <c r="AK100" s="124">
        <v>44333</v>
      </c>
      <c r="AL100" s="252" t="s">
        <v>13362</v>
      </c>
      <c r="AM100" s="85" t="s">
        <v>28</v>
      </c>
      <c r="AN100" s="85" t="s">
        <v>26</v>
      </c>
      <c r="AO100" s="85" t="s">
        <v>26</v>
      </c>
      <c r="AP100" s="85" t="s">
        <v>17491</v>
      </c>
      <c r="AQ100" s="85"/>
      <c r="AR100" s="85"/>
      <c r="AS100" s="335" t="s">
        <v>17492</v>
      </c>
      <c r="AT100" s="335"/>
      <c r="AU100" s="85"/>
      <c r="AV100" s="85"/>
      <c r="AW100" s="85"/>
      <c r="AX100" s="266" t="s">
        <v>1375</v>
      </c>
      <c r="AY100" s="85" t="s">
        <v>6</v>
      </c>
      <c r="AZ100" s="85" t="s">
        <v>6</v>
      </c>
      <c r="BA100" s="85" t="s">
        <v>25</v>
      </c>
      <c r="BB100" s="85" t="s">
        <v>25</v>
      </c>
      <c r="BC100" s="348"/>
      <c r="BD100" s="85" t="s">
        <v>6</v>
      </c>
      <c r="BE100" s="85" t="s">
        <v>4</v>
      </c>
      <c r="BF100" s="85"/>
      <c r="BG100" s="85"/>
      <c r="BH100" s="304" t="s">
        <v>18051</v>
      </c>
      <c r="BI100" s="364"/>
      <c r="BJ100" s="123"/>
      <c r="BK100" s="123"/>
      <c r="BL100" s="123"/>
      <c r="BM100" s="123" t="s">
        <v>6</v>
      </c>
      <c r="BN100" s="123"/>
      <c r="BO100" s="123"/>
      <c r="BP100" s="123"/>
      <c r="BQ100" s="4" t="s">
        <v>8</v>
      </c>
      <c r="BR100" s="123"/>
      <c r="BS100" s="123"/>
      <c r="BT100"/>
      <c r="BU100"/>
      <c r="BV100" s="266" t="s">
        <v>1375</v>
      </c>
      <c r="BW100" s="85" t="s">
        <v>43</v>
      </c>
      <c r="BX100" s="372"/>
      <c r="BY100" s="372"/>
      <c r="BZ100" s="129" t="s">
        <v>70</v>
      </c>
      <c r="CA100" t="s">
        <v>17499</v>
      </c>
      <c r="CB100">
        <v>21000</v>
      </c>
      <c r="CC100" s="123"/>
      <c r="CD100" s="123" t="s">
        <v>1368</v>
      </c>
      <c r="CE100" s="123" t="s">
        <v>17</v>
      </c>
      <c r="CF100" s="123"/>
      <c r="CG100" s="123"/>
      <c r="CH100" s="123">
        <v>420</v>
      </c>
      <c r="CI100" s="123"/>
      <c r="CJ100" s="85" t="s">
        <v>16743</v>
      </c>
      <c r="CK100" s="85" t="s">
        <v>16743</v>
      </c>
      <c r="CL100" s="85" t="s">
        <v>16743</v>
      </c>
      <c r="CM100" s="85" t="s">
        <v>16743</v>
      </c>
      <c r="CN100" s="284" t="s">
        <v>17450</v>
      </c>
      <c r="CO100" s="296"/>
      <c r="CP100" s="296"/>
      <c r="CQ100" s="290"/>
      <c r="CR100" s="296"/>
      <c r="CS100" s="376"/>
      <c r="CT100" s="296"/>
      <c r="CU100" s="296"/>
      <c r="CV100" s="296"/>
      <c r="CW100" s="296"/>
      <c r="CX100" s="296"/>
      <c r="CY100" s="296"/>
      <c r="CZ100" s="296"/>
      <c r="DA100" s="296"/>
      <c r="DB100" s="296"/>
      <c r="DC100" s="296"/>
      <c r="DD100" s="296"/>
      <c r="DE100" s="296"/>
      <c r="DF100" s="296"/>
      <c r="DG100" s="296"/>
      <c r="DH100" s="284" t="s">
        <v>1375</v>
      </c>
      <c r="DI100" s="197" t="s">
        <v>123</v>
      </c>
      <c r="DJ100" s="4" t="s">
        <v>17493</v>
      </c>
      <c r="DK100" s="4" t="s">
        <v>13362</v>
      </c>
      <c r="DL100" s="285" t="s">
        <v>17449</v>
      </c>
      <c r="DM100" s="4" t="s">
        <v>17491</v>
      </c>
      <c r="DN100" s="4" t="s">
        <v>17492</v>
      </c>
      <c r="DO100" s="340"/>
      <c r="DP100" s="340"/>
      <c r="DQ100" s="4" t="s">
        <v>2681</v>
      </c>
      <c r="DR100" s="340"/>
      <c r="DS100" s="340"/>
      <c r="DT100" s="340"/>
      <c r="DU100" s="340"/>
      <c r="DV100" s="4">
        <v>254452102</v>
      </c>
      <c r="DW100" s="4" t="s">
        <v>17494</v>
      </c>
      <c r="DX100" s="4">
        <v>9320</v>
      </c>
      <c r="DY100" s="4"/>
      <c r="DZ100" s="348"/>
      <c r="EA100" s="4" t="s">
        <v>25</v>
      </c>
      <c r="EB100" s="4"/>
      <c r="EC100" s="4"/>
      <c r="ED100" s="340"/>
      <c r="EE100" s="340"/>
      <c r="EF100" s="340"/>
      <c r="EG100" s="348"/>
      <c r="EH100" s="348"/>
      <c r="EI100" s="4">
        <v>101087711</v>
      </c>
      <c r="EJ100" s="4" t="s">
        <v>26</v>
      </c>
      <c r="EK100" s="4" t="s">
        <v>25</v>
      </c>
      <c r="EL100" s="4"/>
      <c r="EM100" s="4" t="s">
        <v>1759</v>
      </c>
      <c r="EN100" s="4"/>
      <c r="EO100" s="4" t="s">
        <v>1862</v>
      </c>
      <c r="EP100" s="340"/>
      <c r="EQ100" s="4" t="s">
        <v>1836</v>
      </c>
      <c r="ER100" s="4"/>
      <c r="ES100" s="4" t="s">
        <v>6</v>
      </c>
      <c r="ET100" s="340"/>
      <c r="EU100" s="4" t="s">
        <v>115</v>
      </c>
      <c r="EV100" s="340"/>
      <c r="EW100" s="4" t="s">
        <v>1368</v>
      </c>
      <c r="EX100" s="340"/>
      <c r="EY100" s="4" t="s">
        <v>8</v>
      </c>
      <c r="EZ100" s="4"/>
      <c r="FA100" s="4" t="s">
        <v>26</v>
      </c>
      <c r="FB100" s="340"/>
      <c r="FC100" s="4"/>
      <c r="FD100" s="340"/>
      <c r="FE100" s="4"/>
      <c r="FF100" s="4"/>
      <c r="FG100" s="4" t="s">
        <v>26</v>
      </c>
      <c r="FH100" s="4" t="s">
        <v>1375</v>
      </c>
      <c r="FI100" s="4"/>
      <c r="FJ100" s="4"/>
      <c r="FK100" s="4"/>
      <c r="FL100"/>
      <c r="FM100" s="4"/>
      <c r="FN100" s="4"/>
      <c r="FO100" s="4"/>
      <c r="FP100" s="4"/>
      <c r="FQ100" s="4"/>
      <c r="FR100" s="4"/>
      <c r="FS100" s="4"/>
      <c r="FT100" s="4"/>
      <c r="FU100" s="4"/>
      <c r="FV100"/>
      <c r="FW100" s="4"/>
      <c r="FX100" s="4"/>
      <c r="FY100" s="4"/>
      <c r="FZ100" s="4"/>
      <c r="GA100" s="4"/>
      <c r="GB100" s="4"/>
      <c r="GC100" s="340"/>
      <c r="GD100" s="340"/>
      <c r="GE100" s="340"/>
      <c r="GF100" s="348"/>
      <c r="GG100" s="348"/>
      <c r="GH100" s="3"/>
      <c r="GI100" s="4"/>
      <c r="GJ100" s="4"/>
      <c r="GK100" s="4"/>
      <c r="GL100" s="4"/>
      <c r="GM100" s="4"/>
      <c r="GN100" s="4"/>
      <c r="GO100" s="340"/>
      <c r="GP100" s="4"/>
      <c r="GQ100" s="340"/>
      <c r="GR100" s="4"/>
      <c r="GS100" s="340"/>
      <c r="GT100" s="4"/>
      <c r="GU100" s="4"/>
      <c r="GV100" s="4"/>
      <c r="GW100" s="4"/>
      <c r="GX100" s="4"/>
      <c r="GY100"/>
      <c r="GZ100"/>
      <c r="HA100" s="4"/>
      <c r="HB100" s="4"/>
      <c r="HC100" s="4"/>
    </row>
    <row r="101" spans="1:211" s="269" customFormat="1" x14ac:dyDescent="0.35">
      <c r="A101" s="137">
        <v>599</v>
      </c>
      <c r="B101" s="339"/>
      <c r="C101" s="123" t="s">
        <v>1410</v>
      </c>
      <c r="D101" s="124"/>
      <c r="E101" s="124"/>
      <c r="F101" s="340"/>
      <c r="G101" s="125" t="s">
        <v>17495</v>
      </c>
      <c r="H101" s="266" t="s">
        <v>1375</v>
      </c>
      <c r="I101" s="123"/>
      <c r="J101" s="339"/>
      <c r="K101" s="355"/>
      <c r="L101" s="267"/>
      <c r="M101" s="354"/>
      <c r="N101" s="267" t="s">
        <v>19660</v>
      </c>
      <c r="O101" s="354"/>
      <c r="P101" s="354"/>
      <c r="Q101" s="267"/>
      <c r="R101" s="267"/>
      <c r="S101" s="267"/>
      <c r="T101" s="123"/>
      <c r="U101" s="124"/>
      <c r="V101" s="124"/>
      <c r="W101" s="123"/>
      <c r="X101" s="339"/>
      <c r="Y101" s="339"/>
      <c r="Z101" s="123"/>
      <c r="AA101" s="123"/>
      <c r="AB101" s="124"/>
      <c r="AC101" s="124"/>
      <c r="AD101" s="339"/>
      <c r="AE101" s="339"/>
      <c r="AF101" s="355"/>
      <c r="AG101" s="355"/>
      <c r="AH101" s="266" t="s">
        <v>1375</v>
      </c>
      <c r="AI101" s="124">
        <v>44333</v>
      </c>
      <c r="AJ101" s="252" t="s">
        <v>17496</v>
      </c>
      <c r="AK101" s="124"/>
      <c r="AL101" s="252"/>
      <c r="AM101" s="85" t="s">
        <v>28</v>
      </c>
      <c r="AN101" s="85" t="s">
        <v>26</v>
      </c>
      <c r="AO101" s="85" t="s">
        <v>26</v>
      </c>
      <c r="AP101" s="85"/>
      <c r="AQ101" s="85"/>
      <c r="AR101" s="85"/>
      <c r="AS101" s="335">
        <v>1034993394</v>
      </c>
      <c r="AT101" s="335"/>
      <c r="AU101" s="85"/>
      <c r="AV101" s="85"/>
      <c r="AW101" s="85"/>
      <c r="AX101" s="266" t="s">
        <v>1375</v>
      </c>
      <c r="AY101" s="85" t="s">
        <v>25</v>
      </c>
      <c r="AZ101" s="85" t="s">
        <v>25</v>
      </c>
      <c r="BA101" s="85" t="s">
        <v>25</v>
      </c>
      <c r="BB101" s="85" t="s">
        <v>25</v>
      </c>
      <c r="BC101" s="348"/>
      <c r="BD101" s="85" t="s">
        <v>27</v>
      </c>
      <c r="BE101" s="85" t="s">
        <v>4</v>
      </c>
      <c r="BF101" s="85" t="s">
        <v>34</v>
      </c>
      <c r="BG101" s="85"/>
      <c r="BH101" s="304" t="s">
        <v>18047</v>
      </c>
      <c r="BI101" s="364"/>
      <c r="BJ101" s="123"/>
      <c r="BK101" s="123"/>
      <c r="BL101" s="123"/>
      <c r="BM101" s="123" t="s">
        <v>102</v>
      </c>
      <c r="BN101" s="123" t="s">
        <v>1378</v>
      </c>
      <c r="BO101" s="123" t="s">
        <v>1398</v>
      </c>
      <c r="BP101" s="123"/>
      <c r="BQ101" s="4" t="s">
        <v>8</v>
      </c>
      <c r="BR101" s="123" t="s">
        <v>1617</v>
      </c>
      <c r="BS101" s="123" t="s">
        <v>1423</v>
      </c>
      <c r="BT101"/>
      <c r="BU101"/>
      <c r="BV101" s="266" t="s">
        <v>1375</v>
      </c>
      <c r="BW101" s="85" t="s">
        <v>43</v>
      </c>
      <c r="BX101" s="372"/>
      <c r="BY101" s="372"/>
      <c r="BZ101" s="129" t="s">
        <v>71</v>
      </c>
      <c r="CA101" t="s">
        <v>2695</v>
      </c>
      <c r="CB101" t="s">
        <v>1619</v>
      </c>
      <c r="CC101" s="123"/>
      <c r="CD101" s="123" t="s">
        <v>1368</v>
      </c>
      <c r="CE101" s="123" t="s">
        <v>1452</v>
      </c>
      <c r="CF101" s="123"/>
      <c r="CG101" s="123"/>
      <c r="CH101" s="123">
        <v>246</v>
      </c>
      <c r="CI101" s="123"/>
      <c r="CJ101" s="85" t="s">
        <v>16743</v>
      </c>
      <c r="CK101" s="85" t="s">
        <v>16743</v>
      </c>
      <c r="CL101" s="85" t="s">
        <v>16743</v>
      </c>
      <c r="CM101" s="85" t="s">
        <v>16743</v>
      </c>
      <c r="CN101" s="284" t="s">
        <v>17450</v>
      </c>
      <c r="CO101" s="296"/>
      <c r="CP101" s="296"/>
      <c r="CQ101" s="290"/>
      <c r="CR101" s="296"/>
      <c r="CS101" s="376"/>
      <c r="CT101" s="296"/>
      <c r="CU101" s="296"/>
      <c r="CV101" s="296"/>
      <c r="CW101" s="296"/>
      <c r="CX101" s="296"/>
      <c r="CY101" s="296"/>
      <c r="CZ101" s="296"/>
      <c r="DA101" s="296"/>
      <c r="DB101" s="296"/>
      <c r="DC101" s="296"/>
      <c r="DD101" s="296"/>
      <c r="DE101" s="296"/>
      <c r="DF101" s="296"/>
      <c r="DG101" s="296"/>
      <c r="DH101" s="284" t="s">
        <v>1375</v>
      </c>
      <c r="DI101" s="197" t="s">
        <v>120</v>
      </c>
      <c r="DJ101" s="4" t="s">
        <v>2631</v>
      </c>
      <c r="DK101" s="4" t="s">
        <v>17496</v>
      </c>
      <c r="DL101" s="285" t="s">
        <v>17449</v>
      </c>
      <c r="DM101" s="4"/>
      <c r="DN101" s="4">
        <v>1034993394</v>
      </c>
      <c r="DO101" s="340"/>
      <c r="DP101" s="340"/>
      <c r="DQ101" s="4" t="s">
        <v>2632</v>
      </c>
      <c r="DR101" s="340"/>
      <c r="DS101" s="340"/>
      <c r="DT101" s="340"/>
      <c r="DU101" s="340"/>
      <c r="DV101" s="4">
        <v>103351104</v>
      </c>
      <c r="DW101" s="4" t="s">
        <v>17497</v>
      </c>
      <c r="DX101" s="4">
        <v>1000</v>
      </c>
      <c r="DY101" s="4">
        <v>1</v>
      </c>
      <c r="DZ101" s="348"/>
      <c r="EA101" s="4" t="s">
        <v>25</v>
      </c>
      <c r="EB101" s="4"/>
      <c r="EC101" s="4"/>
      <c r="ED101" s="340"/>
      <c r="EE101" s="340"/>
      <c r="EF101" s="340"/>
      <c r="EG101" s="348"/>
      <c r="EH101" s="348"/>
      <c r="EI101" s="4"/>
      <c r="EJ101" s="4" t="s">
        <v>26</v>
      </c>
      <c r="EK101" s="4" t="s">
        <v>25</v>
      </c>
      <c r="EL101" s="4" t="s">
        <v>26</v>
      </c>
      <c r="EM101" s="4" t="s">
        <v>17498</v>
      </c>
      <c r="EN101" s="4"/>
      <c r="EO101" s="4" t="s">
        <v>1862</v>
      </c>
      <c r="EP101" s="340"/>
      <c r="EQ101" s="4" t="s">
        <v>2143</v>
      </c>
      <c r="ER101" s="4"/>
      <c r="ES101" s="4" t="s">
        <v>1888</v>
      </c>
      <c r="ET101" s="340"/>
      <c r="EU101" s="4" t="s">
        <v>114</v>
      </c>
      <c r="EV101" s="340"/>
      <c r="EW101" s="4" t="s">
        <v>1368</v>
      </c>
      <c r="EX101" s="340"/>
      <c r="EY101" s="4" t="s">
        <v>8</v>
      </c>
      <c r="EZ101" s="4"/>
      <c r="FA101" s="4" t="s">
        <v>25</v>
      </c>
      <c r="FB101" s="340"/>
      <c r="FC101" s="4" t="s">
        <v>1816</v>
      </c>
      <c r="FD101" s="340"/>
      <c r="FE101" s="4"/>
      <c r="FF101" s="4"/>
      <c r="FG101" s="4"/>
      <c r="FH101" s="4" t="s">
        <v>1375</v>
      </c>
      <c r="FI101" s="4"/>
      <c r="FJ101" s="4"/>
      <c r="FK101" s="4"/>
      <c r="FL101"/>
      <c r="FM101" s="4"/>
      <c r="FN101" s="4"/>
      <c r="FO101" s="4"/>
      <c r="FP101" s="4"/>
      <c r="FQ101" s="4"/>
      <c r="FR101" s="4"/>
      <c r="FS101" s="4"/>
      <c r="FT101" s="4"/>
      <c r="FU101" s="4"/>
      <c r="FV101"/>
      <c r="FW101" s="4"/>
      <c r="FX101" s="4"/>
      <c r="FY101" s="4"/>
      <c r="FZ101" s="4"/>
      <c r="GA101" s="4"/>
      <c r="GB101" s="4"/>
      <c r="GC101" s="340"/>
      <c r="GD101" s="340"/>
      <c r="GE101" s="340"/>
      <c r="GF101" s="348"/>
      <c r="GG101" s="348"/>
      <c r="GH101" s="3"/>
      <c r="GI101" s="4"/>
      <c r="GJ101" s="4"/>
      <c r="GK101" s="4"/>
      <c r="GL101" s="4"/>
      <c r="GM101" s="4"/>
      <c r="GN101" s="4"/>
      <c r="GO101" s="340"/>
      <c r="GP101" s="4"/>
      <c r="GQ101" s="340"/>
      <c r="GR101" s="4"/>
      <c r="GS101" s="340"/>
      <c r="GT101" s="4"/>
      <c r="GU101" s="4"/>
      <c r="GV101" s="4"/>
      <c r="GW101" s="4"/>
      <c r="GX101" s="4"/>
      <c r="GY101"/>
      <c r="GZ101"/>
      <c r="HA101" s="4"/>
      <c r="HB101" s="4"/>
      <c r="HC101" s="4"/>
    </row>
    <row r="102" spans="1:211" s="269" customFormat="1" x14ac:dyDescent="0.35">
      <c r="A102" s="137">
        <v>598</v>
      </c>
      <c r="B102" s="339"/>
      <c r="C102" s="123" t="s">
        <v>1412</v>
      </c>
      <c r="D102" s="124">
        <v>44333</v>
      </c>
      <c r="E102" s="124">
        <v>44333</v>
      </c>
      <c r="F102" s="340"/>
      <c r="G102" s="125" t="s">
        <v>17448</v>
      </c>
      <c r="H102" s="266" t="s">
        <v>1375</v>
      </c>
      <c r="I102" s="123"/>
      <c r="J102" s="339"/>
      <c r="K102" s="355"/>
      <c r="L102" s="267"/>
      <c r="M102" s="354"/>
      <c r="N102" s="267" t="s">
        <v>19657</v>
      </c>
      <c r="O102" s="354"/>
      <c r="P102" s="354"/>
      <c r="Q102" s="267"/>
      <c r="R102" s="267"/>
      <c r="S102" s="267"/>
      <c r="T102" s="123"/>
      <c r="U102" s="124"/>
      <c r="V102" s="124"/>
      <c r="W102" s="123"/>
      <c r="X102" s="339"/>
      <c r="Y102" s="339"/>
      <c r="Z102" s="123"/>
      <c r="AA102" s="123"/>
      <c r="AB102" s="124"/>
      <c r="AC102" s="124"/>
      <c r="AD102" s="339"/>
      <c r="AE102" s="339"/>
      <c r="AF102" s="355"/>
      <c r="AG102" s="355"/>
      <c r="AH102" s="266" t="s">
        <v>1375</v>
      </c>
      <c r="AI102" s="124">
        <v>44333</v>
      </c>
      <c r="AJ102" s="252" t="s">
        <v>14675</v>
      </c>
      <c r="AK102" s="124"/>
      <c r="AL102" s="252"/>
      <c r="AM102" s="85" t="s">
        <v>28</v>
      </c>
      <c r="AN102" s="85" t="s">
        <v>26</v>
      </c>
      <c r="AO102" s="85" t="s">
        <v>25</v>
      </c>
      <c r="AP102" s="85"/>
      <c r="AQ102" s="85"/>
      <c r="AR102" s="85"/>
      <c r="AS102" s="335">
        <v>3327882334</v>
      </c>
      <c r="AT102" s="335"/>
      <c r="AU102" s="85"/>
      <c r="AV102" s="85"/>
      <c r="AW102" s="85"/>
      <c r="AX102" s="266" t="s">
        <v>1375</v>
      </c>
      <c r="AY102" s="85" t="s">
        <v>26</v>
      </c>
      <c r="AZ102" s="85" t="s">
        <v>26</v>
      </c>
      <c r="BA102" s="85" t="s">
        <v>26</v>
      </c>
      <c r="BB102" s="85" t="s">
        <v>26</v>
      </c>
      <c r="BC102" s="348"/>
      <c r="BD102" s="85" t="s">
        <v>33</v>
      </c>
      <c r="BE102" s="85" t="s">
        <v>16</v>
      </c>
      <c r="BF102" s="85"/>
      <c r="BG102" s="85"/>
      <c r="BH102" s="304" t="s">
        <v>18049</v>
      </c>
      <c r="BI102" s="364"/>
      <c r="BJ102" s="123"/>
      <c r="BK102" s="123"/>
      <c r="BL102" s="123"/>
      <c r="BM102" s="123" t="s">
        <v>106</v>
      </c>
      <c r="BN102" s="123"/>
      <c r="BO102" s="123"/>
      <c r="BP102" s="123"/>
      <c r="BQ102" s="4" t="s">
        <v>8</v>
      </c>
      <c r="BR102" s="123"/>
      <c r="BS102" s="123"/>
      <c r="BT102"/>
      <c r="BU102"/>
      <c r="BV102" s="266" t="s">
        <v>1375</v>
      </c>
      <c r="BW102" s="85" t="s">
        <v>43</v>
      </c>
      <c r="BX102" s="372"/>
      <c r="BY102" s="372"/>
      <c r="BZ102" s="129" t="s">
        <v>53</v>
      </c>
      <c r="CA102" t="s">
        <v>4647</v>
      </c>
      <c r="CB102">
        <v>12000</v>
      </c>
      <c r="CC102" s="123"/>
      <c r="CD102" s="123" t="s">
        <v>1814</v>
      </c>
      <c r="CE102" s="123" t="s">
        <v>1451</v>
      </c>
      <c r="CF102" s="123"/>
      <c r="CG102" s="123"/>
      <c r="CH102" s="123">
        <v>115</v>
      </c>
      <c r="CI102" s="123"/>
      <c r="CJ102" s="85" t="s">
        <v>16743</v>
      </c>
      <c r="CK102" s="85" t="s">
        <v>16743</v>
      </c>
      <c r="CL102" s="85" t="s">
        <v>16743</v>
      </c>
      <c r="CM102" s="85" t="s">
        <v>16743</v>
      </c>
      <c r="CN102" s="284" t="s">
        <v>17450</v>
      </c>
      <c r="CO102" s="296"/>
      <c r="CP102" s="296"/>
      <c r="CQ102" s="290"/>
      <c r="CR102" s="296"/>
      <c r="CS102" s="376"/>
      <c r="CT102" s="296"/>
      <c r="CU102" s="296"/>
      <c r="CV102" s="296"/>
      <c r="CW102" s="296"/>
      <c r="CX102" s="296"/>
      <c r="CY102" s="296"/>
      <c r="CZ102" s="296"/>
      <c r="DA102" s="296"/>
      <c r="DB102" s="296"/>
      <c r="DC102" s="296"/>
      <c r="DD102" s="296"/>
      <c r="DE102" s="296"/>
      <c r="DF102" s="296"/>
      <c r="DG102" s="296"/>
      <c r="DH102" s="284" t="s">
        <v>1375</v>
      </c>
      <c r="DI102" s="197" t="s">
        <v>2685</v>
      </c>
      <c r="DJ102" s="4" t="s">
        <v>3464</v>
      </c>
      <c r="DK102" s="4" t="s">
        <v>14675</v>
      </c>
      <c r="DL102" s="285" t="s">
        <v>17449</v>
      </c>
      <c r="DM102" s="4"/>
      <c r="DN102" s="4">
        <v>3327882334</v>
      </c>
      <c r="DO102" s="340"/>
      <c r="DP102" s="340"/>
      <c r="DQ102" s="4" t="s">
        <v>3464</v>
      </c>
      <c r="DR102" s="340"/>
      <c r="DS102" s="340"/>
      <c r="DT102" s="340"/>
      <c r="DU102" s="340"/>
      <c r="DV102" s="4">
        <v>192171103</v>
      </c>
      <c r="DW102" s="4" t="s">
        <v>17451</v>
      </c>
      <c r="DX102" s="4">
        <v>2640</v>
      </c>
      <c r="DY102" s="4">
        <v>1</v>
      </c>
      <c r="DZ102" s="348"/>
      <c r="EA102" s="4" t="s">
        <v>25</v>
      </c>
      <c r="EB102" s="4"/>
      <c r="EC102" s="4"/>
      <c r="ED102" s="340"/>
      <c r="EE102" s="340"/>
      <c r="EF102" s="340"/>
      <c r="EG102" s="348"/>
      <c r="EH102" s="348"/>
      <c r="EI102" s="4"/>
      <c r="EJ102" s="4" t="s">
        <v>26</v>
      </c>
      <c r="EK102" s="4" t="s">
        <v>26</v>
      </c>
      <c r="EL102" s="4" t="s">
        <v>25</v>
      </c>
      <c r="EM102" s="4" t="s">
        <v>1759</v>
      </c>
      <c r="EN102" s="4"/>
      <c r="EO102" s="4" t="s">
        <v>1760</v>
      </c>
      <c r="EP102" s="340"/>
      <c r="EQ102" s="4" t="s">
        <v>1761</v>
      </c>
      <c r="ER102" s="4"/>
      <c r="ES102" s="4" t="s">
        <v>6</v>
      </c>
      <c r="ET102" s="340"/>
      <c r="EU102" s="4" t="s">
        <v>115</v>
      </c>
      <c r="EV102" s="340"/>
      <c r="EW102" s="4" t="s">
        <v>1370</v>
      </c>
      <c r="EX102" s="340"/>
      <c r="EY102" s="4" t="s">
        <v>8</v>
      </c>
      <c r="EZ102" s="4"/>
      <c r="FA102" s="4" t="s">
        <v>25</v>
      </c>
      <c r="FB102" s="340"/>
      <c r="FC102" s="4" t="s">
        <v>1816</v>
      </c>
      <c r="FD102" s="340"/>
      <c r="FE102" s="4"/>
      <c r="FF102" s="4"/>
      <c r="FG102" s="4"/>
      <c r="FH102" s="4" t="s">
        <v>3884</v>
      </c>
      <c r="FI102" s="4"/>
      <c r="FJ102" s="4"/>
      <c r="FK102" s="4"/>
      <c r="FL102"/>
      <c r="FM102" s="4"/>
      <c r="FN102" s="4"/>
      <c r="FO102" s="4"/>
      <c r="FP102" s="4"/>
      <c r="FQ102" s="4"/>
      <c r="FR102" s="4"/>
      <c r="FS102" s="4"/>
      <c r="FT102" s="4"/>
      <c r="FU102" s="4"/>
      <c r="FV102"/>
      <c r="FW102" s="4"/>
      <c r="FX102" s="4"/>
      <c r="FY102" s="4"/>
      <c r="FZ102" s="4"/>
      <c r="GA102" s="4"/>
      <c r="GB102" s="4"/>
      <c r="GC102" s="340"/>
      <c r="GD102" s="340"/>
      <c r="GE102" s="340"/>
      <c r="GF102" s="348"/>
      <c r="GG102" s="348"/>
      <c r="GH102" s="3"/>
      <c r="GI102" s="4"/>
      <c r="GJ102" s="4"/>
      <c r="GK102" s="4"/>
      <c r="GL102" s="4"/>
      <c r="GM102" s="4"/>
      <c r="GN102" s="4"/>
      <c r="GO102" s="340"/>
      <c r="GP102" s="4"/>
      <c r="GQ102" s="340"/>
      <c r="GR102" s="4"/>
      <c r="GS102" s="340"/>
      <c r="GT102" s="4"/>
      <c r="GU102" s="4"/>
      <c r="GV102" s="4"/>
      <c r="GW102" s="4"/>
      <c r="GX102" s="4"/>
      <c r="GY102"/>
      <c r="GZ102"/>
      <c r="HA102" s="4"/>
      <c r="HB102" s="4"/>
      <c r="HC102" s="4" t="str">
        <f ca="1">IFERROR(INDIRECT("'[2021_Ignition_Tracker_QC_File_20210520.xlsm]Ignition Tracker'!"&amp;ADDRESS(MATCH($A102,'[3]Ignition Tracker'!$A:$A,0),MATCH(HC$1,'[3]Ignition Tracker'!$1:$1,0))),"")</f>
        <v/>
      </c>
    </row>
    <row r="103" spans="1:211" s="269" customFormat="1" x14ac:dyDescent="0.35">
      <c r="A103" s="137">
        <v>597</v>
      </c>
      <c r="B103" s="339"/>
      <c r="C103" s="123" t="s">
        <v>1412</v>
      </c>
      <c r="D103" s="124">
        <v>44333</v>
      </c>
      <c r="E103" s="124">
        <v>44333</v>
      </c>
      <c r="F103" s="340"/>
      <c r="G103" s="125" t="s">
        <v>17452</v>
      </c>
      <c r="H103" s="266" t="s">
        <v>1375</v>
      </c>
      <c r="I103" s="123"/>
      <c r="J103" s="339"/>
      <c r="K103" s="355"/>
      <c r="L103" s="267"/>
      <c r="M103" s="354"/>
      <c r="N103" s="267" t="s">
        <v>19657</v>
      </c>
      <c r="O103" s="354"/>
      <c r="P103" s="354"/>
      <c r="Q103" s="267"/>
      <c r="R103" s="267"/>
      <c r="S103" s="267"/>
      <c r="T103" s="123"/>
      <c r="U103" s="124"/>
      <c r="V103" s="124"/>
      <c r="W103" s="123"/>
      <c r="X103" s="339"/>
      <c r="Y103" s="339"/>
      <c r="Z103" s="123"/>
      <c r="AA103" s="123"/>
      <c r="AB103" s="124"/>
      <c r="AC103" s="124"/>
      <c r="AD103" s="339"/>
      <c r="AE103" s="339"/>
      <c r="AF103" s="355"/>
      <c r="AG103" s="355"/>
      <c r="AH103" s="266" t="s">
        <v>1375</v>
      </c>
      <c r="AI103" s="124">
        <v>44333</v>
      </c>
      <c r="AJ103" s="252" t="s">
        <v>17453</v>
      </c>
      <c r="AK103" s="124">
        <v>44333</v>
      </c>
      <c r="AL103" s="252" t="s">
        <v>17453</v>
      </c>
      <c r="AM103" s="85" t="s">
        <v>28</v>
      </c>
      <c r="AN103" s="85" t="s">
        <v>26</v>
      </c>
      <c r="AO103" s="85" t="s">
        <v>25</v>
      </c>
      <c r="AP103" s="85" t="s">
        <v>17454</v>
      </c>
      <c r="AQ103" s="85" t="s">
        <v>17455</v>
      </c>
      <c r="AR103" s="85"/>
      <c r="AS103" s="335" t="s">
        <v>17456</v>
      </c>
      <c r="AT103" s="335"/>
      <c r="AU103" s="85"/>
      <c r="AV103" s="85"/>
      <c r="AW103" s="85"/>
      <c r="AX103" s="266" t="s">
        <v>1375</v>
      </c>
      <c r="AY103" s="85" t="s">
        <v>26</v>
      </c>
      <c r="AZ103" s="85" t="s">
        <v>26</v>
      </c>
      <c r="BA103" s="85" t="s">
        <v>26</v>
      </c>
      <c r="BB103" s="85" t="s">
        <v>26</v>
      </c>
      <c r="BC103" s="348"/>
      <c r="BD103" s="85" t="s">
        <v>33</v>
      </c>
      <c r="BE103" s="85" t="s">
        <v>16</v>
      </c>
      <c r="BF103" s="85"/>
      <c r="BG103" s="85"/>
      <c r="BH103" s="304" t="s">
        <v>18047</v>
      </c>
      <c r="BI103" s="364"/>
      <c r="BJ103" s="123"/>
      <c r="BK103" s="123"/>
      <c r="BL103" s="123"/>
      <c r="BM103" s="123" t="s">
        <v>106</v>
      </c>
      <c r="BN103" s="123"/>
      <c r="BO103" s="123"/>
      <c r="BP103" s="123"/>
      <c r="BQ103" s="4" t="s">
        <v>8</v>
      </c>
      <c r="BR103" s="123"/>
      <c r="BS103" s="123"/>
      <c r="BT103"/>
      <c r="BU103"/>
      <c r="BV103" s="266" t="s">
        <v>1375</v>
      </c>
      <c r="BW103" s="85" t="s">
        <v>43</v>
      </c>
      <c r="BX103" s="372"/>
      <c r="BY103" s="372"/>
      <c r="BZ103" s="129" t="s">
        <v>53</v>
      </c>
      <c r="CA103" t="s">
        <v>4647</v>
      </c>
      <c r="CB103">
        <v>12000</v>
      </c>
      <c r="CC103" s="123"/>
      <c r="CD103" s="123" t="s">
        <v>1814</v>
      </c>
      <c r="CE103" s="123" t="s">
        <v>1451</v>
      </c>
      <c r="CF103" s="123"/>
      <c r="CG103" s="123"/>
      <c r="CH103" s="123">
        <v>115</v>
      </c>
      <c r="CI103" s="123"/>
      <c r="CJ103" s="85" t="s">
        <v>16743</v>
      </c>
      <c r="CK103" s="85" t="s">
        <v>16743</v>
      </c>
      <c r="CL103" s="85" t="s">
        <v>16743</v>
      </c>
      <c r="CM103" s="85" t="s">
        <v>16743</v>
      </c>
      <c r="CN103" s="284" t="s">
        <v>17450</v>
      </c>
      <c r="CO103" s="296"/>
      <c r="CP103" s="296"/>
      <c r="CQ103" s="290"/>
      <c r="CR103" s="296"/>
      <c r="CS103" s="376"/>
      <c r="CT103" s="296"/>
      <c r="CU103" s="296"/>
      <c r="CV103" s="296"/>
      <c r="CW103" s="296"/>
      <c r="CX103" s="296"/>
      <c r="CY103" s="296"/>
      <c r="CZ103" s="296"/>
      <c r="DA103" s="296"/>
      <c r="DB103" s="296"/>
      <c r="DC103" s="296"/>
      <c r="DD103" s="296"/>
      <c r="DE103" s="296"/>
      <c r="DF103" s="296"/>
      <c r="DG103" s="296"/>
      <c r="DH103" s="284" t="s">
        <v>1375</v>
      </c>
      <c r="DI103" s="197" t="s">
        <v>2685</v>
      </c>
      <c r="DJ103" s="4" t="s">
        <v>3464</v>
      </c>
      <c r="DK103" s="4" t="s">
        <v>17453</v>
      </c>
      <c r="DL103" s="285" t="s">
        <v>17449</v>
      </c>
      <c r="DM103" s="4" t="s">
        <v>17454</v>
      </c>
      <c r="DN103" s="4" t="s">
        <v>17456</v>
      </c>
      <c r="DO103" s="340"/>
      <c r="DP103" s="340"/>
      <c r="DQ103" s="4" t="s">
        <v>3464</v>
      </c>
      <c r="DR103" s="340"/>
      <c r="DS103" s="340"/>
      <c r="DT103" s="340"/>
      <c r="DU103" s="340"/>
      <c r="DV103" s="4">
        <v>192171103</v>
      </c>
      <c r="DW103" s="4" t="s">
        <v>17457</v>
      </c>
      <c r="DX103" s="4">
        <v>9002</v>
      </c>
      <c r="DY103" s="4">
        <v>1</v>
      </c>
      <c r="DZ103" s="348"/>
      <c r="EA103" s="4" t="s">
        <v>25</v>
      </c>
      <c r="EB103" s="4"/>
      <c r="EC103" s="4"/>
      <c r="ED103" s="340"/>
      <c r="EE103" s="340"/>
      <c r="EF103" s="340"/>
      <c r="EG103" s="348"/>
      <c r="EH103" s="348"/>
      <c r="EI103" s="4"/>
      <c r="EJ103" s="4" t="s">
        <v>26</v>
      </c>
      <c r="EK103" s="4" t="s">
        <v>25</v>
      </c>
      <c r="EL103" s="4"/>
      <c r="EM103" s="4" t="s">
        <v>1759</v>
      </c>
      <c r="EN103" s="4"/>
      <c r="EO103" s="4" t="s">
        <v>1760</v>
      </c>
      <c r="EP103" s="340"/>
      <c r="EQ103" s="4" t="s">
        <v>1761</v>
      </c>
      <c r="ER103" s="4"/>
      <c r="ES103" s="4" t="s">
        <v>6</v>
      </c>
      <c r="ET103" s="340"/>
      <c r="EU103" s="4" t="s">
        <v>115</v>
      </c>
      <c r="EV103" s="340"/>
      <c r="EW103" s="4" t="s">
        <v>1370</v>
      </c>
      <c r="EX103" s="340"/>
      <c r="EY103" s="4" t="s">
        <v>8</v>
      </c>
      <c r="EZ103" s="4"/>
      <c r="FA103" s="4" t="s">
        <v>25</v>
      </c>
      <c r="FB103" s="340"/>
      <c r="FC103" s="4" t="s">
        <v>1816</v>
      </c>
      <c r="FD103" s="340"/>
      <c r="FE103" s="4" t="s">
        <v>1937</v>
      </c>
      <c r="FF103" s="4" t="s">
        <v>1865</v>
      </c>
      <c r="FG103" s="4" t="s">
        <v>26</v>
      </c>
      <c r="FH103" s="4" t="s">
        <v>3884</v>
      </c>
      <c r="FI103" s="4" t="s">
        <v>1839</v>
      </c>
      <c r="FJ103" s="4" t="s">
        <v>53</v>
      </c>
      <c r="FK103" s="4" t="s">
        <v>99</v>
      </c>
      <c r="FL103" t="s">
        <v>17458</v>
      </c>
      <c r="FM103" s="4" t="s">
        <v>17455</v>
      </c>
      <c r="FN103" s="4" t="s">
        <v>1839</v>
      </c>
      <c r="FO103" s="4" t="s">
        <v>4008</v>
      </c>
      <c r="FP103" s="4" t="s">
        <v>13280</v>
      </c>
      <c r="FQ103" s="4" t="s">
        <v>17459</v>
      </c>
      <c r="FR103" s="4" t="s">
        <v>1869</v>
      </c>
      <c r="FS103" s="4" t="s">
        <v>1844</v>
      </c>
      <c r="FT103" s="4"/>
      <c r="FU103" s="4"/>
      <c r="FV103"/>
      <c r="FW103" s="4"/>
      <c r="FX103" s="4"/>
      <c r="FY103" s="4"/>
      <c r="FZ103" s="4"/>
      <c r="GA103" s="4"/>
      <c r="GB103" s="4"/>
      <c r="GC103" s="340"/>
      <c r="GD103" s="340"/>
      <c r="GE103" s="340"/>
      <c r="GF103" s="348"/>
      <c r="GG103" s="348"/>
      <c r="GH103" s="3"/>
      <c r="GI103" s="4"/>
      <c r="GJ103" s="4"/>
      <c r="GK103" s="4"/>
      <c r="GL103" s="4"/>
      <c r="GM103" s="4"/>
      <c r="GN103" s="4"/>
      <c r="GO103" s="340"/>
      <c r="GP103" s="4"/>
      <c r="GQ103" s="340"/>
      <c r="GR103" s="4"/>
      <c r="GS103" s="340"/>
      <c r="GT103" s="4"/>
      <c r="GU103" s="4"/>
      <c r="GV103" s="4"/>
      <c r="GW103" s="4"/>
      <c r="GX103" s="4"/>
      <c r="GY103"/>
      <c r="GZ103"/>
      <c r="HA103" s="4"/>
      <c r="HB103" s="4"/>
      <c r="HC103" s="4" t="str">
        <f ca="1">IFERROR(INDIRECT("'[2021_Ignition_Tracker_QC_File_20210520.xlsm]Ignition Tracker'!"&amp;ADDRESS(MATCH($A103,'[3]Ignition Tracker'!$A:$A,0),MATCH(HC$1,'[3]Ignition Tracker'!$1:$1,0))),"")</f>
        <v/>
      </c>
    </row>
    <row r="104" spans="1:211" s="269" customFormat="1" x14ac:dyDescent="0.35">
      <c r="A104" s="137">
        <v>596</v>
      </c>
      <c r="B104" s="339"/>
      <c r="C104" s="123" t="s">
        <v>1412</v>
      </c>
      <c r="D104" s="124">
        <v>44333</v>
      </c>
      <c r="E104" s="124">
        <v>44333</v>
      </c>
      <c r="F104" s="340"/>
      <c r="G104" s="125" t="s">
        <v>17460</v>
      </c>
      <c r="H104" s="266" t="s">
        <v>1375</v>
      </c>
      <c r="I104" s="123"/>
      <c r="J104" s="339"/>
      <c r="K104" s="355"/>
      <c r="L104" s="267"/>
      <c r="M104" s="354"/>
      <c r="N104" s="267" t="s">
        <v>19657</v>
      </c>
      <c r="O104" s="354"/>
      <c r="P104" s="354"/>
      <c r="Q104" s="267"/>
      <c r="R104" s="267"/>
      <c r="S104" s="267"/>
      <c r="T104" s="123"/>
      <c r="U104" s="124"/>
      <c r="V104" s="124"/>
      <c r="W104" s="123"/>
      <c r="X104" s="339"/>
      <c r="Y104" s="339"/>
      <c r="Z104" s="123"/>
      <c r="AA104" s="123"/>
      <c r="AB104" s="124"/>
      <c r="AC104" s="124"/>
      <c r="AD104" s="339"/>
      <c r="AE104" s="339"/>
      <c r="AF104" s="355"/>
      <c r="AG104" s="355"/>
      <c r="AH104" s="266" t="s">
        <v>1375</v>
      </c>
      <c r="AI104" s="124">
        <v>44332</v>
      </c>
      <c r="AJ104" s="252" t="s">
        <v>16479</v>
      </c>
      <c r="AK104" s="124"/>
      <c r="AL104" s="252"/>
      <c r="AM104" s="85" t="s">
        <v>28</v>
      </c>
      <c r="AN104" s="85" t="s">
        <v>26</v>
      </c>
      <c r="AO104" s="85" t="s">
        <v>26</v>
      </c>
      <c r="AP104" s="85"/>
      <c r="AQ104" s="85"/>
      <c r="AR104" s="85"/>
      <c r="AS104" s="335">
        <v>3326987216</v>
      </c>
      <c r="AT104" s="335"/>
      <c r="AU104" s="85"/>
      <c r="AV104" s="85"/>
      <c r="AW104" s="85"/>
      <c r="AX104" s="266" t="s">
        <v>1375</v>
      </c>
      <c r="AY104" s="85" t="s">
        <v>26</v>
      </c>
      <c r="AZ104" s="85" t="s">
        <v>26</v>
      </c>
      <c r="BA104" s="85" t="s">
        <v>26</v>
      </c>
      <c r="BB104" s="85" t="s">
        <v>26</v>
      </c>
      <c r="BC104" s="348"/>
      <c r="BD104" s="85" t="s">
        <v>33</v>
      </c>
      <c r="BE104" s="85" t="s">
        <v>16</v>
      </c>
      <c r="BF104" s="85"/>
      <c r="BG104" s="85"/>
      <c r="BH104" s="304" t="s">
        <v>18047</v>
      </c>
      <c r="BI104" s="364"/>
      <c r="BJ104" s="123"/>
      <c r="BK104" s="123"/>
      <c r="BL104" s="123"/>
      <c r="BM104" s="123" t="s">
        <v>106</v>
      </c>
      <c r="BN104" s="123"/>
      <c r="BO104" s="123"/>
      <c r="BP104" s="123"/>
      <c r="BQ104" s="4" t="s">
        <v>8</v>
      </c>
      <c r="BR104" s="123"/>
      <c r="BS104" s="123"/>
      <c r="BT104"/>
      <c r="BU104"/>
      <c r="BV104" s="266" t="s">
        <v>1375</v>
      </c>
      <c r="BW104" s="85" t="s">
        <v>43</v>
      </c>
      <c r="BX104" s="372"/>
      <c r="BY104" s="372"/>
      <c r="BZ104" s="129" t="s">
        <v>53</v>
      </c>
      <c r="CA104" t="s">
        <v>3521</v>
      </c>
      <c r="CB104">
        <v>12000</v>
      </c>
      <c r="CC104" s="123"/>
      <c r="CD104" s="123" t="s">
        <v>1814</v>
      </c>
      <c r="CE104" s="123" t="s">
        <v>1451</v>
      </c>
      <c r="CF104" s="123"/>
      <c r="CG104" s="123"/>
      <c r="CH104" s="123">
        <v>115</v>
      </c>
      <c r="CI104" s="123"/>
      <c r="CJ104" s="85" t="s">
        <v>16743</v>
      </c>
      <c r="CK104" s="85" t="s">
        <v>16743</v>
      </c>
      <c r="CL104" s="85" t="s">
        <v>16743</v>
      </c>
      <c r="CM104" s="85" t="s">
        <v>16743</v>
      </c>
      <c r="CN104" s="284" t="s">
        <v>17450</v>
      </c>
      <c r="CO104" s="296"/>
      <c r="CP104" s="296"/>
      <c r="CQ104" s="290"/>
      <c r="CR104" s="296"/>
      <c r="CS104" s="376"/>
      <c r="CT104" s="296"/>
      <c r="CU104" s="296"/>
      <c r="CV104" s="296"/>
      <c r="CW104" s="296"/>
      <c r="CX104" s="296"/>
      <c r="CY104" s="296"/>
      <c r="CZ104" s="296"/>
      <c r="DA104" s="296"/>
      <c r="DB104" s="296"/>
      <c r="DC104" s="296"/>
      <c r="DD104" s="296"/>
      <c r="DE104" s="296"/>
      <c r="DF104" s="296"/>
      <c r="DG104" s="296"/>
      <c r="DH104" s="284" t="s">
        <v>1375</v>
      </c>
      <c r="DI104" s="197" t="s">
        <v>2685</v>
      </c>
      <c r="DJ104" s="4" t="s">
        <v>3464</v>
      </c>
      <c r="DK104" s="4" t="s">
        <v>16479</v>
      </c>
      <c r="DL104" s="285" t="s">
        <v>17275</v>
      </c>
      <c r="DM104" s="4"/>
      <c r="DN104" s="4">
        <v>3326987216</v>
      </c>
      <c r="DO104" s="340"/>
      <c r="DP104" s="340"/>
      <c r="DQ104" s="4" t="s">
        <v>3464</v>
      </c>
      <c r="DR104" s="340"/>
      <c r="DS104" s="340"/>
      <c r="DT104" s="340"/>
      <c r="DU104" s="340"/>
      <c r="DV104" s="4">
        <v>192171103</v>
      </c>
      <c r="DW104" s="4" t="s">
        <v>17461</v>
      </c>
      <c r="DX104" s="4">
        <v>1122</v>
      </c>
      <c r="DY104" s="4"/>
      <c r="DZ104" s="348"/>
      <c r="EA104" s="4" t="s">
        <v>25</v>
      </c>
      <c r="EB104" s="4"/>
      <c r="EC104" s="4"/>
      <c r="ED104" s="340"/>
      <c r="EE104" s="340"/>
      <c r="EF104" s="340"/>
      <c r="EG104" s="348"/>
      <c r="EH104" s="348"/>
      <c r="EI104" s="4"/>
      <c r="EJ104" s="4" t="s">
        <v>26</v>
      </c>
      <c r="EK104" s="4" t="s">
        <v>25</v>
      </c>
      <c r="EL104" s="4" t="s">
        <v>25</v>
      </c>
      <c r="EM104" s="4" t="s">
        <v>1759</v>
      </c>
      <c r="EN104" s="4"/>
      <c r="EO104" s="4" t="s">
        <v>1760</v>
      </c>
      <c r="EP104" s="340"/>
      <c r="EQ104" s="4" t="s">
        <v>1761</v>
      </c>
      <c r="ER104" s="4"/>
      <c r="ES104" s="4" t="s">
        <v>6</v>
      </c>
      <c r="ET104" s="340"/>
      <c r="EU104" s="4" t="s">
        <v>115</v>
      </c>
      <c r="EV104" s="340"/>
      <c r="EW104" s="4" t="s">
        <v>1370</v>
      </c>
      <c r="EX104" s="340"/>
      <c r="EY104" s="4" t="s">
        <v>8</v>
      </c>
      <c r="EZ104" s="4"/>
      <c r="FA104" s="4" t="s">
        <v>25</v>
      </c>
      <c r="FB104" s="340"/>
      <c r="FC104" s="4" t="s">
        <v>1816</v>
      </c>
      <c r="FD104" s="340"/>
      <c r="FE104" s="4"/>
      <c r="FF104" s="4"/>
      <c r="FG104" s="4"/>
      <c r="FH104" s="4" t="s">
        <v>3884</v>
      </c>
      <c r="FI104" s="4"/>
      <c r="FJ104" s="4"/>
      <c r="FK104" s="4"/>
      <c r="FL104"/>
      <c r="FM104" s="4"/>
      <c r="FN104" s="4"/>
      <c r="FO104" s="4"/>
      <c r="FP104" s="4"/>
      <c r="FQ104" s="4"/>
      <c r="FR104" s="4"/>
      <c r="FS104" s="4"/>
      <c r="FT104" s="4"/>
      <c r="FU104" s="4"/>
      <c r="FV104"/>
      <c r="FW104" s="4"/>
      <c r="FX104" s="4"/>
      <c r="FY104" s="4"/>
      <c r="FZ104" s="4"/>
      <c r="GA104" s="4"/>
      <c r="GB104" s="4"/>
      <c r="GC104" s="340"/>
      <c r="GD104" s="340"/>
      <c r="GE104" s="340"/>
      <c r="GF104" s="348"/>
      <c r="GG104" s="348"/>
      <c r="GH104" s="3"/>
      <c r="GI104" s="4"/>
      <c r="GJ104" s="4"/>
      <c r="GK104" s="4"/>
      <c r="GL104" s="4"/>
      <c r="GM104" s="4"/>
      <c r="GN104" s="4"/>
      <c r="GO104" s="340"/>
      <c r="GP104" s="4"/>
      <c r="GQ104" s="340"/>
      <c r="GR104" s="4"/>
      <c r="GS104" s="340"/>
      <c r="GT104" s="4"/>
      <c r="GU104" s="4"/>
      <c r="GV104" s="4"/>
      <c r="GW104" s="4"/>
      <c r="GX104" s="4"/>
      <c r="GY104"/>
      <c r="GZ104"/>
      <c r="HA104" s="4"/>
      <c r="HB104" s="4"/>
      <c r="HC104" s="4" t="str">
        <f ca="1">IFERROR(INDIRECT("'[2021_Ignition_Tracker_QC_File_20210520.xlsm]Ignition Tracker'!"&amp;ADDRESS(MATCH($A104,'[3]Ignition Tracker'!$A:$A,0),MATCH(HC$1,'[3]Ignition Tracker'!$1:$1,0))),"")</f>
        <v/>
      </c>
    </row>
    <row r="105" spans="1:211" s="269" customFormat="1" x14ac:dyDescent="0.35">
      <c r="A105" s="137">
        <v>595</v>
      </c>
      <c r="B105" s="339"/>
      <c r="C105" s="123" t="s">
        <v>1412</v>
      </c>
      <c r="D105" s="124">
        <v>44332</v>
      </c>
      <c r="E105" s="124">
        <v>44332</v>
      </c>
      <c r="F105" s="340"/>
      <c r="G105" s="125" t="s">
        <v>17274</v>
      </c>
      <c r="H105" s="266" t="s">
        <v>1375</v>
      </c>
      <c r="I105" s="123"/>
      <c r="J105" s="339"/>
      <c r="K105" s="355"/>
      <c r="L105" s="267"/>
      <c r="M105" s="354"/>
      <c r="N105" s="267" t="s">
        <v>19657</v>
      </c>
      <c r="O105" s="354"/>
      <c r="P105" s="354"/>
      <c r="Q105" s="267"/>
      <c r="R105" s="267"/>
      <c r="S105" s="267"/>
      <c r="T105" s="123"/>
      <c r="U105" s="124"/>
      <c r="V105" s="124"/>
      <c r="W105" s="123"/>
      <c r="X105" s="339"/>
      <c r="Y105" s="339"/>
      <c r="Z105" s="123"/>
      <c r="AA105" s="123"/>
      <c r="AB105" s="124"/>
      <c r="AC105" s="124"/>
      <c r="AD105" s="339"/>
      <c r="AE105" s="339"/>
      <c r="AF105" s="355"/>
      <c r="AG105" s="355"/>
      <c r="AH105" s="266" t="s">
        <v>1375</v>
      </c>
      <c r="AI105" s="124">
        <v>44332</v>
      </c>
      <c r="AJ105" s="252" t="s">
        <v>17276</v>
      </c>
      <c r="AK105" s="124">
        <v>44332</v>
      </c>
      <c r="AL105" s="252" t="s">
        <v>17276</v>
      </c>
      <c r="AM105" s="85" t="s">
        <v>28</v>
      </c>
      <c r="AN105" s="85" t="s">
        <v>26</v>
      </c>
      <c r="AO105" s="85" t="s">
        <v>25</v>
      </c>
      <c r="AP105" s="85" t="s">
        <v>17277</v>
      </c>
      <c r="AQ105" s="85" t="s">
        <v>17278</v>
      </c>
      <c r="AR105" s="85"/>
      <c r="AS105" s="335" t="s">
        <v>17279</v>
      </c>
      <c r="AT105" s="335"/>
      <c r="AU105" s="85"/>
      <c r="AV105" s="85"/>
      <c r="AW105" s="85"/>
      <c r="AX105" s="266" t="s">
        <v>1375</v>
      </c>
      <c r="AY105" s="85" t="s">
        <v>26</v>
      </c>
      <c r="AZ105" s="85" t="s">
        <v>26</v>
      </c>
      <c r="BA105" s="85" t="s">
        <v>26</v>
      </c>
      <c r="BB105" s="85" t="s">
        <v>26</v>
      </c>
      <c r="BC105" s="348"/>
      <c r="BD105" s="85" t="s">
        <v>33</v>
      </c>
      <c r="BE105" s="85" t="s">
        <v>13</v>
      </c>
      <c r="BF105" s="85"/>
      <c r="BG105" s="85"/>
      <c r="BH105" s="304" t="s">
        <v>18047</v>
      </c>
      <c r="BI105" s="364"/>
      <c r="BJ105" s="123"/>
      <c r="BK105" s="123"/>
      <c r="BL105" s="123"/>
      <c r="BM105" s="123" t="s">
        <v>32</v>
      </c>
      <c r="BN105" s="123"/>
      <c r="BO105" s="123"/>
      <c r="BP105" s="123"/>
      <c r="BQ105" s="4" t="s">
        <v>8</v>
      </c>
      <c r="BR105" s="123"/>
      <c r="BS105" s="123"/>
      <c r="BT105"/>
      <c r="BU105"/>
      <c r="BV105" s="266" t="s">
        <v>1375</v>
      </c>
      <c r="BW105" s="85" t="s">
        <v>43</v>
      </c>
      <c r="BX105" s="372"/>
      <c r="BY105" s="372"/>
      <c r="BZ105" s="129" t="s">
        <v>154</v>
      </c>
      <c r="CA105" t="s">
        <v>4340</v>
      </c>
      <c r="CB105">
        <v>21000</v>
      </c>
      <c r="CC105" s="123"/>
      <c r="CD105" s="123" t="s">
        <v>1368</v>
      </c>
      <c r="CE105" s="123" t="s">
        <v>17</v>
      </c>
      <c r="CF105" s="123"/>
      <c r="CG105" s="123"/>
      <c r="CH105" s="123"/>
      <c r="CI105" s="123"/>
      <c r="CJ105" s="85" t="s">
        <v>16743</v>
      </c>
      <c r="CK105" s="85" t="s">
        <v>16743</v>
      </c>
      <c r="CL105" s="85" t="s">
        <v>16743</v>
      </c>
      <c r="CM105" s="85" t="s">
        <v>16743</v>
      </c>
      <c r="CN105" s="284" t="s">
        <v>17280</v>
      </c>
      <c r="CO105" s="296"/>
      <c r="CP105" s="296"/>
      <c r="CQ105" s="290"/>
      <c r="CR105" s="296"/>
      <c r="CS105" s="376"/>
      <c r="CT105" s="296"/>
      <c r="CU105" s="296"/>
      <c r="CV105" s="296"/>
      <c r="CW105" s="296"/>
      <c r="CX105" s="296"/>
      <c r="CY105" s="296"/>
      <c r="CZ105" s="296"/>
      <c r="DA105" s="296"/>
      <c r="DB105" s="296"/>
      <c r="DC105" s="296"/>
      <c r="DD105" s="296"/>
      <c r="DE105" s="296"/>
      <c r="DF105" s="296"/>
      <c r="DG105" s="296"/>
      <c r="DH105" s="284" t="s">
        <v>1375</v>
      </c>
      <c r="DI105" s="197" t="s">
        <v>129</v>
      </c>
      <c r="DJ105" s="4" t="s">
        <v>2932</v>
      </c>
      <c r="DK105" s="4" t="s">
        <v>17276</v>
      </c>
      <c r="DL105" s="285" t="s">
        <v>17275</v>
      </c>
      <c r="DM105" s="4" t="s">
        <v>17277</v>
      </c>
      <c r="DN105" s="4" t="s">
        <v>17279</v>
      </c>
      <c r="DO105" s="340"/>
      <c r="DP105" s="340"/>
      <c r="DQ105" s="4" t="s">
        <v>15084</v>
      </c>
      <c r="DR105" s="340"/>
      <c r="DS105" s="340"/>
      <c r="DT105" s="340"/>
      <c r="DU105" s="340"/>
      <c r="DV105" s="4">
        <v>1442</v>
      </c>
      <c r="DW105" s="4" t="s">
        <v>17281</v>
      </c>
      <c r="DX105" s="4">
        <v>9002</v>
      </c>
      <c r="DY105" s="4">
        <v>1</v>
      </c>
      <c r="DZ105" s="348"/>
      <c r="EA105" s="4" t="s">
        <v>25</v>
      </c>
      <c r="EB105" s="4">
        <v>3</v>
      </c>
      <c r="EC105" s="4" t="s">
        <v>1887</v>
      </c>
      <c r="ED105" s="340"/>
      <c r="EE105" s="340"/>
      <c r="EF105" s="340"/>
      <c r="EG105" s="348"/>
      <c r="EH105" s="348"/>
      <c r="EI105" s="4"/>
      <c r="EJ105" s="4" t="s">
        <v>26</v>
      </c>
      <c r="EK105" s="4" t="s">
        <v>25</v>
      </c>
      <c r="EL105" s="4"/>
      <c r="EM105" s="4" t="s">
        <v>1759</v>
      </c>
      <c r="EN105" s="4"/>
      <c r="EO105" s="4" t="s">
        <v>1862</v>
      </c>
      <c r="EP105" s="340"/>
      <c r="EQ105" s="4" t="s">
        <v>1761</v>
      </c>
      <c r="ER105" s="4"/>
      <c r="ES105" s="4" t="s">
        <v>61</v>
      </c>
      <c r="ET105" s="340"/>
      <c r="EU105" s="4" t="s">
        <v>113</v>
      </c>
      <c r="EV105" s="340"/>
      <c r="EW105" s="4" t="s">
        <v>1368</v>
      </c>
      <c r="EX105" s="340"/>
      <c r="EY105" s="4" t="s">
        <v>8</v>
      </c>
      <c r="EZ105" s="4"/>
      <c r="FA105" s="4" t="s">
        <v>25</v>
      </c>
      <c r="FB105" s="340"/>
      <c r="FC105" s="4" t="s">
        <v>1816</v>
      </c>
      <c r="FD105" s="340"/>
      <c r="FE105" s="4" t="s">
        <v>1993</v>
      </c>
      <c r="FF105" s="4" t="s">
        <v>17264</v>
      </c>
      <c r="FG105" s="4" t="s">
        <v>26</v>
      </c>
      <c r="FH105" s="4" t="s">
        <v>3884</v>
      </c>
      <c r="FI105" s="4" t="s">
        <v>1839</v>
      </c>
      <c r="FJ105" s="4" t="s">
        <v>2269</v>
      </c>
      <c r="FK105" s="4" t="s">
        <v>770</v>
      </c>
      <c r="FL105" t="s">
        <v>15086</v>
      </c>
      <c r="FM105" s="4" t="s">
        <v>17278</v>
      </c>
      <c r="FN105" s="4" t="s">
        <v>1839</v>
      </c>
      <c r="FO105" s="4" t="s">
        <v>17282</v>
      </c>
      <c r="FP105" s="4" t="s">
        <v>17283</v>
      </c>
      <c r="FQ105" s="4" t="s">
        <v>17284</v>
      </c>
      <c r="FR105" s="4" t="s">
        <v>1869</v>
      </c>
      <c r="FS105" s="4" t="s">
        <v>1870</v>
      </c>
      <c r="FT105" s="4"/>
      <c r="FU105" s="4"/>
      <c r="FV105"/>
      <c r="FW105" s="4"/>
      <c r="FX105" s="4"/>
      <c r="FY105" s="4"/>
      <c r="FZ105" s="4"/>
      <c r="GA105" s="4"/>
      <c r="GB105" s="4"/>
      <c r="GC105" s="340"/>
      <c r="GD105" s="340"/>
      <c r="GE105" s="340"/>
      <c r="GF105" s="348"/>
      <c r="GG105" s="348"/>
      <c r="GH105" s="3"/>
      <c r="GI105" s="4"/>
      <c r="GJ105" s="4"/>
      <c r="GK105" s="4"/>
      <c r="GL105" s="4"/>
      <c r="GM105" s="4"/>
      <c r="GN105" s="4"/>
      <c r="GO105" s="340"/>
      <c r="GP105" s="4"/>
      <c r="GQ105" s="340"/>
      <c r="GR105" s="4"/>
      <c r="GS105" s="340"/>
      <c r="GT105" s="4"/>
      <c r="GU105" s="4"/>
      <c r="GV105" s="4"/>
      <c r="GW105" s="4"/>
      <c r="GX105" s="4"/>
      <c r="GY105"/>
      <c r="GZ105"/>
      <c r="HA105" s="4"/>
      <c r="HB105" s="4"/>
      <c r="HC105" s="4" t="str">
        <f ca="1">IFERROR(INDIRECT("'[2021_Ignition_Tracker_QC_File_20210520.xlsm]Ignition Tracker'!"&amp;ADDRESS(MATCH($A105,'[3]Ignition Tracker'!$A:$A,0),MATCH(HC$1,'[3]Ignition Tracker'!$1:$1,0))),"")</f>
        <v/>
      </c>
    </row>
    <row r="106" spans="1:211" s="269" customFormat="1" ht="43.5" x14ac:dyDescent="0.35">
      <c r="A106" s="300">
        <v>594</v>
      </c>
      <c r="B106" s="340"/>
      <c r="C106" s="116" t="s">
        <v>1411</v>
      </c>
      <c r="D106" s="18"/>
      <c r="E106" s="18">
        <v>44342</v>
      </c>
      <c r="F106" s="340"/>
      <c r="G106" s="289" t="s">
        <v>17285</v>
      </c>
      <c r="H106" s="302" t="s">
        <v>1375</v>
      </c>
      <c r="I106" s="116" t="s">
        <v>25</v>
      </c>
      <c r="J106" s="340"/>
      <c r="K106" s="348"/>
      <c r="L106" s="248">
        <v>44334</v>
      </c>
      <c r="M106" s="358"/>
      <c r="N106" s="267" t="s">
        <v>19660</v>
      </c>
      <c r="O106" s="354"/>
      <c r="P106" s="354"/>
      <c r="Q106" s="248"/>
      <c r="R106" s="248"/>
      <c r="S106" s="248"/>
      <c r="T106" s="135"/>
      <c r="U106" s="18"/>
      <c r="V106" s="18"/>
      <c r="W106" s="4"/>
      <c r="X106" s="340"/>
      <c r="Y106" s="340"/>
      <c r="Z106" s="116"/>
      <c r="AA106" s="116" t="s">
        <v>25</v>
      </c>
      <c r="AB106" s="18">
        <v>44334</v>
      </c>
      <c r="AC106" s="18"/>
      <c r="AD106" s="340"/>
      <c r="AE106" s="340"/>
      <c r="AF106" s="348"/>
      <c r="AG106" s="348"/>
      <c r="AH106" s="302" t="s">
        <v>1375</v>
      </c>
      <c r="AI106" s="18">
        <v>44332</v>
      </c>
      <c r="AJ106" s="303">
        <v>0.62638888888888888</v>
      </c>
      <c r="AK106" s="18">
        <v>44332</v>
      </c>
      <c r="AL106" s="303">
        <v>0.62083333333333335</v>
      </c>
      <c r="AM106" s="135" t="s">
        <v>28</v>
      </c>
      <c r="AN106" s="135" t="s">
        <v>26</v>
      </c>
      <c r="AO106" s="135" t="s">
        <v>26</v>
      </c>
      <c r="AP106" s="135" t="s">
        <v>17277</v>
      </c>
      <c r="AQ106" s="135" t="s">
        <v>18185</v>
      </c>
      <c r="AR106" s="135"/>
      <c r="AS106" s="336" t="s">
        <v>18186</v>
      </c>
      <c r="AT106" s="336">
        <v>121341780</v>
      </c>
      <c r="AU106" s="135">
        <v>118147727</v>
      </c>
      <c r="AV106" s="135"/>
      <c r="AW106" s="135" t="s">
        <v>18187</v>
      </c>
      <c r="AX106" s="302" t="s">
        <v>1375</v>
      </c>
      <c r="AY106" s="135" t="s">
        <v>25</v>
      </c>
      <c r="AZ106" s="135" t="s">
        <v>25</v>
      </c>
      <c r="BA106" s="135" t="s">
        <v>25</v>
      </c>
      <c r="BB106" s="135" t="s">
        <v>25</v>
      </c>
      <c r="BC106" s="348"/>
      <c r="BD106" s="135" t="s">
        <v>27</v>
      </c>
      <c r="BE106" s="135" t="s">
        <v>13</v>
      </c>
      <c r="BF106" s="135" t="s">
        <v>34</v>
      </c>
      <c r="BG106" s="135" t="s">
        <v>34</v>
      </c>
      <c r="BH106" s="116" t="s">
        <v>115</v>
      </c>
      <c r="BI106" s="364"/>
      <c r="BJ106" s="116"/>
      <c r="BK106" s="116"/>
      <c r="BL106" s="116"/>
      <c r="BM106" s="116" t="s">
        <v>107</v>
      </c>
      <c r="BN106" s="116" t="s">
        <v>1380</v>
      </c>
      <c r="BO106" s="116" t="s">
        <v>42</v>
      </c>
      <c r="BP106" s="116" t="s">
        <v>25</v>
      </c>
      <c r="BQ106" s="116" t="s">
        <v>8</v>
      </c>
      <c r="BR106" s="116" t="s">
        <v>1614</v>
      </c>
      <c r="BS106" s="116" t="s">
        <v>95</v>
      </c>
      <c r="BT106" t="s">
        <v>1424</v>
      </c>
      <c r="BU106" t="s">
        <v>18188</v>
      </c>
      <c r="BV106" s="302" t="s">
        <v>1375</v>
      </c>
      <c r="BW106" s="135" t="s">
        <v>43</v>
      </c>
      <c r="BX106" s="373"/>
      <c r="BY106" s="373"/>
      <c r="BZ106" s="10" t="s">
        <v>154</v>
      </c>
      <c r="CA106" t="s">
        <v>4340</v>
      </c>
      <c r="CB106">
        <v>21000</v>
      </c>
      <c r="CC106" s="116"/>
      <c r="CD106" s="116" t="s">
        <v>1368</v>
      </c>
      <c r="CE106" s="116"/>
      <c r="CF106" s="304"/>
      <c r="CG106" s="116"/>
      <c r="CH106" s="304"/>
      <c r="CI106" s="116"/>
      <c r="CJ106" s="135" t="s">
        <v>16743</v>
      </c>
      <c r="CK106" s="135" t="s">
        <v>16743</v>
      </c>
      <c r="CL106" s="135" t="s">
        <v>16743</v>
      </c>
      <c r="CM106" s="135" t="s">
        <v>16743</v>
      </c>
      <c r="CN106" s="284" t="s">
        <v>17280</v>
      </c>
      <c r="CO106" s="296"/>
      <c r="CP106" s="296"/>
      <c r="CQ106" s="290"/>
      <c r="CR106" s="296"/>
      <c r="CS106" s="376"/>
      <c r="CT106" s="296"/>
      <c r="CU106" s="296"/>
      <c r="CV106" s="296"/>
      <c r="CW106" s="296"/>
      <c r="CX106" s="296"/>
      <c r="CY106" s="296"/>
      <c r="CZ106" s="296"/>
      <c r="DA106" s="296"/>
      <c r="DB106" s="296"/>
      <c r="DC106" s="296"/>
      <c r="DD106" s="296"/>
      <c r="DE106" s="296"/>
      <c r="DF106" s="296"/>
      <c r="DG106" s="296"/>
      <c r="DH106" s="284" t="s">
        <v>1375</v>
      </c>
      <c r="DI106" s="197" t="s">
        <v>129</v>
      </c>
      <c r="DJ106" s="4" t="s">
        <v>2932</v>
      </c>
      <c r="DK106" s="4" t="s">
        <v>17286</v>
      </c>
      <c r="DL106" s="285" t="s">
        <v>17275</v>
      </c>
      <c r="DM106" s="4" t="s">
        <v>17277</v>
      </c>
      <c r="DN106" s="4" t="s">
        <v>17287</v>
      </c>
      <c r="DO106" s="340"/>
      <c r="DP106" s="340"/>
      <c r="DQ106" s="4" t="s">
        <v>15084</v>
      </c>
      <c r="DR106" s="340"/>
      <c r="DS106" s="340"/>
      <c r="DT106" s="340"/>
      <c r="DU106" s="340"/>
      <c r="DV106" s="4">
        <v>1442</v>
      </c>
      <c r="DW106" s="4" t="s">
        <v>17288</v>
      </c>
      <c r="DX106" s="4">
        <v>9002</v>
      </c>
      <c r="DY106" s="4">
        <v>1</v>
      </c>
      <c r="DZ106" s="348"/>
      <c r="EA106" s="4" t="s">
        <v>25</v>
      </c>
      <c r="EB106" s="4"/>
      <c r="EC106" s="4"/>
      <c r="ED106" s="340"/>
      <c r="EE106" s="340"/>
      <c r="EF106" s="340"/>
      <c r="EG106" s="348"/>
      <c r="EH106" s="348"/>
      <c r="EI106" s="4"/>
      <c r="EJ106" s="4" t="s">
        <v>26</v>
      </c>
      <c r="EK106" s="4" t="s">
        <v>25</v>
      </c>
      <c r="EL106" s="4"/>
      <c r="EM106" s="4" t="s">
        <v>1759</v>
      </c>
      <c r="EN106" s="4"/>
      <c r="EO106" s="4" t="s">
        <v>2782</v>
      </c>
      <c r="EP106" s="340"/>
      <c r="EQ106" s="4" t="s">
        <v>2143</v>
      </c>
      <c r="ER106" s="4"/>
      <c r="ES106" s="4" t="s">
        <v>4</v>
      </c>
      <c r="ET106" s="340"/>
      <c r="EU106" s="4" t="s">
        <v>115</v>
      </c>
      <c r="EV106" s="340"/>
      <c r="EW106" s="4" t="s">
        <v>1368</v>
      </c>
      <c r="EX106" s="340"/>
      <c r="EY106" s="4" t="s">
        <v>8</v>
      </c>
      <c r="EZ106" s="4"/>
      <c r="FA106" s="4" t="s">
        <v>26</v>
      </c>
      <c r="FB106" s="340"/>
      <c r="FC106" s="4"/>
      <c r="FD106" s="340"/>
      <c r="FE106" s="4" t="s">
        <v>1993</v>
      </c>
      <c r="FF106" s="4" t="s">
        <v>17264</v>
      </c>
      <c r="FG106" s="4" t="s">
        <v>26</v>
      </c>
      <c r="FH106" s="4" t="s">
        <v>1375</v>
      </c>
      <c r="FI106" s="4" t="s">
        <v>1839</v>
      </c>
      <c r="FJ106" s="4" t="s">
        <v>2269</v>
      </c>
      <c r="FK106" s="4" t="s">
        <v>770</v>
      </c>
      <c r="FL106" t="s">
        <v>15086</v>
      </c>
      <c r="FM106" s="4" t="s">
        <v>17278</v>
      </c>
      <c r="FN106" s="4" t="s">
        <v>1839</v>
      </c>
      <c r="FO106" s="4" t="s">
        <v>17282</v>
      </c>
      <c r="FP106" s="4" t="s">
        <v>17283</v>
      </c>
      <c r="FQ106" s="4" t="s">
        <v>17284</v>
      </c>
      <c r="FR106" s="4" t="s">
        <v>1869</v>
      </c>
      <c r="FS106" s="4" t="s">
        <v>1870</v>
      </c>
      <c r="FT106" s="4"/>
      <c r="FU106" s="4"/>
      <c r="FV106"/>
      <c r="FW106" s="4"/>
      <c r="FX106" s="4"/>
      <c r="FY106" s="4"/>
      <c r="FZ106" s="4"/>
      <c r="GA106" s="4"/>
      <c r="GB106" s="4"/>
      <c r="GC106" s="340"/>
      <c r="GD106" s="340"/>
      <c r="GE106" s="340"/>
      <c r="GF106" s="348"/>
      <c r="GG106" s="348"/>
      <c r="GH106" s="3"/>
      <c r="GI106" s="4"/>
      <c r="GJ106" s="4"/>
      <c r="GK106" s="4"/>
      <c r="GL106" s="4"/>
      <c r="GM106" s="4"/>
      <c r="GN106" s="4"/>
      <c r="GO106" s="340"/>
      <c r="GP106" s="4"/>
      <c r="GQ106" s="340"/>
      <c r="GR106" s="4"/>
      <c r="GS106" s="340"/>
      <c r="GT106" s="4"/>
      <c r="GU106" s="4"/>
      <c r="GV106" s="4"/>
      <c r="GW106" s="4"/>
      <c r="GX106" s="4"/>
      <c r="GY106"/>
      <c r="GZ106" t="str">
        <f ca="1">IFERROR(INDIRECT("'[2021_Ignition_Tracker_QC_File_20210528.xlsm]Ignition Tracker'!"&amp;ADDRESS(MATCH($A106,'[2]Ignition Tracker'!$A:$A,0),MATCH(GZ$1,'[2]Ignition Tracker'!$1:$1,0))),"")</f>
        <v/>
      </c>
      <c r="HA106" s="4" t="str">
        <f ca="1">IFERROR(INDIRECT("'[2021_Ignition_Tracker_QC_File_20210528.xlsm]Ignition Tracker'!"&amp;ADDRESS(MATCH($A106,'[2]Ignition Tracker'!$A:$A,0),MATCH(HA$1,'[2]Ignition Tracker'!$1:$1,0))),"")</f>
        <v/>
      </c>
      <c r="HB106" s="4" t="str">
        <f ca="1">IFERROR(INDIRECT("'[2021_Ignition_Tracker_QC_File_20210528.xlsm]Ignition Tracker'!"&amp;ADDRESS(MATCH($A106,'[2]Ignition Tracker'!$A:$A,0),MATCH(HB$1,'[2]Ignition Tracker'!$1:$1,0))),"")</f>
        <v/>
      </c>
      <c r="HC106" s="4" t="str">
        <f ca="1">IFERROR(INDIRECT("'[2021_Ignition_Tracker_QC_File_20210528.xlsm]Ignition Tracker'!"&amp;ADDRESS(MATCH($A106,'[2]Ignition Tracker'!$A:$A,0),MATCH(HC$1,'[2]Ignition Tracker'!$1:$1,0))),"")</f>
        <v/>
      </c>
    </row>
    <row r="107" spans="1:211" s="269" customFormat="1" x14ac:dyDescent="0.35">
      <c r="A107" s="137">
        <v>593</v>
      </c>
      <c r="B107" s="339"/>
      <c r="C107" s="123" t="s">
        <v>1410</v>
      </c>
      <c r="D107" s="124"/>
      <c r="E107" s="124"/>
      <c r="F107" s="340"/>
      <c r="G107" s="125" t="s">
        <v>17289</v>
      </c>
      <c r="H107" s="266" t="s">
        <v>1375</v>
      </c>
      <c r="I107" s="123"/>
      <c r="J107" s="339"/>
      <c r="K107" s="355"/>
      <c r="L107" s="267"/>
      <c r="M107" s="354"/>
      <c r="N107" s="267" t="s">
        <v>19657</v>
      </c>
      <c r="O107" s="354"/>
      <c r="P107" s="354"/>
      <c r="Q107" s="267"/>
      <c r="R107" s="267"/>
      <c r="S107" s="267"/>
      <c r="T107" s="123"/>
      <c r="U107" s="124"/>
      <c r="V107" s="124"/>
      <c r="W107" s="123"/>
      <c r="X107" s="339"/>
      <c r="Y107" s="339"/>
      <c r="Z107" s="123"/>
      <c r="AA107" s="123"/>
      <c r="AB107" s="124"/>
      <c r="AC107" s="124"/>
      <c r="AD107" s="339"/>
      <c r="AE107" s="339"/>
      <c r="AF107" s="355"/>
      <c r="AG107" s="355"/>
      <c r="AH107" s="266" t="s">
        <v>1375</v>
      </c>
      <c r="AI107" s="124">
        <v>44332</v>
      </c>
      <c r="AJ107" s="252" t="s">
        <v>17290</v>
      </c>
      <c r="AK107" s="124">
        <v>44332</v>
      </c>
      <c r="AL107" s="252" t="s">
        <v>17290</v>
      </c>
      <c r="AM107" s="85" t="s">
        <v>28</v>
      </c>
      <c r="AN107" s="85" t="s">
        <v>26</v>
      </c>
      <c r="AO107" s="85" t="s">
        <v>26</v>
      </c>
      <c r="AP107" s="85" t="s">
        <v>17291</v>
      </c>
      <c r="AQ107" s="85"/>
      <c r="AR107" s="85"/>
      <c r="AS107" s="335" t="s">
        <v>17292</v>
      </c>
      <c r="AT107" s="335"/>
      <c r="AU107" s="85"/>
      <c r="AV107" s="85"/>
      <c r="AW107" s="85"/>
      <c r="AX107" s="266" t="s">
        <v>1375</v>
      </c>
      <c r="AY107" s="85" t="s">
        <v>6</v>
      </c>
      <c r="AZ107" s="85" t="s">
        <v>6</v>
      </c>
      <c r="BA107" s="85" t="s">
        <v>25</v>
      </c>
      <c r="BB107" s="85" t="s">
        <v>25</v>
      </c>
      <c r="BC107" s="348"/>
      <c r="BD107" s="85" t="s">
        <v>6</v>
      </c>
      <c r="BE107" s="85" t="s">
        <v>4</v>
      </c>
      <c r="BF107" s="85"/>
      <c r="BG107" s="85"/>
      <c r="BH107" s="304" t="s">
        <v>18047</v>
      </c>
      <c r="BI107" s="364"/>
      <c r="BJ107" s="123"/>
      <c r="BK107" s="123"/>
      <c r="BL107" s="123"/>
      <c r="BM107" s="123" t="s">
        <v>6</v>
      </c>
      <c r="BN107" s="123"/>
      <c r="BO107" s="123"/>
      <c r="BP107" s="123"/>
      <c r="BQ107" s="4" t="s">
        <v>1490</v>
      </c>
      <c r="BR107" s="123"/>
      <c r="BS107" s="123"/>
      <c r="BT107"/>
      <c r="BU107"/>
      <c r="BV107" s="266" t="s">
        <v>1375</v>
      </c>
      <c r="BW107" s="85" t="s">
        <v>1404</v>
      </c>
      <c r="BX107" s="372"/>
      <c r="BY107" s="372"/>
      <c r="BZ107" s="129" t="s">
        <v>63</v>
      </c>
      <c r="CA107" t="s">
        <v>17447</v>
      </c>
      <c r="CB107">
        <v>12000</v>
      </c>
      <c r="CC107" s="123"/>
      <c r="CD107" s="123" t="s">
        <v>1495</v>
      </c>
      <c r="CE107" s="123" t="s">
        <v>17</v>
      </c>
      <c r="CF107" s="123"/>
      <c r="CG107" s="123"/>
      <c r="CH107" s="123"/>
      <c r="CI107" s="123"/>
      <c r="CJ107" s="85" t="s">
        <v>16743</v>
      </c>
      <c r="CK107" s="85" t="s">
        <v>16743</v>
      </c>
      <c r="CL107" s="85" t="s">
        <v>16743</v>
      </c>
      <c r="CM107" s="85" t="s">
        <v>16743</v>
      </c>
      <c r="CN107" s="284" t="s">
        <v>17280</v>
      </c>
      <c r="CO107" s="296"/>
      <c r="CP107" s="296"/>
      <c r="CQ107" s="290"/>
      <c r="CR107" s="296"/>
      <c r="CS107" s="376"/>
      <c r="CT107" s="296"/>
      <c r="CU107" s="296"/>
      <c r="CV107" s="296"/>
      <c r="CW107" s="296"/>
      <c r="CX107" s="296"/>
      <c r="CY107" s="296"/>
      <c r="CZ107" s="296"/>
      <c r="DA107" s="296"/>
      <c r="DB107" s="296"/>
      <c r="DC107" s="296"/>
      <c r="DD107" s="296"/>
      <c r="DE107" s="296"/>
      <c r="DF107" s="296"/>
      <c r="DG107" s="296"/>
      <c r="DH107" s="284" t="s">
        <v>1375</v>
      </c>
      <c r="DI107" s="197" t="s">
        <v>122</v>
      </c>
      <c r="DJ107" s="4" t="s">
        <v>2221</v>
      </c>
      <c r="DK107" s="4" t="s">
        <v>17290</v>
      </c>
      <c r="DL107" s="285" t="s">
        <v>17275</v>
      </c>
      <c r="DM107" s="4" t="s">
        <v>17291</v>
      </c>
      <c r="DN107" s="4" t="s">
        <v>17292</v>
      </c>
      <c r="DO107" s="340"/>
      <c r="DP107" s="340"/>
      <c r="DQ107" s="4" t="s">
        <v>2222</v>
      </c>
      <c r="DR107" s="340"/>
      <c r="DS107" s="340"/>
      <c r="DT107" s="340"/>
      <c r="DU107" s="340"/>
      <c r="DV107" s="4">
        <v>62041112</v>
      </c>
      <c r="DW107" s="4" t="s">
        <v>17293</v>
      </c>
      <c r="DX107" s="4">
        <v>9320</v>
      </c>
      <c r="DY107" s="4"/>
      <c r="DZ107" s="348"/>
      <c r="EA107" s="4" t="s">
        <v>25</v>
      </c>
      <c r="EB107" s="4"/>
      <c r="EC107" s="4"/>
      <c r="ED107" s="340"/>
      <c r="EE107" s="340"/>
      <c r="EF107" s="340"/>
      <c r="EG107" s="348"/>
      <c r="EH107" s="348"/>
      <c r="EI107" s="4"/>
      <c r="EJ107" s="4" t="s">
        <v>26</v>
      </c>
      <c r="EK107" s="4" t="s">
        <v>25</v>
      </c>
      <c r="EL107" s="4"/>
      <c r="EM107" s="4" t="s">
        <v>1759</v>
      </c>
      <c r="EN107" s="4"/>
      <c r="EO107" s="4" t="s">
        <v>1862</v>
      </c>
      <c r="EP107" s="340"/>
      <c r="EQ107" s="4" t="s">
        <v>1761</v>
      </c>
      <c r="ER107" s="4"/>
      <c r="ES107" s="4" t="s">
        <v>4</v>
      </c>
      <c r="ET107" s="340"/>
      <c r="EU107" s="4" t="s">
        <v>115</v>
      </c>
      <c r="EV107" s="340"/>
      <c r="EW107" s="4" t="s">
        <v>1370</v>
      </c>
      <c r="EX107" s="340"/>
      <c r="EY107" s="4" t="s">
        <v>1490</v>
      </c>
      <c r="EZ107" s="4"/>
      <c r="FA107" s="4" t="s">
        <v>26</v>
      </c>
      <c r="FB107" s="340"/>
      <c r="FC107" s="4"/>
      <c r="FD107" s="340"/>
      <c r="FE107" s="4"/>
      <c r="FF107" s="4"/>
      <c r="FG107" s="4" t="s">
        <v>26</v>
      </c>
      <c r="FH107" s="4" t="s">
        <v>1375</v>
      </c>
      <c r="FI107" s="4"/>
      <c r="FJ107" s="4"/>
      <c r="FK107" s="4"/>
      <c r="FL107"/>
      <c r="FM107" s="4"/>
      <c r="FN107" s="4"/>
      <c r="FO107" s="4"/>
      <c r="FP107" s="4"/>
      <c r="FQ107" s="4"/>
      <c r="FR107" s="4"/>
      <c r="FS107" s="4"/>
      <c r="FT107" s="4"/>
      <c r="FU107" s="4"/>
      <c r="FV107"/>
      <c r="FW107" s="4"/>
      <c r="FX107" s="4"/>
      <c r="FY107" s="4"/>
      <c r="FZ107" s="4"/>
      <c r="GA107" s="4"/>
      <c r="GB107" s="4"/>
      <c r="GC107" s="340"/>
      <c r="GD107" s="340"/>
      <c r="GE107" s="340"/>
      <c r="GF107" s="348"/>
      <c r="GG107" s="348"/>
      <c r="GH107" s="3"/>
      <c r="GI107" s="4"/>
      <c r="GJ107" s="4"/>
      <c r="GK107" s="4"/>
      <c r="GL107" s="4"/>
      <c r="GM107" s="4"/>
      <c r="GN107" s="4"/>
      <c r="GO107" s="340"/>
      <c r="GP107" s="4"/>
      <c r="GQ107" s="340"/>
      <c r="GR107" s="4"/>
      <c r="GS107" s="340"/>
      <c r="GT107" s="4"/>
      <c r="GU107" s="4"/>
      <c r="GV107" s="4"/>
      <c r="GW107" s="4"/>
      <c r="GX107" s="4"/>
      <c r="GY107"/>
      <c r="GZ107"/>
      <c r="HA107" s="4"/>
      <c r="HB107" s="4"/>
      <c r="HC107" s="4"/>
    </row>
    <row r="108" spans="1:211" s="269" customFormat="1" x14ac:dyDescent="0.35">
      <c r="A108" s="137">
        <v>592</v>
      </c>
      <c r="B108" s="339"/>
      <c r="C108" s="123" t="s">
        <v>1410</v>
      </c>
      <c r="D108" s="124"/>
      <c r="E108" s="124"/>
      <c r="F108" s="340"/>
      <c r="G108" s="125" t="s">
        <v>17294</v>
      </c>
      <c r="H108" s="266" t="s">
        <v>1375</v>
      </c>
      <c r="I108" s="123"/>
      <c r="J108" s="339"/>
      <c r="K108" s="355"/>
      <c r="L108" s="267"/>
      <c r="M108" s="354"/>
      <c r="N108" s="267" t="s">
        <v>19657</v>
      </c>
      <c r="O108" s="354"/>
      <c r="P108" s="354"/>
      <c r="Q108" s="267"/>
      <c r="R108" s="267"/>
      <c r="S108" s="267"/>
      <c r="T108" s="123"/>
      <c r="U108" s="124"/>
      <c r="V108" s="124"/>
      <c r="W108" s="123"/>
      <c r="X108" s="339"/>
      <c r="Y108" s="339"/>
      <c r="Z108" s="123"/>
      <c r="AA108" s="123"/>
      <c r="AB108" s="124"/>
      <c r="AC108" s="124"/>
      <c r="AD108" s="339"/>
      <c r="AE108" s="339"/>
      <c r="AF108" s="355"/>
      <c r="AG108" s="355"/>
      <c r="AH108" s="266" t="s">
        <v>1375</v>
      </c>
      <c r="AI108" s="124">
        <v>44332</v>
      </c>
      <c r="AJ108" s="252" t="s">
        <v>17295</v>
      </c>
      <c r="AK108" s="124"/>
      <c r="AL108" s="252"/>
      <c r="AM108" s="85" t="s">
        <v>28</v>
      </c>
      <c r="AN108" s="85" t="s">
        <v>26</v>
      </c>
      <c r="AO108" s="85" t="s">
        <v>26</v>
      </c>
      <c r="AP108" s="85"/>
      <c r="AQ108" s="85"/>
      <c r="AR108" s="85"/>
      <c r="AS108" s="335" t="s">
        <v>17296</v>
      </c>
      <c r="AT108" s="335"/>
      <c r="AU108" s="85"/>
      <c r="AV108" s="85"/>
      <c r="AW108" s="85"/>
      <c r="AX108" s="266" t="s">
        <v>1375</v>
      </c>
      <c r="AY108" s="85" t="s">
        <v>25</v>
      </c>
      <c r="AZ108" s="85" t="s">
        <v>25</v>
      </c>
      <c r="BA108" s="85" t="s">
        <v>25</v>
      </c>
      <c r="BB108" s="85" t="s">
        <v>25</v>
      </c>
      <c r="BC108" s="348"/>
      <c r="BD108" s="85" t="s">
        <v>27</v>
      </c>
      <c r="BE108" s="85" t="s">
        <v>13</v>
      </c>
      <c r="BF108" s="85" t="s">
        <v>34</v>
      </c>
      <c r="BG108" s="85"/>
      <c r="BH108" s="304" t="s">
        <v>18047</v>
      </c>
      <c r="BI108" s="364"/>
      <c r="BJ108" s="123"/>
      <c r="BK108" s="123"/>
      <c r="BL108" s="123"/>
      <c r="BM108" s="123" t="s">
        <v>102</v>
      </c>
      <c r="BN108" s="123" t="s">
        <v>1378</v>
      </c>
      <c r="BO108" s="123" t="s">
        <v>1391</v>
      </c>
      <c r="BP108" s="123"/>
      <c r="BQ108" s="4" t="s">
        <v>8</v>
      </c>
      <c r="BR108" s="123" t="s">
        <v>1614</v>
      </c>
      <c r="BS108" s="123" t="s">
        <v>1403</v>
      </c>
      <c r="BT108"/>
      <c r="BU108"/>
      <c r="BV108" s="266" t="s">
        <v>1375</v>
      </c>
      <c r="BW108" s="85" t="s">
        <v>1404</v>
      </c>
      <c r="BX108" s="372"/>
      <c r="BY108" s="372"/>
      <c r="BZ108" s="129" t="s">
        <v>63</v>
      </c>
      <c r="CA108" t="s">
        <v>4585</v>
      </c>
      <c r="CB108">
        <v>21000</v>
      </c>
      <c r="CC108" s="123"/>
      <c r="CD108" s="123" t="s">
        <v>1525</v>
      </c>
      <c r="CE108" s="123" t="s">
        <v>1444</v>
      </c>
      <c r="CF108" s="123"/>
      <c r="CG108" s="123"/>
      <c r="CH108" s="123"/>
      <c r="CI108" s="123"/>
      <c r="CJ108" s="85" t="s">
        <v>16743</v>
      </c>
      <c r="CK108" s="85" t="s">
        <v>16743</v>
      </c>
      <c r="CL108" s="85" t="s">
        <v>16743</v>
      </c>
      <c r="CM108" s="85" t="s">
        <v>16743</v>
      </c>
      <c r="CN108" s="284" t="s">
        <v>17280</v>
      </c>
      <c r="CO108" s="296"/>
      <c r="CP108" s="296"/>
      <c r="CQ108" s="290"/>
      <c r="CR108" s="296"/>
      <c r="CS108" s="376"/>
      <c r="CT108" s="296"/>
      <c r="CU108" s="296"/>
      <c r="CV108" s="296"/>
      <c r="CW108" s="296"/>
      <c r="CX108" s="296"/>
      <c r="CY108" s="296"/>
      <c r="CZ108" s="296"/>
      <c r="DA108" s="296"/>
      <c r="DB108" s="296"/>
      <c r="DC108" s="296"/>
      <c r="DD108" s="296"/>
      <c r="DE108" s="296"/>
      <c r="DF108" s="296"/>
      <c r="DG108" s="296"/>
      <c r="DH108" s="284" t="s">
        <v>1375</v>
      </c>
      <c r="DI108" s="197" t="s">
        <v>122</v>
      </c>
      <c r="DJ108" s="4" t="s">
        <v>2221</v>
      </c>
      <c r="DK108" s="4" t="s">
        <v>17295</v>
      </c>
      <c r="DL108" s="285" t="s">
        <v>17275</v>
      </c>
      <c r="DM108" s="4"/>
      <c r="DN108" s="4" t="s">
        <v>17296</v>
      </c>
      <c r="DO108" s="340"/>
      <c r="DP108" s="340"/>
      <c r="DQ108" s="4" t="s">
        <v>3111</v>
      </c>
      <c r="DR108" s="340"/>
      <c r="DS108" s="340"/>
      <c r="DT108" s="340"/>
      <c r="DU108" s="340"/>
      <c r="DV108" s="4"/>
      <c r="DW108" s="4" t="s">
        <v>17297</v>
      </c>
      <c r="DX108" s="4">
        <v>9002</v>
      </c>
      <c r="DY108" s="4"/>
      <c r="DZ108" s="348"/>
      <c r="EA108" s="4" t="s">
        <v>25</v>
      </c>
      <c r="EB108" s="4"/>
      <c r="EC108" s="4"/>
      <c r="ED108" s="340"/>
      <c r="EE108" s="340"/>
      <c r="EF108" s="340"/>
      <c r="EG108" s="348"/>
      <c r="EH108" s="348"/>
      <c r="EI108" s="4"/>
      <c r="EJ108" s="4" t="s">
        <v>26</v>
      </c>
      <c r="EK108" s="4" t="s">
        <v>25</v>
      </c>
      <c r="EL108" s="4"/>
      <c r="EM108" s="4" t="s">
        <v>1759</v>
      </c>
      <c r="EN108" s="4"/>
      <c r="EO108" s="4" t="s">
        <v>1835</v>
      </c>
      <c r="EP108" s="340"/>
      <c r="EQ108" s="4" t="s">
        <v>1836</v>
      </c>
      <c r="ER108" s="4"/>
      <c r="ES108" s="4" t="s">
        <v>1888</v>
      </c>
      <c r="ET108" s="340"/>
      <c r="EU108" s="4" t="s">
        <v>114</v>
      </c>
      <c r="EV108" s="340"/>
      <c r="EW108" s="4" t="s">
        <v>1370</v>
      </c>
      <c r="EX108" s="340"/>
      <c r="EY108" s="4" t="s">
        <v>8</v>
      </c>
      <c r="EZ108" s="4"/>
      <c r="FA108" s="4" t="s">
        <v>26</v>
      </c>
      <c r="FB108" s="340"/>
      <c r="FC108" s="4"/>
      <c r="FD108" s="340"/>
      <c r="FE108" s="4" t="s">
        <v>2023</v>
      </c>
      <c r="FF108" s="4" t="s">
        <v>3007</v>
      </c>
      <c r="FG108" s="4" t="s">
        <v>26</v>
      </c>
      <c r="FH108" s="4" t="s">
        <v>1375</v>
      </c>
      <c r="FI108" s="4"/>
      <c r="FJ108" s="4"/>
      <c r="FK108" s="4"/>
      <c r="FL108"/>
      <c r="FM108" s="4"/>
      <c r="FN108" s="4"/>
      <c r="FO108" s="4"/>
      <c r="FP108" s="4"/>
      <c r="FQ108" s="4"/>
      <c r="FR108" s="4"/>
      <c r="FS108" s="4"/>
      <c r="FT108" s="4"/>
      <c r="FU108" s="4"/>
      <c r="FV108"/>
      <c r="FW108" s="4"/>
      <c r="FX108" s="4"/>
      <c r="FY108" s="4"/>
      <c r="FZ108" s="4"/>
      <c r="GA108" s="4"/>
      <c r="GB108" s="4"/>
      <c r="GC108" s="340"/>
      <c r="GD108" s="340"/>
      <c r="GE108" s="340"/>
      <c r="GF108" s="348"/>
      <c r="GG108" s="348"/>
      <c r="GH108" s="3"/>
      <c r="GI108" s="4"/>
      <c r="GJ108" s="4"/>
      <c r="GK108" s="4"/>
      <c r="GL108" s="4"/>
      <c r="GM108" s="4"/>
      <c r="GN108" s="4"/>
      <c r="GO108" s="340"/>
      <c r="GP108" s="4"/>
      <c r="GQ108" s="340"/>
      <c r="GR108" s="4"/>
      <c r="GS108" s="340"/>
      <c r="GT108" s="4"/>
      <c r="GU108" s="4"/>
      <c r="GV108" s="4"/>
      <c r="GW108" s="4"/>
      <c r="GX108" s="4"/>
      <c r="GY108"/>
      <c r="GZ108"/>
      <c r="HA108" s="4"/>
      <c r="HB108" s="4"/>
      <c r="HC108" s="4"/>
    </row>
    <row r="109" spans="1:211" s="269" customFormat="1" x14ac:dyDescent="0.35">
      <c r="A109" s="137">
        <v>591</v>
      </c>
      <c r="B109" s="339"/>
      <c r="C109" s="123" t="s">
        <v>1412</v>
      </c>
      <c r="D109" s="124">
        <v>44332</v>
      </c>
      <c r="E109" s="124">
        <v>44332</v>
      </c>
      <c r="F109" s="340"/>
      <c r="G109" s="125" t="s">
        <v>17298</v>
      </c>
      <c r="H109" s="266" t="s">
        <v>1375</v>
      </c>
      <c r="I109" s="123"/>
      <c r="J109" s="339"/>
      <c r="K109" s="355"/>
      <c r="L109" s="267"/>
      <c r="M109" s="354"/>
      <c r="N109" s="267" t="s">
        <v>19657</v>
      </c>
      <c r="O109" s="354"/>
      <c r="P109" s="354"/>
      <c r="Q109" s="267"/>
      <c r="R109" s="267"/>
      <c r="S109" s="267"/>
      <c r="T109" s="123"/>
      <c r="U109" s="124"/>
      <c r="V109" s="124"/>
      <c r="W109" s="123"/>
      <c r="X109" s="339"/>
      <c r="Y109" s="339"/>
      <c r="Z109" s="123"/>
      <c r="AA109" s="123"/>
      <c r="AB109" s="124"/>
      <c r="AC109" s="124"/>
      <c r="AD109" s="339"/>
      <c r="AE109" s="339"/>
      <c r="AF109" s="355"/>
      <c r="AG109" s="355"/>
      <c r="AH109" s="266" t="s">
        <v>1375</v>
      </c>
      <c r="AI109" s="124">
        <v>44332</v>
      </c>
      <c r="AJ109" s="252" t="s">
        <v>17299</v>
      </c>
      <c r="AK109" s="124">
        <v>44332</v>
      </c>
      <c r="AL109" s="252" t="s">
        <v>17299</v>
      </c>
      <c r="AM109" s="85" t="s">
        <v>28</v>
      </c>
      <c r="AN109" s="85" t="s">
        <v>26</v>
      </c>
      <c r="AO109" s="85" t="s">
        <v>26</v>
      </c>
      <c r="AP109" s="85" t="s">
        <v>17300</v>
      </c>
      <c r="AQ109" s="85" t="s">
        <v>17301</v>
      </c>
      <c r="AR109" s="85"/>
      <c r="AS109" s="335" t="s">
        <v>17302</v>
      </c>
      <c r="AT109" s="335" t="s">
        <v>17303</v>
      </c>
      <c r="AU109" s="85"/>
      <c r="AV109" s="85"/>
      <c r="AW109" s="85"/>
      <c r="AX109" s="266" t="s">
        <v>1375</v>
      </c>
      <c r="AY109" s="85" t="s">
        <v>26</v>
      </c>
      <c r="AZ109" s="85" t="s">
        <v>26</v>
      </c>
      <c r="BA109" s="85" t="s">
        <v>26</v>
      </c>
      <c r="BB109" s="85" t="s">
        <v>26</v>
      </c>
      <c r="BC109" s="348"/>
      <c r="BD109" s="85" t="s">
        <v>33</v>
      </c>
      <c r="BE109" s="85" t="s">
        <v>13</v>
      </c>
      <c r="BF109" s="85"/>
      <c r="BG109" s="85"/>
      <c r="BH109" s="304" t="s">
        <v>18049</v>
      </c>
      <c r="BI109" s="364"/>
      <c r="BJ109" s="123"/>
      <c r="BK109" s="123"/>
      <c r="BL109" s="123"/>
      <c r="BM109" s="123" t="s">
        <v>32</v>
      </c>
      <c r="BN109" s="123"/>
      <c r="BO109" s="123"/>
      <c r="BP109" s="123"/>
      <c r="BQ109" s="4" t="s">
        <v>8</v>
      </c>
      <c r="BR109" s="123"/>
      <c r="BS109" s="123"/>
      <c r="BT109"/>
      <c r="BU109"/>
      <c r="BV109" s="266" t="s">
        <v>1375</v>
      </c>
      <c r="BW109" s="85" t="s">
        <v>1404</v>
      </c>
      <c r="BX109" s="372"/>
      <c r="BY109" s="372"/>
      <c r="BZ109" s="129" t="s">
        <v>54</v>
      </c>
      <c r="CA109" t="s">
        <v>17718</v>
      </c>
      <c r="CB109">
        <v>12000</v>
      </c>
      <c r="CC109" s="123"/>
      <c r="CD109" s="123" t="s">
        <v>1368</v>
      </c>
      <c r="CE109" s="123" t="s">
        <v>1444</v>
      </c>
      <c r="CF109" s="123"/>
      <c r="CG109" s="123"/>
      <c r="CH109" s="123"/>
      <c r="CI109" s="123"/>
      <c r="CJ109" s="85" t="s">
        <v>16743</v>
      </c>
      <c r="CK109" s="85" t="s">
        <v>16743</v>
      </c>
      <c r="CL109" s="85" t="s">
        <v>16743</v>
      </c>
      <c r="CM109" s="85" t="s">
        <v>16743</v>
      </c>
      <c r="CN109" s="284" t="s">
        <v>17280</v>
      </c>
      <c r="CO109" s="296"/>
      <c r="CP109" s="296"/>
      <c r="CQ109" s="290"/>
      <c r="CR109" s="296"/>
      <c r="CS109" s="376"/>
      <c r="CT109" s="296"/>
      <c r="CU109" s="296"/>
      <c r="CV109" s="296"/>
      <c r="CW109" s="296"/>
      <c r="CX109" s="296"/>
      <c r="CY109" s="296"/>
      <c r="CZ109" s="296"/>
      <c r="DA109" s="296"/>
      <c r="DB109" s="296"/>
      <c r="DC109" s="296"/>
      <c r="DD109" s="296"/>
      <c r="DE109" s="296"/>
      <c r="DF109" s="296"/>
      <c r="DG109" s="296"/>
      <c r="DH109" s="284" t="s">
        <v>1375</v>
      </c>
      <c r="DI109" s="197" t="s">
        <v>119</v>
      </c>
      <c r="DJ109" s="4" t="s">
        <v>17304</v>
      </c>
      <c r="DK109" s="4" t="s">
        <v>17299</v>
      </c>
      <c r="DL109" s="285" t="s">
        <v>17275</v>
      </c>
      <c r="DM109" s="4" t="s">
        <v>17300</v>
      </c>
      <c r="DN109" s="4" t="s">
        <v>17302</v>
      </c>
      <c r="DO109" s="340"/>
      <c r="DP109" s="340"/>
      <c r="DQ109" s="4" t="s">
        <v>17305</v>
      </c>
      <c r="DR109" s="340"/>
      <c r="DS109" s="340"/>
      <c r="DT109" s="340"/>
      <c r="DU109" s="340"/>
      <c r="DV109" s="4">
        <v>25408</v>
      </c>
      <c r="DW109" s="4" t="s">
        <v>17306</v>
      </c>
      <c r="DX109" s="4">
        <v>9002</v>
      </c>
      <c r="DY109" s="4"/>
      <c r="DZ109" s="348"/>
      <c r="EA109" s="4" t="s">
        <v>25</v>
      </c>
      <c r="EB109" s="4">
        <v>3</v>
      </c>
      <c r="EC109" s="4" t="s">
        <v>1887</v>
      </c>
      <c r="ED109" s="340"/>
      <c r="EE109" s="340"/>
      <c r="EF109" s="340"/>
      <c r="EG109" s="348"/>
      <c r="EH109" s="348"/>
      <c r="EI109" s="4"/>
      <c r="EJ109" s="4" t="s">
        <v>25</v>
      </c>
      <c r="EK109" s="4" t="s">
        <v>25</v>
      </c>
      <c r="EL109" s="4"/>
      <c r="EM109" s="4" t="s">
        <v>1759</v>
      </c>
      <c r="EN109" s="4"/>
      <c r="EO109" s="4" t="s">
        <v>1862</v>
      </c>
      <c r="EP109" s="340"/>
      <c r="EQ109" s="4" t="s">
        <v>1836</v>
      </c>
      <c r="ER109" s="4"/>
      <c r="ES109" s="4" t="s">
        <v>1956</v>
      </c>
      <c r="ET109" s="340"/>
      <c r="EU109" s="4" t="s">
        <v>116</v>
      </c>
      <c r="EV109" s="340"/>
      <c r="EW109" s="4" t="s">
        <v>1368</v>
      </c>
      <c r="EX109" s="340"/>
      <c r="EY109" s="4" t="s">
        <v>8</v>
      </c>
      <c r="EZ109" s="4"/>
      <c r="FA109" s="4" t="s">
        <v>25</v>
      </c>
      <c r="FB109" s="340"/>
      <c r="FC109" s="4" t="s">
        <v>17205</v>
      </c>
      <c r="FD109" s="340"/>
      <c r="FE109" s="4" t="s">
        <v>2224</v>
      </c>
      <c r="FF109" s="4" t="s">
        <v>1838</v>
      </c>
      <c r="FG109" s="4" t="s">
        <v>26</v>
      </c>
      <c r="FH109" s="4" t="s">
        <v>3884</v>
      </c>
      <c r="FI109" s="4" t="s">
        <v>1839</v>
      </c>
      <c r="FJ109" s="4" t="s">
        <v>54</v>
      </c>
      <c r="FK109" s="4" t="s">
        <v>54</v>
      </c>
      <c r="FL109" t="s">
        <v>17307</v>
      </c>
      <c r="FM109" s="4" t="s">
        <v>17301</v>
      </c>
      <c r="FN109" s="4" t="s">
        <v>1839</v>
      </c>
      <c r="FO109" s="4" t="s">
        <v>1890</v>
      </c>
      <c r="FP109" s="4" t="s">
        <v>17308</v>
      </c>
      <c r="FQ109" s="4" t="s">
        <v>17309</v>
      </c>
      <c r="FR109" s="4" t="s">
        <v>1434</v>
      </c>
      <c r="FS109" s="4" t="s">
        <v>1870</v>
      </c>
      <c r="FT109" s="4"/>
      <c r="FU109" s="4"/>
      <c r="FV109"/>
      <c r="FW109" s="4"/>
      <c r="FX109" s="4"/>
      <c r="FY109" s="4"/>
      <c r="FZ109" s="4"/>
      <c r="GA109" s="4"/>
      <c r="GB109" s="4"/>
      <c r="GC109" s="340"/>
      <c r="GD109" s="340"/>
      <c r="GE109" s="340"/>
      <c r="GF109" s="348"/>
      <c r="GG109" s="348"/>
      <c r="GH109" s="3"/>
      <c r="GI109" s="4"/>
      <c r="GJ109" s="4"/>
      <c r="GK109" s="4"/>
      <c r="GL109" s="4"/>
      <c r="GM109" s="4"/>
      <c r="GN109" s="4"/>
      <c r="GO109" s="340"/>
      <c r="GP109" s="4"/>
      <c r="GQ109" s="340"/>
      <c r="GR109" s="4"/>
      <c r="GS109" s="340"/>
      <c r="GT109" s="4"/>
      <c r="GU109" s="4"/>
      <c r="GV109" s="4"/>
      <c r="GW109" s="4"/>
      <c r="GX109" s="4"/>
      <c r="GY109"/>
      <c r="GZ109"/>
      <c r="HA109" s="4"/>
      <c r="HB109" s="4"/>
      <c r="HC109" s="4" t="str">
        <f ca="1">IFERROR(INDIRECT("'[2021_Ignition_Tracker_QC_File_20210520.xlsm]Ignition Tracker'!"&amp;ADDRESS(MATCH($A109,'[3]Ignition Tracker'!$A:$A,0),MATCH(HC$1,'[3]Ignition Tracker'!$1:$1,0))),"")</f>
        <v/>
      </c>
    </row>
    <row r="110" spans="1:211" s="269" customFormat="1" ht="58" x14ac:dyDescent="0.35">
      <c r="A110" s="137">
        <v>590</v>
      </c>
      <c r="B110" s="340"/>
      <c r="C110" s="4" t="s">
        <v>1412</v>
      </c>
      <c r="D110" s="291">
        <v>44335</v>
      </c>
      <c r="E110" s="291">
        <v>44335</v>
      </c>
      <c r="F110" s="340"/>
      <c r="G110" s="289" t="s">
        <v>17310</v>
      </c>
      <c r="H110" s="266" t="s">
        <v>1375</v>
      </c>
      <c r="I110" s="4"/>
      <c r="J110" s="340"/>
      <c r="K110" s="348"/>
      <c r="L110" s="285"/>
      <c r="M110" s="358"/>
      <c r="N110" s="267" t="s">
        <v>19657</v>
      </c>
      <c r="O110" s="354"/>
      <c r="P110" s="354"/>
      <c r="Q110" s="285"/>
      <c r="R110" s="285"/>
      <c r="S110" s="285"/>
      <c r="T110" s="4"/>
      <c r="U110" s="291"/>
      <c r="V110" s="291"/>
      <c r="W110" s="4"/>
      <c r="X110" s="340"/>
      <c r="Y110" s="340"/>
      <c r="Z110" s="4"/>
      <c r="AA110" s="4" t="s">
        <v>25</v>
      </c>
      <c r="AB110" s="291">
        <v>44334</v>
      </c>
      <c r="AC110" s="291">
        <v>44335</v>
      </c>
      <c r="AD110" s="340"/>
      <c r="AE110" s="361"/>
      <c r="AF110" s="348"/>
      <c r="AG110" s="348"/>
      <c r="AH110" s="266" t="s">
        <v>1375</v>
      </c>
      <c r="AI110" s="291">
        <v>44332</v>
      </c>
      <c r="AJ110" s="292">
        <v>0.45694444444444443</v>
      </c>
      <c r="AK110" s="291">
        <v>44332</v>
      </c>
      <c r="AL110" s="292">
        <v>0.4548611111111111</v>
      </c>
      <c r="AM110" s="5" t="s">
        <v>28</v>
      </c>
      <c r="AN110" s="5" t="s">
        <v>26</v>
      </c>
      <c r="AO110" s="5" t="s">
        <v>26</v>
      </c>
      <c r="AP110" s="5" t="s">
        <v>17720</v>
      </c>
      <c r="AQ110" s="5" t="s">
        <v>17721</v>
      </c>
      <c r="AR110" s="5"/>
      <c r="AS110" s="337" t="s">
        <v>17722</v>
      </c>
      <c r="AT110" s="337" t="s">
        <v>17723</v>
      </c>
      <c r="AU110" s="5"/>
      <c r="AV110" s="5"/>
      <c r="AW110" s="5" t="s">
        <v>17724</v>
      </c>
      <c r="AX110" s="266" t="s">
        <v>1375</v>
      </c>
      <c r="AY110" s="5" t="s">
        <v>25</v>
      </c>
      <c r="AZ110" s="5" t="s">
        <v>25</v>
      </c>
      <c r="BA110" s="5" t="s">
        <v>25</v>
      </c>
      <c r="BB110" s="5" t="s">
        <v>25</v>
      </c>
      <c r="BC110" s="364"/>
      <c r="BD110" s="5" t="s">
        <v>33</v>
      </c>
      <c r="BE110" s="5" t="s">
        <v>13</v>
      </c>
      <c r="BF110" s="5" t="s">
        <v>34</v>
      </c>
      <c r="BG110" s="5" t="s">
        <v>34</v>
      </c>
      <c r="BH110" s="304" t="s">
        <v>18050</v>
      </c>
      <c r="BI110" s="364"/>
      <c r="BJ110" s="4"/>
      <c r="BK110" s="4"/>
      <c r="BL110" s="4"/>
      <c r="BM110" s="4" t="s">
        <v>103</v>
      </c>
      <c r="BN110" s="4" t="s">
        <v>1380</v>
      </c>
      <c r="BO110" s="4" t="s">
        <v>1385</v>
      </c>
      <c r="BP110" s="4" t="s">
        <v>25</v>
      </c>
      <c r="BQ110" s="4" t="s">
        <v>8</v>
      </c>
      <c r="BR110" s="4" t="s">
        <v>1614</v>
      </c>
      <c r="BS110" s="4" t="s">
        <v>1408</v>
      </c>
      <c r="BT110" t="s">
        <v>17725</v>
      </c>
      <c r="BU110" t="s">
        <v>17726</v>
      </c>
      <c r="BV110" s="266" t="s">
        <v>1375</v>
      </c>
      <c r="BW110" s="5" t="s">
        <v>1404</v>
      </c>
      <c r="BX110" s="373"/>
      <c r="BY110" s="373"/>
      <c r="BZ110" s="133" t="s">
        <v>54</v>
      </c>
      <c r="CA110" t="s">
        <v>17718</v>
      </c>
      <c r="CB110">
        <v>12000</v>
      </c>
      <c r="CC110" s="4"/>
      <c r="CD110" s="4" t="s">
        <v>1368</v>
      </c>
      <c r="CE110" s="123" t="s">
        <v>1444</v>
      </c>
      <c r="CF110" s="4"/>
      <c r="CG110" s="4"/>
      <c r="CH110" s="123"/>
      <c r="CI110" s="4"/>
      <c r="CJ110" s="5" t="s">
        <v>16743</v>
      </c>
      <c r="CK110" s="5" t="s">
        <v>16743</v>
      </c>
      <c r="CL110" s="5" t="s">
        <v>16743</v>
      </c>
      <c r="CM110" s="5" t="s">
        <v>16743</v>
      </c>
      <c r="CN110" s="284" t="s">
        <v>17280</v>
      </c>
      <c r="CO110" s="296"/>
      <c r="CP110" s="296"/>
      <c r="CQ110" s="290"/>
      <c r="CR110" s="296"/>
      <c r="CS110" s="376"/>
      <c r="CT110" s="296"/>
      <c r="CU110" s="296"/>
      <c r="CV110" s="296"/>
      <c r="CW110" s="296"/>
      <c r="CX110" s="296"/>
      <c r="CY110" s="296"/>
      <c r="CZ110" s="296"/>
      <c r="DA110" s="296"/>
      <c r="DB110" s="296"/>
      <c r="DC110" s="296"/>
      <c r="DD110" s="296"/>
      <c r="DE110" s="296"/>
      <c r="DF110" s="296"/>
      <c r="DG110" s="296"/>
      <c r="DH110" s="284" t="s">
        <v>1375</v>
      </c>
      <c r="DI110" s="197" t="s">
        <v>119</v>
      </c>
      <c r="DJ110" s="4" t="s">
        <v>16665</v>
      </c>
      <c r="DK110" s="4" t="s">
        <v>17311</v>
      </c>
      <c r="DL110" s="285" t="s">
        <v>17275</v>
      </c>
      <c r="DM110" s="4" t="s">
        <v>17312</v>
      </c>
      <c r="DN110" s="4" t="s">
        <v>17313</v>
      </c>
      <c r="DO110" s="340"/>
      <c r="DP110" s="340"/>
      <c r="DQ110" s="4" t="s">
        <v>17305</v>
      </c>
      <c r="DR110" s="340"/>
      <c r="DS110" s="340"/>
      <c r="DT110" s="340"/>
      <c r="DU110" s="340"/>
      <c r="DV110" s="4">
        <v>25204</v>
      </c>
      <c r="DW110" s="4" t="s">
        <v>17314</v>
      </c>
      <c r="DX110" s="4">
        <v>9002</v>
      </c>
      <c r="DY110" s="4">
        <v>1</v>
      </c>
      <c r="DZ110" s="348"/>
      <c r="EA110" s="4" t="s">
        <v>25</v>
      </c>
      <c r="EB110" s="4"/>
      <c r="EC110" s="4"/>
      <c r="ED110" s="340"/>
      <c r="EE110" s="340"/>
      <c r="EF110" s="340"/>
      <c r="EG110" s="348"/>
      <c r="EH110" s="348"/>
      <c r="EI110" s="4"/>
      <c r="EJ110" s="4" t="s">
        <v>25</v>
      </c>
      <c r="EK110" s="4" t="s">
        <v>25</v>
      </c>
      <c r="EL110" s="4"/>
      <c r="EM110" s="4" t="s">
        <v>1759</v>
      </c>
      <c r="EN110" s="4"/>
      <c r="EO110" s="4" t="s">
        <v>1862</v>
      </c>
      <c r="EP110" s="340"/>
      <c r="EQ110" s="4" t="s">
        <v>1836</v>
      </c>
      <c r="ER110" s="4"/>
      <c r="ES110" s="4" t="s">
        <v>1956</v>
      </c>
      <c r="ET110" s="340"/>
      <c r="EU110" s="4" t="s">
        <v>116</v>
      </c>
      <c r="EV110" s="340"/>
      <c r="EW110" s="4" t="s">
        <v>1368</v>
      </c>
      <c r="EX110" s="340"/>
      <c r="EY110" s="4" t="s">
        <v>8</v>
      </c>
      <c r="EZ110" s="4"/>
      <c r="FA110" s="4" t="s">
        <v>25</v>
      </c>
      <c r="FB110" s="340"/>
      <c r="FC110" s="4" t="s">
        <v>17205</v>
      </c>
      <c r="FD110" s="340"/>
      <c r="FE110" s="4" t="s">
        <v>2224</v>
      </c>
      <c r="FF110" s="4" t="s">
        <v>1838</v>
      </c>
      <c r="FG110" s="4" t="s">
        <v>26</v>
      </c>
      <c r="FH110" s="4" t="s">
        <v>1375</v>
      </c>
      <c r="FI110" s="4"/>
      <c r="FJ110" s="4"/>
      <c r="FK110" s="4"/>
      <c r="FL110"/>
      <c r="FM110" s="4"/>
      <c r="FN110" s="4"/>
      <c r="FO110" s="4"/>
      <c r="FP110" s="4"/>
      <c r="FQ110" s="4"/>
      <c r="FR110" s="4"/>
      <c r="FS110" s="4"/>
      <c r="FT110" s="4"/>
      <c r="FU110" s="4"/>
      <c r="FV110"/>
      <c r="FW110" s="4"/>
      <c r="FX110" s="4"/>
      <c r="FY110" s="4"/>
      <c r="FZ110" s="4"/>
      <c r="GA110" s="4"/>
      <c r="GB110" s="4"/>
      <c r="GC110" s="340"/>
      <c r="GD110" s="340"/>
      <c r="GE110" s="340"/>
      <c r="GF110" s="348"/>
      <c r="GG110" s="348"/>
      <c r="GH110" s="3"/>
      <c r="GI110" s="4"/>
      <c r="GJ110" s="4"/>
      <c r="GK110" s="4"/>
      <c r="GL110" s="4"/>
      <c r="GM110" s="4"/>
      <c r="GN110" s="4"/>
      <c r="GO110" s="340"/>
      <c r="GP110" s="4"/>
      <c r="GQ110" s="340"/>
      <c r="GR110" s="4"/>
      <c r="GS110" s="340"/>
      <c r="GT110" s="4"/>
      <c r="GU110" s="4"/>
      <c r="GV110" s="4"/>
      <c r="GW110" s="4"/>
      <c r="GX110" s="4"/>
      <c r="GY110"/>
      <c r="GZ110"/>
      <c r="HA110" s="4"/>
      <c r="HB110" s="4"/>
      <c r="HC110" s="4"/>
    </row>
    <row r="111" spans="1:211" s="269" customFormat="1" x14ac:dyDescent="0.35">
      <c r="A111" s="137">
        <v>589</v>
      </c>
      <c r="B111" s="339"/>
      <c r="C111" s="123" t="s">
        <v>1412</v>
      </c>
      <c r="D111" s="124">
        <v>44332</v>
      </c>
      <c r="E111" s="124">
        <v>44332</v>
      </c>
      <c r="F111" s="340"/>
      <c r="G111" s="125" t="s">
        <v>17315</v>
      </c>
      <c r="H111" s="266" t="s">
        <v>1375</v>
      </c>
      <c r="I111" s="123"/>
      <c r="J111" s="339"/>
      <c r="K111" s="355"/>
      <c r="L111" s="267"/>
      <c r="M111" s="354"/>
      <c r="N111" s="267" t="s">
        <v>19657</v>
      </c>
      <c r="O111" s="354"/>
      <c r="P111" s="354"/>
      <c r="Q111" s="267"/>
      <c r="R111" s="267"/>
      <c r="S111" s="267"/>
      <c r="T111" s="123"/>
      <c r="U111" s="124"/>
      <c r="V111" s="124"/>
      <c r="W111" s="123"/>
      <c r="X111" s="339"/>
      <c r="Y111" s="339"/>
      <c r="Z111" s="123"/>
      <c r="AA111" s="123"/>
      <c r="AB111" s="124"/>
      <c r="AC111" s="124"/>
      <c r="AD111" s="339"/>
      <c r="AE111" s="339"/>
      <c r="AF111" s="355"/>
      <c r="AG111" s="355"/>
      <c r="AH111" s="266" t="s">
        <v>1375</v>
      </c>
      <c r="AI111" s="124">
        <v>44332</v>
      </c>
      <c r="AJ111" s="252" t="s">
        <v>17316</v>
      </c>
      <c r="AK111" s="124"/>
      <c r="AL111" s="252"/>
      <c r="AM111" s="85" t="s">
        <v>28</v>
      </c>
      <c r="AN111" s="85" t="s">
        <v>26</v>
      </c>
      <c r="AO111" s="85" t="s">
        <v>26</v>
      </c>
      <c r="AP111" s="85"/>
      <c r="AQ111" s="85"/>
      <c r="AR111" s="85"/>
      <c r="AS111" s="335">
        <v>549270746</v>
      </c>
      <c r="AT111" s="335"/>
      <c r="AU111" s="85"/>
      <c r="AV111" s="85"/>
      <c r="AW111" s="85"/>
      <c r="AX111" s="266" t="s">
        <v>1375</v>
      </c>
      <c r="AY111" s="85" t="s">
        <v>26</v>
      </c>
      <c r="AZ111" s="85" t="s">
        <v>26</v>
      </c>
      <c r="BA111" s="85" t="s">
        <v>26</v>
      </c>
      <c r="BB111" s="85" t="s">
        <v>26</v>
      </c>
      <c r="BC111" s="348"/>
      <c r="BD111" s="85" t="s">
        <v>33</v>
      </c>
      <c r="BE111" s="85" t="s">
        <v>16</v>
      </c>
      <c r="BF111" s="85"/>
      <c r="BG111" s="85"/>
      <c r="BH111" s="304" t="s">
        <v>18050</v>
      </c>
      <c r="BI111" s="364"/>
      <c r="BJ111" s="123"/>
      <c r="BK111" s="123"/>
      <c r="BL111" s="123"/>
      <c r="BM111" s="123" t="s">
        <v>106</v>
      </c>
      <c r="BN111" s="123"/>
      <c r="BO111" s="123"/>
      <c r="BP111" s="123"/>
      <c r="BQ111" s="4" t="s">
        <v>1422</v>
      </c>
      <c r="BR111" s="123"/>
      <c r="BS111" s="123"/>
      <c r="BT111"/>
      <c r="BU111"/>
      <c r="BV111" s="266" t="s">
        <v>1375</v>
      </c>
      <c r="BW111" s="85" t="s">
        <v>1404</v>
      </c>
      <c r="BX111" s="372"/>
      <c r="BY111" s="372"/>
      <c r="BZ111" s="129" t="s">
        <v>202</v>
      </c>
      <c r="CA111" t="s">
        <v>7933</v>
      </c>
      <c r="CB111">
        <v>12000</v>
      </c>
      <c r="CC111" s="123"/>
      <c r="CD111" s="123" t="s">
        <v>6</v>
      </c>
      <c r="CE111" s="123" t="s">
        <v>17</v>
      </c>
      <c r="CF111" s="123"/>
      <c r="CG111" s="123"/>
      <c r="CH111" s="123"/>
      <c r="CI111" s="123"/>
      <c r="CJ111" s="85" t="s">
        <v>16743</v>
      </c>
      <c r="CK111" s="85" t="s">
        <v>16743</v>
      </c>
      <c r="CL111" s="85" t="s">
        <v>16743</v>
      </c>
      <c r="CM111" s="85" t="s">
        <v>16743</v>
      </c>
      <c r="CN111" s="284" t="s">
        <v>17280</v>
      </c>
      <c r="CO111" s="296"/>
      <c r="CP111" s="296"/>
      <c r="CQ111" s="290"/>
      <c r="CR111" s="296"/>
      <c r="CS111" s="376"/>
      <c r="CT111" s="296"/>
      <c r="CU111" s="296"/>
      <c r="CV111" s="296"/>
      <c r="CW111" s="296"/>
      <c r="CX111" s="296"/>
      <c r="CY111" s="296"/>
      <c r="CZ111" s="296"/>
      <c r="DA111" s="296"/>
      <c r="DB111" s="296"/>
      <c r="DC111" s="296"/>
      <c r="DD111" s="296"/>
      <c r="DE111" s="296"/>
      <c r="DF111" s="296"/>
      <c r="DG111" s="296"/>
      <c r="DH111" s="284" t="s">
        <v>1375</v>
      </c>
      <c r="DI111" s="197" t="s">
        <v>1414</v>
      </c>
      <c r="DJ111" s="4" t="s">
        <v>3447</v>
      </c>
      <c r="DK111" s="4" t="s">
        <v>17316</v>
      </c>
      <c r="DL111" s="285" t="s">
        <v>17275</v>
      </c>
      <c r="DM111" s="4"/>
      <c r="DN111" s="4">
        <v>549270746</v>
      </c>
      <c r="DO111" s="340"/>
      <c r="DP111" s="340"/>
      <c r="DQ111" s="4" t="s">
        <v>17317</v>
      </c>
      <c r="DR111" s="340"/>
      <c r="DS111" s="340"/>
      <c r="DT111" s="340"/>
      <c r="DU111" s="340"/>
      <c r="DV111" s="4">
        <v>182821103</v>
      </c>
      <c r="DW111" s="4" t="s">
        <v>17318</v>
      </c>
      <c r="DX111" s="4">
        <v>1000</v>
      </c>
      <c r="DY111" s="4">
        <v>1</v>
      </c>
      <c r="DZ111" s="348"/>
      <c r="EA111" s="4" t="s">
        <v>25</v>
      </c>
      <c r="EB111" s="4"/>
      <c r="EC111" s="4"/>
      <c r="ED111" s="340"/>
      <c r="EE111" s="340"/>
      <c r="EF111" s="340"/>
      <c r="EG111" s="348"/>
      <c r="EH111" s="348"/>
      <c r="EI111" s="4"/>
      <c r="EJ111" s="4" t="s">
        <v>26</v>
      </c>
      <c r="EK111" s="4" t="s">
        <v>25</v>
      </c>
      <c r="EL111" s="4" t="s">
        <v>26</v>
      </c>
      <c r="EM111" s="4" t="s">
        <v>1759</v>
      </c>
      <c r="EN111" s="4"/>
      <c r="EO111" s="4" t="s">
        <v>1760</v>
      </c>
      <c r="EP111" s="340"/>
      <c r="EQ111" s="4" t="s">
        <v>1761</v>
      </c>
      <c r="ER111" s="4"/>
      <c r="ES111" s="4" t="s">
        <v>1807</v>
      </c>
      <c r="ET111" s="340"/>
      <c r="EU111" s="4" t="s">
        <v>112</v>
      </c>
      <c r="EV111" s="340"/>
      <c r="EW111" s="4" t="s">
        <v>1370</v>
      </c>
      <c r="EX111" s="340"/>
      <c r="EY111" s="4" t="s">
        <v>1374</v>
      </c>
      <c r="EZ111" s="4"/>
      <c r="FA111" s="4" t="s">
        <v>26</v>
      </c>
      <c r="FB111" s="340"/>
      <c r="FC111" s="4"/>
      <c r="FD111" s="340"/>
      <c r="FE111" s="4"/>
      <c r="FF111" s="4"/>
      <c r="FG111" s="4"/>
      <c r="FH111" s="4" t="s">
        <v>3884</v>
      </c>
      <c r="FI111" s="4"/>
      <c r="FJ111" s="4"/>
      <c r="FK111" s="4"/>
      <c r="FL111"/>
      <c r="FM111" s="4"/>
      <c r="FN111" s="4"/>
      <c r="FO111" s="4"/>
      <c r="FP111" s="4"/>
      <c r="FQ111" s="4"/>
      <c r="FR111" s="4"/>
      <c r="FS111" s="4"/>
      <c r="FT111" s="4"/>
      <c r="FU111" s="4"/>
      <c r="FV111"/>
      <c r="FW111" s="4"/>
      <c r="FX111" s="4"/>
      <c r="FY111" s="4"/>
      <c r="FZ111" s="4"/>
      <c r="GA111" s="4"/>
      <c r="GB111" s="4"/>
      <c r="GC111" s="340"/>
      <c r="GD111" s="340"/>
      <c r="GE111" s="340"/>
      <c r="GF111" s="348"/>
      <c r="GG111" s="348"/>
      <c r="GH111" s="3"/>
      <c r="GI111" s="4"/>
      <c r="GJ111" s="4"/>
      <c r="GK111" s="4"/>
      <c r="GL111" s="4"/>
      <c r="GM111" s="4"/>
      <c r="GN111" s="4"/>
      <c r="GO111" s="340"/>
      <c r="GP111" s="4"/>
      <c r="GQ111" s="340"/>
      <c r="GR111" s="4"/>
      <c r="GS111" s="340"/>
      <c r="GT111" s="4"/>
      <c r="GU111" s="4"/>
      <c r="GV111" s="4"/>
      <c r="GW111" s="4"/>
      <c r="GX111" s="4"/>
      <c r="GY111"/>
      <c r="GZ111"/>
      <c r="HA111" s="4"/>
      <c r="HB111" s="4"/>
      <c r="HC111" s="4" t="str">
        <f ca="1">IFERROR(INDIRECT("'[2021_Ignition_Tracker_QC_File_20210520.xlsm]Ignition Tracker'!"&amp;ADDRESS(MATCH($A111,'[3]Ignition Tracker'!$A:$A,0),MATCH(HC$1,'[3]Ignition Tracker'!$1:$1,0))),"")</f>
        <v/>
      </c>
    </row>
    <row r="112" spans="1:211" s="269" customFormat="1" x14ac:dyDescent="0.35">
      <c r="A112" s="137">
        <v>657</v>
      </c>
      <c r="B112" s="339"/>
      <c r="C112" s="123" t="s">
        <v>1559</v>
      </c>
      <c r="D112" s="124"/>
      <c r="E112" s="124"/>
      <c r="F112" s="340"/>
      <c r="G112" s="125" t="s">
        <v>18125</v>
      </c>
      <c r="H112" s="266" t="s">
        <v>1375</v>
      </c>
      <c r="I112" s="123"/>
      <c r="J112" s="339"/>
      <c r="K112" s="355"/>
      <c r="L112" s="267"/>
      <c r="M112" s="354"/>
      <c r="N112" s="267" t="s">
        <v>19657</v>
      </c>
      <c r="O112" s="354"/>
      <c r="P112" s="354"/>
      <c r="Q112" s="267"/>
      <c r="R112" s="267"/>
      <c r="S112" s="267"/>
      <c r="T112" s="123"/>
      <c r="U112" s="124"/>
      <c r="V112" s="124"/>
      <c r="W112" s="123"/>
      <c r="X112" s="339"/>
      <c r="Y112" s="339"/>
      <c r="Z112" s="123"/>
      <c r="AA112" s="123"/>
      <c r="AB112" s="124"/>
      <c r="AC112" s="124"/>
      <c r="AD112" s="339"/>
      <c r="AE112" s="339"/>
      <c r="AF112" s="355"/>
      <c r="AG112" s="355"/>
      <c r="AH112" s="266" t="s">
        <v>1375</v>
      </c>
      <c r="AI112" s="124">
        <v>44331</v>
      </c>
      <c r="AJ112" s="252" t="s">
        <v>18126</v>
      </c>
      <c r="AK112" s="124">
        <v>44331</v>
      </c>
      <c r="AL112" s="252" t="s">
        <v>18126</v>
      </c>
      <c r="AM112" s="85" t="s">
        <v>28</v>
      </c>
      <c r="AN112" s="85" t="s">
        <v>26</v>
      </c>
      <c r="AO112" s="85" t="s">
        <v>26</v>
      </c>
      <c r="AP112" s="85" t="s">
        <v>18127</v>
      </c>
      <c r="AQ112" s="85" t="s">
        <v>18128</v>
      </c>
      <c r="AR112" s="85"/>
      <c r="AS112" s="335" t="s">
        <v>18129</v>
      </c>
      <c r="AT112" s="335"/>
      <c r="AU112" s="85"/>
      <c r="AV112" s="85" t="s">
        <v>18168</v>
      </c>
      <c r="AW112" s="85"/>
      <c r="AX112" s="266" t="s">
        <v>1375</v>
      </c>
      <c r="AY112" s="85" t="s">
        <v>6</v>
      </c>
      <c r="AZ112" s="85" t="s">
        <v>6</v>
      </c>
      <c r="BA112" s="85" t="s">
        <v>25</v>
      </c>
      <c r="BB112" s="85" t="s">
        <v>25</v>
      </c>
      <c r="BC112" s="348"/>
      <c r="BD112" s="85" t="s">
        <v>6</v>
      </c>
      <c r="BE112" s="85" t="s">
        <v>16</v>
      </c>
      <c r="BF112" s="85" t="s">
        <v>34</v>
      </c>
      <c r="BG112" s="85"/>
      <c r="BH112" s="304" t="s">
        <v>18051</v>
      </c>
      <c r="BI112" s="364"/>
      <c r="BJ112" s="123"/>
      <c r="BK112" s="123"/>
      <c r="BL112" s="123"/>
      <c r="BM112" s="123" t="s">
        <v>1501</v>
      </c>
      <c r="BN112" s="123"/>
      <c r="BO112" s="123"/>
      <c r="BP112" s="123"/>
      <c r="BQ112" s="4" t="s">
        <v>8</v>
      </c>
      <c r="BR112" s="123"/>
      <c r="BS112" s="123"/>
      <c r="BT112"/>
      <c r="BU112"/>
      <c r="BV112" s="266" t="s">
        <v>1375</v>
      </c>
      <c r="BW112" s="85" t="s">
        <v>1404</v>
      </c>
      <c r="BX112" s="372"/>
      <c r="BY112" s="372"/>
      <c r="BZ112" s="129" t="s">
        <v>154</v>
      </c>
      <c r="CA112" t="s">
        <v>18130</v>
      </c>
      <c r="CB112">
        <v>12000</v>
      </c>
      <c r="CC112" s="123"/>
      <c r="CD112" s="123" t="s">
        <v>1810</v>
      </c>
      <c r="CE112" s="123"/>
      <c r="CF112" s="123"/>
      <c r="CG112" s="123"/>
      <c r="CH112" s="123"/>
      <c r="CI112" s="123"/>
      <c r="CJ112" s="85" t="s">
        <v>16743</v>
      </c>
      <c r="CK112" s="85" t="s">
        <v>16743</v>
      </c>
      <c r="CL112" s="85" t="s">
        <v>16743</v>
      </c>
      <c r="CM112" s="85" t="s">
        <v>16743</v>
      </c>
      <c r="CN112" s="284" t="s">
        <v>18116</v>
      </c>
      <c r="CO112" s="85" t="s">
        <v>16743</v>
      </c>
      <c r="CP112" s="85" t="s">
        <v>16743</v>
      </c>
      <c r="CQ112" s="85" t="s">
        <v>16743</v>
      </c>
      <c r="CR112" s="85" t="s">
        <v>16743</v>
      </c>
      <c r="CS112" s="375"/>
      <c r="CT112" s="85" t="s">
        <v>16743</v>
      </c>
      <c r="CU112" s="85" t="s">
        <v>16743</v>
      </c>
      <c r="CV112" s="85" t="s">
        <v>16743</v>
      </c>
      <c r="CW112" s="85" t="s">
        <v>16743</v>
      </c>
      <c r="CX112" s="85" t="s">
        <v>16743</v>
      </c>
      <c r="CY112" s="85" t="s">
        <v>16743</v>
      </c>
      <c r="CZ112" s="85" t="s">
        <v>16743</v>
      </c>
      <c r="DA112" s="85" t="s">
        <v>16743</v>
      </c>
      <c r="DB112" s="85" t="s">
        <v>16743</v>
      </c>
      <c r="DC112" s="85" t="s">
        <v>16743</v>
      </c>
      <c r="DD112" s="85" t="s">
        <v>16743</v>
      </c>
      <c r="DE112" s="85" t="s">
        <v>16743</v>
      </c>
      <c r="DF112" s="85" t="s">
        <v>16743</v>
      </c>
      <c r="DG112" s="85" t="s">
        <v>16743</v>
      </c>
      <c r="DH112" s="284" t="s">
        <v>1375</v>
      </c>
      <c r="DI112" s="5"/>
      <c r="DJ112" s="4"/>
      <c r="DK112" s="4" t="s">
        <v>18126</v>
      </c>
      <c r="DL112" s="285">
        <v>44331</v>
      </c>
      <c r="DM112" s="4" t="s">
        <v>18127</v>
      </c>
      <c r="DN112" s="4" t="s">
        <v>18129</v>
      </c>
      <c r="DO112" s="340"/>
      <c r="DP112" s="340"/>
      <c r="DQ112" s="4"/>
      <c r="DR112" s="340"/>
      <c r="DS112" s="340"/>
      <c r="DT112" s="340"/>
      <c r="DU112" s="340"/>
      <c r="DV112" s="4">
        <v>13681103</v>
      </c>
      <c r="DW112" s="285">
        <v>44331</v>
      </c>
      <c r="DX112" s="4">
        <v>9002</v>
      </c>
      <c r="DY112" s="4"/>
      <c r="DZ112" s="348"/>
      <c r="EA112" s="4" t="s">
        <v>26</v>
      </c>
      <c r="EB112" s="4"/>
      <c r="EC112" s="4"/>
      <c r="ED112" s="340"/>
      <c r="EE112" s="340"/>
      <c r="EF112" s="340"/>
      <c r="EG112" s="348"/>
      <c r="EH112" s="348"/>
      <c r="EI112" s="4"/>
      <c r="EJ112" s="4"/>
      <c r="EK112" s="4"/>
      <c r="EL112" s="4" t="s">
        <v>25</v>
      </c>
      <c r="EM112" s="4"/>
      <c r="EN112" s="4"/>
      <c r="EO112" s="4"/>
      <c r="EP112" s="340"/>
      <c r="EQ112" s="4"/>
      <c r="ER112" s="4"/>
      <c r="ES112" s="4" t="s">
        <v>1888</v>
      </c>
      <c r="ET112" s="340"/>
      <c r="EU112" s="4"/>
      <c r="EV112" s="340"/>
      <c r="EW112" s="4" t="s">
        <v>1370</v>
      </c>
      <c r="EX112" s="340"/>
      <c r="EY112" s="4"/>
      <c r="EZ112" s="4"/>
      <c r="FA112" s="4"/>
      <c r="FB112" s="340"/>
      <c r="FC112" s="4"/>
      <c r="FD112" s="340"/>
      <c r="FE112" s="4" t="s">
        <v>1837</v>
      </c>
      <c r="FF112" s="4" t="s">
        <v>2408</v>
      </c>
      <c r="FG112" s="4"/>
      <c r="FH112" s="4" t="s">
        <v>1375</v>
      </c>
      <c r="FI112" s="4" t="s">
        <v>1839</v>
      </c>
      <c r="FJ112" s="4" t="s">
        <v>3742</v>
      </c>
      <c r="FK112" s="4" t="s">
        <v>3743</v>
      </c>
      <c r="FL112" t="s">
        <v>18131</v>
      </c>
      <c r="FM112" s="4" t="s">
        <v>18128</v>
      </c>
      <c r="FN112" s="4" t="s">
        <v>1839</v>
      </c>
      <c r="FO112" s="4" t="s">
        <v>1890</v>
      </c>
      <c r="FP112" s="4" t="s">
        <v>18132</v>
      </c>
      <c r="FQ112" s="4" t="s">
        <v>18133</v>
      </c>
      <c r="FR112" s="4" t="s">
        <v>1869</v>
      </c>
      <c r="FS112" s="4" t="s">
        <v>1870</v>
      </c>
      <c r="FT112" s="4" t="s">
        <v>1845</v>
      </c>
      <c r="FU112" s="4" t="s">
        <v>9</v>
      </c>
      <c r="FV112" t="s">
        <v>18134</v>
      </c>
      <c r="FW112" s="4" t="s">
        <v>1846</v>
      </c>
      <c r="FX112" s="4" t="s">
        <v>1424</v>
      </c>
      <c r="FY112" s="4" t="s">
        <v>18127</v>
      </c>
      <c r="FZ112" s="4" t="s">
        <v>3339</v>
      </c>
      <c r="GA112" s="4" t="s">
        <v>3560</v>
      </c>
      <c r="GB112" s="4" t="s">
        <v>18135</v>
      </c>
      <c r="GC112" s="340"/>
      <c r="GD112" s="340"/>
      <c r="GE112" s="340"/>
      <c r="GF112" s="348"/>
      <c r="GG112" s="348"/>
      <c r="GH112" s="3" t="s">
        <v>1375</v>
      </c>
      <c r="GI112" s="4" t="s">
        <v>9</v>
      </c>
      <c r="GJ112" s="4" t="s">
        <v>1435</v>
      </c>
      <c r="GK112" s="4" t="s">
        <v>1375</v>
      </c>
      <c r="GL112" s="4" t="s">
        <v>9</v>
      </c>
      <c r="GM112" s="4" t="s">
        <v>2003</v>
      </c>
      <c r="GN112" s="4" t="s">
        <v>2004</v>
      </c>
      <c r="GO112" s="340"/>
      <c r="GP112" s="4" t="s">
        <v>1850</v>
      </c>
      <c r="GQ112" s="340"/>
      <c r="GR112" s="4" t="s">
        <v>18136</v>
      </c>
      <c r="GS112" s="340"/>
      <c r="GT112" s="4" t="s">
        <v>18137</v>
      </c>
      <c r="GU112" s="4" t="s">
        <v>18138</v>
      </c>
      <c r="GV112" s="4" t="s">
        <v>9</v>
      </c>
      <c r="GW112" s="4" t="s">
        <v>18139</v>
      </c>
      <c r="GX112" s="4" t="s">
        <v>18128</v>
      </c>
      <c r="GY112" t="s">
        <v>18134</v>
      </c>
      <c r="GZ112" t="s">
        <v>18140</v>
      </c>
      <c r="HA112" s="4"/>
      <c r="HB112" s="4"/>
      <c r="HC112" s="4"/>
    </row>
    <row r="113" spans="1:211" s="269" customFormat="1" x14ac:dyDescent="0.35">
      <c r="A113" s="137">
        <v>588</v>
      </c>
      <c r="B113" s="339"/>
      <c r="C113" s="123" t="s">
        <v>1412</v>
      </c>
      <c r="D113" s="124">
        <v>44332</v>
      </c>
      <c r="E113" s="124">
        <v>44332</v>
      </c>
      <c r="F113" s="340"/>
      <c r="G113" s="125" t="s">
        <v>17319</v>
      </c>
      <c r="H113" s="266" t="s">
        <v>1375</v>
      </c>
      <c r="I113" s="123"/>
      <c r="J113" s="339"/>
      <c r="K113" s="355"/>
      <c r="L113" s="267"/>
      <c r="M113" s="354"/>
      <c r="N113" s="267" t="s">
        <v>19657</v>
      </c>
      <c r="O113" s="354"/>
      <c r="P113" s="354"/>
      <c r="Q113" s="267"/>
      <c r="R113" s="267"/>
      <c r="S113" s="267"/>
      <c r="T113" s="123"/>
      <c r="U113" s="124"/>
      <c r="V113" s="124"/>
      <c r="W113" s="123"/>
      <c r="X113" s="339"/>
      <c r="Y113" s="339"/>
      <c r="Z113" s="123"/>
      <c r="AA113" s="123"/>
      <c r="AB113" s="124"/>
      <c r="AC113" s="124"/>
      <c r="AD113" s="339"/>
      <c r="AE113" s="339"/>
      <c r="AF113" s="355"/>
      <c r="AG113" s="355"/>
      <c r="AH113" s="266" t="s">
        <v>1375</v>
      </c>
      <c r="AI113" s="124">
        <v>44331</v>
      </c>
      <c r="AJ113" s="252" t="s">
        <v>17321</v>
      </c>
      <c r="AK113" s="124"/>
      <c r="AL113" s="252"/>
      <c r="AM113" s="85" t="s">
        <v>28</v>
      </c>
      <c r="AN113" s="85" t="s">
        <v>26</v>
      </c>
      <c r="AO113" s="85" t="s">
        <v>25</v>
      </c>
      <c r="AP113" s="85"/>
      <c r="AQ113" s="85"/>
      <c r="AR113" s="85"/>
      <c r="AS113" s="335">
        <v>742158386</v>
      </c>
      <c r="AT113" s="335"/>
      <c r="AU113" s="85"/>
      <c r="AV113" s="85"/>
      <c r="AW113" s="85"/>
      <c r="AX113" s="266" t="s">
        <v>1375</v>
      </c>
      <c r="AY113" s="85" t="s">
        <v>26</v>
      </c>
      <c r="AZ113" s="85" t="s">
        <v>26</v>
      </c>
      <c r="BA113" s="85" t="s">
        <v>26</v>
      </c>
      <c r="BB113" s="85" t="s">
        <v>26</v>
      </c>
      <c r="BC113" s="348"/>
      <c r="BD113" s="85" t="s">
        <v>33</v>
      </c>
      <c r="BE113" s="85" t="s">
        <v>16</v>
      </c>
      <c r="BF113" s="85"/>
      <c r="BG113" s="85"/>
      <c r="BH113" s="304" t="s">
        <v>18051</v>
      </c>
      <c r="BI113" s="364"/>
      <c r="BJ113" s="123"/>
      <c r="BK113" s="123"/>
      <c r="BL113" s="123"/>
      <c r="BM113" s="123" t="s">
        <v>32</v>
      </c>
      <c r="BN113" s="123"/>
      <c r="BO113" s="123"/>
      <c r="BP113" s="123"/>
      <c r="BQ113" s="4" t="s">
        <v>8</v>
      </c>
      <c r="BR113" s="123"/>
      <c r="BS113" s="123"/>
      <c r="BT113"/>
      <c r="BU113"/>
      <c r="BV113" s="266" t="s">
        <v>1375</v>
      </c>
      <c r="BW113" s="85" t="s">
        <v>43</v>
      </c>
      <c r="BX113" s="372"/>
      <c r="BY113" s="372"/>
      <c r="BZ113" s="129" t="s">
        <v>418</v>
      </c>
      <c r="CA113" t="s">
        <v>7003</v>
      </c>
      <c r="CB113">
        <v>12000</v>
      </c>
      <c r="CC113" s="123"/>
      <c r="CD113" s="123" t="s">
        <v>1368</v>
      </c>
      <c r="CE113" s="123" t="s">
        <v>17</v>
      </c>
      <c r="CF113" s="123"/>
      <c r="CG113" s="123"/>
      <c r="CH113" s="123">
        <v>244</v>
      </c>
      <c r="CI113" s="123"/>
      <c r="CJ113" s="85" t="s">
        <v>16743</v>
      </c>
      <c r="CK113" s="85" t="s">
        <v>16743</v>
      </c>
      <c r="CL113" s="85" t="s">
        <v>16743</v>
      </c>
      <c r="CM113" s="85" t="s">
        <v>16743</v>
      </c>
      <c r="CN113" s="284" t="s">
        <v>17280</v>
      </c>
      <c r="CO113" s="296"/>
      <c r="CP113" s="296"/>
      <c r="CQ113" s="290"/>
      <c r="CR113" s="296"/>
      <c r="CS113" s="376"/>
      <c r="CT113" s="296"/>
      <c r="CU113" s="296"/>
      <c r="CV113" s="296"/>
      <c r="CW113" s="296"/>
      <c r="CX113" s="296"/>
      <c r="CY113" s="296"/>
      <c r="CZ113" s="296"/>
      <c r="DA113" s="296"/>
      <c r="DB113" s="296"/>
      <c r="DC113" s="296"/>
      <c r="DD113" s="296"/>
      <c r="DE113" s="296"/>
      <c r="DF113" s="296"/>
      <c r="DG113" s="296"/>
      <c r="DH113" s="284" t="s">
        <v>1375</v>
      </c>
      <c r="DI113" s="197" t="s">
        <v>120</v>
      </c>
      <c r="DJ113" s="4" t="s">
        <v>2197</v>
      </c>
      <c r="DK113" s="4" t="s">
        <v>17321</v>
      </c>
      <c r="DL113" s="285" t="s">
        <v>17320</v>
      </c>
      <c r="DM113" s="4"/>
      <c r="DN113" s="4">
        <v>742158386</v>
      </c>
      <c r="DO113" s="340"/>
      <c r="DP113" s="340"/>
      <c r="DQ113" s="4" t="s">
        <v>17322</v>
      </c>
      <c r="DR113" s="340"/>
      <c r="DS113" s="340"/>
      <c r="DT113" s="340"/>
      <c r="DU113" s="340"/>
      <c r="DV113" s="4">
        <v>102541101</v>
      </c>
      <c r="DW113" s="4" t="s">
        <v>17323</v>
      </c>
      <c r="DX113" s="4">
        <v>2640</v>
      </c>
      <c r="DY113" s="4">
        <v>1</v>
      </c>
      <c r="DZ113" s="348"/>
      <c r="EA113" s="4" t="s">
        <v>25</v>
      </c>
      <c r="EB113" s="4">
        <v>5</v>
      </c>
      <c r="EC113" s="4" t="s">
        <v>1887</v>
      </c>
      <c r="ED113" s="340"/>
      <c r="EE113" s="340"/>
      <c r="EF113" s="340"/>
      <c r="EG113" s="348"/>
      <c r="EH113" s="348"/>
      <c r="EI113" s="4"/>
      <c r="EJ113" s="4" t="s">
        <v>26</v>
      </c>
      <c r="EK113" s="4" t="s">
        <v>25</v>
      </c>
      <c r="EL113" s="4" t="s">
        <v>25</v>
      </c>
      <c r="EM113" s="4" t="s">
        <v>1759</v>
      </c>
      <c r="EN113" s="4"/>
      <c r="EO113" s="4" t="s">
        <v>1760</v>
      </c>
      <c r="EP113" s="340"/>
      <c r="EQ113" s="4" t="s">
        <v>1761</v>
      </c>
      <c r="ER113" s="4"/>
      <c r="ES113" s="4" t="s">
        <v>1807</v>
      </c>
      <c r="ET113" s="340"/>
      <c r="EU113" s="4" t="s">
        <v>112</v>
      </c>
      <c r="EV113" s="340"/>
      <c r="EW113" s="4" t="s">
        <v>1368</v>
      </c>
      <c r="EX113" s="340"/>
      <c r="EY113" s="4" t="s">
        <v>8</v>
      </c>
      <c r="EZ113" s="4"/>
      <c r="FA113" s="4" t="s">
        <v>25</v>
      </c>
      <c r="FB113" s="340"/>
      <c r="FC113" s="4" t="s">
        <v>1816</v>
      </c>
      <c r="FD113" s="340"/>
      <c r="FE113" s="4"/>
      <c r="FF113" s="4"/>
      <c r="FG113" s="4"/>
      <c r="FH113" s="4" t="s">
        <v>3884</v>
      </c>
      <c r="FI113" s="4"/>
      <c r="FJ113" s="4"/>
      <c r="FK113" s="4"/>
      <c r="FL113"/>
      <c r="FM113" s="4"/>
      <c r="FN113" s="4"/>
      <c r="FO113" s="4"/>
      <c r="FP113" s="4"/>
      <c r="FQ113" s="4"/>
      <c r="FR113" s="4"/>
      <c r="FS113" s="4"/>
      <c r="FT113" s="4"/>
      <c r="FU113" s="4"/>
      <c r="FV113"/>
      <c r="FW113" s="4"/>
      <c r="FX113" s="4"/>
      <c r="FY113" s="4"/>
      <c r="FZ113" s="4"/>
      <c r="GA113" s="4"/>
      <c r="GB113" s="4"/>
      <c r="GC113" s="340"/>
      <c r="GD113" s="340"/>
      <c r="GE113" s="340"/>
      <c r="GF113" s="348"/>
      <c r="GG113" s="348"/>
      <c r="GH113" s="3"/>
      <c r="GI113" s="4"/>
      <c r="GJ113" s="4"/>
      <c r="GK113" s="4"/>
      <c r="GL113" s="4"/>
      <c r="GM113" s="4"/>
      <c r="GN113" s="4"/>
      <c r="GO113" s="340"/>
      <c r="GP113" s="4"/>
      <c r="GQ113" s="340"/>
      <c r="GR113" s="4"/>
      <c r="GS113" s="340"/>
      <c r="GT113" s="4"/>
      <c r="GU113" s="4"/>
      <c r="GV113" s="4"/>
      <c r="GW113" s="4"/>
      <c r="GX113" s="4"/>
      <c r="GY113"/>
      <c r="GZ113"/>
      <c r="HA113" s="4"/>
      <c r="HB113" s="4"/>
      <c r="HC113" s="4" t="str">
        <f ca="1">IFERROR(INDIRECT("'[2021_Ignition_Tracker_QC_File_20210520.xlsm]Ignition Tracker'!"&amp;ADDRESS(MATCH($A113,'[3]Ignition Tracker'!$A:$A,0),MATCH(HC$1,'[3]Ignition Tracker'!$1:$1,0))),"")</f>
        <v/>
      </c>
    </row>
    <row r="114" spans="1:211" s="269" customFormat="1" x14ac:dyDescent="0.35">
      <c r="A114" s="137">
        <v>587</v>
      </c>
      <c r="B114" s="339"/>
      <c r="C114" s="123" t="s">
        <v>1412</v>
      </c>
      <c r="D114" s="124">
        <v>44332</v>
      </c>
      <c r="E114" s="124">
        <v>44332</v>
      </c>
      <c r="F114" s="340"/>
      <c r="G114" s="125" t="s">
        <v>17324</v>
      </c>
      <c r="H114" s="266" t="s">
        <v>1375</v>
      </c>
      <c r="I114" s="123"/>
      <c r="J114" s="339"/>
      <c r="K114" s="355"/>
      <c r="L114" s="267"/>
      <c r="M114" s="354"/>
      <c r="N114" s="267" t="s">
        <v>19657</v>
      </c>
      <c r="O114" s="354"/>
      <c r="P114" s="354"/>
      <c r="Q114" s="267"/>
      <c r="R114" s="267"/>
      <c r="S114" s="267"/>
      <c r="T114" s="123"/>
      <c r="U114" s="124"/>
      <c r="V114" s="124"/>
      <c r="W114" s="123"/>
      <c r="X114" s="339"/>
      <c r="Y114" s="339"/>
      <c r="Z114" s="123"/>
      <c r="AA114" s="123"/>
      <c r="AB114" s="124"/>
      <c r="AC114" s="124"/>
      <c r="AD114" s="339"/>
      <c r="AE114" s="339"/>
      <c r="AF114" s="355"/>
      <c r="AG114" s="355"/>
      <c r="AH114" s="266" t="s">
        <v>1375</v>
      </c>
      <c r="AI114" s="124">
        <v>44331</v>
      </c>
      <c r="AJ114" s="252" t="s">
        <v>17325</v>
      </c>
      <c r="AK114" s="124"/>
      <c r="AL114" s="252"/>
      <c r="AM114" s="85" t="s">
        <v>28</v>
      </c>
      <c r="AN114" s="85" t="s">
        <v>26</v>
      </c>
      <c r="AO114" s="85" t="s">
        <v>25</v>
      </c>
      <c r="AP114" s="85"/>
      <c r="AQ114" s="85"/>
      <c r="AR114" s="85"/>
      <c r="AS114" s="335">
        <v>625524687</v>
      </c>
      <c r="AT114" s="335"/>
      <c r="AU114" s="85"/>
      <c r="AV114" s="85"/>
      <c r="AW114" s="85"/>
      <c r="AX114" s="266" t="s">
        <v>1375</v>
      </c>
      <c r="AY114" s="85" t="s">
        <v>26</v>
      </c>
      <c r="AZ114" s="85" t="s">
        <v>26</v>
      </c>
      <c r="BA114" s="85" t="s">
        <v>26</v>
      </c>
      <c r="BB114" s="85" t="s">
        <v>26</v>
      </c>
      <c r="BC114" s="348"/>
      <c r="BD114" s="85" t="s">
        <v>33</v>
      </c>
      <c r="BE114" s="85" t="s">
        <v>16</v>
      </c>
      <c r="BF114" s="85"/>
      <c r="BG114" s="85"/>
      <c r="BH114" s="304" t="s">
        <v>18051</v>
      </c>
      <c r="BI114" s="364"/>
      <c r="BJ114" s="123"/>
      <c r="BK114" s="123"/>
      <c r="BL114" s="123"/>
      <c r="BM114" s="123" t="s">
        <v>32</v>
      </c>
      <c r="BN114" s="123"/>
      <c r="BO114" s="123"/>
      <c r="BP114" s="123"/>
      <c r="BQ114" s="4" t="s">
        <v>8</v>
      </c>
      <c r="BR114" s="123"/>
      <c r="BS114" s="123"/>
      <c r="BT114"/>
      <c r="BU114"/>
      <c r="BV114" s="266" t="s">
        <v>1375</v>
      </c>
      <c r="BW114" s="85" t="s">
        <v>43</v>
      </c>
      <c r="BX114" s="372"/>
      <c r="BY114" s="372"/>
      <c r="BZ114" s="129" t="s">
        <v>418</v>
      </c>
      <c r="CA114" t="s">
        <v>7003</v>
      </c>
      <c r="CB114">
        <v>12000</v>
      </c>
      <c r="CC114" s="123"/>
      <c r="CD114" s="123" t="s">
        <v>1368</v>
      </c>
      <c r="CE114" s="123" t="s">
        <v>17</v>
      </c>
      <c r="CF114" s="123"/>
      <c r="CG114" s="123"/>
      <c r="CH114" s="123">
        <v>244</v>
      </c>
      <c r="CI114" s="123"/>
      <c r="CJ114" s="85" t="s">
        <v>16743</v>
      </c>
      <c r="CK114" s="85" t="s">
        <v>16743</v>
      </c>
      <c r="CL114" s="85" t="s">
        <v>16743</v>
      </c>
      <c r="CM114" s="85" t="s">
        <v>16743</v>
      </c>
      <c r="CN114" s="284" t="s">
        <v>17280</v>
      </c>
      <c r="CO114" s="296"/>
      <c r="CP114" s="296"/>
      <c r="CQ114" s="290"/>
      <c r="CR114" s="296"/>
      <c r="CS114" s="376"/>
      <c r="CT114" s="296"/>
      <c r="CU114" s="296"/>
      <c r="CV114" s="296"/>
      <c r="CW114" s="296"/>
      <c r="CX114" s="296"/>
      <c r="CY114" s="296"/>
      <c r="CZ114" s="296"/>
      <c r="DA114" s="296"/>
      <c r="DB114" s="296"/>
      <c r="DC114" s="296"/>
      <c r="DD114" s="296"/>
      <c r="DE114" s="296"/>
      <c r="DF114" s="296"/>
      <c r="DG114" s="296"/>
      <c r="DH114" s="284" t="s">
        <v>1375</v>
      </c>
      <c r="DI114" s="197" t="s">
        <v>120</v>
      </c>
      <c r="DJ114" s="4" t="s">
        <v>2197</v>
      </c>
      <c r="DK114" s="4" t="s">
        <v>17325</v>
      </c>
      <c r="DL114" s="285" t="s">
        <v>17320</v>
      </c>
      <c r="DM114" s="4"/>
      <c r="DN114" s="4">
        <v>625524687</v>
      </c>
      <c r="DO114" s="340"/>
      <c r="DP114" s="340"/>
      <c r="DQ114" s="4" t="s">
        <v>17322</v>
      </c>
      <c r="DR114" s="340"/>
      <c r="DS114" s="340"/>
      <c r="DT114" s="340"/>
      <c r="DU114" s="340"/>
      <c r="DV114" s="4">
        <v>102541101</v>
      </c>
      <c r="DW114" s="4" t="s">
        <v>17326</v>
      </c>
      <c r="DX114" s="4">
        <v>2640</v>
      </c>
      <c r="DY114" s="4">
        <v>1</v>
      </c>
      <c r="DZ114" s="348"/>
      <c r="EA114" s="4" t="s">
        <v>25</v>
      </c>
      <c r="EB114" s="4">
        <v>5</v>
      </c>
      <c r="EC114" s="4" t="s">
        <v>1887</v>
      </c>
      <c r="ED114" s="340"/>
      <c r="EE114" s="340"/>
      <c r="EF114" s="340"/>
      <c r="EG114" s="348"/>
      <c r="EH114" s="348"/>
      <c r="EI114" s="4"/>
      <c r="EJ114" s="4" t="s">
        <v>26</v>
      </c>
      <c r="EK114" s="4" t="s">
        <v>25</v>
      </c>
      <c r="EL114" s="4" t="s">
        <v>25</v>
      </c>
      <c r="EM114" s="4" t="s">
        <v>1759</v>
      </c>
      <c r="EN114" s="4"/>
      <c r="EO114" s="4" t="s">
        <v>1760</v>
      </c>
      <c r="EP114" s="340"/>
      <c r="EQ114" s="4" t="s">
        <v>1761</v>
      </c>
      <c r="ER114" s="4"/>
      <c r="ES114" s="4" t="s">
        <v>1807</v>
      </c>
      <c r="ET114" s="340"/>
      <c r="EU114" s="4" t="s">
        <v>112</v>
      </c>
      <c r="EV114" s="340"/>
      <c r="EW114" s="4" t="s">
        <v>1368</v>
      </c>
      <c r="EX114" s="340"/>
      <c r="EY114" s="4" t="s">
        <v>8</v>
      </c>
      <c r="EZ114" s="4"/>
      <c r="FA114" s="4" t="s">
        <v>25</v>
      </c>
      <c r="FB114" s="340"/>
      <c r="FC114" s="4" t="s">
        <v>1816</v>
      </c>
      <c r="FD114" s="340"/>
      <c r="FE114" s="4"/>
      <c r="FF114" s="4"/>
      <c r="FG114" s="4"/>
      <c r="FH114" s="4" t="s">
        <v>3884</v>
      </c>
      <c r="FI114" s="4"/>
      <c r="FJ114" s="4"/>
      <c r="FK114" s="4"/>
      <c r="FL114"/>
      <c r="FM114" s="4"/>
      <c r="FN114" s="4"/>
      <c r="FO114" s="4"/>
      <c r="FP114" s="4"/>
      <c r="FQ114" s="4"/>
      <c r="FR114" s="4"/>
      <c r="FS114" s="4"/>
      <c r="FT114" s="4"/>
      <c r="FU114" s="4"/>
      <c r="FV114"/>
      <c r="FW114" s="4"/>
      <c r="FX114" s="4"/>
      <c r="FY114" s="4"/>
      <c r="FZ114" s="4"/>
      <c r="GA114" s="4"/>
      <c r="GB114" s="4"/>
      <c r="GC114" s="340"/>
      <c r="GD114" s="340"/>
      <c r="GE114" s="340"/>
      <c r="GF114" s="348"/>
      <c r="GG114" s="348"/>
      <c r="GH114" s="3"/>
      <c r="GI114" s="4"/>
      <c r="GJ114" s="4"/>
      <c r="GK114" s="4"/>
      <c r="GL114" s="4"/>
      <c r="GM114" s="4"/>
      <c r="GN114" s="4"/>
      <c r="GO114" s="340"/>
      <c r="GP114" s="4"/>
      <c r="GQ114" s="340"/>
      <c r="GR114" s="4"/>
      <c r="GS114" s="340"/>
      <c r="GT114" s="4"/>
      <c r="GU114" s="4"/>
      <c r="GV114" s="4"/>
      <c r="GW114" s="4"/>
      <c r="GX114" s="4"/>
      <c r="GY114"/>
      <c r="GZ114"/>
      <c r="HA114" s="4"/>
      <c r="HB114" s="4"/>
      <c r="HC114" s="4" t="str">
        <f ca="1">IFERROR(INDIRECT("'[2021_Ignition_Tracker_QC_File_20210520.xlsm]Ignition Tracker'!"&amp;ADDRESS(MATCH($A114,'[3]Ignition Tracker'!$A:$A,0),MATCH(HC$1,'[3]Ignition Tracker'!$1:$1,0))),"")</f>
        <v/>
      </c>
    </row>
    <row r="115" spans="1:211" s="269" customFormat="1" x14ac:dyDescent="0.35">
      <c r="A115" s="137">
        <v>586</v>
      </c>
      <c r="B115" s="339"/>
      <c r="C115" s="123" t="s">
        <v>1412</v>
      </c>
      <c r="D115" s="124">
        <v>44332</v>
      </c>
      <c r="E115" s="124">
        <v>44332</v>
      </c>
      <c r="F115" s="340"/>
      <c r="G115" s="125" t="s">
        <v>17327</v>
      </c>
      <c r="H115" s="266" t="s">
        <v>1375</v>
      </c>
      <c r="I115" s="123"/>
      <c r="J115" s="339"/>
      <c r="K115" s="355"/>
      <c r="L115" s="267"/>
      <c r="M115" s="354"/>
      <c r="N115" s="267" t="s">
        <v>19657</v>
      </c>
      <c r="O115" s="354"/>
      <c r="P115" s="354"/>
      <c r="Q115" s="267"/>
      <c r="R115" s="267"/>
      <c r="S115" s="267"/>
      <c r="T115" s="123"/>
      <c r="U115" s="124"/>
      <c r="V115" s="124"/>
      <c r="W115" s="123"/>
      <c r="X115" s="339"/>
      <c r="Y115" s="339"/>
      <c r="Z115" s="123"/>
      <c r="AA115" s="123"/>
      <c r="AB115" s="124"/>
      <c r="AC115" s="124"/>
      <c r="AD115" s="339"/>
      <c r="AE115" s="339"/>
      <c r="AF115" s="355"/>
      <c r="AG115" s="355"/>
      <c r="AH115" s="266" t="s">
        <v>1375</v>
      </c>
      <c r="AI115" s="124">
        <v>44331</v>
      </c>
      <c r="AJ115" s="252" t="s">
        <v>2086</v>
      </c>
      <c r="AK115" s="124"/>
      <c r="AL115" s="252"/>
      <c r="AM115" s="85" t="s">
        <v>28</v>
      </c>
      <c r="AN115" s="85" t="s">
        <v>26</v>
      </c>
      <c r="AO115" s="85" t="s">
        <v>26</v>
      </c>
      <c r="AP115" s="85"/>
      <c r="AQ115" s="85"/>
      <c r="AR115" s="85"/>
      <c r="AS115" s="335">
        <v>3559457926</v>
      </c>
      <c r="AT115" s="335"/>
      <c r="AU115" s="85"/>
      <c r="AV115" s="85"/>
      <c r="AW115" s="85"/>
      <c r="AX115" s="266" t="s">
        <v>1375</v>
      </c>
      <c r="AY115" s="85" t="s">
        <v>26</v>
      </c>
      <c r="AZ115" s="85" t="s">
        <v>26</v>
      </c>
      <c r="BA115" s="85" t="s">
        <v>26</v>
      </c>
      <c r="BB115" s="85" t="s">
        <v>26</v>
      </c>
      <c r="BC115" s="348"/>
      <c r="BD115" s="85" t="s">
        <v>33</v>
      </c>
      <c r="BE115" s="85" t="s">
        <v>16</v>
      </c>
      <c r="BF115" s="85"/>
      <c r="BG115" s="85"/>
      <c r="BH115" s="304" t="s">
        <v>18051</v>
      </c>
      <c r="BI115" s="364"/>
      <c r="BJ115" s="123"/>
      <c r="BK115" s="123"/>
      <c r="BL115" s="123"/>
      <c r="BM115" s="123" t="s">
        <v>106</v>
      </c>
      <c r="BN115" s="123"/>
      <c r="BO115" s="123"/>
      <c r="BP115" s="123"/>
      <c r="BQ115" s="4" t="s">
        <v>8</v>
      </c>
      <c r="BR115" s="123"/>
      <c r="BS115" s="123"/>
      <c r="BT115"/>
      <c r="BU115"/>
      <c r="BV115" s="266" t="s">
        <v>1375</v>
      </c>
      <c r="BW115" s="85" t="s">
        <v>43</v>
      </c>
      <c r="BX115" s="372"/>
      <c r="BY115" s="372"/>
      <c r="BZ115" s="129" t="s">
        <v>418</v>
      </c>
      <c r="CA115" t="s">
        <v>7003</v>
      </c>
      <c r="CB115">
        <v>12000</v>
      </c>
      <c r="CC115" s="123"/>
      <c r="CD115" s="123" t="s">
        <v>1368</v>
      </c>
      <c r="CE115" s="123" t="s">
        <v>17</v>
      </c>
      <c r="CF115" s="123"/>
      <c r="CG115" s="123"/>
      <c r="CH115" s="123">
        <v>244</v>
      </c>
      <c r="CI115" s="123"/>
      <c r="CJ115" s="85" t="s">
        <v>16743</v>
      </c>
      <c r="CK115" s="85" t="s">
        <v>16743</v>
      </c>
      <c r="CL115" s="85" t="s">
        <v>16743</v>
      </c>
      <c r="CM115" s="85" t="s">
        <v>16743</v>
      </c>
      <c r="CN115" s="284" t="s">
        <v>17280</v>
      </c>
      <c r="CO115" s="296"/>
      <c r="CP115" s="296"/>
      <c r="CQ115" s="290"/>
      <c r="CR115" s="296"/>
      <c r="CS115" s="376"/>
      <c r="CT115" s="296"/>
      <c r="CU115" s="296"/>
      <c r="CV115" s="296"/>
      <c r="CW115" s="296"/>
      <c r="CX115" s="296"/>
      <c r="CY115" s="296"/>
      <c r="CZ115" s="296"/>
      <c r="DA115" s="296"/>
      <c r="DB115" s="296"/>
      <c r="DC115" s="296"/>
      <c r="DD115" s="296"/>
      <c r="DE115" s="296"/>
      <c r="DF115" s="296"/>
      <c r="DG115" s="296"/>
      <c r="DH115" s="284" t="s">
        <v>1375</v>
      </c>
      <c r="DI115" s="197" t="s">
        <v>120</v>
      </c>
      <c r="DJ115" s="4" t="s">
        <v>2197</v>
      </c>
      <c r="DK115" s="4" t="s">
        <v>2086</v>
      </c>
      <c r="DL115" s="285" t="s">
        <v>17320</v>
      </c>
      <c r="DM115" s="4"/>
      <c r="DN115" s="4">
        <v>3559457926</v>
      </c>
      <c r="DO115" s="340"/>
      <c r="DP115" s="340"/>
      <c r="DQ115" s="4" t="s">
        <v>17322</v>
      </c>
      <c r="DR115" s="340"/>
      <c r="DS115" s="340"/>
      <c r="DT115" s="340"/>
      <c r="DU115" s="340"/>
      <c r="DV115" s="4">
        <v>102541101</v>
      </c>
      <c r="DW115" s="4" t="s">
        <v>17328</v>
      </c>
      <c r="DX115" s="4">
        <v>2640</v>
      </c>
      <c r="DY115" s="4">
        <v>1</v>
      </c>
      <c r="DZ115" s="348"/>
      <c r="EA115" s="4" t="s">
        <v>25</v>
      </c>
      <c r="EB115" s="4">
        <v>2</v>
      </c>
      <c r="EC115" s="4" t="s">
        <v>1887</v>
      </c>
      <c r="ED115" s="340"/>
      <c r="EE115" s="340"/>
      <c r="EF115" s="340"/>
      <c r="EG115" s="348"/>
      <c r="EH115" s="348"/>
      <c r="EI115" s="4"/>
      <c r="EJ115" s="4" t="s">
        <v>26</v>
      </c>
      <c r="EK115" s="4" t="s">
        <v>25</v>
      </c>
      <c r="EL115" s="4" t="s">
        <v>25</v>
      </c>
      <c r="EM115" s="4" t="s">
        <v>1759</v>
      </c>
      <c r="EN115" s="4"/>
      <c r="EO115" s="4" t="s">
        <v>1760</v>
      </c>
      <c r="EP115" s="340"/>
      <c r="EQ115" s="4" t="s">
        <v>1761</v>
      </c>
      <c r="ER115" s="4"/>
      <c r="ES115" s="4" t="s">
        <v>1807</v>
      </c>
      <c r="ET115" s="340"/>
      <c r="EU115" s="4" t="s">
        <v>112</v>
      </c>
      <c r="EV115" s="340"/>
      <c r="EW115" s="4" t="s">
        <v>1368</v>
      </c>
      <c r="EX115" s="340"/>
      <c r="EY115" s="4" t="s">
        <v>8</v>
      </c>
      <c r="EZ115" s="4"/>
      <c r="FA115" s="4" t="s">
        <v>25</v>
      </c>
      <c r="FB115" s="340"/>
      <c r="FC115" s="4" t="s">
        <v>1816</v>
      </c>
      <c r="FD115" s="340"/>
      <c r="FE115" s="4"/>
      <c r="FF115" s="4"/>
      <c r="FG115" s="4"/>
      <c r="FH115" s="4" t="s">
        <v>3884</v>
      </c>
      <c r="FI115" s="4"/>
      <c r="FJ115" s="4"/>
      <c r="FK115" s="4"/>
      <c r="FL115"/>
      <c r="FM115" s="4"/>
      <c r="FN115" s="4"/>
      <c r="FO115" s="4"/>
      <c r="FP115" s="4"/>
      <c r="FQ115" s="4"/>
      <c r="FR115" s="4"/>
      <c r="FS115" s="4"/>
      <c r="FT115" s="4"/>
      <c r="FU115" s="4"/>
      <c r="FV115"/>
      <c r="FW115" s="4"/>
      <c r="FX115" s="4"/>
      <c r="FY115" s="4"/>
      <c r="FZ115" s="4"/>
      <c r="GA115" s="4"/>
      <c r="GB115" s="4"/>
      <c r="GC115" s="340"/>
      <c r="GD115" s="340"/>
      <c r="GE115" s="340"/>
      <c r="GF115" s="348"/>
      <c r="GG115" s="348"/>
      <c r="GH115" s="3"/>
      <c r="GI115" s="4"/>
      <c r="GJ115" s="4"/>
      <c r="GK115" s="4"/>
      <c r="GL115" s="4"/>
      <c r="GM115" s="4"/>
      <c r="GN115" s="4"/>
      <c r="GO115" s="340"/>
      <c r="GP115" s="4"/>
      <c r="GQ115" s="340"/>
      <c r="GR115" s="4"/>
      <c r="GS115" s="340"/>
      <c r="GT115" s="4"/>
      <c r="GU115" s="4"/>
      <c r="GV115" s="4"/>
      <c r="GW115" s="4"/>
      <c r="GX115" s="4"/>
      <c r="GY115"/>
      <c r="GZ115"/>
      <c r="HA115" s="4"/>
      <c r="HB115" s="4"/>
      <c r="HC115" s="4" t="str">
        <f ca="1">IFERROR(INDIRECT("'[2021_Ignition_Tracker_QC_File_20210520.xlsm]Ignition Tracker'!"&amp;ADDRESS(MATCH($A115,'[3]Ignition Tracker'!$A:$A,0),MATCH(HC$1,'[3]Ignition Tracker'!$1:$1,0))),"")</f>
        <v/>
      </c>
    </row>
    <row r="116" spans="1:211" s="269" customFormat="1" x14ac:dyDescent="0.35">
      <c r="A116" s="137">
        <v>585</v>
      </c>
      <c r="B116" s="339"/>
      <c r="C116" s="123" t="s">
        <v>1410</v>
      </c>
      <c r="D116" s="124"/>
      <c r="E116" s="124"/>
      <c r="F116" s="340"/>
      <c r="G116" s="125" t="s">
        <v>17329</v>
      </c>
      <c r="H116" s="266" t="s">
        <v>1375</v>
      </c>
      <c r="I116" s="123"/>
      <c r="J116" s="339"/>
      <c r="K116" s="355"/>
      <c r="L116" s="267"/>
      <c r="M116" s="354"/>
      <c r="N116" s="267" t="s">
        <v>19657</v>
      </c>
      <c r="O116" s="354"/>
      <c r="P116" s="354"/>
      <c r="Q116" s="267"/>
      <c r="R116" s="267"/>
      <c r="S116" s="267"/>
      <c r="T116" s="123"/>
      <c r="U116" s="124"/>
      <c r="V116" s="124"/>
      <c r="W116" s="123"/>
      <c r="X116" s="339"/>
      <c r="Y116" s="339"/>
      <c r="Z116" s="123"/>
      <c r="AA116" s="123"/>
      <c r="AB116" s="124"/>
      <c r="AC116" s="124"/>
      <c r="AD116" s="339"/>
      <c r="AE116" s="339"/>
      <c r="AF116" s="355"/>
      <c r="AG116" s="355"/>
      <c r="AH116" s="266" t="s">
        <v>1375</v>
      </c>
      <c r="AI116" s="124">
        <v>44331</v>
      </c>
      <c r="AJ116" s="252" t="s">
        <v>17330</v>
      </c>
      <c r="AK116" s="124"/>
      <c r="AL116" s="252"/>
      <c r="AM116" s="85" t="s">
        <v>28</v>
      </c>
      <c r="AN116" s="85" t="s">
        <v>26</v>
      </c>
      <c r="AO116" s="85" t="s">
        <v>26</v>
      </c>
      <c r="AP116" s="85"/>
      <c r="AQ116" s="85"/>
      <c r="AR116" s="85"/>
      <c r="AS116" s="335" t="s">
        <v>17331</v>
      </c>
      <c r="AT116" s="335"/>
      <c r="AU116" s="85"/>
      <c r="AV116" s="85"/>
      <c r="AW116" s="85"/>
      <c r="AX116" s="266" t="s">
        <v>1375</v>
      </c>
      <c r="AY116" s="85" t="s">
        <v>26</v>
      </c>
      <c r="AZ116" s="85" t="s">
        <v>25</v>
      </c>
      <c r="BA116" s="85" t="s">
        <v>26</v>
      </c>
      <c r="BB116" s="85" t="s">
        <v>26</v>
      </c>
      <c r="BC116" s="348"/>
      <c r="BD116" s="85" t="s">
        <v>27</v>
      </c>
      <c r="BE116" s="85" t="s">
        <v>13</v>
      </c>
      <c r="BF116" s="85" t="s">
        <v>34</v>
      </c>
      <c r="BG116" s="85"/>
      <c r="BH116" s="304" t="s">
        <v>18051</v>
      </c>
      <c r="BI116" s="364"/>
      <c r="BJ116" s="123"/>
      <c r="BK116" s="123"/>
      <c r="BL116" s="123"/>
      <c r="BM116" s="123" t="s">
        <v>102</v>
      </c>
      <c r="BN116" s="123" t="s">
        <v>1378</v>
      </c>
      <c r="BO116" s="123" t="s">
        <v>1399</v>
      </c>
      <c r="BP116" s="123"/>
      <c r="BQ116" s="4" t="s">
        <v>8</v>
      </c>
      <c r="BR116" s="123" t="s">
        <v>1614</v>
      </c>
      <c r="BS116" s="123" t="s">
        <v>1406</v>
      </c>
      <c r="BT116"/>
      <c r="BU116"/>
      <c r="BV116" s="266" t="s">
        <v>1375</v>
      </c>
      <c r="BW116" s="85" t="s">
        <v>1404</v>
      </c>
      <c r="BX116" s="372"/>
      <c r="BY116" s="372"/>
      <c r="BZ116" s="129" t="s">
        <v>154</v>
      </c>
      <c r="CA116" t="s">
        <v>17389</v>
      </c>
      <c r="CB116">
        <v>12000</v>
      </c>
      <c r="CC116" s="123"/>
      <c r="CD116" s="123" t="s">
        <v>18</v>
      </c>
      <c r="CE116" s="123" t="s">
        <v>17</v>
      </c>
      <c r="CF116" s="123"/>
      <c r="CG116" s="123"/>
      <c r="CH116" s="123"/>
      <c r="CI116" s="123"/>
      <c r="CJ116" s="85" t="s">
        <v>16743</v>
      </c>
      <c r="CK116" s="85" t="s">
        <v>16743</v>
      </c>
      <c r="CL116" s="85" t="s">
        <v>16743</v>
      </c>
      <c r="CM116" s="85" t="s">
        <v>16743</v>
      </c>
      <c r="CN116" s="284" t="s">
        <v>17280</v>
      </c>
      <c r="CO116" s="296"/>
      <c r="CP116" s="296"/>
      <c r="CQ116" s="290"/>
      <c r="CR116" s="296"/>
      <c r="CS116" s="376"/>
      <c r="CT116" s="296"/>
      <c r="CU116" s="296"/>
      <c r="CV116" s="296"/>
      <c r="CW116" s="296"/>
      <c r="CX116" s="296"/>
      <c r="CY116" s="296"/>
      <c r="CZ116" s="296"/>
      <c r="DA116" s="296"/>
      <c r="DB116" s="296"/>
      <c r="DC116" s="296"/>
      <c r="DD116" s="296"/>
      <c r="DE116" s="296"/>
      <c r="DF116" s="296"/>
      <c r="DG116" s="296"/>
      <c r="DH116" s="284" t="s">
        <v>1375</v>
      </c>
      <c r="DI116" s="197" t="s">
        <v>129</v>
      </c>
      <c r="DJ116" s="4" t="s">
        <v>2823</v>
      </c>
      <c r="DK116" s="4" t="s">
        <v>17330</v>
      </c>
      <c r="DL116" s="285" t="s">
        <v>17320</v>
      </c>
      <c r="DM116" s="4"/>
      <c r="DN116" s="4" t="s">
        <v>17331</v>
      </c>
      <c r="DO116" s="340"/>
      <c r="DP116" s="340"/>
      <c r="DQ116" s="4" t="s">
        <v>1553</v>
      </c>
      <c r="DR116" s="340"/>
      <c r="DS116" s="340"/>
      <c r="DT116" s="340"/>
      <c r="DU116" s="340"/>
      <c r="DV116" s="4"/>
      <c r="DW116" s="4" t="s">
        <v>17332</v>
      </c>
      <c r="DX116" s="4">
        <v>9111</v>
      </c>
      <c r="DY116" s="4"/>
      <c r="DZ116" s="348"/>
      <c r="EA116" s="4" t="s">
        <v>25</v>
      </c>
      <c r="EB116" s="4">
        <v>4</v>
      </c>
      <c r="EC116" s="4" t="s">
        <v>1887</v>
      </c>
      <c r="ED116" s="340"/>
      <c r="EE116" s="340"/>
      <c r="EF116" s="340"/>
      <c r="EG116" s="348"/>
      <c r="EH116" s="348"/>
      <c r="EI116" s="4"/>
      <c r="EJ116" s="4" t="s">
        <v>26</v>
      </c>
      <c r="EK116" s="4" t="s">
        <v>25</v>
      </c>
      <c r="EL116" s="4"/>
      <c r="EM116" s="4" t="s">
        <v>1759</v>
      </c>
      <c r="EN116" s="4"/>
      <c r="EO116" s="4" t="s">
        <v>1835</v>
      </c>
      <c r="EP116" s="340"/>
      <c r="EQ116" s="4" t="s">
        <v>1761</v>
      </c>
      <c r="ER116" s="4"/>
      <c r="ES116" s="4" t="s">
        <v>1888</v>
      </c>
      <c r="ET116" s="340"/>
      <c r="EU116" s="4" t="s">
        <v>113</v>
      </c>
      <c r="EV116" s="340"/>
      <c r="EW116" s="4" t="s">
        <v>18</v>
      </c>
      <c r="EX116" s="340"/>
      <c r="EY116" s="4" t="s">
        <v>8</v>
      </c>
      <c r="EZ116" s="4"/>
      <c r="FA116" s="4" t="s">
        <v>26</v>
      </c>
      <c r="FB116" s="340"/>
      <c r="FC116" s="4"/>
      <c r="FD116" s="340"/>
      <c r="FE116" s="4" t="s">
        <v>1837</v>
      </c>
      <c r="FF116" s="4" t="s">
        <v>2408</v>
      </c>
      <c r="FG116" s="4" t="s">
        <v>26</v>
      </c>
      <c r="FH116" s="4" t="s">
        <v>1375</v>
      </c>
      <c r="FI116" s="4"/>
      <c r="FJ116" s="4"/>
      <c r="FK116" s="4"/>
      <c r="FL116"/>
      <c r="FM116" s="4"/>
      <c r="FN116" s="4"/>
      <c r="FO116" s="4"/>
      <c r="FP116" s="4"/>
      <c r="FQ116" s="4"/>
      <c r="FR116" s="4"/>
      <c r="FS116" s="4"/>
      <c r="FT116" s="4"/>
      <c r="FU116" s="4"/>
      <c r="FV116"/>
      <c r="FW116" s="4"/>
      <c r="FX116" s="4"/>
      <c r="FY116" s="4"/>
      <c r="FZ116" s="4"/>
      <c r="GA116" s="4"/>
      <c r="GB116" s="4"/>
      <c r="GC116" s="340"/>
      <c r="GD116" s="340"/>
      <c r="GE116" s="340"/>
      <c r="GF116" s="348"/>
      <c r="GG116" s="348"/>
      <c r="GH116" s="3"/>
      <c r="GI116" s="4"/>
      <c r="GJ116" s="4"/>
      <c r="GK116" s="4"/>
      <c r="GL116" s="4"/>
      <c r="GM116" s="4"/>
      <c r="GN116" s="4"/>
      <c r="GO116" s="340"/>
      <c r="GP116" s="4"/>
      <c r="GQ116" s="340"/>
      <c r="GR116" s="4"/>
      <c r="GS116" s="340"/>
      <c r="GT116" s="4"/>
      <c r="GU116" s="4"/>
      <c r="GV116" s="4"/>
      <c r="GW116" s="4"/>
      <c r="GX116" s="4"/>
      <c r="GY116"/>
      <c r="GZ116"/>
      <c r="HA116" s="4"/>
      <c r="HB116" s="4"/>
      <c r="HC116" s="4"/>
    </row>
    <row r="117" spans="1:211" s="269" customFormat="1" x14ac:dyDescent="0.35">
      <c r="A117" s="137">
        <v>584</v>
      </c>
      <c r="B117" s="339"/>
      <c r="C117" s="123" t="s">
        <v>1410</v>
      </c>
      <c r="D117" s="124"/>
      <c r="E117" s="124"/>
      <c r="F117" s="340"/>
      <c r="G117" s="125" t="s">
        <v>17333</v>
      </c>
      <c r="H117" s="266" t="s">
        <v>1375</v>
      </c>
      <c r="I117" s="123"/>
      <c r="J117" s="339"/>
      <c r="K117" s="355"/>
      <c r="L117" s="267"/>
      <c r="M117" s="354"/>
      <c r="N117" s="267" t="s">
        <v>19657</v>
      </c>
      <c r="O117" s="354"/>
      <c r="P117" s="354"/>
      <c r="Q117" s="267"/>
      <c r="R117" s="267"/>
      <c r="S117" s="267"/>
      <c r="T117" s="123"/>
      <c r="U117" s="124"/>
      <c r="V117" s="124"/>
      <c r="W117" s="123"/>
      <c r="X117" s="339"/>
      <c r="Y117" s="339"/>
      <c r="Z117" s="123"/>
      <c r="AA117" s="123"/>
      <c r="AB117" s="124"/>
      <c r="AC117" s="124"/>
      <c r="AD117" s="339"/>
      <c r="AE117" s="339"/>
      <c r="AF117" s="355"/>
      <c r="AG117" s="355"/>
      <c r="AH117" s="266" t="s">
        <v>1375</v>
      </c>
      <c r="AI117" s="124">
        <v>44331</v>
      </c>
      <c r="AJ117" s="252" t="s">
        <v>1782</v>
      </c>
      <c r="AK117" s="124">
        <v>44331</v>
      </c>
      <c r="AL117" s="252" t="s">
        <v>1782</v>
      </c>
      <c r="AM117" s="85" t="s">
        <v>28</v>
      </c>
      <c r="AN117" s="85" t="s">
        <v>26</v>
      </c>
      <c r="AO117" s="85" t="s">
        <v>25</v>
      </c>
      <c r="AP117" s="85" t="s">
        <v>17334</v>
      </c>
      <c r="AQ117" s="85"/>
      <c r="AR117" s="85"/>
      <c r="AS117" s="335" t="s">
        <v>17335</v>
      </c>
      <c r="AT117" s="335"/>
      <c r="AU117" s="85"/>
      <c r="AV117" s="85"/>
      <c r="AW117" s="85"/>
      <c r="AX117" s="266" t="s">
        <v>1375</v>
      </c>
      <c r="AY117" s="85" t="s">
        <v>26</v>
      </c>
      <c r="AZ117" s="85" t="s">
        <v>26</v>
      </c>
      <c r="BA117" s="85" t="s">
        <v>26</v>
      </c>
      <c r="BB117" s="85" t="s">
        <v>26</v>
      </c>
      <c r="BC117" s="348"/>
      <c r="BD117" s="85" t="s">
        <v>33</v>
      </c>
      <c r="BE117" s="85" t="s">
        <v>13</v>
      </c>
      <c r="BF117" s="85"/>
      <c r="BG117" s="85"/>
      <c r="BH117" s="304" t="s">
        <v>18069</v>
      </c>
      <c r="BI117" s="364"/>
      <c r="BJ117" s="123"/>
      <c r="BK117" s="123"/>
      <c r="BL117" s="123"/>
      <c r="BM117" s="123" t="s">
        <v>32</v>
      </c>
      <c r="BN117" s="123"/>
      <c r="BO117" s="123"/>
      <c r="BP117" s="123"/>
      <c r="BQ117" s="4" t="s">
        <v>8</v>
      </c>
      <c r="BR117" s="123"/>
      <c r="BS117" s="123"/>
      <c r="BT117"/>
      <c r="BU117"/>
      <c r="BV117" s="266" t="s">
        <v>1375</v>
      </c>
      <c r="BW117" s="85" t="s">
        <v>1404</v>
      </c>
      <c r="BX117" s="372"/>
      <c r="BY117" s="372"/>
      <c r="BZ117" s="129" t="s">
        <v>233</v>
      </c>
      <c r="CA117" t="s">
        <v>7080</v>
      </c>
      <c r="CB117">
        <v>12000</v>
      </c>
      <c r="CC117" s="123"/>
      <c r="CD117" s="123" t="s">
        <v>1464</v>
      </c>
      <c r="CE117" s="123" t="s">
        <v>17</v>
      </c>
      <c r="CF117" s="123"/>
      <c r="CG117" s="123"/>
      <c r="CH117" s="123"/>
      <c r="CI117" s="123"/>
      <c r="CJ117" s="85" t="s">
        <v>16743</v>
      </c>
      <c r="CK117" s="85" t="s">
        <v>16743</v>
      </c>
      <c r="CL117" s="85" t="s">
        <v>16743</v>
      </c>
      <c r="CM117" s="85" t="s">
        <v>16743</v>
      </c>
      <c r="CN117" s="284" t="s">
        <v>17280</v>
      </c>
      <c r="CO117" s="296"/>
      <c r="CP117" s="296"/>
      <c r="CQ117" s="290"/>
      <c r="CR117" s="296"/>
      <c r="CS117" s="376"/>
      <c r="CT117" s="296"/>
      <c r="CU117" s="296"/>
      <c r="CV117" s="296"/>
      <c r="CW117" s="296"/>
      <c r="CX117" s="296"/>
      <c r="CY117" s="296"/>
      <c r="CZ117" s="296"/>
      <c r="DA117" s="296"/>
      <c r="DB117" s="296"/>
      <c r="DC117" s="296"/>
      <c r="DD117" s="296"/>
      <c r="DE117" s="296"/>
      <c r="DF117" s="296"/>
      <c r="DG117" s="296"/>
      <c r="DH117" s="284" t="s">
        <v>1375</v>
      </c>
      <c r="DI117" s="197" t="s">
        <v>128</v>
      </c>
      <c r="DJ117" s="4" t="s">
        <v>3159</v>
      </c>
      <c r="DK117" s="4" t="s">
        <v>1782</v>
      </c>
      <c r="DL117" s="285" t="s">
        <v>17320</v>
      </c>
      <c r="DM117" s="4" t="s">
        <v>17334</v>
      </c>
      <c r="DN117" s="4" t="s">
        <v>17335</v>
      </c>
      <c r="DO117" s="340"/>
      <c r="DP117" s="340"/>
      <c r="DQ117" s="4" t="s">
        <v>16334</v>
      </c>
      <c r="DR117" s="340"/>
      <c r="DS117" s="340"/>
      <c r="DT117" s="340"/>
      <c r="DU117" s="340"/>
      <c r="DV117" s="4">
        <v>152811105</v>
      </c>
      <c r="DW117" s="4" t="s">
        <v>17336</v>
      </c>
      <c r="DX117" s="4">
        <v>9002</v>
      </c>
      <c r="DY117" s="4"/>
      <c r="DZ117" s="348"/>
      <c r="EA117" s="4" t="s">
        <v>25</v>
      </c>
      <c r="EB117" s="4"/>
      <c r="EC117" s="4"/>
      <c r="ED117" s="340"/>
      <c r="EE117" s="340"/>
      <c r="EF117" s="340"/>
      <c r="EG117" s="348"/>
      <c r="EH117" s="348"/>
      <c r="EI117" s="4"/>
      <c r="EJ117" s="4" t="s">
        <v>26</v>
      </c>
      <c r="EK117" s="4" t="s">
        <v>25</v>
      </c>
      <c r="EL117" s="4"/>
      <c r="EM117" s="4" t="s">
        <v>1759</v>
      </c>
      <c r="EN117" s="4"/>
      <c r="EO117" s="4" t="s">
        <v>1862</v>
      </c>
      <c r="EP117" s="340"/>
      <c r="EQ117" s="4" t="s">
        <v>1836</v>
      </c>
      <c r="ER117" s="4"/>
      <c r="ES117" s="4" t="s">
        <v>1992</v>
      </c>
      <c r="ET117" s="340"/>
      <c r="EU117" s="4" t="s">
        <v>114</v>
      </c>
      <c r="EV117" s="340"/>
      <c r="EW117" s="4" t="s">
        <v>1370</v>
      </c>
      <c r="EX117" s="340"/>
      <c r="EY117" s="4" t="s">
        <v>8</v>
      </c>
      <c r="EZ117" s="4"/>
      <c r="FA117" s="4" t="s">
        <v>26</v>
      </c>
      <c r="FB117" s="340"/>
      <c r="FC117" s="4"/>
      <c r="FD117" s="340"/>
      <c r="FE117" s="4" t="s">
        <v>1993</v>
      </c>
      <c r="FF117" s="4" t="s">
        <v>1865</v>
      </c>
      <c r="FG117" s="4" t="s">
        <v>26</v>
      </c>
      <c r="FH117" s="4" t="s">
        <v>1375</v>
      </c>
      <c r="FI117" s="4"/>
      <c r="FJ117" s="4"/>
      <c r="FK117" s="4"/>
      <c r="FL117"/>
      <c r="FM117" s="4"/>
      <c r="FN117" s="4"/>
      <c r="FO117" s="4"/>
      <c r="FP117" s="4"/>
      <c r="FQ117" s="4"/>
      <c r="FR117" s="4"/>
      <c r="FS117" s="4"/>
      <c r="FT117" s="4"/>
      <c r="FU117" s="4"/>
      <c r="FV117"/>
      <c r="FW117" s="4"/>
      <c r="FX117" s="4"/>
      <c r="FY117" s="4"/>
      <c r="FZ117" s="4"/>
      <c r="GA117" s="4"/>
      <c r="GB117" s="4"/>
      <c r="GC117" s="340"/>
      <c r="GD117" s="340"/>
      <c r="GE117" s="340"/>
      <c r="GF117" s="348"/>
      <c r="GG117" s="348"/>
      <c r="GH117" s="3"/>
      <c r="GI117" s="4"/>
      <c r="GJ117" s="4"/>
      <c r="GK117" s="4"/>
      <c r="GL117" s="4"/>
      <c r="GM117" s="4"/>
      <c r="GN117" s="4"/>
      <c r="GO117" s="340"/>
      <c r="GP117" s="4"/>
      <c r="GQ117" s="340"/>
      <c r="GR117" s="4"/>
      <c r="GS117" s="340"/>
      <c r="GT117" s="4"/>
      <c r="GU117" s="4"/>
      <c r="GV117" s="4"/>
      <c r="GW117" s="4"/>
      <c r="GX117" s="4"/>
      <c r="GY117"/>
      <c r="GZ117"/>
      <c r="HA117" s="4"/>
      <c r="HB117" s="4"/>
      <c r="HC117" s="4"/>
    </row>
    <row r="118" spans="1:211" s="269" customFormat="1" x14ac:dyDescent="0.35">
      <c r="A118" s="300">
        <v>583</v>
      </c>
      <c r="B118" s="340"/>
      <c r="C118" s="116" t="s">
        <v>1411</v>
      </c>
      <c r="D118" s="18"/>
      <c r="E118" s="18">
        <v>44342</v>
      </c>
      <c r="F118" s="340"/>
      <c r="G118" s="289" t="s">
        <v>17337</v>
      </c>
      <c r="H118" s="302" t="s">
        <v>1375</v>
      </c>
      <c r="I118" s="116" t="s">
        <v>3884</v>
      </c>
      <c r="J118" s="340"/>
      <c r="K118" s="348"/>
      <c r="L118" s="248"/>
      <c r="M118" s="358"/>
      <c r="N118" s="267" t="s">
        <v>19657</v>
      </c>
      <c r="O118" s="354"/>
      <c r="P118" s="354"/>
      <c r="Q118" s="248"/>
      <c r="R118" s="248"/>
      <c r="S118" s="248"/>
      <c r="T118" s="135"/>
      <c r="U118" s="18"/>
      <c r="V118" s="18"/>
      <c r="W118" s="4"/>
      <c r="X118" s="340"/>
      <c r="Y118" s="340"/>
      <c r="Z118" s="116"/>
      <c r="AA118" s="116"/>
      <c r="AB118" s="18"/>
      <c r="AC118" s="18"/>
      <c r="AD118" s="340"/>
      <c r="AE118" s="340"/>
      <c r="AF118" s="348"/>
      <c r="AG118" s="348"/>
      <c r="AH118" s="302" t="s">
        <v>1375</v>
      </c>
      <c r="AI118" s="18">
        <v>44331</v>
      </c>
      <c r="AJ118" s="303" t="s">
        <v>14848</v>
      </c>
      <c r="AK118" s="18">
        <v>44331</v>
      </c>
      <c r="AL118" s="303" t="s">
        <v>14848</v>
      </c>
      <c r="AM118" s="135" t="s">
        <v>28</v>
      </c>
      <c r="AN118" s="135" t="s">
        <v>26</v>
      </c>
      <c r="AO118" s="135" t="s">
        <v>26</v>
      </c>
      <c r="AP118" s="135" t="s">
        <v>17334</v>
      </c>
      <c r="AQ118" s="135"/>
      <c r="AR118" s="135"/>
      <c r="AS118" s="336" t="s">
        <v>17338</v>
      </c>
      <c r="AT118" s="336"/>
      <c r="AU118" s="135"/>
      <c r="AV118" s="135"/>
      <c r="AW118" s="135"/>
      <c r="AX118" s="302" t="s">
        <v>1375</v>
      </c>
      <c r="AY118" s="135" t="s">
        <v>25</v>
      </c>
      <c r="AZ118" s="135" t="s">
        <v>25</v>
      </c>
      <c r="BA118" s="135" t="s">
        <v>25</v>
      </c>
      <c r="BB118" s="135" t="s">
        <v>25</v>
      </c>
      <c r="BC118" s="348"/>
      <c r="BD118" s="135" t="s">
        <v>27</v>
      </c>
      <c r="BE118" s="135" t="s">
        <v>13</v>
      </c>
      <c r="BF118" s="135" t="s">
        <v>34</v>
      </c>
      <c r="BG118" s="135"/>
      <c r="BH118" s="116" t="s">
        <v>115</v>
      </c>
      <c r="BI118" s="364"/>
      <c r="BJ118" s="116"/>
      <c r="BK118" s="116"/>
      <c r="BL118" s="116"/>
      <c r="BM118" s="116" t="s">
        <v>107</v>
      </c>
      <c r="BN118" s="116" t="s">
        <v>1380</v>
      </c>
      <c r="BO118" s="116" t="s">
        <v>42</v>
      </c>
      <c r="BP118" s="116"/>
      <c r="BQ118" s="116" t="s">
        <v>8</v>
      </c>
      <c r="BR118" s="116" t="s">
        <v>1614</v>
      </c>
      <c r="BS118" s="116" t="s">
        <v>1563</v>
      </c>
      <c r="BT118"/>
      <c r="BU118"/>
      <c r="BV118" s="302" t="s">
        <v>1375</v>
      </c>
      <c r="BW118" s="135" t="s">
        <v>1404</v>
      </c>
      <c r="BX118" s="373"/>
      <c r="BY118" s="373"/>
      <c r="BZ118" s="10" t="s">
        <v>233</v>
      </c>
      <c r="CA118" t="s">
        <v>17446</v>
      </c>
      <c r="CB118">
        <v>12000</v>
      </c>
      <c r="CC118" s="116"/>
      <c r="CD118" s="116" t="s">
        <v>1464</v>
      </c>
      <c r="CE118" s="116"/>
      <c r="CF118" s="304"/>
      <c r="CG118" s="116"/>
      <c r="CH118" s="304"/>
      <c r="CI118" s="116"/>
      <c r="CJ118" s="135" t="s">
        <v>16743</v>
      </c>
      <c r="CK118" s="135" t="s">
        <v>16743</v>
      </c>
      <c r="CL118" s="135" t="s">
        <v>16743</v>
      </c>
      <c r="CM118" s="135" t="s">
        <v>16743</v>
      </c>
      <c r="CN118" s="284" t="s">
        <v>17280</v>
      </c>
      <c r="CO118" s="296"/>
      <c r="CP118" s="296"/>
      <c r="CQ118" s="290"/>
      <c r="CR118" s="296"/>
      <c r="CS118" s="376"/>
      <c r="CT118" s="296"/>
      <c r="CU118" s="296"/>
      <c r="CV118" s="296"/>
      <c r="CW118" s="296"/>
      <c r="CX118" s="296"/>
      <c r="CY118" s="296"/>
      <c r="CZ118" s="296"/>
      <c r="DA118" s="296"/>
      <c r="DB118" s="296"/>
      <c r="DC118" s="296"/>
      <c r="DD118" s="296"/>
      <c r="DE118" s="296"/>
      <c r="DF118" s="296"/>
      <c r="DG118" s="296"/>
      <c r="DH118" s="284" t="s">
        <v>1375</v>
      </c>
      <c r="DI118" s="197" t="s">
        <v>128</v>
      </c>
      <c r="DJ118" s="4" t="s">
        <v>3159</v>
      </c>
      <c r="DK118" s="4" t="s">
        <v>14848</v>
      </c>
      <c r="DL118" s="285" t="s">
        <v>17320</v>
      </c>
      <c r="DM118" s="4" t="s">
        <v>17334</v>
      </c>
      <c r="DN118" s="4" t="s">
        <v>17338</v>
      </c>
      <c r="DO118" s="340"/>
      <c r="DP118" s="340"/>
      <c r="DQ118" s="4" t="s">
        <v>16334</v>
      </c>
      <c r="DR118" s="340"/>
      <c r="DS118" s="340"/>
      <c r="DT118" s="340"/>
      <c r="DU118" s="340"/>
      <c r="DV118" s="4">
        <v>152811105</v>
      </c>
      <c r="DW118" s="4" t="s">
        <v>17339</v>
      </c>
      <c r="DX118" s="4">
        <v>9002</v>
      </c>
      <c r="DY118" s="4"/>
      <c r="DZ118" s="348"/>
      <c r="EA118" s="4" t="s">
        <v>25</v>
      </c>
      <c r="EB118" s="4">
        <v>5</v>
      </c>
      <c r="EC118" s="4" t="s">
        <v>1887</v>
      </c>
      <c r="ED118" s="340"/>
      <c r="EE118" s="340"/>
      <c r="EF118" s="340"/>
      <c r="EG118" s="348"/>
      <c r="EH118" s="348"/>
      <c r="EI118" s="4"/>
      <c r="EJ118" s="4" t="s">
        <v>26</v>
      </c>
      <c r="EK118" s="4" t="s">
        <v>25</v>
      </c>
      <c r="EL118" s="4"/>
      <c r="EM118" s="4" t="s">
        <v>2142</v>
      </c>
      <c r="EN118" s="4"/>
      <c r="EO118" s="4" t="s">
        <v>1862</v>
      </c>
      <c r="EP118" s="340"/>
      <c r="EQ118" s="4" t="s">
        <v>1836</v>
      </c>
      <c r="ER118" s="4"/>
      <c r="ES118" s="4" t="s">
        <v>1992</v>
      </c>
      <c r="ET118" s="340"/>
      <c r="EU118" s="4" t="s">
        <v>115</v>
      </c>
      <c r="EV118" s="340"/>
      <c r="EW118" s="4" t="s">
        <v>1370</v>
      </c>
      <c r="EX118" s="340"/>
      <c r="EY118" s="4" t="s">
        <v>8</v>
      </c>
      <c r="EZ118" s="4"/>
      <c r="FA118" s="4" t="s">
        <v>26</v>
      </c>
      <c r="FB118" s="340"/>
      <c r="FC118" s="4"/>
      <c r="FD118" s="340"/>
      <c r="FE118" s="4" t="s">
        <v>1993</v>
      </c>
      <c r="FF118" s="4" t="s">
        <v>1865</v>
      </c>
      <c r="FG118" s="4" t="s">
        <v>26</v>
      </c>
      <c r="FH118" s="4" t="s">
        <v>1375</v>
      </c>
      <c r="FI118" s="4"/>
      <c r="FJ118" s="4"/>
      <c r="FK118" s="4"/>
      <c r="FL118"/>
      <c r="FM118" s="4"/>
      <c r="FN118" s="4"/>
      <c r="FO118" s="4"/>
      <c r="FP118" s="4"/>
      <c r="FQ118" s="4"/>
      <c r="FR118" s="4"/>
      <c r="FS118" s="4"/>
      <c r="FT118" s="4"/>
      <c r="FU118" s="4"/>
      <c r="FV118"/>
      <c r="FW118" s="4"/>
      <c r="FX118" s="4"/>
      <c r="FY118" s="4"/>
      <c r="FZ118" s="4"/>
      <c r="GA118" s="4"/>
      <c r="GB118" s="4"/>
      <c r="GC118" s="340"/>
      <c r="GD118" s="340"/>
      <c r="GE118" s="340"/>
      <c r="GF118" s="348"/>
      <c r="GG118" s="348"/>
      <c r="GH118" s="3"/>
      <c r="GI118" s="4"/>
      <c r="GJ118" s="4"/>
      <c r="GK118" s="4"/>
      <c r="GL118" s="4"/>
      <c r="GM118" s="4"/>
      <c r="GN118" s="4"/>
      <c r="GO118" s="340"/>
      <c r="GP118" s="4"/>
      <c r="GQ118" s="340"/>
      <c r="GR118" s="4"/>
      <c r="GS118" s="340"/>
      <c r="GT118" s="4"/>
      <c r="GU118" s="4"/>
      <c r="GV118" s="4"/>
      <c r="GW118" s="4"/>
      <c r="GX118" s="4"/>
      <c r="GY118"/>
      <c r="GZ118" t="str">
        <f ca="1">IFERROR(INDIRECT("'[2021_Ignition_Tracker_QC_File_20210528.xlsm]Ignition Tracker'!"&amp;ADDRESS(MATCH($A118,'[2]Ignition Tracker'!$A:$A,0),MATCH(GZ$1,'[2]Ignition Tracker'!$1:$1,0))),"")</f>
        <v/>
      </c>
      <c r="HA118" s="4" t="str">
        <f ca="1">IFERROR(INDIRECT("'[2021_Ignition_Tracker_QC_File_20210528.xlsm]Ignition Tracker'!"&amp;ADDRESS(MATCH($A118,'[2]Ignition Tracker'!$A:$A,0),MATCH(HA$1,'[2]Ignition Tracker'!$1:$1,0))),"")</f>
        <v/>
      </c>
      <c r="HB118" s="4" t="str">
        <f ca="1">IFERROR(INDIRECT("'[2021_Ignition_Tracker_QC_File_20210528.xlsm]Ignition Tracker'!"&amp;ADDRESS(MATCH($A118,'[2]Ignition Tracker'!$A:$A,0),MATCH(HB$1,'[2]Ignition Tracker'!$1:$1,0))),"")</f>
        <v/>
      </c>
      <c r="HC118" s="4" t="str">
        <f ca="1">IFERROR(INDIRECT("'[2021_Ignition_Tracker_QC_File_20210528.xlsm]Ignition Tracker'!"&amp;ADDRESS(MATCH($A118,'[2]Ignition Tracker'!$A:$A,0),MATCH(HC$1,'[2]Ignition Tracker'!$1:$1,0))),"")</f>
        <v/>
      </c>
    </row>
    <row r="119" spans="1:211" s="269" customFormat="1" ht="29" x14ac:dyDescent="0.35">
      <c r="A119" s="300">
        <v>582</v>
      </c>
      <c r="B119" s="340"/>
      <c r="C119" s="116" t="s">
        <v>1412</v>
      </c>
      <c r="D119" s="18">
        <v>44340</v>
      </c>
      <c r="E119" s="18">
        <v>44340</v>
      </c>
      <c r="F119" s="340"/>
      <c r="G119" s="301" t="s">
        <v>17340</v>
      </c>
      <c r="H119" s="302" t="s">
        <v>1375</v>
      </c>
      <c r="I119" s="116" t="s">
        <v>3884</v>
      </c>
      <c r="J119" s="340"/>
      <c r="K119" s="348"/>
      <c r="L119" s="248"/>
      <c r="M119" s="358"/>
      <c r="N119" s="267" t="s">
        <v>19657</v>
      </c>
      <c r="O119" s="354"/>
      <c r="P119" s="354"/>
      <c r="Q119" s="248"/>
      <c r="R119" s="248"/>
      <c r="S119" s="248"/>
      <c r="T119" s="135"/>
      <c r="U119" s="18"/>
      <c r="V119" s="18"/>
      <c r="W119" s="4"/>
      <c r="X119" s="340"/>
      <c r="Y119" s="340"/>
      <c r="Z119" s="116"/>
      <c r="AA119" s="116"/>
      <c r="AB119" s="18"/>
      <c r="AC119" s="18"/>
      <c r="AD119" s="340"/>
      <c r="AE119" s="340"/>
      <c r="AF119" s="348"/>
      <c r="AG119" s="348"/>
      <c r="AH119" s="302" t="s">
        <v>1375</v>
      </c>
      <c r="AI119" s="18">
        <v>44331</v>
      </c>
      <c r="AJ119" s="303">
        <v>0.18958333333333333</v>
      </c>
      <c r="AK119" s="18">
        <v>44331</v>
      </c>
      <c r="AL119" s="303">
        <v>0.18958333333333333</v>
      </c>
      <c r="AM119" s="135" t="s">
        <v>28</v>
      </c>
      <c r="AN119" s="135" t="s">
        <v>26</v>
      </c>
      <c r="AO119" s="135" t="s">
        <v>26</v>
      </c>
      <c r="AP119" s="135" t="s">
        <v>17342</v>
      </c>
      <c r="AQ119" s="135" t="s">
        <v>17343</v>
      </c>
      <c r="AR119" s="135"/>
      <c r="AS119" s="336" t="s">
        <v>18097</v>
      </c>
      <c r="AT119" s="336">
        <v>121338948</v>
      </c>
      <c r="AU119" s="135"/>
      <c r="AV119" s="135"/>
      <c r="AW119" s="135"/>
      <c r="AX119" s="302" t="s">
        <v>1375</v>
      </c>
      <c r="AY119" s="135" t="s">
        <v>26</v>
      </c>
      <c r="AZ119" s="135" t="s">
        <v>25</v>
      </c>
      <c r="BA119" s="135" t="s">
        <v>26</v>
      </c>
      <c r="BB119" s="135" t="s">
        <v>26</v>
      </c>
      <c r="BC119" s="364"/>
      <c r="BD119" s="135" t="s">
        <v>27</v>
      </c>
      <c r="BE119" s="135" t="s">
        <v>13</v>
      </c>
      <c r="BF119" s="135" t="s">
        <v>34</v>
      </c>
      <c r="BG119" s="135" t="s">
        <v>34</v>
      </c>
      <c r="BH119" s="304" t="s">
        <v>18047</v>
      </c>
      <c r="BI119" s="364"/>
      <c r="BJ119" s="116"/>
      <c r="BK119" s="116"/>
      <c r="BL119" s="116"/>
      <c r="BM119" s="116" t="s">
        <v>102</v>
      </c>
      <c r="BN119" s="116" t="s">
        <v>1524</v>
      </c>
      <c r="BO119" s="116" t="s">
        <v>3725</v>
      </c>
      <c r="BP119" s="116" t="s">
        <v>25</v>
      </c>
      <c r="BQ119" s="116" t="s">
        <v>8</v>
      </c>
      <c r="BR119" s="116" t="s">
        <v>1614</v>
      </c>
      <c r="BS119" s="116" t="s">
        <v>1406</v>
      </c>
      <c r="BT119" t="s">
        <v>18098</v>
      </c>
      <c r="BU119" t="s">
        <v>18099</v>
      </c>
      <c r="BV119" s="302" t="s">
        <v>1375</v>
      </c>
      <c r="BW119" s="135" t="s">
        <v>1404</v>
      </c>
      <c r="BX119" s="373"/>
      <c r="BY119" s="373"/>
      <c r="BZ119" s="10" t="s">
        <v>154</v>
      </c>
      <c r="CA119" t="s">
        <v>3264</v>
      </c>
      <c r="CB119">
        <v>12000</v>
      </c>
      <c r="CC119" s="116"/>
      <c r="CD119" s="116" t="s">
        <v>1373</v>
      </c>
      <c r="CE119" s="123" t="s">
        <v>17</v>
      </c>
      <c r="CF119" s="116"/>
      <c r="CG119" s="116"/>
      <c r="CH119" s="123"/>
      <c r="CI119" s="116"/>
      <c r="CJ119" s="135" t="s">
        <v>16743</v>
      </c>
      <c r="CK119" s="135" t="s">
        <v>16743</v>
      </c>
      <c r="CL119" s="135" t="s">
        <v>16743</v>
      </c>
      <c r="CM119" s="135" t="s">
        <v>16743</v>
      </c>
      <c r="CN119" s="284" t="s">
        <v>17280</v>
      </c>
      <c r="CO119" s="296"/>
      <c r="CP119" s="296"/>
      <c r="CQ119" s="290"/>
      <c r="CR119" s="296"/>
      <c r="CS119" s="376"/>
      <c r="CT119" s="296"/>
      <c r="CU119" s="296"/>
      <c r="CV119" s="296"/>
      <c r="CW119" s="296"/>
      <c r="CX119" s="296"/>
      <c r="CY119" s="296"/>
      <c r="CZ119" s="296"/>
      <c r="DA119" s="296"/>
      <c r="DB119" s="296"/>
      <c r="DC119" s="296"/>
      <c r="DD119" s="296"/>
      <c r="DE119" s="296"/>
      <c r="DF119" s="296"/>
      <c r="DG119" s="296"/>
      <c r="DH119" s="284" t="s">
        <v>1375</v>
      </c>
      <c r="DI119" s="197" t="s">
        <v>129</v>
      </c>
      <c r="DJ119" s="4" t="s">
        <v>2823</v>
      </c>
      <c r="DK119" s="4" t="s">
        <v>17341</v>
      </c>
      <c r="DL119" s="285" t="s">
        <v>17320</v>
      </c>
      <c r="DM119" s="4" t="s">
        <v>17342</v>
      </c>
      <c r="DN119" s="4" t="s">
        <v>17344</v>
      </c>
      <c r="DO119" s="340"/>
      <c r="DP119" s="340"/>
      <c r="DQ119" s="4" t="s">
        <v>3265</v>
      </c>
      <c r="DR119" s="340"/>
      <c r="DS119" s="340"/>
      <c r="DT119" s="340"/>
      <c r="DU119" s="340"/>
      <c r="DV119" s="4">
        <v>14381104</v>
      </c>
      <c r="DW119" s="4" t="s">
        <v>17345</v>
      </c>
      <c r="DX119" s="4">
        <v>9111</v>
      </c>
      <c r="DY119" s="4"/>
      <c r="DZ119" s="348"/>
      <c r="EA119" s="4" t="s">
        <v>25</v>
      </c>
      <c r="EB119" s="4">
        <v>3</v>
      </c>
      <c r="EC119" s="4" t="s">
        <v>1887</v>
      </c>
      <c r="ED119" s="340"/>
      <c r="EE119" s="340"/>
      <c r="EF119" s="340"/>
      <c r="EG119" s="348"/>
      <c r="EH119" s="348"/>
      <c r="EI119" s="4"/>
      <c r="EJ119" s="4" t="s">
        <v>26</v>
      </c>
      <c r="EK119" s="4" t="s">
        <v>26</v>
      </c>
      <c r="EL119" s="4"/>
      <c r="EM119" s="4" t="s">
        <v>1834</v>
      </c>
      <c r="EN119" s="4"/>
      <c r="EO119" s="4" t="s">
        <v>1835</v>
      </c>
      <c r="EP119" s="340"/>
      <c r="EQ119" s="4" t="s">
        <v>1836</v>
      </c>
      <c r="ER119" s="4"/>
      <c r="ES119" s="4" t="s">
        <v>1888</v>
      </c>
      <c r="ET119" s="340"/>
      <c r="EU119" s="4" t="s">
        <v>113</v>
      </c>
      <c r="EV119" s="340"/>
      <c r="EW119" s="4" t="s">
        <v>1373</v>
      </c>
      <c r="EX119" s="340"/>
      <c r="EY119" s="4" t="s">
        <v>8</v>
      </c>
      <c r="EZ119" s="4"/>
      <c r="FA119" s="4" t="s">
        <v>26</v>
      </c>
      <c r="FB119" s="340"/>
      <c r="FC119" s="4"/>
      <c r="FD119" s="340"/>
      <c r="FE119" s="4" t="s">
        <v>1837</v>
      </c>
      <c r="FF119" s="4" t="s">
        <v>2408</v>
      </c>
      <c r="FG119" s="4" t="s">
        <v>26</v>
      </c>
      <c r="FH119" s="4" t="s">
        <v>1375</v>
      </c>
      <c r="FI119" s="4" t="s">
        <v>1839</v>
      </c>
      <c r="FJ119" s="4" t="s">
        <v>2269</v>
      </c>
      <c r="FK119" s="4" t="s">
        <v>76</v>
      </c>
      <c r="FL119" t="s">
        <v>17346</v>
      </c>
      <c r="FM119" s="4" t="s">
        <v>17343</v>
      </c>
      <c r="FN119" s="4" t="s">
        <v>1839</v>
      </c>
      <c r="FO119" s="4" t="s">
        <v>17282</v>
      </c>
      <c r="FP119" s="4" t="s">
        <v>17347</v>
      </c>
      <c r="FQ119" s="4" t="s">
        <v>17348</v>
      </c>
      <c r="FR119" s="4" t="s">
        <v>1869</v>
      </c>
      <c r="FS119" s="4" t="s">
        <v>1893</v>
      </c>
      <c r="FT119" s="4"/>
      <c r="FU119" s="4"/>
      <c r="FV119"/>
      <c r="FW119" s="4"/>
      <c r="FX119" s="4"/>
      <c r="FY119" s="4"/>
      <c r="FZ119" s="4"/>
      <c r="GA119" s="4"/>
      <c r="GB119" s="4"/>
      <c r="GC119" s="340"/>
      <c r="GD119" s="340"/>
      <c r="GE119" s="340"/>
      <c r="GF119" s="348"/>
      <c r="GG119" s="348"/>
      <c r="GH119" s="3"/>
      <c r="GI119" s="4"/>
      <c r="GJ119" s="4"/>
      <c r="GK119" s="4"/>
      <c r="GL119" s="4"/>
      <c r="GM119" s="4"/>
      <c r="GN119" s="4"/>
      <c r="GO119" s="340"/>
      <c r="GP119" s="4"/>
      <c r="GQ119" s="340"/>
      <c r="GR119" s="4"/>
      <c r="GS119" s="340"/>
      <c r="GT119" s="4"/>
      <c r="GU119" s="4"/>
      <c r="GV119" s="4"/>
      <c r="GW119" s="4"/>
      <c r="GX119" s="4"/>
      <c r="GY119"/>
      <c r="GZ119" t="str">
        <f ca="1">IFERROR(INDIRECT("'[2021_Ignition_Tracker_QC_File_20210528.xlsm]Ignition Tracker'!"&amp;ADDRESS(MATCH($A119,'[2]Ignition Tracker'!$A:$A,0),MATCH(GZ$1,'[2]Ignition Tracker'!$1:$1,0))),"")</f>
        <v/>
      </c>
      <c r="HA119" s="4" t="str">
        <f ca="1">IFERROR(INDIRECT("'[2021_Ignition_Tracker_QC_File_20210528.xlsm]Ignition Tracker'!"&amp;ADDRESS(MATCH($A119,'[2]Ignition Tracker'!$A:$A,0),MATCH(HA$1,'[2]Ignition Tracker'!$1:$1,0))),"")</f>
        <v/>
      </c>
      <c r="HB119" s="4" t="str">
        <f ca="1">IFERROR(INDIRECT("'[2021_Ignition_Tracker_QC_File_20210528.xlsm]Ignition Tracker'!"&amp;ADDRESS(MATCH($A119,'[2]Ignition Tracker'!$A:$A,0),MATCH(HB$1,'[2]Ignition Tracker'!$1:$1,0))),"")</f>
        <v/>
      </c>
      <c r="HC119" s="4" t="str">
        <f ca="1">IFERROR(INDIRECT("'[2021_Ignition_Tracker_QC_File_20210528.xlsm]Ignition Tracker'!"&amp;ADDRESS(MATCH($A119,'[2]Ignition Tracker'!$A:$A,0),MATCH(HC$1,'[2]Ignition Tracker'!$1:$1,0))),"")</f>
        <v/>
      </c>
    </row>
    <row r="120" spans="1:211" s="269" customFormat="1" ht="29" x14ac:dyDescent="0.35">
      <c r="A120" s="137">
        <v>581</v>
      </c>
      <c r="B120" s="340"/>
      <c r="C120" s="4" t="s">
        <v>1412</v>
      </c>
      <c r="D120" s="291">
        <v>44336</v>
      </c>
      <c r="E120" s="291">
        <v>44336</v>
      </c>
      <c r="F120" s="340"/>
      <c r="G120" s="289" t="s">
        <v>17349</v>
      </c>
      <c r="H120" s="266" t="s">
        <v>1375</v>
      </c>
      <c r="I120" s="4"/>
      <c r="J120" s="340"/>
      <c r="K120" s="348"/>
      <c r="L120" s="285"/>
      <c r="M120" s="358"/>
      <c r="N120" s="267" t="s">
        <v>19657</v>
      </c>
      <c r="O120" s="354"/>
      <c r="P120" s="354"/>
      <c r="Q120" s="285"/>
      <c r="R120" s="285"/>
      <c r="S120" s="285"/>
      <c r="T120" s="4"/>
      <c r="U120" s="291"/>
      <c r="V120" s="291"/>
      <c r="W120" s="4"/>
      <c r="X120" s="340"/>
      <c r="Y120" s="340"/>
      <c r="Z120" s="4"/>
      <c r="AA120" s="4"/>
      <c r="AB120" s="291"/>
      <c r="AC120" s="291"/>
      <c r="AD120" s="340"/>
      <c r="AE120" s="340"/>
      <c r="AF120" s="348"/>
      <c r="AG120" s="348"/>
      <c r="AH120" s="266" t="s">
        <v>1375</v>
      </c>
      <c r="AI120" s="291">
        <v>44331</v>
      </c>
      <c r="AJ120" s="292">
        <v>0.30555555555555552</v>
      </c>
      <c r="AK120" s="291">
        <v>44331</v>
      </c>
      <c r="AL120" s="292">
        <v>0.30555555555555552</v>
      </c>
      <c r="AM120" s="5" t="s">
        <v>28</v>
      </c>
      <c r="AN120" s="5" t="s">
        <v>26</v>
      </c>
      <c r="AO120" s="5" t="s">
        <v>26</v>
      </c>
      <c r="AP120" s="5" t="s">
        <v>17350</v>
      </c>
      <c r="AQ120" s="5" t="s">
        <v>17351</v>
      </c>
      <c r="AR120" s="5"/>
      <c r="AS120" s="337" t="s">
        <v>17727</v>
      </c>
      <c r="AT120" s="337">
        <v>121339162</v>
      </c>
      <c r="AU120" s="5"/>
      <c r="AV120" s="5"/>
      <c r="AW120" s="5"/>
      <c r="AX120" s="266" t="s">
        <v>1375</v>
      </c>
      <c r="AY120" s="5" t="s">
        <v>26</v>
      </c>
      <c r="AZ120" s="5" t="s">
        <v>25</v>
      </c>
      <c r="BA120" s="5" t="s">
        <v>26</v>
      </c>
      <c r="BB120" s="5" t="s">
        <v>26</v>
      </c>
      <c r="BC120" s="364"/>
      <c r="BD120" s="5" t="s">
        <v>27</v>
      </c>
      <c r="BE120" s="5" t="s">
        <v>13</v>
      </c>
      <c r="BF120" s="5" t="s">
        <v>34</v>
      </c>
      <c r="BG120" s="5" t="s">
        <v>34</v>
      </c>
      <c r="BH120" s="116" t="s">
        <v>18120</v>
      </c>
      <c r="BI120" s="364"/>
      <c r="BJ120" s="4"/>
      <c r="BK120" s="4"/>
      <c r="BL120" s="4"/>
      <c r="BM120" s="4" t="s">
        <v>102</v>
      </c>
      <c r="BN120" s="4" t="s">
        <v>1524</v>
      </c>
      <c r="BO120" s="4" t="s">
        <v>3725</v>
      </c>
      <c r="BP120" s="4" t="s">
        <v>25</v>
      </c>
      <c r="BQ120" s="4" t="s">
        <v>8</v>
      </c>
      <c r="BR120" s="4" t="s">
        <v>1614</v>
      </c>
      <c r="BS120" s="4" t="s">
        <v>1406</v>
      </c>
      <c r="BT120" t="s">
        <v>1406</v>
      </c>
      <c r="BU120" t="s">
        <v>17728</v>
      </c>
      <c r="BV120" s="266" t="s">
        <v>1375</v>
      </c>
      <c r="BW120" s="5" t="s">
        <v>43</v>
      </c>
      <c r="BX120" s="373"/>
      <c r="BY120" s="373"/>
      <c r="BZ120" s="133" t="s">
        <v>154</v>
      </c>
      <c r="CA120" t="s">
        <v>17353</v>
      </c>
      <c r="CB120">
        <v>12000</v>
      </c>
      <c r="CC120" s="4"/>
      <c r="CD120" s="4" t="s">
        <v>18</v>
      </c>
      <c r="CE120" s="123" t="s">
        <v>1452</v>
      </c>
      <c r="CF120" s="4"/>
      <c r="CG120" s="4"/>
      <c r="CH120" s="123">
        <v>530</v>
      </c>
      <c r="CI120" s="4"/>
      <c r="CJ120" s="5" t="s">
        <v>16743</v>
      </c>
      <c r="CK120" s="5" t="s">
        <v>16743</v>
      </c>
      <c r="CL120" s="5" t="s">
        <v>16743</v>
      </c>
      <c r="CM120" s="5" t="s">
        <v>16743</v>
      </c>
      <c r="CN120" s="284" t="s">
        <v>17280</v>
      </c>
      <c r="CO120" s="296"/>
      <c r="CP120" s="296"/>
      <c r="CQ120" s="290"/>
      <c r="CR120" s="296"/>
      <c r="CS120" s="376"/>
      <c r="CT120" s="296"/>
      <c r="CU120" s="296"/>
      <c r="CV120" s="296"/>
      <c r="CW120" s="296"/>
      <c r="CX120" s="296"/>
      <c r="CY120" s="296"/>
      <c r="CZ120" s="296"/>
      <c r="DA120" s="296"/>
      <c r="DB120" s="296"/>
      <c r="DC120" s="296"/>
      <c r="DD120" s="296"/>
      <c r="DE120" s="296"/>
      <c r="DF120" s="296"/>
      <c r="DG120" s="296"/>
      <c r="DH120" s="284" t="s">
        <v>1375</v>
      </c>
      <c r="DI120" s="197" t="s">
        <v>130</v>
      </c>
      <c r="DJ120" s="4" t="s">
        <v>17354</v>
      </c>
      <c r="DK120" s="4" t="s">
        <v>1774</v>
      </c>
      <c r="DL120" s="285" t="s">
        <v>17320</v>
      </c>
      <c r="DM120" s="4" t="s">
        <v>17350</v>
      </c>
      <c r="DN120" s="4" t="s">
        <v>17352</v>
      </c>
      <c r="DO120" s="340"/>
      <c r="DP120" s="340"/>
      <c r="DQ120" s="4" t="s">
        <v>2140</v>
      </c>
      <c r="DR120" s="340"/>
      <c r="DS120" s="340"/>
      <c r="DT120" s="340"/>
      <c r="DU120" s="340"/>
      <c r="DV120" s="4">
        <v>13681112</v>
      </c>
      <c r="DW120" s="4" t="s">
        <v>17355</v>
      </c>
      <c r="DX120" s="4">
        <v>9111</v>
      </c>
      <c r="DY120" s="4">
        <v>1</v>
      </c>
      <c r="DZ120" s="348"/>
      <c r="EA120" s="4" t="s">
        <v>25</v>
      </c>
      <c r="EB120" s="4"/>
      <c r="EC120" s="4"/>
      <c r="ED120" s="340"/>
      <c r="EE120" s="340"/>
      <c r="EF120" s="340"/>
      <c r="EG120" s="348"/>
      <c r="EH120" s="348"/>
      <c r="EI120" s="4"/>
      <c r="EJ120" s="4" t="s">
        <v>26</v>
      </c>
      <c r="EK120" s="4" t="s">
        <v>25</v>
      </c>
      <c r="EL120" s="4"/>
      <c r="EM120" s="4" t="s">
        <v>1834</v>
      </c>
      <c r="EN120" s="4"/>
      <c r="EO120" s="4" t="s">
        <v>1835</v>
      </c>
      <c r="EP120" s="340"/>
      <c r="EQ120" s="4" t="s">
        <v>1761</v>
      </c>
      <c r="ER120" s="4"/>
      <c r="ES120" s="4" t="s">
        <v>1888</v>
      </c>
      <c r="ET120" s="340"/>
      <c r="EU120" s="4" t="s">
        <v>112</v>
      </c>
      <c r="EV120" s="340"/>
      <c r="EW120" s="4" t="s">
        <v>18</v>
      </c>
      <c r="EX120" s="340"/>
      <c r="EY120" s="4" t="s">
        <v>8</v>
      </c>
      <c r="EZ120" s="4"/>
      <c r="FA120" s="4" t="s">
        <v>26</v>
      </c>
      <c r="FB120" s="340"/>
      <c r="FC120" s="4"/>
      <c r="FD120" s="340"/>
      <c r="FE120" s="4" t="s">
        <v>1837</v>
      </c>
      <c r="FF120" s="4" t="s">
        <v>2408</v>
      </c>
      <c r="FG120" s="4" t="s">
        <v>26</v>
      </c>
      <c r="FH120" s="4" t="s">
        <v>1375</v>
      </c>
      <c r="FI120" s="4" t="s">
        <v>1839</v>
      </c>
      <c r="FJ120" s="4" t="s">
        <v>3742</v>
      </c>
      <c r="FK120" s="4" t="s">
        <v>3743</v>
      </c>
      <c r="FL120" t="s">
        <v>17356</v>
      </c>
      <c r="FM120" s="4" t="s">
        <v>17351</v>
      </c>
      <c r="FN120" s="4" t="s">
        <v>1839</v>
      </c>
      <c r="FO120" s="4" t="s">
        <v>1890</v>
      </c>
      <c r="FP120" s="4" t="s">
        <v>13278</v>
      </c>
      <c r="FQ120" s="4" t="s">
        <v>17357</v>
      </c>
      <c r="FR120" s="4" t="s">
        <v>1869</v>
      </c>
      <c r="FS120" s="4" t="s">
        <v>1870</v>
      </c>
      <c r="FT120" s="4"/>
      <c r="FU120" s="4"/>
      <c r="FV120"/>
      <c r="FW120" s="4"/>
      <c r="FX120" s="4"/>
      <c r="FY120" s="4"/>
      <c r="FZ120" s="4"/>
      <c r="GA120" s="4"/>
      <c r="GB120" s="4"/>
      <c r="GC120" s="340"/>
      <c r="GD120" s="340"/>
      <c r="GE120" s="340"/>
      <c r="GF120" s="348"/>
      <c r="GG120" s="348"/>
      <c r="GH120" s="3"/>
      <c r="GI120" s="4"/>
      <c r="GJ120" s="4"/>
      <c r="GK120" s="4"/>
      <c r="GL120" s="4"/>
      <c r="GM120" s="4"/>
      <c r="GN120" s="4"/>
      <c r="GO120" s="340"/>
      <c r="GP120" s="4"/>
      <c r="GQ120" s="340"/>
      <c r="GR120" s="4"/>
      <c r="GS120" s="340"/>
      <c r="GT120" s="4"/>
      <c r="GU120" s="4"/>
      <c r="GV120" s="4"/>
      <c r="GW120" s="4"/>
      <c r="GX120" s="4"/>
      <c r="GY120"/>
      <c r="GZ120"/>
      <c r="HA120" s="4"/>
      <c r="HB120" s="4"/>
      <c r="HC120" s="4"/>
    </row>
    <row r="121" spans="1:211" s="269" customFormat="1" ht="43.5" x14ac:dyDescent="0.35">
      <c r="A121" s="137">
        <v>580</v>
      </c>
      <c r="B121" s="340"/>
      <c r="C121" s="4" t="s">
        <v>1412</v>
      </c>
      <c r="D121" s="291">
        <v>44335</v>
      </c>
      <c r="E121" s="291">
        <v>44335</v>
      </c>
      <c r="F121" s="340"/>
      <c r="G121" s="289" t="s">
        <v>17358</v>
      </c>
      <c r="H121" s="266" t="s">
        <v>1375</v>
      </c>
      <c r="I121" s="4"/>
      <c r="J121" s="340"/>
      <c r="K121" s="348"/>
      <c r="L121" s="285"/>
      <c r="M121" s="358"/>
      <c r="N121" s="267" t="s">
        <v>19657</v>
      </c>
      <c r="O121" s="354"/>
      <c r="P121" s="354"/>
      <c r="Q121" s="285"/>
      <c r="R121" s="285"/>
      <c r="S121" s="285"/>
      <c r="T121" s="4"/>
      <c r="U121" s="291"/>
      <c r="V121" s="291"/>
      <c r="W121" s="4"/>
      <c r="X121" s="340"/>
      <c r="Y121" s="340"/>
      <c r="Z121" s="4"/>
      <c r="AA121" s="4" t="s">
        <v>25</v>
      </c>
      <c r="AB121" s="291">
        <v>44335</v>
      </c>
      <c r="AC121" s="291">
        <v>44335</v>
      </c>
      <c r="AD121" s="340"/>
      <c r="AE121" s="340"/>
      <c r="AF121" s="348"/>
      <c r="AG121" s="348"/>
      <c r="AH121" s="266" t="s">
        <v>1375</v>
      </c>
      <c r="AI121" s="291">
        <v>44331</v>
      </c>
      <c r="AJ121" s="292">
        <v>0.2638888888888889</v>
      </c>
      <c r="AK121" s="291">
        <v>44331</v>
      </c>
      <c r="AL121" s="292">
        <v>0.2638888888888889</v>
      </c>
      <c r="AM121" s="5" t="s">
        <v>28</v>
      </c>
      <c r="AN121" s="5" t="s">
        <v>26</v>
      </c>
      <c r="AO121" s="5" t="s">
        <v>26</v>
      </c>
      <c r="AP121" s="5" t="s">
        <v>17360</v>
      </c>
      <c r="AQ121" s="5" t="s">
        <v>17361</v>
      </c>
      <c r="AR121" s="5"/>
      <c r="AS121" s="337" t="s">
        <v>17729</v>
      </c>
      <c r="AT121" s="337">
        <v>121338868</v>
      </c>
      <c r="AU121" s="5"/>
      <c r="AV121" s="5"/>
      <c r="AW121" s="5"/>
      <c r="AX121" s="266" t="s">
        <v>1375</v>
      </c>
      <c r="AY121" s="5" t="s">
        <v>26</v>
      </c>
      <c r="AZ121" s="5" t="s">
        <v>25</v>
      </c>
      <c r="BA121" s="5" t="s">
        <v>26</v>
      </c>
      <c r="BB121" s="5" t="s">
        <v>26</v>
      </c>
      <c r="BC121" s="364"/>
      <c r="BD121" s="5" t="s">
        <v>27</v>
      </c>
      <c r="BE121" s="5" t="s">
        <v>13</v>
      </c>
      <c r="BF121" s="5" t="s">
        <v>34</v>
      </c>
      <c r="BG121" s="5" t="s">
        <v>34</v>
      </c>
      <c r="BH121" s="304" t="s">
        <v>18069</v>
      </c>
      <c r="BI121" s="364"/>
      <c r="BJ121" s="4"/>
      <c r="BK121" s="4"/>
      <c r="BL121" s="4"/>
      <c r="BM121" s="4" t="s">
        <v>102</v>
      </c>
      <c r="BN121" s="4" t="s">
        <v>1524</v>
      </c>
      <c r="BO121" s="4" t="s">
        <v>3725</v>
      </c>
      <c r="BP121" s="4" t="s">
        <v>25</v>
      </c>
      <c r="BQ121" s="4" t="s">
        <v>8</v>
      </c>
      <c r="BR121" s="4" t="s">
        <v>1614</v>
      </c>
      <c r="BS121" s="4" t="s">
        <v>1408</v>
      </c>
      <c r="BT121" t="s">
        <v>4177</v>
      </c>
      <c r="BU121" t="s">
        <v>17730</v>
      </c>
      <c r="BV121" s="266" t="s">
        <v>1375</v>
      </c>
      <c r="BW121" s="5" t="s">
        <v>1404</v>
      </c>
      <c r="BX121" s="373"/>
      <c r="BY121" s="373"/>
      <c r="BZ121" s="133" t="s">
        <v>154</v>
      </c>
      <c r="CA121" t="s">
        <v>2390</v>
      </c>
      <c r="CB121">
        <v>12000</v>
      </c>
      <c r="CC121" s="4"/>
      <c r="CD121" s="4" t="s">
        <v>2866</v>
      </c>
      <c r="CE121" s="123" t="s">
        <v>17</v>
      </c>
      <c r="CF121" s="4"/>
      <c r="CG121" s="4"/>
      <c r="CH121" s="123"/>
      <c r="CI121" s="4"/>
      <c r="CJ121" s="5" t="s">
        <v>16743</v>
      </c>
      <c r="CK121" s="5" t="s">
        <v>16743</v>
      </c>
      <c r="CL121" s="5" t="s">
        <v>16743</v>
      </c>
      <c r="CM121" s="5" t="s">
        <v>16743</v>
      </c>
      <c r="CN121" s="284" t="s">
        <v>17280</v>
      </c>
      <c r="CO121" s="296"/>
      <c r="CP121" s="296"/>
      <c r="CQ121" s="290"/>
      <c r="CR121" s="296"/>
      <c r="CS121" s="376"/>
      <c r="CT121" s="296"/>
      <c r="CU121" s="296"/>
      <c r="CV121" s="296"/>
      <c r="CW121" s="296"/>
      <c r="CX121" s="296"/>
      <c r="CY121" s="296"/>
      <c r="CZ121" s="296"/>
      <c r="DA121" s="296"/>
      <c r="DB121" s="296"/>
      <c r="DC121" s="296"/>
      <c r="DD121" s="296"/>
      <c r="DE121" s="296"/>
      <c r="DF121" s="296"/>
      <c r="DG121" s="296"/>
      <c r="DH121" s="284" t="s">
        <v>1375</v>
      </c>
      <c r="DI121" s="197" t="s">
        <v>129</v>
      </c>
      <c r="DJ121" s="4" t="s">
        <v>2301</v>
      </c>
      <c r="DK121" s="4" t="s">
        <v>17359</v>
      </c>
      <c r="DL121" s="285" t="s">
        <v>17320</v>
      </c>
      <c r="DM121" s="4" t="s">
        <v>17360</v>
      </c>
      <c r="DN121" s="4" t="s">
        <v>17362</v>
      </c>
      <c r="DO121" s="340"/>
      <c r="DP121" s="340"/>
      <c r="DQ121" s="4" t="s">
        <v>2302</v>
      </c>
      <c r="DR121" s="340"/>
      <c r="DS121" s="340"/>
      <c r="DT121" s="340"/>
      <c r="DU121" s="340"/>
      <c r="DV121" s="4">
        <v>14091105</v>
      </c>
      <c r="DW121" s="4" t="s">
        <v>17363</v>
      </c>
      <c r="DX121" s="4">
        <v>9002</v>
      </c>
      <c r="DY121" s="4"/>
      <c r="DZ121" s="348"/>
      <c r="EA121" s="4" t="s">
        <v>25</v>
      </c>
      <c r="EB121" s="4"/>
      <c r="EC121" s="4"/>
      <c r="ED121" s="340"/>
      <c r="EE121" s="340"/>
      <c r="EF121" s="340"/>
      <c r="EG121" s="348"/>
      <c r="EH121" s="348"/>
      <c r="EI121" s="4"/>
      <c r="EJ121" s="4" t="s">
        <v>26</v>
      </c>
      <c r="EK121" s="4" t="s">
        <v>25</v>
      </c>
      <c r="EL121" s="4"/>
      <c r="EM121" s="4" t="s">
        <v>1834</v>
      </c>
      <c r="EN121" s="4"/>
      <c r="EO121" s="4" t="s">
        <v>3252</v>
      </c>
      <c r="EP121" s="340"/>
      <c r="EQ121" s="4" t="s">
        <v>1836</v>
      </c>
      <c r="ER121" s="4"/>
      <c r="ES121" s="4" t="s">
        <v>1888</v>
      </c>
      <c r="ET121" s="340"/>
      <c r="EU121" s="4" t="s">
        <v>112</v>
      </c>
      <c r="EV121" s="340"/>
      <c r="EW121" s="4" t="s">
        <v>1370</v>
      </c>
      <c r="EX121" s="340"/>
      <c r="EY121" s="4" t="s">
        <v>8</v>
      </c>
      <c r="EZ121" s="4"/>
      <c r="FA121" s="4" t="s">
        <v>26</v>
      </c>
      <c r="FB121" s="340"/>
      <c r="FC121" s="4" t="s">
        <v>1816</v>
      </c>
      <c r="FD121" s="340"/>
      <c r="FE121" s="4" t="s">
        <v>2320</v>
      </c>
      <c r="FF121" s="4"/>
      <c r="FG121" s="4" t="s">
        <v>26</v>
      </c>
      <c r="FH121" s="4" t="s">
        <v>1375</v>
      </c>
      <c r="FI121" s="4" t="s">
        <v>1839</v>
      </c>
      <c r="FJ121" s="4" t="s">
        <v>2269</v>
      </c>
      <c r="FK121" s="4" t="s">
        <v>76</v>
      </c>
      <c r="FL121" t="s">
        <v>17364</v>
      </c>
      <c r="FM121" s="4" t="s">
        <v>17361</v>
      </c>
      <c r="FN121" s="4" t="s">
        <v>1839</v>
      </c>
      <c r="FO121" s="4" t="s">
        <v>17282</v>
      </c>
      <c r="FP121" s="4" t="s">
        <v>17365</v>
      </c>
      <c r="FQ121" s="4" t="s">
        <v>17366</v>
      </c>
      <c r="FR121" s="4" t="s">
        <v>1869</v>
      </c>
      <c r="FS121" s="4" t="s">
        <v>2456</v>
      </c>
      <c r="FT121" s="4"/>
      <c r="FU121" s="4"/>
      <c r="FV121"/>
      <c r="FW121" s="4"/>
      <c r="FX121" s="4"/>
      <c r="FY121" s="4"/>
      <c r="FZ121" s="4"/>
      <c r="GA121" s="4"/>
      <c r="GB121" s="4"/>
      <c r="GC121" s="340"/>
      <c r="GD121" s="340"/>
      <c r="GE121" s="340"/>
      <c r="GF121" s="348"/>
      <c r="GG121" s="348"/>
      <c r="GH121" s="3"/>
      <c r="GI121" s="4"/>
      <c r="GJ121" s="4"/>
      <c r="GK121" s="4"/>
      <c r="GL121" s="4"/>
      <c r="GM121" s="4"/>
      <c r="GN121" s="4"/>
      <c r="GO121" s="340"/>
      <c r="GP121" s="4"/>
      <c r="GQ121" s="340"/>
      <c r="GR121" s="4"/>
      <c r="GS121" s="340"/>
      <c r="GT121" s="4"/>
      <c r="GU121" s="4"/>
      <c r="GV121" s="4"/>
      <c r="GW121" s="4"/>
      <c r="GX121" s="4"/>
      <c r="GY121"/>
      <c r="GZ121"/>
      <c r="HA121" s="4"/>
      <c r="HB121" s="4"/>
      <c r="HC121" s="4"/>
    </row>
    <row r="122" spans="1:211" s="269" customFormat="1" x14ac:dyDescent="0.35">
      <c r="A122" s="137">
        <v>579</v>
      </c>
      <c r="B122" s="339"/>
      <c r="C122" s="123" t="s">
        <v>1410</v>
      </c>
      <c r="D122" s="124"/>
      <c r="E122" s="124"/>
      <c r="F122" s="340"/>
      <c r="G122" s="125" t="s">
        <v>17367</v>
      </c>
      <c r="H122" s="266" t="s">
        <v>1375</v>
      </c>
      <c r="I122" s="123"/>
      <c r="J122" s="339"/>
      <c r="K122" s="355"/>
      <c r="L122" s="267"/>
      <c r="M122" s="354"/>
      <c r="N122" s="267" t="s">
        <v>19657</v>
      </c>
      <c r="O122" s="354"/>
      <c r="P122" s="354"/>
      <c r="Q122" s="267"/>
      <c r="R122" s="267"/>
      <c r="S122" s="267"/>
      <c r="T122" s="123"/>
      <c r="U122" s="124"/>
      <c r="V122" s="124"/>
      <c r="W122" s="123"/>
      <c r="X122" s="339"/>
      <c r="Y122" s="339"/>
      <c r="Z122" s="123"/>
      <c r="AA122" s="123"/>
      <c r="AB122" s="124"/>
      <c r="AC122" s="124"/>
      <c r="AD122" s="339"/>
      <c r="AE122" s="339"/>
      <c r="AF122" s="355"/>
      <c r="AG122" s="355"/>
      <c r="AH122" s="266" t="s">
        <v>1375</v>
      </c>
      <c r="AI122" s="124">
        <v>44331</v>
      </c>
      <c r="AJ122" s="252" t="s">
        <v>1777</v>
      </c>
      <c r="AK122" s="124">
        <v>44331</v>
      </c>
      <c r="AL122" s="252" t="s">
        <v>1777</v>
      </c>
      <c r="AM122" s="85" t="s">
        <v>28</v>
      </c>
      <c r="AN122" s="85" t="s">
        <v>26</v>
      </c>
      <c r="AO122" s="85" t="s">
        <v>26</v>
      </c>
      <c r="AP122" s="85" t="s">
        <v>17368</v>
      </c>
      <c r="AQ122" s="85" t="s">
        <v>17369</v>
      </c>
      <c r="AR122" s="85"/>
      <c r="AS122" s="335" t="s">
        <v>17370</v>
      </c>
      <c r="AT122" s="335"/>
      <c r="AU122" s="85"/>
      <c r="AV122" s="85"/>
      <c r="AW122" s="85"/>
      <c r="AX122" s="266" t="s">
        <v>1375</v>
      </c>
      <c r="AY122" s="85" t="s">
        <v>26</v>
      </c>
      <c r="AZ122" s="85" t="s">
        <v>25</v>
      </c>
      <c r="BA122" s="85" t="s">
        <v>26</v>
      </c>
      <c r="BB122" s="85" t="s">
        <v>26</v>
      </c>
      <c r="BC122" s="348"/>
      <c r="BD122" s="85" t="s">
        <v>27</v>
      </c>
      <c r="BE122" s="85" t="s">
        <v>13</v>
      </c>
      <c r="BF122" s="85" t="s">
        <v>34</v>
      </c>
      <c r="BG122" s="85"/>
      <c r="BH122" s="304" t="s">
        <v>18069</v>
      </c>
      <c r="BI122" s="364"/>
      <c r="BJ122" s="123"/>
      <c r="BK122" s="123"/>
      <c r="BL122" s="123"/>
      <c r="BM122" s="123" t="s">
        <v>102</v>
      </c>
      <c r="BN122" s="123" t="s">
        <v>1524</v>
      </c>
      <c r="BO122" s="123" t="s">
        <v>3725</v>
      </c>
      <c r="BP122" s="123"/>
      <c r="BQ122" s="4" t="s">
        <v>8</v>
      </c>
      <c r="BR122" s="123" t="s">
        <v>1614</v>
      </c>
      <c r="BS122" s="123" t="s">
        <v>1408</v>
      </c>
      <c r="BT122"/>
      <c r="BU122"/>
      <c r="BV122" s="266" t="s">
        <v>1375</v>
      </c>
      <c r="BW122" s="85" t="s">
        <v>43</v>
      </c>
      <c r="BX122" s="372"/>
      <c r="BY122" s="372"/>
      <c r="BZ122" s="129" t="s">
        <v>154</v>
      </c>
      <c r="CA122" t="s">
        <v>17445</v>
      </c>
      <c r="CB122">
        <v>12000</v>
      </c>
      <c r="CC122" s="123"/>
      <c r="CD122" s="123" t="s">
        <v>1810</v>
      </c>
      <c r="CE122" s="123" t="s">
        <v>17</v>
      </c>
      <c r="CF122" s="123"/>
      <c r="CG122" s="123"/>
      <c r="CH122" s="123">
        <v>530</v>
      </c>
      <c r="CI122" s="123"/>
      <c r="CJ122" s="85" t="s">
        <v>16743</v>
      </c>
      <c r="CK122" s="85" t="s">
        <v>16743</v>
      </c>
      <c r="CL122" s="85" t="s">
        <v>16743</v>
      </c>
      <c r="CM122" s="85" t="s">
        <v>16743</v>
      </c>
      <c r="CN122" s="284" t="s">
        <v>17280</v>
      </c>
      <c r="CO122" s="296"/>
      <c r="CP122" s="296"/>
      <c r="CQ122" s="290"/>
      <c r="CR122" s="296"/>
      <c r="CS122" s="376"/>
      <c r="CT122" s="296"/>
      <c r="CU122" s="296"/>
      <c r="CV122" s="296"/>
      <c r="CW122" s="296"/>
      <c r="CX122" s="296"/>
      <c r="CY122" s="296"/>
      <c r="CZ122" s="296"/>
      <c r="DA122" s="296"/>
      <c r="DB122" s="296"/>
      <c r="DC122" s="296"/>
      <c r="DD122" s="296"/>
      <c r="DE122" s="296"/>
      <c r="DF122" s="296"/>
      <c r="DG122" s="296"/>
      <c r="DH122" s="284" t="s">
        <v>1375</v>
      </c>
      <c r="DI122" s="197" t="s">
        <v>130</v>
      </c>
      <c r="DJ122" s="4" t="s">
        <v>17354</v>
      </c>
      <c r="DK122" s="4" t="s">
        <v>1777</v>
      </c>
      <c r="DL122" s="285" t="s">
        <v>17320</v>
      </c>
      <c r="DM122" s="4" t="s">
        <v>17368</v>
      </c>
      <c r="DN122" s="4" t="s">
        <v>17370</v>
      </c>
      <c r="DO122" s="340"/>
      <c r="DP122" s="340"/>
      <c r="DQ122" s="4" t="s">
        <v>2140</v>
      </c>
      <c r="DR122" s="340"/>
      <c r="DS122" s="340"/>
      <c r="DT122" s="340"/>
      <c r="DU122" s="340"/>
      <c r="DV122" s="4">
        <v>13111109</v>
      </c>
      <c r="DW122" s="4" t="s">
        <v>17371</v>
      </c>
      <c r="DX122" s="4">
        <v>9110</v>
      </c>
      <c r="DY122" s="4"/>
      <c r="DZ122" s="348"/>
      <c r="EA122" s="4" t="s">
        <v>25</v>
      </c>
      <c r="EB122" s="4"/>
      <c r="EC122" s="4"/>
      <c r="ED122" s="340"/>
      <c r="EE122" s="340"/>
      <c r="EF122" s="340"/>
      <c r="EG122" s="348"/>
      <c r="EH122" s="348"/>
      <c r="EI122" s="4"/>
      <c r="EJ122" s="4" t="s">
        <v>26</v>
      </c>
      <c r="EK122" s="4" t="s">
        <v>25</v>
      </c>
      <c r="EL122" s="4"/>
      <c r="EM122" s="4" t="s">
        <v>1807</v>
      </c>
      <c r="EN122" s="4" t="s">
        <v>17372</v>
      </c>
      <c r="EO122" s="4" t="s">
        <v>1835</v>
      </c>
      <c r="EP122" s="340"/>
      <c r="EQ122" s="4" t="s">
        <v>1761</v>
      </c>
      <c r="ER122" s="4"/>
      <c r="ES122" s="4" t="s">
        <v>1888</v>
      </c>
      <c r="ET122" s="340"/>
      <c r="EU122" s="4" t="s">
        <v>112</v>
      </c>
      <c r="EV122" s="340"/>
      <c r="EW122" s="4" t="s">
        <v>1370</v>
      </c>
      <c r="EX122" s="340"/>
      <c r="EY122" s="4" t="s">
        <v>8</v>
      </c>
      <c r="EZ122" s="4"/>
      <c r="FA122" s="4" t="s">
        <v>26</v>
      </c>
      <c r="FB122" s="340"/>
      <c r="FC122" s="4"/>
      <c r="FD122" s="340"/>
      <c r="FE122" s="4" t="s">
        <v>1837</v>
      </c>
      <c r="FF122" s="4" t="s">
        <v>1838</v>
      </c>
      <c r="FG122" s="4" t="s">
        <v>26</v>
      </c>
      <c r="FH122" s="4" t="s">
        <v>1375</v>
      </c>
      <c r="FI122" s="4" t="s">
        <v>1839</v>
      </c>
      <c r="FJ122" s="4" t="s">
        <v>3742</v>
      </c>
      <c r="FK122" s="4" t="s">
        <v>3743</v>
      </c>
      <c r="FL122" t="s">
        <v>17373</v>
      </c>
      <c r="FM122" s="4" t="s">
        <v>17369</v>
      </c>
      <c r="FN122" s="4" t="s">
        <v>1839</v>
      </c>
      <c r="FO122" s="4" t="s">
        <v>1890</v>
      </c>
      <c r="FP122" s="4" t="s">
        <v>2294</v>
      </c>
      <c r="FQ122" s="4" t="s">
        <v>17374</v>
      </c>
      <c r="FR122" s="4" t="s">
        <v>1869</v>
      </c>
      <c r="FS122" s="4" t="s">
        <v>1844</v>
      </c>
      <c r="FT122" s="4"/>
      <c r="FU122" s="4"/>
      <c r="FV122"/>
      <c r="FW122" s="4"/>
      <c r="FX122" s="4"/>
      <c r="FY122" s="4"/>
      <c r="FZ122" s="4"/>
      <c r="GA122" s="4"/>
      <c r="GB122" s="4"/>
      <c r="GC122" s="340"/>
      <c r="GD122" s="340"/>
      <c r="GE122" s="340"/>
      <c r="GF122" s="348"/>
      <c r="GG122" s="348"/>
      <c r="GH122" s="3"/>
      <c r="GI122" s="4"/>
      <c r="GJ122" s="4"/>
      <c r="GK122" s="4"/>
      <c r="GL122" s="4"/>
      <c r="GM122" s="4"/>
      <c r="GN122" s="4"/>
      <c r="GO122" s="340"/>
      <c r="GP122" s="4"/>
      <c r="GQ122" s="340"/>
      <c r="GR122" s="4"/>
      <c r="GS122" s="340"/>
      <c r="GT122" s="4"/>
      <c r="GU122" s="4"/>
      <c r="GV122" s="4"/>
      <c r="GW122" s="4"/>
      <c r="GX122" s="4"/>
      <c r="GY122"/>
      <c r="GZ122"/>
      <c r="HA122" s="4"/>
      <c r="HB122" s="4"/>
      <c r="HC122" s="4"/>
    </row>
    <row r="123" spans="1:211" s="269" customFormat="1" x14ac:dyDescent="0.35">
      <c r="A123" s="300">
        <v>578</v>
      </c>
      <c r="B123" s="340"/>
      <c r="C123" s="116" t="s">
        <v>1411</v>
      </c>
      <c r="D123" s="18"/>
      <c r="E123" s="18"/>
      <c r="F123" s="340"/>
      <c r="G123" s="289" t="s">
        <v>17375</v>
      </c>
      <c r="H123" s="302" t="s">
        <v>1375</v>
      </c>
      <c r="I123" s="116"/>
      <c r="J123" s="340"/>
      <c r="K123" s="348"/>
      <c r="L123" s="248"/>
      <c r="M123" s="358"/>
      <c r="N123" s="267" t="s">
        <v>19657</v>
      </c>
      <c r="O123" s="354"/>
      <c r="P123" s="354"/>
      <c r="Q123" s="248"/>
      <c r="R123" s="248"/>
      <c r="S123" s="248"/>
      <c r="T123" s="135"/>
      <c r="U123" s="18"/>
      <c r="V123" s="18"/>
      <c r="W123" s="4"/>
      <c r="X123" s="340"/>
      <c r="Y123" s="340"/>
      <c r="Z123" s="116"/>
      <c r="AA123" s="116"/>
      <c r="AB123" s="18"/>
      <c r="AC123" s="18"/>
      <c r="AD123" s="340"/>
      <c r="AE123" s="340"/>
      <c r="AF123" s="348"/>
      <c r="AG123" s="348"/>
      <c r="AH123" s="302" t="s">
        <v>1375</v>
      </c>
      <c r="AI123" s="18">
        <v>44331</v>
      </c>
      <c r="AJ123" s="303" t="s">
        <v>1804</v>
      </c>
      <c r="AK123" s="18">
        <v>44331</v>
      </c>
      <c r="AL123" s="303" t="s">
        <v>1804</v>
      </c>
      <c r="AM123" s="135" t="s">
        <v>28</v>
      </c>
      <c r="AN123" s="135" t="s">
        <v>26</v>
      </c>
      <c r="AO123" s="135" t="s">
        <v>26</v>
      </c>
      <c r="AP123" s="135" t="s">
        <v>17376</v>
      </c>
      <c r="AQ123" s="135" t="s">
        <v>17377</v>
      </c>
      <c r="AR123" s="135"/>
      <c r="AS123" s="336" t="s">
        <v>17378</v>
      </c>
      <c r="AT123" s="336"/>
      <c r="AU123" s="135"/>
      <c r="AV123" s="135"/>
      <c r="AW123" s="135"/>
      <c r="AX123" s="302" t="s">
        <v>1375</v>
      </c>
      <c r="AY123" s="135" t="s">
        <v>26</v>
      </c>
      <c r="AZ123" s="135" t="s">
        <v>25</v>
      </c>
      <c r="BA123" s="135" t="s">
        <v>26</v>
      </c>
      <c r="BB123" s="135" t="s">
        <v>26</v>
      </c>
      <c r="BC123" s="348"/>
      <c r="BD123" s="135" t="s">
        <v>27</v>
      </c>
      <c r="BE123" s="135" t="s">
        <v>13</v>
      </c>
      <c r="BF123" s="135" t="s">
        <v>34</v>
      </c>
      <c r="BG123" s="135"/>
      <c r="BH123" s="116" t="s">
        <v>18203</v>
      </c>
      <c r="BI123" s="364"/>
      <c r="BJ123" s="116"/>
      <c r="BK123" s="116"/>
      <c r="BL123" s="116"/>
      <c r="BM123" s="116" t="s">
        <v>102</v>
      </c>
      <c r="BN123" s="116" t="s">
        <v>1524</v>
      </c>
      <c r="BO123" s="116" t="s">
        <v>3725</v>
      </c>
      <c r="BP123" s="116"/>
      <c r="BQ123" s="116" t="s">
        <v>8</v>
      </c>
      <c r="BR123" s="116" t="s">
        <v>1614</v>
      </c>
      <c r="BS123" s="116" t="s">
        <v>1406</v>
      </c>
      <c r="BT123"/>
      <c r="BU123"/>
      <c r="BV123" s="302" t="s">
        <v>1375</v>
      </c>
      <c r="BW123" s="135" t="s">
        <v>1404</v>
      </c>
      <c r="BX123" s="373"/>
      <c r="BY123" s="373"/>
      <c r="BZ123" s="10" t="s">
        <v>154</v>
      </c>
      <c r="CA123" t="s">
        <v>17379</v>
      </c>
      <c r="CB123">
        <v>12000</v>
      </c>
      <c r="CC123" s="116"/>
      <c r="CD123" s="116" t="s">
        <v>1810</v>
      </c>
      <c r="CE123" s="116"/>
      <c r="CF123" s="304"/>
      <c r="CG123" s="116"/>
      <c r="CH123" s="304">
        <v>530</v>
      </c>
      <c r="CI123" s="116"/>
      <c r="CJ123" s="135" t="s">
        <v>16743</v>
      </c>
      <c r="CK123" s="135" t="s">
        <v>16743</v>
      </c>
      <c r="CL123" s="135" t="s">
        <v>16743</v>
      </c>
      <c r="CM123" s="135" t="s">
        <v>16743</v>
      </c>
      <c r="CN123" s="284" t="s">
        <v>17280</v>
      </c>
      <c r="CO123" s="296"/>
      <c r="CP123" s="296"/>
      <c r="CQ123" s="290"/>
      <c r="CR123" s="296"/>
      <c r="CS123" s="376"/>
      <c r="CT123" s="296"/>
      <c r="CU123" s="296"/>
      <c r="CV123" s="296"/>
      <c r="CW123" s="296"/>
      <c r="CX123" s="296"/>
      <c r="CY123" s="296"/>
      <c r="CZ123" s="296"/>
      <c r="DA123" s="296"/>
      <c r="DB123" s="296"/>
      <c r="DC123" s="296"/>
      <c r="DD123" s="296"/>
      <c r="DE123" s="296"/>
      <c r="DF123" s="296"/>
      <c r="DG123" s="296"/>
      <c r="DH123" s="284" t="s">
        <v>1375</v>
      </c>
      <c r="DI123" s="197" t="s">
        <v>130</v>
      </c>
      <c r="DJ123" s="4" t="s">
        <v>17380</v>
      </c>
      <c r="DK123" s="4" t="s">
        <v>1804</v>
      </c>
      <c r="DL123" s="285" t="s">
        <v>17320</v>
      </c>
      <c r="DM123" s="4" t="s">
        <v>17376</v>
      </c>
      <c r="DN123" s="4" t="s">
        <v>17378</v>
      </c>
      <c r="DO123" s="340"/>
      <c r="DP123" s="340"/>
      <c r="DQ123" s="4" t="s">
        <v>2140</v>
      </c>
      <c r="DR123" s="340"/>
      <c r="DS123" s="340"/>
      <c r="DT123" s="340"/>
      <c r="DU123" s="340"/>
      <c r="DV123" s="4">
        <v>12091106</v>
      </c>
      <c r="DW123" s="4" t="s">
        <v>17381</v>
      </c>
      <c r="DX123" s="4">
        <v>9111</v>
      </c>
      <c r="DY123" s="4"/>
      <c r="DZ123" s="348"/>
      <c r="EA123" s="4" t="s">
        <v>25</v>
      </c>
      <c r="EB123" s="4"/>
      <c r="EC123" s="4"/>
      <c r="ED123" s="340"/>
      <c r="EE123" s="340"/>
      <c r="EF123" s="340"/>
      <c r="EG123" s="348"/>
      <c r="EH123" s="348"/>
      <c r="EI123" s="4"/>
      <c r="EJ123" s="4" t="s">
        <v>26</v>
      </c>
      <c r="EK123" s="4" t="s">
        <v>25</v>
      </c>
      <c r="EL123" s="4"/>
      <c r="EM123" s="4" t="s">
        <v>1807</v>
      </c>
      <c r="EN123" s="4" t="s">
        <v>17372</v>
      </c>
      <c r="EO123" s="4" t="s">
        <v>1835</v>
      </c>
      <c r="EP123" s="340"/>
      <c r="EQ123" s="4" t="s">
        <v>1761</v>
      </c>
      <c r="ER123" s="4"/>
      <c r="ES123" s="4" t="s">
        <v>1888</v>
      </c>
      <c r="ET123" s="340"/>
      <c r="EU123" s="4" t="s">
        <v>112</v>
      </c>
      <c r="EV123" s="340"/>
      <c r="EW123" s="4" t="s">
        <v>1370</v>
      </c>
      <c r="EX123" s="340"/>
      <c r="EY123" s="4" t="s">
        <v>8</v>
      </c>
      <c r="EZ123" s="4"/>
      <c r="FA123" s="4" t="s">
        <v>26</v>
      </c>
      <c r="FB123" s="340"/>
      <c r="FC123" s="4"/>
      <c r="FD123" s="340"/>
      <c r="FE123" s="4" t="s">
        <v>1837</v>
      </c>
      <c r="FF123" s="4" t="s">
        <v>1838</v>
      </c>
      <c r="FG123" s="4" t="s">
        <v>26</v>
      </c>
      <c r="FH123" s="4" t="s">
        <v>1375</v>
      </c>
      <c r="FI123" s="4" t="s">
        <v>1839</v>
      </c>
      <c r="FJ123" s="4" t="s">
        <v>3742</v>
      </c>
      <c r="FK123" s="4" t="s">
        <v>3743</v>
      </c>
      <c r="FL123" t="s">
        <v>17382</v>
      </c>
      <c r="FM123" s="4" t="s">
        <v>17377</v>
      </c>
      <c r="FN123" s="4" t="s">
        <v>1839</v>
      </c>
      <c r="FO123" s="4" t="s">
        <v>1890</v>
      </c>
      <c r="FP123" s="4" t="s">
        <v>3013</v>
      </c>
      <c r="FQ123" s="4" t="s">
        <v>17383</v>
      </c>
      <c r="FR123" s="4" t="s">
        <v>1869</v>
      </c>
      <c r="FS123" s="4" t="s">
        <v>1870</v>
      </c>
      <c r="FT123" s="4"/>
      <c r="FU123" s="4"/>
      <c r="FV123"/>
      <c r="FW123" s="4"/>
      <c r="FX123" s="4"/>
      <c r="FY123" s="4"/>
      <c r="FZ123" s="4"/>
      <c r="GA123" s="4"/>
      <c r="GB123" s="4"/>
      <c r="GC123" s="340"/>
      <c r="GD123" s="340"/>
      <c r="GE123" s="340"/>
      <c r="GF123" s="348"/>
      <c r="GG123" s="348"/>
      <c r="GH123" s="3"/>
      <c r="GI123" s="4"/>
      <c r="GJ123" s="4"/>
      <c r="GK123" s="4"/>
      <c r="GL123" s="4"/>
      <c r="GM123" s="4"/>
      <c r="GN123" s="4"/>
      <c r="GO123" s="340"/>
      <c r="GP123" s="4"/>
      <c r="GQ123" s="340"/>
      <c r="GR123" s="4"/>
      <c r="GS123" s="340"/>
      <c r="GT123" s="4"/>
      <c r="GU123" s="4"/>
      <c r="GV123" s="4"/>
      <c r="GW123" s="4"/>
      <c r="GX123" s="4"/>
      <c r="GY123"/>
      <c r="GZ123"/>
      <c r="HA123" s="4"/>
      <c r="HB123" s="4"/>
      <c r="HC123" s="4"/>
    </row>
    <row r="124" spans="1:211" s="269" customFormat="1" ht="43.5" x14ac:dyDescent="0.35">
      <c r="A124" s="137">
        <v>577</v>
      </c>
      <c r="B124" s="340"/>
      <c r="C124" s="4" t="s">
        <v>1412</v>
      </c>
      <c r="D124" s="291">
        <v>44334</v>
      </c>
      <c r="E124" s="291">
        <v>44334</v>
      </c>
      <c r="F124" s="340"/>
      <c r="G124" s="289" t="s">
        <v>17384</v>
      </c>
      <c r="H124" s="266" t="s">
        <v>1375</v>
      </c>
      <c r="I124" s="4"/>
      <c r="J124" s="340"/>
      <c r="K124" s="348"/>
      <c r="L124" s="285"/>
      <c r="M124" s="358"/>
      <c r="N124" s="267" t="s">
        <v>19657</v>
      </c>
      <c r="O124" s="354"/>
      <c r="P124" s="354"/>
      <c r="Q124" s="285"/>
      <c r="R124" s="285"/>
      <c r="S124" s="285"/>
      <c r="T124" s="4"/>
      <c r="U124" s="291"/>
      <c r="V124" s="291"/>
      <c r="W124" s="4"/>
      <c r="X124" s="340"/>
      <c r="Y124" s="340"/>
      <c r="Z124" s="4"/>
      <c r="AA124" s="4"/>
      <c r="AB124" s="291"/>
      <c r="AC124" s="291"/>
      <c r="AD124" s="340"/>
      <c r="AE124" s="340"/>
      <c r="AF124" s="348"/>
      <c r="AG124" s="348"/>
      <c r="AH124" s="266" t="s">
        <v>1375</v>
      </c>
      <c r="AI124" s="291">
        <v>44331</v>
      </c>
      <c r="AJ124" s="292">
        <v>0.13333333333333333</v>
      </c>
      <c r="AK124" s="291">
        <v>44331</v>
      </c>
      <c r="AL124" s="292">
        <v>0.13333333333333333</v>
      </c>
      <c r="AM124" s="5" t="s">
        <v>28</v>
      </c>
      <c r="AN124" s="5" t="s">
        <v>26</v>
      </c>
      <c r="AO124" s="5" t="s">
        <v>26</v>
      </c>
      <c r="AP124" s="5" t="s">
        <v>17386</v>
      </c>
      <c r="AQ124" s="5" t="s">
        <v>17387</v>
      </c>
      <c r="AR124" s="5"/>
      <c r="AS124" s="337" t="s">
        <v>17531</v>
      </c>
      <c r="AT124" s="337">
        <v>121337739</v>
      </c>
      <c r="AU124" s="5"/>
      <c r="AV124" s="5"/>
      <c r="AW124" s="5"/>
      <c r="AX124" s="266" t="s">
        <v>1375</v>
      </c>
      <c r="AY124" s="5" t="s">
        <v>26</v>
      </c>
      <c r="AZ124" s="5" t="s">
        <v>25</v>
      </c>
      <c r="BA124" s="5" t="s">
        <v>26</v>
      </c>
      <c r="BB124" s="5" t="s">
        <v>26</v>
      </c>
      <c r="BC124" s="364"/>
      <c r="BD124" s="5" t="s">
        <v>27</v>
      </c>
      <c r="BE124" s="5" t="s">
        <v>13</v>
      </c>
      <c r="BF124" s="5" t="s">
        <v>34</v>
      </c>
      <c r="BG124" s="5" t="s">
        <v>34</v>
      </c>
      <c r="BH124" s="304" t="s">
        <v>18069</v>
      </c>
      <c r="BI124" s="364"/>
      <c r="BJ124" s="4"/>
      <c r="BK124" s="4"/>
      <c r="BL124" s="4"/>
      <c r="BM124" s="4" t="s">
        <v>102</v>
      </c>
      <c r="BN124" s="4" t="s">
        <v>1524</v>
      </c>
      <c r="BO124" s="4" t="s">
        <v>3725</v>
      </c>
      <c r="BP124" s="4" t="s">
        <v>25</v>
      </c>
      <c r="BQ124" s="4" t="s">
        <v>8</v>
      </c>
      <c r="BR124" s="4" t="s">
        <v>1614</v>
      </c>
      <c r="BS124" s="4" t="s">
        <v>1406</v>
      </c>
      <c r="BT124" t="s">
        <v>17532</v>
      </c>
      <c r="BU124" t="s">
        <v>17533</v>
      </c>
      <c r="BV124" s="266" t="s">
        <v>1375</v>
      </c>
      <c r="BW124" s="5" t="s">
        <v>1404</v>
      </c>
      <c r="BX124" s="373"/>
      <c r="BY124" s="373"/>
      <c r="BZ124" s="133" t="s">
        <v>154</v>
      </c>
      <c r="CA124" t="s">
        <v>17389</v>
      </c>
      <c r="CB124">
        <v>12000</v>
      </c>
      <c r="CC124" s="4"/>
      <c r="CD124" s="4" t="s">
        <v>1373</v>
      </c>
      <c r="CE124" s="123" t="s">
        <v>17</v>
      </c>
      <c r="CF124" s="4"/>
      <c r="CG124" s="4"/>
      <c r="CH124" s="123"/>
      <c r="CI124" s="4"/>
      <c r="CJ124" s="5" t="s">
        <v>16743</v>
      </c>
      <c r="CK124" s="5" t="s">
        <v>16743</v>
      </c>
      <c r="CL124" s="5" t="s">
        <v>16743</v>
      </c>
      <c r="CM124" s="5" t="s">
        <v>16743</v>
      </c>
      <c r="CN124" s="284" t="s">
        <v>17280</v>
      </c>
      <c r="CO124" s="296"/>
      <c r="CP124" s="296"/>
      <c r="CQ124" s="290"/>
      <c r="CR124" s="296"/>
      <c r="CS124" s="376"/>
      <c r="CT124" s="296"/>
      <c r="CU124" s="296"/>
      <c r="CV124" s="296"/>
      <c r="CW124" s="296"/>
      <c r="CX124" s="296"/>
      <c r="CY124" s="296"/>
      <c r="CZ124" s="296"/>
      <c r="DA124" s="296"/>
      <c r="DB124" s="296"/>
      <c r="DC124" s="296"/>
      <c r="DD124" s="296"/>
      <c r="DE124" s="296"/>
      <c r="DF124" s="296"/>
      <c r="DG124" s="296"/>
      <c r="DH124" s="284" t="s">
        <v>1375</v>
      </c>
      <c r="DI124" s="197" t="s">
        <v>129</v>
      </c>
      <c r="DJ124" s="4" t="s">
        <v>2823</v>
      </c>
      <c r="DK124" s="4" t="s">
        <v>17385</v>
      </c>
      <c r="DL124" s="285" t="s">
        <v>17320</v>
      </c>
      <c r="DM124" s="4" t="s">
        <v>17386</v>
      </c>
      <c r="DN124" s="4" t="s">
        <v>17388</v>
      </c>
      <c r="DO124" s="340"/>
      <c r="DP124" s="340"/>
      <c r="DQ124" s="4" t="s">
        <v>3265</v>
      </c>
      <c r="DR124" s="340"/>
      <c r="DS124" s="340"/>
      <c r="DT124" s="340"/>
      <c r="DU124" s="340"/>
      <c r="DV124" s="4">
        <v>14381106</v>
      </c>
      <c r="DW124" s="4" t="s">
        <v>17390</v>
      </c>
      <c r="DX124" s="4">
        <v>9111</v>
      </c>
      <c r="DY124" s="4"/>
      <c r="DZ124" s="348"/>
      <c r="EA124" s="4" t="s">
        <v>25</v>
      </c>
      <c r="EB124" s="4">
        <v>3</v>
      </c>
      <c r="EC124" s="4" t="s">
        <v>1887</v>
      </c>
      <c r="ED124" s="340"/>
      <c r="EE124" s="340"/>
      <c r="EF124" s="340"/>
      <c r="EG124" s="348"/>
      <c r="EH124" s="348"/>
      <c r="EI124" s="4"/>
      <c r="EJ124" s="4" t="s">
        <v>26</v>
      </c>
      <c r="EK124" s="4" t="s">
        <v>25</v>
      </c>
      <c r="EL124" s="4"/>
      <c r="EM124" s="4" t="s">
        <v>1834</v>
      </c>
      <c r="EN124" s="4"/>
      <c r="EO124" s="4" t="s">
        <v>1835</v>
      </c>
      <c r="EP124" s="340"/>
      <c r="EQ124" s="4" t="s">
        <v>1836</v>
      </c>
      <c r="ER124" s="4"/>
      <c r="ES124" s="4" t="s">
        <v>1888</v>
      </c>
      <c r="ET124" s="340"/>
      <c r="EU124" s="4" t="s">
        <v>113</v>
      </c>
      <c r="EV124" s="340"/>
      <c r="EW124" s="4" t="s">
        <v>1373</v>
      </c>
      <c r="EX124" s="340"/>
      <c r="EY124" s="4" t="s">
        <v>8</v>
      </c>
      <c r="EZ124" s="4"/>
      <c r="FA124" s="4" t="s">
        <v>26</v>
      </c>
      <c r="FB124" s="340"/>
      <c r="FC124" s="4"/>
      <c r="FD124" s="340"/>
      <c r="FE124" s="4" t="s">
        <v>1837</v>
      </c>
      <c r="FF124" s="4" t="s">
        <v>2408</v>
      </c>
      <c r="FG124" s="4" t="s">
        <v>26</v>
      </c>
      <c r="FH124" s="4" t="s">
        <v>3884</v>
      </c>
      <c r="FI124" s="4" t="s">
        <v>1839</v>
      </c>
      <c r="FJ124" s="4" t="s">
        <v>2269</v>
      </c>
      <c r="FK124" s="4" t="s">
        <v>76</v>
      </c>
      <c r="FL124" t="s">
        <v>17391</v>
      </c>
      <c r="FM124" s="4" t="s">
        <v>17387</v>
      </c>
      <c r="FN124" s="4" t="s">
        <v>1839</v>
      </c>
      <c r="FO124" s="4" t="s">
        <v>16872</v>
      </c>
      <c r="FP124" s="4" t="s">
        <v>17392</v>
      </c>
      <c r="FQ124" s="4" t="s">
        <v>17393</v>
      </c>
      <c r="FR124" s="4" t="s">
        <v>1869</v>
      </c>
      <c r="FS124" s="4" t="s">
        <v>1870</v>
      </c>
      <c r="FT124" s="4"/>
      <c r="FU124" s="4"/>
      <c r="FV124"/>
      <c r="FW124" s="4"/>
      <c r="FX124" s="4"/>
      <c r="FY124" s="4"/>
      <c r="FZ124" s="4"/>
      <c r="GA124" s="4"/>
      <c r="GB124" s="4"/>
      <c r="GC124" s="340"/>
      <c r="GD124" s="340"/>
      <c r="GE124" s="340"/>
      <c r="GF124" s="348"/>
      <c r="GG124" s="348"/>
      <c r="GH124" s="3"/>
      <c r="GI124" s="4"/>
      <c r="GJ124" s="4"/>
      <c r="GK124" s="4"/>
      <c r="GL124" s="4"/>
      <c r="GM124" s="4"/>
      <c r="GN124" s="4"/>
      <c r="GO124" s="340"/>
      <c r="GP124" s="4"/>
      <c r="GQ124" s="340"/>
      <c r="GR124" s="4"/>
      <c r="GS124" s="340"/>
      <c r="GT124" s="4"/>
      <c r="GU124" s="4"/>
      <c r="GV124" s="4"/>
      <c r="GW124" s="4"/>
      <c r="GX124" s="4"/>
      <c r="GY124"/>
      <c r="GZ124"/>
      <c r="HA124" s="4"/>
      <c r="HB124" s="4"/>
      <c r="HC124" s="4" t="str">
        <f ca="1">IFERROR(INDIRECT("'[2021_Ignition_Tracker_QC_File_20210520.xlsm]Ignition Tracker'!"&amp;ADDRESS(MATCH($A124,'[3]Ignition Tracker'!$A:$A,0),MATCH(HC$1,'[3]Ignition Tracker'!$1:$1,0))),"")</f>
        <v/>
      </c>
    </row>
    <row r="125" spans="1:211" s="269" customFormat="1" x14ac:dyDescent="0.35">
      <c r="A125" s="300">
        <v>576</v>
      </c>
      <c r="B125" s="340"/>
      <c r="C125" s="116" t="s">
        <v>1410</v>
      </c>
      <c r="D125" s="18"/>
      <c r="E125" s="18"/>
      <c r="F125" s="340"/>
      <c r="G125" s="289" t="s">
        <v>17394</v>
      </c>
      <c r="H125" s="302" t="s">
        <v>1375</v>
      </c>
      <c r="I125" s="116"/>
      <c r="J125" s="340"/>
      <c r="K125" s="348"/>
      <c r="L125" s="248"/>
      <c r="M125" s="358"/>
      <c r="N125" s="267" t="s">
        <v>19657</v>
      </c>
      <c r="O125" s="354"/>
      <c r="P125" s="354"/>
      <c r="Q125" s="248"/>
      <c r="R125" s="248"/>
      <c r="S125" s="248"/>
      <c r="T125" s="135"/>
      <c r="U125" s="18"/>
      <c r="V125" s="18"/>
      <c r="W125" s="4"/>
      <c r="X125" s="340"/>
      <c r="Y125" s="340"/>
      <c r="Z125" s="116"/>
      <c r="AA125" s="116"/>
      <c r="AB125" s="18"/>
      <c r="AC125" s="18"/>
      <c r="AD125" s="340"/>
      <c r="AE125" s="340"/>
      <c r="AF125" s="348"/>
      <c r="AG125" s="348"/>
      <c r="AH125" s="302" t="s">
        <v>1375</v>
      </c>
      <c r="AI125" s="18">
        <v>44331</v>
      </c>
      <c r="AJ125" s="303" t="s">
        <v>17395</v>
      </c>
      <c r="AK125" s="18">
        <v>44331</v>
      </c>
      <c r="AL125" s="303" t="s">
        <v>17395</v>
      </c>
      <c r="AM125" s="135" t="s">
        <v>28</v>
      </c>
      <c r="AN125" s="135" t="s">
        <v>26</v>
      </c>
      <c r="AO125" s="135" t="s">
        <v>26</v>
      </c>
      <c r="AP125" s="135" t="s">
        <v>17396</v>
      </c>
      <c r="AQ125" s="135" t="s">
        <v>17397</v>
      </c>
      <c r="AR125" s="135"/>
      <c r="AS125" s="336" t="s">
        <v>17398</v>
      </c>
      <c r="AT125" s="336"/>
      <c r="AU125" s="135"/>
      <c r="AV125" s="135"/>
      <c r="AW125" s="135"/>
      <c r="AX125" s="302" t="s">
        <v>1375</v>
      </c>
      <c r="AY125" s="135" t="s">
        <v>26</v>
      </c>
      <c r="AZ125" s="135" t="s">
        <v>25</v>
      </c>
      <c r="BA125" s="135" t="s">
        <v>26</v>
      </c>
      <c r="BB125" s="135" t="s">
        <v>26</v>
      </c>
      <c r="BC125" s="348"/>
      <c r="BD125" s="135" t="s">
        <v>27</v>
      </c>
      <c r="BE125" s="135" t="s">
        <v>13</v>
      </c>
      <c r="BF125" s="135" t="s">
        <v>34</v>
      </c>
      <c r="BG125" s="135"/>
      <c r="BH125" s="116" t="s">
        <v>18203</v>
      </c>
      <c r="BI125" s="364"/>
      <c r="BJ125" s="116"/>
      <c r="BK125" s="116"/>
      <c r="BL125" s="116"/>
      <c r="BM125" s="116" t="s">
        <v>102</v>
      </c>
      <c r="BN125" s="116" t="s">
        <v>1378</v>
      </c>
      <c r="BO125" s="116" t="s">
        <v>1383</v>
      </c>
      <c r="BP125" s="116"/>
      <c r="BQ125" s="116" t="s">
        <v>8</v>
      </c>
      <c r="BR125" s="116" t="s">
        <v>1614</v>
      </c>
      <c r="BS125" s="116" t="s">
        <v>1408</v>
      </c>
      <c r="BT125"/>
      <c r="BU125"/>
      <c r="BV125" s="302" t="s">
        <v>1375</v>
      </c>
      <c r="BW125" s="135" t="s">
        <v>43</v>
      </c>
      <c r="BX125" s="373"/>
      <c r="BY125" s="373"/>
      <c r="BZ125" s="10" t="s">
        <v>154</v>
      </c>
      <c r="CA125" t="s">
        <v>17399</v>
      </c>
      <c r="CB125">
        <v>12000</v>
      </c>
      <c r="CC125" s="116"/>
      <c r="CD125" s="116" t="s">
        <v>1810</v>
      </c>
      <c r="CE125" s="116"/>
      <c r="CF125" s="116"/>
      <c r="CG125" s="116"/>
      <c r="CH125" s="304"/>
      <c r="CI125" s="116"/>
      <c r="CJ125" s="135" t="s">
        <v>16743</v>
      </c>
      <c r="CK125" s="135" t="s">
        <v>16743</v>
      </c>
      <c r="CL125" s="135" t="s">
        <v>16743</v>
      </c>
      <c r="CM125" s="135" t="s">
        <v>16743</v>
      </c>
      <c r="CN125" s="284" t="s">
        <v>17280</v>
      </c>
      <c r="CO125" s="296"/>
      <c r="CP125" s="296"/>
      <c r="CQ125" s="290"/>
      <c r="CR125" s="296"/>
      <c r="CS125" s="376"/>
      <c r="CT125" s="296"/>
      <c r="CU125" s="296"/>
      <c r="CV125" s="296"/>
      <c r="CW125" s="296"/>
      <c r="CX125" s="296"/>
      <c r="CY125" s="296"/>
      <c r="CZ125" s="296"/>
      <c r="DA125" s="296"/>
      <c r="DB125" s="296"/>
      <c r="DC125" s="296"/>
      <c r="DD125" s="296"/>
      <c r="DE125" s="296"/>
      <c r="DF125" s="296"/>
      <c r="DG125" s="296"/>
      <c r="DH125" s="284" t="s">
        <v>1375</v>
      </c>
      <c r="DI125" s="197" t="s">
        <v>130</v>
      </c>
      <c r="DJ125" s="4" t="s">
        <v>17354</v>
      </c>
      <c r="DK125" s="4" t="s">
        <v>17395</v>
      </c>
      <c r="DL125" s="285" t="s">
        <v>17320</v>
      </c>
      <c r="DM125" s="4" t="s">
        <v>17396</v>
      </c>
      <c r="DN125" s="4" t="s">
        <v>17398</v>
      </c>
      <c r="DO125" s="340"/>
      <c r="DP125" s="340"/>
      <c r="DQ125" s="4" t="s">
        <v>2140</v>
      </c>
      <c r="DR125" s="340"/>
      <c r="DS125" s="340"/>
      <c r="DT125" s="340"/>
      <c r="DU125" s="340"/>
      <c r="DV125" s="4">
        <v>12541106</v>
      </c>
      <c r="DW125" s="4" t="s">
        <v>17400</v>
      </c>
      <c r="DX125" s="4">
        <v>9111</v>
      </c>
      <c r="DY125" s="4"/>
      <c r="DZ125" s="348"/>
      <c r="EA125" s="4" t="s">
        <v>25</v>
      </c>
      <c r="EB125" s="4"/>
      <c r="EC125" s="4"/>
      <c r="ED125" s="340"/>
      <c r="EE125" s="340"/>
      <c r="EF125" s="340"/>
      <c r="EG125" s="348"/>
      <c r="EH125" s="348"/>
      <c r="EI125" s="4"/>
      <c r="EJ125" s="4" t="s">
        <v>26</v>
      </c>
      <c r="EK125" s="4" t="s">
        <v>25</v>
      </c>
      <c r="EL125" s="4"/>
      <c r="EM125" s="4" t="s">
        <v>1807</v>
      </c>
      <c r="EN125" s="4" t="s">
        <v>17372</v>
      </c>
      <c r="EO125" s="4" t="s">
        <v>1835</v>
      </c>
      <c r="EP125" s="340"/>
      <c r="EQ125" s="4" t="s">
        <v>1761</v>
      </c>
      <c r="ER125" s="4"/>
      <c r="ES125" s="4" t="s">
        <v>1888</v>
      </c>
      <c r="ET125" s="340"/>
      <c r="EU125" s="4" t="s">
        <v>112</v>
      </c>
      <c r="EV125" s="340"/>
      <c r="EW125" s="4" t="s">
        <v>1370</v>
      </c>
      <c r="EX125" s="340"/>
      <c r="EY125" s="4" t="s">
        <v>8</v>
      </c>
      <c r="EZ125" s="4"/>
      <c r="FA125" s="4" t="s">
        <v>26</v>
      </c>
      <c r="FB125" s="340"/>
      <c r="FC125" s="4"/>
      <c r="FD125" s="340"/>
      <c r="FE125" s="4" t="s">
        <v>2023</v>
      </c>
      <c r="FF125" s="4" t="s">
        <v>1838</v>
      </c>
      <c r="FG125" s="4" t="s">
        <v>26</v>
      </c>
      <c r="FH125" s="4" t="s">
        <v>1375</v>
      </c>
      <c r="FI125" s="4" t="s">
        <v>1839</v>
      </c>
      <c r="FJ125" s="4" t="s">
        <v>3742</v>
      </c>
      <c r="FK125" s="4" t="s">
        <v>3743</v>
      </c>
      <c r="FL125" t="s">
        <v>17401</v>
      </c>
      <c r="FM125" s="4" t="s">
        <v>17397</v>
      </c>
      <c r="FN125" s="4" t="s">
        <v>1839</v>
      </c>
      <c r="FO125" s="4" t="s">
        <v>1890</v>
      </c>
      <c r="FP125" s="4" t="s">
        <v>2509</v>
      </c>
      <c r="FQ125" s="4" t="s">
        <v>17402</v>
      </c>
      <c r="FR125" s="4" t="s">
        <v>1869</v>
      </c>
      <c r="FS125" s="4" t="s">
        <v>1870</v>
      </c>
      <c r="FT125" s="4"/>
      <c r="FU125" s="4"/>
      <c r="FV125"/>
      <c r="FW125" s="4"/>
      <c r="FX125" s="4"/>
      <c r="FY125" s="4"/>
      <c r="FZ125" s="4"/>
      <c r="GA125" s="4"/>
      <c r="GB125" s="4"/>
      <c r="GC125" s="340"/>
      <c r="GD125" s="340"/>
      <c r="GE125" s="340"/>
      <c r="GF125" s="348"/>
      <c r="GG125" s="348"/>
      <c r="GH125" s="3"/>
      <c r="GI125" s="4"/>
      <c r="GJ125" s="4"/>
      <c r="GK125" s="4"/>
      <c r="GL125" s="4"/>
      <c r="GM125" s="4"/>
      <c r="GN125" s="4"/>
      <c r="GO125" s="340"/>
      <c r="GP125" s="4"/>
      <c r="GQ125" s="340"/>
      <c r="GR125" s="4"/>
      <c r="GS125" s="340"/>
      <c r="GT125" s="4"/>
      <c r="GU125" s="4"/>
      <c r="GV125" s="4"/>
      <c r="GW125" s="4"/>
      <c r="GX125" s="4"/>
      <c r="GY125"/>
      <c r="GZ125"/>
      <c r="HA125" s="4"/>
      <c r="HB125" s="4"/>
      <c r="HC125" s="4"/>
    </row>
    <row r="126" spans="1:211" s="269" customFormat="1" ht="29" x14ac:dyDescent="0.35">
      <c r="A126" s="137">
        <v>575</v>
      </c>
      <c r="B126" s="340"/>
      <c r="C126" s="4" t="s">
        <v>1412</v>
      </c>
      <c r="D126" s="291">
        <v>44335</v>
      </c>
      <c r="E126" s="291">
        <v>44335</v>
      </c>
      <c r="F126" s="340"/>
      <c r="G126" s="289" t="s">
        <v>17403</v>
      </c>
      <c r="H126" s="266" t="s">
        <v>1375</v>
      </c>
      <c r="I126" s="4"/>
      <c r="J126" s="340"/>
      <c r="K126" s="348"/>
      <c r="L126" s="285"/>
      <c r="M126" s="358"/>
      <c r="N126" s="267" t="s">
        <v>19657</v>
      </c>
      <c r="O126" s="354"/>
      <c r="P126" s="354"/>
      <c r="Q126" s="285"/>
      <c r="R126" s="285"/>
      <c r="S126" s="285"/>
      <c r="T126" s="4"/>
      <c r="U126" s="291"/>
      <c r="V126" s="291"/>
      <c r="W126" s="4"/>
      <c r="X126" s="340"/>
      <c r="Y126" s="340"/>
      <c r="Z126" s="4"/>
      <c r="AA126" s="4" t="s">
        <v>25</v>
      </c>
      <c r="AB126" s="291">
        <v>44335</v>
      </c>
      <c r="AC126" s="291">
        <v>44335</v>
      </c>
      <c r="AD126" s="340"/>
      <c r="AE126" s="361"/>
      <c r="AF126" s="348"/>
      <c r="AG126" s="348"/>
      <c r="AH126" s="266" t="s">
        <v>1375</v>
      </c>
      <c r="AI126" s="291">
        <v>44331</v>
      </c>
      <c r="AJ126" s="292">
        <v>5.9027777777777783E-2</v>
      </c>
      <c r="AK126" s="291">
        <v>44331</v>
      </c>
      <c r="AL126" s="292">
        <v>5.9027777777777783E-2</v>
      </c>
      <c r="AM126" s="5" t="s">
        <v>28</v>
      </c>
      <c r="AN126" s="5" t="s">
        <v>26</v>
      </c>
      <c r="AO126" s="5" t="s">
        <v>26</v>
      </c>
      <c r="AP126" s="5" t="s">
        <v>17405</v>
      </c>
      <c r="AQ126" s="5" t="s">
        <v>17406</v>
      </c>
      <c r="AR126" s="5"/>
      <c r="AS126" s="337" t="s">
        <v>17731</v>
      </c>
      <c r="AT126" s="337">
        <v>121338177</v>
      </c>
      <c r="AU126" s="5"/>
      <c r="AV126" s="5"/>
      <c r="AW126" s="5"/>
      <c r="AX126" s="266" t="s">
        <v>1375</v>
      </c>
      <c r="AY126" s="5" t="s">
        <v>26</v>
      </c>
      <c r="AZ126" s="5" t="s">
        <v>25</v>
      </c>
      <c r="BA126" s="5" t="s">
        <v>26</v>
      </c>
      <c r="BB126" s="5" t="s">
        <v>26</v>
      </c>
      <c r="BC126" s="364"/>
      <c r="BD126" s="5" t="s">
        <v>27</v>
      </c>
      <c r="BE126" s="5" t="s">
        <v>13</v>
      </c>
      <c r="BF126" s="5" t="s">
        <v>34</v>
      </c>
      <c r="BG126" s="5" t="s">
        <v>34</v>
      </c>
      <c r="BH126" s="304" t="s">
        <v>18069</v>
      </c>
      <c r="BI126" s="364"/>
      <c r="BJ126" s="4"/>
      <c r="BK126" s="4"/>
      <c r="BL126" s="4"/>
      <c r="BM126" s="4" t="s">
        <v>102</v>
      </c>
      <c r="BN126" s="4" t="s">
        <v>1524</v>
      </c>
      <c r="BO126" s="4" t="s">
        <v>3725</v>
      </c>
      <c r="BP126" s="4" t="s">
        <v>25</v>
      </c>
      <c r="BQ126" s="4" t="s">
        <v>8</v>
      </c>
      <c r="BR126" s="4" t="s">
        <v>1614</v>
      </c>
      <c r="BS126" s="4" t="s">
        <v>1406</v>
      </c>
      <c r="BT126" t="s">
        <v>1406</v>
      </c>
      <c r="BU126" t="s">
        <v>17732</v>
      </c>
      <c r="BV126" s="266" t="s">
        <v>1375</v>
      </c>
      <c r="BW126" s="5" t="s">
        <v>1404</v>
      </c>
      <c r="BX126" s="373"/>
      <c r="BY126" s="373"/>
      <c r="BZ126" s="133" t="s">
        <v>154</v>
      </c>
      <c r="CA126" t="s">
        <v>14643</v>
      </c>
      <c r="CB126">
        <v>12000</v>
      </c>
      <c r="CC126" s="4"/>
      <c r="CD126" s="4" t="s">
        <v>1373</v>
      </c>
      <c r="CE126" s="123" t="s">
        <v>17</v>
      </c>
      <c r="CF126" s="4"/>
      <c r="CG126" s="4"/>
      <c r="CH126" s="123"/>
      <c r="CI126" s="4"/>
      <c r="CJ126" s="5" t="s">
        <v>16743</v>
      </c>
      <c r="CK126" s="5" t="s">
        <v>16743</v>
      </c>
      <c r="CL126" s="5" t="s">
        <v>16743</v>
      </c>
      <c r="CM126" s="5" t="s">
        <v>16743</v>
      </c>
      <c r="CN126" s="284" t="s">
        <v>17280</v>
      </c>
      <c r="CO126" s="296"/>
      <c r="CP126" s="296"/>
      <c r="CQ126" s="290"/>
      <c r="CR126" s="296"/>
      <c r="CS126" s="376"/>
      <c r="CT126" s="296"/>
      <c r="CU126" s="296"/>
      <c r="CV126" s="296"/>
      <c r="CW126" s="296"/>
      <c r="CX126" s="296"/>
      <c r="CY126" s="296"/>
      <c r="CZ126" s="296"/>
      <c r="DA126" s="296"/>
      <c r="DB126" s="296"/>
      <c r="DC126" s="296"/>
      <c r="DD126" s="296"/>
      <c r="DE126" s="296"/>
      <c r="DF126" s="296"/>
      <c r="DG126" s="296"/>
      <c r="DH126" s="284" t="s">
        <v>1375</v>
      </c>
      <c r="DI126" s="197" t="s">
        <v>129</v>
      </c>
      <c r="DJ126" s="4" t="s">
        <v>2823</v>
      </c>
      <c r="DK126" s="4" t="s">
        <v>17404</v>
      </c>
      <c r="DL126" s="285" t="s">
        <v>17320</v>
      </c>
      <c r="DM126" s="4" t="s">
        <v>17405</v>
      </c>
      <c r="DN126" s="4" t="s">
        <v>17407</v>
      </c>
      <c r="DO126" s="340"/>
      <c r="DP126" s="340"/>
      <c r="DQ126" s="4" t="s">
        <v>3265</v>
      </c>
      <c r="DR126" s="340"/>
      <c r="DS126" s="340"/>
      <c r="DT126" s="340"/>
      <c r="DU126" s="340"/>
      <c r="DV126" s="4">
        <v>14381108</v>
      </c>
      <c r="DW126" s="4" t="s">
        <v>17408</v>
      </c>
      <c r="DX126" s="4">
        <v>9111</v>
      </c>
      <c r="DY126" s="4"/>
      <c r="DZ126" s="348"/>
      <c r="EA126" s="4" t="s">
        <v>25</v>
      </c>
      <c r="EB126" s="4">
        <v>2</v>
      </c>
      <c r="EC126" s="4" t="s">
        <v>1887</v>
      </c>
      <c r="ED126" s="340"/>
      <c r="EE126" s="340"/>
      <c r="EF126" s="340"/>
      <c r="EG126" s="348"/>
      <c r="EH126" s="348"/>
      <c r="EI126" s="4"/>
      <c r="EJ126" s="4" t="s">
        <v>26</v>
      </c>
      <c r="EK126" s="4" t="s">
        <v>25</v>
      </c>
      <c r="EL126" s="4"/>
      <c r="EM126" s="4" t="s">
        <v>1834</v>
      </c>
      <c r="EN126" s="4"/>
      <c r="EO126" s="4" t="s">
        <v>1835</v>
      </c>
      <c r="EP126" s="340"/>
      <c r="EQ126" s="4" t="s">
        <v>1836</v>
      </c>
      <c r="ER126" s="4"/>
      <c r="ES126" s="4" t="s">
        <v>1888</v>
      </c>
      <c r="ET126" s="340"/>
      <c r="EU126" s="4" t="s">
        <v>113</v>
      </c>
      <c r="EV126" s="340"/>
      <c r="EW126" s="4" t="s">
        <v>1373</v>
      </c>
      <c r="EX126" s="340"/>
      <c r="EY126" s="4" t="s">
        <v>8</v>
      </c>
      <c r="EZ126" s="4"/>
      <c r="FA126" s="4" t="s">
        <v>26</v>
      </c>
      <c r="FB126" s="340"/>
      <c r="FC126" s="4"/>
      <c r="FD126" s="340"/>
      <c r="FE126" s="4" t="s">
        <v>1837</v>
      </c>
      <c r="FF126" s="4" t="s">
        <v>2408</v>
      </c>
      <c r="FG126" s="4" t="s">
        <v>26</v>
      </c>
      <c r="FH126" s="4" t="s">
        <v>1375</v>
      </c>
      <c r="FI126" s="4" t="s">
        <v>1839</v>
      </c>
      <c r="FJ126" s="4" t="s">
        <v>2269</v>
      </c>
      <c r="FK126" s="4" t="s">
        <v>76</v>
      </c>
      <c r="FL126" t="s">
        <v>17409</v>
      </c>
      <c r="FM126" s="4" t="s">
        <v>17406</v>
      </c>
      <c r="FN126" s="4" t="s">
        <v>1839</v>
      </c>
      <c r="FO126" s="4" t="s">
        <v>16872</v>
      </c>
      <c r="FP126" s="4" t="s">
        <v>15433</v>
      </c>
      <c r="FQ126" s="4" t="s">
        <v>17410</v>
      </c>
      <c r="FR126" s="4" t="s">
        <v>1869</v>
      </c>
      <c r="FS126" s="4" t="s">
        <v>1844</v>
      </c>
      <c r="FT126" s="4"/>
      <c r="FU126" s="4"/>
      <c r="FV126"/>
      <c r="FW126" s="4"/>
      <c r="FX126" s="4"/>
      <c r="FY126" s="4"/>
      <c r="FZ126" s="4"/>
      <c r="GA126" s="4"/>
      <c r="GB126" s="4"/>
      <c r="GC126" s="340"/>
      <c r="GD126" s="340"/>
      <c r="GE126" s="340"/>
      <c r="GF126" s="348"/>
      <c r="GG126" s="348"/>
      <c r="GH126" s="3"/>
      <c r="GI126" s="4"/>
      <c r="GJ126" s="4"/>
      <c r="GK126" s="4"/>
      <c r="GL126" s="4"/>
      <c r="GM126" s="4"/>
      <c r="GN126" s="4"/>
      <c r="GO126" s="340"/>
      <c r="GP126" s="4"/>
      <c r="GQ126" s="340"/>
      <c r="GR126" s="4"/>
      <c r="GS126" s="340"/>
      <c r="GT126" s="4"/>
      <c r="GU126" s="4"/>
      <c r="GV126" s="4"/>
      <c r="GW126" s="4"/>
      <c r="GX126" s="4"/>
      <c r="GY126"/>
      <c r="GZ126"/>
      <c r="HA126" s="4"/>
      <c r="HB126" s="4"/>
      <c r="HC126" s="4"/>
    </row>
    <row r="127" spans="1:211" s="269" customFormat="1" ht="29" x14ac:dyDescent="0.35">
      <c r="A127" s="137">
        <v>574</v>
      </c>
      <c r="B127" s="340"/>
      <c r="C127" s="4" t="s">
        <v>1412</v>
      </c>
      <c r="D127" s="291">
        <v>44336</v>
      </c>
      <c r="E127" s="291">
        <v>44336</v>
      </c>
      <c r="F127" s="340"/>
      <c r="G127" s="289" t="s">
        <v>17411</v>
      </c>
      <c r="H127" s="266" t="s">
        <v>1375</v>
      </c>
      <c r="I127" s="4"/>
      <c r="J127" s="340"/>
      <c r="K127" s="348"/>
      <c r="L127" s="285"/>
      <c r="M127" s="358"/>
      <c r="N127" s="267" t="s">
        <v>19657</v>
      </c>
      <c r="O127" s="354"/>
      <c r="P127" s="354"/>
      <c r="Q127" s="285"/>
      <c r="R127" s="285"/>
      <c r="S127" s="285"/>
      <c r="T127" s="4"/>
      <c r="U127" s="291"/>
      <c r="V127" s="291"/>
      <c r="W127" s="4"/>
      <c r="X127" s="340"/>
      <c r="Y127" s="340"/>
      <c r="Z127" s="4"/>
      <c r="AA127" s="4" t="s">
        <v>25</v>
      </c>
      <c r="AB127" s="291">
        <v>44336</v>
      </c>
      <c r="AC127" s="291">
        <v>44336</v>
      </c>
      <c r="AD127" s="340"/>
      <c r="AE127" s="340"/>
      <c r="AF127" s="348"/>
      <c r="AG127" s="348"/>
      <c r="AH127" s="266" t="s">
        <v>1375</v>
      </c>
      <c r="AI127" s="291">
        <v>44331</v>
      </c>
      <c r="AJ127" s="292">
        <v>5.6944444444444443E-2</v>
      </c>
      <c r="AK127" s="291">
        <v>44331</v>
      </c>
      <c r="AL127" s="292">
        <v>7.6388888888888895E-2</v>
      </c>
      <c r="AM127" s="5" t="s">
        <v>28</v>
      </c>
      <c r="AN127" s="5" t="s">
        <v>26</v>
      </c>
      <c r="AO127" s="5" t="s">
        <v>26</v>
      </c>
      <c r="AP127" s="5" t="s">
        <v>17733</v>
      </c>
      <c r="AQ127" s="5" t="s">
        <v>17734</v>
      </c>
      <c r="AR127" s="5"/>
      <c r="AS127" s="337" t="s">
        <v>17414</v>
      </c>
      <c r="AT127" s="337" t="s">
        <v>17735</v>
      </c>
      <c r="AU127" s="5"/>
      <c r="AV127" s="5"/>
      <c r="AW127" s="5"/>
      <c r="AX127" s="266" t="s">
        <v>1375</v>
      </c>
      <c r="AY127" s="5" t="s">
        <v>26</v>
      </c>
      <c r="AZ127" s="5" t="s">
        <v>25</v>
      </c>
      <c r="BA127" s="5" t="s">
        <v>26</v>
      </c>
      <c r="BB127" s="5" t="s">
        <v>26</v>
      </c>
      <c r="BC127" s="364"/>
      <c r="BD127" s="5" t="s">
        <v>27</v>
      </c>
      <c r="BE127" s="5" t="s">
        <v>13</v>
      </c>
      <c r="BF127" s="5" t="s">
        <v>34</v>
      </c>
      <c r="BG127" s="5" t="s">
        <v>34</v>
      </c>
      <c r="BH127" s="304" t="s">
        <v>18069</v>
      </c>
      <c r="BI127" s="364"/>
      <c r="BJ127" s="4"/>
      <c r="BK127" s="4"/>
      <c r="BL127" s="4"/>
      <c r="BM127" s="4" t="s">
        <v>102</v>
      </c>
      <c r="BN127" s="4" t="s">
        <v>1524</v>
      </c>
      <c r="BO127" s="4" t="s">
        <v>3725</v>
      </c>
      <c r="BP127" s="4" t="s">
        <v>25</v>
      </c>
      <c r="BQ127" s="4" t="s">
        <v>8</v>
      </c>
      <c r="BR127" s="4" t="s">
        <v>1614</v>
      </c>
      <c r="BS127" s="4" t="s">
        <v>1406</v>
      </c>
      <c r="BT127" t="s">
        <v>17736</v>
      </c>
      <c r="BU127" t="s">
        <v>17737</v>
      </c>
      <c r="BV127" s="266" t="s">
        <v>1375</v>
      </c>
      <c r="BW127" s="5" t="s">
        <v>1404</v>
      </c>
      <c r="BX127" s="373"/>
      <c r="BY127" s="373"/>
      <c r="BZ127" s="133" t="s">
        <v>154</v>
      </c>
      <c r="CA127" t="s">
        <v>17444</v>
      </c>
      <c r="CB127">
        <v>12000</v>
      </c>
      <c r="CC127" s="4"/>
      <c r="CD127" s="4" t="s">
        <v>1373</v>
      </c>
      <c r="CE127" s="123" t="s">
        <v>17</v>
      </c>
      <c r="CF127" s="4"/>
      <c r="CG127" s="4"/>
      <c r="CH127" s="123"/>
      <c r="CI127" s="4"/>
      <c r="CJ127" s="5" t="s">
        <v>16743</v>
      </c>
      <c r="CK127" s="5" t="s">
        <v>16743</v>
      </c>
      <c r="CL127" s="5" t="s">
        <v>16743</v>
      </c>
      <c r="CM127" s="5" t="s">
        <v>16743</v>
      </c>
      <c r="CN127" s="284" t="s">
        <v>17280</v>
      </c>
      <c r="CO127" s="296"/>
      <c r="CP127" s="296"/>
      <c r="CQ127" s="290"/>
      <c r="CR127" s="296"/>
      <c r="CS127" s="376"/>
      <c r="CT127" s="296"/>
      <c r="CU127" s="296"/>
      <c r="CV127" s="296"/>
      <c r="CW127" s="296"/>
      <c r="CX127" s="296"/>
      <c r="CY127" s="296"/>
      <c r="CZ127" s="296"/>
      <c r="DA127" s="296"/>
      <c r="DB127" s="296"/>
      <c r="DC127" s="296"/>
      <c r="DD127" s="296"/>
      <c r="DE127" s="296"/>
      <c r="DF127" s="296"/>
      <c r="DG127" s="296"/>
      <c r="DH127" s="284" t="s">
        <v>1375</v>
      </c>
      <c r="DI127" s="197" t="s">
        <v>129</v>
      </c>
      <c r="DJ127" s="4" t="s">
        <v>17415</v>
      </c>
      <c r="DK127" s="4" t="s">
        <v>17412</v>
      </c>
      <c r="DL127" s="285" t="s">
        <v>17320</v>
      </c>
      <c r="DM127" s="4" t="s">
        <v>17413</v>
      </c>
      <c r="DN127" s="4" t="s">
        <v>17414</v>
      </c>
      <c r="DO127" s="340"/>
      <c r="DP127" s="340"/>
      <c r="DQ127" s="4" t="s">
        <v>1551</v>
      </c>
      <c r="DR127" s="340"/>
      <c r="DS127" s="340"/>
      <c r="DT127" s="340"/>
      <c r="DU127" s="340"/>
      <c r="DV127" s="4">
        <v>14381105</v>
      </c>
      <c r="DW127" s="4" t="s">
        <v>17416</v>
      </c>
      <c r="DX127" s="4">
        <v>9111</v>
      </c>
      <c r="DY127" s="4"/>
      <c r="DZ127" s="348"/>
      <c r="EA127" s="4" t="s">
        <v>25</v>
      </c>
      <c r="EB127" s="4">
        <v>5</v>
      </c>
      <c r="EC127" s="4" t="s">
        <v>1887</v>
      </c>
      <c r="ED127" s="340"/>
      <c r="EE127" s="340"/>
      <c r="EF127" s="340"/>
      <c r="EG127" s="348"/>
      <c r="EH127" s="348"/>
      <c r="EI127" s="4"/>
      <c r="EJ127" s="4" t="s">
        <v>26</v>
      </c>
      <c r="EK127" s="4" t="s">
        <v>25</v>
      </c>
      <c r="EL127" s="4"/>
      <c r="EM127" s="4" t="s">
        <v>1834</v>
      </c>
      <c r="EN127" s="4"/>
      <c r="EO127" s="4" t="s">
        <v>1835</v>
      </c>
      <c r="EP127" s="340"/>
      <c r="EQ127" s="4" t="s">
        <v>1836</v>
      </c>
      <c r="ER127" s="4"/>
      <c r="ES127" s="4" t="s">
        <v>1888</v>
      </c>
      <c r="ET127" s="340"/>
      <c r="EU127" s="4" t="s">
        <v>113</v>
      </c>
      <c r="EV127" s="340"/>
      <c r="EW127" s="4" t="s">
        <v>1373</v>
      </c>
      <c r="EX127" s="340"/>
      <c r="EY127" s="4" t="s">
        <v>8</v>
      </c>
      <c r="EZ127" s="4"/>
      <c r="FA127" s="4" t="s">
        <v>26</v>
      </c>
      <c r="FB127" s="340"/>
      <c r="FC127" s="4"/>
      <c r="FD127" s="340"/>
      <c r="FE127" s="4" t="s">
        <v>1837</v>
      </c>
      <c r="FF127" s="4" t="s">
        <v>2408</v>
      </c>
      <c r="FG127" s="4" t="s">
        <v>26</v>
      </c>
      <c r="FH127" s="4" t="s">
        <v>1375</v>
      </c>
      <c r="FI127" s="4"/>
      <c r="FJ127" s="4"/>
      <c r="FK127" s="4"/>
      <c r="FL127"/>
      <c r="FM127" s="4"/>
      <c r="FN127" s="4"/>
      <c r="FO127" s="4"/>
      <c r="FP127" s="4"/>
      <c r="FQ127" s="4"/>
      <c r="FR127" s="4"/>
      <c r="FS127" s="4"/>
      <c r="FT127" s="4"/>
      <c r="FU127" s="4"/>
      <c r="FV127"/>
      <c r="FW127" s="4"/>
      <c r="FX127" s="4"/>
      <c r="FY127" s="4"/>
      <c r="FZ127" s="4"/>
      <c r="GA127" s="4"/>
      <c r="GB127" s="4"/>
      <c r="GC127" s="340"/>
      <c r="GD127" s="340"/>
      <c r="GE127" s="340"/>
      <c r="GF127" s="348"/>
      <c r="GG127" s="348"/>
      <c r="GH127" s="3"/>
      <c r="GI127" s="4"/>
      <c r="GJ127" s="4"/>
      <c r="GK127" s="4"/>
      <c r="GL127" s="4"/>
      <c r="GM127" s="4"/>
      <c r="GN127" s="4"/>
      <c r="GO127" s="340"/>
      <c r="GP127" s="4"/>
      <c r="GQ127" s="340"/>
      <c r="GR127" s="4"/>
      <c r="GS127" s="340"/>
      <c r="GT127" s="4"/>
      <c r="GU127" s="4"/>
      <c r="GV127" s="4"/>
      <c r="GW127" s="4"/>
      <c r="GX127" s="4"/>
      <c r="GY127"/>
      <c r="GZ127"/>
      <c r="HA127" s="4"/>
      <c r="HB127" s="4"/>
      <c r="HC127" s="4"/>
    </row>
    <row r="128" spans="1:211" s="269" customFormat="1" x14ac:dyDescent="0.35">
      <c r="A128" s="137">
        <v>573</v>
      </c>
      <c r="B128" s="339"/>
      <c r="C128" s="123" t="s">
        <v>1412</v>
      </c>
      <c r="D128" s="124">
        <v>44332</v>
      </c>
      <c r="E128" s="124">
        <v>44332</v>
      </c>
      <c r="F128" s="340"/>
      <c r="G128" s="125" t="s">
        <v>17417</v>
      </c>
      <c r="H128" s="266" t="s">
        <v>1375</v>
      </c>
      <c r="I128" s="123"/>
      <c r="J128" s="339"/>
      <c r="K128" s="355"/>
      <c r="L128" s="267"/>
      <c r="M128" s="354"/>
      <c r="N128" s="267" t="s">
        <v>19657</v>
      </c>
      <c r="O128" s="354"/>
      <c r="P128" s="354"/>
      <c r="Q128" s="267"/>
      <c r="R128" s="267"/>
      <c r="S128" s="267"/>
      <c r="T128" s="123"/>
      <c r="U128" s="124"/>
      <c r="V128" s="124"/>
      <c r="W128" s="123"/>
      <c r="X128" s="339"/>
      <c r="Y128" s="339"/>
      <c r="Z128" s="123"/>
      <c r="AA128" s="123"/>
      <c r="AB128" s="124"/>
      <c r="AC128" s="124"/>
      <c r="AD128" s="339"/>
      <c r="AE128" s="339"/>
      <c r="AF128" s="355"/>
      <c r="AG128" s="355"/>
      <c r="AH128" s="266" t="s">
        <v>1375</v>
      </c>
      <c r="AI128" s="124">
        <v>44331</v>
      </c>
      <c r="AJ128" s="252" t="s">
        <v>17418</v>
      </c>
      <c r="AK128" s="124">
        <v>44331</v>
      </c>
      <c r="AL128" s="252" t="s">
        <v>17418</v>
      </c>
      <c r="AM128" s="85" t="s">
        <v>28</v>
      </c>
      <c r="AN128" s="85" t="s">
        <v>26</v>
      </c>
      <c r="AO128" s="85" t="s">
        <v>26</v>
      </c>
      <c r="AP128" s="85" t="s">
        <v>17419</v>
      </c>
      <c r="AQ128" s="85" t="s">
        <v>17420</v>
      </c>
      <c r="AR128" s="85"/>
      <c r="AS128" s="335" t="s">
        <v>17421</v>
      </c>
      <c r="AT128" s="335"/>
      <c r="AU128" s="85"/>
      <c r="AV128" s="85"/>
      <c r="AW128" s="85"/>
      <c r="AX128" s="266" t="s">
        <v>1375</v>
      </c>
      <c r="AY128" s="85" t="s">
        <v>26</v>
      </c>
      <c r="AZ128" s="85" t="s">
        <v>26</v>
      </c>
      <c r="BA128" s="85" t="s">
        <v>26</v>
      </c>
      <c r="BB128" s="85" t="s">
        <v>26</v>
      </c>
      <c r="BC128" s="348"/>
      <c r="BD128" s="85" t="s">
        <v>33</v>
      </c>
      <c r="BE128" s="85" t="s">
        <v>16</v>
      </c>
      <c r="BF128" s="85"/>
      <c r="BG128" s="85"/>
      <c r="BH128" s="304" t="s">
        <v>18069</v>
      </c>
      <c r="BI128" s="364"/>
      <c r="BJ128" s="123"/>
      <c r="BK128" s="123"/>
      <c r="BL128" s="123"/>
      <c r="BM128" s="123" t="s">
        <v>106</v>
      </c>
      <c r="BN128" s="123"/>
      <c r="BO128" s="123"/>
      <c r="BP128" s="123"/>
      <c r="BQ128" s="4" t="s">
        <v>8</v>
      </c>
      <c r="BR128" s="123"/>
      <c r="BS128" s="123"/>
      <c r="BT128"/>
      <c r="BU128"/>
      <c r="BV128" s="266" t="s">
        <v>1375</v>
      </c>
      <c r="BW128" s="85" t="s">
        <v>43</v>
      </c>
      <c r="BX128" s="372"/>
      <c r="BY128" s="372"/>
      <c r="BZ128" s="129" t="s">
        <v>418</v>
      </c>
      <c r="CA128" t="s">
        <v>7003</v>
      </c>
      <c r="CB128">
        <v>12000</v>
      </c>
      <c r="CC128" s="123"/>
      <c r="CD128" s="123" t="s">
        <v>1368</v>
      </c>
      <c r="CE128" s="123" t="s">
        <v>17</v>
      </c>
      <c r="CF128" s="123"/>
      <c r="CG128" s="123"/>
      <c r="CH128" s="123">
        <v>244</v>
      </c>
      <c r="CI128" s="123"/>
      <c r="CJ128" s="85" t="s">
        <v>16743</v>
      </c>
      <c r="CK128" s="85" t="s">
        <v>16743</v>
      </c>
      <c r="CL128" s="85" t="s">
        <v>16743</v>
      </c>
      <c r="CM128" s="85" t="s">
        <v>16743</v>
      </c>
      <c r="CN128" s="284" t="s">
        <v>17280</v>
      </c>
      <c r="CO128" s="296"/>
      <c r="CP128" s="296"/>
      <c r="CQ128" s="290"/>
      <c r="CR128" s="296"/>
      <c r="CS128" s="376"/>
      <c r="CT128" s="296"/>
      <c r="CU128" s="296"/>
      <c r="CV128" s="296"/>
      <c r="CW128" s="296"/>
      <c r="CX128" s="296"/>
      <c r="CY128" s="296"/>
      <c r="CZ128" s="296"/>
      <c r="DA128" s="296"/>
      <c r="DB128" s="296"/>
      <c r="DC128" s="296"/>
      <c r="DD128" s="296"/>
      <c r="DE128" s="296"/>
      <c r="DF128" s="296"/>
      <c r="DG128" s="296"/>
      <c r="DH128" s="284" t="s">
        <v>1375</v>
      </c>
      <c r="DI128" s="197" t="s">
        <v>120</v>
      </c>
      <c r="DJ128" s="4" t="s">
        <v>2197</v>
      </c>
      <c r="DK128" s="4" t="s">
        <v>17418</v>
      </c>
      <c r="DL128" s="285" t="s">
        <v>17320</v>
      </c>
      <c r="DM128" s="4" t="s">
        <v>17419</v>
      </c>
      <c r="DN128" s="4" t="s">
        <v>17421</v>
      </c>
      <c r="DO128" s="340"/>
      <c r="DP128" s="340"/>
      <c r="DQ128" s="4" t="s">
        <v>17322</v>
      </c>
      <c r="DR128" s="340"/>
      <c r="DS128" s="340"/>
      <c r="DT128" s="340"/>
      <c r="DU128" s="340"/>
      <c r="DV128" s="4">
        <v>102541101</v>
      </c>
      <c r="DW128" s="4" t="s">
        <v>17422</v>
      </c>
      <c r="DX128" s="4">
        <v>9002</v>
      </c>
      <c r="DY128" s="4">
        <v>1</v>
      </c>
      <c r="DZ128" s="348"/>
      <c r="EA128" s="4" t="s">
        <v>25</v>
      </c>
      <c r="EB128" s="4">
        <v>7</v>
      </c>
      <c r="EC128" s="4" t="s">
        <v>1887</v>
      </c>
      <c r="ED128" s="340"/>
      <c r="EE128" s="340"/>
      <c r="EF128" s="340"/>
      <c r="EG128" s="348"/>
      <c r="EH128" s="348"/>
      <c r="EI128" s="4"/>
      <c r="EJ128" s="4" t="s">
        <v>26</v>
      </c>
      <c r="EK128" s="4" t="s">
        <v>25</v>
      </c>
      <c r="EL128" s="4"/>
      <c r="EM128" s="4" t="s">
        <v>1759</v>
      </c>
      <c r="EN128" s="4"/>
      <c r="EO128" s="4" t="s">
        <v>1760</v>
      </c>
      <c r="EP128" s="340"/>
      <c r="EQ128" s="4" t="s">
        <v>1761</v>
      </c>
      <c r="ER128" s="4"/>
      <c r="ES128" s="4" t="s">
        <v>1956</v>
      </c>
      <c r="ET128" s="340"/>
      <c r="EU128" s="4" t="s">
        <v>112</v>
      </c>
      <c r="EV128" s="340"/>
      <c r="EW128" s="4" t="s">
        <v>1368</v>
      </c>
      <c r="EX128" s="340"/>
      <c r="EY128" s="4" t="s">
        <v>8</v>
      </c>
      <c r="EZ128" s="4"/>
      <c r="FA128" s="4" t="s">
        <v>25</v>
      </c>
      <c r="FB128" s="340"/>
      <c r="FC128" s="4" t="s">
        <v>1816</v>
      </c>
      <c r="FD128" s="340"/>
      <c r="FE128" s="4" t="s">
        <v>2674</v>
      </c>
      <c r="FF128" s="4" t="s">
        <v>2842</v>
      </c>
      <c r="FG128" s="4" t="s">
        <v>26</v>
      </c>
      <c r="FH128" s="4" t="s">
        <v>3884</v>
      </c>
      <c r="FI128" s="4" t="s">
        <v>1839</v>
      </c>
      <c r="FJ128" s="4" t="s">
        <v>1994</v>
      </c>
      <c r="FK128" s="4" t="s">
        <v>73</v>
      </c>
      <c r="FL128" t="s">
        <v>17423</v>
      </c>
      <c r="FM128" s="4" t="s">
        <v>17420</v>
      </c>
      <c r="FN128" s="4" t="s">
        <v>1839</v>
      </c>
      <c r="FO128" s="4" t="s">
        <v>2324</v>
      </c>
      <c r="FP128" s="4" t="s">
        <v>4009</v>
      </c>
      <c r="FQ128" s="4" t="s">
        <v>17424</v>
      </c>
      <c r="FR128" s="4" t="s">
        <v>1869</v>
      </c>
      <c r="FS128" s="4" t="s">
        <v>1870</v>
      </c>
      <c r="FT128" s="4"/>
      <c r="FU128" s="4"/>
      <c r="FV128"/>
      <c r="FW128" s="4"/>
      <c r="FX128" s="4"/>
      <c r="FY128" s="4"/>
      <c r="FZ128" s="4"/>
      <c r="GA128" s="4"/>
      <c r="GB128" s="4"/>
      <c r="GC128" s="340"/>
      <c r="GD128" s="340"/>
      <c r="GE128" s="340"/>
      <c r="GF128" s="348"/>
      <c r="GG128" s="348"/>
      <c r="GH128" s="3"/>
      <c r="GI128" s="4"/>
      <c r="GJ128" s="4"/>
      <c r="GK128" s="4"/>
      <c r="GL128" s="4"/>
      <c r="GM128" s="4"/>
      <c r="GN128" s="4"/>
      <c r="GO128" s="340"/>
      <c r="GP128" s="4"/>
      <c r="GQ128" s="340"/>
      <c r="GR128" s="4"/>
      <c r="GS128" s="340"/>
      <c r="GT128" s="4"/>
      <c r="GU128" s="4"/>
      <c r="GV128" s="4"/>
      <c r="GW128" s="4"/>
      <c r="GX128" s="4"/>
      <c r="GY128"/>
      <c r="GZ128"/>
      <c r="HA128" s="4"/>
      <c r="HB128" s="4"/>
      <c r="HC128" s="4" t="str">
        <f ca="1">IFERROR(INDIRECT("'[2021_Ignition_Tracker_QC_File_20210520.xlsm]Ignition Tracker'!"&amp;ADDRESS(MATCH($A128,'[3]Ignition Tracker'!$A:$A,0),MATCH(HC$1,'[3]Ignition Tracker'!$1:$1,0))),"")</f>
        <v/>
      </c>
    </row>
    <row r="129" spans="1:211" s="269" customFormat="1" ht="43.5" x14ac:dyDescent="0.35">
      <c r="A129" s="137">
        <v>572</v>
      </c>
      <c r="B129" s="340"/>
      <c r="C129" s="4" t="s">
        <v>1412</v>
      </c>
      <c r="D129" s="291">
        <v>44335</v>
      </c>
      <c r="E129" s="291">
        <v>44335</v>
      </c>
      <c r="F129" s="340"/>
      <c r="G129" s="289" t="s">
        <v>17425</v>
      </c>
      <c r="H129" s="266" t="s">
        <v>1375</v>
      </c>
      <c r="I129" s="4"/>
      <c r="J129" s="340"/>
      <c r="K129" s="348"/>
      <c r="L129" s="285"/>
      <c r="M129" s="358"/>
      <c r="N129" s="267" t="s">
        <v>19657</v>
      </c>
      <c r="O129" s="354"/>
      <c r="P129" s="354"/>
      <c r="Q129" s="285"/>
      <c r="R129" s="285"/>
      <c r="S129" s="285"/>
      <c r="T129" s="4"/>
      <c r="U129" s="291"/>
      <c r="V129" s="291"/>
      <c r="W129" s="4"/>
      <c r="X129" s="340"/>
      <c r="Y129" s="340"/>
      <c r="Z129" s="4"/>
      <c r="AA129" s="4" t="s">
        <v>25</v>
      </c>
      <c r="AB129" s="291">
        <v>44335</v>
      </c>
      <c r="AC129" s="291">
        <v>44335</v>
      </c>
      <c r="AD129" s="340"/>
      <c r="AE129" s="361"/>
      <c r="AF129" s="348"/>
      <c r="AG129" s="348"/>
      <c r="AH129" s="266" t="s">
        <v>1375</v>
      </c>
      <c r="AI129" s="291">
        <v>44331</v>
      </c>
      <c r="AJ129" s="292">
        <v>8.1250000000000003E-2</v>
      </c>
      <c r="AK129" s="291">
        <v>44331</v>
      </c>
      <c r="AL129" s="292">
        <v>8.1250000000000003E-2</v>
      </c>
      <c r="AM129" s="5" t="s">
        <v>28</v>
      </c>
      <c r="AN129" s="5" t="s">
        <v>26</v>
      </c>
      <c r="AO129" s="5" t="s">
        <v>26</v>
      </c>
      <c r="AP129" s="5" t="s">
        <v>17427</v>
      </c>
      <c r="AQ129" s="5" t="s">
        <v>17428</v>
      </c>
      <c r="AR129" s="5"/>
      <c r="AS129" s="337" t="s">
        <v>17738</v>
      </c>
      <c r="AT129" s="337">
        <v>121337738</v>
      </c>
      <c r="AU129" s="5"/>
      <c r="AV129" s="5"/>
      <c r="AW129" s="5"/>
      <c r="AX129" s="266" t="s">
        <v>1375</v>
      </c>
      <c r="AY129" s="5" t="s">
        <v>26</v>
      </c>
      <c r="AZ129" s="5" t="s">
        <v>25</v>
      </c>
      <c r="BA129" s="5" t="s">
        <v>26</v>
      </c>
      <c r="BB129" s="5" t="s">
        <v>26</v>
      </c>
      <c r="BC129" s="364"/>
      <c r="BD129" s="5" t="s">
        <v>27</v>
      </c>
      <c r="BE129" s="5" t="s">
        <v>13</v>
      </c>
      <c r="BF129" s="5" t="s">
        <v>34</v>
      </c>
      <c r="BG129" s="5" t="s">
        <v>34</v>
      </c>
      <c r="BH129" s="304" t="s">
        <v>18051</v>
      </c>
      <c r="BI129" s="364"/>
      <c r="BJ129" s="4"/>
      <c r="BK129" s="4"/>
      <c r="BL129" s="4"/>
      <c r="BM129" s="4" t="s">
        <v>102</v>
      </c>
      <c r="BN129" s="4" t="s">
        <v>1524</v>
      </c>
      <c r="BO129" s="4" t="s">
        <v>3725</v>
      </c>
      <c r="BP129" s="4" t="s">
        <v>25</v>
      </c>
      <c r="BQ129" s="4" t="s">
        <v>8</v>
      </c>
      <c r="BR129" s="4" t="s">
        <v>1614</v>
      </c>
      <c r="BS129" s="4" t="s">
        <v>1406</v>
      </c>
      <c r="BT129" t="s">
        <v>17739</v>
      </c>
      <c r="BU129" t="s">
        <v>17740</v>
      </c>
      <c r="BV129" s="266" t="s">
        <v>1375</v>
      </c>
      <c r="BW129" s="5" t="s">
        <v>1404</v>
      </c>
      <c r="BX129" s="373"/>
      <c r="BY129" s="373"/>
      <c r="BZ129" s="133" t="s">
        <v>154</v>
      </c>
      <c r="CA129" t="s">
        <v>17389</v>
      </c>
      <c r="CB129">
        <v>12000</v>
      </c>
      <c r="CC129" s="4"/>
      <c r="CD129" s="4" t="s">
        <v>1373</v>
      </c>
      <c r="CE129" s="123" t="s">
        <v>17</v>
      </c>
      <c r="CF129" s="4"/>
      <c r="CG129" s="4"/>
      <c r="CH129" s="123"/>
      <c r="CI129" s="4"/>
      <c r="CJ129" s="5" t="s">
        <v>16743</v>
      </c>
      <c r="CK129" s="5" t="s">
        <v>16743</v>
      </c>
      <c r="CL129" s="5" t="s">
        <v>16743</v>
      </c>
      <c r="CM129" s="5" t="s">
        <v>16743</v>
      </c>
      <c r="CN129" s="284" t="s">
        <v>17280</v>
      </c>
      <c r="CO129" s="296"/>
      <c r="CP129" s="296"/>
      <c r="CQ129" s="290"/>
      <c r="CR129" s="296"/>
      <c r="CS129" s="376"/>
      <c r="CT129" s="296"/>
      <c r="CU129" s="296"/>
      <c r="CV129" s="296"/>
      <c r="CW129" s="296"/>
      <c r="CX129" s="296"/>
      <c r="CY129" s="296"/>
      <c r="CZ129" s="296"/>
      <c r="DA129" s="296"/>
      <c r="DB129" s="296"/>
      <c r="DC129" s="296"/>
      <c r="DD129" s="296"/>
      <c r="DE129" s="296"/>
      <c r="DF129" s="296"/>
      <c r="DG129" s="296"/>
      <c r="DH129" s="284" t="s">
        <v>1375</v>
      </c>
      <c r="DI129" s="197" t="s">
        <v>129</v>
      </c>
      <c r="DJ129" s="4" t="s">
        <v>2823</v>
      </c>
      <c r="DK129" s="4" t="s">
        <v>17426</v>
      </c>
      <c r="DL129" s="285" t="s">
        <v>17320</v>
      </c>
      <c r="DM129" s="4" t="s">
        <v>17427</v>
      </c>
      <c r="DN129" s="4" t="s">
        <v>17429</v>
      </c>
      <c r="DO129" s="340"/>
      <c r="DP129" s="340"/>
      <c r="DQ129" s="4" t="s">
        <v>3265</v>
      </c>
      <c r="DR129" s="340"/>
      <c r="DS129" s="340"/>
      <c r="DT129" s="340"/>
      <c r="DU129" s="340"/>
      <c r="DV129" s="4">
        <v>14381106</v>
      </c>
      <c r="DW129" s="4" t="s">
        <v>17430</v>
      </c>
      <c r="DX129" s="4">
        <v>9111</v>
      </c>
      <c r="DY129" s="4"/>
      <c r="DZ129" s="348"/>
      <c r="EA129" s="4" t="s">
        <v>25</v>
      </c>
      <c r="EB129" s="4">
        <v>3</v>
      </c>
      <c r="EC129" s="4" t="s">
        <v>1887</v>
      </c>
      <c r="ED129" s="340"/>
      <c r="EE129" s="340"/>
      <c r="EF129" s="340"/>
      <c r="EG129" s="348"/>
      <c r="EH129" s="348"/>
      <c r="EI129" s="4"/>
      <c r="EJ129" s="4" t="s">
        <v>26</v>
      </c>
      <c r="EK129" s="4" t="s">
        <v>25</v>
      </c>
      <c r="EL129" s="4"/>
      <c r="EM129" s="4" t="s">
        <v>1834</v>
      </c>
      <c r="EN129" s="4"/>
      <c r="EO129" s="4" t="s">
        <v>1835</v>
      </c>
      <c r="EP129" s="340"/>
      <c r="EQ129" s="4" t="s">
        <v>1836</v>
      </c>
      <c r="ER129" s="4"/>
      <c r="ES129" s="4" t="s">
        <v>1888</v>
      </c>
      <c r="ET129" s="340"/>
      <c r="EU129" s="4" t="s">
        <v>113</v>
      </c>
      <c r="EV129" s="340"/>
      <c r="EW129" s="4" t="s">
        <v>1373</v>
      </c>
      <c r="EX129" s="340"/>
      <c r="EY129" s="4" t="s">
        <v>8</v>
      </c>
      <c r="EZ129" s="4"/>
      <c r="FA129" s="4" t="s">
        <v>26</v>
      </c>
      <c r="FB129" s="340"/>
      <c r="FC129" s="4"/>
      <c r="FD129" s="340"/>
      <c r="FE129" s="4" t="s">
        <v>1837</v>
      </c>
      <c r="FF129" s="4" t="s">
        <v>2408</v>
      </c>
      <c r="FG129" s="4" t="s">
        <v>26</v>
      </c>
      <c r="FH129" s="4" t="s">
        <v>1375</v>
      </c>
      <c r="FI129" s="4" t="s">
        <v>1839</v>
      </c>
      <c r="FJ129" s="4" t="s">
        <v>2269</v>
      </c>
      <c r="FK129" s="4" t="s">
        <v>76</v>
      </c>
      <c r="FL129" t="s">
        <v>17391</v>
      </c>
      <c r="FM129" s="4" t="s">
        <v>17428</v>
      </c>
      <c r="FN129" s="4" t="s">
        <v>1839</v>
      </c>
      <c r="FO129" s="4" t="s">
        <v>16872</v>
      </c>
      <c r="FP129" s="4" t="s">
        <v>15808</v>
      </c>
      <c r="FQ129" s="4" t="s">
        <v>17431</v>
      </c>
      <c r="FR129" s="4" t="s">
        <v>1869</v>
      </c>
      <c r="FS129" s="4" t="s">
        <v>1870</v>
      </c>
      <c r="FT129" s="4"/>
      <c r="FU129" s="4"/>
      <c r="FV129"/>
      <c r="FW129" s="4"/>
      <c r="FX129" s="4"/>
      <c r="FY129" s="4"/>
      <c r="FZ129" s="4"/>
      <c r="GA129" s="4"/>
      <c r="GB129" s="4"/>
      <c r="GC129" s="340"/>
      <c r="GD129" s="340"/>
      <c r="GE129" s="340"/>
      <c r="GF129" s="348"/>
      <c r="GG129" s="348"/>
      <c r="GH129" s="3"/>
      <c r="GI129" s="4"/>
      <c r="GJ129" s="4"/>
      <c r="GK129" s="4"/>
      <c r="GL129" s="4"/>
      <c r="GM129" s="4"/>
      <c r="GN129" s="4"/>
      <c r="GO129" s="340"/>
      <c r="GP129" s="4"/>
      <c r="GQ129" s="340"/>
      <c r="GR129" s="4"/>
      <c r="GS129" s="340"/>
      <c r="GT129" s="4"/>
      <c r="GU129" s="4"/>
      <c r="GV129" s="4"/>
      <c r="GW129" s="4"/>
      <c r="GX129" s="4"/>
      <c r="GY129"/>
      <c r="GZ129"/>
      <c r="HA129" s="4"/>
      <c r="HB129" s="4"/>
      <c r="HC129" s="4"/>
    </row>
    <row r="130" spans="1:211" s="269" customFormat="1" ht="58" x14ac:dyDescent="0.35">
      <c r="A130" s="137">
        <v>571</v>
      </c>
      <c r="B130" s="340"/>
      <c r="C130" s="4" t="s">
        <v>1412</v>
      </c>
      <c r="D130" s="291">
        <v>44334</v>
      </c>
      <c r="E130" s="291">
        <v>44334</v>
      </c>
      <c r="F130" s="340"/>
      <c r="G130" s="289" t="s">
        <v>17432</v>
      </c>
      <c r="H130" s="266" t="s">
        <v>1375</v>
      </c>
      <c r="I130" s="4"/>
      <c r="J130" s="340"/>
      <c r="K130" s="348"/>
      <c r="L130" s="285"/>
      <c r="M130" s="358"/>
      <c r="N130" s="267" t="s">
        <v>19657</v>
      </c>
      <c r="O130" s="354"/>
      <c r="P130" s="354"/>
      <c r="Q130" s="285"/>
      <c r="R130" s="285"/>
      <c r="S130" s="285"/>
      <c r="T130" s="4"/>
      <c r="U130" s="291"/>
      <c r="V130" s="291"/>
      <c r="W130" s="4"/>
      <c r="X130" s="340"/>
      <c r="Y130" s="340"/>
      <c r="Z130" s="4"/>
      <c r="AA130" s="4"/>
      <c r="AB130" s="291"/>
      <c r="AC130" s="291"/>
      <c r="AD130" s="340"/>
      <c r="AE130" s="340"/>
      <c r="AF130" s="348"/>
      <c r="AG130" s="348"/>
      <c r="AH130" s="266" t="s">
        <v>1375</v>
      </c>
      <c r="AI130" s="291">
        <v>44331</v>
      </c>
      <c r="AJ130" s="292">
        <v>4.9305555555555554E-2</v>
      </c>
      <c r="AK130" s="291">
        <v>44331</v>
      </c>
      <c r="AL130" s="292">
        <v>4.7916666666666663E-2</v>
      </c>
      <c r="AM130" s="5" t="s">
        <v>28</v>
      </c>
      <c r="AN130" s="5" t="s">
        <v>26</v>
      </c>
      <c r="AO130" s="5" t="s">
        <v>26</v>
      </c>
      <c r="AP130" s="5" t="s">
        <v>17534</v>
      </c>
      <c r="AQ130" s="5" t="s">
        <v>17435</v>
      </c>
      <c r="AR130" s="5"/>
      <c r="AS130" s="337" t="s">
        <v>17535</v>
      </c>
      <c r="AT130" s="337">
        <v>121338170</v>
      </c>
      <c r="AU130" s="5"/>
      <c r="AV130" s="5"/>
      <c r="AW130" s="5"/>
      <c r="AX130" s="266" t="s">
        <v>1375</v>
      </c>
      <c r="AY130" s="5" t="s">
        <v>26</v>
      </c>
      <c r="AZ130" s="5" t="s">
        <v>25</v>
      </c>
      <c r="BA130" s="5" t="s">
        <v>26</v>
      </c>
      <c r="BB130" s="5" t="s">
        <v>26</v>
      </c>
      <c r="BC130" s="364"/>
      <c r="BD130" s="5" t="s">
        <v>27</v>
      </c>
      <c r="BE130" s="5" t="s">
        <v>13</v>
      </c>
      <c r="BF130" s="5" t="s">
        <v>34</v>
      </c>
      <c r="BG130" s="5" t="s">
        <v>34</v>
      </c>
      <c r="BH130" s="304" t="s">
        <v>18069</v>
      </c>
      <c r="BI130" s="364"/>
      <c r="BJ130" s="4"/>
      <c r="BK130" s="4"/>
      <c r="BL130" s="4"/>
      <c r="BM130" s="4" t="s">
        <v>102</v>
      </c>
      <c r="BN130" s="4" t="s">
        <v>1524</v>
      </c>
      <c r="BO130" s="4" t="s">
        <v>3725</v>
      </c>
      <c r="BP130" s="4" t="s">
        <v>25</v>
      </c>
      <c r="BQ130" s="4" t="s">
        <v>8</v>
      </c>
      <c r="BR130" s="4" t="s">
        <v>1614</v>
      </c>
      <c r="BS130" s="4" t="s">
        <v>87</v>
      </c>
      <c r="BT130" t="s">
        <v>17536</v>
      </c>
      <c r="BU130" t="s">
        <v>17537</v>
      </c>
      <c r="BV130" s="266" t="s">
        <v>1375</v>
      </c>
      <c r="BW130" s="5" t="s">
        <v>1404</v>
      </c>
      <c r="BX130" s="373"/>
      <c r="BY130" s="373"/>
      <c r="BZ130" s="133" t="s">
        <v>154</v>
      </c>
      <c r="CA130" t="s">
        <v>3264</v>
      </c>
      <c r="CB130">
        <v>12000</v>
      </c>
      <c r="CC130" s="4"/>
      <c r="CD130" s="4" t="s">
        <v>2866</v>
      </c>
      <c r="CE130" s="123" t="s">
        <v>17</v>
      </c>
      <c r="CF130" s="4"/>
      <c r="CG130" s="4"/>
      <c r="CH130" s="123"/>
      <c r="CI130" s="4"/>
      <c r="CJ130" s="5" t="s">
        <v>16743</v>
      </c>
      <c r="CK130" s="5" t="s">
        <v>16743</v>
      </c>
      <c r="CL130" s="5" t="s">
        <v>16743</v>
      </c>
      <c r="CM130" s="5" t="s">
        <v>16743</v>
      </c>
      <c r="CN130" s="284" t="s">
        <v>17280</v>
      </c>
      <c r="CO130" s="296"/>
      <c r="CP130" s="296"/>
      <c r="CQ130" s="290"/>
      <c r="CR130" s="296"/>
      <c r="CS130" s="376"/>
      <c r="CT130" s="296"/>
      <c r="CU130" s="296"/>
      <c r="CV130" s="296"/>
      <c r="CW130" s="296"/>
      <c r="CX130" s="296"/>
      <c r="CY130" s="296"/>
      <c r="CZ130" s="296"/>
      <c r="DA130" s="296"/>
      <c r="DB130" s="296"/>
      <c r="DC130" s="296"/>
      <c r="DD130" s="296"/>
      <c r="DE130" s="296"/>
      <c r="DF130" s="296"/>
      <c r="DG130" s="296"/>
      <c r="DH130" s="284" t="s">
        <v>1375</v>
      </c>
      <c r="DI130" s="197" t="s">
        <v>129</v>
      </c>
      <c r="DJ130" s="4" t="s">
        <v>17415</v>
      </c>
      <c r="DK130" s="4" t="s">
        <v>17433</v>
      </c>
      <c r="DL130" s="285" t="s">
        <v>17320</v>
      </c>
      <c r="DM130" s="4" t="s">
        <v>17434</v>
      </c>
      <c r="DN130" s="4" t="s">
        <v>17436</v>
      </c>
      <c r="DO130" s="340"/>
      <c r="DP130" s="340"/>
      <c r="DQ130" s="4" t="s">
        <v>3265</v>
      </c>
      <c r="DR130" s="340"/>
      <c r="DS130" s="340"/>
      <c r="DT130" s="340"/>
      <c r="DU130" s="340"/>
      <c r="DV130" s="4">
        <v>1438</v>
      </c>
      <c r="DW130" s="4" t="s">
        <v>17437</v>
      </c>
      <c r="DX130" s="4">
        <v>9111</v>
      </c>
      <c r="DY130" s="4"/>
      <c r="DZ130" s="348"/>
      <c r="EA130" s="4" t="s">
        <v>25</v>
      </c>
      <c r="EB130" s="4">
        <v>1</v>
      </c>
      <c r="EC130" s="4" t="s">
        <v>1887</v>
      </c>
      <c r="ED130" s="340"/>
      <c r="EE130" s="340"/>
      <c r="EF130" s="340"/>
      <c r="EG130" s="348"/>
      <c r="EH130" s="348"/>
      <c r="EI130" s="4"/>
      <c r="EJ130" s="4" t="s">
        <v>26</v>
      </c>
      <c r="EK130" s="4" t="s">
        <v>25</v>
      </c>
      <c r="EL130" s="4"/>
      <c r="EM130" s="4" t="s">
        <v>1834</v>
      </c>
      <c r="EN130" s="4"/>
      <c r="EO130" s="4" t="s">
        <v>1835</v>
      </c>
      <c r="EP130" s="340"/>
      <c r="EQ130" s="4" t="s">
        <v>1836</v>
      </c>
      <c r="ER130" s="4"/>
      <c r="ES130" s="4" t="s">
        <v>1888</v>
      </c>
      <c r="ET130" s="340"/>
      <c r="EU130" s="4" t="s">
        <v>113</v>
      </c>
      <c r="EV130" s="340"/>
      <c r="EW130" s="4" t="s">
        <v>1370</v>
      </c>
      <c r="EX130" s="340"/>
      <c r="EY130" s="4" t="s">
        <v>8</v>
      </c>
      <c r="EZ130" s="4"/>
      <c r="FA130" s="4" t="s">
        <v>26</v>
      </c>
      <c r="FB130" s="340"/>
      <c r="FC130" s="4"/>
      <c r="FD130" s="340"/>
      <c r="FE130" s="4" t="s">
        <v>1837</v>
      </c>
      <c r="FF130" s="4" t="s">
        <v>2408</v>
      </c>
      <c r="FG130" s="4" t="s">
        <v>26</v>
      </c>
      <c r="FH130" s="4" t="s">
        <v>3884</v>
      </c>
      <c r="FI130" s="4" t="s">
        <v>1839</v>
      </c>
      <c r="FJ130" s="4" t="s">
        <v>2269</v>
      </c>
      <c r="FK130" s="4" t="s">
        <v>2269</v>
      </c>
      <c r="FL130" t="s">
        <v>17438</v>
      </c>
      <c r="FM130" s="4" t="s">
        <v>17435</v>
      </c>
      <c r="FN130" s="4" t="s">
        <v>1839</v>
      </c>
      <c r="FO130" s="4" t="s">
        <v>16872</v>
      </c>
      <c r="FP130" s="4" t="s">
        <v>17439</v>
      </c>
      <c r="FQ130" s="4" t="s">
        <v>17440</v>
      </c>
      <c r="FR130" s="4" t="s">
        <v>1434</v>
      </c>
      <c r="FS130" s="4" t="s">
        <v>1870</v>
      </c>
      <c r="FT130" s="4"/>
      <c r="FU130" s="4"/>
      <c r="FV130"/>
      <c r="FW130" s="4"/>
      <c r="FX130" s="4"/>
      <c r="FY130" s="4"/>
      <c r="FZ130" s="4"/>
      <c r="GA130" s="4"/>
      <c r="GB130" s="4"/>
      <c r="GC130" s="340"/>
      <c r="GD130" s="340"/>
      <c r="GE130" s="340"/>
      <c r="GF130" s="348"/>
      <c r="GG130" s="348"/>
      <c r="GH130" s="3"/>
      <c r="GI130" s="4"/>
      <c r="GJ130" s="4"/>
      <c r="GK130" s="4"/>
      <c r="GL130" s="4"/>
      <c r="GM130" s="4"/>
      <c r="GN130" s="4"/>
      <c r="GO130" s="340"/>
      <c r="GP130" s="4"/>
      <c r="GQ130" s="340"/>
      <c r="GR130" s="4"/>
      <c r="GS130" s="340"/>
      <c r="GT130" s="4"/>
      <c r="GU130" s="4"/>
      <c r="GV130" s="4"/>
      <c r="GW130" s="4"/>
      <c r="GX130" s="4"/>
      <c r="GY130"/>
      <c r="GZ130"/>
      <c r="HA130" s="4"/>
      <c r="HB130" s="4"/>
      <c r="HC130" s="4" t="str">
        <f ca="1">IFERROR(INDIRECT("'[2021_Ignition_Tracker_QC_File_20210520.xlsm]Ignition Tracker'!"&amp;ADDRESS(MATCH($A130,'[3]Ignition Tracker'!$A:$A,0),MATCH(HC$1,'[3]Ignition Tracker'!$1:$1,0))),"")</f>
        <v/>
      </c>
    </row>
    <row r="131" spans="1:211" s="269" customFormat="1" x14ac:dyDescent="0.35">
      <c r="A131" s="137">
        <v>570</v>
      </c>
      <c r="B131" s="339"/>
      <c r="C131" s="123" t="s">
        <v>1412</v>
      </c>
      <c r="D131" s="124">
        <v>44332</v>
      </c>
      <c r="E131" s="124">
        <v>44332</v>
      </c>
      <c r="F131" s="340"/>
      <c r="G131" s="125" t="s">
        <v>17441</v>
      </c>
      <c r="H131" s="266" t="s">
        <v>1375</v>
      </c>
      <c r="I131" s="123"/>
      <c r="J131" s="339"/>
      <c r="K131" s="355"/>
      <c r="L131" s="267"/>
      <c r="M131" s="354"/>
      <c r="N131" s="267" t="s">
        <v>19657</v>
      </c>
      <c r="O131" s="354"/>
      <c r="P131" s="354"/>
      <c r="Q131" s="267"/>
      <c r="R131" s="267"/>
      <c r="S131" s="267"/>
      <c r="T131" s="123"/>
      <c r="U131" s="124"/>
      <c r="V131" s="124"/>
      <c r="W131" s="123"/>
      <c r="X131" s="339"/>
      <c r="Y131" s="339"/>
      <c r="Z131" s="123"/>
      <c r="AA131" s="123"/>
      <c r="AB131" s="124"/>
      <c r="AC131" s="124"/>
      <c r="AD131" s="339"/>
      <c r="AE131" s="339"/>
      <c r="AF131" s="355"/>
      <c r="AG131" s="355"/>
      <c r="AH131" s="266" t="s">
        <v>1375</v>
      </c>
      <c r="AI131" s="124">
        <v>44330</v>
      </c>
      <c r="AJ131" s="252" t="s">
        <v>17442</v>
      </c>
      <c r="AK131" s="124"/>
      <c r="AL131" s="252"/>
      <c r="AM131" s="85" t="s">
        <v>28</v>
      </c>
      <c r="AN131" s="85" t="s">
        <v>26</v>
      </c>
      <c r="AO131" s="85" t="s">
        <v>26</v>
      </c>
      <c r="AP131" s="85"/>
      <c r="AQ131" s="85"/>
      <c r="AR131" s="85"/>
      <c r="AS131" s="335">
        <v>1209745234</v>
      </c>
      <c r="AT131" s="335"/>
      <c r="AU131" s="85"/>
      <c r="AV131" s="85"/>
      <c r="AW131" s="85"/>
      <c r="AX131" s="266" t="s">
        <v>1375</v>
      </c>
      <c r="AY131" s="85" t="s">
        <v>26</v>
      </c>
      <c r="AZ131" s="85" t="s">
        <v>26</v>
      </c>
      <c r="BA131" s="85" t="s">
        <v>26</v>
      </c>
      <c r="BB131" s="85" t="s">
        <v>26</v>
      </c>
      <c r="BC131" s="348"/>
      <c r="BD131" s="85" t="s">
        <v>33</v>
      </c>
      <c r="BE131" s="85" t="s">
        <v>16</v>
      </c>
      <c r="BF131" s="85"/>
      <c r="BG131" s="85"/>
      <c r="BH131" s="304" t="s">
        <v>18069</v>
      </c>
      <c r="BI131" s="364"/>
      <c r="BJ131" s="123"/>
      <c r="BK131" s="123"/>
      <c r="BL131" s="123"/>
      <c r="BM131" s="123" t="s">
        <v>106</v>
      </c>
      <c r="BN131" s="123"/>
      <c r="BO131" s="123"/>
      <c r="BP131" s="123"/>
      <c r="BQ131" s="4" t="s">
        <v>8</v>
      </c>
      <c r="BR131" s="123"/>
      <c r="BS131" s="123"/>
      <c r="BT131"/>
      <c r="BU131"/>
      <c r="BV131" s="266" t="s">
        <v>1375</v>
      </c>
      <c r="BW131" s="85" t="s">
        <v>1404</v>
      </c>
      <c r="BX131" s="372"/>
      <c r="BY131" s="372"/>
      <c r="BZ131" s="129" t="s">
        <v>233</v>
      </c>
      <c r="CA131" t="s">
        <v>4523</v>
      </c>
      <c r="CB131">
        <v>12000</v>
      </c>
      <c r="CC131" s="123"/>
      <c r="CD131" s="123" t="s">
        <v>1540</v>
      </c>
      <c r="CE131" s="123" t="s">
        <v>17</v>
      </c>
      <c r="CF131" s="123"/>
      <c r="CG131" s="123"/>
      <c r="CH131" s="123"/>
      <c r="CI131" s="123"/>
      <c r="CJ131" s="85" t="s">
        <v>16743</v>
      </c>
      <c r="CK131" s="85" t="s">
        <v>16743</v>
      </c>
      <c r="CL131" s="85" t="s">
        <v>16743</v>
      </c>
      <c r="CM131" s="85" t="s">
        <v>16743</v>
      </c>
      <c r="CN131" s="284" t="s">
        <v>17280</v>
      </c>
      <c r="CO131" s="296"/>
      <c r="CP131" s="296"/>
      <c r="CQ131" s="290"/>
      <c r="CR131" s="296"/>
      <c r="CS131" s="376"/>
      <c r="CT131" s="296"/>
      <c r="CU131" s="296"/>
      <c r="CV131" s="296"/>
      <c r="CW131" s="296"/>
      <c r="CX131" s="296"/>
      <c r="CY131" s="296"/>
      <c r="CZ131" s="296"/>
      <c r="DA131" s="296"/>
      <c r="DB131" s="296"/>
      <c r="DC131" s="296"/>
      <c r="DD131" s="296"/>
      <c r="DE131" s="296"/>
      <c r="DF131" s="296"/>
      <c r="DG131" s="296"/>
      <c r="DH131" s="284" t="s">
        <v>1375</v>
      </c>
      <c r="DI131" s="197" t="s">
        <v>128</v>
      </c>
      <c r="DJ131" s="4" t="s">
        <v>1831</v>
      </c>
      <c r="DK131" s="4" t="s">
        <v>17442</v>
      </c>
      <c r="DL131" s="285" t="s">
        <v>17258</v>
      </c>
      <c r="DM131" s="4"/>
      <c r="DN131" s="4">
        <v>1209745234</v>
      </c>
      <c r="DO131" s="340"/>
      <c r="DP131" s="340"/>
      <c r="DQ131" s="4" t="s">
        <v>1832</v>
      </c>
      <c r="DR131" s="340"/>
      <c r="DS131" s="340"/>
      <c r="DT131" s="340"/>
      <c r="DU131" s="340"/>
      <c r="DV131" s="4">
        <v>152331108</v>
      </c>
      <c r="DW131" s="4" t="s">
        <v>17443</v>
      </c>
      <c r="DX131" s="4">
        <v>1120</v>
      </c>
      <c r="DY131" s="4"/>
      <c r="DZ131" s="348"/>
      <c r="EA131" s="4" t="s">
        <v>25</v>
      </c>
      <c r="EB131" s="4"/>
      <c r="EC131" s="4"/>
      <c r="ED131" s="340"/>
      <c r="EE131" s="340"/>
      <c r="EF131" s="340"/>
      <c r="EG131" s="348"/>
      <c r="EH131" s="348"/>
      <c r="EI131" s="4"/>
      <c r="EJ131" s="4" t="s">
        <v>26</v>
      </c>
      <c r="EK131" s="4" t="s">
        <v>26</v>
      </c>
      <c r="EL131" s="4" t="s">
        <v>26</v>
      </c>
      <c r="EM131" s="4" t="s">
        <v>1759</v>
      </c>
      <c r="EN131" s="4"/>
      <c r="EO131" s="4" t="s">
        <v>1760</v>
      </c>
      <c r="EP131" s="340"/>
      <c r="EQ131" s="4" t="s">
        <v>1761</v>
      </c>
      <c r="ER131" s="4"/>
      <c r="ES131" s="4" t="s">
        <v>6</v>
      </c>
      <c r="ET131" s="340"/>
      <c r="EU131" s="4" t="s">
        <v>112</v>
      </c>
      <c r="EV131" s="340"/>
      <c r="EW131" s="4" t="s">
        <v>1368</v>
      </c>
      <c r="EX131" s="340"/>
      <c r="EY131" s="4" t="s">
        <v>8</v>
      </c>
      <c r="EZ131" s="4"/>
      <c r="FA131" s="4" t="s">
        <v>26</v>
      </c>
      <c r="FB131" s="340"/>
      <c r="FC131" s="4"/>
      <c r="FD131" s="340"/>
      <c r="FE131" s="4"/>
      <c r="FF131" s="4"/>
      <c r="FG131" s="4"/>
      <c r="FH131" s="4" t="s">
        <v>3884</v>
      </c>
      <c r="FI131" s="4"/>
      <c r="FJ131" s="4"/>
      <c r="FK131" s="4"/>
      <c r="FL131"/>
      <c r="FM131" s="4"/>
      <c r="FN131" s="4"/>
      <c r="FO131" s="4"/>
      <c r="FP131" s="4"/>
      <c r="FQ131" s="4"/>
      <c r="FR131" s="4"/>
      <c r="FS131" s="4"/>
      <c r="FT131" s="4"/>
      <c r="FU131" s="4"/>
      <c r="FV131"/>
      <c r="FW131" s="4"/>
      <c r="FX131" s="4"/>
      <c r="FY131" s="4"/>
      <c r="FZ131" s="4"/>
      <c r="GA131" s="4"/>
      <c r="GB131" s="4"/>
      <c r="GC131" s="340"/>
      <c r="GD131" s="340"/>
      <c r="GE131" s="340"/>
      <c r="GF131" s="348"/>
      <c r="GG131" s="348"/>
      <c r="GH131" s="3"/>
      <c r="GI131" s="4"/>
      <c r="GJ131" s="4"/>
      <c r="GK131" s="4"/>
      <c r="GL131" s="4"/>
      <c r="GM131" s="4"/>
      <c r="GN131" s="4"/>
      <c r="GO131" s="340"/>
      <c r="GP131" s="4"/>
      <c r="GQ131" s="340"/>
      <c r="GR131" s="4"/>
      <c r="GS131" s="340"/>
      <c r="GT131" s="4"/>
      <c r="GU131" s="4"/>
      <c r="GV131" s="4"/>
      <c r="GW131" s="4"/>
      <c r="GX131" s="4"/>
      <c r="GY131"/>
      <c r="GZ131"/>
      <c r="HA131" s="4"/>
      <c r="HB131" s="4"/>
      <c r="HC131" s="4" t="str">
        <f ca="1">IFERROR(INDIRECT("'[2021_Ignition_Tracker_QC_File_20210520.xlsm]Ignition Tracker'!"&amp;ADDRESS(MATCH($A131,'[3]Ignition Tracker'!$A:$A,0),MATCH(HC$1,'[3]Ignition Tracker'!$1:$1,0))),"")</f>
        <v/>
      </c>
    </row>
    <row r="132" spans="1:211" s="269" customFormat="1" x14ac:dyDescent="0.35">
      <c r="A132" s="137">
        <v>568</v>
      </c>
      <c r="B132" s="339"/>
      <c r="C132" s="123" t="s">
        <v>1412</v>
      </c>
      <c r="D132" s="124">
        <v>44330</v>
      </c>
      <c r="E132" s="124">
        <v>44330</v>
      </c>
      <c r="F132" s="340"/>
      <c r="G132" s="125" t="s">
        <v>17257</v>
      </c>
      <c r="H132" s="266" t="s">
        <v>1375</v>
      </c>
      <c r="I132" s="123"/>
      <c r="J132" s="339"/>
      <c r="K132" s="355"/>
      <c r="L132" s="267"/>
      <c r="M132" s="354"/>
      <c r="N132" s="267" t="s">
        <v>19657</v>
      </c>
      <c r="O132" s="354"/>
      <c r="P132" s="354"/>
      <c r="Q132" s="267"/>
      <c r="R132" s="267"/>
      <c r="S132" s="267"/>
      <c r="T132" s="123"/>
      <c r="U132" s="124"/>
      <c r="V132" s="124"/>
      <c r="W132" s="123"/>
      <c r="X132" s="339"/>
      <c r="Y132" s="339"/>
      <c r="Z132" s="123"/>
      <c r="AA132" s="123"/>
      <c r="AB132" s="124"/>
      <c r="AC132" s="124"/>
      <c r="AD132" s="339"/>
      <c r="AE132" s="339"/>
      <c r="AF132" s="355"/>
      <c r="AG132" s="355"/>
      <c r="AH132" s="266" t="s">
        <v>1375</v>
      </c>
      <c r="AI132" s="124">
        <v>44330</v>
      </c>
      <c r="AJ132" s="252" t="s">
        <v>17259</v>
      </c>
      <c r="AK132" s="124">
        <v>44330</v>
      </c>
      <c r="AL132" s="252" t="s">
        <v>17259</v>
      </c>
      <c r="AM132" s="85" t="s">
        <v>28</v>
      </c>
      <c r="AN132" s="85" t="s">
        <v>26</v>
      </c>
      <c r="AO132" s="85" t="s">
        <v>25</v>
      </c>
      <c r="AP132" s="85" t="s">
        <v>17260</v>
      </c>
      <c r="AQ132" s="85" t="s">
        <v>17261</v>
      </c>
      <c r="AR132" s="85"/>
      <c r="AS132" s="335" t="s">
        <v>17262</v>
      </c>
      <c r="AT132" s="335"/>
      <c r="AU132" s="85"/>
      <c r="AV132" s="85"/>
      <c r="AW132" s="85"/>
      <c r="AX132" s="266" t="s">
        <v>1375</v>
      </c>
      <c r="AY132" s="85" t="s">
        <v>26</v>
      </c>
      <c r="AZ132" s="85" t="s">
        <v>26</v>
      </c>
      <c r="BA132" s="85" t="s">
        <v>26</v>
      </c>
      <c r="BB132" s="85" t="s">
        <v>26</v>
      </c>
      <c r="BC132" s="348"/>
      <c r="BD132" s="85" t="s">
        <v>33</v>
      </c>
      <c r="BE132" s="85" t="s">
        <v>13</v>
      </c>
      <c r="BF132" s="85"/>
      <c r="BG132" s="85"/>
      <c r="BH132" s="304" t="s">
        <v>18051</v>
      </c>
      <c r="BI132" s="364"/>
      <c r="BJ132" s="123"/>
      <c r="BK132" s="123"/>
      <c r="BL132" s="123"/>
      <c r="BM132" s="123" t="s">
        <v>32</v>
      </c>
      <c r="BN132" s="123"/>
      <c r="BO132" s="123"/>
      <c r="BP132" s="123"/>
      <c r="BQ132" s="4" t="s">
        <v>8</v>
      </c>
      <c r="BR132" s="123"/>
      <c r="BS132" s="123"/>
      <c r="BT132"/>
      <c r="BU132"/>
      <c r="BV132" s="266" t="s">
        <v>1375</v>
      </c>
      <c r="BW132" s="85" t="s">
        <v>1404</v>
      </c>
      <c r="BX132" s="372"/>
      <c r="BY132" s="372"/>
      <c r="BZ132" s="129" t="s">
        <v>75</v>
      </c>
      <c r="CA132" t="s">
        <v>5088</v>
      </c>
      <c r="CB132">
        <v>12000</v>
      </c>
      <c r="CC132" s="123"/>
      <c r="CD132" s="123" t="s">
        <v>1413</v>
      </c>
      <c r="CE132" s="123" t="s">
        <v>1450</v>
      </c>
      <c r="CF132" s="123"/>
      <c r="CG132" s="123"/>
      <c r="CH132" s="123"/>
      <c r="CI132" s="123"/>
      <c r="CJ132" s="85" t="s">
        <v>16743</v>
      </c>
      <c r="CK132" s="85" t="s">
        <v>16743</v>
      </c>
      <c r="CL132" s="85" t="s">
        <v>16743</v>
      </c>
      <c r="CM132" s="85" t="s">
        <v>16743</v>
      </c>
      <c r="CN132" s="284" t="s">
        <v>17190</v>
      </c>
      <c r="CO132" s="296"/>
      <c r="CP132" s="296"/>
      <c r="CQ132" s="290"/>
      <c r="CR132" s="296"/>
      <c r="CS132" s="376"/>
      <c r="CT132" s="296"/>
      <c r="CU132" s="296"/>
      <c r="CV132" s="296"/>
      <c r="CW132" s="296"/>
      <c r="CX132" s="296"/>
      <c r="CY132" s="296"/>
      <c r="CZ132" s="296"/>
      <c r="DA132" s="296"/>
      <c r="DB132" s="296"/>
      <c r="DC132" s="296"/>
      <c r="DD132" s="296"/>
      <c r="DE132" s="296"/>
      <c r="DF132" s="296"/>
      <c r="DG132" s="296"/>
      <c r="DH132" s="284" t="s">
        <v>1375</v>
      </c>
      <c r="DI132" s="197" t="s">
        <v>123</v>
      </c>
      <c r="DJ132" s="4" t="s">
        <v>13697</v>
      </c>
      <c r="DK132" s="4" t="s">
        <v>17259</v>
      </c>
      <c r="DL132" s="127" t="s">
        <v>17258</v>
      </c>
      <c r="DM132" s="4" t="s">
        <v>17260</v>
      </c>
      <c r="DN132" s="4" t="s">
        <v>17262</v>
      </c>
      <c r="DO132" s="340"/>
      <c r="DP132" s="340"/>
      <c r="DQ132" s="4" t="s">
        <v>3415</v>
      </c>
      <c r="DR132" s="340"/>
      <c r="DS132" s="340"/>
      <c r="DT132" s="340"/>
      <c r="DU132" s="340"/>
      <c r="DV132" s="4">
        <v>252451104</v>
      </c>
      <c r="DW132" s="4" t="s">
        <v>17263</v>
      </c>
      <c r="DX132" s="4">
        <v>9002</v>
      </c>
      <c r="DY132" s="4">
        <v>1</v>
      </c>
      <c r="DZ132" s="348"/>
      <c r="EA132" s="4" t="s">
        <v>25</v>
      </c>
      <c r="EB132" s="4"/>
      <c r="EC132" s="4"/>
      <c r="ED132" s="340"/>
      <c r="EE132" s="340"/>
      <c r="EF132" s="340"/>
      <c r="EG132" s="348"/>
      <c r="EH132" s="348"/>
      <c r="EI132" s="4"/>
      <c r="EJ132" s="4" t="s">
        <v>26</v>
      </c>
      <c r="EK132" s="4" t="s">
        <v>25</v>
      </c>
      <c r="EL132" s="4"/>
      <c r="EM132" s="4" t="s">
        <v>1759</v>
      </c>
      <c r="EN132" s="4"/>
      <c r="EO132" s="4" t="s">
        <v>1835</v>
      </c>
      <c r="EP132" s="340"/>
      <c r="EQ132" s="4" t="s">
        <v>1761</v>
      </c>
      <c r="ER132" s="4"/>
      <c r="ES132" s="4" t="s">
        <v>1807</v>
      </c>
      <c r="ET132" s="340"/>
      <c r="EU132" s="4" t="s">
        <v>115</v>
      </c>
      <c r="EV132" s="340"/>
      <c r="EW132" s="4" t="s">
        <v>1370</v>
      </c>
      <c r="EX132" s="340"/>
      <c r="EY132" s="4" t="s">
        <v>8</v>
      </c>
      <c r="EZ132" s="4"/>
      <c r="FA132" s="4" t="s">
        <v>25</v>
      </c>
      <c r="FB132" s="340"/>
      <c r="FC132" s="4" t="s">
        <v>1816</v>
      </c>
      <c r="FD132" s="340"/>
      <c r="FE132" s="4" t="s">
        <v>2023</v>
      </c>
      <c r="FF132" s="4" t="s">
        <v>17264</v>
      </c>
      <c r="FG132" s="4" t="s">
        <v>26</v>
      </c>
      <c r="FH132" s="4" t="s">
        <v>3884</v>
      </c>
      <c r="FI132" s="4" t="s">
        <v>1839</v>
      </c>
      <c r="FJ132" s="4" t="s">
        <v>2650</v>
      </c>
      <c r="FK132" s="4" t="s">
        <v>75</v>
      </c>
      <c r="FL132" t="s">
        <v>16502</v>
      </c>
      <c r="FM132" s="4" t="s">
        <v>17261</v>
      </c>
      <c r="FN132" s="4" t="s">
        <v>1839</v>
      </c>
      <c r="FO132" s="4" t="s">
        <v>1890</v>
      </c>
      <c r="FP132" s="4" t="s">
        <v>17265</v>
      </c>
      <c r="FQ132" s="4" t="s">
        <v>17266</v>
      </c>
      <c r="FR132" s="4" t="s">
        <v>1869</v>
      </c>
      <c r="FS132" s="4" t="s">
        <v>2456</v>
      </c>
      <c r="FT132" s="4"/>
      <c r="FU132" s="4"/>
      <c r="FV132"/>
      <c r="FW132" s="4"/>
      <c r="FX132" s="4"/>
      <c r="FY132" s="4"/>
      <c r="FZ132" s="4"/>
      <c r="GA132" s="4"/>
      <c r="GB132" s="4"/>
      <c r="GC132" s="340"/>
      <c r="GD132" s="340"/>
      <c r="GE132" s="340"/>
      <c r="GF132" s="348"/>
      <c r="GG132" s="348"/>
      <c r="GH132" s="3"/>
      <c r="GI132" s="4"/>
      <c r="GJ132" s="4"/>
      <c r="GK132" s="4"/>
      <c r="GL132" s="4"/>
      <c r="GM132" s="4"/>
      <c r="GN132" s="4"/>
      <c r="GO132" s="340"/>
      <c r="GP132" s="4"/>
      <c r="GQ132" s="340"/>
      <c r="GR132" s="4"/>
      <c r="GS132" s="340"/>
      <c r="GT132" s="4"/>
      <c r="GU132" s="4"/>
      <c r="GV132" s="4"/>
      <c r="GW132" s="4"/>
      <c r="GX132" s="4"/>
      <c r="GY132"/>
      <c r="GZ132"/>
      <c r="HA132" s="4"/>
      <c r="HB132" s="4"/>
      <c r="HC132" s="4" t="str">
        <f ca="1">IFERROR(INDIRECT("'[2021_Ignition_Tracker_QC_File_20210520.xlsm]Ignition Tracker'!"&amp;ADDRESS(MATCH($A132,'[3]Ignition Tracker'!$A:$A,0),MATCH(HC$1,'[3]Ignition Tracker'!$1:$1,0))),"")</f>
        <v/>
      </c>
    </row>
    <row r="133" spans="1:211" s="269" customFormat="1" ht="29" x14ac:dyDescent="0.35">
      <c r="A133" s="300">
        <v>567</v>
      </c>
      <c r="B133" s="340"/>
      <c r="C133" s="116" t="s">
        <v>1411</v>
      </c>
      <c r="D133" s="18"/>
      <c r="E133" s="18">
        <v>44342</v>
      </c>
      <c r="F133" s="340"/>
      <c r="G133" s="289" t="s">
        <v>17267</v>
      </c>
      <c r="H133" s="302" t="s">
        <v>1375</v>
      </c>
      <c r="I133" s="116" t="s">
        <v>3884</v>
      </c>
      <c r="J133" s="340"/>
      <c r="K133" s="348"/>
      <c r="L133" s="248"/>
      <c r="M133" s="358"/>
      <c r="N133" s="267" t="s">
        <v>19657</v>
      </c>
      <c r="O133" s="354"/>
      <c r="P133" s="354"/>
      <c r="Q133" s="248"/>
      <c r="R133" s="248"/>
      <c r="S133" s="248"/>
      <c r="T133" s="135"/>
      <c r="U133" s="18"/>
      <c r="V133" s="18"/>
      <c r="W133" s="4"/>
      <c r="X133" s="340"/>
      <c r="Y133" s="340"/>
      <c r="Z133" s="116"/>
      <c r="AA133" s="116"/>
      <c r="AB133" s="18"/>
      <c r="AC133" s="18"/>
      <c r="AD133" s="340"/>
      <c r="AE133" s="340"/>
      <c r="AF133" s="348"/>
      <c r="AG133" s="348"/>
      <c r="AH133" s="302" t="s">
        <v>1375</v>
      </c>
      <c r="AI133" s="18">
        <v>44330</v>
      </c>
      <c r="AJ133" s="303" t="s">
        <v>17268</v>
      </c>
      <c r="AK133" s="18">
        <v>44330</v>
      </c>
      <c r="AL133" s="303" t="s">
        <v>17268</v>
      </c>
      <c r="AM133" s="135" t="s">
        <v>28</v>
      </c>
      <c r="AN133" s="135" t="s">
        <v>26</v>
      </c>
      <c r="AO133" s="135" t="s">
        <v>26</v>
      </c>
      <c r="AP133" s="135" t="s">
        <v>17260</v>
      </c>
      <c r="AQ133" s="135" t="s">
        <v>17261</v>
      </c>
      <c r="AR133" s="135"/>
      <c r="AS133" s="336" t="s">
        <v>17272</v>
      </c>
      <c r="AT133" s="336"/>
      <c r="AU133" s="135"/>
      <c r="AV133" s="135"/>
      <c r="AW133" s="135"/>
      <c r="AX133" s="302" t="s">
        <v>1375</v>
      </c>
      <c r="AY133" s="135" t="s">
        <v>25</v>
      </c>
      <c r="AZ133" s="135" t="s">
        <v>25</v>
      </c>
      <c r="BA133" s="135" t="s">
        <v>25</v>
      </c>
      <c r="BB133" s="135" t="s">
        <v>25</v>
      </c>
      <c r="BC133" s="348"/>
      <c r="BD133" s="135" t="s">
        <v>27</v>
      </c>
      <c r="BE133" s="135" t="s">
        <v>13</v>
      </c>
      <c r="BF133" s="135" t="s">
        <v>34</v>
      </c>
      <c r="BG133" s="135"/>
      <c r="BH133" s="116" t="s">
        <v>115</v>
      </c>
      <c r="BI133" s="364"/>
      <c r="BJ133" s="116">
        <v>6.8870523399999994E-2</v>
      </c>
      <c r="BK133" s="116"/>
      <c r="BL133" s="116"/>
      <c r="BM133" s="116" t="s">
        <v>1628</v>
      </c>
      <c r="BN133" s="116" t="s">
        <v>1380</v>
      </c>
      <c r="BO133" s="116" t="s">
        <v>1640</v>
      </c>
      <c r="BP133" s="116"/>
      <c r="BQ133" s="116" t="s">
        <v>8</v>
      </c>
      <c r="BR133" s="116" t="s">
        <v>1614</v>
      </c>
      <c r="BS133" s="116" t="s">
        <v>95</v>
      </c>
      <c r="BT133"/>
      <c r="BU133"/>
      <c r="BV133" s="302" t="s">
        <v>1375</v>
      </c>
      <c r="BW133" s="135" t="s">
        <v>1404</v>
      </c>
      <c r="BX133" s="373"/>
      <c r="BY133" s="373"/>
      <c r="BZ133" s="10" t="s">
        <v>75</v>
      </c>
      <c r="CA133" t="s">
        <v>5088</v>
      </c>
      <c r="CB133">
        <v>12000</v>
      </c>
      <c r="CC133" s="116"/>
      <c r="CD133" s="116" t="s">
        <v>1413</v>
      </c>
      <c r="CE133" s="116"/>
      <c r="CF133" s="304"/>
      <c r="CG133" s="116"/>
      <c r="CH133" s="304"/>
      <c r="CI133" s="116"/>
      <c r="CJ133" s="135" t="s">
        <v>16743</v>
      </c>
      <c r="CK133" s="135" t="s">
        <v>16743</v>
      </c>
      <c r="CL133" s="135" t="s">
        <v>16743</v>
      </c>
      <c r="CM133" s="135" t="s">
        <v>16743</v>
      </c>
      <c r="CN133" s="284" t="s">
        <v>17190</v>
      </c>
      <c r="CO133" s="296"/>
      <c r="CP133" s="296"/>
      <c r="CQ133" s="290"/>
      <c r="CR133" s="296"/>
      <c r="CS133" s="376"/>
      <c r="CT133" s="296"/>
      <c r="CU133" s="296"/>
      <c r="CV133" s="296"/>
      <c r="CW133" s="296"/>
      <c r="CX133" s="296"/>
      <c r="CY133" s="296"/>
      <c r="CZ133" s="296"/>
      <c r="DA133" s="296"/>
      <c r="DB133" s="296"/>
      <c r="DC133" s="296"/>
      <c r="DD133" s="296"/>
      <c r="DE133" s="296"/>
      <c r="DF133" s="296"/>
      <c r="DG133" s="296"/>
      <c r="DH133" s="284" t="s">
        <v>1375</v>
      </c>
      <c r="DI133" s="197" t="s">
        <v>123</v>
      </c>
      <c r="DJ133" s="4" t="s">
        <v>13697</v>
      </c>
      <c r="DK133" s="4" t="s">
        <v>17268</v>
      </c>
      <c r="DL133" s="127" t="s">
        <v>17258</v>
      </c>
      <c r="DM133" s="4" t="s">
        <v>17260</v>
      </c>
      <c r="DN133" s="4" t="s">
        <v>17269</v>
      </c>
      <c r="DO133" s="340"/>
      <c r="DP133" s="340"/>
      <c r="DQ133" s="4" t="s">
        <v>3415</v>
      </c>
      <c r="DR133" s="340"/>
      <c r="DS133" s="340"/>
      <c r="DT133" s="340"/>
      <c r="DU133" s="340"/>
      <c r="DV133" s="4">
        <v>252451104</v>
      </c>
      <c r="DW133" s="4" t="s">
        <v>17270</v>
      </c>
      <c r="DX133" s="4">
        <v>9002</v>
      </c>
      <c r="DY133" s="4">
        <v>1</v>
      </c>
      <c r="DZ133" s="348"/>
      <c r="EA133" s="4" t="s">
        <v>25</v>
      </c>
      <c r="EB133" s="4"/>
      <c r="EC133" s="4"/>
      <c r="ED133" s="340"/>
      <c r="EE133" s="340"/>
      <c r="EF133" s="340"/>
      <c r="EG133" s="348"/>
      <c r="EH133" s="348"/>
      <c r="EI133" s="4"/>
      <c r="EJ133" s="4" t="s">
        <v>26</v>
      </c>
      <c r="EK133" s="4" t="s">
        <v>25</v>
      </c>
      <c r="EL133" s="4"/>
      <c r="EM133" s="4" t="s">
        <v>1759</v>
      </c>
      <c r="EN133" s="4"/>
      <c r="EO133" s="4" t="s">
        <v>1862</v>
      </c>
      <c r="EP133" s="340"/>
      <c r="EQ133" s="4" t="s">
        <v>1836</v>
      </c>
      <c r="ER133" s="4"/>
      <c r="ES133" s="4" t="s">
        <v>61</v>
      </c>
      <c r="ET133" s="340"/>
      <c r="EU133" s="4" t="s">
        <v>115</v>
      </c>
      <c r="EV133" s="340"/>
      <c r="EW133" s="4" t="s">
        <v>1368</v>
      </c>
      <c r="EX133" s="340"/>
      <c r="EY133" s="4" t="s">
        <v>8</v>
      </c>
      <c r="EZ133" s="4"/>
      <c r="FA133" s="4" t="s">
        <v>26</v>
      </c>
      <c r="FB133" s="340"/>
      <c r="FC133" s="4"/>
      <c r="FD133" s="340"/>
      <c r="FE133" s="4" t="s">
        <v>1993</v>
      </c>
      <c r="FF133" s="4" t="s">
        <v>17264</v>
      </c>
      <c r="FG133" s="4" t="s">
        <v>26</v>
      </c>
      <c r="FH133" s="4" t="s">
        <v>1375</v>
      </c>
      <c r="FI133" s="4" t="s">
        <v>1839</v>
      </c>
      <c r="FJ133" s="4" t="s">
        <v>2650</v>
      </c>
      <c r="FK133" s="4" t="s">
        <v>75</v>
      </c>
      <c r="FL133" t="s">
        <v>16502</v>
      </c>
      <c r="FM133" s="4" t="s">
        <v>17261</v>
      </c>
      <c r="FN133" s="4" t="s">
        <v>1839</v>
      </c>
      <c r="FO133" s="4" t="s">
        <v>1890</v>
      </c>
      <c r="FP133" s="4" t="s">
        <v>17265</v>
      </c>
      <c r="FQ133" s="4" t="s">
        <v>17266</v>
      </c>
      <c r="FR133" s="4" t="s">
        <v>1869</v>
      </c>
      <c r="FS133" s="4" t="s">
        <v>2456</v>
      </c>
      <c r="FT133" s="4"/>
      <c r="FU133" s="4"/>
      <c r="FV133"/>
      <c r="FW133" s="4"/>
      <c r="FX133" s="4"/>
      <c r="FY133" s="4"/>
      <c r="FZ133" s="4"/>
      <c r="GA133" s="4"/>
      <c r="GB133" s="4"/>
      <c r="GC133" s="340"/>
      <c r="GD133" s="340"/>
      <c r="GE133" s="340"/>
      <c r="GF133" s="348"/>
      <c r="GG133" s="348"/>
      <c r="GH133" s="3"/>
      <c r="GI133" s="4"/>
      <c r="GJ133" s="4"/>
      <c r="GK133" s="4"/>
      <c r="GL133" s="4"/>
      <c r="GM133" s="4"/>
      <c r="GN133" s="4"/>
      <c r="GO133" s="340"/>
      <c r="GP133" s="4"/>
      <c r="GQ133" s="340"/>
      <c r="GR133" s="4"/>
      <c r="GS133" s="340"/>
      <c r="GT133" s="4"/>
      <c r="GU133" s="4"/>
      <c r="GV133" s="4"/>
      <c r="GW133" s="4"/>
      <c r="GX133" s="4"/>
      <c r="GY133"/>
      <c r="GZ133" t="str">
        <f ca="1">IFERROR(INDIRECT("'[2021_Ignition_Tracker_QC_File_20210528.xlsm]Ignition Tracker'!"&amp;ADDRESS(MATCH($A133,'[2]Ignition Tracker'!$A:$A,0),MATCH(GZ$1,'[2]Ignition Tracker'!$1:$1,0))),"")</f>
        <v/>
      </c>
      <c r="HA133" s="4" t="str">
        <f ca="1">IFERROR(INDIRECT("'[2021_Ignition_Tracker_QC_File_20210528.xlsm]Ignition Tracker'!"&amp;ADDRESS(MATCH($A133,'[2]Ignition Tracker'!$A:$A,0),MATCH(HA$1,'[2]Ignition Tracker'!$1:$1,0))),"")</f>
        <v/>
      </c>
      <c r="HB133" s="4" t="str">
        <f ca="1">IFERROR(INDIRECT("'[2021_Ignition_Tracker_QC_File_20210528.xlsm]Ignition Tracker'!"&amp;ADDRESS(MATCH($A133,'[2]Ignition Tracker'!$A:$A,0),MATCH(HB$1,'[2]Ignition Tracker'!$1:$1,0))),"")</f>
        <v/>
      </c>
      <c r="HC133" s="4" t="str">
        <f ca="1">IFERROR(INDIRECT("'[2021_Ignition_Tracker_QC_File_20210528.xlsm]Ignition Tracker'!"&amp;ADDRESS(MATCH($A133,'[2]Ignition Tracker'!$A:$A,0),MATCH(HC$1,'[2]Ignition Tracker'!$1:$1,0))),"")</f>
        <v/>
      </c>
    </row>
    <row r="134" spans="1:211" s="269" customFormat="1" x14ac:dyDescent="0.35">
      <c r="A134" s="137">
        <v>566</v>
      </c>
      <c r="B134" s="339"/>
      <c r="C134" s="123" t="s">
        <v>1412</v>
      </c>
      <c r="D134" s="124">
        <v>44330</v>
      </c>
      <c r="E134" s="124">
        <v>44330</v>
      </c>
      <c r="F134" s="340"/>
      <c r="G134" s="125" t="s">
        <v>17189</v>
      </c>
      <c r="H134" s="266" t="s">
        <v>1375</v>
      </c>
      <c r="I134" s="123"/>
      <c r="J134" s="339"/>
      <c r="K134" s="355"/>
      <c r="L134" s="267"/>
      <c r="M134" s="354"/>
      <c r="N134" s="267" t="s">
        <v>19657</v>
      </c>
      <c r="O134" s="354"/>
      <c r="P134" s="354"/>
      <c r="Q134" s="267"/>
      <c r="R134" s="267"/>
      <c r="S134" s="267"/>
      <c r="T134" s="123"/>
      <c r="U134" s="124"/>
      <c r="V134" s="124"/>
      <c r="W134" s="123"/>
      <c r="X134" s="339"/>
      <c r="Y134" s="339"/>
      <c r="Z134" s="123"/>
      <c r="AA134" s="123"/>
      <c r="AB134" s="124"/>
      <c r="AC134" s="124"/>
      <c r="AD134" s="339"/>
      <c r="AE134" s="339"/>
      <c r="AF134" s="355"/>
      <c r="AG134" s="355"/>
      <c r="AH134" s="266" t="s">
        <v>1375</v>
      </c>
      <c r="AI134" s="124">
        <v>44329</v>
      </c>
      <c r="AJ134" s="252" t="s">
        <v>2086</v>
      </c>
      <c r="AK134" s="124"/>
      <c r="AL134" s="252"/>
      <c r="AM134" s="85" t="s">
        <v>28</v>
      </c>
      <c r="AN134" s="85" t="s">
        <v>26</v>
      </c>
      <c r="AO134" s="85" t="s">
        <v>26</v>
      </c>
      <c r="AP134" s="85"/>
      <c r="AQ134" s="85"/>
      <c r="AR134" s="85"/>
      <c r="AS134" s="335">
        <v>6929470421</v>
      </c>
      <c r="AT134" s="335"/>
      <c r="AU134" s="85"/>
      <c r="AV134" s="85"/>
      <c r="AW134" s="85"/>
      <c r="AX134" s="266" t="s">
        <v>1375</v>
      </c>
      <c r="AY134" s="85" t="s">
        <v>26</v>
      </c>
      <c r="AZ134" s="85" t="s">
        <v>26</v>
      </c>
      <c r="BA134" s="85" t="s">
        <v>26</v>
      </c>
      <c r="BB134" s="85" t="s">
        <v>26</v>
      </c>
      <c r="BC134" s="348"/>
      <c r="BD134" s="85" t="s">
        <v>33</v>
      </c>
      <c r="BE134" s="85" t="s">
        <v>16</v>
      </c>
      <c r="BF134" s="85"/>
      <c r="BG134" s="85"/>
      <c r="BH134" s="304" t="s">
        <v>18047</v>
      </c>
      <c r="BI134" s="364"/>
      <c r="BJ134" s="123"/>
      <c r="BK134" s="123"/>
      <c r="BL134" s="123"/>
      <c r="BM134" s="123" t="s">
        <v>106</v>
      </c>
      <c r="BN134" s="123"/>
      <c r="BO134" s="123"/>
      <c r="BP134" s="123"/>
      <c r="BQ134" s="4" t="s">
        <v>8</v>
      </c>
      <c r="BR134" s="123"/>
      <c r="BS134" s="123"/>
      <c r="BT134"/>
      <c r="BU134"/>
      <c r="BV134" s="266" t="s">
        <v>1375</v>
      </c>
      <c r="BW134" s="85" t="s">
        <v>1404</v>
      </c>
      <c r="BX134" s="372"/>
      <c r="BY134" s="372"/>
      <c r="BZ134" s="129" t="s">
        <v>197</v>
      </c>
      <c r="CA134" t="s">
        <v>17207</v>
      </c>
      <c r="CB134">
        <v>21000</v>
      </c>
      <c r="CC134" s="123"/>
      <c r="CD134" s="123" t="s">
        <v>6</v>
      </c>
      <c r="CE134" s="123" t="s">
        <v>17</v>
      </c>
      <c r="CF134" s="123"/>
      <c r="CG134" s="123"/>
      <c r="CH134" s="123"/>
      <c r="CI134" s="123"/>
      <c r="CJ134" s="85" t="s">
        <v>16743</v>
      </c>
      <c r="CK134" s="85" t="s">
        <v>16743</v>
      </c>
      <c r="CL134" s="85" t="s">
        <v>16743</v>
      </c>
      <c r="CM134" s="85" t="s">
        <v>16743</v>
      </c>
      <c r="CN134" s="284" t="s">
        <v>17190</v>
      </c>
      <c r="CO134" s="297"/>
      <c r="CP134" s="297"/>
      <c r="CQ134" s="288"/>
      <c r="CR134" s="297"/>
      <c r="CS134" s="377"/>
      <c r="CT134" s="297"/>
      <c r="CU134" s="297"/>
      <c r="CV134" s="297"/>
      <c r="CW134" s="297"/>
      <c r="CX134" s="297"/>
      <c r="CY134" s="297"/>
      <c r="CZ134" s="297"/>
      <c r="DA134" s="297"/>
      <c r="DB134" s="297"/>
      <c r="DC134" s="297"/>
      <c r="DD134" s="297"/>
      <c r="DE134" s="297"/>
      <c r="DF134" s="297"/>
      <c r="DG134" s="297"/>
      <c r="DH134" s="284" t="s">
        <v>1375</v>
      </c>
      <c r="DI134" s="197" t="s">
        <v>119</v>
      </c>
      <c r="DJ134" s="4" t="s">
        <v>12731</v>
      </c>
      <c r="DK134" s="4" t="s">
        <v>2086</v>
      </c>
      <c r="DL134" s="127" t="s">
        <v>17172</v>
      </c>
      <c r="DM134" s="4"/>
      <c r="DN134" s="4">
        <v>6929470421</v>
      </c>
      <c r="DO134" s="340"/>
      <c r="DP134" s="340"/>
      <c r="DQ134" s="4" t="s">
        <v>15512</v>
      </c>
      <c r="DR134" s="340"/>
      <c r="DS134" s="340"/>
      <c r="DT134" s="340"/>
      <c r="DU134" s="340"/>
      <c r="DV134" s="4">
        <v>252732104</v>
      </c>
      <c r="DW134" s="4" t="s">
        <v>17191</v>
      </c>
      <c r="DX134" s="4">
        <v>1120</v>
      </c>
      <c r="DY134" s="4"/>
      <c r="DZ134" s="348"/>
      <c r="EA134" s="4" t="s">
        <v>25</v>
      </c>
      <c r="EB134" s="4"/>
      <c r="EC134" s="4"/>
      <c r="ED134" s="340"/>
      <c r="EE134" s="340"/>
      <c r="EF134" s="340"/>
      <c r="EG134" s="348"/>
      <c r="EH134" s="348"/>
      <c r="EI134" s="4"/>
      <c r="EJ134" s="4" t="s">
        <v>26</v>
      </c>
      <c r="EK134" s="4" t="s">
        <v>25</v>
      </c>
      <c r="EL134" s="4" t="s">
        <v>26</v>
      </c>
      <c r="EM134" s="4" t="s">
        <v>1759</v>
      </c>
      <c r="EN134" s="4"/>
      <c r="EO134" s="4" t="s">
        <v>1760</v>
      </c>
      <c r="EP134" s="340"/>
      <c r="EQ134" s="4" t="s">
        <v>1761</v>
      </c>
      <c r="ER134" s="4"/>
      <c r="ES134" s="4" t="s">
        <v>6</v>
      </c>
      <c r="ET134" s="340"/>
      <c r="EU134" s="4" t="s">
        <v>112</v>
      </c>
      <c r="EV134" s="340"/>
      <c r="EW134" s="4" t="s">
        <v>1370</v>
      </c>
      <c r="EX134" s="340"/>
      <c r="EY134" s="4" t="s">
        <v>8</v>
      </c>
      <c r="EZ134" s="4"/>
      <c r="FA134" s="4" t="s">
        <v>26</v>
      </c>
      <c r="FB134" s="340"/>
      <c r="FC134" s="4"/>
      <c r="FD134" s="340"/>
      <c r="FE134" s="4"/>
      <c r="FF134" s="4"/>
      <c r="FG134" s="4"/>
      <c r="FH134" s="4" t="s">
        <v>3884</v>
      </c>
      <c r="FI134" s="4"/>
      <c r="FJ134" s="4"/>
      <c r="FK134" s="4"/>
      <c r="FL134"/>
      <c r="FM134" s="4"/>
      <c r="FN134" s="4"/>
      <c r="FO134" s="4"/>
      <c r="FP134" s="4"/>
      <c r="FQ134" s="4"/>
      <c r="FR134" s="4"/>
      <c r="FS134" s="4"/>
      <c r="FT134" s="4"/>
      <c r="FU134" s="4"/>
      <c r="FV134"/>
      <c r="FW134" s="4"/>
      <c r="FX134" s="4"/>
      <c r="FY134" s="4"/>
      <c r="FZ134" s="4"/>
      <c r="GA134" s="4"/>
      <c r="GB134" s="4"/>
      <c r="GC134" s="340"/>
      <c r="GD134" s="340"/>
      <c r="GE134" s="340"/>
      <c r="GF134" s="348"/>
      <c r="GG134" s="348"/>
      <c r="GH134" s="3"/>
      <c r="GI134" s="4"/>
      <c r="GJ134" s="4"/>
      <c r="GK134" s="4"/>
      <c r="GL134" s="4"/>
      <c r="GM134" s="4"/>
      <c r="GN134" s="4"/>
      <c r="GO134" s="340"/>
      <c r="GP134" s="4"/>
      <c r="GQ134" s="340"/>
      <c r="GR134" s="4"/>
      <c r="GS134" s="340"/>
      <c r="GT134" s="4"/>
      <c r="GU134" s="4"/>
      <c r="GV134" s="4"/>
      <c r="GW134" s="4"/>
      <c r="GX134" s="4"/>
      <c r="GY134"/>
      <c r="GZ134"/>
      <c r="HA134" s="4"/>
      <c r="HB134" s="4"/>
      <c r="HC134" s="4" t="str">
        <f ca="1">IFERROR(INDIRECT("'[2021_Ignition_Tracker_QC_File_20210520.xlsm]Ignition Tracker'!"&amp;ADDRESS(MATCH($A134,'[3]Ignition Tracker'!$A:$A,0),MATCH(HC$1,'[3]Ignition Tracker'!$1:$1,0))),"")</f>
        <v/>
      </c>
    </row>
    <row r="135" spans="1:211" s="269" customFormat="1" x14ac:dyDescent="0.35">
      <c r="A135" s="300">
        <v>565</v>
      </c>
      <c r="B135" s="340"/>
      <c r="C135" s="116" t="s">
        <v>1411</v>
      </c>
      <c r="D135" s="18"/>
      <c r="E135" s="18">
        <v>44342</v>
      </c>
      <c r="F135" s="340"/>
      <c r="G135" s="289" t="s">
        <v>17192</v>
      </c>
      <c r="H135" s="302" t="s">
        <v>1375</v>
      </c>
      <c r="I135" s="116" t="s">
        <v>3884</v>
      </c>
      <c r="J135" s="340"/>
      <c r="K135" s="348"/>
      <c r="L135" s="248"/>
      <c r="M135" s="358"/>
      <c r="N135" s="267" t="s">
        <v>19657</v>
      </c>
      <c r="O135" s="354"/>
      <c r="P135" s="354"/>
      <c r="Q135" s="248"/>
      <c r="R135" s="248"/>
      <c r="S135" s="248"/>
      <c r="T135" s="135"/>
      <c r="U135" s="18"/>
      <c r="V135" s="18"/>
      <c r="W135" s="4"/>
      <c r="X135" s="340"/>
      <c r="Y135" s="340"/>
      <c r="Z135" s="116"/>
      <c r="AA135" s="116"/>
      <c r="AB135" s="18"/>
      <c r="AC135" s="18"/>
      <c r="AD135" s="340"/>
      <c r="AE135" s="340"/>
      <c r="AF135" s="348"/>
      <c r="AG135" s="348"/>
      <c r="AH135" s="302" t="s">
        <v>1375</v>
      </c>
      <c r="AI135" s="18">
        <v>44329</v>
      </c>
      <c r="AJ135" s="303" t="s">
        <v>17035</v>
      </c>
      <c r="AK135" s="18">
        <v>44329</v>
      </c>
      <c r="AL135" s="303" t="s">
        <v>17035</v>
      </c>
      <c r="AM135" s="135" t="s">
        <v>28</v>
      </c>
      <c r="AN135" s="135" t="s">
        <v>26</v>
      </c>
      <c r="AO135" s="135" t="s">
        <v>26</v>
      </c>
      <c r="AP135" s="135">
        <v>1348545</v>
      </c>
      <c r="AQ135" s="135" t="s">
        <v>17194</v>
      </c>
      <c r="AR135" s="135"/>
      <c r="AS135" s="336" t="s">
        <v>17195</v>
      </c>
      <c r="AT135" s="336" t="s">
        <v>17196</v>
      </c>
      <c r="AU135" s="135"/>
      <c r="AV135" s="135"/>
      <c r="AW135" s="135"/>
      <c r="AX135" s="302" t="s">
        <v>1375</v>
      </c>
      <c r="AY135" s="135" t="s">
        <v>26</v>
      </c>
      <c r="AZ135" s="135" t="s">
        <v>25</v>
      </c>
      <c r="BA135" s="135" t="s">
        <v>25</v>
      </c>
      <c r="BB135" s="135" t="s">
        <v>26</v>
      </c>
      <c r="BC135" s="348"/>
      <c r="BD135" s="135" t="s">
        <v>27</v>
      </c>
      <c r="BE135" s="135" t="s">
        <v>4</v>
      </c>
      <c r="BF135" s="135" t="s">
        <v>34</v>
      </c>
      <c r="BG135" s="135"/>
      <c r="BH135" s="116" t="s">
        <v>113</v>
      </c>
      <c r="BI135" s="364"/>
      <c r="BJ135" s="116"/>
      <c r="BK135" s="116"/>
      <c r="BL135" s="116"/>
      <c r="BM135" s="116" t="s">
        <v>4</v>
      </c>
      <c r="BN135" s="116" t="s">
        <v>1380</v>
      </c>
      <c r="BO135" s="116" t="s">
        <v>1381</v>
      </c>
      <c r="BP135" s="116"/>
      <c r="BQ135" s="116" t="s">
        <v>8</v>
      </c>
      <c r="BR135" s="116" t="s">
        <v>1614</v>
      </c>
      <c r="BS135" s="116" t="s">
        <v>1563</v>
      </c>
      <c r="BT135"/>
      <c r="BU135"/>
      <c r="BV135" s="302" t="s">
        <v>1375</v>
      </c>
      <c r="BW135" s="135" t="s">
        <v>1404</v>
      </c>
      <c r="BX135" s="373"/>
      <c r="BY135" s="373"/>
      <c r="BZ135" s="10" t="s">
        <v>65</v>
      </c>
      <c r="CA135" t="s">
        <v>4707</v>
      </c>
      <c r="CB135">
        <v>21000</v>
      </c>
      <c r="CC135" s="116"/>
      <c r="CD135" s="116" t="s">
        <v>18</v>
      </c>
      <c r="CE135" s="116"/>
      <c r="CF135" s="304"/>
      <c r="CG135" s="116"/>
      <c r="CH135" s="304"/>
      <c r="CI135" s="116"/>
      <c r="CJ135" s="135" t="s">
        <v>16743</v>
      </c>
      <c r="CK135" s="135" t="s">
        <v>16743</v>
      </c>
      <c r="CL135" s="135" t="s">
        <v>16743</v>
      </c>
      <c r="CM135" s="135" t="s">
        <v>16743</v>
      </c>
      <c r="CN135" s="284" t="s">
        <v>17190</v>
      </c>
      <c r="CO135" s="297"/>
      <c r="CP135" s="297"/>
      <c r="CQ135" s="288"/>
      <c r="CR135" s="297"/>
      <c r="CS135" s="377"/>
      <c r="CT135" s="297"/>
      <c r="CU135" s="297"/>
      <c r="CV135" s="297"/>
      <c r="CW135" s="297"/>
      <c r="CX135" s="297"/>
      <c r="CY135" s="297"/>
      <c r="CZ135" s="297"/>
      <c r="DA135" s="297"/>
      <c r="DB135" s="297"/>
      <c r="DC135" s="297"/>
      <c r="DD135" s="297"/>
      <c r="DE135" s="297"/>
      <c r="DF135" s="297"/>
      <c r="DG135" s="297"/>
      <c r="DH135" s="284" t="s">
        <v>1375</v>
      </c>
      <c r="DI135" s="197" t="s">
        <v>128</v>
      </c>
      <c r="DJ135" s="4" t="s">
        <v>2208</v>
      </c>
      <c r="DK135" s="4" t="s">
        <v>17035</v>
      </c>
      <c r="DL135" s="127" t="s">
        <v>17172</v>
      </c>
      <c r="DM135" s="4" t="s">
        <v>17193</v>
      </c>
      <c r="DN135" s="4" t="s">
        <v>17195</v>
      </c>
      <c r="DO135" s="340"/>
      <c r="DP135" s="340"/>
      <c r="DQ135" s="4" t="s">
        <v>3459</v>
      </c>
      <c r="DR135" s="340"/>
      <c r="DS135" s="340"/>
      <c r="DT135" s="340"/>
      <c r="DU135" s="340"/>
      <c r="DV135" s="4">
        <v>153132105</v>
      </c>
      <c r="DW135" s="4" t="s">
        <v>17197</v>
      </c>
      <c r="DX135" s="4">
        <v>9002</v>
      </c>
      <c r="DY135" s="4"/>
      <c r="DZ135" s="348"/>
      <c r="EA135" s="4" t="s">
        <v>25</v>
      </c>
      <c r="EB135" s="4"/>
      <c r="EC135" s="4"/>
      <c r="ED135" s="340"/>
      <c r="EE135" s="340"/>
      <c r="EF135" s="340"/>
      <c r="EG135" s="348"/>
      <c r="EH135" s="348"/>
      <c r="EI135" s="4"/>
      <c r="EJ135" s="4" t="s">
        <v>26</v>
      </c>
      <c r="EK135" s="4" t="s">
        <v>25</v>
      </c>
      <c r="EL135" s="4"/>
      <c r="EM135" s="4" t="s">
        <v>1759</v>
      </c>
      <c r="EN135" s="4"/>
      <c r="EO135" s="4" t="s">
        <v>1862</v>
      </c>
      <c r="EP135" s="340"/>
      <c r="EQ135" s="4" t="s">
        <v>1761</v>
      </c>
      <c r="ER135" s="4"/>
      <c r="ES135" s="4" t="s">
        <v>4</v>
      </c>
      <c r="ET135" s="340"/>
      <c r="EU135" s="4" t="s">
        <v>113</v>
      </c>
      <c r="EV135" s="340"/>
      <c r="EW135" s="4" t="s">
        <v>18</v>
      </c>
      <c r="EX135" s="340"/>
      <c r="EY135" s="4" t="s">
        <v>8</v>
      </c>
      <c r="EZ135" s="4"/>
      <c r="FA135" s="4" t="s">
        <v>25</v>
      </c>
      <c r="FB135" s="340"/>
      <c r="FC135" s="4" t="s">
        <v>1816</v>
      </c>
      <c r="FD135" s="340"/>
      <c r="FE135" s="4" t="s">
        <v>1864</v>
      </c>
      <c r="FF135" s="4" t="s">
        <v>1865</v>
      </c>
      <c r="FG135" s="4" t="s">
        <v>26</v>
      </c>
      <c r="FH135" s="4" t="s">
        <v>1375</v>
      </c>
      <c r="FI135" s="4" t="s">
        <v>1839</v>
      </c>
      <c r="FJ135" s="4" t="s">
        <v>59</v>
      </c>
      <c r="FK135" s="4" t="s">
        <v>65</v>
      </c>
      <c r="FL135" t="s">
        <v>17198</v>
      </c>
      <c r="FM135" s="4" t="s">
        <v>17194</v>
      </c>
      <c r="FN135" s="4" t="s">
        <v>1839</v>
      </c>
      <c r="FO135" s="4" t="s">
        <v>1890</v>
      </c>
      <c r="FP135" s="4" t="s">
        <v>13265</v>
      </c>
      <c r="FQ135" s="4" t="s">
        <v>17199</v>
      </c>
      <c r="FR135" s="4" t="s">
        <v>1869</v>
      </c>
      <c r="FS135" s="4" t="s">
        <v>1870</v>
      </c>
      <c r="FT135" s="4" t="s">
        <v>1845</v>
      </c>
      <c r="FU135" s="4" t="s">
        <v>9</v>
      </c>
      <c r="FV135" t="s">
        <v>17200</v>
      </c>
      <c r="FW135" s="4" t="s">
        <v>1846</v>
      </c>
      <c r="FX135" s="4" t="s">
        <v>46</v>
      </c>
      <c r="FY135" s="4" t="s">
        <v>17193</v>
      </c>
      <c r="FZ135" s="4" t="s">
        <v>12889</v>
      </c>
      <c r="GA135" s="4" t="s">
        <v>1375</v>
      </c>
      <c r="GB135" s="4" t="s">
        <v>17201</v>
      </c>
      <c r="GC135" s="340"/>
      <c r="GD135" s="340"/>
      <c r="GE135" s="340"/>
      <c r="GF135" s="348"/>
      <c r="GG135" s="348"/>
      <c r="GH135" s="3" t="s">
        <v>1375</v>
      </c>
      <c r="GI135" s="4" t="s">
        <v>9</v>
      </c>
      <c r="GJ135" s="4" t="s">
        <v>2120</v>
      </c>
      <c r="GK135" s="4" t="s">
        <v>1375</v>
      </c>
      <c r="GL135" s="4" t="s">
        <v>9</v>
      </c>
      <c r="GM135" s="4" t="s">
        <v>1375</v>
      </c>
      <c r="GN135" s="4"/>
      <c r="GO135" s="340"/>
      <c r="GP135" s="4"/>
      <c r="GQ135" s="340"/>
      <c r="GR135" s="4"/>
      <c r="GS135" s="340"/>
      <c r="GT135" s="4"/>
      <c r="GU135" s="4"/>
      <c r="GV135" s="4"/>
      <c r="GW135" s="4"/>
      <c r="GX135" s="4"/>
      <c r="GY135"/>
      <c r="GZ135" t="str">
        <f ca="1">IFERROR(INDIRECT("'[2021_Ignition_Tracker_QC_File_20210528.xlsm]Ignition Tracker'!"&amp;ADDRESS(MATCH($A135,'[2]Ignition Tracker'!$A:$A,0),MATCH(GZ$1,'[2]Ignition Tracker'!$1:$1,0))),"")</f>
        <v/>
      </c>
      <c r="HA135" s="4" t="str">
        <f ca="1">IFERROR(INDIRECT("'[2021_Ignition_Tracker_QC_File_20210528.xlsm]Ignition Tracker'!"&amp;ADDRESS(MATCH($A135,'[2]Ignition Tracker'!$A:$A,0),MATCH(HA$1,'[2]Ignition Tracker'!$1:$1,0))),"")</f>
        <v/>
      </c>
      <c r="HB135" s="4" t="str">
        <f ca="1">IFERROR(INDIRECT("'[2021_Ignition_Tracker_QC_File_20210528.xlsm]Ignition Tracker'!"&amp;ADDRESS(MATCH($A135,'[2]Ignition Tracker'!$A:$A,0),MATCH(HB$1,'[2]Ignition Tracker'!$1:$1,0))),"")</f>
        <v/>
      </c>
      <c r="HC135" s="4" t="str">
        <f ca="1">IFERROR(INDIRECT("'[2021_Ignition_Tracker_QC_File_20210528.xlsm]Ignition Tracker'!"&amp;ADDRESS(MATCH($A135,'[2]Ignition Tracker'!$A:$A,0),MATCH(HC$1,'[2]Ignition Tracker'!$1:$1,0))),"")</f>
        <v/>
      </c>
    </row>
    <row r="136" spans="1:211" s="269" customFormat="1" x14ac:dyDescent="0.35">
      <c r="A136" s="137">
        <v>564</v>
      </c>
      <c r="B136" s="339"/>
      <c r="C136" s="123" t="s">
        <v>1412</v>
      </c>
      <c r="D136" s="124">
        <v>44330</v>
      </c>
      <c r="E136" s="124">
        <v>44330</v>
      </c>
      <c r="F136" s="340"/>
      <c r="G136" s="125" t="s">
        <v>17202</v>
      </c>
      <c r="H136" s="266" t="s">
        <v>1375</v>
      </c>
      <c r="I136" s="123"/>
      <c r="J136" s="339"/>
      <c r="K136" s="355"/>
      <c r="L136" s="267"/>
      <c r="M136" s="354"/>
      <c r="N136" s="267" t="s">
        <v>19657</v>
      </c>
      <c r="O136" s="354"/>
      <c r="P136" s="354"/>
      <c r="Q136" s="267"/>
      <c r="R136" s="267"/>
      <c r="S136" s="267"/>
      <c r="T136" s="123"/>
      <c r="U136" s="124"/>
      <c r="V136" s="124"/>
      <c r="W136" s="123"/>
      <c r="X136" s="339"/>
      <c r="Y136" s="339"/>
      <c r="Z136" s="123"/>
      <c r="AA136" s="123"/>
      <c r="AB136" s="124"/>
      <c r="AC136" s="124"/>
      <c r="AD136" s="339"/>
      <c r="AE136" s="339"/>
      <c r="AF136" s="355"/>
      <c r="AG136" s="355"/>
      <c r="AH136" s="266" t="s">
        <v>1375</v>
      </c>
      <c r="AI136" s="124">
        <v>44329</v>
      </c>
      <c r="AJ136" s="252" t="s">
        <v>17203</v>
      </c>
      <c r="AK136" s="124"/>
      <c r="AL136" s="252"/>
      <c r="AM136" s="85" t="s">
        <v>28</v>
      </c>
      <c r="AN136" s="85" t="s">
        <v>26</v>
      </c>
      <c r="AO136" s="85" t="s">
        <v>26</v>
      </c>
      <c r="AP136" s="85"/>
      <c r="AQ136" s="85"/>
      <c r="AR136" s="85"/>
      <c r="AS136" s="335">
        <v>8510089378</v>
      </c>
      <c r="AT136" s="335"/>
      <c r="AU136" s="85"/>
      <c r="AV136" s="85"/>
      <c r="AW136" s="85"/>
      <c r="AX136" s="266" t="s">
        <v>1375</v>
      </c>
      <c r="AY136" s="85" t="s">
        <v>26</v>
      </c>
      <c r="AZ136" s="85" t="s">
        <v>26</v>
      </c>
      <c r="BA136" s="85" t="s">
        <v>26</v>
      </c>
      <c r="BB136" s="85" t="s">
        <v>26</v>
      </c>
      <c r="BC136" s="348"/>
      <c r="BD136" s="85" t="s">
        <v>33</v>
      </c>
      <c r="BE136" s="85" t="s">
        <v>16</v>
      </c>
      <c r="BF136" s="85"/>
      <c r="BG136" s="85"/>
      <c r="BH136" s="304" t="s">
        <v>18051</v>
      </c>
      <c r="BI136" s="364"/>
      <c r="BJ136" s="123"/>
      <c r="BK136" s="123"/>
      <c r="BL136" s="123"/>
      <c r="BM136" s="123" t="s">
        <v>106</v>
      </c>
      <c r="BN136" s="123"/>
      <c r="BO136" s="123"/>
      <c r="BP136" s="123"/>
      <c r="BQ136" s="4" t="s">
        <v>8</v>
      </c>
      <c r="BR136" s="123"/>
      <c r="BS136" s="123"/>
      <c r="BT136"/>
      <c r="BU136"/>
      <c r="BV136" s="266" t="s">
        <v>1375</v>
      </c>
      <c r="BW136" s="85" t="s">
        <v>1404</v>
      </c>
      <c r="BX136" s="372"/>
      <c r="BY136" s="372"/>
      <c r="BZ136" s="129" t="s">
        <v>175</v>
      </c>
      <c r="CA136" t="s">
        <v>17206</v>
      </c>
      <c r="CB136">
        <v>12000</v>
      </c>
      <c r="CC136" s="123"/>
      <c r="CD136" s="123" t="s">
        <v>6</v>
      </c>
      <c r="CE136" s="123" t="s">
        <v>17</v>
      </c>
      <c r="CF136" s="123"/>
      <c r="CG136" s="123"/>
      <c r="CH136" s="123"/>
      <c r="CI136" s="123"/>
      <c r="CJ136" s="85" t="s">
        <v>16743</v>
      </c>
      <c r="CK136" s="85" t="s">
        <v>16743</v>
      </c>
      <c r="CL136" s="85" t="s">
        <v>16743</v>
      </c>
      <c r="CM136" s="85" t="s">
        <v>16743</v>
      </c>
      <c r="CN136" s="284" t="s">
        <v>17190</v>
      </c>
      <c r="CO136" s="297"/>
      <c r="CP136" s="297"/>
      <c r="CQ136" s="288"/>
      <c r="CR136" s="297"/>
      <c r="CS136" s="377"/>
      <c r="CT136" s="297"/>
      <c r="CU136" s="297"/>
      <c r="CV136" s="297"/>
      <c r="CW136" s="297"/>
      <c r="CX136" s="297"/>
      <c r="CY136" s="297"/>
      <c r="CZ136" s="297"/>
      <c r="DA136" s="297"/>
      <c r="DB136" s="297"/>
      <c r="DC136" s="297"/>
      <c r="DD136" s="297"/>
      <c r="DE136" s="297"/>
      <c r="DF136" s="297"/>
      <c r="DG136" s="297"/>
      <c r="DH136" s="284" t="s">
        <v>1375</v>
      </c>
      <c r="DI136" s="197" t="s">
        <v>131</v>
      </c>
      <c r="DJ136" s="4" t="s">
        <v>1757</v>
      </c>
      <c r="DK136" s="4" t="s">
        <v>17203</v>
      </c>
      <c r="DL136" s="127" t="s">
        <v>17172</v>
      </c>
      <c r="DM136" s="4"/>
      <c r="DN136" s="4">
        <v>8510089378</v>
      </c>
      <c r="DO136" s="340"/>
      <c r="DP136" s="340"/>
      <c r="DQ136" s="4" t="s">
        <v>131</v>
      </c>
      <c r="DR136" s="340"/>
      <c r="DS136" s="340"/>
      <c r="DT136" s="340"/>
      <c r="DU136" s="340"/>
      <c r="DV136" s="4">
        <v>83701108</v>
      </c>
      <c r="DW136" s="4" t="s">
        <v>17204</v>
      </c>
      <c r="DX136" s="4">
        <v>1121</v>
      </c>
      <c r="DY136" s="4"/>
      <c r="DZ136" s="348"/>
      <c r="EA136" s="4" t="s">
        <v>25</v>
      </c>
      <c r="EB136" s="4"/>
      <c r="EC136" s="4"/>
      <c r="ED136" s="340"/>
      <c r="EE136" s="340"/>
      <c r="EF136" s="340"/>
      <c r="EG136" s="348"/>
      <c r="EH136" s="348"/>
      <c r="EI136" s="4"/>
      <c r="EJ136" s="4" t="s">
        <v>26</v>
      </c>
      <c r="EK136" s="4" t="s">
        <v>25</v>
      </c>
      <c r="EL136" s="4" t="s">
        <v>26</v>
      </c>
      <c r="EM136" s="4" t="s">
        <v>1759</v>
      </c>
      <c r="EN136" s="4"/>
      <c r="EO136" s="4" t="s">
        <v>1760</v>
      </c>
      <c r="EP136" s="340"/>
      <c r="EQ136" s="4" t="s">
        <v>1761</v>
      </c>
      <c r="ER136" s="4"/>
      <c r="ES136" s="4" t="s">
        <v>1956</v>
      </c>
      <c r="ET136" s="340"/>
      <c r="EU136" s="4" t="s">
        <v>112</v>
      </c>
      <c r="EV136" s="340"/>
      <c r="EW136" s="4" t="s">
        <v>1370</v>
      </c>
      <c r="EX136" s="340"/>
      <c r="EY136" s="4" t="s">
        <v>8</v>
      </c>
      <c r="EZ136" s="4"/>
      <c r="FA136" s="4" t="s">
        <v>26</v>
      </c>
      <c r="FB136" s="340"/>
      <c r="FC136" s="4" t="s">
        <v>17205</v>
      </c>
      <c r="FD136" s="340"/>
      <c r="FE136" s="4"/>
      <c r="FF136" s="4"/>
      <c r="FG136" s="4"/>
      <c r="FH136" s="4" t="s">
        <v>3884</v>
      </c>
      <c r="FI136" s="4"/>
      <c r="FJ136" s="4"/>
      <c r="FK136" s="4"/>
      <c r="FL136"/>
      <c r="FM136" s="4"/>
      <c r="FN136" s="4"/>
      <c r="FO136" s="4"/>
      <c r="FP136" s="4"/>
      <c r="FQ136" s="4"/>
      <c r="FR136" s="4"/>
      <c r="FS136" s="4"/>
      <c r="FT136" s="4"/>
      <c r="FU136" s="4"/>
      <c r="FV136"/>
      <c r="FW136" s="4"/>
      <c r="FX136" s="4"/>
      <c r="FY136" s="4"/>
      <c r="FZ136" s="4"/>
      <c r="GA136" s="4"/>
      <c r="GB136" s="4"/>
      <c r="GC136" s="340"/>
      <c r="GD136" s="340"/>
      <c r="GE136" s="340"/>
      <c r="GF136" s="348"/>
      <c r="GG136" s="348"/>
      <c r="GH136" s="3"/>
      <c r="GI136" s="4"/>
      <c r="GJ136" s="4"/>
      <c r="GK136" s="4"/>
      <c r="GL136" s="4"/>
      <c r="GM136" s="4"/>
      <c r="GN136" s="4"/>
      <c r="GO136" s="340"/>
      <c r="GP136" s="4"/>
      <c r="GQ136" s="340"/>
      <c r="GR136" s="4"/>
      <c r="GS136" s="340"/>
      <c r="GT136" s="4"/>
      <c r="GU136" s="4"/>
      <c r="GV136" s="4"/>
      <c r="GW136" s="4"/>
      <c r="GX136" s="4"/>
      <c r="GY136"/>
      <c r="GZ136"/>
      <c r="HA136" s="4"/>
      <c r="HB136" s="4"/>
      <c r="HC136" s="4" t="str">
        <f ca="1">IFERROR(INDIRECT("'[2021_Ignition_Tracker_QC_File_20210520.xlsm]Ignition Tracker'!"&amp;ADDRESS(MATCH($A136,'[3]Ignition Tracker'!$A:$A,0),MATCH(HC$1,'[3]Ignition Tracker'!$1:$1,0))),"")</f>
        <v/>
      </c>
    </row>
    <row r="137" spans="1:211" s="269" customFormat="1" x14ac:dyDescent="0.35">
      <c r="A137" s="137">
        <v>563</v>
      </c>
      <c r="B137" s="340"/>
      <c r="C137" s="4" t="s">
        <v>1412</v>
      </c>
      <c r="D137" s="291">
        <v>44334</v>
      </c>
      <c r="E137" s="291">
        <v>44334</v>
      </c>
      <c r="F137" s="340"/>
      <c r="G137" s="289" t="s">
        <v>17171</v>
      </c>
      <c r="H137" s="266" t="s">
        <v>1375</v>
      </c>
      <c r="I137" s="4"/>
      <c r="J137" s="340"/>
      <c r="K137" s="348"/>
      <c r="L137" s="285"/>
      <c r="M137" s="358"/>
      <c r="N137" s="267" t="s">
        <v>19657</v>
      </c>
      <c r="O137" s="354"/>
      <c r="P137" s="354"/>
      <c r="Q137" s="285"/>
      <c r="R137" s="285"/>
      <c r="S137" s="285"/>
      <c r="T137" s="4"/>
      <c r="U137" s="291"/>
      <c r="V137" s="291"/>
      <c r="W137" s="4"/>
      <c r="X137" s="340"/>
      <c r="Y137" s="340"/>
      <c r="Z137" s="4"/>
      <c r="AA137" s="4" t="s">
        <v>25</v>
      </c>
      <c r="AB137" s="291">
        <v>44334</v>
      </c>
      <c r="AC137" s="291"/>
      <c r="AD137" s="340"/>
      <c r="AE137" s="361"/>
      <c r="AF137" s="348"/>
      <c r="AG137" s="348"/>
      <c r="AH137" s="266" t="s">
        <v>1375</v>
      </c>
      <c r="AI137" s="291">
        <v>44329</v>
      </c>
      <c r="AJ137" s="292">
        <v>0.29722222222222222</v>
      </c>
      <c r="AK137" s="291">
        <v>44329</v>
      </c>
      <c r="AL137" s="292">
        <v>0.29722222222222222</v>
      </c>
      <c r="AM137" s="5" t="s">
        <v>28</v>
      </c>
      <c r="AN137" s="5" t="s">
        <v>26</v>
      </c>
      <c r="AO137" s="5" t="s">
        <v>26</v>
      </c>
      <c r="AP137" s="5" t="s">
        <v>17173</v>
      </c>
      <c r="AQ137" s="5" t="s">
        <v>17174</v>
      </c>
      <c r="AR137" s="5"/>
      <c r="AS137" s="337" t="s">
        <v>17175</v>
      </c>
      <c r="AT137" s="337">
        <v>121325023</v>
      </c>
      <c r="AU137" s="5"/>
      <c r="AV137" s="5"/>
      <c r="AW137" s="5"/>
      <c r="AX137" s="266" t="s">
        <v>1375</v>
      </c>
      <c r="AY137" s="5" t="s">
        <v>26</v>
      </c>
      <c r="AZ137" s="5" t="s">
        <v>25</v>
      </c>
      <c r="BA137" s="5" t="s">
        <v>26</v>
      </c>
      <c r="BB137" s="5" t="s">
        <v>26</v>
      </c>
      <c r="BC137" s="364"/>
      <c r="BD137" s="5" t="s">
        <v>27</v>
      </c>
      <c r="BE137" s="5" t="s">
        <v>13</v>
      </c>
      <c r="BF137" s="5" t="s">
        <v>34</v>
      </c>
      <c r="BG137" s="5" t="s">
        <v>34</v>
      </c>
      <c r="BH137" s="304" t="s">
        <v>18049</v>
      </c>
      <c r="BI137" s="364"/>
      <c r="BJ137" s="4"/>
      <c r="BK137" s="4"/>
      <c r="BL137" s="4"/>
      <c r="BM137" s="4" t="s">
        <v>102</v>
      </c>
      <c r="BN137" s="4" t="s">
        <v>1524</v>
      </c>
      <c r="BO137" s="4" t="s">
        <v>3725</v>
      </c>
      <c r="BP137" s="4" t="s">
        <v>26</v>
      </c>
      <c r="BQ137" s="4" t="s">
        <v>8</v>
      </c>
      <c r="BR137" s="4" t="s">
        <v>1614</v>
      </c>
      <c r="BS137" s="4" t="s">
        <v>1408</v>
      </c>
      <c r="BT137" t="s">
        <v>17538</v>
      </c>
      <c r="BU137" t="s">
        <v>17539</v>
      </c>
      <c r="BV137" s="266" t="s">
        <v>1375</v>
      </c>
      <c r="BW137" s="5" t="s">
        <v>43</v>
      </c>
      <c r="BX137" s="373"/>
      <c r="BY137" s="373"/>
      <c r="BZ137" s="133" t="s">
        <v>175</v>
      </c>
      <c r="CA137" t="s">
        <v>5814</v>
      </c>
      <c r="CB137">
        <v>21000</v>
      </c>
      <c r="CC137" s="4"/>
      <c r="CD137" s="4" t="s">
        <v>1373</v>
      </c>
      <c r="CE137" s="123" t="s">
        <v>1450</v>
      </c>
      <c r="CF137" s="4"/>
      <c r="CG137" s="4"/>
      <c r="CH137" s="123">
        <v>490</v>
      </c>
      <c r="CI137" s="4"/>
      <c r="CJ137" s="5" t="s">
        <v>16743</v>
      </c>
      <c r="CK137" s="5" t="s">
        <v>16743</v>
      </c>
      <c r="CL137" s="5" t="s">
        <v>16743</v>
      </c>
      <c r="CM137" s="5" t="s">
        <v>16743</v>
      </c>
      <c r="CN137" s="284" t="s">
        <v>17176</v>
      </c>
      <c r="CO137" s="297"/>
      <c r="CP137" s="297"/>
      <c r="CQ137" s="288"/>
      <c r="CR137" s="297"/>
      <c r="CS137" s="377"/>
      <c r="CT137" s="297"/>
      <c r="CU137" s="297"/>
      <c r="CV137" s="297"/>
      <c r="CW137" s="297"/>
      <c r="CX137" s="297"/>
      <c r="CY137" s="297"/>
      <c r="CZ137" s="297"/>
      <c r="DA137" s="297"/>
      <c r="DB137" s="297"/>
      <c r="DC137" s="297"/>
      <c r="DD137" s="297"/>
      <c r="DE137" s="297"/>
      <c r="DF137" s="297"/>
      <c r="DG137" s="297"/>
      <c r="DH137" s="284" t="s">
        <v>1375</v>
      </c>
      <c r="DI137" s="197" t="s">
        <v>131</v>
      </c>
      <c r="DJ137" s="4" t="s">
        <v>2886</v>
      </c>
      <c r="DK137" s="4" t="s">
        <v>14889</v>
      </c>
      <c r="DL137" s="127" t="s">
        <v>17172</v>
      </c>
      <c r="DM137" s="4" t="s">
        <v>17173</v>
      </c>
      <c r="DN137" s="4" t="s">
        <v>17175</v>
      </c>
      <c r="DO137" s="340"/>
      <c r="DP137" s="340"/>
      <c r="DQ137" s="4" t="s">
        <v>17177</v>
      </c>
      <c r="DR137" s="340"/>
      <c r="DS137" s="340"/>
      <c r="DT137" s="340"/>
      <c r="DU137" s="340"/>
      <c r="DV137" s="4">
        <v>182492102</v>
      </c>
      <c r="DW137" s="4" t="s">
        <v>17178</v>
      </c>
      <c r="DX137" s="4">
        <v>9002</v>
      </c>
      <c r="DY137" s="4">
        <v>1</v>
      </c>
      <c r="DZ137" s="348"/>
      <c r="EA137" s="4" t="s">
        <v>25</v>
      </c>
      <c r="EB137" s="4"/>
      <c r="EC137" s="4"/>
      <c r="ED137" s="340"/>
      <c r="EE137" s="340"/>
      <c r="EF137" s="340"/>
      <c r="EG137" s="348"/>
      <c r="EH137" s="348"/>
      <c r="EI137" s="4"/>
      <c r="EJ137" s="4" t="s">
        <v>26</v>
      </c>
      <c r="EK137" s="4" t="s">
        <v>25</v>
      </c>
      <c r="EL137" s="4"/>
      <c r="EM137" s="4" t="s">
        <v>1807</v>
      </c>
      <c r="EN137" s="4" t="s">
        <v>17179</v>
      </c>
      <c r="EO137" s="4" t="s">
        <v>1835</v>
      </c>
      <c r="EP137" s="340"/>
      <c r="EQ137" s="4" t="s">
        <v>1863</v>
      </c>
      <c r="ER137" s="4"/>
      <c r="ES137" s="4" t="s">
        <v>1888</v>
      </c>
      <c r="ET137" s="340"/>
      <c r="EU137" s="4" t="s">
        <v>112</v>
      </c>
      <c r="EV137" s="340"/>
      <c r="EW137" s="4" t="s">
        <v>1373</v>
      </c>
      <c r="EX137" s="340"/>
      <c r="EY137" s="4" t="s">
        <v>8</v>
      </c>
      <c r="EZ137" s="4"/>
      <c r="FA137" s="4" t="s">
        <v>25</v>
      </c>
      <c r="FB137" s="340"/>
      <c r="FC137" s="4" t="s">
        <v>1816</v>
      </c>
      <c r="FD137" s="340"/>
      <c r="FE137" s="4" t="s">
        <v>2023</v>
      </c>
      <c r="FF137" s="4" t="s">
        <v>1838</v>
      </c>
      <c r="FG137" s="4" t="s">
        <v>26</v>
      </c>
      <c r="FH137" s="4" t="s">
        <v>3884</v>
      </c>
      <c r="FI137" s="4" t="s">
        <v>1839</v>
      </c>
      <c r="FJ137" s="4" t="s">
        <v>2286</v>
      </c>
      <c r="FK137" s="4" t="s">
        <v>645</v>
      </c>
      <c r="FL137" t="s">
        <v>17180</v>
      </c>
      <c r="FM137" s="4" t="s">
        <v>17174</v>
      </c>
      <c r="FN137" s="4" t="s">
        <v>1839</v>
      </c>
      <c r="FO137" s="4" t="s">
        <v>1890</v>
      </c>
      <c r="FP137" s="4" t="s">
        <v>2509</v>
      </c>
      <c r="FQ137" s="4" t="s">
        <v>17181</v>
      </c>
      <c r="FR137" s="4" t="s">
        <v>1869</v>
      </c>
      <c r="FS137" s="4" t="s">
        <v>2456</v>
      </c>
      <c r="FT137" s="4" t="s">
        <v>1845</v>
      </c>
      <c r="FU137" s="4" t="s">
        <v>9</v>
      </c>
      <c r="FV137" t="s">
        <v>17182</v>
      </c>
      <c r="FW137" s="4" t="s">
        <v>1846</v>
      </c>
      <c r="FX137" s="4" t="s">
        <v>46</v>
      </c>
      <c r="FY137" s="4" t="s">
        <v>17173</v>
      </c>
      <c r="FZ137" s="4" t="s">
        <v>3339</v>
      </c>
      <c r="GA137" s="4" t="s">
        <v>1375</v>
      </c>
      <c r="GB137" s="4" t="s">
        <v>17183</v>
      </c>
      <c r="GC137" s="340"/>
      <c r="GD137" s="340"/>
      <c r="GE137" s="340"/>
      <c r="GF137" s="348"/>
      <c r="GG137" s="348"/>
      <c r="GH137" s="3" t="s">
        <v>1375</v>
      </c>
      <c r="GI137" s="4" t="s">
        <v>9</v>
      </c>
      <c r="GJ137" s="4" t="s">
        <v>1433</v>
      </c>
      <c r="GK137" s="4" t="s">
        <v>1375</v>
      </c>
      <c r="GL137" s="4" t="s">
        <v>9</v>
      </c>
      <c r="GM137" s="4" t="s">
        <v>1375</v>
      </c>
      <c r="GN137" s="4"/>
      <c r="GO137" s="340"/>
      <c r="GP137" s="4"/>
      <c r="GQ137" s="340"/>
      <c r="GR137" s="4"/>
      <c r="GS137" s="340"/>
      <c r="GT137" s="4"/>
      <c r="GU137" s="4"/>
      <c r="GV137" s="4"/>
      <c r="GW137" s="4"/>
      <c r="GX137" s="4"/>
      <c r="GY137"/>
      <c r="GZ137"/>
      <c r="HA137" s="4"/>
      <c r="HB137" s="4"/>
      <c r="HC137" s="4" t="str">
        <f ca="1">IFERROR(INDIRECT("'[2021_Ignition_Tracker_QC_File_20210520.xlsm]Ignition Tracker'!"&amp;ADDRESS(MATCH($A137,'[3]Ignition Tracker'!$A:$A,0),MATCH(HC$1,'[3]Ignition Tracker'!$1:$1,0))),"")</f>
        <v/>
      </c>
    </row>
    <row r="138" spans="1:211" s="269" customFormat="1" ht="29" x14ac:dyDescent="0.35">
      <c r="A138" s="300">
        <v>562</v>
      </c>
      <c r="B138" s="340"/>
      <c r="C138" s="116" t="s">
        <v>1412</v>
      </c>
      <c r="D138" s="18">
        <v>44347</v>
      </c>
      <c r="E138" s="18">
        <v>44347</v>
      </c>
      <c r="F138" s="340"/>
      <c r="G138" s="289" t="s">
        <v>17184</v>
      </c>
      <c r="H138" s="302" t="s">
        <v>1375</v>
      </c>
      <c r="I138" s="116" t="s">
        <v>25</v>
      </c>
      <c r="J138" s="340"/>
      <c r="K138" s="348"/>
      <c r="L138" s="248">
        <v>44347</v>
      </c>
      <c r="M138" s="358"/>
      <c r="N138" s="248" t="s">
        <v>19657</v>
      </c>
      <c r="O138" s="358"/>
      <c r="P138" s="358"/>
      <c r="Q138" s="248"/>
      <c r="R138" s="248"/>
      <c r="S138" s="248"/>
      <c r="T138" s="135"/>
      <c r="U138" s="18"/>
      <c r="V138" s="18"/>
      <c r="W138" s="4"/>
      <c r="X138" s="340"/>
      <c r="Y138" s="340"/>
      <c r="Z138" s="116"/>
      <c r="AA138" s="116"/>
      <c r="AB138" s="18"/>
      <c r="AC138" s="18"/>
      <c r="AD138" s="340"/>
      <c r="AE138" s="340"/>
      <c r="AF138" s="348"/>
      <c r="AG138" s="348"/>
      <c r="AH138" s="302" t="s">
        <v>1375</v>
      </c>
      <c r="AI138" s="18">
        <v>44329</v>
      </c>
      <c r="AJ138" s="303" t="s">
        <v>17185</v>
      </c>
      <c r="AK138" s="18">
        <v>44329</v>
      </c>
      <c r="AL138" s="303">
        <v>9.7222222222222224E-3</v>
      </c>
      <c r="AM138" s="135" t="s">
        <v>28</v>
      </c>
      <c r="AN138" s="135" t="s">
        <v>26</v>
      </c>
      <c r="AO138" s="135" t="s">
        <v>26</v>
      </c>
      <c r="AP138" s="135">
        <v>1347613</v>
      </c>
      <c r="AQ138" s="135" t="s">
        <v>18190</v>
      </c>
      <c r="AR138" s="135"/>
      <c r="AS138" s="336" t="s">
        <v>20188</v>
      </c>
      <c r="AT138" s="336" t="s">
        <v>20189</v>
      </c>
      <c r="AU138" s="135"/>
      <c r="AV138" s="135"/>
      <c r="AW138" s="135" t="s">
        <v>20190</v>
      </c>
      <c r="AX138" s="302" t="s">
        <v>1375</v>
      </c>
      <c r="AY138" s="135" t="s">
        <v>25</v>
      </c>
      <c r="AZ138" s="135" t="s">
        <v>25</v>
      </c>
      <c r="BA138" s="135" t="s">
        <v>25</v>
      </c>
      <c r="BB138" s="135" t="s">
        <v>25</v>
      </c>
      <c r="BC138" s="348"/>
      <c r="BD138" s="135" t="s">
        <v>27</v>
      </c>
      <c r="BE138" s="135" t="s">
        <v>4</v>
      </c>
      <c r="BF138" s="135" t="s">
        <v>34</v>
      </c>
      <c r="BG138" s="135" t="s">
        <v>34</v>
      </c>
      <c r="BH138" s="116" t="s">
        <v>115</v>
      </c>
      <c r="BI138" s="364"/>
      <c r="BJ138" s="116">
        <v>0.114784206</v>
      </c>
      <c r="BK138" s="116"/>
      <c r="BL138" s="116"/>
      <c r="BM138" s="116" t="s">
        <v>4</v>
      </c>
      <c r="BN138" s="116" t="s">
        <v>1380</v>
      </c>
      <c r="BO138" s="116" t="s">
        <v>1381</v>
      </c>
      <c r="BP138" s="116" t="s">
        <v>25</v>
      </c>
      <c r="BQ138" s="116" t="s">
        <v>8</v>
      </c>
      <c r="BR138" s="116" t="s">
        <v>1614</v>
      </c>
      <c r="BS138" s="116" t="s">
        <v>1563</v>
      </c>
      <c r="BT138" t="s">
        <v>4840</v>
      </c>
      <c r="BU138" t="s">
        <v>20191</v>
      </c>
      <c r="BV138" s="302" t="s">
        <v>1375</v>
      </c>
      <c r="BW138" s="135" t="s">
        <v>1404</v>
      </c>
      <c r="BX138" s="373"/>
      <c r="BY138" s="373"/>
      <c r="BZ138" s="10" t="s">
        <v>205</v>
      </c>
      <c r="CA138" t="s">
        <v>17188</v>
      </c>
      <c r="CB138">
        <v>12000</v>
      </c>
      <c r="CC138" s="116"/>
      <c r="CD138" s="116" t="s">
        <v>1817</v>
      </c>
      <c r="CE138" s="116" t="s">
        <v>1444</v>
      </c>
      <c r="CF138" s="116"/>
      <c r="CG138" s="116"/>
      <c r="CH138" s="87">
        <v>490</v>
      </c>
      <c r="CI138" s="135"/>
      <c r="CJ138" s="135" t="s">
        <v>16743</v>
      </c>
      <c r="CK138" s="135" t="s">
        <v>16743</v>
      </c>
      <c r="CL138" s="135" t="s">
        <v>16743</v>
      </c>
      <c r="CM138" s="135" t="s">
        <v>16743</v>
      </c>
      <c r="CN138" s="284" t="s">
        <v>17176</v>
      </c>
      <c r="CO138" s="297"/>
      <c r="CP138" s="297"/>
      <c r="CQ138" s="288"/>
      <c r="CR138" s="297"/>
      <c r="CS138" s="377"/>
      <c r="CT138" s="297"/>
      <c r="CU138" s="297"/>
      <c r="CV138" s="297"/>
      <c r="CW138" s="297"/>
      <c r="CX138" s="297"/>
      <c r="CY138" s="297"/>
      <c r="CZ138" s="297"/>
      <c r="DA138" s="297"/>
      <c r="DB138" s="297"/>
      <c r="DC138" s="297"/>
      <c r="DD138" s="297"/>
      <c r="DE138" s="297"/>
      <c r="DF138" s="297"/>
      <c r="DG138" s="297"/>
      <c r="DH138" s="284" t="s">
        <v>1375</v>
      </c>
      <c r="DI138" s="197" t="s">
        <v>120</v>
      </c>
      <c r="DJ138" s="4" t="s">
        <v>1990</v>
      </c>
      <c r="DK138" s="4" t="s">
        <v>17185</v>
      </c>
      <c r="DL138" s="127" t="s">
        <v>17172</v>
      </c>
      <c r="DM138" s="4"/>
      <c r="DN138" s="4">
        <v>218955549</v>
      </c>
      <c r="DO138" s="340"/>
      <c r="DP138" s="340"/>
      <c r="DQ138" s="4" t="s">
        <v>17186</v>
      </c>
      <c r="DR138" s="340"/>
      <c r="DS138" s="340"/>
      <c r="DT138" s="340"/>
      <c r="DU138" s="340"/>
      <c r="DV138" s="4">
        <v>102701103</v>
      </c>
      <c r="DW138" s="4" t="s">
        <v>17187</v>
      </c>
      <c r="DX138" s="4">
        <v>1110</v>
      </c>
      <c r="DY138" s="4"/>
      <c r="DZ138" s="348"/>
      <c r="EA138" s="4" t="s">
        <v>25</v>
      </c>
      <c r="EB138" s="4"/>
      <c r="EC138" s="4"/>
      <c r="ED138" s="340"/>
      <c r="EE138" s="340"/>
      <c r="EF138" s="340"/>
      <c r="EG138" s="348"/>
      <c r="EH138" s="348"/>
      <c r="EI138" s="4"/>
      <c r="EJ138" s="4" t="s">
        <v>26</v>
      </c>
      <c r="EK138" s="4" t="s">
        <v>25</v>
      </c>
      <c r="EL138" s="4" t="s">
        <v>25</v>
      </c>
      <c r="EM138" s="4" t="s">
        <v>1759</v>
      </c>
      <c r="EN138" s="4"/>
      <c r="EO138" s="4" t="s">
        <v>1862</v>
      </c>
      <c r="EP138" s="340"/>
      <c r="EQ138" s="4" t="s">
        <v>1836</v>
      </c>
      <c r="ER138" s="4"/>
      <c r="ES138" s="4" t="s">
        <v>4</v>
      </c>
      <c r="ET138" s="340"/>
      <c r="EU138" s="4" t="s">
        <v>112</v>
      </c>
      <c r="EV138" s="340"/>
      <c r="EW138" s="4" t="s">
        <v>1370</v>
      </c>
      <c r="EX138" s="340"/>
      <c r="EY138" s="4" t="s">
        <v>8</v>
      </c>
      <c r="EZ138" s="4"/>
      <c r="FA138" s="4" t="s">
        <v>26</v>
      </c>
      <c r="FB138" s="340"/>
      <c r="FC138" s="4"/>
      <c r="FD138" s="340"/>
      <c r="FE138" s="4"/>
      <c r="FF138" s="4"/>
      <c r="FG138" s="4"/>
      <c r="FH138" s="4" t="s">
        <v>1375</v>
      </c>
      <c r="FI138" s="4"/>
      <c r="FJ138" s="4"/>
      <c r="FK138" s="4"/>
      <c r="FL138"/>
      <c r="FM138" s="4"/>
      <c r="FN138" s="4"/>
      <c r="FO138" s="4"/>
      <c r="FP138" s="4"/>
      <c r="FQ138" s="4"/>
      <c r="FR138" s="4"/>
      <c r="FS138" s="4"/>
      <c r="FT138" s="4"/>
      <c r="FU138" s="4"/>
      <c r="FV138"/>
      <c r="FW138" s="4"/>
      <c r="FX138" s="4"/>
      <c r="FY138" s="4"/>
      <c r="FZ138" s="4"/>
      <c r="GA138" s="4"/>
      <c r="GB138" s="4"/>
      <c r="GC138" s="340"/>
      <c r="GD138" s="340"/>
      <c r="GE138" s="340"/>
      <c r="GF138" s="348"/>
      <c r="GG138" s="348"/>
      <c r="GH138" s="3"/>
      <c r="GI138" s="4"/>
      <c r="GJ138" s="4"/>
      <c r="GK138" s="4"/>
      <c r="GL138" s="4"/>
      <c r="GM138" s="4"/>
      <c r="GN138" s="4"/>
      <c r="GO138" s="340"/>
      <c r="GP138" s="4"/>
      <c r="GQ138" s="340"/>
      <c r="GR138" s="4"/>
      <c r="GS138" s="340"/>
      <c r="GT138" s="4"/>
      <c r="GU138" s="4"/>
      <c r="GV138" s="4"/>
      <c r="GW138" s="4"/>
      <c r="GX138" s="4"/>
      <c r="GY138"/>
      <c r="GZ138" t="str">
        <f ca="1">IFERROR(INDIRECT("'[2021_Ignition_Tracker_QC_File_20210528.xlsm]Ignition Tracker'!"&amp;ADDRESS(MATCH($A138,'[2]Ignition Tracker'!$A:$A,0),MATCH(GZ$1,'[2]Ignition Tracker'!$1:$1,0))),"")</f>
        <v/>
      </c>
      <c r="HA138" s="4" t="str">
        <f ca="1">IFERROR(INDIRECT("'[2021_Ignition_Tracker_QC_File_20210528.xlsm]Ignition Tracker'!"&amp;ADDRESS(MATCH($A138,'[2]Ignition Tracker'!$A:$A,0),MATCH(HA$1,'[2]Ignition Tracker'!$1:$1,0))),"")</f>
        <v/>
      </c>
      <c r="HB138" s="4" t="str">
        <f ca="1">IFERROR(INDIRECT("'[2021_Ignition_Tracker_QC_File_20210528.xlsm]Ignition Tracker'!"&amp;ADDRESS(MATCH($A138,'[2]Ignition Tracker'!$A:$A,0),MATCH(HB$1,'[2]Ignition Tracker'!$1:$1,0))),"")</f>
        <v/>
      </c>
      <c r="HC138" s="4" t="str">
        <f ca="1">IFERROR(INDIRECT("'[2021_Ignition_Tracker_QC_File_20210528.xlsm]Ignition Tracker'!"&amp;ADDRESS(MATCH($A138,'[2]Ignition Tracker'!$A:$A,0),MATCH(HC$1,'[2]Ignition Tracker'!$1:$1,0))),"")</f>
        <v/>
      </c>
    </row>
    <row r="139" spans="1:211" s="269" customFormat="1" x14ac:dyDescent="0.35">
      <c r="A139" s="137">
        <v>561</v>
      </c>
      <c r="B139" s="339"/>
      <c r="C139" s="123" t="s">
        <v>1412</v>
      </c>
      <c r="D139" s="124">
        <v>44328</v>
      </c>
      <c r="E139" s="124">
        <v>44328</v>
      </c>
      <c r="F139" s="340"/>
      <c r="G139" s="125" t="s">
        <v>17157</v>
      </c>
      <c r="H139" s="266" t="s">
        <v>1375</v>
      </c>
      <c r="I139" s="123"/>
      <c r="J139" s="339"/>
      <c r="K139" s="355"/>
      <c r="L139" s="267"/>
      <c r="M139" s="354"/>
      <c r="N139" s="267" t="s">
        <v>19657</v>
      </c>
      <c r="O139" s="354"/>
      <c r="P139" s="354"/>
      <c r="Q139" s="267"/>
      <c r="R139" s="267"/>
      <c r="S139" s="267"/>
      <c r="T139" s="123"/>
      <c r="U139" s="124"/>
      <c r="V139" s="124"/>
      <c r="W139" s="123"/>
      <c r="X139" s="339"/>
      <c r="Y139" s="339"/>
      <c r="Z139" s="123"/>
      <c r="AA139" s="123"/>
      <c r="AB139" s="124"/>
      <c r="AC139" s="124"/>
      <c r="AD139" s="339"/>
      <c r="AE139" s="339"/>
      <c r="AF139" s="355"/>
      <c r="AG139" s="355"/>
      <c r="AH139" s="266" t="s">
        <v>1375</v>
      </c>
      <c r="AI139" s="124">
        <v>44328</v>
      </c>
      <c r="AJ139" s="252" t="s">
        <v>16180</v>
      </c>
      <c r="AK139" s="124"/>
      <c r="AL139" s="252"/>
      <c r="AM139" s="85" t="s">
        <v>28</v>
      </c>
      <c r="AN139" s="85" t="s">
        <v>26</v>
      </c>
      <c r="AO139" s="85" t="s">
        <v>26</v>
      </c>
      <c r="AP139" s="85"/>
      <c r="AQ139" s="85"/>
      <c r="AR139" s="85"/>
      <c r="AS139" s="335">
        <v>6974687149</v>
      </c>
      <c r="AT139" s="335"/>
      <c r="AU139" s="85"/>
      <c r="AV139" s="85"/>
      <c r="AW139" s="85"/>
      <c r="AX139" s="266" t="s">
        <v>1375</v>
      </c>
      <c r="AY139" s="85" t="s">
        <v>26</v>
      </c>
      <c r="AZ139" s="85" t="s">
        <v>26</v>
      </c>
      <c r="BA139" s="85" t="s">
        <v>26</v>
      </c>
      <c r="BB139" s="85" t="s">
        <v>26</v>
      </c>
      <c r="BC139" s="348"/>
      <c r="BD139" s="85" t="s">
        <v>33</v>
      </c>
      <c r="BE139" s="85" t="s">
        <v>16</v>
      </c>
      <c r="BF139" s="85"/>
      <c r="BG139" s="85"/>
      <c r="BH139" s="304" t="s">
        <v>18069</v>
      </c>
      <c r="BI139" s="364"/>
      <c r="BJ139" s="123"/>
      <c r="BK139" s="123"/>
      <c r="BL139" s="123"/>
      <c r="BM139" s="123" t="s">
        <v>106</v>
      </c>
      <c r="BN139" s="123"/>
      <c r="BO139" s="123"/>
      <c r="BP139" s="123"/>
      <c r="BQ139" s="4" t="s">
        <v>8</v>
      </c>
      <c r="BR139" s="123"/>
      <c r="BS139" s="123"/>
      <c r="BT139"/>
      <c r="BU139"/>
      <c r="BV139" s="266" t="s">
        <v>1375</v>
      </c>
      <c r="BW139" s="85" t="s">
        <v>1404</v>
      </c>
      <c r="BX139" s="372"/>
      <c r="BY139" s="372"/>
      <c r="BZ139" s="129" t="s">
        <v>197</v>
      </c>
      <c r="CA139" t="s">
        <v>17169</v>
      </c>
      <c r="CB139">
        <v>12000</v>
      </c>
      <c r="CC139" s="123"/>
      <c r="CD139" s="123" t="s">
        <v>17168</v>
      </c>
      <c r="CE139" s="123" t="s">
        <v>17</v>
      </c>
      <c r="CF139" s="123"/>
      <c r="CG139" s="123"/>
      <c r="CH139" s="123"/>
      <c r="CI139" s="123"/>
      <c r="CJ139" s="85" t="s">
        <v>16743</v>
      </c>
      <c r="CK139" s="85" t="s">
        <v>16743</v>
      </c>
      <c r="CL139" s="85" t="s">
        <v>16743</v>
      </c>
      <c r="CM139" s="85" t="s">
        <v>16743</v>
      </c>
      <c r="CN139" s="284" t="s">
        <v>17017</v>
      </c>
      <c r="CO139" s="297"/>
      <c r="CP139" s="297"/>
      <c r="CQ139" s="288"/>
      <c r="CR139" s="297"/>
      <c r="CS139" s="377"/>
      <c r="CT139" s="297"/>
      <c r="CU139" s="297"/>
      <c r="CV139" s="297"/>
      <c r="CW139" s="297"/>
      <c r="CX139" s="297"/>
      <c r="CY139" s="297"/>
      <c r="CZ139" s="297"/>
      <c r="DA139" s="297"/>
      <c r="DB139" s="297"/>
      <c r="DC139" s="297"/>
      <c r="DD139" s="297"/>
      <c r="DE139" s="297"/>
      <c r="DF139" s="297"/>
      <c r="DG139" s="297"/>
      <c r="DH139" s="284" t="s">
        <v>1375</v>
      </c>
      <c r="DI139" s="197" t="s">
        <v>119</v>
      </c>
      <c r="DJ139" s="4" t="s">
        <v>1972</v>
      </c>
      <c r="DK139" s="4" t="s">
        <v>16180</v>
      </c>
      <c r="DL139" s="127" t="s">
        <v>17045</v>
      </c>
      <c r="DM139" s="4"/>
      <c r="DN139" s="4">
        <v>6974687149</v>
      </c>
      <c r="DO139" s="340"/>
      <c r="DP139" s="340"/>
      <c r="DQ139" s="4" t="s">
        <v>1972</v>
      </c>
      <c r="DR139" s="340"/>
      <c r="DS139" s="340"/>
      <c r="DT139" s="340"/>
      <c r="DU139" s="340"/>
      <c r="DV139" s="4">
        <v>252171112</v>
      </c>
      <c r="DW139" s="4" t="s">
        <v>17158</v>
      </c>
      <c r="DX139" s="4">
        <v>1101</v>
      </c>
      <c r="DY139" s="4"/>
      <c r="DZ139" s="348"/>
      <c r="EA139" s="4" t="s">
        <v>25</v>
      </c>
      <c r="EB139" s="4">
        <v>5</v>
      </c>
      <c r="EC139" s="4" t="s">
        <v>1887</v>
      </c>
      <c r="ED139" s="340"/>
      <c r="EE139" s="340"/>
      <c r="EF139" s="340"/>
      <c r="EG139" s="348"/>
      <c r="EH139" s="348"/>
      <c r="EI139" s="4"/>
      <c r="EJ139" s="4" t="s">
        <v>26</v>
      </c>
      <c r="EK139" s="4" t="s">
        <v>25</v>
      </c>
      <c r="EL139" s="4" t="s">
        <v>26</v>
      </c>
      <c r="EM139" s="4" t="s">
        <v>1759</v>
      </c>
      <c r="EN139" s="4"/>
      <c r="EO139" s="4" t="s">
        <v>1760</v>
      </c>
      <c r="EP139" s="340"/>
      <c r="EQ139" s="4" t="s">
        <v>1761</v>
      </c>
      <c r="ER139" s="4"/>
      <c r="ES139" s="4" t="s">
        <v>1956</v>
      </c>
      <c r="ET139" s="340"/>
      <c r="EU139" s="4" t="s">
        <v>112</v>
      </c>
      <c r="EV139" s="340"/>
      <c r="EW139" s="4" t="s">
        <v>1370</v>
      </c>
      <c r="EX139" s="340"/>
      <c r="EY139" s="4" t="s">
        <v>1807</v>
      </c>
      <c r="EZ139" s="4" t="s">
        <v>17159</v>
      </c>
      <c r="FA139" s="4" t="s">
        <v>26</v>
      </c>
      <c r="FB139" s="340"/>
      <c r="FC139" s="4" t="s">
        <v>1370</v>
      </c>
      <c r="FD139" s="340"/>
      <c r="FE139" s="4"/>
      <c r="FF139" s="4"/>
      <c r="FG139" s="4"/>
      <c r="FH139" s="4" t="s">
        <v>3884</v>
      </c>
      <c r="FI139" s="4"/>
      <c r="FJ139" s="4"/>
      <c r="FK139" s="4"/>
      <c r="FL139"/>
      <c r="FM139" s="4"/>
      <c r="FN139" s="4"/>
      <c r="FO139" s="4"/>
      <c r="FP139" s="4"/>
      <c r="FQ139" s="4"/>
      <c r="FR139" s="4"/>
      <c r="FS139" s="4"/>
      <c r="FT139" s="4"/>
      <c r="FU139" s="4"/>
      <c r="FV139"/>
      <c r="FW139" s="4"/>
      <c r="FX139" s="4"/>
      <c r="FY139" s="4"/>
      <c r="FZ139" s="4"/>
      <c r="GA139" s="4"/>
      <c r="GB139" s="4"/>
      <c r="GC139" s="340"/>
      <c r="GD139" s="340"/>
      <c r="GE139" s="340"/>
      <c r="GF139" s="348"/>
      <c r="GG139" s="348"/>
      <c r="GH139" s="3"/>
      <c r="GI139" s="4"/>
      <c r="GJ139" s="4"/>
      <c r="GK139" s="4"/>
      <c r="GL139" s="4"/>
      <c r="GM139" s="4"/>
      <c r="GN139" s="4"/>
      <c r="GO139" s="340"/>
      <c r="GP139" s="4"/>
      <c r="GQ139" s="340"/>
      <c r="GR139" s="4"/>
      <c r="GS139" s="340"/>
      <c r="GT139" s="4"/>
      <c r="GU139" s="4"/>
      <c r="GV139" s="4"/>
      <c r="GW139" s="4"/>
      <c r="GX139" s="4"/>
      <c r="GY139"/>
      <c r="GZ139"/>
      <c r="HA139" s="4"/>
      <c r="HB139" s="4"/>
      <c r="HC139" s="4" t="str">
        <f ca="1">IFERROR(INDIRECT("'[2021_Ignition_Tracker_QC_File_20210518.xlsm]Ignition Tracker'!"&amp;ADDRESS(MATCH($A139,'[4]Ignition Tracker'!$A:$A,0),MATCH(HC$1,'[4]Ignition Tracker'!$1:$1,0))),"")</f>
        <v/>
      </c>
    </row>
    <row r="140" spans="1:211" s="269" customFormat="1" ht="43.5" x14ac:dyDescent="0.35">
      <c r="A140" s="300">
        <v>560</v>
      </c>
      <c r="B140" s="340"/>
      <c r="C140" s="116" t="s">
        <v>1411</v>
      </c>
      <c r="D140" s="18"/>
      <c r="E140" s="18">
        <v>44342</v>
      </c>
      <c r="F140" s="340"/>
      <c r="G140" s="289" t="s">
        <v>17160</v>
      </c>
      <c r="H140" s="302" t="s">
        <v>1375</v>
      </c>
      <c r="I140" s="116" t="s">
        <v>3884</v>
      </c>
      <c r="J140" s="340"/>
      <c r="K140" s="348"/>
      <c r="L140" s="248"/>
      <c r="M140" s="358"/>
      <c r="N140" s="267" t="s">
        <v>19657</v>
      </c>
      <c r="O140" s="354"/>
      <c r="P140" s="354"/>
      <c r="Q140" s="248"/>
      <c r="R140" s="248"/>
      <c r="S140" s="248"/>
      <c r="T140" s="135"/>
      <c r="U140" s="18"/>
      <c r="V140" s="18"/>
      <c r="W140" s="4"/>
      <c r="X140" s="340"/>
      <c r="Y140" s="340"/>
      <c r="Z140" s="116"/>
      <c r="AA140" s="116"/>
      <c r="AB140" s="18"/>
      <c r="AC140" s="18"/>
      <c r="AD140" s="340"/>
      <c r="AE140" s="340"/>
      <c r="AF140" s="348"/>
      <c r="AG140" s="348"/>
      <c r="AH140" s="302" t="s">
        <v>1375</v>
      </c>
      <c r="AI140" s="18">
        <v>44328</v>
      </c>
      <c r="AJ140" s="303" t="s">
        <v>3451</v>
      </c>
      <c r="AK140" s="18"/>
      <c r="AL140" s="303"/>
      <c r="AM140" s="135" t="s">
        <v>28</v>
      </c>
      <c r="AN140" s="135" t="s">
        <v>26</v>
      </c>
      <c r="AO140" s="135" t="s">
        <v>26</v>
      </c>
      <c r="AP140" s="135"/>
      <c r="AQ140" s="135"/>
      <c r="AR140" s="135"/>
      <c r="AS140" s="336" t="s">
        <v>18191</v>
      </c>
      <c r="AT140" s="336"/>
      <c r="AU140" s="135"/>
      <c r="AV140" s="135"/>
      <c r="AW140" s="135"/>
      <c r="AX140" s="302" t="s">
        <v>1375</v>
      </c>
      <c r="AY140" s="135" t="s">
        <v>25</v>
      </c>
      <c r="AZ140" s="135" t="s">
        <v>25</v>
      </c>
      <c r="BA140" s="135" t="s">
        <v>25</v>
      </c>
      <c r="BB140" s="135" t="s">
        <v>25</v>
      </c>
      <c r="BC140" s="348"/>
      <c r="BD140" s="135" t="s">
        <v>27</v>
      </c>
      <c r="BE140" s="135" t="s">
        <v>4</v>
      </c>
      <c r="BF140" s="135" t="s">
        <v>34</v>
      </c>
      <c r="BG140" s="135" t="s">
        <v>34</v>
      </c>
      <c r="BH140" s="116" t="s">
        <v>116</v>
      </c>
      <c r="BI140" s="364"/>
      <c r="BJ140" s="116"/>
      <c r="BK140" s="116"/>
      <c r="BL140" s="116"/>
      <c r="BM140" s="116" t="s">
        <v>4</v>
      </c>
      <c r="BN140" s="116" t="s">
        <v>1380</v>
      </c>
      <c r="BO140" s="116" t="s">
        <v>1381</v>
      </c>
      <c r="BP140" s="116"/>
      <c r="BQ140" s="116" t="s">
        <v>8</v>
      </c>
      <c r="BR140" s="116" t="s">
        <v>1617</v>
      </c>
      <c r="BS140" s="116" t="s">
        <v>1423</v>
      </c>
      <c r="BT140" t="s">
        <v>7</v>
      </c>
      <c r="BU140"/>
      <c r="BV140" s="302" t="s">
        <v>1375</v>
      </c>
      <c r="BW140" s="135" t="s">
        <v>1404</v>
      </c>
      <c r="BX140" s="373"/>
      <c r="BY140" s="373"/>
      <c r="BZ140" s="10" t="s">
        <v>82</v>
      </c>
      <c r="CA140" t="s">
        <v>17167</v>
      </c>
      <c r="CB140">
        <v>12000</v>
      </c>
      <c r="CC140" s="116"/>
      <c r="CD140" s="116" t="s">
        <v>1368</v>
      </c>
      <c r="CE140" s="116"/>
      <c r="CF140" s="304"/>
      <c r="CG140" s="116"/>
      <c r="CH140" s="304"/>
      <c r="CI140" s="116"/>
      <c r="CJ140" s="135" t="s">
        <v>16743</v>
      </c>
      <c r="CK140" s="135" t="s">
        <v>16743</v>
      </c>
      <c r="CL140" s="135" t="s">
        <v>16743</v>
      </c>
      <c r="CM140" s="135" t="s">
        <v>16743</v>
      </c>
      <c r="CN140" s="284" t="s">
        <v>17017</v>
      </c>
      <c r="CO140" s="297"/>
      <c r="CP140" s="297"/>
      <c r="CQ140" s="288"/>
      <c r="CR140" s="297"/>
      <c r="CS140" s="377"/>
      <c r="CT140" s="297"/>
      <c r="CU140" s="297"/>
      <c r="CV140" s="297"/>
      <c r="CW140" s="297"/>
      <c r="CX140" s="297"/>
      <c r="CY140" s="297"/>
      <c r="CZ140" s="297"/>
      <c r="DA140" s="297"/>
      <c r="DB140" s="297"/>
      <c r="DC140" s="297"/>
      <c r="DD140" s="297"/>
      <c r="DE140" s="297"/>
      <c r="DF140" s="297"/>
      <c r="DG140" s="297"/>
      <c r="DH140" s="284" t="s">
        <v>1375</v>
      </c>
      <c r="DI140" s="197" t="s">
        <v>2685</v>
      </c>
      <c r="DJ140" s="4" t="s">
        <v>12794</v>
      </c>
      <c r="DK140" s="4" t="s">
        <v>3451</v>
      </c>
      <c r="DL140" s="127" t="s">
        <v>17045</v>
      </c>
      <c r="DM140" s="4"/>
      <c r="DN140" s="4">
        <v>4265572280</v>
      </c>
      <c r="DO140" s="340"/>
      <c r="DP140" s="340"/>
      <c r="DQ140" s="4" t="s">
        <v>17161</v>
      </c>
      <c r="DR140" s="340"/>
      <c r="DS140" s="340"/>
      <c r="DT140" s="340"/>
      <c r="DU140" s="340"/>
      <c r="DV140" s="4">
        <v>43371102</v>
      </c>
      <c r="DW140" s="4" t="s">
        <v>17162</v>
      </c>
      <c r="DX140" s="4">
        <v>1103</v>
      </c>
      <c r="DY140" s="4">
        <v>1</v>
      </c>
      <c r="DZ140" s="348"/>
      <c r="EA140" s="4" t="s">
        <v>25</v>
      </c>
      <c r="EB140" s="4"/>
      <c r="EC140" s="4"/>
      <c r="ED140" s="340"/>
      <c r="EE140" s="340"/>
      <c r="EF140" s="340"/>
      <c r="EG140" s="348"/>
      <c r="EH140" s="348"/>
      <c r="EI140" s="4"/>
      <c r="EJ140" s="4" t="s">
        <v>26</v>
      </c>
      <c r="EK140" s="4" t="s">
        <v>25</v>
      </c>
      <c r="EL140" s="4" t="s">
        <v>26</v>
      </c>
      <c r="EM140" s="4" t="s">
        <v>1759</v>
      </c>
      <c r="EN140" s="4"/>
      <c r="EO140" s="4" t="s">
        <v>1862</v>
      </c>
      <c r="EP140" s="340"/>
      <c r="EQ140" s="4" t="s">
        <v>1863</v>
      </c>
      <c r="ER140" s="4"/>
      <c r="ES140" s="4" t="s">
        <v>1888</v>
      </c>
      <c r="ET140" s="340"/>
      <c r="EU140" s="4" t="s">
        <v>116</v>
      </c>
      <c r="EV140" s="340"/>
      <c r="EW140" s="4" t="s">
        <v>1368</v>
      </c>
      <c r="EX140" s="340"/>
      <c r="EY140" s="4" t="s">
        <v>8</v>
      </c>
      <c r="EZ140" s="4" t="s">
        <v>1632</v>
      </c>
      <c r="FA140" s="4" t="s">
        <v>25</v>
      </c>
      <c r="FB140" s="340"/>
      <c r="FC140" s="4" t="s">
        <v>1816</v>
      </c>
      <c r="FD140" s="340"/>
      <c r="FE140" s="4"/>
      <c r="FF140" s="4"/>
      <c r="FG140" s="4"/>
      <c r="FH140" s="4" t="s">
        <v>1375</v>
      </c>
      <c r="FI140" s="4"/>
      <c r="FJ140" s="4"/>
      <c r="FK140" s="4"/>
      <c r="FL140"/>
      <c r="FM140" s="4"/>
      <c r="FN140" s="4"/>
      <c r="FO140" s="4"/>
      <c r="FP140" s="4"/>
      <c r="FQ140" s="4"/>
      <c r="FR140" s="4"/>
      <c r="FS140" s="4"/>
      <c r="FT140" s="4"/>
      <c r="FU140" s="4"/>
      <c r="FV140"/>
      <c r="FW140" s="4"/>
      <c r="FX140" s="4"/>
      <c r="FY140" s="4"/>
      <c r="FZ140" s="4"/>
      <c r="GA140" s="4"/>
      <c r="GB140" s="4"/>
      <c r="GC140" s="340"/>
      <c r="GD140" s="340"/>
      <c r="GE140" s="340"/>
      <c r="GF140" s="348"/>
      <c r="GG140" s="348"/>
      <c r="GH140" s="3"/>
      <c r="GI140" s="4"/>
      <c r="GJ140" s="4"/>
      <c r="GK140" s="4"/>
      <c r="GL140" s="4"/>
      <c r="GM140" s="4"/>
      <c r="GN140" s="4"/>
      <c r="GO140" s="340"/>
      <c r="GP140" s="4"/>
      <c r="GQ140" s="340"/>
      <c r="GR140" s="4"/>
      <c r="GS140" s="340"/>
      <c r="GT140" s="4"/>
      <c r="GU140" s="4"/>
      <c r="GV140" s="4"/>
      <c r="GW140" s="4"/>
      <c r="GX140" s="4"/>
      <c r="GY140"/>
      <c r="GZ140" t="str">
        <f ca="1">IFERROR(INDIRECT("'[2021_Ignition_Tracker_QC_File_20210528.xlsm]Ignition Tracker'!"&amp;ADDRESS(MATCH($A140,'[2]Ignition Tracker'!$A:$A,0),MATCH(GZ$1,'[2]Ignition Tracker'!$1:$1,0))),"")</f>
        <v/>
      </c>
      <c r="HA140" s="4" t="str">
        <f ca="1">IFERROR(INDIRECT("'[2021_Ignition_Tracker_QC_File_20210528.xlsm]Ignition Tracker'!"&amp;ADDRESS(MATCH($A140,'[2]Ignition Tracker'!$A:$A,0),MATCH(HA$1,'[2]Ignition Tracker'!$1:$1,0))),"")</f>
        <v/>
      </c>
      <c r="HB140" s="4" t="str">
        <f ca="1">IFERROR(INDIRECT("'[2021_Ignition_Tracker_QC_File_20210528.xlsm]Ignition Tracker'!"&amp;ADDRESS(MATCH($A140,'[2]Ignition Tracker'!$A:$A,0),MATCH(HB$1,'[2]Ignition Tracker'!$1:$1,0))),"")</f>
        <v/>
      </c>
      <c r="HC140" s="4" t="str">
        <f ca="1">IFERROR(INDIRECT("'[2021_Ignition_Tracker_QC_File_20210528.xlsm]Ignition Tracker'!"&amp;ADDRESS(MATCH($A140,'[2]Ignition Tracker'!$A:$A,0),MATCH(HC$1,'[2]Ignition Tracker'!$1:$1,0))),"")</f>
        <v/>
      </c>
    </row>
    <row r="141" spans="1:211" s="269" customFormat="1" x14ac:dyDescent="0.35">
      <c r="A141" s="310">
        <v>559</v>
      </c>
      <c r="B141" s="341"/>
      <c r="C141" s="309" t="s">
        <v>1412</v>
      </c>
      <c r="D141" s="311">
        <v>44343</v>
      </c>
      <c r="E141" s="311">
        <v>44343</v>
      </c>
      <c r="F141" s="344"/>
      <c r="G141" s="289" t="s">
        <v>17044</v>
      </c>
      <c r="H141" s="309" t="s">
        <v>1375</v>
      </c>
      <c r="I141" s="309" t="s">
        <v>25</v>
      </c>
      <c r="J141" s="341"/>
      <c r="K141" s="356"/>
      <c r="L141" s="312">
        <v>44343</v>
      </c>
      <c r="M141" s="359"/>
      <c r="N141" s="248" t="s">
        <v>19660</v>
      </c>
      <c r="O141" s="358"/>
      <c r="P141" s="358"/>
      <c r="Q141" s="312"/>
      <c r="R141" s="312"/>
      <c r="S141" s="312"/>
      <c r="T141" s="313"/>
      <c r="U141" s="311"/>
      <c r="V141" s="311"/>
      <c r="W141" s="333"/>
      <c r="X141" s="341"/>
      <c r="Y141" s="341"/>
      <c r="Z141" s="309"/>
      <c r="AA141" s="309"/>
      <c r="AB141" s="311"/>
      <c r="AC141" s="311"/>
      <c r="AD141" s="341"/>
      <c r="AE141" s="341"/>
      <c r="AF141" s="356"/>
      <c r="AG141" s="356"/>
      <c r="AH141" s="309" t="s">
        <v>1375</v>
      </c>
      <c r="AI141" s="311">
        <v>44328</v>
      </c>
      <c r="AJ141" s="314">
        <v>0.50277777777777777</v>
      </c>
      <c r="AK141" s="311">
        <v>44328</v>
      </c>
      <c r="AL141" s="314">
        <v>0.49444444444444446</v>
      </c>
      <c r="AM141" s="313" t="s">
        <v>28</v>
      </c>
      <c r="AN141" s="313" t="s">
        <v>26</v>
      </c>
      <c r="AO141" s="313" t="s">
        <v>26</v>
      </c>
      <c r="AP141" s="313" t="s">
        <v>17046</v>
      </c>
      <c r="AQ141" s="313" t="s">
        <v>18192</v>
      </c>
      <c r="AR141" s="313"/>
      <c r="AS141" s="338" t="s">
        <v>17047</v>
      </c>
      <c r="AT141" s="338">
        <v>121319975</v>
      </c>
      <c r="AU141" s="313"/>
      <c r="AV141" s="313"/>
      <c r="AW141" s="313" t="s">
        <v>20186</v>
      </c>
      <c r="AX141" s="309" t="s">
        <v>1375</v>
      </c>
      <c r="AY141" s="313" t="s">
        <v>25</v>
      </c>
      <c r="AZ141" s="313" t="s">
        <v>25</v>
      </c>
      <c r="BA141" s="313" t="s">
        <v>25</v>
      </c>
      <c r="BB141" s="313" t="s">
        <v>25</v>
      </c>
      <c r="BC141" s="356"/>
      <c r="BD141" s="313" t="s">
        <v>27</v>
      </c>
      <c r="BE141" s="313" t="s">
        <v>4</v>
      </c>
      <c r="BF141" s="313" t="s">
        <v>34</v>
      </c>
      <c r="BG141" s="313" t="s">
        <v>34</v>
      </c>
      <c r="BH141" s="309" t="s">
        <v>115</v>
      </c>
      <c r="BI141" s="371"/>
      <c r="BJ141" s="309"/>
      <c r="BK141" s="309"/>
      <c r="BL141" s="309"/>
      <c r="BM141" s="309" t="s">
        <v>4</v>
      </c>
      <c r="BN141" s="309" t="s">
        <v>1380</v>
      </c>
      <c r="BO141" s="309" t="s">
        <v>1381</v>
      </c>
      <c r="BP141" s="309" t="s">
        <v>25</v>
      </c>
      <c r="BQ141" s="309" t="s">
        <v>8</v>
      </c>
      <c r="BR141" s="309" t="s">
        <v>1617</v>
      </c>
      <c r="BS141" s="309" t="s">
        <v>1423</v>
      </c>
      <c r="BT141" t="s">
        <v>4840</v>
      </c>
      <c r="BU141" t="s">
        <v>20187</v>
      </c>
      <c r="BV141" s="309" t="s">
        <v>1375</v>
      </c>
      <c r="BW141" s="313" t="s">
        <v>44</v>
      </c>
      <c r="BX141" s="374"/>
      <c r="BY141" s="374"/>
      <c r="BZ141" s="315" t="s">
        <v>192</v>
      </c>
      <c r="CA141" t="s">
        <v>17165</v>
      </c>
      <c r="CB141">
        <v>12000</v>
      </c>
      <c r="CC141" s="116"/>
      <c r="CD141" s="309" t="s">
        <v>1368</v>
      </c>
      <c r="CE141" s="309"/>
      <c r="CF141" s="304"/>
      <c r="CG141" s="309" t="s">
        <v>17166</v>
      </c>
      <c r="CH141" s="87"/>
      <c r="CI141" s="135"/>
      <c r="CJ141" s="313" t="s">
        <v>16743</v>
      </c>
      <c r="CK141" s="313" t="s">
        <v>16743</v>
      </c>
      <c r="CL141" s="313" t="s">
        <v>16743</v>
      </c>
      <c r="CM141" s="313" t="s">
        <v>16743</v>
      </c>
      <c r="CN141" s="284" t="s">
        <v>17017</v>
      </c>
      <c r="CO141" s="297"/>
      <c r="CP141" s="297"/>
      <c r="CQ141" s="288"/>
      <c r="CR141" s="297"/>
      <c r="CS141" s="377"/>
      <c r="CT141" s="297"/>
      <c r="CU141" s="297"/>
      <c r="CV141" s="297"/>
      <c r="CW141" s="297"/>
      <c r="CX141" s="297"/>
      <c r="CY141" s="297"/>
      <c r="CZ141" s="297"/>
      <c r="DA141" s="297"/>
      <c r="DB141" s="297"/>
      <c r="DC141" s="297"/>
      <c r="DD141" s="297"/>
      <c r="DE141" s="297"/>
      <c r="DF141" s="297"/>
      <c r="DG141" s="297"/>
      <c r="DH141" s="284" t="s">
        <v>1375</v>
      </c>
      <c r="DI141" s="197" t="s">
        <v>124</v>
      </c>
      <c r="DJ141" s="4" t="s">
        <v>2282</v>
      </c>
      <c r="DK141" s="4" t="s">
        <v>1776</v>
      </c>
      <c r="DL141" s="127" t="s">
        <v>17045</v>
      </c>
      <c r="DM141" s="4" t="s">
        <v>17046</v>
      </c>
      <c r="DN141" s="4" t="s">
        <v>17047</v>
      </c>
      <c r="DO141" s="340"/>
      <c r="DP141" s="340"/>
      <c r="DQ141" s="4" t="s">
        <v>2608</v>
      </c>
      <c r="DR141" s="340"/>
      <c r="DS141" s="340"/>
      <c r="DT141" s="340"/>
      <c r="DU141" s="340"/>
      <c r="DV141" s="4">
        <v>82841101</v>
      </c>
      <c r="DW141" s="4" t="s">
        <v>17048</v>
      </c>
      <c r="DX141" s="4">
        <v>9260</v>
      </c>
      <c r="DY141" s="4"/>
      <c r="DZ141" s="348"/>
      <c r="EA141" s="4" t="s">
        <v>25</v>
      </c>
      <c r="EB141" s="4">
        <v>3</v>
      </c>
      <c r="EC141" s="4" t="s">
        <v>1887</v>
      </c>
      <c r="ED141" s="340"/>
      <c r="EE141" s="340"/>
      <c r="EF141" s="340"/>
      <c r="EG141" s="348"/>
      <c r="EH141" s="348"/>
      <c r="EI141" s="4"/>
      <c r="EJ141" s="4" t="s">
        <v>26</v>
      </c>
      <c r="EK141" s="4" t="s">
        <v>25</v>
      </c>
      <c r="EL141" s="4"/>
      <c r="EM141" s="4" t="s">
        <v>1759</v>
      </c>
      <c r="EN141" s="4" t="s">
        <v>17049</v>
      </c>
      <c r="EO141" s="4" t="s">
        <v>2782</v>
      </c>
      <c r="EP141" s="340"/>
      <c r="EQ141" s="4" t="s">
        <v>1761</v>
      </c>
      <c r="ER141" s="4"/>
      <c r="ES141" s="4" t="s">
        <v>4</v>
      </c>
      <c r="ET141" s="340"/>
      <c r="EU141" s="4" t="s">
        <v>115</v>
      </c>
      <c r="EV141" s="340"/>
      <c r="EW141" s="4" t="s">
        <v>1368</v>
      </c>
      <c r="EX141" s="340"/>
      <c r="EY141" s="4" t="s">
        <v>8</v>
      </c>
      <c r="EZ141" s="4"/>
      <c r="FA141" s="4" t="s">
        <v>25</v>
      </c>
      <c r="FB141" s="340"/>
      <c r="FC141" s="4" t="s">
        <v>1816</v>
      </c>
      <c r="FD141" s="340"/>
      <c r="FE141" s="4" t="s">
        <v>1864</v>
      </c>
      <c r="FF141" s="4" t="s">
        <v>2842</v>
      </c>
      <c r="FG141" s="4" t="s">
        <v>26</v>
      </c>
      <c r="FH141" s="4" t="s">
        <v>1375</v>
      </c>
      <c r="FI141" s="4"/>
      <c r="FJ141" s="4"/>
      <c r="FK141" s="4"/>
      <c r="FL141"/>
      <c r="FM141" s="4"/>
      <c r="FN141" s="4"/>
      <c r="FO141" s="4"/>
      <c r="FP141" s="4"/>
      <c r="FQ141" s="4"/>
      <c r="FR141" s="4"/>
      <c r="FS141" s="4"/>
      <c r="FT141" s="4"/>
      <c r="FU141" s="4"/>
      <c r="FV141"/>
      <c r="FW141" s="4"/>
      <c r="FX141" s="4"/>
      <c r="FY141" s="4"/>
      <c r="FZ141" s="4"/>
      <c r="GA141" s="4"/>
      <c r="GB141" s="4"/>
      <c r="GC141" s="340"/>
      <c r="GD141" s="340"/>
      <c r="GE141" s="340"/>
      <c r="GF141" s="348"/>
      <c r="GG141" s="348"/>
      <c r="GH141" s="3"/>
      <c r="GI141" s="4"/>
      <c r="GJ141" s="4"/>
      <c r="GK141" s="4"/>
      <c r="GL141" s="4"/>
      <c r="GM141" s="4"/>
      <c r="GN141" s="4"/>
      <c r="GO141" s="340"/>
      <c r="GP141" s="4"/>
      <c r="GQ141" s="340"/>
      <c r="GR141" s="4"/>
      <c r="GS141" s="340"/>
      <c r="GT141" s="4"/>
      <c r="GU141" s="4"/>
      <c r="GV141" s="4"/>
      <c r="GW141" s="4"/>
      <c r="GX141" s="4"/>
      <c r="GY141"/>
      <c r="GZ141" t="str">
        <f ca="1">IFERROR(INDIRECT("'[2021_Ignition_Tracker_QC_File_20210528.xlsm]Ignition Tracker'!"&amp;ADDRESS(MATCH($A141,'[2]Ignition Tracker'!$A:$A,0),MATCH(GZ$1,'[2]Ignition Tracker'!$1:$1,0))),"")</f>
        <v/>
      </c>
      <c r="HA141" s="4" t="str">
        <f ca="1">IFERROR(INDIRECT("'[2021_Ignition_Tracker_QC_File_20210528.xlsm]Ignition Tracker'!"&amp;ADDRESS(MATCH($A141,'[2]Ignition Tracker'!$A:$A,0),MATCH(HA$1,'[2]Ignition Tracker'!$1:$1,0))),"")</f>
        <v/>
      </c>
      <c r="HB141" s="4" t="str">
        <f ca="1">IFERROR(INDIRECT("'[2021_Ignition_Tracker_QC_File_20210528.xlsm]Ignition Tracker'!"&amp;ADDRESS(MATCH($A141,'[2]Ignition Tracker'!$A:$A,0),MATCH(HB$1,'[2]Ignition Tracker'!$1:$1,0))),"")</f>
        <v/>
      </c>
      <c r="HC141" s="4" t="str">
        <f ca="1">IFERROR(INDIRECT("'[2021_Ignition_Tracker_QC_File_20210528.xlsm]Ignition Tracker'!"&amp;ADDRESS(MATCH($A141,'[2]Ignition Tracker'!$A:$A,0),MATCH(HC$1,'[2]Ignition Tracker'!$1:$1,0))),"")</f>
        <v/>
      </c>
    </row>
    <row r="142" spans="1:211" s="269" customFormat="1" x14ac:dyDescent="0.35">
      <c r="A142" s="137">
        <v>558</v>
      </c>
      <c r="B142" s="339"/>
      <c r="C142" s="123" t="s">
        <v>1412</v>
      </c>
      <c r="D142" s="124">
        <v>44328</v>
      </c>
      <c r="E142" s="124">
        <v>44328</v>
      </c>
      <c r="F142" s="340"/>
      <c r="G142" s="125" t="s">
        <v>17050</v>
      </c>
      <c r="H142" s="266" t="s">
        <v>1375</v>
      </c>
      <c r="I142" s="123"/>
      <c r="J142" s="339"/>
      <c r="K142" s="355"/>
      <c r="L142" s="267"/>
      <c r="M142" s="354"/>
      <c r="N142" s="267" t="s">
        <v>19657</v>
      </c>
      <c r="O142" s="354"/>
      <c r="P142" s="354"/>
      <c r="Q142" s="267"/>
      <c r="R142" s="267"/>
      <c r="S142" s="267"/>
      <c r="T142" s="123"/>
      <c r="U142" s="124"/>
      <c r="V142" s="124"/>
      <c r="W142" s="123"/>
      <c r="X142" s="339"/>
      <c r="Y142" s="339"/>
      <c r="Z142" s="123"/>
      <c r="AA142" s="123"/>
      <c r="AB142" s="124"/>
      <c r="AC142" s="124"/>
      <c r="AD142" s="339"/>
      <c r="AE142" s="339"/>
      <c r="AF142" s="355"/>
      <c r="AG142" s="355"/>
      <c r="AH142" s="266" t="s">
        <v>1375</v>
      </c>
      <c r="AI142" s="124">
        <v>44328</v>
      </c>
      <c r="AJ142" s="252" t="s">
        <v>1803</v>
      </c>
      <c r="AK142" s="124"/>
      <c r="AL142" s="252"/>
      <c r="AM142" s="85" t="s">
        <v>28</v>
      </c>
      <c r="AN142" s="85" t="s">
        <v>26</v>
      </c>
      <c r="AO142" s="85" t="s">
        <v>26</v>
      </c>
      <c r="AP142" s="85"/>
      <c r="AQ142" s="85"/>
      <c r="AR142" s="85"/>
      <c r="AS142" s="335" t="s">
        <v>17051</v>
      </c>
      <c r="AT142" s="335"/>
      <c r="AU142" s="85"/>
      <c r="AV142" s="85"/>
      <c r="AW142" s="85"/>
      <c r="AX142" s="266" t="s">
        <v>1375</v>
      </c>
      <c r="AY142" s="85" t="s">
        <v>26</v>
      </c>
      <c r="AZ142" s="85" t="s">
        <v>26</v>
      </c>
      <c r="BA142" s="85" t="s">
        <v>26</v>
      </c>
      <c r="BB142" s="85" t="s">
        <v>26</v>
      </c>
      <c r="BC142" s="348"/>
      <c r="BD142" s="85" t="s">
        <v>33</v>
      </c>
      <c r="BE142" s="85" t="s">
        <v>13</v>
      </c>
      <c r="BF142" s="85" t="s">
        <v>34</v>
      </c>
      <c r="BG142" s="85"/>
      <c r="BH142" s="304" t="s">
        <v>18050</v>
      </c>
      <c r="BI142" s="364"/>
      <c r="BJ142" s="123"/>
      <c r="BK142" s="123"/>
      <c r="BL142" s="123"/>
      <c r="BM142" s="123" t="s">
        <v>106</v>
      </c>
      <c r="BN142" s="123"/>
      <c r="BO142" s="123"/>
      <c r="BP142" s="123"/>
      <c r="BQ142" s="4" t="s">
        <v>8</v>
      </c>
      <c r="BR142" s="123"/>
      <c r="BS142" s="123"/>
      <c r="BT142"/>
      <c r="BU142"/>
      <c r="BV142" s="266" t="s">
        <v>1375</v>
      </c>
      <c r="BW142" s="85" t="s">
        <v>1404</v>
      </c>
      <c r="BX142" s="372"/>
      <c r="BY142" s="372"/>
      <c r="BZ142" s="129" t="s">
        <v>305</v>
      </c>
      <c r="CA142" t="s">
        <v>5845</v>
      </c>
      <c r="CB142">
        <v>12000</v>
      </c>
      <c r="CC142" s="123"/>
      <c r="CD142" s="123" t="s">
        <v>17164</v>
      </c>
      <c r="CE142" s="123" t="s">
        <v>1450</v>
      </c>
      <c r="CF142" s="123"/>
      <c r="CG142" s="123"/>
      <c r="CH142" s="123"/>
      <c r="CI142" s="123"/>
      <c r="CJ142" s="85" t="s">
        <v>16743</v>
      </c>
      <c r="CK142" s="85" t="s">
        <v>16743</v>
      </c>
      <c r="CL142" s="85" t="s">
        <v>16743</v>
      </c>
      <c r="CM142" s="85" t="s">
        <v>16743</v>
      </c>
      <c r="CN142" s="284" t="s">
        <v>17017</v>
      </c>
      <c r="CO142" s="297"/>
      <c r="CP142" s="297"/>
      <c r="CQ142" s="288"/>
      <c r="CR142" s="297"/>
      <c r="CS142" s="377"/>
      <c r="CT142" s="297"/>
      <c r="CU142" s="297"/>
      <c r="CV142" s="297"/>
      <c r="CW142" s="297"/>
      <c r="CX142" s="297"/>
      <c r="CY142" s="297"/>
      <c r="CZ142" s="297"/>
      <c r="DA142" s="297"/>
      <c r="DB142" s="297"/>
      <c r="DC142" s="297"/>
      <c r="DD142" s="297"/>
      <c r="DE142" s="297"/>
      <c r="DF142" s="297"/>
      <c r="DG142" s="297"/>
      <c r="DH142" s="284" t="s">
        <v>1375</v>
      </c>
      <c r="DI142" s="197" t="s">
        <v>1414</v>
      </c>
      <c r="DJ142" s="4" t="s">
        <v>17052</v>
      </c>
      <c r="DK142" s="4" t="s">
        <v>1803</v>
      </c>
      <c r="DL142" s="127" t="s">
        <v>17045</v>
      </c>
      <c r="DM142" s="4"/>
      <c r="DN142" s="4" t="s">
        <v>17051</v>
      </c>
      <c r="DO142" s="340"/>
      <c r="DP142" s="340"/>
      <c r="DQ142" s="4" t="s">
        <v>3448</v>
      </c>
      <c r="DR142" s="340"/>
      <c r="DS142" s="340"/>
      <c r="DT142" s="340"/>
      <c r="DU142" s="340"/>
      <c r="DV142" s="4"/>
      <c r="DW142" s="4" t="s">
        <v>17053</v>
      </c>
      <c r="DX142" s="4">
        <v>9221</v>
      </c>
      <c r="DY142" s="4"/>
      <c r="DZ142" s="348"/>
      <c r="EA142" s="4" t="s">
        <v>25</v>
      </c>
      <c r="EB142" s="4">
        <v>3</v>
      </c>
      <c r="EC142" s="4" t="s">
        <v>1887</v>
      </c>
      <c r="ED142" s="340"/>
      <c r="EE142" s="340"/>
      <c r="EF142" s="340"/>
      <c r="EG142" s="348"/>
      <c r="EH142" s="348"/>
      <c r="EI142" s="4" t="s">
        <v>17054</v>
      </c>
      <c r="EJ142" s="4" t="s">
        <v>26</v>
      </c>
      <c r="EK142" s="4" t="s">
        <v>25</v>
      </c>
      <c r="EL142" s="4"/>
      <c r="EM142" s="4" t="s">
        <v>1759</v>
      </c>
      <c r="EN142" s="4"/>
      <c r="EO142" s="4" t="s">
        <v>1862</v>
      </c>
      <c r="EP142" s="340"/>
      <c r="EQ142" s="4" t="s">
        <v>1836</v>
      </c>
      <c r="ER142" s="4"/>
      <c r="ES142" s="4" t="s">
        <v>1956</v>
      </c>
      <c r="ET142" s="340"/>
      <c r="EU142" s="4" t="s">
        <v>115</v>
      </c>
      <c r="EV142" s="340"/>
      <c r="EW142" s="4" t="s">
        <v>1370</v>
      </c>
      <c r="EX142" s="340"/>
      <c r="EY142" s="4" t="s">
        <v>8</v>
      </c>
      <c r="EZ142" s="4"/>
      <c r="FA142" s="4" t="s">
        <v>26</v>
      </c>
      <c r="FB142" s="340"/>
      <c r="FC142" s="4"/>
      <c r="FD142" s="340"/>
      <c r="FE142" s="4" t="s">
        <v>2320</v>
      </c>
      <c r="FF142" s="4"/>
      <c r="FG142" s="4" t="s">
        <v>26</v>
      </c>
      <c r="FH142" s="4" t="s">
        <v>3884</v>
      </c>
      <c r="FI142" s="4"/>
      <c r="FJ142" s="4"/>
      <c r="FK142" s="4"/>
      <c r="FL142"/>
      <c r="FM142" s="4"/>
      <c r="FN142" s="4"/>
      <c r="FO142" s="4"/>
      <c r="FP142" s="4"/>
      <c r="FQ142" s="4"/>
      <c r="FR142" s="4"/>
      <c r="FS142" s="4"/>
      <c r="FT142" s="4"/>
      <c r="FU142" s="4"/>
      <c r="FV142"/>
      <c r="FW142" s="4"/>
      <c r="FX142" s="4"/>
      <c r="FY142" s="4"/>
      <c r="FZ142" s="4"/>
      <c r="GA142" s="4"/>
      <c r="GB142" s="4"/>
      <c r="GC142" s="340"/>
      <c r="GD142" s="340"/>
      <c r="GE142" s="340"/>
      <c r="GF142" s="348"/>
      <c r="GG142" s="348"/>
      <c r="GH142" s="3"/>
      <c r="GI142" s="4"/>
      <c r="GJ142" s="4"/>
      <c r="GK142" s="4"/>
      <c r="GL142" s="4"/>
      <c r="GM142" s="4"/>
      <c r="GN142" s="4"/>
      <c r="GO142" s="340"/>
      <c r="GP142" s="4"/>
      <c r="GQ142" s="340"/>
      <c r="GR142" s="4"/>
      <c r="GS142" s="340"/>
      <c r="GT142" s="4"/>
      <c r="GU142" s="4"/>
      <c r="GV142" s="4"/>
      <c r="GW142" s="4"/>
      <c r="GX142" s="4"/>
      <c r="GY142"/>
      <c r="GZ142"/>
      <c r="HA142" s="4"/>
      <c r="HB142" s="4"/>
      <c r="HC142" s="4" t="str">
        <f ca="1">IFERROR(INDIRECT("'[2021_Ignition_Tracker_QC_File_20210518.xlsm]Ignition Tracker'!"&amp;ADDRESS(MATCH($A142,'[4]Ignition Tracker'!$A:$A,0),MATCH(HC$1,'[4]Ignition Tracker'!$1:$1,0))),"")</f>
        <v/>
      </c>
    </row>
    <row r="143" spans="1:211" s="269" customFormat="1" x14ac:dyDescent="0.35">
      <c r="A143" s="137">
        <v>557</v>
      </c>
      <c r="B143" s="339"/>
      <c r="C143" s="123" t="s">
        <v>1410</v>
      </c>
      <c r="D143" s="124"/>
      <c r="E143" s="124"/>
      <c r="F143" s="340"/>
      <c r="G143" s="125" t="s">
        <v>17055</v>
      </c>
      <c r="H143" s="266" t="s">
        <v>1375</v>
      </c>
      <c r="I143" s="123"/>
      <c r="J143" s="339"/>
      <c r="K143" s="355"/>
      <c r="L143" s="267"/>
      <c r="M143" s="354"/>
      <c r="N143" s="267" t="s">
        <v>19657</v>
      </c>
      <c r="O143" s="354"/>
      <c r="P143" s="354"/>
      <c r="Q143" s="267"/>
      <c r="R143" s="267"/>
      <c r="S143" s="267"/>
      <c r="T143" s="123"/>
      <c r="U143" s="124"/>
      <c r="V143" s="124"/>
      <c r="W143" s="123"/>
      <c r="X143" s="339"/>
      <c r="Y143" s="339"/>
      <c r="Z143" s="123"/>
      <c r="AA143" s="123"/>
      <c r="AB143" s="124"/>
      <c r="AC143" s="124"/>
      <c r="AD143" s="339"/>
      <c r="AE143" s="339"/>
      <c r="AF143" s="355"/>
      <c r="AG143" s="355"/>
      <c r="AH143" s="266" t="s">
        <v>1375</v>
      </c>
      <c r="AI143" s="124">
        <v>44328</v>
      </c>
      <c r="AJ143" s="252" t="s">
        <v>2677</v>
      </c>
      <c r="AK143" s="124"/>
      <c r="AL143" s="252"/>
      <c r="AM143" s="85" t="s">
        <v>28</v>
      </c>
      <c r="AN143" s="85" t="s">
        <v>26</v>
      </c>
      <c r="AO143" s="85" t="s">
        <v>26</v>
      </c>
      <c r="AP143" s="85"/>
      <c r="AQ143" s="85"/>
      <c r="AR143" s="85"/>
      <c r="AS143" s="335" t="s">
        <v>17056</v>
      </c>
      <c r="AT143" s="335"/>
      <c r="AU143" s="85"/>
      <c r="AV143" s="85"/>
      <c r="AW143" s="85"/>
      <c r="AX143" s="266" t="s">
        <v>1375</v>
      </c>
      <c r="AY143" s="85" t="s">
        <v>6</v>
      </c>
      <c r="AZ143" s="85" t="s">
        <v>6</v>
      </c>
      <c r="BA143" s="85" t="s">
        <v>6</v>
      </c>
      <c r="BB143" s="85" t="s">
        <v>6</v>
      </c>
      <c r="BC143" s="348"/>
      <c r="BD143" s="85" t="s">
        <v>6</v>
      </c>
      <c r="BE143" s="85" t="s">
        <v>4</v>
      </c>
      <c r="BF143" s="85"/>
      <c r="BG143" s="85"/>
      <c r="BH143" s="304" t="s">
        <v>18047</v>
      </c>
      <c r="BI143" s="364"/>
      <c r="BJ143" s="123"/>
      <c r="BK143" s="123"/>
      <c r="BL143" s="123"/>
      <c r="BM143" s="123" t="s">
        <v>6</v>
      </c>
      <c r="BN143" s="123"/>
      <c r="BO143" s="123"/>
      <c r="BP143" s="123"/>
      <c r="BQ143" s="4" t="s">
        <v>8</v>
      </c>
      <c r="BR143" s="123"/>
      <c r="BS143" s="123"/>
      <c r="BT143"/>
      <c r="BU143"/>
      <c r="BV143" s="266" t="s">
        <v>1375</v>
      </c>
      <c r="BW143" s="85" t="s">
        <v>1404</v>
      </c>
      <c r="BX143" s="372"/>
      <c r="BY143" s="372"/>
      <c r="BZ143" s="129" t="s">
        <v>769</v>
      </c>
      <c r="CA143" t="s">
        <v>17170</v>
      </c>
      <c r="CB143">
        <v>12000</v>
      </c>
      <c r="CC143" s="123"/>
      <c r="CD143" s="123" t="s">
        <v>1479</v>
      </c>
      <c r="CE143" s="123" t="s">
        <v>17</v>
      </c>
      <c r="CF143" s="123"/>
      <c r="CG143" s="123"/>
      <c r="CH143" s="123"/>
      <c r="CI143" s="123"/>
      <c r="CJ143" s="85" t="s">
        <v>16743</v>
      </c>
      <c r="CK143" s="85" t="s">
        <v>16743</v>
      </c>
      <c r="CL143" s="85" t="s">
        <v>16743</v>
      </c>
      <c r="CM143" s="85" t="s">
        <v>16743</v>
      </c>
      <c r="CN143" s="284" t="s">
        <v>17017</v>
      </c>
      <c r="CO143" s="297"/>
      <c r="CP143" s="297"/>
      <c r="CQ143" s="288"/>
      <c r="CR143" s="297"/>
      <c r="CS143" s="377"/>
      <c r="CT143" s="297"/>
      <c r="CU143" s="297"/>
      <c r="CV143" s="297"/>
      <c r="CW143" s="297"/>
      <c r="CX143" s="297"/>
      <c r="CY143" s="297"/>
      <c r="CZ143" s="297"/>
      <c r="DA143" s="297"/>
      <c r="DB143" s="297"/>
      <c r="DC143" s="297"/>
      <c r="DD143" s="297"/>
      <c r="DE143" s="297"/>
      <c r="DF143" s="297"/>
      <c r="DG143" s="297"/>
      <c r="DH143" s="284" t="s">
        <v>1375</v>
      </c>
      <c r="DI143" s="197" t="s">
        <v>128</v>
      </c>
      <c r="DJ143" s="4" t="s">
        <v>3386</v>
      </c>
      <c r="DK143" s="4" t="s">
        <v>2677</v>
      </c>
      <c r="DL143" s="127" t="s">
        <v>17045</v>
      </c>
      <c r="DM143" s="4"/>
      <c r="DN143" s="4" t="s">
        <v>17056</v>
      </c>
      <c r="DO143" s="340"/>
      <c r="DP143" s="340"/>
      <c r="DQ143" s="4" t="s">
        <v>17057</v>
      </c>
      <c r="DR143" s="340"/>
      <c r="DS143" s="340"/>
      <c r="DT143" s="340"/>
      <c r="DU143" s="340"/>
      <c r="DV143" s="4"/>
      <c r="DW143" s="4" t="s">
        <v>17058</v>
      </c>
      <c r="DX143" s="4">
        <v>9002</v>
      </c>
      <c r="DY143" s="4"/>
      <c r="DZ143" s="348"/>
      <c r="EA143" s="4" t="s">
        <v>25</v>
      </c>
      <c r="EB143" s="4"/>
      <c r="EC143" s="4"/>
      <c r="ED143" s="340"/>
      <c r="EE143" s="340"/>
      <c r="EF143" s="340"/>
      <c r="EG143" s="348"/>
      <c r="EH143" s="348"/>
      <c r="EI143" s="4"/>
      <c r="EJ143" s="4" t="s">
        <v>26</v>
      </c>
      <c r="EK143" s="4" t="s">
        <v>25</v>
      </c>
      <c r="EL143" s="4"/>
      <c r="EM143" s="4" t="s">
        <v>1759</v>
      </c>
      <c r="EN143" s="4"/>
      <c r="EO143" s="4" t="s">
        <v>1862</v>
      </c>
      <c r="EP143" s="340"/>
      <c r="EQ143" s="4" t="s">
        <v>1761</v>
      </c>
      <c r="ER143" s="4"/>
      <c r="ES143" s="4" t="s">
        <v>6</v>
      </c>
      <c r="ET143" s="340"/>
      <c r="EU143" s="4" t="s">
        <v>115</v>
      </c>
      <c r="EV143" s="340"/>
      <c r="EW143" s="4" t="s">
        <v>1370</v>
      </c>
      <c r="EX143" s="340"/>
      <c r="EY143" s="4" t="s">
        <v>8</v>
      </c>
      <c r="EZ143" s="4"/>
      <c r="FA143" s="4" t="s">
        <v>26</v>
      </c>
      <c r="FB143" s="340"/>
      <c r="FC143" s="4" t="s">
        <v>1816</v>
      </c>
      <c r="FD143" s="340"/>
      <c r="FE143" s="4" t="s">
        <v>2878</v>
      </c>
      <c r="FF143" s="4"/>
      <c r="FG143" s="4" t="s">
        <v>26</v>
      </c>
      <c r="FH143" s="4" t="s">
        <v>1375</v>
      </c>
      <c r="FI143" s="4"/>
      <c r="FJ143" s="4"/>
      <c r="FK143" s="4"/>
      <c r="FL143"/>
      <c r="FM143" s="4"/>
      <c r="FN143" s="4"/>
      <c r="FO143" s="4"/>
      <c r="FP143" s="4"/>
      <c r="FQ143" s="4"/>
      <c r="FR143" s="4"/>
      <c r="FS143" s="4"/>
      <c r="FT143" s="4"/>
      <c r="FU143" s="4"/>
      <c r="FV143"/>
      <c r="FW143" s="4"/>
      <c r="FX143" s="4"/>
      <c r="FY143" s="4"/>
      <c r="FZ143" s="4"/>
      <c r="GA143" s="4"/>
      <c r="GB143" s="4"/>
      <c r="GC143" s="340"/>
      <c r="GD143" s="340"/>
      <c r="GE143" s="340"/>
      <c r="GF143" s="348"/>
      <c r="GG143" s="348"/>
      <c r="GH143" s="3"/>
      <c r="GI143" s="4"/>
      <c r="GJ143" s="4"/>
      <c r="GK143" s="4"/>
      <c r="GL143" s="4"/>
      <c r="GM143" s="4"/>
      <c r="GN143" s="4"/>
      <c r="GO143" s="340"/>
      <c r="GP143" s="4"/>
      <c r="GQ143" s="340"/>
      <c r="GR143" s="4"/>
      <c r="GS143" s="340"/>
      <c r="GT143" s="4"/>
      <c r="GU143" s="4"/>
      <c r="GV143" s="4"/>
      <c r="GW143" s="4"/>
      <c r="GX143" s="4"/>
      <c r="GY143"/>
      <c r="GZ143"/>
      <c r="HA143" s="4"/>
      <c r="HB143" s="4"/>
      <c r="HC143" s="4"/>
    </row>
    <row r="144" spans="1:211" s="269" customFormat="1" ht="29" x14ac:dyDescent="0.35">
      <c r="A144" s="137">
        <v>556</v>
      </c>
      <c r="B144" s="340"/>
      <c r="C144" s="4" t="s">
        <v>1412</v>
      </c>
      <c r="D144" s="291">
        <v>44334</v>
      </c>
      <c r="E144" s="291">
        <v>44334</v>
      </c>
      <c r="F144" s="340"/>
      <c r="G144" s="289" t="s">
        <v>17059</v>
      </c>
      <c r="H144" s="266" t="s">
        <v>1375</v>
      </c>
      <c r="I144" s="4"/>
      <c r="J144" s="340"/>
      <c r="K144" s="348"/>
      <c r="L144" s="285"/>
      <c r="M144" s="358"/>
      <c r="N144" s="267" t="s">
        <v>19657</v>
      </c>
      <c r="O144" s="354"/>
      <c r="P144" s="354"/>
      <c r="Q144" s="285"/>
      <c r="R144" s="285"/>
      <c r="S144" s="285"/>
      <c r="T144" s="4"/>
      <c r="U144" s="291"/>
      <c r="V144" s="291"/>
      <c r="W144" s="4"/>
      <c r="X144" s="340"/>
      <c r="Y144" s="340"/>
      <c r="Z144" s="4"/>
      <c r="AA144" s="4"/>
      <c r="AB144" s="291"/>
      <c r="AC144" s="291"/>
      <c r="AD144" s="340"/>
      <c r="AE144" s="340"/>
      <c r="AF144" s="348"/>
      <c r="AG144" s="348"/>
      <c r="AH144" s="266" t="s">
        <v>1375</v>
      </c>
      <c r="AI144" s="291">
        <v>44328</v>
      </c>
      <c r="AJ144" s="292">
        <v>0.31597222222222221</v>
      </c>
      <c r="AK144" s="291">
        <v>44328</v>
      </c>
      <c r="AL144" s="292">
        <v>0.31388888888888888</v>
      </c>
      <c r="AM144" s="5" t="s">
        <v>28</v>
      </c>
      <c r="AN144" s="5" t="s">
        <v>26</v>
      </c>
      <c r="AO144" s="5" t="s">
        <v>26</v>
      </c>
      <c r="AP144" s="5" t="s">
        <v>17061</v>
      </c>
      <c r="AQ144" s="5" t="s">
        <v>17062</v>
      </c>
      <c r="AR144" s="5"/>
      <c r="AS144" s="337" t="s">
        <v>17540</v>
      </c>
      <c r="AT144" s="337" t="s">
        <v>17541</v>
      </c>
      <c r="AU144" s="5"/>
      <c r="AV144" s="5"/>
      <c r="AW144" s="5" t="s">
        <v>17542</v>
      </c>
      <c r="AX144" s="266" t="s">
        <v>1375</v>
      </c>
      <c r="AY144" s="5" t="s">
        <v>25</v>
      </c>
      <c r="AZ144" s="5" t="s">
        <v>25</v>
      </c>
      <c r="BA144" s="5" t="s">
        <v>25</v>
      </c>
      <c r="BB144" s="5" t="s">
        <v>25</v>
      </c>
      <c r="BC144" s="364"/>
      <c r="BD144" s="5" t="s">
        <v>27</v>
      </c>
      <c r="BE144" s="5" t="s">
        <v>13</v>
      </c>
      <c r="BF144" s="5" t="s">
        <v>34</v>
      </c>
      <c r="BG144" s="5" t="s">
        <v>34</v>
      </c>
      <c r="BH144" s="304" t="s">
        <v>18047</v>
      </c>
      <c r="BI144" s="364"/>
      <c r="BJ144" s="4"/>
      <c r="BK144" s="4"/>
      <c r="BL144" s="4"/>
      <c r="BM144" s="4" t="s">
        <v>103</v>
      </c>
      <c r="BN144" s="4" t="s">
        <v>1380</v>
      </c>
      <c r="BO144" s="4" t="s">
        <v>1385</v>
      </c>
      <c r="BP144" s="4" t="s">
        <v>26</v>
      </c>
      <c r="BQ144" s="4" t="s">
        <v>8</v>
      </c>
      <c r="BR144" s="4" t="s">
        <v>1614</v>
      </c>
      <c r="BS144" s="4" t="s">
        <v>1563</v>
      </c>
      <c r="BT144" t="s">
        <v>17543</v>
      </c>
      <c r="BU144" t="s">
        <v>17544</v>
      </c>
      <c r="BV144" s="266" t="s">
        <v>1375</v>
      </c>
      <c r="BW144" s="5" t="s">
        <v>1404</v>
      </c>
      <c r="BX144" s="373"/>
      <c r="BY144" s="373"/>
      <c r="BZ144" s="133" t="s">
        <v>58</v>
      </c>
      <c r="CA144" t="s">
        <v>6353</v>
      </c>
      <c r="CB144">
        <v>12000</v>
      </c>
      <c r="CC144" s="4"/>
      <c r="CD144" s="4" t="s">
        <v>1368</v>
      </c>
      <c r="CE144" s="123" t="s">
        <v>17</v>
      </c>
      <c r="CF144" s="4"/>
      <c r="CG144" s="4" t="s">
        <v>17163</v>
      </c>
      <c r="CH144" s="123">
        <v>340</v>
      </c>
      <c r="CI144" s="4"/>
      <c r="CJ144" s="5" t="s">
        <v>16743</v>
      </c>
      <c r="CK144" s="5" t="s">
        <v>16743</v>
      </c>
      <c r="CL144" s="5" t="s">
        <v>16743</v>
      </c>
      <c r="CM144" s="5" t="s">
        <v>16743</v>
      </c>
      <c r="CN144" s="284" t="s">
        <v>17017</v>
      </c>
      <c r="CO144" s="297"/>
      <c r="CP144" s="297"/>
      <c r="CQ144" s="288"/>
      <c r="CR144" s="297"/>
      <c r="CS144" s="377"/>
      <c r="CT144" s="297"/>
      <c r="CU144" s="297"/>
      <c r="CV144" s="297"/>
      <c r="CW144" s="297"/>
      <c r="CX144" s="297"/>
      <c r="CY144" s="297"/>
      <c r="CZ144" s="297"/>
      <c r="DA144" s="297"/>
      <c r="DB144" s="297"/>
      <c r="DC144" s="297"/>
      <c r="DD144" s="297"/>
      <c r="DE144" s="297"/>
      <c r="DF144" s="297"/>
      <c r="DG144" s="297"/>
      <c r="DH144" s="284" t="s">
        <v>1375</v>
      </c>
      <c r="DI144" s="197" t="s">
        <v>128</v>
      </c>
      <c r="DJ144" s="4" t="s">
        <v>16637</v>
      </c>
      <c r="DK144" s="4" t="s">
        <v>17060</v>
      </c>
      <c r="DL144" s="127" t="s">
        <v>17045</v>
      </c>
      <c r="DM144" s="4" t="s">
        <v>17061</v>
      </c>
      <c r="DN144" s="4" t="s">
        <v>17063</v>
      </c>
      <c r="DO144" s="340"/>
      <c r="DP144" s="340"/>
      <c r="DQ144" s="4" t="s">
        <v>17064</v>
      </c>
      <c r="DR144" s="340"/>
      <c r="DS144" s="340"/>
      <c r="DT144" s="340"/>
      <c r="DU144" s="340"/>
      <c r="DV144" s="4">
        <v>15226</v>
      </c>
      <c r="DW144" s="4" t="s">
        <v>17065</v>
      </c>
      <c r="DX144" s="4">
        <v>9002</v>
      </c>
      <c r="DY144" s="4"/>
      <c r="DZ144" s="348"/>
      <c r="EA144" s="4" t="s">
        <v>25</v>
      </c>
      <c r="EB144" s="4">
        <v>6</v>
      </c>
      <c r="EC144" s="4" t="s">
        <v>1887</v>
      </c>
      <c r="ED144" s="340"/>
      <c r="EE144" s="340"/>
      <c r="EF144" s="340"/>
      <c r="EG144" s="348"/>
      <c r="EH144" s="348"/>
      <c r="EI144" s="4" t="s">
        <v>17066</v>
      </c>
      <c r="EJ144" s="4" t="s">
        <v>26</v>
      </c>
      <c r="EK144" s="4" t="s">
        <v>25</v>
      </c>
      <c r="EL144" s="4"/>
      <c r="EM144" s="4" t="s">
        <v>1759</v>
      </c>
      <c r="EN144" s="4"/>
      <c r="EO144" s="4" t="s">
        <v>2782</v>
      </c>
      <c r="EP144" s="340"/>
      <c r="EQ144" s="4" t="s">
        <v>1761</v>
      </c>
      <c r="ER144" s="4"/>
      <c r="ES144" s="4" t="s">
        <v>1956</v>
      </c>
      <c r="ET144" s="340"/>
      <c r="EU144" s="4" t="s">
        <v>114</v>
      </c>
      <c r="EV144" s="340"/>
      <c r="EW144" s="4" t="s">
        <v>1368</v>
      </c>
      <c r="EX144" s="340"/>
      <c r="EY144" s="4" t="s">
        <v>8</v>
      </c>
      <c r="EZ144" s="4"/>
      <c r="FA144" s="4" t="s">
        <v>26</v>
      </c>
      <c r="FB144" s="340"/>
      <c r="FC144" s="4"/>
      <c r="FD144" s="340"/>
      <c r="FE144" s="4" t="s">
        <v>3480</v>
      </c>
      <c r="FF144" s="4" t="s">
        <v>1865</v>
      </c>
      <c r="FG144" s="4" t="s">
        <v>26</v>
      </c>
      <c r="FH144" s="4" t="s">
        <v>3884</v>
      </c>
      <c r="FI144" s="4" t="s">
        <v>1839</v>
      </c>
      <c r="FJ144" s="4" t="s">
        <v>59</v>
      </c>
      <c r="FK144" s="4" t="s">
        <v>58</v>
      </c>
      <c r="FL144" t="s">
        <v>17067</v>
      </c>
      <c r="FM144" s="4" t="s">
        <v>17062</v>
      </c>
      <c r="FN144" s="4" t="s">
        <v>1839</v>
      </c>
      <c r="FO144" s="4" t="s">
        <v>1890</v>
      </c>
      <c r="FP144" s="4" t="s">
        <v>17068</v>
      </c>
      <c r="FQ144" s="4" t="s">
        <v>17069</v>
      </c>
      <c r="FR144" s="4" t="s">
        <v>1434</v>
      </c>
      <c r="FS144" s="4" t="s">
        <v>2456</v>
      </c>
      <c r="FT144" s="4" t="s">
        <v>1845</v>
      </c>
      <c r="FU144" s="4" t="s">
        <v>9</v>
      </c>
      <c r="FV144" t="s">
        <v>2228</v>
      </c>
      <c r="FW144" s="4" t="s">
        <v>1846</v>
      </c>
      <c r="FX144" s="4" t="s">
        <v>1436</v>
      </c>
      <c r="FY144" s="4" t="s">
        <v>17061</v>
      </c>
      <c r="FZ144" s="4" t="s">
        <v>17070</v>
      </c>
      <c r="GA144" s="4" t="s">
        <v>17071</v>
      </c>
      <c r="GB144" s="4" t="s">
        <v>1375</v>
      </c>
      <c r="GC144" s="340"/>
      <c r="GD144" s="340"/>
      <c r="GE144" s="340"/>
      <c r="GF144" s="348"/>
      <c r="GG144" s="348"/>
      <c r="GH144" s="3" t="s">
        <v>1375</v>
      </c>
      <c r="GI144" s="4" t="s">
        <v>9</v>
      </c>
      <c r="GJ144" s="4" t="s">
        <v>2230</v>
      </c>
      <c r="GK144" s="4" t="s">
        <v>1375</v>
      </c>
      <c r="GL144" s="4" t="s">
        <v>9</v>
      </c>
      <c r="GM144" s="4" t="s">
        <v>1848</v>
      </c>
      <c r="GN144" s="4"/>
      <c r="GO144" s="340"/>
      <c r="GP144" s="4"/>
      <c r="GQ144" s="340"/>
      <c r="GR144" s="4"/>
      <c r="GS144" s="340"/>
      <c r="GT144" s="4"/>
      <c r="GU144" s="4"/>
      <c r="GV144" s="4"/>
      <c r="GW144" s="4"/>
      <c r="GX144" s="4"/>
      <c r="GY144"/>
      <c r="GZ144"/>
      <c r="HA144" s="4"/>
      <c r="HB144" s="4"/>
      <c r="HC144" s="4" t="str">
        <f ca="1">IFERROR(INDIRECT("'[2021_Ignition_Tracker_QC_File_20210520.xlsm]Ignition Tracker'!"&amp;ADDRESS(MATCH($A144,'[3]Ignition Tracker'!$A:$A,0),MATCH(HC$1,'[3]Ignition Tracker'!$1:$1,0))),"")</f>
        <v/>
      </c>
    </row>
    <row r="145" spans="1:211" s="269" customFormat="1" x14ac:dyDescent="0.35">
      <c r="A145" s="137">
        <v>555</v>
      </c>
      <c r="B145" s="339"/>
      <c r="C145" s="123" t="s">
        <v>1412</v>
      </c>
      <c r="D145" s="124">
        <v>44328</v>
      </c>
      <c r="E145" s="124">
        <v>44328</v>
      </c>
      <c r="F145" s="340"/>
      <c r="G145" s="125" t="s">
        <v>17015</v>
      </c>
      <c r="H145" s="266" t="s">
        <v>1375</v>
      </c>
      <c r="I145" s="123"/>
      <c r="J145" s="339"/>
      <c r="K145" s="355"/>
      <c r="L145" s="267"/>
      <c r="M145" s="354"/>
      <c r="N145" s="267" t="s">
        <v>19657</v>
      </c>
      <c r="O145" s="354"/>
      <c r="P145" s="354"/>
      <c r="Q145" s="267"/>
      <c r="R145" s="267"/>
      <c r="S145" s="267"/>
      <c r="T145" s="123"/>
      <c r="U145" s="124"/>
      <c r="V145" s="124"/>
      <c r="W145" s="123"/>
      <c r="X145" s="339"/>
      <c r="Y145" s="339"/>
      <c r="Z145" s="123"/>
      <c r="AA145" s="123"/>
      <c r="AB145" s="124"/>
      <c r="AC145" s="124"/>
      <c r="AD145" s="339"/>
      <c r="AE145" s="339"/>
      <c r="AF145" s="355"/>
      <c r="AG145" s="355"/>
      <c r="AH145" s="266" t="s">
        <v>1375</v>
      </c>
      <c r="AI145" s="124">
        <v>44327</v>
      </c>
      <c r="AJ145" s="252" t="s">
        <v>17016</v>
      </c>
      <c r="AK145" s="124"/>
      <c r="AL145" s="252"/>
      <c r="AM145" s="85" t="s">
        <v>28</v>
      </c>
      <c r="AN145" s="85" t="s">
        <v>26</v>
      </c>
      <c r="AO145" s="85" t="s">
        <v>26</v>
      </c>
      <c r="AP145" s="85"/>
      <c r="AQ145" s="85"/>
      <c r="AR145" s="85"/>
      <c r="AS145" s="335">
        <v>1109737086</v>
      </c>
      <c r="AT145" s="335"/>
      <c r="AU145" s="85"/>
      <c r="AV145" s="85"/>
      <c r="AW145" s="85"/>
      <c r="AX145" s="266" t="s">
        <v>1375</v>
      </c>
      <c r="AY145" s="85" t="s">
        <v>26</v>
      </c>
      <c r="AZ145" s="85" t="s">
        <v>26</v>
      </c>
      <c r="BA145" s="85" t="s">
        <v>26</v>
      </c>
      <c r="BB145" s="85" t="s">
        <v>26</v>
      </c>
      <c r="BC145" s="348"/>
      <c r="BD145" s="85" t="s">
        <v>33</v>
      </c>
      <c r="BE145" s="85" t="s">
        <v>16</v>
      </c>
      <c r="BF145" s="85"/>
      <c r="BG145" s="85"/>
      <c r="BH145" s="304" t="s">
        <v>18047</v>
      </c>
      <c r="BI145" s="364"/>
      <c r="BJ145" s="123"/>
      <c r="BK145" s="123"/>
      <c r="BL145" s="123"/>
      <c r="BM145" s="123" t="s">
        <v>106</v>
      </c>
      <c r="BN145" s="123"/>
      <c r="BO145" s="123"/>
      <c r="BP145" s="123"/>
      <c r="BQ145" s="4" t="s">
        <v>1422</v>
      </c>
      <c r="BR145" s="123"/>
      <c r="BS145" s="123"/>
      <c r="BT145"/>
      <c r="BU145"/>
      <c r="BV145" s="266" t="s">
        <v>1375</v>
      </c>
      <c r="BW145" s="85" t="s">
        <v>43</v>
      </c>
      <c r="BX145" s="372"/>
      <c r="BY145" s="372"/>
      <c r="BZ145" s="129" t="s">
        <v>84</v>
      </c>
      <c r="CA145" t="s">
        <v>17042</v>
      </c>
      <c r="CB145">
        <v>12000</v>
      </c>
      <c r="CC145" s="123"/>
      <c r="CD145" s="123" t="s">
        <v>1368</v>
      </c>
      <c r="CE145" s="123" t="s">
        <v>1450</v>
      </c>
      <c r="CF145" s="123"/>
      <c r="CG145" s="123"/>
      <c r="CH145" s="123">
        <v>300</v>
      </c>
      <c r="CI145" s="123"/>
      <c r="CJ145" s="85" t="s">
        <v>16743</v>
      </c>
      <c r="CK145" s="85" t="s">
        <v>16743</v>
      </c>
      <c r="CL145" s="85" t="s">
        <v>16743</v>
      </c>
      <c r="CM145" s="85" t="s">
        <v>16743</v>
      </c>
      <c r="CN145" s="284" t="s">
        <v>17017</v>
      </c>
      <c r="CO145" s="297"/>
      <c r="CP145" s="297"/>
      <c r="CQ145" s="288"/>
      <c r="CR145" s="297"/>
      <c r="CS145" s="377"/>
      <c r="CT145" s="297"/>
      <c r="CU145" s="297"/>
      <c r="CV145" s="297"/>
      <c r="CW145" s="297"/>
      <c r="CX145" s="297"/>
      <c r="CY145" s="297"/>
      <c r="CZ145" s="297"/>
      <c r="DA145" s="297"/>
      <c r="DB145" s="297"/>
      <c r="DC145" s="297"/>
      <c r="DD145" s="297"/>
      <c r="DE145" s="297"/>
      <c r="DF145" s="297"/>
      <c r="DG145" s="297"/>
      <c r="DH145" s="284" t="s">
        <v>1375</v>
      </c>
      <c r="DI145" s="197" t="s">
        <v>128</v>
      </c>
      <c r="DJ145" s="4" t="s">
        <v>2241</v>
      </c>
      <c r="DK145" s="4" t="s">
        <v>17016</v>
      </c>
      <c r="DL145" s="127" t="s">
        <v>16959</v>
      </c>
      <c r="DM145" s="4"/>
      <c r="DN145" s="4">
        <v>1109737086</v>
      </c>
      <c r="DO145" s="340"/>
      <c r="DP145" s="340"/>
      <c r="DQ145" s="4" t="s">
        <v>4318</v>
      </c>
      <c r="DR145" s="340"/>
      <c r="DS145" s="340"/>
      <c r="DT145" s="340"/>
      <c r="DU145" s="340"/>
      <c r="DV145" s="4">
        <v>152701108</v>
      </c>
      <c r="DW145" s="4" t="s">
        <v>17018</v>
      </c>
      <c r="DX145" s="4">
        <v>1121</v>
      </c>
      <c r="DY145" s="4"/>
      <c r="DZ145" s="348"/>
      <c r="EA145" s="4" t="s">
        <v>25</v>
      </c>
      <c r="EB145" s="4"/>
      <c r="EC145" s="4"/>
      <c r="ED145" s="340"/>
      <c r="EE145" s="340"/>
      <c r="EF145" s="340"/>
      <c r="EG145" s="348"/>
      <c r="EH145" s="348"/>
      <c r="EI145" s="4"/>
      <c r="EJ145" s="4" t="s">
        <v>26</v>
      </c>
      <c r="EK145" s="4" t="s">
        <v>25</v>
      </c>
      <c r="EL145" s="4" t="s">
        <v>26</v>
      </c>
      <c r="EM145" s="4" t="s">
        <v>1759</v>
      </c>
      <c r="EN145" s="4"/>
      <c r="EO145" s="4" t="s">
        <v>1760</v>
      </c>
      <c r="EP145" s="340"/>
      <c r="EQ145" s="4" t="s">
        <v>1761</v>
      </c>
      <c r="ER145" s="4"/>
      <c r="ES145" s="4" t="s">
        <v>1807</v>
      </c>
      <c r="ET145" s="340"/>
      <c r="EU145" s="4" t="s">
        <v>112</v>
      </c>
      <c r="EV145" s="340"/>
      <c r="EW145" s="4" t="s">
        <v>1368</v>
      </c>
      <c r="EX145" s="340"/>
      <c r="EY145" s="4" t="s">
        <v>1807</v>
      </c>
      <c r="EZ145" s="4" t="s">
        <v>17019</v>
      </c>
      <c r="FA145" s="4" t="s">
        <v>26</v>
      </c>
      <c r="FB145" s="340"/>
      <c r="FC145" s="4"/>
      <c r="FD145" s="340"/>
      <c r="FE145" s="4"/>
      <c r="FF145" s="4"/>
      <c r="FG145" s="4"/>
      <c r="FH145" s="4" t="s">
        <v>3884</v>
      </c>
      <c r="FI145" s="4"/>
      <c r="FJ145" s="4"/>
      <c r="FK145" s="4"/>
      <c r="FL145"/>
      <c r="FM145" s="4"/>
      <c r="FN145" s="4"/>
      <c r="FO145" s="4"/>
      <c r="FP145" s="4"/>
      <c r="FQ145" s="4"/>
      <c r="FR145" s="4"/>
      <c r="FS145" s="4"/>
      <c r="FT145" s="4"/>
      <c r="FU145" s="4"/>
      <c r="FV145"/>
      <c r="FW145" s="4"/>
      <c r="FX145" s="4"/>
      <c r="FY145" s="4"/>
      <c r="FZ145" s="4"/>
      <c r="GA145" s="4"/>
      <c r="GB145" s="4"/>
      <c r="GC145" s="340"/>
      <c r="GD145" s="340"/>
      <c r="GE145" s="340"/>
      <c r="GF145" s="348"/>
      <c r="GG145" s="348"/>
      <c r="GH145" s="3"/>
      <c r="GI145" s="4"/>
      <c r="GJ145" s="4"/>
      <c r="GK145" s="4"/>
      <c r="GL145" s="4"/>
      <c r="GM145" s="4"/>
      <c r="GN145" s="4"/>
      <c r="GO145" s="340"/>
      <c r="GP145" s="4"/>
      <c r="GQ145" s="340"/>
      <c r="GR145" s="4"/>
      <c r="GS145" s="340"/>
      <c r="GT145" s="4"/>
      <c r="GU145" s="4"/>
      <c r="GV145" s="4"/>
      <c r="GW145" s="4"/>
      <c r="GX145" s="4"/>
      <c r="GY145"/>
      <c r="GZ145"/>
      <c r="HA145" s="4"/>
      <c r="HB145" s="4"/>
      <c r="HC145" s="4" t="str">
        <f ca="1">IFERROR(INDIRECT("'[2021_Ignition_Tracker_QC_File_20210518.xlsm]Ignition Tracker'!"&amp;ADDRESS(MATCH($A145,'[4]Ignition Tracker'!$A:$A,0),MATCH(HC$1,'[4]Ignition Tracker'!$1:$1,0))),"")</f>
        <v/>
      </c>
    </row>
    <row r="146" spans="1:211" s="269" customFormat="1" ht="29" x14ac:dyDescent="0.35">
      <c r="A146" s="137">
        <v>554</v>
      </c>
      <c r="B146" s="340"/>
      <c r="C146" s="4" t="s">
        <v>1412</v>
      </c>
      <c r="D146" s="291">
        <v>44337</v>
      </c>
      <c r="E146" s="291">
        <v>44337</v>
      </c>
      <c r="F146" s="340"/>
      <c r="G146" s="289" t="s">
        <v>17020</v>
      </c>
      <c r="H146" s="266" t="s">
        <v>1375</v>
      </c>
      <c r="I146" s="4" t="s">
        <v>3884</v>
      </c>
      <c r="J146" s="340"/>
      <c r="K146" s="348"/>
      <c r="L146" s="285"/>
      <c r="M146" s="358"/>
      <c r="N146" s="267" t="s">
        <v>19657</v>
      </c>
      <c r="O146" s="354"/>
      <c r="P146" s="354"/>
      <c r="Q146" s="285"/>
      <c r="R146" s="285"/>
      <c r="S146" s="285"/>
      <c r="T146" s="4"/>
      <c r="U146" s="291"/>
      <c r="V146" s="291"/>
      <c r="W146" s="4"/>
      <c r="X146" s="340"/>
      <c r="Y146" s="340"/>
      <c r="Z146" s="4"/>
      <c r="AA146" s="4"/>
      <c r="AB146" s="291"/>
      <c r="AC146" s="291"/>
      <c r="AD146" s="340"/>
      <c r="AE146" s="340"/>
      <c r="AF146" s="348"/>
      <c r="AG146" s="348"/>
      <c r="AH146" s="266" t="s">
        <v>1375</v>
      </c>
      <c r="AI146" s="291">
        <v>44327</v>
      </c>
      <c r="AJ146" s="292">
        <v>0.85833333333333339</v>
      </c>
      <c r="AK146" s="291">
        <v>44327</v>
      </c>
      <c r="AL146" s="292">
        <v>0.85</v>
      </c>
      <c r="AM146" s="5" t="s">
        <v>28</v>
      </c>
      <c r="AN146" s="5" t="s">
        <v>26</v>
      </c>
      <c r="AO146" s="5" t="s">
        <v>26</v>
      </c>
      <c r="AP146" s="5" t="s">
        <v>17022</v>
      </c>
      <c r="AQ146" s="5" t="s">
        <v>17023</v>
      </c>
      <c r="AR146" s="5"/>
      <c r="AS146" s="337" t="s">
        <v>17854</v>
      </c>
      <c r="AT146" s="337" t="s">
        <v>17855</v>
      </c>
      <c r="AU146" s="5"/>
      <c r="AV146" s="5"/>
      <c r="AW146" s="5"/>
      <c r="AX146" s="266" t="s">
        <v>1375</v>
      </c>
      <c r="AY146" s="5" t="s">
        <v>26</v>
      </c>
      <c r="AZ146" s="5" t="s">
        <v>25</v>
      </c>
      <c r="BA146" s="5" t="s">
        <v>25</v>
      </c>
      <c r="BB146" s="5" t="s">
        <v>26</v>
      </c>
      <c r="BC146" s="364"/>
      <c r="BD146" s="5" t="s">
        <v>27</v>
      </c>
      <c r="BE146" s="5" t="s">
        <v>4</v>
      </c>
      <c r="BF146" s="5" t="s">
        <v>34</v>
      </c>
      <c r="BG146" s="5" t="s">
        <v>34</v>
      </c>
      <c r="BH146" s="304" t="s">
        <v>18049</v>
      </c>
      <c r="BI146" s="364"/>
      <c r="BJ146" s="4"/>
      <c r="BK146" s="4"/>
      <c r="BL146" s="4"/>
      <c r="BM146" s="4" t="s">
        <v>102</v>
      </c>
      <c r="BN146" s="4" t="s">
        <v>1378</v>
      </c>
      <c r="BO146" s="4" t="s">
        <v>1398</v>
      </c>
      <c r="BP146" s="4" t="s">
        <v>25</v>
      </c>
      <c r="BQ146" s="4" t="s">
        <v>8</v>
      </c>
      <c r="BR146" s="4" t="s">
        <v>1614</v>
      </c>
      <c r="BS146" s="4" t="s">
        <v>1563</v>
      </c>
      <c r="BT146" t="s">
        <v>17856</v>
      </c>
      <c r="BU146" t="s">
        <v>17857</v>
      </c>
      <c r="BV146" s="266" t="s">
        <v>1375</v>
      </c>
      <c r="BW146" s="5" t="s">
        <v>1404</v>
      </c>
      <c r="BX146" s="373"/>
      <c r="BY146" s="373"/>
      <c r="BZ146" s="133" t="s">
        <v>233</v>
      </c>
      <c r="CA146" t="s">
        <v>4523</v>
      </c>
      <c r="CB146">
        <v>12000</v>
      </c>
      <c r="CC146" s="4"/>
      <c r="CD146" s="4" t="s">
        <v>1368</v>
      </c>
      <c r="CE146" s="123" t="s">
        <v>1444</v>
      </c>
      <c r="CF146" s="4"/>
      <c r="CG146" s="4"/>
      <c r="CH146" s="123"/>
      <c r="CI146" s="4"/>
      <c r="CJ146" s="5" t="s">
        <v>16743</v>
      </c>
      <c r="CK146" s="5" t="s">
        <v>16743</v>
      </c>
      <c r="CL146" s="5" t="s">
        <v>16743</v>
      </c>
      <c r="CM146" s="5" t="s">
        <v>16743</v>
      </c>
      <c r="CN146" s="284" t="s">
        <v>17017</v>
      </c>
      <c r="CO146" s="297"/>
      <c r="CP146" s="297"/>
      <c r="CQ146" s="288"/>
      <c r="CR146" s="297"/>
      <c r="CS146" s="377"/>
      <c r="CT146" s="297"/>
      <c r="CU146" s="297"/>
      <c r="CV146" s="297"/>
      <c r="CW146" s="297"/>
      <c r="CX146" s="297"/>
      <c r="CY146" s="297"/>
      <c r="CZ146" s="297"/>
      <c r="DA146" s="297"/>
      <c r="DB146" s="297"/>
      <c r="DC146" s="297"/>
      <c r="DD146" s="297"/>
      <c r="DE146" s="297"/>
      <c r="DF146" s="297"/>
      <c r="DG146" s="297"/>
      <c r="DH146" s="284" t="s">
        <v>1375</v>
      </c>
      <c r="DI146" s="197" t="s">
        <v>128</v>
      </c>
      <c r="DJ146" s="4" t="s">
        <v>1831</v>
      </c>
      <c r="DK146" s="4" t="s">
        <v>17021</v>
      </c>
      <c r="DL146" s="127" t="s">
        <v>16959</v>
      </c>
      <c r="DM146" s="4" t="s">
        <v>17022</v>
      </c>
      <c r="DN146" s="4" t="s">
        <v>17024</v>
      </c>
      <c r="DO146" s="340"/>
      <c r="DP146" s="340"/>
      <c r="DQ146" s="4" t="s">
        <v>1832</v>
      </c>
      <c r="DR146" s="340"/>
      <c r="DS146" s="340"/>
      <c r="DT146" s="340"/>
      <c r="DU146" s="340"/>
      <c r="DV146" s="4">
        <v>152331108</v>
      </c>
      <c r="DW146" s="4" t="s">
        <v>17025</v>
      </c>
      <c r="DX146" s="4">
        <v>9260</v>
      </c>
      <c r="DY146" s="4"/>
      <c r="DZ146" s="348"/>
      <c r="EA146" s="4" t="s">
        <v>25</v>
      </c>
      <c r="EB146" s="4"/>
      <c r="EC146" s="4"/>
      <c r="ED146" s="340"/>
      <c r="EE146" s="340"/>
      <c r="EF146" s="340"/>
      <c r="EG146" s="348"/>
      <c r="EH146" s="348"/>
      <c r="EI146" s="4"/>
      <c r="EJ146" s="4" t="s">
        <v>26</v>
      </c>
      <c r="EK146" s="4" t="s">
        <v>25</v>
      </c>
      <c r="EL146" s="4"/>
      <c r="EM146" s="4" t="s">
        <v>1759</v>
      </c>
      <c r="EN146" s="4"/>
      <c r="EO146" s="4" t="s">
        <v>1862</v>
      </c>
      <c r="EP146" s="340"/>
      <c r="EQ146" s="4" t="s">
        <v>1761</v>
      </c>
      <c r="ER146" s="4"/>
      <c r="ES146" s="4" t="s">
        <v>6</v>
      </c>
      <c r="ET146" s="340"/>
      <c r="EU146" s="4" t="s">
        <v>113</v>
      </c>
      <c r="EV146" s="340"/>
      <c r="EW146" s="4" t="s">
        <v>1368</v>
      </c>
      <c r="EX146" s="340"/>
      <c r="EY146" s="4" t="s">
        <v>8</v>
      </c>
      <c r="EZ146" s="4"/>
      <c r="FA146" s="4" t="s">
        <v>26</v>
      </c>
      <c r="FB146" s="340"/>
      <c r="FC146" s="4"/>
      <c r="FD146" s="340"/>
      <c r="FE146" s="4" t="s">
        <v>2878</v>
      </c>
      <c r="FF146" s="4"/>
      <c r="FG146" s="4" t="s">
        <v>26</v>
      </c>
      <c r="FH146" s="4" t="s">
        <v>1375</v>
      </c>
      <c r="FI146" s="4" t="s">
        <v>1839</v>
      </c>
      <c r="FJ146" s="4" t="s">
        <v>64</v>
      </c>
      <c r="FK146" s="4" t="s">
        <v>66</v>
      </c>
      <c r="FL146" t="s">
        <v>17026</v>
      </c>
      <c r="FM146" s="4" t="s">
        <v>17023</v>
      </c>
      <c r="FN146" s="4" t="s">
        <v>1839</v>
      </c>
      <c r="FO146" s="4" t="s">
        <v>3745</v>
      </c>
      <c r="FP146" s="4" t="s">
        <v>17027</v>
      </c>
      <c r="FQ146" s="4" t="s">
        <v>17028</v>
      </c>
      <c r="FR146" s="4" t="s">
        <v>1869</v>
      </c>
      <c r="FS146" s="4" t="s">
        <v>1844</v>
      </c>
      <c r="FT146" s="4" t="s">
        <v>1845</v>
      </c>
      <c r="FU146" s="4" t="s">
        <v>9</v>
      </c>
      <c r="FV146" t="s">
        <v>17029</v>
      </c>
      <c r="FW146" s="4" t="s">
        <v>1846</v>
      </c>
      <c r="FX146" s="4" t="s">
        <v>1424</v>
      </c>
      <c r="FY146" s="4" t="s">
        <v>17022</v>
      </c>
      <c r="FZ146" s="4" t="s">
        <v>2057</v>
      </c>
      <c r="GA146" s="4" t="s">
        <v>56</v>
      </c>
      <c r="GB146" s="4" t="s">
        <v>1375</v>
      </c>
      <c r="GC146" s="340"/>
      <c r="GD146" s="340"/>
      <c r="GE146" s="340"/>
      <c r="GF146" s="348"/>
      <c r="GG146" s="348"/>
      <c r="GH146" s="3" t="s">
        <v>1375</v>
      </c>
      <c r="GI146" s="4" t="s">
        <v>15</v>
      </c>
      <c r="GJ146" s="4" t="s">
        <v>1433</v>
      </c>
      <c r="GK146" s="4" t="s">
        <v>1375</v>
      </c>
      <c r="GL146" s="4" t="s">
        <v>9</v>
      </c>
      <c r="GM146" s="4" t="s">
        <v>1848</v>
      </c>
      <c r="GN146" s="4"/>
      <c r="GO146" s="340"/>
      <c r="GP146" s="4"/>
      <c r="GQ146" s="340"/>
      <c r="GR146" s="4"/>
      <c r="GS146" s="340"/>
      <c r="GT146" s="4"/>
      <c r="GU146" s="4"/>
      <c r="GV146" s="4"/>
      <c r="GW146" s="4"/>
      <c r="GX146" s="4"/>
      <c r="GY146"/>
      <c r="GZ146" t="str">
        <f ca="1">IFERROR(INDIRECT("'[2021_Ignition_Tracker_QC_File_20210528.xlsm]Ignition Tracker'!"&amp;ADDRESS(MATCH($A146,'[2]Ignition Tracker'!$A:$A,0),MATCH(GZ$1,'[2]Ignition Tracker'!$1:$1,0))),"")</f>
        <v/>
      </c>
      <c r="HA146" s="4" t="str">
        <f ca="1">IFERROR(INDIRECT("'[2021_Ignition_Tracker_QC_File_20210528.xlsm]Ignition Tracker'!"&amp;ADDRESS(MATCH($A146,'[2]Ignition Tracker'!$A:$A,0),MATCH(HA$1,'[2]Ignition Tracker'!$1:$1,0))),"")</f>
        <v/>
      </c>
      <c r="HB146" s="4" t="str">
        <f ca="1">IFERROR(INDIRECT("'[2021_Ignition_Tracker_QC_File_20210528.xlsm]Ignition Tracker'!"&amp;ADDRESS(MATCH($A146,'[2]Ignition Tracker'!$A:$A,0),MATCH(HB$1,'[2]Ignition Tracker'!$1:$1,0))),"")</f>
        <v/>
      </c>
      <c r="HC146" s="4" t="str">
        <f ca="1">IFERROR(INDIRECT("'[2021_Ignition_Tracker_QC_File_20210528.xlsm]Ignition Tracker'!"&amp;ADDRESS(MATCH($A146,'[2]Ignition Tracker'!$A:$A,0),MATCH(HC$1,'[2]Ignition Tracker'!$1:$1,0))),"")</f>
        <v/>
      </c>
    </row>
    <row r="147" spans="1:211" s="269" customFormat="1" x14ac:dyDescent="0.35">
      <c r="A147" s="137">
        <v>553</v>
      </c>
      <c r="B147" s="339"/>
      <c r="C147" s="123" t="s">
        <v>1412</v>
      </c>
      <c r="D147" s="124">
        <v>44328</v>
      </c>
      <c r="E147" s="124">
        <v>44328</v>
      </c>
      <c r="F147" s="340"/>
      <c r="G147" s="125" t="s">
        <v>17030</v>
      </c>
      <c r="H147" s="266" t="s">
        <v>1375</v>
      </c>
      <c r="I147" s="123"/>
      <c r="J147" s="339"/>
      <c r="K147" s="355"/>
      <c r="L147" s="267"/>
      <c r="M147" s="354"/>
      <c r="N147" s="267" t="s">
        <v>19657</v>
      </c>
      <c r="O147" s="354"/>
      <c r="P147" s="354"/>
      <c r="Q147" s="267"/>
      <c r="R147" s="267"/>
      <c r="S147" s="267"/>
      <c r="T147" s="123"/>
      <c r="U147" s="124"/>
      <c r="V147" s="124"/>
      <c r="W147" s="123"/>
      <c r="X147" s="339"/>
      <c r="Y147" s="339"/>
      <c r="Z147" s="123"/>
      <c r="AA147" s="123"/>
      <c r="AB147" s="124"/>
      <c r="AC147" s="124"/>
      <c r="AD147" s="339"/>
      <c r="AE147" s="339"/>
      <c r="AF147" s="355"/>
      <c r="AG147" s="355"/>
      <c r="AH147" s="266" t="s">
        <v>1375</v>
      </c>
      <c r="AI147" s="124">
        <v>44327</v>
      </c>
      <c r="AJ147" s="252" t="s">
        <v>16232</v>
      </c>
      <c r="AK147" s="124">
        <v>44327</v>
      </c>
      <c r="AL147" s="252" t="s">
        <v>16232</v>
      </c>
      <c r="AM147" s="85" t="s">
        <v>28</v>
      </c>
      <c r="AN147" s="85" t="s">
        <v>26</v>
      </c>
      <c r="AO147" s="85" t="s">
        <v>25</v>
      </c>
      <c r="AP147" s="85" t="s">
        <v>17031</v>
      </c>
      <c r="AQ147" s="85"/>
      <c r="AR147" s="85"/>
      <c r="AS147" s="335" t="s">
        <v>17032</v>
      </c>
      <c r="AT147" s="335"/>
      <c r="AU147" s="85"/>
      <c r="AV147" s="85"/>
      <c r="AW147" s="85"/>
      <c r="AX147" s="266" t="s">
        <v>1375</v>
      </c>
      <c r="AY147" s="85" t="s">
        <v>26</v>
      </c>
      <c r="AZ147" s="85" t="s">
        <v>26</v>
      </c>
      <c r="BA147" s="85" t="s">
        <v>26</v>
      </c>
      <c r="BB147" s="85" t="s">
        <v>26</v>
      </c>
      <c r="BC147" s="348"/>
      <c r="BD147" s="85" t="s">
        <v>33</v>
      </c>
      <c r="BE147" s="85" t="s">
        <v>13</v>
      </c>
      <c r="BF147" s="85"/>
      <c r="BG147" s="85"/>
      <c r="BH147" s="304" t="s">
        <v>18051</v>
      </c>
      <c r="BI147" s="364"/>
      <c r="BJ147" s="123"/>
      <c r="BK147" s="123"/>
      <c r="BL147" s="123"/>
      <c r="BM147" s="123" t="s">
        <v>32</v>
      </c>
      <c r="BN147" s="123"/>
      <c r="BO147" s="123"/>
      <c r="BP147" s="123"/>
      <c r="BQ147" s="4" t="s">
        <v>8</v>
      </c>
      <c r="BR147" s="123"/>
      <c r="BS147" s="123"/>
      <c r="BT147"/>
      <c r="BU147"/>
      <c r="BV147" s="266" t="s">
        <v>1375</v>
      </c>
      <c r="BW147" s="85" t="s">
        <v>1404</v>
      </c>
      <c r="BX147" s="372"/>
      <c r="BY147" s="372"/>
      <c r="BZ147" s="129" t="s">
        <v>418</v>
      </c>
      <c r="CA147" t="s">
        <v>4241</v>
      </c>
      <c r="CB147">
        <v>12000</v>
      </c>
      <c r="CC147" s="123"/>
      <c r="CD147" s="123" t="s">
        <v>1502</v>
      </c>
      <c r="CE147" s="123" t="s">
        <v>17</v>
      </c>
      <c r="CF147" s="123"/>
      <c r="CG147" s="123"/>
      <c r="CH147" s="123"/>
      <c r="CI147" s="123"/>
      <c r="CJ147" s="85" t="s">
        <v>16743</v>
      </c>
      <c r="CK147" s="85" t="s">
        <v>16743</v>
      </c>
      <c r="CL147" s="85" t="s">
        <v>16743</v>
      </c>
      <c r="CM147" s="85" t="s">
        <v>16743</v>
      </c>
      <c r="CN147" s="284" t="s">
        <v>17017</v>
      </c>
      <c r="CO147" s="297"/>
      <c r="CP147" s="297"/>
      <c r="CQ147" s="288"/>
      <c r="CR147" s="297"/>
      <c r="CS147" s="377"/>
      <c r="CT147" s="297"/>
      <c r="CU147" s="297"/>
      <c r="CV147" s="297"/>
      <c r="CW147" s="297"/>
      <c r="CX147" s="297"/>
      <c r="CY147" s="297"/>
      <c r="CZ147" s="297"/>
      <c r="DA147" s="297"/>
      <c r="DB147" s="297"/>
      <c r="DC147" s="297"/>
      <c r="DD147" s="297"/>
      <c r="DE147" s="297"/>
      <c r="DF147" s="297"/>
      <c r="DG147" s="297"/>
      <c r="DH147" s="284" t="s">
        <v>1375</v>
      </c>
      <c r="DI147" s="197" t="s">
        <v>120</v>
      </c>
      <c r="DJ147" s="4" t="s">
        <v>2197</v>
      </c>
      <c r="DK147" s="4" t="s">
        <v>16232</v>
      </c>
      <c r="DL147" s="127" t="s">
        <v>16959</v>
      </c>
      <c r="DM147" s="4" t="s">
        <v>17031</v>
      </c>
      <c r="DN147" s="4" t="s">
        <v>17032</v>
      </c>
      <c r="DO147" s="340"/>
      <c r="DP147" s="340"/>
      <c r="DQ147" s="4" t="s">
        <v>1907</v>
      </c>
      <c r="DR147" s="340"/>
      <c r="DS147" s="340"/>
      <c r="DT147" s="340"/>
      <c r="DU147" s="340"/>
      <c r="DV147" s="4">
        <v>103531103</v>
      </c>
      <c r="DW147" s="4" t="s">
        <v>17033</v>
      </c>
      <c r="DX147" s="4">
        <v>9002</v>
      </c>
      <c r="DY147" s="4"/>
      <c r="DZ147" s="348"/>
      <c r="EA147" s="4" t="s">
        <v>25</v>
      </c>
      <c r="EB147" s="4"/>
      <c r="EC147" s="4"/>
      <c r="ED147" s="340"/>
      <c r="EE147" s="340"/>
      <c r="EF147" s="340"/>
      <c r="EG147" s="348"/>
      <c r="EH147" s="348"/>
      <c r="EI147" s="4"/>
      <c r="EJ147" s="4" t="s">
        <v>26</v>
      </c>
      <c r="EK147" s="4" t="s">
        <v>25</v>
      </c>
      <c r="EL147" s="4"/>
      <c r="EM147" s="4" t="s">
        <v>1759</v>
      </c>
      <c r="EN147" s="4"/>
      <c r="EO147" s="4" t="s">
        <v>1862</v>
      </c>
      <c r="EP147" s="340"/>
      <c r="EQ147" s="4" t="s">
        <v>1761</v>
      </c>
      <c r="ER147" s="4"/>
      <c r="ES147" s="4" t="s">
        <v>1888</v>
      </c>
      <c r="ET147" s="340"/>
      <c r="EU147" s="4" t="s">
        <v>113</v>
      </c>
      <c r="EV147" s="340"/>
      <c r="EW147" s="4" t="s">
        <v>1370</v>
      </c>
      <c r="EX147" s="340"/>
      <c r="EY147" s="4" t="s">
        <v>8</v>
      </c>
      <c r="EZ147" s="4"/>
      <c r="FA147" s="4" t="s">
        <v>25</v>
      </c>
      <c r="FB147" s="340"/>
      <c r="FC147" s="4" t="s">
        <v>1816</v>
      </c>
      <c r="FD147" s="340"/>
      <c r="FE147" s="4" t="s">
        <v>2023</v>
      </c>
      <c r="FF147" s="4" t="s">
        <v>2842</v>
      </c>
      <c r="FG147" s="4" t="s">
        <v>26</v>
      </c>
      <c r="FH147" s="4" t="s">
        <v>3884</v>
      </c>
      <c r="FI147" s="4"/>
      <c r="FJ147" s="4"/>
      <c r="FK147" s="4"/>
      <c r="FL147"/>
      <c r="FM147" s="4"/>
      <c r="FN147" s="4"/>
      <c r="FO147" s="4"/>
      <c r="FP147" s="4"/>
      <c r="FQ147" s="4"/>
      <c r="FR147" s="4"/>
      <c r="FS147" s="4"/>
      <c r="FT147" s="4"/>
      <c r="FU147" s="4"/>
      <c r="FV147"/>
      <c r="FW147" s="4"/>
      <c r="FX147" s="4"/>
      <c r="FY147" s="4"/>
      <c r="FZ147" s="4"/>
      <c r="GA147" s="4"/>
      <c r="GB147" s="4"/>
      <c r="GC147" s="340"/>
      <c r="GD147" s="340"/>
      <c r="GE147" s="340"/>
      <c r="GF147" s="348"/>
      <c r="GG147" s="348"/>
      <c r="GH147" s="3"/>
      <c r="GI147" s="4"/>
      <c r="GJ147" s="4"/>
      <c r="GK147" s="4"/>
      <c r="GL147" s="4"/>
      <c r="GM147" s="4"/>
      <c r="GN147" s="4"/>
      <c r="GO147" s="340"/>
      <c r="GP147" s="4"/>
      <c r="GQ147" s="340"/>
      <c r="GR147" s="4"/>
      <c r="GS147" s="340"/>
      <c r="GT147" s="4"/>
      <c r="GU147" s="4"/>
      <c r="GV147" s="4"/>
      <c r="GW147" s="4"/>
      <c r="GX147" s="4"/>
      <c r="GY147"/>
      <c r="GZ147"/>
      <c r="HA147" s="4"/>
      <c r="HB147" s="4"/>
      <c r="HC147" s="4" t="str">
        <f ca="1">IFERROR(INDIRECT("'[2021_Ignition_Tracker_QC_File_20210518.xlsm]Ignition Tracker'!"&amp;ADDRESS(MATCH($A147,'[4]Ignition Tracker'!$A:$A,0),MATCH(HC$1,'[4]Ignition Tracker'!$1:$1,0))),"")</f>
        <v/>
      </c>
    </row>
    <row r="148" spans="1:211" s="269" customFormat="1" ht="29" x14ac:dyDescent="0.35">
      <c r="A148" s="300">
        <v>552</v>
      </c>
      <c r="B148" s="340"/>
      <c r="C148" s="116" t="s">
        <v>1412</v>
      </c>
      <c r="D148" s="18">
        <v>44341</v>
      </c>
      <c r="E148" s="18">
        <v>44341</v>
      </c>
      <c r="F148" s="340"/>
      <c r="G148" s="301" t="s">
        <v>17034</v>
      </c>
      <c r="H148" s="302" t="s">
        <v>1375</v>
      </c>
      <c r="I148" s="116" t="s">
        <v>3884</v>
      </c>
      <c r="J148" s="340"/>
      <c r="K148" s="348"/>
      <c r="L148" s="248"/>
      <c r="M148" s="358"/>
      <c r="N148" s="267" t="s">
        <v>19657</v>
      </c>
      <c r="O148" s="354"/>
      <c r="P148" s="354"/>
      <c r="Q148" s="248"/>
      <c r="R148" s="248"/>
      <c r="S148" s="248"/>
      <c r="T148" s="135"/>
      <c r="U148" s="18"/>
      <c r="V148" s="18"/>
      <c r="W148" s="4"/>
      <c r="X148" s="340"/>
      <c r="Y148" s="340"/>
      <c r="Z148" s="116"/>
      <c r="AA148" s="116" t="s">
        <v>25</v>
      </c>
      <c r="AB148" s="18">
        <v>44340</v>
      </c>
      <c r="AC148" s="18">
        <v>44340</v>
      </c>
      <c r="AD148" s="340"/>
      <c r="AE148" s="361"/>
      <c r="AF148" s="348"/>
      <c r="AG148" s="348"/>
      <c r="AH148" s="302" t="s">
        <v>1375</v>
      </c>
      <c r="AI148" s="18">
        <v>44327</v>
      </c>
      <c r="AJ148" s="303">
        <v>0.75138888888888899</v>
      </c>
      <c r="AK148" s="18">
        <v>44327</v>
      </c>
      <c r="AL148" s="303">
        <v>0.75138888888888899</v>
      </c>
      <c r="AM148" s="135" t="s">
        <v>28</v>
      </c>
      <c r="AN148" s="135" t="s">
        <v>26</v>
      </c>
      <c r="AO148" s="135" t="s">
        <v>26</v>
      </c>
      <c r="AP148" s="135" t="s">
        <v>17031</v>
      </c>
      <c r="AQ148" s="135"/>
      <c r="AR148" s="135"/>
      <c r="AS148" s="336" t="s">
        <v>18100</v>
      </c>
      <c r="AT148" s="336"/>
      <c r="AU148" s="135"/>
      <c r="AV148" s="135"/>
      <c r="AW148" s="135" t="s">
        <v>18101</v>
      </c>
      <c r="AX148" s="302" t="s">
        <v>1375</v>
      </c>
      <c r="AY148" s="135" t="s">
        <v>25</v>
      </c>
      <c r="AZ148" s="135" t="s">
        <v>25</v>
      </c>
      <c r="BA148" s="135" t="s">
        <v>25</v>
      </c>
      <c r="BB148" s="135" t="s">
        <v>25</v>
      </c>
      <c r="BC148" s="364"/>
      <c r="BD148" s="135" t="s">
        <v>27</v>
      </c>
      <c r="BE148" s="135" t="s">
        <v>13</v>
      </c>
      <c r="BF148" s="135" t="s">
        <v>34</v>
      </c>
      <c r="BG148" s="135" t="s">
        <v>34</v>
      </c>
      <c r="BH148" s="304" t="s">
        <v>18049</v>
      </c>
      <c r="BI148" s="364"/>
      <c r="BJ148" s="116"/>
      <c r="BK148" s="116"/>
      <c r="BL148" s="116"/>
      <c r="BM148" s="116" t="s">
        <v>102</v>
      </c>
      <c r="BN148" s="116" t="s">
        <v>1378</v>
      </c>
      <c r="BO148" s="116" t="s">
        <v>11</v>
      </c>
      <c r="BP148" s="116" t="s">
        <v>25</v>
      </c>
      <c r="BQ148" s="116" t="s">
        <v>8</v>
      </c>
      <c r="BR148" s="116" t="s">
        <v>1477</v>
      </c>
      <c r="BS148" s="116" t="s">
        <v>11</v>
      </c>
      <c r="BT148" t="s">
        <v>18102</v>
      </c>
      <c r="BU148" t="s">
        <v>18103</v>
      </c>
      <c r="BV148" s="302" t="s">
        <v>1375</v>
      </c>
      <c r="BW148" s="135" t="s">
        <v>1404</v>
      </c>
      <c r="BX148" s="373"/>
      <c r="BY148" s="373"/>
      <c r="BZ148" s="10" t="s">
        <v>418</v>
      </c>
      <c r="CA148" t="s">
        <v>4241</v>
      </c>
      <c r="CB148">
        <v>12000</v>
      </c>
      <c r="CC148" s="116"/>
      <c r="CD148" s="116" t="s">
        <v>1502</v>
      </c>
      <c r="CE148" s="123" t="s">
        <v>17</v>
      </c>
      <c r="CF148" s="116"/>
      <c r="CG148" s="116"/>
      <c r="CH148" s="123"/>
      <c r="CI148" s="116"/>
      <c r="CJ148" s="135" t="s">
        <v>16743</v>
      </c>
      <c r="CK148" s="135" t="s">
        <v>16743</v>
      </c>
      <c r="CL148" s="135" t="s">
        <v>16743</v>
      </c>
      <c r="CM148" s="135" t="s">
        <v>16743</v>
      </c>
      <c r="CN148" s="284" t="s">
        <v>17017</v>
      </c>
      <c r="CO148" s="297"/>
      <c r="CP148" s="297"/>
      <c r="CQ148" s="288"/>
      <c r="CR148" s="297"/>
      <c r="CS148" s="377"/>
      <c r="CT148" s="297"/>
      <c r="CU148" s="297"/>
      <c r="CV148" s="297"/>
      <c r="CW148" s="297"/>
      <c r="CX148" s="297"/>
      <c r="CY148" s="297"/>
      <c r="CZ148" s="297"/>
      <c r="DA148" s="297"/>
      <c r="DB148" s="297"/>
      <c r="DC148" s="297"/>
      <c r="DD148" s="297"/>
      <c r="DE148" s="297"/>
      <c r="DF148" s="297"/>
      <c r="DG148" s="297"/>
      <c r="DH148" s="284" t="s">
        <v>1375</v>
      </c>
      <c r="DI148" s="197" t="s">
        <v>120</v>
      </c>
      <c r="DJ148" s="4" t="s">
        <v>2197</v>
      </c>
      <c r="DK148" s="4" t="s">
        <v>17035</v>
      </c>
      <c r="DL148" s="127" t="s">
        <v>16959</v>
      </c>
      <c r="DM148" s="4" t="s">
        <v>17031</v>
      </c>
      <c r="DN148" s="4" t="s">
        <v>17036</v>
      </c>
      <c r="DO148" s="340"/>
      <c r="DP148" s="340"/>
      <c r="DQ148" s="4" t="s">
        <v>1907</v>
      </c>
      <c r="DR148" s="340"/>
      <c r="DS148" s="340"/>
      <c r="DT148" s="340"/>
      <c r="DU148" s="340"/>
      <c r="DV148" s="4">
        <v>103531103</v>
      </c>
      <c r="DW148" s="4" t="s">
        <v>17037</v>
      </c>
      <c r="DX148" s="4">
        <v>9002</v>
      </c>
      <c r="DY148" s="4"/>
      <c r="DZ148" s="348"/>
      <c r="EA148" s="4" t="s">
        <v>25</v>
      </c>
      <c r="EB148" s="4"/>
      <c r="EC148" s="4"/>
      <c r="ED148" s="340"/>
      <c r="EE148" s="340"/>
      <c r="EF148" s="340"/>
      <c r="EG148" s="348"/>
      <c r="EH148" s="348"/>
      <c r="EI148" s="4"/>
      <c r="EJ148" s="4" t="s">
        <v>26</v>
      </c>
      <c r="EK148" s="4" t="s">
        <v>25</v>
      </c>
      <c r="EL148" s="4"/>
      <c r="EM148" s="4" t="s">
        <v>1759</v>
      </c>
      <c r="EN148" s="4"/>
      <c r="EO148" s="4" t="s">
        <v>1862</v>
      </c>
      <c r="EP148" s="340"/>
      <c r="EQ148" s="4" t="s">
        <v>1761</v>
      </c>
      <c r="ER148" s="4"/>
      <c r="ES148" s="4" t="s">
        <v>1888</v>
      </c>
      <c r="ET148" s="340"/>
      <c r="EU148" s="4" t="s">
        <v>114</v>
      </c>
      <c r="EV148" s="340"/>
      <c r="EW148" s="4" t="s">
        <v>1370</v>
      </c>
      <c r="EX148" s="340"/>
      <c r="EY148" s="4" t="s">
        <v>8</v>
      </c>
      <c r="EZ148" s="4"/>
      <c r="FA148" s="4" t="s">
        <v>25</v>
      </c>
      <c r="FB148" s="340"/>
      <c r="FC148" s="4" t="s">
        <v>1816</v>
      </c>
      <c r="FD148" s="340"/>
      <c r="FE148" s="4" t="s">
        <v>2023</v>
      </c>
      <c r="FF148" s="4" t="s">
        <v>2368</v>
      </c>
      <c r="FG148" s="4" t="s">
        <v>26</v>
      </c>
      <c r="FH148" s="4" t="s">
        <v>1375</v>
      </c>
      <c r="FI148" s="4"/>
      <c r="FJ148" s="4"/>
      <c r="FK148" s="4"/>
      <c r="FL148"/>
      <c r="FM148" s="4"/>
      <c r="FN148" s="4"/>
      <c r="FO148" s="4"/>
      <c r="FP148" s="4"/>
      <c r="FQ148" s="4"/>
      <c r="FR148" s="4"/>
      <c r="FS148" s="4"/>
      <c r="FT148" s="4"/>
      <c r="FU148" s="4"/>
      <c r="FV148"/>
      <c r="FW148" s="4"/>
      <c r="FX148" s="4"/>
      <c r="FY148" s="4"/>
      <c r="FZ148" s="4"/>
      <c r="GA148" s="4"/>
      <c r="GB148" s="4"/>
      <c r="GC148" s="340"/>
      <c r="GD148" s="340"/>
      <c r="GE148" s="340"/>
      <c r="GF148" s="348"/>
      <c r="GG148" s="348"/>
      <c r="GH148" s="3"/>
      <c r="GI148" s="4"/>
      <c r="GJ148" s="4"/>
      <c r="GK148" s="4"/>
      <c r="GL148" s="4"/>
      <c r="GM148" s="4"/>
      <c r="GN148" s="4"/>
      <c r="GO148" s="340"/>
      <c r="GP148" s="4"/>
      <c r="GQ148" s="340"/>
      <c r="GR148" s="4"/>
      <c r="GS148" s="340"/>
      <c r="GT148" s="4"/>
      <c r="GU148" s="4"/>
      <c r="GV148" s="4"/>
      <c r="GW148" s="4"/>
      <c r="GX148" s="4"/>
      <c r="GY148"/>
      <c r="GZ148" t="str">
        <f ca="1">IFERROR(INDIRECT("'[2021_Ignition_Tracker_QC_File_20210528.xlsm]Ignition Tracker'!"&amp;ADDRESS(MATCH($A148,'[2]Ignition Tracker'!$A:$A,0),MATCH(GZ$1,'[2]Ignition Tracker'!$1:$1,0))),"")</f>
        <v/>
      </c>
      <c r="HA148" s="4" t="str">
        <f ca="1">IFERROR(INDIRECT("'[2021_Ignition_Tracker_QC_File_20210528.xlsm]Ignition Tracker'!"&amp;ADDRESS(MATCH($A148,'[2]Ignition Tracker'!$A:$A,0),MATCH(HA$1,'[2]Ignition Tracker'!$1:$1,0))),"")</f>
        <v/>
      </c>
      <c r="HB148" s="4" t="str">
        <f ca="1">IFERROR(INDIRECT("'[2021_Ignition_Tracker_QC_File_20210528.xlsm]Ignition Tracker'!"&amp;ADDRESS(MATCH($A148,'[2]Ignition Tracker'!$A:$A,0),MATCH(HB$1,'[2]Ignition Tracker'!$1:$1,0))),"")</f>
        <v/>
      </c>
      <c r="HC148" s="4" t="str">
        <f ca="1">IFERROR(INDIRECT("'[2021_Ignition_Tracker_QC_File_20210528.xlsm]Ignition Tracker'!"&amp;ADDRESS(MATCH($A148,'[2]Ignition Tracker'!$A:$A,0),MATCH(HC$1,'[2]Ignition Tracker'!$1:$1,0))),"")</f>
        <v/>
      </c>
    </row>
    <row r="149" spans="1:211" s="269" customFormat="1" x14ac:dyDescent="0.35">
      <c r="A149" s="137">
        <v>551</v>
      </c>
      <c r="B149" s="339"/>
      <c r="C149" s="123" t="s">
        <v>1412</v>
      </c>
      <c r="D149" s="124">
        <v>44328</v>
      </c>
      <c r="E149" s="124">
        <v>44328</v>
      </c>
      <c r="F149" s="340"/>
      <c r="G149" s="125" t="s">
        <v>17038</v>
      </c>
      <c r="H149" s="266" t="s">
        <v>1375</v>
      </c>
      <c r="I149" s="123"/>
      <c r="J149" s="339"/>
      <c r="K149" s="355"/>
      <c r="L149" s="267"/>
      <c r="M149" s="354"/>
      <c r="N149" s="267" t="s">
        <v>19657</v>
      </c>
      <c r="O149" s="354"/>
      <c r="P149" s="354"/>
      <c r="Q149" s="267"/>
      <c r="R149" s="267"/>
      <c r="S149" s="267"/>
      <c r="T149" s="123"/>
      <c r="U149" s="124"/>
      <c r="V149" s="124"/>
      <c r="W149" s="123"/>
      <c r="X149" s="339"/>
      <c r="Y149" s="339"/>
      <c r="Z149" s="123"/>
      <c r="AA149" s="123"/>
      <c r="AB149" s="124"/>
      <c r="AC149" s="124"/>
      <c r="AD149" s="339"/>
      <c r="AE149" s="339"/>
      <c r="AF149" s="355"/>
      <c r="AG149" s="355"/>
      <c r="AH149" s="266" t="s">
        <v>1375</v>
      </c>
      <c r="AI149" s="124">
        <v>44327</v>
      </c>
      <c r="AJ149" s="252" t="s">
        <v>16861</v>
      </c>
      <c r="AK149" s="124"/>
      <c r="AL149" s="252"/>
      <c r="AM149" s="85" t="s">
        <v>28</v>
      </c>
      <c r="AN149" s="85" t="s">
        <v>26</v>
      </c>
      <c r="AO149" s="85" t="s">
        <v>26</v>
      </c>
      <c r="AP149" s="85"/>
      <c r="AQ149" s="85"/>
      <c r="AR149" s="85"/>
      <c r="AS149" s="335">
        <v>7564570736</v>
      </c>
      <c r="AT149" s="335"/>
      <c r="AU149" s="85"/>
      <c r="AV149" s="85"/>
      <c r="AW149" s="85"/>
      <c r="AX149" s="266" t="s">
        <v>1375</v>
      </c>
      <c r="AY149" s="85" t="s">
        <v>26</v>
      </c>
      <c r="AZ149" s="85" t="s">
        <v>26</v>
      </c>
      <c r="BA149" s="85" t="s">
        <v>26</v>
      </c>
      <c r="BB149" s="85" t="s">
        <v>26</v>
      </c>
      <c r="BC149" s="348"/>
      <c r="BD149" s="85" t="s">
        <v>33</v>
      </c>
      <c r="BE149" s="85" t="s">
        <v>16</v>
      </c>
      <c r="BF149" s="85"/>
      <c r="BG149" s="85"/>
      <c r="BH149" s="304" t="s">
        <v>18049</v>
      </c>
      <c r="BI149" s="364"/>
      <c r="BJ149" s="123"/>
      <c r="BK149" s="123"/>
      <c r="BL149" s="123"/>
      <c r="BM149" s="123" t="s">
        <v>106</v>
      </c>
      <c r="BN149" s="123"/>
      <c r="BO149" s="123"/>
      <c r="BP149" s="123"/>
      <c r="BQ149" s="4" t="s">
        <v>1422</v>
      </c>
      <c r="BR149" s="123"/>
      <c r="BS149" s="123"/>
      <c r="BT149"/>
      <c r="BU149"/>
      <c r="BV149" s="266" t="s">
        <v>1375</v>
      </c>
      <c r="BW149" s="85" t="s">
        <v>1404</v>
      </c>
      <c r="BX149" s="372"/>
      <c r="BY149" s="372"/>
      <c r="BZ149" s="129" t="s">
        <v>54</v>
      </c>
      <c r="CA149" t="s">
        <v>17041</v>
      </c>
      <c r="CB149">
        <v>12000</v>
      </c>
      <c r="CC149" s="123"/>
      <c r="CD149" s="123" t="s">
        <v>1368</v>
      </c>
      <c r="CE149" s="123" t="s">
        <v>17</v>
      </c>
      <c r="CF149" s="123"/>
      <c r="CG149" s="123"/>
      <c r="CH149" s="123"/>
      <c r="CI149" s="123"/>
      <c r="CJ149" s="85" t="s">
        <v>16743</v>
      </c>
      <c r="CK149" s="85" t="s">
        <v>16743</v>
      </c>
      <c r="CL149" s="85" t="s">
        <v>16743</v>
      </c>
      <c r="CM149" s="85" t="s">
        <v>16743</v>
      </c>
      <c r="CN149" s="284" t="s">
        <v>17017</v>
      </c>
      <c r="CO149" s="297"/>
      <c r="CP149" s="297"/>
      <c r="CQ149" s="288"/>
      <c r="CR149" s="297"/>
      <c r="CS149" s="377"/>
      <c r="CT149" s="297"/>
      <c r="CU149" s="297"/>
      <c r="CV149" s="297"/>
      <c r="CW149" s="297"/>
      <c r="CX149" s="297"/>
      <c r="CY149" s="297"/>
      <c r="CZ149" s="297"/>
      <c r="DA149" s="297"/>
      <c r="DB149" s="297"/>
      <c r="DC149" s="297"/>
      <c r="DD149" s="297"/>
      <c r="DE149" s="297"/>
      <c r="DF149" s="297"/>
      <c r="DG149" s="297"/>
      <c r="DH149" s="284" t="s">
        <v>1375</v>
      </c>
      <c r="DI149" s="197" t="s">
        <v>123</v>
      </c>
      <c r="DJ149" s="4" t="s">
        <v>3099</v>
      </c>
      <c r="DK149" s="4" t="s">
        <v>16861</v>
      </c>
      <c r="DL149" s="127" t="s">
        <v>16959</v>
      </c>
      <c r="DM149" s="4"/>
      <c r="DN149" s="4">
        <v>7564570736</v>
      </c>
      <c r="DO149" s="340"/>
      <c r="DP149" s="340"/>
      <c r="DQ149" s="4" t="s">
        <v>3635</v>
      </c>
      <c r="DR149" s="340"/>
      <c r="DS149" s="340"/>
      <c r="DT149" s="340"/>
      <c r="DU149" s="340"/>
      <c r="DV149" s="4">
        <v>252311103</v>
      </c>
      <c r="DW149" s="4" t="s">
        <v>17039</v>
      </c>
      <c r="DX149" s="4">
        <v>1121</v>
      </c>
      <c r="DY149" s="4"/>
      <c r="DZ149" s="348"/>
      <c r="EA149" s="4" t="s">
        <v>25</v>
      </c>
      <c r="EB149" s="4"/>
      <c r="EC149" s="4"/>
      <c r="ED149" s="340"/>
      <c r="EE149" s="340"/>
      <c r="EF149" s="340"/>
      <c r="EG149" s="348"/>
      <c r="EH149" s="348"/>
      <c r="EI149" s="4"/>
      <c r="EJ149" s="4" t="s">
        <v>26</v>
      </c>
      <c r="EK149" s="4" t="s">
        <v>25</v>
      </c>
      <c r="EL149" s="4" t="s">
        <v>26</v>
      </c>
      <c r="EM149" s="4" t="s">
        <v>1759</v>
      </c>
      <c r="EN149" s="4"/>
      <c r="EO149" s="4" t="s">
        <v>1760</v>
      </c>
      <c r="EP149" s="340"/>
      <c r="EQ149" s="4" t="s">
        <v>1761</v>
      </c>
      <c r="ER149" s="4"/>
      <c r="ES149" s="4" t="s">
        <v>6</v>
      </c>
      <c r="ET149" s="340"/>
      <c r="EU149" s="4" t="s">
        <v>112</v>
      </c>
      <c r="EV149" s="340"/>
      <c r="EW149" s="4" t="s">
        <v>1368</v>
      </c>
      <c r="EX149" s="340"/>
      <c r="EY149" s="4" t="s">
        <v>1807</v>
      </c>
      <c r="EZ149" s="4" t="s">
        <v>17040</v>
      </c>
      <c r="FA149" s="4" t="s">
        <v>26</v>
      </c>
      <c r="FB149" s="340"/>
      <c r="FC149" s="4"/>
      <c r="FD149" s="340"/>
      <c r="FE149" s="4"/>
      <c r="FF149" s="4"/>
      <c r="FG149" s="4"/>
      <c r="FH149" s="4" t="s">
        <v>3884</v>
      </c>
      <c r="FI149" s="4"/>
      <c r="FJ149" s="4"/>
      <c r="FK149" s="4"/>
      <c r="FL149"/>
      <c r="FM149" s="4"/>
      <c r="FN149" s="4"/>
      <c r="FO149" s="4"/>
      <c r="FP149" s="4"/>
      <c r="FQ149" s="4"/>
      <c r="FR149" s="4"/>
      <c r="FS149" s="4"/>
      <c r="FT149" s="4"/>
      <c r="FU149" s="4"/>
      <c r="FV149"/>
      <c r="FW149" s="4"/>
      <c r="FX149" s="4"/>
      <c r="FY149" s="4"/>
      <c r="FZ149" s="4"/>
      <c r="GA149" s="4"/>
      <c r="GB149" s="4"/>
      <c r="GC149" s="340"/>
      <c r="GD149" s="340"/>
      <c r="GE149" s="340"/>
      <c r="GF149" s="348"/>
      <c r="GG149" s="348"/>
      <c r="GH149" s="3"/>
      <c r="GI149" s="4"/>
      <c r="GJ149" s="4"/>
      <c r="GK149" s="4"/>
      <c r="GL149" s="4"/>
      <c r="GM149" s="4"/>
      <c r="GN149" s="4"/>
      <c r="GO149" s="340"/>
      <c r="GP149" s="4"/>
      <c r="GQ149" s="340"/>
      <c r="GR149" s="4"/>
      <c r="GS149" s="340"/>
      <c r="GT149" s="4"/>
      <c r="GU149" s="4"/>
      <c r="GV149" s="4"/>
      <c r="GW149" s="4"/>
      <c r="GX149" s="4"/>
      <c r="GY149"/>
      <c r="GZ149"/>
      <c r="HA149" s="4"/>
      <c r="HB149" s="4"/>
      <c r="HC149" s="4" t="str">
        <f ca="1">IFERROR(INDIRECT("'[2021_Ignition_Tracker_QC_File_20210518.xlsm]Ignition Tracker'!"&amp;ADDRESS(MATCH($A149,'[4]Ignition Tracker'!$A:$A,0),MATCH(HC$1,'[4]Ignition Tracker'!$1:$1,0))),"")</f>
        <v/>
      </c>
    </row>
    <row r="150" spans="1:211" s="269" customFormat="1" x14ac:dyDescent="0.35">
      <c r="A150" s="137">
        <v>550</v>
      </c>
      <c r="B150" s="342"/>
      <c r="C150" s="123" t="s">
        <v>1559</v>
      </c>
      <c r="D150" s="124"/>
      <c r="E150" s="124"/>
      <c r="F150" s="340"/>
      <c r="G150" s="125" t="s">
        <v>16994</v>
      </c>
      <c r="H150" s="266" t="s">
        <v>1375</v>
      </c>
      <c r="I150" s="123"/>
      <c r="J150" s="339"/>
      <c r="K150" s="355"/>
      <c r="L150" s="267"/>
      <c r="M150" s="354"/>
      <c r="N150" s="267" t="s">
        <v>19657</v>
      </c>
      <c r="O150" s="354"/>
      <c r="P150" s="354"/>
      <c r="Q150" s="267"/>
      <c r="R150" s="267"/>
      <c r="S150" s="267"/>
      <c r="T150" s="123"/>
      <c r="U150" s="124"/>
      <c r="V150" s="124"/>
      <c r="W150" s="123"/>
      <c r="X150" s="339"/>
      <c r="Y150" s="339"/>
      <c r="Z150" s="123"/>
      <c r="AA150" s="123"/>
      <c r="AB150" s="124"/>
      <c r="AC150" s="124"/>
      <c r="AD150" s="339"/>
      <c r="AE150" s="339"/>
      <c r="AF150" s="355"/>
      <c r="AG150" s="355"/>
      <c r="AH150" s="266" t="s">
        <v>1375</v>
      </c>
      <c r="AI150" s="124">
        <v>44327</v>
      </c>
      <c r="AJ150" s="252" t="s">
        <v>16995</v>
      </c>
      <c r="AK150" s="124"/>
      <c r="AL150" s="252"/>
      <c r="AM150" s="85" t="s">
        <v>28</v>
      </c>
      <c r="AN150" s="85" t="s">
        <v>26</v>
      </c>
      <c r="AO150" s="85" t="s">
        <v>26</v>
      </c>
      <c r="AP150" s="85"/>
      <c r="AQ150" s="85"/>
      <c r="AR150" s="85"/>
      <c r="AS150" s="335" t="s">
        <v>16996</v>
      </c>
      <c r="AT150" s="335"/>
      <c r="AU150" s="85"/>
      <c r="AV150" s="85" t="s">
        <v>17043</v>
      </c>
      <c r="AW150" s="85"/>
      <c r="AX150" s="266" t="s">
        <v>1375</v>
      </c>
      <c r="AY150" s="85" t="s">
        <v>6</v>
      </c>
      <c r="AZ150" s="85" t="s">
        <v>6</v>
      </c>
      <c r="BA150" s="85" t="s">
        <v>25</v>
      </c>
      <c r="BB150" s="85" t="s">
        <v>25</v>
      </c>
      <c r="BC150" s="348"/>
      <c r="BD150" s="85" t="s">
        <v>6</v>
      </c>
      <c r="BE150" s="85" t="s">
        <v>13</v>
      </c>
      <c r="BF150" s="85"/>
      <c r="BG150" s="85"/>
      <c r="BH150" s="116" t="s">
        <v>114</v>
      </c>
      <c r="BI150" s="364"/>
      <c r="BJ150" s="123"/>
      <c r="BK150" s="123"/>
      <c r="BL150" s="123"/>
      <c r="BM150" s="123" t="s">
        <v>6</v>
      </c>
      <c r="BN150" s="123"/>
      <c r="BO150" s="123"/>
      <c r="BP150" s="123"/>
      <c r="BQ150" s="4" t="s">
        <v>8</v>
      </c>
      <c r="BR150" s="123"/>
      <c r="BS150" s="123"/>
      <c r="BT150"/>
      <c r="BU150"/>
      <c r="BV150" s="266" t="s">
        <v>1375</v>
      </c>
      <c r="BW150" s="85" t="s">
        <v>1404</v>
      </c>
      <c r="BX150" s="372"/>
      <c r="BY150" s="372"/>
      <c r="BZ150" s="129" t="s">
        <v>209</v>
      </c>
      <c r="CA150" t="s">
        <v>12185</v>
      </c>
      <c r="CB150">
        <v>12000</v>
      </c>
      <c r="CC150" s="123"/>
      <c r="CD150" s="123" t="s">
        <v>1549</v>
      </c>
      <c r="CE150" s="123" t="s">
        <v>17</v>
      </c>
      <c r="CF150" s="123"/>
      <c r="CG150" s="123"/>
      <c r="CH150" s="123"/>
      <c r="CI150" s="123"/>
      <c r="CJ150" s="85" t="s">
        <v>16743</v>
      </c>
      <c r="CK150" s="85" t="s">
        <v>16743</v>
      </c>
      <c r="CL150" s="85" t="s">
        <v>16743</v>
      </c>
      <c r="CM150" s="85" t="s">
        <v>16743</v>
      </c>
      <c r="CN150" s="284" t="s">
        <v>16965</v>
      </c>
      <c r="CO150" s="297"/>
      <c r="CP150" s="297"/>
      <c r="CQ150" s="288"/>
      <c r="CR150" s="297"/>
      <c r="CS150" s="377"/>
      <c r="CT150" s="297"/>
      <c r="CU150" s="297"/>
      <c r="CV150" s="297"/>
      <c r="CW150" s="297"/>
      <c r="CX150" s="297"/>
      <c r="CY150" s="297"/>
      <c r="CZ150" s="297"/>
      <c r="DA150" s="297"/>
      <c r="DB150" s="297"/>
      <c r="DC150" s="297"/>
      <c r="DD150" s="297"/>
      <c r="DE150" s="297"/>
      <c r="DF150" s="297"/>
      <c r="DG150" s="297"/>
      <c r="DH150" s="284" t="s">
        <v>1375</v>
      </c>
      <c r="DI150" s="197" t="s">
        <v>132</v>
      </c>
      <c r="DJ150" s="4" t="s">
        <v>16997</v>
      </c>
      <c r="DK150" s="4" t="s">
        <v>16995</v>
      </c>
      <c r="DL150" s="127" t="s">
        <v>16959</v>
      </c>
      <c r="DM150" s="4"/>
      <c r="DN150" s="4" t="s">
        <v>16996</v>
      </c>
      <c r="DO150" s="340"/>
      <c r="DP150" s="340"/>
      <c r="DQ150" s="4" t="s">
        <v>1431</v>
      </c>
      <c r="DR150" s="340"/>
      <c r="DS150" s="340"/>
      <c r="DT150" s="340"/>
      <c r="DU150" s="340"/>
      <c r="DV150" s="4"/>
      <c r="DW150" s="4" t="s">
        <v>16998</v>
      </c>
      <c r="DX150" s="4">
        <v>9002</v>
      </c>
      <c r="DY150" s="4"/>
      <c r="DZ150" s="348"/>
      <c r="EA150" s="4" t="s">
        <v>25</v>
      </c>
      <c r="EB150" s="4">
        <v>6</v>
      </c>
      <c r="EC150" s="4" t="s">
        <v>1887</v>
      </c>
      <c r="ED150" s="340"/>
      <c r="EE150" s="340"/>
      <c r="EF150" s="340"/>
      <c r="EG150" s="348"/>
      <c r="EH150" s="348"/>
      <c r="EI150" s="4">
        <v>110068699</v>
      </c>
      <c r="EJ150" s="4" t="s">
        <v>26</v>
      </c>
      <c r="EK150" s="4" t="s">
        <v>25</v>
      </c>
      <c r="EL150" s="4"/>
      <c r="EM150" s="4" t="s">
        <v>1807</v>
      </c>
      <c r="EN150" s="4" t="s">
        <v>16999</v>
      </c>
      <c r="EO150" s="4" t="s">
        <v>1760</v>
      </c>
      <c r="EP150" s="340"/>
      <c r="EQ150" s="4" t="s">
        <v>1761</v>
      </c>
      <c r="ER150" s="4"/>
      <c r="ES150" s="4" t="s">
        <v>6</v>
      </c>
      <c r="ET150" s="340"/>
      <c r="EU150" s="4" t="s">
        <v>112</v>
      </c>
      <c r="EV150" s="340"/>
      <c r="EW150" s="4" t="s">
        <v>1370</v>
      </c>
      <c r="EX150" s="340"/>
      <c r="EY150" s="4" t="s">
        <v>8</v>
      </c>
      <c r="EZ150" s="4"/>
      <c r="FA150" s="4" t="s">
        <v>25</v>
      </c>
      <c r="FB150" s="340"/>
      <c r="FC150" s="4" t="s">
        <v>1816</v>
      </c>
      <c r="FD150" s="340"/>
      <c r="FE150" s="4" t="s">
        <v>2024</v>
      </c>
      <c r="FF150" s="4" t="s">
        <v>1865</v>
      </c>
      <c r="FG150" s="4" t="s">
        <v>26</v>
      </c>
      <c r="FH150" s="4" t="s">
        <v>1375</v>
      </c>
      <c r="FI150" s="4"/>
      <c r="FJ150" s="4"/>
      <c r="FK150" s="4"/>
      <c r="FL150"/>
      <c r="FM150" s="4"/>
      <c r="FN150" s="4"/>
      <c r="FO150" s="4"/>
      <c r="FP150" s="4"/>
      <c r="FQ150" s="4"/>
      <c r="FR150" s="4"/>
      <c r="FS150" s="4"/>
      <c r="FT150" s="4"/>
      <c r="FU150" s="4"/>
      <c r="FV150"/>
      <c r="FW150" s="4"/>
      <c r="FX150" s="4"/>
      <c r="FY150" s="4"/>
      <c r="FZ150" s="4"/>
      <c r="GA150" s="4"/>
      <c r="GB150" s="4"/>
      <c r="GC150" s="340"/>
      <c r="GD150" s="340"/>
      <c r="GE150" s="340"/>
      <c r="GF150" s="348"/>
      <c r="GG150" s="348"/>
      <c r="GH150" s="3"/>
      <c r="GI150" s="4"/>
      <c r="GJ150" s="4"/>
      <c r="GK150" s="4"/>
      <c r="GL150" s="4"/>
      <c r="GM150" s="4"/>
      <c r="GN150" s="4"/>
      <c r="GO150" s="340"/>
      <c r="GP150" s="4"/>
      <c r="GQ150" s="340"/>
      <c r="GR150" s="4"/>
      <c r="GS150" s="340"/>
      <c r="GT150" s="4"/>
      <c r="GU150" s="4"/>
      <c r="GV150" s="4"/>
      <c r="GW150" s="4"/>
      <c r="GX150" s="4"/>
      <c r="GY150"/>
      <c r="GZ150"/>
      <c r="HA150" s="4"/>
      <c r="HB150" s="4"/>
      <c r="HC150" s="4"/>
    </row>
    <row r="151" spans="1:211" s="269" customFormat="1" ht="29" x14ac:dyDescent="0.35">
      <c r="A151" s="137">
        <v>549</v>
      </c>
      <c r="B151" s="340"/>
      <c r="C151" s="4" t="s">
        <v>1412</v>
      </c>
      <c r="D151" s="291">
        <v>44335</v>
      </c>
      <c r="E151" s="291">
        <v>44335</v>
      </c>
      <c r="F151" s="345"/>
      <c r="G151" s="289" t="s">
        <v>17000</v>
      </c>
      <c r="H151" s="266" t="s">
        <v>1375</v>
      </c>
      <c r="I151" s="4"/>
      <c r="J151" s="340"/>
      <c r="K151" s="348"/>
      <c r="L151" s="285"/>
      <c r="M151" s="358"/>
      <c r="N151" s="267" t="s">
        <v>19660</v>
      </c>
      <c r="O151" s="354"/>
      <c r="P151" s="354"/>
      <c r="Q151" s="285"/>
      <c r="R151" s="285"/>
      <c r="S151" s="285"/>
      <c r="T151" s="4"/>
      <c r="U151" s="291"/>
      <c r="V151" s="291"/>
      <c r="W151" s="4"/>
      <c r="X151" s="340"/>
      <c r="Y151" s="340"/>
      <c r="Z151" s="4"/>
      <c r="AA151" s="4"/>
      <c r="AB151" s="291"/>
      <c r="AC151" s="291"/>
      <c r="AD151" s="340"/>
      <c r="AE151" s="340"/>
      <c r="AF151" s="348"/>
      <c r="AG151" s="348"/>
      <c r="AH151" s="266" t="s">
        <v>1375</v>
      </c>
      <c r="AI151" s="291">
        <v>44327</v>
      </c>
      <c r="AJ151" s="292" t="s">
        <v>1789</v>
      </c>
      <c r="AK151" s="291">
        <v>44327</v>
      </c>
      <c r="AL151" s="292">
        <v>0.63541666666666663</v>
      </c>
      <c r="AM151" s="5" t="s">
        <v>28</v>
      </c>
      <c r="AN151" s="5" t="s">
        <v>26</v>
      </c>
      <c r="AO151" s="5" t="s">
        <v>26</v>
      </c>
      <c r="AP151" s="5" t="s">
        <v>17001</v>
      </c>
      <c r="AQ151" s="5" t="s">
        <v>17002</v>
      </c>
      <c r="AR151" s="5"/>
      <c r="AS151" s="337" t="s">
        <v>17741</v>
      </c>
      <c r="AT151" s="337">
        <v>121191617</v>
      </c>
      <c r="AU151" s="5"/>
      <c r="AV151" s="5"/>
      <c r="AW151" s="5" t="s">
        <v>17742</v>
      </c>
      <c r="AX151" s="266" t="s">
        <v>1375</v>
      </c>
      <c r="AY151" s="5" t="s">
        <v>25</v>
      </c>
      <c r="AZ151" s="5" t="s">
        <v>25</v>
      </c>
      <c r="BA151" s="5" t="s">
        <v>25</v>
      </c>
      <c r="BB151" s="5" t="s">
        <v>25</v>
      </c>
      <c r="BC151" s="364"/>
      <c r="BD151" s="5" t="s">
        <v>27</v>
      </c>
      <c r="BE151" s="5" t="s">
        <v>4</v>
      </c>
      <c r="BF151" s="5" t="s">
        <v>34</v>
      </c>
      <c r="BG151" s="5" t="s">
        <v>34</v>
      </c>
      <c r="BH151" s="304" t="s">
        <v>18051</v>
      </c>
      <c r="BI151" s="364"/>
      <c r="BJ151" s="4"/>
      <c r="BK151" s="4"/>
      <c r="BL151" s="4"/>
      <c r="BM151" s="4" t="s">
        <v>102</v>
      </c>
      <c r="BN151" s="4" t="s">
        <v>1378</v>
      </c>
      <c r="BO151" s="4" t="s">
        <v>1398</v>
      </c>
      <c r="BP151" s="4" t="s">
        <v>25</v>
      </c>
      <c r="BQ151" s="4" t="s">
        <v>8</v>
      </c>
      <c r="BR151" s="4" t="s">
        <v>1614</v>
      </c>
      <c r="BS151" s="4" t="s">
        <v>1563</v>
      </c>
      <c r="BT151" t="s">
        <v>7</v>
      </c>
      <c r="BU151" t="s">
        <v>17743</v>
      </c>
      <c r="BV151" s="266" t="s">
        <v>1375</v>
      </c>
      <c r="BW151" s="5" t="s">
        <v>43</v>
      </c>
      <c r="BX151" s="373"/>
      <c r="BY151" s="373"/>
      <c r="BZ151" s="133" t="s">
        <v>305</v>
      </c>
      <c r="CA151" t="s">
        <v>4166</v>
      </c>
      <c r="CB151">
        <v>12000</v>
      </c>
      <c r="CC151" s="4"/>
      <c r="CD151" s="4" t="s">
        <v>1368</v>
      </c>
      <c r="CE151" s="123" t="s">
        <v>1450</v>
      </c>
      <c r="CF151" s="4"/>
      <c r="CG151" s="4" t="s">
        <v>17014</v>
      </c>
      <c r="CH151" s="123">
        <v>512</v>
      </c>
      <c r="CI151" s="4"/>
      <c r="CJ151" s="5" t="s">
        <v>16743</v>
      </c>
      <c r="CK151" s="5" t="s">
        <v>16743</v>
      </c>
      <c r="CL151" s="5" t="s">
        <v>16743</v>
      </c>
      <c r="CM151" s="5" t="s">
        <v>16743</v>
      </c>
      <c r="CN151" s="284" t="s">
        <v>16965</v>
      </c>
      <c r="CO151" s="297"/>
      <c r="CP151" s="297"/>
      <c r="CQ151" s="288"/>
      <c r="CR151" s="297"/>
      <c r="CS151" s="377"/>
      <c r="CT151" s="297"/>
      <c r="CU151" s="297"/>
      <c r="CV151" s="297"/>
      <c r="CW151" s="297"/>
      <c r="CX151" s="297"/>
      <c r="CY151" s="297"/>
      <c r="CZ151" s="297"/>
      <c r="DA151" s="297"/>
      <c r="DB151" s="297"/>
      <c r="DC151" s="297"/>
      <c r="DD151" s="297"/>
      <c r="DE151" s="297"/>
      <c r="DF151" s="297"/>
      <c r="DG151" s="297"/>
      <c r="DH151" s="284" t="s">
        <v>1375</v>
      </c>
      <c r="DI151" s="197" t="s">
        <v>1414</v>
      </c>
      <c r="DJ151" s="4" t="s">
        <v>2849</v>
      </c>
      <c r="DK151" s="4" t="s">
        <v>1789</v>
      </c>
      <c r="DL151" s="127" t="s">
        <v>16959</v>
      </c>
      <c r="DM151" s="4" t="s">
        <v>17001</v>
      </c>
      <c r="DN151" s="4" t="s">
        <v>17003</v>
      </c>
      <c r="DO151" s="340"/>
      <c r="DP151" s="340"/>
      <c r="DQ151" s="4" t="s">
        <v>2850</v>
      </c>
      <c r="DR151" s="340"/>
      <c r="DS151" s="340"/>
      <c r="DT151" s="340"/>
      <c r="DU151" s="340"/>
      <c r="DV151" s="4">
        <v>183101103</v>
      </c>
      <c r="DW151" s="4" t="s">
        <v>17004</v>
      </c>
      <c r="DX151" s="4">
        <v>9002</v>
      </c>
      <c r="DY151" s="4"/>
      <c r="DZ151" s="348"/>
      <c r="EA151" s="4" t="s">
        <v>25</v>
      </c>
      <c r="EB151" s="4">
        <v>2</v>
      </c>
      <c r="EC151" s="4" t="s">
        <v>1887</v>
      </c>
      <c r="ED151" s="340"/>
      <c r="EE151" s="340"/>
      <c r="EF151" s="340"/>
      <c r="EG151" s="348"/>
      <c r="EH151" s="348"/>
      <c r="EI151" s="4"/>
      <c r="EJ151" s="4" t="s">
        <v>26</v>
      </c>
      <c r="EK151" s="4" t="s">
        <v>25</v>
      </c>
      <c r="EL151" s="4"/>
      <c r="EM151" s="4" t="s">
        <v>1759</v>
      </c>
      <c r="EN151" s="4"/>
      <c r="EO151" s="4" t="s">
        <v>1862</v>
      </c>
      <c r="EP151" s="340"/>
      <c r="EQ151" s="4" t="s">
        <v>1761</v>
      </c>
      <c r="ER151" s="4"/>
      <c r="ES151" s="4" t="s">
        <v>1888</v>
      </c>
      <c r="ET151" s="340"/>
      <c r="EU151" s="4" t="s">
        <v>115</v>
      </c>
      <c r="EV151" s="340"/>
      <c r="EW151" s="4" t="s">
        <v>1368</v>
      </c>
      <c r="EX151" s="340"/>
      <c r="EY151" s="4" t="s">
        <v>8</v>
      </c>
      <c r="EZ151" s="4"/>
      <c r="FA151" s="4" t="s">
        <v>26</v>
      </c>
      <c r="FB151" s="340"/>
      <c r="FC151" s="4"/>
      <c r="FD151" s="340"/>
      <c r="FE151" s="4" t="s">
        <v>2023</v>
      </c>
      <c r="FF151" s="4" t="s">
        <v>1865</v>
      </c>
      <c r="FG151" s="4" t="s">
        <v>26</v>
      </c>
      <c r="FH151" s="4" t="s">
        <v>1375</v>
      </c>
      <c r="FI151" s="4" t="s">
        <v>1839</v>
      </c>
      <c r="FJ151" s="4" t="s">
        <v>2114</v>
      </c>
      <c r="FK151" s="4" t="s">
        <v>57</v>
      </c>
      <c r="FL151" t="s">
        <v>17005</v>
      </c>
      <c r="FM151" s="4" t="s">
        <v>17002</v>
      </c>
      <c r="FN151" s="4" t="s">
        <v>1839</v>
      </c>
      <c r="FO151" s="4" t="s">
        <v>1890</v>
      </c>
      <c r="FP151" s="4" t="s">
        <v>17006</v>
      </c>
      <c r="FQ151" s="4" t="s">
        <v>17007</v>
      </c>
      <c r="FR151" s="4" t="s">
        <v>1434</v>
      </c>
      <c r="FS151" s="4" t="s">
        <v>1870</v>
      </c>
      <c r="FT151" s="4" t="s">
        <v>1845</v>
      </c>
      <c r="FU151" s="4" t="s">
        <v>9</v>
      </c>
      <c r="FV151" t="s">
        <v>17008</v>
      </c>
      <c r="FW151" s="4" t="s">
        <v>1846</v>
      </c>
      <c r="FX151" s="4" t="s">
        <v>1424</v>
      </c>
      <c r="FY151" s="4" t="s">
        <v>17001</v>
      </c>
      <c r="FZ151" s="4" t="s">
        <v>2057</v>
      </c>
      <c r="GA151" s="4" t="s">
        <v>17009</v>
      </c>
      <c r="GB151" s="4" t="s">
        <v>17010</v>
      </c>
      <c r="GC151" s="340"/>
      <c r="GD151" s="340"/>
      <c r="GE151" s="340"/>
      <c r="GF151" s="348"/>
      <c r="GG151" s="348"/>
      <c r="GH151" s="3" t="s">
        <v>1375</v>
      </c>
      <c r="GI151" s="4" t="s">
        <v>9</v>
      </c>
      <c r="GJ151" s="4" t="s">
        <v>1433</v>
      </c>
      <c r="GK151" s="4" t="s">
        <v>1375</v>
      </c>
      <c r="GL151" s="4" t="s">
        <v>9</v>
      </c>
      <c r="GM151" s="4" t="s">
        <v>1848</v>
      </c>
      <c r="GN151" s="4"/>
      <c r="GO151" s="340"/>
      <c r="GP151" s="4"/>
      <c r="GQ151" s="340"/>
      <c r="GR151" s="4"/>
      <c r="GS151" s="340"/>
      <c r="GT151" s="4"/>
      <c r="GU151" s="4"/>
      <c r="GV151" s="4"/>
      <c r="GW151" s="4"/>
      <c r="GX151" s="4"/>
      <c r="GY151"/>
      <c r="GZ151"/>
      <c r="HA151" s="4"/>
      <c r="HB151" s="4"/>
      <c r="HC151" s="4"/>
    </row>
    <row r="152" spans="1:211" s="269" customFormat="1" x14ac:dyDescent="0.35">
      <c r="A152" s="137">
        <v>548</v>
      </c>
      <c r="B152" s="339"/>
      <c r="C152" s="123" t="s">
        <v>1412</v>
      </c>
      <c r="D152" s="124">
        <v>44327</v>
      </c>
      <c r="E152" s="124">
        <v>44327</v>
      </c>
      <c r="F152" s="340"/>
      <c r="G152" s="125" t="s">
        <v>17011</v>
      </c>
      <c r="H152" s="266" t="s">
        <v>1375</v>
      </c>
      <c r="I152" s="123"/>
      <c r="J152" s="339"/>
      <c r="K152" s="355"/>
      <c r="L152" s="267"/>
      <c r="M152" s="354"/>
      <c r="N152" s="267" t="s">
        <v>19657</v>
      </c>
      <c r="O152" s="354"/>
      <c r="P152" s="354"/>
      <c r="Q152" s="267"/>
      <c r="R152" s="267"/>
      <c r="S152" s="267"/>
      <c r="T152" s="123"/>
      <c r="U152" s="124"/>
      <c r="V152" s="124"/>
      <c r="W152" s="123"/>
      <c r="X152" s="339"/>
      <c r="Y152" s="339"/>
      <c r="Z152" s="123"/>
      <c r="AA152" s="123"/>
      <c r="AB152" s="124"/>
      <c r="AC152" s="124"/>
      <c r="AD152" s="339"/>
      <c r="AE152" s="339"/>
      <c r="AF152" s="355"/>
      <c r="AG152" s="355"/>
      <c r="AH152" s="266" t="s">
        <v>1375</v>
      </c>
      <c r="AI152" s="124">
        <v>44327</v>
      </c>
      <c r="AJ152" s="252" t="s">
        <v>17012</v>
      </c>
      <c r="AK152" s="124"/>
      <c r="AL152" s="252"/>
      <c r="AM152" s="85" t="s">
        <v>28</v>
      </c>
      <c r="AN152" s="85" t="s">
        <v>26</v>
      </c>
      <c r="AO152" s="85" t="s">
        <v>26</v>
      </c>
      <c r="AP152" s="85"/>
      <c r="AQ152" s="85"/>
      <c r="AR152" s="85"/>
      <c r="AS152" s="335">
        <v>7417719848</v>
      </c>
      <c r="AT152" s="335"/>
      <c r="AU152" s="85"/>
      <c r="AV152" s="85"/>
      <c r="AW152" s="85"/>
      <c r="AX152" s="266" t="s">
        <v>1375</v>
      </c>
      <c r="AY152" s="85" t="s">
        <v>26</v>
      </c>
      <c r="AZ152" s="85" t="s">
        <v>26</v>
      </c>
      <c r="BA152" s="85" t="s">
        <v>26</v>
      </c>
      <c r="BB152" s="85" t="s">
        <v>26</v>
      </c>
      <c r="BC152" s="348"/>
      <c r="BD152" s="85" t="s">
        <v>33</v>
      </c>
      <c r="BE152" s="85" t="s">
        <v>16</v>
      </c>
      <c r="BF152" s="85"/>
      <c r="BG152" s="85"/>
      <c r="BH152" s="304" t="s">
        <v>18051</v>
      </c>
      <c r="BI152" s="364"/>
      <c r="BJ152" s="123"/>
      <c r="BK152" s="123"/>
      <c r="BL152" s="123"/>
      <c r="BM152" s="123" t="s">
        <v>106</v>
      </c>
      <c r="BN152" s="123"/>
      <c r="BO152" s="123"/>
      <c r="BP152" s="123"/>
      <c r="BQ152" s="4" t="s">
        <v>8</v>
      </c>
      <c r="BR152" s="123"/>
      <c r="BS152" s="123"/>
      <c r="BT152"/>
      <c r="BU152"/>
      <c r="BV152" s="266" t="s">
        <v>1375</v>
      </c>
      <c r="BW152" s="85" t="s">
        <v>1404</v>
      </c>
      <c r="BX152" s="372"/>
      <c r="BY152" s="372"/>
      <c r="BZ152" s="129" t="s">
        <v>49</v>
      </c>
      <c r="CA152" t="s">
        <v>10152</v>
      </c>
      <c r="CB152">
        <v>12000</v>
      </c>
      <c r="CC152" s="123"/>
      <c r="CD152" s="123" t="s">
        <v>1456</v>
      </c>
      <c r="CE152" s="123" t="s">
        <v>17</v>
      </c>
      <c r="CF152" s="123"/>
      <c r="CG152" s="123"/>
      <c r="CH152" s="123"/>
      <c r="CI152" s="123"/>
      <c r="CJ152" s="85" t="s">
        <v>16743</v>
      </c>
      <c r="CK152" s="85" t="s">
        <v>16743</v>
      </c>
      <c r="CL152" s="85" t="s">
        <v>16743</v>
      </c>
      <c r="CM152" s="85" t="s">
        <v>16743</v>
      </c>
      <c r="CN152" s="284" t="s">
        <v>16965</v>
      </c>
      <c r="CO152" s="297"/>
      <c r="CP152" s="297"/>
      <c r="CQ152" s="288"/>
      <c r="CR152" s="297"/>
      <c r="CS152" s="377"/>
      <c r="CT152" s="297"/>
      <c r="CU152" s="297"/>
      <c r="CV152" s="297"/>
      <c r="CW152" s="297"/>
      <c r="CX152" s="297"/>
      <c r="CY152" s="297"/>
      <c r="CZ152" s="297"/>
      <c r="DA152" s="297"/>
      <c r="DB152" s="297"/>
      <c r="DC152" s="297"/>
      <c r="DD152" s="297"/>
      <c r="DE152" s="297"/>
      <c r="DF152" s="297"/>
      <c r="DG152" s="297"/>
      <c r="DH152" s="284" t="s">
        <v>1375</v>
      </c>
      <c r="DI152" s="197" t="s">
        <v>121</v>
      </c>
      <c r="DJ152" s="4" t="s">
        <v>2985</v>
      </c>
      <c r="DK152" s="4" t="s">
        <v>17012</v>
      </c>
      <c r="DL152" s="127" t="s">
        <v>16959</v>
      </c>
      <c r="DM152" s="4"/>
      <c r="DN152" s="4">
        <v>7417719848</v>
      </c>
      <c r="DO152" s="340"/>
      <c r="DP152" s="340"/>
      <c r="DQ152" s="4" t="s">
        <v>2406</v>
      </c>
      <c r="DR152" s="340"/>
      <c r="DS152" s="340"/>
      <c r="DT152" s="340"/>
      <c r="DU152" s="340"/>
      <c r="DV152" s="4">
        <v>253371114</v>
      </c>
      <c r="DW152" s="4" t="s">
        <v>17013</v>
      </c>
      <c r="DX152" s="4">
        <v>2640</v>
      </c>
      <c r="DY152" s="4">
        <v>1</v>
      </c>
      <c r="DZ152" s="348"/>
      <c r="EA152" s="4" t="s">
        <v>25</v>
      </c>
      <c r="EB152" s="4"/>
      <c r="EC152" s="4"/>
      <c r="ED152" s="340"/>
      <c r="EE152" s="340"/>
      <c r="EF152" s="340"/>
      <c r="EG152" s="348"/>
      <c r="EH152" s="348"/>
      <c r="EI152" s="4"/>
      <c r="EJ152" s="4" t="s">
        <v>26</v>
      </c>
      <c r="EK152" s="4" t="s">
        <v>25</v>
      </c>
      <c r="EL152" s="4" t="s">
        <v>26</v>
      </c>
      <c r="EM152" s="4" t="s">
        <v>1759</v>
      </c>
      <c r="EN152" s="4"/>
      <c r="EO152" s="4" t="s">
        <v>1760</v>
      </c>
      <c r="EP152" s="340"/>
      <c r="EQ152" s="4" t="s">
        <v>1761</v>
      </c>
      <c r="ER152" s="4"/>
      <c r="ES152" s="4" t="s">
        <v>6</v>
      </c>
      <c r="ET152" s="340"/>
      <c r="EU152" s="4" t="s">
        <v>112</v>
      </c>
      <c r="EV152" s="340"/>
      <c r="EW152" s="4" t="s">
        <v>1370</v>
      </c>
      <c r="EX152" s="340"/>
      <c r="EY152" s="4" t="s">
        <v>8</v>
      </c>
      <c r="EZ152" s="4"/>
      <c r="FA152" s="4" t="s">
        <v>26</v>
      </c>
      <c r="FB152" s="340"/>
      <c r="FC152" s="4"/>
      <c r="FD152" s="340"/>
      <c r="FE152" s="4"/>
      <c r="FF152" s="4"/>
      <c r="FG152" s="4"/>
      <c r="FH152" s="4" t="s">
        <v>3884</v>
      </c>
      <c r="FI152" s="4"/>
      <c r="FJ152" s="4"/>
      <c r="FK152" s="4"/>
      <c r="FL152"/>
      <c r="FM152" s="4"/>
      <c r="FN152" s="4"/>
      <c r="FO152" s="4"/>
      <c r="FP152" s="4"/>
      <c r="FQ152" s="4"/>
      <c r="FR152" s="4"/>
      <c r="FS152" s="4"/>
      <c r="FT152" s="4"/>
      <c r="FU152" s="4"/>
      <c r="FV152"/>
      <c r="FW152" s="4"/>
      <c r="FX152" s="4"/>
      <c r="FY152" s="4"/>
      <c r="FZ152" s="4"/>
      <c r="GA152" s="4"/>
      <c r="GB152" s="4"/>
      <c r="GC152" s="340"/>
      <c r="GD152" s="340"/>
      <c r="GE152" s="340"/>
      <c r="GF152" s="348"/>
      <c r="GG152" s="348"/>
      <c r="GH152" s="3"/>
      <c r="GI152" s="4"/>
      <c r="GJ152" s="4"/>
      <c r="GK152" s="4"/>
      <c r="GL152" s="4"/>
      <c r="GM152" s="4"/>
      <c r="GN152" s="4"/>
      <c r="GO152" s="340"/>
      <c r="GP152" s="4"/>
      <c r="GQ152" s="340"/>
      <c r="GR152" s="4"/>
      <c r="GS152" s="340"/>
      <c r="GT152" s="4"/>
      <c r="GU152" s="4"/>
      <c r="GV152" s="4"/>
      <c r="GW152" s="4"/>
      <c r="GX152" s="4"/>
      <c r="GY152"/>
      <c r="GZ152"/>
      <c r="HA152" s="4"/>
      <c r="HB152" s="4"/>
      <c r="HC152" s="4" t="str">
        <f ca="1">IFERROR(INDIRECT("'[2021_Ignition_Tracker_QC_File_20210518.xlsm]Ignition Tracker'!"&amp;ADDRESS(MATCH($A152,'[4]Ignition Tracker'!$A:$A,0),MATCH(HC$1,'[4]Ignition Tracker'!$1:$1,0))),"")</f>
        <v/>
      </c>
    </row>
    <row r="153" spans="1:211" s="269" customFormat="1" ht="29" x14ac:dyDescent="0.35">
      <c r="A153" s="300">
        <v>547</v>
      </c>
      <c r="B153" s="340"/>
      <c r="C153" s="116" t="s">
        <v>1412</v>
      </c>
      <c r="D153" s="18">
        <v>44340</v>
      </c>
      <c r="E153" s="18">
        <v>44340</v>
      </c>
      <c r="F153" s="340"/>
      <c r="G153" s="301" t="s">
        <v>16958</v>
      </c>
      <c r="H153" s="302" t="s">
        <v>1375</v>
      </c>
      <c r="I153" s="116" t="s">
        <v>3884</v>
      </c>
      <c r="J153" s="340"/>
      <c r="K153" s="348"/>
      <c r="L153" s="248"/>
      <c r="M153" s="358"/>
      <c r="N153" s="267" t="s">
        <v>19657</v>
      </c>
      <c r="O153" s="354"/>
      <c r="P153" s="354"/>
      <c r="Q153" s="248"/>
      <c r="R153" s="248"/>
      <c r="S153" s="248"/>
      <c r="T153" s="135"/>
      <c r="U153" s="18"/>
      <c r="V153" s="18"/>
      <c r="W153" s="4"/>
      <c r="X153" s="340"/>
      <c r="Y153" s="340"/>
      <c r="Z153" s="116"/>
      <c r="AA153" s="116" t="s">
        <v>25</v>
      </c>
      <c r="AB153" s="18">
        <v>44334</v>
      </c>
      <c r="AC153" s="18">
        <v>44334</v>
      </c>
      <c r="AD153" s="340"/>
      <c r="AE153" s="361"/>
      <c r="AF153" s="348"/>
      <c r="AG153" s="348"/>
      <c r="AH153" s="302" t="s">
        <v>1375</v>
      </c>
      <c r="AI153" s="18">
        <v>44327</v>
      </c>
      <c r="AJ153" s="303">
        <v>0.20208333333333331</v>
      </c>
      <c r="AK153" s="18">
        <v>44327</v>
      </c>
      <c r="AL153" s="303">
        <v>0.20208333333333331</v>
      </c>
      <c r="AM153" s="135" t="s">
        <v>28</v>
      </c>
      <c r="AN153" s="135" t="s">
        <v>26</v>
      </c>
      <c r="AO153" s="135" t="s">
        <v>26</v>
      </c>
      <c r="AP153" s="135" t="s">
        <v>16961</v>
      </c>
      <c r="AQ153" s="135" t="s">
        <v>16962</v>
      </c>
      <c r="AR153" s="135"/>
      <c r="AS153" s="336" t="s">
        <v>16963</v>
      </c>
      <c r="AT153" s="336" t="s">
        <v>18104</v>
      </c>
      <c r="AU153" s="135"/>
      <c r="AV153" s="135"/>
      <c r="AW153" s="135" t="s">
        <v>18105</v>
      </c>
      <c r="AX153" s="302" t="s">
        <v>1375</v>
      </c>
      <c r="AY153" s="135" t="s">
        <v>25</v>
      </c>
      <c r="AZ153" s="135" t="s">
        <v>25</v>
      </c>
      <c r="BA153" s="135" t="s">
        <v>25</v>
      </c>
      <c r="BB153" s="135" t="s">
        <v>25</v>
      </c>
      <c r="BC153" s="364"/>
      <c r="BD153" s="135" t="s">
        <v>27</v>
      </c>
      <c r="BE153" s="135" t="s">
        <v>13</v>
      </c>
      <c r="BF153" s="135" t="s">
        <v>34</v>
      </c>
      <c r="BG153" s="135" t="s">
        <v>34</v>
      </c>
      <c r="BH153" s="116" t="s">
        <v>115</v>
      </c>
      <c r="BI153" s="364"/>
      <c r="BJ153" s="116"/>
      <c r="BK153" s="116"/>
      <c r="BL153" s="116"/>
      <c r="BM153" s="116" t="s">
        <v>6</v>
      </c>
      <c r="BN153" s="116" t="s">
        <v>1378</v>
      </c>
      <c r="BO153" s="116" t="s">
        <v>41</v>
      </c>
      <c r="BP153" s="116" t="s">
        <v>25</v>
      </c>
      <c r="BQ153" s="116" t="s">
        <v>8</v>
      </c>
      <c r="BR153" s="116" t="s">
        <v>1614</v>
      </c>
      <c r="BS153" s="116" t="s">
        <v>1408</v>
      </c>
      <c r="BT153" t="s">
        <v>18106</v>
      </c>
      <c r="BU153" t="s">
        <v>18107</v>
      </c>
      <c r="BV153" s="302" t="s">
        <v>1375</v>
      </c>
      <c r="BW153" s="135" t="s">
        <v>1404</v>
      </c>
      <c r="BX153" s="373"/>
      <c r="BY153" s="373"/>
      <c r="BZ153" s="10" t="s">
        <v>54</v>
      </c>
      <c r="CA153" t="s">
        <v>16964</v>
      </c>
      <c r="CB153">
        <v>12000</v>
      </c>
      <c r="CC153" s="116"/>
      <c r="CD153" s="116" t="s">
        <v>1462</v>
      </c>
      <c r="CE153" s="116"/>
      <c r="CF153" s="304"/>
      <c r="CG153" s="116"/>
      <c r="CH153" s="304"/>
      <c r="CI153" s="116"/>
      <c r="CJ153" s="135" t="s">
        <v>16743</v>
      </c>
      <c r="CK153" s="135" t="s">
        <v>16743</v>
      </c>
      <c r="CL153" s="135" t="s">
        <v>16743</v>
      </c>
      <c r="CM153" s="135" t="s">
        <v>16743</v>
      </c>
      <c r="CN153" s="284" t="s">
        <v>16965</v>
      </c>
      <c r="CO153" s="297"/>
      <c r="CP153" s="297"/>
      <c r="CQ153" s="288"/>
      <c r="CR153" s="297"/>
      <c r="CS153" s="377"/>
      <c r="CT153" s="297"/>
      <c r="CU153" s="297"/>
      <c r="CV153" s="297"/>
      <c r="CW153" s="297"/>
      <c r="CX153" s="297"/>
      <c r="CY153" s="297"/>
      <c r="CZ153" s="297"/>
      <c r="DA153" s="297"/>
      <c r="DB153" s="297"/>
      <c r="DC153" s="297"/>
      <c r="DD153" s="297"/>
      <c r="DE153" s="297"/>
      <c r="DF153" s="297"/>
      <c r="DG153" s="297"/>
      <c r="DH153" s="284" t="s">
        <v>1375</v>
      </c>
      <c r="DI153" s="197" t="s">
        <v>119</v>
      </c>
      <c r="DJ153" s="4" t="s">
        <v>2068</v>
      </c>
      <c r="DK153" s="4" t="s">
        <v>16960</v>
      </c>
      <c r="DL153" s="127" t="s">
        <v>16959</v>
      </c>
      <c r="DM153" s="4" t="s">
        <v>16961</v>
      </c>
      <c r="DN153" s="4" t="s">
        <v>16963</v>
      </c>
      <c r="DO153" s="340"/>
      <c r="DP153" s="340"/>
      <c r="DQ153" s="4" t="s">
        <v>119</v>
      </c>
      <c r="DR153" s="340"/>
      <c r="DS153" s="340"/>
      <c r="DT153" s="340"/>
      <c r="DU153" s="340"/>
      <c r="DV153" s="4">
        <v>252051109</v>
      </c>
      <c r="DW153" s="4" t="s">
        <v>16966</v>
      </c>
      <c r="DX153" s="4">
        <v>9002</v>
      </c>
      <c r="DY153" s="4"/>
      <c r="DZ153" s="348"/>
      <c r="EA153" s="4" t="s">
        <v>25</v>
      </c>
      <c r="EB153" s="4">
        <v>4</v>
      </c>
      <c r="EC153" s="4" t="s">
        <v>1887</v>
      </c>
      <c r="ED153" s="340"/>
      <c r="EE153" s="340"/>
      <c r="EF153" s="340"/>
      <c r="EG153" s="348"/>
      <c r="EH153" s="348"/>
      <c r="EI153" s="4"/>
      <c r="EJ153" s="4" t="s">
        <v>25</v>
      </c>
      <c r="EK153" s="4" t="s">
        <v>25</v>
      </c>
      <c r="EL153" s="4"/>
      <c r="EM153" s="4" t="s">
        <v>1759</v>
      </c>
      <c r="EN153" s="4"/>
      <c r="EO153" s="4" t="s">
        <v>48</v>
      </c>
      <c r="EP153" s="340"/>
      <c r="EQ153" s="4" t="s">
        <v>1761</v>
      </c>
      <c r="ER153" s="4"/>
      <c r="ES153" s="4" t="s">
        <v>1888</v>
      </c>
      <c r="ET153" s="340"/>
      <c r="EU153" s="4" t="s">
        <v>113</v>
      </c>
      <c r="EV153" s="340"/>
      <c r="EW153" s="4" t="s">
        <v>1370</v>
      </c>
      <c r="EX153" s="340"/>
      <c r="EY153" s="4" t="s">
        <v>8</v>
      </c>
      <c r="EZ153" s="4"/>
      <c r="FA153" s="4" t="s">
        <v>25</v>
      </c>
      <c r="FB153" s="340"/>
      <c r="FC153" s="4" t="s">
        <v>1816</v>
      </c>
      <c r="FD153" s="340"/>
      <c r="FE153" s="4" t="s">
        <v>1837</v>
      </c>
      <c r="FF153" s="4" t="s">
        <v>1838</v>
      </c>
      <c r="FG153" s="4" t="s">
        <v>26</v>
      </c>
      <c r="FH153" s="4" t="s">
        <v>1375</v>
      </c>
      <c r="FI153" s="4" t="s">
        <v>1839</v>
      </c>
      <c r="FJ153" s="4" t="s">
        <v>54</v>
      </c>
      <c r="FK153" s="4" t="s">
        <v>54</v>
      </c>
      <c r="FL153" t="s">
        <v>16967</v>
      </c>
      <c r="FM153" s="4" t="s">
        <v>16962</v>
      </c>
      <c r="FN153" s="4" t="s">
        <v>1839</v>
      </c>
      <c r="FO153" s="4" t="s">
        <v>1890</v>
      </c>
      <c r="FP153" s="4" t="s">
        <v>1897</v>
      </c>
      <c r="FQ153" s="4" t="s">
        <v>1375</v>
      </c>
      <c r="FR153" s="4" t="s">
        <v>1434</v>
      </c>
      <c r="FS153" s="4" t="s">
        <v>12</v>
      </c>
      <c r="FT153" s="4" t="s">
        <v>1845</v>
      </c>
      <c r="FU153" s="4" t="s">
        <v>9</v>
      </c>
      <c r="FV153" t="s">
        <v>16968</v>
      </c>
      <c r="FW153" s="4" t="s">
        <v>1846</v>
      </c>
      <c r="FX153" s="4" t="s">
        <v>46</v>
      </c>
      <c r="FY153" s="4" t="s">
        <v>16961</v>
      </c>
      <c r="FZ153" s="4" t="s">
        <v>1847</v>
      </c>
      <c r="GA153" s="4" t="s">
        <v>1375</v>
      </c>
      <c r="GB153" s="4" t="s">
        <v>16969</v>
      </c>
      <c r="GC153" s="340"/>
      <c r="GD153" s="340"/>
      <c r="GE153" s="340"/>
      <c r="GF153" s="348"/>
      <c r="GG153" s="348"/>
      <c r="GH153" s="3" t="s">
        <v>1375</v>
      </c>
      <c r="GI153" s="4" t="s">
        <v>9</v>
      </c>
      <c r="GJ153" s="4" t="s">
        <v>16970</v>
      </c>
      <c r="GK153" s="4" t="s">
        <v>1375</v>
      </c>
      <c r="GL153" s="4" t="s">
        <v>9</v>
      </c>
      <c r="GM153" s="4" t="s">
        <v>1375</v>
      </c>
      <c r="GN153" s="4"/>
      <c r="GO153" s="340"/>
      <c r="GP153" s="4"/>
      <c r="GQ153" s="340"/>
      <c r="GR153" s="4"/>
      <c r="GS153" s="340"/>
      <c r="GT153" s="4"/>
      <c r="GU153" s="4"/>
      <c r="GV153" s="4"/>
      <c r="GW153" s="4"/>
      <c r="GX153" s="4"/>
      <c r="GY153"/>
      <c r="GZ153" t="str">
        <f ca="1">IFERROR(INDIRECT("'[2021_Ignition_Tracker_QC_File_20210528.xlsm]Ignition Tracker'!"&amp;ADDRESS(MATCH($A153,'[2]Ignition Tracker'!$A:$A,0),MATCH(GZ$1,'[2]Ignition Tracker'!$1:$1,0))),"")</f>
        <v/>
      </c>
      <c r="HA153" s="4" t="str">
        <f ca="1">IFERROR(INDIRECT("'[2021_Ignition_Tracker_QC_File_20210528.xlsm]Ignition Tracker'!"&amp;ADDRESS(MATCH($A153,'[2]Ignition Tracker'!$A:$A,0),MATCH(HA$1,'[2]Ignition Tracker'!$1:$1,0))),"")</f>
        <v/>
      </c>
      <c r="HB153" s="4" t="str">
        <f ca="1">IFERROR(INDIRECT("'[2021_Ignition_Tracker_QC_File_20210528.xlsm]Ignition Tracker'!"&amp;ADDRESS(MATCH($A153,'[2]Ignition Tracker'!$A:$A,0),MATCH(HB$1,'[2]Ignition Tracker'!$1:$1,0))),"")</f>
        <v/>
      </c>
      <c r="HC153" s="4" t="str">
        <f ca="1">IFERROR(INDIRECT("'[2021_Ignition_Tracker_QC_File_20210528.xlsm]Ignition Tracker'!"&amp;ADDRESS(MATCH($A153,'[2]Ignition Tracker'!$A:$A,0),MATCH(HC$1,'[2]Ignition Tracker'!$1:$1,0))),"")</f>
        <v/>
      </c>
    </row>
    <row r="154" spans="1:211" s="269" customFormat="1" x14ac:dyDescent="0.35">
      <c r="A154" s="137">
        <v>546</v>
      </c>
      <c r="B154" s="339"/>
      <c r="C154" s="123" t="s">
        <v>1412</v>
      </c>
      <c r="D154" s="124">
        <v>44327</v>
      </c>
      <c r="E154" s="124">
        <v>44327</v>
      </c>
      <c r="F154" s="340"/>
      <c r="G154" s="125" t="s">
        <v>16971</v>
      </c>
      <c r="H154" s="266" t="s">
        <v>1375</v>
      </c>
      <c r="I154" s="123"/>
      <c r="J154" s="339"/>
      <c r="K154" s="355"/>
      <c r="L154" s="267"/>
      <c r="M154" s="354"/>
      <c r="N154" s="267" t="s">
        <v>19657</v>
      </c>
      <c r="O154" s="354"/>
      <c r="P154" s="354"/>
      <c r="Q154" s="267"/>
      <c r="R154" s="267"/>
      <c r="S154" s="267"/>
      <c r="T154" s="123"/>
      <c r="U154" s="124"/>
      <c r="V154" s="124"/>
      <c r="W154" s="123"/>
      <c r="X154" s="339"/>
      <c r="Y154" s="339"/>
      <c r="Z154" s="123"/>
      <c r="AA154" s="123"/>
      <c r="AB154" s="124"/>
      <c r="AC154" s="124"/>
      <c r="AD154" s="339"/>
      <c r="AE154" s="339"/>
      <c r="AF154" s="355"/>
      <c r="AG154" s="355"/>
      <c r="AH154" s="266" t="s">
        <v>1375</v>
      </c>
      <c r="AI154" s="124">
        <v>44327</v>
      </c>
      <c r="AJ154" s="252" t="s">
        <v>16972</v>
      </c>
      <c r="AK154" s="124"/>
      <c r="AL154" s="252"/>
      <c r="AM154" s="85" t="s">
        <v>28</v>
      </c>
      <c r="AN154" s="85" t="s">
        <v>26</v>
      </c>
      <c r="AO154" s="85" t="s">
        <v>26</v>
      </c>
      <c r="AP154" s="85"/>
      <c r="AQ154" s="85"/>
      <c r="AR154" s="85"/>
      <c r="AS154" s="335">
        <v>1387277181</v>
      </c>
      <c r="AT154" s="335"/>
      <c r="AU154" s="85"/>
      <c r="AV154" s="85"/>
      <c r="AW154" s="85"/>
      <c r="AX154" s="266" t="s">
        <v>1375</v>
      </c>
      <c r="AY154" s="85" t="s">
        <v>26</v>
      </c>
      <c r="AZ154" s="85" t="s">
        <v>26</v>
      </c>
      <c r="BA154" s="85" t="s">
        <v>26</v>
      </c>
      <c r="BB154" s="85" t="s">
        <v>26</v>
      </c>
      <c r="BC154" s="348"/>
      <c r="BD154" s="85" t="s">
        <v>33</v>
      </c>
      <c r="BE154" s="85" t="s">
        <v>16</v>
      </c>
      <c r="BF154" s="85"/>
      <c r="BG154" s="85"/>
      <c r="BH154" s="304" t="s">
        <v>18051</v>
      </c>
      <c r="BI154" s="364"/>
      <c r="BJ154" s="123"/>
      <c r="BK154" s="123"/>
      <c r="BL154" s="123"/>
      <c r="BM154" s="123" t="s">
        <v>32</v>
      </c>
      <c r="BN154" s="123"/>
      <c r="BO154" s="123"/>
      <c r="BP154" s="123"/>
      <c r="BQ154" s="4" t="s">
        <v>8</v>
      </c>
      <c r="BR154" s="123"/>
      <c r="BS154" s="123"/>
      <c r="BT154"/>
      <c r="BU154"/>
      <c r="BV154" s="266" t="s">
        <v>1375</v>
      </c>
      <c r="BW154" s="85" t="s">
        <v>1404</v>
      </c>
      <c r="BX154" s="372"/>
      <c r="BY154" s="372"/>
      <c r="BZ154" s="129" t="s">
        <v>233</v>
      </c>
      <c r="CA154" t="s">
        <v>16977</v>
      </c>
      <c r="CB154">
        <v>12000</v>
      </c>
      <c r="CC154" s="123"/>
      <c r="CD154" s="123" t="s">
        <v>1470</v>
      </c>
      <c r="CE154" s="123" t="s">
        <v>17</v>
      </c>
      <c r="CF154" s="123"/>
      <c r="CG154" s="123"/>
      <c r="CH154" s="123"/>
      <c r="CI154" s="123"/>
      <c r="CJ154" s="85" t="s">
        <v>16743</v>
      </c>
      <c r="CK154" s="85" t="s">
        <v>16743</v>
      </c>
      <c r="CL154" s="85" t="s">
        <v>16743</v>
      </c>
      <c r="CM154" s="85" t="s">
        <v>16743</v>
      </c>
      <c r="CN154" s="284" t="s">
        <v>16965</v>
      </c>
      <c r="CO154" s="297"/>
      <c r="CP154" s="297"/>
      <c r="CQ154" s="288"/>
      <c r="CR154" s="297"/>
      <c r="CS154" s="377"/>
      <c r="CT154" s="297"/>
      <c r="CU154" s="297"/>
      <c r="CV154" s="297"/>
      <c r="CW154" s="297"/>
      <c r="CX154" s="297"/>
      <c r="CY154" s="297"/>
      <c r="CZ154" s="297"/>
      <c r="DA154" s="297"/>
      <c r="DB154" s="297"/>
      <c r="DC154" s="297"/>
      <c r="DD154" s="297"/>
      <c r="DE154" s="297"/>
      <c r="DF154" s="297"/>
      <c r="DG154" s="297"/>
      <c r="DH154" s="284" t="s">
        <v>1375</v>
      </c>
      <c r="DI154" s="197" t="s">
        <v>128</v>
      </c>
      <c r="DJ154" s="4" t="s">
        <v>3159</v>
      </c>
      <c r="DK154" s="4" t="s">
        <v>16972</v>
      </c>
      <c r="DL154" s="127" t="s">
        <v>16959</v>
      </c>
      <c r="DM154" s="4"/>
      <c r="DN154" s="4">
        <v>1387277181</v>
      </c>
      <c r="DO154" s="340"/>
      <c r="DP154" s="340"/>
      <c r="DQ154" s="4" t="s">
        <v>1428</v>
      </c>
      <c r="DR154" s="340"/>
      <c r="DS154" s="340"/>
      <c r="DT154" s="340"/>
      <c r="DU154" s="340"/>
      <c r="DV154" s="4">
        <v>152901102</v>
      </c>
      <c r="DW154" s="4" t="s">
        <v>16973</v>
      </c>
      <c r="DX154" s="4">
        <v>2640</v>
      </c>
      <c r="DY154" s="4">
        <v>1</v>
      </c>
      <c r="DZ154" s="348"/>
      <c r="EA154" s="4" t="s">
        <v>25</v>
      </c>
      <c r="EB154" s="4"/>
      <c r="EC154" s="4"/>
      <c r="ED154" s="340"/>
      <c r="EE154" s="340"/>
      <c r="EF154" s="340"/>
      <c r="EG154" s="348"/>
      <c r="EH154" s="348"/>
      <c r="EI154" s="4"/>
      <c r="EJ154" s="4" t="s">
        <v>26</v>
      </c>
      <c r="EK154" s="4" t="s">
        <v>25</v>
      </c>
      <c r="EL154" s="4" t="s">
        <v>26</v>
      </c>
      <c r="EM154" s="4" t="s">
        <v>1759</v>
      </c>
      <c r="EN154" s="4"/>
      <c r="EO154" s="4" t="s">
        <v>1760</v>
      </c>
      <c r="EP154" s="340"/>
      <c r="EQ154" s="4" t="s">
        <v>1761</v>
      </c>
      <c r="ER154" s="4"/>
      <c r="ES154" s="4" t="s">
        <v>1956</v>
      </c>
      <c r="ET154" s="340"/>
      <c r="EU154" s="4" t="s">
        <v>112</v>
      </c>
      <c r="EV154" s="340"/>
      <c r="EW154" s="4" t="s">
        <v>1370</v>
      </c>
      <c r="EX154" s="340"/>
      <c r="EY154" s="4" t="s">
        <v>8</v>
      </c>
      <c r="EZ154" s="4"/>
      <c r="FA154" s="4" t="s">
        <v>26</v>
      </c>
      <c r="FB154" s="340"/>
      <c r="FC154" s="4"/>
      <c r="FD154" s="340"/>
      <c r="FE154" s="4"/>
      <c r="FF154" s="4"/>
      <c r="FG154" s="4"/>
      <c r="FH154" s="4" t="s">
        <v>3884</v>
      </c>
      <c r="FI154" s="4"/>
      <c r="FJ154" s="4"/>
      <c r="FK154" s="4"/>
      <c r="FL154"/>
      <c r="FM154" s="4"/>
      <c r="FN154" s="4"/>
      <c r="FO154" s="4"/>
      <c r="FP154" s="4"/>
      <c r="FQ154" s="4"/>
      <c r="FR154" s="4"/>
      <c r="FS154" s="4"/>
      <c r="FT154" s="4"/>
      <c r="FU154" s="4"/>
      <c r="FV154"/>
      <c r="FW154" s="4"/>
      <c r="FX154" s="4"/>
      <c r="FY154" s="4"/>
      <c r="FZ154" s="4"/>
      <c r="GA154" s="4"/>
      <c r="GB154" s="4"/>
      <c r="GC154" s="340"/>
      <c r="GD154" s="340"/>
      <c r="GE154" s="340"/>
      <c r="GF154" s="348"/>
      <c r="GG154" s="348"/>
      <c r="GH154" s="3"/>
      <c r="GI154" s="4"/>
      <c r="GJ154" s="4"/>
      <c r="GK154" s="4"/>
      <c r="GL154" s="4"/>
      <c r="GM154" s="4"/>
      <c r="GN154" s="4"/>
      <c r="GO154" s="340"/>
      <c r="GP154" s="4"/>
      <c r="GQ154" s="340"/>
      <c r="GR154" s="4"/>
      <c r="GS154" s="340"/>
      <c r="GT154" s="4"/>
      <c r="GU154" s="4"/>
      <c r="GV154" s="4"/>
      <c r="GW154" s="4"/>
      <c r="GX154" s="4"/>
      <c r="GY154"/>
      <c r="GZ154"/>
      <c r="HA154" s="4"/>
      <c r="HB154" s="4"/>
      <c r="HC154" s="4" t="str">
        <f ca="1">IFERROR(INDIRECT("'[2021_Ignition_Tracker_QC_File_20210518.xlsm]Ignition Tracker'!"&amp;ADDRESS(MATCH($A154,'[4]Ignition Tracker'!$A:$A,0),MATCH(HC$1,'[4]Ignition Tracker'!$1:$1,0))),"")</f>
        <v/>
      </c>
    </row>
    <row r="155" spans="1:211" s="269" customFormat="1" x14ac:dyDescent="0.35">
      <c r="A155" s="137">
        <v>545</v>
      </c>
      <c r="B155" s="339"/>
      <c r="C155" s="123" t="s">
        <v>1412</v>
      </c>
      <c r="D155" s="124">
        <v>44327</v>
      </c>
      <c r="E155" s="124">
        <v>44327</v>
      </c>
      <c r="F155" s="340"/>
      <c r="G155" s="125" t="s">
        <v>16974</v>
      </c>
      <c r="H155" s="266" t="s">
        <v>1375</v>
      </c>
      <c r="I155" s="123"/>
      <c r="J155" s="339"/>
      <c r="K155" s="355"/>
      <c r="L155" s="267"/>
      <c r="M155" s="354"/>
      <c r="N155" s="267" t="s">
        <v>19657</v>
      </c>
      <c r="O155" s="354"/>
      <c r="P155" s="354"/>
      <c r="Q155" s="267"/>
      <c r="R155" s="267"/>
      <c r="S155" s="267"/>
      <c r="T155" s="123"/>
      <c r="U155" s="124"/>
      <c r="V155" s="124"/>
      <c r="W155" s="123"/>
      <c r="X155" s="339"/>
      <c r="Y155" s="339"/>
      <c r="Z155" s="123"/>
      <c r="AA155" s="123"/>
      <c r="AB155" s="124"/>
      <c r="AC155" s="124"/>
      <c r="AD155" s="339"/>
      <c r="AE155" s="339"/>
      <c r="AF155" s="355"/>
      <c r="AG155" s="355"/>
      <c r="AH155" s="266" t="s">
        <v>1375</v>
      </c>
      <c r="AI155" s="124">
        <v>44327</v>
      </c>
      <c r="AJ155" s="252" t="s">
        <v>16975</v>
      </c>
      <c r="AK155" s="124"/>
      <c r="AL155" s="252"/>
      <c r="AM155" s="85" t="s">
        <v>28</v>
      </c>
      <c r="AN155" s="85" t="s">
        <v>26</v>
      </c>
      <c r="AO155" s="85" t="s">
        <v>26</v>
      </c>
      <c r="AP155" s="85"/>
      <c r="AQ155" s="85"/>
      <c r="AR155" s="85"/>
      <c r="AS155" s="335">
        <v>1383276368</v>
      </c>
      <c r="AT155" s="335"/>
      <c r="AU155" s="85"/>
      <c r="AV155" s="85"/>
      <c r="AW155" s="85"/>
      <c r="AX155" s="266" t="s">
        <v>1375</v>
      </c>
      <c r="AY155" s="85" t="s">
        <v>26</v>
      </c>
      <c r="AZ155" s="85" t="s">
        <v>26</v>
      </c>
      <c r="BA155" s="85" t="s">
        <v>26</v>
      </c>
      <c r="BB155" s="85" t="s">
        <v>26</v>
      </c>
      <c r="BC155" s="348"/>
      <c r="BD155" s="85" t="s">
        <v>33</v>
      </c>
      <c r="BE155" s="85" t="s">
        <v>16</v>
      </c>
      <c r="BF155" s="85"/>
      <c r="BG155" s="85"/>
      <c r="BH155" s="116" t="s">
        <v>115</v>
      </c>
      <c r="BI155" s="364"/>
      <c r="BJ155" s="123"/>
      <c r="BK155" s="123"/>
      <c r="BL155" s="123"/>
      <c r="BM155" s="123" t="s">
        <v>106</v>
      </c>
      <c r="BN155" s="123"/>
      <c r="BO155" s="123"/>
      <c r="BP155" s="123"/>
      <c r="BQ155" s="4" t="s">
        <v>8</v>
      </c>
      <c r="BR155" s="123"/>
      <c r="BS155" s="123"/>
      <c r="BT155"/>
      <c r="BU155"/>
      <c r="BV155" s="266" t="s">
        <v>1375</v>
      </c>
      <c r="BW155" s="85" t="s">
        <v>1404</v>
      </c>
      <c r="BX155" s="372"/>
      <c r="BY155" s="372"/>
      <c r="BZ155" s="129" t="s">
        <v>233</v>
      </c>
      <c r="CA155" t="s">
        <v>16977</v>
      </c>
      <c r="CB155">
        <v>12000</v>
      </c>
      <c r="CC155" s="123"/>
      <c r="CD155" s="123" t="s">
        <v>1470</v>
      </c>
      <c r="CE155" s="123" t="s">
        <v>17</v>
      </c>
      <c r="CF155" s="123"/>
      <c r="CG155" s="123"/>
      <c r="CH155" s="123"/>
      <c r="CI155" s="123"/>
      <c r="CJ155" s="85" t="s">
        <v>16743</v>
      </c>
      <c r="CK155" s="85" t="s">
        <v>16743</v>
      </c>
      <c r="CL155" s="85" t="s">
        <v>16743</v>
      </c>
      <c r="CM155" s="85" t="s">
        <v>16743</v>
      </c>
      <c r="CN155" s="284" t="s">
        <v>16965</v>
      </c>
      <c r="CO155" s="297"/>
      <c r="CP155" s="297"/>
      <c r="CQ155" s="288"/>
      <c r="CR155" s="297"/>
      <c r="CS155" s="377"/>
      <c r="CT155" s="297"/>
      <c r="CU155" s="297"/>
      <c r="CV155" s="297"/>
      <c r="CW155" s="297"/>
      <c r="CX155" s="297"/>
      <c r="CY155" s="297"/>
      <c r="CZ155" s="297"/>
      <c r="DA155" s="297"/>
      <c r="DB155" s="297"/>
      <c r="DC155" s="297"/>
      <c r="DD155" s="297"/>
      <c r="DE155" s="297"/>
      <c r="DF155" s="297"/>
      <c r="DG155" s="297"/>
      <c r="DH155" s="284" t="s">
        <v>1375</v>
      </c>
      <c r="DI155" s="197" t="s">
        <v>128</v>
      </c>
      <c r="DJ155" s="4" t="s">
        <v>3159</v>
      </c>
      <c r="DK155" s="4" t="s">
        <v>16975</v>
      </c>
      <c r="DL155" s="127" t="s">
        <v>16959</v>
      </c>
      <c r="DM155" s="4"/>
      <c r="DN155" s="4">
        <v>1383276368</v>
      </c>
      <c r="DO155" s="340"/>
      <c r="DP155" s="340"/>
      <c r="DQ155" s="4" t="s">
        <v>1428</v>
      </c>
      <c r="DR155" s="340"/>
      <c r="DS155" s="340"/>
      <c r="DT155" s="340"/>
      <c r="DU155" s="340"/>
      <c r="DV155" s="4">
        <v>152901102</v>
      </c>
      <c r="DW155" s="4" t="s">
        <v>16976</v>
      </c>
      <c r="DX155" s="4">
        <v>1120</v>
      </c>
      <c r="DY155" s="4"/>
      <c r="DZ155" s="348"/>
      <c r="EA155" s="4" t="s">
        <v>25</v>
      </c>
      <c r="EB155" s="4"/>
      <c r="EC155" s="4"/>
      <c r="ED155" s="340"/>
      <c r="EE155" s="340"/>
      <c r="EF155" s="340"/>
      <c r="EG155" s="348"/>
      <c r="EH155" s="348"/>
      <c r="EI155" s="4"/>
      <c r="EJ155" s="4" t="s">
        <v>26</v>
      </c>
      <c r="EK155" s="4" t="s">
        <v>25</v>
      </c>
      <c r="EL155" s="4" t="s">
        <v>26</v>
      </c>
      <c r="EM155" s="4" t="s">
        <v>1759</v>
      </c>
      <c r="EN155" s="4"/>
      <c r="EO155" s="4" t="s">
        <v>1760</v>
      </c>
      <c r="EP155" s="340"/>
      <c r="EQ155" s="4" t="s">
        <v>1761</v>
      </c>
      <c r="ER155" s="4"/>
      <c r="ES155" s="4" t="s">
        <v>1956</v>
      </c>
      <c r="ET155" s="340"/>
      <c r="EU155" s="4" t="s">
        <v>112</v>
      </c>
      <c r="EV155" s="340"/>
      <c r="EW155" s="4" t="s">
        <v>1370</v>
      </c>
      <c r="EX155" s="340"/>
      <c r="EY155" s="4" t="s">
        <v>8</v>
      </c>
      <c r="EZ155" s="4"/>
      <c r="FA155" s="4" t="s">
        <v>26</v>
      </c>
      <c r="FB155" s="340"/>
      <c r="FC155" s="4"/>
      <c r="FD155" s="340"/>
      <c r="FE155" s="4"/>
      <c r="FF155" s="4"/>
      <c r="FG155" s="4"/>
      <c r="FH155" s="4" t="s">
        <v>3884</v>
      </c>
      <c r="FI155" s="4"/>
      <c r="FJ155" s="4"/>
      <c r="FK155" s="4"/>
      <c r="FL155"/>
      <c r="FM155" s="4"/>
      <c r="FN155" s="4"/>
      <c r="FO155" s="4"/>
      <c r="FP155" s="4"/>
      <c r="FQ155" s="4"/>
      <c r="FR155" s="4"/>
      <c r="FS155" s="4"/>
      <c r="FT155" s="4"/>
      <c r="FU155" s="4"/>
      <c r="FV155"/>
      <c r="FW155" s="4"/>
      <c r="FX155" s="4"/>
      <c r="FY155" s="4"/>
      <c r="FZ155" s="4"/>
      <c r="GA155" s="4"/>
      <c r="GB155" s="4"/>
      <c r="GC155" s="340"/>
      <c r="GD155" s="340"/>
      <c r="GE155" s="340"/>
      <c r="GF155" s="348"/>
      <c r="GG155" s="348"/>
      <c r="GH155" s="3"/>
      <c r="GI155" s="4"/>
      <c r="GJ155" s="4"/>
      <c r="GK155" s="4"/>
      <c r="GL155" s="4"/>
      <c r="GM155" s="4"/>
      <c r="GN155" s="4"/>
      <c r="GO155" s="340"/>
      <c r="GP155" s="4"/>
      <c r="GQ155" s="340"/>
      <c r="GR155" s="4"/>
      <c r="GS155" s="340"/>
      <c r="GT155" s="4"/>
      <c r="GU155" s="4"/>
      <c r="GV155" s="4"/>
      <c r="GW155" s="4"/>
      <c r="GX155" s="4"/>
      <c r="GY155"/>
      <c r="GZ155"/>
      <c r="HA155" s="4"/>
      <c r="HB155" s="4"/>
      <c r="HC155" s="4" t="str">
        <f ca="1">IFERROR(INDIRECT("'[2021_Ignition_Tracker_QC_File_20210518.xlsm]Ignition Tracker'!"&amp;ADDRESS(MATCH($A155,'[4]Ignition Tracker'!$A:$A,0),MATCH(HC$1,'[4]Ignition Tracker'!$1:$1,0))),"")</f>
        <v/>
      </c>
    </row>
    <row r="156" spans="1:211" s="269" customFormat="1" x14ac:dyDescent="0.35">
      <c r="A156" s="137">
        <v>544</v>
      </c>
      <c r="B156" s="339"/>
      <c r="C156" s="123" t="s">
        <v>1412</v>
      </c>
      <c r="D156" s="124">
        <v>44326</v>
      </c>
      <c r="E156" s="124">
        <v>44326</v>
      </c>
      <c r="F156" s="340"/>
      <c r="G156" s="125" t="s">
        <v>16906</v>
      </c>
      <c r="H156" s="266" t="s">
        <v>1375</v>
      </c>
      <c r="I156" s="123"/>
      <c r="J156" s="339"/>
      <c r="K156" s="355"/>
      <c r="L156" s="267"/>
      <c r="M156" s="354"/>
      <c r="N156" s="267" t="s">
        <v>19657</v>
      </c>
      <c r="O156" s="354"/>
      <c r="P156" s="354"/>
      <c r="Q156" s="267"/>
      <c r="R156" s="267"/>
      <c r="S156" s="267"/>
      <c r="T156" s="123"/>
      <c r="U156" s="124"/>
      <c r="V156" s="124"/>
      <c r="W156" s="123"/>
      <c r="X156" s="339"/>
      <c r="Y156" s="339"/>
      <c r="Z156" s="123"/>
      <c r="AA156" s="123"/>
      <c r="AB156" s="124"/>
      <c r="AC156" s="124"/>
      <c r="AD156" s="339"/>
      <c r="AE156" s="339"/>
      <c r="AF156" s="355"/>
      <c r="AG156" s="355"/>
      <c r="AH156" s="266" t="s">
        <v>1375</v>
      </c>
      <c r="AI156" s="124">
        <v>44326</v>
      </c>
      <c r="AJ156" s="252" t="s">
        <v>16908</v>
      </c>
      <c r="AK156" s="124"/>
      <c r="AL156" s="252"/>
      <c r="AM156" s="85" t="s">
        <v>28</v>
      </c>
      <c r="AN156" s="85" t="s">
        <v>26</v>
      </c>
      <c r="AO156" s="85" t="s">
        <v>26</v>
      </c>
      <c r="AP156" s="85"/>
      <c r="AQ156" s="85"/>
      <c r="AR156" s="85"/>
      <c r="AS156" s="335">
        <v>8653183396</v>
      </c>
      <c r="AT156" s="335"/>
      <c r="AU156" s="85"/>
      <c r="AV156" s="85"/>
      <c r="AW156" s="85"/>
      <c r="AX156" s="266" t="s">
        <v>1375</v>
      </c>
      <c r="AY156" s="85" t="s">
        <v>26</v>
      </c>
      <c r="AZ156" s="85" t="s">
        <v>26</v>
      </c>
      <c r="BA156" s="85" t="s">
        <v>26</v>
      </c>
      <c r="BB156" s="85" t="s">
        <v>26</v>
      </c>
      <c r="BC156" s="348"/>
      <c r="BD156" s="85" t="s">
        <v>33</v>
      </c>
      <c r="BE156" s="85" t="s">
        <v>16</v>
      </c>
      <c r="BF156" s="85"/>
      <c r="BG156" s="85"/>
      <c r="BH156" s="304" t="s">
        <v>18051</v>
      </c>
      <c r="BI156" s="364"/>
      <c r="BJ156" s="123"/>
      <c r="BK156" s="123"/>
      <c r="BL156" s="123"/>
      <c r="BM156" s="123" t="s">
        <v>106</v>
      </c>
      <c r="BN156" s="123"/>
      <c r="BO156" s="123"/>
      <c r="BP156" s="123"/>
      <c r="BQ156" s="4" t="s">
        <v>1422</v>
      </c>
      <c r="BR156" s="123"/>
      <c r="BS156" s="123" t="s">
        <v>16957</v>
      </c>
      <c r="BT156"/>
      <c r="BU156"/>
      <c r="BV156" s="266" t="s">
        <v>1375</v>
      </c>
      <c r="BW156" s="85" t="s">
        <v>1404</v>
      </c>
      <c r="BX156" s="372"/>
      <c r="BY156" s="372"/>
      <c r="BZ156" s="129" t="s">
        <v>63</v>
      </c>
      <c r="CA156" t="s">
        <v>16956</v>
      </c>
      <c r="CB156">
        <v>12000</v>
      </c>
      <c r="CC156" s="123"/>
      <c r="CD156" s="123" t="s">
        <v>1447</v>
      </c>
      <c r="CE156" s="123" t="s">
        <v>1444</v>
      </c>
      <c r="CF156" s="123"/>
      <c r="CG156" s="123"/>
      <c r="CH156" s="123"/>
      <c r="CI156" s="123"/>
      <c r="CJ156" s="85" t="s">
        <v>16743</v>
      </c>
      <c r="CK156" s="85" t="s">
        <v>16743</v>
      </c>
      <c r="CL156" s="85" t="s">
        <v>16743</v>
      </c>
      <c r="CM156" s="85" t="s">
        <v>16743</v>
      </c>
      <c r="CN156" s="284" t="s">
        <v>16891</v>
      </c>
      <c r="CO156" s="297"/>
      <c r="CP156" s="297"/>
      <c r="CQ156" s="288"/>
      <c r="CR156" s="297"/>
      <c r="CS156" s="377"/>
      <c r="CT156" s="297"/>
      <c r="CU156" s="297"/>
      <c r="CV156" s="297"/>
      <c r="CW156" s="297"/>
      <c r="CX156" s="297"/>
      <c r="CY156" s="297"/>
      <c r="CZ156" s="297"/>
      <c r="DA156" s="297"/>
      <c r="DB156" s="297"/>
      <c r="DC156" s="297"/>
      <c r="DD156" s="297"/>
      <c r="DE156" s="297"/>
      <c r="DF156" s="297"/>
      <c r="DG156" s="297"/>
      <c r="DH156" s="284" t="s">
        <v>1375</v>
      </c>
      <c r="DI156" s="197" t="s">
        <v>122</v>
      </c>
      <c r="DJ156" s="4" t="s">
        <v>3110</v>
      </c>
      <c r="DK156" s="4" t="s">
        <v>16908</v>
      </c>
      <c r="DL156" s="127" t="s">
        <v>16907</v>
      </c>
      <c r="DM156" s="4"/>
      <c r="DN156" s="4">
        <v>8653183396</v>
      </c>
      <c r="DO156" s="340"/>
      <c r="DP156" s="340"/>
      <c r="DQ156" s="4" t="s">
        <v>3055</v>
      </c>
      <c r="DR156" s="340"/>
      <c r="DS156" s="340"/>
      <c r="DT156" s="340"/>
      <c r="DU156" s="340"/>
      <c r="DV156" s="4">
        <v>63441106</v>
      </c>
      <c r="DW156" s="4" t="s">
        <v>16909</v>
      </c>
      <c r="DX156" s="4">
        <v>1031</v>
      </c>
      <c r="DY156" s="4"/>
      <c r="DZ156" s="348"/>
      <c r="EA156" s="4" t="s">
        <v>25</v>
      </c>
      <c r="EB156" s="4"/>
      <c r="EC156" s="4"/>
      <c r="ED156" s="340"/>
      <c r="EE156" s="340"/>
      <c r="EF156" s="340"/>
      <c r="EG156" s="348"/>
      <c r="EH156" s="348"/>
      <c r="EI156" s="4"/>
      <c r="EJ156" s="4" t="s">
        <v>26</v>
      </c>
      <c r="EK156" s="4" t="s">
        <v>25</v>
      </c>
      <c r="EL156" s="4" t="s">
        <v>25</v>
      </c>
      <c r="EM156" s="4" t="s">
        <v>1759</v>
      </c>
      <c r="EN156" s="4"/>
      <c r="EO156" s="4" t="s">
        <v>1760</v>
      </c>
      <c r="EP156" s="340"/>
      <c r="EQ156" s="4" t="s">
        <v>1761</v>
      </c>
      <c r="ER156" s="4"/>
      <c r="ES156" s="4" t="s">
        <v>1956</v>
      </c>
      <c r="ET156" s="340"/>
      <c r="EU156" s="4" t="s">
        <v>112</v>
      </c>
      <c r="EV156" s="340"/>
      <c r="EW156" s="4" t="s">
        <v>1370</v>
      </c>
      <c r="EX156" s="340"/>
      <c r="EY156" s="4" t="s">
        <v>1807</v>
      </c>
      <c r="EZ156" s="4" t="s">
        <v>1921</v>
      </c>
      <c r="FA156" s="4" t="s">
        <v>25</v>
      </c>
      <c r="FB156" s="340"/>
      <c r="FC156" s="4" t="s">
        <v>1816</v>
      </c>
      <c r="FD156" s="340"/>
      <c r="FE156" s="4"/>
      <c r="FF156" s="4"/>
      <c r="FG156" s="4"/>
      <c r="FH156" s="4" t="s">
        <v>1375</v>
      </c>
      <c r="FI156" s="4"/>
      <c r="FJ156" s="4"/>
      <c r="FK156" s="4"/>
      <c r="FL156"/>
      <c r="FM156" s="4"/>
      <c r="FN156" s="4"/>
      <c r="FO156" s="4"/>
      <c r="FP156" s="4"/>
      <c r="FQ156" s="4"/>
      <c r="FR156" s="4"/>
      <c r="FS156" s="4"/>
      <c r="FT156" s="4"/>
      <c r="FU156" s="4"/>
      <c r="FV156"/>
      <c r="FW156" s="4"/>
      <c r="FX156" s="4"/>
      <c r="FY156" s="4"/>
      <c r="FZ156" s="4"/>
      <c r="GA156" s="4"/>
      <c r="GB156" s="4"/>
      <c r="GC156" s="340"/>
      <c r="GD156" s="340"/>
      <c r="GE156" s="340"/>
      <c r="GF156" s="348"/>
      <c r="GG156" s="348"/>
      <c r="GH156" s="3"/>
      <c r="GI156" s="4"/>
      <c r="GJ156" s="4"/>
      <c r="GK156" s="4"/>
      <c r="GL156" s="4"/>
      <c r="GM156" s="4"/>
      <c r="GN156" s="4"/>
      <c r="GO156" s="340"/>
      <c r="GP156" s="4"/>
      <c r="GQ156" s="340"/>
      <c r="GR156" s="4"/>
      <c r="GS156" s="340"/>
      <c r="GT156" s="4"/>
      <c r="GU156" s="4"/>
      <c r="GV156" s="4"/>
      <c r="GW156" s="4"/>
      <c r="GX156" s="4"/>
      <c r="GY156"/>
      <c r="GZ156"/>
      <c r="HA156" s="4"/>
      <c r="HB156" s="4"/>
      <c r="HC156" s="4"/>
    </row>
    <row r="157" spans="1:211" s="269" customFormat="1" x14ac:dyDescent="0.35">
      <c r="A157" s="137">
        <v>543</v>
      </c>
      <c r="B157" s="340"/>
      <c r="C157" s="4" t="s">
        <v>1412</v>
      </c>
      <c r="D157" s="291">
        <v>44330</v>
      </c>
      <c r="E157" s="291">
        <v>44330</v>
      </c>
      <c r="F157" s="340"/>
      <c r="G157" s="289" t="s">
        <v>16910</v>
      </c>
      <c r="H157" s="266" t="s">
        <v>1375</v>
      </c>
      <c r="I157" s="4"/>
      <c r="J157" s="340"/>
      <c r="K157" s="348"/>
      <c r="L157" s="285"/>
      <c r="M157" s="358"/>
      <c r="N157" s="267" t="s">
        <v>19657</v>
      </c>
      <c r="O157" s="354"/>
      <c r="P157" s="354"/>
      <c r="Q157" s="285"/>
      <c r="R157" s="285"/>
      <c r="S157" s="285"/>
      <c r="T157" s="4"/>
      <c r="U157" s="291"/>
      <c r="V157" s="291"/>
      <c r="W157" s="4"/>
      <c r="X157" s="340"/>
      <c r="Y157" s="340"/>
      <c r="Z157" s="4"/>
      <c r="AA157" s="4"/>
      <c r="AB157" s="291"/>
      <c r="AC157" s="291"/>
      <c r="AD157" s="340"/>
      <c r="AE157" s="340"/>
      <c r="AF157" s="348"/>
      <c r="AG157" s="348"/>
      <c r="AH157" s="266" t="s">
        <v>1375</v>
      </c>
      <c r="AI157" s="291">
        <v>44326</v>
      </c>
      <c r="AJ157" s="292" t="s">
        <v>16196</v>
      </c>
      <c r="AK157" s="291"/>
      <c r="AL157" s="292"/>
      <c r="AM157" s="5" t="s">
        <v>28</v>
      </c>
      <c r="AN157" s="5" t="s">
        <v>26</v>
      </c>
      <c r="AO157" s="5" t="s">
        <v>26</v>
      </c>
      <c r="AP157" s="5"/>
      <c r="AQ157" s="5"/>
      <c r="AR157" s="5"/>
      <c r="AS157" s="337">
        <v>4690675</v>
      </c>
      <c r="AT157" s="337">
        <v>121035368</v>
      </c>
      <c r="AU157" s="5"/>
      <c r="AV157" s="5"/>
      <c r="AW157" s="5"/>
      <c r="AX157" s="266" t="s">
        <v>1375</v>
      </c>
      <c r="AY157" s="5" t="s">
        <v>26</v>
      </c>
      <c r="AZ157" s="5" t="s">
        <v>26</v>
      </c>
      <c r="BA157" s="5" t="s">
        <v>26</v>
      </c>
      <c r="BB157" s="5" t="s">
        <v>26</v>
      </c>
      <c r="BC157" s="364"/>
      <c r="BD157" s="5" t="s">
        <v>33</v>
      </c>
      <c r="BE157" s="5" t="s">
        <v>4</v>
      </c>
      <c r="BF157" s="5"/>
      <c r="BG157" s="5"/>
      <c r="BH157" s="304" t="s">
        <v>18051</v>
      </c>
      <c r="BI157" s="364"/>
      <c r="BJ157" s="4"/>
      <c r="BK157" s="4"/>
      <c r="BL157" s="4"/>
      <c r="BM157" s="4" t="s">
        <v>106</v>
      </c>
      <c r="BN157" s="4"/>
      <c r="BO157" s="4"/>
      <c r="BP157" s="4"/>
      <c r="BQ157" s="4" t="s">
        <v>8</v>
      </c>
      <c r="BR157" s="4"/>
      <c r="BS157" s="4"/>
      <c r="BT157"/>
      <c r="BU157"/>
      <c r="BV157" s="266" t="s">
        <v>1375</v>
      </c>
      <c r="BW157" s="5" t="s">
        <v>1404</v>
      </c>
      <c r="BX157" s="373"/>
      <c r="BY157" s="373"/>
      <c r="BZ157" s="133" t="s">
        <v>75</v>
      </c>
      <c r="CA157" t="s">
        <v>16955</v>
      </c>
      <c r="CB157">
        <v>12000</v>
      </c>
      <c r="CC157" s="4"/>
      <c r="CD157" s="4" t="s">
        <v>16329</v>
      </c>
      <c r="CE157" s="123" t="s">
        <v>17</v>
      </c>
      <c r="CF157" s="4"/>
      <c r="CG157" s="4"/>
      <c r="CH157" s="123"/>
      <c r="CI157" s="4"/>
      <c r="CJ157" s="5" t="s">
        <v>16743</v>
      </c>
      <c r="CK157" s="5" t="s">
        <v>16743</v>
      </c>
      <c r="CL157" s="5" t="s">
        <v>16743</v>
      </c>
      <c r="CM157" s="5" t="s">
        <v>16743</v>
      </c>
      <c r="CN157" s="284" t="s">
        <v>16891</v>
      </c>
      <c r="CO157" s="297"/>
      <c r="CP157" s="297"/>
      <c r="CQ157" s="288"/>
      <c r="CR157" s="297"/>
      <c r="CS157" s="377"/>
      <c r="CT157" s="297"/>
      <c r="CU157" s="297"/>
      <c r="CV157" s="297"/>
      <c r="CW157" s="297"/>
      <c r="CX157" s="297"/>
      <c r="CY157" s="297"/>
      <c r="CZ157" s="297"/>
      <c r="DA157" s="297"/>
      <c r="DB157" s="297"/>
      <c r="DC157" s="297"/>
      <c r="DD157" s="297"/>
      <c r="DE157" s="297"/>
      <c r="DF157" s="297"/>
      <c r="DG157" s="297"/>
      <c r="DH157" s="284" t="s">
        <v>1375</v>
      </c>
      <c r="DI157" s="197" t="s">
        <v>123</v>
      </c>
      <c r="DJ157" s="4" t="s">
        <v>2102</v>
      </c>
      <c r="DK157" s="4" t="s">
        <v>16196</v>
      </c>
      <c r="DL157" s="127" t="s">
        <v>16907</v>
      </c>
      <c r="DM157" s="4"/>
      <c r="DN157" s="4">
        <v>4690675</v>
      </c>
      <c r="DO157" s="340"/>
      <c r="DP157" s="340"/>
      <c r="DQ157" s="4" t="s">
        <v>2103</v>
      </c>
      <c r="DR157" s="340"/>
      <c r="DS157" s="340"/>
      <c r="DT157" s="340"/>
      <c r="DU157" s="340"/>
      <c r="DV157" s="4"/>
      <c r="DW157" s="4" t="s">
        <v>16911</v>
      </c>
      <c r="DX157" s="4">
        <v>1100</v>
      </c>
      <c r="DY157" s="4"/>
      <c r="DZ157" s="348"/>
      <c r="EA157" s="4" t="s">
        <v>25</v>
      </c>
      <c r="EB157" s="4">
        <v>3</v>
      </c>
      <c r="EC157" s="4" t="s">
        <v>1887</v>
      </c>
      <c r="ED157" s="340"/>
      <c r="EE157" s="340"/>
      <c r="EF157" s="340"/>
      <c r="EG157" s="348"/>
      <c r="EH157" s="348"/>
      <c r="EI157" s="4"/>
      <c r="EJ157" s="4" t="s">
        <v>26</v>
      </c>
      <c r="EK157" s="4" t="s">
        <v>25</v>
      </c>
      <c r="EL157" s="4" t="s">
        <v>26</v>
      </c>
      <c r="EM157" s="4" t="s">
        <v>1759</v>
      </c>
      <c r="EN157" s="4"/>
      <c r="EO157" s="4" t="s">
        <v>1862</v>
      </c>
      <c r="EP157" s="340"/>
      <c r="EQ157" s="4" t="s">
        <v>1863</v>
      </c>
      <c r="ER157" s="4"/>
      <c r="ES157" s="4" t="s">
        <v>4</v>
      </c>
      <c r="ET157" s="340"/>
      <c r="EU157" s="4" t="s">
        <v>116</v>
      </c>
      <c r="EV157" s="340"/>
      <c r="EW157" s="4" t="s">
        <v>1368</v>
      </c>
      <c r="EX157" s="340"/>
      <c r="EY157" s="4" t="s">
        <v>8</v>
      </c>
      <c r="EZ157" s="4"/>
      <c r="FA157" s="4" t="s">
        <v>25</v>
      </c>
      <c r="FB157" s="340"/>
      <c r="FC157" s="4" t="s">
        <v>1816</v>
      </c>
      <c r="FD157" s="340"/>
      <c r="FE157" s="4"/>
      <c r="FF157" s="4"/>
      <c r="FG157" s="4"/>
      <c r="FH157" s="4" t="s">
        <v>3884</v>
      </c>
      <c r="FI157" s="4"/>
      <c r="FJ157" s="4"/>
      <c r="FK157" s="4"/>
      <c r="FL157"/>
      <c r="FM157" s="4"/>
      <c r="FN157" s="4"/>
      <c r="FO157" s="4"/>
      <c r="FP157" s="4"/>
      <c r="FQ157" s="4"/>
      <c r="FR157" s="4"/>
      <c r="FS157" s="4"/>
      <c r="FT157" s="4"/>
      <c r="FU157" s="4"/>
      <c r="FV157"/>
      <c r="FW157" s="4"/>
      <c r="FX157" s="4"/>
      <c r="FY157" s="4"/>
      <c r="FZ157" s="4"/>
      <c r="GA157" s="4"/>
      <c r="GB157" s="4"/>
      <c r="GC157" s="340"/>
      <c r="GD157" s="340"/>
      <c r="GE157" s="340"/>
      <c r="GF157" s="348"/>
      <c r="GG157" s="348"/>
      <c r="GH157" s="3"/>
      <c r="GI157" s="4"/>
      <c r="GJ157" s="4"/>
      <c r="GK157" s="4"/>
      <c r="GL157" s="4"/>
      <c r="GM157" s="4"/>
      <c r="GN157" s="4"/>
      <c r="GO157" s="340"/>
      <c r="GP157" s="4"/>
      <c r="GQ157" s="340"/>
      <c r="GR157" s="4"/>
      <c r="GS157" s="340"/>
      <c r="GT157" s="4"/>
      <c r="GU157" s="4"/>
      <c r="GV157" s="4"/>
      <c r="GW157" s="4"/>
      <c r="GX157" s="4"/>
      <c r="GY157"/>
      <c r="GZ157"/>
      <c r="HA157" s="4"/>
      <c r="HB157" s="4"/>
      <c r="HC157" s="4" t="str">
        <f ca="1">IFERROR(INDIRECT("'[2021_Ignition_Tracker_QC_File_20210520.xlsm]Ignition Tracker'!"&amp;ADDRESS(MATCH($A157,'[3]Ignition Tracker'!$A:$A,0),MATCH(HC$1,'[3]Ignition Tracker'!$1:$1,0))),"")</f>
        <v/>
      </c>
    </row>
    <row r="158" spans="1:211" s="269" customFormat="1" x14ac:dyDescent="0.35">
      <c r="A158" s="137">
        <v>542</v>
      </c>
      <c r="B158" s="339"/>
      <c r="C158" s="123" t="s">
        <v>1412</v>
      </c>
      <c r="D158" s="124">
        <v>44326</v>
      </c>
      <c r="E158" s="124">
        <v>44326</v>
      </c>
      <c r="F158" s="340"/>
      <c r="G158" s="125" t="s">
        <v>16912</v>
      </c>
      <c r="H158" s="266" t="s">
        <v>1375</v>
      </c>
      <c r="I158" s="123"/>
      <c r="J158" s="339"/>
      <c r="K158" s="355"/>
      <c r="L158" s="267"/>
      <c r="M158" s="354"/>
      <c r="N158" s="267" t="s">
        <v>19657</v>
      </c>
      <c r="O158" s="354"/>
      <c r="P158" s="354"/>
      <c r="Q158" s="267"/>
      <c r="R158" s="267"/>
      <c r="S158" s="267"/>
      <c r="T158" s="123"/>
      <c r="U158" s="124"/>
      <c r="V158" s="124"/>
      <c r="W158" s="123"/>
      <c r="X158" s="339"/>
      <c r="Y158" s="339"/>
      <c r="Z158" s="123"/>
      <c r="AA158" s="123"/>
      <c r="AB158" s="124"/>
      <c r="AC158" s="124"/>
      <c r="AD158" s="339"/>
      <c r="AE158" s="339"/>
      <c r="AF158" s="355"/>
      <c r="AG158" s="355"/>
      <c r="AH158" s="266" t="s">
        <v>1375</v>
      </c>
      <c r="AI158" s="124">
        <v>44326</v>
      </c>
      <c r="AJ158" s="252" t="s">
        <v>2212</v>
      </c>
      <c r="AK158" s="124"/>
      <c r="AL158" s="252"/>
      <c r="AM158" s="85" t="s">
        <v>28</v>
      </c>
      <c r="AN158" s="85" t="s">
        <v>26</v>
      </c>
      <c r="AO158" s="85" t="s">
        <v>26</v>
      </c>
      <c r="AP158" s="85"/>
      <c r="AQ158" s="85"/>
      <c r="AR158" s="85"/>
      <c r="AS158" s="335">
        <v>8623563856</v>
      </c>
      <c r="AT158" s="335"/>
      <c r="AU158" s="85"/>
      <c r="AV158" s="85"/>
      <c r="AW158" s="85"/>
      <c r="AX158" s="266" t="s">
        <v>1375</v>
      </c>
      <c r="AY158" s="85" t="s">
        <v>26</v>
      </c>
      <c r="AZ158" s="85" t="s">
        <v>26</v>
      </c>
      <c r="BA158" s="85" t="s">
        <v>26</v>
      </c>
      <c r="BB158" s="85" t="s">
        <v>26</v>
      </c>
      <c r="BC158" s="348"/>
      <c r="BD158" s="85" t="s">
        <v>33</v>
      </c>
      <c r="BE158" s="85" t="s">
        <v>16</v>
      </c>
      <c r="BF158" s="85"/>
      <c r="BG158" s="85"/>
      <c r="BH158" s="304" t="s">
        <v>18051</v>
      </c>
      <c r="BI158" s="364"/>
      <c r="BJ158" s="123"/>
      <c r="BK158" s="123"/>
      <c r="BL158" s="123"/>
      <c r="BM158" s="123" t="s">
        <v>106</v>
      </c>
      <c r="BN158" s="123"/>
      <c r="BO158" s="123"/>
      <c r="BP158" s="123"/>
      <c r="BQ158" s="4" t="s">
        <v>8</v>
      </c>
      <c r="BR158" s="123"/>
      <c r="BS158" s="123"/>
      <c r="BT158"/>
      <c r="BU158"/>
      <c r="BV158" s="266" t="s">
        <v>1375</v>
      </c>
      <c r="BW158" s="85" t="s">
        <v>1404</v>
      </c>
      <c r="BX158" s="372"/>
      <c r="BY158" s="372"/>
      <c r="BZ158" s="129" t="s">
        <v>175</v>
      </c>
      <c r="CA158" t="s">
        <v>16954</v>
      </c>
      <c r="CB158">
        <v>21000</v>
      </c>
      <c r="CC158" s="123"/>
      <c r="CD158" s="123" t="s">
        <v>1457</v>
      </c>
      <c r="CE158" s="123" t="s">
        <v>17</v>
      </c>
      <c r="CF158" s="123"/>
      <c r="CG158" s="123"/>
      <c r="CH158" s="123"/>
      <c r="CI158" s="123"/>
      <c r="CJ158" s="85" t="s">
        <v>16743</v>
      </c>
      <c r="CK158" s="85" t="s">
        <v>16743</v>
      </c>
      <c r="CL158" s="85" t="s">
        <v>16743</v>
      </c>
      <c r="CM158" s="85" t="s">
        <v>16743</v>
      </c>
      <c r="CN158" s="284" t="s">
        <v>16891</v>
      </c>
      <c r="CO158" s="297"/>
      <c r="CP158" s="297"/>
      <c r="CQ158" s="288"/>
      <c r="CR158" s="297"/>
      <c r="CS158" s="377"/>
      <c r="CT158" s="297"/>
      <c r="CU158" s="297"/>
      <c r="CV158" s="297"/>
      <c r="CW158" s="297"/>
      <c r="CX158" s="297"/>
      <c r="CY158" s="297"/>
      <c r="CZ158" s="297"/>
      <c r="DA158" s="297"/>
      <c r="DB158" s="297"/>
      <c r="DC158" s="297"/>
      <c r="DD158" s="297"/>
      <c r="DE158" s="297"/>
      <c r="DF158" s="297"/>
      <c r="DG158" s="297"/>
      <c r="DH158" s="284" t="s">
        <v>1375</v>
      </c>
      <c r="DI158" s="197" t="s">
        <v>131</v>
      </c>
      <c r="DJ158" s="4" t="s">
        <v>13255</v>
      </c>
      <c r="DK158" s="4" t="s">
        <v>2212</v>
      </c>
      <c r="DL158" s="127" t="s">
        <v>16907</v>
      </c>
      <c r="DM158" s="4"/>
      <c r="DN158" s="4">
        <v>8623563856</v>
      </c>
      <c r="DO158" s="340"/>
      <c r="DP158" s="340"/>
      <c r="DQ158" s="4" t="s">
        <v>131</v>
      </c>
      <c r="DR158" s="340"/>
      <c r="DS158" s="340"/>
      <c r="DT158" s="340"/>
      <c r="DU158" s="340"/>
      <c r="DV158" s="4">
        <v>83392106</v>
      </c>
      <c r="DW158" s="4" t="s">
        <v>16913</v>
      </c>
      <c r="DX158" s="4">
        <v>1120</v>
      </c>
      <c r="DY158" s="4"/>
      <c r="DZ158" s="348"/>
      <c r="EA158" s="4" t="s">
        <v>25</v>
      </c>
      <c r="EB158" s="4"/>
      <c r="EC158" s="4"/>
      <c r="ED158" s="340"/>
      <c r="EE158" s="340"/>
      <c r="EF158" s="340"/>
      <c r="EG158" s="348"/>
      <c r="EH158" s="348"/>
      <c r="EI158" s="4"/>
      <c r="EJ158" s="4" t="s">
        <v>26</v>
      </c>
      <c r="EK158" s="4" t="s">
        <v>25</v>
      </c>
      <c r="EL158" s="4" t="s">
        <v>26</v>
      </c>
      <c r="EM158" s="4" t="s">
        <v>1759</v>
      </c>
      <c r="EN158" s="4"/>
      <c r="EO158" s="4" t="s">
        <v>1760</v>
      </c>
      <c r="EP158" s="340"/>
      <c r="EQ158" s="4" t="s">
        <v>1761</v>
      </c>
      <c r="ER158" s="4"/>
      <c r="ES158" s="4" t="s">
        <v>6</v>
      </c>
      <c r="ET158" s="340"/>
      <c r="EU158" s="4" t="s">
        <v>112</v>
      </c>
      <c r="EV158" s="340"/>
      <c r="EW158" s="4" t="s">
        <v>1370</v>
      </c>
      <c r="EX158" s="340"/>
      <c r="EY158" s="4" t="s">
        <v>8</v>
      </c>
      <c r="EZ158" s="4"/>
      <c r="FA158" s="4" t="s">
        <v>26</v>
      </c>
      <c r="FB158" s="340"/>
      <c r="FC158" s="4"/>
      <c r="FD158" s="340"/>
      <c r="FE158" s="4"/>
      <c r="FF158" s="4"/>
      <c r="FG158" s="4"/>
      <c r="FH158" s="4" t="s">
        <v>1375</v>
      </c>
      <c r="FI158" s="4"/>
      <c r="FJ158" s="4"/>
      <c r="FK158" s="4"/>
      <c r="FL158"/>
      <c r="FM158" s="4"/>
      <c r="FN158" s="4"/>
      <c r="FO158" s="4"/>
      <c r="FP158" s="4"/>
      <c r="FQ158" s="4"/>
      <c r="FR158" s="4"/>
      <c r="FS158" s="4"/>
      <c r="FT158" s="4"/>
      <c r="FU158" s="4"/>
      <c r="FV158"/>
      <c r="FW158" s="4"/>
      <c r="FX158" s="4"/>
      <c r="FY158" s="4"/>
      <c r="FZ158" s="4"/>
      <c r="GA158" s="4"/>
      <c r="GB158" s="4"/>
      <c r="GC158" s="340"/>
      <c r="GD158" s="340"/>
      <c r="GE158" s="340"/>
      <c r="GF158" s="348"/>
      <c r="GG158" s="348"/>
      <c r="GH158" s="3"/>
      <c r="GI158" s="4"/>
      <c r="GJ158" s="4"/>
      <c r="GK158" s="4"/>
      <c r="GL158" s="4"/>
      <c r="GM158" s="4"/>
      <c r="GN158" s="4"/>
      <c r="GO158" s="340"/>
      <c r="GP158" s="4"/>
      <c r="GQ158" s="340"/>
      <c r="GR158" s="4"/>
      <c r="GS158" s="340"/>
      <c r="GT158" s="4"/>
      <c r="GU158" s="4"/>
      <c r="GV158" s="4"/>
      <c r="GW158" s="4"/>
      <c r="GX158" s="4"/>
      <c r="GY158"/>
      <c r="GZ158"/>
      <c r="HA158" s="4"/>
      <c r="HB158" s="4"/>
      <c r="HC158" s="4"/>
    </row>
    <row r="159" spans="1:211" s="269" customFormat="1" ht="72.5" x14ac:dyDescent="0.35">
      <c r="A159" s="137">
        <v>541</v>
      </c>
      <c r="B159" s="340"/>
      <c r="C159" s="4" t="s">
        <v>1412</v>
      </c>
      <c r="D159" s="291">
        <v>44329</v>
      </c>
      <c r="E159" s="291">
        <v>44329</v>
      </c>
      <c r="F159" s="346"/>
      <c r="G159" s="289" t="s">
        <v>16914</v>
      </c>
      <c r="H159" s="266" t="s">
        <v>1375</v>
      </c>
      <c r="I159" s="4" t="s">
        <v>25</v>
      </c>
      <c r="J159" s="340"/>
      <c r="K159" s="348"/>
      <c r="L159" s="285">
        <v>44329</v>
      </c>
      <c r="M159" s="358"/>
      <c r="N159" s="267" t="s">
        <v>19660</v>
      </c>
      <c r="O159" s="354"/>
      <c r="P159" s="354"/>
      <c r="Q159" s="285"/>
      <c r="R159" s="285"/>
      <c r="S159" s="285"/>
      <c r="T159" s="4"/>
      <c r="U159" s="291"/>
      <c r="V159" s="291"/>
      <c r="W159" s="4"/>
      <c r="X159" s="340"/>
      <c r="Y159" s="340"/>
      <c r="Z159" s="4"/>
      <c r="AA159" s="4" t="s">
        <v>25</v>
      </c>
      <c r="AB159" s="291">
        <v>44328</v>
      </c>
      <c r="AC159" s="291">
        <v>44328</v>
      </c>
      <c r="AD159" s="340"/>
      <c r="AE159" s="340"/>
      <c r="AF159" s="348"/>
      <c r="AG159" s="348"/>
      <c r="AH159" s="266" t="s">
        <v>1375</v>
      </c>
      <c r="AI159" s="291">
        <v>44326</v>
      </c>
      <c r="AJ159" s="292" t="s">
        <v>16915</v>
      </c>
      <c r="AK159" s="291">
        <v>44326</v>
      </c>
      <c r="AL159" s="292">
        <v>0.52569444444444446</v>
      </c>
      <c r="AM159" s="5" t="s">
        <v>28</v>
      </c>
      <c r="AN159" s="5" t="s">
        <v>26</v>
      </c>
      <c r="AO159" s="5" t="s">
        <v>26</v>
      </c>
      <c r="AP159" s="5" t="s">
        <v>17216</v>
      </c>
      <c r="AQ159" s="5" t="s">
        <v>17217</v>
      </c>
      <c r="AR159" s="5"/>
      <c r="AS159" s="337" t="s">
        <v>17218</v>
      </c>
      <c r="AT159" s="337" t="s">
        <v>17219</v>
      </c>
      <c r="AU159" s="5">
        <v>120903240</v>
      </c>
      <c r="AV159" s="5"/>
      <c r="AW159" s="5" t="s">
        <v>17220</v>
      </c>
      <c r="AX159" s="266" t="s">
        <v>1375</v>
      </c>
      <c r="AY159" s="5" t="s">
        <v>25</v>
      </c>
      <c r="AZ159" s="5" t="s">
        <v>25</v>
      </c>
      <c r="BA159" s="5" t="s">
        <v>25</v>
      </c>
      <c r="BB159" s="5" t="s">
        <v>25</v>
      </c>
      <c r="BC159" s="348"/>
      <c r="BD159" s="5" t="s">
        <v>27</v>
      </c>
      <c r="BE159" s="5" t="s">
        <v>4</v>
      </c>
      <c r="BF159" s="5" t="s">
        <v>34</v>
      </c>
      <c r="BG159" s="5" t="s">
        <v>34</v>
      </c>
      <c r="BH159" s="304" t="s">
        <v>18050</v>
      </c>
      <c r="BI159" s="364"/>
      <c r="BJ159" s="4"/>
      <c r="BK159" s="4"/>
      <c r="BL159" s="4"/>
      <c r="BM159" s="4" t="s">
        <v>4</v>
      </c>
      <c r="BN159" s="4" t="s">
        <v>1380</v>
      </c>
      <c r="BO159" s="4" t="s">
        <v>1381</v>
      </c>
      <c r="BP159" s="4" t="s">
        <v>25</v>
      </c>
      <c r="BQ159" s="4" t="s">
        <v>8</v>
      </c>
      <c r="BR159" s="4" t="s">
        <v>1614</v>
      </c>
      <c r="BS159" s="4" t="s">
        <v>1563</v>
      </c>
      <c r="BT159" t="s">
        <v>17221</v>
      </c>
      <c r="BU159" t="s">
        <v>17222</v>
      </c>
      <c r="BV159" s="266" t="s">
        <v>1375</v>
      </c>
      <c r="BW159" s="5" t="s">
        <v>1405</v>
      </c>
      <c r="BX159" s="372"/>
      <c r="BY159" s="372"/>
      <c r="BZ159" s="133" t="s">
        <v>84</v>
      </c>
      <c r="CA159" t="s">
        <v>6558</v>
      </c>
      <c r="CB159">
        <v>12000</v>
      </c>
      <c r="CC159" s="4"/>
      <c r="CD159" s="4" t="s">
        <v>1368</v>
      </c>
      <c r="CE159" s="123" t="s">
        <v>17</v>
      </c>
      <c r="CF159" s="4"/>
      <c r="CG159" s="4"/>
      <c r="CH159" s="123">
        <v>300</v>
      </c>
      <c r="CI159" s="4"/>
      <c r="CJ159" s="5" t="s">
        <v>16743</v>
      </c>
      <c r="CK159" s="5" t="s">
        <v>16743</v>
      </c>
      <c r="CL159" s="5" t="s">
        <v>16743</v>
      </c>
      <c r="CM159" s="5" t="s">
        <v>16743</v>
      </c>
      <c r="CN159" s="284" t="s">
        <v>16891</v>
      </c>
      <c r="CO159" s="155">
        <v>38.950723000000004</v>
      </c>
      <c r="CP159" s="155">
        <v>-121.040047</v>
      </c>
      <c r="CQ159" s="285">
        <v>44326.569444444402</v>
      </c>
      <c r="CR159" s="155" t="s">
        <v>17210</v>
      </c>
      <c r="CS159" s="378"/>
      <c r="CT159" s="155" t="s">
        <v>15354</v>
      </c>
      <c r="CU159" s="155">
        <v>60</v>
      </c>
      <c r="CV159" s="155">
        <v>38</v>
      </c>
      <c r="CW159" s="155">
        <v>20</v>
      </c>
      <c r="CX159" s="155" t="s">
        <v>12</v>
      </c>
      <c r="CY159" s="155" t="s">
        <v>12</v>
      </c>
      <c r="CZ159" s="155" t="s">
        <v>26</v>
      </c>
      <c r="DA159" s="155">
        <v>1</v>
      </c>
      <c r="DB159" s="155"/>
      <c r="DC159" s="155" t="s">
        <v>15704</v>
      </c>
      <c r="DD159" s="155" t="s">
        <v>15687</v>
      </c>
      <c r="DE159" s="155" t="s">
        <v>15450</v>
      </c>
      <c r="DF159" s="155" t="s">
        <v>15451</v>
      </c>
      <c r="DG159" s="155"/>
      <c r="DH159" s="284" t="s">
        <v>1375</v>
      </c>
      <c r="DI159" s="293" t="s">
        <v>128</v>
      </c>
      <c r="DJ159" s="114" t="s">
        <v>2241</v>
      </c>
      <c r="DK159" s="4" t="s">
        <v>16915</v>
      </c>
      <c r="DL159" s="127" t="s">
        <v>16907</v>
      </c>
      <c r="DM159" s="4" t="s">
        <v>16916</v>
      </c>
      <c r="DN159" s="4" t="s">
        <v>16917</v>
      </c>
      <c r="DO159" s="340"/>
      <c r="DP159" s="340"/>
      <c r="DQ159" s="4" t="s">
        <v>4318</v>
      </c>
      <c r="DR159" s="340"/>
      <c r="DS159" s="340"/>
      <c r="DT159" s="340"/>
      <c r="DU159" s="340"/>
      <c r="DV159" s="4">
        <v>152241102</v>
      </c>
      <c r="DW159" s="4" t="s">
        <v>16918</v>
      </c>
      <c r="DX159" s="4">
        <v>9002</v>
      </c>
      <c r="DY159" s="4"/>
      <c r="DZ159" s="348"/>
      <c r="EA159" s="4" t="s">
        <v>25</v>
      </c>
      <c r="EB159" s="4"/>
      <c r="EC159" s="4"/>
      <c r="ED159" s="340"/>
      <c r="EE159" s="340"/>
      <c r="EF159" s="340"/>
      <c r="EG159" s="348"/>
      <c r="EH159" s="348"/>
      <c r="EI159" s="4"/>
      <c r="EJ159" s="4" t="s">
        <v>26</v>
      </c>
      <c r="EK159" s="4" t="s">
        <v>25</v>
      </c>
      <c r="EL159" s="4"/>
      <c r="EM159" s="4" t="s">
        <v>1759</v>
      </c>
      <c r="EN159" s="4"/>
      <c r="EO159" s="4" t="s">
        <v>1862</v>
      </c>
      <c r="EP159" s="340"/>
      <c r="EQ159" s="4" t="s">
        <v>1761</v>
      </c>
      <c r="ER159" s="4"/>
      <c r="ES159" s="4" t="s">
        <v>4</v>
      </c>
      <c r="ET159" s="340"/>
      <c r="EU159" s="4" t="s">
        <v>115</v>
      </c>
      <c r="EV159" s="340"/>
      <c r="EW159" s="4" t="s">
        <v>1368</v>
      </c>
      <c r="EX159" s="340"/>
      <c r="EY159" s="4" t="s">
        <v>8</v>
      </c>
      <c r="EZ159" s="4"/>
      <c r="FA159" s="4" t="s">
        <v>25</v>
      </c>
      <c r="FB159" s="340"/>
      <c r="FC159" s="4" t="s">
        <v>1816</v>
      </c>
      <c r="FD159" s="340"/>
      <c r="FE159" s="4" t="s">
        <v>1864</v>
      </c>
      <c r="FF159" s="4" t="s">
        <v>1865</v>
      </c>
      <c r="FG159" s="4" t="s">
        <v>26</v>
      </c>
      <c r="FH159" s="4" t="s">
        <v>3884</v>
      </c>
      <c r="FI159" s="4"/>
      <c r="FJ159" s="4"/>
      <c r="FK159" s="4"/>
      <c r="FL159"/>
      <c r="FM159" s="4"/>
      <c r="FN159" s="4"/>
      <c r="FO159" s="4"/>
      <c r="FP159" s="4"/>
      <c r="FQ159" s="4"/>
      <c r="FR159" s="4"/>
      <c r="FS159" s="4"/>
      <c r="FT159" s="4"/>
      <c r="FU159" s="4"/>
      <c r="FV159"/>
      <c r="FW159" s="4"/>
      <c r="FX159" s="4"/>
      <c r="FY159" s="4"/>
      <c r="FZ159" s="4"/>
      <c r="GA159" s="4"/>
      <c r="GB159" s="4"/>
      <c r="GC159" s="340"/>
      <c r="GD159" s="340"/>
      <c r="GE159" s="340"/>
      <c r="GF159" s="348"/>
      <c r="GG159" s="348"/>
      <c r="GH159" s="3"/>
      <c r="GI159" s="4"/>
      <c r="GJ159" s="4"/>
      <c r="GK159" s="4"/>
      <c r="GL159" s="4"/>
      <c r="GM159" s="4"/>
      <c r="GN159" s="4"/>
      <c r="GO159" s="340"/>
      <c r="GP159" s="4"/>
      <c r="GQ159" s="340"/>
      <c r="GR159" s="4"/>
      <c r="GS159" s="340"/>
      <c r="GT159" s="4"/>
      <c r="GU159" s="4"/>
      <c r="GV159" s="4"/>
      <c r="GW159" s="4"/>
      <c r="GX159" s="4"/>
      <c r="GY159"/>
      <c r="GZ159"/>
      <c r="HA159" s="4"/>
      <c r="HB159" s="4"/>
      <c r="HC159" s="4" t="str">
        <f ca="1">IFERROR(INDIRECT("'[2021_Ignition_Tracker_QC_File_20210520.xlsm]Ignition Tracker'!"&amp;ADDRESS(MATCH($A159,'[3]Ignition Tracker'!$A:$A,0),MATCH(HC$1,'[3]Ignition Tracker'!$1:$1,0))),"")</f>
        <v/>
      </c>
    </row>
    <row r="160" spans="1:211" s="269" customFormat="1" x14ac:dyDescent="0.35">
      <c r="A160" s="300">
        <v>540</v>
      </c>
      <c r="B160" s="340"/>
      <c r="C160" s="116" t="s">
        <v>1412</v>
      </c>
      <c r="D160" s="18">
        <v>44334</v>
      </c>
      <c r="E160" s="18">
        <v>44334</v>
      </c>
      <c r="F160" s="340"/>
      <c r="G160" s="289" t="s">
        <v>16919</v>
      </c>
      <c r="H160" s="302" t="s">
        <v>1375</v>
      </c>
      <c r="I160" s="116" t="s">
        <v>25</v>
      </c>
      <c r="J160" s="340"/>
      <c r="K160" s="348"/>
      <c r="L160" s="248">
        <v>44330</v>
      </c>
      <c r="M160" s="358"/>
      <c r="N160" s="267" t="s">
        <v>19657</v>
      </c>
      <c r="O160" s="354"/>
      <c r="P160" s="354"/>
      <c r="Q160" s="248"/>
      <c r="R160" s="248"/>
      <c r="S160" s="248"/>
      <c r="T160" s="135" t="s">
        <v>25</v>
      </c>
      <c r="U160" s="18">
        <v>44327</v>
      </c>
      <c r="V160" s="18">
        <v>44334</v>
      </c>
      <c r="W160" s="4" t="s">
        <v>1457</v>
      </c>
      <c r="X160" s="340"/>
      <c r="Y160" s="340"/>
      <c r="Z160" s="116"/>
      <c r="AA160" s="135" t="s">
        <v>25</v>
      </c>
      <c r="AB160" s="18">
        <v>44327</v>
      </c>
      <c r="AC160" s="18">
        <v>44329</v>
      </c>
      <c r="AD160" s="340"/>
      <c r="AE160" s="340"/>
      <c r="AF160" s="348"/>
      <c r="AG160" s="348"/>
      <c r="AH160" s="302" t="s">
        <v>1375</v>
      </c>
      <c r="AI160" s="18">
        <v>44326</v>
      </c>
      <c r="AJ160" s="303" t="s">
        <v>3148</v>
      </c>
      <c r="AK160" s="18">
        <v>44326</v>
      </c>
      <c r="AL160" s="303">
        <v>0.38055555555555554</v>
      </c>
      <c r="AM160" s="135" t="s">
        <v>28</v>
      </c>
      <c r="AN160" s="135" t="s">
        <v>26</v>
      </c>
      <c r="AO160" s="135" t="s">
        <v>26</v>
      </c>
      <c r="AP160" s="135" t="s">
        <v>16920</v>
      </c>
      <c r="AQ160" s="135" t="s">
        <v>16921</v>
      </c>
      <c r="AR160" s="135"/>
      <c r="AS160" s="336" t="s">
        <v>16922</v>
      </c>
      <c r="AT160" s="336">
        <v>121018740</v>
      </c>
      <c r="AU160" s="135"/>
      <c r="AV160" s="135"/>
      <c r="AW160" s="135"/>
      <c r="AX160" s="302" t="s">
        <v>1375</v>
      </c>
      <c r="AY160" s="135" t="s">
        <v>25</v>
      </c>
      <c r="AZ160" s="135" t="s">
        <v>25</v>
      </c>
      <c r="BA160" s="135" t="s">
        <v>25</v>
      </c>
      <c r="BB160" s="135" t="s">
        <v>25</v>
      </c>
      <c r="BC160" s="365"/>
      <c r="BD160" s="135" t="s">
        <v>27</v>
      </c>
      <c r="BE160" s="135" t="s">
        <v>13</v>
      </c>
      <c r="BF160" s="135" t="s">
        <v>34</v>
      </c>
      <c r="BG160" s="135" t="s">
        <v>34</v>
      </c>
      <c r="BH160" s="116" t="s">
        <v>114</v>
      </c>
      <c r="BI160" s="364"/>
      <c r="BJ160" s="116"/>
      <c r="BK160" s="116"/>
      <c r="BL160" s="116"/>
      <c r="BM160" s="116" t="s">
        <v>103</v>
      </c>
      <c r="BN160" s="116" t="s">
        <v>1380</v>
      </c>
      <c r="BO160" s="116" t="s">
        <v>1389</v>
      </c>
      <c r="BP160" s="116" t="s">
        <v>25</v>
      </c>
      <c r="BQ160" s="116" t="s">
        <v>8</v>
      </c>
      <c r="BR160" s="116" t="s">
        <v>1614</v>
      </c>
      <c r="BS160" s="116" t="s">
        <v>1563</v>
      </c>
      <c r="BT160" t="s">
        <v>3622</v>
      </c>
      <c r="BU160" t="s">
        <v>17545</v>
      </c>
      <c r="BV160" s="302" t="s">
        <v>1375</v>
      </c>
      <c r="BW160" s="135" t="s">
        <v>1404</v>
      </c>
      <c r="BX160" s="373"/>
      <c r="BY160" s="373"/>
      <c r="BZ160" s="10" t="s">
        <v>175</v>
      </c>
      <c r="CA160" t="s">
        <v>10360</v>
      </c>
      <c r="CB160">
        <v>21000</v>
      </c>
      <c r="CC160" s="116"/>
      <c r="CD160" s="116" t="s">
        <v>1457</v>
      </c>
      <c r="CE160" s="116"/>
      <c r="CF160" s="116"/>
      <c r="CG160" s="116"/>
      <c r="CH160" s="304">
        <v>300</v>
      </c>
      <c r="CI160" s="116"/>
      <c r="CJ160" s="135" t="s">
        <v>16743</v>
      </c>
      <c r="CK160" s="135" t="s">
        <v>16743</v>
      </c>
      <c r="CL160" s="135" t="s">
        <v>16743</v>
      </c>
      <c r="CM160" s="135" t="s">
        <v>16743</v>
      </c>
      <c r="CN160" s="284" t="s">
        <v>16891</v>
      </c>
      <c r="CO160" s="297"/>
      <c r="CP160" s="297"/>
      <c r="CQ160" s="288"/>
      <c r="CR160" s="297"/>
      <c r="CS160" s="377"/>
      <c r="CT160" s="297"/>
      <c r="CU160" s="297"/>
      <c r="CV160" s="297"/>
      <c r="CW160" s="297"/>
      <c r="CX160" s="297"/>
      <c r="CY160" s="297"/>
      <c r="CZ160" s="297"/>
      <c r="DA160" s="297"/>
      <c r="DB160" s="297"/>
      <c r="DC160" s="297"/>
      <c r="DD160" s="297"/>
      <c r="DE160" s="297"/>
      <c r="DF160" s="297"/>
      <c r="DG160" s="297"/>
      <c r="DH160" s="284" t="s">
        <v>1375</v>
      </c>
      <c r="DI160" s="197" t="s">
        <v>131</v>
      </c>
      <c r="DJ160" s="4" t="s">
        <v>13255</v>
      </c>
      <c r="DK160" s="4" t="s">
        <v>3148</v>
      </c>
      <c r="DL160" s="127" t="s">
        <v>16907</v>
      </c>
      <c r="DM160" s="4" t="s">
        <v>16920</v>
      </c>
      <c r="DN160" s="4" t="s">
        <v>16922</v>
      </c>
      <c r="DO160" s="340"/>
      <c r="DP160" s="340"/>
      <c r="DQ160" s="4" t="s">
        <v>131</v>
      </c>
      <c r="DR160" s="340"/>
      <c r="DS160" s="340"/>
      <c r="DT160" s="340"/>
      <c r="DU160" s="340"/>
      <c r="DV160" s="4">
        <v>83392106</v>
      </c>
      <c r="DW160" s="4" t="s">
        <v>16923</v>
      </c>
      <c r="DX160" s="4">
        <v>9260</v>
      </c>
      <c r="DY160" s="4"/>
      <c r="DZ160" s="348"/>
      <c r="EA160" s="4" t="s">
        <v>25</v>
      </c>
      <c r="EB160" s="4"/>
      <c r="EC160" s="4"/>
      <c r="ED160" s="340"/>
      <c r="EE160" s="340"/>
      <c r="EF160" s="340"/>
      <c r="EG160" s="348"/>
      <c r="EH160" s="348"/>
      <c r="EI160" s="4"/>
      <c r="EJ160" s="4" t="s">
        <v>26</v>
      </c>
      <c r="EK160" s="4" t="s">
        <v>25</v>
      </c>
      <c r="EL160" s="4"/>
      <c r="EM160" s="4" t="s">
        <v>1759</v>
      </c>
      <c r="EN160" s="4"/>
      <c r="EO160" s="4" t="s">
        <v>1760</v>
      </c>
      <c r="EP160" s="340"/>
      <c r="EQ160" s="4" t="s">
        <v>1761</v>
      </c>
      <c r="ER160" s="4"/>
      <c r="ES160" s="4" t="s">
        <v>1888</v>
      </c>
      <c r="ET160" s="340"/>
      <c r="EU160" s="4" t="s">
        <v>114</v>
      </c>
      <c r="EV160" s="340"/>
      <c r="EW160" s="4" t="s">
        <v>1370</v>
      </c>
      <c r="EX160" s="340"/>
      <c r="EY160" s="4" t="s">
        <v>8</v>
      </c>
      <c r="EZ160" s="4"/>
      <c r="FA160" s="4" t="s">
        <v>26</v>
      </c>
      <c r="FB160" s="340"/>
      <c r="FC160" s="4"/>
      <c r="FD160" s="340"/>
      <c r="FE160" s="4" t="s">
        <v>2023</v>
      </c>
      <c r="FF160" s="4" t="s">
        <v>1865</v>
      </c>
      <c r="FG160" s="4" t="s">
        <v>26</v>
      </c>
      <c r="FH160" s="4" t="s">
        <v>1375</v>
      </c>
      <c r="FI160" s="4" t="s">
        <v>1839</v>
      </c>
      <c r="FJ160" s="4" t="s">
        <v>88</v>
      </c>
      <c r="FK160" s="4" t="s">
        <v>88</v>
      </c>
      <c r="FL160" t="s">
        <v>16924</v>
      </c>
      <c r="FM160" s="4" t="s">
        <v>16921</v>
      </c>
      <c r="FN160" s="4" t="s">
        <v>1839</v>
      </c>
      <c r="FO160" s="4" t="s">
        <v>1890</v>
      </c>
      <c r="FP160" s="4" t="s">
        <v>16925</v>
      </c>
      <c r="FQ160" s="4" t="s">
        <v>16926</v>
      </c>
      <c r="FR160" s="4" t="s">
        <v>1434</v>
      </c>
      <c r="FS160" s="4" t="s">
        <v>1844</v>
      </c>
      <c r="FT160" s="4" t="s">
        <v>1845</v>
      </c>
      <c r="FU160" s="4" t="s">
        <v>9</v>
      </c>
      <c r="FV160" t="s">
        <v>16927</v>
      </c>
      <c r="FW160" s="4" t="s">
        <v>1846</v>
      </c>
      <c r="FX160" s="4" t="s">
        <v>1424</v>
      </c>
      <c r="FY160" s="4" t="s">
        <v>16920</v>
      </c>
      <c r="FZ160" s="4" t="s">
        <v>2057</v>
      </c>
      <c r="GA160" s="4" t="s">
        <v>56</v>
      </c>
      <c r="GB160" s="4" t="s">
        <v>16928</v>
      </c>
      <c r="GC160" s="340"/>
      <c r="GD160" s="340"/>
      <c r="GE160" s="340"/>
      <c r="GF160" s="348"/>
      <c r="GG160" s="348"/>
      <c r="GH160" s="3" t="s">
        <v>1375</v>
      </c>
      <c r="GI160" s="4" t="s">
        <v>9</v>
      </c>
      <c r="GJ160" s="4" t="s">
        <v>1433</v>
      </c>
      <c r="GK160" s="4" t="s">
        <v>1375</v>
      </c>
      <c r="GL160" s="4" t="s">
        <v>9</v>
      </c>
      <c r="GM160" s="4" t="s">
        <v>1848</v>
      </c>
      <c r="GN160" s="4"/>
      <c r="GO160" s="340"/>
      <c r="GP160" s="4"/>
      <c r="GQ160" s="340"/>
      <c r="GR160" s="4"/>
      <c r="GS160" s="340"/>
      <c r="GT160" s="4"/>
      <c r="GU160" s="4"/>
      <c r="GV160" s="4"/>
      <c r="GW160" s="4"/>
      <c r="GX160" s="4"/>
      <c r="GY160"/>
      <c r="GZ160"/>
      <c r="HA160" s="4"/>
      <c r="HB160" s="4"/>
      <c r="HC160" s="4"/>
    </row>
    <row r="161" spans="1:211" s="269" customFormat="1" ht="43.5" x14ac:dyDescent="0.35">
      <c r="A161" s="137">
        <v>539</v>
      </c>
      <c r="B161" s="340"/>
      <c r="C161" s="4" t="s">
        <v>1412</v>
      </c>
      <c r="D161" s="291">
        <v>44328</v>
      </c>
      <c r="E161" s="291">
        <v>44328</v>
      </c>
      <c r="F161" s="346"/>
      <c r="G161" s="289" t="s">
        <v>16929</v>
      </c>
      <c r="H161" s="266" t="s">
        <v>1375</v>
      </c>
      <c r="I161" s="4" t="s">
        <v>25</v>
      </c>
      <c r="J161" s="340"/>
      <c r="K161" s="348"/>
      <c r="L161" s="285">
        <v>44327</v>
      </c>
      <c r="M161" s="358"/>
      <c r="N161" s="267" t="s">
        <v>19660</v>
      </c>
      <c r="O161" s="354"/>
      <c r="P161" s="354"/>
      <c r="Q161" s="285"/>
      <c r="R161" s="285"/>
      <c r="S161" s="285"/>
      <c r="T161" s="4"/>
      <c r="U161" s="291"/>
      <c r="V161" s="291"/>
      <c r="W161" s="4"/>
      <c r="X161" s="340"/>
      <c r="Y161" s="340"/>
      <c r="Z161" s="4"/>
      <c r="AA161" s="4"/>
      <c r="AB161" s="291"/>
      <c r="AC161" s="291"/>
      <c r="AD161" s="340"/>
      <c r="AE161" s="340"/>
      <c r="AF161" s="348"/>
      <c r="AG161" s="348"/>
      <c r="AH161" s="266" t="s">
        <v>1375</v>
      </c>
      <c r="AI161" s="291">
        <v>44326</v>
      </c>
      <c r="AJ161" s="292">
        <v>0.2986111111111111</v>
      </c>
      <c r="AK161" s="291">
        <v>44326</v>
      </c>
      <c r="AL161" s="292" t="s">
        <v>16930</v>
      </c>
      <c r="AM161" s="5" t="s">
        <v>28</v>
      </c>
      <c r="AN161" s="5" t="s">
        <v>26</v>
      </c>
      <c r="AO161" s="5" t="s">
        <v>26</v>
      </c>
      <c r="AP161" s="5" t="s">
        <v>16931</v>
      </c>
      <c r="AQ161" s="5" t="s">
        <v>16932</v>
      </c>
      <c r="AR161" s="5"/>
      <c r="AS161" s="337" t="s">
        <v>17223</v>
      </c>
      <c r="AT161" s="337">
        <v>120991691</v>
      </c>
      <c r="AU161" s="5"/>
      <c r="AV161" s="5"/>
      <c r="AW161" s="5" t="s">
        <v>17224</v>
      </c>
      <c r="AX161" s="266" t="s">
        <v>1375</v>
      </c>
      <c r="AY161" s="5" t="s">
        <v>25</v>
      </c>
      <c r="AZ161" s="5" t="s">
        <v>25</v>
      </c>
      <c r="BA161" s="5" t="s">
        <v>25</v>
      </c>
      <c r="BB161" s="5" t="s">
        <v>25</v>
      </c>
      <c r="BC161" s="348"/>
      <c r="BD161" s="5" t="s">
        <v>27</v>
      </c>
      <c r="BE161" s="5" t="s">
        <v>4</v>
      </c>
      <c r="BF161" s="5" t="s">
        <v>34</v>
      </c>
      <c r="BG161" s="5" t="s">
        <v>34</v>
      </c>
      <c r="BH161" s="304" t="s">
        <v>18047</v>
      </c>
      <c r="BI161" s="364"/>
      <c r="BJ161" s="4"/>
      <c r="BK161" s="4"/>
      <c r="BL161" s="4"/>
      <c r="BM161" s="4" t="s">
        <v>4</v>
      </c>
      <c r="BN161" s="4" t="s">
        <v>1380</v>
      </c>
      <c r="BO161" s="4" t="s">
        <v>1642</v>
      </c>
      <c r="BP161" s="4" t="s">
        <v>25</v>
      </c>
      <c r="BQ161" s="4" t="s">
        <v>8</v>
      </c>
      <c r="BR161" s="4" t="s">
        <v>1614</v>
      </c>
      <c r="BS161" s="4" t="s">
        <v>1563</v>
      </c>
      <c r="BT161" t="s">
        <v>4840</v>
      </c>
      <c r="BU161" t="s">
        <v>17225</v>
      </c>
      <c r="BV161" s="266" t="s">
        <v>1375</v>
      </c>
      <c r="BW161" s="5" t="s">
        <v>44</v>
      </c>
      <c r="BX161" s="372"/>
      <c r="BY161" s="372"/>
      <c r="BZ161" s="133" t="s">
        <v>225</v>
      </c>
      <c r="CA161" t="s">
        <v>7609</v>
      </c>
      <c r="CB161">
        <v>12000</v>
      </c>
      <c r="CC161" s="4"/>
      <c r="CD161" s="4" t="s">
        <v>1368</v>
      </c>
      <c r="CE161" s="123" t="s">
        <v>1451</v>
      </c>
      <c r="CF161" s="4"/>
      <c r="CG161" s="4"/>
      <c r="CH161" s="123">
        <v>280</v>
      </c>
      <c r="CI161" s="4"/>
      <c r="CJ161" s="5" t="s">
        <v>16743</v>
      </c>
      <c r="CK161" s="5" t="s">
        <v>16743</v>
      </c>
      <c r="CL161" s="5" t="s">
        <v>16743</v>
      </c>
      <c r="CM161" s="5" t="s">
        <v>16743</v>
      </c>
      <c r="CN161" s="284" t="s">
        <v>16891</v>
      </c>
      <c r="CO161" s="155">
        <v>39.812736999999998</v>
      </c>
      <c r="CP161" s="155">
        <v>-121.58046299999999</v>
      </c>
      <c r="CQ161" s="285">
        <v>44327</v>
      </c>
      <c r="CR161" s="155" t="s">
        <v>17209</v>
      </c>
      <c r="CS161" s="378"/>
      <c r="CT161" s="155" t="s">
        <v>15358</v>
      </c>
      <c r="CU161" s="155">
        <v>125</v>
      </c>
      <c r="CV161" s="155">
        <v>41</v>
      </c>
      <c r="CW161" s="155">
        <v>55</v>
      </c>
      <c r="CX161" s="155" t="s">
        <v>12</v>
      </c>
      <c r="CY161" s="155" t="s">
        <v>15681</v>
      </c>
      <c r="CZ161" s="155" t="s">
        <v>26</v>
      </c>
      <c r="DA161" s="155">
        <v>1</v>
      </c>
      <c r="DB161" s="155"/>
      <c r="DC161" s="155" t="s">
        <v>15686</v>
      </c>
      <c r="DD161" s="155" t="s">
        <v>15683</v>
      </c>
      <c r="DE161" s="155" t="s">
        <v>15450</v>
      </c>
      <c r="DF161" s="155" t="s">
        <v>15451</v>
      </c>
      <c r="DG161" s="155"/>
      <c r="DH161" s="284" t="s">
        <v>1375</v>
      </c>
      <c r="DI161" s="197" t="s">
        <v>120</v>
      </c>
      <c r="DJ161" s="4" t="s">
        <v>3960</v>
      </c>
      <c r="DK161" s="4" t="s">
        <v>16930</v>
      </c>
      <c r="DL161" s="127" t="s">
        <v>16907</v>
      </c>
      <c r="DM161" s="4" t="s">
        <v>16931</v>
      </c>
      <c r="DN161" s="4" t="s">
        <v>16933</v>
      </c>
      <c r="DO161" s="340"/>
      <c r="DP161" s="340"/>
      <c r="DQ161" s="4" t="s">
        <v>3962</v>
      </c>
      <c r="DR161" s="340"/>
      <c r="DS161" s="340"/>
      <c r="DT161" s="340"/>
      <c r="DU161" s="340"/>
      <c r="DV161" s="4">
        <v>102831105</v>
      </c>
      <c r="DW161" s="4" t="s">
        <v>16934</v>
      </c>
      <c r="DX161" s="4">
        <v>9002</v>
      </c>
      <c r="DY161" s="4"/>
      <c r="DZ161" s="348"/>
      <c r="EA161" s="4" t="s">
        <v>25</v>
      </c>
      <c r="EB161" s="4">
        <v>4</v>
      </c>
      <c r="EC161" s="4" t="s">
        <v>1887</v>
      </c>
      <c r="ED161" s="340"/>
      <c r="EE161" s="340"/>
      <c r="EF161" s="340"/>
      <c r="EG161" s="348"/>
      <c r="EH161" s="348"/>
      <c r="EI161" s="4"/>
      <c r="EJ161" s="4" t="s">
        <v>26</v>
      </c>
      <c r="EK161" s="4" t="s">
        <v>25</v>
      </c>
      <c r="EL161" s="4"/>
      <c r="EM161" s="4" t="s">
        <v>2142</v>
      </c>
      <c r="EN161" s="4"/>
      <c r="EO161" s="4" t="s">
        <v>1835</v>
      </c>
      <c r="EP161" s="340"/>
      <c r="EQ161" s="4" t="s">
        <v>1863</v>
      </c>
      <c r="ER161" s="4"/>
      <c r="ES161" s="4" t="s">
        <v>1888</v>
      </c>
      <c r="ET161" s="340"/>
      <c r="EU161" s="4" t="s">
        <v>114</v>
      </c>
      <c r="EV161" s="340"/>
      <c r="EW161" s="4" t="s">
        <v>1368</v>
      </c>
      <c r="EX161" s="340"/>
      <c r="EY161" s="4" t="s">
        <v>8</v>
      </c>
      <c r="EZ161" s="4"/>
      <c r="FA161" s="4" t="s">
        <v>25</v>
      </c>
      <c r="FB161" s="340"/>
      <c r="FC161" s="4" t="s">
        <v>1816</v>
      </c>
      <c r="FD161" s="340"/>
      <c r="FE161" s="4" t="s">
        <v>1864</v>
      </c>
      <c r="FF161" s="4" t="s">
        <v>1865</v>
      </c>
      <c r="FG161" s="4" t="s">
        <v>25</v>
      </c>
      <c r="FH161" s="4" t="s">
        <v>3884</v>
      </c>
      <c r="FI161" s="4" t="s">
        <v>1839</v>
      </c>
      <c r="FJ161" s="4" t="s">
        <v>1994</v>
      </c>
      <c r="FK161" s="4" t="s">
        <v>91</v>
      </c>
      <c r="FL161" t="s">
        <v>16935</v>
      </c>
      <c r="FM161" s="4" t="s">
        <v>16932</v>
      </c>
      <c r="FN161" s="4" t="s">
        <v>1839</v>
      </c>
      <c r="FO161" s="4" t="s">
        <v>16787</v>
      </c>
      <c r="FP161" s="4" t="s">
        <v>13285</v>
      </c>
      <c r="FQ161" s="4" t="s">
        <v>16936</v>
      </c>
      <c r="FR161" s="4" t="s">
        <v>1869</v>
      </c>
      <c r="FS161" s="4" t="s">
        <v>1870</v>
      </c>
      <c r="FT161" s="4" t="s">
        <v>1845</v>
      </c>
      <c r="FU161" s="4" t="s">
        <v>9</v>
      </c>
      <c r="FV161" t="s">
        <v>16937</v>
      </c>
      <c r="FW161" s="4" t="s">
        <v>1846</v>
      </c>
      <c r="FX161" s="4" t="s">
        <v>46</v>
      </c>
      <c r="FY161" s="4" t="s">
        <v>16931</v>
      </c>
      <c r="FZ161" s="4" t="s">
        <v>2000</v>
      </c>
      <c r="GA161" s="4" t="s">
        <v>1375</v>
      </c>
      <c r="GB161" s="4" t="s">
        <v>1375</v>
      </c>
      <c r="GC161" s="340"/>
      <c r="GD161" s="340"/>
      <c r="GE161" s="340"/>
      <c r="GF161" s="348"/>
      <c r="GG161" s="348"/>
      <c r="GH161" s="3" t="s">
        <v>1375</v>
      </c>
      <c r="GI161" s="4" t="s">
        <v>9</v>
      </c>
      <c r="GJ161" s="4" t="s">
        <v>2120</v>
      </c>
      <c r="GK161" s="4" t="s">
        <v>1375</v>
      </c>
      <c r="GL161" s="4" t="s">
        <v>9</v>
      </c>
      <c r="GM161" s="4" t="s">
        <v>1375</v>
      </c>
      <c r="GN161" s="4"/>
      <c r="GO161" s="340"/>
      <c r="GP161" s="4"/>
      <c r="GQ161" s="340"/>
      <c r="GR161" s="4"/>
      <c r="GS161" s="340"/>
      <c r="GT161" s="4"/>
      <c r="GU161" s="4"/>
      <c r="GV161" s="4"/>
      <c r="GW161" s="4"/>
      <c r="GX161" s="4"/>
      <c r="GY161"/>
      <c r="GZ161"/>
      <c r="HA161" s="4"/>
      <c r="HB161" s="4"/>
      <c r="HC161" s="4" t="str">
        <f ca="1">IFERROR(INDIRECT("'[2021_Ignition_Tracker_QC_File_20210518.xlsm]Ignition Tracker'!"&amp;ADDRESS(MATCH($A161,'[4]Ignition Tracker'!$A:$A,0),MATCH(HC$1,'[4]Ignition Tracker'!$1:$1,0))),"")</f>
        <v/>
      </c>
    </row>
    <row r="162" spans="1:211" s="269" customFormat="1" ht="29" x14ac:dyDescent="0.35">
      <c r="A162" s="137">
        <v>538</v>
      </c>
      <c r="B162" s="340"/>
      <c r="C162" s="4" t="s">
        <v>1412</v>
      </c>
      <c r="D162" s="291">
        <v>44329</v>
      </c>
      <c r="E162" s="291">
        <v>44329</v>
      </c>
      <c r="F162" s="346"/>
      <c r="G162" s="289" t="s">
        <v>16938</v>
      </c>
      <c r="H162" s="266" t="s">
        <v>1375</v>
      </c>
      <c r="I162" s="4" t="s">
        <v>25</v>
      </c>
      <c r="J162" s="340"/>
      <c r="K162" s="348"/>
      <c r="L162" s="285">
        <v>44329</v>
      </c>
      <c r="M162" s="358"/>
      <c r="N162" s="267" t="s">
        <v>19660</v>
      </c>
      <c r="O162" s="354"/>
      <c r="P162" s="354"/>
      <c r="Q162" s="285"/>
      <c r="R162" s="285"/>
      <c r="S162" s="285"/>
      <c r="T162" s="4"/>
      <c r="U162" s="291"/>
      <c r="V162" s="291"/>
      <c r="W162" s="4"/>
      <c r="X162" s="340"/>
      <c r="Y162" s="340"/>
      <c r="Z162" s="4"/>
      <c r="AA162" s="4"/>
      <c r="AB162" s="291"/>
      <c r="AC162" s="291"/>
      <c r="AD162" s="340"/>
      <c r="AE162" s="340"/>
      <c r="AF162" s="348"/>
      <c r="AG162" s="348"/>
      <c r="AH162" s="266" t="s">
        <v>1375</v>
      </c>
      <c r="AI162" s="291">
        <v>44326</v>
      </c>
      <c r="AJ162" s="292" t="s">
        <v>16939</v>
      </c>
      <c r="AK162" s="291">
        <v>44326</v>
      </c>
      <c r="AL162" s="292">
        <v>0.23680555555555557</v>
      </c>
      <c r="AM162" s="5" t="s">
        <v>28</v>
      </c>
      <c r="AN162" s="5" t="s">
        <v>26</v>
      </c>
      <c r="AO162" s="5" t="s">
        <v>26</v>
      </c>
      <c r="AP162" s="5" t="s">
        <v>16940</v>
      </c>
      <c r="AQ162" s="5" t="s">
        <v>16941</v>
      </c>
      <c r="AR162" s="5"/>
      <c r="AS162" s="337" t="s">
        <v>17226</v>
      </c>
      <c r="AT162" s="337">
        <v>120997884</v>
      </c>
      <c r="AU162" s="5">
        <v>119103553</v>
      </c>
      <c r="AV162" s="5"/>
      <c r="AW162" s="5" t="s">
        <v>17227</v>
      </c>
      <c r="AX162" s="266" t="s">
        <v>1375</v>
      </c>
      <c r="AY162" s="5" t="s">
        <v>25</v>
      </c>
      <c r="AZ162" s="5" t="s">
        <v>25</v>
      </c>
      <c r="BA162" s="5" t="s">
        <v>25</v>
      </c>
      <c r="BB162" s="5" t="s">
        <v>25</v>
      </c>
      <c r="BC162" s="348"/>
      <c r="BD162" s="5" t="s">
        <v>27</v>
      </c>
      <c r="BE162" s="5" t="s">
        <v>13</v>
      </c>
      <c r="BF162" s="5" t="s">
        <v>34</v>
      </c>
      <c r="BG162" s="5" t="s">
        <v>34</v>
      </c>
      <c r="BH162" s="304" t="s">
        <v>18049</v>
      </c>
      <c r="BI162" s="364"/>
      <c r="BJ162" s="4"/>
      <c r="BK162" s="4"/>
      <c r="BL162" s="4"/>
      <c r="BM162" s="4" t="s">
        <v>107</v>
      </c>
      <c r="BN162" s="4" t="s">
        <v>1380</v>
      </c>
      <c r="BO162" s="4" t="s">
        <v>42</v>
      </c>
      <c r="BP162" s="4" t="s">
        <v>25</v>
      </c>
      <c r="BQ162" s="4" t="s">
        <v>8</v>
      </c>
      <c r="BR162" s="4" t="s">
        <v>1614</v>
      </c>
      <c r="BS162" s="4" t="s">
        <v>1563</v>
      </c>
      <c r="BT162" t="s">
        <v>7</v>
      </c>
      <c r="BU162" t="s">
        <v>17228</v>
      </c>
      <c r="BV162" s="266" t="s">
        <v>1375</v>
      </c>
      <c r="BW162" s="5" t="s">
        <v>43</v>
      </c>
      <c r="BX162" s="372"/>
      <c r="BY162" s="372"/>
      <c r="BZ162" s="133" t="s">
        <v>177</v>
      </c>
      <c r="CA162" t="s">
        <v>7366</v>
      </c>
      <c r="CB162">
        <v>12000</v>
      </c>
      <c r="CC162" s="4"/>
      <c r="CD162" s="4" t="s">
        <v>1368</v>
      </c>
      <c r="CE162" s="123" t="s">
        <v>1450</v>
      </c>
      <c r="CF162" s="4"/>
      <c r="CG162" s="4"/>
      <c r="CH162" s="123">
        <v>340</v>
      </c>
      <c r="CI162" s="4"/>
      <c r="CJ162" s="5" t="s">
        <v>16743</v>
      </c>
      <c r="CK162" s="5" t="s">
        <v>16743</v>
      </c>
      <c r="CL162" s="5" t="s">
        <v>16743</v>
      </c>
      <c r="CM162" s="5" t="s">
        <v>16743</v>
      </c>
      <c r="CN162" s="284" t="s">
        <v>16891</v>
      </c>
      <c r="CO162" s="155"/>
      <c r="CP162" s="155"/>
      <c r="CQ162" s="285"/>
      <c r="CR162" s="155"/>
      <c r="CS162" s="378"/>
      <c r="CT162" s="155"/>
      <c r="CU162" s="155"/>
      <c r="CV162" s="155"/>
      <c r="CW162" s="155"/>
      <c r="CX162" s="155"/>
      <c r="CY162" s="155"/>
      <c r="CZ162" s="155"/>
      <c r="DA162" s="155"/>
      <c r="DB162" s="155"/>
      <c r="DC162" s="155"/>
      <c r="DD162" s="155"/>
      <c r="DE162" s="155"/>
      <c r="DF162" s="155"/>
      <c r="DG162" s="155"/>
      <c r="DH162" s="284" t="s">
        <v>1375</v>
      </c>
      <c r="DI162" s="197" t="s">
        <v>127</v>
      </c>
      <c r="DJ162" s="4" t="s">
        <v>16943</v>
      </c>
      <c r="DK162" s="4" t="s">
        <v>16939</v>
      </c>
      <c r="DL162" s="127" t="s">
        <v>16907</v>
      </c>
      <c r="DM162" s="4" t="s">
        <v>16940</v>
      </c>
      <c r="DN162" s="4" t="s">
        <v>16942</v>
      </c>
      <c r="DO162" s="340"/>
      <c r="DP162" s="340"/>
      <c r="DQ162" s="4" t="s">
        <v>16944</v>
      </c>
      <c r="DR162" s="340"/>
      <c r="DS162" s="340"/>
      <c r="DT162" s="340"/>
      <c r="DU162" s="340"/>
      <c r="DV162" s="4">
        <v>163751102</v>
      </c>
      <c r="DW162" s="4" t="s">
        <v>16945</v>
      </c>
      <c r="DX162" s="4">
        <v>9002</v>
      </c>
      <c r="DY162" s="4"/>
      <c r="DZ162" s="348"/>
      <c r="EA162" s="4" t="s">
        <v>25</v>
      </c>
      <c r="EB162" s="4">
        <v>4</v>
      </c>
      <c r="EC162" s="4" t="s">
        <v>1887</v>
      </c>
      <c r="ED162" s="340"/>
      <c r="EE162" s="340"/>
      <c r="EF162" s="340"/>
      <c r="EG162" s="348"/>
      <c r="EH162" s="348"/>
      <c r="EI162" s="4" t="s">
        <v>16946</v>
      </c>
      <c r="EJ162" s="4" t="s">
        <v>26</v>
      </c>
      <c r="EK162" s="4" t="s">
        <v>25</v>
      </c>
      <c r="EL162" s="4"/>
      <c r="EM162" s="4" t="s">
        <v>1759</v>
      </c>
      <c r="EN162" s="4" t="s">
        <v>16947</v>
      </c>
      <c r="EO162" s="4" t="s">
        <v>1862</v>
      </c>
      <c r="EP162" s="340"/>
      <c r="EQ162" s="4" t="s">
        <v>1761</v>
      </c>
      <c r="ER162" s="4"/>
      <c r="ES162" s="4" t="s">
        <v>1992</v>
      </c>
      <c r="ET162" s="340"/>
      <c r="EU162" s="4" t="s">
        <v>115</v>
      </c>
      <c r="EV162" s="340"/>
      <c r="EW162" s="4" t="s">
        <v>1370</v>
      </c>
      <c r="EX162" s="340"/>
      <c r="EY162" s="4" t="s">
        <v>8</v>
      </c>
      <c r="EZ162" s="4"/>
      <c r="FA162" s="4" t="s">
        <v>26</v>
      </c>
      <c r="FB162" s="340"/>
      <c r="FC162" s="4"/>
      <c r="FD162" s="340"/>
      <c r="FE162" s="4" t="s">
        <v>1993</v>
      </c>
      <c r="FF162" s="4" t="s">
        <v>1865</v>
      </c>
      <c r="FG162" s="4" t="s">
        <v>26</v>
      </c>
      <c r="FH162" s="4" t="s">
        <v>3884</v>
      </c>
      <c r="FI162" s="4" t="s">
        <v>1839</v>
      </c>
      <c r="FJ162" s="4" t="s">
        <v>55</v>
      </c>
      <c r="FK162" s="4" t="s">
        <v>678</v>
      </c>
      <c r="FL162" t="s">
        <v>16948</v>
      </c>
      <c r="FM162" s="4" t="s">
        <v>16941</v>
      </c>
      <c r="FN162" s="4" t="s">
        <v>1839</v>
      </c>
      <c r="FO162" s="4" t="s">
        <v>1890</v>
      </c>
      <c r="FP162" s="4" t="s">
        <v>16949</v>
      </c>
      <c r="FQ162" s="4" t="s">
        <v>16950</v>
      </c>
      <c r="FR162" s="4" t="s">
        <v>1869</v>
      </c>
      <c r="FS162" s="4" t="s">
        <v>2456</v>
      </c>
      <c r="FT162" s="4" t="s">
        <v>1845</v>
      </c>
      <c r="FU162" s="4" t="s">
        <v>9</v>
      </c>
      <c r="FV162" t="s">
        <v>16951</v>
      </c>
      <c r="FW162" s="4" t="s">
        <v>1846</v>
      </c>
      <c r="FX162" s="4" t="s">
        <v>1424</v>
      </c>
      <c r="FY162" s="4" t="s">
        <v>16940</v>
      </c>
      <c r="FZ162" s="4" t="s">
        <v>2057</v>
      </c>
      <c r="GA162" s="4" t="s">
        <v>16952</v>
      </c>
      <c r="GB162" s="4" t="s">
        <v>16953</v>
      </c>
      <c r="GC162" s="340"/>
      <c r="GD162" s="340"/>
      <c r="GE162" s="340"/>
      <c r="GF162" s="348"/>
      <c r="GG162" s="348"/>
      <c r="GH162" s="3" t="s">
        <v>1375</v>
      </c>
      <c r="GI162" s="4" t="s">
        <v>9</v>
      </c>
      <c r="GJ162" s="4" t="s">
        <v>15222</v>
      </c>
      <c r="GK162" s="4" t="s">
        <v>1375</v>
      </c>
      <c r="GL162" s="4" t="s">
        <v>9</v>
      </c>
      <c r="GM162" s="4" t="s">
        <v>1848</v>
      </c>
      <c r="GN162" s="4"/>
      <c r="GO162" s="340"/>
      <c r="GP162" s="4"/>
      <c r="GQ162" s="340"/>
      <c r="GR162" s="4"/>
      <c r="GS162" s="340"/>
      <c r="GT162" s="4"/>
      <c r="GU162" s="4"/>
      <c r="GV162" s="4"/>
      <c r="GW162" s="4"/>
      <c r="GX162" s="4"/>
      <c r="GY162"/>
      <c r="GZ162"/>
      <c r="HA162" s="4"/>
      <c r="HB162" s="4"/>
      <c r="HC162" s="4" t="str">
        <f ca="1">IFERROR(INDIRECT("'[2021_Ignition_Tracker_QC_File_20210520.xlsm]Ignition Tracker'!"&amp;ADDRESS(MATCH($A162,'[3]Ignition Tracker'!$A:$A,0),MATCH(HC$1,'[3]Ignition Tracker'!$1:$1,0))),"")</f>
        <v/>
      </c>
    </row>
    <row r="163" spans="1:211" s="269" customFormat="1" x14ac:dyDescent="0.35">
      <c r="A163" s="300">
        <v>537</v>
      </c>
      <c r="B163" s="340"/>
      <c r="C163" s="116" t="s">
        <v>1411</v>
      </c>
      <c r="D163" s="18"/>
      <c r="E163" s="18"/>
      <c r="F163" s="340"/>
      <c r="G163" s="289" t="s">
        <v>16887</v>
      </c>
      <c r="H163" s="302" t="s">
        <v>1375</v>
      </c>
      <c r="I163" s="116"/>
      <c r="J163" s="340"/>
      <c r="K163" s="348"/>
      <c r="L163" s="248"/>
      <c r="M163" s="358"/>
      <c r="N163" s="267" t="s">
        <v>19657</v>
      </c>
      <c r="O163" s="354"/>
      <c r="P163" s="354"/>
      <c r="Q163" s="248"/>
      <c r="R163" s="248"/>
      <c r="S163" s="248"/>
      <c r="T163" s="135"/>
      <c r="U163" s="18"/>
      <c r="V163" s="18"/>
      <c r="W163" s="4"/>
      <c r="X163" s="340"/>
      <c r="Y163" s="340"/>
      <c r="Z163" s="116"/>
      <c r="AA163" s="116" t="s">
        <v>25</v>
      </c>
      <c r="AB163" s="18">
        <v>44333</v>
      </c>
      <c r="AC163" s="18"/>
      <c r="AD163" s="340"/>
      <c r="AE163" s="340"/>
      <c r="AF163" s="348"/>
      <c r="AG163" s="348"/>
      <c r="AH163" s="302" t="s">
        <v>1375</v>
      </c>
      <c r="AI163" s="18">
        <v>44325</v>
      </c>
      <c r="AJ163" s="303" t="s">
        <v>1778</v>
      </c>
      <c r="AK163" s="18">
        <v>44325</v>
      </c>
      <c r="AL163" s="303" t="s">
        <v>1778</v>
      </c>
      <c r="AM163" s="135" t="s">
        <v>28</v>
      </c>
      <c r="AN163" s="135" t="s">
        <v>26</v>
      </c>
      <c r="AO163" s="135" t="s">
        <v>26</v>
      </c>
      <c r="AP163" s="135">
        <v>1344547</v>
      </c>
      <c r="AQ163" s="135" t="s">
        <v>16889</v>
      </c>
      <c r="AR163" s="135"/>
      <c r="AS163" s="336" t="s">
        <v>16890</v>
      </c>
      <c r="AT163" s="336">
        <v>120954752</v>
      </c>
      <c r="AU163" s="135"/>
      <c r="AV163" s="135"/>
      <c r="AW163" s="135"/>
      <c r="AX163" s="302" t="s">
        <v>1375</v>
      </c>
      <c r="AY163" s="135" t="s">
        <v>25</v>
      </c>
      <c r="AZ163" s="135" t="s">
        <v>25</v>
      </c>
      <c r="BA163" s="135" t="s">
        <v>25</v>
      </c>
      <c r="BB163" s="135" t="s">
        <v>25</v>
      </c>
      <c r="BC163" s="348"/>
      <c r="BD163" s="135" t="s">
        <v>27</v>
      </c>
      <c r="BE163" s="135" t="s">
        <v>13</v>
      </c>
      <c r="BF163" s="135" t="s">
        <v>34</v>
      </c>
      <c r="BG163" s="135"/>
      <c r="BH163" s="116" t="s">
        <v>114</v>
      </c>
      <c r="BI163" s="364"/>
      <c r="BJ163" s="116"/>
      <c r="BK163" s="116"/>
      <c r="BL163" s="116"/>
      <c r="BM163" s="116" t="s">
        <v>102</v>
      </c>
      <c r="BN163" s="116" t="s">
        <v>1378</v>
      </c>
      <c r="BO163" s="116" t="s">
        <v>1398</v>
      </c>
      <c r="BP163" s="116"/>
      <c r="BQ163" s="116" t="s">
        <v>8</v>
      </c>
      <c r="BR163" s="116" t="s">
        <v>1614</v>
      </c>
      <c r="BS163" s="116" t="s">
        <v>1563</v>
      </c>
      <c r="BT163"/>
      <c r="BU163"/>
      <c r="BV163" s="302" t="s">
        <v>1375</v>
      </c>
      <c r="BW163" s="135" t="s">
        <v>1404</v>
      </c>
      <c r="BX163" s="373"/>
      <c r="BY163" s="373"/>
      <c r="BZ163" s="10" t="s">
        <v>63</v>
      </c>
      <c r="CA163" t="s">
        <v>9640</v>
      </c>
      <c r="CB163">
        <v>12000</v>
      </c>
      <c r="CC163" s="116"/>
      <c r="CD163" s="116" t="s">
        <v>16905</v>
      </c>
      <c r="CE163" s="116"/>
      <c r="CF163" s="116"/>
      <c r="CG163" s="116"/>
      <c r="CH163" s="304">
        <v>340</v>
      </c>
      <c r="CI163" s="116"/>
      <c r="CJ163" s="135" t="s">
        <v>16743</v>
      </c>
      <c r="CK163" s="135" t="s">
        <v>16743</v>
      </c>
      <c r="CL163" s="135" t="s">
        <v>16743</v>
      </c>
      <c r="CM163" s="135" t="s">
        <v>16743</v>
      </c>
      <c r="CN163" s="284" t="s">
        <v>16891</v>
      </c>
      <c r="CO163" s="155"/>
      <c r="CP163" s="155"/>
      <c r="CQ163" s="285"/>
      <c r="CR163" s="155"/>
      <c r="CS163" s="378"/>
      <c r="CT163" s="155"/>
      <c r="CU163" s="155"/>
      <c r="CV163" s="155"/>
      <c r="CW163" s="155"/>
      <c r="CX163" s="155"/>
      <c r="CY163" s="155"/>
      <c r="CZ163" s="155"/>
      <c r="DA163" s="155"/>
      <c r="DB163" s="155"/>
      <c r="DC163" s="155"/>
      <c r="DD163" s="155"/>
      <c r="DE163" s="155"/>
      <c r="DF163" s="155"/>
      <c r="DG163" s="155"/>
      <c r="DH163" s="284" t="s">
        <v>1375</v>
      </c>
      <c r="DI163" s="197" t="s">
        <v>122</v>
      </c>
      <c r="DJ163" s="4" t="s">
        <v>3110</v>
      </c>
      <c r="DK163" s="4" t="s">
        <v>1778</v>
      </c>
      <c r="DL163" s="127" t="s">
        <v>16741</v>
      </c>
      <c r="DM163" s="4" t="s">
        <v>16888</v>
      </c>
      <c r="DN163" s="4" t="s">
        <v>16890</v>
      </c>
      <c r="DO163" s="340"/>
      <c r="DP163" s="340"/>
      <c r="DQ163" s="4" t="s">
        <v>3111</v>
      </c>
      <c r="DR163" s="340"/>
      <c r="DS163" s="340"/>
      <c r="DT163" s="340"/>
      <c r="DU163" s="340"/>
      <c r="DV163" s="4">
        <v>63171105</v>
      </c>
      <c r="DW163" s="4" t="s">
        <v>16892</v>
      </c>
      <c r="DX163" s="4">
        <v>9062</v>
      </c>
      <c r="DY163" s="4">
        <v>1</v>
      </c>
      <c r="DZ163" s="348"/>
      <c r="EA163" s="4" t="s">
        <v>25</v>
      </c>
      <c r="EB163" s="4"/>
      <c r="EC163" s="4"/>
      <c r="ED163" s="340"/>
      <c r="EE163" s="340"/>
      <c r="EF163" s="340"/>
      <c r="EG163" s="348"/>
      <c r="EH163" s="348"/>
      <c r="EI163" s="4"/>
      <c r="EJ163" s="4" t="s">
        <v>26</v>
      </c>
      <c r="EK163" s="4" t="s">
        <v>25</v>
      </c>
      <c r="EL163" s="4"/>
      <c r="EM163" s="4" t="s">
        <v>1759</v>
      </c>
      <c r="EN163" s="4"/>
      <c r="EO163" s="4" t="s">
        <v>1862</v>
      </c>
      <c r="EP163" s="340"/>
      <c r="EQ163" s="4" t="s">
        <v>1761</v>
      </c>
      <c r="ER163" s="4"/>
      <c r="ES163" s="4" t="s">
        <v>4</v>
      </c>
      <c r="ET163" s="340"/>
      <c r="EU163" s="4" t="s">
        <v>114</v>
      </c>
      <c r="EV163" s="340"/>
      <c r="EW163" s="4" t="s">
        <v>1370</v>
      </c>
      <c r="EX163" s="340"/>
      <c r="EY163" s="4" t="s">
        <v>8</v>
      </c>
      <c r="EZ163" s="4"/>
      <c r="FA163" s="4" t="s">
        <v>26</v>
      </c>
      <c r="FB163" s="340"/>
      <c r="FC163" s="4"/>
      <c r="FD163" s="340"/>
      <c r="FE163" s="4" t="s">
        <v>2878</v>
      </c>
      <c r="FF163" s="4"/>
      <c r="FG163" s="4" t="s">
        <v>26</v>
      </c>
      <c r="FH163" s="4" t="s">
        <v>1375</v>
      </c>
      <c r="FI163" s="4" t="s">
        <v>1839</v>
      </c>
      <c r="FJ163" s="4" t="s">
        <v>64</v>
      </c>
      <c r="FK163" s="4" t="s">
        <v>63</v>
      </c>
      <c r="FL163" t="s">
        <v>16893</v>
      </c>
      <c r="FM163" s="4" t="s">
        <v>16889</v>
      </c>
      <c r="FN163" s="4" t="s">
        <v>1839</v>
      </c>
      <c r="FO163" s="4" t="s">
        <v>3745</v>
      </c>
      <c r="FP163" s="4" t="s">
        <v>13285</v>
      </c>
      <c r="FQ163" s="4" t="s">
        <v>16894</v>
      </c>
      <c r="FR163" s="4" t="s">
        <v>1869</v>
      </c>
      <c r="FS163" s="4" t="s">
        <v>1870</v>
      </c>
      <c r="FT163" s="4" t="s">
        <v>1845</v>
      </c>
      <c r="FU163" s="4" t="s">
        <v>9</v>
      </c>
      <c r="FV163" t="s">
        <v>7971</v>
      </c>
      <c r="FW163" s="4" t="s">
        <v>1846</v>
      </c>
      <c r="FX163" s="4" t="s">
        <v>46</v>
      </c>
      <c r="FY163" s="4" t="s">
        <v>16888</v>
      </c>
      <c r="FZ163" s="4" t="s">
        <v>1375</v>
      </c>
      <c r="GA163" s="4" t="s">
        <v>1375</v>
      </c>
      <c r="GB163" s="4" t="s">
        <v>1375</v>
      </c>
      <c r="GC163" s="340"/>
      <c r="GD163" s="340"/>
      <c r="GE163" s="340"/>
      <c r="GF163" s="348"/>
      <c r="GG163" s="348"/>
      <c r="GH163" s="3" t="s">
        <v>1375</v>
      </c>
      <c r="GI163" s="4" t="s">
        <v>9</v>
      </c>
      <c r="GJ163" s="4" t="s">
        <v>15076</v>
      </c>
      <c r="GK163" s="4" t="s">
        <v>1375</v>
      </c>
      <c r="GL163" s="4" t="s">
        <v>9</v>
      </c>
      <c r="GM163" s="4" t="s">
        <v>1375</v>
      </c>
      <c r="GN163" s="4"/>
      <c r="GO163" s="340"/>
      <c r="GP163" s="4"/>
      <c r="GQ163" s="340"/>
      <c r="GR163" s="4"/>
      <c r="GS163" s="340"/>
      <c r="GT163" s="4"/>
      <c r="GU163" s="4"/>
      <c r="GV163" s="4"/>
      <c r="GW163" s="4"/>
      <c r="GX163" s="4"/>
      <c r="GY163"/>
      <c r="GZ163"/>
      <c r="HA163" s="4"/>
      <c r="HB163" s="4"/>
      <c r="HC163" s="4"/>
    </row>
    <row r="164" spans="1:211" s="269" customFormat="1" x14ac:dyDescent="0.35">
      <c r="A164" s="137">
        <v>536</v>
      </c>
      <c r="B164" s="339"/>
      <c r="C164" s="123" t="s">
        <v>1412</v>
      </c>
      <c r="D164" s="124">
        <v>44326</v>
      </c>
      <c r="E164" s="124">
        <v>44326</v>
      </c>
      <c r="F164" s="340"/>
      <c r="G164" s="125" t="s">
        <v>16895</v>
      </c>
      <c r="H164" s="266" t="s">
        <v>1375</v>
      </c>
      <c r="I164" s="123"/>
      <c r="J164" s="339"/>
      <c r="K164" s="355"/>
      <c r="L164" s="267"/>
      <c r="M164" s="354"/>
      <c r="N164" s="267" t="s">
        <v>19657</v>
      </c>
      <c r="O164" s="354"/>
      <c r="P164" s="354"/>
      <c r="Q164" s="267"/>
      <c r="R164" s="267"/>
      <c r="S164" s="267"/>
      <c r="T164" s="123"/>
      <c r="U164" s="124"/>
      <c r="V164" s="124"/>
      <c r="W164" s="123"/>
      <c r="X164" s="339"/>
      <c r="Y164" s="339"/>
      <c r="Z164" s="123"/>
      <c r="AA164" s="123"/>
      <c r="AB164" s="124"/>
      <c r="AC164" s="124"/>
      <c r="AD164" s="339"/>
      <c r="AE164" s="339"/>
      <c r="AF164" s="355"/>
      <c r="AG164" s="355"/>
      <c r="AH164" s="266" t="s">
        <v>1375</v>
      </c>
      <c r="AI164" s="124">
        <v>44325</v>
      </c>
      <c r="AJ164" s="252" t="s">
        <v>16896</v>
      </c>
      <c r="AK164" s="124">
        <v>44325</v>
      </c>
      <c r="AL164" s="252" t="s">
        <v>16896</v>
      </c>
      <c r="AM164" s="85" t="s">
        <v>28</v>
      </c>
      <c r="AN164" s="85" t="s">
        <v>26</v>
      </c>
      <c r="AO164" s="85" t="s">
        <v>26</v>
      </c>
      <c r="AP164" s="85" t="s">
        <v>16897</v>
      </c>
      <c r="AQ164" s="85" t="s">
        <v>16898</v>
      </c>
      <c r="AR164" s="85"/>
      <c r="AS164" s="335" t="s">
        <v>16899</v>
      </c>
      <c r="AT164" s="335"/>
      <c r="AU164" s="85"/>
      <c r="AV164" s="85"/>
      <c r="AW164" s="85"/>
      <c r="AX164" s="266" t="s">
        <v>1375</v>
      </c>
      <c r="AY164" s="85" t="s">
        <v>26</v>
      </c>
      <c r="AZ164" s="85" t="s">
        <v>26</v>
      </c>
      <c r="BA164" s="85" t="s">
        <v>26</v>
      </c>
      <c r="BB164" s="85" t="s">
        <v>26</v>
      </c>
      <c r="BC164" s="348"/>
      <c r="BD164" s="85" t="s">
        <v>33</v>
      </c>
      <c r="BE164" s="85" t="s">
        <v>16</v>
      </c>
      <c r="BF164" s="85"/>
      <c r="BG164" s="85"/>
      <c r="BH164" s="304" t="s">
        <v>18047</v>
      </c>
      <c r="BI164" s="364"/>
      <c r="BJ164" s="123"/>
      <c r="BK164" s="123"/>
      <c r="BL164" s="123"/>
      <c r="BM164" s="123" t="s">
        <v>106</v>
      </c>
      <c r="BN164" s="123"/>
      <c r="BO164" s="123"/>
      <c r="BP164" s="123"/>
      <c r="BQ164" s="4" t="s">
        <v>8</v>
      </c>
      <c r="BR164" s="123"/>
      <c r="BS164" s="123"/>
      <c r="BT164"/>
      <c r="BU164"/>
      <c r="BV164" s="266" t="s">
        <v>1375</v>
      </c>
      <c r="BW164" s="85" t="s">
        <v>1404</v>
      </c>
      <c r="BX164" s="372"/>
      <c r="BY164" s="372"/>
      <c r="BZ164" s="129" t="s">
        <v>166</v>
      </c>
      <c r="CA164" t="s">
        <v>16900</v>
      </c>
      <c r="CB164">
        <v>12000</v>
      </c>
      <c r="CC164" s="123"/>
      <c r="CD164" s="123" t="s">
        <v>1458</v>
      </c>
      <c r="CE164" s="123" t="s">
        <v>1444</v>
      </c>
      <c r="CF164" s="123"/>
      <c r="CG164" s="123"/>
      <c r="CH164" s="123"/>
      <c r="CI164" s="123"/>
      <c r="CJ164" s="85" t="s">
        <v>16743</v>
      </c>
      <c r="CK164" s="85" t="s">
        <v>16743</v>
      </c>
      <c r="CL164" s="85" t="s">
        <v>16743</v>
      </c>
      <c r="CM164" s="85" t="s">
        <v>16743</v>
      </c>
      <c r="CN164" s="284" t="s">
        <v>16891</v>
      </c>
      <c r="CO164" s="155"/>
      <c r="CP164" s="155"/>
      <c r="CQ164" s="285"/>
      <c r="CR164" s="155"/>
      <c r="CS164" s="378"/>
      <c r="CT164" s="155"/>
      <c r="CU164" s="155"/>
      <c r="CV164" s="155"/>
      <c r="CW164" s="155"/>
      <c r="CX164" s="155"/>
      <c r="CY164" s="155"/>
      <c r="CZ164" s="155"/>
      <c r="DA164" s="155"/>
      <c r="DB164" s="155"/>
      <c r="DC164" s="155"/>
      <c r="DD164" s="155"/>
      <c r="DE164" s="155"/>
      <c r="DF164" s="155"/>
      <c r="DG164" s="155"/>
      <c r="DH164" s="284" t="s">
        <v>1375</v>
      </c>
      <c r="DI164" s="197" t="s">
        <v>119</v>
      </c>
      <c r="DJ164" s="4" t="s">
        <v>1972</v>
      </c>
      <c r="DK164" s="4" t="s">
        <v>16896</v>
      </c>
      <c r="DL164" s="127" t="s">
        <v>16741</v>
      </c>
      <c r="DM164" s="4" t="s">
        <v>16897</v>
      </c>
      <c r="DN164" s="4" t="s">
        <v>16899</v>
      </c>
      <c r="DO164" s="340"/>
      <c r="DP164" s="340"/>
      <c r="DQ164" s="4" t="s">
        <v>16901</v>
      </c>
      <c r="DR164" s="340"/>
      <c r="DS164" s="340"/>
      <c r="DT164" s="340"/>
      <c r="DU164" s="340"/>
      <c r="DV164" s="4">
        <v>254001106</v>
      </c>
      <c r="DW164" s="4" t="s">
        <v>16902</v>
      </c>
      <c r="DX164" s="4">
        <v>9110</v>
      </c>
      <c r="DY164" s="4"/>
      <c r="DZ164" s="348"/>
      <c r="EA164" s="4" t="s">
        <v>25</v>
      </c>
      <c r="EB164" s="4">
        <v>4</v>
      </c>
      <c r="EC164" s="4" t="s">
        <v>1887</v>
      </c>
      <c r="ED164" s="340"/>
      <c r="EE164" s="340"/>
      <c r="EF164" s="340"/>
      <c r="EG164" s="348"/>
      <c r="EH164" s="348"/>
      <c r="EI164" s="4"/>
      <c r="EJ164" s="4" t="s">
        <v>26</v>
      </c>
      <c r="EK164" s="4" t="s">
        <v>25</v>
      </c>
      <c r="EL164" s="4"/>
      <c r="EM164" s="4" t="s">
        <v>1759</v>
      </c>
      <c r="EN164" s="4"/>
      <c r="EO164" s="4" t="s">
        <v>1760</v>
      </c>
      <c r="EP164" s="340"/>
      <c r="EQ164" s="4" t="s">
        <v>1761</v>
      </c>
      <c r="ER164" s="4"/>
      <c r="ES164" s="4" t="s">
        <v>1956</v>
      </c>
      <c r="ET164" s="340"/>
      <c r="EU164" s="4" t="s">
        <v>1807</v>
      </c>
      <c r="EV164" s="340"/>
      <c r="EW164" s="4" t="s">
        <v>1370</v>
      </c>
      <c r="EX164" s="340"/>
      <c r="EY164" s="4" t="s">
        <v>8</v>
      </c>
      <c r="EZ164" s="4"/>
      <c r="FA164" s="4" t="s">
        <v>26</v>
      </c>
      <c r="FB164" s="340"/>
      <c r="FC164" s="4"/>
      <c r="FD164" s="340"/>
      <c r="FE164" s="4" t="s">
        <v>1937</v>
      </c>
      <c r="FF164" s="4" t="s">
        <v>1838</v>
      </c>
      <c r="FG164" s="4" t="s">
        <v>26</v>
      </c>
      <c r="FH164" s="4" t="s">
        <v>1375</v>
      </c>
      <c r="FI164" s="4" t="s">
        <v>1839</v>
      </c>
      <c r="FJ164" s="4" t="s">
        <v>54</v>
      </c>
      <c r="FK164" s="4" t="s">
        <v>98</v>
      </c>
      <c r="FL164" t="s">
        <v>16903</v>
      </c>
      <c r="FM164" s="4" t="s">
        <v>16898</v>
      </c>
      <c r="FN164" s="4" t="s">
        <v>1839</v>
      </c>
      <c r="FO164" s="4" t="s">
        <v>1890</v>
      </c>
      <c r="FP164" s="4" t="s">
        <v>2003</v>
      </c>
      <c r="FQ164" s="4" t="s">
        <v>13272</v>
      </c>
      <c r="FR164" s="4" t="s">
        <v>1869</v>
      </c>
      <c r="FS164" s="4" t="s">
        <v>1844</v>
      </c>
      <c r="FT164" s="4" t="s">
        <v>1845</v>
      </c>
      <c r="FU164" s="4" t="s">
        <v>9</v>
      </c>
      <c r="FV164" t="s">
        <v>16904</v>
      </c>
      <c r="FW164" s="4" t="s">
        <v>1846</v>
      </c>
      <c r="FX164" s="4" t="s">
        <v>46</v>
      </c>
      <c r="FY164" s="4" t="s">
        <v>16897</v>
      </c>
      <c r="FZ164" s="4" t="s">
        <v>1943</v>
      </c>
      <c r="GA164" s="4" t="s">
        <v>1375</v>
      </c>
      <c r="GB164" s="4" t="s">
        <v>1375</v>
      </c>
      <c r="GC164" s="340"/>
      <c r="GD164" s="340"/>
      <c r="GE164" s="340"/>
      <c r="GF164" s="348"/>
      <c r="GG164" s="348"/>
      <c r="GH164" s="3" t="s">
        <v>1375</v>
      </c>
      <c r="GI164" s="4" t="s">
        <v>9</v>
      </c>
      <c r="GJ164" s="4" t="s">
        <v>1945</v>
      </c>
      <c r="GK164" s="4" t="s">
        <v>1375</v>
      </c>
      <c r="GL164" s="4" t="s">
        <v>9</v>
      </c>
      <c r="GM164" s="4" t="s">
        <v>1375</v>
      </c>
      <c r="GN164" s="4"/>
      <c r="GO164" s="340"/>
      <c r="GP164" s="4"/>
      <c r="GQ164" s="340"/>
      <c r="GR164" s="4"/>
      <c r="GS164" s="340"/>
      <c r="GT164" s="4"/>
      <c r="GU164" s="4"/>
      <c r="GV164" s="4"/>
      <c r="GW164" s="4"/>
      <c r="GX164" s="4"/>
      <c r="GY164"/>
      <c r="GZ164"/>
      <c r="HA164" s="4"/>
      <c r="HB164" s="4"/>
      <c r="HC164" s="4"/>
    </row>
    <row r="165" spans="1:211" s="269" customFormat="1" x14ac:dyDescent="0.35">
      <c r="A165" s="137">
        <v>535</v>
      </c>
      <c r="B165" s="339"/>
      <c r="C165" s="123" t="s">
        <v>1410</v>
      </c>
      <c r="D165" s="124"/>
      <c r="E165" s="124"/>
      <c r="F165" s="340"/>
      <c r="G165" s="125" t="s">
        <v>16854</v>
      </c>
      <c r="H165" s="266" t="s">
        <v>1375</v>
      </c>
      <c r="I165" s="123"/>
      <c r="J165" s="339"/>
      <c r="K165" s="355"/>
      <c r="L165" s="267"/>
      <c r="M165" s="354"/>
      <c r="N165" s="267" t="s">
        <v>19657</v>
      </c>
      <c r="O165" s="354"/>
      <c r="P165" s="354"/>
      <c r="Q165" s="267"/>
      <c r="R165" s="267"/>
      <c r="S165" s="267"/>
      <c r="T165" s="123"/>
      <c r="U165" s="124"/>
      <c r="V165" s="124"/>
      <c r="W165" s="123"/>
      <c r="X165" s="339"/>
      <c r="Y165" s="339"/>
      <c r="Z165" s="123"/>
      <c r="AA165" s="123"/>
      <c r="AB165" s="124"/>
      <c r="AC165" s="124"/>
      <c r="AD165" s="339"/>
      <c r="AE165" s="339"/>
      <c r="AF165" s="355"/>
      <c r="AG165" s="355"/>
      <c r="AH165" s="266" t="s">
        <v>1375</v>
      </c>
      <c r="AI165" s="124">
        <v>44325</v>
      </c>
      <c r="AJ165" s="252" t="s">
        <v>16180</v>
      </c>
      <c r="AK165" s="124"/>
      <c r="AL165" s="252"/>
      <c r="AM165" s="85" t="s">
        <v>28</v>
      </c>
      <c r="AN165" s="85" t="s">
        <v>26</v>
      </c>
      <c r="AO165" s="85" t="s">
        <v>26</v>
      </c>
      <c r="AP165" s="85"/>
      <c r="AQ165" s="85"/>
      <c r="AR165" s="85"/>
      <c r="AS165" s="335">
        <v>5861040</v>
      </c>
      <c r="AT165" s="335"/>
      <c r="AU165" s="85"/>
      <c r="AV165" s="85"/>
      <c r="AW165" s="85"/>
      <c r="AX165" s="266" t="s">
        <v>1375</v>
      </c>
      <c r="AY165" s="85" t="s">
        <v>26</v>
      </c>
      <c r="AZ165" s="85" t="s">
        <v>26</v>
      </c>
      <c r="BA165" s="85" t="s">
        <v>26</v>
      </c>
      <c r="BB165" s="85" t="s">
        <v>26</v>
      </c>
      <c r="BC165" s="355"/>
      <c r="BD165" s="85" t="s">
        <v>33</v>
      </c>
      <c r="BE165" s="85" t="s">
        <v>13</v>
      </c>
      <c r="BF165" s="85"/>
      <c r="BG165" s="85"/>
      <c r="BH165" s="304" t="s">
        <v>18049</v>
      </c>
      <c r="BI165" s="364"/>
      <c r="BJ165" s="123"/>
      <c r="BK165" s="123"/>
      <c r="BL165" s="123"/>
      <c r="BM165" s="123" t="s">
        <v>106</v>
      </c>
      <c r="BN165" s="123"/>
      <c r="BO165" s="123"/>
      <c r="BP165" s="123"/>
      <c r="BQ165" s="4" t="s">
        <v>8</v>
      </c>
      <c r="BR165" s="123"/>
      <c r="BS165" s="123"/>
      <c r="BT165"/>
      <c r="BU165"/>
      <c r="BV165" s="266" t="s">
        <v>1375</v>
      </c>
      <c r="BW165" s="85" t="s">
        <v>1404</v>
      </c>
      <c r="BX165" s="372"/>
      <c r="BY165" s="372"/>
      <c r="BZ165" s="129" t="s">
        <v>233</v>
      </c>
      <c r="CA165" t="s">
        <v>16885</v>
      </c>
      <c r="CB165">
        <v>12000</v>
      </c>
      <c r="CC165" s="123"/>
      <c r="CD165" s="123" t="s">
        <v>1479</v>
      </c>
      <c r="CE165" s="123" t="s">
        <v>17</v>
      </c>
      <c r="CF165" s="123"/>
      <c r="CG165" s="123"/>
      <c r="CH165" s="123"/>
      <c r="CI165" s="123"/>
      <c r="CJ165" s="85" t="s">
        <v>16743</v>
      </c>
      <c r="CK165" s="85" t="s">
        <v>16743</v>
      </c>
      <c r="CL165" s="85" t="s">
        <v>16743</v>
      </c>
      <c r="CM165" s="85" t="s">
        <v>16743</v>
      </c>
      <c r="CN165" s="284" t="s">
        <v>16744</v>
      </c>
      <c r="CO165" s="155"/>
      <c r="CP165" s="155"/>
      <c r="CQ165" s="285"/>
      <c r="CR165" s="155"/>
      <c r="CS165" s="378"/>
      <c r="CT165" s="155"/>
      <c r="CU165" s="155"/>
      <c r="CV165" s="155"/>
      <c r="CW165" s="155"/>
      <c r="CX165" s="155"/>
      <c r="CY165" s="155"/>
      <c r="CZ165" s="155"/>
      <c r="DA165" s="155"/>
      <c r="DB165" s="155"/>
      <c r="DC165" s="155"/>
      <c r="DD165" s="155"/>
      <c r="DE165" s="155"/>
      <c r="DF165" s="155"/>
      <c r="DG165" s="155"/>
      <c r="DH165" s="284" t="s">
        <v>1375</v>
      </c>
      <c r="DI165" s="197" t="s">
        <v>128</v>
      </c>
      <c r="DJ165" s="4" t="s">
        <v>3159</v>
      </c>
      <c r="DK165" s="4" t="s">
        <v>16180</v>
      </c>
      <c r="DL165" s="127" t="s">
        <v>16741</v>
      </c>
      <c r="DM165" s="4"/>
      <c r="DN165" s="4">
        <v>5861040</v>
      </c>
      <c r="DO165" s="340"/>
      <c r="DP165" s="340"/>
      <c r="DQ165" s="4" t="s">
        <v>1832</v>
      </c>
      <c r="DR165" s="340"/>
      <c r="DS165" s="340"/>
      <c r="DT165" s="340"/>
      <c r="DU165" s="340"/>
      <c r="DV165" s="4"/>
      <c r="DW165" s="4" t="s">
        <v>16855</v>
      </c>
      <c r="DX165" s="4">
        <v>1102</v>
      </c>
      <c r="DY165" s="4"/>
      <c r="DZ165" s="348"/>
      <c r="EA165" s="4" t="s">
        <v>25</v>
      </c>
      <c r="EB165" s="4"/>
      <c r="EC165" s="4"/>
      <c r="ED165" s="340"/>
      <c r="EE165" s="340"/>
      <c r="EF165" s="340"/>
      <c r="EG165" s="348"/>
      <c r="EH165" s="348"/>
      <c r="EI165" s="4"/>
      <c r="EJ165" s="4" t="s">
        <v>26</v>
      </c>
      <c r="EK165" s="4" t="s">
        <v>25</v>
      </c>
      <c r="EL165" s="4" t="s">
        <v>26</v>
      </c>
      <c r="EM165" s="4" t="s">
        <v>2142</v>
      </c>
      <c r="EN165" s="4"/>
      <c r="EO165" s="4" t="s">
        <v>1862</v>
      </c>
      <c r="EP165" s="340"/>
      <c r="EQ165" s="4" t="s">
        <v>2143</v>
      </c>
      <c r="ER165" s="4"/>
      <c r="ES165" s="4" t="s">
        <v>1956</v>
      </c>
      <c r="ET165" s="340"/>
      <c r="EU165" s="4" t="s">
        <v>116</v>
      </c>
      <c r="EV165" s="340"/>
      <c r="EW165" s="4" t="s">
        <v>1370</v>
      </c>
      <c r="EX165" s="340"/>
      <c r="EY165" s="4" t="s">
        <v>8</v>
      </c>
      <c r="EZ165" s="4"/>
      <c r="FA165" s="4" t="s">
        <v>25</v>
      </c>
      <c r="FB165" s="340"/>
      <c r="FC165" s="4" t="s">
        <v>1816</v>
      </c>
      <c r="FD165" s="340"/>
      <c r="FE165" s="4"/>
      <c r="FF165" s="4"/>
      <c r="FG165" s="4"/>
      <c r="FH165" s="4" t="s">
        <v>1375</v>
      </c>
      <c r="FI165" s="4"/>
      <c r="FJ165" s="4"/>
      <c r="FK165" s="4"/>
      <c r="FL165"/>
      <c r="FM165" s="4"/>
      <c r="FN165" s="4"/>
      <c r="FO165" s="4"/>
      <c r="FP165" s="4"/>
      <c r="FQ165" s="4"/>
      <c r="FR165" s="4"/>
      <c r="FS165" s="4"/>
      <c r="FT165" s="4"/>
      <c r="FU165" s="4"/>
      <c r="FV165"/>
      <c r="FW165" s="4"/>
      <c r="FX165" s="4"/>
      <c r="FY165" s="4"/>
      <c r="FZ165" s="4"/>
      <c r="GA165" s="4"/>
      <c r="GB165" s="4"/>
      <c r="GC165" s="340"/>
      <c r="GD165" s="340"/>
      <c r="GE165" s="340"/>
      <c r="GF165" s="348"/>
      <c r="GG165" s="348"/>
      <c r="GH165" s="3"/>
      <c r="GI165" s="4"/>
      <c r="GJ165" s="4"/>
      <c r="GK165" s="4"/>
      <c r="GL165" s="4"/>
      <c r="GM165" s="4"/>
      <c r="GN165" s="4"/>
      <c r="GO165" s="340"/>
      <c r="GP165" s="4"/>
      <c r="GQ165" s="340"/>
      <c r="GR165" s="4"/>
      <c r="GS165" s="340"/>
      <c r="GT165" s="4"/>
      <c r="GU165" s="4"/>
      <c r="GV165" s="4"/>
      <c r="GW165" s="4"/>
      <c r="GX165" s="4"/>
      <c r="GY165"/>
      <c r="GZ165"/>
      <c r="HA165" s="4"/>
      <c r="HB165" s="4"/>
      <c r="HC165" s="4"/>
    </row>
    <row r="166" spans="1:211" s="269" customFormat="1" x14ac:dyDescent="0.35">
      <c r="A166" s="300">
        <v>534</v>
      </c>
      <c r="B166" s="340"/>
      <c r="C166" s="116" t="s">
        <v>1411</v>
      </c>
      <c r="D166" s="18"/>
      <c r="E166" s="18">
        <v>44342</v>
      </c>
      <c r="F166" s="340"/>
      <c r="G166" s="289" t="s">
        <v>16856</v>
      </c>
      <c r="H166" s="302" t="s">
        <v>1375</v>
      </c>
      <c r="I166" s="116" t="s">
        <v>3884</v>
      </c>
      <c r="J166" s="340"/>
      <c r="K166" s="348"/>
      <c r="L166" s="248"/>
      <c r="M166" s="358"/>
      <c r="N166" s="267" t="s">
        <v>19657</v>
      </c>
      <c r="O166" s="354"/>
      <c r="P166" s="354"/>
      <c r="Q166" s="248"/>
      <c r="R166" s="248"/>
      <c r="S166" s="248"/>
      <c r="T166" s="135"/>
      <c r="U166" s="18"/>
      <c r="V166" s="18"/>
      <c r="W166" s="4"/>
      <c r="X166" s="340"/>
      <c r="Y166" s="340"/>
      <c r="Z166" s="116"/>
      <c r="AA166" s="116"/>
      <c r="AB166" s="18"/>
      <c r="AC166" s="18"/>
      <c r="AD166" s="340"/>
      <c r="AE166" s="340"/>
      <c r="AF166" s="348"/>
      <c r="AG166" s="348"/>
      <c r="AH166" s="302" t="s">
        <v>1375</v>
      </c>
      <c r="AI166" s="18">
        <v>44325</v>
      </c>
      <c r="AJ166" s="303" t="s">
        <v>3451</v>
      </c>
      <c r="AK166" s="18">
        <v>44325</v>
      </c>
      <c r="AL166" s="303" t="s">
        <v>3451</v>
      </c>
      <c r="AM166" s="135" t="s">
        <v>28</v>
      </c>
      <c r="AN166" s="135" t="s">
        <v>26</v>
      </c>
      <c r="AO166" s="135" t="s">
        <v>26</v>
      </c>
      <c r="AP166" s="135" t="s">
        <v>16857</v>
      </c>
      <c r="AQ166" s="135"/>
      <c r="AR166" s="135"/>
      <c r="AS166" s="336" t="s">
        <v>16858</v>
      </c>
      <c r="AT166" s="336"/>
      <c r="AU166" s="135"/>
      <c r="AV166" s="135"/>
      <c r="AW166" s="135"/>
      <c r="AX166" s="302" t="s">
        <v>1375</v>
      </c>
      <c r="AY166" s="135" t="s">
        <v>25</v>
      </c>
      <c r="AZ166" s="135" t="s">
        <v>25</v>
      </c>
      <c r="BA166" s="135" t="s">
        <v>25</v>
      </c>
      <c r="BB166" s="135" t="s">
        <v>25</v>
      </c>
      <c r="BC166" s="348"/>
      <c r="BD166" s="135" t="s">
        <v>27</v>
      </c>
      <c r="BE166" s="135" t="s">
        <v>13</v>
      </c>
      <c r="BF166" s="135" t="s">
        <v>34</v>
      </c>
      <c r="BG166" s="135"/>
      <c r="BH166" s="116" t="s">
        <v>114</v>
      </c>
      <c r="BI166" s="364"/>
      <c r="BJ166" s="116"/>
      <c r="BK166" s="116"/>
      <c r="BL166" s="116"/>
      <c r="BM166" s="116" t="s">
        <v>107</v>
      </c>
      <c r="BN166" s="116" t="s">
        <v>1380</v>
      </c>
      <c r="BO166" s="116" t="s">
        <v>42</v>
      </c>
      <c r="BP166" s="116"/>
      <c r="BQ166" s="116" t="s">
        <v>8</v>
      </c>
      <c r="BR166" s="116" t="s">
        <v>1614</v>
      </c>
      <c r="BS166" s="116" t="s">
        <v>1409</v>
      </c>
      <c r="BT166"/>
      <c r="BU166"/>
      <c r="BV166" s="302" t="s">
        <v>1375</v>
      </c>
      <c r="BW166" s="135" t="s">
        <v>1404</v>
      </c>
      <c r="BX166" s="373"/>
      <c r="BY166" s="373"/>
      <c r="BZ166" s="10" t="s">
        <v>394</v>
      </c>
      <c r="CA166" t="s">
        <v>3431</v>
      </c>
      <c r="CB166">
        <v>12000</v>
      </c>
      <c r="CC166" s="116"/>
      <c r="CD166" s="116" t="s">
        <v>16884</v>
      </c>
      <c r="CE166" s="116"/>
      <c r="CF166" s="304"/>
      <c r="CG166" s="116"/>
      <c r="CH166" s="304"/>
      <c r="CI166" s="116"/>
      <c r="CJ166" s="135" t="s">
        <v>16743</v>
      </c>
      <c r="CK166" s="135" t="s">
        <v>16743</v>
      </c>
      <c r="CL166" s="135" t="s">
        <v>16743</v>
      </c>
      <c r="CM166" s="135" t="s">
        <v>16743</v>
      </c>
      <c r="CN166" s="284" t="s">
        <v>16744</v>
      </c>
      <c r="CO166" s="155"/>
      <c r="CP166" s="155"/>
      <c r="CQ166" s="285"/>
      <c r="CR166" s="155"/>
      <c r="CS166" s="378"/>
      <c r="CT166" s="155"/>
      <c r="CU166" s="155"/>
      <c r="CV166" s="155"/>
      <c r="CW166" s="155"/>
      <c r="CX166" s="155"/>
      <c r="CY166" s="155"/>
      <c r="CZ166" s="155"/>
      <c r="DA166" s="155"/>
      <c r="DB166" s="155"/>
      <c r="DC166" s="155"/>
      <c r="DD166" s="155"/>
      <c r="DE166" s="155"/>
      <c r="DF166" s="155"/>
      <c r="DG166" s="155"/>
      <c r="DH166" s="284" t="s">
        <v>1375</v>
      </c>
      <c r="DI166" s="197" t="s">
        <v>2685</v>
      </c>
      <c r="DJ166" s="4" t="s">
        <v>2904</v>
      </c>
      <c r="DK166" s="4" t="s">
        <v>3451</v>
      </c>
      <c r="DL166" s="127" t="s">
        <v>16741</v>
      </c>
      <c r="DM166" s="4" t="s">
        <v>16857</v>
      </c>
      <c r="DN166" s="4" t="s">
        <v>16858</v>
      </c>
      <c r="DO166" s="340"/>
      <c r="DP166" s="340"/>
      <c r="DQ166" s="4" t="s">
        <v>3432</v>
      </c>
      <c r="DR166" s="340"/>
      <c r="DS166" s="340"/>
      <c r="DT166" s="340"/>
      <c r="DU166" s="340"/>
      <c r="DV166" s="4">
        <v>43211101</v>
      </c>
      <c r="DW166" s="4" t="s">
        <v>16859</v>
      </c>
      <c r="DX166" s="4">
        <v>9320</v>
      </c>
      <c r="DY166" s="4"/>
      <c r="DZ166" s="348"/>
      <c r="EA166" s="4" t="s">
        <v>25</v>
      </c>
      <c r="EB166" s="4"/>
      <c r="EC166" s="4"/>
      <c r="ED166" s="340"/>
      <c r="EE166" s="340"/>
      <c r="EF166" s="340"/>
      <c r="EG166" s="348"/>
      <c r="EH166" s="348"/>
      <c r="EI166" s="4"/>
      <c r="EJ166" s="4" t="s">
        <v>26</v>
      </c>
      <c r="EK166" s="4" t="s">
        <v>25</v>
      </c>
      <c r="EL166" s="4"/>
      <c r="EM166" s="4" t="s">
        <v>1759</v>
      </c>
      <c r="EN166" s="4"/>
      <c r="EO166" s="4" t="s">
        <v>2782</v>
      </c>
      <c r="EP166" s="340"/>
      <c r="EQ166" s="4" t="s">
        <v>1863</v>
      </c>
      <c r="ER166" s="4"/>
      <c r="ES166" s="4" t="s">
        <v>1888</v>
      </c>
      <c r="ET166" s="340"/>
      <c r="EU166" s="4" t="s">
        <v>114</v>
      </c>
      <c r="EV166" s="340"/>
      <c r="EW166" s="4" t="s">
        <v>1807</v>
      </c>
      <c r="EX166" s="340"/>
      <c r="EY166" s="4" t="s">
        <v>8</v>
      </c>
      <c r="EZ166" s="4"/>
      <c r="FA166" s="4" t="s">
        <v>25</v>
      </c>
      <c r="FB166" s="340"/>
      <c r="FC166" s="4" t="s">
        <v>1816</v>
      </c>
      <c r="FD166" s="340"/>
      <c r="FE166" s="4"/>
      <c r="FF166" s="4"/>
      <c r="FG166" s="4" t="s">
        <v>26</v>
      </c>
      <c r="FH166" s="4" t="s">
        <v>1375</v>
      </c>
      <c r="FI166" s="4"/>
      <c r="FJ166" s="4"/>
      <c r="FK166" s="4"/>
      <c r="FL166"/>
      <c r="FM166" s="4"/>
      <c r="FN166" s="4"/>
      <c r="FO166" s="4"/>
      <c r="FP166" s="4"/>
      <c r="FQ166" s="4"/>
      <c r="FR166" s="4"/>
      <c r="FS166" s="4"/>
      <c r="FT166" s="4"/>
      <c r="FU166" s="4"/>
      <c r="FV166"/>
      <c r="FW166" s="4"/>
      <c r="FX166" s="4"/>
      <c r="FY166" s="4"/>
      <c r="FZ166" s="4"/>
      <c r="GA166" s="4"/>
      <c r="GB166" s="4"/>
      <c r="GC166" s="340"/>
      <c r="GD166" s="340"/>
      <c r="GE166" s="340"/>
      <c r="GF166" s="348"/>
      <c r="GG166" s="348"/>
      <c r="GH166" s="3"/>
      <c r="GI166" s="4"/>
      <c r="GJ166" s="4"/>
      <c r="GK166" s="4"/>
      <c r="GL166" s="4"/>
      <c r="GM166" s="4"/>
      <c r="GN166" s="4"/>
      <c r="GO166" s="340"/>
      <c r="GP166" s="4"/>
      <c r="GQ166" s="340"/>
      <c r="GR166" s="4"/>
      <c r="GS166" s="340"/>
      <c r="GT166" s="4"/>
      <c r="GU166" s="4"/>
      <c r="GV166" s="4"/>
      <c r="GW166" s="4"/>
      <c r="GX166" s="4"/>
      <c r="GY166"/>
      <c r="GZ166" t="str">
        <f ca="1">IFERROR(INDIRECT("'[2021_Ignition_Tracker_QC_File_20210528.xlsm]Ignition Tracker'!"&amp;ADDRESS(MATCH($A166,'[2]Ignition Tracker'!$A:$A,0),MATCH(GZ$1,'[2]Ignition Tracker'!$1:$1,0))),"")</f>
        <v/>
      </c>
      <c r="HA166" s="4" t="str">
        <f ca="1">IFERROR(INDIRECT("'[2021_Ignition_Tracker_QC_File_20210528.xlsm]Ignition Tracker'!"&amp;ADDRESS(MATCH($A166,'[2]Ignition Tracker'!$A:$A,0),MATCH(HA$1,'[2]Ignition Tracker'!$1:$1,0))),"")</f>
        <v/>
      </c>
      <c r="HB166" s="4" t="str">
        <f ca="1">IFERROR(INDIRECT("'[2021_Ignition_Tracker_QC_File_20210528.xlsm]Ignition Tracker'!"&amp;ADDRESS(MATCH($A166,'[2]Ignition Tracker'!$A:$A,0),MATCH(HB$1,'[2]Ignition Tracker'!$1:$1,0))),"")</f>
        <v/>
      </c>
      <c r="HC166" s="4" t="str">
        <f ca="1">IFERROR(INDIRECT("'[2021_Ignition_Tracker_QC_File_20210528.xlsm]Ignition Tracker'!"&amp;ADDRESS(MATCH($A166,'[2]Ignition Tracker'!$A:$A,0),MATCH(HC$1,'[2]Ignition Tracker'!$1:$1,0))),"")</f>
        <v/>
      </c>
    </row>
    <row r="167" spans="1:211" s="269" customFormat="1" x14ac:dyDescent="0.35">
      <c r="A167" s="137">
        <v>533</v>
      </c>
      <c r="B167" s="339"/>
      <c r="C167" s="123" t="s">
        <v>1412</v>
      </c>
      <c r="D167" s="124">
        <v>44325</v>
      </c>
      <c r="E167" s="124">
        <v>44325</v>
      </c>
      <c r="F167" s="340"/>
      <c r="G167" s="125" t="s">
        <v>16860</v>
      </c>
      <c r="H167" s="266" t="s">
        <v>1375</v>
      </c>
      <c r="I167" s="123"/>
      <c r="J167" s="339"/>
      <c r="K167" s="355"/>
      <c r="L167" s="267"/>
      <c r="M167" s="354"/>
      <c r="N167" s="267" t="s">
        <v>19657</v>
      </c>
      <c r="O167" s="354"/>
      <c r="P167" s="354"/>
      <c r="Q167" s="267"/>
      <c r="R167" s="267"/>
      <c r="S167" s="267"/>
      <c r="T167" s="123"/>
      <c r="U167" s="124"/>
      <c r="V167" s="124"/>
      <c r="W167" s="123"/>
      <c r="X167" s="339"/>
      <c r="Y167" s="339"/>
      <c r="Z167" s="123"/>
      <c r="AA167" s="123"/>
      <c r="AB167" s="124"/>
      <c r="AC167" s="124"/>
      <c r="AD167" s="339"/>
      <c r="AE167" s="339"/>
      <c r="AF167" s="355"/>
      <c r="AG167" s="355"/>
      <c r="AH167" s="266" t="s">
        <v>1375</v>
      </c>
      <c r="AI167" s="124">
        <v>44325</v>
      </c>
      <c r="AJ167" s="252" t="s">
        <v>16861</v>
      </c>
      <c r="AK167" s="124"/>
      <c r="AL167" s="252"/>
      <c r="AM167" s="85" t="s">
        <v>28</v>
      </c>
      <c r="AN167" s="85" t="s">
        <v>26</v>
      </c>
      <c r="AO167" s="85" t="s">
        <v>26</v>
      </c>
      <c r="AP167" s="85"/>
      <c r="AQ167" s="85"/>
      <c r="AR167" s="85"/>
      <c r="AS167" s="335">
        <v>1868194046</v>
      </c>
      <c r="AT167" s="335"/>
      <c r="AU167" s="85"/>
      <c r="AV167" s="85"/>
      <c r="AW167" s="85"/>
      <c r="AX167" s="266" t="s">
        <v>1375</v>
      </c>
      <c r="AY167" s="85" t="s">
        <v>26</v>
      </c>
      <c r="AZ167" s="85" t="s">
        <v>26</v>
      </c>
      <c r="BA167" s="85" t="s">
        <v>26</v>
      </c>
      <c r="BB167" s="85" t="s">
        <v>26</v>
      </c>
      <c r="BC167" s="348"/>
      <c r="BD167" s="85" t="s">
        <v>33</v>
      </c>
      <c r="BE167" s="85" t="s">
        <v>16</v>
      </c>
      <c r="BF167" s="85"/>
      <c r="BG167" s="85"/>
      <c r="BH167" s="304" t="s">
        <v>18050</v>
      </c>
      <c r="BI167" s="364"/>
      <c r="BJ167" s="123"/>
      <c r="BK167" s="123"/>
      <c r="BL167" s="123"/>
      <c r="BM167" s="123" t="s">
        <v>106</v>
      </c>
      <c r="BN167" s="123"/>
      <c r="BO167" s="123"/>
      <c r="BP167" s="123"/>
      <c r="BQ167" s="4" t="s">
        <v>8</v>
      </c>
      <c r="BR167" s="123"/>
      <c r="BS167" s="123"/>
      <c r="BT167"/>
      <c r="BU167"/>
      <c r="BV167" s="266" t="s">
        <v>1375</v>
      </c>
      <c r="BW167" s="85" t="s">
        <v>1404</v>
      </c>
      <c r="BX167" s="372"/>
      <c r="BY167" s="372"/>
      <c r="BZ167" s="129" t="s">
        <v>156</v>
      </c>
      <c r="CA167" t="s">
        <v>16883</v>
      </c>
      <c r="CB167">
        <v>21000</v>
      </c>
      <c r="CC167" s="123"/>
      <c r="CD167" s="123" t="s">
        <v>1472</v>
      </c>
      <c r="CE167" s="123" t="s">
        <v>17</v>
      </c>
      <c r="CF167" s="123"/>
      <c r="CG167" s="123"/>
      <c r="CH167" s="123"/>
      <c r="CI167" s="123"/>
      <c r="CJ167" s="85" t="s">
        <v>16743</v>
      </c>
      <c r="CK167" s="85" t="s">
        <v>16743</v>
      </c>
      <c r="CL167" s="85" t="s">
        <v>16743</v>
      </c>
      <c r="CM167" s="85" t="s">
        <v>16743</v>
      </c>
      <c r="CN167" s="284" t="s">
        <v>16744</v>
      </c>
      <c r="CO167" s="155"/>
      <c r="CP167" s="155"/>
      <c r="CQ167" s="285"/>
      <c r="CR167" s="155"/>
      <c r="CS167" s="378"/>
      <c r="CT167" s="155"/>
      <c r="CU167" s="155"/>
      <c r="CV167" s="155"/>
      <c r="CW167" s="155"/>
      <c r="CX167" s="155"/>
      <c r="CY167" s="155"/>
      <c r="CZ167" s="155"/>
      <c r="DA167" s="155"/>
      <c r="DB167" s="155"/>
      <c r="DC167" s="155"/>
      <c r="DD167" s="155"/>
      <c r="DE167" s="155"/>
      <c r="DF167" s="155"/>
      <c r="DG167" s="155"/>
      <c r="DH167" s="284" t="s">
        <v>1375</v>
      </c>
      <c r="DI167" s="197" t="s">
        <v>125</v>
      </c>
      <c r="DJ167" s="4" t="s">
        <v>16862</v>
      </c>
      <c r="DK167" s="4" t="s">
        <v>16861</v>
      </c>
      <c r="DL167" s="127" t="s">
        <v>16741</v>
      </c>
      <c r="DM167" s="4"/>
      <c r="DN167" s="4">
        <v>1868194046</v>
      </c>
      <c r="DO167" s="340"/>
      <c r="DP167" s="340"/>
      <c r="DQ167" s="4" t="s">
        <v>14903</v>
      </c>
      <c r="DR167" s="340"/>
      <c r="DS167" s="340"/>
      <c r="DT167" s="340"/>
      <c r="DU167" s="340"/>
      <c r="DV167" s="4">
        <v>12960401</v>
      </c>
      <c r="DW167" s="4" t="s">
        <v>16863</v>
      </c>
      <c r="DX167" s="4">
        <v>1120</v>
      </c>
      <c r="DY167" s="4"/>
      <c r="DZ167" s="348"/>
      <c r="EA167" s="4" t="s">
        <v>25</v>
      </c>
      <c r="EB167" s="4"/>
      <c r="EC167" s="4"/>
      <c r="ED167" s="340"/>
      <c r="EE167" s="340"/>
      <c r="EF167" s="340"/>
      <c r="EG167" s="348"/>
      <c r="EH167" s="348"/>
      <c r="EI167" s="4"/>
      <c r="EJ167" s="4" t="s">
        <v>26</v>
      </c>
      <c r="EK167" s="4" t="s">
        <v>25</v>
      </c>
      <c r="EL167" s="4" t="s">
        <v>25</v>
      </c>
      <c r="EM167" s="4" t="s">
        <v>1759</v>
      </c>
      <c r="EN167" s="4"/>
      <c r="EO167" s="4" t="s">
        <v>1760</v>
      </c>
      <c r="EP167" s="340"/>
      <c r="EQ167" s="4" t="s">
        <v>1761</v>
      </c>
      <c r="ER167" s="4"/>
      <c r="ES167" s="4" t="s">
        <v>6</v>
      </c>
      <c r="ET167" s="340"/>
      <c r="EU167" s="4" t="s">
        <v>112</v>
      </c>
      <c r="EV167" s="340"/>
      <c r="EW167" s="4" t="s">
        <v>1807</v>
      </c>
      <c r="EX167" s="340"/>
      <c r="EY167" s="4" t="s">
        <v>8</v>
      </c>
      <c r="EZ167" s="4"/>
      <c r="FA167" s="4" t="s">
        <v>26</v>
      </c>
      <c r="FB167" s="340"/>
      <c r="FC167" s="4"/>
      <c r="FD167" s="340"/>
      <c r="FE167" s="4"/>
      <c r="FF167" s="4"/>
      <c r="FG167" s="4"/>
      <c r="FH167" s="4" t="s">
        <v>1375</v>
      </c>
      <c r="FI167" s="4"/>
      <c r="FJ167" s="4"/>
      <c r="FK167" s="4"/>
      <c r="FL167"/>
      <c r="FM167" s="4"/>
      <c r="FN167" s="4"/>
      <c r="FO167" s="4"/>
      <c r="FP167" s="4"/>
      <c r="FQ167" s="4"/>
      <c r="FR167" s="4"/>
      <c r="FS167" s="4"/>
      <c r="FT167" s="4"/>
      <c r="FU167" s="4"/>
      <c r="FV167"/>
      <c r="FW167" s="4"/>
      <c r="FX167" s="4"/>
      <c r="FY167" s="4"/>
      <c r="FZ167" s="4"/>
      <c r="GA167" s="4"/>
      <c r="GB167" s="4"/>
      <c r="GC167" s="340"/>
      <c r="GD167" s="340"/>
      <c r="GE167" s="340"/>
      <c r="GF167" s="348"/>
      <c r="GG167" s="348"/>
      <c r="GH167" s="3"/>
      <c r="GI167" s="4"/>
      <c r="GJ167" s="4"/>
      <c r="GK167" s="4"/>
      <c r="GL167" s="4"/>
      <c r="GM167" s="4"/>
      <c r="GN167" s="4"/>
      <c r="GO167" s="340"/>
      <c r="GP167" s="4"/>
      <c r="GQ167" s="340"/>
      <c r="GR167" s="4"/>
      <c r="GS167" s="340"/>
      <c r="GT167" s="4"/>
      <c r="GU167" s="4"/>
      <c r="GV167" s="4"/>
      <c r="GW167" s="4"/>
      <c r="GX167" s="4"/>
      <c r="GY167"/>
      <c r="GZ167"/>
      <c r="HA167" s="4"/>
      <c r="HB167" s="4"/>
      <c r="HC167" s="4"/>
    </row>
    <row r="168" spans="1:211" s="269" customFormat="1" x14ac:dyDescent="0.35">
      <c r="A168" s="137">
        <v>532</v>
      </c>
      <c r="B168" s="339"/>
      <c r="C168" s="123" t="s">
        <v>1412</v>
      </c>
      <c r="D168" s="124">
        <v>44327</v>
      </c>
      <c r="E168" s="124">
        <v>44327</v>
      </c>
      <c r="F168" s="347"/>
      <c r="G168" s="125" t="s">
        <v>16864</v>
      </c>
      <c r="H168" s="266" t="s">
        <v>1375</v>
      </c>
      <c r="I168" s="123"/>
      <c r="J168" s="339"/>
      <c r="K168" s="355"/>
      <c r="L168" s="267"/>
      <c r="M168" s="354"/>
      <c r="N168" s="267" t="s">
        <v>19657</v>
      </c>
      <c r="O168" s="354"/>
      <c r="P168" s="354"/>
      <c r="Q168" s="267"/>
      <c r="R168" s="267"/>
      <c r="S168" s="267"/>
      <c r="T168" s="123" t="s">
        <v>25</v>
      </c>
      <c r="U168" s="124">
        <v>44326</v>
      </c>
      <c r="V168" s="124"/>
      <c r="W168" s="123" t="s">
        <v>10</v>
      </c>
      <c r="X168" s="339"/>
      <c r="Y168" s="339"/>
      <c r="Z168" s="123"/>
      <c r="AA168" s="123" t="s">
        <v>25</v>
      </c>
      <c r="AB168" s="124">
        <v>44326</v>
      </c>
      <c r="AC168" s="124">
        <v>44326</v>
      </c>
      <c r="AD168" s="339"/>
      <c r="AE168" s="339"/>
      <c r="AF168" s="355"/>
      <c r="AG168" s="355"/>
      <c r="AH168" s="266" t="s">
        <v>1375</v>
      </c>
      <c r="AI168" s="124">
        <v>44325</v>
      </c>
      <c r="AJ168" s="252">
        <v>0.60763888888888895</v>
      </c>
      <c r="AK168" s="124">
        <v>44325</v>
      </c>
      <c r="AL168" s="252">
        <v>0.60416666666666663</v>
      </c>
      <c r="AM168" s="85" t="s">
        <v>28</v>
      </c>
      <c r="AN168" s="85" t="s">
        <v>26</v>
      </c>
      <c r="AO168" s="85" t="s">
        <v>26</v>
      </c>
      <c r="AP168" s="85" t="s">
        <v>16866</v>
      </c>
      <c r="AQ168" s="85" t="s">
        <v>16867</v>
      </c>
      <c r="AR168" s="85"/>
      <c r="AS168" s="335" t="s">
        <v>16868</v>
      </c>
      <c r="AT168" s="335">
        <v>120954303</v>
      </c>
      <c r="AU168" s="85"/>
      <c r="AV168" s="85"/>
      <c r="AW168" s="85" t="s">
        <v>16978</v>
      </c>
      <c r="AX168" s="266" t="s">
        <v>1375</v>
      </c>
      <c r="AY168" s="85" t="s">
        <v>25</v>
      </c>
      <c r="AZ168" s="85" t="s">
        <v>25</v>
      </c>
      <c r="BA168" s="85" t="s">
        <v>25</v>
      </c>
      <c r="BB168" s="85" t="s">
        <v>25</v>
      </c>
      <c r="BC168" s="355"/>
      <c r="BD168" s="85" t="s">
        <v>27</v>
      </c>
      <c r="BE168" s="85" t="s">
        <v>4</v>
      </c>
      <c r="BF168" s="85" t="s">
        <v>34</v>
      </c>
      <c r="BG168" s="85" t="s">
        <v>34</v>
      </c>
      <c r="BH168" s="304" t="s">
        <v>18049</v>
      </c>
      <c r="BI168" s="364"/>
      <c r="BJ168" s="123"/>
      <c r="BK168" s="123"/>
      <c r="BL168" s="123"/>
      <c r="BM168" s="123" t="s">
        <v>103</v>
      </c>
      <c r="BN168" s="123" t="s">
        <v>31</v>
      </c>
      <c r="BO168" s="123" t="s">
        <v>1384</v>
      </c>
      <c r="BP168" s="123" t="s">
        <v>25</v>
      </c>
      <c r="BQ168" s="4" t="s">
        <v>8</v>
      </c>
      <c r="BR168" s="123" t="s">
        <v>1614</v>
      </c>
      <c r="BS168" s="123" t="s">
        <v>1563</v>
      </c>
      <c r="BT168" t="s">
        <v>16979</v>
      </c>
      <c r="BU168" t="s">
        <v>16980</v>
      </c>
      <c r="BV168" s="266" t="s">
        <v>1375</v>
      </c>
      <c r="BW168" s="85" t="s">
        <v>1404</v>
      </c>
      <c r="BX168" s="372"/>
      <c r="BY168" s="372"/>
      <c r="BZ168" s="129" t="s">
        <v>154</v>
      </c>
      <c r="CA168" t="s">
        <v>4397</v>
      </c>
      <c r="CB168">
        <v>12000</v>
      </c>
      <c r="CC168" s="123"/>
      <c r="CD168" s="123" t="s">
        <v>1368</v>
      </c>
      <c r="CE168" s="123" t="s">
        <v>17</v>
      </c>
      <c r="CF168" s="123"/>
      <c r="CG168" s="123" t="s">
        <v>16881</v>
      </c>
      <c r="CH168" s="123"/>
      <c r="CI168" s="123"/>
      <c r="CJ168" s="85" t="s">
        <v>16743</v>
      </c>
      <c r="CK168" s="85" t="s">
        <v>16743</v>
      </c>
      <c r="CL168" s="85" t="s">
        <v>16743</v>
      </c>
      <c r="CM168" s="85" t="s">
        <v>16743</v>
      </c>
      <c r="CN168" s="284" t="s">
        <v>16744</v>
      </c>
      <c r="CO168" s="155"/>
      <c r="CP168" s="155"/>
      <c r="CQ168" s="285"/>
      <c r="CR168" s="155"/>
      <c r="CS168" s="378"/>
      <c r="CT168" s="155"/>
      <c r="CU168" s="155"/>
      <c r="CV168" s="155"/>
      <c r="CW168" s="155"/>
      <c r="CX168" s="155"/>
      <c r="CY168" s="155"/>
      <c r="CZ168" s="155"/>
      <c r="DA168" s="155"/>
      <c r="DB168" s="155"/>
      <c r="DC168" s="155"/>
      <c r="DD168" s="155"/>
      <c r="DE168" s="155"/>
      <c r="DF168" s="155"/>
      <c r="DG168" s="155"/>
      <c r="DH168" s="284" t="s">
        <v>1375</v>
      </c>
      <c r="DI168" s="197" t="s">
        <v>129</v>
      </c>
      <c r="DJ168" s="4" t="s">
        <v>2932</v>
      </c>
      <c r="DK168" s="4" t="s">
        <v>16865</v>
      </c>
      <c r="DL168" s="127" t="s">
        <v>16741</v>
      </c>
      <c r="DM168" s="4" t="s">
        <v>16866</v>
      </c>
      <c r="DN168" s="4" t="s">
        <v>16868</v>
      </c>
      <c r="DO168" s="340"/>
      <c r="DP168" s="340"/>
      <c r="DQ168" s="4" t="s">
        <v>15084</v>
      </c>
      <c r="DR168" s="340"/>
      <c r="DS168" s="340"/>
      <c r="DT168" s="340"/>
      <c r="DU168" s="340"/>
      <c r="DV168" s="4">
        <v>13751102</v>
      </c>
      <c r="DW168" s="4" t="s">
        <v>16869</v>
      </c>
      <c r="DX168" s="4">
        <v>9002</v>
      </c>
      <c r="DY168" s="4"/>
      <c r="DZ168" s="348"/>
      <c r="EA168" s="4" t="s">
        <v>25</v>
      </c>
      <c r="EB168" s="4"/>
      <c r="EC168" s="4"/>
      <c r="ED168" s="340"/>
      <c r="EE168" s="340"/>
      <c r="EF168" s="340"/>
      <c r="EG168" s="348"/>
      <c r="EH168" s="348"/>
      <c r="EI168" s="4"/>
      <c r="EJ168" s="4" t="s">
        <v>26</v>
      </c>
      <c r="EK168" s="4" t="s">
        <v>25</v>
      </c>
      <c r="EL168" s="4"/>
      <c r="EM168" s="4" t="s">
        <v>2142</v>
      </c>
      <c r="EN168" s="4"/>
      <c r="EO168" s="4" t="s">
        <v>1862</v>
      </c>
      <c r="EP168" s="340"/>
      <c r="EQ168" s="4" t="s">
        <v>1807</v>
      </c>
      <c r="ER168" s="4" t="s">
        <v>16870</v>
      </c>
      <c r="ES168" s="4" t="s">
        <v>1807</v>
      </c>
      <c r="ET168" s="340"/>
      <c r="EU168" s="4" t="s">
        <v>114</v>
      </c>
      <c r="EV168" s="340"/>
      <c r="EW168" s="4" t="s">
        <v>1368</v>
      </c>
      <c r="EX168" s="340"/>
      <c r="EY168" s="4" t="s">
        <v>8</v>
      </c>
      <c r="EZ168" s="4"/>
      <c r="FA168" s="4" t="s">
        <v>26</v>
      </c>
      <c r="FB168" s="340"/>
      <c r="FC168" s="4"/>
      <c r="FD168" s="340"/>
      <c r="FE168" s="4" t="s">
        <v>2024</v>
      </c>
      <c r="FF168" s="4" t="s">
        <v>1865</v>
      </c>
      <c r="FG168" s="4" t="s">
        <v>26</v>
      </c>
      <c r="FH168" s="4" t="s">
        <v>3884</v>
      </c>
      <c r="FI168" s="4" t="s">
        <v>1839</v>
      </c>
      <c r="FJ168" s="4" t="s">
        <v>2269</v>
      </c>
      <c r="FK168" s="4" t="s">
        <v>770</v>
      </c>
      <c r="FL168" t="s">
        <v>16871</v>
      </c>
      <c r="FM168" s="4" t="s">
        <v>16867</v>
      </c>
      <c r="FN168" s="4" t="s">
        <v>1839</v>
      </c>
      <c r="FO168" s="4" t="s">
        <v>16872</v>
      </c>
      <c r="FP168" s="4" t="s">
        <v>16873</v>
      </c>
      <c r="FQ168" s="4" t="s">
        <v>16874</v>
      </c>
      <c r="FR168" s="4" t="s">
        <v>1869</v>
      </c>
      <c r="FS168" s="4" t="s">
        <v>1870</v>
      </c>
      <c r="FT168" s="4" t="s">
        <v>1845</v>
      </c>
      <c r="FU168" s="4" t="s">
        <v>9</v>
      </c>
      <c r="FV168" t="s">
        <v>16875</v>
      </c>
      <c r="FW168" s="4" t="s">
        <v>1846</v>
      </c>
      <c r="FX168" s="4" t="s">
        <v>1424</v>
      </c>
      <c r="FY168" s="4" t="s">
        <v>16866</v>
      </c>
      <c r="FZ168" s="4" t="s">
        <v>2057</v>
      </c>
      <c r="GA168" s="4" t="s">
        <v>16876</v>
      </c>
      <c r="GB168" s="4" t="s">
        <v>1375</v>
      </c>
      <c r="GC168" s="340"/>
      <c r="GD168" s="340"/>
      <c r="GE168" s="340"/>
      <c r="GF168" s="348"/>
      <c r="GG168" s="348"/>
      <c r="GH168" s="3" t="s">
        <v>1375</v>
      </c>
      <c r="GI168" s="4" t="s">
        <v>9</v>
      </c>
      <c r="GJ168" s="4" t="s">
        <v>13713</v>
      </c>
      <c r="GK168" s="4" t="s">
        <v>1375</v>
      </c>
      <c r="GL168" s="4" t="s">
        <v>9</v>
      </c>
      <c r="GM168" s="4" t="s">
        <v>1848</v>
      </c>
      <c r="GN168" s="4"/>
      <c r="GO168" s="340"/>
      <c r="GP168" s="4"/>
      <c r="GQ168" s="340"/>
      <c r="GR168" s="4"/>
      <c r="GS168" s="340"/>
      <c r="GT168" s="4"/>
      <c r="GU168" s="4"/>
      <c r="GV168" s="4"/>
      <c r="GW168" s="4"/>
      <c r="GX168" s="4"/>
      <c r="GY168"/>
      <c r="GZ168"/>
      <c r="HA168" s="4"/>
      <c r="HB168" s="4"/>
      <c r="HC168" s="4" t="str">
        <f ca="1">IFERROR(INDIRECT("'[2021_Ignition_Tracker_QC_File_20210518.xlsm]Ignition Tracker'!"&amp;ADDRESS(MATCH($A168,'[4]Ignition Tracker'!$A:$A,0),MATCH(HC$1,'[4]Ignition Tracker'!$1:$1,0))),"")</f>
        <v/>
      </c>
    </row>
    <row r="169" spans="1:211" s="269" customFormat="1" x14ac:dyDescent="0.35">
      <c r="A169" s="137">
        <v>531</v>
      </c>
      <c r="B169" s="339"/>
      <c r="C169" s="123" t="s">
        <v>1412</v>
      </c>
      <c r="D169" s="124">
        <v>44325</v>
      </c>
      <c r="E169" s="124">
        <v>44325</v>
      </c>
      <c r="F169" s="340"/>
      <c r="G169" s="125" t="s">
        <v>16877</v>
      </c>
      <c r="H169" s="266" t="s">
        <v>1375</v>
      </c>
      <c r="I169" s="123"/>
      <c r="J169" s="339"/>
      <c r="K169" s="355"/>
      <c r="L169" s="267"/>
      <c r="M169" s="354"/>
      <c r="N169" s="267" t="s">
        <v>19657</v>
      </c>
      <c r="O169" s="354"/>
      <c r="P169" s="354"/>
      <c r="Q169" s="267"/>
      <c r="R169" s="267"/>
      <c r="S169" s="267"/>
      <c r="T169" s="123"/>
      <c r="U169" s="124"/>
      <c r="V169" s="124"/>
      <c r="W169" s="123"/>
      <c r="X169" s="339"/>
      <c r="Y169" s="339"/>
      <c r="Z169" s="123"/>
      <c r="AA169" s="123"/>
      <c r="AB169" s="124"/>
      <c r="AC169" s="124"/>
      <c r="AD169" s="339"/>
      <c r="AE169" s="339"/>
      <c r="AF169" s="355"/>
      <c r="AG169" s="355"/>
      <c r="AH169" s="266" t="s">
        <v>1375</v>
      </c>
      <c r="AI169" s="124">
        <v>44325</v>
      </c>
      <c r="AJ169" s="252" t="s">
        <v>16878</v>
      </c>
      <c r="AK169" s="124"/>
      <c r="AL169" s="252"/>
      <c r="AM169" s="85" t="s">
        <v>28</v>
      </c>
      <c r="AN169" s="85" t="s">
        <v>26</v>
      </c>
      <c r="AO169" s="85" t="s">
        <v>26</v>
      </c>
      <c r="AP169" s="85"/>
      <c r="AQ169" s="85"/>
      <c r="AR169" s="85"/>
      <c r="AS169" s="335">
        <v>8179256</v>
      </c>
      <c r="AT169" s="335"/>
      <c r="AU169" s="85"/>
      <c r="AV169" s="85"/>
      <c r="AW169" s="85"/>
      <c r="AX169" s="266" t="s">
        <v>1375</v>
      </c>
      <c r="AY169" s="85" t="s">
        <v>26</v>
      </c>
      <c r="AZ169" s="85" t="s">
        <v>26</v>
      </c>
      <c r="BA169" s="85" t="s">
        <v>26</v>
      </c>
      <c r="BB169" s="85" t="s">
        <v>26</v>
      </c>
      <c r="BC169" s="348"/>
      <c r="BD169" s="85" t="s">
        <v>33</v>
      </c>
      <c r="BE169" s="85" t="s">
        <v>4</v>
      </c>
      <c r="BF169" s="85"/>
      <c r="BG169" s="85"/>
      <c r="BH169" s="304" t="s">
        <v>18051</v>
      </c>
      <c r="BI169" s="364"/>
      <c r="BJ169" s="123"/>
      <c r="BK169" s="123"/>
      <c r="BL169" s="123"/>
      <c r="BM169" s="123" t="s">
        <v>106</v>
      </c>
      <c r="BN169" s="123"/>
      <c r="BO169" s="123"/>
      <c r="BP169" s="123"/>
      <c r="BQ169" s="4" t="s">
        <v>8</v>
      </c>
      <c r="BR169" s="123"/>
      <c r="BS169" s="123"/>
      <c r="BT169"/>
      <c r="BU169"/>
      <c r="BV169" s="266" t="s">
        <v>1375</v>
      </c>
      <c r="BW169" s="85" t="s">
        <v>44</v>
      </c>
      <c r="BX169" s="372"/>
      <c r="BY169" s="372"/>
      <c r="BZ169" s="129" t="s">
        <v>84</v>
      </c>
      <c r="CA169" t="s">
        <v>4439</v>
      </c>
      <c r="CB169">
        <v>12000</v>
      </c>
      <c r="CC169" s="123"/>
      <c r="CD169" s="123" t="s">
        <v>1368</v>
      </c>
      <c r="CE169" s="123" t="s">
        <v>1469</v>
      </c>
      <c r="CF169" s="123"/>
      <c r="CG169" s="123"/>
      <c r="CH169" s="123">
        <v>330</v>
      </c>
      <c r="CI169" s="123"/>
      <c r="CJ169" s="85" t="s">
        <v>16743</v>
      </c>
      <c r="CK169" s="85" t="s">
        <v>16743</v>
      </c>
      <c r="CL169" s="85" t="s">
        <v>16743</v>
      </c>
      <c r="CM169" s="85" t="s">
        <v>16743</v>
      </c>
      <c r="CN169" s="284" t="s">
        <v>16744</v>
      </c>
      <c r="CO169" s="155"/>
      <c r="CP169" s="155"/>
      <c r="CQ169" s="285"/>
      <c r="CR169" s="155"/>
      <c r="CS169" s="378"/>
      <c r="CT169" s="155"/>
      <c r="CU169" s="155"/>
      <c r="CV169" s="155"/>
      <c r="CW169" s="155"/>
      <c r="CX169" s="155"/>
      <c r="CY169" s="155"/>
      <c r="CZ169" s="155"/>
      <c r="DA169" s="155"/>
      <c r="DB169" s="155"/>
      <c r="DC169" s="155"/>
      <c r="DD169" s="155"/>
      <c r="DE169" s="155"/>
      <c r="DF169" s="155"/>
      <c r="DG169" s="155"/>
      <c r="DH169" s="284" t="s">
        <v>1375</v>
      </c>
      <c r="DI169" s="197" t="s">
        <v>128</v>
      </c>
      <c r="DJ169" s="4" t="s">
        <v>3987</v>
      </c>
      <c r="DK169" s="4" t="s">
        <v>16878</v>
      </c>
      <c r="DL169" s="127" t="s">
        <v>16741</v>
      </c>
      <c r="DM169" s="4"/>
      <c r="DN169" s="4">
        <v>8179256</v>
      </c>
      <c r="DO169" s="340"/>
      <c r="DP169" s="340"/>
      <c r="DQ169" s="4" t="s">
        <v>16879</v>
      </c>
      <c r="DR169" s="340"/>
      <c r="DS169" s="340"/>
      <c r="DT169" s="340"/>
      <c r="DU169" s="340"/>
      <c r="DV169" s="4"/>
      <c r="DW169" s="4" t="s">
        <v>16880</v>
      </c>
      <c r="DX169" s="4">
        <v>1055</v>
      </c>
      <c r="DY169" s="4">
        <v>1</v>
      </c>
      <c r="DZ169" s="348"/>
      <c r="EA169" s="4" t="s">
        <v>25</v>
      </c>
      <c r="EB169" s="4"/>
      <c r="EC169" s="4"/>
      <c r="ED169" s="340"/>
      <c r="EE169" s="340"/>
      <c r="EF169" s="340"/>
      <c r="EG169" s="348"/>
      <c r="EH169" s="348"/>
      <c r="EI169" s="4"/>
      <c r="EJ169" s="4" t="s">
        <v>26</v>
      </c>
      <c r="EK169" s="4" t="s">
        <v>26</v>
      </c>
      <c r="EL169" s="4" t="s">
        <v>26</v>
      </c>
      <c r="EM169" s="4" t="s">
        <v>1759</v>
      </c>
      <c r="EN169" s="4"/>
      <c r="EO169" s="4" t="s">
        <v>2782</v>
      </c>
      <c r="EP169" s="340"/>
      <c r="EQ169" s="4" t="s">
        <v>1761</v>
      </c>
      <c r="ER169" s="4"/>
      <c r="ES169" s="4" t="s">
        <v>4</v>
      </c>
      <c r="ET169" s="340"/>
      <c r="EU169" s="4" t="s">
        <v>116</v>
      </c>
      <c r="EV169" s="340"/>
      <c r="EW169" s="4" t="s">
        <v>1368</v>
      </c>
      <c r="EX169" s="340"/>
      <c r="EY169" s="4" t="s">
        <v>8</v>
      </c>
      <c r="EZ169" s="4"/>
      <c r="FA169" s="4" t="s">
        <v>26</v>
      </c>
      <c r="FB169" s="340"/>
      <c r="FC169" s="4"/>
      <c r="FD169" s="340"/>
      <c r="FE169" s="4"/>
      <c r="FF169" s="4"/>
      <c r="FG169" s="4"/>
      <c r="FH169" s="4" t="s">
        <v>1375</v>
      </c>
      <c r="FI169" s="4"/>
      <c r="FJ169" s="4"/>
      <c r="FK169" s="4"/>
      <c r="FL169"/>
      <c r="FM169" s="4"/>
      <c r="FN169" s="4"/>
      <c r="FO169" s="4"/>
      <c r="FP169" s="4"/>
      <c r="FQ169" s="4"/>
      <c r="FR169" s="4"/>
      <c r="FS169" s="4"/>
      <c r="FT169" s="4"/>
      <c r="FU169" s="4"/>
      <c r="FV169"/>
      <c r="FW169" s="4"/>
      <c r="FX169" s="4"/>
      <c r="FY169" s="4"/>
      <c r="FZ169" s="4"/>
      <c r="GA169" s="4"/>
      <c r="GB169" s="4"/>
      <c r="GC169" s="340"/>
      <c r="GD169" s="340"/>
      <c r="GE169" s="340"/>
      <c r="GF169" s="348"/>
      <c r="GG169" s="348"/>
      <c r="GH169" s="3"/>
      <c r="GI169" s="4"/>
      <c r="GJ169" s="4"/>
      <c r="GK169" s="4"/>
      <c r="GL169" s="4"/>
      <c r="GM169" s="4"/>
      <c r="GN169" s="4"/>
      <c r="GO169" s="340"/>
      <c r="GP169" s="4"/>
      <c r="GQ169" s="340"/>
      <c r="GR169" s="4"/>
      <c r="GS169" s="340"/>
      <c r="GT169" s="4"/>
      <c r="GU169" s="4"/>
      <c r="GV169" s="4"/>
      <c r="GW169" s="4"/>
      <c r="GX169" s="4"/>
      <c r="GY169"/>
      <c r="GZ169"/>
      <c r="HA169" s="4"/>
      <c r="HB169" s="4"/>
      <c r="HC169" s="4"/>
    </row>
    <row r="170" spans="1:211" s="269" customFormat="1" x14ac:dyDescent="0.35">
      <c r="A170" s="137">
        <v>530</v>
      </c>
      <c r="B170" s="339"/>
      <c r="C170" s="123" t="s">
        <v>1412</v>
      </c>
      <c r="D170" s="124">
        <v>44325</v>
      </c>
      <c r="E170" s="124">
        <v>44325</v>
      </c>
      <c r="F170" s="340"/>
      <c r="G170" s="125" t="s">
        <v>16740</v>
      </c>
      <c r="H170" s="266" t="s">
        <v>1375</v>
      </c>
      <c r="I170" s="123"/>
      <c r="J170" s="339"/>
      <c r="K170" s="355"/>
      <c r="L170" s="267"/>
      <c r="M170" s="354"/>
      <c r="N170" s="267" t="s">
        <v>19657</v>
      </c>
      <c r="O170" s="354"/>
      <c r="P170" s="354"/>
      <c r="Q170" s="267"/>
      <c r="R170" s="267"/>
      <c r="S170" s="267"/>
      <c r="T170" s="123"/>
      <c r="U170" s="124"/>
      <c r="V170" s="124"/>
      <c r="W170" s="123"/>
      <c r="X170" s="339"/>
      <c r="Y170" s="339"/>
      <c r="Z170" s="123"/>
      <c r="AA170" s="123"/>
      <c r="AB170" s="124"/>
      <c r="AC170" s="124"/>
      <c r="AD170" s="339"/>
      <c r="AE170" s="339"/>
      <c r="AF170" s="355"/>
      <c r="AG170" s="355"/>
      <c r="AH170" s="266" t="s">
        <v>1375</v>
      </c>
      <c r="AI170" s="124">
        <v>44325</v>
      </c>
      <c r="AJ170" s="252" t="s">
        <v>16742</v>
      </c>
      <c r="AK170" s="124"/>
      <c r="AL170" s="252"/>
      <c r="AM170" s="85" t="s">
        <v>28</v>
      </c>
      <c r="AN170" s="85" t="s">
        <v>26</v>
      </c>
      <c r="AO170" s="85" t="s">
        <v>26</v>
      </c>
      <c r="AP170" s="85"/>
      <c r="AQ170" s="85"/>
      <c r="AR170" s="85"/>
      <c r="AS170" s="335">
        <v>8164291653</v>
      </c>
      <c r="AT170" s="335"/>
      <c r="AU170" s="85"/>
      <c r="AV170" s="85"/>
      <c r="AW170" s="85"/>
      <c r="AX170" s="266" t="s">
        <v>1375</v>
      </c>
      <c r="AY170" s="85" t="s">
        <v>26</v>
      </c>
      <c r="AZ170" s="85" t="s">
        <v>26</v>
      </c>
      <c r="BA170" s="85" t="s">
        <v>26</v>
      </c>
      <c r="BB170" s="85" t="s">
        <v>26</v>
      </c>
      <c r="BC170" s="348"/>
      <c r="BD170" s="85" t="s">
        <v>33</v>
      </c>
      <c r="BE170" s="85" t="s">
        <v>16</v>
      </c>
      <c r="BF170" s="85"/>
      <c r="BG170" s="85"/>
      <c r="BH170" s="304" t="s">
        <v>18050</v>
      </c>
      <c r="BI170" s="364"/>
      <c r="BJ170" s="123"/>
      <c r="BK170" s="123"/>
      <c r="BL170" s="123"/>
      <c r="BM170" s="123" t="s">
        <v>106</v>
      </c>
      <c r="BN170" s="123"/>
      <c r="BO170" s="123"/>
      <c r="BP170" s="123"/>
      <c r="BQ170" s="4" t="s">
        <v>8</v>
      </c>
      <c r="BR170" s="123"/>
      <c r="BS170" s="123"/>
      <c r="BT170"/>
      <c r="BU170"/>
      <c r="BV170" s="266" t="s">
        <v>1375</v>
      </c>
      <c r="BW170" s="85" t="s">
        <v>1404</v>
      </c>
      <c r="BX170" s="372"/>
      <c r="BY170" s="372"/>
      <c r="BZ170" s="129" t="s">
        <v>175</v>
      </c>
      <c r="CA170" t="s">
        <v>16853</v>
      </c>
      <c r="CB170">
        <v>12000</v>
      </c>
      <c r="CC170" s="123"/>
      <c r="CD170" s="123" t="s">
        <v>1457</v>
      </c>
      <c r="CE170" s="123" t="s">
        <v>17</v>
      </c>
      <c r="CF170" s="123"/>
      <c r="CG170" s="123"/>
      <c r="CH170" s="123"/>
      <c r="CI170" s="123"/>
      <c r="CJ170" s="85" t="s">
        <v>16743</v>
      </c>
      <c r="CK170" s="85" t="s">
        <v>16743</v>
      </c>
      <c r="CL170" s="85" t="s">
        <v>16743</v>
      </c>
      <c r="CM170" s="85" t="s">
        <v>16743</v>
      </c>
      <c r="CN170" s="284" t="s">
        <v>16744</v>
      </c>
      <c r="CO170" s="155"/>
      <c r="CP170" s="155"/>
      <c r="CQ170" s="285"/>
      <c r="CR170" s="155"/>
      <c r="CS170" s="378"/>
      <c r="CT170" s="155"/>
      <c r="CU170" s="155"/>
      <c r="CV170" s="155"/>
      <c r="CW170" s="155"/>
      <c r="CX170" s="155"/>
      <c r="CY170" s="155"/>
      <c r="CZ170" s="155"/>
      <c r="DA170" s="155"/>
      <c r="DB170" s="155"/>
      <c r="DC170" s="155"/>
      <c r="DD170" s="155"/>
      <c r="DE170" s="155"/>
      <c r="DF170" s="155"/>
      <c r="DG170" s="155"/>
      <c r="DH170" s="284" t="s">
        <v>1375</v>
      </c>
      <c r="DI170" s="197" t="s">
        <v>131</v>
      </c>
      <c r="DJ170" s="4" t="s">
        <v>16745</v>
      </c>
      <c r="DK170" s="4" t="s">
        <v>16742</v>
      </c>
      <c r="DL170" s="127" t="s">
        <v>16741</v>
      </c>
      <c r="DM170" s="4"/>
      <c r="DN170" s="4">
        <v>8164291653</v>
      </c>
      <c r="DO170" s="340"/>
      <c r="DP170" s="340"/>
      <c r="DQ170" s="4" t="s">
        <v>131</v>
      </c>
      <c r="DR170" s="340"/>
      <c r="DS170" s="340"/>
      <c r="DT170" s="340"/>
      <c r="DU170" s="340"/>
      <c r="DV170" s="4">
        <v>82921112</v>
      </c>
      <c r="DW170" s="4" t="s">
        <v>16746</v>
      </c>
      <c r="DX170" s="4">
        <v>1121</v>
      </c>
      <c r="DY170" s="4"/>
      <c r="DZ170" s="348"/>
      <c r="EA170" s="4" t="s">
        <v>25</v>
      </c>
      <c r="EB170" s="4"/>
      <c r="EC170" s="4"/>
      <c r="ED170" s="340"/>
      <c r="EE170" s="340"/>
      <c r="EF170" s="340"/>
      <c r="EG170" s="348"/>
      <c r="EH170" s="348"/>
      <c r="EI170" s="4"/>
      <c r="EJ170" s="4" t="s">
        <v>26</v>
      </c>
      <c r="EK170" s="4" t="s">
        <v>25</v>
      </c>
      <c r="EL170" s="4" t="s">
        <v>26</v>
      </c>
      <c r="EM170" s="4" t="s">
        <v>1759</v>
      </c>
      <c r="EN170" s="4"/>
      <c r="EO170" s="4" t="s">
        <v>1760</v>
      </c>
      <c r="EP170" s="340"/>
      <c r="EQ170" s="4" t="s">
        <v>1761</v>
      </c>
      <c r="ER170" s="4"/>
      <c r="ES170" s="4" t="s">
        <v>1956</v>
      </c>
      <c r="ET170" s="340"/>
      <c r="EU170" s="4" t="s">
        <v>112</v>
      </c>
      <c r="EV170" s="340"/>
      <c r="EW170" s="4" t="s">
        <v>1370</v>
      </c>
      <c r="EX170" s="340"/>
      <c r="EY170" s="4" t="s">
        <v>8</v>
      </c>
      <c r="EZ170" s="4"/>
      <c r="FA170" s="4" t="s">
        <v>26</v>
      </c>
      <c r="FB170" s="340"/>
      <c r="FC170" s="4" t="s">
        <v>1370</v>
      </c>
      <c r="FD170" s="340"/>
      <c r="FE170" s="4"/>
      <c r="FF170" s="4"/>
      <c r="FG170" s="4"/>
      <c r="FH170" s="4" t="s">
        <v>1375</v>
      </c>
      <c r="FI170" s="4"/>
      <c r="FJ170" s="4"/>
      <c r="FK170" s="4"/>
      <c r="FL170"/>
      <c r="FM170" s="4"/>
      <c r="FN170" s="4"/>
      <c r="FO170" s="4"/>
      <c r="FP170" s="4"/>
      <c r="FQ170" s="4"/>
      <c r="FR170" s="4"/>
      <c r="FS170" s="4"/>
      <c r="FT170" s="4"/>
      <c r="FU170" s="4"/>
      <c r="FV170"/>
      <c r="FW170" s="4"/>
      <c r="FX170" s="4"/>
      <c r="FY170" s="4"/>
      <c r="FZ170" s="4"/>
      <c r="GA170" s="4"/>
      <c r="GB170" s="4"/>
      <c r="GC170" s="340"/>
      <c r="GD170" s="340"/>
      <c r="GE170" s="340"/>
      <c r="GF170" s="348"/>
      <c r="GG170" s="348"/>
      <c r="GH170" s="3"/>
      <c r="GI170" s="4"/>
      <c r="GJ170" s="4"/>
      <c r="GK170" s="4"/>
      <c r="GL170" s="4"/>
      <c r="GM170" s="4"/>
      <c r="GN170" s="4"/>
      <c r="GO170" s="340"/>
      <c r="GP170" s="4"/>
      <c r="GQ170" s="340"/>
      <c r="GR170" s="4"/>
      <c r="GS170" s="340"/>
      <c r="GT170" s="4"/>
      <c r="GU170" s="4"/>
      <c r="GV170" s="4"/>
      <c r="GW170" s="4"/>
      <c r="GX170" s="4"/>
      <c r="GY170"/>
      <c r="GZ170"/>
      <c r="HA170" s="4"/>
      <c r="HB170" s="4"/>
      <c r="HC170" s="4"/>
    </row>
    <row r="171" spans="1:211" s="269" customFormat="1" x14ac:dyDescent="0.35">
      <c r="A171" s="137">
        <v>529</v>
      </c>
      <c r="B171" s="340"/>
      <c r="C171" s="4" t="s">
        <v>1412</v>
      </c>
      <c r="D171" s="291">
        <v>44329</v>
      </c>
      <c r="E171" s="291">
        <v>44329</v>
      </c>
      <c r="F171" s="340"/>
      <c r="G171" s="289" t="s">
        <v>16747</v>
      </c>
      <c r="H171" s="266" t="s">
        <v>1375</v>
      </c>
      <c r="I171" s="4"/>
      <c r="J171" s="340"/>
      <c r="K171" s="348"/>
      <c r="L171" s="285"/>
      <c r="M171" s="358"/>
      <c r="N171" s="267" t="s">
        <v>19657</v>
      </c>
      <c r="O171" s="354"/>
      <c r="P171" s="354"/>
      <c r="Q171" s="285"/>
      <c r="R171" s="285"/>
      <c r="S171" s="285"/>
      <c r="T171" s="4"/>
      <c r="U171" s="291"/>
      <c r="V171" s="291"/>
      <c r="W171" s="4"/>
      <c r="X171" s="340"/>
      <c r="Y171" s="340"/>
      <c r="Z171" s="4"/>
      <c r="AA171" s="4"/>
      <c r="AB171" s="291"/>
      <c r="AC171" s="291"/>
      <c r="AD171" s="340"/>
      <c r="AE171" s="340"/>
      <c r="AF171" s="348"/>
      <c r="AG171" s="348"/>
      <c r="AH171" s="266" t="s">
        <v>1375</v>
      </c>
      <c r="AI171" s="291">
        <v>44325</v>
      </c>
      <c r="AJ171" s="292" t="s">
        <v>16748</v>
      </c>
      <c r="AK171" s="291"/>
      <c r="AL171" s="292"/>
      <c r="AM171" s="5" t="s">
        <v>28</v>
      </c>
      <c r="AN171" s="5" t="s">
        <v>26</v>
      </c>
      <c r="AO171" s="5" t="s">
        <v>26</v>
      </c>
      <c r="AP171" s="5"/>
      <c r="AQ171" s="5"/>
      <c r="AR171" s="5"/>
      <c r="AS171" s="337">
        <v>2424758352</v>
      </c>
      <c r="AT171" s="337"/>
      <c r="AU171" s="5"/>
      <c r="AV171" s="5"/>
      <c r="AW171" s="5"/>
      <c r="AX171" s="266" t="s">
        <v>1375</v>
      </c>
      <c r="AY171" s="5" t="s">
        <v>26</v>
      </c>
      <c r="AZ171" s="5" t="s">
        <v>26</v>
      </c>
      <c r="BA171" s="5" t="s">
        <v>26</v>
      </c>
      <c r="BB171" s="5" t="s">
        <v>26</v>
      </c>
      <c r="BC171" s="364"/>
      <c r="BD171" s="5" t="s">
        <v>33</v>
      </c>
      <c r="BE171" s="5" t="s">
        <v>16</v>
      </c>
      <c r="BF171" s="5"/>
      <c r="BG171" s="5"/>
      <c r="BH171" s="304" t="s">
        <v>18050</v>
      </c>
      <c r="BI171" s="364"/>
      <c r="BJ171" s="4"/>
      <c r="BK171" s="4"/>
      <c r="BL171" s="4"/>
      <c r="BM171" s="4" t="s">
        <v>106</v>
      </c>
      <c r="BN171" s="4"/>
      <c r="BO171" s="4"/>
      <c r="BP171" s="4"/>
      <c r="BQ171" s="4" t="s">
        <v>8</v>
      </c>
      <c r="BR171" s="4"/>
      <c r="BS171" s="4"/>
      <c r="BT171"/>
      <c r="BU171"/>
      <c r="BV171" s="266" t="s">
        <v>1375</v>
      </c>
      <c r="BW171" s="5" t="s">
        <v>1404</v>
      </c>
      <c r="BX171" s="373"/>
      <c r="BY171" s="373"/>
      <c r="BZ171" s="133" t="s">
        <v>154</v>
      </c>
      <c r="CA171" t="s">
        <v>16852</v>
      </c>
      <c r="CB171">
        <v>12000</v>
      </c>
      <c r="CC171" s="4"/>
      <c r="CD171" s="4" t="s">
        <v>1486</v>
      </c>
      <c r="CE171" s="123" t="s">
        <v>17</v>
      </c>
      <c r="CF171" s="4"/>
      <c r="CG171" s="4"/>
      <c r="CH171" s="123"/>
      <c r="CI171" s="4"/>
      <c r="CJ171" s="5" t="s">
        <v>16743</v>
      </c>
      <c r="CK171" s="5" t="s">
        <v>16743</v>
      </c>
      <c r="CL171" s="5" t="s">
        <v>16743</v>
      </c>
      <c r="CM171" s="5" t="s">
        <v>16743</v>
      </c>
      <c r="CN171" s="284" t="s">
        <v>16744</v>
      </c>
      <c r="CO171" s="155"/>
      <c r="CP171" s="155"/>
      <c r="CQ171" s="285"/>
      <c r="CR171" s="155"/>
      <c r="CS171" s="378"/>
      <c r="CT171" s="155"/>
      <c r="CU171" s="155"/>
      <c r="CV171" s="155"/>
      <c r="CW171" s="155"/>
      <c r="CX171" s="155"/>
      <c r="CY171" s="155"/>
      <c r="CZ171" s="155"/>
      <c r="DA171" s="155"/>
      <c r="DB171" s="155"/>
      <c r="DC171" s="155"/>
      <c r="DD171" s="155"/>
      <c r="DE171" s="155"/>
      <c r="DF171" s="155"/>
      <c r="DG171" s="155"/>
      <c r="DH171" s="284" t="s">
        <v>1375</v>
      </c>
      <c r="DI171" s="197" t="s">
        <v>129</v>
      </c>
      <c r="DJ171" s="4" t="s">
        <v>2823</v>
      </c>
      <c r="DK171" s="4" t="s">
        <v>16748</v>
      </c>
      <c r="DL171" s="127" t="s">
        <v>16741</v>
      </c>
      <c r="DM171" s="4"/>
      <c r="DN171" s="4">
        <v>2424758352</v>
      </c>
      <c r="DO171" s="340"/>
      <c r="DP171" s="340"/>
      <c r="DQ171" s="4" t="s">
        <v>1553</v>
      </c>
      <c r="DR171" s="340"/>
      <c r="DS171" s="340"/>
      <c r="DT171" s="340"/>
      <c r="DU171" s="340"/>
      <c r="DV171" s="4">
        <v>13761102</v>
      </c>
      <c r="DW171" s="4" t="s">
        <v>16750</v>
      </c>
      <c r="DX171" s="4">
        <v>2400</v>
      </c>
      <c r="DY171" s="4">
        <v>1</v>
      </c>
      <c r="DZ171" s="348"/>
      <c r="EA171" s="4" t="s">
        <v>25</v>
      </c>
      <c r="EB171" s="4"/>
      <c r="EC171" s="4"/>
      <c r="ED171" s="340"/>
      <c r="EE171" s="340"/>
      <c r="EF171" s="340"/>
      <c r="EG171" s="348"/>
      <c r="EH171" s="348"/>
      <c r="EI171" s="4"/>
      <c r="EJ171" s="4" t="s">
        <v>26</v>
      </c>
      <c r="EK171" s="4" t="s">
        <v>26</v>
      </c>
      <c r="EL171" s="4" t="s">
        <v>26</v>
      </c>
      <c r="EM171" s="4" t="s">
        <v>1807</v>
      </c>
      <c r="EN171" s="4" t="s">
        <v>16749</v>
      </c>
      <c r="EO171" s="4" t="s">
        <v>1807</v>
      </c>
      <c r="EP171" s="340"/>
      <c r="EQ171" s="4" t="s">
        <v>1807</v>
      </c>
      <c r="ER171" s="4" t="s">
        <v>16749</v>
      </c>
      <c r="ES171" s="4" t="s">
        <v>1807</v>
      </c>
      <c r="ET171" s="340"/>
      <c r="EU171" s="4" t="s">
        <v>1807</v>
      </c>
      <c r="EV171" s="340"/>
      <c r="EW171" s="4" t="s">
        <v>1807</v>
      </c>
      <c r="EX171" s="340"/>
      <c r="EY171" s="4" t="s">
        <v>1807</v>
      </c>
      <c r="EZ171" s="4" t="s">
        <v>16749</v>
      </c>
      <c r="FA171" s="4" t="s">
        <v>26</v>
      </c>
      <c r="FB171" s="340"/>
      <c r="FC171" s="4"/>
      <c r="FD171" s="340"/>
      <c r="FE171" s="4"/>
      <c r="FF171" s="4"/>
      <c r="FG171" s="4"/>
      <c r="FH171" s="4" t="s">
        <v>3884</v>
      </c>
      <c r="FI171" s="4"/>
      <c r="FJ171" s="4"/>
      <c r="FK171" s="4"/>
      <c r="FL171"/>
      <c r="FM171" s="4"/>
      <c r="FN171" s="4"/>
      <c r="FO171" s="4"/>
      <c r="FP171" s="4"/>
      <c r="FQ171" s="4"/>
      <c r="FR171" s="4"/>
      <c r="FS171" s="4"/>
      <c r="FT171" s="4"/>
      <c r="FU171" s="4"/>
      <c r="FV171"/>
      <c r="FW171" s="4"/>
      <c r="FX171" s="4"/>
      <c r="FY171" s="4"/>
      <c r="FZ171" s="4"/>
      <c r="GA171" s="4"/>
      <c r="GB171" s="4"/>
      <c r="GC171" s="340"/>
      <c r="GD171" s="340"/>
      <c r="GE171" s="340"/>
      <c r="GF171" s="348"/>
      <c r="GG171" s="348"/>
      <c r="GH171" s="3"/>
      <c r="GI171" s="4"/>
      <c r="GJ171" s="4"/>
      <c r="GK171" s="4"/>
      <c r="GL171" s="4"/>
      <c r="GM171" s="4"/>
      <c r="GN171" s="4"/>
      <c r="GO171" s="340"/>
      <c r="GP171" s="4"/>
      <c r="GQ171" s="340"/>
      <c r="GR171" s="4"/>
      <c r="GS171" s="340"/>
      <c r="GT171" s="4"/>
      <c r="GU171" s="4"/>
      <c r="GV171" s="4"/>
      <c r="GW171" s="4"/>
      <c r="GX171" s="4"/>
      <c r="GY171"/>
      <c r="GZ171"/>
      <c r="HA171" s="4"/>
      <c r="HB171" s="4"/>
      <c r="HC171" s="4" t="str">
        <f ca="1">IFERROR(INDIRECT("'[2021_Ignition_Tracker_QC_File_20210520.xlsm]Ignition Tracker'!"&amp;ADDRESS(MATCH($A171,'[3]Ignition Tracker'!$A:$A,0),MATCH(HC$1,'[3]Ignition Tracker'!$1:$1,0))),"")</f>
        <v/>
      </c>
    </row>
    <row r="172" spans="1:211" s="269" customFormat="1" x14ac:dyDescent="0.35">
      <c r="A172" s="137">
        <v>528</v>
      </c>
      <c r="B172" s="339"/>
      <c r="C172" s="123" t="s">
        <v>1412</v>
      </c>
      <c r="D172" s="124">
        <v>44325</v>
      </c>
      <c r="E172" s="124">
        <v>44325</v>
      </c>
      <c r="F172" s="340"/>
      <c r="G172" s="125" t="s">
        <v>16751</v>
      </c>
      <c r="H172" s="266" t="s">
        <v>1375</v>
      </c>
      <c r="I172" s="123"/>
      <c r="J172" s="339"/>
      <c r="K172" s="355"/>
      <c r="L172" s="267"/>
      <c r="M172" s="354"/>
      <c r="N172" s="267" t="s">
        <v>19657</v>
      </c>
      <c r="O172" s="354"/>
      <c r="P172" s="354"/>
      <c r="Q172" s="267"/>
      <c r="R172" s="267"/>
      <c r="S172" s="267"/>
      <c r="T172" s="123"/>
      <c r="U172" s="124"/>
      <c r="V172" s="124"/>
      <c r="W172" s="123"/>
      <c r="X172" s="339"/>
      <c r="Y172" s="339"/>
      <c r="Z172" s="123"/>
      <c r="AA172" s="123"/>
      <c r="AB172" s="124"/>
      <c r="AC172" s="124"/>
      <c r="AD172" s="339"/>
      <c r="AE172" s="339"/>
      <c r="AF172" s="355"/>
      <c r="AG172" s="355"/>
      <c r="AH172" s="266" t="s">
        <v>1375</v>
      </c>
      <c r="AI172" s="124">
        <v>44325</v>
      </c>
      <c r="AJ172" s="252" t="s">
        <v>16752</v>
      </c>
      <c r="AK172" s="124"/>
      <c r="AL172" s="252"/>
      <c r="AM172" s="85" t="s">
        <v>28</v>
      </c>
      <c r="AN172" s="85" t="s">
        <v>26</v>
      </c>
      <c r="AO172" s="85" t="s">
        <v>26</v>
      </c>
      <c r="AP172" s="85"/>
      <c r="AQ172" s="85"/>
      <c r="AR172" s="85"/>
      <c r="AS172" s="335">
        <v>2491927809</v>
      </c>
      <c r="AT172" s="335"/>
      <c r="AU172" s="85"/>
      <c r="AV172" s="85"/>
      <c r="AW172" s="85"/>
      <c r="AX172" s="266" t="s">
        <v>1375</v>
      </c>
      <c r="AY172" s="85" t="s">
        <v>26</v>
      </c>
      <c r="AZ172" s="85" t="s">
        <v>26</v>
      </c>
      <c r="BA172" s="85" t="s">
        <v>26</v>
      </c>
      <c r="BB172" s="85" t="s">
        <v>26</v>
      </c>
      <c r="BC172" s="348"/>
      <c r="BD172" s="85" t="s">
        <v>33</v>
      </c>
      <c r="BE172" s="85" t="s">
        <v>16</v>
      </c>
      <c r="BF172" s="85"/>
      <c r="BG172" s="85"/>
      <c r="BH172" s="304" t="s">
        <v>18051</v>
      </c>
      <c r="BI172" s="364"/>
      <c r="BJ172" s="123"/>
      <c r="BK172" s="123"/>
      <c r="BL172" s="123"/>
      <c r="BM172" s="123" t="s">
        <v>106</v>
      </c>
      <c r="BN172" s="123"/>
      <c r="BO172" s="123"/>
      <c r="BP172" s="123"/>
      <c r="BQ172" s="4" t="s">
        <v>8</v>
      </c>
      <c r="BR172" s="123"/>
      <c r="BS172" s="123"/>
      <c r="BT172"/>
      <c r="BU172"/>
      <c r="BV172" s="266" t="s">
        <v>1375</v>
      </c>
      <c r="BW172" s="85" t="s">
        <v>1404</v>
      </c>
      <c r="BX172" s="372"/>
      <c r="BY172" s="372"/>
      <c r="BZ172" s="129" t="s">
        <v>154</v>
      </c>
      <c r="CA172" t="s">
        <v>16851</v>
      </c>
      <c r="CB172">
        <v>12000</v>
      </c>
      <c r="CC172" s="123"/>
      <c r="CD172" s="123" t="s">
        <v>1810</v>
      </c>
      <c r="CE172" s="123" t="s">
        <v>17</v>
      </c>
      <c r="CF172" s="123"/>
      <c r="CG172" s="123"/>
      <c r="CH172" s="123"/>
      <c r="CI172" s="123"/>
      <c r="CJ172" s="85" t="s">
        <v>16743</v>
      </c>
      <c r="CK172" s="85" t="s">
        <v>16743</v>
      </c>
      <c r="CL172" s="85" t="s">
        <v>16743</v>
      </c>
      <c r="CM172" s="85" t="s">
        <v>16743</v>
      </c>
      <c r="CN172" s="284" t="s">
        <v>16744</v>
      </c>
      <c r="CO172" s="155"/>
      <c r="CP172" s="155"/>
      <c r="CQ172" s="285"/>
      <c r="CR172" s="155"/>
      <c r="CS172" s="378"/>
      <c r="CT172" s="155"/>
      <c r="CU172" s="155"/>
      <c r="CV172" s="155"/>
      <c r="CW172" s="155"/>
      <c r="CX172" s="155"/>
      <c r="CY172" s="155"/>
      <c r="CZ172" s="155"/>
      <c r="DA172" s="155"/>
      <c r="DB172" s="155"/>
      <c r="DC172" s="155"/>
      <c r="DD172" s="155"/>
      <c r="DE172" s="155"/>
      <c r="DF172" s="155"/>
      <c r="DG172" s="155"/>
      <c r="DH172" s="284" t="s">
        <v>1375</v>
      </c>
      <c r="DI172" s="197" t="s">
        <v>130</v>
      </c>
      <c r="DJ172" s="4" t="s">
        <v>2139</v>
      </c>
      <c r="DK172" s="4" t="s">
        <v>16752</v>
      </c>
      <c r="DL172" s="127" t="s">
        <v>16741</v>
      </c>
      <c r="DM172" s="4"/>
      <c r="DN172" s="4">
        <v>2491927809</v>
      </c>
      <c r="DO172" s="340"/>
      <c r="DP172" s="340"/>
      <c r="DQ172" s="4" t="s">
        <v>2140</v>
      </c>
      <c r="DR172" s="340"/>
      <c r="DS172" s="340"/>
      <c r="DT172" s="340"/>
      <c r="DU172" s="340"/>
      <c r="DV172" s="4">
        <v>12091101</v>
      </c>
      <c r="DW172" s="4" t="s">
        <v>16753</v>
      </c>
      <c r="DX172" s="4">
        <v>2640</v>
      </c>
      <c r="DY172" s="4">
        <v>1</v>
      </c>
      <c r="DZ172" s="348"/>
      <c r="EA172" s="4" t="s">
        <v>25</v>
      </c>
      <c r="EB172" s="4"/>
      <c r="EC172" s="4"/>
      <c r="ED172" s="340"/>
      <c r="EE172" s="340"/>
      <c r="EF172" s="340"/>
      <c r="EG172" s="348"/>
      <c r="EH172" s="348"/>
      <c r="EI172" s="4"/>
      <c r="EJ172" s="4" t="s">
        <v>26</v>
      </c>
      <c r="EK172" s="4" t="s">
        <v>25</v>
      </c>
      <c r="EL172" s="4" t="s">
        <v>25</v>
      </c>
      <c r="EM172" s="4" t="s">
        <v>1759</v>
      </c>
      <c r="EN172" s="4"/>
      <c r="EO172" s="4" t="s">
        <v>1760</v>
      </c>
      <c r="EP172" s="340"/>
      <c r="EQ172" s="4" t="s">
        <v>1761</v>
      </c>
      <c r="ER172" s="4"/>
      <c r="ES172" s="4" t="s">
        <v>6</v>
      </c>
      <c r="ET172" s="340"/>
      <c r="EU172" s="4" t="s">
        <v>112</v>
      </c>
      <c r="EV172" s="340"/>
      <c r="EW172" s="4" t="s">
        <v>1370</v>
      </c>
      <c r="EX172" s="340"/>
      <c r="EY172" s="4" t="s">
        <v>8</v>
      </c>
      <c r="EZ172" s="4"/>
      <c r="FA172" s="4" t="s">
        <v>26</v>
      </c>
      <c r="FB172" s="340"/>
      <c r="FC172" s="4"/>
      <c r="FD172" s="340"/>
      <c r="FE172" s="4"/>
      <c r="FF172" s="4"/>
      <c r="FG172" s="4"/>
      <c r="FH172" s="4" t="s">
        <v>1375</v>
      </c>
      <c r="FI172" s="4"/>
      <c r="FJ172" s="4"/>
      <c r="FK172" s="4"/>
      <c r="FL172"/>
      <c r="FM172" s="4"/>
      <c r="FN172" s="4"/>
      <c r="FO172" s="4"/>
      <c r="FP172" s="4"/>
      <c r="FQ172" s="4"/>
      <c r="FR172" s="4"/>
      <c r="FS172" s="4"/>
      <c r="FT172" s="4"/>
      <c r="FU172" s="4"/>
      <c r="FV172"/>
      <c r="FW172" s="4"/>
      <c r="FX172" s="4"/>
      <c r="FY172" s="4"/>
      <c r="FZ172" s="4"/>
      <c r="GA172" s="4"/>
      <c r="GB172" s="4"/>
      <c r="GC172" s="340"/>
      <c r="GD172" s="340"/>
      <c r="GE172" s="340"/>
      <c r="GF172" s="348"/>
      <c r="GG172" s="348"/>
      <c r="GH172" s="3"/>
      <c r="GI172" s="4"/>
      <c r="GJ172" s="4"/>
      <c r="GK172" s="4"/>
      <c r="GL172" s="4"/>
      <c r="GM172" s="4"/>
      <c r="GN172" s="4"/>
      <c r="GO172" s="340"/>
      <c r="GP172" s="4"/>
      <c r="GQ172" s="340"/>
      <c r="GR172" s="4"/>
      <c r="GS172" s="340"/>
      <c r="GT172" s="4"/>
      <c r="GU172" s="4"/>
      <c r="GV172" s="4"/>
      <c r="GW172" s="4"/>
      <c r="GX172" s="4"/>
      <c r="GY172"/>
      <c r="GZ172"/>
      <c r="HA172" s="4"/>
      <c r="HB172" s="4"/>
      <c r="HC172" s="4"/>
    </row>
    <row r="173" spans="1:211" s="269" customFormat="1" ht="43.5" x14ac:dyDescent="0.35">
      <c r="A173" s="300">
        <v>569</v>
      </c>
      <c r="B173" s="340"/>
      <c r="C173" s="116" t="s">
        <v>1411</v>
      </c>
      <c r="D173" s="18"/>
      <c r="E173" s="18">
        <v>44342</v>
      </c>
      <c r="F173" s="340"/>
      <c r="G173" s="289" t="s">
        <v>17248</v>
      </c>
      <c r="H173" s="302" t="s">
        <v>1375</v>
      </c>
      <c r="I173" s="116" t="s">
        <v>3884</v>
      </c>
      <c r="J173" s="340"/>
      <c r="K173" s="348"/>
      <c r="L173" s="248"/>
      <c r="M173" s="358"/>
      <c r="N173" s="267" t="s">
        <v>19657</v>
      </c>
      <c r="O173" s="354"/>
      <c r="P173" s="354"/>
      <c r="Q173" s="248"/>
      <c r="R173" s="248"/>
      <c r="S173" s="248"/>
      <c r="T173" s="135"/>
      <c r="U173" s="18"/>
      <c r="V173" s="18"/>
      <c r="W173" s="4"/>
      <c r="X173" s="340"/>
      <c r="Y173" s="340"/>
      <c r="Z173" s="116"/>
      <c r="AA173" s="116"/>
      <c r="AB173" s="18"/>
      <c r="AC173" s="18"/>
      <c r="AD173" s="340"/>
      <c r="AE173" s="340"/>
      <c r="AF173" s="348"/>
      <c r="AG173" s="348"/>
      <c r="AH173" s="302" t="s">
        <v>1375</v>
      </c>
      <c r="AI173" s="18">
        <v>44324</v>
      </c>
      <c r="AJ173" s="303">
        <v>0.18194444444444444</v>
      </c>
      <c r="AK173" s="18">
        <v>44324</v>
      </c>
      <c r="AL173" s="303">
        <v>0.18124999999999999</v>
      </c>
      <c r="AM173" s="135" t="s">
        <v>28</v>
      </c>
      <c r="AN173" s="135" t="s">
        <v>26</v>
      </c>
      <c r="AO173" s="135" t="s">
        <v>26</v>
      </c>
      <c r="AP173" s="135" t="s">
        <v>17250</v>
      </c>
      <c r="AQ173" s="135" t="s">
        <v>17251</v>
      </c>
      <c r="AR173" s="135"/>
      <c r="AS173" s="336" t="s">
        <v>18189</v>
      </c>
      <c r="AT173" s="336">
        <v>120952066</v>
      </c>
      <c r="AU173" s="135"/>
      <c r="AV173" s="135"/>
      <c r="AW173" s="135"/>
      <c r="AX173" s="302" t="s">
        <v>1375</v>
      </c>
      <c r="AY173" s="135" t="s">
        <v>25</v>
      </c>
      <c r="AZ173" s="135" t="s">
        <v>25</v>
      </c>
      <c r="BA173" s="135" t="s">
        <v>25</v>
      </c>
      <c r="BB173" s="135" t="s">
        <v>25</v>
      </c>
      <c r="BC173" s="348"/>
      <c r="BD173" s="135" t="s">
        <v>27</v>
      </c>
      <c r="BE173" s="135" t="s">
        <v>4</v>
      </c>
      <c r="BF173" s="135" t="s">
        <v>34</v>
      </c>
      <c r="BG173" s="135" t="s">
        <v>34</v>
      </c>
      <c r="BH173" s="116" t="s">
        <v>115</v>
      </c>
      <c r="BI173" s="364"/>
      <c r="BJ173" s="116"/>
      <c r="BK173" s="116"/>
      <c r="BL173" s="116"/>
      <c r="BM173" s="116" t="s">
        <v>4</v>
      </c>
      <c r="BN173" s="116" t="s">
        <v>1380</v>
      </c>
      <c r="BO173" s="116" t="s">
        <v>1381</v>
      </c>
      <c r="BP173" s="116"/>
      <c r="BQ173" s="116" t="s">
        <v>8</v>
      </c>
      <c r="BR173" s="116" t="s">
        <v>1614</v>
      </c>
      <c r="BS173" s="116" t="s">
        <v>1563</v>
      </c>
      <c r="BT173"/>
      <c r="BU173"/>
      <c r="BV173" s="302" t="s">
        <v>1375</v>
      </c>
      <c r="BW173" s="135" t="s">
        <v>1404</v>
      </c>
      <c r="BX173" s="373"/>
      <c r="BY173" s="373"/>
      <c r="BZ173" s="10" t="s">
        <v>769</v>
      </c>
      <c r="CA173" t="s">
        <v>5388</v>
      </c>
      <c r="CB173">
        <v>12000</v>
      </c>
      <c r="CC173" s="116"/>
      <c r="CD173" s="116" t="s">
        <v>17271</v>
      </c>
      <c r="CE173" s="116"/>
      <c r="CF173" s="304"/>
      <c r="CG173" s="116"/>
      <c r="CH173" s="304"/>
      <c r="CI173" s="116"/>
      <c r="CJ173" s="135" t="s">
        <v>16743</v>
      </c>
      <c r="CK173" s="135" t="s">
        <v>16743</v>
      </c>
      <c r="CL173" s="135" t="s">
        <v>16743</v>
      </c>
      <c r="CM173" s="135" t="s">
        <v>16743</v>
      </c>
      <c r="CN173" s="284" t="s">
        <v>17190</v>
      </c>
      <c r="CO173" s="155">
        <v>39.113199999999999</v>
      </c>
      <c r="CP173" s="155">
        <v>-121.6991</v>
      </c>
      <c r="CQ173" s="285">
        <v>44326</v>
      </c>
      <c r="CR173" s="155" t="s">
        <v>17215</v>
      </c>
      <c r="CS173" s="378"/>
      <c r="CT173" s="155" t="s">
        <v>15416</v>
      </c>
      <c r="CU173" s="155">
        <v>77</v>
      </c>
      <c r="CV173" s="155">
        <v>37</v>
      </c>
      <c r="CW173" s="155">
        <v>45</v>
      </c>
      <c r="CX173" s="155" t="s">
        <v>15689</v>
      </c>
      <c r="CY173" s="155" t="s">
        <v>12</v>
      </c>
      <c r="CZ173" s="155" t="s">
        <v>26</v>
      </c>
      <c r="DA173" s="155">
        <v>1</v>
      </c>
      <c r="DB173" s="155"/>
      <c r="DC173" s="155" t="s">
        <v>15690</v>
      </c>
      <c r="DD173" s="155" t="s">
        <v>34</v>
      </c>
      <c r="DE173" s="155" t="s">
        <v>15450</v>
      </c>
      <c r="DF173" s="155" t="s">
        <v>15451</v>
      </c>
      <c r="DG173" s="155"/>
      <c r="DH173" s="284" t="s">
        <v>1375</v>
      </c>
      <c r="DI173" s="197" t="s">
        <v>128</v>
      </c>
      <c r="DJ173" s="4" t="s">
        <v>17253</v>
      </c>
      <c r="DK173" s="4" t="s">
        <v>17249</v>
      </c>
      <c r="DL173" s="127">
        <v>44324</v>
      </c>
      <c r="DM173" s="4" t="s">
        <v>17250</v>
      </c>
      <c r="DN173" s="4" t="s">
        <v>17252</v>
      </c>
      <c r="DO173" s="340"/>
      <c r="DP173" s="340"/>
      <c r="DQ173" s="4"/>
      <c r="DR173" s="340"/>
      <c r="DS173" s="340"/>
      <c r="DT173" s="340"/>
      <c r="DU173" s="340"/>
      <c r="DV173" s="4">
        <v>152111103</v>
      </c>
      <c r="DW173" s="4" t="s">
        <v>17273</v>
      </c>
      <c r="DX173" s="4">
        <v>9002</v>
      </c>
      <c r="DY173" s="4"/>
      <c r="DZ173" s="348"/>
      <c r="EA173" s="4" t="s">
        <v>26</v>
      </c>
      <c r="EB173" s="4"/>
      <c r="EC173" s="4"/>
      <c r="ED173" s="340"/>
      <c r="EE173" s="340"/>
      <c r="EF173" s="340"/>
      <c r="EG173" s="348"/>
      <c r="EH173" s="348"/>
      <c r="EI173" s="4"/>
      <c r="EJ173" s="4"/>
      <c r="EK173" s="4"/>
      <c r="EL173" s="4" t="s">
        <v>25</v>
      </c>
      <c r="EM173" s="4"/>
      <c r="EN173" s="4"/>
      <c r="EO173" s="4"/>
      <c r="EP173" s="340"/>
      <c r="EQ173" s="4"/>
      <c r="ER173" s="4"/>
      <c r="ES173" s="4" t="s">
        <v>4</v>
      </c>
      <c r="ET173" s="340"/>
      <c r="EU173" s="4"/>
      <c r="EV173" s="340"/>
      <c r="EW173" s="4" t="s">
        <v>1370</v>
      </c>
      <c r="EX173" s="340"/>
      <c r="EY173" s="4" t="s">
        <v>8</v>
      </c>
      <c r="EZ173" s="4"/>
      <c r="FA173" s="4"/>
      <c r="FB173" s="340"/>
      <c r="FC173" s="4"/>
      <c r="FD173" s="340"/>
      <c r="FE173" s="4" t="s">
        <v>1864</v>
      </c>
      <c r="FF173" s="4" t="s">
        <v>1865</v>
      </c>
      <c r="FG173" s="4"/>
      <c r="FH173" s="4" t="s">
        <v>1375</v>
      </c>
      <c r="FI173" s="4" t="s">
        <v>1839</v>
      </c>
      <c r="FJ173" s="4" t="s">
        <v>64</v>
      </c>
      <c r="FK173" s="4" t="s">
        <v>66</v>
      </c>
      <c r="FL173" t="s">
        <v>17254</v>
      </c>
      <c r="FM173" s="4" t="s">
        <v>17251</v>
      </c>
      <c r="FN173" s="4" t="s">
        <v>1839</v>
      </c>
      <c r="FO173" s="4" t="s">
        <v>1890</v>
      </c>
      <c r="FP173" s="4" t="s">
        <v>17255</v>
      </c>
      <c r="FQ173" s="4" t="s">
        <v>17256</v>
      </c>
      <c r="FR173" s="4" t="s">
        <v>1869</v>
      </c>
      <c r="FS173" s="4" t="s">
        <v>1870</v>
      </c>
      <c r="FT173" s="4"/>
      <c r="FU173" s="4"/>
      <c r="FV173"/>
      <c r="FW173" s="4"/>
      <c r="FX173" s="4"/>
      <c r="FY173" s="4"/>
      <c r="FZ173" s="4"/>
      <c r="GA173" s="4"/>
      <c r="GB173" s="4"/>
      <c r="GC173" s="340"/>
      <c r="GD173" s="340"/>
      <c r="GE173" s="340"/>
      <c r="GF173" s="348"/>
      <c r="GG173" s="348"/>
      <c r="GH173" s="3"/>
      <c r="GI173" s="4"/>
      <c r="GJ173" s="4"/>
      <c r="GK173" s="4"/>
      <c r="GL173" s="4"/>
      <c r="GM173" s="4"/>
      <c r="GN173" s="4"/>
      <c r="GO173" s="340"/>
      <c r="GP173" s="4"/>
      <c r="GQ173" s="340"/>
      <c r="GR173" s="4"/>
      <c r="GS173" s="340"/>
      <c r="GT173" s="4"/>
      <c r="GU173" s="4"/>
      <c r="GV173" s="4"/>
      <c r="GW173" s="4"/>
      <c r="GX173" s="4"/>
      <c r="GY173"/>
      <c r="GZ173" t="str">
        <f ca="1">IFERROR(INDIRECT("'[2021_Ignition_Tracker_QC_File_20210528.xlsm]Ignition Tracker'!"&amp;ADDRESS(MATCH($A173,'[2]Ignition Tracker'!$A:$A,0),MATCH(GZ$1,'[2]Ignition Tracker'!$1:$1,0))),"")</f>
        <v/>
      </c>
      <c r="HA173" s="4" t="str">
        <f ca="1">IFERROR(INDIRECT("'[2021_Ignition_Tracker_QC_File_20210528.xlsm]Ignition Tracker'!"&amp;ADDRESS(MATCH($A173,'[2]Ignition Tracker'!$A:$A,0),MATCH(HA$1,'[2]Ignition Tracker'!$1:$1,0))),"")</f>
        <v/>
      </c>
      <c r="HB173" s="4" t="str">
        <f ca="1">IFERROR(INDIRECT("'[2021_Ignition_Tracker_QC_File_20210528.xlsm]Ignition Tracker'!"&amp;ADDRESS(MATCH($A173,'[2]Ignition Tracker'!$A:$A,0),MATCH(HB$1,'[2]Ignition Tracker'!$1:$1,0))),"")</f>
        <v/>
      </c>
      <c r="HC173" s="4" t="str">
        <f ca="1">IFERROR(INDIRECT("'[2021_Ignition_Tracker_QC_File_20210528.xlsm]Ignition Tracker'!"&amp;ADDRESS(MATCH($A173,'[2]Ignition Tracker'!$A:$A,0),MATCH(HC$1,'[2]Ignition Tracker'!$1:$1,0))),"")</f>
        <v/>
      </c>
    </row>
    <row r="174" spans="1:211" s="269" customFormat="1" ht="29" x14ac:dyDescent="0.35">
      <c r="A174" s="137">
        <v>527</v>
      </c>
      <c r="B174" s="340"/>
      <c r="C174" s="4" t="s">
        <v>1412</v>
      </c>
      <c r="D174" s="291">
        <v>44328</v>
      </c>
      <c r="E174" s="291">
        <v>44328</v>
      </c>
      <c r="F174" s="340"/>
      <c r="G174" s="289" t="s">
        <v>16754</v>
      </c>
      <c r="H174" s="266" t="s">
        <v>1375</v>
      </c>
      <c r="I174" s="4"/>
      <c r="J174" s="340"/>
      <c r="K174" s="348"/>
      <c r="L174" s="285"/>
      <c r="M174" s="358"/>
      <c r="N174" s="267" t="s">
        <v>19657</v>
      </c>
      <c r="O174" s="354"/>
      <c r="P174" s="354"/>
      <c r="Q174" s="285"/>
      <c r="R174" s="285"/>
      <c r="S174" s="285"/>
      <c r="T174" s="4"/>
      <c r="U174" s="291"/>
      <c r="V174" s="291"/>
      <c r="W174" s="4"/>
      <c r="X174" s="340"/>
      <c r="Y174" s="340"/>
      <c r="Z174" s="4"/>
      <c r="AA174" s="4" t="s">
        <v>25</v>
      </c>
      <c r="AB174" s="291">
        <v>44328</v>
      </c>
      <c r="AC174" s="291">
        <v>44328</v>
      </c>
      <c r="AD174" s="340"/>
      <c r="AE174" s="340"/>
      <c r="AF174" s="348"/>
      <c r="AG174" s="348"/>
      <c r="AH174" s="266" t="s">
        <v>1375</v>
      </c>
      <c r="AI174" s="291">
        <v>44324</v>
      </c>
      <c r="AJ174" s="292">
        <v>0.85277777777777775</v>
      </c>
      <c r="AK174" s="291">
        <v>44324</v>
      </c>
      <c r="AL174" s="292">
        <v>0.85277777777777775</v>
      </c>
      <c r="AM174" s="5" t="s">
        <v>28</v>
      </c>
      <c r="AN174" s="5" t="s">
        <v>26</v>
      </c>
      <c r="AO174" s="5" t="s">
        <v>26</v>
      </c>
      <c r="AP174" s="5" t="s">
        <v>16757</v>
      </c>
      <c r="AQ174" s="5" t="s">
        <v>16758</v>
      </c>
      <c r="AR174" s="5"/>
      <c r="AS174" s="337" t="s">
        <v>17231</v>
      </c>
      <c r="AT174" s="337"/>
      <c r="AU174" s="5"/>
      <c r="AV174" s="5"/>
      <c r="AW174" s="5"/>
      <c r="AX174" s="266" t="s">
        <v>1375</v>
      </c>
      <c r="AY174" s="5" t="s">
        <v>26</v>
      </c>
      <c r="AZ174" s="5" t="s">
        <v>25</v>
      </c>
      <c r="BA174" s="5" t="s">
        <v>25</v>
      </c>
      <c r="BB174" s="5" t="s">
        <v>26</v>
      </c>
      <c r="BC174" s="364"/>
      <c r="BD174" s="5" t="s">
        <v>27</v>
      </c>
      <c r="BE174" s="5" t="s">
        <v>13</v>
      </c>
      <c r="BF174" s="5" t="s">
        <v>34</v>
      </c>
      <c r="BG174" s="5" t="s">
        <v>34</v>
      </c>
      <c r="BH174" s="304" t="s">
        <v>18051</v>
      </c>
      <c r="BI174" s="364"/>
      <c r="BJ174" s="4"/>
      <c r="BK174" s="4"/>
      <c r="BL174" s="4"/>
      <c r="BM174" s="4" t="s">
        <v>102</v>
      </c>
      <c r="BN174" s="4" t="s">
        <v>1378</v>
      </c>
      <c r="BO174" s="4" t="s">
        <v>11</v>
      </c>
      <c r="BP174" s="4" t="s">
        <v>25</v>
      </c>
      <c r="BQ174" s="4" t="s">
        <v>8</v>
      </c>
      <c r="BR174" s="4" t="s">
        <v>1614</v>
      </c>
      <c r="BS174" s="4" t="s">
        <v>11</v>
      </c>
      <c r="BT174" t="s">
        <v>4229</v>
      </c>
      <c r="BU174" t="s">
        <v>17232</v>
      </c>
      <c r="BV174" s="266" t="s">
        <v>1375</v>
      </c>
      <c r="BW174" s="5" t="s">
        <v>44</v>
      </c>
      <c r="BX174" s="373"/>
      <c r="BY174" s="373"/>
      <c r="BZ174" s="133" t="s">
        <v>156</v>
      </c>
      <c r="CA174" t="s">
        <v>16760</v>
      </c>
      <c r="CB174">
        <v>4000</v>
      </c>
      <c r="CC174" s="4"/>
      <c r="CD174" s="4" t="s">
        <v>16850</v>
      </c>
      <c r="CE174" s="123" t="s">
        <v>17</v>
      </c>
      <c r="CF174" s="4"/>
      <c r="CG174" s="4"/>
      <c r="CH174" s="123">
        <v>530</v>
      </c>
      <c r="CI174" s="4"/>
      <c r="CJ174" s="5" t="s">
        <v>16743</v>
      </c>
      <c r="CK174" s="5" t="s">
        <v>16743</v>
      </c>
      <c r="CL174" s="5" t="s">
        <v>16743</v>
      </c>
      <c r="CM174" s="5" t="s">
        <v>16743</v>
      </c>
      <c r="CN174" s="284" t="s">
        <v>16744</v>
      </c>
      <c r="CO174" s="155"/>
      <c r="CP174" s="155"/>
      <c r="CQ174" s="285"/>
      <c r="CR174" s="155"/>
      <c r="CS174" s="378"/>
      <c r="CT174" s="155"/>
      <c r="CU174" s="155"/>
      <c r="CV174" s="155"/>
      <c r="CW174" s="155"/>
      <c r="CX174" s="155"/>
      <c r="CY174" s="155"/>
      <c r="CZ174" s="155"/>
      <c r="DA174" s="155"/>
      <c r="DB174" s="155"/>
      <c r="DC174" s="155"/>
      <c r="DD174" s="155"/>
      <c r="DE174" s="155"/>
      <c r="DF174" s="155"/>
      <c r="DG174" s="155"/>
      <c r="DH174" s="284" t="s">
        <v>1375</v>
      </c>
      <c r="DI174" s="197" t="s">
        <v>125</v>
      </c>
      <c r="DJ174" s="4" t="s">
        <v>16761</v>
      </c>
      <c r="DK174" s="4" t="s">
        <v>16756</v>
      </c>
      <c r="DL174" s="127" t="s">
        <v>16755</v>
      </c>
      <c r="DM174" s="4" t="s">
        <v>16757</v>
      </c>
      <c r="DN174" s="4" t="s">
        <v>16759</v>
      </c>
      <c r="DO174" s="340"/>
      <c r="DP174" s="340"/>
      <c r="DQ174" s="4" t="s">
        <v>16762</v>
      </c>
      <c r="DR174" s="340"/>
      <c r="DS174" s="340"/>
      <c r="DT174" s="340"/>
      <c r="DU174" s="340"/>
      <c r="DV174" s="4">
        <v>12350402</v>
      </c>
      <c r="DW174" s="4" t="s">
        <v>16763</v>
      </c>
      <c r="DX174" s="4">
        <v>9002</v>
      </c>
      <c r="DY174" s="4"/>
      <c r="DZ174" s="348"/>
      <c r="EA174" s="4" t="s">
        <v>25</v>
      </c>
      <c r="EB174" s="4"/>
      <c r="EC174" s="4"/>
      <c r="ED174" s="340"/>
      <c r="EE174" s="340"/>
      <c r="EF174" s="340"/>
      <c r="EG174" s="348"/>
      <c r="EH174" s="348"/>
      <c r="EI174" s="4"/>
      <c r="EJ174" s="4" t="s">
        <v>26</v>
      </c>
      <c r="EK174" s="4" t="s">
        <v>25</v>
      </c>
      <c r="EL174" s="4"/>
      <c r="EM174" s="4" t="s">
        <v>1759</v>
      </c>
      <c r="EN174" s="4"/>
      <c r="EO174" s="4" t="s">
        <v>2782</v>
      </c>
      <c r="EP174" s="340"/>
      <c r="EQ174" s="4" t="s">
        <v>1761</v>
      </c>
      <c r="ER174" s="4"/>
      <c r="ES174" s="4" t="s">
        <v>4</v>
      </c>
      <c r="ET174" s="340"/>
      <c r="EU174" s="4" t="s">
        <v>113</v>
      </c>
      <c r="EV174" s="340"/>
      <c r="EW174" s="4" t="s">
        <v>1807</v>
      </c>
      <c r="EX174" s="340"/>
      <c r="EY174" s="4" t="s">
        <v>8</v>
      </c>
      <c r="EZ174" s="4"/>
      <c r="FA174" s="4" t="s">
        <v>25</v>
      </c>
      <c r="FB174" s="340"/>
      <c r="FC174" s="4" t="s">
        <v>1807</v>
      </c>
      <c r="FD174" s="340"/>
      <c r="FE174" s="4" t="s">
        <v>1837</v>
      </c>
      <c r="FF174" s="4" t="s">
        <v>12886</v>
      </c>
      <c r="FG174" s="4" t="s">
        <v>26</v>
      </c>
      <c r="FH174" s="4" t="s">
        <v>3884</v>
      </c>
      <c r="FI174" s="4" t="s">
        <v>1839</v>
      </c>
      <c r="FJ174" s="4" t="s">
        <v>62</v>
      </c>
      <c r="FK174" s="4" t="s">
        <v>83</v>
      </c>
      <c r="FL174" t="s">
        <v>16764</v>
      </c>
      <c r="FM174" s="4" t="s">
        <v>16758</v>
      </c>
      <c r="FN174" s="4" t="s">
        <v>1839</v>
      </c>
      <c r="FO174" s="4" t="s">
        <v>1890</v>
      </c>
      <c r="FP174" s="4" t="s">
        <v>16765</v>
      </c>
      <c r="FQ174" s="4" t="s">
        <v>16766</v>
      </c>
      <c r="FR174" s="4" t="s">
        <v>1869</v>
      </c>
      <c r="FS174" s="4" t="s">
        <v>1870</v>
      </c>
      <c r="FT174" s="4" t="s">
        <v>1845</v>
      </c>
      <c r="FU174" s="4" t="s">
        <v>9</v>
      </c>
      <c r="FV174" t="s">
        <v>16767</v>
      </c>
      <c r="FW174" s="4" t="s">
        <v>1846</v>
      </c>
      <c r="FX174" s="4" t="s">
        <v>1424</v>
      </c>
      <c r="FY174" s="4" t="s">
        <v>16757</v>
      </c>
      <c r="FZ174" s="4" t="s">
        <v>16768</v>
      </c>
      <c r="GA174" s="4" t="s">
        <v>3560</v>
      </c>
      <c r="GB174" s="4" t="s">
        <v>1375</v>
      </c>
      <c r="GC174" s="340"/>
      <c r="GD174" s="340"/>
      <c r="GE174" s="340"/>
      <c r="GF174" s="348"/>
      <c r="GG174" s="348"/>
      <c r="GH174" s="3" t="s">
        <v>1375</v>
      </c>
      <c r="GI174" s="4" t="s">
        <v>9</v>
      </c>
      <c r="GJ174" s="4" t="s">
        <v>1433</v>
      </c>
      <c r="GK174" s="4" t="s">
        <v>1375</v>
      </c>
      <c r="GL174" s="4" t="s">
        <v>9</v>
      </c>
      <c r="GM174" s="4" t="s">
        <v>1848</v>
      </c>
      <c r="GN174" s="4"/>
      <c r="GO174" s="340"/>
      <c r="GP174" s="4"/>
      <c r="GQ174" s="340"/>
      <c r="GR174" s="4"/>
      <c r="GS174" s="340"/>
      <c r="GT174" s="4"/>
      <c r="GU174" s="4"/>
      <c r="GV174" s="4"/>
      <c r="GW174" s="4"/>
      <c r="GX174" s="4"/>
      <c r="GY174"/>
      <c r="GZ174"/>
      <c r="HA174" s="4"/>
      <c r="HB174" s="4"/>
      <c r="HC174" s="4" t="str">
        <f ca="1">IFERROR(INDIRECT("'[2021_Ignition_Tracker_QC_File_20210518.xlsm]Ignition Tracker'!"&amp;ADDRESS(MATCH($A174,'[4]Ignition Tracker'!$A:$A,0),MATCH(HC$1,'[4]Ignition Tracker'!$1:$1,0))),"")</f>
        <v/>
      </c>
    </row>
    <row r="175" spans="1:211" s="269" customFormat="1" x14ac:dyDescent="0.35">
      <c r="A175" s="137">
        <v>526</v>
      </c>
      <c r="B175" s="339"/>
      <c r="C175" s="123" t="s">
        <v>1412</v>
      </c>
      <c r="D175" s="124">
        <v>44326</v>
      </c>
      <c r="E175" s="124">
        <v>44326</v>
      </c>
      <c r="F175" s="340"/>
      <c r="G175" s="125" t="s">
        <v>16769</v>
      </c>
      <c r="H175" s="266" t="s">
        <v>1375</v>
      </c>
      <c r="I175" s="123"/>
      <c r="J175" s="339"/>
      <c r="K175" s="355"/>
      <c r="L175" s="267"/>
      <c r="M175" s="354"/>
      <c r="N175" s="267" t="s">
        <v>19657</v>
      </c>
      <c r="O175" s="354"/>
      <c r="P175" s="354"/>
      <c r="Q175" s="267"/>
      <c r="R175" s="267"/>
      <c r="S175" s="267"/>
      <c r="T175" s="123"/>
      <c r="U175" s="124"/>
      <c r="V175" s="124"/>
      <c r="W175" s="123"/>
      <c r="X175" s="339"/>
      <c r="Y175" s="339"/>
      <c r="Z175" s="123"/>
      <c r="AA175" s="123"/>
      <c r="AB175" s="124"/>
      <c r="AC175" s="124"/>
      <c r="AD175" s="339"/>
      <c r="AE175" s="339"/>
      <c r="AF175" s="355"/>
      <c r="AG175" s="355"/>
      <c r="AH175" s="266" t="s">
        <v>1375</v>
      </c>
      <c r="AI175" s="124">
        <v>44324</v>
      </c>
      <c r="AJ175" s="252" t="s">
        <v>16770</v>
      </c>
      <c r="AK175" s="124">
        <v>44324</v>
      </c>
      <c r="AL175" s="252" t="s">
        <v>16770</v>
      </c>
      <c r="AM175" s="85" t="s">
        <v>28</v>
      </c>
      <c r="AN175" s="85" t="s">
        <v>26</v>
      </c>
      <c r="AO175" s="85" t="s">
        <v>26</v>
      </c>
      <c r="AP175" s="85" t="s">
        <v>16771</v>
      </c>
      <c r="AQ175" s="85"/>
      <c r="AR175" s="85"/>
      <c r="AS175" s="335" t="s">
        <v>16772</v>
      </c>
      <c r="AT175" s="335"/>
      <c r="AU175" s="85">
        <v>120735095</v>
      </c>
      <c r="AV175" s="85"/>
      <c r="AW175" s="85" t="s">
        <v>16981</v>
      </c>
      <c r="AX175" s="266" t="s">
        <v>1375</v>
      </c>
      <c r="AY175" s="85" t="s">
        <v>26</v>
      </c>
      <c r="AZ175" s="85" t="s">
        <v>25</v>
      </c>
      <c r="BA175" s="85" t="s">
        <v>25</v>
      </c>
      <c r="BB175" s="85" t="s">
        <v>26</v>
      </c>
      <c r="BC175" s="355"/>
      <c r="BD175" s="85" t="s">
        <v>27</v>
      </c>
      <c r="BE175" s="85" t="s">
        <v>13</v>
      </c>
      <c r="BF175" s="85" t="s">
        <v>34</v>
      </c>
      <c r="BG175" s="85" t="s">
        <v>34</v>
      </c>
      <c r="BH175" s="304" t="s">
        <v>18049</v>
      </c>
      <c r="BI175" s="364"/>
      <c r="BJ175" s="123"/>
      <c r="BK175" s="123"/>
      <c r="BL175" s="123"/>
      <c r="BM175" s="123" t="s">
        <v>103</v>
      </c>
      <c r="BN175" s="123" t="s">
        <v>1380</v>
      </c>
      <c r="BO175" s="123" t="s">
        <v>1389</v>
      </c>
      <c r="BP175" s="123" t="s">
        <v>25</v>
      </c>
      <c r="BQ175" s="4" t="s">
        <v>8</v>
      </c>
      <c r="BR175" s="123" t="s">
        <v>1614</v>
      </c>
      <c r="BS175" s="123" t="s">
        <v>1563</v>
      </c>
      <c r="BT175"/>
      <c r="BU175" t="s">
        <v>16982</v>
      </c>
      <c r="BV175" s="266" t="s">
        <v>1375</v>
      </c>
      <c r="BW175" s="85" t="s">
        <v>43</v>
      </c>
      <c r="BX175" s="372"/>
      <c r="BY175" s="372"/>
      <c r="BZ175" s="129" t="s">
        <v>209</v>
      </c>
      <c r="CA175" t="s">
        <v>16849</v>
      </c>
      <c r="CB175">
        <v>4000</v>
      </c>
      <c r="CC175" s="123"/>
      <c r="CD175" s="123" t="s">
        <v>1473</v>
      </c>
      <c r="CE175" s="123" t="s">
        <v>17</v>
      </c>
      <c r="CF175" s="123"/>
      <c r="CG175" s="123"/>
      <c r="CH175" s="123">
        <v>518</v>
      </c>
      <c r="CI175" s="123"/>
      <c r="CJ175" s="85" t="s">
        <v>16743</v>
      </c>
      <c r="CK175" s="85" t="s">
        <v>16743</v>
      </c>
      <c r="CL175" s="85" t="s">
        <v>16743</v>
      </c>
      <c r="CM175" s="85" t="s">
        <v>16743</v>
      </c>
      <c r="CN175" s="284" t="s">
        <v>16744</v>
      </c>
      <c r="CO175" s="155"/>
      <c r="CP175" s="155"/>
      <c r="CQ175" s="285"/>
      <c r="CR175" s="155"/>
      <c r="CS175" s="378"/>
      <c r="CT175" s="155"/>
      <c r="CU175" s="155"/>
      <c r="CV175" s="155"/>
      <c r="CW175" s="155"/>
      <c r="CX175" s="155"/>
      <c r="CY175" s="155"/>
      <c r="CZ175" s="155"/>
      <c r="DA175" s="155"/>
      <c r="DB175" s="155"/>
      <c r="DC175" s="155"/>
      <c r="DD175" s="155"/>
      <c r="DE175" s="155"/>
      <c r="DF175" s="155"/>
      <c r="DG175" s="155"/>
      <c r="DH175" s="284" t="s">
        <v>1375</v>
      </c>
      <c r="DI175" s="197" t="s">
        <v>132</v>
      </c>
      <c r="DJ175" s="4" t="s">
        <v>16773</v>
      </c>
      <c r="DK175" s="4" t="s">
        <v>16770</v>
      </c>
      <c r="DL175" s="127" t="s">
        <v>16755</v>
      </c>
      <c r="DM175" s="4" t="s">
        <v>16771</v>
      </c>
      <c r="DN175" s="4" t="s">
        <v>16772</v>
      </c>
      <c r="DO175" s="340"/>
      <c r="DP175" s="340"/>
      <c r="DQ175" s="4" t="s">
        <v>16774</v>
      </c>
      <c r="DR175" s="340"/>
      <c r="DS175" s="340"/>
      <c r="DT175" s="340"/>
      <c r="DU175" s="340"/>
      <c r="DV175" s="4">
        <v>24080402</v>
      </c>
      <c r="DW175" s="4" t="s">
        <v>16775</v>
      </c>
      <c r="DX175" s="4">
        <v>9320</v>
      </c>
      <c r="DY175" s="4"/>
      <c r="DZ175" s="348"/>
      <c r="EA175" s="4" t="s">
        <v>25</v>
      </c>
      <c r="EB175" s="4">
        <v>2</v>
      </c>
      <c r="EC175" s="4" t="s">
        <v>1887</v>
      </c>
      <c r="ED175" s="340"/>
      <c r="EE175" s="340"/>
      <c r="EF175" s="340"/>
      <c r="EG175" s="348"/>
      <c r="EH175" s="348"/>
      <c r="EI175" s="4">
        <v>100299856</v>
      </c>
      <c r="EJ175" s="4" t="s">
        <v>26</v>
      </c>
      <c r="EK175" s="4" t="s">
        <v>25</v>
      </c>
      <c r="EL175" s="4"/>
      <c r="EM175" s="4" t="s">
        <v>1759</v>
      </c>
      <c r="EN175" s="4"/>
      <c r="EO175" s="4" t="s">
        <v>1862</v>
      </c>
      <c r="EP175" s="340"/>
      <c r="EQ175" s="4" t="s">
        <v>1761</v>
      </c>
      <c r="ER175" s="4"/>
      <c r="ES175" s="4" t="s">
        <v>1521</v>
      </c>
      <c r="ET175" s="340"/>
      <c r="EU175" s="4" t="s">
        <v>113</v>
      </c>
      <c r="EV175" s="340"/>
      <c r="EW175" s="4" t="s">
        <v>18</v>
      </c>
      <c r="EX175" s="340"/>
      <c r="EY175" s="4" t="s">
        <v>8</v>
      </c>
      <c r="EZ175" s="4"/>
      <c r="FA175" s="4" t="s">
        <v>26</v>
      </c>
      <c r="FB175" s="340"/>
      <c r="FC175" s="4" t="s">
        <v>1807</v>
      </c>
      <c r="FD175" s="340"/>
      <c r="FE175" s="4"/>
      <c r="FF175" s="4"/>
      <c r="FG175" s="4" t="s">
        <v>26</v>
      </c>
      <c r="FH175" s="4" t="s">
        <v>1375</v>
      </c>
      <c r="FI175" s="4"/>
      <c r="FJ175" s="4"/>
      <c r="FK175" s="4"/>
      <c r="FL175"/>
      <c r="FM175" s="4"/>
      <c r="FN175" s="4"/>
      <c r="FO175" s="4"/>
      <c r="FP175" s="4"/>
      <c r="FQ175" s="4"/>
      <c r="FR175" s="4"/>
      <c r="FS175" s="4"/>
      <c r="FT175" s="4"/>
      <c r="FU175" s="4"/>
      <c r="FV175"/>
      <c r="FW175" s="4"/>
      <c r="FX175" s="4"/>
      <c r="FY175" s="4"/>
      <c r="FZ175" s="4"/>
      <c r="GA175" s="4"/>
      <c r="GB175" s="4"/>
      <c r="GC175" s="340"/>
      <c r="GD175" s="340"/>
      <c r="GE175" s="340"/>
      <c r="GF175" s="348"/>
      <c r="GG175" s="348"/>
      <c r="GH175" s="3"/>
      <c r="GI175" s="4"/>
      <c r="GJ175" s="4"/>
      <c r="GK175" s="4"/>
      <c r="GL175" s="4"/>
      <c r="GM175" s="4"/>
      <c r="GN175" s="4"/>
      <c r="GO175" s="340"/>
      <c r="GP175" s="4"/>
      <c r="GQ175" s="340"/>
      <c r="GR175" s="4"/>
      <c r="GS175" s="340"/>
      <c r="GT175" s="4"/>
      <c r="GU175" s="4"/>
      <c r="GV175" s="4"/>
      <c r="GW175" s="4"/>
      <c r="GX175" s="4"/>
      <c r="GY175"/>
      <c r="GZ175"/>
      <c r="HA175" s="4"/>
      <c r="HB175" s="4"/>
      <c r="HC175" s="4"/>
    </row>
    <row r="176" spans="1:211" s="269" customFormat="1" ht="87" x14ac:dyDescent="0.35">
      <c r="A176" s="137">
        <v>525</v>
      </c>
      <c r="B176" s="340"/>
      <c r="C176" s="4" t="s">
        <v>1412</v>
      </c>
      <c r="D176" s="291">
        <v>44337</v>
      </c>
      <c r="E176" s="291">
        <v>44337</v>
      </c>
      <c r="F176" s="340"/>
      <c r="G176" s="289" t="s">
        <v>16776</v>
      </c>
      <c r="H176" s="266" t="s">
        <v>1375</v>
      </c>
      <c r="I176" s="4" t="s">
        <v>3884</v>
      </c>
      <c r="J176" s="340"/>
      <c r="K176" s="348"/>
      <c r="L176" s="285"/>
      <c r="M176" s="358"/>
      <c r="N176" s="267" t="s">
        <v>19657</v>
      </c>
      <c r="O176" s="354"/>
      <c r="P176" s="354"/>
      <c r="Q176" s="285"/>
      <c r="R176" s="285"/>
      <c r="S176" s="285"/>
      <c r="T176" s="4"/>
      <c r="U176" s="291"/>
      <c r="V176" s="291"/>
      <c r="W176" s="4"/>
      <c r="X176" s="340"/>
      <c r="Y176" s="340"/>
      <c r="Z176" s="4"/>
      <c r="AA176" s="4"/>
      <c r="AB176" s="291"/>
      <c r="AC176" s="291"/>
      <c r="AD176" s="340"/>
      <c r="AE176" s="340"/>
      <c r="AF176" s="348"/>
      <c r="AG176" s="348"/>
      <c r="AH176" s="266" t="s">
        <v>1375</v>
      </c>
      <c r="AI176" s="291">
        <v>44324</v>
      </c>
      <c r="AJ176" s="292">
        <v>0.65069444444444446</v>
      </c>
      <c r="AK176" s="291">
        <v>44324</v>
      </c>
      <c r="AL176" s="292">
        <v>0.64444444444444449</v>
      </c>
      <c r="AM176" s="5" t="s">
        <v>28</v>
      </c>
      <c r="AN176" s="5" t="s">
        <v>26</v>
      </c>
      <c r="AO176" s="5" t="s">
        <v>25</v>
      </c>
      <c r="AP176" s="5" t="s">
        <v>16778</v>
      </c>
      <c r="AQ176" s="5" t="s">
        <v>16779</v>
      </c>
      <c r="AR176" s="5"/>
      <c r="AS176" s="337" t="s">
        <v>16780</v>
      </c>
      <c r="AT176" s="337" t="s">
        <v>17512</v>
      </c>
      <c r="AU176" s="5"/>
      <c r="AV176" s="5"/>
      <c r="AW176" s="5"/>
      <c r="AX176" s="266" t="s">
        <v>1375</v>
      </c>
      <c r="AY176" s="5" t="s">
        <v>26</v>
      </c>
      <c r="AZ176" s="5" t="s">
        <v>26</v>
      </c>
      <c r="BA176" s="5" t="s">
        <v>26</v>
      </c>
      <c r="BB176" s="5" t="s">
        <v>26</v>
      </c>
      <c r="BC176" s="364"/>
      <c r="BD176" s="5" t="s">
        <v>33</v>
      </c>
      <c r="BE176" s="5" t="s">
        <v>4</v>
      </c>
      <c r="BF176" s="5"/>
      <c r="BG176" s="5"/>
      <c r="BH176" s="304" t="s">
        <v>18049</v>
      </c>
      <c r="BI176" s="364"/>
      <c r="BJ176" s="4">
        <v>549</v>
      </c>
      <c r="BK176" s="4">
        <v>2</v>
      </c>
      <c r="BL176" s="4"/>
      <c r="BM176" s="4" t="s">
        <v>32</v>
      </c>
      <c r="BN176" s="4"/>
      <c r="BO176" s="4"/>
      <c r="BP176" s="4"/>
      <c r="BQ176" s="4" t="s">
        <v>8</v>
      </c>
      <c r="BR176" s="4"/>
      <c r="BS176" s="4"/>
      <c r="BT176"/>
      <c r="BU176"/>
      <c r="BV176" s="266" t="s">
        <v>1375</v>
      </c>
      <c r="BW176" s="5" t="s">
        <v>1404</v>
      </c>
      <c r="BX176" s="373"/>
      <c r="BY176" s="373"/>
      <c r="BZ176" s="133" t="s">
        <v>225</v>
      </c>
      <c r="CA176" t="s">
        <v>16782</v>
      </c>
      <c r="CB176">
        <v>12000</v>
      </c>
      <c r="CC176" s="4"/>
      <c r="CD176" s="4" t="s">
        <v>1368</v>
      </c>
      <c r="CE176" s="123" t="s">
        <v>1450</v>
      </c>
      <c r="CF176" s="4"/>
      <c r="CG176" s="4" t="s">
        <v>16886</v>
      </c>
      <c r="CH176" s="123"/>
      <c r="CI176" s="4"/>
      <c r="CJ176" s="5" t="s">
        <v>16743</v>
      </c>
      <c r="CK176" s="5" t="s">
        <v>16743</v>
      </c>
      <c r="CL176" s="5" t="s">
        <v>16743</v>
      </c>
      <c r="CM176" s="5" t="s">
        <v>16743</v>
      </c>
      <c r="CN176" s="284" t="s">
        <v>16744</v>
      </c>
      <c r="CO176" s="155"/>
      <c r="CP176" s="155"/>
      <c r="CQ176" s="285"/>
      <c r="CR176" s="155"/>
      <c r="CS176" s="378"/>
      <c r="CT176" s="155"/>
      <c r="CU176" s="155"/>
      <c r="CV176" s="155"/>
      <c r="CW176" s="155"/>
      <c r="CX176" s="155"/>
      <c r="CY176" s="155"/>
      <c r="CZ176" s="155"/>
      <c r="DA176" s="155"/>
      <c r="DB176" s="155"/>
      <c r="DC176" s="155"/>
      <c r="DD176" s="155"/>
      <c r="DE176" s="155"/>
      <c r="DF176" s="155"/>
      <c r="DG176" s="155"/>
      <c r="DH176" s="284" t="s">
        <v>1375</v>
      </c>
      <c r="DI176" s="197" t="s">
        <v>120</v>
      </c>
      <c r="DJ176" s="4" t="s">
        <v>15152</v>
      </c>
      <c r="DK176" s="4" t="s">
        <v>16777</v>
      </c>
      <c r="DL176" s="127" t="s">
        <v>16755</v>
      </c>
      <c r="DM176" s="4" t="s">
        <v>16778</v>
      </c>
      <c r="DN176" s="4" t="s">
        <v>16780</v>
      </c>
      <c r="DO176" s="340"/>
      <c r="DP176" s="340"/>
      <c r="DQ176" s="4" t="s">
        <v>3967</v>
      </c>
      <c r="DR176" s="340"/>
      <c r="DS176" s="340"/>
      <c r="DT176" s="340"/>
      <c r="DU176" s="340"/>
      <c r="DV176" s="4">
        <v>102841106</v>
      </c>
      <c r="DW176" s="4" t="s">
        <v>16783</v>
      </c>
      <c r="DX176" s="4">
        <v>9110</v>
      </c>
      <c r="DY176" s="4">
        <v>1</v>
      </c>
      <c r="DZ176" s="348"/>
      <c r="EA176" s="4" t="s">
        <v>25</v>
      </c>
      <c r="EB176" s="4">
        <v>2</v>
      </c>
      <c r="EC176" s="4" t="s">
        <v>1887</v>
      </c>
      <c r="ED176" s="340"/>
      <c r="EE176" s="340"/>
      <c r="EF176" s="340"/>
      <c r="EG176" s="348"/>
      <c r="EH176" s="348"/>
      <c r="EI176" s="4"/>
      <c r="EJ176" s="4" t="s">
        <v>25</v>
      </c>
      <c r="EK176" s="4" t="s">
        <v>25</v>
      </c>
      <c r="EL176" s="4"/>
      <c r="EM176" s="4" t="s">
        <v>1759</v>
      </c>
      <c r="EN176" s="4" t="s">
        <v>16784</v>
      </c>
      <c r="EO176" s="4" t="s">
        <v>1862</v>
      </c>
      <c r="EP176" s="340"/>
      <c r="EQ176" s="4" t="s">
        <v>2113</v>
      </c>
      <c r="ER176" s="4" t="s">
        <v>16785</v>
      </c>
      <c r="ES176" s="4" t="s">
        <v>4</v>
      </c>
      <c r="ET176" s="340"/>
      <c r="EU176" s="4" t="s">
        <v>16781</v>
      </c>
      <c r="EV176" s="340"/>
      <c r="EW176" s="4" t="s">
        <v>1368</v>
      </c>
      <c r="EX176" s="340"/>
      <c r="EY176" s="4" t="s">
        <v>8</v>
      </c>
      <c r="EZ176" s="4"/>
      <c r="FA176" s="4" t="s">
        <v>26</v>
      </c>
      <c r="FB176" s="340"/>
      <c r="FC176" s="4"/>
      <c r="FD176" s="340"/>
      <c r="FE176" s="4" t="s">
        <v>2674</v>
      </c>
      <c r="FF176" s="4" t="s">
        <v>1838</v>
      </c>
      <c r="FG176" s="4" t="s">
        <v>26</v>
      </c>
      <c r="FH176" s="4" t="s">
        <v>3884</v>
      </c>
      <c r="FI176" s="4" t="s">
        <v>1839</v>
      </c>
      <c r="FJ176" s="4" t="s">
        <v>1994</v>
      </c>
      <c r="FK176" s="4" t="s">
        <v>51</v>
      </c>
      <c r="FL176" t="s">
        <v>16786</v>
      </c>
      <c r="FM176" s="4" t="s">
        <v>16779</v>
      </c>
      <c r="FN176" s="4" t="s">
        <v>1839</v>
      </c>
      <c r="FO176" s="4" t="s">
        <v>16787</v>
      </c>
      <c r="FP176" s="4" t="s">
        <v>1848</v>
      </c>
      <c r="FQ176" s="4" t="s">
        <v>16788</v>
      </c>
      <c r="FR176" s="4" t="s">
        <v>1869</v>
      </c>
      <c r="FS176" s="4" t="s">
        <v>1844</v>
      </c>
      <c r="FT176" s="4" t="s">
        <v>1845</v>
      </c>
      <c r="FU176" s="4" t="s">
        <v>9</v>
      </c>
      <c r="FV176" t="s">
        <v>16789</v>
      </c>
      <c r="FW176" s="4" t="s">
        <v>1846</v>
      </c>
      <c r="FX176" s="4" t="s">
        <v>46</v>
      </c>
      <c r="FY176" s="4" t="s">
        <v>16778</v>
      </c>
      <c r="FZ176" s="4" t="s">
        <v>1847</v>
      </c>
      <c r="GA176" s="4" t="s">
        <v>1375</v>
      </c>
      <c r="GB176" s="4" t="s">
        <v>16790</v>
      </c>
      <c r="GC176" s="340"/>
      <c r="GD176" s="340"/>
      <c r="GE176" s="340"/>
      <c r="GF176" s="348"/>
      <c r="GG176" s="348"/>
      <c r="GH176" s="3" t="s">
        <v>1375</v>
      </c>
      <c r="GI176" s="4" t="s">
        <v>9</v>
      </c>
      <c r="GJ176" s="4" t="s">
        <v>2293</v>
      </c>
      <c r="GK176" s="4" t="s">
        <v>1375</v>
      </c>
      <c r="GL176" s="4" t="s">
        <v>9</v>
      </c>
      <c r="GM176" s="4" t="s">
        <v>1375</v>
      </c>
      <c r="GN176" s="4"/>
      <c r="GO176" s="340"/>
      <c r="GP176" s="4"/>
      <c r="GQ176" s="340"/>
      <c r="GR176" s="4"/>
      <c r="GS176" s="340"/>
      <c r="GT176" s="4"/>
      <c r="GU176" s="4"/>
      <c r="GV176" s="4"/>
      <c r="GW176" s="4"/>
      <c r="GX176" s="4"/>
      <c r="GY176"/>
      <c r="GZ176" t="str">
        <f ca="1">IFERROR(INDIRECT("'[2021_Ignition_Tracker_QC_File_20210528.xlsm]Ignition Tracker'!"&amp;ADDRESS(MATCH($A176,'[2]Ignition Tracker'!$A:$A,0),MATCH(GZ$1,'[2]Ignition Tracker'!$1:$1,0))),"")</f>
        <v/>
      </c>
      <c r="HA176" s="4" t="str">
        <f ca="1">IFERROR(INDIRECT("'[2021_Ignition_Tracker_QC_File_20210528.xlsm]Ignition Tracker'!"&amp;ADDRESS(MATCH($A176,'[2]Ignition Tracker'!$A:$A,0),MATCH(HA$1,'[2]Ignition Tracker'!$1:$1,0))),"")</f>
        <v/>
      </c>
      <c r="HB176" s="4" t="str">
        <f ca="1">IFERROR(INDIRECT("'[2021_Ignition_Tracker_QC_File_20210528.xlsm]Ignition Tracker'!"&amp;ADDRESS(MATCH($A176,'[2]Ignition Tracker'!$A:$A,0),MATCH(HB$1,'[2]Ignition Tracker'!$1:$1,0))),"")</f>
        <v/>
      </c>
      <c r="HC176" s="4" t="str">
        <f ca="1">IFERROR(INDIRECT("'[2021_Ignition_Tracker_QC_File_20210528.xlsm]Ignition Tracker'!"&amp;ADDRESS(MATCH($A176,'[2]Ignition Tracker'!$A:$A,0),MATCH(HC$1,'[2]Ignition Tracker'!$1:$1,0))),"")</f>
        <v/>
      </c>
    </row>
    <row r="177" spans="1:211" s="269" customFormat="1" ht="87" x14ac:dyDescent="0.35">
      <c r="A177" s="137">
        <v>524</v>
      </c>
      <c r="B177" s="340"/>
      <c r="C177" s="4" t="s">
        <v>1412</v>
      </c>
      <c r="D177" s="291">
        <v>44337</v>
      </c>
      <c r="E177" s="291">
        <v>44337</v>
      </c>
      <c r="F177" s="340"/>
      <c r="G177" s="289" t="s">
        <v>16791</v>
      </c>
      <c r="H177" s="266" t="s">
        <v>1375</v>
      </c>
      <c r="I177" s="4" t="s">
        <v>3884</v>
      </c>
      <c r="J177" s="340"/>
      <c r="K177" s="348"/>
      <c r="L177" s="285"/>
      <c r="M177" s="358"/>
      <c r="N177" s="267" t="s">
        <v>19657</v>
      </c>
      <c r="O177" s="354"/>
      <c r="P177" s="354"/>
      <c r="Q177" s="285"/>
      <c r="R177" s="285"/>
      <c r="S177" s="285"/>
      <c r="T177" s="4" t="s">
        <v>25</v>
      </c>
      <c r="U177" s="291">
        <v>44326</v>
      </c>
      <c r="V177" s="291">
        <v>44336</v>
      </c>
      <c r="W177" s="4" t="s">
        <v>15625</v>
      </c>
      <c r="X177" s="340"/>
      <c r="Y177" s="340"/>
      <c r="Z177" s="4"/>
      <c r="AA177" s="4"/>
      <c r="AB177" s="291"/>
      <c r="AC177" s="291"/>
      <c r="AD177" s="340"/>
      <c r="AE177" s="340"/>
      <c r="AF177" s="348"/>
      <c r="AG177" s="348"/>
      <c r="AH177" s="266" t="s">
        <v>1375</v>
      </c>
      <c r="AI177" s="291">
        <v>44324</v>
      </c>
      <c r="AJ177" s="292">
        <v>0.65069444444444446</v>
      </c>
      <c r="AK177" s="291">
        <v>44324</v>
      </c>
      <c r="AL177" s="292">
        <v>0.64444444444444449</v>
      </c>
      <c r="AM177" s="5" t="s">
        <v>28</v>
      </c>
      <c r="AN177" s="5" t="s">
        <v>26</v>
      </c>
      <c r="AO177" s="5" t="s">
        <v>26</v>
      </c>
      <c r="AP177" s="5" t="s">
        <v>17858</v>
      </c>
      <c r="AQ177" s="5" t="s">
        <v>16779</v>
      </c>
      <c r="AR177" s="5"/>
      <c r="AS177" s="337" t="s">
        <v>17859</v>
      </c>
      <c r="AT177" s="337" t="s">
        <v>17512</v>
      </c>
      <c r="AU177" s="5"/>
      <c r="AV177" s="5"/>
      <c r="AW177" s="5"/>
      <c r="AX177" s="266" t="s">
        <v>1375</v>
      </c>
      <c r="AY177" s="5" t="s">
        <v>26</v>
      </c>
      <c r="AZ177" s="5" t="s">
        <v>26</v>
      </c>
      <c r="BA177" s="5" t="s">
        <v>26</v>
      </c>
      <c r="BB177" s="5" t="s">
        <v>26</v>
      </c>
      <c r="BC177" s="364"/>
      <c r="BD177" s="5" t="s">
        <v>33</v>
      </c>
      <c r="BE177" s="5" t="s">
        <v>4</v>
      </c>
      <c r="BF177" s="5"/>
      <c r="BG177" s="5" t="s">
        <v>34</v>
      </c>
      <c r="BH177" s="304" t="s">
        <v>18053</v>
      </c>
      <c r="BI177" s="364"/>
      <c r="BJ177" s="4">
        <v>549</v>
      </c>
      <c r="BK177" s="4">
        <v>2</v>
      </c>
      <c r="BL177" s="4"/>
      <c r="BM177" s="4" t="s">
        <v>106</v>
      </c>
      <c r="BN177" s="4" t="s">
        <v>1378</v>
      </c>
      <c r="BO177" s="4" t="s">
        <v>13</v>
      </c>
      <c r="BP177" s="4" t="s">
        <v>26</v>
      </c>
      <c r="BQ177" s="4" t="s">
        <v>8</v>
      </c>
      <c r="BR177" s="4" t="s">
        <v>1614</v>
      </c>
      <c r="BS177" s="4" t="s">
        <v>13</v>
      </c>
      <c r="BT177" t="s">
        <v>17860</v>
      </c>
      <c r="BU177" t="s">
        <v>17861</v>
      </c>
      <c r="BV177" s="266" t="s">
        <v>1375</v>
      </c>
      <c r="BW177" s="5" t="s">
        <v>1404</v>
      </c>
      <c r="BX177" s="373"/>
      <c r="BY177" s="373"/>
      <c r="BZ177" s="133" t="s">
        <v>225</v>
      </c>
      <c r="CA177" t="s">
        <v>16782</v>
      </c>
      <c r="CB177">
        <v>12000</v>
      </c>
      <c r="CC177" s="4"/>
      <c r="CD177" s="4" t="s">
        <v>1368</v>
      </c>
      <c r="CE177" s="123" t="s">
        <v>1450</v>
      </c>
      <c r="CF177" s="4"/>
      <c r="CG177" s="4" t="s">
        <v>16886</v>
      </c>
      <c r="CH177" s="123"/>
      <c r="CI177" s="4"/>
      <c r="CJ177" s="5" t="s">
        <v>16743</v>
      </c>
      <c r="CK177" s="5" t="s">
        <v>16743</v>
      </c>
      <c r="CL177" s="5" t="s">
        <v>16743</v>
      </c>
      <c r="CM177" s="5" t="s">
        <v>16743</v>
      </c>
      <c r="CN177" s="284" t="s">
        <v>16744</v>
      </c>
      <c r="CO177" s="155"/>
      <c r="CP177" s="155"/>
      <c r="CQ177" s="285"/>
      <c r="CR177" s="155"/>
      <c r="CS177" s="378"/>
      <c r="CT177" s="155"/>
      <c r="CU177" s="155"/>
      <c r="CV177" s="155"/>
      <c r="CW177" s="155"/>
      <c r="CX177" s="155"/>
      <c r="CY177" s="155"/>
      <c r="CZ177" s="155"/>
      <c r="DA177" s="155"/>
      <c r="DB177" s="155"/>
      <c r="DC177" s="155"/>
      <c r="DD177" s="155"/>
      <c r="DE177" s="155"/>
      <c r="DF177" s="155"/>
      <c r="DG177" s="155"/>
      <c r="DH177" s="284" t="s">
        <v>1375</v>
      </c>
      <c r="DI177" s="197" t="s">
        <v>120</v>
      </c>
      <c r="DJ177" s="4" t="s">
        <v>3966</v>
      </c>
      <c r="DK177" s="4" t="s">
        <v>2831</v>
      </c>
      <c r="DL177" s="127" t="s">
        <v>16755</v>
      </c>
      <c r="DM177" s="4"/>
      <c r="DN177" s="4">
        <v>6600529</v>
      </c>
      <c r="DO177" s="340"/>
      <c r="DP177" s="340"/>
      <c r="DQ177" s="4" t="s">
        <v>3967</v>
      </c>
      <c r="DR177" s="340"/>
      <c r="DS177" s="340"/>
      <c r="DT177" s="340"/>
      <c r="DU177" s="340"/>
      <c r="DV177" s="4"/>
      <c r="DW177" s="4" t="s">
        <v>16792</v>
      </c>
      <c r="DX177" s="4">
        <v>1056</v>
      </c>
      <c r="DY177" s="4"/>
      <c r="DZ177" s="348"/>
      <c r="EA177" s="4" t="s">
        <v>25</v>
      </c>
      <c r="EB177" s="4"/>
      <c r="EC177" s="4"/>
      <c r="ED177" s="340"/>
      <c r="EE177" s="340"/>
      <c r="EF177" s="340"/>
      <c r="EG177" s="348"/>
      <c r="EH177" s="348"/>
      <c r="EI177" s="4" t="s">
        <v>16793</v>
      </c>
      <c r="EJ177" s="4" t="s">
        <v>25</v>
      </c>
      <c r="EK177" s="4" t="s">
        <v>25</v>
      </c>
      <c r="EL177" s="4" t="s">
        <v>25</v>
      </c>
      <c r="EM177" s="4" t="s">
        <v>1759</v>
      </c>
      <c r="EN177" s="4"/>
      <c r="EO177" s="4" t="s">
        <v>1862</v>
      </c>
      <c r="EP177" s="340"/>
      <c r="EQ177" s="4" t="s">
        <v>2113</v>
      </c>
      <c r="ER177" s="4"/>
      <c r="ES177" s="4" t="s">
        <v>4</v>
      </c>
      <c r="ET177" s="340"/>
      <c r="EU177" s="4" t="s">
        <v>16781</v>
      </c>
      <c r="EV177" s="340"/>
      <c r="EW177" s="4" t="s">
        <v>1368</v>
      </c>
      <c r="EX177" s="340"/>
      <c r="EY177" s="4" t="s">
        <v>8</v>
      </c>
      <c r="EZ177" s="4"/>
      <c r="FA177" s="4" t="s">
        <v>26</v>
      </c>
      <c r="FB177" s="340"/>
      <c r="FC177" s="4"/>
      <c r="FD177" s="340"/>
      <c r="FE177" s="4"/>
      <c r="FF177" s="4"/>
      <c r="FG177" s="4"/>
      <c r="FH177" s="4" t="s">
        <v>1375</v>
      </c>
      <c r="FI177" s="4"/>
      <c r="FJ177" s="4"/>
      <c r="FK177" s="4"/>
      <c r="FL177"/>
      <c r="FM177" s="4"/>
      <c r="FN177" s="4"/>
      <c r="FO177" s="4"/>
      <c r="FP177" s="4"/>
      <c r="FQ177" s="4"/>
      <c r="FR177" s="4"/>
      <c r="FS177" s="4"/>
      <c r="FT177" s="4"/>
      <c r="FU177" s="4"/>
      <c r="FV177"/>
      <c r="FW177" s="4"/>
      <c r="FX177" s="4"/>
      <c r="FY177" s="4"/>
      <c r="FZ177" s="4"/>
      <c r="GA177" s="4"/>
      <c r="GB177" s="4"/>
      <c r="GC177" s="340"/>
      <c r="GD177" s="340"/>
      <c r="GE177" s="340"/>
      <c r="GF177" s="348"/>
      <c r="GG177" s="348"/>
      <c r="GH177" s="3"/>
      <c r="GI177" s="4"/>
      <c r="GJ177" s="4"/>
      <c r="GK177" s="4"/>
      <c r="GL177" s="4"/>
      <c r="GM177" s="4"/>
      <c r="GN177" s="4"/>
      <c r="GO177" s="340"/>
      <c r="GP177" s="4"/>
      <c r="GQ177" s="340"/>
      <c r="GR177" s="4"/>
      <c r="GS177" s="340"/>
      <c r="GT177" s="4"/>
      <c r="GU177" s="4"/>
      <c r="GV177" s="4"/>
      <c r="GW177" s="4"/>
      <c r="GX177" s="4"/>
      <c r="GY177"/>
      <c r="GZ177" t="str">
        <f ca="1">IFERROR(INDIRECT("'[2021_Ignition_Tracker_QC_File_20210528.xlsm]Ignition Tracker'!"&amp;ADDRESS(MATCH($A177,'[2]Ignition Tracker'!$A:$A,0),MATCH(GZ$1,'[2]Ignition Tracker'!$1:$1,0))),"")</f>
        <v/>
      </c>
      <c r="HA177" s="4" t="str">
        <f ca="1">IFERROR(INDIRECT("'[2021_Ignition_Tracker_QC_File_20210528.xlsm]Ignition Tracker'!"&amp;ADDRESS(MATCH($A177,'[2]Ignition Tracker'!$A:$A,0),MATCH(HA$1,'[2]Ignition Tracker'!$1:$1,0))),"")</f>
        <v/>
      </c>
      <c r="HB177" s="4" t="str">
        <f ca="1">IFERROR(INDIRECT("'[2021_Ignition_Tracker_QC_File_20210528.xlsm]Ignition Tracker'!"&amp;ADDRESS(MATCH($A177,'[2]Ignition Tracker'!$A:$A,0),MATCH(HB$1,'[2]Ignition Tracker'!$1:$1,0))),"")</f>
        <v/>
      </c>
      <c r="HC177" s="4" t="str">
        <f ca="1">IFERROR(INDIRECT("'[2021_Ignition_Tracker_QC_File_20210528.xlsm]Ignition Tracker'!"&amp;ADDRESS(MATCH($A177,'[2]Ignition Tracker'!$A:$A,0),MATCH(HC$1,'[2]Ignition Tracker'!$1:$1,0))),"")</f>
        <v/>
      </c>
    </row>
    <row r="178" spans="1:211" s="269" customFormat="1" x14ac:dyDescent="0.35">
      <c r="A178" s="137">
        <v>523</v>
      </c>
      <c r="B178" s="339"/>
      <c r="C178" s="123" t="s">
        <v>1410</v>
      </c>
      <c r="D178" s="124"/>
      <c r="E178" s="124"/>
      <c r="F178" s="340"/>
      <c r="G178" s="125" t="s">
        <v>16794</v>
      </c>
      <c r="H178" s="266" t="s">
        <v>1375</v>
      </c>
      <c r="I178" s="123"/>
      <c r="J178" s="339"/>
      <c r="K178" s="355"/>
      <c r="L178" s="267"/>
      <c r="M178" s="354"/>
      <c r="N178" s="267" t="s">
        <v>19657</v>
      </c>
      <c r="O178" s="354"/>
      <c r="P178" s="354"/>
      <c r="Q178" s="267"/>
      <c r="R178" s="267"/>
      <c r="S178" s="267"/>
      <c r="T178" s="123"/>
      <c r="U178" s="124"/>
      <c r="V178" s="124"/>
      <c r="W178" s="123"/>
      <c r="X178" s="339"/>
      <c r="Y178" s="339"/>
      <c r="Z178" s="123"/>
      <c r="AA178" s="123"/>
      <c r="AB178" s="124"/>
      <c r="AC178" s="124"/>
      <c r="AD178" s="339"/>
      <c r="AE178" s="339"/>
      <c r="AF178" s="355"/>
      <c r="AG178" s="355"/>
      <c r="AH178" s="266" t="s">
        <v>1375</v>
      </c>
      <c r="AI178" s="124">
        <v>44324</v>
      </c>
      <c r="AJ178" s="252" t="s">
        <v>16795</v>
      </c>
      <c r="AK178" s="124"/>
      <c r="AL178" s="252"/>
      <c r="AM178" s="85" t="s">
        <v>28</v>
      </c>
      <c r="AN178" s="85" t="s">
        <v>26</v>
      </c>
      <c r="AO178" s="85" t="s">
        <v>26</v>
      </c>
      <c r="AP178" s="85"/>
      <c r="AQ178" s="85"/>
      <c r="AR178" s="85"/>
      <c r="AS178" s="335" t="s">
        <v>16796</v>
      </c>
      <c r="AT178" s="335"/>
      <c r="AU178" s="85"/>
      <c r="AV178" s="85"/>
      <c r="AW178" s="85"/>
      <c r="AX178" s="266" t="s">
        <v>1375</v>
      </c>
      <c r="AY178" s="85" t="s">
        <v>6</v>
      </c>
      <c r="AZ178" s="85" t="s">
        <v>6</v>
      </c>
      <c r="BA178" s="85" t="s">
        <v>25</v>
      </c>
      <c r="BB178" s="85" t="s">
        <v>25</v>
      </c>
      <c r="BC178" s="355"/>
      <c r="BD178" s="85" t="s">
        <v>6</v>
      </c>
      <c r="BE178" s="85" t="s">
        <v>4</v>
      </c>
      <c r="BF178" s="85"/>
      <c r="BG178" s="85"/>
      <c r="BH178" s="304" t="s">
        <v>18053</v>
      </c>
      <c r="BI178" s="364"/>
      <c r="BJ178" s="123"/>
      <c r="BK178" s="123"/>
      <c r="BL178" s="123"/>
      <c r="BM178" s="123" t="s">
        <v>6</v>
      </c>
      <c r="BN178" s="123"/>
      <c r="BO178" s="123"/>
      <c r="BP178" s="123"/>
      <c r="BQ178" s="4" t="s">
        <v>8</v>
      </c>
      <c r="BR178" s="123"/>
      <c r="BS178" s="123"/>
      <c r="BT178"/>
      <c r="BU178"/>
      <c r="BV178" s="266" t="s">
        <v>1375</v>
      </c>
      <c r="BW178" s="85" t="s">
        <v>1404</v>
      </c>
      <c r="BX178" s="372"/>
      <c r="BY178" s="372"/>
      <c r="BZ178" s="129" t="s">
        <v>233</v>
      </c>
      <c r="CA178" t="s">
        <v>16848</v>
      </c>
      <c r="CB178">
        <v>21000</v>
      </c>
      <c r="CC178" s="123"/>
      <c r="CD178" s="123" t="s">
        <v>1368</v>
      </c>
      <c r="CE178" s="123" t="s">
        <v>17</v>
      </c>
      <c r="CF178" s="123"/>
      <c r="CG178" s="123" t="s">
        <v>236</v>
      </c>
      <c r="CH178" s="123"/>
      <c r="CI178" s="123"/>
      <c r="CJ178" s="85" t="s">
        <v>16743</v>
      </c>
      <c r="CK178" s="85" t="s">
        <v>16743</v>
      </c>
      <c r="CL178" s="85" t="s">
        <v>16743</v>
      </c>
      <c r="CM178" s="85" t="s">
        <v>16743</v>
      </c>
      <c r="CN178" s="284" t="s">
        <v>16744</v>
      </c>
      <c r="CO178" s="155"/>
      <c r="CP178" s="155"/>
      <c r="CQ178" s="285"/>
      <c r="CR178" s="155"/>
      <c r="CS178" s="378"/>
      <c r="CT178" s="155"/>
      <c r="CU178" s="155"/>
      <c r="CV178" s="155"/>
      <c r="CW178" s="155"/>
      <c r="CX178" s="155"/>
      <c r="CY178" s="155"/>
      <c r="CZ178" s="155"/>
      <c r="DA178" s="155"/>
      <c r="DB178" s="155"/>
      <c r="DC178" s="155"/>
      <c r="DD178" s="155"/>
      <c r="DE178" s="155"/>
      <c r="DF178" s="155"/>
      <c r="DG178" s="155"/>
      <c r="DH178" s="284" t="s">
        <v>1375</v>
      </c>
      <c r="DI178" s="197" t="s">
        <v>128</v>
      </c>
      <c r="DJ178" s="4" t="s">
        <v>3159</v>
      </c>
      <c r="DK178" s="4" t="s">
        <v>16795</v>
      </c>
      <c r="DL178" s="127" t="s">
        <v>16755</v>
      </c>
      <c r="DM178" s="4"/>
      <c r="DN178" s="4" t="s">
        <v>16796</v>
      </c>
      <c r="DO178" s="340"/>
      <c r="DP178" s="340"/>
      <c r="DQ178" s="4" t="s">
        <v>1428</v>
      </c>
      <c r="DR178" s="340"/>
      <c r="DS178" s="340"/>
      <c r="DT178" s="340"/>
      <c r="DU178" s="340"/>
      <c r="DV178" s="4">
        <v>153732107</v>
      </c>
      <c r="DW178" s="4" t="s">
        <v>16797</v>
      </c>
      <c r="DX178" s="4">
        <v>1101</v>
      </c>
      <c r="DY178" s="4"/>
      <c r="DZ178" s="348"/>
      <c r="EA178" s="4" t="s">
        <v>25</v>
      </c>
      <c r="EB178" s="4"/>
      <c r="EC178" s="4"/>
      <c r="ED178" s="340"/>
      <c r="EE178" s="340"/>
      <c r="EF178" s="340"/>
      <c r="EG178" s="348"/>
      <c r="EH178" s="348"/>
      <c r="EI178" s="4"/>
      <c r="EJ178" s="4" t="s">
        <v>26</v>
      </c>
      <c r="EK178" s="4" t="s">
        <v>25</v>
      </c>
      <c r="EL178" s="4" t="s">
        <v>26</v>
      </c>
      <c r="EM178" s="4" t="s">
        <v>2142</v>
      </c>
      <c r="EN178" s="4"/>
      <c r="EO178" s="4" t="s">
        <v>1862</v>
      </c>
      <c r="EP178" s="340"/>
      <c r="EQ178" s="4" t="s">
        <v>2113</v>
      </c>
      <c r="ER178" s="4"/>
      <c r="ES178" s="4" t="s">
        <v>6</v>
      </c>
      <c r="ET178" s="340"/>
      <c r="EU178" s="4" t="s">
        <v>117</v>
      </c>
      <c r="EV178" s="340"/>
      <c r="EW178" s="4" t="s">
        <v>1368</v>
      </c>
      <c r="EX178" s="340"/>
      <c r="EY178" s="4" t="s">
        <v>8</v>
      </c>
      <c r="EZ178" s="4"/>
      <c r="FA178" s="4" t="s">
        <v>26</v>
      </c>
      <c r="FB178" s="340"/>
      <c r="FC178" s="4"/>
      <c r="FD178" s="340"/>
      <c r="FE178" s="4"/>
      <c r="FF178" s="4"/>
      <c r="FG178" s="4"/>
      <c r="FH178" s="4" t="s">
        <v>1375</v>
      </c>
      <c r="FI178" s="4"/>
      <c r="FJ178" s="4"/>
      <c r="FK178" s="4"/>
      <c r="FL178"/>
      <c r="FM178" s="4"/>
      <c r="FN178" s="4"/>
      <c r="FO178" s="4"/>
      <c r="FP178" s="4"/>
      <c r="FQ178" s="4"/>
      <c r="FR178" s="4"/>
      <c r="FS178" s="4"/>
      <c r="FT178" s="4"/>
      <c r="FU178" s="4"/>
      <c r="FV178"/>
      <c r="FW178" s="4"/>
      <c r="FX178" s="4"/>
      <c r="FY178" s="4"/>
      <c r="FZ178" s="4"/>
      <c r="GA178" s="4"/>
      <c r="GB178" s="4"/>
      <c r="GC178" s="340"/>
      <c r="GD178" s="340"/>
      <c r="GE178" s="340"/>
      <c r="GF178" s="348"/>
      <c r="GG178" s="348"/>
      <c r="GH178" s="3"/>
      <c r="GI178" s="4"/>
      <c r="GJ178" s="4"/>
      <c r="GK178" s="4"/>
      <c r="GL178" s="4"/>
      <c r="GM178" s="4"/>
      <c r="GN178" s="4"/>
      <c r="GO178" s="340"/>
      <c r="GP178" s="4"/>
      <c r="GQ178" s="340"/>
      <c r="GR178" s="4"/>
      <c r="GS178" s="340"/>
      <c r="GT178" s="4"/>
      <c r="GU178" s="4"/>
      <c r="GV178" s="4"/>
      <c r="GW178" s="4"/>
      <c r="GX178" s="4"/>
      <c r="GY178"/>
      <c r="GZ178"/>
      <c r="HA178" s="4"/>
      <c r="HB178" s="4"/>
      <c r="HC178" s="4"/>
    </row>
    <row r="179" spans="1:211" s="269" customFormat="1" ht="43.5" x14ac:dyDescent="0.35">
      <c r="A179" s="300">
        <v>522</v>
      </c>
      <c r="B179" s="340"/>
      <c r="C179" s="116" t="s">
        <v>1412</v>
      </c>
      <c r="D179" s="18">
        <v>44326</v>
      </c>
      <c r="E179" s="18">
        <v>44327</v>
      </c>
      <c r="F179" s="340"/>
      <c r="G179" s="301" t="s">
        <v>16798</v>
      </c>
      <c r="H179" s="302" t="s">
        <v>1375</v>
      </c>
      <c r="I179" s="116" t="s">
        <v>25</v>
      </c>
      <c r="J179" s="340"/>
      <c r="K179" s="348"/>
      <c r="L179" s="248">
        <v>44327</v>
      </c>
      <c r="M179" s="358"/>
      <c r="N179" s="267" t="s">
        <v>19660</v>
      </c>
      <c r="O179" s="354"/>
      <c r="P179" s="354"/>
      <c r="Q179" s="248"/>
      <c r="R179" s="248"/>
      <c r="S179" s="248"/>
      <c r="T179" s="135"/>
      <c r="U179" s="18"/>
      <c r="V179" s="18"/>
      <c r="W179" s="4"/>
      <c r="X179" s="340"/>
      <c r="Y179" s="340"/>
      <c r="Z179" s="116"/>
      <c r="AA179" s="116"/>
      <c r="AB179" s="18"/>
      <c r="AC179" s="18"/>
      <c r="AD179" s="340"/>
      <c r="AE179" s="361"/>
      <c r="AF179" s="348"/>
      <c r="AG179" s="348"/>
      <c r="AH179" s="302" t="s">
        <v>1375</v>
      </c>
      <c r="AI179" s="18">
        <v>44324</v>
      </c>
      <c r="AJ179" s="303">
        <v>0.48680555555555555</v>
      </c>
      <c r="AK179" s="18">
        <v>44324</v>
      </c>
      <c r="AL179" s="303">
        <v>0.48472222222222222</v>
      </c>
      <c r="AM179" s="135" t="s">
        <v>28</v>
      </c>
      <c r="AN179" s="135" t="s">
        <v>26</v>
      </c>
      <c r="AO179" s="135" t="s">
        <v>26</v>
      </c>
      <c r="AP179" s="135" t="s">
        <v>16799</v>
      </c>
      <c r="AQ179" s="135" t="s">
        <v>16800</v>
      </c>
      <c r="AR179" s="135"/>
      <c r="AS179" s="336" t="s">
        <v>16983</v>
      </c>
      <c r="AT179" s="336">
        <v>120952852</v>
      </c>
      <c r="AU179" s="135"/>
      <c r="AV179" s="135"/>
      <c r="AW179" s="135" t="s">
        <v>18205</v>
      </c>
      <c r="AX179" s="302" t="s">
        <v>1375</v>
      </c>
      <c r="AY179" s="135" t="s">
        <v>25</v>
      </c>
      <c r="AZ179" s="135" t="s">
        <v>25</v>
      </c>
      <c r="BA179" s="135" t="s">
        <v>25</v>
      </c>
      <c r="BB179" s="135" t="s">
        <v>25</v>
      </c>
      <c r="BC179" s="364"/>
      <c r="BD179" s="135" t="s">
        <v>27</v>
      </c>
      <c r="BE179" s="135" t="s">
        <v>13</v>
      </c>
      <c r="BF179" s="135" t="s">
        <v>34</v>
      </c>
      <c r="BG179" s="135" t="s">
        <v>34</v>
      </c>
      <c r="BH179" s="116" t="s">
        <v>115</v>
      </c>
      <c r="BI179" s="364"/>
      <c r="BJ179" s="116"/>
      <c r="BK179" s="116"/>
      <c r="BL179" s="116"/>
      <c r="BM179" s="116" t="s">
        <v>103</v>
      </c>
      <c r="BN179" s="116" t="s">
        <v>1380</v>
      </c>
      <c r="BO179" s="116" t="s">
        <v>1385</v>
      </c>
      <c r="BP179" s="116" t="s">
        <v>25</v>
      </c>
      <c r="BQ179" s="116" t="s">
        <v>8</v>
      </c>
      <c r="BR179" s="116" t="s">
        <v>1614</v>
      </c>
      <c r="BS179" s="116" t="s">
        <v>1563</v>
      </c>
      <c r="BT179" t="s">
        <v>16984</v>
      </c>
      <c r="BU179" t="s">
        <v>16985</v>
      </c>
      <c r="BV179" s="302" t="s">
        <v>1375</v>
      </c>
      <c r="BW179" s="135" t="s">
        <v>43</v>
      </c>
      <c r="BX179" s="373"/>
      <c r="BY179" s="373"/>
      <c r="BZ179" s="10" t="s">
        <v>156</v>
      </c>
      <c r="CA179" t="s">
        <v>16802</v>
      </c>
      <c r="CB179">
        <v>12000</v>
      </c>
      <c r="CC179" s="116"/>
      <c r="CD179" s="116" t="s">
        <v>1504</v>
      </c>
      <c r="CE179" s="116"/>
      <c r="CF179" s="304"/>
      <c r="CG179" s="116"/>
      <c r="CH179" s="304"/>
      <c r="CI179" s="116"/>
      <c r="CJ179" s="135" t="s">
        <v>16743</v>
      </c>
      <c r="CK179" s="135" t="s">
        <v>16743</v>
      </c>
      <c r="CL179" s="135" t="s">
        <v>16743</v>
      </c>
      <c r="CM179" s="135" t="s">
        <v>16743</v>
      </c>
      <c r="CN179" s="284" t="s">
        <v>16744</v>
      </c>
      <c r="CO179" s="155"/>
      <c r="CP179" s="155"/>
      <c r="CQ179" s="285"/>
      <c r="CR179" s="155"/>
      <c r="CS179" s="378"/>
      <c r="CT179" s="155"/>
      <c r="CU179" s="155"/>
      <c r="CV179" s="155"/>
      <c r="CW179" s="155"/>
      <c r="CX179" s="155"/>
      <c r="CY179" s="155"/>
      <c r="CZ179" s="155"/>
      <c r="DA179" s="155"/>
      <c r="DB179" s="155"/>
      <c r="DC179" s="155"/>
      <c r="DD179" s="155"/>
      <c r="DE179" s="155"/>
      <c r="DF179" s="155"/>
      <c r="DG179" s="155"/>
      <c r="DH179" s="284" t="s">
        <v>1375</v>
      </c>
      <c r="DI179" s="197" t="s">
        <v>125</v>
      </c>
      <c r="DJ179" s="4" t="s">
        <v>2729</v>
      </c>
      <c r="DK179" s="4" t="s">
        <v>2437</v>
      </c>
      <c r="DL179" s="127" t="s">
        <v>16755</v>
      </c>
      <c r="DM179" s="4" t="s">
        <v>16799</v>
      </c>
      <c r="DN179" s="4" t="s">
        <v>16801</v>
      </c>
      <c r="DO179" s="340"/>
      <c r="DP179" s="340"/>
      <c r="DQ179" s="4" t="s">
        <v>14903</v>
      </c>
      <c r="DR179" s="340"/>
      <c r="DS179" s="340"/>
      <c r="DT179" s="340"/>
      <c r="DU179" s="340"/>
      <c r="DV179" s="4" t="s">
        <v>16803</v>
      </c>
      <c r="DW179" s="4" t="s">
        <v>16804</v>
      </c>
      <c r="DX179" s="4">
        <v>9002</v>
      </c>
      <c r="DY179" s="4"/>
      <c r="DZ179" s="348"/>
      <c r="EA179" s="4" t="s">
        <v>25</v>
      </c>
      <c r="EB179" s="4"/>
      <c r="EC179" s="4"/>
      <c r="ED179" s="340"/>
      <c r="EE179" s="340"/>
      <c r="EF179" s="340"/>
      <c r="EG179" s="348"/>
      <c r="EH179" s="348"/>
      <c r="EI179" s="4"/>
      <c r="EJ179" s="4" t="s">
        <v>26</v>
      </c>
      <c r="EK179" s="4" t="s">
        <v>25</v>
      </c>
      <c r="EL179" s="4"/>
      <c r="EM179" s="4" t="s">
        <v>1759</v>
      </c>
      <c r="EN179" s="4"/>
      <c r="EO179" s="4" t="s">
        <v>2782</v>
      </c>
      <c r="EP179" s="340"/>
      <c r="EQ179" s="4" t="s">
        <v>1836</v>
      </c>
      <c r="ER179" s="4"/>
      <c r="ES179" s="4" t="s">
        <v>6</v>
      </c>
      <c r="ET179" s="340"/>
      <c r="EU179" s="4" t="s">
        <v>114</v>
      </c>
      <c r="EV179" s="340"/>
      <c r="EW179" s="4" t="s">
        <v>1807</v>
      </c>
      <c r="EX179" s="340"/>
      <c r="EY179" s="4" t="s">
        <v>8</v>
      </c>
      <c r="EZ179" s="4" t="s">
        <v>16805</v>
      </c>
      <c r="FA179" s="4" t="s">
        <v>26</v>
      </c>
      <c r="FB179" s="340"/>
      <c r="FC179" s="4"/>
      <c r="FD179" s="340"/>
      <c r="FE179" s="4" t="s">
        <v>2878</v>
      </c>
      <c r="FF179" s="4"/>
      <c r="FG179" s="4" t="s">
        <v>26</v>
      </c>
      <c r="FH179" s="4" t="s">
        <v>1375</v>
      </c>
      <c r="FI179" s="4" t="s">
        <v>1839</v>
      </c>
      <c r="FJ179" s="4" t="s">
        <v>62</v>
      </c>
      <c r="FK179" s="4" t="s">
        <v>86</v>
      </c>
      <c r="FL179" t="s">
        <v>16806</v>
      </c>
      <c r="FM179" s="4" t="s">
        <v>16800</v>
      </c>
      <c r="FN179" s="4" t="s">
        <v>1839</v>
      </c>
      <c r="FO179" s="4" t="s">
        <v>1890</v>
      </c>
      <c r="FP179" s="4" t="s">
        <v>16807</v>
      </c>
      <c r="FQ179" s="4" t="s">
        <v>16808</v>
      </c>
      <c r="FR179" s="4" t="s">
        <v>1869</v>
      </c>
      <c r="FS179" s="4" t="s">
        <v>2456</v>
      </c>
      <c r="FT179" s="4" t="s">
        <v>1845</v>
      </c>
      <c r="FU179" s="4" t="s">
        <v>15</v>
      </c>
      <c r="FV179" t="s">
        <v>1439</v>
      </c>
      <c r="FW179" s="4" t="s">
        <v>1846</v>
      </c>
      <c r="FX179" s="4" t="s">
        <v>1436</v>
      </c>
      <c r="FY179" s="4" t="s">
        <v>16799</v>
      </c>
      <c r="FZ179" s="4" t="s">
        <v>1375</v>
      </c>
      <c r="GA179" s="4" t="s">
        <v>16809</v>
      </c>
      <c r="GB179" s="4" t="s">
        <v>16810</v>
      </c>
      <c r="GC179" s="340"/>
      <c r="GD179" s="340"/>
      <c r="GE179" s="340"/>
      <c r="GF179" s="348"/>
      <c r="GG179" s="348"/>
      <c r="GH179" s="3" t="s">
        <v>16811</v>
      </c>
      <c r="GI179" s="4" t="s">
        <v>9</v>
      </c>
      <c r="GJ179" s="4" t="s">
        <v>15076</v>
      </c>
      <c r="GK179" s="4" t="s">
        <v>1375</v>
      </c>
      <c r="GL179" s="4" t="s">
        <v>9</v>
      </c>
      <c r="GM179" s="4" t="s">
        <v>1848</v>
      </c>
      <c r="GN179" s="4"/>
      <c r="GO179" s="340"/>
      <c r="GP179" s="4"/>
      <c r="GQ179" s="340"/>
      <c r="GR179" s="4"/>
      <c r="GS179" s="340"/>
      <c r="GT179" s="4"/>
      <c r="GU179" s="4"/>
      <c r="GV179" s="4"/>
      <c r="GW179" s="4"/>
      <c r="GX179" s="4"/>
      <c r="GY179"/>
      <c r="GZ179"/>
      <c r="HA179" s="4"/>
      <c r="HB179" s="4"/>
      <c r="HC179" s="4"/>
    </row>
    <row r="180" spans="1:211" s="269" customFormat="1" x14ac:dyDescent="0.35">
      <c r="A180" s="137">
        <v>521</v>
      </c>
      <c r="B180" s="340"/>
      <c r="C180" s="4" t="s">
        <v>1412</v>
      </c>
      <c r="D180" s="291">
        <v>44330</v>
      </c>
      <c r="E180" s="291">
        <v>44330</v>
      </c>
      <c r="F180" s="340"/>
      <c r="G180" s="289" t="s">
        <v>16812</v>
      </c>
      <c r="H180" s="266" t="s">
        <v>1375</v>
      </c>
      <c r="I180" s="4" t="s">
        <v>25</v>
      </c>
      <c r="J180" s="340"/>
      <c r="K180" s="348"/>
      <c r="L180" s="285">
        <v>44330</v>
      </c>
      <c r="M180" s="358"/>
      <c r="N180" s="267" t="s">
        <v>19657</v>
      </c>
      <c r="O180" s="354"/>
      <c r="P180" s="354"/>
      <c r="Q180" s="285"/>
      <c r="R180" s="285"/>
      <c r="S180" s="285"/>
      <c r="T180" s="4"/>
      <c r="U180" s="291"/>
      <c r="V180" s="291"/>
      <c r="W180" s="4"/>
      <c r="X180" s="340"/>
      <c r="Y180" s="340"/>
      <c r="Z180" s="4"/>
      <c r="AA180" s="4"/>
      <c r="AB180" s="291"/>
      <c r="AC180" s="291"/>
      <c r="AD180" s="340"/>
      <c r="AE180" s="340"/>
      <c r="AF180" s="348"/>
      <c r="AG180" s="348"/>
      <c r="AH180" s="266" t="s">
        <v>1375</v>
      </c>
      <c r="AI180" s="291">
        <v>44324</v>
      </c>
      <c r="AJ180" s="292" t="s">
        <v>16813</v>
      </c>
      <c r="AK180" s="291">
        <v>44324</v>
      </c>
      <c r="AL180" s="292">
        <v>0.24861111111111112</v>
      </c>
      <c r="AM180" s="5" t="s">
        <v>28</v>
      </c>
      <c r="AN180" s="5" t="s">
        <v>26</v>
      </c>
      <c r="AO180" s="5" t="s">
        <v>26</v>
      </c>
      <c r="AP180" s="5" t="s">
        <v>16814</v>
      </c>
      <c r="AQ180" s="5" t="s">
        <v>16815</v>
      </c>
      <c r="AR180" s="5"/>
      <c r="AS180" s="337" t="s">
        <v>16816</v>
      </c>
      <c r="AT180" s="337">
        <v>120952858</v>
      </c>
      <c r="AU180" s="5">
        <v>119797386</v>
      </c>
      <c r="AV180" s="5"/>
      <c r="AW180" s="5" t="s">
        <v>17233</v>
      </c>
      <c r="AX180" s="266" t="s">
        <v>1375</v>
      </c>
      <c r="AY180" s="5" t="s">
        <v>25</v>
      </c>
      <c r="AZ180" s="5" t="s">
        <v>25</v>
      </c>
      <c r="BA180" s="5" t="s">
        <v>25</v>
      </c>
      <c r="BB180" s="5" t="s">
        <v>25</v>
      </c>
      <c r="BC180" s="348"/>
      <c r="BD180" s="5" t="s">
        <v>27</v>
      </c>
      <c r="BE180" s="5" t="s">
        <v>4</v>
      </c>
      <c r="BF180" s="5" t="s">
        <v>34</v>
      </c>
      <c r="BG180" s="5" t="s">
        <v>34</v>
      </c>
      <c r="BH180" s="304" t="s">
        <v>18047</v>
      </c>
      <c r="BI180" s="364"/>
      <c r="BJ180" s="4">
        <v>8.0349000000000002E-4</v>
      </c>
      <c r="BK180" s="4"/>
      <c r="BL180" s="4"/>
      <c r="BM180" s="4" t="s">
        <v>4</v>
      </c>
      <c r="BN180" s="4" t="s">
        <v>1380</v>
      </c>
      <c r="BO180" s="4" t="s">
        <v>1642</v>
      </c>
      <c r="BP180" s="4" t="s">
        <v>25</v>
      </c>
      <c r="BQ180" s="4" t="s">
        <v>8</v>
      </c>
      <c r="BR180" s="4" t="s">
        <v>1614</v>
      </c>
      <c r="BS180" s="4" t="s">
        <v>1563</v>
      </c>
      <c r="BT180" t="s">
        <v>17234</v>
      </c>
      <c r="BU180" t="s">
        <v>17235</v>
      </c>
      <c r="BV180" s="266" t="s">
        <v>1375</v>
      </c>
      <c r="BW180" s="5" t="s">
        <v>1404</v>
      </c>
      <c r="BX180" s="373"/>
      <c r="BY180" s="373"/>
      <c r="BZ180" s="133" t="s">
        <v>84</v>
      </c>
      <c r="CA180" t="s">
        <v>4596</v>
      </c>
      <c r="CB180">
        <v>12000</v>
      </c>
      <c r="CC180" s="4"/>
      <c r="CD180" s="4" t="s">
        <v>1368</v>
      </c>
      <c r="CE180" s="123" t="s">
        <v>17</v>
      </c>
      <c r="CF180" s="4"/>
      <c r="CG180" s="4"/>
      <c r="CH180" s="123"/>
      <c r="CI180" s="4"/>
      <c r="CJ180" s="5" t="s">
        <v>16743</v>
      </c>
      <c r="CK180" s="5" t="s">
        <v>16743</v>
      </c>
      <c r="CL180" s="5" t="s">
        <v>16743</v>
      </c>
      <c r="CM180" s="5" t="s">
        <v>16743</v>
      </c>
      <c r="CN180" s="284" t="s">
        <v>16744</v>
      </c>
      <c r="CO180" s="155">
        <v>38.884571999999999</v>
      </c>
      <c r="CP180" s="155">
        <v>-121.39349199999999</v>
      </c>
      <c r="CQ180" s="285">
        <v>44326</v>
      </c>
      <c r="CR180" s="155" t="s">
        <v>17210</v>
      </c>
      <c r="CS180" s="378"/>
      <c r="CT180" s="155" t="s">
        <v>15357</v>
      </c>
      <c r="CU180" s="155">
        <v>80</v>
      </c>
      <c r="CV180" s="155">
        <v>55</v>
      </c>
      <c r="CW180" s="155">
        <v>20</v>
      </c>
      <c r="CX180" s="155" t="s">
        <v>12</v>
      </c>
      <c r="CY180" s="155" t="s">
        <v>12</v>
      </c>
      <c r="CZ180" s="155" t="s">
        <v>26</v>
      </c>
      <c r="DA180" s="155">
        <v>1</v>
      </c>
      <c r="DB180" s="155"/>
      <c r="DC180" s="155" t="s">
        <v>15704</v>
      </c>
      <c r="DD180" s="155" t="s">
        <v>34</v>
      </c>
      <c r="DE180" s="155" t="s">
        <v>15450</v>
      </c>
      <c r="DF180" s="155" t="s">
        <v>15451</v>
      </c>
      <c r="DG180" s="155">
        <v>3</v>
      </c>
      <c r="DH180" s="284" t="s">
        <v>1375</v>
      </c>
      <c r="DI180" s="197" t="s">
        <v>128</v>
      </c>
      <c r="DJ180" s="4" t="s">
        <v>2242</v>
      </c>
      <c r="DK180" s="4" t="s">
        <v>16813</v>
      </c>
      <c r="DL180" s="127" t="s">
        <v>16755</v>
      </c>
      <c r="DM180" s="4" t="s">
        <v>16814</v>
      </c>
      <c r="DN180" s="4" t="s">
        <v>16816</v>
      </c>
      <c r="DO180" s="340"/>
      <c r="DP180" s="340"/>
      <c r="DQ180" s="4" t="s">
        <v>2242</v>
      </c>
      <c r="DR180" s="340"/>
      <c r="DS180" s="340"/>
      <c r="DT180" s="340"/>
      <c r="DU180" s="340"/>
      <c r="DV180" s="4">
        <v>153701105</v>
      </c>
      <c r="DW180" s="4" t="s">
        <v>16817</v>
      </c>
      <c r="DX180" s="4">
        <v>9002</v>
      </c>
      <c r="DY180" s="4"/>
      <c r="DZ180" s="348"/>
      <c r="EA180" s="4" t="s">
        <v>25</v>
      </c>
      <c r="EB180" s="4">
        <v>5</v>
      </c>
      <c r="EC180" s="4" t="s">
        <v>1887</v>
      </c>
      <c r="ED180" s="340"/>
      <c r="EE180" s="340"/>
      <c r="EF180" s="340"/>
      <c r="EG180" s="348"/>
      <c r="EH180" s="348"/>
      <c r="EI180" s="4"/>
      <c r="EJ180" s="4" t="s">
        <v>26</v>
      </c>
      <c r="EK180" s="4" t="s">
        <v>25</v>
      </c>
      <c r="EL180" s="4"/>
      <c r="EM180" s="4" t="s">
        <v>1759</v>
      </c>
      <c r="EN180" s="4"/>
      <c r="EO180" s="4" t="s">
        <v>1835</v>
      </c>
      <c r="EP180" s="340"/>
      <c r="EQ180" s="4" t="s">
        <v>2143</v>
      </c>
      <c r="ER180" s="4"/>
      <c r="ES180" s="4" t="s">
        <v>4</v>
      </c>
      <c r="ET180" s="340"/>
      <c r="EU180" s="4" t="s">
        <v>114</v>
      </c>
      <c r="EV180" s="340"/>
      <c r="EW180" s="4" t="s">
        <v>1368</v>
      </c>
      <c r="EX180" s="340"/>
      <c r="EY180" s="4" t="s">
        <v>8</v>
      </c>
      <c r="EZ180" s="4"/>
      <c r="FA180" s="4" t="s">
        <v>25</v>
      </c>
      <c r="FB180" s="340"/>
      <c r="FC180" s="4" t="s">
        <v>1816</v>
      </c>
      <c r="FD180" s="340"/>
      <c r="FE180" s="4" t="s">
        <v>1864</v>
      </c>
      <c r="FF180" s="4" t="s">
        <v>1865</v>
      </c>
      <c r="FG180" s="4" t="s">
        <v>26</v>
      </c>
      <c r="FH180" s="4" t="s">
        <v>3884</v>
      </c>
      <c r="FI180" s="4" t="s">
        <v>1839</v>
      </c>
      <c r="FJ180" s="4" t="s">
        <v>59</v>
      </c>
      <c r="FK180" s="4" t="s">
        <v>84</v>
      </c>
      <c r="FL180" t="s">
        <v>16818</v>
      </c>
      <c r="FM180" s="4" t="s">
        <v>16815</v>
      </c>
      <c r="FN180" s="4" t="s">
        <v>1839</v>
      </c>
      <c r="FO180" s="4" t="s">
        <v>1890</v>
      </c>
      <c r="FP180" s="4" t="s">
        <v>1946</v>
      </c>
      <c r="FQ180" s="4" t="s">
        <v>16819</v>
      </c>
      <c r="FR180" s="4" t="s">
        <v>1869</v>
      </c>
      <c r="FS180" s="4" t="s">
        <v>1870</v>
      </c>
      <c r="FT180" s="4" t="s">
        <v>1845</v>
      </c>
      <c r="FU180" s="4" t="s">
        <v>9</v>
      </c>
      <c r="FV180" t="s">
        <v>16820</v>
      </c>
      <c r="FW180" s="4" t="s">
        <v>1846</v>
      </c>
      <c r="FX180" s="4" t="s">
        <v>46</v>
      </c>
      <c r="FY180" s="4" t="s">
        <v>16814</v>
      </c>
      <c r="FZ180" s="4" t="s">
        <v>2057</v>
      </c>
      <c r="GA180" s="4" t="s">
        <v>1375</v>
      </c>
      <c r="GB180" s="4" t="s">
        <v>16821</v>
      </c>
      <c r="GC180" s="340"/>
      <c r="GD180" s="340"/>
      <c r="GE180" s="340"/>
      <c r="GF180" s="348"/>
      <c r="GG180" s="348"/>
      <c r="GH180" s="3" t="s">
        <v>1375</v>
      </c>
      <c r="GI180" s="4" t="s">
        <v>9</v>
      </c>
      <c r="GJ180" s="4" t="s">
        <v>2120</v>
      </c>
      <c r="GK180" s="4" t="s">
        <v>1375</v>
      </c>
      <c r="GL180" s="4" t="s">
        <v>9</v>
      </c>
      <c r="GM180" s="4" t="s">
        <v>1375</v>
      </c>
      <c r="GN180" s="4"/>
      <c r="GO180" s="340"/>
      <c r="GP180" s="4"/>
      <c r="GQ180" s="340"/>
      <c r="GR180" s="4"/>
      <c r="GS180" s="340"/>
      <c r="GT180" s="4"/>
      <c r="GU180" s="4"/>
      <c r="GV180" s="4"/>
      <c r="GW180" s="4"/>
      <c r="GX180" s="4"/>
      <c r="GY180"/>
      <c r="GZ180"/>
      <c r="HA180" s="4"/>
      <c r="HB180" s="4"/>
      <c r="HC180" s="4" t="str">
        <f ca="1">IFERROR(INDIRECT("'[2021_Ignition_Tracker_QC_File_20210520.xlsm]Ignition Tracker'!"&amp;ADDRESS(MATCH($A180,'[3]Ignition Tracker'!$A:$A,0),MATCH(HC$1,'[3]Ignition Tracker'!$1:$1,0))),"")</f>
        <v/>
      </c>
    </row>
    <row r="181" spans="1:211" s="269" customFormat="1" x14ac:dyDescent="0.35">
      <c r="A181" s="137">
        <v>520</v>
      </c>
      <c r="B181" s="339"/>
      <c r="C181" s="123" t="s">
        <v>1412</v>
      </c>
      <c r="D181" s="124">
        <v>44325</v>
      </c>
      <c r="E181" s="124">
        <v>44325</v>
      </c>
      <c r="F181" s="348"/>
      <c r="G181" s="125" t="s">
        <v>16822</v>
      </c>
      <c r="H181" s="266" t="s">
        <v>1375</v>
      </c>
      <c r="I181" s="123"/>
      <c r="J181" s="339"/>
      <c r="K181" s="355"/>
      <c r="L181" s="267"/>
      <c r="M181" s="354"/>
      <c r="N181" s="267" t="s">
        <v>19657</v>
      </c>
      <c r="O181" s="354"/>
      <c r="P181" s="354"/>
      <c r="Q181" s="267"/>
      <c r="R181" s="267"/>
      <c r="S181" s="267"/>
      <c r="T181" s="123"/>
      <c r="U181" s="124"/>
      <c r="V181" s="124"/>
      <c r="W181" s="123"/>
      <c r="X181" s="339"/>
      <c r="Y181" s="339"/>
      <c r="Z181" s="123"/>
      <c r="AA181" s="123"/>
      <c r="AB181" s="124"/>
      <c r="AC181" s="124"/>
      <c r="AD181" s="339"/>
      <c r="AE181" s="339"/>
      <c r="AF181" s="355"/>
      <c r="AG181" s="355"/>
      <c r="AH181" s="266" t="s">
        <v>1375</v>
      </c>
      <c r="AI181" s="124">
        <v>44324</v>
      </c>
      <c r="AJ181" s="252" t="s">
        <v>16823</v>
      </c>
      <c r="AK181" s="124"/>
      <c r="AL181" s="252"/>
      <c r="AM181" s="85" t="s">
        <v>28</v>
      </c>
      <c r="AN181" s="85" t="s">
        <v>26</v>
      </c>
      <c r="AO181" s="85" t="s">
        <v>26</v>
      </c>
      <c r="AP181" s="85"/>
      <c r="AQ181" s="85"/>
      <c r="AR181" s="85"/>
      <c r="AS181" s="335">
        <v>6073392</v>
      </c>
      <c r="AT181" s="335"/>
      <c r="AU181" s="85"/>
      <c r="AV181" s="85"/>
      <c r="AW181" s="85"/>
      <c r="AX181" s="266" t="s">
        <v>1375</v>
      </c>
      <c r="AY181" s="85" t="s">
        <v>26</v>
      </c>
      <c r="AZ181" s="85" t="s">
        <v>26</v>
      </c>
      <c r="BA181" s="85" t="s">
        <v>26</v>
      </c>
      <c r="BB181" s="85" t="s">
        <v>26</v>
      </c>
      <c r="BC181" s="348"/>
      <c r="BD181" s="85" t="s">
        <v>33</v>
      </c>
      <c r="BE181" s="85" t="s">
        <v>16</v>
      </c>
      <c r="BF181" s="85"/>
      <c r="BG181" s="85"/>
      <c r="BH181" s="304" t="s">
        <v>18049</v>
      </c>
      <c r="BI181" s="364"/>
      <c r="BJ181" s="123"/>
      <c r="BK181" s="123"/>
      <c r="BL181" s="123"/>
      <c r="BM181" s="123" t="s">
        <v>106</v>
      </c>
      <c r="BN181" s="123"/>
      <c r="BO181" s="123"/>
      <c r="BP181" s="123"/>
      <c r="BQ181" s="4" t="s">
        <v>8</v>
      </c>
      <c r="BR181" s="123"/>
      <c r="BS181" s="123"/>
      <c r="BT181"/>
      <c r="BU181"/>
      <c r="BV181" s="266" t="s">
        <v>1375</v>
      </c>
      <c r="BW181" s="85" t="s">
        <v>43</v>
      </c>
      <c r="BX181" s="372"/>
      <c r="BY181" s="372"/>
      <c r="BZ181" s="129" t="s">
        <v>71</v>
      </c>
      <c r="CA181" t="s">
        <v>16847</v>
      </c>
      <c r="CB181">
        <v>12000</v>
      </c>
      <c r="CC181" s="123"/>
      <c r="CD181" s="123" t="s">
        <v>1368</v>
      </c>
      <c r="CE181" s="123" t="s">
        <v>1469</v>
      </c>
      <c r="CF181" s="123"/>
      <c r="CG181" s="123" t="s">
        <v>16882</v>
      </c>
      <c r="CH181" s="123">
        <v>244</v>
      </c>
      <c r="CI181" s="123"/>
      <c r="CJ181" s="85" t="s">
        <v>16743</v>
      </c>
      <c r="CK181" s="85" t="s">
        <v>16743</v>
      </c>
      <c r="CL181" s="85" t="s">
        <v>16743</v>
      </c>
      <c r="CM181" s="85" t="s">
        <v>16743</v>
      </c>
      <c r="CN181" s="284" t="s">
        <v>16744</v>
      </c>
      <c r="CO181" s="155"/>
      <c r="CP181" s="155"/>
      <c r="CQ181" s="285"/>
      <c r="CR181" s="155"/>
      <c r="CS181" s="378"/>
      <c r="CT181" s="155"/>
      <c r="CU181" s="155"/>
      <c r="CV181" s="155"/>
      <c r="CW181" s="155"/>
      <c r="CX181" s="155"/>
      <c r="CY181" s="155"/>
      <c r="CZ181" s="155"/>
      <c r="DA181" s="155"/>
      <c r="DB181" s="155"/>
      <c r="DC181" s="155"/>
      <c r="DD181" s="155"/>
      <c r="DE181" s="155"/>
      <c r="DF181" s="155"/>
      <c r="DG181" s="155"/>
      <c r="DH181" s="284" t="s">
        <v>1375</v>
      </c>
      <c r="DI181" s="197" t="s">
        <v>120</v>
      </c>
      <c r="DJ181" s="4" t="s">
        <v>2995</v>
      </c>
      <c r="DK181" s="4" t="s">
        <v>16823</v>
      </c>
      <c r="DL181" s="127" t="s">
        <v>16755</v>
      </c>
      <c r="DM181" s="4"/>
      <c r="DN181" s="4">
        <v>6073392</v>
      </c>
      <c r="DO181" s="340"/>
      <c r="DP181" s="340"/>
      <c r="DQ181" s="4" t="s">
        <v>2995</v>
      </c>
      <c r="DR181" s="340"/>
      <c r="DS181" s="340"/>
      <c r="DT181" s="340"/>
      <c r="DU181" s="340"/>
      <c r="DV181" s="4"/>
      <c r="DW181" s="4" t="s">
        <v>16824</v>
      </c>
      <c r="DX181" s="4">
        <v>1102</v>
      </c>
      <c r="DY181" s="4"/>
      <c r="DZ181" s="348"/>
      <c r="EA181" s="4" t="s">
        <v>25</v>
      </c>
      <c r="EB181" s="4"/>
      <c r="EC181" s="4"/>
      <c r="ED181" s="340"/>
      <c r="EE181" s="340"/>
      <c r="EF181" s="340"/>
      <c r="EG181" s="348"/>
      <c r="EH181" s="348"/>
      <c r="EI181" s="4"/>
      <c r="EJ181" s="4" t="s">
        <v>26</v>
      </c>
      <c r="EK181" s="4" t="s">
        <v>25</v>
      </c>
      <c r="EL181" s="4" t="s">
        <v>25</v>
      </c>
      <c r="EM181" s="4" t="s">
        <v>1807</v>
      </c>
      <c r="EN181" s="4" t="s">
        <v>16825</v>
      </c>
      <c r="EO181" s="4" t="s">
        <v>1760</v>
      </c>
      <c r="EP181" s="340"/>
      <c r="EQ181" s="4" t="s">
        <v>1863</v>
      </c>
      <c r="ER181" s="4"/>
      <c r="ES181" s="4" t="s">
        <v>6</v>
      </c>
      <c r="ET181" s="340"/>
      <c r="EU181" s="4" t="s">
        <v>112</v>
      </c>
      <c r="EV181" s="340"/>
      <c r="EW181" s="4" t="s">
        <v>1368</v>
      </c>
      <c r="EX181" s="340"/>
      <c r="EY181" s="4" t="s">
        <v>8</v>
      </c>
      <c r="EZ181" s="4"/>
      <c r="FA181" s="4" t="s">
        <v>26</v>
      </c>
      <c r="FB181" s="340"/>
      <c r="FC181" s="4" t="s">
        <v>1816</v>
      </c>
      <c r="FD181" s="340"/>
      <c r="FE181" s="4"/>
      <c r="FF181" s="4"/>
      <c r="FG181" s="4"/>
      <c r="FH181" s="4" t="s">
        <v>1375</v>
      </c>
      <c r="FI181" s="4"/>
      <c r="FJ181" s="4"/>
      <c r="FK181" s="4"/>
      <c r="FL181"/>
      <c r="FM181" s="4"/>
      <c r="FN181" s="4"/>
      <c r="FO181" s="4"/>
      <c r="FP181" s="4"/>
      <c r="FQ181" s="4"/>
      <c r="FR181" s="4"/>
      <c r="FS181" s="4"/>
      <c r="FT181" s="4"/>
      <c r="FU181" s="4"/>
      <c r="FV181"/>
      <c r="FW181" s="4"/>
      <c r="FX181" s="4"/>
      <c r="FY181" s="4"/>
      <c r="FZ181" s="4"/>
      <c r="GA181" s="4"/>
      <c r="GB181" s="4"/>
      <c r="GC181" s="340"/>
      <c r="GD181" s="340"/>
      <c r="GE181" s="340"/>
      <c r="GF181" s="348"/>
      <c r="GG181" s="348"/>
      <c r="GH181" s="3"/>
      <c r="GI181" s="4"/>
      <c r="GJ181" s="4"/>
      <c r="GK181" s="4"/>
      <c r="GL181" s="4"/>
      <c r="GM181" s="4"/>
      <c r="GN181" s="4"/>
      <c r="GO181" s="340"/>
      <c r="GP181" s="4"/>
      <c r="GQ181" s="340"/>
      <c r="GR181" s="4"/>
      <c r="GS181" s="340"/>
      <c r="GT181" s="4"/>
      <c r="GU181" s="4"/>
      <c r="GV181" s="4"/>
      <c r="GW181" s="4"/>
      <c r="GX181" s="4"/>
      <c r="GY181"/>
      <c r="GZ181"/>
      <c r="HA181" s="4"/>
      <c r="HB181" s="4"/>
      <c r="HC181" s="4"/>
    </row>
    <row r="182" spans="1:211" s="269" customFormat="1" x14ac:dyDescent="0.35">
      <c r="A182" s="300">
        <v>519</v>
      </c>
      <c r="B182" s="340"/>
      <c r="C182" s="116" t="s">
        <v>1412</v>
      </c>
      <c r="D182" s="18">
        <v>44340</v>
      </c>
      <c r="E182" s="18">
        <v>44340</v>
      </c>
      <c r="F182" s="340"/>
      <c r="G182" s="289" t="s">
        <v>16826</v>
      </c>
      <c r="H182" s="302" t="s">
        <v>1375</v>
      </c>
      <c r="I182" s="135" t="s">
        <v>3884</v>
      </c>
      <c r="J182" s="340"/>
      <c r="K182" s="348"/>
      <c r="L182" s="248">
        <v>44330</v>
      </c>
      <c r="M182" s="358"/>
      <c r="N182" s="267" t="s">
        <v>19657</v>
      </c>
      <c r="O182" s="354"/>
      <c r="P182" s="354"/>
      <c r="Q182" s="248"/>
      <c r="R182" s="248"/>
      <c r="S182" s="248"/>
      <c r="T182" s="135" t="s">
        <v>17546</v>
      </c>
      <c r="U182" s="18">
        <v>44330</v>
      </c>
      <c r="V182" s="18"/>
      <c r="W182" s="4" t="s">
        <v>17547</v>
      </c>
      <c r="X182" s="340"/>
      <c r="Y182" s="340"/>
      <c r="Z182" s="116"/>
      <c r="AA182" s="135" t="s">
        <v>25</v>
      </c>
      <c r="AB182" s="18">
        <v>44330</v>
      </c>
      <c r="AC182" s="18"/>
      <c r="AD182" s="340"/>
      <c r="AE182" s="340"/>
      <c r="AF182" s="348"/>
      <c r="AG182" s="348"/>
      <c r="AH182" s="302" t="s">
        <v>1375</v>
      </c>
      <c r="AI182" s="18">
        <v>44324</v>
      </c>
      <c r="AJ182" s="303" t="s">
        <v>12857</v>
      </c>
      <c r="AK182" s="18"/>
      <c r="AL182" s="303"/>
      <c r="AM182" s="135" t="s">
        <v>28</v>
      </c>
      <c r="AN182" s="135" t="s">
        <v>26</v>
      </c>
      <c r="AO182" s="135" t="s">
        <v>26</v>
      </c>
      <c r="AP182" s="135" t="s">
        <v>17548</v>
      </c>
      <c r="AQ182" s="135"/>
      <c r="AR182" s="135"/>
      <c r="AS182" s="336" t="s">
        <v>16827</v>
      </c>
      <c r="AT182" s="336">
        <v>120952285</v>
      </c>
      <c r="AU182" s="135">
        <v>113186686</v>
      </c>
      <c r="AV182" s="135"/>
      <c r="AW182" s="135"/>
      <c r="AX182" s="302" t="s">
        <v>1375</v>
      </c>
      <c r="AY182" s="135" t="s">
        <v>25</v>
      </c>
      <c r="AZ182" s="135" t="s">
        <v>25</v>
      </c>
      <c r="BA182" s="135" t="s">
        <v>25</v>
      </c>
      <c r="BB182" s="135" t="s">
        <v>25</v>
      </c>
      <c r="BC182" s="365"/>
      <c r="BD182" s="135" t="s">
        <v>27</v>
      </c>
      <c r="BE182" s="135" t="s">
        <v>4</v>
      </c>
      <c r="BF182" s="135" t="s">
        <v>34</v>
      </c>
      <c r="BG182" s="135" t="s">
        <v>34</v>
      </c>
      <c r="BH182" s="116" t="s">
        <v>115</v>
      </c>
      <c r="BI182" s="364"/>
      <c r="BJ182" s="116"/>
      <c r="BK182" s="116"/>
      <c r="BL182" s="116"/>
      <c r="BM182" s="116" t="s">
        <v>102</v>
      </c>
      <c r="BN182" s="116" t="s">
        <v>31</v>
      </c>
      <c r="BO182" s="116" t="s">
        <v>1642</v>
      </c>
      <c r="BP182" s="116" t="s">
        <v>25</v>
      </c>
      <c r="BQ182" s="116" t="s">
        <v>8</v>
      </c>
      <c r="BR182" s="116" t="s">
        <v>1614</v>
      </c>
      <c r="BS182" s="116" t="s">
        <v>1563</v>
      </c>
      <c r="BT182" t="s">
        <v>18108</v>
      </c>
      <c r="BU182" t="s">
        <v>17549</v>
      </c>
      <c r="BV182" s="302" t="s">
        <v>1375</v>
      </c>
      <c r="BW182" s="135" t="s">
        <v>1404</v>
      </c>
      <c r="BX182" s="373"/>
      <c r="BY182" s="373"/>
      <c r="BZ182" s="10" t="s">
        <v>69</v>
      </c>
      <c r="CA182" t="s">
        <v>16846</v>
      </c>
      <c r="CB182">
        <v>12000</v>
      </c>
      <c r="CC182" s="116"/>
      <c r="CD182" s="116" t="s">
        <v>16845</v>
      </c>
      <c r="CE182" s="116"/>
      <c r="CF182" s="304"/>
      <c r="CG182" s="116"/>
      <c r="CH182" s="304">
        <v>244</v>
      </c>
      <c r="CI182" s="116"/>
      <c r="CJ182" s="135" t="s">
        <v>16743</v>
      </c>
      <c r="CK182" s="135" t="s">
        <v>16743</v>
      </c>
      <c r="CL182" s="135" t="s">
        <v>16743</v>
      </c>
      <c r="CM182" s="135" t="s">
        <v>16743</v>
      </c>
      <c r="CN182" s="284" t="s">
        <v>16744</v>
      </c>
      <c r="CO182" s="155"/>
      <c r="CP182" s="155"/>
      <c r="CQ182" s="285"/>
      <c r="CR182" s="155"/>
      <c r="CS182" s="378"/>
      <c r="CT182" s="155"/>
      <c r="CU182" s="155"/>
      <c r="CV182" s="155"/>
      <c r="CW182" s="155"/>
      <c r="CX182" s="155"/>
      <c r="CY182" s="155"/>
      <c r="CZ182" s="155"/>
      <c r="DA182" s="155"/>
      <c r="DB182" s="155"/>
      <c r="DC182" s="155"/>
      <c r="DD182" s="155"/>
      <c r="DE182" s="155"/>
      <c r="DF182" s="155"/>
      <c r="DG182" s="155"/>
      <c r="DH182" s="284" t="s">
        <v>1375</v>
      </c>
      <c r="DI182" s="197" t="s">
        <v>123</v>
      </c>
      <c r="DJ182" s="4" t="s">
        <v>3095</v>
      </c>
      <c r="DK182" s="4" t="s">
        <v>12857</v>
      </c>
      <c r="DL182" s="127" t="s">
        <v>16755</v>
      </c>
      <c r="DM182" s="4"/>
      <c r="DN182" s="4" t="s">
        <v>16827</v>
      </c>
      <c r="DO182" s="340"/>
      <c r="DP182" s="340"/>
      <c r="DQ182" s="4" t="s">
        <v>16828</v>
      </c>
      <c r="DR182" s="340"/>
      <c r="DS182" s="340"/>
      <c r="DT182" s="340"/>
      <c r="DU182" s="340"/>
      <c r="DV182" s="4"/>
      <c r="DW182" s="4" t="s">
        <v>16829</v>
      </c>
      <c r="DX182" s="4">
        <v>9002</v>
      </c>
      <c r="DY182" s="4"/>
      <c r="DZ182" s="348"/>
      <c r="EA182" s="4" t="s">
        <v>25</v>
      </c>
      <c r="EB182" s="4"/>
      <c r="EC182" s="4"/>
      <c r="ED182" s="340"/>
      <c r="EE182" s="340"/>
      <c r="EF182" s="340"/>
      <c r="EG182" s="348"/>
      <c r="EH182" s="348"/>
      <c r="EI182" s="4"/>
      <c r="EJ182" s="4" t="s">
        <v>26</v>
      </c>
      <c r="EK182" s="4" t="s">
        <v>25</v>
      </c>
      <c r="EL182" s="4"/>
      <c r="EM182" s="4" t="s">
        <v>1759</v>
      </c>
      <c r="EN182" s="4"/>
      <c r="EO182" s="4" t="s">
        <v>2782</v>
      </c>
      <c r="EP182" s="340"/>
      <c r="EQ182" s="4" t="s">
        <v>2143</v>
      </c>
      <c r="ER182" s="4"/>
      <c r="ES182" s="4" t="s">
        <v>1888</v>
      </c>
      <c r="ET182" s="340"/>
      <c r="EU182" s="4" t="s">
        <v>115</v>
      </c>
      <c r="EV182" s="340"/>
      <c r="EW182" s="4" t="s">
        <v>1370</v>
      </c>
      <c r="EX182" s="340"/>
      <c r="EY182" s="4" t="s">
        <v>8</v>
      </c>
      <c r="EZ182" s="4"/>
      <c r="FA182" s="4" t="s">
        <v>26</v>
      </c>
      <c r="FB182" s="340"/>
      <c r="FC182" s="4"/>
      <c r="FD182" s="340"/>
      <c r="FE182" s="4" t="s">
        <v>2674</v>
      </c>
      <c r="FF182" s="4" t="s">
        <v>1865</v>
      </c>
      <c r="FG182" s="4" t="s">
        <v>26</v>
      </c>
      <c r="FH182" s="4" t="s">
        <v>1375</v>
      </c>
      <c r="FI182" s="4"/>
      <c r="FJ182" s="4"/>
      <c r="FK182" s="4"/>
      <c r="FL182"/>
      <c r="FM182" s="4"/>
      <c r="FN182" s="4"/>
      <c r="FO182" s="4"/>
      <c r="FP182" s="4"/>
      <c r="FQ182" s="4"/>
      <c r="FR182" s="4"/>
      <c r="FS182" s="4"/>
      <c r="FT182" s="4"/>
      <c r="FU182" s="4"/>
      <c r="FV182"/>
      <c r="FW182" s="4"/>
      <c r="FX182" s="4"/>
      <c r="FY182" s="4"/>
      <c r="FZ182" s="4"/>
      <c r="GA182" s="4"/>
      <c r="GB182" s="4"/>
      <c r="GC182" s="340"/>
      <c r="GD182" s="340"/>
      <c r="GE182" s="340"/>
      <c r="GF182" s="348"/>
      <c r="GG182" s="348"/>
      <c r="GH182" s="3"/>
      <c r="GI182" s="4"/>
      <c r="GJ182" s="4"/>
      <c r="GK182" s="4"/>
      <c r="GL182" s="4"/>
      <c r="GM182" s="4"/>
      <c r="GN182" s="4"/>
      <c r="GO182" s="340"/>
      <c r="GP182" s="4"/>
      <c r="GQ182" s="340"/>
      <c r="GR182" s="4"/>
      <c r="GS182" s="340"/>
      <c r="GT182" s="4"/>
      <c r="GU182" s="4"/>
      <c r="GV182" s="4"/>
      <c r="GW182" s="4"/>
      <c r="GX182" s="4"/>
      <c r="GY182"/>
      <c r="GZ182" t="str">
        <f ca="1">IFERROR(INDIRECT("'[2021_Ignition_Tracker_QC_File_20210528.xlsm]Ignition Tracker'!"&amp;ADDRESS(MATCH($A182,'[2]Ignition Tracker'!$A:$A,0),MATCH(GZ$1,'[2]Ignition Tracker'!$1:$1,0))),"")</f>
        <v/>
      </c>
      <c r="HA182" s="4" t="str">
        <f ca="1">IFERROR(INDIRECT("'[2021_Ignition_Tracker_QC_File_20210528.xlsm]Ignition Tracker'!"&amp;ADDRESS(MATCH($A182,'[2]Ignition Tracker'!$A:$A,0),MATCH(HA$1,'[2]Ignition Tracker'!$1:$1,0))),"")</f>
        <v/>
      </c>
      <c r="HB182" s="4" t="str">
        <f ca="1">IFERROR(INDIRECT("'[2021_Ignition_Tracker_QC_File_20210528.xlsm]Ignition Tracker'!"&amp;ADDRESS(MATCH($A182,'[2]Ignition Tracker'!$A:$A,0),MATCH(HB$1,'[2]Ignition Tracker'!$1:$1,0))),"")</f>
        <v/>
      </c>
      <c r="HC182" s="4" t="str">
        <f ca="1">IFERROR(INDIRECT("'[2021_Ignition_Tracker_QC_File_20210528.xlsm]Ignition Tracker'!"&amp;ADDRESS(MATCH($A182,'[2]Ignition Tracker'!$A:$A,0),MATCH(HC$1,'[2]Ignition Tracker'!$1:$1,0))),"")</f>
        <v/>
      </c>
    </row>
    <row r="183" spans="1:211" s="269" customFormat="1" x14ac:dyDescent="0.35">
      <c r="A183" s="137">
        <v>518</v>
      </c>
      <c r="B183" s="340"/>
      <c r="C183" s="4" t="s">
        <v>1412</v>
      </c>
      <c r="D183" s="291">
        <v>44330</v>
      </c>
      <c r="E183" s="291">
        <v>44330</v>
      </c>
      <c r="F183" s="340"/>
      <c r="G183" s="289" t="s">
        <v>16830</v>
      </c>
      <c r="H183" s="266" t="s">
        <v>1375</v>
      </c>
      <c r="I183" s="4" t="s">
        <v>25</v>
      </c>
      <c r="J183" s="340"/>
      <c r="K183" s="348"/>
      <c r="L183" s="285">
        <v>44330</v>
      </c>
      <c r="M183" s="358"/>
      <c r="N183" s="267" t="s">
        <v>19657</v>
      </c>
      <c r="O183" s="354"/>
      <c r="P183" s="354"/>
      <c r="Q183" s="285"/>
      <c r="R183" s="285"/>
      <c r="S183" s="285"/>
      <c r="T183" s="4"/>
      <c r="U183" s="291"/>
      <c r="V183" s="291"/>
      <c r="W183" s="4"/>
      <c r="X183" s="340"/>
      <c r="Y183" s="340"/>
      <c r="Z183" s="4"/>
      <c r="AA183" s="4" t="s">
        <v>25</v>
      </c>
      <c r="AB183" s="291">
        <v>44329</v>
      </c>
      <c r="AC183" s="291">
        <v>44330</v>
      </c>
      <c r="AD183" s="340"/>
      <c r="AE183" s="340"/>
      <c r="AF183" s="348"/>
      <c r="AG183" s="348"/>
      <c r="AH183" s="266" t="s">
        <v>1375</v>
      </c>
      <c r="AI183" s="291">
        <v>44324</v>
      </c>
      <c r="AJ183" s="292" t="s">
        <v>16831</v>
      </c>
      <c r="AK183" s="291">
        <v>44324</v>
      </c>
      <c r="AL183" s="292">
        <v>9.5138888888888884E-2</v>
      </c>
      <c r="AM183" s="5" t="s">
        <v>28</v>
      </c>
      <c r="AN183" s="5" t="s">
        <v>26</v>
      </c>
      <c r="AO183" s="5" t="s">
        <v>26</v>
      </c>
      <c r="AP183" s="5" t="s">
        <v>16832</v>
      </c>
      <c r="AQ183" s="5" t="s">
        <v>16833</v>
      </c>
      <c r="AR183" s="5"/>
      <c r="AS183" s="337" t="s">
        <v>16834</v>
      </c>
      <c r="AT183" s="337">
        <v>120952236</v>
      </c>
      <c r="AU183" s="5"/>
      <c r="AV183" s="5"/>
      <c r="AW183" s="5" t="s">
        <v>17236</v>
      </c>
      <c r="AX183" s="266" t="s">
        <v>1375</v>
      </c>
      <c r="AY183" s="5" t="s">
        <v>25</v>
      </c>
      <c r="AZ183" s="5" t="s">
        <v>25</v>
      </c>
      <c r="BA183" s="5" t="s">
        <v>25</v>
      </c>
      <c r="BB183" s="5" t="s">
        <v>25</v>
      </c>
      <c r="BC183" s="348"/>
      <c r="BD183" s="5" t="s">
        <v>27</v>
      </c>
      <c r="BE183" s="5" t="s">
        <v>4</v>
      </c>
      <c r="BF183" s="5" t="s">
        <v>34</v>
      </c>
      <c r="BG183" s="5" t="s">
        <v>34</v>
      </c>
      <c r="BH183" s="116" t="s">
        <v>115</v>
      </c>
      <c r="BI183" s="364"/>
      <c r="BJ183" s="4">
        <v>2.5</v>
      </c>
      <c r="BK183" s="4"/>
      <c r="BL183" s="4"/>
      <c r="BM183" s="4" t="s">
        <v>4</v>
      </c>
      <c r="BN183" s="4" t="s">
        <v>1380</v>
      </c>
      <c r="BO183" s="4" t="s">
        <v>1642</v>
      </c>
      <c r="BP183" s="4" t="s">
        <v>25</v>
      </c>
      <c r="BQ183" s="4" t="s">
        <v>8</v>
      </c>
      <c r="BR183" s="4" t="s">
        <v>1614</v>
      </c>
      <c r="BS183" s="4" t="s">
        <v>1563</v>
      </c>
      <c r="BT183" t="s">
        <v>7</v>
      </c>
      <c r="BU183" t="s">
        <v>17237</v>
      </c>
      <c r="BV183" s="266" t="s">
        <v>1375</v>
      </c>
      <c r="BW183" s="5" t="s">
        <v>1404</v>
      </c>
      <c r="BX183" s="373"/>
      <c r="BY183" s="373"/>
      <c r="BZ183" s="133" t="s">
        <v>63</v>
      </c>
      <c r="CA183" t="s">
        <v>4585</v>
      </c>
      <c r="CB183">
        <v>21000</v>
      </c>
      <c r="CC183" s="4"/>
      <c r="CD183" s="4" t="s">
        <v>1368</v>
      </c>
      <c r="CE183" s="123" t="s">
        <v>1444</v>
      </c>
      <c r="CF183" s="4"/>
      <c r="CG183" s="4"/>
      <c r="CH183" s="123"/>
      <c r="CI183" s="4"/>
      <c r="CJ183" s="5" t="s">
        <v>16743</v>
      </c>
      <c r="CK183" s="5" t="s">
        <v>16743</v>
      </c>
      <c r="CL183" s="5" t="s">
        <v>16743</v>
      </c>
      <c r="CM183" s="5" t="s">
        <v>16743</v>
      </c>
      <c r="CN183" s="284" t="s">
        <v>16744</v>
      </c>
      <c r="CO183" s="155">
        <v>38.761629999999997</v>
      </c>
      <c r="CP183" s="155">
        <v>-122.1247</v>
      </c>
      <c r="CQ183" s="285">
        <v>44329</v>
      </c>
      <c r="CR183" s="155" t="s">
        <v>17211</v>
      </c>
      <c r="CS183" s="378"/>
      <c r="CT183" s="155"/>
      <c r="CU183" s="155"/>
      <c r="CV183" s="155"/>
      <c r="CW183" s="155"/>
      <c r="CX183" s="155"/>
      <c r="CY183" s="155"/>
      <c r="CZ183" s="155"/>
      <c r="DA183" s="155"/>
      <c r="DB183" s="155"/>
      <c r="DC183" s="155"/>
      <c r="DD183" s="155"/>
      <c r="DE183" s="155"/>
      <c r="DF183" s="155"/>
      <c r="DG183" s="155">
        <v>2</v>
      </c>
      <c r="DH183" s="284" t="s">
        <v>1375</v>
      </c>
      <c r="DI183" s="197" t="s">
        <v>122</v>
      </c>
      <c r="DJ183" s="4" t="s">
        <v>3110</v>
      </c>
      <c r="DK183" s="4" t="s">
        <v>16831</v>
      </c>
      <c r="DL183" s="127" t="s">
        <v>16755</v>
      </c>
      <c r="DM183" s="4" t="s">
        <v>16832</v>
      </c>
      <c r="DN183" s="4" t="s">
        <v>16834</v>
      </c>
      <c r="DO183" s="340"/>
      <c r="DP183" s="340"/>
      <c r="DQ183" s="4" t="s">
        <v>16835</v>
      </c>
      <c r="DR183" s="340"/>
      <c r="DS183" s="340"/>
      <c r="DT183" s="340"/>
      <c r="DU183" s="340"/>
      <c r="DV183" s="4">
        <v>63172101</v>
      </c>
      <c r="DW183" s="4" t="s">
        <v>16836</v>
      </c>
      <c r="DX183" s="4">
        <v>9260</v>
      </c>
      <c r="DY183" s="4">
        <v>1</v>
      </c>
      <c r="DZ183" s="348"/>
      <c r="EA183" s="4" t="s">
        <v>25</v>
      </c>
      <c r="EB183" s="4"/>
      <c r="EC183" s="4"/>
      <c r="ED183" s="340"/>
      <c r="EE183" s="340"/>
      <c r="EF183" s="340"/>
      <c r="EG183" s="348"/>
      <c r="EH183" s="348"/>
      <c r="EI183" s="4"/>
      <c r="EJ183" s="4" t="s">
        <v>26</v>
      </c>
      <c r="EK183" s="4" t="s">
        <v>25</v>
      </c>
      <c r="EL183" s="4"/>
      <c r="EM183" s="4" t="s">
        <v>2142</v>
      </c>
      <c r="EN183" s="4"/>
      <c r="EO183" s="4" t="s">
        <v>1807</v>
      </c>
      <c r="EP183" s="340"/>
      <c r="EQ183" s="4" t="s">
        <v>2143</v>
      </c>
      <c r="ER183" s="4" t="s">
        <v>16837</v>
      </c>
      <c r="ES183" s="4" t="s">
        <v>4</v>
      </c>
      <c r="ET183" s="340"/>
      <c r="EU183" s="4" t="s">
        <v>116</v>
      </c>
      <c r="EV183" s="340"/>
      <c r="EW183" s="4" t="s">
        <v>1368</v>
      </c>
      <c r="EX183" s="340"/>
      <c r="EY183" s="4" t="s">
        <v>8</v>
      </c>
      <c r="EZ183" s="4"/>
      <c r="FA183" s="4" t="s">
        <v>25</v>
      </c>
      <c r="FB183" s="340"/>
      <c r="FC183" s="4" t="s">
        <v>1816</v>
      </c>
      <c r="FD183" s="340"/>
      <c r="FE183" s="4" t="s">
        <v>2354</v>
      </c>
      <c r="FF183" s="4" t="s">
        <v>1865</v>
      </c>
      <c r="FG183" s="4" t="s">
        <v>26</v>
      </c>
      <c r="FH183" s="4" t="s">
        <v>3884</v>
      </c>
      <c r="FI183" s="4" t="s">
        <v>1839</v>
      </c>
      <c r="FJ183" s="4" t="s">
        <v>64</v>
      </c>
      <c r="FK183" s="4" t="s">
        <v>63</v>
      </c>
      <c r="FL183" t="s">
        <v>16838</v>
      </c>
      <c r="FM183" s="4" t="s">
        <v>16833</v>
      </c>
      <c r="FN183" s="4" t="s">
        <v>1839</v>
      </c>
      <c r="FO183" s="4" t="s">
        <v>1890</v>
      </c>
      <c r="FP183" s="4" t="s">
        <v>13263</v>
      </c>
      <c r="FQ183" s="4" t="s">
        <v>16839</v>
      </c>
      <c r="FR183" s="4" t="s">
        <v>1869</v>
      </c>
      <c r="FS183" s="4" t="s">
        <v>2456</v>
      </c>
      <c r="FT183" s="4" t="s">
        <v>1845</v>
      </c>
      <c r="FU183" s="4" t="s">
        <v>9</v>
      </c>
      <c r="FV183" t="s">
        <v>16840</v>
      </c>
      <c r="FW183" s="4" t="s">
        <v>1846</v>
      </c>
      <c r="FX183" s="4" t="s">
        <v>46</v>
      </c>
      <c r="FY183" s="4" t="s">
        <v>16832</v>
      </c>
      <c r="FZ183" s="4" t="s">
        <v>2057</v>
      </c>
      <c r="GA183" s="4" t="s">
        <v>1375</v>
      </c>
      <c r="GB183" s="4" t="s">
        <v>1375</v>
      </c>
      <c r="GC183" s="340"/>
      <c r="GD183" s="340"/>
      <c r="GE183" s="340"/>
      <c r="GF183" s="348"/>
      <c r="GG183" s="348"/>
      <c r="GH183" s="3" t="s">
        <v>1375</v>
      </c>
      <c r="GI183" s="4" t="s">
        <v>9</v>
      </c>
      <c r="GJ183" s="4" t="s">
        <v>1874</v>
      </c>
      <c r="GK183" s="4" t="s">
        <v>1375</v>
      </c>
      <c r="GL183" s="4" t="s">
        <v>9</v>
      </c>
      <c r="GM183" s="4" t="s">
        <v>1375</v>
      </c>
      <c r="GN183" s="4"/>
      <c r="GO183" s="340"/>
      <c r="GP183" s="4"/>
      <c r="GQ183" s="340"/>
      <c r="GR183" s="4"/>
      <c r="GS183" s="340"/>
      <c r="GT183" s="4"/>
      <c r="GU183" s="4"/>
      <c r="GV183" s="4"/>
      <c r="GW183" s="4"/>
      <c r="GX183" s="4"/>
      <c r="GY183"/>
      <c r="GZ183"/>
      <c r="HA183" s="4"/>
      <c r="HB183" s="4"/>
      <c r="HC183" s="4" t="str">
        <f ca="1">IFERROR(INDIRECT("'[2021_Ignition_Tracker_QC_File_20210520.xlsm]Ignition Tracker'!"&amp;ADDRESS(MATCH($A183,'[3]Ignition Tracker'!$A:$A,0),MATCH(HC$1,'[3]Ignition Tracker'!$1:$1,0))),"")</f>
        <v/>
      </c>
    </row>
    <row r="184" spans="1:211" s="269" customFormat="1" x14ac:dyDescent="0.35">
      <c r="A184" s="137">
        <v>517</v>
      </c>
      <c r="B184" s="339"/>
      <c r="C184" s="123" t="s">
        <v>1412</v>
      </c>
      <c r="D184" s="124">
        <v>44325</v>
      </c>
      <c r="E184" s="124">
        <v>44325</v>
      </c>
      <c r="F184" s="340"/>
      <c r="G184" s="125" t="s">
        <v>16841</v>
      </c>
      <c r="H184" s="266" t="s">
        <v>1375</v>
      </c>
      <c r="I184" s="123"/>
      <c r="J184" s="339"/>
      <c r="K184" s="355"/>
      <c r="L184" s="267"/>
      <c r="M184" s="354"/>
      <c r="N184" s="267" t="s">
        <v>19657</v>
      </c>
      <c r="O184" s="354"/>
      <c r="P184" s="354"/>
      <c r="Q184" s="267"/>
      <c r="R184" s="267"/>
      <c r="S184" s="267"/>
      <c r="T184" s="123"/>
      <c r="U184" s="124"/>
      <c r="V184" s="124"/>
      <c r="W184" s="123"/>
      <c r="X184" s="339"/>
      <c r="Y184" s="339"/>
      <c r="Z184" s="123"/>
      <c r="AA184" s="123"/>
      <c r="AB184" s="124"/>
      <c r="AC184" s="124"/>
      <c r="AD184" s="339"/>
      <c r="AE184" s="339"/>
      <c r="AF184" s="355"/>
      <c r="AG184" s="355"/>
      <c r="AH184" s="266" t="s">
        <v>1375</v>
      </c>
      <c r="AI184" s="124">
        <v>44323</v>
      </c>
      <c r="AJ184" s="252" t="s">
        <v>16842</v>
      </c>
      <c r="AK184" s="124"/>
      <c r="AL184" s="252"/>
      <c r="AM184" s="85" t="s">
        <v>28</v>
      </c>
      <c r="AN184" s="85" t="s">
        <v>26</v>
      </c>
      <c r="AO184" s="85" t="s">
        <v>26</v>
      </c>
      <c r="AP184" s="85"/>
      <c r="AQ184" s="85"/>
      <c r="AR184" s="85"/>
      <c r="AS184" s="335" t="s">
        <v>16843</v>
      </c>
      <c r="AT184" s="335"/>
      <c r="AU184" s="85"/>
      <c r="AV184" s="85"/>
      <c r="AW184" s="85"/>
      <c r="AX184" s="266" t="s">
        <v>1375</v>
      </c>
      <c r="AY184" s="85" t="s">
        <v>26</v>
      </c>
      <c r="AZ184" s="85" t="s">
        <v>26</v>
      </c>
      <c r="BA184" s="85" t="s">
        <v>26</v>
      </c>
      <c r="BB184" s="85" t="s">
        <v>26</v>
      </c>
      <c r="BC184" s="348"/>
      <c r="BD184" s="85" t="s">
        <v>33</v>
      </c>
      <c r="BE184" s="85" t="s">
        <v>16</v>
      </c>
      <c r="BF184" s="85"/>
      <c r="BG184" s="85"/>
      <c r="BH184" s="304" t="s">
        <v>18050</v>
      </c>
      <c r="BI184" s="364"/>
      <c r="BJ184" s="123"/>
      <c r="BK184" s="123"/>
      <c r="BL184" s="123"/>
      <c r="BM184" s="123" t="s">
        <v>106</v>
      </c>
      <c r="BN184" s="123"/>
      <c r="BO184" s="123"/>
      <c r="BP184" s="123"/>
      <c r="BQ184" s="4" t="s">
        <v>8</v>
      </c>
      <c r="BR184" s="123"/>
      <c r="BS184" s="123"/>
      <c r="BT184"/>
      <c r="BU184"/>
      <c r="BV184" s="266" t="s">
        <v>1375</v>
      </c>
      <c r="BW184" s="85" t="s">
        <v>43</v>
      </c>
      <c r="BX184" s="372"/>
      <c r="BY184" s="372"/>
      <c r="BZ184" s="129" t="s">
        <v>71</v>
      </c>
      <c r="CA184" t="s">
        <v>3119</v>
      </c>
      <c r="CB184">
        <v>12000</v>
      </c>
      <c r="CC184" s="123"/>
      <c r="CD184" s="123" t="s">
        <v>1368</v>
      </c>
      <c r="CE184" s="123" t="s">
        <v>1452</v>
      </c>
      <c r="CF184" s="123"/>
      <c r="CG184" s="123"/>
      <c r="CH184" s="123">
        <v>246</v>
      </c>
      <c r="CI184" s="123"/>
      <c r="CJ184" s="85" t="s">
        <v>16743</v>
      </c>
      <c r="CK184" s="85" t="s">
        <v>16743</v>
      </c>
      <c r="CL184" s="85" t="s">
        <v>16743</v>
      </c>
      <c r="CM184" s="85" t="s">
        <v>16743</v>
      </c>
      <c r="CN184" s="284" t="s">
        <v>16744</v>
      </c>
      <c r="CO184" s="155"/>
      <c r="CP184" s="155"/>
      <c r="CQ184" s="285"/>
      <c r="CR184" s="155"/>
      <c r="CS184" s="378"/>
      <c r="CT184" s="155"/>
      <c r="CU184" s="155"/>
      <c r="CV184" s="155"/>
      <c r="CW184" s="155"/>
      <c r="CX184" s="155"/>
      <c r="CY184" s="155"/>
      <c r="CZ184" s="155"/>
      <c r="DA184" s="155"/>
      <c r="DB184" s="155"/>
      <c r="DC184" s="155"/>
      <c r="DD184" s="155"/>
      <c r="DE184" s="155"/>
      <c r="DF184" s="155"/>
      <c r="DG184" s="155"/>
      <c r="DH184" s="284" t="s">
        <v>1375</v>
      </c>
      <c r="DI184" s="197" t="s">
        <v>120</v>
      </c>
      <c r="DJ184" s="4" t="s">
        <v>1953</v>
      </c>
      <c r="DK184" s="4" t="s">
        <v>16842</v>
      </c>
      <c r="DL184" s="127" t="s">
        <v>16693</v>
      </c>
      <c r="DM184" s="4"/>
      <c r="DN184" s="4" t="s">
        <v>16843</v>
      </c>
      <c r="DO184" s="340"/>
      <c r="DP184" s="340"/>
      <c r="DQ184" s="4" t="s">
        <v>2937</v>
      </c>
      <c r="DR184" s="340"/>
      <c r="DS184" s="340"/>
      <c r="DT184" s="340"/>
      <c r="DU184" s="340"/>
      <c r="DV184" s="4"/>
      <c r="DW184" s="4" t="s">
        <v>16844</v>
      </c>
      <c r="DX184" s="4">
        <v>9310</v>
      </c>
      <c r="DY184" s="4"/>
      <c r="DZ184" s="348"/>
      <c r="EA184" s="4" t="s">
        <v>25</v>
      </c>
      <c r="EB184" s="4"/>
      <c r="EC184" s="4"/>
      <c r="ED184" s="340"/>
      <c r="EE184" s="340"/>
      <c r="EF184" s="340"/>
      <c r="EG184" s="348"/>
      <c r="EH184" s="348"/>
      <c r="EI184" s="4"/>
      <c r="EJ184" s="4" t="s">
        <v>26</v>
      </c>
      <c r="EK184" s="4" t="s">
        <v>26</v>
      </c>
      <c r="EL184" s="4"/>
      <c r="EM184" s="4" t="s">
        <v>1759</v>
      </c>
      <c r="EN184" s="4"/>
      <c r="EO184" s="4" t="s">
        <v>1862</v>
      </c>
      <c r="EP184" s="340"/>
      <c r="EQ184" s="4" t="s">
        <v>1836</v>
      </c>
      <c r="ER184" s="4"/>
      <c r="ES184" s="4" t="s">
        <v>4</v>
      </c>
      <c r="ET184" s="340"/>
      <c r="EU184" s="4" t="s">
        <v>116</v>
      </c>
      <c r="EV184" s="340"/>
      <c r="EW184" s="4" t="s">
        <v>1368</v>
      </c>
      <c r="EX184" s="340"/>
      <c r="EY184" s="4" t="s">
        <v>8</v>
      </c>
      <c r="EZ184" s="4"/>
      <c r="FA184" s="4" t="s">
        <v>26</v>
      </c>
      <c r="FB184" s="340"/>
      <c r="FC184" s="4"/>
      <c r="FD184" s="340"/>
      <c r="FE184" s="4"/>
      <c r="FF184" s="4"/>
      <c r="FG184" s="4" t="s">
        <v>26</v>
      </c>
      <c r="FH184" s="4" t="s">
        <v>1375</v>
      </c>
      <c r="FI184" s="4"/>
      <c r="FJ184" s="4"/>
      <c r="FK184" s="4"/>
      <c r="FL184"/>
      <c r="FM184" s="4"/>
      <c r="FN184" s="4"/>
      <c r="FO184" s="4"/>
      <c r="FP184" s="4"/>
      <c r="FQ184" s="4"/>
      <c r="FR184" s="4"/>
      <c r="FS184" s="4"/>
      <c r="FT184" s="4"/>
      <c r="FU184" s="4"/>
      <c r="FV184"/>
      <c r="FW184" s="4"/>
      <c r="FX184" s="4"/>
      <c r="FY184" s="4"/>
      <c r="FZ184" s="4"/>
      <c r="GA184" s="4"/>
      <c r="GB184" s="4"/>
      <c r="GC184" s="340"/>
      <c r="GD184" s="340"/>
      <c r="GE184" s="340"/>
      <c r="GF184" s="348"/>
      <c r="GG184" s="348"/>
      <c r="GH184" s="3"/>
      <c r="GI184" s="4"/>
      <c r="GJ184" s="4"/>
      <c r="GK184" s="4"/>
      <c r="GL184" s="4"/>
      <c r="GM184" s="4"/>
      <c r="GN184" s="4"/>
      <c r="GO184" s="340"/>
      <c r="GP184" s="4"/>
      <c r="GQ184" s="340"/>
      <c r="GR184" s="4"/>
      <c r="GS184" s="340"/>
      <c r="GT184" s="4"/>
      <c r="GU184" s="4"/>
      <c r="GV184" s="4"/>
      <c r="GW184" s="4"/>
      <c r="GX184" s="4"/>
      <c r="GY184"/>
      <c r="GZ184"/>
      <c r="HA184" s="4"/>
      <c r="HB184" s="4"/>
      <c r="HC184" s="4"/>
    </row>
    <row r="185" spans="1:211" s="269" customFormat="1" x14ac:dyDescent="0.35">
      <c r="A185" s="137">
        <v>516</v>
      </c>
      <c r="B185" s="340"/>
      <c r="C185" s="4" t="s">
        <v>1412</v>
      </c>
      <c r="D185" s="291">
        <v>44330</v>
      </c>
      <c r="E185" s="291">
        <v>44330</v>
      </c>
      <c r="F185" s="340"/>
      <c r="G185" s="289" t="s">
        <v>16692</v>
      </c>
      <c r="H185" s="266" t="s">
        <v>1375</v>
      </c>
      <c r="I185" s="4"/>
      <c r="J185" s="340"/>
      <c r="K185" s="348"/>
      <c r="L185" s="285"/>
      <c r="M185" s="358"/>
      <c r="N185" s="267" t="s">
        <v>19657</v>
      </c>
      <c r="O185" s="354"/>
      <c r="P185" s="354"/>
      <c r="Q185" s="285"/>
      <c r="R185" s="285"/>
      <c r="S185" s="285"/>
      <c r="T185" s="4" t="s">
        <v>25</v>
      </c>
      <c r="U185" s="291">
        <v>44329</v>
      </c>
      <c r="V185" s="291">
        <v>44329</v>
      </c>
      <c r="W185" s="4" t="s">
        <v>1456</v>
      </c>
      <c r="X185" s="340"/>
      <c r="Y185" s="340"/>
      <c r="Z185" s="4"/>
      <c r="AA185" s="4" t="s">
        <v>25</v>
      </c>
      <c r="AB185" s="291">
        <v>44329</v>
      </c>
      <c r="AC185" s="291">
        <v>44329</v>
      </c>
      <c r="AD185" s="340"/>
      <c r="AE185" s="340"/>
      <c r="AF185" s="348"/>
      <c r="AG185" s="348"/>
      <c r="AH185" s="266" t="s">
        <v>1375</v>
      </c>
      <c r="AI185" s="291">
        <v>44323</v>
      </c>
      <c r="AJ185" s="292">
        <v>0.46736111111111112</v>
      </c>
      <c r="AK185" s="291">
        <v>44323</v>
      </c>
      <c r="AL185" s="292">
        <v>0.46736111111111112</v>
      </c>
      <c r="AM185" s="5" t="s">
        <v>28</v>
      </c>
      <c r="AN185" s="5" t="s">
        <v>26</v>
      </c>
      <c r="AO185" s="5" t="s">
        <v>26</v>
      </c>
      <c r="AP185" s="5" t="s">
        <v>17229</v>
      </c>
      <c r="AQ185" s="5"/>
      <c r="AR185" s="5"/>
      <c r="AS185" s="337" t="s">
        <v>16695</v>
      </c>
      <c r="AT185" s="337">
        <v>121000548</v>
      </c>
      <c r="AU185" s="5"/>
      <c r="AV185" s="5"/>
      <c r="AW185" s="5"/>
      <c r="AX185" s="266" t="s">
        <v>1375</v>
      </c>
      <c r="AY185" s="5" t="s">
        <v>26</v>
      </c>
      <c r="AZ185" s="5" t="s">
        <v>25</v>
      </c>
      <c r="BA185" s="5" t="s">
        <v>25</v>
      </c>
      <c r="BB185" s="5" t="s">
        <v>26</v>
      </c>
      <c r="BC185" s="364"/>
      <c r="BD185" s="5" t="s">
        <v>6</v>
      </c>
      <c r="BE185" s="5" t="s">
        <v>4</v>
      </c>
      <c r="BF185" s="5" t="s">
        <v>34</v>
      </c>
      <c r="BG185" s="5" t="s">
        <v>34</v>
      </c>
      <c r="BH185" s="304" t="s">
        <v>18050</v>
      </c>
      <c r="BI185" s="364"/>
      <c r="BJ185" s="4"/>
      <c r="BK185" s="4"/>
      <c r="BL185" s="4"/>
      <c r="BM185" s="4" t="s">
        <v>102</v>
      </c>
      <c r="BN185" s="4" t="s">
        <v>1378</v>
      </c>
      <c r="BO185" s="4" t="s">
        <v>1383</v>
      </c>
      <c r="BP185" s="4" t="s">
        <v>25</v>
      </c>
      <c r="BQ185" s="4" t="s">
        <v>8</v>
      </c>
      <c r="BR185" s="4" t="s">
        <v>1614</v>
      </c>
      <c r="BS185" s="4" t="s">
        <v>1408</v>
      </c>
      <c r="BT185" t="s">
        <v>1408</v>
      </c>
      <c r="BU185" t="s">
        <v>17230</v>
      </c>
      <c r="BV185" s="266" t="s">
        <v>1375</v>
      </c>
      <c r="BW185" s="5" t="s">
        <v>1404</v>
      </c>
      <c r="BX185" s="373"/>
      <c r="BY185" s="373"/>
      <c r="BZ185" s="133" t="s">
        <v>49</v>
      </c>
      <c r="CA185" t="s">
        <v>12307</v>
      </c>
      <c r="CB185">
        <v>12000</v>
      </c>
      <c r="CC185" s="4"/>
      <c r="CD185" s="4" t="s">
        <v>1456</v>
      </c>
      <c r="CE185" s="123" t="s">
        <v>1444</v>
      </c>
      <c r="CF185" s="4"/>
      <c r="CG185" s="4"/>
      <c r="CH185" s="123"/>
      <c r="CI185" s="4"/>
      <c r="CJ185" s="5" t="s">
        <v>26</v>
      </c>
      <c r="CK185" s="5" t="s">
        <v>26</v>
      </c>
      <c r="CL185" s="5"/>
      <c r="CM185" s="5"/>
      <c r="CN185" s="284" t="s">
        <v>16664</v>
      </c>
      <c r="CO185" s="155"/>
      <c r="CP185" s="155"/>
      <c r="CQ185" s="285"/>
      <c r="CR185" s="155"/>
      <c r="CS185" s="378"/>
      <c r="CT185" s="155"/>
      <c r="CU185" s="155"/>
      <c r="CV185" s="155"/>
      <c r="CW185" s="155"/>
      <c r="CX185" s="155"/>
      <c r="CY185" s="155"/>
      <c r="CZ185" s="155"/>
      <c r="DA185" s="155"/>
      <c r="DB185" s="155"/>
      <c r="DC185" s="155"/>
      <c r="DD185" s="155"/>
      <c r="DE185" s="155"/>
      <c r="DF185" s="155"/>
      <c r="DG185" s="155"/>
      <c r="DH185" s="284" t="s">
        <v>1375</v>
      </c>
      <c r="DI185" s="197" t="s">
        <v>121</v>
      </c>
      <c r="DJ185" s="4" t="s">
        <v>2399</v>
      </c>
      <c r="DK185" s="4" t="s">
        <v>16694</v>
      </c>
      <c r="DL185" s="127" t="s">
        <v>16693</v>
      </c>
      <c r="DM185" s="4"/>
      <c r="DN185" s="4" t="s">
        <v>16695</v>
      </c>
      <c r="DO185" s="340"/>
      <c r="DP185" s="340"/>
      <c r="DQ185" s="4" t="s">
        <v>2406</v>
      </c>
      <c r="DR185" s="340"/>
      <c r="DS185" s="340"/>
      <c r="DT185" s="340"/>
      <c r="DU185" s="340"/>
      <c r="DV185" s="4"/>
      <c r="DW185" s="4" t="s">
        <v>16696</v>
      </c>
      <c r="DX185" s="4">
        <v>9002</v>
      </c>
      <c r="DY185" s="4"/>
      <c r="DZ185" s="348"/>
      <c r="EA185" s="4" t="s">
        <v>25</v>
      </c>
      <c r="EB185" s="4"/>
      <c r="EC185" s="4"/>
      <c r="ED185" s="340"/>
      <c r="EE185" s="340"/>
      <c r="EF185" s="340"/>
      <c r="EG185" s="348"/>
      <c r="EH185" s="348"/>
      <c r="EI185" s="4"/>
      <c r="EJ185" s="4" t="s">
        <v>26</v>
      </c>
      <c r="EK185" s="4" t="s">
        <v>25</v>
      </c>
      <c r="EL185" s="4"/>
      <c r="EM185" s="4" t="s">
        <v>1759</v>
      </c>
      <c r="EN185" s="4"/>
      <c r="EO185" s="4" t="s">
        <v>1835</v>
      </c>
      <c r="EP185" s="340"/>
      <c r="EQ185" s="4" t="s">
        <v>1761</v>
      </c>
      <c r="ER185" s="4"/>
      <c r="ES185" s="4" t="s">
        <v>6</v>
      </c>
      <c r="ET185" s="340"/>
      <c r="EU185" s="4" t="s">
        <v>112</v>
      </c>
      <c r="EV185" s="340"/>
      <c r="EW185" s="4" t="s">
        <v>1370</v>
      </c>
      <c r="EX185" s="340"/>
      <c r="EY185" s="4" t="s">
        <v>8</v>
      </c>
      <c r="EZ185" s="4"/>
      <c r="FA185" s="4" t="s">
        <v>25</v>
      </c>
      <c r="FB185" s="340"/>
      <c r="FC185" s="4" t="s">
        <v>1816</v>
      </c>
      <c r="FD185" s="340"/>
      <c r="FE185" s="4" t="s">
        <v>2878</v>
      </c>
      <c r="FF185" s="4"/>
      <c r="FG185" s="4" t="s">
        <v>26</v>
      </c>
      <c r="FH185" s="4" t="s">
        <v>3884</v>
      </c>
      <c r="FI185" s="4"/>
      <c r="FJ185" s="4"/>
      <c r="FK185" s="4"/>
      <c r="FL185"/>
      <c r="FM185" s="4"/>
      <c r="FN185" s="4"/>
      <c r="FO185" s="4"/>
      <c r="FP185" s="4"/>
      <c r="FQ185" s="4"/>
      <c r="FR185" s="4"/>
      <c r="FS185" s="4"/>
      <c r="FT185" s="4"/>
      <c r="FU185" s="4"/>
      <c r="FV185"/>
      <c r="FW185" s="4"/>
      <c r="FX185" s="4"/>
      <c r="FY185" s="4"/>
      <c r="FZ185" s="4"/>
      <c r="GA185" s="4"/>
      <c r="GB185" s="4"/>
      <c r="GC185" s="340"/>
      <c r="GD185" s="340"/>
      <c r="GE185" s="340"/>
      <c r="GF185" s="348"/>
      <c r="GG185" s="348"/>
      <c r="GH185" s="3"/>
      <c r="GI185" s="4"/>
      <c r="GJ185" s="4"/>
      <c r="GK185" s="4"/>
      <c r="GL185" s="4"/>
      <c r="GM185" s="4"/>
      <c r="GN185" s="4"/>
      <c r="GO185" s="340"/>
      <c r="GP185" s="4"/>
      <c r="GQ185" s="340"/>
      <c r="GR185" s="4"/>
      <c r="GS185" s="340"/>
      <c r="GT185" s="4"/>
      <c r="GU185" s="4"/>
      <c r="GV185" s="4"/>
      <c r="GW185" s="4"/>
      <c r="GX185" s="4"/>
      <c r="GY185"/>
      <c r="GZ185"/>
      <c r="HA185" s="4"/>
      <c r="HB185" s="4"/>
      <c r="HC185" s="4" t="str">
        <f ca="1">IFERROR(INDIRECT("'[2021_Ignition_Tracker_QC_File_20210520.xlsm]Ignition Tracker'!"&amp;ADDRESS(MATCH($A185,'[3]Ignition Tracker'!$A:$A,0),MATCH(HC$1,'[3]Ignition Tracker'!$1:$1,0))),"")</f>
        <v/>
      </c>
    </row>
    <row r="186" spans="1:211" s="269" customFormat="1" x14ac:dyDescent="0.35">
      <c r="A186" s="137">
        <v>515</v>
      </c>
      <c r="B186" s="340"/>
      <c r="C186" s="4" t="s">
        <v>1412</v>
      </c>
      <c r="D186" s="291">
        <v>44334</v>
      </c>
      <c r="E186" s="291">
        <v>44334</v>
      </c>
      <c r="F186" s="340"/>
      <c r="G186" s="289" t="s">
        <v>16697</v>
      </c>
      <c r="H186" s="266" t="s">
        <v>1375</v>
      </c>
      <c r="I186" s="4"/>
      <c r="J186" s="340"/>
      <c r="K186" s="348"/>
      <c r="L186" s="285"/>
      <c r="M186" s="358"/>
      <c r="N186" s="267" t="s">
        <v>19657</v>
      </c>
      <c r="O186" s="354"/>
      <c r="P186" s="354"/>
      <c r="Q186" s="285"/>
      <c r="R186" s="285"/>
      <c r="S186" s="285"/>
      <c r="T186" s="4" t="s">
        <v>25</v>
      </c>
      <c r="U186" s="291">
        <v>44329</v>
      </c>
      <c r="V186" s="291">
        <v>44334</v>
      </c>
      <c r="W186" s="4" t="s">
        <v>1457</v>
      </c>
      <c r="X186" s="361"/>
      <c r="Y186" s="340"/>
      <c r="Z186" s="4"/>
      <c r="AA186" s="4"/>
      <c r="AB186" s="291"/>
      <c r="AC186" s="291"/>
      <c r="AD186" s="340"/>
      <c r="AE186" s="340"/>
      <c r="AF186" s="348"/>
      <c r="AG186" s="348"/>
      <c r="AH186" s="266" t="s">
        <v>1375</v>
      </c>
      <c r="AI186" s="291">
        <v>44323</v>
      </c>
      <c r="AJ186" s="292" t="s">
        <v>16698</v>
      </c>
      <c r="AK186" s="291"/>
      <c r="AL186" s="292"/>
      <c r="AM186" s="5" t="s">
        <v>28</v>
      </c>
      <c r="AN186" s="5" t="s">
        <v>26</v>
      </c>
      <c r="AO186" s="5" t="s">
        <v>26</v>
      </c>
      <c r="AP186" s="5"/>
      <c r="AQ186" s="5"/>
      <c r="AR186" s="5"/>
      <c r="AS186" s="337">
        <v>8034526202</v>
      </c>
      <c r="AT186" s="337"/>
      <c r="AU186" s="5"/>
      <c r="AV186" s="5"/>
      <c r="AW186" s="5"/>
      <c r="AX186" s="266" t="s">
        <v>1375</v>
      </c>
      <c r="AY186" s="5" t="s">
        <v>26</v>
      </c>
      <c r="AZ186" s="5" t="s">
        <v>26</v>
      </c>
      <c r="BA186" s="5" t="s">
        <v>25</v>
      </c>
      <c r="BB186" s="5" t="s">
        <v>25</v>
      </c>
      <c r="BC186" s="364"/>
      <c r="BD186" s="5" t="s">
        <v>6</v>
      </c>
      <c r="BE186" s="5" t="s">
        <v>16</v>
      </c>
      <c r="BF186" s="5"/>
      <c r="BG186" s="5"/>
      <c r="BH186" s="304" t="s">
        <v>18049</v>
      </c>
      <c r="BI186" s="364"/>
      <c r="BJ186" s="4"/>
      <c r="BK186" s="4"/>
      <c r="BL186" s="4"/>
      <c r="BM186" s="4" t="s">
        <v>106</v>
      </c>
      <c r="BN186" s="4"/>
      <c r="BO186" s="4"/>
      <c r="BP186" s="4"/>
      <c r="BQ186" s="4" t="s">
        <v>8</v>
      </c>
      <c r="BR186" s="4"/>
      <c r="BS186" s="4"/>
      <c r="BT186"/>
      <c r="BU186"/>
      <c r="BV186" s="266" t="s">
        <v>1375</v>
      </c>
      <c r="BW186" s="5" t="s">
        <v>1404</v>
      </c>
      <c r="BX186" s="373"/>
      <c r="BY186" s="373"/>
      <c r="BZ186" s="133" t="s">
        <v>175</v>
      </c>
      <c r="CA186" t="s">
        <v>16703</v>
      </c>
      <c r="CB186">
        <v>12000</v>
      </c>
      <c r="CC186" s="4"/>
      <c r="CD186" s="4" t="s">
        <v>1457</v>
      </c>
      <c r="CE186" s="123" t="s">
        <v>17</v>
      </c>
      <c r="CF186" s="4"/>
      <c r="CG186" s="4"/>
      <c r="CH186" s="123"/>
      <c r="CI186" s="4"/>
      <c r="CJ186" s="5" t="s">
        <v>26</v>
      </c>
      <c r="CK186" s="5" t="s">
        <v>26</v>
      </c>
      <c r="CL186" s="5"/>
      <c r="CM186" s="5"/>
      <c r="CN186" s="284" t="s">
        <v>16664</v>
      </c>
      <c r="CO186" s="155"/>
      <c r="CP186" s="155"/>
      <c r="CQ186" s="285"/>
      <c r="CR186" s="155"/>
      <c r="CS186" s="378"/>
      <c r="CT186" s="155"/>
      <c r="CU186" s="155"/>
      <c r="CV186" s="155"/>
      <c r="CW186" s="155"/>
      <c r="CX186" s="155"/>
      <c r="CY186" s="155"/>
      <c r="CZ186" s="155"/>
      <c r="DA186" s="155"/>
      <c r="DB186" s="155"/>
      <c r="DC186" s="155"/>
      <c r="DD186" s="155"/>
      <c r="DE186" s="155"/>
      <c r="DF186" s="155"/>
      <c r="DG186" s="155"/>
      <c r="DH186" s="284" t="s">
        <v>1375</v>
      </c>
      <c r="DI186" s="197" t="s">
        <v>131</v>
      </c>
      <c r="DJ186" s="4" t="s">
        <v>1757</v>
      </c>
      <c r="DK186" s="4" t="s">
        <v>16698</v>
      </c>
      <c r="DL186" s="127" t="s">
        <v>16693</v>
      </c>
      <c r="DM186" s="4"/>
      <c r="DN186" s="4">
        <v>8034526202</v>
      </c>
      <c r="DO186" s="340"/>
      <c r="DP186" s="340"/>
      <c r="DQ186" s="4" t="s">
        <v>131</v>
      </c>
      <c r="DR186" s="340"/>
      <c r="DS186" s="340"/>
      <c r="DT186" s="340"/>
      <c r="DU186" s="340"/>
      <c r="DV186" s="4">
        <v>83701107</v>
      </c>
      <c r="DW186" s="4" t="s">
        <v>16699</v>
      </c>
      <c r="DX186" s="4">
        <v>1120</v>
      </c>
      <c r="DY186" s="4"/>
      <c r="DZ186" s="348"/>
      <c r="EA186" s="4" t="s">
        <v>25</v>
      </c>
      <c r="EB186" s="4"/>
      <c r="EC186" s="4"/>
      <c r="ED186" s="340"/>
      <c r="EE186" s="340"/>
      <c r="EF186" s="340"/>
      <c r="EG186" s="348"/>
      <c r="EH186" s="348"/>
      <c r="EI186" s="4"/>
      <c r="EJ186" s="4" t="s">
        <v>26</v>
      </c>
      <c r="EK186" s="4" t="s">
        <v>25</v>
      </c>
      <c r="EL186" s="4" t="s">
        <v>26</v>
      </c>
      <c r="EM186" s="4" t="s">
        <v>1759</v>
      </c>
      <c r="EN186" s="4"/>
      <c r="EO186" s="4" t="s">
        <v>1760</v>
      </c>
      <c r="EP186" s="340"/>
      <c r="EQ186" s="4" t="s">
        <v>1761</v>
      </c>
      <c r="ER186" s="4"/>
      <c r="ES186" s="4" t="s">
        <v>6</v>
      </c>
      <c r="ET186" s="340"/>
      <c r="EU186" s="4" t="s">
        <v>112</v>
      </c>
      <c r="EV186" s="340"/>
      <c r="EW186" s="4" t="s">
        <v>1370</v>
      </c>
      <c r="EX186" s="340"/>
      <c r="EY186" s="4" t="s">
        <v>8</v>
      </c>
      <c r="EZ186" s="4"/>
      <c r="FA186" s="4" t="s">
        <v>26</v>
      </c>
      <c r="FB186" s="340"/>
      <c r="FC186" s="4"/>
      <c r="FD186" s="340"/>
      <c r="FE186" s="4"/>
      <c r="FF186" s="4"/>
      <c r="FG186" s="4"/>
      <c r="FH186" s="4" t="s">
        <v>1375</v>
      </c>
      <c r="FI186" s="4"/>
      <c r="FJ186" s="4"/>
      <c r="FK186" s="4"/>
      <c r="FL186"/>
      <c r="FM186" s="4"/>
      <c r="FN186" s="4"/>
      <c r="FO186" s="4"/>
      <c r="FP186" s="4"/>
      <c r="FQ186" s="4"/>
      <c r="FR186" s="4"/>
      <c r="FS186" s="4"/>
      <c r="FT186" s="4"/>
      <c r="FU186" s="4"/>
      <c r="FV186"/>
      <c r="FW186" s="4"/>
      <c r="FX186" s="4"/>
      <c r="FY186" s="4"/>
      <c r="FZ186" s="4"/>
      <c r="GA186" s="4"/>
      <c r="GB186" s="4"/>
      <c r="GC186" s="340"/>
      <c r="GD186" s="340"/>
      <c r="GE186" s="340"/>
      <c r="GF186" s="348"/>
      <c r="GG186" s="348"/>
      <c r="GH186" s="3"/>
      <c r="GI186" s="4"/>
      <c r="GJ186" s="4"/>
      <c r="GK186" s="4"/>
      <c r="GL186" s="4"/>
      <c r="GM186" s="4"/>
      <c r="GN186" s="4"/>
      <c r="GO186" s="340"/>
      <c r="GP186" s="4"/>
      <c r="GQ186" s="340"/>
      <c r="GR186" s="4"/>
      <c r="GS186" s="340"/>
      <c r="GT186" s="4"/>
      <c r="GU186" s="4"/>
      <c r="GV186" s="4"/>
      <c r="GW186" s="4"/>
      <c r="GX186" s="4"/>
      <c r="GY186"/>
      <c r="GZ186"/>
      <c r="HA186" s="4"/>
      <c r="HB186" s="4"/>
      <c r="HC186" s="4"/>
    </row>
    <row r="187" spans="1:211" s="269" customFormat="1" x14ac:dyDescent="0.35">
      <c r="A187" s="137">
        <v>514</v>
      </c>
      <c r="B187" s="339"/>
      <c r="C187" s="123" t="s">
        <v>1412</v>
      </c>
      <c r="D187" s="124">
        <v>44323</v>
      </c>
      <c r="E187" s="124">
        <v>44323</v>
      </c>
      <c r="F187" s="339"/>
      <c r="G187" s="125" t="s">
        <v>16700</v>
      </c>
      <c r="H187" s="266" t="s">
        <v>1375</v>
      </c>
      <c r="I187" s="123"/>
      <c r="J187" s="339"/>
      <c r="K187" s="355"/>
      <c r="L187" s="267"/>
      <c r="M187" s="354"/>
      <c r="N187" s="267" t="s">
        <v>19657</v>
      </c>
      <c r="O187" s="354"/>
      <c r="P187" s="354"/>
      <c r="Q187" s="267"/>
      <c r="R187" s="267"/>
      <c r="S187" s="267"/>
      <c r="T187" s="123"/>
      <c r="U187" s="124"/>
      <c r="V187" s="124"/>
      <c r="W187" s="123"/>
      <c r="X187" s="339"/>
      <c r="Y187" s="339"/>
      <c r="Z187" s="123"/>
      <c r="AA187" s="123"/>
      <c r="AB187" s="124"/>
      <c r="AC187" s="124"/>
      <c r="AD187" s="339"/>
      <c r="AE187" s="339"/>
      <c r="AF187" s="355"/>
      <c r="AG187" s="355"/>
      <c r="AH187" s="266" t="s">
        <v>1375</v>
      </c>
      <c r="AI187" s="124">
        <v>44323</v>
      </c>
      <c r="AJ187" s="252" t="s">
        <v>2076</v>
      </c>
      <c r="AK187" s="124"/>
      <c r="AL187" s="252"/>
      <c r="AM187" s="85" t="s">
        <v>28</v>
      </c>
      <c r="AN187" s="85" t="s">
        <v>26</v>
      </c>
      <c r="AO187" s="85" t="s">
        <v>26</v>
      </c>
      <c r="AP187" s="85"/>
      <c r="AQ187" s="85"/>
      <c r="AR187" s="85"/>
      <c r="AS187" s="335">
        <v>1513439936</v>
      </c>
      <c r="AT187" s="335"/>
      <c r="AU187" s="85"/>
      <c r="AV187" s="85"/>
      <c r="AW187" s="85"/>
      <c r="AX187" s="266" t="s">
        <v>1375</v>
      </c>
      <c r="AY187" s="85" t="s">
        <v>26</v>
      </c>
      <c r="AZ187" s="85" t="s">
        <v>26</v>
      </c>
      <c r="BA187" s="85" t="s">
        <v>26</v>
      </c>
      <c r="BB187" s="85" t="s">
        <v>26</v>
      </c>
      <c r="BC187" s="355"/>
      <c r="BD187" s="85" t="s">
        <v>33</v>
      </c>
      <c r="BE187" s="85" t="s">
        <v>16</v>
      </c>
      <c r="BF187" s="85"/>
      <c r="BG187" s="85"/>
      <c r="BH187" s="304" t="s">
        <v>18051</v>
      </c>
      <c r="BI187" s="364"/>
      <c r="BJ187" s="123"/>
      <c r="BK187" s="123"/>
      <c r="BL187" s="123"/>
      <c r="BM187" s="123" t="s">
        <v>106</v>
      </c>
      <c r="BN187" s="123"/>
      <c r="BO187" s="123"/>
      <c r="BP187" s="123"/>
      <c r="BQ187" s="4" t="s">
        <v>1374</v>
      </c>
      <c r="BR187" s="123"/>
      <c r="BS187" s="123"/>
      <c r="BT187"/>
      <c r="BU187"/>
      <c r="BV187" s="266" t="s">
        <v>1375</v>
      </c>
      <c r="BW187" s="85" t="s">
        <v>1404</v>
      </c>
      <c r="BX187" s="372"/>
      <c r="BY187" s="372"/>
      <c r="BZ187" s="129" t="s">
        <v>49</v>
      </c>
      <c r="CA187" t="s">
        <v>16702</v>
      </c>
      <c r="CB187">
        <v>12000</v>
      </c>
      <c r="CC187" s="123"/>
      <c r="CD187" s="123" t="s">
        <v>1819</v>
      </c>
      <c r="CE187" s="123" t="s">
        <v>1444</v>
      </c>
      <c r="CF187" s="123"/>
      <c r="CG187" s="123"/>
      <c r="CH187" s="123"/>
      <c r="CI187" s="123"/>
      <c r="CJ187" s="85" t="s">
        <v>26</v>
      </c>
      <c r="CK187" s="85" t="s">
        <v>26</v>
      </c>
      <c r="CL187" s="85"/>
      <c r="CM187" s="85"/>
      <c r="CN187" s="284" t="s">
        <v>16664</v>
      </c>
      <c r="CO187" s="155"/>
      <c r="CP187" s="155"/>
      <c r="CQ187" s="285"/>
      <c r="CR187" s="155"/>
      <c r="CS187" s="378"/>
      <c r="CT187" s="155"/>
      <c r="CU187" s="155"/>
      <c r="CV187" s="155"/>
      <c r="CW187" s="155"/>
      <c r="CX187" s="155"/>
      <c r="CY187" s="155"/>
      <c r="CZ187" s="155"/>
      <c r="DA187" s="155"/>
      <c r="DB187" s="155"/>
      <c r="DC187" s="155"/>
      <c r="DD187" s="155"/>
      <c r="DE187" s="155"/>
      <c r="DF187" s="155"/>
      <c r="DG187" s="155"/>
      <c r="DH187" s="284" t="s">
        <v>1375</v>
      </c>
      <c r="DI187" s="197" t="s">
        <v>121</v>
      </c>
      <c r="DJ187" s="4" t="s">
        <v>2399</v>
      </c>
      <c r="DK187" s="4" t="s">
        <v>2076</v>
      </c>
      <c r="DL187" s="127" t="s">
        <v>16693</v>
      </c>
      <c r="DM187" s="4"/>
      <c r="DN187" s="4">
        <v>1513439936</v>
      </c>
      <c r="DO187" s="340"/>
      <c r="DP187" s="340"/>
      <c r="DQ187" s="4" t="s">
        <v>2797</v>
      </c>
      <c r="DR187" s="340"/>
      <c r="DS187" s="340"/>
      <c r="DT187" s="340"/>
      <c r="DU187" s="340"/>
      <c r="DV187" s="4">
        <v>252971101</v>
      </c>
      <c r="DW187" s="4" t="s">
        <v>16701</v>
      </c>
      <c r="DX187" s="4">
        <v>1121</v>
      </c>
      <c r="DY187" s="4"/>
      <c r="DZ187" s="348"/>
      <c r="EA187" s="4" t="s">
        <v>25</v>
      </c>
      <c r="EB187" s="4"/>
      <c r="EC187" s="4"/>
      <c r="ED187" s="340"/>
      <c r="EE187" s="340"/>
      <c r="EF187" s="340"/>
      <c r="EG187" s="348"/>
      <c r="EH187" s="348"/>
      <c r="EI187" s="4"/>
      <c r="EJ187" s="4" t="s">
        <v>26</v>
      </c>
      <c r="EK187" s="4" t="s">
        <v>25</v>
      </c>
      <c r="EL187" s="4" t="s">
        <v>26</v>
      </c>
      <c r="EM187" s="4" t="s">
        <v>1759</v>
      </c>
      <c r="EN187" s="4"/>
      <c r="EO187" s="4" t="s">
        <v>1760</v>
      </c>
      <c r="EP187" s="340"/>
      <c r="EQ187" s="4" t="s">
        <v>1761</v>
      </c>
      <c r="ER187" s="4"/>
      <c r="ES187" s="4" t="s">
        <v>6</v>
      </c>
      <c r="ET187" s="340"/>
      <c r="EU187" s="4" t="s">
        <v>112</v>
      </c>
      <c r="EV187" s="340"/>
      <c r="EW187" s="4" t="s">
        <v>1370</v>
      </c>
      <c r="EX187" s="340"/>
      <c r="EY187" s="4" t="s">
        <v>1374</v>
      </c>
      <c r="EZ187" s="4"/>
      <c r="FA187" s="4" t="s">
        <v>26</v>
      </c>
      <c r="FB187" s="340"/>
      <c r="FC187" s="4"/>
      <c r="FD187" s="340"/>
      <c r="FE187" s="4"/>
      <c r="FF187" s="4"/>
      <c r="FG187" s="4"/>
      <c r="FH187" s="4" t="s">
        <v>1375</v>
      </c>
      <c r="FI187" s="4"/>
      <c r="FJ187" s="4"/>
      <c r="FK187" s="4"/>
      <c r="FL187"/>
      <c r="FM187" s="4"/>
      <c r="FN187" s="4"/>
      <c r="FO187" s="4"/>
      <c r="FP187" s="4"/>
      <c r="FQ187" s="4"/>
      <c r="FR187" s="4"/>
      <c r="FS187" s="4"/>
      <c r="FT187" s="4"/>
      <c r="FU187" s="4"/>
      <c r="FV187"/>
      <c r="FW187" s="4"/>
      <c r="FX187" s="4"/>
      <c r="FY187" s="4"/>
      <c r="FZ187" s="4"/>
      <c r="GA187" s="4"/>
      <c r="GB187" s="4"/>
      <c r="GC187" s="340"/>
      <c r="GD187" s="340"/>
      <c r="GE187" s="340"/>
      <c r="GF187" s="348"/>
      <c r="GG187" s="348"/>
      <c r="GH187" s="3"/>
      <c r="GI187" s="4"/>
      <c r="GJ187" s="4"/>
      <c r="GK187" s="4"/>
      <c r="GL187" s="4"/>
      <c r="GM187" s="4"/>
      <c r="GN187" s="4"/>
      <c r="GO187" s="340"/>
      <c r="GP187" s="4"/>
      <c r="GQ187" s="340"/>
      <c r="GR187" s="4"/>
      <c r="GS187" s="340"/>
      <c r="GT187" s="4"/>
      <c r="GU187" s="4"/>
      <c r="GV187" s="4"/>
      <c r="GW187" s="4"/>
      <c r="GX187" s="4"/>
      <c r="GY187"/>
      <c r="GZ187"/>
      <c r="HA187" s="4"/>
      <c r="HB187" s="4"/>
      <c r="HC187" s="4"/>
    </row>
    <row r="188" spans="1:211" s="269" customFormat="1" x14ac:dyDescent="0.35">
      <c r="A188" s="137">
        <v>608</v>
      </c>
      <c r="B188" s="342"/>
      <c r="C188" s="123" t="s">
        <v>1410</v>
      </c>
      <c r="D188" s="124"/>
      <c r="E188" s="124"/>
      <c r="F188" s="340"/>
      <c r="G188" s="125" t="s">
        <v>17527</v>
      </c>
      <c r="H188" s="266" t="s">
        <v>1375</v>
      </c>
      <c r="I188" s="123"/>
      <c r="J188" s="339"/>
      <c r="K188" s="355"/>
      <c r="L188" s="267"/>
      <c r="M188" s="354"/>
      <c r="N188" s="267" t="s">
        <v>19657</v>
      </c>
      <c r="O188" s="354"/>
      <c r="P188" s="354"/>
      <c r="Q188" s="267"/>
      <c r="R188" s="267"/>
      <c r="S188" s="267"/>
      <c r="T188" s="123"/>
      <c r="U188" s="124"/>
      <c r="V188" s="124"/>
      <c r="W188" s="123"/>
      <c r="X188" s="339"/>
      <c r="Y188" s="339"/>
      <c r="Z188" s="123"/>
      <c r="AA188" s="123"/>
      <c r="AB188" s="124"/>
      <c r="AC188" s="124"/>
      <c r="AD188" s="339"/>
      <c r="AE188" s="339"/>
      <c r="AF188" s="355"/>
      <c r="AG188" s="355"/>
      <c r="AH188" s="266" t="s">
        <v>1375</v>
      </c>
      <c r="AI188" s="124">
        <v>44322</v>
      </c>
      <c r="AJ188" s="252">
        <v>0.51041666666666663</v>
      </c>
      <c r="AK188" s="124"/>
      <c r="AL188" s="252"/>
      <c r="AM188" s="85" t="s">
        <v>13</v>
      </c>
      <c r="AN188" s="85" t="s">
        <v>25</v>
      </c>
      <c r="AO188" s="85" t="s">
        <v>26</v>
      </c>
      <c r="AP188" s="85"/>
      <c r="AQ188" s="85"/>
      <c r="AR188" s="85"/>
      <c r="AS188" s="335"/>
      <c r="AT188" s="335"/>
      <c r="AU188" s="85"/>
      <c r="AV188" s="85"/>
      <c r="AW188" s="85"/>
      <c r="AX188" s="266" t="s">
        <v>1375</v>
      </c>
      <c r="AY188" s="85" t="s">
        <v>25</v>
      </c>
      <c r="AZ188" s="85" t="s">
        <v>25</v>
      </c>
      <c r="BA188" s="85" t="s">
        <v>25</v>
      </c>
      <c r="BB188" s="85" t="s">
        <v>25</v>
      </c>
      <c r="BC188" s="348"/>
      <c r="BD188" s="85" t="s">
        <v>27</v>
      </c>
      <c r="BE188" s="85" t="s">
        <v>13</v>
      </c>
      <c r="BF188" s="85" t="s">
        <v>34</v>
      </c>
      <c r="BG188" s="85"/>
      <c r="BH188" s="304" t="s">
        <v>18051</v>
      </c>
      <c r="BI188" s="364"/>
      <c r="BJ188" s="123"/>
      <c r="BK188" s="123"/>
      <c r="BL188" s="123"/>
      <c r="BM188" s="123" t="s">
        <v>102</v>
      </c>
      <c r="BN188" s="123" t="s">
        <v>1378</v>
      </c>
      <c r="BO188" s="123" t="s">
        <v>1387</v>
      </c>
      <c r="BP188" s="123"/>
      <c r="BQ188" s="4" t="s">
        <v>1508</v>
      </c>
      <c r="BR188" s="123" t="s">
        <v>1617</v>
      </c>
      <c r="BS188" s="123" t="s">
        <v>1564</v>
      </c>
      <c r="BT188"/>
      <c r="BU188"/>
      <c r="BV188" s="266" t="s">
        <v>1375</v>
      </c>
      <c r="BW188" s="85" t="s">
        <v>1404</v>
      </c>
      <c r="BX188" s="372"/>
      <c r="BY188" s="372"/>
      <c r="BZ188" s="129" t="s">
        <v>45</v>
      </c>
      <c r="CA188" t="s">
        <v>5380</v>
      </c>
      <c r="CB188">
        <v>12000</v>
      </c>
      <c r="CC188" s="123"/>
      <c r="CD188" s="123" t="s">
        <v>17526</v>
      </c>
      <c r="CE188" s="123" t="s">
        <v>17</v>
      </c>
      <c r="CF188" s="123"/>
      <c r="CG188" s="123"/>
      <c r="CH188" s="123"/>
      <c r="CI188" s="123"/>
      <c r="CJ188" s="85" t="s">
        <v>16743</v>
      </c>
      <c r="CK188" s="85" t="s">
        <v>16743</v>
      </c>
      <c r="CL188" s="85" t="s">
        <v>16743</v>
      </c>
      <c r="CM188" s="85" t="s">
        <v>16743</v>
      </c>
      <c r="CN188" s="284" t="s">
        <v>17504</v>
      </c>
      <c r="CO188" s="85" t="s">
        <v>16743</v>
      </c>
      <c r="CP188" s="85" t="s">
        <v>16743</v>
      </c>
      <c r="CQ188" s="85" t="s">
        <v>16743</v>
      </c>
      <c r="CR188" s="85" t="s">
        <v>16743</v>
      </c>
      <c r="CS188" s="375"/>
      <c r="CT188" s="85" t="s">
        <v>16743</v>
      </c>
      <c r="CU188" s="85" t="s">
        <v>16743</v>
      </c>
      <c r="CV188" s="85" t="s">
        <v>16743</v>
      </c>
      <c r="CW188" s="85" t="s">
        <v>16743</v>
      </c>
      <c r="CX188" s="85" t="s">
        <v>16743</v>
      </c>
      <c r="CY188" s="85" t="s">
        <v>16743</v>
      </c>
      <c r="CZ188" s="85" t="s">
        <v>16743</v>
      </c>
      <c r="DA188" s="85" t="s">
        <v>16743</v>
      </c>
      <c r="DB188" s="85" t="s">
        <v>16743</v>
      </c>
      <c r="DC188" s="85" t="s">
        <v>16743</v>
      </c>
      <c r="DD188" s="85" t="s">
        <v>16743</v>
      </c>
      <c r="DE188" s="85" t="s">
        <v>16743</v>
      </c>
      <c r="DF188" s="85" t="s">
        <v>16743</v>
      </c>
      <c r="DG188" s="85" t="s">
        <v>16743</v>
      </c>
      <c r="DH188" s="284" t="s">
        <v>1375</v>
      </c>
      <c r="DI188" s="197" t="s">
        <v>123</v>
      </c>
      <c r="DJ188" s="4"/>
      <c r="DK188" s="4"/>
      <c r="DL188" s="285"/>
      <c r="DM188" s="4"/>
      <c r="DN188" s="4"/>
      <c r="DO188" s="340"/>
      <c r="DP188" s="340"/>
      <c r="DQ188" s="4"/>
      <c r="DR188" s="340"/>
      <c r="DS188" s="340"/>
      <c r="DT188" s="340"/>
      <c r="DU188" s="340"/>
      <c r="DV188" s="4"/>
      <c r="DW188" s="4"/>
      <c r="DX188" s="4"/>
      <c r="DY188" s="4"/>
      <c r="DZ188" s="348"/>
      <c r="EA188" s="4"/>
      <c r="EB188" s="4"/>
      <c r="EC188" s="4"/>
      <c r="ED188" s="340"/>
      <c r="EE188" s="340"/>
      <c r="EF188" s="340"/>
      <c r="EG188" s="348"/>
      <c r="EH188" s="348"/>
      <c r="EI188" s="4"/>
      <c r="EJ188" s="4"/>
      <c r="EK188" s="4"/>
      <c r="EL188" s="4"/>
      <c r="EM188" s="4"/>
      <c r="EN188" s="4"/>
      <c r="EO188" s="4"/>
      <c r="EP188" s="340"/>
      <c r="EQ188" s="4"/>
      <c r="ER188" s="4"/>
      <c r="ES188" s="4"/>
      <c r="ET188" s="340"/>
      <c r="EU188" s="4"/>
      <c r="EV188" s="340"/>
      <c r="EW188" s="4"/>
      <c r="EX188" s="340"/>
      <c r="EY188" s="4"/>
      <c r="EZ188" s="4"/>
      <c r="FA188" s="4"/>
      <c r="FB188" s="340"/>
      <c r="FC188" s="4"/>
      <c r="FD188" s="340"/>
      <c r="FE188" s="4"/>
      <c r="FF188" s="4"/>
      <c r="FG188" s="4"/>
      <c r="FH188" s="4" t="s">
        <v>1375</v>
      </c>
      <c r="FI188" s="4"/>
      <c r="FJ188" s="4"/>
      <c r="FK188" s="4"/>
      <c r="FL188"/>
      <c r="FM188" s="4"/>
      <c r="FN188" s="4"/>
      <c r="FO188" s="4"/>
      <c r="FP188" s="4"/>
      <c r="FQ188" s="4"/>
      <c r="FR188" s="4"/>
      <c r="FS188" s="4"/>
      <c r="FT188" s="4"/>
      <c r="FU188" s="4"/>
      <c r="FV188"/>
      <c r="FW188" s="4"/>
      <c r="FX188" s="4"/>
      <c r="FY188" s="4"/>
      <c r="FZ188" s="4"/>
      <c r="GA188" s="4"/>
      <c r="GB188" s="4"/>
      <c r="GC188" s="340"/>
      <c r="GD188" s="340"/>
      <c r="GE188" s="340"/>
      <c r="GF188" s="348"/>
      <c r="GG188" s="348"/>
      <c r="GH188" s="3"/>
      <c r="GI188" s="4"/>
      <c r="GJ188" s="4"/>
      <c r="GK188" s="4"/>
      <c r="GL188" s="4"/>
      <c r="GM188" s="4"/>
      <c r="GN188" s="4"/>
      <c r="GO188" s="340"/>
      <c r="GP188" s="4"/>
      <c r="GQ188" s="340"/>
      <c r="GR188" s="4"/>
      <c r="GS188" s="340"/>
      <c r="GT188" s="4"/>
      <c r="GU188" s="4"/>
      <c r="GV188" s="4"/>
      <c r="GW188" s="4"/>
      <c r="GX188" s="4"/>
      <c r="GY188"/>
      <c r="GZ188"/>
      <c r="HA188" s="4"/>
      <c r="HB188" s="4"/>
      <c r="HC188" s="4"/>
    </row>
    <row r="189" spans="1:211" s="269" customFormat="1" x14ac:dyDescent="0.35">
      <c r="A189" s="137">
        <v>513</v>
      </c>
      <c r="B189" s="339"/>
      <c r="C189" s="123" t="s">
        <v>1412</v>
      </c>
      <c r="D189" s="124">
        <v>44323</v>
      </c>
      <c r="E189" s="124">
        <v>44323</v>
      </c>
      <c r="F189" s="339"/>
      <c r="G189" s="125" t="s">
        <v>16657</v>
      </c>
      <c r="H189" s="266" t="s">
        <v>1375</v>
      </c>
      <c r="I189" s="123"/>
      <c r="J189" s="339"/>
      <c r="K189" s="355"/>
      <c r="L189" s="267"/>
      <c r="M189" s="354"/>
      <c r="N189" s="267" t="s">
        <v>19657</v>
      </c>
      <c r="O189" s="354"/>
      <c r="P189" s="354"/>
      <c r="Q189" s="267"/>
      <c r="R189" s="267"/>
      <c r="S189" s="267"/>
      <c r="T189" s="123"/>
      <c r="U189" s="124"/>
      <c r="V189" s="124"/>
      <c r="W189" s="123"/>
      <c r="X189" s="339"/>
      <c r="Y189" s="339"/>
      <c r="Z189" s="123"/>
      <c r="AA189" s="123"/>
      <c r="AB189" s="124"/>
      <c r="AC189" s="124"/>
      <c r="AD189" s="339"/>
      <c r="AE189" s="339"/>
      <c r="AF189" s="355"/>
      <c r="AG189" s="355"/>
      <c r="AH189" s="266" t="s">
        <v>1375</v>
      </c>
      <c r="AI189" s="124">
        <v>44322</v>
      </c>
      <c r="AJ189" s="252" t="s">
        <v>16658</v>
      </c>
      <c r="AK189" s="124">
        <v>44322</v>
      </c>
      <c r="AL189" s="252" t="s">
        <v>16658</v>
      </c>
      <c r="AM189" s="85" t="s">
        <v>28</v>
      </c>
      <c r="AN189" s="85" t="s">
        <v>26</v>
      </c>
      <c r="AO189" s="85" t="s">
        <v>26</v>
      </c>
      <c r="AP189" s="85" t="s">
        <v>16659</v>
      </c>
      <c r="AQ189" s="85" t="s">
        <v>16660</v>
      </c>
      <c r="AR189" s="85"/>
      <c r="AS189" s="335" t="s">
        <v>16661</v>
      </c>
      <c r="AT189" s="335" t="s">
        <v>16662</v>
      </c>
      <c r="AU189" s="85"/>
      <c r="AV189" s="85"/>
      <c r="AW189" s="85"/>
      <c r="AX189" s="266" t="s">
        <v>1375</v>
      </c>
      <c r="AY189" s="85" t="s">
        <v>26</v>
      </c>
      <c r="AZ189" s="85" t="s">
        <v>26</v>
      </c>
      <c r="BA189" s="85" t="s">
        <v>26</v>
      </c>
      <c r="BB189" s="85" t="s">
        <v>26</v>
      </c>
      <c r="BC189" s="355"/>
      <c r="BD189" s="85" t="s">
        <v>33</v>
      </c>
      <c r="BE189" s="85" t="s">
        <v>4</v>
      </c>
      <c r="BF189" s="85"/>
      <c r="BG189" s="85"/>
      <c r="BH189" s="304" t="s">
        <v>18050</v>
      </c>
      <c r="BI189" s="364"/>
      <c r="BJ189" s="123"/>
      <c r="BK189" s="123"/>
      <c r="BL189" s="123"/>
      <c r="BM189" s="123" t="s">
        <v>106</v>
      </c>
      <c r="BN189" s="123"/>
      <c r="BO189" s="123"/>
      <c r="BP189" s="123"/>
      <c r="BQ189" s="4" t="s">
        <v>8</v>
      </c>
      <c r="BR189" s="123"/>
      <c r="BS189" s="123"/>
      <c r="BT189"/>
      <c r="BU189"/>
      <c r="BV189" s="266" t="s">
        <v>1375</v>
      </c>
      <c r="BW189" s="85" t="s">
        <v>1404</v>
      </c>
      <c r="BX189" s="372"/>
      <c r="BY189" s="372"/>
      <c r="BZ189" s="129" t="s">
        <v>54</v>
      </c>
      <c r="CA189" t="s">
        <v>16663</v>
      </c>
      <c r="CB189">
        <v>12000</v>
      </c>
      <c r="CC189" s="123"/>
      <c r="CD189" s="123" t="s">
        <v>1369</v>
      </c>
      <c r="CE189" s="123" t="s">
        <v>17</v>
      </c>
      <c r="CF189" s="123"/>
      <c r="CG189" s="123"/>
      <c r="CH189" s="123"/>
      <c r="CI189" s="123"/>
      <c r="CJ189" s="85" t="s">
        <v>26</v>
      </c>
      <c r="CK189" s="85" t="s">
        <v>26</v>
      </c>
      <c r="CL189" s="85"/>
      <c r="CM189" s="85"/>
      <c r="CN189" s="284" t="s">
        <v>16664</v>
      </c>
      <c r="CO189" s="155"/>
      <c r="CP189" s="155"/>
      <c r="CQ189" s="285"/>
      <c r="CR189" s="155"/>
      <c r="CS189" s="378"/>
      <c r="CT189" s="155"/>
      <c r="CU189" s="155"/>
      <c r="CV189" s="155"/>
      <c r="CW189" s="155"/>
      <c r="CX189" s="155"/>
      <c r="CY189" s="155"/>
      <c r="CZ189" s="155"/>
      <c r="DA189" s="155"/>
      <c r="DB189" s="155"/>
      <c r="DC189" s="155"/>
      <c r="DD189" s="155"/>
      <c r="DE189" s="155"/>
      <c r="DF189" s="155"/>
      <c r="DG189" s="155"/>
      <c r="DH189" s="284" t="s">
        <v>1375</v>
      </c>
      <c r="DI189" s="197" t="s">
        <v>119</v>
      </c>
      <c r="DJ189" s="4" t="s">
        <v>16665</v>
      </c>
      <c r="DK189" s="4" t="s">
        <v>16658</v>
      </c>
      <c r="DL189" s="127" t="s">
        <v>16613</v>
      </c>
      <c r="DM189" s="4" t="s">
        <v>16659</v>
      </c>
      <c r="DN189" s="4" t="s">
        <v>16661</v>
      </c>
      <c r="DO189" s="340"/>
      <c r="DP189" s="340"/>
      <c r="DQ189" s="4" t="s">
        <v>119</v>
      </c>
      <c r="DR189" s="340"/>
      <c r="DS189" s="340"/>
      <c r="DT189" s="340"/>
      <c r="DU189" s="340"/>
      <c r="DV189" s="4">
        <v>253571105</v>
      </c>
      <c r="DW189" s="4" t="s">
        <v>16666</v>
      </c>
      <c r="DX189" s="4">
        <v>9002</v>
      </c>
      <c r="DY189" s="4"/>
      <c r="DZ189" s="348"/>
      <c r="EA189" s="4" t="s">
        <v>25</v>
      </c>
      <c r="EB189" s="4"/>
      <c r="EC189" s="4"/>
      <c r="ED189" s="340"/>
      <c r="EE189" s="340"/>
      <c r="EF189" s="340"/>
      <c r="EG189" s="348"/>
      <c r="EH189" s="348"/>
      <c r="EI189" s="4"/>
      <c r="EJ189" s="4" t="s">
        <v>25</v>
      </c>
      <c r="EK189" s="4" t="s">
        <v>26</v>
      </c>
      <c r="EL189" s="4"/>
      <c r="EM189" s="4" t="s">
        <v>1759</v>
      </c>
      <c r="EN189" s="4"/>
      <c r="EO189" s="4" t="s">
        <v>2782</v>
      </c>
      <c r="EP189" s="340"/>
      <c r="EQ189" s="4" t="s">
        <v>2143</v>
      </c>
      <c r="ER189" s="4"/>
      <c r="ES189" s="4" t="s">
        <v>1956</v>
      </c>
      <c r="ET189" s="340"/>
      <c r="EU189" s="4" t="s">
        <v>116</v>
      </c>
      <c r="EV189" s="340"/>
      <c r="EW189" s="4" t="s">
        <v>1370</v>
      </c>
      <c r="EX189" s="340"/>
      <c r="EY189" s="4" t="s">
        <v>8</v>
      </c>
      <c r="EZ189" s="4"/>
      <c r="FA189" s="4" t="s">
        <v>26</v>
      </c>
      <c r="FB189" s="340"/>
      <c r="FC189" s="4"/>
      <c r="FD189" s="340"/>
      <c r="FE189" s="4" t="s">
        <v>2024</v>
      </c>
      <c r="FF189" s="4" t="s">
        <v>1922</v>
      </c>
      <c r="FG189" s="4" t="s">
        <v>26</v>
      </c>
      <c r="FH189" s="4" t="s">
        <v>1375</v>
      </c>
      <c r="FI189" s="4" t="s">
        <v>1839</v>
      </c>
      <c r="FJ189" s="4" t="s">
        <v>54</v>
      </c>
      <c r="FK189" s="4" t="s">
        <v>54</v>
      </c>
      <c r="FL189" t="s">
        <v>16667</v>
      </c>
      <c r="FM189" s="4" t="s">
        <v>16660</v>
      </c>
      <c r="FN189" s="4" t="s">
        <v>1839</v>
      </c>
      <c r="FO189" s="4" t="s">
        <v>1890</v>
      </c>
      <c r="FP189" s="4" t="s">
        <v>1897</v>
      </c>
      <c r="FQ189" s="4" t="s">
        <v>1375</v>
      </c>
      <c r="FR189" s="4" t="s">
        <v>1434</v>
      </c>
      <c r="FS189" s="4" t="s">
        <v>1870</v>
      </c>
      <c r="FT189" s="4" t="s">
        <v>1845</v>
      </c>
      <c r="FU189" s="4" t="s">
        <v>9</v>
      </c>
      <c r="FV189" t="s">
        <v>16668</v>
      </c>
      <c r="FW189" s="4" t="s">
        <v>1846</v>
      </c>
      <c r="FX189" s="4" t="s">
        <v>60</v>
      </c>
      <c r="FY189" s="4" t="s">
        <v>16659</v>
      </c>
      <c r="FZ189" s="4" t="s">
        <v>16669</v>
      </c>
      <c r="GA189" s="4" t="s">
        <v>1375</v>
      </c>
      <c r="GB189" s="4" t="s">
        <v>16670</v>
      </c>
      <c r="GC189" s="340"/>
      <c r="GD189" s="340"/>
      <c r="GE189" s="340"/>
      <c r="GF189" s="348"/>
      <c r="GG189" s="348"/>
      <c r="GH189" s="3" t="s">
        <v>1375</v>
      </c>
      <c r="GI189" s="4" t="s">
        <v>9</v>
      </c>
      <c r="GJ189" s="4" t="s">
        <v>13713</v>
      </c>
      <c r="GK189" s="4" t="s">
        <v>1375</v>
      </c>
      <c r="GL189" s="4" t="s">
        <v>9</v>
      </c>
      <c r="GM189" s="4" t="s">
        <v>1375</v>
      </c>
      <c r="GN189" s="4"/>
      <c r="GO189" s="340"/>
      <c r="GP189" s="4"/>
      <c r="GQ189" s="340"/>
      <c r="GR189" s="4"/>
      <c r="GS189" s="340"/>
      <c r="GT189" s="4"/>
      <c r="GU189" s="4"/>
      <c r="GV189" s="4"/>
      <c r="GW189" s="4"/>
      <c r="GX189" s="4"/>
      <c r="GY189"/>
      <c r="GZ189"/>
      <c r="HA189" s="4"/>
      <c r="HB189" s="4"/>
      <c r="HC189" s="4"/>
    </row>
    <row r="190" spans="1:211" s="269" customFormat="1" x14ac:dyDescent="0.35">
      <c r="A190" s="300">
        <v>512</v>
      </c>
      <c r="B190" s="340"/>
      <c r="C190" s="116" t="s">
        <v>1412</v>
      </c>
      <c r="D190" s="18">
        <v>44336</v>
      </c>
      <c r="E190" s="18">
        <v>44340</v>
      </c>
      <c r="F190" s="340"/>
      <c r="G190" s="301" t="s">
        <v>16671</v>
      </c>
      <c r="H190" s="302" t="s">
        <v>1375</v>
      </c>
      <c r="I190" s="116" t="s">
        <v>3884</v>
      </c>
      <c r="J190" s="340"/>
      <c r="K190" s="348"/>
      <c r="L190" s="248"/>
      <c r="M190" s="358"/>
      <c r="N190" s="267" t="s">
        <v>19657</v>
      </c>
      <c r="O190" s="354"/>
      <c r="P190" s="354"/>
      <c r="Q190" s="248"/>
      <c r="R190" s="248"/>
      <c r="S190" s="248"/>
      <c r="T190" s="135" t="s">
        <v>25</v>
      </c>
      <c r="U190" s="18">
        <v>44329</v>
      </c>
      <c r="V190" s="18">
        <v>44339</v>
      </c>
      <c r="W190" s="4" t="s">
        <v>17744</v>
      </c>
      <c r="X190" s="340"/>
      <c r="Y190" s="340"/>
      <c r="Z190" s="116"/>
      <c r="AA190" s="116" t="s">
        <v>25</v>
      </c>
      <c r="AB190" s="18">
        <v>44329</v>
      </c>
      <c r="AC190" s="18">
        <v>44335</v>
      </c>
      <c r="AD190" s="340"/>
      <c r="AE190" s="361"/>
      <c r="AF190" s="348"/>
      <c r="AG190" s="348"/>
      <c r="AH190" s="302" t="s">
        <v>1375</v>
      </c>
      <c r="AI190" s="18">
        <v>44322</v>
      </c>
      <c r="AJ190" s="303">
        <v>0.86458333333333337</v>
      </c>
      <c r="AK190" s="18">
        <v>44322</v>
      </c>
      <c r="AL190" s="303">
        <v>0.86458333333333337</v>
      </c>
      <c r="AM190" s="135" t="s">
        <v>28</v>
      </c>
      <c r="AN190" s="135" t="s">
        <v>26</v>
      </c>
      <c r="AO190" s="135" t="s">
        <v>26</v>
      </c>
      <c r="AP190" s="135">
        <v>7613916</v>
      </c>
      <c r="AQ190" s="135"/>
      <c r="AR190" s="135"/>
      <c r="AS190" s="336" t="s">
        <v>16673</v>
      </c>
      <c r="AT190" s="336"/>
      <c r="AU190" s="135"/>
      <c r="AV190" s="135"/>
      <c r="AW190" s="135"/>
      <c r="AX190" s="302" t="s">
        <v>1375</v>
      </c>
      <c r="AY190" s="135" t="s">
        <v>26</v>
      </c>
      <c r="AZ190" s="135" t="s">
        <v>26</v>
      </c>
      <c r="BA190" s="135" t="s">
        <v>25</v>
      </c>
      <c r="BB190" s="135" t="s">
        <v>25</v>
      </c>
      <c r="BC190" s="348"/>
      <c r="BD190" s="135" t="s">
        <v>6</v>
      </c>
      <c r="BE190" s="135" t="s">
        <v>4</v>
      </c>
      <c r="BF190" s="135"/>
      <c r="BG190" s="135"/>
      <c r="BH190" s="116" t="s">
        <v>115</v>
      </c>
      <c r="BI190" s="364"/>
      <c r="BJ190" s="116"/>
      <c r="BK190" s="116"/>
      <c r="BL190" s="116"/>
      <c r="BM190" s="116" t="s">
        <v>6</v>
      </c>
      <c r="BN190" s="116"/>
      <c r="BO190" s="116"/>
      <c r="BP190" s="116"/>
      <c r="BQ190" s="116" t="s">
        <v>8</v>
      </c>
      <c r="BR190" s="116"/>
      <c r="BS190" s="116"/>
      <c r="BT190"/>
      <c r="BU190" t="s">
        <v>17745</v>
      </c>
      <c r="BV190" s="302" t="s">
        <v>1375</v>
      </c>
      <c r="BW190" s="135" t="s">
        <v>1404</v>
      </c>
      <c r="BX190" s="373"/>
      <c r="BY190" s="373"/>
      <c r="BZ190" s="10" t="s">
        <v>54</v>
      </c>
      <c r="CA190" t="s">
        <v>16691</v>
      </c>
      <c r="CB190">
        <v>12000</v>
      </c>
      <c r="CC190" s="116"/>
      <c r="CD190" s="116" t="s">
        <v>1462</v>
      </c>
      <c r="CE190" s="123" t="s">
        <v>1444</v>
      </c>
      <c r="CF190" s="116"/>
      <c r="CG190" s="116"/>
      <c r="CH190" s="123"/>
      <c r="CI190" s="116"/>
      <c r="CJ190" s="87" t="s">
        <v>26</v>
      </c>
      <c r="CK190" s="87" t="s">
        <v>26</v>
      </c>
      <c r="CL190" s="87"/>
      <c r="CM190" s="87"/>
      <c r="CN190" s="284" t="s">
        <v>16664</v>
      </c>
      <c r="CO190" s="155"/>
      <c r="CP190" s="155"/>
      <c r="CQ190" s="285"/>
      <c r="CR190" s="155"/>
      <c r="CS190" s="378"/>
      <c r="CT190" s="155"/>
      <c r="CU190" s="155"/>
      <c r="CV190" s="155"/>
      <c r="CW190" s="155"/>
      <c r="CX190" s="155"/>
      <c r="CY190" s="155"/>
      <c r="CZ190" s="155"/>
      <c r="DA190" s="155"/>
      <c r="DB190" s="155"/>
      <c r="DC190" s="155"/>
      <c r="DD190" s="155"/>
      <c r="DE190" s="155"/>
      <c r="DF190" s="155"/>
      <c r="DG190" s="155"/>
      <c r="DH190" s="284" t="s">
        <v>1375</v>
      </c>
      <c r="DI190" s="197" t="s">
        <v>119</v>
      </c>
      <c r="DJ190" s="4" t="s">
        <v>13496</v>
      </c>
      <c r="DK190" s="4" t="s">
        <v>16672</v>
      </c>
      <c r="DL190" s="127" t="s">
        <v>16613</v>
      </c>
      <c r="DM190" s="4"/>
      <c r="DN190" s="4" t="s">
        <v>16673</v>
      </c>
      <c r="DO190" s="340"/>
      <c r="DP190" s="340"/>
      <c r="DQ190" s="4" t="s">
        <v>13497</v>
      </c>
      <c r="DR190" s="340"/>
      <c r="DS190" s="340"/>
      <c r="DT190" s="340"/>
      <c r="DU190" s="340"/>
      <c r="DV190" s="4"/>
      <c r="DW190" s="4" t="s">
        <v>16674</v>
      </c>
      <c r="DX190" s="4">
        <v>9320</v>
      </c>
      <c r="DY190" s="4"/>
      <c r="DZ190" s="348"/>
      <c r="EA190" s="4" t="s">
        <v>25</v>
      </c>
      <c r="EB190" s="4">
        <v>5</v>
      </c>
      <c r="EC190" s="4" t="s">
        <v>1887</v>
      </c>
      <c r="ED190" s="340"/>
      <c r="EE190" s="340"/>
      <c r="EF190" s="340"/>
      <c r="EG190" s="348"/>
      <c r="EH190" s="348"/>
      <c r="EI190" s="4"/>
      <c r="EJ190" s="4" t="s">
        <v>26</v>
      </c>
      <c r="EK190" s="4" t="s">
        <v>25</v>
      </c>
      <c r="EL190" s="4"/>
      <c r="EM190" s="4" t="s">
        <v>1759</v>
      </c>
      <c r="EN190" s="4"/>
      <c r="EO190" s="4" t="s">
        <v>1862</v>
      </c>
      <c r="EP190" s="340"/>
      <c r="EQ190" s="4" t="s">
        <v>1836</v>
      </c>
      <c r="ER190" s="4" t="s">
        <v>16675</v>
      </c>
      <c r="ES190" s="4" t="s">
        <v>6</v>
      </c>
      <c r="ET190" s="340"/>
      <c r="EU190" s="4" t="s">
        <v>115</v>
      </c>
      <c r="EV190" s="340"/>
      <c r="EW190" s="4" t="s">
        <v>1370</v>
      </c>
      <c r="EX190" s="340"/>
      <c r="EY190" s="4" t="s">
        <v>8</v>
      </c>
      <c r="EZ190" s="4" t="s">
        <v>16676</v>
      </c>
      <c r="FA190" s="4" t="s">
        <v>26</v>
      </c>
      <c r="FB190" s="340"/>
      <c r="FC190" s="4"/>
      <c r="FD190" s="340"/>
      <c r="FE190" s="4"/>
      <c r="FF190" s="4"/>
      <c r="FG190" s="4" t="s">
        <v>26</v>
      </c>
      <c r="FH190" s="4" t="s">
        <v>1375</v>
      </c>
      <c r="FI190" s="4"/>
      <c r="FJ190" s="4"/>
      <c r="FK190" s="4"/>
      <c r="FL190"/>
      <c r="FM190" s="4"/>
      <c r="FN190" s="4"/>
      <c r="FO190" s="4"/>
      <c r="FP190" s="4"/>
      <c r="FQ190" s="4"/>
      <c r="FR190" s="4"/>
      <c r="FS190" s="4"/>
      <c r="FT190" s="4"/>
      <c r="FU190" s="4"/>
      <c r="FV190"/>
      <c r="FW190" s="4"/>
      <c r="FX190" s="4"/>
      <c r="FY190" s="4"/>
      <c r="FZ190" s="4"/>
      <c r="GA190" s="4"/>
      <c r="GB190" s="4"/>
      <c r="GC190" s="340"/>
      <c r="GD190" s="340"/>
      <c r="GE190" s="340"/>
      <c r="GF190" s="348"/>
      <c r="GG190" s="348"/>
      <c r="GH190" s="3"/>
      <c r="GI190" s="4"/>
      <c r="GJ190" s="4"/>
      <c r="GK190" s="4"/>
      <c r="GL190" s="4"/>
      <c r="GM190" s="4"/>
      <c r="GN190" s="4"/>
      <c r="GO190" s="340"/>
      <c r="GP190" s="4"/>
      <c r="GQ190" s="340"/>
      <c r="GR190" s="4"/>
      <c r="GS190" s="340"/>
      <c r="GT190" s="4"/>
      <c r="GU190" s="4"/>
      <c r="GV190" s="4"/>
      <c r="GW190" s="4"/>
      <c r="GX190" s="4"/>
      <c r="GY190"/>
      <c r="GZ190" t="str">
        <f ca="1">IFERROR(INDIRECT("'[2021_Ignition_Tracker_QC_File_20210528.xlsm]Ignition Tracker'!"&amp;ADDRESS(MATCH($A190,'[2]Ignition Tracker'!$A:$A,0),MATCH(GZ$1,'[2]Ignition Tracker'!$1:$1,0))),"")</f>
        <v/>
      </c>
      <c r="HA190" s="4" t="str">
        <f ca="1">IFERROR(INDIRECT("'[2021_Ignition_Tracker_QC_File_20210528.xlsm]Ignition Tracker'!"&amp;ADDRESS(MATCH($A190,'[2]Ignition Tracker'!$A:$A,0),MATCH(HA$1,'[2]Ignition Tracker'!$1:$1,0))),"")</f>
        <v/>
      </c>
      <c r="HB190" s="4" t="str">
        <f ca="1">IFERROR(INDIRECT("'[2021_Ignition_Tracker_QC_File_20210528.xlsm]Ignition Tracker'!"&amp;ADDRESS(MATCH($A190,'[2]Ignition Tracker'!$A:$A,0),MATCH(HB$1,'[2]Ignition Tracker'!$1:$1,0))),"")</f>
        <v/>
      </c>
      <c r="HC190" s="4" t="str">
        <f ca="1">IFERROR(INDIRECT("'[2021_Ignition_Tracker_QC_File_20210528.xlsm]Ignition Tracker'!"&amp;ADDRESS(MATCH($A190,'[2]Ignition Tracker'!$A:$A,0),MATCH(HC$1,'[2]Ignition Tracker'!$1:$1,0))),"")</f>
        <v/>
      </c>
    </row>
    <row r="191" spans="1:211" s="269" customFormat="1" x14ac:dyDescent="0.35">
      <c r="A191" s="137">
        <v>511</v>
      </c>
      <c r="B191" s="339"/>
      <c r="C191" s="123" t="s">
        <v>1412</v>
      </c>
      <c r="D191" s="124">
        <v>44323</v>
      </c>
      <c r="E191" s="124">
        <v>44323</v>
      </c>
      <c r="F191" s="339"/>
      <c r="G191" s="125" t="s">
        <v>16677</v>
      </c>
      <c r="H191" s="266" t="s">
        <v>1375</v>
      </c>
      <c r="I191" s="123"/>
      <c r="J191" s="339"/>
      <c r="K191" s="355"/>
      <c r="L191" s="267"/>
      <c r="M191" s="354"/>
      <c r="N191" s="267" t="s">
        <v>19657</v>
      </c>
      <c r="O191" s="354"/>
      <c r="P191" s="354"/>
      <c r="Q191" s="267"/>
      <c r="R191" s="267"/>
      <c r="S191" s="267"/>
      <c r="T191" s="123"/>
      <c r="U191" s="124"/>
      <c r="V191" s="124"/>
      <c r="W191" s="123"/>
      <c r="X191" s="339"/>
      <c r="Y191" s="339"/>
      <c r="Z191" s="123"/>
      <c r="AA191" s="123"/>
      <c r="AB191" s="124"/>
      <c r="AC191" s="124"/>
      <c r="AD191" s="339"/>
      <c r="AE191" s="339"/>
      <c r="AF191" s="355"/>
      <c r="AG191" s="355"/>
      <c r="AH191" s="266" t="s">
        <v>1375</v>
      </c>
      <c r="AI191" s="124">
        <v>44322</v>
      </c>
      <c r="AJ191" s="252" t="s">
        <v>2988</v>
      </c>
      <c r="AK191" s="124">
        <v>44322</v>
      </c>
      <c r="AL191" s="252" t="s">
        <v>2988</v>
      </c>
      <c r="AM191" s="85" t="s">
        <v>28</v>
      </c>
      <c r="AN191" s="85" t="s">
        <v>26</v>
      </c>
      <c r="AO191" s="85" t="s">
        <v>25</v>
      </c>
      <c r="AP191" s="85" t="s">
        <v>16678</v>
      </c>
      <c r="AQ191" s="85" t="s">
        <v>16679</v>
      </c>
      <c r="AR191" s="85"/>
      <c r="AS191" s="335" t="s">
        <v>16680</v>
      </c>
      <c r="AT191" s="335"/>
      <c r="AU191" s="85"/>
      <c r="AV191" s="85"/>
      <c r="AW191" s="85"/>
      <c r="AX191" s="266" t="s">
        <v>1375</v>
      </c>
      <c r="AY191" s="85" t="s">
        <v>26</v>
      </c>
      <c r="AZ191" s="85" t="s">
        <v>26</v>
      </c>
      <c r="BA191" s="85" t="s">
        <v>26</v>
      </c>
      <c r="BB191" s="85" t="s">
        <v>26</v>
      </c>
      <c r="BC191" s="355"/>
      <c r="BD191" s="85" t="s">
        <v>33</v>
      </c>
      <c r="BE191" s="85" t="s">
        <v>4</v>
      </c>
      <c r="BF191" s="85"/>
      <c r="BG191" s="85"/>
      <c r="BH191" s="304" t="s">
        <v>18047</v>
      </c>
      <c r="BI191" s="364"/>
      <c r="BJ191" s="123"/>
      <c r="BK191" s="123"/>
      <c r="BL191" s="123"/>
      <c r="BM191" s="123" t="s">
        <v>32</v>
      </c>
      <c r="BN191" s="123"/>
      <c r="BO191" s="123"/>
      <c r="BP191" s="123"/>
      <c r="BQ191" s="4" t="s">
        <v>8</v>
      </c>
      <c r="BR191" s="123"/>
      <c r="BS191" s="123"/>
      <c r="BT191"/>
      <c r="BU191"/>
      <c r="BV191" s="266" t="s">
        <v>1375</v>
      </c>
      <c r="BW191" s="85" t="s">
        <v>1404</v>
      </c>
      <c r="BX191" s="372"/>
      <c r="BY191" s="372"/>
      <c r="BZ191" s="129" t="s">
        <v>200</v>
      </c>
      <c r="CA191" t="s">
        <v>4436</v>
      </c>
      <c r="CB191">
        <v>12000</v>
      </c>
      <c r="CC191" s="123"/>
      <c r="CD191" s="123" t="s">
        <v>16690</v>
      </c>
      <c r="CE191" s="123" t="s">
        <v>17</v>
      </c>
      <c r="CF191" s="123"/>
      <c r="CG191" s="123"/>
      <c r="CH191" s="123"/>
      <c r="CI191" s="123"/>
      <c r="CJ191" s="85" t="s">
        <v>26</v>
      </c>
      <c r="CK191" s="85" t="s">
        <v>26</v>
      </c>
      <c r="CL191" s="85"/>
      <c r="CM191" s="85"/>
      <c r="CN191" s="284" t="s">
        <v>16664</v>
      </c>
      <c r="CO191" s="155"/>
      <c r="CP191" s="155"/>
      <c r="CQ191" s="285"/>
      <c r="CR191" s="155"/>
      <c r="CS191" s="378"/>
      <c r="CT191" s="155"/>
      <c r="CU191" s="155"/>
      <c r="CV191" s="155"/>
      <c r="CW191" s="155"/>
      <c r="CX191" s="155"/>
      <c r="CY191" s="155"/>
      <c r="CZ191" s="155"/>
      <c r="DA191" s="155"/>
      <c r="DB191" s="155"/>
      <c r="DC191" s="155"/>
      <c r="DD191" s="155"/>
      <c r="DE191" s="155"/>
      <c r="DF191" s="155"/>
      <c r="DG191" s="155"/>
      <c r="DH191" s="284" t="s">
        <v>1375</v>
      </c>
      <c r="DI191" s="197" t="s">
        <v>124</v>
      </c>
      <c r="DJ191" s="4" t="s">
        <v>12790</v>
      </c>
      <c r="DK191" s="4" t="s">
        <v>2988</v>
      </c>
      <c r="DL191" s="127" t="s">
        <v>16613</v>
      </c>
      <c r="DM191" s="4" t="s">
        <v>16678</v>
      </c>
      <c r="DN191" s="4" t="s">
        <v>16680</v>
      </c>
      <c r="DO191" s="340"/>
      <c r="DP191" s="340"/>
      <c r="DQ191" s="4" t="s">
        <v>2078</v>
      </c>
      <c r="DR191" s="340"/>
      <c r="DS191" s="340"/>
      <c r="DT191" s="340"/>
      <c r="DU191" s="340"/>
      <c r="DV191" s="4">
        <v>182731102</v>
      </c>
      <c r="DW191" s="4" t="s">
        <v>16681</v>
      </c>
      <c r="DX191" s="4">
        <v>9002</v>
      </c>
      <c r="DY191" s="4">
        <v>1</v>
      </c>
      <c r="DZ191" s="348"/>
      <c r="EA191" s="4" t="s">
        <v>25</v>
      </c>
      <c r="EB191" s="4"/>
      <c r="EC191" s="4"/>
      <c r="ED191" s="340"/>
      <c r="EE191" s="340"/>
      <c r="EF191" s="340"/>
      <c r="EG191" s="348"/>
      <c r="EH191" s="348"/>
      <c r="EI191" s="4"/>
      <c r="EJ191" s="4" t="s">
        <v>26</v>
      </c>
      <c r="EK191" s="4" t="s">
        <v>25</v>
      </c>
      <c r="EL191" s="4"/>
      <c r="EM191" s="4" t="s">
        <v>1759</v>
      </c>
      <c r="EN191" s="4"/>
      <c r="EO191" s="4" t="s">
        <v>1862</v>
      </c>
      <c r="EP191" s="340"/>
      <c r="EQ191" s="4" t="s">
        <v>1863</v>
      </c>
      <c r="ER191" s="4"/>
      <c r="ES191" s="4" t="s">
        <v>4</v>
      </c>
      <c r="ET191" s="340"/>
      <c r="EU191" s="4" t="s">
        <v>115</v>
      </c>
      <c r="EV191" s="340"/>
      <c r="EW191" s="4" t="s">
        <v>1370</v>
      </c>
      <c r="EX191" s="340"/>
      <c r="EY191" s="4" t="s">
        <v>8</v>
      </c>
      <c r="EZ191" s="4"/>
      <c r="FA191" s="4" t="s">
        <v>25</v>
      </c>
      <c r="FB191" s="340"/>
      <c r="FC191" s="4" t="s">
        <v>1816</v>
      </c>
      <c r="FD191" s="340"/>
      <c r="FE191" s="4" t="s">
        <v>2023</v>
      </c>
      <c r="FF191" s="4" t="s">
        <v>1865</v>
      </c>
      <c r="FG191" s="4" t="s">
        <v>26</v>
      </c>
      <c r="FH191" s="4" t="s">
        <v>1375</v>
      </c>
      <c r="FI191" s="4" t="s">
        <v>1839</v>
      </c>
      <c r="FJ191" s="4" t="s">
        <v>2286</v>
      </c>
      <c r="FK191" s="4" t="s">
        <v>96</v>
      </c>
      <c r="FL191" t="s">
        <v>16682</v>
      </c>
      <c r="FM191" s="4" t="s">
        <v>16679</v>
      </c>
      <c r="FN191" s="4" t="s">
        <v>1839</v>
      </c>
      <c r="FO191" s="4" t="s">
        <v>1890</v>
      </c>
      <c r="FP191" s="4" t="s">
        <v>2116</v>
      </c>
      <c r="FQ191" s="4" t="s">
        <v>16683</v>
      </c>
      <c r="FR191" s="4" t="s">
        <v>1869</v>
      </c>
      <c r="FS191" s="4" t="s">
        <v>1870</v>
      </c>
      <c r="FT191" s="4" t="s">
        <v>1845</v>
      </c>
      <c r="FU191" s="4" t="s">
        <v>9</v>
      </c>
      <c r="FV191" t="s">
        <v>16684</v>
      </c>
      <c r="FW191" s="4" t="s">
        <v>1846</v>
      </c>
      <c r="FX191" s="4" t="s">
        <v>60</v>
      </c>
      <c r="FY191" s="4" t="s">
        <v>16678</v>
      </c>
      <c r="FZ191" s="4" t="s">
        <v>16593</v>
      </c>
      <c r="GA191" s="4" t="s">
        <v>1375</v>
      </c>
      <c r="GB191" s="4" t="s">
        <v>1375</v>
      </c>
      <c r="GC191" s="340"/>
      <c r="GD191" s="340"/>
      <c r="GE191" s="340"/>
      <c r="GF191" s="348"/>
      <c r="GG191" s="348"/>
      <c r="GH191" s="3" t="s">
        <v>1375</v>
      </c>
      <c r="GI191" s="4" t="s">
        <v>9</v>
      </c>
      <c r="GJ191" s="4" t="s">
        <v>1433</v>
      </c>
      <c r="GK191" s="4" t="s">
        <v>1375</v>
      </c>
      <c r="GL191" s="4" t="s">
        <v>9</v>
      </c>
      <c r="GM191" s="4" t="s">
        <v>1375</v>
      </c>
      <c r="GN191" s="4"/>
      <c r="GO191" s="340"/>
      <c r="GP191" s="4"/>
      <c r="GQ191" s="340"/>
      <c r="GR191" s="4"/>
      <c r="GS191" s="340"/>
      <c r="GT191" s="4"/>
      <c r="GU191" s="4"/>
      <c r="GV191" s="4"/>
      <c r="GW191" s="4"/>
      <c r="GX191" s="4"/>
      <c r="GY191"/>
      <c r="GZ191"/>
      <c r="HA191" s="4"/>
      <c r="HB191" s="4"/>
      <c r="HC191" s="4"/>
    </row>
    <row r="192" spans="1:211" s="269" customFormat="1" ht="58" x14ac:dyDescent="0.35">
      <c r="A192" s="137">
        <v>510</v>
      </c>
      <c r="B192" s="340"/>
      <c r="C192" s="4" t="s">
        <v>1412</v>
      </c>
      <c r="D192" s="291">
        <v>44333</v>
      </c>
      <c r="E192" s="291">
        <v>44333</v>
      </c>
      <c r="F192" s="340"/>
      <c r="G192" s="289" t="s">
        <v>16685</v>
      </c>
      <c r="H192" s="266" t="s">
        <v>1375</v>
      </c>
      <c r="I192" s="4" t="s">
        <v>25</v>
      </c>
      <c r="J192" s="340"/>
      <c r="K192" s="348"/>
      <c r="L192" s="285">
        <v>44333</v>
      </c>
      <c r="M192" s="358"/>
      <c r="N192" s="267" t="s">
        <v>19657</v>
      </c>
      <c r="O192" s="354"/>
      <c r="P192" s="354"/>
      <c r="Q192" s="285"/>
      <c r="R192" s="285"/>
      <c r="S192" s="285"/>
      <c r="T192" s="4"/>
      <c r="U192" s="291"/>
      <c r="V192" s="291"/>
      <c r="W192" s="4"/>
      <c r="X192" s="340"/>
      <c r="Y192" s="340"/>
      <c r="Z192" s="4"/>
      <c r="AA192" s="4" t="s">
        <v>25</v>
      </c>
      <c r="AB192" s="291">
        <v>44333</v>
      </c>
      <c r="AC192" s="291">
        <v>44334</v>
      </c>
      <c r="AD192" s="340"/>
      <c r="AE192" s="361"/>
      <c r="AF192" s="348"/>
      <c r="AG192" s="348"/>
      <c r="AH192" s="266" t="s">
        <v>1375</v>
      </c>
      <c r="AI192" s="291">
        <v>44322</v>
      </c>
      <c r="AJ192" s="292">
        <v>0.8305555555555556</v>
      </c>
      <c r="AK192" s="291">
        <v>44322</v>
      </c>
      <c r="AL192" s="292">
        <v>0.8305555555555556</v>
      </c>
      <c r="AM192" s="5" t="s">
        <v>28</v>
      </c>
      <c r="AN192" s="5" t="s">
        <v>26</v>
      </c>
      <c r="AO192" s="5" t="s">
        <v>26</v>
      </c>
      <c r="AP192" s="5" t="s">
        <v>17550</v>
      </c>
      <c r="AQ192" s="5" t="s">
        <v>17551</v>
      </c>
      <c r="AR192" s="5"/>
      <c r="AS192" s="337" t="s">
        <v>17552</v>
      </c>
      <c r="AT192" s="337" t="s">
        <v>17553</v>
      </c>
      <c r="AU192" s="5">
        <v>113045475</v>
      </c>
      <c r="AV192" s="5"/>
      <c r="AW192" s="5" t="s">
        <v>17554</v>
      </c>
      <c r="AX192" s="266" t="s">
        <v>1375</v>
      </c>
      <c r="AY192" s="5" t="s">
        <v>25</v>
      </c>
      <c r="AZ192" s="5" t="s">
        <v>25</v>
      </c>
      <c r="BA192" s="5" t="s">
        <v>25</v>
      </c>
      <c r="BB192" s="5" t="s">
        <v>25</v>
      </c>
      <c r="BC192" s="348"/>
      <c r="BD192" s="5" t="s">
        <v>27</v>
      </c>
      <c r="BE192" s="5" t="s">
        <v>4</v>
      </c>
      <c r="BF192" s="5" t="s">
        <v>34</v>
      </c>
      <c r="BG192" s="5" t="s">
        <v>34</v>
      </c>
      <c r="BH192" s="304" t="s">
        <v>18047</v>
      </c>
      <c r="BI192" s="364"/>
      <c r="BJ192" s="4"/>
      <c r="BK192" s="4"/>
      <c r="BL192" s="4"/>
      <c r="BM192" s="4" t="s">
        <v>102</v>
      </c>
      <c r="BN192" s="4" t="s">
        <v>1378</v>
      </c>
      <c r="BO192" s="4" t="s">
        <v>1398</v>
      </c>
      <c r="BP192" s="4" t="s">
        <v>25</v>
      </c>
      <c r="BQ192" s="4" t="s">
        <v>8</v>
      </c>
      <c r="BR192" s="4" t="s">
        <v>1477</v>
      </c>
      <c r="BS192" s="4" t="s">
        <v>1649</v>
      </c>
      <c r="BT192" t="s">
        <v>17555</v>
      </c>
      <c r="BU192" t="s">
        <v>17556</v>
      </c>
      <c r="BV192" s="266" t="s">
        <v>1375</v>
      </c>
      <c r="BW192" s="5" t="s">
        <v>1404</v>
      </c>
      <c r="BX192" s="373"/>
      <c r="BY192" s="373"/>
      <c r="BZ192" s="133" t="s">
        <v>200</v>
      </c>
      <c r="CA192" t="s">
        <v>16689</v>
      </c>
      <c r="CB192">
        <v>12000</v>
      </c>
      <c r="CC192" s="4"/>
      <c r="CD192" s="4" t="s">
        <v>16690</v>
      </c>
      <c r="CE192" s="123" t="s">
        <v>17</v>
      </c>
      <c r="CF192" s="4"/>
      <c r="CG192" s="4"/>
      <c r="CH192" s="123"/>
      <c r="CI192" s="4"/>
      <c r="CJ192" s="85" t="s">
        <v>26</v>
      </c>
      <c r="CK192" s="85" t="s">
        <v>26</v>
      </c>
      <c r="CL192" s="85"/>
      <c r="CM192" s="85"/>
      <c r="CN192" s="284" t="s">
        <v>16664</v>
      </c>
      <c r="CO192" s="155"/>
      <c r="CP192" s="155"/>
      <c r="CQ192" s="285"/>
      <c r="CR192" s="155"/>
      <c r="CS192" s="378"/>
      <c r="CT192" s="155"/>
      <c r="CU192" s="155"/>
      <c r="CV192" s="155"/>
      <c r="CW192" s="155"/>
      <c r="CX192" s="155"/>
      <c r="CY192" s="155"/>
      <c r="CZ192" s="155"/>
      <c r="DA192" s="155"/>
      <c r="DB192" s="155"/>
      <c r="DC192" s="155"/>
      <c r="DD192" s="155"/>
      <c r="DE192" s="155"/>
      <c r="DF192" s="155"/>
      <c r="DG192" s="155"/>
      <c r="DH192" s="284" t="s">
        <v>1375</v>
      </c>
      <c r="DI192" s="197" t="s">
        <v>124</v>
      </c>
      <c r="DJ192" s="4" t="s">
        <v>12790</v>
      </c>
      <c r="DK192" s="4" t="s">
        <v>16686</v>
      </c>
      <c r="DL192" s="127" t="s">
        <v>16613</v>
      </c>
      <c r="DM192" s="4"/>
      <c r="DN192" s="4">
        <v>4841709</v>
      </c>
      <c r="DO192" s="340"/>
      <c r="DP192" s="340"/>
      <c r="DQ192" s="4" t="s">
        <v>2078</v>
      </c>
      <c r="DR192" s="340"/>
      <c r="DS192" s="340"/>
      <c r="DT192" s="340"/>
      <c r="DU192" s="340"/>
      <c r="DV192" s="4"/>
      <c r="DW192" s="4" t="s">
        <v>16687</v>
      </c>
      <c r="DX192" s="4">
        <v>1030</v>
      </c>
      <c r="DY192" s="4"/>
      <c r="DZ192" s="348"/>
      <c r="EA192" s="4" t="s">
        <v>25</v>
      </c>
      <c r="EB192" s="4"/>
      <c r="EC192" s="4"/>
      <c r="ED192" s="340"/>
      <c r="EE192" s="340"/>
      <c r="EF192" s="340"/>
      <c r="EG192" s="348"/>
      <c r="EH192" s="348"/>
      <c r="EI192" s="4"/>
      <c r="EJ192" s="4" t="s">
        <v>26</v>
      </c>
      <c r="EK192" s="4" t="s">
        <v>25</v>
      </c>
      <c r="EL192" s="4" t="s">
        <v>25</v>
      </c>
      <c r="EM192" s="4" t="s">
        <v>1759</v>
      </c>
      <c r="EN192" s="4" t="s">
        <v>16688</v>
      </c>
      <c r="EO192" s="4" t="s">
        <v>1862</v>
      </c>
      <c r="EP192" s="340"/>
      <c r="EQ192" s="4" t="s">
        <v>1863</v>
      </c>
      <c r="ER192" s="4"/>
      <c r="ES192" s="4" t="s">
        <v>1888</v>
      </c>
      <c r="ET192" s="340"/>
      <c r="EU192" s="4" t="s">
        <v>115</v>
      </c>
      <c r="EV192" s="340"/>
      <c r="EW192" s="4" t="s">
        <v>1370</v>
      </c>
      <c r="EX192" s="340"/>
      <c r="EY192" s="4" t="s">
        <v>8</v>
      </c>
      <c r="EZ192" s="4"/>
      <c r="FA192" s="4" t="s">
        <v>26</v>
      </c>
      <c r="FB192" s="340"/>
      <c r="FC192" s="4"/>
      <c r="FD192" s="340"/>
      <c r="FE192" s="4"/>
      <c r="FF192" s="4"/>
      <c r="FG192" s="4"/>
      <c r="FH192" s="4" t="s">
        <v>3884</v>
      </c>
      <c r="FI192" s="4"/>
      <c r="FJ192" s="4"/>
      <c r="FK192" s="4"/>
      <c r="FL192"/>
      <c r="FM192" s="4"/>
      <c r="FN192" s="4"/>
      <c r="FO192" s="4"/>
      <c r="FP192" s="4"/>
      <c r="FQ192" s="4"/>
      <c r="FR192" s="4"/>
      <c r="FS192" s="4"/>
      <c r="FT192" s="4"/>
      <c r="FU192" s="4"/>
      <c r="FV192"/>
      <c r="FW192" s="4"/>
      <c r="FX192" s="4"/>
      <c r="FY192" s="4"/>
      <c r="FZ192" s="4"/>
      <c r="GA192" s="4"/>
      <c r="GB192" s="4"/>
      <c r="GC192" s="340"/>
      <c r="GD192" s="340"/>
      <c r="GE192" s="340"/>
      <c r="GF192" s="348"/>
      <c r="GG192" s="348"/>
      <c r="GH192" s="3"/>
      <c r="GI192" s="4"/>
      <c r="GJ192" s="4"/>
      <c r="GK192" s="4"/>
      <c r="GL192" s="4"/>
      <c r="GM192" s="4"/>
      <c r="GN192" s="4"/>
      <c r="GO192" s="340"/>
      <c r="GP192" s="4"/>
      <c r="GQ192" s="340"/>
      <c r="GR192" s="4"/>
      <c r="GS192" s="340"/>
      <c r="GT192" s="4"/>
      <c r="GU192" s="4"/>
      <c r="GV192" s="4"/>
      <c r="GW192" s="4"/>
      <c r="GX192" s="4"/>
      <c r="GY192"/>
      <c r="GZ192"/>
      <c r="HA192" s="4"/>
      <c r="HB192" s="4"/>
      <c r="HC192" s="4" t="str">
        <f ca="1">IFERROR(INDIRECT("'[2021_Ignition_Tracker_QC_File_20210520.xlsm]Ignition Tracker'!"&amp;ADDRESS(MATCH($A192,'[3]Ignition Tracker'!$A:$A,0),MATCH(HC$1,'[3]Ignition Tracker'!$1:$1,0))),"")</f>
        <v/>
      </c>
    </row>
    <row r="193" spans="1:211" s="269" customFormat="1" x14ac:dyDescent="0.35">
      <c r="A193" s="137">
        <v>509</v>
      </c>
      <c r="B193" s="339"/>
      <c r="C193" s="123" t="s">
        <v>1412</v>
      </c>
      <c r="D193" s="124">
        <v>44322</v>
      </c>
      <c r="E193" s="124">
        <v>44322</v>
      </c>
      <c r="F193" s="339"/>
      <c r="G193" s="125" t="s">
        <v>16612</v>
      </c>
      <c r="H193" s="266" t="s">
        <v>1375</v>
      </c>
      <c r="I193" s="123"/>
      <c r="J193" s="339"/>
      <c r="K193" s="355"/>
      <c r="L193" s="267"/>
      <c r="M193" s="354"/>
      <c r="N193" s="267" t="s">
        <v>19657</v>
      </c>
      <c r="O193" s="354"/>
      <c r="P193" s="354"/>
      <c r="Q193" s="267"/>
      <c r="R193" s="267"/>
      <c r="S193" s="267"/>
      <c r="T193" s="123"/>
      <c r="U193" s="124"/>
      <c r="V193" s="124"/>
      <c r="W193" s="123"/>
      <c r="X193" s="339"/>
      <c r="Y193" s="339"/>
      <c r="Z193" s="123"/>
      <c r="AA193" s="123"/>
      <c r="AB193" s="124"/>
      <c r="AC193" s="124"/>
      <c r="AD193" s="339"/>
      <c r="AE193" s="339"/>
      <c r="AF193" s="355"/>
      <c r="AG193" s="355"/>
      <c r="AH193" s="266" t="s">
        <v>1375</v>
      </c>
      <c r="AI193" s="124">
        <v>44322</v>
      </c>
      <c r="AJ193" s="252" t="s">
        <v>16614</v>
      </c>
      <c r="AK193" s="124"/>
      <c r="AL193" s="252"/>
      <c r="AM193" s="85" t="s">
        <v>28</v>
      </c>
      <c r="AN193" s="85" t="s">
        <v>26</v>
      </c>
      <c r="AO193" s="85" t="s">
        <v>26</v>
      </c>
      <c r="AP193" s="85"/>
      <c r="AQ193" s="85"/>
      <c r="AR193" s="85"/>
      <c r="AS193" s="335">
        <v>1961229830</v>
      </c>
      <c r="AT193" s="335"/>
      <c r="AU193" s="85"/>
      <c r="AV193" s="85"/>
      <c r="AW193" s="85"/>
      <c r="AX193" s="266" t="s">
        <v>1375</v>
      </c>
      <c r="AY193" s="85" t="s">
        <v>26</v>
      </c>
      <c r="AZ193" s="85" t="s">
        <v>26</v>
      </c>
      <c r="BA193" s="85" t="s">
        <v>26</v>
      </c>
      <c r="BB193" s="85" t="s">
        <v>26</v>
      </c>
      <c r="BC193" s="355"/>
      <c r="BD193" s="85" t="s">
        <v>33</v>
      </c>
      <c r="BE193" s="85" t="s">
        <v>16</v>
      </c>
      <c r="BF193" s="85"/>
      <c r="BG193" s="85"/>
      <c r="BH193" s="304" t="s">
        <v>18051</v>
      </c>
      <c r="BI193" s="364"/>
      <c r="BJ193" s="123"/>
      <c r="BK193" s="123"/>
      <c r="BL193" s="123"/>
      <c r="BM193" s="123" t="s">
        <v>106</v>
      </c>
      <c r="BN193" s="123"/>
      <c r="BO193" s="123"/>
      <c r="BP193" s="123"/>
      <c r="BQ193" s="4" t="s">
        <v>8</v>
      </c>
      <c r="BR193" s="123"/>
      <c r="BS193" s="123"/>
      <c r="BT193"/>
      <c r="BU193"/>
      <c r="BV193" s="266" t="s">
        <v>1375</v>
      </c>
      <c r="BW193" s="85" t="s">
        <v>1404</v>
      </c>
      <c r="BX193" s="372"/>
      <c r="BY193" s="372"/>
      <c r="BZ193" s="129" t="s">
        <v>156</v>
      </c>
      <c r="CA193" t="s">
        <v>16655</v>
      </c>
      <c r="CB193">
        <v>12000</v>
      </c>
      <c r="CC193" s="123"/>
      <c r="CD193" s="123" t="s">
        <v>1504</v>
      </c>
      <c r="CE193" s="123" t="s">
        <v>17</v>
      </c>
      <c r="CF193" s="123"/>
      <c r="CG193" s="123"/>
      <c r="CH193" s="123"/>
      <c r="CI193" s="123"/>
      <c r="CJ193" s="85" t="s">
        <v>26</v>
      </c>
      <c r="CK193" s="85" t="s">
        <v>26</v>
      </c>
      <c r="CL193" s="85"/>
      <c r="CM193" s="85"/>
      <c r="CN193" s="284" t="s">
        <v>16615</v>
      </c>
      <c r="CO193" s="155"/>
      <c r="CP193" s="155"/>
      <c r="CQ193" s="285"/>
      <c r="CR193" s="155"/>
      <c r="CS193" s="378"/>
      <c r="CT193" s="155"/>
      <c r="CU193" s="155"/>
      <c r="CV193" s="155"/>
      <c r="CW193" s="155"/>
      <c r="CX193" s="155"/>
      <c r="CY193" s="155"/>
      <c r="CZ193" s="155"/>
      <c r="DA193" s="155"/>
      <c r="DB193" s="155"/>
      <c r="DC193" s="155"/>
      <c r="DD193" s="155"/>
      <c r="DE193" s="155"/>
      <c r="DF193" s="155"/>
      <c r="DG193" s="155"/>
      <c r="DH193" s="284" t="s">
        <v>1375</v>
      </c>
      <c r="DI193" s="197" t="s">
        <v>125</v>
      </c>
      <c r="DJ193" s="4" t="s">
        <v>16616</v>
      </c>
      <c r="DK193" s="4" t="s">
        <v>16614</v>
      </c>
      <c r="DL193" s="127" t="s">
        <v>16613</v>
      </c>
      <c r="DM193" s="4"/>
      <c r="DN193" s="4">
        <v>1961229830</v>
      </c>
      <c r="DO193" s="340"/>
      <c r="DP193" s="340"/>
      <c r="DQ193" s="4" t="s">
        <v>16617</v>
      </c>
      <c r="DR193" s="340"/>
      <c r="DS193" s="340"/>
      <c r="DT193" s="340"/>
      <c r="DU193" s="340"/>
      <c r="DV193" s="4">
        <v>14161107</v>
      </c>
      <c r="DW193" s="4" t="s">
        <v>16618</v>
      </c>
      <c r="DX193" s="4">
        <v>1120</v>
      </c>
      <c r="DY193" s="4"/>
      <c r="DZ193" s="348"/>
      <c r="EA193" s="4" t="s">
        <v>25</v>
      </c>
      <c r="EB193" s="4"/>
      <c r="EC193" s="4"/>
      <c r="ED193" s="340"/>
      <c r="EE193" s="340"/>
      <c r="EF193" s="340"/>
      <c r="EG193" s="348"/>
      <c r="EH193" s="348"/>
      <c r="EI193" s="4"/>
      <c r="EJ193" s="4" t="s">
        <v>26</v>
      </c>
      <c r="EK193" s="4" t="s">
        <v>25</v>
      </c>
      <c r="EL193" s="4" t="s">
        <v>25</v>
      </c>
      <c r="EM193" s="4" t="s">
        <v>1759</v>
      </c>
      <c r="EN193" s="4"/>
      <c r="EO193" s="4" t="s">
        <v>1760</v>
      </c>
      <c r="EP193" s="340"/>
      <c r="EQ193" s="4" t="s">
        <v>1761</v>
      </c>
      <c r="ER193" s="4"/>
      <c r="ES193" s="4" t="s">
        <v>6</v>
      </c>
      <c r="ET193" s="340"/>
      <c r="EU193" s="4" t="s">
        <v>112</v>
      </c>
      <c r="EV193" s="340"/>
      <c r="EW193" s="4" t="s">
        <v>1807</v>
      </c>
      <c r="EX193" s="340"/>
      <c r="EY193" s="4" t="s">
        <v>8</v>
      </c>
      <c r="EZ193" s="4"/>
      <c r="FA193" s="4" t="s">
        <v>26</v>
      </c>
      <c r="FB193" s="340"/>
      <c r="FC193" s="4"/>
      <c r="FD193" s="340"/>
      <c r="FE193" s="4"/>
      <c r="FF193" s="4"/>
      <c r="FG193" s="4"/>
      <c r="FH193" s="4" t="s">
        <v>1375</v>
      </c>
      <c r="FI193" s="4"/>
      <c r="FJ193" s="4"/>
      <c r="FK193" s="4"/>
      <c r="FL193"/>
      <c r="FM193" s="4"/>
      <c r="FN193" s="4"/>
      <c r="FO193" s="4"/>
      <c r="FP193" s="4"/>
      <c r="FQ193" s="4"/>
      <c r="FR193" s="4"/>
      <c r="FS193" s="4"/>
      <c r="FT193" s="4"/>
      <c r="FU193" s="4"/>
      <c r="FV193"/>
      <c r="FW193" s="4"/>
      <c r="FX193" s="4"/>
      <c r="FY193" s="4"/>
      <c r="FZ193" s="4"/>
      <c r="GA193" s="4"/>
      <c r="GB193" s="4"/>
      <c r="GC193" s="340"/>
      <c r="GD193" s="340"/>
      <c r="GE193" s="340"/>
      <c r="GF193" s="348"/>
      <c r="GG193" s="348"/>
      <c r="GH193" s="3"/>
      <c r="GI193" s="4"/>
      <c r="GJ193" s="4"/>
      <c r="GK193" s="4"/>
      <c r="GL193" s="4"/>
      <c r="GM193" s="4"/>
      <c r="GN193" s="4"/>
      <c r="GO193" s="340"/>
      <c r="GP193" s="4"/>
      <c r="GQ193" s="340"/>
      <c r="GR193" s="4"/>
      <c r="GS193" s="340"/>
      <c r="GT193" s="4"/>
      <c r="GU193" s="4"/>
      <c r="GV193" s="4"/>
      <c r="GW193" s="4"/>
      <c r="GX193" s="4"/>
      <c r="GY193"/>
      <c r="GZ193"/>
      <c r="HA193" s="4"/>
      <c r="HB193" s="4"/>
      <c r="HC193" s="4"/>
    </row>
    <row r="194" spans="1:211" s="269" customFormat="1" x14ac:dyDescent="0.35">
      <c r="A194" s="137">
        <v>508</v>
      </c>
      <c r="B194" s="339"/>
      <c r="C194" s="123" t="s">
        <v>1412</v>
      </c>
      <c r="D194" s="124">
        <v>44326</v>
      </c>
      <c r="E194" s="124">
        <v>44326</v>
      </c>
      <c r="F194" s="340"/>
      <c r="G194" s="125" t="s">
        <v>16619</v>
      </c>
      <c r="H194" s="266" t="s">
        <v>1375</v>
      </c>
      <c r="I194" s="123" t="s">
        <v>25</v>
      </c>
      <c r="J194" s="339"/>
      <c r="K194" s="355"/>
      <c r="L194" s="267"/>
      <c r="M194" s="354"/>
      <c r="N194" s="267" t="s">
        <v>19657</v>
      </c>
      <c r="O194" s="354"/>
      <c r="P194" s="354"/>
      <c r="Q194" s="267"/>
      <c r="R194" s="267"/>
      <c r="S194" s="267"/>
      <c r="T194" s="123"/>
      <c r="U194" s="124"/>
      <c r="V194" s="124"/>
      <c r="W194" s="123"/>
      <c r="X194" s="339"/>
      <c r="Y194" s="339"/>
      <c r="Z194" s="123"/>
      <c r="AA194" s="123"/>
      <c r="AB194" s="124"/>
      <c r="AC194" s="124"/>
      <c r="AD194" s="339"/>
      <c r="AE194" s="339"/>
      <c r="AF194" s="355"/>
      <c r="AG194" s="355"/>
      <c r="AH194" s="266" t="s">
        <v>1375</v>
      </c>
      <c r="AI194" s="124">
        <v>44322</v>
      </c>
      <c r="AJ194" s="252">
        <v>0.55902777777777779</v>
      </c>
      <c r="AK194" s="124">
        <v>44322</v>
      </c>
      <c r="AL194" s="252">
        <v>0.55902777777777779</v>
      </c>
      <c r="AM194" s="85" t="s">
        <v>28</v>
      </c>
      <c r="AN194" s="85" t="s">
        <v>26</v>
      </c>
      <c r="AO194" s="85" t="s">
        <v>26</v>
      </c>
      <c r="AP194" s="85" t="s">
        <v>16986</v>
      </c>
      <c r="AQ194" s="85" t="s">
        <v>16621</v>
      </c>
      <c r="AR194" s="85"/>
      <c r="AS194" s="335" t="s">
        <v>16622</v>
      </c>
      <c r="AT194" s="335">
        <v>120945749</v>
      </c>
      <c r="AU194" s="85"/>
      <c r="AV194" s="85"/>
      <c r="AW194" s="85"/>
      <c r="AX194" s="266" t="s">
        <v>1375</v>
      </c>
      <c r="AY194" s="85" t="s">
        <v>26</v>
      </c>
      <c r="AZ194" s="85" t="s">
        <v>25</v>
      </c>
      <c r="BA194" s="85" t="s">
        <v>25</v>
      </c>
      <c r="BB194" s="85" t="s">
        <v>26</v>
      </c>
      <c r="BC194" s="355"/>
      <c r="BD194" s="85" t="s">
        <v>27</v>
      </c>
      <c r="BE194" s="85" t="s">
        <v>13</v>
      </c>
      <c r="BF194" s="85" t="s">
        <v>34</v>
      </c>
      <c r="BG194" s="85" t="s">
        <v>34</v>
      </c>
      <c r="BH194" s="304" t="s">
        <v>18049</v>
      </c>
      <c r="BI194" s="364"/>
      <c r="BJ194" s="123"/>
      <c r="BK194" s="123"/>
      <c r="BL194" s="123"/>
      <c r="BM194" s="123" t="s">
        <v>102</v>
      </c>
      <c r="BN194" s="123" t="s">
        <v>1378</v>
      </c>
      <c r="BO194" s="123" t="s">
        <v>1399</v>
      </c>
      <c r="BP194" s="123" t="s">
        <v>25</v>
      </c>
      <c r="BQ194" s="4" t="s">
        <v>8</v>
      </c>
      <c r="BR194" s="123" t="s">
        <v>1477</v>
      </c>
      <c r="BS194" s="123" t="s">
        <v>1603</v>
      </c>
      <c r="BT194" t="s">
        <v>1406</v>
      </c>
      <c r="BU194" t="s">
        <v>16987</v>
      </c>
      <c r="BV194" s="266" t="s">
        <v>1375</v>
      </c>
      <c r="BW194" s="85" t="s">
        <v>1404</v>
      </c>
      <c r="BX194" s="372"/>
      <c r="BY194" s="372"/>
      <c r="BZ194" s="129" t="s">
        <v>54</v>
      </c>
      <c r="CA194" t="s">
        <v>16623</v>
      </c>
      <c r="CB194">
        <v>12000</v>
      </c>
      <c r="CC194" s="123"/>
      <c r="CD194" s="123" t="s">
        <v>18</v>
      </c>
      <c r="CE194" s="123" t="s">
        <v>17</v>
      </c>
      <c r="CF194" s="123"/>
      <c r="CG194" s="123"/>
      <c r="CH194" s="123"/>
      <c r="CI194" s="123"/>
      <c r="CJ194" s="85" t="s">
        <v>26</v>
      </c>
      <c r="CK194" s="85" t="s">
        <v>26</v>
      </c>
      <c r="CL194" s="85"/>
      <c r="CM194" s="85"/>
      <c r="CN194" s="284" t="s">
        <v>16615</v>
      </c>
      <c r="CO194" s="155"/>
      <c r="CP194" s="155"/>
      <c r="CQ194" s="285"/>
      <c r="CR194" s="155"/>
      <c r="CS194" s="378"/>
      <c r="CT194" s="155"/>
      <c r="CU194" s="155"/>
      <c r="CV194" s="155"/>
      <c r="CW194" s="155"/>
      <c r="CX194" s="155"/>
      <c r="CY194" s="155"/>
      <c r="CZ194" s="155"/>
      <c r="DA194" s="155"/>
      <c r="DB194" s="155"/>
      <c r="DC194" s="155"/>
      <c r="DD194" s="155"/>
      <c r="DE194" s="155"/>
      <c r="DF194" s="155"/>
      <c r="DG194" s="155"/>
      <c r="DH194" s="284" t="s">
        <v>1375</v>
      </c>
      <c r="DI194" s="197" t="s">
        <v>119</v>
      </c>
      <c r="DJ194" s="4" t="s">
        <v>16251</v>
      </c>
      <c r="DK194" s="4" t="s">
        <v>1790</v>
      </c>
      <c r="DL194" s="127" t="s">
        <v>16613</v>
      </c>
      <c r="DM194" s="4" t="s">
        <v>16620</v>
      </c>
      <c r="DN194" s="4" t="s">
        <v>16622</v>
      </c>
      <c r="DO194" s="340"/>
      <c r="DP194" s="340"/>
      <c r="DQ194" s="4" t="s">
        <v>119</v>
      </c>
      <c r="DR194" s="340"/>
      <c r="DS194" s="340"/>
      <c r="DT194" s="340"/>
      <c r="DU194" s="340"/>
      <c r="DV194" s="4">
        <v>253921101</v>
      </c>
      <c r="DW194" s="4" t="s">
        <v>16624</v>
      </c>
      <c r="DX194" s="4">
        <v>9002</v>
      </c>
      <c r="DY194" s="4">
        <v>1</v>
      </c>
      <c r="DZ194" s="348"/>
      <c r="EA194" s="4" t="s">
        <v>25</v>
      </c>
      <c r="EB194" s="4">
        <v>4</v>
      </c>
      <c r="EC194" s="4" t="s">
        <v>1887</v>
      </c>
      <c r="ED194" s="340"/>
      <c r="EE194" s="340"/>
      <c r="EF194" s="340"/>
      <c r="EG194" s="348"/>
      <c r="EH194" s="348"/>
      <c r="EI194" s="4"/>
      <c r="EJ194" s="4" t="s">
        <v>26</v>
      </c>
      <c r="EK194" s="4" t="s">
        <v>25</v>
      </c>
      <c r="EL194" s="4"/>
      <c r="EM194" s="4" t="s">
        <v>1759</v>
      </c>
      <c r="EN194" s="4" t="s">
        <v>16625</v>
      </c>
      <c r="EO194" s="4" t="s">
        <v>1862</v>
      </c>
      <c r="EP194" s="340"/>
      <c r="EQ194" s="4" t="s">
        <v>1761</v>
      </c>
      <c r="ER194" s="4" t="s">
        <v>16626</v>
      </c>
      <c r="ES194" s="4" t="s">
        <v>1888</v>
      </c>
      <c r="ET194" s="340"/>
      <c r="EU194" s="4" t="s">
        <v>113</v>
      </c>
      <c r="EV194" s="340"/>
      <c r="EW194" s="4" t="s">
        <v>18</v>
      </c>
      <c r="EX194" s="340"/>
      <c r="EY194" s="4" t="s">
        <v>8</v>
      </c>
      <c r="EZ194" s="4"/>
      <c r="FA194" s="4" t="s">
        <v>26</v>
      </c>
      <c r="FB194" s="340"/>
      <c r="FC194" s="4" t="s">
        <v>1807</v>
      </c>
      <c r="FD194" s="340"/>
      <c r="FE194" s="4" t="s">
        <v>2023</v>
      </c>
      <c r="FF194" s="4" t="s">
        <v>2408</v>
      </c>
      <c r="FG194" s="4" t="s">
        <v>26</v>
      </c>
      <c r="FH194" s="4" t="s">
        <v>1375</v>
      </c>
      <c r="FI194" s="4" t="s">
        <v>1839</v>
      </c>
      <c r="FJ194" s="4" t="s">
        <v>54</v>
      </c>
      <c r="FK194" s="4" t="s">
        <v>54</v>
      </c>
      <c r="FL194" t="s">
        <v>16627</v>
      </c>
      <c r="FM194" s="4" t="s">
        <v>16621</v>
      </c>
      <c r="FN194" s="4" t="s">
        <v>1839</v>
      </c>
      <c r="FO194" s="4" t="s">
        <v>1890</v>
      </c>
      <c r="FP194" s="4" t="s">
        <v>2004</v>
      </c>
      <c r="FQ194" s="4" t="s">
        <v>16628</v>
      </c>
      <c r="FR194" s="4" t="s">
        <v>1434</v>
      </c>
      <c r="FS194" s="4" t="s">
        <v>1870</v>
      </c>
      <c r="FT194" s="4" t="s">
        <v>1845</v>
      </c>
      <c r="FU194" s="4" t="s">
        <v>9</v>
      </c>
      <c r="FV194" t="s">
        <v>16629</v>
      </c>
      <c r="FW194" s="4" t="s">
        <v>1846</v>
      </c>
      <c r="FX194" s="4" t="s">
        <v>60</v>
      </c>
      <c r="FY194" s="4" t="s">
        <v>16620</v>
      </c>
      <c r="FZ194" s="4" t="s">
        <v>16630</v>
      </c>
      <c r="GA194" s="4" t="s">
        <v>1375</v>
      </c>
      <c r="GB194" s="4" t="s">
        <v>1375</v>
      </c>
      <c r="GC194" s="340"/>
      <c r="GD194" s="340"/>
      <c r="GE194" s="340"/>
      <c r="GF194" s="348"/>
      <c r="GG194" s="348"/>
      <c r="GH194" s="3" t="s">
        <v>1375</v>
      </c>
      <c r="GI194" s="4" t="s">
        <v>9</v>
      </c>
      <c r="GJ194" s="4" t="s">
        <v>1433</v>
      </c>
      <c r="GK194" s="4" t="s">
        <v>1375</v>
      </c>
      <c r="GL194" s="4" t="s">
        <v>9</v>
      </c>
      <c r="GM194" s="4" t="s">
        <v>1375</v>
      </c>
      <c r="GN194" s="4"/>
      <c r="GO194" s="340"/>
      <c r="GP194" s="4"/>
      <c r="GQ194" s="340"/>
      <c r="GR194" s="4"/>
      <c r="GS194" s="340"/>
      <c r="GT194" s="4"/>
      <c r="GU194" s="4"/>
      <c r="GV194" s="4"/>
      <c r="GW194" s="4"/>
      <c r="GX194" s="4"/>
      <c r="GY194"/>
      <c r="GZ194"/>
      <c r="HA194" s="4"/>
      <c r="HB194" s="4"/>
      <c r="HC194" s="4"/>
    </row>
    <row r="195" spans="1:211" s="269" customFormat="1" x14ac:dyDescent="0.35">
      <c r="A195" s="137">
        <v>507</v>
      </c>
      <c r="B195" s="339"/>
      <c r="C195" s="123" t="s">
        <v>1412</v>
      </c>
      <c r="D195" s="124">
        <v>44322</v>
      </c>
      <c r="E195" s="124">
        <v>44322</v>
      </c>
      <c r="F195" s="339"/>
      <c r="G195" s="125" t="s">
        <v>16631</v>
      </c>
      <c r="H195" s="266" t="s">
        <v>1375</v>
      </c>
      <c r="I195" s="123"/>
      <c r="J195" s="339"/>
      <c r="K195" s="355"/>
      <c r="L195" s="267"/>
      <c r="M195" s="354"/>
      <c r="N195" s="267" t="s">
        <v>19657</v>
      </c>
      <c r="O195" s="354"/>
      <c r="P195" s="354"/>
      <c r="Q195" s="267"/>
      <c r="R195" s="267"/>
      <c r="S195" s="267"/>
      <c r="T195" s="123"/>
      <c r="U195" s="124"/>
      <c r="V195" s="124"/>
      <c r="W195" s="123"/>
      <c r="X195" s="339"/>
      <c r="Y195" s="339"/>
      <c r="Z195" s="123"/>
      <c r="AA195" s="123"/>
      <c r="AB195" s="124"/>
      <c r="AC195" s="124"/>
      <c r="AD195" s="339"/>
      <c r="AE195" s="339"/>
      <c r="AF195" s="355"/>
      <c r="AG195" s="355"/>
      <c r="AH195" s="266" t="s">
        <v>1375</v>
      </c>
      <c r="AI195" s="124">
        <v>44322</v>
      </c>
      <c r="AJ195" s="252" t="s">
        <v>16632</v>
      </c>
      <c r="AK195" s="124"/>
      <c r="AL195" s="252"/>
      <c r="AM195" s="85" t="s">
        <v>28</v>
      </c>
      <c r="AN195" s="85" t="s">
        <v>26</v>
      </c>
      <c r="AO195" s="85" t="s">
        <v>26</v>
      </c>
      <c r="AP195" s="85"/>
      <c r="AQ195" s="85"/>
      <c r="AR195" s="85"/>
      <c r="AS195" s="335">
        <v>7558278026</v>
      </c>
      <c r="AT195" s="335"/>
      <c r="AU195" s="85"/>
      <c r="AV195" s="85"/>
      <c r="AW195" s="85"/>
      <c r="AX195" s="266" t="s">
        <v>1375</v>
      </c>
      <c r="AY195" s="85" t="s">
        <v>26</v>
      </c>
      <c r="AZ195" s="85" t="s">
        <v>26</v>
      </c>
      <c r="BA195" s="85" t="s">
        <v>26</v>
      </c>
      <c r="BB195" s="85" t="s">
        <v>26</v>
      </c>
      <c r="BC195" s="355"/>
      <c r="BD195" s="85" t="s">
        <v>33</v>
      </c>
      <c r="BE195" s="85" t="s">
        <v>16</v>
      </c>
      <c r="BF195" s="85"/>
      <c r="BG195" s="85"/>
      <c r="BH195" s="304" t="s">
        <v>18051</v>
      </c>
      <c r="BI195" s="364"/>
      <c r="BJ195" s="123"/>
      <c r="BK195" s="123"/>
      <c r="BL195" s="123"/>
      <c r="BM195" s="123" t="s">
        <v>106</v>
      </c>
      <c r="BN195" s="123"/>
      <c r="BO195" s="123"/>
      <c r="BP195" s="123"/>
      <c r="BQ195" s="4" t="s">
        <v>8</v>
      </c>
      <c r="BR195" s="123"/>
      <c r="BS195" s="123"/>
      <c r="BT195"/>
      <c r="BU195"/>
      <c r="BV195" s="266" t="s">
        <v>1375</v>
      </c>
      <c r="BW195" s="85" t="s">
        <v>1404</v>
      </c>
      <c r="BX195" s="372"/>
      <c r="BY195" s="372"/>
      <c r="BZ195" s="129" t="s">
        <v>75</v>
      </c>
      <c r="CA195" t="s">
        <v>3225</v>
      </c>
      <c r="CB195">
        <v>12000</v>
      </c>
      <c r="CC195" s="123"/>
      <c r="CD195" s="123" t="s">
        <v>6</v>
      </c>
      <c r="CE195" s="123" t="s">
        <v>17</v>
      </c>
      <c r="CF195" s="123"/>
      <c r="CG195" s="123"/>
      <c r="CH195" s="123"/>
      <c r="CI195" s="123"/>
      <c r="CJ195" s="85" t="s">
        <v>26</v>
      </c>
      <c r="CK195" s="85" t="s">
        <v>26</v>
      </c>
      <c r="CL195" s="85"/>
      <c r="CM195" s="85"/>
      <c r="CN195" s="284" t="s">
        <v>16615</v>
      </c>
      <c r="CO195" s="155"/>
      <c r="CP195" s="155"/>
      <c r="CQ195" s="285"/>
      <c r="CR195" s="155"/>
      <c r="CS195" s="378"/>
      <c r="CT195" s="155"/>
      <c r="CU195" s="155"/>
      <c r="CV195" s="155"/>
      <c r="CW195" s="155"/>
      <c r="CX195" s="155"/>
      <c r="CY195" s="155"/>
      <c r="CZ195" s="155"/>
      <c r="DA195" s="155"/>
      <c r="DB195" s="155"/>
      <c r="DC195" s="155"/>
      <c r="DD195" s="155"/>
      <c r="DE195" s="155"/>
      <c r="DF195" s="155"/>
      <c r="DG195" s="155"/>
      <c r="DH195" s="284" t="s">
        <v>1375</v>
      </c>
      <c r="DI195" s="197" t="s">
        <v>123</v>
      </c>
      <c r="DJ195" s="4" t="s">
        <v>3198</v>
      </c>
      <c r="DK195" s="4" t="s">
        <v>16632</v>
      </c>
      <c r="DL195" s="127" t="s">
        <v>16613</v>
      </c>
      <c r="DM195" s="4"/>
      <c r="DN195" s="4">
        <v>7558278026</v>
      </c>
      <c r="DO195" s="340"/>
      <c r="DP195" s="340"/>
      <c r="DQ195" s="4" t="s">
        <v>3199</v>
      </c>
      <c r="DR195" s="340"/>
      <c r="DS195" s="340"/>
      <c r="DT195" s="340"/>
      <c r="DU195" s="340"/>
      <c r="DV195" s="4">
        <v>252091104</v>
      </c>
      <c r="DW195" s="4" t="s">
        <v>16633</v>
      </c>
      <c r="DX195" s="4">
        <v>2640</v>
      </c>
      <c r="DY195" s="4">
        <v>1</v>
      </c>
      <c r="DZ195" s="348"/>
      <c r="EA195" s="4" t="s">
        <v>25</v>
      </c>
      <c r="EB195" s="4"/>
      <c r="EC195" s="4"/>
      <c r="ED195" s="340"/>
      <c r="EE195" s="340"/>
      <c r="EF195" s="340"/>
      <c r="EG195" s="348"/>
      <c r="EH195" s="348"/>
      <c r="EI195" s="4"/>
      <c r="EJ195" s="4" t="s">
        <v>26</v>
      </c>
      <c r="EK195" s="4" t="s">
        <v>25</v>
      </c>
      <c r="EL195" s="4" t="s">
        <v>26</v>
      </c>
      <c r="EM195" s="4" t="s">
        <v>1759</v>
      </c>
      <c r="EN195" s="4"/>
      <c r="EO195" s="4" t="s">
        <v>1760</v>
      </c>
      <c r="EP195" s="340"/>
      <c r="EQ195" s="4" t="s">
        <v>1836</v>
      </c>
      <c r="ER195" s="4" t="s">
        <v>16634</v>
      </c>
      <c r="ES195" s="4" t="s">
        <v>1956</v>
      </c>
      <c r="ET195" s="340"/>
      <c r="EU195" s="4" t="s">
        <v>112</v>
      </c>
      <c r="EV195" s="340"/>
      <c r="EW195" s="4" t="s">
        <v>1370</v>
      </c>
      <c r="EX195" s="340"/>
      <c r="EY195" s="4" t="s">
        <v>8</v>
      </c>
      <c r="EZ195" s="4"/>
      <c r="FA195" s="4" t="s">
        <v>26</v>
      </c>
      <c r="FB195" s="340"/>
      <c r="FC195" s="4"/>
      <c r="FD195" s="340"/>
      <c r="FE195" s="4"/>
      <c r="FF195" s="4"/>
      <c r="FG195" s="4"/>
      <c r="FH195" s="4" t="s">
        <v>1375</v>
      </c>
      <c r="FI195" s="4"/>
      <c r="FJ195" s="4"/>
      <c r="FK195" s="4"/>
      <c r="FL195"/>
      <c r="FM195" s="4"/>
      <c r="FN195" s="4"/>
      <c r="FO195" s="4"/>
      <c r="FP195" s="4"/>
      <c r="FQ195" s="4"/>
      <c r="FR195" s="4"/>
      <c r="FS195" s="4"/>
      <c r="FT195" s="4"/>
      <c r="FU195" s="4"/>
      <c r="FV195"/>
      <c r="FW195" s="4"/>
      <c r="FX195" s="4"/>
      <c r="FY195" s="4"/>
      <c r="FZ195" s="4"/>
      <c r="GA195" s="4"/>
      <c r="GB195" s="4"/>
      <c r="GC195" s="340"/>
      <c r="GD195" s="340"/>
      <c r="GE195" s="340"/>
      <c r="GF195" s="348"/>
      <c r="GG195" s="348"/>
      <c r="GH195" s="3"/>
      <c r="GI195" s="4"/>
      <c r="GJ195" s="4"/>
      <c r="GK195" s="4"/>
      <c r="GL195" s="4"/>
      <c r="GM195" s="4"/>
      <c r="GN195" s="4"/>
      <c r="GO195" s="340"/>
      <c r="GP195" s="4"/>
      <c r="GQ195" s="340"/>
      <c r="GR195" s="4"/>
      <c r="GS195" s="340"/>
      <c r="GT195" s="4"/>
      <c r="GU195" s="4"/>
      <c r="GV195" s="4"/>
      <c r="GW195" s="4"/>
      <c r="GX195" s="4"/>
      <c r="GY195"/>
      <c r="GZ195"/>
      <c r="HA195" s="4"/>
      <c r="HB195" s="4"/>
      <c r="HC195" s="4"/>
    </row>
    <row r="196" spans="1:211" s="269" customFormat="1" x14ac:dyDescent="0.35">
      <c r="A196" s="137">
        <v>506</v>
      </c>
      <c r="B196" s="339"/>
      <c r="C196" s="123" t="s">
        <v>1412</v>
      </c>
      <c r="D196" s="124">
        <v>44322</v>
      </c>
      <c r="E196" s="124">
        <v>44322</v>
      </c>
      <c r="F196" s="339"/>
      <c r="G196" s="125" t="s">
        <v>16635</v>
      </c>
      <c r="H196" s="266" t="s">
        <v>1375</v>
      </c>
      <c r="I196" s="123"/>
      <c r="J196" s="339"/>
      <c r="K196" s="355"/>
      <c r="L196" s="267"/>
      <c r="M196" s="354"/>
      <c r="N196" s="267" t="s">
        <v>19657</v>
      </c>
      <c r="O196" s="354"/>
      <c r="P196" s="354"/>
      <c r="Q196" s="267"/>
      <c r="R196" s="267"/>
      <c r="S196" s="267"/>
      <c r="T196" s="123"/>
      <c r="U196" s="124"/>
      <c r="V196" s="124"/>
      <c r="W196" s="123"/>
      <c r="X196" s="339"/>
      <c r="Y196" s="339"/>
      <c r="Z196" s="123"/>
      <c r="AA196" s="123"/>
      <c r="AB196" s="124"/>
      <c r="AC196" s="124"/>
      <c r="AD196" s="339"/>
      <c r="AE196" s="339"/>
      <c r="AF196" s="355"/>
      <c r="AG196" s="355"/>
      <c r="AH196" s="266" t="s">
        <v>1375</v>
      </c>
      <c r="AI196" s="124">
        <v>44322</v>
      </c>
      <c r="AJ196" s="252" t="s">
        <v>16636</v>
      </c>
      <c r="AK196" s="124"/>
      <c r="AL196" s="252"/>
      <c r="AM196" s="85" t="s">
        <v>28</v>
      </c>
      <c r="AN196" s="85" t="s">
        <v>26</v>
      </c>
      <c r="AO196" s="85" t="s">
        <v>26</v>
      </c>
      <c r="AP196" s="85"/>
      <c r="AQ196" s="85"/>
      <c r="AR196" s="85"/>
      <c r="AS196" s="335">
        <v>3477298676</v>
      </c>
      <c r="AT196" s="335"/>
      <c r="AU196" s="85"/>
      <c r="AV196" s="85"/>
      <c r="AW196" s="85"/>
      <c r="AX196" s="266" t="s">
        <v>1375</v>
      </c>
      <c r="AY196" s="85" t="s">
        <v>26</v>
      </c>
      <c r="AZ196" s="85" t="s">
        <v>26</v>
      </c>
      <c r="BA196" s="85" t="s">
        <v>26</v>
      </c>
      <c r="BB196" s="85" t="s">
        <v>26</v>
      </c>
      <c r="BC196" s="355"/>
      <c r="BD196" s="85" t="s">
        <v>33</v>
      </c>
      <c r="BE196" s="85" t="s">
        <v>16</v>
      </c>
      <c r="BF196" s="85"/>
      <c r="BG196" s="85"/>
      <c r="BH196" s="304" t="s">
        <v>18051</v>
      </c>
      <c r="BI196" s="364"/>
      <c r="BJ196" s="123"/>
      <c r="BK196" s="123"/>
      <c r="BL196" s="123"/>
      <c r="BM196" s="123" t="s">
        <v>106</v>
      </c>
      <c r="BN196" s="123"/>
      <c r="BO196" s="123"/>
      <c r="BP196" s="123"/>
      <c r="BQ196" s="4" t="s">
        <v>8</v>
      </c>
      <c r="BR196" s="123"/>
      <c r="BS196" s="123"/>
      <c r="BT196"/>
      <c r="BU196"/>
      <c r="BV196" s="266" t="s">
        <v>1375</v>
      </c>
      <c r="BW196" s="85" t="s">
        <v>1404</v>
      </c>
      <c r="BX196" s="372"/>
      <c r="BY196" s="372"/>
      <c r="BZ196" s="129" t="s">
        <v>58</v>
      </c>
      <c r="CA196" t="s">
        <v>3409</v>
      </c>
      <c r="CB196">
        <v>12000</v>
      </c>
      <c r="CC196" s="123"/>
      <c r="CD196" s="123" t="s">
        <v>16654</v>
      </c>
      <c r="CE196" s="123" t="s">
        <v>1450</v>
      </c>
      <c r="CF196" s="123"/>
      <c r="CG196" s="123"/>
      <c r="CH196" s="123">
        <v>305</v>
      </c>
      <c r="CI196" s="123"/>
      <c r="CJ196" s="85" t="s">
        <v>26</v>
      </c>
      <c r="CK196" s="85" t="s">
        <v>26</v>
      </c>
      <c r="CL196" s="85"/>
      <c r="CM196" s="85"/>
      <c r="CN196" s="284" t="s">
        <v>16615</v>
      </c>
      <c r="CO196" s="155"/>
      <c r="CP196" s="155"/>
      <c r="CQ196" s="285"/>
      <c r="CR196" s="155"/>
      <c r="CS196" s="378"/>
      <c r="CT196" s="155"/>
      <c r="CU196" s="155"/>
      <c r="CV196" s="155"/>
      <c r="CW196" s="155"/>
      <c r="CX196" s="155"/>
      <c r="CY196" s="155"/>
      <c r="CZ196" s="155"/>
      <c r="DA196" s="155"/>
      <c r="DB196" s="155"/>
      <c r="DC196" s="155"/>
      <c r="DD196" s="155"/>
      <c r="DE196" s="155"/>
      <c r="DF196" s="155"/>
      <c r="DG196" s="155"/>
      <c r="DH196" s="284" t="s">
        <v>1375</v>
      </c>
      <c r="DI196" s="197" t="s">
        <v>128</v>
      </c>
      <c r="DJ196" s="4" t="s">
        <v>16637</v>
      </c>
      <c r="DK196" s="4" t="s">
        <v>16636</v>
      </c>
      <c r="DL196" s="127" t="s">
        <v>16613</v>
      </c>
      <c r="DM196" s="4"/>
      <c r="DN196" s="4">
        <v>3477298676</v>
      </c>
      <c r="DO196" s="340"/>
      <c r="DP196" s="340"/>
      <c r="DQ196" s="4" t="s">
        <v>3407</v>
      </c>
      <c r="DR196" s="340"/>
      <c r="DS196" s="340"/>
      <c r="DT196" s="340"/>
      <c r="DU196" s="340"/>
      <c r="DV196" s="4">
        <v>152261105</v>
      </c>
      <c r="DW196" s="4" t="s">
        <v>16638</v>
      </c>
      <c r="DX196" s="4">
        <v>1121</v>
      </c>
      <c r="DY196" s="4"/>
      <c r="DZ196" s="348"/>
      <c r="EA196" s="4" t="s">
        <v>25</v>
      </c>
      <c r="EB196" s="4"/>
      <c r="EC196" s="4"/>
      <c r="ED196" s="340"/>
      <c r="EE196" s="340"/>
      <c r="EF196" s="340"/>
      <c r="EG196" s="348"/>
      <c r="EH196" s="348"/>
      <c r="EI196" s="4"/>
      <c r="EJ196" s="4" t="s">
        <v>26</v>
      </c>
      <c r="EK196" s="4" t="s">
        <v>25</v>
      </c>
      <c r="EL196" s="4" t="s">
        <v>26</v>
      </c>
      <c r="EM196" s="4" t="s">
        <v>1759</v>
      </c>
      <c r="EN196" s="4"/>
      <c r="EO196" s="4" t="s">
        <v>1760</v>
      </c>
      <c r="EP196" s="340"/>
      <c r="EQ196" s="4" t="s">
        <v>1761</v>
      </c>
      <c r="ER196" s="4"/>
      <c r="ES196" s="4" t="s">
        <v>1807</v>
      </c>
      <c r="ET196" s="340"/>
      <c r="EU196" s="4" t="s">
        <v>112</v>
      </c>
      <c r="EV196" s="340"/>
      <c r="EW196" s="4" t="s">
        <v>1368</v>
      </c>
      <c r="EX196" s="340"/>
      <c r="EY196" s="4" t="s">
        <v>1807</v>
      </c>
      <c r="EZ196" s="4" t="s">
        <v>16639</v>
      </c>
      <c r="FA196" s="4" t="s">
        <v>26</v>
      </c>
      <c r="FB196" s="340"/>
      <c r="FC196" s="4"/>
      <c r="FD196" s="340"/>
      <c r="FE196" s="4"/>
      <c r="FF196" s="4"/>
      <c r="FG196" s="4"/>
      <c r="FH196" s="4" t="s">
        <v>1375</v>
      </c>
      <c r="FI196" s="4"/>
      <c r="FJ196" s="4"/>
      <c r="FK196" s="4"/>
      <c r="FL196"/>
      <c r="FM196" s="4"/>
      <c r="FN196" s="4"/>
      <c r="FO196" s="4"/>
      <c r="FP196" s="4"/>
      <c r="FQ196" s="4"/>
      <c r="FR196" s="4"/>
      <c r="FS196" s="4"/>
      <c r="FT196" s="4"/>
      <c r="FU196" s="4"/>
      <c r="FV196"/>
      <c r="FW196" s="4"/>
      <c r="FX196" s="4"/>
      <c r="FY196" s="4"/>
      <c r="FZ196" s="4"/>
      <c r="GA196" s="4"/>
      <c r="GB196" s="4"/>
      <c r="GC196" s="340"/>
      <c r="GD196" s="340"/>
      <c r="GE196" s="340"/>
      <c r="GF196" s="348"/>
      <c r="GG196" s="348"/>
      <c r="GH196" s="3"/>
      <c r="GI196" s="4"/>
      <c r="GJ196" s="4"/>
      <c r="GK196" s="4"/>
      <c r="GL196" s="4"/>
      <c r="GM196" s="4"/>
      <c r="GN196" s="4"/>
      <c r="GO196" s="340"/>
      <c r="GP196" s="4"/>
      <c r="GQ196" s="340"/>
      <c r="GR196" s="4"/>
      <c r="GS196" s="340"/>
      <c r="GT196" s="4"/>
      <c r="GU196" s="4"/>
      <c r="GV196" s="4"/>
      <c r="GW196" s="4"/>
      <c r="GX196" s="4"/>
      <c r="GY196"/>
      <c r="GZ196"/>
      <c r="HA196" s="4"/>
      <c r="HB196" s="4"/>
      <c r="HC196" s="4"/>
    </row>
    <row r="197" spans="1:211" s="269" customFormat="1" x14ac:dyDescent="0.35">
      <c r="A197" s="137">
        <v>505</v>
      </c>
      <c r="B197" s="339"/>
      <c r="C197" s="123" t="s">
        <v>1412</v>
      </c>
      <c r="D197" s="124">
        <v>44322</v>
      </c>
      <c r="E197" s="124">
        <v>44322</v>
      </c>
      <c r="F197" s="339"/>
      <c r="G197" s="125" t="s">
        <v>16640</v>
      </c>
      <c r="H197" s="266" t="s">
        <v>1375</v>
      </c>
      <c r="I197" s="123"/>
      <c r="J197" s="339"/>
      <c r="K197" s="355"/>
      <c r="L197" s="267"/>
      <c r="M197" s="354"/>
      <c r="N197" s="267" t="s">
        <v>19657</v>
      </c>
      <c r="O197" s="354"/>
      <c r="P197" s="354"/>
      <c r="Q197" s="267"/>
      <c r="R197" s="267"/>
      <c r="S197" s="267"/>
      <c r="T197" s="123"/>
      <c r="U197" s="124"/>
      <c r="V197" s="124"/>
      <c r="W197" s="123"/>
      <c r="X197" s="339"/>
      <c r="Y197" s="339"/>
      <c r="Z197" s="123"/>
      <c r="AA197" s="123"/>
      <c r="AB197" s="124"/>
      <c r="AC197" s="124"/>
      <c r="AD197" s="339"/>
      <c r="AE197" s="339"/>
      <c r="AF197" s="355"/>
      <c r="AG197" s="355"/>
      <c r="AH197" s="266" t="s">
        <v>1375</v>
      </c>
      <c r="AI197" s="124">
        <v>44322</v>
      </c>
      <c r="AJ197" s="252" t="s">
        <v>16641</v>
      </c>
      <c r="AK197" s="124"/>
      <c r="AL197" s="252"/>
      <c r="AM197" s="85" t="s">
        <v>28</v>
      </c>
      <c r="AN197" s="85" t="s">
        <v>26</v>
      </c>
      <c r="AO197" s="85" t="s">
        <v>26</v>
      </c>
      <c r="AP197" s="85"/>
      <c r="AQ197" s="85"/>
      <c r="AR197" s="85"/>
      <c r="AS197" s="335">
        <v>4955991872</v>
      </c>
      <c r="AT197" s="335"/>
      <c r="AU197" s="85"/>
      <c r="AV197" s="85"/>
      <c r="AW197" s="85"/>
      <c r="AX197" s="266" t="s">
        <v>1375</v>
      </c>
      <c r="AY197" s="85" t="s">
        <v>26</v>
      </c>
      <c r="AZ197" s="85" t="s">
        <v>26</v>
      </c>
      <c r="BA197" s="85" t="s">
        <v>26</v>
      </c>
      <c r="BB197" s="85" t="s">
        <v>26</v>
      </c>
      <c r="BC197" s="355"/>
      <c r="BD197" s="85" t="s">
        <v>33</v>
      </c>
      <c r="BE197" s="85" t="s">
        <v>16</v>
      </c>
      <c r="BF197" s="85"/>
      <c r="BG197" s="85"/>
      <c r="BH197" s="304" t="s">
        <v>18051</v>
      </c>
      <c r="BI197" s="364"/>
      <c r="BJ197" s="123"/>
      <c r="BK197" s="123"/>
      <c r="BL197" s="123"/>
      <c r="BM197" s="123" t="s">
        <v>106</v>
      </c>
      <c r="BN197" s="123"/>
      <c r="BO197" s="123"/>
      <c r="BP197" s="123"/>
      <c r="BQ197" s="4" t="s">
        <v>8</v>
      </c>
      <c r="BR197" s="123"/>
      <c r="BS197" s="123"/>
      <c r="BT197"/>
      <c r="BU197"/>
      <c r="BV197" s="266" t="s">
        <v>1375</v>
      </c>
      <c r="BW197" s="85" t="s">
        <v>1404</v>
      </c>
      <c r="BX197" s="372"/>
      <c r="BY197" s="372"/>
      <c r="BZ197" s="129" t="s">
        <v>54</v>
      </c>
      <c r="CA197" t="s">
        <v>3102</v>
      </c>
      <c r="CB197">
        <v>12000</v>
      </c>
      <c r="CC197" s="123"/>
      <c r="CD197" s="123" t="s">
        <v>6</v>
      </c>
      <c r="CE197" s="123" t="s">
        <v>17</v>
      </c>
      <c r="CF197" s="123"/>
      <c r="CG197" s="123"/>
      <c r="CH197" s="123"/>
      <c r="CI197" s="123"/>
      <c r="CJ197" s="85" t="s">
        <v>26</v>
      </c>
      <c r="CK197" s="85" t="s">
        <v>26</v>
      </c>
      <c r="CL197" s="85"/>
      <c r="CM197" s="85"/>
      <c r="CN197" s="284" t="s">
        <v>16615</v>
      </c>
      <c r="CO197" s="155"/>
      <c r="CP197" s="155"/>
      <c r="CQ197" s="285"/>
      <c r="CR197" s="155"/>
      <c r="CS197" s="378"/>
      <c r="CT197" s="155"/>
      <c r="CU197" s="155"/>
      <c r="CV197" s="155"/>
      <c r="CW197" s="155"/>
      <c r="CX197" s="155"/>
      <c r="CY197" s="155"/>
      <c r="CZ197" s="155"/>
      <c r="DA197" s="155"/>
      <c r="DB197" s="155"/>
      <c r="DC197" s="155"/>
      <c r="DD197" s="155"/>
      <c r="DE197" s="155"/>
      <c r="DF197" s="155"/>
      <c r="DG197" s="155"/>
      <c r="DH197" s="284" t="s">
        <v>1375</v>
      </c>
      <c r="DI197" s="197" t="s">
        <v>123</v>
      </c>
      <c r="DJ197" s="4" t="s">
        <v>3099</v>
      </c>
      <c r="DK197" s="4" t="s">
        <v>16641</v>
      </c>
      <c r="DL197" s="127" t="s">
        <v>16613</v>
      </c>
      <c r="DM197" s="4"/>
      <c r="DN197" s="4">
        <v>4955991872</v>
      </c>
      <c r="DO197" s="340"/>
      <c r="DP197" s="340"/>
      <c r="DQ197" s="4" t="s">
        <v>16642</v>
      </c>
      <c r="DR197" s="340"/>
      <c r="DS197" s="340"/>
      <c r="DT197" s="340"/>
      <c r="DU197" s="340"/>
      <c r="DV197" s="4">
        <v>255371115</v>
      </c>
      <c r="DW197" s="4" t="s">
        <v>16643</v>
      </c>
      <c r="DX197" s="4">
        <v>1120</v>
      </c>
      <c r="DY197" s="4"/>
      <c r="DZ197" s="348"/>
      <c r="EA197" s="4" t="s">
        <v>25</v>
      </c>
      <c r="EB197" s="4"/>
      <c r="EC197" s="4"/>
      <c r="ED197" s="340"/>
      <c r="EE197" s="340"/>
      <c r="EF197" s="340"/>
      <c r="EG197" s="348"/>
      <c r="EH197" s="348"/>
      <c r="EI197" s="4"/>
      <c r="EJ197" s="4" t="s">
        <v>26</v>
      </c>
      <c r="EK197" s="4" t="s">
        <v>25</v>
      </c>
      <c r="EL197" s="4" t="s">
        <v>26</v>
      </c>
      <c r="EM197" s="4" t="s">
        <v>1759</v>
      </c>
      <c r="EN197" s="4"/>
      <c r="EO197" s="4" t="s">
        <v>1862</v>
      </c>
      <c r="EP197" s="340"/>
      <c r="EQ197" s="4" t="s">
        <v>1836</v>
      </c>
      <c r="ER197" s="4"/>
      <c r="ES197" s="4" t="s">
        <v>1956</v>
      </c>
      <c r="ET197" s="340"/>
      <c r="EU197" s="4" t="s">
        <v>112</v>
      </c>
      <c r="EV197" s="340"/>
      <c r="EW197" s="4" t="s">
        <v>1370</v>
      </c>
      <c r="EX197" s="340"/>
      <c r="EY197" s="4" t="s">
        <v>1807</v>
      </c>
      <c r="EZ197" s="4" t="s">
        <v>16644</v>
      </c>
      <c r="FA197" s="4" t="s">
        <v>26</v>
      </c>
      <c r="FB197" s="340"/>
      <c r="FC197" s="4"/>
      <c r="FD197" s="340"/>
      <c r="FE197" s="4"/>
      <c r="FF197" s="4"/>
      <c r="FG197" s="4"/>
      <c r="FH197" s="4" t="s">
        <v>1375</v>
      </c>
      <c r="FI197" s="4"/>
      <c r="FJ197" s="4"/>
      <c r="FK197" s="4"/>
      <c r="FL197"/>
      <c r="FM197" s="4"/>
      <c r="FN197" s="4"/>
      <c r="FO197" s="4"/>
      <c r="FP197" s="4"/>
      <c r="FQ197" s="4"/>
      <c r="FR197" s="4"/>
      <c r="FS197" s="4"/>
      <c r="FT197" s="4"/>
      <c r="FU197" s="4"/>
      <c r="FV197"/>
      <c r="FW197" s="4"/>
      <c r="FX197" s="4"/>
      <c r="FY197" s="4"/>
      <c r="FZ197" s="4"/>
      <c r="GA197" s="4"/>
      <c r="GB197" s="4"/>
      <c r="GC197" s="340"/>
      <c r="GD197" s="340"/>
      <c r="GE197" s="340"/>
      <c r="GF197" s="348"/>
      <c r="GG197" s="348"/>
      <c r="GH197" s="3"/>
      <c r="GI197" s="4"/>
      <c r="GJ197" s="4"/>
      <c r="GK197" s="4"/>
      <c r="GL197" s="4"/>
      <c r="GM197" s="4"/>
      <c r="GN197" s="4"/>
      <c r="GO197" s="340"/>
      <c r="GP197" s="4"/>
      <c r="GQ197" s="340"/>
      <c r="GR197" s="4"/>
      <c r="GS197" s="340"/>
      <c r="GT197" s="4"/>
      <c r="GU197" s="4"/>
      <c r="GV197" s="4"/>
      <c r="GW197" s="4"/>
      <c r="GX197" s="4"/>
      <c r="GY197"/>
      <c r="GZ197"/>
      <c r="HA197" s="4"/>
      <c r="HB197" s="4"/>
      <c r="HC197" s="4"/>
    </row>
    <row r="198" spans="1:211" s="269" customFormat="1" x14ac:dyDescent="0.35">
      <c r="A198" s="137">
        <v>504</v>
      </c>
      <c r="B198" s="339"/>
      <c r="C198" s="123" t="s">
        <v>1412</v>
      </c>
      <c r="D198" s="124">
        <v>44322</v>
      </c>
      <c r="E198" s="124">
        <v>44322</v>
      </c>
      <c r="F198" s="340"/>
      <c r="G198" s="125" t="s">
        <v>16645</v>
      </c>
      <c r="H198" s="266" t="s">
        <v>1375</v>
      </c>
      <c r="I198" s="123"/>
      <c r="J198" s="339"/>
      <c r="K198" s="355"/>
      <c r="L198" s="267"/>
      <c r="M198" s="354"/>
      <c r="N198" s="267" t="s">
        <v>19657</v>
      </c>
      <c r="O198" s="354"/>
      <c r="P198" s="354"/>
      <c r="Q198" s="267"/>
      <c r="R198" s="267"/>
      <c r="S198" s="267"/>
      <c r="T198" s="123"/>
      <c r="U198" s="124"/>
      <c r="V198" s="124"/>
      <c r="W198" s="123"/>
      <c r="X198" s="339"/>
      <c r="Y198" s="339"/>
      <c r="Z198" s="123"/>
      <c r="AA198" s="123"/>
      <c r="AB198" s="124"/>
      <c r="AC198" s="124"/>
      <c r="AD198" s="339"/>
      <c r="AE198" s="339"/>
      <c r="AF198" s="355"/>
      <c r="AG198" s="355"/>
      <c r="AH198" s="266" t="s">
        <v>1375</v>
      </c>
      <c r="AI198" s="124">
        <v>44322</v>
      </c>
      <c r="AJ198" s="252" t="s">
        <v>16646</v>
      </c>
      <c r="AK198" s="124">
        <v>44322</v>
      </c>
      <c r="AL198" s="252" t="s">
        <v>16646</v>
      </c>
      <c r="AM198" s="85" t="s">
        <v>28</v>
      </c>
      <c r="AN198" s="85" t="s">
        <v>26</v>
      </c>
      <c r="AO198" s="85" t="s">
        <v>26</v>
      </c>
      <c r="AP198" s="85" t="s">
        <v>16647</v>
      </c>
      <c r="AQ198" s="85"/>
      <c r="AR198" s="85"/>
      <c r="AS198" s="335" t="s">
        <v>16648</v>
      </c>
      <c r="AT198" s="335"/>
      <c r="AU198" s="85"/>
      <c r="AV198" s="85"/>
      <c r="AW198" s="85"/>
      <c r="AX198" s="266" t="s">
        <v>1375</v>
      </c>
      <c r="AY198" s="85" t="s">
        <v>26</v>
      </c>
      <c r="AZ198" s="85" t="s">
        <v>26</v>
      </c>
      <c r="BA198" s="85" t="s">
        <v>26</v>
      </c>
      <c r="BB198" s="85" t="s">
        <v>26</v>
      </c>
      <c r="BC198" s="348"/>
      <c r="BD198" s="85" t="s">
        <v>33</v>
      </c>
      <c r="BE198" s="85" t="s">
        <v>13</v>
      </c>
      <c r="BF198" s="85"/>
      <c r="BG198" s="85"/>
      <c r="BH198" s="304" t="s">
        <v>18048</v>
      </c>
      <c r="BI198" s="364"/>
      <c r="BJ198" s="123"/>
      <c r="BK198" s="123"/>
      <c r="BL198" s="123"/>
      <c r="BM198" s="123" t="s">
        <v>106</v>
      </c>
      <c r="BN198" s="123"/>
      <c r="BO198" s="123"/>
      <c r="BP198" s="123"/>
      <c r="BQ198" s="4" t="s">
        <v>8</v>
      </c>
      <c r="BR198" s="123"/>
      <c r="BS198" s="123"/>
      <c r="BT198"/>
      <c r="BU198"/>
      <c r="BV198" s="266" t="s">
        <v>1375</v>
      </c>
      <c r="BW198" s="85" t="s">
        <v>1404</v>
      </c>
      <c r="BX198" s="372"/>
      <c r="BY198" s="372"/>
      <c r="BZ198" s="129" t="s">
        <v>156</v>
      </c>
      <c r="CA198" t="s">
        <v>16656</v>
      </c>
      <c r="CB198">
        <v>21000</v>
      </c>
      <c r="CC198" s="123"/>
      <c r="CD198" s="123" t="s">
        <v>1368</v>
      </c>
      <c r="CE198" s="123" t="s">
        <v>17</v>
      </c>
      <c r="CF198" s="123"/>
      <c r="CG198" s="123"/>
      <c r="CH198" s="123"/>
      <c r="CI198" s="123"/>
      <c r="CJ198" s="85" t="s">
        <v>26</v>
      </c>
      <c r="CK198" s="85" t="s">
        <v>26</v>
      </c>
      <c r="CL198" s="85"/>
      <c r="CM198" s="85"/>
      <c r="CN198" s="284" t="s">
        <v>16615</v>
      </c>
      <c r="CO198" s="155"/>
      <c r="CP198" s="155"/>
      <c r="CQ198" s="285"/>
      <c r="CR198" s="155"/>
      <c r="CS198" s="378"/>
      <c r="CT198" s="155"/>
      <c r="CU198" s="155"/>
      <c r="CV198" s="155"/>
      <c r="CW198" s="155"/>
      <c r="CX198" s="155"/>
      <c r="CY198" s="155"/>
      <c r="CZ198" s="155"/>
      <c r="DA198" s="155"/>
      <c r="DB198" s="155"/>
      <c r="DC198" s="155"/>
      <c r="DD198" s="155"/>
      <c r="DE198" s="155"/>
      <c r="DF198" s="155"/>
      <c r="DG198" s="155"/>
      <c r="DH198" s="284" t="s">
        <v>1375</v>
      </c>
      <c r="DI198" s="197" t="s">
        <v>125</v>
      </c>
      <c r="DJ198" s="4" t="s">
        <v>16399</v>
      </c>
      <c r="DK198" s="4" t="s">
        <v>16646</v>
      </c>
      <c r="DL198" s="127" t="s">
        <v>16613</v>
      </c>
      <c r="DM198" s="4" t="s">
        <v>16647</v>
      </c>
      <c r="DN198" s="4" t="s">
        <v>16648</v>
      </c>
      <c r="DO198" s="340"/>
      <c r="DP198" s="340"/>
      <c r="DQ198" s="4" t="s">
        <v>16400</v>
      </c>
      <c r="DR198" s="340"/>
      <c r="DS198" s="340"/>
      <c r="DT198" s="340"/>
      <c r="DU198" s="340"/>
      <c r="DV198" s="4">
        <v>13652103</v>
      </c>
      <c r="DW198" s="4" t="s">
        <v>16649</v>
      </c>
      <c r="DX198" s="4">
        <v>9110</v>
      </c>
      <c r="DY198" s="4"/>
      <c r="DZ198" s="348"/>
      <c r="EA198" s="4" t="s">
        <v>25</v>
      </c>
      <c r="EB198" s="4"/>
      <c r="EC198" s="4"/>
      <c r="ED198" s="340"/>
      <c r="EE198" s="340"/>
      <c r="EF198" s="340"/>
      <c r="EG198" s="348"/>
      <c r="EH198" s="348"/>
      <c r="EI198" s="4"/>
      <c r="EJ198" s="4" t="s">
        <v>25</v>
      </c>
      <c r="EK198" s="4" t="s">
        <v>26</v>
      </c>
      <c r="EL198" s="4"/>
      <c r="EM198" s="4" t="s">
        <v>1759</v>
      </c>
      <c r="EN198" s="4"/>
      <c r="EO198" s="4" t="s">
        <v>2782</v>
      </c>
      <c r="EP198" s="340"/>
      <c r="EQ198" s="4" t="s">
        <v>1836</v>
      </c>
      <c r="ER198" s="4"/>
      <c r="ES198" s="4" t="s">
        <v>4</v>
      </c>
      <c r="ET198" s="340"/>
      <c r="EU198" s="4" t="s">
        <v>116</v>
      </c>
      <c r="EV198" s="340"/>
      <c r="EW198" s="4" t="s">
        <v>1368</v>
      </c>
      <c r="EX198" s="340"/>
      <c r="EY198" s="4" t="s">
        <v>8</v>
      </c>
      <c r="EZ198" s="4"/>
      <c r="FA198" s="4" t="s">
        <v>26</v>
      </c>
      <c r="FB198" s="340"/>
      <c r="FC198" s="4"/>
      <c r="FD198" s="340"/>
      <c r="FE198" s="4" t="s">
        <v>13843</v>
      </c>
      <c r="FF198" s="4" t="s">
        <v>1838</v>
      </c>
      <c r="FG198" s="4" t="s">
        <v>26</v>
      </c>
      <c r="FH198" s="4" t="s">
        <v>1375</v>
      </c>
      <c r="FI198" s="4"/>
      <c r="FJ198" s="4"/>
      <c r="FK198" s="4"/>
      <c r="FL198"/>
      <c r="FM198" s="4"/>
      <c r="FN198" s="4"/>
      <c r="FO198" s="4"/>
      <c r="FP198" s="4"/>
      <c r="FQ198" s="4"/>
      <c r="FR198" s="4"/>
      <c r="FS198" s="4"/>
      <c r="FT198" s="4"/>
      <c r="FU198" s="4"/>
      <c r="FV198"/>
      <c r="FW198" s="4"/>
      <c r="FX198" s="4"/>
      <c r="FY198" s="4"/>
      <c r="FZ198" s="4"/>
      <c r="GA198" s="4"/>
      <c r="GB198" s="4"/>
      <c r="GC198" s="340"/>
      <c r="GD198" s="340"/>
      <c r="GE198" s="340"/>
      <c r="GF198" s="348"/>
      <c r="GG198" s="348"/>
      <c r="GH198" s="3"/>
      <c r="GI198" s="4"/>
      <c r="GJ198" s="4"/>
      <c r="GK198" s="4"/>
      <c r="GL198" s="4"/>
      <c r="GM198" s="4"/>
      <c r="GN198" s="4"/>
      <c r="GO198" s="340"/>
      <c r="GP198" s="4"/>
      <c r="GQ198" s="340"/>
      <c r="GR198" s="4"/>
      <c r="GS198" s="340"/>
      <c r="GT198" s="4"/>
      <c r="GU198" s="4"/>
      <c r="GV198" s="4"/>
      <c r="GW198" s="4"/>
      <c r="GX198" s="4"/>
      <c r="GY198"/>
      <c r="GZ198"/>
      <c r="HA198" s="4"/>
      <c r="HB198" s="4"/>
      <c r="HC198" s="4"/>
    </row>
    <row r="199" spans="1:211" s="269" customFormat="1" x14ac:dyDescent="0.35">
      <c r="A199" s="137">
        <v>503</v>
      </c>
      <c r="B199" s="339"/>
      <c r="C199" s="123" t="s">
        <v>1412</v>
      </c>
      <c r="D199" s="124">
        <v>44322</v>
      </c>
      <c r="E199" s="124">
        <v>44322</v>
      </c>
      <c r="F199" s="339"/>
      <c r="G199" s="125" t="s">
        <v>16650</v>
      </c>
      <c r="H199" s="266" t="s">
        <v>1375</v>
      </c>
      <c r="I199" s="123"/>
      <c r="J199" s="339"/>
      <c r="K199" s="355"/>
      <c r="L199" s="267"/>
      <c r="M199" s="354"/>
      <c r="N199" s="267" t="s">
        <v>19657</v>
      </c>
      <c r="O199" s="354"/>
      <c r="P199" s="354"/>
      <c r="Q199" s="267"/>
      <c r="R199" s="267"/>
      <c r="S199" s="267"/>
      <c r="T199" s="123"/>
      <c r="U199" s="124"/>
      <c r="V199" s="124"/>
      <c r="W199" s="123"/>
      <c r="X199" s="339"/>
      <c r="Y199" s="339"/>
      <c r="Z199" s="123"/>
      <c r="AA199" s="123"/>
      <c r="AB199" s="124"/>
      <c r="AC199" s="124"/>
      <c r="AD199" s="339"/>
      <c r="AE199" s="339"/>
      <c r="AF199" s="355"/>
      <c r="AG199" s="355"/>
      <c r="AH199" s="266" t="s">
        <v>1375</v>
      </c>
      <c r="AI199" s="124">
        <v>44322</v>
      </c>
      <c r="AJ199" s="252" t="s">
        <v>16651</v>
      </c>
      <c r="AK199" s="124"/>
      <c r="AL199" s="252"/>
      <c r="AM199" s="85" t="s">
        <v>28</v>
      </c>
      <c r="AN199" s="85" t="s">
        <v>26</v>
      </c>
      <c r="AO199" s="85" t="s">
        <v>26</v>
      </c>
      <c r="AP199" s="85"/>
      <c r="AQ199" s="85"/>
      <c r="AR199" s="85"/>
      <c r="AS199" s="335" t="s">
        <v>16652</v>
      </c>
      <c r="AT199" s="335"/>
      <c r="AU199" s="85"/>
      <c r="AV199" s="85"/>
      <c r="AW199" s="85"/>
      <c r="AX199" s="266" t="s">
        <v>1375</v>
      </c>
      <c r="AY199" s="85" t="s">
        <v>26</v>
      </c>
      <c r="AZ199" s="85" t="s">
        <v>26</v>
      </c>
      <c r="BA199" s="85" t="s">
        <v>26</v>
      </c>
      <c r="BB199" s="85" t="s">
        <v>26</v>
      </c>
      <c r="BC199" s="355"/>
      <c r="BD199" s="85" t="s">
        <v>33</v>
      </c>
      <c r="BE199" s="85" t="s">
        <v>16</v>
      </c>
      <c r="BF199" s="85"/>
      <c r="BG199" s="85"/>
      <c r="BH199" s="304" t="s">
        <v>18051</v>
      </c>
      <c r="BI199" s="364"/>
      <c r="BJ199" s="123"/>
      <c r="BK199" s="123"/>
      <c r="BL199" s="123"/>
      <c r="BM199" s="123" t="s">
        <v>106</v>
      </c>
      <c r="BN199" s="123"/>
      <c r="BO199" s="123"/>
      <c r="BP199" s="123"/>
      <c r="BQ199" s="4" t="s">
        <v>8</v>
      </c>
      <c r="BR199" s="123"/>
      <c r="BS199" s="123"/>
      <c r="BT199"/>
      <c r="BU199"/>
      <c r="BV199" s="266" t="s">
        <v>1375</v>
      </c>
      <c r="BW199" s="85" t="s">
        <v>1404</v>
      </c>
      <c r="BX199" s="372"/>
      <c r="BY199" s="372"/>
      <c r="BZ199" s="129" t="s">
        <v>49</v>
      </c>
      <c r="CA199" t="s">
        <v>3023</v>
      </c>
      <c r="CB199">
        <v>21000</v>
      </c>
      <c r="CC199" s="123"/>
      <c r="CD199" s="123" t="s">
        <v>1445</v>
      </c>
      <c r="CE199" s="123" t="s">
        <v>17</v>
      </c>
      <c r="CF199" s="123"/>
      <c r="CG199" s="123"/>
      <c r="CH199" s="123"/>
      <c r="CI199" s="123"/>
      <c r="CJ199" s="85" t="s">
        <v>26</v>
      </c>
      <c r="CK199" s="85" t="s">
        <v>26</v>
      </c>
      <c r="CL199" s="85"/>
      <c r="CM199" s="85"/>
      <c r="CN199" s="284" t="s">
        <v>16615</v>
      </c>
      <c r="CO199" s="155"/>
      <c r="CP199" s="155"/>
      <c r="CQ199" s="285"/>
      <c r="CR199" s="155"/>
      <c r="CS199" s="378"/>
      <c r="CT199" s="155"/>
      <c r="CU199" s="155"/>
      <c r="CV199" s="155"/>
      <c r="CW199" s="155"/>
      <c r="CX199" s="155"/>
      <c r="CY199" s="155"/>
      <c r="CZ199" s="155"/>
      <c r="DA199" s="155"/>
      <c r="DB199" s="155"/>
      <c r="DC199" s="155"/>
      <c r="DD199" s="155"/>
      <c r="DE199" s="155"/>
      <c r="DF199" s="155"/>
      <c r="DG199" s="155"/>
      <c r="DH199" s="284" t="s">
        <v>1375</v>
      </c>
      <c r="DI199" s="197" t="s">
        <v>121</v>
      </c>
      <c r="DJ199" s="4" t="s">
        <v>2018</v>
      </c>
      <c r="DK199" s="4" t="s">
        <v>16651</v>
      </c>
      <c r="DL199" s="127" t="s">
        <v>16613</v>
      </c>
      <c r="DM199" s="4"/>
      <c r="DN199" s="4" t="s">
        <v>16652</v>
      </c>
      <c r="DO199" s="340"/>
      <c r="DP199" s="340"/>
      <c r="DQ199" s="4" t="s">
        <v>2406</v>
      </c>
      <c r="DR199" s="340"/>
      <c r="DS199" s="340"/>
      <c r="DT199" s="340"/>
      <c r="DU199" s="340"/>
      <c r="DV199" s="4"/>
      <c r="DW199" s="4" t="s">
        <v>16653</v>
      </c>
      <c r="DX199" s="4">
        <v>9260</v>
      </c>
      <c r="DY199" s="4"/>
      <c r="DZ199" s="348"/>
      <c r="EA199" s="4" t="s">
        <v>25</v>
      </c>
      <c r="EB199" s="4">
        <v>4</v>
      </c>
      <c r="EC199" s="4" t="s">
        <v>1887</v>
      </c>
      <c r="ED199" s="340"/>
      <c r="EE199" s="340"/>
      <c r="EF199" s="340"/>
      <c r="EG199" s="348"/>
      <c r="EH199" s="348"/>
      <c r="EI199" s="4"/>
      <c r="EJ199" s="4" t="s">
        <v>26</v>
      </c>
      <c r="EK199" s="4" t="s">
        <v>25</v>
      </c>
      <c r="EL199" s="4"/>
      <c r="EM199" s="4" t="s">
        <v>1759</v>
      </c>
      <c r="EN199" s="4"/>
      <c r="EO199" s="4" t="s">
        <v>1807</v>
      </c>
      <c r="EP199" s="340"/>
      <c r="EQ199" s="4" t="s">
        <v>1761</v>
      </c>
      <c r="ER199" s="4"/>
      <c r="ES199" s="4" t="s">
        <v>6</v>
      </c>
      <c r="ET199" s="340"/>
      <c r="EU199" s="4" t="s">
        <v>112</v>
      </c>
      <c r="EV199" s="340"/>
      <c r="EW199" s="4" t="s">
        <v>1370</v>
      </c>
      <c r="EX199" s="340"/>
      <c r="EY199" s="4" t="s">
        <v>8</v>
      </c>
      <c r="EZ199" s="4"/>
      <c r="FA199" s="4" t="s">
        <v>26</v>
      </c>
      <c r="FB199" s="340"/>
      <c r="FC199" s="4"/>
      <c r="FD199" s="340"/>
      <c r="FE199" s="4" t="s">
        <v>1937</v>
      </c>
      <c r="FF199" s="4" t="s">
        <v>2842</v>
      </c>
      <c r="FG199" s="4" t="s">
        <v>26</v>
      </c>
      <c r="FH199" s="4" t="s">
        <v>1375</v>
      </c>
      <c r="FI199" s="4"/>
      <c r="FJ199" s="4"/>
      <c r="FK199" s="4"/>
      <c r="FL199"/>
      <c r="FM199" s="4"/>
      <c r="FN199" s="4"/>
      <c r="FO199" s="4"/>
      <c r="FP199" s="4"/>
      <c r="FQ199" s="4"/>
      <c r="FR199" s="4"/>
      <c r="FS199" s="4"/>
      <c r="FT199" s="4"/>
      <c r="FU199" s="4"/>
      <c r="FV199"/>
      <c r="FW199" s="4"/>
      <c r="FX199" s="4"/>
      <c r="FY199" s="4"/>
      <c r="FZ199" s="4"/>
      <c r="GA199" s="4"/>
      <c r="GB199" s="4"/>
      <c r="GC199" s="340"/>
      <c r="GD199" s="340"/>
      <c r="GE199" s="340"/>
      <c r="GF199" s="348"/>
      <c r="GG199" s="348"/>
      <c r="GH199" s="3"/>
      <c r="GI199" s="4"/>
      <c r="GJ199" s="4"/>
      <c r="GK199" s="4"/>
      <c r="GL199" s="4"/>
      <c r="GM199" s="4"/>
      <c r="GN199" s="4"/>
      <c r="GO199" s="340"/>
      <c r="GP199" s="4"/>
      <c r="GQ199" s="340"/>
      <c r="GR199" s="4"/>
      <c r="GS199" s="340"/>
      <c r="GT199" s="4"/>
      <c r="GU199" s="4"/>
      <c r="GV199" s="4"/>
      <c r="GW199" s="4"/>
      <c r="GX199" s="4"/>
      <c r="GY199"/>
      <c r="GZ199"/>
      <c r="HA199" s="4"/>
      <c r="HB199" s="4"/>
      <c r="HC199" s="4"/>
    </row>
    <row r="200" spans="1:211" s="269" customFormat="1" x14ac:dyDescent="0.35">
      <c r="A200" s="137">
        <v>502</v>
      </c>
      <c r="B200" s="339"/>
      <c r="C200" s="123" t="s">
        <v>1412</v>
      </c>
      <c r="D200" s="124">
        <v>44321</v>
      </c>
      <c r="E200" s="124">
        <v>44321</v>
      </c>
      <c r="F200" s="339"/>
      <c r="G200" s="125" t="s">
        <v>16558</v>
      </c>
      <c r="H200" s="266" t="s">
        <v>1375</v>
      </c>
      <c r="I200" s="123"/>
      <c r="J200" s="339"/>
      <c r="K200" s="355"/>
      <c r="L200" s="267"/>
      <c r="M200" s="354"/>
      <c r="N200" s="267" t="s">
        <v>19657</v>
      </c>
      <c r="O200" s="354"/>
      <c r="P200" s="354"/>
      <c r="Q200" s="267"/>
      <c r="R200" s="267"/>
      <c r="S200" s="267"/>
      <c r="T200" s="123"/>
      <c r="U200" s="124"/>
      <c r="V200" s="124"/>
      <c r="W200" s="123"/>
      <c r="X200" s="339"/>
      <c r="Y200" s="339"/>
      <c r="Z200" s="123"/>
      <c r="AA200" s="123"/>
      <c r="AB200" s="124"/>
      <c r="AC200" s="124"/>
      <c r="AD200" s="339"/>
      <c r="AE200" s="339"/>
      <c r="AF200" s="355"/>
      <c r="AG200" s="355"/>
      <c r="AH200" s="266" t="s">
        <v>1375</v>
      </c>
      <c r="AI200" s="124">
        <v>44321</v>
      </c>
      <c r="AJ200" s="252" t="s">
        <v>13297</v>
      </c>
      <c r="AK200" s="124"/>
      <c r="AL200" s="252"/>
      <c r="AM200" s="85" t="s">
        <v>28</v>
      </c>
      <c r="AN200" s="85" t="s">
        <v>26</v>
      </c>
      <c r="AO200" s="85" t="s">
        <v>26</v>
      </c>
      <c r="AP200" s="85"/>
      <c r="AQ200" s="85"/>
      <c r="AR200" s="85"/>
      <c r="AS200" s="335">
        <v>2472868667</v>
      </c>
      <c r="AT200" s="335"/>
      <c r="AU200" s="85"/>
      <c r="AV200" s="85"/>
      <c r="AW200" s="85"/>
      <c r="AX200" s="266" t="s">
        <v>1375</v>
      </c>
      <c r="AY200" s="85" t="s">
        <v>26</v>
      </c>
      <c r="AZ200" s="85" t="s">
        <v>26</v>
      </c>
      <c r="BA200" s="85" t="s">
        <v>26</v>
      </c>
      <c r="BB200" s="85" t="s">
        <v>26</v>
      </c>
      <c r="BC200" s="355"/>
      <c r="BD200" s="85" t="s">
        <v>33</v>
      </c>
      <c r="BE200" s="85" t="s">
        <v>16</v>
      </c>
      <c r="BF200" s="85"/>
      <c r="BG200" s="85"/>
      <c r="BH200" s="304" t="s">
        <v>18051</v>
      </c>
      <c r="BI200" s="364"/>
      <c r="BJ200" s="123"/>
      <c r="BK200" s="123"/>
      <c r="BL200" s="123"/>
      <c r="BM200" s="123" t="s">
        <v>106</v>
      </c>
      <c r="BN200" s="123"/>
      <c r="BO200" s="123"/>
      <c r="BP200" s="123"/>
      <c r="BQ200" s="4" t="s">
        <v>8</v>
      </c>
      <c r="BR200" s="123"/>
      <c r="BS200" s="123"/>
      <c r="BT200"/>
      <c r="BU200"/>
      <c r="BV200" s="266" t="s">
        <v>1375</v>
      </c>
      <c r="BW200" s="85" t="s">
        <v>1404</v>
      </c>
      <c r="BX200" s="372"/>
      <c r="BY200" s="372"/>
      <c r="BZ200" s="129" t="s">
        <v>154</v>
      </c>
      <c r="CA200" t="s">
        <v>16611</v>
      </c>
      <c r="CB200">
        <v>12000</v>
      </c>
      <c r="CC200" s="123"/>
      <c r="CD200" s="123" t="s">
        <v>1548</v>
      </c>
      <c r="CE200" s="123" t="s">
        <v>17</v>
      </c>
      <c r="CF200" s="123"/>
      <c r="CG200" s="123"/>
      <c r="CH200" s="123"/>
      <c r="CI200" s="123"/>
      <c r="CJ200" s="85" t="s">
        <v>26</v>
      </c>
      <c r="CK200" s="85" t="s">
        <v>26</v>
      </c>
      <c r="CL200" s="85"/>
      <c r="CM200" s="85"/>
      <c r="CN200" s="284" t="s">
        <v>16470</v>
      </c>
      <c r="CO200" s="155"/>
      <c r="CP200" s="155"/>
      <c r="CQ200" s="285"/>
      <c r="CR200" s="155"/>
      <c r="CS200" s="378"/>
      <c r="CT200" s="155"/>
      <c r="CU200" s="155"/>
      <c r="CV200" s="155"/>
      <c r="CW200" s="155"/>
      <c r="CX200" s="155"/>
      <c r="CY200" s="155"/>
      <c r="CZ200" s="155"/>
      <c r="DA200" s="155"/>
      <c r="DB200" s="155"/>
      <c r="DC200" s="155"/>
      <c r="DD200" s="155"/>
      <c r="DE200" s="155"/>
      <c r="DF200" s="155"/>
      <c r="DG200" s="155"/>
      <c r="DH200" s="284" t="s">
        <v>1375</v>
      </c>
      <c r="DI200" s="197" t="s">
        <v>129</v>
      </c>
      <c r="DJ200" s="4" t="s">
        <v>16559</v>
      </c>
      <c r="DK200" s="4" t="s">
        <v>13297</v>
      </c>
      <c r="DL200" s="127" t="s">
        <v>16466</v>
      </c>
      <c r="DM200" s="4"/>
      <c r="DN200" s="4">
        <v>2472868667</v>
      </c>
      <c r="DO200" s="340"/>
      <c r="DP200" s="340"/>
      <c r="DQ200" s="4" t="s">
        <v>2933</v>
      </c>
      <c r="DR200" s="340"/>
      <c r="DS200" s="340"/>
      <c r="DT200" s="340"/>
      <c r="DU200" s="340"/>
      <c r="DV200" s="4">
        <v>13151105</v>
      </c>
      <c r="DW200" s="4" t="s">
        <v>16560</v>
      </c>
      <c r="DX200" s="4">
        <v>1121</v>
      </c>
      <c r="DY200" s="4"/>
      <c r="DZ200" s="348"/>
      <c r="EA200" s="4" t="s">
        <v>25</v>
      </c>
      <c r="EB200" s="4"/>
      <c r="EC200" s="4"/>
      <c r="ED200" s="340"/>
      <c r="EE200" s="340"/>
      <c r="EF200" s="340"/>
      <c r="EG200" s="348"/>
      <c r="EH200" s="348"/>
      <c r="EI200" s="4"/>
      <c r="EJ200" s="4" t="s">
        <v>26</v>
      </c>
      <c r="EK200" s="4" t="s">
        <v>25</v>
      </c>
      <c r="EL200" s="4" t="s">
        <v>26</v>
      </c>
      <c r="EM200" s="4" t="s">
        <v>1759</v>
      </c>
      <c r="EN200" s="4"/>
      <c r="EO200" s="4" t="s">
        <v>1760</v>
      </c>
      <c r="EP200" s="340"/>
      <c r="EQ200" s="4" t="s">
        <v>1761</v>
      </c>
      <c r="ER200" s="4"/>
      <c r="ES200" s="4" t="s">
        <v>1956</v>
      </c>
      <c r="ET200" s="340"/>
      <c r="EU200" s="4" t="s">
        <v>112</v>
      </c>
      <c r="EV200" s="340"/>
      <c r="EW200" s="4" t="s">
        <v>1370</v>
      </c>
      <c r="EX200" s="340"/>
      <c r="EY200" s="4" t="s">
        <v>8</v>
      </c>
      <c r="EZ200" s="4"/>
      <c r="FA200" s="4" t="s">
        <v>26</v>
      </c>
      <c r="FB200" s="340"/>
      <c r="FC200" s="4"/>
      <c r="FD200" s="340"/>
      <c r="FE200" s="4"/>
      <c r="FF200" s="4"/>
      <c r="FG200" s="4"/>
      <c r="FH200" s="4" t="s">
        <v>1375</v>
      </c>
      <c r="FI200" s="4"/>
      <c r="FJ200" s="4"/>
      <c r="FK200" s="4"/>
      <c r="FL200"/>
      <c r="FM200" s="4"/>
      <c r="FN200" s="4"/>
      <c r="FO200" s="4"/>
      <c r="FP200" s="4"/>
      <c r="FQ200" s="4"/>
      <c r="FR200" s="4"/>
      <c r="FS200" s="4"/>
      <c r="FT200" s="4"/>
      <c r="FU200" s="4"/>
      <c r="FV200"/>
      <c r="FW200" s="4"/>
      <c r="FX200" s="4"/>
      <c r="FY200" s="4"/>
      <c r="FZ200" s="4"/>
      <c r="GA200" s="4"/>
      <c r="GB200" s="4"/>
      <c r="GC200" s="340"/>
      <c r="GD200" s="340"/>
      <c r="GE200" s="340"/>
      <c r="GF200" s="348"/>
      <c r="GG200" s="348"/>
      <c r="GH200" s="3"/>
      <c r="GI200" s="4"/>
      <c r="GJ200" s="4"/>
      <c r="GK200" s="4"/>
      <c r="GL200" s="4"/>
      <c r="GM200" s="4"/>
      <c r="GN200" s="4"/>
      <c r="GO200" s="340"/>
      <c r="GP200" s="4"/>
      <c r="GQ200" s="340"/>
      <c r="GR200" s="4"/>
      <c r="GS200" s="340"/>
      <c r="GT200" s="4"/>
      <c r="GU200" s="4"/>
      <c r="GV200" s="4"/>
      <c r="GW200" s="4"/>
      <c r="GX200" s="4"/>
      <c r="GY200"/>
      <c r="GZ200"/>
      <c r="HA200" s="4"/>
      <c r="HB200" s="4"/>
      <c r="HC200" s="4"/>
    </row>
    <row r="201" spans="1:211" s="269" customFormat="1" x14ac:dyDescent="0.35">
      <c r="A201" s="137">
        <v>501</v>
      </c>
      <c r="B201" s="339"/>
      <c r="C201" s="123" t="s">
        <v>1412</v>
      </c>
      <c r="D201" s="124">
        <v>44321</v>
      </c>
      <c r="E201" s="124">
        <v>44321</v>
      </c>
      <c r="F201" s="339"/>
      <c r="G201" s="125" t="s">
        <v>16561</v>
      </c>
      <c r="H201" s="266" t="s">
        <v>1375</v>
      </c>
      <c r="I201" s="123"/>
      <c r="J201" s="339"/>
      <c r="K201" s="355"/>
      <c r="L201" s="267"/>
      <c r="M201" s="354"/>
      <c r="N201" s="267" t="s">
        <v>19657</v>
      </c>
      <c r="O201" s="354"/>
      <c r="P201" s="354"/>
      <c r="Q201" s="267"/>
      <c r="R201" s="267"/>
      <c r="S201" s="267"/>
      <c r="T201" s="123"/>
      <c r="U201" s="124"/>
      <c r="V201" s="124"/>
      <c r="W201" s="123"/>
      <c r="X201" s="339"/>
      <c r="Y201" s="339"/>
      <c r="Z201" s="123"/>
      <c r="AA201" s="123"/>
      <c r="AB201" s="124"/>
      <c r="AC201" s="124"/>
      <c r="AD201" s="339"/>
      <c r="AE201" s="339"/>
      <c r="AF201" s="355"/>
      <c r="AG201" s="355"/>
      <c r="AH201" s="266" t="s">
        <v>1375</v>
      </c>
      <c r="AI201" s="124">
        <v>44321</v>
      </c>
      <c r="AJ201" s="252" t="s">
        <v>16562</v>
      </c>
      <c r="AK201" s="124"/>
      <c r="AL201" s="252"/>
      <c r="AM201" s="85" t="s">
        <v>28</v>
      </c>
      <c r="AN201" s="85" t="s">
        <v>26</v>
      </c>
      <c r="AO201" s="85" t="s">
        <v>25</v>
      </c>
      <c r="AP201" s="85"/>
      <c r="AQ201" s="85"/>
      <c r="AR201" s="85"/>
      <c r="AS201" s="335">
        <v>1541833</v>
      </c>
      <c r="AT201" s="335"/>
      <c r="AU201" s="85"/>
      <c r="AV201" s="85"/>
      <c r="AW201" s="85"/>
      <c r="AX201" s="266" t="s">
        <v>1375</v>
      </c>
      <c r="AY201" s="85" t="s">
        <v>26</v>
      </c>
      <c r="AZ201" s="85" t="s">
        <v>26</v>
      </c>
      <c r="BA201" s="85" t="s">
        <v>26</v>
      </c>
      <c r="BB201" s="85" t="s">
        <v>26</v>
      </c>
      <c r="BC201" s="355"/>
      <c r="BD201" s="85" t="s">
        <v>33</v>
      </c>
      <c r="BE201" s="85" t="s">
        <v>13</v>
      </c>
      <c r="BF201" s="85"/>
      <c r="BG201" s="85"/>
      <c r="BH201" s="304" t="s">
        <v>18050</v>
      </c>
      <c r="BI201" s="364"/>
      <c r="BJ201" s="123"/>
      <c r="BK201" s="123"/>
      <c r="BL201" s="123"/>
      <c r="BM201" s="123" t="s">
        <v>32</v>
      </c>
      <c r="BN201" s="123"/>
      <c r="BO201" s="123"/>
      <c r="BP201" s="123"/>
      <c r="BQ201" s="4" t="s">
        <v>8</v>
      </c>
      <c r="BR201" s="123"/>
      <c r="BS201" s="123"/>
      <c r="BT201"/>
      <c r="BU201"/>
      <c r="BV201" s="266" t="s">
        <v>1375</v>
      </c>
      <c r="BW201" s="85" t="s">
        <v>1404</v>
      </c>
      <c r="BX201" s="372"/>
      <c r="BY201" s="372"/>
      <c r="BZ201" s="129" t="s">
        <v>154</v>
      </c>
      <c r="CA201" t="s">
        <v>5952</v>
      </c>
      <c r="CB201">
        <v>12000</v>
      </c>
      <c r="CC201" s="123"/>
      <c r="CD201" s="123" t="s">
        <v>16610</v>
      </c>
      <c r="CE201" s="123" t="s">
        <v>1450</v>
      </c>
      <c r="CF201" s="123"/>
      <c r="CG201" s="123"/>
      <c r="CH201" s="123">
        <v>530</v>
      </c>
      <c r="CI201" s="123"/>
      <c r="CJ201" s="85" t="s">
        <v>26</v>
      </c>
      <c r="CK201" s="85" t="s">
        <v>26</v>
      </c>
      <c r="CL201" s="85"/>
      <c r="CM201" s="85"/>
      <c r="CN201" s="284" t="s">
        <v>16470</v>
      </c>
      <c r="CO201" s="155"/>
      <c r="CP201" s="155"/>
      <c r="CQ201" s="285"/>
      <c r="CR201" s="155"/>
      <c r="CS201" s="378"/>
      <c r="CT201" s="155"/>
      <c r="CU201" s="155"/>
      <c r="CV201" s="155"/>
      <c r="CW201" s="155"/>
      <c r="CX201" s="155"/>
      <c r="CY201" s="155"/>
      <c r="CZ201" s="155"/>
      <c r="DA201" s="155"/>
      <c r="DB201" s="155"/>
      <c r="DC201" s="155"/>
      <c r="DD201" s="155"/>
      <c r="DE201" s="155"/>
      <c r="DF201" s="155"/>
      <c r="DG201" s="155"/>
      <c r="DH201" s="284" t="s">
        <v>1375</v>
      </c>
      <c r="DI201" s="197" t="s">
        <v>129</v>
      </c>
      <c r="DJ201" s="4" t="s">
        <v>16559</v>
      </c>
      <c r="DK201" s="4" t="s">
        <v>16562</v>
      </c>
      <c r="DL201" s="127" t="s">
        <v>16466</v>
      </c>
      <c r="DM201" s="4"/>
      <c r="DN201" s="4">
        <v>1541833</v>
      </c>
      <c r="DO201" s="340"/>
      <c r="DP201" s="340"/>
      <c r="DQ201" s="4" t="s">
        <v>16563</v>
      </c>
      <c r="DR201" s="340"/>
      <c r="DS201" s="340"/>
      <c r="DT201" s="340"/>
      <c r="DU201" s="340"/>
      <c r="DV201" s="4"/>
      <c r="DW201" s="4" t="s">
        <v>16564</v>
      </c>
      <c r="DX201" s="4">
        <v>1102</v>
      </c>
      <c r="DY201" s="4"/>
      <c r="DZ201" s="348"/>
      <c r="EA201" s="4" t="s">
        <v>25</v>
      </c>
      <c r="EB201" s="4">
        <v>1</v>
      </c>
      <c r="EC201" s="4" t="s">
        <v>1887</v>
      </c>
      <c r="ED201" s="340"/>
      <c r="EE201" s="340"/>
      <c r="EF201" s="340"/>
      <c r="EG201" s="348"/>
      <c r="EH201" s="348"/>
      <c r="EI201" s="4"/>
      <c r="EJ201" s="4" t="s">
        <v>26</v>
      </c>
      <c r="EK201" s="4" t="s">
        <v>25</v>
      </c>
      <c r="EL201" s="4" t="s">
        <v>25</v>
      </c>
      <c r="EM201" s="4" t="s">
        <v>1759</v>
      </c>
      <c r="EN201" s="4"/>
      <c r="EO201" s="4" t="s">
        <v>1862</v>
      </c>
      <c r="EP201" s="340"/>
      <c r="EQ201" s="4" t="s">
        <v>1761</v>
      </c>
      <c r="ER201" s="4"/>
      <c r="ES201" s="4" t="s">
        <v>6</v>
      </c>
      <c r="ET201" s="340"/>
      <c r="EU201" s="4" t="s">
        <v>116</v>
      </c>
      <c r="EV201" s="340"/>
      <c r="EW201" s="4" t="s">
        <v>1368</v>
      </c>
      <c r="EX201" s="340"/>
      <c r="EY201" s="4" t="s">
        <v>8</v>
      </c>
      <c r="EZ201" s="4"/>
      <c r="FA201" s="4" t="s">
        <v>26</v>
      </c>
      <c r="FB201" s="340"/>
      <c r="FC201" s="4" t="s">
        <v>1368</v>
      </c>
      <c r="FD201" s="340"/>
      <c r="FE201" s="4"/>
      <c r="FF201" s="4"/>
      <c r="FG201" s="4"/>
      <c r="FH201" s="4" t="s">
        <v>1375</v>
      </c>
      <c r="FI201" s="4"/>
      <c r="FJ201" s="4"/>
      <c r="FK201" s="4"/>
      <c r="FL201"/>
      <c r="FM201" s="4"/>
      <c r="FN201" s="4"/>
      <c r="FO201" s="4"/>
      <c r="FP201" s="4"/>
      <c r="FQ201" s="4"/>
      <c r="FR201" s="4"/>
      <c r="FS201" s="4"/>
      <c r="FT201" s="4"/>
      <c r="FU201" s="4"/>
      <c r="FV201"/>
      <c r="FW201" s="4"/>
      <c r="FX201" s="4"/>
      <c r="FY201" s="4"/>
      <c r="FZ201" s="4"/>
      <c r="GA201" s="4"/>
      <c r="GB201" s="4"/>
      <c r="GC201" s="340"/>
      <c r="GD201" s="340"/>
      <c r="GE201" s="340"/>
      <c r="GF201" s="348"/>
      <c r="GG201" s="348"/>
      <c r="GH201" s="3"/>
      <c r="GI201" s="4"/>
      <c r="GJ201" s="4"/>
      <c r="GK201" s="4"/>
      <c r="GL201" s="4"/>
      <c r="GM201" s="4"/>
      <c r="GN201" s="4"/>
      <c r="GO201" s="340"/>
      <c r="GP201" s="4"/>
      <c r="GQ201" s="340"/>
      <c r="GR201" s="4"/>
      <c r="GS201" s="340"/>
      <c r="GT201" s="4"/>
      <c r="GU201" s="4"/>
      <c r="GV201" s="4"/>
      <c r="GW201" s="4"/>
      <c r="GX201" s="4"/>
      <c r="GY201"/>
      <c r="GZ201"/>
      <c r="HA201" s="4"/>
      <c r="HB201" s="4"/>
      <c r="HC201" s="4"/>
    </row>
    <row r="202" spans="1:211" s="269" customFormat="1" x14ac:dyDescent="0.35">
      <c r="A202" s="300">
        <v>500</v>
      </c>
      <c r="B202" s="340"/>
      <c r="C202" s="116" t="s">
        <v>1410</v>
      </c>
      <c r="D202" s="18"/>
      <c r="E202" s="18"/>
      <c r="F202" s="340"/>
      <c r="G202" s="289" t="s">
        <v>16565</v>
      </c>
      <c r="H202" s="302" t="s">
        <v>1375</v>
      </c>
      <c r="I202" s="116"/>
      <c r="J202" s="340"/>
      <c r="K202" s="348"/>
      <c r="L202" s="248"/>
      <c r="M202" s="358"/>
      <c r="N202" s="267" t="s">
        <v>19657</v>
      </c>
      <c r="O202" s="354"/>
      <c r="P202" s="354"/>
      <c r="Q202" s="248"/>
      <c r="R202" s="248"/>
      <c r="S202" s="248"/>
      <c r="T202" s="135"/>
      <c r="U202" s="18"/>
      <c r="V202" s="18"/>
      <c r="W202" s="4"/>
      <c r="X202" s="340"/>
      <c r="Y202" s="340"/>
      <c r="Z202" s="116"/>
      <c r="AA202" s="116"/>
      <c r="AB202" s="18"/>
      <c r="AC202" s="18"/>
      <c r="AD202" s="340"/>
      <c r="AE202" s="340"/>
      <c r="AF202" s="348"/>
      <c r="AG202" s="348"/>
      <c r="AH202" s="302" t="s">
        <v>1375</v>
      </c>
      <c r="AI202" s="18">
        <v>44321</v>
      </c>
      <c r="AJ202" s="303" t="s">
        <v>16566</v>
      </c>
      <c r="AK202" s="18">
        <v>44321</v>
      </c>
      <c r="AL202" s="303" t="s">
        <v>16566</v>
      </c>
      <c r="AM202" s="135" t="s">
        <v>28</v>
      </c>
      <c r="AN202" s="135" t="s">
        <v>26</v>
      </c>
      <c r="AO202" s="135" t="s">
        <v>26</v>
      </c>
      <c r="AP202" s="135" t="s">
        <v>16567</v>
      </c>
      <c r="AQ202" s="135" t="s">
        <v>16568</v>
      </c>
      <c r="AR202" s="135"/>
      <c r="AS202" s="336" t="s">
        <v>16569</v>
      </c>
      <c r="AT202" s="336"/>
      <c r="AU202" s="135"/>
      <c r="AV202" s="135"/>
      <c r="AW202" s="135"/>
      <c r="AX202" s="302" t="s">
        <v>1375</v>
      </c>
      <c r="AY202" s="135" t="s">
        <v>6</v>
      </c>
      <c r="AZ202" s="135" t="s">
        <v>6</v>
      </c>
      <c r="BA202" s="135" t="s">
        <v>25</v>
      </c>
      <c r="BB202" s="135" t="s">
        <v>25</v>
      </c>
      <c r="BC202" s="348"/>
      <c r="BD202" s="135" t="s">
        <v>6</v>
      </c>
      <c r="BE202" s="135" t="s">
        <v>4</v>
      </c>
      <c r="BF202" s="135"/>
      <c r="BG202" s="135"/>
      <c r="BH202" s="116" t="s">
        <v>116</v>
      </c>
      <c r="BI202" s="364"/>
      <c r="BJ202" s="116"/>
      <c r="BK202" s="116"/>
      <c r="BL202" s="116"/>
      <c r="BM202" s="116" t="s">
        <v>6</v>
      </c>
      <c r="BN202" s="116"/>
      <c r="BO202" s="116"/>
      <c r="BP202" s="116"/>
      <c r="BQ202" s="116" t="s">
        <v>8</v>
      </c>
      <c r="BR202" s="116"/>
      <c r="BS202" s="116"/>
      <c r="BT202"/>
      <c r="BU202"/>
      <c r="BV202" s="302" t="s">
        <v>1375</v>
      </c>
      <c r="BW202" s="135" t="s">
        <v>1404</v>
      </c>
      <c r="BX202" s="373"/>
      <c r="BY202" s="373"/>
      <c r="BZ202" s="10" t="s">
        <v>154</v>
      </c>
      <c r="CA202" t="s">
        <v>5952</v>
      </c>
      <c r="CB202">
        <v>12000</v>
      </c>
      <c r="CC202" s="116"/>
      <c r="CD202" s="116" t="s">
        <v>16610</v>
      </c>
      <c r="CE202" s="116"/>
      <c r="CF202" s="304"/>
      <c r="CG202" s="116" t="s">
        <v>16606</v>
      </c>
      <c r="CH202" s="304">
        <v>530</v>
      </c>
      <c r="CI202" s="116"/>
      <c r="CJ202" s="87" t="s">
        <v>26</v>
      </c>
      <c r="CK202" s="87" t="s">
        <v>26</v>
      </c>
      <c r="CL202" s="87"/>
      <c r="CM202" s="87"/>
      <c r="CN202" s="284" t="s">
        <v>16470</v>
      </c>
      <c r="CO202" s="155"/>
      <c r="CP202" s="155"/>
      <c r="CQ202" s="285"/>
      <c r="CR202" s="155"/>
      <c r="CS202" s="378"/>
      <c r="CT202" s="155"/>
      <c r="CU202" s="155"/>
      <c r="CV202" s="155"/>
      <c r="CW202" s="155"/>
      <c r="CX202" s="155"/>
      <c r="CY202" s="155"/>
      <c r="CZ202" s="155"/>
      <c r="DA202" s="155"/>
      <c r="DB202" s="155"/>
      <c r="DC202" s="155"/>
      <c r="DD202" s="155"/>
      <c r="DE202" s="155"/>
      <c r="DF202" s="155"/>
      <c r="DG202" s="155"/>
      <c r="DH202" s="284" t="s">
        <v>1375</v>
      </c>
      <c r="DI202" s="197" t="s">
        <v>129</v>
      </c>
      <c r="DJ202" s="4" t="s">
        <v>16559</v>
      </c>
      <c r="DK202" s="4" t="s">
        <v>16566</v>
      </c>
      <c r="DL202" s="127" t="s">
        <v>16466</v>
      </c>
      <c r="DM202" s="4" t="s">
        <v>16567</v>
      </c>
      <c r="DN202" s="4" t="s">
        <v>16569</v>
      </c>
      <c r="DO202" s="340"/>
      <c r="DP202" s="340"/>
      <c r="DQ202" s="4" t="s">
        <v>16563</v>
      </c>
      <c r="DR202" s="340"/>
      <c r="DS202" s="340"/>
      <c r="DT202" s="340"/>
      <c r="DU202" s="340"/>
      <c r="DV202" s="4">
        <v>1424</v>
      </c>
      <c r="DW202" s="4" t="s">
        <v>16570</v>
      </c>
      <c r="DX202" s="4">
        <v>9110</v>
      </c>
      <c r="DY202" s="4">
        <v>1</v>
      </c>
      <c r="DZ202" s="348"/>
      <c r="EA202" s="4" t="s">
        <v>25</v>
      </c>
      <c r="EB202" s="4">
        <v>1</v>
      </c>
      <c r="EC202" s="4" t="s">
        <v>1887</v>
      </c>
      <c r="ED202" s="340"/>
      <c r="EE202" s="340"/>
      <c r="EF202" s="340"/>
      <c r="EG202" s="348"/>
      <c r="EH202" s="348"/>
      <c r="EI202" s="4"/>
      <c r="EJ202" s="4" t="s">
        <v>26</v>
      </c>
      <c r="EK202" s="4" t="s">
        <v>25</v>
      </c>
      <c r="EL202" s="4"/>
      <c r="EM202" s="4" t="s">
        <v>1759</v>
      </c>
      <c r="EN202" s="4"/>
      <c r="EO202" s="4" t="s">
        <v>1862</v>
      </c>
      <c r="EP202" s="340"/>
      <c r="EQ202" s="4" t="s">
        <v>1761</v>
      </c>
      <c r="ER202" s="4"/>
      <c r="ES202" s="4" t="s">
        <v>6</v>
      </c>
      <c r="ET202" s="340"/>
      <c r="EU202" s="4" t="s">
        <v>116</v>
      </c>
      <c r="EV202" s="340"/>
      <c r="EW202" s="4" t="s">
        <v>1368</v>
      </c>
      <c r="EX202" s="340"/>
      <c r="EY202" s="4" t="s">
        <v>8</v>
      </c>
      <c r="EZ202" s="4"/>
      <c r="FA202" s="4" t="s">
        <v>26</v>
      </c>
      <c r="FB202" s="340"/>
      <c r="FC202" s="4"/>
      <c r="FD202" s="340"/>
      <c r="FE202" s="4" t="s">
        <v>2878</v>
      </c>
      <c r="FF202" s="4" t="s">
        <v>3354</v>
      </c>
      <c r="FG202" s="4" t="s">
        <v>26</v>
      </c>
      <c r="FH202" s="4" t="s">
        <v>1375</v>
      </c>
      <c r="FI202" s="4" t="s">
        <v>1839</v>
      </c>
      <c r="FJ202" s="4" t="s">
        <v>2269</v>
      </c>
      <c r="FK202" s="4" t="s">
        <v>770</v>
      </c>
      <c r="FL202" t="s">
        <v>16571</v>
      </c>
      <c r="FM202" s="4" t="s">
        <v>16568</v>
      </c>
      <c r="FN202" s="4" t="s">
        <v>1839</v>
      </c>
      <c r="FO202" s="4" t="s">
        <v>16572</v>
      </c>
      <c r="FP202" s="4" t="s">
        <v>13264</v>
      </c>
      <c r="FQ202" s="4" t="s">
        <v>16573</v>
      </c>
      <c r="FR202" s="4" t="s">
        <v>1434</v>
      </c>
      <c r="FS202" s="4" t="s">
        <v>1375</v>
      </c>
      <c r="FT202" s="4" t="s">
        <v>1845</v>
      </c>
      <c r="FU202" s="4" t="s">
        <v>9</v>
      </c>
      <c r="FV202" t="s">
        <v>16574</v>
      </c>
      <c r="FW202" s="4" t="s">
        <v>1846</v>
      </c>
      <c r="FX202" s="4" t="s">
        <v>46</v>
      </c>
      <c r="FY202" s="4" t="s">
        <v>16567</v>
      </c>
      <c r="FZ202" s="4" t="s">
        <v>1375</v>
      </c>
      <c r="GA202" s="4" t="s">
        <v>1375</v>
      </c>
      <c r="GB202" s="4" t="s">
        <v>16575</v>
      </c>
      <c r="GC202" s="340"/>
      <c r="GD202" s="340"/>
      <c r="GE202" s="340"/>
      <c r="GF202" s="348"/>
      <c r="GG202" s="348"/>
      <c r="GH202" s="3" t="s">
        <v>1375</v>
      </c>
      <c r="GI202" s="4" t="s">
        <v>9</v>
      </c>
      <c r="GJ202" s="4" t="s">
        <v>15076</v>
      </c>
      <c r="GK202" s="4" t="s">
        <v>1375</v>
      </c>
      <c r="GL202" s="4" t="s">
        <v>9</v>
      </c>
      <c r="GM202" s="4" t="s">
        <v>1375</v>
      </c>
      <c r="GN202" s="4"/>
      <c r="GO202" s="340"/>
      <c r="GP202" s="4"/>
      <c r="GQ202" s="340"/>
      <c r="GR202" s="4"/>
      <c r="GS202" s="340"/>
      <c r="GT202" s="4"/>
      <c r="GU202" s="4"/>
      <c r="GV202" s="4"/>
      <c r="GW202" s="4"/>
      <c r="GX202" s="4"/>
      <c r="GY202"/>
      <c r="GZ202"/>
      <c r="HA202" s="4"/>
      <c r="HB202" s="4"/>
      <c r="HC202" s="4"/>
    </row>
    <row r="203" spans="1:211" s="269" customFormat="1" x14ac:dyDescent="0.35">
      <c r="A203" s="137">
        <v>499</v>
      </c>
      <c r="B203" s="339"/>
      <c r="C203" s="123" t="s">
        <v>1412</v>
      </c>
      <c r="D203" s="124">
        <v>44321</v>
      </c>
      <c r="E203" s="124">
        <v>44321</v>
      </c>
      <c r="F203" s="339"/>
      <c r="G203" s="125" t="s">
        <v>16576</v>
      </c>
      <c r="H203" s="266" t="s">
        <v>1375</v>
      </c>
      <c r="I203" s="123"/>
      <c r="J203" s="339"/>
      <c r="K203" s="355"/>
      <c r="L203" s="267"/>
      <c r="M203" s="354"/>
      <c r="N203" s="267" t="s">
        <v>19657</v>
      </c>
      <c r="O203" s="354"/>
      <c r="P203" s="354"/>
      <c r="Q203" s="267"/>
      <c r="R203" s="267"/>
      <c r="S203" s="267"/>
      <c r="T203" s="123"/>
      <c r="U203" s="124"/>
      <c r="V203" s="124"/>
      <c r="W203" s="123"/>
      <c r="X203" s="339"/>
      <c r="Y203" s="339"/>
      <c r="Z203" s="123"/>
      <c r="AA203" s="123"/>
      <c r="AB203" s="124"/>
      <c r="AC203" s="124"/>
      <c r="AD203" s="339"/>
      <c r="AE203" s="339"/>
      <c r="AF203" s="355"/>
      <c r="AG203" s="355"/>
      <c r="AH203" s="266" t="s">
        <v>1375</v>
      </c>
      <c r="AI203" s="124">
        <v>44321</v>
      </c>
      <c r="AJ203" s="252" t="s">
        <v>3000</v>
      </c>
      <c r="AK203" s="124"/>
      <c r="AL203" s="252"/>
      <c r="AM203" s="85" t="s">
        <v>28</v>
      </c>
      <c r="AN203" s="85" t="s">
        <v>26</v>
      </c>
      <c r="AO203" s="85" t="s">
        <v>26</v>
      </c>
      <c r="AP203" s="85"/>
      <c r="AQ203" s="85"/>
      <c r="AR203" s="85"/>
      <c r="AS203" s="335" t="s">
        <v>16577</v>
      </c>
      <c r="AT203" s="335"/>
      <c r="AU203" s="85"/>
      <c r="AV203" s="85"/>
      <c r="AW203" s="85"/>
      <c r="AX203" s="266" t="s">
        <v>1375</v>
      </c>
      <c r="AY203" s="85" t="s">
        <v>26</v>
      </c>
      <c r="AZ203" s="85" t="s">
        <v>26</v>
      </c>
      <c r="BA203" s="85" t="s">
        <v>26</v>
      </c>
      <c r="BB203" s="85" t="s">
        <v>26</v>
      </c>
      <c r="BC203" s="355"/>
      <c r="BD203" s="85" t="s">
        <v>33</v>
      </c>
      <c r="BE203" s="85" t="s">
        <v>4</v>
      </c>
      <c r="BF203" s="85"/>
      <c r="BG203" s="85"/>
      <c r="BH203" s="304" t="s">
        <v>18049</v>
      </c>
      <c r="BI203" s="364"/>
      <c r="BJ203" s="123"/>
      <c r="BK203" s="123"/>
      <c r="BL203" s="123"/>
      <c r="BM203" s="123" t="s">
        <v>106</v>
      </c>
      <c r="BN203" s="123"/>
      <c r="BO203" s="123"/>
      <c r="BP203" s="123"/>
      <c r="BQ203" s="4" t="s">
        <v>8</v>
      </c>
      <c r="BR203" s="123"/>
      <c r="BS203" s="123"/>
      <c r="BT203"/>
      <c r="BU203"/>
      <c r="BV203" s="266" t="s">
        <v>1375</v>
      </c>
      <c r="BW203" s="85" t="s">
        <v>1404</v>
      </c>
      <c r="BX203" s="372"/>
      <c r="BY203" s="372"/>
      <c r="BZ203" s="129" t="s">
        <v>54</v>
      </c>
      <c r="CA203" t="s">
        <v>16609</v>
      </c>
      <c r="CB203">
        <v>12000</v>
      </c>
      <c r="CC203" s="123"/>
      <c r="CD203" s="123" t="s">
        <v>1368</v>
      </c>
      <c r="CE203" s="123" t="s">
        <v>1444</v>
      </c>
      <c r="CF203" s="123"/>
      <c r="CG203" s="123"/>
      <c r="CH203" s="123"/>
      <c r="CI203" s="123"/>
      <c r="CJ203" s="85" t="s">
        <v>26</v>
      </c>
      <c r="CK203" s="85" t="s">
        <v>26</v>
      </c>
      <c r="CL203" s="85"/>
      <c r="CM203" s="85"/>
      <c r="CN203" s="284" t="s">
        <v>16470</v>
      </c>
      <c r="CO203" s="155"/>
      <c r="CP203" s="155"/>
      <c r="CQ203" s="285"/>
      <c r="CR203" s="155"/>
      <c r="CS203" s="378"/>
      <c r="CT203" s="155"/>
      <c r="CU203" s="155"/>
      <c r="CV203" s="155"/>
      <c r="CW203" s="155"/>
      <c r="CX203" s="155"/>
      <c r="CY203" s="155"/>
      <c r="CZ203" s="155"/>
      <c r="DA203" s="155"/>
      <c r="DB203" s="155"/>
      <c r="DC203" s="155"/>
      <c r="DD203" s="155"/>
      <c r="DE203" s="155"/>
      <c r="DF203" s="155"/>
      <c r="DG203" s="155"/>
      <c r="DH203" s="284" t="s">
        <v>1375</v>
      </c>
      <c r="DI203" s="197" t="s">
        <v>119</v>
      </c>
      <c r="DJ203" s="4" t="s">
        <v>4064</v>
      </c>
      <c r="DK203" s="4" t="s">
        <v>3000</v>
      </c>
      <c r="DL203" s="127" t="s">
        <v>16466</v>
      </c>
      <c r="DM203" s="4"/>
      <c r="DN203" s="4" t="s">
        <v>16577</v>
      </c>
      <c r="DO203" s="340"/>
      <c r="DP203" s="340"/>
      <c r="DQ203" s="4" t="s">
        <v>16578</v>
      </c>
      <c r="DR203" s="340"/>
      <c r="DS203" s="340"/>
      <c r="DT203" s="340"/>
      <c r="DU203" s="340"/>
      <c r="DV203" s="4"/>
      <c r="DW203" s="4" t="s">
        <v>16579</v>
      </c>
      <c r="DX203" s="4">
        <v>9320</v>
      </c>
      <c r="DY203" s="4"/>
      <c r="DZ203" s="348"/>
      <c r="EA203" s="4" t="s">
        <v>25</v>
      </c>
      <c r="EB203" s="4"/>
      <c r="EC203" s="4"/>
      <c r="ED203" s="340"/>
      <c r="EE203" s="340"/>
      <c r="EF203" s="340"/>
      <c r="EG203" s="348"/>
      <c r="EH203" s="348"/>
      <c r="EI203" s="4"/>
      <c r="EJ203" s="4" t="s">
        <v>26</v>
      </c>
      <c r="EK203" s="4" t="s">
        <v>25</v>
      </c>
      <c r="EL203" s="4"/>
      <c r="EM203" s="4" t="s">
        <v>1759</v>
      </c>
      <c r="EN203" s="4"/>
      <c r="EO203" s="4" t="s">
        <v>1862</v>
      </c>
      <c r="EP203" s="340"/>
      <c r="EQ203" s="4" t="s">
        <v>1761</v>
      </c>
      <c r="ER203" s="4"/>
      <c r="ES203" s="4" t="s">
        <v>4</v>
      </c>
      <c r="ET203" s="340"/>
      <c r="EU203" s="4" t="s">
        <v>113</v>
      </c>
      <c r="EV203" s="340"/>
      <c r="EW203" s="4" t="s">
        <v>1370</v>
      </c>
      <c r="EX203" s="340"/>
      <c r="EY203" s="4" t="s">
        <v>8</v>
      </c>
      <c r="EZ203" s="4"/>
      <c r="FA203" s="4" t="s">
        <v>25</v>
      </c>
      <c r="FB203" s="340"/>
      <c r="FC203" s="4" t="s">
        <v>1816</v>
      </c>
      <c r="FD203" s="340"/>
      <c r="FE203" s="4" t="s">
        <v>2878</v>
      </c>
      <c r="FF203" s="4"/>
      <c r="FG203" s="4" t="s">
        <v>26</v>
      </c>
      <c r="FH203" s="4" t="s">
        <v>1375</v>
      </c>
      <c r="FI203" s="4"/>
      <c r="FJ203" s="4"/>
      <c r="FK203" s="4"/>
      <c r="FL203"/>
      <c r="FM203" s="4"/>
      <c r="FN203" s="4"/>
      <c r="FO203" s="4"/>
      <c r="FP203" s="4"/>
      <c r="FQ203" s="4"/>
      <c r="FR203" s="4"/>
      <c r="FS203" s="4"/>
      <c r="FT203" s="4"/>
      <c r="FU203" s="4"/>
      <c r="FV203"/>
      <c r="FW203" s="4"/>
      <c r="FX203" s="4"/>
      <c r="FY203" s="4"/>
      <c r="FZ203" s="4"/>
      <c r="GA203" s="4"/>
      <c r="GB203" s="4"/>
      <c r="GC203" s="340"/>
      <c r="GD203" s="340"/>
      <c r="GE203" s="340"/>
      <c r="GF203" s="348"/>
      <c r="GG203" s="348"/>
      <c r="GH203" s="3"/>
      <c r="GI203" s="4"/>
      <c r="GJ203" s="4"/>
      <c r="GK203" s="4"/>
      <c r="GL203" s="4"/>
      <c r="GM203" s="4"/>
      <c r="GN203" s="4"/>
      <c r="GO203" s="340"/>
      <c r="GP203" s="4"/>
      <c r="GQ203" s="340"/>
      <c r="GR203" s="4"/>
      <c r="GS203" s="340"/>
      <c r="GT203" s="4"/>
      <c r="GU203" s="4"/>
      <c r="GV203" s="4"/>
      <c r="GW203" s="4"/>
      <c r="GX203" s="4"/>
      <c r="GY203"/>
      <c r="GZ203"/>
      <c r="HA203" s="4"/>
      <c r="HB203" s="4"/>
      <c r="HC203" s="4"/>
    </row>
    <row r="204" spans="1:211" s="269" customFormat="1" x14ac:dyDescent="0.35">
      <c r="A204" s="137">
        <v>498</v>
      </c>
      <c r="B204" s="339"/>
      <c r="C204" s="123" t="s">
        <v>1412</v>
      </c>
      <c r="D204" s="124">
        <v>44321</v>
      </c>
      <c r="E204" s="124">
        <v>44321</v>
      </c>
      <c r="F204" s="339"/>
      <c r="G204" s="125" t="s">
        <v>16580</v>
      </c>
      <c r="H204" s="266" t="s">
        <v>1375</v>
      </c>
      <c r="I204" s="123"/>
      <c r="J204" s="339"/>
      <c r="K204" s="355"/>
      <c r="L204" s="267"/>
      <c r="M204" s="354"/>
      <c r="N204" s="267" t="s">
        <v>19657</v>
      </c>
      <c r="O204" s="354"/>
      <c r="P204" s="354"/>
      <c r="Q204" s="267"/>
      <c r="R204" s="267"/>
      <c r="S204" s="267"/>
      <c r="T204" s="123"/>
      <c r="U204" s="124"/>
      <c r="V204" s="124"/>
      <c r="W204" s="123"/>
      <c r="X204" s="339"/>
      <c r="Y204" s="339"/>
      <c r="Z204" s="123"/>
      <c r="AA204" s="123"/>
      <c r="AB204" s="124"/>
      <c r="AC204" s="124"/>
      <c r="AD204" s="339"/>
      <c r="AE204" s="339"/>
      <c r="AF204" s="355"/>
      <c r="AG204" s="355"/>
      <c r="AH204" s="266" t="s">
        <v>1375</v>
      </c>
      <c r="AI204" s="124">
        <v>44321</v>
      </c>
      <c r="AJ204" s="252" t="s">
        <v>3000</v>
      </c>
      <c r="AK204" s="124"/>
      <c r="AL204" s="252"/>
      <c r="AM204" s="85" t="s">
        <v>28</v>
      </c>
      <c r="AN204" s="85" t="s">
        <v>26</v>
      </c>
      <c r="AO204" s="85" t="s">
        <v>26</v>
      </c>
      <c r="AP204" s="85"/>
      <c r="AQ204" s="85"/>
      <c r="AR204" s="85"/>
      <c r="AS204" s="335">
        <v>885505841</v>
      </c>
      <c r="AT204" s="335"/>
      <c r="AU204" s="85"/>
      <c r="AV204" s="85"/>
      <c r="AW204" s="85"/>
      <c r="AX204" s="266" t="s">
        <v>1375</v>
      </c>
      <c r="AY204" s="85" t="s">
        <v>26</v>
      </c>
      <c r="AZ204" s="85" t="s">
        <v>26</v>
      </c>
      <c r="BA204" s="85" t="s">
        <v>26</v>
      </c>
      <c r="BB204" s="85" t="s">
        <v>26</v>
      </c>
      <c r="BC204" s="355"/>
      <c r="BD204" s="85" t="s">
        <v>33</v>
      </c>
      <c r="BE204" s="85" t="s">
        <v>16</v>
      </c>
      <c r="BF204" s="85"/>
      <c r="BG204" s="85"/>
      <c r="BH204" s="304" t="s">
        <v>18047</v>
      </c>
      <c r="BI204" s="364"/>
      <c r="BJ204" s="123"/>
      <c r="BK204" s="123"/>
      <c r="BL204" s="123"/>
      <c r="BM204" s="123" t="s">
        <v>106</v>
      </c>
      <c r="BN204" s="123"/>
      <c r="BO204" s="123"/>
      <c r="BP204" s="123"/>
      <c r="BQ204" s="4" t="s">
        <v>8</v>
      </c>
      <c r="BR204" s="123"/>
      <c r="BS204" s="123"/>
      <c r="BT204"/>
      <c r="BU204"/>
      <c r="BV204" s="266" t="s">
        <v>1375</v>
      </c>
      <c r="BW204" s="85" t="s">
        <v>1404</v>
      </c>
      <c r="BX204" s="372"/>
      <c r="BY204" s="372"/>
      <c r="BZ204" s="129" t="s">
        <v>71</v>
      </c>
      <c r="CA204" t="s">
        <v>3119</v>
      </c>
      <c r="CB204">
        <v>12000</v>
      </c>
      <c r="CC204" s="123"/>
      <c r="CD204" s="123" t="s">
        <v>16608</v>
      </c>
      <c r="CE204" s="123" t="s">
        <v>1450</v>
      </c>
      <c r="CF204" s="123"/>
      <c r="CG204" s="123"/>
      <c r="CH204" s="123">
        <v>246</v>
      </c>
      <c r="CI204" s="123"/>
      <c r="CJ204" s="85" t="s">
        <v>26</v>
      </c>
      <c r="CK204" s="85" t="s">
        <v>26</v>
      </c>
      <c r="CL204" s="85"/>
      <c r="CM204" s="85"/>
      <c r="CN204" s="284" t="s">
        <v>16470</v>
      </c>
      <c r="CO204" s="155"/>
      <c r="CP204" s="155"/>
      <c r="CQ204" s="285"/>
      <c r="CR204" s="155"/>
      <c r="CS204" s="378"/>
      <c r="CT204" s="155"/>
      <c r="CU204" s="155"/>
      <c r="CV204" s="155"/>
      <c r="CW204" s="155"/>
      <c r="CX204" s="155"/>
      <c r="CY204" s="155"/>
      <c r="CZ204" s="155"/>
      <c r="DA204" s="155"/>
      <c r="DB204" s="155"/>
      <c r="DC204" s="155"/>
      <c r="DD204" s="155"/>
      <c r="DE204" s="155"/>
      <c r="DF204" s="155"/>
      <c r="DG204" s="155"/>
      <c r="DH204" s="284" t="s">
        <v>1375</v>
      </c>
      <c r="DI204" s="197" t="s">
        <v>120</v>
      </c>
      <c r="DJ204" s="4" t="s">
        <v>2936</v>
      </c>
      <c r="DK204" s="4" t="s">
        <v>3000</v>
      </c>
      <c r="DL204" s="127" t="s">
        <v>16466</v>
      </c>
      <c r="DM204" s="4"/>
      <c r="DN204" s="4" t="s">
        <v>16581</v>
      </c>
      <c r="DO204" s="340"/>
      <c r="DP204" s="340"/>
      <c r="DQ204" s="4" t="s">
        <v>2937</v>
      </c>
      <c r="DR204" s="340"/>
      <c r="DS204" s="340"/>
      <c r="DT204" s="340"/>
      <c r="DU204" s="340"/>
      <c r="DV204" s="4">
        <v>103441102</v>
      </c>
      <c r="DW204" s="4" t="s">
        <v>16582</v>
      </c>
      <c r="DX204" s="4">
        <v>1120</v>
      </c>
      <c r="DY204" s="4"/>
      <c r="DZ204" s="348"/>
      <c r="EA204" s="4" t="s">
        <v>25</v>
      </c>
      <c r="EB204" s="4">
        <v>3</v>
      </c>
      <c r="EC204" s="4" t="s">
        <v>1887</v>
      </c>
      <c r="ED204" s="340"/>
      <c r="EE204" s="340"/>
      <c r="EF204" s="340"/>
      <c r="EG204" s="348"/>
      <c r="EH204" s="348"/>
      <c r="EI204" s="4"/>
      <c r="EJ204" s="4" t="s">
        <v>26</v>
      </c>
      <c r="EK204" s="4" t="s">
        <v>25</v>
      </c>
      <c r="EL204" s="4" t="s">
        <v>25</v>
      </c>
      <c r="EM204" s="4" t="s">
        <v>1759</v>
      </c>
      <c r="EN204" s="4"/>
      <c r="EO204" s="4" t="s">
        <v>1862</v>
      </c>
      <c r="EP204" s="340"/>
      <c r="EQ204" s="4" t="s">
        <v>1863</v>
      </c>
      <c r="ER204" s="4"/>
      <c r="ES204" s="4" t="s">
        <v>1956</v>
      </c>
      <c r="ET204" s="340"/>
      <c r="EU204" s="4" t="s">
        <v>115</v>
      </c>
      <c r="EV204" s="340"/>
      <c r="EW204" s="4" t="s">
        <v>1370</v>
      </c>
      <c r="EX204" s="340"/>
      <c r="EY204" s="4" t="s">
        <v>1807</v>
      </c>
      <c r="EZ204" s="4" t="s">
        <v>16583</v>
      </c>
      <c r="FA204" s="4" t="s">
        <v>25</v>
      </c>
      <c r="FB204" s="340"/>
      <c r="FC204" s="4" t="s">
        <v>1807</v>
      </c>
      <c r="FD204" s="340"/>
      <c r="FE204" s="4"/>
      <c r="FF204" s="4"/>
      <c r="FG204" s="4"/>
      <c r="FH204" s="4" t="s">
        <v>1375</v>
      </c>
      <c r="FI204" s="4"/>
      <c r="FJ204" s="4"/>
      <c r="FK204" s="4"/>
      <c r="FL204"/>
      <c r="FM204" s="4"/>
      <c r="FN204" s="4"/>
      <c r="FO204" s="4"/>
      <c r="FP204" s="4"/>
      <c r="FQ204" s="4"/>
      <c r="FR204" s="4"/>
      <c r="FS204" s="4"/>
      <c r="FT204" s="4"/>
      <c r="FU204" s="4"/>
      <c r="FV204"/>
      <c r="FW204" s="4"/>
      <c r="FX204" s="4"/>
      <c r="FY204" s="4"/>
      <c r="FZ204" s="4"/>
      <c r="GA204" s="4"/>
      <c r="GB204" s="4"/>
      <c r="GC204" s="340"/>
      <c r="GD204" s="340"/>
      <c r="GE204" s="340"/>
      <c r="GF204" s="348"/>
      <c r="GG204" s="348"/>
      <c r="GH204" s="3"/>
      <c r="GI204" s="4"/>
      <c r="GJ204" s="4"/>
      <c r="GK204" s="4"/>
      <c r="GL204" s="4"/>
      <c r="GM204" s="4"/>
      <c r="GN204" s="4"/>
      <c r="GO204" s="340"/>
      <c r="GP204" s="4"/>
      <c r="GQ204" s="340"/>
      <c r="GR204" s="4"/>
      <c r="GS204" s="340"/>
      <c r="GT204" s="4"/>
      <c r="GU204" s="4"/>
      <c r="GV204" s="4"/>
      <c r="GW204" s="4"/>
      <c r="GX204" s="4"/>
      <c r="GY204"/>
      <c r="GZ204"/>
      <c r="HA204" s="4"/>
      <c r="HB204" s="4"/>
      <c r="HC204" s="4"/>
    </row>
    <row r="205" spans="1:211" s="269" customFormat="1" x14ac:dyDescent="0.35">
      <c r="A205" s="137">
        <v>497</v>
      </c>
      <c r="B205" s="340"/>
      <c r="C205" s="4" t="s">
        <v>1412</v>
      </c>
      <c r="D205" s="291">
        <v>44329</v>
      </c>
      <c r="E205" s="291">
        <v>44329</v>
      </c>
      <c r="F205" s="340"/>
      <c r="G205" s="289" t="s">
        <v>16584</v>
      </c>
      <c r="H205" s="266" t="s">
        <v>1375</v>
      </c>
      <c r="I205" s="4"/>
      <c r="J205" s="340"/>
      <c r="K205" s="348"/>
      <c r="L205" s="285"/>
      <c r="M205" s="358"/>
      <c r="N205" s="267" t="s">
        <v>19657</v>
      </c>
      <c r="O205" s="354"/>
      <c r="P205" s="354"/>
      <c r="Q205" s="285"/>
      <c r="R205" s="285"/>
      <c r="S205" s="285"/>
      <c r="T205" s="4"/>
      <c r="U205" s="291"/>
      <c r="V205" s="291"/>
      <c r="W205" s="4"/>
      <c r="X205" s="340"/>
      <c r="Y205" s="340"/>
      <c r="Z205" s="4"/>
      <c r="AA205" s="4" t="s">
        <v>25</v>
      </c>
      <c r="AB205" s="291">
        <v>44329</v>
      </c>
      <c r="AC205" s="291">
        <v>44329</v>
      </c>
      <c r="AD205" s="340"/>
      <c r="AE205" s="361"/>
      <c r="AF205" s="348"/>
      <c r="AG205" s="348"/>
      <c r="AH205" s="266" t="s">
        <v>1375</v>
      </c>
      <c r="AI205" s="291">
        <v>44321</v>
      </c>
      <c r="AJ205" s="292">
        <v>0.54513888888888895</v>
      </c>
      <c r="AK205" s="291">
        <v>44321</v>
      </c>
      <c r="AL205" s="292">
        <v>0.54513888888888895</v>
      </c>
      <c r="AM205" s="5" t="s">
        <v>28</v>
      </c>
      <c r="AN205" s="5" t="s">
        <v>26</v>
      </c>
      <c r="AO205" s="5" t="s">
        <v>26</v>
      </c>
      <c r="AP205" s="5" t="s">
        <v>16586</v>
      </c>
      <c r="AQ205" s="5" t="s">
        <v>16587</v>
      </c>
      <c r="AR205" s="5"/>
      <c r="AS205" s="337" t="s">
        <v>16588</v>
      </c>
      <c r="AT205" s="337"/>
      <c r="AU205" s="5"/>
      <c r="AV205" s="5"/>
      <c r="AW205" s="5" t="s">
        <v>17238</v>
      </c>
      <c r="AX205" s="266" t="s">
        <v>1375</v>
      </c>
      <c r="AY205" s="5" t="s">
        <v>25</v>
      </c>
      <c r="AZ205" s="5" t="s">
        <v>25</v>
      </c>
      <c r="BA205" s="5" t="s">
        <v>25</v>
      </c>
      <c r="BB205" s="5" t="s">
        <v>25</v>
      </c>
      <c r="BC205" s="364"/>
      <c r="BD205" s="5" t="s">
        <v>27</v>
      </c>
      <c r="BE205" s="5" t="s">
        <v>4</v>
      </c>
      <c r="BF205" s="5" t="s">
        <v>34</v>
      </c>
      <c r="BG205" s="5" t="s">
        <v>34</v>
      </c>
      <c r="BH205" s="304" t="s">
        <v>18047</v>
      </c>
      <c r="BI205" s="364"/>
      <c r="BJ205" s="4"/>
      <c r="BK205" s="4"/>
      <c r="BL205" s="4"/>
      <c r="BM205" s="4" t="s">
        <v>103</v>
      </c>
      <c r="BN205" s="4" t="s">
        <v>1380</v>
      </c>
      <c r="BO205" s="4" t="s">
        <v>1385</v>
      </c>
      <c r="BP205" s="4" t="s">
        <v>25</v>
      </c>
      <c r="BQ205" s="4" t="s">
        <v>8</v>
      </c>
      <c r="BR205" s="4" t="s">
        <v>1477</v>
      </c>
      <c r="BS205" s="4" t="s">
        <v>1603</v>
      </c>
      <c r="BT205" t="s">
        <v>17239</v>
      </c>
      <c r="BU205" t="s">
        <v>17240</v>
      </c>
      <c r="BV205" s="266" t="s">
        <v>1375</v>
      </c>
      <c r="BW205" s="5" t="s">
        <v>1404</v>
      </c>
      <c r="BX205" s="373"/>
      <c r="BY205" s="373"/>
      <c r="BZ205" s="133" t="s">
        <v>143</v>
      </c>
      <c r="CA205" t="s">
        <v>4806</v>
      </c>
      <c r="CB205">
        <v>12000</v>
      </c>
      <c r="CC205" s="4"/>
      <c r="CD205" s="4" t="s">
        <v>4017</v>
      </c>
      <c r="CE205" s="123" t="s">
        <v>17</v>
      </c>
      <c r="CF205" s="4"/>
      <c r="CG205" s="4"/>
      <c r="CH205" s="123"/>
      <c r="CI205" s="4"/>
      <c r="CJ205" s="85" t="s">
        <v>26</v>
      </c>
      <c r="CK205" s="85" t="s">
        <v>26</v>
      </c>
      <c r="CL205" s="85"/>
      <c r="CM205" s="85"/>
      <c r="CN205" s="284" t="s">
        <v>16470</v>
      </c>
      <c r="CO205" s="155"/>
      <c r="CP205" s="155"/>
      <c r="CQ205" s="285"/>
      <c r="CR205" s="155"/>
      <c r="CS205" s="378"/>
      <c r="CT205" s="155"/>
      <c r="CU205" s="155"/>
      <c r="CV205" s="155"/>
      <c r="CW205" s="155"/>
      <c r="CX205" s="155"/>
      <c r="CY205" s="155"/>
      <c r="CZ205" s="155"/>
      <c r="DA205" s="155"/>
      <c r="DB205" s="155"/>
      <c r="DC205" s="155"/>
      <c r="DD205" s="155"/>
      <c r="DE205" s="155"/>
      <c r="DF205" s="155"/>
      <c r="DG205" s="155"/>
      <c r="DH205" s="284" t="s">
        <v>1375</v>
      </c>
      <c r="DI205" s="197" t="s">
        <v>127</v>
      </c>
      <c r="DJ205" s="4" t="s">
        <v>1416</v>
      </c>
      <c r="DK205" s="4" t="s">
        <v>16585</v>
      </c>
      <c r="DL205" s="127" t="s">
        <v>16466</v>
      </c>
      <c r="DM205" s="4" t="s">
        <v>16586</v>
      </c>
      <c r="DN205" s="4" t="s">
        <v>16588</v>
      </c>
      <c r="DO205" s="340"/>
      <c r="DP205" s="340"/>
      <c r="DQ205" s="4" t="s">
        <v>1416</v>
      </c>
      <c r="DR205" s="340"/>
      <c r="DS205" s="340"/>
      <c r="DT205" s="340"/>
      <c r="DU205" s="340"/>
      <c r="DV205" s="4">
        <v>163741102</v>
      </c>
      <c r="DW205" s="4" t="s">
        <v>16589</v>
      </c>
      <c r="DX205" s="4">
        <v>9002</v>
      </c>
      <c r="DY205" s="4"/>
      <c r="DZ205" s="348"/>
      <c r="EA205" s="4" t="s">
        <v>25</v>
      </c>
      <c r="EB205" s="4">
        <v>4</v>
      </c>
      <c r="EC205" s="4" t="s">
        <v>1887</v>
      </c>
      <c r="ED205" s="340"/>
      <c r="EE205" s="340"/>
      <c r="EF205" s="340"/>
      <c r="EG205" s="348"/>
      <c r="EH205" s="348"/>
      <c r="EI205" s="4"/>
      <c r="EJ205" s="4" t="s">
        <v>26</v>
      </c>
      <c r="EK205" s="4" t="s">
        <v>25</v>
      </c>
      <c r="EL205" s="4"/>
      <c r="EM205" s="4" t="s">
        <v>1759</v>
      </c>
      <c r="EN205" s="4"/>
      <c r="EO205" s="4" t="s">
        <v>1862</v>
      </c>
      <c r="EP205" s="340"/>
      <c r="EQ205" s="4" t="s">
        <v>1761</v>
      </c>
      <c r="ER205" s="4"/>
      <c r="ES205" s="4" t="s">
        <v>4</v>
      </c>
      <c r="ET205" s="340"/>
      <c r="EU205" s="4" t="s">
        <v>113</v>
      </c>
      <c r="EV205" s="340"/>
      <c r="EW205" s="4" t="s">
        <v>1807</v>
      </c>
      <c r="EX205" s="340"/>
      <c r="EY205" s="4" t="s">
        <v>8</v>
      </c>
      <c r="EZ205" s="4"/>
      <c r="FA205" s="4" t="s">
        <v>25</v>
      </c>
      <c r="FB205" s="340"/>
      <c r="FC205" s="4" t="s">
        <v>1816</v>
      </c>
      <c r="FD205" s="340"/>
      <c r="FE205" s="4" t="s">
        <v>2224</v>
      </c>
      <c r="FF205" s="4" t="s">
        <v>1865</v>
      </c>
      <c r="FG205" s="4" t="s">
        <v>26</v>
      </c>
      <c r="FH205" s="4" t="s">
        <v>3884</v>
      </c>
      <c r="FI205" s="4" t="s">
        <v>1839</v>
      </c>
      <c r="FJ205" s="4" t="s">
        <v>55</v>
      </c>
      <c r="FK205" s="4" t="s">
        <v>55</v>
      </c>
      <c r="FL205" t="s">
        <v>16590</v>
      </c>
      <c r="FM205" s="4" t="s">
        <v>16587</v>
      </c>
      <c r="FN205" s="4" t="s">
        <v>1839</v>
      </c>
      <c r="FO205" s="4" t="s">
        <v>1890</v>
      </c>
      <c r="FP205" s="4" t="s">
        <v>2003</v>
      </c>
      <c r="FQ205" s="4" t="s">
        <v>16591</v>
      </c>
      <c r="FR205" s="4" t="s">
        <v>1869</v>
      </c>
      <c r="FS205" s="4" t="s">
        <v>1870</v>
      </c>
      <c r="FT205" s="4" t="s">
        <v>1845</v>
      </c>
      <c r="FU205" s="4" t="s">
        <v>9</v>
      </c>
      <c r="FV205" t="s">
        <v>16592</v>
      </c>
      <c r="FW205" s="4" t="s">
        <v>1846</v>
      </c>
      <c r="FX205" s="4" t="s">
        <v>60</v>
      </c>
      <c r="FY205" s="4" t="s">
        <v>16586</v>
      </c>
      <c r="FZ205" s="4" t="s">
        <v>16593</v>
      </c>
      <c r="GA205" s="4" t="s">
        <v>1375</v>
      </c>
      <c r="GB205" s="4" t="s">
        <v>1375</v>
      </c>
      <c r="GC205" s="340"/>
      <c r="GD205" s="340"/>
      <c r="GE205" s="340"/>
      <c r="GF205" s="348"/>
      <c r="GG205" s="348"/>
      <c r="GH205" s="3" t="s">
        <v>1375</v>
      </c>
      <c r="GI205" s="4" t="s">
        <v>9</v>
      </c>
      <c r="GJ205" s="4" t="s">
        <v>2230</v>
      </c>
      <c r="GK205" s="4" t="s">
        <v>1375</v>
      </c>
      <c r="GL205" s="4" t="s">
        <v>9</v>
      </c>
      <c r="GM205" s="4" t="s">
        <v>1375</v>
      </c>
      <c r="GN205" s="4"/>
      <c r="GO205" s="340"/>
      <c r="GP205" s="4"/>
      <c r="GQ205" s="340"/>
      <c r="GR205" s="4"/>
      <c r="GS205" s="340"/>
      <c r="GT205" s="4"/>
      <c r="GU205" s="4"/>
      <c r="GV205" s="4"/>
      <c r="GW205" s="4"/>
      <c r="GX205" s="4"/>
      <c r="GY205"/>
      <c r="GZ205"/>
      <c r="HA205" s="4"/>
      <c r="HB205" s="4"/>
      <c r="HC205" s="4" t="str">
        <f ca="1">IFERROR(INDIRECT("'[2021_Ignition_Tracker_QC_File_20210520.xlsm]Ignition Tracker'!"&amp;ADDRESS(MATCH($A205,'[3]Ignition Tracker'!$A:$A,0),MATCH(HC$1,'[3]Ignition Tracker'!$1:$1,0))),"")</f>
        <v/>
      </c>
    </row>
    <row r="206" spans="1:211" s="269" customFormat="1" x14ac:dyDescent="0.35">
      <c r="A206" s="137">
        <v>496</v>
      </c>
      <c r="B206" s="339"/>
      <c r="C206" s="123" t="s">
        <v>1412</v>
      </c>
      <c r="D206" s="124">
        <v>44323</v>
      </c>
      <c r="E206" s="124">
        <v>44323</v>
      </c>
      <c r="F206" s="339"/>
      <c r="G206" s="125" t="s">
        <v>16594</v>
      </c>
      <c r="H206" s="266" t="s">
        <v>1375</v>
      </c>
      <c r="I206" s="123" t="s">
        <v>25</v>
      </c>
      <c r="J206" s="339"/>
      <c r="K206" s="355"/>
      <c r="L206" s="267">
        <v>44323</v>
      </c>
      <c r="M206" s="354"/>
      <c r="N206" s="267" t="s">
        <v>19657</v>
      </c>
      <c r="O206" s="354"/>
      <c r="P206" s="354"/>
      <c r="Q206" s="267"/>
      <c r="R206" s="267"/>
      <c r="S206" s="267"/>
      <c r="T206" s="123"/>
      <c r="U206" s="124"/>
      <c r="V206" s="124"/>
      <c r="W206" s="123"/>
      <c r="X206" s="339"/>
      <c r="Y206" s="339"/>
      <c r="Z206" s="123"/>
      <c r="AA206" s="123"/>
      <c r="AB206" s="124"/>
      <c r="AC206" s="124"/>
      <c r="AD206" s="339"/>
      <c r="AE206" s="339"/>
      <c r="AF206" s="355"/>
      <c r="AG206" s="355"/>
      <c r="AH206" s="266" t="s">
        <v>1375</v>
      </c>
      <c r="AI206" s="124">
        <v>44321</v>
      </c>
      <c r="AJ206" s="252" t="s">
        <v>16595</v>
      </c>
      <c r="AK206" s="124">
        <v>44321</v>
      </c>
      <c r="AL206" s="252">
        <v>0.52569444444444446</v>
      </c>
      <c r="AM206" s="85" t="s">
        <v>28</v>
      </c>
      <c r="AN206" s="85" t="s">
        <v>26</v>
      </c>
      <c r="AO206" s="85" t="s">
        <v>26</v>
      </c>
      <c r="AP206" s="85" t="s">
        <v>16596</v>
      </c>
      <c r="AQ206" s="85" t="s">
        <v>16597</v>
      </c>
      <c r="AR206" s="85"/>
      <c r="AS206" s="335" t="s">
        <v>16598</v>
      </c>
      <c r="AT206" s="335"/>
      <c r="AU206" s="85"/>
      <c r="AV206" s="85"/>
      <c r="AW206" s="85" t="s">
        <v>16704</v>
      </c>
      <c r="AX206" s="266" t="s">
        <v>1375</v>
      </c>
      <c r="AY206" s="85" t="s">
        <v>26</v>
      </c>
      <c r="AZ206" s="85" t="s">
        <v>25</v>
      </c>
      <c r="BA206" s="85" t="s">
        <v>25</v>
      </c>
      <c r="BB206" s="85" t="s">
        <v>26</v>
      </c>
      <c r="BC206" s="355"/>
      <c r="BD206" s="85" t="s">
        <v>27</v>
      </c>
      <c r="BE206" s="85" t="s">
        <v>4</v>
      </c>
      <c r="BF206" s="85" t="s">
        <v>34</v>
      </c>
      <c r="BG206" s="85" t="s">
        <v>34</v>
      </c>
      <c r="BH206" s="304" t="s">
        <v>18049</v>
      </c>
      <c r="BI206" s="364"/>
      <c r="BJ206" s="123"/>
      <c r="BK206" s="123"/>
      <c r="BL206" s="123"/>
      <c r="BM206" s="123" t="s">
        <v>103</v>
      </c>
      <c r="BN206" s="123" t="s">
        <v>1380</v>
      </c>
      <c r="BO206" s="123" t="s">
        <v>1381</v>
      </c>
      <c r="BP206" s="123" t="s">
        <v>25</v>
      </c>
      <c r="BQ206" s="4" t="s">
        <v>8</v>
      </c>
      <c r="BR206" s="123" t="s">
        <v>1614</v>
      </c>
      <c r="BS206" s="123" t="s">
        <v>1563</v>
      </c>
      <c r="BT206" t="s">
        <v>7</v>
      </c>
      <c r="BU206" t="s">
        <v>16705</v>
      </c>
      <c r="BV206" s="266" t="s">
        <v>1375</v>
      </c>
      <c r="BW206" s="85" t="s">
        <v>44</v>
      </c>
      <c r="BX206" s="372"/>
      <c r="BY206" s="372"/>
      <c r="BZ206" s="129" t="s">
        <v>154</v>
      </c>
      <c r="CA206" t="s">
        <v>16599</v>
      </c>
      <c r="CB206">
        <v>12000</v>
      </c>
      <c r="CC206" s="123"/>
      <c r="CD206" s="123" t="s">
        <v>1810</v>
      </c>
      <c r="CE206" s="123" t="s">
        <v>17</v>
      </c>
      <c r="CF206" s="123"/>
      <c r="CG206" s="123"/>
      <c r="CH206" s="123">
        <v>530</v>
      </c>
      <c r="CI206" s="123"/>
      <c r="CJ206" s="85" t="s">
        <v>26</v>
      </c>
      <c r="CK206" s="85" t="s">
        <v>26</v>
      </c>
      <c r="CL206" s="85"/>
      <c r="CM206" s="85"/>
      <c r="CN206" s="284" t="s">
        <v>16470</v>
      </c>
      <c r="CO206" s="155"/>
      <c r="CP206" s="155"/>
      <c r="CQ206" s="285"/>
      <c r="CR206" s="155"/>
      <c r="CS206" s="378"/>
      <c r="CT206" s="155"/>
      <c r="CU206" s="155"/>
      <c r="CV206" s="155"/>
      <c r="CW206" s="155"/>
      <c r="CX206" s="155"/>
      <c r="CY206" s="155"/>
      <c r="CZ206" s="155"/>
      <c r="DA206" s="155"/>
      <c r="DB206" s="155"/>
      <c r="DC206" s="155"/>
      <c r="DD206" s="155"/>
      <c r="DE206" s="155"/>
      <c r="DF206" s="155"/>
      <c r="DG206" s="155"/>
      <c r="DH206" s="284" t="s">
        <v>1375</v>
      </c>
      <c r="DI206" s="197" t="s">
        <v>130</v>
      </c>
      <c r="DJ206" s="4" t="s">
        <v>16600</v>
      </c>
      <c r="DK206" s="4" t="s">
        <v>16595</v>
      </c>
      <c r="DL206" s="127" t="s">
        <v>16466</v>
      </c>
      <c r="DM206" s="4" t="s">
        <v>16596</v>
      </c>
      <c r="DN206" s="4" t="s">
        <v>16598</v>
      </c>
      <c r="DO206" s="340"/>
      <c r="DP206" s="340"/>
      <c r="DQ206" s="4" t="s">
        <v>2140</v>
      </c>
      <c r="DR206" s="340"/>
      <c r="DS206" s="340"/>
      <c r="DT206" s="340"/>
      <c r="DU206" s="340"/>
      <c r="DV206" s="4">
        <v>12101104</v>
      </c>
      <c r="DW206" s="4" t="s">
        <v>16601</v>
      </c>
      <c r="DX206" s="4">
        <v>9190</v>
      </c>
      <c r="DY206" s="4"/>
      <c r="DZ206" s="348"/>
      <c r="EA206" s="4" t="s">
        <v>25</v>
      </c>
      <c r="EB206" s="4">
        <v>4</v>
      </c>
      <c r="EC206" s="4" t="s">
        <v>1887</v>
      </c>
      <c r="ED206" s="340"/>
      <c r="EE206" s="340"/>
      <c r="EF206" s="340"/>
      <c r="EG206" s="348"/>
      <c r="EH206" s="348"/>
      <c r="EI206" s="4"/>
      <c r="EJ206" s="4" t="s">
        <v>26</v>
      </c>
      <c r="EK206" s="4" t="s">
        <v>25</v>
      </c>
      <c r="EL206" s="4"/>
      <c r="EM206" s="4" t="s">
        <v>1759</v>
      </c>
      <c r="EN206" s="4"/>
      <c r="EO206" s="4" t="s">
        <v>1835</v>
      </c>
      <c r="EP206" s="340"/>
      <c r="EQ206" s="4" t="s">
        <v>1836</v>
      </c>
      <c r="ER206" s="4"/>
      <c r="ES206" s="4" t="s">
        <v>1956</v>
      </c>
      <c r="ET206" s="340"/>
      <c r="EU206" s="4" t="s">
        <v>113</v>
      </c>
      <c r="EV206" s="340"/>
      <c r="EW206" s="4" t="s">
        <v>1370</v>
      </c>
      <c r="EX206" s="340"/>
      <c r="EY206" s="4" t="s">
        <v>8</v>
      </c>
      <c r="EZ206" s="4" t="s">
        <v>16602</v>
      </c>
      <c r="FA206" s="4" t="s">
        <v>25</v>
      </c>
      <c r="FB206" s="340"/>
      <c r="FC206" s="4" t="s">
        <v>1816</v>
      </c>
      <c r="FD206" s="340"/>
      <c r="FE206" s="4" t="s">
        <v>2354</v>
      </c>
      <c r="FF206" s="4" t="s">
        <v>1865</v>
      </c>
      <c r="FG206" s="4" t="s">
        <v>26</v>
      </c>
      <c r="FH206" s="4" t="s">
        <v>1375</v>
      </c>
      <c r="FI206" s="4" t="s">
        <v>1839</v>
      </c>
      <c r="FJ206" s="4" t="s">
        <v>3742</v>
      </c>
      <c r="FK206" s="4" t="s">
        <v>3743</v>
      </c>
      <c r="FL206" t="s">
        <v>16603</v>
      </c>
      <c r="FM206" s="4" t="s">
        <v>16597</v>
      </c>
      <c r="FN206" s="4" t="s">
        <v>1839</v>
      </c>
      <c r="FO206" s="4" t="s">
        <v>1890</v>
      </c>
      <c r="FP206" s="4" t="s">
        <v>13277</v>
      </c>
      <c r="FQ206" s="4" t="s">
        <v>16604</v>
      </c>
      <c r="FR206" s="4" t="s">
        <v>1869</v>
      </c>
      <c r="FS206" s="4" t="s">
        <v>1870</v>
      </c>
      <c r="FT206" s="4" t="s">
        <v>1845</v>
      </c>
      <c r="FU206" s="4" t="s">
        <v>9</v>
      </c>
      <c r="FV206" t="s">
        <v>16605</v>
      </c>
      <c r="FW206" s="4" t="s">
        <v>1846</v>
      </c>
      <c r="FX206" s="4" t="s">
        <v>46</v>
      </c>
      <c r="FY206" s="4" t="s">
        <v>16596</v>
      </c>
      <c r="FZ206" s="4" t="s">
        <v>2383</v>
      </c>
      <c r="GA206" s="4" t="s">
        <v>1375</v>
      </c>
      <c r="GB206" s="4" t="s">
        <v>1375</v>
      </c>
      <c r="GC206" s="340"/>
      <c r="GD206" s="340"/>
      <c r="GE206" s="340"/>
      <c r="GF206" s="348"/>
      <c r="GG206" s="348"/>
      <c r="GH206" s="3" t="s">
        <v>1375</v>
      </c>
      <c r="GI206" s="4" t="s">
        <v>9</v>
      </c>
      <c r="GJ206" s="4" t="s">
        <v>1874</v>
      </c>
      <c r="GK206" s="4" t="s">
        <v>1375</v>
      </c>
      <c r="GL206" s="4" t="s">
        <v>9</v>
      </c>
      <c r="GM206" s="4" t="s">
        <v>1375</v>
      </c>
      <c r="GN206" s="4"/>
      <c r="GO206" s="340"/>
      <c r="GP206" s="4"/>
      <c r="GQ206" s="340"/>
      <c r="GR206" s="4"/>
      <c r="GS206" s="340"/>
      <c r="GT206" s="4"/>
      <c r="GU206" s="4"/>
      <c r="GV206" s="4"/>
      <c r="GW206" s="4"/>
      <c r="GX206" s="4"/>
      <c r="GY206"/>
      <c r="GZ206"/>
      <c r="HA206" s="4"/>
      <c r="HB206" s="4"/>
      <c r="HC206" s="4"/>
    </row>
    <row r="207" spans="1:211" s="269" customFormat="1" x14ac:dyDescent="0.35">
      <c r="A207" s="300">
        <v>495</v>
      </c>
      <c r="B207" s="340"/>
      <c r="C207" s="116" t="s">
        <v>1410</v>
      </c>
      <c r="D207" s="18"/>
      <c r="E207" s="18"/>
      <c r="F207" s="340"/>
      <c r="G207" s="289" t="s">
        <v>16526</v>
      </c>
      <c r="H207" s="302" t="s">
        <v>1375</v>
      </c>
      <c r="I207" s="116"/>
      <c r="J207" s="340"/>
      <c r="K207" s="348"/>
      <c r="L207" s="248"/>
      <c r="M207" s="358"/>
      <c r="N207" s="267" t="s">
        <v>19657</v>
      </c>
      <c r="O207" s="354"/>
      <c r="P207" s="354"/>
      <c r="Q207" s="248"/>
      <c r="R207" s="248"/>
      <c r="S207" s="248"/>
      <c r="T207" s="135"/>
      <c r="U207" s="18"/>
      <c r="V207" s="18"/>
      <c r="W207" s="4"/>
      <c r="X207" s="340"/>
      <c r="Y207" s="340"/>
      <c r="Z207" s="116"/>
      <c r="AA207" s="116"/>
      <c r="AB207" s="18"/>
      <c r="AC207" s="18"/>
      <c r="AD207" s="340"/>
      <c r="AE207" s="340"/>
      <c r="AF207" s="348"/>
      <c r="AG207" s="348"/>
      <c r="AH207" s="302" t="s">
        <v>1375</v>
      </c>
      <c r="AI207" s="18">
        <v>44321</v>
      </c>
      <c r="AJ207" s="303" t="s">
        <v>16527</v>
      </c>
      <c r="AK207" s="18">
        <v>44321</v>
      </c>
      <c r="AL207" s="303" t="s">
        <v>16527</v>
      </c>
      <c r="AM207" s="135" t="s">
        <v>28</v>
      </c>
      <c r="AN207" s="135" t="s">
        <v>26</v>
      </c>
      <c r="AO207" s="135" t="s">
        <v>26</v>
      </c>
      <c r="AP207" s="135" t="s">
        <v>16528</v>
      </c>
      <c r="AQ207" s="135"/>
      <c r="AR207" s="135"/>
      <c r="AS207" s="336" t="s">
        <v>16529</v>
      </c>
      <c r="AT207" s="336"/>
      <c r="AU207" s="135"/>
      <c r="AV207" s="135"/>
      <c r="AW207" s="135"/>
      <c r="AX207" s="302" t="s">
        <v>1375</v>
      </c>
      <c r="AY207" s="135" t="s">
        <v>26</v>
      </c>
      <c r="AZ207" s="135" t="s">
        <v>25</v>
      </c>
      <c r="BA207" s="135" t="s">
        <v>25</v>
      </c>
      <c r="BB207" s="135" t="s">
        <v>26</v>
      </c>
      <c r="BC207" s="348"/>
      <c r="BD207" s="135" t="s">
        <v>27</v>
      </c>
      <c r="BE207" s="135" t="s">
        <v>13</v>
      </c>
      <c r="BF207" s="135" t="s">
        <v>34</v>
      </c>
      <c r="BG207" s="135"/>
      <c r="BH207" s="116" t="s">
        <v>113</v>
      </c>
      <c r="BI207" s="364"/>
      <c r="BJ207" s="116"/>
      <c r="BK207" s="116"/>
      <c r="BL207" s="116"/>
      <c r="BM207" s="116" t="s">
        <v>102</v>
      </c>
      <c r="BN207" s="116" t="s">
        <v>1378</v>
      </c>
      <c r="BO207" s="116" t="s">
        <v>13</v>
      </c>
      <c r="BP207" s="116"/>
      <c r="BQ207" s="116" t="s">
        <v>8</v>
      </c>
      <c r="BR207" s="116" t="s">
        <v>1617</v>
      </c>
      <c r="BS207" s="116" t="s">
        <v>1564</v>
      </c>
      <c r="BT207"/>
      <c r="BU207"/>
      <c r="BV207" s="302" t="s">
        <v>1375</v>
      </c>
      <c r="BW207" s="135" t="s">
        <v>1404</v>
      </c>
      <c r="BX207" s="373"/>
      <c r="BY207" s="373"/>
      <c r="BZ207" s="10" t="s">
        <v>197</v>
      </c>
      <c r="CA207" t="s">
        <v>16607</v>
      </c>
      <c r="CB207">
        <v>12000</v>
      </c>
      <c r="CC207" s="116"/>
      <c r="CD207" s="116" t="s">
        <v>18</v>
      </c>
      <c r="CE207" s="116"/>
      <c r="CF207" s="304"/>
      <c r="CG207" s="116"/>
      <c r="CH207" s="304">
        <v>530</v>
      </c>
      <c r="CI207" s="116"/>
      <c r="CJ207" s="87" t="s">
        <v>26</v>
      </c>
      <c r="CK207" s="87" t="s">
        <v>26</v>
      </c>
      <c r="CL207" s="87"/>
      <c r="CM207" s="87"/>
      <c r="CN207" s="284" t="s">
        <v>16470</v>
      </c>
      <c r="CO207" s="155"/>
      <c r="CP207" s="155"/>
      <c r="CQ207" s="285"/>
      <c r="CR207" s="155"/>
      <c r="CS207" s="378"/>
      <c r="CT207" s="155"/>
      <c r="CU207" s="155"/>
      <c r="CV207" s="155"/>
      <c r="CW207" s="155"/>
      <c r="CX207" s="155"/>
      <c r="CY207" s="155"/>
      <c r="CZ207" s="155"/>
      <c r="DA207" s="155"/>
      <c r="DB207" s="155"/>
      <c r="DC207" s="155"/>
      <c r="DD207" s="155"/>
      <c r="DE207" s="155"/>
      <c r="DF207" s="155"/>
      <c r="DG207" s="155"/>
      <c r="DH207" s="284" t="s">
        <v>1375</v>
      </c>
      <c r="DI207" s="197" t="s">
        <v>119</v>
      </c>
      <c r="DJ207" s="4" t="s">
        <v>16530</v>
      </c>
      <c r="DK207" s="4" t="s">
        <v>16527</v>
      </c>
      <c r="DL207" s="127" t="s">
        <v>16466</v>
      </c>
      <c r="DM207" s="4" t="s">
        <v>16528</v>
      </c>
      <c r="DN207" s="4" t="s">
        <v>16529</v>
      </c>
      <c r="DO207" s="340"/>
      <c r="DP207" s="340"/>
      <c r="DQ207" s="4" t="s">
        <v>16530</v>
      </c>
      <c r="DR207" s="340"/>
      <c r="DS207" s="340"/>
      <c r="DT207" s="340"/>
      <c r="DU207" s="340"/>
      <c r="DV207" s="4">
        <v>254771101</v>
      </c>
      <c r="DW207" s="4" t="s">
        <v>16531</v>
      </c>
      <c r="DX207" s="4">
        <v>9221</v>
      </c>
      <c r="DY207" s="4"/>
      <c r="DZ207" s="348"/>
      <c r="EA207" s="4" t="s">
        <v>25</v>
      </c>
      <c r="EB207" s="4">
        <v>3</v>
      </c>
      <c r="EC207" s="4" t="s">
        <v>1887</v>
      </c>
      <c r="ED207" s="340"/>
      <c r="EE207" s="340"/>
      <c r="EF207" s="340"/>
      <c r="EG207" s="348"/>
      <c r="EH207" s="348"/>
      <c r="EI207" s="4"/>
      <c r="EJ207" s="4" t="s">
        <v>26</v>
      </c>
      <c r="EK207" s="4" t="s">
        <v>25</v>
      </c>
      <c r="EL207" s="4"/>
      <c r="EM207" s="4" t="s">
        <v>1759</v>
      </c>
      <c r="EN207" s="4"/>
      <c r="EO207" s="4" t="s">
        <v>1862</v>
      </c>
      <c r="EP207" s="340"/>
      <c r="EQ207" s="4" t="s">
        <v>1836</v>
      </c>
      <c r="ER207" s="4"/>
      <c r="ES207" s="4" t="s">
        <v>1956</v>
      </c>
      <c r="ET207" s="340"/>
      <c r="EU207" s="4" t="s">
        <v>113</v>
      </c>
      <c r="EV207" s="340"/>
      <c r="EW207" s="4" t="s">
        <v>18</v>
      </c>
      <c r="EX207" s="340"/>
      <c r="EY207" s="4" t="s">
        <v>1807</v>
      </c>
      <c r="EZ207" s="4" t="s">
        <v>16532</v>
      </c>
      <c r="FA207" s="4" t="s">
        <v>26</v>
      </c>
      <c r="FB207" s="340"/>
      <c r="FC207" s="4"/>
      <c r="FD207" s="340"/>
      <c r="FE207" s="4"/>
      <c r="FF207" s="4"/>
      <c r="FG207" s="4" t="s">
        <v>26</v>
      </c>
      <c r="FH207" s="4" t="s">
        <v>1375</v>
      </c>
      <c r="FI207" s="4"/>
      <c r="FJ207" s="4"/>
      <c r="FK207" s="4"/>
      <c r="FL207"/>
      <c r="FM207" s="4"/>
      <c r="FN207" s="4"/>
      <c r="FO207" s="4"/>
      <c r="FP207" s="4"/>
      <c r="FQ207" s="4"/>
      <c r="FR207" s="4"/>
      <c r="FS207" s="4"/>
      <c r="FT207" s="4"/>
      <c r="FU207" s="4"/>
      <c r="FV207"/>
      <c r="FW207" s="4"/>
      <c r="FX207" s="4"/>
      <c r="FY207" s="4"/>
      <c r="FZ207" s="4"/>
      <c r="GA207" s="4"/>
      <c r="GB207" s="4"/>
      <c r="GC207" s="340"/>
      <c r="GD207" s="340"/>
      <c r="GE207" s="340"/>
      <c r="GF207" s="348"/>
      <c r="GG207" s="348"/>
      <c r="GH207" s="3"/>
      <c r="GI207" s="4"/>
      <c r="GJ207" s="4"/>
      <c r="GK207" s="4"/>
      <c r="GL207" s="4"/>
      <c r="GM207" s="4"/>
      <c r="GN207" s="4"/>
      <c r="GO207" s="340"/>
      <c r="GP207" s="4"/>
      <c r="GQ207" s="340"/>
      <c r="GR207" s="4"/>
      <c r="GS207" s="340"/>
      <c r="GT207" s="4"/>
      <c r="GU207" s="4"/>
      <c r="GV207" s="4"/>
      <c r="GW207" s="4"/>
      <c r="GX207" s="4"/>
      <c r="GY207"/>
      <c r="GZ207"/>
      <c r="HA207" s="4"/>
      <c r="HB207" s="4"/>
      <c r="HC207" s="4"/>
    </row>
    <row r="208" spans="1:211" s="269" customFormat="1" x14ac:dyDescent="0.35">
      <c r="A208" s="137">
        <v>494</v>
      </c>
      <c r="B208" s="339"/>
      <c r="C208" s="123" t="s">
        <v>1412</v>
      </c>
      <c r="D208" s="124">
        <v>44323</v>
      </c>
      <c r="E208" s="124">
        <v>44323</v>
      </c>
      <c r="F208" s="339"/>
      <c r="G208" s="125" t="s">
        <v>16533</v>
      </c>
      <c r="H208" s="266" t="s">
        <v>1375</v>
      </c>
      <c r="I208" s="123"/>
      <c r="J208" s="339"/>
      <c r="K208" s="355"/>
      <c r="L208" s="267"/>
      <c r="M208" s="354"/>
      <c r="N208" s="267" t="s">
        <v>19657</v>
      </c>
      <c r="O208" s="354"/>
      <c r="P208" s="354"/>
      <c r="Q208" s="267"/>
      <c r="R208" s="267"/>
      <c r="S208" s="267"/>
      <c r="T208" s="123"/>
      <c r="U208" s="124"/>
      <c r="V208" s="124"/>
      <c r="W208" s="123"/>
      <c r="X208" s="339"/>
      <c r="Y208" s="339"/>
      <c r="Z208" s="123"/>
      <c r="AA208" s="123"/>
      <c r="AB208" s="124"/>
      <c r="AC208" s="124"/>
      <c r="AD208" s="339"/>
      <c r="AE208" s="339"/>
      <c r="AF208" s="355"/>
      <c r="AG208" s="355"/>
      <c r="AH208" s="266" t="s">
        <v>1375</v>
      </c>
      <c r="AI208" s="124">
        <v>44321</v>
      </c>
      <c r="AJ208" s="252" t="s">
        <v>16534</v>
      </c>
      <c r="AK208" s="124">
        <v>44321</v>
      </c>
      <c r="AL208" s="252">
        <v>0.4145833333333333</v>
      </c>
      <c r="AM208" s="85" t="s">
        <v>28</v>
      </c>
      <c r="AN208" s="85" t="s">
        <v>26</v>
      </c>
      <c r="AO208" s="85" t="s">
        <v>26</v>
      </c>
      <c r="AP208" s="85" t="s">
        <v>16706</v>
      </c>
      <c r="AQ208" s="85" t="s">
        <v>16536</v>
      </c>
      <c r="AR208" s="85"/>
      <c r="AS208" s="335" t="s">
        <v>16537</v>
      </c>
      <c r="AT208" s="335">
        <v>120936444</v>
      </c>
      <c r="AU208" s="85"/>
      <c r="AV208" s="85"/>
      <c r="AW208" s="85" t="s">
        <v>16707</v>
      </c>
      <c r="AX208" s="266" t="s">
        <v>1375</v>
      </c>
      <c r="AY208" s="85" t="s">
        <v>25</v>
      </c>
      <c r="AZ208" s="85" t="s">
        <v>25</v>
      </c>
      <c r="BA208" s="85" t="s">
        <v>25</v>
      </c>
      <c r="BB208" s="85" t="s">
        <v>25</v>
      </c>
      <c r="BC208" s="355"/>
      <c r="BD208" s="85" t="s">
        <v>27</v>
      </c>
      <c r="BE208" s="85" t="s">
        <v>13</v>
      </c>
      <c r="BF208" s="85" t="s">
        <v>34</v>
      </c>
      <c r="BG208" s="85" t="s">
        <v>34</v>
      </c>
      <c r="BH208" s="304" t="s">
        <v>18050</v>
      </c>
      <c r="BI208" s="364"/>
      <c r="BJ208" s="123"/>
      <c r="BK208" s="123"/>
      <c r="BL208" s="123"/>
      <c r="BM208" s="123" t="s">
        <v>102</v>
      </c>
      <c r="BN208" s="123" t="s">
        <v>1378</v>
      </c>
      <c r="BO208" s="123" t="s">
        <v>11</v>
      </c>
      <c r="BP208" s="123" t="s">
        <v>25</v>
      </c>
      <c r="BQ208" s="4" t="s">
        <v>8</v>
      </c>
      <c r="BR208" s="123" t="s">
        <v>1614</v>
      </c>
      <c r="BS208" s="123" t="s">
        <v>1612</v>
      </c>
      <c r="BT208" t="s">
        <v>7</v>
      </c>
      <c r="BU208" t="s">
        <v>16708</v>
      </c>
      <c r="BV208" s="266" t="s">
        <v>1375</v>
      </c>
      <c r="BW208" s="85" t="s">
        <v>1404</v>
      </c>
      <c r="BX208" s="372"/>
      <c r="BY208" s="372"/>
      <c r="BZ208" s="129" t="s">
        <v>200</v>
      </c>
      <c r="CA208" t="s">
        <v>7407</v>
      </c>
      <c r="CB208">
        <v>12000</v>
      </c>
      <c r="CC208" s="123"/>
      <c r="CD208" s="123" t="s">
        <v>1491</v>
      </c>
      <c r="CE208" s="123" t="s">
        <v>1450</v>
      </c>
      <c r="CF208" s="123"/>
      <c r="CG208" s="123"/>
      <c r="CH208" s="123"/>
      <c r="CI208" s="123"/>
      <c r="CJ208" s="85" t="s">
        <v>26</v>
      </c>
      <c r="CK208" s="85" t="s">
        <v>26</v>
      </c>
      <c r="CL208" s="85"/>
      <c r="CM208" s="85"/>
      <c r="CN208" s="284" t="s">
        <v>16470</v>
      </c>
      <c r="CO208" s="155"/>
      <c r="CP208" s="155"/>
      <c r="CQ208" s="285"/>
      <c r="CR208" s="155"/>
      <c r="CS208" s="378"/>
      <c r="CT208" s="155"/>
      <c r="CU208" s="155"/>
      <c r="CV208" s="155"/>
      <c r="CW208" s="155"/>
      <c r="CX208" s="155"/>
      <c r="CY208" s="155"/>
      <c r="CZ208" s="155"/>
      <c r="DA208" s="155"/>
      <c r="DB208" s="155"/>
      <c r="DC208" s="155"/>
      <c r="DD208" s="155"/>
      <c r="DE208" s="155"/>
      <c r="DF208" s="155"/>
      <c r="DG208" s="155"/>
      <c r="DH208" s="284" t="s">
        <v>1375</v>
      </c>
      <c r="DI208" s="197" t="s">
        <v>124</v>
      </c>
      <c r="DJ208" s="4" t="s">
        <v>3258</v>
      </c>
      <c r="DK208" s="4" t="s">
        <v>16534</v>
      </c>
      <c r="DL208" s="127" t="s">
        <v>16466</v>
      </c>
      <c r="DM208" s="4" t="s">
        <v>16535</v>
      </c>
      <c r="DN208" s="4" t="s">
        <v>16537</v>
      </c>
      <c r="DO208" s="340"/>
      <c r="DP208" s="340"/>
      <c r="DQ208" s="4" t="s">
        <v>16538</v>
      </c>
      <c r="DR208" s="340"/>
      <c r="DS208" s="340"/>
      <c r="DT208" s="340"/>
      <c r="DU208" s="340"/>
      <c r="DV208" s="4">
        <v>182381101</v>
      </c>
      <c r="DW208" s="4" t="s">
        <v>16539</v>
      </c>
      <c r="DX208" s="4">
        <v>9002</v>
      </c>
      <c r="DY208" s="4"/>
      <c r="DZ208" s="348"/>
      <c r="EA208" s="4" t="s">
        <v>25</v>
      </c>
      <c r="EB208" s="4">
        <v>5</v>
      </c>
      <c r="EC208" s="4" t="s">
        <v>1887</v>
      </c>
      <c r="ED208" s="340"/>
      <c r="EE208" s="340"/>
      <c r="EF208" s="340"/>
      <c r="EG208" s="348"/>
      <c r="EH208" s="348"/>
      <c r="EI208" s="4"/>
      <c r="EJ208" s="4" t="s">
        <v>26</v>
      </c>
      <c r="EK208" s="4" t="s">
        <v>25</v>
      </c>
      <c r="EL208" s="4"/>
      <c r="EM208" s="4" t="s">
        <v>1759</v>
      </c>
      <c r="EN208" s="4"/>
      <c r="EO208" s="4" t="s">
        <v>1862</v>
      </c>
      <c r="EP208" s="340"/>
      <c r="EQ208" s="4" t="s">
        <v>1761</v>
      </c>
      <c r="ER208" s="4"/>
      <c r="ES208" s="4" t="s">
        <v>1888</v>
      </c>
      <c r="ET208" s="340"/>
      <c r="EU208" s="4" t="s">
        <v>116</v>
      </c>
      <c r="EV208" s="340"/>
      <c r="EW208" s="4" t="s">
        <v>1370</v>
      </c>
      <c r="EX208" s="340"/>
      <c r="EY208" s="4" t="s">
        <v>8</v>
      </c>
      <c r="EZ208" s="4"/>
      <c r="FA208" s="4" t="s">
        <v>25</v>
      </c>
      <c r="FB208" s="340"/>
      <c r="FC208" s="4" t="s">
        <v>1816</v>
      </c>
      <c r="FD208" s="340"/>
      <c r="FE208" s="4" t="s">
        <v>2023</v>
      </c>
      <c r="FF208" s="4" t="s">
        <v>1865</v>
      </c>
      <c r="FG208" s="4" t="s">
        <v>26</v>
      </c>
      <c r="FH208" s="4" t="s">
        <v>1375</v>
      </c>
      <c r="FI208" s="4" t="s">
        <v>1839</v>
      </c>
      <c r="FJ208" s="4" t="s">
        <v>2286</v>
      </c>
      <c r="FK208" s="4" t="s">
        <v>96</v>
      </c>
      <c r="FL208" t="s">
        <v>16540</v>
      </c>
      <c r="FM208" s="4" t="s">
        <v>16536</v>
      </c>
      <c r="FN208" s="4" t="s">
        <v>1839</v>
      </c>
      <c r="FO208" s="4" t="s">
        <v>1890</v>
      </c>
      <c r="FP208" s="4" t="s">
        <v>16541</v>
      </c>
      <c r="FQ208" s="4" t="s">
        <v>16542</v>
      </c>
      <c r="FR208" s="4" t="s">
        <v>1434</v>
      </c>
      <c r="FS208" s="4" t="s">
        <v>1870</v>
      </c>
      <c r="FT208" s="4" t="s">
        <v>1845</v>
      </c>
      <c r="FU208" s="4" t="s">
        <v>9</v>
      </c>
      <c r="FV208" t="s">
        <v>16543</v>
      </c>
      <c r="FW208" s="4" t="s">
        <v>1846</v>
      </c>
      <c r="FX208" s="4" t="s">
        <v>46</v>
      </c>
      <c r="FY208" s="4" t="s">
        <v>16535</v>
      </c>
      <c r="FZ208" s="4" t="s">
        <v>12889</v>
      </c>
      <c r="GA208" s="4" t="s">
        <v>1375</v>
      </c>
      <c r="GB208" s="4" t="s">
        <v>16544</v>
      </c>
      <c r="GC208" s="340"/>
      <c r="GD208" s="340"/>
      <c r="GE208" s="340"/>
      <c r="GF208" s="348"/>
      <c r="GG208" s="348"/>
      <c r="GH208" s="3" t="s">
        <v>1375</v>
      </c>
      <c r="GI208" s="4" t="s">
        <v>9</v>
      </c>
      <c r="GJ208" s="4" t="s">
        <v>1433</v>
      </c>
      <c r="GK208" s="4" t="s">
        <v>1375</v>
      </c>
      <c r="GL208" s="4" t="s">
        <v>9</v>
      </c>
      <c r="GM208" s="4" t="s">
        <v>1375</v>
      </c>
      <c r="GN208" s="4"/>
      <c r="GO208" s="340"/>
      <c r="GP208" s="4"/>
      <c r="GQ208" s="340"/>
      <c r="GR208" s="4"/>
      <c r="GS208" s="340"/>
      <c r="GT208" s="4"/>
      <c r="GU208" s="4"/>
      <c r="GV208" s="4"/>
      <c r="GW208" s="4"/>
      <c r="GX208" s="4"/>
      <c r="GY208"/>
      <c r="GZ208"/>
      <c r="HA208" s="4"/>
      <c r="HB208" s="4"/>
      <c r="HC208" s="4"/>
    </row>
    <row r="209" spans="1:211" s="269" customFormat="1" x14ac:dyDescent="0.35">
      <c r="A209" s="300">
        <v>493</v>
      </c>
      <c r="B209" s="340"/>
      <c r="C209" s="116" t="s">
        <v>1410</v>
      </c>
      <c r="D209" s="18"/>
      <c r="E209" s="18"/>
      <c r="F209" s="340"/>
      <c r="G209" s="289" t="s">
        <v>16545</v>
      </c>
      <c r="H209" s="302" t="s">
        <v>1375</v>
      </c>
      <c r="I209" s="116"/>
      <c r="J209" s="340"/>
      <c r="K209" s="348"/>
      <c r="L209" s="248"/>
      <c r="M209" s="358"/>
      <c r="N209" s="267" t="s">
        <v>19657</v>
      </c>
      <c r="O209" s="354"/>
      <c r="P209" s="354"/>
      <c r="Q209" s="248"/>
      <c r="R209" s="248"/>
      <c r="S209" s="248"/>
      <c r="T209" s="135"/>
      <c r="U209" s="18"/>
      <c r="V209" s="18"/>
      <c r="W209" s="4"/>
      <c r="X209" s="340"/>
      <c r="Y209" s="340"/>
      <c r="Z209" s="116"/>
      <c r="AA209" s="116"/>
      <c r="AB209" s="18"/>
      <c r="AC209" s="18"/>
      <c r="AD209" s="340"/>
      <c r="AE209" s="340"/>
      <c r="AF209" s="348"/>
      <c r="AG209" s="348"/>
      <c r="AH209" s="302" t="s">
        <v>1375</v>
      </c>
      <c r="AI209" s="18">
        <v>44321</v>
      </c>
      <c r="AJ209" s="303" t="s">
        <v>16546</v>
      </c>
      <c r="AK209" s="18">
        <v>44321</v>
      </c>
      <c r="AL209" s="303" t="s">
        <v>16546</v>
      </c>
      <c r="AM209" s="135" t="s">
        <v>28</v>
      </c>
      <c r="AN209" s="135" t="s">
        <v>26</v>
      </c>
      <c r="AO209" s="135" t="s">
        <v>26</v>
      </c>
      <c r="AP209" s="135" t="s">
        <v>16547</v>
      </c>
      <c r="AQ209" s="135" t="s">
        <v>16548</v>
      </c>
      <c r="AR209" s="135"/>
      <c r="AS209" s="336" t="s">
        <v>16549</v>
      </c>
      <c r="AT209" s="336"/>
      <c r="AU209" s="135"/>
      <c r="AV209" s="135"/>
      <c r="AW209" s="135"/>
      <c r="AX209" s="302" t="s">
        <v>1375</v>
      </c>
      <c r="AY209" s="135" t="s">
        <v>26</v>
      </c>
      <c r="AZ209" s="135" t="s">
        <v>25</v>
      </c>
      <c r="BA209" s="135" t="s">
        <v>26</v>
      </c>
      <c r="BB209" s="135" t="s">
        <v>26</v>
      </c>
      <c r="BC209" s="348"/>
      <c r="BD209" s="135" t="s">
        <v>27</v>
      </c>
      <c r="BE209" s="135" t="s">
        <v>13</v>
      </c>
      <c r="BF209" s="135" t="s">
        <v>34</v>
      </c>
      <c r="BG209" s="135"/>
      <c r="BH209" s="116" t="s">
        <v>18203</v>
      </c>
      <c r="BI209" s="364"/>
      <c r="BJ209" s="116"/>
      <c r="BK209" s="116"/>
      <c r="BL209" s="116"/>
      <c r="BM209" s="116" t="s">
        <v>102</v>
      </c>
      <c r="BN209" s="116" t="s">
        <v>1378</v>
      </c>
      <c r="BO209" s="116" t="s">
        <v>1556</v>
      </c>
      <c r="BP209" s="116"/>
      <c r="BQ209" s="116" t="s">
        <v>1422</v>
      </c>
      <c r="BR209" s="116" t="s">
        <v>1614</v>
      </c>
      <c r="BS209" s="116" t="s">
        <v>11</v>
      </c>
      <c r="BT209"/>
      <c r="BU209"/>
      <c r="BV209" s="302" t="s">
        <v>1375</v>
      </c>
      <c r="BW209" s="135" t="s">
        <v>1404</v>
      </c>
      <c r="BX209" s="373"/>
      <c r="BY209" s="373"/>
      <c r="BZ209" s="10" t="s">
        <v>225</v>
      </c>
      <c r="CA209" t="s">
        <v>8632</v>
      </c>
      <c r="CB209">
        <v>12000</v>
      </c>
      <c r="CC209" s="116"/>
      <c r="CD209" s="116" t="s">
        <v>18</v>
      </c>
      <c r="CE209" s="116"/>
      <c r="CF209" s="304"/>
      <c r="CG209" s="116"/>
      <c r="CH209" s="304"/>
      <c r="CI209" s="116"/>
      <c r="CJ209" s="87" t="s">
        <v>26</v>
      </c>
      <c r="CK209" s="87" t="s">
        <v>26</v>
      </c>
      <c r="CL209" s="87"/>
      <c r="CM209" s="87"/>
      <c r="CN209" s="284" t="s">
        <v>16470</v>
      </c>
      <c r="CO209" s="155"/>
      <c r="CP209" s="155"/>
      <c r="CQ209" s="285"/>
      <c r="CR209" s="155"/>
      <c r="CS209" s="378"/>
      <c r="CT209" s="155"/>
      <c r="CU209" s="155"/>
      <c r="CV209" s="155"/>
      <c r="CW209" s="155"/>
      <c r="CX209" s="155"/>
      <c r="CY209" s="155"/>
      <c r="CZ209" s="155"/>
      <c r="DA209" s="155"/>
      <c r="DB209" s="155"/>
      <c r="DC209" s="155"/>
      <c r="DD209" s="155"/>
      <c r="DE209" s="155"/>
      <c r="DF209" s="155"/>
      <c r="DG209" s="155"/>
      <c r="DH209" s="284" t="s">
        <v>1375</v>
      </c>
      <c r="DI209" s="197" t="s">
        <v>120</v>
      </c>
      <c r="DJ209" s="4" t="s">
        <v>3960</v>
      </c>
      <c r="DK209" s="4" t="s">
        <v>16546</v>
      </c>
      <c r="DL209" s="127" t="s">
        <v>16466</v>
      </c>
      <c r="DM209" s="4" t="s">
        <v>16547</v>
      </c>
      <c r="DN209" s="4" t="s">
        <v>16549</v>
      </c>
      <c r="DO209" s="340"/>
      <c r="DP209" s="340"/>
      <c r="DQ209" s="4" t="s">
        <v>3960</v>
      </c>
      <c r="DR209" s="340"/>
      <c r="DS209" s="340"/>
      <c r="DT209" s="340"/>
      <c r="DU209" s="340"/>
      <c r="DV209" s="4">
        <v>10283</v>
      </c>
      <c r="DW209" s="4" t="s">
        <v>16550</v>
      </c>
      <c r="DX209" s="4">
        <v>9002</v>
      </c>
      <c r="DY209" s="4"/>
      <c r="DZ209" s="348"/>
      <c r="EA209" s="4" t="s">
        <v>25</v>
      </c>
      <c r="EB209" s="4">
        <v>2</v>
      </c>
      <c r="EC209" s="4" t="s">
        <v>1887</v>
      </c>
      <c r="ED209" s="340"/>
      <c r="EE209" s="340"/>
      <c r="EF209" s="340"/>
      <c r="EG209" s="348"/>
      <c r="EH209" s="348"/>
      <c r="EI209" s="4"/>
      <c r="EJ209" s="4" t="s">
        <v>26</v>
      </c>
      <c r="EK209" s="4" t="s">
        <v>25</v>
      </c>
      <c r="EL209" s="4"/>
      <c r="EM209" s="4" t="s">
        <v>1759</v>
      </c>
      <c r="EN209" s="4"/>
      <c r="EO209" s="4" t="s">
        <v>1835</v>
      </c>
      <c r="EP209" s="340"/>
      <c r="EQ209" s="4" t="s">
        <v>1761</v>
      </c>
      <c r="ER209" s="4"/>
      <c r="ES209" s="4" t="s">
        <v>1888</v>
      </c>
      <c r="ET209" s="340"/>
      <c r="EU209" s="4" t="s">
        <v>112</v>
      </c>
      <c r="EV209" s="340"/>
      <c r="EW209" s="4" t="s">
        <v>1807</v>
      </c>
      <c r="EX209" s="340"/>
      <c r="EY209" s="4" t="s">
        <v>1371</v>
      </c>
      <c r="EZ209" s="4"/>
      <c r="FA209" s="4" t="s">
        <v>25</v>
      </c>
      <c r="FB209" s="340"/>
      <c r="FC209" s="4" t="s">
        <v>1816</v>
      </c>
      <c r="FD209" s="340"/>
      <c r="FE209" s="4" t="s">
        <v>1921</v>
      </c>
      <c r="FF209" s="4" t="s">
        <v>16153</v>
      </c>
      <c r="FG209" s="4" t="s">
        <v>26</v>
      </c>
      <c r="FH209" s="4" t="s">
        <v>1375</v>
      </c>
      <c r="FI209" s="4" t="s">
        <v>1839</v>
      </c>
      <c r="FJ209" s="4" t="s">
        <v>1994</v>
      </c>
      <c r="FK209" s="4" t="s">
        <v>91</v>
      </c>
      <c r="FL209" t="s">
        <v>16551</v>
      </c>
      <c r="FM209" s="4" t="s">
        <v>16548</v>
      </c>
      <c r="FN209" s="4" t="s">
        <v>1839</v>
      </c>
      <c r="FO209" s="4" t="s">
        <v>1890</v>
      </c>
      <c r="FP209" s="4" t="s">
        <v>16552</v>
      </c>
      <c r="FQ209" s="4" t="s">
        <v>16553</v>
      </c>
      <c r="FR209" s="4" t="s">
        <v>1434</v>
      </c>
      <c r="FS209" s="4" t="s">
        <v>1870</v>
      </c>
      <c r="FT209" s="4" t="s">
        <v>1845</v>
      </c>
      <c r="FU209" s="4" t="s">
        <v>9</v>
      </c>
      <c r="FV209" t="s">
        <v>7660</v>
      </c>
      <c r="FW209" s="4" t="s">
        <v>2520</v>
      </c>
      <c r="FX209" s="4" t="s">
        <v>1436</v>
      </c>
      <c r="FY209" s="4" t="s">
        <v>16547</v>
      </c>
      <c r="FZ209" s="4" t="s">
        <v>16554</v>
      </c>
      <c r="GA209" s="4" t="s">
        <v>16555</v>
      </c>
      <c r="GB209" s="4" t="s">
        <v>16556</v>
      </c>
      <c r="GC209" s="340"/>
      <c r="GD209" s="340"/>
      <c r="GE209" s="340"/>
      <c r="GF209" s="348"/>
      <c r="GG209" s="348"/>
      <c r="GH209" s="3" t="s">
        <v>1375</v>
      </c>
      <c r="GI209" s="4" t="s">
        <v>9</v>
      </c>
      <c r="GJ209" s="4" t="s">
        <v>16557</v>
      </c>
      <c r="GK209" s="4" t="s">
        <v>1375</v>
      </c>
      <c r="GL209" s="4" t="s">
        <v>9</v>
      </c>
      <c r="GM209" s="4" t="s">
        <v>1897</v>
      </c>
      <c r="GN209" s="4"/>
      <c r="GO209" s="340"/>
      <c r="GP209" s="4"/>
      <c r="GQ209" s="340"/>
      <c r="GR209" s="4"/>
      <c r="GS209" s="340"/>
      <c r="GT209" s="4"/>
      <c r="GU209" s="4"/>
      <c r="GV209" s="4"/>
      <c r="GW209" s="4"/>
      <c r="GX209" s="4"/>
      <c r="GY209"/>
      <c r="GZ209"/>
      <c r="HA209" s="4"/>
      <c r="HB209" s="4"/>
      <c r="HC209" s="4"/>
    </row>
    <row r="210" spans="1:211" s="269" customFormat="1" x14ac:dyDescent="0.35">
      <c r="A210" s="137">
        <v>491</v>
      </c>
      <c r="B210" s="339"/>
      <c r="C210" s="123" t="s">
        <v>1412</v>
      </c>
      <c r="D210" s="124">
        <v>44321</v>
      </c>
      <c r="E210" s="124">
        <v>44321</v>
      </c>
      <c r="F210" s="339"/>
      <c r="G210" s="125" t="s">
        <v>16465</v>
      </c>
      <c r="H210" s="266" t="s">
        <v>1375</v>
      </c>
      <c r="I210" s="123"/>
      <c r="J210" s="339"/>
      <c r="K210" s="355"/>
      <c r="L210" s="267"/>
      <c r="M210" s="354"/>
      <c r="N210" s="267" t="s">
        <v>19657</v>
      </c>
      <c r="O210" s="354"/>
      <c r="P210" s="354"/>
      <c r="Q210" s="267"/>
      <c r="R210" s="267"/>
      <c r="S210" s="267"/>
      <c r="T210" s="123"/>
      <c r="U210" s="124"/>
      <c r="V210" s="124"/>
      <c r="W210" s="123"/>
      <c r="X210" s="339"/>
      <c r="Y210" s="339"/>
      <c r="Z210" s="123"/>
      <c r="AA210" s="123"/>
      <c r="AB210" s="124"/>
      <c r="AC210" s="124"/>
      <c r="AD210" s="339"/>
      <c r="AE210" s="339"/>
      <c r="AF210" s="355"/>
      <c r="AG210" s="355"/>
      <c r="AH210" s="266" t="s">
        <v>1375</v>
      </c>
      <c r="AI210" s="124">
        <v>44321</v>
      </c>
      <c r="AJ210" s="252" t="s">
        <v>13490</v>
      </c>
      <c r="AK210" s="124">
        <v>44321</v>
      </c>
      <c r="AL210" s="252" t="s">
        <v>13490</v>
      </c>
      <c r="AM210" s="85" t="s">
        <v>28</v>
      </c>
      <c r="AN210" s="85" t="s">
        <v>26</v>
      </c>
      <c r="AO210" s="85" t="s">
        <v>25</v>
      </c>
      <c r="AP210" s="85" t="s">
        <v>16467</v>
      </c>
      <c r="AQ210" s="85" t="s">
        <v>16468</v>
      </c>
      <c r="AR210" s="85"/>
      <c r="AS210" s="335" t="s">
        <v>16469</v>
      </c>
      <c r="AT210" s="335"/>
      <c r="AU210" s="85"/>
      <c r="AV210" s="85"/>
      <c r="AW210" s="85"/>
      <c r="AX210" s="266" t="s">
        <v>1375</v>
      </c>
      <c r="AY210" s="85" t="s">
        <v>26</v>
      </c>
      <c r="AZ210" s="85" t="s">
        <v>26</v>
      </c>
      <c r="BA210" s="85" t="s">
        <v>26</v>
      </c>
      <c r="BB210" s="85" t="s">
        <v>26</v>
      </c>
      <c r="BC210" s="355"/>
      <c r="BD210" s="85" t="s">
        <v>33</v>
      </c>
      <c r="BE210" s="85" t="s">
        <v>16</v>
      </c>
      <c r="BF210" s="85"/>
      <c r="BG210" s="85"/>
      <c r="BH210" s="304" t="s">
        <v>18050</v>
      </c>
      <c r="BI210" s="364"/>
      <c r="BJ210" s="123"/>
      <c r="BK210" s="123"/>
      <c r="BL210" s="123"/>
      <c r="BM210" s="123" t="s">
        <v>32</v>
      </c>
      <c r="BN210" s="123"/>
      <c r="BO210" s="123"/>
      <c r="BP210" s="123"/>
      <c r="BQ210" s="4" t="s">
        <v>8</v>
      </c>
      <c r="BR210" s="123"/>
      <c r="BS210" s="123"/>
      <c r="BT210"/>
      <c r="BU210"/>
      <c r="BV210" s="266" t="s">
        <v>1375</v>
      </c>
      <c r="BW210" s="85" t="s">
        <v>1404</v>
      </c>
      <c r="BX210" s="372"/>
      <c r="BY210" s="372"/>
      <c r="BZ210" s="129" t="s">
        <v>75</v>
      </c>
      <c r="CA210" t="s">
        <v>2645</v>
      </c>
      <c r="CB210">
        <v>12000</v>
      </c>
      <c r="CC210" s="123"/>
      <c r="CD210" s="123" t="s">
        <v>1368</v>
      </c>
      <c r="CE210" s="123" t="s">
        <v>17</v>
      </c>
      <c r="CF210" s="123"/>
      <c r="CG210" s="123"/>
      <c r="CH210" s="123"/>
      <c r="CI210" s="123"/>
      <c r="CJ210" s="85" t="s">
        <v>26</v>
      </c>
      <c r="CK210" s="85" t="s">
        <v>26</v>
      </c>
      <c r="CL210" s="85"/>
      <c r="CM210" s="85"/>
      <c r="CN210" s="284" t="s">
        <v>16470</v>
      </c>
      <c r="CO210" s="155"/>
      <c r="CP210" s="155"/>
      <c r="CQ210" s="285"/>
      <c r="CR210" s="155"/>
      <c r="CS210" s="378"/>
      <c r="CT210" s="155"/>
      <c r="CU210" s="155"/>
      <c r="CV210" s="155"/>
      <c r="CW210" s="155"/>
      <c r="CX210" s="155"/>
      <c r="CY210" s="155"/>
      <c r="CZ210" s="155"/>
      <c r="DA210" s="155"/>
      <c r="DB210" s="155"/>
      <c r="DC210" s="155"/>
      <c r="DD210" s="155"/>
      <c r="DE210" s="155"/>
      <c r="DF210" s="155"/>
      <c r="DG210" s="155"/>
      <c r="DH210" s="284" t="s">
        <v>1375</v>
      </c>
      <c r="DI210" s="4" t="s">
        <v>123</v>
      </c>
      <c r="DJ210" s="4" t="s">
        <v>1924</v>
      </c>
      <c r="DK210" s="4" t="s">
        <v>13490</v>
      </c>
      <c r="DL210" s="127" t="s">
        <v>16466</v>
      </c>
      <c r="DM210" s="4" t="s">
        <v>16467</v>
      </c>
      <c r="DN210" s="4" t="s">
        <v>16469</v>
      </c>
      <c r="DO210" s="340"/>
      <c r="DP210" s="340"/>
      <c r="DQ210" s="4" t="s">
        <v>2646</v>
      </c>
      <c r="DR210" s="340"/>
      <c r="DS210" s="340"/>
      <c r="DT210" s="340"/>
      <c r="DU210" s="340"/>
      <c r="DV210" s="4">
        <v>252261106</v>
      </c>
      <c r="DW210" s="4" t="s">
        <v>16471</v>
      </c>
      <c r="DX210" s="4">
        <v>9002</v>
      </c>
      <c r="DY210" s="4">
        <v>1</v>
      </c>
      <c r="DZ210" s="348"/>
      <c r="EA210" s="4" t="s">
        <v>25</v>
      </c>
      <c r="EB210" s="4">
        <v>7</v>
      </c>
      <c r="EC210" s="4" t="s">
        <v>1887</v>
      </c>
      <c r="ED210" s="340"/>
      <c r="EE210" s="340"/>
      <c r="EF210" s="340"/>
      <c r="EG210" s="348"/>
      <c r="EH210" s="348"/>
      <c r="EI210" s="4"/>
      <c r="EJ210" s="4" t="s">
        <v>26</v>
      </c>
      <c r="EK210" s="4" t="s">
        <v>25</v>
      </c>
      <c r="EL210" s="4"/>
      <c r="EM210" s="4" t="s">
        <v>1759</v>
      </c>
      <c r="EN210" s="4"/>
      <c r="EO210" s="4" t="s">
        <v>1760</v>
      </c>
      <c r="EP210" s="340"/>
      <c r="EQ210" s="4" t="s">
        <v>1836</v>
      </c>
      <c r="ER210" s="4"/>
      <c r="ES210" s="4" t="s">
        <v>6</v>
      </c>
      <c r="ET210" s="340"/>
      <c r="EU210" s="4" t="s">
        <v>112</v>
      </c>
      <c r="EV210" s="340"/>
      <c r="EW210" s="4" t="s">
        <v>1368</v>
      </c>
      <c r="EX210" s="340"/>
      <c r="EY210" s="4" t="s">
        <v>8</v>
      </c>
      <c r="EZ210" s="4"/>
      <c r="FA210" s="4" t="s">
        <v>26</v>
      </c>
      <c r="FB210" s="340"/>
      <c r="FC210" s="4"/>
      <c r="FD210" s="340"/>
      <c r="FE210" s="4" t="s">
        <v>2023</v>
      </c>
      <c r="FF210" s="4" t="s">
        <v>2917</v>
      </c>
      <c r="FG210" s="4" t="s">
        <v>26</v>
      </c>
      <c r="FH210" s="4" t="s">
        <v>1375</v>
      </c>
      <c r="FI210" s="4" t="s">
        <v>1839</v>
      </c>
      <c r="FJ210" s="4" t="s">
        <v>2650</v>
      </c>
      <c r="FK210" s="4" t="s">
        <v>75</v>
      </c>
      <c r="FL210" t="s">
        <v>2651</v>
      </c>
      <c r="FM210" s="4" t="s">
        <v>16468</v>
      </c>
      <c r="FN210" s="4" t="s">
        <v>1839</v>
      </c>
      <c r="FO210" s="4" t="s">
        <v>1890</v>
      </c>
      <c r="FP210" s="4" t="s">
        <v>13283</v>
      </c>
      <c r="FQ210" s="4" t="s">
        <v>1375</v>
      </c>
      <c r="FR210" s="4" t="s">
        <v>1434</v>
      </c>
      <c r="FS210" s="4" t="s">
        <v>1870</v>
      </c>
      <c r="FT210" s="4" t="s">
        <v>1845</v>
      </c>
      <c r="FU210" s="4" t="s">
        <v>9</v>
      </c>
      <c r="FV210" t="s">
        <v>16472</v>
      </c>
      <c r="FW210" s="4" t="s">
        <v>1846</v>
      </c>
      <c r="FX210" s="4" t="s">
        <v>60</v>
      </c>
      <c r="FY210" s="4" t="s">
        <v>16467</v>
      </c>
      <c r="FZ210" s="4" t="s">
        <v>2921</v>
      </c>
      <c r="GA210" s="4" t="s">
        <v>1375</v>
      </c>
      <c r="GB210" s="4" t="s">
        <v>1375</v>
      </c>
      <c r="GC210" s="340"/>
      <c r="GD210" s="340"/>
      <c r="GE210" s="340"/>
      <c r="GF210" s="348"/>
      <c r="GG210" s="348"/>
      <c r="GH210" s="3" t="s">
        <v>1375</v>
      </c>
      <c r="GI210" s="4" t="s">
        <v>9</v>
      </c>
      <c r="GJ210" s="4" t="s">
        <v>1433</v>
      </c>
      <c r="GK210" s="4" t="s">
        <v>1375</v>
      </c>
      <c r="GL210" s="4" t="s">
        <v>9</v>
      </c>
      <c r="GM210" s="4" t="s">
        <v>1375</v>
      </c>
      <c r="GN210" s="4"/>
      <c r="GO210" s="340"/>
      <c r="GP210" s="4"/>
      <c r="GQ210" s="340"/>
      <c r="GR210" s="4"/>
      <c r="GS210" s="340"/>
      <c r="GT210" s="4"/>
      <c r="GU210" s="4"/>
      <c r="GV210" s="4"/>
      <c r="GW210" s="4"/>
      <c r="GX210" s="4"/>
      <c r="GY210"/>
      <c r="GZ210"/>
      <c r="HA210" s="4"/>
      <c r="HB210" s="4"/>
      <c r="HC210" s="4"/>
    </row>
    <row r="211" spans="1:211" s="269" customFormat="1" ht="29" x14ac:dyDescent="0.35">
      <c r="A211" s="137">
        <v>490</v>
      </c>
      <c r="B211" s="339"/>
      <c r="C211" s="123" t="s">
        <v>1412</v>
      </c>
      <c r="D211" s="124">
        <v>44321</v>
      </c>
      <c r="E211" s="124">
        <v>44321</v>
      </c>
      <c r="F211" s="340"/>
      <c r="G211" s="125" t="s">
        <v>16473</v>
      </c>
      <c r="H211" s="266" t="s">
        <v>1375</v>
      </c>
      <c r="I211" s="123"/>
      <c r="J211" s="339"/>
      <c r="K211" s="355"/>
      <c r="L211" s="267"/>
      <c r="M211" s="354"/>
      <c r="N211" s="267" t="s">
        <v>19657</v>
      </c>
      <c r="O211" s="354"/>
      <c r="P211" s="354"/>
      <c r="Q211" s="267"/>
      <c r="R211" s="267"/>
      <c r="S211" s="267"/>
      <c r="T211" s="123"/>
      <c r="U211" s="124"/>
      <c r="V211" s="124"/>
      <c r="W211" s="123"/>
      <c r="X211" s="339"/>
      <c r="Y211" s="339"/>
      <c r="Z211" s="123"/>
      <c r="AA211" s="123"/>
      <c r="AB211" s="124"/>
      <c r="AC211" s="124"/>
      <c r="AD211" s="339"/>
      <c r="AE211" s="339"/>
      <c r="AF211" s="355"/>
      <c r="AG211" s="355"/>
      <c r="AH211" s="266" t="s">
        <v>1375</v>
      </c>
      <c r="AI211" s="124">
        <v>44321</v>
      </c>
      <c r="AJ211" s="252" t="s">
        <v>16474</v>
      </c>
      <c r="AK211" s="124"/>
      <c r="AL211" s="252"/>
      <c r="AM211" s="85" t="s">
        <v>28</v>
      </c>
      <c r="AN211" s="85" t="s">
        <v>26</v>
      </c>
      <c r="AO211" s="85" t="s">
        <v>26</v>
      </c>
      <c r="AP211" s="85" t="s">
        <v>16467</v>
      </c>
      <c r="AQ211" s="85" t="s">
        <v>16468</v>
      </c>
      <c r="AR211" s="85"/>
      <c r="AS211" s="335" t="s">
        <v>16525</v>
      </c>
      <c r="AT211" s="335"/>
      <c r="AU211" s="85"/>
      <c r="AV211" s="85"/>
      <c r="AW211" s="85"/>
      <c r="AX211" s="266" t="s">
        <v>1375</v>
      </c>
      <c r="AY211" s="85" t="s">
        <v>26</v>
      </c>
      <c r="AZ211" s="85" t="s">
        <v>26</v>
      </c>
      <c r="BA211" s="85" t="s">
        <v>26</v>
      </c>
      <c r="BB211" s="85" t="s">
        <v>26</v>
      </c>
      <c r="BC211" s="348"/>
      <c r="BD211" s="85" t="s">
        <v>33</v>
      </c>
      <c r="BE211" s="85" t="s">
        <v>16</v>
      </c>
      <c r="BF211" s="85"/>
      <c r="BG211" s="85"/>
      <c r="BH211" s="304" t="s">
        <v>18051</v>
      </c>
      <c r="BI211" s="364"/>
      <c r="BJ211" s="123"/>
      <c r="BK211" s="123"/>
      <c r="BL211" s="123"/>
      <c r="BM211" s="123" t="s">
        <v>106</v>
      </c>
      <c r="BN211" s="123"/>
      <c r="BO211" s="123"/>
      <c r="BP211" s="123"/>
      <c r="BQ211" s="4" t="s">
        <v>8</v>
      </c>
      <c r="BR211" s="123"/>
      <c r="BS211" s="123"/>
      <c r="BT211"/>
      <c r="BU211"/>
      <c r="BV211" s="266" t="s">
        <v>1375</v>
      </c>
      <c r="BW211" s="85" t="s">
        <v>1404</v>
      </c>
      <c r="BX211" s="372"/>
      <c r="BY211" s="372"/>
      <c r="BZ211" s="129" t="s">
        <v>75</v>
      </c>
      <c r="CA211" t="s">
        <v>16524</v>
      </c>
      <c r="CB211">
        <v>12000</v>
      </c>
      <c r="CC211" s="123"/>
      <c r="CD211" s="123" t="s">
        <v>1368</v>
      </c>
      <c r="CE211" s="123" t="s">
        <v>17</v>
      </c>
      <c r="CF211" s="123"/>
      <c r="CG211" s="123"/>
      <c r="CH211" s="123"/>
      <c r="CI211" s="123"/>
      <c r="CJ211" s="85" t="s">
        <v>26</v>
      </c>
      <c r="CK211" s="85" t="s">
        <v>26</v>
      </c>
      <c r="CL211" s="85"/>
      <c r="CM211" s="85"/>
      <c r="CN211" s="284" t="s">
        <v>16470</v>
      </c>
      <c r="CO211" s="155"/>
      <c r="CP211" s="155"/>
      <c r="CQ211" s="285"/>
      <c r="CR211" s="155"/>
      <c r="CS211" s="378"/>
      <c r="CT211" s="155"/>
      <c r="CU211" s="155"/>
      <c r="CV211" s="155"/>
      <c r="CW211" s="155"/>
      <c r="CX211" s="155"/>
      <c r="CY211" s="155"/>
      <c r="CZ211" s="155"/>
      <c r="DA211" s="155"/>
      <c r="DB211" s="155"/>
      <c r="DC211" s="155"/>
      <c r="DD211" s="155"/>
      <c r="DE211" s="155"/>
      <c r="DF211" s="155"/>
      <c r="DG211" s="155"/>
      <c r="DH211" s="284" t="s">
        <v>1375</v>
      </c>
      <c r="DI211" s="4" t="s">
        <v>123</v>
      </c>
      <c r="DJ211" s="4" t="s">
        <v>1924</v>
      </c>
      <c r="DK211" s="4" t="s">
        <v>16474</v>
      </c>
      <c r="DL211" s="127" t="s">
        <v>16466</v>
      </c>
      <c r="DM211" s="4"/>
      <c r="DN211" s="4">
        <v>7626213994</v>
      </c>
      <c r="DO211" s="340"/>
      <c r="DP211" s="340"/>
      <c r="DQ211" s="4" t="s">
        <v>2646</v>
      </c>
      <c r="DR211" s="340"/>
      <c r="DS211" s="340"/>
      <c r="DT211" s="340"/>
      <c r="DU211" s="340"/>
      <c r="DV211" s="4">
        <v>252261106</v>
      </c>
      <c r="DW211" s="4" t="s">
        <v>16475</v>
      </c>
      <c r="DX211" s="4">
        <v>1123</v>
      </c>
      <c r="DY211" s="4"/>
      <c r="DZ211" s="348"/>
      <c r="EA211" s="4" t="s">
        <v>25</v>
      </c>
      <c r="EB211" s="4"/>
      <c r="EC211" s="4"/>
      <c r="ED211" s="340"/>
      <c r="EE211" s="340"/>
      <c r="EF211" s="340"/>
      <c r="EG211" s="348"/>
      <c r="EH211" s="348"/>
      <c r="EI211" s="4"/>
      <c r="EJ211" s="4" t="s">
        <v>26</v>
      </c>
      <c r="EK211" s="4" t="s">
        <v>25</v>
      </c>
      <c r="EL211" s="4" t="s">
        <v>25</v>
      </c>
      <c r="EM211" s="4" t="s">
        <v>1759</v>
      </c>
      <c r="EN211" s="4"/>
      <c r="EO211" s="4" t="s">
        <v>1760</v>
      </c>
      <c r="EP211" s="340"/>
      <c r="EQ211" s="4" t="s">
        <v>1836</v>
      </c>
      <c r="ER211" s="4"/>
      <c r="ES211" s="4" t="s">
        <v>6</v>
      </c>
      <c r="ET211" s="340"/>
      <c r="EU211" s="4" t="s">
        <v>112</v>
      </c>
      <c r="EV211" s="340"/>
      <c r="EW211" s="4" t="s">
        <v>1368</v>
      </c>
      <c r="EX211" s="340"/>
      <c r="EY211" s="4" t="s">
        <v>8</v>
      </c>
      <c r="EZ211" s="4"/>
      <c r="FA211" s="4" t="s">
        <v>26</v>
      </c>
      <c r="FB211" s="340"/>
      <c r="FC211" s="4"/>
      <c r="FD211" s="340"/>
      <c r="FE211" s="4"/>
      <c r="FF211" s="4"/>
      <c r="FG211" s="4"/>
      <c r="FH211" s="4" t="s">
        <v>1375</v>
      </c>
      <c r="FI211" s="4"/>
      <c r="FJ211" s="4"/>
      <c r="FK211" s="4"/>
      <c r="FL211"/>
      <c r="FM211" s="4"/>
      <c r="FN211" s="4"/>
      <c r="FO211" s="4"/>
      <c r="FP211" s="4"/>
      <c r="FQ211" s="4"/>
      <c r="FR211" s="4"/>
      <c r="FS211" s="4"/>
      <c r="FT211" s="4"/>
      <c r="FU211" s="4"/>
      <c r="FV211"/>
      <c r="FW211" s="4"/>
      <c r="FX211" s="4"/>
      <c r="FY211" s="4"/>
      <c r="FZ211" s="4"/>
      <c r="GA211" s="4"/>
      <c r="GB211" s="4"/>
      <c r="GC211" s="340"/>
      <c r="GD211" s="340"/>
      <c r="GE211" s="340"/>
      <c r="GF211" s="348"/>
      <c r="GG211" s="348"/>
      <c r="GH211" s="3"/>
      <c r="GI211" s="4"/>
      <c r="GJ211" s="4"/>
      <c r="GK211" s="4"/>
      <c r="GL211" s="4"/>
      <c r="GM211" s="4"/>
      <c r="GN211" s="4"/>
      <c r="GO211" s="340"/>
      <c r="GP211" s="4"/>
      <c r="GQ211" s="340"/>
      <c r="GR211" s="4"/>
      <c r="GS211" s="340"/>
      <c r="GT211" s="4"/>
      <c r="GU211" s="4"/>
      <c r="GV211" s="4"/>
      <c r="GW211" s="4"/>
      <c r="GX211" s="4"/>
      <c r="GY211"/>
      <c r="GZ211"/>
      <c r="HA211" s="4"/>
      <c r="HB211" s="4"/>
      <c r="HC211" s="4"/>
    </row>
    <row r="212" spans="1:211" s="269" customFormat="1" x14ac:dyDescent="0.35">
      <c r="A212" s="137">
        <v>489</v>
      </c>
      <c r="B212" s="339"/>
      <c r="C212" s="123" t="s">
        <v>1412</v>
      </c>
      <c r="D212" s="124">
        <v>44321</v>
      </c>
      <c r="E212" s="124">
        <v>44321</v>
      </c>
      <c r="F212" s="339"/>
      <c r="G212" s="125" t="s">
        <v>16476</v>
      </c>
      <c r="H212" s="266" t="s">
        <v>1375</v>
      </c>
      <c r="I212" s="123"/>
      <c r="J212" s="339"/>
      <c r="K212" s="355"/>
      <c r="L212" s="267"/>
      <c r="M212" s="354"/>
      <c r="N212" s="267" t="s">
        <v>19657</v>
      </c>
      <c r="O212" s="354"/>
      <c r="P212" s="354"/>
      <c r="Q212" s="267"/>
      <c r="R212" s="267"/>
      <c r="S212" s="267"/>
      <c r="T212" s="123"/>
      <c r="U212" s="124"/>
      <c r="V212" s="124"/>
      <c r="W212" s="123"/>
      <c r="X212" s="339"/>
      <c r="Y212" s="339"/>
      <c r="Z212" s="123"/>
      <c r="AA212" s="123"/>
      <c r="AB212" s="124"/>
      <c r="AC212" s="124"/>
      <c r="AD212" s="339"/>
      <c r="AE212" s="339"/>
      <c r="AF212" s="355"/>
      <c r="AG212" s="355"/>
      <c r="AH212" s="266" t="s">
        <v>1375</v>
      </c>
      <c r="AI212" s="124">
        <v>44321</v>
      </c>
      <c r="AJ212" s="252" t="s">
        <v>2636</v>
      </c>
      <c r="AK212" s="124"/>
      <c r="AL212" s="252"/>
      <c r="AM212" s="85" t="s">
        <v>28</v>
      </c>
      <c r="AN212" s="85" t="s">
        <v>26</v>
      </c>
      <c r="AO212" s="85" t="s">
        <v>25</v>
      </c>
      <c r="AP212" s="85"/>
      <c r="AQ212" s="85"/>
      <c r="AR212" s="85"/>
      <c r="AS212" s="335">
        <v>8862591466</v>
      </c>
      <c r="AT212" s="335"/>
      <c r="AU212" s="85"/>
      <c r="AV212" s="85"/>
      <c r="AW212" s="85"/>
      <c r="AX212" s="266" t="s">
        <v>1375</v>
      </c>
      <c r="AY212" s="85" t="s">
        <v>26</v>
      </c>
      <c r="AZ212" s="85" t="s">
        <v>26</v>
      </c>
      <c r="BA212" s="85" t="s">
        <v>26</v>
      </c>
      <c r="BB212" s="85" t="s">
        <v>26</v>
      </c>
      <c r="BC212" s="355"/>
      <c r="BD212" s="85" t="s">
        <v>33</v>
      </c>
      <c r="BE212" s="85" t="s">
        <v>13</v>
      </c>
      <c r="BF212" s="85"/>
      <c r="BG212" s="85"/>
      <c r="BH212" s="304" t="s">
        <v>18051</v>
      </c>
      <c r="BI212" s="364"/>
      <c r="BJ212" s="123"/>
      <c r="BK212" s="123"/>
      <c r="BL212" s="123"/>
      <c r="BM212" s="123" t="s">
        <v>32</v>
      </c>
      <c r="BN212" s="123"/>
      <c r="BO212" s="123"/>
      <c r="BP212" s="123"/>
      <c r="BQ212" s="4" t="s">
        <v>1374</v>
      </c>
      <c r="BR212" s="123"/>
      <c r="BS212" s="123"/>
      <c r="BT212"/>
      <c r="BU212"/>
      <c r="BV212" s="266" t="s">
        <v>1375</v>
      </c>
      <c r="BW212" s="85" t="s">
        <v>43</v>
      </c>
      <c r="BX212" s="372"/>
      <c r="BY212" s="372"/>
      <c r="BZ212" s="129" t="s">
        <v>84</v>
      </c>
      <c r="CA212" t="s">
        <v>16521</v>
      </c>
      <c r="CB212">
        <v>12000</v>
      </c>
      <c r="CC212" s="123"/>
      <c r="CD212" s="123" t="s">
        <v>1368</v>
      </c>
      <c r="CE212" s="123" t="s">
        <v>1452</v>
      </c>
      <c r="CF212" s="123"/>
      <c r="CG212" s="123"/>
      <c r="CH212" s="123">
        <v>300</v>
      </c>
      <c r="CI212" s="123"/>
      <c r="CJ212" s="85" t="s">
        <v>26</v>
      </c>
      <c r="CK212" s="85" t="s">
        <v>26</v>
      </c>
      <c r="CL212" s="85"/>
      <c r="CM212" s="85"/>
      <c r="CN212" s="284" t="s">
        <v>16470</v>
      </c>
      <c r="CO212" s="155"/>
      <c r="CP212" s="155"/>
      <c r="CQ212" s="285"/>
      <c r="CR212" s="155"/>
      <c r="CS212" s="378"/>
      <c r="CT212" s="155"/>
      <c r="CU212" s="155"/>
      <c r="CV212" s="155"/>
      <c r="CW212" s="155"/>
      <c r="CX212" s="155"/>
      <c r="CY212" s="155"/>
      <c r="CZ212" s="155"/>
      <c r="DA212" s="155"/>
      <c r="DB212" s="155"/>
      <c r="DC212" s="155"/>
      <c r="DD212" s="155"/>
      <c r="DE212" s="155"/>
      <c r="DF212" s="155"/>
      <c r="DG212" s="155"/>
      <c r="DH212" s="284" t="s">
        <v>1375</v>
      </c>
      <c r="DI212" s="4" t="s">
        <v>128</v>
      </c>
      <c r="DJ212" s="4" t="s">
        <v>2241</v>
      </c>
      <c r="DK212" s="4" t="s">
        <v>2636</v>
      </c>
      <c r="DL212" s="127" t="s">
        <v>16466</v>
      </c>
      <c r="DM212" s="4"/>
      <c r="DN212" s="4">
        <v>8862591466</v>
      </c>
      <c r="DO212" s="340"/>
      <c r="DP212" s="340"/>
      <c r="DQ212" s="4" t="s">
        <v>4318</v>
      </c>
      <c r="DR212" s="340"/>
      <c r="DS212" s="340"/>
      <c r="DT212" s="340"/>
      <c r="DU212" s="340"/>
      <c r="DV212" s="4">
        <v>152701110</v>
      </c>
      <c r="DW212" s="4" t="s">
        <v>16477</v>
      </c>
      <c r="DX212" s="4">
        <v>2640</v>
      </c>
      <c r="DY212" s="4">
        <v>1</v>
      </c>
      <c r="DZ212" s="348"/>
      <c r="EA212" s="4" t="s">
        <v>25</v>
      </c>
      <c r="EB212" s="4">
        <v>3</v>
      </c>
      <c r="EC212" s="4" t="s">
        <v>1887</v>
      </c>
      <c r="ED212" s="340"/>
      <c r="EE212" s="340"/>
      <c r="EF212" s="340"/>
      <c r="EG212" s="348"/>
      <c r="EH212" s="348"/>
      <c r="EI212" s="4"/>
      <c r="EJ212" s="4" t="s">
        <v>26</v>
      </c>
      <c r="EK212" s="4" t="s">
        <v>25</v>
      </c>
      <c r="EL212" s="4" t="s">
        <v>25</v>
      </c>
      <c r="EM212" s="4" t="s">
        <v>1759</v>
      </c>
      <c r="EN212" s="4"/>
      <c r="EO212" s="4" t="s">
        <v>1835</v>
      </c>
      <c r="EP212" s="340"/>
      <c r="EQ212" s="4" t="s">
        <v>1761</v>
      </c>
      <c r="ER212" s="4"/>
      <c r="ES212" s="4" t="s">
        <v>1888</v>
      </c>
      <c r="ET212" s="340"/>
      <c r="EU212" s="4" t="s">
        <v>112</v>
      </c>
      <c r="EV212" s="340"/>
      <c r="EW212" s="4" t="s">
        <v>1368</v>
      </c>
      <c r="EX212" s="340"/>
      <c r="EY212" s="4" t="s">
        <v>1374</v>
      </c>
      <c r="EZ212" s="4"/>
      <c r="FA212" s="4" t="s">
        <v>25</v>
      </c>
      <c r="FB212" s="340"/>
      <c r="FC212" s="4" t="s">
        <v>1816</v>
      </c>
      <c r="FD212" s="340"/>
      <c r="FE212" s="4"/>
      <c r="FF212" s="4"/>
      <c r="FG212" s="4"/>
      <c r="FH212" s="4" t="s">
        <v>1375</v>
      </c>
      <c r="FI212" s="4"/>
      <c r="FJ212" s="4"/>
      <c r="FK212" s="4"/>
      <c r="FL212"/>
      <c r="FM212" s="4"/>
      <c r="FN212" s="4"/>
      <c r="FO212" s="4"/>
      <c r="FP212" s="4"/>
      <c r="FQ212" s="4"/>
      <c r="FR212" s="4"/>
      <c r="FS212" s="4"/>
      <c r="FT212" s="4"/>
      <c r="FU212" s="4"/>
      <c r="FV212"/>
      <c r="FW212" s="4"/>
      <c r="FX212" s="4"/>
      <c r="FY212" s="4"/>
      <c r="FZ212" s="4"/>
      <c r="GA212" s="4"/>
      <c r="GB212" s="4"/>
      <c r="GC212" s="340"/>
      <c r="GD212" s="340"/>
      <c r="GE212" s="340"/>
      <c r="GF212" s="348"/>
      <c r="GG212" s="348"/>
      <c r="GH212" s="3"/>
      <c r="GI212" s="4"/>
      <c r="GJ212" s="4"/>
      <c r="GK212" s="4"/>
      <c r="GL212" s="4"/>
      <c r="GM212" s="4"/>
      <c r="GN212" s="4"/>
      <c r="GO212" s="340"/>
      <c r="GP212" s="4"/>
      <c r="GQ212" s="340"/>
      <c r="GR212" s="4"/>
      <c r="GS212" s="340"/>
      <c r="GT212" s="4"/>
      <c r="GU212" s="4"/>
      <c r="GV212" s="4"/>
      <c r="GW212" s="4"/>
      <c r="GX212" s="4"/>
      <c r="GY212"/>
      <c r="GZ212"/>
      <c r="HA212" s="4"/>
      <c r="HB212" s="4"/>
      <c r="HC212" s="4"/>
    </row>
    <row r="213" spans="1:211" s="269" customFormat="1" ht="29" x14ac:dyDescent="0.35">
      <c r="A213" s="137">
        <v>492</v>
      </c>
      <c r="B213" s="340"/>
      <c r="C213" s="4" t="s">
        <v>1412</v>
      </c>
      <c r="D213" s="291">
        <v>44328</v>
      </c>
      <c r="E213" s="291">
        <v>44329</v>
      </c>
      <c r="F213" s="340"/>
      <c r="G213" s="289" t="s">
        <v>16510</v>
      </c>
      <c r="H213" s="266" t="s">
        <v>1375</v>
      </c>
      <c r="I213" s="4"/>
      <c r="J213" s="340"/>
      <c r="K213" s="348"/>
      <c r="L213" s="285"/>
      <c r="M213" s="358"/>
      <c r="N213" s="267" t="s">
        <v>19657</v>
      </c>
      <c r="O213" s="354"/>
      <c r="P213" s="354"/>
      <c r="Q213" s="285"/>
      <c r="R213" s="285"/>
      <c r="S213" s="285"/>
      <c r="T213" s="4" t="s">
        <v>25</v>
      </c>
      <c r="U213" s="291">
        <v>44322</v>
      </c>
      <c r="V213" s="291">
        <v>44328</v>
      </c>
      <c r="W213" s="4" t="s">
        <v>1504</v>
      </c>
      <c r="X213" s="361"/>
      <c r="Y213" s="340"/>
      <c r="Z213" s="4"/>
      <c r="AA213" s="4" t="s">
        <v>25</v>
      </c>
      <c r="AB213" s="291">
        <v>44322</v>
      </c>
      <c r="AC213" s="291">
        <v>44327</v>
      </c>
      <c r="AD213" s="340"/>
      <c r="AE213" s="361"/>
      <c r="AF213" s="348"/>
      <c r="AG213" s="348"/>
      <c r="AH213" s="266" t="s">
        <v>1375</v>
      </c>
      <c r="AI213" s="291">
        <v>44320</v>
      </c>
      <c r="AJ213" s="292">
        <v>0.72777777777777775</v>
      </c>
      <c r="AK213" s="291">
        <v>44320</v>
      </c>
      <c r="AL213" s="292">
        <v>0.72777777777777775</v>
      </c>
      <c r="AM213" s="5" t="s">
        <v>28</v>
      </c>
      <c r="AN213" s="5" t="s">
        <v>25</v>
      </c>
      <c r="AO213" s="5" t="s">
        <v>26</v>
      </c>
      <c r="AP213" s="5" t="s">
        <v>17241</v>
      </c>
      <c r="AQ213" s="5" t="s">
        <v>16512</v>
      </c>
      <c r="AR213" s="5"/>
      <c r="AS213" s="337" t="s">
        <v>16513</v>
      </c>
      <c r="AT213" s="337" t="s">
        <v>17242</v>
      </c>
      <c r="AU213" s="5"/>
      <c r="AV213" s="5"/>
      <c r="AW213" s="5"/>
      <c r="AX213" s="266" t="s">
        <v>1375</v>
      </c>
      <c r="AY213" s="5" t="s">
        <v>6</v>
      </c>
      <c r="AZ213" s="5" t="s">
        <v>6</v>
      </c>
      <c r="BA213" s="5" t="s">
        <v>25</v>
      </c>
      <c r="BB213" s="5" t="s">
        <v>25</v>
      </c>
      <c r="BC213" s="364"/>
      <c r="BD213" s="5" t="s">
        <v>6</v>
      </c>
      <c r="BE213" s="5" t="s">
        <v>4</v>
      </c>
      <c r="BF213" s="5" t="s">
        <v>34</v>
      </c>
      <c r="BG213" s="5" t="s">
        <v>34</v>
      </c>
      <c r="BH213" s="304" t="s">
        <v>18049</v>
      </c>
      <c r="BI213" s="364"/>
      <c r="BJ213" s="4">
        <v>3</v>
      </c>
      <c r="BK213" s="4"/>
      <c r="BL213" s="4"/>
      <c r="BM213" s="4" t="s">
        <v>108</v>
      </c>
      <c r="BN213" s="4" t="s">
        <v>1378</v>
      </c>
      <c r="BO213" s="4" t="s">
        <v>1611</v>
      </c>
      <c r="BP213" s="4" t="s">
        <v>25</v>
      </c>
      <c r="BQ213" s="4" t="s">
        <v>8</v>
      </c>
      <c r="BR213" s="4" t="s">
        <v>1614</v>
      </c>
      <c r="BS213" s="4" t="s">
        <v>1557</v>
      </c>
      <c r="BT213" t="s">
        <v>17243</v>
      </c>
      <c r="BU213" t="s">
        <v>17244</v>
      </c>
      <c r="BV213" s="266" t="s">
        <v>1375</v>
      </c>
      <c r="BW213" s="5" t="s">
        <v>1404</v>
      </c>
      <c r="BX213" s="373"/>
      <c r="BY213" s="373"/>
      <c r="BZ213" s="133" t="s">
        <v>156</v>
      </c>
      <c r="CA213" t="s">
        <v>2799</v>
      </c>
      <c r="CB213">
        <v>21000</v>
      </c>
      <c r="CC213" s="4"/>
      <c r="CD213" s="4" t="s">
        <v>1504</v>
      </c>
      <c r="CE213" s="123" t="s">
        <v>17</v>
      </c>
      <c r="CF213" s="4"/>
      <c r="CG213" s="4" t="s">
        <v>16523</v>
      </c>
      <c r="CH213" s="123"/>
      <c r="CI213" s="4"/>
      <c r="CJ213" s="85" t="s">
        <v>26</v>
      </c>
      <c r="CK213" s="85" t="s">
        <v>26</v>
      </c>
      <c r="CL213" s="85"/>
      <c r="CM213" s="85"/>
      <c r="CN213" s="284" t="s">
        <v>16470</v>
      </c>
      <c r="CO213" s="155"/>
      <c r="CP213" s="155"/>
      <c r="CQ213" s="285"/>
      <c r="CR213" s="155"/>
      <c r="CS213" s="378"/>
      <c r="CT213" s="155"/>
      <c r="CU213" s="155"/>
      <c r="CV213" s="155"/>
      <c r="CW213" s="155"/>
      <c r="CX213" s="155"/>
      <c r="CY213" s="155"/>
      <c r="CZ213" s="155"/>
      <c r="DA213" s="155"/>
      <c r="DB213" s="155"/>
      <c r="DC213" s="155"/>
      <c r="DD213" s="155"/>
      <c r="DE213" s="155"/>
      <c r="DF213" s="155"/>
      <c r="DG213" s="155"/>
      <c r="DH213" s="284" t="s">
        <v>1375</v>
      </c>
      <c r="DI213" s="197" t="s">
        <v>125</v>
      </c>
      <c r="DJ213" s="4" t="s">
        <v>16400</v>
      </c>
      <c r="DK213" s="4" t="s">
        <v>16357</v>
      </c>
      <c r="DL213" s="127">
        <v>44320</v>
      </c>
      <c r="DM213" s="4" t="s">
        <v>16511</v>
      </c>
      <c r="DN213" s="4" t="s">
        <v>16513</v>
      </c>
      <c r="DO213" s="340"/>
      <c r="DP213" s="340"/>
      <c r="DQ213" s="4"/>
      <c r="DR213" s="340"/>
      <c r="DS213" s="340"/>
      <c r="DT213" s="340"/>
      <c r="DU213" s="340"/>
      <c r="DV213" s="4">
        <v>14452107</v>
      </c>
      <c r="DW213" s="4" t="s">
        <v>16514</v>
      </c>
      <c r="DX213" s="4">
        <v>9002</v>
      </c>
      <c r="DY213" s="4"/>
      <c r="DZ213" s="348"/>
      <c r="EA213" s="4" t="s">
        <v>26</v>
      </c>
      <c r="EB213" s="4"/>
      <c r="EC213" s="4"/>
      <c r="ED213" s="340"/>
      <c r="EE213" s="340"/>
      <c r="EF213" s="340"/>
      <c r="EG213" s="348"/>
      <c r="EH213" s="348"/>
      <c r="EI213" s="4"/>
      <c r="EJ213" s="4"/>
      <c r="EK213" s="4"/>
      <c r="EL213" s="4" t="s">
        <v>25</v>
      </c>
      <c r="EM213" s="4"/>
      <c r="EN213" s="4"/>
      <c r="EO213" s="4"/>
      <c r="EP213" s="340"/>
      <c r="EQ213" s="4"/>
      <c r="ER213" s="4"/>
      <c r="ES213" s="4"/>
      <c r="ET213" s="340"/>
      <c r="EU213" s="4"/>
      <c r="EV213" s="340"/>
      <c r="EW213" s="4"/>
      <c r="EX213" s="340"/>
      <c r="EY213" s="4" t="s">
        <v>1422</v>
      </c>
      <c r="EZ213" s="4"/>
      <c r="FA213" s="4"/>
      <c r="FB213" s="340"/>
      <c r="FC213" s="4"/>
      <c r="FD213" s="340"/>
      <c r="FE213" s="4" t="s">
        <v>1921</v>
      </c>
      <c r="FF213" s="4" t="s">
        <v>16515</v>
      </c>
      <c r="FG213" s="4"/>
      <c r="FH213" s="4" t="s">
        <v>3884</v>
      </c>
      <c r="FI213" s="4" t="s">
        <v>1839</v>
      </c>
      <c r="FJ213" s="4" t="s">
        <v>62</v>
      </c>
      <c r="FK213" s="4" t="s">
        <v>86</v>
      </c>
      <c r="FL213" t="s">
        <v>16516</v>
      </c>
      <c r="FM213" s="4" t="s">
        <v>16512</v>
      </c>
      <c r="FN213" s="4" t="s">
        <v>1839</v>
      </c>
      <c r="FO213" s="4" t="s">
        <v>1890</v>
      </c>
      <c r="FP213" s="4" t="s">
        <v>16517</v>
      </c>
      <c r="FQ213" s="4" t="s">
        <v>16518</v>
      </c>
      <c r="FR213" s="4" t="s">
        <v>1869</v>
      </c>
      <c r="FS213" s="4" t="s">
        <v>13405</v>
      </c>
      <c r="FT213" s="4" t="s">
        <v>1845</v>
      </c>
      <c r="FU213" s="4" t="s">
        <v>9</v>
      </c>
      <c r="FV213" t="s">
        <v>16519</v>
      </c>
      <c r="FW213" s="4" t="s">
        <v>2520</v>
      </c>
      <c r="FX213" s="4" t="s">
        <v>46</v>
      </c>
      <c r="FY213" s="4" t="s">
        <v>16511</v>
      </c>
      <c r="FZ213" s="4" t="s">
        <v>16520</v>
      </c>
      <c r="GA213" s="4" t="s">
        <v>1375</v>
      </c>
      <c r="GB213" s="4" t="s">
        <v>1375</v>
      </c>
      <c r="GC213" s="340"/>
      <c r="GD213" s="340"/>
      <c r="GE213" s="340"/>
      <c r="GF213" s="348"/>
      <c r="GG213" s="348"/>
      <c r="GH213" s="3" t="s">
        <v>1375</v>
      </c>
      <c r="GI213" s="4" t="s">
        <v>9</v>
      </c>
      <c r="GJ213" s="4" t="s">
        <v>1435</v>
      </c>
      <c r="GK213" s="4" t="s">
        <v>1375</v>
      </c>
      <c r="GL213" s="4" t="s">
        <v>15</v>
      </c>
      <c r="GM213" s="4" t="s">
        <v>1375</v>
      </c>
      <c r="GN213" s="4"/>
      <c r="GO213" s="340"/>
      <c r="GP213" s="4"/>
      <c r="GQ213" s="340"/>
      <c r="GR213" s="4"/>
      <c r="GS213" s="340"/>
      <c r="GT213" s="4"/>
      <c r="GU213" s="4"/>
      <c r="GV213" s="4"/>
      <c r="GW213" s="4"/>
      <c r="GX213" s="4"/>
      <c r="GY213"/>
      <c r="GZ213"/>
      <c r="HA213" s="4"/>
      <c r="HB213" s="4"/>
      <c r="HC213" s="4" t="str">
        <f ca="1">IFERROR(INDIRECT("'[2021_Ignition_Tracker_QC_File_20210520.xlsm]Ignition Tracker'!"&amp;ADDRESS(MATCH($A213,'[3]Ignition Tracker'!$A:$A,0),MATCH(HC$1,'[3]Ignition Tracker'!$1:$1,0))),"")</f>
        <v/>
      </c>
    </row>
    <row r="214" spans="1:211" s="269" customFormat="1" ht="43.5" x14ac:dyDescent="0.35">
      <c r="A214" s="137">
        <v>488</v>
      </c>
      <c r="B214" s="339"/>
      <c r="C214" s="123" t="s">
        <v>1412</v>
      </c>
      <c r="D214" s="124">
        <v>44323</v>
      </c>
      <c r="E214" s="124">
        <v>44323</v>
      </c>
      <c r="F214" s="339"/>
      <c r="G214" s="125" t="s">
        <v>16478</v>
      </c>
      <c r="H214" s="266" t="s">
        <v>1375</v>
      </c>
      <c r="I214" s="123" t="s">
        <v>25</v>
      </c>
      <c r="J214" s="339"/>
      <c r="K214" s="355"/>
      <c r="L214" s="267">
        <v>44323</v>
      </c>
      <c r="M214" s="354"/>
      <c r="N214" s="267" t="s">
        <v>19660</v>
      </c>
      <c r="O214" s="354"/>
      <c r="P214" s="354"/>
      <c r="Q214" s="267"/>
      <c r="R214" s="267"/>
      <c r="S214" s="267"/>
      <c r="T214" s="123"/>
      <c r="U214" s="124"/>
      <c r="V214" s="124"/>
      <c r="W214" s="123"/>
      <c r="X214" s="339"/>
      <c r="Y214" s="339"/>
      <c r="Z214" s="123"/>
      <c r="AA214" s="123"/>
      <c r="AB214" s="124"/>
      <c r="AC214" s="124"/>
      <c r="AD214" s="339"/>
      <c r="AE214" s="339"/>
      <c r="AF214" s="355"/>
      <c r="AG214" s="355"/>
      <c r="AH214" s="266" t="s">
        <v>1375</v>
      </c>
      <c r="AI214" s="124">
        <v>44320</v>
      </c>
      <c r="AJ214" s="252">
        <v>0.93958333333333333</v>
      </c>
      <c r="AK214" s="124">
        <v>44320</v>
      </c>
      <c r="AL214" s="252">
        <v>0.98749999999999993</v>
      </c>
      <c r="AM214" s="85" t="s">
        <v>28</v>
      </c>
      <c r="AN214" s="85" t="s">
        <v>26</v>
      </c>
      <c r="AO214" s="85" t="s">
        <v>26</v>
      </c>
      <c r="AP214" s="85" t="s">
        <v>16480</v>
      </c>
      <c r="AQ214" s="85"/>
      <c r="AR214" s="85"/>
      <c r="AS214" s="335" t="s">
        <v>16709</v>
      </c>
      <c r="AT214" s="335">
        <v>120933577</v>
      </c>
      <c r="AU214" s="85"/>
      <c r="AV214" s="85"/>
      <c r="AW214" s="85" t="s">
        <v>16710</v>
      </c>
      <c r="AX214" s="266" t="s">
        <v>1375</v>
      </c>
      <c r="AY214" s="85" t="s">
        <v>25</v>
      </c>
      <c r="AZ214" s="85" t="s">
        <v>25</v>
      </c>
      <c r="BA214" s="85" t="s">
        <v>25</v>
      </c>
      <c r="BB214" s="85" t="s">
        <v>25</v>
      </c>
      <c r="BC214" s="355"/>
      <c r="BD214" s="85" t="s">
        <v>27</v>
      </c>
      <c r="BE214" s="85" t="s">
        <v>13</v>
      </c>
      <c r="BF214" s="85" t="s">
        <v>34</v>
      </c>
      <c r="BG214" s="85" t="s">
        <v>34</v>
      </c>
      <c r="BH214" s="304" t="s">
        <v>18049</v>
      </c>
      <c r="BI214" s="364"/>
      <c r="BJ214" s="123"/>
      <c r="BK214" s="123"/>
      <c r="BL214" s="123"/>
      <c r="BM214" s="123" t="s">
        <v>103</v>
      </c>
      <c r="BN214" s="123" t="s">
        <v>1380</v>
      </c>
      <c r="BO214" s="123" t="s">
        <v>1385</v>
      </c>
      <c r="BP214" s="123" t="s">
        <v>26</v>
      </c>
      <c r="BQ214" s="4" t="s">
        <v>1374</v>
      </c>
      <c r="BR214" s="123" t="s">
        <v>1614</v>
      </c>
      <c r="BS214" s="123" t="s">
        <v>60</v>
      </c>
      <c r="BT214" t="s">
        <v>16711</v>
      </c>
      <c r="BU214" t="s">
        <v>16712</v>
      </c>
      <c r="BV214" s="266" t="s">
        <v>1375</v>
      </c>
      <c r="BW214" s="85" t="s">
        <v>43</v>
      </c>
      <c r="BX214" s="372"/>
      <c r="BY214" s="372"/>
      <c r="BZ214" s="129" t="s">
        <v>84</v>
      </c>
      <c r="CA214" t="s">
        <v>16521</v>
      </c>
      <c r="CB214">
        <v>12000</v>
      </c>
      <c r="CC214" s="123"/>
      <c r="CD214" s="123" t="s">
        <v>16522</v>
      </c>
      <c r="CE214" s="123" t="s">
        <v>1452</v>
      </c>
      <c r="CF214" s="123"/>
      <c r="CG214" s="123"/>
      <c r="CH214" s="123">
        <v>300</v>
      </c>
      <c r="CI214" s="123"/>
      <c r="CJ214" s="85" t="s">
        <v>26</v>
      </c>
      <c r="CK214" s="85" t="s">
        <v>26</v>
      </c>
      <c r="CL214" s="85"/>
      <c r="CM214" s="85"/>
      <c r="CN214" s="284" t="s">
        <v>16470</v>
      </c>
      <c r="CO214" s="155"/>
      <c r="CP214" s="155"/>
      <c r="CQ214" s="285"/>
      <c r="CR214" s="155"/>
      <c r="CS214" s="378"/>
      <c r="CT214" s="155"/>
      <c r="CU214" s="155"/>
      <c r="CV214" s="155"/>
      <c r="CW214" s="155"/>
      <c r="CX214" s="155"/>
      <c r="CY214" s="155"/>
      <c r="CZ214" s="155"/>
      <c r="DA214" s="155"/>
      <c r="DB214" s="155"/>
      <c r="DC214" s="155"/>
      <c r="DD214" s="155"/>
      <c r="DE214" s="155"/>
      <c r="DF214" s="155"/>
      <c r="DG214" s="155"/>
      <c r="DH214" s="284" t="s">
        <v>1375</v>
      </c>
      <c r="DI214" s="4" t="s">
        <v>128</v>
      </c>
      <c r="DJ214" s="4" t="s">
        <v>2241</v>
      </c>
      <c r="DK214" s="4" t="s">
        <v>16479</v>
      </c>
      <c r="DL214" s="127" t="s">
        <v>16433</v>
      </c>
      <c r="DM214" s="4" t="s">
        <v>16480</v>
      </c>
      <c r="DN214" s="4" t="s">
        <v>16481</v>
      </c>
      <c r="DO214" s="340"/>
      <c r="DP214" s="340"/>
      <c r="DQ214" s="4" t="s">
        <v>4318</v>
      </c>
      <c r="DR214" s="340"/>
      <c r="DS214" s="340"/>
      <c r="DT214" s="340"/>
      <c r="DU214" s="340"/>
      <c r="DV214" s="4">
        <v>152701110</v>
      </c>
      <c r="DW214" s="4" t="s">
        <v>16482</v>
      </c>
      <c r="DX214" s="4">
        <v>9002</v>
      </c>
      <c r="DY214" s="4">
        <v>1</v>
      </c>
      <c r="DZ214" s="348"/>
      <c r="EA214" s="4" t="s">
        <v>25</v>
      </c>
      <c r="EB214" s="4">
        <v>3</v>
      </c>
      <c r="EC214" s="4" t="s">
        <v>1887</v>
      </c>
      <c r="ED214" s="340"/>
      <c r="EE214" s="340"/>
      <c r="EF214" s="340"/>
      <c r="EG214" s="348"/>
      <c r="EH214" s="348"/>
      <c r="EI214" s="4"/>
      <c r="EJ214" s="4" t="s">
        <v>26</v>
      </c>
      <c r="EK214" s="4" t="s">
        <v>25</v>
      </c>
      <c r="EL214" s="4"/>
      <c r="EM214" s="4" t="s">
        <v>1759</v>
      </c>
      <c r="EN214" s="4"/>
      <c r="EO214" s="4" t="s">
        <v>1807</v>
      </c>
      <c r="EP214" s="340"/>
      <c r="EQ214" s="4" t="s">
        <v>1761</v>
      </c>
      <c r="ER214" s="4"/>
      <c r="ES214" s="4" t="s">
        <v>1888</v>
      </c>
      <c r="ET214" s="340"/>
      <c r="EU214" s="4" t="s">
        <v>112</v>
      </c>
      <c r="EV214" s="340"/>
      <c r="EW214" s="4" t="s">
        <v>1368</v>
      </c>
      <c r="EX214" s="340"/>
      <c r="EY214" s="4" t="s">
        <v>1374</v>
      </c>
      <c r="EZ214" s="4"/>
      <c r="FA214" s="4" t="s">
        <v>25</v>
      </c>
      <c r="FB214" s="340"/>
      <c r="FC214" s="4" t="s">
        <v>1816</v>
      </c>
      <c r="FD214" s="340"/>
      <c r="FE214" s="4" t="s">
        <v>2224</v>
      </c>
      <c r="FF214" s="4" t="s">
        <v>16483</v>
      </c>
      <c r="FG214" s="4" t="s">
        <v>26</v>
      </c>
      <c r="FH214" s="4" t="s">
        <v>1375</v>
      </c>
      <c r="FI214" s="4"/>
      <c r="FJ214" s="4"/>
      <c r="FK214" s="4"/>
      <c r="FL214"/>
      <c r="FM214" s="4"/>
      <c r="FN214" s="4"/>
      <c r="FO214" s="4"/>
      <c r="FP214" s="4"/>
      <c r="FQ214" s="4"/>
      <c r="FR214" s="4"/>
      <c r="FS214" s="4"/>
      <c r="FT214" s="4"/>
      <c r="FU214" s="4"/>
      <c r="FV214"/>
      <c r="FW214" s="4"/>
      <c r="FX214" s="4"/>
      <c r="FY214" s="4"/>
      <c r="FZ214" s="4"/>
      <c r="GA214" s="4"/>
      <c r="GB214" s="4"/>
      <c r="GC214" s="340"/>
      <c r="GD214" s="340"/>
      <c r="GE214" s="340"/>
      <c r="GF214" s="348"/>
      <c r="GG214" s="348"/>
      <c r="GH214" s="3"/>
      <c r="GI214" s="4"/>
      <c r="GJ214" s="4"/>
      <c r="GK214" s="4"/>
      <c r="GL214" s="4"/>
      <c r="GM214" s="4"/>
      <c r="GN214" s="4"/>
      <c r="GO214" s="340"/>
      <c r="GP214" s="4"/>
      <c r="GQ214" s="340"/>
      <c r="GR214" s="4"/>
      <c r="GS214" s="340"/>
      <c r="GT214" s="4"/>
      <c r="GU214" s="4"/>
      <c r="GV214" s="4"/>
      <c r="GW214" s="4"/>
      <c r="GX214" s="4"/>
      <c r="GY214"/>
      <c r="GZ214"/>
      <c r="HA214" s="4"/>
      <c r="HB214" s="4"/>
      <c r="HC214" s="4"/>
    </row>
    <row r="215" spans="1:211" s="269" customFormat="1" x14ac:dyDescent="0.35">
      <c r="A215" s="137">
        <v>487</v>
      </c>
      <c r="B215" s="339"/>
      <c r="C215" s="123" t="s">
        <v>1412</v>
      </c>
      <c r="D215" s="124">
        <v>44321</v>
      </c>
      <c r="E215" s="124">
        <v>44321</v>
      </c>
      <c r="F215" s="339"/>
      <c r="G215" s="125" t="s">
        <v>16484</v>
      </c>
      <c r="H215" s="266" t="s">
        <v>1375</v>
      </c>
      <c r="I215" s="123"/>
      <c r="J215" s="339"/>
      <c r="K215" s="355"/>
      <c r="L215" s="267"/>
      <c r="M215" s="354"/>
      <c r="N215" s="267" t="s">
        <v>19657</v>
      </c>
      <c r="O215" s="354"/>
      <c r="P215" s="354"/>
      <c r="Q215" s="267"/>
      <c r="R215" s="267"/>
      <c r="S215" s="267"/>
      <c r="T215" s="123"/>
      <c r="U215" s="124"/>
      <c r="V215" s="124"/>
      <c r="W215" s="123"/>
      <c r="X215" s="339"/>
      <c r="Y215" s="339"/>
      <c r="Z215" s="123"/>
      <c r="AA215" s="123"/>
      <c r="AB215" s="124"/>
      <c r="AC215" s="124"/>
      <c r="AD215" s="339"/>
      <c r="AE215" s="339"/>
      <c r="AF215" s="355"/>
      <c r="AG215" s="355"/>
      <c r="AH215" s="266" t="s">
        <v>1375</v>
      </c>
      <c r="AI215" s="124">
        <v>44320</v>
      </c>
      <c r="AJ215" s="252" t="s">
        <v>16485</v>
      </c>
      <c r="AK215" s="124">
        <v>44320</v>
      </c>
      <c r="AL215" s="252" t="s">
        <v>16485</v>
      </c>
      <c r="AM215" s="85" t="s">
        <v>28</v>
      </c>
      <c r="AN215" s="85" t="s">
        <v>26</v>
      </c>
      <c r="AO215" s="85" t="s">
        <v>26</v>
      </c>
      <c r="AP215" s="85" t="s">
        <v>16486</v>
      </c>
      <c r="AQ215" s="85" t="s">
        <v>16487</v>
      </c>
      <c r="AR215" s="85"/>
      <c r="AS215" s="335" t="s">
        <v>16488</v>
      </c>
      <c r="AT215" s="335" t="s">
        <v>16489</v>
      </c>
      <c r="AU215" s="85"/>
      <c r="AV215" s="85"/>
      <c r="AW215" s="85"/>
      <c r="AX215" s="266" t="s">
        <v>1375</v>
      </c>
      <c r="AY215" s="85" t="s">
        <v>26</v>
      </c>
      <c r="AZ215" s="85" t="s">
        <v>26</v>
      </c>
      <c r="BA215" s="85" t="s">
        <v>26</v>
      </c>
      <c r="BB215" s="85" t="s">
        <v>26</v>
      </c>
      <c r="BC215" s="355"/>
      <c r="BD215" s="85" t="s">
        <v>33</v>
      </c>
      <c r="BE215" s="85" t="s">
        <v>16</v>
      </c>
      <c r="BF215" s="85"/>
      <c r="BG215" s="85"/>
      <c r="BH215" s="304" t="s">
        <v>18051</v>
      </c>
      <c r="BI215" s="364"/>
      <c r="BJ215" s="123"/>
      <c r="BK215" s="123"/>
      <c r="BL215" s="123"/>
      <c r="BM215" s="123" t="s">
        <v>106</v>
      </c>
      <c r="BN215" s="123"/>
      <c r="BO215" s="123"/>
      <c r="BP215" s="123"/>
      <c r="BQ215" s="4" t="s">
        <v>8</v>
      </c>
      <c r="BR215" s="123"/>
      <c r="BS215" s="123"/>
      <c r="BT215" t="s">
        <v>4308</v>
      </c>
      <c r="BU215"/>
      <c r="BV215" s="266" t="s">
        <v>1375</v>
      </c>
      <c r="BW215" s="85" t="s">
        <v>1404</v>
      </c>
      <c r="BX215" s="372"/>
      <c r="BY215" s="372"/>
      <c r="BZ215" s="129" t="s">
        <v>49</v>
      </c>
      <c r="CA215" t="s">
        <v>16490</v>
      </c>
      <c r="CB215">
        <v>12000</v>
      </c>
      <c r="CC215" s="123"/>
      <c r="CD215" s="123" t="s">
        <v>1445</v>
      </c>
      <c r="CE215" s="123" t="s">
        <v>17</v>
      </c>
      <c r="CF215" s="123"/>
      <c r="CG215" s="123"/>
      <c r="CH215" s="123"/>
      <c r="CI215" s="123"/>
      <c r="CJ215" s="85" t="s">
        <v>26</v>
      </c>
      <c r="CK215" s="85" t="s">
        <v>26</v>
      </c>
      <c r="CL215" s="85"/>
      <c r="CM215" s="85"/>
      <c r="CN215" s="284" t="s">
        <v>16470</v>
      </c>
      <c r="CO215" s="155"/>
      <c r="CP215" s="155"/>
      <c r="CQ215" s="285"/>
      <c r="CR215" s="155"/>
      <c r="CS215" s="378"/>
      <c r="CT215" s="155"/>
      <c r="CU215" s="155"/>
      <c r="CV215" s="155"/>
      <c r="CW215" s="155"/>
      <c r="CX215" s="155"/>
      <c r="CY215" s="155"/>
      <c r="CZ215" s="155"/>
      <c r="DA215" s="155"/>
      <c r="DB215" s="155"/>
      <c r="DC215" s="155"/>
      <c r="DD215" s="155"/>
      <c r="DE215" s="155"/>
      <c r="DF215" s="155"/>
      <c r="DG215" s="155"/>
      <c r="DH215" s="284" t="s">
        <v>1375</v>
      </c>
      <c r="DI215" s="4" t="s">
        <v>121</v>
      </c>
      <c r="DJ215" s="4" t="s">
        <v>16491</v>
      </c>
      <c r="DK215" s="4" t="s">
        <v>16485</v>
      </c>
      <c r="DL215" s="127" t="s">
        <v>16433</v>
      </c>
      <c r="DM215" s="4" t="s">
        <v>16486</v>
      </c>
      <c r="DN215" s="4" t="s">
        <v>16488</v>
      </c>
      <c r="DO215" s="340"/>
      <c r="DP215" s="340"/>
      <c r="DQ215" s="4" t="s">
        <v>2406</v>
      </c>
      <c r="DR215" s="340"/>
      <c r="DS215" s="340"/>
      <c r="DT215" s="340"/>
      <c r="DU215" s="340"/>
      <c r="DV215" s="4">
        <v>253371115</v>
      </c>
      <c r="DW215" s="4" t="s">
        <v>16492</v>
      </c>
      <c r="DX215" s="4">
        <v>9002</v>
      </c>
      <c r="DY215" s="4"/>
      <c r="DZ215" s="348"/>
      <c r="EA215" s="4" t="s">
        <v>25</v>
      </c>
      <c r="EB215" s="4">
        <v>5</v>
      </c>
      <c r="EC215" s="4" t="s">
        <v>1887</v>
      </c>
      <c r="ED215" s="340"/>
      <c r="EE215" s="340"/>
      <c r="EF215" s="340"/>
      <c r="EG215" s="348"/>
      <c r="EH215" s="348"/>
      <c r="EI215" s="4"/>
      <c r="EJ215" s="4" t="s">
        <v>26</v>
      </c>
      <c r="EK215" s="4" t="s">
        <v>25</v>
      </c>
      <c r="EL215" s="4"/>
      <c r="EM215" s="4" t="s">
        <v>1759</v>
      </c>
      <c r="EN215" s="4"/>
      <c r="EO215" s="4" t="s">
        <v>1760</v>
      </c>
      <c r="EP215" s="340"/>
      <c r="EQ215" s="4" t="s">
        <v>1761</v>
      </c>
      <c r="ER215" s="4"/>
      <c r="ES215" s="4" t="s">
        <v>6</v>
      </c>
      <c r="ET215" s="340"/>
      <c r="EU215" s="4" t="s">
        <v>112</v>
      </c>
      <c r="EV215" s="340"/>
      <c r="EW215" s="4" t="s">
        <v>1370</v>
      </c>
      <c r="EX215" s="340"/>
      <c r="EY215" s="4" t="s">
        <v>8</v>
      </c>
      <c r="EZ215" s="4" t="s">
        <v>16493</v>
      </c>
      <c r="FA215" s="4" t="s">
        <v>26</v>
      </c>
      <c r="FB215" s="340"/>
      <c r="FC215" s="4"/>
      <c r="FD215" s="340"/>
      <c r="FE215" s="4" t="s">
        <v>1937</v>
      </c>
      <c r="FF215" s="4" t="s">
        <v>2368</v>
      </c>
      <c r="FG215" s="4" t="s">
        <v>26</v>
      </c>
      <c r="FH215" s="4" t="s">
        <v>1375</v>
      </c>
      <c r="FI215" s="4" t="s">
        <v>1839</v>
      </c>
      <c r="FJ215" s="4" t="s">
        <v>49</v>
      </c>
      <c r="FK215" s="4" t="s">
        <v>49</v>
      </c>
      <c r="FL215" t="s">
        <v>16494</v>
      </c>
      <c r="FM215" s="4" t="s">
        <v>16487</v>
      </c>
      <c r="FN215" s="4" t="s">
        <v>1839</v>
      </c>
      <c r="FO215" s="4" t="s">
        <v>1890</v>
      </c>
      <c r="FP215" s="4" t="s">
        <v>13284</v>
      </c>
      <c r="FQ215" s="4" t="s">
        <v>1375</v>
      </c>
      <c r="FR215" s="4" t="s">
        <v>1434</v>
      </c>
      <c r="FS215" s="4" t="s">
        <v>1870</v>
      </c>
      <c r="FT215" s="4" t="s">
        <v>1845</v>
      </c>
      <c r="FU215" s="4" t="s">
        <v>9</v>
      </c>
      <c r="FV215" t="s">
        <v>16495</v>
      </c>
      <c r="FW215" s="4" t="s">
        <v>1846</v>
      </c>
      <c r="FX215" s="4" t="s">
        <v>60</v>
      </c>
      <c r="FY215" s="4" t="s">
        <v>16486</v>
      </c>
      <c r="FZ215" s="4" t="s">
        <v>16496</v>
      </c>
      <c r="GA215" s="4" t="s">
        <v>1375</v>
      </c>
      <c r="GB215" s="4" t="s">
        <v>1375</v>
      </c>
      <c r="GC215" s="340"/>
      <c r="GD215" s="340"/>
      <c r="GE215" s="340"/>
      <c r="GF215" s="348"/>
      <c r="GG215" s="348"/>
      <c r="GH215" s="3" t="s">
        <v>1375</v>
      </c>
      <c r="GI215" s="4" t="s">
        <v>9</v>
      </c>
      <c r="GJ215" s="4" t="s">
        <v>1945</v>
      </c>
      <c r="GK215" s="4" t="s">
        <v>1375</v>
      </c>
      <c r="GL215" s="4" t="s">
        <v>9</v>
      </c>
      <c r="GM215" s="4" t="s">
        <v>1375</v>
      </c>
      <c r="GN215" s="4"/>
      <c r="GO215" s="340"/>
      <c r="GP215" s="4"/>
      <c r="GQ215" s="340"/>
      <c r="GR215" s="4"/>
      <c r="GS215" s="340"/>
      <c r="GT215" s="4"/>
      <c r="GU215" s="4"/>
      <c r="GV215" s="4"/>
      <c r="GW215" s="4"/>
      <c r="GX215" s="4"/>
      <c r="GY215"/>
      <c r="GZ215"/>
      <c r="HA215" s="4"/>
      <c r="HB215" s="4"/>
      <c r="HC215" s="4"/>
    </row>
    <row r="216" spans="1:211" s="269" customFormat="1" x14ac:dyDescent="0.35">
      <c r="A216" s="137">
        <v>486</v>
      </c>
      <c r="B216" s="339"/>
      <c r="C216" s="123" t="s">
        <v>1412</v>
      </c>
      <c r="D216" s="124">
        <v>44326</v>
      </c>
      <c r="E216" s="124">
        <v>44326</v>
      </c>
      <c r="F216" s="339"/>
      <c r="G216" s="125" t="s">
        <v>16497</v>
      </c>
      <c r="H216" s="266" t="s">
        <v>1375</v>
      </c>
      <c r="I216" s="123"/>
      <c r="J216" s="339"/>
      <c r="K216" s="355"/>
      <c r="L216" s="267"/>
      <c r="M216" s="354"/>
      <c r="N216" s="267" t="s">
        <v>19657</v>
      </c>
      <c r="O216" s="354"/>
      <c r="P216" s="354"/>
      <c r="Q216" s="267"/>
      <c r="R216" s="267"/>
      <c r="S216" s="267"/>
      <c r="T216" s="123"/>
      <c r="U216" s="124"/>
      <c r="V216" s="124"/>
      <c r="W216" s="123"/>
      <c r="X216" s="339"/>
      <c r="Y216" s="339"/>
      <c r="Z216" s="123"/>
      <c r="AA216" s="123"/>
      <c r="AB216" s="124"/>
      <c r="AC216" s="124"/>
      <c r="AD216" s="339"/>
      <c r="AE216" s="339"/>
      <c r="AF216" s="355"/>
      <c r="AG216" s="355"/>
      <c r="AH216" s="266" t="s">
        <v>1375</v>
      </c>
      <c r="AI216" s="124">
        <v>44320</v>
      </c>
      <c r="AJ216" s="252" t="s">
        <v>2135</v>
      </c>
      <c r="AK216" s="124">
        <v>44320</v>
      </c>
      <c r="AL216" s="252">
        <v>0.9194444444444444</v>
      </c>
      <c r="AM216" s="85" t="s">
        <v>28</v>
      </c>
      <c r="AN216" s="85" t="s">
        <v>26</v>
      </c>
      <c r="AO216" s="85" t="s">
        <v>26</v>
      </c>
      <c r="AP216" s="85" t="s">
        <v>16498</v>
      </c>
      <c r="AQ216" s="85" t="s">
        <v>16499</v>
      </c>
      <c r="AR216" s="85"/>
      <c r="AS216" s="335" t="s">
        <v>16500</v>
      </c>
      <c r="AT216" s="335">
        <v>120933576</v>
      </c>
      <c r="AU216" s="85"/>
      <c r="AV216" s="85"/>
      <c r="AW216" s="85" t="s">
        <v>16988</v>
      </c>
      <c r="AX216" s="266" t="s">
        <v>1375</v>
      </c>
      <c r="AY216" s="85" t="s">
        <v>25</v>
      </c>
      <c r="AZ216" s="85" t="s">
        <v>25</v>
      </c>
      <c r="BA216" s="85" t="s">
        <v>25</v>
      </c>
      <c r="BB216" s="85" t="s">
        <v>25</v>
      </c>
      <c r="BC216" s="355"/>
      <c r="BD216" s="85" t="s">
        <v>27</v>
      </c>
      <c r="BE216" s="85" t="s">
        <v>4</v>
      </c>
      <c r="BF216" s="85" t="s">
        <v>34</v>
      </c>
      <c r="BG216" s="85" t="s">
        <v>34</v>
      </c>
      <c r="BH216" s="304" t="s">
        <v>18050</v>
      </c>
      <c r="BI216" s="364"/>
      <c r="BJ216" s="123">
        <v>3</v>
      </c>
      <c r="BK216" s="123"/>
      <c r="BL216" s="123"/>
      <c r="BM216" s="123" t="s">
        <v>102</v>
      </c>
      <c r="BN216" s="123" t="s">
        <v>1378</v>
      </c>
      <c r="BO216" s="123" t="s">
        <v>1398</v>
      </c>
      <c r="BP216" s="123" t="s">
        <v>26</v>
      </c>
      <c r="BQ216" s="4" t="s">
        <v>8</v>
      </c>
      <c r="BR216" s="123" t="s">
        <v>1614</v>
      </c>
      <c r="BS216" s="123" t="s">
        <v>1563</v>
      </c>
      <c r="BT216" t="s">
        <v>7</v>
      </c>
      <c r="BU216" t="s">
        <v>16989</v>
      </c>
      <c r="BV216" s="266" t="s">
        <v>1375</v>
      </c>
      <c r="BW216" s="85" t="s">
        <v>1404</v>
      </c>
      <c r="BX216" s="372"/>
      <c r="BY216" s="372"/>
      <c r="BZ216" s="129" t="s">
        <v>75</v>
      </c>
      <c r="CA216" t="s">
        <v>5088</v>
      </c>
      <c r="CB216">
        <v>12000</v>
      </c>
      <c r="CC216" s="123"/>
      <c r="CD216" s="123" t="s">
        <v>1368</v>
      </c>
      <c r="CE216" s="123" t="s">
        <v>1450</v>
      </c>
      <c r="CF216" s="123"/>
      <c r="CG216" s="123"/>
      <c r="CH216" s="123"/>
      <c r="CI216" s="123"/>
      <c r="CJ216" s="85" t="s">
        <v>26</v>
      </c>
      <c r="CK216" s="85" t="s">
        <v>26</v>
      </c>
      <c r="CL216" s="85"/>
      <c r="CM216" s="85"/>
      <c r="CN216" s="284" t="s">
        <v>16470</v>
      </c>
      <c r="CO216" s="155"/>
      <c r="CP216" s="155"/>
      <c r="CQ216" s="285"/>
      <c r="CR216" s="155"/>
      <c r="CS216" s="378"/>
      <c r="CT216" s="155"/>
      <c r="CU216" s="155"/>
      <c r="CV216" s="155"/>
      <c r="CW216" s="155"/>
      <c r="CX216" s="155"/>
      <c r="CY216" s="155"/>
      <c r="CZ216" s="155"/>
      <c r="DA216" s="155"/>
      <c r="DB216" s="155"/>
      <c r="DC216" s="155"/>
      <c r="DD216" s="155"/>
      <c r="DE216" s="155"/>
      <c r="DF216" s="155"/>
      <c r="DG216" s="155"/>
      <c r="DH216" s="284" t="s">
        <v>1375</v>
      </c>
      <c r="DI216" s="4" t="s">
        <v>123</v>
      </c>
      <c r="DJ216" s="4" t="s">
        <v>13697</v>
      </c>
      <c r="DK216" s="4" t="s">
        <v>2135</v>
      </c>
      <c r="DL216" s="127" t="s">
        <v>16433</v>
      </c>
      <c r="DM216" s="4" t="s">
        <v>16498</v>
      </c>
      <c r="DN216" s="4" t="s">
        <v>16500</v>
      </c>
      <c r="DO216" s="340"/>
      <c r="DP216" s="340"/>
      <c r="DQ216" s="4" t="s">
        <v>2103</v>
      </c>
      <c r="DR216" s="340"/>
      <c r="DS216" s="340"/>
      <c r="DT216" s="340"/>
      <c r="DU216" s="340"/>
      <c r="DV216" s="4">
        <v>252451104</v>
      </c>
      <c r="DW216" s="4" t="s">
        <v>16501</v>
      </c>
      <c r="DX216" s="4">
        <v>9260</v>
      </c>
      <c r="DY216" s="4"/>
      <c r="DZ216" s="348"/>
      <c r="EA216" s="4" t="s">
        <v>25</v>
      </c>
      <c r="EB216" s="4">
        <v>5</v>
      </c>
      <c r="EC216" s="4" t="s">
        <v>1887</v>
      </c>
      <c r="ED216" s="340"/>
      <c r="EE216" s="340"/>
      <c r="EF216" s="340"/>
      <c r="EG216" s="348"/>
      <c r="EH216" s="348"/>
      <c r="EI216" s="4"/>
      <c r="EJ216" s="4" t="s">
        <v>26</v>
      </c>
      <c r="EK216" s="4" t="s">
        <v>25</v>
      </c>
      <c r="EL216" s="4"/>
      <c r="EM216" s="4" t="s">
        <v>1759</v>
      </c>
      <c r="EN216" s="4"/>
      <c r="EO216" s="4" t="s">
        <v>1862</v>
      </c>
      <c r="EP216" s="340"/>
      <c r="EQ216" s="4" t="s">
        <v>1836</v>
      </c>
      <c r="ER216" s="4"/>
      <c r="ES216" s="4" t="s">
        <v>1888</v>
      </c>
      <c r="ET216" s="340"/>
      <c r="EU216" s="4" t="s">
        <v>116</v>
      </c>
      <c r="EV216" s="340"/>
      <c r="EW216" s="4" t="s">
        <v>1368</v>
      </c>
      <c r="EX216" s="340"/>
      <c r="EY216" s="4" t="s">
        <v>8</v>
      </c>
      <c r="EZ216" s="4"/>
      <c r="FA216" s="4" t="s">
        <v>26</v>
      </c>
      <c r="FB216" s="340"/>
      <c r="FC216" s="4"/>
      <c r="FD216" s="340"/>
      <c r="FE216" s="4" t="s">
        <v>2023</v>
      </c>
      <c r="FF216" s="4" t="s">
        <v>1865</v>
      </c>
      <c r="FG216" s="4" t="s">
        <v>26</v>
      </c>
      <c r="FH216" s="4" t="s">
        <v>1375</v>
      </c>
      <c r="FI216" s="4" t="s">
        <v>1839</v>
      </c>
      <c r="FJ216" s="4" t="s">
        <v>2650</v>
      </c>
      <c r="FK216" s="4" t="s">
        <v>75</v>
      </c>
      <c r="FL216" t="s">
        <v>16502</v>
      </c>
      <c r="FM216" s="4" t="s">
        <v>16499</v>
      </c>
      <c r="FN216" s="4" t="s">
        <v>1839</v>
      </c>
      <c r="FO216" s="4" t="s">
        <v>1890</v>
      </c>
      <c r="FP216" s="4" t="s">
        <v>16503</v>
      </c>
      <c r="FQ216" s="4" t="s">
        <v>16504</v>
      </c>
      <c r="FR216" s="4" t="s">
        <v>1869</v>
      </c>
      <c r="FS216" s="4" t="s">
        <v>1870</v>
      </c>
      <c r="FT216" s="4" t="s">
        <v>1845</v>
      </c>
      <c r="FU216" s="4" t="s">
        <v>9</v>
      </c>
      <c r="FV216" t="s">
        <v>16505</v>
      </c>
      <c r="FW216" s="4" t="s">
        <v>1846</v>
      </c>
      <c r="FX216" s="4" t="s">
        <v>46</v>
      </c>
      <c r="FY216" s="4" t="s">
        <v>16498</v>
      </c>
      <c r="FZ216" s="4" t="s">
        <v>12889</v>
      </c>
      <c r="GA216" s="4" t="s">
        <v>1375</v>
      </c>
      <c r="GB216" s="4" t="s">
        <v>16506</v>
      </c>
      <c r="GC216" s="340"/>
      <c r="GD216" s="340"/>
      <c r="GE216" s="340"/>
      <c r="GF216" s="348"/>
      <c r="GG216" s="348"/>
      <c r="GH216" s="3" t="s">
        <v>1375</v>
      </c>
      <c r="GI216" s="4" t="s">
        <v>15</v>
      </c>
      <c r="GJ216" s="4" t="s">
        <v>1433</v>
      </c>
      <c r="GK216" s="4" t="s">
        <v>1375</v>
      </c>
      <c r="GL216" s="4" t="s">
        <v>9</v>
      </c>
      <c r="GM216" s="4" t="s">
        <v>1375</v>
      </c>
      <c r="GN216" s="4"/>
      <c r="GO216" s="340"/>
      <c r="GP216" s="4"/>
      <c r="GQ216" s="340"/>
      <c r="GR216" s="4"/>
      <c r="GS216" s="340"/>
      <c r="GT216" s="4"/>
      <c r="GU216" s="4"/>
      <c r="GV216" s="4"/>
      <c r="GW216" s="4"/>
      <c r="GX216" s="4"/>
      <c r="GY216"/>
      <c r="GZ216"/>
      <c r="HA216" s="4"/>
      <c r="HB216" s="4"/>
      <c r="HC216" s="4"/>
    </row>
    <row r="217" spans="1:211" s="269" customFormat="1" x14ac:dyDescent="0.35">
      <c r="A217" s="137">
        <v>485</v>
      </c>
      <c r="B217" s="339"/>
      <c r="C217" s="123" t="s">
        <v>1412</v>
      </c>
      <c r="D217" s="124">
        <v>44321</v>
      </c>
      <c r="E217" s="124">
        <v>44321</v>
      </c>
      <c r="F217" s="339"/>
      <c r="G217" s="125" t="s">
        <v>16507</v>
      </c>
      <c r="H217" s="266" t="s">
        <v>1375</v>
      </c>
      <c r="I217" s="123"/>
      <c r="J217" s="339"/>
      <c r="K217" s="355"/>
      <c r="L217" s="267"/>
      <c r="M217" s="354"/>
      <c r="N217" s="267" t="s">
        <v>19657</v>
      </c>
      <c r="O217" s="354"/>
      <c r="P217" s="354"/>
      <c r="Q217" s="267"/>
      <c r="R217" s="267"/>
      <c r="S217" s="267"/>
      <c r="T217" s="123"/>
      <c r="U217" s="124"/>
      <c r="V217" s="124"/>
      <c r="W217" s="123"/>
      <c r="X217" s="339"/>
      <c r="Y217" s="339"/>
      <c r="Z217" s="123"/>
      <c r="AA217" s="123"/>
      <c r="AB217" s="124"/>
      <c r="AC217" s="124"/>
      <c r="AD217" s="339"/>
      <c r="AE217" s="339"/>
      <c r="AF217" s="355"/>
      <c r="AG217" s="355"/>
      <c r="AH217" s="266" t="s">
        <v>1375</v>
      </c>
      <c r="AI217" s="124">
        <v>44320</v>
      </c>
      <c r="AJ217" s="252" t="s">
        <v>16508</v>
      </c>
      <c r="AK217" s="124"/>
      <c r="AL217" s="252"/>
      <c r="AM217" s="85" t="s">
        <v>28</v>
      </c>
      <c r="AN217" s="85" t="s">
        <v>26</v>
      </c>
      <c r="AO217" s="85" t="s">
        <v>26</v>
      </c>
      <c r="AP217" s="85"/>
      <c r="AQ217" s="85"/>
      <c r="AR217" s="85"/>
      <c r="AS217" s="335">
        <v>7789431686</v>
      </c>
      <c r="AT217" s="335"/>
      <c r="AU217" s="85"/>
      <c r="AV217" s="85"/>
      <c r="AW217" s="85"/>
      <c r="AX217" s="266" t="s">
        <v>1375</v>
      </c>
      <c r="AY217" s="85" t="s">
        <v>26</v>
      </c>
      <c r="AZ217" s="85" t="s">
        <v>26</v>
      </c>
      <c r="BA217" s="85" t="s">
        <v>26</v>
      </c>
      <c r="BB217" s="85" t="s">
        <v>26</v>
      </c>
      <c r="BC217" s="355"/>
      <c r="BD217" s="85" t="s">
        <v>33</v>
      </c>
      <c r="BE217" s="85" t="s">
        <v>16</v>
      </c>
      <c r="BF217" s="85"/>
      <c r="BG217" s="85"/>
      <c r="BH217" s="304" t="s">
        <v>18051</v>
      </c>
      <c r="BI217" s="364"/>
      <c r="BJ217" s="123"/>
      <c r="BK217" s="123"/>
      <c r="BL217" s="123"/>
      <c r="BM217" s="123" t="s">
        <v>106</v>
      </c>
      <c r="BN217" s="123"/>
      <c r="BO217" s="123"/>
      <c r="BP217" s="123"/>
      <c r="BQ217" s="4" t="s">
        <v>8</v>
      </c>
      <c r="BR217" s="123"/>
      <c r="BS217" s="123"/>
      <c r="BT217"/>
      <c r="BU217"/>
      <c r="BV217" s="266" t="s">
        <v>1375</v>
      </c>
      <c r="BW217" s="85" t="s">
        <v>1404</v>
      </c>
      <c r="BX217" s="372"/>
      <c r="BY217" s="372"/>
      <c r="BZ217" s="129" t="s">
        <v>54</v>
      </c>
      <c r="CA217" t="s">
        <v>10592</v>
      </c>
      <c r="CB217">
        <v>12000</v>
      </c>
      <c r="CC217" s="123"/>
      <c r="CD217" s="123" t="s">
        <v>13529</v>
      </c>
      <c r="CE217" s="123" t="s">
        <v>17</v>
      </c>
      <c r="CF217" s="123"/>
      <c r="CG217" s="123"/>
      <c r="CH217" s="123"/>
      <c r="CI217" s="123"/>
      <c r="CJ217" s="85" t="s">
        <v>26</v>
      </c>
      <c r="CK217" s="85" t="s">
        <v>26</v>
      </c>
      <c r="CL217" s="85"/>
      <c r="CM217" s="85"/>
      <c r="CN217" s="284" t="s">
        <v>16470</v>
      </c>
      <c r="CO217" s="155"/>
      <c r="CP217" s="155"/>
      <c r="CQ217" s="285"/>
      <c r="CR217" s="155"/>
      <c r="CS217" s="378"/>
      <c r="CT217" s="155"/>
      <c r="CU217" s="155"/>
      <c r="CV217" s="155"/>
      <c r="CW217" s="155"/>
      <c r="CX217" s="155"/>
      <c r="CY217" s="155"/>
      <c r="CZ217" s="155"/>
      <c r="DA217" s="155"/>
      <c r="DB217" s="155"/>
      <c r="DC217" s="155"/>
      <c r="DD217" s="155"/>
      <c r="DE217" s="155"/>
      <c r="DF217" s="155"/>
      <c r="DG217" s="155"/>
      <c r="DH217" s="284" t="s">
        <v>1375</v>
      </c>
      <c r="DI217" s="4" t="s">
        <v>119</v>
      </c>
      <c r="DJ217" s="4" t="s">
        <v>13496</v>
      </c>
      <c r="DK217" s="4" t="s">
        <v>16508</v>
      </c>
      <c r="DL217" s="127" t="s">
        <v>16433</v>
      </c>
      <c r="DM217" s="4"/>
      <c r="DN217" s="4">
        <v>7789431686</v>
      </c>
      <c r="DO217" s="340"/>
      <c r="DP217" s="340"/>
      <c r="DQ217" s="4" t="s">
        <v>13497</v>
      </c>
      <c r="DR217" s="340"/>
      <c r="DS217" s="340"/>
      <c r="DT217" s="340"/>
      <c r="DU217" s="340"/>
      <c r="DV217" s="4">
        <v>254121104</v>
      </c>
      <c r="DW217" s="4" t="s">
        <v>16509</v>
      </c>
      <c r="DX217" s="4">
        <v>2640</v>
      </c>
      <c r="DY217" s="4">
        <v>1</v>
      </c>
      <c r="DZ217" s="348"/>
      <c r="EA217" s="4" t="s">
        <v>25</v>
      </c>
      <c r="EB217" s="4"/>
      <c r="EC217" s="4"/>
      <c r="ED217" s="340"/>
      <c r="EE217" s="340"/>
      <c r="EF217" s="340"/>
      <c r="EG217" s="348"/>
      <c r="EH217" s="348"/>
      <c r="EI217" s="4"/>
      <c r="EJ217" s="4" t="s">
        <v>26</v>
      </c>
      <c r="EK217" s="4" t="s">
        <v>25</v>
      </c>
      <c r="EL217" s="4" t="s">
        <v>25</v>
      </c>
      <c r="EM217" s="4" t="s">
        <v>1759</v>
      </c>
      <c r="EN217" s="4"/>
      <c r="EO217" s="4" t="s">
        <v>1760</v>
      </c>
      <c r="EP217" s="340"/>
      <c r="EQ217" s="4" t="s">
        <v>1761</v>
      </c>
      <c r="ER217" s="4"/>
      <c r="ES217" s="4" t="s">
        <v>6</v>
      </c>
      <c r="ET217" s="340"/>
      <c r="EU217" s="4" t="s">
        <v>112</v>
      </c>
      <c r="EV217" s="340"/>
      <c r="EW217" s="4" t="s">
        <v>1370</v>
      </c>
      <c r="EX217" s="340"/>
      <c r="EY217" s="4" t="s">
        <v>8</v>
      </c>
      <c r="EZ217" s="4"/>
      <c r="FA217" s="4" t="s">
        <v>26</v>
      </c>
      <c r="FB217" s="340"/>
      <c r="FC217" s="4"/>
      <c r="FD217" s="340"/>
      <c r="FE217" s="4"/>
      <c r="FF217" s="4"/>
      <c r="FG217" s="4"/>
      <c r="FH217" s="4" t="s">
        <v>1375</v>
      </c>
      <c r="FI217" s="4"/>
      <c r="FJ217" s="4"/>
      <c r="FK217" s="4"/>
      <c r="FL217"/>
      <c r="FM217" s="4"/>
      <c r="FN217" s="4"/>
      <c r="FO217" s="4"/>
      <c r="FP217" s="4"/>
      <c r="FQ217" s="4"/>
      <c r="FR217" s="4"/>
      <c r="FS217" s="4"/>
      <c r="FT217" s="4"/>
      <c r="FU217" s="4"/>
      <c r="FV217"/>
      <c r="FW217" s="4"/>
      <c r="FX217" s="4"/>
      <c r="FY217" s="4"/>
      <c r="FZ217" s="4"/>
      <c r="GA217" s="4"/>
      <c r="GB217" s="4"/>
      <c r="GC217" s="340"/>
      <c r="GD217" s="340"/>
      <c r="GE217" s="340"/>
      <c r="GF217" s="348"/>
      <c r="GG217" s="348"/>
      <c r="GH217" s="3"/>
      <c r="GI217" s="4"/>
      <c r="GJ217" s="4"/>
      <c r="GK217" s="4"/>
      <c r="GL217" s="4"/>
      <c r="GM217" s="4"/>
      <c r="GN217" s="4"/>
      <c r="GO217" s="340"/>
      <c r="GP217" s="4"/>
      <c r="GQ217" s="340"/>
      <c r="GR217" s="4"/>
      <c r="GS217" s="340"/>
      <c r="GT217" s="4"/>
      <c r="GU217" s="4"/>
      <c r="GV217" s="4"/>
      <c r="GW217" s="4"/>
      <c r="GX217" s="4"/>
      <c r="GY217"/>
      <c r="GZ217"/>
      <c r="HA217" s="4"/>
      <c r="HB217" s="4"/>
      <c r="HC217" s="4"/>
    </row>
    <row r="218" spans="1:211" s="269" customFormat="1" x14ac:dyDescent="0.35">
      <c r="A218" s="137">
        <v>482</v>
      </c>
      <c r="B218" s="339"/>
      <c r="C218" s="123" t="s">
        <v>1412</v>
      </c>
      <c r="D218" s="124">
        <v>44333</v>
      </c>
      <c r="E218" s="124">
        <v>44333</v>
      </c>
      <c r="F218" s="339"/>
      <c r="G218" s="125" t="s">
        <v>16432</v>
      </c>
      <c r="H218" s="266" t="s">
        <v>1375</v>
      </c>
      <c r="I218" s="123" t="s">
        <v>25</v>
      </c>
      <c r="J218" s="339"/>
      <c r="K218" s="355"/>
      <c r="L218" s="267">
        <v>44333</v>
      </c>
      <c r="M218" s="354"/>
      <c r="N218" s="267" t="s">
        <v>19657</v>
      </c>
      <c r="O218" s="354"/>
      <c r="P218" s="354"/>
      <c r="Q218" s="267"/>
      <c r="R218" s="267"/>
      <c r="S218" s="267"/>
      <c r="T218" s="123"/>
      <c r="U218" s="124"/>
      <c r="V218" s="124"/>
      <c r="W218" s="123"/>
      <c r="X218" s="339"/>
      <c r="Y218" s="339"/>
      <c r="Z218" s="123"/>
      <c r="AA218" s="123"/>
      <c r="AB218" s="124"/>
      <c r="AC218" s="124"/>
      <c r="AD218" s="339"/>
      <c r="AE218" s="339"/>
      <c r="AF218" s="355"/>
      <c r="AG218" s="355"/>
      <c r="AH218" s="266" t="s">
        <v>1375</v>
      </c>
      <c r="AI218" s="124">
        <v>44320</v>
      </c>
      <c r="AJ218" s="252">
        <v>0.40277777777777773</v>
      </c>
      <c r="AK218" s="124"/>
      <c r="AL218" s="252"/>
      <c r="AM218" s="85" t="s">
        <v>28</v>
      </c>
      <c r="AN218" s="85" t="s">
        <v>26</v>
      </c>
      <c r="AO218" s="85" t="s">
        <v>26</v>
      </c>
      <c r="AP218" s="85"/>
      <c r="AQ218" s="85"/>
      <c r="AR218" s="85"/>
      <c r="AS218" s="335">
        <v>957471988</v>
      </c>
      <c r="AT218" s="335"/>
      <c r="AU218" s="85"/>
      <c r="AV218" s="85"/>
      <c r="AW218" s="85"/>
      <c r="AX218" s="266" t="s">
        <v>1375</v>
      </c>
      <c r="AY218" s="85" t="s">
        <v>26</v>
      </c>
      <c r="AZ218" s="85" t="s">
        <v>26</v>
      </c>
      <c r="BA218" s="85" t="s">
        <v>25</v>
      </c>
      <c r="BB218" s="85" t="s">
        <v>26</v>
      </c>
      <c r="BC218" s="355"/>
      <c r="BD218" s="85" t="s">
        <v>27</v>
      </c>
      <c r="BE218" s="85" t="s">
        <v>13</v>
      </c>
      <c r="BF218" s="85"/>
      <c r="BG218" s="85"/>
      <c r="BH218" s="304" t="s">
        <v>18049</v>
      </c>
      <c r="BI218" s="364"/>
      <c r="BJ218" s="123"/>
      <c r="BK218" s="123"/>
      <c r="BL218" s="123"/>
      <c r="BM218" s="123" t="s">
        <v>106</v>
      </c>
      <c r="BN218" s="123"/>
      <c r="BO218" s="123"/>
      <c r="BP218" s="123"/>
      <c r="BQ218" s="4" t="s">
        <v>8</v>
      </c>
      <c r="BR218" s="123"/>
      <c r="BS218" s="123"/>
      <c r="BT218"/>
      <c r="BU218"/>
      <c r="BV218" s="266" t="s">
        <v>1375</v>
      </c>
      <c r="BW218" s="85" t="s">
        <v>43</v>
      </c>
      <c r="BX218" s="372"/>
      <c r="BY218" s="372"/>
      <c r="BZ218" s="129" t="s">
        <v>71</v>
      </c>
      <c r="CA218" t="s">
        <v>16453</v>
      </c>
      <c r="CB218">
        <v>12000</v>
      </c>
      <c r="CC218" s="123"/>
      <c r="CD218" s="123" t="s">
        <v>1368</v>
      </c>
      <c r="CE218" s="123" t="s">
        <v>1483</v>
      </c>
      <c r="CF218" s="123"/>
      <c r="CG218" s="123"/>
      <c r="CH218" s="123">
        <v>246</v>
      </c>
      <c r="CI218" s="123"/>
      <c r="CJ218" s="85" t="s">
        <v>26</v>
      </c>
      <c r="CK218" s="85" t="s">
        <v>25</v>
      </c>
      <c r="CL218" s="85">
        <v>202105021800</v>
      </c>
      <c r="CM218" s="85">
        <v>202105042121</v>
      </c>
      <c r="CN218" s="284" t="s">
        <v>16382</v>
      </c>
      <c r="CO218" s="155"/>
      <c r="CP218" s="155"/>
      <c r="CQ218" s="285"/>
      <c r="CR218" s="155"/>
      <c r="CS218" s="378"/>
      <c r="CT218" s="155"/>
      <c r="CU218" s="155"/>
      <c r="CV218" s="155"/>
      <c r="CW218" s="155"/>
      <c r="CX218" s="155"/>
      <c r="CY218" s="155"/>
      <c r="CZ218" s="155"/>
      <c r="DA218" s="155"/>
      <c r="DB218" s="155"/>
      <c r="DC218" s="155"/>
      <c r="DD218" s="155"/>
      <c r="DE218" s="155"/>
      <c r="DF218" s="155"/>
      <c r="DG218" s="155"/>
      <c r="DH218" s="284" t="s">
        <v>1375</v>
      </c>
      <c r="DI218" s="4" t="s">
        <v>120</v>
      </c>
      <c r="DJ218" s="4" t="s">
        <v>1953</v>
      </c>
      <c r="DK218" s="4" t="s">
        <v>16434</v>
      </c>
      <c r="DL218" s="127" t="s">
        <v>16433</v>
      </c>
      <c r="DM218" s="4"/>
      <c r="DN218" s="4">
        <v>957471988</v>
      </c>
      <c r="DO218" s="340"/>
      <c r="DP218" s="340"/>
      <c r="DQ218" s="4" t="s">
        <v>1954</v>
      </c>
      <c r="DR218" s="340"/>
      <c r="DS218" s="340"/>
      <c r="DT218" s="340"/>
      <c r="DU218" s="340"/>
      <c r="DV218" s="4">
        <v>103521103</v>
      </c>
      <c r="DW218" s="4" t="s">
        <v>16435</v>
      </c>
      <c r="DX218" s="4">
        <v>1101</v>
      </c>
      <c r="DY218" s="4"/>
      <c r="DZ218" s="348"/>
      <c r="EA218" s="4" t="s">
        <v>25</v>
      </c>
      <c r="EB218" s="4">
        <v>7</v>
      </c>
      <c r="EC218" s="4" t="s">
        <v>1887</v>
      </c>
      <c r="ED218" s="340"/>
      <c r="EE218" s="340"/>
      <c r="EF218" s="340"/>
      <c r="EG218" s="348"/>
      <c r="EH218" s="348"/>
      <c r="EI218" s="4"/>
      <c r="EJ218" s="4" t="s">
        <v>26</v>
      </c>
      <c r="EK218" s="4" t="s">
        <v>25</v>
      </c>
      <c r="EL218" s="4" t="s">
        <v>25</v>
      </c>
      <c r="EM218" s="4" t="s">
        <v>1759</v>
      </c>
      <c r="EN218" s="4"/>
      <c r="EO218" s="4" t="s">
        <v>1760</v>
      </c>
      <c r="EP218" s="340"/>
      <c r="EQ218" s="4" t="s">
        <v>1836</v>
      </c>
      <c r="ER218" s="4"/>
      <c r="ES218" s="4" t="s">
        <v>1807</v>
      </c>
      <c r="ET218" s="340"/>
      <c r="EU218" s="4" t="s">
        <v>1807</v>
      </c>
      <c r="EV218" s="340"/>
      <c r="EW218" s="4" t="s">
        <v>1807</v>
      </c>
      <c r="EX218" s="340"/>
      <c r="EY218" s="4" t="s">
        <v>8</v>
      </c>
      <c r="EZ218" s="4"/>
      <c r="FA218" s="4" t="s">
        <v>25</v>
      </c>
      <c r="FB218" s="340"/>
      <c r="FC218" s="4" t="s">
        <v>1816</v>
      </c>
      <c r="FD218" s="340"/>
      <c r="FE218" s="4"/>
      <c r="FF218" s="4"/>
      <c r="FG218" s="4"/>
      <c r="FH218" s="4" t="s">
        <v>3884</v>
      </c>
      <c r="FI218" s="4"/>
      <c r="FJ218" s="4"/>
      <c r="FK218" s="4"/>
      <c r="FL218"/>
      <c r="FM218" s="4"/>
      <c r="FN218" s="4"/>
      <c r="FO218" s="4"/>
      <c r="FP218" s="4"/>
      <c r="FQ218" s="4"/>
      <c r="FR218" s="4"/>
      <c r="FS218" s="4"/>
      <c r="FT218" s="4"/>
      <c r="FU218" s="4"/>
      <c r="FV218"/>
      <c r="FW218" s="4"/>
      <c r="FX218" s="4"/>
      <c r="FY218" s="4"/>
      <c r="FZ218" s="4"/>
      <c r="GA218" s="4"/>
      <c r="GB218" s="4"/>
      <c r="GC218" s="340"/>
      <c r="GD218" s="340"/>
      <c r="GE218" s="340"/>
      <c r="GF218" s="348"/>
      <c r="GG218" s="348"/>
      <c r="GH218" s="3"/>
      <c r="GI218" s="4"/>
      <c r="GJ218" s="4"/>
      <c r="GK218" s="4"/>
      <c r="GL218" s="4"/>
      <c r="GM218" s="4"/>
      <c r="GN218" s="4"/>
      <c r="GO218" s="340"/>
      <c r="GP218" s="4"/>
      <c r="GQ218" s="340"/>
      <c r="GR218" s="4"/>
      <c r="GS218" s="340"/>
      <c r="GT218" s="4"/>
      <c r="GU218" s="4"/>
      <c r="GV218" s="4"/>
      <c r="GW218" s="4"/>
      <c r="GX218" s="4"/>
      <c r="GY218"/>
      <c r="GZ218"/>
      <c r="HA218" s="4"/>
      <c r="HB218" s="4"/>
      <c r="HC218" s="4" t="str">
        <f ca="1">IFERROR(INDIRECT("'[2021_Ignition_Tracker_QC_File_20210520.xlsm]Ignition Tracker'!"&amp;ADDRESS(MATCH($A218,'[3]Ignition Tracker'!$A:$A,0),MATCH(HC$1,'[3]Ignition Tracker'!$1:$1,0))),"")</f>
        <v/>
      </c>
    </row>
    <row r="219" spans="1:211" s="269" customFormat="1" ht="58" x14ac:dyDescent="0.35">
      <c r="A219" s="300">
        <v>481</v>
      </c>
      <c r="B219" s="340"/>
      <c r="C219" s="304" t="s">
        <v>1412</v>
      </c>
      <c r="D219" s="89">
        <v>44342</v>
      </c>
      <c r="E219" s="89">
        <v>44342</v>
      </c>
      <c r="F219" s="339"/>
      <c r="G219" s="125" t="s">
        <v>16436</v>
      </c>
      <c r="H219" s="302" t="s">
        <v>1375</v>
      </c>
      <c r="I219" s="304" t="s">
        <v>3884</v>
      </c>
      <c r="J219" s="339"/>
      <c r="K219" s="355"/>
      <c r="L219" s="305">
        <v>44342</v>
      </c>
      <c r="M219" s="354"/>
      <c r="N219" s="267" t="s">
        <v>19657</v>
      </c>
      <c r="O219" s="354"/>
      <c r="P219" s="354"/>
      <c r="Q219" s="305"/>
      <c r="R219" s="305"/>
      <c r="S219" s="305"/>
      <c r="T219" s="87"/>
      <c r="U219" s="89"/>
      <c r="V219" s="89"/>
      <c r="W219" s="123"/>
      <c r="X219" s="339"/>
      <c r="Y219" s="339"/>
      <c r="Z219" s="304"/>
      <c r="AA219" s="304" t="s">
        <v>25</v>
      </c>
      <c r="AB219" s="89">
        <v>44342</v>
      </c>
      <c r="AC219" s="89"/>
      <c r="AD219" s="339"/>
      <c r="AE219" s="339"/>
      <c r="AF219" s="355"/>
      <c r="AG219" s="355"/>
      <c r="AH219" s="302" t="s">
        <v>1375</v>
      </c>
      <c r="AI219" s="89">
        <v>44320</v>
      </c>
      <c r="AJ219" s="306">
        <v>0.34166666666666662</v>
      </c>
      <c r="AK219" s="89">
        <v>44320</v>
      </c>
      <c r="AL219" s="306">
        <v>0.37222222222222223</v>
      </c>
      <c r="AM219" s="87" t="s">
        <v>28</v>
      </c>
      <c r="AN219" s="87" t="s">
        <v>26</v>
      </c>
      <c r="AO219" s="87" t="s">
        <v>26</v>
      </c>
      <c r="AP219" s="87" t="s">
        <v>16438</v>
      </c>
      <c r="AQ219" s="87"/>
      <c r="AR219" s="87"/>
      <c r="AS219" s="334" t="s">
        <v>18193</v>
      </c>
      <c r="AT219" s="334">
        <v>120928415</v>
      </c>
      <c r="AU219" s="87"/>
      <c r="AV219" s="87"/>
      <c r="AW219" s="87" t="s">
        <v>18194</v>
      </c>
      <c r="AX219" s="302" t="s">
        <v>1375</v>
      </c>
      <c r="AY219" s="87" t="s">
        <v>26</v>
      </c>
      <c r="AZ219" s="87" t="s">
        <v>25</v>
      </c>
      <c r="BA219" s="87" t="s">
        <v>25</v>
      </c>
      <c r="BB219" s="87" t="s">
        <v>26</v>
      </c>
      <c r="BC219" s="355"/>
      <c r="BD219" s="87" t="s">
        <v>27</v>
      </c>
      <c r="BE219" s="87" t="s">
        <v>4</v>
      </c>
      <c r="BF219" s="87" t="s">
        <v>34</v>
      </c>
      <c r="BG219" s="87" t="s">
        <v>34</v>
      </c>
      <c r="BH219" s="304" t="s">
        <v>113</v>
      </c>
      <c r="BI219" s="364"/>
      <c r="BJ219" s="304"/>
      <c r="BK219" s="304"/>
      <c r="BL219" s="304"/>
      <c r="BM219" s="304" t="s">
        <v>4</v>
      </c>
      <c r="BN219" s="304" t="s">
        <v>1380</v>
      </c>
      <c r="BO219" s="304" t="s">
        <v>1381</v>
      </c>
      <c r="BP219" s="304" t="s">
        <v>25</v>
      </c>
      <c r="BQ219" s="116" t="s">
        <v>8</v>
      </c>
      <c r="BR219" s="304" t="s">
        <v>1477</v>
      </c>
      <c r="BS219" s="304" t="s">
        <v>1649</v>
      </c>
      <c r="BT219" t="s">
        <v>18195</v>
      </c>
      <c r="BU219" t="s">
        <v>18196</v>
      </c>
      <c r="BV219" s="302" t="s">
        <v>1375</v>
      </c>
      <c r="BW219" s="87" t="s">
        <v>1404</v>
      </c>
      <c r="BX219" s="372"/>
      <c r="BY219" s="372"/>
      <c r="BZ219" s="8" t="s">
        <v>80</v>
      </c>
      <c r="CA219" t="s">
        <v>3392</v>
      </c>
      <c r="CB219">
        <v>12000</v>
      </c>
      <c r="CC219" s="116"/>
      <c r="CD219" s="304" t="s">
        <v>18</v>
      </c>
      <c r="CE219" s="304" t="s">
        <v>18197</v>
      </c>
      <c r="CF219" s="304"/>
      <c r="CG219" s="304"/>
      <c r="CH219" s="304">
        <v>246</v>
      </c>
      <c r="CI219" s="116"/>
      <c r="CJ219" s="87" t="s">
        <v>26</v>
      </c>
      <c r="CK219" s="87" t="s">
        <v>25</v>
      </c>
      <c r="CL219" s="87">
        <v>202105021800</v>
      </c>
      <c r="CM219" s="87">
        <v>202105042121</v>
      </c>
      <c r="CN219" s="284" t="s">
        <v>16382</v>
      </c>
      <c r="CO219" s="155"/>
      <c r="CP219" s="155"/>
      <c r="CQ219" s="285"/>
      <c r="CR219" s="155"/>
      <c r="CS219" s="378"/>
      <c r="CT219" s="155"/>
      <c r="CU219" s="155"/>
      <c r="CV219" s="155"/>
      <c r="CW219" s="155"/>
      <c r="CX219" s="155"/>
      <c r="CY219" s="155"/>
      <c r="CZ219" s="155"/>
      <c r="DA219" s="155"/>
      <c r="DB219" s="155"/>
      <c r="DC219" s="155"/>
      <c r="DD219" s="155"/>
      <c r="DE219" s="155"/>
      <c r="DF219" s="155"/>
      <c r="DG219" s="155"/>
      <c r="DH219" s="284" t="s">
        <v>1375</v>
      </c>
      <c r="DI219" s="4" t="s">
        <v>122</v>
      </c>
      <c r="DJ219" s="4" t="s">
        <v>1884</v>
      </c>
      <c r="DK219" s="4" t="s">
        <v>16437</v>
      </c>
      <c r="DL219" s="127" t="s">
        <v>16433</v>
      </c>
      <c r="DM219" s="4" t="s">
        <v>16438</v>
      </c>
      <c r="DN219" s="4" t="s">
        <v>16439</v>
      </c>
      <c r="DO219" s="340"/>
      <c r="DP219" s="340"/>
      <c r="DQ219" s="4" t="s">
        <v>3357</v>
      </c>
      <c r="DR219" s="340"/>
      <c r="DS219" s="340"/>
      <c r="DT219" s="340"/>
      <c r="DU219" s="340"/>
      <c r="DV219" s="4">
        <v>63642107</v>
      </c>
      <c r="DW219" s="4" t="s">
        <v>16440</v>
      </c>
      <c r="DX219" s="4">
        <v>9260</v>
      </c>
      <c r="DY219" s="4"/>
      <c r="DZ219" s="348"/>
      <c r="EA219" s="4" t="s">
        <v>25</v>
      </c>
      <c r="EB219" s="4"/>
      <c r="EC219" s="4"/>
      <c r="ED219" s="340"/>
      <c r="EE219" s="340"/>
      <c r="EF219" s="340"/>
      <c r="EG219" s="348"/>
      <c r="EH219" s="348"/>
      <c r="EI219" s="4"/>
      <c r="EJ219" s="4" t="s">
        <v>26</v>
      </c>
      <c r="EK219" s="4" t="s">
        <v>25</v>
      </c>
      <c r="EL219" s="4"/>
      <c r="EM219" s="4" t="s">
        <v>1759</v>
      </c>
      <c r="EN219" s="4"/>
      <c r="EO219" s="4" t="s">
        <v>1862</v>
      </c>
      <c r="EP219" s="340"/>
      <c r="EQ219" s="4" t="s">
        <v>1836</v>
      </c>
      <c r="ER219" s="4"/>
      <c r="ES219" s="4" t="s">
        <v>4</v>
      </c>
      <c r="ET219" s="340"/>
      <c r="EU219" s="4" t="s">
        <v>113</v>
      </c>
      <c r="EV219" s="340"/>
      <c r="EW219" s="4" t="s">
        <v>18</v>
      </c>
      <c r="EX219" s="340"/>
      <c r="EY219" s="4" t="s">
        <v>8</v>
      </c>
      <c r="EZ219" s="4"/>
      <c r="FA219" s="4" t="s">
        <v>26</v>
      </c>
      <c r="FB219" s="340"/>
      <c r="FC219" s="4"/>
      <c r="FD219" s="340"/>
      <c r="FE219" s="4" t="s">
        <v>2367</v>
      </c>
      <c r="FF219" s="4" t="s">
        <v>1865</v>
      </c>
      <c r="FG219" s="4" t="s">
        <v>26</v>
      </c>
      <c r="FH219" s="4" t="s">
        <v>1375</v>
      </c>
      <c r="FI219" s="4"/>
      <c r="FJ219" s="4"/>
      <c r="FK219" s="4"/>
      <c r="FL219"/>
      <c r="FM219" s="4"/>
      <c r="FN219" s="4"/>
      <c r="FO219" s="4"/>
      <c r="FP219" s="4"/>
      <c r="FQ219" s="4"/>
      <c r="FR219" s="4"/>
      <c r="FS219" s="4"/>
      <c r="FT219" s="4"/>
      <c r="FU219" s="4"/>
      <c r="FV219"/>
      <c r="FW219" s="4"/>
      <c r="FX219" s="4"/>
      <c r="FY219" s="4"/>
      <c r="FZ219" s="4"/>
      <c r="GA219" s="4"/>
      <c r="GB219" s="4"/>
      <c r="GC219" s="340"/>
      <c r="GD219" s="340"/>
      <c r="GE219" s="340"/>
      <c r="GF219" s="348"/>
      <c r="GG219" s="348"/>
      <c r="GH219" s="3"/>
      <c r="GI219" s="4"/>
      <c r="GJ219" s="4"/>
      <c r="GK219" s="4"/>
      <c r="GL219" s="4"/>
      <c r="GM219" s="4"/>
      <c r="GN219" s="4"/>
      <c r="GO219" s="340"/>
      <c r="GP219" s="4"/>
      <c r="GQ219" s="340"/>
      <c r="GR219" s="4"/>
      <c r="GS219" s="340"/>
      <c r="GT219" s="4"/>
      <c r="GU219" s="4"/>
      <c r="GV219" s="4"/>
      <c r="GW219" s="4"/>
      <c r="GX219" s="4"/>
      <c r="GY219"/>
      <c r="GZ219" t="str">
        <f ca="1">IFERROR(INDIRECT("'[2021_Ignition_Tracker_QC_File_20210528.xlsm]Ignition Tracker'!"&amp;ADDRESS(MATCH($A219,'[2]Ignition Tracker'!$A:$A,0),MATCH(GZ$1,'[2]Ignition Tracker'!$1:$1,0))),"")</f>
        <v/>
      </c>
      <c r="HA219" s="4" t="str">
        <f ca="1">IFERROR(INDIRECT("'[2021_Ignition_Tracker_QC_File_20210528.xlsm]Ignition Tracker'!"&amp;ADDRESS(MATCH($A219,'[2]Ignition Tracker'!$A:$A,0),MATCH(HA$1,'[2]Ignition Tracker'!$1:$1,0))),"")</f>
        <v/>
      </c>
      <c r="HB219" s="4" t="str">
        <f ca="1">IFERROR(INDIRECT("'[2021_Ignition_Tracker_QC_File_20210528.xlsm]Ignition Tracker'!"&amp;ADDRESS(MATCH($A219,'[2]Ignition Tracker'!$A:$A,0),MATCH(HB$1,'[2]Ignition Tracker'!$1:$1,0))),"")</f>
        <v/>
      </c>
      <c r="HC219" s="4" t="str">
        <f ca="1">IFERROR(INDIRECT("'[2021_Ignition_Tracker_QC_File_20210528.xlsm]Ignition Tracker'!"&amp;ADDRESS(MATCH($A219,'[2]Ignition Tracker'!$A:$A,0),MATCH(HC$1,'[2]Ignition Tracker'!$1:$1,0))),"")</f>
        <v/>
      </c>
    </row>
    <row r="220" spans="1:211" s="269" customFormat="1" x14ac:dyDescent="0.35">
      <c r="A220" s="137">
        <v>480</v>
      </c>
      <c r="B220" s="339"/>
      <c r="C220" s="123" t="s">
        <v>1412</v>
      </c>
      <c r="D220" s="124">
        <v>44320</v>
      </c>
      <c r="E220" s="124">
        <v>44320</v>
      </c>
      <c r="F220" s="339"/>
      <c r="G220" s="125" t="s">
        <v>16441</v>
      </c>
      <c r="H220" s="266" t="s">
        <v>1375</v>
      </c>
      <c r="I220" s="123"/>
      <c r="J220" s="339"/>
      <c r="K220" s="355"/>
      <c r="L220" s="267"/>
      <c r="M220" s="354"/>
      <c r="N220" s="267" t="s">
        <v>19657</v>
      </c>
      <c r="O220" s="354"/>
      <c r="P220" s="354"/>
      <c r="Q220" s="267"/>
      <c r="R220" s="267"/>
      <c r="S220" s="267"/>
      <c r="T220" s="123"/>
      <c r="U220" s="124"/>
      <c r="V220" s="124"/>
      <c r="W220" s="123"/>
      <c r="X220" s="339"/>
      <c r="Y220" s="339"/>
      <c r="Z220" s="123"/>
      <c r="AA220" s="123"/>
      <c r="AB220" s="124"/>
      <c r="AC220" s="124"/>
      <c r="AD220" s="339"/>
      <c r="AE220" s="339"/>
      <c r="AF220" s="355"/>
      <c r="AG220" s="355"/>
      <c r="AH220" s="266" t="s">
        <v>1375</v>
      </c>
      <c r="AI220" s="124">
        <v>44320</v>
      </c>
      <c r="AJ220" s="252" t="s">
        <v>16442</v>
      </c>
      <c r="AK220" s="124">
        <v>44320</v>
      </c>
      <c r="AL220" s="252" t="s">
        <v>16442</v>
      </c>
      <c r="AM220" s="85" t="s">
        <v>28</v>
      </c>
      <c r="AN220" s="85" t="s">
        <v>26</v>
      </c>
      <c r="AO220" s="85" t="s">
        <v>26</v>
      </c>
      <c r="AP220" s="85" t="s">
        <v>16443</v>
      </c>
      <c r="AQ220" s="85"/>
      <c r="AR220" s="85"/>
      <c r="AS220" s="335" t="s">
        <v>16444</v>
      </c>
      <c r="AT220" s="335"/>
      <c r="AU220" s="85"/>
      <c r="AV220" s="85"/>
      <c r="AW220" s="85"/>
      <c r="AX220" s="266" t="s">
        <v>1375</v>
      </c>
      <c r="AY220" s="85" t="s">
        <v>26</v>
      </c>
      <c r="AZ220" s="85" t="s">
        <v>26</v>
      </c>
      <c r="BA220" s="85" t="s">
        <v>26</v>
      </c>
      <c r="BB220" s="85" t="s">
        <v>26</v>
      </c>
      <c r="BC220" s="355"/>
      <c r="BD220" s="85" t="s">
        <v>33</v>
      </c>
      <c r="BE220" s="85" t="s">
        <v>13</v>
      </c>
      <c r="BF220" s="85"/>
      <c r="BG220" s="85"/>
      <c r="BH220" s="304" t="s">
        <v>18049</v>
      </c>
      <c r="BI220" s="364"/>
      <c r="BJ220" s="123"/>
      <c r="BK220" s="123"/>
      <c r="BL220" s="123"/>
      <c r="BM220" s="123" t="s">
        <v>106</v>
      </c>
      <c r="BN220" s="123"/>
      <c r="BO220" s="123"/>
      <c r="BP220" s="123"/>
      <c r="BQ220" s="4" t="s">
        <v>8</v>
      </c>
      <c r="BR220" s="123"/>
      <c r="BS220" s="123"/>
      <c r="BT220"/>
      <c r="BU220"/>
      <c r="BV220" s="266" t="s">
        <v>1375</v>
      </c>
      <c r="BW220" s="85" t="s">
        <v>1404</v>
      </c>
      <c r="BX220" s="372"/>
      <c r="BY220" s="372"/>
      <c r="BZ220" s="129" t="s">
        <v>54</v>
      </c>
      <c r="CA220" t="s">
        <v>16452</v>
      </c>
      <c r="CB220">
        <v>12000</v>
      </c>
      <c r="CC220" s="123"/>
      <c r="CD220" s="123" t="s">
        <v>1369</v>
      </c>
      <c r="CE220" s="123" t="s">
        <v>17</v>
      </c>
      <c r="CF220" s="123"/>
      <c r="CG220" s="123"/>
      <c r="CH220" s="123"/>
      <c r="CI220" s="123"/>
      <c r="CJ220" s="85" t="s">
        <v>26</v>
      </c>
      <c r="CK220" s="85" t="s">
        <v>26</v>
      </c>
      <c r="CL220" s="85"/>
      <c r="CM220" s="85"/>
      <c r="CN220" s="284" t="s">
        <v>16382</v>
      </c>
      <c r="CO220" s="155"/>
      <c r="CP220" s="155"/>
      <c r="CQ220" s="285"/>
      <c r="CR220" s="155"/>
      <c r="CS220" s="378"/>
      <c r="CT220" s="155"/>
      <c r="CU220" s="155"/>
      <c r="CV220" s="155"/>
      <c r="CW220" s="155"/>
      <c r="CX220" s="155"/>
      <c r="CY220" s="155"/>
      <c r="CZ220" s="155"/>
      <c r="DA220" s="155"/>
      <c r="DB220" s="155"/>
      <c r="DC220" s="155"/>
      <c r="DD220" s="155"/>
      <c r="DE220" s="155"/>
      <c r="DF220" s="155"/>
      <c r="DG220" s="155"/>
      <c r="DH220" s="284" t="s">
        <v>1375</v>
      </c>
      <c r="DI220" s="4" t="s">
        <v>119</v>
      </c>
      <c r="DJ220" s="4" t="s">
        <v>16445</v>
      </c>
      <c r="DK220" s="4" t="s">
        <v>16442</v>
      </c>
      <c r="DL220" s="127" t="s">
        <v>16433</v>
      </c>
      <c r="DM220" s="4" t="s">
        <v>16443</v>
      </c>
      <c r="DN220" s="4" t="s">
        <v>16444</v>
      </c>
      <c r="DO220" s="340"/>
      <c r="DP220" s="340"/>
      <c r="DQ220" s="4" t="s">
        <v>119</v>
      </c>
      <c r="DR220" s="340"/>
      <c r="DS220" s="340"/>
      <c r="DT220" s="340"/>
      <c r="DU220" s="340"/>
      <c r="DV220" s="4">
        <v>252281104</v>
      </c>
      <c r="DW220" s="4" t="s">
        <v>16446</v>
      </c>
      <c r="DX220" s="4">
        <v>9260</v>
      </c>
      <c r="DY220" s="4"/>
      <c r="DZ220" s="348"/>
      <c r="EA220" s="4" t="s">
        <v>25</v>
      </c>
      <c r="EB220" s="4"/>
      <c r="EC220" s="4"/>
      <c r="ED220" s="340"/>
      <c r="EE220" s="340"/>
      <c r="EF220" s="340"/>
      <c r="EG220" s="348"/>
      <c r="EH220" s="348"/>
      <c r="EI220" s="4"/>
      <c r="EJ220" s="4" t="s">
        <v>26</v>
      </c>
      <c r="EK220" s="4" t="s">
        <v>25</v>
      </c>
      <c r="EL220" s="4"/>
      <c r="EM220" s="4" t="s">
        <v>1759</v>
      </c>
      <c r="EN220" s="4"/>
      <c r="EO220" s="4" t="s">
        <v>1760</v>
      </c>
      <c r="EP220" s="340"/>
      <c r="EQ220" s="4" t="s">
        <v>1761</v>
      </c>
      <c r="ER220" s="4"/>
      <c r="ES220" s="4" t="s">
        <v>1956</v>
      </c>
      <c r="ET220" s="340"/>
      <c r="EU220" s="4" t="s">
        <v>114</v>
      </c>
      <c r="EV220" s="340"/>
      <c r="EW220" s="4" t="s">
        <v>1370</v>
      </c>
      <c r="EX220" s="340"/>
      <c r="EY220" s="4" t="s">
        <v>8</v>
      </c>
      <c r="EZ220" s="4"/>
      <c r="FA220" s="4" t="s">
        <v>26</v>
      </c>
      <c r="FB220" s="340"/>
      <c r="FC220" s="4"/>
      <c r="FD220" s="340"/>
      <c r="FE220" s="4" t="s">
        <v>13425</v>
      </c>
      <c r="FF220" s="4" t="s">
        <v>1865</v>
      </c>
      <c r="FG220" s="4" t="s">
        <v>26</v>
      </c>
      <c r="FH220" s="4" t="s">
        <v>1375</v>
      </c>
      <c r="FI220" s="4"/>
      <c r="FJ220" s="4"/>
      <c r="FK220" s="4"/>
      <c r="FL220"/>
      <c r="FM220" s="4"/>
      <c r="FN220" s="4"/>
      <c r="FO220" s="4"/>
      <c r="FP220" s="4"/>
      <c r="FQ220" s="4"/>
      <c r="FR220" s="4"/>
      <c r="FS220" s="4"/>
      <c r="FT220" s="4"/>
      <c r="FU220" s="4"/>
      <c r="FV220"/>
      <c r="FW220" s="4"/>
      <c r="FX220" s="4"/>
      <c r="FY220" s="4"/>
      <c r="FZ220" s="4"/>
      <c r="GA220" s="4"/>
      <c r="GB220" s="4"/>
      <c r="GC220" s="340"/>
      <c r="GD220" s="340"/>
      <c r="GE220" s="340"/>
      <c r="GF220" s="348"/>
      <c r="GG220" s="348"/>
      <c r="GH220" s="3"/>
      <c r="GI220" s="4"/>
      <c r="GJ220" s="4"/>
      <c r="GK220" s="4"/>
      <c r="GL220" s="4"/>
      <c r="GM220" s="4"/>
      <c r="GN220" s="4"/>
      <c r="GO220" s="340"/>
      <c r="GP220" s="4"/>
      <c r="GQ220" s="340"/>
      <c r="GR220" s="4"/>
      <c r="GS220" s="340"/>
      <c r="GT220" s="4"/>
      <c r="GU220" s="4"/>
      <c r="GV220" s="4"/>
      <c r="GW220" s="4"/>
      <c r="GX220" s="4"/>
      <c r="GY220"/>
      <c r="GZ220"/>
      <c r="HA220" s="4"/>
      <c r="HB220" s="4"/>
      <c r="HC220" s="4"/>
    </row>
    <row r="221" spans="1:211" s="269" customFormat="1" x14ac:dyDescent="0.35">
      <c r="A221" s="137">
        <v>479</v>
      </c>
      <c r="B221" s="339"/>
      <c r="C221" s="123" t="s">
        <v>1412</v>
      </c>
      <c r="D221" s="124">
        <v>44327</v>
      </c>
      <c r="E221" s="124">
        <v>44327</v>
      </c>
      <c r="F221" s="339"/>
      <c r="G221" s="125" t="s">
        <v>16447</v>
      </c>
      <c r="H221" s="266" t="s">
        <v>1375</v>
      </c>
      <c r="I221" s="123"/>
      <c r="J221" s="339"/>
      <c r="K221" s="355"/>
      <c r="L221" s="267"/>
      <c r="M221" s="354"/>
      <c r="N221" s="267" t="s">
        <v>19657</v>
      </c>
      <c r="O221" s="354"/>
      <c r="P221" s="354"/>
      <c r="Q221" s="267"/>
      <c r="R221" s="267"/>
      <c r="S221" s="267"/>
      <c r="T221" s="123"/>
      <c r="U221" s="124"/>
      <c r="V221" s="124"/>
      <c r="W221" s="123"/>
      <c r="X221" s="339"/>
      <c r="Y221" s="339"/>
      <c r="Z221" s="123"/>
      <c r="AA221" s="123" t="s">
        <v>25</v>
      </c>
      <c r="AB221" s="124">
        <v>44322</v>
      </c>
      <c r="AC221" s="124"/>
      <c r="AD221" s="339"/>
      <c r="AE221" s="339"/>
      <c r="AF221" s="355"/>
      <c r="AG221" s="355"/>
      <c r="AH221" s="266" t="s">
        <v>1375</v>
      </c>
      <c r="AI221" s="124">
        <v>44320</v>
      </c>
      <c r="AJ221" s="252">
        <v>0.53541666666666665</v>
      </c>
      <c r="AK221" s="124">
        <v>44320</v>
      </c>
      <c r="AL221" s="252">
        <v>2.9861111111111113E-2</v>
      </c>
      <c r="AM221" s="85" t="s">
        <v>28</v>
      </c>
      <c r="AN221" s="85" t="s">
        <v>26</v>
      </c>
      <c r="AO221" s="85" t="s">
        <v>26</v>
      </c>
      <c r="AP221" s="85" t="s">
        <v>16449</v>
      </c>
      <c r="AQ221" s="85" t="s">
        <v>16990</v>
      </c>
      <c r="AR221" s="85"/>
      <c r="AS221" s="335" t="s">
        <v>16450</v>
      </c>
      <c r="AT221" s="335">
        <v>120926364</v>
      </c>
      <c r="AU221" s="85"/>
      <c r="AV221" s="85"/>
      <c r="AW221" s="85" t="s">
        <v>16991</v>
      </c>
      <c r="AX221" s="266" t="s">
        <v>1375</v>
      </c>
      <c r="AY221" s="85" t="s">
        <v>25</v>
      </c>
      <c r="AZ221" s="85" t="s">
        <v>25</v>
      </c>
      <c r="BA221" s="85" t="s">
        <v>25</v>
      </c>
      <c r="BB221" s="85" t="s">
        <v>25</v>
      </c>
      <c r="BC221" s="355"/>
      <c r="BD221" s="85" t="s">
        <v>27</v>
      </c>
      <c r="BE221" s="85" t="s">
        <v>13</v>
      </c>
      <c r="BF221" s="85" t="s">
        <v>34</v>
      </c>
      <c r="BG221" s="85" t="s">
        <v>34</v>
      </c>
      <c r="BH221" s="304" t="s">
        <v>18049</v>
      </c>
      <c r="BI221" s="364"/>
      <c r="BJ221" s="123"/>
      <c r="BK221" s="123"/>
      <c r="BL221" s="123"/>
      <c r="BM221" s="123" t="s">
        <v>102</v>
      </c>
      <c r="BN221" s="123" t="s">
        <v>1378</v>
      </c>
      <c r="BO221" s="123" t="s">
        <v>1611</v>
      </c>
      <c r="BP221" s="123" t="s">
        <v>25</v>
      </c>
      <c r="BQ221" s="4" t="s">
        <v>8</v>
      </c>
      <c r="BR221" s="123" t="s">
        <v>1614</v>
      </c>
      <c r="BS221" s="123" t="s">
        <v>1557</v>
      </c>
      <c r="BT221" t="s">
        <v>16992</v>
      </c>
      <c r="BU221" t="s">
        <v>16993</v>
      </c>
      <c r="BV221" s="266" t="s">
        <v>1375</v>
      </c>
      <c r="BW221" s="85" t="s">
        <v>1404</v>
      </c>
      <c r="BX221" s="372"/>
      <c r="BY221" s="372"/>
      <c r="BZ221" s="129" t="s">
        <v>154</v>
      </c>
      <c r="CA221" t="s">
        <v>6064</v>
      </c>
      <c r="CB221">
        <v>12000</v>
      </c>
      <c r="CC221" s="123"/>
      <c r="CD221" s="123" t="s">
        <v>1486</v>
      </c>
      <c r="CE221" s="123" t="s">
        <v>17</v>
      </c>
      <c r="CF221" s="123"/>
      <c r="CG221" s="123"/>
      <c r="CH221" s="123"/>
      <c r="CI221" s="123"/>
      <c r="CJ221" s="85" t="s">
        <v>26</v>
      </c>
      <c r="CK221" s="85" t="s">
        <v>26</v>
      </c>
      <c r="CL221" s="85"/>
      <c r="CM221" s="85"/>
      <c r="CN221" s="284" t="s">
        <v>16382</v>
      </c>
      <c r="CO221" s="155"/>
      <c r="CP221" s="155"/>
      <c r="CQ221" s="285"/>
      <c r="CR221" s="155"/>
      <c r="CS221" s="378"/>
      <c r="CT221" s="155"/>
      <c r="CU221" s="155"/>
      <c r="CV221" s="155"/>
      <c r="CW221" s="155"/>
      <c r="CX221" s="155"/>
      <c r="CY221" s="155"/>
      <c r="CZ221" s="155"/>
      <c r="DA221" s="155"/>
      <c r="DB221" s="155"/>
      <c r="DC221" s="155"/>
      <c r="DD221" s="155"/>
      <c r="DE221" s="155"/>
      <c r="DF221" s="155"/>
      <c r="DG221" s="155"/>
      <c r="DH221" s="284" t="s">
        <v>1375</v>
      </c>
      <c r="DI221" s="4" t="s">
        <v>129</v>
      </c>
      <c r="DJ221" s="4" t="s">
        <v>2301</v>
      </c>
      <c r="DK221" s="4" t="s">
        <v>16448</v>
      </c>
      <c r="DL221" s="127" t="s">
        <v>16433</v>
      </c>
      <c r="DM221" s="4" t="s">
        <v>16449</v>
      </c>
      <c r="DN221" s="4" t="s">
        <v>16450</v>
      </c>
      <c r="DO221" s="340"/>
      <c r="DP221" s="340"/>
      <c r="DQ221" s="4" t="s">
        <v>1553</v>
      </c>
      <c r="DR221" s="340"/>
      <c r="DS221" s="340"/>
      <c r="DT221" s="340"/>
      <c r="DU221" s="340"/>
      <c r="DV221" s="4">
        <v>1409</v>
      </c>
      <c r="DW221" s="4" t="s">
        <v>16451</v>
      </c>
      <c r="DX221" s="4">
        <v>9002</v>
      </c>
      <c r="DY221" s="4"/>
      <c r="DZ221" s="348"/>
      <c r="EA221" s="4" t="s">
        <v>25</v>
      </c>
      <c r="EB221" s="4"/>
      <c r="EC221" s="4"/>
      <c r="ED221" s="340"/>
      <c r="EE221" s="340"/>
      <c r="EF221" s="340"/>
      <c r="EG221" s="348"/>
      <c r="EH221" s="348"/>
      <c r="EI221" s="4"/>
      <c r="EJ221" s="4" t="s">
        <v>26</v>
      </c>
      <c r="EK221" s="4" t="s">
        <v>25</v>
      </c>
      <c r="EL221" s="4"/>
      <c r="EM221" s="4" t="s">
        <v>1759</v>
      </c>
      <c r="EN221" s="4"/>
      <c r="EO221" s="4" t="s">
        <v>1835</v>
      </c>
      <c r="EP221" s="340"/>
      <c r="EQ221" s="4" t="s">
        <v>1761</v>
      </c>
      <c r="ER221" s="4"/>
      <c r="ES221" s="4" t="s">
        <v>1888</v>
      </c>
      <c r="ET221" s="340"/>
      <c r="EU221" s="4" t="s">
        <v>114</v>
      </c>
      <c r="EV221" s="340"/>
      <c r="EW221" s="4" t="s">
        <v>1370</v>
      </c>
      <c r="EX221" s="340"/>
      <c r="EY221" s="4" t="s">
        <v>8</v>
      </c>
      <c r="EZ221" s="4"/>
      <c r="FA221" s="4" t="s">
        <v>26</v>
      </c>
      <c r="FB221" s="340"/>
      <c r="FC221" s="4"/>
      <c r="FD221" s="340"/>
      <c r="FE221" s="4" t="s">
        <v>1921</v>
      </c>
      <c r="FF221" s="4" t="s">
        <v>1922</v>
      </c>
      <c r="FG221" s="4" t="s">
        <v>26</v>
      </c>
      <c r="FH221" s="4" t="s">
        <v>3884</v>
      </c>
      <c r="FI221" s="4"/>
      <c r="FJ221" s="4"/>
      <c r="FK221" s="4"/>
      <c r="FL221"/>
      <c r="FM221" s="4"/>
      <c r="FN221" s="4"/>
      <c r="FO221" s="4"/>
      <c r="FP221" s="4"/>
      <c r="FQ221" s="4"/>
      <c r="FR221" s="4"/>
      <c r="FS221" s="4"/>
      <c r="FT221" s="4"/>
      <c r="FU221" s="4"/>
      <c r="FV221"/>
      <c r="FW221" s="4"/>
      <c r="FX221" s="4"/>
      <c r="FY221" s="4"/>
      <c r="FZ221" s="4"/>
      <c r="GA221" s="4"/>
      <c r="GB221" s="4"/>
      <c r="GC221" s="340"/>
      <c r="GD221" s="340"/>
      <c r="GE221" s="340"/>
      <c r="GF221" s="348"/>
      <c r="GG221" s="348"/>
      <c r="GH221" s="3"/>
      <c r="GI221" s="4"/>
      <c r="GJ221" s="4"/>
      <c r="GK221" s="4"/>
      <c r="GL221" s="4"/>
      <c r="GM221" s="4"/>
      <c r="GN221" s="4"/>
      <c r="GO221" s="340"/>
      <c r="GP221" s="4"/>
      <c r="GQ221" s="340"/>
      <c r="GR221" s="4"/>
      <c r="GS221" s="340"/>
      <c r="GT221" s="4"/>
      <c r="GU221" s="4"/>
      <c r="GV221" s="4"/>
      <c r="GW221" s="4"/>
      <c r="GX221" s="4"/>
      <c r="GY221"/>
      <c r="GZ221"/>
      <c r="HA221" s="4"/>
      <c r="HB221" s="4"/>
      <c r="HC221" s="4" t="str">
        <f ca="1">IFERROR(INDIRECT("'[2021_Ignition_Tracker_QC_File_20210518.xlsm]Ignition Tracker'!"&amp;ADDRESS(MATCH($A221,'[4]Ignition Tracker'!$A:$A,0),MATCH(HC$1,'[4]Ignition Tracker'!$1:$1,0))),"")</f>
        <v/>
      </c>
    </row>
    <row r="222" spans="1:211" s="269" customFormat="1" x14ac:dyDescent="0.35">
      <c r="A222" s="137">
        <v>478</v>
      </c>
      <c r="B222" s="339"/>
      <c r="C222" s="123" t="s">
        <v>1412</v>
      </c>
      <c r="D222" s="124">
        <v>44319</v>
      </c>
      <c r="E222" s="124">
        <v>44319</v>
      </c>
      <c r="F222" s="339"/>
      <c r="G222" s="125" t="s">
        <v>16395</v>
      </c>
      <c r="H222" s="266" t="s">
        <v>1375</v>
      </c>
      <c r="I222" s="123"/>
      <c r="J222" s="339"/>
      <c r="K222" s="355"/>
      <c r="L222" s="267"/>
      <c r="M222" s="354"/>
      <c r="N222" s="267" t="s">
        <v>19657</v>
      </c>
      <c r="O222" s="354"/>
      <c r="P222" s="354"/>
      <c r="Q222" s="267"/>
      <c r="R222" s="267"/>
      <c r="S222" s="267"/>
      <c r="T222" s="123"/>
      <c r="U222" s="124"/>
      <c r="V222" s="124"/>
      <c r="W222" s="123"/>
      <c r="X222" s="339"/>
      <c r="Y222" s="339"/>
      <c r="Z222" s="123"/>
      <c r="AA222" s="123"/>
      <c r="AB222" s="124"/>
      <c r="AC222" s="124"/>
      <c r="AD222" s="339"/>
      <c r="AE222" s="339"/>
      <c r="AF222" s="355"/>
      <c r="AG222" s="355"/>
      <c r="AH222" s="266" t="s">
        <v>1375</v>
      </c>
      <c r="AI222" s="124">
        <v>44319</v>
      </c>
      <c r="AJ222" s="252" t="s">
        <v>16396</v>
      </c>
      <c r="AK222" s="124"/>
      <c r="AL222" s="252"/>
      <c r="AM222" s="85" t="s">
        <v>28</v>
      </c>
      <c r="AN222" s="85" t="s">
        <v>26</v>
      </c>
      <c r="AO222" s="85" t="s">
        <v>26</v>
      </c>
      <c r="AP222" s="85"/>
      <c r="AQ222" s="85"/>
      <c r="AR222" s="85"/>
      <c r="AS222" s="335">
        <v>1506779885</v>
      </c>
      <c r="AT222" s="335"/>
      <c r="AU222" s="85"/>
      <c r="AV222" s="85"/>
      <c r="AW222" s="85"/>
      <c r="AX222" s="266" t="s">
        <v>1375</v>
      </c>
      <c r="AY222" s="85" t="s">
        <v>26</v>
      </c>
      <c r="AZ222" s="85" t="s">
        <v>26</v>
      </c>
      <c r="BA222" s="85" t="s">
        <v>26</v>
      </c>
      <c r="BB222" s="85" t="s">
        <v>26</v>
      </c>
      <c r="BC222" s="355"/>
      <c r="BD222" s="85" t="s">
        <v>33</v>
      </c>
      <c r="BE222" s="85" t="s">
        <v>16</v>
      </c>
      <c r="BF222" s="85"/>
      <c r="BG222" s="85"/>
      <c r="BH222" s="304" t="s">
        <v>18049</v>
      </c>
      <c r="BI222" s="364"/>
      <c r="BJ222" s="123"/>
      <c r="BK222" s="123"/>
      <c r="BL222" s="123"/>
      <c r="BM222" s="123" t="s">
        <v>106</v>
      </c>
      <c r="BN222" s="123"/>
      <c r="BO222" s="123"/>
      <c r="BP222" s="123"/>
      <c r="BQ222" s="4" t="s">
        <v>1372</v>
      </c>
      <c r="BR222" s="123"/>
      <c r="BS222" s="123"/>
      <c r="BT222"/>
      <c r="BU222"/>
      <c r="BV222" s="266" t="s">
        <v>1375</v>
      </c>
      <c r="BW222" s="85" t="s">
        <v>1404</v>
      </c>
      <c r="BX222" s="372"/>
      <c r="BY222" s="372"/>
      <c r="BZ222" s="129" t="s">
        <v>156</v>
      </c>
      <c r="CA222" t="s">
        <v>16397</v>
      </c>
      <c r="CB222">
        <v>21000</v>
      </c>
      <c r="CC222" s="123"/>
      <c r="CD222" s="123" t="s">
        <v>16398</v>
      </c>
      <c r="CE222" s="123" t="s">
        <v>17</v>
      </c>
      <c r="CF222" s="123"/>
      <c r="CG222" s="123"/>
      <c r="CH222" s="123"/>
      <c r="CI222" s="123"/>
      <c r="CJ222" s="85" t="s">
        <v>26</v>
      </c>
      <c r="CK222" s="85" t="s">
        <v>26</v>
      </c>
      <c r="CL222" s="85"/>
      <c r="CM222" s="85"/>
      <c r="CN222" s="284" t="s">
        <v>16353</v>
      </c>
      <c r="CO222" s="155"/>
      <c r="CP222" s="155"/>
      <c r="CQ222" s="285"/>
      <c r="CR222" s="155"/>
      <c r="CS222" s="378"/>
      <c r="CT222" s="155"/>
      <c r="CU222" s="155"/>
      <c r="CV222" s="155"/>
      <c r="CW222" s="155"/>
      <c r="CX222" s="155"/>
      <c r="CY222" s="155"/>
      <c r="CZ222" s="155"/>
      <c r="DA222" s="155"/>
      <c r="DB222" s="155"/>
      <c r="DC222" s="155"/>
      <c r="DD222" s="155"/>
      <c r="DE222" s="155"/>
      <c r="DF222" s="155"/>
      <c r="DG222" s="155"/>
      <c r="DH222" s="284" t="s">
        <v>1375</v>
      </c>
      <c r="DI222" s="4" t="s">
        <v>125</v>
      </c>
      <c r="DJ222" s="4" t="s">
        <v>16399</v>
      </c>
      <c r="DK222" s="4" t="s">
        <v>16396</v>
      </c>
      <c r="DL222" s="127" t="s">
        <v>16369</v>
      </c>
      <c r="DM222" s="4"/>
      <c r="DN222" s="4">
        <v>1506779885</v>
      </c>
      <c r="DO222" s="340"/>
      <c r="DP222" s="340"/>
      <c r="DQ222" s="4" t="s">
        <v>16400</v>
      </c>
      <c r="DR222" s="340"/>
      <c r="DS222" s="340"/>
      <c r="DT222" s="340"/>
      <c r="DU222" s="340"/>
      <c r="DV222" s="4">
        <v>13652109</v>
      </c>
      <c r="DW222" s="4" t="s">
        <v>16401</v>
      </c>
      <c r="DX222" s="4">
        <v>1102</v>
      </c>
      <c r="DY222" s="4"/>
      <c r="DZ222" s="348"/>
      <c r="EA222" s="4" t="s">
        <v>25</v>
      </c>
      <c r="EB222" s="4">
        <v>4</v>
      </c>
      <c r="EC222" s="4" t="s">
        <v>1887</v>
      </c>
      <c r="ED222" s="340"/>
      <c r="EE222" s="340"/>
      <c r="EF222" s="340"/>
      <c r="EG222" s="348"/>
      <c r="EH222" s="348"/>
      <c r="EI222" s="4"/>
      <c r="EJ222" s="4" t="s">
        <v>25</v>
      </c>
      <c r="EK222" s="4" t="s">
        <v>25</v>
      </c>
      <c r="EL222" s="4" t="s">
        <v>25</v>
      </c>
      <c r="EM222" s="4" t="s">
        <v>1759</v>
      </c>
      <c r="EN222" s="4"/>
      <c r="EO222" s="4" t="s">
        <v>1760</v>
      </c>
      <c r="EP222" s="340"/>
      <c r="EQ222" s="4" t="s">
        <v>1761</v>
      </c>
      <c r="ER222" s="4"/>
      <c r="ES222" s="4" t="s">
        <v>1956</v>
      </c>
      <c r="ET222" s="340"/>
      <c r="EU222" s="4" t="s">
        <v>115</v>
      </c>
      <c r="EV222" s="340"/>
      <c r="EW222" s="4" t="s">
        <v>1370</v>
      </c>
      <c r="EX222" s="340"/>
      <c r="EY222" s="4" t="s">
        <v>1372</v>
      </c>
      <c r="EZ222" s="4"/>
      <c r="FA222" s="4" t="s">
        <v>26</v>
      </c>
      <c r="FB222" s="340"/>
      <c r="FC222" s="4"/>
      <c r="FD222" s="340"/>
      <c r="FE222" s="4"/>
      <c r="FF222" s="4"/>
      <c r="FG222" s="4"/>
      <c r="FH222" s="4" t="s">
        <v>1375</v>
      </c>
      <c r="FI222" s="4"/>
      <c r="FJ222" s="4"/>
      <c r="FK222" s="4"/>
      <c r="FL222"/>
      <c r="FM222" s="4"/>
      <c r="FN222" s="4"/>
      <c r="FO222" s="4"/>
      <c r="FP222" s="4"/>
      <c r="FQ222" s="4"/>
      <c r="FR222" s="4"/>
      <c r="FS222" s="4"/>
      <c r="FT222" s="4"/>
      <c r="FU222" s="4"/>
      <c r="FV222"/>
      <c r="FW222" s="4"/>
      <c r="FX222" s="4"/>
      <c r="FY222" s="4"/>
      <c r="FZ222" s="4"/>
      <c r="GA222" s="4"/>
      <c r="GB222" s="4"/>
      <c r="GC222" s="340"/>
      <c r="GD222" s="340"/>
      <c r="GE222" s="340"/>
      <c r="GF222" s="348"/>
      <c r="GG222" s="348"/>
      <c r="GH222" s="3"/>
      <c r="GI222" s="4"/>
      <c r="GJ222" s="4"/>
      <c r="GK222" s="4"/>
      <c r="GL222" s="4"/>
      <c r="GM222" s="4"/>
      <c r="GN222" s="4"/>
      <c r="GO222" s="340"/>
      <c r="GP222" s="4"/>
      <c r="GQ222" s="340"/>
      <c r="GR222" s="4"/>
      <c r="GS222" s="340"/>
      <c r="GT222" s="4"/>
      <c r="GU222" s="4"/>
      <c r="GV222" s="4"/>
      <c r="GW222" s="4"/>
      <c r="GX222" s="4"/>
      <c r="GY222"/>
      <c r="GZ222"/>
      <c r="HA222" s="4"/>
      <c r="HB222" s="4"/>
      <c r="HC222" s="4"/>
    </row>
    <row r="223" spans="1:211" s="269" customFormat="1" x14ac:dyDescent="0.35">
      <c r="A223" s="137">
        <v>477</v>
      </c>
      <c r="B223" s="339"/>
      <c r="C223" s="123" t="s">
        <v>1412</v>
      </c>
      <c r="D223" s="124">
        <v>44319</v>
      </c>
      <c r="E223" s="124">
        <v>44319</v>
      </c>
      <c r="F223" s="339"/>
      <c r="G223" s="125" t="s">
        <v>16402</v>
      </c>
      <c r="H223" s="266" t="s">
        <v>1375</v>
      </c>
      <c r="I223" s="123"/>
      <c r="J223" s="339"/>
      <c r="K223" s="355"/>
      <c r="L223" s="267"/>
      <c r="M223" s="354"/>
      <c r="N223" s="267" t="s">
        <v>19657</v>
      </c>
      <c r="O223" s="354"/>
      <c r="P223" s="354"/>
      <c r="Q223" s="267"/>
      <c r="R223" s="267"/>
      <c r="S223" s="267"/>
      <c r="T223" s="123"/>
      <c r="U223" s="124"/>
      <c r="V223" s="124"/>
      <c r="W223" s="123"/>
      <c r="X223" s="339"/>
      <c r="Y223" s="339"/>
      <c r="Z223" s="123"/>
      <c r="AA223" s="123"/>
      <c r="AB223" s="124"/>
      <c r="AC223" s="124"/>
      <c r="AD223" s="339"/>
      <c r="AE223" s="339"/>
      <c r="AF223" s="355"/>
      <c r="AG223" s="355"/>
      <c r="AH223" s="266" t="s">
        <v>1375</v>
      </c>
      <c r="AI223" s="124">
        <v>44319</v>
      </c>
      <c r="AJ223" s="252" t="s">
        <v>1791</v>
      </c>
      <c r="AK223" s="124"/>
      <c r="AL223" s="252"/>
      <c r="AM223" s="85" t="s">
        <v>28</v>
      </c>
      <c r="AN223" s="85" t="s">
        <v>26</v>
      </c>
      <c r="AO223" s="85" t="s">
        <v>26</v>
      </c>
      <c r="AP223" s="85"/>
      <c r="AQ223" s="85"/>
      <c r="AR223" s="85"/>
      <c r="AS223" s="335">
        <v>224497</v>
      </c>
      <c r="AT223" s="335"/>
      <c r="AU223" s="85"/>
      <c r="AV223" s="85"/>
      <c r="AW223" s="85"/>
      <c r="AX223" s="266" t="s">
        <v>1375</v>
      </c>
      <c r="AY223" s="85" t="s">
        <v>26</v>
      </c>
      <c r="AZ223" s="85" t="s">
        <v>26</v>
      </c>
      <c r="BA223" s="85" t="s">
        <v>26</v>
      </c>
      <c r="BB223" s="85" t="s">
        <v>26</v>
      </c>
      <c r="BC223" s="355"/>
      <c r="BD223" s="85" t="s">
        <v>33</v>
      </c>
      <c r="BE223" s="85" t="s">
        <v>4</v>
      </c>
      <c r="BF223" s="85"/>
      <c r="BG223" s="85"/>
      <c r="BH223" s="304" t="s">
        <v>18049</v>
      </c>
      <c r="BI223" s="364"/>
      <c r="BJ223" s="123"/>
      <c r="BK223" s="123"/>
      <c r="BL223" s="123"/>
      <c r="BM223" s="123" t="s">
        <v>106</v>
      </c>
      <c r="BN223" s="123"/>
      <c r="BO223" s="123"/>
      <c r="BP223" s="123"/>
      <c r="BQ223" s="4" t="s">
        <v>8</v>
      </c>
      <c r="BR223" s="123"/>
      <c r="BS223" s="123"/>
      <c r="BT223"/>
      <c r="BU223"/>
      <c r="BV223" s="266" t="s">
        <v>1375</v>
      </c>
      <c r="BW223" s="85" t="s">
        <v>1404</v>
      </c>
      <c r="BX223" s="372"/>
      <c r="BY223" s="372"/>
      <c r="BZ223" s="129" t="s">
        <v>143</v>
      </c>
      <c r="CA223" t="s">
        <v>16403</v>
      </c>
      <c r="CB223">
        <v>17000</v>
      </c>
      <c r="CC223" s="123"/>
      <c r="CD223" s="123" t="s">
        <v>1560</v>
      </c>
      <c r="CE223" s="123" t="s">
        <v>17</v>
      </c>
      <c r="CF223" s="123"/>
      <c r="CG223" s="123"/>
      <c r="CH223" s="123"/>
      <c r="CI223" s="123"/>
      <c r="CJ223" s="85" t="s">
        <v>26</v>
      </c>
      <c r="CK223" s="85" t="s">
        <v>25</v>
      </c>
      <c r="CL223" s="85">
        <v>202105021800</v>
      </c>
      <c r="CM223" s="85">
        <v>202105042121</v>
      </c>
      <c r="CN223" s="284" t="s">
        <v>16353</v>
      </c>
      <c r="CO223" s="155"/>
      <c r="CP223" s="155"/>
      <c r="CQ223" s="285"/>
      <c r="CR223" s="155"/>
      <c r="CS223" s="378"/>
      <c r="CT223" s="155"/>
      <c r="CU223" s="155"/>
      <c r="CV223" s="155"/>
      <c r="CW223" s="155"/>
      <c r="CX223" s="155"/>
      <c r="CY223" s="155"/>
      <c r="CZ223" s="155"/>
      <c r="DA223" s="155"/>
      <c r="DB223" s="155"/>
      <c r="DC223" s="155"/>
      <c r="DD223" s="155"/>
      <c r="DE223" s="155"/>
      <c r="DF223" s="155"/>
      <c r="DG223" s="155"/>
      <c r="DH223" s="284" t="s">
        <v>1375</v>
      </c>
      <c r="DI223" s="4" t="s">
        <v>127</v>
      </c>
      <c r="DJ223" s="4" t="s">
        <v>2961</v>
      </c>
      <c r="DK223" s="4" t="s">
        <v>1791</v>
      </c>
      <c r="DL223" s="127" t="s">
        <v>16369</v>
      </c>
      <c r="DM223" s="4"/>
      <c r="DN223" s="4">
        <v>224497</v>
      </c>
      <c r="DO223" s="340"/>
      <c r="DP223" s="340"/>
      <c r="DQ223" s="4" t="s">
        <v>2961</v>
      </c>
      <c r="DR223" s="340"/>
      <c r="DS223" s="340"/>
      <c r="DT223" s="340"/>
      <c r="DU223" s="340"/>
      <c r="DV223" s="4"/>
      <c r="DW223" s="4" t="s">
        <v>16404</v>
      </c>
      <c r="DX223" s="4">
        <v>1320</v>
      </c>
      <c r="DY223" s="4"/>
      <c r="DZ223" s="348"/>
      <c r="EA223" s="4" t="s">
        <v>25</v>
      </c>
      <c r="EB223" s="4"/>
      <c r="EC223" s="4"/>
      <c r="ED223" s="340"/>
      <c r="EE223" s="340"/>
      <c r="EF223" s="340"/>
      <c r="EG223" s="348"/>
      <c r="EH223" s="348"/>
      <c r="EI223" s="4"/>
      <c r="EJ223" s="4" t="s">
        <v>26</v>
      </c>
      <c r="EK223" s="4" t="s">
        <v>25</v>
      </c>
      <c r="EL223" s="4" t="s">
        <v>26</v>
      </c>
      <c r="EM223" s="4" t="s">
        <v>1759</v>
      </c>
      <c r="EN223" s="4"/>
      <c r="EO223" s="4" t="s">
        <v>1862</v>
      </c>
      <c r="EP223" s="340"/>
      <c r="EQ223" s="4" t="s">
        <v>1863</v>
      </c>
      <c r="ER223" s="4"/>
      <c r="ES223" s="4" t="s">
        <v>4</v>
      </c>
      <c r="ET223" s="340"/>
      <c r="EU223" s="4" t="s">
        <v>116</v>
      </c>
      <c r="EV223" s="340"/>
      <c r="EW223" s="4" t="s">
        <v>1370</v>
      </c>
      <c r="EX223" s="340"/>
      <c r="EY223" s="4" t="s">
        <v>8</v>
      </c>
      <c r="EZ223" s="4"/>
      <c r="FA223" s="4" t="s">
        <v>26</v>
      </c>
      <c r="FB223" s="340"/>
      <c r="FC223" s="4"/>
      <c r="FD223" s="340"/>
      <c r="FE223" s="4"/>
      <c r="FF223" s="4"/>
      <c r="FG223" s="4"/>
      <c r="FH223" s="4" t="s">
        <v>1375</v>
      </c>
      <c r="FI223" s="4"/>
      <c r="FJ223" s="4"/>
      <c r="FK223" s="4"/>
      <c r="FL223"/>
      <c r="FM223" s="4"/>
      <c r="FN223" s="4"/>
      <c r="FO223" s="4"/>
      <c r="FP223" s="4"/>
      <c r="FQ223" s="4"/>
      <c r="FR223" s="4"/>
      <c r="FS223" s="4"/>
      <c r="FT223" s="4"/>
      <c r="FU223" s="4"/>
      <c r="FV223"/>
      <c r="FW223" s="4"/>
      <c r="FX223" s="4"/>
      <c r="FY223" s="4"/>
      <c r="FZ223" s="4"/>
      <c r="GA223" s="4"/>
      <c r="GB223" s="4"/>
      <c r="GC223" s="340"/>
      <c r="GD223" s="340"/>
      <c r="GE223" s="340"/>
      <c r="GF223" s="348"/>
      <c r="GG223" s="348"/>
      <c r="GH223" s="3"/>
      <c r="GI223" s="4"/>
      <c r="GJ223" s="4"/>
      <c r="GK223" s="4"/>
      <c r="GL223" s="4"/>
      <c r="GM223" s="4"/>
      <c r="GN223" s="4"/>
      <c r="GO223" s="340"/>
      <c r="GP223" s="4"/>
      <c r="GQ223" s="340"/>
      <c r="GR223" s="4"/>
      <c r="GS223" s="340"/>
      <c r="GT223" s="4"/>
      <c r="GU223" s="4"/>
      <c r="GV223" s="4"/>
      <c r="GW223" s="4"/>
      <c r="GX223" s="4"/>
      <c r="GY223"/>
      <c r="GZ223"/>
      <c r="HA223" s="4"/>
      <c r="HB223" s="4"/>
      <c r="HC223" s="4"/>
    </row>
    <row r="224" spans="1:211" s="269" customFormat="1" x14ac:dyDescent="0.35">
      <c r="A224" s="137">
        <v>476</v>
      </c>
      <c r="B224" s="339"/>
      <c r="C224" s="123" t="s">
        <v>1412</v>
      </c>
      <c r="D224" s="124">
        <v>44319</v>
      </c>
      <c r="E224" s="124">
        <v>44319</v>
      </c>
      <c r="F224" s="339"/>
      <c r="G224" s="125" t="s">
        <v>16405</v>
      </c>
      <c r="H224" s="266" t="s">
        <v>1375</v>
      </c>
      <c r="I224" s="123"/>
      <c r="J224" s="339"/>
      <c r="K224" s="355"/>
      <c r="L224" s="267"/>
      <c r="M224" s="354"/>
      <c r="N224" s="267" t="s">
        <v>19657</v>
      </c>
      <c r="O224" s="354"/>
      <c r="P224" s="354"/>
      <c r="Q224" s="267"/>
      <c r="R224" s="267"/>
      <c r="S224" s="267"/>
      <c r="T224" s="123"/>
      <c r="U224" s="124"/>
      <c r="V224" s="124"/>
      <c r="W224" s="123"/>
      <c r="X224" s="339"/>
      <c r="Y224" s="339"/>
      <c r="Z224" s="123"/>
      <c r="AA224" s="123"/>
      <c r="AB224" s="124"/>
      <c r="AC224" s="124"/>
      <c r="AD224" s="339"/>
      <c r="AE224" s="339"/>
      <c r="AF224" s="355"/>
      <c r="AG224" s="355"/>
      <c r="AH224" s="266" t="s">
        <v>1375</v>
      </c>
      <c r="AI224" s="124">
        <v>44319</v>
      </c>
      <c r="AJ224" s="252" t="s">
        <v>16406</v>
      </c>
      <c r="AK224" s="124"/>
      <c r="AL224" s="252"/>
      <c r="AM224" s="85" t="s">
        <v>28</v>
      </c>
      <c r="AN224" s="85" t="s">
        <v>26</v>
      </c>
      <c r="AO224" s="85" t="s">
        <v>26</v>
      </c>
      <c r="AP224" s="85"/>
      <c r="AQ224" s="85"/>
      <c r="AR224" s="85"/>
      <c r="AS224" s="335">
        <v>4016464690</v>
      </c>
      <c r="AT224" s="335"/>
      <c r="AU224" s="85"/>
      <c r="AV224" s="85"/>
      <c r="AW224" s="85"/>
      <c r="AX224" s="266" t="s">
        <v>1375</v>
      </c>
      <c r="AY224" s="85" t="s">
        <v>26</v>
      </c>
      <c r="AZ224" s="85" t="s">
        <v>26</v>
      </c>
      <c r="BA224" s="85" t="s">
        <v>26</v>
      </c>
      <c r="BB224" s="85" t="s">
        <v>26</v>
      </c>
      <c r="BC224" s="355"/>
      <c r="BD224" s="85" t="s">
        <v>33</v>
      </c>
      <c r="BE224" s="85" t="s">
        <v>16</v>
      </c>
      <c r="BF224" s="85"/>
      <c r="BG224" s="85"/>
      <c r="BH224" s="304" t="s">
        <v>18047</v>
      </c>
      <c r="BI224" s="364"/>
      <c r="BJ224" s="123"/>
      <c r="BK224" s="123"/>
      <c r="BL224" s="123"/>
      <c r="BM224" s="123" t="s">
        <v>106</v>
      </c>
      <c r="BN224" s="123"/>
      <c r="BO224" s="123"/>
      <c r="BP224" s="123"/>
      <c r="BQ224" s="4" t="s">
        <v>8</v>
      </c>
      <c r="BR224" s="123"/>
      <c r="BS224" s="123"/>
      <c r="BT224"/>
      <c r="BU224"/>
      <c r="BV224" s="266" t="s">
        <v>1375</v>
      </c>
      <c r="BW224" s="85" t="s">
        <v>1404</v>
      </c>
      <c r="BX224" s="372"/>
      <c r="BY224" s="372"/>
      <c r="BZ224" s="129" t="s">
        <v>80</v>
      </c>
      <c r="CA224" t="s">
        <v>4691</v>
      </c>
      <c r="CB224">
        <v>12000</v>
      </c>
      <c r="CC224" s="123"/>
      <c r="CD224" s="123" t="s">
        <v>1430</v>
      </c>
      <c r="CE224" s="123" t="s">
        <v>17</v>
      </c>
      <c r="CF224" s="123"/>
      <c r="CG224" s="123"/>
      <c r="CH224" s="123"/>
      <c r="CI224" s="123"/>
      <c r="CJ224" s="85" t="s">
        <v>26</v>
      </c>
      <c r="CK224" s="85" t="s">
        <v>25</v>
      </c>
      <c r="CL224" s="85">
        <v>202105021800</v>
      </c>
      <c r="CM224" s="85">
        <v>202105042121</v>
      </c>
      <c r="CN224" s="284" t="s">
        <v>16353</v>
      </c>
      <c r="CO224" s="155"/>
      <c r="CP224" s="155"/>
      <c r="CQ224" s="285"/>
      <c r="CR224" s="155"/>
      <c r="CS224" s="378"/>
      <c r="CT224" s="155"/>
      <c r="CU224" s="155"/>
      <c r="CV224" s="155"/>
      <c r="CW224" s="155"/>
      <c r="CX224" s="155"/>
      <c r="CY224" s="155"/>
      <c r="CZ224" s="155"/>
      <c r="DA224" s="155"/>
      <c r="DB224" s="155"/>
      <c r="DC224" s="155"/>
      <c r="DD224" s="155"/>
      <c r="DE224" s="155"/>
      <c r="DF224" s="155"/>
      <c r="DG224" s="155"/>
      <c r="DH224" s="284" t="s">
        <v>1375</v>
      </c>
      <c r="DI224" s="4" t="s">
        <v>126</v>
      </c>
      <c r="DJ224" s="4" t="s">
        <v>2839</v>
      </c>
      <c r="DK224" s="4" t="s">
        <v>16406</v>
      </c>
      <c r="DL224" s="127" t="s">
        <v>16369</v>
      </c>
      <c r="DM224" s="4"/>
      <c r="DN224" s="4">
        <v>4016464690</v>
      </c>
      <c r="DO224" s="340"/>
      <c r="DP224" s="340"/>
      <c r="DQ224" s="4" t="s">
        <v>2840</v>
      </c>
      <c r="DR224" s="340"/>
      <c r="DS224" s="340"/>
      <c r="DT224" s="340"/>
      <c r="DU224" s="340"/>
      <c r="DV224" s="4">
        <v>42651106</v>
      </c>
      <c r="DW224" s="4" t="s">
        <v>16407</v>
      </c>
      <c r="DX224" s="4">
        <v>1101</v>
      </c>
      <c r="DY224" s="4"/>
      <c r="DZ224" s="348"/>
      <c r="EA224" s="4" t="s">
        <v>25</v>
      </c>
      <c r="EB224" s="4"/>
      <c r="EC224" s="4"/>
      <c r="ED224" s="340"/>
      <c r="EE224" s="340"/>
      <c r="EF224" s="340"/>
      <c r="EG224" s="348"/>
      <c r="EH224" s="348"/>
      <c r="EI224" s="4"/>
      <c r="EJ224" s="4" t="s">
        <v>26</v>
      </c>
      <c r="EK224" s="4" t="s">
        <v>25</v>
      </c>
      <c r="EL224" s="4" t="s">
        <v>25</v>
      </c>
      <c r="EM224" s="4" t="s">
        <v>1759</v>
      </c>
      <c r="EN224" s="4"/>
      <c r="EO224" s="4" t="s">
        <v>1760</v>
      </c>
      <c r="EP224" s="340"/>
      <c r="EQ224" s="4" t="s">
        <v>1761</v>
      </c>
      <c r="ER224" s="4"/>
      <c r="ES224" s="4" t="s">
        <v>6</v>
      </c>
      <c r="ET224" s="340"/>
      <c r="EU224" s="4" t="s">
        <v>112</v>
      </c>
      <c r="EV224" s="340"/>
      <c r="EW224" s="4" t="s">
        <v>1370</v>
      </c>
      <c r="EX224" s="340"/>
      <c r="EY224" s="4" t="s">
        <v>8</v>
      </c>
      <c r="EZ224" s="4"/>
      <c r="FA224" s="4" t="s">
        <v>26</v>
      </c>
      <c r="FB224" s="340"/>
      <c r="FC224" s="4"/>
      <c r="FD224" s="340"/>
      <c r="FE224" s="4"/>
      <c r="FF224" s="4"/>
      <c r="FG224" s="4"/>
      <c r="FH224" s="4" t="s">
        <v>1375</v>
      </c>
      <c r="FI224" s="4"/>
      <c r="FJ224" s="4"/>
      <c r="FK224" s="4"/>
      <c r="FL224"/>
      <c r="FM224" s="4"/>
      <c r="FN224" s="4"/>
      <c r="FO224" s="4"/>
      <c r="FP224" s="4"/>
      <c r="FQ224" s="4"/>
      <c r="FR224" s="4"/>
      <c r="FS224" s="4"/>
      <c r="FT224" s="4"/>
      <c r="FU224" s="4"/>
      <c r="FV224"/>
      <c r="FW224" s="4"/>
      <c r="FX224" s="4"/>
      <c r="FY224" s="4"/>
      <c r="FZ224" s="4"/>
      <c r="GA224" s="4"/>
      <c r="GB224" s="4"/>
      <c r="GC224" s="340"/>
      <c r="GD224" s="340"/>
      <c r="GE224" s="340"/>
      <c r="GF224" s="348"/>
      <c r="GG224" s="348"/>
      <c r="GH224" s="3"/>
      <c r="GI224" s="4"/>
      <c r="GJ224" s="4"/>
      <c r="GK224" s="4"/>
      <c r="GL224" s="4"/>
      <c r="GM224" s="4"/>
      <c r="GN224" s="4"/>
      <c r="GO224" s="340"/>
      <c r="GP224" s="4"/>
      <c r="GQ224" s="340"/>
      <c r="GR224" s="4"/>
      <c r="GS224" s="340"/>
      <c r="GT224" s="4"/>
      <c r="GU224" s="4"/>
      <c r="GV224" s="4"/>
      <c r="GW224" s="4"/>
      <c r="GX224" s="4"/>
      <c r="GY224"/>
      <c r="GZ224"/>
      <c r="HA224" s="4"/>
      <c r="HB224" s="4"/>
      <c r="HC224" s="4"/>
    </row>
    <row r="225" spans="1:211" s="269" customFormat="1" x14ac:dyDescent="0.35">
      <c r="A225" s="137">
        <v>475</v>
      </c>
      <c r="B225" s="339"/>
      <c r="C225" s="123" t="s">
        <v>1412</v>
      </c>
      <c r="D225" s="124">
        <v>44319</v>
      </c>
      <c r="E225" s="124">
        <v>44319</v>
      </c>
      <c r="F225" s="339"/>
      <c r="G225" s="125" t="s">
        <v>16408</v>
      </c>
      <c r="H225" s="266" t="s">
        <v>1375</v>
      </c>
      <c r="I225" s="123"/>
      <c r="J225" s="339"/>
      <c r="K225" s="355"/>
      <c r="L225" s="267"/>
      <c r="M225" s="354"/>
      <c r="N225" s="267" t="s">
        <v>19657</v>
      </c>
      <c r="O225" s="354"/>
      <c r="P225" s="354"/>
      <c r="Q225" s="267"/>
      <c r="R225" s="267"/>
      <c r="S225" s="267"/>
      <c r="T225" s="123"/>
      <c r="U225" s="124"/>
      <c r="V225" s="124"/>
      <c r="W225" s="123"/>
      <c r="X225" s="339"/>
      <c r="Y225" s="339"/>
      <c r="Z225" s="123"/>
      <c r="AA225" s="123"/>
      <c r="AB225" s="124"/>
      <c r="AC225" s="124"/>
      <c r="AD225" s="339"/>
      <c r="AE225" s="339"/>
      <c r="AF225" s="355"/>
      <c r="AG225" s="355"/>
      <c r="AH225" s="266" t="s">
        <v>1375</v>
      </c>
      <c r="AI225" s="124">
        <v>44319</v>
      </c>
      <c r="AJ225" s="252" t="s">
        <v>1985</v>
      </c>
      <c r="AK225" s="124"/>
      <c r="AL225" s="252"/>
      <c r="AM225" s="85" t="s">
        <v>28</v>
      </c>
      <c r="AN225" s="85" t="s">
        <v>26</v>
      </c>
      <c r="AO225" s="85" t="s">
        <v>26</v>
      </c>
      <c r="AP225" s="85"/>
      <c r="AQ225" s="85"/>
      <c r="AR225" s="85"/>
      <c r="AS225" s="335" t="s">
        <v>16409</v>
      </c>
      <c r="AT225" s="335"/>
      <c r="AU225" s="85"/>
      <c r="AV225" s="85"/>
      <c r="AW225" s="85"/>
      <c r="AX225" s="266" t="s">
        <v>1375</v>
      </c>
      <c r="AY225" s="85" t="s">
        <v>26</v>
      </c>
      <c r="AZ225" s="85" t="s">
        <v>26</v>
      </c>
      <c r="BA225" s="85" t="s">
        <v>26</v>
      </c>
      <c r="BB225" s="85" t="s">
        <v>26</v>
      </c>
      <c r="BC225" s="355"/>
      <c r="BD225" s="85" t="s">
        <v>33</v>
      </c>
      <c r="BE225" s="85" t="s">
        <v>4</v>
      </c>
      <c r="BF225" s="85"/>
      <c r="BG225" s="85"/>
      <c r="BH225" s="304" t="s">
        <v>18050</v>
      </c>
      <c r="BI225" s="364"/>
      <c r="BJ225" s="123"/>
      <c r="BK225" s="123"/>
      <c r="BL225" s="123"/>
      <c r="BM225" s="123" t="s">
        <v>106</v>
      </c>
      <c r="BN225" s="123"/>
      <c r="BO225" s="123"/>
      <c r="BP225" s="123"/>
      <c r="BQ225" s="4" t="s">
        <v>8</v>
      </c>
      <c r="BR225" s="123"/>
      <c r="BS225" s="123"/>
      <c r="BT225"/>
      <c r="BU225"/>
      <c r="BV225" s="266" t="s">
        <v>1375</v>
      </c>
      <c r="BW225" s="85" t="s">
        <v>1404</v>
      </c>
      <c r="BX225" s="372"/>
      <c r="BY225" s="372"/>
      <c r="BZ225" s="129" t="s">
        <v>75</v>
      </c>
      <c r="CA225" t="s">
        <v>3523</v>
      </c>
      <c r="CB225">
        <v>12000</v>
      </c>
      <c r="CC225" s="123"/>
      <c r="CD225" s="123" t="s">
        <v>1368</v>
      </c>
      <c r="CE225" s="123" t="s">
        <v>3757</v>
      </c>
      <c r="CF225" s="123"/>
      <c r="CG225" s="123"/>
      <c r="CH225" s="123"/>
      <c r="CI225" s="123"/>
      <c r="CJ225" s="85" t="s">
        <v>26</v>
      </c>
      <c r="CK225" s="85" t="s">
        <v>26</v>
      </c>
      <c r="CL225" s="85"/>
      <c r="CM225" s="85"/>
      <c r="CN225" s="284" t="s">
        <v>16353</v>
      </c>
      <c r="CO225" s="155"/>
      <c r="CP225" s="155"/>
      <c r="CQ225" s="285"/>
      <c r="CR225" s="155"/>
      <c r="CS225" s="378"/>
      <c r="CT225" s="155"/>
      <c r="CU225" s="155"/>
      <c r="CV225" s="155"/>
      <c r="CW225" s="155"/>
      <c r="CX225" s="155"/>
      <c r="CY225" s="155"/>
      <c r="CZ225" s="155"/>
      <c r="DA225" s="155"/>
      <c r="DB225" s="155"/>
      <c r="DC225" s="155"/>
      <c r="DD225" s="155"/>
      <c r="DE225" s="155"/>
      <c r="DF225" s="155"/>
      <c r="DG225" s="155"/>
      <c r="DH225" s="284" t="s">
        <v>1375</v>
      </c>
      <c r="DI225" s="4" t="s">
        <v>123</v>
      </c>
      <c r="DJ225" s="4" t="s">
        <v>3095</v>
      </c>
      <c r="DK225" s="4" t="s">
        <v>1985</v>
      </c>
      <c r="DL225" s="127" t="s">
        <v>16369</v>
      </c>
      <c r="DM225" s="4"/>
      <c r="DN225" s="4" t="s">
        <v>16409</v>
      </c>
      <c r="DO225" s="340"/>
      <c r="DP225" s="340"/>
      <c r="DQ225" s="4" t="s">
        <v>3454</v>
      </c>
      <c r="DR225" s="340"/>
      <c r="DS225" s="340"/>
      <c r="DT225" s="340"/>
      <c r="DU225" s="340"/>
      <c r="DV225" s="4"/>
      <c r="DW225" s="4" t="s">
        <v>16410</v>
      </c>
      <c r="DX225" s="4">
        <v>1100</v>
      </c>
      <c r="DY225" s="4"/>
      <c r="DZ225" s="348"/>
      <c r="EA225" s="4" t="s">
        <v>25</v>
      </c>
      <c r="EB225" s="4"/>
      <c r="EC225" s="4"/>
      <c r="ED225" s="340"/>
      <c r="EE225" s="340"/>
      <c r="EF225" s="340"/>
      <c r="EG225" s="348"/>
      <c r="EH225" s="348"/>
      <c r="EI225" s="4"/>
      <c r="EJ225" s="4" t="s">
        <v>26</v>
      </c>
      <c r="EK225" s="4" t="s">
        <v>25</v>
      </c>
      <c r="EL225" s="4" t="s">
        <v>26</v>
      </c>
      <c r="EM225" s="4" t="s">
        <v>2142</v>
      </c>
      <c r="EN225" s="4"/>
      <c r="EO225" s="4" t="s">
        <v>2782</v>
      </c>
      <c r="EP225" s="340"/>
      <c r="EQ225" s="4" t="s">
        <v>2143</v>
      </c>
      <c r="ER225" s="4"/>
      <c r="ES225" s="4" t="s">
        <v>1956</v>
      </c>
      <c r="ET225" s="340"/>
      <c r="EU225" s="4" t="s">
        <v>117</v>
      </c>
      <c r="EV225" s="340"/>
      <c r="EW225" s="4" t="s">
        <v>1368</v>
      </c>
      <c r="EX225" s="340"/>
      <c r="EY225" s="4" t="s">
        <v>8</v>
      </c>
      <c r="EZ225" s="4"/>
      <c r="FA225" s="4" t="s">
        <v>26</v>
      </c>
      <c r="FB225" s="340"/>
      <c r="FC225" s="4"/>
      <c r="FD225" s="340"/>
      <c r="FE225" s="4"/>
      <c r="FF225" s="4"/>
      <c r="FG225" s="4"/>
      <c r="FH225" s="4" t="s">
        <v>1375</v>
      </c>
      <c r="FI225" s="4"/>
      <c r="FJ225" s="4"/>
      <c r="FK225" s="4"/>
      <c r="FL225"/>
      <c r="FM225" s="4"/>
      <c r="FN225" s="4"/>
      <c r="FO225" s="4"/>
      <c r="FP225" s="4"/>
      <c r="FQ225" s="4"/>
      <c r="FR225" s="4"/>
      <c r="FS225" s="4"/>
      <c r="FT225" s="4"/>
      <c r="FU225" s="4"/>
      <c r="FV225"/>
      <c r="FW225" s="4"/>
      <c r="FX225" s="4"/>
      <c r="FY225" s="4"/>
      <c r="FZ225" s="4"/>
      <c r="GA225" s="4"/>
      <c r="GB225" s="4"/>
      <c r="GC225" s="340"/>
      <c r="GD225" s="340"/>
      <c r="GE225" s="340"/>
      <c r="GF225" s="348"/>
      <c r="GG225" s="348"/>
      <c r="GH225" s="3"/>
      <c r="GI225" s="4"/>
      <c r="GJ225" s="4"/>
      <c r="GK225" s="4"/>
      <c r="GL225" s="4"/>
      <c r="GM225" s="4"/>
      <c r="GN225" s="4"/>
      <c r="GO225" s="340"/>
      <c r="GP225" s="4"/>
      <c r="GQ225" s="340"/>
      <c r="GR225" s="4"/>
      <c r="GS225" s="340"/>
      <c r="GT225" s="4"/>
      <c r="GU225" s="4"/>
      <c r="GV225" s="4"/>
      <c r="GW225" s="4"/>
      <c r="GX225" s="4"/>
      <c r="GY225"/>
      <c r="GZ225"/>
      <c r="HA225" s="4"/>
      <c r="HB225" s="4"/>
      <c r="HC225" s="4"/>
    </row>
    <row r="226" spans="1:211" s="269" customFormat="1" x14ac:dyDescent="0.35">
      <c r="A226" s="137">
        <v>473</v>
      </c>
      <c r="B226" s="339"/>
      <c r="C226" s="84" t="s">
        <v>1412</v>
      </c>
      <c r="D226" s="124">
        <v>44319</v>
      </c>
      <c r="E226" s="124">
        <v>44319</v>
      </c>
      <c r="F226" s="339"/>
      <c r="G226" s="125" t="s">
        <v>16392</v>
      </c>
      <c r="H226" s="266" t="s">
        <v>1375</v>
      </c>
      <c r="I226" s="123"/>
      <c r="J226" s="339"/>
      <c r="K226" s="355"/>
      <c r="L226" s="267"/>
      <c r="M226" s="354"/>
      <c r="N226" s="267" t="s">
        <v>19657</v>
      </c>
      <c r="O226" s="354"/>
      <c r="P226" s="354"/>
      <c r="Q226" s="267"/>
      <c r="R226" s="267"/>
      <c r="S226" s="267"/>
      <c r="T226" s="123"/>
      <c r="U226" s="124"/>
      <c r="V226" s="124"/>
      <c r="W226" s="123"/>
      <c r="X226" s="339"/>
      <c r="Y226" s="339"/>
      <c r="Z226" s="123"/>
      <c r="AA226" s="123"/>
      <c r="AB226" s="124"/>
      <c r="AC226" s="124"/>
      <c r="AD226" s="339"/>
      <c r="AE226" s="339"/>
      <c r="AF226" s="355"/>
      <c r="AG226" s="355"/>
      <c r="AH226" s="266" t="s">
        <v>1375</v>
      </c>
      <c r="AI226" s="124">
        <v>44319</v>
      </c>
      <c r="AJ226" s="252" t="s">
        <v>2603</v>
      </c>
      <c r="AK226" s="124"/>
      <c r="AL226" s="252"/>
      <c r="AM226" s="85" t="s">
        <v>28</v>
      </c>
      <c r="AN226" s="85" t="s">
        <v>26</v>
      </c>
      <c r="AO226" s="85" t="s">
        <v>26</v>
      </c>
      <c r="AP226" s="85"/>
      <c r="AQ226" s="85"/>
      <c r="AR226" s="85"/>
      <c r="AS226" s="335" t="s">
        <v>16393</v>
      </c>
      <c r="AT226" s="335"/>
      <c r="AU226" s="85"/>
      <c r="AV226" s="85"/>
      <c r="AW226" s="85"/>
      <c r="AX226" s="266" t="s">
        <v>1375</v>
      </c>
      <c r="AY226" s="85" t="s">
        <v>26</v>
      </c>
      <c r="AZ226" s="85" t="s">
        <v>26</v>
      </c>
      <c r="BA226" s="85" t="s">
        <v>26</v>
      </c>
      <c r="BB226" s="85" t="s">
        <v>26</v>
      </c>
      <c r="BC226" s="355"/>
      <c r="BD226" s="85" t="s">
        <v>33</v>
      </c>
      <c r="BE226" s="85" t="s">
        <v>4</v>
      </c>
      <c r="BF226" s="85"/>
      <c r="BG226" s="85"/>
      <c r="BH226" s="304" t="s">
        <v>18051</v>
      </c>
      <c r="BI226" s="366"/>
      <c r="BJ226" s="123"/>
      <c r="BK226" s="123"/>
      <c r="BL226" s="123"/>
      <c r="BM226" s="123" t="s">
        <v>106</v>
      </c>
      <c r="BN226" s="123"/>
      <c r="BO226" s="123"/>
      <c r="BP226" s="123"/>
      <c r="BQ226" s="4" t="s">
        <v>8</v>
      </c>
      <c r="BR226" s="123"/>
      <c r="BS226" s="123"/>
      <c r="BT226"/>
      <c r="BU226"/>
      <c r="BV226" s="266" t="s">
        <v>1375</v>
      </c>
      <c r="BW226" s="85" t="s">
        <v>1404</v>
      </c>
      <c r="BX226" s="372"/>
      <c r="BY226" s="372"/>
      <c r="BZ226" s="129" t="s">
        <v>225</v>
      </c>
      <c r="CA226" t="s">
        <v>5034</v>
      </c>
      <c r="CB226">
        <v>12000</v>
      </c>
      <c r="CC226" s="123"/>
      <c r="CD226" s="123" t="s">
        <v>1368</v>
      </c>
      <c r="CE226" s="123" t="s">
        <v>17</v>
      </c>
      <c r="CF226" s="123"/>
      <c r="CG226" s="123"/>
      <c r="CH226" s="123"/>
      <c r="CI226" s="123"/>
      <c r="CJ226" s="85" t="s">
        <v>26</v>
      </c>
      <c r="CK226" s="85" t="s">
        <v>25</v>
      </c>
      <c r="CL226" s="85">
        <v>202105021800</v>
      </c>
      <c r="CM226" s="85">
        <v>202105042121</v>
      </c>
      <c r="CN226" s="283" t="s">
        <v>16353</v>
      </c>
      <c r="CO226" s="155"/>
      <c r="CP226" s="155"/>
      <c r="CQ226" s="285"/>
      <c r="CR226" s="155"/>
      <c r="CS226" s="378"/>
      <c r="CT226" s="155"/>
      <c r="CU226" s="155"/>
      <c r="CV226" s="155"/>
      <c r="CW226" s="155"/>
      <c r="CX226" s="155"/>
      <c r="CY226" s="155"/>
      <c r="CZ226" s="155"/>
      <c r="DA226" s="155"/>
      <c r="DB226" s="155"/>
      <c r="DC226" s="155"/>
      <c r="DD226" s="155"/>
      <c r="DE226" s="155"/>
      <c r="DF226" s="155"/>
      <c r="DG226" s="155"/>
      <c r="DH226" s="284" t="s">
        <v>1375</v>
      </c>
      <c r="DI226" s="4" t="s">
        <v>120</v>
      </c>
      <c r="DJ226" s="4" t="s">
        <v>1959</v>
      </c>
      <c r="DK226" s="4" t="s">
        <v>2603</v>
      </c>
      <c r="DL226" s="127" t="s">
        <v>16369</v>
      </c>
      <c r="DM226" s="4"/>
      <c r="DN226" s="4" t="s">
        <v>16393</v>
      </c>
      <c r="DO226" s="340"/>
      <c r="DP226" s="340"/>
      <c r="DQ226" s="4" t="s">
        <v>12718</v>
      </c>
      <c r="DR226" s="340"/>
      <c r="DS226" s="340"/>
      <c r="DT226" s="340"/>
      <c r="DU226" s="340"/>
      <c r="DV226" s="4"/>
      <c r="DW226" s="4" t="s">
        <v>16394</v>
      </c>
      <c r="DX226" s="4">
        <v>9110</v>
      </c>
      <c r="DY226" s="4"/>
      <c r="DZ226" s="348"/>
      <c r="EA226" s="4" t="s">
        <v>25</v>
      </c>
      <c r="EB226" s="4">
        <v>4</v>
      </c>
      <c r="EC226" s="4" t="s">
        <v>1887</v>
      </c>
      <c r="ED226" s="340"/>
      <c r="EE226" s="340"/>
      <c r="EF226" s="340"/>
      <c r="EG226" s="348"/>
      <c r="EH226" s="348"/>
      <c r="EI226" s="4">
        <v>100393651</v>
      </c>
      <c r="EJ226" s="4" t="s">
        <v>26</v>
      </c>
      <c r="EK226" s="4" t="s">
        <v>25</v>
      </c>
      <c r="EL226" s="4"/>
      <c r="EM226" s="4" t="s">
        <v>1759</v>
      </c>
      <c r="EN226" s="4"/>
      <c r="EO226" s="4" t="s">
        <v>1862</v>
      </c>
      <c r="EP226" s="340"/>
      <c r="EQ226" s="4" t="s">
        <v>1863</v>
      </c>
      <c r="ER226" s="4"/>
      <c r="ES226" s="4" t="s">
        <v>4</v>
      </c>
      <c r="ET226" s="340"/>
      <c r="EU226" s="4" t="s">
        <v>115</v>
      </c>
      <c r="EV226" s="340"/>
      <c r="EW226" s="4" t="s">
        <v>1368</v>
      </c>
      <c r="EX226" s="340"/>
      <c r="EY226" s="4" t="s">
        <v>8</v>
      </c>
      <c r="EZ226" s="4"/>
      <c r="FA226" s="4" t="s">
        <v>26</v>
      </c>
      <c r="FB226" s="340"/>
      <c r="FC226" s="4"/>
      <c r="FD226" s="340"/>
      <c r="FE226" s="4" t="s">
        <v>2320</v>
      </c>
      <c r="FF226" s="4" t="s">
        <v>1838</v>
      </c>
      <c r="FG226" s="4" t="s">
        <v>26</v>
      </c>
      <c r="FH226" s="4" t="s">
        <v>1375</v>
      </c>
      <c r="FI226" s="4"/>
      <c r="FJ226" s="4"/>
      <c r="FK226" s="4"/>
      <c r="FL226"/>
      <c r="FM226" s="4"/>
      <c r="FN226" s="4"/>
      <c r="FO226" s="4"/>
      <c r="FP226" s="4"/>
      <c r="FQ226" s="4"/>
      <c r="FR226" s="4"/>
      <c r="FS226" s="4"/>
      <c r="FT226" s="4"/>
      <c r="FU226" s="4"/>
      <c r="FV226"/>
      <c r="FW226" s="4"/>
      <c r="FX226" s="4"/>
      <c r="FY226" s="4"/>
      <c r="FZ226" s="4"/>
      <c r="GA226" s="4"/>
      <c r="GB226" s="4"/>
      <c r="GC226" s="340"/>
      <c r="GD226" s="340"/>
      <c r="GE226" s="340"/>
      <c r="GF226" s="348"/>
      <c r="GG226" s="348"/>
      <c r="GH226" s="3"/>
      <c r="GI226" s="4"/>
      <c r="GJ226" s="4"/>
      <c r="GK226" s="4"/>
      <c r="GL226" s="4"/>
      <c r="GM226" s="4"/>
      <c r="GN226" s="4"/>
      <c r="GO226" s="340"/>
      <c r="GP226" s="4"/>
      <c r="GQ226" s="340"/>
      <c r="GR226" s="4"/>
      <c r="GS226" s="340"/>
      <c r="GT226" s="4"/>
      <c r="GU226" s="4"/>
      <c r="GV226" s="4"/>
      <c r="GW226" s="4"/>
      <c r="GX226" s="4"/>
      <c r="GY226"/>
      <c r="GZ226"/>
      <c r="HA226" s="4"/>
      <c r="HB226" s="4"/>
      <c r="HC226" s="4"/>
    </row>
    <row r="227" spans="1:211" s="269" customFormat="1" x14ac:dyDescent="0.35">
      <c r="A227" s="137">
        <v>471</v>
      </c>
      <c r="B227" s="339"/>
      <c r="C227" s="84" t="s">
        <v>1412</v>
      </c>
      <c r="D227" s="124">
        <v>44319</v>
      </c>
      <c r="E227" s="124">
        <v>44319</v>
      </c>
      <c r="F227" s="339"/>
      <c r="G227" s="125" t="s">
        <v>16368</v>
      </c>
      <c r="H227" s="266" t="s">
        <v>1375</v>
      </c>
      <c r="I227" s="123"/>
      <c r="J227" s="339"/>
      <c r="K227" s="355"/>
      <c r="L227" s="267"/>
      <c r="M227" s="354"/>
      <c r="N227" s="267" t="s">
        <v>19657</v>
      </c>
      <c r="O227" s="354"/>
      <c r="P227" s="354"/>
      <c r="Q227" s="267"/>
      <c r="R227" s="267"/>
      <c r="S227" s="267"/>
      <c r="T227" s="123"/>
      <c r="U227" s="124"/>
      <c r="V227" s="124"/>
      <c r="W227" s="123"/>
      <c r="X227" s="339"/>
      <c r="Y227" s="339"/>
      <c r="Z227" s="123"/>
      <c r="AA227" s="123"/>
      <c r="AB227" s="124"/>
      <c r="AC227" s="124"/>
      <c r="AD227" s="339"/>
      <c r="AE227" s="339"/>
      <c r="AF227" s="355"/>
      <c r="AG227" s="355"/>
      <c r="AH227" s="266" t="s">
        <v>1375</v>
      </c>
      <c r="AI227" s="124">
        <v>44319</v>
      </c>
      <c r="AJ227" s="252" t="s">
        <v>16370</v>
      </c>
      <c r="AK227" s="124"/>
      <c r="AL227" s="252"/>
      <c r="AM227" s="85" t="s">
        <v>28</v>
      </c>
      <c r="AN227" s="85" t="s">
        <v>26</v>
      </c>
      <c r="AO227" s="85" t="s">
        <v>26</v>
      </c>
      <c r="AP227" s="85"/>
      <c r="AQ227" s="85"/>
      <c r="AR227" s="85"/>
      <c r="AS227" s="335">
        <v>8353782</v>
      </c>
      <c r="AT227" s="335"/>
      <c r="AU227" s="85"/>
      <c r="AV227" s="85"/>
      <c r="AW227" s="85"/>
      <c r="AX227" s="266" t="s">
        <v>1375</v>
      </c>
      <c r="AY227" s="85" t="s">
        <v>26</v>
      </c>
      <c r="AZ227" s="85" t="s">
        <v>26</v>
      </c>
      <c r="BA227" s="85" t="s">
        <v>26</v>
      </c>
      <c r="BB227" s="85" t="s">
        <v>26</v>
      </c>
      <c r="BC227" s="355"/>
      <c r="BD227" s="85" t="s">
        <v>33</v>
      </c>
      <c r="BE227" s="85" t="s">
        <v>16</v>
      </c>
      <c r="BF227" s="85"/>
      <c r="BG227" s="85"/>
      <c r="BH227" s="304" t="s">
        <v>18048</v>
      </c>
      <c r="BI227" s="355"/>
      <c r="BJ227" s="123"/>
      <c r="BK227" s="123"/>
      <c r="BL227" s="123"/>
      <c r="BM227" s="123" t="s">
        <v>106</v>
      </c>
      <c r="BN227" s="123"/>
      <c r="BO227" s="123"/>
      <c r="BP227" s="123"/>
      <c r="BQ227" s="4" t="s">
        <v>8</v>
      </c>
      <c r="BR227" s="123"/>
      <c r="BS227" s="123"/>
      <c r="BT227"/>
      <c r="BU227"/>
      <c r="BV227" s="266" t="s">
        <v>1375</v>
      </c>
      <c r="BW227" s="85" t="s">
        <v>1404</v>
      </c>
      <c r="BX227" s="372"/>
      <c r="BY227" s="372"/>
      <c r="BZ227" s="129" t="s">
        <v>49</v>
      </c>
      <c r="CA227" t="s">
        <v>3023</v>
      </c>
      <c r="CB227">
        <v>21000</v>
      </c>
      <c r="CC227" s="123"/>
      <c r="CD227" s="123" t="s">
        <v>6</v>
      </c>
      <c r="CE227" s="123" t="s">
        <v>17</v>
      </c>
      <c r="CF227" s="123"/>
      <c r="CG227" s="123"/>
      <c r="CH227" s="123"/>
      <c r="CI227" s="123"/>
      <c r="CJ227" s="85" t="s">
        <v>26</v>
      </c>
      <c r="CK227" s="85" t="s">
        <v>26</v>
      </c>
      <c r="CL227" s="85"/>
      <c r="CM227" s="85"/>
      <c r="CN227" s="96" t="s">
        <v>16353</v>
      </c>
      <c r="CO227" s="155"/>
      <c r="CP227" s="155"/>
      <c r="CQ227" s="285"/>
      <c r="CR227" s="155"/>
      <c r="CS227" s="378"/>
      <c r="CT227" s="155"/>
      <c r="CU227" s="155"/>
      <c r="CV227" s="155"/>
      <c r="CW227" s="155"/>
      <c r="CX227" s="155"/>
      <c r="CY227" s="155"/>
      <c r="CZ227" s="155"/>
      <c r="DA227" s="155"/>
      <c r="DB227" s="155"/>
      <c r="DC227" s="155"/>
      <c r="DD227" s="155"/>
      <c r="DE227" s="155"/>
      <c r="DF227" s="155"/>
      <c r="DG227" s="155"/>
      <c r="DH227" s="284" t="s">
        <v>1375</v>
      </c>
      <c r="DI227" s="4" t="s">
        <v>121</v>
      </c>
      <c r="DJ227" s="4" t="s">
        <v>2405</v>
      </c>
      <c r="DK227" s="4" t="s">
        <v>16370</v>
      </c>
      <c r="DL227" s="127" t="s">
        <v>16369</v>
      </c>
      <c r="DM227" s="4"/>
      <c r="DN227" s="4">
        <v>8353782</v>
      </c>
      <c r="DO227" s="340"/>
      <c r="DP227" s="340"/>
      <c r="DQ227" s="4" t="s">
        <v>2406</v>
      </c>
      <c r="DR227" s="340"/>
      <c r="DS227" s="340"/>
      <c r="DT227" s="340"/>
      <c r="DU227" s="340"/>
      <c r="DV227" s="4"/>
      <c r="DW227" s="4" t="s">
        <v>16371</v>
      </c>
      <c r="DX227" s="4">
        <v>1121</v>
      </c>
      <c r="DY227" s="4"/>
      <c r="DZ227" s="348"/>
      <c r="EA227" s="4" t="s">
        <v>25</v>
      </c>
      <c r="EB227" s="4">
        <v>2</v>
      </c>
      <c r="EC227" s="4" t="s">
        <v>1887</v>
      </c>
      <c r="ED227" s="340"/>
      <c r="EE227" s="340"/>
      <c r="EF227" s="340"/>
      <c r="EG227" s="348"/>
      <c r="EH227" s="348"/>
      <c r="EI227" s="4"/>
      <c r="EJ227" s="4" t="s">
        <v>26</v>
      </c>
      <c r="EK227" s="4" t="s">
        <v>25</v>
      </c>
      <c r="EL227" s="4" t="s">
        <v>26</v>
      </c>
      <c r="EM227" s="4" t="s">
        <v>1759</v>
      </c>
      <c r="EN227" s="4"/>
      <c r="EO227" s="4" t="s">
        <v>1760</v>
      </c>
      <c r="EP227" s="340"/>
      <c r="EQ227" s="4" t="s">
        <v>1761</v>
      </c>
      <c r="ER227" s="4"/>
      <c r="ES227" s="4" t="s">
        <v>6</v>
      </c>
      <c r="ET227" s="340"/>
      <c r="EU227" s="4" t="s">
        <v>112</v>
      </c>
      <c r="EV227" s="340"/>
      <c r="EW227" s="4" t="s">
        <v>1807</v>
      </c>
      <c r="EX227" s="340"/>
      <c r="EY227" s="4" t="s">
        <v>8</v>
      </c>
      <c r="EZ227" s="4"/>
      <c r="FA227" s="4" t="s">
        <v>26</v>
      </c>
      <c r="FB227" s="340"/>
      <c r="FC227" s="4"/>
      <c r="FD227" s="340"/>
      <c r="FE227" s="4"/>
      <c r="FF227" s="4"/>
      <c r="FG227" s="4"/>
      <c r="FH227" s="4" t="s">
        <v>1375</v>
      </c>
      <c r="FI227" s="4"/>
      <c r="FJ227" s="4"/>
      <c r="FK227" s="4"/>
      <c r="FL227"/>
      <c r="FM227" s="4"/>
      <c r="FN227" s="4"/>
      <c r="FO227" s="4"/>
      <c r="FP227" s="4"/>
      <c r="FQ227" s="4"/>
      <c r="FR227" s="4"/>
      <c r="FS227" s="4"/>
      <c r="FT227" s="4"/>
      <c r="FU227" s="4"/>
      <c r="FV227"/>
      <c r="FW227" s="4"/>
      <c r="FX227" s="4"/>
      <c r="FY227" s="4"/>
      <c r="FZ227" s="4"/>
      <c r="GA227" s="4"/>
      <c r="GB227" s="4"/>
      <c r="GC227" s="340"/>
      <c r="GD227" s="340"/>
      <c r="GE227" s="340"/>
      <c r="GF227" s="348"/>
      <c r="GG227" s="348"/>
      <c r="GH227" s="3"/>
      <c r="GI227" s="4"/>
      <c r="GJ227" s="4"/>
      <c r="GK227" s="4"/>
      <c r="GL227" s="4"/>
      <c r="GM227" s="4"/>
      <c r="GN227" s="4"/>
      <c r="GO227" s="340"/>
      <c r="GP227" s="4"/>
      <c r="GQ227" s="340"/>
      <c r="GR227" s="4"/>
      <c r="GS227" s="340"/>
      <c r="GT227" s="4"/>
      <c r="GU227" s="4"/>
      <c r="GV227" s="4"/>
      <c r="GW227" s="4"/>
      <c r="GX227" s="4"/>
      <c r="GY227"/>
      <c r="GZ227"/>
      <c r="HA227" s="4"/>
      <c r="HB227" s="4"/>
      <c r="HC227" s="4"/>
    </row>
    <row r="228" spans="1:211" s="269" customFormat="1" x14ac:dyDescent="0.35">
      <c r="A228" s="300">
        <v>474</v>
      </c>
      <c r="B228" s="340"/>
      <c r="C228" s="304" t="s">
        <v>1412</v>
      </c>
      <c r="D228" s="89">
        <v>44341</v>
      </c>
      <c r="E228" s="89">
        <v>44341</v>
      </c>
      <c r="F228" s="340"/>
      <c r="G228" s="125" t="s">
        <v>16386</v>
      </c>
      <c r="H228" s="302" t="s">
        <v>1375</v>
      </c>
      <c r="I228" s="304" t="s">
        <v>3884</v>
      </c>
      <c r="J228" s="339"/>
      <c r="K228" s="355"/>
      <c r="L228" s="305">
        <v>44341</v>
      </c>
      <c r="M228" s="354"/>
      <c r="N228" s="267" t="s">
        <v>19657</v>
      </c>
      <c r="O228" s="354"/>
      <c r="P228" s="354"/>
      <c r="Q228" s="305"/>
      <c r="R228" s="305"/>
      <c r="S228" s="305"/>
      <c r="T228" s="87"/>
      <c r="U228" s="89"/>
      <c r="V228" s="89"/>
      <c r="W228" s="123"/>
      <c r="X228" s="339"/>
      <c r="Y228" s="339"/>
      <c r="Z228" s="304"/>
      <c r="AA228" s="304"/>
      <c r="AB228" s="89"/>
      <c r="AC228" s="89"/>
      <c r="AD228" s="339"/>
      <c r="AE228" s="339"/>
      <c r="AF228" s="355"/>
      <c r="AG228" s="355"/>
      <c r="AH228" s="302" t="s">
        <v>1375</v>
      </c>
      <c r="AI228" s="89">
        <v>44318</v>
      </c>
      <c r="AJ228" s="306" t="s">
        <v>16388</v>
      </c>
      <c r="AK228" s="89">
        <v>44318</v>
      </c>
      <c r="AL228" s="306">
        <v>0.8041666666666667</v>
      </c>
      <c r="AM228" s="87" t="s">
        <v>28</v>
      </c>
      <c r="AN228" s="87" t="s">
        <v>25</v>
      </c>
      <c r="AO228" s="87" t="s">
        <v>26</v>
      </c>
      <c r="AP228" s="87">
        <v>1339347</v>
      </c>
      <c r="AQ228" s="87"/>
      <c r="AR228" s="87"/>
      <c r="AS228" s="334" t="s">
        <v>16390</v>
      </c>
      <c r="AT228" s="334"/>
      <c r="AU228" s="87"/>
      <c r="AV228" s="87"/>
      <c r="AW228" s="87" t="s">
        <v>18109</v>
      </c>
      <c r="AX228" s="302" t="s">
        <v>1375</v>
      </c>
      <c r="AY228" s="87" t="s">
        <v>26</v>
      </c>
      <c r="AZ228" s="87" t="s">
        <v>25</v>
      </c>
      <c r="BA228" s="87" t="s">
        <v>25</v>
      </c>
      <c r="BB228" s="87" t="s">
        <v>26</v>
      </c>
      <c r="BC228" s="355"/>
      <c r="BD228" s="87" t="s">
        <v>27</v>
      </c>
      <c r="BE228" s="87" t="s">
        <v>4</v>
      </c>
      <c r="BF228" s="87" t="s">
        <v>34</v>
      </c>
      <c r="BG228" s="87" t="s">
        <v>34</v>
      </c>
      <c r="BH228" s="304" t="s">
        <v>113</v>
      </c>
      <c r="BI228" s="364"/>
      <c r="BJ228" s="304"/>
      <c r="BK228" s="304"/>
      <c r="BL228" s="304"/>
      <c r="BM228" s="304" t="s">
        <v>4</v>
      </c>
      <c r="BN228" s="304" t="s">
        <v>1380</v>
      </c>
      <c r="BO228" s="304" t="s">
        <v>1381</v>
      </c>
      <c r="BP228" s="304" t="s">
        <v>25</v>
      </c>
      <c r="BQ228" s="116" t="s">
        <v>8</v>
      </c>
      <c r="BR228" s="304" t="s">
        <v>1477</v>
      </c>
      <c r="BS228" s="304" t="s">
        <v>1649</v>
      </c>
      <c r="BT228" t="s">
        <v>7</v>
      </c>
      <c r="BU228" t="s">
        <v>18110</v>
      </c>
      <c r="BV228" s="302" t="s">
        <v>1375</v>
      </c>
      <c r="BW228" s="87" t="s">
        <v>1404</v>
      </c>
      <c r="BX228" s="372"/>
      <c r="BY228" s="372"/>
      <c r="BZ228" s="8" t="s">
        <v>82</v>
      </c>
      <c r="CA228" t="s">
        <v>7274</v>
      </c>
      <c r="CB228">
        <v>12000</v>
      </c>
      <c r="CC228" s="116"/>
      <c r="CD228" s="304" t="s">
        <v>1547</v>
      </c>
      <c r="CE228" s="123" t="s">
        <v>1450</v>
      </c>
      <c r="CF228" s="304"/>
      <c r="CG228" s="304"/>
      <c r="CH228" s="123"/>
      <c r="CI228" s="116"/>
      <c r="CJ228" s="87" t="s">
        <v>26</v>
      </c>
      <c r="CK228" s="87" t="s">
        <v>26</v>
      </c>
      <c r="CL228" s="87"/>
      <c r="CM228" s="87"/>
      <c r="CN228" s="283" t="s">
        <v>16353</v>
      </c>
      <c r="CO228" s="155"/>
      <c r="CP228" s="155"/>
      <c r="CQ228" s="285"/>
      <c r="CR228" s="155"/>
      <c r="CS228" s="378"/>
      <c r="CT228" s="155"/>
      <c r="CU228" s="155"/>
      <c r="CV228" s="155"/>
      <c r="CW228" s="155"/>
      <c r="CX228" s="155"/>
      <c r="CY228" s="155"/>
      <c r="CZ228" s="155"/>
      <c r="DA228" s="155"/>
      <c r="DB228" s="155"/>
      <c r="DC228" s="155"/>
      <c r="DD228" s="155"/>
      <c r="DE228" s="155"/>
      <c r="DF228" s="155"/>
      <c r="DG228" s="155"/>
      <c r="DH228" s="284" t="s">
        <v>1375</v>
      </c>
      <c r="DI228" s="197" t="s">
        <v>1425</v>
      </c>
      <c r="DJ228" s="197" t="s">
        <v>1913</v>
      </c>
      <c r="DK228" s="4" t="s">
        <v>16388</v>
      </c>
      <c r="DL228" s="127" t="s">
        <v>16387</v>
      </c>
      <c r="DM228" s="4" t="s">
        <v>16389</v>
      </c>
      <c r="DN228" s="4" t="s">
        <v>16390</v>
      </c>
      <c r="DO228" s="340"/>
      <c r="DP228" s="340"/>
      <c r="DQ228" s="4"/>
      <c r="DR228" s="340"/>
      <c r="DS228" s="340"/>
      <c r="DT228" s="340"/>
      <c r="DU228" s="340"/>
      <c r="DV228" s="4">
        <v>42561105</v>
      </c>
      <c r="DW228" s="4" t="s">
        <v>16391</v>
      </c>
      <c r="DX228" s="4">
        <v>9190</v>
      </c>
      <c r="DY228" s="4"/>
      <c r="DZ228" s="348"/>
      <c r="EA228" s="4" t="s">
        <v>26</v>
      </c>
      <c r="EB228" s="4"/>
      <c r="EC228" s="4"/>
      <c r="ED228" s="340"/>
      <c r="EE228" s="340"/>
      <c r="EF228" s="340"/>
      <c r="EG228" s="348"/>
      <c r="EH228" s="348"/>
      <c r="EI228" s="4"/>
      <c r="EJ228" s="4"/>
      <c r="EK228" s="4"/>
      <c r="EL228" s="4" t="s">
        <v>25</v>
      </c>
      <c r="EM228" s="4"/>
      <c r="EN228" s="4"/>
      <c r="EO228" s="4"/>
      <c r="EP228" s="340"/>
      <c r="EQ228" s="4"/>
      <c r="ER228" s="4"/>
      <c r="ES228" s="4"/>
      <c r="ET228" s="340"/>
      <c r="EU228" s="4"/>
      <c r="EV228" s="340"/>
      <c r="EW228" s="4"/>
      <c r="EX228" s="340"/>
      <c r="EY228" s="4"/>
      <c r="EZ228" s="4"/>
      <c r="FA228" s="4"/>
      <c r="FB228" s="340"/>
      <c r="FC228" s="4"/>
      <c r="FD228" s="340"/>
      <c r="FE228" s="4" t="s">
        <v>2367</v>
      </c>
      <c r="FF228" s="4" t="s">
        <v>2368</v>
      </c>
      <c r="FG228" s="4"/>
      <c r="FH228" s="4" t="s">
        <v>1375</v>
      </c>
      <c r="FI228" s="4"/>
      <c r="FJ228" s="4"/>
      <c r="FK228" s="4"/>
      <c r="FL228"/>
      <c r="FM228" s="4"/>
      <c r="FN228" s="4"/>
      <c r="FO228" s="4"/>
      <c r="FP228" s="4"/>
      <c r="FQ228" s="4"/>
      <c r="FR228" s="4"/>
      <c r="FS228" s="4"/>
      <c r="FT228" s="4"/>
      <c r="FU228" s="4"/>
      <c r="FV228"/>
      <c r="FW228" s="4"/>
      <c r="FX228" s="4"/>
      <c r="FY228" s="4"/>
      <c r="FZ228" s="4"/>
      <c r="GA228" s="4"/>
      <c r="GB228" s="4"/>
      <c r="GC228" s="340"/>
      <c r="GD228" s="340"/>
      <c r="GE228" s="340"/>
      <c r="GF228" s="348"/>
      <c r="GG228" s="348"/>
      <c r="GH228" s="3"/>
      <c r="GI228" s="4"/>
      <c r="GJ228" s="4"/>
      <c r="GK228" s="4"/>
      <c r="GL228" s="4"/>
      <c r="GM228" s="4"/>
      <c r="GN228" s="4"/>
      <c r="GO228" s="340"/>
      <c r="GP228" s="4"/>
      <c r="GQ228" s="340"/>
      <c r="GR228" s="4"/>
      <c r="GS228" s="340"/>
      <c r="GT228" s="4"/>
      <c r="GU228" s="4"/>
      <c r="GV228" s="4"/>
      <c r="GW228" s="4"/>
      <c r="GX228" s="4"/>
      <c r="GY228"/>
      <c r="GZ228" t="str">
        <f ca="1">IFERROR(INDIRECT("'[2021_Ignition_Tracker_QC_File_20210528.xlsm]Ignition Tracker'!"&amp;ADDRESS(MATCH($A228,'[2]Ignition Tracker'!$A:$A,0),MATCH(GZ$1,'[2]Ignition Tracker'!$1:$1,0))),"")</f>
        <v/>
      </c>
      <c r="HA228" s="4" t="str">
        <f ca="1">IFERROR(INDIRECT("'[2021_Ignition_Tracker_QC_File_20210528.xlsm]Ignition Tracker'!"&amp;ADDRESS(MATCH($A228,'[2]Ignition Tracker'!$A:$A,0),MATCH(HA$1,'[2]Ignition Tracker'!$1:$1,0))),"")</f>
        <v/>
      </c>
      <c r="HB228" s="4" t="str">
        <f ca="1">IFERROR(INDIRECT("'[2021_Ignition_Tracker_QC_File_20210528.xlsm]Ignition Tracker'!"&amp;ADDRESS(MATCH($A228,'[2]Ignition Tracker'!$A:$A,0),MATCH(HB$1,'[2]Ignition Tracker'!$1:$1,0))),"")</f>
        <v/>
      </c>
      <c r="HC228" s="4" t="str">
        <f ca="1">IFERROR(INDIRECT("'[2021_Ignition_Tracker_QC_File_20210528.xlsm]Ignition Tracker'!"&amp;ADDRESS(MATCH($A228,'[2]Ignition Tracker'!$A:$A,0),MATCH(HC$1,'[2]Ignition Tracker'!$1:$1,0))),"")</f>
        <v/>
      </c>
    </row>
    <row r="229" spans="1:211" s="269" customFormat="1" ht="29" x14ac:dyDescent="0.35">
      <c r="A229" s="137">
        <v>472</v>
      </c>
      <c r="B229" s="340"/>
      <c r="C229" s="123" t="s">
        <v>1412</v>
      </c>
      <c r="D229" s="124">
        <v>44330</v>
      </c>
      <c r="E229" s="124">
        <v>44330</v>
      </c>
      <c r="F229" s="339"/>
      <c r="G229" s="125" t="s">
        <v>16384</v>
      </c>
      <c r="H229" s="266" t="s">
        <v>1375</v>
      </c>
      <c r="I229" s="123"/>
      <c r="J229" s="339"/>
      <c r="K229" s="355"/>
      <c r="L229" s="267"/>
      <c r="M229" s="354"/>
      <c r="N229" s="267" t="s">
        <v>19657</v>
      </c>
      <c r="O229" s="354"/>
      <c r="P229" s="354"/>
      <c r="Q229" s="267"/>
      <c r="R229" s="267"/>
      <c r="S229" s="267"/>
      <c r="T229" s="123" t="s">
        <v>25</v>
      </c>
      <c r="U229" s="124">
        <v>44321</v>
      </c>
      <c r="V229" s="124">
        <v>44330</v>
      </c>
      <c r="W229" s="123" t="s">
        <v>1368</v>
      </c>
      <c r="X229" s="339"/>
      <c r="Y229" s="339"/>
      <c r="Z229" s="123"/>
      <c r="AA229" s="123"/>
      <c r="AB229" s="124"/>
      <c r="AC229" s="124"/>
      <c r="AD229" s="339"/>
      <c r="AE229" s="339"/>
      <c r="AF229" s="355"/>
      <c r="AG229" s="355"/>
      <c r="AH229" s="266" t="s">
        <v>1375</v>
      </c>
      <c r="AI229" s="124">
        <v>44318</v>
      </c>
      <c r="AJ229" s="252">
        <v>0.63611111111111118</v>
      </c>
      <c r="AK229" s="124">
        <v>44318</v>
      </c>
      <c r="AL229" s="252">
        <v>0.63611111111111118</v>
      </c>
      <c r="AM229" s="85" t="s">
        <v>1396</v>
      </c>
      <c r="AN229" s="85" t="s">
        <v>26</v>
      </c>
      <c r="AO229" s="85" t="s">
        <v>26</v>
      </c>
      <c r="AP229" s="85"/>
      <c r="AQ229" s="85"/>
      <c r="AR229" s="85" t="s">
        <v>16385</v>
      </c>
      <c r="AS229" s="335"/>
      <c r="AT229" s="335" t="s">
        <v>17528</v>
      </c>
      <c r="AU229" s="85"/>
      <c r="AV229" s="85"/>
      <c r="AW229" s="85" t="s">
        <v>17529</v>
      </c>
      <c r="AX229" s="266" t="s">
        <v>1375</v>
      </c>
      <c r="AY229" s="85" t="s">
        <v>25</v>
      </c>
      <c r="AZ229" s="85" t="s">
        <v>25</v>
      </c>
      <c r="BA229" s="85" t="s">
        <v>25</v>
      </c>
      <c r="BB229" s="85" t="s">
        <v>25</v>
      </c>
      <c r="BC229" s="355"/>
      <c r="BD229" s="85" t="s">
        <v>27</v>
      </c>
      <c r="BE229" s="85" t="s">
        <v>4</v>
      </c>
      <c r="BF229" s="85" t="s">
        <v>35</v>
      </c>
      <c r="BG229" s="85" t="s">
        <v>35</v>
      </c>
      <c r="BH229" s="304" t="s">
        <v>18047</v>
      </c>
      <c r="BI229" s="364"/>
      <c r="BJ229" s="123">
        <v>54</v>
      </c>
      <c r="BK229" s="123"/>
      <c r="BL229" s="123"/>
      <c r="BM229" s="123" t="s">
        <v>102</v>
      </c>
      <c r="BN229" s="123" t="s">
        <v>1378</v>
      </c>
      <c r="BO229" s="123" t="s">
        <v>11</v>
      </c>
      <c r="BP229" s="123"/>
      <c r="BQ229" s="4" t="s">
        <v>8</v>
      </c>
      <c r="BR229" s="123" t="s">
        <v>1618</v>
      </c>
      <c r="BS229" s="123" t="s">
        <v>1420</v>
      </c>
      <c r="BT229" t="s">
        <v>1420</v>
      </c>
      <c r="BU229" t="s">
        <v>17530</v>
      </c>
      <c r="BV229" s="266" t="s">
        <v>1375</v>
      </c>
      <c r="BW229" s="85" t="s">
        <v>1404</v>
      </c>
      <c r="BX229" s="372"/>
      <c r="BY229" s="372"/>
      <c r="BZ229" s="129" t="s">
        <v>75</v>
      </c>
      <c r="CA229" t="s">
        <v>16383</v>
      </c>
      <c r="CB229">
        <v>70000</v>
      </c>
      <c r="CC229" s="123"/>
      <c r="CD229" s="123" t="s">
        <v>1368</v>
      </c>
      <c r="CE229" s="123" t="s">
        <v>1450</v>
      </c>
      <c r="CF229" s="123"/>
      <c r="CG229" s="123"/>
      <c r="CH229" s="123"/>
      <c r="CI229" s="123"/>
      <c r="CJ229" s="85" t="s">
        <v>26</v>
      </c>
      <c r="CK229" s="85" t="s">
        <v>26</v>
      </c>
      <c r="CL229" s="85"/>
      <c r="CM229" s="85"/>
      <c r="CN229" s="283" t="s">
        <v>16382</v>
      </c>
      <c r="CO229" s="155"/>
      <c r="CP229" s="155"/>
      <c r="CQ229" s="285"/>
      <c r="CR229" s="155"/>
      <c r="CS229" s="378"/>
      <c r="CT229" s="155"/>
      <c r="CU229" s="155"/>
      <c r="CV229" s="155"/>
      <c r="CW229" s="155"/>
      <c r="CX229" s="155"/>
      <c r="CY229" s="155"/>
      <c r="CZ229" s="155"/>
      <c r="DA229" s="155"/>
      <c r="DB229" s="155"/>
      <c r="DC229" s="155"/>
      <c r="DD229" s="155"/>
      <c r="DE229" s="155"/>
      <c r="DF229" s="155"/>
      <c r="DG229" s="155"/>
      <c r="DH229" s="284" t="s">
        <v>1375</v>
      </c>
      <c r="DI229" s="197" t="s">
        <v>123</v>
      </c>
      <c r="DJ229" s="197" t="s">
        <v>123</v>
      </c>
      <c r="DK229" s="4"/>
      <c r="DL229" s="127"/>
      <c r="DM229" s="4"/>
      <c r="DN229" s="4"/>
      <c r="DO229" s="340"/>
      <c r="DP229" s="340"/>
      <c r="DQ229" s="4"/>
      <c r="DR229" s="340"/>
      <c r="DS229" s="340"/>
      <c r="DT229" s="340"/>
      <c r="DU229" s="340"/>
      <c r="DV229" s="4"/>
      <c r="DW229" s="4"/>
      <c r="DX229" s="4"/>
      <c r="DY229" s="4"/>
      <c r="DZ229" s="348"/>
      <c r="EA229" s="4"/>
      <c r="EB229" s="4"/>
      <c r="EC229" s="4"/>
      <c r="ED229" s="340"/>
      <c r="EE229" s="340"/>
      <c r="EF229" s="340"/>
      <c r="EG229" s="348"/>
      <c r="EH229" s="348"/>
      <c r="EI229" s="4"/>
      <c r="EJ229" s="4"/>
      <c r="EK229" s="4"/>
      <c r="EL229" s="4"/>
      <c r="EM229" s="4"/>
      <c r="EN229" s="4"/>
      <c r="EO229" s="4"/>
      <c r="EP229" s="340"/>
      <c r="EQ229" s="4"/>
      <c r="ER229" s="4"/>
      <c r="ES229" s="4"/>
      <c r="ET229" s="340"/>
      <c r="EU229" s="4"/>
      <c r="EV229" s="340"/>
      <c r="EW229" s="4"/>
      <c r="EX229" s="340"/>
      <c r="EY229" s="4"/>
      <c r="EZ229" s="4"/>
      <c r="FA229" s="4"/>
      <c r="FB229" s="340"/>
      <c r="FC229" s="4"/>
      <c r="FD229" s="340"/>
      <c r="FE229" s="4"/>
      <c r="FF229" s="4"/>
      <c r="FG229" s="4"/>
      <c r="FH229" s="4" t="s">
        <v>3884</v>
      </c>
      <c r="FI229" s="4"/>
      <c r="FJ229" s="4"/>
      <c r="FK229" s="4"/>
      <c r="FL229"/>
      <c r="FM229" s="4"/>
      <c r="FN229" s="4"/>
      <c r="FO229" s="4"/>
      <c r="FP229" s="4"/>
      <c r="FQ229" s="4"/>
      <c r="FR229" s="4"/>
      <c r="FS229" s="4"/>
      <c r="FT229" s="4"/>
      <c r="FU229" s="4"/>
      <c r="FV229"/>
      <c r="FW229" s="4"/>
      <c r="FX229" s="4"/>
      <c r="FY229" s="4"/>
      <c r="FZ229" s="4"/>
      <c r="GA229" s="4"/>
      <c r="GB229" s="4"/>
      <c r="GC229" s="340"/>
      <c r="GD229" s="340"/>
      <c r="GE229" s="340"/>
      <c r="GF229" s="348"/>
      <c r="GG229" s="348"/>
      <c r="GH229" s="3"/>
      <c r="GI229" s="4"/>
      <c r="GJ229" s="4"/>
      <c r="GK229" s="4"/>
      <c r="GL229" s="4"/>
      <c r="GM229" s="4"/>
      <c r="GN229" s="4"/>
      <c r="GO229" s="340"/>
      <c r="GP229" s="4"/>
      <c r="GQ229" s="340"/>
      <c r="GR229" s="4"/>
      <c r="GS229" s="340"/>
      <c r="GT229" s="4"/>
      <c r="GU229" s="4"/>
      <c r="GV229" s="4"/>
      <c r="GW229" s="4"/>
      <c r="GX229" s="4"/>
      <c r="GY229"/>
      <c r="GZ229"/>
      <c r="HA229" s="4"/>
      <c r="HB229" s="4"/>
      <c r="HC229" s="4" t="str">
        <f ca="1">IFERROR(INDIRECT("'[2021_Ignition_Tracker_QC_File_20210520.xlsm]Ignition Tracker'!"&amp;ADDRESS(MATCH($A229,'[3]Ignition Tracker'!$A:$A,0),MATCH(HC$1,'[3]Ignition Tracker'!$1:$1,0))),"")</f>
        <v/>
      </c>
    </row>
    <row r="230" spans="1:211" s="269" customFormat="1" x14ac:dyDescent="0.35">
      <c r="A230" s="137">
        <v>470</v>
      </c>
      <c r="B230" s="339"/>
      <c r="C230" s="84" t="s">
        <v>1412</v>
      </c>
      <c r="D230" s="124">
        <v>44322</v>
      </c>
      <c r="E230" s="124">
        <v>44322</v>
      </c>
      <c r="F230" s="340"/>
      <c r="G230" s="125" t="s">
        <v>16372</v>
      </c>
      <c r="H230" s="266" t="s">
        <v>1375</v>
      </c>
      <c r="I230" s="123"/>
      <c r="J230" s="339"/>
      <c r="K230" s="355"/>
      <c r="L230" s="267"/>
      <c r="M230" s="354"/>
      <c r="N230" s="267" t="s">
        <v>19657</v>
      </c>
      <c r="O230" s="354"/>
      <c r="P230" s="354"/>
      <c r="Q230" s="267"/>
      <c r="R230" s="267"/>
      <c r="S230" s="267"/>
      <c r="T230" s="123"/>
      <c r="U230" s="124"/>
      <c r="V230" s="124"/>
      <c r="W230" s="123"/>
      <c r="X230" s="339"/>
      <c r="Y230" s="339"/>
      <c r="Z230" s="123"/>
      <c r="AA230" s="123" t="s">
        <v>25</v>
      </c>
      <c r="AB230" s="124">
        <v>44321</v>
      </c>
      <c r="AC230" s="124"/>
      <c r="AD230" s="339"/>
      <c r="AE230" s="339"/>
      <c r="AF230" s="355"/>
      <c r="AG230" s="355"/>
      <c r="AH230" s="266" t="s">
        <v>1375</v>
      </c>
      <c r="AI230" s="124">
        <v>44318</v>
      </c>
      <c r="AJ230" s="252" t="s">
        <v>16373</v>
      </c>
      <c r="AK230" s="124">
        <v>44318</v>
      </c>
      <c r="AL230" s="252">
        <v>0.99652777777777779</v>
      </c>
      <c r="AM230" s="85" t="s">
        <v>28</v>
      </c>
      <c r="AN230" s="85" t="s">
        <v>26</v>
      </c>
      <c r="AO230" s="85" t="s">
        <v>26</v>
      </c>
      <c r="AP230" s="85" t="s">
        <v>16374</v>
      </c>
      <c r="AQ230" s="85" t="s">
        <v>16375</v>
      </c>
      <c r="AR230" s="85"/>
      <c r="AS230" s="335" t="s">
        <v>16376</v>
      </c>
      <c r="AT230" s="335">
        <v>120919536</v>
      </c>
      <c r="AU230" s="85"/>
      <c r="AV230" s="85"/>
      <c r="AW230" s="85" t="s">
        <v>16721</v>
      </c>
      <c r="AX230" s="266" t="s">
        <v>1375</v>
      </c>
      <c r="AY230" s="85" t="s">
        <v>25</v>
      </c>
      <c r="AZ230" s="85" t="s">
        <v>25</v>
      </c>
      <c r="BA230" s="85" t="s">
        <v>25</v>
      </c>
      <c r="BB230" s="85" t="s">
        <v>25</v>
      </c>
      <c r="BC230" s="355"/>
      <c r="BD230" s="85" t="s">
        <v>27</v>
      </c>
      <c r="BE230" s="85" t="s">
        <v>13</v>
      </c>
      <c r="BF230" s="85" t="s">
        <v>34</v>
      </c>
      <c r="BG230" s="85" t="s">
        <v>34</v>
      </c>
      <c r="BH230" s="304" t="s">
        <v>18048</v>
      </c>
      <c r="BI230" s="355"/>
      <c r="BJ230" s="123"/>
      <c r="BK230" s="123"/>
      <c r="BL230" s="123"/>
      <c r="BM230" s="123" t="s">
        <v>102</v>
      </c>
      <c r="BN230" s="123" t="s">
        <v>1378</v>
      </c>
      <c r="BO230" s="123" t="s">
        <v>1399</v>
      </c>
      <c r="BP230" s="123" t="s">
        <v>26</v>
      </c>
      <c r="BQ230" s="4" t="s">
        <v>1372</v>
      </c>
      <c r="BR230" s="123" t="s">
        <v>1614</v>
      </c>
      <c r="BS230" s="123" t="s">
        <v>1406</v>
      </c>
      <c r="BT230" t="s">
        <v>1406</v>
      </c>
      <c r="BU230" t="s">
        <v>16722</v>
      </c>
      <c r="BV230" s="266" t="s">
        <v>1375</v>
      </c>
      <c r="BW230" s="85" t="s">
        <v>1404</v>
      </c>
      <c r="BX230" s="372"/>
      <c r="BY230" s="372"/>
      <c r="BZ230" s="129" t="s">
        <v>49</v>
      </c>
      <c r="CA230" t="s">
        <v>3933</v>
      </c>
      <c r="CB230">
        <v>12000</v>
      </c>
      <c r="CC230" s="123"/>
      <c r="CD230" s="123" t="s">
        <v>6</v>
      </c>
      <c r="CE230" s="123" t="s">
        <v>3685</v>
      </c>
      <c r="CF230" s="123"/>
      <c r="CG230" s="123"/>
      <c r="CH230" s="123"/>
      <c r="CI230" s="123"/>
      <c r="CJ230" s="85" t="s">
        <v>26</v>
      </c>
      <c r="CK230" s="85" t="s">
        <v>26</v>
      </c>
      <c r="CL230" s="85"/>
      <c r="CM230" s="85"/>
      <c r="CN230" s="96" t="s">
        <v>16353</v>
      </c>
      <c r="CO230" s="155"/>
      <c r="CP230" s="155"/>
      <c r="CQ230" s="285"/>
      <c r="CR230" s="155"/>
      <c r="CS230" s="378"/>
      <c r="CT230" s="155"/>
      <c r="CU230" s="155"/>
      <c r="CV230" s="155"/>
      <c r="CW230" s="155"/>
      <c r="CX230" s="155"/>
      <c r="CY230" s="155"/>
      <c r="CZ230" s="155"/>
      <c r="DA230" s="155"/>
      <c r="DB230" s="155"/>
      <c r="DC230" s="155"/>
      <c r="DD230" s="155"/>
      <c r="DE230" s="155"/>
      <c r="DF230" s="155"/>
      <c r="DG230" s="155"/>
      <c r="DH230" s="284" t="s">
        <v>1375</v>
      </c>
      <c r="DI230" s="4" t="s">
        <v>121</v>
      </c>
      <c r="DJ230" s="4" t="s">
        <v>2018</v>
      </c>
      <c r="DK230" s="4" t="s">
        <v>16373</v>
      </c>
      <c r="DL230" s="127" t="s">
        <v>16279</v>
      </c>
      <c r="DM230" s="4" t="s">
        <v>16374</v>
      </c>
      <c r="DN230" s="4" t="s">
        <v>16376</v>
      </c>
      <c r="DO230" s="340"/>
      <c r="DP230" s="340"/>
      <c r="DQ230" s="4" t="s">
        <v>2406</v>
      </c>
      <c r="DR230" s="340"/>
      <c r="DS230" s="340"/>
      <c r="DT230" s="340"/>
      <c r="DU230" s="340"/>
      <c r="DV230" s="4">
        <v>253491116</v>
      </c>
      <c r="DW230" s="4" t="s">
        <v>16377</v>
      </c>
      <c r="DX230" s="4">
        <v>9111</v>
      </c>
      <c r="DY230" s="4"/>
      <c r="DZ230" s="348"/>
      <c r="EA230" s="4" t="s">
        <v>25</v>
      </c>
      <c r="EB230" s="4">
        <v>3</v>
      </c>
      <c r="EC230" s="4" t="s">
        <v>1887</v>
      </c>
      <c r="ED230" s="340"/>
      <c r="EE230" s="340"/>
      <c r="EF230" s="340"/>
      <c r="EG230" s="348"/>
      <c r="EH230" s="348"/>
      <c r="EI230" s="4"/>
      <c r="EJ230" s="4" t="s">
        <v>26</v>
      </c>
      <c r="EK230" s="4" t="s">
        <v>25</v>
      </c>
      <c r="EL230" s="4"/>
      <c r="EM230" s="4" t="s">
        <v>1759</v>
      </c>
      <c r="EN230" s="4" t="s">
        <v>16378</v>
      </c>
      <c r="EO230" s="4" t="s">
        <v>1862</v>
      </c>
      <c r="EP230" s="340"/>
      <c r="EQ230" s="4" t="s">
        <v>1836</v>
      </c>
      <c r="ER230" s="4" t="s">
        <v>16378</v>
      </c>
      <c r="ES230" s="4" t="s">
        <v>1888</v>
      </c>
      <c r="ET230" s="340"/>
      <c r="EU230" s="4" t="s">
        <v>116</v>
      </c>
      <c r="EV230" s="340"/>
      <c r="EW230" s="4" t="s">
        <v>1370</v>
      </c>
      <c r="EX230" s="340"/>
      <c r="EY230" s="4" t="s">
        <v>1372</v>
      </c>
      <c r="EZ230" s="4"/>
      <c r="FA230" s="4" t="s">
        <v>26</v>
      </c>
      <c r="FB230" s="340"/>
      <c r="FC230" s="4"/>
      <c r="FD230" s="340"/>
      <c r="FE230" s="4" t="s">
        <v>2023</v>
      </c>
      <c r="FF230" s="4" t="s">
        <v>2408</v>
      </c>
      <c r="FG230" s="4" t="s">
        <v>26</v>
      </c>
      <c r="FH230" s="4" t="s">
        <v>1375</v>
      </c>
      <c r="FI230" s="4" t="s">
        <v>1839</v>
      </c>
      <c r="FJ230" s="4" t="s">
        <v>49</v>
      </c>
      <c r="FK230" s="4" t="s">
        <v>49</v>
      </c>
      <c r="FL230" t="s">
        <v>16379</v>
      </c>
      <c r="FM230" s="4" t="s">
        <v>16375</v>
      </c>
      <c r="FN230" s="4" t="s">
        <v>1839</v>
      </c>
      <c r="FO230" s="4" t="s">
        <v>1890</v>
      </c>
      <c r="FP230" s="4" t="s">
        <v>3122</v>
      </c>
      <c r="FQ230" s="4" t="s">
        <v>1375</v>
      </c>
      <c r="FR230" s="4" t="s">
        <v>1434</v>
      </c>
      <c r="FS230" s="4" t="s">
        <v>1844</v>
      </c>
      <c r="FT230" s="4" t="s">
        <v>1845</v>
      </c>
      <c r="FU230" s="4" t="s">
        <v>9</v>
      </c>
      <c r="FV230" t="s">
        <v>16380</v>
      </c>
      <c r="FW230" s="4" t="s">
        <v>1846</v>
      </c>
      <c r="FX230" s="4" t="s">
        <v>90</v>
      </c>
      <c r="FY230" s="4" t="s">
        <v>16374</v>
      </c>
      <c r="FZ230" s="4" t="s">
        <v>15090</v>
      </c>
      <c r="GA230" s="4" t="s">
        <v>1375</v>
      </c>
      <c r="GB230" s="4" t="s">
        <v>16381</v>
      </c>
      <c r="GC230" s="340"/>
      <c r="GD230" s="340"/>
      <c r="GE230" s="340"/>
      <c r="GF230" s="348"/>
      <c r="GG230" s="348"/>
      <c r="GH230" s="3" t="s">
        <v>1375</v>
      </c>
      <c r="GI230" s="4" t="s">
        <v>9</v>
      </c>
      <c r="GJ230" s="4" t="s">
        <v>1433</v>
      </c>
      <c r="GK230" s="4" t="s">
        <v>1375</v>
      </c>
      <c r="GL230" s="4" t="s">
        <v>9</v>
      </c>
      <c r="GM230" s="4" t="s">
        <v>1375</v>
      </c>
      <c r="GN230" s="4"/>
      <c r="GO230" s="340"/>
      <c r="GP230" s="4"/>
      <c r="GQ230" s="340"/>
      <c r="GR230" s="4"/>
      <c r="GS230" s="340"/>
      <c r="GT230" s="4"/>
      <c r="GU230" s="4"/>
      <c r="GV230" s="4"/>
      <c r="GW230" s="4"/>
      <c r="GX230" s="4"/>
      <c r="GY230"/>
      <c r="GZ230"/>
      <c r="HA230" s="4"/>
      <c r="HB230" s="4"/>
      <c r="HC230" s="4"/>
    </row>
    <row r="231" spans="1:211" s="269" customFormat="1" x14ac:dyDescent="0.35">
      <c r="A231" s="137">
        <v>469</v>
      </c>
      <c r="B231" s="340"/>
      <c r="C231" s="123" t="s">
        <v>1412</v>
      </c>
      <c r="D231" s="124">
        <v>44329</v>
      </c>
      <c r="E231" s="124">
        <v>44329</v>
      </c>
      <c r="F231" s="339"/>
      <c r="G231" s="125" t="s">
        <v>16351</v>
      </c>
      <c r="H231" s="266" t="s">
        <v>1375</v>
      </c>
      <c r="I231" s="123"/>
      <c r="J231" s="339"/>
      <c r="K231" s="355"/>
      <c r="L231" s="267"/>
      <c r="M231" s="354"/>
      <c r="N231" s="267" t="s">
        <v>19657</v>
      </c>
      <c r="O231" s="354"/>
      <c r="P231" s="354"/>
      <c r="Q231" s="267"/>
      <c r="R231" s="267"/>
      <c r="S231" s="267"/>
      <c r="T231" s="123"/>
      <c r="U231" s="124"/>
      <c r="V231" s="124"/>
      <c r="W231" s="123"/>
      <c r="X231" s="339"/>
      <c r="Y231" s="339"/>
      <c r="Z231" s="123"/>
      <c r="AA231" s="123"/>
      <c r="AB231" s="124"/>
      <c r="AC231" s="124"/>
      <c r="AD231" s="339"/>
      <c r="AE231" s="339"/>
      <c r="AF231" s="355"/>
      <c r="AG231" s="355"/>
      <c r="AH231" s="266" t="s">
        <v>1375</v>
      </c>
      <c r="AI231" s="124">
        <v>44318</v>
      </c>
      <c r="AJ231" s="252" t="s">
        <v>16352</v>
      </c>
      <c r="AK231" s="124"/>
      <c r="AL231" s="252"/>
      <c r="AM231" s="85" t="s">
        <v>28</v>
      </c>
      <c r="AN231" s="85" t="s">
        <v>26</v>
      </c>
      <c r="AO231" s="85" t="s">
        <v>26</v>
      </c>
      <c r="AP231" s="85"/>
      <c r="AQ231" s="85"/>
      <c r="AR231" s="85"/>
      <c r="AS231" s="335">
        <v>1906171</v>
      </c>
      <c r="AT231" s="335"/>
      <c r="AU231" s="85"/>
      <c r="AV231" s="85"/>
      <c r="AW231" s="85"/>
      <c r="AX231" s="266" t="s">
        <v>1375</v>
      </c>
      <c r="AY231" s="85" t="s">
        <v>26</v>
      </c>
      <c r="AZ231" s="85" t="s">
        <v>26</v>
      </c>
      <c r="BA231" s="85" t="s">
        <v>26</v>
      </c>
      <c r="BB231" s="85" t="s">
        <v>26</v>
      </c>
      <c r="BC231" s="355"/>
      <c r="BD231" s="85" t="s">
        <v>33</v>
      </c>
      <c r="BE231" s="85" t="s">
        <v>4</v>
      </c>
      <c r="BF231" s="85"/>
      <c r="BG231" s="85"/>
      <c r="BH231" s="304" t="s">
        <v>18051</v>
      </c>
      <c r="BI231" s="355"/>
      <c r="BJ231" s="123"/>
      <c r="BK231" s="123"/>
      <c r="BL231" s="123"/>
      <c r="BM231" s="123" t="s">
        <v>106</v>
      </c>
      <c r="BN231" s="123"/>
      <c r="BO231" s="123"/>
      <c r="BP231" s="123"/>
      <c r="BQ231" s="4" t="s">
        <v>8</v>
      </c>
      <c r="BR231" s="123"/>
      <c r="BS231" s="123"/>
      <c r="BT231"/>
      <c r="BU231"/>
      <c r="BV231" s="266" t="s">
        <v>1375</v>
      </c>
      <c r="BW231" s="85" t="s">
        <v>1404</v>
      </c>
      <c r="BX231" s="372"/>
      <c r="BY231" s="372"/>
      <c r="BZ231" s="129" t="s">
        <v>418</v>
      </c>
      <c r="CA231" t="s">
        <v>16367</v>
      </c>
      <c r="CB231">
        <v>12000</v>
      </c>
      <c r="CC231" s="123"/>
      <c r="CD231" s="123" t="s">
        <v>1368</v>
      </c>
      <c r="CE231" s="123" t="s">
        <v>1444</v>
      </c>
      <c r="CF231" s="123"/>
      <c r="CG231" s="123"/>
      <c r="CH231" s="123"/>
      <c r="CI231" s="123"/>
      <c r="CJ231" s="85" t="s">
        <v>26</v>
      </c>
      <c r="CK231" s="85" t="s">
        <v>25</v>
      </c>
      <c r="CL231" s="85">
        <v>202105021800</v>
      </c>
      <c r="CM231" s="85">
        <v>202105042121</v>
      </c>
      <c r="CN231" s="266" t="s">
        <v>16353</v>
      </c>
      <c r="CO231" s="155"/>
      <c r="CP231" s="155"/>
      <c r="CQ231" s="285"/>
      <c r="CR231" s="155"/>
      <c r="CS231" s="378"/>
      <c r="CT231" s="155"/>
      <c r="CU231" s="155"/>
      <c r="CV231" s="155"/>
      <c r="CW231" s="155"/>
      <c r="CX231" s="155"/>
      <c r="CY231" s="155"/>
      <c r="CZ231" s="155"/>
      <c r="DA231" s="155"/>
      <c r="DB231" s="155"/>
      <c r="DC231" s="155"/>
      <c r="DD231" s="155"/>
      <c r="DE231" s="155"/>
      <c r="DF231" s="155"/>
      <c r="DG231" s="155"/>
      <c r="DH231" s="284" t="s">
        <v>1375</v>
      </c>
      <c r="DI231" s="4" t="s">
        <v>120</v>
      </c>
      <c r="DJ231" s="4" t="s">
        <v>15019</v>
      </c>
      <c r="DK231" s="4" t="s">
        <v>16352</v>
      </c>
      <c r="DL231" s="127" t="s">
        <v>16279</v>
      </c>
      <c r="DM231" s="4"/>
      <c r="DN231" s="4">
        <v>1906171</v>
      </c>
      <c r="DO231" s="340"/>
      <c r="DP231" s="340"/>
      <c r="DQ231" s="4" t="s">
        <v>16354</v>
      </c>
      <c r="DR231" s="340"/>
      <c r="DS231" s="340"/>
      <c r="DT231" s="340"/>
      <c r="DU231" s="340"/>
      <c r="DV231" s="4"/>
      <c r="DW231" s="4" t="s">
        <v>16355</v>
      </c>
      <c r="DX231" s="4">
        <v>1101</v>
      </c>
      <c r="DY231" s="4"/>
      <c r="DZ231" s="348"/>
      <c r="EA231" s="4" t="s">
        <v>25</v>
      </c>
      <c r="EB231" s="4"/>
      <c r="EC231" s="4"/>
      <c r="ED231" s="340"/>
      <c r="EE231" s="340"/>
      <c r="EF231" s="340"/>
      <c r="EG231" s="348"/>
      <c r="EH231" s="348"/>
      <c r="EI231" s="4"/>
      <c r="EJ231" s="4" t="s">
        <v>26</v>
      </c>
      <c r="EK231" s="4" t="s">
        <v>25</v>
      </c>
      <c r="EL231" s="4" t="s">
        <v>26</v>
      </c>
      <c r="EM231" s="4" t="s">
        <v>2142</v>
      </c>
      <c r="EN231" s="4"/>
      <c r="EO231" s="4" t="s">
        <v>1862</v>
      </c>
      <c r="EP231" s="340"/>
      <c r="EQ231" s="4" t="s">
        <v>2143</v>
      </c>
      <c r="ER231" s="4"/>
      <c r="ES231" s="4" t="s">
        <v>6</v>
      </c>
      <c r="ET231" s="340"/>
      <c r="EU231" s="4" t="s">
        <v>113</v>
      </c>
      <c r="EV231" s="340"/>
      <c r="EW231" s="4" t="s">
        <v>1368</v>
      </c>
      <c r="EX231" s="340"/>
      <c r="EY231" s="4" t="s">
        <v>8</v>
      </c>
      <c r="EZ231" s="4"/>
      <c r="FA231" s="4" t="s">
        <v>25</v>
      </c>
      <c r="FB231" s="340"/>
      <c r="FC231" s="4" t="s">
        <v>1816</v>
      </c>
      <c r="FD231" s="340"/>
      <c r="FE231" s="4"/>
      <c r="FF231" s="4"/>
      <c r="FG231" s="4"/>
      <c r="FH231" s="4" t="s">
        <v>3884</v>
      </c>
      <c r="FI231" s="4"/>
      <c r="FJ231" s="4"/>
      <c r="FK231" s="4"/>
      <c r="FL231"/>
      <c r="FM231" s="4"/>
      <c r="FN231" s="4"/>
      <c r="FO231" s="4"/>
      <c r="FP231" s="4"/>
      <c r="FQ231" s="4"/>
      <c r="FR231" s="4"/>
      <c r="FS231" s="4"/>
      <c r="FT231" s="4"/>
      <c r="FU231" s="4"/>
      <c r="FV231"/>
      <c r="FW231" s="4"/>
      <c r="FX231" s="4"/>
      <c r="FY231" s="4"/>
      <c r="FZ231" s="4"/>
      <c r="GA231" s="4"/>
      <c r="GB231" s="4"/>
      <c r="GC231" s="340"/>
      <c r="GD231" s="340"/>
      <c r="GE231" s="340"/>
      <c r="GF231" s="348"/>
      <c r="GG231" s="348"/>
      <c r="GH231" s="3"/>
      <c r="GI231" s="4"/>
      <c r="GJ231" s="4"/>
      <c r="GK231" s="4"/>
      <c r="GL231" s="4"/>
      <c r="GM231" s="4"/>
      <c r="GN231" s="4"/>
      <c r="GO231" s="340"/>
      <c r="GP231" s="4"/>
      <c r="GQ231" s="340"/>
      <c r="GR231" s="4"/>
      <c r="GS231" s="340"/>
      <c r="GT231" s="4"/>
      <c r="GU231" s="4"/>
      <c r="GV231" s="4"/>
      <c r="GW231" s="4"/>
      <c r="GX231" s="4"/>
      <c r="GY231"/>
      <c r="GZ231"/>
      <c r="HA231" s="4"/>
      <c r="HB231" s="4"/>
      <c r="HC231" s="4" t="str">
        <f ca="1">IFERROR(INDIRECT("'[2021_Ignition_Tracker_QC_File_20210520.xlsm]Ignition Tracker'!"&amp;ADDRESS(MATCH($A231,'[3]Ignition Tracker'!$A:$A,0),MATCH(HC$1,'[3]Ignition Tracker'!$1:$1,0))),"")</f>
        <v/>
      </c>
    </row>
    <row r="232" spans="1:211" s="269" customFormat="1" x14ac:dyDescent="0.35">
      <c r="A232" s="137">
        <v>468</v>
      </c>
      <c r="B232" s="339"/>
      <c r="C232" s="84" t="s">
        <v>1412</v>
      </c>
      <c r="D232" s="124">
        <v>44321</v>
      </c>
      <c r="E232" s="124">
        <v>44321</v>
      </c>
      <c r="F232" s="339"/>
      <c r="G232" s="125" t="s">
        <v>16356</v>
      </c>
      <c r="H232" s="266" t="s">
        <v>1375</v>
      </c>
      <c r="I232" s="123" t="s">
        <v>25</v>
      </c>
      <c r="J232" s="339"/>
      <c r="K232" s="355"/>
      <c r="L232" s="267">
        <v>44321</v>
      </c>
      <c r="M232" s="354"/>
      <c r="N232" s="267" t="s">
        <v>19660</v>
      </c>
      <c r="O232" s="354"/>
      <c r="P232" s="354"/>
      <c r="Q232" s="267"/>
      <c r="R232" s="267"/>
      <c r="S232" s="267"/>
      <c r="T232" s="123"/>
      <c r="U232" s="124"/>
      <c r="V232" s="124"/>
      <c r="W232" s="123"/>
      <c r="X232" s="339"/>
      <c r="Y232" s="339"/>
      <c r="Z232" s="123"/>
      <c r="AA232" s="123" t="s">
        <v>25</v>
      </c>
      <c r="AB232" s="124">
        <v>44321</v>
      </c>
      <c r="AC232" s="124"/>
      <c r="AD232" s="339"/>
      <c r="AE232" s="339"/>
      <c r="AF232" s="355"/>
      <c r="AG232" s="355"/>
      <c r="AH232" s="266" t="s">
        <v>1375</v>
      </c>
      <c r="AI232" s="124">
        <v>44318</v>
      </c>
      <c r="AJ232" s="252" t="s">
        <v>16357</v>
      </c>
      <c r="AK232" s="124">
        <v>44318</v>
      </c>
      <c r="AL232" s="252">
        <v>0.7284722222222223</v>
      </c>
      <c r="AM232" s="85" t="s">
        <v>28</v>
      </c>
      <c r="AN232" s="85" t="s">
        <v>26</v>
      </c>
      <c r="AO232" s="85" t="s">
        <v>26</v>
      </c>
      <c r="AP232" s="85" t="s">
        <v>16358</v>
      </c>
      <c r="AQ232" s="85" t="s">
        <v>16359</v>
      </c>
      <c r="AR232" s="85"/>
      <c r="AS232" s="335" t="s">
        <v>16360</v>
      </c>
      <c r="AT232" s="335"/>
      <c r="AU232" s="85"/>
      <c r="AV232" s="85"/>
      <c r="AW232" s="85" t="s">
        <v>16723</v>
      </c>
      <c r="AX232" s="266" t="s">
        <v>1375</v>
      </c>
      <c r="AY232" s="85" t="s">
        <v>25</v>
      </c>
      <c r="AZ232" s="85" t="s">
        <v>25</v>
      </c>
      <c r="BA232" s="85" t="s">
        <v>25</v>
      </c>
      <c r="BB232" s="85" t="s">
        <v>25</v>
      </c>
      <c r="BC232" s="355"/>
      <c r="BD232" s="85" t="s">
        <v>27</v>
      </c>
      <c r="BE232" s="85" t="s">
        <v>4</v>
      </c>
      <c r="BF232" s="85" t="s">
        <v>34</v>
      </c>
      <c r="BG232" s="85" t="s">
        <v>34</v>
      </c>
      <c r="BH232" s="304" t="s">
        <v>18050</v>
      </c>
      <c r="BI232" s="355"/>
      <c r="BJ232" s="123"/>
      <c r="BK232" s="123"/>
      <c r="BL232" s="123"/>
      <c r="BM232" s="123" t="s">
        <v>102</v>
      </c>
      <c r="BN232" s="123" t="s">
        <v>1378</v>
      </c>
      <c r="BO232" s="123" t="s">
        <v>1629</v>
      </c>
      <c r="BP232" s="123" t="s">
        <v>25</v>
      </c>
      <c r="BQ232" s="4" t="s">
        <v>8</v>
      </c>
      <c r="BR232" s="123" t="s">
        <v>1614</v>
      </c>
      <c r="BS232" s="123" t="s">
        <v>1630</v>
      </c>
      <c r="BT232" t="s">
        <v>1630</v>
      </c>
      <c r="BU232" t="s">
        <v>16724</v>
      </c>
      <c r="BV232" s="266" t="s">
        <v>1375</v>
      </c>
      <c r="BW232" s="85" t="s">
        <v>43</v>
      </c>
      <c r="BX232" s="372"/>
      <c r="BY232" s="372"/>
      <c r="BZ232" s="129" t="s">
        <v>70</v>
      </c>
      <c r="CA232" t="s">
        <v>2945</v>
      </c>
      <c r="CB232">
        <v>12000</v>
      </c>
      <c r="CC232" s="123"/>
      <c r="CD232" s="123" t="s">
        <v>1368</v>
      </c>
      <c r="CE232" s="123" t="s">
        <v>17</v>
      </c>
      <c r="CF232" s="123"/>
      <c r="CG232" s="123"/>
      <c r="CH232" s="123">
        <v>400</v>
      </c>
      <c r="CI232" s="123"/>
      <c r="CJ232" s="85" t="s">
        <v>26</v>
      </c>
      <c r="CK232" s="85" t="s">
        <v>26</v>
      </c>
      <c r="CL232" s="85"/>
      <c r="CM232" s="85"/>
      <c r="CN232" s="96" t="s">
        <v>16353</v>
      </c>
      <c r="CO232" s="155"/>
      <c r="CP232" s="155"/>
      <c r="CQ232" s="285"/>
      <c r="CR232" s="155"/>
      <c r="CS232" s="378"/>
      <c r="CT232" s="155"/>
      <c r="CU232" s="155"/>
      <c r="CV232" s="155"/>
      <c r="CW232" s="155"/>
      <c r="CX232" s="155"/>
      <c r="CY232" s="155"/>
      <c r="CZ232" s="155"/>
      <c r="DA232" s="155"/>
      <c r="DB232" s="155"/>
      <c r="DC232" s="155"/>
      <c r="DD232" s="155"/>
      <c r="DE232" s="155"/>
      <c r="DF232" s="155"/>
      <c r="DG232" s="155"/>
      <c r="DH232" s="284" t="s">
        <v>1375</v>
      </c>
      <c r="DI232" s="4" t="s">
        <v>123</v>
      </c>
      <c r="DJ232" s="4" t="s">
        <v>2927</v>
      </c>
      <c r="DK232" s="4" t="s">
        <v>16357</v>
      </c>
      <c r="DL232" s="127" t="s">
        <v>16279</v>
      </c>
      <c r="DM232" s="4" t="s">
        <v>16358</v>
      </c>
      <c r="DN232" s="4" t="s">
        <v>16360</v>
      </c>
      <c r="DO232" s="340"/>
      <c r="DP232" s="340"/>
      <c r="DQ232" s="4" t="s">
        <v>16361</v>
      </c>
      <c r="DR232" s="340"/>
      <c r="DS232" s="340"/>
      <c r="DT232" s="340"/>
      <c r="DU232" s="340"/>
      <c r="DV232" s="4">
        <v>252811102</v>
      </c>
      <c r="DW232" s="4" t="s">
        <v>16362</v>
      </c>
      <c r="DX232" s="4">
        <v>9002</v>
      </c>
      <c r="DY232" s="4"/>
      <c r="DZ232" s="348"/>
      <c r="EA232" s="4" t="s">
        <v>25</v>
      </c>
      <c r="EB232" s="4">
        <v>5</v>
      </c>
      <c r="EC232" s="4" t="s">
        <v>1887</v>
      </c>
      <c r="ED232" s="340"/>
      <c r="EE232" s="340"/>
      <c r="EF232" s="340"/>
      <c r="EG232" s="348"/>
      <c r="EH232" s="348"/>
      <c r="EI232" s="4"/>
      <c r="EJ232" s="4" t="s">
        <v>26</v>
      </c>
      <c r="EK232" s="4" t="s">
        <v>25</v>
      </c>
      <c r="EL232" s="4"/>
      <c r="EM232" s="4" t="s">
        <v>1759</v>
      </c>
      <c r="EN232" s="4"/>
      <c r="EO232" s="4" t="s">
        <v>1862</v>
      </c>
      <c r="EP232" s="340"/>
      <c r="EQ232" s="4" t="s">
        <v>1863</v>
      </c>
      <c r="ER232" s="4"/>
      <c r="ES232" s="4" t="s">
        <v>1888</v>
      </c>
      <c r="ET232" s="340"/>
      <c r="EU232" s="4" t="s">
        <v>114</v>
      </c>
      <c r="EV232" s="340"/>
      <c r="EW232" s="4" t="s">
        <v>1368</v>
      </c>
      <c r="EX232" s="340"/>
      <c r="EY232" s="4" t="s">
        <v>8</v>
      </c>
      <c r="EZ232" s="4"/>
      <c r="FA232" s="4" t="s">
        <v>25</v>
      </c>
      <c r="FB232" s="340"/>
      <c r="FC232" s="4" t="s">
        <v>1816</v>
      </c>
      <c r="FD232" s="340"/>
      <c r="FE232" s="4" t="s">
        <v>2023</v>
      </c>
      <c r="FF232" s="4" t="s">
        <v>2378</v>
      </c>
      <c r="FG232" s="4" t="s">
        <v>26</v>
      </c>
      <c r="FH232" s="4" t="s">
        <v>1375</v>
      </c>
      <c r="FI232" s="4" t="s">
        <v>1839</v>
      </c>
      <c r="FJ232" s="4" t="s">
        <v>2650</v>
      </c>
      <c r="FK232" s="4" t="s">
        <v>75</v>
      </c>
      <c r="FL232" t="s">
        <v>16363</v>
      </c>
      <c r="FM232" s="4" t="s">
        <v>16359</v>
      </c>
      <c r="FN232" s="4" t="s">
        <v>1839</v>
      </c>
      <c r="FO232" s="4" t="s">
        <v>1890</v>
      </c>
      <c r="FP232" s="4" t="s">
        <v>1897</v>
      </c>
      <c r="FQ232" s="4" t="s">
        <v>16364</v>
      </c>
      <c r="FR232" s="4" t="s">
        <v>1869</v>
      </c>
      <c r="FS232" s="4" t="s">
        <v>1870</v>
      </c>
      <c r="FT232" s="4" t="s">
        <v>1845</v>
      </c>
      <c r="FU232" s="4" t="s">
        <v>9</v>
      </c>
      <c r="FV232" t="s">
        <v>16365</v>
      </c>
      <c r="FW232" s="4" t="s">
        <v>1846</v>
      </c>
      <c r="FX232" s="4" t="s">
        <v>60</v>
      </c>
      <c r="FY232" s="4" t="s">
        <v>16358</v>
      </c>
      <c r="FZ232" s="4" t="s">
        <v>16366</v>
      </c>
      <c r="GA232" s="4" t="s">
        <v>1375</v>
      </c>
      <c r="GB232" s="4" t="s">
        <v>1375</v>
      </c>
      <c r="GC232" s="340"/>
      <c r="GD232" s="340"/>
      <c r="GE232" s="340"/>
      <c r="GF232" s="348"/>
      <c r="GG232" s="348"/>
      <c r="GH232" s="3" t="s">
        <v>1375</v>
      </c>
      <c r="GI232" s="4" t="s">
        <v>9</v>
      </c>
      <c r="GJ232" s="4" t="s">
        <v>1433</v>
      </c>
      <c r="GK232" s="4" t="s">
        <v>1375</v>
      </c>
      <c r="GL232" s="4" t="s">
        <v>9</v>
      </c>
      <c r="GM232" s="4" t="s">
        <v>1375</v>
      </c>
      <c r="GN232" s="4"/>
      <c r="GO232" s="340"/>
      <c r="GP232" s="4"/>
      <c r="GQ232" s="340"/>
      <c r="GR232" s="4"/>
      <c r="GS232" s="340"/>
      <c r="GT232" s="4"/>
      <c r="GU232" s="4"/>
      <c r="GV232" s="4"/>
      <c r="GW232" s="4"/>
      <c r="GX232" s="4"/>
      <c r="GY232"/>
      <c r="GZ232"/>
      <c r="HA232" s="4"/>
      <c r="HB232" s="4"/>
      <c r="HC232" s="4"/>
    </row>
    <row r="233" spans="1:211" s="269" customFormat="1" x14ac:dyDescent="0.35">
      <c r="A233" s="137">
        <v>467</v>
      </c>
      <c r="B233" s="339"/>
      <c r="C233" s="84" t="s">
        <v>1412</v>
      </c>
      <c r="D233" s="124">
        <v>44318</v>
      </c>
      <c r="E233" s="124">
        <v>44318</v>
      </c>
      <c r="F233" s="339"/>
      <c r="G233" s="125" t="s">
        <v>16332</v>
      </c>
      <c r="H233" s="266" t="s">
        <v>1375</v>
      </c>
      <c r="I233" s="123"/>
      <c r="J233" s="339"/>
      <c r="K233" s="355"/>
      <c r="L233" s="267"/>
      <c r="M233" s="354"/>
      <c r="N233" s="267" t="s">
        <v>19657</v>
      </c>
      <c r="O233" s="354"/>
      <c r="P233" s="354"/>
      <c r="Q233" s="267"/>
      <c r="R233" s="267"/>
      <c r="S233" s="267"/>
      <c r="T233" s="123"/>
      <c r="U233" s="124"/>
      <c r="V233" s="124"/>
      <c r="W233" s="123"/>
      <c r="X233" s="339"/>
      <c r="Y233" s="339"/>
      <c r="Z233" s="123"/>
      <c r="AA233" s="123"/>
      <c r="AB233" s="124"/>
      <c r="AC233" s="124"/>
      <c r="AD233" s="339"/>
      <c r="AE233" s="339"/>
      <c r="AF233" s="355"/>
      <c r="AG233" s="355"/>
      <c r="AH233" s="266" t="s">
        <v>1375</v>
      </c>
      <c r="AI233" s="124">
        <v>44318</v>
      </c>
      <c r="AJ233" s="252" t="s">
        <v>16333</v>
      </c>
      <c r="AK233" s="124"/>
      <c r="AL233" s="252"/>
      <c r="AM233" s="85" t="s">
        <v>28</v>
      </c>
      <c r="AN233" s="85" t="s">
        <v>26</v>
      </c>
      <c r="AO233" s="85" t="s">
        <v>26</v>
      </c>
      <c r="AP233" s="85"/>
      <c r="AQ233" s="85"/>
      <c r="AR233" s="85"/>
      <c r="AS233" s="335">
        <v>7413863960</v>
      </c>
      <c r="AT233" s="335"/>
      <c r="AU233" s="85"/>
      <c r="AV233" s="85"/>
      <c r="AW233" s="85"/>
      <c r="AX233" s="266" t="s">
        <v>1375</v>
      </c>
      <c r="AY233" s="85" t="s">
        <v>26</v>
      </c>
      <c r="AZ233" s="85" t="s">
        <v>26</v>
      </c>
      <c r="BA233" s="85" t="s">
        <v>26</v>
      </c>
      <c r="BB233" s="85" t="s">
        <v>26</v>
      </c>
      <c r="BC233" s="355"/>
      <c r="BD233" s="85" t="s">
        <v>33</v>
      </c>
      <c r="BE233" s="85" t="s">
        <v>13</v>
      </c>
      <c r="BF233" s="85"/>
      <c r="BG233" s="85"/>
      <c r="BH233" s="304" t="s">
        <v>18049</v>
      </c>
      <c r="BI233" s="355"/>
      <c r="BJ233" s="123"/>
      <c r="BK233" s="123"/>
      <c r="BL233" s="123"/>
      <c r="BM233" s="123" t="s">
        <v>106</v>
      </c>
      <c r="BN233" s="123"/>
      <c r="BO233" s="123"/>
      <c r="BP233" s="123"/>
      <c r="BQ233" s="4" t="s">
        <v>8</v>
      </c>
      <c r="BR233" s="123"/>
      <c r="BS233" s="123"/>
      <c r="BT233"/>
      <c r="BU233"/>
      <c r="BV233" s="266" t="s">
        <v>1375</v>
      </c>
      <c r="BW233" s="85" t="s">
        <v>1404</v>
      </c>
      <c r="BX233" s="372"/>
      <c r="BY233" s="372"/>
      <c r="BZ233" s="129" t="s">
        <v>233</v>
      </c>
      <c r="CA233" t="s">
        <v>16338</v>
      </c>
      <c r="CB233">
        <v>12000</v>
      </c>
      <c r="CC233" s="123"/>
      <c r="CD233" s="123" t="s">
        <v>1473</v>
      </c>
      <c r="CE233" s="123" t="s">
        <v>1444</v>
      </c>
      <c r="CF233" s="123"/>
      <c r="CG233" s="123"/>
      <c r="CH233" s="123"/>
      <c r="CI233" s="123"/>
      <c r="CJ233" s="85" t="s">
        <v>26</v>
      </c>
      <c r="CK233" s="85" t="s">
        <v>25</v>
      </c>
      <c r="CL233" s="85">
        <v>202105021800</v>
      </c>
      <c r="CM233" s="85">
        <v>202105042121</v>
      </c>
      <c r="CN233" s="96" t="s">
        <v>16284</v>
      </c>
      <c r="CO233" s="155"/>
      <c r="CP233" s="155"/>
      <c r="CQ233" s="285"/>
      <c r="CR233" s="155"/>
      <c r="CS233" s="378"/>
      <c r="CT233" s="155"/>
      <c r="CU233" s="155"/>
      <c r="CV233" s="155"/>
      <c r="CW233" s="155"/>
      <c r="CX233" s="155"/>
      <c r="CY233" s="155"/>
      <c r="CZ233" s="155"/>
      <c r="DA233" s="155"/>
      <c r="DB233" s="155"/>
      <c r="DC233" s="155"/>
      <c r="DD233" s="155"/>
      <c r="DE233" s="155"/>
      <c r="DF233" s="155"/>
      <c r="DG233" s="155"/>
      <c r="DH233" s="284" t="s">
        <v>1375</v>
      </c>
      <c r="DI233" s="4" t="s">
        <v>128</v>
      </c>
      <c r="DJ233" s="4" t="s">
        <v>3159</v>
      </c>
      <c r="DK233" s="4" t="s">
        <v>16333</v>
      </c>
      <c r="DL233" s="127" t="s">
        <v>16279</v>
      </c>
      <c r="DM233" s="4"/>
      <c r="DN233" s="4">
        <v>7413863960</v>
      </c>
      <c r="DO233" s="340"/>
      <c r="DP233" s="340"/>
      <c r="DQ233" s="4" t="s">
        <v>16334</v>
      </c>
      <c r="DR233" s="340"/>
      <c r="DS233" s="340"/>
      <c r="DT233" s="340"/>
      <c r="DU233" s="340"/>
      <c r="DV233" s="4">
        <v>152901105</v>
      </c>
      <c r="DW233" s="4" t="s">
        <v>16335</v>
      </c>
      <c r="DX233" s="4">
        <v>2641</v>
      </c>
      <c r="DY233" s="4">
        <v>1</v>
      </c>
      <c r="DZ233" s="348"/>
      <c r="EA233" s="4" t="s">
        <v>25</v>
      </c>
      <c r="EB233" s="4">
        <v>5</v>
      </c>
      <c r="EC233" s="4" t="s">
        <v>1887</v>
      </c>
      <c r="ED233" s="340"/>
      <c r="EE233" s="340"/>
      <c r="EF233" s="340"/>
      <c r="EG233" s="348"/>
      <c r="EH233" s="348"/>
      <c r="EI233" s="4"/>
      <c r="EJ233" s="4" t="s">
        <v>26</v>
      </c>
      <c r="EK233" s="4" t="s">
        <v>26</v>
      </c>
      <c r="EL233" s="4" t="s">
        <v>26</v>
      </c>
      <c r="EM233" s="4" t="s">
        <v>2142</v>
      </c>
      <c r="EN233" s="4"/>
      <c r="EO233" s="4" t="s">
        <v>1862</v>
      </c>
      <c r="EP233" s="340"/>
      <c r="EQ233" s="4" t="s">
        <v>2113</v>
      </c>
      <c r="ER233" s="4"/>
      <c r="ES233" s="4" t="s">
        <v>1956</v>
      </c>
      <c r="ET233" s="340"/>
      <c r="EU233" s="4" t="s">
        <v>115</v>
      </c>
      <c r="EV233" s="340"/>
      <c r="EW233" s="4" t="s">
        <v>1807</v>
      </c>
      <c r="EX233" s="340"/>
      <c r="EY233" s="4" t="s">
        <v>8</v>
      </c>
      <c r="EZ233" s="4"/>
      <c r="FA233" s="4" t="s">
        <v>25</v>
      </c>
      <c r="FB233" s="340"/>
      <c r="FC233" s="4" t="s">
        <v>1816</v>
      </c>
      <c r="FD233" s="340"/>
      <c r="FE233" s="4"/>
      <c r="FF233" s="4"/>
      <c r="FG233" s="4"/>
      <c r="FH233" s="4" t="s">
        <v>1375</v>
      </c>
      <c r="FI233" s="4"/>
      <c r="FJ233" s="4"/>
      <c r="FK233" s="4"/>
      <c r="FL233"/>
      <c r="FM233" s="4"/>
      <c r="FN233" s="4"/>
      <c r="FO233" s="4"/>
      <c r="FP233" s="4"/>
      <c r="FQ233" s="4"/>
      <c r="FR233" s="4"/>
      <c r="FS233" s="4"/>
      <c r="FT233" s="4"/>
      <c r="FU233" s="4"/>
      <c r="FV233"/>
      <c r="FW233" s="4"/>
      <c r="FX233" s="4"/>
      <c r="FY233" s="4"/>
      <c r="FZ233" s="4"/>
      <c r="GA233" s="4"/>
      <c r="GB233" s="4"/>
      <c r="GC233" s="340"/>
      <c r="GD233" s="340"/>
      <c r="GE233" s="340"/>
      <c r="GF233" s="348"/>
      <c r="GG233" s="348"/>
      <c r="GH233" s="3"/>
      <c r="GI233" s="4"/>
      <c r="GJ233" s="4"/>
      <c r="GK233" s="4"/>
      <c r="GL233" s="4"/>
      <c r="GM233" s="4"/>
      <c r="GN233" s="4"/>
      <c r="GO233" s="340"/>
      <c r="GP233" s="4"/>
      <c r="GQ233" s="340"/>
      <c r="GR233" s="4"/>
      <c r="GS233" s="340"/>
      <c r="GT233" s="4"/>
      <c r="GU233" s="4"/>
      <c r="GV233" s="4"/>
      <c r="GW233" s="4"/>
      <c r="GX233" s="4"/>
      <c r="GY233"/>
      <c r="GZ233"/>
      <c r="HA233" s="4"/>
      <c r="HB233" s="4"/>
      <c r="HC233" s="4"/>
    </row>
    <row r="234" spans="1:211" s="269" customFormat="1" x14ac:dyDescent="0.35">
      <c r="A234" s="137">
        <v>466</v>
      </c>
      <c r="B234" s="339"/>
      <c r="C234" s="84" t="s">
        <v>1412</v>
      </c>
      <c r="D234" s="124">
        <v>44322</v>
      </c>
      <c r="E234" s="124">
        <v>44322</v>
      </c>
      <c r="F234" s="339"/>
      <c r="G234" s="125" t="s">
        <v>16278</v>
      </c>
      <c r="H234" s="266" t="s">
        <v>1375</v>
      </c>
      <c r="I234" s="123" t="s">
        <v>25</v>
      </c>
      <c r="J234" s="339"/>
      <c r="K234" s="355"/>
      <c r="L234" s="267">
        <v>44322</v>
      </c>
      <c r="M234" s="354"/>
      <c r="N234" s="267" t="s">
        <v>19660</v>
      </c>
      <c r="O234" s="354"/>
      <c r="P234" s="354"/>
      <c r="Q234" s="267"/>
      <c r="R234" s="267"/>
      <c r="S234" s="267"/>
      <c r="T234" s="123"/>
      <c r="U234" s="124"/>
      <c r="V234" s="124"/>
      <c r="W234" s="123"/>
      <c r="X234" s="339"/>
      <c r="Y234" s="339"/>
      <c r="Z234" s="123"/>
      <c r="AA234" s="123" t="s">
        <v>25</v>
      </c>
      <c r="AB234" s="124">
        <v>44322</v>
      </c>
      <c r="AC234" s="124"/>
      <c r="AD234" s="339"/>
      <c r="AE234" s="339"/>
      <c r="AF234" s="355"/>
      <c r="AG234" s="355"/>
      <c r="AH234" s="266" t="s">
        <v>1375</v>
      </c>
      <c r="AI234" s="124">
        <v>44318</v>
      </c>
      <c r="AJ234" s="252" t="s">
        <v>16280</v>
      </c>
      <c r="AK234" s="124">
        <v>44318</v>
      </c>
      <c r="AL234" s="252">
        <v>0.52500000000000002</v>
      </c>
      <c r="AM234" s="85" t="s">
        <v>28</v>
      </c>
      <c r="AN234" s="85" t="s">
        <v>26</v>
      </c>
      <c r="AO234" s="85" t="s">
        <v>26</v>
      </c>
      <c r="AP234" s="85" t="s">
        <v>16281</v>
      </c>
      <c r="AQ234" s="85" t="s">
        <v>16282</v>
      </c>
      <c r="AR234" s="85"/>
      <c r="AS234" s="335" t="s">
        <v>16283</v>
      </c>
      <c r="AT234" s="335"/>
      <c r="AU234" s="85"/>
      <c r="AV234" s="85"/>
      <c r="AW234" s="85" t="s">
        <v>16725</v>
      </c>
      <c r="AX234" s="266" t="s">
        <v>1375</v>
      </c>
      <c r="AY234" s="85" t="s">
        <v>25</v>
      </c>
      <c r="AZ234" s="85" t="s">
        <v>25</v>
      </c>
      <c r="BA234" s="85" t="s">
        <v>25</v>
      </c>
      <c r="BB234" s="85" t="s">
        <v>25</v>
      </c>
      <c r="BC234" s="355"/>
      <c r="BD234" s="85" t="s">
        <v>27</v>
      </c>
      <c r="BE234" s="85" t="s">
        <v>13</v>
      </c>
      <c r="BF234" s="85" t="s">
        <v>34</v>
      </c>
      <c r="BG234" s="85" t="s">
        <v>34</v>
      </c>
      <c r="BH234" s="304" t="s">
        <v>18049</v>
      </c>
      <c r="BI234" s="355"/>
      <c r="BJ234" s="123"/>
      <c r="BK234" s="123"/>
      <c r="BL234" s="123"/>
      <c r="BM234" s="123" t="s">
        <v>103</v>
      </c>
      <c r="BN234" s="123" t="s">
        <v>1380</v>
      </c>
      <c r="BO234" s="123" t="s">
        <v>1389</v>
      </c>
      <c r="BP234" s="123" t="s">
        <v>25</v>
      </c>
      <c r="BQ234" s="4" t="s">
        <v>8</v>
      </c>
      <c r="BR234" s="123" t="s">
        <v>1614</v>
      </c>
      <c r="BS234" s="123" t="s">
        <v>1563</v>
      </c>
      <c r="BT234" t="s">
        <v>7</v>
      </c>
      <c r="BU234" t="s">
        <v>16726</v>
      </c>
      <c r="BV234" s="266" t="s">
        <v>1375</v>
      </c>
      <c r="BW234" s="85" t="s">
        <v>43</v>
      </c>
      <c r="BX234" s="372"/>
      <c r="BY234" s="372"/>
      <c r="BZ234" s="129" t="s">
        <v>262</v>
      </c>
      <c r="CA234" t="s">
        <v>6494</v>
      </c>
      <c r="CB234">
        <v>17000</v>
      </c>
      <c r="CC234" s="123"/>
      <c r="CD234" s="123" t="s">
        <v>1368</v>
      </c>
      <c r="CE234" s="123" t="s">
        <v>17</v>
      </c>
      <c r="CF234" s="123"/>
      <c r="CG234" s="123"/>
      <c r="CH234" s="123">
        <v>320</v>
      </c>
      <c r="CI234" s="123"/>
      <c r="CJ234" s="85" t="s">
        <v>26</v>
      </c>
      <c r="CK234" s="85" t="s">
        <v>26</v>
      </c>
      <c r="CL234" s="85"/>
      <c r="CM234" s="85"/>
      <c r="CN234" s="96" t="s">
        <v>16284</v>
      </c>
      <c r="CO234" s="155"/>
      <c r="CP234" s="155"/>
      <c r="CQ234" s="285"/>
      <c r="CR234" s="155"/>
      <c r="CS234" s="378"/>
      <c r="CT234" s="155"/>
      <c r="CU234" s="155"/>
      <c r="CV234" s="155"/>
      <c r="CW234" s="155"/>
      <c r="CX234" s="155"/>
      <c r="CY234" s="155"/>
      <c r="CZ234" s="155"/>
      <c r="DA234" s="155"/>
      <c r="DB234" s="155"/>
      <c r="DC234" s="155"/>
      <c r="DD234" s="155"/>
      <c r="DE234" s="155"/>
      <c r="DF234" s="155"/>
      <c r="DG234" s="155"/>
      <c r="DH234" s="284" t="s">
        <v>1375</v>
      </c>
      <c r="DI234" s="4" t="s">
        <v>123</v>
      </c>
      <c r="DJ234" s="4" t="s">
        <v>12836</v>
      </c>
      <c r="DK234" s="4" t="s">
        <v>16280</v>
      </c>
      <c r="DL234" s="127" t="s">
        <v>16279</v>
      </c>
      <c r="DM234" s="4" t="s">
        <v>16281</v>
      </c>
      <c r="DN234" s="4" t="s">
        <v>16283</v>
      </c>
      <c r="DO234" s="340"/>
      <c r="DP234" s="340"/>
      <c r="DQ234" s="4" t="s">
        <v>12837</v>
      </c>
      <c r="DR234" s="340"/>
      <c r="DS234" s="340"/>
      <c r="DT234" s="340"/>
      <c r="DU234" s="340"/>
      <c r="DV234" s="4">
        <v>163781705</v>
      </c>
      <c r="DW234" s="4" t="s">
        <v>16285</v>
      </c>
      <c r="DX234" s="4">
        <v>9190</v>
      </c>
      <c r="DY234" s="4">
        <v>1</v>
      </c>
      <c r="DZ234" s="348"/>
      <c r="EA234" s="4" t="s">
        <v>25</v>
      </c>
      <c r="EB234" s="4"/>
      <c r="EC234" s="4"/>
      <c r="ED234" s="340"/>
      <c r="EE234" s="340"/>
      <c r="EF234" s="340"/>
      <c r="EG234" s="348"/>
      <c r="EH234" s="348"/>
      <c r="EI234" s="4"/>
      <c r="EJ234" s="4" t="s">
        <v>26</v>
      </c>
      <c r="EK234" s="4" t="s">
        <v>25</v>
      </c>
      <c r="EL234" s="4"/>
      <c r="EM234" s="4" t="s">
        <v>1759</v>
      </c>
      <c r="EN234" s="4"/>
      <c r="EO234" s="4" t="s">
        <v>2782</v>
      </c>
      <c r="EP234" s="340"/>
      <c r="EQ234" s="4" t="s">
        <v>1863</v>
      </c>
      <c r="ER234" s="4"/>
      <c r="ES234" s="4" t="s">
        <v>1521</v>
      </c>
      <c r="ET234" s="340"/>
      <c r="EU234" s="4" t="s">
        <v>115</v>
      </c>
      <c r="EV234" s="340"/>
      <c r="EW234" s="4" t="s">
        <v>1368</v>
      </c>
      <c r="EX234" s="340"/>
      <c r="EY234" s="4" t="s">
        <v>8</v>
      </c>
      <c r="EZ234" s="4"/>
      <c r="FA234" s="4" t="s">
        <v>26</v>
      </c>
      <c r="FB234" s="340"/>
      <c r="FC234" s="4"/>
      <c r="FD234" s="340"/>
      <c r="FE234" s="4" t="s">
        <v>3808</v>
      </c>
      <c r="FF234" s="4" t="s">
        <v>1865</v>
      </c>
      <c r="FG234" s="4" t="s">
        <v>26</v>
      </c>
      <c r="FH234" s="4" t="s">
        <v>1375</v>
      </c>
      <c r="FI234" s="4" t="s">
        <v>1839</v>
      </c>
      <c r="FJ234" s="4" t="s">
        <v>2650</v>
      </c>
      <c r="FK234" s="4" t="s">
        <v>72</v>
      </c>
      <c r="FL234" t="s">
        <v>13433</v>
      </c>
      <c r="FM234" s="4" t="s">
        <v>16282</v>
      </c>
      <c r="FN234" s="4" t="s">
        <v>1839</v>
      </c>
      <c r="FO234" s="4" t="s">
        <v>1890</v>
      </c>
      <c r="FP234" s="4" t="s">
        <v>16286</v>
      </c>
      <c r="FQ234" s="4" t="s">
        <v>16287</v>
      </c>
      <c r="FR234" s="4" t="s">
        <v>1869</v>
      </c>
      <c r="FS234" s="4" t="s">
        <v>2456</v>
      </c>
      <c r="FT234" s="4" t="s">
        <v>1845</v>
      </c>
      <c r="FU234" s="4" t="s">
        <v>9</v>
      </c>
      <c r="FV234" t="s">
        <v>16288</v>
      </c>
      <c r="FW234" s="4" t="s">
        <v>1846</v>
      </c>
      <c r="FX234" s="4" t="s">
        <v>1424</v>
      </c>
      <c r="FY234" s="4" t="s">
        <v>16281</v>
      </c>
      <c r="FZ234" s="4" t="s">
        <v>2383</v>
      </c>
      <c r="GA234" s="4" t="s">
        <v>16289</v>
      </c>
      <c r="GB234" s="4" t="s">
        <v>1375</v>
      </c>
      <c r="GC234" s="340"/>
      <c r="GD234" s="340"/>
      <c r="GE234" s="340"/>
      <c r="GF234" s="348"/>
      <c r="GG234" s="348"/>
      <c r="GH234" s="3" t="s">
        <v>1375</v>
      </c>
      <c r="GI234" s="4" t="s">
        <v>9</v>
      </c>
      <c r="GJ234" s="4" t="s">
        <v>3814</v>
      </c>
      <c r="GK234" s="4" t="s">
        <v>1375</v>
      </c>
      <c r="GL234" s="4" t="s">
        <v>9</v>
      </c>
      <c r="GM234" s="4" t="s">
        <v>1848</v>
      </c>
      <c r="GN234" s="4" t="s">
        <v>13266</v>
      </c>
      <c r="GO234" s="340"/>
      <c r="GP234" s="4" t="s">
        <v>1850</v>
      </c>
      <c r="GQ234" s="340"/>
      <c r="GR234" s="4" t="s">
        <v>16339</v>
      </c>
      <c r="GS234" s="340"/>
      <c r="GT234" s="4" t="s">
        <v>16340</v>
      </c>
      <c r="GU234" s="4" t="s">
        <v>16341</v>
      </c>
      <c r="GV234" s="4" t="s">
        <v>9</v>
      </c>
      <c r="GW234" s="4" t="s">
        <v>16342</v>
      </c>
      <c r="GX234" s="4" t="s">
        <v>16282</v>
      </c>
      <c r="GY234" t="s">
        <v>16288</v>
      </c>
      <c r="GZ234" t="s">
        <v>1488</v>
      </c>
      <c r="HA234" s="4" t="s">
        <v>16339</v>
      </c>
      <c r="HB234" s="4"/>
      <c r="HC234" s="4" t="s">
        <v>16343</v>
      </c>
    </row>
    <row r="235" spans="1:211" s="269" customFormat="1" x14ac:dyDescent="0.35">
      <c r="A235" s="137">
        <v>465</v>
      </c>
      <c r="B235" s="339"/>
      <c r="C235" s="84" t="s">
        <v>1412</v>
      </c>
      <c r="D235" s="124">
        <v>44318</v>
      </c>
      <c r="E235" s="124">
        <v>44318</v>
      </c>
      <c r="F235" s="339"/>
      <c r="G235" s="125" t="s">
        <v>16290</v>
      </c>
      <c r="H235" s="266" t="s">
        <v>1375</v>
      </c>
      <c r="I235" s="123"/>
      <c r="J235" s="339"/>
      <c r="K235" s="355"/>
      <c r="L235" s="267"/>
      <c r="M235" s="354"/>
      <c r="N235" s="267" t="s">
        <v>19657</v>
      </c>
      <c r="O235" s="354"/>
      <c r="P235" s="354"/>
      <c r="Q235" s="267"/>
      <c r="R235" s="267"/>
      <c r="S235" s="267"/>
      <c r="T235" s="123"/>
      <c r="U235" s="124"/>
      <c r="V235" s="124"/>
      <c r="W235" s="123"/>
      <c r="X235" s="339"/>
      <c r="Y235" s="339"/>
      <c r="Z235" s="123"/>
      <c r="AA235" s="123"/>
      <c r="AB235" s="124"/>
      <c r="AC235" s="124"/>
      <c r="AD235" s="339"/>
      <c r="AE235" s="339"/>
      <c r="AF235" s="355"/>
      <c r="AG235" s="355"/>
      <c r="AH235" s="266" t="s">
        <v>1375</v>
      </c>
      <c r="AI235" s="124">
        <v>44318</v>
      </c>
      <c r="AJ235" s="252" t="s">
        <v>16291</v>
      </c>
      <c r="AK235" s="124"/>
      <c r="AL235" s="252"/>
      <c r="AM235" s="85" t="s">
        <v>28</v>
      </c>
      <c r="AN235" s="85" t="s">
        <v>26</v>
      </c>
      <c r="AO235" s="85" t="s">
        <v>26</v>
      </c>
      <c r="AP235" s="85"/>
      <c r="AQ235" s="85"/>
      <c r="AR235" s="85"/>
      <c r="AS235" s="335">
        <v>4318048035</v>
      </c>
      <c r="AT235" s="335"/>
      <c r="AU235" s="85"/>
      <c r="AV235" s="85"/>
      <c r="AW235" s="85"/>
      <c r="AX235" s="266" t="s">
        <v>1375</v>
      </c>
      <c r="AY235" s="85" t="s">
        <v>26</v>
      </c>
      <c r="AZ235" s="85" t="s">
        <v>26</v>
      </c>
      <c r="BA235" s="85" t="s">
        <v>26</v>
      </c>
      <c r="BB235" s="85" t="s">
        <v>26</v>
      </c>
      <c r="BC235" s="355"/>
      <c r="BD235" s="85" t="s">
        <v>33</v>
      </c>
      <c r="BE235" s="85" t="s">
        <v>13</v>
      </c>
      <c r="BF235" s="85"/>
      <c r="BG235" s="85"/>
      <c r="BH235" s="304" t="s">
        <v>18047</v>
      </c>
      <c r="BI235" s="355"/>
      <c r="BJ235" s="123"/>
      <c r="BK235" s="123"/>
      <c r="BL235" s="123"/>
      <c r="BM235" s="123" t="s">
        <v>106</v>
      </c>
      <c r="BN235" s="123"/>
      <c r="BO235" s="123"/>
      <c r="BP235" s="123"/>
      <c r="BQ235" s="4" t="s">
        <v>8</v>
      </c>
      <c r="BR235" s="123"/>
      <c r="BS235" s="123"/>
      <c r="BT235"/>
      <c r="BU235"/>
      <c r="BV235" s="266" t="s">
        <v>1375</v>
      </c>
      <c r="BW235" s="85" t="s">
        <v>1404</v>
      </c>
      <c r="BX235" s="372"/>
      <c r="BY235" s="372"/>
      <c r="BZ235" s="129" t="s">
        <v>80</v>
      </c>
      <c r="CA235" t="s">
        <v>2177</v>
      </c>
      <c r="CB235">
        <v>21000</v>
      </c>
      <c r="CC235" s="123"/>
      <c r="CD235" s="123" t="s">
        <v>1463</v>
      </c>
      <c r="CE235" s="123" t="s">
        <v>17</v>
      </c>
      <c r="CF235" s="123"/>
      <c r="CG235" s="123"/>
      <c r="CH235" s="123"/>
      <c r="CI235" s="123"/>
      <c r="CJ235" s="85" t="s">
        <v>26</v>
      </c>
      <c r="CK235" s="85" t="s">
        <v>25</v>
      </c>
      <c r="CL235" s="85">
        <v>202105021800</v>
      </c>
      <c r="CM235" s="85">
        <v>202105042121</v>
      </c>
      <c r="CN235" s="96" t="s">
        <v>16284</v>
      </c>
      <c r="CO235" s="155"/>
      <c r="CP235" s="155"/>
      <c r="CQ235" s="285"/>
      <c r="CR235" s="155"/>
      <c r="CS235" s="378"/>
      <c r="CT235" s="155"/>
      <c r="CU235" s="155"/>
      <c r="CV235" s="155"/>
      <c r="CW235" s="155"/>
      <c r="CX235" s="155"/>
      <c r="CY235" s="155"/>
      <c r="CZ235" s="155"/>
      <c r="DA235" s="155"/>
      <c r="DB235" s="155"/>
      <c r="DC235" s="155"/>
      <c r="DD235" s="155"/>
      <c r="DE235" s="155"/>
      <c r="DF235" s="155"/>
      <c r="DG235" s="155"/>
      <c r="DH235" s="284" t="s">
        <v>1375</v>
      </c>
      <c r="DI235" s="4" t="s">
        <v>122</v>
      </c>
      <c r="DJ235" s="4" t="s">
        <v>2178</v>
      </c>
      <c r="DK235" s="4" t="s">
        <v>16291</v>
      </c>
      <c r="DL235" s="127" t="s">
        <v>16279</v>
      </c>
      <c r="DM235" s="4"/>
      <c r="DN235" s="4">
        <v>4318048035</v>
      </c>
      <c r="DO235" s="340"/>
      <c r="DP235" s="340"/>
      <c r="DQ235" s="4" t="s">
        <v>2152</v>
      </c>
      <c r="DR235" s="340"/>
      <c r="DS235" s="340"/>
      <c r="DT235" s="340"/>
      <c r="DU235" s="340"/>
      <c r="DV235" s="4">
        <v>63642105</v>
      </c>
      <c r="DW235" s="4" t="s">
        <v>16292</v>
      </c>
      <c r="DX235" s="4">
        <v>1320</v>
      </c>
      <c r="DY235" s="4">
        <v>1</v>
      </c>
      <c r="DZ235" s="348"/>
      <c r="EA235" s="4" t="s">
        <v>25</v>
      </c>
      <c r="EB235" s="4"/>
      <c r="EC235" s="4"/>
      <c r="ED235" s="340"/>
      <c r="EE235" s="340"/>
      <c r="EF235" s="340"/>
      <c r="EG235" s="348"/>
      <c r="EH235" s="348"/>
      <c r="EI235" s="4"/>
      <c r="EJ235" s="4" t="s">
        <v>25</v>
      </c>
      <c r="EK235" s="4" t="s">
        <v>25</v>
      </c>
      <c r="EL235" s="4" t="s">
        <v>26</v>
      </c>
      <c r="EM235" s="4" t="s">
        <v>2142</v>
      </c>
      <c r="EN235" s="4"/>
      <c r="EO235" s="4" t="s">
        <v>1862</v>
      </c>
      <c r="EP235" s="340"/>
      <c r="EQ235" s="4" t="s">
        <v>1863</v>
      </c>
      <c r="ER235" s="4"/>
      <c r="ES235" s="4" t="s">
        <v>4</v>
      </c>
      <c r="ET235" s="340"/>
      <c r="EU235" s="4" t="s">
        <v>116</v>
      </c>
      <c r="EV235" s="340"/>
      <c r="EW235" s="4" t="s">
        <v>1370</v>
      </c>
      <c r="EX235" s="340"/>
      <c r="EY235" s="4" t="s">
        <v>8</v>
      </c>
      <c r="EZ235" s="4"/>
      <c r="FA235" s="4" t="s">
        <v>26</v>
      </c>
      <c r="FB235" s="340"/>
      <c r="FC235" s="4"/>
      <c r="FD235" s="340"/>
      <c r="FE235" s="4"/>
      <c r="FF235" s="4"/>
      <c r="FG235" s="4"/>
      <c r="FH235" s="4" t="s">
        <v>1375</v>
      </c>
      <c r="FI235" s="4"/>
      <c r="FJ235" s="4"/>
      <c r="FK235" s="4"/>
      <c r="FL235"/>
      <c r="FM235" s="4"/>
      <c r="FN235" s="4"/>
      <c r="FO235" s="4"/>
      <c r="FP235" s="4"/>
      <c r="FQ235" s="4"/>
      <c r="FR235" s="4"/>
      <c r="FS235" s="4"/>
      <c r="FT235" s="4"/>
      <c r="FU235" s="4"/>
      <c r="FV235"/>
      <c r="FW235" s="4"/>
      <c r="FX235" s="4"/>
      <c r="FY235" s="4"/>
      <c r="FZ235" s="4"/>
      <c r="GA235" s="4"/>
      <c r="GB235" s="4"/>
      <c r="GC235" s="340"/>
      <c r="GD235" s="340"/>
      <c r="GE235" s="340"/>
      <c r="GF235" s="348"/>
      <c r="GG235" s="348"/>
      <c r="GH235" s="3"/>
      <c r="GI235" s="4"/>
      <c r="GJ235" s="4"/>
      <c r="GK235" s="4"/>
      <c r="GL235" s="4"/>
      <c r="GM235" s="4"/>
      <c r="GN235" s="4"/>
      <c r="GO235" s="340"/>
      <c r="GP235" s="4"/>
      <c r="GQ235" s="340"/>
      <c r="GR235" s="4"/>
      <c r="GS235" s="340"/>
      <c r="GT235" s="4"/>
      <c r="GU235" s="4"/>
      <c r="GV235" s="4"/>
      <c r="GW235" s="4"/>
      <c r="GX235" s="4"/>
      <c r="GY235"/>
      <c r="GZ235"/>
      <c r="HA235" s="4"/>
      <c r="HB235" s="4"/>
      <c r="HC235" s="4"/>
    </row>
    <row r="236" spans="1:211" s="269" customFormat="1" x14ac:dyDescent="0.35">
      <c r="A236" s="137">
        <v>464</v>
      </c>
      <c r="B236" s="339"/>
      <c r="C236" s="84" t="s">
        <v>1412</v>
      </c>
      <c r="D236" s="124">
        <v>44318</v>
      </c>
      <c r="E236" s="124">
        <v>44318</v>
      </c>
      <c r="F236" s="339"/>
      <c r="G236" s="125" t="s">
        <v>16293</v>
      </c>
      <c r="H236" s="266" t="s">
        <v>1375</v>
      </c>
      <c r="I236" s="123"/>
      <c r="J236" s="339"/>
      <c r="K236" s="355"/>
      <c r="L236" s="267"/>
      <c r="M236" s="354"/>
      <c r="N236" s="267" t="s">
        <v>19657</v>
      </c>
      <c r="O236" s="354"/>
      <c r="P236" s="354"/>
      <c r="Q236" s="267"/>
      <c r="R236" s="267"/>
      <c r="S236" s="267"/>
      <c r="T236" s="123"/>
      <c r="U236" s="124"/>
      <c r="V236" s="124"/>
      <c r="W236" s="123"/>
      <c r="X236" s="339"/>
      <c r="Y236" s="339"/>
      <c r="Z236" s="123"/>
      <c r="AA236" s="123"/>
      <c r="AB236" s="124"/>
      <c r="AC236" s="124"/>
      <c r="AD236" s="339"/>
      <c r="AE236" s="339"/>
      <c r="AF236" s="355"/>
      <c r="AG236" s="355"/>
      <c r="AH236" s="266" t="s">
        <v>1375</v>
      </c>
      <c r="AI236" s="124">
        <v>44318</v>
      </c>
      <c r="AJ236" s="252" t="s">
        <v>16294</v>
      </c>
      <c r="AK236" s="124"/>
      <c r="AL236" s="252"/>
      <c r="AM236" s="85" t="s">
        <v>28</v>
      </c>
      <c r="AN236" s="85" t="s">
        <v>26</v>
      </c>
      <c r="AO236" s="85" t="s">
        <v>26</v>
      </c>
      <c r="AP236" s="85"/>
      <c r="AQ236" s="85"/>
      <c r="AR236" s="85"/>
      <c r="AS236" s="335">
        <v>1809502284</v>
      </c>
      <c r="AT236" s="335"/>
      <c r="AU236" s="85"/>
      <c r="AV236" s="85"/>
      <c r="AW236" s="85"/>
      <c r="AX236" s="266" t="s">
        <v>1375</v>
      </c>
      <c r="AY236" s="85" t="s">
        <v>26</v>
      </c>
      <c r="AZ236" s="85" t="s">
        <v>26</v>
      </c>
      <c r="BA236" s="85" t="s">
        <v>26</v>
      </c>
      <c r="BB236" s="85" t="s">
        <v>26</v>
      </c>
      <c r="BC236" s="355"/>
      <c r="BD236" s="85" t="s">
        <v>33</v>
      </c>
      <c r="BE236" s="85" t="s">
        <v>16</v>
      </c>
      <c r="BF236" s="85"/>
      <c r="BG236" s="85"/>
      <c r="BH236" s="304" t="s">
        <v>18047</v>
      </c>
      <c r="BI236" s="355"/>
      <c r="BJ236" s="123"/>
      <c r="BK236" s="123"/>
      <c r="BL236" s="123"/>
      <c r="BM236" s="123" t="s">
        <v>106</v>
      </c>
      <c r="BN236" s="123"/>
      <c r="BO236" s="123"/>
      <c r="BP236" s="123"/>
      <c r="BQ236" s="4" t="s">
        <v>1372</v>
      </c>
      <c r="BR236" s="123"/>
      <c r="BS236" s="123"/>
      <c r="BT236"/>
      <c r="BU236"/>
      <c r="BV236" s="266" t="s">
        <v>1375</v>
      </c>
      <c r="BW236" s="85" t="s">
        <v>1404</v>
      </c>
      <c r="BX236" s="372"/>
      <c r="BY236" s="372"/>
      <c r="BZ236" s="129" t="s">
        <v>156</v>
      </c>
      <c r="CA236" t="s">
        <v>16337</v>
      </c>
      <c r="CB236">
        <v>21000</v>
      </c>
      <c r="CC236" s="123"/>
      <c r="CD236" s="123" t="s">
        <v>13502</v>
      </c>
      <c r="CE236" s="123" t="s">
        <v>17</v>
      </c>
      <c r="CF236" s="123"/>
      <c r="CG236" s="123"/>
      <c r="CH236" s="123"/>
      <c r="CI236" s="123"/>
      <c r="CJ236" s="85" t="s">
        <v>26</v>
      </c>
      <c r="CK236" s="85" t="s">
        <v>26</v>
      </c>
      <c r="CL236" s="85"/>
      <c r="CM236" s="85"/>
      <c r="CN236" s="96" t="s">
        <v>16284</v>
      </c>
      <c r="CO236" s="155"/>
      <c r="CP236" s="155"/>
      <c r="CQ236" s="285"/>
      <c r="CR236" s="155"/>
      <c r="CS236" s="378"/>
      <c r="CT236" s="155"/>
      <c r="CU236" s="155"/>
      <c r="CV236" s="155"/>
      <c r="CW236" s="155"/>
      <c r="CX236" s="155"/>
      <c r="CY236" s="155"/>
      <c r="CZ236" s="155"/>
      <c r="DA236" s="155"/>
      <c r="DB236" s="155"/>
      <c r="DC236" s="155"/>
      <c r="DD236" s="155"/>
      <c r="DE236" s="155"/>
      <c r="DF236" s="155"/>
      <c r="DG236" s="155"/>
      <c r="DH236" s="284" t="s">
        <v>1375</v>
      </c>
      <c r="DI236" s="4" t="s">
        <v>125</v>
      </c>
      <c r="DJ236" s="4" t="s">
        <v>16295</v>
      </c>
      <c r="DK236" s="4" t="s">
        <v>16294</v>
      </c>
      <c r="DL236" s="127" t="s">
        <v>16279</v>
      </c>
      <c r="DM236" s="4"/>
      <c r="DN236" s="4">
        <v>1809502284</v>
      </c>
      <c r="DO236" s="340"/>
      <c r="DP236" s="340"/>
      <c r="DQ236" s="4" t="s">
        <v>14903</v>
      </c>
      <c r="DR236" s="340"/>
      <c r="DS236" s="340"/>
      <c r="DT236" s="340"/>
      <c r="DU236" s="340"/>
      <c r="DV236" s="4">
        <v>12022212</v>
      </c>
      <c r="DW236" s="4" t="s">
        <v>16296</v>
      </c>
      <c r="DX236" s="4">
        <v>1120</v>
      </c>
      <c r="DY236" s="4"/>
      <c r="DZ236" s="348"/>
      <c r="EA236" s="4" t="s">
        <v>25</v>
      </c>
      <c r="EB236" s="4"/>
      <c r="EC236" s="4"/>
      <c r="ED236" s="340"/>
      <c r="EE236" s="340"/>
      <c r="EF236" s="340"/>
      <c r="EG236" s="348"/>
      <c r="EH236" s="348"/>
      <c r="EI236" s="4"/>
      <c r="EJ236" s="4" t="s">
        <v>26</v>
      </c>
      <c r="EK236" s="4" t="s">
        <v>25</v>
      </c>
      <c r="EL236" s="4" t="s">
        <v>25</v>
      </c>
      <c r="EM236" s="4" t="s">
        <v>1759</v>
      </c>
      <c r="EN236" s="4" t="s">
        <v>16297</v>
      </c>
      <c r="EO236" s="4" t="s">
        <v>1760</v>
      </c>
      <c r="EP236" s="340"/>
      <c r="EQ236" s="4" t="s">
        <v>1761</v>
      </c>
      <c r="ER236" s="4"/>
      <c r="ES236" s="4" t="s">
        <v>6</v>
      </c>
      <c r="ET236" s="340"/>
      <c r="EU236" s="4" t="s">
        <v>112</v>
      </c>
      <c r="EV236" s="340"/>
      <c r="EW236" s="4" t="s">
        <v>13502</v>
      </c>
      <c r="EX236" s="340"/>
      <c r="EY236" s="4" t="s">
        <v>1372</v>
      </c>
      <c r="EZ236" s="4"/>
      <c r="FA236" s="4" t="s">
        <v>26</v>
      </c>
      <c r="FB236" s="340"/>
      <c r="FC236" s="4"/>
      <c r="FD236" s="340"/>
      <c r="FE236" s="4"/>
      <c r="FF236" s="4"/>
      <c r="FG236" s="4"/>
      <c r="FH236" s="4" t="s">
        <v>1375</v>
      </c>
      <c r="FI236" s="4"/>
      <c r="FJ236" s="4"/>
      <c r="FK236" s="4"/>
      <c r="FL236"/>
      <c r="FM236" s="4"/>
      <c r="FN236" s="4"/>
      <c r="FO236" s="4"/>
      <c r="FP236" s="4"/>
      <c r="FQ236" s="4"/>
      <c r="FR236" s="4"/>
      <c r="FS236" s="4"/>
      <c r="FT236" s="4"/>
      <c r="FU236" s="4"/>
      <c r="FV236"/>
      <c r="FW236" s="4"/>
      <c r="FX236" s="4"/>
      <c r="FY236" s="4"/>
      <c r="FZ236" s="4"/>
      <c r="GA236" s="4"/>
      <c r="GB236" s="4"/>
      <c r="GC236" s="340"/>
      <c r="GD236" s="340"/>
      <c r="GE236" s="340"/>
      <c r="GF236" s="348"/>
      <c r="GG236" s="348"/>
      <c r="GH236" s="3"/>
      <c r="GI236" s="4"/>
      <c r="GJ236" s="4"/>
      <c r="GK236" s="4"/>
      <c r="GL236" s="4"/>
      <c r="GM236" s="4"/>
      <c r="GN236" s="4"/>
      <c r="GO236" s="340"/>
      <c r="GP236" s="4"/>
      <c r="GQ236" s="340"/>
      <c r="GR236" s="4"/>
      <c r="GS236" s="340"/>
      <c r="GT236" s="4"/>
      <c r="GU236" s="4"/>
      <c r="GV236" s="4"/>
      <c r="GW236" s="4"/>
      <c r="GX236" s="4"/>
      <c r="GY236"/>
      <c r="GZ236"/>
      <c r="HA236" s="4"/>
      <c r="HB236" s="4"/>
      <c r="HC236" s="4"/>
    </row>
    <row r="237" spans="1:211" s="269" customFormat="1" x14ac:dyDescent="0.35">
      <c r="A237" s="137">
        <v>463</v>
      </c>
      <c r="B237" s="339"/>
      <c r="C237" s="84" t="s">
        <v>1412</v>
      </c>
      <c r="D237" s="124">
        <v>44318</v>
      </c>
      <c r="E237" s="124">
        <v>44318</v>
      </c>
      <c r="F237" s="339"/>
      <c r="G237" s="125" t="s">
        <v>16298</v>
      </c>
      <c r="H237" s="266" t="s">
        <v>1375</v>
      </c>
      <c r="I237" s="123"/>
      <c r="J237" s="339"/>
      <c r="K237" s="355"/>
      <c r="L237" s="267"/>
      <c r="M237" s="354"/>
      <c r="N237" s="267" t="s">
        <v>19657</v>
      </c>
      <c r="O237" s="354"/>
      <c r="P237" s="354"/>
      <c r="Q237" s="267"/>
      <c r="R237" s="267"/>
      <c r="S237" s="267"/>
      <c r="T237" s="123"/>
      <c r="U237" s="124"/>
      <c r="V237" s="124"/>
      <c r="W237" s="123"/>
      <c r="X237" s="339"/>
      <c r="Y237" s="339"/>
      <c r="Z237" s="123"/>
      <c r="AA237" s="123"/>
      <c r="AB237" s="124"/>
      <c r="AC237" s="124"/>
      <c r="AD237" s="339"/>
      <c r="AE237" s="339"/>
      <c r="AF237" s="355"/>
      <c r="AG237" s="355"/>
      <c r="AH237" s="266" t="s">
        <v>1375</v>
      </c>
      <c r="AI237" s="124">
        <v>44317</v>
      </c>
      <c r="AJ237" s="252" t="s">
        <v>16300</v>
      </c>
      <c r="AK237" s="124"/>
      <c r="AL237" s="252"/>
      <c r="AM237" s="85" t="s">
        <v>28</v>
      </c>
      <c r="AN237" s="85" t="s">
        <v>26</v>
      </c>
      <c r="AO237" s="85" t="s">
        <v>26</v>
      </c>
      <c r="AP237" s="85"/>
      <c r="AQ237" s="85"/>
      <c r="AR237" s="85"/>
      <c r="AS237" s="335">
        <v>7686980807</v>
      </c>
      <c r="AT237" s="335"/>
      <c r="AU237" s="85"/>
      <c r="AV237" s="85"/>
      <c r="AW237" s="85"/>
      <c r="AX237" s="266" t="s">
        <v>1375</v>
      </c>
      <c r="AY237" s="85" t="s">
        <v>26</v>
      </c>
      <c r="AZ237" s="85" t="s">
        <v>26</v>
      </c>
      <c r="BA237" s="85" t="s">
        <v>26</v>
      </c>
      <c r="BB237" s="85" t="s">
        <v>26</v>
      </c>
      <c r="BC237" s="355"/>
      <c r="BD237" s="85" t="s">
        <v>33</v>
      </c>
      <c r="BE237" s="85" t="s">
        <v>16</v>
      </c>
      <c r="BF237" s="85"/>
      <c r="BG237" s="85"/>
      <c r="BH237" s="304" t="s">
        <v>18050</v>
      </c>
      <c r="BI237" s="355"/>
      <c r="BJ237" s="123"/>
      <c r="BK237" s="123"/>
      <c r="BL237" s="123"/>
      <c r="BM237" s="123" t="s">
        <v>106</v>
      </c>
      <c r="BN237" s="123"/>
      <c r="BO237" s="123"/>
      <c r="BP237" s="123"/>
      <c r="BQ237" s="4" t="s">
        <v>8</v>
      </c>
      <c r="BR237" s="123"/>
      <c r="BS237" s="123"/>
      <c r="BT237"/>
      <c r="BU237"/>
      <c r="BV237" s="266" t="s">
        <v>1375</v>
      </c>
      <c r="BW237" s="85" t="s">
        <v>1404</v>
      </c>
      <c r="BX237" s="372"/>
      <c r="BY237" s="372"/>
      <c r="BZ237" s="129" t="s">
        <v>75</v>
      </c>
      <c r="CA237" t="s">
        <v>16336</v>
      </c>
      <c r="CB237">
        <v>12000</v>
      </c>
      <c r="CC237" s="123"/>
      <c r="CD237" s="123" t="s">
        <v>16329</v>
      </c>
      <c r="CE237" s="123" t="s">
        <v>17</v>
      </c>
      <c r="CF237" s="123"/>
      <c r="CG237" s="123"/>
      <c r="CH237" s="123"/>
      <c r="CI237" s="123"/>
      <c r="CJ237" s="85" t="s">
        <v>26</v>
      </c>
      <c r="CK237" s="85" t="s">
        <v>26</v>
      </c>
      <c r="CL237" s="85"/>
      <c r="CM237" s="85"/>
      <c r="CN237" s="96" t="s">
        <v>16284</v>
      </c>
      <c r="CO237" s="155"/>
      <c r="CP237" s="155"/>
      <c r="CQ237" s="285"/>
      <c r="CR237" s="155"/>
      <c r="CS237" s="378"/>
      <c r="CT237" s="155"/>
      <c r="CU237" s="155"/>
      <c r="CV237" s="155"/>
      <c r="CW237" s="155"/>
      <c r="CX237" s="155"/>
      <c r="CY237" s="155"/>
      <c r="CZ237" s="155"/>
      <c r="DA237" s="155"/>
      <c r="DB237" s="155"/>
      <c r="DC237" s="155"/>
      <c r="DD237" s="155"/>
      <c r="DE237" s="155"/>
      <c r="DF237" s="155"/>
      <c r="DG237" s="155"/>
      <c r="DH237" s="284" t="s">
        <v>1375</v>
      </c>
      <c r="DI237" s="4" t="s">
        <v>123</v>
      </c>
      <c r="DJ237" s="4" t="s">
        <v>2102</v>
      </c>
      <c r="DK237" s="4" t="s">
        <v>16300</v>
      </c>
      <c r="DL237" s="127" t="s">
        <v>16299</v>
      </c>
      <c r="DM237" s="4"/>
      <c r="DN237" s="4">
        <v>7686980807</v>
      </c>
      <c r="DO237" s="340"/>
      <c r="DP237" s="340"/>
      <c r="DQ237" s="4" t="s">
        <v>16301</v>
      </c>
      <c r="DR237" s="340"/>
      <c r="DS237" s="340"/>
      <c r="DT237" s="340"/>
      <c r="DU237" s="340"/>
      <c r="DV237" s="4">
        <v>254301103</v>
      </c>
      <c r="DW237" s="4" t="s">
        <v>16302</v>
      </c>
      <c r="DX237" s="4">
        <v>2230</v>
      </c>
      <c r="DY237" s="4"/>
      <c r="DZ237" s="348"/>
      <c r="EA237" s="4" t="s">
        <v>25</v>
      </c>
      <c r="EB237" s="4">
        <v>4</v>
      </c>
      <c r="EC237" s="4" t="s">
        <v>1887</v>
      </c>
      <c r="ED237" s="340"/>
      <c r="EE237" s="340"/>
      <c r="EF237" s="340"/>
      <c r="EG237" s="348"/>
      <c r="EH237" s="348"/>
      <c r="EI237" s="4"/>
      <c r="EJ237" s="4" t="s">
        <v>26</v>
      </c>
      <c r="EK237" s="4" t="s">
        <v>25</v>
      </c>
      <c r="EL237" s="4" t="s">
        <v>25</v>
      </c>
      <c r="EM237" s="4" t="s">
        <v>1759</v>
      </c>
      <c r="EN237" s="4"/>
      <c r="EO237" s="4" t="s">
        <v>1760</v>
      </c>
      <c r="EP237" s="340"/>
      <c r="EQ237" s="4" t="s">
        <v>1836</v>
      </c>
      <c r="ER237" s="4"/>
      <c r="ES237" s="4" t="s">
        <v>1807</v>
      </c>
      <c r="ET237" s="340"/>
      <c r="EU237" s="4" t="s">
        <v>112</v>
      </c>
      <c r="EV237" s="340"/>
      <c r="EW237" s="4" t="s">
        <v>1368</v>
      </c>
      <c r="EX237" s="340"/>
      <c r="EY237" s="4" t="s">
        <v>8</v>
      </c>
      <c r="EZ237" s="4"/>
      <c r="FA237" s="4" t="s">
        <v>26</v>
      </c>
      <c r="FB237" s="340"/>
      <c r="FC237" s="4"/>
      <c r="FD237" s="340"/>
      <c r="FE237" s="4"/>
      <c r="FF237" s="4"/>
      <c r="FG237" s="4"/>
      <c r="FH237" s="4" t="s">
        <v>1375</v>
      </c>
      <c r="FI237" s="4"/>
      <c r="FJ237" s="4"/>
      <c r="FK237" s="4"/>
      <c r="FL237"/>
      <c r="FM237" s="4"/>
      <c r="FN237" s="4"/>
      <c r="FO237" s="4"/>
      <c r="FP237" s="4"/>
      <c r="FQ237" s="4"/>
      <c r="FR237" s="4"/>
      <c r="FS237" s="4"/>
      <c r="FT237" s="4"/>
      <c r="FU237" s="4"/>
      <c r="FV237"/>
      <c r="FW237" s="4"/>
      <c r="FX237" s="4"/>
      <c r="FY237" s="4"/>
      <c r="FZ237" s="4"/>
      <c r="GA237" s="4"/>
      <c r="GB237" s="4"/>
      <c r="GC237" s="340"/>
      <c r="GD237" s="340"/>
      <c r="GE237" s="340"/>
      <c r="GF237" s="348"/>
      <c r="GG237" s="348"/>
      <c r="GH237" s="3"/>
      <c r="GI237" s="4"/>
      <c r="GJ237" s="4"/>
      <c r="GK237" s="4"/>
      <c r="GL237" s="4"/>
      <c r="GM237" s="4"/>
      <c r="GN237" s="4"/>
      <c r="GO237" s="340"/>
      <c r="GP237" s="4"/>
      <c r="GQ237" s="340"/>
      <c r="GR237" s="4"/>
      <c r="GS237" s="340"/>
      <c r="GT237" s="4"/>
      <c r="GU237" s="4"/>
      <c r="GV237" s="4"/>
      <c r="GW237" s="4"/>
      <c r="GX237" s="4"/>
      <c r="GY237"/>
      <c r="GZ237"/>
      <c r="HA237" s="4"/>
      <c r="HB237" s="4"/>
      <c r="HC237" s="4"/>
    </row>
    <row r="238" spans="1:211" s="269" customFormat="1" x14ac:dyDescent="0.35">
      <c r="A238" s="137">
        <v>462</v>
      </c>
      <c r="B238" s="340"/>
      <c r="C238" s="123" t="s">
        <v>1412</v>
      </c>
      <c r="D238" s="124">
        <v>44329</v>
      </c>
      <c r="E238" s="124">
        <v>44329</v>
      </c>
      <c r="F238" s="340"/>
      <c r="G238" s="125" t="s">
        <v>16303</v>
      </c>
      <c r="H238" s="266" t="s">
        <v>1375</v>
      </c>
      <c r="I238" s="123"/>
      <c r="J238" s="339"/>
      <c r="K238" s="355"/>
      <c r="L238" s="267"/>
      <c r="M238" s="354"/>
      <c r="N238" s="267" t="s">
        <v>19657</v>
      </c>
      <c r="O238" s="354"/>
      <c r="P238" s="354"/>
      <c r="Q238" s="267"/>
      <c r="R238" s="267"/>
      <c r="S238" s="267"/>
      <c r="T238" s="123"/>
      <c r="U238" s="124"/>
      <c r="V238" s="124"/>
      <c r="W238" s="123"/>
      <c r="X238" s="339"/>
      <c r="Y238" s="339"/>
      <c r="Z238" s="123"/>
      <c r="AA238" s="123"/>
      <c r="AB238" s="124"/>
      <c r="AC238" s="124"/>
      <c r="AD238" s="339"/>
      <c r="AE238" s="339"/>
      <c r="AF238" s="355"/>
      <c r="AG238" s="355"/>
      <c r="AH238" s="266" t="s">
        <v>1375</v>
      </c>
      <c r="AI238" s="124">
        <v>44317</v>
      </c>
      <c r="AJ238" s="252">
        <v>0.68680555555555556</v>
      </c>
      <c r="AK238" s="124">
        <v>44317</v>
      </c>
      <c r="AL238" s="252">
        <v>0.68680555555555556</v>
      </c>
      <c r="AM238" s="85" t="s">
        <v>28</v>
      </c>
      <c r="AN238" s="85" t="s">
        <v>26</v>
      </c>
      <c r="AO238" s="85" t="s">
        <v>26</v>
      </c>
      <c r="AP238" s="85" t="s">
        <v>16304</v>
      </c>
      <c r="AQ238" s="85" t="s">
        <v>16305</v>
      </c>
      <c r="AR238" s="85"/>
      <c r="AS238" s="335" t="s">
        <v>16306</v>
      </c>
      <c r="AT238" s="335"/>
      <c r="AU238" s="85"/>
      <c r="AV238" s="85"/>
      <c r="AW238" s="85" t="s">
        <v>17245</v>
      </c>
      <c r="AX238" s="266" t="s">
        <v>1375</v>
      </c>
      <c r="AY238" s="85" t="s">
        <v>25</v>
      </c>
      <c r="AZ238" s="85" t="s">
        <v>25</v>
      </c>
      <c r="BA238" s="85" t="s">
        <v>25</v>
      </c>
      <c r="BB238" s="85" t="s">
        <v>25</v>
      </c>
      <c r="BC238" s="364"/>
      <c r="BD238" s="85" t="s">
        <v>27</v>
      </c>
      <c r="BE238" s="85" t="s">
        <v>4</v>
      </c>
      <c r="BF238" s="85" t="s">
        <v>34</v>
      </c>
      <c r="BG238" s="85" t="s">
        <v>34</v>
      </c>
      <c r="BH238" s="304" t="s">
        <v>18051</v>
      </c>
      <c r="BI238" s="355"/>
      <c r="BJ238" s="123"/>
      <c r="BK238" s="123"/>
      <c r="BL238" s="123"/>
      <c r="BM238" s="123" t="s">
        <v>107</v>
      </c>
      <c r="BN238" s="123" t="s">
        <v>1380</v>
      </c>
      <c r="BO238" s="123" t="s">
        <v>42</v>
      </c>
      <c r="BP238" s="123" t="s">
        <v>26</v>
      </c>
      <c r="BQ238" s="4" t="s">
        <v>8</v>
      </c>
      <c r="BR238" s="123" t="s">
        <v>1614</v>
      </c>
      <c r="BS238" s="123" t="s">
        <v>46</v>
      </c>
      <c r="BT238" t="s">
        <v>15128</v>
      </c>
      <c r="BU238" t="s">
        <v>17246</v>
      </c>
      <c r="BV238" s="266" t="s">
        <v>1375</v>
      </c>
      <c r="BW238" s="85" t="s">
        <v>1404</v>
      </c>
      <c r="BX238" s="372"/>
      <c r="BY238" s="372"/>
      <c r="BZ238" s="129" t="s">
        <v>54</v>
      </c>
      <c r="CA238" t="s">
        <v>16307</v>
      </c>
      <c r="CB238">
        <v>12000</v>
      </c>
      <c r="CC238" s="123"/>
      <c r="CD238" s="123" t="s">
        <v>1473</v>
      </c>
      <c r="CE238" s="123" t="s">
        <v>1444</v>
      </c>
      <c r="CF238" s="123"/>
      <c r="CG238" s="123"/>
      <c r="CH238" s="123"/>
      <c r="CI238" s="123"/>
      <c r="CJ238" s="85" t="s">
        <v>26</v>
      </c>
      <c r="CK238" s="85" t="s">
        <v>26</v>
      </c>
      <c r="CL238" s="85"/>
      <c r="CM238" s="85"/>
      <c r="CN238" s="266" t="s">
        <v>16284</v>
      </c>
      <c r="CO238" s="155"/>
      <c r="CP238" s="155"/>
      <c r="CQ238" s="285"/>
      <c r="CR238" s="155"/>
      <c r="CS238" s="378"/>
      <c r="CT238" s="155"/>
      <c r="CU238" s="155"/>
      <c r="CV238" s="155"/>
      <c r="CW238" s="155"/>
      <c r="CX238" s="155"/>
      <c r="CY238" s="155"/>
      <c r="CZ238" s="155"/>
      <c r="DA238" s="155"/>
      <c r="DB238" s="155"/>
      <c r="DC238" s="155"/>
      <c r="DD238" s="155"/>
      <c r="DE238" s="155"/>
      <c r="DF238" s="155"/>
      <c r="DG238" s="155"/>
      <c r="DH238" s="284" t="s">
        <v>1375</v>
      </c>
      <c r="DI238" s="4" t="s">
        <v>119</v>
      </c>
      <c r="DJ238" s="4" t="s">
        <v>16308</v>
      </c>
      <c r="DK238" s="4" t="s">
        <v>3446</v>
      </c>
      <c r="DL238" s="127" t="s">
        <v>16299</v>
      </c>
      <c r="DM238" s="4" t="s">
        <v>16304</v>
      </c>
      <c r="DN238" s="4" t="s">
        <v>16306</v>
      </c>
      <c r="DO238" s="340"/>
      <c r="DP238" s="340"/>
      <c r="DQ238" s="4" t="s">
        <v>119</v>
      </c>
      <c r="DR238" s="340"/>
      <c r="DS238" s="340"/>
      <c r="DT238" s="340"/>
      <c r="DU238" s="340"/>
      <c r="DV238" s="4">
        <v>253661104</v>
      </c>
      <c r="DW238" s="4" t="s">
        <v>16309</v>
      </c>
      <c r="DX238" s="4">
        <v>9002</v>
      </c>
      <c r="DY238" s="4">
        <v>1</v>
      </c>
      <c r="DZ238" s="348"/>
      <c r="EA238" s="4" t="s">
        <v>25</v>
      </c>
      <c r="EB238" s="4">
        <v>5</v>
      </c>
      <c r="EC238" s="4" t="s">
        <v>1887</v>
      </c>
      <c r="ED238" s="340"/>
      <c r="EE238" s="340"/>
      <c r="EF238" s="340"/>
      <c r="EG238" s="348"/>
      <c r="EH238" s="348"/>
      <c r="EI238" s="4" t="s">
        <v>16310</v>
      </c>
      <c r="EJ238" s="4" t="s">
        <v>26</v>
      </c>
      <c r="EK238" s="4" t="s">
        <v>25</v>
      </c>
      <c r="EL238" s="4"/>
      <c r="EM238" s="4" t="s">
        <v>1759</v>
      </c>
      <c r="EN238" s="4" t="s">
        <v>16311</v>
      </c>
      <c r="EO238" s="4" t="s">
        <v>1862</v>
      </c>
      <c r="EP238" s="340"/>
      <c r="EQ238" s="4" t="s">
        <v>1761</v>
      </c>
      <c r="ER238" s="4" t="s">
        <v>16312</v>
      </c>
      <c r="ES238" s="4" t="s">
        <v>61</v>
      </c>
      <c r="ET238" s="340"/>
      <c r="EU238" s="4" t="s">
        <v>114</v>
      </c>
      <c r="EV238" s="340"/>
      <c r="EW238" s="4" t="s">
        <v>1807</v>
      </c>
      <c r="EX238" s="340"/>
      <c r="EY238" s="4" t="s">
        <v>8</v>
      </c>
      <c r="EZ238" s="4" t="s">
        <v>16313</v>
      </c>
      <c r="FA238" s="4" t="s">
        <v>25</v>
      </c>
      <c r="FB238" s="340"/>
      <c r="FC238" s="4" t="s">
        <v>1807</v>
      </c>
      <c r="FD238" s="340"/>
      <c r="FE238" s="4" t="s">
        <v>1993</v>
      </c>
      <c r="FF238" s="4" t="s">
        <v>3354</v>
      </c>
      <c r="FG238" s="4" t="s">
        <v>26</v>
      </c>
      <c r="FH238" s="4" t="s">
        <v>3884</v>
      </c>
      <c r="FI238" s="4" t="s">
        <v>1839</v>
      </c>
      <c r="FJ238" s="4" t="s">
        <v>54</v>
      </c>
      <c r="FK238" s="4" t="s">
        <v>85</v>
      </c>
      <c r="FL238" t="s">
        <v>16314</v>
      </c>
      <c r="FM238" s="4" t="s">
        <v>16305</v>
      </c>
      <c r="FN238" s="4" t="s">
        <v>1839</v>
      </c>
      <c r="FO238" s="4" t="s">
        <v>1890</v>
      </c>
      <c r="FP238" s="4" t="s">
        <v>16315</v>
      </c>
      <c r="FQ238" s="4" t="s">
        <v>16316</v>
      </c>
      <c r="FR238" s="4" t="s">
        <v>1869</v>
      </c>
      <c r="FS238" s="4" t="s">
        <v>1870</v>
      </c>
      <c r="FT238" s="4" t="s">
        <v>1845</v>
      </c>
      <c r="FU238" s="4" t="s">
        <v>9</v>
      </c>
      <c r="FV238" t="s">
        <v>16317</v>
      </c>
      <c r="FW238" s="4" t="s">
        <v>1846</v>
      </c>
      <c r="FX238" s="4" t="s">
        <v>46</v>
      </c>
      <c r="FY238" s="4" t="s">
        <v>16304</v>
      </c>
      <c r="FZ238" s="4" t="s">
        <v>16318</v>
      </c>
      <c r="GA238" s="4" t="s">
        <v>1375</v>
      </c>
      <c r="GB238" s="4" t="s">
        <v>1375</v>
      </c>
      <c r="GC238" s="340"/>
      <c r="GD238" s="340"/>
      <c r="GE238" s="340"/>
      <c r="GF238" s="348"/>
      <c r="GG238" s="348"/>
      <c r="GH238" s="3" t="s">
        <v>1375</v>
      </c>
      <c r="GI238" s="4" t="s">
        <v>9</v>
      </c>
      <c r="GJ238" s="4" t="s">
        <v>15222</v>
      </c>
      <c r="GK238" s="4" t="s">
        <v>1375</v>
      </c>
      <c r="GL238" s="4" t="s">
        <v>9</v>
      </c>
      <c r="GM238" s="4" t="s">
        <v>1375</v>
      </c>
      <c r="GN238" s="4" t="s">
        <v>1375</v>
      </c>
      <c r="GO238" s="340"/>
      <c r="GP238" s="4" t="s">
        <v>1850</v>
      </c>
      <c r="GQ238" s="340"/>
      <c r="GR238" s="4" t="s">
        <v>16344</v>
      </c>
      <c r="GS238" s="340"/>
      <c r="GT238" s="4" t="s">
        <v>16345</v>
      </c>
      <c r="GU238" s="4" t="s">
        <v>1375</v>
      </c>
      <c r="GV238" s="4" t="s">
        <v>15</v>
      </c>
      <c r="GW238" s="4" t="s">
        <v>16346</v>
      </c>
      <c r="GX238" s="4" t="s">
        <v>16305</v>
      </c>
      <c r="GY238" t="s">
        <v>16317</v>
      </c>
      <c r="GZ238" t="s">
        <v>16347</v>
      </c>
      <c r="HA238" s="4" t="s">
        <v>16344</v>
      </c>
      <c r="HB238" s="4"/>
      <c r="HC238" s="4" t="str">
        <f ca="1">IFERROR(INDIRECT("'[2021_Ignition_Tracker_QC_File_20210520.xlsm]Ignition Tracker'!"&amp;ADDRESS(MATCH($A238,'[3]Ignition Tracker'!$A:$A,0),MATCH(HC$1,'[3]Ignition Tracker'!$1:$1,0))),"")</f>
        <v/>
      </c>
    </row>
    <row r="239" spans="1:211" s="269" customFormat="1" x14ac:dyDescent="0.35">
      <c r="A239" s="137">
        <v>461</v>
      </c>
      <c r="B239" s="339"/>
      <c r="C239" s="84" t="s">
        <v>1412</v>
      </c>
      <c r="D239" s="124">
        <v>44318</v>
      </c>
      <c r="E239" s="124">
        <v>44318</v>
      </c>
      <c r="F239" s="339"/>
      <c r="G239" s="125" t="s">
        <v>16319</v>
      </c>
      <c r="H239" s="266" t="s">
        <v>1375</v>
      </c>
      <c r="I239" s="123"/>
      <c r="J239" s="339"/>
      <c r="K239" s="355"/>
      <c r="L239" s="267"/>
      <c r="M239" s="354"/>
      <c r="N239" s="267" t="s">
        <v>19657</v>
      </c>
      <c r="O239" s="354"/>
      <c r="P239" s="354"/>
      <c r="Q239" s="267"/>
      <c r="R239" s="267"/>
      <c r="S239" s="267"/>
      <c r="T239" s="123"/>
      <c r="U239" s="124"/>
      <c r="V239" s="124"/>
      <c r="W239" s="123"/>
      <c r="X239" s="339"/>
      <c r="Y239" s="339"/>
      <c r="Z239" s="123"/>
      <c r="AA239" s="123"/>
      <c r="AB239" s="124"/>
      <c r="AC239" s="124"/>
      <c r="AD239" s="339"/>
      <c r="AE239" s="339"/>
      <c r="AF239" s="355"/>
      <c r="AG239" s="355"/>
      <c r="AH239" s="266" t="s">
        <v>1375</v>
      </c>
      <c r="AI239" s="124">
        <v>44317</v>
      </c>
      <c r="AJ239" s="252" t="s">
        <v>16320</v>
      </c>
      <c r="AK239" s="124"/>
      <c r="AL239" s="252"/>
      <c r="AM239" s="85" t="s">
        <v>28</v>
      </c>
      <c r="AN239" s="85" t="s">
        <v>26</v>
      </c>
      <c r="AO239" s="85" t="s">
        <v>26</v>
      </c>
      <c r="AP239" s="85"/>
      <c r="AQ239" s="85"/>
      <c r="AR239" s="85"/>
      <c r="AS239" s="335">
        <v>9919453487</v>
      </c>
      <c r="AT239" s="335"/>
      <c r="AU239" s="85"/>
      <c r="AV239" s="85"/>
      <c r="AW239" s="85"/>
      <c r="AX239" s="266" t="s">
        <v>1375</v>
      </c>
      <c r="AY239" s="85" t="s">
        <v>26</v>
      </c>
      <c r="AZ239" s="85" t="s">
        <v>26</v>
      </c>
      <c r="BA239" s="85" t="s">
        <v>26</v>
      </c>
      <c r="BB239" s="85" t="s">
        <v>26</v>
      </c>
      <c r="BC239" s="355"/>
      <c r="BD239" s="85" t="s">
        <v>33</v>
      </c>
      <c r="BE239" s="85" t="s">
        <v>16</v>
      </c>
      <c r="BF239" s="85"/>
      <c r="BG239" s="85"/>
      <c r="BH239" s="304" t="s">
        <v>18051</v>
      </c>
      <c r="BI239" s="355"/>
      <c r="BJ239" s="123"/>
      <c r="BK239" s="123"/>
      <c r="BL239" s="123"/>
      <c r="BM239" s="123" t="s">
        <v>106</v>
      </c>
      <c r="BN239" s="123"/>
      <c r="BO239" s="123"/>
      <c r="BP239" s="123"/>
      <c r="BQ239" s="4" t="s">
        <v>8</v>
      </c>
      <c r="BR239" s="123"/>
      <c r="BS239" s="123"/>
      <c r="BT239"/>
      <c r="BU239"/>
      <c r="BV239" s="266" t="s">
        <v>1375</v>
      </c>
      <c r="BW239" s="85" t="s">
        <v>1404</v>
      </c>
      <c r="BX239" s="372"/>
      <c r="BY239" s="372"/>
      <c r="BZ239" s="129" t="s">
        <v>143</v>
      </c>
      <c r="CA239" t="s">
        <v>16331</v>
      </c>
      <c r="CB239">
        <v>12000</v>
      </c>
      <c r="CC239" s="123"/>
      <c r="CD239" s="123" t="s">
        <v>1473</v>
      </c>
      <c r="CE239" s="123" t="s">
        <v>1444</v>
      </c>
      <c r="CF239" s="123"/>
      <c r="CG239" s="123"/>
      <c r="CH239" s="123"/>
      <c r="CI239" s="123"/>
      <c r="CJ239" s="85" t="s">
        <v>26</v>
      </c>
      <c r="CK239" s="85" t="s">
        <v>26</v>
      </c>
      <c r="CL239" s="85"/>
      <c r="CM239" s="85"/>
      <c r="CN239" s="96" t="s">
        <v>16284</v>
      </c>
      <c r="CO239" s="155"/>
      <c r="CP239" s="155"/>
      <c r="CQ239" s="285"/>
      <c r="CR239" s="155"/>
      <c r="CS239" s="378"/>
      <c r="CT239" s="155"/>
      <c r="CU239" s="155"/>
      <c r="CV239" s="155"/>
      <c r="CW239" s="155"/>
      <c r="CX239" s="155"/>
      <c r="CY239" s="155"/>
      <c r="CZ239" s="155"/>
      <c r="DA239" s="155"/>
      <c r="DB239" s="155"/>
      <c r="DC239" s="155"/>
      <c r="DD239" s="155"/>
      <c r="DE239" s="155"/>
      <c r="DF239" s="155"/>
      <c r="DG239" s="155"/>
      <c r="DH239" s="284" t="s">
        <v>1375</v>
      </c>
      <c r="DI239" s="4" t="s">
        <v>127</v>
      </c>
      <c r="DJ239" s="4" t="s">
        <v>1416</v>
      </c>
      <c r="DK239" s="4" t="s">
        <v>16320</v>
      </c>
      <c r="DL239" s="127" t="s">
        <v>16299</v>
      </c>
      <c r="DM239" s="4"/>
      <c r="DN239" s="4">
        <v>9919453487</v>
      </c>
      <c r="DO239" s="340"/>
      <c r="DP239" s="340"/>
      <c r="DQ239" s="4" t="s">
        <v>1416</v>
      </c>
      <c r="DR239" s="340"/>
      <c r="DS239" s="340"/>
      <c r="DT239" s="340"/>
      <c r="DU239" s="340"/>
      <c r="DV239" s="4">
        <v>163091104</v>
      </c>
      <c r="DW239" s="4" t="s">
        <v>16321</v>
      </c>
      <c r="DX239" s="4">
        <v>1050</v>
      </c>
      <c r="DY239" s="4"/>
      <c r="DZ239" s="348"/>
      <c r="EA239" s="4" t="s">
        <v>25</v>
      </c>
      <c r="EB239" s="4"/>
      <c r="EC239" s="4"/>
      <c r="ED239" s="340"/>
      <c r="EE239" s="340"/>
      <c r="EF239" s="340"/>
      <c r="EG239" s="348"/>
      <c r="EH239" s="348"/>
      <c r="EI239" s="4"/>
      <c r="EJ239" s="4" t="s">
        <v>26</v>
      </c>
      <c r="EK239" s="4" t="s">
        <v>25</v>
      </c>
      <c r="EL239" s="4" t="s">
        <v>25</v>
      </c>
      <c r="EM239" s="4" t="s">
        <v>1759</v>
      </c>
      <c r="EN239" s="4"/>
      <c r="EO239" s="4" t="s">
        <v>1862</v>
      </c>
      <c r="EP239" s="340"/>
      <c r="EQ239" s="4" t="s">
        <v>2143</v>
      </c>
      <c r="ER239" s="4"/>
      <c r="ES239" s="4" t="s">
        <v>1807</v>
      </c>
      <c r="ET239" s="340"/>
      <c r="EU239" s="4" t="s">
        <v>1807</v>
      </c>
      <c r="EV239" s="340"/>
      <c r="EW239" s="4" t="s">
        <v>1807</v>
      </c>
      <c r="EX239" s="340"/>
      <c r="EY239" s="4" t="s">
        <v>8</v>
      </c>
      <c r="EZ239" s="4"/>
      <c r="FA239" s="4" t="s">
        <v>26</v>
      </c>
      <c r="FB239" s="340"/>
      <c r="FC239" s="4"/>
      <c r="FD239" s="340"/>
      <c r="FE239" s="4"/>
      <c r="FF239" s="4"/>
      <c r="FG239" s="4"/>
      <c r="FH239" s="4" t="s">
        <v>1375</v>
      </c>
      <c r="FI239" s="4"/>
      <c r="FJ239" s="4"/>
      <c r="FK239" s="4"/>
      <c r="FL239"/>
      <c r="FM239" s="4"/>
      <c r="FN239" s="4"/>
      <c r="FO239" s="4"/>
      <c r="FP239" s="4"/>
      <c r="FQ239" s="4"/>
      <c r="FR239" s="4"/>
      <c r="FS239" s="4"/>
      <c r="FT239" s="4"/>
      <c r="FU239" s="4"/>
      <c r="FV239"/>
      <c r="FW239" s="4"/>
      <c r="FX239" s="4"/>
      <c r="FY239" s="4"/>
      <c r="FZ239" s="4"/>
      <c r="GA239" s="4"/>
      <c r="GB239" s="4"/>
      <c r="GC239" s="340"/>
      <c r="GD239" s="340"/>
      <c r="GE239" s="340"/>
      <c r="GF239" s="348"/>
      <c r="GG239" s="348"/>
      <c r="GH239" s="3"/>
      <c r="GI239" s="4"/>
      <c r="GJ239" s="4"/>
      <c r="GK239" s="4"/>
      <c r="GL239" s="4"/>
      <c r="GM239" s="4"/>
      <c r="GN239" s="4"/>
      <c r="GO239" s="340"/>
      <c r="GP239" s="4"/>
      <c r="GQ239" s="340"/>
      <c r="GR239" s="4"/>
      <c r="GS239" s="340"/>
      <c r="GT239" s="4"/>
      <c r="GU239" s="4"/>
      <c r="GV239" s="4"/>
      <c r="GW239" s="4"/>
      <c r="GX239" s="4"/>
      <c r="GY239"/>
      <c r="GZ239"/>
      <c r="HA239" s="4"/>
      <c r="HB239" s="4"/>
      <c r="HC239" s="4"/>
    </row>
    <row r="240" spans="1:211" s="269" customFormat="1" x14ac:dyDescent="0.35">
      <c r="A240" s="137">
        <v>460</v>
      </c>
      <c r="B240" s="339"/>
      <c r="C240" s="84" t="s">
        <v>1412</v>
      </c>
      <c r="D240" s="124">
        <v>44318</v>
      </c>
      <c r="E240" s="124">
        <v>44318</v>
      </c>
      <c r="F240" s="339"/>
      <c r="G240" s="125" t="s">
        <v>16322</v>
      </c>
      <c r="H240" s="266" t="s">
        <v>1375</v>
      </c>
      <c r="I240" s="123"/>
      <c r="J240" s="339"/>
      <c r="K240" s="355"/>
      <c r="L240" s="267"/>
      <c r="M240" s="354"/>
      <c r="N240" s="267" t="s">
        <v>19657</v>
      </c>
      <c r="O240" s="354"/>
      <c r="P240" s="354"/>
      <c r="Q240" s="267"/>
      <c r="R240" s="267"/>
      <c r="S240" s="267"/>
      <c r="T240" s="123"/>
      <c r="U240" s="124"/>
      <c r="V240" s="124"/>
      <c r="W240" s="123"/>
      <c r="X240" s="339"/>
      <c r="Y240" s="339"/>
      <c r="Z240" s="123"/>
      <c r="AA240" s="123"/>
      <c r="AB240" s="124"/>
      <c r="AC240" s="124"/>
      <c r="AD240" s="339"/>
      <c r="AE240" s="339"/>
      <c r="AF240" s="355"/>
      <c r="AG240" s="355"/>
      <c r="AH240" s="266" t="s">
        <v>1375</v>
      </c>
      <c r="AI240" s="124">
        <v>44317</v>
      </c>
      <c r="AJ240" s="252" t="s">
        <v>16323</v>
      </c>
      <c r="AK240" s="124"/>
      <c r="AL240" s="252"/>
      <c r="AM240" s="85" t="s">
        <v>28</v>
      </c>
      <c r="AN240" s="85" t="s">
        <v>26</v>
      </c>
      <c r="AO240" s="85" t="s">
        <v>26</v>
      </c>
      <c r="AP240" s="85"/>
      <c r="AQ240" s="85"/>
      <c r="AR240" s="85"/>
      <c r="AS240" s="335">
        <v>7372762</v>
      </c>
      <c r="AT240" s="335"/>
      <c r="AU240" s="85"/>
      <c r="AV240" s="85"/>
      <c r="AW240" s="85"/>
      <c r="AX240" s="266" t="s">
        <v>1375</v>
      </c>
      <c r="AY240" s="85" t="s">
        <v>26</v>
      </c>
      <c r="AZ240" s="85" t="s">
        <v>26</v>
      </c>
      <c r="BA240" s="85" t="s">
        <v>26</v>
      </c>
      <c r="BB240" s="85" t="s">
        <v>26</v>
      </c>
      <c r="BC240" s="355"/>
      <c r="BD240" s="85" t="s">
        <v>33</v>
      </c>
      <c r="BE240" s="85" t="s">
        <v>16</v>
      </c>
      <c r="BF240" s="85"/>
      <c r="BG240" s="85"/>
      <c r="BH240" s="304" t="s">
        <v>18047</v>
      </c>
      <c r="BI240" s="355"/>
      <c r="BJ240" s="123"/>
      <c r="BK240" s="123"/>
      <c r="BL240" s="123"/>
      <c r="BM240" s="123" t="s">
        <v>106</v>
      </c>
      <c r="BN240" s="123"/>
      <c r="BO240" s="123"/>
      <c r="BP240" s="123"/>
      <c r="BQ240" s="4" t="s">
        <v>8</v>
      </c>
      <c r="BR240" s="123"/>
      <c r="BS240" s="123"/>
      <c r="BT240"/>
      <c r="BU240"/>
      <c r="BV240" s="266" t="s">
        <v>1375</v>
      </c>
      <c r="BW240" s="85" t="s">
        <v>1404</v>
      </c>
      <c r="BX240" s="372"/>
      <c r="BY240" s="372"/>
      <c r="BZ240" s="129" t="s">
        <v>92</v>
      </c>
      <c r="CA240" t="s">
        <v>13933</v>
      </c>
      <c r="CB240">
        <v>12000</v>
      </c>
      <c r="CC240" s="123"/>
      <c r="CD240" s="123" t="s">
        <v>1459</v>
      </c>
      <c r="CE240" s="123" t="s">
        <v>17</v>
      </c>
      <c r="CF240" s="123"/>
      <c r="CG240" s="123"/>
      <c r="CH240" s="123"/>
      <c r="CI240" s="123"/>
      <c r="CJ240" s="85" t="s">
        <v>26</v>
      </c>
      <c r="CK240" s="85" t="s">
        <v>26</v>
      </c>
      <c r="CL240" s="85"/>
      <c r="CM240" s="85"/>
      <c r="CN240" s="96" t="s">
        <v>16284</v>
      </c>
      <c r="CO240" s="155"/>
      <c r="CP240" s="155"/>
      <c r="CQ240" s="285"/>
      <c r="CR240" s="155"/>
      <c r="CS240" s="378"/>
      <c r="CT240" s="155"/>
      <c r="CU240" s="155"/>
      <c r="CV240" s="155"/>
      <c r="CW240" s="155"/>
      <c r="CX240" s="155"/>
      <c r="CY240" s="155"/>
      <c r="CZ240" s="155"/>
      <c r="DA240" s="155"/>
      <c r="DB240" s="155"/>
      <c r="DC240" s="155"/>
      <c r="DD240" s="155"/>
      <c r="DE240" s="155"/>
      <c r="DF240" s="155"/>
      <c r="DG240" s="155"/>
      <c r="DH240" s="284" t="s">
        <v>1375</v>
      </c>
      <c r="DI240" s="4" t="s">
        <v>122</v>
      </c>
      <c r="DJ240" s="4" t="s">
        <v>3326</v>
      </c>
      <c r="DK240" s="4" t="s">
        <v>16323</v>
      </c>
      <c r="DL240" s="127" t="s">
        <v>16299</v>
      </c>
      <c r="DM240" s="4"/>
      <c r="DN240" s="4">
        <v>7372762</v>
      </c>
      <c r="DO240" s="340"/>
      <c r="DP240" s="340"/>
      <c r="DQ240" s="4" t="s">
        <v>3326</v>
      </c>
      <c r="DR240" s="340"/>
      <c r="DS240" s="340"/>
      <c r="DT240" s="340"/>
      <c r="DU240" s="340"/>
      <c r="DV240" s="4"/>
      <c r="DW240" s="4" t="s">
        <v>16324</v>
      </c>
      <c r="DX240" s="4">
        <v>1100</v>
      </c>
      <c r="DY240" s="4"/>
      <c r="DZ240" s="348"/>
      <c r="EA240" s="4" t="s">
        <v>25</v>
      </c>
      <c r="EB240" s="4">
        <v>3</v>
      </c>
      <c r="EC240" s="4" t="s">
        <v>1887</v>
      </c>
      <c r="ED240" s="340"/>
      <c r="EE240" s="340"/>
      <c r="EF240" s="340"/>
      <c r="EG240" s="348"/>
      <c r="EH240" s="348"/>
      <c r="EI240" s="4"/>
      <c r="EJ240" s="4" t="s">
        <v>26</v>
      </c>
      <c r="EK240" s="4" t="s">
        <v>26</v>
      </c>
      <c r="EL240" s="4" t="s">
        <v>26</v>
      </c>
      <c r="EM240" s="4" t="s">
        <v>1759</v>
      </c>
      <c r="EN240" s="4"/>
      <c r="EO240" s="4" t="s">
        <v>1760</v>
      </c>
      <c r="EP240" s="340"/>
      <c r="EQ240" s="4" t="s">
        <v>1761</v>
      </c>
      <c r="ER240" s="4"/>
      <c r="ES240" s="4" t="s">
        <v>6</v>
      </c>
      <c r="ET240" s="340"/>
      <c r="EU240" s="4" t="s">
        <v>112</v>
      </c>
      <c r="EV240" s="340"/>
      <c r="EW240" s="4" t="s">
        <v>1370</v>
      </c>
      <c r="EX240" s="340"/>
      <c r="EY240" s="4" t="s">
        <v>8</v>
      </c>
      <c r="EZ240" s="4"/>
      <c r="FA240" s="4" t="s">
        <v>26</v>
      </c>
      <c r="FB240" s="340"/>
      <c r="FC240" s="4"/>
      <c r="FD240" s="340"/>
      <c r="FE240" s="4"/>
      <c r="FF240" s="4"/>
      <c r="FG240" s="4"/>
      <c r="FH240" s="4" t="s">
        <v>1375</v>
      </c>
      <c r="FI240" s="4"/>
      <c r="FJ240" s="4"/>
      <c r="FK240" s="4"/>
      <c r="FL240"/>
      <c r="FM240" s="4"/>
      <c r="FN240" s="4"/>
      <c r="FO240" s="4"/>
      <c r="FP240" s="4"/>
      <c r="FQ240" s="4"/>
      <c r="FR240" s="4"/>
      <c r="FS240" s="4"/>
      <c r="FT240" s="4"/>
      <c r="FU240" s="4"/>
      <c r="FV240"/>
      <c r="FW240" s="4"/>
      <c r="FX240" s="4"/>
      <c r="FY240" s="4"/>
      <c r="FZ240" s="4"/>
      <c r="GA240" s="4"/>
      <c r="GB240" s="4"/>
      <c r="GC240" s="340"/>
      <c r="GD240" s="340"/>
      <c r="GE240" s="340"/>
      <c r="GF240" s="348"/>
      <c r="GG240" s="348"/>
      <c r="GH240" s="3"/>
      <c r="GI240" s="4"/>
      <c r="GJ240" s="4"/>
      <c r="GK240" s="4"/>
      <c r="GL240" s="4"/>
      <c r="GM240" s="4"/>
      <c r="GN240" s="4"/>
      <c r="GO240" s="340"/>
      <c r="GP240" s="4"/>
      <c r="GQ240" s="340"/>
      <c r="GR240" s="4"/>
      <c r="GS240" s="340"/>
      <c r="GT240" s="4"/>
      <c r="GU240" s="4"/>
      <c r="GV240" s="4"/>
      <c r="GW240" s="4"/>
      <c r="GX240" s="4"/>
      <c r="GY240"/>
      <c r="GZ240"/>
      <c r="HA240" s="4"/>
      <c r="HB240" s="4"/>
      <c r="HC240" s="4"/>
    </row>
    <row r="241" spans="1:211" s="269" customFormat="1" x14ac:dyDescent="0.35">
      <c r="A241" s="137">
        <v>459</v>
      </c>
      <c r="B241" s="339"/>
      <c r="C241" s="84" t="s">
        <v>1412</v>
      </c>
      <c r="D241" s="124">
        <v>44318</v>
      </c>
      <c r="E241" s="124">
        <v>44318</v>
      </c>
      <c r="F241" s="339"/>
      <c r="G241" s="125" t="s">
        <v>16325</v>
      </c>
      <c r="H241" s="266" t="s">
        <v>1375</v>
      </c>
      <c r="I241" s="123"/>
      <c r="J241" s="339"/>
      <c r="K241" s="355"/>
      <c r="L241" s="267"/>
      <c r="M241" s="354"/>
      <c r="N241" s="267" t="s">
        <v>19657</v>
      </c>
      <c r="O241" s="354"/>
      <c r="P241" s="354"/>
      <c r="Q241" s="267"/>
      <c r="R241" s="267"/>
      <c r="S241" s="267"/>
      <c r="T241" s="123"/>
      <c r="U241" s="124"/>
      <c r="V241" s="124"/>
      <c r="W241" s="123"/>
      <c r="X241" s="339"/>
      <c r="Y241" s="339"/>
      <c r="Z241" s="123"/>
      <c r="AA241" s="123"/>
      <c r="AB241" s="124"/>
      <c r="AC241" s="124"/>
      <c r="AD241" s="339"/>
      <c r="AE241" s="339"/>
      <c r="AF241" s="355"/>
      <c r="AG241" s="355"/>
      <c r="AH241" s="266" t="s">
        <v>1375</v>
      </c>
      <c r="AI241" s="124">
        <v>44316</v>
      </c>
      <c r="AJ241" s="252" t="s">
        <v>16326</v>
      </c>
      <c r="AK241" s="124"/>
      <c r="AL241" s="252"/>
      <c r="AM241" s="85" t="s">
        <v>28</v>
      </c>
      <c r="AN241" s="85" t="s">
        <v>26</v>
      </c>
      <c r="AO241" s="85" t="s">
        <v>26</v>
      </c>
      <c r="AP241" s="85">
        <v>1338191</v>
      </c>
      <c r="AQ241" s="85" t="s">
        <v>16348</v>
      </c>
      <c r="AR241" s="85" t="s">
        <v>16349</v>
      </c>
      <c r="AS241" s="335" t="s">
        <v>16327</v>
      </c>
      <c r="AT241" s="335"/>
      <c r="AU241" s="85"/>
      <c r="AV241" s="85"/>
      <c r="AW241" s="85"/>
      <c r="AX241" s="266" t="s">
        <v>1375</v>
      </c>
      <c r="AY241" s="85" t="s">
        <v>26</v>
      </c>
      <c r="AZ241" s="85" t="s">
        <v>26</v>
      </c>
      <c r="BA241" s="85" t="s">
        <v>26</v>
      </c>
      <c r="BB241" s="85" t="s">
        <v>26</v>
      </c>
      <c r="BC241" s="355"/>
      <c r="BD241" s="85" t="s">
        <v>33</v>
      </c>
      <c r="BE241" s="85" t="s">
        <v>13</v>
      </c>
      <c r="BF241" s="85"/>
      <c r="BG241" s="85"/>
      <c r="BH241" s="304" t="s">
        <v>18051</v>
      </c>
      <c r="BI241" s="355"/>
      <c r="BJ241" s="123"/>
      <c r="BK241" s="123"/>
      <c r="BL241" s="123"/>
      <c r="BM241" s="123" t="s">
        <v>106</v>
      </c>
      <c r="BN241" s="123"/>
      <c r="BO241" s="123"/>
      <c r="BP241" s="123"/>
      <c r="BQ241" s="4" t="s">
        <v>8</v>
      </c>
      <c r="BR241" s="123"/>
      <c r="BS241" s="123"/>
      <c r="BT241"/>
      <c r="BU241"/>
      <c r="BV241" s="266" t="s">
        <v>1375</v>
      </c>
      <c r="BW241" s="85" t="s">
        <v>1404</v>
      </c>
      <c r="BX241" s="372"/>
      <c r="BY241" s="372"/>
      <c r="BZ241" s="129" t="s">
        <v>71</v>
      </c>
      <c r="CA241" t="s">
        <v>16330</v>
      </c>
      <c r="CB241">
        <v>12000</v>
      </c>
      <c r="CC241" s="123"/>
      <c r="CD241" s="123" t="s">
        <v>1368</v>
      </c>
      <c r="CE241" s="123" t="s">
        <v>1483</v>
      </c>
      <c r="CF241" s="123"/>
      <c r="CG241" s="123" t="s">
        <v>16350</v>
      </c>
      <c r="CH241" s="123">
        <v>249</v>
      </c>
      <c r="CI241" s="123"/>
      <c r="CJ241" s="85" t="s">
        <v>26</v>
      </c>
      <c r="CK241" s="85" t="s">
        <v>26</v>
      </c>
      <c r="CL241" s="85"/>
      <c r="CM241" s="85"/>
      <c r="CN241" s="96" t="s">
        <v>16284</v>
      </c>
      <c r="CO241" s="155"/>
      <c r="CP241" s="155"/>
      <c r="CQ241" s="285"/>
      <c r="CR241" s="155"/>
      <c r="CS241" s="378"/>
      <c r="CT241" s="155"/>
      <c r="CU241" s="155"/>
      <c r="CV241" s="155"/>
      <c r="CW241" s="155"/>
      <c r="CX241" s="155"/>
      <c r="CY241" s="155"/>
      <c r="CZ241" s="155"/>
      <c r="DA241" s="155"/>
      <c r="DB241" s="155"/>
      <c r="DC241" s="155"/>
      <c r="DD241" s="155"/>
      <c r="DE241" s="155"/>
      <c r="DF241" s="155"/>
      <c r="DG241" s="155"/>
      <c r="DH241" s="284" t="s">
        <v>1375</v>
      </c>
      <c r="DI241" s="4" t="s">
        <v>120</v>
      </c>
      <c r="DJ241" s="4" t="s">
        <v>2995</v>
      </c>
      <c r="DK241" s="4" t="s">
        <v>16326</v>
      </c>
      <c r="DL241" s="127" t="s">
        <v>16246</v>
      </c>
      <c r="DM241" s="4"/>
      <c r="DN241" s="4" t="s">
        <v>16327</v>
      </c>
      <c r="DO241" s="340"/>
      <c r="DP241" s="340"/>
      <c r="DQ241" s="4" t="s">
        <v>2995</v>
      </c>
      <c r="DR241" s="340"/>
      <c r="DS241" s="340"/>
      <c r="DT241" s="340"/>
      <c r="DU241" s="340"/>
      <c r="DV241" s="4"/>
      <c r="DW241" s="4" t="s">
        <v>16328</v>
      </c>
      <c r="DX241" s="4">
        <v>9310</v>
      </c>
      <c r="DY241" s="4"/>
      <c r="DZ241" s="348"/>
      <c r="EA241" s="4" t="s">
        <v>25</v>
      </c>
      <c r="EB241" s="4"/>
      <c r="EC241" s="4"/>
      <c r="ED241" s="340"/>
      <c r="EE241" s="340"/>
      <c r="EF241" s="340"/>
      <c r="EG241" s="348"/>
      <c r="EH241" s="348"/>
      <c r="EI241" s="4"/>
      <c r="EJ241" s="4" t="s">
        <v>26</v>
      </c>
      <c r="EK241" s="4" t="s">
        <v>26</v>
      </c>
      <c r="EL241" s="4"/>
      <c r="EM241" s="4" t="s">
        <v>1759</v>
      </c>
      <c r="EN241" s="4"/>
      <c r="EO241" s="4" t="s">
        <v>3252</v>
      </c>
      <c r="EP241" s="340"/>
      <c r="EQ241" s="4" t="s">
        <v>1836</v>
      </c>
      <c r="ER241" s="4"/>
      <c r="ES241" s="4" t="s">
        <v>1992</v>
      </c>
      <c r="ET241" s="340"/>
      <c r="EU241" s="4" t="s">
        <v>116</v>
      </c>
      <c r="EV241" s="340"/>
      <c r="EW241" s="4" t="s">
        <v>1368</v>
      </c>
      <c r="EX241" s="340"/>
      <c r="EY241" s="4" t="s">
        <v>8</v>
      </c>
      <c r="EZ241" s="4"/>
      <c r="FA241" s="4" t="s">
        <v>25</v>
      </c>
      <c r="FB241" s="340"/>
      <c r="FC241" s="4" t="s">
        <v>1368</v>
      </c>
      <c r="FD241" s="340"/>
      <c r="FE241" s="4"/>
      <c r="FF241" s="4"/>
      <c r="FG241" s="4" t="s">
        <v>26</v>
      </c>
      <c r="FH241" s="4" t="s">
        <v>1375</v>
      </c>
      <c r="FI241" s="4"/>
      <c r="FJ241" s="4"/>
      <c r="FK241" s="4"/>
      <c r="FL241"/>
      <c r="FM241" s="4"/>
      <c r="FN241" s="4"/>
      <c r="FO241" s="4"/>
      <c r="FP241" s="4"/>
      <c r="FQ241" s="4"/>
      <c r="FR241" s="4"/>
      <c r="FS241" s="4"/>
      <c r="FT241" s="4"/>
      <c r="FU241" s="4"/>
      <c r="FV241"/>
      <c r="FW241" s="4"/>
      <c r="FX241" s="4"/>
      <c r="FY241" s="4"/>
      <c r="FZ241" s="4"/>
      <c r="GA241" s="4"/>
      <c r="GB241" s="4"/>
      <c r="GC241" s="340"/>
      <c r="GD241" s="340"/>
      <c r="GE241" s="340"/>
      <c r="GF241" s="348"/>
      <c r="GG241" s="348"/>
      <c r="GH241" s="3"/>
      <c r="GI241" s="4"/>
      <c r="GJ241" s="4"/>
      <c r="GK241" s="4"/>
      <c r="GL241" s="4"/>
      <c r="GM241" s="4"/>
      <c r="GN241" s="4"/>
      <c r="GO241" s="340"/>
      <c r="GP241" s="4"/>
      <c r="GQ241" s="340"/>
      <c r="GR241" s="4"/>
      <c r="GS241" s="340"/>
      <c r="GT241" s="4"/>
      <c r="GU241" s="4"/>
      <c r="GV241" s="4"/>
      <c r="GW241" s="4"/>
      <c r="GX241" s="4"/>
      <c r="GY241"/>
      <c r="GZ241"/>
      <c r="HA241" s="4"/>
      <c r="HB241" s="4"/>
      <c r="HC241" s="4"/>
    </row>
    <row r="242" spans="1:211" s="269" customFormat="1" x14ac:dyDescent="0.35">
      <c r="A242" s="137">
        <v>458</v>
      </c>
      <c r="B242" s="339"/>
      <c r="C242" s="84" t="s">
        <v>1412</v>
      </c>
      <c r="D242" s="124">
        <v>44316</v>
      </c>
      <c r="E242" s="124">
        <v>44316</v>
      </c>
      <c r="F242" s="339"/>
      <c r="G242" s="125" t="s">
        <v>16245</v>
      </c>
      <c r="H242" s="266" t="s">
        <v>1375</v>
      </c>
      <c r="I242" s="123"/>
      <c r="J242" s="339"/>
      <c r="K242" s="355"/>
      <c r="L242" s="267"/>
      <c r="M242" s="354"/>
      <c r="N242" s="267" t="s">
        <v>19657</v>
      </c>
      <c r="O242" s="354"/>
      <c r="P242" s="354"/>
      <c r="Q242" s="267"/>
      <c r="R242" s="267"/>
      <c r="S242" s="267"/>
      <c r="T242" s="123"/>
      <c r="U242" s="124"/>
      <c r="V242" s="124"/>
      <c r="W242" s="123"/>
      <c r="X242" s="339"/>
      <c r="Y242" s="339"/>
      <c r="Z242" s="123"/>
      <c r="AA242" s="123"/>
      <c r="AB242" s="124"/>
      <c r="AC242" s="124"/>
      <c r="AD242" s="339"/>
      <c r="AE242" s="339"/>
      <c r="AF242" s="355"/>
      <c r="AG242" s="355"/>
      <c r="AH242" s="266" t="s">
        <v>1375</v>
      </c>
      <c r="AI242" s="124">
        <v>44316</v>
      </c>
      <c r="AJ242" s="252" t="s">
        <v>16247</v>
      </c>
      <c r="AK242" s="124"/>
      <c r="AL242" s="252"/>
      <c r="AM242" s="85" t="s">
        <v>28</v>
      </c>
      <c r="AN242" s="85" t="s">
        <v>26</v>
      </c>
      <c r="AO242" s="85" t="s">
        <v>26</v>
      </c>
      <c r="AP242" s="85"/>
      <c r="AQ242" s="85"/>
      <c r="AR242" s="85"/>
      <c r="AS242" s="335">
        <v>7964258798</v>
      </c>
      <c r="AT242" s="335"/>
      <c r="AU242" s="85"/>
      <c r="AV242" s="85"/>
      <c r="AW242" s="85"/>
      <c r="AX242" s="266" t="s">
        <v>1375</v>
      </c>
      <c r="AY242" s="85" t="s">
        <v>26</v>
      </c>
      <c r="AZ242" s="85" t="s">
        <v>26</v>
      </c>
      <c r="BA242" s="85" t="s">
        <v>26</v>
      </c>
      <c r="BB242" s="85" t="s">
        <v>26</v>
      </c>
      <c r="BC242" s="355"/>
      <c r="BD242" s="85" t="s">
        <v>33</v>
      </c>
      <c r="BE242" s="85" t="s">
        <v>16</v>
      </c>
      <c r="BF242" s="85"/>
      <c r="BG242" s="85"/>
      <c r="BH242" s="304" t="s">
        <v>18051</v>
      </c>
      <c r="BI242" s="355"/>
      <c r="BJ242" s="123"/>
      <c r="BK242" s="123"/>
      <c r="BL242" s="123"/>
      <c r="BM242" s="123" t="s">
        <v>106</v>
      </c>
      <c r="BN242" s="123"/>
      <c r="BO242" s="123"/>
      <c r="BP242" s="123"/>
      <c r="BQ242" s="4" t="s">
        <v>8</v>
      </c>
      <c r="BR242" s="123"/>
      <c r="BS242" s="123"/>
      <c r="BT242"/>
      <c r="BU242"/>
      <c r="BV242" s="266" t="s">
        <v>1375</v>
      </c>
      <c r="BW242" s="85" t="s">
        <v>1404</v>
      </c>
      <c r="BX242" s="372"/>
      <c r="BY242" s="372"/>
      <c r="BZ242" s="129" t="s">
        <v>54</v>
      </c>
      <c r="CA242" t="s">
        <v>13705</v>
      </c>
      <c r="CB242">
        <v>12000</v>
      </c>
      <c r="CC242" s="123"/>
      <c r="CD242" s="123" t="s">
        <v>13529</v>
      </c>
      <c r="CE242" s="123" t="s">
        <v>1444</v>
      </c>
      <c r="CF242" s="123"/>
      <c r="CG242" s="123"/>
      <c r="CH242" s="123"/>
      <c r="CI242" s="123"/>
      <c r="CJ242" s="85" t="s">
        <v>26</v>
      </c>
      <c r="CK242" s="85" t="s">
        <v>26</v>
      </c>
      <c r="CL242" s="85"/>
      <c r="CM242" s="85"/>
      <c r="CN242" s="96" t="s">
        <v>16237</v>
      </c>
      <c r="CO242" s="155"/>
      <c r="CP242" s="155"/>
      <c r="CQ242" s="285"/>
      <c r="CR242" s="155"/>
      <c r="CS242" s="378"/>
      <c r="CT242" s="155"/>
      <c r="CU242" s="155"/>
      <c r="CV242" s="155"/>
      <c r="CW242" s="155"/>
      <c r="CX242" s="155"/>
      <c r="CY242" s="155"/>
      <c r="CZ242" s="155"/>
      <c r="DA242" s="155"/>
      <c r="DB242" s="155"/>
      <c r="DC242" s="155"/>
      <c r="DD242" s="155"/>
      <c r="DE242" s="155"/>
      <c r="DF242" s="155"/>
      <c r="DG242" s="155"/>
      <c r="DH242" s="284" t="s">
        <v>1375</v>
      </c>
      <c r="DI242" s="4" t="s">
        <v>119</v>
      </c>
      <c r="DJ242" s="4" t="s">
        <v>13496</v>
      </c>
      <c r="DK242" s="4" t="s">
        <v>16247</v>
      </c>
      <c r="DL242" s="127" t="s">
        <v>16246</v>
      </c>
      <c r="DM242" s="4"/>
      <c r="DN242" s="4">
        <v>7964258798</v>
      </c>
      <c r="DO242" s="340"/>
      <c r="DP242" s="340"/>
      <c r="DQ242" s="4" t="s">
        <v>13497</v>
      </c>
      <c r="DR242" s="340"/>
      <c r="DS242" s="340"/>
      <c r="DT242" s="340"/>
      <c r="DU242" s="340"/>
      <c r="DV242" s="4">
        <v>254121105</v>
      </c>
      <c r="DW242" s="4" t="s">
        <v>16248</v>
      </c>
      <c r="DX242" s="4">
        <v>2640</v>
      </c>
      <c r="DY242" s="4"/>
      <c r="DZ242" s="348"/>
      <c r="EA242" s="4" t="s">
        <v>25</v>
      </c>
      <c r="EB242" s="4"/>
      <c r="EC242" s="4"/>
      <c r="ED242" s="340"/>
      <c r="EE242" s="340"/>
      <c r="EF242" s="340"/>
      <c r="EG242" s="348"/>
      <c r="EH242" s="348"/>
      <c r="EI242" s="4"/>
      <c r="EJ242" s="4" t="s">
        <v>26</v>
      </c>
      <c r="EK242" s="4" t="s">
        <v>25</v>
      </c>
      <c r="EL242" s="4" t="s">
        <v>26</v>
      </c>
      <c r="EM242" s="4" t="s">
        <v>1759</v>
      </c>
      <c r="EN242" s="4"/>
      <c r="EO242" s="4" t="s">
        <v>1760</v>
      </c>
      <c r="EP242" s="340"/>
      <c r="EQ242" s="4" t="s">
        <v>1761</v>
      </c>
      <c r="ER242" s="4"/>
      <c r="ES242" s="4" t="s">
        <v>1807</v>
      </c>
      <c r="ET242" s="340"/>
      <c r="EU242" s="4" t="s">
        <v>112</v>
      </c>
      <c r="EV242" s="340"/>
      <c r="EW242" s="4" t="s">
        <v>1370</v>
      </c>
      <c r="EX242" s="340"/>
      <c r="EY242" s="4" t="s">
        <v>8</v>
      </c>
      <c r="EZ242" s="4"/>
      <c r="FA242" s="4" t="s">
        <v>26</v>
      </c>
      <c r="FB242" s="340"/>
      <c r="FC242" s="4"/>
      <c r="FD242" s="340"/>
      <c r="FE242" s="4"/>
      <c r="FF242" s="4"/>
      <c r="FG242" s="4"/>
      <c r="FH242" s="4" t="s">
        <v>1375</v>
      </c>
      <c r="FI242" s="4"/>
      <c r="FJ242" s="4"/>
      <c r="FK242" s="4"/>
      <c r="FL242"/>
      <c r="FM242" s="4"/>
      <c r="FN242" s="4"/>
      <c r="FO242" s="4"/>
      <c r="FP242" s="4"/>
      <c r="FQ242" s="4"/>
      <c r="FR242" s="4"/>
      <c r="FS242" s="4"/>
      <c r="FT242" s="4"/>
      <c r="FU242" s="4"/>
      <c r="FV242"/>
      <c r="FW242" s="4"/>
      <c r="FX242" s="4"/>
      <c r="FY242" s="4"/>
      <c r="FZ242" s="4"/>
      <c r="GA242" s="4"/>
      <c r="GB242" s="4"/>
      <c r="GC242" s="340"/>
      <c r="GD242" s="340"/>
      <c r="GE242" s="340"/>
      <c r="GF242" s="348"/>
      <c r="GG242" s="348"/>
      <c r="GH242" s="3"/>
      <c r="GI242" s="4"/>
      <c r="GJ242" s="4"/>
      <c r="GK242" s="4"/>
      <c r="GL242" s="4"/>
      <c r="GM242" s="4"/>
      <c r="GN242" s="4"/>
      <c r="GO242" s="340"/>
      <c r="GP242" s="4"/>
      <c r="GQ242" s="340"/>
      <c r="GR242" s="4"/>
      <c r="GS242" s="340"/>
      <c r="GT242" s="4"/>
      <c r="GU242" s="4"/>
      <c r="GV242" s="4"/>
      <c r="GW242" s="4"/>
      <c r="GX242" s="4"/>
      <c r="GY242"/>
      <c r="GZ242"/>
      <c r="HA242" s="4"/>
      <c r="HB242" s="4"/>
      <c r="HC242" s="4"/>
    </row>
    <row r="243" spans="1:211" s="269" customFormat="1" x14ac:dyDescent="0.35">
      <c r="A243" s="137">
        <v>457</v>
      </c>
      <c r="B243" s="339"/>
      <c r="C243" s="84" t="s">
        <v>1412</v>
      </c>
      <c r="D243" s="124">
        <v>44316</v>
      </c>
      <c r="E243" s="124">
        <v>44316</v>
      </c>
      <c r="F243" s="339"/>
      <c r="G243" s="125" t="s">
        <v>16249</v>
      </c>
      <c r="H243" s="266" t="s">
        <v>1375</v>
      </c>
      <c r="I243" s="123"/>
      <c r="J243" s="339"/>
      <c r="K243" s="355"/>
      <c r="L243" s="267"/>
      <c r="M243" s="354"/>
      <c r="N243" s="267" t="s">
        <v>19657</v>
      </c>
      <c r="O243" s="354"/>
      <c r="P243" s="354"/>
      <c r="Q243" s="267"/>
      <c r="R243" s="267"/>
      <c r="S243" s="267"/>
      <c r="T243" s="123"/>
      <c r="U243" s="124"/>
      <c r="V243" s="124"/>
      <c r="W243" s="123"/>
      <c r="X243" s="339"/>
      <c r="Y243" s="339"/>
      <c r="Z243" s="123"/>
      <c r="AA243" s="123"/>
      <c r="AB243" s="124"/>
      <c r="AC243" s="124"/>
      <c r="AD243" s="339"/>
      <c r="AE243" s="339"/>
      <c r="AF243" s="355"/>
      <c r="AG243" s="355"/>
      <c r="AH243" s="266" t="s">
        <v>1375</v>
      </c>
      <c r="AI243" s="124">
        <v>44316</v>
      </c>
      <c r="AJ243" s="252" t="s">
        <v>16250</v>
      </c>
      <c r="AK243" s="124"/>
      <c r="AL243" s="252"/>
      <c r="AM243" s="85" t="s">
        <v>28</v>
      </c>
      <c r="AN243" s="85" t="s">
        <v>26</v>
      </c>
      <c r="AO243" s="85" t="s">
        <v>26</v>
      </c>
      <c r="AP243" s="85"/>
      <c r="AQ243" s="85"/>
      <c r="AR243" s="85"/>
      <c r="AS243" s="335">
        <v>7514774129</v>
      </c>
      <c r="AT243" s="335"/>
      <c r="AU243" s="85"/>
      <c r="AV243" s="85"/>
      <c r="AW243" s="85"/>
      <c r="AX243" s="266" t="s">
        <v>1375</v>
      </c>
      <c r="AY243" s="85" t="s">
        <v>26</v>
      </c>
      <c r="AZ243" s="85" t="s">
        <v>26</v>
      </c>
      <c r="BA243" s="85" t="s">
        <v>26</v>
      </c>
      <c r="BB243" s="85" t="s">
        <v>26</v>
      </c>
      <c r="BC243" s="355"/>
      <c r="BD243" s="85" t="s">
        <v>33</v>
      </c>
      <c r="BE243" s="85" t="s">
        <v>16</v>
      </c>
      <c r="BF243" s="85"/>
      <c r="BG243" s="85"/>
      <c r="BH243" s="304" t="s">
        <v>18050</v>
      </c>
      <c r="BI243" s="355"/>
      <c r="BJ243" s="123"/>
      <c r="BK243" s="123"/>
      <c r="BL243" s="123"/>
      <c r="BM243" s="123" t="s">
        <v>106</v>
      </c>
      <c r="BN243" s="123"/>
      <c r="BO243" s="123"/>
      <c r="BP243" s="123"/>
      <c r="BQ243" s="4" t="s">
        <v>8</v>
      </c>
      <c r="BR243" s="123"/>
      <c r="BS243" s="123"/>
      <c r="BT243"/>
      <c r="BU243"/>
      <c r="BV243" s="266" t="s">
        <v>1375</v>
      </c>
      <c r="BW243" s="85" t="s">
        <v>1404</v>
      </c>
      <c r="BX243" s="372"/>
      <c r="BY243" s="372"/>
      <c r="BZ243" s="129" t="s">
        <v>54</v>
      </c>
      <c r="CA243" t="s">
        <v>16253</v>
      </c>
      <c r="CB243">
        <v>12000</v>
      </c>
      <c r="CC243" s="123"/>
      <c r="CD243" s="123" t="s">
        <v>1369</v>
      </c>
      <c r="CE243" s="123" t="s">
        <v>17</v>
      </c>
      <c r="CF243" s="123"/>
      <c r="CG243" s="123"/>
      <c r="CH243" s="123"/>
      <c r="CI243" s="123"/>
      <c r="CJ243" s="85" t="s">
        <v>26</v>
      </c>
      <c r="CK243" s="85" t="s">
        <v>26</v>
      </c>
      <c r="CL243" s="85"/>
      <c r="CM243" s="85"/>
      <c r="CN243" s="96" t="s">
        <v>16237</v>
      </c>
      <c r="CO243" s="155"/>
      <c r="CP243" s="155"/>
      <c r="CQ243" s="285"/>
      <c r="CR243" s="155"/>
      <c r="CS243" s="378"/>
      <c r="CT243" s="155"/>
      <c r="CU243" s="155"/>
      <c r="CV243" s="155"/>
      <c r="CW243" s="155"/>
      <c r="CX243" s="155"/>
      <c r="CY243" s="155"/>
      <c r="CZ243" s="155"/>
      <c r="DA243" s="155"/>
      <c r="DB243" s="155"/>
      <c r="DC243" s="155"/>
      <c r="DD243" s="155"/>
      <c r="DE243" s="155"/>
      <c r="DF243" s="155"/>
      <c r="DG243" s="155"/>
      <c r="DH243" s="284" t="s">
        <v>1375</v>
      </c>
      <c r="DI243" s="4" t="s">
        <v>119</v>
      </c>
      <c r="DJ243" s="4" t="s">
        <v>16251</v>
      </c>
      <c r="DK243" s="4" t="s">
        <v>16250</v>
      </c>
      <c r="DL243" s="127" t="s">
        <v>16246</v>
      </c>
      <c r="DM243" s="4"/>
      <c r="DN243" s="4">
        <v>7514774129</v>
      </c>
      <c r="DO243" s="340"/>
      <c r="DP243" s="340"/>
      <c r="DQ243" s="4" t="s">
        <v>119</v>
      </c>
      <c r="DR243" s="340"/>
      <c r="DS243" s="340"/>
      <c r="DT243" s="340"/>
      <c r="DU243" s="340"/>
      <c r="DV243" s="4">
        <v>253921110</v>
      </c>
      <c r="DW243" s="4" t="s">
        <v>16252</v>
      </c>
      <c r="DX243" s="4">
        <v>1120</v>
      </c>
      <c r="DY243" s="4"/>
      <c r="DZ243" s="348"/>
      <c r="EA243" s="4" t="s">
        <v>25</v>
      </c>
      <c r="EB243" s="4"/>
      <c r="EC243" s="4"/>
      <c r="ED243" s="340"/>
      <c r="EE243" s="340"/>
      <c r="EF243" s="340"/>
      <c r="EG243" s="348"/>
      <c r="EH243" s="348"/>
      <c r="EI243" s="4"/>
      <c r="EJ243" s="4" t="s">
        <v>25</v>
      </c>
      <c r="EK243" s="4" t="s">
        <v>25</v>
      </c>
      <c r="EL243" s="4" t="s">
        <v>25</v>
      </c>
      <c r="EM243" s="4" t="s">
        <v>1759</v>
      </c>
      <c r="EN243" s="4"/>
      <c r="EO243" s="4" t="s">
        <v>1760</v>
      </c>
      <c r="EP243" s="340"/>
      <c r="EQ243" s="4" t="s">
        <v>1761</v>
      </c>
      <c r="ER243" s="4"/>
      <c r="ES243" s="4" t="s">
        <v>1956</v>
      </c>
      <c r="ET243" s="340"/>
      <c r="EU243" s="4" t="s">
        <v>112</v>
      </c>
      <c r="EV243" s="340"/>
      <c r="EW243" s="4" t="s">
        <v>1370</v>
      </c>
      <c r="EX243" s="340"/>
      <c r="EY243" s="4" t="s">
        <v>8</v>
      </c>
      <c r="EZ243" s="4"/>
      <c r="FA243" s="4" t="s">
        <v>26</v>
      </c>
      <c r="FB243" s="340"/>
      <c r="FC243" s="4"/>
      <c r="FD243" s="340"/>
      <c r="FE243" s="4"/>
      <c r="FF243" s="4"/>
      <c r="FG243" s="4"/>
      <c r="FH243" s="4" t="s">
        <v>1375</v>
      </c>
      <c r="FI243" s="4"/>
      <c r="FJ243" s="4"/>
      <c r="FK243" s="4"/>
      <c r="FL243"/>
      <c r="FM243" s="4"/>
      <c r="FN243" s="4"/>
      <c r="FO243" s="4"/>
      <c r="FP243" s="4"/>
      <c r="FQ243" s="4"/>
      <c r="FR243" s="4"/>
      <c r="FS243" s="4"/>
      <c r="FT243" s="4"/>
      <c r="FU243" s="4"/>
      <c r="FV243"/>
      <c r="FW243" s="4"/>
      <c r="FX243" s="4"/>
      <c r="FY243" s="4"/>
      <c r="FZ243" s="4"/>
      <c r="GA243" s="4"/>
      <c r="GB243" s="4"/>
      <c r="GC243" s="340"/>
      <c r="GD243" s="340"/>
      <c r="GE243" s="340"/>
      <c r="GF243" s="348"/>
      <c r="GG243" s="348"/>
      <c r="GH243" s="3"/>
      <c r="GI243" s="4"/>
      <c r="GJ243" s="4"/>
      <c r="GK243" s="4"/>
      <c r="GL243" s="4"/>
      <c r="GM243" s="4"/>
      <c r="GN243" s="4"/>
      <c r="GO243" s="340"/>
      <c r="GP243" s="4"/>
      <c r="GQ243" s="340"/>
      <c r="GR243" s="4"/>
      <c r="GS243" s="340"/>
      <c r="GT243" s="4"/>
      <c r="GU243" s="4"/>
      <c r="GV243" s="4"/>
      <c r="GW243" s="4"/>
      <c r="GX243" s="4"/>
      <c r="GY243"/>
      <c r="GZ243"/>
      <c r="HA243" s="4"/>
      <c r="HB243" s="4"/>
      <c r="HC243" s="4"/>
    </row>
    <row r="244" spans="1:211" s="269" customFormat="1" ht="29" x14ac:dyDescent="0.35">
      <c r="A244" s="137">
        <v>456</v>
      </c>
      <c r="B244" s="339"/>
      <c r="C244" s="84" t="s">
        <v>1412</v>
      </c>
      <c r="D244" s="124">
        <v>44321</v>
      </c>
      <c r="E244" s="124">
        <v>44321</v>
      </c>
      <c r="F244" s="339"/>
      <c r="G244" s="125" t="s">
        <v>16230</v>
      </c>
      <c r="H244" s="266" t="s">
        <v>1375</v>
      </c>
      <c r="I244" s="123"/>
      <c r="J244" s="339"/>
      <c r="K244" s="355"/>
      <c r="L244" s="267"/>
      <c r="M244" s="354"/>
      <c r="N244" s="267" t="s">
        <v>19657</v>
      </c>
      <c r="O244" s="354"/>
      <c r="P244" s="354"/>
      <c r="Q244" s="267"/>
      <c r="R244" s="267"/>
      <c r="S244" s="267"/>
      <c r="T244" s="123"/>
      <c r="U244" s="124"/>
      <c r="V244" s="124"/>
      <c r="W244" s="123"/>
      <c r="X244" s="339"/>
      <c r="Y244" s="339"/>
      <c r="Z244" s="123"/>
      <c r="AA244" s="123" t="s">
        <v>25</v>
      </c>
      <c r="AB244" s="124">
        <v>44319</v>
      </c>
      <c r="AC244" s="124">
        <v>44319</v>
      </c>
      <c r="AD244" s="339"/>
      <c r="AE244" s="339"/>
      <c r="AF244" s="355"/>
      <c r="AG244" s="355"/>
      <c r="AH244" s="266" t="s">
        <v>1375</v>
      </c>
      <c r="AI244" s="124">
        <v>44315</v>
      </c>
      <c r="AJ244" s="252" t="s">
        <v>16232</v>
      </c>
      <c r="AK244" s="124">
        <v>44315</v>
      </c>
      <c r="AL244" s="252">
        <v>0.76180555555555562</v>
      </c>
      <c r="AM244" s="85" t="s">
        <v>28</v>
      </c>
      <c r="AN244" s="85" t="s">
        <v>25</v>
      </c>
      <c r="AO244" s="85" t="s">
        <v>26</v>
      </c>
      <c r="AP244" s="85" t="s">
        <v>16727</v>
      </c>
      <c r="AQ244" s="85" t="s">
        <v>16234</v>
      </c>
      <c r="AR244" s="85"/>
      <c r="AS244" s="335" t="s">
        <v>16728</v>
      </c>
      <c r="AT244" s="335">
        <v>120905380</v>
      </c>
      <c r="AU244" s="85"/>
      <c r="AV244" s="85"/>
      <c r="AW244" s="85" t="s">
        <v>16729</v>
      </c>
      <c r="AX244" s="266" t="s">
        <v>1375</v>
      </c>
      <c r="AY244" s="85" t="s">
        <v>25</v>
      </c>
      <c r="AZ244" s="85" t="s">
        <v>25</v>
      </c>
      <c r="BA244" s="85" t="s">
        <v>25</v>
      </c>
      <c r="BB244" s="85" t="s">
        <v>25</v>
      </c>
      <c r="BC244" s="355"/>
      <c r="BD244" s="85" t="s">
        <v>27</v>
      </c>
      <c r="BE244" s="85" t="s">
        <v>4</v>
      </c>
      <c r="BF244" s="85" t="s">
        <v>34</v>
      </c>
      <c r="BG244" s="85" t="s">
        <v>34</v>
      </c>
      <c r="BH244" s="304" t="s">
        <v>18051</v>
      </c>
      <c r="BI244" s="355"/>
      <c r="BJ244" s="123"/>
      <c r="BK244" s="123"/>
      <c r="BL244" s="123"/>
      <c r="BM244" s="123" t="s">
        <v>102</v>
      </c>
      <c r="BN244" s="123" t="s">
        <v>1378</v>
      </c>
      <c r="BO244" s="123" t="s">
        <v>1398</v>
      </c>
      <c r="BP244" s="123" t="s">
        <v>25</v>
      </c>
      <c r="BQ244" s="4" t="s">
        <v>8</v>
      </c>
      <c r="BR244" s="123" t="s">
        <v>1614</v>
      </c>
      <c r="BS244" s="123" t="s">
        <v>1563</v>
      </c>
      <c r="BT244" t="s">
        <v>16456</v>
      </c>
      <c r="BU244" t="s">
        <v>16730</v>
      </c>
      <c r="BV244" s="266" t="s">
        <v>1375</v>
      </c>
      <c r="BW244" s="85" t="s">
        <v>1404</v>
      </c>
      <c r="BX244" s="372"/>
      <c r="BY244" s="372"/>
      <c r="BZ244" s="129" t="s">
        <v>156</v>
      </c>
      <c r="CA244" t="s">
        <v>16236</v>
      </c>
      <c r="CB244">
        <v>12000</v>
      </c>
      <c r="CC244" s="123"/>
      <c r="CD244" s="123" t="s">
        <v>1474</v>
      </c>
      <c r="CE244" s="123" t="s">
        <v>17</v>
      </c>
      <c r="CF244" s="123"/>
      <c r="CG244" s="123"/>
      <c r="CH244" s="123"/>
      <c r="CI244" s="123"/>
      <c r="CJ244" s="85" t="s">
        <v>26</v>
      </c>
      <c r="CK244" s="85" t="s">
        <v>26</v>
      </c>
      <c r="CL244" s="85"/>
      <c r="CM244" s="85"/>
      <c r="CN244" s="96" t="s">
        <v>16237</v>
      </c>
      <c r="CO244" s="155"/>
      <c r="CP244" s="155"/>
      <c r="CQ244" s="285"/>
      <c r="CR244" s="155"/>
      <c r="CS244" s="378"/>
      <c r="CT244" s="155"/>
      <c r="CU244" s="155"/>
      <c r="CV244" s="155"/>
      <c r="CW244" s="155"/>
      <c r="CX244" s="155"/>
      <c r="CY244" s="155"/>
      <c r="CZ244" s="155"/>
      <c r="DA244" s="155"/>
      <c r="DB244" s="155"/>
      <c r="DC244" s="155"/>
      <c r="DD244" s="155"/>
      <c r="DE244" s="155"/>
      <c r="DF244" s="155"/>
      <c r="DG244" s="155"/>
      <c r="DH244" s="284" t="s">
        <v>1375</v>
      </c>
      <c r="DI244" s="197" t="s">
        <v>130</v>
      </c>
      <c r="DJ244" s="4" t="s">
        <v>15440</v>
      </c>
      <c r="DK244" s="4" t="s">
        <v>16232</v>
      </c>
      <c r="DL244" s="127" t="s">
        <v>16231</v>
      </c>
      <c r="DM244" s="4" t="s">
        <v>16233</v>
      </c>
      <c r="DN244" s="4" t="s">
        <v>16235</v>
      </c>
      <c r="DO244" s="340"/>
      <c r="DP244" s="340"/>
      <c r="DQ244" s="4"/>
      <c r="DR244" s="340"/>
      <c r="DS244" s="340"/>
      <c r="DT244" s="340"/>
      <c r="DU244" s="340"/>
      <c r="DV244" s="4">
        <v>1250</v>
      </c>
      <c r="DW244" s="4" t="s">
        <v>16238</v>
      </c>
      <c r="DX244" s="4">
        <v>9260</v>
      </c>
      <c r="DY244" s="4"/>
      <c r="DZ244" s="348"/>
      <c r="EA244" s="4" t="s">
        <v>26</v>
      </c>
      <c r="EB244" s="4"/>
      <c r="EC244" s="4"/>
      <c r="ED244" s="340"/>
      <c r="EE244" s="340"/>
      <c r="EF244" s="340"/>
      <c r="EG244" s="348"/>
      <c r="EH244" s="348"/>
      <c r="EI244" s="4"/>
      <c r="EJ244" s="4"/>
      <c r="EK244" s="4"/>
      <c r="EL244" s="4" t="s">
        <v>25</v>
      </c>
      <c r="EM244" s="4"/>
      <c r="EN244" s="4"/>
      <c r="EO244" s="4"/>
      <c r="EP244" s="340"/>
      <c r="EQ244" s="4"/>
      <c r="ER244" s="4"/>
      <c r="ES244" s="4"/>
      <c r="ET244" s="340"/>
      <c r="EU244" s="4"/>
      <c r="EV244" s="340"/>
      <c r="EW244" s="4"/>
      <c r="EX244" s="340"/>
      <c r="EY244" s="4" t="s">
        <v>8</v>
      </c>
      <c r="EZ244" s="4"/>
      <c r="FA244" s="4"/>
      <c r="FB244" s="340"/>
      <c r="FC244" s="4"/>
      <c r="FD244" s="340"/>
      <c r="FE244" s="4" t="s">
        <v>2878</v>
      </c>
      <c r="FF244" s="4"/>
      <c r="FG244" s="4"/>
      <c r="FH244" s="4" t="s">
        <v>1375</v>
      </c>
      <c r="FI244" s="4" t="s">
        <v>1839</v>
      </c>
      <c r="FJ244" s="4" t="s">
        <v>3742</v>
      </c>
      <c r="FK244" s="4" t="s">
        <v>16239</v>
      </c>
      <c r="FL244" t="s">
        <v>16240</v>
      </c>
      <c r="FM244" s="4" t="s">
        <v>16234</v>
      </c>
      <c r="FN244" s="4" t="s">
        <v>1839</v>
      </c>
      <c r="FO244" s="4" t="s">
        <v>1890</v>
      </c>
      <c r="FP244" s="4" t="s">
        <v>16241</v>
      </c>
      <c r="FQ244" s="4" t="s">
        <v>16242</v>
      </c>
      <c r="FR244" s="4" t="s">
        <v>1434</v>
      </c>
      <c r="FS244" s="4" t="s">
        <v>1870</v>
      </c>
      <c r="FT244" s="4" t="s">
        <v>1845</v>
      </c>
      <c r="FU244" s="4" t="s">
        <v>9</v>
      </c>
      <c r="FV244" t="s">
        <v>7429</v>
      </c>
      <c r="FW244" s="4" t="s">
        <v>1846</v>
      </c>
      <c r="FX244" s="4" t="s">
        <v>1436</v>
      </c>
      <c r="FY244" s="4" t="s">
        <v>16233</v>
      </c>
      <c r="FZ244" s="4" t="s">
        <v>2057</v>
      </c>
      <c r="GA244" s="4" t="s">
        <v>16243</v>
      </c>
      <c r="GB244" s="4" t="s">
        <v>16244</v>
      </c>
      <c r="GC244" s="340"/>
      <c r="GD244" s="340"/>
      <c r="GE244" s="340"/>
      <c r="GF244" s="348"/>
      <c r="GG244" s="348"/>
      <c r="GH244" s="3" t="s">
        <v>1375</v>
      </c>
      <c r="GI244" s="4" t="s">
        <v>9</v>
      </c>
      <c r="GJ244" s="4" t="s">
        <v>2230</v>
      </c>
      <c r="GK244" s="4" t="s">
        <v>1375</v>
      </c>
      <c r="GL244" s="4" t="s">
        <v>15</v>
      </c>
      <c r="GM244" s="4" t="s">
        <v>1897</v>
      </c>
      <c r="GN244" s="4"/>
      <c r="GO244" s="340"/>
      <c r="GP244" s="4"/>
      <c r="GQ244" s="340"/>
      <c r="GR244" s="4"/>
      <c r="GS244" s="340"/>
      <c r="GT244" s="4"/>
      <c r="GU244" s="4"/>
      <c r="GV244" s="4"/>
      <c r="GW244" s="4"/>
      <c r="GX244" s="4"/>
      <c r="GY244"/>
      <c r="GZ244"/>
      <c r="HA244" s="4"/>
      <c r="HB244" s="4"/>
      <c r="HC244" s="4"/>
    </row>
    <row r="245" spans="1:211" s="269" customFormat="1" x14ac:dyDescent="0.35">
      <c r="A245" s="137">
        <v>455</v>
      </c>
      <c r="B245" s="339"/>
      <c r="C245" s="84" t="s">
        <v>1412</v>
      </c>
      <c r="D245" s="124">
        <v>44315</v>
      </c>
      <c r="E245" s="124">
        <v>44315</v>
      </c>
      <c r="F245" s="339"/>
      <c r="G245" s="125" t="s">
        <v>16187</v>
      </c>
      <c r="H245" s="266" t="s">
        <v>1375</v>
      </c>
      <c r="I245" s="123"/>
      <c r="J245" s="339"/>
      <c r="K245" s="355"/>
      <c r="L245" s="267"/>
      <c r="M245" s="354"/>
      <c r="N245" s="267" t="s">
        <v>19657</v>
      </c>
      <c r="O245" s="354"/>
      <c r="P245" s="354"/>
      <c r="Q245" s="267"/>
      <c r="R245" s="267"/>
      <c r="S245" s="267"/>
      <c r="T245" s="123"/>
      <c r="U245" s="124"/>
      <c r="V245" s="124"/>
      <c r="W245" s="123"/>
      <c r="X245" s="339"/>
      <c r="Y245" s="339"/>
      <c r="Z245" s="123"/>
      <c r="AA245" s="123"/>
      <c r="AB245" s="124"/>
      <c r="AC245" s="124"/>
      <c r="AD245" s="339"/>
      <c r="AE245" s="339"/>
      <c r="AF245" s="355"/>
      <c r="AG245" s="355"/>
      <c r="AH245" s="266" t="s">
        <v>1375</v>
      </c>
      <c r="AI245" s="124">
        <v>44315</v>
      </c>
      <c r="AJ245" s="252" t="s">
        <v>16189</v>
      </c>
      <c r="AK245" s="124"/>
      <c r="AL245" s="252"/>
      <c r="AM245" s="85" t="s">
        <v>28</v>
      </c>
      <c r="AN245" s="85" t="s">
        <v>26</v>
      </c>
      <c r="AO245" s="85" t="s">
        <v>26</v>
      </c>
      <c r="AP245" s="85"/>
      <c r="AQ245" s="85"/>
      <c r="AR245" s="85"/>
      <c r="AS245" s="335">
        <v>748554525</v>
      </c>
      <c r="AT245" s="335"/>
      <c r="AU245" s="85"/>
      <c r="AV245" s="85"/>
      <c r="AW245" s="85"/>
      <c r="AX245" s="266" t="s">
        <v>1375</v>
      </c>
      <c r="AY245" s="85" t="s">
        <v>26</v>
      </c>
      <c r="AZ245" s="85" t="s">
        <v>26</v>
      </c>
      <c r="BA245" s="85" t="s">
        <v>26</v>
      </c>
      <c r="BB245" s="85" t="s">
        <v>26</v>
      </c>
      <c r="BC245" s="355"/>
      <c r="BD245" s="85" t="s">
        <v>33</v>
      </c>
      <c r="BE245" s="85" t="s">
        <v>16</v>
      </c>
      <c r="BF245" s="85"/>
      <c r="BG245" s="85"/>
      <c r="BH245" s="304" t="s">
        <v>18051</v>
      </c>
      <c r="BI245" s="355"/>
      <c r="BJ245" s="123"/>
      <c r="BK245" s="123"/>
      <c r="BL245" s="123"/>
      <c r="BM245" s="123" t="s">
        <v>106</v>
      </c>
      <c r="BN245" s="123"/>
      <c r="BO245" s="123"/>
      <c r="BP245" s="123"/>
      <c r="BQ245" s="4" t="s">
        <v>8</v>
      </c>
      <c r="BR245" s="123"/>
      <c r="BS245" s="123"/>
      <c r="BT245"/>
      <c r="BU245"/>
      <c r="BV245" s="266" t="s">
        <v>1375</v>
      </c>
      <c r="BW245" s="85" t="s">
        <v>1404</v>
      </c>
      <c r="BX245" s="372"/>
      <c r="BY245" s="372"/>
      <c r="BZ245" s="129" t="s">
        <v>71</v>
      </c>
      <c r="CA245" t="s">
        <v>16221</v>
      </c>
      <c r="CB245">
        <v>12000</v>
      </c>
      <c r="CC245" s="123"/>
      <c r="CD245" s="123" t="s">
        <v>1368</v>
      </c>
      <c r="CE245" s="123" t="s">
        <v>1444</v>
      </c>
      <c r="CF245" s="123"/>
      <c r="CG245" s="123"/>
      <c r="CH245" s="123">
        <v>250</v>
      </c>
      <c r="CI245" s="123"/>
      <c r="CJ245" s="85" t="s">
        <v>26</v>
      </c>
      <c r="CK245" s="85" t="s">
        <v>26</v>
      </c>
      <c r="CL245" s="85"/>
      <c r="CM245" s="85"/>
      <c r="CN245" s="96" t="s">
        <v>16190</v>
      </c>
      <c r="CO245" s="155"/>
      <c r="CP245" s="155"/>
      <c r="CQ245" s="285"/>
      <c r="CR245" s="155"/>
      <c r="CS245" s="378"/>
      <c r="CT245" s="155"/>
      <c r="CU245" s="155"/>
      <c r="CV245" s="155"/>
      <c r="CW245" s="155"/>
      <c r="CX245" s="155"/>
      <c r="CY245" s="155"/>
      <c r="CZ245" s="155"/>
      <c r="DA245" s="155"/>
      <c r="DB245" s="155"/>
      <c r="DC245" s="155"/>
      <c r="DD245" s="155"/>
      <c r="DE245" s="155"/>
      <c r="DF245" s="155"/>
      <c r="DG245" s="155"/>
      <c r="DH245" s="284" t="s">
        <v>1375</v>
      </c>
      <c r="DI245" s="4" t="s">
        <v>120</v>
      </c>
      <c r="DJ245" s="4" t="s">
        <v>2995</v>
      </c>
      <c r="DK245" s="4" t="s">
        <v>16189</v>
      </c>
      <c r="DL245" s="127" t="s">
        <v>16188</v>
      </c>
      <c r="DM245" s="4"/>
      <c r="DN245" s="4">
        <v>748554525</v>
      </c>
      <c r="DO245" s="340"/>
      <c r="DP245" s="340"/>
      <c r="DQ245" s="4" t="s">
        <v>16191</v>
      </c>
      <c r="DR245" s="340"/>
      <c r="DS245" s="340"/>
      <c r="DT245" s="340"/>
      <c r="DU245" s="340"/>
      <c r="DV245" s="4">
        <v>103551101</v>
      </c>
      <c r="DW245" s="4" t="s">
        <v>16192</v>
      </c>
      <c r="DX245" s="4">
        <v>1122</v>
      </c>
      <c r="DY245" s="4"/>
      <c r="DZ245" s="348"/>
      <c r="EA245" s="4" t="s">
        <v>25</v>
      </c>
      <c r="EB245" s="4"/>
      <c r="EC245" s="4"/>
      <c r="ED245" s="340"/>
      <c r="EE245" s="340"/>
      <c r="EF245" s="340"/>
      <c r="EG245" s="348"/>
      <c r="EH245" s="348"/>
      <c r="EI245" s="4"/>
      <c r="EJ245" s="4" t="s">
        <v>26</v>
      </c>
      <c r="EK245" s="4" t="s">
        <v>25</v>
      </c>
      <c r="EL245" s="4" t="s">
        <v>25</v>
      </c>
      <c r="EM245" s="4" t="s">
        <v>1759</v>
      </c>
      <c r="EN245" s="4"/>
      <c r="EO245" s="4" t="s">
        <v>1760</v>
      </c>
      <c r="EP245" s="340"/>
      <c r="EQ245" s="4" t="s">
        <v>1836</v>
      </c>
      <c r="ER245" s="4"/>
      <c r="ES245" s="4" t="s">
        <v>6</v>
      </c>
      <c r="ET245" s="340"/>
      <c r="EU245" s="4" t="s">
        <v>115</v>
      </c>
      <c r="EV245" s="340"/>
      <c r="EW245" s="4" t="s">
        <v>1368</v>
      </c>
      <c r="EX245" s="340"/>
      <c r="EY245" s="4" t="s">
        <v>8</v>
      </c>
      <c r="EZ245" s="4"/>
      <c r="FA245" s="4" t="s">
        <v>26</v>
      </c>
      <c r="FB245" s="340"/>
      <c r="FC245" s="4"/>
      <c r="FD245" s="340"/>
      <c r="FE245" s="4"/>
      <c r="FF245" s="4"/>
      <c r="FG245" s="4"/>
      <c r="FH245" s="4" t="s">
        <v>1375</v>
      </c>
      <c r="FI245" s="4"/>
      <c r="FJ245" s="4"/>
      <c r="FK245" s="4"/>
      <c r="FL245"/>
      <c r="FM245" s="4"/>
      <c r="FN245" s="4"/>
      <c r="FO245" s="4"/>
      <c r="FP245" s="4"/>
      <c r="FQ245" s="4"/>
      <c r="FR245" s="4"/>
      <c r="FS245" s="4"/>
      <c r="FT245" s="4"/>
      <c r="FU245" s="4"/>
      <c r="FV245"/>
      <c r="FW245" s="4"/>
      <c r="FX245" s="4"/>
      <c r="FY245" s="4"/>
      <c r="FZ245" s="4"/>
      <c r="GA245" s="4"/>
      <c r="GB245" s="4"/>
      <c r="GC245" s="340"/>
      <c r="GD245" s="340"/>
      <c r="GE245" s="340"/>
      <c r="GF245" s="348"/>
      <c r="GG245" s="348"/>
      <c r="GH245" s="3"/>
      <c r="GI245" s="4"/>
      <c r="GJ245" s="4"/>
      <c r="GK245" s="4"/>
      <c r="GL245" s="4"/>
      <c r="GM245" s="4"/>
      <c r="GN245" s="4"/>
      <c r="GO245" s="340"/>
      <c r="GP245" s="4"/>
      <c r="GQ245" s="340"/>
      <c r="GR245" s="4"/>
      <c r="GS245" s="340"/>
      <c r="GT245" s="4"/>
      <c r="GU245" s="4"/>
      <c r="GV245" s="4"/>
      <c r="GW245" s="4"/>
      <c r="GX245" s="4"/>
      <c r="GY245"/>
      <c r="GZ245"/>
      <c r="HA245" s="4"/>
      <c r="HB245" s="4"/>
      <c r="HC245" s="4"/>
    </row>
    <row r="246" spans="1:211" s="269" customFormat="1" x14ac:dyDescent="0.35">
      <c r="A246" s="300">
        <v>454</v>
      </c>
      <c r="B246" s="340"/>
      <c r="C246" s="304" t="s">
        <v>1411</v>
      </c>
      <c r="D246" s="89"/>
      <c r="E246" s="89"/>
      <c r="F246" s="339"/>
      <c r="G246" s="125" t="s">
        <v>16193</v>
      </c>
      <c r="H246" s="302" t="s">
        <v>1375</v>
      </c>
      <c r="I246" s="304"/>
      <c r="J246" s="339"/>
      <c r="K246" s="355"/>
      <c r="L246" s="305"/>
      <c r="M246" s="354"/>
      <c r="N246" s="267" t="s">
        <v>19657</v>
      </c>
      <c r="O246" s="354"/>
      <c r="P246" s="354"/>
      <c r="Q246" s="305"/>
      <c r="R246" s="305"/>
      <c r="S246" s="305"/>
      <c r="T246" s="87"/>
      <c r="U246" s="89"/>
      <c r="V246" s="89"/>
      <c r="W246" s="123"/>
      <c r="X246" s="339"/>
      <c r="Y246" s="339"/>
      <c r="Z246" s="304"/>
      <c r="AA246" s="304"/>
      <c r="AB246" s="89"/>
      <c r="AC246" s="89"/>
      <c r="AD246" s="339"/>
      <c r="AE246" s="339"/>
      <c r="AF246" s="355"/>
      <c r="AG246" s="355"/>
      <c r="AH246" s="302" t="s">
        <v>1375</v>
      </c>
      <c r="AI246" s="89">
        <v>44315</v>
      </c>
      <c r="AJ246" s="306" t="s">
        <v>13395</v>
      </c>
      <c r="AK246" s="89"/>
      <c r="AL246" s="306"/>
      <c r="AM246" s="87" t="s">
        <v>28</v>
      </c>
      <c r="AN246" s="87" t="s">
        <v>26</v>
      </c>
      <c r="AO246" s="87" t="s">
        <v>26</v>
      </c>
      <c r="AP246" s="87"/>
      <c r="AQ246" s="87"/>
      <c r="AR246" s="87"/>
      <c r="AS246" s="334">
        <v>848696424</v>
      </c>
      <c r="AT246" s="334"/>
      <c r="AU246" s="87"/>
      <c r="AV246" s="87"/>
      <c r="AW246" s="87"/>
      <c r="AX246" s="302" t="s">
        <v>1375</v>
      </c>
      <c r="AY246" s="87" t="s">
        <v>26</v>
      </c>
      <c r="AZ246" s="87" t="s">
        <v>25</v>
      </c>
      <c r="BA246" s="87" t="s">
        <v>26</v>
      </c>
      <c r="BB246" s="87" t="s">
        <v>26</v>
      </c>
      <c r="BC246" s="355"/>
      <c r="BD246" s="87" t="s">
        <v>27</v>
      </c>
      <c r="BE246" s="87" t="s">
        <v>13</v>
      </c>
      <c r="BF246" s="87" t="s">
        <v>34</v>
      </c>
      <c r="BG246" s="87"/>
      <c r="BH246" s="304" t="s">
        <v>18203</v>
      </c>
      <c r="BI246" s="355"/>
      <c r="BJ246" s="304"/>
      <c r="BK246" s="304"/>
      <c r="BL246" s="304"/>
      <c r="BM246" s="304" t="s">
        <v>102</v>
      </c>
      <c r="BN246" s="304" t="s">
        <v>1378</v>
      </c>
      <c r="BO246" s="304" t="s">
        <v>1391</v>
      </c>
      <c r="BP246" s="304"/>
      <c r="BQ246" s="116" t="s">
        <v>8</v>
      </c>
      <c r="BR246" s="304" t="s">
        <v>1614</v>
      </c>
      <c r="BS246" s="304" t="s">
        <v>1403</v>
      </c>
      <c r="BT246"/>
      <c r="BU246"/>
      <c r="BV246" s="302" t="s">
        <v>1375</v>
      </c>
      <c r="BW246" s="87" t="s">
        <v>1404</v>
      </c>
      <c r="BX246" s="372"/>
      <c r="BY246" s="372"/>
      <c r="BZ246" s="8" t="s">
        <v>769</v>
      </c>
      <c r="CA246" t="s">
        <v>16220</v>
      </c>
      <c r="CB246">
        <v>12000</v>
      </c>
      <c r="CC246" s="116"/>
      <c r="CD246" s="304" t="s">
        <v>1373</v>
      </c>
      <c r="CE246" s="304"/>
      <c r="CF246" s="304"/>
      <c r="CG246" s="304"/>
      <c r="CH246" s="304">
        <v>250</v>
      </c>
      <c r="CI246" s="116"/>
      <c r="CJ246" s="87" t="s">
        <v>26</v>
      </c>
      <c r="CK246" s="87" t="s">
        <v>26</v>
      </c>
      <c r="CL246" s="87"/>
      <c r="CM246" s="87"/>
      <c r="CN246" s="96" t="s">
        <v>16190</v>
      </c>
      <c r="CO246" s="155"/>
      <c r="CP246" s="155"/>
      <c r="CQ246" s="285"/>
      <c r="CR246" s="155"/>
      <c r="CS246" s="378"/>
      <c r="CT246" s="155"/>
      <c r="CU246" s="155"/>
      <c r="CV246" s="155"/>
      <c r="CW246" s="155"/>
      <c r="CX246" s="155"/>
      <c r="CY246" s="155"/>
      <c r="CZ246" s="155"/>
      <c r="DA246" s="155"/>
      <c r="DB246" s="155"/>
      <c r="DC246" s="155"/>
      <c r="DD246" s="155"/>
      <c r="DE246" s="155"/>
      <c r="DF246" s="155"/>
      <c r="DG246" s="155"/>
      <c r="DH246" s="284" t="s">
        <v>1375</v>
      </c>
      <c r="DI246" s="4" t="s">
        <v>128</v>
      </c>
      <c r="DJ246" s="4" t="s">
        <v>2704</v>
      </c>
      <c r="DK246" s="4" t="s">
        <v>13395</v>
      </c>
      <c r="DL246" s="127" t="s">
        <v>16188</v>
      </c>
      <c r="DM246" s="4"/>
      <c r="DN246" s="4">
        <v>848696424</v>
      </c>
      <c r="DO246" s="340"/>
      <c r="DP246" s="340"/>
      <c r="DQ246" s="4" t="s">
        <v>1415</v>
      </c>
      <c r="DR246" s="340"/>
      <c r="DS246" s="340"/>
      <c r="DT246" s="340"/>
      <c r="DU246" s="340"/>
      <c r="DV246" s="4">
        <v>303333311</v>
      </c>
      <c r="DW246" s="4" t="s">
        <v>16194</v>
      </c>
      <c r="DX246" s="4">
        <v>1102</v>
      </c>
      <c r="DY246" s="4"/>
      <c r="DZ246" s="348"/>
      <c r="EA246" s="4" t="s">
        <v>25</v>
      </c>
      <c r="EB246" s="4"/>
      <c r="EC246" s="4"/>
      <c r="ED246" s="340"/>
      <c r="EE246" s="340"/>
      <c r="EF246" s="340"/>
      <c r="EG246" s="348"/>
      <c r="EH246" s="348"/>
      <c r="EI246" s="4"/>
      <c r="EJ246" s="4" t="s">
        <v>26</v>
      </c>
      <c r="EK246" s="4" t="s">
        <v>25</v>
      </c>
      <c r="EL246" s="4" t="s">
        <v>26</v>
      </c>
      <c r="EM246" s="4" t="s">
        <v>1759</v>
      </c>
      <c r="EN246" s="4"/>
      <c r="EO246" s="4" t="s">
        <v>1835</v>
      </c>
      <c r="EP246" s="340"/>
      <c r="EQ246" s="4" t="s">
        <v>1836</v>
      </c>
      <c r="ER246" s="4"/>
      <c r="ES246" s="4" t="s">
        <v>1888</v>
      </c>
      <c r="ET246" s="340"/>
      <c r="EU246" s="4" t="s">
        <v>112</v>
      </c>
      <c r="EV246" s="340"/>
      <c r="EW246" s="4" t="s">
        <v>1373</v>
      </c>
      <c r="EX246" s="340"/>
      <c r="EY246" s="4" t="s">
        <v>8</v>
      </c>
      <c r="EZ246" s="4"/>
      <c r="FA246" s="4" t="s">
        <v>26</v>
      </c>
      <c r="FB246" s="340"/>
      <c r="FC246" s="4"/>
      <c r="FD246" s="340"/>
      <c r="FE246" s="4"/>
      <c r="FF246" s="4"/>
      <c r="FG246" s="4"/>
      <c r="FH246" s="4" t="s">
        <v>1375</v>
      </c>
      <c r="FI246" s="4"/>
      <c r="FJ246" s="4"/>
      <c r="FK246" s="4"/>
      <c r="FL246"/>
      <c r="FM246" s="4"/>
      <c r="FN246" s="4"/>
      <c r="FO246" s="4"/>
      <c r="FP246" s="4"/>
      <c r="FQ246" s="4"/>
      <c r="FR246" s="4"/>
      <c r="FS246" s="4"/>
      <c r="FT246" s="4"/>
      <c r="FU246" s="4"/>
      <c r="FV246"/>
      <c r="FW246" s="4"/>
      <c r="FX246" s="4"/>
      <c r="FY246" s="4"/>
      <c r="FZ246" s="4"/>
      <c r="GA246" s="4"/>
      <c r="GB246" s="4"/>
      <c r="GC246" s="340"/>
      <c r="GD246" s="340"/>
      <c r="GE246" s="340"/>
      <c r="GF246" s="348"/>
      <c r="GG246" s="348"/>
      <c r="GH246" s="3"/>
      <c r="GI246" s="4"/>
      <c r="GJ246" s="4"/>
      <c r="GK246" s="4"/>
      <c r="GL246" s="4"/>
      <c r="GM246" s="4"/>
      <c r="GN246" s="4"/>
      <c r="GO246" s="340"/>
      <c r="GP246" s="4"/>
      <c r="GQ246" s="340"/>
      <c r="GR246" s="4"/>
      <c r="GS246" s="340"/>
      <c r="GT246" s="4"/>
      <c r="GU246" s="4"/>
      <c r="GV246" s="4"/>
      <c r="GW246" s="4"/>
      <c r="GX246" s="4"/>
      <c r="GY246"/>
      <c r="GZ246"/>
      <c r="HA246" s="4"/>
      <c r="HB246" s="4"/>
      <c r="HC246" s="4"/>
    </row>
    <row r="247" spans="1:211" s="269" customFormat="1" x14ac:dyDescent="0.35">
      <c r="A247" s="137">
        <v>453</v>
      </c>
      <c r="B247" s="339"/>
      <c r="C247" s="84" t="s">
        <v>1412</v>
      </c>
      <c r="D247" s="124">
        <v>44315</v>
      </c>
      <c r="E247" s="124">
        <v>44315</v>
      </c>
      <c r="F247" s="339"/>
      <c r="G247" s="125" t="s">
        <v>16195</v>
      </c>
      <c r="H247" s="266" t="s">
        <v>1375</v>
      </c>
      <c r="I247" s="123"/>
      <c r="J247" s="339"/>
      <c r="K247" s="355"/>
      <c r="L247" s="267"/>
      <c r="M247" s="354"/>
      <c r="N247" s="267" t="s">
        <v>19657</v>
      </c>
      <c r="O247" s="354"/>
      <c r="P247" s="354"/>
      <c r="Q247" s="267"/>
      <c r="R247" s="267"/>
      <c r="S247" s="267"/>
      <c r="T247" s="123"/>
      <c r="U247" s="124"/>
      <c r="V247" s="124"/>
      <c r="W247" s="123"/>
      <c r="X247" s="339"/>
      <c r="Y247" s="339"/>
      <c r="Z247" s="123"/>
      <c r="AA247" s="123"/>
      <c r="AB247" s="124"/>
      <c r="AC247" s="124"/>
      <c r="AD247" s="339"/>
      <c r="AE247" s="339"/>
      <c r="AF247" s="355"/>
      <c r="AG247" s="355"/>
      <c r="AH247" s="266" t="s">
        <v>1375</v>
      </c>
      <c r="AI247" s="124">
        <v>44315</v>
      </c>
      <c r="AJ247" s="252" t="s">
        <v>16196</v>
      </c>
      <c r="AK247" s="124"/>
      <c r="AL247" s="252"/>
      <c r="AM247" s="85" t="s">
        <v>28</v>
      </c>
      <c r="AN247" s="85" t="s">
        <v>26</v>
      </c>
      <c r="AO247" s="85" t="s">
        <v>26</v>
      </c>
      <c r="AP247" s="85"/>
      <c r="AQ247" s="85"/>
      <c r="AR247" s="85"/>
      <c r="AS247" s="335">
        <v>171503144</v>
      </c>
      <c r="AT247" s="335"/>
      <c r="AU247" s="85"/>
      <c r="AV247" s="85"/>
      <c r="AW247" s="85"/>
      <c r="AX247" s="266" t="s">
        <v>1375</v>
      </c>
      <c r="AY247" s="85" t="s">
        <v>26</v>
      </c>
      <c r="AZ247" s="85" t="s">
        <v>26</v>
      </c>
      <c r="BA247" s="85" t="s">
        <v>26</v>
      </c>
      <c r="BB247" s="85" t="s">
        <v>26</v>
      </c>
      <c r="BC247" s="355"/>
      <c r="BD247" s="85" t="s">
        <v>33</v>
      </c>
      <c r="BE247" s="85" t="s">
        <v>16</v>
      </c>
      <c r="BF247" s="85"/>
      <c r="BG247" s="85"/>
      <c r="BH247" s="304" t="s">
        <v>18047</v>
      </c>
      <c r="BI247" s="355"/>
      <c r="BJ247" s="123"/>
      <c r="BK247" s="123"/>
      <c r="BL247" s="123"/>
      <c r="BM247" s="123" t="s">
        <v>106</v>
      </c>
      <c r="BN247" s="123"/>
      <c r="BO247" s="123"/>
      <c r="BP247" s="123"/>
      <c r="BQ247" s="4" t="s">
        <v>1374</v>
      </c>
      <c r="BR247" s="123"/>
      <c r="BS247" s="123"/>
      <c r="BT247"/>
      <c r="BU247"/>
      <c r="BV247" s="266" t="s">
        <v>1375</v>
      </c>
      <c r="BW247" s="85" t="s">
        <v>1404</v>
      </c>
      <c r="BX247" s="372"/>
      <c r="BY247" s="372"/>
      <c r="BZ247" s="129" t="s">
        <v>71</v>
      </c>
      <c r="CA247" t="s">
        <v>3209</v>
      </c>
      <c r="CB247">
        <v>12000</v>
      </c>
      <c r="CC247" s="123"/>
      <c r="CD247" s="123" t="s">
        <v>1468</v>
      </c>
      <c r="CE247" s="123" t="s">
        <v>17</v>
      </c>
      <c r="CF247" s="123"/>
      <c r="CG247" s="123"/>
      <c r="CH247" s="123">
        <v>246</v>
      </c>
      <c r="CI247" s="123"/>
      <c r="CJ247" s="85" t="s">
        <v>26</v>
      </c>
      <c r="CK247" s="85" t="s">
        <v>26</v>
      </c>
      <c r="CL247" s="85"/>
      <c r="CM247" s="85"/>
      <c r="CN247" s="96" t="s">
        <v>16190</v>
      </c>
      <c r="CO247" s="155"/>
      <c r="CP247" s="155"/>
      <c r="CQ247" s="285"/>
      <c r="CR247" s="155"/>
      <c r="CS247" s="378"/>
      <c r="CT247" s="155"/>
      <c r="CU247" s="155"/>
      <c r="CV247" s="155"/>
      <c r="CW247" s="155"/>
      <c r="CX247" s="155"/>
      <c r="CY247" s="155"/>
      <c r="CZ247" s="155"/>
      <c r="DA247" s="155"/>
      <c r="DB247" s="155"/>
      <c r="DC247" s="155"/>
      <c r="DD247" s="155"/>
      <c r="DE247" s="155"/>
      <c r="DF247" s="155"/>
      <c r="DG247" s="155"/>
      <c r="DH247" s="284" t="s">
        <v>1375</v>
      </c>
      <c r="DI247" s="4" t="s">
        <v>120</v>
      </c>
      <c r="DJ247" s="4" t="s">
        <v>2936</v>
      </c>
      <c r="DK247" s="4" t="s">
        <v>16196</v>
      </c>
      <c r="DL247" s="127" t="s">
        <v>16188</v>
      </c>
      <c r="DM247" s="4"/>
      <c r="DN247" s="4">
        <v>171503144</v>
      </c>
      <c r="DO247" s="340"/>
      <c r="DP247" s="340"/>
      <c r="DQ247" s="4" t="s">
        <v>2937</v>
      </c>
      <c r="DR247" s="340"/>
      <c r="DS247" s="340"/>
      <c r="DT247" s="340"/>
      <c r="DU247" s="340"/>
      <c r="DV247" s="4">
        <v>103261101</v>
      </c>
      <c r="DW247" s="4" t="s">
        <v>16197</v>
      </c>
      <c r="DX247" s="4">
        <v>1121</v>
      </c>
      <c r="DY247" s="4"/>
      <c r="DZ247" s="348"/>
      <c r="EA247" s="4" t="s">
        <v>25</v>
      </c>
      <c r="EB247" s="4">
        <v>2</v>
      </c>
      <c r="EC247" s="4" t="s">
        <v>1887</v>
      </c>
      <c r="ED247" s="340"/>
      <c r="EE247" s="340"/>
      <c r="EF247" s="340"/>
      <c r="EG247" s="348"/>
      <c r="EH247" s="348"/>
      <c r="EI247" s="4"/>
      <c r="EJ247" s="4" t="s">
        <v>26</v>
      </c>
      <c r="EK247" s="4" t="s">
        <v>25</v>
      </c>
      <c r="EL247" s="4" t="s">
        <v>25</v>
      </c>
      <c r="EM247" s="4" t="s">
        <v>1759</v>
      </c>
      <c r="EN247" s="4"/>
      <c r="EO247" s="4" t="s">
        <v>1760</v>
      </c>
      <c r="EP247" s="340"/>
      <c r="EQ247" s="4" t="s">
        <v>1761</v>
      </c>
      <c r="ER247" s="4"/>
      <c r="ES247" s="4" t="s">
        <v>1956</v>
      </c>
      <c r="ET247" s="340"/>
      <c r="EU247" s="4" t="s">
        <v>112</v>
      </c>
      <c r="EV247" s="340"/>
      <c r="EW247" s="4" t="s">
        <v>1370</v>
      </c>
      <c r="EX247" s="340"/>
      <c r="EY247" s="4" t="s">
        <v>1374</v>
      </c>
      <c r="EZ247" s="4"/>
      <c r="FA247" s="4" t="s">
        <v>25</v>
      </c>
      <c r="FB247" s="340"/>
      <c r="FC247" s="4" t="s">
        <v>1816</v>
      </c>
      <c r="FD247" s="340"/>
      <c r="FE247" s="4"/>
      <c r="FF247" s="4"/>
      <c r="FG247" s="4"/>
      <c r="FH247" s="4" t="s">
        <v>1375</v>
      </c>
      <c r="FI247" s="4"/>
      <c r="FJ247" s="4"/>
      <c r="FK247" s="4"/>
      <c r="FL247"/>
      <c r="FM247" s="4"/>
      <c r="FN247" s="4"/>
      <c r="FO247" s="4"/>
      <c r="FP247" s="4"/>
      <c r="FQ247" s="4"/>
      <c r="FR247" s="4"/>
      <c r="FS247" s="4"/>
      <c r="FT247" s="4"/>
      <c r="FU247" s="4"/>
      <c r="FV247"/>
      <c r="FW247" s="4"/>
      <c r="FX247" s="4"/>
      <c r="FY247" s="4"/>
      <c r="FZ247" s="4"/>
      <c r="GA247" s="4"/>
      <c r="GB247" s="4"/>
      <c r="GC247" s="340"/>
      <c r="GD247" s="340"/>
      <c r="GE247" s="340"/>
      <c r="GF247" s="348"/>
      <c r="GG247" s="348"/>
      <c r="GH247" s="3"/>
      <c r="GI247" s="4"/>
      <c r="GJ247" s="4"/>
      <c r="GK247" s="4"/>
      <c r="GL247" s="4"/>
      <c r="GM247" s="4"/>
      <c r="GN247" s="4"/>
      <c r="GO247" s="340"/>
      <c r="GP247" s="4"/>
      <c r="GQ247" s="340"/>
      <c r="GR247" s="4"/>
      <c r="GS247" s="340"/>
      <c r="GT247" s="4"/>
      <c r="GU247" s="4"/>
      <c r="GV247" s="4"/>
      <c r="GW247" s="4"/>
      <c r="GX247" s="4"/>
      <c r="GY247"/>
      <c r="GZ247"/>
      <c r="HA247" s="4"/>
      <c r="HB247" s="4"/>
      <c r="HC247" s="4"/>
    </row>
    <row r="248" spans="1:211" s="269" customFormat="1" x14ac:dyDescent="0.35">
      <c r="A248" s="137">
        <v>452</v>
      </c>
      <c r="B248" s="339"/>
      <c r="C248" s="84" t="s">
        <v>1412</v>
      </c>
      <c r="D248" s="124">
        <v>44323</v>
      </c>
      <c r="E248" s="124">
        <v>44323</v>
      </c>
      <c r="F248" s="339"/>
      <c r="G248" s="125" t="s">
        <v>16198</v>
      </c>
      <c r="H248" s="266" t="s">
        <v>1375</v>
      </c>
      <c r="I248" s="123" t="s">
        <v>25</v>
      </c>
      <c r="J248" s="339"/>
      <c r="K248" s="355"/>
      <c r="L248" s="267">
        <v>44321</v>
      </c>
      <c r="M248" s="354"/>
      <c r="N248" s="267" t="s">
        <v>19657</v>
      </c>
      <c r="O248" s="354"/>
      <c r="P248" s="354"/>
      <c r="Q248" s="267"/>
      <c r="R248" s="267"/>
      <c r="S248" s="267"/>
      <c r="T248" s="123"/>
      <c r="U248" s="124"/>
      <c r="V248" s="124"/>
      <c r="W248" s="123"/>
      <c r="X248" s="339"/>
      <c r="Y248" s="339"/>
      <c r="Z248" s="123"/>
      <c r="AA248" s="123" t="s">
        <v>25</v>
      </c>
      <c r="AB248" s="124">
        <v>44319</v>
      </c>
      <c r="AC248" s="124">
        <v>44319</v>
      </c>
      <c r="AD248" s="339"/>
      <c r="AE248" s="339"/>
      <c r="AF248" s="355"/>
      <c r="AG248" s="355"/>
      <c r="AH248" s="266" t="s">
        <v>1375</v>
      </c>
      <c r="AI248" s="124">
        <v>44315</v>
      </c>
      <c r="AJ248" s="252" t="s">
        <v>16199</v>
      </c>
      <c r="AK248" s="124">
        <v>44315</v>
      </c>
      <c r="AL248" s="252">
        <v>0.4375</v>
      </c>
      <c r="AM248" s="85" t="s">
        <v>28</v>
      </c>
      <c r="AN248" s="85" t="s">
        <v>26</v>
      </c>
      <c r="AO248" s="85" t="s">
        <v>26</v>
      </c>
      <c r="AP248" s="85" t="s">
        <v>16200</v>
      </c>
      <c r="AQ248" s="85" t="s">
        <v>16201</v>
      </c>
      <c r="AR248" s="85"/>
      <c r="AS248" s="335" t="s">
        <v>16202</v>
      </c>
      <c r="AT248" s="335">
        <v>120901824</v>
      </c>
      <c r="AU248" s="85">
        <v>118230977</v>
      </c>
      <c r="AV248" s="85"/>
      <c r="AW248" s="85" t="s">
        <v>16731</v>
      </c>
      <c r="AX248" s="266" t="s">
        <v>1375</v>
      </c>
      <c r="AY248" s="85" t="s">
        <v>26</v>
      </c>
      <c r="AZ248" s="85" t="s">
        <v>25</v>
      </c>
      <c r="BA248" s="85" t="s">
        <v>25</v>
      </c>
      <c r="BB248" s="85" t="s">
        <v>26</v>
      </c>
      <c r="BC248" s="355"/>
      <c r="BD248" s="85" t="s">
        <v>27</v>
      </c>
      <c r="BE248" s="85" t="s">
        <v>4</v>
      </c>
      <c r="BF248" s="85" t="s">
        <v>34</v>
      </c>
      <c r="BG248" s="85" t="s">
        <v>34</v>
      </c>
      <c r="BH248" s="304" t="s">
        <v>18069</v>
      </c>
      <c r="BI248" s="355"/>
      <c r="BJ248" s="123"/>
      <c r="BK248" s="123"/>
      <c r="BL248" s="123"/>
      <c r="BM248" s="123" t="s">
        <v>4</v>
      </c>
      <c r="BN248" s="123" t="s">
        <v>1380</v>
      </c>
      <c r="BO248" s="123" t="s">
        <v>1381</v>
      </c>
      <c r="BP248" s="123" t="s">
        <v>25</v>
      </c>
      <c r="BQ248" s="4" t="s">
        <v>8</v>
      </c>
      <c r="BR248" s="123" t="s">
        <v>1614</v>
      </c>
      <c r="BS248" s="123" t="s">
        <v>1563</v>
      </c>
      <c r="BT248" t="s">
        <v>16732</v>
      </c>
      <c r="BU248" t="s">
        <v>16733</v>
      </c>
      <c r="BV248" s="266" t="s">
        <v>1375</v>
      </c>
      <c r="BW248" s="85" t="s">
        <v>44</v>
      </c>
      <c r="BX248" s="372"/>
      <c r="BY248" s="372"/>
      <c r="BZ248" s="129" t="s">
        <v>192</v>
      </c>
      <c r="CA248" t="s">
        <v>2428</v>
      </c>
      <c r="CB248">
        <v>21000</v>
      </c>
      <c r="CC248" s="123"/>
      <c r="CD248" s="123" t="s">
        <v>1373</v>
      </c>
      <c r="CE248" s="123" t="s">
        <v>1446</v>
      </c>
      <c r="CF248" s="123"/>
      <c r="CG248" s="123"/>
      <c r="CH248" s="123">
        <v>520</v>
      </c>
      <c r="CI248" s="123"/>
      <c r="CJ248" s="85" t="s">
        <v>26</v>
      </c>
      <c r="CK248" s="85" t="s">
        <v>26</v>
      </c>
      <c r="CL248" s="85"/>
      <c r="CM248" s="85"/>
      <c r="CN248" s="96" t="s">
        <v>16190</v>
      </c>
      <c r="CO248" s="155">
        <v>37.019189900000001</v>
      </c>
      <c r="CP248" s="155">
        <v>-121.8386216</v>
      </c>
      <c r="CQ248" s="285">
        <v>44322</v>
      </c>
      <c r="CR248" s="155" t="s">
        <v>17209</v>
      </c>
      <c r="CS248" s="378"/>
      <c r="CT248" s="155" t="s">
        <v>15445</v>
      </c>
      <c r="CU248" s="155">
        <v>40</v>
      </c>
      <c r="CV248" s="155">
        <v>8</v>
      </c>
      <c r="CW248" s="155">
        <v>25</v>
      </c>
      <c r="CX248" s="155" t="s">
        <v>12</v>
      </c>
      <c r="CY248" s="155" t="s">
        <v>12</v>
      </c>
      <c r="CZ248" s="155" t="s">
        <v>26</v>
      </c>
      <c r="DA248" s="155">
        <v>1</v>
      </c>
      <c r="DB248" s="155"/>
      <c r="DC248" s="155" t="s">
        <v>15686</v>
      </c>
      <c r="DD248" s="155" t="s">
        <v>15683</v>
      </c>
      <c r="DE248" s="155" t="s">
        <v>13</v>
      </c>
      <c r="DF248" s="155" t="s">
        <v>15451</v>
      </c>
      <c r="DG248" s="155">
        <v>2</v>
      </c>
      <c r="DH248" s="284" t="s">
        <v>1375</v>
      </c>
      <c r="DI248" s="4" t="s">
        <v>124</v>
      </c>
      <c r="DJ248" s="4" t="s">
        <v>2429</v>
      </c>
      <c r="DK248" s="4" t="s">
        <v>16199</v>
      </c>
      <c r="DL248" s="127" t="s">
        <v>16188</v>
      </c>
      <c r="DM248" s="4" t="s">
        <v>16200</v>
      </c>
      <c r="DN248" s="4" t="s">
        <v>16202</v>
      </c>
      <c r="DO248" s="340"/>
      <c r="DP248" s="340"/>
      <c r="DQ248" s="4" t="s">
        <v>2663</v>
      </c>
      <c r="DR248" s="340"/>
      <c r="DS248" s="340"/>
      <c r="DT248" s="340"/>
      <c r="DU248" s="340"/>
      <c r="DV248" s="4">
        <v>83692104</v>
      </c>
      <c r="DW248" s="4" t="s">
        <v>16204</v>
      </c>
      <c r="DX248" s="4">
        <v>9002</v>
      </c>
      <c r="DY248" s="4"/>
      <c r="DZ248" s="348"/>
      <c r="EA248" s="4" t="s">
        <v>25</v>
      </c>
      <c r="EB248" s="4">
        <v>3</v>
      </c>
      <c r="EC248" s="4" t="s">
        <v>1887</v>
      </c>
      <c r="ED248" s="340"/>
      <c r="EE248" s="340"/>
      <c r="EF248" s="340"/>
      <c r="EG248" s="348"/>
      <c r="EH248" s="348"/>
      <c r="EI248" s="4"/>
      <c r="EJ248" s="4" t="s">
        <v>26</v>
      </c>
      <c r="EK248" s="4" t="s">
        <v>25</v>
      </c>
      <c r="EL248" s="4"/>
      <c r="EM248" s="4" t="s">
        <v>1759</v>
      </c>
      <c r="EN248" s="4"/>
      <c r="EO248" s="4" t="s">
        <v>1835</v>
      </c>
      <c r="EP248" s="340"/>
      <c r="EQ248" s="4" t="s">
        <v>1761</v>
      </c>
      <c r="ER248" s="4"/>
      <c r="ES248" s="4" t="s">
        <v>4</v>
      </c>
      <c r="ET248" s="340"/>
      <c r="EU248" s="4" t="s">
        <v>112</v>
      </c>
      <c r="EV248" s="340"/>
      <c r="EW248" s="4" t="s">
        <v>1373</v>
      </c>
      <c r="EX248" s="340"/>
      <c r="EY248" s="4" t="s">
        <v>8</v>
      </c>
      <c r="EZ248" s="4"/>
      <c r="FA248" s="4" t="s">
        <v>25</v>
      </c>
      <c r="FB248" s="340"/>
      <c r="FC248" s="4" t="s">
        <v>1816</v>
      </c>
      <c r="FD248" s="340"/>
      <c r="FE248" s="4" t="s">
        <v>1864</v>
      </c>
      <c r="FF248" s="4" t="s">
        <v>1865</v>
      </c>
      <c r="FG248" s="4" t="s">
        <v>26</v>
      </c>
      <c r="FH248" s="4" t="s">
        <v>1375</v>
      </c>
      <c r="FI248" s="4" t="s">
        <v>1839</v>
      </c>
      <c r="FJ248" s="4" t="s">
        <v>2286</v>
      </c>
      <c r="FK248" s="4" t="s">
        <v>2287</v>
      </c>
      <c r="FL248" t="s">
        <v>2432</v>
      </c>
      <c r="FM248" s="4" t="s">
        <v>16201</v>
      </c>
      <c r="FN248" s="4" t="s">
        <v>1839</v>
      </c>
      <c r="FO248" s="4" t="s">
        <v>1890</v>
      </c>
      <c r="FP248" s="4" t="s">
        <v>2004</v>
      </c>
      <c r="FQ248" s="4" t="s">
        <v>16205</v>
      </c>
      <c r="FR248" s="4" t="s">
        <v>1434</v>
      </c>
      <c r="FS248" s="4" t="s">
        <v>1870</v>
      </c>
      <c r="FT248" s="4" t="s">
        <v>1845</v>
      </c>
      <c r="FU248" s="4" t="s">
        <v>9</v>
      </c>
      <c r="FV248" t="s">
        <v>16206</v>
      </c>
      <c r="FW248" s="4" t="s">
        <v>1846</v>
      </c>
      <c r="FX248" s="4" t="s">
        <v>46</v>
      </c>
      <c r="FY248" s="4" t="s">
        <v>16200</v>
      </c>
      <c r="FZ248" s="4" t="s">
        <v>2057</v>
      </c>
      <c r="GA248" s="4" t="s">
        <v>1375</v>
      </c>
      <c r="GB248" s="4" t="s">
        <v>1375</v>
      </c>
      <c r="GC248" s="340"/>
      <c r="GD248" s="340"/>
      <c r="GE248" s="340"/>
      <c r="GF248" s="348"/>
      <c r="GG248" s="348"/>
      <c r="GH248" s="3" t="s">
        <v>1375</v>
      </c>
      <c r="GI248" s="4" t="s">
        <v>9</v>
      </c>
      <c r="GJ248" s="4" t="s">
        <v>2120</v>
      </c>
      <c r="GK248" s="4" t="s">
        <v>1375</v>
      </c>
      <c r="GL248" s="4" t="s">
        <v>9</v>
      </c>
      <c r="GM248" s="4" t="s">
        <v>1375</v>
      </c>
      <c r="GN248" s="4" t="s">
        <v>1375</v>
      </c>
      <c r="GO248" s="340"/>
      <c r="GP248" s="4" t="s">
        <v>1850</v>
      </c>
      <c r="GQ248" s="340"/>
      <c r="GR248" s="4" t="s">
        <v>16222</v>
      </c>
      <c r="GS248" s="340"/>
      <c r="GT248" s="4" t="s">
        <v>1375</v>
      </c>
      <c r="GU248" s="4" t="s">
        <v>1375</v>
      </c>
      <c r="GV248" s="4" t="s">
        <v>9</v>
      </c>
      <c r="GW248" s="4" t="s">
        <v>16223</v>
      </c>
      <c r="GX248" s="4" t="s">
        <v>16201</v>
      </c>
      <c r="GY248" t="s">
        <v>16206</v>
      </c>
      <c r="GZ248" t="s">
        <v>16224</v>
      </c>
      <c r="HA248" s="4" t="s">
        <v>16222</v>
      </c>
      <c r="HB248" s="4" t="s">
        <v>16203</v>
      </c>
      <c r="HC248" s="4" t="s">
        <v>9</v>
      </c>
    </row>
    <row r="249" spans="1:211" s="269" customFormat="1" ht="29" x14ac:dyDescent="0.35">
      <c r="A249" s="137">
        <v>451</v>
      </c>
      <c r="B249" s="339"/>
      <c r="C249" s="84" t="s">
        <v>1412</v>
      </c>
      <c r="D249" s="124">
        <v>44320</v>
      </c>
      <c r="E249" s="124">
        <v>44320</v>
      </c>
      <c r="F249" s="339"/>
      <c r="G249" s="125" t="s">
        <v>16207</v>
      </c>
      <c r="H249" s="266" t="s">
        <v>1375</v>
      </c>
      <c r="I249" s="123"/>
      <c r="J249" s="339"/>
      <c r="K249" s="355"/>
      <c r="L249" s="267"/>
      <c r="M249" s="354"/>
      <c r="N249" s="267" t="s">
        <v>19657</v>
      </c>
      <c r="O249" s="354"/>
      <c r="P249" s="354"/>
      <c r="Q249" s="267"/>
      <c r="R249" s="267"/>
      <c r="S249" s="267"/>
      <c r="T249" s="123"/>
      <c r="U249" s="124"/>
      <c r="V249" s="124"/>
      <c r="W249" s="123"/>
      <c r="X249" s="339"/>
      <c r="Y249" s="339"/>
      <c r="Z249" s="123"/>
      <c r="AA249" s="123" t="s">
        <v>25</v>
      </c>
      <c r="AB249" s="124">
        <v>44319</v>
      </c>
      <c r="AC249" s="124"/>
      <c r="AD249" s="339"/>
      <c r="AE249" s="339"/>
      <c r="AF249" s="355"/>
      <c r="AG249" s="355"/>
      <c r="AH249" s="266" t="s">
        <v>1375</v>
      </c>
      <c r="AI249" s="124">
        <v>44315</v>
      </c>
      <c r="AJ249" s="252" t="s">
        <v>16208</v>
      </c>
      <c r="AK249" s="124">
        <v>44315</v>
      </c>
      <c r="AL249" s="252">
        <v>0.40069444444444446</v>
      </c>
      <c r="AM249" s="85" t="s">
        <v>28</v>
      </c>
      <c r="AN249" s="85" t="s">
        <v>26</v>
      </c>
      <c r="AO249" s="85" t="s">
        <v>26</v>
      </c>
      <c r="AP249" s="85" t="s">
        <v>16209</v>
      </c>
      <c r="AQ249" s="85" t="s">
        <v>16210</v>
      </c>
      <c r="AR249" s="85"/>
      <c r="AS249" s="335" t="s">
        <v>16211</v>
      </c>
      <c r="AT249" s="335" t="s">
        <v>16454</v>
      </c>
      <c r="AU249" s="85"/>
      <c r="AV249" s="85"/>
      <c r="AW249" s="85" t="s">
        <v>16455</v>
      </c>
      <c r="AX249" s="266" t="s">
        <v>1375</v>
      </c>
      <c r="AY249" s="85" t="s">
        <v>25</v>
      </c>
      <c r="AZ249" s="85" t="s">
        <v>25</v>
      </c>
      <c r="BA249" s="85" t="s">
        <v>25</v>
      </c>
      <c r="BB249" s="85" t="s">
        <v>25</v>
      </c>
      <c r="BC249" s="355"/>
      <c r="BD249" s="85" t="s">
        <v>27</v>
      </c>
      <c r="BE249" s="85" t="s">
        <v>4</v>
      </c>
      <c r="BF249" s="85" t="s">
        <v>34</v>
      </c>
      <c r="BG249" s="85" t="s">
        <v>34</v>
      </c>
      <c r="BH249" s="304" t="s">
        <v>18051</v>
      </c>
      <c r="BI249" s="355"/>
      <c r="BJ249" s="123"/>
      <c r="BK249" s="123"/>
      <c r="BL249" s="123"/>
      <c r="BM249" s="123" t="s">
        <v>103</v>
      </c>
      <c r="BN249" s="123" t="s">
        <v>1380</v>
      </c>
      <c r="BO249" s="123" t="s">
        <v>1384</v>
      </c>
      <c r="BP249" s="123" t="s">
        <v>26</v>
      </c>
      <c r="BQ249" s="4" t="s">
        <v>8</v>
      </c>
      <c r="BR249" s="123" t="s">
        <v>1614</v>
      </c>
      <c r="BS249" s="123" t="s">
        <v>1563</v>
      </c>
      <c r="BT249" t="s">
        <v>16456</v>
      </c>
      <c r="BU249" t="s">
        <v>16457</v>
      </c>
      <c r="BV249" s="266" t="s">
        <v>1375</v>
      </c>
      <c r="BW249" s="85" t="s">
        <v>1404</v>
      </c>
      <c r="BX249" s="372"/>
      <c r="BY249" s="372"/>
      <c r="BZ249" s="129" t="s">
        <v>143</v>
      </c>
      <c r="CA249" t="s">
        <v>11717</v>
      </c>
      <c r="CB249">
        <v>12000</v>
      </c>
      <c r="CC249" s="123"/>
      <c r="CD249" s="123" t="s">
        <v>1480</v>
      </c>
      <c r="CE249" s="123" t="s">
        <v>17</v>
      </c>
      <c r="CF249" s="123"/>
      <c r="CG249" s="123"/>
      <c r="CH249" s="123"/>
      <c r="CI249" s="123"/>
      <c r="CJ249" s="85" t="s">
        <v>26</v>
      </c>
      <c r="CK249" s="85" t="s">
        <v>26</v>
      </c>
      <c r="CL249" s="85"/>
      <c r="CM249" s="85"/>
      <c r="CN249" s="96" t="s">
        <v>16190</v>
      </c>
      <c r="CO249" s="155"/>
      <c r="CP249" s="155"/>
      <c r="CQ249" s="285"/>
      <c r="CR249" s="155"/>
      <c r="CS249" s="378"/>
      <c r="CT249" s="155"/>
      <c r="CU249" s="155"/>
      <c r="CV249" s="155"/>
      <c r="CW249" s="155"/>
      <c r="CX249" s="155"/>
      <c r="CY249" s="155"/>
      <c r="CZ249" s="155"/>
      <c r="DA249" s="155"/>
      <c r="DB249" s="155"/>
      <c r="DC249" s="155"/>
      <c r="DD249" s="155"/>
      <c r="DE249" s="155"/>
      <c r="DF249" s="155"/>
      <c r="DG249" s="155"/>
      <c r="DH249" s="284" t="s">
        <v>1375</v>
      </c>
      <c r="DI249" s="4" t="s">
        <v>127</v>
      </c>
      <c r="DJ249" s="4" t="s">
        <v>16213</v>
      </c>
      <c r="DK249" s="4" t="s">
        <v>16208</v>
      </c>
      <c r="DL249" s="127" t="s">
        <v>16188</v>
      </c>
      <c r="DM249" s="4" t="s">
        <v>16209</v>
      </c>
      <c r="DN249" s="4" t="s">
        <v>16211</v>
      </c>
      <c r="DO249" s="340"/>
      <c r="DP249" s="340"/>
      <c r="DQ249" s="4" t="s">
        <v>127</v>
      </c>
      <c r="DR249" s="340"/>
      <c r="DS249" s="340"/>
      <c r="DT249" s="340"/>
      <c r="DU249" s="340"/>
      <c r="DV249" s="4">
        <v>163651101</v>
      </c>
      <c r="DW249" s="4" t="s">
        <v>16214</v>
      </c>
      <c r="DX249" s="4">
        <v>9002</v>
      </c>
      <c r="DY249" s="4"/>
      <c r="DZ249" s="348"/>
      <c r="EA249" s="4" t="s">
        <v>25</v>
      </c>
      <c r="EB249" s="4"/>
      <c r="EC249" s="4"/>
      <c r="ED249" s="340"/>
      <c r="EE249" s="340"/>
      <c r="EF249" s="340"/>
      <c r="EG249" s="348"/>
      <c r="EH249" s="348"/>
      <c r="EI249" s="4"/>
      <c r="EJ249" s="4" t="s">
        <v>26</v>
      </c>
      <c r="EK249" s="4" t="s">
        <v>25</v>
      </c>
      <c r="EL249" s="4"/>
      <c r="EM249" s="4" t="s">
        <v>1759</v>
      </c>
      <c r="EN249" s="4"/>
      <c r="EO249" s="4" t="s">
        <v>1862</v>
      </c>
      <c r="EP249" s="340"/>
      <c r="EQ249" s="4" t="s">
        <v>1761</v>
      </c>
      <c r="ER249" s="4"/>
      <c r="ES249" s="4" t="s">
        <v>1956</v>
      </c>
      <c r="ET249" s="340"/>
      <c r="EU249" s="4" t="s">
        <v>115</v>
      </c>
      <c r="EV249" s="340"/>
      <c r="EW249" s="4" t="s">
        <v>1370</v>
      </c>
      <c r="EX249" s="340"/>
      <c r="EY249" s="4" t="s">
        <v>8</v>
      </c>
      <c r="EZ249" s="4"/>
      <c r="FA249" s="4" t="s">
        <v>25</v>
      </c>
      <c r="FB249" s="340"/>
      <c r="FC249" s="4" t="s">
        <v>1816</v>
      </c>
      <c r="FD249" s="340"/>
      <c r="FE249" s="4" t="s">
        <v>3480</v>
      </c>
      <c r="FF249" s="4" t="s">
        <v>1865</v>
      </c>
      <c r="FG249" s="4" t="s">
        <v>26</v>
      </c>
      <c r="FH249" s="4" t="s">
        <v>1375</v>
      </c>
      <c r="FI249" s="4" t="s">
        <v>1839</v>
      </c>
      <c r="FJ249" s="4" t="s">
        <v>55</v>
      </c>
      <c r="FK249" s="4" t="s">
        <v>55</v>
      </c>
      <c r="FL249" t="s">
        <v>16215</v>
      </c>
      <c r="FM249" s="4" t="s">
        <v>16210</v>
      </c>
      <c r="FN249" s="4" t="s">
        <v>1839</v>
      </c>
      <c r="FO249" s="4" t="s">
        <v>1890</v>
      </c>
      <c r="FP249" s="4" t="s">
        <v>16216</v>
      </c>
      <c r="FQ249" s="4" t="s">
        <v>16217</v>
      </c>
      <c r="FR249" s="4" t="s">
        <v>1869</v>
      </c>
      <c r="FS249" s="4" t="s">
        <v>1893</v>
      </c>
      <c r="FT249" s="4" t="s">
        <v>1845</v>
      </c>
      <c r="FU249" s="4" t="s">
        <v>9</v>
      </c>
      <c r="FV249" t="s">
        <v>16218</v>
      </c>
      <c r="FW249" s="4" t="s">
        <v>1846</v>
      </c>
      <c r="FX249" s="4" t="s">
        <v>1424</v>
      </c>
      <c r="FY249" s="4" t="s">
        <v>16209</v>
      </c>
      <c r="FZ249" s="4" t="s">
        <v>2057</v>
      </c>
      <c r="GA249" s="4" t="s">
        <v>16219</v>
      </c>
      <c r="GB249" s="4" t="s">
        <v>1375</v>
      </c>
      <c r="GC249" s="340"/>
      <c r="GD249" s="340"/>
      <c r="GE249" s="340"/>
      <c r="GF249" s="348"/>
      <c r="GG249" s="348"/>
      <c r="GH249" s="3" t="s">
        <v>1375</v>
      </c>
      <c r="GI249" s="4" t="s">
        <v>9</v>
      </c>
      <c r="GJ249" s="4" t="s">
        <v>3487</v>
      </c>
      <c r="GK249" s="4" t="s">
        <v>1375</v>
      </c>
      <c r="GL249" s="4" t="s">
        <v>9</v>
      </c>
      <c r="GM249" s="4" t="s">
        <v>2003</v>
      </c>
      <c r="GN249" s="4" t="s">
        <v>13278</v>
      </c>
      <c r="GO249" s="340"/>
      <c r="GP249" s="4" t="s">
        <v>1850</v>
      </c>
      <c r="GQ249" s="340"/>
      <c r="GR249" s="4" t="s">
        <v>16225</v>
      </c>
      <c r="GS249" s="340"/>
      <c r="GT249" s="4" t="s">
        <v>16226</v>
      </c>
      <c r="GU249" s="4" t="s">
        <v>16227</v>
      </c>
      <c r="GV249" s="4" t="s">
        <v>9</v>
      </c>
      <c r="GW249" s="4" t="s">
        <v>16228</v>
      </c>
      <c r="GX249" s="4" t="s">
        <v>16210</v>
      </c>
      <c r="GY249" t="s">
        <v>16218</v>
      </c>
      <c r="GZ249" t="s">
        <v>16229</v>
      </c>
      <c r="HA249" s="4" t="s">
        <v>16225</v>
      </c>
      <c r="HB249" s="4" t="s">
        <v>16212</v>
      </c>
      <c r="HC249" s="4" t="s">
        <v>9</v>
      </c>
    </row>
    <row r="250" spans="1:211" s="269" customFormat="1" ht="58" x14ac:dyDescent="0.35">
      <c r="A250" s="137">
        <v>450</v>
      </c>
      <c r="B250" s="339"/>
      <c r="C250" s="84" t="s">
        <v>1412</v>
      </c>
      <c r="D250" s="124">
        <v>44319</v>
      </c>
      <c r="E250" s="124">
        <v>44319</v>
      </c>
      <c r="F250" s="339"/>
      <c r="G250" s="125" t="s">
        <v>16163</v>
      </c>
      <c r="H250" s="266" t="s">
        <v>1375</v>
      </c>
      <c r="I250" s="123" t="s">
        <v>25</v>
      </c>
      <c r="J250" s="339"/>
      <c r="K250" s="355"/>
      <c r="L250" s="267">
        <v>44319</v>
      </c>
      <c r="M250" s="354"/>
      <c r="N250" s="267" t="s">
        <v>19660</v>
      </c>
      <c r="O250" s="354"/>
      <c r="P250" s="354"/>
      <c r="Q250" s="267"/>
      <c r="R250" s="267"/>
      <c r="S250" s="267"/>
      <c r="T250" s="123"/>
      <c r="U250" s="124"/>
      <c r="V250" s="124"/>
      <c r="W250" s="123"/>
      <c r="X250" s="339"/>
      <c r="Y250" s="339"/>
      <c r="Z250" s="123"/>
      <c r="AA250" s="123" t="s">
        <v>25</v>
      </c>
      <c r="AB250" s="124">
        <v>44319</v>
      </c>
      <c r="AC250" s="124">
        <v>44319</v>
      </c>
      <c r="AD250" s="339"/>
      <c r="AE250" s="339"/>
      <c r="AF250" s="355"/>
      <c r="AG250" s="355"/>
      <c r="AH250" s="266" t="s">
        <v>1375</v>
      </c>
      <c r="AI250" s="124">
        <v>44314</v>
      </c>
      <c r="AJ250" s="252">
        <v>0.75347222222222221</v>
      </c>
      <c r="AK250" s="124">
        <v>44314</v>
      </c>
      <c r="AL250" s="252">
        <v>0.75138888888888899</v>
      </c>
      <c r="AM250" s="85" t="s">
        <v>28</v>
      </c>
      <c r="AN250" s="85" t="s">
        <v>26</v>
      </c>
      <c r="AO250" s="85" t="s">
        <v>26</v>
      </c>
      <c r="AP250" s="85" t="s">
        <v>16166</v>
      </c>
      <c r="AQ250" s="85" t="s">
        <v>16167</v>
      </c>
      <c r="AR250" s="85"/>
      <c r="AS250" s="335" t="s">
        <v>16458</v>
      </c>
      <c r="AT250" s="335">
        <v>120898500</v>
      </c>
      <c r="AU250" s="85">
        <v>117192687</v>
      </c>
      <c r="AV250" s="85"/>
      <c r="AW250" s="85" t="s">
        <v>16459</v>
      </c>
      <c r="AX250" s="266" t="s">
        <v>1375</v>
      </c>
      <c r="AY250" s="85" t="s">
        <v>25</v>
      </c>
      <c r="AZ250" s="85" t="s">
        <v>25</v>
      </c>
      <c r="BA250" s="85" t="s">
        <v>25</v>
      </c>
      <c r="BB250" s="85" t="s">
        <v>25</v>
      </c>
      <c r="BC250" s="355"/>
      <c r="BD250" s="85" t="s">
        <v>27</v>
      </c>
      <c r="BE250" s="85" t="s">
        <v>4</v>
      </c>
      <c r="BF250" s="85" t="s">
        <v>34</v>
      </c>
      <c r="BG250" s="85" t="s">
        <v>34</v>
      </c>
      <c r="BH250" s="304" t="s">
        <v>18049</v>
      </c>
      <c r="BI250" s="355"/>
      <c r="BJ250" s="123" t="s">
        <v>16460</v>
      </c>
      <c r="BK250" s="123">
        <v>1</v>
      </c>
      <c r="BL250" s="123"/>
      <c r="BM250" s="123" t="s">
        <v>102</v>
      </c>
      <c r="BN250" s="123" t="s">
        <v>1378</v>
      </c>
      <c r="BO250" s="123" t="s">
        <v>1383</v>
      </c>
      <c r="BP250" s="123" t="s">
        <v>25</v>
      </c>
      <c r="BQ250" s="4" t="s">
        <v>8</v>
      </c>
      <c r="BR250" s="123" t="s">
        <v>1614</v>
      </c>
      <c r="BS250" s="123" t="s">
        <v>1408</v>
      </c>
      <c r="BT250" t="s">
        <v>16461</v>
      </c>
      <c r="BU250" t="s">
        <v>16462</v>
      </c>
      <c r="BV250" s="266" t="s">
        <v>1375</v>
      </c>
      <c r="BW250" s="85" t="s">
        <v>43</v>
      </c>
      <c r="BX250" s="372"/>
      <c r="BY250" s="372"/>
      <c r="BZ250" s="129" t="s">
        <v>156</v>
      </c>
      <c r="CA250" t="s">
        <v>16169</v>
      </c>
      <c r="CB250">
        <v>21000</v>
      </c>
      <c r="CC250" s="123"/>
      <c r="CD250" s="123" t="s">
        <v>1368</v>
      </c>
      <c r="CE250" s="123" t="s">
        <v>1450</v>
      </c>
      <c r="CF250" s="123"/>
      <c r="CG250" s="123"/>
      <c r="CH250" s="123">
        <v>530</v>
      </c>
      <c r="CI250" s="123"/>
      <c r="CJ250" s="85" t="s">
        <v>26</v>
      </c>
      <c r="CK250" s="85" t="s">
        <v>26</v>
      </c>
      <c r="CL250" s="85"/>
      <c r="CM250" s="85"/>
      <c r="CN250" s="96" t="s">
        <v>16170</v>
      </c>
      <c r="CO250" s="155"/>
      <c r="CP250" s="155"/>
      <c r="CQ250" s="285"/>
      <c r="CR250" s="155"/>
      <c r="CS250" s="378"/>
      <c r="CT250" s="155"/>
      <c r="CU250" s="155"/>
      <c r="CV250" s="155"/>
      <c r="CW250" s="155"/>
      <c r="CX250" s="155"/>
      <c r="CY250" s="155"/>
      <c r="CZ250" s="155"/>
      <c r="DA250" s="155"/>
      <c r="DB250" s="155"/>
      <c r="DC250" s="155"/>
      <c r="DD250" s="155"/>
      <c r="DE250" s="155"/>
      <c r="DF250" s="155"/>
      <c r="DG250" s="155"/>
      <c r="DH250" s="284" t="s">
        <v>1375</v>
      </c>
      <c r="DI250" s="267" t="s">
        <v>125</v>
      </c>
      <c r="DJ250" s="123" t="s">
        <v>14902</v>
      </c>
      <c r="DK250" s="268" t="s">
        <v>16165</v>
      </c>
      <c r="DL250" s="127" t="s">
        <v>16164</v>
      </c>
      <c r="DM250" s="123" t="s">
        <v>16166</v>
      </c>
      <c r="DN250" s="85" t="s">
        <v>16168</v>
      </c>
      <c r="DO250" s="339"/>
      <c r="DP250" s="339"/>
      <c r="DQ250" s="123" t="s">
        <v>14903</v>
      </c>
      <c r="DR250" s="339"/>
      <c r="DS250" s="339"/>
      <c r="DT250" s="339"/>
      <c r="DU250" s="339"/>
      <c r="DV250" s="123">
        <v>1465</v>
      </c>
      <c r="DW250" s="123" t="s">
        <v>16171</v>
      </c>
      <c r="DX250" s="123">
        <v>9002</v>
      </c>
      <c r="DY250" s="123"/>
      <c r="DZ250" s="355"/>
      <c r="EA250" s="123" t="s">
        <v>25</v>
      </c>
      <c r="EB250" s="123"/>
      <c r="EC250" s="125"/>
      <c r="ED250" s="339"/>
      <c r="EE250" s="339"/>
      <c r="EF250" s="339"/>
      <c r="EG250" s="355"/>
      <c r="EH250" s="355"/>
      <c r="EI250" s="123"/>
      <c r="EJ250" s="123" t="s">
        <v>26</v>
      </c>
      <c r="EK250" s="123" t="s">
        <v>25</v>
      </c>
      <c r="EL250" s="123"/>
      <c r="EM250" s="123" t="s">
        <v>1759</v>
      </c>
      <c r="EN250" s="123"/>
      <c r="EO250" s="123" t="s">
        <v>1862</v>
      </c>
      <c r="EP250" s="339"/>
      <c r="EQ250" s="123" t="s">
        <v>1836</v>
      </c>
      <c r="ER250" s="123"/>
      <c r="ES250" s="123" t="s">
        <v>1888</v>
      </c>
      <c r="ET250" s="339"/>
      <c r="EU250" s="123" t="s">
        <v>116</v>
      </c>
      <c r="EV250" s="339"/>
      <c r="EW250" s="123" t="s">
        <v>1368</v>
      </c>
      <c r="EX250" s="339"/>
      <c r="EY250" s="123" t="s">
        <v>8</v>
      </c>
      <c r="EZ250" s="123"/>
      <c r="FA250" s="123" t="s">
        <v>25</v>
      </c>
      <c r="FB250" s="339"/>
      <c r="FC250" s="123" t="s">
        <v>1816</v>
      </c>
      <c r="FD250" s="339"/>
      <c r="FE250" s="123" t="s">
        <v>2023</v>
      </c>
      <c r="FF250" s="123" t="s">
        <v>1838</v>
      </c>
      <c r="FG250" s="123" t="s">
        <v>26</v>
      </c>
      <c r="FH250" s="266" t="s">
        <v>1375</v>
      </c>
      <c r="FI250" s="123" t="s">
        <v>1839</v>
      </c>
      <c r="FJ250" s="123" t="s">
        <v>62</v>
      </c>
      <c r="FK250" s="123" t="s">
        <v>83</v>
      </c>
      <c r="FL250" t="s">
        <v>16172</v>
      </c>
      <c r="FM250" s="123" t="s">
        <v>16167</v>
      </c>
      <c r="FN250" s="123" t="s">
        <v>1839</v>
      </c>
      <c r="FO250" s="123" t="s">
        <v>1890</v>
      </c>
      <c r="FP250" s="123" t="s">
        <v>16173</v>
      </c>
      <c r="FQ250" s="123" t="s">
        <v>16174</v>
      </c>
      <c r="FR250" s="123" t="s">
        <v>1434</v>
      </c>
      <c r="FS250" s="123" t="s">
        <v>1870</v>
      </c>
      <c r="FT250" s="123" t="s">
        <v>1845</v>
      </c>
      <c r="FU250" s="123" t="s">
        <v>9</v>
      </c>
      <c r="FV250" t="s">
        <v>16175</v>
      </c>
      <c r="FW250" s="123" t="s">
        <v>1846</v>
      </c>
      <c r="FX250" s="123" t="s">
        <v>1436</v>
      </c>
      <c r="FY250" s="123" t="s">
        <v>16166</v>
      </c>
      <c r="FZ250" s="123" t="s">
        <v>16176</v>
      </c>
      <c r="GA250" s="123" t="s">
        <v>16177</v>
      </c>
      <c r="GB250" s="123" t="s">
        <v>16178</v>
      </c>
      <c r="GC250" s="339"/>
      <c r="GD250" s="339"/>
      <c r="GE250" s="339"/>
      <c r="GF250" s="355"/>
      <c r="GG250" s="355"/>
      <c r="GH250" s="331" t="s">
        <v>1375</v>
      </c>
      <c r="GI250" s="123" t="s">
        <v>9</v>
      </c>
      <c r="GJ250" s="123" t="s">
        <v>1433</v>
      </c>
      <c r="GK250" s="123" t="s">
        <v>1375</v>
      </c>
      <c r="GL250" s="123" t="s">
        <v>9</v>
      </c>
      <c r="GM250" s="123" t="s">
        <v>1897</v>
      </c>
      <c r="GN250" s="123"/>
      <c r="GO250" s="339"/>
      <c r="GP250" s="123"/>
      <c r="GQ250" s="339"/>
      <c r="GR250" s="123"/>
      <c r="GS250" s="339"/>
      <c r="GT250" s="123"/>
      <c r="GU250" s="123"/>
      <c r="GV250" s="123"/>
      <c r="GW250" s="123"/>
      <c r="GX250" s="123"/>
      <c r="GY250"/>
      <c r="GZ250"/>
      <c r="HA250" s="266"/>
      <c r="HB250" s="123"/>
      <c r="HC250" s="123"/>
    </row>
    <row r="251" spans="1:211" s="269" customFormat="1" x14ac:dyDescent="0.35">
      <c r="A251" s="137">
        <v>449</v>
      </c>
      <c r="B251" s="339"/>
      <c r="C251" s="84" t="s">
        <v>1412</v>
      </c>
      <c r="D251" s="124">
        <v>44327</v>
      </c>
      <c r="E251" s="124">
        <v>44327</v>
      </c>
      <c r="F251" s="339"/>
      <c r="G251" s="125" t="s">
        <v>16179</v>
      </c>
      <c r="H251" s="266" t="s">
        <v>1375</v>
      </c>
      <c r="I251" s="123"/>
      <c r="J251" s="339"/>
      <c r="K251" s="355"/>
      <c r="L251" s="267"/>
      <c r="M251" s="354"/>
      <c r="N251" s="267" t="s">
        <v>19657</v>
      </c>
      <c r="O251" s="354"/>
      <c r="P251" s="354"/>
      <c r="Q251" s="267"/>
      <c r="R251" s="267"/>
      <c r="S251" s="267"/>
      <c r="T251" s="123"/>
      <c r="U251" s="124"/>
      <c r="V251" s="124"/>
      <c r="W251" s="123"/>
      <c r="X251" s="339"/>
      <c r="Y251" s="339"/>
      <c r="Z251" s="123"/>
      <c r="AA251" s="123"/>
      <c r="AB251" s="124"/>
      <c r="AC251" s="124"/>
      <c r="AD251" s="339"/>
      <c r="AE251" s="339"/>
      <c r="AF251" s="355"/>
      <c r="AG251" s="355"/>
      <c r="AH251" s="266" t="s">
        <v>1375</v>
      </c>
      <c r="AI251" s="124">
        <v>44314</v>
      </c>
      <c r="AJ251" s="252" t="s">
        <v>16180</v>
      </c>
      <c r="AK251" s="124"/>
      <c r="AL251" s="252"/>
      <c r="AM251" s="85" t="s">
        <v>28</v>
      </c>
      <c r="AN251" s="85" t="s">
        <v>26</v>
      </c>
      <c r="AO251" s="85" t="s">
        <v>25</v>
      </c>
      <c r="AP251" s="85"/>
      <c r="AQ251" s="85"/>
      <c r="AR251" s="85"/>
      <c r="AS251" s="335">
        <v>8005865658</v>
      </c>
      <c r="AT251" s="335"/>
      <c r="AU251" s="85"/>
      <c r="AV251" s="85"/>
      <c r="AW251" s="85"/>
      <c r="AX251" s="266" t="s">
        <v>1375</v>
      </c>
      <c r="AY251" s="85" t="s">
        <v>26</v>
      </c>
      <c r="AZ251" s="85" t="s">
        <v>26</v>
      </c>
      <c r="BA251" s="85" t="s">
        <v>26</v>
      </c>
      <c r="BB251" s="85" t="s">
        <v>26</v>
      </c>
      <c r="BC251" s="355"/>
      <c r="BD251" s="85" t="s">
        <v>33</v>
      </c>
      <c r="BE251" s="85" t="s">
        <v>16</v>
      </c>
      <c r="BF251" s="85"/>
      <c r="BG251" s="85"/>
      <c r="BH251" s="304" t="s">
        <v>18047</v>
      </c>
      <c r="BI251" s="355"/>
      <c r="BJ251" s="123"/>
      <c r="BK251" s="123"/>
      <c r="BL251" s="123"/>
      <c r="BM251" s="123" t="s">
        <v>32</v>
      </c>
      <c r="BN251" s="123"/>
      <c r="BO251" s="123"/>
      <c r="BP251" s="123"/>
      <c r="BQ251" s="4" t="s">
        <v>8</v>
      </c>
      <c r="BR251" s="123"/>
      <c r="BS251" s="123"/>
      <c r="BT251"/>
      <c r="BU251"/>
      <c r="BV251" s="266" t="s">
        <v>1375</v>
      </c>
      <c r="BW251" s="85" t="s">
        <v>1404</v>
      </c>
      <c r="BX251" s="372"/>
      <c r="BY251" s="372"/>
      <c r="BZ251" s="129" t="s">
        <v>54</v>
      </c>
      <c r="CA251" t="s">
        <v>16186</v>
      </c>
      <c r="CB251">
        <v>12000</v>
      </c>
      <c r="CC251" s="123"/>
      <c r="CD251" s="123" t="s">
        <v>13529</v>
      </c>
      <c r="CE251" s="123" t="s">
        <v>17</v>
      </c>
      <c r="CF251" s="123"/>
      <c r="CG251" s="123"/>
      <c r="CH251" s="123"/>
      <c r="CI251" s="123"/>
      <c r="CJ251" s="85" t="s">
        <v>26</v>
      </c>
      <c r="CK251" s="85" t="s">
        <v>26</v>
      </c>
      <c r="CL251" s="85"/>
      <c r="CM251" s="85"/>
      <c r="CN251" s="96" t="s">
        <v>16170</v>
      </c>
      <c r="CO251" s="155"/>
      <c r="CP251" s="155"/>
      <c r="CQ251" s="285"/>
      <c r="CR251" s="155"/>
      <c r="CS251" s="378"/>
      <c r="CT251" s="155"/>
      <c r="CU251" s="155"/>
      <c r="CV251" s="155"/>
      <c r="CW251" s="155"/>
      <c r="CX251" s="155"/>
      <c r="CY251" s="155"/>
      <c r="CZ251" s="155"/>
      <c r="DA251" s="155"/>
      <c r="DB251" s="155"/>
      <c r="DC251" s="155"/>
      <c r="DD251" s="155"/>
      <c r="DE251" s="155"/>
      <c r="DF251" s="155"/>
      <c r="DG251" s="155"/>
      <c r="DH251" s="284" t="s">
        <v>1375</v>
      </c>
      <c r="DI251" s="267" t="s">
        <v>119</v>
      </c>
      <c r="DJ251" s="123" t="s">
        <v>13496</v>
      </c>
      <c r="DK251" s="268" t="s">
        <v>16180</v>
      </c>
      <c r="DL251" s="127" t="s">
        <v>16164</v>
      </c>
      <c r="DM251" s="123"/>
      <c r="DN251" s="85">
        <v>8005865658</v>
      </c>
      <c r="DO251" s="339"/>
      <c r="DP251" s="339"/>
      <c r="DQ251" s="123" t="s">
        <v>13497</v>
      </c>
      <c r="DR251" s="339"/>
      <c r="DS251" s="339"/>
      <c r="DT251" s="339"/>
      <c r="DU251" s="339"/>
      <c r="DV251" s="123">
        <v>252241116</v>
      </c>
      <c r="DW251" s="123" t="s">
        <v>16181</v>
      </c>
      <c r="DX251" s="123">
        <v>2640</v>
      </c>
      <c r="DY251" s="123">
        <v>1</v>
      </c>
      <c r="DZ251" s="355"/>
      <c r="EA251" s="123" t="s">
        <v>25</v>
      </c>
      <c r="EB251" s="123">
        <v>2</v>
      </c>
      <c r="EC251" s="125" t="s">
        <v>1887</v>
      </c>
      <c r="ED251" s="339"/>
      <c r="EE251" s="339"/>
      <c r="EF251" s="339"/>
      <c r="EG251" s="355"/>
      <c r="EH251" s="355"/>
      <c r="EI251" s="123"/>
      <c r="EJ251" s="123" t="s">
        <v>26</v>
      </c>
      <c r="EK251" s="123" t="s">
        <v>25</v>
      </c>
      <c r="EL251" s="123" t="s">
        <v>25</v>
      </c>
      <c r="EM251" s="123" t="s">
        <v>1759</v>
      </c>
      <c r="EN251" s="123"/>
      <c r="EO251" s="123" t="s">
        <v>1862</v>
      </c>
      <c r="EP251" s="339"/>
      <c r="EQ251" s="123" t="s">
        <v>1761</v>
      </c>
      <c r="ER251" s="123"/>
      <c r="ES251" s="123" t="s">
        <v>1956</v>
      </c>
      <c r="ET251" s="339"/>
      <c r="EU251" s="123" t="s">
        <v>112</v>
      </c>
      <c r="EV251" s="339"/>
      <c r="EW251" s="123" t="s">
        <v>1370</v>
      </c>
      <c r="EX251" s="339"/>
      <c r="EY251" s="123" t="s">
        <v>8</v>
      </c>
      <c r="EZ251" s="123"/>
      <c r="FA251" s="123" t="s">
        <v>26</v>
      </c>
      <c r="FB251" s="339"/>
      <c r="FC251" s="123"/>
      <c r="FD251" s="339"/>
      <c r="FE251" s="123"/>
      <c r="FF251" s="123"/>
      <c r="FG251" s="123"/>
      <c r="FH251" s="266" t="s">
        <v>3884</v>
      </c>
      <c r="FI251" s="123"/>
      <c r="FJ251" s="123"/>
      <c r="FK251" s="123"/>
      <c r="FL251"/>
      <c r="FM251" s="123"/>
      <c r="FN251" s="123"/>
      <c r="FO251" s="123"/>
      <c r="FP251" s="123"/>
      <c r="FQ251" s="123"/>
      <c r="FR251" s="123"/>
      <c r="FS251" s="123"/>
      <c r="FT251" s="123"/>
      <c r="FU251" s="123"/>
      <c r="FV251"/>
      <c r="FW251" s="123"/>
      <c r="FX251" s="123"/>
      <c r="FY251" s="123"/>
      <c r="FZ251" s="123"/>
      <c r="GA251" s="123"/>
      <c r="GB251" s="123"/>
      <c r="GC251" s="339"/>
      <c r="GD251" s="339"/>
      <c r="GE251" s="339"/>
      <c r="GF251" s="355"/>
      <c r="GG251" s="355"/>
      <c r="GH251" s="331"/>
      <c r="GI251" s="123"/>
      <c r="GJ251" s="123"/>
      <c r="GK251" s="123"/>
      <c r="GL251" s="123"/>
      <c r="GM251" s="123"/>
      <c r="GN251" s="123"/>
      <c r="GO251" s="339"/>
      <c r="GP251" s="123"/>
      <c r="GQ251" s="339"/>
      <c r="GR251" s="123"/>
      <c r="GS251" s="339"/>
      <c r="GT251" s="123"/>
      <c r="GU251" s="123"/>
      <c r="GV251" s="123"/>
      <c r="GW251" s="123"/>
      <c r="GX251" s="123"/>
      <c r="GY251"/>
      <c r="GZ251"/>
      <c r="HA251" s="266"/>
      <c r="HB251" s="123"/>
      <c r="HC251" s="123" t="str">
        <f ca="1">IFERROR(INDIRECT("'[2021_Ignition_Tracker_QC_File_20210518.xlsm]Ignition Tracker'!"&amp;ADDRESS(MATCH($A251,'[4]Ignition Tracker'!$A:$A,0),MATCH(HC$1,'[4]Ignition Tracker'!$1:$1,0))),"")</f>
        <v/>
      </c>
    </row>
    <row r="252" spans="1:211" s="269" customFormat="1" x14ac:dyDescent="0.35">
      <c r="A252" s="137">
        <v>448</v>
      </c>
      <c r="B252" s="339"/>
      <c r="C252" s="84" t="s">
        <v>1412</v>
      </c>
      <c r="D252" s="124">
        <v>44327</v>
      </c>
      <c r="E252" s="124">
        <v>44327</v>
      </c>
      <c r="F252" s="339"/>
      <c r="G252" s="125" t="s">
        <v>16182</v>
      </c>
      <c r="H252" s="266" t="s">
        <v>1375</v>
      </c>
      <c r="I252" s="123"/>
      <c r="J252" s="339"/>
      <c r="K252" s="355"/>
      <c r="L252" s="267"/>
      <c r="M252" s="354"/>
      <c r="N252" s="267" t="s">
        <v>19657</v>
      </c>
      <c r="O252" s="354"/>
      <c r="P252" s="354"/>
      <c r="Q252" s="267"/>
      <c r="R252" s="267"/>
      <c r="S252" s="267"/>
      <c r="T252" s="123"/>
      <c r="U252" s="124"/>
      <c r="V252" s="124"/>
      <c r="W252" s="123"/>
      <c r="X252" s="339"/>
      <c r="Y252" s="339"/>
      <c r="Z252" s="123"/>
      <c r="AA252" s="123"/>
      <c r="AB252" s="124"/>
      <c r="AC252" s="124"/>
      <c r="AD252" s="339"/>
      <c r="AE252" s="339"/>
      <c r="AF252" s="355"/>
      <c r="AG252" s="355"/>
      <c r="AH252" s="266" t="s">
        <v>1375</v>
      </c>
      <c r="AI252" s="124">
        <v>44314</v>
      </c>
      <c r="AJ252" s="252" t="s">
        <v>16183</v>
      </c>
      <c r="AK252" s="124"/>
      <c r="AL252" s="252"/>
      <c r="AM252" s="85" t="s">
        <v>28</v>
      </c>
      <c r="AN252" s="85" t="s">
        <v>26</v>
      </c>
      <c r="AO252" s="85" t="s">
        <v>26</v>
      </c>
      <c r="AP252" s="85"/>
      <c r="AQ252" s="85"/>
      <c r="AR252" s="85"/>
      <c r="AS252" s="335">
        <v>8001159418</v>
      </c>
      <c r="AT252" s="335"/>
      <c r="AU252" s="85"/>
      <c r="AV252" s="85"/>
      <c r="AW252" s="85"/>
      <c r="AX252" s="266" t="s">
        <v>1375</v>
      </c>
      <c r="AY252" s="85" t="s">
        <v>26</v>
      </c>
      <c r="AZ252" s="85" t="s">
        <v>26</v>
      </c>
      <c r="BA252" s="85" t="s">
        <v>26</v>
      </c>
      <c r="BB252" s="85" t="s">
        <v>26</v>
      </c>
      <c r="BC252" s="355"/>
      <c r="BD252" s="85" t="s">
        <v>33</v>
      </c>
      <c r="BE252" s="85" t="s">
        <v>16</v>
      </c>
      <c r="BF252" s="85"/>
      <c r="BG252" s="85"/>
      <c r="BH252" s="304" t="s">
        <v>18050</v>
      </c>
      <c r="BI252" s="355"/>
      <c r="BJ252" s="123"/>
      <c r="BK252" s="123"/>
      <c r="BL252" s="123"/>
      <c r="BM252" s="123" t="s">
        <v>106</v>
      </c>
      <c r="BN252" s="123"/>
      <c r="BO252" s="123"/>
      <c r="BP252" s="123"/>
      <c r="BQ252" s="4" t="s">
        <v>8</v>
      </c>
      <c r="BR252" s="123"/>
      <c r="BS252" s="123" t="s">
        <v>1564</v>
      </c>
      <c r="BT252"/>
      <c r="BU252"/>
      <c r="BV252" s="266" t="s">
        <v>1375</v>
      </c>
      <c r="BW252" s="85" t="s">
        <v>1404</v>
      </c>
      <c r="BX252" s="372"/>
      <c r="BY252" s="372"/>
      <c r="BZ252" s="129" t="s">
        <v>54</v>
      </c>
      <c r="CA252" t="s">
        <v>16186</v>
      </c>
      <c r="CB252">
        <v>12000</v>
      </c>
      <c r="CC252" s="123"/>
      <c r="CD252" s="123" t="s">
        <v>13529</v>
      </c>
      <c r="CE252" s="123" t="s">
        <v>17</v>
      </c>
      <c r="CF252" s="123"/>
      <c r="CG252" s="123"/>
      <c r="CH252" s="123"/>
      <c r="CI252" s="123"/>
      <c r="CJ252" s="85" t="s">
        <v>26</v>
      </c>
      <c r="CK252" s="85" t="s">
        <v>26</v>
      </c>
      <c r="CL252" s="85"/>
      <c r="CM252" s="85"/>
      <c r="CN252" s="96" t="s">
        <v>16170</v>
      </c>
      <c r="CO252" s="155"/>
      <c r="CP252" s="155"/>
      <c r="CQ252" s="285"/>
      <c r="CR252" s="155"/>
      <c r="CS252" s="378"/>
      <c r="CT252" s="155"/>
      <c r="CU252" s="155"/>
      <c r="CV252" s="155"/>
      <c r="CW252" s="155"/>
      <c r="CX252" s="155"/>
      <c r="CY252" s="155"/>
      <c r="CZ252" s="155"/>
      <c r="DA252" s="155"/>
      <c r="DB252" s="155"/>
      <c r="DC252" s="155"/>
      <c r="DD252" s="155"/>
      <c r="DE252" s="155"/>
      <c r="DF252" s="155"/>
      <c r="DG252" s="155"/>
      <c r="DH252" s="284" t="s">
        <v>1375</v>
      </c>
      <c r="DI252" s="267" t="s">
        <v>119</v>
      </c>
      <c r="DJ252" s="123" t="s">
        <v>13496</v>
      </c>
      <c r="DK252" s="268" t="s">
        <v>16183</v>
      </c>
      <c r="DL252" s="127" t="s">
        <v>16164</v>
      </c>
      <c r="DM252" s="123"/>
      <c r="DN252" s="85">
        <v>8001159418</v>
      </c>
      <c r="DO252" s="339"/>
      <c r="DP252" s="339"/>
      <c r="DQ252" s="123" t="s">
        <v>13497</v>
      </c>
      <c r="DR252" s="339"/>
      <c r="DS252" s="339"/>
      <c r="DT252" s="339"/>
      <c r="DU252" s="339"/>
      <c r="DV252" s="123">
        <v>252241116</v>
      </c>
      <c r="DW252" s="123" t="s">
        <v>16184</v>
      </c>
      <c r="DX252" s="123">
        <v>1121</v>
      </c>
      <c r="DY252" s="123"/>
      <c r="DZ252" s="355"/>
      <c r="EA252" s="123" t="s">
        <v>25</v>
      </c>
      <c r="EB252" s="123">
        <v>2</v>
      </c>
      <c r="EC252" s="125" t="s">
        <v>1887</v>
      </c>
      <c r="ED252" s="339"/>
      <c r="EE252" s="339"/>
      <c r="EF252" s="339"/>
      <c r="EG252" s="355"/>
      <c r="EH252" s="355"/>
      <c r="EI252" s="123"/>
      <c r="EJ252" s="123" t="s">
        <v>26</v>
      </c>
      <c r="EK252" s="123" t="s">
        <v>25</v>
      </c>
      <c r="EL252" s="123" t="s">
        <v>25</v>
      </c>
      <c r="EM252" s="123" t="s">
        <v>1759</v>
      </c>
      <c r="EN252" s="123" t="s">
        <v>16185</v>
      </c>
      <c r="EO252" s="123" t="s">
        <v>1760</v>
      </c>
      <c r="EP252" s="339"/>
      <c r="EQ252" s="123" t="s">
        <v>1761</v>
      </c>
      <c r="ER252" s="123"/>
      <c r="ES252" s="123" t="s">
        <v>1956</v>
      </c>
      <c r="ET252" s="339"/>
      <c r="EU252" s="123" t="s">
        <v>112</v>
      </c>
      <c r="EV252" s="339"/>
      <c r="EW252" s="123" t="s">
        <v>1370</v>
      </c>
      <c r="EX252" s="339"/>
      <c r="EY252" s="123" t="s">
        <v>8</v>
      </c>
      <c r="EZ252" s="123"/>
      <c r="FA252" s="123" t="s">
        <v>26</v>
      </c>
      <c r="FB252" s="339"/>
      <c r="FC252" s="123"/>
      <c r="FD252" s="339"/>
      <c r="FE252" s="123"/>
      <c r="FF252" s="123"/>
      <c r="FG252" s="123"/>
      <c r="FH252" s="266" t="s">
        <v>3884</v>
      </c>
      <c r="FI252" s="123"/>
      <c r="FJ252" s="123"/>
      <c r="FK252" s="123"/>
      <c r="FL252"/>
      <c r="FM252" s="123"/>
      <c r="FN252" s="123"/>
      <c r="FO252" s="123"/>
      <c r="FP252" s="123"/>
      <c r="FQ252" s="123"/>
      <c r="FR252" s="123"/>
      <c r="FS252" s="123"/>
      <c r="FT252" s="123"/>
      <c r="FU252" s="123"/>
      <c r="FV252"/>
      <c r="FW252" s="123"/>
      <c r="FX252" s="123"/>
      <c r="FY252" s="123"/>
      <c r="FZ252" s="123"/>
      <c r="GA252" s="123"/>
      <c r="GB252" s="123"/>
      <c r="GC252" s="339"/>
      <c r="GD252" s="339"/>
      <c r="GE252" s="339"/>
      <c r="GF252" s="355"/>
      <c r="GG252" s="355"/>
      <c r="GH252" s="331"/>
      <c r="GI252" s="123"/>
      <c r="GJ252" s="123"/>
      <c r="GK252" s="123"/>
      <c r="GL252" s="123"/>
      <c r="GM252" s="123"/>
      <c r="GN252" s="123"/>
      <c r="GO252" s="339"/>
      <c r="GP252" s="123"/>
      <c r="GQ252" s="339"/>
      <c r="GR252" s="123"/>
      <c r="GS252" s="339"/>
      <c r="GT252" s="123"/>
      <c r="GU252" s="123"/>
      <c r="GV252" s="123"/>
      <c r="GW252" s="123"/>
      <c r="GX252" s="123"/>
      <c r="GY252"/>
      <c r="GZ252"/>
      <c r="HA252" s="266"/>
      <c r="HB252" s="123"/>
      <c r="HC252" s="123" t="str">
        <f ca="1">IFERROR(INDIRECT("'[2021_Ignition_Tracker_QC_File_20210518.xlsm]Ignition Tracker'!"&amp;ADDRESS(MATCH($A252,'[4]Ignition Tracker'!$A:$A,0),MATCH(HC$1,'[4]Ignition Tracker'!$1:$1,0))),"")</f>
        <v/>
      </c>
    </row>
    <row r="253" spans="1:211" s="269" customFormat="1" x14ac:dyDescent="0.35">
      <c r="A253" s="137">
        <v>447</v>
      </c>
      <c r="B253" s="339"/>
      <c r="C253" s="84" t="s">
        <v>1410</v>
      </c>
      <c r="D253" s="124"/>
      <c r="E253" s="124"/>
      <c r="F253" s="339"/>
      <c r="G253" s="125" t="s">
        <v>16137</v>
      </c>
      <c r="H253" s="266" t="s">
        <v>1375</v>
      </c>
      <c r="I253" s="123"/>
      <c r="J253" s="339"/>
      <c r="K253" s="355"/>
      <c r="L253" s="267"/>
      <c r="M253" s="354"/>
      <c r="N253" s="267" t="s">
        <v>19657</v>
      </c>
      <c r="O253" s="354"/>
      <c r="P253" s="354"/>
      <c r="Q253" s="267"/>
      <c r="R253" s="267"/>
      <c r="S253" s="267"/>
      <c r="T253" s="123"/>
      <c r="U253" s="124"/>
      <c r="V253" s="124"/>
      <c r="W253" s="123"/>
      <c r="X253" s="339"/>
      <c r="Y253" s="339"/>
      <c r="Z253" s="123"/>
      <c r="AA253" s="123"/>
      <c r="AB253" s="124"/>
      <c r="AC253" s="124"/>
      <c r="AD253" s="339"/>
      <c r="AE253" s="339"/>
      <c r="AF253" s="355"/>
      <c r="AG253" s="355"/>
      <c r="AH253" s="266" t="s">
        <v>1375</v>
      </c>
      <c r="AI253" s="124">
        <v>44313</v>
      </c>
      <c r="AJ253" s="252" t="s">
        <v>16138</v>
      </c>
      <c r="AK253" s="124">
        <v>44313</v>
      </c>
      <c r="AL253" s="252" t="s">
        <v>16138</v>
      </c>
      <c r="AM253" s="85" t="s">
        <v>28</v>
      </c>
      <c r="AN253" s="85" t="s">
        <v>26</v>
      </c>
      <c r="AO253" s="85" t="s">
        <v>26</v>
      </c>
      <c r="AP253" s="85" t="s">
        <v>16139</v>
      </c>
      <c r="AQ253" s="85" t="s">
        <v>16140</v>
      </c>
      <c r="AR253" s="85"/>
      <c r="AS253" s="335" t="s">
        <v>16141</v>
      </c>
      <c r="AT253" s="335"/>
      <c r="AU253" s="85"/>
      <c r="AV253" s="85"/>
      <c r="AW253" s="85"/>
      <c r="AX253" s="266" t="s">
        <v>1375</v>
      </c>
      <c r="AY253" s="85" t="s">
        <v>25</v>
      </c>
      <c r="AZ253" s="85" t="s">
        <v>25</v>
      </c>
      <c r="BA253" s="85" t="s">
        <v>25</v>
      </c>
      <c r="BB253" s="85" t="s">
        <v>25</v>
      </c>
      <c r="BC253" s="355"/>
      <c r="BD253" s="85" t="s">
        <v>27</v>
      </c>
      <c r="BE253" s="85" t="s">
        <v>4</v>
      </c>
      <c r="BF253" s="85" t="s">
        <v>34</v>
      </c>
      <c r="BG253" s="85"/>
      <c r="BH253" s="304" t="s">
        <v>18051</v>
      </c>
      <c r="BI253" s="355"/>
      <c r="BJ253" s="123"/>
      <c r="BK253" s="123"/>
      <c r="BL253" s="123"/>
      <c r="BM253" s="123" t="s">
        <v>102</v>
      </c>
      <c r="BN253" s="123" t="s">
        <v>1378</v>
      </c>
      <c r="BO253" s="123" t="s">
        <v>11</v>
      </c>
      <c r="BP253" s="123"/>
      <c r="BQ253" s="4" t="s">
        <v>8</v>
      </c>
      <c r="BR253" s="123" t="s">
        <v>1614</v>
      </c>
      <c r="BS253" s="123" t="s">
        <v>11</v>
      </c>
      <c r="BT253"/>
      <c r="BU253"/>
      <c r="BV253" s="266" t="s">
        <v>1375</v>
      </c>
      <c r="BW253" s="85" t="s">
        <v>1404</v>
      </c>
      <c r="BX253" s="372"/>
      <c r="BY253" s="372"/>
      <c r="BZ253" s="129" t="s">
        <v>225</v>
      </c>
      <c r="CA253" t="s">
        <v>7524</v>
      </c>
      <c r="CB253">
        <v>12000</v>
      </c>
      <c r="CC253" s="123"/>
      <c r="CD253" s="123" t="s">
        <v>1368</v>
      </c>
      <c r="CE253" s="123" t="s">
        <v>1444</v>
      </c>
      <c r="CF253" s="123"/>
      <c r="CG253" s="123"/>
      <c r="CH253" s="123"/>
      <c r="CI253" s="123"/>
      <c r="CJ253" s="85" t="s">
        <v>26</v>
      </c>
      <c r="CK253" s="85" t="s">
        <v>26</v>
      </c>
      <c r="CL253" s="85"/>
      <c r="CM253" s="85"/>
      <c r="CN253" s="96" t="s">
        <v>16170</v>
      </c>
      <c r="CO253" s="155"/>
      <c r="CP253" s="155"/>
      <c r="CQ253" s="285"/>
      <c r="CR253" s="155"/>
      <c r="CS253" s="378"/>
      <c r="CT253" s="155"/>
      <c r="CU253" s="155"/>
      <c r="CV253" s="155"/>
      <c r="CW253" s="155"/>
      <c r="CX253" s="155"/>
      <c r="CY253" s="155"/>
      <c r="CZ253" s="155"/>
      <c r="DA253" s="155"/>
      <c r="DB253" s="155"/>
      <c r="DC253" s="155"/>
      <c r="DD253" s="155"/>
      <c r="DE253" s="155"/>
      <c r="DF253" s="155"/>
      <c r="DG253" s="155"/>
      <c r="DH253" s="284" t="s">
        <v>1375</v>
      </c>
      <c r="DI253" s="267" t="s">
        <v>120</v>
      </c>
      <c r="DJ253" s="123" t="s">
        <v>1959</v>
      </c>
      <c r="DK253" s="268" t="s">
        <v>16138</v>
      </c>
      <c r="DL253" s="127" t="s">
        <v>15653</v>
      </c>
      <c r="DM253" s="123" t="s">
        <v>16139</v>
      </c>
      <c r="DN253" s="85" t="s">
        <v>16141</v>
      </c>
      <c r="DO253" s="339"/>
      <c r="DP253" s="339"/>
      <c r="DQ253" s="123" t="s">
        <v>1960</v>
      </c>
      <c r="DR253" s="339"/>
      <c r="DS253" s="339"/>
      <c r="DT253" s="339"/>
      <c r="DU253" s="339"/>
      <c r="DV253" s="123">
        <v>102911109</v>
      </c>
      <c r="DW253" s="123" t="s">
        <v>16142</v>
      </c>
      <c r="DX253" s="123">
        <v>9002</v>
      </c>
      <c r="DY253" s="123"/>
      <c r="DZ253" s="355"/>
      <c r="EA253" s="123" t="s">
        <v>25</v>
      </c>
      <c r="EB253" s="123"/>
      <c r="EC253" s="125"/>
      <c r="ED253" s="339"/>
      <c r="EE253" s="339"/>
      <c r="EF253" s="339"/>
      <c r="EG253" s="355"/>
      <c r="EH253" s="355"/>
      <c r="EI253" s="123"/>
      <c r="EJ253" s="123" t="s">
        <v>26</v>
      </c>
      <c r="EK253" s="123" t="s">
        <v>25</v>
      </c>
      <c r="EL253" s="123"/>
      <c r="EM253" s="123" t="s">
        <v>1759</v>
      </c>
      <c r="EN253" s="123"/>
      <c r="EO253" s="123" t="s">
        <v>1862</v>
      </c>
      <c r="EP253" s="339"/>
      <c r="EQ253" s="123" t="s">
        <v>1863</v>
      </c>
      <c r="ER253" s="123"/>
      <c r="ES253" s="123" t="s">
        <v>1888</v>
      </c>
      <c r="ET253" s="339"/>
      <c r="EU253" s="123" t="s">
        <v>115</v>
      </c>
      <c r="EV253" s="339"/>
      <c r="EW253" s="123" t="s">
        <v>1368</v>
      </c>
      <c r="EX253" s="339"/>
      <c r="EY253" s="123" t="s">
        <v>8</v>
      </c>
      <c r="EZ253" s="123"/>
      <c r="FA253" s="123" t="s">
        <v>25</v>
      </c>
      <c r="FB253" s="339"/>
      <c r="FC253" s="123" t="s">
        <v>1816</v>
      </c>
      <c r="FD253" s="339"/>
      <c r="FE253" s="123" t="s">
        <v>2023</v>
      </c>
      <c r="FF253" s="123" t="s">
        <v>1865</v>
      </c>
      <c r="FG253" s="123" t="s">
        <v>26</v>
      </c>
      <c r="FH253" s="266" t="s">
        <v>1375</v>
      </c>
      <c r="FI253" s="123" t="s">
        <v>1839</v>
      </c>
      <c r="FJ253" s="123" t="s">
        <v>1994</v>
      </c>
      <c r="FK253" s="123" t="s">
        <v>47</v>
      </c>
      <c r="FL253" t="s">
        <v>16143</v>
      </c>
      <c r="FM253" s="123" t="s">
        <v>16140</v>
      </c>
      <c r="FN253" s="123" t="s">
        <v>1839</v>
      </c>
      <c r="FO253" s="123" t="s">
        <v>1890</v>
      </c>
      <c r="FP253" s="123" t="s">
        <v>2003</v>
      </c>
      <c r="FQ253" s="123" t="s">
        <v>16144</v>
      </c>
      <c r="FR253" s="123" t="s">
        <v>1869</v>
      </c>
      <c r="FS253" s="123" t="s">
        <v>1870</v>
      </c>
      <c r="FT253" s="123" t="s">
        <v>1845</v>
      </c>
      <c r="FU253" s="123" t="s">
        <v>9</v>
      </c>
      <c r="FV253" t="s">
        <v>16145</v>
      </c>
      <c r="FW253" s="123" t="s">
        <v>1846</v>
      </c>
      <c r="FX253" s="123" t="s">
        <v>60</v>
      </c>
      <c r="FY253" s="123" t="s">
        <v>16139</v>
      </c>
      <c r="FZ253" s="123" t="s">
        <v>2057</v>
      </c>
      <c r="GA253" s="123" t="s">
        <v>1375</v>
      </c>
      <c r="GB253" s="123" t="s">
        <v>16146</v>
      </c>
      <c r="GC253" s="339"/>
      <c r="GD253" s="339"/>
      <c r="GE253" s="339"/>
      <c r="GF253" s="355"/>
      <c r="GG253" s="355"/>
      <c r="GH253" s="331" t="s">
        <v>1375</v>
      </c>
      <c r="GI253" s="123" t="s">
        <v>9</v>
      </c>
      <c r="GJ253" s="123" t="s">
        <v>1433</v>
      </c>
      <c r="GK253" s="123" t="s">
        <v>1375</v>
      </c>
      <c r="GL253" s="123" t="s">
        <v>9</v>
      </c>
      <c r="GM253" s="123" t="s">
        <v>1375</v>
      </c>
      <c r="GN253" s="123" t="s">
        <v>1375</v>
      </c>
      <c r="GO253" s="339"/>
      <c r="GP253" s="123"/>
      <c r="GQ253" s="339"/>
      <c r="GR253" s="123"/>
      <c r="GS253" s="339"/>
      <c r="GT253" s="123"/>
      <c r="GU253" s="123"/>
      <c r="GV253" s="123"/>
      <c r="GW253" s="123"/>
      <c r="GX253" s="123"/>
      <c r="GY253"/>
      <c r="GZ253"/>
      <c r="HA253" s="266"/>
      <c r="HB253" s="123"/>
      <c r="HC253" s="123"/>
    </row>
    <row r="254" spans="1:211" s="269" customFormat="1" x14ac:dyDescent="0.35">
      <c r="A254" s="137">
        <v>446</v>
      </c>
      <c r="B254" s="339"/>
      <c r="C254" s="84" t="s">
        <v>1412</v>
      </c>
      <c r="D254" s="124">
        <v>44320</v>
      </c>
      <c r="E254" s="124">
        <v>44320</v>
      </c>
      <c r="F254" s="339"/>
      <c r="G254" s="125" t="s">
        <v>16147</v>
      </c>
      <c r="H254" s="266" t="s">
        <v>1375</v>
      </c>
      <c r="I254" s="123"/>
      <c r="J254" s="339"/>
      <c r="K254" s="355"/>
      <c r="L254" s="267"/>
      <c r="M254" s="354"/>
      <c r="N254" s="267" t="s">
        <v>19657</v>
      </c>
      <c r="O254" s="354"/>
      <c r="P254" s="354"/>
      <c r="Q254" s="267"/>
      <c r="R254" s="267"/>
      <c r="S254" s="267"/>
      <c r="T254" s="123"/>
      <c r="U254" s="124"/>
      <c r="V254" s="124"/>
      <c r="W254" s="123"/>
      <c r="X254" s="339"/>
      <c r="Y254" s="339"/>
      <c r="Z254" s="123"/>
      <c r="AA254" s="123"/>
      <c r="AB254" s="124"/>
      <c r="AC254" s="124"/>
      <c r="AD254" s="339"/>
      <c r="AE254" s="339"/>
      <c r="AF254" s="355"/>
      <c r="AG254" s="355"/>
      <c r="AH254" s="266" t="s">
        <v>1375</v>
      </c>
      <c r="AI254" s="124">
        <v>44313</v>
      </c>
      <c r="AJ254" s="252" t="s">
        <v>16148</v>
      </c>
      <c r="AK254" s="124">
        <v>44313</v>
      </c>
      <c r="AL254" s="252">
        <v>0.61388888888888882</v>
      </c>
      <c r="AM254" s="85" t="s">
        <v>28</v>
      </c>
      <c r="AN254" s="85" t="s">
        <v>26</v>
      </c>
      <c r="AO254" s="85" t="s">
        <v>26</v>
      </c>
      <c r="AP254" s="85" t="s">
        <v>16149</v>
      </c>
      <c r="AQ254" s="85" t="s">
        <v>16150</v>
      </c>
      <c r="AR254" s="85" t="s">
        <v>16159</v>
      </c>
      <c r="AS254" s="335" t="s">
        <v>16151</v>
      </c>
      <c r="AT254" s="335">
        <v>120892142</v>
      </c>
      <c r="AU254" s="85"/>
      <c r="AV254" s="85"/>
      <c r="AW254" s="85"/>
      <c r="AX254" s="266" t="s">
        <v>1375</v>
      </c>
      <c r="AY254" s="85" t="s">
        <v>26</v>
      </c>
      <c r="AZ254" s="85" t="s">
        <v>25</v>
      </c>
      <c r="BA254" s="85" t="s">
        <v>26</v>
      </c>
      <c r="BB254" s="85" t="s">
        <v>26</v>
      </c>
      <c r="BC254" s="355"/>
      <c r="BD254" s="85" t="s">
        <v>27</v>
      </c>
      <c r="BE254" s="85" t="s">
        <v>13</v>
      </c>
      <c r="BF254" s="85" t="s">
        <v>34</v>
      </c>
      <c r="BG254" s="85" t="s">
        <v>35</v>
      </c>
      <c r="BH254" s="304" t="s">
        <v>18051</v>
      </c>
      <c r="BI254" s="355"/>
      <c r="BJ254" s="123"/>
      <c r="BK254" s="123"/>
      <c r="BL254" s="123"/>
      <c r="BM254" s="123" t="s">
        <v>102</v>
      </c>
      <c r="BN254" s="123" t="s">
        <v>1378</v>
      </c>
      <c r="BO254" s="123" t="s">
        <v>1611</v>
      </c>
      <c r="BP254" s="123" t="s">
        <v>26</v>
      </c>
      <c r="BQ254" s="4" t="s">
        <v>8</v>
      </c>
      <c r="BR254" s="123" t="s">
        <v>1477</v>
      </c>
      <c r="BS254" s="123" t="s">
        <v>1557</v>
      </c>
      <c r="BT254" t="s">
        <v>16734</v>
      </c>
      <c r="BU254" t="s">
        <v>16735</v>
      </c>
      <c r="BV254" s="266" t="s">
        <v>1375</v>
      </c>
      <c r="BW254" s="85" t="s">
        <v>43</v>
      </c>
      <c r="BX254" s="372"/>
      <c r="BY254" s="372"/>
      <c r="BZ254" s="129" t="s">
        <v>418</v>
      </c>
      <c r="CA254" t="s">
        <v>8270</v>
      </c>
      <c r="CB254">
        <v>12000</v>
      </c>
      <c r="CC254" s="123"/>
      <c r="CD254" s="123" t="s">
        <v>1368</v>
      </c>
      <c r="CE254" s="123" t="s">
        <v>1452</v>
      </c>
      <c r="CF254" s="123"/>
      <c r="CG254" s="123"/>
      <c r="CH254" s="123">
        <v>246</v>
      </c>
      <c r="CI254" s="123"/>
      <c r="CJ254" s="85" t="s">
        <v>26</v>
      </c>
      <c r="CK254" s="85" t="s">
        <v>26</v>
      </c>
      <c r="CL254" s="85"/>
      <c r="CM254" s="85"/>
      <c r="CN254" s="96" t="s">
        <v>16170</v>
      </c>
      <c r="CO254" s="155"/>
      <c r="CP254" s="155"/>
      <c r="CQ254" s="285"/>
      <c r="CR254" s="155"/>
      <c r="CS254" s="378"/>
      <c r="CT254" s="155"/>
      <c r="CU254" s="155"/>
      <c r="CV254" s="155"/>
      <c r="CW254" s="155"/>
      <c r="CX254" s="155"/>
      <c r="CY254" s="155"/>
      <c r="CZ254" s="155"/>
      <c r="DA254" s="155"/>
      <c r="DB254" s="155"/>
      <c r="DC254" s="155"/>
      <c r="DD254" s="155"/>
      <c r="DE254" s="155"/>
      <c r="DF254" s="155"/>
      <c r="DG254" s="155"/>
      <c r="DH254" s="284" t="s">
        <v>1375</v>
      </c>
      <c r="DI254" s="267" t="s">
        <v>120</v>
      </c>
      <c r="DJ254" s="123" t="s">
        <v>2197</v>
      </c>
      <c r="DK254" s="268" t="s">
        <v>16148</v>
      </c>
      <c r="DL254" s="127" t="s">
        <v>15653</v>
      </c>
      <c r="DM254" s="123" t="s">
        <v>16149</v>
      </c>
      <c r="DN254" s="85" t="s">
        <v>16151</v>
      </c>
      <c r="DO254" s="339"/>
      <c r="DP254" s="339"/>
      <c r="DQ254" s="123" t="s">
        <v>1907</v>
      </c>
      <c r="DR254" s="339"/>
      <c r="DS254" s="339"/>
      <c r="DT254" s="339"/>
      <c r="DU254" s="339"/>
      <c r="DV254" s="123">
        <v>103541104</v>
      </c>
      <c r="DW254" s="123" t="s">
        <v>16152</v>
      </c>
      <c r="DX254" s="123">
        <v>9002</v>
      </c>
      <c r="DY254" s="123"/>
      <c r="DZ254" s="355"/>
      <c r="EA254" s="123" t="s">
        <v>25</v>
      </c>
      <c r="EB254" s="123">
        <v>5</v>
      </c>
      <c r="EC254" s="125" t="s">
        <v>1887</v>
      </c>
      <c r="ED254" s="339"/>
      <c r="EE254" s="339"/>
      <c r="EF254" s="339"/>
      <c r="EG254" s="355"/>
      <c r="EH254" s="355"/>
      <c r="EI254" s="123"/>
      <c r="EJ254" s="123" t="s">
        <v>26</v>
      </c>
      <c r="EK254" s="123" t="s">
        <v>25</v>
      </c>
      <c r="EL254" s="123"/>
      <c r="EM254" s="123" t="s">
        <v>1759</v>
      </c>
      <c r="EN254" s="123"/>
      <c r="EO254" s="123" t="s">
        <v>1835</v>
      </c>
      <c r="EP254" s="339"/>
      <c r="EQ254" s="123" t="s">
        <v>1836</v>
      </c>
      <c r="ER254" s="123"/>
      <c r="ES254" s="123" t="s">
        <v>1888</v>
      </c>
      <c r="ET254" s="339"/>
      <c r="EU254" s="123" t="s">
        <v>1807</v>
      </c>
      <c r="EV254" s="339"/>
      <c r="EW254" s="123" t="s">
        <v>1368</v>
      </c>
      <c r="EX254" s="339"/>
      <c r="EY254" s="123" t="s">
        <v>8</v>
      </c>
      <c r="EZ254" s="123"/>
      <c r="FA254" s="123" t="s">
        <v>25</v>
      </c>
      <c r="FB254" s="339"/>
      <c r="FC254" s="123" t="s">
        <v>1816</v>
      </c>
      <c r="FD254" s="339"/>
      <c r="FE254" s="123" t="s">
        <v>1921</v>
      </c>
      <c r="FF254" s="123" t="s">
        <v>16153</v>
      </c>
      <c r="FG254" s="123" t="s">
        <v>26</v>
      </c>
      <c r="FH254" s="266" t="s">
        <v>1375</v>
      </c>
      <c r="FI254" s="123" t="s">
        <v>1839</v>
      </c>
      <c r="FJ254" s="123" t="s">
        <v>1994</v>
      </c>
      <c r="FK254" s="123" t="s">
        <v>73</v>
      </c>
      <c r="FL254" t="s">
        <v>16154</v>
      </c>
      <c r="FM254" s="123" t="s">
        <v>16150</v>
      </c>
      <c r="FN254" s="123" t="s">
        <v>1839</v>
      </c>
      <c r="FO254" s="123" t="s">
        <v>1890</v>
      </c>
      <c r="FP254" s="123" t="s">
        <v>16155</v>
      </c>
      <c r="FQ254" s="123" t="s">
        <v>16156</v>
      </c>
      <c r="FR254" s="123" t="s">
        <v>1869</v>
      </c>
      <c r="FS254" s="123" t="s">
        <v>1844</v>
      </c>
      <c r="FT254" s="123" t="s">
        <v>1845</v>
      </c>
      <c r="FU254" s="123" t="s">
        <v>9</v>
      </c>
      <c r="FV254" t="s">
        <v>16157</v>
      </c>
      <c r="FW254" s="123" t="s">
        <v>1846</v>
      </c>
      <c r="FX254" s="123" t="s">
        <v>1424</v>
      </c>
      <c r="FY254" s="123" t="s">
        <v>16149</v>
      </c>
      <c r="FZ254" s="123" t="s">
        <v>1943</v>
      </c>
      <c r="GA254" s="123" t="s">
        <v>56</v>
      </c>
      <c r="GB254" s="123" t="s">
        <v>16158</v>
      </c>
      <c r="GC254" s="339"/>
      <c r="GD254" s="339"/>
      <c r="GE254" s="339"/>
      <c r="GF254" s="355"/>
      <c r="GG254" s="355"/>
      <c r="GH254" s="331" t="s">
        <v>1375</v>
      </c>
      <c r="GI254" s="123" t="s">
        <v>9</v>
      </c>
      <c r="GJ254" s="123" t="s">
        <v>2293</v>
      </c>
      <c r="GK254" s="123" t="s">
        <v>1375</v>
      </c>
      <c r="GL254" s="123" t="s">
        <v>9</v>
      </c>
      <c r="GM254" s="123" t="s">
        <v>1848</v>
      </c>
      <c r="GN254" s="123" t="s">
        <v>13281</v>
      </c>
      <c r="GO254" s="339"/>
      <c r="GP254" s="123"/>
      <c r="GQ254" s="339"/>
      <c r="GR254" s="123"/>
      <c r="GS254" s="339"/>
      <c r="GT254" s="123"/>
      <c r="GU254" s="123"/>
      <c r="GV254" s="123"/>
      <c r="GW254" s="123"/>
      <c r="GX254" s="123"/>
      <c r="GY254"/>
      <c r="GZ254"/>
      <c r="HA254" s="266"/>
      <c r="HB254" s="123"/>
      <c r="HC254" s="123"/>
    </row>
    <row r="255" spans="1:211" s="269" customFormat="1" x14ac:dyDescent="0.35">
      <c r="A255" s="137">
        <v>444</v>
      </c>
      <c r="B255" s="339"/>
      <c r="C255" s="84" t="s">
        <v>1412</v>
      </c>
      <c r="D255" s="124">
        <v>44323</v>
      </c>
      <c r="E255" s="124">
        <v>44323</v>
      </c>
      <c r="F255" s="339"/>
      <c r="G255" s="125" t="s">
        <v>15652</v>
      </c>
      <c r="H255" s="266" t="s">
        <v>1375</v>
      </c>
      <c r="I255" s="123" t="s">
        <v>25</v>
      </c>
      <c r="J255" s="339"/>
      <c r="K255" s="355"/>
      <c r="L255" s="267">
        <v>44323</v>
      </c>
      <c r="M255" s="354"/>
      <c r="N255" s="267" t="s">
        <v>19657</v>
      </c>
      <c r="O255" s="354"/>
      <c r="P255" s="354"/>
      <c r="Q255" s="267"/>
      <c r="R255" s="267"/>
      <c r="S255" s="267"/>
      <c r="T255" s="123"/>
      <c r="U255" s="124"/>
      <c r="V255" s="124"/>
      <c r="W255" s="123"/>
      <c r="X255" s="339"/>
      <c r="Y255" s="339"/>
      <c r="Z255" s="123"/>
      <c r="AA255" s="123" t="s">
        <v>25</v>
      </c>
      <c r="AB255" s="124">
        <v>44322</v>
      </c>
      <c r="AC255" s="124">
        <v>44322</v>
      </c>
      <c r="AD255" s="339"/>
      <c r="AE255" s="339"/>
      <c r="AF255" s="355"/>
      <c r="AG255" s="355"/>
      <c r="AH255" s="266" t="s">
        <v>1375</v>
      </c>
      <c r="AI255" s="124">
        <v>44313</v>
      </c>
      <c r="AJ255" s="252" t="s">
        <v>15654</v>
      </c>
      <c r="AK255" s="124">
        <v>44313</v>
      </c>
      <c r="AL255" s="252">
        <v>0.54583333333333328</v>
      </c>
      <c r="AM255" s="85" t="s">
        <v>28</v>
      </c>
      <c r="AN255" s="85" t="s">
        <v>26</v>
      </c>
      <c r="AO255" s="85" t="s">
        <v>26</v>
      </c>
      <c r="AP255" s="85">
        <v>1335410</v>
      </c>
      <c r="AQ255" s="85" t="s">
        <v>15656</v>
      </c>
      <c r="AR255" s="85"/>
      <c r="AS255" s="335" t="s">
        <v>15657</v>
      </c>
      <c r="AT255" s="335">
        <v>120891531</v>
      </c>
      <c r="AU255" s="85"/>
      <c r="AV255" s="85"/>
      <c r="AW255" s="85"/>
      <c r="AX255" s="266" t="s">
        <v>1375</v>
      </c>
      <c r="AY255" s="85" t="s">
        <v>26</v>
      </c>
      <c r="AZ255" s="85" t="s">
        <v>25</v>
      </c>
      <c r="BA255" s="85" t="s">
        <v>25</v>
      </c>
      <c r="BB255" s="85" t="s">
        <v>26</v>
      </c>
      <c r="BC255" s="355"/>
      <c r="BD255" s="85" t="s">
        <v>27</v>
      </c>
      <c r="BE255" s="85" t="s">
        <v>4</v>
      </c>
      <c r="BF255" s="85" t="s">
        <v>34</v>
      </c>
      <c r="BG255" s="85" t="s">
        <v>34</v>
      </c>
      <c r="BH255" s="304" t="s">
        <v>18047</v>
      </c>
      <c r="BI255" s="355"/>
      <c r="BJ255" s="123"/>
      <c r="BK255" s="123"/>
      <c r="BL255" s="123"/>
      <c r="BM255" s="123" t="s">
        <v>102</v>
      </c>
      <c r="BN255" s="123" t="s">
        <v>1378</v>
      </c>
      <c r="BO255" s="123" t="s">
        <v>1398</v>
      </c>
      <c r="BP255" s="123"/>
      <c r="BQ255" s="4" t="s">
        <v>8</v>
      </c>
      <c r="BR255" s="123" t="s">
        <v>1614</v>
      </c>
      <c r="BS255" s="123" t="s">
        <v>1563</v>
      </c>
      <c r="BT255"/>
      <c r="BU255"/>
      <c r="BV255" s="266" t="s">
        <v>1375</v>
      </c>
      <c r="BW255" s="85" t="s">
        <v>1404</v>
      </c>
      <c r="BX255" s="372"/>
      <c r="BY255" s="372"/>
      <c r="BZ255" s="129" t="s">
        <v>54</v>
      </c>
      <c r="CA255" t="s">
        <v>11714</v>
      </c>
      <c r="CB255">
        <v>12000</v>
      </c>
      <c r="CC255" s="123"/>
      <c r="CD255" s="123" t="s">
        <v>18</v>
      </c>
      <c r="CE255" s="123" t="s">
        <v>1444</v>
      </c>
      <c r="CF255" s="123"/>
      <c r="CG255" s="123"/>
      <c r="CH255" s="123"/>
      <c r="CI255" s="123"/>
      <c r="CJ255" s="85" t="s">
        <v>26</v>
      </c>
      <c r="CK255" s="85" t="s">
        <v>26</v>
      </c>
      <c r="CL255" s="85"/>
      <c r="CM255" s="85"/>
      <c r="CN255" s="96" t="s">
        <v>15584</v>
      </c>
      <c r="CO255" s="155"/>
      <c r="CP255" s="155"/>
      <c r="CQ255" s="285"/>
      <c r="CR255" s="155"/>
      <c r="CS255" s="378"/>
      <c r="CT255" s="155"/>
      <c r="CU255" s="155"/>
      <c r="CV255" s="155"/>
      <c r="CW255" s="155"/>
      <c r="CX255" s="155"/>
      <c r="CY255" s="155"/>
      <c r="CZ255" s="155"/>
      <c r="DA255" s="155"/>
      <c r="DB255" s="155"/>
      <c r="DC255" s="155"/>
      <c r="DD255" s="155"/>
      <c r="DE255" s="155"/>
      <c r="DF255" s="155"/>
      <c r="DG255" s="155"/>
      <c r="DH255" s="284" t="s">
        <v>1375</v>
      </c>
      <c r="DI255" s="267" t="s">
        <v>119</v>
      </c>
      <c r="DJ255" s="123" t="s">
        <v>4064</v>
      </c>
      <c r="DK255" s="268" t="s">
        <v>15654</v>
      </c>
      <c r="DL255" s="127" t="s">
        <v>15653</v>
      </c>
      <c r="DM255" s="123" t="s">
        <v>15655</v>
      </c>
      <c r="DN255" s="85" t="s">
        <v>15657</v>
      </c>
      <c r="DO255" s="339"/>
      <c r="DP255" s="339"/>
      <c r="DQ255" s="123" t="s">
        <v>119</v>
      </c>
      <c r="DR255" s="339"/>
      <c r="DS255" s="339"/>
      <c r="DT255" s="339"/>
      <c r="DU255" s="339"/>
      <c r="DV255" s="123">
        <v>254251111</v>
      </c>
      <c r="DW255" s="123" t="s">
        <v>15658</v>
      </c>
      <c r="DX255" s="123">
        <v>9260</v>
      </c>
      <c r="DY255" s="123"/>
      <c r="DZ255" s="355"/>
      <c r="EA255" s="123" t="s">
        <v>25</v>
      </c>
      <c r="EB255" s="123">
        <v>1</v>
      </c>
      <c r="EC255" s="125" t="s">
        <v>1887</v>
      </c>
      <c r="ED255" s="339"/>
      <c r="EE255" s="339"/>
      <c r="EF255" s="339"/>
      <c r="EG255" s="355"/>
      <c r="EH255" s="355"/>
      <c r="EI255" s="123"/>
      <c r="EJ255" s="123" t="s">
        <v>26</v>
      </c>
      <c r="EK255" s="123" t="s">
        <v>25</v>
      </c>
      <c r="EL255" s="123"/>
      <c r="EM255" s="123" t="s">
        <v>1759</v>
      </c>
      <c r="EN255" s="123"/>
      <c r="EO255" s="123" t="s">
        <v>2782</v>
      </c>
      <c r="EP255" s="339"/>
      <c r="EQ255" s="123" t="s">
        <v>1761</v>
      </c>
      <c r="ER255" s="123"/>
      <c r="ES255" s="123" t="s">
        <v>1888</v>
      </c>
      <c r="ET255" s="339"/>
      <c r="EU255" s="123" t="s">
        <v>113</v>
      </c>
      <c r="EV255" s="339"/>
      <c r="EW255" s="123" t="s">
        <v>18</v>
      </c>
      <c r="EX255" s="339"/>
      <c r="EY255" s="123" t="s">
        <v>8</v>
      </c>
      <c r="EZ255" s="123"/>
      <c r="FA255" s="123" t="s">
        <v>25</v>
      </c>
      <c r="FB255" s="339"/>
      <c r="FC255" s="123" t="s">
        <v>1816</v>
      </c>
      <c r="FD255" s="339"/>
      <c r="FE255" s="123" t="s">
        <v>2878</v>
      </c>
      <c r="FF255" s="123"/>
      <c r="FG255" s="123" t="s">
        <v>26</v>
      </c>
      <c r="FH255" s="266" t="s">
        <v>1375</v>
      </c>
      <c r="FI255" s="123" t="s">
        <v>1839</v>
      </c>
      <c r="FJ255" s="123" t="s">
        <v>54</v>
      </c>
      <c r="FK255" s="123" t="s">
        <v>54</v>
      </c>
      <c r="FL255" t="s">
        <v>15659</v>
      </c>
      <c r="FM255" s="123" t="s">
        <v>15656</v>
      </c>
      <c r="FN255" s="123" t="s">
        <v>1839</v>
      </c>
      <c r="FO255" s="123" t="s">
        <v>1890</v>
      </c>
      <c r="FP255" s="123" t="s">
        <v>13285</v>
      </c>
      <c r="FQ255" s="123" t="s">
        <v>15660</v>
      </c>
      <c r="FR255" s="123" t="s">
        <v>1434</v>
      </c>
      <c r="FS255" s="123" t="s">
        <v>1375</v>
      </c>
      <c r="FT255" s="123" t="s">
        <v>1845</v>
      </c>
      <c r="FU255" s="123" t="s">
        <v>9</v>
      </c>
      <c r="FV255" t="s">
        <v>15661</v>
      </c>
      <c r="FW255" s="123" t="s">
        <v>1846</v>
      </c>
      <c r="FX255" s="123" t="s">
        <v>90</v>
      </c>
      <c r="FY255" s="123" t="s">
        <v>15655</v>
      </c>
      <c r="FZ255" s="123" t="s">
        <v>1375</v>
      </c>
      <c r="GA255" s="123" t="s">
        <v>1375</v>
      </c>
      <c r="GB255" s="123" t="s">
        <v>1375</v>
      </c>
      <c r="GC255" s="339"/>
      <c r="GD255" s="339"/>
      <c r="GE255" s="339"/>
      <c r="GF255" s="355"/>
      <c r="GG255" s="355"/>
      <c r="GH255" s="331" t="s">
        <v>1375</v>
      </c>
      <c r="GI255" s="123" t="s">
        <v>9</v>
      </c>
      <c r="GJ255" s="123" t="s">
        <v>15076</v>
      </c>
      <c r="GK255" s="123" t="s">
        <v>1375</v>
      </c>
      <c r="GL255" s="123" t="s">
        <v>9</v>
      </c>
      <c r="GM255" s="123" t="s">
        <v>1375</v>
      </c>
      <c r="GN255" s="123" t="s">
        <v>1375</v>
      </c>
      <c r="GO255" s="339"/>
      <c r="GP255" s="123"/>
      <c r="GQ255" s="339"/>
      <c r="GR255" s="123"/>
      <c r="GS255" s="339"/>
      <c r="GT255" s="123"/>
      <c r="GU255" s="123"/>
      <c r="GV255" s="123"/>
      <c r="GW255" s="123"/>
      <c r="GX255" s="123"/>
      <c r="GY255"/>
      <c r="GZ255"/>
      <c r="HA255" s="266"/>
      <c r="HB255" s="123"/>
      <c r="HC255" s="123"/>
    </row>
    <row r="256" spans="1:211" s="269" customFormat="1" x14ac:dyDescent="0.35">
      <c r="A256" s="137">
        <v>443</v>
      </c>
      <c r="B256" s="339"/>
      <c r="C256" s="84" t="s">
        <v>1412</v>
      </c>
      <c r="D256" s="124">
        <v>44313</v>
      </c>
      <c r="E256" s="124">
        <v>44313</v>
      </c>
      <c r="F256" s="339"/>
      <c r="G256" s="125" t="s">
        <v>15662</v>
      </c>
      <c r="H256" s="266" t="s">
        <v>1375</v>
      </c>
      <c r="I256" s="123"/>
      <c r="J256" s="339"/>
      <c r="K256" s="355"/>
      <c r="L256" s="267"/>
      <c r="M256" s="354"/>
      <c r="N256" s="267" t="s">
        <v>19657</v>
      </c>
      <c r="O256" s="354"/>
      <c r="P256" s="354"/>
      <c r="Q256" s="267"/>
      <c r="R256" s="267"/>
      <c r="S256" s="267"/>
      <c r="T256" s="123"/>
      <c r="U256" s="124"/>
      <c r="V256" s="124"/>
      <c r="W256" s="123"/>
      <c r="X256" s="339"/>
      <c r="Y256" s="339"/>
      <c r="Z256" s="123"/>
      <c r="AA256" s="123"/>
      <c r="AB256" s="124"/>
      <c r="AC256" s="124"/>
      <c r="AD256" s="339"/>
      <c r="AE256" s="339"/>
      <c r="AF256" s="355"/>
      <c r="AG256" s="355"/>
      <c r="AH256" s="266" t="s">
        <v>1375</v>
      </c>
      <c r="AI256" s="124">
        <v>44313</v>
      </c>
      <c r="AJ256" s="252" t="s">
        <v>15663</v>
      </c>
      <c r="AK256" s="124"/>
      <c r="AL256" s="252"/>
      <c r="AM256" s="85" t="s">
        <v>28</v>
      </c>
      <c r="AN256" s="85" t="s">
        <v>26</v>
      </c>
      <c r="AO256" s="85" t="s">
        <v>26</v>
      </c>
      <c r="AP256" s="85"/>
      <c r="AQ256" s="85"/>
      <c r="AR256" s="85"/>
      <c r="AS256" s="335">
        <v>4067571884</v>
      </c>
      <c r="AT256" s="335"/>
      <c r="AU256" s="85"/>
      <c r="AV256" s="85"/>
      <c r="AW256" s="85"/>
      <c r="AX256" s="266" t="s">
        <v>1375</v>
      </c>
      <c r="AY256" s="85" t="s">
        <v>26</v>
      </c>
      <c r="AZ256" s="85" t="s">
        <v>26</v>
      </c>
      <c r="BA256" s="85" t="s">
        <v>26</v>
      </c>
      <c r="BB256" s="85" t="s">
        <v>26</v>
      </c>
      <c r="BC256" s="355"/>
      <c r="BD256" s="85" t="s">
        <v>33</v>
      </c>
      <c r="BE256" s="85" t="s">
        <v>16</v>
      </c>
      <c r="BF256" s="85"/>
      <c r="BG256" s="85"/>
      <c r="BH256" s="304" t="s">
        <v>18069</v>
      </c>
      <c r="BI256" s="355"/>
      <c r="BJ256" s="123"/>
      <c r="BK256" s="123"/>
      <c r="BL256" s="123"/>
      <c r="BM256" s="123" t="s">
        <v>106</v>
      </c>
      <c r="BN256" s="123"/>
      <c r="BO256" s="123"/>
      <c r="BP256" s="123"/>
      <c r="BQ256" s="4" t="s">
        <v>8</v>
      </c>
      <c r="BR256" s="123"/>
      <c r="BS256" s="123"/>
      <c r="BT256"/>
      <c r="BU256"/>
      <c r="BV256" s="266" t="s">
        <v>1375</v>
      </c>
      <c r="BW256" s="85" t="s">
        <v>1404</v>
      </c>
      <c r="BX256" s="372"/>
      <c r="BY256" s="372"/>
      <c r="BZ256" s="129" t="s">
        <v>82</v>
      </c>
      <c r="CA256" t="s">
        <v>15666</v>
      </c>
      <c r="CB256">
        <v>12000</v>
      </c>
      <c r="CC256" s="123"/>
      <c r="CD256" s="123" t="s">
        <v>1547</v>
      </c>
      <c r="CE256" s="123" t="s">
        <v>1451</v>
      </c>
      <c r="CF256" s="123"/>
      <c r="CG256" s="123"/>
      <c r="CH256" s="123"/>
      <c r="CI256" s="123"/>
      <c r="CJ256" s="85" t="s">
        <v>26</v>
      </c>
      <c r="CK256" s="85" t="s">
        <v>26</v>
      </c>
      <c r="CL256" s="85"/>
      <c r="CM256" s="85"/>
      <c r="CN256" s="96" t="s">
        <v>15584</v>
      </c>
      <c r="CO256" s="155"/>
      <c r="CP256" s="155"/>
      <c r="CQ256" s="285"/>
      <c r="CR256" s="155"/>
      <c r="CS256" s="378"/>
      <c r="CT256" s="155"/>
      <c r="CU256" s="155"/>
      <c r="CV256" s="155"/>
      <c r="CW256" s="155"/>
      <c r="CX256" s="155"/>
      <c r="CY256" s="155"/>
      <c r="CZ256" s="155"/>
      <c r="DA256" s="155"/>
      <c r="DB256" s="155"/>
      <c r="DC256" s="155"/>
      <c r="DD256" s="155"/>
      <c r="DE256" s="155"/>
      <c r="DF256" s="155"/>
      <c r="DG256" s="155"/>
      <c r="DH256" s="284" t="s">
        <v>1375</v>
      </c>
      <c r="DI256" s="275" t="s">
        <v>2685</v>
      </c>
      <c r="DJ256" s="276" t="s">
        <v>15664</v>
      </c>
      <c r="DK256" s="268" t="s">
        <v>15663</v>
      </c>
      <c r="DL256" s="127" t="s">
        <v>15653</v>
      </c>
      <c r="DM256" s="123"/>
      <c r="DN256" s="85">
        <v>4067571884</v>
      </c>
      <c r="DO256" s="339"/>
      <c r="DP256" s="339"/>
      <c r="DQ256" s="123" t="s">
        <v>1913</v>
      </c>
      <c r="DR256" s="339"/>
      <c r="DS256" s="339"/>
      <c r="DT256" s="339"/>
      <c r="DU256" s="339"/>
      <c r="DV256" s="123">
        <v>43321101</v>
      </c>
      <c r="DW256" s="123" t="s">
        <v>15665</v>
      </c>
      <c r="DX256" s="123">
        <v>1120</v>
      </c>
      <c r="DY256" s="123"/>
      <c r="DZ256" s="355"/>
      <c r="EA256" s="123" t="s">
        <v>25</v>
      </c>
      <c r="EB256" s="123"/>
      <c r="EC256" s="125"/>
      <c r="ED256" s="339"/>
      <c r="EE256" s="339"/>
      <c r="EF256" s="339"/>
      <c r="EG256" s="355"/>
      <c r="EH256" s="355"/>
      <c r="EI256" s="123"/>
      <c r="EJ256" s="123" t="s">
        <v>25</v>
      </c>
      <c r="EK256" s="123" t="s">
        <v>25</v>
      </c>
      <c r="EL256" s="123" t="s">
        <v>26</v>
      </c>
      <c r="EM256" s="123" t="s">
        <v>1759</v>
      </c>
      <c r="EN256" s="123"/>
      <c r="EO256" s="123" t="s">
        <v>1760</v>
      </c>
      <c r="EP256" s="339"/>
      <c r="EQ256" s="123" t="s">
        <v>1836</v>
      </c>
      <c r="ER256" s="123"/>
      <c r="ES256" s="123" t="s">
        <v>1956</v>
      </c>
      <c r="ET256" s="339"/>
      <c r="EU256" s="123" t="s">
        <v>114</v>
      </c>
      <c r="EV256" s="339"/>
      <c r="EW256" s="123" t="s">
        <v>1370</v>
      </c>
      <c r="EX256" s="339"/>
      <c r="EY256" s="123" t="s">
        <v>8</v>
      </c>
      <c r="EZ256" s="123"/>
      <c r="FA256" s="123" t="s">
        <v>26</v>
      </c>
      <c r="FB256" s="339"/>
      <c r="FC256" s="123"/>
      <c r="FD256" s="339"/>
      <c r="FE256" s="123"/>
      <c r="FF256" s="123"/>
      <c r="FG256" s="123"/>
      <c r="FH256" s="266" t="s">
        <v>1375</v>
      </c>
      <c r="FI256" s="123"/>
      <c r="FJ256" s="123"/>
      <c r="FK256" s="123"/>
      <c r="FL256"/>
      <c r="FM256" s="123"/>
      <c r="FN256" s="123"/>
      <c r="FO256" s="123"/>
      <c r="FP256" s="123"/>
      <c r="FQ256" s="123"/>
      <c r="FR256" s="123"/>
      <c r="FS256" s="123"/>
      <c r="FT256" s="123"/>
      <c r="FU256" s="123"/>
      <c r="FV256"/>
      <c r="FW256" s="123"/>
      <c r="FX256" s="123"/>
      <c r="FY256" s="123"/>
      <c r="FZ256" s="123"/>
      <c r="GA256" s="123"/>
      <c r="GB256" s="123"/>
      <c r="GC256" s="339"/>
      <c r="GD256" s="339"/>
      <c r="GE256" s="339"/>
      <c r="GF256" s="355"/>
      <c r="GG256" s="355"/>
      <c r="GH256" s="331"/>
      <c r="GI256" s="123"/>
      <c r="GJ256" s="123"/>
      <c r="GK256" s="123"/>
      <c r="GL256" s="123"/>
      <c r="GM256" s="123"/>
      <c r="GN256" s="123"/>
      <c r="GO256" s="339"/>
      <c r="GP256" s="123"/>
      <c r="GQ256" s="339"/>
      <c r="GR256" s="123"/>
      <c r="GS256" s="339"/>
      <c r="GT256" s="123"/>
      <c r="GU256" s="123"/>
      <c r="GV256" s="123"/>
      <c r="GW256" s="123"/>
      <c r="GX256" s="123"/>
      <c r="GY256"/>
      <c r="GZ256"/>
      <c r="HA256" s="266"/>
      <c r="HB256" s="123"/>
      <c r="HC256" s="123"/>
    </row>
    <row r="257" spans="1:211" s="269" customFormat="1" x14ac:dyDescent="0.35">
      <c r="A257" s="137">
        <v>441</v>
      </c>
      <c r="B257" s="339"/>
      <c r="C257" s="84" t="s">
        <v>1412</v>
      </c>
      <c r="D257" s="124">
        <v>44313</v>
      </c>
      <c r="E257" s="124">
        <v>44313</v>
      </c>
      <c r="F257" s="339"/>
      <c r="G257" s="125" t="s">
        <v>15582</v>
      </c>
      <c r="H257" s="266" t="s">
        <v>1375</v>
      </c>
      <c r="I257" s="123"/>
      <c r="J257" s="339"/>
      <c r="K257" s="355"/>
      <c r="L257" s="267"/>
      <c r="M257" s="354"/>
      <c r="N257" s="267" t="s">
        <v>19657</v>
      </c>
      <c r="O257" s="354"/>
      <c r="P257" s="354"/>
      <c r="Q257" s="267"/>
      <c r="R257" s="267"/>
      <c r="S257" s="267"/>
      <c r="T257" s="123"/>
      <c r="U257" s="124"/>
      <c r="V257" s="124"/>
      <c r="W257" s="123"/>
      <c r="X257" s="339"/>
      <c r="Y257" s="339"/>
      <c r="Z257" s="123"/>
      <c r="AA257" s="123"/>
      <c r="AB257" s="124"/>
      <c r="AC257" s="124"/>
      <c r="AD257" s="339"/>
      <c r="AE257" s="339"/>
      <c r="AF257" s="355"/>
      <c r="AG257" s="355"/>
      <c r="AH257" s="266" t="s">
        <v>1375</v>
      </c>
      <c r="AI257" s="124">
        <v>44312</v>
      </c>
      <c r="AJ257" s="252" t="s">
        <v>15583</v>
      </c>
      <c r="AK257" s="124"/>
      <c r="AL257" s="252"/>
      <c r="AM257" s="85" t="s">
        <v>28</v>
      </c>
      <c r="AN257" s="85" t="s">
        <v>26</v>
      </c>
      <c r="AO257" s="85" t="s">
        <v>26</v>
      </c>
      <c r="AP257" s="85"/>
      <c r="AQ257" s="85"/>
      <c r="AR257" s="85"/>
      <c r="AS257" s="335">
        <v>7096077199</v>
      </c>
      <c r="AT257" s="335"/>
      <c r="AU257" s="85"/>
      <c r="AV257" s="85"/>
      <c r="AW257" s="85"/>
      <c r="AX257" s="266" t="s">
        <v>1375</v>
      </c>
      <c r="AY257" s="85" t="s">
        <v>26</v>
      </c>
      <c r="AZ257" s="85" t="s">
        <v>26</v>
      </c>
      <c r="BA257" s="85" t="s">
        <v>26</v>
      </c>
      <c r="BB257" s="85" t="s">
        <v>26</v>
      </c>
      <c r="BC257" s="355"/>
      <c r="BD257" s="85" t="s">
        <v>33</v>
      </c>
      <c r="BE257" s="85" t="s">
        <v>16</v>
      </c>
      <c r="BF257" s="85"/>
      <c r="BG257" s="85"/>
      <c r="BH257" s="304" t="s">
        <v>18047</v>
      </c>
      <c r="BI257" s="355"/>
      <c r="BJ257" s="123"/>
      <c r="BK257" s="123"/>
      <c r="BL257" s="123"/>
      <c r="BM257" s="123" t="s">
        <v>106</v>
      </c>
      <c r="BN257" s="123"/>
      <c r="BO257" s="123"/>
      <c r="BP257" s="123"/>
      <c r="BQ257" s="4" t="s">
        <v>8</v>
      </c>
      <c r="BR257" s="123"/>
      <c r="BS257" s="123"/>
      <c r="BT257"/>
      <c r="BU257"/>
      <c r="BV257" s="266" t="s">
        <v>1375</v>
      </c>
      <c r="BW257" s="85" t="s">
        <v>1404</v>
      </c>
      <c r="BX257" s="372"/>
      <c r="BY257" s="372"/>
      <c r="BZ257" s="129" t="s">
        <v>49</v>
      </c>
      <c r="CA257" t="s">
        <v>8548</v>
      </c>
      <c r="CB257">
        <v>12000</v>
      </c>
      <c r="CC257" s="123"/>
      <c r="CD257" s="123" t="s">
        <v>1456</v>
      </c>
      <c r="CE257" s="123" t="s">
        <v>17</v>
      </c>
      <c r="CF257" s="123"/>
      <c r="CG257" s="123"/>
      <c r="CH257" s="123"/>
      <c r="CI257" s="123"/>
      <c r="CJ257" s="85" t="s">
        <v>26</v>
      </c>
      <c r="CK257" s="85" t="s">
        <v>26</v>
      </c>
      <c r="CL257" s="85"/>
      <c r="CM257" s="85"/>
      <c r="CN257" s="96" t="s">
        <v>15584</v>
      </c>
      <c r="CO257" s="155"/>
      <c r="CP257" s="155"/>
      <c r="CQ257" s="285"/>
      <c r="CR257" s="155"/>
      <c r="CS257" s="378"/>
      <c r="CT257" s="155"/>
      <c r="CU257" s="155"/>
      <c r="CV257" s="155"/>
      <c r="CW257" s="155"/>
      <c r="CX257" s="155"/>
      <c r="CY257" s="155"/>
      <c r="CZ257" s="155"/>
      <c r="DA257" s="155"/>
      <c r="DB257" s="155"/>
      <c r="DC257" s="155"/>
      <c r="DD257" s="155"/>
      <c r="DE257" s="155"/>
      <c r="DF257" s="155"/>
      <c r="DG257" s="155"/>
      <c r="DH257" s="284" t="s">
        <v>1375</v>
      </c>
      <c r="DI257" s="275" t="s">
        <v>121</v>
      </c>
      <c r="DJ257" s="276" t="s">
        <v>2018</v>
      </c>
      <c r="DK257" s="268" t="s">
        <v>15583</v>
      </c>
      <c r="DL257" s="127" t="s">
        <v>15507</v>
      </c>
      <c r="DM257" s="123"/>
      <c r="DN257" s="85">
        <v>7096077199</v>
      </c>
      <c r="DO257" s="339"/>
      <c r="DP257" s="339"/>
      <c r="DQ257" s="123" t="s">
        <v>2406</v>
      </c>
      <c r="DR257" s="339"/>
      <c r="DS257" s="339"/>
      <c r="DT257" s="339"/>
      <c r="DU257" s="339"/>
      <c r="DV257" s="123">
        <v>252721110</v>
      </c>
      <c r="DW257" s="123" t="s">
        <v>15585</v>
      </c>
      <c r="DX257" s="123">
        <v>1121</v>
      </c>
      <c r="DY257" s="123"/>
      <c r="DZ257" s="355"/>
      <c r="EA257" s="123" t="s">
        <v>25</v>
      </c>
      <c r="EB257" s="123"/>
      <c r="EC257" s="125"/>
      <c r="ED257" s="339"/>
      <c r="EE257" s="339"/>
      <c r="EF257" s="339"/>
      <c r="EG257" s="355"/>
      <c r="EH257" s="355"/>
      <c r="EI257" s="123"/>
      <c r="EJ257" s="123" t="s">
        <v>26</v>
      </c>
      <c r="EK257" s="123" t="s">
        <v>25</v>
      </c>
      <c r="EL257" s="123" t="s">
        <v>26</v>
      </c>
      <c r="EM257" s="123" t="s">
        <v>1759</v>
      </c>
      <c r="EN257" s="123"/>
      <c r="EO257" s="123" t="s">
        <v>1760</v>
      </c>
      <c r="EP257" s="339"/>
      <c r="EQ257" s="123" t="s">
        <v>1761</v>
      </c>
      <c r="ER257" s="123"/>
      <c r="ES257" s="123" t="s">
        <v>1956</v>
      </c>
      <c r="ET257" s="339"/>
      <c r="EU257" s="123" t="s">
        <v>112</v>
      </c>
      <c r="EV257" s="339"/>
      <c r="EW257" s="123" t="s">
        <v>1370</v>
      </c>
      <c r="EX257" s="339"/>
      <c r="EY257" s="123" t="s">
        <v>8</v>
      </c>
      <c r="EZ257" s="123"/>
      <c r="FA257" s="123" t="s">
        <v>26</v>
      </c>
      <c r="FB257" s="339"/>
      <c r="FC257" s="123"/>
      <c r="FD257" s="339"/>
      <c r="FE257" s="123"/>
      <c r="FF257" s="123"/>
      <c r="FG257" s="123"/>
      <c r="FH257" s="266" t="s">
        <v>1375</v>
      </c>
      <c r="FI257" s="123"/>
      <c r="FJ257" s="123"/>
      <c r="FK257" s="123"/>
      <c r="FL257"/>
      <c r="FM257" s="123"/>
      <c r="FN257" s="123"/>
      <c r="FO257" s="123"/>
      <c r="FP257" s="123"/>
      <c r="FQ257" s="123"/>
      <c r="FR257" s="123"/>
      <c r="FS257" s="123"/>
      <c r="FT257" s="123"/>
      <c r="FU257" s="123"/>
      <c r="FV257"/>
      <c r="FW257" s="123"/>
      <c r="FX257" s="123"/>
      <c r="FY257" s="123"/>
      <c r="FZ257" s="123"/>
      <c r="GA257" s="123"/>
      <c r="GB257" s="123"/>
      <c r="GC257" s="339"/>
      <c r="GD257" s="339"/>
      <c r="GE257" s="339"/>
      <c r="GF257" s="355"/>
      <c r="GG257" s="355"/>
      <c r="GH257" s="331"/>
      <c r="GI257" s="123"/>
      <c r="GJ257" s="123"/>
      <c r="GK257" s="123"/>
      <c r="GL257" s="123"/>
      <c r="GM257" s="123"/>
      <c r="GN257" s="123"/>
      <c r="GO257" s="339"/>
      <c r="GP257" s="123"/>
      <c r="GQ257" s="339"/>
      <c r="GR257" s="123"/>
      <c r="GS257" s="339"/>
      <c r="GT257" s="123"/>
      <c r="GU257" s="123"/>
      <c r="GV257" s="123"/>
      <c r="GW257" s="123"/>
      <c r="GX257" s="123"/>
      <c r="GY257"/>
      <c r="GZ257"/>
      <c r="HA257" s="266"/>
      <c r="HB257" s="123"/>
      <c r="HC257" s="123"/>
    </row>
    <row r="258" spans="1:211" s="269" customFormat="1" x14ac:dyDescent="0.35">
      <c r="A258" s="137">
        <v>440</v>
      </c>
      <c r="B258" s="339"/>
      <c r="C258" s="84" t="s">
        <v>1412</v>
      </c>
      <c r="D258" s="124">
        <v>44314</v>
      </c>
      <c r="E258" s="124">
        <v>44322</v>
      </c>
      <c r="F258" s="339"/>
      <c r="G258" s="125" t="s">
        <v>15586</v>
      </c>
      <c r="H258" s="266" t="s">
        <v>1375</v>
      </c>
      <c r="I258" s="123" t="s">
        <v>25</v>
      </c>
      <c r="J258" s="339"/>
      <c r="K258" s="355"/>
      <c r="L258" s="267">
        <v>44314</v>
      </c>
      <c r="M258" s="354"/>
      <c r="N258" s="267" t="s">
        <v>19659</v>
      </c>
      <c r="O258" s="354"/>
      <c r="P258" s="354"/>
      <c r="Q258" s="267">
        <v>44337</v>
      </c>
      <c r="R258" s="267">
        <v>44337</v>
      </c>
      <c r="S258" s="267"/>
      <c r="T258" s="123"/>
      <c r="U258" s="124"/>
      <c r="V258" s="124"/>
      <c r="W258" s="123"/>
      <c r="X258" s="339"/>
      <c r="Y258" s="339"/>
      <c r="Z258" s="123"/>
      <c r="AA258" s="123" t="s">
        <v>25</v>
      </c>
      <c r="AB258" s="124">
        <v>44314</v>
      </c>
      <c r="AC258" s="124">
        <v>44314</v>
      </c>
      <c r="AD258" s="339"/>
      <c r="AE258" s="339"/>
      <c r="AF258" s="355"/>
      <c r="AG258" s="355"/>
      <c r="AH258" s="266" t="s">
        <v>1375</v>
      </c>
      <c r="AI258" s="124">
        <v>44312</v>
      </c>
      <c r="AJ258" s="252" t="s">
        <v>15587</v>
      </c>
      <c r="AK258" s="124">
        <v>44312</v>
      </c>
      <c r="AL258" s="252">
        <v>0.7402777777777777</v>
      </c>
      <c r="AM258" s="85" t="s">
        <v>28</v>
      </c>
      <c r="AN258" s="85" t="s">
        <v>26</v>
      </c>
      <c r="AO258" s="85" t="s">
        <v>26</v>
      </c>
      <c r="AP258" s="85">
        <v>1334838</v>
      </c>
      <c r="AQ258" s="85" t="s">
        <v>15589</v>
      </c>
      <c r="AR258" s="85"/>
      <c r="AS258" s="335" t="s">
        <v>15590</v>
      </c>
      <c r="AT258" s="335">
        <v>120887399</v>
      </c>
      <c r="AU258" s="85"/>
      <c r="AV258" s="85"/>
      <c r="AW258" s="85" t="s">
        <v>16260</v>
      </c>
      <c r="AX258" s="266" t="s">
        <v>1375</v>
      </c>
      <c r="AY258" s="85" t="s">
        <v>25</v>
      </c>
      <c r="AZ258" s="85" t="s">
        <v>25</v>
      </c>
      <c r="BA258" s="85" t="s">
        <v>25</v>
      </c>
      <c r="BB258" s="85" t="s">
        <v>25</v>
      </c>
      <c r="BC258" s="355"/>
      <c r="BD258" s="85" t="s">
        <v>27</v>
      </c>
      <c r="BE258" s="85" t="s">
        <v>4</v>
      </c>
      <c r="BF258" s="85" t="s">
        <v>34</v>
      </c>
      <c r="BG258" s="85" t="s">
        <v>34</v>
      </c>
      <c r="BH258" s="304" t="s">
        <v>18049</v>
      </c>
      <c r="BI258" s="355"/>
      <c r="BJ258" s="123"/>
      <c r="BK258" s="123"/>
      <c r="BL258" s="123"/>
      <c r="BM258" s="123" t="s">
        <v>102</v>
      </c>
      <c r="BN258" s="123" t="s">
        <v>1378</v>
      </c>
      <c r="BO258" s="123" t="s">
        <v>11</v>
      </c>
      <c r="BP258" s="123" t="s">
        <v>26</v>
      </c>
      <c r="BQ258" s="4" t="s">
        <v>8</v>
      </c>
      <c r="BR258" s="123" t="s">
        <v>1614</v>
      </c>
      <c r="BS258" s="123" t="s">
        <v>1420</v>
      </c>
      <c r="BT258" t="s">
        <v>16261</v>
      </c>
      <c r="BU258" t="s">
        <v>16262</v>
      </c>
      <c r="BV258" s="266" t="s">
        <v>1375</v>
      </c>
      <c r="BW258" s="85" t="s">
        <v>43</v>
      </c>
      <c r="BX258" s="372"/>
      <c r="BY258" s="372"/>
      <c r="BZ258" s="129" t="s">
        <v>154</v>
      </c>
      <c r="CA258" t="s">
        <v>15591</v>
      </c>
      <c r="CB258">
        <v>21000</v>
      </c>
      <c r="CC258" s="123"/>
      <c r="CD258" s="123" t="s">
        <v>1494</v>
      </c>
      <c r="CE258" s="123" t="s">
        <v>17</v>
      </c>
      <c r="CF258" s="123"/>
      <c r="CG258" s="123"/>
      <c r="CH258" s="123">
        <v>530</v>
      </c>
      <c r="CI258" s="123"/>
      <c r="CJ258" s="85" t="s">
        <v>26</v>
      </c>
      <c r="CK258" s="85" t="s">
        <v>26</v>
      </c>
      <c r="CL258" s="85"/>
      <c r="CM258" s="85"/>
      <c r="CN258" s="96" t="s">
        <v>15584</v>
      </c>
      <c r="CO258" s="155"/>
      <c r="CP258" s="155"/>
      <c r="CQ258" s="285"/>
      <c r="CR258" s="155"/>
      <c r="CS258" s="378"/>
      <c r="CT258" s="155"/>
      <c r="CU258" s="155"/>
      <c r="CV258" s="155"/>
      <c r="CW258" s="155"/>
      <c r="CX258" s="155"/>
      <c r="CY258" s="155"/>
      <c r="CZ258" s="155"/>
      <c r="DA258" s="155"/>
      <c r="DB258" s="155"/>
      <c r="DC258" s="155"/>
      <c r="DD258" s="155"/>
      <c r="DE258" s="155"/>
      <c r="DF258" s="155"/>
      <c r="DG258" s="155"/>
      <c r="DH258" s="284" t="s">
        <v>1375</v>
      </c>
      <c r="DI258" s="267" t="s">
        <v>129</v>
      </c>
      <c r="DJ258" s="123" t="s">
        <v>2932</v>
      </c>
      <c r="DK258" s="268" t="s">
        <v>15587</v>
      </c>
      <c r="DL258" s="127" t="s">
        <v>15507</v>
      </c>
      <c r="DM258" s="123" t="s">
        <v>15588</v>
      </c>
      <c r="DN258" s="85" t="s">
        <v>15590</v>
      </c>
      <c r="DO258" s="339"/>
      <c r="DP258" s="339"/>
      <c r="DQ258" s="123" t="s">
        <v>15084</v>
      </c>
      <c r="DR258" s="339"/>
      <c r="DS258" s="339"/>
      <c r="DT258" s="339"/>
      <c r="DU258" s="339"/>
      <c r="DV258" s="123">
        <v>14402108</v>
      </c>
      <c r="DW258" s="123" t="s">
        <v>15592</v>
      </c>
      <c r="DX258" s="123">
        <v>9002</v>
      </c>
      <c r="DY258" s="123"/>
      <c r="DZ258" s="355"/>
      <c r="EA258" s="123" t="s">
        <v>25</v>
      </c>
      <c r="EB258" s="123"/>
      <c r="EC258" s="125"/>
      <c r="ED258" s="339"/>
      <c r="EE258" s="339"/>
      <c r="EF258" s="339"/>
      <c r="EG258" s="355"/>
      <c r="EH258" s="355"/>
      <c r="EI258" s="123">
        <v>103520995</v>
      </c>
      <c r="EJ258" s="123" t="s">
        <v>26</v>
      </c>
      <c r="EK258" s="123" t="s">
        <v>25</v>
      </c>
      <c r="EL258" s="123"/>
      <c r="EM258" s="123" t="s">
        <v>1759</v>
      </c>
      <c r="EN258" s="123"/>
      <c r="EO258" s="123" t="s">
        <v>2782</v>
      </c>
      <c r="EP258" s="339"/>
      <c r="EQ258" s="123" t="s">
        <v>1761</v>
      </c>
      <c r="ER258" s="123"/>
      <c r="ES258" s="123" t="s">
        <v>4</v>
      </c>
      <c r="ET258" s="339"/>
      <c r="EU258" s="123" t="s">
        <v>115</v>
      </c>
      <c r="EV258" s="339"/>
      <c r="EW258" s="123" t="s">
        <v>1370</v>
      </c>
      <c r="EX258" s="339"/>
      <c r="EY258" s="123" t="s">
        <v>8</v>
      </c>
      <c r="EZ258" s="123"/>
      <c r="FA258" s="123" t="s">
        <v>26</v>
      </c>
      <c r="FB258" s="339"/>
      <c r="FC258" s="123"/>
      <c r="FD258" s="339"/>
      <c r="FE258" s="123" t="s">
        <v>1837</v>
      </c>
      <c r="FF258" s="123" t="s">
        <v>2917</v>
      </c>
      <c r="FG258" s="123" t="s">
        <v>26</v>
      </c>
      <c r="FH258" s="266" t="s">
        <v>1375</v>
      </c>
      <c r="FI258" s="123" t="s">
        <v>1839</v>
      </c>
      <c r="FJ258" s="123" t="s">
        <v>2269</v>
      </c>
      <c r="FK258" s="123" t="s">
        <v>770</v>
      </c>
      <c r="FL258" t="s">
        <v>15593</v>
      </c>
      <c r="FM258" s="123" t="s">
        <v>15589</v>
      </c>
      <c r="FN258" s="123" t="s">
        <v>1839</v>
      </c>
      <c r="FO258" s="123" t="s">
        <v>1890</v>
      </c>
      <c r="FP258" s="123" t="s">
        <v>13276</v>
      </c>
      <c r="FQ258" s="123" t="s">
        <v>15594</v>
      </c>
      <c r="FR258" s="123" t="s">
        <v>1869</v>
      </c>
      <c r="FS258" s="123" t="s">
        <v>1870</v>
      </c>
      <c r="FT258" s="123" t="s">
        <v>1845</v>
      </c>
      <c r="FU258" s="123" t="s">
        <v>9</v>
      </c>
      <c r="FV258" t="s">
        <v>15595</v>
      </c>
      <c r="FW258" s="123" t="s">
        <v>1846</v>
      </c>
      <c r="FX258" s="123" t="s">
        <v>1424</v>
      </c>
      <c r="FY258" s="123" t="s">
        <v>15588</v>
      </c>
      <c r="FZ258" s="123" t="s">
        <v>3339</v>
      </c>
      <c r="GA258" s="123" t="s">
        <v>15596</v>
      </c>
      <c r="GB258" s="123" t="s">
        <v>15597</v>
      </c>
      <c r="GC258" s="339"/>
      <c r="GD258" s="339"/>
      <c r="GE258" s="339"/>
      <c r="GF258" s="355"/>
      <c r="GG258" s="355"/>
      <c r="GH258" s="331" t="s">
        <v>1375</v>
      </c>
      <c r="GI258" s="123" t="s">
        <v>9</v>
      </c>
      <c r="GJ258" s="123" t="s">
        <v>1435</v>
      </c>
      <c r="GK258" s="123" t="s">
        <v>1375</v>
      </c>
      <c r="GL258" s="123" t="s">
        <v>9</v>
      </c>
      <c r="GM258" s="123" t="s">
        <v>2003</v>
      </c>
      <c r="GN258" s="123" t="s">
        <v>13267</v>
      </c>
      <c r="GO258" s="339"/>
      <c r="GP258" s="123"/>
      <c r="GQ258" s="339"/>
      <c r="GR258" s="123"/>
      <c r="GS258" s="339"/>
      <c r="GT258" s="123"/>
      <c r="GU258" s="123"/>
      <c r="GV258" s="123"/>
      <c r="GW258" s="123"/>
      <c r="GX258" s="123"/>
      <c r="GY258"/>
      <c r="GZ258"/>
      <c r="HA258" s="266"/>
      <c r="HB258" s="123"/>
      <c r="HC258" s="123"/>
    </row>
    <row r="259" spans="1:211" s="269" customFormat="1" x14ac:dyDescent="0.35">
      <c r="A259" s="137">
        <v>439</v>
      </c>
      <c r="B259" s="339"/>
      <c r="C259" s="84" t="s">
        <v>1412</v>
      </c>
      <c r="D259" s="124">
        <v>44322</v>
      </c>
      <c r="E259" s="124">
        <v>44322</v>
      </c>
      <c r="F259" s="339"/>
      <c r="G259" s="125" t="s">
        <v>15543</v>
      </c>
      <c r="H259" s="266" t="s">
        <v>1375</v>
      </c>
      <c r="I259" s="123" t="s">
        <v>25</v>
      </c>
      <c r="J259" s="339"/>
      <c r="K259" s="355"/>
      <c r="L259" s="267">
        <v>44320</v>
      </c>
      <c r="M259" s="354"/>
      <c r="N259" s="267" t="s">
        <v>19657</v>
      </c>
      <c r="O259" s="354"/>
      <c r="P259" s="354"/>
      <c r="Q259" s="267"/>
      <c r="R259" s="267"/>
      <c r="S259" s="267"/>
      <c r="T259" s="123"/>
      <c r="U259" s="124"/>
      <c r="V259" s="124"/>
      <c r="W259" s="123"/>
      <c r="X259" s="339"/>
      <c r="Y259" s="339"/>
      <c r="Z259" s="123"/>
      <c r="AA259" s="123" t="s">
        <v>25</v>
      </c>
      <c r="AB259" s="124">
        <v>44320</v>
      </c>
      <c r="AC259" s="124">
        <v>44320</v>
      </c>
      <c r="AD259" s="339"/>
      <c r="AE259" s="339"/>
      <c r="AF259" s="355"/>
      <c r="AG259" s="355"/>
      <c r="AH259" s="266" t="s">
        <v>1375</v>
      </c>
      <c r="AI259" s="124">
        <v>44312</v>
      </c>
      <c r="AJ259" s="252" t="s">
        <v>15544</v>
      </c>
      <c r="AK259" s="124">
        <v>44312</v>
      </c>
      <c r="AL259" s="252">
        <v>0.56458333333333333</v>
      </c>
      <c r="AM259" s="85" t="s">
        <v>28</v>
      </c>
      <c r="AN259" s="85" t="s">
        <v>26</v>
      </c>
      <c r="AO259" s="85" t="s">
        <v>26</v>
      </c>
      <c r="AP259" s="85">
        <v>1334651</v>
      </c>
      <c r="AQ259" s="85" t="s">
        <v>15546</v>
      </c>
      <c r="AR259" s="85"/>
      <c r="AS259" s="335" t="s">
        <v>15547</v>
      </c>
      <c r="AT259" s="335"/>
      <c r="AU259" s="85"/>
      <c r="AV259" s="85"/>
      <c r="AW259" s="85"/>
      <c r="AX259" s="266" t="s">
        <v>1375</v>
      </c>
      <c r="AY259" s="85" t="s">
        <v>26</v>
      </c>
      <c r="AZ259" s="85" t="s">
        <v>26</v>
      </c>
      <c r="BA259" s="85" t="s">
        <v>25</v>
      </c>
      <c r="BB259" s="85" t="s">
        <v>26</v>
      </c>
      <c r="BC259" s="355"/>
      <c r="BD259" s="85" t="s">
        <v>27</v>
      </c>
      <c r="BE259" s="85" t="s">
        <v>13</v>
      </c>
      <c r="BF259" s="85"/>
      <c r="BG259" s="85" t="s">
        <v>34</v>
      </c>
      <c r="BH259" s="304" t="s">
        <v>18049</v>
      </c>
      <c r="BI259" s="355"/>
      <c r="BJ259" s="123"/>
      <c r="BK259" s="123"/>
      <c r="BL259" s="123"/>
      <c r="BM259" s="123" t="s">
        <v>106</v>
      </c>
      <c r="BN259" s="123"/>
      <c r="BO259" s="123"/>
      <c r="BP259" s="123" t="s">
        <v>26</v>
      </c>
      <c r="BQ259" s="4" t="s">
        <v>8</v>
      </c>
      <c r="BR259" s="123"/>
      <c r="BS259" s="123"/>
      <c r="BT259" t="s">
        <v>16736</v>
      </c>
      <c r="BU259"/>
      <c r="BV259" s="266" t="s">
        <v>1375</v>
      </c>
      <c r="BW259" s="85" t="s">
        <v>1404</v>
      </c>
      <c r="BX259" s="372"/>
      <c r="BY259" s="372"/>
      <c r="BZ259" s="129" t="s">
        <v>244</v>
      </c>
      <c r="CA259" t="s">
        <v>14860</v>
      </c>
      <c r="CB259">
        <v>12000</v>
      </c>
      <c r="CC259" s="123"/>
      <c r="CD259" s="123" t="s">
        <v>14859</v>
      </c>
      <c r="CE259" s="123" t="s">
        <v>1446</v>
      </c>
      <c r="CF259" s="123"/>
      <c r="CG259" s="123"/>
      <c r="CH259" s="123"/>
      <c r="CI259" s="123"/>
      <c r="CJ259" s="85" t="s">
        <v>26</v>
      </c>
      <c r="CK259" s="85" t="s">
        <v>26</v>
      </c>
      <c r="CL259" s="85"/>
      <c r="CM259" s="85"/>
      <c r="CN259" s="96" t="s">
        <v>15511</v>
      </c>
      <c r="CO259" s="155"/>
      <c r="CP259" s="155"/>
      <c r="CQ259" s="285"/>
      <c r="CR259" s="155"/>
      <c r="CS259" s="378"/>
      <c r="CT259" s="155"/>
      <c r="CU259" s="155"/>
      <c r="CV259" s="155"/>
      <c r="CW259" s="155"/>
      <c r="CX259" s="155"/>
      <c r="CY259" s="155"/>
      <c r="CZ259" s="155"/>
      <c r="DA259" s="155"/>
      <c r="DB259" s="155"/>
      <c r="DC259" s="155"/>
      <c r="DD259" s="155"/>
      <c r="DE259" s="155"/>
      <c r="DF259" s="155"/>
      <c r="DG259" s="155"/>
      <c r="DH259" s="284" t="s">
        <v>1375</v>
      </c>
      <c r="DI259" s="267" t="s">
        <v>126</v>
      </c>
      <c r="DJ259" s="123" t="s">
        <v>14840</v>
      </c>
      <c r="DK259" s="268" t="s">
        <v>15544</v>
      </c>
      <c r="DL259" s="127" t="s">
        <v>15507</v>
      </c>
      <c r="DM259" s="123" t="s">
        <v>15545</v>
      </c>
      <c r="DN259" s="85" t="s">
        <v>15547</v>
      </c>
      <c r="DO259" s="339"/>
      <c r="DP259" s="339"/>
      <c r="DQ259" s="123" t="s">
        <v>14841</v>
      </c>
      <c r="DR259" s="339"/>
      <c r="DS259" s="339"/>
      <c r="DT259" s="339"/>
      <c r="DU259" s="339"/>
      <c r="DV259" s="123">
        <v>42261101</v>
      </c>
      <c r="DW259" s="123" t="s">
        <v>15548</v>
      </c>
      <c r="DX259" s="123">
        <v>9002</v>
      </c>
      <c r="DY259" s="123"/>
      <c r="DZ259" s="355"/>
      <c r="EA259" s="123" t="s">
        <v>25</v>
      </c>
      <c r="EB259" s="123">
        <v>1</v>
      </c>
      <c r="EC259" s="125" t="s">
        <v>1887</v>
      </c>
      <c r="ED259" s="339"/>
      <c r="EE259" s="339"/>
      <c r="EF259" s="339"/>
      <c r="EG259" s="355"/>
      <c r="EH259" s="355"/>
      <c r="EI259" s="123"/>
      <c r="EJ259" s="123" t="s">
        <v>26</v>
      </c>
      <c r="EK259" s="123" t="s">
        <v>25</v>
      </c>
      <c r="EL259" s="123"/>
      <c r="EM259" s="123" t="s">
        <v>1759</v>
      </c>
      <c r="EN259" s="123"/>
      <c r="EO259" s="123" t="s">
        <v>1862</v>
      </c>
      <c r="EP259" s="339"/>
      <c r="EQ259" s="123" t="s">
        <v>1836</v>
      </c>
      <c r="ER259" s="123"/>
      <c r="ES259" s="123" t="s">
        <v>1888</v>
      </c>
      <c r="ET259" s="339"/>
      <c r="EU259" s="123" t="s">
        <v>112</v>
      </c>
      <c r="EV259" s="339"/>
      <c r="EW259" s="123" t="s">
        <v>1370</v>
      </c>
      <c r="EX259" s="339"/>
      <c r="EY259" s="123" t="s">
        <v>8</v>
      </c>
      <c r="EZ259" s="123"/>
      <c r="FA259" s="123" t="s">
        <v>26</v>
      </c>
      <c r="FB259" s="339"/>
      <c r="FC259" s="123"/>
      <c r="FD259" s="339"/>
      <c r="FE259" s="123" t="s">
        <v>2878</v>
      </c>
      <c r="FF259" s="123"/>
      <c r="FG259" s="123" t="s">
        <v>26</v>
      </c>
      <c r="FH259" s="266" t="s">
        <v>1375</v>
      </c>
      <c r="FI259" s="123" t="s">
        <v>1839</v>
      </c>
      <c r="FJ259" s="123" t="s">
        <v>2052</v>
      </c>
      <c r="FK259" s="123" t="s">
        <v>2052</v>
      </c>
      <c r="FL259" t="s">
        <v>15549</v>
      </c>
      <c r="FM259" s="123" t="s">
        <v>15546</v>
      </c>
      <c r="FN259" s="123" t="s">
        <v>1839</v>
      </c>
      <c r="FO259" s="123" t="s">
        <v>1890</v>
      </c>
      <c r="FP259" s="123" t="s">
        <v>2741</v>
      </c>
      <c r="FQ259" s="123" t="s">
        <v>3317</v>
      </c>
      <c r="FR259" s="123" t="s">
        <v>1869</v>
      </c>
      <c r="FS259" s="123" t="s">
        <v>2456</v>
      </c>
      <c r="FT259" s="123" t="s">
        <v>1845</v>
      </c>
      <c r="FU259" s="123" t="s">
        <v>9</v>
      </c>
      <c r="FV259" t="s">
        <v>15550</v>
      </c>
      <c r="FW259" s="123" t="s">
        <v>1846</v>
      </c>
      <c r="FX259" s="123" t="s">
        <v>46</v>
      </c>
      <c r="FY259" s="123" t="s">
        <v>15545</v>
      </c>
      <c r="FZ259" s="123" t="s">
        <v>1943</v>
      </c>
      <c r="GA259" s="123" t="s">
        <v>1375</v>
      </c>
      <c r="GB259" s="123" t="s">
        <v>1375</v>
      </c>
      <c r="GC259" s="339"/>
      <c r="GD259" s="339"/>
      <c r="GE259" s="339"/>
      <c r="GF259" s="355"/>
      <c r="GG259" s="355"/>
      <c r="GH259" s="331" t="s">
        <v>1375</v>
      </c>
      <c r="GI259" s="123" t="s">
        <v>9</v>
      </c>
      <c r="GJ259" s="123" t="s">
        <v>1433</v>
      </c>
      <c r="GK259" s="123" t="s">
        <v>1375</v>
      </c>
      <c r="GL259" s="123" t="s">
        <v>9</v>
      </c>
      <c r="GM259" s="123" t="s">
        <v>1375</v>
      </c>
      <c r="GN259" s="123" t="s">
        <v>1375</v>
      </c>
      <c r="GO259" s="339"/>
      <c r="GP259" s="123"/>
      <c r="GQ259" s="339"/>
      <c r="GR259" s="123"/>
      <c r="GS259" s="339"/>
      <c r="GT259" s="123"/>
      <c r="GU259" s="123"/>
      <c r="GV259" s="123"/>
      <c r="GW259" s="123"/>
      <c r="GX259" s="123"/>
      <c r="GY259"/>
      <c r="GZ259"/>
      <c r="HA259" s="266"/>
      <c r="HB259" s="123"/>
      <c r="HC259" s="123"/>
    </row>
    <row r="260" spans="1:211" s="269" customFormat="1" x14ac:dyDescent="0.35">
      <c r="A260" s="137">
        <v>438</v>
      </c>
      <c r="B260" s="339"/>
      <c r="C260" s="84" t="s">
        <v>1412</v>
      </c>
      <c r="D260" s="124">
        <v>44316</v>
      </c>
      <c r="E260" s="124">
        <v>44316</v>
      </c>
      <c r="F260" s="339"/>
      <c r="G260" s="125" t="s">
        <v>15551</v>
      </c>
      <c r="H260" s="266" t="s">
        <v>1375</v>
      </c>
      <c r="I260" s="123"/>
      <c r="J260" s="339"/>
      <c r="K260" s="355"/>
      <c r="L260" s="267"/>
      <c r="M260" s="354"/>
      <c r="N260" s="267" t="s">
        <v>19657</v>
      </c>
      <c r="O260" s="354"/>
      <c r="P260" s="354"/>
      <c r="Q260" s="267"/>
      <c r="R260" s="267"/>
      <c r="S260" s="267"/>
      <c r="T260" s="123"/>
      <c r="U260" s="124"/>
      <c r="V260" s="124"/>
      <c r="W260" s="123"/>
      <c r="X260" s="339"/>
      <c r="Y260" s="339"/>
      <c r="Z260" s="123"/>
      <c r="AA260" s="123"/>
      <c r="AB260" s="124"/>
      <c r="AC260" s="124"/>
      <c r="AD260" s="339"/>
      <c r="AE260" s="339"/>
      <c r="AF260" s="355"/>
      <c r="AG260" s="355"/>
      <c r="AH260" s="266" t="s">
        <v>1375</v>
      </c>
      <c r="AI260" s="124">
        <v>44312</v>
      </c>
      <c r="AJ260" s="252">
        <v>0.31527777777777777</v>
      </c>
      <c r="AK260" s="124">
        <v>44312</v>
      </c>
      <c r="AL260" s="252">
        <v>7.8472222222222221E-2</v>
      </c>
      <c r="AM260" s="85" t="s">
        <v>28</v>
      </c>
      <c r="AN260" s="85" t="s">
        <v>26</v>
      </c>
      <c r="AO260" s="85" t="s">
        <v>26</v>
      </c>
      <c r="AP260" s="85" t="s">
        <v>15553</v>
      </c>
      <c r="AQ260" s="85" t="s">
        <v>15554</v>
      </c>
      <c r="AR260" s="85"/>
      <c r="AS260" s="335" t="s">
        <v>15555</v>
      </c>
      <c r="AT260" s="335">
        <v>120884359</v>
      </c>
      <c r="AU260" s="85"/>
      <c r="AV260" s="85"/>
      <c r="AW260" s="85"/>
      <c r="AX260" s="266" t="s">
        <v>1375</v>
      </c>
      <c r="AY260" s="85" t="s">
        <v>26</v>
      </c>
      <c r="AZ260" s="85" t="s">
        <v>25</v>
      </c>
      <c r="BA260" s="85" t="s">
        <v>26</v>
      </c>
      <c r="BB260" s="85" t="s">
        <v>26</v>
      </c>
      <c r="BC260" s="355"/>
      <c r="BD260" s="85" t="s">
        <v>27</v>
      </c>
      <c r="BE260" s="85" t="s">
        <v>13</v>
      </c>
      <c r="BF260" s="85" t="s">
        <v>34</v>
      </c>
      <c r="BG260" s="85" t="s">
        <v>34</v>
      </c>
      <c r="BH260" s="304" t="s">
        <v>18069</v>
      </c>
      <c r="BI260" s="355"/>
      <c r="BJ260" s="123"/>
      <c r="BK260" s="123"/>
      <c r="BL260" s="123"/>
      <c r="BM260" s="123" t="s">
        <v>102</v>
      </c>
      <c r="BN260" s="123" t="s">
        <v>1524</v>
      </c>
      <c r="BO260" s="123" t="s">
        <v>3725</v>
      </c>
      <c r="BP260" s="123" t="s">
        <v>26</v>
      </c>
      <c r="BQ260" s="4" t="s">
        <v>8</v>
      </c>
      <c r="BR260" s="123" t="s">
        <v>1614</v>
      </c>
      <c r="BS260" s="123" t="s">
        <v>1408</v>
      </c>
      <c r="BT260" t="s">
        <v>16263</v>
      </c>
      <c r="BU260" t="s">
        <v>16264</v>
      </c>
      <c r="BV260" s="266" t="s">
        <v>1375</v>
      </c>
      <c r="BW260" s="85" t="s">
        <v>1404</v>
      </c>
      <c r="BX260" s="372"/>
      <c r="BY260" s="372"/>
      <c r="BZ260" s="129" t="s">
        <v>49</v>
      </c>
      <c r="CA260" t="s">
        <v>15556</v>
      </c>
      <c r="CB260">
        <v>12000</v>
      </c>
      <c r="CC260" s="123"/>
      <c r="CD260" s="123" t="s">
        <v>18</v>
      </c>
      <c r="CE260" s="123" t="s">
        <v>1444</v>
      </c>
      <c r="CF260" s="123"/>
      <c r="CG260" s="123"/>
      <c r="CH260" s="123"/>
      <c r="CI260" s="123"/>
      <c r="CJ260" s="85" t="s">
        <v>26</v>
      </c>
      <c r="CK260" s="85" t="s">
        <v>26</v>
      </c>
      <c r="CL260" s="85"/>
      <c r="CM260" s="85"/>
      <c r="CN260" s="96" t="s">
        <v>15511</v>
      </c>
      <c r="CO260" s="155"/>
      <c r="CP260" s="155"/>
      <c r="CQ260" s="285"/>
      <c r="CR260" s="155"/>
      <c r="CS260" s="378"/>
      <c r="CT260" s="155"/>
      <c r="CU260" s="155"/>
      <c r="CV260" s="155"/>
      <c r="CW260" s="155"/>
      <c r="CX260" s="155"/>
      <c r="CY260" s="155"/>
      <c r="CZ260" s="155"/>
      <c r="DA260" s="155"/>
      <c r="DB260" s="155"/>
      <c r="DC260" s="155"/>
      <c r="DD260" s="155"/>
      <c r="DE260" s="155"/>
      <c r="DF260" s="155"/>
      <c r="DG260" s="155"/>
      <c r="DH260" s="284" t="s">
        <v>1375</v>
      </c>
      <c r="DI260" s="267" t="s">
        <v>121</v>
      </c>
      <c r="DJ260" s="123" t="s">
        <v>15557</v>
      </c>
      <c r="DK260" s="268" t="s">
        <v>15552</v>
      </c>
      <c r="DL260" s="127" t="s">
        <v>15507</v>
      </c>
      <c r="DM260" s="123" t="s">
        <v>15553</v>
      </c>
      <c r="DN260" s="85" t="s">
        <v>15555</v>
      </c>
      <c r="DO260" s="339"/>
      <c r="DP260" s="339"/>
      <c r="DQ260" s="123" t="s">
        <v>15558</v>
      </c>
      <c r="DR260" s="339"/>
      <c r="DS260" s="339"/>
      <c r="DT260" s="339"/>
      <c r="DU260" s="339"/>
      <c r="DV260" s="123">
        <v>253551105</v>
      </c>
      <c r="DW260" s="123" t="s">
        <v>15559</v>
      </c>
      <c r="DX260" s="123">
        <v>9110</v>
      </c>
      <c r="DY260" s="123"/>
      <c r="DZ260" s="355"/>
      <c r="EA260" s="123" t="s">
        <v>25</v>
      </c>
      <c r="EB260" s="123">
        <v>2</v>
      </c>
      <c r="EC260" s="125" t="s">
        <v>1887</v>
      </c>
      <c r="ED260" s="339"/>
      <c r="EE260" s="339"/>
      <c r="EF260" s="339"/>
      <c r="EG260" s="355"/>
      <c r="EH260" s="355"/>
      <c r="EI260" s="123"/>
      <c r="EJ260" s="123" t="s">
        <v>26</v>
      </c>
      <c r="EK260" s="123" t="s">
        <v>25</v>
      </c>
      <c r="EL260" s="123"/>
      <c r="EM260" s="123" t="s">
        <v>1834</v>
      </c>
      <c r="EN260" s="123"/>
      <c r="EO260" s="123" t="s">
        <v>1835</v>
      </c>
      <c r="EP260" s="339"/>
      <c r="EQ260" s="123" t="s">
        <v>1761</v>
      </c>
      <c r="ER260" s="123"/>
      <c r="ES260" s="123" t="s">
        <v>1888</v>
      </c>
      <c r="ET260" s="339"/>
      <c r="EU260" s="123" t="s">
        <v>112</v>
      </c>
      <c r="EV260" s="339"/>
      <c r="EW260" s="123" t="s">
        <v>18</v>
      </c>
      <c r="EX260" s="339"/>
      <c r="EY260" s="123" t="s">
        <v>8</v>
      </c>
      <c r="EZ260" s="123"/>
      <c r="FA260" s="123" t="s">
        <v>25</v>
      </c>
      <c r="FB260" s="339"/>
      <c r="FC260" s="123" t="s">
        <v>1816</v>
      </c>
      <c r="FD260" s="339"/>
      <c r="FE260" s="123" t="s">
        <v>1837</v>
      </c>
      <c r="FF260" s="123" t="s">
        <v>1838</v>
      </c>
      <c r="FG260" s="123" t="s">
        <v>26</v>
      </c>
      <c r="FH260" s="266" t="s">
        <v>1375</v>
      </c>
      <c r="FI260" s="123" t="s">
        <v>1839</v>
      </c>
      <c r="FJ260" s="123" t="s">
        <v>49</v>
      </c>
      <c r="FK260" s="123" t="s">
        <v>49</v>
      </c>
      <c r="FL260" t="s">
        <v>15560</v>
      </c>
      <c r="FM260" s="123" t="s">
        <v>15554</v>
      </c>
      <c r="FN260" s="123" t="s">
        <v>1839</v>
      </c>
      <c r="FO260" s="123" t="s">
        <v>2324</v>
      </c>
      <c r="FP260" s="123" t="s">
        <v>1848</v>
      </c>
      <c r="FQ260" s="123" t="s">
        <v>1375</v>
      </c>
      <c r="FR260" s="123" t="s">
        <v>1434</v>
      </c>
      <c r="FS260" s="123" t="s">
        <v>1375</v>
      </c>
      <c r="FT260" s="123" t="s">
        <v>1845</v>
      </c>
      <c r="FU260" s="123" t="s">
        <v>9</v>
      </c>
      <c r="FV260" t="s">
        <v>15561</v>
      </c>
      <c r="FW260" s="123" t="s">
        <v>1846</v>
      </c>
      <c r="FX260" s="123" t="s">
        <v>46</v>
      </c>
      <c r="FY260" s="123" t="s">
        <v>15553</v>
      </c>
      <c r="FZ260" s="123" t="s">
        <v>1847</v>
      </c>
      <c r="GA260" s="123" t="s">
        <v>1375</v>
      </c>
      <c r="GB260" s="123" t="s">
        <v>15562</v>
      </c>
      <c r="GC260" s="339"/>
      <c r="GD260" s="339"/>
      <c r="GE260" s="339"/>
      <c r="GF260" s="355"/>
      <c r="GG260" s="355"/>
      <c r="GH260" s="331" t="s">
        <v>1375</v>
      </c>
      <c r="GI260" s="123" t="s">
        <v>9</v>
      </c>
      <c r="GJ260" s="123" t="s">
        <v>1435</v>
      </c>
      <c r="GK260" s="123" t="s">
        <v>1375</v>
      </c>
      <c r="GL260" s="123" t="s">
        <v>9</v>
      </c>
      <c r="GM260" s="123" t="s">
        <v>1375</v>
      </c>
      <c r="GN260" s="123" t="s">
        <v>1375</v>
      </c>
      <c r="GO260" s="339"/>
      <c r="GP260" s="123"/>
      <c r="GQ260" s="339"/>
      <c r="GR260" s="123"/>
      <c r="GS260" s="339"/>
      <c r="GT260" s="123"/>
      <c r="GU260" s="123"/>
      <c r="GV260" s="123"/>
      <c r="GW260" s="123"/>
      <c r="GX260" s="123"/>
      <c r="GY260"/>
      <c r="GZ260"/>
      <c r="HA260" s="266"/>
      <c r="HB260" s="123"/>
      <c r="HC260" s="123"/>
    </row>
    <row r="261" spans="1:211" s="269" customFormat="1" x14ac:dyDescent="0.35">
      <c r="A261" s="137">
        <v>437</v>
      </c>
      <c r="B261" s="339"/>
      <c r="C261" s="84" t="s">
        <v>1411</v>
      </c>
      <c r="D261" s="124"/>
      <c r="E261" s="124"/>
      <c r="F261" s="339"/>
      <c r="G261" s="125" t="s">
        <v>15563</v>
      </c>
      <c r="H261" s="266" t="s">
        <v>1375</v>
      </c>
      <c r="I261" s="123"/>
      <c r="J261" s="339"/>
      <c r="K261" s="355"/>
      <c r="L261" s="267"/>
      <c r="M261" s="354"/>
      <c r="N261" s="267" t="s">
        <v>19657</v>
      </c>
      <c r="O261" s="354"/>
      <c r="P261" s="354"/>
      <c r="Q261" s="267"/>
      <c r="R261" s="267"/>
      <c r="S261" s="267"/>
      <c r="T261" s="123"/>
      <c r="U261" s="124"/>
      <c r="V261" s="124"/>
      <c r="W261" s="123"/>
      <c r="X261" s="339"/>
      <c r="Y261" s="339"/>
      <c r="Z261" s="123"/>
      <c r="AA261" s="123"/>
      <c r="AB261" s="124"/>
      <c r="AC261" s="124"/>
      <c r="AD261" s="339"/>
      <c r="AE261" s="339"/>
      <c r="AF261" s="355"/>
      <c r="AG261" s="355"/>
      <c r="AH261" s="266" t="s">
        <v>1375</v>
      </c>
      <c r="AI261" s="124">
        <v>44312</v>
      </c>
      <c r="AJ261" s="252" t="s">
        <v>15564</v>
      </c>
      <c r="AK261" s="124">
        <v>44312</v>
      </c>
      <c r="AL261" s="252" t="s">
        <v>15564</v>
      </c>
      <c r="AM261" s="85" t="s">
        <v>28</v>
      </c>
      <c r="AN261" s="85" t="s">
        <v>26</v>
      </c>
      <c r="AO261" s="85" t="s">
        <v>26</v>
      </c>
      <c r="AP261" s="85" t="s">
        <v>15565</v>
      </c>
      <c r="AQ261" s="85" t="s">
        <v>15566</v>
      </c>
      <c r="AR261" s="85"/>
      <c r="AS261" s="335" t="s">
        <v>15567</v>
      </c>
      <c r="AT261" s="335"/>
      <c r="AU261" s="85"/>
      <c r="AV261" s="85"/>
      <c r="AW261" s="85"/>
      <c r="AX261" s="266" t="s">
        <v>1375</v>
      </c>
      <c r="AY261" s="85" t="s">
        <v>26</v>
      </c>
      <c r="AZ261" s="85" t="s">
        <v>25</v>
      </c>
      <c r="BA261" s="85" t="s">
        <v>26</v>
      </c>
      <c r="BB261" s="85" t="s">
        <v>26</v>
      </c>
      <c r="BC261" s="355"/>
      <c r="BD261" s="85" t="s">
        <v>27</v>
      </c>
      <c r="BE261" s="85" t="s">
        <v>13</v>
      </c>
      <c r="BF261" s="85" t="s">
        <v>34</v>
      </c>
      <c r="BG261" s="85"/>
      <c r="BH261" s="304" t="s">
        <v>18051</v>
      </c>
      <c r="BI261" s="355"/>
      <c r="BJ261" s="123"/>
      <c r="BK261" s="123"/>
      <c r="BL261" s="123"/>
      <c r="BM261" s="123" t="s">
        <v>102</v>
      </c>
      <c r="BN261" s="123" t="s">
        <v>1524</v>
      </c>
      <c r="BO261" s="123" t="s">
        <v>3725</v>
      </c>
      <c r="BP261" s="123"/>
      <c r="BQ261" s="4" t="s">
        <v>8</v>
      </c>
      <c r="BR261" s="123" t="s">
        <v>1614</v>
      </c>
      <c r="BS261" s="123" t="s">
        <v>1408</v>
      </c>
      <c r="BT261"/>
      <c r="BU261"/>
      <c r="BV261" s="266" t="s">
        <v>1375</v>
      </c>
      <c r="BW261" s="85" t="s">
        <v>1404</v>
      </c>
      <c r="BX261" s="372"/>
      <c r="BY261" s="372"/>
      <c r="BZ261" s="129" t="s">
        <v>49</v>
      </c>
      <c r="CA261" t="s">
        <v>15568</v>
      </c>
      <c r="CB261">
        <v>12000</v>
      </c>
      <c r="CC261" s="123"/>
      <c r="CD261" s="123" t="s">
        <v>18</v>
      </c>
      <c r="CE261" s="123" t="s">
        <v>1444</v>
      </c>
      <c r="CF261" s="123"/>
      <c r="CG261" s="123"/>
      <c r="CH261" s="123"/>
      <c r="CI261" s="123"/>
      <c r="CJ261" s="85" t="s">
        <v>26</v>
      </c>
      <c r="CK261" s="85" t="s">
        <v>26</v>
      </c>
      <c r="CL261" s="85"/>
      <c r="CM261" s="85"/>
      <c r="CN261" s="96" t="s">
        <v>15511</v>
      </c>
      <c r="CO261" s="155"/>
      <c r="CP261" s="155"/>
      <c r="CQ261" s="285"/>
      <c r="CR261" s="155"/>
      <c r="CS261" s="378"/>
      <c r="CT261" s="155"/>
      <c r="CU261" s="155"/>
      <c r="CV261" s="155"/>
      <c r="CW261" s="155"/>
      <c r="CX261" s="155"/>
      <c r="CY261" s="155"/>
      <c r="CZ261" s="155"/>
      <c r="DA261" s="155"/>
      <c r="DB261" s="155"/>
      <c r="DC261" s="155"/>
      <c r="DD261" s="155"/>
      <c r="DE261" s="155"/>
      <c r="DF261" s="155"/>
      <c r="DG261" s="155"/>
      <c r="DH261" s="284" t="s">
        <v>1375</v>
      </c>
      <c r="DI261" s="267" t="s">
        <v>121</v>
      </c>
      <c r="DJ261" s="123" t="s">
        <v>15557</v>
      </c>
      <c r="DK261" s="268" t="s">
        <v>15564</v>
      </c>
      <c r="DL261" s="127" t="s">
        <v>15507</v>
      </c>
      <c r="DM261" s="123" t="s">
        <v>15565</v>
      </c>
      <c r="DN261" s="85" t="s">
        <v>15567</v>
      </c>
      <c r="DO261" s="339"/>
      <c r="DP261" s="339"/>
      <c r="DQ261" s="123" t="s">
        <v>3826</v>
      </c>
      <c r="DR261" s="339"/>
      <c r="DS261" s="339"/>
      <c r="DT261" s="339"/>
      <c r="DU261" s="339"/>
      <c r="DV261" s="123">
        <v>254561103</v>
      </c>
      <c r="DW261" s="123" t="s">
        <v>15569</v>
      </c>
      <c r="DX261" s="123">
        <v>9110</v>
      </c>
      <c r="DY261" s="123"/>
      <c r="DZ261" s="355"/>
      <c r="EA261" s="123" t="s">
        <v>25</v>
      </c>
      <c r="EB261" s="123">
        <v>3</v>
      </c>
      <c r="EC261" s="125" t="s">
        <v>1887</v>
      </c>
      <c r="ED261" s="339"/>
      <c r="EE261" s="339"/>
      <c r="EF261" s="339"/>
      <c r="EG261" s="355"/>
      <c r="EH261" s="355"/>
      <c r="EI261" s="123"/>
      <c r="EJ261" s="123" t="s">
        <v>26</v>
      </c>
      <c r="EK261" s="123" t="s">
        <v>25</v>
      </c>
      <c r="EL261" s="123"/>
      <c r="EM261" s="123" t="s">
        <v>1834</v>
      </c>
      <c r="EN261" s="123"/>
      <c r="EO261" s="123" t="s">
        <v>1835</v>
      </c>
      <c r="EP261" s="339"/>
      <c r="EQ261" s="123" t="s">
        <v>1761</v>
      </c>
      <c r="ER261" s="123"/>
      <c r="ES261" s="123" t="s">
        <v>1888</v>
      </c>
      <c r="ET261" s="339"/>
      <c r="EU261" s="123" t="s">
        <v>112</v>
      </c>
      <c r="EV261" s="339"/>
      <c r="EW261" s="123" t="s">
        <v>18</v>
      </c>
      <c r="EX261" s="339"/>
      <c r="EY261" s="123" t="s">
        <v>8</v>
      </c>
      <c r="EZ261" s="123"/>
      <c r="FA261" s="123" t="s">
        <v>26</v>
      </c>
      <c r="FB261" s="339"/>
      <c r="FC261" s="123"/>
      <c r="FD261" s="339"/>
      <c r="FE261" s="123" t="s">
        <v>2023</v>
      </c>
      <c r="FF261" s="123" t="s">
        <v>1838</v>
      </c>
      <c r="FG261" s="123" t="s">
        <v>26</v>
      </c>
      <c r="FH261" s="266" t="s">
        <v>1375</v>
      </c>
      <c r="FI261" s="123" t="s">
        <v>1839</v>
      </c>
      <c r="FJ261" s="123" t="s">
        <v>49</v>
      </c>
      <c r="FK261" s="123" t="s">
        <v>49</v>
      </c>
      <c r="FL261" t="s">
        <v>15570</v>
      </c>
      <c r="FM261" s="123" t="s">
        <v>15566</v>
      </c>
      <c r="FN261" s="123" t="s">
        <v>1839</v>
      </c>
      <c r="FO261" s="123" t="s">
        <v>2324</v>
      </c>
      <c r="FP261" s="123" t="s">
        <v>13268</v>
      </c>
      <c r="FQ261" s="123" t="s">
        <v>15571</v>
      </c>
      <c r="FR261" s="123" t="s">
        <v>1434</v>
      </c>
      <c r="FS261" s="123" t="s">
        <v>1870</v>
      </c>
      <c r="FT261" s="123" t="s">
        <v>1845</v>
      </c>
      <c r="FU261" s="123" t="s">
        <v>9</v>
      </c>
      <c r="FV261" t="s">
        <v>15572</v>
      </c>
      <c r="FW261" s="123" t="s">
        <v>1846</v>
      </c>
      <c r="FX261" s="123" t="s">
        <v>46</v>
      </c>
      <c r="FY261" s="123" t="s">
        <v>15565</v>
      </c>
      <c r="FZ261" s="123" t="s">
        <v>1847</v>
      </c>
      <c r="GA261" s="123" t="s">
        <v>1375</v>
      </c>
      <c r="GB261" s="123" t="s">
        <v>15573</v>
      </c>
      <c r="GC261" s="339"/>
      <c r="GD261" s="339"/>
      <c r="GE261" s="339"/>
      <c r="GF261" s="355"/>
      <c r="GG261" s="355"/>
      <c r="GH261" s="331" t="s">
        <v>1375</v>
      </c>
      <c r="GI261" s="123" t="s">
        <v>9</v>
      </c>
      <c r="GJ261" s="123" t="s">
        <v>1435</v>
      </c>
      <c r="GK261" s="123" t="s">
        <v>1375</v>
      </c>
      <c r="GL261" s="123" t="s">
        <v>9</v>
      </c>
      <c r="GM261" s="123" t="s">
        <v>1375</v>
      </c>
      <c r="GN261" s="123" t="s">
        <v>1375</v>
      </c>
      <c r="GO261" s="339"/>
      <c r="GP261" s="123"/>
      <c r="GQ261" s="339"/>
      <c r="GR261" s="123"/>
      <c r="GS261" s="339"/>
      <c r="GT261" s="123"/>
      <c r="GU261" s="123"/>
      <c r="GV261" s="123"/>
      <c r="GW261" s="123"/>
      <c r="GX261" s="123"/>
      <c r="GY261"/>
      <c r="GZ261"/>
      <c r="HA261" s="266"/>
      <c r="HB261" s="123"/>
      <c r="HC261" s="123"/>
    </row>
    <row r="262" spans="1:211" s="269" customFormat="1" x14ac:dyDescent="0.35">
      <c r="A262" s="137">
        <v>436</v>
      </c>
      <c r="B262" s="339"/>
      <c r="C262" s="84" t="s">
        <v>1412</v>
      </c>
      <c r="D262" s="124">
        <v>44312</v>
      </c>
      <c r="E262" s="124">
        <v>44312</v>
      </c>
      <c r="F262" s="339"/>
      <c r="G262" s="125" t="s">
        <v>15574</v>
      </c>
      <c r="H262" s="266" t="s">
        <v>1375</v>
      </c>
      <c r="I262" s="123"/>
      <c r="J262" s="339"/>
      <c r="K262" s="355"/>
      <c r="L262" s="267"/>
      <c r="M262" s="354"/>
      <c r="N262" s="267" t="s">
        <v>19657</v>
      </c>
      <c r="O262" s="354"/>
      <c r="P262" s="354"/>
      <c r="Q262" s="267"/>
      <c r="R262" s="267"/>
      <c r="S262" s="267"/>
      <c r="T262" s="123"/>
      <c r="U262" s="124"/>
      <c r="V262" s="124"/>
      <c r="W262" s="123"/>
      <c r="X262" s="339"/>
      <c r="Y262" s="339"/>
      <c r="Z262" s="123"/>
      <c r="AA262" s="123"/>
      <c r="AB262" s="124"/>
      <c r="AC262" s="124"/>
      <c r="AD262" s="339"/>
      <c r="AE262" s="339"/>
      <c r="AF262" s="355"/>
      <c r="AG262" s="355"/>
      <c r="AH262" s="266" t="s">
        <v>1375</v>
      </c>
      <c r="AI262" s="124">
        <v>44312</v>
      </c>
      <c r="AJ262" s="252" t="s">
        <v>15575</v>
      </c>
      <c r="AK262" s="124"/>
      <c r="AL262" s="252"/>
      <c r="AM262" s="85" t="s">
        <v>28</v>
      </c>
      <c r="AN262" s="85" t="s">
        <v>26</v>
      </c>
      <c r="AO262" s="85" t="s">
        <v>26</v>
      </c>
      <c r="AP262" s="85"/>
      <c r="AQ262" s="85"/>
      <c r="AR262" s="85"/>
      <c r="AS262" s="335">
        <v>6265169592</v>
      </c>
      <c r="AT262" s="335"/>
      <c r="AU262" s="85"/>
      <c r="AV262" s="85"/>
      <c r="AW262" s="85"/>
      <c r="AX262" s="266" t="s">
        <v>1375</v>
      </c>
      <c r="AY262" s="85" t="s">
        <v>26</v>
      </c>
      <c r="AZ262" s="85" t="s">
        <v>26</v>
      </c>
      <c r="BA262" s="85" t="s">
        <v>26</v>
      </c>
      <c r="BB262" s="85" t="s">
        <v>26</v>
      </c>
      <c r="BC262" s="355"/>
      <c r="BD262" s="85" t="s">
        <v>33</v>
      </c>
      <c r="BE262" s="85" t="s">
        <v>16</v>
      </c>
      <c r="BF262" s="85"/>
      <c r="BG262" s="85"/>
      <c r="BH262" s="304" t="s">
        <v>18047</v>
      </c>
      <c r="BI262" s="355"/>
      <c r="BJ262" s="123"/>
      <c r="BK262" s="123"/>
      <c r="BL262" s="123"/>
      <c r="BM262" s="123" t="s">
        <v>106</v>
      </c>
      <c r="BN262" s="123"/>
      <c r="BO262" s="123"/>
      <c r="BP262" s="123"/>
      <c r="BQ262" s="4" t="s">
        <v>8</v>
      </c>
      <c r="BR262" s="123"/>
      <c r="BS262" s="123"/>
      <c r="BT262"/>
      <c r="BU262"/>
      <c r="BV262" s="266" t="s">
        <v>1375</v>
      </c>
      <c r="BW262" s="85" t="s">
        <v>1404</v>
      </c>
      <c r="BX262" s="372"/>
      <c r="BY262" s="372"/>
      <c r="BZ262" s="129" t="s">
        <v>54</v>
      </c>
      <c r="CA262" t="s">
        <v>15581</v>
      </c>
      <c r="CB262">
        <v>12000</v>
      </c>
      <c r="CC262" s="123"/>
      <c r="CD262" s="123" t="s">
        <v>1462</v>
      </c>
      <c r="CE262" s="123" t="s">
        <v>1444</v>
      </c>
      <c r="CF262" s="123"/>
      <c r="CG262" s="123"/>
      <c r="CH262" s="123"/>
      <c r="CI262" s="123"/>
      <c r="CJ262" s="85" t="s">
        <v>26</v>
      </c>
      <c r="CK262" s="85" t="s">
        <v>26</v>
      </c>
      <c r="CL262" s="85"/>
      <c r="CM262" s="85"/>
      <c r="CN262" s="96" t="s">
        <v>15511</v>
      </c>
      <c r="CO262" s="155"/>
      <c r="CP262" s="155"/>
      <c r="CQ262" s="285"/>
      <c r="CR262" s="155"/>
      <c r="CS262" s="378"/>
      <c r="CT262" s="155"/>
      <c r="CU262" s="155"/>
      <c r="CV262" s="155"/>
      <c r="CW262" s="155"/>
      <c r="CX262" s="155"/>
      <c r="CY262" s="155"/>
      <c r="CZ262" s="155"/>
      <c r="DA262" s="155"/>
      <c r="DB262" s="155"/>
      <c r="DC262" s="155"/>
      <c r="DD262" s="155"/>
      <c r="DE262" s="155"/>
      <c r="DF262" s="155"/>
      <c r="DG262" s="155"/>
      <c r="DH262" s="284" t="s">
        <v>1375</v>
      </c>
      <c r="DI262" s="275" t="s">
        <v>123</v>
      </c>
      <c r="DJ262" s="276" t="s">
        <v>3099</v>
      </c>
      <c r="DK262" s="268" t="s">
        <v>15575</v>
      </c>
      <c r="DL262" s="127" t="s">
        <v>15507</v>
      </c>
      <c r="DM262" s="123"/>
      <c r="DN262" s="85">
        <v>6265169592</v>
      </c>
      <c r="DO262" s="339"/>
      <c r="DP262" s="339"/>
      <c r="DQ262" s="123" t="s">
        <v>3415</v>
      </c>
      <c r="DR262" s="339"/>
      <c r="DS262" s="339"/>
      <c r="DT262" s="339"/>
      <c r="DU262" s="339"/>
      <c r="DV262" s="123">
        <v>255371115</v>
      </c>
      <c r="DW262" s="123" t="s">
        <v>15576</v>
      </c>
      <c r="DX262" s="123">
        <v>1121</v>
      </c>
      <c r="DY262" s="123"/>
      <c r="DZ262" s="355"/>
      <c r="EA262" s="123" t="s">
        <v>25</v>
      </c>
      <c r="EB262" s="123"/>
      <c r="EC262" s="125"/>
      <c r="ED262" s="339"/>
      <c r="EE262" s="339"/>
      <c r="EF262" s="339"/>
      <c r="EG262" s="355"/>
      <c r="EH262" s="355"/>
      <c r="EI262" s="123"/>
      <c r="EJ262" s="123" t="s">
        <v>26</v>
      </c>
      <c r="EK262" s="123" t="s">
        <v>26</v>
      </c>
      <c r="EL262" s="123" t="s">
        <v>26</v>
      </c>
      <c r="EM262" s="123" t="s">
        <v>1834</v>
      </c>
      <c r="EN262" s="123"/>
      <c r="EO262" s="123" t="s">
        <v>1760</v>
      </c>
      <c r="EP262" s="339"/>
      <c r="EQ262" s="123" t="s">
        <v>1761</v>
      </c>
      <c r="ER262" s="123"/>
      <c r="ES262" s="123" t="s">
        <v>6</v>
      </c>
      <c r="ET262" s="339"/>
      <c r="EU262" s="123" t="s">
        <v>112</v>
      </c>
      <c r="EV262" s="339"/>
      <c r="EW262" s="123" t="s">
        <v>1368</v>
      </c>
      <c r="EX262" s="339"/>
      <c r="EY262" s="123" t="s">
        <v>8</v>
      </c>
      <c r="EZ262" s="123"/>
      <c r="FA262" s="123" t="s">
        <v>26</v>
      </c>
      <c r="FB262" s="339"/>
      <c r="FC262" s="123"/>
      <c r="FD262" s="339"/>
      <c r="FE262" s="123"/>
      <c r="FF262" s="123"/>
      <c r="FG262" s="123"/>
      <c r="FH262" s="266" t="s">
        <v>1375</v>
      </c>
      <c r="FI262" s="123"/>
      <c r="FJ262" s="123"/>
      <c r="FK262" s="123"/>
      <c r="FL262"/>
      <c r="FM262" s="123"/>
      <c r="FN262" s="123"/>
      <c r="FO262" s="123"/>
      <c r="FP262" s="123"/>
      <c r="FQ262" s="123"/>
      <c r="FR262" s="123"/>
      <c r="FS262" s="123"/>
      <c r="FT262" s="123"/>
      <c r="FU262" s="123"/>
      <c r="FV262"/>
      <c r="FW262" s="123"/>
      <c r="FX262" s="123"/>
      <c r="FY262" s="123"/>
      <c r="FZ262" s="123"/>
      <c r="GA262" s="123"/>
      <c r="GB262" s="123"/>
      <c r="GC262" s="339"/>
      <c r="GD262" s="339"/>
      <c r="GE262" s="339"/>
      <c r="GF262" s="355"/>
      <c r="GG262" s="355"/>
      <c r="GH262" s="331"/>
      <c r="GI262" s="123"/>
      <c r="GJ262" s="123"/>
      <c r="GK262" s="123"/>
      <c r="GL262" s="123"/>
      <c r="GM262" s="123"/>
      <c r="GN262" s="123"/>
      <c r="GO262" s="339"/>
      <c r="GP262" s="123"/>
      <c r="GQ262" s="339"/>
      <c r="GR262" s="123"/>
      <c r="GS262" s="339"/>
      <c r="GT262" s="123"/>
      <c r="GU262" s="123"/>
      <c r="GV262" s="123"/>
      <c r="GW262" s="123"/>
      <c r="GX262" s="123"/>
      <c r="GY262"/>
      <c r="GZ262"/>
      <c r="HA262" s="266"/>
      <c r="HB262" s="123"/>
      <c r="HC262" s="123"/>
    </row>
    <row r="263" spans="1:211" s="269" customFormat="1" x14ac:dyDescent="0.35">
      <c r="A263" s="137">
        <v>435</v>
      </c>
      <c r="B263" s="339"/>
      <c r="C263" s="84" t="s">
        <v>1411</v>
      </c>
      <c r="D263" s="124"/>
      <c r="E263" s="124"/>
      <c r="F263" s="339"/>
      <c r="G263" s="125" t="s">
        <v>15577</v>
      </c>
      <c r="H263" s="266" t="s">
        <v>1375</v>
      </c>
      <c r="I263" s="123"/>
      <c r="J263" s="339"/>
      <c r="K263" s="355"/>
      <c r="L263" s="267"/>
      <c r="M263" s="354"/>
      <c r="N263" s="267" t="s">
        <v>19657</v>
      </c>
      <c r="O263" s="354"/>
      <c r="P263" s="354"/>
      <c r="Q263" s="267"/>
      <c r="R263" s="267"/>
      <c r="S263" s="267"/>
      <c r="T263" s="123"/>
      <c r="U263" s="124"/>
      <c r="V263" s="124"/>
      <c r="W263" s="123"/>
      <c r="X263" s="339"/>
      <c r="Y263" s="339"/>
      <c r="Z263" s="123"/>
      <c r="AA263" s="123"/>
      <c r="AB263" s="124"/>
      <c r="AC263" s="124"/>
      <c r="AD263" s="339"/>
      <c r="AE263" s="339"/>
      <c r="AF263" s="355"/>
      <c r="AG263" s="355"/>
      <c r="AH263" s="266" t="s">
        <v>1375</v>
      </c>
      <c r="AI263" s="124">
        <v>44312</v>
      </c>
      <c r="AJ263" s="252" t="s">
        <v>15578</v>
      </c>
      <c r="AK263" s="124"/>
      <c r="AL263" s="252"/>
      <c r="AM263" s="85" t="s">
        <v>28</v>
      </c>
      <c r="AN263" s="85" t="s">
        <v>26</v>
      </c>
      <c r="AO263" s="85" t="s">
        <v>26</v>
      </c>
      <c r="AP263" s="85"/>
      <c r="AQ263" s="85"/>
      <c r="AR263" s="85"/>
      <c r="AS263" s="335">
        <v>4949429</v>
      </c>
      <c r="AT263" s="335"/>
      <c r="AU263" s="85"/>
      <c r="AV263" s="85"/>
      <c r="AW263" s="85"/>
      <c r="AX263" s="266" t="s">
        <v>1375</v>
      </c>
      <c r="AY263" s="85" t="s">
        <v>26</v>
      </c>
      <c r="AZ263" s="85" t="s">
        <v>25</v>
      </c>
      <c r="BA263" s="85" t="s">
        <v>25</v>
      </c>
      <c r="BB263" s="85" t="s">
        <v>26</v>
      </c>
      <c r="BC263" s="355"/>
      <c r="BD263" s="85" t="s">
        <v>27</v>
      </c>
      <c r="BE263" s="85" t="s">
        <v>13</v>
      </c>
      <c r="BF263" s="85" t="s">
        <v>34</v>
      </c>
      <c r="BG263" s="85"/>
      <c r="BH263" s="304" t="s">
        <v>18049</v>
      </c>
      <c r="BI263" s="355"/>
      <c r="BJ263" s="123"/>
      <c r="BK263" s="123"/>
      <c r="BL263" s="123"/>
      <c r="BM263" s="123" t="s">
        <v>102</v>
      </c>
      <c r="BN263" s="123" t="s">
        <v>1378</v>
      </c>
      <c r="BO263" s="123" t="s">
        <v>1398</v>
      </c>
      <c r="BP263" s="123"/>
      <c r="BQ263" s="4" t="s">
        <v>8</v>
      </c>
      <c r="BR263" s="123" t="s">
        <v>1614</v>
      </c>
      <c r="BS263" s="123" t="s">
        <v>1563</v>
      </c>
      <c r="BT263"/>
      <c r="BU263"/>
      <c r="BV263" s="266" t="s">
        <v>1375</v>
      </c>
      <c r="BW263" s="85" t="s">
        <v>1404</v>
      </c>
      <c r="BX263" s="372"/>
      <c r="BY263" s="372"/>
      <c r="BZ263" s="129" t="s">
        <v>200</v>
      </c>
      <c r="CA263" t="s">
        <v>4436</v>
      </c>
      <c r="CB263">
        <v>12000</v>
      </c>
      <c r="CC263" s="123"/>
      <c r="CD263" s="123" t="s">
        <v>3686</v>
      </c>
      <c r="CE263" s="123" t="s">
        <v>1450</v>
      </c>
      <c r="CF263" s="123"/>
      <c r="CG263" s="123"/>
      <c r="CH263" s="123"/>
      <c r="CI263" s="123"/>
      <c r="CJ263" s="85" t="s">
        <v>26</v>
      </c>
      <c r="CK263" s="85" t="s">
        <v>26</v>
      </c>
      <c r="CL263" s="85"/>
      <c r="CM263" s="85"/>
      <c r="CN263" s="96" t="s">
        <v>15511</v>
      </c>
      <c r="CO263" s="155"/>
      <c r="CP263" s="155"/>
      <c r="CQ263" s="285"/>
      <c r="CR263" s="155"/>
      <c r="CS263" s="378"/>
      <c r="CT263" s="155"/>
      <c r="CU263" s="155"/>
      <c r="CV263" s="155"/>
      <c r="CW263" s="155"/>
      <c r="CX263" s="155"/>
      <c r="CY263" s="155"/>
      <c r="CZ263" s="155"/>
      <c r="DA263" s="155"/>
      <c r="DB263" s="155"/>
      <c r="DC263" s="155"/>
      <c r="DD263" s="155"/>
      <c r="DE263" s="155"/>
      <c r="DF263" s="155"/>
      <c r="DG263" s="155"/>
      <c r="DH263" s="284" t="s">
        <v>1375</v>
      </c>
      <c r="DI263" s="275" t="s">
        <v>124</v>
      </c>
      <c r="DJ263" s="276" t="s">
        <v>2077</v>
      </c>
      <c r="DK263" s="268" t="s">
        <v>15578</v>
      </c>
      <c r="DL263" s="127" t="s">
        <v>15507</v>
      </c>
      <c r="DM263" s="123"/>
      <c r="DN263" s="85">
        <v>4949429</v>
      </c>
      <c r="DO263" s="339"/>
      <c r="DP263" s="339"/>
      <c r="DQ263" s="123" t="s">
        <v>15579</v>
      </c>
      <c r="DR263" s="339"/>
      <c r="DS263" s="339"/>
      <c r="DT263" s="339"/>
      <c r="DU263" s="339"/>
      <c r="DV263" s="123"/>
      <c r="DW263" s="123" t="s">
        <v>15580</v>
      </c>
      <c r="DX263" s="123">
        <v>1260</v>
      </c>
      <c r="DY263" s="123"/>
      <c r="DZ263" s="355"/>
      <c r="EA263" s="123" t="s">
        <v>25</v>
      </c>
      <c r="EB263" s="123">
        <v>2</v>
      </c>
      <c r="EC263" s="125" t="s">
        <v>1887</v>
      </c>
      <c r="ED263" s="339"/>
      <c r="EE263" s="339"/>
      <c r="EF263" s="339"/>
      <c r="EG263" s="355"/>
      <c r="EH263" s="355"/>
      <c r="EI263" s="123">
        <v>120173335</v>
      </c>
      <c r="EJ263" s="123" t="s">
        <v>25</v>
      </c>
      <c r="EK263" s="123" t="s">
        <v>25</v>
      </c>
      <c r="EL263" s="123" t="s">
        <v>25</v>
      </c>
      <c r="EM263" s="123" t="s">
        <v>1834</v>
      </c>
      <c r="EN263" s="123"/>
      <c r="EO263" s="123" t="s">
        <v>1862</v>
      </c>
      <c r="EP263" s="339"/>
      <c r="EQ263" s="123" t="s">
        <v>1761</v>
      </c>
      <c r="ER263" s="123"/>
      <c r="ES263" s="123" t="s">
        <v>1888</v>
      </c>
      <c r="ET263" s="339"/>
      <c r="EU263" s="123" t="s">
        <v>113</v>
      </c>
      <c r="EV263" s="339"/>
      <c r="EW263" s="123" t="s">
        <v>1370</v>
      </c>
      <c r="EX263" s="339"/>
      <c r="EY263" s="123" t="s">
        <v>8</v>
      </c>
      <c r="EZ263" s="123"/>
      <c r="FA263" s="123" t="s">
        <v>26</v>
      </c>
      <c r="FB263" s="339"/>
      <c r="FC263" s="123"/>
      <c r="FD263" s="339"/>
      <c r="FE263" s="123"/>
      <c r="FF263" s="123"/>
      <c r="FG263" s="123"/>
      <c r="FH263" s="266" t="s">
        <v>1375</v>
      </c>
      <c r="FI263" s="123"/>
      <c r="FJ263" s="123"/>
      <c r="FK263" s="123"/>
      <c r="FL263"/>
      <c r="FM263" s="123"/>
      <c r="FN263" s="123"/>
      <c r="FO263" s="123"/>
      <c r="FP263" s="123"/>
      <c r="FQ263" s="123"/>
      <c r="FR263" s="123"/>
      <c r="FS263" s="123"/>
      <c r="FT263" s="123"/>
      <c r="FU263" s="123"/>
      <c r="FV263"/>
      <c r="FW263" s="123"/>
      <c r="FX263" s="123"/>
      <c r="FY263" s="123"/>
      <c r="FZ263" s="123"/>
      <c r="GA263" s="123"/>
      <c r="GB263" s="123"/>
      <c r="GC263" s="339"/>
      <c r="GD263" s="339"/>
      <c r="GE263" s="339"/>
      <c r="GF263" s="355"/>
      <c r="GG263" s="355"/>
      <c r="GH263" s="331"/>
      <c r="GI263" s="123"/>
      <c r="GJ263" s="123"/>
      <c r="GK263" s="123"/>
      <c r="GL263" s="123"/>
      <c r="GM263" s="123"/>
      <c r="GN263" s="123"/>
      <c r="GO263" s="339"/>
      <c r="GP263" s="123"/>
      <c r="GQ263" s="339"/>
      <c r="GR263" s="123"/>
      <c r="GS263" s="339"/>
      <c r="GT263" s="123"/>
      <c r="GU263" s="123"/>
      <c r="GV263" s="123"/>
      <c r="GW263" s="123"/>
      <c r="GX263" s="123"/>
      <c r="GY263"/>
      <c r="GZ263"/>
      <c r="HA263" s="266"/>
      <c r="HB263" s="123"/>
      <c r="HC263" s="123"/>
    </row>
    <row r="264" spans="1:211" s="269" customFormat="1" ht="29" x14ac:dyDescent="0.35">
      <c r="A264" s="137">
        <v>434</v>
      </c>
      <c r="B264" s="340"/>
      <c r="C264" s="123" t="s">
        <v>1412</v>
      </c>
      <c r="D264" s="124">
        <v>44333</v>
      </c>
      <c r="E264" s="124">
        <v>44333</v>
      </c>
      <c r="F264" s="339"/>
      <c r="G264" s="125" t="s">
        <v>15506</v>
      </c>
      <c r="H264" s="266" t="s">
        <v>1375</v>
      </c>
      <c r="I264" s="123"/>
      <c r="J264" s="339"/>
      <c r="K264" s="355"/>
      <c r="L264" s="267"/>
      <c r="M264" s="354"/>
      <c r="N264" s="267" t="s">
        <v>19657</v>
      </c>
      <c r="O264" s="354"/>
      <c r="P264" s="354"/>
      <c r="Q264" s="267"/>
      <c r="R264" s="267"/>
      <c r="S264" s="267"/>
      <c r="T264" s="123"/>
      <c r="U264" s="124"/>
      <c r="V264" s="124"/>
      <c r="W264" s="123"/>
      <c r="X264" s="339"/>
      <c r="Y264" s="339"/>
      <c r="Z264" s="123"/>
      <c r="AA264" s="123"/>
      <c r="AB264" s="124"/>
      <c r="AC264" s="124"/>
      <c r="AD264" s="339"/>
      <c r="AE264" s="339"/>
      <c r="AF264" s="355"/>
      <c r="AG264" s="355"/>
      <c r="AH264" s="266" t="s">
        <v>1375</v>
      </c>
      <c r="AI264" s="124">
        <v>44312</v>
      </c>
      <c r="AJ264" s="252">
        <v>0.15069444444444444</v>
      </c>
      <c r="AK264" s="124">
        <v>44312</v>
      </c>
      <c r="AL264" s="252">
        <v>0.15</v>
      </c>
      <c r="AM264" s="85" t="s">
        <v>28</v>
      </c>
      <c r="AN264" s="85" t="s">
        <v>26</v>
      </c>
      <c r="AO264" s="85" t="s">
        <v>26</v>
      </c>
      <c r="AP264" s="85" t="s">
        <v>15508</v>
      </c>
      <c r="AQ264" s="85" t="s">
        <v>15509</v>
      </c>
      <c r="AR264" s="85"/>
      <c r="AS264" s="335" t="s">
        <v>15510</v>
      </c>
      <c r="AT264" s="335" t="s">
        <v>17557</v>
      </c>
      <c r="AU264" s="85"/>
      <c r="AV264" s="85"/>
      <c r="AW264" s="85"/>
      <c r="AX264" s="266" t="s">
        <v>1375</v>
      </c>
      <c r="AY264" s="85" t="s">
        <v>26</v>
      </c>
      <c r="AZ264" s="85" t="s">
        <v>25</v>
      </c>
      <c r="BA264" s="85" t="s">
        <v>26</v>
      </c>
      <c r="BB264" s="85" t="s">
        <v>26</v>
      </c>
      <c r="BC264" s="364"/>
      <c r="BD264" s="85" t="s">
        <v>27</v>
      </c>
      <c r="BE264" s="85" t="s">
        <v>13</v>
      </c>
      <c r="BF264" s="85" t="s">
        <v>34</v>
      </c>
      <c r="BG264" s="85" t="s">
        <v>34</v>
      </c>
      <c r="BH264" s="304" t="s">
        <v>18069</v>
      </c>
      <c r="BI264" s="355"/>
      <c r="BJ264" s="123"/>
      <c r="BK264" s="123"/>
      <c r="BL264" s="123"/>
      <c r="BM264" s="123" t="s">
        <v>105</v>
      </c>
      <c r="BN264" s="123" t="s">
        <v>1380</v>
      </c>
      <c r="BO264" s="123" t="s">
        <v>42</v>
      </c>
      <c r="BP264" s="123" t="s">
        <v>26</v>
      </c>
      <c r="BQ264" s="4" t="s">
        <v>8</v>
      </c>
      <c r="BR264" s="123" t="s">
        <v>1614</v>
      </c>
      <c r="BS264" s="123" t="s">
        <v>1409</v>
      </c>
      <c r="BT264" t="s">
        <v>17558</v>
      </c>
      <c r="BU264" t="s">
        <v>17559</v>
      </c>
      <c r="BV264" s="266" t="s">
        <v>1375</v>
      </c>
      <c r="BW264" s="85" t="s">
        <v>1404</v>
      </c>
      <c r="BX264" s="372"/>
      <c r="BY264" s="372"/>
      <c r="BZ264" s="129" t="s">
        <v>54</v>
      </c>
      <c r="CA264" t="s">
        <v>12730</v>
      </c>
      <c r="CB264">
        <v>12000</v>
      </c>
      <c r="CC264" s="123"/>
      <c r="CD264" s="123" t="s">
        <v>1373</v>
      </c>
      <c r="CE264" s="123" t="s">
        <v>1444</v>
      </c>
      <c r="CF264" s="123"/>
      <c r="CG264" s="123"/>
      <c r="CH264" s="123"/>
      <c r="CI264" s="123"/>
      <c r="CJ264" s="85" t="s">
        <v>26</v>
      </c>
      <c r="CK264" s="85" t="s">
        <v>26</v>
      </c>
      <c r="CL264" s="85"/>
      <c r="CM264" s="85"/>
      <c r="CN264" s="96" t="s">
        <v>15511</v>
      </c>
      <c r="CO264" s="155"/>
      <c r="CP264" s="155"/>
      <c r="CQ264" s="285"/>
      <c r="CR264" s="155"/>
      <c r="CS264" s="378"/>
      <c r="CT264" s="155"/>
      <c r="CU264" s="155"/>
      <c r="CV264" s="155"/>
      <c r="CW264" s="155"/>
      <c r="CX264" s="155"/>
      <c r="CY264" s="155"/>
      <c r="CZ264" s="155"/>
      <c r="DA264" s="155"/>
      <c r="DB264" s="155"/>
      <c r="DC264" s="155"/>
      <c r="DD264" s="155"/>
      <c r="DE264" s="155"/>
      <c r="DF264" s="155"/>
      <c r="DG264" s="155"/>
      <c r="DH264" s="284" t="s">
        <v>1375</v>
      </c>
      <c r="DI264" s="267" t="s">
        <v>119</v>
      </c>
      <c r="DJ264" s="123" t="s">
        <v>12731</v>
      </c>
      <c r="DK264" s="268" t="s">
        <v>1785</v>
      </c>
      <c r="DL264" s="127" t="s">
        <v>15507</v>
      </c>
      <c r="DM264" s="123" t="s">
        <v>15508</v>
      </c>
      <c r="DN264" s="85" t="s">
        <v>15510</v>
      </c>
      <c r="DO264" s="339"/>
      <c r="DP264" s="339"/>
      <c r="DQ264" s="123" t="s">
        <v>15512</v>
      </c>
      <c r="DR264" s="339"/>
      <c r="DS264" s="339"/>
      <c r="DT264" s="339"/>
      <c r="DU264" s="339"/>
      <c r="DV264" s="123">
        <v>253931106</v>
      </c>
      <c r="DW264" s="123" t="s">
        <v>15513</v>
      </c>
      <c r="DX264" s="123">
        <v>9002</v>
      </c>
      <c r="DY264" s="123"/>
      <c r="DZ264" s="355"/>
      <c r="EA264" s="123" t="s">
        <v>25</v>
      </c>
      <c r="EB264" s="123">
        <v>2</v>
      </c>
      <c r="EC264" s="125" t="s">
        <v>1887</v>
      </c>
      <c r="ED264" s="339"/>
      <c r="EE264" s="339"/>
      <c r="EF264" s="339"/>
      <c r="EG264" s="355"/>
      <c r="EH264" s="355"/>
      <c r="EI264" s="123"/>
      <c r="EJ264" s="123" t="s">
        <v>26</v>
      </c>
      <c r="EK264" s="123" t="s">
        <v>25</v>
      </c>
      <c r="EL264" s="123"/>
      <c r="EM264" s="123" t="s">
        <v>1834</v>
      </c>
      <c r="EN264" s="123"/>
      <c r="EO264" s="123" t="s">
        <v>1835</v>
      </c>
      <c r="EP264" s="339"/>
      <c r="EQ264" s="123" t="s">
        <v>1836</v>
      </c>
      <c r="ER264" s="123"/>
      <c r="ES264" s="123" t="s">
        <v>61</v>
      </c>
      <c r="ET264" s="339"/>
      <c r="EU264" s="123" t="s">
        <v>112</v>
      </c>
      <c r="EV264" s="339"/>
      <c r="EW264" s="123" t="s">
        <v>1373</v>
      </c>
      <c r="EX264" s="339"/>
      <c r="EY264" s="123" t="s">
        <v>8</v>
      </c>
      <c r="EZ264" s="123"/>
      <c r="FA264" s="123" t="s">
        <v>26</v>
      </c>
      <c r="FB264" s="339"/>
      <c r="FC264" s="123"/>
      <c r="FD264" s="339"/>
      <c r="FE264" s="123" t="s">
        <v>1975</v>
      </c>
      <c r="FF264" s="123" t="s">
        <v>15514</v>
      </c>
      <c r="FG264" s="123" t="s">
        <v>26</v>
      </c>
      <c r="FH264" s="266" t="s">
        <v>3884</v>
      </c>
      <c r="FI264" s="123" t="s">
        <v>1839</v>
      </c>
      <c r="FJ264" s="123" t="s">
        <v>54</v>
      </c>
      <c r="FK264" s="123" t="s">
        <v>78</v>
      </c>
      <c r="FL264" t="s">
        <v>12734</v>
      </c>
      <c r="FM264" s="123" t="s">
        <v>15509</v>
      </c>
      <c r="FN264" s="123" t="s">
        <v>1839</v>
      </c>
      <c r="FO264" s="123" t="s">
        <v>1890</v>
      </c>
      <c r="FP264" s="123" t="s">
        <v>15515</v>
      </c>
      <c r="FQ264" s="123" t="s">
        <v>15516</v>
      </c>
      <c r="FR264" s="123" t="s">
        <v>1434</v>
      </c>
      <c r="FS264" s="123" t="s">
        <v>2456</v>
      </c>
      <c r="FT264" s="123" t="s">
        <v>1845</v>
      </c>
      <c r="FU264" s="123" t="s">
        <v>9</v>
      </c>
      <c r="FV264" t="s">
        <v>15517</v>
      </c>
      <c r="FW264" s="123" t="s">
        <v>1846</v>
      </c>
      <c r="FX264" s="123" t="s">
        <v>1424</v>
      </c>
      <c r="FY264" s="123" t="s">
        <v>15508</v>
      </c>
      <c r="FZ264" s="123" t="s">
        <v>15518</v>
      </c>
      <c r="GA264" s="123" t="s">
        <v>15519</v>
      </c>
      <c r="GB264" s="123" t="s">
        <v>1375</v>
      </c>
      <c r="GC264" s="339"/>
      <c r="GD264" s="339"/>
      <c r="GE264" s="339"/>
      <c r="GF264" s="355"/>
      <c r="GG264" s="355"/>
      <c r="GH264" s="331" t="s">
        <v>1375</v>
      </c>
      <c r="GI264" s="123" t="s">
        <v>9</v>
      </c>
      <c r="GJ264" s="123" t="s">
        <v>1433</v>
      </c>
      <c r="GK264" s="123" t="s">
        <v>1375</v>
      </c>
      <c r="GL264" s="123" t="s">
        <v>15</v>
      </c>
      <c r="GM264" s="123" t="s">
        <v>2003</v>
      </c>
      <c r="GN264" s="123" t="s">
        <v>3336</v>
      </c>
      <c r="GO264" s="339"/>
      <c r="GP264" s="123"/>
      <c r="GQ264" s="339"/>
      <c r="GR264" s="123"/>
      <c r="GS264" s="339"/>
      <c r="GT264" s="123"/>
      <c r="GU264" s="123"/>
      <c r="GV264" s="123"/>
      <c r="GW264" s="123"/>
      <c r="GX264" s="123"/>
      <c r="GY264"/>
      <c r="GZ264"/>
      <c r="HA264" s="266"/>
      <c r="HB264" s="123"/>
      <c r="HC264" s="123" t="str">
        <f ca="1">IFERROR(INDIRECT("'[2021_Ignition_Tracker_QC_File_20210520.xlsm]Ignition Tracker'!"&amp;ADDRESS(MATCH($A264,'[3]Ignition Tracker'!$A:$A,0),MATCH(HC$1,'[3]Ignition Tracker'!$1:$1,0))),"")</f>
        <v/>
      </c>
    </row>
    <row r="265" spans="1:211" s="269" customFormat="1" x14ac:dyDescent="0.35">
      <c r="A265" s="137">
        <v>433</v>
      </c>
      <c r="B265" s="339"/>
      <c r="C265" s="84" t="s">
        <v>1412</v>
      </c>
      <c r="D265" s="124">
        <v>44312</v>
      </c>
      <c r="E265" s="124">
        <v>44312</v>
      </c>
      <c r="F265" s="339"/>
      <c r="G265" s="125" t="s">
        <v>15520</v>
      </c>
      <c r="H265" s="266" t="s">
        <v>1375</v>
      </c>
      <c r="I265" s="123"/>
      <c r="J265" s="339"/>
      <c r="K265" s="355"/>
      <c r="L265" s="267"/>
      <c r="M265" s="354"/>
      <c r="N265" s="267" t="s">
        <v>19657</v>
      </c>
      <c r="O265" s="354"/>
      <c r="P265" s="354"/>
      <c r="Q265" s="267"/>
      <c r="R265" s="267"/>
      <c r="S265" s="267"/>
      <c r="T265" s="123"/>
      <c r="U265" s="124"/>
      <c r="V265" s="124"/>
      <c r="W265" s="123"/>
      <c r="X265" s="339"/>
      <c r="Y265" s="339"/>
      <c r="Z265" s="123"/>
      <c r="AA265" s="123"/>
      <c r="AB265" s="124"/>
      <c r="AC265" s="124"/>
      <c r="AD265" s="339"/>
      <c r="AE265" s="339"/>
      <c r="AF265" s="355"/>
      <c r="AG265" s="355"/>
      <c r="AH265" s="266" t="s">
        <v>1375</v>
      </c>
      <c r="AI265" s="124">
        <v>44312</v>
      </c>
      <c r="AJ265" s="252" t="s">
        <v>2517</v>
      </c>
      <c r="AK265" s="124"/>
      <c r="AL265" s="252"/>
      <c r="AM265" s="85" t="s">
        <v>28</v>
      </c>
      <c r="AN265" s="85" t="s">
        <v>26</v>
      </c>
      <c r="AO265" s="85" t="s">
        <v>26</v>
      </c>
      <c r="AP265" s="85"/>
      <c r="AQ265" s="85"/>
      <c r="AR265" s="85"/>
      <c r="AS265" s="335">
        <v>1415784197</v>
      </c>
      <c r="AT265" s="335"/>
      <c r="AU265" s="85"/>
      <c r="AV265" s="85"/>
      <c r="AW265" s="85"/>
      <c r="AX265" s="266" t="s">
        <v>1375</v>
      </c>
      <c r="AY265" s="85" t="s">
        <v>26</v>
      </c>
      <c r="AZ265" s="85" t="s">
        <v>26</v>
      </c>
      <c r="BA265" s="85" t="s">
        <v>26</v>
      </c>
      <c r="BB265" s="85" t="s">
        <v>26</v>
      </c>
      <c r="BC265" s="355"/>
      <c r="BD265" s="85" t="s">
        <v>33</v>
      </c>
      <c r="BE265" s="85" t="s">
        <v>16</v>
      </c>
      <c r="BF265" s="85"/>
      <c r="BG265" s="85"/>
      <c r="BH265" s="304" t="s">
        <v>18069</v>
      </c>
      <c r="BI265" s="355"/>
      <c r="BJ265" s="123"/>
      <c r="BK265" s="123"/>
      <c r="BL265" s="123"/>
      <c r="BM265" s="123" t="s">
        <v>106</v>
      </c>
      <c r="BN265" s="123"/>
      <c r="BO265" s="123"/>
      <c r="BP265" s="123"/>
      <c r="BQ265" s="4" t="s">
        <v>8</v>
      </c>
      <c r="BR265" s="123"/>
      <c r="BS265" s="123"/>
      <c r="BT265"/>
      <c r="BU265"/>
      <c r="BV265" s="266" t="s">
        <v>1375</v>
      </c>
      <c r="BW265" s="85" t="s">
        <v>1404</v>
      </c>
      <c r="BX265" s="372"/>
      <c r="BY265" s="372"/>
      <c r="BZ265" s="129" t="s">
        <v>84</v>
      </c>
      <c r="CA265" t="s">
        <v>15540</v>
      </c>
      <c r="CB265">
        <v>12000</v>
      </c>
      <c r="CC265" s="123"/>
      <c r="CD265" s="123" t="s">
        <v>1544</v>
      </c>
      <c r="CE265" s="123" t="s">
        <v>17</v>
      </c>
      <c r="CF265" s="123"/>
      <c r="CG265" s="123"/>
      <c r="CH265" s="123"/>
      <c r="CI265" s="123"/>
      <c r="CJ265" s="85" t="s">
        <v>26</v>
      </c>
      <c r="CK265" s="85" t="s">
        <v>26</v>
      </c>
      <c r="CL265" s="85"/>
      <c r="CM265" s="85"/>
      <c r="CN265" s="96" t="s">
        <v>15511</v>
      </c>
      <c r="CO265" s="155"/>
      <c r="CP265" s="155"/>
      <c r="CQ265" s="285"/>
      <c r="CR265" s="155"/>
      <c r="CS265" s="378"/>
      <c r="CT265" s="155"/>
      <c r="CU265" s="155"/>
      <c r="CV265" s="155"/>
      <c r="CW265" s="155"/>
      <c r="CX265" s="155"/>
      <c r="CY265" s="155"/>
      <c r="CZ265" s="155"/>
      <c r="DA265" s="155"/>
      <c r="DB265" s="155"/>
      <c r="DC265" s="155"/>
      <c r="DD265" s="155"/>
      <c r="DE265" s="155"/>
      <c r="DF265" s="155"/>
      <c r="DG265" s="155"/>
      <c r="DH265" s="284" t="s">
        <v>1375</v>
      </c>
      <c r="DI265" s="275" t="s">
        <v>128</v>
      </c>
      <c r="DJ265" s="276" t="s">
        <v>3646</v>
      </c>
      <c r="DK265" s="268" t="s">
        <v>2517</v>
      </c>
      <c r="DL265" s="127" t="s">
        <v>15507</v>
      </c>
      <c r="DM265" s="123"/>
      <c r="DN265" s="85">
        <v>1415784197</v>
      </c>
      <c r="DO265" s="339"/>
      <c r="DP265" s="339"/>
      <c r="DQ265" s="123" t="s">
        <v>3647</v>
      </c>
      <c r="DR265" s="339"/>
      <c r="DS265" s="339"/>
      <c r="DT265" s="339"/>
      <c r="DU265" s="339"/>
      <c r="DV265" s="123">
        <v>152571104</v>
      </c>
      <c r="DW265" s="123" t="s">
        <v>15521</v>
      </c>
      <c r="DX265" s="123">
        <v>1121</v>
      </c>
      <c r="DY265" s="123"/>
      <c r="DZ265" s="355"/>
      <c r="EA265" s="123" t="s">
        <v>25</v>
      </c>
      <c r="EB265" s="123"/>
      <c r="EC265" s="125"/>
      <c r="ED265" s="339"/>
      <c r="EE265" s="339"/>
      <c r="EF265" s="339"/>
      <c r="EG265" s="355"/>
      <c r="EH265" s="355"/>
      <c r="EI265" s="123"/>
      <c r="EJ265" s="123" t="s">
        <v>26</v>
      </c>
      <c r="EK265" s="123" t="s">
        <v>25</v>
      </c>
      <c r="EL265" s="123" t="s">
        <v>26</v>
      </c>
      <c r="EM265" s="123" t="s">
        <v>1759</v>
      </c>
      <c r="EN265" s="123"/>
      <c r="EO265" s="123" t="s">
        <v>1862</v>
      </c>
      <c r="EP265" s="339"/>
      <c r="EQ265" s="123" t="s">
        <v>1761</v>
      </c>
      <c r="ER265" s="123"/>
      <c r="ES265" s="123" t="s">
        <v>1807</v>
      </c>
      <c r="ET265" s="339"/>
      <c r="EU265" s="123" t="s">
        <v>112</v>
      </c>
      <c r="EV265" s="339"/>
      <c r="EW265" s="123" t="s">
        <v>1370</v>
      </c>
      <c r="EX265" s="339"/>
      <c r="EY265" s="123" t="s">
        <v>8</v>
      </c>
      <c r="EZ265" s="123"/>
      <c r="FA265" s="123" t="s">
        <v>26</v>
      </c>
      <c r="FB265" s="339"/>
      <c r="FC265" s="123"/>
      <c r="FD265" s="339"/>
      <c r="FE265" s="123"/>
      <c r="FF265" s="123"/>
      <c r="FG265" s="123"/>
      <c r="FH265" s="266" t="s">
        <v>1375</v>
      </c>
      <c r="FI265" s="123"/>
      <c r="FJ265" s="123"/>
      <c r="FK265" s="123"/>
      <c r="FL265"/>
      <c r="FM265" s="123"/>
      <c r="FN265" s="123"/>
      <c r="FO265" s="123"/>
      <c r="FP265" s="123"/>
      <c r="FQ265" s="123"/>
      <c r="FR265" s="123"/>
      <c r="FS265" s="123"/>
      <c r="FT265" s="123"/>
      <c r="FU265" s="123"/>
      <c r="FV265"/>
      <c r="FW265" s="123"/>
      <c r="FX265" s="123"/>
      <c r="FY265" s="123"/>
      <c r="FZ265" s="123"/>
      <c r="GA265" s="123"/>
      <c r="GB265" s="123"/>
      <c r="GC265" s="339"/>
      <c r="GD265" s="339"/>
      <c r="GE265" s="339"/>
      <c r="GF265" s="355"/>
      <c r="GG265" s="355"/>
      <c r="GH265" s="331"/>
      <c r="GI265" s="123"/>
      <c r="GJ265" s="123"/>
      <c r="GK265" s="123"/>
      <c r="GL265" s="123"/>
      <c r="GM265" s="123"/>
      <c r="GN265" s="123"/>
      <c r="GO265" s="339"/>
      <c r="GP265" s="123"/>
      <c r="GQ265" s="339"/>
      <c r="GR265" s="123"/>
      <c r="GS265" s="339"/>
      <c r="GT265" s="123"/>
      <c r="GU265" s="123"/>
      <c r="GV265" s="123"/>
      <c r="GW265" s="123"/>
      <c r="GX265" s="123"/>
      <c r="GY265"/>
      <c r="GZ265"/>
      <c r="HA265" s="266"/>
      <c r="HB265" s="123"/>
      <c r="HC265" s="123"/>
    </row>
    <row r="266" spans="1:211" s="269" customFormat="1" x14ac:dyDescent="0.35">
      <c r="A266" s="137">
        <v>432</v>
      </c>
      <c r="B266" s="339"/>
      <c r="C266" s="84" t="s">
        <v>1412</v>
      </c>
      <c r="D266" s="124">
        <v>44316</v>
      </c>
      <c r="E266" s="124">
        <v>44316</v>
      </c>
      <c r="F266" s="339"/>
      <c r="G266" s="125" t="s">
        <v>15522</v>
      </c>
      <c r="H266" s="266" t="s">
        <v>1375</v>
      </c>
      <c r="I266" s="123"/>
      <c r="J266" s="339"/>
      <c r="K266" s="355"/>
      <c r="L266" s="267"/>
      <c r="M266" s="354"/>
      <c r="N266" s="267" t="s">
        <v>19657</v>
      </c>
      <c r="O266" s="354"/>
      <c r="P266" s="354"/>
      <c r="Q266" s="267"/>
      <c r="R266" s="267"/>
      <c r="S266" s="267"/>
      <c r="T266" s="126"/>
      <c r="U266" s="124"/>
      <c r="V266" s="124"/>
      <c r="W266" s="123"/>
      <c r="X266" s="339"/>
      <c r="Y266" s="339"/>
      <c r="Z266" s="123"/>
      <c r="AA266" s="123" t="s">
        <v>25</v>
      </c>
      <c r="AB266" s="124">
        <v>44315</v>
      </c>
      <c r="AC266" s="124">
        <v>44316</v>
      </c>
      <c r="AD266" s="339"/>
      <c r="AE266" s="339"/>
      <c r="AF266" s="355"/>
      <c r="AG266" s="355"/>
      <c r="AH266" s="266" t="s">
        <v>1375</v>
      </c>
      <c r="AI266" s="124">
        <v>44311</v>
      </c>
      <c r="AJ266" s="252" t="s">
        <v>13292</v>
      </c>
      <c r="AK266" s="124"/>
      <c r="AL266" s="252"/>
      <c r="AM266" s="85" t="s">
        <v>28</v>
      </c>
      <c r="AN266" s="85" t="s">
        <v>26</v>
      </c>
      <c r="AO266" s="85" t="s">
        <v>26</v>
      </c>
      <c r="AP266" s="85"/>
      <c r="AQ266" s="85"/>
      <c r="AR266" s="85"/>
      <c r="AS266" s="335" t="s">
        <v>15524</v>
      </c>
      <c r="AT266" s="335"/>
      <c r="AU266" s="85"/>
      <c r="AV266" s="85"/>
      <c r="AW266" s="85"/>
      <c r="AX266" s="266" t="s">
        <v>1375</v>
      </c>
      <c r="AY266" s="85" t="s">
        <v>26</v>
      </c>
      <c r="AZ266" s="85" t="s">
        <v>25</v>
      </c>
      <c r="BA266" s="85" t="s">
        <v>26</v>
      </c>
      <c r="BB266" s="85" t="s">
        <v>26</v>
      </c>
      <c r="BC266" s="355"/>
      <c r="BD266" s="85" t="s">
        <v>27</v>
      </c>
      <c r="BE266" s="85" t="s">
        <v>13</v>
      </c>
      <c r="BF266" s="85" t="s">
        <v>34</v>
      </c>
      <c r="BG266" s="85"/>
      <c r="BH266" s="304" t="s">
        <v>18051</v>
      </c>
      <c r="BI266" s="355"/>
      <c r="BJ266" s="123"/>
      <c r="BK266" s="123"/>
      <c r="BL266" s="123"/>
      <c r="BM266" s="123" t="s">
        <v>102</v>
      </c>
      <c r="BN266" s="123" t="s">
        <v>1524</v>
      </c>
      <c r="BO266" s="123" t="s">
        <v>3725</v>
      </c>
      <c r="BP266" s="123" t="s">
        <v>26</v>
      </c>
      <c r="BQ266" s="4" t="s">
        <v>8</v>
      </c>
      <c r="BR266" s="123" t="s">
        <v>1614</v>
      </c>
      <c r="BS266" s="123" t="s">
        <v>1563</v>
      </c>
      <c r="BT266" t="s">
        <v>1406</v>
      </c>
      <c r="BU266" t="s">
        <v>16275</v>
      </c>
      <c r="BV266" s="266" t="s">
        <v>1375</v>
      </c>
      <c r="BW266" s="85" t="s">
        <v>1404</v>
      </c>
      <c r="BX266" s="372"/>
      <c r="BY266" s="372"/>
      <c r="BZ266" s="129" t="s">
        <v>54</v>
      </c>
      <c r="CA266" t="s">
        <v>15539</v>
      </c>
      <c r="CB266">
        <v>12000</v>
      </c>
      <c r="CC266" s="123"/>
      <c r="CD266" s="123" t="s">
        <v>18</v>
      </c>
      <c r="CE266" s="123" t="s">
        <v>1444</v>
      </c>
      <c r="CF266" s="123"/>
      <c r="CG266" s="123"/>
      <c r="CH266" s="123"/>
      <c r="CI266" s="123"/>
      <c r="CJ266" s="85" t="s">
        <v>26</v>
      </c>
      <c r="CK266" s="85" t="s">
        <v>26</v>
      </c>
      <c r="CL266" s="85"/>
      <c r="CM266" s="85"/>
      <c r="CN266" s="96" t="s">
        <v>15511</v>
      </c>
      <c r="CO266" s="155"/>
      <c r="CP266" s="155"/>
      <c r="CQ266" s="285"/>
      <c r="CR266" s="155"/>
      <c r="CS266" s="378"/>
      <c r="CT266" s="155"/>
      <c r="CU266" s="155"/>
      <c r="CV266" s="155"/>
      <c r="CW266" s="155"/>
      <c r="CX266" s="155"/>
      <c r="CY266" s="155"/>
      <c r="CZ266" s="155"/>
      <c r="DA266" s="155"/>
      <c r="DB266" s="155"/>
      <c r="DC266" s="155"/>
      <c r="DD266" s="155"/>
      <c r="DE266" s="155"/>
      <c r="DF266" s="155"/>
      <c r="DG266" s="155"/>
      <c r="DH266" s="284" t="s">
        <v>1375</v>
      </c>
      <c r="DI266" s="275" t="s">
        <v>119</v>
      </c>
      <c r="DJ266" s="276" t="s">
        <v>13496</v>
      </c>
      <c r="DK266" s="268" t="s">
        <v>13292</v>
      </c>
      <c r="DL266" s="127" t="s">
        <v>15523</v>
      </c>
      <c r="DM266" s="123"/>
      <c r="DN266" s="85" t="s">
        <v>15524</v>
      </c>
      <c r="DO266" s="339"/>
      <c r="DP266" s="339"/>
      <c r="DQ266" s="123" t="s">
        <v>14998</v>
      </c>
      <c r="DR266" s="339"/>
      <c r="DS266" s="339"/>
      <c r="DT266" s="339"/>
      <c r="DU266" s="339"/>
      <c r="DV266" s="123"/>
      <c r="DW266" s="123" t="s">
        <v>15525</v>
      </c>
      <c r="DX266" s="123">
        <v>9111</v>
      </c>
      <c r="DY266" s="123"/>
      <c r="DZ266" s="355"/>
      <c r="EA266" s="123" t="s">
        <v>25</v>
      </c>
      <c r="EB266" s="123"/>
      <c r="EC266" s="125"/>
      <c r="ED266" s="339"/>
      <c r="EE266" s="339"/>
      <c r="EF266" s="339"/>
      <c r="EG266" s="355"/>
      <c r="EH266" s="355"/>
      <c r="EI266" s="123"/>
      <c r="EJ266" s="123" t="s">
        <v>26</v>
      </c>
      <c r="EK266" s="123" t="s">
        <v>25</v>
      </c>
      <c r="EL266" s="123"/>
      <c r="EM266" s="123" t="s">
        <v>1834</v>
      </c>
      <c r="EN266" s="123"/>
      <c r="EO266" s="123" t="s">
        <v>1835</v>
      </c>
      <c r="EP266" s="339"/>
      <c r="EQ266" s="123" t="s">
        <v>1761</v>
      </c>
      <c r="ER266" s="123"/>
      <c r="ES266" s="123" t="s">
        <v>1888</v>
      </c>
      <c r="ET266" s="339"/>
      <c r="EU266" s="123" t="s">
        <v>1807</v>
      </c>
      <c r="EV266" s="339"/>
      <c r="EW266" s="123" t="s">
        <v>18</v>
      </c>
      <c r="EX266" s="339"/>
      <c r="EY266" s="123" t="s">
        <v>8</v>
      </c>
      <c r="EZ266" s="123"/>
      <c r="FA266" s="123" t="s">
        <v>26</v>
      </c>
      <c r="FB266" s="339"/>
      <c r="FC266" s="123"/>
      <c r="FD266" s="339"/>
      <c r="FE266" s="123" t="s">
        <v>2023</v>
      </c>
      <c r="FF266" s="123" t="s">
        <v>13475</v>
      </c>
      <c r="FG266" s="123" t="s">
        <v>26</v>
      </c>
      <c r="FH266" s="266" t="s">
        <v>1375</v>
      </c>
      <c r="FI266" s="123"/>
      <c r="FJ266" s="123"/>
      <c r="FK266" s="123"/>
      <c r="FL266"/>
      <c r="FM266" s="123"/>
      <c r="FN266" s="123"/>
      <c r="FO266" s="123"/>
      <c r="FP266" s="123"/>
      <c r="FQ266" s="123"/>
      <c r="FR266" s="123"/>
      <c r="FS266" s="123"/>
      <c r="FT266" s="123"/>
      <c r="FU266" s="123"/>
      <c r="FV266"/>
      <c r="FW266" s="123"/>
      <c r="FX266" s="123"/>
      <c r="FY266" s="123"/>
      <c r="FZ266" s="123"/>
      <c r="GA266" s="123"/>
      <c r="GB266" s="123"/>
      <c r="GC266" s="339"/>
      <c r="GD266" s="339"/>
      <c r="GE266" s="339"/>
      <c r="GF266" s="355"/>
      <c r="GG266" s="355"/>
      <c r="GH266" s="331"/>
      <c r="GI266" s="123"/>
      <c r="GJ266" s="123"/>
      <c r="GK266" s="123"/>
      <c r="GL266" s="123"/>
      <c r="GM266" s="123"/>
      <c r="GN266" s="123"/>
      <c r="GO266" s="339"/>
      <c r="GP266" s="123"/>
      <c r="GQ266" s="339"/>
      <c r="GR266" s="123"/>
      <c r="GS266" s="339"/>
      <c r="GT266" s="123"/>
      <c r="GU266" s="123"/>
      <c r="GV266" s="123"/>
      <c r="GW266" s="123"/>
      <c r="GX266" s="123"/>
      <c r="GY266"/>
      <c r="GZ266"/>
      <c r="HA266" s="266"/>
      <c r="HB266" s="123"/>
      <c r="HC266" s="123"/>
    </row>
    <row r="267" spans="1:211" s="269" customFormat="1" x14ac:dyDescent="0.35">
      <c r="A267" s="137">
        <v>431</v>
      </c>
      <c r="B267" s="339"/>
      <c r="C267" s="84" t="s">
        <v>1412</v>
      </c>
      <c r="D267" s="124">
        <v>44312</v>
      </c>
      <c r="E267" s="124">
        <v>44312</v>
      </c>
      <c r="F267" s="339"/>
      <c r="G267" s="125" t="s">
        <v>15526</v>
      </c>
      <c r="H267" s="266" t="s">
        <v>1375</v>
      </c>
      <c r="I267" s="123"/>
      <c r="J267" s="339"/>
      <c r="K267" s="355"/>
      <c r="L267" s="267"/>
      <c r="M267" s="354"/>
      <c r="N267" s="267" t="s">
        <v>19657</v>
      </c>
      <c r="O267" s="354"/>
      <c r="P267" s="354"/>
      <c r="Q267" s="267"/>
      <c r="R267" s="267"/>
      <c r="S267" s="267"/>
      <c r="T267" s="126"/>
      <c r="U267" s="124"/>
      <c r="V267" s="124"/>
      <c r="W267" s="123"/>
      <c r="X267" s="339"/>
      <c r="Y267" s="339"/>
      <c r="Z267" s="123"/>
      <c r="AA267" s="123"/>
      <c r="AB267" s="124"/>
      <c r="AC267" s="124"/>
      <c r="AD267" s="339"/>
      <c r="AE267" s="339"/>
      <c r="AF267" s="355"/>
      <c r="AG267" s="355"/>
      <c r="AH267" s="266" t="s">
        <v>1375</v>
      </c>
      <c r="AI267" s="124">
        <v>44310</v>
      </c>
      <c r="AJ267" s="252" t="s">
        <v>15528</v>
      </c>
      <c r="AK267" s="124"/>
      <c r="AL267" s="252"/>
      <c r="AM267" s="85" t="s">
        <v>28</v>
      </c>
      <c r="AN267" s="85" t="s">
        <v>26</v>
      </c>
      <c r="AO267" s="85" t="s">
        <v>26</v>
      </c>
      <c r="AP267" s="85"/>
      <c r="AQ267" s="85"/>
      <c r="AR267" s="85"/>
      <c r="AS267" s="335">
        <v>8505766</v>
      </c>
      <c r="AT267" s="335"/>
      <c r="AU267" s="85"/>
      <c r="AV267" s="85"/>
      <c r="AW267" s="85"/>
      <c r="AX267" s="266" t="s">
        <v>1375</v>
      </c>
      <c r="AY267" s="85" t="s">
        <v>26</v>
      </c>
      <c r="AZ267" s="85" t="s">
        <v>26</v>
      </c>
      <c r="BA267" s="85" t="s">
        <v>26</v>
      </c>
      <c r="BB267" s="85" t="s">
        <v>26</v>
      </c>
      <c r="BC267" s="355"/>
      <c r="BD267" s="85" t="s">
        <v>33</v>
      </c>
      <c r="BE267" s="85" t="s">
        <v>16</v>
      </c>
      <c r="BF267" s="85"/>
      <c r="BG267" s="85"/>
      <c r="BH267" s="304" t="s">
        <v>18049</v>
      </c>
      <c r="BI267" s="355"/>
      <c r="BJ267" s="123"/>
      <c r="BK267" s="123"/>
      <c r="BL267" s="123"/>
      <c r="BM267" s="123" t="s">
        <v>106</v>
      </c>
      <c r="BN267" s="123"/>
      <c r="BO267" s="123"/>
      <c r="BP267" s="123"/>
      <c r="BQ267" s="4" t="s">
        <v>8</v>
      </c>
      <c r="BR267" s="123"/>
      <c r="BS267" s="123"/>
      <c r="BT267"/>
      <c r="BU267"/>
      <c r="BV267" s="266" t="s">
        <v>1375</v>
      </c>
      <c r="BW267" s="85" t="s">
        <v>43</v>
      </c>
      <c r="BX267" s="372"/>
      <c r="BY267" s="372"/>
      <c r="BZ267" s="129" t="s">
        <v>418</v>
      </c>
      <c r="CA267" t="s">
        <v>4965</v>
      </c>
      <c r="CB267">
        <v>12000</v>
      </c>
      <c r="CC267" s="123"/>
      <c r="CD267" s="123" t="s">
        <v>1368</v>
      </c>
      <c r="CE267" s="123" t="s">
        <v>1452</v>
      </c>
      <c r="CF267" s="123"/>
      <c r="CG267" s="123"/>
      <c r="CH267" s="123">
        <v>246</v>
      </c>
      <c r="CI267" s="123"/>
      <c r="CJ267" s="85" t="s">
        <v>26</v>
      </c>
      <c r="CK267" s="85" t="s">
        <v>26</v>
      </c>
      <c r="CL267" s="85"/>
      <c r="CM267" s="85"/>
      <c r="CN267" s="96" t="s">
        <v>15511</v>
      </c>
      <c r="CO267" s="155"/>
      <c r="CP267" s="155"/>
      <c r="CQ267" s="285"/>
      <c r="CR267" s="155"/>
      <c r="CS267" s="378"/>
      <c r="CT267" s="155"/>
      <c r="CU267" s="155"/>
      <c r="CV267" s="155"/>
      <c r="CW267" s="155"/>
      <c r="CX267" s="155"/>
      <c r="CY267" s="155"/>
      <c r="CZ267" s="155"/>
      <c r="DA267" s="155"/>
      <c r="DB267" s="155"/>
      <c r="DC267" s="155"/>
      <c r="DD267" s="155"/>
      <c r="DE267" s="155"/>
      <c r="DF267" s="155"/>
      <c r="DG267" s="155"/>
      <c r="DH267" s="284" t="s">
        <v>1375</v>
      </c>
      <c r="DI267" s="275" t="s">
        <v>120</v>
      </c>
      <c r="DJ267" s="276" t="s">
        <v>15019</v>
      </c>
      <c r="DK267" s="268" t="s">
        <v>15528</v>
      </c>
      <c r="DL267" s="127" t="s">
        <v>15527</v>
      </c>
      <c r="DM267" s="123"/>
      <c r="DN267" s="85">
        <v>8505766</v>
      </c>
      <c r="DO267" s="339"/>
      <c r="DP267" s="339"/>
      <c r="DQ267" s="123" t="s">
        <v>15020</v>
      </c>
      <c r="DR267" s="339"/>
      <c r="DS267" s="339"/>
      <c r="DT267" s="339"/>
      <c r="DU267" s="339"/>
      <c r="DV267" s="123"/>
      <c r="DW267" s="123" t="s">
        <v>15529</v>
      </c>
      <c r="DX267" s="123">
        <v>2640</v>
      </c>
      <c r="DY267" s="123"/>
      <c r="DZ267" s="355"/>
      <c r="EA267" s="123" t="s">
        <v>25</v>
      </c>
      <c r="EB267" s="123"/>
      <c r="EC267" s="125"/>
      <c r="ED267" s="339"/>
      <c r="EE267" s="339"/>
      <c r="EF267" s="339"/>
      <c r="EG267" s="355"/>
      <c r="EH267" s="355"/>
      <c r="EI267" s="123"/>
      <c r="EJ267" s="123" t="s">
        <v>26</v>
      </c>
      <c r="EK267" s="123" t="s">
        <v>25</v>
      </c>
      <c r="EL267" s="123" t="s">
        <v>26</v>
      </c>
      <c r="EM267" s="123" t="s">
        <v>1759</v>
      </c>
      <c r="EN267" s="123"/>
      <c r="EO267" s="123" t="s">
        <v>1760</v>
      </c>
      <c r="EP267" s="339"/>
      <c r="EQ267" s="123" t="s">
        <v>1761</v>
      </c>
      <c r="ER267" s="123"/>
      <c r="ES267" s="123" t="s">
        <v>6</v>
      </c>
      <c r="ET267" s="339"/>
      <c r="EU267" s="123" t="s">
        <v>114</v>
      </c>
      <c r="EV267" s="339"/>
      <c r="EW267" s="123" t="s">
        <v>1368</v>
      </c>
      <c r="EX267" s="339"/>
      <c r="EY267" s="123" t="s">
        <v>8</v>
      </c>
      <c r="EZ267" s="123"/>
      <c r="FA267" s="123" t="s">
        <v>25</v>
      </c>
      <c r="FB267" s="339"/>
      <c r="FC267" s="123" t="s">
        <v>1816</v>
      </c>
      <c r="FD267" s="339"/>
      <c r="FE267" s="123"/>
      <c r="FF267" s="123"/>
      <c r="FG267" s="123"/>
      <c r="FH267" s="266" t="s">
        <v>1375</v>
      </c>
      <c r="FI267" s="123"/>
      <c r="FJ267" s="123"/>
      <c r="FK267" s="123"/>
      <c r="FL267"/>
      <c r="FM267" s="123"/>
      <c r="FN267" s="123"/>
      <c r="FO267" s="123"/>
      <c r="FP267" s="123"/>
      <c r="FQ267" s="123"/>
      <c r="FR267" s="123"/>
      <c r="FS267" s="123"/>
      <c r="FT267" s="123"/>
      <c r="FU267" s="123"/>
      <c r="FV267"/>
      <c r="FW267" s="123"/>
      <c r="FX267" s="123"/>
      <c r="FY267" s="123"/>
      <c r="FZ267" s="123"/>
      <c r="GA267" s="123"/>
      <c r="GB267" s="123"/>
      <c r="GC267" s="339"/>
      <c r="GD267" s="339"/>
      <c r="GE267" s="339"/>
      <c r="GF267" s="355"/>
      <c r="GG267" s="355"/>
      <c r="GH267" s="331"/>
      <c r="GI267" s="123"/>
      <c r="GJ267" s="123"/>
      <c r="GK267" s="123"/>
      <c r="GL267" s="123"/>
      <c r="GM267" s="123"/>
      <c r="GN267" s="123"/>
      <c r="GO267" s="339"/>
      <c r="GP267" s="123"/>
      <c r="GQ267" s="339"/>
      <c r="GR267" s="123"/>
      <c r="GS267" s="339"/>
      <c r="GT267" s="123"/>
      <c r="GU267" s="123"/>
      <c r="GV267" s="123"/>
      <c r="GW267" s="123"/>
      <c r="GX267" s="123"/>
      <c r="GY267"/>
      <c r="GZ267"/>
      <c r="HA267" s="266"/>
      <c r="HB267" s="123"/>
      <c r="HC267" s="123"/>
    </row>
    <row r="268" spans="1:211" s="269" customFormat="1" x14ac:dyDescent="0.35">
      <c r="A268" s="137">
        <v>430</v>
      </c>
      <c r="B268" s="339"/>
      <c r="C268" s="84" t="s">
        <v>1411</v>
      </c>
      <c r="D268" s="124"/>
      <c r="E268" s="124"/>
      <c r="F268" s="339"/>
      <c r="G268" s="125" t="s">
        <v>15530</v>
      </c>
      <c r="H268" s="266" t="s">
        <v>1375</v>
      </c>
      <c r="I268" s="123"/>
      <c r="J268" s="339"/>
      <c r="K268" s="355"/>
      <c r="L268" s="267"/>
      <c r="M268" s="354"/>
      <c r="N268" s="267" t="s">
        <v>19657</v>
      </c>
      <c r="O268" s="354"/>
      <c r="P268" s="354"/>
      <c r="Q268" s="267"/>
      <c r="R268" s="267"/>
      <c r="S268" s="267"/>
      <c r="T268" s="126"/>
      <c r="U268" s="124"/>
      <c r="V268" s="124"/>
      <c r="W268" s="123"/>
      <c r="X268" s="339"/>
      <c r="Y268" s="339"/>
      <c r="Z268" s="123"/>
      <c r="AA268" s="123"/>
      <c r="AB268" s="124"/>
      <c r="AC268" s="124"/>
      <c r="AD268" s="339"/>
      <c r="AE268" s="339"/>
      <c r="AF268" s="355"/>
      <c r="AG268" s="355"/>
      <c r="AH268" s="266" t="s">
        <v>1375</v>
      </c>
      <c r="AI268" s="124">
        <v>44310</v>
      </c>
      <c r="AJ268" s="252" t="s">
        <v>15531</v>
      </c>
      <c r="AK268" s="124"/>
      <c r="AL268" s="252"/>
      <c r="AM268" s="85" t="s">
        <v>28</v>
      </c>
      <c r="AN268" s="85" t="s">
        <v>26</v>
      </c>
      <c r="AO268" s="85" t="s">
        <v>26</v>
      </c>
      <c r="AP268" s="85"/>
      <c r="AQ268" s="85"/>
      <c r="AR268" s="85"/>
      <c r="AS268" s="335" t="s">
        <v>15532</v>
      </c>
      <c r="AT268" s="335"/>
      <c r="AU268" s="85"/>
      <c r="AV268" s="85"/>
      <c r="AW268" s="85"/>
      <c r="AX268" s="266" t="s">
        <v>1375</v>
      </c>
      <c r="AY268" s="85" t="s">
        <v>26</v>
      </c>
      <c r="AZ268" s="85" t="s">
        <v>25</v>
      </c>
      <c r="BA268" s="85" t="s">
        <v>26</v>
      </c>
      <c r="BB268" s="85" t="s">
        <v>26</v>
      </c>
      <c r="BC268" s="355"/>
      <c r="BD268" s="85" t="s">
        <v>27</v>
      </c>
      <c r="BE268" s="85" t="s">
        <v>13</v>
      </c>
      <c r="BF268" s="85" t="s">
        <v>34</v>
      </c>
      <c r="BG268" s="85"/>
      <c r="BH268" s="304" t="s">
        <v>18069</v>
      </c>
      <c r="BI268" s="355"/>
      <c r="BJ268" s="123"/>
      <c r="BK268" s="123"/>
      <c r="BL268" s="123"/>
      <c r="BM268" s="123" t="s">
        <v>6</v>
      </c>
      <c r="BN268" s="123" t="s">
        <v>1378</v>
      </c>
      <c r="BO268" s="123" t="s">
        <v>1383</v>
      </c>
      <c r="BP268" s="123"/>
      <c r="BQ268" s="4" t="s">
        <v>8</v>
      </c>
      <c r="BR268" s="123" t="s">
        <v>1614</v>
      </c>
      <c r="BS268" s="123" t="s">
        <v>1408</v>
      </c>
      <c r="BT268"/>
      <c r="BU268"/>
      <c r="BV268" s="266" t="s">
        <v>1375</v>
      </c>
      <c r="BW268" s="85" t="s">
        <v>1404</v>
      </c>
      <c r="BX268" s="372"/>
      <c r="BY268" s="372"/>
      <c r="BZ268" s="129" t="s">
        <v>79</v>
      </c>
      <c r="CA268" t="s">
        <v>15538</v>
      </c>
      <c r="CB268">
        <v>12000</v>
      </c>
      <c r="CC268" s="123"/>
      <c r="CD268" s="123" t="s">
        <v>1475</v>
      </c>
      <c r="CE268" s="123" t="s">
        <v>17</v>
      </c>
      <c r="CF268" s="123"/>
      <c r="CG268" s="123"/>
      <c r="CH268" s="123"/>
      <c r="CI268" s="123"/>
      <c r="CJ268" s="85" t="s">
        <v>26</v>
      </c>
      <c r="CK268" s="85" t="s">
        <v>26</v>
      </c>
      <c r="CL268" s="85"/>
      <c r="CM268" s="85"/>
      <c r="CN268" s="96" t="s">
        <v>15511</v>
      </c>
      <c r="CO268" s="155"/>
      <c r="CP268" s="155"/>
      <c r="CQ268" s="285"/>
      <c r="CR268" s="155"/>
      <c r="CS268" s="378"/>
      <c r="CT268" s="155"/>
      <c r="CU268" s="155"/>
      <c r="CV268" s="155"/>
      <c r="CW268" s="155"/>
      <c r="CX268" s="155"/>
      <c r="CY268" s="155"/>
      <c r="CZ268" s="155"/>
      <c r="DA268" s="155"/>
      <c r="DB268" s="155"/>
      <c r="DC268" s="155"/>
      <c r="DD268" s="155"/>
      <c r="DE268" s="155"/>
      <c r="DF268" s="155"/>
      <c r="DG268" s="155"/>
      <c r="DH268" s="284" t="s">
        <v>1375</v>
      </c>
      <c r="DI268" s="275" t="s">
        <v>1555</v>
      </c>
      <c r="DJ268" s="276" t="s">
        <v>1918</v>
      </c>
      <c r="DK268" s="268" t="s">
        <v>15531</v>
      </c>
      <c r="DL268" s="127" t="s">
        <v>15527</v>
      </c>
      <c r="DM268" s="123"/>
      <c r="DN268" s="85" t="s">
        <v>15532</v>
      </c>
      <c r="DO268" s="339"/>
      <c r="DP268" s="339"/>
      <c r="DQ268" s="123" t="s">
        <v>1919</v>
      </c>
      <c r="DR268" s="339"/>
      <c r="DS268" s="339"/>
      <c r="DT268" s="339"/>
      <c r="DU268" s="339"/>
      <c r="DV268" s="123"/>
      <c r="DW268" s="123" t="s">
        <v>15533</v>
      </c>
      <c r="DX268" s="123">
        <v>9111</v>
      </c>
      <c r="DY268" s="123"/>
      <c r="DZ268" s="355"/>
      <c r="EA268" s="123" t="s">
        <v>25</v>
      </c>
      <c r="EB268" s="123"/>
      <c r="EC268" s="125"/>
      <c r="ED268" s="339"/>
      <c r="EE268" s="339"/>
      <c r="EF268" s="339"/>
      <c r="EG268" s="355"/>
      <c r="EH268" s="355"/>
      <c r="EI268" s="123"/>
      <c r="EJ268" s="123" t="s">
        <v>26</v>
      </c>
      <c r="EK268" s="123" t="s">
        <v>25</v>
      </c>
      <c r="EL268" s="123"/>
      <c r="EM268" s="123" t="s">
        <v>1759</v>
      </c>
      <c r="EN268" s="123"/>
      <c r="EO268" s="123" t="s">
        <v>1760</v>
      </c>
      <c r="EP268" s="339"/>
      <c r="EQ268" s="123" t="s">
        <v>1761</v>
      </c>
      <c r="ER268" s="123"/>
      <c r="ES268" s="123" t="s">
        <v>1888</v>
      </c>
      <c r="ET268" s="339"/>
      <c r="EU268" s="123" t="s">
        <v>112</v>
      </c>
      <c r="EV268" s="339"/>
      <c r="EW268" s="123" t="s">
        <v>1370</v>
      </c>
      <c r="EX268" s="339"/>
      <c r="EY268" s="123" t="s">
        <v>8</v>
      </c>
      <c r="EZ268" s="123"/>
      <c r="FA268" s="123" t="s">
        <v>26</v>
      </c>
      <c r="FB268" s="339"/>
      <c r="FC268" s="123"/>
      <c r="FD268" s="339"/>
      <c r="FE268" s="123" t="s">
        <v>2878</v>
      </c>
      <c r="FF268" s="123"/>
      <c r="FG268" s="123" t="s">
        <v>26</v>
      </c>
      <c r="FH268" s="266" t="s">
        <v>1375</v>
      </c>
      <c r="FI268" s="123"/>
      <c r="FJ268" s="123"/>
      <c r="FK268" s="123"/>
      <c r="FL268"/>
      <c r="FM268" s="123"/>
      <c r="FN268" s="123"/>
      <c r="FO268" s="123"/>
      <c r="FP268" s="123"/>
      <c r="FQ268" s="123"/>
      <c r="FR268" s="123"/>
      <c r="FS268" s="123"/>
      <c r="FT268" s="123"/>
      <c r="FU268" s="123"/>
      <c r="FV268"/>
      <c r="FW268" s="123"/>
      <c r="FX268" s="123"/>
      <c r="FY268" s="123"/>
      <c r="FZ268" s="123"/>
      <c r="GA268" s="123"/>
      <c r="GB268" s="123"/>
      <c r="GC268" s="339"/>
      <c r="GD268" s="339"/>
      <c r="GE268" s="339"/>
      <c r="GF268" s="355"/>
      <c r="GG268" s="355"/>
      <c r="GH268" s="331"/>
      <c r="GI268" s="123"/>
      <c r="GJ268" s="123"/>
      <c r="GK268" s="123"/>
      <c r="GL268" s="123"/>
      <c r="GM268" s="123"/>
      <c r="GN268" s="123"/>
      <c r="GO268" s="339"/>
      <c r="GP268" s="123"/>
      <c r="GQ268" s="339"/>
      <c r="GR268" s="123"/>
      <c r="GS268" s="339"/>
      <c r="GT268" s="123"/>
      <c r="GU268" s="123"/>
      <c r="GV268" s="123"/>
      <c r="GW268" s="123"/>
      <c r="GX268" s="123"/>
      <c r="GY268"/>
      <c r="GZ268"/>
      <c r="HA268" s="266"/>
      <c r="HB268" s="123"/>
      <c r="HC268" s="123"/>
    </row>
    <row r="269" spans="1:211" s="269" customFormat="1" x14ac:dyDescent="0.35">
      <c r="A269" s="137">
        <v>442</v>
      </c>
      <c r="B269" s="339"/>
      <c r="C269" s="84" t="s">
        <v>1412</v>
      </c>
      <c r="D269" s="124">
        <v>44316</v>
      </c>
      <c r="E269" s="124">
        <v>44316</v>
      </c>
      <c r="F269" s="339"/>
      <c r="G269" s="125" t="s">
        <v>15600</v>
      </c>
      <c r="H269" s="266" t="s">
        <v>1375</v>
      </c>
      <c r="I269" s="123"/>
      <c r="J269" s="339"/>
      <c r="K269" s="355"/>
      <c r="L269" s="267"/>
      <c r="M269" s="354"/>
      <c r="N269" s="267" t="s">
        <v>19657</v>
      </c>
      <c r="O269" s="354"/>
      <c r="P269" s="354"/>
      <c r="Q269" s="267"/>
      <c r="R269" s="267"/>
      <c r="S269" s="267"/>
      <c r="T269" s="123"/>
      <c r="U269" s="124"/>
      <c r="V269" s="124"/>
      <c r="W269" s="123"/>
      <c r="X269" s="339"/>
      <c r="Y269" s="339"/>
      <c r="Z269" s="123"/>
      <c r="AA269" s="123"/>
      <c r="AB269" s="124"/>
      <c r="AC269" s="124"/>
      <c r="AD269" s="339"/>
      <c r="AE269" s="339"/>
      <c r="AF269" s="355"/>
      <c r="AG269" s="355"/>
      <c r="AH269" s="266" t="s">
        <v>1375</v>
      </c>
      <c r="AI269" s="124">
        <v>44309</v>
      </c>
      <c r="AJ269" s="252">
        <v>0.57847222222222217</v>
      </c>
      <c r="AK269" s="124">
        <v>44309</v>
      </c>
      <c r="AL269" s="252">
        <v>0.5805555555555556</v>
      </c>
      <c r="AM269" s="85" t="s">
        <v>1507</v>
      </c>
      <c r="AN269" s="85" t="s">
        <v>25</v>
      </c>
      <c r="AO269" s="85" t="s">
        <v>26</v>
      </c>
      <c r="AP269" s="85">
        <v>1331215</v>
      </c>
      <c r="AQ269" s="85" t="s">
        <v>15598</v>
      </c>
      <c r="AR269" s="85"/>
      <c r="AS269" s="335"/>
      <c r="AT269" s="335"/>
      <c r="AU269" s="85"/>
      <c r="AV269" s="85"/>
      <c r="AW269" s="85"/>
      <c r="AX269" s="266" t="s">
        <v>1375</v>
      </c>
      <c r="AY269" s="85" t="s">
        <v>26</v>
      </c>
      <c r="AZ269" s="85" t="s">
        <v>25</v>
      </c>
      <c r="BA269" s="85" t="s">
        <v>26</v>
      </c>
      <c r="BB269" s="85" t="s">
        <v>26</v>
      </c>
      <c r="BC269" s="355"/>
      <c r="BD269" s="85" t="s">
        <v>27</v>
      </c>
      <c r="BE269" s="85" t="s">
        <v>13</v>
      </c>
      <c r="BF269" s="85" t="s">
        <v>34</v>
      </c>
      <c r="BG269" s="85" t="s">
        <v>34</v>
      </c>
      <c r="BH269" s="304" t="s">
        <v>18051</v>
      </c>
      <c r="BI269" s="355"/>
      <c r="BJ269" s="123"/>
      <c r="BK269" s="123"/>
      <c r="BL269" s="123"/>
      <c r="BM269" s="123" t="s">
        <v>102</v>
      </c>
      <c r="BN269" s="123" t="s">
        <v>1378</v>
      </c>
      <c r="BO269" s="123" t="s">
        <v>1611</v>
      </c>
      <c r="BP269" s="123" t="s">
        <v>6</v>
      </c>
      <c r="BQ269" s="4" t="s">
        <v>8</v>
      </c>
      <c r="BR269" s="123" t="s">
        <v>1614</v>
      </c>
      <c r="BS269" s="123" t="s">
        <v>1557</v>
      </c>
      <c r="BT269" t="s">
        <v>1408</v>
      </c>
      <c r="BU269" t="s">
        <v>16265</v>
      </c>
      <c r="BV269" s="266" t="s">
        <v>1375</v>
      </c>
      <c r="BW269" s="85" t="s">
        <v>1404</v>
      </c>
      <c r="BX269" s="372"/>
      <c r="BY269" s="372"/>
      <c r="BZ269" s="129" t="s">
        <v>156</v>
      </c>
      <c r="CA269" t="s">
        <v>15599</v>
      </c>
      <c r="CB269">
        <v>21000</v>
      </c>
      <c r="CC269" s="123"/>
      <c r="CD269" s="123" t="s">
        <v>6</v>
      </c>
      <c r="CE269" s="123" t="s">
        <v>17</v>
      </c>
      <c r="CF269" s="123"/>
      <c r="CG269" s="123"/>
      <c r="CH269" s="123"/>
      <c r="CI269" s="123"/>
      <c r="CJ269" s="85" t="s">
        <v>26</v>
      </c>
      <c r="CK269" s="85" t="s">
        <v>26</v>
      </c>
      <c r="CL269" s="85"/>
      <c r="CM269" s="85"/>
      <c r="CN269" s="96" t="s">
        <v>15584</v>
      </c>
      <c r="CO269" s="155"/>
      <c r="CP269" s="155"/>
      <c r="CQ269" s="285"/>
      <c r="CR269" s="155"/>
      <c r="CS269" s="378"/>
      <c r="CT269" s="155"/>
      <c r="CU269" s="155"/>
      <c r="CV269" s="155"/>
      <c r="CW269" s="155"/>
      <c r="CX269" s="155"/>
      <c r="CY269" s="155"/>
      <c r="CZ269" s="155"/>
      <c r="DA269" s="155"/>
      <c r="DB269" s="155"/>
      <c r="DC269" s="155"/>
      <c r="DD269" s="155"/>
      <c r="DE269" s="155"/>
      <c r="DF269" s="155"/>
      <c r="DG269" s="155"/>
      <c r="DH269" s="284" t="s">
        <v>1375</v>
      </c>
      <c r="DI269" s="267" t="s">
        <v>125</v>
      </c>
      <c r="DJ269" s="197" t="s">
        <v>125</v>
      </c>
      <c r="DK269" s="268"/>
      <c r="DL269" s="127"/>
      <c r="DM269" s="123"/>
      <c r="DN269" s="85"/>
      <c r="DO269" s="339"/>
      <c r="DP269" s="339"/>
      <c r="DQ269" s="123"/>
      <c r="DR269" s="339"/>
      <c r="DS269" s="339"/>
      <c r="DT269" s="339"/>
      <c r="DU269" s="339"/>
      <c r="DV269" s="123"/>
      <c r="DW269" s="123"/>
      <c r="DX269" s="123"/>
      <c r="DY269" s="123"/>
      <c r="DZ269" s="355"/>
      <c r="EA269" s="123"/>
      <c r="EB269" s="123"/>
      <c r="EC269" s="125"/>
      <c r="ED269" s="339"/>
      <c r="EE269" s="339"/>
      <c r="EF269" s="339"/>
      <c r="EG269" s="355"/>
      <c r="EH269" s="355"/>
      <c r="EI269" s="123"/>
      <c r="EJ269" s="123"/>
      <c r="EK269" s="123"/>
      <c r="EL269" s="123"/>
      <c r="EM269" s="123"/>
      <c r="EN269" s="123"/>
      <c r="EO269" s="123"/>
      <c r="EP269" s="339"/>
      <c r="EQ269" s="123"/>
      <c r="ER269" s="123"/>
      <c r="ES269" s="123"/>
      <c r="ET269" s="339"/>
      <c r="EU269" s="123"/>
      <c r="EV269" s="339"/>
      <c r="EW269" s="123"/>
      <c r="EX269" s="339"/>
      <c r="EY269" s="123"/>
      <c r="EZ269" s="123"/>
      <c r="FA269" s="123"/>
      <c r="FB269" s="339"/>
      <c r="FC269" s="123"/>
      <c r="FD269" s="339"/>
      <c r="FE269" s="123"/>
      <c r="FF269" s="123"/>
      <c r="FG269" s="123"/>
      <c r="FH269" s="266" t="s">
        <v>1375</v>
      </c>
      <c r="FI269" s="123"/>
      <c r="FJ269" s="123"/>
      <c r="FK269" s="123"/>
      <c r="FL269"/>
      <c r="FM269" s="123"/>
      <c r="FN269" s="123"/>
      <c r="FO269" s="123"/>
      <c r="FP269" s="123"/>
      <c r="FQ269" s="123"/>
      <c r="FR269" s="123"/>
      <c r="FS269" s="123"/>
      <c r="FT269" s="123"/>
      <c r="FU269" s="123"/>
      <c r="FV269"/>
      <c r="FW269" s="123"/>
      <c r="FX269" s="123"/>
      <c r="FY269" s="123"/>
      <c r="FZ269" s="123"/>
      <c r="GA269" s="123"/>
      <c r="GB269" s="123"/>
      <c r="GC269" s="339"/>
      <c r="GD269" s="339"/>
      <c r="GE269" s="339"/>
      <c r="GF269" s="355"/>
      <c r="GG269" s="355"/>
      <c r="GH269" s="331"/>
      <c r="GI269" s="123"/>
      <c r="GJ269" s="123"/>
      <c r="GK269" s="123"/>
      <c r="GL269" s="123"/>
      <c r="GM269" s="123"/>
      <c r="GN269" s="123"/>
      <c r="GO269" s="339"/>
      <c r="GP269" s="123"/>
      <c r="GQ269" s="339"/>
      <c r="GR269" s="123"/>
      <c r="GS269" s="339"/>
      <c r="GT269" s="123"/>
      <c r="GU269" s="123"/>
      <c r="GV269" s="123"/>
      <c r="GW269" s="123"/>
      <c r="GX269" s="123"/>
      <c r="GY269"/>
      <c r="GZ269"/>
      <c r="HA269" s="266"/>
      <c r="HB269" s="123"/>
      <c r="HC269" s="123"/>
    </row>
    <row r="270" spans="1:211" s="269" customFormat="1" x14ac:dyDescent="0.35">
      <c r="A270" s="137">
        <v>429</v>
      </c>
      <c r="B270" s="339"/>
      <c r="C270" s="84" t="s">
        <v>1412</v>
      </c>
      <c r="D270" s="124">
        <v>44312</v>
      </c>
      <c r="E270" s="124">
        <v>44312</v>
      </c>
      <c r="F270" s="339"/>
      <c r="G270" s="125" t="s">
        <v>15534</v>
      </c>
      <c r="H270" s="266" t="s">
        <v>1375</v>
      </c>
      <c r="I270" s="123"/>
      <c r="J270" s="339"/>
      <c r="K270" s="355"/>
      <c r="L270" s="267"/>
      <c r="M270" s="354"/>
      <c r="N270" s="267" t="s">
        <v>19657</v>
      </c>
      <c r="O270" s="354"/>
      <c r="P270" s="354"/>
      <c r="Q270" s="267"/>
      <c r="R270" s="267"/>
      <c r="S270" s="267"/>
      <c r="T270" s="126"/>
      <c r="U270" s="124"/>
      <c r="V270" s="124"/>
      <c r="W270" s="123"/>
      <c r="X270" s="339"/>
      <c r="Y270" s="339"/>
      <c r="Z270" s="123"/>
      <c r="AA270" s="123"/>
      <c r="AB270" s="124"/>
      <c r="AC270" s="124"/>
      <c r="AD270" s="339"/>
      <c r="AE270" s="339"/>
      <c r="AF270" s="355"/>
      <c r="AG270" s="355"/>
      <c r="AH270" s="266" t="s">
        <v>1375</v>
      </c>
      <c r="AI270" s="124">
        <v>44309</v>
      </c>
      <c r="AJ270" s="252" t="s">
        <v>15535</v>
      </c>
      <c r="AK270" s="124"/>
      <c r="AL270" s="252"/>
      <c r="AM270" s="85" t="s">
        <v>28</v>
      </c>
      <c r="AN270" s="85" t="s">
        <v>26</v>
      </c>
      <c r="AO270" s="85" t="s">
        <v>26</v>
      </c>
      <c r="AP270" s="85"/>
      <c r="AQ270" s="85"/>
      <c r="AR270" s="85"/>
      <c r="AS270" s="335">
        <v>3570353</v>
      </c>
      <c r="AT270" s="335"/>
      <c r="AU270" s="85"/>
      <c r="AV270" s="85"/>
      <c r="AW270" s="85"/>
      <c r="AX270" s="266" t="s">
        <v>1375</v>
      </c>
      <c r="AY270" s="85" t="s">
        <v>26</v>
      </c>
      <c r="AZ270" s="85" t="s">
        <v>26</v>
      </c>
      <c r="BA270" s="85" t="s">
        <v>26</v>
      </c>
      <c r="BB270" s="85" t="s">
        <v>26</v>
      </c>
      <c r="BC270" s="355"/>
      <c r="BD270" s="85" t="s">
        <v>33</v>
      </c>
      <c r="BE270" s="85" t="s">
        <v>16</v>
      </c>
      <c r="BF270" s="85"/>
      <c r="BG270" s="85"/>
      <c r="BH270" s="304" t="s">
        <v>18069</v>
      </c>
      <c r="BI270" s="355"/>
      <c r="BJ270" s="123"/>
      <c r="BK270" s="123"/>
      <c r="BL270" s="123"/>
      <c r="BM270" s="123" t="s">
        <v>106</v>
      </c>
      <c r="BN270" s="123"/>
      <c r="BO270" s="123"/>
      <c r="BP270" s="123"/>
      <c r="BQ270" s="4" t="s">
        <v>8</v>
      </c>
      <c r="BR270" s="123"/>
      <c r="BS270" s="123"/>
      <c r="BT270"/>
      <c r="BU270"/>
      <c r="BV270" s="266" t="s">
        <v>1375</v>
      </c>
      <c r="BW270" s="85" t="s">
        <v>1404</v>
      </c>
      <c r="BX270" s="372"/>
      <c r="BY270" s="372"/>
      <c r="BZ270" s="129" t="s">
        <v>64</v>
      </c>
      <c r="CA270" t="s">
        <v>5784</v>
      </c>
      <c r="CB270">
        <v>21000</v>
      </c>
      <c r="CC270" s="123"/>
      <c r="CD270" s="123" t="s">
        <v>15537</v>
      </c>
      <c r="CE270" s="123" t="s">
        <v>17</v>
      </c>
      <c r="CF270" s="123"/>
      <c r="CG270" s="123"/>
      <c r="CH270" s="123"/>
      <c r="CI270" s="123"/>
      <c r="CJ270" s="85" t="s">
        <v>26</v>
      </c>
      <c r="CK270" s="85" t="s">
        <v>26</v>
      </c>
      <c r="CL270" s="85"/>
      <c r="CM270" s="85"/>
      <c r="CN270" s="96" t="s">
        <v>15511</v>
      </c>
      <c r="CO270" s="155"/>
      <c r="CP270" s="155"/>
      <c r="CQ270" s="285"/>
      <c r="CR270" s="155"/>
      <c r="CS270" s="378"/>
      <c r="CT270" s="155"/>
      <c r="CU270" s="155"/>
      <c r="CV270" s="155"/>
      <c r="CW270" s="155"/>
      <c r="CX270" s="155"/>
      <c r="CY270" s="155"/>
      <c r="CZ270" s="155"/>
      <c r="DA270" s="155"/>
      <c r="DB270" s="155"/>
      <c r="DC270" s="155"/>
      <c r="DD270" s="155"/>
      <c r="DE270" s="155"/>
      <c r="DF270" s="155"/>
      <c r="DG270" s="155"/>
      <c r="DH270" s="284" t="s">
        <v>1375</v>
      </c>
      <c r="DI270" s="275" t="s">
        <v>122</v>
      </c>
      <c r="DJ270" s="276" t="s">
        <v>2027</v>
      </c>
      <c r="DK270" s="268" t="s">
        <v>15535</v>
      </c>
      <c r="DL270" s="127" t="s">
        <v>15459</v>
      </c>
      <c r="DM270" s="123"/>
      <c r="DN270" s="85">
        <v>3570353</v>
      </c>
      <c r="DO270" s="339"/>
      <c r="DP270" s="339"/>
      <c r="DQ270" s="123" t="s">
        <v>15052</v>
      </c>
      <c r="DR270" s="339"/>
      <c r="DS270" s="339"/>
      <c r="DT270" s="339"/>
      <c r="DU270" s="339"/>
      <c r="DV270" s="123"/>
      <c r="DW270" s="123" t="s">
        <v>15536</v>
      </c>
      <c r="DX270" s="123">
        <v>1121</v>
      </c>
      <c r="DY270" s="123"/>
      <c r="DZ270" s="355"/>
      <c r="EA270" s="123" t="s">
        <v>25</v>
      </c>
      <c r="EB270" s="123">
        <v>2</v>
      </c>
      <c r="EC270" s="125" t="s">
        <v>1887</v>
      </c>
      <c r="ED270" s="339"/>
      <c r="EE270" s="339"/>
      <c r="EF270" s="339"/>
      <c r="EG270" s="355"/>
      <c r="EH270" s="355"/>
      <c r="EI270" s="123"/>
      <c r="EJ270" s="123" t="s">
        <v>26</v>
      </c>
      <c r="EK270" s="123" t="s">
        <v>25</v>
      </c>
      <c r="EL270" s="123" t="s">
        <v>26</v>
      </c>
      <c r="EM270" s="123" t="s">
        <v>1759</v>
      </c>
      <c r="EN270" s="123"/>
      <c r="EO270" s="123" t="s">
        <v>1760</v>
      </c>
      <c r="EP270" s="339"/>
      <c r="EQ270" s="123" t="s">
        <v>1863</v>
      </c>
      <c r="ER270" s="123"/>
      <c r="ES270" s="123" t="s">
        <v>6</v>
      </c>
      <c r="ET270" s="339"/>
      <c r="EU270" s="123" t="s">
        <v>112</v>
      </c>
      <c r="EV270" s="339"/>
      <c r="EW270" s="123" t="s">
        <v>1370</v>
      </c>
      <c r="EX270" s="339"/>
      <c r="EY270" s="123" t="s">
        <v>8</v>
      </c>
      <c r="EZ270" s="123"/>
      <c r="FA270" s="123" t="s">
        <v>25</v>
      </c>
      <c r="FB270" s="339"/>
      <c r="FC270" s="123" t="s">
        <v>1816</v>
      </c>
      <c r="FD270" s="339"/>
      <c r="FE270" s="123"/>
      <c r="FF270" s="123"/>
      <c r="FG270" s="123"/>
      <c r="FH270" s="266" t="s">
        <v>1375</v>
      </c>
      <c r="FI270" s="123"/>
      <c r="FJ270" s="123"/>
      <c r="FK270" s="123"/>
      <c r="FL270"/>
      <c r="FM270" s="123"/>
      <c r="FN270" s="123"/>
      <c r="FO270" s="123"/>
      <c r="FP270" s="123"/>
      <c r="FQ270" s="123"/>
      <c r="FR270" s="123"/>
      <c r="FS270" s="123"/>
      <c r="FT270" s="123"/>
      <c r="FU270" s="123"/>
      <c r="FV270"/>
      <c r="FW270" s="123"/>
      <c r="FX270" s="123"/>
      <c r="FY270" s="123"/>
      <c r="FZ270" s="123"/>
      <c r="GA270" s="123"/>
      <c r="GB270" s="123"/>
      <c r="GC270" s="339"/>
      <c r="GD270" s="339"/>
      <c r="GE270" s="339"/>
      <c r="GF270" s="355"/>
      <c r="GG270" s="355"/>
      <c r="GH270" s="331"/>
      <c r="GI270" s="123"/>
      <c r="GJ270" s="123"/>
      <c r="GK270" s="123"/>
      <c r="GL270" s="123"/>
      <c r="GM270" s="123"/>
      <c r="GN270" s="123"/>
      <c r="GO270" s="339"/>
      <c r="GP270" s="123"/>
      <c r="GQ270" s="339"/>
      <c r="GR270" s="123"/>
      <c r="GS270" s="339"/>
      <c r="GT270" s="123"/>
      <c r="GU270" s="123"/>
      <c r="GV270" s="123"/>
      <c r="GW270" s="123"/>
      <c r="GX270" s="123"/>
      <c r="GY270"/>
      <c r="GZ270"/>
      <c r="HA270" s="266"/>
      <c r="HB270" s="123"/>
      <c r="HC270" s="123"/>
    </row>
    <row r="271" spans="1:211" s="269" customFormat="1" x14ac:dyDescent="0.35">
      <c r="A271" s="137">
        <v>428</v>
      </c>
      <c r="B271" s="339"/>
      <c r="C271" s="84" t="s">
        <v>1412</v>
      </c>
      <c r="D271" s="124">
        <v>44316</v>
      </c>
      <c r="E271" s="124">
        <v>44316</v>
      </c>
      <c r="F271" s="339"/>
      <c r="G271" s="125" t="s">
        <v>15476</v>
      </c>
      <c r="H271" s="266" t="s">
        <v>1375</v>
      </c>
      <c r="I271" s="123"/>
      <c r="J271" s="339"/>
      <c r="K271" s="355"/>
      <c r="L271" s="267"/>
      <c r="M271" s="354"/>
      <c r="N271" s="267" t="s">
        <v>19660</v>
      </c>
      <c r="O271" s="354"/>
      <c r="P271" s="354"/>
      <c r="Q271" s="267"/>
      <c r="R271" s="267"/>
      <c r="S271" s="267"/>
      <c r="T271" s="126"/>
      <c r="U271" s="124"/>
      <c r="V271" s="124"/>
      <c r="W271" s="123"/>
      <c r="X271" s="339"/>
      <c r="Y271" s="339"/>
      <c r="Z271" s="123"/>
      <c r="AA271" s="123"/>
      <c r="AB271" s="124"/>
      <c r="AC271" s="124"/>
      <c r="AD271" s="339"/>
      <c r="AE271" s="339"/>
      <c r="AF271" s="355"/>
      <c r="AG271" s="355"/>
      <c r="AH271" s="266" t="s">
        <v>1375</v>
      </c>
      <c r="AI271" s="124">
        <v>44309</v>
      </c>
      <c r="AJ271" s="252">
        <v>0.54722222222222217</v>
      </c>
      <c r="AK271" s="124">
        <v>44309</v>
      </c>
      <c r="AL271" s="252">
        <v>0.54722222222222217</v>
      </c>
      <c r="AM271" s="85" t="s">
        <v>1396</v>
      </c>
      <c r="AN271" s="85" t="s">
        <v>26</v>
      </c>
      <c r="AO271" s="85" t="s">
        <v>26</v>
      </c>
      <c r="AP271" s="85"/>
      <c r="AQ271" s="85"/>
      <c r="AR271" s="85" t="s">
        <v>15475</v>
      </c>
      <c r="AS271" s="335"/>
      <c r="AT271" s="335">
        <v>120875876</v>
      </c>
      <c r="AU271" s="85"/>
      <c r="AV271" s="85"/>
      <c r="AW271" s="85" t="s">
        <v>15620</v>
      </c>
      <c r="AX271" s="266" t="s">
        <v>1375</v>
      </c>
      <c r="AY271" s="85" t="s">
        <v>25</v>
      </c>
      <c r="AZ271" s="85" t="s">
        <v>25</v>
      </c>
      <c r="BA271" s="85" t="s">
        <v>25</v>
      </c>
      <c r="BB271" s="85" t="s">
        <v>25</v>
      </c>
      <c r="BC271" s="355"/>
      <c r="BD271" s="85" t="s">
        <v>27</v>
      </c>
      <c r="BE271" s="85" t="s">
        <v>13</v>
      </c>
      <c r="BF271" s="85" t="s">
        <v>35</v>
      </c>
      <c r="BG271" s="85" t="s">
        <v>35</v>
      </c>
      <c r="BH271" s="304" t="s">
        <v>18049</v>
      </c>
      <c r="BI271" s="355"/>
      <c r="BJ271" s="123"/>
      <c r="BK271" s="123"/>
      <c r="BL271" s="123"/>
      <c r="BM271" s="123" t="s">
        <v>102</v>
      </c>
      <c r="BN271" s="123" t="s">
        <v>1378</v>
      </c>
      <c r="BO271" s="123" t="s">
        <v>1748</v>
      </c>
      <c r="BP271" s="123" t="s">
        <v>26</v>
      </c>
      <c r="BQ271" s="4" t="s">
        <v>8</v>
      </c>
      <c r="BR271" s="123" t="s">
        <v>1618</v>
      </c>
      <c r="BS271" s="123" t="s">
        <v>1406</v>
      </c>
      <c r="BT271" t="s">
        <v>16266</v>
      </c>
      <c r="BU271" t="s">
        <v>16267</v>
      </c>
      <c r="BV271" s="266" t="s">
        <v>1375</v>
      </c>
      <c r="BW271" s="85" t="s">
        <v>44</v>
      </c>
      <c r="BX271" s="372"/>
      <c r="BY271" s="372"/>
      <c r="BZ271" s="129" t="s">
        <v>65</v>
      </c>
      <c r="CA271" t="s">
        <v>15474</v>
      </c>
      <c r="CB271">
        <v>60000</v>
      </c>
      <c r="CC271" s="123"/>
      <c r="CD271" s="123" t="s">
        <v>16268</v>
      </c>
      <c r="CE271" s="123" t="s">
        <v>1446</v>
      </c>
      <c r="CF271" s="123"/>
      <c r="CG271" s="123"/>
      <c r="CH271" s="123">
        <v>350</v>
      </c>
      <c r="CI271" s="123"/>
      <c r="CJ271" s="85" t="s">
        <v>26</v>
      </c>
      <c r="CK271" s="85" t="s">
        <v>26</v>
      </c>
      <c r="CL271" s="85"/>
      <c r="CM271" s="85"/>
      <c r="CN271" s="96" t="s">
        <v>15333</v>
      </c>
      <c r="CO271" s="155"/>
      <c r="CP271" s="155"/>
      <c r="CQ271" s="285"/>
      <c r="CR271" s="155"/>
      <c r="CS271" s="378"/>
      <c r="CT271" s="155"/>
      <c r="CU271" s="155"/>
      <c r="CV271" s="155"/>
      <c r="CW271" s="155"/>
      <c r="CX271" s="155"/>
      <c r="CY271" s="155"/>
      <c r="CZ271" s="155"/>
      <c r="DA271" s="155"/>
      <c r="DB271" s="155"/>
      <c r="DC271" s="155"/>
      <c r="DD271" s="155"/>
      <c r="DE271" s="155"/>
      <c r="DF271" s="155"/>
      <c r="DG271" s="155"/>
      <c r="DH271" s="284" t="s">
        <v>1375</v>
      </c>
      <c r="DI271" s="267" t="s">
        <v>128</v>
      </c>
      <c r="DJ271" s="123" t="s">
        <v>5696</v>
      </c>
      <c r="DK271" s="268"/>
      <c r="DL271" s="127"/>
      <c r="DM271" s="123"/>
      <c r="DN271" s="85"/>
      <c r="DO271" s="339"/>
      <c r="DP271" s="339"/>
      <c r="DQ271" s="123"/>
      <c r="DR271" s="339"/>
      <c r="DS271" s="339"/>
      <c r="DT271" s="339"/>
      <c r="DU271" s="339"/>
      <c r="DV271" s="123"/>
      <c r="DW271" s="123"/>
      <c r="DX271" s="123"/>
      <c r="DY271" s="123"/>
      <c r="DZ271" s="355"/>
      <c r="EA271" s="123"/>
      <c r="EB271" s="123"/>
      <c r="EC271" s="125"/>
      <c r="ED271" s="339"/>
      <c r="EE271" s="339"/>
      <c r="EF271" s="339"/>
      <c r="EG271" s="355"/>
      <c r="EH271" s="355"/>
      <c r="EI271" s="123"/>
      <c r="EJ271" s="123"/>
      <c r="EK271" s="123"/>
      <c r="EL271" s="123"/>
      <c r="EM271" s="123"/>
      <c r="EN271" s="123"/>
      <c r="EO271" s="123"/>
      <c r="EP271" s="339"/>
      <c r="EQ271" s="123"/>
      <c r="ER271" s="123"/>
      <c r="ES271" s="123"/>
      <c r="ET271" s="339"/>
      <c r="EU271" s="123"/>
      <c r="EV271" s="339"/>
      <c r="EW271" s="123"/>
      <c r="EX271" s="339"/>
      <c r="EY271" s="123"/>
      <c r="EZ271" s="123"/>
      <c r="FA271" s="123"/>
      <c r="FB271" s="339"/>
      <c r="FC271" s="123"/>
      <c r="FD271" s="339"/>
      <c r="FE271" s="123"/>
      <c r="FF271" s="123"/>
      <c r="FG271" s="123"/>
      <c r="FH271" s="266" t="s">
        <v>1375</v>
      </c>
      <c r="FI271" s="123"/>
      <c r="FJ271" s="123"/>
      <c r="FK271" s="123"/>
      <c r="FL271"/>
      <c r="FM271" s="123"/>
      <c r="FN271" s="123"/>
      <c r="FO271" s="123"/>
      <c r="FP271" s="123"/>
      <c r="FQ271" s="123"/>
      <c r="FR271" s="123"/>
      <c r="FS271" s="123"/>
      <c r="FT271" s="123"/>
      <c r="FU271" s="123"/>
      <c r="FV271"/>
      <c r="FW271" s="123"/>
      <c r="FX271" s="123"/>
      <c r="FY271" s="123"/>
      <c r="FZ271" s="123"/>
      <c r="GA271" s="123"/>
      <c r="GB271" s="123"/>
      <c r="GC271" s="339"/>
      <c r="GD271" s="339"/>
      <c r="GE271" s="339"/>
      <c r="GF271" s="355"/>
      <c r="GG271" s="355"/>
      <c r="GH271" s="331"/>
      <c r="GI271" s="123"/>
      <c r="GJ271" s="123"/>
      <c r="GK271" s="123"/>
      <c r="GL271" s="123"/>
      <c r="GM271" s="123"/>
      <c r="GN271" s="123"/>
      <c r="GO271" s="339"/>
      <c r="GP271" s="123"/>
      <c r="GQ271" s="339"/>
      <c r="GR271" s="123"/>
      <c r="GS271" s="339"/>
      <c r="GT271" s="123"/>
      <c r="GU271" s="123"/>
      <c r="GV271" s="123"/>
      <c r="GW271" s="123"/>
      <c r="GX271" s="123"/>
      <c r="GY271"/>
      <c r="GZ271"/>
      <c r="HA271" s="266"/>
      <c r="HB271" s="123"/>
      <c r="HC271" s="123"/>
    </row>
    <row r="272" spans="1:211" s="269" customFormat="1" x14ac:dyDescent="0.35">
      <c r="A272" s="137">
        <v>427</v>
      </c>
      <c r="B272" s="339"/>
      <c r="C272" s="84" t="s">
        <v>1412</v>
      </c>
      <c r="D272" s="124">
        <v>44309</v>
      </c>
      <c r="E272" s="124">
        <v>44309</v>
      </c>
      <c r="F272" s="339"/>
      <c r="G272" s="125" t="s">
        <v>15458</v>
      </c>
      <c r="H272" s="266" t="s">
        <v>1375</v>
      </c>
      <c r="I272" s="123"/>
      <c r="J272" s="339"/>
      <c r="K272" s="355"/>
      <c r="L272" s="267"/>
      <c r="M272" s="354"/>
      <c r="N272" s="267" t="s">
        <v>19657</v>
      </c>
      <c r="O272" s="354"/>
      <c r="P272" s="354"/>
      <c r="Q272" s="267"/>
      <c r="R272" s="267"/>
      <c r="S272" s="267"/>
      <c r="T272" s="126"/>
      <c r="U272" s="124"/>
      <c r="V272" s="124"/>
      <c r="W272" s="123"/>
      <c r="X272" s="339"/>
      <c r="Y272" s="339"/>
      <c r="Z272" s="123"/>
      <c r="AA272" s="123"/>
      <c r="AB272" s="124"/>
      <c r="AC272" s="124"/>
      <c r="AD272" s="339"/>
      <c r="AE272" s="339"/>
      <c r="AF272" s="355"/>
      <c r="AG272" s="355"/>
      <c r="AH272" s="266" t="s">
        <v>1375</v>
      </c>
      <c r="AI272" s="124">
        <v>44309</v>
      </c>
      <c r="AJ272" s="252" t="s">
        <v>15460</v>
      </c>
      <c r="AK272" s="124">
        <v>44309</v>
      </c>
      <c r="AL272" s="252" t="s">
        <v>15460</v>
      </c>
      <c r="AM272" s="85" t="s">
        <v>28</v>
      </c>
      <c r="AN272" s="85" t="s">
        <v>26</v>
      </c>
      <c r="AO272" s="85" t="s">
        <v>25</v>
      </c>
      <c r="AP272" s="85" t="s">
        <v>15461</v>
      </c>
      <c r="AQ272" s="85" t="s">
        <v>15462</v>
      </c>
      <c r="AR272" s="85"/>
      <c r="AS272" s="335" t="s">
        <v>15463</v>
      </c>
      <c r="AT272" s="335"/>
      <c r="AU272" s="85"/>
      <c r="AV272" s="85"/>
      <c r="AW272" s="85"/>
      <c r="AX272" s="266" t="s">
        <v>1375</v>
      </c>
      <c r="AY272" s="85" t="s">
        <v>26</v>
      </c>
      <c r="AZ272" s="85" t="s">
        <v>26</v>
      </c>
      <c r="BA272" s="85" t="s">
        <v>26</v>
      </c>
      <c r="BB272" s="85" t="s">
        <v>26</v>
      </c>
      <c r="BC272" s="355"/>
      <c r="BD272" s="85" t="s">
        <v>33</v>
      </c>
      <c r="BE272" s="85" t="s">
        <v>4</v>
      </c>
      <c r="BF272" s="85"/>
      <c r="BG272" s="85"/>
      <c r="BH272" s="304" t="s">
        <v>18069</v>
      </c>
      <c r="BI272" s="355"/>
      <c r="BJ272" s="123"/>
      <c r="BK272" s="123"/>
      <c r="BL272" s="123"/>
      <c r="BM272" s="123" t="s">
        <v>32</v>
      </c>
      <c r="BN272" s="123"/>
      <c r="BO272" s="123"/>
      <c r="BP272" s="123"/>
      <c r="BQ272" s="4" t="s">
        <v>8</v>
      </c>
      <c r="BR272" s="123"/>
      <c r="BS272" s="123"/>
      <c r="BT272"/>
      <c r="BU272"/>
      <c r="BV272" s="266" t="s">
        <v>1375</v>
      </c>
      <c r="BW272" s="85" t="s">
        <v>1404</v>
      </c>
      <c r="BX272" s="372"/>
      <c r="BY272" s="372"/>
      <c r="BZ272" s="129" t="s">
        <v>54</v>
      </c>
      <c r="CA272" t="s">
        <v>5425</v>
      </c>
      <c r="CB272">
        <v>12000</v>
      </c>
      <c r="CC272" s="123"/>
      <c r="CD272" s="123" t="s">
        <v>6</v>
      </c>
      <c r="CE272" s="123" t="s">
        <v>3757</v>
      </c>
      <c r="CF272" s="123"/>
      <c r="CG272" s="123"/>
      <c r="CH272" s="123"/>
      <c r="CI272" s="123"/>
      <c r="CJ272" s="85" t="s">
        <v>26</v>
      </c>
      <c r="CK272" s="85" t="s">
        <v>26</v>
      </c>
      <c r="CL272" s="85"/>
      <c r="CM272" s="85"/>
      <c r="CN272" s="96" t="s">
        <v>15333</v>
      </c>
      <c r="CO272" s="155"/>
      <c r="CP272" s="155"/>
      <c r="CQ272" s="285"/>
      <c r="CR272" s="155"/>
      <c r="CS272" s="378"/>
      <c r="CT272" s="155"/>
      <c r="CU272" s="155"/>
      <c r="CV272" s="155"/>
      <c r="CW272" s="155"/>
      <c r="CX272" s="155"/>
      <c r="CY272" s="155"/>
      <c r="CZ272" s="155"/>
      <c r="DA272" s="155"/>
      <c r="DB272" s="155"/>
      <c r="DC272" s="155"/>
      <c r="DD272" s="155"/>
      <c r="DE272" s="155"/>
      <c r="DF272" s="155"/>
      <c r="DG272" s="155"/>
      <c r="DH272" s="284" t="s">
        <v>1375</v>
      </c>
      <c r="DI272" s="267" t="s">
        <v>123</v>
      </c>
      <c r="DJ272" s="123" t="s">
        <v>3099</v>
      </c>
      <c r="DK272" s="268" t="s">
        <v>15460</v>
      </c>
      <c r="DL272" s="127" t="s">
        <v>15459</v>
      </c>
      <c r="DM272" s="123" t="s">
        <v>15461</v>
      </c>
      <c r="DN272" s="85" t="s">
        <v>15463</v>
      </c>
      <c r="DO272" s="339"/>
      <c r="DP272" s="339"/>
      <c r="DQ272" s="123" t="s">
        <v>3635</v>
      </c>
      <c r="DR272" s="339"/>
      <c r="DS272" s="339"/>
      <c r="DT272" s="339"/>
      <c r="DU272" s="339"/>
      <c r="DV272" s="123">
        <v>252311102</v>
      </c>
      <c r="DW272" s="123" t="s">
        <v>15464</v>
      </c>
      <c r="DX272" s="123">
        <v>9002</v>
      </c>
      <c r="DY272" s="123">
        <v>1</v>
      </c>
      <c r="DZ272" s="355"/>
      <c r="EA272" s="123" t="s">
        <v>25</v>
      </c>
      <c r="EB272" s="123"/>
      <c r="EC272" s="125"/>
      <c r="ED272" s="339"/>
      <c r="EE272" s="339"/>
      <c r="EF272" s="339"/>
      <c r="EG272" s="355"/>
      <c r="EH272" s="355"/>
      <c r="EI272" s="123"/>
      <c r="EJ272" s="123" t="s">
        <v>26</v>
      </c>
      <c r="EK272" s="123" t="s">
        <v>25</v>
      </c>
      <c r="EL272" s="123"/>
      <c r="EM272" s="123" t="s">
        <v>1759</v>
      </c>
      <c r="EN272" s="123"/>
      <c r="EO272" s="123" t="s">
        <v>1862</v>
      </c>
      <c r="EP272" s="339"/>
      <c r="EQ272" s="123" t="s">
        <v>1836</v>
      </c>
      <c r="ER272" s="123"/>
      <c r="ES272" s="123" t="s">
        <v>4</v>
      </c>
      <c r="ET272" s="339"/>
      <c r="EU272" s="123" t="s">
        <v>116</v>
      </c>
      <c r="EV272" s="339"/>
      <c r="EW272" s="123" t="s">
        <v>1807</v>
      </c>
      <c r="EX272" s="339"/>
      <c r="EY272" s="123" t="s">
        <v>8</v>
      </c>
      <c r="EZ272" s="123"/>
      <c r="FA272" s="123" t="s">
        <v>25</v>
      </c>
      <c r="FB272" s="339"/>
      <c r="FC272" s="123" t="s">
        <v>1816</v>
      </c>
      <c r="FD272" s="339"/>
      <c r="FE272" s="123" t="s">
        <v>2024</v>
      </c>
      <c r="FF272" s="123" t="s">
        <v>1838</v>
      </c>
      <c r="FG272" s="123" t="s">
        <v>26</v>
      </c>
      <c r="FH272" s="266" t="s">
        <v>1375</v>
      </c>
      <c r="FI272" s="123" t="s">
        <v>1839</v>
      </c>
      <c r="FJ272" s="123" t="s">
        <v>2650</v>
      </c>
      <c r="FK272" s="123" t="s">
        <v>89</v>
      </c>
      <c r="FL272" t="s">
        <v>15465</v>
      </c>
      <c r="FM272" s="123" t="s">
        <v>15462</v>
      </c>
      <c r="FN272" s="123" t="s">
        <v>1839</v>
      </c>
      <c r="FO272" s="123" t="s">
        <v>1890</v>
      </c>
      <c r="FP272" s="123" t="s">
        <v>15466</v>
      </c>
      <c r="FQ272" s="123" t="s">
        <v>15467</v>
      </c>
      <c r="FR272" s="123" t="s">
        <v>1434</v>
      </c>
      <c r="FS272" s="123" t="s">
        <v>2456</v>
      </c>
      <c r="FT272" s="123" t="s">
        <v>1845</v>
      </c>
      <c r="FU272" s="123" t="s">
        <v>9</v>
      </c>
      <c r="FV272" t="s">
        <v>15468</v>
      </c>
      <c r="FW272" s="123" t="s">
        <v>1846</v>
      </c>
      <c r="FX272" s="123" t="s">
        <v>46</v>
      </c>
      <c r="FY272" s="123" t="s">
        <v>15461</v>
      </c>
      <c r="FZ272" s="123" t="s">
        <v>2000</v>
      </c>
      <c r="GA272" s="123" t="s">
        <v>1375</v>
      </c>
      <c r="GB272" s="123" t="s">
        <v>1375</v>
      </c>
      <c r="GC272" s="339"/>
      <c r="GD272" s="339"/>
      <c r="GE272" s="339"/>
      <c r="GF272" s="355"/>
      <c r="GG272" s="355"/>
      <c r="GH272" s="331" t="s">
        <v>1375</v>
      </c>
      <c r="GI272" s="123" t="s">
        <v>9</v>
      </c>
      <c r="GJ272" s="123" t="s">
        <v>1433</v>
      </c>
      <c r="GK272" s="123" t="s">
        <v>1375</v>
      </c>
      <c r="GL272" s="123" t="s">
        <v>9</v>
      </c>
      <c r="GM272" s="123" t="s">
        <v>1375</v>
      </c>
      <c r="GN272" s="123" t="s">
        <v>1375</v>
      </c>
      <c r="GO272" s="339"/>
      <c r="GP272" s="123"/>
      <c r="GQ272" s="339"/>
      <c r="GR272" s="123"/>
      <c r="GS272" s="339"/>
      <c r="GT272" s="123"/>
      <c r="GU272" s="123"/>
      <c r="GV272" s="123"/>
      <c r="GW272" s="123"/>
      <c r="GX272" s="123"/>
      <c r="GY272"/>
      <c r="GZ272"/>
      <c r="HA272" s="266"/>
      <c r="HB272" s="123"/>
      <c r="HC272" s="123"/>
    </row>
    <row r="273" spans="1:211" s="269" customFormat="1" x14ac:dyDescent="0.35">
      <c r="A273" s="137">
        <v>426</v>
      </c>
      <c r="B273" s="339"/>
      <c r="C273" s="84" t="s">
        <v>1412</v>
      </c>
      <c r="D273" s="124">
        <v>44309</v>
      </c>
      <c r="E273" s="124">
        <v>44309</v>
      </c>
      <c r="F273" s="339"/>
      <c r="G273" s="125" t="s">
        <v>15469</v>
      </c>
      <c r="H273" s="266" t="s">
        <v>1375</v>
      </c>
      <c r="I273" s="123"/>
      <c r="J273" s="339"/>
      <c r="K273" s="355"/>
      <c r="L273" s="267"/>
      <c r="M273" s="354"/>
      <c r="N273" s="267" t="s">
        <v>19657</v>
      </c>
      <c r="O273" s="354"/>
      <c r="P273" s="354"/>
      <c r="Q273" s="267"/>
      <c r="R273" s="267"/>
      <c r="S273" s="267"/>
      <c r="T273" s="126"/>
      <c r="U273" s="124"/>
      <c r="V273" s="124"/>
      <c r="W273" s="123"/>
      <c r="X273" s="339"/>
      <c r="Y273" s="339"/>
      <c r="Z273" s="123"/>
      <c r="AA273" s="123"/>
      <c r="AB273" s="124"/>
      <c r="AC273" s="124"/>
      <c r="AD273" s="339"/>
      <c r="AE273" s="339"/>
      <c r="AF273" s="355"/>
      <c r="AG273" s="355"/>
      <c r="AH273" s="266" t="s">
        <v>1375</v>
      </c>
      <c r="AI273" s="124">
        <v>44309</v>
      </c>
      <c r="AJ273" s="252" t="s">
        <v>15470</v>
      </c>
      <c r="AK273" s="124">
        <v>44309</v>
      </c>
      <c r="AL273" s="252" t="s">
        <v>15470</v>
      </c>
      <c r="AM273" s="85" t="s">
        <v>28</v>
      </c>
      <c r="AN273" s="85" t="s">
        <v>26</v>
      </c>
      <c r="AO273" s="85" t="s">
        <v>26</v>
      </c>
      <c r="AP273" s="85" t="s">
        <v>15461</v>
      </c>
      <c r="AQ273" s="85" t="s">
        <v>15462</v>
      </c>
      <c r="AR273" s="85"/>
      <c r="AS273" s="335" t="s">
        <v>15471</v>
      </c>
      <c r="AT273" s="335">
        <v>120874782</v>
      </c>
      <c r="AU273" s="85"/>
      <c r="AV273" s="85"/>
      <c r="AW273" s="85"/>
      <c r="AX273" s="266" t="s">
        <v>1375</v>
      </c>
      <c r="AY273" s="85" t="s">
        <v>26</v>
      </c>
      <c r="AZ273" s="85" t="s">
        <v>26</v>
      </c>
      <c r="BA273" s="85" t="s">
        <v>26</v>
      </c>
      <c r="BB273" s="85" t="s">
        <v>26</v>
      </c>
      <c r="BC273" s="355"/>
      <c r="BD273" s="85" t="s">
        <v>33</v>
      </c>
      <c r="BE273" s="85" t="s">
        <v>4</v>
      </c>
      <c r="BF273" s="85"/>
      <c r="BG273" s="85"/>
      <c r="BH273" s="304" t="s">
        <v>18051</v>
      </c>
      <c r="BI273" s="355"/>
      <c r="BJ273" s="123"/>
      <c r="BK273" s="123"/>
      <c r="BL273" s="123"/>
      <c r="BM273" s="123" t="s">
        <v>106</v>
      </c>
      <c r="BN273" s="123"/>
      <c r="BO273" s="123"/>
      <c r="BP273" s="123"/>
      <c r="BQ273" s="4" t="s">
        <v>8</v>
      </c>
      <c r="BR273" s="123"/>
      <c r="BS273" s="123"/>
      <c r="BT273"/>
      <c r="BU273"/>
      <c r="BV273" s="266" t="s">
        <v>1375</v>
      </c>
      <c r="BW273" s="85" t="s">
        <v>1404</v>
      </c>
      <c r="BX273" s="372"/>
      <c r="BY273" s="372"/>
      <c r="BZ273" s="129" t="s">
        <v>54</v>
      </c>
      <c r="CA273" t="s">
        <v>5425</v>
      </c>
      <c r="CB273">
        <v>12000</v>
      </c>
      <c r="CC273" s="123"/>
      <c r="CD273" s="123" t="s">
        <v>15473</v>
      </c>
      <c r="CE273" s="123" t="s">
        <v>3757</v>
      </c>
      <c r="CF273" s="123"/>
      <c r="CG273" s="123"/>
      <c r="CH273" s="123"/>
      <c r="CI273" s="123"/>
      <c r="CJ273" s="85" t="s">
        <v>26</v>
      </c>
      <c r="CK273" s="85" t="s">
        <v>26</v>
      </c>
      <c r="CL273" s="85"/>
      <c r="CM273" s="85"/>
      <c r="CN273" s="96" t="s">
        <v>15333</v>
      </c>
      <c r="CO273" s="155"/>
      <c r="CP273" s="155"/>
      <c r="CQ273" s="285"/>
      <c r="CR273" s="155"/>
      <c r="CS273" s="378"/>
      <c r="CT273" s="155"/>
      <c r="CU273" s="155"/>
      <c r="CV273" s="155"/>
      <c r="CW273" s="155"/>
      <c r="CX273" s="155"/>
      <c r="CY273" s="155"/>
      <c r="CZ273" s="155"/>
      <c r="DA273" s="155"/>
      <c r="DB273" s="155"/>
      <c r="DC273" s="155"/>
      <c r="DD273" s="155"/>
      <c r="DE273" s="155"/>
      <c r="DF273" s="155"/>
      <c r="DG273" s="155"/>
      <c r="DH273" s="284" t="s">
        <v>1375</v>
      </c>
      <c r="DI273" s="267" t="s">
        <v>123</v>
      </c>
      <c r="DJ273" s="123" t="s">
        <v>3099</v>
      </c>
      <c r="DK273" s="268" t="s">
        <v>15470</v>
      </c>
      <c r="DL273" s="127" t="s">
        <v>15459</v>
      </c>
      <c r="DM273" s="123" t="s">
        <v>15461</v>
      </c>
      <c r="DN273" s="85" t="s">
        <v>15471</v>
      </c>
      <c r="DO273" s="339"/>
      <c r="DP273" s="339"/>
      <c r="DQ273" s="123" t="s">
        <v>3635</v>
      </c>
      <c r="DR273" s="339"/>
      <c r="DS273" s="339"/>
      <c r="DT273" s="339"/>
      <c r="DU273" s="339"/>
      <c r="DV273" s="123">
        <v>252311102</v>
      </c>
      <c r="DW273" s="123" t="s">
        <v>15472</v>
      </c>
      <c r="DX273" s="123">
        <v>9002</v>
      </c>
      <c r="DY273" s="123">
        <v>1</v>
      </c>
      <c r="DZ273" s="355"/>
      <c r="EA273" s="123" t="s">
        <v>25</v>
      </c>
      <c r="EB273" s="123"/>
      <c r="EC273" s="125"/>
      <c r="ED273" s="339"/>
      <c r="EE273" s="339"/>
      <c r="EF273" s="339"/>
      <c r="EG273" s="355"/>
      <c r="EH273" s="355"/>
      <c r="EI273" s="123"/>
      <c r="EJ273" s="123" t="s">
        <v>26</v>
      </c>
      <c r="EK273" s="123" t="s">
        <v>25</v>
      </c>
      <c r="EL273" s="123"/>
      <c r="EM273" s="123" t="s">
        <v>1759</v>
      </c>
      <c r="EN273" s="123"/>
      <c r="EO273" s="123" t="s">
        <v>1862</v>
      </c>
      <c r="EP273" s="339"/>
      <c r="EQ273" s="123" t="s">
        <v>1836</v>
      </c>
      <c r="ER273" s="123"/>
      <c r="ES273" s="123" t="s">
        <v>4</v>
      </c>
      <c r="ET273" s="339"/>
      <c r="EU273" s="123" t="s">
        <v>116</v>
      </c>
      <c r="EV273" s="339"/>
      <c r="EW273" s="123" t="s">
        <v>1807</v>
      </c>
      <c r="EX273" s="339"/>
      <c r="EY273" s="123" t="s">
        <v>8</v>
      </c>
      <c r="EZ273" s="123"/>
      <c r="FA273" s="123" t="s">
        <v>25</v>
      </c>
      <c r="FB273" s="339"/>
      <c r="FC273" s="123" t="s">
        <v>1816</v>
      </c>
      <c r="FD273" s="339"/>
      <c r="FE273" s="123" t="s">
        <v>2024</v>
      </c>
      <c r="FF273" s="123" t="s">
        <v>1838</v>
      </c>
      <c r="FG273" s="123" t="s">
        <v>26</v>
      </c>
      <c r="FH273" s="266" t="s">
        <v>1375</v>
      </c>
      <c r="FI273" s="123" t="s">
        <v>1839</v>
      </c>
      <c r="FJ273" s="123" t="s">
        <v>2650</v>
      </c>
      <c r="FK273" s="123" t="s">
        <v>89</v>
      </c>
      <c r="FL273" t="s">
        <v>15465</v>
      </c>
      <c r="FM273" s="123" t="s">
        <v>15462</v>
      </c>
      <c r="FN273" s="123" t="s">
        <v>1839</v>
      </c>
      <c r="FO273" s="123" t="s">
        <v>1890</v>
      </c>
      <c r="FP273" s="123" t="s">
        <v>15466</v>
      </c>
      <c r="FQ273" s="123" t="s">
        <v>15467</v>
      </c>
      <c r="FR273" s="123" t="s">
        <v>1434</v>
      </c>
      <c r="FS273" s="123" t="s">
        <v>2456</v>
      </c>
      <c r="FT273" s="123" t="s">
        <v>1845</v>
      </c>
      <c r="FU273" s="123" t="s">
        <v>9</v>
      </c>
      <c r="FV273" t="s">
        <v>15468</v>
      </c>
      <c r="FW273" s="123" t="s">
        <v>1846</v>
      </c>
      <c r="FX273" s="123" t="s">
        <v>46</v>
      </c>
      <c r="FY273" s="123" t="s">
        <v>15461</v>
      </c>
      <c r="FZ273" s="123" t="s">
        <v>2000</v>
      </c>
      <c r="GA273" s="123" t="s">
        <v>1375</v>
      </c>
      <c r="GB273" s="123" t="s">
        <v>1375</v>
      </c>
      <c r="GC273" s="339"/>
      <c r="GD273" s="339"/>
      <c r="GE273" s="339"/>
      <c r="GF273" s="355"/>
      <c r="GG273" s="355"/>
      <c r="GH273" s="331" t="s">
        <v>1375</v>
      </c>
      <c r="GI273" s="123" t="s">
        <v>9</v>
      </c>
      <c r="GJ273" s="123" t="s">
        <v>1433</v>
      </c>
      <c r="GK273" s="123" t="s">
        <v>1375</v>
      </c>
      <c r="GL273" s="123" t="s">
        <v>9</v>
      </c>
      <c r="GM273" s="123" t="s">
        <v>1375</v>
      </c>
      <c r="GN273" s="123" t="s">
        <v>1375</v>
      </c>
      <c r="GO273" s="339"/>
      <c r="GP273" s="123"/>
      <c r="GQ273" s="339"/>
      <c r="GR273" s="123"/>
      <c r="GS273" s="339"/>
      <c r="GT273" s="123"/>
      <c r="GU273" s="123"/>
      <c r="GV273" s="123"/>
      <c r="GW273" s="123"/>
      <c r="GX273" s="123"/>
      <c r="GY273"/>
      <c r="GZ273"/>
      <c r="HA273" s="266"/>
      <c r="HB273" s="123"/>
      <c r="HC273" s="123"/>
    </row>
    <row r="274" spans="1:211" s="269" customFormat="1" x14ac:dyDescent="0.35">
      <c r="A274" s="137">
        <v>425</v>
      </c>
      <c r="B274" s="339"/>
      <c r="C274" s="84" t="s">
        <v>1412</v>
      </c>
      <c r="D274" s="124">
        <v>44309</v>
      </c>
      <c r="E274" s="124">
        <v>44309</v>
      </c>
      <c r="F274" s="339"/>
      <c r="G274" s="125" t="s">
        <v>15331</v>
      </c>
      <c r="H274" s="266" t="s">
        <v>1375</v>
      </c>
      <c r="I274" s="123"/>
      <c r="J274" s="339"/>
      <c r="K274" s="355"/>
      <c r="L274" s="267"/>
      <c r="M274" s="354"/>
      <c r="N274" s="267" t="s">
        <v>19657</v>
      </c>
      <c r="O274" s="354"/>
      <c r="P274" s="354"/>
      <c r="Q274" s="267"/>
      <c r="R274" s="267"/>
      <c r="S274" s="267"/>
      <c r="T274" s="126"/>
      <c r="U274" s="124"/>
      <c r="V274" s="124"/>
      <c r="W274" s="123"/>
      <c r="X274" s="339"/>
      <c r="Y274" s="339"/>
      <c r="Z274" s="123"/>
      <c r="AA274" s="123"/>
      <c r="AB274" s="124"/>
      <c r="AC274" s="124"/>
      <c r="AD274" s="339"/>
      <c r="AE274" s="339"/>
      <c r="AF274" s="355"/>
      <c r="AG274" s="355"/>
      <c r="AH274" s="266" t="s">
        <v>1375</v>
      </c>
      <c r="AI274" s="124">
        <v>44308</v>
      </c>
      <c r="AJ274" s="252" t="s">
        <v>15332</v>
      </c>
      <c r="AK274" s="124"/>
      <c r="AL274" s="252"/>
      <c r="AM274" s="85" t="s">
        <v>28</v>
      </c>
      <c r="AN274" s="85" t="s">
        <v>26</v>
      </c>
      <c r="AO274" s="85" t="s">
        <v>26</v>
      </c>
      <c r="AP274" s="85"/>
      <c r="AQ274" s="85"/>
      <c r="AR274" s="85"/>
      <c r="AS274" s="335">
        <v>8134827</v>
      </c>
      <c r="AT274" s="335"/>
      <c r="AU274" s="85"/>
      <c r="AV274" s="85"/>
      <c r="AW274" s="85"/>
      <c r="AX274" s="266" t="s">
        <v>1375</v>
      </c>
      <c r="AY274" s="85" t="s">
        <v>26</v>
      </c>
      <c r="AZ274" s="85" t="s">
        <v>26</v>
      </c>
      <c r="BA274" s="85" t="s">
        <v>26</v>
      </c>
      <c r="BB274" s="85" t="s">
        <v>26</v>
      </c>
      <c r="BC274" s="355"/>
      <c r="BD274" s="85" t="s">
        <v>33</v>
      </c>
      <c r="BE274" s="85" t="s">
        <v>16</v>
      </c>
      <c r="BF274" s="85"/>
      <c r="BG274" s="85"/>
      <c r="BH274" s="304" t="s">
        <v>18049</v>
      </c>
      <c r="BI274" s="355"/>
      <c r="BJ274" s="123"/>
      <c r="BK274" s="123"/>
      <c r="BL274" s="123"/>
      <c r="BM274" s="123" t="s">
        <v>106</v>
      </c>
      <c r="BN274" s="123"/>
      <c r="BO274" s="123"/>
      <c r="BP274" s="123"/>
      <c r="BQ274" s="4" t="s">
        <v>8</v>
      </c>
      <c r="BR274" s="123"/>
      <c r="BS274" s="123"/>
      <c r="BT274"/>
      <c r="BU274"/>
      <c r="BV274" s="266" t="s">
        <v>1375</v>
      </c>
      <c r="BW274" s="85" t="s">
        <v>1404</v>
      </c>
      <c r="BX274" s="372"/>
      <c r="BY274" s="372"/>
      <c r="BZ274" s="129" t="s">
        <v>54</v>
      </c>
      <c r="CA274" t="s">
        <v>15341</v>
      </c>
      <c r="CB274">
        <v>12000</v>
      </c>
      <c r="CC274" s="123"/>
      <c r="CD274" s="123" t="s">
        <v>1462</v>
      </c>
      <c r="CE274" s="123" t="s">
        <v>1444</v>
      </c>
      <c r="CF274" s="123"/>
      <c r="CG274" s="123"/>
      <c r="CH274" s="123"/>
      <c r="CI274" s="123"/>
      <c r="CJ274" s="85" t="s">
        <v>26</v>
      </c>
      <c r="CK274" s="85" t="s">
        <v>26</v>
      </c>
      <c r="CL274" s="85"/>
      <c r="CM274" s="85"/>
      <c r="CN274" s="96" t="s">
        <v>15333</v>
      </c>
      <c r="CO274" s="155"/>
      <c r="CP274" s="155"/>
      <c r="CQ274" s="285"/>
      <c r="CR274" s="155"/>
      <c r="CS274" s="378"/>
      <c r="CT274" s="155"/>
      <c r="CU274" s="155"/>
      <c r="CV274" s="155"/>
      <c r="CW274" s="155"/>
      <c r="CX274" s="155"/>
      <c r="CY274" s="155"/>
      <c r="CZ274" s="155"/>
      <c r="DA274" s="155"/>
      <c r="DB274" s="155"/>
      <c r="DC274" s="155"/>
      <c r="DD274" s="155"/>
      <c r="DE274" s="155"/>
      <c r="DF274" s="155"/>
      <c r="DG274" s="155"/>
      <c r="DH274" s="284" t="s">
        <v>1375</v>
      </c>
      <c r="DI274" s="275" t="s">
        <v>119</v>
      </c>
      <c r="DJ274" s="276" t="s">
        <v>3850</v>
      </c>
      <c r="DK274" s="268" t="s">
        <v>15332</v>
      </c>
      <c r="DL274" s="127" t="s">
        <v>15325</v>
      </c>
      <c r="DM274" s="123"/>
      <c r="DN274" s="85">
        <v>8134827</v>
      </c>
      <c r="DO274" s="339"/>
      <c r="DP274" s="339"/>
      <c r="DQ274" s="123" t="s">
        <v>15334</v>
      </c>
      <c r="DR274" s="339"/>
      <c r="DS274" s="339"/>
      <c r="DT274" s="339"/>
      <c r="DU274" s="339"/>
      <c r="DV274" s="123"/>
      <c r="DW274" s="123" t="s">
        <v>15335</v>
      </c>
      <c r="DX274" s="123">
        <v>1101</v>
      </c>
      <c r="DY274" s="123"/>
      <c r="DZ274" s="355"/>
      <c r="EA274" s="123" t="s">
        <v>25</v>
      </c>
      <c r="EB274" s="123"/>
      <c r="EC274" s="125"/>
      <c r="ED274" s="339"/>
      <c r="EE274" s="339"/>
      <c r="EF274" s="339"/>
      <c r="EG274" s="355"/>
      <c r="EH274" s="355"/>
      <c r="EI274" s="123"/>
      <c r="EJ274" s="123" t="s">
        <v>26</v>
      </c>
      <c r="EK274" s="123" t="s">
        <v>26</v>
      </c>
      <c r="EL274" s="123" t="s">
        <v>26</v>
      </c>
      <c r="EM274" s="123" t="s">
        <v>1759</v>
      </c>
      <c r="EN274" s="123"/>
      <c r="EO274" s="123" t="s">
        <v>1862</v>
      </c>
      <c r="EP274" s="339"/>
      <c r="EQ274" s="123" t="s">
        <v>1761</v>
      </c>
      <c r="ER274" s="123"/>
      <c r="ES274" s="123" t="s">
        <v>1956</v>
      </c>
      <c r="ET274" s="339"/>
      <c r="EU274" s="123" t="s">
        <v>116</v>
      </c>
      <c r="EV274" s="339"/>
      <c r="EW274" s="123" t="s">
        <v>1370</v>
      </c>
      <c r="EX274" s="339"/>
      <c r="EY274" s="123" t="s">
        <v>8</v>
      </c>
      <c r="EZ274" s="123" t="s">
        <v>15336</v>
      </c>
      <c r="FA274" s="123" t="s">
        <v>26</v>
      </c>
      <c r="FB274" s="339"/>
      <c r="FC274" s="123"/>
      <c r="FD274" s="339"/>
      <c r="FE274" s="123"/>
      <c r="FF274" s="123"/>
      <c r="FG274" s="123"/>
      <c r="FH274" s="266" t="s">
        <v>1375</v>
      </c>
      <c r="FI274" s="123"/>
      <c r="FJ274" s="123"/>
      <c r="FK274" s="123"/>
      <c r="FL274"/>
      <c r="FM274" s="123"/>
      <c r="FN274" s="123"/>
      <c r="FO274" s="123"/>
      <c r="FP274" s="123"/>
      <c r="FQ274" s="123"/>
      <c r="FR274" s="123"/>
      <c r="FS274" s="123"/>
      <c r="FT274" s="123"/>
      <c r="FU274" s="123"/>
      <c r="FV274"/>
      <c r="FW274" s="123"/>
      <c r="FX274" s="123"/>
      <c r="FY274" s="123"/>
      <c r="FZ274" s="123"/>
      <c r="GA274" s="123"/>
      <c r="GB274" s="123"/>
      <c r="GC274" s="339"/>
      <c r="GD274" s="339"/>
      <c r="GE274" s="339"/>
      <c r="GF274" s="355"/>
      <c r="GG274" s="355"/>
      <c r="GH274" s="331"/>
      <c r="GI274" s="123"/>
      <c r="GJ274" s="123"/>
      <c r="GK274" s="123"/>
      <c r="GL274" s="123"/>
      <c r="GM274" s="123"/>
      <c r="GN274" s="123"/>
      <c r="GO274" s="339"/>
      <c r="GP274" s="123"/>
      <c r="GQ274" s="339"/>
      <c r="GR274" s="123"/>
      <c r="GS274" s="339"/>
      <c r="GT274" s="123"/>
      <c r="GU274" s="123"/>
      <c r="GV274" s="123"/>
      <c r="GW274" s="123"/>
      <c r="GX274" s="123"/>
      <c r="GY274"/>
      <c r="GZ274"/>
      <c r="HA274" s="266"/>
      <c r="HB274" s="123"/>
      <c r="HC274" s="123"/>
    </row>
    <row r="275" spans="1:211" s="269" customFormat="1" x14ac:dyDescent="0.35">
      <c r="A275" s="137">
        <v>424</v>
      </c>
      <c r="B275" s="339"/>
      <c r="C275" s="84" t="s">
        <v>1412</v>
      </c>
      <c r="D275" s="124">
        <v>44309</v>
      </c>
      <c r="E275" s="124">
        <v>44309</v>
      </c>
      <c r="F275" s="339"/>
      <c r="G275" s="125" t="s">
        <v>15337</v>
      </c>
      <c r="H275" s="266" t="s">
        <v>1375</v>
      </c>
      <c r="I275" s="123"/>
      <c r="J275" s="339"/>
      <c r="K275" s="355"/>
      <c r="L275" s="267"/>
      <c r="M275" s="354"/>
      <c r="N275" s="267" t="s">
        <v>19657</v>
      </c>
      <c r="O275" s="354"/>
      <c r="P275" s="354"/>
      <c r="Q275" s="267"/>
      <c r="R275" s="267"/>
      <c r="S275" s="267"/>
      <c r="T275" s="126"/>
      <c r="U275" s="124"/>
      <c r="V275" s="124"/>
      <c r="W275" s="123"/>
      <c r="X275" s="339"/>
      <c r="Y275" s="339"/>
      <c r="Z275" s="123"/>
      <c r="AA275" s="123"/>
      <c r="AB275" s="124"/>
      <c r="AC275" s="124"/>
      <c r="AD275" s="339"/>
      <c r="AE275" s="339"/>
      <c r="AF275" s="355"/>
      <c r="AG275" s="355"/>
      <c r="AH275" s="266" t="s">
        <v>1375</v>
      </c>
      <c r="AI275" s="124">
        <v>44308</v>
      </c>
      <c r="AJ275" s="252" t="s">
        <v>13654</v>
      </c>
      <c r="AK275" s="124"/>
      <c r="AL275" s="252"/>
      <c r="AM275" s="85" t="s">
        <v>28</v>
      </c>
      <c r="AN275" s="85" t="s">
        <v>26</v>
      </c>
      <c r="AO275" s="85" t="s">
        <v>25</v>
      </c>
      <c r="AP275" s="85"/>
      <c r="AQ275" s="85"/>
      <c r="AR275" s="85"/>
      <c r="AS275" s="335">
        <v>3331153</v>
      </c>
      <c r="AT275" s="335"/>
      <c r="AU275" s="85"/>
      <c r="AV275" s="85"/>
      <c r="AW275" s="85"/>
      <c r="AX275" s="266" t="s">
        <v>1375</v>
      </c>
      <c r="AY275" s="85" t="s">
        <v>26</v>
      </c>
      <c r="AZ275" s="85" t="s">
        <v>26</v>
      </c>
      <c r="BA275" s="85" t="s">
        <v>26</v>
      </c>
      <c r="BB275" s="85" t="s">
        <v>26</v>
      </c>
      <c r="BC275" s="355"/>
      <c r="BD275" s="85" t="s">
        <v>33</v>
      </c>
      <c r="BE275" s="85" t="s">
        <v>13</v>
      </c>
      <c r="BF275" s="85"/>
      <c r="BG275" s="85"/>
      <c r="BH275" s="304" t="s">
        <v>18050</v>
      </c>
      <c r="BI275" s="355"/>
      <c r="BJ275" s="123"/>
      <c r="BK275" s="123"/>
      <c r="BL275" s="123"/>
      <c r="BM275" s="123" t="s">
        <v>32</v>
      </c>
      <c r="BN275" s="123"/>
      <c r="BO275" s="123"/>
      <c r="BP275" s="123"/>
      <c r="BQ275" s="4" t="s">
        <v>8</v>
      </c>
      <c r="BR275" s="123"/>
      <c r="BS275" s="123"/>
      <c r="BT275"/>
      <c r="BU275"/>
      <c r="BV275" s="266" t="s">
        <v>1375</v>
      </c>
      <c r="BW275" s="85" t="s">
        <v>1404</v>
      </c>
      <c r="BX275" s="372"/>
      <c r="BY275" s="372"/>
      <c r="BZ275" s="129" t="s">
        <v>80</v>
      </c>
      <c r="CA275" t="s">
        <v>2861</v>
      </c>
      <c r="CB275">
        <v>12000</v>
      </c>
      <c r="CC275" s="123"/>
      <c r="CD275" s="123" t="s">
        <v>1430</v>
      </c>
      <c r="CE275" s="123" t="s">
        <v>17</v>
      </c>
      <c r="CF275" s="123"/>
      <c r="CG275" s="123"/>
      <c r="CH275" s="123"/>
      <c r="CI275" s="123"/>
      <c r="CJ275" s="85" t="s">
        <v>26</v>
      </c>
      <c r="CK275" s="85" t="s">
        <v>26</v>
      </c>
      <c r="CL275" s="85"/>
      <c r="CM275" s="85"/>
      <c r="CN275" s="96" t="s">
        <v>15333</v>
      </c>
      <c r="CO275" s="155"/>
      <c r="CP275" s="155"/>
      <c r="CQ275" s="285"/>
      <c r="CR275" s="155"/>
      <c r="CS275" s="378"/>
      <c r="CT275" s="155"/>
      <c r="CU275" s="155"/>
      <c r="CV275" s="155"/>
      <c r="CW275" s="155"/>
      <c r="CX275" s="155"/>
      <c r="CY275" s="155"/>
      <c r="CZ275" s="155"/>
      <c r="DA275" s="155"/>
      <c r="DB275" s="155"/>
      <c r="DC275" s="155"/>
      <c r="DD275" s="155"/>
      <c r="DE275" s="155"/>
      <c r="DF275" s="155"/>
      <c r="DG275" s="155"/>
      <c r="DH275" s="284" t="s">
        <v>1375</v>
      </c>
      <c r="DI275" s="275" t="s">
        <v>126</v>
      </c>
      <c r="DJ275" s="276" t="s">
        <v>2839</v>
      </c>
      <c r="DK275" s="268" t="s">
        <v>13654</v>
      </c>
      <c r="DL275" s="127" t="s">
        <v>15325</v>
      </c>
      <c r="DM275" s="123"/>
      <c r="DN275" s="85">
        <v>3331153</v>
      </c>
      <c r="DO275" s="339"/>
      <c r="DP275" s="339"/>
      <c r="DQ275" s="123" t="s">
        <v>2840</v>
      </c>
      <c r="DR275" s="339"/>
      <c r="DS275" s="339"/>
      <c r="DT275" s="339"/>
      <c r="DU275" s="339"/>
      <c r="DV275" s="123"/>
      <c r="DW275" s="123" t="s">
        <v>15338</v>
      </c>
      <c r="DX275" s="123">
        <v>1121</v>
      </c>
      <c r="DY275" s="123"/>
      <c r="DZ275" s="355"/>
      <c r="EA275" s="123" t="s">
        <v>25</v>
      </c>
      <c r="EB275" s="123"/>
      <c r="EC275" s="125"/>
      <c r="ED275" s="339"/>
      <c r="EE275" s="339"/>
      <c r="EF275" s="339"/>
      <c r="EG275" s="355"/>
      <c r="EH275" s="355"/>
      <c r="EI275" s="123"/>
      <c r="EJ275" s="123" t="s">
        <v>26</v>
      </c>
      <c r="EK275" s="123" t="s">
        <v>25</v>
      </c>
      <c r="EL275" s="123" t="s">
        <v>26</v>
      </c>
      <c r="EM275" s="123" t="s">
        <v>1759</v>
      </c>
      <c r="EN275" s="123"/>
      <c r="EO275" s="123" t="s">
        <v>1760</v>
      </c>
      <c r="EP275" s="339"/>
      <c r="EQ275" s="123" t="s">
        <v>1836</v>
      </c>
      <c r="ER275" s="123"/>
      <c r="ES275" s="123" t="s">
        <v>6</v>
      </c>
      <c r="ET275" s="339"/>
      <c r="EU275" s="123" t="s">
        <v>112</v>
      </c>
      <c r="EV275" s="339"/>
      <c r="EW275" s="123" t="s">
        <v>1370</v>
      </c>
      <c r="EX275" s="339"/>
      <c r="EY275" s="123" t="s">
        <v>8</v>
      </c>
      <c r="EZ275" s="123"/>
      <c r="FA275" s="123" t="s">
        <v>26</v>
      </c>
      <c r="FB275" s="339"/>
      <c r="FC275" s="123"/>
      <c r="FD275" s="339"/>
      <c r="FE275" s="123"/>
      <c r="FF275" s="123"/>
      <c r="FG275" s="123"/>
      <c r="FH275" s="266" t="s">
        <v>1375</v>
      </c>
      <c r="FI275" s="123"/>
      <c r="FJ275" s="123"/>
      <c r="FK275" s="123"/>
      <c r="FL275"/>
      <c r="FM275" s="123"/>
      <c r="FN275" s="123"/>
      <c r="FO275" s="123"/>
      <c r="FP275" s="123"/>
      <c r="FQ275" s="123"/>
      <c r="FR275" s="123"/>
      <c r="FS275" s="123"/>
      <c r="FT275" s="123"/>
      <c r="FU275" s="123"/>
      <c r="FV275"/>
      <c r="FW275" s="123"/>
      <c r="FX275" s="123"/>
      <c r="FY275" s="123"/>
      <c r="FZ275" s="123"/>
      <c r="GA275" s="123"/>
      <c r="GB275" s="123"/>
      <c r="GC275" s="339"/>
      <c r="GD275" s="339"/>
      <c r="GE275" s="339"/>
      <c r="GF275" s="355"/>
      <c r="GG275" s="355"/>
      <c r="GH275" s="331"/>
      <c r="GI275" s="123"/>
      <c r="GJ275" s="123"/>
      <c r="GK275" s="123"/>
      <c r="GL275" s="123"/>
      <c r="GM275" s="123"/>
      <c r="GN275" s="123"/>
      <c r="GO275" s="339"/>
      <c r="GP275" s="123"/>
      <c r="GQ275" s="339"/>
      <c r="GR275" s="123"/>
      <c r="GS275" s="339"/>
      <c r="GT275" s="123"/>
      <c r="GU275" s="123"/>
      <c r="GV275" s="123"/>
      <c r="GW275" s="123"/>
      <c r="GX275" s="123"/>
      <c r="GY275"/>
      <c r="GZ275"/>
      <c r="HA275" s="266"/>
      <c r="HB275" s="123"/>
      <c r="HC275" s="123"/>
    </row>
    <row r="276" spans="1:211" s="269" customFormat="1" x14ac:dyDescent="0.35">
      <c r="A276" s="137">
        <v>423</v>
      </c>
      <c r="B276" s="339"/>
      <c r="C276" s="84" t="s">
        <v>1412</v>
      </c>
      <c r="D276" s="124">
        <v>44309</v>
      </c>
      <c r="E276" s="124">
        <v>44309</v>
      </c>
      <c r="F276" s="339"/>
      <c r="G276" s="125" t="s">
        <v>15339</v>
      </c>
      <c r="H276" s="266" t="s">
        <v>1375</v>
      </c>
      <c r="I276" s="123"/>
      <c r="J276" s="339"/>
      <c r="K276" s="355"/>
      <c r="L276" s="267"/>
      <c r="M276" s="354"/>
      <c r="N276" s="267" t="s">
        <v>19657</v>
      </c>
      <c r="O276" s="354"/>
      <c r="P276" s="354"/>
      <c r="Q276" s="267"/>
      <c r="R276" s="267"/>
      <c r="S276" s="267"/>
      <c r="T276" s="126"/>
      <c r="U276" s="124"/>
      <c r="V276" s="124"/>
      <c r="W276" s="123"/>
      <c r="X276" s="339"/>
      <c r="Y276" s="339"/>
      <c r="Z276" s="123"/>
      <c r="AA276" s="123"/>
      <c r="AB276" s="124"/>
      <c r="AC276" s="124"/>
      <c r="AD276" s="339"/>
      <c r="AE276" s="339"/>
      <c r="AF276" s="355"/>
      <c r="AG276" s="355"/>
      <c r="AH276" s="266" t="s">
        <v>1375</v>
      </c>
      <c r="AI276" s="124">
        <v>44308</v>
      </c>
      <c r="AJ276" s="252" t="s">
        <v>13654</v>
      </c>
      <c r="AK276" s="124"/>
      <c r="AL276" s="252"/>
      <c r="AM276" s="85" t="s">
        <v>28</v>
      </c>
      <c r="AN276" s="85" t="s">
        <v>26</v>
      </c>
      <c r="AO276" s="85" t="s">
        <v>26</v>
      </c>
      <c r="AP276" s="85"/>
      <c r="AQ276" s="85"/>
      <c r="AR276" s="85"/>
      <c r="AS276" s="335" t="s">
        <v>15340</v>
      </c>
      <c r="AT276" s="335"/>
      <c r="AU276" s="85"/>
      <c r="AV276" s="85"/>
      <c r="AW276" s="85"/>
      <c r="AX276" s="266" t="s">
        <v>1375</v>
      </c>
      <c r="AY276" s="85" t="s">
        <v>26</v>
      </c>
      <c r="AZ276" s="85" t="s">
        <v>26</v>
      </c>
      <c r="BA276" s="85" t="s">
        <v>26</v>
      </c>
      <c r="BB276" s="85" t="s">
        <v>26</v>
      </c>
      <c r="BC276" s="355"/>
      <c r="BD276" s="85" t="s">
        <v>33</v>
      </c>
      <c r="BE276" s="85" t="s">
        <v>13</v>
      </c>
      <c r="BF276" s="85"/>
      <c r="BG276" s="85"/>
      <c r="BH276" s="304" t="s">
        <v>18050</v>
      </c>
      <c r="BI276" s="355"/>
      <c r="BJ276" s="123"/>
      <c r="BK276" s="123"/>
      <c r="BL276" s="123"/>
      <c r="BM276" s="123" t="s">
        <v>106</v>
      </c>
      <c r="BN276" s="123"/>
      <c r="BO276" s="123"/>
      <c r="BP276" s="123"/>
      <c r="BQ276" s="4" t="s">
        <v>8</v>
      </c>
      <c r="BR276" s="123"/>
      <c r="BS276" s="123"/>
      <c r="BT276"/>
      <c r="BU276"/>
      <c r="BV276" s="266" t="s">
        <v>1375</v>
      </c>
      <c r="BW276" s="85" t="s">
        <v>1404</v>
      </c>
      <c r="BX276" s="372"/>
      <c r="BY276" s="372"/>
      <c r="BZ276" s="129" t="s">
        <v>80</v>
      </c>
      <c r="CA276" t="s">
        <v>2861</v>
      </c>
      <c r="CB276">
        <v>12000</v>
      </c>
      <c r="CC276" s="123"/>
      <c r="CD276" s="123" t="s">
        <v>1430</v>
      </c>
      <c r="CE276" s="123" t="s">
        <v>17</v>
      </c>
      <c r="CF276" s="123"/>
      <c r="CG276" s="123"/>
      <c r="CH276" s="123"/>
      <c r="CI276" s="123"/>
      <c r="CJ276" s="85" t="s">
        <v>26</v>
      </c>
      <c r="CK276" s="85" t="s">
        <v>26</v>
      </c>
      <c r="CL276" s="85"/>
      <c r="CM276" s="85"/>
      <c r="CN276" s="96" t="s">
        <v>15333</v>
      </c>
      <c r="CO276" s="155"/>
      <c r="CP276" s="155"/>
      <c r="CQ276" s="285"/>
      <c r="CR276" s="155"/>
      <c r="CS276" s="378"/>
      <c r="CT276" s="155"/>
      <c r="CU276" s="155"/>
      <c r="CV276" s="155"/>
      <c r="CW276" s="155"/>
      <c r="CX276" s="155"/>
      <c r="CY276" s="155"/>
      <c r="CZ276" s="155"/>
      <c r="DA276" s="155"/>
      <c r="DB276" s="155"/>
      <c r="DC276" s="155"/>
      <c r="DD276" s="155"/>
      <c r="DE276" s="155"/>
      <c r="DF276" s="155"/>
      <c r="DG276" s="155"/>
      <c r="DH276" s="284" t="s">
        <v>1375</v>
      </c>
      <c r="DI276" s="275" t="s">
        <v>126</v>
      </c>
      <c r="DJ276" s="276" t="s">
        <v>2839</v>
      </c>
      <c r="DK276" s="268" t="s">
        <v>13654</v>
      </c>
      <c r="DL276" s="127" t="s">
        <v>15325</v>
      </c>
      <c r="DM276" s="123"/>
      <c r="DN276" s="85" t="s">
        <v>15340</v>
      </c>
      <c r="DO276" s="339"/>
      <c r="DP276" s="339"/>
      <c r="DQ276" s="123" t="s">
        <v>2840</v>
      </c>
      <c r="DR276" s="339"/>
      <c r="DS276" s="339"/>
      <c r="DT276" s="339"/>
      <c r="DU276" s="339"/>
      <c r="DV276" s="123"/>
      <c r="DW276" s="123"/>
      <c r="DX276" s="123">
        <v>1121</v>
      </c>
      <c r="DY276" s="123"/>
      <c r="DZ276" s="355"/>
      <c r="EA276" s="123" t="s">
        <v>25</v>
      </c>
      <c r="EB276" s="123"/>
      <c r="EC276" s="125"/>
      <c r="ED276" s="339"/>
      <c r="EE276" s="339"/>
      <c r="EF276" s="339"/>
      <c r="EG276" s="355"/>
      <c r="EH276" s="355"/>
      <c r="EI276" s="123"/>
      <c r="EJ276" s="123"/>
      <c r="EK276" s="123" t="s">
        <v>25</v>
      </c>
      <c r="EL276" s="123"/>
      <c r="EM276" s="123"/>
      <c r="EN276" s="123"/>
      <c r="EO276" s="123" t="s">
        <v>1760</v>
      </c>
      <c r="EP276" s="339"/>
      <c r="EQ276" s="123"/>
      <c r="ER276" s="123"/>
      <c r="ES276" s="123" t="s">
        <v>6</v>
      </c>
      <c r="ET276" s="339"/>
      <c r="EU276" s="123" t="s">
        <v>112</v>
      </c>
      <c r="EV276" s="339"/>
      <c r="EW276" s="123"/>
      <c r="EX276" s="339"/>
      <c r="EY276" s="123"/>
      <c r="EZ276" s="123"/>
      <c r="FA276" s="123"/>
      <c r="FB276" s="339"/>
      <c r="FC276" s="123"/>
      <c r="FD276" s="339"/>
      <c r="FE276" s="123"/>
      <c r="FF276" s="123"/>
      <c r="FG276" s="123"/>
      <c r="FH276" s="266" t="s">
        <v>1375</v>
      </c>
      <c r="FI276" s="123"/>
      <c r="FJ276" s="123"/>
      <c r="FK276" s="123"/>
      <c r="FL276"/>
      <c r="FM276" s="123"/>
      <c r="FN276" s="123"/>
      <c r="FO276" s="123"/>
      <c r="FP276" s="123"/>
      <c r="FQ276" s="123"/>
      <c r="FR276" s="123"/>
      <c r="FS276" s="123"/>
      <c r="FT276" s="123"/>
      <c r="FU276" s="123"/>
      <c r="FV276"/>
      <c r="FW276" s="123"/>
      <c r="FX276" s="123"/>
      <c r="FY276" s="123"/>
      <c r="FZ276" s="123"/>
      <c r="GA276" s="123"/>
      <c r="GB276" s="123"/>
      <c r="GC276" s="339"/>
      <c r="GD276" s="339"/>
      <c r="GE276" s="339"/>
      <c r="GF276" s="355"/>
      <c r="GG276" s="355"/>
      <c r="GH276" s="331"/>
      <c r="GI276" s="123"/>
      <c r="GJ276" s="123"/>
      <c r="GK276" s="123"/>
      <c r="GL276" s="123"/>
      <c r="GM276" s="123"/>
      <c r="GN276" s="123"/>
      <c r="GO276" s="339"/>
      <c r="GP276" s="123"/>
      <c r="GQ276" s="339"/>
      <c r="GR276" s="123"/>
      <c r="GS276" s="339"/>
      <c r="GT276" s="123"/>
      <c r="GU276" s="123"/>
      <c r="GV276" s="123"/>
      <c r="GW276" s="123"/>
      <c r="GX276" s="123"/>
      <c r="GY276"/>
      <c r="GZ276"/>
      <c r="HA276" s="266"/>
      <c r="HB276" s="123"/>
      <c r="HC276" s="123"/>
    </row>
    <row r="277" spans="1:211" s="269" customFormat="1" x14ac:dyDescent="0.35">
      <c r="A277" s="137">
        <v>422</v>
      </c>
      <c r="B277" s="339"/>
      <c r="C277" s="84" t="s">
        <v>1412</v>
      </c>
      <c r="D277" s="124">
        <v>44309</v>
      </c>
      <c r="E277" s="124">
        <v>44309</v>
      </c>
      <c r="F277" s="339"/>
      <c r="G277" s="125" t="s">
        <v>15318</v>
      </c>
      <c r="H277" s="266" t="s">
        <v>1375</v>
      </c>
      <c r="I277" s="123"/>
      <c r="J277" s="339"/>
      <c r="K277" s="355"/>
      <c r="L277" s="267"/>
      <c r="M277" s="354"/>
      <c r="N277" s="267" t="s">
        <v>19657</v>
      </c>
      <c r="O277" s="354"/>
      <c r="P277" s="354"/>
      <c r="Q277" s="267"/>
      <c r="R277" s="267"/>
      <c r="S277" s="267"/>
      <c r="T277" s="126"/>
      <c r="U277" s="124"/>
      <c r="V277" s="124"/>
      <c r="W277" s="123"/>
      <c r="X277" s="339"/>
      <c r="Y277" s="339"/>
      <c r="Z277" s="123"/>
      <c r="AA277" s="123"/>
      <c r="AB277" s="124"/>
      <c r="AC277" s="124"/>
      <c r="AD277" s="339"/>
      <c r="AE277" s="339"/>
      <c r="AF277" s="355"/>
      <c r="AG277" s="355"/>
      <c r="AH277" s="266" t="s">
        <v>1375</v>
      </c>
      <c r="AI277" s="124">
        <v>44308</v>
      </c>
      <c r="AJ277" s="252" t="s">
        <v>15319</v>
      </c>
      <c r="AK277" s="124">
        <v>44308</v>
      </c>
      <c r="AL277" s="252" t="s">
        <v>15319</v>
      </c>
      <c r="AM277" s="85" t="s">
        <v>28</v>
      </c>
      <c r="AN277" s="85" t="s">
        <v>26</v>
      </c>
      <c r="AO277" s="85" t="s">
        <v>25</v>
      </c>
      <c r="AP277" s="85" t="s">
        <v>15320</v>
      </c>
      <c r="AQ277" s="85" t="s">
        <v>15321</v>
      </c>
      <c r="AR277" s="85"/>
      <c r="AS277" s="335" t="s">
        <v>15322</v>
      </c>
      <c r="AT277" s="335"/>
      <c r="AU277" s="85"/>
      <c r="AV277" s="85"/>
      <c r="AW277" s="85"/>
      <c r="AX277" s="266" t="s">
        <v>1375</v>
      </c>
      <c r="AY277" s="85" t="s">
        <v>26</v>
      </c>
      <c r="AZ277" s="85" t="s">
        <v>26</v>
      </c>
      <c r="BA277" s="85" t="s">
        <v>26</v>
      </c>
      <c r="BB277" s="85" t="s">
        <v>26</v>
      </c>
      <c r="BC277" s="355"/>
      <c r="BD277" s="85" t="s">
        <v>33</v>
      </c>
      <c r="BE277" s="85" t="s">
        <v>13</v>
      </c>
      <c r="BF277" s="85"/>
      <c r="BG277" s="85"/>
      <c r="BH277" s="304" t="s">
        <v>18050</v>
      </c>
      <c r="BI277" s="355"/>
      <c r="BJ277" s="123"/>
      <c r="BK277" s="123"/>
      <c r="BL277" s="123"/>
      <c r="BM277" s="123" t="s">
        <v>32</v>
      </c>
      <c r="BN277" s="123"/>
      <c r="BO277" s="123"/>
      <c r="BP277" s="123"/>
      <c r="BQ277" s="4" t="s">
        <v>8</v>
      </c>
      <c r="BR277" s="123"/>
      <c r="BS277" s="123"/>
      <c r="BT277"/>
      <c r="BU277"/>
      <c r="BV277" s="266" t="s">
        <v>1375</v>
      </c>
      <c r="BW277" s="85" t="s">
        <v>1404</v>
      </c>
      <c r="BX277" s="372"/>
      <c r="BY277" s="372"/>
      <c r="BZ277" s="129" t="s">
        <v>49</v>
      </c>
      <c r="CA277" t="s">
        <v>15323</v>
      </c>
      <c r="CB277">
        <v>21000</v>
      </c>
      <c r="CC277" s="123"/>
      <c r="CD277" s="123" t="s">
        <v>1445</v>
      </c>
      <c r="CE277" s="123" t="s">
        <v>17</v>
      </c>
      <c r="CF277" s="123"/>
      <c r="CG277" s="123"/>
      <c r="CH277" s="123"/>
      <c r="CI277" s="123"/>
      <c r="CJ277" s="85" t="s">
        <v>26</v>
      </c>
      <c r="CK277" s="85" t="s">
        <v>26</v>
      </c>
      <c r="CL277" s="85"/>
      <c r="CM277" s="85"/>
      <c r="CN277" s="96" t="s">
        <v>15333</v>
      </c>
      <c r="CO277" s="155"/>
      <c r="CP277" s="155"/>
      <c r="CQ277" s="285"/>
      <c r="CR277" s="155"/>
      <c r="CS277" s="378"/>
      <c r="CT277" s="155"/>
      <c r="CU277" s="155"/>
      <c r="CV277" s="155"/>
      <c r="CW277" s="155"/>
      <c r="CX277" s="155"/>
      <c r="CY277" s="155"/>
      <c r="CZ277" s="155"/>
      <c r="DA277" s="155"/>
      <c r="DB277" s="155"/>
      <c r="DC277" s="155"/>
      <c r="DD277" s="155"/>
      <c r="DE277" s="155"/>
      <c r="DF277" s="155"/>
      <c r="DG277" s="155"/>
      <c r="DH277" s="284" t="s">
        <v>1375</v>
      </c>
      <c r="DI277" s="267" t="s">
        <v>121</v>
      </c>
      <c r="DJ277" s="123" t="s">
        <v>15324</v>
      </c>
      <c r="DK277" s="268" t="s">
        <v>15319</v>
      </c>
      <c r="DL277" s="127" t="s">
        <v>15325</v>
      </c>
      <c r="DM277" s="123" t="s">
        <v>15320</v>
      </c>
      <c r="DN277" s="85" t="s">
        <v>15322</v>
      </c>
      <c r="DO277" s="339"/>
      <c r="DP277" s="339"/>
      <c r="DQ277" s="123" t="s">
        <v>2406</v>
      </c>
      <c r="DR277" s="339"/>
      <c r="DS277" s="339"/>
      <c r="DT277" s="339"/>
      <c r="DU277" s="339"/>
      <c r="DV277" s="123">
        <v>254072108</v>
      </c>
      <c r="DW277" s="123"/>
      <c r="DX277" s="123">
        <v>9002</v>
      </c>
      <c r="DY277" s="123"/>
      <c r="DZ277" s="355"/>
      <c r="EA277" s="123" t="s">
        <v>25</v>
      </c>
      <c r="EB277" s="123"/>
      <c r="EC277" s="125"/>
      <c r="ED277" s="339"/>
      <c r="EE277" s="339"/>
      <c r="EF277" s="339"/>
      <c r="EG277" s="355"/>
      <c r="EH277" s="355"/>
      <c r="EI277" s="123"/>
      <c r="EJ277" s="123"/>
      <c r="EK277" s="123" t="s">
        <v>25</v>
      </c>
      <c r="EL277" s="123"/>
      <c r="EM277" s="123"/>
      <c r="EN277" s="123"/>
      <c r="EO277" s="123" t="s">
        <v>1862</v>
      </c>
      <c r="EP277" s="339"/>
      <c r="EQ277" s="123"/>
      <c r="ER277" s="123"/>
      <c r="ES277" s="123" t="s">
        <v>1992</v>
      </c>
      <c r="ET277" s="339"/>
      <c r="EU277" s="123" t="s">
        <v>116</v>
      </c>
      <c r="EV277" s="339"/>
      <c r="EW277" s="123"/>
      <c r="EX277" s="339"/>
      <c r="EY277" s="123"/>
      <c r="EZ277" s="123"/>
      <c r="FA277" s="123"/>
      <c r="FB277" s="339"/>
      <c r="FC277" s="123"/>
      <c r="FD277" s="339"/>
      <c r="FE277" s="123" t="s">
        <v>1993</v>
      </c>
      <c r="FF277" s="123" t="s">
        <v>3354</v>
      </c>
      <c r="FG277" s="123"/>
      <c r="FH277" s="266" t="s">
        <v>1375</v>
      </c>
      <c r="FI277" s="123" t="s">
        <v>1839</v>
      </c>
      <c r="FJ277" s="123" t="s">
        <v>49</v>
      </c>
      <c r="FK277" s="123" t="s">
        <v>49</v>
      </c>
      <c r="FL277" t="s">
        <v>15327</v>
      </c>
      <c r="FM277" s="123" t="s">
        <v>15321</v>
      </c>
      <c r="FN277" s="123" t="s">
        <v>1839</v>
      </c>
      <c r="FO277" s="123" t="s">
        <v>2324</v>
      </c>
      <c r="FP277" s="123" t="s">
        <v>15328</v>
      </c>
      <c r="FQ277" s="123" t="s">
        <v>15329</v>
      </c>
      <c r="FR277" s="123" t="s">
        <v>1869</v>
      </c>
      <c r="FS277" s="123" t="s">
        <v>2893</v>
      </c>
      <c r="FT277" s="123" t="s">
        <v>1845</v>
      </c>
      <c r="FU277" s="123" t="s">
        <v>9</v>
      </c>
      <c r="FV277" t="s">
        <v>15330</v>
      </c>
      <c r="FW277" s="123" t="s">
        <v>1846</v>
      </c>
      <c r="FX277" s="123" t="s">
        <v>46</v>
      </c>
      <c r="FY277" s="123" t="s">
        <v>15320</v>
      </c>
      <c r="FZ277" s="123" t="s">
        <v>2458</v>
      </c>
      <c r="GA277" s="123" t="s">
        <v>1375</v>
      </c>
      <c r="GB277" s="123" t="s">
        <v>1375</v>
      </c>
      <c r="GC277" s="339"/>
      <c r="GD277" s="339"/>
      <c r="GE277" s="339"/>
      <c r="GF277" s="355"/>
      <c r="GG277" s="355"/>
      <c r="GH277" s="331" t="s">
        <v>1375</v>
      </c>
      <c r="GI277" s="123" t="s">
        <v>9</v>
      </c>
      <c r="GJ277" s="123" t="s">
        <v>1433</v>
      </c>
      <c r="GK277" s="123" t="s">
        <v>1375</v>
      </c>
      <c r="GL277" s="123" t="s">
        <v>9</v>
      </c>
      <c r="GM277" s="123" t="s">
        <v>1375</v>
      </c>
      <c r="GN277" s="123" t="s">
        <v>1375</v>
      </c>
      <c r="GO277" s="339"/>
      <c r="GP277" s="123"/>
      <c r="GQ277" s="339"/>
      <c r="GR277" s="123"/>
      <c r="GS277" s="339"/>
      <c r="GT277" s="123"/>
      <c r="GU277" s="123"/>
      <c r="GV277" s="123"/>
      <c r="GW277" s="123"/>
      <c r="GX277" s="123"/>
      <c r="GY277"/>
      <c r="GZ277"/>
      <c r="HA277" s="266"/>
      <c r="HB277" s="123"/>
      <c r="HC277" s="123"/>
    </row>
    <row r="278" spans="1:211" s="269" customFormat="1" ht="29" x14ac:dyDescent="0.35">
      <c r="A278" s="137">
        <v>421</v>
      </c>
      <c r="B278" s="339"/>
      <c r="C278" s="123" t="s">
        <v>1412</v>
      </c>
      <c r="D278" s="124">
        <v>44336</v>
      </c>
      <c r="E278" s="124">
        <v>44336</v>
      </c>
      <c r="F278" s="339"/>
      <c r="G278" s="125" t="s">
        <v>15318</v>
      </c>
      <c r="H278" s="266" t="s">
        <v>1375</v>
      </c>
      <c r="I278" s="123"/>
      <c r="J278" s="339"/>
      <c r="K278" s="355"/>
      <c r="L278" s="267"/>
      <c r="M278" s="354"/>
      <c r="N278" s="267" t="s">
        <v>19657</v>
      </c>
      <c r="O278" s="354"/>
      <c r="P278" s="354"/>
      <c r="Q278" s="267"/>
      <c r="R278" s="267"/>
      <c r="S278" s="267"/>
      <c r="T278" s="123" t="s">
        <v>25</v>
      </c>
      <c r="U278" s="124">
        <v>44312</v>
      </c>
      <c r="V278" s="124">
        <v>44313</v>
      </c>
      <c r="W278" s="123" t="s">
        <v>1445</v>
      </c>
      <c r="X278" s="339"/>
      <c r="Y278" s="339"/>
      <c r="Z278" s="123"/>
      <c r="AA278" s="123"/>
      <c r="AB278" s="124"/>
      <c r="AC278" s="124"/>
      <c r="AD278" s="339"/>
      <c r="AE278" s="339"/>
      <c r="AF278" s="355"/>
      <c r="AG278" s="355"/>
      <c r="AH278" s="266" t="s">
        <v>1375</v>
      </c>
      <c r="AI278" s="124">
        <v>44308</v>
      </c>
      <c r="AJ278" s="252">
        <v>0.36944444444444446</v>
      </c>
      <c r="AK278" s="124">
        <v>44308</v>
      </c>
      <c r="AL278" s="252">
        <v>0.36944444444444446</v>
      </c>
      <c r="AM278" s="85" t="s">
        <v>28</v>
      </c>
      <c r="AN278" s="85" t="s">
        <v>26</v>
      </c>
      <c r="AO278" s="85" t="s">
        <v>26</v>
      </c>
      <c r="AP278" s="85">
        <v>1328133</v>
      </c>
      <c r="AQ278" s="85" t="s">
        <v>15321</v>
      </c>
      <c r="AR278" s="85"/>
      <c r="AS278" s="335" t="s">
        <v>15621</v>
      </c>
      <c r="AT278" s="335">
        <v>120865800</v>
      </c>
      <c r="AU278" s="85"/>
      <c r="AV278" s="85"/>
      <c r="AW278" s="85" t="s">
        <v>15622</v>
      </c>
      <c r="AX278" s="266" t="s">
        <v>1375</v>
      </c>
      <c r="AY278" s="85" t="s">
        <v>25</v>
      </c>
      <c r="AZ278" s="85" t="s">
        <v>25</v>
      </c>
      <c r="BA278" s="85" t="s">
        <v>25</v>
      </c>
      <c r="BB278" s="85" t="s">
        <v>25</v>
      </c>
      <c r="BC278" s="364"/>
      <c r="BD278" s="85" t="s">
        <v>27</v>
      </c>
      <c r="BE278" s="85" t="s">
        <v>13</v>
      </c>
      <c r="BF278" s="85" t="s">
        <v>34</v>
      </c>
      <c r="BG278" s="85" t="s">
        <v>34</v>
      </c>
      <c r="BH278" s="304" t="s">
        <v>18051</v>
      </c>
      <c r="BI278" s="355"/>
      <c r="BJ278" s="123"/>
      <c r="BK278" s="123"/>
      <c r="BL278" s="123"/>
      <c r="BM278" s="123" t="s">
        <v>107</v>
      </c>
      <c r="BN278" s="123" t="s">
        <v>1380</v>
      </c>
      <c r="BO278" s="123" t="s">
        <v>42</v>
      </c>
      <c r="BP278" s="123" t="s">
        <v>25</v>
      </c>
      <c r="BQ278" s="4" t="s">
        <v>8</v>
      </c>
      <c r="BR278" s="123" t="s">
        <v>1614</v>
      </c>
      <c r="BS278" s="123" t="s">
        <v>1563</v>
      </c>
      <c r="BT278" t="s">
        <v>15623</v>
      </c>
      <c r="BU278" t="s">
        <v>15624</v>
      </c>
      <c r="BV278" s="266" t="s">
        <v>1375</v>
      </c>
      <c r="BW278" s="85" t="s">
        <v>1404</v>
      </c>
      <c r="BX278" s="372"/>
      <c r="BY278" s="372"/>
      <c r="BZ278" s="129" t="s">
        <v>49</v>
      </c>
      <c r="CA278" t="s">
        <v>15323</v>
      </c>
      <c r="CB278">
        <v>21000</v>
      </c>
      <c r="CC278" s="123"/>
      <c r="CD278" s="123" t="s">
        <v>1445</v>
      </c>
      <c r="CE278" s="123" t="s">
        <v>17</v>
      </c>
      <c r="CF278" s="123"/>
      <c r="CG278" s="123"/>
      <c r="CH278" s="123"/>
      <c r="CI278" s="123"/>
      <c r="CJ278" s="85" t="s">
        <v>26</v>
      </c>
      <c r="CK278" s="85" t="s">
        <v>26</v>
      </c>
      <c r="CL278" s="85"/>
      <c r="CM278" s="85"/>
      <c r="CN278" s="96" t="s">
        <v>15282</v>
      </c>
      <c r="CO278" s="155"/>
      <c r="CP278" s="155"/>
      <c r="CQ278" s="285"/>
      <c r="CR278" s="155"/>
      <c r="CS278" s="378"/>
      <c r="CT278" s="155"/>
      <c r="CU278" s="155"/>
      <c r="CV278" s="155"/>
      <c r="CW278" s="155"/>
      <c r="CX278" s="155"/>
      <c r="CY278" s="155"/>
      <c r="CZ278" s="155"/>
      <c r="DA278" s="155"/>
      <c r="DB278" s="155"/>
      <c r="DC278" s="155"/>
      <c r="DD278" s="155"/>
      <c r="DE278" s="155"/>
      <c r="DF278" s="155"/>
      <c r="DG278" s="155"/>
      <c r="DH278" s="284" t="s">
        <v>1375</v>
      </c>
      <c r="DI278" s="267" t="s">
        <v>121</v>
      </c>
      <c r="DJ278" s="123" t="s">
        <v>15324</v>
      </c>
      <c r="DK278" s="268" t="s">
        <v>15319</v>
      </c>
      <c r="DL278" s="127" t="s">
        <v>15325</v>
      </c>
      <c r="DM278" s="123" t="s">
        <v>15320</v>
      </c>
      <c r="DN278" s="85" t="s">
        <v>15322</v>
      </c>
      <c r="DO278" s="339"/>
      <c r="DP278" s="339"/>
      <c r="DQ278" s="123" t="s">
        <v>2406</v>
      </c>
      <c r="DR278" s="339"/>
      <c r="DS278" s="339"/>
      <c r="DT278" s="339"/>
      <c r="DU278" s="339"/>
      <c r="DV278" s="123">
        <v>254072108</v>
      </c>
      <c r="DW278" s="123" t="s">
        <v>15326</v>
      </c>
      <c r="DX278" s="123">
        <v>9002</v>
      </c>
      <c r="DY278" s="123">
        <v>1</v>
      </c>
      <c r="DZ278" s="355"/>
      <c r="EA278" s="123" t="s">
        <v>25</v>
      </c>
      <c r="EB278" s="123">
        <v>5</v>
      </c>
      <c r="EC278" s="125" t="s">
        <v>1887</v>
      </c>
      <c r="ED278" s="339"/>
      <c r="EE278" s="339"/>
      <c r="EF278" s="339"/>
      <c r="EG278" s="355"/>
      <c r="EH278" s="355"/>
      <c r="EI278" s="123"/>
      <c r="EJ278" s="123" t="s">
        <v>26</v>
      </c>
      <c r="EK278" s="123" t="s">
        <v>25</v>
      </c>
      <c r="EL278" s="123"/>
      <c r="EM278" s="123" t="s">
        <v>1759</v>
      </c>
      <c r="EN278" s="123"/>
      <c r="EO278" s="123" t="s">
        <v>1862</v>
      </c>
      <c r="EP278" s="339"/>
      <c r="EQ278" s="123" t="s">
        <v>1761</v>
      </c>
      <c r="ER278" s="123"/>
      <c r="ES278" s="123" t="s">
        <v>1992</v>
      </c>
      <c r="ET278" s="339"/>
      <c r="EU278" s="123" t="s">
        <v>116</v>
      </c>
      <c r="EV278" s="339"/>
      <c r="EW278" s="123" t="s">
        <v>1370</v>
      </c>
      <c r="EX278" s="339"/>
      <c r="EY278" s="123" t="s">
        <v>8</v>
      </c>
      <c r="EZ278" s="123"/>
      <c r="FA278" s="123" t="s">
        <v>26</v>
      </c>
      <c r="FB278" s="339"/>
      <c r="FC278" s="123"/>
      <c r="FD278" s="339"/>
      <c r="FE278" s="123" t="s">
        <v>1993</v>
      </c>
      <c r="FF278" s="123" t="s">
        <v>3354</v>
      </c>
      <c r="FG278" s="123" t="s">
        <v>26</v>
      </c>
      <c r="FH278" s="266" t="s">
        <v>1375</v>
      </c>
      <c r="FI278" s="123" t="s">
        <v>1839</v>
      </c>
      <c r="FJ278" s="123" t="s">
        <v>49</v>
      </c>
      <c r="FK278" s="123" t="s">
        <v>49</v>
      </c>
      <c r="FL278" t="s">
        <v>15327</v>
      </c>
      <c r="FM278" s="123" t="s">
        <v>15321</v>
      </c>
      <c r="FN278" s="123" t="s">
        <v>1839</v>
      </c>
      <c r="FO278" s="123" t="s">
        <v>2324</v>
      </c>
      <c r="FP278" s="123" t="s">
        <v>15328</v>
      </c>
      <c r="FQ278" s="123" t="s">
        <v>15329</v>
      </c>
      <c r="FR278" s="123" t="s">
        <v>1869</v>
      </c>
      <c r="FS278" s="123" t="s">
        <v>2893</v>
      </c>
      <c r="FT278" s="123" t="s">
        <v>1845</v>
      </c>
      <c r="FU278" s="123" t="s">
        <v>9</v>
      </c>
      <c r="FV278" t="s">
        <v>15330</v>
      </c>
      <c r="FW278" s="123" t="s">
        <v>1846</v>
      </c>
      <c r="FX278" s="123" t="s">
        <v>46</v>
      </c>
      <c r="FY278" s="123" t="s">
        <v>15320</v>
      </c>
      <c r="FZ278" s="123" t="s">
        <v>2458</v>
      </c>
      <c r="GA278" s="123" t="s">
        <v>1375</v>
      </c>
      <c r="GB278" s="123" t="s">
        <v>1375</v>
      </c>
      <c r="GC278" s="339"/>
      <c r="GD278" s="339"/>
      <c r="GE278" s="339"/>
      <c r="GF278" s="355"/>
      <c r="GG278" s="355"/>
      <c r="GH278" s="331" t="s">
        <v>1375</v>
      </c>
      <c r="GI278" s="123" t="s">
        <v>9</v>
      </c>
      <c r="GJ278" s="123" t="s">
        <v>1433</v>
      </c>
      <c r="GK278" s="123" t="s">
        <v>1375</v>
      </c>
      <c r="GL278" s="123" t="s">
        <v>9</v>
      </c>
      <c r="GM278" s="123" t="s">
        <v>1375</v>
      </c>
      <c r="GN278" s="123" t="s">
        <v>1375</v>
      </c>
      <c r="GO278" s="339"/>
      <c r="GP278" s="123"/>
      <c r="GQ278" s="339"/>
      <c r="GR278" s="123"/>
      <c r="GS278" s="339"/>
      <c r="GT278" s="123"/>
      <c r="GU278" s="123"/>
      <c r="GV278" s="123"/>
      <c r="GW278" s="123"/>
      <c r="GX278" s="123"/>
      <c r="GY278"/>
      <c r="GZ278"/>
      <c r="HA278" s="266"/>
      <c r="HB278" s="123"/>
      <c r="HC278" s="123"/>
    </row>
    <row r="279" spans="1:211" s="269" customFormat="1" x14ac:dyDescent="0.35">
      <c r="A279" s="137">
        <v>420</v>
      </c>
      <c r="B279" s="343"/>
      <c r="C279" s="84" t="s">
        <v>1412</v>
      </c>
      <c r="D279" s="124">
        <v>44308</v>
      </c>
      <c r="E279" s="124">
        <v>44308</v>
      </c>
      <c r="F279" s="349"/>
      <c r="G279" s="125" t="s">
        <v>15280</v>
      </c>
      <c r="H279" s="266" t="s">
        <v>1375</v>
      </c>
      <c r="I279" s="123"/>
      <c r="J279" s="339"/>
      <c r="K279" s="355"/>
      <c r="L279" s="267"/>
      <c r="M279" s="354"/>
      <c r="N279" s="267" t="s">
        <v>19657</v>
      </c>
      <c r="O279" s="354"/>
      <c r="P279" s="354"/>
      <c r="Q279" s="267"/>
      <c r="R279" s="267"/>
      <c r="S279" s="267"/>
      <c r="T279" s="126"/>
      <c r="U279" s="124"/>
      <c r="V279" s="124"/>
      <c r="W279" s="126"/>
      <c r="X279" s="362"/>
      <c r="Y279" s="362"/>
      <c r="Z279" s="126"/>
      <c r="AA279" s="126"/>
      <c r="AB279" s="124"/>
      <c r="AC279" s="124"/>
      <c r="AD279" s="362"/>
      <c r="AE279" s="362"/>
      <c r="AF279" s="363"/>
      <c r="AG279" s="363"/>
      <c r="AH279" s="266" t="s">
        <v>1375</v>
      </c>
      <c r="AI279" s="124">
        <v>44307</v>
      </c>
      <c r="AJ279" s="252" t="s">
        <v>15281</v>
      </c>
      <c r="AK279" s="124"/>
      <c r="AL279" s="252"/>
      <c r="AM279" s="85" t="s">
        <v>28</v>
      </c>
      <c r="AN279" s="85" t="s">
        <v>26</v>
      </c>
      <c r="AO279" s="85" t="s">
        <v>26</v>
      </c>
      <c r="AP279" s="85"/>
      <c r="AQ279" s="85"/>
      <c r="AR279" s="85"/>
      <c r="AS279" s="335">
        <v>9116838</v>
      </c>
      <c r="AT279" s="335"/>
      <c r="AU279" s="85"/>
      <c r="AV279" s="85"/>
      <c r="AW279" s="85"/>
      <c r="AX279" s="266" t="s">
        <v>1375</v>
      </c>
      <c r="AY279" s="85" t="s">
        <v>26</v>
      </c>
      <c r="AZ279" s="85" t="s">
        <v>26</v>
      </c>
      <c r="BA279" s="85" t="s">
        <v>26</v>
      </c>
      <c r="BB279" s="85" t="s">
        <v>26</v>
      </c>
      <c r="BC279" s="366"/>
      <c r="BD279" s="85" t="s">
        <v>33</v>
      </c>
      <c r="BE279" s="85" t="s">
        <v>16</v>
      </c>
      <c r="BF279" s="85"/>
      <c r="BG279" s="85"/>
      <c r="BH279" s="304" t="s">
        <v>18051</v>
      </c>
      <c r="BI279" s="355"/>
      <c r="BJ279" s="123"/>
      <c r="BK279" s="123"/>
      <c r="BL279" s="123"/>
      <c r="BM279" s="123" t="s">
        <v>106</v>
      </c>
      <c r="BN279" s="123"/>
      <c r="BO279" s="123"/>
      <c r="BP279" s="123"/>
      <c r="BQ279" s="4" t="s">
        <v>8</v>
      </c>
      <c r="BR279" s="123"/>
      <c r="BS279" s="123"/>
      <c r="BT279"/>
      <c r="BU279"/>
      <c r="BV279" s="266" t="s">
        <v>1375</v>
      </c>
      <c r="BW279" s="85" t="s">
        <v>1404</v>
      </c>
      <c r="BX279" s="372"/>
      <c r="BY279" s="372"/>
      <c r="BZ279" s="129" t="s">
        <v>175</v>
      </c>
      <c r="CA279" t="s">
        <v>15305</v>
      </c>
      <c r="CB279">
        <v>12000</v>
      </c>
      <c r="CC279" s="265"/>
      <c r="CD279" s="123" t="s">
        <v>1457</v>
      </c>
      <c r="CE279" s="123" t="s">
        <v>17</v>
      </c>
      <c r="CF279" s="123"/>
      <c r="CG279" s="265"/>
      <c r="CH279" s="123"/>
      <c r="CI279" s="265"/>
      <c r="CJ279" s="85" t="s">
        <v>26</v>
      </c>
      <c r="CK279" s="85" t="s">
        <v>26</v>
      </c>
      <c r="CL279" s="85"/>
      <c r="CM279" s="85"/>
      <c r="CN279" s="96" t="s">
        <v>15282</v>
      </c>
      <c r="CO279" s="155"/>
      <c r="CP279" s="155"/>
      <c r="CQ279" s="285"/>
      <c r="CR279" s="155"/>
      <c r="CS279" s="378"/>
      <c r="CT279" s="155"/>
      <c r="CU279" s="155"/>
      <c r="CV279" s="155"/>
      <c r="CW279" s="155"/>
      <c r="CX279" s="155"/>
      <c r="CY279" s="155"/>
      <c r="CZ279" s="155"/>
      <c r="DA279" s="155"/>
      <c r="DB279" s="155"/>
      <c r="DC279" s="155"/>
      <c r="DD279" s="155"/>
      <c r="DE279" s="155"/>
      <c r="DF279" s="155"/>
      <c r="DG279" s="155"/>
      <c r="DH279" s="284" t="s">
        <v>1375</v>
      </c>
      <c r="DI279" s="275" t="s">
        <v>131</v>
      </c>
      <c r="DJ279" s="148" t="s">
        <v>3714</v>
      </c>
      <c r="DK279" s="268" t="s">
        <v>15281</v>
      </c>
      <c r="DL279" s="127" t="s">
        <v>15207</v>
      </c>
      <c r="DM279" s="123"/>
      <c r="DN279" s="85">
        <v>9116838</v>
      </c>
      <c r="DO279" s="339"/>
      <c r="DP279" s="339"/>
      <c r="DQ279" s="123" t="s">
        <v>131</v>
      </c>
      <c r="DR279" s="339"/>
      <c r="DS279" s="339"/>
      <c r="DT279" s="339"/>
      <c r="DU279" s="339"/>
      <c r="DV279" s="123"/>
      <c r="DW279" s="123" t="s">
        <v>15283</v>
      </c>
      <c r="DX279" s="123">
        <v>1121</v>
      </c>
      <c r="DY279" s="123"/>
      <c r="DZ279" s="355"/>
      <c r="EA279" s="123" t="s">
        <v>25</v>
      </c>
      <c r="EB279" s="123"/>
      <c r="EC279" s="125"/>
      <c r="ED279" s="339"/>
      <c r="EE279" s="339"/>
      <c r="EF279" s="339"/>
      <c r="EG279" s="355"/>
      <c r="EH279" s="355"/>
      <c r="EI279" s="123"/>
      <c r="EJ279" s="123" t="s">
        <v>26</v>
      </c>
      <c r="EK279" s="123" t="s">
        <v>26</v>
      </c>
      <c r="EL279" s="123" t="s">
        <v>26</v>
      </c>
      <c r="EM279" s="123" t="s">
        <v>1759</v>
      </c>
      <c r="EN279" s="123"/>
      <c r="EO279" s="123" t="s">
        <v>1760</v>
      </c>
      <c r="EP279" s="339"/>
      <c r="EQ279" s="123" t="s">
        <v>1761</v>
      </c>
      <c r="ER279" s="123"/>
      <c r="ES279" s="123" t="s">
        <v>6</v>
      </c>
      <c r="ET279" s="339"/>
      <c r="EU279" s="123" t="s">
        <v>112</v>
      </c>
      <c r="EV279" s="339"/>
      <c r="EW279" s="123" t="s">
        <v>1370</v>
      </c>
      <c r="EX279" s="339"/>
      <c r="EY279" s="123" t="s">
        <v>8</v>
      </c>
      <c r="EZ279" s="123"/>
      <c r="FA279" s="123" t="s">
        <v>26</v>
      </c>
      <c r="FB279" s="339"/>
      <c r="FC279" s="123"/>
      <c r="FD279" s="339"/>
      <c r="FE279" s="123"/>
      <c r="FF279" s="123"/>
      <c r="FG279" s="123"/>
      <c r="FH279" s="266" t="s">
        <v>1375</v>
      </c>
      <c r="FI279" s="123"/>
      <c r="FJ279" s="123"/>
      <c r="FK279" s="123"/>
      <c r="FL279"/>
      <c r="FM279" s="123"/>
      <c r="FN279" s="123"/>
      <c r="FO279" s="123"/>
      <c r="FP279" s="123"/>
      <c r="FQ279" s="123"/>
      <c r="FR279" s="123"/>
      <c r="FS279" s="123"/>
      <c r="FT279" s="123"/>
      <c r="FU279" s="123"/>
      <c r="FV279"/>
      <c r="FW279" s="123"/>
      <c r="FX279" s="123"/>
      <c r="FY279" s="123"/>
      <c r="FZ279" s="123"/>
      <c r="GA279" s="123"/>
      <c r="GB279" s="123"/>
      <c r="GC279" s="339"/>
      <c r="GD279" s="339"/>
      <c r="GE279" s="339"/>
      <c r="GF279" s="355"/>
      <c r="GG279" s="355"/>
      <c r="GH279" s="331"/>
      <c r="GI279" s="123"/>
      <c r="GJ279" s="123"/>
      <c r="GK279" s="123"/>
      <c r="GL279" s="123"/>
      <c r="GM279" s="123"/>
      <c r="GN279" s="123"/>
      <c r="GO279" s="339"/>
      <c r="GP279" s="123"/>
      <c r="GQ279" s="339"/>
      <c r="GR279" s="123"/>
      <c r="GS279" s="339"/>
      <c r="GT279" s="123"/>
      <c r="GU279" s="123"/>
      <c r="GV279" s="123"/>
      <c r="GW279" s="123"/>
      <c r="GX279" s="123"/>
      <c r="GY279"/>
      <c r="GZ279"/>
      <c r="HA279" s="266"/>
      <c r="HB279" s="123"/>
      <c r="HC279" s="123"/>
    </row>
    <row r="280" spans="1:211" s="269" customFormat="1" ht="29" x14ac:dyDescent="0.35">
      <c r="A280" s="137">
        <v>419</v>
      </c>
      <c r="B280" s="343"/>
      <c r="C280" s="84" t="s">
        <v>1412</v>
      </c>
      <c r="D280" s="124">
        <v>44312</v>
      </c>
      <c r="E280" s="124">
        <v>44312</v>
      </c>
      <c r="F280" s="339"/>
      <c r="G280" s="125" t="s">
        <v>15284</v>
      </c>
      <c r="H280" s="266" t="s">
        <v>1375</v>
      </c>
      <c r="I280" s="123"/>
      <c r="J280" s="339"/>
      <c r="K280" s="355"/>
      <c r="L280" s="267"/>
      <c r="M280" s="354"/>
      <c r="N280" s="267" t="s">
        <v>19657</v>
      </c>
      <c r="O280" s="354"/>
      <c r="P280" s="354"/>
      <c r="Q280" s="267"/>
      <c r="R280" s="267"/>
      <c r="S280" s="267"/>
      <c r="T280" s="126" t="s">
        <v>25</v>
      </c>
      <c r="U280" s="124">
        <v>44312</v>
      </c>
      <c r="V280" s="124"/>
      <c r="W280" s="126" t="s">
        <v>15625</v>
      </c>
      <c r="X280" s="362"/>
      <c r="Y280" s="362"/>
      <c r="Z280" s="126"/>
      <c r="AA280" s="126"/>
      <c r="AB280" s="124"/>
      <c r="AC280" s="124"/>
      <c r="AD280" s="362"/>
      <c r="AE280" s="362"/>
      <c r="AF280" s="363"/>
      <c r="AG280" s="363"/>
      <c r="AH280" s="266" t="s">
        <v>1375</v>
      </c>
      <c r="AI280" s="124">
        <v>44307</v>
      </c>
      <c r="AJ280" s="252" t="s">
        <v>15285</v>
      </c>
      <c r="AK280" s="124">
        <v>44307</v>
      </c>
      <c r="AL280" s="252">
        <v>0.74097222222222225</v>
      </c>
      <c r="AM280" s="85" t="s">
        <v>28</v>
      </c>
      <c r="AN280" s="85" t="s">
        <v>26</v>
      </c>
      <c r="AO280" s="85" t="s">
        <v>26</v>
      </c>
      <c r="AP280" s="85" t="s">
        <v>15286</v>
      </c>
      <c r="AQ280" s="85" t="s">
        <v>15287</v>
      </c>
      <c r="AR280" s="85"/>
      <c r="AS280" s="335" t="s">
        <v>15626</v>
      </c>
      <c r="AT280" s="335">
        <v>120862378</v>
      </c>
      <c r="AU280" s="85"/>
      <c r="AV280" s="85"/>
      <c r="AW280" s="85" t="s">
        <v>15627</v>
      </c>
      <c r="AX280" s="266" t="s">
        <v>1375</v>
      </c>
      <c r="AY280" s="85" t="s">
        <v>25</v>
      </c>
      <c r="AZ280" s="85" t="s">
        <v>25</v>
      </c>
      <c r="BA280" s="85" t="s">
        <v>25</v>
      </c>
      <c r="BB280" s="85" t="s">
        <v>25</v>
      </c>
      <c r="BC280" s="355"/>
      <c r="BD280" s="85" t="s">
        <v>27</v>
      </c>
      <c r="BE280" s="85" t="s">
        <v>13</v>
      </c>
      <c r="BF280" s="85" t="s">
        <v>34</v>
      </c>
      <c r="BG280" s="85" t="s">
        <v>34</v>
      </c>
      <c r="BH280" s="304" t="s">
        <v>18050</v>
      </c>
      <c r="BI280" s="355"/>
      <c r="BJ280" s="123"/>
      <c r="BK280" s="123"/>
      <c r="BL280" s="123"/>
      <c r="BM280" s="123" t="s">
        <v>107</v>
      </c>
      <c r="BN280" s="123" t="s">
        <v>1380</v>
      </c>
      <c r="BO280" s="123" t="s">
        <v>42</v>
      </c>
      <c r="BP280" s="123" t="s">
        <v>25</v>
      </c>
      <c r="BQ280" s="4" t="s">
        <v>8</v>
      </c>
      <c r="BR280" s="123" t="s">
        <v>1614</v>
      </c>
      <c r="BS280" s="123" t="s">
        <v>1563</v>
      </c>
      <c r="BT280" t="s">
        <v>15628</v>
      </c>
      <c r="BU280" t="s">
        <v>15629</v>
      </c>
      <c r="BV280" s="266" t="s">
        <v>1375</v>
      </c>
      <c r="BW280" s="85" t="s">
        <v>1404</v>
      </c>
      <c r="BX280" s="372"/>
      <c r="BY280" s="372"/>
      <c r="BZ280" s="129" t="s">
        <v>84</v>
      </c>
      <c r="CA280" t="s">
        <v>4470</v>
      </c>
      <c r="CB280">
        <v>21000</v>
      </c>
      <c r="CC280" s="265"/>
      <c r="CD280" s="123" t="s">
        <v>15625</v>
      </c>
      <c r="CE280" s="123" t="s">
        <v>1450</v>
      </c>
      <c r="CF280" s="123"/>
      <c r="CG280" s="265"/>
      <c r="CH280" s="123"/>
      <c r="CI280" s="265"/>
      <c r="CJ280" s="85" t="s">
        <v>26</v>
      </c>
      <c r="CK280" s="85" t="s">
        <v>26</v>
      </c>
      <c r="CL280" s="85"/>
      <c r="CM280" s="85"/>
      <c r="CN280" s="96" t="s">
        <v>15282</v>
      </c>
      <c r="CO280" s="155"/>
      <c r="CP280" s="155"/>
      <c r="CQ280" s="285"/>
      <c r="CR280" s="155"/>
      <c r="CS280" s="378"/>
      <c r="CT280" s="155"/>
      <c r="CU280" s="155"/>
      <c r="CV280" s="155"/>
      <c r="CW280" s="155"/>
      <c r="CX280" s="155"/>
      <c r="CY280" s="155"/>
      <c r="CZ280" s="155"/>
      <c r="DA280" s="155"/>
      <c r="DB280" s="155"/>
      <c r="DC280" s="155"/>
      <c r="DD280" s="155"/>
      <c r="DE280" s="155"/>
      <c r="DF280" s="155"/>
      <c r="DG280" s="155"/>
      <c r="DH280" s="284" t="s">
        <v>1375</v>
      </c>
      <c r="DI280" s="267" t="s">
        <v>128</v>
      </c>
      <c r="DJ280" s="84" t="s">
        <v>2242</v>
      </c>
      <c r="DK280" s="268" t="s">
        <v>15285</v>
      </c>
      <c r="DL280" s="127" t="s">
        <v>15207</v>
      </c>
      <c r="DM280" s="123" t="s">
        <v>15286</v>
      </c>
      <c r="DN280" s="85" t="s">
        <v>15288</v>
      </c>
      <c r="DO280" s="339"/>
      <c r="DP280" s="339"/>
      <c r="DQ280" s="123" t="s">
        <v>1529</v>
      </c>
      <c r="DR280" s="339"/>
      <c r="DS280" s="339"/>
      <c r="DT280" s="339"/>
      <c r="DU280" s="339"/>
      <c r="DV280" s="123">
        <v>152442110</v>
      </c>
      <c r="DW280" s="123" t="s">
        <v>15289</v>
      </c>
      <c r="DX280" s="123">
        <v>9002</v>
      </c>
      <c r="DY280" s="123">
        <v>1</v>
      </c>
      <c r="DZ280" s="355"/>
      <c r="EA280" s="123" t="s">
        <v>25</v>
      </c>
      <c r="EB280" s="123">
        <v>3</v>
      </c>
      <c r="EC280" s="125" t="s">
        <v>1887</v>
      </c>
      <c r="ED280" s="339"/>
      <c r="EE280" s="339"/>
      <c r="EF280" s="339"/>
      <c r="EG280" s="355"/>
      <c r="EH280" s="355"/>
      <c r="EI280" s="123"/>
      <c r="EJ280" s="123" t="s">
        <v>26</v>
      </c>
      <c r="EK280" s="123" t="s">
        <v>25</v>
      </c>
      <c r="EL280" s="123"/>
      <c r="EM280" s="123" t="s">
        <v>1759</v>
      </c>
      <c r="EN280" s="123"/>
      <c r="EO280" s="123" t="s">
        <v>1862</v>
      </c>
      <c r="EP280" s="339"/>
      <c r="EQ280" s="123" t="s">
        <v>1761</v>
      </c>
      <c r="ER280" s="123"/>
      <c r="ES280" s="123" t="s">
        <v>1992</v>
      </c>
      <c r="ET280" s="339"/>
      <c r="EU280" s="123" t="s">
        <v>115</v>
      </c>
      <c r="EV280" s="339"/>
      <c r="EW280" s="123" t="s">
        <v>1370</v>
      </c>
      <c r="EX280" s="339"/>
      <c r="EY280" s="123" t="s">
        <v>8</v>
      </c>
      <c r="EZ280" s="123"/>
      <c r="FA280" s="123" t="s">
        <v>26</v>
      </c>
      <c r="FB280" s="339"/>
      <c r="FC280" s="123"/>
      <c r="FD280" s="339"/>
      <c r="FE280" s="123" t="s">
        <v>1993</v>
      </c>
      <c r="FF280" s="123" t="s">
        <v>1865</v>
      </c>
      <c r="FG280" s="123" t="s">
        <v>26</v>
      </c>
      <c r="FH280" s="266" t="s">
        <v>1375</v>
      </c>
      <c r="FI280" s="123" t="s">
        <v>1839</v>
      </c>
      <c r="FJ280" s="123" t="s">
        <v>59</v>
      </c>
      <c r="FK280" s="123" t="s">
        <v>84</v>
      </c>
      <c r="FL280" t="s">
        <v>15290</v>
      </c>
      <c r="FM280" s="123" t="s">
        <v>15287</v>
      </c>
      <c r="FN280" s="123" t="s">
        <v>1839</v>
      </c>
      <c r="FO280" s="123" t="s">
        <v>1890</v>
      </c>
      <c r="FP280" s="123" t="s">
        <v>15291</v>
      </c>
      <c r="FQ280" s="123" t="s">
        <v>15292</v>
      </c>
      <c r="FR280" s="123" t="s">
        <v>1869</v>
      </c>
      <c r="FS280" s="123" t="s">
        <v>1870</v>
      </c>
      <c r="FT280" s="123" t="s">
        <v>1845</v>
      </c>
      <c r="FU280" s="123" t="s">
        <v>9</v>
      </c>
      <c r="FV280" t="s">
        <v>15293</v>
      </c>
      <c r="FW280" s="123" t="s">
        <v>1846</v>
      </c>
      <c r="FX280" s="123" t="s">
        <v>1424</v>
      </c>
      <c r="FY280" s="123" t="s">
        <v>15286</v>
      </c>
      <c r="FZ280" s="123" t="s">
        <v>2057</v>
      </c>
      <c r="GA280" s="123" t="s">
        <v>15294</v>
      </c>
      <c r="GB280" s="123" t="s">
        <v>15295</v>
      </c>
      <c r="GC280" s="339"/>
      <c r="GD280" s="339"/>
      <c r="GE280" s="339"/>
      <c r="GF280" s="355"/>
      <c r="GG280" s="355"/>
      <c r="GH280" s="331" t="s">
        <v>1375</v>
      </c>
      <c r="GI280" s="123" t="s">
        <v>9</v>
      </c>
      <c r="GJ280" s="123" t="s">
        <v>1433</v>
      </c>
      <c r="GK280" s="123" t="s">
        <v>1375</v>
      </c>
      <c r="GL280" s="123" t="s">
        <v>9</v>
      </c>
      <c r="GM280" s="123" t="s">
        <v>2003</v>
      </c>
      <c r="GN280" s="123" t="s">
        <v>13285</v>
      </c>
      <c r="GO280" s="339"/>
      <c r="GP280" s="123" t="s">
        <v>1850</v>
      </c>
      <c r="GQ280" s="339"/>
      <c r="GR280" s="123" t="s">
        <v>15296</v>
      </c>
      <c r="GS280" s="339"/>
      <c r="GT280" s="123" t="s">
        <v>15297</v>
      </c>
      <c r="GU280" s="123" t="s">
        <v>15298</v>
      </c>
      <c r="GV280" s="123"/>
      <c r="GW280" s="123"/>
      <c r="GX280" s="123"/>
      <c r="GY280"/>
      <c r="GZ280"/>
      <c r="HA280" s="266"/>
      <c r="HB280" s="123"/>
      <c r="HC280" s="123"/>
    </row>
    <row r="281" spans="1:211" s="269" customFormat="1" ht="58" x14ac:dyDescent="0.35">
      <c r="A281" s="137">
        <v>418</v>
      </c>
      <c r="B281" s="343"/>
      <c r="C281" s="84" t="s">
        <v>1412</v>
      </c>
      <c r="D281" s="124">
        <v>44312</v>
      </c>
      <c r="E281" s="124">
        <v>44312</v>
      </c>
      <c r="F281" s="350"/>
      <c r="G281" s="125" t="s">
        <v>15299</v>
      </c>
      <c r="H281" s="266" t="s">
        <v>1375</v>
      </c>
      <c r="I281" s="123" t="s">
        <v>25</v>
      </c>
      <c r="J281" s="339"/>
      <c r="K281" s="355"/>
      <c r="L281" s="267">
        <v>44312</v>
      </c>
      <c r="M281" s="354"/>
      <c r="N281" s="267" t="s">
        <v>19660</v>
      </c>
      <c r="O281" s="354"/>
      <c r="P281" s="354"/>
      <c r="Q281" s="267"/>
      <c r="R281" s="267"/>
      <c r="S281" s="267"/>
      <c r="T281" s="126"/>
      <c r="U281" s="124"/>
      <c r="V281" s="124"/>
      <c r="W281" s="126"/>
      <c r="X281" s="362"/>
      <c r="Y281" s="362"/>
      <c r="Z281" s="126"/>
      <c r="AA281" s="126"/>
      <c r="AB281" s="124"/>
      <c r="AC281" s="124"/>
      <c r="AD281" s="362"/>
      <c r="AE281" s="362"/>
      <c r="AF281" s="363"/>
      <c r="AG281" s="363"/>
      <c r="AH281" s="266" t="s">
        <v>1375</v>
      </c>
      <c r="AI281" s="124">
        <v>44307</v>
      </c>
      <c r="AJ281" s="252">
        <v>0.65</v>
      </c>
      <c r="AK281" s="124">
        <v>44307</v>
      </c>
      <c r="AL281" s="252">
        <v>0.65694444444444444</v>
      </c>
      <c r="AM281" s="85" t="s">
        <v>28</v>
      </c>
      <c r="AN281" s="85" t="s">
        <v>26</v>
      </c>
      <c r="AO281" s="85" t="s">
        <v>26</v>
      </c>
      <c r="AP281" s="85" t="s">
        <v>15630</v>
      </c>
      <c r="AQ281" s="85" t="s">
        <v>15631</v>
      </c>
      <c r="AR281" s="85"/>
      <c r="AS281" s="335" t="s">
        <v>15632</v>
      </c>
      <c r="AT281" s="335">
        <v>120862229</v>
      </c>
      <c r="AU281" s="85"/>
      <c r="AV281" s="85"/>
      <c r="AW281" s="85" t="s">
        <v>15633</v>
      </c>
      <c r="AX281" s="266" t="s">
        <v>1375</v>
      </c>
      <c r="AY281" s="85" t="s">
        <v>25</v>
      </c>
      <c r="AZ281" s="85" t="s">
        <v>25</v>
      </c>
      <c r="BA281" s="85" t="s">
        <v>25</v>
      </c>
      <c r="BB281" s="85" t="s">
        <v>25</v>
      </c>
      <c r="BC281" s="355"/>
      <c r="BD281" s="85" t="s">
        <v>27</v>
      </c>
      <c r="BE281" s="85" t="s">
        <v>13</v>
      </c>
      <c r="BF281" s="85" t="s">
        <v>34</v>
      </c>
      <c r="BG281" s="85" t="s">
        <v>34</v>
      </c>
      <c r="BH281" s="304" t="s">
        <v>18050</v>
      </c>
      <c r="BI281" s="355"/>
      <c r="BJ281" s="123">
        <v>0.15</v>
      </c>
      <c r="BK281" s="123"/>
      <c r="BL281" s="123"/>
      <c r="BM281" s="123" t="s">
        <v>102</v>
      </c>
      <c r="BN281" s="123" t="s">
        <v>1378</v>
      </c>
      <c r="BO281" s="123" t="s">
        <v>1398</v>
      </c>
      <c r="BP281" s="123" t="s">
        <v>25</v>
      </c>
      <c r="BQ281" s="4" t="s">
        <v>8</v>
      </c>
      <c r="BR281" s="123" t="s">
        <v>1614</v>
      </c>
      <c r="BS281" s="123" t="s">
        <v>1563</v>
      </c>
      <c r="BT281" t="s">
        <v>7</v>
      </c>
      <c r="BU281" t="s">
        <v>15634</v>
      </c>
      <c r="BV281" s="266" t="s">
        <v>1375</v>
      </c>
      <c r="BW281" s="85" t="s">
        <v>43</v>
      </c>
      <c r="BX281" s="372"/>
      <c r="BY281" s="372"/>
      <c r="BZ281" s="129" t="s">
        <v>233</v>
      </c>
      <c r="CA281" t="s">
        <v>6291</v>
      </c>
      <c r="CB281">
        <v>12000</v>
      </c>
      <c r="CC281" s="265"/>
      <c r="CD281" s="123" t="s">
        <v>1368</v>
      </c>
      <c r="CE281" s="123" t="s">
        <v>1451</v>
      </c>
      <c r="CF281" s="123"/>
      <c r="CG281" s="265"/>
      <c r="CH281" s="123">
        <v>330</v>
      </c>
      <c r="CI281" s="265"/>
      <c r="CJ281" s="85" t="s">
        <v>26</v>
      </c>
      <c r="CK281" s="85" t="s">
        <v>26</v>
      </c>
      <c r="CL281" s="85"/>
      <c r="CM281" s="85"/>
      <c r="CN281" s="96" t="s">
        <v>15282</v>
      </c>
      <c r="CO281" s="155"/>
      <c r="CP281" s="155"/>
      <c r="CQ281" s="285"/>
      <c r="CR281" s="155"/>
      <c r="CS281" s="378"/>
      <c r="CT281" s="155"/>
      <c r="CU281" s="155"/>
      <c r="CV281" s="155"/>
      <c r="CW281" s="155"/>
      <c r="CX281" s="155"/>
      <c r="CY281" s="155"/>
      <c r="CZ281" s="155"/>
      <c r="DA281" s="155"/>
      <c r="DB281" s="155"/>
      <c r="DC281" s="155"/>
      <c r="DD281" s="155"/>
      <c r="DE281" s="155"/>
      <c r="DF281" s="155"/>
      <c r="DG281" s="155"/>
      <c r="DH281" s="284" t="s">
        <v>1375</v>
      </c>
      <c r="DI281" s="267" t="s">
        <v>122</v>
      </c>
      <c r="DJ281" s="84" t="s">
        <v>1831</v>
      </c>
      <c r="DK281" s="268" t="s">
        <v>15300</v>
      </c>
      <c r="DL281" s="127" t="s">
        <v>15207</v>
      </c>
      <c r="DM281" s="123" t="s">
        <v>15301</v>
      </c>
      <c r="DN281" s="85" t="s">
        <v>15302</v>
      </c>
      <c r="DO281" s="339"/>
      <c r="DP281" s="339"/>
      <c r="DQ281" s="123" t="s">
        <v>15303</v>
      </c>
      <c r="DR281" s="339"/>
      <c r="DS281" s="339"/>
      <c r="DT281" s="339"/>
      <c r="DU281" s="339"/>
      <c r="DV281" s="123">
        <v>103191101</v>
      </c>
      <c r="DW281" s="123" t="s">
        <v>15304</v>
      </c>
      <c r="DX281" s="123">
        <v>9002</v>
      </c>
      <c r="DY281" s="123">
        <v>1</v>
      </c>
      <c r="DZ281" s="355"/>
      <c r="EA281" s="123" t="s">
        <v>25</v>
      </c>
      <c r="EB281" s="123">
        <v>6</v>
      </c>
      <c r="EC281" s="125" t="s">
        <v>1887</v>
      </c>
      <c r="ED281" s="339"/>
      <c r="EE281" s="339"/>
      <c r="EF281" s="339"/>
      <c r="EG281" s="355"/>
      <c r="EH281" s="355"/>
      <c r="EI281" s="123"/>
      <c r="EJ281" s="123" t="s">
        <v>26</v>
      </c>
      <c r="EK281" s="123" t="s">
        <v>25</v>
      </c>
      <c r="EL281" s="123"/>
      <c r="EM281" s="123" t="s">
        <v>1759</v>
      </c>
      <c r="EN281" s="123"/>
      <c r="EO281" s="123" t="s">
        <v>1862</v>
      </c>
      <c r="EP281" s="339"/>
      <c r="EQ281" s="123" t="s">
        <v>1761</v>
      </c>
      <c r="ER281" s="123"/>
      <c r="ES281" s="123" t="s">
        <v>6</v>
      </c>
      <c r="ET281" s="339"/>
      <c r="EU281" s="123" t="s">
        <v>115</v>
      </c>
      <c r="EV281" s="339"/>
      <c r="EW281" s="123" t="s">
        <v>1368</v>
      </c>
      <c r="EX281" s="339"/>
      <c r="EY281" s="123" t="s">
        <v>8</v>
      </c>
      <c r="EZ281" s="123"/>
      <c r="FA281" s="123" t="s">
        <v>25</v>
      </c>
      <c r="FB281" s="339"/>
      <c r="FC281" s="123" t="s">
        <v>1816</v>
      </c>
      <c r="FD281" s="339"/>
      <c r="FE281" s="123" t="s">
        <v>2023</v>
      </c>
      <c r="FF281" s="123" t="s">
        <v>1865</v>
      </c>
      <c r="FG281" s="123" t="s">
        <v>26</v>
      </c>
      <c r="FH281" s="266" t="s">
        <v>1375</v>
      </c>
      <c r="FI281" s="123"/>
      <c r="FJ281" s="123"/>
      <c r="FK281" s="123"/>
      <c r="FL281"/>
      <c r="FM281" s="123"/>
      <c r="FN281" s="123"/>
      <c r="FO281" s="123"/>
      <c r="FP281" s="123"/>
      <c r="FQ281" s="123"/>
      <c r="FR281" s="123"/>
      <c r="FS281" s="123"/>
      <c r="FT281" s="123"/>
      <c r="FU281" s="123"/>
      <c r="FV281"/>
      <c r="FW281" s="123"/>
      <c r="FX281" s="123"/>
      <c r="FY281" s="123"/>
      <c r="FZ281" s="123"/>
      <c r="GA281" s="123"/>
      <c r="GB281" s="123"/>
      <c r="GC281" s="339"/>
      <c r="GD281" s="339"/>
      <c r="GE281" s="339"/>
      <c r="GF281" s="355"/>
      <c r="GG281" s="355"/>
      <c r="GH281" s="331"/>
      <c r="GI281" s="123"/>
      <c r="GJ281" s="123"/>
      <c r="GK281" s="123"/>
      <c r="GL281" s="123"/>
      <c r="GM281" s="123"/>
      <c r="GN281" s="123"/>
      <c r="GO281" s="339"/>
      <c r="GP281" s="123"/>
      <c r="GQ281" s="339"/>
      <c r="GR281" s="123"/>
      <c r="GS281" s="339"/>
      <c r="GT281" s="123"/>
      <c r="GU281" s="123"/>
      <c r="GV281" s="123"/>
      <c r="GW281" s="123"/>
      <c r="GX281" s="123"/>
      <c r="GY281"/>
      <c r="GZ281"/>
      <c r="HA281" s="266"/>
      <c r="HB281" s="123"/>
      <c r="HC281" s="123"/>
    </row>
    <row r="282" spans="1:211" s="269" customFormat="1" x14ac:dyDescent="0.35">
      <c r="A282" s="137">
        <v>417</v>
      </c>
      <c r="B282" s="339"/>
      <c r="C282" s="84" t="s">
        <v>1411</v>
      </c>
      <c r="D282" s="124"/>
      <c r="E282" s="124"/>
      <c r="F282" s="339"/>
      <c r="G282" s="125" t="s">
        <v>15260</v>
      </c>
      <c r="H282" s="266" t="s">
        <v>1375</v>
      </c>
      <c r="I282" s="123"/>
      <c r="J282" s="339"/>
      <c r="K282" s="355"/>
      <c r="L282" s="267"/>
      <c r="M282" s="354"/>
      <c r="N282" s="267" t="s">
        <v>19657</v>
      </c>
      <c r="O282" s="354"/>
      <c r="P282" s="354"/>
      <c r="Q282" s="267"/>
      <c r="R282" s="267"/>
      <c r="S282" s="267"/>
      <c r="T282" s="126"/>
      <c r="U282" s="124"/>
      <c r="V282" s="124"/>
      <c r="W282" s="126"/>
      <c r="X282" s="362"/>
      <c r="Y282" s="362"/>
      <c r="Z282" s="126"/>
      <c r="AA282" s="126"/>
      <c r="AB282" s="124"/>
      <c r="AC282" s="124"/>
      <c r="AD282" s="362"/>
      <c r="AE282" s="362"/>
      <c r="AF282" s="363"/>
      <c r="AG282" s="363"/>
      <c r="AH282" s="266" t="s">
        <v>1375</v>
      </c>
      <c r="AI282" s="124">
        <v>44307</v>
      </c>
      <c r="AJ282" s="252" t="s">
        <v>15261</v>
      </c>
      <c r="AK282" s="124">
        <v>44307</v>
      </c>
      <c r="AL282" s="252" t="s">
        <v>15261</v>
      </c>
      <c r="AM282" s="85" t="s">
        <v>28</v>
      </c>
      <c r="AN282" s="85" t="s">
        <v>26</v>
      </c>
      <c r="AO282" s="85" t="s">
        <v>26</v>
      </c>
      <c r="AP282" s="85" t="s">
        <v>15262</v>
      </c>
      <c r="AQ282" s="85"/>
      <c r="AR282" s="85"/>
      <c r="AS282" s="335" t="s">
        <v>15263</v>
      </c>
      <c r="AT282" s="335"/>
      <c r="AU282" s="85"/>
      <c r="AV282" s="85"/>
      <c r="AW282" s="85"/>
      <c r="AX282" s="266" t="s">
        <v>1375</v>
      </c>
      <c r="AY282" s="85" t="s">
        <v>26</v>
      </c>
      <c r="AZ282" s="85" t="s">
        <v>25</v>
      </c>
      <c r="BA282" s="85" t="s">
        <v>25</v>
      </c>
      <c r="BB282" s="85" t="s">
        <v>26</v>
      </c>
      <c r="BC282" s="355"/>
      <c r="BD282" s="85" t="s">
        <v>27</v>
      </c>
      <c r="BE282" s="85" t="s">
        <v>4</v>
      </c>
      <c r="BF282" s="85" t="s">
        <v>34</v>
      </c>
      <c r="BG282" s="85"/>
      <c r="BH282" s="304" t="s">
        <v>18051</v>
      </c>
      <c r="BI282" s="355"/>
      <c r="BJ282" s="123"/>
      <c r="BK282" s="123"/>
      <c r="BL282" s="123"/>
      <c r="BM282" s="123" t="s">
        <v>4</v>
      </c>
      <c r="BN282" s="123" t="s">
        <v>1380</v>
      </c>
      <c r="BO282" s="123" t="s">
        <v>1381</v>
      </c>
      <c r="BP282" s="123"/>
      <c r="BQ282" s="4" t="s">
        <v>8</v>
      </c>
      <c r="BR282" s="123" t="s">
        <v>1617</v>
      </c>
      <c r="BS282" s="123" t="s">
        <v>1423</v>
      </c>
      <c r="BT282"/>
      <c r="BU282"/>
      <c r="BV282" s="266" t="s">
        <v>1375</v>
      </c>
      <c r="BW282" s="85" t="s">
        <v>1404</v>
      </c>
      <c r="BX282" s="372"/>
      <c r="BY282" s="372"/>
      <c r="BZ282" s="129" t="s">
        <v>71</v>
      </c>
      <c r="CA282" t="s">
        <v>12739</v>
      </c>
      <c r="CB282">
        <v>12000</v>
      </c>
      <c r="CC282" s="265"/>
      <c r="CD282" s="123" t="s">
        <v>1368</v>
      </c>
      <c r="CE282" s="123" t="s">
        <v>1450</v>
      </c>
      <c r="CF282" s="123"/>
      <c r="CG282" s="265"/>
      <c r="CH282" s="123">
        <v>246</v>
      </c>
      <c r="CI282" s="265"/>
      <c r="CJ282" s="85" t="s">
        <v>26</v>
      </c>
      <c r="CK282" s="85" t="s">
        <v>26</v>
      </c>
      <c r="CL282" s="85"/>
      <c r="CM282" s="85"/>
      <c r="CN282" s="96" t="s">
        <v>15212</v>
      </c>
      <c r="CO282" s="155"/>
      <c r="CP282" s="155"/>
      <c r="CQ282" s="285"/>
      <c r="CR282" s="155"/>
      <c r="CS282" s="378"/>
      <c r="CT282" s="155"/>
      <c r="CU282" s="155"/>
      <c r="CV282" s="155"/>
      <c r="CW282" s="155"/>
      <c r="CX282" s="155"/>
      <c r="CY282" s="155"/>
      <c r="CZ282" s="155"/>
      <c r="DA282" s="155"/>
      <c r="DB282" s="155"/>
      <c r="DC282" s="155"/>
      <c r="DD282" s="155"/>
      <c r="DE282" s="155"/>
      <c r="DF282" s="155"/>
      <c r="DG282" s="155"/>
      <c r="DH282" s="284" t="s">
        <v>1375</v>
      </c>
      <c r="DI282" s="267" t="s">
        <v>120</v>
      </c>
      <c r="DJ282" s="84" t="s">
        <v>2936</v>
      </c>
      <c r="DK282" s="268" t="s">
        <v>15261</v>
      </c>
      <c r="DL282" s="127" t="s">
        <v>15207</v>
      </c>
      <c r="DM282" s="123" t="s">
        <v>15262</v>
      </c>
      <c r="DN282" s="85" t="s">
        <v>15263</v>
      </c>
      <c r="DO282" s="339"/>
      <c r="DP282" s="339"/>
      <c r="DQ282" s="123" t="s">
        <v>3837</v>
      </c>
      <c r="DR282" s="339"/>
      <c r="DS282" s="339"/>
      <c r="DT282" s="339"/>
      <c r="DU282" s="339"/>
      <c r="DV282" s="123">
        <v>102931101</v>
      </c>
      <c r="DW282" s="123" t="s">
        <v>15264</v>
      </c>
      <c r="DX282" s="123">
        <v>9002</v>
      </c>
      <c r="DY282" s="123"/>
      <c r="DZ282" s="355"/>
      <c r="EA282" s="123" t="s">
        <v>25</v>
      </c>
      <c r="EB282" s="123">
        <v>6</v>
      </c>
      <c r="EC282" s="125" t="s">
        <v>1887</v>
      </c>
      <c r="ED282" s="339"/>
      <c r="EE282" s="339"/>
      <c r="EF282" s="339"/>
      <c r="EG282" s="355"/>
      <c r="EH282" s="355"/>
      <c r="EI282" s="123" t="s">
        <v>15265</v>
      </c>
      <c r="EJ282" s="123" t="s">
        <v>26</v>
      </c>
      <c r="EK282" s="123" t="s">
        <v>25</v>
      </c>
      <c r="EL282" s="123"/>
      <c r="EM282" s="123" t="s">
        <v>1807</v>
      </c>
      <c r="EN282" s="123" t="s">
        <v>15266</v>
      </c>
      <c r="EO282" s="123" t="s">
        <v>1862</v>
      </c>
      <c r="EP282" s="339"/>
      <c r="EQ282" s="123" t="s">
        <v>1863</v>
      </c>
      <c r="ER282" s="123"/>
      <c r="ES282" s="123" t="s">
        <v>4</v>
      </c>
      <c r="ET282" s="339"/>
      <c r="EU282" s="123" t="s">
        <v>113</v>
      </c>
      <c r="EV282" s="339"/>
      <c r="EW282" s="123" t="s">
        <v>1368</v>
      </c>
      <c r="EX282" s="339"/>
      <c r="EY282" s="123" t="s">
        <v>8</v>
      </c>
      <c r="EZ282" s="123" t="s">
        <v>15267</v>
      </c>
      <c r="FA282" s="123" t="s">
        <v>25</v>
      </c>
      <c r="FB282" s="339"/>
      <c r="FC282" s="123" t="s">
        <v>1816</v>
      </c>
      <c r="FD282" s="339"/>
      <c r="FE282" s="123" t="s">
        <v>2367</v>
      </c>
      <c r="FF282" s="123" t="s">
        <v>2842</v>
      </c>
      <c r="FG282" s="123" t="s">
        <v>26</v>
      </c>
      <c r="FH282" s="266" t="s">
        <v>1375</v>
      </c>
      <c r="FI282" s="123"/>
      <c r="FJ282" s="123"/>
      <c r="FK282" s="123"/>
      <c r="FL282"/>
      <c r="FM282" s="123"/>
      <c r="FN282" s="123"/>
      <c r="FO282" s="123"/>
      <c r="FP282" s="123"/>
      <c r="FQ282" s="123"/>
      <c r="FR282" s="123"/>
      <c r="FS282" s="123"/>
      <c r="FT282" s="123"/>
      <c r="FU282" s="123"/>
      <c r="FV282"/>
      <c r="FW282" s="123"/>
      <c r="FX282" s="123"/>
      <c r="FY282" s="123"/>
      <c r="FZ282" s="123"/>
      <c r="GA282" s="123"/>
      <c r="GB282" s="123"/>
      <c r="GC282" s="339"/>
      <c r="GD282" s="339"/>
      <c r="GE282" s="339"/>
      <c r="GF282" s="355"/>
      <c r="GG282" s="355"/>
      <c r="GH282" s="331"/>
      <c r="GI282" s="123"/>
      <c r="GJ282" s="123"/>
      <c r="GK282" s="123"/>
      <c r="GL282" s="123"/>
      <c r="GM282" s="123"/>
      <c r="GN282" s="123"/>
      <c r="GO282" s="339"/>
      <c r="GP282" s="123"/>
      <c r="GQ282" s="339"/>
      <c r="GR282" s="123"/>
      <c r="GS282" s="339"/>
      <c r="GT282" s="123"/>
      <c r="GU282" s="123"/>
      <c r="GV282" s="123"/>
      <c r="GW282" s="123"/>
      <c r="GX282" s="123"/>
      <c r="GY282"/>
      <c r="GZ282"/>
      <c r="HA282" s="266"/>
      <c r="HB282" s="123"/>
      <c r="HC282" s="123"/>
    </row>
    <row r="283" spans="1:211" s="269" customFormat="1" ht="29" x14ac:dyDescent="0.35">
      <c r="A283" s="137">
        <v>416</v>
      </c>
      <c r="B283" s="343"/>
      <c r="C283" s="84" t="s">
        <v>1412</v>
      </c>
      <c r="D283" s="124">
        <v>44313</v>
      </c>
      <c r="E283" s="124">
        <v>44313</v>
      </c>
      <c r="F283" s="339"/>
      <c r="G283" s="125" t="s">
        <v>15268</v>
      </c>
      <c r="H283" s="266" t="s">
        <v>1375</v>
      </c>
      <c r="I283" s="123"/>
      <c r="J283" s="339"/>
      <c r="K283" s="355"/>
      <c r="L283" s="267"/>
      <c r="M283" s="354"/>
      <c r="N283" s="267" t="s">
        <v>19657</v>
      </c>
      <c r="O283" s="354"/>
      <c r="P283" s="354"/>
      <c r="Q283" s="267"/>
      <c r="R283" s="267"/>
      <c r="S283" s="267"/>
      <c r="T283" s="126"/>
      <c r="U283" s="124"/>
      <c r="V283" s="124"/>
      <c r="W283" s="126"/>
      <c r="X283" s="362"/>
      <c r="Y283" s="362"/>
      <c r="Z283" s="126"/>
      <c r="AA283" s="126"/>
      <c r="AB283" s="124"/>
      <c r="AC283" s="124"/>
      <c r="AD283" s="362"/>
      <c r="AE283" s="362"/>
      <c r="AF283" s="363"/>
      <c r="AG283" s="363"/>
      <c r="AH283" s="266" t="s">
        <v>1375</v>
      </c>
      <c r="AI283" s="124">
        <v>44307</v>
      </c>
      <c r="AJ283" s="252" t="s">
        <v>14482</v>
      </c>
      <c r="AK283" s="124"/>
      <c r="AL283" s="252"/>
      <c r="AM283" s="85" t="s">
        <v>28</v>
      </c>
      <c r="AN283" s="85" t="s">
        <v>26</v>
      </c>
      <c r="AO283" s="85" t="s">
        <v>26</v>
      </c>
      <c r="AP283" s="85"/>
      <c r="AQ283" s="85"/>
      <c r="AR283" s="85"/>
      <c r="AS283" s="335" t="s">
        <v>15269</v>
      </c>
      <c r="AT283" s="335" t="s">
        <v>15601</v>
      </c>
      <c r="AU283" s="85"/>
      <c r="AV283" s="85"/>
      <c r="AW283" s="85"/>
      <c r="AX283" s="266" t="s">
        <v>1375</v>
      </c>
      <c r="AY283" s="85" t="s">
        <v>26</v>
      </c>
      <c r="AZ283" s="85" t="s">
        <v>26</v>
      </c>
      <c r="BA283" s="85" t="s">
        <v>26</v>
      </c>
      <c r="BB283" s="85" t="s">
        <v>26</v>
      </c>
      <c r="BC283" s="355"/>
      <c r="BD283" s="85" t="s">
        <v>33</v>
      </c>
      <c r="BE283" s="85" t="s">
        <v>13</v>
      </c>
      <c r="BF283" s="85"/>
      <c r="BG283" s="85"/>
      <c r="BH283" s="304" t="s">
        <v>18047</v>
      </c>
      <c r="BI283" s="355"/>
      <c r="BJ283" s="123"/>
      <c r="BK283" s="123"/>
      <c r="BL283" s="123"/>
      <c r="BM283" s="123" t="s">
        <v>106</v>
      </c>
      <c r="BN283" s="123"/>
      <c r="BO283" s="123"/>
      <c r="BP283" s="123"/>
      <c r="BQ283" s="4" t="s">
        <v>8</v>
      </c>
      <c r="BR283" s="123"/>
      <c r="BS283" s="123"/>
      <c r="BT283" t="s">
        <v>1408</v>
      </c>
      <c r="BU283"/>
      <c r="BV283" s="266" t="s">
        <v>1375</v>
      </c>
      <c r="BW283" s="85" t="s">
        <v>1404</v>
      </c>
      <c r="BX283" s="372"/>
      <c r="BY283" s="372"/>
      <c r="BZ283" s="129" t="s">
        <v>143</v>
      </c>
      <c r="CA283" t="s">
        <v>15602</v>
      </c>
      <c r="CB283">
        <v>60000</v>
      </c>
      <c r="CC283" s="265"/>
      <c r="CD283" s="123" t="s">
        <v>1480</v>
      </c>
      <c r="CE283" s="123" t="s">
        <v>17</v>
      </c>
      <c r="CF283" s="123"/>
      <c r="CG283" s="265"/>
      <c r="CH283" s="123"/>
      <c r="CI283" s="265"/>
      <c r="CJ283" s="85" t="s">
        <v>26</v>
      </c>
      <c r="CK283" s="85" t="s">
        <v>26</v>
      </c>
      <c r="CL283" s="85"/>
      <c r="CM283" s="85"/>
      <c r="CN283" s="96" t="s">
        <v>15212</v>
      </c>
      <c r="CO283" s="155"/>
      <c r="CP283" s="155"/>
      <c r="CQ283" s="285"/>
      <c r="CR283" s="155"/>
      <c r="CS283" s="378"/>
      <c r="CT283" s="155"/>
      <c r="CU283" s="155"/>
      <c r="CV283" s="155"/>
      <c r="CW283" s="155"/>
      <c r="CX283" s="155"/>
      <c r="CY283" s="155"/>
      <c r="CZ283" s="155"/>
      <c r="DA283" s="155"/>
      <c r="DB283" s="155"/>
      <c r="DC283" s="155"/>
      <c r="DD283" s="155"/>
      <c r="DE283" s="155"/>
      <c r="DF283" s="155"/>
      <c r="DG283" s="155"/>
      <c r="DH283" s="284" t="s">
        <v>1375</v>
      </c>
      <c r="DI283" s="275" t="s">
        <v>127</v>
      </c>
      <c r="DJ283" s="148" t="s">
        <v>15270</v>
      </c>
      <c r="DK283" s="268" t="s">
        <v>14482</v>
      </c>
      <c r="DL283" s="127" t="s">
        <v>15207</v>
      </c>
      <c r="DM283" s="123"/>
      <c r="DN283" s="85" t="s">
        <v>15269</v>
      </c>
      <c r="DO283" s="339"/>
      <c r="DP283" s="339"/>
      <c r="DQ283" s="123" t="s">
        <v>127</v>
      </c>
      <c r="DR283" s="339"/>
      <c r="DS283" s="339"/>
      <c r="DT283" s="339"/>
      <c r="DU283" s="339"/>
      <c r="DV283" s="123"/>
      <c r="DW283" s="123" t="s">
        <v>15271</v>
      </c>
      <c r="DX283" s="123">
        <v>9002</v>
      </c>
      <c r="DY283" s="123"/>
      <c r="DZ283" s="355"/>
      <c r="EA283" s="123" t="s">
        <v>25</v>
      </c>
      <c r="EB283" s="123"/>
      <c r="EC283" s="125"/>
      <c r="ED283" s="339"/>
      <c r="EE283" s="339"/>
      <c r="EF283" s="339"/>
      <c r="EG283" s="355"/>
      <c r="EH283" s="355"/>
      <c r="EI283" s="123"/>
      <c r="EJ283" s="123" t="s">
        <v>26</v>
      </c>
      <c r="EK283" s="123" t="s">
        <v>25</v>
      </c>
      <c r="EL283" s="123"/>
      <c r="EM283" s="123" t="s">
        <v>1759</v>
      </c>
      <c r="EN283" s="123"/>
      <c r="EO283" s="123" t="s">
        <v>1835</v>
      </c>
      <c r="EP283" s="339"/>
      <c r="EQ283" s="123" t="s">
        <v>1761</v>
      </c>
      <c r="ER283" s="123"/>
      <c r="ES283" s="123" t="s">
        <v>6</v>
      </c>
      <c r="ET283" s="339"/>
      <c r="EU283" s="123" t="s">
        <v>1807</v>
      </c>
      <c r="EV283" s="339"/>
      <c r="EW283" s="123" t="s">
        <v>1370</v>
      </c>
      <c r="EX283" s="339"/>
      <c r="EY283" s="123" t="s">
        <v>8</v>
      </c>
      <c r="EZ283" s="123"/>
      <c r="FA283" s="123" t="s">
        <v>26</v>
      </c>
      <c r="FB283" s="339"/>
      <c r="FC283" s="123"/>
      <c r="FD283" s="339"/>
      <c r="FE283" s="123" t="s">
        <v>1837</v>
      </c>
      <c r="FF283" s="123" t="s">
        <v>1838</v>
      </c>
      <c r="FG283" s="123" t="s">
        <v>26</v>
      </c>
      <c r="FH283" s="266" t="s">
        <v>1375</v>
      </c>
      <c r="FI283" s="123"/>
      <c r="FJ283" s="123"/>
      <c r="FK283" s="123"/>
      <c r="FL283"/>
      <c r="FM283" s="123"/>
      <c r="FN283" s="123"/>
      <c r="FO283" s="123"/>
      <c r="FP283" s="123"/>
      <c r="FQ283" s="123"/>
      <c r="FR283" s="123"/>
      <c r="FS283" s="123"/>
      <c r="FT283" s="123"/>
      <c r="FU283" s="123"/>
      <c r="FV283"/>
      <c r="FW283" s="123"/>
      <c r="FX283" s="123"/>
      <c r="FY283" s="123"/>
      <c r="FZ283" s="123"/>
      <c r="GA283" s="123"/>
      <c r="GB283" s="123"/>
      <c r="GC283" s="339"/>
      <c r="GD283" s="339"/>
      <c r="GE283" s="339"/>
      <c r="GF283" s="355"/>
      <c r="GG283" s="355"/>
      <c r="GH283" s="331"/>
      <c r="GI283" s="123"/>
      <c r="GJ283" s="123"/>
      <c r="GK283" s="123"/>
      <c r="GL283" s="123"/>
      <c r="GM283" s="123"/>
      <c r="GN283" s="123"/>
      <c r="GO283" s="339"/>
      <c r="GP283" s="123"/>
      <c r="GQ283" s="339"/>
      <c r="GR283" s="123"/>
      <c r="GS283" s="339"/>
      <c r="GT283" s="123"/>
      <c r="GU283" s="123"/>
      <c r="GV283" s="123"/>
      <c r="GW283" s="123"/>
      <c r="GX283" s="123"/>
      <c r="GY283"/>
      <c r="GZ283"/>
      <c r="HA283" s="266"/>
      <c r="HB283" s="123"/>
      <c r="HC283" s="123"/>
    </row>
    <row r="284" spans="1:211" s="269" customFormat="1" ht="29" x14ac:dyDescent="0.35">
      <c r="A284" s="137">
        <v>415</v>
      </c>
      <c r="B284" s="343"/>
      <c r="C284" s="84" t="s">
        <v>1412</v>
      </c>
      <c r="D284" s="124">
        <v>44314</v>
      </c>
      <c r="E284" s="124">
        <v>44314</v>
      </c>
      <c r="F284" s="339"/>
      <c r="G284" s="125" t="s">
        <v>15206</v>
      </c>
      <c r="H284" s="266" t="s">
        <v>1375</v>
      </c>
      <c r="I284" s="123"/>
      <c r="J284" s="339"/>
      <c r="K284" s="355"/>
      <c r="L284" s="267"/>
      <c r="M284" s="354"/>
      <c r="N284" s="267" t="s">
        <v>19657</v>
      </c>
      <c r="O284" s="354"/>
      <c r="P284" s="354"/>
      <c r="Q284" s="267"/>
      <c r="R284" s="267"/>
      <c r="S284" s="267"/>
      <c r="T284" s="126"/>
      <c r="U284" s="124"/>
      <c r="V284" s="124"/>
      <c r="W284" s="126"/>
      <c r="X284" s="362"/>
      <c r="Y284" s="362"/>
      <c r="Z284" s="126"/>
      <c r="AA284" s="126" t="s">
        <v>25</v>
      </c>
      <c r="AB284" s="124">
        <v>44312</v>
      </c>
      <c r="AC284" s="124">
        <v>44313</v>
      </c>
      <c r="AD284" s="362"/>
      <c r="AE284" s="362"/>
      <c r="AF284" s="363"/>
      <c r="AG284" s="363"/>
      <c r="AH284" s="266" t="s">
        <v>1375</v>
      </c>
      <c r="AI284" s="124">
        <v>44307</v>
      </c>
      <c r="AJ284" s="252" t="s">
        <v>15208</v>
      </c>
      <c r="AK284" s="124">
        <v>44307</v>
      </c>
      <c r="AL284" s="252" t="s">
        <v>15208</v>
      </c>
      <c r="AM284" s="85" t="s">
        <v>28</v>
      </c>
      <c r="AN284" s="85" t="s">
        <v>26</v>
      </c>
      <c r="AO284" s="85" t="s">
        <v>26</v>
      </c>
      <c r="AP284" s="85" t="s">
        <v>15209</v>
      </c>
      <c r="AQ284" s="85" t="s">
        <v>15210</v>
      </c>
      <c r="AR284" s="85"/>
      <c r="AS284" s="335" t="s">
        <v>15635</v>
      </c>
      <c r="AT284" s="335" t="s">
        <v>15636</v>
      </c>
      <c r="AU284" s="85"/>
      <c r="AV284" s="85"/>
      <c r="AW284" s="85" t="s">
        <v>15637</v>
      </c>
      <c r="AX284" s="266" t="s">
        <v>1375</v>
      </c>
      <c r="AY284" s="85" t="s">
        <v>25</v>
      </c>
      <c r="AZ284" s="85" t="s">
        <v>25</v>
      </c>
      <c r="BA284" s="85" t="s">
        <v>25</v>
      </c>
      <c r="BB284" s="85" t="s">
        <v>25</v>
      </c>
      <c r="BC284" s="355"/>
      <c r="BD284" s="85" t="s">
        <v>27</v>
      </c>
      <c r="BE284" s="85" t="s">
        <v>13</v>
      </c>
      <c r="BF284" s="85" t="s">
        <v>34</v>
      </c>
      <c r="BG284" s="85" t="s">
        <v>34</v>
      </c>
      <c r="BH284" s="304" t="s">
        <v>18047</v>
      </c>
      <c r="BI284" s="355"/>
      <c r="BJ284" s="123"/>
      <c r="BK284" s="123"/>
      <c r="BL284" s="123"/>
      <c r="BM284" s="123" t="s">
        <v>107</v>
      </c>
      <c r="BN284" s="123" t="s">
        <v>1380</v>
      </c>
      <c r="BO284" s="123" t="s">
        <v>42</v>
      </c>
      <c r="BP284" s="123" t="s">
        <v>25</v>
      </c>
      <c r="BQ284" s="4" t="s">
        <v>8</v>
      </c>
      <c r="BR284" s="123" t="s">
        <v>1614</v>
      </c>
      <c r="BS284" s="123" t="s">
        <v>1557</v>
      </c>
      <c r="BT284" t="s">
        <v>16269</v>
      </c>
      <c r="BU284" t="s">
        <v>15638</v>
      </c>
      <c r="BV284" s="266" t="s">
        <v>1375</v>
      </c>
      <c r="BW284" s="85" t="s">
        <v>1404</v>
      </c>
      <c r="BX284" s="372"/>
      <c r="BY284" s="372"/>
      <c r="BZ284" s="129" t="s">
        <v>197</v>
      </c>
      <c r="CA284" t="s">
        <v>6237</v>
      </c>
      <c r="CB284">
        <v>12000</v>
      </c>
      <c r="CC284" s="265"/>
      <c r="CD284" s="123" t="s">
        <v>1449</v>
      </c>
      <c r="CE284" s="123" t="s">
        <v>1450</v>
      </c>
      <c r="CF284" s="123"/>
      <c r="CG284" s="265"/>
      <c r="CH284" s="123"/>
      <c r="CI284" s="265"/>
      <c r="CJ284" s="85" t="s">
        <v>26</v>
      </c>
      <c r="CK284" s="85" t="s">
        <v>26</v>
      </c>
      <c r="CL284" s="85"/>
      <c r="CM284" s="85"/>
      <c r="CN284" s="96" t="s">
        <v>15212</v>
      </c>
      <c r="CO284" s="155"/>
      <c r="CP284" s="155"/>
      <c r="CQ284" s="285"/>
      <c r="CR284" s="155"/>
      <c r="CS284" s="378"/>
      <c r="CT284" s="155"/>
      <c r="CU284" s="155"/>
      <c r="CV284" s="155"/>
      <c r="CW284" s="155"/>
      <c r="CX284" s="155"/>
      <c r="CY284" s="155"/>
      <c r="CZ284" s="155"/>
      <c r="DA284" s="155"/>
      <c r="DB284" s="155"/>
      <c r="DC284" s="155"/>
      <c r="DD284" s="155"/>
      <c r="DE284" s="155"/>
      <c r="DF284" s="155"/>
      <c r="DG284" s="155"/>
      <c r="DH284" s="284" t="s">
        <v>1375</v>
      </c>
      <c r="DI284" s="267" t="s">
        <v>119</v>
      </c>
      <c r="DJ284" s="84" t="s">
        <v>12731</v>
      </c>
      <c r="DK284" s="268" t="s">
        <v>15208</v>
      </c>
      <c r="DL284" s="127" t="s">
        <v>15207</v>
      </c>
      <c r="DM284" s="123" t="s">
        <v>15209</v>
      </c>
      <c r="DN284" s="85" t="s">
        <v>15211</v>
      </c>
      <c r="DO284" s="339"/>
      <c r="DP284" s="339"/>
      <c r="DQ284" s="123" t="s">
        <v>15213</v>
      </c>
      <c r="DR284" s="339"/>
      <c r="DS284" s="339"/>
      <c r="DT284" s="339"/>
      <c r="DU284" s="339"/>
      <c r="DV284" s="123">
        <v>252951104</v>
      </c>
      <c r="DW284" s="123" t="s">
        <v>15214</v>
      </c>
      <c r="DX284" s="123">
        <v>9111</v>
      </c>
      <c r="DY284" s="123">
        <v>1</v>
      </c>
      <c r="DZ284" s="355"/>
      <c r="EA284" s="123" t="s">
        <v>25</v>
      </c>
      <c r="EB284" s="123"/>
      <c r="EC284" s="125"/>
      <c r="ED284" s="339"/>
      <c r="EE284" s="339"/>
      <c r="EF284" s="339"/>
      <c r="EG284" s="355"/>
      <c r="EH284" s="355"/>
      <c r="EI284" s="123"/>
      <c r="EJ284" s="123" t="s">
        <v>26</v>
      </c>
      <c r="EK284" s="123" t="s">
        <v>25</v>
      </c>
      <c r="EL284" s="123"/>
      <c r="EM284" s="123" t="s">
        <v>1759</v>
      </c>
      <c r="EN284" s="123"/>
      <c r="EO284" s="123" t="s">
        <v>1862</v>
      </c>
      <c r="EP284" s="339"/>
      <c r="EQ284" s="123" t="s">
        <v>1761</v>
      </c>
      <c r="ER284" s="123"/>
      <c r="ES284" s="123" t="s">
        <v>1992</v>
      </c>
      <c r="ET284" s="339"/>
      <c r="EU284" s="123" t="s">
        <v>114</v>
      </c>
      <c r="EV284" s="339"/>
      <c r="EW284" s="123" t="s">
        <v>1370</v>
      </c>
      <c r="EX284" s="339"/>
      <c r="EY284" s="123" t="s">
        <v>8</v>
      </c>
      <c r="EZ284" s="123"/>
      <c r="FA284" s="123" t="s">
        <v>26</v>
      </c>
      <c r="FB284" s="339"/>
      <c r="FC284" s="123"/>
      <c r="FD284" s="339"/>
      <c r="FE284" s="123" t="s">
        <v>1993</v>
      </c>
      <c r="FF284" s="123" t="s">
        <v>15215</v>
      </c>
      <c r="FG284" s="123" t="s">
        <v>26</v>
      </c>
      <c r="FH284" s="266" t="s">
        <v>1375</v>
      </c>
      <c r="FI284" s="123" t="s">
        <v>1839</v>
      </c>
      <c r="FJ284" s="123" t="s">
        <v>54</v>
      </c>
      <c r="FK284" s="123" t="s">
        <v>78</v>
      </c>
      <c r="FL284" t="s">
        <v>15216</v>
      </c>
      <c r="FM284" s="123" t="s">
        <v>15210</v>
      </c>
      <c r="FN284" s="123" t="s">
        <v>1839</v>
      </c>
      <c r="FO284" s="123" t="s">
        <v>1890</v>
      </c>
      <c r="FP284" s="123" t="s">
        <v>15217</v>
      </c>
      <c r="FQ284" s="123" t="s">
        <v>15218</v>
      </c>
      <c r="FR284" s="123" t="s">
        <v>1869</v>
      </c>
      <c r="FS284" s="123" t="s">
        <v>2456</v>
      </c>
      <c r="FT284" s="123" t="s">
        <v>1845</v>
      </c>
      <c r="FU284" s="123" t="s">
        <v>9</v>
      </c>
      <c r="FV284" t="s">
        <v>15219</v>
      </c>
      <c r="FW284" s="123" t="s">
        <v>1846</v>
      </c>
      <c r="FX284" s="123" t="s">
        <v>1424</v>
      </c>
      <c r="FY284" s="123" t="s">
        <v>15209</v>
      </c>
      <c r="FZ284" s="123" t="s">
        <v>15220</v>
      </c>
      <c r="GA284" s="123" t="s">
        <v>15221</v>
      </c>
      <c r="GB284" s="123" t="s">
        <v>1375</v>
      </c>
      <c r="GC284" s="339"/>
      <c r="GD284" s="339"/>
      <c r="GE284" s="339"/>
      <c r="GF284" s="355"/>
      <c r="GG284" s="355"/>
      <c r="GH284" s="331" t="s">
        <v>1375</v>
      </c>
      <c r="GI284" s="123" t="s">
        <v>9</v>
      </c>
      <c r="GJ284" s="123" t="s">
        <v>15222</v>
      </c>
      <c r="GK284" s="123" t="s">
        <v>1375</v>
      </c>
      <c r="GL284" s="123" t="s">
        <v>9</v>
      </c>
      <c r="GM284" s="123" t="s">
        <v>1897</v>
      </c>
      <c r="GN284" s="123" t="s">
        <v>4009</v>
      </c>
      <c r="GO284" s="339"/>
      <c r="GP284" s="123" t="s">
        <v>1850</v>
      </c>
      <c r="GQ284" s="339"/>
      <c r="GR284" s="123" t="s">
        <v>15223</v>
      </c>
      <c r="GS284" s="339"/>
      <c r="GT284" s="123" t="s">
        <v>15224</v>
      </c>
      <c r="GU284" s="123" t="s">
        <v>15225</v>
      </c>
      <c r="GV284" s="123"/>
      <c r="GW284" s="123"/>
      <c r="GX284" s="123"/>
      <c r="GY284"/>
      <c r="GZ284"/>
      <c r="HA284" s="266"/>
      <c r="HB284" s="123"/>
      <c r="HC284" s="123"/>
    </row>
    <row r="285" spans="1:211" s="269" customFormat="1" x14ac:dyDescent="0.35">
      <c r="A285" s="137">
        <v>414</v>
      </c>
      <c r="B285" s="343"/>
      <c r="C285" s="84" t="s">
        <v>1412</v>
      </c>
      <c r="D285" s="124">
        <v>44307</v>
      </c>
      <c r="E285" s="124">
        <v>44307</v>
      </c>
      <c r="F285" s="339"/>
      <c r="G285" s="125" t="s">
        <v>15226</v>
      </c>
      <c r="H285" s="266" t="s">
        <v>1375</v>
      </c>
      <c r="I285" s="123"/>
      <c r="J285" s="339"/>
      <c r="K285" s="355"/>
      <c r="L285" s="267"/>
      <c r="M285" s="354"/>
      <c r="N285" s="267" t="s">
        <v>19657</v>
      </c>
      <c r="O285" s="354"/>
      <c r="P285" s="354"/>
      <c r="Q285" s="267"/>
      <c r="R285" s="267"/>
      <c r="S285" s="267"/>
      <c r="T285" s="126"/>
      <c r="U285" s="124"/>
      <c r="V285" s="124"/>
      <c r="W285" s="126"/>
      <c r="X285" s="362"/>
      <c r="Y285" s="362"/>
      <c r="Z285" s="126"/>
      <c r="AA285" s="126"/>
      <c r="AB285" s="124"/>
      <c r="AC285" s="124"/>
      <c r="AD285" s="362"/>
      <c r="AE285" s="362"/>
      <c r="AF285" s="363"/>
      <c r="AG285" s="363"/>
      <c r="AH285" s="266" t="s">
        <v>1375</v>
      </c>
      <c r="AI285" s="124">
        <v>44307</v>
      </c>
      <c r="AJ285" s="252" t="s">
        <v>15227</v>
      </c>
      <c r="AK285" s="124"/>
      <c r="AL285" s="252"/>
      <c r="AM285" s="85" t="s">
        <v>28</v>
      </c>
      <c r="AN285" s="85" t="s">
        <v>26</v>
      </c>
      <c r="AO285" s="85" t="s">
        <v>26</v>
      </c>
      <c r="AP285" s="85"/>
      <c r="AQ285" s="85"/>
      <c r="AR285" s="85"/>
      <c r="AS285" s="335">
        <v>6600276</v>
      </c>
      <c r="AT285" s="335"/>
      <c r="AU285" s="85"/>
      <c r="AV285" s="85"/>
      <c r="AW285" s="85"/>
      <c r="AX285" s="266" t="s">
        <v>1375</v>
      </c>
      <c r="AY285" s="85" t="s">
        <v>26</v>
      </c>
      <c r="AZ285" s="85" t="s">
        <v>26</v>
      </c>
      <c r="BA285" s="85" t="s">
        <v>26</v>
      </c>
      <c r="BB285" s="85" t="s">
        <v>26</v>
      </c>
      <c r="BC285" s="355"/>
      <c r="BD285" s="85" t="s">
        <v>33</v>
      </c>
      <c r="BE285" s="85" t="s">
        <v>16</v>
      </c>
      <c r="BF285" s="85"/>
      <c r="BG285" s="85"/>
      <c r="BH285" s="304" t="s">
        <v>18049</v>
      </c>
      <c r="BI285" s="355"/>
      <c r="BJ285" s="123"/>
      <c r="BK285" s="123"/>
      <c r="BL285" s="123"/>
      <c r="BM285" s="123" t="s">
        <v>106</v>
      </c>
      <c r="BN285" s="123"/>
      <c r="BO285" s="123"/>
      <c r="BP285" s="123"/>
      <c r="BQ285" s="4" t="s">
        <v>1371</v>
      </c>
      <c r="BR285" s="123"/>
      <c r="BS285" s="123"/>
      <c r="BT285"/>
      <c r="BU285"/>
      <c r="BV285" s="266" t="s">
        <v>1375</v>
      </c>
      <c r="BW285" s="85" t="s">
        <v>1404</v>
      </c>
      <c r="BX285" s="372"/>
      <c r="BY285" s="372"/>
      <c r="BZ285" s="129" t="s">
        <v>49</v>
      </c>
      <c r="CA285" t="s">
        <v>15259</v>
      </c>
      <c r="CB285">
        <v>21000</v>
      </c>
      <c r="CC285" s="265"/>
      <c r="CD285" s="123" t="s">
        <v>1445</v>
      </c>
      <c r="CE285" s="123" t="s">
        <v>17</v>
      </c>
      <c r="CF285" s="123"/>
      <c r="CG285" s="265"/>
      <c r="CH285" s="123"/>
      <c r="CI285" s="265"/>
      <c r="CJ285" s="85" t="s">
        <v>26</v>
      </c>
      <c r="CK285" s="85" t="s">
        <v>26</v>
      </c>
      <c r="CL285" s="85"/>
      <c r="CM285" s="85"/>
      <c r="CN285" s="96" t="s">
        <v>15212</v>
      </c>
      <c r="CO285" s="155"/>
      <c r="CP285" s="155"/>
      <c r="CQ285" s="285"/>
      <c r="CR285" s="155"/>
      <c r="CS285" s="378"/>
      <c r="CT285" s="155"/>
      <c r="CU285" s="155"/>
      <c r="CV285" s="155"/>
      <c r="CW285" s="155"/>
      <c r="CX285" s="155"/>
      <c r="CY285" s="155"/>
      <c r="CZ285" s="155"/>
      <c r="DA285" s="155"/>
      <c r="DB285" s="155"/>
      <c r="DC285" s="155"/>
      <c r="DD285" s="155"/>
      <c r="DE285" s="155"/>
      <c r="DF285" s="155"/>
      <c r="DG285" s="155"/>
      <c r="DH285" s="284" t="s">
        <v>1375</v>
      </c>
      <c r="DI285" s="275" t="s">
        <v>121</v>
      </c>
      <c r="DJ285" s="148" t="s">
        <v>2405</v>
      </c>
      <c r="DK285" s="268" t="s">
        <v>15227</v>
      </c>
      <c r="DL285" s="127" t="s">
        <v>15207</v>
      </c>
      <c r="DM285" s="123"/>
      <c r="DN285" s="85">
        <v>6600276</v>
      </c>
      <c r="DO285" s="339"/>
      <c r="DP285" s="339"/>
      <c r="DQ285" s="123" t="s">
        <v>2406</v>
      </c>
      <c r="DR285" s="339"/>
      <c r="DS285" s="339"/>
      <c r="DT285" s="339"/>
      <c r="DU285" s="339"/>
      <c r="DV285" s="123"/>
      <c r="DW285" s="123" t="s">
        <v>15228</v>
      </c>
      <c r="DX285" s="123">
        <v>1121</v>
      </c>
      <c r="DY285" s="123"/>
      <c r="DZ285" s="355"/>
      <c r="EA285" s="123" t="s">
        <v>25</v>
      </c>
      <c r="EB285" s="123"/>
      <c r="EC285" s="125"/>
      <c r="ED285" s="339"/>
      <c r="EE285" s="339"/>
      <c r="EF285" s="339"/>
      <c r="EG285" s="355"/>
      <c r="EH285" s="355"/>
      <c r="EI285" s="123"/>
      <c r="EJ285" s="123" t="s">
        <v>26</v>
      </c>
      <c r="EK285" s="123" t="s">
        <v>25</v>
      </c>
      <c r="EL285" s="123" t="s">
        <v>26</v>
      </c>
      <c r="EM285" s="123" t="s">
        <v>1759</v>
      </c>
      <c r="EN285" s="123"/>
      <c r="EO285" s="123" t="s">
        <v>1760</v>
      </c>
      <c r="EP285" s="339"/>
      <c r="EQ285" s="123" t="s">
        <v>1761</v>
      </c>
      <c r="ER285" s="123"/>
      <c r="ES285" s="123" t="s">
        <v>1956</v>
      </c>
      <c r="ET285" s="339"/>
      <c r="EU285" s="123" t="s">
        <v>112</v>
      </c>
      <c r="EV285" s="339"/>
      <c r="EW285" s="123" t="s">
        <v>1370</v>
      </c>
      <c r="EX285" s="339"/>
      <c r="EY285" s="123" t="s">
        <v>1371</v>
      </c>
      <c r="EZ285" s="123" t="s">
        <v>15229</v>
      </c>
      <c r="FA285" s="123" t="s">
        <v>26</v>
      </c>
      <c r="FB285" s="339"/>
      <c r="FC285" s="123"/>
      <c r="FD285" s="339"/>
      <c r="FE285" s="123"/>
      <c r="FF285" s="123"/>
      <c r="FG285" s="123"/>
      <c r="FH285" s="266" t="s">
        <v>1375</v>
      </c>
      <c r="FI285" s="123"/>
      <c r="FJ285" s="123"/>
      <c r="FK285" s="123"/>
      <c r="FL285"/>
      <c r="FM285" s="123"/>
      <c r="FN285" s="123"/>
      <c r="FO285" s="123"/>
      <c r="FP285" s="123"/>
      <c r="FQ285" s="123"/>
      <c r="FR285" s="123"/>
      <c r="FS285" s="123"/>
      <c r="FT285" s="123"/>
      <c r="FU285" s="123"/>
      <c r="FV285"/>
      <c r="FW285" s="123"/>
      <c r="FX285" s="123"/>
      <c r="FY285" s="123"/>
      <c r="FZ285" s="123"/>
      <c r="GA285" s="123"/>
      <c r="GB285" s="123"/>
      <c r="GC285" s="339"/>
      <c r="GD285" s="339"/>
      <c r="GE285" s="339"/>
      <c r="GF285" s="355"/>
      <c r="GG285" s="355"/>
      <c r="GH285" s="331"/>
      <c r="GI285" s="123"/>
      <c r="GJ285" s="123"/>
      <c r="GK285" s="123"/>
      <c r="GL285" s="123"/>
      <c r="GM285" s="123"/>
      <c r="GN285" s="123"/>
      <c r="GO285" s="339"/>
      <c r="GP285" s="123"/>
      <c r="GQ285" s="339"/>
      <c r="GR285" s="123"/>
      <c r="GS285" s="339"/>
      <c r="GT285" s="123"/>
      <c r="GU285" s="123"/>
      <c r="GV285" s="123"/>
      <c r="GW285" s="123"/>
      <c r="GX285" s="123"/>
      <c r="GY285"/>
      <c r="GZ285"/>
      <c r="HA285" s="266"/>
      <c r="HB285" s="123"/>
      <c r="HC285" s="123"/>
    </row>
    <row r="286" spans="1:211" s="269" customFormat="1" x14ac:dyDescent="0.35">
      <c r="A286" s="137">
        <v>483</v>
      </c>
      <c r="B286" s="339"/>
      <c r="C286" s="123" t="s">
        <v>1412</v>
      </c>
      <c r="D286" s="124">
        <v>44323</v>
      </c>
      <c r="E286" s="124">
        <v>44323</v>
      </c>
      <c r="F286" s="339"/>
      <c r="G286" s="125" t="s">
        <v>16421</v>
      </c>
      <c r="H286" s="266" t="s">
        <v>1375</v>
      </c>
      <c r="I286" s="123"/>
      <c r="J286" s="339"/>
      <c r="K286" s="355"/>
      <c r="L286" s="267"/>
      <c r="M286" s="354"/>
      <c r="N286" s="267" t="s">
        <v>19657</v>
      </c>
      <c r="O286" s="354"/>
      <c r="P286" s="354"/>
      <c r="Q286" s="267"/>
      <c r="R286" s="267"/>
      <c r="S286" s="267"/>
      <c r="T286" s="123"/>
      <c r="U286" s="124"/>
      <c r="V286" s="124"/>
      <c r="W286" s="123"/>
      <c r="X286" s="339"/>
      <c r="Y286" s="339"/>
      <c r="Z286" s="123"/>
      <c r="AA286" s="123" t="s">
        <v>25</v>
      </c>
      <c r="AB286" s="124">
        <v>44321</v>
      </c>
      <c r="AC286" s="124">
        <v>44322</v>
      </c>
      <c r="AD286" s="339"/>
      <c r="AE286" s="339"/>
      <c r="AF286" s="355"/>
      <c r="AG286" s="355"/>
      <c r="AH286" s="266" t="s">
        <v>1375</v>
      </c>
      <c r="AI286" s="124">
        <v>44306</v>
      </c>
      <c r="AJ286" s="252" t="s">
        <v>16423</v>
      </c>
      <c r="AK286" s="124">
        <v>44306</v>
      </c>
      <c r="AL286" s="252">
        <v>0.95833333333333337</v>
      </c>
      <c r="AM286" s="85" t="s">
        <v>28</v>
      </c>
      <c r="AN286" s="85" t="s">
        <v>25</v>
      </c>
      <c r="AO286" s="85" t="s">
        <v>26</v>
      </c>
      <c r="AP286" s="85" t="s">
        <v>16424</v>
      </c>
      <c r="AQ286" s="85" t="s">
        <v>16425</v>
      </c>
      <c r="AR286" s="85"/>
      <c r="AS286" s="335" t="s">
        <v>16426</v>
      </c>
      <c r="AT286" s="335">
        <v>120856588</v>
      </c>
      <c r="AU286" s="85"/>
      <c r="AV286" s="85"/>
      <c r="AW286" s="85"/>
      <c r="AX286" s="266" t="s">
        <v>1375</v>
      </c>
      <c r="AY286" s="85" t="s">
        <v>26</v>
      </c>
      <c r="AZ286" s="85" t="s">
        <v>25</v>
      </c>
      <c r="BA286" s="85" t="s">
        <v>26</v>
      </c>
      <c r="BB286" s="85" t="s">
        <v>25</v>
      </c>
      <c r="BC286" s="355"/>
      <c r="BD286" s="85" t="s">
        <v>27</v>
      </c>
      <c r="BE286" s="85" t="s">
        <v>13</v>
      </c>
      <c r="BF286" s="85" t="s">
        <v>34</v>
      </c>
      <c r="BG286" s="85" t="s">
        <v>34</v>
      </c>
      <c r="BH286" s="304" t="s">
        <v>18069</v>
      </c>
      <c r="BI286" s="364"/>
      <c r="BJ286" s="123"/>
      <c r="BK286" s="123"/>
      <c r="BL286" s="123"/>
      <c r="BM286" s="123" t="s">
        <v>102</v>
      </c>
      <c r="BN286" s="123" t="s">
        <v>1524</v>
      </c>
      <c r="BO286" s="123" t="s">
        <v>3725</v>
      </c>
      <c r="BP286" s="123" t="s">
        <v>25</v>
      </c>
      <c r="BQ286" s="4" t="s">
        <v>8</v>
      </c>
      <c r="BR286" s="123" t="s">
        <v>1614</v>
      </c>
      <c r="BS286" s="123" t="s">
        <v>87</v>
      </c>
      <c r="BT286" t="s">
        <v>16719</v>
      </c>
      <c r="BU286" t="s">
        <v>16720</v>
      </c>
      <c r="BV286" s="266" t="s">
        <v>1375</v>
      </c>
      <c r="BW286" s="85" t="s">
        <v>44</v>
      </c>
      <c r="BX286" s="372"/>
      <c r="BY286" s="372"/>
      <c r="BZ286" s="129" t="s">
        <v>156</v>
      </c>
      <c r="CA286" t="s">
        <v>4340</v>
      </c>
      <c r="CB286">
        <v>21000</v>
      </c>
      <c r="CC286" s="123"/>
      <c r="CD286" s="123" t="s">
        <v>1813</v>
      </c>
      <c r="CE286" s="123" t="s">
        <v>17</v>
      </c>
      <c r="CF286" s="123"/>
      <c r="CG286" s="123"/>
      <c r="CH286" s="123">
        <v>530</v>
      </c>
      <c r="CI286" s="123"/>
      <c r="CJ286" s="85" t="s">
        <v>26</v>
      </c>
      <c r="CK286" s="85" t="s">
        <v>26</v>
      </c>
      <c r="CL286" s="85"/>
      <c r="CM286" s="85"/>
      <c r="CN286" s="284" t="s">
        <v>16382</v>
      </c>
      <c r="CO286" s="155"/>
      <c r="CP286" s="155"/>
      <c r="CQ286" s="285"/>
      <c r="CR286" s="155"/>
      <c r="CS286" s="378"/>
      <c r="CT286" s="155"/>
      <c r="CU286" s="155"/>
      <c r="CV286" s="155"/>
      <c r="CW286" s="155"/>
      <c r="CX286" s="155"/>
      <c r="CY286" s="155"/>
      <c r="CZ286" s="155"/>
      <c r="DA286" s="155"/>
      <c r="DB286" s="155"/>
      <c r="DC286" s="155"/>
      <c r="DD286" s="155"/>
      <c r="DE286" s="155"/>
      <c r="DF286" s="155"/>
      <c r="DG286" s="155"/>
      <c r="DH286" s="284" t="s">
        <v>1375</v>
      </c>
      <c r="DI286" s="197" t="s">
        <v>129</v>
      </c>
      <c r="DJ286" s="4" t="s">
        <v>16417</v>
      </c>
      <c r="DK286" s="4" t="s">
        <v>16423</v>
      </c>
      <c r="DL286" s="127" t="s">
        <v>16422</v>
      </c>
      <c r="DM286" s="4" t="s">
        <v>16424</v>
      </c>
      <c r="DN286" s="4" t="s">
        <v>16426</v>
      </c>
      <c r="DO286" s="340"/>
      <c r="DP286" s="340"/>
      <c r="DQ286" s="4"/>
      <c r="DR286" s="340"/>
      <c r="DS286" s="340"/>
      <c r="DT286" s="340"/>
      <c r="DU286" s="340"/>
      <c r="DV286" s="4">
        <v>14422109</v>
      </c>
      <c r="DW286" s="4" t="s">
        <v>16427</v>
      </c>
      <c r="DX286" s="4">
        <v>9002</v>
      </c>
      <c r="DY286" s="4"/>
      <c r="DZ286" s="348"/>
      <c r="EA286" s="4" t="s">
        <v>26</v>
      </c>
      <c r="EB286" s="4"/>
      <c r="EC286" s="4"/>
      <c r="ED286" s="340"/>
      <c r="EE286" s="340"/>
      <c r="EF286" s="340"/>
      <c r="EG286" s="348"/>
      <c r="EH286" s="348"/>
      <c r="EI286" s="4"/>
      <c r="EJ286" s="4"/>
      <c r="EK286" s="4"/>
      <c r="EL286" s="4" t="s">
        <v>25</v>
      </c>
      <c r="EM286" s="4"/>
      <c r="EN286" s="4"/>
      <c r="EO286" s="4"/>
      <c r="EP286" s="340"/>
      <c r="EQ286" s="4"/>
      <c r="ER286" s="4"/>
      <c r="ES286" s="4"/>
      <c r="ET286" s="340"/>
      <c r="EU286" s="4"/>
      <c r="EV286" s="340"/>
      <c r="EW286" s="4"/>
      <c r="EX286" s="340"/>
      <c r="EY286" s="4" t="s">
        <v>8</v>
      </c>
      <c r="EZ286" s="4"/>
      <c r="FA286" s="4"/>
      <c r="FB286" s="340"/>
      <c r="FC286" s="4"/>
      <c r="FD286" s="340"/>
      <c r="FE286" s="4" t="s">
        <v>1837</v>
      </c>
      <c r="FF286" s="4" t="s">
        <v>1838</v>
      </c>
      <c r="FG286" s="4"/>
      <c r="FH286" s="4" t="s">
        <v>1375</v>
      </c>
      <c r="FI286" s="4" t="s">
        <v>1839</v>
      </c>
      <c r="FJ286" s="4" t="s">
        <v>2269</v>
      </c>
      <c r="FK286" s="4" t="s">
        <v>770</v>
      </c>
      <c r="FL286" t="s">
        <v>15086</v>
      </c>
      <c r="FM286" s="4" t="s">
        <v>16425</v>
      </c>
      <c r="FN286" s="4" t="s">
        <v>1839</v>
      </c>
      <c r="FO286" s="4" t="s">
        <v>16428</v>
      </c>
      <c r="FP286" s="4" t="s">
        <v>15380</v>
      </c>
      <c r="FQ286" s="4" t="s">
        <v>16429</v>
      </c>
      <c r="FR286" s="4" t="s">
        <v>1869</v>
      </c>
      <c r="FS286" s="4" t="s">
        <v>2456</v>
      </c>
      <c r="FT286" s="4" t="s">
        <v>1845</v>
      </c>
      <c r="FU286" s="4" t="s">
        <v>9</v>
      </c>
      <c r="FV286" t="s">
        <v>16430</v>
      </c>
      <c r="FW286" s="4" t="s">
        <v>1846</v>
      </c>
      <c r="FX286" s="4" t="s">
        <v>46</v>
      </c>
      <c r="FY286" s="4" t="s">
        <v>16424</v>
      </c>
      <c r="FZ286" s="4" t="s">
        <v>1847</v>
      </c>
      <c r="GA286" s="4" t="s">
        <v>1375</v>
      </c>
      <c r="GB286" s="4" t="s">
        <v>16431</v>
      </c>
      <c r="GC286" s="340"/>
      <c r="GD286" s="340"/>
      <c r="GE286" s="340"/>
      <c r="GF286" s="348"/>
      <c r="GG286" s="348"/>
      <c r="GH286" s="3" t="s">
        <v>1375</v>
      </c>
      <c r="GI286" s="4" t="s">
        <v>9</v>
      </c>
      <c r="GJ286" s="4" t="s">
        <v>1435</v>
      </c>
      <c r="GK286" s="4" t="s">
        <v>1375</v>
      </c>
      <c r="GL286" s="4" t="s">
        <v>9</v>
      </c>
      <c r="GM286" s="4" t="s">
        <v>1375</v>
      </c>
      <c r="GN286" s="4"/>
      <c r="GO286" s="340"/>
      <c r="GP286" s="4"/>
      <c r="GQ286" s="340"/>
      <c r="GR286" s="4"/>
      <c r="GS286" s="340"/>
      <c r="GT286" s="4"/>
      <c r="GU286" s="4"/>
      <c r="GV286" s="4"/>
      <c r="GW286" s="4"/>
      <c r="GX286" s="4"/>
      <c r="GY286"/>
      <c r="GZ286"/>
      <c r="HA286" s="4"/>
      <c r="HB286" s="4"/>
      <c r="HC286" s="4"/>
    </row>
    <row r="287" spans="1:211" s="269" customFormat="1" ht="29" x14ac:dyDescent="0.35">
      <c r="A287" s="137">
        <v>413</v>
      </c>
      <c r="B287" s="343"/>
      <c r="C287" s="84" t="s">
        <v>1412</v>
      </c>
      <c r="D287" s="124">
        <v>44313</v>
      </c>
      <c r="E287" s="124">
        <v>44313</v>
      </c>
      <c r="F287" s="339"/>
      <c r="G287" s="125" t="s">
        <v>15230</v>
      </c>
      <c r="H287" s="266" t="s">
        <v>1375</v>
      </c>
      <c r="I287" s="123"/>
      <c r="J287" s="339"/>
      <c r="K287" s="355"/>
      <c r="L287" s="267"/>
      <c r="M287" s="354"/>
      <c r="N287" s="267" t="s">
        <v>19657</v>
      </c>
      <c r="O287" s="354"/>
      <c r="P287" s="354"/>
      <c r="Q287" s="267"/>
      <c r="R287" s="267"/>
      <c r="S287" s="267"/>
      <c r="T287" s="126"/>
      <c r="U287" s="124"/>
      <c r="V287" s="124"/>
      <c r="W287" s="126"/>
      <c r="X287" s="362"/>
      <c r="Y287" s="362"/>
      <c r="Z287" s="126"/>
      <c r="AA287" s="126" t="s">
        <v>25</v>
      </c>
      <c r="AB287" s="124">
        <v>44313</v>
      </c>
      <c r="AC287" s="124">
        <v>44313</v>
      </c>
      <c r="AD287" s="362"/>
      <c r="AE287" s="362"/>
      <c r="AF287" s="363"/>
      <c r="AG287" s="363"/>
      <c r="AH287" s="266" t="s">
        <v>1375</v>
      </c>
      <c r="AI287" s="124">
        <v>44306</v>
      </c>
      <c r="AJ287" s="252" t="s">
        <v>15231</v>
      </c>
      <c r="AK287" s="124">
        <v>44306</v>
      </c>
      <c r="AL287" s="252" t="s">
        <v>15231</v>
      </c>
      <c r="AM287" s="85" t="s">
        <v>28</v>
      </c>
      <c r="AN287" s="85" t="s">
        <v>26</v>
      </c>
      <c r="AO287" s="85" t="s">
        <v>26</v>
      </c>
      <c r="AP287" s="85" t="s">
        <v>15232</v>
      </c>
      <c r="AQ287" s="85" t="s">
        <v>15233</v>
      </c>
      <c r="AR287" s="85"/>
      <c r="AS287" s="335" t="s">
        <v>15234</v>
      </c>
      <c r="AT287" s="335" t="s">
        <v>15639</v>
      </c>
      <c r="AU287" s="85"/>
      <c r="AV287" s="85"/>
      <c r="AW287" s="85" t="s">
        <v>15640</v>
      </c>
      <c r="AX287" s="266" t="s">
        <v>1375</v>
      </c>
      <c r="AY287" s="85" t="s">
        <v>25</v>
      </c>
      <c r="AZ287" s="85" t="s">
        <v>25</v>
      </c>
      <c r="BA287" s="85" t="s">
        <v>25</v>
      </c>
      <c r="BB287" s="85" t="s">
        <v>25</v>
      </c>
      <c r="BC287" s="355"/>
      <c r="BD287" s="85" t="s">
        <v>27</v>
      </c>
      <c r="BE287" s="85" t="s">
        <v>4</v>
      </c>
      <c r="BF287" s="85" t="s">
        <v>34</v>
      </c>
      <c r="BG287" s="85" t="s">
        <v>34</v>
      </c>
      <c r="BH287" s="304" t="s">
        <v>18049</v>
      </c>
      <c r="BI287" s="355"/>
      <c r="BJ287" s="123"/>
      <c r="BK287" s="123"/>
      <c r="BL287" s="123"/>
      <c r="BM287" s="123" t="s">
        <v>4</v>
      </c>
      <c r="BN287" s="123" t="s">
        <v>1380</v>
      </c>
      <c r="BO287" s="123" t="s">
        <v>1381</v>
      </c>
      <c r="BP287" s="123" t="s">
        <v>25</v>
      </c>
      <c r="BQ287" s="4" t="s">
        <v>8</v>
      </c>
      <c r="BR287" s="123" t="s">
        <v>1477</v>
      </c>
      <c r="BS287" s="123" t="s">
        <v>1649</v>
      </c>
      <c r="BT287" t="s">
        <v>7</v>
      </c>
      <c r="BU287" t="s">
        <v>15641</v>
      </c>
      <c r="BV287" s="266" t="s">
        <v>1375</v>
      </c>
      <c r="BW287" s="85" t="s">
        <v>1404</v>
      </c>
      <c r="BX287" s="372"/>
      <c r="BY287" s="372"/>
      <c r="BZ287" s="129" t="s">
        <v>54</v>
      </c>
      <c r="CA287" t="s">
        <v>15235</v>
      </c>
      <c r="CB287">
        <v>12000</v>
      </c>
      <c r="CC287" s="265"/>
      <c r="CD287" s="123" t="s">
        <v>1368</v>
      </c>
      <c r="CE287" s="123" t="s">
        <v>1444</v>
      </c>
      <c r="CF287" s="123"/>
      <c r="CG287" s="265"/>
      <c r="CH287" s="123"/>
      <c r="CI287" s="265"/>
      <c r="CJ287" s="85" t="s">
        <v>26</v>
      </c>
      <c r="CK287" s="85" t="s">
        <v>26</v>
      </c>
      <c r="CL287" s="85"/>
      <c r="CM287" s="85"/>
      <c r="CN287" s="96" t="s">
        <v>15212</v>
      </c>
      <c r="CO287" s="155"/>
      <c r="CP287" s="155"/>
      <c r="CQ287" s="285">
        <v>44319</v>
      </c>
      <c r="CR287" s="155" t="s">
        <v>17211</v>
      </c>
      <c r="CS287" s="378"/>
      <c r="CT287" s="155"/>
      <c r="CU287" s="155"/>
      <c r="CV287" s="155"/>
      <c r="CW287" s="155"/>
      <c r="CX287" s="155"/>
      <c r="CY287" s="155"/>
      <c r="CZ287" s="155"/>
      <c r="DA287" s="155"/>
      <c r="DB287" s="155"/>
      <c r="DC287" s="155"/>
      <c r="DD287" s="155"/>
      <c r="DE287" s="155"/>
      <c r="DF287" s="155"/>
      <c r="DG287" s="155"/>
      <c r="DH287" s="284" t="s">
        <v>1375</v>
      </c>
      <c r="DI287" s="267" t="s">
        <v>119</v>
      </c>
      <c r="DJ287" s="84" t="s">
        <v>15236</v>
      </c>
      <c r="DK287" s="268" t="s">
        <v>15231</v>
      </c>
      <c r="DL287" s="127" t="s">
        <v>15137</v>
      </c>
      <c r="DM287" s="123" t="s">
        <v>15232</v>
      </c>
      <c r="DN287" s="85" t="s">
        <v>15234</v>
      </c>
      <c r="DO287" s="339"/>
      <c r="DP287" s="339"/>
      <c r="DQ287" s="123" t="s">
        <v>15237</v>
      </c>
      <c r="DR287" s="339"/>
      <c r="DS287" s="339"/>
      <c r="DT287" s="339"/>
      <c r="DU287" s="339"/>
      <c r="DV287" s="123">
        <v>252941106</v>
      </c>
      <c r="DW287" s="123" t="s">
        <v>15238</v>
      </c>
      <c r="DX287" s="123">
        <v>9260</v>
      </c>
      <c r="DY287" s="123"/>
      <c r="DZ287" s="355"/>
      <c r="EA287" s="123" t="s">
        <v>25</v>
      </c>
      <c r="EB287" s="123"/>
      <c r="EC287" s="125"/>
      <c r="ED287" s="339"/>
      <c r="EE287" s="339"/>
      <c r="EF287" s="339"/>
      <c r="EG287" s="355"/>
      <c r="EH287" s="355"/>
      <c r="EI287" s="123"/>
      <c r="EJ287" s="123" t="s">
        <v>26</v>
      </c>
      <c r="EK287" s="123" t="s">
        <v>25</v>
      </c>
      <c r="EL287" s="123"/>
      <c r="EM287" s="123" t="s">
        <v>1759</v>
      </c>
      <c r="EN287" s="123" t="s">
        <v>15239</v>
      </c>
      <c r="EO287" s="123" t="s">
        <v>1862</v>
      </c>
      <c r="EP287" s="339"/>
      <c r="EQ287" s="123" t="s">
        <v>2143</v>
      </c>
      <c r="ER287" s="123"/>
      <c r="ES287" s="123" t="s">
        <v>4</v>
      </c>
      <c r="ET287" s="339"/>
      <c r="EU287" s="123" t="s">
        <v>115</v>
      </c>
      <c r="EV287" s="339"/>
      <c r="EW287" s="123" t="s">
        <v>1368</v>
      </c>
      <c r="EX287" s="339"/>
      <c r="EY287" s="123" t="s">
        <v>8</v>
      </c>
      <c r="EZ287" s="123"/>
      <c r="FA287" s="123" t="s">
        <v>25</v>
      </c>
      <c r="FB287" s="339"/>
      <c r="FC287" s="123" t="s">
        <v>1816</v>
      </c>
      <c r="FD287" s="339"/>
      <c r="FE287" s="123" t="s">
        <v>2354</v>
      </c>
      <c r="FF287" s="123" t="s">
        <v>1865</v>
      </c>
      <c r="FG287" s="123" t="s">
        <v>26</v>
      </c>
      <c r="FH287" s="266" t="s">
        <v>1375</v>
      </c>
      <c r="FI287" s="123" t="s">
        <v>1839</v>
      </c>
      <c r="FJ287" s="123" t="s">
        <v>54</v>
      </c>
      <c r="FK287" s="123" t="s">
        <v>77</v>
      </c>
      <c r="FL287" t="s">
        <v>15240</v>
      </c>
      <c r="FM287" s="123" t="s">
        <v>15233</v>
      </c>
      <c r="FN287" s="123" t="s">
        <v>1839</v>
      </c>
      <c r="FO287" s="123" t="s">
        <v>1890</v>
      </c>
      <c r="FP287" s="123" t="s">
        <v>15241</v>
      </c>
      <c r="FQ287" s="123" t="s">
        <v>15242</v>
      </c>
      <c r="FR287" s="123" t="s">
        <v>1434</v>
      </c>
      <c r="FS287" s="123" t="s">
        <v>1870</v>
      </c>
      <c r="FT287" s="123" t="s">
        <v>1845</v>
      </c>
      <c r="FU287" s="123" t="s">
        <v>9</v>
      </c>
      <c r="FV287" t="s">
        <v>15243</v>
      </c>
      <c r="FW287" s="123" t="s">
        <v>1846</v>
      </c>
      <c r="FX287" s="123" t="s">
        <v>1424</v>
      </c>
      <c r="FY287" s="123" t="s">
        <v>15232</v>
      </c>
      <c r="FZ287" s="123" t="s">
        <v>2057</v>
      </c>
      <c r="GA287" s="123" t="s">
        <v>13730</v>
      </c>
      <c r="GB287" s="123" t="s">
        <v>15244</v>
      </c>
      <c r="GC287" s="339"/>
      <c r="GD287" s="339"/>
      <c r="GE287" s="339"/>
      <c r="GF287" s="355"/>
      <c r="GG287" s="355"/>
      <c r="GH287" s="331" t="s">
        <v>1375</v>
      </c>
      <c r="GI287" s="123" t="s">
        <v>9</v>
      </c>
      <c r="GJ287" s="123" t="s">
        <v>1433</v>
      </c>
      <c r="GK287" s="123" t="s">
        <v>1375</v>
      </c>
      <c r="GL287" s="123" t="s">
        <v>9</v>
      </c>
      <c r="GM287" s="123" t="s">
        <v>4009</v>
      </c>
      <c r="GN287" s="123" t="s">
        <v>13277</v>
      </c>
      <c r="GO287" s="339"/>
      <c r="GP287" s="123" t="s">
        <v>1850</v>
      </c>
      <c r="GQ287" s="339"/>
      <c r="GR287" s="123" t="s">
        <v>15245</v>
      </c>
      <c r="GS287" s="339"/>
      <c r="GT287" s="123" t="s">
        <v>15246</v>
      </c>
      <c r="GU287" s="123" t="s">
        <v>1375</v>
      </c>
      <c r="GV287" s="123"/>
      <c r="GW287" s="123"/>
      <c r="GX287" s="123"/>
      <c r="GY287"/>
      <c r="GZ287"/>
      <c r="HA287" s="266"/>
      <c r="HB287" s="123"/>
      <c r="HC287" s="123"/>
    </row>
    <row r="288" spans="1:211" s="269" customFormat="1" x14ac:dyDescent="0.35">
      <c r="A288" s="137">
        <v>412</v>
      </c>
      <c r="B288" s="343"/>
      <c r="C288" s="84" t="s">
        <v>1412</v>
      </c>
      <c r="D288" s="124">
        <v>44307</v>
      </c>
      <c r="E288" s="124">
        <v>44307</v>
      </c>
      <c r="F288" s="339"/>
      <c r="G288" s="125" t="s">
        <v>15247</v>
      </c>
      <c r="H288" s="266" t="s">
        <v>1375</v>
      </c>
      <c r="I288" s="123"/>
      <c r="J288" s="339"/>
      <c r="K288" s="355"/>
      <c r="L288" s="267"/>
      <c r="M288" s="354"/>
      <c r="N288" s="267" t="s">
        <v>19657</v>
      </c>
      <c r="O288" s="354"/>
      <c r="P288" s="354"/>
      <c r="Q288" s="267"/>
      <c r="R288" s="267"/>
      <c r="S288" s="267"/>
      <c r="T288" s="126"/>
      <c r="U288" s="124"/>
      <c r="V288" s="124"/>
      <c r="W288" s="126"/>
      <c r="X288" s="362"/>
      <c r="Y288" s="362"/>
      <c r="Z288" s="126"/>
      <c r="AA288" s="126"/>
      <c r="AB288" s="124"/>
      <c r="AC288" s="124"/>
      <c r="AD288" s="362"/>
      <c r="AE288" s="362"/>
      <c r="AF288" s="363"/>
      <c r="AG288" s="363"/>
      <c r="AH288" s="266" t="s">
        <v>1375</v>
      </c>
      <c r="AI288" s="124">
        <v>44306</v>
      </c>
      <c r="AJ288" s="252" t="s">
        <v>15248</v>
      </c>
      <c r="AK288" s="124"/>
      <c r="AL288" s="252"/>
      <c r="AM288" s="85" t="s">
        <v>28</v>
      </c>
      <c r="AN288" s="85" t="s">
        <v>26</v>
      </c>
      <c r="AO288" s="85" t="s">
        <v>26</v>
      </c>
      <c r="AP288" s="85"/>
      <c r="AQ288" s="85"/>
      <c r="AR288" s="85"/>
      <c r="AS288" s="335">
        <v>4536350503</v>
      </c>
      <c r="AT288" s="335"/>
      <c r="AU288" s="85"/>
      <c r="AV288" s="85"/>
      <c r="AW288" s="85"/>
      <c r="AX288" s="266" t="s">
        <v>1375</v>
      </c>
      <c r="AY288" s="85" t="s">
        <v>26</v>
      </c>
      <c r="AZ288" s="85" t="s">
        <v>26</v>
      </c>
      <c r="BA288" s="85" t="s">
        <v>26</v>
      </c>
      <c r="BB288" s="85" t="s">
        <v>26</v>
      </c>
      <c r="BC288" s="355"/>
      <c r="BD288" s="85" t="s">
        <v>33</v>
      </c>
      <c r="BE288" s="85" t="s">
        <v>16</v>
      </c>
      <c r="BF288" s="85"/>
      <c r="BG288" s="85"/>
      <c r="BH288" s="304" t="s">
        <v>18051</v>
      </c>
      <c r="BI288" s="355"/>
      <c r="BJ288" s="123"/>
      <c r="BK288" s="123"/>
      <c r="BL288" s="123"/>
      <c r="BM288" s="123" t="s">
        <v>106</v>
      </c>
      <c r="BN288" s="123"/>
      <c r="BO288" s="123"/>
      <c r="BP288" s="123"/>
      <c r="BQ288" s="4" t="s">
        <v>8</v>
      </c>
      <c r="BR288" s="123"/>
      <c r="BS288" s="123"/>
      <c r="BT288"/>
      <c r="BU288"/>
      <c r="BV288" s="266" t="s">
        <v>1375</v>
      </c>
      <c r="BW288" s="85" t="s">
        <v>43</v>
      </c>
      <c r="BX288" s="372"/>
      <c r="BY288" s="372"/>
      <c r="BZ288" s="129" t="s">
        <v>159</v>
      </c>
      <c r="CA288" t="s">
        <v>15258</v>
      </c>
      <c r="CB288">
        <v>12000</v>
      </c>
      <c r="CC288" s="265"/>
      <c r="CD288" s="123" t="s">
        <v>1368</v>
      </c>
      <c r="CE288" s="123" t="s">
        <v>1446</v>
      </c>
      <c r="CF288" s="123"/>
      <c r="CG288" s="265"/>
      <c r="CH288" s="123">
        <v>140</v>
      </c>
      <c r="CI288" s="265"/>
      <c r="CJ288" s="85" t="s">
        <v>26</v>
      </c>
      <c r="CK288" s="85" t="s">
        <v>26</v>
      </c>
      <c r="CL288" s="85"/>
      <c r="CM288" s="85"/>
      <c r="CN288" s="96" t="s">
        <v>15212</v>
      </c>
      <c r="CO288" s="155"/>
      <c r="CP288" s="155"/>
      <c r="CQ288" s="285"/>
      <c r="CR288" s="155"/>
      <c r="CS288" s="378"/>
      <c r="CT288" s="155"/>
      <c r="CU288" s="155"/>
      <c r="CV288" s="155"/>
      <c r="CW288" s="155"/>
      <c r="CX288" s="155"/>
      <c r="CY288" s="155"/>
      <c r="CZ288" s="155"/>
      <c r="DA288" s="155"/>
      <c r="DB288" s="155"/>
      <c r="DC288" s="155"/>
      <c r="DD288" s="155"/>
      <c r="DE288" s="155"/>
      <c r="DF288" s="155"/>
      <c r="DG288" s="155"/>
      <c r="DH288" s="284" t="s">
        <v>1375</v>
      </c>
      <c r="DI288" s="275" t="s">
        <v>2685</v>
      </c>
      <c r="DJ288" s="148" t="s">
        <v>3972</v>
      </c>
      <c r="DK288" s="268" t="s">
        <v>15248</v>
      </c>
      <c r="DL288" s="127" t="s">
        <v>15137</v>
      </c>
      <c r="DM288" s="123"/>
      <c r="DN288" s="85">
        <v>4536350503</v>
      </c>
      <c r="DO288" s="339"/>
      <c r="DP288" s="339"/>
      <c r="DQ288" s="123" t="s">
        <v>3973</v>
      </c>
      <c r="DR288" s="339"/>
      <c r="DS288" s="339"/>
      <c r="DT288" s="339"/>
      <c r="DU288" s="339"/>
      <c r="DV288" s="123">
        <v>42761102</v>
      </c>
      <c r="DW288" s="123" t="s">
        <v>15249</v>
      </c>
      <c r="DX288" s="123">
        <v>1101</v>
      </c>
      <c r="DY288" s="123"/>
      <c r="DZ288" s="355"/>
      <c r="EA288" s="123" t="s">
        <v>25</v>
      </c>
      <c r="EB288" s="123">
        <v>4</v>
      </c>
      <c r="EC288" s="125" t="s">
        <v>1887</v>
      </c>
      <c r="ED288" s="339"/>
      <c r="EE288" s="339"/>
      <c r="EF288" s="339"/>
      <c r="EG288" s="355"/>
      <c r="EH288" s="355"/>
      <c r="EI288" s="123"/>
      <c r="EJ288" s="123" t="s">
        <v>26</v>
      </c>
      <c r="EK288" s="123" t="s">
        <v>25</v>
      </c>
      <c r="EL288" s="123" t="s">
        <v>25</v>
      </c>
      <c r="EM288" s="123" t="s">
        <v>1759</v>
      </c>
      <c r="EN288" s="123" t="s">
        <v>15250</v>
      </c>
      <c r="EO288" s="123" t="s">
        <v>1760</v>
      </c>
      <c r="EP288" s="339"/>
      <c r="EQ288" s="123" t="s">
        <v>1836</v>
      </c>
      <c r="ER288" s="123" t="s">
        <v>15251</v>
      </c>
      <c r="ES288" s="123" t="s">
        <v>41</v>
      </c>
      <c r="ET288" s="339"/>
      <c r="EU288" s="123" t="s">
        <v>112</v>
      </c>
      <c r="EV288" s="339"/>
      <c r="EW288" s="123" t="s">
        <v>1368</v>
      </c>
      <c r="EX288" s="339"/>
      <c r="EY288" s="123" t="s">
        <v>8</v>
      </c>
      <c r="EZ288" s="123" t="s">
        <v>15252</v>
      </c>
      <c r="FA288" s="123" t="s">
        <v>26</v>
      </c>
      <c r="FB288" s="339"/>
      <c r="FC288" s="123" t="s">
        <v>1816</v>
      </c>
      <c r="FD288" s="339"/>
      <c r="FE288" s="123"/>
      <c r="FF288" s="123"/>
      <c r="FG288" s="123"/>
      <c r="FH288" s="266" t="s">
        <v>1375</v>
      </c>
      <c r="FI288" s="123"/>
      <c r="FJ288" s="123"/>
      <c r="FK288" s="123"/>
      <c r="FL288"/>
      <c r="FM288" s="123"/>
      <c r="FN288" s="123"/>
      <c r="FO288" s="123"/>
      <c r="FP288" s="123"/>
      <c r="FQ288" s="123"/>
      <c r="FR288" s="123"/>
      <c r="FS288" s="123"/>
      <c r="FT288" s="123"/>
      <c r="FU288" s="123"/>
      <c r="FV288"/>
      <c r="FW288" s="123"/>
      <c r="FX288" s="123"/>
      <c r="FY288" s="123"/>
      <c r="FZ288" s="123"/>
      <c r="GA288" s="123"/>
      <c r="GB288" s="123"/>
      <c r="GC288" s="339"/>
      <c r="GD288" s="339"/>
      <c r="GE288" s="339"/>
      <c r="GF288" s="355"/>
      <c r="GG288" s="355"/>
      <c r="GH288" s="331"/>
      <c r="GI288" s="123"/>
      <c r="GJ288" s="123"/>
      <c r="GK288" s="123"/>
      <c r="GL288" s="123"/>
      <c r="GM288" s="123"/>
      <c r="GN288" s="123"/>
      <c r="GO288" s="339"/>
      <c r="GP288" s="123"/>
      <c r="GQ288" s="339"/>
      <c r="GR288" s="123"/>
      <c r="GS288" s="339"/>
      <c r="GT288" s="123"/>
      <c r="GU288" s="123"/>
      <c r="GV288" s="123"/>
      <c r="GW288" s="123"/>
      <c r="GX288" s="123"/>
      <c r="GY288"/>
      <c r="GZ288"/>
      <c r="HA288" s="266"/>
      <c r="HB288" s="123"/>
      <c r="HC288" s="123"/>
    </row>
    <row r="289" spans="1:211" s="269" customFormat="1" x14ac:dyDescent="0.35">
      <c r="A289" s="137">
        <v>411</v>
      </c>
      <c r="B289" s="343"/>
      <c r="C289" s="84" t="s">
        <v>1412</v>
      </c>
      <c r="D289" s="124">
        <v>44307</v>
      </c>
      <c r="E289" s="124">
        <v>44307</v>
      </c>
      <c r="F289" s="339"/>
      <c r="G289" s="125" t="s">
        <v>15253</v>
      </c>
      <c r="H289" s="266" t="s">
        <v>1375</v>
      </c>
      <c r="I289" s="123"/>
      <c r="J289" s="339"/>
      <c r="K289" s="355"/>
      <c r="L289" s="267"/>
      <c r="M289" s="354"/>
      <c r="N289" s="267" t="s">
        <v>19657</v>
      </c>
      <c r="O289" s="354"/>
      <c r="P289" s="354"/>
      <c r="Q289" s="267"/>
      <c r="R289" s="267"/>
      <c r="S289" s="267"/>
      <c r="T289" s="126"/>
      <c r="U289" s="124"/>
      <c r="V289" s="124"/>
      <c r="W289" s="126"/>
      <c r="X289" s="362"/>
      <c r="Y289" s="362"/>
      <c r="Z289" s="126"/>
      <c r="AA289" s="126"/>
      <c r="AB289" s="124"/>
      <c r="AC289" s="124"/>
      <c r="AD289" s="362"/>
      <c r="AE289" s="362"/>
      <c r="AF289" s="363"/>
      <c r="AG289" s="363"/>
      <c r="AH289" s="266" t="s">
        <v>1375</v>
      </c>
      <c r="AI289" s="124">
        <v>44306</v>
      </c>
      <c r="AJ289" s="252" t="s">
        <v>15254</v>
      </c>
      <c r="AK289" s="124"/>
      <c r="AL289" s="252"/>
      <c r="AM289" s="85" t="s">
        <v>28</v>
      </c>
      <c r="AN289" s="85" t="s">
        <v>26</v>
      </c>
      <c r="AO289" s="85" t="s">
        <v>26</v>
      </c>
      <c r="AP289" s="85"/>
      <c r="AQ289" s="85"/>
      <c r="AR289" s="85"/>
      <c r="AS289" s="335" t="s">
        <v>15255</v>
      </c>
      <c r="AT289" s="335"/>
      <c r="AU289" s="85"/>
      <c r="AV289" s="85"/>
      <c r="AW289" s="85"/>
      <c r="AX289" s="266" t="s">
        <v>1375</v>
      </c>
      <c r="AY289" s="85" t="s">
        <v>26</v>
      </c>
      <c r="AZ289" s="85" t="s">
        <v>26</v>
      </c>
      <c r="BA289" s="85" t="s">
        <v>26</v>
      </c>
      <c r="BB289" s="85" t="s">
        <v>26</v>
      </c>
      <c r="BC289" s="355"/>
      <c r="BD289" s="85" t="s">
        <v>33</v>
      </c>
      <c r="BE289" s="85" t="s">
        <v>4</v>
      </c>
      <c r="BF289" s="85"/>
      <c r="BG289" s="85"/>
      <c r="BH289" s="304" t="s">
        <v>18047</v>
      </c>
      <c r="BI289" s="355"/>
      <c r="BJ289" s="123"/>
      <c r="BK289" s="123"/>
      <c r="BL289" s="123"/>
      <c r="BM289" s="123" t="s">
        <v>106</v>
      </c>
      <c r="BN289" s="123"/>
      <c r="BO289" s="123"/>
      <c r="BP289" s="123"/>
      <c r="BQ289" s="4" t="s">
        <v>8</v>
      </c>
      <c r="BR289" s="123"/>
      <c r="BS289" s="123"/>
      <c r="BT289"/>
      <c r="BU289"/>
      <c r="BV289" s="266" t="s">
        <v>1375</v>
      </c>
      <c r="BW289" s="85" t="s">
        <v>1404</v>
      </c>
      <c r="BX289" s="372"/>
      <c r="BY289" s="372"/>
      <c r="BZ289" s="129" t="s">
        <v>53</v>
      </c>
      <c r="CA289" t="s">
        <v>4415</v>
      </c>
      <c r="CB289">
        <v>12000</v>
      </c>
      <c r="CC289" s="265"/>
      <c r="CD289" s="123" t="s">
        <v>1534</v>
      </c>
      <c r="CE289" s="123" t="s">
        <v>1483</v>
      </c>
      <c r="CF289" s="123"/>
      <c r="CG289" s="265"/>
      <c r="CH289" s="123">
        <v>113</v>
      </c>
      <c r="CI289" s="265"/>
      <c r="CJ289" s="85" t="s">
        <v>26</v>
      </c>
      <c r="CK289" s="85" t="s">
        <v>26</v>
      </c>
      <c r="CL289" s="85"/>
      <c r="CM289" s="85"/>
      <c r="CN289" s="96" t="s">
        <v>15212</v>
      </c>
      <c r="CO289" s="155"/>
      <c r="CP289" s="155"/>
      <c r="CQ289" s="285"/>
      <c r="CR289" s="155"/>
      <c r="CS289" s="378"/>
      <c r="CT289" s="155"/>
      <c r="CU289" s="155"/>
      <c r="CV289" s="155"/>
      <c r="CW289" s="155"/>
      <c r="CX289" s="155"/>
      <c r="CY289" s="155"/>
      <c r="CZ289" s="155"/>
      <c r="DA289" s="155"/>
      <c r="DB289" s="155"/>
      <c r="DC289" s="155"/>
      <c r="DD289" s="155"/>
      <c r="DE289" s="155"/>
      <c r="DF289" s="155"/>
      <c r="DG289" s="155"/>
      <c r="DH289" s="284" t="s">
        <v>1375</v>
      </c>
      <c r="DI289" s="275" t="s">
        <v>2685</v>
      </c>
      <c r="DJ289" s="148" t="s">
        <v>3464</v>
      </c>
      <c r="DK289" s="268" t="s">
        <v>15254</v>
      </c>
      <c r="DL289" s="127" t="s">
        <v>15137</v>
      </c>
      <c r="DM289" s="123"/>
      <c r="DN289" s="85" t="s">
        <v>15255</v>
      </c>
      <c r="DO289" s="339"/>
      <c r="DP289" s="339"/>
      <c r="DQ289" s="123" t="s">
        <v>15256</v>
      </c>
      <c r="DR289" s="339"/>
      <c r="DS289" s="339"/>
      <c r="DT289" s="339"/>
      <c r="DU289" s="339"/>
      <c r="DV289" s="123"/>
      <c r="DW289" s="123" t="s">
        <v>15257</v>
      </c>
      <c r="DX289" s="123">
        <v>9002</v>
      </c>
      <c r="DY289" s="123"/>
      <c r="DZ289" s="355"/>
      <c r="EA289" s="123" t="s">
        <v>25</v>
      </c>
      <c r="EB289" s="123">
        <v>7</v>
      </c>
      <c r="EC289" s="125" t="s">
        <v>1887</v>
      </c>
      <c r="ED289" s="339"/>
      <c r="EE289" s="339"/>
      <c r="EF289" s="339"/>
      <c r="EG289" s="355"/>
      <c r="EH289" s="355"/>
      <c r="EI289" s="123"/>
      <c r="EJ289" s="123" t="s">
        <v>26</v>
      </c>
      <c r="EK289" s="123" t="s">
        <v>25</v>
      </c>
      <c r="EL289" s="123"/>
      <c r="EM289" s="123" t="s">
        <v>1759</v>
      </c>
      <c r="EN289" s="123"/>
      <c r="EO289" s="123" t="s">
        <v>1862</v>
      </c>
      <c r="EP289" s="339"/>
      <c r="EQ289" s="123" t="s">
        <v>1761</v>
      </c>
      <c r="ER289" s="123"/>
      <c r="ES289" s="123" t="s">
        <v>4</v>
      </c>
      <c r="ET289" s="339"/>
      <c r="EU289" s="123" t="s">
        <v>116</v>
      </c>
      <c r="EV289" s="339"/>
      <c r="EW289" s="123" t="s">
        <v>1370</v>
      </c>
      <c r="EX289" s="339"/>
      <c r="EY289" s="123" t="s">
        <v>8</v>
      </c>
      <c r="EZ289" s="123"/>
      <c r="FA289" s="123" t="s">
        <v>25</v>
      </c>
      <c r="FB289" s="339"/>
      <c r="FC289" s="123" t="s">
        <v>1816</v>
      </c>
      <c r="FD289" s="339"/>
      <c r="FE289" s="123" t="s">
        <v>1937</v>
      </c>
      <c r="FF289" s="123" t="s">
        <v>1865</v>
      </c>
      <c r="FG289" s="123" t="s">
        <v>26</v>
      </c>
      <c r="FH289" s="266" t="s">
        <v>1375</v>
      </c>
      <c r="FI289" s="123"/>
      <c r="FJ289" s="123"/>
      <c r="FK289" s="123"/>
      <c r="FL289"/>
      <c r="FM289" s="123"/>
      <c r="FN289" s="123"/>
      <c r="FO289" s="123"/>
      <c r="FP289" s="123"/>
      <c r="FQ289" s="123"/>
      <c r="FR289" s="123"/>
      <c r="FS289" s="123"/>
      <c r="FT289" s="123"/>
      <c r="FU289" s="123"/>
      <c r="FV289"/>
      <c r="FW289" s="123"/>
      <c r="FX289" s="123"/>
      <c r="FY289" s="123"/>
      <c r="FZ289" s="123"/>
      <c r="GA289" s="123"/>
      <c r="GB289" s="123"/>
      <c r="GC289" s="339"/>
      <c r="GD289" s="339"/>
      <c r="GE289" s="339"/>
      <c r="GF289" s="355"/>
      <c r="GG289" s="355"/>
      <c r="GH289" s="331"/>
      <c r="GI289" s="123"/>
      <c r="GJ289" s="123"/>
      <c r="GK289" s="123"/>
      <c r="GL289" s="123"/>
      <c r="GM289" s="123"/>
      <c r="GN289" s="123"/>
      <c r="GO289" s="339"/>
      <c r="GP289" s="123"/>
      <c r="GQ289" s="339"/>
      <c r="GR289" s="123"/>
      <c r="GS289" s="339"/>
      <c r="GT289" s="123"/>
      <c r="GU289" s="123"/>
      <c r="GV289" s="123"/>
      <c r="GW289" s="123"/>
      <c r="GX289" s="123"/>
      <c r="GY289"/>
      <c r="GZ289"/>
      <c r="HA289" s="266"/>
      <c r="HB289" s="123"/>
      <c r="HC289" s="123"/>
    </row>
    <row r="290" spans="1:211" s="269" customFormat="1" x14ac:dyDescent="0.35">
      <c r="A290" s="137">
        <v>410</v>
      </c>
      <c r="B290" s="343"/>
      <c r="C290" s="84" t="s">
        <v>1412</v>
      </c>
      <c r="D290" s="124">
        <v>44306</v>
      </c>
      <c r="E290" s="124">
        <v>44306</v>
      </c>
      <c r="F290" s="339"/>
      <c r="G290" s="125" t="s">
        <v>15136</v>
      </c>
      <c r="H290" s="266" t="s">
        <v>1375</v>
      </c>
      <c r="I290" s="123"/>
      <c r="J290" s="339"/>
      <c r="K290" s="355"/>
      <c r="L290" s="267"/>
      <c r="M290" s="354"/>
      <c r="N290" s="267" t="s">
        <v>19657</v>
      </c>
      <c r="O290" s="354"/>
      <c r="P290" s="354"/>
      <c r="Q290" s="267"/>
      <c r="R290" s="267"/>
      <c r="S290" s="267"/>
      <c r="T290" s="126"/>
      <c r="U290" s="124"/>
      <c r="V290" s="124"/>
      <c r="W290" s="126"/>
      <c r="X290" s="362"/>
      <c r="Y290" s="362"/>
      <c r="Z290" s="126"/>
      <c r="AA290" s="126"/>
      <c r="AB290" s="124"/>
      <c r="AC290" s="124"/>
      <c r="AD290" s="362"/>
      <c r="AE290" s="362"/>
      <c r="AF290" s="363"/>
      <c r="AG290" s="363"/>
      <c r="AH290" s="266" t="s">
        <v>1375</v>
      </c>
      <c r="AI290" s="124">
        <v>44306</v>
      </c>
      <c r="AJ290" s="252" t="s">
        <v>15138</v>
      </c>
      <c r="AK290" s="124">
        <v>44306</v>
      </c>
      <c r="AL290" s="252" t="s">
        <v>15138</v>
      </c>
      <c r="AM290" s="85" t="s">
        <v>28</v>
      </c>
      <c r="AN290" s="85" t="s">
        <v>26</v>
      </c>
      <c r="AO290" s="85" t="s">
        <v>25</v>
      </c>
      <c r="AP290" s="85" t="s">
        <v>15139</v>
      </c>
      <c r="AQ290" s="85" t="s">
        <v>15140</v>
      </c>
      <c r="AR290" s="85"/>
      <c r="AS290" s="335" t="s">
        <v>15141</v>
      </c>
      <c r="AT290" s="335"/>
      <c r="AU290" s="85"/>
      <c r="AV290" s="85"/>
      <c r="AW290" s="85"/>
      <c r="AX290" s="266" t="s">
        <v>1375</v>
      </c>
      <c r="AY290" s="85" t="s">
        <v>26</v>
      </c>
      <c r="AZ290" s="85" t="s">
        <v>26</v>
      </c>
      <c r="BA290" s="85" t="s">
        <v>26</v>
      </c>
      <c r="BB290" s="85" t="s">
        <v>26</v>
      </c>
      <c r="BC290" s="355"/>
      <c r="BD290" s="85" t="s">
        <v>33</v>
      </c>
      <c r="BE290" s="85" t="s">
        <v>16</v>
      </c>
      <c r="BF290" s="85"/>
      <c r="BG290" s="85"/>
      <c r="BH290" s="304" t="s">
        <v>18051</v>
      </c>
      <c r="BI290" s="355"/>
      <c r="BJ290" s="123"/>
      <c r="BK290" s="123"/>
      <c r="BL290" s="123"/>
      <c r="BM290" s="123" t="s">
        <v>32</v>
      </c>
      <c r="BN290" s="123"/>
      <c r="BO290" s="123"/>
      <c r="BP290" s="123"/>
      <c r="BQ290" s="4" t="s">
        <v>8</v>
      </c>
      <c r="BR290" s="123"/>
      <c r="BS290" s="123"/>
      <c r="BT290"/>
      <c r="BU290"/>
      <c r="BV290" s="266" t="s">
        <v>1375</v>
      </c>
      <c r="BW290" s="85" t="s">
        <v>1404</v>
      </c>
      <c r="BX290" s="372"/>
      <c r="BY290" s="372"/>
      <c r="BZ290" s="129" t="s">
        <v>225</v>
      </c>
      <c r="CA290" t="s">
        <v>15142</v>
      </c>
      <c r="CB290">
        <v>12000</v>
      </c>
      <c r="CC290" s="265"/>
      <c r="CD290" s="123" t="s">
        <v>1535</v>
      </c>
      <c r="CE290" s="123" t="s">
        <v>17</v>
      </c>
      <c r="CF290" s="123"/>
      <c r="CG290" s="265"/>
      <c r="CH290" s="123"/>
      <c r="CI290" s="265"/>
      <c r="CJ290" s="85" t="s">
        <v>26</v>
      </c>
      <c r="CK290" s="85" t="s">
        <v>26</v>
      </c>
      <c r="CL290" s="85"/>
      <c r="CM290" s="85"/>
      <c r="CN290" s="96" t="s">
        <v>15143</v>
      </c>
      <c r="CO290" s="155"/>
      <c r="CP290" s="155"/>
      <c r="CQ290" s="285"/>
      <c r="CR290" s="155"/>
      <c r="CS290" s="378"/>
      <c r="CT290" s="155"/>
      <c r="CU290" s="155"/>
      <c r="CV290" s="155"/>
      <c r="CW290" s="155"/>
      <c r="CX290" s="155"/>
      <c r="CY290" s="155"/>
      <c r="CZ290" s="155"/>
      <c r="DA290" s="155"/>
      <c r="DB290" s="155"/>
      <c r="DC290" s="155"/>
      <c r="DD290" s="155"/>
      <c r="DE290" s="155"/>
      <c r="DF290" s="155"/>
      <c r="DG290" s="155"/>
      <c r="DH290" s="284" t="s">
        <v>1375</v>
      </c>
      <c r="DI290" s="267" t="s">
        <v>120</v>
      </c>
      <c r="DJ290" s="84" t="s">
        <v>15144</v>
      </c>
      <c r="DK290" s="268" t="s">
        <v>15138</v>
      </c>
      <c r="DL290" s="127" t="s">
        <v>15137</v>
      </c>
      <c r="DM290" s="123" t="s">
        <v>15139</v>
      </c>
      <c r="DN290" s="85" t="s">
        <v>15141</v>
      </c>
      <c r="DO290" s="339"/>
      <c r="DP290" s="339"/>
      <c r="DQ290" s="123" t="s">
        <v>3967</v>
      </c>
      <c r="DR290" s="339"/>
      <c r="DS290" s="339"/>
      <c r="DT290" s="339"/>
      <c r="DU290" s="339"/>
      <c r="DV290" s="123">
        <v>10249</v>
      </c>
      <c r="DW290" s="123" t="s">
        <v>15145</v>
      </c>
      <c r="DX290" s="123">
        <v>9002</v>
      </c>
      <c r="DY290" s="123">
        <v>1</v>
      </c>
      <c r="DZ290" s="355"/>
      <c r="EA290" s="123" t="s">
        <v>25</v>
      </c>
      <c r="EB290" s="123"/>
      <c r="EC290" s="125"/>
      <c r="ED290" s="339"/>
      <c r="EE290" s="339"/>
      <c r="EF290" s="339"/>
      <c r="EG290" s="355"/>
      <c r="EH290" s="355"/>
      <c r="EI290" s="123"/>
      <c r="EJ290" s="123" t="s">
        <v>26</v>
      </c>
      <c r="EK290" s="123" t="s">
        <v>25</v>
      </c>
      <c r="EL290" s="123"/>
      <c r="EM290" s="123" t="s">
        <v>1759</v>
      </c>
      <c r="EN290" s="123"/>
      <c r="EO290" s="123" t="s">
        <v>1760</v>
      </c>
      <c r="EP290" s="339"/>
      <c r="EQ290" s="123" t="s">
        <v>1761</v>
      </c>
      <c r="ER290" s="123"/>
      <c r="ES290" s="123" t="s">
        <v>1956</v>
      </c>
      <c r="ET290" s="339"/>
      <c r="EU290" s="123" t="s">
        <v>112</v>
      </c>
      <c r="EV290" s="339"/>
      <c r="EW290" s="123" t="s">
        <v>1370</v>
      </c>
      <c r="EX290" s="339"/>
      <c r="EY290" s="123" t="s">
        <v>8</v>
      </c>
      <c r="EZ290" s="123"/>
      <c r="FA290" s="123" t="s">
        <v>25</v>
      </c>
      <c r="FB290" s="339"/>
      <c r="FC290" s="123" t="s">
        <v>1816</v>
      </c>
      <c r="FD290" s="339"/>
      <c r="FE290" s="123" t="s">
        <v>1937</v>
      </c>
      <c r="FF290" s="123" t="s">
        <v>2842</v>
      </c>
      <c r="FG290" s="123" t="s">
        <v>26</v>
      </c>
      <c r="FH290" s="266" t="s">
        <v>1375</v>
      </c>
      <c r="FI290" s="123" t="s">
        <v>1839</v>
      </c>
      <c r="FJ290" s="123" t="s">
        <v>1994</v>
      </c>
      <c r="FK290" s="123" t="s">
        <v>51</v>
      </c>
      <c r="FL290" t="s">
        <v>15146</v>
      </c>
      <c r="FM290" s="123" t="s">
        <v>15140</v>
      </c>
      <c r="FN290" s="123" t="s">
        <v>1839</v>
      </c>
      <c r="FO290" s="123" t="s">
        <v>1890</v>
      </c>
      <c r="FP290" s="123" t="s">
        <v>15147</v>
      </c>
      <c r="FQ290" s="123" t="s">
        <v>15148</v>
      </c>
      <c r="FR290" s="123" t="s">
        <v>1434</v>
      </c>
      <c r="FS290" s="123" t="s">
        <v>1844</v>
      </c>
      <c r="FT290" s="123" t="s">
        <v>1845</v>
      </c>
      <c r="FU290" s="123" t="s">
        <v>9</v>
      </c>
      <c r="FV290" t="s">
        <v>1440</v>
      </c>
      <c r="FW290" s="123" t="s">
        <v>1846</v>
      </c>
      <c r="FX290" s="123" t="s">
        <v>1436</v>
      </c>
      <c r="FY290" s="123" t="s">
        <v>15139</v>
      </c>
      <c r="FZ290" s="123" t="s">
        <v>1847</v>
      </c>
      <c r="GA290" s="123" t="s">
        <v>56</v>
      </c>
      <c r="GB290" s="123" t="s">
        <v>1375</v>
      </c>
      <c r="GC290" s="339"/>
      <c r="GD290" s="339"/>
      <c r="GE290" s="339"/>
      <c r="GF290" s="355"/>
      <c r="GG290" s="355"/>
      <c r="GH290" s="331" t="s">
        <v>1375</v>
      </c>
      <c r="GI290" s="123" t="s">
        <v>9</v>
      </c>
      <c r="GJ290" s="123" t="s">
        <v>1945</v>
      </c>
      <c r="GK290" s="123" t="s">
        <v>1375</v>
      </c>
      <c r="GL290" s="123" t="s">
        <v>9</v>
      </c>
      <c r="GM290" s="123" t="s">
        <v>1375</v>
      </c>
      <c r="GN290" s="123" t="s">
        <v>1375</v>
      </c>
      <c r="GO290" s="339"/>
      <c r="GP290" s="123" t="s">
        <v>1850</v>
      </c>
      <c r="GQ290" s="339"/>
      <c r="GR290" s="123" t="s">
        <v>15149</v>
      </c>
      <c r="GS290" s="339"/>
      <c r="GT290" s="123" t="s">
        <v>1375</v>
      </c>
      <c r="GU290" s="123" t="s">
        <v>1375</v>
      </c>
      <c r="GV290" s="123"/>
      <c r="GW290" s="123"/>
      <c r="GX290" s="123"/>
      <c r="GY290"/>
      <c r="GZ290"/>
      <c r="HA290" s="266"/>
      <c r="HB290" s="123"/>
      <c r="HC290" s="123"/>
    </row>
    <row r="291" spans="1:211" s="269" customFormat="1" x14ac:dyDescent="0.35">
      <c r="A291" s="137">
        <v>409</v>
      </c>
      <c r="B291" s="343"/>
      <c r="C291" s="84" t="s">
        <v>1412</v>
      </c>
      <c r="D291" s="124">
        <v>44306</v>
      </c>
      <c r="E291" s="124">
        <v>44306</v>
      </c>
      <c r="F291" s="339"/>
      <c r="G291" s="125" t="s">
        <v>15150</v>
      </c>
      <c r="H291" s="266" t="s">
        <v>1375</v>
      </c>
      <c r="I291" s="123"/>
      <c r="J291" s="339"/>
      <c r="K291" s="355"/>
      <c r="L291" s="267"/>
      <c r="M291" s="354"/>
      <c r="N291" s="267" t="s">
        <v>19657</v>
      </c>
      <c r="O291" s="354"/>
      <c r="P291" s="354"/>
      <c r="Q291" s="267"/>
      <c r="R291" s="267"/>
      <c r="S291" s="267"/>
      <c r="T291" s="126"/>
      <c r="U291" s="124"/>
      <c r="V291" s="124"/>
      <c r="W291" s="126"/>
      <c r="X291" s="362"/>
      <c r="Y291" s="362"/>
      <c r="Z291" s="126"/>
      <c r="AA291" s="126"/>
      <c r="AB291" s="124"/>
      <c r="AC291" s="124"/>
      <c r="AD291" s="362"/>
      <c r="AE291" s="362"/>
      <c r="AF291" s="363"/>
      <c r="AG291" s="363"/>
      <c r="AH291" s="266" t="s">
        <v>1375</v>
      </c>
      <c r="AI291" s="124">
        <v>44306</v>
      </c>
      <c r="AJ291" s="252" t="s">
        <v>15151</v>
      </c>
      <c r="AK291" s="124"/>
      <c r="AL291" s="252"/>
      <c r="AM291" s="85" t="s">
        <v>28</v>
      </c>
      <c r="AN291" s="85" t="s">
        <v>26</v>
      </c>
      <c r="AO291" s="85" t="s">
        <v>26</v>
      </c>
      <c r="AP291" s="85"/>
      <c r="AQ291" s="85"/>
      <c r="AR291" s="85"/>
      <c r="AS291" s="335">
        <v>645040892</v>
      </c>
      <c r="AT291" s="335"/>
      <c r="AU291" s="85"/>
      <c r="AV291" s="85"/>
      <c r="AW291" s="85"/>
      <c r="AX291" s="266" t="s">
        <v>1375</v>
      </c>
      <c r="AY291" s="85" t="s">
        <v>26</v>
      </c>
      <c r="AZ291" s="85" t="s">
        <v>26</v>
      </c>
      <c r="BA291" s="85" t="s">
        <v>26</v>
      </c>
      <c r="BB291" s="85" t="s">
        <v>26</v>
      </c>
      <c r="BC291" s="355"/>
      <c r="BD291" s="85" t="s">
        <v>33</v>
      </c>
      <c r="BE291" s="85" t="s">
        <v>16</v>
      </c>
      <c r="BF291" s="85"/>
      <c r="BG291" s="85"/>
      <c r="BH291" s="304" t="s">
        <v>18050</v>
      </c>
      <c r="BI291" s="355"/>
      <c r="BJ291" s="123"/>
      <c r="BK291" s="123"/>
      <c r="BL291" s="123"/>
      <c r="BM291" s="123" t="s">
        <v>106</v>
      </c>
      <c r="BN291" s="123"/>
      <c r="BO291" s="123"/>
      <c r="BP291" s="123"/>
      <c r="BQ291" s="4" t="s">
        <v>8</v>
      </c>
      <c r="BR291" s="123"/>
      <c r="BS291" s="123"/>
      <c r="BT291"/>
      <c r="BU291"/>
      <c r="BV291" s="266" t="s">
        <v>1375</v>
      </c>
      <c r="BW291" s="85" t="s">
        <v>1404</v>
      </c>
      <c r="BX291" s="372"/>
      <c r="BY291" s="372"/>
      <c r="BZ291" s="129" t="s">
        <v>225</v>
      </c>
      <c r="CA291" t="s">
        <v>15142</v>
      </c>
      <c r="CB291">
        <v>12000</v>
      </c>
      <c r="CC291" s="265"/>
      <c r="CD291" s="123" t="s">
        <v>1535</v>
      </c>
      <c r="CE291" s="123" t="s">
        <v>17</v>
      </c>
      <c r="CF291" s="123"/>
      <c r="CG291" s="265"/>
      <c r="CH291" s="123"/>
      <c r="CI291" s="265"/>
      <c r="CJ291" s="85" t="s">
        <v>26</v>
      </c>
      <c r="CK291" s="85" t="s">
        <v>26</v>
      </c>
      <c r="CL291" s="85"/>
      <c r="CM291" s="85"/>
      <c r="CN291" s="96" t="s">
        <v>15143</v>
      </c>
      <c r="CO291" s="155"/>
      <c r="CP291" s="155"/>
      <c r="CQ291" s="285"/>
      <c r="CR291" s="155"/>
      <c r="CS291" s="378"/>
      <c r="CT291" s="155"/>
      <c r="CU291" s="155"/>
      <c r="CV291" s="155"/>
      <c r="CW291" s="155"/>
      <c r="CX291" s="155"/>
      <c r="CY291" s="155"/>
      <c r="CZ291" s="155"/>
      <c r="DA291" s="155"/>
      <c r="DB291" s="155"/>
      <c r="DC291" s="155"/>
      <c r="DD291" s="155"/>
      <c r="DE291" s="155"/>
      <c r="DF291" s="155"/>
      <c r="DG291" s="155"/>
      <c r="DH291" s="284" t="s">
        <v>1375</v>
      </c>
      <c r="DI291" s="275" t="s">
        <v>120</v>
      </c>
      <c r="DJ291" s="148" t="s">
        <v>15152</v>
      </c>
      <c r="DK291" s="268" t="s">
        <v>15151</v>
      </c>
      <c r="DL291" s="127" t="s">
        <v>15137</v>
      </c>
      <c r="DM291" s="123"/>
      <c r="DN291" s="85">
        <v>645040892</v>
      </c>
      <c r="DO291" s="339"/>
      <c r="DP291" s="339"/>
      <c r="DQ291" s="123" t="s">
        <v>3967</v>
      </c>
      <c r="DR291" s="339"/>
      <c r="DS291" s="339"/>
      <c r="DT291" s="339"/>
      <c r="DU291" s="339"/>
      <c r="DV291" s="123">
        <v>102491105</v>
      </c>
      <c r="DW291" s="123" t="s">
        <v>15153</v>
      </c>
      <c r="DX291" s="123">
        <v>1103</v>
      </c>
      <c r="DY291" s="123"/>
      <c r="DZ291" s="355"/>
      <c r="EA291" s="123" t="s">
        <v>25</v>
      </c>
      <c r="EB291" s="123"/>
      <c r="EC291" s="125"/>
      <c r="ED291" s="339"/>
      <c r="EE291" s="339"/>
      <c r="EF291" s="339"/>
      <c r="EG291" s="355"/>
      <c r="EH291" s="355"/>
      <c r="EI291" s="123"/>
      <c r="EJ291" s="123" t="s">
        <v>26</v>
      </c>
      <c r="EK291" s="123" t="s">
        <v>25</v>
      </c>
      <c r="EL291" s="123" t="s">
        <v>25</v>
      </c>
      <c r="EM291" s="123" t="s">
        <v>1759</v>
      </c>
      <c r="EN291" s="123"/>
      <c r="EO291" s="123" t="s">
        <v>1807</v>
      </c>
      <c r="EP291" s="339"/>
      <c r="EQ291" s="123" t="s">
        <v>1761</v>
      </c>
      <c r="ER291" s="123"/>
      <c r="ES291" s="123" t="s">
        <v>1956</v>
      </c>
      <c r="ET291" s="339"/>
      <c r="EU291" s="123" t="s">
        <v>112</v>
      </c>
      <c r="EV291" s="339"/>
      <c r="EW291" s="123" t="s">
        <v>1370</v>
      </c>
      <c r="EX291" s="339"/>
      <c r="EY291" s="123" t="s">
        <v>8</v>
      </c>
      <c r="EZ291" s="123"/>
      <c r="FA291" s="123" t="s">
        <v>25</v>
      </c>
      <c r="FB291" s="339"/>
      <c r="FC291" s="123" t="s">
        <v>1816</v>
      </c>
      <c r="FD291" s="339"/>
      <c r="FE291" s="123"/>
      <c r="FF291" s="123"/>
      <c r="FG291" s="123"/>
      <c r="FH291" s="266" t="s">
        <v>1375</v>
      </c>
      <c r="FI291" s="123"/>
      <c r="FJ291" s="123"/>
      <c r="FK291" s="123"/>
      <c r="FL291"/>
      <c r="FM291" s="123"/>
      <c r="FN291" s="123"/>
      <c r="FO291" s="123"/>
      <c r="FP291" s="123"/>
      <c r="FQ291" s="123"/>
      <c r="FR291" s="123"/>
      <c r="FS291" s="123"/>
      <c r="FT291" s="123"/>
      <c r="FU291" s="123"/>
      <c r="FV291"/>
      <c r="FW291" s="123"/>
      <c r="FX291" s="123"/>
      <c r="FY291" s="123"/>
      <c r="FZ291" s="123"/>
      <c r="GA291" s="123"/>
      <c r="GB291" s="123"/>
      <c r="GC291" s="339"/>
      <c r="GD291" s="339"/>
      <c r="GE291" s="339"/>
      <c r="GF291" s="355"/>
      <c r="GG291" s="355"/>
      <c r="GH291" s="331"/>
      <c r="GI291" s="123"/>
      <c r="GJ291" s="123"/>
      <c r="GK291" s="123"/>
      <c r="GL291" s="123"/>
      <c r="GM291" s="123"/>
      <c r="GN291" s="123"/>
      <c r="GO291" s="339"/>
      <c r="GP291" s="123"/>
      <c r="GQ291" s="339"/>
      <c r="GR291" s="123"/>
      <c r="GS291" s="339"/>
      <c r="GT291" s="123"/>
      <c r="GU291" s="123"/>
      <c r="GV291" s="123"/>
      <c r="GW291" s="123"/>
      <c r="GX291" s="123"/>
      <c r="GY291"/>
      <c r="GZ291"/>
      <c r="HA291" s="266"/>
      <c r="HB291" s="123"/>
      <c r="HC291" s="123"/>
    </row>
    <row r="292" spans="1:211" s="269" customFormat="1" x14ac:dyDescent="0.35">
      <c r="A292" s="137">
        <v>408</v>
      </c>
      <c r="B292" s="343"/>
      <c r="C292" s="84" t="s">
        <v>1412</v>
      </c>
      <c r="D292" s="124">
        <v>44315</v>
      </c>
      <c r="E292" s="124">
        <v>44315</v>
      </c>
      <c r="F292" s="339"/>
      <c r="G292" s="125" t="s">
        <v>15154</v>
      </c>
      <c r="H292" s="266" t="s">
        <v>1375</v>
      </c>
      <c r="I292" s="123"/>
      <c r="J292" s="339"/>
      <c r="K292" s="355"/>
      <c r="L292" s="267"/>
      <c r="M292" s="354"/>
      <c r="N292" s="267" t="s">
        <v>19657</v>
      </c>
      <c r="O292" s="354"/>
      <c r="P292" s="354"/>
      <c r="Q292" s="267"/>
      <c r="R292" s="267"/>
      <c r="S292" s="267"/>
      <c r="T292" s="126"/>
      <c r="U292" s="124"/>
      <c r="V292" s="124"/>
      <c r="W292" s="126"/>
      <c r="X292" s="362"/>
      <c r="Y292" s="362"/>
      <c r="Z292" s="126"/>
      <c r="AA292" s="126"/>
      <c r="AB292" s="124"/>
      <c r="AC292" s="124"/>
      <c r="AD292" s="362"/>
      <c r="AE292" s="362"/>
      <c r="AF292" s="363"/>
      <c r="AG292" s="363"/>
      <c r="AH292" s="266" t="s">
        <v>1375</v>
      </c>
      <c r="AI292" s="124">
        <v>44306</v>
      </c>
      <c r="AJ292" s="252" t="s">
        <v>15155</v>
      </c>
      <c r="AK292" s="124"/>
      <c r="AL292" s="252"/>
      <c r="AM292" s="85" t="s">
        <v>28</v>
      </c>
      <c r="AN292" s="85" t="s">
        <v>26</v>
      </c>
      <c r="AO292" s="85" t="s">
        <v>26</v>
      </c>
      <c r="AP292" s="85"/>
      <c r="AQ292" s="85"/>
      <c r="AR292" s="85"/>
      <c r="AS292" s="335" t="s">
        <v>15156</v>
      </c>
      <c r="AT292" s="335"/>
      <c r="AU292" s="85"/>
      <c r="AV292" s="85"/>
      <c r="AW292" s="85"/>
      <c r="AX292" s="266" t="s">
        <v>1375</v>
      </c>
      <c r="AY292" s="85" t="s">
        <v>26</v>
      </c>
      <c r="AZ292" s="85" t="s">
        <v>25</v>
      </c>
      <c r="BA292" s="85" t="s">
        <v>26</v>
      </c>
      <c r="BB292" s="85" t="s">
        <v>26</v>
      </c>
      <c r="BC292" s="355"/>
      <c r="BD292" s="85" t="s">
        <v>27</v>
      </c>
      <c r="BE292" s="85" t="s">
        <v>13</v>
      </c>
      <c r="BF292" s="85" t="s">
        <v>34</v>
      </c>
      <c r="BG292" s="85"/>
      <c r="BH292" s="304" t="s">
        <v>18051</v>
      </c>
      <c r="BI292" s="355"/>
      <c r="BJ292" s="123"/>
      <c r="BK292" s="123"/>
      <c r="BL292" s="123"/>
      <c r="BM292" s="123" t="s">
        <v>105</v>
      </c>
      <c r="BN292" s="123" t="s">
        <v>1380</v>
      </c>
      <c r="BO292" s="123" t="s">
        <v>42</v>
      </c>
      <c r="BP292" s="123" t="s">
        <v>26</v>
      </c>
      <c r="BQ292" s="4" t="s">
        <v>8</v>
      </c>
      <c r="BR292" s="123" t="s">
        <v>1614</v>
      </c>
      <c r="BS292" s="123" t="s">
        <v>1403</v>
      </c>
      <c r="BT292" t="s">
        <v>16276</v>
      </c>
      <c r="BU292" t="s">
        <v>16277</v>
      </c>
      <c r="BV292" s="266" t="s">
        <v>1375</v>
      </c>
      <c r="BW292" s="85" t="s">
        <v>1404</v>
      </c>
      <c r="BX292" s="372"/>
      <c r="BY292" s="372"/>
      <c r="BZ292" s="129" t="s">
        <v>49</v>
      </c>
      <c r="CA292" t="s">
        <v>15189</v>
      </c>
      <c r="CB292">
        <v>21000</v>
      </c>
      <c r="CC292" s="265"/>
      <c r="CD292" s="123" t="s">
        <v>6</v>
      </c>
      <c r="CE292" s="123" t="s">
        <v>1444</v>
      </c>
      <c r="CF292" s="123"/>
      <c r="CG292" s="265"/>
      <c r="CH292" s="123"/>
      <c r="CI292" s="265"/>
      <c r="CJ292" s="85" t="s">
        <v>26</v>
      </c>
      <c r="CK292" s="85" t="s">
        <v>26</v>
      </c>
      <c r="CL292" s="85"/>
      <c r="CM292" s="85"/>
      <c r="CN292" s="96" t="s">
        <v>15143</v>
      </c>
      <c r="CO292" s="155"/>
      <c r="CP292" s="155"/>
      <c r="CQ292" s="285"/>
      <c r="CR292" s="155"/>
      <c r="CS292" s="378"/>
      <c r="CT292" s="155"/>
      <c r="CU292" s="155"/>
      <c r="CV292" s="155"/>
      <c r="CW292" s="155"/>
      <c r="CX292" s="155"/>
      <c r="CY292" s="155"/>
      <c r="CZ292" s="155"/>
      <c r="DA292" s="155"/>
      <c r="DB292" s="155"/>
      <c r="DC292" s="155"/>
      <c r="DD292" s="155"/>
      <c r="DE292" s="155"/>
      <c r="DF292" s="155"/>
      <c r="DG292" s="155"/>
      <c r="DH292" s="284" t="s">
        <v>1375</v>
      </c>
      <c r="DI292" s="275" t="s">
        <v>121</v>
      </c>
      <c r="DJ292" s="148" t="s">
        <v>2018</v>
      </c>
      <c r="DK292" s="268" t="s">
        <v>15155</v>
      </c>
      <c r="DL292" s="127" t="s">
        <v>15137</v>
      </c>
      <c r="DM292" s="123"/>
      <c r="DN292" s="85" t="s">
        <v>15156</v>
      </c>
      <c r="DO292" s="339"/>
      <c r="DP292" s="339"/>
      <c r="DQ292" s="123" t="s">
        <v>2406</v>
      </c>
      <c r="DR292" s="339"/>
      <c r="DS292" s="339"/>
      <c r="DT292" s="339"/>
      <c r="DU292" s="339"/>
      <c r="DV292" s="123"/>
      <c r="DW292" s="123" t="s">
        <v>15157</v>
      </c>
      <c r="DX292" s="123">
        <v>9320</v>
      </c>
      <c r="DY292" s="123"/>
      <c r="DZ292" s="355"/>
      <c r="EA292" s="123" t="s">
        <v>25</v>
      </c>
      <c r="EB292" s="123">
        <v>5</v>
      </c>
      <c r="EC292" s="125" t="s">
        <v>1887</v>
      </c>
      <c r="ED292" s="339"/>
      <c r="EE292" s="339"/>
      <c r="EF292" s="339"/>
      <c r="EG292" s="355"/>
      <c r="EH292" s="355"/>
      <c r="EI292" s="123"/>
      <c r="EJ292" s="123" t="s">
        <v>26</v>
      </c>
      <c r="EK292" s="123" t="s">
        <v>25</v>
      </c>
      <c r="EL292" s="123"/>
      <c r="EM292" s="123" t="s">
        <v>1759</v>
      </c>
      <c r="EN292" s="123"/>
      <c r="EO292" s="123" t="s">
        <v>1835</v>
      </c>
      <c r="EP292" s="339"/>
      <c r="EQ292" s="123" t="s">
        <v>1761</v>
      </c>
      <c r="ER292" s="123"/>
      <c r="ES292" s="123" t="s">
        <v>61</v>
      </c>
      <c r="ET292" s="339"/>
      <c r="EU292" s="123" t="s">
        <v>112</v>
      </c>
      <c r="EV292" s="339"/>
      <c r="EW292" s="123" t="s">
        <v>1807</v>
      </c>
      <c r="EX292" s="339"/>
      <c r="EY292" s="123" t="s">
        <v>8</v>
      </c>
      <c r="EZ292" s="123"/>
      <c r="FA292" s="123" t="s">
        <v>26</v>
      </c>
      <c r="FB292" s="339"/>
      <c r="FC292" s="123"/>
      <c r="FD292" s="339"/>
      <c r="FE292" s="123"/>
      <c r="FF292" s="123"/>
      <c r="FG292" s="123" t="s">
        <v>26</v>
      </c>
      <c r="FH292" s="266" t="s">
        <v>1375</v>
      </c>
      <c r="FI292" s="123"/>
      <c r="FJ292" s="123"/>
      <c r="FK292" s="123"/>
      <c r="FL292"/>
      <c r="FM292" s="123"/>
      <c r="FN292" s="123"/>
      <c r="FO292" s="123"/>
      <c r="FP292" s="123"/>
      <c r="FQ292" s="123"/>
      <c r="FR292" s="123"/>
      <c r="FS292" s="123"/>
      <c r="FT292" s="123"/>
      <c r="FU292" s="123"/>
      <c r="FV292"/>
      <c r="FW292" s="123"/>
      <c r="FX292" s="123"/>
      <c r="FY292" s="123"/>
      <c r="FZ292" s="123"/>
      <c r="GA292" s="123"/>
      <c r="GB292" s="123"/>
      <c r="GC292" s="339"/>
      <c r="GD292" s="339"/>
      <c r="GE292" s="339"/>
      <c r="GF292" s="355"/>
      <c r="GG292" s="355"/>
      <c r="GH292" s="331"/>
      <c r="GI292" s="123"/>
      <c r="GJ292" s="123"/>
      <c r="GK292" s="123"/>
      <c r="GL292" s="123"/>
      <c r="GM292" s="123"/>
      <c r="GN292" s="123"/>
      <c r="GO292" s="339"/>
      <c r="GP292" s="123"/>
      <c r="GQ292" s="339"/>
      <c r="GR292" s="123"/>
      <c r="GS292" s="339"/>
      <c r="GT292" s="123"/>
      <c r="GU292" s="123"/>
      <c r="GV292" s="123"/>
      <c r="GW292" s="123"/>
      <c r="GX292" s="123"/>
      <c r="GY292"/>
      <c r="GZ292"/>
      <c r="HA292" s="266"/>
      <c r="HB292" s="123"/>
      <c r="HC292" s="123"/>
    </row>
    <row r="293" spans="1:211" s="269" customFormat="1" x14ac:dyDescent="0.35">
      <c r="A293" s="137">
        <v>407</v>
      </c>
      <c r="B293" s="343"/>
      <c r="C293" s="84" t="s">
        <v>1412</v>
      </c>
      <c r="D293" s="124">
        <v>44306</v>
      </c>
      <c r="E293" s="124">
        <v>44306</v>
      </c>
      <c r="F293" s="339"/>
      <c r="G293" s="125" t="s">
        <v>15158</v>
      </c>
      <c r="H293" s="266" t="s">
        <v>1375</v>
      </c>
      <c r="I293" s="123"/>
      <c r="J293" s="339"/>
      <c r="K293" s="355"/>
      <c r="L293" s="267"/>
      <c r="M293" s="354"/>
      <c r="N293" s="267" t="s">
        <v>19657</v>
      </c>
      <c r="O293" s="354"/>
      <c r="P293" s="354"/>
      <c r="Q293" s="267"/>
      <c r="R293" s="267"/>
      <c r="S293" s="267"/>
      <c r="T293" s="126"/>
      <c r="U293" s="124"/>
      <c r="V293" s="124"/>
      <c r="W293" s="126"/>
      <c r="X293" s="362"/>
      <c r="Y293" s="362"/>
      <c r="Z293" s="126"/>
      <c r="AA293" s="126"/>
      <c r="AB293" s="124"/>
      <c r="AC293" s="124"/>
      <c r="AD293" s="362"/>
      <c r="AE293" s="362"/>
      <c r="AF293" s="363"/>
      <c r="AG293" s="363"/>
      <c r="AH293" s="266" t="s">
        <v>1375</v>
      </c>
      <c r="AI293" s="124">
        <v>44305</v>
      </c>
      <c r="AJ293" s="252" t="s">
        <v>15159</v>
      </c>
      <c r="AK293" s="124"/>
      <c r="AL293" s="252"/>
      <c r="AM293" s="85" t="s">
        <v>28</v>
      </c>
      <c r="AN293" s="85" t="s">
        <v>26</v>
      </c>
      <c r="AO293" s="85" t="s">
        <v>26</v>
      </c>
      <c r="AP293" s="85"/>
      <c r="AQ293" s="85"/>
      <c r="AR293" s="85"/>
      <c r="AS293" s="335">
        <v>6393833043</v>
      </c>
      <c r="AT293" s="335"/>
      <c r="AU293" s="85"/>
      <c r="AV293" s="85"/>
      <c r="AW293" s="85"/>
      <c r="AX293" s="266" t="s">
        <v>1375</v>
      </c>
      <c r="AY293" s="85" t="s">
        <v>26</v>
      </c>
      <c r="AZ293" s="85" t="s">
        <v>26</v>
      </c>
      <c r="BA293" s="85" t="s">
        <v>26</v>
      </c>
      <c r="BB293" s="85" t="s">
        <v>26</v>
      </c>
      <c r="BC293" s="355"/>
      <c r="BD293" s="85" t="s">
        <v>33</v>
      </c>
      <c r="BE293" s="85" t="s">
        <v>16</v>
      </c>
      <c r="BF293" s="85"/>
      <c r="BG293" s="85"/>
      <c r="BH293" s="304" t="s">
        <v>18051</v>
      </c>
      <c r="BI293" s="355"/>
      <c r="BJ293" s="123"/>
      <c r="BK293" s="123"/>
      <c r="BL293" s="123"/>
      <c r="BM293" s="123" t="s">
        <v>106</v>
      </c>
      <c r="BN293" s="123"/>
      <c r="BO293" s="123"/>
      <c r="BP293" s="123"/>
      <c r="BQ293" s="4" t="s">
        <v>1422</v>
      </c>
      <c r="BR293" s="123"/>
      <c r="BS293" s="123"/>
      <c r="BT293"/>
      <c r="BU293"/>
      <c r="BV293" s="266" t="s">
        <v>1375</v>
      </c>
      <c r="BW293" s="85" t="s">
        <v>1404</v>
      </c>
      <c r="BX293" s="372"/>
      <c r="BY293" s="372"/>
      <c r="BZ293" s="129" t="s">
        <v>49</v>
      </c>
      <c r="CA293" t="s">
        <v>15188</v>
      </c>
      <c r="CB293">
        <v>21000</v>
      </c>
      <c r="CC293" s="265"/>
      <c r="CD293" s="123" t="s">
        <v>1445</v>
      </c>
      <c r="CE293" s="123" t="s">
        <v>17</v>
      </c>
      <c r="CF293" s="123"/>
      <c r="CG293" s="265"/>
      <c r="CH293" s="123"/>
      <c r="CI293" s="265"/>
      <c r="CJ293" s="85" t="s">
        <v>26</v>
      </c>
      <c r="CK293" s="85" t="s">
        <v>26</v>
      </c>
      <c r="CL293" s="85"/>
      <c r="CM293" s="85"/>
      <c r="CN293" s="96" t="s">
        <v>15143</v>
      </c>
      <c r="CO293" s="155"/>
      <c r="CP293" s="155"/>
      <c r="CQ293" s="285"/>
      <c r="CR293" s="155"/>
      <c r="CS293" s="378"/>
      <c r="CT293" s="155"/>
      <c r="CU293" s="155"/>
      <c r="CV293" s="155"/>
      <c r="CW293" s="155"/>
      <c r="CX293" s="155"/>
      <c r="CY293" s="155"/>
      <c r="CZ293" s="155"/>
      <c r="DA293" s="155"/>
      <c r="DB293" s="155"/>
      <c r="DC293" s="155"/>
      <c r="DD293" s="155"/>
      <c r="DE293" s="155"/>
      <c r="DF293" s="155"/>
      <c r="DG293" s="155"/>
      <c r="DH293" s="284" t="s">
        <v>1375</v>
      </c>
      <c r="DI293" s="275" t="s">
        <v>121</v>
      </c>
      <c r="DJ293" s="148" t="s">
        <v>13894</v>
      </c>
      <c r="DK293" s="268" t="s">
        <v>15159</v>
      </c>
      <c r="DL293" s="127" t="s">
        <v>15111</v>
      </c>
      <c r="DM293" s="123"/>
      <c r="DN293" s="85">
        <v>6393833043</v>
      </c>
      <c r="DO293" s="339"/>
      <c r="DP293" s="339"/>
      <c r="DQ293" s="123" t="s">
        <v>2406</v>
      </c>
      <c r="DR293" s="339"/>
      <c r="DS293" s="339"/>
      <c r="DT293" s="339"/>
      <c r="DU293" s="339"/>
      <c r="DV293" s="123">
        <v>254072115</v>
      </c>
      <c r="DW293" s="123" t="s">
        <v>15160</v>
      </c>
      <c r="DX293" s="123">
        <v>1120</v>
      </c>
      <c r="DY293" s="123"/>
      <c r="DZ293" s="355"/>
      <c r="EA293" s="123" t="s">
        <v>25</v>
      </c>
      <c r="EB293" s="123"/>
      <c r="EC293" s="125"/>
      <c r="ED293" s="339"/>
      <c r="EE293" s="339"/>
      <c r="EF293" s="339"/>
      <c r="EG293" s="355"/>
      <c r="EH293" s="355"/>
      <c r="EI293" s="123"/>
      <c r="EJ293" s="123" t="s">
        <v>26</v>
      </c>
      <c r="EK293" s="123" t="s">
        <v>25</v>
      </c>
      <c r="EL293" s="123" t="s">
        <v>26</v>
      </c>
      <c r="EM293" s="123" t="s">
        <v>1759</v>
      </c>
      <c r="EN293" s="123"/>
      <c r="EO293" s="123" t="s">
        <v>1760</v>
      </c>
      <c r="EP293" s="339"/>
      <c r="EQ293" s="123" t="s">
        <v>1761</v>
      </c>
      <c r="ER293" s="123"/>
      <c r="ES293" s="123" t="s">
        <v>1807</v>
      </c>
      <c r="ET293" s="339"/>
      <c r="EU293" s="123" t="s">
        <v>112</v>
      </c>
      <c r="EV293" s="339"/>
      <c r="EW293" s="123" t="s">
        <v>1370</v>
      </c>
      <c r="EX293" s="339"/>
      <c r="EY293" s="123" t="s">
        <v>1807</v>
      </c>
      <c r="EZ293" s="123" t="s">
        <v>15161</v>
      </c>
      <c r="FA293" s="123" t="s">
        <v>26</v>
      </c>
      <c r="FB293" s="339"/>
      <c r="FC293" s="123"/>
      <c r="FD293" s="339"/>
      <c r="FE293" s="123"/>
      <c r="FF293" s="123"/>
      <c r="FG293" s="123"/>
      <c r="FH293" s="266" t="s">
        <v>1375</v>
      </c>
      <c r="FI293" s="123"/>
      <c r="FJ293" s="123"/>
      <c r="FK293" s="123"/>
      <c r="FL293"/>
      <c r="FM293" s="123"/>
      <c r="FN293" s="123"/>
      <c r="FO293" s="123"/>
      <c r="FP293" s="123"/>
      <c r="FQ293" s="123"/>
      <c r="FR293" s="123"/>
      <c r="FS293" s="123"/>
      <c r="FT293" s="123"/>
      <c r="FU293" s="123"/>
      <c r="FV293"/>
      <c r="FW293" s="123"/>
      <c r="FX293" s="123"/>
      <c r="FY293" s="123"/>
      <c r="FZ293" s="123"/>
      <c r="GA293" s="123"/>
      <c r="GB293" s="123"/>
      <c r="GC293" s="339"/>
      <c r="GD293" s="339"/>
      <c r="GE293" s="339"/>
      <c r="GF293" s="355"/>
      <c r="GG293" s="355"/>
      <c r="GH293" s="331"/>
      <c r="GI293" s="123"/>
      <c r="GJ293" s="123"/>
      <c r="GK293" s="123"/>
      <c r="GL293" s="123"/>
      <c r="GM293" s="123"/>
      <c r="GN293" s="123"/>
      <c r="GO293" s="339"/>
      <c r="GP293" s="123"/>
      <c r="GQ293" s="339"/>
      <c r="GR293" s="123"/>
      <c r="GS293" s="339"/>
      <c r="GT293" s="123"/>
      <c r="GU293" s="123"/>
      <c r="GV293" s="123"/>
      <c r="GW293" s="123"/>
      <c r="GX293" s="123"/>
      <c r="GY293"/>
      <c r="GZ293"/>
      <c r="HA293" s="266"/>
      <c r="HB293" s="123"/>
      <c r="HC293" s="123"/>
    </row>
    <row r="294" spans="1:211" s="269" customFormat="1" x14ac:dyDescent="0.35">
      <c r="A294" s="137">
        <v>406</v>
      </c>
      <c r="B294" s="339"/>
      <c r="C294" s="123" t="s">
        <v>1412</v>
      </c>
      <c r="D294" s="124">
        <v>44333</v>
      </c>
      <c r="E294" s="124">
        <v>44333</v>
      </c>
      <c r="F294" s="339"/>
      <c r="G294" s="125" t="s">
        <v>15162</v>
      </c>
      <c r="H294" s="266" t="s">
        <v>1375</v>
      </c>
      <c r="I294" s="123" t="s">
        <v>25</v>
      </c>
      <c r="J294" s="339"/>
      <c r="K294" s="355"/>
      <c r="L294" s="267">
        <v>44327</v>
      </c>
      <c r="M294" s="354"/>
      <c r="N294" s="267" t="s">
        <v>19657</v>
      </c>
      <c r="O294" s="354"/>
      <c r="P294" s="354"/>
      <c r="Q294" s="267"/>
      <c r="R294" s="267"/>
      <c r="S294" s="267"/>
      <c r="T294" s="123"/>
      <c r="U294" s="124"/>
      <c r="V294" s="124"/>
      <c r="W294" s="123"/>
      <c r="X294" s="339"/>
      <c r="Y294" s="339"/>
      <c r="Z294" s="123"/>
      <c r="AA294" s="123" t="s">
        <v>25</v>
      </c>
      <c r="AB294" s="124">
        <v>44314</v>
      </c>
      <c r="AC294" s="124">
        <v>44327</v>
      </c>
      <c r="AD294" s="339"/>
      <c r="AE294" s="339"/>
      <c r="AF294" s="355"/>
      <c r="AG294" s="355"/>
      <c r="AH294" s="266" t="s">
        <v>1375</v>
      </c>
      <c r="AI294" s="124">
        <v>44305</v>
      </c>
      <c r="AJ294" s="252" t="s">
        <v>15163</v>
      </c>
      <c r="AK294" s="124">
        <v>44305</v>
      </c>
      <c r="AL294" s="252">
        <v>0.8041666666666667</v>
      </c>
      <c r="AM294" s="85" t="s">
        <v>28</v>
      </c>
      <c r="AN294" s="85" t="s">
        <v>26</v>
      </c>
      <c r="AO294" s="85" t="s">
        <v>26</v>
      </c>
      <c r="AP294" s="85">
        <v>1324182</v>
      </c>
      <c r="AQ294" s="85" t="s">
        <v>15165</v>
      </c>
      <c r="AR294" s="85"/>
      <c r="AS294" s="335" t="s">
        <v>15166</v>
      </c>
      <c r="AT294" s="335">
        <v>100060590</v>
      </c>
      <c r="AU294" s="85"/>
      <c r="AV294" s="85"/>
      <c r="AW294" s="85" t="s">
        <v>17560</v>
      </c>
      <c r="AX294" s="266" t="s">
        <v>1375</v>
      </c>
      <c r="AY294" s="85" t="s">
        <v>25</v>
      </c>
      <c r="AZ294" s="85" t="s">
        <v>25</v>
      </c>
      <c r="BA294" s="85" t="s">
        <v>25</v>
      </c>
      <c r="BB294" s="85" t="s">
        <v>25</v>
      </c>
      <c r="BC294" s="355"/>
      <c r="BD294" s="85" t="s">
        <v>27</v>
      </c>
      <c r="BE294" s="85" t="s">
        <v>4</v>
      </c>
      <c r="BF294" s="85" t="s">
        <v>34</v>
      </c>
      <c r="BG294" s="85" t="s">
        <v>34</v>
      </c>
      <c r="BH294" s="304" t="s">
        <v>18069</v>
      </c>
      <c r="BI294" s="355"/>
      <c r="BJ294" s="123"/>
      <c r="BK294" s="123"/>
      <c r="BL294" s="123"/>
      <c r="BM294" s="123" t="s">
        <v>102</v>
      </c>
      <c r="BN294" s="123" t="s">
        <v>1378</v>
      </c>
      <c r="BO294" s="123" t="s">
        <v>1398</v>
      </c>
      <c r="BP294" s="123" t="s">
        <v>25</v>
      </c>
      <c r="BQ294" s="4" t="s">
        <v>8</v>
      </c>
      <c r="BR294" s="123" t="s">
        <v>1614</v>
      </c>
      <c r="BS294" s="123" t="s">
        <v>1563</v>
      </c>
      <c r="BT294" t="s">
        <v>12866</v>
      </c>
      <c r="BU294" t="s">
        <v>17561</v>
      </c>
      <c r="BV294" s="266" t="s">
        <v>1375</v>
      </c>
      <c r="BW294" s="85" t="s">
        <v>1404</v>
      </c>
      <c r="BX294" s="372"/>
      <c r="BY294" s="372"/>
      <c r="BZ294" s="129" t="s">
        <v>84</v>
      </c>
      <c r="CA294" t="s">
        <v>8058</v>
      </c>
      <c r="CB294">
        <v>12000</v>
      </c>
      <c r="CC294" s="123"/>
      <c r="CD294" s="123" t="s">
        <v>15187</v>
      </c>
      <c r="CE294" s="123" t="s">
        <v>17</v>
      </c>
      <c r="CF294" s="123"/>
      <c r="CG294" s="123"/>
      <c r="CH294" s="123"/>
      <c r="CI294" s="123"/>
      <c r="CJ294" s="85" t="s">
        <v>26</v>
      </c>
      <c r="CK294" s="85" t="s">
        <v>26</v>
      </c>
      <c r="CL294" s="85"/>
      <c r="CM294" s="85"/>
      <c r="CN294" s="96" t="s">
        <v>15143</v>
      </c>
      <c r="CO294" s="155"/>
      <c r="CP294" s="155"/>
      <c r="CQ294" s="285"/>
      <c r="CR294" s="155"/>
      <c r="CS294" s="378"/>
      <c r="CT294" s="155"/>
      <c r="CU294" s="155"/>
      <c r="CV294" s="155"/>
      <c r="CW294" s="155"/>
      <c r="CX294" s="155"/>
      <c r="CY294" s="155"/>
      <c r="CZ294" s="155"/>
      <c r="DA294" s="155"/>
      <c r="DB294" s="155"/>
      <c r="DC294" s="155"/>
      <c r="DD294" s="155"/>
      <c r="DE294" s="155"/>
      <c r="DF294" s="155"/>
      <c r="DG294" s="155"/>
      <c r="DH294" s="284" t="s">
        <v>1375</v>
      </c>
      <c r="DI294" s="267" t="s">
        <v>128</v>
      </c>
      <c r="DJ294" s="84" t="s">
        <v>2241</v>
      </c>
      <c r="DK294" s="268" t="s">
        <v>15163</v>
      </c>
      <c r="DL294" s="127" t="s">
        <v>15111</v>
      </c>
      <c r="DM294" s="123" t="s">
        <v>15164</v>
      </c>
      <c r="DN294" s="85" t="s">
        <v>15166</v>
      </c>
      <c r="DO294" s="339"/>
      <c r="DP294" s="339"/>
      <c r="DQ294" s="123" t="s">
        <v>15167</v>
      </c>
      <c r="DR294" s="339"/>
      <c r="DS294" s="339"/>
      <c r="DT294" s="339"/>
      <c r="DU294" s="339"/>
      <c r="DV294" s="123">
        <v>152581103</v>
      </c>
      <c r="DW294" s="123" t="s">
        <v>15168</v>
      </c>
      <c r="DX294" s="123">
        <v>9002</v>
      </c>
      <c r="DY294" s="123"/>
      <c r="DZ294" s="355"/>
      <c r="EA294" s="123" t="s">
        <v>25</v>
      </c>
      <c r="EB294" s="123"/>
      <c r="EC294" s="125"/>
      <c r="ED294" s="339"/>
      <c r="EE294" s="339"/>
      <c r="EF294" s="339"/>
      <c r="EG294" s="355"/>
      <c r="EH294" s="355"/>
      <c r="EI294" s="123"/>
      <c r="EJ294" s="123" t="s">
        <v>26</v>
      </c>
      <c r="EK294" s="123" t="s">
        <v>25</v>
      </c>
      <c r="EL294" s="123"/>
      <c r="EM294" s="123" t="s">
        <v>1759</v>
      </c>
      <c r="EN294" s="123"/>
      <c r="EO294" s="123" t="s">
        <v>1862</v>
      </c>
      <c r="EP294" s="339"/>
      <c r="EQ294" s="123" t="s">
        <v>1761</v>
      </c>
      <c r="ER294" s="123"/>
      <c r="ES294" s="123" t="s">
        <v>6</v>
      </c>
      <c r="ET294" s="339"/>
      <c r="EU294" s="123" t="s">
        <v>113</v>
      </c>
      <c r="EV294" s="339"/>
      <c r="EW294" s="123" t="s">
        <v>1370</v>
      </c>
      <c r="EX294" s="339"/>
      <c r="EY294" s="123" t="s">
        <v>8</v>
      </c>
      <c r="EZ294" s="123"/>
      <c r="FA294" s="123" t="s">
        <v>26</v>
      </c>
      <c r="FB294" s="339"/>
      <c r="FC294" s="123"/>
      <c r="FD294" s="339"/>
      <c r="FE294" s="123" t="s">
        <v>2023</v>
      </c>
      <c r="FF294" s="123" t="s">
        <v>1865</v>
      </c>
      <c r="FG294" s="123" t="s">
        <v>25</v>
      </c>
      <c r="FH294" s="266" t="s">
        <v>3884</v>
      </c>
      <c r="FI294" s="123" t="s">
        <v>1839</v>
      </c>
      <c r="FJ294" s="123" t="s">
        <v>59</v>
      </c>
      <c r="FK294" s="123" t="s">
        <v>84</v>
      </c>
      <c r="FL294" t="s">
        <v>15169</v>
      </c>
      <c r="FM294" s="123" t="s">
        <v>15165</v>
      </c>
      <c r="FN294" s="123" t="s">
        <v>1839</v>
      </c>
      <c r="FO294" s="123" t="s">
        <v>1890</v>
      </c>
      <c r="FP294" s="123" t="s">
        <v>15170</v>
      </c>
      <c r="FQ294" s="123" t="s">
        <v>15171</v>
      </c>
      <c r="FR294" s="123" t="s">
        <v>1869</v>
      </c>
      <c r="FS294" s="123" t="s">
        <v>2893</v>
      </c>
      <c r="FT294" s="123" t="s">
        <v>1845</v>
      </c>
      <c r="FU294" s="123" t="s">
        <v>9</v>
      </c>
      <c r="FV294" t="s">
        <v>15172</v>
      </c>
      <c r="FW294" s="123" t="s">
        <v>1846</v>
      </c>
      <c r="FX294" s="123" t="s">
        <v>2328</v>
      </c>
      <c r="FY294" s="123" t="s">
        <v>15164</v>
      </c>
      <c r="FZ294" s="123" t="s">
        <v>2057</v>
      </c>
      <c r="GA294" s="123" t="s">
        <v>1375</v>
      </c>
      <c r="GB294" s="123" t="s">
        <v>15173</v>
      </c>
      <c r="GC294" s="339"/>
      <c r="GD294" s="339"/>
      <c r="GE294" s="339"/>
      <c r="GF294" s="355"/>
      <c r="GG294" s="355"/>
      <c r="GH294" s="331" t="s">
        <v>1375</v>
      </c>
      <c r="GI294" s="123" t="s">
        <v>15</v>
      </c>
      <c r="GJ294" s="123" t="s">
        <v>1433</v>
      </c>
      <c r="GK294" s="123" t="s">
        <v>1375</v>
      </c>
      <c r="GL294" s="123" t="s">
        <v>9</v>
      </c>
      <c r="GM294" s="123" t="s">
        <v>1375</v>
      </c>
      <c r="GN294" s="123" t="s">
        <v>1375</v>
      </c>
      <c r="GO294" s="339"/>
      <c r="GP294" s="123" t="s">
        <v>1850</v>
      </c>
      <c r="GQ294" s="339"/>
      <c r="GR294" s="123" t="s">
        <v>15174</v>
      </c>
      <c r="GS294" s="339"/>
      <c r="GT294" s="123" t="s">
        <v>15175</v>
      </c>
      <c r="GU294" s="123" t="s">
        <v>1375</v>
      </c>
      <c r="GV294" s="123"/>
      <c r="GW294" s="123"/>
      <c r="GX294" s="123"/>
      <c r="GY294"/>
      <c r="GZ294"/>
      <c r="HA294" s="266"/>
      <c r="HB294" s="123"/>
      <c r="HC294" s="123" t="str">
        <f ca="1">IFERROR(INDIRECT("'[2021_Ignition_Tracker_QC_File_20210520.xlsm]Ignition Tracker'!"&amp;ADDRESS(MATCH($A294,'[3]Ignition Tracker'!$A:$A,0),MATCH(HC$1,'[3]Ignition Tracker'!$1:$1,0))),"")</f>
        <v/>
      </c>
    </row>
    <row r="295" spans="1:211" s="269" customFormat="1" x14ac:dyDescent="0.35">
      <c r="A295" s="137">
        <v>405</v>
      </c>
      <c r="B295" s="343"/>
      <c r="C295" s="84" t="s">
        <v>1412</v>
      </c>
      <c r="D295" s="124">
        <v>44306</v>
      </c>
      <c r="E295" s="124">
        <v>44306</v>
      </c>
      <c r="F295" s="351"/>
      <c r="G295" s="125" t="s">
        <v>15176</v>
      </c>
      <c r="H295" s="266" t="s">
        <v>1375</v>
      </c>
      <c r="I295" s="123"/>
      <c r="J295" s="339"/>
      <c r="K295" s="355"/>
      <c r="L295" s="267"/>
      <c r="M295" s="354"/>
      <c r="N295" s="267" t="s">
        <v>19657</v>
      </c>
      <c r="O295" s="354"/>
      <c r="P295" s="354"/>
      <c r="Q295" s="267"/>
      <c r="R295" s="267"/>
      <c r="S295" s="267"/>
      <c r="T295" s="126"/>
      <c r="U295" s="124"/>
      <c r="V295" s="124"/>
      <c r="W295" s="126"/>
      <c r="X295" s="362"/>
      <c r="Y295" s="362"/>
      <c r="Z295" s="126"/>
      <c r="AA295" s="126"/>
      <c r="AB295" s="124"/>
      <c r="AC295" s="124"/>
      <c r="AD295" s="362"/>
      <c r="AE295" s="362"/>
      <c r="AF295" s="363"/>
      <c r="AG295" s="363"/>
      <c r="AH295" s="266" t="s">
        <v>1375</v>
      </c>
      <c r="AI295" s="124">
        <v>44305</v>
      </c>
      <c r="AJ295" s="252" t="s">
        <v>15038</v>
      </c>
      <c r="AK295" s="124">
        <v>44305</v>
      </c>
      <c r="AL295" s="252" t="s">
        <v>15038</v>
      </c>
      <c r="AM295" s="85" t="s">
        <v>28</v>
      </c>
      <c r="AN295" s="85" t="s">
        <v>26</v>
      </c>
      <c r="AO295" s="85" t="s">
        <v>26</v>
      </c>
      <c r="AP295" s="85" t="s">
        <v>15177</v>
      </c>
      <c r="AQ295" s="85" t="s">
        <v>15178</v>
      </c>
      <c r="AR295" s="85"/>
      <c r="AS295" s="335" t="s">
        <v>15179</v>
      </c>
      <c r="AT295" s="335" t="s">
        <v>15180</v>
      </c>
      <c r="AU295" s="85"/>
      <c r="AV295" s="85"/>
      <c r="AW295" s="85"/>
      <c r="AX295" s="266" t="s">
        <v>1375</v>
      </c>
      <c r="AY295" s="85" t="s">
        <v>26</v>
      </c>
      <c r="AZ295" s="85" t="s">
        <v>26</v>
      </c>
      <c r="BA295" s="85" t="s">
        <v>26</v>
      </c>
      <c r="BB295" s="85" t="s">
        <v>26</v>
      </c>
      <c r="BC295" s="367"/>
      <c r="BD295" s="85" t="s">
        <v>33</v>
      </c>
      <c r="BE295" s="85" t="s">
        <v>4</v>
      </c>
      <c r="BF295" s="85"/>
      <c r="BG295" s="85"/>
      <c r="BH295" s="304" t="s">
        <v>18051</v>
      </c>
      <c r="BI295" s="355"/>
      <c r="BJ295" s="123"/>
      <c r="BK295" s="123"/>
      <c r="BL295" s="123"/>
      <c r="BM295" s="123" t="s">
        <v>106</v>
      </c>
      <c r="BN295" s="123"/>
      <c r="BO295" s="123"/>
      <c r="BP295" s="123"/>
      <c r="BQ295" s="4" t="s">
        <v>8</v>
      </c>
      <c r="BR295" s="123"/>
      <c r="BS295" s="123"/>
      <c r="BT295"/>
      <c r="BU295"/>
      <c r="BV295" s="266" t="s">
        <v>1375</v>
      </c>
      <c r="BW295" s="85" t="s">
        <v>1404</v>
      </c>
      <c r="BX295" s="372"/>
      <c r="BY295" s="372"/>
      <c r="BZ295" s="129" t="s">
        <v>769</v>
      </c>
      <c r="CA295" t="s">
        <v>3526</v>
      </c>
      <c r="CB295">
        <v>12000</v>
      </c>
      <c r="CC295" s="265"/>
      <c r="CD295" s="123" t="s">
        <v>15186</v>
      </c>
      <c r="CE295" s="123" t="s">
        <v>1450</v>
      </c>
      <c r="CF295" s="123"/>
      <c r="CG295" s="265"/>
      <c r="CH295" s="123"/>
      <c r="CI295" s="265"/>
      <c r="CJ295" s="85" t="s">
        <v>26</v>
      </c>
      <c r="CK295" s="85" t="s">
        <v>26</v>
      </c>
      <c r="CL295" s="85"/>
      <c r="CM295" s="85"/>
      <c r="CN295" s="96" t="s">
        <v>15143</v>
      </c>
      <c r="CO295" s="155"/>
      <c r="CP295" s="155"/>
      <c r="CQ295" s="285"/>
      <c r="CR295" s="155"/>
      <c r="CS295" s="378"/>
      <c r="CT295" s="155"/>
      <c r="CU295" s="155"/>
      <c r="CV295" s="155"/>
      <c r="CW295" s="155"/>
      <c r="CX295" s="155"/>
      <c r="CY295" s="155"/>
      <c r="CZ295" s="155"/>
      <c r="DA295" s="155"/>
      <c r="DB295" s="155"/>
      <c r="DC295" s="155"/>
      <c r="DD295" s="155"/>
      <c r="DE295" s="155"/>
      <c r="DF295" s="155"/>
      <c r="DG295" s="155"/>
      <c r="DH295" s="284" t="s">
        <v>1375</v>
      </c>
      <c r="DI295" s="267" t="s">
        <v>128</v>
      </c>
      <c r="DJ295" s="84" t="s">
        <v>2704</v>
      </c>
      <c r="DK295" s="268" t="s">
        <v>15038</v>
      </c>
      <c r="DL295" s="127" t="s">
        <v>15111</v>
      </c>
      <c r="DM295" s="123" t="s">
        <v>15177</v>
      </c>
      <c r="DN295" s="85" t="s">
        <v>15179</v>
      </c>
      <c r="DO295" s="339"/>
      <c r="DP295" s="339"/>
      <c r="DQ295" s="123" t="s">
        <v>1415</v>
      </c>
      <c r="DR295" s="339"/>
      <c r="DS295" s="339"/>
      <c r="DT295" s="339"/>
      <c r="DU295" s="339"/>
      <c r="DV295" s="123">
        <v>153781106</v>
      </c>
      <c r="DW295" s="123" t="s">
        <v>15181</v>
      </c>
      <c r="DX295" s="123">
        <v>9110</v>
      </c>
      <c r="DY295" s="123">
        <v>1</v>
      </c>
      <c r="DZ295" s="355"/>
      <c r="EA295" s="123" t="s">
        <v>25</v>
      </c>
      <c r="EB295" s="123"/>
      <c r="EC295" s="125"/>
      <c r="ED295" s="339"/>
      <c r="EE295" s="339"/>
      <c r="EF295" s="339"/>
      <c r="EG295" s="355"/>
      <c r="EH295" s="355"/>
      <c r="EI295" s="123"/>
      <c r="EJ295" s="123" t="s">
        <v>26</v>
      </c>
      <c r="EK295" s="123" t="s">
        <v>25</v>
      </c>
      <c r="EL295" s="123"/>
      <c r="EM295" s="123" t="s">
        <v>1759</v>
      </c>
      <c r="EN295" s="123"/>
      <c r="EO295" s="123" t="s">
        <v>2782</v>
      </c>
      <c r="EP295" s="339"/>
      <c r="EQ295" s="123" t="s">
        <v>1836</v>
      </c>
      <c r="ER295" s="123"/>
      <c r="ES295" s="123" t="s">
        <v>6</v>
      </c>
      <c r="ET295" s="339"/>
      <c r="EU295" s="123" t="s">
        <v>116</v>
      </c>
      <c r="EV295" s="339"/>
      <c r="EW295" s="123" t="s">
        <v>1368</v>
      </c>
      <c r="EX295" s="339"/>
      <c r="EY295" s="123" t="s">
        <v>8</v>
      </c>
      <c r="EZ295" s="123"/>
      <c r="FA295" s="123" t="s">
        <v>26</v>
      </c>
      <c r="FB295" s="339"/>
      <c r="FC295" s="123"/>
      <c r="FD295" s="339"/>
      <c r="FE295" s="123" t="s">
        <v>2878</v>
      </c>
      <c r="FF295" s="123"/>
      <c r="FG295" s="123" t="s">
        <v>26</v>
      </c>
      <c r="FH295" s="266" t="s">
        <v>1375</v>
      </c>
      <c r="FI295" s="123" t="s">
        <v>1839</v>
      </c>
      <c r="FJ295" s="123" t="s">
        <v>64</v>
      </c>
      <c r="FK295" s="123" t="s">
        <v>66</v>
      </c>
      <c r="FL295" t="s">
        <v>15182</v>
      </c>
      <c r="FM295" s="123" t="s">
        <v>15178</v>
      </c>
      <c r="FN295" s="123" t="s">
        <v>1839</v>
      </c>
      <c r="FO295" s="123" t="s">
        <v>1890</v>
      </c>
      <c r="FP295" s="123" t="s">
        <v>2003</v>
      </c>
      <c r="FQ295" s="123" t="s">
        <v>1375</v>
      </c>
      <c r="FR295" s="123" t="s">
        <v>1434</v>
      </c>
      <c r="FS295" s="123" t="s">
        <v>1375</v>
      </c>
      <c r="FT295" s="123" t="s">
        <v>1845</v>
      </c>
      <c r="FU295" s="123" t="s">
        <v>9</v>
      </c>
      <c r="FV295" t="s">
        <v>15183</v>
      </c>
      <c r="FW295" s="123" t="s">
        <v>1846</v>
      </c>
      <c r="FX295" s="123" t="s">
        <v>46</v>
      </c>
      <c r="FY295" s="123" t="s">
        <v>15177</v>
      </c>
      <c r="FZ295" s="123" t="s">
        <v>1375</v>
      </c>
      <c r="GA295" s="123" t="s">
        <v>1375</v>
      </c>
      <c r="GB295" s="123" t="s">
        <v>15184</v>
      </c>
      <c r="GC295" s="339"/>
      <c r="GD295" s="339"/>
      <c r="GE295" s="339"/>
      <c r="GF295" s="355"/>
      <c r="GG295" s="355"/>
      <c r="GH295" s="331" t="s">
        <v>1375</v>
      </c>
      <c r="GI295" s="123" t="s">
        <v>9</v>
      </c>
      <c r="GJ295" s="123" t="s">
        <v>2293</v>
      </c>
      <c r="GK295" s="123" t="s">
        <v>1375</v>
      </c>
      <c r="GL295" s="123" t="s">
        <v>9</v>
      </c>
      <c r="GM295" s="123" t="s">
        <v>1375</v>
      </c>
      <c r="GN295" s="123" t="s">
        <v>1375</v>
      </c>
      <c r="GO295" s="339"/>
      <c r="GP295" s="123" t="s">
        <v>1850</v>
      </c>
      <c r="GQ295" s="339"/>
      <c r="GR295" s="123" t="s">
        <v>15185</v>
      </c>
      <c r="GS295" s="339"/>
      <c r="GT295" s="123" t="s">
        <v>1375</v>
      </c>
      <c r="GU295" s="123" t="s">
        <v>1375</v>
      </c>
      <c r="GV295" s="123"/>
      <c r="GW295" s="123"/>
      <c r="GX295" s="123"/>
      <c r="GY295"/>
      <c r="GZ295"/>
      <c r="HA295" s="266"/>
      <c r="HB295" s="123"/>
      <c r="HC295" s="123"/>
    </row>
    <row r="296" spans="1:211" s="269" customFormat="1" ht="29" x14ac:dyDescent="0.35">
      <c r="A296" s="300">
        <v>404</v>
      </c>
      <c r="B296" s="339"/>
      <c r="C296" s="304" t="s">
        <v>1412</v>
      </c>
      <c r="D296" s="89">
        <v>44309</v>
      </c>
      <c r="E296" s="89">
        <v>44342</v>
      </c>
      <c r="F296" s="339"/>
      <c r="G296" s="125" t="s">
        <v>15110</v>
      </c>
      <c r="H296" s="302" t="s">
        <v>1375</v>
      </c>
      <c r="I296" s="304" t="s">
        <v>3884</v>
      </c>
      <c r="J296" s="339"/>
      <c r="K296" s="355"/>
      <c r="L296" s="305"/>
      <c r="M296" s="354"/>
      <c r="N296" s="267" t="s">
        <v>19657</v>
      </c>
      <c r="O296" s="354"/>
      <c r="P296" s="354"/>
      <c r="Q296" s="305"/>
      <c r="R296" s="305"/>
      <c r="S296" s="305"/>
      <c r="T296" s="87" t="s">
        <v>25</v>
      </c>
      <c r="U296" s="89">
        <v>44308</v>
      </c>
      <c r="V296" s="89"/>
      <c r="W296" s="123" t="s">
        <v>10</v>
      </c>
      <c r="X296" s="339"/>
      <c r="Y296" s="339"/>
      <c r="Z296" s="304"/>
      <c r="AA296" s="304"/>
      <c r="AB296" s="89"/>
      <c r="AC296" s="89"/>
      <c r="AD296" s="339"/>
      <c r="AE296" s="339"/>
      <c r="AF296" s="355"/>
      <c r="AG296" s="355"/>
      <c r="AH296" s="302" t="s">
        <v>1375</v>
      </c>
      <c r="AI296" s="89">
        <v>44305</v>
      </c>
      <c r="AJ296" s="306" t="s">
        <v>15112</v>
      </c>
      <c r="AK296" s="89">
        <v>44305</v>
      </c>
      <c r="AL296" s="306">
        <v>0.26250000000000001</v>
      </c>
      <c r="AM296" s="87" t="s">
        <v>28</v>
      </c>
      <c r="AN296" s="87" t="s">
        <v>26</v>
      </c>
      <c r="AO296" s="87" t="s">
        <v>26</v>
      </c>
      <c r="AP296" s="87" t="s">
        <v>15113</v>
      </c>
      <c r="AQ296" s="87" t="s">
        <v>15114</v>
      </c>
      <c r="AR296" s="87"/>
      <c r="AS296" s="334" t="s">
        <v>15499</v>
      </c>
      <c r="AT296" s="334">
        <v>120840168</v>
      </c>
      <c r="AU296" s="87"/>
      <c r="AV296" s="87"/>
      <c r="AW296" s="87" t="s">
        <v>15500</v>
      </c>
      <c r="AX296" s="302" t="s">
        <v>1375</v>
      </c>
      <c r="AY296" s="87" t="s">
        <v>25</v>
      </c>
      <c r="AZ296" s="87" t="s">
        <v>25</v>
      </c>
      <c r="BA296" s="87" t="s">
        <v>25</v>
      </c>
      <c r="BB296" s="87" t="s">
        <v>25</v>
      </c>
      <c r="BC296" s="355"/>
      <c r="BD296" s="87" t="s">
        <v>27</v>
      </c>
      <c r="BE296" s="87" t="s">
        <v>13</v>
      </c>
      <c r="BF296" s="87" t="s">
        <v>34</v>
      </c>
      <c r="BG296" s="87" t="s">
        <v>34</v>
      </c>
      <c r="BH296" s="304" t="s">
        <v>115</v>
      </c>
      <c r="BI296" s="355"/>
      <c r="BJ296" s="304"/>
      <c r="BK296" s="304"/>
      <c r="BL296" s="304"/>
      <c r="BM296" s="304" t="s">
        <v>102</v>
      </c>
      <c r="BN296" s="304" t="s">
        <v>1378</v>
      </c>
      <c r="BO296" s="304" t="s">
        <v>1401</v>
      </c>
      <c r="BP296" s="304" t="s">
        <v>25</v>
      </c>
      <c r="BQ296" s="116" t="s">
        <v>8</v>
      </c>
      <c r="BR296" s="304" t="s">
        <v>1614</v>
      </c>
      <c r="BS296" s="304" t="s">
        <v>1563</v>
      </c>
      <c r="BT296" t="s">
        <v>15501</v>
      </c>
      <c r="BU296" t="s">
        <v>15502</v>
      </c>
      <c r="BV296" s="302" t="s">
        <v>1375</v>
      </c>
      <c r="BW296" s="87" t="s">
        <v>1404</v>
      </c>
      <c r="BX296" s="372"/>
      <c r="BY296" s="372"/>
      <c r="BZ296" s="8" t="s">
        <v>225</v>
      </c>
      <c r="CA296" t="s">
        <v>4460</v>
      </c>
      <c r="CB296">
        <v>12000</v>
      </c>
      <c r="CC296" s="116"/>
      <c r="CD296" s="304" t="s">
        <v>1368</v>
      </c>
      <c r="CE296" s="304"/>
      <c r="CF296" s="304"/>
      <c r="CG296" s="304" t="s">
        <v>18198</v>
      </c>
      <c r="CH296" s="304"/>
      <c r="CI296" s="116"/>
      <c r="CJ296" s="87" t="s">
        <v>26</v>
      </c>
      <c r="CK296" s="87" t="s">
        <v>26</v>
      </c>
      <c r="CL296" s="87"/>
      <c r="CM296" s="87"/>
      <c r="CN296" s="96" t="s">
        <v>14935</v>
      </c>
      <c r="CO296" s="155"/>
      <c r="CP296" s="155"/>
      <c r="CQ296" s="285"/>
      <c r="CR296" s="155"/>
      <c r="CS296" s="378"/>
      <c r="CT296" s="155"/>
      <c r="CU296" s="155"/>
      <c r="CV296" s="155"/>
      <c r="CW296" s="155"/>
      <c r="CX296" s="155"/>
      <c r="CY296" s="155"/>
      <c r="CZ296" s="155"/>
      <c r="DA296" s="155"/>
      <c r="DB296" s="155"/>
      <c r="DC296" s="155"/>
      <c r="DD296" s="155"/>
      <c r="DE296" s="155"/>
      <c r="DF296" s="155"/>
      <c r="DG296" s="155"/>
      <c r="DH296" s="284" t="s">
        <v>1375</v>
      </c>
      <c r="DI296" s="267" t="s">
        <v>120</v>
      </c>
      <c r="DJ296" s="84" t="s">
        <v>1959</v>
      </c>
      <c r="DK296" s="268" t="s">
        <v>15112</v>
      </c>
      <c r="DL296" s="127" t="s">
        <v>15111</v>
      </c>
      <c r="DM296" s="123" t="s">
        <v>15113</v>
      </c>
      <c r="DN296" s="85" t="s">
        <v>15115</v>
      </c>
      <c r="DO296" s="339"/>
      <c r="DP296" s="339"/>
      <c r="DQ296" s="123" t="s">
        <v>1960</v>
      </c>
      <c r="DR296" s="339"/>
      <c r="DS296" s="339"/>
      <c r="DT296" s="339"/>
      <c r="DU296" s="339"/>
      <c r="DV296" s="123">
        <v>10291</v>
      </c>
      <c r="DW296" s="123" t="s">
        <v>15116</v>
      </c>
      <c r="DX296" s="123">
        <v>9002</v>
      </c>
      <c r="DY296" s="123"/>
      <c r="DZ296" s="355"/>
      <c r="EA296" s="123" t="s">
        <v>25</v>
      </c>
      <c r="EB296" s="123"/>
      <c r="EC296" s="125"/>
      <c r="ED296" s="339"/>
      <c r="EE296" s="339"/>
      <c r="EF296" s="339"/>
      <c r="EG296" s="355"/>
      <c r="EH296" s="355"/>
      <c r="EI296" s="123"/>
      <c r="EJ296" s="123" t="s">
        <v>26</v>
      </c>
      <c r="EK296" s="123" t="s">
        <v>25</v>
      </c>
      <c r="EL296" s="123"/>
      <c r="EM296" s="123" t="s">
        <v>1759</v>
      </c>
      <c r="EN296" s="123"/>
      <c r="EO296" s="123" t="s">
        <v>2782</v>
      </c>
      <c r="EP296" s="339"/>
      <c r="EQ296" s="123" t="s">
        <v>1761</v>
      </c>
      <c r="ER296" s="123"/>
      <c r="ES296" s="123" t="s">
        <v>1888</v>
      </c>
      <c r="ET296" s="339"/>
      <c r="EU296" s="123" t="s">
        <v>115</v>
      </c>
      <c r="EV296" s="339"/>
      <c r="EW296" s="123" t="s">
        <v>1368</v>
      </c>
      <c r="EX296" s="339"/>
      <c r="EY296" s="123" t="s">
        <v>8</v>
      </c>
      <c r="EZ296" s="123"/>
      <c r="FA296" s="123" t="s">
        <v>26</v>
      </c>
      <c r="FB296" s="339"/>
      <c r="FC296" s="123"/>
      <c r="FD296" s="339"/>
      <c r="FE296" s="123" t="s">
        <v>2023</v>
      </c>
      <c r="FF296" s="123" t="s">
        <v>13674</v>
      </c>
      <c r="FG296" s="123" t="s">
        <v>26</v>
      </c>
      <c r="FH296" s="266" t="s">
        <v>1375</v>
      </c>
      <c r="FI296" s="123" t="s">
        <v>1839</v>
      </c>
      <c r="FJ296" s="123" t="s">
        <v>1994</v>
      </c>
      <c r="FK296" s="123" t="s">
        <v>47</v>
      </c>
      <c r="FL296" t="s">
        <v>15117</v>
      </c>
      <c r="FM296" s="123" t="s">
        <v>15114</v>
      </c>
      <c r="FN296" s="123" t="s">
        <v>1839</v>
      </c>
      <c r="FO296" s="123" t="s">
        <v>1890</v>
      </c>
      <c r="FP296" s="123" t="s">
        <v>15118</v>
      </c>
      <c r="FQ296" s="123" t="s">
        <v>15119</v>
      </c>
      <c r="FR296" s="123" t="s">
        <v>1869</v>
      </c>
      <c r="FS296" s="123" t="s">
        <v>13405</v>
      </c>
      <c r="FT296" s="123" t="s">
        <v>1845</v>
      </c>
      <c r="FU296" s="123" t="s">
        <v>9</v>
      </c>
      <c r="FV296" t="s">
        <v>7871</v>
      </c>
      <c r="FW296" s="123" t="s">
        <v>1846</v>
      </c>
      <c r="FX296" s="123" t="s">
        <v>1436</v>
      </c>
      <c r="FY296" s="123" t="s">
        <v>15113</v>
      </c>
      <c r="FZ296" s="123" t="s">
        <v>13677</v>
      </c>
      <c r="GA296" s="123" t="s">
        <v>15120</v>
      </c>
      <c r="GB296" s="123" t="s">
        <v>1375</v>
      </c>
      <c r="GC296" s="339"/>
      <c r="GD296" s="339"/>
      <c r="GE296" s="339"/>
      <c r="GF296" s="355"/>
      <c r="GG296" s="355"/>
      <c r="GH296" s="331" t="s">
        <v>1375</v>
      </c>
      <c r="GI296" s="123" t="s">
        <v>9</v>
      </c>
      <c r="GJ296" s="123" t="s">
        <v>1433</v>
      </c>
      <c r="GK296" s="123" t="s">
        <v>1375</v>
      </c>
      <c r="GL296" s="123" t="s">
        <v>9</v>
      </c>
      <c r="GM296" s="123" t="s">
        <v>1897</v>
      </c>
      <c r="GN296" s="123" t="s">
        <v>2460</v>
      </c>
      <c r="GO296" s="339"/>
      <c r="GP296" s="123" t="s">
        <v>1850</v>
      </c>
      <c r="GQ296" s="339"/>
      <c r="GR296" s="123" t="s">
        <v>15121</v>
      </c>
      <c r="GS296" s="339"/>
      <c r="GT296" s="123" t="s">
        <v>15122</v>
      </c>
      <c r="GU296" s="123" t="s">
        <v>1375</v>
      </c>
      <c r="GV296" s="123"/>
      <c r="GW296" s="123"/>
      <c r="GX296" s="123"/>
      <c r="GY296"/>
      <c r="GZ296" t="str">
        <f ca="1">IFERROR(INDIRECT("'[2021_Ignition_Tracker_QC_File_20210528.xlsm]Ignition Tracker'!"&amp;ADDRESS(MATCH($A296,'[2]Ignition Tracker'!$A:$A,0),MATCH(GZ$1,'[2]Ignition Tracker'!$1:$1,0))),"")</f>
        <v/>
      </c>
      <c r="HA296" s="266" t="str">
        <f ca="1">IFERROR(INDIRECT("'[2021_Ignition_Tracker_QC_File_20210528.xlsm]Ignition Tracker'!"&amp;ADDRESS(MATCH($A296,'[2]Ignition Tracker'!$A:$A,0),MATCH(HA$1,'[2]Ignition Tracker'!$1:$1,0))),"")</f>
        <v/>
      </c>
      <c r="HB296" s="123" t="str">
        <f ca="1">IFERROR(INDIRECT("'[2021_Ignition_Tracker_QC_File_20210528.xlsm]Ignition Tracker'!"&amp;ADDRESS(MATCH($A296,'[2]Ignition Tracker'!$A:$A,0),MATCH(HB$1,'[2]Ignition Tracker'!$1:$1,0))),"")</f>
        <v/>
      </c>
      <c r="HC296" s="123" t="str">
        <f ca="1">IFERROR(INDIRECT("'[2021_Ignition_Tracker_QC_File_20210528.xlsm]Ignition Tracker'!"&amp;ADDRESS(MATCH($A296,'[2]Ignition Tracker'!$A:$A,0),MATCH(HC$1,'[2]Ignition Tracker'!$1:$1,0))),"")</f>
        <v/>
      </c>
    </row>
    <row r="297" spans="1:211" s="269" customFormat="1" ht="29" x14ac:dyDescent="0.35">
      <c r="A297" s="137">
        <v>445</v>
      </c>
      <c r="B297" s="339"/>
      <c r="C297" s="84" t="s">
        <v>1412</v>
      </c>
      <c r="D297" s="124">
        <v>44316</v>
      </c>
      <c r="E297" s="124">
        <v>44316</v>
      </c>
      <c r="F297" s="340"/>
      <c r="G297" s="125" t="s">
        <v>15642</v>
      </c>
      <c r="H297" s="266" t="s">
        <v>1375</v>
      </c>
      <c r="I297" s="123" t="s">
        <v>25</v>
      </c>
      <c r="J297" s="339"/>
      <c r="K297" s="355"/>
      <c r="L297" s="267">
        <v>44316</v>
      </c>
      <c r="M297" s="354"/>
      <c r="N297" s="267" t="s">
        <v>19660</v>
      </c>
      <c r="O297" s="354"/>
      <c r="P297" s="354"/>
      <c r="Q297" s="267"/>
      <c r="R297" s="267"/>
      <c r="S297" s="267"/>
      <c r="T297" s="123"/>
      <c r="U297" s="124"/>
      <c r="V297" s="124"/>
      <c r="W297" s="123"/>
      <c r="X297" s="339"/>
      <c r="Y297" s="339"/>
      <c r="Z297" s="123"/>
      <c r="AA297" s="123" t="s">
        <v>25</v>
      </c>
      <c r="AB297" s="124">
        <v>44316</v>
      </c>
      <c r="AC297" s="124">
        <v>44316</v>
      </c>
      <c r="AD297" s="339"/>
      <c r="AE297" s="339"/>
      <c r="AF297" s="355"/>
      <c r="AG297" s="355"/>
      <c r="AH297" s="266" t="s">
        <v>1375</v>
      </c>
      <c r="AI297" s="124">
        <v>44304</v>
      </c>
      <c r="AJ297" s="252" t="s">
        <v>15644</v>
      </c>
      <c r="AK297" s="124">
        <v>44304</v>
      </c>
      <c r="AL297" s="252">
        <v>0.23472222222222219</v>
      </c>
      <c r="AM297" s="85" t="s">
        <v>28</v>
      </c>
      <c r="AN297" s="85" t="s">
        <v>25</v>
      </c>
      <c r="AO297" s="85" t="s">
        <v>26</v>
      </c>
      <c r="AP297" s="85" t="s">
        <v>15645</v>
      </c>
      <c r="AQ297" s="85" t="s">
        <v>15646</v>
      </c>
      <c r="AR297" s="85"/>
      <c r="AS297" s="335" t="s">
        <v>16270</v>
      </c>
      <c r="AT297" s="335" t="s">
        <v>16271</v>
      </c>
      <c r="AU297" s="85">
        <v>119058578</v>
      </c>
      <c r="AV297" s="85"/>
      <c r="AW297" s="85" t="s">
        <v>16272</v>
      </c>
      <c r="AX297" s="266" t="s">
        <v>1375</v>
      </c>
      <c r="AY297" s="85" t="s">
        <v>25</v>
      </c>
      <c r="AZ297" s="85" t="s">
        <v>25</v>
      </c>
      <c r="BA297" s="85" t="s">
        <v>25</v>
      </c>
      <c r="BB297" s="85" t="s">
        <v>25</v>
      </c>
      <c r="BC297" s="355"/>
      <c r="BD297" s="85" t="s">
        <v>27</v>
      </c>
      <c r="BE297" s="85" t="s">
        <v>4</v>
      </c>
      <c r="BF297" s="85" t="s">
        <v>34</v>
      </c>
      <c r="BG297" s="85" t="s">
        <v>34</v>
      </c>
      <c r="BH297" s="304" t="s">
        <v>18050</v>
      </c>
      <c r="BI297" s="355"/>
      <c r="BJ297" s="123" t="s">
        <v>16273</v>
      </c>
      <c r="BK297" s="123"/>
      <c r="BL297" s="123"/>
      <c r="BM297" s="123" t="s">
        <v>4</v>
      </c>
      <c r="BN297" s="123" t="s">
        <v>1380</v>
      </c>
      <c r="BO297" s="123" t="s">
        <v>1381</v>
      </c>
      <c r="BP297" s="123" t="s">
        <v>25</v>
      </c>
      <c r="BQ297" s="4" t="s">
        <v>8</v>
      </c>
      <c r="BR297" s="123" t="s">
        <v>1614</v>
      </c>
      <c r="BS297" s="123" t="s">
        <v>1563</v>
      </c>
      <c r="BT297" t="s">
        <v>3775</v>
      </c>
      <c r="BU297" t="s">
        <v>16274</v>
      </c>
      <c r="BV297" s="266" t="s">
        <v>1375</v>
      </c>
      <c r="BW297" s="85" t="s">
        <v>44</v>
      </c>
      <c r="BX297" s="372"/>
      <c r="BY297" s="372"/>
      <c r="BZ297" s="129" t="s">
        <v>225</v>
      </c>
      <c r="CA297" t="s">
        <v>8788</v>
      </c>
      <c r="CB297">
        <v>12000</v>
      </c>
      <c r="CC297" s="123"/>
      <c r="CD297" s="123" t="s">
        <v>6</v>
      </c>
      <c r="CE297" s="123" t="s">
        <v>1446</v>
      </c>
      <c r="CF297" s="123"/>
      <c r="CG297" s="123"/>
      <c r="CH297" s="123">
        <v>280</v>
      </c>
      <c r="CI297" s="123"/>
      <c r="CJ297" s="85" t="s">
        <v>26</v>
      </c>
      <c r="CK297" s="85" t="s">
        <v>26</v>
      </c>
      <c r="CL297" s="85"/>
      <c r="CM297" s="85"/>
      <c r="CN297" s="96" t="s">
        <v>15584</v>
      </c>
      <c r="CO297" s="155">
        <v>39.683590000000002</v>
      </c>
      <c r="CP297" s="155">
        <v>-121.45604</v>
      </c>
      <c r="CQ297" s="285">
        <v>44306</v>
      </c>
      <c r="CR297" s="155" t="s">
        <v>17209</v>
      </c>
      <c r="CS297" s="378"/>
      <c r="CT297" s="155" t="s">
        <v>15354</v>
      </c>
      <c r="CU297" s="155">
        <v>70</v>
      </c>
      <c r="CV297" s="155">
        <v>12</v>
      </c>
      <c r="CW297" s="155">
        <v>20</v>
      </c>
      <c r="CX297" s="155" t="s">
        <v>15707</v>
      </c>
      <c r="CY297" s="155" t="s">
        <v>15689</v>
      </c>
      <c r="CZ297" s="155" t="s">
        <v>26</v>
      </c>
      <c r="DA297" s="155">
        <v>1</v>
      </c>
      <c r="DB297" s="155"/>
      <c r="DC297" s="155" t="s">
        <v>15686</v>
      </c>
      <c r="DD297" s="155" t="s">
        <v>15687</v>
      </c>
      <c r="DE297" s="155" t="s">
        <v>15450</v>
      </c>
      <c r="DF297" s="155" t="s">
        <v>15451</v>
      </c>
      <c r="DG297" s="155">
        <v>1</v>
      </c>
      <c r="DH297" s="284" t="s">
        <v>1375</v>
      </c>
      <c r="DI297" s="267" t="s">
        <v>120</v>
      </c>
      <c r="DJ297" s="197" t="s">
        <v>3960</v>
      </c>
      <c r="DK297" s="268" t="s">
        <v>15644</v>
      </c>
      <c r="DL297" s="127" t="s">
        <v>15643</v>
      </c>
      <c r="DM297" s="123" t="s">
        <v>15645</v>
      </c>
      <c r="DN297" s="85" t="s">
        <v>15647</v>
      </c>
      <c r="DO297" s="339"/>
      <c r="DP297" s="339"/>
      <c r="DQ297" s="123"/>
      <c r="DR297" s="339"/>
      <c r="DS297" s="339"/>
      <c r="DT297" s="339"/>
      <c r="DU297" s="339"/>
      <c r="DV297" s="123">
        <v>103751101</v>
      </c>
      <c r="DW297" s="123" t="s">
        <v>15648</v>
      </c>
      <c r="DX297" s="123">
        <v>9002</v>
      </c>
      <c r="DY297" s="123">
        <v>1</v>
      </c>
      <c r="DZ297" s="355"/>
      <c r="EA297" s="123" t="s">
        <v>26</v>
      </c>
      <c r="EB297" s="123"/>
      <c r="EC297" s="125"/>
      <c r="ED297" s="339"/>
      <c r="EE297" s="339"/>
      <c r="EF297" s="339"/>
      <c r="EG297" s="355"/>
      <c r="EH297" s="355"/>
      <c r="EI297" s="123"/>
      <c r="EJ297" s="123"/>
      <c r="EK297" s="123"/>
      <c r="EL297" s="123" t="s">
        <v>25</v>
      </c>
      <c r="EM297" s="123"/>
      <c r="EN297" s="123"/>
      <c r="EO297" s="123"/>
      <c r="EP297" s="339"/>
      <c r="EQ297" s="123"/>
      <c r="ER297" s="123"/>
      <c r="ES297" s="123"/>
      <c r="ET297" s="339"/>
      <c r="EU297" s="123"/>
      <c r="EV297" s="339"/>
      <c r="EW297" s="123"/>
      <c r="EX297" s="339"/>
      <c r="EY297" s="123"/>
      <c r="EZ297" s="123"/>
      <c r="FA297" s="123"/>
      <c r="FB297" s="339"/>
      <c r="FC297" s="123"/>
      <c r="FD297" s="339"/>
      <c r="FE297" s="123" t="s">
        <v>2354</v>
      </c>
      <c r="FF297" s="123" t="s">
        <v>1865</v>
      </c>
      <c r="FG297" s="123"/>
      <c r="FH297" s="266" t="s">
        <v>1375</v>
      </c>
      <c r="FI297" s="123" t="s">
        <v>1839</v>
      </c>
      <c r="FJ297" s="123" t="s">
        <v>1994</v>
      </c>
      <c r="FK297" s="123" t="s">
        <v>91</v>
      </c>
      <c r="FL297" t="s">
        <v>15649</v>
      </c>
      <c r="FM297" s="123" t="s">
        <v>15646</v>
      </c>
      <c r="FN297" s="123" t="s">
        <v>1839</v>
      </c>
      <c r="FO297" s="123" t="s">
        <v>1890</v>
      </c>
      <c r="FP297" s="123" t="s">
        <v>2116</v>
      </c>
      <c r="FQ297" s="123" t="s">
        <v>15650</v>
      </c>
      <c r="FR297" s="123" t="s">
        <v>1869</v>
      </c>
      <c r="FS297" s="123" t="s">
        <v>1870</v>
      </c>
      <c r="FT297" s="123" t="s">
        <v>1845</v>
      </c>
      <c r="FU297" s="123" t="s">
        <v>9</v>
      </c>
      <c r="FV297" t="s">
        <v>2327</v>
      </c>
      <c r="FW297" s="123" t="s">
        <v>1846</v>
      </c>
      <c r="FX297" s="123" t="s">
        <v>2328</v>
      </c>
      <c r="FY297" s="123" t="s">
        <v>15645</v>
      </c>
      <c r="FZ297" s="123" t="s">
        <v>2057</v>
      </c>
      <c r="GA297" s="123" t="s">
        <v>1375</v>
      </c>
      <c r="GB297" s="123" t="s">
        <v>15651</v>
      </c>
      <c r="GC297" s="339"/>
      <c r="GD297" s="339"/>
      <c r="GE297" s="339"/>
      <c r="GF297" s="355"/>
      <c r="GG297" s="355"/>
      <c r="GH297" s="331" t="s">
        <v>1375</v>
      </c>
      <c r="GI297" s="123" t="s">
        <v>15</v>
      </c>
      <c r="GJ297" s="123" t="s">
        <v>2120</v>
      </c>
      <c r="GK297" s="123" t="s">
        <v>1375</v>
      </c>
      <c r="GL297" s="123" t="s">
        <v>9</v>
      </c>
      <c r="GM297" s="123" t="s">
        <v>1375</v>
      </c>
      <c r="GN297" s="123" t="s">
        <v>1375</v>
      </c>
      <c r="GO297" s="339"/>
      <c r="GP297" s="123"/>
      <c r="GQ297" s="339"/>
      <c r="GR297" s="123"/>
      <c r="GS297" s="339"/>
      <c r="GT297" s="123"/>
      <c r="GU297" s="123"/>
      <c r="GV297" s="123"/>
      <c r="GW297" s="123"/>
      <c r="GX297" s="123"/>
      <c r="GY297"/>
      <c r="GZ297"/>
      <c r="HA297" s="266"/>
      <c r="HB297" s="123"/>
      <c r="HC297" s="123"/>
    </row>
    <row r="298" spans="1:211" s="269" customFormat="1" x14ac:dyDescent="0.35">
      <c r="A298" s="137">
        <v>403</v>
      </c>
      <c r="B298" s="343"/>
      <c r="C298" s="84" t="s">
        <v>1412</v>
      </c>
      <c r="D298" s="124">
        <v>44305</v>
      </c>
      <c r="E298" s="124">
        <v>44305</v>
      </c>
      <c r="F298" s="339"/>
      <c r="G298" s="125" t="s">
        <v>14932</v>
      </c>
      <c r="H298" s="266" t="s">
        <v>1375</v>
      </c>
      <c r="I298" s="123"/>
      <c r="J298" s="339"/>
      <c r="K298" s="355"/>
      <c r="L298" s="267"/>
      <c r="M298" s="354"/>
      <c r="N298" s="267" t="s">
        <v>19657</v>
      </c>
      <c r="O298" s="354"/>
      <c r="P298" s="354"/>
      <c r="Q298" s="267"/>
      <c r="R298" s="267"/>
      <c r="S298" s="267"/>
      <c r="T298" s="126"/>
      <c r="U298" s="124"/>
      <c r="V298" s="124"/>
      <c r="W298" s="126"/>
      <c r="X298" s="362"/>
      <c r="Y298" s="362"/>
      <c r="Z298" s="126"/>
      <c r="AA298" s="126"/>
      <c r="AB298" s="124"/>
      <c r="AC298" s="124"/>
      <c r="AD298" s="362"/>
      <c r="AE298" s="362"/>
      <c r="AF298" s="363"/>
      <c r="AG298" s="363"/>
      <c r="AH298" s="266" t="s">
        <v>1375</v>
      </c>
      <c r="AI298" s="124">
        <v>44304</v>
      </c>
      <c r="AJ298" s="252" t="s">
        <v>14934</v>
      </c>
      <c r="AK298" s="124"/>
      <c r="AL298" s="252"/>
      <c r="AM298" s="85" t="s">
        <v>28</v>
      </c>
      <c r="AN298" s="85" t="s">
        <v>26</v>
      </c>
      <c r="AO298" s="85" t="s">
        <v>26</v>
      </c>
      <c r="AP298" s="85"/>
      <c r="AQ298" s="85"/>
      <c r="AR298" s="85"/>
      <c r="AS298" s="335">
        <v>8040579268</v>
      </c>
      <c r="AT298" s="335"/>
      <c r="AU298" s="85"/>
      <c r="AV298" s="85"/>
      <c r="AW298" s="85"/>
      <c r="AX298" s="266" t="s">
        <v>1375</v>
      </c>
      <c r="AY298" s="85" t="s">
        <v>26</v>
      </c>
      <c r="AZ298" s="85" t="s">
        <v>26</v>
      </c>
      <c r="BA298" s="85" t="s">
        <v>26</v>
      </c>
      <c r="BB298" s="85" t="s">
        <v>26</v>
      </c>
      <c r="BC298" s="355"/>
      <c r="BD298" s="85" t="s">
        <v>33</v>
      </c>
      <c r="BE298" s="85" t="s">
        <v>16</v>
      </c>
      <c r="BF298" s="85"/>
      <c r="BG298" s="85"/>
      <c r="BH298" s="304" t="s">
        <v>18047</v>
      </c>
      <c r="BI298" s="355"/>
      <c r="BJ298" s="123"/>
      <c r="BK298" s="123"/>
      <c r="BL298" s="123"/>
      <c r="BM298" s="123" t="s">
        <v>106</v>
      </c>
      <c r="BN298" s="123"/>
      <c r="BO298" s="123"/>
      <c r="BP298" s="123"/>
      <c r="BQ298" s="4" t="s">
        <v>8</v>
      </c>
      <c r="BR298" s="123"/>
      <c r="BS298" s="123"/>
      <c r="BT298"/>
      <c r="BU298"/>
      <c r="BV298" s="266" t="s">
        <v>1375</v>
      </c>
      <c r="BW298" s="85" t="s">
        <v>44</v>
      </c>
      <c r="BX298" s="372"/>
      <c r="BY298" s="372"/>
      <c r="BZ298" s="129" t="s">
        <v>175</v>
      </c>
      <c r="CA298" t="s">
        <v>2257</v>
      </c>
      <c r="CB298">
        <v>12000</v>
      </c>
      <c r="CC298" s="265"/>
      <c r="CD298" s="123" t="s">
        <v>1448</v>
      </c>
      <c r="CE298" s="123" t="s">
        <v>1450</v>
      </c>
      <c r="CF298" s="123"/>
      <c r="CG298" s="265"/>
      <c r="CH298" s="123">
        <v>518</v>
      </c>
      <c r="CI298" s="265"/>
      <c r="CJ298" s="85" t="s">
        <v>26</v>
      </c>
      <c r="CK298" s="85" t="s">
        <v>26</v>
      </c>
      <c r="CL298" s="85"/>
      <c r="CM298" s="85"/>
      <c r="CN298" s="96" t="s">
        <v>14935</v>
      </c>
      <c r="CO298" s="155"/>
      <c r="CP298" s="155"/>
      <c r="CQ298" s="285"/>
      <c r="CR298" s="155"/>
      <c r="CS298" s="378"/>
      <c r="CT298" s="155"/>
      <c r="CU298" s="155"/>
      <c r="CV298" s="155"/>
      <c r="CW298" s="155"/>
      <c r="CX298" s="155"/>
      <c r="CY298" s="155"/>
      <c r="CZ298" s="155"/>
      <c r="DA298" s="155"/>
      <c r="DB298" s="155"/>
      <c r="DC298" s="155"/>
      <c r="DD298" s="155"/>
      <c r="DE298" s="155"/>
      <c r="DF298" s="155"/>
      <c r="DG298" s="155"/>
      <c r="DH298" s="284" t="s">
        <v>1375</v>
      </c>
      <c r="DI298" s="275" t="s">
        <v>2095</v>
      </c>
      <c r="DJ298" s="148" t="s">
        <v>2169</v>
      </c>
      <c r="DK298" s="268" t="s">
        <v>14934</v>
      </c>
      <c r="DL298" s="127" t="s">
        <v>14933</v>
      </c>
      <c r="DM298" s="123"/>
      <c r="DN298" s="85">
        <v>8040579268</v>
      </c>
      <c r="DO298" s="339"/>
      <c r="DP298" s="339"/>
      <c r="DQ298" s="123" t="s">
        <v>2170</v>
      </c>
      <c r="DR298" s="339"/>
      <c r="DS298" s="339"/>
      <c r="DT298" s="339"/>
      <c r="DU298" s="339"/>
      <c r="DV298" s="123">
        <v>82021106</v>
      </c>
      <c r="DW298" s="123" t="s">
        <v>14936</v>
      </c>
      <c r="DX298" s="123">
        <v>1121</v>
      </c>
      <c r="DY298" s="123"/>
      <c r="DZ298" s="355"/>
      <c r="EA298" s="123" t="s">
        <v>25</v>
      </c>
      <c r="EB298" s="123"/>
      <c r="EC298" s="125"/>
      <c r="ED298" s="339"/>
      <c r="EE298" s="339"/>
      <c r="EF298" s="339"/>
      <c r="EG298" s="355"/>
      <c r="EH298" s="355"/>
      <c r="EI298" s="123"/>
      <c r="EJ298" s="123" t="s">
        <v>26</v>
      </c>
      <c r="EK298" s="123" t="s">
        <v>26</v>
      </c>
      <c r="EL298" s="123" t="s">
        <v>26</v>
      </c>
      <c r="EM298" s="123" t="s">
        <v>1759</v>
      </c>
      <c r="EN298" s="123"/>
      <c r="EO298" s="123" t="s">
        <v>1760</v>
      </c>
      <c r="EP298" s="339"/>
      <c r="EQ298" s="123" t="s">
        <v>1761</v>
      </c>
      <c r="ER298" s="123"/>
      <c r="ES298" s="123" t="s">
        <v>1956</v>
      </c>
      <c r="ET298" s="339"/>
      <c r="EU298" s="123" t="s">
        <v>112</v>
      </c>
      <c r="EV298" s="339"/>
      <c r="EW298" s="123" t="s">
        <v>1370</v>
      </c>
      <c r="EX298" s="339"/>
      <c r="EY298" s="123" t="s">
        <v>8</v>
      </c>
      <c r="EZ298" s="123"/>
      <c r="FA298" s="123" t="s">
        <v>26</v>
      </c>
      <c r="FB298" s="339"/>
      <c r="FC298" s="123"/>
      <c r="FD298" s="339"/>
      <c r="FE298" s="123"/>
      <c r="FF298" s="123"/>
      <c r="FG298" s="123"/>
      <c r="FH298" s="266" t="s">
        <v>1375</v>
      </c>
      <c r="FI298" s="123"/>
      <c r="FJ298" s="123"/>
      <c r="FK298" s="123"/>
      <c r="FL298"/>
      <c r="FM298" s="123"/>
      <c r="FN298" s="123"/>
      <c r="FO298" s="123"/>
      <c r="FP298" s="123"/>
      <c r="FQ298" s="123"/>
      <c r="FR298" s="123"/>
      <c r="FS298" s="123"/>
      <c r="FT298" s="123"/>
      <c r="FU298" s="123"/>
      <c r="FV298"/>
      <c r="FW298" s="123"/>
      <c r="FX298" s="123"/>
      <c r="FY298" s="123"/>
      <c r="FZ298" s="123"/>
      <c r="GA298" s="123"/>
      <c r="GB298" s="123"/>
      <c r="GC298" s="339"/>
      <c r="GD298" s="339"/>
      <c r="GE298" s="339"/>
      <c r="GF298" s="355"/>
      <c r="GG298" s="355"/>
      <c r="GH298" s="331"/>
      <c r="GI298" s="123"/>
      <c r="GJ298" s="123"/>
      <c r="GK298" s="123"/>
      <c r="GL298" s="123"/>
      <c r="GM298" s="123"/>
      <c r="GN298" s="123"/>
      <c r="GO298" s="339"/>
      <c r="GP298" s="123"/>
      <c r="GQ298" s="339"/>
      <c r="GR298" s="123"/>
      <c r="GS298" s="339"/>
      <c r="GT298" s="123"/>
      <c r="GU298" s="123"/>
      <c r="GV298" s="123"/>
      <c r="GW298" s="123"/>
      <c r="GX298" s="123"/>
      <c r="GY298"/>
      <c r="GZ298"/>
      <c r="HA298" s="266"/>
      <c r="HB298" s="123"/>
      <c r="HC298" s="123"/>
    </row>
    <row r="299" spans="1:211" s="269" customFormat="1" x14ac:dyDescent="0.35">
      <c r="A299" s="137">
        <v>402</v>
      </c>
      <c r="B299" s="343"/>
      <c r="C299" s="84" t="s">
        <v>1412</v>
      </c>
      <c r="D299" s="124">
        <v>44305</v>
      </c>
      <c r="E299" s="124">
        <v>44305</v>
      </c>
      <c r="F299" s="339"/>
      <c r="G299" s="125" t="s">
        <v>14937</v>
      </c>
      <c r="H299" s="266" t="s">
        <v>1375</v>
      </c>
      <c r="I299" s="123"/>
      <c r="J299" s="339"/>
      <c r="K299" s="355"/>
      <c r="L299" s="267"/>
      <c r="M299" s="354"/>
      <c r="N299" s="267" t="s">
        <v>19657</v>
      </c>
      <c r="O299" s="354"/>
      <c r="P299" s="354"/>
      <c r="Q299" s="267"/>
      <c r="R299" s="267"/>
      <c r="S299" s="267"/>
      <c r="T299" s="126"/>
      <c r="U299" s="124"/>
      <c r="V299" s="124"/>
      <c r="W299" s="126"/>
      <c r="X299" s="362"/>
      <c r="Y299" s="362"/>
      <c r="Z299" s="126"/>
      <c r="AA299" s="126"/>
      <c r="AB299" s="124"/>
      <c r="AC299" s="124"/>
      <c r="AD299" s="362"/>
      <c r="AE299" s="362"/>
      <c r="AF299" s="363"/>
      <c r="AG299" s="363"/>
      <c r="AH299" s="266" t="s">
        <v>1375</v>
      </c>
      <c r="AI299" s="124">
        <v>44304</v>
      </c>
      <c r="AJ299" s="252" t="s">
        <v>14938</v>
      </c>
      <c r="AK299" s="124">
        <v>44304</v>
      </c>
      <c r="AL299" s="252" t="s">
        <v>14938</v>
      </c>
      <c r="AM299" s="85" t="s">
        <v>28</v>
      </c>
      <c r="AN299" s="85" t="s">
        <v>26</v>
      </c>
      <c r="AO299" s="85" t="s">
        <v>26</v>
      </c>
      <c r="AP299" s="85" t="s">
        <v>14939</v>
      </c>
      <c r="AQ299" s="85" t="s">
        <v>14940</v>
      </c>
      <c r="AR299" s="85"/>
      <c r="AS299" s="335" t="s">
        <v>14941</v>
      </c>
      <c r="AT299" s="335"/>
      <c r="AU299" s="85"/>
      <c r="AV299" s="85"/>
      <c r="AW299" s="85"/>
      <c r="AX299" s="266" t="s">
        <v>1375</v>
      </c>
      <c r="AY299" s="85" t="s">
        <v>26</v>
      </c>
      <c r="AZ299" s="85" t="s">
        <v>26</v>
      </c>
      <c r="BA299" s="85" t="s">
        <v>26</v>
      </c>
      <c r="BB299" s="85" t="s">
        <v>26</v>
      </c>
      <c r="BC299" s="355"/>
      <c r="BD299" s="85" t="s">
        <v>33</v>
      </c>
      <c r="BE299" s="85" t="s">
        <v>4</v>
      </c>
      <c r="BF299" s="85"/>
      <c r="BG299" s="85"/>
      <c r="BH299" s="304" t="s">
        <v>18051</v>
      </c>
      <c r="BI299" s="355"/>
      <c r="BJ299" s="123"/>
      <c r="BK299" s="123"/>
      <c r="BL299" s="123"/>
      <c r="BM299" s="123" t="s">
        <v>106</v>
      </c>
      <c r="BN299" s="123"/>
      <c r="BO299" s="123"/>
      <c r="BP299" s="123"/>
      <c r="BQ299" s="4" t="s">
        <v>8</v>
      </c>
      <c r="BR299" s="123"/>
      <c r="BS299" s="123"/>
      <c r="BT299"/>
      <c r="BU299"/>
      <c r="BV299" s="266" t="s">
        <v>1375</v>
      </c>
      <c r="BW299" s="85" t="s">
        <v>43</v>
      </c>
      <c r="BX299" s="372"/>
      <c r="BY299" s="372"/>
      <c r="BZ299" s="129" t="s">
        <v>159</v>
      </c>
      <c r="CA299" t="s">
        <v>4725</v>
      </c>
      <c r="CB299">
        <v>12000</v>
      </c>
      <c r="CC299" s="265"/>
      <c r="CD299" s="123" t="s">
        <v>1368</v>
      </c>
      <c r="CE299" s="123" t="s">
        <v>1450</v>
      </c>
      <c r="CF299" s="123"/>
      <c r="CG299" s="265" t="s">
        <v>15109</v>
      </c>
      <c r="CH299" s="123">
        <v>154</v>
      </c>
      <c r="CI299" s="265"/>
      <c r="CJ299" s="85" t="s">
        <v>26</v>
      </c>
      <c r="CK299" s="85" t="s">
        <v>26</v>
      </c>
      <c r="CL299" s="85"/>
      <c r="CM299" s="85"/>
      <c r="CN299" s="96" t="s">
        <v>14935</v>
      </c>
      <c r="CO299" s="155"/>
      <c r="CP299" s="155"/>
      <c r="CQ299" s="285"/>
      <c r="CR299" s="155"/>
      <c r="CS299" s="378"/>
      <c r="CT299" s="155"/>
      <c r="CU299" s="155"/>
      <c r="CV299" s="155"/>
      <c r="CW299" s="155"/>
      <c r="CX299" s="155"/>
      <c r="CY299" s="155"/>
      <c r="CZ299" s="155"/>
      <c r="DA299" s="155"/>
      <c r="DB299" s="155"/>
      <c r="DC299" s="155"/>
      <c r="DD299" s="155"/>
      <c r="DE299" s="155"/>
      <c r="DF299" s="155"/>
      <c r="DG299" s="155"/>
      <c r="DH299" s="284" t="s">
        <v>1375</v>
      </c>
      <c r="DI299" s="267" t="s">
        <v>2685</v>
      </c>
      <c r="DJ299" s="84" t="s">
        <v>3477</v>
      </c>
      <c r="DK299" s="268" t="s">
        <v>14938</v>
      </c>
      <c r="DL299" s="127" t="s">
        <v>14933</v>
      </c>
      <c r="DM299" s="123" t="s">
        <v>14939</v>
      </c>
      <c r="DN299" s="85" t="s">
        <v>14941</v>
      </c>
      <c r="DO299" s="339"/>
      <c r="DP299" s="339"/>
      <c r="DQ299" s="123" t="s">
        <v>3477</v>
      </c>
      <c r="DR299" s="339"/>
      <c r="DS299" s="339"/>
      <c r="DT299" s="339"/>
      <c r="DU299" s="339"/>
      <c r="DV299" s="123">
        <v>42771114</v>
      </c>
      <c r="DW299" s="123" t="s">
        <v>14942</v>
      </c>
      <c r="DX299" s="123">
        <v>9310</v>
      </c>
      <c r="DY299" s="123">
        <v>1</v>
      </c>
      <c r="DZ299" s="355"/>
      <c r="EA299" s="123" t="s">
        <v>25</v>
      </c>
      <c r="EB299" s="123"/>
      <c r="EC299" s="125"/>
      <c r="ED299" s="339"/>
      <c r="EE299" s="339"/>
      <c r="EF299" s="339"/>
      <c r="EG299" s="355"/>
      <c r="EH299" s="355"/>
      <c r="EI299" s="123"/>
      <c r="EJ299" s="123" t="s">
        <v>25</v>
      </c>
      <c r="EK299" s="123" t="s">
        <v>26</v>
      </c>
      <c r="EL299" s="123"/>
      <c r="EM299" s="123" t="s">
        <v>1759</v>
      </c>
      <c r="EN299" s="123"/>
      <c r="EO299" s="123" t="s">
        <v>1862</v>
      </c>
      <c r="EP299" s="339"/>
      <c r="EQ299" s="123" t="s">
        <v>1836</v>
      </c>
      <c r="ER299" s="123"/>
      <c r="ES299" s="123" t="s">
        <v>1956</v>
      </c>
      <c r="ET299" s="339"/>
      <c r="EU299" s="123" t="s">
        <v>117</v>
      </c>
      <c r="EV299" s="339"/>
      <c r="EW299" s="123" t="s">
        <v>1368</v>
      </c>
      <c r="EX299" s="339"/>
      <c r="EY299" s="123" t="s">
        <v>8</v>
      </c>
      <c r="EZ299" s="123"/>
      <c r="FA299" s="123" t="s">
        <v>26</v>
      </c>
      <c r="FB299" s="339"/>
      <c r="FC299" s="123"/>
      <c r="FD299" s="339"/>
      <c r="FE299" s="123"/>
      <c r="FF299" s="123"/>
      <c r="FG299" s="123" t="s">
        <v>26</v>
      </c>
      <c r="FH299" s="266" t="s">
        <v>1375</v>
      </c>
      <c r="FI299" s="123" t="s">
        <v>1839</v>
      </c>
      <c r="FJ299" s="123" t="s">
        <v>53</v>
      </c>
      <c r="FK299" s="123" t="s">
        <v>52</v>
      </c>
      <c r="FL299" t="s">
        <v>14943</v>
      </c>
      <c r="FM299" s="123" t="s">
        <v>14940</v>
      </c>
      <c r="FN299" s="123" t="s">
        <v>1839</v>
      </c>
      <c r="FO299" s="123" t="s">
        <v>1890</v>
      </c>
      <c r="FP299" s="123" t="s">
        <v>1897</v>
      </c>
      <c r="FQ299" s="123" t="s">
        <v>14944</v>
      </c>
      <c r="FR299" s="123" t="s">
        <v>1434</v>
      </c>
      <c r="FS299" s="123" t="s">
        <v>1844</v>
      </c>
      <c r="FT299" s="123" t="s">
        <v>1845</v>
      </c>
      <c r="FU299" s="123" t="s">
        <v>9</v>
      </c>
      <c r="FV299" t="s">
        <v>14945</v>
      </c>
      <c r="FW299" s="123" t="s">
        <v>1846</v>
      </c>
      <c r="FX299" s="123" t="s">
        <v>46</v>
      </c>
      <c r="FY299" s="123" t="s">
        <v>14939</v>
      </c>
      <c r="FZ299" s="123" t="s">
        <v>1375</v>
      </c>
      <c r="GA299" s="123" t="s">
        <v>1375</v>
      </c>
      <c r="GB299" s="123" t="s">
        <v>1375</v>
      </c>
      <c r="GC299" s="339"/>
      <c r="GD299" s="339"/>
      <c r="GE299" s="339"/>
      <c r="GF299" s="355"/>
      <c r="GG299" s="355"/>
      <c r="GH299" s="331" t="s">
        <v>1375</v>
      </c>
      <c r="GI299" s="123" t="s">
        <v>9</v>
      </c>
      <c r="GJ299" s="123" t="s">
        <v>2293</v>
      </c>
      <c r="GK299" s="123" t="s">
        <v>1375</v>
      </c>
      <c r="GL299" s="123" t="s">
        <v>9</v>
      </c>
      <c r="GM299" s="123" t="s">
        <v>1375</v>
      </c>
      <c r="GN299" s="123" t="s">
        <v>1375</v>
      </c>
      <c r="GO299" s="339"/>
      <c r="GP299" s="123" t="s">
        <v>1850</v>
      </c>
      <c r="GQ299" s="339"/>
      <c r="GR299" s="123" t="s">
        <v>14946</v>
      </c>
      <c r="GS299" s="339"/>
      <c r="GT299" s="123" t="s">
        <v>1375</v>
      </c>
      <c r="GU299" s="123" t="s">
        <v>1375</v>
      </c>
      <c r="GV299" s="123"/>
      <c r="GW299" s="123"/>
      <c r="GX299" s="123"/>
      <c r="GY299"/>
      <c r="GZ299"/>
      <c r="HA299" s="266"/>
      <c r="HB299" s="123"/>
      <c r="HC299" s="123"/>
    </row>
    <row r="300" spans="1:211" s="269" customFormat="1" x14ac:dyDescent="0.35">
      <c r="A300" s="137">
        <v>401</v>
      </c>
      <c r="B300" s="343"/>
      <c r="C300" s="84" t="s">
        <v>1412</v>
      </c>
      <c r="D300" s="124">
        <v>44309</v>
      </c>
      <c r="E300" s="124">
        <v>44309</v>
      </c>
      <c r="F300" s="339"/>
      <c r="G300" s="125" t="s">
        <v>14947</v>
      </c>
      <c r="H300" s="266" t="s">
        <v>1375</v>
      </c>
      <c r="I300" s="123"/>
      <c r="J300" s="339"/>
      <c r="K300" s="355"/>
      <c r="L300" s="267"/>
      <c r="M300" s="354"/>
      <c r="N300" s="267" t="s">
        <v>19657</v>
      </c>
      <c r="O300" s="354"/>
      <c r="P300" s="354"/>
      <c r="Q300" s="267"/>
      <c r="R300" s="267"/>
      <c r="S300" s="267"/>
      <c r="T300" s="126" t="s">
        <v>25</v>
      </c>
      <c r="U300" s="124">
        <v>44308</v>
      </c>
      <c r="V300" s="124"/>
      <c r="W300" s="126" t="s">
        <v>10</v>
      </c>
      <c r="X300" s="362"/>
      <c r="Y300" s="362"/>
      <c r="Z300" s="126"/>
      <c r="AA300" s="126" t="s">
        <v>25</v>
      </c>
      <c r="AB300" s="124">
        <v>44307</v>
      </c>
      <c r="AC300" s="124">
        <v>44308</v>
      </c>
      <c r="AD300" s="362"/>
      <c r="AE300" s="362"/>
      <c r="AF300" s="363"/>
      <c r="AG300" s="363"/>
      <c r="AH300" s="266" t="s">
        <v>1375</v>
      </c>
      <c r="AI300" s="124">
        <v>44304</v>
      </c>
      <c r="AJ300" s="252" t="s">
        <v>14948</v>
      </c>
      <c r="AK300" s="124">
        <v>44304</v>
      </c>
      <c r="AL300" s="252" t="s">
        <v>14948</v>
      </c>
      <c r="AM300" s="85" t="s">
        <v>28</v>
      </c>
      <c r="AN300" s="85" t="s">
        <v>26</v>
      </c>
      <c r="AO300" s="85" t="s">
        <v>26</v>
      </c>
      <c r="AP300" s="85" t="s">
        <v>14949</v>
      </c>
      <c r="AQ300" s="85" t="s">
        <v>14950</v>
      </c>
      <c r="AR300" s="85"/>
      <c r="AS300" s="335" t="s">
        <v>14951</v>
      </c>
      <c r="AT300" s="335">
        <v>120837964</v>
      </c>
      <c r="AU300" s="85"/>
      <c r="AV300" s="85"/>
      <c r="AW300" s="85" t="s">
        <v>15503</v>
      </c>
      <c r="AX300" s="266" t="s">
        <v>1375</v>
      </c>
      <c r="AY300" s="85" t="s">
        <v>25</v>
      </c>
      <c r="AZ300" s="85" t="s">
        <v>25</v>
      </c>
      <c r="BA300" s="85" t="s">
        <v>25</v>
      </c>
      <c r="BB300" s="85" t="s">
        <v>25</v>
      </c>
      <c r="BC300" s="355"/>
      <c r="BD300" s="85" t="s">
        <v>27</v>
      </c>
      <c r="BE300" s="85" t="s">
        <v>4</v>
      </c>
      <c r="BF300" s="85" t="s">
        <v>34</v>
      </c>
      <c r="BG300" s="85" t="s">
        <v>34</v>
      </c>
      <c r="BH300" s="304" t="s">
        <v>18048</v>
      </c>
      <c r="BI300" s="355"/>
      <c r="BJ300" s="123"/>
      <c r="BK300" s="123"/>
      <c r="BL300" s="123"/>
      <c r="BM300" s="123" t="s">
        <v>103</v>
      </c>
      <c r="BN300" s="123" t="s">
        <v>1380</v>
      </c>
      <c r="BO300" s="123" t="s">
        <v>1385</v>
      </c>
      <c r="BP300" s="123" t="s">
        <v>25</v>
      </c>
      <c r="BQ300" s="4" t="s">
        <v>8</v>
      </c>
      <c r="BR300" s="123" t="s">
        <v>1614</v>
      </c>
      <c r="BS300" s="123" t="s">
        <v>1563</v>
      </c>
      <c r="BT300" t="s">
        <v>15504</v>
      </c>
      <c r="BU300" t="s">
        <v>15505</v>
      </c>
      <c r="BV300" s="266" t="s">
        <v>1375</v>
      </c>
      <c r="BW300" s="85" t="s">
        <v>1404</v>
      </c>
      <c r="BX300" s="372"/>
      <c r="BY300" s="372"/>
      <c r="BZ300" s="129" t="s">
        <v>84</v>
      </c>
      <c r="CA300" t="s">
        <v>14952</v>
      </c>
      <c r="CB300">
        <v>12000</v>
      </c>
      <c r="CC300" s="265"/>
      <c r="CD300" s="123" t="s">
        <v>1368</v>
      </c>
      <c r="CE300" s="123" t="s">
        <v>17</v>
      </c>
      <c r="CF300" s="123"/>
      <c r="CG300" s="265"/>
      <c r="CH300" s="123">
        <v>300</v>
      </c>
      <c r="CI300" s="265"/>
      <c r="CJ300" s="85" t="s">
        <v>26</v>
      </c>
      <c r="CK300" s="85" t="s">
        <v>26</v>
      </c>
      <c r="CL300" s="85"/>
      <c r="CM300" s="85"/>
      <c r="CN300" s="96" t="s">
        <v>14935</v>
      </c>
      <c r="CO300" s="155"/>
      <c r="CP300" s="155"/>
      <c r="CQ300" s="285"/>
      <c r="CR300" s="155"/>
      <c r="CS300" s="378"/>
      <c r="CT300" s="155"/>
      <c r="CU300" s="155"/>
      <c r="CV300" s="155"/>
      <c r="CW300" s="155"/>
      <c r="CX300" s="155"/>
      <c r="CY300" s="155"/>
      <c r="CZ300" s="155"/>
      <c r="DA300" s="155"/>
      <c r="DB300" s="155"/>
      <c r="DC300" s="155"/>
      <c r="DD300" s="155"/>
      <c r="DE300" s="155"/>
      <c r="DF300" s="155"/>
      <c r="DG300" s="155"/>
      <c r="DH300" s="284" t="s">
        <v>1375</v>
      </c>
      <c r="DI300" s="267" t="s">
        <v>128</v>
      </c>
      <c r="DJ300" s="84" t="s">
        <v>2241</v>
      </c>
      <c r="DK300" s="268" t="s">
        <v>14948</v>
      </c>
      <c r="DL300" s="127" t="s">
        <v>14933</v>
      </c>
      <c r="DM300" s="123" t="s">
        <v>14949</v>
      </c>
      <c r="DN300" s="85" t="s">
        <v>14951</v>
      </c>
      <c r="DO300" s="339"/>
      <c r="DP300" s="339"/>
      <c r="DQ300" s="123" t="s">
        <v>4318</v>
      </c>
      <c r="DR300" s="339"/>
      <c r="DS300" s="339"/>
      <c r="DT300" s="339"/>
      <c r="DU300" s="339"/>
      <c r="DV300" s="123">
        <v>152161102</v>
      </c>
      <c r="DW300" s="123" t="s">
        <v>14953</v>
      </c>
      <c r="DX300" s="123">
        <v>9260</v>
      </c>
      <c r="DY300" s="123"/>
      <c r="DZ300" s="355"/>
      <c r="EA300" s="123" t="s">
        <v>25</v>
      </c>
      <c r="EB300" s="123"/>
      <c r="EC300" s="125"/>
      <c r="ED300" s="339"/>
      <c r="EE300" s="339"/>
      <c r="EF300" s="339"/>
      <c r="EG300" s="355"/>
      <c r="EH300" s="355"/>
      <c r="EI300" s="123"/>
      <c r="EJ300" s="123" t="s">
        <v>26</v>
      </c>
      <c r="EK300" s="123" t="s">
        <v>25</v>
      </c>
      <c r="EL300" s="123"/>
      <c r="EM300" s="123" t="s">
        <v>1759</v>
      </c>
      <c r="EN300" s="123"/>
      <c r="EO300" s="123" t="s">
        <v>1862</v>
      </c>
      <c r="EP300" s="339"/>
      <c r="EQ300" s="123" t="s">
        <v>1836</v>
      </c>
      <c r="ER300" s="123"/>
      <c r="ES300" s="123" t="s">
        <v>1888</v>
      </c>
      <c r="ET300" s="339"/>
      <c r="EU300" s="123" t="s">
        <v>114</v>
      </c>
      <c r="EV300" s="339"/>
      <c r="EW300" s="123" t="s">
        <v>1368</v>
      </c>
      <c r="EX300" s="339"/>
      <c r="EY300" s="123" t="s">
        <v>8</v>
      </c>
      <c r="EZ300" s="123"/>
      <c r="FA300" s="123" t="s">
        <v>26</v>
      </c>
      <c r="FB300" s="339"/>
      <c r="FC300" s="123" t="s">
        <v>1807</v>
      </c>
      <c r="FD300" s="339"/>
      <c r="FE300" s="123" t="s">
        <v>2224</v>
      </c>
      <c r="FF300" s="123" t="s">
        <v>1865</v>
      </c>
      <c r="FG300" s="123" t="s">
        <v>26</v>
      </c>
      <c r="FH300" s="266" t="s">
        <v>1375</v>
      </c>
      <c r="FI300" s="123" t="s">
        <v>1839</v>
      </c>
      <c r="FJ300" s="123" t="s">
        <v>59</v>
      </c>
      <c r="FK300" s="123" t="s">
        <v>84</v>
      </c>
      <c r="FL300" t="s">
        <v>14954</v>
      </c>
      <c r="FM300" s="123" t="s">
        <v>14950</v>
      </c>
      <c r="FN300" s="123" t="s">
        <v>1839</v>
      </c>
      <c r="FO300" s="123" t="s">
        <v>1890</v>
      </c>
      <c r="FP300" s="123" t="s">
        <v>14955</v>
      </c>
      <c r="FQ300" s="123" t="s">
        <v>14956</v>
      </c>
      <c r="FR300" s="123" t="s">
        <v>1869</v>
      </c>
      <c r="FS300" s="123" t="s">
        <v>1844</v>
      </c>
      <c r="FT300" s="123" t="s">
        <v>1845</v>
      </c>
      <c r="FU300" s="123" t="s">
        <v>9</v>
      </c>
      <c r="FV300" t="s">
        <v>14957</v>
      </c>
      <c r="FW300" s="123" t="s">
        <v>1846</v>
      </c>
      <c r="FX300" s="123" t="s">
        <v>1424</v>
      </c>
      <c r="FY300" s="123" t="s">
        <v>14949</v>
      </c>
      <c r="FZ300" s="123" t="s">
        <v>2057</v>
      </c>
      <c r="GA300" s="123" t="s">
        <v>1944</v>
      </c>
      <c r="GB300" s="123" t="s">
        <v>14958</v>
      </c>
      <c r="GC300" s="339"/>
      <c r="GD300" s="339"/>
      <c r="GE300" s="339"/>
      <c r="GF300" s="355"/>
      <c r="GG300" s="355"/>
      <c r="GH300" s="331" t="s">
        <v>1375</v>
      </c>
      <c r="GI300" s="123" t="s">
        <v>15</v>
      </c>
      <c r="GJ300" s="123" t="s">
        <v>1433</v>
      </c>
      <c r="GK300" s="123" t="s">
        <v>1375</v>
      </c>
      <c r="GL300" s="123" t="s">
        <v>9</v>
      </c>
      <c r="GM300" s="123" t="s">
        <v>1848</v>
      </c>
      <c r="GN300" s="123" t="s">
        <v>13281</v>
      </c>
      <c r="GO300" s="339"/>
      <c r="GP300" s="123" t="s">
        <v>1850</v>
      </c>
      <c r="GQ300" s="339"/>
      <c r="GR300" s="123" t="s">
        <v>14959</v>
      </c>
      <c r="GS300" s="339"/>
      <c r="GT300" s="123" t="s">
        <v>14960</v>
      </c>
      <c r="GU300" s="123" t="s">
        <v>14961</v>
      </c>
      <c r="GV300" s="123"/>
      <c r="GW300" s="123"/>
      <c r="GX300" s="123"/>
      <c r="GY300"/>
      <c r="GZ300"/>
      <c r="HA300" s="266"/>
      <c r="HB300" s="123"/>
      <c r="HC300" s="123"/>
    </row>
    <row r="301" spans="1:211" s="269" customFormat="1" x14ac:dyDescent="0.35">
      <c r="A301" s="137">
        <v>400</v>
      </c>
      <c r="B301" s="343"/>
      <c r="C301" s="84" t="s">
        <v>1412</v>
      </c>
      <c r="D301" s="124">
        <v>44323</v>
      </c>
      <c r="E301" s="124">
        <v>44323</v>
      </c>
      <c r="F301" s="339"/>
      <c r="G301" s="125" t="s">
        <v>14962</v>
      </c>
      <c r="H301" s="266" t="s">
        <v>1375</v>
      </c>
      <c r="I301" s="123" t="s">
        <v>25</v>
      </c>
      <c r="J301" s="339"/>
      <c r="K301" s="355"/>
      <c r="L301" s="267">
        <v>44312</v>
      </c>
      <c r="M301" s="354"/>
      <c r="N301" s="267" t="s">
        <v>19657</v>
      </c>
      <c r="O301" s="354"/>
      <c r="P301" s="354"/>
      <c r="Q301" s="267"/>
      <c r="R301" s="267"/>
      <c r="S301" s="267"/>
      <c r="T301" s="126"/>
      <c r="U301" s="124"/>
      <c r="V301" s="124"/>
      <c r="W301" s="126"/>
      <c r="X301" s="362"/>
      <c r="Y301" s="362"/>
      <c r="Z301" s="126"/>
      <c r="AA301" s="126"/>
      <c r="AB301" s="124"/>
      <c r="AC301" s="124"/>
      <c r="AD301" s="362"/>
      <c r="AE301" s="362"/>
      <c r="AF301" s="363"/>
      <c r="AG301" s="363"/>
      <c r="AH301" s="266" t="s">
        <v>1375</v>
      </c>
      <c r="AI301" s="124">
        <v>44304</v>
      </c>
      <c r="AJ301" s="252" t="s">
        <v>14963</v>
      </c>
      <c r="AK301" s="124">
        <v>44304</v>
      </c>
      <c r="AL301" s="252">
        <v>0.62708333333333333</v>
      </c>
      <c r="AM301" s="85" t="s">
        <v>28</v>
      </c>
      <c r="AN301" s="85" t="s">
        <v>26</v>
      </c>
      <c r="AO301" s="85" t="s">
        <v>26</v>
      </c>
      <c r="AP301" s="85" t="s">
        <v>14964</v>
      </c>
      <c r="AQ301" s="85" t="s">
        <v>14965</v>
      </c>
      <c r="AR301" s="85"/>
      <c r="AS301" s="335" t="s">
        <v>14966</v>
      </c>
      <c r="AT301" s="335">
        <v>120837968</v>
      </c>
      <c r="AU301" s="85">
        <v>120048376</v>
      </c>
      <c r="AV301" s="85"/>
      <c r="AW301" s="85" t="s">
        <v>15605</v>
      </c>
      <c r="AX301" s="266" t="s">
        <v>1375</v>
      </c>
      <c r="AY301" s="85" t="s">
        <v>25</v>
      </c>
      <c r="AZ301" s="85" t="s">
        <v>25</v>
      </c>
      <c r="BA301" s="85" t="s">
        <v>25</v>
      </c>
      <c r="BB301" s="85" t="s">
        <v>25</v>
      </c>
      <c r="BC301" s="355"/>
      <c r="BD301" s="85" t="s">
        <v>27</v>
      </c>
      <c r="BE301" s="85" t="s">
        <v>4</v>
      </c>
      <c r="BF301" s="85" t="s">
        <v>34</v>
      </c>
      <c r="BG301" s="85" t="s">
        <v>34</v>
      </c>
      <c r="BH301" s="304" t="s">
        <v>18049</v>
      </c>
      <c r="BI301" s="355"/>
      <c r="BJ301" s="123"/>
      <c r="BK301" s="123"/>
      <c r="BL301" s="123"/>
      <c r="BM301" s="123" t="s">
        <v>4</v>
      </c>
      <c r="BN301" s="123" t="s">
        <v>1380</v>
      </c>
      <c r="BO301" s="123" t="s">
        <v>1381</v>
      </c>
      <c r="BP301" s="123" t="s">
        <v>25</v>
      </c>
      <c r="BQ301" s="4" t="s">
        <v>8</v>
      </c>
      <c r="BR301" s="123" t="s">
        <v>1477</v>
      </c>
      <c r="BS301" s="123" t="s">
        <v>1649</v>
      </c>
      <c r="BT301" t="s">
        <v>7</v>
      </c>
      <c r="BU301" t="s">
        <v>15606</v>
      </c>
      <c r="BV301" s="266" t="s">
        <v>1375</v>
      </c>
      <c r="BW301" s="85" t="s">
        <v>1404</v>
      </c>
      <c r="BX301" s="372"/>
      <c r="BY301" s="372"/>
      <c r="BZ301" s="129" t="s">
        <v>54</v>
      </c>
      <c r="CA301" t="s">
        <v>14967</v>
      </c>
      <c r="CB301">
        <v>12000</v>
      </c>
      <c r="CC301" s="265"/>
      <c r="CD301" s="123" t="s">
        <v>1473</v>
      </c>
      <c r="CE301" s="123" t="s">
        <v>17</v>
      </c>
      <c r="CF301" s="123"/>
      <c r="CG301" s="265"/>
      <c r="CH301" s="123"/>
      <c r="CI301" s="265"/>
      <c r="CJ301" s="85" t="s">
        <v>26</v>
      </c>
      <c r="CK301" s="85" t="s">
        <v>26</v>
      </c>
      <c r="CL301" s="85"/>
      <c r="CM301" s="85"/>
      <c r="CN301" s="96" t="s">
        <v>14935</v>
      </c>
      <c r="CO301" s="155">
        <v>36.791944000000001</v>
      </c>
      <c r="CP301" s="155">
        <v>-119.847004</v>
      </c>
      <c r="CQ301" s="285">
        <v>44306</v>
      </c>
      <c r="CR301" s="155" t="s">
        <v>17212</v>
      </c>
      <c r="CS301" s="378"/>
      <c r="CT301" s="155" t="s">
        <v>15425</v>
      </c>
      <c r="CU301" s="155">
        <v>21</v>
      </c>
      <c r="CV301" s="155">
        <v>14</v>
      </c>
      <c r="CW301" s="155">
        <v>4</v>
      </c>
      <c r="CX301" s="155"/>
      <c r="CY301" s="155"/>
      <c r="CZ301" s="155"/>
      <c r="DA301" s="155"/>
      <c r="DB301" s="155"/>
      <c r="DC301" s="155"/>
      <c r="DD301" s="155"/>
      <c r="DE301" s="155" t="s">
        <v>15456</v>
      </c>
      <c r="DF301" s="155" t="s">
        <v>15451</v>
      </c>
      <c r="DG301" s="155"/>
      <c r="DH301" s="284" t="s">
        <v>1375</v>
      </c>
      <c r="DI301" s="267" t="s">
        <v>119</v>
      </c>
      <c r="DJ301" s="84" t="s">
        <v>14968</v>
      </c>
      <c r="DK301" s="268" t="s">
        <v>14963</v>
      </c>
      <c r="DL301" s="127" t="s">
        <v>14933</v>
      </c>
      <c r="DM301" s="123" t="s">
        <v>14964</v>
      </c>
      <c r="DN301" s="85" t="s">
        <v>14966</v>
      </c>
      <c r="DO301" s="339"/>
      <c r="DP301" s="339"/>
      <c r="DQ301" s="123" t="s">
        <v>119</v>
      </c>
      <c r="DR301" s="339"/>
      <c r="DS301" s="339"/>
      <c r="DT301" s="339"/>
      <c r="DU301" s="339"/>
      <c r="DV301" s="123">
        <v>252051111</v>
      </c>
      <c r="DW301" s="123" t="s">
        <v>14969</v>
      </c>
      <c r="DX301" s="123">
        <v>9190</v>
      </c>
      <c r="DY301" s="123"/>
      <c r="DZ301" s="355"/>
      <c r="EA301" s="123" t="s">
        <v>25</v>
      </c>
      <c r="EB301" s="123">
        <v>3</v>
      </c>
      <c r="EC301" s="125" t="s">
        <v>1887</v>
      </c>
      <c r="ED301" s="339"/>
      <c r="EE301" s="339"/>
      <c r="EF301" s="339"/>
      <c r="EG301" s="355"/>
      <c r="EH301" s="355"/>
      <c r="EI301" s="123"/>
      <c r="EJ301" s="123" t="s">
        <v>26</v>
      </c>
      <c r="EK301" s="123" t="s">
        <v>25</v>
      </c>
      <c r="EL301" s="123"/>
      <c r="EM301" s="123" t="s">
        <v>1759</v>
      </c>
      <c r="EN301" s="123"/>
      <c r="EO301" s="123" t="s">
        <v>1862</v>
      </c>
      <c r="EP301" s="339"/>
      <c r="EQ301" s="123" t="s">
        <v>2143</v>
      </c>
      <c r="ER301" s="123"/>
      <c r="ES301" s="123" t="s">
        <v>4</v>
      </c>
      <c r="ET301" s="339"/>
      <c r="EU301" s="123" t="s">
        <v>1807</v>
      </c>
      <c r="EV301" s="339"/>
      <c r="EW301" s="123" t="s">
        <v>1807</v>
      </c>
      <c r="EX301" s="339"/>
      <c r="EY301" s="123" t="s">
        <v>8</v>
      </c>
      <c r="EZ301" s="123"/>
      <c r="FA301" s="123" t="s">
        <v>26</v>
      </c>
      <c r="FB301" s="339"/>
      <c r="FC301" s="123"/>
      <c r="FD301" s="339"/>
      <c r="FE301" s="123" t="s">
        <v>2367</v>
      </c>
      <c r="FF301" s="123" t="s">
        <v>2368</v>
      </c>
      <c r="FG301" s="123" t="s">
        <v>26</v>
      </c>
      <c r="FH301" s="266" t="s">
        <v>1375</v>
      </c>
      <c r="FI301" s="123" t="s">
        <v>1839</v>
      </c>
      <c r="FJ301" s="123" t="s">
        <v>54</v>
      </c>
      <c r="FK301" s="123" t="s">
        <v>54</v>
      </c>
      <c r="FL301" t="s">
        <v>14970</v>
      </c>
      <c r="FM301" s="123" t="s">
        <v>14965</v>
      </c>
      <c r="FN301" s="123" t="s">
        <v>1839</v>
      </c>
      <c r="FO301" s="123" t="s">
        <v>1890</v>
      </c>
      <c r="FP301" s="123" t="s">
        <v>13284</v>
      </c>
      <c r="FQ301" s="123" t="s">
        <v>14971</v>
      </c>
      <c r="FR301" s="123" t="s">
        <v>1869</v>
      </c>
      <c r="FS301" s="123" t="s">
        <v>1870</v>
      </c>
      <c r="FT301" s="123" t="s">
        <v>1845</v>
      </c>
      <c r="FU301" s="123" t="s">
        <v>9</v>
      </c>
      <c r="FV301" t="s">
        <v>14972</v>
      </c>
      <c r="FW301" s="123" t="s">
        <v>1846</v>
      </c>
      <c r="FX301" s="123" t="s">
        <v>60</v>
      </c>
      <c r="FY301" s="123" t="s">
        <v>14964</v>
      </c>
      <c r="FZ301" s="123" t="s">
        <v>14973</v>
      </c>
      <c r="GA301" s="123" t="s">
        <v>1375</v>
      </c>
      <c r="GB301" s="123" t="s">
        <v>1375</v>
      </c>
      <c r="GC301" s="339"/>
      <c r="GD301" s="339"/>
      <c r="GE301" s="339"/>
      <c r="GF301" s="355"/>
      <c r="GG301" s="355"/>
      <c r="GH301" s="331" t="s">
        <v>1375</v>
      </c>
      <c r="GI301" s="123" t="s">
        <v>9</v>
      </c>
      <c r="GJ301" s="123" t="s">
        <v>13374</v>
      </c>
      <c r="GK301" s="123" t="s">
        <v>1375</v>
      </c>
      <c r="GL301" s="123" t="s">
        <v>9</v>
      </c>
      <c r="GM301" s="123" t="s">
        <v>1375</v>
      </c>
      <c r="GN301" s="123" t="s">
        <v>1375</v>
      </c>
      <c r="GO301" s="339"/>
      <c r="GP301" s="123" t="s">
        <v>2656</v>
      </c>
      <c r="GQ301" s="339"/>
      <c r="GR301" s="123" t="s">
        <v>14974</v>
      </c>
      <c r="GS301" s="339"/>
      <c r="GT301" s="123" t="s">
        <v>14975</v>
      </c>
      <c r="GU301" s="123" t="s">
        <v>1375</v>
      </c>
      <c r="GV301" s="123"/>
      <c r="GW301" s="123"/>
      <c r="GX301" s="123"/>
      <c r="GY301"/>
      <c r="GZ301"/>
      <c r="HA301" s="266"/>
      <c r="HB301" s="123"/>
      <c r="HC301" s="123"/>
    </row>
    <row r="302" spans="1:211" s="269" customFormat="1" x14ac:dyDescent="0.35">
      <c r="A302" s="137">
        <v>399</v>
      </c>
      <c r="B302" s="343"/>
      <c r="C302" s="84" t="s">
        <v>1412</v>
      </c>
      <c r="D302" s="124">
        <v>44314</v>
      </c>
      <c r="E302" s="124">
        <v>44315</v>
      </c>
      <c r="F302" s="339"/>
      <c r="G302" s="125" t="s">
        <v>14976</v>
      </c>
      <c r="H302" s="266" t="s">
        <v>1375</v>
      </c>
      <c r="I302" s="123" t="s">
        <v>25</v>
      </c>
      <c r="J302" s="339"/>
      <c r="K302" s="355"/>
      <c r="L302" s="267">
        <v>44315</v>
      </c>
      <c r="M302" s="354"/>
      <c r="N302" s="267" t="s">
        <v>19657</v>
      </c>
      <c r="O302" s="354"/>
      <c r="P302" s="354"/>
      <c r="Q302" s="267"/>
      <c r="R302" s="267"/>
      <c r="S302" s="267"/>
      <c r="T302" s="126"/>
      <c r="U302" s="124"/>
      <c r="V302" s="124"/>
      <c r="W302" s="126"/>
      <c r="X302" s="362"/>
      <c r="Y302" s="362"/>
      <c r="Z302" s="126"/>
      <c r="AA302" s="126" t="s">
        <v>25</v>
      </c>
      <c r="AB302" s="124">
        <v>44313</v>
      </c>
      <c r="AC302" s="124">
        <v>44313</v>
      </c>
      <c r="AD302" s="362"/>
      <c r="AE302" s="362"/>
      <c r="AF302" s="363"/>
      <c r="AG302" s="363"/>
      <c r="AH302" s="266" t="s">
        <v>1375</v>
      </c>
      <c r="AI302" s="124">
        <v>44304</v>
      </c>
      <c r="AJ302" s="252" t="s">
        <v>14977</v>
      </c>
      <c r="AK302" s="124">
        <v>44304</v>
      </c>
      <c r="AL302" s="252" t="s">
        <v>14977</v>
      </c>
      <c r="AM302" s="85" t="s">
        <v>28</v>
      </c>
      <c r="AN302" s="85" t="s">
        <v>26</v>
      </c>
      <c r="AO302" s="85" t="s">
        <v>26</v>
      </c>
      <c r="AP302" s="85">
        <v>1322078</v>
      </c>
      <c r="AQ302" s="85" t="s">
        <v>14979</v>
      </c>
      <c r="AR302" s="85"/>
      <c r="AS302" s="335" t="s">
        <v>14980</v>
      </c>
      <c r="AT302" s="335">
        <v>120837747</v>
      </c>
      <c r="AU302" s="85"/>
      <c r="AV302" s="85"/>
      <c r="AW302" s="85"/>
      <c r="AX302" s="266" t="s">
        <v>1375</v>
      </c>
      <c r="AY302" s="85" t="s">
        <v>26</v>
      </c>
      <c r="AZ302" s="85" t="s">
        <v>25</v>
      </c>
      <c r="BA302" s="85" t="s">
        <v>25</v>
      </c>
      <c r="BB302" s="85" t="s">
        <v>26</v>
      </c>
      <c r="BC302" s="355"/>
      <c r="BD302" s="85" t="s">
        <v>27</v>
      </c>
      <c r="BE302" s="85" t="s">
        <v>13</v>
      </c>
      <c r="BF302" s="85" t="s">
        <v>34</v>
      </c>
      <c r="BG302" s="85" t="s">
        <v>34</v>
      </c>
      <c r="BH302" s="304" t="s">
        <v>18049</v>
      </c>
      <c r="BI302" s="355"/>
      <c r="BJ302" s="123"/>
      <c r="BK302" s="123"/>
      <c r="BL302" s="123"/>
      <c r="BM302" s="123" t="s">
        <v>105</v>
      </c>
      <c r="BN302" s="123" t="s">
        <v>1380</v>
      </c>
      <c r="BO302" s="123" t="s">
        <v>42</v>
      </c>
      <c r="BP302" s="123" t="s">
        <v>25</v>
      </c>
      <c r="BQ302" s="4" t="s">
        <v>8</v>
      </c>
      <c r="BR302" s="123" t="s">
        <v>1617</v>
      </c>
      <c r="BS302" s="123" t="s">
        <v>1423</v>
      </c>
      <c r="BT302" t="s">
        <v>7</v>
      </c>
      <c r="BU302" t="s">
        <v>16254</v>
      </c>
      <c r="BV302" s="266" t="s">
        <v>1375</v>
      </c>
      <c r="BW302" s="85" t="s">
        <v>1404</v>
      </c>
      <c r="BX302" s="372"/>
      <c r="BY302" s="372"/>
      <c r="BZ302" s="129" t="s">
        <v>54</v>
      </c>
      <c r="CA302" t="s">
        <v>14981</v>
      </c>
      <c r="CB302">
        <v>12000</v>
      </c>
      <c r="CC302" s="265"/>
      <c r="CD302" s="123" t="s">
        <v>16255</v>
      </c>
      <c r="CE302" s="123" t="s">
        <v>1444</v>
      </c>
      <c r="CF302" s="123"/>
      <c r="CG302" s="265"/>
      <c r="CH302" s="123"/>
      <c r="CI302" s="265"/>
      <c r="CJ302" s="85" t="s">
        <v>26</v>
      </c>
      <c r="CK302" s="85" t="s">
        <v>26</v>
      </c>
      <c r="CL302" s="85"/>
      <c r="CM302" s="85"/>
      <c r="CN302" s="96" t="s">
        <v>14935</v>
      </c>
      <c r="CO302" s="155"/>
      <c r="CP302" s="155"/>
      <c r="CQ302" s="285"/>
      <c r="CR302" s="155"/>
      <c r="CS302" s="378"/>
      <c r="CT302" s="155"/>
      <c r="CU302" s="155"/>
      <c r="CV302" s="155"/>
      <c r="CW302" s="155"/>
      <c r="CX302" s="155"/>
      <c r="CY302" s="155"/>
      <c r="CZ302" s="155"/>
      <c r="DA302" s="155"/>
      <c r="DB302" s="155"/>
      <c r="DC302" s="155"/>
      <c r="DD302" s="155"/>
      <c r="DE302" s="155"/>
      <c r="DF302" s="155"/>
      <c r="DG302" s="155"/>
      <c r="DH302" s="284" t="s">
        <v>1375</v>
      </c>
      <c r="DI302" s="267" t="s">
        <v>119</v>
      </c>
      <c r="DJ302" s="84" t="s">
        <v>4064</v>
      </c>
      <c r="DK302" s="268" t="s">
        <v>14977</v>
      </c>
      <c r="DL302" s="127" t="s">
        <v>14933</v>
      </c>
      <c r="DM302" s="123" t="s">
        <v>14978</v>
      </c>
      <c r="DN302" s="85" t="s">
        <v>14980</v>
      </c>
      <c r="DO302" s="339"/>
      <c r="DP302" s="339"/>
      <c r="DQ302" s="123" t="s">
        <v>119</v>
      </c>
      <c r="DR302" s="339"/>
      <c r="DS302" s="339"/>
      <c r="DT302" s="339"/>
      <c r="DU302" s="339"/>
      <c r="DV302" s="123">
        <v>252701104</v>
      </c>
      <c r="DW302" s="123" t="s">
        <v>14982</v>
      </c>
      <c r="DX302" s="123">
        <v>9002</v>
      </c>
      <c r="DY302" s="123"/>
      <c r="DZ302" s="355"/>
      <c r="EA302" s="123" t="s">
        <v>25</v>
      </c>
      <c r="EB302" s="123">
        <v>5</v>
      </c>
      <c r="EC302" s="125" t="s">
        <v>1887</v>
      </c>
      <c r="ED302" s="339"/>
      <c r="EE302" s="339"/>
      <c r="EF302" s="339"/>
      <c r="EG302" s="355"/>
      <c r="EH302" s="355"/>
      <c r="EI302" s="123"/>
      <c r="EJ302" s="123" t="s">
        <v>26</v>
      </c>
      <c r="EK302" s="123" t="s">
        <v>25</v>
      </c>
      <c r="EL302" s="123"/>
      <c r="EM302" s="123" t="s">
        <v>1759</v>
      </c>
      <c r="EN302" s="123"/>
      <c r="EO302" s="123" t="s">
        <v>1862</v>
      </c>
      <c r="EP302" s="339"/>
      <c r="EQ302" s="123" t="s">
        <v>1761</v>
      </c>
      <c r="ER302" s="123"/>
      <c r="ES302" s="123" t="s">
        <v>1888</v>
      </c>
      <c r="ET302" s="339"/>
      <c r="EU302" s="123" t="s">
        <v>113</v>
      </c>
      <c r="EV302" s="339"/>
      <c r="EW302" s="123" t="s">
        <v>18</v>
      </c>
      <c r="EX302" s="339"/>
      <c r="EY302" s="123" t="s">
        <v>8</v>
      </c>
      <c r="EZ302" s="123"/>
      <c r="FA302" s="123" t="s">
        <v>26</v>
      </c>
      <c r="FB302" s="339"/>
      <c r="FC302" s="123"/>
      <c r="FD302" s="339"/>
      <c r="FE302" s="123" t="s">
        <v>2023</v>
      </c>
      <c r="FF302" s="123" t="s">
        <v>2842</v>
      </c>
      <c r="FG302" s="123" t="s">
        <v>26</v>
      </c>
      <c r="FH302" s="266" t="s">
        <v>1375</v>
      </c>
      <c r="FI302" s="123" t="s">
        <v>1839</v>
      </c>
      <c r="FJ302" s="123" t="s">
        <v>54</v>
      </c>
      <c r="FK302" s="123" t="s">
        <v>54</v>
      </c>
      <c r="FL302" t="s">
        <v>14983</v>
      </c>
      <c r="FM302" s="123" t="s">
        <v>14979</v>
      </c>
      <c r="FN302" s="123" t="s">
        <v>1839</v>
      </c>
      <c r="FO302" s="123" t="s">
        <v>1890</v>
      </c>
      <c r="FP302" s="123" t="s">
        <v>1848</v>
      </c>
      <c r="FQ302" s="123" t="s">
        <v>14984</v>
      </c>
      <c r="FR302" s="123" t="s">
        <v>1869</v>
      </c>
      <c r="FS302" s="123" t="s">
        <v>1870</v>
      </c>
      <c r="FT302" s="123" t="s">
        <v>1845</v>
      </c>
      <c r="FU302" s="123" t="s">
        <v>9</v>
      </c>
      <c r="FV302" t="s">
        <v>14985</v>
      </c>
      <c r="FW302" s="123" t="s">
        <v>1846</v>
      </c>
      <c r="FX302" s="123" t="s">
        <v>60</v>
      </c>
      <c r="FY302" s="123" t="s">
        <v>14978</v>
      </c>
      <c r="FZ302" s="123" t="s">
        <v>14986</v>
      </c>
      <c r="GA302" s="123" t="s">
        <v>1375</v>
      </c>
      <c r="GB302" s="123" t="s">
        <v>14987</v>
      </c>
      <c r="GC302" s="339"/>
      <c r="GD302" s="339"/>
      <c r="GE302" s="339"/>
      <c r="GF302" s="355"/>
      <c r="GG302" s="355"/>
      <c r="GH302" s="331" t="s">
        <v>1375</v>
      </c>
      <c r="GI302" s="123" t="s">
        <v>9</v>
      </c>
      <c r="GJ302" s="123" t="s">
        <v>1433</v>
      </c>
      <c r="GK302" s="123" t="s">
        <v>1375</v>
      </c>
      <c r="GL302" s="123" t="s">
        <v>9</v>
      </c>
      <c r="GM302" s="123" t="s">
        <v>1375</v>
      </c>
      <c r="GN302" s="123" t="s">
        <v>1375</v>
      </c>
      <c r="GO302" s="339"/>
      <c r="GP302" s="123" t="s">
        <v>2656</v>
      </c>
      <c r="GQ302" s="339"/>
      <c r="GR302" s="123" t="s">
        <v>14988</v>
      </c>
      <c r="GS302" s="339"/>
      <c r="GT302" s="123" t="s">
        <v>14989</v>
      </c>
      <c r="GU302" s="123" t="s">
        <v>1375</v>
      </c>
      <c r="GV302" s="123"/>
      <c r="GW302" s="123"/>
      <c r="GX302" s="123"/>
      <c r="GY302"/>
      <c r="GZ302"/>
      <c r="HA302" s="266"/>
      <c r="HB302" s="123"/>
      <c r="HC302" s="123"/>
    </row>
    <row r="303" spans="1:211" s="269" customFormat="1" x14ac:dyDescent="0.35">
      <c r="A303" s="137">
        <v>398</v>
      </c>
      <c r="B303" s="343"/>
      <c r="C303" s="84" t="s">
        <v>1412</v>
      </c>
      <c r="D303" s="124">
        <v>44305</v>
      </c>
      <c r="E303" s="124">
        <v>44305</v>
      </c>
      <c r="F303" s="339"/>
      <c r="G303" s="125" t="s">
        <v>14990</v>
      </c>
      <c r="H303" s="266" t="s">
        <v>1375</v>
      </c>
      <c r="I303" s="123" t="s">
        <v>25</v>
      </c>
      <c r="J303" s="339"/>
      <c r="K303" s="357"/>
      <c r="L303" s="267">
        <v>44305</v>
      </c>
      <c r="M303" s="354"/>
      <c r="N303" s="267" t="s">
        <v>19657</v>
      </c>
      <c r="O303" s="354"/>
      <c r="P303" s="354"/>
      <c r="Q303" s="267"/>
      <c r="R303" s="267"/>
      <c r="S303" s="267"/>
      <c r="T303" s="126"/>
      <c r="U303" s="124"/>
      <c r="V303" s="124"/>
      <c r="W303" s="126"/>
      <c r="X303" s="362"/>
      <c r="Y303" s="362"/>
      <c r="Z303" s="126"/>
      <c r="AA303" s="126"/>
      <c r="AB303" s="124"/>
      <c r="AC303" s="124"/>
      <c r="AD303" s="362"/>
      <c r="AE303" s="362"/>
      <c r="AF303" s="363"/>
      <c r="AG303" s="363"/>
      <c r="AH303" s="266" t="s">
        <v>1375</v>
      </c>
      <c r="AI303" s="124">
        <v>44304</v>
      </c>
      <c r="AJ303" s="252" t="s">
        <v>14991</v>
      </c>
      <c r="AK303" s="124"/>
      <c r="AL303" s="252"/>
      <c r="AM303" s="85" t="s">
        <v>28</v>
      </c>
      <c r="AN303" s="85" t="s">
        <v>26</v>
      </c>
      <c r="AO303" s="85" t="s">
        <v>26</v>
      </c>
      <c r="AP303" s="85" t="s">
        <v>15108</v>
      </c>
      <c r="AQ303" s="85"/>
      <c r="AR303" s="85"/>
      <c r="AS303" s="335" t="s">
        <v>14992</v>
      </c>
      <c r="AT303" s="335"/>
      <c r="AU303" s="85"/>
      <c r="AV303" s="85"/>
      <c r="AW303" s="85"/>
      <c r="AX303" s="266" t="s">
        <v>1375</v>
      </c>
      <c r="AY303" s="85" t="s">
        <v>26</v>
      </c>
      <c r="AZ303" s="85" t="s">
        <v>26</v>
      </c>
      <c r="BA303" s="85" t="s">
        <v>26</v>
      </c>
      <c r="BB303" s="85" t="s">
        <v>26</v>
      </c>
      <c r="BC303" s="355"/>
      <c r="BD303" s="85" t="s">
        <v>33</v>
      </c>
      <c r="BE303" s="85" t="s">
        <v>4</v>
      </c>
      <c r="BF303" s="85"/>
      <c r="BG303" s="85"/>
      <c r="BH303" s="304" t="s">
        <v>18049</v>
      </c>
      <c r="BI303" s="355"/>
      <c r="BJ303" s="123"/>
      <c r="BK303" s="123"/>
      <c r="BL303" s="123"/>
      <c r="BM303" s="123" t="s">
        <v>106</v>
      </c>
      <c r="BN303" s="123"/>
      <c r="BO303" s="123"/>
      <c r="BP303" s="123"/>
      <c r="BQ303" s="4" t="s">
        <v>8</v>
      </c>
      <c r="BR303" s="123"/>
      <c r="BS303" s="123"/>
      <c r="BT303"/>
      <c r="BU303"/>
      <c r="BV303" s="266" t="s">
        <v>1375</v>
      </c>
      <c r="BW303" s="85" t="s">
        <v>1404</v>
      </c>
      <c r="BX303" s="372"/>
      <c r="BY303" s="372"/>
      <c r="BZ303" s="129" t="s">
        <v>769</v>
      </c>
      <c r="CA303" t="s">
        <v>4217</v>
      </c>
      <c r="CB303">
        <v>12000</v>
      </c>
      <c r="CC303" s="265"/>
      <c r="CD303" s="123" t="s">
        <v>1460</v>
      </c>
      <c r="CE303" s="123" t="s">
        <v>1444</v>
      </c>
      <c r="CF303" s="123"/>
      <c r="CG303" s="265">
        <v>99</v>
      </c>
      <c r="CH303" s="123"/>
      <c r="CI303" s="265"/>
      <c r="CJ303" s="85" t="s">
        <v>26</v>
      </c>
      <c r="CK303" s="85" t="s">
        <v>26</v>
      </c>
      <c r="CL303" s="85"/>
      <c r="CM303" s="85"/>
      <c r="CN303" s="96" t="s">
        <v>14935</v>
      </c>
      <c r="CO303" s="155"/>
      <c r="CP303" s="155"/>
      <c r="CQ303" s="285"/>
      <c r="CR303" s="155"/>
      <c r="CS303" s="378"/>
      <c r="CT303" s="155"/>
      <c r="CU303" s="155"/>
      <c r="CV303" s="155"/>
      <c r="CW303" s="155"/>
      <c r="CX303" s="155"/>
      <c r="CY303" s="155"/>
      <c r="CZ303" s="155"/>
      <c r="DA303" s="155"/>
      <c r="DB303" s="155"/>
      <c r="DC303" s="155"/>
      <c r="DD303" s="155"/>
      <c r="DE303" s="155"/>
      <c r="DF303" s="155"/>
      <c r="DG303" s="155"/>
      <c r="DH303" s="284" t="s">
        <v>1375</v>
      </c>
      <c r="DI303" s="275" t="s">
        <v>128</v>
      </c>
      <c r="DJ303" s="148" t="s">
        <v>3386</v>
      </c>
      <c r="DK303" s="268" t="s">
        <v>14991</v>
      </c>
      <c r="DL303" s="127" t="s">
        <v>14933</v>
      </c>
      <c r="DM303" s="123"/>
      <c r="DN303" s="85" t="s">
        <v>14992</v>
      </c>
      <c r="DO303" s="339"/>
      <c r="DP303" s="339"/>
      <c r="DQ303" s="123" t="s">
        <v>1415</v>
      </c>
      <c r="DR303" s="339"/>
      <c r="DS303" s="339"/>
      <c r="DT303" s="339"/>
      <c r="DU303" s="339"/>
      <c r="DV303" s="123"/>
      <c r="DW303" s="123" t="s">
        <v>14993</v>
      </c>
      <c r="DX303" s="123">
        <v>9320</v>
      </c>
      <c r="DY303" s="123"/>
      <c r="DZ303" s="355"/>
      <c r="EA303" s="123" t="s">
        <v>25</v>
      </c>
      <c r="EB303" s="123"/>
      <c r="EC303" s="125"/>
      <c r="ED303" s="339"/>
      <c r="EE303" s="339"/>
      <c r="EF303" s="339"/>
      <c r="EG303" s="355"/>
      <c r="EH303" s="355"/>
      <c r="EI303" s="123"/>
      <c r="EJ303" s="123" t="s">
        <v>26</v>
      </c>
      <c r="EK303" s="123" t="s">
        <v>25</v>
      </c>
      <c r="EL303" s="123"/>
      <c r="EM303" s="123" t="s">
        <v>1759</v>
      </c>
      <c r="EN303" s="123"/>
      <c r="EO303" s="123" t="s">
        <v>1862</v>
      </c>
      <c r="EP303" s="339"/>
      <c r="EQ303" s="123" t="s">
        <v>1761</v>
      </c>
      <c r="ER303" s="123"/>
      <c r="ES303" s="123" t="s">
        <v>4</v>
      </c>
      <c r="ET303" s="339"/>
      <c r="EU303" s="123" t="s">
        <v>116</v>
      </c>
      <c r="EV303" s="339"/>
      <c r="EW303" s="123" t="s">
        <v>1370</v>
      </c>
      <c r="EX303" s="339"/>
      <c r="EY303" s="123" t="s">
        <v>8</v>
      </c>
      <c r="EZ303" s="123"/>
      <c r="FA303" s="123" t="s">
        <v>26</v>
      </c>
      <c r="FB303" s="339"/>
      <c r="FC303" s="123"/>
      <c r="FD303" s="339"/>
      <c r="FE303" s="123"/>
      <c r="FF303" s="123"/>
      <c r="FG303" s="123" t="s">
        <v>26</v>
      </c>
      <c r="FH303" s="266" t="s">
        <v>1375</v>
      </c>
      <c r="FI303" s="123"/>
      <c r="FJ303" s="123"/>
      <c r="FK303" s="123"/>
      <c r="FL303"/>
      <c r="FM303" s="123"/>
      <c r="FN303" s="123"/>
      <c r="FO303" s="123"/>
      <c r="FP303" s="123"/>
      <c r="FQ303" s="123"/>
      <c r="FR303" s="123"/>
      <c r="FS303" s="123"/>
      <c r="FT303" s="123"/>
      <c r="FU303" s="123"/>
      <c r="FV303"/>
      <c r="FW303" s="123"/>
      <c r="FX303" s="123"/>
      <c r="FY303" s="123"/>
      <c r="FZ303" s="123"/>
      <c r="GA303" s="123"/>
      <c r="GB303" s="123"/>
      <c r="GC303" s="339"/>
      <c r="GD303" s="339"/>
      <c r="GE303" s="339"/>
      <c r="GF303" s="355"/>
      <c r="GG303" s="355"/>
      <c r="GH303" s="331"/>
      <c r="GI303" s="123"/>
      <c r="GJ303" s="123"/>
      <c r="GK303" s="123"/>
      <c r="GL303" s="123"/>
      <c r="GM303" s="123"/>
      <c r="GN303" s="123"/>
      <c r="GO303" s="339"/>
      <c r="GP303" s="123"/>
      <c r="GQ303" s="339"/>
      <c r="GR303" s="123"/>
      <c r="GS303" s="339"/>
      <c r="GT303" s="123"/>
      <c r="GU303" s="123"/>
      <c r="GV303" s="123"/>
      <c r="GW303" s="123"/>
      <c r="GX303" s="123"/>
      <c r="GY303"/>
      <c r="GZ303"/>
      <c r="HA303" s="266"/>
      <c r="HB303" s="123"/>
      <c r="HC303" s="123"/>
    </row>
    <row r="304" spans="1:211" s="269" customFormat="1" x14ac:dyDescent="0.35">
      <c r="A304" s="137">
        <v>397</v>
      </c>
      <c r="B304" s="343"/>
      <c r="C304" s="84" t="s">
        <v>1412</v>
      </c>
      <c r="D304" s="124">
        <v>44305</v>
      </c>
      <c r="E304" s="124">
        <v>44305</v>
      </c>
      <c r="F304" s="339"/>
      <c r="G304" s="125" t="s">
        <v>14994</v>
      </c>
      <c r="H304" s="266" t="s">
        <v>1375</v>
      </c>
      <c r="I304" s="123"/>
      <c r="J304" s="339"/>
      <c r="K304" s="355"/>
      <c r="L304" s="267"/>
      <c r="M304" s="354"/>
      <c r="N304" s="267" t="s">
        <v>19657</v>
      </c>
      <c r="O304" s="354"/>
      <c r="P304" s="354"/>
      <c r="Q304" s="267"/>
      <c r="R304" s="267"/>
      <c r="S304" s="267"/>
      <c r="T304" s="126"/>
      <c r="U304" s="124"/>
      <c r="V304" s="124"/>
      <c r="W304" s="126"/>
      <c r="X304" s="362"/>
      <c r="Y304" s="362"/>
      <c r="Z304" s="126"/>
      <c r="AA304" s="126"/>
      <c r="AB304" s="124"/>
      <c r="AC304" s="124"/>
      <c r="AD304" s="362"/>
      <c r="AE304" s="362"/>
      <c r="AF304" s="363"/>
      <c r="AG304" s="363"/>
      <c r="AH304" s="266" t="s">
        <v>1375</v>
      </c>
      <c r="AI304" s="124">
        <v>44304</v>
      </c>
      <c r="AJ304" s="252" t="s">
        <v>14995</v>
      </c>
      <c r="AK304" s="124">
        <v>44304</v>
      </c>
      <c r="AL304" s="252" t="s">
        <v>14995</v>
      </c>
      <c r="AM304" s="85" t="s">
        <v>28</v>
      </c>
      <c r="AN304" s="85" t="s">
        <v>26</v>
      </c>
      <c r="AO304" s="85" t="s">
        <v>25</v>
      </c>
      <c r="AP304" s="85" t="s">
        <v>14996</v>
      </c>
      <c r="AQ304" s="85"/>
      <c r="AR304" s="85"/>
      <c r="AS304" s="335" t="s">
        <v>14997</v>
      </c>
      <c r="AT304" s="335"/>
      <c r="AU304" s="85"/>
      <c r="AV304" s="85"/>
      <c r="AW304" s="85"/>
      <c r="AX304" s="266" t="s">
        <v>1375</v>
      </c>
      <c r="AY304" s="85" t="s">
        <v>26</v>
      </c>
      <c r="AZ304" s="85" t="s">
        <v>26</v>
      </c>
      <c r="BA304" s="85" t="s">
        <v>26</v>
      </c>
      <c r="BB304" s="85" t="s">
        <v>26</v>
      </c>
      <c r="BC304" s="355"/>
      <c r="BD304" s="85" t="s">
        <v>33</v>
      </c>
      <c r="BE304" s="85" t="s">
        <v>16</v>
      </c>
      <c r="BF304" s="85"/>
      <c r="BG304" s="85"/>
      <c r="BH304" s="304" t="s">
        <v>18050</v>
      </c>
      <c r="BI304" s="355"/>
      <c r="BJ304" s="123"/>
      <c r="BK304" s="123"/>
      <c r="BL304" s="123"/>
      <c r="BM304" s="123" t="s">
        <v>32</v>
      </c>
      <c r="BN304" s="123"/>
      <c r="BO304" s="123"/>
      <c r="BP304" s="123"/>
      <c r="BQ304" s="4" t="s">
        <v>1371</v>
      </c>
      <c r="BR304" s="123"/>
      <c r="BS304" s="123"/>
      <c r="BT304"/>
      <c r="BU304"/>
      <c r="BV304" s="266" t="s">
        <v>1375</v>
      </c>
      <c r="BW304" s="85" t="s">
        <v>1404</v>
      </c>
      <c r="BX304" s="372"/>
      <c r="BY304" s="372"/>
      <c r="BZ304" s="129" t="s">
        <v>54</v>
      </c>
      <c r="CA304" t="s">
        <v>15107</v>
      </c>
      <c r="CB304">
        <v>12000</v>
      </c>
      <c r="CC304" s="265"/>
      <c r="CD304" s="123" t="s">
        <v>15003</v>
      </c>
      <c r="CE304" s="123" t="s">
        <v>17</v>
      </c>
      <c r="CF304" s="123"/>
      <c r="CG304" s="265"/>
      <c r="CH304" s="123"/>
      <c r="CI304" s="265"/>
      <c r="CJ304" s="85" t="s">
        <v>26</v>
      </c>
      <c r="CK304" s="85" t="s">
        <v>26</v>
      </c>
      <c r="CL304" s="85"/>
      <c r="CM304" s="85"/>
      <c r="CN304" s="96" t="s">
        <v>14935</v>
      </c>
      <c r="CO304" s="155"/>
      <c r="CP304" s="155"/>
      <c r="CQ304" s="285"/>
      <c r="CR304" s="155"/>
      <c r="CS304" s="378"/>
      <c r="CT304" s="155"/>
      <c r="CU304" s="155"/>
      <c r="CV304" s="155"/>
      <c r="CW304" s="155"/>
      <c r="CX304" s="155"/>
      <c r="CY304" s="155"/>
      <c r="CZ304" s="155"/>
      <c r="DA304" s="155"/>
      <c r="DB304" s="155"/>
      <c r="DC304" s="155"/>
      <c r="DD304" s="155"/>
      <c r="DE304" s="155"/>
      <c r="DF304" s="155"/>
      <c r="DG304" s="155"/>
      <c r="DH304" s="284" t="s">
        <v>1375</v>
      </c>
      <c r="DI304" s="267" t="s">
        <v>119</v>
      </c>
      <c r="DJ304" s="84" t="s">
        <v>13496</v>
      </c>
      <c r="DK304" s="268" t="s">
        <v>14995</v>
      </c>
      <c r="DL304" s="127" t="s">
        <v>14933</v>
      </c>
      <c r="DM304" s="123" t="s">
        <v>14996</v>
      </c>
      <c r="DN304" s="85" t="s">
        <v>14997</v>
      </c>
      <c r="DO304" s="339"/>
      <c r="DP304" s="339"/>
      <c r="DQ304" s="123" t="s">
        <v>14998</v>
      </c>
      <c r="DR304" s="339"/>
      <c r="DS304" s="339"/>
      <c r="DT304" s="339"/>
      <c r="DU304" s="339"/>
      <c r="DV304" s="123">
        <v>252241112</v>
      </c>
      <c r="DW304" s="123" t="s">
        <v>14999</v>
      </c>
      <c r="DX304" s="123">
        <v>9221</v>
      </c>
      <c r="DY304" s="123">
        <v>1</v>
      </c>
      <c r="DZ304" s="355"/>
      <c r="EA304" s="123" t="s">
        <v>25</v>
      </c>
      <c r="EB304" s="123"/>
      <c r="EC304" s="125"/>
      <c r="ED304" s="339"/>
      <c r="EE304" s="339"/>
      <c r="EF304" s="339"/>
      <c r="EG304" s="355"/>
      <c r="EH304" s="355"/>
      <c r="EI304" s="123"/>
      <c r="EJ304" s="123" t="s">
        <v>26</v>
      </c>
      <c r="EK304" s="123" t="s">
        <v>25</v>
      </c>
      <c r="EL304" s="123"/>
      <c r="EM304" s="123" t="s">
        <v>1759</v>
      </c>
      <c r="EN304" s="123"/>
      <c r="EO304" s="123" t="s">
        <v>1760</v>
      </c>
      <c r="EP304" s="339"/>
      <c r="EQ304" s="123" t="s">
        <v>1761</v>
      </c>
      <c r="ER304" s="123"/>
      <c r="ES304" s="123" t="s">
        <v>1956</v>
      </c>
      <c r="ET304" s="339"/>
      <c r="EU304" s="123" t="s">
        <v>112</v>
      </c>
      <c r="EV304" s="339"/>
      <c r="EW304" s="123" t="s">
        <v>1370</v>
      </c>
      <c r="EX304" s="339"/>
      <c r="EY304" s="123" t="s">
        <v>1371</v>
      </c>
      <c r="EZ304" s="123"/>
      <c r="FA304" s="123" t="s">
        <v>26</v>
      </c>
      <c r="FB304" s="339"/>
      <c r="FC304" s="123"/>
      <c r="FD304" s="339"/>
      <c r="FE304" s="123" t="s">
        <v>2878</v>
      </c>
      <c r="FF304" s="123"/>
      <c r="FG304" s="123" t="s">
        <v>26</v>
      </c>
      <c r="FH304" s="266" t="s">
        <v>1375</v>
      </c>
      <c r="FI304" s="123"/>
      <c r="FJ304" s="123"/>
      <c r="FK304" s="123"/>
      <c r="FL304"/>
      <c r="FM304" s="123"/>
      <c r="FN304" s="123"/>
      <c r="FO304" s="123"/>
      <c r="FP304" s="123"/>
      <c r="FQ304" s="123"/>
      <c r="FR304" s="123"/>
      <c r="FS304" s="123"/>
      <c r="FT304" s="123"/>
      <c r="FU304" s="123"/>
      <c r="FV304"/>
      <c r="FW304" s="123"/>
      <c r="FX304" s="123"/>
      <c r="FY304" s="123"/>
      <c r="FZ304" s="123"/>
      <c r="GA304" s="123"/>
      <c r="GB304" s="123"/>
      <c r="GC304" s="339"/>
      <c r="GD304" s="339"/>
      <c r="GE304" s="339"/>
      <c r="GF304" s="355"/>
      <c r="GG304" s="355"/>
      <c r="GH304" s="331"/>
      <c r="GI304" s="123"/>
      <c r="GJ304" s="123"/>
      <c r="GK304" s="123"/>
      <c r="GL304" s="123"/>
      <c r="GM304" s="123"/>
      <c r="GN304" s="123"/>
      <c r="GO304" s="339"/>
      <c r="GP304" s="123"/>
      <c r="GQ304" s="339"/>
      <c r="GR304" s="123"/>
      <c r="GS304" s="339"/>
      <c r="GT304" s="123"/>
      <c r="GU304" s="123"/>
      <c r="GV304" s="123"/>
      <c r="GW304" s="123"/>
      <c r="GX304" s="123"/>
      <c r="GY304"/>
      <c r="GZ304"/>
      <c r="HA304" s="266"/>
      <c r="HB304" s="123"/>
      <c r="HC304" s="123"/>
    </row>
    <row r="305" spans="1:211" s="269" customFormat="1" x14ac:dyDescent="0.35">
      <c r="A305" s="137">
        <v>396</v>
      </c>
      <c r="B305" s="343"/>
      <c r="C305" s="84" t="s">
        <v>1412</v>
      </c>
      <c r="D305" s="124">
        <v>44305</v>
      </c>
      <c r="E305" s="124">
        <v>44305</v>
      </c>
      <c r="F305" s="339"/>
      <c r="G305" s="125" t="s">
        <v>15000</v>
      </c>
      <c r="H305" s="266" t="s">
        <v>1375</v>
      </c>
      <c r="I305" s="123"/>
      <c r="J305" s="339"/>
      <c r="K305" s="355"/>
      <c r="L305" s="267"/>
      <c r="M305" s="354"/>
      <c r="N305" s="267" t="s">
        <v>19657</v>
      </c>
      <c r="O305" s="354"/>
      <c r="P305" s="354"/>
      <c r="Q305" s="267"/>
      <c r="R305" s="267"/>
      <c r="S305" s="267"/>
      <c r="T305" s="126"/>
      <c r="U305" s="124"/>
      <c r="V305" s="124"/>
      <c r="W305" s="126"/>
      <c r="X305" s="362"/>
      <c r="Y305" s="362"/>
      <c r="Z305" s="126"/>
      <c r="AA305" s="126"/>
      <c r="AB305" s="124"/>
      <c r="AC305" s="124"/>
      <c r="AD305" s="362"/>
      <c r="AE305" s="362"/>
      <c r="AF305" s="363"/>
      <c r="AG305" s="363"/>
      <c r="AH305" s="266" t="s">
        <v>1375</v>
      </c>
      <c r="AI305" s="124">
        <v>44304</v>
      </c>
      <c r="AJ305" s="252" t="s">
        <v>14995</v>
      </c>
      <c r="AK305" s="124">
        <v>44304</v>
      </c>
      <c r="AL305" s="252" t="s">
        <v>14995</v>
      </c>
      <c r="AM305" s="85" t="s">
        <v>28</v>
      </c>
      <c r="AN305" s="85" t="s">
        <v>26</v>
      </c>
      <c r="AO305" s="85" t="s">
        <v>25</v>
      </c>
      <c r="AP305" s="85" t="s">
        <v>14996</v>
      </c>
      <c r="AQ305" s="85"/>
      <c r="AR305" s="85"/>
      <c r="AS305" s="335" t="s">
        <v>15001</v>
      </c>
      <c r="AT305" s="335"/>
      <c r="AU305" s="85"/>
      <c r="AV305" s="85"/>
      <c r="AW305" s="85"/>
      <c r="AX305" s="266" t="s">
        <v>1375</v>
      </c>
      <c r="AY305" s="85" t="s">
        <v>26</v>
      </c>
      <c r="AZ305" s="85" t="s">
        <v>26</v>
      </c>
      <c r="BA305" s="85" t="s">
        <v>26</v>
      </c>
      <c r="BB305" s="85" t="s">
        <v>26</v>
      </c>
      <c r="BC305" s="355"/>
      <c r="BD305" s="85" t="s">
        <v>33</v>
      </c>
      <c r="BE305" s="85" t="s">
        <v>16</v>
      </c>
      <c r="BF305" s="85"/>
      <c r="BG305" s="85"/>
      <c r="BH305" s="304" t="s">
        <v>18051</v>
      </c>
      <c r="BI305" s="355"/>
      <c r="BJ305" s="123"/>
      <c r="BK305" s="123"/>
      <c r="BL305" s="123"/>
      <c r="BM305" s="123" t="s">
        <v>32</v>
      </c>
      <c r="BN305" s="123"/>
      <c r="BO305" s="123"/>
      <c r="BP305" s="123"/>
      <c r="BQ305" s="4" t="s">
        <v>1374</v>
      </c>
      <c r="BR305" s="123"/>
      <c r="BS305" s="123"/>
      <c r="BT305"/>
      <c r="BU305"/>
      <c r="BV305" s="266" t="s">
        <v>1375</v>
      </c>
      <c r="BW305" s="85" t="s">
        <v>1404</v>
      </c>
      <c r="BX305" s="372"/>
      <c r="BY305" s="372"/>
      <c r="BZ305" s="129" t="s">
        <v>54</v>
      </c>
      <c r="CA305" t="s">
        <v>15107</v>
      </c>
      <c r="CB305">
        <v>12000</v>
      </c>
      <c r="CC305" s="265"/>
      <c r="CD305" s="123" t="s">
        <v>15003</v>
      </c>
      <c r="CE305" s="123" t="s">
        <v>17</v>
      </c>
      <c r="CF305" s="123"/>
      <c r="CG305" s="265"/>
      <c r="CH305" s="123"/>
      <c r="CI305" s="265"/>
      <c r="CJ305" s="85" t="s">
        <v>26</v>
      </c>
      <c r="CK305" s="85" t="s">
        <v>26</v>
      </c>
      <c r="CL305" s="85"/>
      <c r="CM305" s="85"/>
      <c r="CN305" s="96" t="s">
        <v>14935</v>
      </c>
      <c r="CO305" s="155"/>
      <c r="CP305" s="155"/>
      <c r="CQ305" s="285"/>
      <c r="CR305" s="155"/>
      <c r="CS305" s="378"/>
      <c r="CT305" s="155"/>
      <c r="CU305" s="155"/>
      <c r="CV305" s="155"/>
      <c r="CW305" s="155"/>
      <c r="CX305" s="155"/>
      <c r="CY305" s="155"/>
      <c r="CZ305" s="155"/>
      <c r="DA305" s="155"/>
      <c r="DB305" s="155"/>
      <c r="DC305" s="155"/>
      <c r="DD305" s="155"/>
      <c r="DE305" s="155"/>
      <c r="DF305" s="155"/>
      <c r="DG305" s="155"/>
      <c r="DH305" s="284" t="s">
        <v>1375</v>
      </c>
      <c r="DI305" s="267" t="s">
        <v>119</v>
      </c>
      <c r="DJ305" s="84" t="s">
        <v>13496</v>
      </c>
      <c r="DK305" s="268" t="s">
        <v>14995</v>
      </c>
      <c r="DL305" s="127" t="s">
        <v>14933</v>
      </c>
      <c r="DM305" s="123" t="s">
        <v>14996</v>
      </c>
      <c r="DN305" s="85" t="s">
        <v>15001</v>
      </c>
      <c r="DO305" s="339"/>
      <c r="DP305" s="339"/>
      <c r="DQ305" s="123" t="s">
        <v>14998</v>
      </c>
      <c r="DR305" s="339"/>
      <c r="DS305" s="339"/>
      <c r="DT305" s="339"/>
      <c r="DU305" s="339"/>
      <c r="DV305" s="123">
        <v>252241112</v>
      </c>
      <c r="DW305" s="123" t="s">
        <v>15002</v>
      </c>
      <c r="DX305" s="123">
        <v>9320</v>
      </c>
      <c r="DY305" s="123">
        <v>1</v>
      </c>
      <c r="DZ305" s="355"/>
      <c r="EA305" s="123" t="s">
        <v>25</v>
      </c>
      <c r="EB305" s="123"/>
      <c r="EC305" s="125"/>
      <c r="ED305" s="339"/>
      <c r="EE305" s="339"/>
      <c r="EF305" s="339"/>
      <c r="EG305" s="355"/>
      <c r="EH305" s="355"/>
      <c r="EI305" s="123"/>
      <c r="EJ305" s="123" t="s">
        <v>26</v>
      </c>
      <c r="EK305" s="123" t="s">
        <v>25</v>
      </c>
      <c r="EL305" s="123"/>
      <c r="EM305" s="123" t="s">
        <v>1759</v>
      </c>
      <c r="EN305" s="123"/>
      <c r="EO305" s="123" t="s">
        <v>1760</v>
      </c>
      <c r="EP305" s="339"/>
      <c r="EQ305" s="123" t="s">
        <v>1761</v>
      </c>
      <c r="ER305" s="123"/>
      <c r="ES305" s="123" t="s">
        <v>41</v>
      </c>
      <c r="ET305" s="339"/>
      <c r="EU305" s="123" t="s">
        <v>112</v>
      </c>
      <c r="EV305" s="339"/>
      <c r="EW305" s="123" t="s">
        <v>1370</v>
      </c>
      <c r="EX305" s="339"/>
      <c r="EY305" s="123" t="s">
        <v>1374</v>
      </c>
      <c r="EZ305" s="123"/>
      <c r="FA305" s="123" t="s">
        <v>26</v>
      </c>
      <c r="FB305" s="339"/>
      <c r="FC305" s="123"/>
      <c r="FD305" s="339"/>
      <c r="FE305" s="123"/>
      <c r="FF305" s="123"/>
      <c r="FG305" s="123" t="s">
        <v>26</v>
      </c>
      <c r="FH305" s="266" t="s">
        <v>1375</v>
      </c>
      <c r="FI305" s="123"/>
      <c r="FJ305" s="123"/>
      <c r="FK305" s="123"/>
      <c r="FL305"/>
      <c r="FM305" s="123"/>
      <c r="FN305" s="123"/>
      <c r="FO305" s="123"/>
      <c r="FP305" s="123"/>
      <c r="FQ305" s="123"/>
      <c r="FR305" s="123"/>
      <c r="FS305" s="123"/>
      <c r="FT305" s="123"/>
      <c r="FU305" s="123"/>
      <c r="FV305"/>
      <c r="FW305" s="123"/>
      <c r="FX305" s="123"/>
      <c r="FY305" s="123"/>
      <c r="FZ305" s="123"/>
      <c r="GA305" s="123"/>
      <c r="GB305" s="123"/>
      <c r="GC305" s="339"/>
      <c r="GD305" s="339"/>
      <c r="GE305" s="339"/>
      <c r="GF305" s="355"/>
      <c r="GG305" s="355"/>
      <c r="GH305" s="331"/>
      <c r="GI305" s="123"/>
      <c r="GJ305" s="123"/>
      <c r="GK305" s="123"/>
      <c r="GL305" s="123"/>
      <c r="GM305" s="123"/>
      <c r="GN305" s="123"/>
      <c r="GO305" s="339"/>
      <c r="GP305" s="123"/>
      <c r="GQ305" s="339"/>
      <c r="GR305" s="123"/>
      <c r="GS305" s="339"/>
      <c r="GT305" s="123"/>
      <c r="GU305" s="123"/>
      <c r="GV305" s="123"/>
      <c r="GW305" s="123"/>
      <c r="GX305" s="123"/>
      <c r="GY305"/>
      <c r="GZ305"/>
      <c r="HA305" s="266"/>
      <c r="HB305" s="123"/>
      <c r="HC305" s="123"/>
    </row>
    <row r="306" spans="1:211" s="269" customFormat="1" x14ac:dyDescent="0.35">
      <c r="A306" s="137">
        <v>395</v>
      </c>
      <c r="B306" s="343"/>
      <c r="C306" s="84" t="s">
        <v>1412</v>
      </c>
      <c r="D306" s="124">
        <v>44305</v>
      </c>
      <c r="E306" s="124">
        <v>44305</v>
      </c>
      <c r="F306" s="339"/>
      <c r="G306" s="125" t="s">
        <v>15004</v>
      </c>
      <c r="H306" s="266" t="s">
        <v>1375</v>
      </c>
      <c r="I306" s="123"/>
      <c r="J306" s="339"/>
      <c r="K306" s="355"/>
      <c r="L306" s="267"/>
      <c r="M306" s="354"/>
      <c r="N306" s="267" t="s">
        <v>19657</v>
      </c>
      <c r="O306" s="354"/>
      <c r="P306" s="354"/>
      <c r="Q306" s="267"/>
      <c r="R306" s="267"/>
      <c r="S306" s="267"/>
      <c r="T306" s="126"/>
      <c r="U306" s="124"/>
      <c r="V306" s="124"/>
      <c r="W306" s="126"/>
      <c r="X306" s="362"/>
      <c r="Y306" s="362"/>
      <c r="Z306" s="126"/>
      <c r="AA306" s="126"/>
      <c r="AB306" s="124"/>
      <c r="AC306" s="124"/>
      <c r="AD306" s="362"/>
      <c r="AE306" s="362"/>
      <c r="AF306" s="363"/>
      <c r="AG306" s="363"/>
      <c r="AH306" s="266" t="s">
        <v>1375</v>
      </c>
      <c r="AI306" s="124">
        <v>44304</v>
      </c>
      <c r="AJ306" s="252" t="s">
        <v>15005</v>
      </c>
      <c r="AK306" s="124"/>
      <c r="AL306" s="252"/>
      <c r="AM306" s="85" t="s">
        <v>28</v>
      </c>
      <c r="AN306" s="85" t="s">
        <v>26</v>
      </c>
      <c r="AO306" s="85" t="s">
        <v>25</v>
      </c>
      <c r="AP306" s="85"/>
      <c r="AQ306" s="85"/>
      <c r="AR306" s="85"/>
      <c r="AS306" s="335" t="s">
        <v>15006</v>
      </c>
      <c r="AT306" s="335"/>
      <c r="AU306" s="85"/>
      <c r="AV306" s="85"/>
      <c r="AW306" s="85"/>
      <c r="AX306" s="266" t="s">
        <v>1375</v>
      </c>
      <c r="AY306" s="85" t="s">
        <v>26</v>
      </c>
      <c r="AZ306" s="85" t="s">
        <v>26</v>
      </c>
      <c r="BA306" s="85" t="s">
        <v>26</v>
      </c>
      <c r="BB306" s="85" t="s">
        <v>26</v>
      </c>
      <c r="BC306" s="355"/>
      <c r="BD306" s="85" t="s">
        <v>33</v>
      </c>
      <c r="BE306" s="85" t="s">
        <v>16</v>
      </c>
      <c r="BF306" s="85"/>
      <c r="BG306" s="85"/>
      <c r="BH306" s="304" t="s">
        <v>18051</v>
      </c>
      <c r="BI306" s="355"/>
      <c r="BJ306" s="123"/>
      <c r="BK306" s="123"/>
      <c r="BL306" s="123"/>
      <c r="BM306" s="123" t="s">
        <v>32</v>
      </c>
      <c r="BN306" s="123"/>
      <c r="BO306" s="123"/>
      <c r="BP306" s="123"/>
      <c r="BQ306" s="4" t="s">
        <v>1371</v>
      </c>
      <c r="BR306" s="123"/>
      <c r="BS306" s="123"/>
      <c r="BT306"/>
      <c r="BU306"/>
      <c r="BV306" s="266" t="s">
        <v>1375</v>
      </c>
      <c r="BW306" s="85" t="s">
        <v>1404</v>
      </c>
      <c r="BX306" s="372"/>
      <c r="BY306" s="372"/>
      <c r="BZ306" s="129" t="s">
        <v>54</v>
      </c>
      <c r="CA306" t="s">
        <v>15107</v>
      </c>
      <c r="CB306">
        <v>12000</v>
      </c>
      <c r="CC306" s="265"/>
      <c r="CD306" s="123" t="s">
        <v>15003</v>
      </c>
      <c r="CE306" s="123" t="s">
        <v>17</v>
      </c>
      <c r="CF306" s="123"/>
      <c r="CG306" s="265"/>
      <c r="CH306" s="123"/>
      <c r="CI306" s="265"/>
      <c r="CJ306" s="85" t="s">
        <v>26</v>
      </c>
      <c r="CK306" s="85" t="s">
        <v>26</v>
      </c>
      <c r="CL306" s="85"/>
      <c r="CM306" s="85"/>
      <c r="CN306" s="96" t="s">
        <v>14935</v>
      </c>
      <c r="CO306" s="155"/>
      <c r="CP306" s="155"/>
      <c r="CQ306" s="285"/>
      <c r="CR306" s="155"/>
      <c r="CS306" s="378"/>
      <c r="CT306" s="155"/>
      <c r="CU306" s="155"/>
      <c r="CV306" s="155"/>
      <c r="CW306" s="155"/>
      <c r="CX306" s="155"/>
      <c r="CY306" s="155"/>
      <c r="CZ306" s="155"/>
      <c r="DA306" s="155"/>
      <c r="DB306" s="155"/>
      <c r="DC306" s="155"/>
      <c r="DD306" s="155"/>
      <c r="DE306" s="155"/>
      <c r="DF306" s="155"/>
      <c r="DG306" s="155"/>
      <c r="DH306" s="284" t="s">
        <v>1375</v>
      </c>
      <c r="DI306" s="275" t="s">
        <v>119</v>
      </c>
      <c r="DJ306" s="148" t="s">
        <v>13496</v>
      </c>
      <c r="DK306" s="268" t="s">
        <v>15005</v>
      </c>
      <c r="DL306" s="127" t="s">
        <v>14933</v>
      </c>
      <c r="DM306" s="123"/>
      <c r="DN306" s="85" t="s">
        <v>15006</v>
      </c>
      <c r="DO306" s="339"/>
      <c r="DP306" s="339"/>
      <c r="DQ306" s="123" t="s">
        <v>14998</v>
      </c>
      <c r="DR306" s="339"/>
      <c r="DS306" s="339"/>
      <c r="DT306" s="339"/>
      <c r="DU306" s="339"/>
      <c r="DV306" s="123">
        <v>252241112</v>
      </c>
      <c r="DW306" s="123" t="s">
        <v>15007</v>
      </c>
      <c r="DX306" s="123">
        <v>1121</v>
      </c>
      <c r="DY306" s="123"/>
      <c r="DZ306" s="355"/>
      <c r="EA306" s="123" t="s">
        <v>25</v>
      </c>
      <c r="EB306" s="123"/>
      <c r="EC306" s="125"/>
      <c r="ED306" s="339"/>
      <c r="EE306" s="339"/>
      <c r="EF306" s="339"/>
      <c r="EG306" s="355"/>
      <c r="EH306" s="355"/>
      <c r="EI306" s="123"/>
      <c r="EJ306" s="123" t="s">
        <v>26</v>
      </c>
      <c r="EK306" s="123" t="s">
        <v>25</v>
      </c>
      <c r="EL306" s="123" t="s">
        <v>26</v>
      </c>
      <c r="EM306" s="123" t="s">
        <v>1759</v>
      </c>
      <c r="EN306" s="123"/>
      <c r="EO306" s="123" t="s">
        <v>1760</v>
      </c>
      <c r="EP306" s="339"/>
      <c r="EQ306" s="123" t="s">
        <v>1761</v>
      </c>
      <c r="ER306" s="123"/>
      <c r="ES306" s="123" t="s">
        <v>1956</v>
      </c>
      <c r="ET306" s="339"/>
      <c r="EU306" s="123" t="s">
        <v>112</v>
      </c>
      <c r="EV306" s="339"/>
      <c r="EW306" s="123" t="s">
        <v>1370</v>
      </c>
      <c r="EX306" s="339"/>
      <c r="EY306" s="123" t="s">
        <v>1371</v>
      </c>
      <c r="EZ306" s="123"/>
      <c r="FA306" s="123" t="s">
        <v>26</v>
      </c>
      <c r="FB306" s="339"/>
      <c r="FC306" s="123"/>
      <c r="FD306" s="339"/>
      <c r="FE306" s="123"/>
      <c r="FF306" s="123"/>
      <c r="FG306" s="123"/>
      <c r="FH306" s="266" t="s">
        <v>1375</v>
      </c>
      <c r="FI306" s="123"/>
      <c r="FJ306" s="123"/>
      <c r="FK306" s="123"/>
      <c r="FL306"/>
      <c r="FM306" s="123"/>
      <c r="FN306" s="123"/>
      <c r="FO306" s="123"/>
      <c r="FP306" s="123"/>
      <c r="FQ306" s="123"/>
      <c r="FR306" s="123"/>
      <c r="FS306" s="123"/>
      <c r="FT306" s="123"/>
      <c r="FU306" s="123"/>
      <c r="FV306"/>
      <c r="FW306" s="123"/>
      <c r="FX306" s="123"/>
      <c r="FY306" s="123"/>
      <c r="FZ306" s="123"/>
      <c r="GA306" s="123"/>
      <c r="GB306" s="123"/>
      <c r="GC306" s="339"/>
      <c r="GD306" s="339"/>
      <c r="GE306" s="339"/>
      <c r="GF306" s="355"/>
      <c r="GG306" s="355"/>
      <c r="GH306" s="331"/>
      <c r="GI306" s="123"/>
      <c r="GJ306" s="123"/>
      <c r="GK306" s="123"/>
      <c r="GL306" s="123"/>
      <c r="GM306" s="123"/>
      <c r="GN306" s="123"/>
      <c r="GO306" s="339"/>
      <c r="GP306" s="123"/>
      <c r="GQ306" s="339"/>
      <c r="GR306" s="123"/>
      <c r="GS306" s="339"/>
      <c r="GT306" s="123"/>
      <c r="GU306" s="123"/>
      <c r="GV306" s="123"/>
      <c r="GW306" s="123"/>
      <c r="GX306" s="123"/>
      <c r="GY306"/>
      <c r="GZ306"/>
      <c r="HA306" s="266"/>
      <c r="HB306" s="123"/>
      <c r="HC306" s="123"/>
    </row>
    <row r="307" spans="1:211" s="269" customFormat="1" x14ac:dyDescent="0.35">
      <c r="A307" s="137">
        <v>394</v>
      </c>
      <c r="B307" s="343"/>
      <c r="C307" s="84" t="s">
        <v>1412</v>
      </c>
      <c r="D307" s="124">
        <v>44305</v>
      </c>
      <c r="E307" s="124">
        <v>44305</v>
      </c>
      <c r="F307" s="339"/>
      <c r="G307" s="125" t="s">
        <v>15008</v>
      </c>
      <c r="H307" s="266" t="s">
        <v>1375</v>
      </c>
      <c r="I307" s="123"/>
      <c r="J307" s="339"/>
      <c r="K307" s="355"/>
      <c r="L307" s="267"/>
      <c r="M307" s="354"/>
      <c r="N307" s="267" t="s">
        <v>19657</v>
      </c>
      <c r="O307" s="354"/>
      <c r="P307" s="354"/>
      <c r="Q307" s="267"/>
      <c r="R307" s="267"/>
      <c r="S307" s="267"/>
      <c r="T307" s="126"/>
      <c r="U307" s="124"/>
      <c r="V307" s="124"/>
      <c r="W307" s="126"/>
      <c r="X307" s="362"/>
      <c r="Y307" s="362"/>
      <c r="Z307" s="126"/>
      <c r="AA307" s="126"/>
      <c r="AB307" s="124"/>
      <c r="AC307" s="124"/>
      <c r="AD307" s="362"/>
      <c r="AE307" s="362"/>
      <c r="AF307" s="363"/>
      <c r="AG307" s="363"/>
      <c r="AH307" s="266" t="s">
        <v>1375</v>
      </c>
      <c r="AI307" s="124">
        <v>44304</v>
      </c>
      <c r="AJ307" s="252" t="s">
        <v>1767</v>
      </c>
      <c r="AK307" s="124"/>
      <c r="AL307" s="252"/>
      <c r="AM307" s="85" t="s">
        <v>28</v>
      </c>
      <c r="AN307" s="85" t="s">
        <v>26</v>
      </c>
      <c r="AO307" s="85" t="s">
        <v>26</v>
      </c>
      <c r="AP307" s="85"/>
      <c r="AQ307" s="85"/>
      <c r="AR307" s="85"/>
      <c r="AS307" s="335" t="s">
        <v>15009</v>
      </c>
      <c r="AT307" s="335"/>
      <c r="AU307" s="85"/>
      <c r="AV307" s="85"/>
      <c r="AW307" s="85"/>
      <c r="AX307" s="266" t="s">
        <v>1375</v>
      </c>
      <c r="AY307" s="85" t="s">
        <v>26</v>
      </c>
      <c r="AZ307" s="85" t="s">
        <v>26</v>
      </c>
      <c r="BA307" s="85" t="s">
        <v>26</v>
      </c>
      <c r="BB307" s="85" t="s">
        <v>26</v>
      </c>
      <c r="BC307" s="355"/>
      <c r="BD307" s="85" t="s">
        <v>33</v>
      </c>
      <c r="BE307" s="85" t="s">
        <v>16</v>
      </c>
      <c r="BF307" s="85"/>
      <c r="BG307" s="85"/>
      <c r="BH307" s="304" t="s">
        <v>18051</v>
      </c>
      <c r="BI307" s="355"/>
      <c r="BJ307" s="123"/>
      <c r="BK307" s="123"/>
      <c r="BL307" s="123"/>
      <c r="BM307" s="123" t="s">
        <v>106</v>
      </c>
      <c r="BN307" s="123"/>
      <c r="BO307" s="123"/>
      <c r="BP307" s="123"/>
      <c r="BQ307" s="4" t="s">
        <v>1374</v>
      </c>
      <c r="BR307" s="123"/>
      <c r="BS307" s="123"/>
      <c r="BT307"/>
      <c r="BU307"/>
      <c r="BV307" s="266" t="s">
        <v>1375</v>
      </c>
      <c r="BW307" s="85" t="s">
        <v>1404</v>
      </c>
      <c r="BX307" s="372"/>
      <c r="BY307" s="372"/>
      <c r="BZ307" s="129" t="s">
        <v>54</v>
      </c>
      <c r="CA307" t="s">
        <v>15107</v>
      </c>
      <c r="CB307">
        <v>12000</v>
      </c>
      <c r="CC307" s="265"/>
      <c r="CD307" s="123" t="s">
        <v>15003</v>
      </c>
      <c r="CE307" s="123" t="s">
        <v>17</v>
      </c>
      <c r="CF307" s="123"/>
      <c r="CG307" s="265"/>
      <c r="CH307" s="123"/>
      <c r="CI307" s="265"/>
      <c r="CJ307" s="85" t="s">
        <v>26</v>
      </c>
      <c r="CK307" s="85" t="s">
        <v>26</v>
      </c>
      <c r="CL307" s="85"/>
      <c r="CM307" s="85"/>
      <c r="CN307" s="96" t="s">
        <v>14935</v>
      </c>
      <c r="CO307" s="155"/>
      <c r="CP307" s="155"/>
      <c r="CQ307" s="285"/>
      <c r="CR307" s="155"/>
      <c r="CS307" s="378"/>
      <c r="CT307" s="155"/>
      <c r="CU307" s="155"/>
      <c r="CV307" s="155"/>
      <c r="CW307" s="155"/>
      <c r="CX307" s="155"/>
      <c r="CY307" s="155"/>
      <c r="CZ307" s="155"/>
      <c r="DA307" s="155"/>
      <c r="DB307" s="155"/>
      <c r="DC307" s="155"/>
      <c r="DD307" s="155"/>
      <c r="DE307" s="155"/>
      <c r="DF307" s="155"/>
      <c r="DG307" s="155"/>
      <c r="DH307" s="284" t="s">
        <v>1375</v>
      </c>
      <c r="DI307" s="275" t="s">
        <v>119</v>
      </c>
      <c r="DJ307" s="148" t="s">
        <v>13496</v>
      </c>
      <c r="DK307" s="268" t="s">
        <v>1767</v>
      </c>
      <c r="DL307" s="127" t="s">
        <v>14933</v>
      </c>
      <c r="DM307" s="123"/>
      <c r="DN307" s="85" t="s">
        <v>15009</v>
      </c>
      <c r="DO307" s="339"/>
      <c r="DP307" s="339"/>
      <c r="DQ307" s="123" t="s">
        <v>14998</v>
      </c>
      <c r="DR307" s="339"/>
      <c r="DS307" s="339"/>
      <c r="DT307" s="339"/>
      <c r="DU307" s="339"/>
      <c r="DV307" s="123">
        <v>252241112</v>
      </c>
      <c r="DW307" s="123" t="s">
        <v>15010</v>
      </c>
      <c r="DX307" s="123">
        <v>1101</v>
      </c>
      <c r="DY307" s="123"/>
      <c r="DZ307" s="355"/>
      <c r="EA307" s="123" t="s">
        <v>25</v>
      </c>
      <c r="EB307" s="123"/>
      <c r="EC307" s="125"/>
      <c r="ED307" s="339"/>
      <c r="EE307" s="339"/>
      <c r="EF307" s="339"/>
      <c r="EG307" s="355"/>
      <c r="EH307" s="355"/>
      <c r="EI307" s="123"/>
      <c r="EJ307" s="123" t="s">
        <v>26</v>
      </c>
      <c r="EK307" s="123" t="s">
        <v>25</v>
      </c>
      <c r="EL307" s="123" t="s">
        <v>26</v>
      </c>
      <c r="EM307" s="123" t="s">
        <v>1759</v>
      </c>
      <c r="EN307" s="123"/>
      <c r="EO307" s="123" t="s">
        <v>1760</v>
      </c>
      <c r="EP307" s="339"/>
      <c r="EQ307" s="123" t="s">
        <v>1761</v>
      </c>
      <c r="ER307" s="123"/>
      <c r="ES307" s="123" t="s">
        <v>41</v>
      </c>
      <c r="ET307" s="339"/>
      <c r="EU307" s="123" t="s">
        <v>112</v>
      </c>
      <c r="EV307" s="339"/>
      <c r="EW307" s="123" t="s">
        <v>1370</v>
      </c>
      <c r="EX307" s="339"/>
      <c r="EY307" s="123" t="s">
        <v>1374</v>
      </c>
      <c r="EZ307" s="123"/>
      <c r="FA307" s="123" t="s">
        <v>26</v>
      </c>
      <c r="FB307" s="339"/>
      <c r="FC307" s="123"/>
      <c r="FD307" s="339"/>
      <c r="FE307" s="123"/>
      <c r="FF307" s="123"/>
      <c r="FG307" s="123"/>
      <c r="FH307" s="266" t="s">
        <v>1375</v>
      </c>
      <c r="FI307" s="123"/>
      <c r="FJ307" s="123"/>
      <c r="FK307" s="123"/>
      <c r="FL307"/>
      <c r="FM307" s="123"/>
      <c r="FN307" s="123"/>
      <c r="FO307" s="123"/>
      <c r="FP307" s="123"/>
      <c r="FQ307" s="123"/>
      <c r="FR307" s="123"/>
      <c r="FS307" s="123"/>
      <c r="FT307" s="123"/>
      <c r="FU307" s="123"/>
      <c r="FV307"/>
      <c r="FW307" s="123"/>
      <c r="FX307" s="123"/>
      <c r="FY307" s="123"/>
      <c r="FZ307" s="123"/>
      <c r="GA307" s="123"/>
      <c r="GB307" s="123"/>
      <c r="GC307" s="339"/>
      <c r="GD307" s="339"/>
      <c r="GE307" s="339"/>
      <c r="GF307" s="355"/>
      <c r="GG307" s="355"/>
      <c r="GH307" s="331"/>
      <c r="GI307" s="123"/>
      <c r="GJ307" s="123"/>
      <c r="GK307" s="123"/>
      <c r="GL307" s="123"/>
      <c r="GM307" s="123"/>
      <c r="GN307" s="123"/>
      <c r="GO307" s="339"/>
      <c r="GP307" s="123"/>
      <c r="GQ307" s="339"/>
      <c r="GR307" s="123"/>
      <c r="GS307" s="339"/>
      <c r="GT307" s="123"/>
      <c r="GU307" s="123"/>
      <c r="GV307" s="123"/>
      <c r="GW307" s="123"/>
      <c r="GX307" s="123"/>
      <c r="GY307"/>
      <c r="GZ307"/>
      <c r="HA307" s="266"/>
      <c r="HB307" s="123"/>
      <c r="HC307" s="123"/>
    </row>
    <row r="308" spans="1:211" s="269" customFormat="1" x14ac:dyDescent="0.35">
      <c r="A308" s="137">
        <v>393</v>
      </c>
      <c r="B308" s="343"/>
      <c r="C308" s="84" t="s">
        <v>1412</v>
      </c>
      <c r="D308" s="124">
        <v>44305</v>
      </c>
      <c r="E308" s="124">
        <v>44305</v>
      </c>
      <c r="F308" s="339"/>
      <c r="G308" s="125" t="s">
        <v>15011</v>
      </c>
      <c r="H308" s="266" t="s">
        <v>1375</v>
      </c>
      <c r="I308" s="123"/>
      <c r="J308" s="339"/>
      <c r="K308" s="355"/>
      <c r="L308" s="267"/>
      <c r="M308" s="354"/>
      <c r="N308" s="267" t="s">
        <v>19657</v>
      </c>
      <c r="O308" s="354"/>
      <c r="P308" s="354"/>
      <c r="Q308" s="267"/>
      <c r="R308" s="267"/>
      <c r="S308" s="267"/>
      <c r="T308" s="126"/>
      <c r="U308" s="124"/>
      <c r="V308" s="124"/>
      <c r="W308" s="126"/>
      <c r="X308" s="362"/>
      <c r="Y308" s="362"/>
      <c r="Z308" s="126"/>
      <c r="AA308" s="126"/>
      <c r="AB308" s="124"/>
      <c r="AC308" s="124"/>
      <c r="AD308" s="362"/>
      <c r="AE308" s="362"/>
      <c r="AF308" s="363"/>
      <c r="AG308" s="363"/>
      <c r="AH308" s="266" t="s">
        <v>1375</v>
      </c>
      <c r="AI308" s="124">
        <v>44304</v>
      </c>
      <c r="AJ308" s="252" t="s">
        <v>15012</v>
      </c>
      <c r="AK308" s="124"/>
      <c r="AL308" s="252"/>
      <c r="AM308" s="85" t="s">
        <v>28</v>
      </c>
      <c r="AN308" s="85" t="s">
        <v>26</v>
      </c>
      <c r="AO308" s="85" t="s">
        <v>26</v>
      </c>
      <c r="AP308" s="85"/>
      <c r="AQ308" s="85"/>
      <c r="AR308" s="85"/>
      <c r="AS308" s="335">
        <v>7895760860</v>
      </c>
      <c r="AT308" s="335"/>
      <c r="AU308" s="85"/>
      <c r="AV308" s="85"/>
      <c r="AW308" s="85"/>
      <c r="AX308" s="266" t="s">
        <v>1375</v>
      </c>
      <c r="AY308" s="85" t="s">
        <v>26</v>
      </c>
      <c r="AZ308" s="85" t="s">
        <v>26</v>
      </c>
      <c r="BA308" s="85" t="s">
        <v>26</v>
      </c>
      <c r="BB308" s="85" t="s">
        <v>26</v>
      </c>
      <c r="BC308" s="355"/>
      <c r="BD308" s="85" t="s">
        <v>33</v>
      </c>
      <c r="BE308" s="85" t="s">
        <v>16</v>
      </c>
      <c r="BF308" s="85"/>
      <c r="BG308" s="85"/>
      <c r="BH308" s="304" t="s">
        <v>18051</v>
      </c>
      <c r="BI308" s="355"/>
      <c r="BJ308" s="123"/>
      <c r="BK308" s="123"/>
      <c r="BL308" s="123"/>
      <c r="BM308" s="123" t="s">
        <v>106</v>
      </c>
      <c r="BN308" s="123"/>
      <c r="BO308" s="123"/>
      <c r="BP308" s="123"/>
      <c r="BQ308" s="4" t="s">
        <v>8</v>
      </c>
      <c r="BR308" s="123"/>
      <c r="BS308" s="123"/>
      <c r="BT308"/>
      <c r="BU308"/>
      <c r="BV308" s="266" t="s">
        <v>1375</v>
      </c>
      <c r="BW308" s="85" t="s">
        <v>1404</v>
      </c>
      <c r="BX308" s="372"/>
      <c r="BY308" s="372"/>
      <c r="BZ308" s="129" t="s">
        <v>54</v>
      </c>
      <c r="CA308" t="s">
        <v>8988</v>
      </c>
      <c r="CB308">
        <v>12000</v>
      </c>
      <c r="CC308" s="265"/>
      <c r="CD308" s="123" t="s">
        <v>1462</v>
      </c>
      <c r="CE308" s="123" t="s">
        <v>1444</v>
      </c>
      <c r="CF308" s="123"/>
      <c r="CG308" s="265"/>
      <c r="CH308" s="123"/>
      <c r="CI308" s="265"/>
      <c r="CJ308" s="85" t="s">
        <v>26</v>
      </c>
      <c r="CK308" s="85" t="s">
        <v>26</v>
      </c>
      <c r="CL308" s="85"/>
      <c r="CM308" s="85"/>
      <c r="CN308" s="96" t="s">
        <v>14935</v>
      </c>
      <c r="CO308" s="155"/>
      <c r="CP308" s="155"/>
      <c r="CQ308" s="285"/>
      <c r="CR308" s="155"/>
      <c r="CS308" s="378"/>
      <c r="CT308" s="155"/>
      <c r="CU308" s="155"/>
      <c r="CV308" s="155"/>
      <c r="CW308" s="155"/>
      <c r="CX308" s="155"/>
      <c r="CY308" s="155"/>
      <c r="CZ308" s="155"/>
      <c r="DA308" s="155"/>
      <c r="DB308" s="155"/>
      <c r="DC308" s="155"/>
      <c r="DD308" s="155"/>
      <c r="DE308" s="155"/>
      <c r="DF308" s="155"/>
      <c r="DG308" s="155"/>
      <c r="DH308" s="284" t="s">
        <v>1375</v>
      </c>
      <c r="DI308" s="275" t="s">
        <v>119</v>
      </c>
      <c r="DJ308" s="148" t="s">
        <v>13496</v>
      </c>
      <c r="DK308" s="268" t="s">
        <v>15012</v>
      </c>
      <c r="DL308" s="127" t="s">
        <v>14933</v>
      </c>
      <c r="DM308" s="123"/>
      <c r="DN308" s="85">
        <v>7895760860</v>
      </c>
      <c r="DO308" s="339"/>
      <c r="DP308" s="339"/>
      <c r="DQ308" s="123" t="s">
        <v>15013</v>
      </c>
      <c r="DR308" s="339"/>
      <c r="DS308" s="339"/>
      <c r="DT308" s="339"/>
      <c r="DU308" s="339"/>
      <c r="DV308" s="123">
        <v>254121107</v>
      </c>
      <c r="DW308" s="123" t="s">
        <v>15014</v>
      </c>
      <c r="DX308" s="123">
        <v>1121</v>
      </c>
      <c r="DY308" s="123"/>
      <c r="DZ308" s="355"/>
      <c r="EA308" s="123" t="s">
        <v>25</v>
      </c>
      <c r="EB308" s="123"/>
      <c r="EC308" s="125"/>
      <c r="ED308" s="339"/>
      <c r="EE308" s="339"/>
      <c r="EF308" s="339"/>
      <c r="EG308" s="355"/>
      <c r="EH308" s="355"/>
      <c r="EI308" s="123"/>
      <c r="EJ308" s="123" t="s">
        <v>26</v>
      </c>
      <c r="EK308" s="123" t="s">
        <v>25</v>
      </c>
      <c r="EL308" s="123" t="s">
        <v>26</v>
      </c>
      <c r="EM308" s="123" t="s">
        <v>1759</v>
      </c>
      <c r="EN308" s="123"/>
      <c r="EO308" s="123" t="s">
        <v>1760</v>
      </c>
      <c r="EP308" s="339"/>
      <c r="EQ308" s="123" t="s">
        <v>1761</v>
      </c>
      <c r="ER308" s="123"/>
      <c r="ES308" s="123" t="s">
        <v>1956</v>
      </c>
      <c r="ET308" s="339"/>
      <c r="EU308" s="123" t="s">
        <v>112</v>
      </c>
      <c r="EV308" s="339"/>
      <c r="EW308" s="123" t="s">
        <v>1370</v>
      </c>
      <c r="EX308" s="339"/>
      <c r="EY308" s="123" t="s">
        <v>8</v>
      </c>
      <c r="EZ308" s="123"/>
      <c r="FA308" s="123" t="s">
        <v>26</v>
      </c>
      <c r="FB308" s="339"/>
      <c r="FC308" s="123"/>
      <c r="FD308" s="339"/>
      <c r="FE308" s="123"/>
      <c r="FF308" s="123"/>
      <c r="FG308" s="123"/>
      <c r="FH308" s="266" t="s">
        <v>1375</v>
      </c>
      <c r="FI308" s="123"/>
      <c r="FJ308" s="123"/>
      <c r="FK308" s="123"/>
      <c r="FL308"/>
      <c r="FM308" s="123"/>
      <c r="FN308" s="123"/>
      <c r="FO308" s="123"/>
      <c r="FP308" s="123"/>
      <c r="FQ308" s="123"/>
      <c r="FR308" s="123"/>
      <c r="FS308" s="123"/>
      <c r="FT308" s="123"/>
      <c r="FU308" s="123"/>
      <c r="FV308"/>
      <c r="FW308" s="123"/>
      <c r="FX308" s="123"/>
      <c r="FY308" s="123"/>
      <c r="FZ308" s="123"/>
      <c r="GA308" s="123"/>
      <c r="GB308" s="123"/>
      <c r="GC308" s="339"/>
      <c r="GD308" s="339"/>
      <c r="GE308" s="339"/>
      <c r="GF308" s="355"/>
      <c r="GG308" s="355"/>
      <c r="GH308" s="331"/>
      <c r="GI308" s="123"/>
      <c r="GJ308" s="123"/>
      <c r="GK308" s="123"/>
      <c r="GL308" s="123"/>
      <c r="GM308" s="123"/>
      <c r="GN308" s="123"/>
      <c r="GO308" s="339"/>
      <c r="GP308" s="123"/>
      <c r="GQ308" s="339"/>
      <c r="GR308" s="123"/>
      <c r="GS308" s="339"/>
      <c r="GT308" s="123"/>
      <c r="GU308" s="123"/>
      <c r="GV308" s="123"/>
      <c r="GW308" s="123"/>
      <c r="GX308" s="123"/>
      <c r="GY308"/>
      <c r="GZ308"/>
      <c r="HA308" s="266"/>
      <c r="HB308" s="123"/>
      <c r="HC308" s="123"/>
    </row>
    <row r="309" spans="1:211" s="269" customFormat="1" x14ac:dyDescent="0.35">
      <c r="A309" s="137">
        <v>392</v>
      </c>
      <c r="B309" s="343"/>
      <c r="C309" s="84" t="s">
        <v>1412</v>
      </c>
      <c r="D309" s="124">
        <v>44312</v>
      </c>
      <c r="E309" s="124">
        <v>44315</v>
      </c>
      <c r="F309" s="339"/>
      <c r="G309" s="125" t="s">
        <v>15015</v>
      </c>
      <c r="H309" s="266" t="s">
        <v>1375</v>
      </c>
      <c r="I309" s="123" t="s">
        <v>25</v>
      </c>
      <c r="J309" s="339"/>
      <c r="K309" s="355"/>
      <c r="L309" s="267">
        <v>44312</v>
      </c>
      <c r="M309" s="354"/>
      <c r="N309" s="267" t="s">
        <v>19657</v>
      </c>
      <c r="O309" s="354"/>
      <c r="P309" s="354"/>
      <c r="Q309" s="267"/>
      <c r="R309" s="267"/>
      <c r="S309" s="267"/>
      <c r="T309" s="126"/>
      <c r="U309" s="124"/>
      <c r="V309" s="124"/>
      <c r="W309" s="126"/>
      <c r="X309" s="362"/>
      <c r="Y309" s="362"/>
      <c r="Z309" s="126"/>
      <c r="AA309" s="126"/>
      <c r="AB309" s="124"/>
      <c r="AC309" s="124"/>
      <c r="AD309" s="362"/>
      <c r="AE309" s="362"/>
      <c r="AF309" s="363"/>
      <c r="AG309" s="363"/>
      <c r="AH309" s="266" t="s">
        <v>1375</v>
      </c>
      <c r="AI309" s="124">
        <v>44304</v>
      </c>
      <c r="AJ309" s="252">
        <v>0.50486111111111109</v>
      </c>
      <c r="AK309" s="124">
        <v>44303</v>
      </c>
      <c r="AL309" s="252">
        <v>0.98263888888888884</v>
      </c>
      <c r="AM309" s="85" t="s">
        <v>28</v>
      </c>
      <c r="AN309" s="85" t="s">
        <v>26</v>
      </c>
      <c r="AO309" s="85" t="s">
        <v>26</v>
      </c>
      <c r="AP309" s="85">
        <v>1321630</v>
      </c>
      <c r="AQ309" s="85" t="s">
        <v>15017</v>
      </c>
      <c r="AR309" s="85"/>
      <c r="AS309" s="335" t="s">
        <v>15018</v>
      </c>
      <c r="AT309" s="335">
        <v>120836617</v>
      </c>
      <c r="AU309" s="85"/>
      <c r="AV309" s="85"/>
      <c r="AW309" s="85" t="s">
        <v>15607</v>
      </c>
      <c r="AX309" s="266" t="s">
        <v>1375</v>
      </c>
      <c r="AY309" s="85" t="s">
        <v>25</v>
      </c>
      <c r="AZ309" s="85" t="s">
        <v>25</v>
      </c>
      <c r="BA309" s="85" t="s">
        <v>25</v>
      </c>
      <c r="BB309" s="85" t="s">
        <v>25</v>
      </c>
      <c r="BC309" s="355"/>
      <c r="BD309" s="85" t="s">
        <v>27</v>
      </c>
      <c r="BE309" s="85" t="s">
        <v>4</v>
      </c>
      <c r="BF309" s="85" t="s">
        <v>34</v>
      </c>
      <c r="BG309" s="85" t="s">
        <v>34</v>
      </c>
      <c r="BH309" s="304" t="s">
        <v>18051</v>
      </c>
      <c r="BI309" s="355"/>
      <c r="BJ309" s="123"/>
      <c r="BK309" s="123"/>
      <c r="BL309" s="123"/>
      <c r="BM309" s="123" t="s">
        <v>103</v>
      </c>
      <c r="BN309" s="123" t="s">
        <v>1380</v>
      </c>
      <c r="BO309" s="123" t="s">
        <v>1384</v>
      </c>
      <c r="BP309" s="123" t="s">
        <v>25</v>
      </c>
      <c r="BQ309" s="4" t="s">
        <v>8</v>
      </c>
      <c r="BR309" s="123" t="s">
        <v>1614</v>
      </c>
      <c r="BS309" s="123" t="s">
        <v>1563</v>
      </c>
      <c r="BT309" t="s">
        <v>15608</v>
      </c>
      <c r="BU309" t="s">
        <v>15609</v>
      </c>
      <c r="BV309" s="266" t="s">
        <v>1375</v>
      </c>
      <c r="BW309" s="85" t="s">
        <v>1404</v>
      </c>
      <c r="BX309" s="372"/>
      <c r="BY309" s="372"/>
      <c r="BZ309" s="129" t="s">
        <v>418</v>
      </c>
      <c r="CA309" t="s">
        <v>5094</v>
      </c>
      <c r="CB309">
        <v>12000</v>
      </c>
      <c r="CC309" s="265"/>
      <c r="CD309" s="123" t="s">
        <v>1368</v>
      </c>
      <c r="CE309" s="123" t="s">
        <v>1444</v>
      </c>
      <c r="CF309" s="123"/>
      <c r="CG309" s="265"/>
      <c r="CH309" s="123"/>
      <c r="CI309" s="265"/>
      <c r="CJ309" s="85" t="s">
        <v>26</v>
      </c>
      <c r="CK309" s="85" t="s">
        <v>26</v>
      </c>
      <c r="CL309" s="85"/>
      <c r="CM309" s="85"/>
      <c r="CN309" s="96" t="s">
        <v>14935</v>
      </c>
      <c r="CO309" s="155"/>
      <c r="CP309" s="155"/>
      <c r="CQ309" s="285"/>
      <c r="CR309" s="155"/>
      <c r="CS309" s="378"/>
      <c r="CT309" s="155"/>
      <c r="CU309" s="155"/>
      <c r="CV309" s="155"/>
      <c r="CW309" s="155"/>
      <c r="CX309" s="155"/>
      <c r="CY309" s="155"/>
      <c r="CZ309" s="155"/>
      <c r="DA309" s="155"/>
      <c r="DB309" s="155"/>
      <c r="DC309" s="155"/>
      <c r="DD309" s="155"/>
      <c r="DE309" s="155"/>
      <c r="DF309" s="155"/>
      <c r="DG309" s="155"/>
      <c r="DH309" s="284" t="s">
        <v>1375</v>
      </c>
      <c r="DI309" s="267" t="s">
        <v>120</v>
      </c>
      <c r="DJ309" s="84" t="s">
        <v>15019</v>
      </c>
      <c r="DK309" s="268" t="s">
        <v>13859</v>
      </c>
      <c r="DL309" s="127" t="s">
        <v>14933</v>
      </c>
      <c r="DM309" s="123" t="s">
        <v>15016</v>
      </c>
      <c r="DN309" s="85" t="s">
        <v>15018</v>
      </c>
      <c r="DO309" s="339"/>
      <c r="DP309" s="339"/>
      <c r="DQ309" s="123" t="s">
        <v>15020</v>
      </c>
      <c r="DR309" s="339"/>
      <c r="DS309" s="339"/>
      <c r="DT309" s="339"/>
      <c r="DU309" s="339"/>
      <c r="DV309" s="123">
        <v>103331104</v>
      </c>
      <c r="DW309" s="123" t="s">
        <v>15021</v>
      </c>
      <c r="DX309" s="123">
        <v>9002</v>
      </c>
      <c r="DY309" s="123"/>
      <c r="DZ309" s="355"/>
      <c r="EA309" s="123" t="s">
        <v>25</v>
      </c>
      <c r="EB309" s="123">
        <v>6</v>
      </c>
      <c r="EC309" s="125" t="s">
        <v>1887</v>
      </c>
      <c r="ED309" s="339"/>
      <c r="EE309" s="339"/>
      <c r="EF309" s="339"/>
      <c r="EG309" s="355"/>
      <c r="EH309" s="355"/>
      <c r="EI309" s="123"/>
      <c r="EJ309" s="123" t="s">
        <v>26</v>
      </c>
      <c r="EK309" s="123" t="s">
        <v>25</v>
      </c>
      <c r="EL309" s="123"/>
      <c r="EM309" s="123" t="s">
        <v>1759</v>
      </c>
      <c r="EN309" s="123"/>
      <c r="EO309" s="123" t="s">
        <v>1862</v>
      </c>
      <c r="EP309" s="339"/>
      <c r="EQ309" s="123" t="s">
        <v>1761</v>
      </c>
      <c r="ER309" s="123"/>
      <c r="ES309" s="123" t="s">
        <v>4</v>
      </c>
      <c r="ET309" s="339"/>
      <c r="EU309" s="123" t="s">
        <v>114</v>
      </c>
      <c r="EV309" s="339"/>
      <c r="EW309" s="123" t="s">
        <v>1368</v>
      </c>
      <c r="EX309" s="339"/>
      <c r="EY309" s="123" t="s">
        <v>8</v>
      </c>
      <c r="EZ309" s="123"/>
      <c r="FA309" s="123" t="s">
        <v>25</v>
      </c>
      <c r="FB309" s="339"/>
      <c r="FC309" s="123" t="s">
        <v>1816</v>
      </c>
      <c r="FD309" s="339"/>
      <c r="FE309" s="123" t="s">
        <v>15022</v>
      </c>
      <c r="FF309" s="123" t="s">
        <v>1865</v>
      </c>
      <c r="FG309" s="123" t="s">
        <v>26</v>
      </c>
      <c r="FH309" s="266" t="s">
        <v>1375</v>
      </c>
      <c r="FI309" s="123" t="s">
        <v>1839</v>
      </c>
      <c r="FJ309" s="123" t="s">
        <v>1994</v>
      </c>
      <c r="FK309" s="123" t="s">
        <v>73</v>
      </c>
      <c r="FL309" t="s">
        <v>15023</v>
      </c>
      <c r="FM309" s="123" t="s">
        <v>15017</v>
      </c>
      <c r="FN309" s="123" t="s">
        <v>1839</v>
      </c>
      <c r="FO309" s="123" t="s">
        <v>1890</v>
      </c>
      <c r="FP309" s="123" t="s">
        <v>15024</v>
      </c>
      <c r="FQ309" s="123" t="s">
        <v>15025</v>
      </c>
      <c r="FR309" s="123" t="s">
        <v>1869</v>
      </c>
      <c r="FS309" s="123" t="s">
        <v>1844</v>
      </c>
      <c r="FT309" s="123" t="s">
        <v>1845</v>
      </c>
      <c r="FU309" s="123" t="s">
        <v>9</v>
      </c>
      <c r="FV309" t="s">
        <v>15026</v>
      </c>
      <c r="FW309" s="123" t="s">
        <v>1846</v>
      </c>
      <c r="FX309" s="123" t="s">
        <v>1424</v>
      </c>
      <c r="FY309" s="123" t="s">
        <v>15016</v>
      </c>
      <c r="FZ309" s="123" t="s">
        <v>2057</v>
      </c>
      <c r="GA309" s="123" t="s">
        <v>1944</v>
      </c>
      <c r="GB309" s="123" t="s">
        <v>1375</v>
      </c>
      <c r="GC309" s="339"/>
      <c r="GD309" s="339"/>
      <c r="GE309" s="339"/>
      <c r="GF309" s="355"/>
      <c r="GG309" s="355"/>
      <c r="GH309" s="331" t="s">
        <v>1375</v>
      </c>
      <c r="GI309" s="123" t="s">
        <v>9</v>
      </c>
      <c r="GJ309" s="123" t="s">
        <v>1433</v>
      </c>
      <c r="GK309" s="123" t="s">
        <v>1375</v>
      </c>
      <c r="GL309" s="123" t="s">
        <v>9</v>
      </c>
      <c r="GM309" s="123" t="s">
        <v>1848</v>
      </c>
      <c r="GN309" s="123" t="s">
        <v>15027</v>
      </c>
      <c r="GO309" s="339"/>
      <c r="GP309" s="123" t="s">
        <v>1850</v>
      </c>
      <c r="GQ309" s="339"/>
      <c r="GR309" s="123" t="s">
        <v>15028</v>
      </c>
      <c r="GS309" s="339"/>
      <c r="GT309" s="123" t="s">
        <v>15029</v>
      </c>
      <c r="GU309" s="123" t="s">
        <v>15030</v>
      </c>
      <c r="GV309" s="123"/>
      <c r="GW309" s="123"/>
      <c r="GX309" s="123"/>
      <c r="GY309"/>
      <c r="GZ309"/>
      <c r="HA309" s="266"/>
      <c r="HB309" s="123"/>
      <c r="HC309" s="123"/>
    </row>
    <row r="310" spans="1:211" s="269" customFormat="1" x14ac:dyDescent="0.35">
      <c r="A310" s="137">
        <v>391</v>
      </c>
      <c r="B310" s="343"/>
      <c r="C310" s="84" t="s">
        <v>1412</v>
      </c>
      <c r="D310" s="124">
        <v>44314</v>
      </c>
      <c r="E310" s="124">
        <v>44315</v>
      </c>
      <c r="F310" s="339"/>
      <c r="G310" s="125" t="s">
        <v>15031</v>
      </c>
      <c r="H310" s="266" t="s">
        <v>1375</v>
      </c>
      <c r="I310" s="123" t="s">
        <v>25</v>
      </c>
      <c r="J310" s="339"/>
      <c r="K310" s="355"/>
      <c r="L310" s="267">
        <v>44315</v>
      </c>
      <c r="M310" s="354"/>
      <c r="N310" s="267" t="s">
        <v>19657</v>
      </c>
      <c r="O310" s="354"/>
      <c r="P310" s="354"/>
      <c r="Q310" s="267"/>
      <c r="R310" s="267"/>
      <c r="S310" s="267"/>
      <c r="T310" s="126"/>
      <c r="U310" s="124"/>
      <c r="V310" s="124"/>
      <c r="W310" s="126"/>
      <c r="X310" s="362"/>
      <c r="Y310" s="362"/>
      <c r="Z310" s="126"/>
      <c r="AA310" s="126" t="s">
        <v>25</v>
      </c>
      <c r="AB310" s="124">
        <v>44313</v>
      </c>
      <c r="AC310" s="124">
        <v>44313</v>
      </c>
      <c r="AD310" s="362"/>
      <c r="AE310" s="362"/>
      <c r="AF310" s="363"/>
      <c r="AG310" s="363"/>
      <c r="AH310" s="266" t="s">
        <v>1375</v>
      </c>
      <c r="AI310" s="124">
        <v>44303</v>
      </c>
      <c r="AJ310" s="252" t="s">
        <v>15033</v>
      </c>
      <c r="AK310" s="124">
        <v>44303</v>
      </c>
      <c r="AL310" s="252">
        <v>0.75208333333333333</v>
      </c>
      <c r="AM310" s="85" t="s">
        <v>28</v>
      </c>
      <c r="AN310" s="85" t="s">
        <v>26</v>
      </c>
      <c r="AO310" s="85" t="s">
        <v>26</v>
      </c>
      <c r="AP310" s="85">
        <v>1321555</v>
      </c>
      <c r="AQ310" s="85"/>
      <c r="AR310" s="85"/>
      <c r="AS310" s="335" t="s">
        <v>15034</v>
      </c>
      <c r="AT310" s="335"/>
      <c r="AU310" s="85"/>
      <c r="AV310" s="85"/>
      <c r="AW310" s="85" t="s">
        <v>12771</v>
      </c>
      <c r="AX310" s="266" t="s">
        <v>1375</v>
      </c>
      <c r="AY310" s="85" t="s">
        <v>25</v>
      </c>
      <c r="AZ310" s="85" t="s">
        <v>25</v>
      </c>
      <c r="BA310" s="85" t="s">
        <v>25</v>
      </c>
      <c r="BB310" s="85" t="s">
        <v>25</v>
      </c>
      <c r="BC310" s="355"/>
      <c r="BD310" s="85" t="s">
        <v>27</v>
      </c>
      <c r="BE310" s="85" t="s">
        <v>4</v>
      </c>
      <c r="BF310" s="85" t="s">
        <v>34</v>
      </c>
      <c r="BG310" s="85" t="s">
        <v>34</v>
      </c>
      <c r="BH310" s="304" t="s">
        <v>18049</v>
      </c>
      <c r="BI310" s="355"/>
      <c r="BJ310" s="123"/>
      <c r="BK310" s="123"/>
      <c r="BL310" s="123"/>
      <c r="BM310" s="123" t="s">
        <v>102</v>
      </c>
      <c r="BN310" s="123" t="s">
        <v>1378</v>
      </c>
      <c r="BO310" s="123" t="s">
        <v>11</v>
      </c>
      <c r="BP310" s="123" t="s">
        <v>26</v>
      </c>
      <c r="BQ310" s="4" t="s">
        <v>8</v>
      </c>
      <c r="BR310" s="123" t="s">
        <v>1477</v>
      </c>
      <c r="BS310" s="123" t="s">
        <v>11</v>
      </c>
      <c r="BT310" t="s">
        <v>7</v>
      </c>
      <c r="BU310" t="s">
        <v>16256</v>
      </c>
      <c r="BV310" s="266" t="s">
        <v>1375</v>
      </c>
      <c r="BW310" s="85" t="s">
        <v>1404</v>
      </c>
      <c r="BX310" s="372"/>
      <c r="BY310" s="372"/>
      <c r="BZ310" s="129" t="s">
        <v>175</v>
      </c>
      <c r="CA310" t="s">
        <v>2885</v>
      </c>
      <c r="CB310">
        <v>21000</v>
      </c>
      <c r="CC310" s="265"/>
      <c r="CD310" s="123" t="s">
        <v>15106</v>
      </c>
      <c r="CE310" s="123" t="s">
        <v>1450</v>
      </c>
      <c r="CF310" s="123"/>
      <c r="CG310" s="265"/>
      <c r="CH310" s="123"/>
      <c r="CI310" s="265"/>
      <c r="CJ310" s="85" t="s">
        <v>26</v>
      </c>
      <c r="CK310" s="85" t="s">
        <v>26</v>
      </c>
      <c r="CL310" s="85"/>
      <c r="CM310" s="85"/>
      <c r="CN310" s="96" t="s">
        <v>14935</v>
      </c>
      <c r="CO310" s="155"/>
      <c r="CP310" s="155"/>
      <c r="CQ310" s="285"/>
      <c r="CR310" s="155"/>
      <c r="CS310" s="378"/>
      <c r="CT310" s="155"/>
      <c r="CU310" s="155"/>
      <c r="CV310" s="155"/>
      <c r="CW310" s="155"/>
      <c r="CX310" s="155"/>
      <c r="CY310" s="155"/>
      <c r="CZ310" s="155"/>
      <c r="DA310" s="155"/>
      <c r="DB310" s="155"/>
      <c r="DC310" s="155"/>
      <c r="DD310" s="155"/>
      <c r="DE310" s="155"/>
      <c r="DF310" s="155"/>
      <c r="DG310" s="155"/>
      <c r="DH310" s="284" t="s">
        <v>1375</v>
      </c>
      <c r="DI310" s="267" t="s">
        <v>131</v>
      </c>
      <c r="DJ310" s="84" t="s">
        <v>2886</v>
      </c>
      <c r="DK310" s="268" t="s">
        <v>15033</v>
      </c>
      <c r="DL310" s="127" t="s">
        <v>15032</v>
      </c>
      <c r="DM310" s="123">
        <v>1321555</v>
      </c>
      <c r="DN310" s="85" t="s">
        <v>15034</v>
      </c>
      <c r="DO310" s="339"/>
      <c r="DP310" s="339"/>
      <c r="DQ310" s="123" t="s">
        <v>2887</v>
      </c>
      <c r="DR310" s="339"/>
      <c r="DS310" s="339"/>
      <c r="DT310" s="339"/>
      <c r="DU310" s="339"/>
      <c r="DV310" s="123">
        <v>83182101</v>
      </c>
      <c r="DW310" s="123" t="s">
        <v>15035</v>
      </c>
      <c r="DX310" s="123">
        <v>9002</v>
      </c>
      <c r="DY310" s="123"/>
      <c r="DZ310" s="355"/>
      <c r="EA310" s="123" t="s">
        <v>25</v>
      </c>
      <c r="EB310" s="123"/>
      <c r="EC310" s="125"/>
      <c r="ED310" s="339"/>
      <c r="EE310" s="339"/>
      <c r="EF310" s="339"/>
      <c r="EG310" s="355"/>
      <c r="EH310" s="355"/>
      <c r="EI310" s="123"/>
      <c r="EJ310" s="123" t="s">
        <v>26</v>
      </c>
      <c r="EK310" s="123" t="s">
        <v>25</v>
      </c>
      <c r="EL310" s="123"/>
      <c r="EM310" s="123" t="s">
        <v>1759</v>
      </c>
      <c r="EN310" s="123"/>
      <c r="EO310" s="123" t="s">
        <v>2782</v>
      </c>
      <c r="EP310" s="339"/>
      <c r="EQ310" s="123" t="s">
        <v>1761</v>
      </c>
      <c r="ER310" s="123"/>
      <c r="ES310" s="123" t="s">
        <v>1888</v>
      </c>
      <c r="ET310" s="339"/>
      <c r="EU310" s="123" t="s">
        <v>113</v>
      </c>
      <c r="EV310" s="339"/>
      <c r="EW310" s="123" t="s">
        <v>1370</v>
      </c>
      <c r="EX310" s="339"/>
      <c r="EY310" s="123" t="s">
        <v>8</v>
      </c>
      <c r="EZ310" s="123"/>
      <c r="FA310" s="123" t="s">
        <v>26</v>
      </c>
      <c r="FB310" s="339"/>
      <c r="FC310" s="123" t="s">
        <v>1807</v>
      </c>
      <c r="FD310" s="339"/>
      <c r="FE310" s="123" t="s">
        <v>15036</v>
      </c>
      <c r="FF310" s="123" t="s">
        <v>12886</v>
      </c>
      <c r="FG310" s="123" t="s">
        <v>26</v>
      </c>
      <c r="FH310" s="266" t="s">
        <v>1375</v>
      </c>
      <c r="FI310" s="123"/>
      <c r="FJ310" s="123"/>
      <c r="FK310" s="123"/>
      <c r="FL310"/>
      <c r="FM310" s="123"/>
      <c r="FN310" s="123"/>
      <c r="FO310" s="123"/>
      <c r="FP310" s="123"/>
      <c r="FQ310" s="123"/>
      <c r="FR310" s="123"/>
      <c r="FS310" s="123"/>
      <c r="FT310" s="123"/>
      <c r="FU310" s="123"/>
      <c r="FV310"/>
      <c r="FW310" s="123"/>
      <c r="FX310" s="123"/>
      <c r="FY310" s="123"/>
      <c r="FZ310" s="123"/>
      <c r="GA310" s="123"/>
      <c r="GB310" s="123"/>
      <c r="GC310" s="339"/>
      <c r="GD310" s="339"/>
      <c r="GE310" s="339"/>
      <c r="GF310" s="355"/>
      <c r="GG310" s="355"/>
      <c r="GH310" s="331"/>
      <c r="GI310" s="123"/>
      <c r="GJ310" s="123"/>
      <c r="GK310" s="123"/>
      <c r="GL310" s="123"/>
      <c r="GM310" s="123"/>
      <c r="GN310" s="123"/>
      <c r="GO310" s="339"/>
      <c r="GP310" s="123"/>
      <c r="GQ310" s="339"/>
      <c r="GR310" s="123"/>
      <c r="GS310" s="339"/>
      <c r="GT310" s="123"/>
      <c r="GU310" s="123"/>
      <c r="GV310" s="123"/>
      <c r="GW310" s="123"/>
      <c r="GX310" s="123"/>
      <c r="GY310"/>
      <c r="GZ310"/>
      <c r="HA310" s="266"/>
      <c r="HB310" s="123"/>
      <c r="HC310" s="123"/>
    </row>
    <row r="311" spans="1:211" s="269" customFormat="1" ht="43.5" x14ac:dyDescent="0.35">
      <c r="A311" s="137">
        <v>390</v>
      </c>
      <c r="B311" s="343"/>
      <c r="C311" s="84" t="s">
        <v>1412</v>
      </c>
      <c r="D311" s="124">
        <v>44316</v>
      </c>
      <c r="E311" s="124">
        <v>44316</v>
      </c>
      <c r="F311" s="339"/>
      <c r="G311" s="125" t="s">
        <v>15037</v>
      </c>
      <c r="H311" s="266" t="s">
        <v>1375</v>
      </c>
      <c r="I311" s="123" t="s">
        <v>25</v>
      </c>
      <c r="J311" s="339"/>
      <c r="K311" s="355"/>
      <c r="L311" s="267">
        <v>44316</v>
      </c>
      <c r="M311" s="354"/>
      <c r="N311" s="267" t="s">
        <v>19657</v>
      </c>
      <c r="O311" s="354"/>
      <c r="P311" s="354"/>
      <c r="Q311" s="267"/>
      <c r="R311" s="267"/>
      <c r="S311" s="267"/>
      <c r="T311" s="126"/>
      <c r="U311" s="124"/>
      <c r="V311" s="124"/>
      <c r="W311" s="126"/>
      <c r="X311" s="362"/>
      <c r="Y311" s="362"/>
      <c r="Z311" s="126"/>
      <c r="AA311" s="126"/>
      <c r="AB311" s="124"/>
      <c r="AC311" s="124"/>
      <c r="AD311" s="362"/>
      <c r="AE311" s="362"/>
      <c r="AF311" s="363"/>
      <c r="AG311" s="363"/>
      <c r="AH311" s="266" t="s">
        <v>1375</v>
      </c>
      <c r="AI311" s="124">
        <v>44303</v>
      </c>
      <c r="AJ311" s="252">
        <v>0.71458333333333324</v>
      </c>
      <c r="AK311" s="124"/>
      <c r="AL311" s="252"/>
      <c r="AM311" s="85" t="s">
        <v>28</v>
      </c>
      <c r="AN311" s="85" t="s">
        <v>26</v>
      </c>
      <c r="AO311" s="85" t="s">
        <v>26</v>
      </c>
      <c r="AP311" s="85" t="s">
        <v>15039</v>
      </c>
      <c r="AQ311" s="85"/>
      <c r="AR311" s="85"/>
      <c r="AS311" s="335" t="s">
        <v>15482</v>
      </c>
      <c r="AT311" s="335"/>
      <c r="AU311" s="85"/>
      <c r="AV311" s="85"/>
      <c r="AW311" s="85" t="s">
        <v>16258</v>
      </c>
      <c r="AX311" s="266" t="s">
        <v>1375</v>
      </c>
      <c r="AY311" s="85" t="s">
        <v>25</v>
      </c>
      <c r="AZ311" s="85" t="s">
        <v>25</v>
      </c>
      <c r="BA311" s="85" t="s">
        <v>25</v>
      </c>
      <c r="BB311" s="85" t="s">
        <v>25</v>
      </c>
      <c r="BC311" s="355"/>
      <c r="BD311" s="85" t="s">
        <v>27</v>
      </c>
      <c r="BE311" s="85" t="s">
        <v>4</v>
      </c>
      <c r="BF311" s="85" t="s">
        <v>34</v>
      </c>
      <c r="BG311" s="85" t="s">
        <v>34</v>
      </c>
      <c r="BH311" s="304" t="s">
        <v>18049</v>
      </c>
      <c r="BI311" s="355"/>
      <c r="BJ311" s="123"/>
      <c r="BK311" s="123"/>
      <c r="BL311" s="123"/>
      <c r="BM311" s="123" t="s">
        <v>4</v>
      </c>
      <c r="BN311" s="123" t="s">
        <v>1380</v>
      </c>
      <c r="BO311" s="123" t="s">
        <v>1381</v>
      </c>
      <c r="BP311" s="123" t="s">
        <v>25</v>
      </c>
      <c r="BQ311" s="4" t="s">
        <v>8</v>
      </c>
      <c r="BR311" s="123" t="s">
        <v>1477</v>
      </c>
      <c r="BS311" s="123" t="s">
        <v>1649</v>
      </c>
      <c r="BT311" t="s">
        <v>7</v>
      </c>
      <c r="BU311" t="s">
        <v>15483</v>
      </c>
      <c r="BV311" s="266" t="s">
        <v>1375</v>
      </c>
      <c r="BW311" s="85" t="s">
        <v>1404</v>
      </c>
      <c r="BX311" s="372"/>
      <c r="BY311" s="372"/>
      <c r="BZ311" s="129" t="s">
        <v>63</v>
      </c>
      <c r="CA311" t="s">
        <v>15105</v>
      </c>
      <c r="CB311">
        <v>12000</v>
      </c>
      <c r="CC311" s="265"/>
      <c r="CD311" s="123" t="s">
        <v>1489</v>
      </c>
      <c r="CE311" s="123" t="s">
        <v>17</v>
      </c>
      <c r="CF311" s="123"/>
      <c r="CG311" s="265"/>
      <c r="CH311" s="123"/>
      <c r="CI311" s="265"/>
      <c r="CJ311" s="85" t="s">
        <v>26</v>
      </c>
      <c r="CK311" s="85" t="s">
        <v>26</v>
      </c>
      <c r="CL311" s="85"/>
      <c r="CM311" s="85"/>
      <c r="CN311" s="96" t="s">
        <v>14935</v>
      </c>
      <c r="CO311" s="155"/>
      <c r="CP311" s="155"/>
      <c r="CQ311" s="285"/>
      <c r="CR311" s="155"/>
      <c r="CS311" s="378"/>
      <c r="CT311" s="155"/>
      <c r="CU311" s="155"/>
      <c r="CV311" s="155"/>
      <c r="CW311" s="155"/>
      <c r="CX311" s="155"/>
      <c r="CY311" s="155"/>
      <c r="CZ311" s="155"/>
      <c r="DA311" s="155"/>
      <c r="DB311" s="155"/>
      <c r="DC311" s="155"/>
      <c r="DD311" s="155"/>
      <c r="DE311" s="155"/>
      <c r="DF311" s="155"/>
      <c r="DG311" s="155"/>
      <c r="DH311" s="284" t="s">
        <v>1375</v>
      </c>
      <c r="DI311" s="275" t="s">
        <v>122</v>
      </c>
      <c r="DJ311" s="148" t="s">
        <v>2812</v>
      </c>
      <c r="DK311" s="268" t="s">
        <v>15038</v>
      </c>
      <c r="DL311" s="127" t="s">
        <v>15032</v>
      </c>
      <c r="DM311" s="123" t="s">
        <v>15039</v>
      </c>
      <c r="DN311" s="85" t="s">
        <v>15040</v>
      </c>
      <c r="DO311" s="339"/>
      <c r="DP311" s="339"/>
      <c r="DQ311" s="123" t="s">
        <v>2813</v>
      </c>
      <c r="DR311" s="339"/>
      <c r="DS311" s="339"/>
      <c r="DT311" s="339"/>
      <c r="DU311" s="339"/>
      <c r="DV311" s="123">
        <v>63131107</v>
      </c>
      <c r="DW311" s="123" t="s">
        <v>15041</v>
      </c>
      <c r="DX311" s="123">
        <v>9190</v>
      </c>
      <c r="DY311" s="123"/>
      <c r="DZ311" s="355"/>
      <c r="EA311" s="123" t="s">
        <v>25</v>
      </c>
      <c r="EB311" s="123"/>
      <c r="EC311" s="125"/>
      <c r="ED311" s="339"/>
      <c r="EE311" s="339"/>
      <c r="EF311" s="339"/>
      <c r="EG311" s="355"/>
      <c r="EH311" s="355"/>
      <c r="EI311" s="123"/>
      <c r="EJ311" s="123" t="s">
        <v>26</v>
      </c>
      <c r="EK311" s="123" t="s">
        <v>25</v>
      </c>
      <c r="EL311" s="123"/>
      <c r="EM311" s="123" t="s">
        <v>1759</v>
      </c>
      <c r="EN311" s="123"/>
      <c r="EO311" s="123" t="s">
        <v>1862</v>
      </c>
      <c r="EP311" s="339"/>
      <c r="EQ311" s="123" t="s">
        <v>1863</v>
      </c>
      <c r="ER311" s="123"/>
      <c r="ES311" s="123" t="s">
        <v>1888</v>
      </c>
      <c r="ET311" s="339"/>
      <c r="EU311" s="123" t="s">
        <v>114</v>
      </c>
      <c r="EV311" s="339"/>
      <c r="EW311" s="123" t="s">
        <v>1370</v>
      </c>
      <c r="EX311" s="339"/>
      <c r="EY311" s="123" t="s">
        <v>8</v>
      </c>
      <c r="EZ311" s="123"/>
      <c r="FA311" s="123" t="s">
        <v>25</v>
      </c>
      <c r="FB311" s="339"/>
      <c r="FC311" s="123" t="s">
        <v>1816</v>
      </c>
      <c r="FD311" s="339"/>
      <c r="FE311" s="123" t="s">
        <v>2367</v>
      </c>
      <c r="FF311" s="123" t="s">
        <v>1865</v>
      </c>
      <c r="FG311" s="123" t="s">
        <v>26</v>
      </c>
      <c r="FH311" s="266" t="s">
        <v>1375</v>
      </c>
      <c r="FI311" s="123"/>
      <c r="FJ311" s="123"/>
      <c r="FK311" s="123"/>
      <c r="FL311"/>
      <c r="FM311" s="123"/>
      <c r="FN311" s="123"/>
      <c r="FO311" s="123"/>
      <c r="FP311" s="123"/>
      <c r="FQ311" s="123"/>
      <c r="FR311" s="123"/>
      <c r="FS311" s="123"/>
      <c r="FT311" s="123"/>
      <c r="FU311" s="123"/>
      <c r="FV311"/>
      <c r="FW311" s="123"/>
      <c r="FX311" s="123"/>
      <c r="FY311" s="123"/>
      <c r="FZ311" s="123"/>
      <c r="GA311" s="123"/>
      <c r="GB311" s="123"/>
      <c r="GC311" s="339"/>
      <c r="GD311" s="339"/>
      <c r="GE311" s="339"/>
      <c r="GF311" s="355"/>
      <c r="GG311" s="355"/>
      <c r="GH311" s="331"/>
      <c r="GI311" s="123"/>
      <c r="GJ311" s="123"/>
      <c r="GK311" s="123"/>
      <c r="GL311" s="123"/>
      <c r="GM311" s="123"/>
      <c r="GN311" s="123"/>
      <c r="GO311" s="339"/>
      <c r="GP311" s="123"/>
      <c r="GQ311" s="339"/>
      <c r="GR311" s="123"/>
      <c r="GS311" s="339"/>
      <c r="GT311" s="123"/>
      <c r="GU311" s="123"/>
      <c r="GV311" s="123"/>
      <c r="GW311" s="123"/>
      <c r="GX311" s="123"/>
      <c r="GY311"/>
      <c r="GZ311"/>
      <c r="HA311" s="266"/>
      <c r="HB311" s="123"/>
      <c r="HC311" s="123"/>
    </row>
    <row r="312" spans="1:211" s="269" customFormat="1" x14ac:dyDescent="0.35">
      <c r="A312" s="137">
        <v>389</v>
      </c>
      <c r="B312" s="343"/>
      <c r="C312" s="84" t="s">
        <v>1412</v>
      </c>
      <c r="D312" s="124">
        <v>44305</v>
      </c>
      <c r="E312" s="124">
        <v>44305</v>
      </c>
      <c r="F312" s="339"/>
      <c r="G312" s="125" t="s">
        <v>15042</v>
      </c>
      <c r="H312" s="266" t="s">
        <v>1375</v>
      </c>
      <c r="I312" s="123"/>
      <c r="J312" s="339"/>
      <c r="K312" s="355"/>
      <c r="L312" s="267"/>
      <c r="M312" s="354"/>
      <c r="N312" s="267" t="s">
        <v>19657</v>
      </c>
      <c r="O312" s="354"/>
      <c r="P312" s="354"/>
      <c r="Q312" s="267"/>
      <c r="R312" s="267"/>
      <c r="S312" s="267"/>
      <c r="T312" s="126"/>
      <c r="U312" s="124"/>
      <c r="V312" s="124"/>
      <c r="W312" s="126"/>
      <c r="X312" s="362"/>
      <c r="Y312" s="362"/>
      <c r="Z312" s="126"/>
      <c r="AA312" s="126"/>
      <c r="AB312" s="124"/>
      <c r="AC312" s="124"/>
      <c r="AD312" s="362"/>
      <c r="AE312" s="362"/>
      <c r="AF312" s="363"/>
      <c r="AG312" s="363"/>
      <c r="AH312" s="266" t="s">
        <v>1375</v>
      </c>
      <c r="AI312" s="124">
        <v>44303</v>
      </c>
      <c r="AJ312" s="252" t="s">
        <v>15043</v>
      </c>
      <c r="AK312" s="124"/>
      <c r="AL312" s="252"/>
      <c r="AM312" s="85" t="s">
        <v>28</v>
      </c>
      <c r="AN312" s="85" t="s">
        <v>26</v>
      </c>
      <c r="AO312" s="85" t="s">
        <v>25</v>
      </c>
      <c r="AP312" s="85"/>
      <c r="AQ312" s="85"/>
      <c r="AR312" s="85"/>
      <c r="AS312" s="335" t="s">
        <v>15044</v>
      </c>
      <c r="AT312" s="335"/>
      <c r="AU312" s="85"/>
      <c r="AV312" s="85"/>
      <c r="AW312" s="85"/>
      <c r="AX312" s="266" t="s">
        <v>1375</v>
      </c>
      <c r="AY312" s="85" t="s">
        <v>26</v>
      </c>
      <c r="AZ312" s="85" t="s">
        <v>26</v>
      </c>
      <c r="BA312" s="85" t="s">
        <v>26</v>
      </c>
      <c r="BB312" s="85" t="s">
        <v>26</v>
      </c>
      <c r="BC312" s="355"/>
      <c r="BD312" s="85" t="s">
        <v>33</v>
      </c>
      <c r="BE312" s="85" t="s">
        <v>16</v>
      </c>
      <c r="BF312" s="85"/>
      <c r="BG312" s="85"/>
      <c r="BH312" s="304" t="s">
        <v>18049</v>
      </c>
      <c r="BI312" s="355"/>
      <c r="BJ312" s="123"/>
      <c r="BK312" s="123"/>
      <c r="BL312" s="123"/>
      <c r="BM312" s="123" t="s">
        <v>32</v>
      </c>
      <c r="BN312" s="123"/>
      <c r="BO312" s="123"/>
      <c r="BP312" s="123"/>
      <c r="BQ312" s="4" t="s">
        <v>1371</v>
      </c>
      <c r="BR312" s="123"/>
      <c r="BS312" s="123"/>
      <c r="BT312"/>
      <c r="BU312"/>
      <c r="BV312" s="266" t="s">
        <v>1375</v>
      </c>
      <c r="BW312" s="85" t="s">
        <v>1404</v>
      </c>
      <c r="BX312" s="372"/>
      <c r="BY312" s="372"/>
      <c r="BZ312" s="129" t="s">
        <v>166</v>
      </c>
      <c r="CA312" t="s">
        <v>4089</v>
      </c>
      <c r="CB312">
        <v>12000</v>
      </c>
      <c r="CC312" s="265"/>
      <c r="CD312" s="123" t="s">
        <v>1458</v>
      </c>
      <c r="CE312" s="123" t="s">
        <v>1444</v>
      </c>
      <c r="CF312" s="123"/>
      <c r="CG312" s="265"/>
      <c r="CH312" s="123"/>
      <c r="CI312" s="265"/>
      <c r="CJ312" s="85" t="s">
        <v>26</v>
      </c>
      <c r="CK312" s="85" t="s">
        <v>26</v>
      </c>
      <c r="CL312" s="85"/>
      <c r="CM312" s="85"/>
      <c r="CN312" s="96" t="s">
        <v>14935</v>
      </c>
      <c r="CO312" s="155"/>
      <c r="CP312" s="155"/>
      <c r="CQ312" s="285"/>
      <c r="CR312" s="155"/>
      <c r="CS312" s="378"/>
      <c r="CT312" s="155"/>
      <c r="CU312" s="155"/>
      <c r="CV312" s="155"/>
      <c r="CW312" s="155"/>
      <c r="CX312" s="155"/>
      <c r="CY312" s="155"/>
      <c r="CZ312" s="155"/>
      <c r="DA312" s="155"/>
      <c r="DB312" s="155"/>
      <c r="DC312" s="155"/>
      <c r="DD312" s="155"/>
      <c r="DE312" s="155"/>
      <c r="DF312" s="155"/>
      <c r="DG312" s="155"/>
      <c r="DH312" s="284" t="s">
        <v>1375</v>
      </c>
      <c r="DI312" s="275" t="s">
        <v>119</v>
      </c>
      <c r="DJ312" s="148" t="s">
        <v>13496</v>
      </c>
      <c r="DK312" s="268" t="s">
        <v>15043</v>
      </c>
      <c r="DL312" s="127" t="s">
        <v>15032</v>
      </c>
      <c r="DM312" s="123"/>
      <c r="DN312" s="85" t="s">
        <v>15044</v>
      </c>
      <c r="DO312" s="339"/>
      <c r="DP312" s="339"/>
      <c r="DQ312" s="123" t="s">
        <v>14998</v>
      </c>
      <c r="DR312" s="339"/>
      <c r="DS312" s="339"/>
      <c r="DT312" s="339"/>
      <c r="DU312" s="339"/>
      <c r="DV312" s="123"/>
      <c r="DW312" s="123" t="s">
        <v>15045</v>
      </c>
      <c r="DX312" s="123">
        <v>1121</v>
      </c>
      <c r="DY312" s="123"/>
      <c r="DZ312" s="355"/>
      <c r="EA312" s="123" t="s">
        <v>25</v>
      </c>
      <c r="EB312" s="123"/>
      <c r="EC312" s="125"/>
      <c r="ED312" s="339"/>
      <c r="EE312" s="339"/>
      <c r="EF312" s="339"/>
      <c r="EG312" s="355"/>
      <c r="EH312" s="355"/>
      <c r="EI312" s="123"/>
      <c r="EJ312" s="123" t="s">
        <v>26</v>
      </c>
      <c r="EK312" s="123" t="s">
        <v>25</v>
      </c>
      <c r="EL312" s="123" t="s">
        <v>26</v>
      </c>
      <c r="EM312" s="123" t="s">
        <v>1759</v>
      </c>
      <c r="EN312" s="123"/>
      <c r="EO312" s="123" t="s">
        <v>1760</v>
      </c>
      <c r="EP312" s="339"/>
      <c r="EQ312" s="123" t="s">
        <v>1761</v>
      </c>
      <c r="ER312" s="123"/>
      <c r="ES312" s="123" t="s">
        <v>6</v>
      </c>
      <c r="ET312" s="339"/>
      <c r="EU312" s="123" t="s">
        <v>112</v>
      </c>
      <c r="EV312" s="339"/>
      <c r="EW312" s="123" t="s">
        <v>1370</v>
      </c>
      <c r="EX312" s="339"/>
      <c r="EY312" s="123" t="s">
        <v>1371</v>
      </c>
      <c r="EZ312" s="123"/>
      <c r="FA312" s="123" t="s">
        <v>26</v>
      </c>
      <c r="FB312" s="339"/>
      <c r="FC312" s="123"/>
      <c r="FD312" s="339"/>
      <c r="FE312" s="123"/>
      <c r="FF312" s="123"/>
      <c r="FG312" s="123"/>
      <c r="FH312" s="266" t="s">
        <v>1375</v>
      </c>
      <c r="FI312" s="123"/>
      <c r="FJ312" s="123"/>
      <c r="FK312" s="123"/>
      <c r="FL312"/>
      <c r="FM312" s="123"/>
      <c r="FN312" s="123"/>
      <c r="FO312" s="123"/>
      <c r="FP312" s="123"/>
      <c r="FQ312" s="123"/>
      <c r="FR312" s="123"/>
      <c r="FS312" s="123"/>
      <c r="FT312" s="123"/>
      <c r="FU312" s="123"/>
      <c r="FV312"/>
      <c r="FW312" s="123"/>
      <c r="FX312" s="123"/>
      <c r="FY312" s="123"/>
      <c r="FZ312" s="123"/>
      <c r="GA312" s="123"/>
      <c r="GB312" s="123"/>
      <c r="GC312" s="339"/>
      <c r="GD312" s="339"/>
      <c r="GE312" s="339"/>
      <c r="GF312" s="355"/>
      <c r="GG312" s="355"/>
      <c r="GH312" s="331"/>
      <c r="GI312" s="123"/>
      <c r="GJ312" s="123"/>
      <c r="GK312" s="123"/>
      <c r="GL312" s="123"/>
      <c r="GM312" s="123"/>
      <c r="GN312" s="123"/>
      <c r="GO312" s="339"/>
      <c r="GP312" s="123"/>
      <c r="GQ312" s="339"/>
      <c r="GR312" s="123"/>
      <c r="GS312" s="339"/>
      <c r="GT312" s="123"/>
      <c r="GU312" s="123"/>
      <c r="GV312" s="123"/>
      <c r="GW312" s="123"/>
      <c r="GX312" s="123"/>
      <c r="GY312"/>
      <c r="GZ312"/>
      <c r="HA312" s="266"/>
      <c r="HB312" s="123"/>
      <c r="HC312" s="123"/>
    </row>
    <row r="313" spans="1:211" s="269" customFormat="1" x14ac:dyDescent="0.35">
      <c r="A313" s="137">
        <v>388</v>
      </c>
      <c r="B313" s="343"/>
      <c r="C313" s="84" t="s">
        <v>1412</v>
      </c>
      <c r="D313" s="124">
        <v>44305</v>
      </c>
      <c r="E313" s="124">
        <v>44305</v>
      </c>
      <c r="F313" s="339"/>
      <c r="G313" s="125" t="s">
        <v>15046</v>
      </c>
      <c r="H313" s="266" t="s">
        <v>1375</v>
      </c>
      <c r="I313" s="123"/>
      <c r="J313" s="339"/>
      <c r="K313" s="355"/>
      <c r="L313" s="267"/>
      <c r="M313" s="354"/>
      <c r="N313" s="267" t="s">
        <v>19657</v>
      </c>
      <c r="O313" s="354"/>
      <c r="P313" s="354"/>
      <c r="Q313" s="267"/>
      <c r="R313" s="267"/>
      <c r="S313" s="267"/>
      <c r="T313" s="126"/>
      <c r="U313" s="124"/>
      <c r="V313" s="124"/>
      <c r="W313" s="126"/>
      <c r="X313" s="362"/>
      <c r="Y313" s="362"/>
      <c r="Z313" s="126"/>
      <c r="AA313" s="126"/>
      <c r="AB313" s="124"/>
      <c r="AC313" s="124"/>
      <c r="AD313" s="362"/>
      <c r="AE313" s="362"/>
      <c r="AF313" s="363"/>
      <c r="AG313" s="363"/>
      <c r="AH313" s="266" t="s">
        <v>1375</v>
      </c>
      <c r="AI313" s="124">
        <v>44303</v>
      </c>
      <c r="AJ313" s="252" t="s">
        <v>15047</v>
      </c>
      <c r="AK313" s="124"/>
      <c r="AL313" s="252"/>
      <c r="AM313" s="85" t="s">
        <v>28</v>
      </c>
      <c r="AN313" s="85" t="s">
        <v>26</v>
      </c>
      <c r="AO313" s="85" t="s">
        <v>26</v>
      </c>
      <c r="AP313" s="85"/>
      <c r="AQ313" s="85"/>
      <c r="AR313" s="85"/>
      <c r="AS313" s="335" t="s">
        <v>15048</v>
      </c>
      <c r="AT313" s="335"/>
      <c r="AU313" s="85"/>
      <c r="AV313" s="85"/>
      <c r="AW313" s="85"/>
      <c r="AX313" s="266" t="s">
        <v>1375</v>
      </c>
      <c r="AY313" s="85" t="s">
        <v>26</v>
      </c>
      <c r="AZ313" s="85" t="s">
        <v>26</v>
      </c>
      <c r="BA313" s="85" t="s">
        <v>26</v>
      </c>
      <c r="BB313" s="85" t="s">
        <v>26</v>
      </c>
      <c r="BC313" s="355"/>
      <c r="BD313" s="85" t="s">
        <v>33</v>
      </c>
      <c r="BE313" s="85" t="s">
        <v>16</v>
      </c>
      <c r="BF313" s="85"/>
      <c r="BG313" s="85"/>
      <c r="BH313" s="304" t="s">
        <v>18051</v>
      </c>
      <c r="BI313" s="355"/>
      <c r="BJ313" s="123"/>
      <c r="BK313" s="123"/>
      <c r="BL313" s="123"/>
      <c r="BM313" s="123" t="s">
        <v>106</v>
      </c>
      <c r="BN313" s="123"/>
      <c r="BO313" s="123"/>
      <c r="BP313" s="123"/>
      <c r="BQ313" s="4" t="s">
        <v>1371</v>
      </c>
      <c r="BR313" s="123"/>
      <c r="BS313" s="123"/>
      <c r="BT313"/>
      <c r="BU313"/>
      <c r="BV313" s="266" t="s">
        <v>1375</v>
      </c>
      <c r="BW313" s="85" t="s">
        <v>1404</v>
      </c>
      <c r="BX313" s="372"/>
      <c r="BY313" s="372"/>
      <c r="BZ313" s="129" t="s">
        <v>166</v>
      </c>
      <c r="CA313" t="s">
        <v>4089</v>
      </c>
      <c r="CB313">
        <v>12000</v>
      </c>
      <c r="CC313" s="265"/>
      <c r="CD313" s="123" t="s">
        <v>1458</v>
      </c>
      <c r="CE313" s="123" t="s">
        <v>1444</v>
      </c>
      <c r="CF313" s="123"/>
      <c r="CG313" s="265"/>
      <c r="CH313" s="123"/>
      <c r="CI313" s="265"/>
      <c r="CJ313" s="85" t="s">
        <v>26</v>
      </c>
      <c r="CK313" s="85" t="s">
        <v>26</v>
      </c>
      <c r="CL313" s="85"/>
      <c r="CM313" s="85"/>
      <c r="CN313" s="96" t="s">
        <v>14935</v>
      </c>
      <c r="CO313" s="155"/>
      <c r="CP313" s="155"/>
      <c r="CQ313" s="285"/>
      <c r="CR313" s="155"/>
      <c r="CS313" s="378"/>
      <c r="CT313" s="155"/>
      <c r="CU313" s="155"/>
      <c r="CV313" s="155"/>
      <c r="CW313" s="155"/>
      <c r="CX313" s="155"/>
      <c r="CY313" s="155"/>
      <c r="CZ313" s="155"/>
      <c r="DA313" s="155"/>
      <c r="DB313" s="155"/>
      <c r="DC313" s="155"/>
      <c r="DD313" s="155"/>
      <c r="DE313" s="155"/>
      <c r="DF313" s="155"/>
      <c r="DG313" s="155"/>
      <c r="DH313" s="284" t="s">
        <v>1375</v>
      </c>
      <c r="DI313" s="275" t="s">
        <v>119</v>
      </c>
      <c r="DJ313" s="148" t="s">
        <v>13496</v>
      </c>
      <c r="DK313" s="268" t="s">
        <v>15047</v>
      </c>
      <c r="DL313" s="127" t="s">
        <v>15032</v>
      </c>
      <c r="DM313" s="123"/>
      <c r="DN313" s="85" t="s">
        <v>15048</v>
      </c>
      <c r="DO313" s="339"/>
      <c r="DP313" s="339"/>
      <c r="DQ313" s="123" t="s">
        <v>14998</v>
      </c>
      <c r="DR313" s="339"/>
      <c r="DS313" s="339"/>
      <c r="DT313" s="339"/>
      <c r="DU313" s="339"/>
      <c r="DV313" s="123"/>
      <c r="DW313" s="123" t="s">
        <v>15049</v>
      </c>
      <c r="DX313" s="123">
        <v>1121</v>
      </c>
      <c r="DY313" s="123"/>
      <c r="DZ313" s="355"/>
      <c r="EA313" s="123" t="s">
        <v>25</v>
      </c>
      <c r="EB313" s="123"/>
      <c r="EC313" s="125"/>
      <c r="ED313" s="339"/>
      <c r="EE313" s="339"/>
      <c r="EF313" s="339"/>
      <c r="EG313" s="355"/>
      <c r="EH313" s="355"/>
      <c r="EI313" s="123"/>
      <c r="EJ313" s="123" t="s">
        <v>26</v>
      </c>
      <c r="EK313" s="123" t="s">
        <v>25</v>
      </c>
      <c r="EL313" s="123" t="s">
        <v>26</v>
      </c>
      <c r="EM313" s="123" t="s">
        <v>1759</v>
      </c>
      <c r="EN313" s="123"/>
      <c r="EO313" s="123" t="s">
        <v>1760</v>
      </c>
      <c r="EP313" s="339"/>
      <c r="EQ313" s="123" t="s">
        <v>1761</v>
      </c>
      <c r="ER313" s="123"/>
      <c r="ES313" s="123" t="s">
        <v>1956</v>
      </c>
      <c r="ET313" s="339"/>
      <c r="EU313" s="123" t="s">
        <v>112</v>
      </c>
      <c r="EV313" s="339"/>
      <c r="EW313" s="123" t="s">
        <v>1370</v>
      </c>
      <c r="EX313" s="339"/>
      <c r="EY313" s="123" t="s">
        <v>1371</v>
      </c>
      <c r="EZ313" s="123"/>
      <c r="FA313" s="123" t="s">
        <v>26</v>
      </c>
      <c r="FB313" s="339"/>
      <c r="FC313" s="123"/>
      <c r="FD313" s="339"/>
      <c r="FE313" s="123"/>
      <c r="FF313" s="123"/>
      <c r="FG313" s="123"/>
      <c r="FH313" s="266" t="s">
        <v>1375</v>
      </c>
      <c r="FI313" s="123"/>
      <c r="FJ313" s="123"/>
      <c r="FK313" s="123"/>
      <c r="FL313"/>
      <c r="FM313" s="123"/>
      <c r="FN313" s="123"/>
      <c r="FO313" s="123"/>
      <c r="FP313" s="123"/>
      <c r="FQ313" s="123"/>
      <c r="FR313" s="123"/>
      <c r="FS313" s="123"/>
      <c r="FT313" s="123"/>
      <c r="FU313" s="123"/>
      <c r="FV313"/>
      <c r="FW313" s="123"/>
      <c r="FX313" s="123"/>
      <c r="FY313" s="123"/>
      <c r="FZ313" s="123"/>
      <c r="GA313" s="123"/>
      <c r="GB313" s="123"/>
      <c r="GC313" s="339"/>
      <c r="GD313" s="339"/>
      <c r="GE313" s="339"/>
      <c r="GF313" s="355"/>
      <c r="GG313" s="355"/>
      <c r="GH313" s="331"/>
      <c r="GI313" s="123"/>
      <c r="GJ313" s="123"/>
      <c r="GK313" s="123"/>
      <c r="GL313" s="123"/>
      <c r="GM313" s="123"/>
      <c r="GN313" s="123"/>
      <c r="GO313" s="339"/>
      <c r="GP313" s="123"/>
      <c r="GQ313" s="339"/>
      <c r="GR313" s="123"/>
      <c r="GS313" s="339"/>
      <c r="GT313" s="123"/>
      <c r="GU313" s="123"/>
      <c r="GV313" s="123"/>
      <c r="GW313" s="123"/>
      <c r="GX313" s="123"/>
      <c r="GY313"/>
      <c r="GZ313"/>
      <c r="HA313" s="266"/>
      <c r="HB313" s="123"/>
      <c r="HC313" s="123"/>
    </row>
    <row r="314" spans="1:211" s="269" customFormat="1" x14ac:dyDescent="0.35">
      <c r="A314" s="137">
        <v>387</v>
      </c>
      <c r="B314" s="343"/>
      <c r="C314" s="84" t="s">
        <v>1412</v>
      </c>
      <c r="D314" s="124">
        <v>44305</v>
      </c>
      <c r="E314" s="124">
        <v>44305</v>
      </c>
      <c r="F314" s="339"/>
      <c r="G314" s="125" t="s">
        <v>15050</v>
      </c>
      <c r="H314" s="266" t="s">
        <v>1375</v>
      </c>
      <c r="I314" s="123"/>
      <c r="J314" s="339"/>
      <c r="K314" s="355"/>
      <c r="L314" s="267"/>
      <c r="M314" s="354"/>
      <c r="N314" s="267" t="s">
        <v>19657</v>
      </c>
      <c r="O314" s="354"/>
      <c r="P314" s="354"/>
      <c r="Q314" s="267"/>
      <c r="R314" s="267"/>
      <c r="S314" s="267"/>
      <c r="T314" s="126"/>
      <c r="U314" s="124"/>
      <c r="V314" s="124"/>
      <c r="W314" s="126"/>
      <c r="X314" s="362"/>
      <c r="Y314" s="362"/>
      <c r="Z314" s="126"/>
      <c r="AA314" s="126"/>
      <c r="AB314" s="124"/>
      <c r="AC314" s="124"/>
      <c r="AD314" s="362"/>
      <c r="AE314" s="362"/>
      <c r="AF314" s="363"/>
      <c r="AG314" s="363"/>
      <c r="AH314" s="266" t="s">
        <v>1375</v>
      </c>
      <c r="AI314" s="124">
        <v>44303</v>
      </c>
      <c r="AJ314" s="252" t="s">
        <v>15051</v>
      </c>
      <c r="AK314" s="124"/>
      <c r="AL314" s="252"/>
      <c r="AM314" s="85" t="s">
        <v>28</v>
      </c>
      <c r="AN314" s="85" t="s">
        <v>26</v>
      </c>
      <c r="AO314" s="85" t="s">
        <v>25</v>
      </c>
      <c r="AP314" s="85"/>
      <c r="AQ314" s="85"/>
      <c r="AR314" s="85"/>
      <c r="AS314" s="335">
        <v>4578505930</v>
      </c>
      <c r="AT314" s="335"/>
      <c r="AU314" s="85"/>
      <c r="AV314" s="85"/>
      <c r="AW314" s="85"/>
      <c r="AX314" s="266" t="s">
        <v>1375</v>
      </c>
      <c r="AY314" s="85" t="s">
        <v>26</v>
      </c>
      <c r="AZ314" s="85" t="s">
        <v>26</v>
      </c>
      <c r="BA314" s="85" t="s">
        <v>26</v>
      </c>
      <c r="BB314" s="85" t="s">
        <v>26</v>
      </c>
      <c r="BC314" s="355"/>
      <c r="BD314" s="85" t="s">
        <v>33</v>
      </c>
      <c r="BE314" s="85" t="s">
        <v>16</v>
      </c>
      <c r="BF314" s="85"/>
      <c r="BG314" s="85"/>
      <c r="BH314" s="304" t="s">
        <v>18051</v>
      </c>
      <c r="BI314" s="355"/>
      <c r="BJ314" s="123"/>
      <c r="BK314" s="123"/>
      <c r="BL314" s="123"/>
      <c r="BM314" s="123" t="s">
        <v>32</v>
      </c>
      <c r="BN314" s="123"/>
      <c r="BO314" s="123"/>
      <c r="BP314" s="123"/>
      <c r="BQ314" s="4" t="s">
        <v>8</v>
      </c>
      <c r="BR314" s="123"/>
      <c r="BS314" s="123"/>
      <c r="BT314"/>
      <c r="BU314"/>
      <c r="BV314" s="266" t="s">
        <v>1375</v>
      </c>
      <c r="BW314" s="85" t="s">
        <v>1404</v>
      </c>
      <c r="BX314" s="372"/>
      <c r="BY314" s="372"/>
      <c r="BZ314" s="129" t="s">
        <v>80</v>
      </c>
      <c r="CA314" t="s">
        <v>1883</v>
      </c>
      <c r="CB314">
        <v>21000</v>
      </c>
      <c r="CC314" s="265"/>
      <c r="CD314" s="123" t="s">
        <v>1818</v>
      </c>
      <c r="CE314" s="123" t="s">
        <v>17</v>
      </c>
      <c r="CF314" s="123"/>
      <c r="CG314" s="265"/>
      <c r="CH314" s="123"/>
      <c r="CI314" s="265"/>
      <c r="CJ314" s="85" t="s">
        <v>26</v>
      </c>
      <c r="CK314" s="85" t="s">
        <v>26</v>
      </c>
      <c r="CL314" s="85"/>
      <c r="CM314" s="85"/>
      <c r="CN314" s="96" t="s">
        <v>14935</v>
      </c>
      <c r="CO314" s="155"/>
      <c r="CP314" s="155"/>
      <c r="CQ314" s="285"/>
      <c r="CR314" s="155"/>
      <c r="CS314" s="378"/>
      <c r="CT314" s="155"/>
      <c r="CU314" s="155"/>
      <c r="CV314" s="155"/>
      <c r="CW314" s="155"/>
      <c r="CX314" s="155"/>
      <c r="CY314" s="155"/>
      <c r="CZ314" s="155"/>
      <c r="DA314" s="155"/>
      <c r="DB314" s="155"/>
      <c r="DC314" s="155"/>
      <c r="DD314" s="155"/>
      <c r="DE314" s="155"/>
      <c r="DF314" s="155"/>
      <c r="DG314" s="155"/>
      <c r="DH314" s="284" t="s">
        <v>1375</v>
      </c>
      <c r="DI314" s="275" t="s">
        <v>122</v>
      </c>
      <c r="DJ314" s="148" t="s">
        <v>1884</v>
      </c>
      <c r="DK314" s="268" t="s">
        <v>15051</v>
      </c>
      <c r="DL314" s="127" t="s">
        <v>15032</v>
      </c>
      <c r="DM314" s="123"/>
      <c r="DN314" s="85">
        <v>4578505930</v>
      </c>
      <c r="DO314" s="339"/>
      <c r="DP314" s="339"/>
      <c r="DQ314" s="123" t="s">
        <v>15052</v>
      </c>
      <c r="DR314" s="339"/>
      <c r="DS314" s="339"/>
      <c r="DT314" s="339"/>
      <c r="DU314" s="339"/>
      <c r="DV314" s="123">
        <v>62462227</v>
      </c>
      <c r="DW314" s="123" t="s">
        <v>15053</v>
      </c>
      <c r="DX314" s="123">
        <v>1122</v>
      </c>
      <c r="DY314" s="123"/>
      <c r="DZ314" s="355"/>
      <c r="EA314" s="123" t="s">
        <v>25</v>
      </c>
      <c r="EB314" s="123">
        <v>6</v>
      </c>
      <c r="EC314" s="125" t="s">
        <v>1887</v>
      </c>
      <c r="ED314" s="339"/>
      <c r="EE314" s="339"/>
      <c r="EF314" s="339"/>
      <c r="EG314" s="355"/>
      <c r="EH314" s="355"/>
      <c r="EI314" s="123"/>
      <c r="EJ314" s="123" t="s">
        <v>26</v>
      </c>
      <c r="EK314" s="123" t="s">
        <v>25</v>
      </c>
      <c r="EL314" s="123" t="s">
        <v>25</v>
      </c>
      <c r="EM314" s="123" t="s">
        <v>1759</v>
      </c>
      <c r="EN314" s="123"/>
      <c r="EO314" s="123" t="s">
        <v>1760</v>
      </c>
      <c r="EP314" s="339"/>
      <c r="EQ314" s="123" t="s">
        <v>1836</v>
      </c>
      <c r="ER314" s="123"/>
      <c r="ES314" s="123" t="s">
        <v>1956</v>
      </c>
      <c r="ET314" s="339"/>
      <c r="EU314" s="123" t="s">
        <v>112</v>
      </c>
      <c r="EV314" s="339"/>
      <c r="EW314" s="123" t="s">
        <v>1370</v>
      </c>
      <c r="EX314" s="339"/>
      <c r="EY314" s="123" t="s">
        <v>8</v>
      </c>
      <c r="EZ314" s="123"/>
      <c r="FA314" s="123" t="s">
        <v>25</v>
      </c>
      <c r="FB314" s="339"/>
      <c r="FC314" s="123" t="s">
        <v>1816</v>
      </c>
      <c r="FD314" s="339"/>
      <c r="FE314" s="123"/>
      <c r="FF314" s="123"/>
      <c r="FG314" s="123"/>
      <c r="FH314" s="266" t="s">
        <v>1375</v>
      </c>
      <c r="FI314" s="123"/>
      <c r="FJ314" s="123"/>
      <c r="FK314" s="123"/>
      <c r="FL314"/>
      <c r="FM314" s="123"/>
      <c r="FN314" s="123"/>
      <c r="FO314" s="123"/>
      <c r="FP314" s="123"/>
      <c r="FQ314" s="123"/>
      <c r="FR314" s="123"/>
      <c r="FS314" s="123"/>
      <c r="FT314" s="123"/>
      <c r="FU314" s="123"/>
      <c r="FV314"/>
      <c r="FW314" s="123"/>
      <c r="FX314" s="123"/>
      <c r="FY314" s="123"/>
      <c r="FZ314" s="123"/>
      <c r="GA314" s="123"/>
      <c r="GB314" s="123"/>
      <c r="GC314" s="339"/>
      <c r="GD314" s="339"/>
      <c r="GE314" s="339"/>
      <c r="GF314" s="355"/>
      <c r="GG314" s="355"/>
      <c r="GH314" s="331"/>
      <c r="GI314" s="123"/>
      <c r="GJ314" s="123"/>
      <c r="GK314" s="123"/>
      <c r="GL314" s="123"/>
      <c r="GM314" s="123"/>
      <c r="GN314" s="123"/>
      <c r="GO314" s="339"/>
      <c r="GP314" s="123"/>
      <c r="GQ314" s="339"/>
      <c r="GR314" s="123"/>
      <c r="GS314" s="339"/>
      <c r="GT314" s="123"/>
      <c r="GU314" s="123"/>
      <c r="GV314" s="123"/>
      <c r="GW314" s="123"/>
      <c r="GX314" s="123"/>
      <c r="GY314"/>
      <c r="GZ314"/>
      <c r="HA314" s="266"/>
      <c r="HB314" s="123"/>
      <c r="HC314" s="123"/>
    </row>
    <row r="315" spans="1:211" s="269" customFormat="1" x14ac:dyDescent="0.35">
      <c r="A315" s="137">
        <v>386</v>
      </c>
      <c r="B315" s="343"/>
      <c r="C315" s="84" t="s">
        <v>1412</v>
      </c>
      <c r="D315" s="124">
        <v>44305</v>
      </c>
      <c r="E315" s="124">
        <v>44305</v>
      </c>
      <c r="F315" s="339"/>
      <c r="G315" s="125" t="s">
        <v>15054</v>
      </c>
      <c r="H315" s="266" t="s">
        <v>1375</v>
      </c>
      <c r="I315" s="123"/>
      <c r="J315" s="339"/>
      <c r="K315" s="355"/>
      <c r="L315" s="267"/>
      <c r="M315" s="354"/>
      <c r="N315" s="267" t="s">
        <v>19657</v>
      </c>
      <c r="O315" s="354"/>
      <c r="P315" s="354"/>
      <c r="Q315" s="267"/>
      <c r="R315" s="267"/>
      <c r="S315" s="267"/>
      <c r="T315" s="126"/>
      <c r="U315" s="124"/>
      <c r="V315" s="124"/>
      <c r="W315" s="126"/>
      <c r="X315" s="362"/>
      <c r="Y315" s="362"/>
      <c r="Z315" s="126"/>
      <c r="AA315" s="126"/>
      <c r="AB315" s="124"/>
      <c r="AC315" s="124"/>
      <c r="AD315" s="362"/>
      <c r="AE315" s="362"/>
      <c r="AF315" s="363"/>
      <c r="AG315" s="363"/>
      <c r="AH315" s="266" t="s">
        <v>1375</v>
      </c>
      <c r="AI315" s="124">
        <v>44303</v>
      </c>
      <c r="AJ315" s="252" t="s">
        <v>15055</v>
      </c>
      <c r="AK315" s="124">
        <v>44303</v>
      </c>
      <c r="AL315" s="252" t="s">
        <v>15055</v>
      </c>
      <c r="AM315" s="85" t="s">
        <v>28</v>
      </c>
      <c r="AN315" s="85" t="s">
        <v>26</v>
      </c>
      <c r="AO315" s="85" t="s">
        <v>26</v>
      </c>
      <c r="AP315" s="85" t="s">
        <v>15056</v>
      </c>
      <c r="AQ315" s="85" t="s">
        <v>15057</v>
      </c>
      <c r="AR315" s="85"/>
      <c r="AS315" s="335" t="s">
        <v>15058</v>
      </c>
      <c r="AT315" s="335"/>
      <c r="AU315" s="85"/>
      <c r="AV315" s="85"/>
      <c r="AW315" s="85"/>
      <c r="AX315" s="266" t="s">
        <v>1375</v>
      </c>
      <c r="AY315" s="85" t="s">
        <v>26</v>
      </c>
      <c r="AZ315" s="85" t="s">
        <v>26</v>
      </c>
      <c r="BA315" s="85" t="s">
        <v>26</v>
      </c>
      <c r="BB315" s="85" t="s">
        <v>26</v>
      </c>
      <c r="BC315" s="355"/>
      <c r="BD315" s="85" t="s">
        <v>33</v>
      </c>
      <c r="BE315" s="85" t="s">
        <v>16</v>
      </c>
      <c r="BF315" s="85"/>
      <c r="BG315" s="85"/>
      <c r="BH315" s="304" t="s">
        <v>18051</v>
      </c>
      <c r="BI315" s="355"/>
      <c r="BJ315" s="123"/>
      <c r="BK315" s="123"/>
      <c r="BL315" s="123"/>
      <c r="BM315" s="123" t="s">
        <v>106</v>
      </c>
      <c r="BN315" s="123"/>
      <c r="BO315" s="123"/>
      <c r="BP315" s="123"/>
      <c r="BQ315" s="4" t="s">
        <v>8</v>
      </c>
      <c r="BR315" s="123"/>
      <c r="BS315" s="123"/>
      <c r="BT315"/>
      <c r="BU315"/>
      <c r="BV315" s="266" t="s">
        <v>1375</v>
      </c>
      <c r="BW315" s="85" t="s">
        <v>1404</v>
      </c>
      <c r="BX315" s="372"/>
      <c r="BY315" s="372"/>
      <c r="BZ315" s="129" t="s">
        <v>80</v>
      </c>
      <c r="CA315" t="s">
        <v>1883</v>
      </c>
      <c r="CB315">
        <v>21000</v>
      </c>
      <c r="CC315" s="265"/>
      <c r="CD315" s="123" t="s">
        <v>1818</v>
      </c>
      <c r="CE315" s="123" t="s">
        <v>1444</v>
      </c>
      <c r="CF315" s="123"/>
      <c r="CG315" s="265"/>
      <c r="CH315" s="123"/>
      <c r="CI315" s="265"/>
      <c r="CJ315" s="85" t="s">
        <v>26</v>
      </c>
      <c r="CK315" s="85" t="s">
        <v>26</v>
      </c>
      <c r="CL315" s="85"/>
      <c r="CM315" s="85"/>
      <c r="CN315" s="96" t="s">
        <v>14935</v>
      </c>
      <c r="CO315" s="155"/>
      <c r="CP315" s="155"/>
      <c r="CQ315" s="285"/>
      <c r="CR315" s="155"/>
      <c r="CS315" s="378"/>
      <c r="CT315" s="155"/>
      <c r="CU315" s="155"/>
      <c r="CV315" s="155"/>
      <c r="CW315" s="155"/>
      <c r="CX315" s="155"/>
      <c r="CY315" s="155"/>
      <c r="CZ315" s="155"/>
      <c r="DA315" s="155"/>
      <c r="DB315" s="155"/>
      <c r="DC315" s="155"/>
      <c r="DD315" s="155"/>
      <c r="DE315" s="155"/>
      <c r="DF315" s="155"/>
      <c r="DG315" s="155"/>
      <c r="DH315" s="284" t="s">
        <v>1375</v>
      </c>
      <c r="DI315" s="267" t="s">
        <v>122</v>
      </c>
      <c r="DJ315" s="84" t="s">
        <v>1884</v>
      </c>
      <c r="DK315" s="268" t="s">
        <v>15055</v>
      </c>
      <c r="DL315" s="127" t="s">
        <v>15032</v>
      </c>
      <c r="DM315" s="123" t="s">
        <v>15056</v>
      </c>
      <c r="DN315" s="85" t="s">
        <v>15058</v>
      </c>
      <c r="DO315" s="339"/>
      <c r="DP315" s="339"/>
      <c r="DQ315" s="123" t="s">
        <v>15052</v>
      </c>
      <c r="DR315" s="339"/>
      <c r="DS315" s="339"/>
      <c r="DT315" s="339"/>
      <c r="DU315" s="339"/>
      <c r="DV315" s="123">
        <v>6246</v>
      </c>
      <c r="DW315" s="123" t="s">
        <v>15059</v>
      </c>
      <c r="DX315" s="123">
        <v>9002</v>
      </c>
      <c r="DY315" s="123">
        <v>1</v>
      </c>
      <c r="DZ315" s="355"/>
      <c r="EA315" s="123" t="s">
        <v>25</v>
      </c>
      <c r="EB315" s="123">
        <v>5</v>
      </c>
      <c r="EC315" s="125" t="s">
        <v>1887</v>
      </c>
      <c r="ED315" s="339"/>
      <c r="EE315" s="339"/>
      <c r="EF315" s="339"/>
      <c r="EG315" s="355"/>
      <c r="EH315" s="355"/>
      <c r="EI315" s="123"/>
      <c r="EJ315" s="123" t="s">
        <v>26</v>
      </c>
      <c r="EK315" s="123" t="s">
        <v>25</v>
      </c>
      <c r="EL315" s="123"/>
      <c r="EM315" s="123" t="s">
        <v>1759</v>
      </c>
      <c r="EN315" s="123"/>
      <c r="EO315" s="123" t="s">
        <v>1862</v>
      </c>
      <c r="EP315" s="339"/>
      <c r="EQ315" s="123" t="s">
        <v>1836</v>
      </c>
      <c r="ER315" s="123"/>
      <c r="ES315" s="123" t="s">
        <v>1956</v>
      </c>
      <c r="ET315" s="339"/>
      <c r="EU315" s="123" t="s">
        <v>112</v>
      </c>
      <c r="EV315" s="339"/>
      <c r="EW315" s="123" t="s">
        <v>1370</v>
      </c>
      <c r="EX315" s="339"/>
      <c r="EY315" s="123" t="s">
        <v>8</v>
      </c>
      <c r="EZ315" s="123"/>
      <c r="FA315" s="123" t="s">
        <v>25</v>
      </c>
      <c r="FB315" s="339"/>
      <c r="FC315" s="123" t="s">
        <v>1816</v>
      </c>
      <c r="FD315" s="339"/>
      <c r="FE315" s="123" t="s">
        <v>2024</v>
      </c>
      <c r="FF315" s="123" t="s">
        <v>1838</v>
      </c>
      <c r="FG315" s="123" t="s">
        <v>26</v>
      </c>
      <c r="FH315" s="266" t="s">
        <v>1375</v>
      </c>
      <c r="FI315" s="123" t="s">
        <v>1839</v>
      </c>
      <c r="FJ315" s="123" t="s">
        <v>64</v>
      </c>
      <c r="FK315" s="123" t="s">
        <v>80</v>
      </c>
      <c r="FL315" t="s">
        <v>1889</v>
      </c>
      <c r="FM315" s="123" t="s">
        <v>15057</v>
      </c>
      <c r="FN315" s="123" t="s">
        <v>1839</v>
      </c>
      <c r="FO315" s="123" t="s">
        <v>1890</v>
      </c>
      <c r="FP315" s="123" t="s">
        <v>1891</v>
      </c>
      <c r="FQ315" s="123" t="s">
        <v>15060</v>
      </c>
      <c r="FR315" s="123" t="s">
        <v>1869</v>
      </c>
      <c r="FS315" s="123" t="s">
        <v>1870</v>
      </c>
      <c r="FT315" s="123" t="s">
        <v>1845</v>
      </c>
      <c r="FU315" s="123" t="s">
        <v>9</v>
      </c>
      <c r="FV315" t="s">
        <v>1894</v>
      </c>
      <c r="FW315" s="123" t="s">
        <v>1846</v>
      </c>
      <c r="FX315" s="123" t="s">
        <v>1436</v>
      </c>
      <c r="FY315" s="123" t="s">
        <v>15056</v>
      </c>
      <c r="FZ315" s="123" t="s">
        <v>1847</v>
      </c>
      <c r="GA315" s="123" t="s">
        <v>2158</v>
      </c>
      <c r="GB315" s="123" t="s">
        <v>15061</v>
      </c>
      <c r="GC315" s="339"/>
      <c r="GD315" s="339"/>
      <c r="GE315" s="339"/>
      <c r="GF315" s="355"/>
      <c r="GG315" s="355"/>
      <c r="GH315" s="331" t="s">
        <v>1375</v>
      </c>
      <c r="GI315" s="123" t="s">
        <v>9</v>
      </c>
      <c r="GJ315" s="123" t="s">
        <v>1435</v>
      </c>
      <c r="GK315" s="123" t="s">
        <v>1375</v>
      </c>
      <c r="GL315" s="123" t="s">
        <v>9</v>
      </c>
      <c r="GM315" s="123" t="s">
        <v>1897</v>
      </c>
      <c r="GN315" s="123" t="s">
        <v>15062</v>
      </c>
      <c r="GO315" s="339"/>
      <c r="GP315" s="123" t="s">
        <v>1850</v>
      </c>
      <c r="GQ315" s="339"/>
      <c r="GR315" s="123" t="s">
        <v>15063</v>
      </c>
      <c r="GS315" s="339"/>
      <c r="GT315" s="123" t="s">
        <v>15064</v>
      </c>
      <c r="GU315" s="123" t="s">
        <v>15065</v>
      </c>
      <c r="GV315" s="123"/>
      <c r="GW315" s="123"/>
      <c r="GX315" s="123"/>
      <c r="GY315"/>
      <c r="GZ315"/>
      <c r="HA315" s="266"/>
      <c r="HB315" s="123"/>
      <c r="HC315" s="123"/>
    </row>
    <row r="316" spans="1:211" s="269" customFormat="1" x14ac:dyDescent="0.35">
      <c r="A316" s="137">
        <v>385</v>
      </c>
      <c r="B316" s="343"/>
      <c r="C316" s="84" t="s">
        <v>1412</v>
      </c>
      <c r="D316" s="124">
        <v>44309</v>
      </c>
      <c r="E316" s="124">
        <v>44312</v>
      </c>
      <c r="F316" s="339"/>
      <c r="G316" s="125" t="s">
        <v>15066</v>
      </c>
      <c r="H316" s="266" t="s">
        <v>1375</v>
      </c>
      <c r="I316" s="123"/>
      <c r="J316" s="339"/>
      <c r="K316" s="355"/>
      <c r="L316" s="267"/>
      <c r="M316" s="354"/>
      <c r="N316" s="267" t="s">
        <v>19657</v>
      </c>
      <c r="O316" s="354"/>
      <c r="P316" s="354"/>
      <c r="Q316" s="267"/>
      <c r="R316" s="267"/>
      <c r="S316" s="267"/>
      <c r="T316" s="126" t="s">
        <v>25</v>
      </c>
      <c r="U316" s="124">
        <v>44308</v>
      </c>
      <c r="V316" s="124">
        <v>44312</v>
      </c>
      <c r="W316" s="126" t="s">
        <v>15484</v>
      </c>
      <c r="X316" s="362"/>
      <c r="Y316" s="362"/>
      <c r="Z316" s="126"/>
      <c r="AA316" s="126" t="s">
        <v>25</v>
      </c>
      <c r="AB316" s="124">
        <v>44308</v>
      </c>
      <c r="AC316" s="124"/>
      <c r="AD316" s="362"/>
      <c r="AE316" s="362"/>
      <c r="AF316" s="363"/>
      <c r="AG316" s="363"/>
      <c r="AH316" s="266" t="s">
        <v>1375</v>
      </c>
      <c r="AI316" s="124">
        <v>44303</v>
      </c>
      <c r="AJ316" s="252" t="s">
        <v>3575</v>
      </c>
      <c r="AK316" s="124">
        <v>44303</v>
      </c>
      <c r="AL316" s="252" t="s">
        <v>3575</v>
      </c>
      <c r="AM316" s="85" t="s">
        <v>28</v>
      </c>
      <c r="AN316" s="85" t="s">
        <v>26</v>
      </c>
      <c r="AO316" s="85" t="s">
        <v>26</v>
      </c>
      <c r="AP316" s="85" t="s">
        <v>15067</v>
      </c>
      <c r="AQ316" s="85" t="s">
        <v>15068</v>
      </c>
      <c r="AR316" s="85"/>
      <c r="AS316" s="335" t="s">
        <v>15069</v>
      </c>
      <c r="AT316" s="335">
        <v>120834641</v>
      </c>
      <c r="AU316" s="85"/>
      <c r="AV316" s="85"/>
      <c r="AW316" s="85" t="s">
        <v>15485</v>
      </c>
      <c r="AX316" s="266" t="s">
        <v>1375</v>
      </c>
      <c r="AY316" s="85" t="s">
        <v>25</v>
      </c>
      <c r="AZ316" s="85" t="s">
        <v>25</v>
      </c>
      <c r="BA316" s="85" t="s">
        <v>25</v>
      </c>
      <c r="BB316" s="85" t="s">
        <v>25</v>
      </c>
      <c r="BC316" s="355"/>
      <c r="BD316" s="85" t="s">
        <v>27</v>
      </c>
      <c r="BE316" s="85" t="s">
        <v>4</v>
      </c>
      <c r="BF316" s="85" t="s">
        <v>34</v>
      </c>
      <c r="BG316" s="85" t="s">
        <v>34</v>
      </c>
      <c r="BH316" s="304" t="s">
        <v>18051</v>
      </c>
      <c r="BI316" s="355"/>
      <c r="BJ316" s="123"/>
      <c r="BK316" s="123"/>
      <c r="BL316" s="123"/>
      <c r="BM316" s="123" t="s">
        <v>102</v>
      </c>
      <c r="BN316" s="123" t="s">
        <v>1378</v>
      </c>
      <c r="BO316" s="123" t="s">
        <v>1398</v>
      </c>
      <c r="BP316" s="123" t="s">
        <v>25</v>
      </c>
      <c r="BQ316" s="4" t="s">
        <v>8</v>
      </c>
      <c r="BR316" s="123" t="s">
        <v>1614</v>
      </c>
      <c r="BS316" s="123" t="s">
        <v>1563</v>
      </c>
      <c r="BT316" t="s">
        <v>15486</v>
      </c>
      <c r="BU316" t="s">
        <v>15487</v>
      </c>
      <c r="BV316" s="266" t="s">
        <v>1375</v>
      </c>
      <c r="BW316" s="85" t="s">
        <v>1404</v>
      </c>
      <c r="BX316" s="372"/>
      <c r="BY316" s="372"/>
      <c r="BZ316" s="129" t="s">
        <v>49</v>
      </c>
      <c r="CA316" t="s">
        <v>15070</v>
      </c>
      <c r="CB316">
        <v>21000</v>
      </c>
      <c r="CC316" s="265"/>
      <c r="CD316" s="123" t="s">
        <v>1445</v>
      </c>
      <c r="CE316" s="123" t="s">
        <v>17</v>
      </c>
      <c r="CF316" s="123"/>
      <c r="CG316" s="265"/>
      <c r="CH316" s="123"/>
      <c r="CI316" s="265"/>
      <c r="CJ316" s="85" t="s">
        <v>26</v>
      </c>
      <c r="CK316" s="85" t="s">
        <v>26</v>
      </c>
      <c r="CL316" s="85"/>
      <c r="CM316" s="85"/>
      <c r="CN316" s="96" t="s">
        <v>14935</v>
      </c>
      <c r="CO316" s="155"/>
      <c r="CP316" s="155"/>
      <c r="CQ316" s="285"/>
      <c r="CR316" s="155"/>
      <c r="CS316" s="378"/>
      <c r="CT316" s="155"/>
      <c r="CU316" s="155"/>
      <c r="CV316" s="155"/>
      <c r="CW316" s="155"/>
      <c r="CX316" s="155"/>
      <c r="CY316" s="155"/>
      <c r="CZ316" s="155"/>
      <c r="DA316" s="155"/>
      <c r="DB316" s="155"/>
      <c r="DC316" s="155"/>
      <c r="DD316" s="155"/>
      <c r="DE316" s="155"/>
      <c r="DF316" s="155"/>
      <c r="DG316" s="155"/>
      <c r="DH316" s="284" t="s">
        <v>1375</v>
      </c>
      <c r="DI316" s="267" t="s">
        <v>121</v>
      </c>
      <c r="DJ316" s="84" t="s">
        <v>2399</v>
      </c>
      <c r="DK316" s="268" t="s">
        <v>3575</v>
      </c>
      <c r="DL316" s="127" t="s">
        <v>15032</v>
      </c>
      <c r="DM316" s="123" t="s">
        <v>15067</v>
      </c>
      <c r="DN316" s="85" t="s">
        <v>15069</v>
      </c>
      <c r="DO316" s="339"/>
      <c r="DP316" s="339"/>
      <c r="DQ316" s="123" t="s">
        <v>2406</v>
      </c>
      <c r="DR316" s="339"/>
      <c r="DS316" s="339"/>
      <c r="DT316" s="339"/>
      <c r="DU316" s="339"/>
      <c r="DV316" s="123">
        <v>253422102</v>
      </c>
      <c r="DW316" s="123" t="s">
        <v>15071</v>
      </c>
      <c r="DX316" s="123">
        <v>9002</v>
      </c>
      <c r="DY316" s="123"/>
      <c r="DZ316" s="355"/>
      <c r="EA316" s="123" t="s">
        <v>25</v>
      </c>
      <c r="EB316" s="123">
        <v>1</v>
      </c>
      <c r="EC316" s="125" t="s">
        <v>1887</v>
      </c>
      <c r="ED316" s="339"/>
      <c r="EE316" s="339"/>
      <c r="EF316" s="339"/>
      <c r="EG316" s="355"/>
      <c r="EH316" s="355"/>
      <c r="EI316" s="123"/>
      <c r="EJ316" s="123" t="s">
        <v>26</v>
      </c>
      <c r="EK316" s="123" t="s">
        <v>25</v>
      </c>
      <c r="EL316" s="123"/>
      <c r="EM316" s="123" t="s">
        <v>1759</v>
      </c>
      <c r="EN316" s="123"/>
      <c r="EO316" s="123" t="s">
        <v>1862</v>
      </c>
      <c r="EP316" s="339"/>
      <c r="EQ316" s="123" t="s">
        <v>1761</v>
      </c>
      <c r="ER316" s="123"/>
      <c r="ES316" s="123" t="s">
        <v>6</v>
      </c>
      <c r="ET316" s="339"/>
      <c r="EU316" s="123" t="s">
        <v>115</v>
      </c>
      <c r="EV316" s="339"/>
      <c r="EW316" s="123" t="s">
        <v>1370</v>
      </c>
      <c r="EX316" s="339"/>
      <c r="EY316" s="123" t="s">
        <v>8</v>
      </c>
      <c r="EZ316" s="123"/>
      <c r="FA316" s="123" t="s">
        <v>26</v>
      </c>
      <c r="FB316" s="339"/>
      <c r="FC316" s="123"/>
      <c r="FD316" s="339"/>
      <c r="FE316" s="123" t="s">
        <v>2023</v>
      </c>
      <c r="FF316" s="123" t="s">
        <v>1865</v>
      </c>
      <c r="FG316" s="123" t="s">
        <v>26</v>
      </c>
      <c r="FH316" s="266" t="s">
        <v>1375</v>
      </c>
      <c r="FI316" s="123" t="s">
        <v>1839</v>
      </c>
      <c r="FJ316" s="123" t="s">
        <v>49</v>
      </c>
      <c r="FK316" s="123" t="s">
        <v>49</v>
      </c>
      <c r="FL316" t="s">
        <v>15072</v>
      </c>
      <c r="FM316" s="123" t="s">
        <v>15068</v>
      </c>
      <c r="FN316" s="123" t="s">
        <v>1839</v>
      </c>
      <c r="FO316" s="123" t="s">
        <v>2324</v>
      </c>
      <c r="FP316" s="123" t="s">
        <v>15073</v>
      </c>
      <c r="FQ316" s="123" t="s">
        <v>15074</v>
      </c>
      <c r="FR316" s="123" t="s">
        <v>1869</v>
      </c>
      <c r="FS316" s="123" t="s">
        <v>1870</v>
      </c>
      <c r="FT316" s="123" t="s">
        <v>1845</v>
      </c>
      <c r="FU316" s="123" t="s">
        <v>9</v>
      </c>
      <c r="FV316" t="s">
        <v>2327</v>
      </c>
      <c r="FW316" s="123" t="s">
        <v>1846</v>
      </c>
      <c r="FX316" s="123" t="s">
        <v>13</v>
      </c>
      <c r="FY316" s="123" t="s">
        <v>15067</v>
      </c>
      <c r="FZ316" s="123" t="s">
        <v>1872</v>
      </c>
      <c r="GA316" s="123" t="s">
        <v>1375</v>
      </c>
      <c r="GB316" s="123" t="s">
        <v>15075</v>
      </c>
      <c r="GC316" s="339"/>
      <c r="GD316" s="339"/>
      <c r="GE316" s="339"/>
      <c r="GF316" s="355"/>
      <c r="GG316" s="355"/>
      <c r="GH316" s="331" t="s">
        <v>1375</v>
      </c>
      <c r="GI316" s="123" t="s">
        <v>9</v>
      </c>
      <c r="GJ316" s="123" t="s">
        <v>15076</v>
      </c>
      <c r="GK316" s="123" t="s">
        <v>1375</v>
      </c>
      <c r="GL316" s="123" t="s">
        <v>9</v>
      </c>
      <c r="GM316" s="123" t="s">
        <v>1375</v>
      </c>
      <c r="GN316" s="123" t="s">
        <v>1375</v>
      </c>
      <c r="GO316" s="339"/>
      <c r="GP316" s="123" t="s">
        <v>1850</v>
      </c>
      <c r="GQ316" s="339"/>
      <c r="GR316" s="123" t="s">
        <v>15077</v>
      </c>
      <c r="GS316" s="339"/>
      <c r="GT316" s="123" t="s">
        <v>15078</v>
      </c>
      <c r="GU316" s="123" t="s">
        <v>1375</v>
      </c>
      <c r="GV316" s="123"/>
      <c r="GW316" s="123"/>
      <c r="GX316" s="123"/>
      <c r="GY316"/>
      <c r="GZ316"/>
      <c r="HA316" s="266"/>
      <c r="HB316" s="123"/>
      <c r="HC316" s="123"/>
    </row>
    <row r="317" spans="1:211" s="269" customFormat="1" x14ac:dyDescent="0.35">
      <c r="A317" s="137">
        <v>384</v>
      </c>
      <c r="B317" s="343"/>
      <c r="C317" s="84" t="s">
        <v>1412</v>
      </c>
      <c r="D317" s="124">
        <v>44308</v>
      </c>
      <c r="E317" s="124">
        <v>44320</v>
      </c>
      <c r="F317" s="339"/>
      <c r="G317" s="125" t="s">
        <v>15079</v>
      </c>
      <c r="H317" s="266" t="s">
        <v>1375</v>
      </c>
      <c r="I317" s="123" t="s">
        <v>25</v>
      </c>
      <c r="J317" s="339"/>
      <c r="K317" s="355"/>
      <c r="L317" s="267"/>
      <c r="M317" s="354"/>
      <c r="N317" s="267" t="s">
        <v>19659</v>
      </c>
      <c r="O317" s="354"/>
      <c r="P317" s="354"/>
      <c r="Q317" s="267">
        <v>44344</v>
      </c>
      <c r="R317" s="267">
        <v>44344</v>
      </c>
      <c r="S317" s="267"/>
      <c r="T317" s="126" t="s">
        <v>25</v>
      </c>
      <c r="U317" s="124">
        <v>44307</v>
      </c>
      <c r="V317" s="124">
        <v>44307</v>
      </c>
      <c r="W317" s="126" t="s">
        <v>15488</v>
      </c>
      <c r="X317" s="362"/>
      <c r="Y317" s="362"/>
      <c r="Z317" s="126"/>
      <c r="AA317" s="126" t="s">
        <v>25</v>
      </c>
      <c r="AB317" s="124">
        <v>44306</v>
      </c>
      <c r="AC317" s="124">
        <v>44307</v>
      </c>
      <c r="AD317" s="362"/>
      <c r="AE317" s="362"/>
      <c r="AF317" s="363"/>
      <c r="AG317" s="363"/>
      <c r="AH317" s="266" t="s">
        <v>1375</v>
      </c>
      <c r="AI317" s="124">
        <v>44303</v>
      </c>
      <c r="AJ317" s="252" t="s">
        <v>15080</v>
      </c>
      <c r="AK317" s="124">
        <v>44303</v>
      </c>
      <c r="AL317" s="252">
        <v>0.41666666666666669</v>
      </c>
      <c r="AM317" s="85" t="s">
        <v>28</v>
      </c>
      <c r="AN317" s="85" t="s">
        <v>26</v>
      </c>
      <c r="AO317" s="85" t="s">
        <v>26</v>
      </c>
      <c r="AP317" s="85" t="s">
        <v>15081</v>
      </c>
      <c r="AQ317" s="85" t="s">
        <v>15082</v>
      </c>
      <c r="AR317" s="85"/>
      <c r="AS317" s="335" t="s">
        <v>15083</v>
      </c>
      <c r="AT317" s="335">
        <v>120834139</v>
      </c>
      <c r="AU317" s="85"/>
      <c r="AV317" s="85"/>
      <c r="AW317" s="85" t="s">
        <v>15489</v>
      </c>
      <c r="AX317" s="266" t="s">
        <v>1375</v>
      </c>
      <c r="AY317" s="85" t="s">
        <v>25</v>
      </c>
      <c r="AZ317" s="85" t="s">
        <v>25</v>
      </c>
      <c r="BA317" s="85" t="s">
        <v>25</v>
      </c>
      <c r="BB317" s="85" t="s">
        <v>25</v>
      </c>
      <c r="BC317" s="355"/>
      <c r="BD317" s="85" t="s">
        <v>27</v>
      </c>
      <c r="BE317" s="85" t="s">
        <v>13</v>
      </c>
      <c r="BF317" s="85" t="s">
        <v>34</v>
      </c>
      <c r="BG317" s="85" t="s">
        <v>34</v>
      </c>
      <c r="BH317" s="304" t="s">
        <v>18047</v>
      </c>
      <c r="BI317" s="355"/>
      <c r="BJ317" s="123"/>
      <c r="BK317" s="123"/>
      <c r="BL317" s="123"/>
      <c r="BM317" s="123" t="s">
        <v>102</v>
      </c>
      <c r="BN317" s="123" t="s">
        <v>1524</v>
      </c>
      <c r="BO317" s="123" t="s">
        <v>3725</v>
      </c>
      <c r="BP317" s="123" t="s">
        <v>26</v>
      </c>
      <c r="BQ317" s="4" t="s">
        <v>8</v>
      </c>
      <c r="BR317" s="123" t="s">
        <v>1614</v>
      </c>
      <c r="BS317" s="123" t="s">
        <v>1406</v>
      </c>
      <c r="BT317" t="s">
        <v>1406</v>
      </c>
      <c r="BU317" t="s">
        <v>15490</v>
      </c>
      <c r="BV317" s="266" t="s">
        <v>1375</v>
      </c>
      <c r="BW317" s="85" t="s">
        <v>44</v>
      </c>
      <c r="BX317" s="372"/>
      <c r="BY317" s="372"/>
      <c r="BZ317" s="129" t="s">
        <v>156</v>
      </c>
      <c r="CA317" t="s">
        <v>4340</v>
      </c>
      <c r="CB317">
        <v>21000</v>
      </c>
      <c r="CC317" s="265"/>
      <c r="CD317" s="123" t="s">
        <v>13737</v>
      </c>
      <c r="CE317" s="123" t="s">
        <v>1450</v>
      </c>
      <c r="CF317" s="123"/>
      <c r="CG317" s="265"/>
      <c r="CH317" s="123">
        <v>530</v>
      </c>
      <c r="CI317" s="265"/>
      <c r="CJ317" s="85" t="s">
        <v>26</v>
      </c>
      <c r="CK317" s="85" t="s">
        <v>26</v>
      </c>
      <c r="CL317" s="85"/>
      <c r="CM317" s="85"/>
      <c r="CN317" s="96" t="s">
        <v>14935</v>
      </c>
      <c r="CO317" s="155"/>
      <c r="CP317" s="155"/>
      <c r="CQ317" s="285"/>
      <c r="CR317" s="155"/>
      <c r="CS317" s="378"/>
      <c r="CT317" s="155"/>
      <c r="CU317" s="155"/>
      <c r="CV317" s="155"/>
      <c r="CW317" s="155"/>
      <c r="CX317" s="155"/>
      <c r="CY317" s="155"/>
      <c r="CZ317" s="155"/>
      <c r="DA317" s="155"/>
      <c r="DB317" s="155"/>
      <c r="DC317" s="155"/>
      <c r="DD317" s="155"/>
      <c r="DE317" s="155"/>
      <c r="DF317" s="155"/>
      <c r="DG317" s="155"/>
      <c r="DH317" s="284" t="s">
        <v>1375</v>
      </c>
      <c r="DI317" s="267" t="s">
        <v>129</v>
      </c>
      <c r="DJ317" s="84" t="s">
        <v>3729</v>
      </c>
      <c r="DK317" s="268" t="s">
        <v>15080</v>
      </c>
      <c r="DL317" s="127" t="s">
        <v>15032</v>
      </c>
      <c r="DM317" s="123" t="s">
        <v>15081</v>
      </c>
      <c r="DN317" s="85" t="s">
        <v>15083</v>
      </c>
      <c r="DO317" s="339"/>
      <c r="DP317" s="339"/>
      <c r="DQ317" s="123" t="s">
        <v>15084</v>
      </c>
      <c r="DR317" s="339"/>
      <c r="DS317" s="339"/>
      <c r="DT317" s="339"/>
      <c r="DU317" s="339"/>
      <c r="DV317" s="123">
        <v>14422109</v>
      </c>
      <c r="DW317" s="123" t="s">
        <v>15085</v>
      </c>
      <c r="DX317" s="123">
        <v>9002</v>
      </c>
      <c r="DY317" s="123">
        <v>1</v>
      </c>
      <c r="DZ317" s="355"/>
      <c r="EA317" s="123" t="s">
        <v>25</v>
      </c>
      <c r="EB317" s="123">
        <v>5</v>
      </c>
      <c r="EC317" s="125" t="s">
        <v>1887</v>
      </c>
      <c r="ED317" s="339"/>
      <c r="EE317" s="339"/>
      <c r="EF317" s="339"/>
      <c r="EG317" s="355"/>
      <c r="EH317" s="355"/>
      <c r="EI317" s="123"/>
      <c r="EJ317" s="123" t="s">
        <v>26</v>
      </c>
      <c r="EK317" s="123" t="s">
        <v>25</v>
      </c>
      <c r="EL317" s="123"/>
      <c r="EM317" s="123" t="s">
        <v>1759</v>
      </c>
      <c r="EN317" s="123"/>
      <c r="EO317" s="123" t="s">
        <v>1862</v>
      </c>
      <c r="EP317" s="339"/>
      <c r="EQ317" s="123" t="s">
        <v>1836</v>
      </c>
      <c r="ER317" s="123"/>
      <c r="ES317" s="123" t="s">
        <v>1888</v>
      </c>
      <c r="ET317" s="339"/>
      <c r="EU317" s="123" t="s">
        <v>114</v>
      </c>
      <c r="EV317" s="339"/>
      <c r="EW317" s="123" t="s">
        <v>1370</v>
      </c>
      <c r="EX317" s="339"/>
      <c r="EY317" s="123" t="s">
        <v>8</v>
      </c>
      <c r="EZ317" s="123"/>
      <c r="FA317" s="123" t="s">
        <v>25</v>
      </c>
      <c r="FB317" s="339"/>
      <c r="FC317" s="123" t="s">
        <v>1816</v>
      </c>
      <c r="FD317" s="339"/>
      <c r="FE317" s="123" t="s">
        <v>1837</v>
      </c>
      <c r="FF317" s="123" t="s">
        <v>2408</v>
      </c>
      <c r="FG317" s="123" t="s">
        <v>26</v>
      </c>
      <c r="FH317" s="266" t="s">
        <v>1375</v>
      </c>
      <c r="FI317" s="123" t="s">
        <v>1839</v>
      </c>
      <c r="FJ317" s="123" t="s">
        <v>2269</v>
      </c>
      <c r="FK317" s="123" t="s">
        <v>770</v>
      </c>
      <c r="FL317" t="s">
        <v>15086</v>
      </c>
      <c r="FM317" s="123" t="s">
        <v>15082</v>
      </c>
      <c r="FN317" s="123" t="s">
        <v>1839</v>
      </c>
      <c r="FO317" s="123" t="s">
        <v>1890</v>
      </c>
      <c r="FP317" s="123" t="s">
        <v>15087</v>
      </c>
      <c r="FQ317" s="123" t="s">
        <v>15088</v>
      </c>
      <c r="FR317" s="123" t="s">
        <v>1869</v>
      </c>
      <c r="FS317" s="123" t="s">
        <v>2456</v>
      </c>
      <c r="FT317" s="123" t="s">
        <v>1845</v>
      </c>
      <c r="FU317" s="123" t="s">
        <v>15</v>
      </c>
      <c r="FV317" t="s">
        <v>15089</v>
      </c>
      <c r="FW317" s="123" t="s">
        <v>1846</v>
      </c>
      <c r="FX317" s="123" t="s">
        <v>46</v>
      </c>
      <c r="FY317" s="123" t="s">
        <v>15081</v>
      </c>
      <c r="FZ317" s="123" t="s">
        <v>15090</v>
      </c>
      <c r="GA317" s="123" t="s">
        <v>1375</v>
      </c>
      <c r="GB317" s="123" t="s">
        <v>15091</v>
      </c>
      <c r="GC317" s="339"/>
      <c r="GD317" s="339"/>
      <c r="GE317" s="339"/>
      <c r="GF317" s="355"/>
      <c r="GG317" s="355"/>
      <c r="GH317" s="331" t="s">
        <v>15092</v>
      </c>
      <c r="GI317" s="123" t="s">
        <v>9</v>
      </c>
      <c r="GJ317" s="123" t="s">
        <v>1433</v>
      </c>
      <c r="GK317" s="123" t="s">
        <v>1375</v>
      </c>
      <c r="GL317" s="123" t="s">
        <v>9</v>
      </c>
      <c r="GM317" s="123" t="s">
        <v>1375</v>
      </c>
      <c r="GN317" s="123" t="s">
        <v>1375</v>
      </c>
      <c r="GO317" s="339"/>
      <c r="GP317" s="123" t="s">
        <v>1850</v>
      </c>
      <c r="GQ317" s="339"/>
      <c r="GR317" s="123" t="s">
        <v>15093</v>
      </c>
      <c r="GS317" s="339"/>
      <c r="GT317" s="123" t="s">
        <v>15094</v>
      </c>
      <c r="GU317" s="123" t="s">
        <v>1375</v>
      </c>
      <c r="GV317" s="123"/>
      <c r="GW317" s="123"/>
      <c r="GX317" s="123"/>
      <c r="GY317"/>
      <c r="GZ317"/>
      <c r="HA317" s="266"/>
      <c r="HB317" s="123"/>
      <c r="HC317" s="123"/>
    </row>
    <row r="318" spans="1:211" s="269" customFormat="1" x14ac:dyDescent="0.35">
      <c r="A318" s="137">
        <v>383</v>
      </c>
      <c r="B318" s="343"/>
      <c r="C318" s="84" t="s">
        <v>1412</v>
      </c>
      <c r="D318" s="124">
        <v>44305</v>
      </c>
      <c r="E318" s="124">
        <v>44305</v>
      </c>
      <c r="F318" s="339"/>
      <c r="G318" s="125" t="s">
        <v>15095</v>
      </c>
      <c r="H318" s="266" t="s">
        <v>1375</v>
      </c>
      <c r="I318" s="123"/>
      <c r="J318" s="339"/>
      <c r="K318" s="355"/>
      <c r="L318" s="267"/>
      <c r="M318" s="354"/>
      <c r="N318" s="267" t="s">
        <v>19657</v>
      </c>
      <c r="O318" s="354"/>
      <c r="P318" s="354"/>
      <c r="Q318" s="267"/>
      <c r="R318" s="267"/>
      <c r="S318" s="267"/>
      <c r="T318" s="126"/>
      <c r="U318" s="124"/>
      <c r="V318" s="124"/>
      <c r="W318" s="126"/>
      <c r="X318" s="362"/>
      <c r="Y318" s="362"/>
      <c r="Z318" s="126"/>
      <c r="AA318" s="126"/>
      <c r="AB318" s="124"/>
      <c r="AC318" s="124"/>
      <c r="AD318" s="362"/>
      <c r="AE318" s="362"/>
      <c r="AF318" s="363"/>
      <c r="AG318" s="363"/>
      <c r="AH318" s="266" t="s">
        <v>1375</v>
      </c>
      <c r="AI318" s="124">
        <v>44303</v>
      </c>
      <c r="AJ318" s="252" t="s">
        <v>15096</v>
      </c>
      <c r="AK318" s="124"/>
      <c r="AL318" s="252"/>
      <c r="AM318" s="85" t="s">
        <v>28</v>
      </c>
      <c r="AN318" s="85" t="s">
        <v>26</v>
      </c>
      <c r="AO318" s="85" t="s">
        <v>26</v>
      </c>
      <c r="AP318" s="85"/>
      <c r="AQ318" s="85"/>
      <c r="AR318" s="85"/>
      <c r="AS318" s="335">
        <v>7083755772</v>
      </c>
      <c r="AT318" s="335"/>
      <c r="AU318" s="85"/>
      <c r="AV318" s="85"/>
      <c r="AW318" s="85"/>
      <c r="AX318" s="266" t="s">
        <v>1375</v>
      </c>
      <c r="AY318" s="85" t="s">
        <v>26</v>
      </c>
      <c r="AZ318" s="85" t="s">
        <v>26</v>
      </c>
      <c r="BA318" s="85" t="s">
        <v>26</v>
      </c>
      <c r="BB318" s="85" t="s">
        <v>26</v>
      </c>
      <c r="BC318" s="355"/>
      <c r="BD318" s="85" t="s">
        <v>33</v>
      </c>
      <c r="BE318" s="85" t="s">
        <v>13</v>
      </c>
      <c r="BF318" s="85"/>
      <c r="BG318" s="85"/>
      <c r="BH318" s="304" t="s">
        <v>18047</v>
      </c>
      <c r="BI318" s="355"/>
      <c r="BJ318" s="123"/>
      <c r="BK318" s="123"/>
      <c r="BL318" s="123"/>
      <c r="BM318" s="123" t="s">
        <v>106</v>
      </c>
      <c r="BN318" s="123"/>
      <c r="BO318" s="123"/>
      <c r="BP318" s="123"/>
      <c r="BQ318" s="4" t="s">
        <v>8</v>
      </c>
      <c r="BR318" s="123"/>
      <c r="BS318" s="123"/>
      <c r="BT318"/>
      <c r="BU318"/>
      <c r="BV318" s="266" t="s">
        <v>1375</v>
      </c>
      <c r="BW318" s="85" t="s">
        <v>1404</v>
      </c>
      <c r="BX318" s="372"/>
      <c r="BY318" s="372"/>
      <c r="BZ318" s="129" t="s">
        <v>54</v>
      </c>
      <c r="CA318" t="s">
        <v>15104</v>
      </c>
      <c r="CB318">
        <v>12000</v>
      </c>
      <c r="CC318" s="265"/>
      <c r="CD318" s="123" t="s">
        <v>1369</v>
      </c>
      <c r="CE318" s="123" t="s">
        <v>17</v>
      </c>
      <c r="CF318" s="123"/>
      <c r="CG318" s="265"/>
      <c r="CH318" s="123"/>
      <c r="CI318" s="265"/>
      <c r="CJ318" s="85" t="s">
        <v>26</v>
      </c>
      <c r="CK318" s="85" t="s">
        <v>26</v>
      </c>
      <c r="CL318" s="85"/>
      <c r="CM318" s="85"/>
      <c r="CN318" s="96" t="s">
        <v>14935</v>
      </c>
      <c r="CO318" s="155"/>
      <c r="CP318" s="155"/>
      <c r="CQ318" s="285"/>
      <c r="CR318" s="155"/>
      <c r="CS318" s="378"/>
      <c r="CT318" s="155"/>
      <c r="CU318" s="155"/>
      <c r="CV318" s="155"/>
      <c r="CW318" s="155"/>
      <c r="CX318" s="155"/>
      <c r="CY318" s="155"/>
      <c r="CZ318" s="155"/>
      <c r="DA318" s="155"/>
      <c r="DB318" s="155"/>
      <c r="DC318" s="155"/>
      <c r="DD318" s="155"/>
      <c r="DE318" s="155"/>
      <c r="DF318" s="155"/>
      <c r="DG318" s="155"/>
      <c r="DH318" s="284" t="s">
        <v>1375</v>
      </c>
      <c r="DI318" s="275" t="s">
        <v>119</v>
      </c>
      <c r="DJ318" s="148" t="s">
        <v>2068</v>
      </c>
      <c r="DK318" s="268" t="s">
        <v>15096</v>
      </c>
      <c r="DL318" s="127" t="s">
        <v>15032</v>
      </c>
      <c r="DM318" s="123"/>
      <c r="DN318" s="85">
        <v>7083755772</v>
      </c>
      <c r="DO318" s="339"/>
      <c r="DP318" s="339"/>
      <c r="DQ318" s="123" t="s">
        <v>119</v>
      </c>
      <c r="DR318" s="339"/>
      <c r="DS318" s="339"/>
      <c r="DT318" s="339"/>
      <c r="DU318" s="339"/>
      <c r="DV318" s="123">
        <v>253731102</v>
      </c>
      <c r="DW318" s="123" t="s">
        <v>15097</v>
      </c>
      <c r="DX318" s="123">
        <v>2641</v>
      </c>
      <c r="DY318" s="123">
        <v>1</v>
      </c>
      <c r="DZ318" s="355"/>
      <c r="EA318" s="123" t="s">
        <v>25</v>
      </c>
      <c r="EB318" s="123"/>
      <c r="EC318" s="125"/>
      <c r="ED318" s="339"/>
      <c r="EE318" s="339"/>
      <c r="EF318" s="339"/>
      <c r="EG318" s="355"/>
      <c r="EH318" s="355"/>
      <c r="EI318" s="123"/>
      <c r="EJ318" s="123" t="s">
        <v>26</v>
      </c>
      <c r="EK318" s="123" t="s">
        <v>25</v>
      </c>
      <c r="EL318" s="123" t="s">
        <v>26</v>
      </c>
      <c r="EM318" s="123" t="s">
        <v>1759</v>
      </c>
      <c r="EN318" s="123"/>
      <c r="EO318" s="123" t="s">
        <v>1807</v>
      </c>
      <c r="EP318" s="339"/>
      <c r="EQ318" s="123" t="s">
        <v>1761</v>
      </c>
      <c r="ER318" s="123"/>
      <c r="ES318" s="123" t="s">
        <v>1956</v>
      </c>
      <c r="ET318" s="339"/>
      <c r="EU318" s="123" t="s">
        <v>112</v>
      </c>
      <c r="EV318" s="339"/>
      <c r="EW318" s="123" t="s">
        <v>1370</v>
      </c>
      <c r="EX318" s="339"/>
      <c r="EY318" s="123" t="s">
        <v>1807</v>
      </c>
      <c r="EZ318" s="123" t="s">
        <v>15098</v>
      </c>
      <c r="FA318" s="123" t="s">
        <v>26</v>
      </c>
      <c r="FB318" s="339"/>
      <c r="FC318" s="123"/>
      <c r="FD318" s="339"/>
      <c r="FE318" s="123"/>
      <c r="FF318" s="123"/>
      <c r="FG318" s="123"/>
      <c r="FH318" s="266" t="s">
        <v>1375</v>
      </c>
      <c r="FI318" s="123"/>
      <c r="FJ318" s="123"/>
      <c r="FK318" s="123"/>
      <c r="FL318"/>
      <c r="FM318" s="123"/>
      <c r="FN318" s="123"/>
      <c r="FO318" s="123"/>
      <c r="FP318" s="123"/>
      <c r="FQ318" s="123"/>
      <c r="FR318" s="123"/>
      <c r="FS318" s="123"/>
      <c r="FT318" s="123"/>
      <c r="FU318" s="123"/>
      <c r="FV318"/>
      <c r="FW318" s="123"/>
      <c r="FX318" s="123"/>
      <c r="FY318" s="123"/>
      <c r="FZ318" s="123"/>
      <c r="GA318" s="123"/>
      <c r="GB318" s="123"/>
      <c r="GC318" s="339"/>
      <c r="GD318" s="339"/>
      <c r="GE318" s="339"/>
      <c r="GF318" s="355"/>
      <c r="GG318" s="355"/>
      <c r="GH318" s="331"/>
      <c r="GI318" s="123"/>
      <c r="GJ318" s="123"/>
      <c r="GK318" s="123"/>
      <c r="GL318" s="123"/>
      <c r="GM318" s="123"/>
      <c r="GN318" s="123"/>
      <c r="GO318" s="339"/>
      <c r="GP318" s="123"/>
      <c r="GQ318" s="339"/>
      <c r="GR318" s="123"/>
      <c r="GS318" s="339"/>
      <c r="GT318" s="123"/>
      <c r="GU318" s="123"/>
      <c r="GV318" s="123"/>
      <c r="GW318" s="123"/>
      <c r="GX318" s="123"/>
      <c r="GY318"/>
      <c r="GZ318"/>
      <c r="HA318" s="266"/>
      <c r="HB318" s="123"/>
      <c r="HC318" s="123"/>
    </row>
    <row r="319" spans="1:211" s="269" customFormat="1" x14ac:dyDescent="0.35">
      <c r="A319" s="137">
        <v>382</v>
      </c>
      <c r="B319" s="343"/>
      <c r="C319" s="84" t="s">
        <v>1412</v>
      </c>
      <c r="D319" s="124">
        <v>44305</v>
      </c>
      <c r="E319" s="124">
        <v>44305</v>
      </c>
      <c r="F319" s="339"/>
      <c r="G319" s="125" t="s">
        <v>15099</v>
      </c>
      <c r="H319" s="266" t="s">
        <v>1375</v>
      </c>
      <c r="I319" s="123"/>
      <c r="J319" s="339"/>
      <c r="K319" s="355"/>
      <c r="L319" s="267"/>
      <c r="M319" s="354"/>
      <c r="N319" s="267" t="s">
        <v>19657</v>
      </c>
      <c r="O319" s="354"/>
      <c r="P319" s="354"/>
      <c r="Q319" s="267"/>
      <c r="R319" s="267"/>
      <c r="S319" s="267"/>
      <c r="T319" s="126"/>
      <c r="U319" s="124"/>
      <c r="V319" s="124"/>
      <c r="W319" s="126"/>
      <c r="X319" s="362"/>
      <c r="Y319" s="362"/>
      <c r="Z319" s="126"/>
      <c r="AA319" s="126"/>
      <c r="AB319" s="124"/>
      <c r="AC319" s="124"/>
      <c r="AD319" s="362"/>
      <c r="AE319" s="362"/>
      <c r="AF319" s="363"/>
      <c r="AG319" s="363"/>
      <c r="AH319" s="266" t="s">
        <v>1375</v>
      </c>
      <c r="AI319" s="124">
        <v>44303</v>
      </c>
      <c r="AJ319" s="252" t="s">
        <v>15100</v>
      </c>
      <c r="AK319" s="124"/>
      <c r="AL319" s="252"/>
      <c r="AM319" s="85" t="s">
        <v>28</v>
      </c>
      <c r="AN319" s="85" t="s">
        <v>26</v>
      </c>
      <c r="AO319" s="85" t="s">
        <v>26</v>
      </c>
      <c r="AP319" s="85"/>
      <c r="AQ319" s="85"/>
      <c r="AR319" s="85"/>
      <c r="AS319" s="335" t="s">
        <v>15101</v>
      </c>
      <c r="AT319" s="335"/>
      <c r="AU319" s="85"/>
      <c r="AV319" s="85"/>
      <c r="AW319" s="85"/>
      <c r="AX319" s="266" t="s">
        <v>1375</v>
      </c>
      <c r="AY319" s="85" t="s">
        <v>26</v>
      </c>
      <c r="AZ319" s="85" t="s">
        <v>26</v>
      </c>
      <c r="BA319" s="85" t="s">
        <v>26</v>
      </c>
      <c r="BB319" s="85" t="s">
        <v>26</v>
      </c>
      <c r="BC319" s="355"/>
      <c r="BD319" s="85" t="s">
        <v>33</v>
      </c>
      <c r="BE319" s="85" t="s">
        <v>4</v>
      </c>
      <c r="BF319" s="85"/>
      <c r="BG319" s="85"/>
      <c r="BH319" s="304" t="s">
        <v>18051</v>
      </c>
      <c r="BI319" s="355"/>
      <c r="BJ319" s="123"/>
      <c r="BK319" s="123"/>
      <c r="BL319" s="123"/>
      <c r="BM319" s="123" t="s">
        <v>106</v>
      </c>
      <c r="BN319" s="123"/>
      <c r="BO319" s="123"/>
      <c r="BP319" s="123"/>
      <c r="BQ319" s="4" t="s">
        <v>8</v>
      </c>
      <c r="BR319" s="123"/>
      <c r="BS319" s="123"/>
      <c r="BT319"/>
      <c r="BU319"/>
      <c r="BV319" s="266" t="s">
        <v>1375</v>
      </c>
      <c r="BW319" s="85" t="s">
        <v>1404</v>
      </c>
      <c r="BX319" s="372"/>
      <c r="BY319" s="372"/>
      <c r="BZ319" s="129" t="s">
        <v>49</v>
      </c>
      <c r="CA319" t="s">
        <v>15103</v>
      </c>
      <c r="CB319">
        <v>12000</v>
      </c>
      <c r="CC319" s="265"/>
      <c r="CD319" s="123" t="s">
        <v>1456</v>
      </c>
      <c r="CE319" s="123" t="s">
        <v>17</v>
      </c>
      <c r="CF319" s="123"/>
      <c r="CG319" s="265"/>
      <c r="CH319" s="123"/>
      <c r="CI319" s="265"/>
      <c r="CJ319" s="85" t="s">
        <v>26</v>
      </c>
      <c r="CK319" s="85" t="s">
        <v>26</v>
      </c>
      <c r="CL319" s="85"/>
      <c r="CM319" s="85"/>
      <c r="CN319" s="96" t="s">
        <v>14935</v>
      </c>
      <c r="CO319" s="155"/>
      <c r="CP319" s="155"/>
      <c r="CQ319" s="285"/>
      <c r="CR319" s="155"/>
      <c r="CS319" s="378"/>
      <c r="CT319" s="155"/>
      <c r="CU319" s="155"/>
      <c r="CV319" s="155"/>
      <c r="CW319" s="155"/>
      <c r="CX319" s="155"/>
      <c r="CY319" s="155"/>
      <c r="CZ319" s="155"/>
      <c r="DA319" s="155"/>
      <c r="DB319" s="155"/>
      <c r="DC319" s="155"/>
      <c r="DD319" s="155"/>
      <c r="DE319" s="155"/>
      <c r="DF319" s="155"/>
      <c r="DG319" s="155"/>
      <c r="DH319" s="284" t="s">
        <v>1375</v>
      </c>
      <c r="DI319" s="275" t="s">
        <v>121</v>
      </c>
      <c r="DJ319" s="148" t="s">
        <v>2018</v>
      </c>
      <c r="DK319" s="268" t="s">
        <v>15100</v>
      </c>
      <c r="DL319" s="127" t="s">
        <v>15032</v>
      </c>
      <c r="DM319" s="123"/>
      <c r="DN319" s="85" t="s">
        <v>15101</v>
      </c>
      <c r="DO319" s="339"/>
      <c r="DP319" s="339"/>
      <c r="DQ319" s="123" t="s">
        <v>2406</v>
      </c>
      <c r="DR319" s="339"/>
      <c r="DS319" s="339"/>
      <c r="DT319" s="339"/>
      <c r="DU319" s="339"/>
      <c r="DV319" s="123"/>
      <c r="DW319" s="123" t="s">
        <v>15102</v>
      </c>
      <c r="DX319" s="123">
        <v>9320</v>
      </c>
      <c r="DY319" s="123"/>
      <c r="DZ319" s="355"/>
      <c r="EA319" s="123" t="s">
        <v>25</v>
      </c>
      <c r="EB319" s="123"/>
      <c r="EC319" s="125"/>
      <c r="ED319" s="339"/>
      <c r="EE319" s="339"/>
      <c r="EF319" s="339"/>
      <c r="EG319" s="355"/>
      <c r="EH319" s="355"/>
      <c r="EI319" s="123"/>
      <c r="EJ319" s="123" t="s">
        <v>26</v>
      </c>
      <c r="EK319" s="123" t="s">
        <v>25</v>
      </c>
      <c r="EL319" s="123"/>
      <c r="EM319" s="123" t="s">
        <v>1759</v>
      </c>
      <c r="EN319" s="123"/>
      <c r="EO319" s="123" t="s">
        <v>1835</v>
      </c>
      <c r="EP319" s="339"/>
      <c r="EQ319" s="123" t="s">
        <v>1761</v>
      </c>
      <c r="ER319" s="123"/>
      <c r="ES319" s="123" t="s">
        <v>1956</v>
      </c>
      <c r="ET319" s="339"/>
      <c r="EU319" s="123" t="s">
        <v>116</v>
      </c>
      <c r="EV319" s="339"/>
      <c r="EW319" s="123" t="s">
        <v>1370</v>
      </c>
      <c r="EX319" s="339"/>
      <c r="EY319" s="123" t="s">
        <v>8</v>
      </c>
      <c r="EZ319" s="123"/>
      <c r="FA319" s="123" t="s">
        <v>26</v>
      </c>
      <c r="FB319" s="339"/>
      <c r="FC319" s="123"/>
      <c r="FD319" s="339"/>
      <c r="FE319" s="123"/>
      <c r="FF319" s="123"/>
      <c r="FG319" s="123" t="s">
        <v>26</v>
      </c>
      <c r="FH319" s="266" t="s">
        <v>1375</v>
      </c>
      <c r="FI319" s="123"/>
      <c r="FJ319" s="123"/>
      <c r="FK319" s="123"/>
      <c r="FL319"/>
      <c r="FM319" s="123"/>
      <c r="FN319" s="123"/>
      <c r="FO319" s="123"/>
      <c r="FP319" s="123"/>
      <c r="FQ319" s="123"/>
      <c r="FR319" s="123"/>
      <c r="FS319" s="123"/>
      <c r="FT319" s="123"/>
      <c r="FU319" s="123"/>
      <c r="FV319"/>
      <c r="FW319" s="123"/>
      <c r="FX319" s="123"/>
      <c r="FY319" s="123"/>
      <c r="FZ319" s="123"/>
      <c r="GA319" s="123"/>
      <c r="GB319" s="123"/>
      <c r="GC319" s="339"/>
      <c r="GD319" s="339"/>
      <c r="GE319" s="339"/>
      <c r="GF319" s="355"/>
      <c r="GG319" s="355"/>
      <c r="GH319" s="331"/>
      <c r="GI319" s="123"/>
      <c r="GJ319" s="123"/>
      <c r="GK319" s="123"/>
      <c r="GL319" s="123"/>
      <c r="GM319" s="123"/>
      <c r="GN319" s="123"/>
      <c r="GO319" s="339"/>
      <c r="GP319" s="123"/>
      <c r="GQ319" s="339"/>
      <c r="GR319" s="123"/>
      <c r="GS319" s="339"/>
      <c r="GT319" s="123"/>
      <c r="GU319" s="123"/>
      <c r="GV319" s="123"/>
      <c r="GW319" s="123"/>
      <c r="GX319" s="123"/>
      <c r="GY319"/>
      <c r="GZ319"/>
      <c r="HA319" s="266"/>
      <c r="HB319" s="123"/>
      <c r="HC319" s="123"/>
    </row>
    <row r="320" spans="1:211" s="269" customFormat="1" x14ac:dyDescent="0.35">
      <c r="A320" s="137">
        <v>380</v>
      </c>
      <c r="B320" s="343"/>
      <c r="C320" s="84" t="s">
        <v>1412</v>
      </c>
      <c r="D320" s="124">
        <v>44302</v>
      </c>
      <c r="E320" s="124">
        <v>44302</v>
      </c>
      <c r="F320" s="339"/>
      <c r="G320" s="125" t="s">
        <v>14873</v>
      </c>
      <c r="H320" s="266" t="s">
        <v>1375</v>
      </c>
      <c r="I320" s="123"/>
      <c r="J320" s="339"/>
      <c r="K320" s="355"/>
      <c r="L320" s="267"/>
      <c r="M320" s="354"/>
      <c r="N320" s="267" t="s">
        <v>19657</v>
      </c>
      <c r="O320" s="354"/>
      <c r="P320" s="354"/>
      <c r="Q320" s="267"/>
      <c r="R320" s="267"/>
      <c r="S320" s="267"/>
      <c r="T320" s="126"/>
      <c r="U320" s="124"/>
      <c r="V320" s="124"/>
      <c r="W320" s="126"/>
      <c r="X320" s="362"/>
      <c r="Y320" s="362"/>
      <c r="Z320" s="126"/>
      <c r="AA320" s="126"/>
      <c r="AB320" s="124"/>
      <c r="AC320" s="124"/>
      <c r="AD320" s="362"/>
      <c r="AE320" s="362"/>
      <c r="AF320" s="363"/>
      <c r="AG320" s="363"/>
      <c r="AH320" s="266" t="s">
        <v>1375</v>
      </c>
      <c r="AI320" s="124">
        <v>44302</v>
      </c>
      <c r="AJ320" s="252" t="s">
        <v>2196</v>
      </c>
      <c r="AK320" s="124"/>
      <c r="AL320" s="252"/>
      <c r="AM320" s="85" t="s">
        <v>28</v>
      </c>
      <c r="AN320" s="85" t="s">
        <v>26</v>
      </c>
      <c r="AO320" s="85" t="s">
        <v>26</v>
      </c>
      <c r="AP320" s="85"/>
      <c r="AQ320" s="85"/>
      <c r="AR320" s="85"/>
      <c r="AS320" s="335">
        <v>1326642</v>
      </c>
      <c r="AT320" s="335"/>
      <c r="AU320" s="85"/>
      <c r="AV320" s="85"/>
      <c r="AW320" s="85"/>
      <c r="AX320" s="266" t="s">
        <v>1375</v>
      </c>
      <c r="AY320" s="85" t="s">
        <v>26</v>
      </c>
      <c r="AZ320" s="85" t="s">
        <v>26</v>
      </c>
      <c r="BA320" s="85" t="s">
        <v>26</v>
      </c>
      <c r="BB320" s="85" t="s">
        <v>26</v>
      </c>
      <c r="BC320" s="355"/>
      <c r="BD320" s="85" t="s">
        <v>33</v>
      </c>
      <c r="BE320" s="85" t="s">
        <v>16</v>
      </c>
      <c r="BF320" s="85"/>
      <c r="BG320" s="85"/>
      <c r="BH320" s="304" t="s">
        <v>18050</v>
      </c>
      <c r="BI320" s="355"/>
      <c r="BJ320" s="123"/>
      <c r="BK320" s="123"/>
      <c r="BL320" s="123"/>
      <c r="BM320" s="123" t="s">
        <v>106</v>
      </c>
      <c r="BN320" s="123"/>
      <c r="BO320" s="123"/>
      <c r="BP320" s="123"/>
      <c r="BQ320" s="4" t="s">
        <v>8</v>
      </c>
      <c r="BR320" s="123"/>
      <c r="BS320" s="123"/>
      <c r="BT320"/>
      <c r="BU320"/>
      <c r="BV320" s="266" t="s">
        <v>1375</v>
      </c>
      <c r="BW320" s="85" t="s">
        <v>1404</v>
      </c>
      <c r="BX320" s="372"/>
      <c r="BY320" s="372"/>
      <c r="BZ320" s="129" t="s">
        <v>175</v>
      </c>
      <c r="CA320" t="s">
        <v>14915</v>
      </c>
      <c r="CB320">
        <v>12000</v>
      </c>
      <c r="CC320" s="265"/>
      <c r="CD320" s="123" t="s">
        <v>2388</v>
      </c>
      <c r="CE320" s="123" t="s">
        <v>17</v>
      </c>
      <c r="CF320" s="123"/>
      <c r="CG320" s="265"/>
      <c r="CH320" s="123"/>
      <c r="CI320" s="265"/>
      <c r="CJ320" s="85" t="s">
        <v>26</v>
      </c>
      <c r="CK320" s="85" t="s">
        <v>26</v>
      </c>
      <c r="CL320" s="85"/>
      <c r="CM320" s="85"/>
      <c r="CN320" s="96" t="s">
        <v>14875</v>
      </c>
      <c r="CO320" s="155"/>
      <c r="CP320" s="155"/>
      <c r="CQ320" s="285"/>
      <c r="CR320" s="155"/>
      <c r="CS320" s="378"/>
      <c r="CT320" s="155"/>
      <c r="CU320" s="155"/>
      <c r="CV320" s="155"/>
      <c r="CW320" s="155"/>
      <c r="CX320" s="155"/>
      <c r="CY320" s="155"/>
      <c r="CZ320" s="155"/>
      <c r="DA320" s="155"/>
      <c r="DB320" s="155"/>
      <c r="DC320" s="155"/>
      <c r="DD320" s="155"/>
      <c r="DE320" s="155"/>
      <c r="DF320" s="155"/>
      <c r="DG320" s="155"/>
      <c r="DH320" s="284" t="s">
        <v>1375</v>
      </c>
      <c r="DI320" s="275" t="s">
        <v>2095</v>
      </c>
      <c r="DJ320" s="148" t="s">
        <v>2315</v>
      </c>
      <c r="DK320" s="268" t="s">
        <v>2196</v>
      </c>
      <c r="DL320" s="127" t="s">
        <v>14874</v>
      </c>
      <c r="DM320" s="123"/>
      <c r="DN320" s="85">
        <v>1326642</v>
      </c>
      <c r="DO320" s="339"/>
      <c r="DP320" s="339"/>
      <c r="DQ320" s="123" t="s">
        <v>2316</v>
      </c>
      <c r="DR320" s="339"/>
      <c r="DS320" s="339"/>
      <c r="DT320" s="339"/>
      <c r="DU320" s="339"/>
      <c r="DV320" s="123"/>
      <c r="DW320" s="123" t="s">
        <v>14876</v>
      </c>
      <c r="DX320" s="123">
        <v>2402</v>
      </c>
      <c r="DY320" s="123"/>
      <c r="DZ320" s="355"/>
      <c r="EA320" s="123" t="s">
        <v>25</v>
      </c>
      <c r="EB320" s="123"/>
      <c r="EC320" s="125"/>
      <c r="ED320" s="339"/>
      <c r="EE320" s="339"/>
      <c r="EF320" s="339"/>
      <c r="EG320" s="355"/>
      <c r="EH320" s="355"/>
      <c r="EI320" s="123"/>
      <c r="EJ320" s="123" t="s">
        <v>26</v>
      </c>
      <c r="EK320" s="123" t="s">
        <v>25</v>
      </c>
      <c r="EL320" s="123" t="s">
        <v>26</v>
      </c>
      <c r="EM320" s="123" t="s">
        <v>1759</v>
      </c>
      <c r="EN320" s="123"/>
      <c r="EO320" s="123" t="s">
        <v>1760</v>
      </c>
      <c r="EP320" s="339"/>
      <c r="EQ320" s="123" t="s">
        <v>1761</v>
      </c>
      <c r="ER320" s="123"/>
      <c r="ES320" s="123" t="s">
        <v>1956</v>
      </c>
      <c r="ET320" s="339"/>
      <c r="EU320" s="123" t="s">
        <v>112</v>
      </c>
      <c r="EV320" s="339"/>
      <c r="EW320" s="123" t="s">
        <v>1370</v>
      </c>
      <c r="EX320" s="339"/>
      <c r="EY320" s="123" t="s">
        <v>8</v>
      </c>
      <c r="EZ320" s="123"/>
      <c r="FA320" s="123" t="s">
        <v>26</v>
      </c>
      <c r="FB320" s="339"/>
      <c r="FC320" s="123"/>
      <c r="FD320" s="339"/>
      <c r="FE320" s="123"/>
      <c r="FF320" s="123"/>
      <c r="FG320" s="123"/>
      <c r="FH320" s="266" t="s">
        <v>1375</v>
      </c>
      <c r="FI320" s="123"/>
      <c r="FJ320" s="123"/>
      <c r="FK320" s="123"/>
      <c r="FL320"/>
      <c r="FM320" s="123"/>
      <c r="FN320" s="123"/>
      <c r="FO320" s="123"/>
      <c r="FP320" s="123"/>
      <c r="FQ320" s="123"/>
      <c r="FR320" s="123"/>
      <c r="FS320" s="123"/>
      <c r="FT320" s="123"/>
      <c r="FU320" s="123"/>
      <c r="FV320"/>
      <c r="FW320" s="123"/>
      <c r="FX320" s="123"/>
      <c r="FY320" s="123"/>
      <c r="FZ320" s="123"/>
      <c r="GA320" s="123"/>
      <c r="GB320" s="123"/>
      <c r="GC320" s="339"/>
      <c r="GD320" s="339"/>
      <c r="GE320" s="339"/>
      <c r="GF320" s="355"/>
      <c r="GG320" s="355"/>
      <c r="GH320" s="331"/>
      <c r="GI320" s="123"/>
      <c r="GJ320" s="123"/>
      <c r="GK320" s="123"/>
      <c r="GL320" s="123"/>
      <c r="GM320" s="123"/>
      <c r="GN320" s="123"/>
      <c r="GO320" s="339"/>
      <c r="GP320" s="123"/>
      <c r="GQ320" s="339"/>
      <c r="GR320" s="123"/>
      <c r="GS320" s="339"/>
      <c r="GT320" s="123"/>
      <c r="GU320" s="123"/>
      <c r="GV320" s="123"/>
      <c r="GW320" s="123"/>
      <c r="GX320" s="123"/>
      <c r="GY320"/>
      <c r="GZ320"/>
      <c r="HA320" s="266"/>
      <c r="HB320" s="123"/>
      <c r="HC320" s="123"/>
    </row>
    <row r="321" spans="1:211" s="269" customFormat="1" x14ac:dyDescent="0.35">
      <c r="A321" s="137">
        <v>379</v>
      </c>
      <c r="B321" s="343"/>
      <c r="C321" s="84" t="s">
        <v>1412</v>
      </c>
      <c r="D321" s="124">
        <v>44302</v>
      </c>
      <c r="E321" s="124">
        <v>44302</v>
      </c>
      <c r="F321" s="339"/>
      <c r="G321" s="125" t="s">
        <v>14877</v>
      </c>
      <c r="H321" s="266" t="s">
        <v>1375</v>
      </c>
      <c r="I321" s="123"/>
      <c r="J321" s="339"/>
      <c r="K321" s="355"/>
      <c r="L321" s="267"/>
      <c r="M321" s="354"/>
      <c r="N321" s="267" t="s">
        <v>19657</v>
      </c>
      <c r="O321" s="354"/>
      <c r="P321" s="354"/>
      <c r="Q321" s="267"/>
      <c r="R321" s="267"/>
      <c r="S321" s="267"/>
      <c r="T321" s="126"/>
      <c r="U321" s="124"/>
      <c r="V321" s="124"/>
      <c r="W321" s="126"/>
      <c r="X321" s="362"/>
      <c r="Y321" s="362"/>
      <c r="Z321" s="126"/>
      <c r="AA321" s="126"/>
      <c r="AB321" s="124"/>
      <c r="AC321" s="124"/>
      <c r="AD321" s="362"/>
      <c r="AE321" s="362"/>
      <c r="AF321" s="363"/>
      <c r="AG321" s="363"/>
      <c r="AH321" s="266" t="s">
        <v>1375</v>
      </c>
      <c r="AI321" s="124">
        <v>44302</v>
      </c>
      <c r="AJ321" s="252" t="s">
        <v>14878</v>
      </c>
      <c r="AK321" s="124">
        <v>44302</v>
      </c>
      <c r="AL321" s="252" t="s">
        <v>14878</v>
      </c>
      <c r="AM321" s="85" t="s">
        <v>28</v>
      </c>
      <c r="AN321" s="85" t="s">
        <v>26</v>
      </c>
      <c r="AO321" s="85" t="s">
        <v>25</v>
      </c>
      <c r="AP321" s="85" t="s">
        <v>14879</v>
      </c>
      <c r="AQ321" s="85" t="s">
        <v>14880</v>
      </c>
      <c r="AR321" s="85"/>
      <c r="AS321" s="335" t="s">
        <v>14881</v>
      </c>
      <c r="AT321" s="335" t="s">
        <v>14882</v>
      </c>
      <c r="AU321" s="85"/>
      <c r="AV321" s="85"/>
      <c r="AW321" s="85"/>
      <c r="AX321" s="266" t="s">
        <v>1375</v>
      </c>
      <c r="AY321" s="85" t="s">
        <v>26</v>
      </c>
      <c r="AZ321" s="85" t="s">
        <v>26</v>
      </c>
      <c r="BA321" s="85" t="s">
        <v>26</v>
      </c>
      <c r="BB321" s="85" t="s">
        <v>26</v>
      </c>
      <c r="BC321" s="355"/>
      <c r="BD321" s="85" t="s">
        <v>33</v>
      </c>
      <c r="BE321" s="85" t="s">
        <v>4</v>
      </c>
      <c r="BF321" s="85"/>
      <c r="BG321" s="85"/>
      <c r="BH321" s="304" t="s">
        <v>18069</v>
      </c>
      <c r="BI321" s="355"/>
      <c r="BJ321" s="123"/>
      <c r="BK321" s="123"/>
      <c r="BL321" s="123"/>
      <c r="BM321" s="123" t="s">
        <v>32</v>
      </c>
      <c r="BN321" s="123"/>
      <c r="BO321" s="123"/>
      <c r="BP321" s="123"/>
      <c r="BQ321" s="4" t="s">
        <v>8</v>
      </c>
      <c r="BR321" s="123"/>
      <c r="BS321" s="123"/>
      <c r="BT321"/>
      <c r="BU321"/>
      <c r="BV321" s="266" t="s">
        <v>1375</v>
      </c>
      <c r="BW321" s="85" t="s">
        <v>1404</v>
      </c>
      <c r="BX321" s="372"/>
      <c r="BY321" s="372"/>
      <c r="BZ321" s="129" t="s">
        <v>80</v>
      </c>
      <c r="CA321" t="s">
        <v>14914</v>
      </c>
      <c r="CB321">
        <v>12000</v>
      </c>
      <c r="CC321" s="265"/>
      <c r="CD321" s="123" t="s">
        <v>1497</v>
      </c>
      <c r="CE321" s="123" t="s">
        <v>1444</v>
      </c>
      <c r="CF321" s="123"/>
      <c r="CG321" s="265"/>
      <c r="CH321" s="123"/>
      <c r="CI321" s="265"/>
      <c r="CJ321" s="85" t="s">
        <v>26</v>
      </c>
      <c r="CK321" s="85" t="s">
        <v>26</v>
      </c>
      <c r="CL321" s="85"/>
      <c r="CM321" s="85"/>
      <c r="CN321" s="96" t="s">
        <v>14875</v>
      </c>
      <c r="CO321" s="155"/>
      <c r="CP321" s="155"/>
      <c r="CQ321" s="285"/>
      <c r="CR321" s="155"/>
      <c r="CS321" s="378"/>
      <c r="CT321" s="155"/>
      <c r="CU321" s="155"/>
      <c r="CV321" s="155"/>
      <c r="CW321" s="155"/>
      <c r="CX321" s="155"/>
      <c r="CY321" s="155"/>
      <c r="CZ321" s="155"/>
      <c r="DA321" s="155"/>
      <c r="DB321" s="155"/>
      <c r="DC321" s="155"/>
      <c r="DD321" s="155"/>
      <c r="DE321" s="155"/>
      <c r="DF321" s="155"/>
      <c r="DG321" s="155"/>
      <c r="DH321" s="284" t="s">
        <v>1375</v>
      </c>
      <c r="DI321" s="267" t="s">
        <v>122</v>
      </c>
      <c r="DJ321" s="84" t="s">
        <v>2178</v>
      </c>
      <c r="DK321" s="268" t="s">
        <v>14878</v>
      </c>
      <c r="DL321" s="127" t="s">
        <v>14874</v>
      </c>
      <c r="DM321" s="123" t="s">
        <v>14879</v>
      </c>
      <c r="DN321" s="85" t="s">
        <v>14881</v>
      </c>
      <c r="DO321" s="339"/>
      <c r="DP321" s="339"/>
      <c r="DQ321" s="123" t="s">
        <v>2518</v>
      </c>
      <c r="DR321" s="339"/>
      <c r="DS321" s="339"/>
      <c r="DT321" s="339"/>
      <c r="DU321" s="339"/>
      <c r="DV321" s="123">
        <v>62061102</v>
      </c>
      <c r="DW321" s="123" t="s">
        <v>14883</v>
      </c>
      <c r="DX321" s="123">
        <v>9002</v>
      </c>
      <c r="DY321" s="123">
        <v>1</v>
      </c>
      <c r="DZ321" s="355"/>
      <c r="EA321" s="123" t="s">
        <v>25</v>
      </c>
      <c r="EB321" s="123">
        <v>2</v>
      </c>
      <c r="EC321" s="125" t="s">
        <v>1887</v>
      </c>
      <c r="ED321" s="339"/>
      <c r="EE321" s="339"/>
      <c r="EF321" s="339"/>
      <c r="EG321" s="355"/>
      <c r="EH321" s="355"/>
      <c r="EI321" s="123"/>
      <c r="EJ321" s="123" t="s">
        <v>26</v>
      </c>
      <c r="EK321" s="123" t="s">
        <v>25</v>
      </c>
      <c r="EL321" s="123"/>
      <c r="EM321" s="123" t="s">
        <v>1759</v>
      </c>
      <c r="EN321" s="123"/>
      <c r="EO321" s="123" t="s">
        <v>1862</v>
      </c>
      <c r="EP321" s="339"/>
      <c r="EQ321" s="123" t="s">
        <v>1761</v>
      </c>
      <c r="ER321" s="123"/>
      <c r="ES321" s="123" t="s">
        <v>1888</v>
      </c>
      <c r="ET321" s="339"/>
      <c r="EU321" s="123" t="s">
        <v>113</v>
      </c>
      <c r="EV321" s="339"/>
      <c r="EW321" s="123" t="s">
        <v>1370</v>
      </c>
      <c r="EX321" s="339"/>
      <c r="EY321" s="123" t="s">
        <v>8</v>
      </c>
      <c r="EZ321" s="123"/>
      <c r="FA321" s="123" t="s">
        <v>26</v>
      </c>
      <c r="FB321" s="339"/>
      <c r="FC321" s="123"/>
      <c r="FD321" s="339"/>
      <c r="FE321" s="123" t="s">
        <v>2023</v>
      </c>
      <c r="FF321" s="123" t="s">
        <v>1865</v>
      </c>
      <c r="FG321" s="123" t="s">
        <v>25</v>
      </c>
      <c r="FH321" s="266" t="s">
        <v>1375</v>
      </c>
      <c r="FI321" s="123" t="s">
        <v>1839</v>
      </c>
      <c r="FJ321" s="123" t="s">
        <v>64</v>
      </c>
      <c r="FK321" s="123" t="s">
        <v>80</v>
      </c>
      <c r="FL321" t="s">
        <v>14884</v>
      </c>
      <c r="FM321" s="123" t="s">
        <v>14880</v>
      </c>
      <c r="FN321" s="123" t="s">
        <v>1839</v>
      </c>
      <c r="FO321" s="123" t="s">
        <v>1890</v>
      </c>
      <c r="FP321" s="123" t="s">
        <v>1848</v>
      </c>
      <c r="FQ321" s="123" t="s">
        <v>1375</v>
      </c>
      <c r="FR321" s="123" t="s">
        <v>1434</v>
      </c>
      <c r="FS321" s="123" t="s">
        <v>1870</v>
      </c>
      <c r="FT321" s="123" t="s">
        <v>1845</v>
      </c>
      <c r="FU321" s="123" t="s">
        <v>9</v>
      </c>
      <c r="FV321" t="s">
        <v>14885</v>
      </c>
      <c r="FW321" s="123" t="s">
        <v>1846</v>
      </c>
      <c r="FX321" s="123" t="s">
        <v>2328</v>
      </c>
      <c r="FY321" s="123" t="s">
        <v>14879</v>
      </c>
      <c r="FZ321" s="123" t="s">
        <v>2057</v>
      </c>
      <c r="GA321" s="123" t="s">
        <v>1375</v>
      </c>
      <c r="GB321" s="123" t="s">
        <v>14886</v>
      </c>
      <c r="GC321" s="339"/>
      <c r="GD321" s="339"/>
      <c r="GE321" s="339"/>
      <c r="GF321" s="355"/>
      <c r="GG321" s="355"/>
      <c r="GH321" s="331" t="s">
        <v>1375</v>
      </c>
      <c r="GI321" s="123" t="s">
        <v>15</v>
      </c>
      <c r="GJ321" s="123" t="s">
        <v>1433</v>
      </c>
      <c r="GK321" s="123" t="s">
        <v>1375</v>
      </c>
      <c r="GL321" s="123" t="s">
        <v>9</v>
      </c>
      <c r="GM321" s="123" t="s">
        <v>1375</v>
      </c>
      <c r="GN321" s="123" t="s">
        <v>1375</v>
      </c>
      <c r="GO321" s="339"/>
      <c r="GP321" s="123" t="s">
        <v>1850</v>
      </c>
      <c r="GQ321" s="339"/>
      <c r="GR321" s="123" t="s">
        <v>14887</v>
      </c>
      <c r="GS321" s="339"/>
      <c r="GT321" s="123" t="s">
        <v>1375</v>
      </c>
      <c r="GU321" s="123" t="s">
        <v>1375</v>
      </c>
      <c r="GV321" s="123"/>
      <c r="GW321" s="123"/>
      <c r="GX321" s="123"/>
      <c r="GY321"/>
      <c r="GZ321"/>
      <c r="HA321" s="266"/>
      <c r="HB321" s="123"/>
      <c r="HC321" s="123"/>
    </row>
    <row r="322" spans="1:211" s="269" customFormat="1" x14ac:dyDescent="0.35">
      <c r="A322" s="137">
        <v>378</v>
      </c>
      <c r="B322" s="343"/>
      <c r="C322" s="84" t="s">
        <v>1412</v>
      </c>
      <c r="D322" s="124">
        <v>44306</v>
      </c>
      <c r="E322" s="124">
        <v>44306</v>
      </c>
      <c r="F322" s="339"/>
      <c r="G322" s="125" t="s">
        <v>14888</v>
      </c>
      <c r="H322" s="266" t="s">
        <v>1375</v>
      </c>
      <c r="I322" s="123"/>
      <c r="J322" s="339"/>
      <c r="K322" s="355"/>
      <c r="L322" s="267"/>
      <c r="M322" s="354"/>
      <c r="N322" s="267" t="s">
        <v>19657</v>
      </c>
      <c r="O322" s="354"/>
      <c r="P322" s="354"/>
      <c r="Q322" s="267"/>
      <c r="R322" s="267"/>
      <c r="S322" s="267"/>
      <c r="T322" s="126" t="s">
        <v>25</v>
      </c>
      <c r="U322" s="124">
        <v>44305</v>
      </c>
      <c r="V322" s="124">
        <v>44307</v>
      </c>
      <c r="W322" s="126" t="s">
        <v>15125</v>
      </c>
      <c r="X322" s="362"/>
      <c r="Y322" s="362"/>
      <c r="Z322" s="126"/>
      <c r="AA322" s="126"/>
      <c r="AB322" s="124"/>
      <c r="AC322" s="124"/>
      <c r="AD322" s="362"/>
      <c r="AE322" s="362"/>
      <c r="AF322" s="363"/>
      <c r="AG322" s="363"/>
      <c r="AH322" s="266" t="s">
        <v>1375</v>
      </c>
      <c r="AI322" s="124">
        <v>44302</v>
      </c>
      <c r="AJ322" s="252" t="s">
        <v>14889</v>
      </c>
      <c r="AK322" s="124">
        <v>44302</v>
      </c>
      <c r="AL322" s="252">
        <v>0.33680555555555558</v>
      </c>
      <c r="AM322" s="85" t="s">
        <v>28</v>
      </c>
      <c r="AN322" s="85" t="s">
        <v>26</v>
      </c>
      <c r="AO322" s="85" t="s">
        <v>26</v>
      </c>
      <c r="AP322" s="85" t="s">
        <v>14879</v>
      </c>
      <c r="AQ322" s="85" t="s">
        <v>14880</v>
      </c>
      <c r="AR322" s="85"/>
      <c r="AS322" s="335" t="s">
        <v>14881</v>
      </c>
      <c r="AT322" s="335">
        <v>120827007</v>
      </c>
      <c r="AU322" s="85"/>
      <c r="AV322" s="85"/>
      <c r="AW322" s="85"/>
      <c r="AX322" s="266" t="s">
        <v>1375</v>
      </c>
      <c r="AY322" s="85" t="s">
        <v>26</v>
      </c>
      <c r="AZ322" s="85" t="s">
        <v>25</v>
      </c>
      <c r="BA322" s="85" t="s">
        <v>25</v>
      </c>
      <c r="BB322" s="85" t="s">
        <v>26</v>
      </c>
      <c r="BC322" s="355"/>
      <c r="BD322" s="85" t="s">
        <v>27</v>
      </c>
      <c r="BE322" s="85" t="s">
        <v>4</v>
      </c>
      <c r="BF322" s="85" t="s">
        <v>34</v>
      </c>
      <c r="BG322" s="85" t="s">
        <v>34</v>
      </c>
      <c r="BH322" s="304" t="s">
        <v>18051</v>
      </c>
      <c r="BI322" s="355"/>
      <c r="BJ322" s="123"/>
      <c r="BK322" s="123"/>
      <c r="BL322" s="123"/>
      <c r="BM322" s="123" t="s">
        <v>102</v>
      </c>
      <c r="BN322" s="123" t="s">
        <v>1378</v>
      </c>
      <c r="BO322" s="123" t="s">
        <v>1398</v>
      </c>
      <c r="BP322" s="123" t="s">
        <v>26</v>
      </c>
      <c r="BQ322" s="4" t="s">
        <v>8</v>
      </c>
      <c r="BR322" s="123" t="s">
        <v>1614</v>
      </c>
      <c r="BS322" s="123" t="s">
        <v>1563</v>
      </c>
      <c r="BT322" t="s">
        <v>15193</v>
      </c>
      <c r="BU322" t="s">
        <v>15126</v>
      </c>
      <c r="BV322" s="266" t="s">
        <v>1375</v>
      </c>
      <c r="BW322" s="85" t="s">
        <v>1404</v>
      </c>
      <c r="BX322" s="372"/>
      <c r="BY322" s="372"/>
      <c r="BZ322" s="129" t="s">
        <v>80</v>
      </c>
      <c r="CA322" t="s">
        <v>14914</v>
      </c>
      <c r="CB322">
        <v>12000</v>
      </c>
      <c r="CC322" s="265"/>
      <c r="CD322" s="123" t="s">
        <v>1497</v>
      </c>
      <c r="CE322" s="123" t="s">
        <v>1444</v>
      </c>
      <c r="CF322" s="123"/>
      <c r="CG322" s="265"/>
      <c r="CH322" s="123"/>
      <c r="CI322" s="265"/>
      <c r="CJ322" s="85" t="s">
        <v>26</v>
      </c>
      <c r="CK322" s="85" t="s">
        <v>26</v>
      </c>
      <c r="CL322" s="85"/>
      <c r="CM322" s="85"/>
      <c r="CN322" s="96" t="s">
        <v>14875</v>
      </c>
      <c r="CO322" s="155"/>
      <c r="CP322" s="155"/>
      <c r="CQ322" s="285"/>
      <c r="CR322" s="155"/>
      <c r="CS322" s="378"/>
      <c r="CT322" s="155"/>
      <c r="CU322" s="155"/>
      <c r="CV322" s="155"/>
      <c r="CW322" s="155"/>
      <c r="CX322" s="155"/>
      <c r="CY322" s="155"/>
      <c r="CZ322" s="155"/>
      <c r="DA322" s="155"/>
      <c r="DB322" s="155"/>
      <c r="DC322" s="155"/>
      <c r="DD322" s="155"/>
      <c r="DE322" s="155"/>
      <c r="DF322" s="155"/>
      <c r="DG322" s="155"/>
      <c r="DH322" s="284" t="s">
        <v>1375</v>
      </c>
      <c r="DI322" s="267" t="s">
        <v>122</v>
      </c>
      <c r="DJ322" s="84" t="s">
        <v>2178</v>
      </c>
      <c r="DK322" s="268" t="s">
        <v>14889</v>
      </c>
      <c r="DL322" s="127" t="s">
        <v>14874</v>
      </c>
      <c r="DM322" s="123">
        <v>1319230</v>
      </c>
      <c r="DN322" s="85">
        <v>3475104747</v>
      </c>
      <c r="DO322" s="339"/>
      <c r="DP322" s="339"/>
      <c r="DQ322" s="123" t="s">
        <v>2518</v>
      </c>
      <c r="DR322" s="339"/>
      <c r="DS322" s="339"/>
      <c r="DT322" s="339"/>
      <c r="DU322" s="339"/>
      <c r="DV322" s="123">
        <v>62061102</v>
      </c>
      <c r="DW322" s="123" t="s">
        <v>14890</v>
      </c>
      <c r="DX322" s="123">
        <v>1212</v>
      </c>
      <c r="DY322" s="123"/>
      <c r="DZ322" s="355"/>
      <c r="EA322" s="123" t="s">
        <v>25</v>
      </c>
      <c r="EB322" s="123">
        <v>3</v>
      </c>
      <c r="EC322" s="125" t="s">
        <v>1887</v>
      </c>
      <c r="ED322" s="339"/>
      <c r="EE322" s="339"/>
      <c r="EF322" s="339"/>
      <c r="EG322" s="355"/>
      <c r="EH322" s="355"/>
      <c r="EI322" s="123"/>
      <c r="EJ322" s="123" t="s">
        <v>26</v>
      </c>
      <c r="EK322" s="123" t="s">
        <v>25</v>
      </c>
      <c r="EL322" s="123" t="s">
        <v>26</v>
      </c>
      <c r="EM322" s="123" t="s">
        <v>1759</v>
      </c>
      <c r="EN322" s="123"/>
      <c r="EO322" s="123" t="s">
        <v>1862</v>
      </c>
      <c r="EP322" s="339"/>
      <c r="EQ322" s="123" t="s">
        <v>1761</v>
      </c>
      <c r="ER322" s="123"/>
      <c r="ES322" s="123" t="s">
        <v>1888</v>
      </c>
      <c r="ET322" s="339"/>
      <c r="EU322" s="123" t="s">
        <v>113</v>
      </c>
      <c r="EV322" s="339"/>
      <c r="EW322" s="123" t="s">
        <v>1370</v>
      </c>
      <c r="EX322" s="339"/>
      <c r="EY322" s="123" t="s">
        <v>8</v>
      </c>
      <c r="EZ322" s="123"/>
      <c r="FA322" s="123" t="s">
        <v>26</v>
      </c>
      <c r="FB322" s="339"/>
      <c r="FC322" s="123"/>
      <c r="FD322" s="339"/>
      <c r="FE322" s="123"/>
      <c r="FF322" s="123"/>
      <c r="FG322" s="123"/>
      <c r="FH322" s="266" t="s">
        <v>1375</v>
      </c>
      <c r="FI322" s="123"/>
      <c r="FJ322" s="123"/>
      <c r="FK322" s="123"/>
      <c r="FL322"/>
      <c r="FM322" s="123"/>
      <c r="FN322" s="123"/>
      <c r="FO322" s="123"/>
      <c r="FP322" s="123"/>
      <c r="FQ322" s="123"/>
      <c r="FR322" s="123"/>
      <c r="FS322" s="123"/>
      <c r="FT322" s="123"/>
      <c r="FU322" s="123"/>
      <c r="FV322"/>
      <c r="FW322" s="123"/>
      <c r="FX322" s="123"/>
      <c r="FY322" s="123"/>
      <c r="FZ322" s="123"/>
      <c r="GA322" s="123"/>
      <c r="GB322" s="123"/>
      <c r="GC322" s="339"/>
      <c r="GD322" s="339"/>
      <c r="GE322" s="339"/>
      <c r="GF322" s="355"/>
      <c r="GG322" s="355"/>
      <c r="GH322" s="331"/>
      <c r="GI322" s="123"/>
      <c r="GJ322" s="123"/>
      <c r="GK322" s="123"/>
      <c r="GL322" s="123"/>
      <c r="GM322" s="123"/>
      <c r="GN322" s="123"/>
      <c r="GO322" s="339"/>
      <c r="GP322" s="123"/>
      <c r="GQ322" s="339"/>
      <c r="GR322" s="123"/>
      <c r="GS322" s="339"/>
      <c r="GT322" s="123"/>
      <c r="GU322" s="123"/>
      <c r="GV322" s="123"/>
      <c r="GW322" s="123"/>
      <c r="GX322" s="123"/>
      <c r="GY322"/>
      <c r="GZ322"/>
      <c r="HA322" s="266"/>
      <c r="HB322" s="123"/>
      <c r="HC322" s="123"/>
    </row>
    <row r="323" spans="1:211" s="269" customFormat="1" x14ac:dyDescent="0.35">
      <c r="A323" s="137">
        <v>377</v>
      </c>
      <c r="B323" s="343"/>
      <c r="C323" s="84" t="s">
        <v>1412</v>
      </c>
      <c r="D323" s="124">
        <v>44302</v>
      </c>
      <c r="E323" s="124">
        <v>44302</v>
      </c>
      <c r="F323" s="339"/>
      <c r="G323" s="125" t="s">
        <v>14891</v>
      </c>
      <c r="H323" s="266" t="s">
        <v>1375</v>
      </c>
      <c r="I323" s="123"/>
      <c r="J323" s="339"/>
      <c r="K323" s="355"/>
      <c r="L323" s="267"/>
      <c r="M323" s="354"/>
      <c r="N323" s="267" t="s">
        <v>19657</v>
      </c>
      <c r="O323" s="354"/>
      <c r="P323" s="354"/>
      <c r="Q323" s="267"/>
      <c r="R323" s="267"/>
      <c r="S323" s="267"/>
      <c r="T323" s="126"/>
      <c r="U323" s="124"/>
      <c r="V323" s="124"/>
      <c r="W323" s="126"/>
      <c r="X323" s="362"/>
      <c r="Y323" s="362"/>
      <c r="Z323" s="126"/>
      <c r="AA323" s="126"/>
      <c r="AB323" s="124"/>
      <c r="AC323" s="124"/>
      <c r="AD323" s="362"/>
      <c r="AE323" s="362"/>
      <c r="AF323" s="363"/>
      <c r="AG323" s="363"/>
      <c r="AH323" s="266" t="s">
        <v>1375</v>
      </c>
      <c r="AI323" s="124">
        <v>44302</v>
      </c>
      <c r="AJ323" s="252" t="s">
        <v>14892</v>
      </c>
      <c r="AK323" s="124"/>
      <c r="AL323" s="252"/>
      <c r="AM323" s="85" t="s">
        <v>28</v>
      </c>
      <c r="AN323" s="85" t="s">
        <v>26</v>
      </c>
      <c r="AO323" s="85" t="s">
        <v>26</v>
      </c>
      <c r="AP323" s="85"/>
      <c r="AQ323" s="85"/>
      <c r="AR323" s="85"/>
      <c r="AS323" s="335" t="s">
        <v>14893</v>
      </c>
      <c r="AT323" s="335"/>
      <c r="AU323" s="85"/>
      <c r="AV323" s="85"/>
      <c r="AW323" s="85"/>
      <c r="AX323" s="266" t="s">
        <v>1375</v>
      </c>
      <c r="AY323" s="85" t="s">
        <v>26</v>
      </c>
      <c r="AZ323" s="85" t="s">
        <v>26</v>
      </c>
      <c r="BA323" s="85" t="s">
        <v>26</v>
      </c>
      <c r="BB323" s="85" t="s">
        <v>26</v>
      </c>
      <c r="BC323" s="355"/>
      <c r="BD323" s="85" t="s">
        <v>33</v>
      </c>
      <c r="BE323" s="85" t="s">
        <v>13</v>
      </c>
      <c r="BF323" s="85"/>
      <c r="BG323" s="85"/>
      <c r="BH323" s="304" t="s">
        <v>18049</v>
      </c>
      <c r="BI323" s="355"/>
      <c r="BJ323" s="123"/>
      <c r="BK323" s="123"/>
      <c r="BL323" s="123"/>
      <c r="BM323" s="123" t="s">
        <v>106</v>
      </c>
      <c r="BN323" s="123"/>
      <c r="BO323" s="123"/>
      <c r="BP323" s="123"/>
      <c r="BQ323" s="4" t="s">
        <v>8</v>
      </c>
      <c r="BR323" s="123"/>
      <c r="BS323" s="123"/>
      <c r="BT323"/>
      <c r="BU323"/>
      <c r="BV323" s="266" t="s">
        <v>1375</v>
      </c>
      <c r="BW323" s="85" t="s">
        <v>1404</v>
      </c>
      <c r="BX323" s="372"/>
      <c r="BY323" s="372"/>
      <c r="BZ323" s="129" t="s">
        <v>75</v>
      </c>
      <c r="CA323" t="s">
        <v>5326</v>
      </c>
      <c r="CB323">
        <v>12000</v>
      </c>
      <c r="CC323" s="265"/>
      <c r="CD323" s="123" t="s">
        <v>14913</v>
      </c>
      <c r="CE323" s="123" t="s">
        <v>1444</v>
      </c>
      <c r="CF323" s="123"/>
      <c r="CG323" s="265"/>
      <c r="CH323" s="123"/>
      <c r="CI323" s="265"/>
      <c r="CJ323" s="85" t="s">
        <v>26</v>
      </c>
      <c r="CK323" s="85" t="s">
        <v>26</v>
      </c>
      <c r="CL323" s="85"/>
      <c r="CM323" s="85"/>
      <c r="CN323" s="96" t="s">
        <v>14875</v>
      </c>
      <c r="CO323" s="155"/>
      <c r="CP323" s="155"/>
      <c r="CQ323" s="285"/>
      <c r="CR323" s="155"/>
      <c r="CS323" s="378"/>
      <c r="CT323" s="155"/>
      <c r="CU323" s="155"/>
      <c r="CV323" s="155"/>
      <c r="CW323" s="155"/>
      <c r="CX323" s="155"/>
      <c r="CY323" s="155"/>
      <c r="CZ323" s="155"/>
      <c r="DA323" s="155"/>
      <c r="DB323" s="155"/>
      <c r="DC323" s="155"/>
      <c r="DD323" s="155"/>
      <c r="DE323" s="155"/>
      <c r="DF323" s="155"/>
      <c r="DG323" s="155"/>
      <c r="DH323" s="284" t="s">
        <v>1375</v>
      </c>
      <c r="DI323" s="275" t="s">
        <v>123</v>
      </c>
      <c r="DJ323" s="148" t="s">
        <v>2102</v>
      </c>
      <c r="DK323" s="268" t="s">
        <v>14892</v>
      </c>
      <c r="DL323" s="127" t="s">
        <v>14874</v>
      </c>
      <c r="DM323" s="123"/>
      <c r="DN323" s="85" t="s">
        <v>14893</v>
      </c>
      <c r="DO323" s="339"/>
      <c r="DP323" s="339"/>
      <c r="DQ323" s="123" t="s">
        <v>1925</v>
      </c>
      <c r="DR323" s="339"/>
      <c r="DS323" s="339"/>
      <c r="DT323" s="339"/>
      <c r="DU323" s="339"/>
      <c r="DV323" s="123"/>
      <c r="DW323" s="123" t="s">
        <v>14894</v>
      </c>
      <c r="DX323" s="123">
        <v>9320</v>
      </c>
      <c r="DY323" s="123"/>
      <c r="DZ323" s="355"/>
      <c r="EA323" s="123" t="s">
        <v>25</v>
      </c>
      <c r="EB323" s="123"/>
      <c r="EC323" s="125"/>
      <c r="ED323" s="339"/>
      <c r="EE323" s="339"/>
      <c r="EF323" s="339"/>
      <c r="EG323" s="355"/>
      <c r="EH323" s="355"/>
      <c r="EI323" s="123"/>
      <c r="EJ323" s="123" t="s">
        <v>26</v>
      </c>
      <c r="EK323" s="123" t="s">
        <v>25</v>
      </c>
      <c r="EL323" s="123"/>
      <c r="EM323" s="123" t="s">
        <v>1759</v>
      </c>
      <c r="EN323" s="123"/>
      <c r="EO323" s="123" t="s">
        <v>48</v>
      </c>
      <c r="EP323" s="339"/>
      <c r="EQ323" s="123" t="s">
        <v>1761</v>
      </c>
      <c r="ER323" s="123"/>
      <c r="ES323" s="123" t="s">
        <v>41</v>
      </c>
      <c r="ET323" s="339"/>
      <c r="EU323" s="123" t="s">
        <v>1807</v>
      </c>
      <c r="EV323" s="339"/>
      <c r="EW323" s="123" t="s">
        <v>1370</v>
      </c>
      <c r="EX323" s="339"/>
      <c r="EY323" s="123" t="s">
        <v>8</v>
      </c>
      <c r="EZ323" s="123"/>
      <c r="FA323" s="123" t="s">
        <v>26</v>
      </c>
      <c r="FB323" s="339"/>
      <c r="FC323" s="123"/>
      <c r="FD323" s="339"/>
      <c r="FE323" s="123"/>
      <c r="FF323" s="123"/>
      <c r="FG323" s="123" t="s">
        <v>26</v>
      </c>
      <c r="FH323" s="266" t="s">
        <v>1375</v>
      </c>
      <c r="FI323" s="123"/>
      <c r="FJ323" s="123"/>
      <c r="FK323" s="123"/>
      <c r="FL323"/>
      <c r="FM323" s="123"/>
      <c r="FN323" s="123"/>
      <c r="FO323" s="123"/>
      <c r="FP323" s="123"/>
      <c r="FQ323" s="123"/>
      <c r="FR323" s="123"/>
      <c r="FS323" s="123"/>
      <c r="FT323" s="123"/>
      <c r="FU323" s="123"/>
      <c r="FV323"/>
      <c r="FW323" s="123"/>
      <c r="FX323" s="123"/>
      <c r="FY323" s="123"/>
      <c r="FZ323" s="123"/>
      <c r="GA323" s="123"/>
      <c r="GB323" s="123"/>
      <c r="GC323" s="339"/>
      <c r="GD323" s="339"/>
      <c r="GE323" s="339"/>
      <c r="GF323" s="355"/>
      <c r="GG323" s="355"/>
      <c r="GH323" s="331"/>
      <c r="GI323" s="123"/>
      <c r="GJ323" s="123"/>
      <c r="GK323" s="123"/>
      <c r="GL323" s="123"/>
      <c r="GM323" s="123"/>
      <c r="GN323" s="123"/>
      <c r="GO323" s="339"/>
      <c r="GP323" s="123"/>
      <c r="GQ323" s="339"/>
      <c r="GR323" s="123"/>
      <c r="GS323" s="339"/>
      <c r="GT323" s="123"/>
      <c r="GU323" s="123"/>
      <c r="GV323" s="123"/>
      <c r="GW323" s="123"/>
      <c r="GX323" s="123"/>
      <c r="GY323"/>
      <c r="GZ323"/>
      <c r="HA323" s="266"/>
      <c r="HB323" s="123"/>
      <c r="HC323" s="123"/>
    </row>
    <row r="324" spans="1:211" s="269" customFormat="1" x14ac:dyDescent="0.35">
      <c r="A324" s="137">
        <v>376</v>
      </c>
      <c r="B324" s="343"/>
      <c r="C324" s="84" t="s">
        <v>1412</v>
      </c>
      <c r="D324" s="124">
        <v>44302</v>
      </c>
      <c r="E324" s="124">
        <v>44302</v>
      </c>
      <c r="F324" s="339"/>
      <c r="G324" s="125" t="s">
        <v>14895</v>
      </c>
      <c r="H324" s="266" t="s">
        <v>1375</v>
      </c>
      <c r="I324" s="123"/>
      <c r="J324" s="339"/>
      <c r="K324" s="355"/>
      <c r="L324" s="267"/>
      <c r="M324" s="354"/>
      <c r="N324" s="267" t="s">
        <v>19657</v>
      </c>
      <c r="O324" s="354"/>
      <c r="P324" s="354"/>
      <c r="Q324" s="267"/>
      <c r="R324" s="267"/>
      <c r="S324" s="267"/>
      <c r="T324" s="126"/>
      <c r="U324" s="124"/>
      <c r="V324" s="124"/>
      <c r="W324" s="126"/>
      <c r="X324" s="362"/>
      <c r="Y324" s="362"/>
      <c r="Z324" s="126"/>
      <c r="AA324" s="126"/>
      <c r="AB324" s="124"/>
      <c r="AC324" s="124"/>
      <c r="AD324" s="362"/>
      <c r="AE324" s="362"/>
      <c r="AF324" s="363"/>
      <c r="AG324" s="363"/>
      <c r="AH324" s="266" t="s">
        <v>1375</v>
      </c>
      <c r="AI324" s="124">
        <v>44302</v>
      </c>
      <c r="AJ324" s="252" t="s">
        <v>14896</v>
      </c>
      <c r="AK324" s="124"/>
      <c r="AL324" s="252"/>
      <c r="AM324" s="85" t="s">
        <v>28</v>
      </c>
      <c r="AN324" s="85" t="s">
        <v>26</v>
      </c>
      <c r="AO324" s="85" t="s">
        <v>26</v>
      </c>
      <c r="AP324" s="85"/>
      <c r="AQ324" s="85"/>
      <c r="AR324" s="85"/>
      <c r="AS324" s="335">
        <v>1125425517</v>
      </c>
      <c r="AT324" s="335"/>
      <c r="AU324" s="85"/>
      <c r="AV324" s="85"/>
      <c r="AW324" s="85"/>
      <c r="AX324" s="266" t="s">
        <v>1375</v>
      </c>
      <c r="AY324" s="85" t="s">
        <v>26</v>
      </c>
      <c r="AZ324" s="85" t="s">
        <v>26</v>
      </c>
      <c r="BA324" s="85" t="s">
        <v>26</v>
      </c>
      <c r="BB324" s="85" t="s">
        <v>26</v>
      </c>
      <c r="BC324" s="355"/>
      <c r="BD324" s="85" t="s">
        <v>33</v>
      </c>
      <c r="BE324" s="85" t="s">
        <v>16</v>
      </c>
      <c r="BF324" s="85"/>
      <c r="BG324" s="85"/>
      <c r="BH324" s="304" t="s">
        <v>18049</v>
      </c>
      <c r="BI324" s="355"/>
      <c r="BJ324" s="123"/>
      <c r="BK324" s="123"/>
      <c r="BL324" s="123"/>
      <c r="BM324" s="123" t="s">
        <v>106</v>
      </c>
      <c r="BN324" s="123"/>
      <c r="BO324" s="123"/>
      <c r="BP324" s="123"/>
      <c r="BQ324" s="4" t="s">
        <v>1371</v>
      </c>
      <c r="BR324" s="123"/>
      <c r="BS324" s="123"/>
      <c r="BT324"/>
      <c r="BU324"/>
      <c r="BV324" s="266" t="s">
        <v>1375</v>
      </c>
      <c r="BW324" s="85" t="s">
        <v>1404</v>
      </c>
      <c r="BX324" s="372"/>
      <c r="BY324" s="372"/>
      <c r="BZ324" s="129" t="s">
        <v>769</v>
      </c>
      <c r="CA324" t="s">
        <v>14912</v>
      </c>
      <c r="CB324">
        <v>12000</v>
      </c>
      <c r="CC324" s="265"/>
      <c r="CD324" s="123" t="s">
        <v>1429</v>
      </c>
      <c r="CE324" s="123" t="s">
        <v>17</v>
      </c>
      <c r="CF324" s="123"/>
      <c r="CG324" s="265"/>
      <c r="CH324" s="123"/>
      <c r="CI324" s="265"/>
      <c r="CJ324" s="85" t="s">
        <v>26</v>
      </c>
      <c r="CK324" s="85" t="s">
        <v>26</v>
      </c>
      <c r="CL324" s="85"/>
      <c r="CM324" s="85"/>
      <c r="CN324" s="96" t="s">
        <v>14875</v>
      </c>
      <c r="CO324" s="155"/>
      <c r="CP324" s="155"/>
      <c r="CQ324" s="285"/>
      <c r="CR324" s="155"/>
      <c r="CS324" s="378"/>
      <c r="CT324" s="155"/>
      <c r="CU324" s="155"/>
      <c r="CV324" s="155"/>
      <c r="CW324" s="155"/>
      <c r="CX324" s="155"/>
      <c r="CY324" s="155"/>
      <c r="CZ324" s="155"/>
      <c r="DA324" s="155"/>
      <c r="DB324" s="155"/>
      <c r="DC324" s="155"/>
      <c r="DD324" s="155"/>
      <c r="DE324" s="155"/>
      <c r="DF324" s="155"/>
      <c r="DG324" s="155"/>
      <c r="DH324" s="284" t="s">
        <v>1375</v>
      </c>
      <c r="DI324" s="275" t="s">
        <v>128</v>
      </c>
      <c r="DJ324" s="148" t="s">
        <v>2704</v>
      </c>
      <c r="DK324" s="268" t="s">
        <v>14896</v>
      </c>
      <c r="DL324" s="127" t="s">
        <v>14874</v>
      </c>
      <c r="DM324" s="123"/>
      <c r="DN324" s="85">
        <v>1125425517</v>
      </c>
      <c r="DO324" s="339"/>
      <c r="DP324" s="339"/>
      <c r="DQ324" s="123" t="s">
        <v>1415</v>
      </c>
      <c r="DR324" s="339"/>
      <c r="DS324" s="339"/>
      <c r="DT324" s="339"/>
      <c r="DU324" s="339"/>
      <c r="DV324" s="123">
        <v>153781104</v>
      </c>
      <c r="DW324" s="123" t="s">
        <v>14897</v>
      </c>
      <c r="DX324" s="123">
        <v>1121</v>
      </c>
      <c r="DY324" s="123"/>
      <c r="DZ324" s="355"/>
      <c r="EA324" s="123" t="s">
        <v>25</v>
      </c>
      <c r="EB324" s="123"/>
      <c r="EC324" s="125"/>
      <c r="ED324" s="339"/>
      <c r="EE324" s="339"/>
      <c r="EF324" s="339"/>
      <c r="EG324" s="355"/>
      <c r="EH324" s="355"/>
      <c r="EI324" s="123"/>
      <c r="EJ324" s="123" t="s">
        <v>26</v>
      </c>
      <c r="EK324" s="123" t="s">
        <v>25</v>
      </c>
      <c r="EL324" s="123" t="s">
        <v>26</v>
      </c>
      <c r="EM324" s="123" t="s">
        <v>1759</v>
      </c>
      <c r="EN324" s="123"/>
      <c r="EO324" s="123" t="s">
        <v>1760</v>
      </c>
      <c r="EP324" s="339"/>
      <c r="EQ324" s="123" t="s">
        <v>1761</v>
      </c>
      <c r="ER324" s="123"/>
      <c r="ES324" s="123" t="s">
        <v>6</v>
      </c>
      <c r="ET324" s="339"/>
      <c r="EU324" s="123" t="s">
        <v>112</v>
      </c>
      <c r="EV324" s="339"/>
      <c r="EW324" s="123" t="s">
        <v>1370</v>
      </c>
      <c r="EX324" s="339"/>
      <c r="EY324" s="123" t="s">
        <v>1371</v>
      </c>
      <c r="EZ324" s="123"/>
      <c r="FA324" s="123" t="s">
        <v>26</v>
      </c>
      <c r="FB324" s="339"/>
      <c r="FC324" s="123"/>
      <c r="FD324" s="339"/>
      <c r="FE324" s="123"/>
      <c r="FF324" s="123"/>
      <c r="FG324" s="123"/>
      <c r="FH324" s="266" t="s">
        <v>1375</v>
      </c>
      <c r="FI324" s="123"/>
      <c r="FJ324" s="123"/>
      <c r="FK324" s="123"/>
      <c r="FL324"/>
      <c r="FM324" s="123"/>
      <c r="FN324" s="123"/>
      <c r="FO324" s="123"/>
      <c r="FP324" s="123"/>
      <c r="FQ324" s="123"/>
      <c r="FR324" s="123"/>
      <c r="FS324" s="123"/>
      <c r="FT324" s="123"/>
      <c r="FU324" s="123"/>
      <c r="FV324"/>
      <c r="FW324" s="123"/>
      <c r="FX324" s="123"/>
      <c r="FY324" s="123"/>
      <c r="FZ324" s="123"/>
      <c r="GA324" s="123"/>
      <c r="GB324" s="123"/>
      <c r="GC324" s="339"/>
      <c r="GD324" s="339"/>
      <c r="GE324" s="339"/>
      <c r="GF324" s="355"/>
      <c r="GG324" s="355"/>
      <c r="GH324" s="331"/>
      <c r="GI324" s="123"/>
      <c r="GJ324" s="123"/>
      <c r="GK324" s="123"/>
      <c r="GL324" s="123"/>
      <c r="GM324" s="123"/>
      <c r="GN324" s="123"/>
      <c r="GO324" s="339"/>
      <c r="GP324" s="123"/>
      <c r="GQ324" s="339"/>
      <c r="GR324" s="123"/>
      <c r="GS324" s="339"/>
      <c r="GT324" s="123"/>
      <c r="GU324" s="123"/>
      <c r="GV324" s="123"/>
      <c r="GW324" s="123"/>
      <c r="GX324" s="123"/>
      <c r="GY324"/>
      <c r="GZ324"/>
      <c r="HA324" s="266"/>
      <c r="HB324" s="123"/>
      <c r="HC324" s="123"/>
    </row>
    <row r="325" spans="1:211" s="269" customFormat="1" x14ac:dyDescent="0.35">
      <c r="A325" s="137">
        <v>381</v>
      </c>
      <c r="B325" s="343"/>
      <c r="C325" s="84" t="s">
        <v>1412</v>
      </c>
      <c r="D325" s="124">
        <v>44306</v>
      </c>
      <c r="E325" s="124">
        <v>44306</v>
      </c>
      <c r="F325" s="339"/>
      <c r="G325" s="125" t="s">
        <v>14930</v>
      </c>
      <c r="H325" s="266" t="s">
        <v>1375</v>
      </c>
      <c r="I325" s="123"/>
      <c r="J325" s="339"/>
      <c r="K325" s="355"/>
      <c r="L325" s="267"/>
      <c r="M325" s="354"/>
      <c r="N325" s="267" t="s">
        <v>19657</v>
      </c>
      <c r="O325" s="354"/>
      <c r="P325" s="354"/>
      <c r="Q325" s="267"/>
      <c r="R325" s="267"/>
      <c r="S325" s="267"/>
      <c r="T325" s="126"/>
      <c r="U325" s="124"/>
      <c r="V325" s="124"/>
      <c r="W325" s="126"/>
      <c r="X325" s="362"/>
      <c r="Y325" s="362"/>
      <c r="Z325" s="126"/>
      <c r="AA325" s="126"/>
      <c r="AB325" s="124"/>
      <c r="AC325" s="124"/>
      <c r="AD325" s="362"/>
      <c r="AE325" s="362"/>
      <c r="AF325" s="363"/>
      <c r="AG325" s="363"/>
      <c r="AH325" s="266" t="s">
        <v>1375</v>
      </c>
      <c r="AI325" s="124">
        <v>44301</v>
      </c>
      <c r="AJ325" s="252">
        <v>0.79166666666666663</v>
      </c>
      <c r="AK325" s="124">
        <v>44301</v>
      </c>
      <c r="AL325" s="252">
        <v>0.79166666666666663</v>
      </c>
      <c r="AM325" s="85" t="s">
        <v>1396</v>
      </c>
      <c r="AN325" s="85" t="s">
        <v>26</v>
      </c>
      <c r="AO325" s="85" t="s">
        <v>26</v>
      </c>
      <c r="AP325" s="85">
        <v>10033282</v>
      </c>
      <c r="AQ325" s="85"/>
      <c r="AR325" s="85" t="s">
        <v>14929</v>
      </c>
      <c r="AS325" s="335"/>
      <c r="AT325" s="335"/>
      <c r="AU325" s="85" t="s">
        <v>15123</v>
      </c>
      <c r="AV325" s="85"/>
      <c r="AW325" s="85"/>
      <c r="AX325" s="266" t="s">
        <v>1375</v>
      </c>
      <c r="AY325" s="85" t="s">
        <v>26</v>
      </c>
      <c r="AZ325" s="85" t="s">
        <v>25</v>
      </c>
      <c r="BA325" s="85" t="s">
        <v>26</v>
      </c>
      <c r="BB325" s="85" t="s">
        <v>26</v>
      </c>
      <c r="BC325" s="355"/>
      <c r="BD325" s="85" t="s">
        <v>27</v>
      </c>
      <c r="BE325" s="85" t="s">
        <v>13</v>
      </c>
      <c r="BF325" s="85" t="s">
        <v>35</v>
      </c>
      <c r="BG325" s="85" t="s">
        <v>35</v>
      </c>
      <c r="BH325" s="304" t="s">
        <v>18049</v>
      </c>
      <c r="BI325" s="355"/>
      <c r="BJ325" s="123"/>
      <c r="BK325" s="123"/>
      <c r="BL325" s="123"/>
      <c r="BM325" s="123" t="s">
        <v>102</v>
      </c>
      <c r="BN325" s="123" t="s">
        <v>1378</v>
      </c>
      <c r="BO325" s="123" t="s">
        <v>1387</v>
      </c>
      <c r="BP325" s="123" t="s">
        <v>26</v>
      </c>
      <c r="BQ325" s="4" t="s">
        <v>8</v>
      </c>
      <c r="BR325" s="123" t="s">
        <v>1618</v>
      </c>
      <c r="BS325" s="123" t="s">
        <v>87</v>
      </c>
      <c r="BT325" t="s">
        <v>1408</v>
      </c>
      <c r="BU325" t="s">
        <v>15124</v>
      </c>
      <c r="BV325" s="266" t="s">
        <v>1375</v>
      </c>
      <c r="BW325" s="85" t="s">
        <v>43</v>
      </c>
      <c r="BX325" s="372"/>
      <c r="BY325" s="372"/>
      <c r="BZ325" s="129" t="s">
        <v>262</v>
      </c>
      <c r="CA325" t="s">
        <v>14931</v>
      </c>
      <c r="CB325">
        <v>115000</v>
      </c>
      <c r="CC325" s="265"/>
      <c r="CD325" s="123" t="s">
        <v>2869</v>
      </c>
      <c r="CE325" s="123" t="s">
        <v>1450</v>
      </c>
      <c r="CF325" s="123"/>
      <c r="CG325" s="265"/>
      <c r="CH325" s="123">
        <v>320</v>
      </c>
      <c r="CI325" s="265"/>
      <c r="CJ325" s="85" t="s">
        <v>26</v>
      </c>
      <c r="CK325" s="85" t="s">
        <v>26</v>
      </c>
      <c r="CL325" s="85"/>
      <c r="CM325" s="85"/>
      <c r="CN325" s="96" t="s">
        <v>14875</v>
      </c>
      <c r="CO325" s="155"/>
      <c r="CP325" s="155"/>
      <c r="CQ325" s="285"/>
      <c r="CR325" s="155"/>
      <c r="CS325" s="378"/>
      <c r="CT325" s="155"/>
      <c r="CU325" s="155"/>
      <c r="CV325" s="155"/>
      <c r="CW325" s="155"/>
      <c r="CX325" s="155"/>
      <c r="CY325" s="155"/>
      <c r="CZ325" s="155"/>
      <c r="DA325" s="155"/>
      <c r="DB325" s="155"/>
      <c r="DC325" s="155"/>
      <c r="DD325" s="155"/>
      <c r="DE325" s="155"/>
      <c r="DF325" s="155"/>
      <c r="DG325" s="155"/>
      <c r="DH325" s="284" t="s">
        <v>1375</v>
      </c>
      <c r="DI325" s="267" t="s">
        <v>123</v>
      </c>
      <c r="DJ325" s="197" t="s">
        <v>3723</v>
      </c>
      <c r="DK325" s="268"/>
      <c r="DL325" s="127"/>
      <c r="DM325" s="123"/>
      <c r="DN325" s="85"/>
      <c r="DO325" s="339"/>
      <c r="DP325" s="339"/>
      <c r="DQ325" s="123"/>
      <c r="DR325" s="339"/>
      <c r="DS325" s="339"/>
      <c r="DT325" s="339"/>
      <c r="DU325" s="339"/>
      <c r="DV325" s="123"/>
      <c r="DW325" s="123"/>
      <c r="DX325" s="123"/>
      <c r="DY325" s="123"/>
      <c r="DZ325" s="355"/>
      <c r="EA325" s="123"/>
      <c r="EB325" s="123"/>
      <c r="EC325" s="125"/>
      <c r="ED325" s="339"/>
      <c r="EE325" s="339"/>
      <c r="EF325" s="339"/>
      <c r="EG325" s="355"/>
      <c r="EH325" s="355"/>
      <c r="EI325" s="123"/>
      <c r="EJ325" s="123"/>
      <c r="EK325" s="123"/>
      <c r="EL325" s="123"/>
      <c r="EM325" s="123"/>
      <c r="EN325" s="123"/>
      <c r="EO325" s="123"/>
      <c r="EP325" s="339"/>
      <c r="EQ325" s="123"/>
      <c r="ER325" s="123"/>
      <c r="ES325" s="123"/>
      <c r="ET325" s="339"/>
      <c r="EU325" s="123"/>
      <c r="EV325" s="339"/>
      <c r="EW325" s="123"/>
      <c r="EX325" s="339"/>
      <c r="EY325" s="123"/>
      <c r="EZ325" s="123"/>
      <c r="FA325" s="123"/>
      <c r="FB325" s="339"/>
      <c r="FC325" s="123"/>
      <c r="FD325" s="339"/>
      <c r="FE325" s="123"/>
      <c r="FF325" s="123"/>
      <c r="FG325" s="123"/>
      <c r="FH325" s="266" t="s">
        <v>1375</v>
      </c>
      <c r="FI325" s="123"/>
      <c r="FJ325" s="123"/>
      <c r="FK325" s="123"/>
      <c r="FL325"/>
      <c r="FM325" s="123"/>
      <c r="FN325" s="123"/>
      <c r="FO325" s="123"/>
      <c r="FP325" s="123"/>
      <c r="FQ325" s="123"/>
      <c r="FR325" s="123"/>
      <c r="FS325" s="123"/>
      <c r="FT325" s="123"/>
      <c r="FU325" s="123"/>
      <c r="FV325"/>
      <c r="FW325" s="123"/>
      <c r="FX325" s="123"/>
      <c r="FY325" s="123"/>
      <c r="FZ325" s="123"/>
      <c r="GA325" s="123"/>
      <c r="GB325" s="123"/>
      <c r="GC325" s="339"/>
      <c r="GD325" s="339"/>
      <c r="GE325" s="339"/>
      <c r="GF325" s="355"/>
      <c r="GG325" s="355"/>
      <c r="GH325" s="331"/>
      <c r="GI325" s="123"/>
      <c r="GJ325" s="123"/>
      <c r="GK325" s="123"/>
      <c r="GL325" s="123"/>
      <c r="GM325" s="123"/>
      <c r="GN325" s="123"/>
      <c r="GO325" s="339"/>
      <c r="GP325" s="123"/>
      <c r="GQ325" s="339"/>
      <c r="GR325" s="123"/>
      <c r="GS325" s="339"/>
      <c r="GT325" s="123"/>
      <c r="GU325" s="123"/>
      <c r="GV325" s="123"/>
      <c r="GW325" s="123"/>
      <c r="GX325" s="123"/>
      <c r="GY325"/>
      <c r="GZ325"/>
      <c r="HA325" s="266"/>
      <c r="HB325" s="123"/>
      <c r="HC325" s="123"/>
    </row>
    <row r="326" spans="1:211" s="269" customFormat="1" x14ac:dyDescent="0.35">
      <c r="A326" s="137">
        <v>375</v>
      </c>
      <c r="B326" s="343"/>
      <c r="C326" s="84" t="s">
        <v>1412</v>
      </c>
      <c r="D326" s="124">
        <v>44302</v>
      </c>
      <c r="E326" s="124">
        <v>44302</v>
      </c>
      <c r="F326" s="339"/>
      <c r="G326" s="125" t="s">
        <v>14898</v>
      </c>
      <c r="H326" s="266" t="s">
        <v>1375</v>
      </c>
      <c r="I326" s="123"/>
      <c r="J326" s="339"/>
      <c r="K326" s="355"/>
      <c r="L326" s="267"/>
      <c r="M326" s="354"/>
      <c r="N326" s="267" t="s">
        <v>19657</v>
      </c>
      <c r="O326" s="354"/>
      <c r="P326" s="354"/>
      <c r="Q326" s="267"/>
      <c r="R326" s="267"/>
      <c r="S326" s="267"/>
      <c r="T326" s="126"/>
      <c r="U326" s="124"/>
      <c r="V326" s="124"/>
      <c r="W326" s="126"/>
      <c r="X326" s="362"/>
      <c r="Y326" s="362"/>
      <c r="Z326" s="126"/>
      <c r="AA326" s="126"/>
      <c r="AB326" s="124"/>
      <c r="AC326" s="124"/>
      <c r="AD326" s="362"/>
      <c r="AE326" s="362"/>
      <c r="AF326" s="363"/>
      <c r="AG326" s="363"/>
      <c r="AH326" s="266" t="s">
        <v>1375</v>
      </c>
      <c r="AI326" s="124">
        <v>44301</v>
      </c>
      <c r="AJ326" s="252" t="s">
        <v>2993</v>
      </c>
      <c r="AK326" s="124"/>
      <c r="AL326" s="252"/>
      <c r="AM326" s="85" t="s">
        <v>28</v>
      </c>
      <c r="AN326" s="85" t="s">
        <v>26</v>
      </c>
      <c r="AO326" s="85" t="s">
        <v>26</v>
      </c>
      <c r="AP326" s="85"/>
      <c r="AQ326" s="85"/>
      <c r="AR326" s="85"/>
      <c r="AS326" s="335">
        <v>1089301779</v>
      </c>
      <c r="AT326" s="335"/>
      <c r="AU326" s="85"/>
      <c r="AV326" s="85"/>
      <c r="AW326" s="85"/>
      <c r="AX326" s="266" t="s">
        <v>1375</v>
      </c>
      <c r="AY326" s="85" t="s">
        <v>26</v>
      </c>
      <c r="AZ326" s="85" t="s">
        <v>26</v>
      </c>
      <c r="BA326" s="85" t="s">
        <v>26</v>
      </c>
      <c r="BB326" s="85" t="s">
        <v>26</v>
      </c>
      <c r="BC326" s="355"/>
      <c r="BD326" s="85" t="s">
        <v>33</v>
      </c>
      <c r="BE326" s="85" t="s">
        <v>4</v>
      </c>
      <c r="BF326" s="85"/>
      <c r="BG326" s="85"/>
      <c r="BH326" s="304" t="s">
        <v>18051</v>
      </c>
      <c r="BI326" s="355"/>
      <c r="BJ326" s="123"/>
      <c r="BK326" s="123"/>
      <c r="BL326" s="123"/>
      <c r="BM326" s="123" t="s">
        <v>106</v>
      </c>
      <c r="BN326" s="123"/>
      <c r="BO326" s="123"/>
      <c r="BP326" s="123"/>
      <c r="BQ326" s="4" t="s">
        <v>8</v>
      </c>
      <c r="BR326" s="123"/>
      <c r="BS326" s="123"/>
      <c r="BT326"/>
      <c r="BU326"/>
      <c r="BV326" s="266" t="s">
        <v>1375</v>
      </c>
      <c r="BW326" s="85" t="s">
        <v>44</v>
      </c>
      <c r="BX326" s="372"/>
      <c r="BY326" s="372"/>
      <c r="BZ326" s="129" t="s">
        <v>84</v>
      </c>
      <c r="CA326" t="s">
        <v>2128</v>
      </c>
      <c r="CB326">
        <v>12000</v>
      </c>
      <c r="CC326" s="265"/>
      <c r="CD326" s="123" t="s">
        <v>14911</v>
      </c>
      <c r="CE326" s="123" t="s">
        <v>1446</v>
      </c>
      <c r="CF326" s="123"/>
      <c r="CG326" s="265"/>
      <c r="CH326" s="123">
        <v>330</v>
      </c>
      <c r="CI326" s="265"/>
      <c r="CJ326" s="85" t="s">
        <v>26</v>
      </c>
      <c r="CK326" s="85" t="s">
        <v>26</v>
      </c>
      <c r="CL326" s="85"/>
      <c r="CM326" s="85"/>
      <c r="CN326" s="96" t="s">
        <v>14875</v>
      </c>
      <c r="CO326" s="155"/>
      <c r="CP326" s="155"/>
      <c r="CQ326" s="285"/>
      <c r="CR326" s="155"/>
      <c r="CS326" s="378"/>
      <c r="CT326" s="155"/>
      <c r="CU326" s="155"/>
      <c r="CV326" s="155"/>
      <c r="CW326" s="155"/>
      <c r="CX326" s="155"/>
      <c r="CY326" s="155"/>
      <c r="CZ326" s="155"/>
      <c r="DA326" s="155"/>
      <c r="DB326" s="155"/>
      <c r="DC326" s="155"/>
      <c r="DD326" s="155"/>
      <c r="DE326" s="155"/>
      <c r="DF326" s="155"/>
      <c r="DG326" s="155"/>
      <c r="DH326" s="284" t="s">
        <v>1375</v>
      </c>
      <c r="DI326" s="275" t="s">
        <v>128</v>
      </c>
      <c r="DJ326" s="148" t="s">
        <v>2073</v>
      </c>
      <c r="DK326" s="268" t="s">
        <v>2993</v>
      </c>
      <c r="DL326" s="127" t="s">
        <v>14837</v>
      </c>
      <c r="DM326" s="123"/>
      <c r="DN326" s="85">
        <v>1089301779</v>
      </c>
      <c r="DO326" s="339"/>
      <c r="DP326" s="339"/>
      <c r="DQ326" s="123" t="s">
        <v>1533</v>
      </c>
      <c r="DR326" s="339"/>
      <c r="DS326" s="339"/>
      <c r="DT326" s="339"/>
      <c r="DU326" s="339"/>
      <c r="DV326" s="123">
        <v>152181101</v>
      </c>
      <c r="DW326" s="123" t="s">
        <v>14899</v>
      </c>
      <c r="DX326" s="123">
        <v>1100</v>
      </c>
      <c r="DY326" s="123">
        <v>1</v>
      </c>
      <c r="DZ326" s="355"/>
      <c r="EA326" s="123" t="s">
        <v>25</v>
      </c>
      <c r="EB326" s="123">
        <v>4</v>
      </c>
      <c r="EC326" s="125" t="s">
        <v>1887</v>
      </c>
      <c r="ED326" s="339"/>
      <c r="EE326" s="339"/>
      <c r="EF326" s="339"/>
      <c r="EG326" s="355"/>
      <c r="EH326" s="355"/>
      <c r="EI326" s="123"/>
      <c r="EJ326" s="123" t="s">
        <v>26</v>
      </c>
      <c r="EK326" s="123" t="s">
        <v>25</v>
      </c>
      <c r="EL326" s="123" t="s">
        <v>26</v>
      </c>
      <c r="EM326" s="123" t="s">
        <v>1759</v>
      </c>
      <c r="EN326" s="123"/>
      <c r="EO326" s="123" t="s">
        <v>1862</v>
      </c>
      <c r="EP326" s="339"/>
      <c r="EQ326" s="123" t="s">
        <v>1761</v>
      </c>
      <c r="ER326" s="123"/>
      <c r="ES326" s="123" t="s">
        <v>4</v>
      </c>
      <c r="ET326" s="339"/>
      <c r="EU326" s="123" t="s">
        <v>116</v>
      </c>
      <c r="EV326" s="339"/>
      <c r="EW326" s="123" t="s">
        <v>1370</v>
      </c>
      <c r="EX326" s="339"/>
      <c r="EY326" s="123" t="s">
        <v>8</v>
      </c>
      <c r="EZ326" s="123"/>
      <c r="FA326" s="123" t="s">
        <v>26</v>
      </c>
      <c r="FB326" s="339"/>
      <c r="FC326" s="123"/>
      <c r="FD326" s="339"/>
      <c r="FE326" s="123"/>
      <c r="FF326" s="123"/>
      <c r="FG326" s="123"/>
      <c r="FH326" s="266" t="s">
        <v>1375</v>
      </c>
      <c r="FI326" s="123"/>
      <c r="FJ326" s="123"/>
      <c r="FK326" s="123"/>
      <c r="FL326"/>
      <c r="FM326" s="123"/>
      <c r="FN326" s="123"/>
      <c r="FO326" s="123"/>
      <c r="FP326" s="123"/>
      <c r="FQ326" s="123"/>
      <c r="FR326" s="123"/>
      <c r="FS326" s="123"/>
      <c r="FT326" s="123"/>
      <c r="FU326" s="123"/>
      <c r="FV326"/>
      <c r="FW326" s="123"/>
      <c r="FX326" s="123"/>
      <c r="FY326" s="123"/>
      <c r="FZ326" s="123"/>
      <c r="GA326" s="123"/>
      <c r="GB326" s="123"/>
      <c r="GC326" s="339"/>
      <c r="GD326" s="339"/>
      <c r="GE326" s="339"/>
      <c r="GF326" s="355"/>
      <c r="GG326" s="355"/>
      <c r="GH326" s="331"/>
      <c r="GI326" s="123"/>
      <c r="GJ326" s="123"/>
      <c r="GK326" s="123"/>
      <c r="GL326" s="123"/>
      <c r="GM326" s="123"/>
      <c r="GN326" s="123"/>
      <c r="GO326" s="339"/>
      <c r="GP326" s="123"/>
      <c r="GQ326" s="339"/>
      <c r="GR326" s="123"/>
      <c r="GS326" s="339"/>
      <c r="GT326" s="123"/>
      <c r="GU326" s="123"/>
      <c r="GV326" s="123"/>
      <c r="GW326" s="123"/>
      <c r="GX326" s="123"/>
      <c r="GY326"/>
      <c r="GZ326"/>
      <c r="HA326" s="266"/>
      <c r="HB326" s="123"/>
      <c r="HC326" s="123"/>
    </row>
    <row r="327" spans="1:211" s="269" customFormat="1" x14ac:dyDescent="0.35">
      <c r="A327" s="137">
        <v>374</v>
      </c>
      <c r="B327" s="343"/>
      <c r="C327" s="84" t="s">
        <v>1412</v>
      </c>
      <c r="D327" s="124">
        <v>44302</v>
      </c>
      <c r="E327" s="124">
        <v>44302</v>
      </c>
      <c r="F327" s="339"/>
      <c r="G327" s="125" t="s">
        <v>14900</v>
      </c>
      <c r="H327" s="266" t="s">
        <v>1375</v>
      </c>
      <c r="I327" s="123"/>
      <c r="J327" s="339"/>
      <c r="K327" s="355"/>
      <c r="L327" s="267"/>
      <c r="M327" s="354"/>
      <c r="N327" s="267" t="s">
        <v>19657</v>
      </c>
      <c r="O327" s="354"/>
      <c r="P327" s="354"/>
      <c r="Q327" s="267"/>
      <c r="R327" s="267"/>
      <c r="S327" s="267"/>
      <c r="T327" s="126"/>
      <c r="U327" s="124"/>
      <c r="V327" s="124"/>
      <c r="W327" s="126"/>
      <c r="X327" s="362"/>
      <c r="Y327" s="362"/>
      <c r="Z327" s="126"/>
      <c r="AA327" s="126"/>
      <c r="AB327" s="124"/>
      <c r="AC327" s="124"/>
      <c r="AD327" s="362"/>
      <c r="AE327" s="362"/>
      <c r="AF327" s="363"/>
      <c r="AG327" s="363"/>
      <c r="AH327" s="266" t="s">
        <v>1375</v>
      </c>
      <c r="AI327" s="124">
        <v>44301</v>
      </c>
      <c r="AJ327" s="252" t="s">
        <v>14901</v>
      </c>
      <c r="AK327" s="124"/>
      <c r="AL327" s="252"/>
      <c r="AM327" s="85" t="s">
        <v>28</v>
      </c>
      <c r="AN327" s="85" t="s">
        <v>26</v>
      </c>
      <c r="AO327" s="85" t="s">
        <v>26</v>
      </c>
      <c r="AP327" s="85"/>
      <c r="AQ327" s="85"/>
      <c r="AR327" s="85"/>
      <c r="AS327" s="335">
        <v>1767544640</v>
      </c>
      <c r="AT327" s="335"/>
      <c r="AU327" s="85"/>
      <c r="AV327" s="85"/>
      <c r="AW327" s="85"/>
      <c r="AX327" s="266" t="s">
        <v>1375</v>
      </c>
      <c r="AY327" s="85" t="s">
        <v>26</v>
      </c>
      <c r="AZ327" s="85" t="s">
        <v>26</v>
      </c>
      <c r="BA327" s="85" t="s">
        <v>26</v>
      </c>
      <c r="BB327" s="85" t="s">
        <v>26</v>
      </c>
      <c r="BC327" s="355"/>
      <c r="BD327" s="85" t="s">
        <v>33</v>
      </c>
      <c r="BE327" s="85" t="s">
        <v>16</v>
      </c>
      <c r="BF327" s="85"/>
      <c r="BG327" s="85"/>
      <c r="BH327" s="304" t="s">
        <v>18050</v>
      </c>
      <c r="BI327" s="355"/>
      <c r="BJ327" s="123"/>
      <c r="BK327" s="123"/>
      <c r="BL327" s="123"/>
      <c r="BM327" s="123" t="s">
        <v>106</v>
      </c>
      <c r="BN327" s="123"/>
      <c r="BO327" s="123"/>
      <c r="BP327" s="123"/>
      <c r="BQ327" s="4" t="s">
        <v>8</v>
      </c>
      <c r="BR327" s="123"/>
      <c r="BS327" s="123"/>
      <c r="BT327"/>
      <c r="BU327"/>
      <c r="BV327" s="266" t="s">
        <v>1375</v>
      </c>
      <c r="BW327" s="85" t="s">
        <v>1404</v>
      </c>
      <c r="BX327" s="372"/>
      <c r="BY327" s="372"/>
      <c r="BZ327" s="129" t="s">
        <v>156</v>
      </c>
      <c r="CA327" t="s">
        <v>14910</v>
      </c>
      <c r="CB327">
        <v>21000</v>
      </c>
      <c r="CC327" s="265"/>
      <c r="CD327" s="123" t="s">
        <v>1368</v>
      </c>
      <c r="CE327" s="123" t="s">
        <v>17</v>
      </c>
      <c r="CF327" s="123"/>
      <c r="CG327" s="265"/>
      <c r="CH327" s="123"/>
      <c r="CI327" s="265"/>
      <c r="CJ327" s="85" t="s">
        <v>26</v>
      </c>
      <c r="CK327" s="85" t="s">
        <v>26</v>
      </c>
      <c r="CL327" s="85"/>
      <c r="CM327" s="85"/>
      <c r="CN327" s="96" t="s">
        <v>14875</v>
      </c>
      <c r="CO327" s="155"/>
      <c r="CP327" s="155"/>
      <c r="CQ327" s="285"/>
      <c r="CR327" s="155"/>
      <c r="CS327" s="378"/>
      <c r="CT327" s="155"/>
      <c r="CU327" s="155"/>
      <c r="CV327" s="155"/>
      <c r="CW327" s="155"/>
      <c r="CX327" s="155"/>
      <c r="CY327" s="155"/>
      <c r="CZ327" s="155"/>
      <c r="DA327" s="155"/>
      <c r="DB327" s="155"/>
      <c r="DC327" s="155"/>
      <c r="DD327" s="155"/>
      <c r="DE327" s="155"/>
      <c r="DF327" s="155"/>
      <c r="DG327" s="155"/>
      <c r="DH327" s="284" t="s">
        <v>1375</v>
      </c>
      <c r="DI327" s="275" t="s">
        <v>125</v>
      </c>
      <c r="DJ327" s="148" t="s">
        <v>14902</v>
      </c>
      <c r="DK327" s="268" t="s">
        <v>14901</v>
      </c>
      <c r="DL327" s="127" t="s">
        <v>14837</v>
      </c>
      <c r="DM327" s="123"/>
      <c r="DN327" s="85">
        <v>1767544640</v>
      </c>
      <c r="DO327" s="339"/>
      <c r="DP327" s="339"/>
      <c r="DQ327" s="123" t="s">
        <v>14903</v>
      </c>
      <c r="DR327" s="339"/>
      <c r="DS327" s="339"/>
      <c r="DT327" s="339"/>
      <c r="DU327" s="339"/>
      <c r="DV327" s="123">
        <v>14652105</v>
      </c>
      <c r="DW327" s="123" t="s">
        <v>14904</v>
      </c>
      <c r="DX327" s="123">
        <v>1122</v>
      </c>
      <c r="DY327" s="123"/>
      <c r="DZ327" s="355"/>
      <c r="EA327" s="123" t="s">
        <v>25</v>
      </c>
      <c r="EB327" s="123"/>
      <c r="EC327" s="125"/>
      <c r="ED327" s="339"/>
      <c r="EE327" s="339"/>
      <c r="EF327" s="339"/>
      <c r="EG327" s="355"/>
      <c r="EH327" s="355"/>
      <c r="EI327" s="123"/>
      <c r="EJ327" s="123" t="s">
        <v>26</v>
      </c>
      <c r="EK327" s="123" t="s">
        <v>25</v>
      </c>
      <c r="EL327" s="123" t="s">
        <v>25</v>
      </c>
      <c r="EM327" s="123" t="s">
        <v>1759</v>
      </c>
      <c r="EN327" s="123" t="s">
        <v>14905</v>
      </c>
      <c r="EO327" s="123" t="s">
        <v>1760</v>
      </c>
      <c r="EP327" s="339"/>
      <c r="EQ327" s="123" t="s">
        <v>1761</v>
      </c>
      <c r="ER327" s="123"/>
      <c r="ES327" s="123" t="s">
        <v>6</v>
      </c>
      <c r="ET327" s="339"/>
      <c r="EU327" s="123" t="s">
        <v>112</v>
      </c>
      <c r="EV327" s="339"/>
      <c r="EW327" s="123" t="s">
        <v>1368</v>
      </c>
      <c r="EX327" s="339"/>
      <c r="EY327" s="123" t="s">
        <v>8</v>
      </c>
      <c r="EZ327" s="123"/>
      <c r="FA327" s="123" t="s">
        <v>26</v>
      </c>
      <c r="FB327" s="339"/>
      <c r="FC327" s="123"/>
      <c r="FD327" s="339"/>
      <c r="FE327" s="123"/>
      <c r="FF327" s="123"/>
      <c r="FG327" s="123"/>
      <c r="FH327" s="266" t="s">
        <v>1375</v>
      </c>
      <c r="FI327" s="123"/>
      <c r="FJ327" s="123"/>
      <c r="FK327" s="123"/>
      <c r="FL327"/>
      <c r="FM327" s="123"/>
      <c r="FN327" s="123"/>
      <c r="FO327" s="123"/>
      <c r="FP327" s="123"/>
      <c r="FQ327" s="123"/>
      <c r="FR327" s="123"/>
      <c r="FS327" s="123"/>
      <c r="FT327" s="123"/>
      <c r="FU327" s="123"/>
      <c r="FV327"/>
      <c r="FW327" s="123"/>
      <c r="FX327" s="123"/>
      <c r="FY327" s="123"/>
      <c r="FZ327" s="123"/>
      <c r="GA327" s="123"/>
      <c r="GB327" s="123"/>
      <c r="GC327" s="339"/>
      <c r="GD327" s="339"/>
      <c r="GE327" s="339"/>
      <c r="GF327" s="355"/>
      <c r="GG327" s="355"/>
      <c r="GH327" s="331"/>
      <c r="GI327" s="123"/>
      <c r="GJ327" s="123"/>
      <c r="GK327" s="123"/>
      <c r="GL327" s="123"/>
      <c r="GM327" s="123"/>
      <c r="GN327" s="123"/>
      <c r="GO327" s="339"/>
      <c r="GP327" s="123"/>
      <c r="GQ327" s="339"/>
      <c r="GR327" s="123"/>
      <c r="GS327" s="339"/>
      <c r="GT327" s="123"/>
      <c r="GU327" s="123"/>
      <c r="GV327" s="123"/>
      <c r="GW327" s="123"/>
      <c r="GX327" s="123"/>
      <c r="GY327"/>
      <c r="GZ327"/>
      <c r="HA327" s="266"/>
      <c r="HB327" s="123"/>
      <c r="HC327" s="123"/>
    </row>
    <row r="328" spans="1:211" s="269" customFormat="1" x14ac:dyDescent="0.35">
      <c r="A328" s="137">
        <v>373</v>
      </c>
      <c r="B328" s="343"/>
      <c r="C328" s="84" t="s">
        <v>1412</v>
      </c>
      <c r="D328" s="124">
        <v>44302</v>
      </c>
      <c r="E328" s="124">
        <v>44302</v>
      </c>
      <c r="F328" s="339"/>
      <c r="G328" s="125" t="s">
        <v>14906</v>
      </c>
      <c r="H328" s="266" t="s">
        <v>1375</v>
      </c>
      <c r="I328" s="123"/>
      <c r="J328" s="339"/>
      <c r="K328" s="355"/>
      <c r="L328" s="267"/>
      <c r="M328" s="354"/>
      <c r="N328" s="267" t="s">
        <v>19657</v>
      </c>
      <c r="O328" s="354"/>
      <c r="P328" s="354"/>
      <c r="Q328" s="267"/>
      <c r="R328" s="267"/>
      <c r="S328" s="267"/>
      <c r="T328" s="126"/>
      <c r="U328" s="124"/>
      <c r="V328" s="124"/>
      <c r="W328" s="126"/>
      <c r="X328" s="362"/>
      <c r="Y328" s="362"/>
      <c r="Z328" s="126"/>
      <c r="AA328" s="126"/>
      <c r="AB328" s="124"/>
      <c r="AC328" s="124"/>
      <c r="AD328" s="362"/>
      <c r="AE328" s="362"/>
      <c r="AF328" s="363"/>
      <c r="AG328" s="363"/>
      <c r="AH328" s="266" t="s">
        <v>1375</v>
      </c>
      <c r="AI328" s="124">
        <v>44301</v>
      </c>
      <c r="AJ328" s="252" t="s">
        <v>14907</v>
      </c>
      <c r="AK328" s="124"/>
      <c r="AL328" s="252"/>
      <c r="AM328" s="85" t="s">
        <v>28</v>
      </c>
      <c r="AN328" s="85" t="s">
        <v>26</v>
      </c>
      <c r="AO328" s="85" t="s">
        <v>26</v>
      </c>
      <c r="AP328" s="85"/>
      <c r="AQ328" s="85"/>
      <c r="AR328" s="85"/>
      <c r="AS328" s="335">
        <v>8660447140</v>
      </c>
      <c r="AT328" s="335"/>
      <c r="AU328" s="85"/>
      <c r="AV328" s="85"/>
      <c r="AW328" s="85"/>
      <c r="AX328" s="266" t="s">
        <v>1375</v>
      </c>
      <c r="AY328" s="85" t="s">
        <v>26</v>
      </c>
      <c r="AZ328" s="85" t="s">
        <v>26</v>
      </c>
      <c r="BA328" s="85" t="s">
        <v>26</v>
      </c>
      <c r="BB328" s="85" t="s">
        <v>26</v>
      </c>
      <c r="BC328" s="355"/>
      <c r="BD328" s="85" t="s">
        <v>33</v>
      </c>
      <c r="BE328" s="85" t="s">
        <v>16</v>
      </c>
      <c r="BF328" s="85"/>
      <c r="BG328" s="85"/>
      <c r="BH328" s="304" t="s">
        <v>18051</v>
      </c>
      <c r="BI328" s="355"/>
      <c r="BJ328" s="123"/>
      <c r="BK328" s="123"/>
      <c r="BL328" s="123"/>
      <c r="BM328" s="123" t="s">
        <v>106</v>
      </c>
      <c r="BN328" s="123"/>
      <c r="BO328" s="123"/>
      <c r="BP328" s="123"/>
      <c r="BQ328" s="4" t="s">
        <v>1371</v>
      </c>
      <c r="BR328" s="123"/>
      <c r="BS328" s="123"/>
      <c r="BT328"/>
      <c r="BU328"/>
      <c r="BV328" s="266" t="s">
        <v>1375</v>
      </c>
      <c r="BW328" s="85" t="s">
        <v>1404</v>
      </c>
      <c r="BX328" s="372"/>
      <c r="BY328" s="372"/>
      <c r="BZ328" s="129" t="s">
        <v>175</v>
      </c>
      <c r="CA328" t="s">
        <v>6054</v>
      </c>
      <c r="CB328">
        <v>21000</v>
      </c>
      <c r="CC328" s="265"/>
      <c r="CD328" s="123" t="s">
        <v>1457</v>
      </c>
      <c r="CE328" s="123" t="s">
        <v>17</v>
      </c>
      <c r="CF328" s="123"/>
      <c r="CG328" s="265"/>
      <c r="CH328" s="123"/>
      <c r="CI328" s="265"/>
      <c r="CJ328" s="85" t="s">
        <v>26</v>
      </c>
      <c r="CK328" s="85" t="s">
        <v>26</v>
      </c>
      <c r="CL328" s="85"/>
      <c r="CM328" s="85"/>
      <c r="CN328" s="96" t="s">
        <v>14875</v>
      </c>
      <c r="CO328" s="155"/>
      <c r="CP328" s="155"/>
      <c r="CQ328" s="285"/>
      <c r="CR328" s="155"/>
      <c r="CS328" s="378"/>
      <c r="CT328" s="155"/>
      <c r="CU328" s="155"/>
      <c r="CV328" s="155"/>
      <c r="CW328" s="155"/>
      <c r="CX328" s="155"/>
      <c r="CY328" s="155"/>
      <c r="CZ328" s="155"/>
      <c r="DA328" s="155"/>
      <c r="DB328" s="155"/>
      <c r="DC328" s="155"/>
      <c r="DD328" s="155"/>
      <c r="DE328" s="155"/>
      <c r="DF328" s="155"/>
      <c r="DG328" s="155"/>
      <c r="DH328" s="284" t="s">
        <v>1375</v>
      </c>
      <c r="DI328" s="275" t="s">
        <v>131</v>
      </c>
      <c r="DJ328" s="148" t="s">
        <v>14908</v>
      </c>
      <c r="DK328" s="268" t="s">
        <v>14907</v>
      </c>
      <c r="DL328" s="127" t="s">
        <v>14837</v>
      </c>
      <c r="DM328" s="123"/>
      <c r="DN328" s="85">
        <v>8660447140</v>
      </c>
      <c r="DO328" s="339"/>
      <c r="DP328" s="339"/>
      <c r="DQ328" s="123" t="s">
        <v>131</v>
      </c>
      <c r="DR328" s="339"/>
      <c r="DS328" s="339"/>
      <c r="DT328" s="339"/>
      <c r="DU328" s="339"/>
      <c r="DV328" s="123">
        <v>83392109</v>
      </c>
      <c r="DW328" s="123" t="s">
        <v>14909</v>
      </c>
      <c r="DX328" s="123">
        <v>1120</v>
      </c>
      <c r="DY328" s="123"/>
      <c r="DZ328" s="355"/>
      <c r="EA328" s="123" t="s">
        <v>25</v>
      </c>
      <c r="EB328" s="123"/>
      <c r="EC328" s="125"/>
      <c r="ED328" s="339"/>
      <c r="EE328" s="339"/>
      <c r="EF328" s="339"/>
      <c r="EG328" s="355"/>
      <c r="EH328" s="355"/>
      <c r="EI328" s="123"/>
      <c r="EJ328" s="123" t="s">
        <v>26</v>
      </c>
      <c r="EK328" s="123" t="s">
        <v>25</v>
      </c>
      <c r="EL328" s="123" t="s">
        <v>26</v>
      </c>
      <c r="EM328" s="123" t="s">
        <v>1759</v>
      </c>
      <c r="EN328" s="123"/>
      <c r="EO328" s="123" t="s">
        <v>1760</v>
      </c>
      <c r="EP328" s="339"/>
      <c r="EQ328" s="123" t="s">
        <v>1761</v>
      </c>
      <c r="ER328" s="123"/>
      <c r="ES328" s="123" t="s">
        <v>6</v>
      </c>
      <c r="ET328" s="339"/>
      <c r="EU328" s="123" t="s">
        <v>112</v>
      </c>
      <c r="EV328" s="339"/>
      <c r="EW328" s="123" t="s">
        <v>1370</v>
      </c>
      <c r="EX328" s="339"/>
      <c r="EY328" s="123" t="s">
        <v>1371</v>
      </c>
      <c r="EZ328" s="123"/>
      <c r="FA328" s="123" t="s">
        <v>26</v>
      </c>
      <c r="FB328" s="339"/>
      <c r="FC328" s="123" t="s">
        <v>1807</v>
      </c>
      <c r="FD328" s="339"/>
      <c r="FE328" s="123"/>
      <c r="FF328" s="123"/>
      <c r="FG328" s="123"/>
      <c r="FH328" s="266" t="s">
        <v>1375</v>
      </c>
      <c r="FI328" s="123"/>
      <c r="FJ328" s="123"/>
      <c r="FK328" s="123"/>
      <c r="FL328"/>
      <c r="FM328" s="123"/>
      <c r="FN328" s="123"/>
      <c r="FO328" s="123"/>
      <c r="FP328" s="123"/>
      <c r="FQ328" s="123"/>
      <c r="FR328" s="123"/>
      <c r="FS328" s="123"/>
      <c r="FT328" s="123"/>
      <c r="FU328" s="123"/>
      <c r="FV328"/>
      <c r="FW328" s="123"/>
      <c r="FX328" s="123"/>
      <c r="FY328" s="123"/>
      <c r="FZ328" s="123"/>
      <c r="GA328" s="123"/>
      <c r="GB328" s="123"/>
      <c r="GC328" s="339"/>
      <c r="GD328" s="339"/>
      <c r="GE328" s="339"/>
      <c r="GF328" s="355"/>
      <c r="GG328" s="355"/>
      <c r="GH328" s="331"/>
      <c r="GI328" s="123"/>
      <c r="GJ328" s="123"/>
      <c r="GK328" s="123"/>
      <c r="GL328" s="123"/>
      <c r="GM328" s="123"/>
      <c r="GN328" s="123"/>
      <c r="GO328" s="339"/>
      <c r="GP328" s="123"/>
      <c r="GQ328" s="339"/>
      <c r="GR328" s="123"/>
      <c r="GS328" s="339"/>
      <c r="GT328" s="123"/>
      <c r="GU328" s="123"/>
      <c r="GV328" s="123"/>
      <c r="GW328" s="123"/>
      <c r="GX328" s="123"/>
      <c r="GY328"/>
      <c r="GZ328"/>
      <c r="HA328" s="266"/>
      <c r="HB328" s="123"/>
      <c r="HC328" s="123"/>
    </row>
    <row r="329" spans="1:211" s="269" customFormat="1" x14ac:dyDescent="0.35">
      <c r="A329" s="137">
        <v>372</v>
      </c>
      <c r="B329" s="343"/>
      <c r="C329" s="84" t="s">
        <v>1412</v>
      </c>
      <c r="D329" s="124">
        <v>44301</v>
      </c>
      <c r="E329" s="124">
        <v>44301</v>
      </c>
      <c r="F329" s="339"/>
      <c r="G329" s="125" t="s">
        <v>14836</v>
      </c>
      <c r="H329" s="266" t="s">
        <v>1375</v>
      </c>
      <c r="I329" s="123"/>
      <c r="J329" s="339"/>
      <c r="K329" s="355"/>
      <c r="L329" s="267"/>
      <c r="M329" s="354"/>
      <c r="N329" s="267" t="s">
        <v>19657</v>
      </c>
      <c r="O329" s="354"/>
      <c r="P329" s="354"/>
      <c r="Q329" s="267"/>
      <c r="R329" s="267"/>
      <c r="S329" s="267"/>
      <c r="T329" s="126"/>
      <c r="U329" s="124"/>
      <c r="V329" s="124"/>
      <c r="W329" s="126"/>
      <c r="X329" s="362"/>
      <c r="Y329" s="362"/>
      <c r="Z329" s="126"/>
      <c r="AA329" s="126"/>
      <c r="AB329" s="124"/>
      <c r="AC329" s="124"/>
      <c r="AD329" s="362"/>
      <c r="AE329" s="362"/>
      <c r="AF329" s="363"/>
      <c r="AG329" s="363"/>
      <c r="AH329" s="266" t="s">
        <v>1375</v>
      </c>
      <c r="AI329" s="124">
        <v>44301</v>
      </c>
      <c r="AJ329" s="252" t="s">
        <v>14838</v>
      </c>
      <c r="AK329" s="124"/>
      <c r="AL329" s="252"/>
      <c r="AM329" s="85" t="s">
        <v>28</v>
      </c>
      <c r="AN329" s="85" t="s">
        <v>26</v>
      </c>
      <c r="AO329" s="85" t="s">
        <v>26</v>
      </c>
      <c r="AP329" s="85"/>
      <c r="AQ329" s="85"/>
      <c r="AR329" s="85"/>
      <c r="AS329" s="335">
        <v>4044775175</v>
      </c>
      <c r="AT329" s="335"/>
      <c r="AU329" s="85"/>
      <c r="AV329" s="85"/>
      <c r="AW329" s="85"/>
      <c r="AX329" s="266" t="s">
        <v>1375</v>
      </c>
      <c r="AY329" s="85" t="s">
        <v>26</v>
      </c>
      <c r="AZ329" s="85" t="s">
        <v>26</v>
      </c>
      <c r="BA329" s="85" t="s">
        <v>26</v>
      </c>
      <c r="BB329" s="85" t="s">
        <v>26</v>
      </c>
      <c r="BC329" s="355"/>
      <c r="BD329" s="85" t="s">
        <v>33</v>
      </c>
      <c r="BE329" s="85" t="s">
        <v>16</v>
      </c>
      <c r="BF329" s="85"/>
      <c r="BG329" s="85"/>
      <c r="BH329" s="304" t="s">
        <v>18051</v>
      </c>
      <c r="BI329" s="355"/>
      <c r="BJ329" s="123"/>
      <c r="BK329" s="123"/>
      <c r="BL329" s="123"/>
      <c r="BM329" s="123" t="s">
        <v>106</v>
      </c>
      <c r="BN329" s="123"/>
      <c r="BO329" s="123"/>
      <c r="BP329" s="123"/>
      <c r="BQ329" s="4" t="s">
        <v>1422</v>
      </c>
      <c r="BR329" s="123"/>
      <c r="BS329" s="123"/>
      <c r="BT329"/>
      <c r="BU329"/>
      <c r="BV329" s="266" t="s">
        <v>1375</v>
      </c>
      <c r="BW329" s="85" t="s">
        <v>1404</v>
      </c>
      <c r="BX329" s="372"/>
      <c r="BY329" s="372"/>
      <c r="BZ329" s="129" t="s">
        <v>244</v>
      </c>
      <c r="CA329" t="s">
        <v>14860</v>
      </c>
      <c r="CB329">
        <v>12000</v>
      </c>
      <c r="CC329" s="265"/>
      <c r="CD329" s="123" t="s">
        <v>14859</v>
      </c>
      <c r="CE329" s="123" t="s">
        <v>17</v>
      </c>
      <c r="CF329" s="123"/>
      <c r="CG329" s="265"/>
      <c r="CH329" s="123"/>
      <c r="CI329" s="265"/>
      <c r="CJ329" s="85" t="s">
        <v>26</v>
      </c>
      <c r="CK329" s="85" t="s">
        <v>26</v>
      </c>
      <c r="CL329" s="85"/>
      <c r="CM329" s="85"/>
      <c r="CN329" s="96" t="s">
        <v>14839</v>
      </c>
      <c r="CO329" s="155"/>
      <c r="CP329" s="155"/>
      <c r="CQ329" s="285"/>
      <c r="CR329" s="155"/>
      <c r="CS329" s="378"/>
      <c r="CT329" s="155"/>
      <c r="CU329" s="155"/>
      <c r="CV329" s="155"/>
      <c r="CW329" s="155"/>
      <c r="CX329" s="155"/>
      <c r="CY329" s="155"/>
      <c r="CZ329" s="155"/>
      <c r="DA329" s="155"/>
      <c r="DB329" s="155"/>
      <c r="DC329" s="155"/>
      <c r="DD329" s="155"/>
      <c r="DE329" s="155"/>
      <c r="DF329" s="155"/>
      <c r="DG329" s="155"/>
      <c r="DH329" s="284" t="s">
        <v>1375</v>
      </c>
      <c r="DI329" s="267" t="s">
        <v>126</v>
      </c>
      <c r="DJ329" s="84" t="s">
        <v>14840</v>
      </c>
      <c r="DK329" s="268" t="s">
        <v>14838</v>
      </c>
      <c r="DL329" s="127" t="s">
        <v>14837</v>
      </c>
      <c r="DM329" s="123"/>
      <c r="DN329" s="85">
        <v>4044775175</v>
      </c>
      <c r="DO329" s="339"/>
      <c r="DP329" s="339"/>
      <c r="DQ329" s="123" t="s">
        <v>14841</v>
      </c>
      <c r="DR329" s="339"/>
      <c r="DS329" s="339"/>
      <c r="DT329" s="339"/>
      <c r="DU329" s="339"/>
      <c r="DV329" s="123">
        <v>42261101</v>
      </c>
      <c r="DW329" s="123" t="s">
        <v>14842</v>
      </c>
      <c r="DX329" s="123">
        <v>1121</v>
      </c>
      <c r="DY329" s="123">
        <v>1</v>
      </c>
      <c r="DZ329" s="355"/>
      <c r="EA329" s="123" t="s">
        <v>25</v>
      </c>
      <c r="EB329" s="123"/>
      <c r="EC329" s="125"/>
      <c r="ED329" s="339"/>
      <c r="EE329" s="339"/>
      <c r="EF329" s="339"/>
      <c r="EG329" s="355"/>
      <c r="EH329" s="355"/>
      <c r="EI329" s="123"/>
      <c r="EJ329" s="123" t="s">
        <v>26</v>
      </c>
      <c r="EK329" s="123" t="s">
        <v>25</v>
      </c>
      <c r="EL329" s="123" t="s">
        <v>26</v>
      </c>
      <c r="EM329" s="123" t="s">
        <v>1759</v>
      </c>
      <c r="EN329" s="123"/>
      <c r="EO329" s="123" t="s">
        <v>1760</v>
      </c>
      <c r="EP329" s="339"/>
      <c r="EQ329" s="123" t="s">
        <v>1761</v>
      </c>
      <c r="ER329" s="123"/>
      <c r="ES329" s="123" t="s">
        <v>6</v>
      </c>
      <c r="ET329" s="339"/>
      <c r="EU329" s="123" t="s">
        <v>112</v>
      </c>
      <c r="EV329" s="339"/>
      <c r="EW329" s="123" t="s">
        <v>1370</v>
      </c>
      <c r="EX329" s="339"/>
      <c r="EY329" s="123" t="s">
        <v>1807</v>
      </c>
      <c r="EZ329" s="123" t="s">
        <v>14843</v>
      </c>
      <c r="FA329" s="123" t="s">
        <v>26</v>
      </c>
      <c r="FB329" s="339"/>
      <c r="FC329" s="123"/>
      <c r="FD329" s="339"/>
      <c r="FE329" s="123"/>
      <c r="FF329" s="123"/>
      <c r="FG329" s="123"/>
      <c r="FH329" s="266" t="s">
        <v>1375</v>
      </c>
      <c r="FI329" s="123"/>
      <c r="FJ329" s="123"/>
      <c r="FK329" s="123"/>
      <c r="FL329"/>
      <c r="FM329" s="123"/>
      <c r="FN329" s="123"/>
      <c r="FO329" s="123"/>
      <c r="FP329" s="123"/>
      <c r="FQ329" s="123"/>
      <c r="FR329" s="123"/>
      <c r="FS329" s="123"/>
      <c r="FT329" s="123"/>
      <c r="FU329" s="123"/>
      <c r="FV329"/>
      <c r="FW329" s="123"/>
      <c r="FX329" s="123"/>
      <c r="FY329" s="123"/>
      <c r="FZ329" s="123"/>
      <c r="GA329" s="123"/>
      <c r="GB329" s="123"/>
      <c r="GC329" s="339"/>
      <c r="GD329" s="339"/>
      <c r="GE329" s="339"/>
      <c r="GF329" s="355"/>
      <c r="GG329" s="355"/>
      <c r="GH329" s="331"/>
      <c r="GI329" s="123"/>
      <c r="GJ329" s="123"/>
      <c r="GK329" s="123"/>
      <c r="GL329" s="123"/>
      <c r="GM329" s="123"/>
      <c r="GN329" s="123"/>
      <c r="GO329" s="339"/>
      <c r="GP329" s="123"/>
      <c r="GQ329" s="339"/>
      <c r="GR329" s="123"/>
      <c r="GS329" s="339"/>
      <c r="GT329" s="123"/>
      <c r="GU329" s="123"/>
      <c r="GV329" s="123"/>
      <c r="GW329" s="123"/>
      <c r="GX329" s="123"/>
      <c r="GY329"/>
      <c r="GZ329"/>
      <c r="HA329" s="266"/>
      <c r="HB329" s="123"/>
      <c r="HC329" s="123"/>
    </row>
    <row r="330" spans="1:211" s="269" customFormat="1" x14ac:dyDescent="0.35">
      <c r="A330" s="137">
        <v>371</v>
      </c>
      <c r="B330" s="343"/>
      <c r="C330" s="84" t="s">
        <v>1412</v>
      </c>
      <c r="D330" s="124">
        <v>44301</v>
      </c>
      <c r="E330" s="124">
        <v>44301</v>
      </c>
      <c r="F330" s="339"/>
      <c r="G330" s="125" t="s">
        <v>14844</v>
      </c>
      <c r="H330" s="266" t="s">
        <v>1375</v>
      </c>
      <c r="I330" s="123"/>
      <c r="J330" s="339"/>
      <c r="K330" s="355"/>
      <c r="L330" s="267"/>
      <c r="M330" s="354"/>
      <c r="N330" s="267" t="s">
        <v>19657</v>
      </c>
      <c r="O330" s="354"/>
      <c r="P330" s="354"/>
      <c r="Q330" s="267"/>
      <c r="R330" s="267"/>
      <c r="S330" s="267"/>
      <c r="T330" s="126"/>
      <c r="U330" s="124"/>
      <c r="V330" s="124"/>
      <c r="W330" s="126"/>
      <c r="X330" s="362"/>
      <c r="Y330" s="362"/>
      <c r="Z330" s="126"/>
      <c r="AA330" s="126"/>
      <c r="AB330" s="124"/>
      <c r="AC330" s="124"/>
      <c r="AD330" s="362"/>
      <c r="AE330" s="362"/>
      <c r="AF330" s="363"/>
      <c r="AG330" s="363"/>
      <c r="AH330" s="266" t="s">
        <v>1375</v>
      </c>
      <c r="AI330" s="124">
        <v>44300</v>
      </c>
      <c r="AJ330" s="252" t="s">
        <v>1805</v>
      </c>
      <c r="AK330" s="124"/>
      <c r="AL330" s="252"/>
      <c r="AM330" s="85" t="s">
        <v>28</v>
      </c>
      <c r="AN330" s="85" t="s">
        <v>26</v>
      </c>
      <c r="AO330" s="85" t="s">
        <v>26</v>
      </c>
      <c r="AP330" s="85"/>
      <c r="AQ330" s="85"/>
      <c r="AR330" s="85"/>
      <c r="AS330" s="335">
        <v>7523371075</v>
      </c>
      <c r="AT330" s="335"/>
      <c r="AU330" s="85"/>
      <c r="AV330" s="85"/>
      <c r="AW330" s="85"/>
      <c r="AX330" s="266" t="s">
        <v>1375</v>
      </c>
      <c r="AY330" s="85" t="s">
        <v>26</v>
      </c>
      <c r="AZ330" s="85" t="s">
        <v>26</v>
      </c>
      <c r="BA330" s="85" t="s">
        <v>26</v>
      </c>
      <c r="BB330" s="85" t="s">
        <v>26</v>
      </c>
      <c r="BC330" s="355"/>
      <c r="BD330" s="85" t="s">
        <v>33</v>
      </c>
      <c r="BE330" s="85" t="s">
        <v>16</v>
      </c>
      <c r="BF330" s="85"/>
      <c r="BG330" s="85"/>
      <c r="BH330" s="304" t="s">
        <v>18051</v>
      </c>
      <c r="BI330" s="355"/>
      <c r="BJ330" s="123"/>
      <c r="BK330" s="123"/>
      <c r="BL330" s="123"/>
      <c r="BM330" s="123" t="s">
        <v>106</v>
      </c>
      <c r="BN330" s="123"/>
      <c r="BO330" s="123"/>
      <c r="BP330" s="123"/>
      <c r="BQ330" s="4" t="s">
        <v>8</v>
      </c>
      <c r="BR330" s="123"/>
      <c r="BS330" s="123"/>
      <c r="BT330"/>
      <c r="BU330"/>
      <c r="BV330" s="266" t="s">
        <v>1375</v>
      </c>
      <c r="BW330" s="85" t="s">
        <v>1404</v>
      </c>
      <c r="BX330" s="372"/>
      <c r="BY330" s="372"/>
      <c r="BZ330" s="129" t="s">
        <v>75</v>
      </c>
      <c r="CA330" t="s">
        <v>12844</v>
      </c>
      <c r="CB330">
        <v>21000</v>
      </c>
      <c r="CC330" s="265"/>
      <c r="CD330" s="123" t="s">
        <v>1426</v>
      </c>
      <c r="CE330" s="123" t="s">
        <v>17</v>
      </c>
      <c r="CF330" s="123"/>
      <c r="CG330" s="265"/>
      <c r="CH330" s="123"/>
      <c r="CI330" s="265"/>
      <c r="CJ330" s="85" t="s">
        <v>26</v>
      </c>
      <c r="CK330" s="85" t="s">
        <v>26</v>
      </c>
      <c r="CL330" s="85"/>
      <c r="CM330" s="85"/>
      <c r="CN330" s="96" t="s">
        <v>14839</v>
      </c>
      <c r="CO330" s="155"/>
      <c r="CP330" s="155"/>
      <c r="CQ330" s="285"/>
      <c r="CR330" s="155"/>
      <c r="CS330" s="378"/>
      <c r="CT330" s="155"/>
      <c r="CU330" s="155"/>
      <c r="CV330" s="155"/>
      <c r="CW330" s="155"/>
      <c r="CX330" s="155"/>
      <c r="CY330" s="155"/>
      <c r="CZ330" s="155"/>
      <c r="DA330" s="155"/>
      <c r="DB330" s="155"/>
      <c r="DC330" s="155"/>
      <c r="DD330" s="155"/>
      <c r="DE330" s="155"/>
      <c r="DF330" s="155"/>
      <c r="DG330" s="155"/>
      <c r="DH330" s="284" t="s">
        <v>1375</v>
      </c>
      <c r="DI330" s="267" t="s">
        <v>123</v>
      </c>
      <c r="DJ330" s="84" t="s">
        <v>13697</v>
      </c>
      <c r="DK330" s="268" t="s">
        <v>1805</v>
      </c>
      <c r="DL330" s="127" t="s">
        <v>14845</v>
      </c>
      <c r="DM330" s="123"/>
      <c r="DN330" s="85">
        <v>7523371075</v>
      </c>
      <c r="DO330" s="339"/>
      <c r="DP330" s="339"/>
      <c r="DQ330" s="123" t="s">
        <v>2103</v>
      </c>
      <c r="DR330" s="339"/>
      <c r="DS330" s="339"/>
      <c r="DT330" s="339"/>
      <c r="DU330" s="339"/>
      <c r="DV330" s="123">
        <v>252802102</v>
      </c>
      <c r="DW330" s="123" t="s">
        <v>14846</v>
      </c>
      <c r="DX330" s="123">
        <v>1101</v>
      </c>
      <c r="DY330" s="123"/>
      <c r="DZ330" s="355"/>
      <c r="EA330" s="123" t="s">
        <v>25</v>
      </c>
      <c r="EB330" s="123"/>
      <c r="EC330" s="125"/>
      <c r="ED330" s="339"/>
      <c r="EE330" s="339"/>
      <c r="EF330" s="339"/>
      <c r="EG330" s="355"/>
      <c r="EH330" s="355"/>
      <c r="EI330" s="123"/>
      <c r="EJ330" s="123" t="s">
        <v>26</v>
      </c>
      <c r="EK330" s="123" t="s">
        <v>25</v>
      </c>
      <c r="EL330" s="123" t="s">
        <v>26</v>
      </c>
      <c r="EM330" s="123" t="s">
        <v>1759</v>
      </c>
      <c r="EN330" s="123"/>
      <c r="EO330" s="123" t="s">
        <v>1760</v>
      </c>
      <c r="EP330" s="339"/>
      <c r="EQ330" s="123" t="s">
        <v>1761</v>
      </c>
      <c r="ER330" s="123"/>
      <c r="ES330" s="123" t="s">
        <v>6</v>
      </c>
      <c r="ET330" s="339"/>
      <c r="EU330" s="123" t="s">
        <v>112</v>
      </c>
      <c r="EV330" s="339"/>
      <c r="EW330" s="123" t="s">
        <v>1370</v>
      </c>
      <c r="EX330" s="339"/>
      <c r="EY330" s="123" t="s">
        <v>8</v>
      </c>
      <c r="EZ330" s="123"/>
      <c r="FA330" s="123" t="s">
        <v>26</v>
      </c>
      <c r="FB330" s="339"/>
      <c r="FC330" s="123"/>
      <c r="FD330" s="339"/>
      <c r="FE330" s="123"/>
      <c r="FF330" s="123"/>
      <c r="FG330" s="123"/>
      <c r="FH330" s="266" t="s">
        <v>1375</v>
      </c>
      <c r="FI330" s="123"/>
      <c r="FJ330" s="123"/>
      <c r="FK330" s="123"/>
      <c r="FL330"/>
      <c r="FM330" s="123"/>
      <c r="FN330" s="123"/>
      <c r="FO330" s="123"/>
      <c r="FP330" s="123"/>
      <c r="FQ330" s="123"/>
      <c r="FR330" s="123"/>
      <c r="FS330" s="123"/>
      <c r="FT330" s="123"/>
      <c r="FU330" s="123"/>
      <c r="FV330"/>
      <c r="FW330" s="123"/>
      <c r="FX330" s="123"/>
      <c r="FY330" s="123"/>
      <c r="FZ330" s="123"/>
      <c r="GA330" s="123"/>
      <c r="GB330" s="123"/>
      <c r="GC330" s="339"/>
      <c r="GD330" s="339"/>
      <c r="GE330" s="339"/>
      <c r="GF330" s="355"/>
      <c r="GG330" s="355"/>
      <c r="GH330" s="331"/>
      <c r="GI330" s="123"/>
      <c r="GJ330" s="123"/>
      <c r="GK330" s="123"/>
      <c r="GL330" s="123"/>
      <c r="GM330" s="123"/>
      <c r="GN330" s="123"/>
      <c r="GO330" s="339"/>
      <c r="GP330" s="123"/>
      <c r="GQ330" s="339"/>
      <c r="GR330" s="123"/>
      <c r="GS330" s="339"/>
      <c r="GT330" s="123"/>
      <c r="GU330" s="123"/>
      <c r="GV330" s="123"/>
      <c r="GW330" s="123"/>
      <c r="GX330" s="123"/>
      <c r="GY330"/>
      <c r="GZ330"/>
      <c r="HA330" s="266"/>
      <c r="HB330" s="123"/>
      <c r="HC330" s="123"/>
    </row>
    <row r="331" spans="1:211" s="269" customFormat="1" x14ac:dyDescent="0.35">
      <c r="A331" s="137">
        <v>370</v>
      </c>
      <c r="B331" s="343"/>
      <c r="C331" s="84" t="s">
        <v>1412</v>
      </c>
      <c r="D331" s="124">
        <v>44305</v>
      </c>
      <c r="E331" s="124">
        <v>44305</v>
      </c>
      <c r="F331" s="339"/>
      <c r="G331" s="125" t="s">
        <v>14847</v>
      </c>
      <c r="H331" s="266" t="s">
        <v>1375</v>
      </c>
      <c r="I331" s="123"/>
      <c r="J331" s="339"/>
      <c r="K331" s="355"/>
      <c r="L331" s="267"/>
      <c r="M331" s="354"/>
      <c r="N331" s="267" t="s">
        <v>19657</v>
      </c>
      <c r="O331" s="354"/>
      <c r="P331" s="354"/>
      <c r="Q331" s="267"/>
      <c r="R331" s="267"/>
      <c r="S331" s="267"/>
      <c r="T331" s="126"/>
      <c r="U331" s="124"/>
      <c r="V331" s="124"/>
      <c r="W331" s="126"/>
      <c r="X331" s="362"/>
      <c r="Y331" s="362"/>
      <c r="Z331" s="126"/>
      <c r="AA331" s="126"/>
      <c r="AB331" s="124"/>
      <c r="AC331" s="124"/>
      <c r="AD331" s="362"/>
      <c r="AE331" s="362"/>
      <c r="AF331" s="363"/>
      <c r="AG331" s="363"/>
      <c r="AH331" s="266" t="s">
        <v>1375</v>
      </c>
      <c r="AI331" s="124">
        <v>44300</v>
      </c>
      <c r="AJ331" s="252" t="s">
        <v>14848</v>
      </c>
      <c r="AK331" s="124">
        <v>44300</v>
      </c>
      <c r="AL331" s="252" t="s">
        <v>14848</v>
      </c>
      <c r="AM331" s="85" t="s">
        <v>28</v>
      </c>
      <c r="AN331" s="85" t="s">
        <v>26</v>
      </c>
      <c r="AO331" s="85" t="s">
        <v>26</v>
      </c>
      <c r="AP331" s="85" t="s">
        <v>14849</v>
      </c>
      <c r="AQ331" s="85" t="s">
        <v>14850</v>
      </c>
      <c r="AR331" s="85"/>
      <c r="AS331" s="335" t="s">
        <v>14851</v>
      </c>
      <c r="AT331" s="335"/>
      <c r="AU331" s="85"/>
      <c r="AV331" s="85"/>
      <c r="AW331" s="85" t="s">
        <v>15127</v>
      </c>
      <c r="AX331" s="266" t="s">
        <v>1375</v>
      </c>
      <c r="AY331" s="85" t="s">
        <v>25</v>
      </c>
      <c r="AZ331" s="85" t="s">
        <v>25</v>
      </c>
      <c r="BA331" s="85" t="s">
        <v>25</v>
      </c>
      <c r="BB331" s="85" t="s">
        <v>25</v>
      </c>
      <c r="BC331" s="355"/>
      <c r="BD331" s="85" t="s">
        <v>27</v>
      </c>
      <c r="BE331" s="85" t="s">
        <v>13</v>
      </c>
      <c r="BF331" s="85" t="s">
        <v>34</v>
      </c>
      <c r="BG331" s="85" t="s">
        <v>34</v>
      </c>
      <c r="BH331" s="304" t="s">
        <v>18051</v>
      </c>
      <c r="BI331" s="355"/>
      <c r="BJ331" s="123"/>
      <c r="BK331" s="123"/>
      <c r="BL331" s="123"/>
      <c r="BM331" s="123" t="s">
        <v>102</v>
      </c>
      <c r="BN331" s="123" t="s">
        <v>1378</v>
      </c>
      <c r="BO331" s="123" t="s">
        <v>1400</v>
      </c>
      <c r="BP331" s="123" t="s">
        <v>26</v>
      </c>
      <c r="BQ331" s="4" t="s">
        <v>8</v>
      </c>
      <c r="BR331" s="123" t="s">
        <v>1614</v>
      </c>
      <c r="BS331" s="123" t="s">
        <v>46</v>
      </c>
      <c r="BT331" t="s">
        <v>15128</v>
      </c>
      <c r="BU331" t="s">
        <v>15129</v>
      </c>
      <c r="BV331" s="266" t="s">
        <v>1375</v>
      </c>
      <c r="BW331" s="85" t="s">
        <v>1404</v>
      </c>
      <c r="BX331" s="372"/>
      <c r="BY331" s="372"/>
      <c r="BZ331" s="129" t="s">
        <v>75</v>
      </c>
      <c r="CA331" t="s">
        <v>5595</v>
      </c>
      <c r="CB331">
        <v>12000</v>
      </c>
      <c r="CC331" s="265"/>
      <c r="CD331" s="123" t="s">
        <v>18</v>
      </c>
      <c r="CE331" s="123" t="s">
        <v>1450</v>
      </c>
      <c r="CF331" s="123"/>
      <c r="CG331" s="265"/>
      <c r="CH331" s="123"/>
      <c r="CI331" s="265"/>
      <c r="CJ331" s="85" t="s">
        <v>26</v>
      </c>
      <c r="CK331" s="85" t="s">
        <v>26</v>
      </c>
      <c r="CL331" s="85"/>
      <c r="CM331" s="85"/>
      <c r="CN331" s="96" t="s">
        <v>14839</v>
      </c>
      <c r="CO331" s="155"/>
      <c r="CP331" s="155"/>
      <c r="CQ331" s="285"/>
      <c r="CR331" s="155"/>
      <c r="CS331" s="378"/>
      <c r="CT331" s="155"/>
      <c r="CU331" s="155"/>
      <c r="CV331" s="155"/>
      <c r="CW331" s="155"/>
      <c r="CX331" s="155"/>
      <c r="CY331" s="155"/>
      <c r="CZ331" s="155"/>
      <c r="DA331" s="155"/>
      <c r="DB331" s="155"/>
      <c r="DC331" s="155"/>
      <c r="DD331" s="155"/>
      <c r="DE331" s="155"/>
      <c r="DF331" s="155"/>
      <c r="DG331" s="155"/>
      <c r="DH331" s="284" t="s">
        <v>1375</v>
      </c>
      <c r="DI331" s="267" t="s">
        <v>123</v>
      </c>
      <c r="DJ331" s="84" t="s">
        <v>1924</v>
      </c>
      <c r="DK331" s="268" t="s">
        <v>14848</v>
      </c>
      <c r="DL331" s="127" t="s">
        <v>14845</v>
      </c>
      <c r="DM331" s="123" t="s">
        <v>14849</v>
      </c>
      <c r="DN331" s="85" t="s">
        <v>14851</v>
      </c>
      <c r="DO331" s="339"/>
      <c r="DP331" s="339"/>
      <c r="DQ331" s="123" t="s">
        <v>3033</v>
      </c>
      <c r="DR331" s="339"/>
      <c r="DS331" s="339"/>
      <c r="DT331" s="339"/>
      <c r="DU331" s="339"/>
      <c r="DV331" s="123">
        <v>252261101</v>
      </c>
      <c r="DW331" s="123" t="s">
        <v>14852</v>
      </c>
      <c r="DX331" s="123">
        <v>9002</v>
      </c>
      <c r="DY331" s="123">
        <v>1</v>
      </c>
      <c r="DZ331" s="355"/>
      <c r="EA331" s="123" t="s">
        <v>25</v>
      </c>
      <c r="EB331" s="123">
        <v>6</v>
      </c>
      <c r="EC331" s="125" t="s">
        <v>1887</v>
      </c>
      <c r="ED331" s="339"/>
      <c r="EE331" s="339"/>
      <c r="EF331" s="339"/>
      <c r="EG331" s="355"/>
      <c r="EH331" s="355"/>
      <c r="EI331" s="123"/>
      <c r="EJ331" s="123" t="s">
        <v>26</v>
      </c>
      <c r="EK331" s="123" t="s">
        <v>25</v>
      </c>
      <c r="EL331" s="123"/>
      <c r="EM331" s="123" t="s">
        <v>1759</v>
      </c>
      <c r="EN331" s="123"/>
      <c r="EO331" s="123" t="s">
        <v>1862</v>
      </c>
      <c r="EP331" s="339"/>
      <c r="EQ331" s="123" t="s">
        <v>1863</v>
      </c>
      <c r="ER331" s="123"/>
      <c r="ES331" s="123" t="s">
        <v>1888</v>
      </c>
      <c r="ET331" s="339"/>
      <c r="EU331" s="123" t="s">
        <v>116</v>
      </c>
      <c r="EV331" s="339"/>
      <c r="EW331" s="123" t="s">
        <v>18</v>
      </c>
      <c r="EX331" s="339"/>
      <c r="EY331" s="123" t="s">
        <v>8</v>
      </c>
      <c r="EZ331" s="123"/>
      <c r="FA331" s="123" t="s">
        <v>26</v>
      </c>
      <c r="FB331" s="339"/>
      <c r="FC331" s="123"/>
      <c r="FD331" s="339"/>
      <c r="FE331" s="123" t="s">
        <v>2320</v>
      </c>
      <c r="FF331" s="123"/>
      <c r="FG331" s="123" t="s">
        <v>26</v>
      </c>
      <c r="FH331" s="266" t="s">
        <v>1375</v>
      </c>
      <c r="FI331" s="123" t="s">
        <v>1839</v>
      </c>
      <c r="FJ331" s="123" t="s">
        <v>2650</v>
      </c>
      <c r="FK331" s="123" t="s">
        <v>75</v>
      </c>
      <c r="FL331" t="s">
        <v>14853</v>
      </c>
      <c r="FM331" s="123" t="s">
        <v>14850</v>
      </c>
      <c r="FN331" s="123" t="s">
        <v>1839</v>
      </c>
      <c r="FO331" s="123" t="s">
        <v>1890</v>
      </c>
      <c r="FP331" s="123" t="s">
        <v>14854</v>
      </c>
      <c r="FQ331" s="123" t="s">
        <v>14855</v>
      </c>
      <c r="FR331" s="123" t="s">
        <v>1869</v>
      </c>
      <c r="FS331" s="123" t="s">
        <v>1870</v>
      </c>
      <c r="FT331" s="123" t="s">
        <v>1845</v>
      </c>
      <c r="FU331" s="123" t="s">
        <v>9</v>
      </c>
      <c r="FV331" t="s">
        <v>14856</v>
      </c>
      <c r="FW331" s="123" t="s">
        <v>1846</v>
      </c>
      <c r="FX331" s="123" t="s">
        <v>46</v>
      </c>
      <c r="FY331" s="123" t="s">
        <v>14849</v>
      </c>
      <c r="FZ331" s="123" t="s">
        <v>1375</v>
      </c>
      <c r="GA331" s="123" t="s">
        <v>1375</v>
      </c>
      <c r="GB331" s="123" t="s">
        <v>1375</v>
      </c>
      <c r="GC331" s="339"/>
      <c r="GD331" s="339"/>
      <c r="GE331" s="339"/>
      <c r="GF331" s="355"/>
      <c r="GG331" s="355"/>
      <c r="GH331" s="331" t="s">
        <v>1375</v>
      </c>
      <c r="GI331" s="123" t="s">
        <v>9</v>
      </c>
      <c r="GJ331" s="123" t="s">
        <v>2329</v>
      </c>
      <c r="GK331" s="123" t="s">
        <v>1375</v>
      </c>
      <c r="GL331" s="123" t="s">
        <v>9</v>
      </c>
      <c r="GM331" s="123" t="s">
        <v>1375</v>
      </c>
      <c r="GN331" s="123" t="s">
        <v>1375</v>
      </c>
      <c r="GO331" s="339"/>
      <c r="GP331" s="123" t="s">
        <v>1850</v>
      </c>
      <c r="GQ331" s="339"/>
      <c r="GR331" s="123" t="s">
        <v>14857</v>
      </c>
      <c r="GS331" s="339"/>
      <c r="GT331" s="123" t="s">
        <v>14858</v>
      </c>
      <c r="GU331" s="123" t="s">
        <v>1375</v>
      </c>
      <c r="GV331" s="123"/>
      <c r="GW331" s="123"/>
      <c r="GX331" s="123"/>
      <c r="GY331"/>
      <c r="GZ331"/>
      <c r="HA331" s="266"/>
      <c r="HB331" s="123"/>
      <c r="HC331" s="123"/>
    </row>
    <row r="332" spans="1:211" s="269" customFormat="1" x14ac:dyDescent="0.35">
      <c r="A332" s="137">
        <v>368</v>
      </c>
      <c r="B332" s="343"/>
      <c r="C332" s="84" t="s">
        <v>1412</v>
      </c>
      <c r="D332" s="124">
        <v>44300</v>
      </c>
      <c r="E332" s="124">
        <v>44300</v>
      </c>
      <c r="F332" s="339"/>
      <c r="G332" s="125" t="s">
        <v>14790</v>
      </c>
      <c r="H332" s="266" t="s">
        <v>1375</v>
      </c>
      <c r="I332" s="123"/>
      <c r="J332" s="339"/>
      <c r="K332" s="355"/>
      <c r="L332" s="267"/>
      <c r="M332" s="354"/>
      <c r="N332" s="267" t="s">
        <v>19657</v>
      </c>
      <c r="O332" s="354"/>
      <c r="P332" s="354"/>
      <c r="Q332" s="267"/>
      <c r="R332" s="267"/>
      <c r="S332" s="267"/>
      <c r="T332" s="126"/>
      <c r="U332" s="124"/>
      <c r="V332" s="124"/>
      <c r="W332" s="126"/>
      <c r="X332" s="362"/>
      <c r="Y332" s="362"/>
      <c r="Z332" s="126"/>
      <c r="AA332" s="126"/>
      <c r="AB332" s="124"/>
      <c r="AC332" s="124"/>
      <c r="AD332" s="362"/>
      <c r="AE332" s="362"/>
      <c r="AF332" s="363"/>
      <c r="AG332" s="363"/>
      <c r="AH332" s="266" t="s">
        <v>1375</v>
      </c>
      <c r="AI332" s="124">
        <v>44299</v>
      </c>
      <c r="AJ332" s="252">
        <v>0.61805555555555558</v>
      </c>
      <c r="AK332" s="124"/>
      <c r="AL332" s="252"/>
      <c r="AM332" s="85" t="s">
        <v>28</v>
      </c>
      <c r="AN332" s="85" t="s">
        <v>26</v>
      </c>
      <c r="AO332" s="85" t="s">
        <v>26</v>
      </c>
      <c r="AP332" s="85"/>
      <c r="AQ332" s="85"/>
      <c r="AR332" s="85"/>
      <c r="AS332" s="335">
        <v>784210073</v>
      </c>
      <c r="AT332" s="335"/>
      <c r="AU332" s="85"/>
      <c r="AV332" s="85"/>
      <c r="AW332" s="85"/>
      <c r="AX332" s="266" t="s">
        <v>1375</v>
      </c>
      <c r="AY332" s="85" t="s">
        <v>26</v>
      </c>
      <c r="AZ332" s="85" t="s">
        <v>26</v>
      </c>
      <c r="BA332" s="85" t="s">
        <v>26</v>
      </c>
      <c r="BB332" s="85" t="s">
        <v>26</v>
      </c>
      <c r="BC332" s="355"/>
      <c r="BD332" s="85" t="s">
        <v>27</v>
      </c>
      <c r="BE332" s="85" t="s">
        <v>16</v>
      </c>
      <c r="BF332" s="85"/>
      <c r="BG332" s="85"/>
      <c r="BH332" s="304" t="s">
        <v>18050</v>
      </c>
      <c r="BI332" s="355"/>
      <c r="BJ332" s="123"/>
      <c r="BK332" s="123"/>
      <c r="BL332" s="123"/>
      <c r="BM332" s="123" t="s">
        <v>106</v>
      </c>
      <c r="BN332" s="123"/>
      <c r="BO332" s="123"/>
      <c r="BP332" s="123"/>
      <c r="BQ332" s="4" t="s">
        <v>8</v>
      </c>
      <c r="BR332" s="123"/>
      <c r="BS332" s="123"/>
      <c r="BT332"/>
      <c r="BU332"/>
      <c r="BV332" s="266" t="s">
        <v>1375</v>
      </c>
      <c r="BW332" s="85" t="s">
        <v>1404</v>
      </c>
      <c r="BX332" s="372"/>
      <c r="BY332" s="372"/>
      <c r="BZ332" s="129" t="s">
        <v>225</v>
      </c>
      <c r="CA332" t="s">
        <v>14797</v>
      </c>
      <c r="CB332">
        <v>12000</v>
      </c>
      <c r="CC332" s="265"/>
      <c r="CD332" s="123" t="s">
        <v>1471</v>
      </c>
      <c r="CE332" s="123" t="s">
        <v>17</v>
      </c>
      <c r="CF332" s="123"/>
      <c r="CG332" s="265"/>
      <c r="CH332" s="123"/>
      <c r="CI332" s="265"/>
      <c r="CJ332" s="85" t="s">
        <v>26</v>
      </c>
      <c r="CK332" s="85" t="s">
        <v>26</v>
      </c>
      <c r="CL332" s="85"/>
      <c r="CM332" s="85"/>
      <c r="CN332" s="96" t="s">
        <v>14791</v>
      </c>
      <c r="CO332" s="155"/>
      <c r="CP332" s="155"/>
      <c r="CQ332" s="285"/>
      <c r="CR332" s="155"/>
      <c r="CS332" s="378"/>
      <c r="CT332" s="155"/>
      <c r="CU332" s="155"/>
      <c r="CV332" s="155"/>
      <c r="CW332" s="155"/>
      <c r="CX332" s="155"/>
      <c r="CY332" s="155"/>
      <c r="CZ332" s="155"/>
      <c r="DA332" s="155"/>
      <c r="DB332" s="155"/>
      <c r="DC332" s="155"/>
      <c r="DD332" s="155"/>
      <c r="DE332" s="155"/>
      <c r="DF332" s="155"/>
      <c r="DG332" s="155"/>
      <c r="DH332" s="284" t="s">
        <v>1375</v>
      </c>
      <c r="DI332" s="267" t="s">
        <v>120</v>
      </c>
      <c r="DJ332" s="84" t="s">
        <v>1959</v>
      </c>
      <c r="DK332" s="268" t="s">
        <v>13395</v>
      </c>
      <c r="DL332" s="127" t="s">
        <v>14674</v>
      </c>
      <c r="DM332" s="123"/>
      <c r="DN332" s="85">
        <v>784210073</v>
      </c>
      <c r="DO332" s="339"/>
      <c r="DP332" s="339"/>
      <c r="DQ332" s="123" t="s">
        <v>1960</v>
      </c>
      <c r="DR332" s="339"/>
      <c r="DS332" s="339"/>
      <c r="DT332" s="339"/>
      <c r="DU332" s="339"/>
      <c r="DV332" s="123">
        <v>102911109</v>
      </c>
      <c r="DW332" s="123" t="s">
        <v>14792</v>
      </c>
      <c r="DX332" s="123">
        <v>2640</v>
      </c>
      <c r="DY332" s="123"/>
      <c r="DZ332" s="355"/>
      <c r="EA332" s="123" t="s">
        <v>25</v>
      </c>
      <c r="EB332" s="123"/>
      <c r="EC332" s="125"/>
      <c r="ED332" s="339"/>
      <c r="EE332" s="339"/>
      <c r="EF332" s="339"/>
      <c r="EG332" s="355"/>
      <c r="EH332" s="355"/>
      <c r="EI332" s="123"/>
      <c r="EJ332" s="123" t="s">
        <v>25</v>
      </c>
      <c r="EK332" s="123" t="s">
        <v>25</v>
      </c>
      <c r="EL332" s="123" t="s">
        <v>26</v>
      </c>
      <c r="EM332" s="123" t="s">
        <v>1759</v>
      </c>
      <c r="EN332" s="123"/>
      <c r="EO332" s="123" t="s">
        <v>1760</v>
      </c>
      <c r="EP332" s="339"/>
      <c r="EQ332" s="123" t="s">
        <v>1761</v>
      </c>
      <c r="ER332" s="123"/>
      <c r="ES332" s="123" t="s">
        <v>6</v>
      </c>
      <c r="ET332" s="339"/>
      <c r="EU332" s="123" t="s">
        <v>112</v>
      </c>
      <c r="EV332" s="339"/>
      <c r="EW332" s="123" t="s">
        <v>1370</v>
      </c>
      <c r="EX332" s="339"/>
      <c r="EY332" s="123" t="s">
        <v>8</v>
      </c>
      <c r="EZ332" s="123"/>
      <c r="FA332" s="123" t="s">
        <v>26</v>
      </c>
      <c r="FB332" s="339"/>
      <c r="FC332" s="123"/>
      <c r="FD332" s="339"/>
      <c r="FE332" s="123"/>
      <c r="FF332" s="123"/>
      <c r="FG332" s="123"/>
      <c r="FH332" s="266" t="s">
        <v>1375</v>
      </c>
      <c r="FI332" s="123"/>
      <c r="FJ332" s="123"/>
      <c r="FK332" s="123"/>
      <c r="FL332"/>
      <c r="FM332" s="123"/>
      <c r="FN332" s="123"/>
      <c r="FO332" s="123"/>
      <c r="FP332" s="123"/>
      <c r="FQ332" s="123"/>
      <c r="FR332" s="123"/>
      <c r="FS332" s="123"/>
      <c r="FT332" s="123"/>
      <c r="FU332" s="123"/>
      <c r="FV332"/>
      <c r="FW332" s="123"/>
      <c r="FX332" s="123"/>
      <c r="FY332" s="123"/>
      <c r="FZ332" s="123"/>
      <c r="GA332" s="123"/>
      <c r="GB332" s="123"/>
      <c r="GC332" s="339"/>
      <c r="GD332" s="339"/>
      <c r="GE332" s="339"/>
      <c r="GF332" s="355"/>
      <c r="GG332" s="355"/>
      <c r="GH332" s="331"/>
      <c r="GI332" s="123"/>
      <c r="GJ332" s="123"/>
      <c r="GK332" s="123"/>
      <c r="GL332" s="123"/>
      <c r="GM332" s="123"/>
      <c r="GN332" s="123"/>
      <c r="GO332" s="339"/>
      <c r="GP332" s="123"/>
      <c r="GQ332" s="339"/>
      <c r="GR332" s="123"/>
      <c r="GS332" s="339"/>
      <c r="GT332" s="123"/>
      <c r="GU332" s="123"/>
      <c r="GV332" s="123"/>
      <c r="GW332" s="123"/>
      <c r="GX332" s="123"/>
      <c r="GY332"/>
      <c r="GZ332"/>
      <c r="HA332" s="266"/>
      <c r="HB332" s="123"/>
      <c r="HC332" s="123"/>
    </row>
    <row r="333" spans="1:211" s="269" customFormat="1" x14ac:dyDescent="0.35">
      <c r="A333" s="137">
        <v>367</v>
      </c>
      <c r="B333" s="343"/>
      <c r="C333" s="84" t="s">
        <v>1412</v>
      </c>
      <c r="D333" s="124">
        <v>44308</v>
      </c>
      <c r="E333" s="124">
        <v>44308</v>
      </c>
      <c r="F333" s="339"/>
      <c r="G333" s="125" t="s">
        <v>14793</v>
      </c>
      <c r="H333" s="266" t="s">
        <v>1375</v>
      </c>
      <c r="I333" s="123" t="s">
        <v>25</v>
      </c>
      <c r="J333" s="339"/>
      <c r="K333" s="355"/>
      <c r="L333" s="267">
        <v>44307</v>
      </c>
      <c r="M333" s="354"/>
      <c r="N333" s="267" t="s">
        <v>19657</v>
      </c>
      <c r="O333" s="354"/>
      <c r="P333" s="354"/>
      <c r="Q333" s="267"/>
      <c r="R333" s="267"/>
      <c r="S333" s="267"/>
      <c r="T333" s="126"/>
      <c r="U333" s="124"/>
      <c r="V333" s="124"/>
      <c r="W333" s="126"/>
      <c r="X333" s="362"/>
      <c r="Y333" s="362"/>
      <c r="Z333" s="126"/>
      <c r="AA333" s="126"/>
      <c r="AB333" s="124"/>
      <c r="AC333" s="124"/>
      <c r="AD333" s="362"/>
      <c r="AE333" s="362"/>
      <c r="AF333" s="363"/>
      <c r="AG333" s="363"/>
      <c r="AH333" s="266" t="s">
        <v>1375</v>
      </c>
      <c r="AI333" s="124">
        <v>44299</v>
      </c>
      <c r="AJ333" s="252">
        <v>0.26319444444444445</v>
      </c>
      <c r="AK333" s="124"/>
      <c r="AL333" s="252"/>
      <c r="AM333" s="85" t="s">
        <v>28</v>
      </c>
      <c r="AN333" s="85" t="s">
        <v>26</v>
      </c>
      <c r="AO333" s="85" t="s">
        <v>26</v>
      </c>
      <c r="AP333" s="85"/>
      <c r="AQ333" s="85"/>
      <c r="AR333" s="85"/>
      <c r="AS333" s="335">
        <v>112277176</v>
      </c>
      <c r="AT333" s="335">
        <v>120715177</v>
      </c>
      <c r="AU333" s="85"/>
      <c r="AV333" s="85"/>
      <c r="AW333" s="85" t="s">
        <v>15491</v>
      </c>
      <c r="AX333" s="266" t="s">
        <v>1375</v>
      </c>
      <c r="AY333" s="85" t="s">
        <v>25</v>
      </c>
      <c r="AZ333" s="85" t="s">
        <v>25</v>
      </c>
      <c r="BA333" s="85" t="s">
        <v>25</v>
      </c>
      <c r="BB333" s="85" t="s">
        <v>25</v>
      </c>
      <c r="BC333" s="355"/>
      <c r="BD333" s="85" t="s">
        <v>27</v>
      </c>
      <c r="BE333" s="85" t="s">
        <v>4</v>
      </c>
      <c r="BF333" s="85" t="s">
        <v>34</v>
      </c>
      <c r="BG333" s="85"/>
      <c r="BH333" s="304" t="s">
        <v>18047</v>
      </c>
      <c r="BI333" s="355"/>
      <c r="BJ333" s="123"/>
      <c r="BK333" s="123"/>
      <c r="BL333" s="123"/>
      <c r="BM333" s="123" t="s">
        <v>102</v>
      </c>
      <c r="BN333" s="123" t="s">
        <v>1378</v>
      </c>
      <c r="BO333" s="123" t="s">
        <v>11</v>
      </c>
      <c r="BP333" s="123" t="s">
        <v>25</v>
      </c>
      <c r="BQ333" s="4" t="s">
        <v>8</v>
      </c>
      <c r="BR333" s="123" t="s">
        <v>1617</v>
      </c>
      <c r="BS333" s="123" t="s">
        <v>11</v>
      </c>
      <c r="BT333"/>
      <c r="BU333" t="s">
        <v>15277</v>
      </c>
      <c r="BV333" s="266" t="s">
        <v>1375</v>
      </c>
      <c r="BW333" s="85" t="s">
        <v>1404</v>
      </c>
      <c r="BX333" s="372"/>
      <c r="BY333" s="372"/>
      <c r="BZ333" s="129" t="s">
        <v>202</v>
      </c>
      <c r="CA333" t="s">
        <v>11871</v>
      </c>
      <c r="CB333">
        <v>21000</v>
      </c>
      <c r="CC333" s="265"/>
      <c r="CD333" s="123" t="s">
        <v>1373</v>
      </c>
      <c r="CE333" s="123" t="s">
        <v>1452</v>
      </c>
      <c r="CF333" s="123"/>
      <c r="CG333" s="265"/>
      <c r="CH333" s="123"/>
      <c r="CI333" s="265"/>
      <c r="CJ333" s="85" t="s">
        <v>26</v>
      </c>
      <c r="CK333" s="85" t="s">
        <v>26</v>
      </c>
      <c r="CL333" s="85"/>
      <c r="CM333" s="85"/>
      <c r="CN333" s="96" t="s">
        <v>14791</v>
      </c>
      <c r="CO333" s="155"/>
      <c r="CP333" s="155"/>
      <c r="CQ333" s="285"/>
      <c r="CR333" s="155"/>
      <c r="CS333" s="378"/>
      <c r="CT333" s="155"/>
      <c r="CU333" s="155"/>
      <c r="CV333" s="155"/>
      <c r="CW333" s="155"/>
      <c r="CX333" s="155"/>
      <c r="CY333" s="155"/>
      <c r="CZ333" s="155"/>
      <c r="DA333" s="155"/>
      <c r="DB333" s="155"/>
      <c r="DC333" s="155"/>
      <c r="DD333" s="155"/>
      <c r="DE333" s="155"/>
      <c r="DF333" s="155"/>
      <c r="DG333" s="155"/>
      <c r="DH333" s="284" t="s">
        <v>1375</v>
      </c>
      <c r="DI333" s="267" t="s">
        <v>1414</v>
      </c>
      <c r="DJ333" s="84" t="s">
        <v>2449</v>
      </c>
      <c r="DK333" s="268" t="s">
        <v>14794</v>
      </c>
      <c r="DL333" s="127" t="s">
        <v>13626</v>
      </c>
      <c r="DM333" s="123"/>
      <c r="DN333" s="85">
        <v>112277176</v>
      </c>
      <c r="DO333" s="339"/>
      <c r="DP333" s="339"/>
      <c r="DQ333" s="123" t="s">
        <v>14795</v>
      </c>
      <c r="DR333" s="339"/>
      <c r="DS333" s="339"/>
      <c r="DT333" s="339"/>
      <c r="DU333" s="339"/>
      <c r="DV333" s="123">
        <v>183052108</v>
      </c>
      <c r="DW333" s="123" t="s">
        <v>14796</v>
      </c>
      <c r="DX333" s="123">
        <v>2220</v>
      </c>
      <c r="DY333" s="123">
        <v>2</v>
      </c>
      <c r="DZ333" s="355"/>
      <c r="EA333" s="123" t="s">
        <v>25</v>
      </c>
      <c r="EB333" s="123">
        <v>2</v>
      </c>
      <c r="EC333" s="125" t="s">
        <v>1887</v>
      </c>
      <c r="ED333" s="339"/>
      <c r="EE333" s="339"/>
      <c r="EF333" s="339"/>
      <c r="EG333" s="355"/>
      <c r="EH333" s="355"/>
      <c r="EI333" s="123"/>
      <c r="EJ333" s="123" t="s">
        <v>26</v>
      </c>
      <c r="EK333" s="123" t="s">
        <v>25</v>
      </c>
      <c r="EL333" s="123" t="s">
        <v>26</v>
      </c>
      <c r="EM333" s="123" t="s">
        <v>1759</v>
      </c>
      <c r="EN333" s="123"/>
      <c r="EO333" s="123" t="s">
        <v>1862</v>
      </c>
      <c r="EP333" s="339"/>
      <c r="EQ333" s="123" t="s">
        <v>2143</v>
      </c>
      <c r="ER333" s="123"/>
      <c r="ES333" s="123" t="s">
        <v>1888</v>
      </c>
      <c r="ET333" s="339"/>
      <c r="EU333" s="123" t="s">
        <v>114</v>
      </c>
      <c r="EV333" s="339"/>
      <c r="EW333" s="123" t="s">
        <v>1373</v>
      </c>
      <c r="EX333" s="339"/>
      <c r="EY333" s="123" t="s">
        <v>8</v>
      </c>
      <c r="EZ333" s="123"/>
      <c r="FA333" s="123" t="s">
        <v>26</v>
      </c>
      <c r="FB333" s="339"/>
      <c r="FC333" s="123"/>
      <c r="FD333" s="339"/>
      <c r="FE333" s="123"/>
      <c r="FF333" s="123"/>
      <c r="FG333" s="123"/>
      <c r="FH333" s="266" t="s">
        <v>1375</v>
      </c>
      <c r="FI333" s="123"/>
      <c r="FJ333" s="123"/>
      <c r="FK333" s="123"/>
      <c r="FL333"/>
      <c r="FM333" s="123"/>
      <c r="FN333" s="123"/>
      <c r="FO333" s="123"/>
      <c r="FP333" s="123"/>
      <c r="FQ333" s="123"/>
      <c r="FR333" s="123"/>
      <c r="FS333" s="123"/>
      <c r="FT333" s="123"/>
      <c r="FU333" s="123"/>
      <c r="FV333"/>
      <c r="FW333" s="123"/>
      <c r="FX333" s="123"/>
      <c r="FY333" s="123"/>
      <c r="FZ333" s="123"/>
      <c r="GA333" s="123"/>
      <c r="GB333" s="123"/>
      <c r="GC333" s="339"/>
      <c r="GD333" s="339"/>
      <c r="GE333" s="339"/>
      <c r="GF333" s="355"/>
      <c r="GG333" s="355"/>
      <c r="GH333" s="331"/>
      <c r="GI333" s="123"/>
      <c r="GJ333" s="123"/>
      <c r="GK333" s="123"/>
      <c r="GL333" s="123"/>
      <c r="GM333" s="123"/>
      <c r="GN333" s="123"/>
      <c r="GO333" s="339"/>
      <c r="GP333" s="123"/>
      <c r="GQ333" s="339"/>
      <c r="GR333" s="123"/>
      <c r="GS333" s="339"/>
      <c r="GT333" s="123"/>
      <c r="GU333" s="123"/>
      <c r="GV333" s="123"/>
      <c r="GW333" s="123"/>
      <c r="GX333" s="123"/>
      <c r="GY333"/>
      <c r="GZ333"/>
      <c r="HA333" s="266"/>
      <c r="HB333" s="123"/>
      <c r="HC333" s="123"/>
    </row>
    <row r="334" spans="1:211" s="123" customFormat="1" x14ac:dyDescent="0.35">
      <c r="A334" s="137">
        <v>366</v>
      </c>
      <c r="B334" s="343"/>
      <c r="C334" s="84" t="s">
        <v>1412</v>
      </c>
      <c r="D334" s="124">
        <v>44299</v>
      </c>
      <c r="E334" s="124">
        <v>44299</v>
      </c>
      <c r="F334" s="339"/>
      <c r="G334" s="125" t="s">
        <v>14673</v>
      </c>
      <c r="H334" s="266" t="s">
        <v>1375</v>
      </c>
      <c r="J334" s="339"/>
      <c r="K334" s="355"/>
      <c r="L334" s="267"/>
      <c r="M334" s="354"/>
      <c r="N334" s="267" t="s">
        <v>19657</v>
      </c>
      <c r="O334" s="354"/>
      <c r="P334" s="354"/>
      <c r="Q334" s="267"/>
      <c r="R334" s="267"/>
      <c r="S334" s="267"/>
      <c r="T334" s="126"/>
      <c r="U334" s="124"/>
      <c r="V334" s="124"/>
      <c r="W334" s="126"/>
      <c r="X334" s="362"/>
      <c r="Y334" s="362"/>
      <c r="Z334" s="126"/>
      <c r="AA334" s="126"/>
      <c r="AB334" s="124"/>
      <c r="AC334" s="124"/>
      <c r="AD334" s="362"/>
      <c r="AE334" s="362"/>
      <c r="AF334" s="363"/>
      <c r="AG334" s="363"/>
      <c r="AH334" s="266" t="s">
        <v>1375</v>
      </c>
      <c r="AI334" s="124">
        <v>44299</v>
      </c>
      <c r="AJ334" s="252" t="s">
        <v>14675</v>
      </c>
      <c r="AK334" s="124">
        <v>44299</v>
      </c>
      <c r="AL334" s="252" t="s">
        <v>14675</v>
      </c>
      <c r="AM334" s="85" t="s">
        <v>28</v>
      </c>
      <c r="AN334" s="85" t="s">
        <v>26</v>
      </c>
      <c r="AO334" s="85" t="s">
        <v>25</v>
      </c>
      <c r="AP334" s="85" t="s">
        <v>14676</v>
      </c>
      <c r="AQ334" s="85" t="s">
        <v>14677</v>
      </c>
      <c r="AR334" s="85"/>
      <c r="AS334" s="335" t="s">
        <v>14678</v>
      </c>
      <c r="AT334" s="335">
        <v>120802912</v>
      </c>
      <c r="AU334" s="85"/>
      <c r="AV334" s="85"/>
      <c r="AW334" s="85"/>
      <c r="AX334" s="266" t="s">
        <v>1375</v>
      </c>
      <c r="AY334" s="85" t="s">
        <v>26</v>
      </c>
      <c r="AZ334" s="85" t="s">
        <v>26</v>
      </c>
      <c r="BA334" s="85" t="s">
        <v>26</v>
      </c>
      <c r="BB334" s="85" t="s">
        <v>26</v>
      </c>
      <c r="BC334" s="355"/>
      <c r="BD334" s="85" t="s">
        <v>33</v>
      </c>
      <c r="BE334" s="85" t="s">
        <v>13</v>
      </c>
      <c r="BF334" s="85"/>
      <c r="BG334" s="85"/>
      <c r="BH334" s="304" t="s">
        <v>18051</v>
      </c>
      <c r="BI334" s="355"/>
      <c r="BM334" s="123" t="s">
        <v>32</v>
      </c>
      <c r="BQ334" s="4" t="s">
        <v>8</v>
      </c>
      <c r="BT334"/>
      <c r="BU334"/>
      <c r="BV334" s="266" t="s">
        <v>1375</v>
      </c>
      <c r="BW334" s="85" t="s">
        <v>43</v>
      </c>
      <c r="BX334" s="372"/>
      <c r="BY334" s="372"/>
      <c r="BZ334" s="129" t="s">
        <v>65</v>
      </c>
      <c r="CA334" t="s">
        <v>4943</v>
      </c>
      <c r="CB334">
        <v>21000</v>
      </c>
      <c r="CC334" s="265"/>
      <c r="CD334" s="123" t="s">
        <v>14759</v>
      </c>
      <c r="CE334" s="123" t="s">
        <v>1452</v>
      </c>
      <c r="CG334" s="265"/>
      <c r="CH334" s="123">
        <v>300</v>
      </c>
      <c r="CI334" s="265"/>
      <c r="CJ334" s="85" t="s">
        <v>26</v>
      </c>
      <c r="CK334" s="85" t="s">
        <v>26</v>
      </c>
      <c r="CL334" s="85"/>
      <c r="CM334" s="85"/>
      <c r="CN334" s="96" t="s">
        <v>14575</v>
      </c>
      <c r="CO334" s="155"/>
      <c r="CP334" s="155"/>
      <c r="CQ334" s="285"/>
      <c r="CR334" s="155"/>
      <c r="CS334" s="378"/>
      <c r="CT334" s="155"/>
      <c r="CU334" s="155"/>
      <c r="CV334" s="155"/>
      <c r="CW334" s="155"/>
      <c r="CX334" s="155"/>
      <c r="CY334" s="155"/>
      <c r="CZ334" s="155"/>
      <c r="DA334" s="155"/>
      <c r="DB334" s="155"/>
      <c r="DC334" s="155"/>
      <c r="DD334" s="155"/>
      <c r="DE334" s="155"/>
      <c r="DF334" s="155"/>
      <c r="DG334" s="155"/>
      <c r="DH334" s="284" t="s">
        <v>1375</v>
      </c>
      <c r="DI334" s="267" t="s">
        <v>128</v>
      </c>
      <c r="DJ334" s="84" t="s">
        <v>2208</v>
      </c>
      <c r="DK334" s="268" t="s">
        <v>14675</v>
      </c>
      <c r="DL334" s="127" t="s">
        <v>14674</v>
      </c>
      <c r="DM334" s="123" t="s">
        <v>14676</v>
      </c>
      <c r="DN334" s="85" t="s">
        <v>14678</v>
      </c>
      <c r="DO334" s="339"/>
      <c r="DP334" s="339"/>
      <c r="DQ334" s="123" t="s">
        <v>3459</v>
      </c>
      <c r="DR334" s="339"/>
      <c r="DS334" s="339"/>
      <c r="DT334" s="339"/>
      <c r="DU334" s="339"/>
      <c r="DV334" s="123">
        <v>153132102</v>
      </c>
      <c r="DW334" s="123" t="s">
        <v>14679</v>
      </c>
      <c r="DX334" s="123">
        <v>9002</v>
      </c>
      <c r="DY334" s="123">
        <v>1</v>
      </c>
      <c r="DZ334" s="355"/>
      <c r="EA334" s="123" t="s">
        <v>25</v>
      </c>
      <c r="EB334" s="123">
        <v>1</v>
      </c>
      <c r="EC334" s="125" t="s">
        <v>1887</v>
      </c>
      <c r="ED334" s="339"/>
      <c r="EE334" s="339"/>
      <c r="EF334" s="339"/>
      <c r="EG334" s="355"/>
      <c r="EH334" s="355"/>
      <c r="EJ334" s="123" t="s">
        <v>26</v>
      </c>
      <c r="EK334" s="123" t="s">
        <v>25</v>
      </c>
      <c r="EM334" s="123" t="s">
        <v>1759</v>
      </c>
      <c r="EO334" s="123" t="s">
        <v>48</v>
      </c>
      <c r="EP334" s="339"/>
      <c r="EQ334" s="123" t="s">
        <v>1761</v>
      </c>
      <c r="ES334" s="123" t="s">
        <v>61</v>
      </c>
      <c r="ET334" s="339"/>
      <c r="EU334" s="123" t="s">
        <v>113</v>
      </c>
      <c r="EV334" s="339"/>
      <c r="EW334" s="123" t="s">
        <v>1368</v>
      </c>
      <c r="EX334" s="339"/>
      <c r="EY334" s="123" t="s">
        <v>8</v>
      </c>
      <c r="FA334" s="123" t="s">
        <v>26</v>
      </c>
      <c r="FB334" s="339"/>
      <c r="FD334" s="339"/>
      <c r="FE334" s="123" t="s">
        <v>3348</v>
      </c>
      <c r="FF334" s="123" t="s">
        <v>14680</v>
      </c>
      <c r="FG334" s="123" t="s">
        <v>26</v>
      </c>
      <c r="FH334" s="266" t="s">
        <v>1375</v>
      </c>
      <c r="FI334" s="123" t="s">
        <v>1839</v>
      </c>
      <c r="FJ334" s="123" t="s">
        <v>59</v>
      </c>
      <c r="FK334" s="123" t="s">
        <v>65</v>
      </c>
      <c r="FL334" t="s">
        <v>14681</v>
      </c>
      <c r="FM334" s="123" t="s">
        <v>14677</v>
      </c>
      <c r="FN334" s="123" t="s">
        <v>1839</v>
      </c>
      <c r="FO334" s="123" t="s">
        <v>1890</v>
      </c>
      <c r="FP334" s="123" t="s">
        <v>1848</v>
      </c>
      <c r="FQ334" s="123" t="s">
        <v>1375</v>
      </c>
      <c r="FR334" s="123" t="s">
        <v>1434</v>
      </c>
      <c r="FS334" s="123" t="s">
        <v>1870</v>
      </c>
      <c r="FT334" s="123" t="s">
        <v>1845</v>
      </c>
      <c r="FU334" s="123" t="s">
        <v>9</v>
      </c>
      <c r="FV334" t="s">
        <v>14682</v>
      </c>
      <c r="FW334" s="123" t="s">
        <v>1846</v>
      </c>
      <c r="FX334" s="123" t="s">
        <v>60</v>
      </c>
      <c r="FY334" s="123" t="s">
        <v>14676</v>
      </c>
      <c r="FZ334" s="123" t="s">
        <v>14683</v>
      </c>
      <c r="GA334" s="123" t="s">
        <v>1375</v>
      </c>
      <c r="GB334" s="123" t="s">
        <v>14684</v>
      </c>
      <c r="GC334" s="339"/>
      <c r="GD334" s="339"/>
      <c r="GE334" s="339"/>
      <c r="GF334" s="355"/>
      <c r="GG334" s="355"/>
      <c r="GH334" s="331" t="s">
        <v>1375</v>
      </c>
      <c r="GI334" s="123" t="s">
        <v>9</v>
      </c>
      <c r="GJ334" s="123" t="s">
        <v>14685</v>
      </c>
      <c r="GK334" s="123" t="s">
        <v>1375</v>
      </c>
      <c r="GL334" s="123" t="s">
        <v>9</v>
      </c>
      <c r="GM334" s="123" t="s">
        <v>1375</v>
      </c>
      <c r="GN334" s="123" t="s">
        <v>1375</v>
      </c>
      <c r="GO334" s="339"/>
      <c r="GP334" s="123" t="s">
        <v>2656</v>
      </c>
      <c r="GQ334" s="339"/>
      <c r="GR334" s="123" t="s">
        <v>14686</v>
      </c>
      <c r="GS334" s="339"/>
      <c r="GT334" s="123" t="s">
        <v>1375</v>
      </c>
      <c r="GU334" s="123" t="s">
        <v>1375</v>
      </c>
      <c r="GV334" s="123" t="s">
        <v>9</v>
      </c>
      <c r="GW334" s="123" t="s">
        <v>14687</v>
      </c>
      <c r="GX334" s="123" t="s">
        <v>14677</v>
      </c>
      <c r="GY334" t="s">
        <v>14682</v>
      </c>
      <c r="GZ334" t="s">
        <v>14688</v>
      </c>
      <c r="HA334" s="266" t="s">
        <v>14686</v>
      </c>
    </row>
    <row r="335" spans="1:211" s="123" customFormat="1" ht="29" x14ac:dyDescent="0.35">
      <c r="A335" s="137">
        <v>365</v>
      </c>
      <c r="B335" s="343"/>
      <c r="C335" s="84" t="s">
        <v>1412</v>
      </c>
      <c r="D335" s="124">
        <v>44306</v>
      </c>
      <c r="E335" s="124">
        <v>44306</v>
      </c>
      <c r="F335" s="339"/>
      <c r="G335" s="125" t="s">
        <v>14689</v>
      </c>
      <c r="H335" s="266" t="s">
        <v>1375</v>
      </c>
      <c r="J335" s="339"/>
      <c r="K335" s="355"/>
      <c r="L335" s="267"/>
      <c r="M335" s="354"/>
      <c r="N335" s="267" t="s">
        <v>19657</v>
      </c>
      <c r="O335" s="354"/>
      <c r="P335" s="354"/>
      <c r="Q335" s="267"/>
      <c r="R335" s="267"/>
      <c r="S335" s="267"/>
      <c r="T335" s="126"/>
      <c r="U335" s="124"/>
      <c r="V335" s="124"/>
      <c r="W335" s="126"/>
      <c r="X335" s="362"/>
      <c r="Y335" s="362"/>
      <c r="Z335" s="126"/>
      <c r="AA335" s="126"/>
      <c r="AB335" s="124"/>
      <c r="AC335" s="124"/>
      <c r="AD335" s="362"/>
      <c r="AE335" s="362"/>
      <c r="AF335" s="363"/>
      <c r="AG335" s="363"/>
      <c r="AH335" s="266" t="s">
        <v>1375</v>
      </c>
      <c r="AI335" s="124">
        <v>44299</v>
      </c>
      <c r="AJ335" s="252" t="s">
        <v>3427</v>
      </c>
      <c r="AK335" s="124">
        <v>44299</v>
      </c>
      <c r="AL335" s="252" t="s">
        <v>14675</v>
      </c>
      <c r="AM335" s="85" t="s">
        <v>28</v>
      </c>
      <c r="AN335" s="85" t="s">
        <v>26</v>
      </c>
      <c r="AO335" s="85" t="s">
        <v>26</v>
      </c>
      <c r="AP335" s="85" t="s">
        <v>14676</v>
      </c>
      <c r="AQ335" s="85" t="s">
        <v>14677</v>
      </c>
      <c r="AR335" s="85"/>
      <c r="AS335" s="335" t="s">
        <v>14760</v>
      </c>
      <c r="AT335" s="335">
        <v>120802912</v>
      </c>
      <c r="AU335" s="85"/>
      <c r="AV335" s="85"/>
      <c r="AW335" s="85"/>
      <c r="AX335" s="266" t="s">
        <v>1375</v>
      </c>
      <c r="AY335" s="85" t="s">
        <v>26</v>
      </c>
      <c r="AZ335" s="85" t="s">
        <v>25</v>
      </c>
      <c r="BA335" s="85" t="s">
        <v>25</v>
      </c>
      <c r="BB335" s="85" t="s">
        <v>26</v>
      </c>
      <c r="BC335" s="355"/>
      <c r="BD335" s="85" t="s">
        <v>27</v>
      </c>
      <c r="BE335" s="85" t="s">
        <v>13</v>
      </c>
      <c r="BF335" s="85" t="s">
        <v>34</v>
      </c>
      <c r="BG335" s="85"/>
      <c r="BH335" s="304" t="s">
        <v>18049</v>
      </c>
      <c r="BI335" s="355"/>
      <c r="BM335" s="123" t="s">
        <v>105</v>
      </c>
      <c r="BN335" s="123" t="s">
        <v>1380</v>
      </c>
      <c r="BO335" s="123" t="s">
        <v>42</v>
      </c>
      <c r="BP335" s="123" t="s">
        <v>25</v>
      </c>
      <c r="BQ335" s="4" t="s">
        <v>8</v>
      </c>
      <c r="BR335" s="123" t="s">
        <v>1614</v>
      </c>
      <c r="BS335" s="123" t="s">
        <v>1563</v>
      </c>
      <c r="BT335"/>
      <c r="BU335"/>
      <c r="BV335" s="266" t="s">
        <v>1375</v>
      </c>
      <c r="BW335" s="85" t="s">
        <v>43</v>
      </c>
      <c r="BX335" s="372"/>
      <c r="BY335" s="372"/>
      <c r="BZ335" s="129" t="s">
        <v>65</v>
      </c>
      <c r="CA335" t="s">
        <v>14758</v>
      </c>
      <c r="CB335">
        <v>21000</v>
      </c>
      <c r="CC335" s="265"/>
      <c r="CD335" s="123" t="s">
        <v>14759</v>
      </c>
      <c r="CE335" s="123" t="s">
        <v>17</v>
      </c>
      <c r="CG335" s="265"/>
      <c r="CH335" s="123">
        <v>300</v>
      </c>
      <c r="CI335" s="265"/>
      <c r="CJ335" s="85" t="s">
        <v>26</v>
      </c>
      <c r="CK335" s="85" t="s">
        <v>26</v>
      </c>
      <c r="CL335" s="85"/>
      <c r="CM335" s="85"/>
      <c r="CN335" s="96" t="s">
        <v>14575</v>
      </c>
      <c r="CO335" s="155"/>
      <c r="CP335" s="155"/>
      <c r="CQ335" s="285"/>
      <c r="CR335" s="155"/>
      <c r="CS335" s="378"/>
      <c r="CT335" s="155"/>
      <c r="CU335" s="155"/>
      <c r="CV335" s="155"/>
      <c r="CW335" s="155"/>
      <c r="CX335" s="155"/>
      <c r="CY335" s="155"/>
      <c r="CZ335" s="155"/>
      <c r="DA335" s="155"/>
      <c r="DB335" s="155"/>
      <c r="DC335" s="155"/>
      <c r="DD335" s="155"/>
      <c r="DE335" s="155"/>
      <c r="DF335" s="155"/>
      <c r="DG335" s="155"/>
      <c r="DH335" s="284" t="s">
        <v>1375</v>
      </c>
      <c r="DI335" s="267" t="s">
        <v>128</v>
      </c>
      <c r="DJ335" s="84" t="s">
        <v>2208</v>
      </c>
      <c r="DK335" s="268" t="s">
        <v>3427</v>
      </c>
      <c r="DL335" s="127" t="s">
        <v>14674</v>
      </c>
      <c r="DN335" s="85">
        <v>1176877725</v>
      </c>
      <c r="DO335" s="339"/>
      <c r="DP335" s="339"/>
      <c r="DQ335" s="123" t="s">
        <v>3459</v>
      </c>
      <c r="DR335" s="339"/>
      <c r="DS335" s="339"/>
      <c r="DT335" s="339"/>
      <c r="DU335" s="339"/>
      <c r="DV335" s="123">
        <v>153132102</v>
      </c>
      <c r="DW335" s="123" t="s">
        <v>14690</v>
      </c>
      <c r="DX335" s="123">
        <v>1040</v>
      </c>
      <c r="DZ335" s="355"/>
      <c r="EA335" s="123" t="s">
        <v>25</v>
      </c>
      <c r="EC335" s="125"/>
      <c r="ED335" s="339"/>
      <c r="EE335" s="339"/>
      <c r="EF335" s="339"/>
      <c r="EG335" s="355"/>
      <c r="EH335" s="355"/>
      <c r="EJ335" s="123" t="s">
        <v>26</v>
      </c>
      <c r="EK335" s="123" t="s">
        <v>25</v>
      </c>
      <c r="EL335" s="123" t="s">
        <v>25</v>
      </c>
      <c r="EM335" s="123" t="s">
        <v>1759</v>
      </c>
      <c r="EO335" s="123" t="s">
        <v>48</v>
      </c>
      <c r="EP335" s="339"/>
      <c r="EQ335" s="123" t="s">
        <v>1761</v>
      </c>
      <c r="ES335" s="123" t="s">
        <v>61</v>
      </c>
      <c r="ET335" s="339"/>
      <c r="EU335" s="123" t="s">
        <v>113</v>
      </c>
      <c r="EV335" s="339"/>
      <c r="EW335" s="123" t="s">
        <v>1368</v>
      </c>
      <c r="EX335" s="339"/>
      <c r="EY335" s="123" t="s">
        <v>8</v>
      </c>
      <c r="FA335" s="123" t="s">
        <v>26</v>
      </c>
      <c r="FB335" s="339"/>
      <c r="FD335" s="339"/>
      <c r="FH335" s="266" t="s">
        <v>1375</v>
      </c>
      <c r="FL335"/>
      <c r="FV335"/>
      <c r="GC335" s="339"/>
      <c r="GD335" s="339"/>
      <c r="GE335" s="339"/>
      <c r="GF335" s="355"/>
      <c r="GG335" s="355"/>
      <c r="GH335" s="331"/>
      <c r="GO335" s="339"/>
      <c r="GQ335" s="339"/>
      <c r="GS335" s="339"/>
      <c r="GY335"/>
      <c r="GZ335"/>
      <c r="HA335" s="266"/>
    </row>
    <row r="336" spans="1:211" s="123" customFormat="1" x14ac:dyDescent="0.35">
      <c r="A336" s="137">
        <v>364</v>
      </c>
      <c r="B336" s="343"/>
      <c r="C336" s="84" t="s">
        <v>1412</v>
      </c>
      <c r="D336" s="124">
        <v>44299</v>
      </c>
      <c r="E336" s="124">
        <v>44299</v>
      </c>
      <c r="F336" s="339"/>
      <c r="G336" s="125" t="s">
        <v>14691</v>
      </c>
      <c r="H336" s="266" t="s">
        <v>1375</v>
      </c>
      <c r="J336" s="339"/>
      <c r="K336" s="355"/>
      <c r="L336" s="267"/>
      <c r="M336" s="354"/>
      <c r="N336" s="267" t="s">
        <v>19657</v>
      </c>
      <c r="O336" s="354"/>
      <c r="P336" s="354"/>
      <c r="Q336" s="267"/>
      <c r="R336" s="267"/>
      <c r="S336" s="267"/>
      <c r="T336" s="126"/>
      <c r="U336" s="124"/>
      <c r="V336" s="124"/>
      <c r="W336" s="126"/>
      <c r="X336" s="362"/>
      <c r="Y336" s="362"/>
      <c r="Z336" s="126"/>
      <c r="AA336" s="126"/>
      <c r="AB336" s="124"/>
      <c r="AC336" s="124"/>
      <c r="AD336" s="362"/>
      <c r="AE336" s="362"/>
      <c r="AF336" s="363"/>
      <c r="AG336" s="363"/>
      <c r="AH336" s="266" t="s">
        <v>1375</v>
      </c>
      <c r="AI336" s="124">
        <v>44298</v>
      </c>
      <c r="AJ336" s="252" t="s">
        <v>14693</v>
      </c>
      <c r="AK336" s="124"/>
      <c r="AL336" s="252"/>
      <c r="AM336" s="85" t="s">
        <v>28</v>
      </c>
      <c r="AN336" s="85" t="s">
        <v>26</v>
      </c>
      <c r="AO336" s="85" t="s">
        <v>26</v>
      </c>
      <c r="AP336" s="85"/>
      <c r="AQ336" s="85"/>
      <c r="AR336" s="85"/>
      <c r="AS336" s="335">
        <v>7622468273</v>
      </c>
      <c r="AT336" s="335"/>
      <c r="AU336" s="85"/>
      <c r="AV336" s="85"/>
      <c r="AW336" s="85"/>
      <c r="AX336" s="266" t="s">
        <v>1375</v>
      </c>
      <c r="AY336" s="85" t="s">
        <v>26</v>
      </c>
      <c r="AZ336" s="85" t="s">
        <v>26</v>
      </c>
      <c r="BA336" s="85" t="s">
        <v>26</v>
      </c>
      <c r="BB336" s="85" t="s">
        <v>26</v>
      </c>
      <c r="BC336" s="355"/>
      <c r="BD336" s="85" t="s">
        <v>33</v>
      </c>
      <c r="BE336" s="85" t="s">
        <v>16</v>
      </c>
      <c r="BF336" s="85"/>
      <c r="BG336" s="85"/>
      <c r="BH336" s="304" t="s">
        <v>18049</v>
      </c>
      <c r="BI336" s="355"/>
      <c r="BM336" s="123" t="s">
        <v>106</v>
      </c>
      <c r="BQ336" s="4" t="s">
        <v>8</v>
      </c>
      <c r="BT336"/>
      <c r="BU336"/>
      <c r="BV336" s="266" t="s">
        <v>1375</v>
      </c>
      <c r="BW336" s="85" t="s">
        <v>1404</v>
      </c>
      <c r="BX336" s="372"/>
      <c r="BY336" s="372"/>
      <c r="BZ336" s="129" t="s">
        <v>54</v>
      </c>
      <c r="CA336" t="s">
        <v>14757</v>
      </c>
      <c r="CB336">
        <v>12000</v>
      </c>
      <c r="CC336" s="265"/>
      <c r="CD336" s="123" t="s">
        <v>1462</v>
      </c>
      <c r="CE336" s="123" t="s">
        <v>1444</v>
      </c>
      <c r="CG336" s="265"/>
      <c r="CI336" s="265"/>
      <c r="CJ336" s="85" t="s">
        <v>26</v>
      </c>
      <c r="CK336" s="85" t="s">
        <v>26</v>
      </c>
      <c r="CL336" s="85"/>
      <c r="CM336" s="85"/>
      <c r="CN336" s="96" t="s">
        <v>14575</v>
      </c>
      <c r="CO336" s="155"/>
      <c r="CP336" s="155"/>
      <c r="CQ336" s="285"/>
      <c r="CR336" s="155"/>
      <c r="CS336" s="378"/>
      <c r="CT336" s="155"/>
      <c r="CU336" s="155"/>
      <c r="CV336" s="155"/>
      <c r="CW336" s="155"/>
      <c r="CX336" s="155"/>
      <c r="CY336" s="155"/>
      <c r="CZ336" s="155"/>
      <c r="DA336" s="155"/>
      <c r="DB336" s="155"/>
      <c r="DC336" s="155"/>
      <c r="DD336" s="155"/>
      <c r="DE336" s="155"/>
      <c r="DF336" s="155"/>
      <c r="DG336" s="155"/>
      <c r="DH336" s="284" t="s">
        <v>1375</v>
      </c>
      <c r="DI336" s="267" t="s">
        <v>119</v>
      </c>
      <c r="DJ336" s="84" t="s">
        <v>13496</v>
      </c>
      <c r="DK336" s="268" t="s">
        <v>14693</v>
      </c>
      <c r="DL336" s="127" t="s">
        <v>14692</v>
      </c>
      <c r="DN336" s="85">
        <v>7622468273</v>
      </c>
      <c r="DO336" s="339"/>
      <c r="DP336" s="339"/>
      <c r="DQ336" s="123" t="s">
        <v>14694</v>
      </c>
      <c r="DR336" s="339"/>
      <c r="DS336" s="339"/>
      <c r="DT336" s="339"/>
      <c r="DU336" s="339"/>
      <c r="DV336" s="123">
        <v>252291104</v>
      </c>
      <c r="DW336" s="123" t="s">
        <v>14695</v>
      </c>
      <c r="DX336" s="123">
        <v>2640</v>
      </c>
      <c r="DY336" s="123">
        <v>1</v>
      </c>
      <c r="DZ336" s="355"/>
      <c r="EA336" s="123" t="s">
        <v>25</v>
      </c>
      <c r="EC336" s="125"/>
      <c r="ED336" s="339"/>
      <c r="EE336" s="339"/>
      <c r="EF336" s="339"/>
      <c r="EG336" s="355"/>
      <c r="EH336" s="355"/>
      <c r="EJ336" s="123" t="s">
        <v>26</v>
      </c>
      <c r="EK336" s="123" t="s">
        <v>25</v>
      </c>
      <c r="EL336" s="123" t="s">
        <v>25</v>
      </c>
      <c r="EM336" s="123" t="s">
        <v>1759</v>
      </c>
      <c r="EO336" s="123" t="s">
        <v>1760</v>
      </c>
      <c r="EP336" s="339"/>
      <c r="EQ336" s="123" t="s">
        <v>1761</v>
      </c>
      <c r="ES336" s="123" t="s">
        <v>6</v>
      </c>
      <c r="ET336" s="339"/>
      <c r="EU336" s="123" t="s">
        <v>112</v>
      </c>
      <c r="EV336" s="339"/>
      <c r="EW336" s="123" t="s">
        <v>1370</v>
      </c>
      <c r="EX336" s="339"/>
      <c r="EY336" s="123" t="s">
        <v>8</v>
      </c>
      <c r="FA336" s="123" t="s">
        <v>26</v>
      </c>
      <c r="FB336" s="339"/>
      <c r="FD336" s="339"/>
      <c r="FH336" s="266" t="s">
        <v>1375</v>
      </c>
      <c r="FL336"/>
      <c r="FV336"/>
      <c r="GC336" s="339"/>
      <c r="GD336" s="339"/>
      <c r="GE336" s="339"/>
      <c r="GF336" s="355"/>
      <c r="GG336" s="355"/>
      <c r="GH336" s="331"/>
      <c r="GO336" s="339"/>
      <c r="GQ336" s="339"/>
      <c r="GS336" s="339"/>
      <c r="GY336"/>
      <c r="GZ336"/>
      <c r="HA336" s="266"/>
    </row>
    <row r="337" spans="1:211" s="123" customFormat="1" x14ac:dyDescent="0.35">
      <c r="A337" s="137">
        <v>363</v>
      </c>
      <c r="B337" s="343"/>
      <c r="C337" s="84" t="s">
        <v>1412</v>
      </c>
      <c r="D337" s="124">
        <v>44299</v>
      </c>
      <c r="E337" s="124">
        <v>44299</v>
      </c>
      <c r="F337" s="349"/>
      <c r="G337" s="125" t="s">
        <v>14696</v>
      </c>
      <c r="H337" s="266" t="s">
        <v>1375</v>
      </c>
      <c r="J337" s="339"/>
      <c r="K337" s="355"/>
      <c r="L337" s="267"/>
      <c r="M337" s="354"/>
      <c r="N337" s="267" t="s">
        <v>19657</v>
      </c>
      <c r="O337" s="354"/>
      <c r="P337" s="354"/>
      <c r="Q337" s="267"/>
      <c r="R337" s="267"/>
      <c r="S337" s="267"/>
      <c r="T337" s="126"/>
      <c r="U337" s="124"/>
      <c r="V337" s="124"/>
      <c r="W337" s="126"/>
      <c r="X337" s="362"/>
      <c r="Y337" s="362"/>
      <c r="Z337" s="126"/>
      <c r="AA337" s="126"/>
      <c r="AB337" s="124"/>
      <c r="AC337" s="124"/>
      <c r="AD337" s="362"/>
      <c r="AE337" s="362"/>
      <c r="AF337" s="363"/>
      <c r="AG337" s="363"/>
      <c r="AH337" s="266" t="s">
        <v>1375</v>
      </c>
      <c r="AI337" s="124">
        <v>44298</v>
      </c>
      <c r="AJ337" s="252" t="s">
        <v>14697</v>
      </c>
      <c r="AK337" s="124"/>
      <c r="AL337" s="252"/>
      <c r="AM337" s="85" t="s">
        <v>28</v>
      </c>
      <c r="AN337" s="85" t="s">
        <v>26</v>
      </c>
      <c r="AO337" s="85" t="s">
        <v>26</v>
      </c>
      <c r="AP337" s="85"/>
      <c r="AQ337" s="85"/>
      <c r="AR337" s="85"/>
      <c r="AS337" s="335">
        <v>8305331</v>
      </c>
      <c r="AT337" s="335"/>
      <c r="AU337" s="85"/>
      <c r="AV337" s="85"/>
      <c r="AW337" s="85"/>
      <c r="AX337" s="266" t="s">
        <v>1375</v>
      </c>
      <c r="AY337" s="85" t="s">
        <v>26</v>
      </c>
      <c r="AZ337" s="85" t="s">
        <v>26</v>
      </c>
      <c r="BA337" s="85" t="s">
        <v>26</v>
      </c>
      <c r="BB337" s="85" t="s">
        <v>26</v>
      </c>
      <c r="BC337" s="368"/>
      <c r="BD337" s="85" t="s">
        <v>33</v>
      </c>
      <c r="BE337" s="85" t="s">
        <v>13</v>
      </c>
      <c r="BF337" s="85"/>
      <c r="BG337" s="85"/>
      <c r="BH337" s="304" t="s">
        <v>18049</v>
      </c>
      <c r="BI337" s="355"/>
      <c r="BM337" s="123" t="s">
        <v>106</v>
      </c>
      <c r="BQ337" s="4" t="s">
        <v>8</v>
      </c>
      <c r="BT337"/>
      <c r="BU337"/>
      <c r="BV337" s="266" t="s">
        <v>1375</v>
      </c>
      <c r="BW337" s="85" t="s">
        <v>43</v>
      </c>
      <c r="BX337" s="372"/>
      <c r="BY337" s="372"/>
      <c r="BZ337" s="129" t="s">
        <v>53</v>
      </c>
      <c r="CA337" t="s">
        <v>3521</v>
      </c>
      <c r="CB337">
        <v>12000</v>
      </c>
      <c r="CC337" s="265"/>
      <c r="CD337" s="123" t="s">
        <v>14756</v>
      </c>
      <c r="CE337" s="123" t="s">
        <v>1451</v>
      </c>
      <c r="CG337" s="265"/>
      <c r="CH337" s="123">
        <v>115</v>
      </c>
      <c r="CI337" s="265"/>
      <c r="CJ337" s="85" t="s">
        <v>26</v>
      </c>
      <c r="CK337" s="85" t="s">
        <v>26</v>
      </c>
      <c r="CL337" s="85"/>
      <c r="CM337" s="85"/>
      <c r="CN337" s="96" t="s">
        <v>14575</v>
      </c>
      <c r="CO337" s="155"/>
      <c r="CP337" s="155"/>
      <c r="CQ337" s="285"/>
      <c r="CR337" s="155"/>
      <c r="CS337" s="378"/>
      <c r="CT337" s="155"/>
      <c r="CU337" s="155"/>
      <c r="CV337" s="155"/>
      <c r="CW337" s="155"/>
      <c r="CX337" s="155"/>
      <c r="CY337" s="155"/>
      <c r="CZ337" s="155"/>
      <c r="DA337" s="155"/>
      <c r="DB337" s="155"/>
      <c r="DC337" s="155"/>
      <c r="DD337" s="155"/>
      <c r="DE337" s="155"/>
      <c r="DF337" s="155"/>
      <c r="DG337" s="155"/>
      <c r="DH337" s="284" t="s">
        <v>1375</v>
      </c>
      <c r="DI337" s="267" t="s">
        <v>2685</v>
      </c>
      <c r="DJ337" s="84" t="s">
        <v>3464</v>
      </c>
      <c r="DK337" s="268" t="s">
        <v>14697</v>
      </c>
      <c r="DL337" s="127" t="s">
        <v>14692</v>
      </c>
      <c r="DN337" s="85">
        <v>8305331</v>
      </c>
      <c r="DO337" s="339"/>
      <c r="DP337" s="339"/>
      <c r="DQ337" s="123" t="s">
        <v>3464</v>
      </c>
      <c r="DR337" s="339"/>
      <c r="DS337" s="339"/>
      <c r="DT337" s="339"/>
      <c r="DU337" s="339"/>
      <c r="DW337" s="123" t="s">
        <v>14698</v>
      </c>
      <c r="DX337" s="123">
        <v>1101</v>
      </c>
      <c r="DZ337" s="355"/>
      <c r="EA337" s="123" t="s">
        <v>25</v>
      </c>
      <c r="EC337" s="125"/>
      <c r="ED337" s="339"/>
      <c r="EE337" s="339"/>
      <c r="EF337" s="339"/>
      <c r="EG337" s="355"/>
      <c r="EH337" s="355"/>
      <c r="EI337" s="123">
        <v>100962082</v>
      </c>
      <c r="EJ337" s="123" t="s">
        <v>26</v>
      </c>
      <c r="EK337" s="123" t="s">
        <v>26</v>
      </c>
      <c r="EL337" s="123" t="s">
        <v>26</v>
      </c>
      <c r="EM337" s="123" t="s">
        <v>1759</v>
      </c>
      <c r="EO337" s="123" t="s">
        <v>1862</v>
      </c>
      <c r="EP337" s="339"/>
      <c r="EQ337" s="123" t="s">
        <v>1761</v>
      </c>
      <c r="ES337" s="123" t="s">
        <v>4</v>
      </c>
      <c r="ET337" s="339"/>
      <c r="EU337" s="123" t="s">
        <v>116</v>
      </c>
      <c r="EV337" s="339"/>
      <c r="EW337" s="123" t="s">
        <v>1807</v>
      </c>
      <c r="EX337" s="339"/>
      <c r="EY337" s="123" t="s">
        <v>8</v>
      </c>
      <c r="FA337" s="123" t="s">
        <v>26</v>
      </c>
      <c r="FB337" s="339"/>
      <c r="FD337" s="339"/>
      <c r="FH337" s="266" t="s">
        <v>1375</v>
      </c>
      <c r="FL337"/>
      <c r="FV337"/>
      <c r="GC337" s="339"/>
      <c r="GD337" s="339"/>
      <c r="GE337" s="339"/>
      <c r="GF337" s="355"/>
      <c r="GG337" s="355"/>
      <c r="GH337" s="331"/>
      <c r="GO337" s="339"/>
      <c r="GQ337" s="339"/>
      <c r="GS337" s="339"/>
      <c r="GY337"/>
      <c r="GZ337"/>
      <c r="HA337" s="266"/>
    </row>
    <row r="338" spans="1:211" s="123" customFormat="1" x14ac:dyDescent="0.35">
      <c r="A338" s="137">
        <v>361</v>
      </c>
      <c r="B338" s="343"/>
      <c r="C338" s="84" t="s">
        <v>1412</v>
      </c>
      <c r="D338" s="124">
        <v>44298</v>
      </c>
      <c r="E338" s="124">
        <v>44298</v>
      </c>
      <c r="F338" s="339"/>
      <c r="G338" s="125" t="s">
        <v>14572</v>
      </c>
      <c r="H338" s="266" t="s">
        <v>1375</v>
      </c>
      <c r="J338" s="339"/>
      <c r="K338" s="355"/>
      <c r="L338" s="267"/>
      <c r="M338" s="354"/>
      <c r="N338" s="267" t="s">
        <v>19657</v>
      </c>
      <c r="O338" s="354"/>
      <c r="P338" s="354"/>
      <c r="Q338" s="267"/>
      <c r="R338" s="267"/>
      <c r="S338" s="267"/>
      <c r="T338" s="126"/>
      <c r="U338" s="124"/>
      <c r="V338" s="124"/>
      <c r="W338" s="126"/>
      <c r="X338" s="362"/>
      <c r="Y338" s="362"/>
      <c r="Z338" s="126"/>
      <c r="AA338" s="126"/>
      <c r="AB338" s="124"/>
      <c r="AC338" s="124"/>
      <c r="AD338" s="362"/>
      <c r="AE338" s="362"/>
      <c r="AF338" s="363"/>
      <c r="AG338" s="363"/>
      <c r="AH338" s="266" t="s">
        <v>1375</v>
      </c>
      <c r="AI338" s="124">
        <v>44297</v>
      </c>
      <c r="AJ338" s="252" t="s">
        <v>14574</v>
      </c>
      <c r="AK338" s="124"/>
      <c r="AL338" s="252"/>
      <c r="AM338" s="85" t="s">
        <v>28</v>
      </c>
      <c r="AN338" s="85" t="s">
        <v>26</v>
      </c>
      <c r="AO338" s="85" t="s">
        <v>26</v>
      </c>
      <c r="AP338" s="85"/>
      <c r="AQ338" s="85"/>
      <c r="AR338" s="85"/>
      <c r="AS338" s="335">
        <v>3946248970</v>
      </c>
      <c r="AT338" s="335"/>
      <c r="AU338" s="85"/>
      <c r="AV338" s="85"/>
      <c r="AW338" s="85"/>
      <c r="AX338" s="266" t="s">
        <v>1375</v>
      </c>
      <c r="AY338" s="85" t="s">
        <v>26</v>
      </c>
      <c r="AZ338" s="85" t="s">
        <v>26</v>
      </c>
      <c r="BA338" s="85" t="s">
        <v>26</v>
      </c>
      <c r="BB338" s="85" t="s">
        <v>26</v>
      </c>
      <c r="BC338" s="355"/>
      <c r="BD338" s="85" t="s">
        <v>33</v>
      </c>
      <c r="BE338" s="85" t="s">
        <v>16</v>
      </c>
      <c r="BF338" s="85"/>
      <c r="BG338" s="85"/>
      <c r="BH338" s="304" t="s">
        <v>18051</v>
      </c>
      <c r="BI338" s="355"/>
      <c r="BM338" s="123" t="s">
        <v>106</v>
      </c>
      <c r="BQ338" s="4" t="s">
        <v>8</v>
      </c>
      <c r="BT338"/>
      <c r="BU338"/>
      <c r="BV338" s="266" t="s">
        <v>1375</v>
      </c>
      <c r="BW338" s="85" t="s">
        <v>1404</v>
      </c>
      <c r="BX338" s="372"/>
      <c r="BY338" s="372"/>
      <c r="BZ338" s="129" t="s">
        <v>394</v>
      </c>
      <c r="CA338" t="s">
        <v>14650</v>
      </c>
      <c r="CB338">
        <v>12000</v>
      </c>
      <c r="CC338" s="265"/>
      <c r="CD338" s="123" t="s">
        <v>14649</v>
      </c>
      <c r="CE338" s="123" t="s">
        <v>17</v>
      </c>
      <c r="CG338" s="265"/>
      <c r="CH338" s="123">
        <v>175</v>
      </c>
      <c r="CI338" s="265"/>
      <c r="CJ338" s="85" t="s">
        <v>26</v>
      </c>
      <c r="CK338" s="85" t="s">
        <v>26</v>
      </c>
      <c r="CL338" s="85"/>
      <c r="CM338" s="85"/>
      <c r="CN338" s="96" t="s">
        <v>14575</v>
      </c>
      <c r="CO338" s="155"/>
      <c r="CP338" s="155"/>
      <c r="CQ338" s="285"/>
      <c r="CR338" s="155"/>
      <c r="CS338" s="378"/>
      <c r="CT338" s="155"/>
      <c r="CU338" s="155"/>
      <c r="CV338" s="155"/>
      <c r="CW338" s="155"/>
      <c r="CX338" s="155"/>
      <c r="CY338" s="155"/>
      <c r="CZ338" s="155"/>
      <c r="DA338" s="155"/>
      <c r="DB338" s="155"/>
      <c r="DC338" s="155"/>
      <c r="DD338" s="155"/>
      <c r="DE338" s="155"/>
      <c r="DF338" s="155"/>
      <c r="DG338" s="155"/>
      <c r="DH338" s="284" t="s">
        <v>1375</v>
      </c>
      <c r="DI338" s="267" t="s">
        <v>2685</v>
      </c>
      <c r="DJ338" s="84" t="s">
        <v>3005</v>
      </c>
      <c r="DK338" s="268" t="s">
        <v>14574</v>
      </c>
      <c r="DL338" s="127" t="s">
        <v>14573</v>
      </c>
      <c r="DN338" s="85">
        <v>3946248970</v>
      </c>
      <c r="DO338" s="339"/>
      <c r="DP338" s="339"/>
      <c r="DQ338" s="123" t="s">
        <v>3080</v>
      </c>
      <c r="DR338" s="339"/>
      <c r="DS338" s="339"/>
      <c r="DT338" s="339"/>
      <c r="DU338" s="339"/>
      <c r="DW338" s="123" t="s">
        <v>14576</v>
      </c>
      <c r="DX338" s="123">
        <v>1121</v>
      </c>
      <c r="DZ338" s="355"/>
      <c r="EA338" s="123" t="s">
        <v>25</v>
      </c>
      <c r="EC338" s="125"/>
      <c r="ED338" s="339"/>
      <c r="EE338" s="339"/>
      <c r="EF338" s="339"/>
      <c r="EG338" s="355"/>
      <c r="EH338" s="355"/>
      <c r="EJ338" s="123" t="s">
        <v>26</v>
      </c>
      <c r="EK338" s="123" t="s">
        <v>25</v>
      </c>
      <c r="EL338" s="123" t="s">
        <v>26</v>
      </c>
      <c r="EM338" s="123" t="s">
        <v>1759</v>
      </c>
      <c r="EO338" s="123" t="s">
        <v>1760</v>
      </c>
      <c r="EP338" s="339"/>
      <c r="EQ338" s="123" t="s">
        <v>1761</v>
      </c>
      <c r="ES338" s="123" t="s">
        <v>6</v>
      </c>
      <c r="ET338" s="339"/>
      <c r="EU338" s="123" t="s">
        <v>112</v>
      </c>
      <c r="EV338" s="339"/>
      <c r="EW338" s="123" t="s">
        <v>1370</v>
      </c>
      <c r="EX338" s="339"/>
      <c r="EY338" s="123" t="s">
        <v>8</v>
      </c>
      <c r="FA338" s="123" t="s">
        <v>26</v>
      </c>
      <c r="FB338" s="339"/>
      <c r="FD338" s="339"/>
      <c r="FH338" s="266" t="s">
        <v>1375</v>
      </c>
      <c r="FL338"/>
      <c r="FV338"/>
      <c r="GC338" s="339"/>
      <c r="GD338" s="339"/>
      <c r="GE338" s="339"/>
      <c r="GF338" s="355"/>
      <c r="GG338" s="355"/>
      <c r="GH338" s="331"/>
      <c r="GO338" s="339"/>
      <c r="GQ338" s="339"/>
      <c r="GS338" s="339"/>
      <c r="GY338"/>
      <c r="GZ338"/>
      <c r="HA338" s="266"/>
    </row>
    <row r="339" spans="1:211" s="123" customFormat="1" x14ac:dyDescent="0.35">
      <c r="A339" s="137">
        <v>360</v>
      </c>
      <c r="B339" s="343"/>
      <c r="C339" s="84" t="s">
        <v>1412</v>
      </c>
      <c r="D339" s="124">
        <v>44301</v>
      </c>
      <c r="E339" s="124">
        <v>44301</v>
      </c>
      <c r="F339" s="339"/>
      <c r="G339" s="125" t="s">
        <v>14577</v>
      </c>
      <c r="H339" s="266" t="s">
        <v>1375</v>
      </c>
      <c r="J339" s="339"/>
      <c r="K339" s="355"/>
      <c r="L339" s="267"/>
      <c r="M339" s="354"/>
      <c r="N339" s="267" t="s">
        <v>19657</v>
      </c>
      <c r="O339" s="354"/>
      <c r="P339" s="354"/>
      <c r="Q339" s="267"/>
      <c r="R339" s="267"/>
      <c r="S339" s="267"/>
      <c r="T339" s="126" t="s">
        <v>25</v>
      </c>
      <c r="U339" s="124">
        <v>44301</v>
      </c>
      <c r="V339" s="124"/>
      <c r="W339" s="126" t="s">
        <v>14864</v>
      </c>
      <c r="X339" s="362"/>
      <c r="Y339" s="362"/>
      <c r="Z339" s="126"/>
      <c r="AA339" s="126"/>
      <c r="AB339" s="124"/>
      <c r="AC339" s="124"/>
      <c r="AD339" s="362"/>
      <c r="AE339" s="362"/>
      <c r="AF339" s="363"/>
      <c r="AG339" s="363"/>
      <c r="AH339" s="266" t="s">
        <v>1375</v>
      </c>
      <c r="AI339" s="124">
        <v>44297</v>
      </c>
      <c r="AJ339" s="252" t="s">
        <v>14578</v>
      </c>
      <c r="AK339" s="124">
        <v>44297</v>
      </c>
      <c r="AL339" s="252">
        <v>0.61458333333333337</v>
      </c>
      <c r="AM339" s="85" t="s">
        <v>28</v>
      </c>
      <c r="AN339" s="85" t="s">
        <v>26</v>
      </c>
      <c r="AO339" s="85" t="s">
        <v>26</v>
      </c>
      <c r="AP339" s="85" t="s">
        <v>14579</v>
      </c>
      <c r="AQ339" s="85" t="s">
        <v>14580</v>
      </c>
      <c r="AR339" s="85"/>
      <c r="AS339" s="335" t="s">
        <v>14581</v>
      </c>
      <c r="AT339" s="335">
        <v>120791873</v>
      </c>
      <c r="AU339" s="85"/>
      <c r="AV339" s="85"/>
      <c r="AW339" s="85" t="s">
        <v>17747</v>
      </c>
      <c r="AX339" s="266" t="s">
        <v>1375</v>
      </c>
      <c r="AY339" s="85" t="s">
        <v>25</v>
      </c>
      <c r="AZ339" s="85" t="s">
        <v>25</v>
      </c>
      <c r="BA339" s="85" t="s">
        <v>25</v>
      </c>
      <c r="BB339" s="85" t="s">
        <v>25</v>
      </c>
      <c r="BC339" s="355"/>
      <c r="BD339" s="85" t="s">
        <v>27</v>
      </c>
      <c r="BE339" s="85" t="s">
        <v>4</v>
      </c>
      <c r="BF339" s="85" t="s">
        <v>34</v>
      </c>
      <c r="BG339" s="85" t="s">
        <v>34</v>
      </c>
      <c r="BH339" s="304" t="s">
        <v>18050</v>
      </c>
      <c r="BI339" s="355"/>
      <c r="BM339" s="123" t="s">
        <v>4</v>
      </c>
      <c r="BN339" s="123" t="s">
        <v>1380</v>
      </c>
      <c r="BO339" s="123" t="s">
        <v>1381</v>
      </c>
      <c r="BP339" s="123" t="s">
        <v>26</v>
      </c>
      <c r="BQ339" s="4" t="s">
        <v>8</v>
      </c>
      <c r="BR339" s="123" t="s">
        <v>1614</v>
      </c>
      <c r="BS339" s="123" t="s">
        <v>1563</v>
      </c>
      <c r="BT339" t="s">
        <v>3775</v>
      </c>
      <c r="BU339" t="s">
        <v>14820</v>
      </c>
      <c r="BV339" s="266" t="s">
        <v>1375</v>
      </c>
      <c r="BW339" s="85" t="s">
        <v>1404</v>
      </c>
      <c r="BX339" s="372"/>
      <c r="BY339" s="372"/>
      <c r="BZ339" s="129" t="s">
        <v>92</v>
      </c>
      <c r="CA339" t="s">
        <v>7106</v>
      </c>
      <c r="CB339">
        <v>12000</v>
      </c>
      <c r="CC339" s="265"/>
      <c r="CD339" s="123" t="s">
        <v>14865</v>
      </c>
      <c r="CE339" s="123" t="s">
        <v>1444</v>
      </c>
      <c r="CG339" s="265"/>
      <c r="CH339" s="123">
        <v>177</v>
      </c>
      <c r="CI339" s="265"/>
      <c r="CJ339" s="85" t="s">
        <v>26</v>
      </c>
      <c r="CK339" s="85" t="s">
        <v>26</v>
      </c>
      <c r="CL339" s="85"/>
      <c r="CM339" s="85"/>
      <c r="CN339" s="96" t="s">
        <v>14575</v>
      </c>
      <c r="CO339" s="155">
        <v>39.312289999999997</v>
      </c>
      <c r="CP339" s="155">
        <v>-122.48348</v>
      </c>
      <c r="CQ339" s="285">
        <v>44298</v>
      </c>
      <c r="CR339" s="155" t="s">
        <v>17213</v>
      </c>
      <c r="CS339" s="378"/>
      <c r="CT339" s="155" t="s">
        <v>15364</v>
      </c>
      <c r="CU339" s="155">
        <v>100</v>
      </c>
      <c r="CV339" s="155">
        <v>24</v>
      </c>
      <c r="CW339" s="155">
        <v>70</v>
      </c>
      <c r="CX339" s="155"/>
      <c r="CY339" s="155"/>
      <c r="CZ339" s="155"/>
      <c r="DA339" s="155">
        <v>1</v>
      </c>
      <c r="DB339" s="155"/>
      <c r="DC339" s="155"/>
      <c r="DD339" s="155"/>
      <c r="DE339" s="155" t="s">
        <v>15450</v>
      </c>
      <c r="DF339" s="155" t="s">
        <v>15451</v>
      </c>
      <c r="DG339" s="155">
        <v>2</v>
      </c>
      <c r="DH339" s="284" t="s">
        <v>1375</v>
      </c>
      <c r="DI339" s="267" t="s">
        <v>120</v>
      </c>
      <c r="DJ339" s="84" t="s">
        <v>1990</v>
      </c>
      <c r="DK339" s="268" t="s">
        <v>14578</v>
      </c>
      <c r="DL339" s="127" t="s">
        <v>14573</v>
      </c>
      <c r="DM339" s="123" t="s">
        <v>14579</v>
      </c>
      <c r="DN339" s="85" t="s">
        <v>14581</v>
      </c>
      <c r="DO339" s="339"/>
      <c r="DP339" s="339"/>
      <c r="DQ339" s="123" t="s">
        <v>14583</v>
      </c>
      <c r="DR339" s="339"/>
      <c r="DS339" s="339"/>
      <c r="DT339" s="339"/>
      <c r="DU339" s="339"/>
      <c r="DV339" s="123">
        <v>102781101</v>
      </c>
      <c r="DW339" s="123" t="s">
        <v>14584</v>
      </c>
      <c r="DX339" s="123">
        <v>9260</v>
      </c>
      <c r="DZ339" s="355"/>
      <c r="EA339" s="123" t="s">
        <v>25</v>
      </c>
      <c r="EC339" s="125"/>
      <c r="ED339" s="339"/>
      <c r="EE339" s="339"/>
      <c r="EF339" s="339"/>
      <c r="EG339" s="355"/>
      <c r="EH339" s="355"/>
      <c r="EJ339" s="123" t="s">
        <v>26</v>
      </c>
      <c r="EK339" s="123" t="s">
        <v>25</v>
      </c>
      <c r="EM339" s="123" t="s">
        <v>1759</v>
      </c>
      <c r="EO339" s="123" t="s">
        <v>1862</v>
      </c>
      <c r="EP339" s="339"/>
      <c r="EQ339" s="123" t="s">
        <v>1761</v>
      </c>
      <c r="ES339" s="123" t="s">
        <v>1956</v>
      </c>
      <c r="ET339" s="339"/>
      <c r="EU339" s="123" t="s">
        <v>115</v>
      </c>
      <c r="EV339" s="339"/>
      <c r="EW339" s="123" t="s">
        <v>1368</v>
      </c>
      <c r="EX339" s="339"/>
      <c r="EY339" s="123" t="s">
        <v>8</v>
      </c>
      <c r="FA339" s="123" t="s">
        <v>26</v>
      </c>
      <c r="FB339" s="339"/>
      <c r="FD339" s="339"/>
      <c r="FE339" s="123" t="s">
        <v>14585</v>
      </c>
      <c r="FF339" s="123" t="s">
        <v>1865</v>
      </c>
      <c r="FG339" s="123" t="s">
        <v>26</v>
      </c>
      <c r="FH339" s="266" t="s">
        <v>1375</v>
      </c>
      <c r="FI339" s="123" t="s">
        <v>1839</v>
      </c>
      <c r="FJ339" s="123" t="s">
        <v>1994</v>
      </c>
      <c r="FK339" s="123" t="s">
        <v>1995</v>
      </c>
      <c r="FL339" t="s">
        <v>14586</v>
      </c>
      <c r="FM339" s="123" t="s">
        <v>14580</v>
      </c>
      <c r="FN339" s="123" t="s">
        <v>1839</v>
      </c>
      <c r="FO339" s="123" t="s">
        <v>1890</v>
      </c>
      <c r="FP339" s="123" t="s">
        <v>14587</v>
      </c>
      <c r="FQ339" s="123" t="s">
        <v>14588</v>
      </c>
      <c r="FR339" s="123" t="s">
        <v>1869</v>
      </c>
      <c r="FS339" s="123" t="s">
        <v>1870</v>
      </c>
      <c r="FT339" s="123" t="s">
        <v>1845</v>
      </c>
      <c r="FU339" s="123" t="s">
        <v>9</v>
      </c>
      <c r="FV339" t="s">
        <v>14589</v>
      </c>
      <c r="FW339" s="123" t="s">
        <v>1846</v>
      </c>
      <c r="FX339" s="123" t="s">
        <v>1424</v>
      </c>
      <c r="FY339" s="123" t="s">
        <v>14579</v>
      </c>
      <c r="FZ339" s="123" t="s">
        <v>2057</v>
      </c>
      <c r="GA339" s="123" t="s">
        <v>14590</v>
      </c>
      <c r="GB339" s="123" t="s">
        <v>14591</v>
      </c>
      <c r="GC339" s="339"/>
      <c r="GD339" s="339"/>
      <c r="GE339" s="339"/>
      <c r="GF339" s="355"/>
      <c r="GG339" s="355"/>
      <c r="GH339" s="331" t="s">
        <v>1375</v>
      </c>
      <c r="GI339" s="123" t="s">
        <v>9</v>
      </c>
      <c r="GJ339" s="123" t="s">
        <v>14592</v>
      </c>
      <c r="GK339" s="123" t="s">
        <v>1375</v>
      </c>
      <c r="GL339" s="123" t="s">
        <v>9</v>
      </c>
      <c r="GM339" s="123" t="s">
        <v>1848</v>
      </c>
      <c r="GN339" s="123" t="s">
        <v>1848</v>
      </c>
      <c r="GO339" s="339"/>
      <c r="GP339" s="123" t="s">
        <v>1850</v>
      </c>
      <c r="GQ339" s="339"/>
      <c r="GR339" s="123" t="s">
        <v>14593</v>
      </c>
      <c r="GS339" s="339"/>
      <c r="GT339" s="123" t="s">
        <v>14594</v>
      </c>
      <c r="GU339" s="123" t="s">
        <v>1375</v>
      </c>
      <c r="GV339" s="123" t="s">
        <v>9</v>
      </c>
      <c r="GW339" s="123" t="s">
        <v>14595</v>
      </c>
      <c r="GX339" s="123" t="s">
        <v>14580</v>
      </c>
      <c r="GY339" t="s">
        <v>14589</v>
      </c>
      <c r="GZ339" t="s">
        <v>14596</v>
      </c>
      <c r="HA339" s="266" t="s">
        <v>14593</v>
      </c>
      <c r="HB339" s="123" t="s">
        <v>14582</v>
      </c>
    </row>
    <row r="340" spans="1:211" s="123" customFormat="1" x14ac:dyDescent="0.35">
      <c r="A340" s="137">
        <v>359</v>
      </c>
      <c r="B340" s="343"/>
      <c r="C340" s="84" t="s">
        <v>1412</v>
      </c>
      <c r="D340" s="124">
        <v>44305</v>
      </c>
      <c r="E340" s="124">
        <v>44305</v>
      </c>
      <c r="F340" s="339"/>
      <c r="G340" s="125" t="s">
        <v>14597</v>
      </c>
      <c r="H340" s="266" t="s">
        <v>1375</v>
      </c>
      <c r="J340" s="339"/>
      <c r="K340" s="355"/>
      <c r="L340" s="267"/>
      <c r="M340" s="354"/>
      <c r="N340" s="267" t="s">
        <v>19657</v>
      </c>
      <c r="O340" s="354"/>
      <c r="P340" s="354"/>
      <c r="Q340" s="267"/>
      <c r="R340" s="267"/>
      <c r="S340" s="267"/>
      <c r="T340" s="126" t="s">
        <v>25</v>
      </c>
      <c r="U340" s="124">
        <v>44302</v>
      </c>
      <c r="V340" s="124"/>
      <c r="W340" s="126" t="s">
        <v>1494</v>
      </c>
      <c r="X340" s="362"/>
      <c r="Y340" s="362"/>
      <c r="Z340" s="126"/>
      <c r="AA340" s="126"/>
      <c r="AB340" s="124"/>
      <c r="AC340" s="124"/>
      <c r="AD340" s="362"/>
      <c r="AE340" s="362"/>
      <c r="AF340" s="363"/>
      <c r="AG340" s="363"/>
      <c r="AH340" s="266" t="s">
        <v>1375</v>
      </c>
      <c r="AI340" s="124">
        <v>44297</v>
      </c>
      <c r="AJ340" s="252" t="s">
        <v>14598</v>
      </c>
      <c r="AK340" s="124">
        <v>44297</v>
      </c>
      <c r="AL340" s="252" t="s">
        <v>14598</v>
      </c>
      <c r="AM340" s="85" t="s">
        <v>28</v>
      </c>
      <c r="AN340" s="85" t="s">
        <v>26</v>
      </c>
      <c r="AO340" s="85" t="s">
        <v>26</v>
      </c>
      <c r="AP340" s="85" t="s">
        <v>14599</v>
      </c>
      <c r="AQ340" s="85" t="s">
        <v>14600</v>
      </c>
      <c r="AR340" s="85"/>
      <c r="AS340" s="335" t="s">
        <v>14601</v>
      </c>
      <c r="AT340" s="335"/>
      <c r="AU340" s="85"/>
      <c r="AV340" s="85"/>
      <c r="AW340" s="85"/>
      <c r="AX340" s="266" t="s">
        <v>1375</v>
      </c>
      <c r="AY340" s="85" t="s">
        <v>26</v>
      </c>
      <c r="AZ340" s="85" t="s">
        <v>25</v>
      </c>
      <c r="BA340" s="85" t="s">
        <v>25</v>
      </c>
      <c r="BB340" s="85" t="s">
        <v>26</v>
      </c>
      <c r="BC340" s="355"/>
      <c r="BD340" s="85" t="s">
        <v>27</v>
      </c>
      <c r="BE340" s="85" t="s">
        <v>13</v>
      </c>
      <c r="BF340" s="85" t="s">
        <v>34</v>
      </c>
      <c r="BG340" s="85" t="s">
        <v>34</v>
      </c>
      <c r="BH340" s="304" t="s">
        <v>18047</v>
      </c>
      <c r="BI340" s="355"/>
      <c r="BM340" s="123" t="s">
        <v>103</v>
      </c>
      <c r="BN340" s="123" t="s">
        <v>1380</v>
      </c>
      <c r="BO340" s="123" t="s">
        <v>1389</v>
      </c>
      <c r="BP340" s="123" t="s">
        <v>25</v>
      </c>
      <c r="BQ340" s="4" t="s">
        <v>8</v>
      </c>
      <c r="BR340" s="123" t="s">
        <v>1614</v>
      </c>
      <c r="BS340" s="123" t="s">
        <v>1563</v>
      </c>
      <c r="BT340" t="s">
        <v>7</v>
      </c>
      <c r="BU340" t="s">
        <v>14917</v>
      </c>
      <c r="BV340" s="266" t="s">
        <v>1375</v>
      </c>
      <c r="BW340" s="85" t="s">
        <v>1404</v>
      </c>
      <c r="BX340" s="372"/>
      <c r="BY340" s="372"/>
      <c r="BZ340" s="129" t="s">
        <v>154</v>
      </c>
      <c r="CA340" t="s">
        <v>10163</v>
      </c>
      <c r="CB340">
        <v>12000</v>
      </c>
      <c r="CC340" s="265"/>
      <c r="CD340" s="123" t="s">
        <v>1373</v>
      </c>
      <c r="CE340" s="123" t="s">
        <v>17</v>
      </c>
      <c r="CG340" s="265"/>
      <c r="CI340" s="265"/>
      <c r="CJ340" s="85" t="s">
        <v>26</v>
      </c>
      <c r="CK340" s="85" t="s">
        <v>26</v>
      </c>
      <c r="CL340" s="85"/>
      <c r="CM340" s="85"/>
      <c r="CN340" s="96" t="s">
        <v>14575</v>
      </c>
      <c r="CO340" s="155"/>
      <c r="CP340" s="155"/>
      <c r="CQ340" s="285"/>
      <c r="CR340" s="155"/>
      <c r="CS340" s="378"/>
      <c r="CT340" s="155"/>
      <c r="CU340" s="155"/>
      <c r="CV340" s="155"/>
      <c r="CW340" s="155"/>
      <c r="CX340" s="155"/>
      <c r="CY340" s="155"/>
      <c r="CZ340" s="155"/>
      <c r="DA340" s="155"/>
      <c r="DB340" s="155"/>
      <c r="DC340" s="155"/>
      <c r="DD340" s="155"/>
      <c r="DE340" s="155"/>
      <c r="DF340" s="155"/>
      <c r="DG340" s="155"/>
      <c r="DH340" s="284" t="s">
        <v>1375</v>
      </c>
      <c r="DI340" s="267" t="s">
        <v>129</v>
      </c>
      <c r="DJ340" s="84" t="s">
        <v>13323</v>
      </c>
      <c r="DK340" s="268" t="s">
        <v>14598</v>
      </c>
      <c r="DL340" s="127" t="s">
        <v>14573</v>
      </c>
      <c r="DM340" s="123" t="s">
        <v>14599</v>
      </c>
      <c r="DN340" s="85" t="s">
        <v>14601</v>
      </c>
      <c r="DO340" s="339"/>
      <c r="DP340" s="339"/>
      <c r="DQ340" s="123" t="s">
        <v>14602</v>
      </c>
      <c r="DR340" s="339"/>
      <c r="DS340" s="339"/>
      <c r="DT340" s="339"/>
      <c r="DU340" s="339"/>
      <c r="DV340" s="123">
        <v>1447</v>
      </c>
      <c r="DW340" s="123" t="s">
        <v>14603</v>
      </c>
      <c r="DX340" s="123">
        <v>9002</v>
      </c>
      <c r="DY340" s="123">
        <v>1</v>
      </c>
      <c r="DZ340" s="355"/>
      <c r="EA340" s="123" t="s">
        <v>25</v>
      </c>
      <c r="EB340" s="123">
        <v>2</v>
      </c>
      <c r="EC340" s="125" t="s">
        <v>1887</v>
      </c>
      <c r="ED340" s="339"/>
      <c r="EE340" s="339"/>
      <c r="EF340" s="339"/>
      <c r="EG340" s="355"/>
      <c r="EH340" s="355"/>
      <c r="EJ340" s="123" t="s">
        <v>26</v>
      </c>
      <c r="EK340" s="123" t="s">
        <v>25</v>
      </c>
      <c r="EM340" s="123" t="s">
        <v>1759</v>
      </c>
      <c r="EO340" s="123" t="s">
        <v>1760</v>
      </c>
      <c r="EP340" s="339"/>
      <c r="EQ340" s="123" t="s">
        <v>1761</v>
      </c>
      <c r="ES340" s="123" t="s">
        <v>1956</v>
      </c>
      <c r="ET340" s="339"/>
      <c r="EU340" s="123" t="s">
        <v>113</v>
      </c>
      <c r="EV340" s="339"/>
      <c r="EW340" s="123" t="s">
        <v>1373</v>
      </c>
      <c r="EX340" s="339"/>
      <c r="EY340" s="123" t="s">
        <v>8</v>
      </c>
      <c r="FA340" s="123" t="s">
        <v>26</v>
      </c>
      <c r="FB340" s="339"/>
      <c r="FC340" s="123" t="s">
        <v>1807</v>
      </c>
      <c r="FD340" s="339"/>
      <c r="FE340" s="123" t="s">
        <v>3857</v>
      </c>
      <c r="FF340" s="123" t="s">
        <v>1865</v>
      </c>
      <c r="FG340" s="123" t="s">
        <v>26</v>
      </c>
      <c r="FH340" s="266" t="s">
        <v>1375</v>
      </c>
      <c r="FI340" s="123" t="s">
        <v>1839</v>
      </c>
      <c r="FJ340" s="123" t="s">
        <v>2269</v>
      </c>
      <c r="FK340" s="123" t="s">
        <v>568</v>
      </c>
      <c r="FL340" t="s">
        <v>14604</v>
      </c>
      <c r="FM340" s="123" t="s">
        <v>14600</v>
      </c>
      <c r="FN340" s="123" t="s">
        <v>1839</v>
      </c>
      <c r="FO340" s="123" t="s">
        <v>1890</v>
      </c>
      <c r="FP340" s="123" t="s">
        <v>14605</v>
      </c>
      <c r="FQ340" s="123" t="s">
        <v>14606</v>
      </c>
      <c r="FR340" s="123" t="s">
        <v>1434</v>
      </c>
      <c r="FS340" s="123" t="s">
        <v>2456</v>
      </c>
      <c r="FT340" s="123" t="s">
        <v>1845</v>
      </c>
      <c r="FU340" s="123" t="s">
        <v>9</v>
      </c>
      <c r="FV340" t="s">
        <v>2228</v>
      </c>
      <c r="FW340" s="123" t="s">
        <v>1846</v>
      </c>
      <c r="FX340" s="123" t="s">
        <v>1436</v>
      </c>
      <c r="FY340" s="123" t="s">
        <v>14599</v>
      </c>
      <c r="FZ340" s="123" t="s">
        <v>2383</v>
      </c>
      <c r="GA340" s="123" t="s">
        <v>14607</v>
      </c>
      <c r="GB340" s="123" t="s">
        <v>1375</v>
      </c>
      <c r="GC340" s="339"/>
      <c r="GD340" s="339"/>
      <c r="GE340" s="339"/>
      <c r="GF340" s="355"/>
      <c r="GG340" s="355"/>
      <c r="GH340" s="331" t="s">
        <v>1375</v>
      </c>
      <c r="GI340" s="123" t="s">
        <v>9</v>
      </c>
      <c r="GJ340" s="123" t="s">
        <v>3814</v>
      </c>
      <c r="GK340" s="123" t="s">
        <v>1375</v>
      </c>
      <c r="GL340" s="123" t="s">
        <v>9</v>
      </c>
      <c r="GM340" s="123" t="s">
        <v>1848</v>
      </c>
      <c r="GN340" s="123" t="s">
        <v>3284</v>
      </c>
      <c r="GO340" s="339"/>
      <c r="GP340" s="123" t="s">
        <v>1850</v>
      </c>
      <c r="GQ340" s="339"/>
      <c r="GR340" s="123" t="s">
        <v>14608</v>
      </c>
      <c r="GS340" s="339"/>
      <c r="GT340" s="123" t="s">
        <v>14609</v>
      </c>
      <c r="GU340" s="123" t="s">
        <v>1375</v>
      </c>
      <c r="GV340" s="123" t="s">
        <v>9</v>
      </c>
      <c r="GW340" s="123" t="s">
        <v>14610</v>
      </c>
      <c r="GX340" s="123" t="s">
        <v>14600</v>
      </c>
      <c r="GY340" t="s">
        <v>2228</v>
      </c>
      <c r="GZ340" t="s">
        <v>14611</v>
      </c>
      <c r="HA340" s="266" t="s">
        <v>14608</v>
      </c>
    </row>
    <row r="341" spans="1:211" s="123" customFormat="1" x14ac:dyDescent="0.35">
      <c r="A341" s="137">
        <v>358</v>
      </c>
      <c r="B341" s="343"/>
      <c r="C341" s="84" t="s">
        <v>1412</v>
      </c>
      <c r="D341" s="124">
        <v>44298</v>
      </c>
      <c r="E341" s="124">
        <v>44298</v>
      </c>
      <c r="F341" s="343"/>
      <c r="G341" s="125" t="s">
        <v>14612</v>
      </c>
      <c r="H341" s="266" t="s">
        <v>1375</v>
      </c>
      <c r="J341" s="339"/>
      <c r="K341" s="355"/>
      <c r="L341" s="267"/>
      <c r="M341" s="354"/>
      <c r="N341" s="267" t="s">
        <v>19657</v>
      </c>
      <c r="O341" s="354"/>
      <c r="P341" s="354"/>
      <c r="Q341" s="267"/>
      <c r="R341" s="267"/>
      <c r="S341" s="267"/>
      <c r="T341" s="126"/>
      <c r="U341" s="124"/>
      <c r="V341" s="124"/>
      <c r="W341" s="126"/>
      <c r="X341" s="362"/>
      <c r="Y341" s="362"/>
      <c r="Z341" s="126"/>
      <c r="AA341" s="126"/>
      <c r="AB341" s="124"/>
      <c r="AC341" s="124"/>
      <c r="AD341" s="362"/>
      <c r="AE341" s="362"/>
      <c r="AF341" s="363"/>
      <c r="AG341" s="363"/>
      <c r="AH341" s="266" t="s">
        <v>1375</v>
      </c>
      <c r="AI341" s="124">
        <v>44297</v>
      </c>
      <c r="AJ341" s="252" t="s">
        <v>14613</v>
      </c>
      <c r="AK341" s="124"/>
      <c r="AL341" s="252"/>
      <c r="AM341" s="85" t="s">
        <v>28</v>
      </c>
      <c r="AN341" s="85" t="s">
        <v>26</v>
      </c>
      <c r="AO341" s="85" t="s">
        <v>25</v>
      </c>
      <c r="AP341" s="85"/>
      <c r="AQ341" s="85"/>
      <c r="AR341" s="85"/>
      <c r="AS341" s="335">
        <v>1011266835</v>
      </c>
      <c r="AT341" s="335"/>
      <c r="AU341" s="85"/>
      <c r="AV341" s="85"/>
      <c r="AW341" s="85"/>
      <c r="AX341" s="266" t="s">
        <v>1375</v>
      </c>
      <c r="AY341" s="85" t="s">
        <v>26</v>
      </c>
      <c r="AZ341" s="85" t="s">
        <v>26</v>
      </c>
      <c r="BA341" s="85" t="s">
        <v>26</v>
      </c>
      <c r="BB341" s="85" t="s">
        <v>26</v>
      </c>
      <c r="BC341" s="355"/>
      <c r="BD341" s="85" t="s">
        <v>33</v>
      </c>
      <c r="BE341" s="85" t="s">
        <v>16</v>
      </c>
      <c r="BF341" s="85"/>
      <c r="BG341" s="85"/>
      <c r="BH341" s="304" t="s">
        <v>18051</v>
      </c>
      <c r="BI341" s="355"/>
      <c r="BM341" s="123" t="s">
        <v>32</v>
      </c>
      <c r="BQ341" s="4" t="s">
        <v>8</v>
      </c>
      <c r="BT341"/>
      <c r="BU341"/>
      <c r="BV341" s="266" t="s">
        <v>1375</v>
      </c>
      <c r="BW341" s="85" t="s">
        <v>1404</v>
      </c>
      <c r="BX341" s="372"/>
      <c r="BY341" s="372"/>
      <c r="BZ341" s="129" t="s">
        <v>65</v>
      </c>
      <c r="CA341" t="s">
        <v>14648</v>
      </c>
      <c r="CB341">
        <v>12000</v>
      </c>
      <c r="CC341" s="265"/>
      <c r="CD341" s="123" t="s">
        <v>2252</v>
      </c>
      <c r="CE341" s="123" t="s">
        <v>17</v>
      </c>
      <c r="CG341" s="265"/>
      <c r="CH341" s="123">
        <v>330</v>
      </c>
      <c r="CI341" s="265"/>
      <c r="CJ341" s="85" t="s">
        <v>26</v>
      </c>
      <c r="CK341" s="85" t="s">
        <v>26</v>
      </c>
      <c r="CL341" s="85"/>
      <c r="CM341" s="85"/>
      <c r="CN341" s="96" t="s">
        <v>14575</v>
      </c>
      <c r="CO341" s="155"/>
      <c r="CP341" s="155"/>
      <c r="CQ341" s="285"/>
      <c r="CR341" s="155"/>
      <c r="CS341" s="378"/>
      <c r="CT341" s="155"/>
      <c r="CU341" s="155"/>
      <c r="CV341" s="155"/>
      <c r="CW341" s="155"/>
      <c r="CX341" s="155"/>
      <c r="CY341" s="155"/>
      <c r="CZ341" s="155"/>
      <c r="DA341" s="155"/>
      <c r="DB341" s="155"/>
      <c r="DC341" s="155"/>
      <c r="DD341" s="155"/>
      <c r="DE341" s="155"/>
      <c r="DF341" s="155"/>
      <c r="DG341" s="155"/>
      <c r="DH341" s="284" t="s">
        <v>1375</v>
      </c>
      <c r="DI341" s="267" t="s">
        <v>128</v>
      </c>
      <c r="DJ341" s="84" t="s">
        <v>2208</v>
      </c>
      <c r="DK341" s="268" t="s">
        <v>14613</v>
      </c>
      <c r="DL341" s="127" t="s">
        <v>14573</v>
      </c>
      <c r="DN341" s="85">
        <v>1011266835</v>
      </c>
      <c r="DO341" s="339"/>
      <c r="DP341" s="339"/>
      <c r="DQ341" s="123" t="s">
        <v>1859</v>
      </c>
      <c r="DR341" s="339"/>
      <c r="DS341" s="339"/>
      <c r="DT341" s="339"/>
      <c r="DU341" s="339"/>
      <c r="DV341" s="123">
        <v>152481110</v>
      </c>
      <c r="DW341" s="123" t="s">
        <v>14614</v>
      </c>
      <c r="DX341" s="123">
        <v>2640</v>
      </c>
      <c r="DY341" s="123">
        <v>1</v>
      </c>
      <c r="DZ341" s="355"/>
      <c r="EA341" s="123" t="s">
        <v>25</v>
      </c>
      <c r="EC341" s="125"/>
      <c r="ED341" s="339"/>
      <c r="EE341" s="339"/>
      <c r="EF341" s="339"/>
      <c r="EG341" s="355"/>
      <c r="EH341" s="355"/>
      <c r="EJ341" s="123" t="s">
        <v>26</v>
      </c>
      <c r="EK341" s="123" t="s">
        <v>25</v>
      </c>
      <c r="EL341" s="123" t="s">
        <v>25</v>
      </c>
      <c r="EM341" s="123" t="s">
        <v>1759</v>
      </c>
      <c r="EO341" s="123" t="s">
        <v>1760</v>
      </c>
      <c r="EP341" s="339"/>
      <c r="EQ341" s="123" t="s">
        <v>1761</v>
      </c>
      <c r="ES341" s="123" t="s">
        <v>1956</v>
      </c>
      <c r="ET341" s="339"/>
      <c r="EU341" s="123" t="s">
        <v>112</v>
      </c>
      <c r="EV341" s="339"/>
      <c r="EW341" s="123" t="s">
        <v>1370</v>
      </c>
      <c r="EX341" s="339"/>
      <c r="EY341" s="123" t="s">
        <v>8</v>
      </c>
      <c r="FA341" s="123" t="s">
        <v>26</v>
      </c>
      <c r="FB341" s="339"/>
      <c r="FD341" s="339"/>
      <c r="FH341" s="266" t="s">
        <v>1375</v>
      </c>
      <c r="FL341"/>
      <c r="FV341"/>
      <c r="GC341" s="339"/>
      <c r="GD341" s="339"/>
      <c r="GE341" s="339"/>
      <c r="GF341" s="355"/>
      <c r="GG341" s="355"/>
      <c r="GH341" s="331"/>
      <c r="GO341" s="339"/>
      <c r="GQ341" s="339"/>
      <c r="GS341" s="339"/>
      <c r="GY341"/>
      <c r="GZ341"/>
      <c r="HA341" s="266"/>
    </row>
    <row r="342" spans="1:211" s="123" customFormat="1" x14ac:dyDescent="0.35">
      <c r="A342" s="137">
        <v>357</v>
      </c>
      <c r="B342" s="343"/>
      <c r="C342" s="84" t="s">
        <v>1412</v>
      </c>
      <c r="D342" s="124">
        <v>44298</v>
      </c>
      <c r="E342" s="124">
        <v>44298</v>
      </c>
      <c r="F342" s="343"/>
      <c r="G342" s="125" t="s">
        <v>14615</v>
      </c>
      <c r="H342" s="266" t="s">
        <v>1375</v>
      </c>
      <c r="J342" s="339"/>
      <c r="K342" s="355"/>
      <c r="L342" s="267"/>
      <c r="M342" s="354"/>
      <c r="N342" s="267" t="s">
        <v>19657</v>
      </c>
      <c r="O342" s="354"/>
      <c r="P342" s="354"/>
      <c r="Q342" s="267"/>
      <c r="R342" s="267"/>
      <c r="S342" s="267"/>
      <c r="T342" s="126"/>
      <c r="U342" s="124"/>
      <c r="V342" s="124"/>
      <c r="W342" s="126"/>
      <c r="X342" s="362"/>
      <c r="Y342" s="362"/>
      <c r="Z342" s="126"/>
      <c r="AA342" s="126"/>
      <c r="AB342" s="124"/>
      <c r="AC342" s="124"/>
      <c r="AD342" s="362"/>
      <c r="AE342" s="362"/>
      <c r="AF342" s="363"/>
      <c r="AG342" s="363"/>
      <c r="AH342" s="266" t="s">
        <v>1375</v>
      </c>
      <c r="AI342" s="124">
        <v>44297</v>
      </c>
      <c r="AJ342" s="252" t="s">
        <v>14616</v>
      </c>
      <c r="AK342" s="124">
        <v>44297</v>
      </c>
      <c r="AL342" s="252" t="s">
        <v>14616</v>
      </c>
      <c r="AM342" s="85" t="s">
        <v>28</v>
      </c>
      <c r="AN342" s="85" t="s">
        <v>26</v>
      </c>
      <c r="AO342" s="85" t="s">
        <v>26</v>
      </c>
      <c r="AP342" s="85" t="s">
        <v>14617</v>
      </c>
      <c r="AQ342" s="85"/>
      <c r="AR342" s="85"/>
      <c r="AS342" s="335" t="s">
        <v>14618</v>
      </c>
      <c r="AT342" s="335"/>
      <c r="AU342" s="85"/>
      <c r="AV342" s="85"/>
      <c r="AW342" s="85"/>
      <c r="AX342" s="266" t="s">
        <v>1375</v>
      </c>
      <c r="AY342" s="85" t="s">
        <v>26</v>
      </c>
      <c r="AZ342" s="85" t="s">
        <v>26</v>
      </c>
      <c r="BA342" s="85" t="s">
        <v>26</v>
      </c>
      <c r="BB342" s="85" t="s">
        <v>26</v>
      </c>
      <c r="BC342" s="355"/>
      <c r="BD342" s="85" t="s">
        <v>33</v>
      </c>
      <c r="BE342" s="85" t="s">
        <v>16</v>
      </c>
      <c r="BF342" s="85"/>
      <c r="BG342" s="85"/>
      <c r="BH342" s="304" t="s">
        <v>18047</v>
      </c>
      <c r="BI342" s="355"/>
      <c r="BM342" s="123" t="s">
        <v>106</v>
      </c>
      <c r="BQ342" s="4" t="s">
        <v>8</v>
      </c>
      <c r="BT342"/>
      <c r="BU342"/>
      <c r="BV342" s="266" t="s">
        <v>1375</v>
      </c>
      <c r="BW342" s="85" t="s">
        <v>43</v>
      </c>
      <c r="BX342" s="372"/>
      <c r="BY342" s="372"/>
      <c r="BZ342" s="129" t="s">
        <v>65</v>
      </c>
      <c r="CA342" t="s">
        <v>14647</v>
      </c>
      <c r="CB342">
        <v>12000</v>
      </c>
      <c r="CC342" s="265"/>
      <c r="CD342" s="123" t="s">
        <v>2252</v>
      </c>
      <c r="CE342" s="123" t="s">
        <v>17</v>
      </c>
      <c r="CG342" s="265"/>
      <c r="CH342" s="123">
        <v>330</v>
      </c>
      <c r="CI342" s="265"/>
      <c r="CJ342" s="85" t="s">
        <v>26</v>
      </c>
      <c r="CK342" s="85" t="s">
        <v>26</v>
      </c>
      <c r="CL342" s="85"/>
      <c r="CM342" s="85"/>
      <c r="CN342" s="96" t="s">
        <v>14575</v>
      </c>
      <c r="CO342" s="155"/>
      <c r="CP342" s="155"/>
      <c r="CQ342" s="285"/>
      <c r="CR342" s="155"/>
      <c r="CS342" s="378"/>
      <c r="CT342" s="155"/>
      <c r="CU342" s="155"/>
      <c r="CV342" s="155"/>
      <c r="CW342" s="155"/>
      <c r="CX342" s="155"/>
      <c r="CY342" s="155"/>
      <c r="CZ342" s="155"/>
      <c r="DA342" s="155"/>
      <c r="DB342" s="155"/>
      <c r="DC342" s="155"/>
      <c r="DD342" s="155"/>
      <c r="DE342" s="155"/>
      <c r="DF342" s="155"/>
      <c r="DG342" s="155"/>
      <c r="DH342" s="284" t="s">
        <v>1375</v>
      </c>
      <c r="DI342" s="267" t="s">
        <v>128</v>
      </c>
      <c r="DJ342" s="84" t="s">
        <v>2208</v>
      </c>
      <c r="DK342" s="268" t="s">
        <v>14616</v>
      </c>
      <c r="DL342" s="127" t="s">
        <v>14573</v>
      </c>
      <c r="DM342" s="123" t="s">
        <v>14617</v>
      </c>
      <c r="DN342" s="85" t="s">
        <v>14618</v>
      </c>
      <c r="DO342" s="339"/>
      <c r="DP342" s="339"/>
      <c r="DQ342" s="123" t="s">
        <v>1859</v>
      </c>
      <c r="DR342" s="339"/>
      <c r="DS342" s="339"/>
      <c r="DT342" s="339"/>
      <c r="DU342" s="339"/>
      <c r="DV342" s="123">
        <v>152481110</v>
      </c>
      <c r="DW342" s="123" t="s">
        <v>14619</v>
      </c>
      <c r="DX342" s="123">
        <v>9002</v>
      </c>
      <c r="DZ342" s="355"/>
      <c r="EA342" s="123" t="s">
        <v>25</v>
      </c>
      <c r="EC342" s="125"/>
      <c r="ED342" s="339"/>
      <c r="EE342" s="339"/>
      <c r="EF342" s="339"/>
      <c r="EG342" s="355"/>
      <c r="EH342" s="355"/>
      <c r="EJ342" s="123" t="s">
        <v>26</v>
      </c>
      <c r="EK342" s="123" t="s">
        <v>25</v>
      </c>
      <c r="EM342" s="123" t="s">
        <v>1759</v>
      </c>
      <c r="EO342" s="123" t="s">
        <v>1760</v>
      </c>
      <c r="EP342" s="339"/>
      <c r="EQ342" s="123" t="s">
        <v>1761</v>
      </c>
      <c r="ES342" s="123" t="s">
        <v>1956</v>
      </c>
      <c r="ET342" s="339"/>
      <c r="EU342" s="123" t="s">
        <v>112</v>
      </c>
      <c r="EV342" s="339"/>
      <c r="EW342" s="123" t="s">
        <v>1370</v>
      </c>
      <c r="EX342" s="339"/>
      <c r="EY342" s="123" t="s">
        <v>8</v>
      </c>
      <c r="FA342" s="123" t="s">
        <v>26</v>
      </c>
      <c r="FB342" s="339"/>
      <c r="FD342" s="339"/>
      <c r="FE342" s="123" t="s">
        <v>2320</v>
      </c>
      <c r="FG342" s="123" t="s">
        <v>26</v>
      </c>
      <c r="FH342" s="266" t="s">
        <v>1375</v>
      </c>
      <c r="FL342"/>
      <c r="FV342"/>
      <c r="GC342" s="339"/>
      <c r="GD342" s="339"/>
      <c r="GE342" s="339"/>
      <c r="GF342" s="355"/>
      <c r="GG342" s="355"/>
      <c r="GH342" s="331"/>
      <c r="GO342" s="339"/>
      <c r="GQ342" s="339"/>
      <c r="GS342" s="339"/>
      <c r="GY342"/>
      <c r="GZ342"/>
      <c r="HA342" s="266"/>
    </row>
    <row r="343" spans="1:211" s="123" customFormat="1" x14ac:dyDescent="0.35">
      <c r="A343" s="137">
        <v>356</v>
      </c>
      <c r="B343" s="343"/>
      <c r="C343" s="84" t="s">
        <v>1412</v>
      </c>
      <c r="D343" s="124">
        <v>44298</v>
      </c>
      <c r="E343" s="124">
        <v>44298</v>
      </c>
      <c r="F343" s="343"/>
      <c r="G343" s="125" t="s">
        <v>14620</v>
      </c>
      <c r="H343" s="266" t="s">
        <v>1375</v>
      </c>
      <c r="J343" s="339"/>
      <c r="K343" s="355"/>
      <c r="L343" s="267"/>
      <c r="M343" s="354"/>
      <c r="N343" s="267" t="s">
        <v>19657</v>
      </c>
      <c r="O343" s="354"/>
      <c r="P343" s="354"/>
      <c r="Q343" s="267"/>
      <c r="R343" s="267"/>
      <c r="S343" s="267"/>
      <c r="T343" s="126"/>
      <c r="U343" s="124"/>
      <c r="V343" s="124"/>
      <c r="W343" s="126"/>
      <c r="X343" s="362"/>
      <c r="Y343" s="362"/>
      <c r="Z343" s="126"/>
      <c r="AA343" s="126"/>
      <c r="AB343" s="124"/>
      <c r="AC343" s="124"/>
      <c r="AD343" s="362"/>
      <c r="AE343" s="362"/>
      <c r="AF343" s="363"/>
      <c r="AG343" s="363"/>
      <c r="AH343" s="266" t="s">
        <v>1375</v>
      </c>
      <c r="AI343" s="124">
        <v>44297</v>
      </c>
      <c r="AJ343" s="252" t="s">
        <v>14621</v>
      </c>
      <c r="AK343" s="124"/>
      <c r="AL343" s="252"/>
      <c r="AM343" s="85" t="s">
        <v>28</v>
      </c>
      <c r="AN343" s="85" t="s">
        <v>26</v>
      </c>
      <c r="AO343" s="85" t="s">
        <v>25</v>
      </c>
      <c r="AP343" s="85"/>
      <c r="AQ343" s="85"/>
      <c r="AR343" s="85"/>
      <c r="AS343" s="335">
        <v>9483760091</v>
      </c>
      <c r="AT343" s="335"/>
      <c r="AU343" s="85"/>
      <c r="AV343" s="85"/>
      <c r="AW343" s="85"/>
      <c r="AX343" s="266" t="s">
        <v>1375</v>
      </c>
      <c r="AY343" s="85" t="s">
        <v>26</v>
      </c>
      <c r="AZ343" s="85" t="s">
        <v>26</v>
      </c>
      <c r="BA343" s="85" t="s">
        <v>26</v>
      </c>
      <c r="BB343" s="85" t="s">
        <v>26</v>
      </c>
      <c r="BC343" s="355"/>
      <c r="BD343" s="85" t="s">
        <v>33</v>
      </c>
      <c r="BE343" s="85" t="s">
        <v>16</v>
      </c>
      <c r="BF343" s="85"/>
      <c r="BG343" s="85"/>
      <c r="BH343" s="304" t="s">
        <v>18049</v>
      </c>
      <c r="BI343" s="355"/>
      <c r="BM343" s="123" t="s">
        <v>32</v>
      </c>
      <c r="BQ343" s="4" t="s">
        <v>1372</v>
      </c>
      <c r="BT343"/>
      <c r="BU343"/>
      <c r="BV343" s="266" t="s">
        <v>1375</v>
      </c>
      <c r="BW343" s="85" t="s">
        <v>43</v>
      </c>
      <c r="BX343" s="372"/>
      <c r="BY343" s="372"/>
      <c r="BZ343" s="129" t="s">
        <v>262</v>
      </c>
      <c r="CA343" t="s">
        <v>6494</v>
      </c>
      <c r="CB343">
        <v>17000</v>
      </c>
      <c r="CC343" s="265"/>
      <c r="CD343" s="123" t="s">
        <v>1368</v>
      </c>
      <c r="CE343" s="123" t="s">
        <v>1452</v>
      </c>
      <c r="CG343" s="265"/>
      <c r="CH343" s="123">
        <v>320</v>
      </c>
      <c r="CI343" s="265"/>
      <c r="CJ343" s="85" t="s">
        <v>26</v>
      </c>
      <c r="CK343" s="85" t="s">
        <v>26</v>
      </c>
      <c r="CL343" s="85"/>
      <c r="CM343" s="85"/>
      <c r="CN343" s="96" t="s">
        <v>14575</v>
      </c>
      <c r="CO343" s="155"/>
      <c r="CP343" s="155"/>
      <c r="CQ343" s="285"/>
      <c r="CR343" s="155"/>
      <c r="CS343" s="378"/>
      <c r="CT343" s="155"/>
      <c r="CU343" s="155"/>
      <c r="CV343" s="155"/>
      <c r="CW343" s="155"/>
      <c r="CX343" s="155"/>
      <c r="CY343" s="155"/>
      <c r="CZ343" s="155"/>
      <c r="DA343" s="155"/>
      <c r="DB343" s="155"/>
      <c r="DC343" s="155"/>
      <c r="DD343" s="155"/>
      <c r="DE343" s="155"/>
      <c r="DF343" s="155"/>
      <c r="DG343" s="155"/>
      <c r="DH343" s="284" t="s">
        <v>1375</v>
      </c>
      <c r="DI343" s="267" t="s">
        <v>123</v>
      </c>
      <c r="DJ343" s="84" t="s">
        <v>12836</v>
      </c>
      <c r="DK343" s="268" t="s">
        <v>14621</v>
      </c>
      <c r="DL343" s="127" t="s">
        <v>14573</v>
      </c>
      <c r="DN343" s="85">
        <v>9483760091</v>
      </c>
      <c r="DO343" s="339"/>
      <c r="DP343" s="339"/>
      <c r="DQ343" s="123" t="s">
        <v>12837</v>
      </c>
      <c r="DR343" s="339"/>
      <c r="DS343" s="339"/>
      <c r="DT343" s="339"/>
      <c r="DU343" s="339"/>
      <c r="DV343" s="123">
        <v>163781705</v>
      </c>
      <c r="DW343" s="123" t="s">
        <v>14622</v>
      </c>
      <c r="DX343" s="123">
        <v>2640</v>
      </c>
      <c r="DY343" s="123">
        <v>1</v>
      </c>
      <c r="DZ343" s="355"/>
      <c r="EA343" s="123" t="s">
        <v>25</v>
      </c>
      <c r="EC343" s="125"/>
      <c r="ED343" s="339"/>
      <c r="EE343" s="339"/>
      <c r="EF343" s="339"/>
      <c r="EG343" s="355"/>
      <c r="EH343" s="355"/>
      <c r="EJ343" s="123" t="s">
        <v>26</v>
      </c>
      <c r="EK343" s="123" t="s">
        <v>25</v>
      </c>
      <c r="EL343" s="123" t="s">
        <v>26</v>
      </c>
      <c r="EM343" s="123" t="s">
        <v>1759</v>
      </c>
      <c r="EO343" s="123" t="s">
        <v>1760</v>
      </c>
      <c r="EP343" s="339"/>
      <c r="EQ343" s="123" t="s">
        <v>1761</v>
      </c>
      <c r="ES343" s="123" t="s">
        <v>6</v>
      </c>
      <c r="ET343" s="339"/>
      <c r="EU343" s="123" t="s">
        <v>112</v>
      </c>
      <c r="EV343" s="339"/>
      <c r="EW343" s="123" t="s">
        <v>1368</v>
      </c>
      <c r="EX343" s="339"/>
      <c r="EY343" s="123" t="s">
        <v>1372</v>
      </c>
      <c r="FA343" s="123" t="s">
        <v>26</v>
      </c>
      <c r="FB343" s="339"/>
      <c r="FD343" s="339"/>
      <c r="FH343" s="266" t="s">
        <v>1375</v>
      </c>
      <c r="FL343"/>
      <c r="FV343"/>
      <c r="GC343" s="339"/>
      <c r="GD343" s="339"/>
      <c r="GE343" s="339"/>
      <c r="GF343" s="355"/>
      <c r="GG343" s="355"/>
      <c r="GH343" s="331"/>
      <c r="GO343" s="339"/>
      <c r="GQ343" s="339"/>
      <c r="GS343" s="339"/>
      <c r="GY343"/>
      <c r="GZ343"/>
      <c r="HA343" s="266"/>
    </row>
    <row r="344" spans="1:211" s="123" customFormat="1" x14ac:dyDescent="0.35">
      <c r="A344" s="137">
        <v>355</v>
      </c>
      <c r="B344" s="343"/>
      <c r="C344" s="84" t="s">
        <v>1412</v>
      </c>
      <c r="D344" s="124">
        <v>44298</v>
      </c>
      <c r="E344" s="124">
        <v>44298</v>
      </c>
      <c r="F344" s="343"/>
      <c r="G344" s="125" t="s">
        <v>14623</v>
      </c>
      <c r="H344" s="266" t="s">
        <v>1375</v>
      </c>
      <c r="J344" s="339"/>
      <c r="K344" s="355"/>
      <c r="L344" s="267"/>
      <c r="M344" s="354"/>
      <c r="N344" s="267" t="s">
        <v>19657</v>
      </c>
      <c r="O344" s="354"/>
      <c r="P344" s="354"/>
      <c r="Q344" s="267"/>
      <c r="R344" s="267"/>
      <c r="S344" s="267"/>
      <c r="T344" s="126"/>
      <c r="U344" s="124"/>
      <c r="V344" s="124"/>
      <c r="W344" s="126"/>
      <c r="X344" s="362"/>
      <c r="Y344" s="362"/>
      <c r="Z344" s="126"/>
      <c r="AA344" s="126"/>
      <c r="AB344" s="124"/>
      <c r="AC344" s="124"/>
      <c r="AD344" s="362"/>
      <c r="AE344" s="362"/>
      <c r="AF344" s="363"/>
      <c r="AG344" s="363"/>
      <c r="AH344" s="266" t="s">
        <v>1375</v>
      </c>
      <c r="AI344" s="124">
        <v>44297</v>
      </c>
      <c r="AJ344" s="252" t="s">
        <v>2522</v>
      </c>
      <c r="AK344" s="124"/>
      <c r="AL344" s="252"/>
      <c r="AM344" s="85" t="s">
        <v>28</v>
      </c>
      <c r="AN344" s="85" t="s">
        <v>26</v>
      </c>
      <c r="AO344" s="85" t="s">
        <v>26</v>
      </c>
      <c r="AP344" s="85"/>
      <c r="AQ344" s="85"/>
      <c r="AR344" s="85"/>
      <c r="AS344" s="335">
        <v>9483070996</v>
      </c>
      <c r="AT344" s="335"/>
      <c r="AU344" s="85"/>
      <c r="AV344" s="85"/>
      <c r="AW344" s="85"/>
      <c r="AX344" s="266" t="s">
        <v>1375</v>
      </c>
      <c r="AY344" s="85" t="s">
        <v>26</v>
      </c>
      <c r="AZ344" s="85" t="s">
        <v>26</v>
      </c>
      <c r="BA344" s="85" t="s">
        <v>26</v>
      </c>
      <c r="BB344" s="85" t="s">
        <v>26</v>
      </c>
      <c r="BC344" s="355"/>
      <c r="BD344" s="85" t="s">
        <v>33</v>
      </c>
      <c r="BE344" s="85" t="s">
        <v>16</v>
      </c>
      <c r="BF344" s="85"/>
      <c r="BG344" s="85"/>
      <c r="BH344" s="304" t="s">
        <v>18051</v>
      </c>
      <c r="BI344" s="355"/>
      <c r="BM344" s="123" t="s">
        <v>106</v>
      </c>
      <c r="BQ344" s="4" t="s">
        <v>1372</v>
      </c>
      <c r="BT344"/>
      <c r="BU344"/>
      <c r="BV344" s="266" t="s">
        <v>1375</v>
      </c>
      <c r="BW344" s="85" t="s">
        <v>43</v>
      </c>
      <c r="BX344" s="372"/>
      <c r="BY344" s="372"/>
      <c r="BZ344" s="129" t="s">
        <v>262</v>
      </c>
      <c r="CA344" t="s">
        <v>6494</v>
      </c>
      <c r="CB344">
        <v>17000</v>
      </c>
      <c r="CC344" s="265"/>
      <c r="CD344" s="123" t="s">
        <v>1368</v>
      </c>
      <c r="CE344" s="123" t="s">
        <v>1452</v>
      </c>
      <c r="CG344" s="265"/>
      <c r="CH344" s="123">
        <v>320</v>
      </c>
      <c r="CI344" s="265"/>
      <c r="CJ344" s="85" t="s">
        <v>26</v>
      </c>
      <c r="CK344" s="85" t="s">
        <v>26</v>
      </c>
      <c r="CL344" s="85"/>
      <c r="CM344" s="85"/>
      <c r="CN344" s="96" t="s">
        <v>14575</v>
      </c>
      <c r="CO344" s="155"/>
      <c r="CP344" s="155"/>
      <c r="CQ344" s="285"/>
      <c r="CR344" s="155"/>
      <c r="CS344" s="378"/>
      <c r="CT344" s="155"/>
      <c r="CU344" s="155"/>
      <c r="CV344" s="155"/>
      <c r="CW344" s="155"/>
      <c r="CX344" s="155"/>
      <c r="CY344" s="155"/>
      <c r="CZ344" s="155"/>
      <c r="DA344" s="155"/>
      <c r="DB344" s="155"/>
      <c r="DC344" s="155"/>
      <c r="DD344" s="155"/>
      <c r="DE344" s="155"/>
      <c r="DF344" s="155"/>
      <c r="DG344" s="155"/>
      <c r="DH344" s="284" t="s">
        <v>1375</v>
      </c>
      <c r="DI344" s="267" t="s">
        <v>123</v>
      </c>
      <c r="DJ344" s="84" t="s">
        <v>12836</v>
      </c>
      <c r="DK344" s="268" t="s">
        <v>2522</v>
      </c>
      <c r="DL344" s="127" t="s">
        <v>14573</v>
      </c>
      <c r="DN344" s="85">
        <v>9483070996</v>
      </c>
      <c r="DO344" s="339"/>
      <c r="DP344" s="339"/>
      <c r="DQ344" s="123" t="s">
        <v>12837</v>
      </c>
      <c r="DR344" s="339"/>
      <c r="DS344" s="339"/>
      <c r="DT344" s="339"/>
      <c r="DU344" s="339"/>
      <c r="DV344" s="123">
        <v>163781705</v>
      </c>
      <c r="DW344" s="123" t="s">
        <v>14624</v>
      </c>
      <c r="DX344" s="123">
        <v>1101</v>
      </c>
      <c r="DZ344" s="355"/>
      <c r="EA344" s="123" t="s">
        <v>25</v>
      </c>
      <c r="EC344" s="125"/>
      <c r="ED344" s="339"/>
      <c r="EE344" s="339"/>
      <c r="EF344" s="339"/>
      <c r="EG344" s="355"/>
      <c r="EH344" s="355"/>
      <c r="EJ344" s="123" t="s">
        <v>26</v>
      </c>
      <c r="EK344" s="123" t="s">
        <v>25</v>
      </c>
      <c r="EL344" s="123" t="s">
        <v>26</v>
      </c>
      <c r="EM344" s="123" t="s">
        <v>1759</v>
      </c>
      <c r="EO344" s="123" t="s">
        <v>1760</v>
      </c>
      <c r="EP344" s="339"/>
      <c r="EQ344" s="123" t="s">
        <v>1761</v>
      </c>
      <c r="ES344" s="123" t="s">
        <v>6</v>
      </c>
      <c r="ET344" s="339"/>
      <c r="EU344" s="123" t="s">
        <v>112</v>
      </c>
      <c r="EV344" s="339"/>
      <c r="EW344" s="123" t="s">
        <v>1368</v>
      </c>
      <c r="EX344" s="339"/>
      <c r="EY344" s="123" t="s">
        <v>1372</v>
      </c>
      <c r="FA344" s="123" t="s">
        <v>26</v>
      </c>
      <c r="FB344" s="339"/>
      <c r="FD344" s="339"/>
      <c r="FH344" s="266" t="s">
        <v>1375</v>
      </c>
      <c r="FL344"/>
      <c r="FV344"/>
      <c r="GC344" s="339"/>
      <c r="GD344" s="339"/>
      <c r="GE344" s="339"/>
      <c r="GF344" s="355"/>
      <c r="GG344" s="355"/>
      <c r="GH344" s="331"/>
      <c r="GO344" s="339"/>
      <c r="GQ344" s="339"/>
      <c r="GS344" s="339"/>
      <c r="GY344"/>
      <c r="GZ344"/>
      <c r="HA344" s="266"/>
    </row>
    <row r="345" spans="1:211" s="123" customFormat="1" ht="43.5" x14ac:dyDescent="0.35">
      <c r="A345" s="137">
        <v>484</v>
      </c>
      <c r="B345" s="339"/>
      <c r="C345" s="123" t="s">
        <v>1412</v>
      </c>
      <c r="D345" s="124">
        <v>44323</v>
      </c>
      <c r="E345" s="124">
        <v>44323</v>
      </c>
      <c r="F345" s="339"/>
      <c r="G345" s="125" t="s">
        <v>16411</v>
      </c>
      <c r="H345" s="266" t="s">
        <v>1375</v>
      </c>
      <c r="J345" s="339"/>
      <c r="K345" s="355"/>
      <c r="L345" s="267"/>
      <c r="M345" s="354"/>
      <c r="N345" s="267" t="s">
        <v>19657</v>
      </c>
      <c r="O345" s="354"/>
      <c r="P345" s="354"/>
      <c r="Q345" s="267"/>
      <c r="R345" s="267"/>
      <c r="S345" s="267"/>
      <c r="U345" s="124"/>
      <c r="V345" s="124"/>
      <c r="X345" s="339"/>
      <c r="Y345" s="339"/>
      <c r="AA345" s="123" t="s">
        <v>25</v>
      </c>
      <c r="AB345" s="124">
        <v>44322</v>
      </c>
      <c r="AC345" s="124"/>
      <c r="AD345" s="339"/>
      <c r="AE345" s="339"/>
      <c r="AF345" s="355"/>
      <c r="AG345" s="355"/>
      <c r="AH345" s="266" t="s">
        <v>1375</v>
      </c>
      <c r="AI345" s="124">
        <v>44296</v>
      </c>
      <c r="AJ345" s="252" t="s">
        <v>16413</v>
      </c>
      <c r="AK345" s="124">
        <v>44296</v>
      </c>
      <c r="AL345" s="252">
        <v>0.17777777777777778</v>
      </c>
      <c r="AM345" s="85" t="s">
        <v>28</v>
      </c>
      <c r="AN345" s="85" t="s">
        <v>25</v>
      </c>
      <c r="AO345" s="85" t="s">
        <v>26</v>
      </c>
      <c r="AP345" s="85" t="s">
        <v>16713</v>
      </c>
      <c r="AQ345" s="85" t="s">
        <v>16415</v>
      </c>
      <c r="AR345" s="85"/>
      <c r="AS345" s="335" t="s">
        <v>16714</v>
      </c>
      <c r="AT345" s="335" t="s">
        <v>16715</v>
      </c>
      <c r="AU345" s="85"/>
      <c r="AV345" s="85"/>
      <c r="AW345" s="85"/>
      <c r="AX345" s="266" t="s">
        <v>1375</v>
      </c>
      <c r="AY345" s="85" t="s">
        <v>26</v>
      </c>
      <c r="AZ345" s="85" t="s">
        <v>25</v>
      </c>
      <c r="BA345" s="85" t="s">
        <v>26</v>
      </c>
      <c r="BB345" s="85" t="s">
        <v>25</v>
      </c>
      <c r="BC345" s="355"/>
      <c r="BD345" s="85" t="s">
        <v>27</v>
      </c>
      <c r="BE345" s="85" t="s">
        <v>13</v>
      </c>
      <c r="BF345" s="85" t="s">
        <v>34</v>
      </c>
      <c r="BG345" s="85" t="s">
        <v>34</v>
      </c>
      <c r="BH345" s="304" t="s">
        <v>18051</v>
      </c>
      <c r="BI345" s="364"/>
      <c r="BM345" s="123" t="s">
        <v>102</v>
      </c>
      <c r="BN345" s="123" t="s">
        <v>1524</v>
      </c>
      <c r="BO345" s="123" t="s">
        <v>3725</v>
      </c>
      <c r="BP345" s="123" t="s">
        <v>25</v>
      </c>
      <c r="BQ345" s="4" t="s">
        <v>8</v>
      </c>
      <c r="BR345" s="123" t="s">
        <v>1614</v>
      </c>
      <c r="BS345" s="123" t="s">
        <v>87</v>
      </c>
      <c r="BT345" t="s">
        <v>16716</v>
      </c>
      <c r="BU345" t="s">
        <v>16717</v>
      </c>
      <c r="BV345" s="266" t="s">
        <v>1375</v>
      </c>
      <c r="BW345" s="85" t="s">
        <v>44</v>
      </c>
      <c r="BX345" s="372"/>
      <c r="BY345" s="372"/>
      <c r="BZ345" s="129" t="s">
        <v>156</v>
      </c>
      <c r="CA345" t="s">
        <v>4340</v>
      </c>
      <c r="CB345">
        <v>21000</v>
      </c>
      <c r="CD345" s="123" t="s">
        <v>16718</v>
      </c>
      <c r="CE345" s="123" t="s">
        <v>1450</v>
      </c>
      <c r="CH345" s="123">
        <v>530</v>
      </c>
      <c r="CJ345" s="85" t="s">
        <v>26</v>
      </c>
      <c r="CK345" s="85" t="s">
        <v>26</v>
      </c>
      <c r="CL345" s="85"/>
      <c r="CM345" s="85"/>
      <c r="CN345" s="284" t="s">
        <v>16382</v>
      </c>
      <c r="CO345" s="155"/>
      <c r="CP345" s="155"/>
      <c r="CQ345" s="285"/>
      <c r="CR345" s="155"/>
      <c r="CS345" s="378"/>
      <c r="CT345" s="155"/>
      <c r="CU345" s="155"/>
      <c r="CV345" s="155"/>
      <c r="CW345" s="155"/>
      <c r="CX345" s="155"/>
      <c r="CY345" s="155"/>
      <c r="CZ345" s="155"/>
      <c r="DA345" s="155"/>
      <c r="DB345" s="155"/>
      <c r="DC345" s="155"/>
      <c r="DD345" s="155"/>
      <c r="DE345" s="155"/>
      <c r="DF345" s="155"/>
      <c r="DG345" s="155"/>
      <c r="DH345" s="284" t="s">
        <v>1375</v>
      </c>
      <c r="DI345" s="197" t="s">
        <v>129</v>
      </c>
      <c r="DJ345" s="4" t="s">
        <v>16417</v>
      </c>
      <c r="DK345" s="4" t="s">
        <v>16413</v>
      </c>
      <c r="DL345" s="127" t="s">
        <v>16412</v>
      </c>
      <c r="DM345" s="4" t="s">
        <v>16414</v>
      </c>
      <c r="DN345" s="4" t="s">
        <v>16416</v>
      </c>
      <c r="DO345" s="340"/>
      <c r="DP345" s="340"/>
      <c r="DQ345" s="4"/>
      <c r="DR345" s="340"/>
      <c r="DS345" s="340"/>
      <c r="DT345" s="340"/>
      <c r="DU345" s="340"/>
      <c r="DV345" s="4">
        <v>14422109</v>
      </c>
      <c r="DW345" s="4" t="s">
        <v>16418</v>
      </c>
      <c r="DX345" s="4">
        <v>9002</v>
      </c>
      <c r="DY345" s="4"/>
      <c r="DZ345" s="348"/>
      <c r="EA345" s="4" t="s">
        <v>26</v>
      </c>
      <c r="EB345" s="4"/>
      <c r="EC345" s="4"/>
      <c r="ED345" s="340"/>
      <c r="EE345" s="340"/>
      <c r="EF345" s="340"/>
      <c r="EG345" s="348"/>
      <c r="EH345" s="348"/>
      <c r="EI345" s="4">
        <v>110220079</v>
      </c>
      <c r="EJ345" s="4"/>
      <c r="EK345" s="4"/>
      <c r="EL345" s="4" t="s">
        <v>25</v>
      </c>
      <c r="EM345" s="4"/>
      <c r="EN345" s="4"/>
      <c r="EO345" s="4"/>
      <c r="EP345" s="340"/>
      <c r="EQ345" s="4"/>
      <c r="ER345" s="4"/>
      <c r="ES345" s="4"/>
      <c r="ET345" s="340"/>
      <c r="EU345" s="4"/>
      <c r="EV345" s="340"/>
      <c r="EW345" s="4"/>
      <c r="EX345" s="340"/>
      <c r="EY345" s="4" t="s">
        <v>8</v>
      </c>
      <c r="EZ345" s="4"/>
      <c r="FA345" s="4"/>
      <c r="FB345" s="340"/>
      <c r="FC345" s="4"/>
      <c r="FD345" s="340"/>
      <c r="FE345" s="4" t="s">
        <v>2878</v>
      </c>
      <c r="FF345" s="4"/>
      <c r="FG345" s="4"/>
      <c r="FH345" s="4" t="s">
        <v>1375</v>
      </c>
      <c r="FI345" s="4" t="s">
        <v>1839</v>
      </c>
      <c r="FJ345" s="4" t="s">
        <v>2269</v>
      </c>
      <c r="FK345" s="4" t="s">
        <v>770</v>
      </c>
      <c r="FL345" t="s">
        <v>15086</v>
      </c>
      <c r="FM345" s="4" t="s">
        <v>16415</v>
      </c>
      <c r="FN345" s="4" t="s">
        <v>1839</v>
      </c>
      <c r="FO345" s="4" t="s">
        <v>1890</v>
      </c>
      <c r="FP345" s="4" t="s">
        <v>3504</v>
      </c>
      <c r="FQ345" s="4" t="s">
        <v>16419</v>
      </c>
      <c r="FR345" s="4" t="s">
        <v>1869</v>
      </c>
      <c r="FS345" s="4" t="s">
        <v>1870</v>
      </c>
      <c r="FT345" s="4" t="s">
        <v>1845</v>
      </c>
      <c r="FU345" s="4" t="s">
        <v>9</v>
      </c>
      <c r="FV345" t="s">
        <v>16420</v>
      </c>
      <c r="FW345" s="4" t="s">
        <v>1846</v>
      </c>
      <c r="FX345" s="4" t="s">
        <v>46</v>
      </c>
      <c r="FY345" s="4" t="s">
        <v>16414</v>
      </c>
      <c r="FZ345" s="4" t="s">
        <v>2921</v>
      </c>
      <c r="GA345" s="4" t="s">
        <v>1375</v>
      </c>
      <c r="GB345" s="4" t="s">
        <v>1375</v>
      </c>
      <c r="GC345" s="340"/>
      <c r="GD345" s="340"/>
      <c r="GE345" s="340"/>
      <c r="GF345" s="348"/>
      <c r="GG345" s="348"/>
      <c r="GH345" s="3" t="s">
        <v>1375</v>
      </c>
      <c r="GI345" s="4" t="s">
        <v>9</v>
      </c>
      <c r="GJ345" s="4" t="s">
        <v>1435</v>
      </c>
      <c r="GK345" s="4" t="s">
        <v>1375</v>
      </c>
      <c r="GL345" s="4" t="s">
        <v>9</v>
      </c>
      <c r="GM345" s="4" t="s">
        <v>1375</v>
      </c>
      <c r="GN345" s="4"/>
      <c r="GO345" s="340"/>
      <c r="GP345" s="4"/>
      <c r="GQ345" s="340"/>
      <c r="GR345" s="4"/>
      <c r="GS345" s="340"/>
      <c r="GT345" s="4"/>
      <c r="GU345" s="4"/>
      <c r="GV345" s="4"/>
      <c r="GW345" s="4"/>
      <c r="GX345" s="4"/>
      <c r="GY345"/>
      <c r="GZ345"/>
      <c r="HA345" s="4"/>
      <c r="HB345" s="4"/>
      <c r="HC345" s="4"/>
    </row>
    <row r="346" spans="1:211" s="123" customFormat="1" x14ac:dyDescent="0.35">
      <c r="A346" s="137">
        <v>362</v>
      </c>
      <c r="B346" s="343"/>
      <c r="C346" s="84" t="s">
        <v>1412</v>
      </c>
      <c r="D346" s="124">
        <v>44299</v>
      </c>
      <c r="E346" s="124">
        <v>44299</v>
      </c>
      <c r="F346" s="339"/>
      <c r="G346" s="125" t="s">
        <v>14652</v>
      </c>
      <c r="H346" s="266" t="s">
        <v>1375</v>
      </c>
      <c r="J346" s="339"/>
      <c r="K346" s="355"/>
      <c r="L346" s="267"/>
      <c r="M346" s="354"/>
      <c r="N346" s="267" t="s">
        <v>19657</v>
      </c>
      <c r="O346" s="354"/>
      <c r="P346" s="354"/>
      <c r="Q346" s="267"/>
      <c r="R346" s="267"/>
      <c r="S346" s="267"/>
      <c r="T346" s="126"/>
      <c r="U346" s="124"/>
      <c r="V346" s="124"/>
      <c r="W346" s="126"/>
      <c r="X346" s="362"/>
      <c r="Y346" s="362"/>
      <c r="Z346" s="126"/>
      <c r="AA346" s="126"/>
      <c r="AB346" s="124"/>
      <c r="AC346" s="124"/>
      <c r="AD346" s="362"/>
      <c r="AE346" s="362"/>
      <c r="AF346" s="363"/>
      <c r="AG346" s="363"/>
      <c r="AH346" s="266" t="s">
        <v>1375</v>
      </c>
      <c r="AI346" s="124">
        <v>44296</v>
      </c>
      <c r="AJ346" s="252">
        <v>0.39583333333333331</v>
      </c>
      <c r="AK346" s="124"/>
      <c r="AL346" s="252"/>
      <c r="AM346" s="85" t="s">
        <v>13</v>
      </c>
      <c r="AN346" s="85" t="s">
        <v>25</v>
      </c>
      <c r="AO346" s="85" t="s">
        <v>26</v>
      </c>
      <c r="AP346" s="85"/>
      <c r="AQ346" s="85"/>
      <c r="AR346" s="85" t="s">
        <v>14651</v>
      </c>
      <c r="AS346" s="335"/>
      <c r="AT346" s="335"/>
      <c r="AU346" s="85"/>
      <c r="AV346" s="85"/>
      <c r="AW346" s="85" t="s">
        <v>17746</v>
      </c>
      <c r="AX346" s="266" t="s">
        <v>1375</v>
      </c>
      <c r="AY346" s="85" t="s">
        <v>25</v>
      </c>
      <c r="AZ346" s="85" t="s">
        <v>25</v>
      </c>
      <c r="BA346" s="85" t="s">
        <v>25</v>
      </c>
      <c r="BB346" s="85" t="s">
        <v>25</v>
      </c>
      <c r="BC346" s="366"/>
      <c r="BD346" s="85" t="s">
        <v>27</v>
      </c>
      <c r="BE346" s="85" t="s">
        <v>4</v>
      </c>
      <c r="BF346" s="85" t="s">
        <v>35</v>
      </c>
      <c r="BG346" s="85" t="s">
        <v>35</v>
      </c>
      <c r="BH346" s="304" t="s">
        <v>18051</v>
      </c>
      <c r="BI346" s="366"/>
      <c r="BM346" s="123" t="s">
        <v>102</v>
      </c>
      <c r="BN346" s="123" t="s">
        <v>1378</v>
      </c>
      <c r="BO346" s="123" t="s">
        <v>1387</v>
      </c>
      <c r="BP346" s="123" t="s">
        <v>26</v>
      </c>
      <c r="BQ346" s="4" t="s">
        <v>8</v>
      </c>
      <c r="BR346" s="123" t="s">
        <v>1618</v>
      </c>
      <c r="BS346" s="123" t="s">
        <v>13</v>
      </c>
      <c r="BT346" t="s">
        <v>1944</v>
      </c>
      <c r="BU346" t="s">
        <v>14825</v>
      </c>
      <c r="BV346" s="266" t="s">
        <v>1375</v>
      </c>
      <c r="BW346" s="85" t="s">
        <v>1404</v>
      </c>
      <c r="BX346" s="372"/>
      <c r="BY346" s="372"/>
      <c r="BZ346" s="129" t="s">
        <v>197</v>
      </c>
      <c r="CA346" t="s">
        <v>14699</v>
      </c>
      <c r="CB346">
        <v>500000</v>
      </c>
      <c r="CC346" s="265"/>
      <c r="CD346" s="123" t="s">
        <v>2869</v>
      </c>
      <c r="CE346" s="123" t="s">
        <v>1444</v>
      </c>
      <c r="CG346" s="265"/>
      <c r="CI346" s="265"/>
      <c r="CJ346" s="85" t="s">
        <v>26</v>
      </c>
      <c r="CK346" s="85" t="s">
        <v>26</v>
      </c>
      <c r="CL346" s="85"/>
      <c r="CM346" s="85"/>
      <c r="CN346" s="96" t="s">
        <v>14575</v>
      </c>
      <c r="CO346" s="155"/>
      <c r="CP346" s="155"/>
      <c r="CQ346" s="285"/>
      <c r="CR346" s="155"/>
      <c r="CS346" s="378"/>
      <c r="CT346" s="155"/>
      <c r="CU346" s="155"/>
      <c r="CV346" s="155"/>
      <c r="CW346" s="155"/>
      <c r="CX346" s="155"/>
      <c r="CY346" s="155"/>
      <c r="CZ346" s="155"/>
      <c r="DA346" s="155"/>
      <c r="DB346" s="155"/>
      <c r="DC346" s="155"/>
      <c r="DD346" s="155"/>
      <c r="DE346" s="155"/>
      <c r="DF346" s="155"/>
      <c r="DG346" s="155"/>
      <c r="DH346" s="284" t="s">
        <v>1375</v>
      </c>
      <c r="DI346" s="267" t="s">
        <v>119</v>
      </c>
      <c r="DJ346" s="197" t="s">
        <v>119</v>
      </c>
      <c r="DK346" s="268"/>
      <c r="DL346" s="127"/>
      <c r="DN346" s="85"/>
      <c r="DO346" s="339"/>
      <c r="DP346" s="339"/>
      <c r="DR346" s="339"/>
      <c r="DS346" s="339"/>
      <c r="DT346" s="339"/>
      <c r="DU346" s="339"/>
      <c r="DZ346" s="355"/>
      <c r="EC346" s="125"/>
      <c r="ED346" s="339"/>
      <c r="EE346" s="339"/>
      <c r="EF346" s="339"/>
      <c r="EG346" s="355"/>
      <c r="EH346" s="355"/>
      <c r="EP346" s="339"/>
      <c r="ET346" s="339"/>
      <c r="EV346" s="339"/>
      <c r="EX346" s="339"/>
      <c r="FB346" s="339"/>
      <c r="FD346" s="339"/>
      <c r="FH346" s="266" t="s">
        <v>1375</v>
      </c>
      <c r="FL346"/>
      <c r="FV346"/>
      <c r="GC346" s="339"/>
      <c r="GD346" s="339"/>
      <c r="GE346" s="339"/>
      <c r="GF346" s="355"/>
      <c r="GG346" s="355"/>
      <c r="GH346" s="331"/>
      <c r="GO346" s="339"/>
      <c r="GQ346" s="339"/>
      <c r="GS346" s="339"/>
      <c r="GY346"/>
      <c r="GZ346"/>
      <c r="HA346" s="266"/>
    </row>
    <row r="347" spans="1:211" s="123" customFormat="1" x14ac:dyDescent="0.35">
      <c r="A347" s="137">
        <v>354</v>
      </c>
      <c r="B347" s="343"/>
      <c r="C347" s="84" t="s">
        <v>1412</v>
      </c>
      <c r="D347" s="124">
        <v>44298</v>
      </c>
      <c r="E347" s="124">
        <v>44298</v>
      </c>
      <c r="F347" s="343"/>
      <c r="G347" s="125" t="s">
        <v>14625</v>
      </c>
      <c r="H347" s="266" t="s">
        <v>1375</v>
      </c>
      <c r="J347" s="339"/>
      <c r="K347" s="355"/>
      <c r="L347" s="267"/>
      <c r="M347" s="354"/>
      <c r="N347" s="267" t="s">
        <v>19657</v>
      </c>
      <c r="O347" s="354"/>
      <c r="P347" s="354"/>
      <c r="Q347" s="267"/>
      <c r="R347" s="267"/>
      <c r="S347" s="267"/>
      <c r="T347" s="126"/>
      <c r="U347" s="124"/>
      <c r="V347" s="124"/>
      <c r="W347" s="126"/>
      <c r="X347" s="362"/>
      <c r="Y347" s="362"/>
      <c r="Z347" s="126"/>
      <c r="AA347" s="126"/>
      <c r="AB347" s="124"/>
      <c r="AC347" s="124"/>
      <c r="AD347" s="362"/>
      <c r="AE347" s="362"/>
      <c r="AF347" s="363"/>
      <c r="AG347" s="363"/>
      <c r="AH347" s="266" t="s">
        <v>1375</v>
      </c>
      <c r="AI347" s="124">
        <v>44296</v>
      </c>
      <c r="AJ347" s="252" t="s">
        <v>14627</v>
      </c>
      <c r="AK347" s="124">
        <v>44296</v>
      </c>
      <c r="AL347" s="252" t="s">
        <v>14627</v>
      </c>
      <c r="AM347" s="85" t="s">
        <v>28</v>
      </c>
      <c r="AN347" s="85" t="s">
        <v>26</v>
      </c>
      <c r="AO347" s="85" t="s">
        <v>26</v>
      </c>
      <c r="AP347" s="85" t="s">
        <v>14628</v>
      </c>
      <c r="AQ347" s="85"/>
      <c r="AR347" s="85"/>
      <c r="AS347" s="335" t="s">
        <v>14629</v>
      </c>
      <c r="AT347" s="335"/>
      <c r="AU347" s="85"/>
      <c r="AV347" s="85"/>
      <c r="AW347" s="85"/>
      <c r="AX347" s="266" t="s">
        <v>1375</v>
      </c>
      <c r="AY347" s="85" t="s">
        <v>26</v>
      </c>
      <c r="AZ347" s="85" t="s">
        <v>26</v>
      </c>
      <c r="BA347" s="85" t="s">
        <v>26</v>
      </c>
      <c r="BB347" s="85" t="s">
        <v>26</v>
      </c>
      <c r="BC347" s="355"/>
      <c r="BD347" s="85" t="s">
        <v>33</v>
      </c>
      <c r="BE347" s="85" t="s">
        <v>13</v>
      </c>
      <c r="BF347" s="85"/>
      <c r="BG347" s="85"/>
      <c r="BH347" s="304" t="s">
        <v>18051</v>
      </c>
      <c r="BI347" s="355"/>
      <c r="BM347" s="123" t="s">
        <v>106</v>
      </c>
      <c r="BQ347" s="4" t="s">
        <v>8</v>
      </c>
      <c r="BT347"/>
      <c r="BU347"/>
      <c r="BV347" s="266" t="s">
        <v>1375</v>
      </c>
      <c r="BW347" s="85" t="s">
        <v>1404</v>
      </c>
      <c r="BX347" s="372"/>
      <c r="BY347" s="372"/>
      <c r="BZ347" s="129" t="s">
        <v>82</v>
      </c>
      <c r="CA347" t="s">
        <v>14646</v>
      </c>
      <c r="CB347">
        <v>12000</v>
      </c>
      <c r="CC347" s="265"/>
      <c r="CD347" s="123" t="s">
        <v>14632</v>
      </c>
      <c r="CE347" s="123" t="s">
        <v>1450</v>
      </c>
      <c r="CG347" s="265"/>
      <c r="CI347" s="265"/>
      <c r="CJ347" s="85" t="s">
        <v>26</v>
      </c>
      <c r="CK347" s="85" t="s">
        <v>26</v>
      </c>
      <c r="CL347" s="85"/>
      <c r="CM347" s="85"/>
      <c r="CN347" s="96" t="s">
        <v>14575</v>
      </c>
      <c r="CO347" s="155"/>
      <c r="CP347" s="155"/>
      <c r="CQ347" s="285"/>
      <c r="CR347" s="155"/>
      <c r="CS347" s="378"/>
      <c r="CT347" s="155"/>
      <c r="CU347" s="155"/>
      <c r="CV347" s="155"/>
      <c r="CW347" s="155"/>
      <c r="CX347" s="155"/>
      <c r="CY347" s="155"/>
      <c r="CZ347" s="155"/>
      <c r="DA347" s="155"/>
      <c r="DB347" s="155"/>
      <c r="DC347" s="155"/>
      <c r="DD347" s="155"/>
      <c r="DE347" s="155"/>
      <c r="DF347" s="155"/>
      <c r="DG347" s="155"/>
      <c r="DH347" s="284" t="s">
        <v>1375</v>
      </c>
      <c r="DI347" s="267" t="s">
        <v>2685</v>
      </c>
      <c r="DJ347" s="84" t="s">
        <v>3291</v>
      </c>
      <c r="DK347" s="268" t="s">
        <v>14627</v>
      </c>
      <c r="DL347" s="127" t="s">
        <v>14626</v>
      </c>
      <c r="DM347" s="123" t="s">
        <v>14628</v>
      </c>
      <c r="DN347" s="85" t="s">
        <v>14629</v>
      </c>
      <c r="DO347" s="339"/>
      <c r="DP347" s="339"/>
      <c r="DQ347" s="123" t="s">
        <v>14630</v>
      </c>
      <c r="DR347" s="339"/>
      <c r="DS347" s="339"/>
      <c r="DT347" s="339"/>
      <c r="DU347" s="339"/>
      <c r="DV347" s="123">
        <v>42271105</v>
      </c>
      <c r="DW347" s="123" t="s">
        <v>14631</v>
      </c>
      <c r="DX347" s="123">
        <v>9110</v>
      </c>
      <c r="DZ347" s="355"/>
      <c r="EA347" s="123" t="s">
        <v>25</v>
      </c>
      <c r="EC347" s="125"/>
      <c r="ED347" s="339"/>
      <c r="EE347" s="339"/>
      <c r="EF347" s="339"/>
      <c r="EG347" s="355"/>
      <c r="EH347" s="355"/>
      <c r="EJ347" s="123" t="s">
        <v>26</v>
      </c>
      <c r="EK347" s="123" t="s">
        <v>25</v>
      </c>
      <c r="EM347" s="123" t="s">
        <v>1759</v>
      </c>
      <c r="EO347" s="123" t="s">
        <v>48</v>
      </c>
      <c r="EP347" s="339"/>
      <c r="EQ347" s="123" t="s">
        <v>1761</v>
      </c>
      <c r="ES347" s="123" t="s">
        <v>2648</v>
      </c>
      <c r="ET347" s="339"/>
      <c r="EU347" s="123" t="s">
        <v>112</v>
      </c>
      <c r="EV347" s="339"/>
      <c r="EW347" s="123" t="s">
        <v>1370</v>
      </c>
      <c r="EX347" s="339"/>
      <c r="EY347" s="123" t="s">
        <v>8</v>
      </c>
      <c r="FA347" s="123" t="s">
        <v>26</v>
      </c>
      <c r="FB347" s="339"/>
      <c r="FD347" s="339"/>
      <c r="FE347" s="123" t="s">
        <v>2224</v>
      </c>
      <c r="FF347" s="123" t="s">
        <v>1838</v>
      </c>
      <c r="FG347" s="123" t="s">
        <v>26</v>
      </c>
      <c r="FH347" s="266" t="s">
        <v>1375</v>
      </c>
      <c r="FL347"/>
      <c r="FV347"/>
      <c r="GC347" s="339"/>
      <c r="GD347" s="339"/>
      <c r="GE347" s="339"/>
      <c r="GF347" s="355"/>
      <c r="GG347" s="355"/>
      <c r="GH347" s="331"/>
      <c r="GO347" s="339"/>
      <c r="GQ347" s="339"/>
      <c r="GS347" s="339"/>
      <c r="GY347"/>
      <c r="GZ347"/>
      <c r="HA347" s="266"/>
    </row>
    <row r="348" spans="1:211" s="123" customFormat="1" x14ac:dyDescent="0.35">
      <c r="A348" s="137">
        <v>353</v>
      </c>
      <c r="B348" s="343"/>
      <c r="C348" s="84" t="s">
        <v>1412</v>
      </c>
      <c r="D348" s="124">
        <v>44298</v>
      </c>
      <c r="E348" s="124">
        <v>44298</v>
      </c>
      <c r="F348" s="343"/>
      <c r="G348" s="125" t="s">
        <v>14633</v>
      </c>
      <c r="H348" s="266" t="s">
        <v>1375</v>
      </c>
      <c r="J348" s="339"/>
      <c r="K348" s="355"/>
      <c r="L348" s="267"/>
      <c r="M348" s="354"/>
      <c r="N348" s="267" t="s">
        <v>19657</v>
      </c>
      <c r="O348" s="354"/>
      <c r="P348" s="354"/>
      <c r="Q348" s="267"/>
      <c r="R348" s="267"/>
      <c r="S348" s="267"/>
      <c r="T348" s="126"/>
      <c r="U348" s="124"/>
      <c r="V348" s="124"/>
      <c r="W348" s="126"/>
      <c r="X348" s="362"/>
      <c r="Y348" s="362"/>
      <c r="Z348" s="126"/>
      <c r="AA348" s="126"/>
      <c r="AB348" s="124"/>
      <c r="AC348" s="124"/>
      <c r="AD348" s="362"/>
      <c r="AE348" s="362"/>
      <c r="AF348" s="363"/>
      <c r="AG348" s="363"/>
      <c r="AH348" s="266" t="s">
        <v>1375</v>
      </c>
      <c r="AI348" s="124">
        <v>44296</v>
      </c>
      <c r="AJ348" s="252" t="s">
        <v>2698</v>
      </c>
      <c r="AK348" s="124"/>
      <c r="AL348" s="252"/>
      <c r="AM348" s="85" t="s">
        <v>28</v>
      </c>
      <c r="AN348" s="85" t="s">
        <v>26</v>
      </c>
      <c r="AO348" s="85" t="s">
        <v>26</v>
      </c>
      <c r="AP348" s="85"/>
      <c r="AQ348" s="85"/>
      <c r="AR348" s="85"/>
      <c r="AS348" s="335" t="s">
        <v>14634</v>
      </c>
      <c r="AT348" s="335"/>
      <c r="AU348" s="85"/>
      <c r="AV348" s="85"/>
      <c r="AW348" s="85"/>
      <c r="AX348" s="266" t="s">
        <v>1375</v>
      </c>
      <c r="AY348" s="85" t="s">
        <v>26</v>
      </c>
      <c r="AZ348" s="85" t="s">
        <v>26</v>
      </c>
      <c r="BA348" s="85" t="s">
        <v>26</v>
      </c>
      <c r="BB348" s="85" t="s">
        <v>26</v>
      </c>
      <c r="BC348" s="366"/>
      <c r="BD348" s="85" t="s">
        <v>33</v>
      </c>
      <c r="BE348" s="85" t="s">
        <v>4</v>
      </c>
      <c r="BF348" s="85"/>
      <c r="BG348" s="85"/>
      <c r="BH348" s="304" t="s">
        <v>18047</v>
      </c>
      <c r="BI348" s="355"/>
      <c r="BM348" s="123" t="s">
        <v>106</v>
      </c>
      <c r="BQ348" s="4" t="s">
        <v>1490</v>
      </c>
      <c r="BT348"/>
      <c r="BU348"/>
      <c r="BV348" s="266" t="s">
        <v>1375</v>
      </c>
      <c r="BW348" s="85" t="s">
        <v>1404</v>
      </c>
      <c r="BX348" s="372"/>
      <c r="BY348" s="372"/>
      <c r="BZ348" s="129" t="s">
        <v>92</v>
      </c>
      <c r="CA348" t="s">
        <v>14645</v>
      </c>
      <c r="CB348">
        <v>12000</v>
      </c>
      <c r="CC348" s="265"/>
      <c r="CD348" s="123" t="s">
        <v>1459</v>
      </c>
      <c r="CE348" s="123" t="s">
        <v>1444</v>
      </c>
      <c r="CG348" s="265"/>
      <c r="CI348" s="265"/>
      <c r="CJ348" s="85" t="s">
        <v>26</v>
      </c>
      <c r="CK348" s="85" t="s">
        <v>26</v>
      </c>
      <c r="CL348" s="85"/>
      <c r="CM348" s="85"/>
      <c r="CN348" s="96" t="s">
        <v>14575</v>
      </c>
      <c r="CO348" s="155"/>
      <c r="CP348" s="155"/>
      <c r="CQ348" s="285"/>
      <c r="CR348" s="155"/>
      <c r="CS348" s="378"/>
      <c r="CT348" s="155"/>
      <c r="CU348" s="155"/>
      <c r="CV348" s="155"/>
      <c r="CW348" s="155"/>
      <c r="CX348" s="155"/>
      <c r="CY348" s="155"/>
      <c r="CZ348" s="155"/>
      <c r="DA348" s="155"/>
      <c r="DB348" s="155"/>
      <c r="DC348" s="155"/>
      <c r="DD348" s="155"/>
      <c r="DE348" s="155"/>
      <c r="DF348" s="155"/>
      <c r="DG348" s="155"/>
      <c r="DH348" s="284" t="s">
        <v>1375</v>
      </c>
      <c r="DI348" s="267" t="s">
        <v>122</v>
      </c>
      <c r="DJ348" s="84" t="s">
        <v>3326</v>
      </c>
      <c r="DK348" s="268" t="s">
        <v>2698</v>
      </c>
      <c r="DL348" s="127" t="s">
        <v>14626</v>
      </c>
      <c r="DN348" s="85" t="s">
        <v>14634</v>
      </c>
      <c r="DO348" s="339"/>
      <c r="DP348" s="339"/>
      <c r="DQ348" s="123" t="s">
        <v>14635</v>
      </c>
      <c r="DR348" s="339"/>
      <c r="DS348" s="339"/>
      <c r="DT348" s="339"/>
      <c r="DU348" s="339"/>
      <c r="DW348" s="123" t="s">
        <v>14636</v>
      </c>
      <c r="DX348" s="123">
        <v>9002</v>
      </c>
      <c r="DZ348" s="355"/>
      <c r="EA348" s="123" t="s">
        <v>25</v>
      </c>
      <c r="EC348" s="125"/>
      <c r="ED348" s="339"/>
      <c r="EE348" s="339"/>
      <c r="EF348" s="339"/>
      <c r="EG348" s="355"/>
      <c r="EH348" s="355"/>
      <c r="EJ348" s="123" t="s">
        <v>26</v>
      </c>
      <c r="EK348" s="123" t="s">
        <v>25</v>
      </c>
      <c r="EM348" s="123" t="s">
        <v>1759</v>
      </c>
      <c r="EO348" s="123" t="s">
        <v>1862</v>
      </c>
      <c r="EP348" s="339"/>
      <c r="EQ348" s="123" t="s">
        <v>1761</v>
      </c>
      <c r="ES348" s="123" t="s">
        <v>1956</v>
      </c>
      <c r="ET348" s="339"/>
      <c r="EU348" s="123" t="s">
        <v>115</v>
      </c>
      <c r="EV348" s="339"/>
      <c r="EW348" s="123" t="s">
        <v>1370</v>
      </c>
      <c r="EX348" s="339"/>
      <c r="EY348" s="123" t="s">
        <v>1490</v>
      </c>
      <c r="FA348" s="123" t="s">
        <v>26</v>
      </c>
      <c r="FB348" s="339"/>
      <c r="FD348" s="339"/>
      <c r="FE348" s="123" t="s">
        <v>2024</v>
      </c>
      <c r="FF348" s="123" t="s">
        <v>1838</v>
      </c>
      <c r="FG348" s="123" t="s">
        <v>26</v>
      </c>
      <c r="FH348" s="266" t="s">
        <v>1375</v>
      </c>
      <c r="FL348"/>
      <c r="FV348"/>
      <c r="GC348" s="339"/>
      <c r="GD348" s="339"/>
      <c r="GE348" s="339"/>
      <c r="GF348" s="355"/>
      <c r="GG348" s="355"/>
      <c r="GH348" s="331"/>
      <c r="GO348" s="339"/>
      <c r="GQ348" s="339"/>
      <c r="GS348" s="339"/>
      <c r="GY348"/>
      <c r="GZ348"/>
      <c r="HA348" s="266"/>
    </row>
    <row r="349" spans="1:211" s="123" customFormat="1" x14ac:dyDescent="0.35">
      <c r="A349" s="137">
        <v>352</v>
      </c>
      <c r="B349" s="343"/>
      <c r="C349" s="84" t="s">
        <v>1412</v>
      </c>
      <c r="D349" s="124">
        <v>44298</v>
      </c>
      <c r="E349" s="124">
        <v>44298</v>
      </c>
      <c r="F349" s="343"/>
      <c r="G349" s="125" t="s">
        <v>14637</v>
      </c>
      <c r="H349" s="266" t="s">
        <v>1375</v>
      </c>
      <c r="J349" s="339"/>
      <c r="K349" s="355"/>
      <c r="L349" s="267"/>
      <c r="M349" s="354"/>
      <c r="N349" s="267" t="s">
        <v>19657</v>
      </c>
      <c r="O349" s="354"/>
      <c r="P349" s="354"/>
      <c r="Q349" s="267"/>
      <c r="R349" s="267"/>
      <c r="S349" s="267"/>
      <c r="T349" s="126"/>
      <c r="U349" s="124"/>
      <c r="V349" s="124"/>
      <c r="W349" s="126"/>
      <c r="X349" s="362"/>
      <c r="Y349" s="362"/>
      <c r="Z349" s="126"/>
      <c r="AA349" s="126"/>
      <c r="AB349" s="124"/>
      <c r="AC349" s="124"/>
      <c r="AD349" s="362"/>
      <c r="AE349" s="362"/>
      <c r="AF349" s="363"/>
      <c r="AG349" s="363"/>
      <c r="AH349" s="266" t="s">
        <v>1375</v>
      </c>
      <c r="AI349" s="124">
        <v>44296</v>
      </c>
      <c r="AJ349" s="252" t="s">
        <v>14638</v>
      </c>
      <c r="AK349" s="124"/>
      <c r="AL349" s="252"/>
      <c r="AM349" s="85" t="s">
        <v>28</v>
      </c>
      <c r="AN349" s="85" t="s">
        <v>26</v>
      </c>
      <c r="AO349" s="85" t="s">
        <v>26</v>
      </c>
      <c r="AP349" s="85"/>
      <c r="AQ349" s="85"/>
      <c r="AR349" s="85"/>
      <c r="AS349" s="335">
        <v>9624101507</v>
      </c>
      <c r="AT349" s="335"/>
      <c r="AU349" s="85"/>
      <c r="AV349" s="85"/>
      <c r="AW349" s="85"/>
      <c r="AX349" s="266" t="s">
        <v>1375</v>
      </c>
      <c r="AY349" s="85" t="s">
        <v>26</v>
      </c>
      <c r="AZ349" s="85" t="s">
        <v>26</v>
      </c>
      <c r="BA349" s="85" t="s">
        <v>26</v>
      </c>
      <c r="BB349" s="85" t="s">
        <v>26</v>
      </c>
      <c r="BC349" s="355"/>
      <c r="BD349" s="85" t="s">
        <v>33</v>
      </c>
      <c r="BE349" s="85" t="s">
        <v>16</v>
      </c>
      <c r="BF349" s="85"/>
      <c r="BG349" s="85"/>
      <c r="BH349" s="304" t="s">
        <v>18047</v>
      </c>
      <c r="BI349" s="355"/>
      <c r="BM349" s="123" t="s">
        <v>106</v>
      </c>
      <c r="BQ349" s="4" t="s">
        <v>8</v>
      </c>
      <c r="BT349"/>
      <c r="BU349"/>
      <c r="BV349" s="266" t="s">
        <v>1375</v>
      </c>
      <c r="BW349" s="85" t="s">
        <v>1404</v>
      </c>
      <c r="BX349" s="372"/>
      <c r="BY349" s="372"/>
      <c r="BZ349" s="129" t="s">
        <v>75</v>
      </c>
      <c r="CA349" t="s">
        <v>8046</v>
      </c>
      <c r="CB349">
        <v>12000</v>
      </c>
      <c r="CC349" s="265"/>
      <c r="CD349" s="123" t="s">
        <v>14644</v>
      </c>
      <c r="CE349" s="123" t="s">
        <v>1450</v>
      </c>
      <c r="CG349" s="265"/>
      <c r="CI349" s="265"/>
      <c r="CJ349" s="85" t="s">
        <v>26</v>
      </c>
      <c r="CK349" s="85" t="s">
        <v>26</v>
      </c>
      <c r="CL349" s="85"/>
      <c r="CM349" s="85"/>
      <c r="CN349" s="96" t="s">
        <v>14575</v>
      </c>
      <c r="CO349" s="155"/>
      <c r="CP349" s="155"/>
      <c r="CQ349" s="285"/>
      <c r="CR349" s="155"/>
      <c r="CS349" s="378"/>
      <c r="CT349" s="155"/>
      <c r="CU349" s="155"/>
      <c r="CV349" s="155"/>
      <c r="CW349" s="155"/>
      <c r="CX349" s="155"/>
      <c r="CY349" s="155"/>
      <c r="CZ349" s="155"/>
      <c r="DA349" s="155"/>
      <c r="DB349" s="155"/>
      <c r="DC349" s="155"/>
      <c r="DD349" s="155"/>
      <c r="DE349" s="155"/>
      <c r="DF349" s="155"/>
      <c r="DG349" s="155"/>
      <c r="DH349" s="284" t="s">
        <v>1375</v>
      </c>
      <c r="DI349" s="267" t="s">
        <v>123</v>
      </c>
      <c r="DJ349" s="84" t="s">
        <v>3095</v>
      </c>
      <c r="DK349" s="268" t="s">
        <v>14638</v>
      </c>
      <c r="DL349" s="127" t="s">
        <v>14626</v>
      </c>
      <c r="DN349" s="85">
        <v>9624101507</v>
      </c>
      <c r="DO349" s="339"/>
      <c r="DP349" s="339"/>
      <c r="DQ349" s="123" t="s">
        <v>3454</v>
      </c>
      <c r="DR349" s="339"/>
      <c r="DS349" s="339"/>
      <c r="DT349" s="339"/>
      <c r="DU349" s="339"/>
      <c r="DV349" s="123">
        <v>163111102</v>
      </c>
      <c r="DW349" s="123" t="s">
        <v>14639</v>
      </c>
      <c r="DX349" s="123">
        <v>1121</v>
      </c>
      <c r="DZ349" s="355"/>
      <c r="EA349" s="123" t="s">
        <v>25</v>
      </c>
      <c r="EC349" s="125"/>
      <c r="ED349" s="339"/>
      <c r="EE349" s="339"/>
      <c r="EF349" s="339"/>
      <c r="EG349" s="355"/>
      <c r="EH349" s="355"/>
      <c r="EJ349" s="123" t="s">
        <v>26</v>
      </c>
      <c r="EK349" s="123" t="s">
        <v>25</v>
      </c>
      <c r="EL349" s="123" t="s">
        <v>26</v>
      </c>
      <c r="EM349" s="123" t="s">
        <v>1759</v>
      </c>
      <c r="EO349" s="123" t="s">
        <v>1862</v>
      </c>
      <c r="EP349" s="339"/>
      <c r="EQ349" s="123" t="s">
        <v>1761</v>
      </c>
      <c r="ES349" s="123" t="s">
        <v>1956</v>
      </c>
      <c r="ET349" s="339"/>
      <c r="EU349" s="123" t="s">
        <v>1807</v>
      </c>
      <c r="EV349" s="339"/>
      <c r="EW349" s="123" t="s">
        <v>1370</v>
      </c>
      <c r="EX349" s="339"/>
      <c r="EY349" s="123" t="s">
        <v>8</v>
      </c>
      <c r="FA349" s="123" t="s">
        <v>26</v>
      </c>
      <c r="FB349" s="339"/>
      <c r="FD349" s="339"/>
      <c r="FH349" s="266" t="s">
        <v>1375</v>
      </c>
      <c r="FL349"/>
      <c r="FV349"/>
      <c r="GC349" s="339"/>
      <c r="GD349" s="339"/>
      <c r="GE349" s="339"/>
      <c r="GF349" s="355"/>
      <c r="GG349" s="355"/>
      <c r="GH349" s="331"/>
      <c r="GO349" s="339"/>
      <c r="GQ349" s="339"/>
      <c r="GS349" s="339"/>
      <c r="GY349"/>
      <c r="GZ349"/>
      <c r="HA349" s="266"/>
    </row>
    <row r="350" spans="1:211" s="123" customFormat="1" x14ac:dyDescent="0.35">
      <c r="A350" s="137">
        <v>351</v>
      </c>
      <c r="B350" s="343"/>
      <c r="C350" s="84" t="s">
        <v>1412</v>
      </c>
      <c r="D350" s="124">
        <v>44298</v>
      </c>
      <c r="E350" s="124">
        <v>44298</v>
      </c>
      <c r="F350" s="343"/>
      <c r="G350" s="125" t="s">
        <v>14640</v>
      </c>
      <c r="H350" s="266" t="s">
        <v>1375</v>
      </c>
      <c r="J350" s="339"/>
      <c r="K350" s="355"/>
      <c r="L350" s="267"/>
      <c r="M350" s="354"/>
      <c r="N350" s="267" t="s">
        <v>19657</v>
      </c>
      <c r="O350" s="354"/>
      <c r="P350" s="354"/>
      <c r="Q350" s="267"/>
      <c r="R350" s="267"/>
      <c r="S350" s="267"/>
      <c r="T350" s="126"/>
      <c r="U350" s="124"/>
      <c r="V350" s="124"/>
      <c r="W350" s="126"/>
      <c r="X350" s="362"/>
      <c r="Y350" s="362"/>
      <c r="Z350" s="126"/>
      <c r="AA350" s="126"/>
      <c r="AB350" s="124"/>
      <c r="AC350" s="124"/>
      <c r="AD350" s="362"/>
      <c r="AE350" s="362"/>
      <c r="AF350" s="363"/>
      <c r="AG350" s="363"/>
      <c r="AH350" s="266" t="s">
        <v>1375</v>
      </c>
      <c r="AI350" s="124">
        <v>44296</v>
      </c>
      <c r="AJ350" s="252" t="s">
        <v>14641</v>
      </c>
      <c r="AK350" s="124"/>
      <c r="AL350" s="252"/>
      <c r="AM350" s="85" t="s">
        <v>28</v>
      </c>
      <c r="AN350" s="85" t="s">
        <v>26</v>
      </c>
      <c r="AO350" s="85" t="s">
        <v>26</v>
      </c>
      <c r="AP350" s="85"/>
      <c r="AQ350" s="85"/>
      <c r="AR350" s="85"/>
      <c r="AS350" s="335">
        <v>2380027257</v>
      </c>
      <c r="AT350" s="335"/>
      <c r="AU350" s="85"/>
      <c r="AV350" s="85"/>
      <c r="AW350" s="85"/>
      <c r="AX350" s="266" t="s">
        <v>1375</v>
      </c>
      <c r="AY350" s="85" t="s">
        <v>26</v>
      </c>
      <c r="AZ350" s="85" t="s">
        <v>26</v>
      </c>
      <c r="BA350" s="85" t="s">
        <v>26</v>
      </c>
      <c r="BB350" s="85" t="s">
        <v>26</v>
      </c>
      <c r="BC350" s="355"/>
      <c r="BD350" s="85" t="s">
        <v>33</v>
      </c>
      <c r="BE350" s="85" t="s">
        <v>16</v>
      </c>
      <c r="BF350" s="85"/>
      <c r="BG350" s="85"/>
      <c r="BH350" s="304" t="s">
        <v>18051</v>
      </c>
      <c r="BI350" s="355"/>
      <c r="BM350" s="123" t="s">
        <v>106</v>
      </c>
      <c r="BQ350" s="4" t="s">
        <v>8</v>
      </c>
      <c r="BT350"/>
      <c r="BU350"/>
      <c r="BV350" s="266" t="s">
        <v>1375</v>
      </c>
      <c r="BW350" s="85" t="s">
        <v>1404</v>
      </c>
      <c r="BX350" s="372"/>
      <c r="BY350" s="372"/>
      <c r="BZ350" s="129" t="s">
        <v>154</v>
      </c>
      <c r="CA350" t="s">
        <v>14643</v>
      </c>
      <c r="CB350">
        <v>12000</v>
      </c>
      <c r="CC350" s="265"/>
      <c r="CD350" s="123" t="s">
        <v>2866</v>
      </c>
      <c r="CE350" s="123" t="s">
        <v>17</v>
      </c>
      <c r="CG350" s="265"/>
      <c r="CI350" s="265"/>
      <c r="CJ350" s="85" t="s">
        <v>26</v>
      </c>
      <c r="CK350" s="85" t="s">
        <v>26</v>
      </c>
      <c r="CL350" s="85"/>
      <c r="CM350" s="85"/>
      <c r="CN350" s="96" t="s">
        <v>14575</v>
      </c>
      <c r="CO350" s="155"/>
      <c r="CP350" s="155"/>
      <c r="CQ350" s="285"/>
      <c r="CR350" s="155"/>
      <c r="CS350" s="378"/>
      <c r="CT350" s="155"/>
      <c r="CU350" s="155"/>
      <c r="CV350" s="155"/>
      <c r="CW350" s="155"/>
      <c r="CX350" s="155"/>
      <c r="CY350" s="155"/>
      <c r="CZ350" s="155"/>
      <c r="DA350" s="155"/>
      <c r="DB350" s="155"/>
      <c r="DC350" s="155"/>
      <c r="DD350" s="155"/>
      <c r="DE350" s="155"/>
      <c r="DF350" s="155"/>
      <c r="DG350" s="155"/>
      <c r="DH350" s="284" t="s">
        <v>1375</v>
      </c>
      <c r="DI350" s="267" t="s">
        <v>129</v>
      </c>
      <c r="DJ350" s="84" t="s">
        <v>2823</v>
      </c>
      <c r="DK350" s="268" t="s">
        <v>14641</v>
      </c>
      <c r="DL350" s="127" t="s">
        <v>14626</v>
      </c>
      <c r="DN350" s="85">
        <v>2380027257</v>
      </c>
      <c r="DO350" s="339"/>
      <c r="DP350" s="339"/>
      <c r="DQ350" s="123" t="s">
        <v>1553</v>
      </c>
      <c r="DR350" s="339"/>
      <c r="DS350" s="339"/>
      <c r="DT350" s="339"/>
      <c r="DU350" s="339"/>
      <c r="DV350" s="123">
        <v>14381108</v>
      </c>
      <c r="DW350" s="123" t="s">
        <v>14642</v>
      </c>
      <c r="DX350" s="123">
        <v>2402</v>
      </c>
      <c r="DZ350" s="355"/>
      <c r="EA350" s="123" t="s">
        <v>25</v>
      </c>
      <c r="EC350" s="125"/>
      <c r="ED350" s="339"/>
      <c r="EE350" s="339"/>
      <c r="EF350" s="339"/>
      <c r="EG350" s="355"/>
      <c r="EH350" s="355"/>
      <c r="EJ350" s="123" t="s">
        <v>26</v>
      </c>
      <c r="EK350" s="123" t="s">
        <v>25</v>
      </c>
      <c r="EL350" s="123" t="s">
        <v>26</v>
      </c>
      <c r="EM350" s="123" t="s">
        <v>1759</v>
      </c>
      <c r="EO350" s="123" t="s">
        <v>1760</v>
      </c>
      <c r="EP350" s="339"/>
      <c r="EQ350" s="123" t="s">
        <v>1761</v>
      </c>
      <c r="ES350" s="123" t="s">
        <v>1956</v>
      </c>
      <c r="ET350" s="339"/>
      <c r="EU350" s="123" t="s">
        <v>112</v>
      </c>
      <c r="EV350" s="339"/>
      <c r="EW350" s="123" t="s">
        <v>1370</v>
      </c>
      <c r="EX350" s="339"/>
      <c r="EY350" s="123" t="s">
        <v>8</v>
      </c>
      <c r="FA350" s="123" t="s">
        <v>26</v>
      </c>
      <c r="FB350" s="339"/>
      <c r="FD350" s="339"/>
      <c r="FH350" s="266" t="s">
        <v>1375</v>
      </c>
      <c r="FL350"/>
      <c r="FV350"/>
      <c r="GC350" s="339"/>
      <c r="GD350" s="339"/>
      <c r="GE350" s="339"/>
      <c r="GF350" s="355"/>
      <c r="GG350" s="355"/>
      <c r="GH350" s="331"/>
      <c r="GO350" s="339"/>
      <c r="GQ350" s="339"/>
      <c r="GS350" s="339"/>
      <c r="GY350"/>
      <c r="GZ350"/>
      <c r="HA350" s="266"/>
    </row>
    <row r="351" spans="1:211" s="123" customFormat="1" x14ac:dyDescent="0.35">
      <c r="A351" s="137">
        <v>350</v>
      </c>
      <c r="B351" s="343"/>
      <c r="C351" s="84" t="s">
        <v>1412</v>
      </c>
      <c r="D351" s="124">
        <v>44295</v>
      </c>
      <c r="E351" s="124">
        <v>44295</v>
      </c>
      <c r="F351" s="343"/>
      <c r="G351" s="125" t="s">
        <v>14475</v>
      </c>
      <c r="H351" s="266" t="s">
        <v>1375</v>
      </c>
      <c r="J351" s="339"/>
      <c r="K351" s="355"/>
      <c r="L351" s="267"/>
      <c r="M351" s="354"/>
      <c r="N351" s="267" t="s">
        <v>19657</v>
      </c>
      <c r="O351" s="354"/>
      <c r="P351" s="354"/>
      <c r="Q351" s="267"/>
      <c r="R351" s="267"/>
      <c r="S351" s="267"/>
      <c r="T351" s="126"/>
      <c r="U351" s="124"/>
      <c r="V351" s="124"/>
      <c r="W351" s="126"/>
      <c r="X351" s="362"/>
      <c r="Y351" s="362"/>
      <c r="Z351" s="126"/>
      <c r="AA351" s="126"/>
      <c r="AB351" s="124"/>
      <c r="AC351" s="124"/>
      <c r="AD351" s="362"/>
      <c r="AE351" s="362"/>
      <c r="AF351" s="363"/>
      <c r="AG351" s="363"/>
      <c r="AH351" s="266" t="s">
        <v>1375</v>
      </c>
      <c r="AI351" s="124">
        <v>44295</v>
      </c>
      <c r="AJ351" s="252" t="s">
        <v>1799</v>
      </c>
      <c r="AK351" s="124"/>
      <c r="AL351" s="252"/>
      <c r="AM351" s="85" t="s">
        <v>28</v>
      </c>
      <c r="AN351" s="85" t="s">
        <v>26</v>
      </c>
      <c r="AO351" s="85" t="s">
        <v>25</v>
      </c>
      <c r="AP351" s="85"/>
      <c r="AQ351" s="85"/>
      <c r="AR351" s="85"/>
      <c r="AS351" s="335" t="s">
        <v>14477</v>
      </c>
      <c r="AT351" s="335"/>
      <c r="AU351" s="85"/>
      <c r="AV351" s="85"/>
      <c r="AW351" s="85"/>
      <c r="AX351" s="266" t="s">
        <v>1375</v>
      </c>
      <c r="AY351" s="85" t="s">
        <v>26</v>
      </c>
      <c r="AZ351" s="85" t="s">
        <v>26</v>
      </c>
      <c r="BA351" s="85" t="s">
        <v>26</v>
      </c>
      <c r="BB351" s="85" t="s">
        <v>26</v>
      </c>
      <c r="BC351" s="355"/>
      <c r="BD351" s="85" t="s">
        <v>33</v>
      </c>
      <c r="BE351" s="85" t="s">
        <v>16</v>
      </c>
      <c r="BF351" s="85"/>
      <c r="BG351" s="85"/>
      <c r="BH351" s="304" t="s">
        <v>18051</v>
      </c>
      <c r="BI351" s="355"/>
      <c r="BM351" s="123" t="s">
        <v>32</v>
      </c>
      <c r="BQ351" s="4" t="s">
        <v>1422</v>
      </c>
      <c r="BT351"/>
      <c r="BU351"/>
      <c r="BV351" s="266" t="s">
        <v>1375</v>
      </c>
      <c r="BW351" s="85" t="s">
        <v>1404</v>
      </c>
      <c r="BX351" s="372"/>
      <c r="BY351" s="372"/>
      <c r="BZ351" s="129" t="s">
        <v>166</v>
      </c>
      <c r="CA351" t="s">
        <v>14508</v>
      </c>
      <c r="CB351">
        <v>12000</v>
      </c>
      <c r="CC351" s="265"/>
      <c r="CD351" s="123" t="s">
        <v>14507</v>
      </c>
      <c r="CE351" s="123" t="s">
        <v>17</v>
      </c>
      <c r="CG351" s="265"/>
      <c r="CI351" s="265"/>
      <c r="CJ351" s="85" t="s">
        <v>26</v>
      </c>
      <c r="CK351" s="85" t="s">
        <v>26</v>
      </c>
      <c r="CL351" s="85"/>
      <c r="CM351" s="85"/>
      <c r="CN351" s="96" t="s">
        <v>14472</v>
      </c>
      <c r="CO351" s="155"/>
      <c r="CP351" s="155"/>
      <c r="CQ351" s="285"/>
      <c r="CR351" s="155"/>
      <c r="CS351" s="378"/>
      <c r="CT351" s="155"/>
      <c r="CU351" s="155"/>
      <c r="CV351" s="155"/>
      <c r="CW351" s="155"/>
      <c r="CX351" s="155"/>
      <c r="CY351" s="155"/>
      <c r="CZ351" s="155"/>
      <c r="DA351" s="155"/>
      <c r="DB351" s="155"/>
      <c r="DC351" s="155"/>
      <c r="DD351" s="155"/>
      <c r="DE351" s="155"/>
      <c r="DF351" s="155"/>
      <c r="DG351" s="155"/>
      <c r="DH351" s="284" t="s">
        <v>1375</v>
      </c>
      <c r="DI351" s="267" t="s">
        <v>119</v>
      </c>
      <c r="DJ351" s="84" t="s">
        <v>14478</v>
      </c>
      <c r="DK351" s="268" t="s">
        <v>1799</v>
      </c>
      <c r="DL351" s="127" t="s">
        <v>14476</v>
      </c>
      <c r="DN351" s="85" t="s">
        <v>14477</v>
      </c>
      <c r="DO351" s="339"/>
      <c r="DP351" s="339"/>
      <c r="DQ351" s="123" t="s">
        <v>14479</v>
      </c>
      <c r="DR351" s="339"/>
      <c r="DS351" s="339"/>
      <c r="DT351" s="339"/>
      <c r="DU351" s="339"/>
      <c r="DV351" s="123">
        <v>252341101</v>
      </c>
      <c r="DW351" s="123" t="s">
        <v>14480</v>
      </c>
      <c r="DX351" s="123">
        <v>2640</v>
      </c>
      <c r="DZ351" s="355"/>
      <c r="EA351" s="123" t="s">
        <v>25</v>
      </c>
      <c r="EC351" s="125"/>
      <c r="ED351" s="339"/>
      <c r="EE351" s="339"/>
      <c r="EF351" s="339"/>
      <c r="EG351" s="355"/>
      <c r="EH351" s="355"/>
      <c r="EJ351" s="123" t="s">
        <v>26</v>
      </c>
      <c r="EK351" s="123" t="s">
        <v>25</v>
      </c>
      <c r="EL351" s="123" t="s">
        <v>25</v>
      </c>
      <c r="EM351" s="123" t="s">
        <v>1759</v>
      </c>
      <c r="EO351" s="123" t="s">
        <v>1760</v>
      </c>
      <c r="EP351" s="339"/>
      <c r="EQ351" s="123" t="s">
        <v>1761</v>
      </c>
      <c r="ES351" s="123" t="s">
        <v>1956</v>
      </c>
      <c r="ET351" s="339"/>
      <c r="EU351" s="123" t="s">
        <v>112</v>
      </c>
      <c r="EV351" s="339"/>
      <c r="EW351" s="123" t="s">
        <v>1370</v>
      </c>
      <c r="EX351" s="339"/>
      <c r="EY351" s="123" t="s">
        <v>1371</v>
      </c>
      <c r="FA351" s="123" t="s">
        <v>26</v>
      </c>
      <c r="FB351" s="339"/>
      <c r="FD351" s="339"/>
      <c r="FH351" s="266" t="s">
        <v>1375</v>
      </c>
      <c r="FL351"/>
      <c r="FV351"/>
      <c r="GC351" s="339"/>
      <c r="GD351" s="339"/>
      <c r="GE351" s="339"/>
      <c r="GF351" s="355"/>
      <c r="GG351" s="355"/>
      <c r="GH351" s="331"/>
      <c r="GO351" s="339"/>
      <c r="GQ351" s="339"/>
      <c r="GS351" s="339"/>
      <c r="GY351"/>
      <c r="GZ351"/>
      <c r="HA351" s="266"/>
    </row>
    <row r="352" spans="1:211" s="123" customFormat="1" x14ac:dyDescent="0.35">
      <c r="A352" s="137">
        <v>349</v>
      </c>
      <c r="B352" s="343"/>
      <c r="C352" s="84" t="s">
        <v>1412</v>
      </c>
      <c r="D352" s="124">
        <v>44295</v>
      </c>
      <c r="E352" s="124">
        <v>44295</v>
      </c>
      <c r="F352" s="343"/>
      <c r="G352" s="125" t="s">
        <v>14481</v>
      </c>
      <c r="H352" s="266" t="s">
        <v>1375</v>
      </c>
      <c r="J352" s="339"/>
      <c r="K352" s="355"/>
      <c r="L352" s="267"/>
      <c r="M352" s="354"/>
      <c r="N352" s="267" t="s">
        <v>19657</v>
      </c>
      <c r="O352" s="354"/>
      <c r="P352" s="354"/>
      <c r="Q352" s="267"/>
      <c r="R352" s="267"/>
      <c r="S352" s="267"/>
      <c r="T352" s="126"/>
      <c r="U352" s="124"/>
      <c r="V352" s="124"/>
      <c r="W352" s="126"/>
      <c r="X352" s="362"/>
      <c r="Y352" s="362"/>
      <c r="Z352" s="126"/>
      <c r="AA352" s="126"/>
      <c r="AB352" s="124"/>
      <c r="AC352" s="124"/>
      <c r="AD352" s="362"/>
      <c r="AE352" s="362"/>
      <c r="AF352" s="363"/>
      <c r="AG352" s="363"/>
      <c r="AH352" s="266" t="s">
        <v>1375</v>
      </c>
      <c r="AI352" s="124">
        <v>44295</v>
      </c>
      <c r="AJ352" s="252" t="s">
        <v>14482</v>
      </c>
      <c r="AK352" s="124"/>
      <c r="AL352" s="252"/>
      <c r="AM352" s="85" t="s">
        <v>28</v>
      </c>
      <c r="AN352" s="85" t="s">
        <v>26</v>
      </c>
      <c r="AO352" s="85" t="s">
        <v>26</v>
      </c>
      <c r="AP352" s="85"/>
      <c r="AQ352" s="85"/>
      <c r="AR352" s="85"/>
      <c r="AS352" s="335" t="s">
        <v>14483</v>
      </c>
      <c r="AT352" s="335"/>
      <c r="AU352" s="85"/>
      <c r="AV352" s="85"/>
      <c r="AW352" s="85"/>
      <c r="AX352" s="266" t="s">
        <v>1375</v>
      </c>
      <c r="AY352" s="85" t="s">
        <v>26</v>
      </c>
      <c r="AZ352" s="85" t="s">
        <v>26</v>
      </c>
      <c r="BA352" s="85" t="s">
        <v>26</v>
      </c>
      <c r="BB352" s="85" t="s">
        <v>26</v>
      </c>
      <c r="BC352" s="355"/>
      <c r="BD352" s="85" t="s">
        <v>33</v>
      </c>
      <c r="BE352" s="85" t="s">
        <v>16</v>
      </c>
      <c r="BF352" s="85"/>
      <c r="BG352" s="85"/>
      <c r="BH352" s="304" t="s">
        <v>18051</v>
      </c>
      <c r="BI352" s="355"/>
      <c r="BM352" s="123" t="s">
        <v>106</v>
      </c>
      <c r="BQ352" s="4" t="s">
        <v>1422</v>
      </c>
      <c r="BT352"/>
      <c r="BU352"/>
      <c r="BV352" s="266" t="s">
        <v>1375</v>
      </c>
      <c r="BW352" s="85" t="s">
        <v>1404</v>
      </c>
      <c r="BX352" s="372"/>
      <c r="BY352" s="372"/>
      <c r="BZ352" s="129" t="s">
        <v>166</v>
      </c>
      <c r="CA352" t="s">
        <v>14508</v>
      </c>
      <c r="CB352">
        <v>12000</v>
      </c>
      <c r="CC352" s="265"/>
      <c r="CD352" s="123" t="s">
        <v>14507</v>
      </c>
      <c r="CE352" s="123" t="s">
        <v>1444</v>
      </c>
      <c r="CG352" s="265"/>
      <c r="CI352" s="265"/>
      <c r="CJ352" s="85" t="s">
        <v>26</v>
      </c>
      <c r="CK352" s="85" t="s">
        <v>26</v>
      </c>
      <c r="CL352" s="85"/>
      <c r="CM352" s="85"/>
      <c r="CN352" s="96" t="s">
        <v>14472</v>
      </c>
      <c r="CO352" s="155"/>
      <c r="CP352" s="155"/>
      <c r="CQ352" s="285"/>
      <c r="CR352" s="155"/>
      <c r="CS352" s="378"/>
      <c r="CT352" s="155"/>
      <c r="CU352" s="155"/>
      <c r="CV352" s="155"/>
      <c r="CW352" s="155"/>
      <c r="CX352" s="155"/>
      <c r="CY352" s="155"/>
      <c r="CZ352" s="155"/>
      <c r="DA352" s="155"/>
      <c r="DB352" s="155"/>
      <c r="DC352" s="155"/>
      <c r="DD352" s="155"/>
      <c r="DE352" s="155"/>
      <c r="DF352" s="155"/>
      <c r="DG352" s="155"/>
      <c r="DH352" s="284" t="s">
        <v>1375</v>
      </c>
      <c r="DI352" s="267" t="s">
        <v>119</v>
      </c>
      <c r="DJ352" s="84" t="s">
        <v>14478</v>
      </c>
      <c r="DK352" s="268" t="s">
        <v>14482</v>
      </c>
      <c r="DL352" s="127" t="s">
        <v>14476</v>
      </c>
      <c r="DN352" s="85" t="s">
        <v>14483</v>
      </c>
      <c r="DO352" s="339"/>
      <c r="DP352" s="339"/>
      <c r="DQ352" s="123" t="s">
        <v>14479</v>
      </c>
      <c r="DR352" s="339"/>
      <c r="DS352" s="339"/>
      <c r="DT352" s="339"/>
      <c r="DU352" s="339"/>
      <c r="DV352" s="123">
        <v>252341101</v>
      </c>
      <c r="DW352" s="123" t="s">
        <v>14484</v>
      </c>
      <c r="DX352" s="123">
        <v>2640</v>
      </c>
      <c r="DZ352" s="355"/>
      <c r="EA352" s="123" t="s">
        <v>25</v>
      </c>
      <c r="EC352" s="125"/>
      <c r="ED352" s="339"/>
      <c r="EE352" s="339"/>
      <c r="EF352" s="339"/>
      <c r="EG352" s="355"/>
      <c r="EH352" s="355"/>
      <c r="EJ352" s="123" t="s">
        <v>26</v>
      </c>
      <c r="EK352" s="123" t="s">
        <v>25</v>
      </c>
      <c r="EL352" s="123" t="s">
        <v>25</v>
      </c>
      <c r="EM352" s="123" t="s">
        <v>1759</v>
      </c>
      <c r="EO352" s="123" t="s">
        <v>1760</v>
      </c>
      <c r="EP352" s="339"/>
      <c r="EQ352" s="123" t="s">
        <v>1761</v>
      </c>
      <c r="ES352" s="123" t="s">
        <v>1956</v>
      </c>
      <c r="ET352" s="339"/>
      <c r="EU352" s="123" t="s">
        <v>112</v>
      </c>
      <c r="EV352" s="339"/>
      <c r="EW352" s="123" t="s">
        <v>1370</v>
      </c>
      <c r="EX352" s="339"/>
      <c r="EY352" s="123" t="s">
        <v>1371</v>
      </c>
      <c r="FA352" s="123" t="s">
        <v>26</v>
      </c>
      <c r="FB352" s="339"/>
      <c r="FD352" s="339"/>
      <c r="FH352" s="266" t="s">
        <v>1375</v>
      </c>
      <c r="FL352"/>
      <c r="FV352"/>
      <c r="GC352" s="339"/>
      <c r="GD352" s="339"/>
      <c r="GE352" s="339"/>
      <c r="GF352" s="355"/>
      <c r="GG352" s="355"/>
      <c r="GH352" s="331"/>
      <c r="GO352" s="339"/>
      <c r="GQ352" s="339"/>
      <c r="GS352" s="339"/>
      <c r="GY352"/>
      <c r="GZ352"/>
      <c r="HA352" s="266"/>
    </row>
    <row r="353" spans="1:210" s="123" customFormat="1" x14ac:dyDescent="0.35">
      <c r="A353" s="137">
        <v>348</v>
      </c>
      <c r="B353" s="343"/>
      <c r="C353" s="84" t="s">
        <v>1412</v>
      </c>
      <c r="D353" s="124">
        <v>44295</v>
      </c>
      <c r="E353" s="124">
        <v>44295</v>
      </c>
      <c r="F353" s="339"/>
      <c r="G353" s="125" t="s">
        <v>14485</v>
      </c>
      <c r="H353" s="266" t="s">
        <v>1375</v>
      </c>
      <c r="J353" s="339"/>
      <c r="K353" s="355"/>
      <c r="L353" s="267"/>
      <c r="M353" s="354"/>
      <c r="N353" s="267" t="s">
        <v>19660</v>
      </c>
      <c r="O353" s="354"/>
      <c r="P353" s="354"/>
      <c r="Q353" s="267"/>
      <c r="R353" s="267"/>
      <c r="S353" s="267"/>
      <c r="T353" s="126"/>
      <c r="U353" s="124"/>
      <c r="V353" s="124"/>
      <c r="W353" s="126"/>
      <c r="X353" s="362"/>
      <c r="Y353" s="362"/>
      <c r="Z353" s="126"/>
      <c r="AA353" s="126"/>
      <c r="AB353" s="124"/>
      <c r="AC353" s="124"/>
      <c r="AD353" s="362"/>
      <c r="AE353" s="362"/>
      <c r="AF353" s="363"/>
      <c r="AG353" s="363"/>
      <c r="AH353" s="266" t="s">
        <v>1375</v>
      </c>
      <c r="AI353" s="124">
        <v>44294</v>
      </c>
      <c r="AJ353" s="252" t="s">
        <v>14487</v>
      </c>
      <c r="AK353" s="124">
        <v>44294</v>
      </c>
      <c r="AL353" s="252">
        <v>0.54375000000000007</v>
      </c>
      <c r="AM353" s="85" t="s">
        <v>28</v>
      </c>
      <c r="AN353" s="85" t="s">
        <v>26</v>
      </c>
      <c r="AO353" s="85" t="s">
        <v>26</v>
      </c>
      <c r="AP353" s="85" t="s">
        <v>14488</v>
      </c>
      <c r="AQ353" s="85" t="s">
        <v>14489</v>
      </c>
      <c r="AR353" s="85"/>
      <c r="AS353" s="335" t="s">
        <v>14490</v>
      </c>
      <c r="AT353" s="335"/>
      <c r="AU353" s="85"/>
      <c r="AV353" s="85"/>
      <c r="AW353" s="85" t="s">
        <v>14510</v>
      </c>
      <c r="AX353" s="266" t="s">
        <v>1375</v>
      </c>
      <c r="AY353" s="85" t="s">
        <v>25</v>
      </c>
      <c r="AZ353" s="85" t="s">
        <v>25</v>
      </c>
      <c r="BA353" s="85" t="s">
        <v>25</v>
      </c>
      <c r="BB353" s="85" t="s">
        <v>25</v>
      </c>
      <c r="BC353" s="368"/>
      <c r="BD353" s="85" t="s">
        <v>27</v>
      </c>
      <c r="BE353" s="85" t="s">
        <v>4</v>
      </c>
      <c r="BF353" s="85"/>
      <c r="BG353" s="85"/>
      <c r="BH353" s="304" t="s">
        <v>18051</v>
      </c>
      <c r="BI353" s="355"/>
      <c r="BM353" s="123" t="s">
        <v>103</v>
      </c>
      <c r="BN353" s="123" t="s">
        <v>1380</v>
      </c>
      <c r="BO353" s="123" t="s">
        <v>1385</v>
      </c>
      <c r="BP353" s="123" t="s">
        <v>25</v>
      </c>
      <c r="BQ353" s="4" t="s">
        <v>8</v>
      </c>
      <c r="BR353" s="123" t="s">
        <v>1614</v>
      </c>
      <c r="BS353" s="123" t="s">
        <v>1563</v>
      </c>
      <c r="BT353" t="s">
        <v>1944</v>
      </c>
      <c r="BU353" t="s">
        <v>14509</v>
      </c>
      <c r="BV353" s="266" t="s">
        <v>1375</v>
      </c>
      <c r="BW353" s="85" t="s">
        <v>43</v>
      </c>
      <c r="BX353" s="372"/>
      <c r="BY353" s="372"/>
      <c r="BZ353" s="129" t="s">
        <v>225</v>
      </c>
      <c r="CA353" t="s">
        <v>5358</v>
      </c>
      <c r="CB353">
        <v>12000</v>
      </c>
      <c r="CC353" s="265"/>
      <c r="CD353" s="123" t="s">
        <v>1368</v>
      </c>
      <c r="CE353" s="123" t="s">
        <v>1450</v>
      </c>
      <c r="CG353" s="265"/>
      <c r="CH353" s="123">
        <v>280</v>
      </c>
      <c r="CI353" s="265"/>
      <c r="CJ353" s="85" t="s">
        <v>26</v>
      </c>
      <c r="CK353" s="85" t="s">
        <v>26</v>
      </c>
      <c r="CL353" s="85"/>
      <c r="CM353" s="85"/>
      <c r="CN353" s="96" t="s">
        <v>14472</v>
      </c>
      <c r="CO353" s="155"/>
      <c r="CP353" s="155"/>
      <c r="CQ353" s="285"/>
      <c r="CR353" s="155"/>
      <c r="CS353" s="378"/>
      <c r="CT353" s="155"/>
      <c r="CU353" s="155"/>
      <c r="CV353" s="155"/>
      <c r="CW353" s="155"/>
      <c r="CX353" s="155"/>
      <c r="CY353" s="155"/>
      <c r="CZ353" s="155"/>
      <c r="DA353" s="155"/>
      <c r="DB353" s="155"/>
      <c r="DC353" s="155"/>
      <c r="DD353" s="155"/>
      <c r="DE353" s="155"/>
      <c r="DF353" s="155"/>
      <c r="DG353" s="155"/>
      <c r="DH353" s="284" t="s">
        <v>1375</v>
      </c>
      <c r="DI353" s="267" t="s">
        <v>120</v>
      </c>
      <c r="DJ353" s="84" t="s">
        <v>3960</v>
      </c>
      <c r="DK353" s="268" t="s">
        <v>14487</v>
      </c>
      <c r="DL353" s="127" t="s">
        <v>14486</v>
      </c>
      <c r="DM353" s="123" t="s">
        <v>14488</v>
      </c>
      <c r="DN353" s="85" t="s">
        <v>14490</v>
      </c>
      <c r="DO353" s="339"/>
      <c r="DP353" s="339"/>
      <c r="DQ353" s="123" t="s">
        <v>1960</v>
      </c>
      <c r="DR353" s="339"/>
      <c r="DS353" s="339"/>
      <c r="DT353" s="339"/>
      <c r="DU353" s="339"/>
      <c r="DV353" s="123">
        <v>103091102</v>
      </c>
      <c r="DW353" s="123" t="s">
        <v>14491</v>
      </c>
      <c r="DX353" s="123">
        <v>9002</v>
      </c>
      <c r="DZ353" s="355"/>
      <c r="EA353" s="123" t="s">
        <v>25</v>
      </c>
      <c r="EB353" s="123">
        <v>2</v>
      </c>
      <c r="EC353" s="125" t="s">
        <v>1887</v>
      </c>
      <c r="ED353" s="339"/>
      <c r="EE353" s="339"/>
      <c r="EF353" s="339"/>
      <c r="EG353" s="355"/>
      <c r="EH353" s="355"/>
      <c r="EJ353" s="123" t="s">
        <v>26</v>
      </c>
      <c r="EK353" s="123" t="s">
        <v>25</v>
      </c>
      <c r="EM353" s="123" t="s">
        <v>1759</v>
      </c>
      <c r="EO353" s="123" t="s">
        <v>1862</v>
      </c>
      <c r="EP353" s="339"/>
      <c r="EQ353" s="123" t="s">
        <v>1761</v>
      </c>
      <c r="ES353" s="123" t="s">
        <v>2648</v>
      </c>
      <c r="ET353" s="339"/>
      <c r="EU353" s="123" t="s">
        <v>115</v>
      </c>
      <c r="EV353" s="339"/>
      <c r="EW353" s="123" t="s">
        <v>1368</v>
      </c>
      <c r="EX353" s="339"/>
      <c r="EY353" s="123" t="s">
        <v>8</v>
      </c>
      <c r="FA353" s="123" t="s">
        <v>25</v>
      </c>
      <c r="FB353" s="339"/>
      <c r="FC353" s="123" t="s">
        <v>1816</v>
      </c>
      <c r="FD353" s="339"/>
      <c r="FE353" s="123" t="s">
        <v>2224</v>
      </c>
      <c r="FF353" s="123" t="s">
        <v>1865</v>
      </c>
      <c r="FG353" s="123" t="s">
        <v>26</v>
      </c>
      <c r="FH353" s="266" t="s">
        <v>1375</v>
      </c>
      <c r="FI353" s="123" t="s">
        <v>1839</v>
      </c>
      <c r="FJ353" s="123" t="s">
        <v>1994</v>
      </c>
      <c r="FK353" s="123" t="s">
        <v>91</v>
      </c>
      <c r="FL353" t="s">
        <v>14492</v>
      </c>
      <c r="FM353" s="123" t="s">
        <v>14489</v>
      </c>
      <c r="FN353" s="123" t="s">
        <v>1839</v>
      </c>
      <c r="FO353" s="123" t="s">
        <v>1890</v>
      </c>
      <c r="FP353" s="123" t="s">
        <v>14493</v>
      </c>
      <c r="FQ353" s="123" t="s">
        <v>14494</v>
      </c>
      <c r="FR353" s="123" t="s">
        <v>1869</v>
      </c>
      <c r="FS353" s="123" t="s">
        <v>1844</v>
      </c>
      <c r="FT353" s="123" t="s">
        <v>1845</v>
      </c>
      <c r="FU353" s="123" t="s">
        <v>9</v>
      </c>
      <c r="FV353" t="s">
        <v>14495</v>
      </c>
      <c r="FW353" s="123" t="s">
        <v>1846</v>
      </c>
      <c r="FX353" s="123" t="s">
        <v>1424</v>
      </c>
      <c r="FY353" s="123" t="s">
        <v>14488</v>
      </c>
      <c r="FZ353" s="123" t="s">
        <v>2383</v>
      </c>
      <c r="GA353" s="123" t="s">
        <v>14496</v>
      </c>
      <c r="GB353" s="123" t="s">
        <v>1375</v>
      </c>
      <c r="GC353" s="339"/>
      <c r="GD353" s="339"/>
      <c r="GE353" s="339"/>
      <c r="GF353" s="355"/>
      <c r="GG353" s="355"/>
      <c r="GH353" s="331" t="s">
        <v>1375</v>
      </c>
      <c r="GI353" s="123" t="s">
        <v>9</v>
      </c>
      <c r="GJ353" s="123" t="s">
        <v>1433</v>
      </c>
      <c r="GK353" s="123" t="s">
        <v>1375</v>
      </c>
      <c r="GL353" s="123" t="s">
        <v>9</v>
      </c>
      <c r="GM353" s="123" t="s">
        <v>1848</v>
      </c>
      <c r="GN353" s="123" t="s">
        <v>14497</v>
      </c>
      <c r="GO353" s="339"/>
      <c r="GP353" s="123" t="s">
        <v>1850</v>
      </c>
      <c r="GQ353" s="339"/>
      <c r="GR353" s="123" t="s">
        <v>14498</v>
      </c>
      <c r="GS353" s="339"/>
      <c r="GT353" s="123" t="s">
        <v>14499</v>
      </c>
      <c r="GU353" s="123" t="s">
        <v>14500</v>
      </c>
      <c r="GV353" s="123" t="s">
        <v>9</v>
      </c>
      <c r="GW353" s="123" t="s">
        <v>14501</v>
      </c>
      <c r="GX353" s="123" t="s">
        <v>14502</v>
      </c>
      <c r="GY353" t="s">
        <v>14495</v>
      </c>
      <c r="GZ353" t="s">
        <v>14503</v>
      </c>
      <c r="HA353" s="266" t="s">
        <v>14498</v>
      </c>
    </row>
    <row r="354" spans="1:210" s="123" customFormat="1" x14ac:dyDescent="0.35">
      <c r="A354" s="137">
        <v>347</v>
      </c>
      <c r="B354" s="343"/>
      <c r="C354" s="84" t="s">
        <v>1412</v>
      </c>
      <c r="D354" s="124">
        <v>44295</v>
      </c>
      <c r="E354" s="124">
        <v>44295</v>
      </c>
      <c r="F354" s="343"/>
      <c r="G354" s="125" t="s">
        <v>14504</v>
      </c>
      <c r="H354" s="266" t="s">
        <v>1375</v>
      </c>
      <c r="J354" s="339"/>
      <c r="K354" s="355"/>
      <c r="L354" s="267"/>
      <c r="M354" s="354"/>
      <c r="N354" s="267" t="s">
        <v>19657</v>
      </c>
      <c r="O354" s="354"/>
      <c r="P354" s="354"/>
      <c r="Q354" s="267"/>
      <c r="R354" s="267"/>
      <c r="S354" s="267"/>
      <c r="T354" s="126"/>
      <c r="U354" s="124"/>
      <c r="V354" s="124"/>
      <c r="W354" s="126"/>
      <c r="X354" s="362"/>
      <c r="Y354" s="362"/>
      <c r="Z354" s="126"/>
      <c r="AA354" s="126"/>
      <c r="AB354" s="124"/>
      <c r="AC354" s="124"/>
      <c r="AD354" s="362"/>
      <c r="AE354" s="362"/>
      <c r="AF354" s="363"/>
      <c r="AG354" s="363"/>
      <c r="AH354" s="266" t="s">
        <v>1375</v>
      </c>
      <c r="AI354" s="124">
        <v>44294</v>
      </c>
      <c r="AJ354" s="252" t="s">
        <v>14505</v>
      </c>
      <c r="AK354" s="124"/>
      <c r="AL354" s="252"/>
      <c r="AM354" s="85" t="s">
        <v>28</v>
      </c>
      <c r="AN354" s="85" t="s">
        <v>26</v>
      </c>
      <c r="AO354" s="85" t="s">
        <v>26</v>
      </c>
      <c r="AP354" s="85"/>
      <c r="AQ354" s="85"/>
      <c r="AR354" s="85"/>
      <c r="AS354" s="335">
        <v>8127004963</v>
      </c>
      <c r="AT354" s="335"/>
      <c r="AU354" s="85"/>
      <c r="AV354" s="85"/>
      <c r="AW354" s="85"/>
      <c r="AX354" s="266" t="s">
        <v>1375</v>
      </c>
      <c r="AY354" s="85" t="s">
        <v>26</v>
      </c>
      <c r="AZ354" s="85" t="s">
        <v>26</v>
      </c>
      <c r="BA354" s="85" t="s">
        <v>26</v>
      </c>
      <c r="BB354" s="85" t="s">
        <v>26</v>
      </c>
      <c r="BC354" s="355"/>
      <c r="BD354" s="85" t="s">
        <v>33</v>
      </c>
      <c r="BE354" s="85" t="s">
        <v>16</v>
      </c>
      <c r="BF354" s="85"/>
      <c r="BG354" s="85"/>
      <c r="BH354" s="304" t="s">
        <v>18047</v>
      </c>
      <c r="BI354" s="355"/>
      <c r="BM354" s="123" t="s">
        <v>106</v>
      </c>
      <c r="BQ354" s="4" t="s">
        <v>1422</v>
      </c>
      <c r="BT354"/>
      <c r="BU354"/>
      <c r="BV354" s="266" t="s">
        <v>1375</v>
      </c>
      <c r="BW354" s="85" t="s">
        <v>1404</v>
      </c>
      <c r="BX354" s="372"/>
      <c r="BY354" s="372"/>
      <c r="BZ354" s="129" t="s">
        <v>175</v>
      </c>
      <c r="CA354" t="s">
        <v>2548</v>
      </c>
      <c r="CB354">
        <v>12000</v>
      </c>
      <c r="CC354" s="265"/>
      <c r="CD354" s="123" t="s">
        <v>1457</v>
      </c>
      <c r="CE354" s="123" t="s">
        <v>17</v>
      </c>
      <c r="CG354" s="265"/>
      <c r="CI354" s="265"/>
      <c r="CJ354" s="85" t="s">
        <v>26</v>
      </c>
      <c r="CK354" s="85" t="s">
        <v>26</v>
      </c>
      <c r="CL354" s="85"/>
      <c r="CM354" s="85"/>
      <c r="CN354" s="96" t="s">
        <v>14472</v>
      </c>
      <c r="CO354" s="155"/>
      <c r="CP354" s="155"/>
      <c r="CQ354" s="285"/>
      <c r="CR354" s="155"/>
      <c r="CS354" s="378"/>
      <c r="CT354" s="155"/>
      <c r="CU354" s="155"/>
      <c r="CV354" s="155"/>
      <c r="CW354" s="155"/>
      <c r="CX354" s="155"/>
      <c r="CY354" s="155"/>
      <c r="CZ354" s="155"/>
      <c r="DA354" s="155"/>
      <c r="DB354" s="155"/>
      <c r="DC354" s="155"/>
      <c r="DD354" s="155"/>
      <c r="DE354" s="155"/>
      <c r="DF354" s="155"/>
      <c r="DG354" s="155"/>
      <c r="DH354" s="284" t="s">
        <v>1375</v>
      </c>
      <c r="DI354" s="267" t="s">
        <v>131</v>
      </c>
      <c r="DJ354" s="84" t="s">
        <v>1757</v>
      </c>
      <c r="DK354" s="268" t="s">
        <v>14505</v>
      </c>
      <c r="DL354" s="127" t="s">
        <v>14486</v>
      </c>
      <c r="DN354" s="85">
        <v>8127004963</v>
      </c>
      <c r="DO354" s="339"/>
      <c r="DP354" s="339"/>
      <c r="DQ354" s="123" t="s">
        <v>131</v>
      </c>
      <c r="DR354" s="339"/>
      <c r="DS354" s="339"/>
      <c r="DT354" s="339"/>
      <c r="DU354" s="339"/>
      <c r="DV354" s="123">
        <v>82012102</v>
      </c>
      <c r="DW354" s="123" t="s">
        <v>14506</v>
      </c>
      <c r="DX354" s="123">
        <v>1120</v>
      </c>
      <c r="DZ354" s="355"/>
      <c r="EA354" s="123" t="s">
        <v>25</v>
      </c>
      <c r="EC354" s="125"/>
      <c r="ED354" s="339"/>
      <c r="EE354" s="339"/>
      <c r="EF354" s="339"/>
      <c r="EG354" s="355"/>
      <c r="EH354" s="355"/>
      <c r="EJ354" s="123" t="s">
        <v>25</v>
      </c>
      <c r="EK354" s="123" t="s">
        <v>25</v>
      </c>
      <c r="EL354" s="123" t="s">
        <v>26</v>
      </c>
      <c r="EM354" s="123" t="s">
        <v>1759</v>
      </c>
      <c r="EO354" s="123" t="s">
        <v>1760</v>
      </c>
      <c r="EP354" s="339"/>
      <c r="EQ354" s="123" t="s">
        <v>1761</v>
      </c>
      <c r="ES354" s="123" t="s">
        <v>6</v>
      </c>
      <c r="ET354" s="339"/>
      <c r="EU354" s="123" t="s">
        <v>112</v>
      </c>
      <c r="EV354" s="339"/>
      <c r="EW354" s="123" t="s">
        <v>1370</v>
      </c>
      <c r="EX354" s="339"/>
      <c r="EY354" s="123" t="s">
        <v>1372</v>
      </c>
      <c r="FA354" s="123" t="s">
        <v>26</v>
      </c>
      <c r="FB354" s="339"/>
      <c r="FD354" s="339"/>
      <c r="FH354" s="266" t="s">
        <v>1375</v>
      </c>
      <c r="FL354"/>
      <c r="FV354"/>
      <c r="GC354" s="339"/>
      <c r="GD354" s="339"/>
      <c r="GE354" s="339"/>
      <c r="GF354" s="355"/>
      <c r="GG354" s="355"/>
      <c r="GH354" s="331"/>
      <c r="GO354" s="339"/>
      <c r="GQ354" s="339"/>
      <c r="GS354" s="339"/>
      <c r="GY354"/>
      <c r="GZ354"/>
      <c r="HA354" s="266"/>
    </row>
    <row r="355" spans="1:210" s="123" customFormat="1" x14ac:dyDescent="0.35">
      <c r="A355" s="137">
        <v>346</v>
      </c>
      <c r="B355" s="343"/>
      <c r="C355" s="84" t="s">
        <v>1412</v>
      </c>
      <c r="D355" s="124">
        <v>44301</v>
      </c>
      <c r="E355" s="124">
        <v>44301</v>
      </c>
      <c r="F355" s="343"/>
      <c r="G355" s="125" t="s">
        <v>14467</v>
      </c>
      <c r="H355" s="266" t="s">
        <v>1375</v>
      </c>
      <c r="J355" s="339"/>
      <c r="K355" s="355"/>
      <c r="L355" s="267"/>
      <c r="M355" s="354"/>
      <c r="N355" s="267" t="s">
        <v>19657</v>
      </c>
      <c r="O355" s="354"/>
      <c r="P355" s="354"/>
      <c r="Q355" s="267"/>
      <c r="R355" s="267"/>
      <c r="S355" s="267"/>
      <c r="T355" s="126"/>
      <c r="U355" s="124"/>
      <c r="V355" s="124"/>
      <c r="W355" s="126"/>
      <c r="X355" s="362"/>
      <c r="Y355" s="362"/>
      <c r="Z355" s="126"/>
      <c r="AA355" s="126"/>
      <c r="AB355" s="124"/>
      <c r="AC355" s="124"/>
      <c r="AD355" s="362"/>
      <c r="AE355" s="362"/>
      <c r="AF355" s="363"/>
      <c r="AG355" s="363"/>
      <c r="AH355" s="266" t="s">
        <v>1375</v>
      </c>
      <c r="AI355" s="124">
        <v>44293</v>
      </c>
      <c r="AJ355" s="252" t="s">
        <v>14469</v>
      </c>
      <c r="AK355" s="124">
        <v>44293</v>
      </c>
      <c r="AL355" s="252" t="s">
        <v>14469</v>
      </c>
      <c r="AM355" s="85" t="s">
        <v>28</v>
      </c>
      <c r="AN355" s="85" t="s">
        <v>26</v>
      </c>
      <c r="AO355" s="85" t="s">
        <v>26</v>
      </c>
      <c r="AP355" s="85" t="s">
        <v>14470</v>
      </c>
      <c r="AQ355" s="85"/>
      <c r="AR355" s="85"/>
      <c r="AS355" s="335" t="s">
        <v>14471</v>
      </c>
      <c r="AT355" s="335"/>
      <c r="AU355" s="85"/>
      <c r="AV355" s="85"/>
      <c r="AW355" s="85" t="s">
        <v>14735</v>
      </c>
      <c r="AX355" s="266" t="s">
        <v>1375</v>
      </c>
      <c r="AY355" s="85" t="s">
        <v>25</v>
      </c>
      <c r="AZ355" s="85" t="s">
        <v>25</v>
      </c>
      <c r="BA355" s="85" t="s">
        <v>25</v>
      </c>
      <c r="BB355" s="85" t="s">
        <v>25</v>
      </c>
      <c r="BC355" s="355"/>
      <c r="BD355" s="85" t="s">
        <v>27</v>
      </c>
      <c r="BE355" s="85" t="s">
        <v>13</v>
      </c>
      <c r="BF355" s="85" t="s">
        <v>34</v>
      </c>
      <c r="BG355" s="85" t="s">
        <v>34</v>
      </c>
      <c r="BH355" s="304" t="s">
        <v>18051</v>
      </c>
      <c r="BI355" s="355"/>
      <c r="BM355" s="123" t="s">
        <v>102</v>
      </c>
      <c r="BN355" s="123" t="s">
        <v>1378</v>
      </c>
      <c r="BO355" s="123" t="s">
        <v>11</v>
      </c>
      <c r="BQ355" s="4" t="s">
        <v>8</v>
      </c>
      <c r="BR355" s="123" t="s">
        <v>1614</v>
      </c>
      <c r="BS355" s="123" t="s">
        <v>11</v>
      </c>
      <c r="BT355" t="s">
        <v>60</v>
      </c>
      <c r="BU355" t="s">
        <v>14736</v>
      </c>
      <c r="BV355" s="266" t="s">
        <v>1375</v>
      </c>
      <c r="BW355" s="85" t="s">
        <v>1404</v>
      </c>
      <c r="BX355" s="372"/>
      <c r="BY355" s="372"/>
      <c r="BZ355" s="129" t="s">
        <v>200</v>
      </c>
      <c r="CA355" t="s">
        <v>4264</v>
      </c>
      <c r="CB355">
        <v>21000</v>
      </c>
      <c r="CC355" s="265"/>
      <c r="CD355" s="123" t="s">
        <v>1373</v>
      </c>
      <c r="CE355" s="123" t="s">
        <v>1450</v>
      </c>
      <c r="CG355" s="265"/>
      <c r="CI355" s="265"/>
      <c r="CJ355" s="85" t="s">
        <v>26</v>
      </c>
      <c r="CK355" s="85" t="s">
        <v>26</v>
      </c>
      <c r="CL355" s="85"/>
      <c r="CM355" s="85"/>
      <c r="CN355" s="96" t="s">
        <v>14472</v>
      </c>
      <c r="CO355" s="155"/>
      <c r="CP355" s="155"/>
      <c r="CQ355" s="285"/>
      <c r="CR355" s="155"/>
      <c r="CS355" s="378"/>
      <c r="CT355" s="155"/>
      <c r="CU355" s="155"/>
      <c r="CV355" s="155"/>
      <c r="CW355" s="155"/>
      <c r="CX355" s="155"/>
      <c r="CY355" s="155"/>
      <c r="CZ355" s="155"/>
      <c r="DA355" s="155"/>
      <c r="DB355" s="155"/>
      <c r="DC355" s="155"/>
      <c r="DD355" s="155"/>
      <c r="DE355" s="155"/>
      <c r="DF355" s="155"/>
      <c r="DG355" s="155"/>
      <c r="DH355" s="284" t="s">
        <v>1375</v>
      </c>
      <c r="DI355" s="267" t="s">
        <v>124</v>
      </c>
      <c r="DJ355" s="84" t="s">
        <v>2429</v>
      </c>
      <c r="DK355" s="268" t="s">
        <v>14469</v>
      </c>
      <c r="DL355" s="127" t="s">
        <v>14468</v>
      </c>
      <c r="DM355" s="123" t="s">
        <v>14470</v>
      </c>
      <c r="DN355" s="85" t="s">
        <v>14471</v>
      </c>
      <c r="DO355" s="339"/>
      <c r="DP355" s="339"/>
      <c r="DQ355" s="123" t="s">
        <v>14473</v>
      </c>
      <c r="DR355" s="339"/>
      <c r="DS355" s="339"/>
      <c r="DT355" s="339"/>
      <c r="DU355" s="339"/>
      <c r="DV355" s="123">
        <v>83192101</v>
      </c>
      <c r="DW355" s="123" t="s">
        <v>14474</v>
      </c>
      <c r="DX355" s="123">
        <v>9002</v>
      </c>
      <c r="DZ355" s="355"/>
      <c r="EA355" s="123" t="s">
        <v>25</v>
      </c>
      <c r="EB355" s="123">
        <v>3</v>
      </c>
      <c r="EC355" s="125" t="s">
        <v>1887</v>
      </c>
      <c r="ED355" s="339"/>
      <c r="EE355" s="339"/>
      <c r="EF355" s="339"/>
      <c r="EG355" s="355"/>
      <c r="EH355" s="355"/>
      <c r="EJ355" s="123" t="s">
        <v>26</v>
      </c>
      <c r="EK355" s="123" t="s">
        <v>25</v>
      </c>
      <c r="EM355" s="123" t="s">
        <v>1759</v>
      </c>
      <c r="EO355" s="123" t="s">
        <v>1862</v>
      </c>
      <c r="EP355" s="339"/>
      <c r="EQ355" s="123" t="s">
        <v>1836</v>
      </c>
      <c r="ES355" s="123" t="s">
        <v>1888</v>
      </c>
      <c r="ET355" s="339"/>
      <c r="EU355" s="123" t="s">
        <v>114</v>
      </c>
      <c r="EV355" s="339"/>
      <c r="EW355" s="123" t="s">
        <v>1807</v>
      </c>
      <c r="EX355" s="339"/>
      <c r="EY355" s="123" t="s">
        <v>8</v>
      </c>
      <c r="FA355" s="123" t="s">
        <v>26</v>
      </c>
      <c r="FB355" s="339"/>
      <c r="FD355" s="339"/>
      <c r="FE355" s="123" t="s">
        <v>2023</v>
      </c>
      <c r="FF355" s="123" t="s">
        <v>12886</v>
      </c>
      <c r="FG355" s="123" t="s">
        <v>26</v>
      </c>
      <c r="FH355" s="266" t="s">
        <v>1375</v>
      </c>
      <c r="FL355"/>
      <c r="FV355"/>
      <c r="GC355" s="339"/>
      <c r="GD355" s="339"/>
      <c r="GE355" s="339"/>
      <c r="GF355" s="355"/>
      <c r="GG355" s="355"/>
      <c r="GH355" s="331"/>
      <c r="GO355" s="339"/>
      <c r="GQ355" s="339"/>
      <c r="GS355" s="339"/>
      <c r="GY355"/>
      <c r="GZ355"/>
      <c r="HA355" s="266"/>
    </row>
    <row r="356" spans="1:210" s="123" customFormat="1" x14ac:dyDescent="0.35">
      <c r="A356" s="137">
        <v>345</v>
      </c>
      <c r="B356" s="343"/>
      <c r="C356" s="84" t="s">
        <v>1412</v>
      </c>
      <c r="D356" s="124">
        <v>44292</v>
      </c>
      <c r="E356" s="124">
        <v>44292</v>
      </c>
      <c r="F356" s="343"/>
      <c r="G356" s="125" t="s">
        <v>14448</v>
      </c>
      <c r="H356" s="266" t="s">
        <v>1375</v>
      </c>
      <c r="J356" s="339"/>
      <c r="K356" s="355"/>
      <c r="L356" s="267"/>
      <c r="M356" s="354"/>
      <c r="N356" s="267" t="s">
        <v>19657</v>
      </c>
      <c r="O356" s="354"/>
      <c r="P356" s="354"/>
      <c r="Q356" s="267"/>
      <c r="R356" s="267"/>
      <c r="S356" s="267"/>
      <c r="T356" s="126"/>
      <c r="U356" s="124"/>
      <c r="V356" s="124"/>
      <c r="W356" s="126"/>
      <c r="X356" s="362"/>
      <c r="Y356" s="362"/>
      <c r="Z356" s="126"/>
      <c r="AA356" s="126"/>
      <c r="AB356" s="124"/>
      <c r="AC356" s="124"/>
      <c r="AD356" s="362"/>
      <c r="AE356" s="362"/>
      <c r="AF356" s="363"/>
      <c r="AG356" s="363"/>
      <c r="AH356" s="266" t="s">
        <v>1375</v>
      </c>
      <c r="AI356" s="124">
        <v>44292</v>
      </c>
      <c r="AJ356" s="252" t="s">
        <v>14449</v>
      </c>
      <c r="AK356" s="124"/>
      <c r="AL356" s="252"/>
      <c r="AM356" s="85" t="s">
        <v>28</v>
      </c>
      <c r="AN356" s="85" t="s">
        <v>26</v>
      </c>
      <c r="AO356" s="85" t="s">
        <v>26</v>
      </c>
      <c r="AP356" s="85"/>
      <c r="AQ356" s="85"/>
      <c r="AR356" s="85"/>
      <c r="AS356" s="335">
        <v>8275662020</v>
      </c>
      <c r="AT356" s="335"/>
      <c r="AU356" s="85"/>
      <c r="AV356" s="85"/>
      <c r="AW356" s="85"/>
      <c r="AX356" s="266" t="s">
        <v>1375</v>
      </c>
      <c r="AY356" s="85" t="s">
        <v>26</v>
      </c>
      <c r="AZ356" s="85" t="s">
        <v>26</v>
      </c>
      <c r="BA356" s="85" t="s">
        <v>26</v>
      </c>
      <c r="BB356" s="85" t="s">
        <v>26</v>
      </c>
      <c r="BC356" s="355"/>
      <c r="BD356" s="85" t="s">
        <v>33</v>
      </c>
      <c r="BE356" s="85" t="s">
        <v>16</v>
      </c>
      <c r="BF356" s="85"/>
      <c r="BG356" s="85"/>
      <c r="BH356" s="304" t="s">
        <v>18049</v>
      </c>
      <c r="BI356" s="355"/>
      <c r="BM356" s="123" t="s">
        <v>106</v>
      </c>
      <c r="BQ356" s="4" t="s">
        <v>8</v>
      </c>
      <c r="BT356"/>
      <c r="BU356"/>
      <c r="BV356" s="266" t="s">
        <v>1375</v>
      </c>
      <c r="BW356" s="85" t="s">
        <v>1404</v>
      </c>
      <c r="BX356" s="372"/>
      <c r="BY356" s="372"/>
      <c r="BZ356" s="129" t="s">
        <v>175</v>
      </c>
      <c r="CA356" t="s">
        <v>6896</v>
      </c>
      <c r="CB356">
        <v>12000</v>
      </c>
      <c r="CC356" s="265"/>
      <c r="CD356" s="123" t="s">
        <v>1457</v>
      </c>
      <c r="CE356" s="123" t="s">
        <v>17</v>
      </c>
      <c r="CG356" s="265"/>
      <c r="CI356" s="265"/>
      <c r="CJ356" s="85" t="s">
        <v>26</v>
      </c>
      <c r="CK356" s="85" t="s">
        <v>26</v>
      </c>
      <c r="CL356" s="85"/>
      <c r="CM356" s="85"/>
      <c r="CN356" s="96" t="s">
        <v>13797</v>
      </c>
      <c r="CO356" s="155"/>
      <c r="CP356" s="155"/>
      <c r="CQ356" s="285"/>
      <c r="CR356" s="155"/>
      <c r="CS356" s="378"/>
      <c r="CT356" s="155"/>
      <c r="CU356" s="155"/>
      <c r="CV356" s="155"/>
      <c r="CW356" s="155"/>
      <c r="CX356" s="155"/>
      <c r="CY356" s="155"/>
      <c r="CZ356" s="155"/>
      <c r="DA356" s="155"/>
      <c r="DB356" s="155"/>
      <c r="DC356" s="155"/>
      <c r="DD356" s="155"/>
      <c r="DE356" s="155"/>
      <c r="DF356" s="155"/>
      <c r="DG356" s="155"/>
      <c r="DH356" s="284" t="s">
        <v>1375</v>
      </c>
      <c r="DI356" s="267" t="s">
        <v>2095</v>
      </c>
      <c r="DJ356" s="84" t="s">
        <v>2169</v>
      </c>
      <c r="DK356" s="268" t="s">
        <v>14449</v>
      </c>
      <c r="DL356" s="127" t="s">
        <v>13795</v>
      </c>
      <c r="DN356" s="85">
        <v>8275662020</v>
      </c>
      <c r="DO356" s="339"/>
      <c r="DP356" s="339"/>
      <c r="DQ356" s="123" t="s">
        <v>131</v>
      </c>
      <c r="DR356" s="339"/>
      <c r="DS356" s="339"/>
      <c r="DT356" s="339"/>
      <c r="DU356" s="339"/>
      <c r="DV356" s="123">
        <v>83431113</v>
      </c>
      <c r="DW356" s="123" t="s">
        <v>14450</v>
      </c>
      <c r="DX356" s="123">
        <v>2640</v>
      </c>
      <c r="DZ356" s="355"/>
      <c r="EA356" s="123" t="s">
        <v>25</v>
      </c>
      <c r="EC356" s="125"/>
      <c r="ED356" s="339"/>
      <c r="EE356" s="339"/>
      <c r="EF356" s="339"/>
      <c r="EG356" s="355"/>
      <c r="EH356" s="355"/>
      <c r="EJ356" s="123" t="s">
        <v>26</v>
      </c>
      <c r="EK356" s="123" t="s">
        <v>25</v>
      </c>
      <c r="EL356" s="123" t="s">
        <v>26</v>
      </c>
      <c r="EM356" s="123" t="s">
        <v>1759</v>
      </c>
      <c r="EO356" s="123" t="s">
        <v>1760</v>
      </c>
      <c r="EP356" s="339"/>
      <c r="EQ356" s="123" t="s">
        <v>1761</v>
      </c>
      <c r="ES356" s="123" t="s">
        <v>1956</v>
      </c>
      <c r="ET356" s="339"/>
      <c r="EU356" s="123" t="s">
        <v>112</v>
      </c>
      <c r="EV356" s="339"/>
      <c r="EW356" s="123" t="s">
        <v>1370</v>
      </c>
      <c r="EX356" s="339"/>
      <c r="EY356" s="123" t="s">
        <v>8</v>
      </c>
      <c r="FA356" s="123" t="s">
        <v>26</v>
      </c>
      <c r="FB356" s="339"/>
      <c r="FD356" s="339"/>
      <c r="FH356" s="266" t="s">
        <v>1375</v>
      </c>
      <c r="FL356"/>
      <c r="FV356"/>
      <c r="GC356" s="339"/>
      <c r="GD356" s="339"/>
      <c r="GE356" s="339"/>
      <c r="GF356" s="355"/>
      <c r="GG356" s="355"/>
      <c r="GH356" s="331"/>
      <c r="GO356" s="339"/>
      <c r="GQ356" s="339"/>
      <c r="GS356" s="339"/>
      <c r="GY356"/>
      <c r="GZ356"/>
      <c r="HA356" s="266"/>
    </row>
    <row r="357" spans="1:210" s="123" customFormat="1" x14ac:dyDescent="0.35">
      <c r="A357" s="137">
        <v>344</v>
      </c>
      <c r="B357" s="343"/>
      <c r="C357" s="84" t="s">
        <v>1412</v>
      </c>
      <c r="D357" s="124">
        <v>44292</v>
      </c>
      <c r="E357" s="124">
        <v>44292</v>
      </c>
      <c r="F357" s="343"/>
      <c r="G357" s="125" t="s">
        <v>13794</v>
      </c>
      <c r="H357" s="266" t="s">
        <v>1375</v>
      </c>
      <c r="J357" s="339"/>
      <c r="K357" s="355"/>
      <c r="L357" s="267"/>
      <c r="M357" s="354"/>
      <c r="N357" s="267" t="s">
        <v>19657</v>
      </c>
      <c r="O357" s="354"/>
      <c r="P357" s="354"/>
      <c r="Q357" s="267"/>
      <c r="R357" s="267"/>
      <c r="S357" s="267"/>
      <c r="T357" s="126"/>
      <c r="U357" s="124"/>
      <c r="V357" s="124"/>
      <c r="W357" s="126"/>
      <c r="X357" s="362"/>
      <c r="Y357" s="362"/>
      <c r="Z357" s="126"/>
      <c r="AA357" s="126"/>
      <c r="AB357" s="124"/>
      <c r="AC357" s="124"/>
      <c r="AD357" s="362"/>
      <c r="AE357" s="362"/>
      <c r="AF357" s="363"/>
      <c r="AG357" s="363"/>
      <c r="AH357" s="266" t="s">
        <v>1375</v>
      </c>
      <c r="AI357" s="124">
        <v>44292</v>
      </c>
      <c r="AJ357" s="252" t="s">
        <v>13796</v>
      </c>
      <c r="AK357" s="124"/>
      <c r="AL357" s="252"/>
      <c r="AM357" s="85" t="s">
        <v>28</v>
      </c>
      <c r="AN357" s="85" t="s">
        <v>26</v>
      </c>
      <c r="AO357" s="85" t="s">
        <v>26</v>
      </c>
      <c r="AP357" s="85"/>
      <c r="AQ357" s="85"/>
      <c r="AR357" s="85"/>
      <c r="AS357" s="335">
        <v>8313438206</v>
      </c>
      <c r="AT357" s="335"/>
      <c r="AU357" s="85"/>
      <c r="AV357" s="85"/>
      <c r="AW357" s="85"/>
      <c r="AX357" s="266" t="s">
        <v>1375</v>
      </c>
      <c r="AY357" s="85" t="s">
        <v>26</v>
      </c>
      <c r="AZ357" s="85" t="s">
        <v>26</v>
      </c>
      <c r="BA357" s="85" t="s">
        <v>26</v>
      </c>
      <c r="BB357" s="85" t="s">
        <v>26</v>
      </c>
      <c r="BC357" s="355"/>
      <c r="BD357" s="85" t="s">
        <v>33</v>
      </c>
      <c r="BE357" s="85" t="s">
        <v>16</v>
      </c>
      <c r="BF357" s="85"/>
      <c r="BG357" s="85"/>
      <c r="BH357" s="304" t="s">
        <v>18051</v>
      </c>
      <c r="BI357" s="355"/>
      <c r="BM357" s="123" t="s">
        <v>106</v>
      </c>
      <c r="BQ357" s="4" t="s">
        <v>8</v>
      </c>
      <c r="BT357"/>
      <c r="BU357"/>
      <c r="BV357" s="266" t="s">
        <v>1375</v>
      </c>
      <c r="BW357" s="85" t="s">
        <v>1404</v>
      </c>
      <c r="BX357" s="372"/>
      <c r="BY357" s="372"/>
      <c r="BZ357" s="129" t="s">
        <v>175</v>
      </c>
      <c r="CA357" t="s">
        <v>14447</v>
      </c>
      <c r="CB357">
        <v>12000</v>
      </c>
      <c r="CC357" s="265"/>
      <c r="CD357" s="123" t="s">
        <v>1457</v>
      </c>
      <c r="CE357" s="123" t="s">
        <v>17</v>
      </c>
      <c r="CG357" s="265"/>
      <c r="CI357" s="265"/>
      <c r="CJ357" s="85" t="s">
        <v>26</v>
      </c>
      <c r="CK357" s="85" t="s">
        <v>26</v>
      </c>
      <c r="CL357" s="85"/>
      <c r="CM357" s="85"/>
      <c r="CN357" s="96" t="s">
        <v>13797</v>
      </c>
      <c r="CO357" s="155"/>
      <c r="CP357" s="155"/>
      <c r="CQ357" s="285"/>
      <c r="CR357" s="155"/>
      <c r="CS357" s="378"/>
      <c r="CT357" s="155"/>
      <c r="CU357" s="155"/>
      <c r="CV357" s="155"/>
      <c r="CW357" s="155"/>
      <c r="CX357" s="155"/>
      <c r="CY357" s="155"/>
      <c r="CZ357" s="155"/>
      <c r="DA357" s="155"/>
      <c r="DB357" s="155"/>
      <c r="DC357" s="155"/>
      <c r="DD357" s="155"/>
      <c r="DE357" s="155"/>
      <c r="DF357" s="155"/>
      <c r="DG357" s="155"/>
      <c r="DH357" s="284" t="s">
        <v>1375</v>
      </c>
      <c r="DI357" s="267" t="s">
        <v>131</v>
      </c>
      <c r="DJ357" s="84" t="s">
        <v>2976</v>
      </c>
      <c r="DK357" s="268" t="s">
        <v>13796</v>
      </c>
      <c r="DL357" s="127" t="s">
        <v>13795</v>
      </c>
      <c r="DN357" s="85">
        <v>8313438206</v>
      </c>
      <c r="DO357" s="339"/>
      <c r="DP357" s="339"/>
      <c r="DQ357" s="123" t="s">
        <v>131</v>
      </c>
      <c r="DR357" s="339"/>
      <c r="DS357" s="339"/>
      <c r="DT357" s="339"/>
      <c r="DU357" s="339"/>
      <c r="DV357" s="123">
        <v>83531104</v>
      </c>
      <c r="DW357" s="123" t="s">
        <v>13798</v>
      </c>
      <c r="DX357" s="123">
        <v>1122</v>
      </c>
      <c r="DZ357" s="355"/>
      <c r="EA357" s="123" t="s">
        <v>25</v>
      </c>
      <c r="EC357" s="125"/>
      <c r="ED357" s="339"/>
      <c r="EE357" s="339"/>
      <c r="EF357" s="339"/>
      <c r="EG357" s="355"/>
      <c r="EH357" s="355"/>
      <c r="EJ357" s="123" t="s">
        <v>26</v>
      </c>
      <c r="EK357" s="123" t="s">
        <v>25</v>
      </c>
      <c r="EL357" s="123" t="s">
        <v>25</v>
      </c>
      <c r="EM357" s="123" t="s">
        <v>1759</v>
      </c>
      <c r="EO357" s="123" t="s">
        <v>1760</v>
      </c>
      <c r="EP357" s="339"/>
      <c r="EQ357" s="123" t="s">
        <v>1761</v>
      </c>
      <c r="ES357" s="123" t="s">
        <v>6</v>
      </c>
      <c r="ET357" s="339"/>
      <c r="EU357" s="123" t="s">
        <v>112</v>
      </c>
      <c r="EV357" s="339"/>
      <c r="EW357" s="123" t="s">
        <v>1370</v>
      </c>
      <c r="EX357" s="339"/>
      <c r="EY357" s="123" t="s">
        <v>8</v>
      </c>
      <c r="FA357" s="123" t="s">
        <v>26</v>
      </c>
      <c r="FB357" s="339"/>
      <c r="FD357" s="339"/>
      <c r="FH357" s="266" t="s">
        <v>1375</v>
      </c>
      <c r="FL357"/>
      <c r="FV357"/>
      <c r="GC357" s="339"/>
      <c r="GD357" s="339"/>
      <c r="GE357" s="339"/>
      <c r="GF357" s="355"/>
      <c r="GG357" s="355"/>
      <c r="GH357" s="331"/>
      <c r="GO357" s="339"/>
      <c r="GQ357" s="339"/>
      <c r="GS357" s="339"/>
      <c r="GY357"/>
      <c r="GZ357"/>
      <c r="HA357" s="266"/>
    </row>
    <row r="358" spans="1:210" s="123" customFormat="1" x14ac:dyDescent="0.35">
      <c r="A358" s="137">
        <v>343</v>
      </c>
      <c r="B358" s="343"/>
      <c r="C358" s="84" t="s">
        <v>1412</v>
      </c>
      <c r="D358" s="124">
        <v>44294</v>
      </c>
      <c r="E358" s="124">
        <v>44298</v>
      </c>
      <c r="F358" s="343"/>
      <c r="G358" s="125" t="s">
        <v>13799</v>
      </c>
      <c r="H358" s="266" t="s">
        <v>1375</v>
      </c>
      <c r="J358" s="339"/>
      <c r="K358" s="355"/>
      <c r="L358" s="267"/>
      <c r="M358" s="354"/>
      <c r="N358" s="267" t="s">
        <v>19657</v>
      </c>
      <c r="O358" s="354"/>
      <c r="P358" s="354"/>
      <c r="Q358" s="267"/>
      <c r="R358" s="267"/>
      <c r="S358" s="267"/>
      <c r="T358" s="126"/>
      <c r="U358" s="124"/>
      <c r="V358" s="124"/>
      <c r="W358" s="126"/>
      <c r="X358" s="362"/>
      <c r="Y358" s="362"/>
      <c r="Z358" s="126"/>
      <c r="AA358" s="126"/>
      <c r="AB358" s="124"/>
      <c r="AC358" s="124"/>
      <c r="AD358" s="362"/>
      <c r="AE358" s="362"/>
      <c r="AF358" s="363"/>
      <c r="AG358" s="363"/>
      <c r="AH358" s="266" t="s">
        <v>1375</v>
      </c>
      <c r="AI358" s="124">
        <v>44291</v>
      </c>
      <c r="AJ358" s="252" t="s">
        <v>2603</v>
      </c>
      <c r="AK358" s="124">
        <v>44291</v>
      </c>
      <c r="AL358" s="252">
        <v>0.50208333333333333</v>
      </c>
      <c r="AM358" s="85" t="s">
        <v>28</v>
      </c>
      <c r="AN358" s="85" t="s">
        <v>26</v>
      </c>
      <c r="AO358" s="85" t="s">
        <v>26</v>
      </c>
      <c r="AP358" s="85" t="s">
        <v>13801</v>
      </c>
      <c r="AQ358" s="85" t="s">
        <v>13802</v>
      </c>
      <c r="AR358" s="85"/>
      <c r="AS358" s="335" t="s">
        <v>13803</v>
      </c>
      <c r="AT358" s="335">
        <v>120744366</v>
      </c>
      <c r="AU358" s="85"/>
      <c r="AV358" s="85"/>
      <c r="AW358" s="85" t="s">
        <v>17748</v>
      </c>
      <c r="AX358" s="266" t="s">
        <v>1375</v>
      </c>
      <c r="AY358" s="85" t="s">
        <v>25</v>
      </c>
      <c r="AZ358" s="85" t="s">
        <v>25</v>
      </c>
      <c r="BA358" s="85" t="s">
        <v>25</v>
      </c>
      <c r="BB358" s="85" t="s">
        <v>25</v>
      </c>
      <c r="BC358" s="355"/>
      <c r="BD358" s="85" t="s">
        <v>27</v>
      </c>
      <c r="BE358" s="85" t="s">
        <v>4</v>
      </c>
      <c r="BF358" s="85" t="s">
        <v>34</v>
      </c>
      <c r="BG358" s="85" t="s">
        <v>34</v>
      </c>
      <c r="BH358" s="304" t="s">
        <v>18051</v>
      </c>
      <c r="BI358" s="355"/>
      <c r="BM358" s="123" t="s">
        <v>102</v>
      </c>
      <c r="BN358" s="123" t="s">
        <v>1378</v>
      </c>
      <c r="BO358" s="123" t="s">
        <v>1398</v>
      </c>
      <c r="BP358" s="123" t="s">
        <v>26</v>
      </c>
      <c r="BQ358" s="4" t="s">
        <v>8</v>
      </c>
      <c r="BR358" s="123" t="s">
        <v>1614</v>
      </c>
      <c r="BS358" s="123" t="s">
        <v>1563</v>
      </c>
      <c r="BT358" t="s">
        <v>7</v>
      </c>
      <c r="BU358" t="s">
        <v>14541</v>
      </c>
      <c r="BV358" s="266" t="s">
        <v>1375</v>
      </c>
      <c r="BW358" s="85" t="s">
        <v>1404</v>
      </c>
      <c r="BX358" s="372"/>
      <c r="BY358" s="372"/>
      <c r="BZ358" s="129" t="s">
        <v>205</v>
      </c>
      <c r="CA358" t="s">
        <v>1989</v>
      </c>
      <c r="CB358">
        <v>12000</v>
      </c>
      <c r="CC358" s="265"/>
      <c r="CD358" s="123" t="s">
        <v>1817</v>
      </c>
      <c r="CE358" s="123" t="s">
        <v>17</v>
      </c>
      <c r="CG358" s="265"/>
      <c r="CI358" s="265"/>
      <c r="CJ358" s="85" t="s">
        <v>26</v>
      </c>
      <c r="CK358" s="85" t="s">
        <v>26</v>
      </c>
      <c r="CL358" s="85"/>
      <c r="CM358" s="85"/>
      <c r="CN358" s="96" t="s">
        <v>13797</v>
      </c>
      <c r="CO358" s="155"/>
      <c r="CP358" s="155"/>
      <c r="CQ358" s="285"/>
      <c r="CR358" s="155"/>
      <c r="CS358" s="378"/>
      <c r="CT358" s="155"/>
      <c r="CU358" s="155"/>
      <c r="CV358" s="155"/>
      <c r="CW358" s="155"/>
      <c r="CX358" s="155"/>
      <c r="CY358" s="155"/>
      <c r="CZ358" s="155"/>
      <c r="DA358" s="155"/>
      <c r="DB358" s="155"/>
      <c r="DC358" s="155"/>
      <c r="DD358" s="155"/>
      <c r="DE358" s="155"/>
      <c r="DF358" s="155"/>
      <c r="DG358" s="155"/>
      <c r="DH358" s="284" t="s">
        <v>1375</v>
      </c>
      <c r="DI358" s="267" t="s">
        <v>120</v>
      </c>
      <c r="DJ358" s="84" t="s">
        <v>1990</v>
      </c>
      <c r="DK358" s="268" t="s">
        <v>2603</v>
      </c>
      <c r="DL358" s="127" t="s">
        <v>13800</v>
      </c>
      <c r="DM358" s="123" t="s">
        <v>13801</v>
      </c>
      <c r="DN358" s="85" t="s">
        <v>13803</v>
      </c>
      <c r="DO358" s="339"/>
      <c r="DP358" s="339"/>
      <c r="DQ358" s="123" t="s">
        <v>1990</v>
      </c>
      <c r="DR358" s="339"/>
      <c r="DS358" s="339"/>
      <c r="DT358" s="339"/>
      <c r="DU358" s="339"/>
      <c r="DV358" s="123">
        <v>102601101</v>
      </c>
      <c r="DW358" s="123" t="s">
        <v>13805</v>
      </c>
      <c r="DX358" s="123">
        <v>9002</v>
      </c>
      <c r="DZ358" s="355"/>
      <c r="EA358" s="123" t="s">
        <v>25</v>
      </c>
      <c r="EC358" s="125"/>
      <c r="ED358" s="339"/>
      <c r="EE358" s="339"/>
      <c r="EF358" s="339"/>
      <c r="EG358" s="355"/>
      <c r="EH358" s="355"/>
      <c r="EJ358" s="123" t="s">
        <v>26</v>
      </c>
      <c r="EK358" s="123" t="s">
        <v>25</v>
      </c>
      <c r="EM358" s="123" t="s">
        <v>1759</v>
      </c>
      <c r="EO358" s="123" t="s">
        <v>1862</v>
      </c>
      <c r="EP358" s="339"/>
      <c r="EQ358" s="123" t="s">
        <v>1761</v>
      </c>
      <c r="ES358" s="123" t="s">
        <v>1888</v>
      </c>
      <c r="ET358" s="339"/>
      <c r="EU358" s="123" t="s">
        <v>115</v>
      </c>
      <c r="EV358" s="339"/>
      <c r="EW358" s="123" t="s">
        <v>1370</v>
      </c>
      <c r="EX358" s="339"/>
      <c r="EY358" s="123" t="s">
        <v>8</v>
      </c>
      <c r="FA358" s="123" t="s">
        <v>26</v>
      </c>
      <c r="FB358" s="339"/>
      <c r="FD358" s="339"/>
      <c r="FE358" s="123" t="s">
        <v>2023</v>
      </c>
      <c r="FF358" s="123" t="s">
        <v>1865</v>
      </c>
      <c r="FG358" s="123" t="s">
        <v>26</v>
      </c>
      <c r="FH358" s="266" t="s">
        <v>1375</v>
      </c>
      <c r="FI358" s="123" t="s">
        <v>1839</v>
      </c>
      <c r="FJ358" s="123" t="s">
        <v>1994</v>
      </c>
      <c r="FK358" s="123" t="s">
        <v>1995</v>
      </c>
      <c r="FL358" t="s">
        <v>1996</v>
      </c>
      <c r="FM358" s="123" t="s">
        <v>13802</v>
      </c>
      <c r="FN358" s="123" t="s">
        <v>1839</v>
      </c>
      <c r="FO358" s="123" t="s">
        <v>1890</v>
      </c>
      <c r="FP358" s="123" t="s">
        <v>13806</v>
      </c>
      <c r="FQ358" s="123" t="s">
        <v>13807</v>
      </c>
      <c r="FR358" s="123" t="s">
        <v>1869</v>
      </c>
      <c r="FS358" s="123" t="s">
        <v>2893</v>
      </c>
      <c r="FT358" s="123" t="s">
        <v>1845</v>
      </c>
      <c r="FU358" s="123" t="s">
        <v>9</v>
      </c>
      <c r="FV358" t="s">
        <v>13808</v>
      </c>
      <c r="FW358" s="123" t="s">
        <v>1846</v>
      </c>
      <c r="FX358" s="123" t="s">
        <v>13</v>
      </c>
      <c r="FY358" s="123" t="s">
        <v>13801</v>
      </c>
      <c r="FZ358" s="123" t="s">
        <v>2057</v>
      </c>
      <c r="GA358" s="123" t="s">
        <v>1375</v>
      </c>
      <c r="GB358" s="123" t="s">
        <v>13809</v>
      </c>
      <c r="GC358" s="339"/>
      <c r="GD358" s="339"/>
      <c r="GE358" s="339"/>
      <c r="GF358" s="355"/>
      <c r="GG358" s="355"/>
      <c r="GH358" s="331" t="s">
        <v>1375</v>
      </c>
      <c r="GI358" s="123" t="s">
        <v>9</v>
      </c>
      <c r="GJ358" s="123" t="s">
        <v>1433</v>
      </c>
      <c r="GK358" s="123" t="s">
        <v>1375</v>
      </c>
      <c r="GL358" s="123" t="s">
        <v>9</v>
      </c>
      <c r="GM358" s="123" t="s">
        <v>1375</v>
      </c>
      <c r="GN358" s="123" t="s">
        <v>1375</v>
      </c>
      <c r="GO358" s="339"/>
      <c r="GP358" s="123" t="s">
        <v>1850</v>
      </c>
      <c r="GQ358" s="339"/>
      <c r="GR358" s="123" t="s">
        <v>13810</v>
      </c>
      <c r="GS358" s="339"/>
      <c r="GT358" s="123" t="s">
        <v>13811</v>
      </c>
      <c r="GU358" s="123" t="s">
        <v>13812</v>
      </c>
      <c r="GV358" s="123" t="s">
        <v>9</v>
      </c>
      <c r="GW358" s="123" t="s">
        <v>13813</v>
      </c>
      <c r="GX358" s="123" t="s">
        <v>13802</v>
      </c>
      <c r="GY358" t="s">
        <v>13808</v>
      </c>
      <c r="GZ358" t="s">
        <v>13814</v>
      </c>
      <c r="HA358" s="266" t="s">
        <v>13810</v>
      </c>
      <c r="HB358" s="123" t="s">
        <v>13804</v>
      </c>
    </row>
    <row r="359" spans="1:210" s="123" customFormat="1" x14ac:dyDescent="0.35">
      <c r="A359" s="137">
        <v>342</v>
      </c>
      <c r="B359" s="343"/>
      <c r="C359" s="84" t="s">
        <v>1412</v>
      </c>
      <c r="D359" s="124">
        <v>44292</v>
      </c>
      <c r="E359" s="124">
        <v>44292</v>
      </c>
      <c r="F359" s="343"/>
      <c r="G359" s="125" t="s">
        <v>13815</v>
      </c>
      <c r="H359" s="266" t="s">
        <v>1375</v>
      </c>
      <c r="J359" s="339"/>
      <c r="K359" s="355"/>
      <c r="L359" s="267"/>
      <c r="M359" s="354"/>
      <c r="N359" s="267" t="s">
        <v>19657</v>
      </c>
      <c r="O359" s="354"/>
      <c r="P359" s="354"/>
      <c r="Q359" s="267"/>
      <c r="R359" s="267"/>
      <c r="S359" s="267"/>
      <c r="T359" s="126"/>
      <c r="U359" s="124"/>
      <c r="V359" s="124"/>
      <c r="W359" s="126"/>
      <c r="X359" s="362"/>
      <c r="Y359" s="362"/>
      <c r="Z359" s="126"/>
      <c r="AA359" s="126"/>
      <c r="AB359" s="124"/>
      <c r="AC359" s="124"/>
      <c r="AD359" s="362"/>
      <c r="AE359" s="362"/>
      <c r="AF359" s="363"/>
      <c r="AG359" s="363"/>
      <c r="AH359" s="266" t="s">
        <v>1375</v>
      </c>
      <c r="AI359" s="124">
        <v>44291</v>
      </c>
      <c r="AJ359" s="252" t="s">
        <v>2466</v>
      </c>
      <c r="AK359" s="124"/>
      <c r="AL359" s="252"/>
      <c r="AM359" s="85" t="s">
        <v>28</v>
      </c>
      <c r="AN359" s="85" t="s">
        <v>26</v>
      </c>
      <c r="AO359" s="85" t="s">
        <v>26</v>
      </c>
      <c r="AP359" s="85"/>
      <c r="AQ359" s="85"/>
      <c r="AR359" s="85"/>
      <c r="AS359" s="335">
        <v>9072513273</v>
      </c>
      <c r="AT359" s="335"/>
      <c r="AU359" s="85"/>
      <c r="AV359" s="85"/>
      <c r="AW359" s="85"/>
      <c r="AX359" s="266" t="s">
        <v>1375</v>
      </c>
      <c r="AY359" s="85" t="s">
        <v>26</v>
      </c>
      <c r="AZ359" s="85" t="s">
        <v>26</v>
      </c>
      <c r="BA359" s="85" t="s">
        <v>26</v>
      </c>
      <c r="BB359" s="85" t="s">
        <v>26</v>
      </c>
      <c r="BC359" s="355"/>
      <c r="BD359" s="85" t="s">
        <v>33</v>
      </c>
      <c r="BE359" s="85" t="s">
        <v>16</v>
      </c>
      <c r="BF359" s="85"/>
      <c r="BG359" s="85"/>
      <c r="BH359" s="304" t="s">
        <v>18047</v>
      </c>
      <c r="BI359" s="355"/>
      <c r="BM359" s="123" t="s">
        <v>106</v>
      </c>
      <c r="BQ359" s="4" t="s">
        <v>1807</v>
      </c>
      <c r="BT359"/>
      <c r="BU359"/>
      <c r="BV359" s="266" t="s">
        <v>1375</v>
      </c>
      <c r="BW359" s="85" t="s">
        <v>1404</v>
      </c>
      <c r="BX359" s="372"/>
      <c r="BY359" s="372"/>
      <c r="BZ359" s="129" t="s">
        <v>175</v>
      </c>
      <c r="CA359" t="s">
        <v>2314</v>
      </c>
      <c r="CB359">
        <v>12000</v>
      </c>
      <c r="CC359" s="265"/>
      <c r="CD359" s="123" t="s">
        <v>2388</v>
      </c>
      <c r="CE359" s="123" t="s">
        <v>17</v>
      </c>
      <c r="CG359" s="265"/>
      <c r="CI359" s="265"/>
      <c r="CJ359" s="85" t="s">
        <v>26</v>
      </c>
      <c r="CK359" s="85" t="s">
        <v>26</v>
      </c>
      <c r="CL359" s="85"/>
      <c r="CM359" s="85"/>
      <c r="CN359" s="96" t="s">
        <v>13797</v>
      </c>
      <c r="CO359" s="155"/>
      <c r="CP359" s="155"/>
      <c r="CQ359" s="285"/>
      <c r="CR359" s="155"/>
      <c r="CS359" s="378"/>
      <c r="CT359" s="155"/>
      <c r="CU359" s="155"/>
      <c r="CV359" s="155"/>
      <c r="CW359" s="155"/>
      <c r="CX359" s="155"/>
      <c r="CY359" s="155"/>
      <c r="CZ359" s="155"/>
      <c r="DA359" s="155"/>
      <c r="DB359" s="155"/>
      <c r="DC359" s="155"/>
      <c r="DD359" s="155"/>
      <c r="DE359" s="155"/>
      <c r="DF359" s="155"/>
      <c r="DG359" s="155"/>
      <c r="DH359" s="284" t="s">
        <v>1375</v>
      </c>
      <c r="DI359" s="267" t="s">
        <v>2095</v>
      </c>
      <c r="DJ359" s="84" t="s">
        <v>2315</v>
      </c>
      <c r="DK359" s="268" t="s">
        <v>2466</v>
      </c>
      <c r="DL359" s="127" t="s">
        <v>13800</v>
      </c>
      <c r="DN359" s="85">
        <v>9072513273</v>
      </c>
      <c r="DO359" s="339"/>
      <c r="DP359" s="339"/>
      <c r="DQ359" s="123" t="s">
        <v>2316</v>
      </c>
      <c r="DR359" s="339"/>
      <c r="DS359" s="339"/>
      <c r="DT359" s="339"/>
      <c r="DU359" s="339"/>
      <c r="DV359" s="123">
        <v>83611109</v>
      </c>
      <c r="DW359" s="123" t="s">
        <v>13816</v>
      </c>
      <c r="DX359" s="123">
        <v>1121</v>
      </c>
      <c r="DZ359" s="355"/>
      <c r="EA359" s="123" t="s">
        <v>25</v>
      </c>
      <c r="EC359" s="125"/>
      <c r="ED359" s="339"/>
      <c r="EE359" s="339"/>
      <c r="EF359" s="339"/>
      <c r="EG359" s="355"/>
      <c r="EH359" s="355"/>
      <c r="EJ359" s="123" t="s">
        <v>26</v>
      </c>
      <c r="EK359" s="123" t="s">
        <v>25</v>
      </c>
      <c r="EL359" s="123" t="s">
        <v>26</v>
      </c>
      <c r="EM359" s="123" t="s">
        <v>1759</v>
      </c>
      <c r="EO359" s="123" t="s">
        <v>1760</v>
      </c>
      <c r="EP359" s="339"/>
      <c r="EQ359" s="123" t="s">
        <v>1761</v>
      </c>
      <c r="ES359" s="123" t="s">
        <v>1956</v>
      </c>
      <c r="ET359" s="339"/>
      <c r="EU359" s="123" t="s">
        <v>112</v>
      </c>
      <c r="EV359" s="339"/>
      <c r="EW359" s="123" t="s">
        <v>1370</v>
      </c>
      <c r="EX359" s="339"/>
      <c r="EY359" s="123" t="s">
        <v>1807</v>
      </c>
      <c r="EZ359" s="123" t="s">
        <v>13817</v>
      </c>
      <c r="FA359" s="123" t="s">
        <v>26</v>
      </c>
      <c r="FB359" s="339"/>
      <c r="FD359" s="339"/>
      <c r="FH359" s="266" t="s">
        <v>1375</v>
      </c>
      <c r="FL359"/>
      <c r="FV359"/>
      <c r="GC359" s="339"/>
      <c r="GD359" s="339"/>
      <c r="GE359" s="339"/>
      <c r="GF359" s="355"/>
      <c r="GG359" s="355"/>
      <c r="GH359" s="331"/>
      <c r="GO359" s="339"/>
      <c r="GQ359" s="339"/>
      <c r="GS359" s="339"/>
      <c r="GY359"/>
      <c r="GZ359"/>
      <c r="HA359" s="266"/>
    </row>
    <row r="360" spans="1:210" s="123" customFormat="1" x14ac:dyDescent="0.35">
      <c r="A360" s="137">
        <v>341</v>
      </c>
      <c r="B360" s="343"/>
      <c r="C360" s="84" t="s">
        <v>1412</v>
      </c>
      <c r="D360" s="124">
        <v>44292</v>
      </c>
      <c r="E360" s="124">
        <v>44292</v>
      </c>
      <c r="F360" s="343"/>
      <c r="G360" s="125" t="s">
        <v>13818</v>
      </c>
      <c r="H360" s="266" t="s">
        <v>1375</v>
      </c>
      <c r="J360" s="339"/>
      <c r="K360" s="355"/>
      <c r="L360" s="267"/>
      <c r="M360" s="354"/>
      <c r="N360" s="267" t="s">
        <v>19657</v>
      </c>
      <c r="O360" s="354"/>
      <c r="P360" s="354"/>
      <c r="Q360" s="267"/>
      <c r="R360" s="267"/>
      <c r="S360" s="267"/>
      <c r="T360" s="126"/>
      <c r="U360" s="124"/>
      <c r="V360" s="124"/>
      <c r="W360" s="126"/>
      <c r="X360" s="362"/>
      <c r="Y360" s="362"/>
      <c r="Z360" s="126"/>
      <c r="AA360" s="126"/>
      <c r="AB360" s="124"/>
      <c r="AC360" s="124"/>
      <c r="AD360" s="362"/>
      <c r="AE360" s="362"/>
      <c r="AF360" s="363"/>
      <c r="AG360" s="363"/>
      <c r="AH360" s="266" t="s">
        <v>1375</v>
      </c>
      <c r="AI360" s="124">
        <v>44291</v>
      </c>
      <c r="AJ360" s="252" t="s">
        <v>13819</v>
      </c>
      <c r="AK360" s="124"/>
      <c r="AL360" s="252"/>
      <c r="AM360" s="85" t="s">
        <v>28</v>
      </c>
      <c r="AN360" s="85" t="s">
        <v>26</v>
      </c>
      <c r="AO360" s="85" t="s">
        <v>26</v>
      </c>
      <c r="AP360" s="85"/>
      <c r="AQ360" s="85"/>
      <c r="AR360" s="85"/>
      <c r="AS360" s="335">
        <v>1082574971</v>
      </c>
      <c r="AT360" s="335"/>
      <c r="AU360" s="85"/>
      <c r="AV360" s="85"/>
      <c r="AW360" s="85"/>
      <c r="AX360" s="266" t="s">
        <v>1375</v>
      </c>
      <c r="AY360" s="85" t="s">
        <v>26</v>
      </c>
      <c r="AZ360" s="85" t="s">
        <v>26</v>
      </c>
      <c r="BA360" s="85" t="s">
        <v>26</v>
      </c>
      <c r="BB360" s="85" t="s">
        <v>26</v>
      </c>
      <c r="BC360" s="355"/>
      <c r="BD360" s="85" t="s">
        <v>33</v>
      </c>
      <c r="BE360" s="85" t="s">
        <v>16</v>
      </c>
      <c r="BF360" s="85"/>
      <c r="BG360" s="85"/>
      <c r="BH360" s="304" t="s">
        <v>18051</v>
      </c>
      <c r="BI360" s="355"/>
      <c r="BM360" s="123" t="s">
        <v>106</v>
      </c>
      <c r="BQ360" s="4" t="s">
        <v>8</v>
      </c>
      <c r="BT360"/>
      <c r="BU360"/>
      <c r="BV360" s="266" t="s">
        <v>1375</v>
      </c>
      <c r="BW360" s="85" t="s">
        <v>43</v>
      </c>
      <c r="BX360" s="372"/>
      <c r="BY360" s="372"/>
      <c r="BZ360" s="129" t="s">
        <v>84</v>
      </c>
      <c r="CA360" t="s">
        <v>12590</v>
      </c>
      <c r="CB360">
        <v>12000</v>
      </c>
      <c r="CC360" s="265"/>
      <c r="CD360" s="123" t="s">
        <v>1368</v>
      </c>
      <c r="CE360" s="123" t="s">
        <v>1469</v>
      </c>
      <c r="CG360" s="265"/>
      <c r="CH360" s="123">
        <v>340</v>
      </c>
      <c r="CI360" s="265"/>
      <c r="CJ360" s="85" t="s">
        <v>26</v>
      </c>
      <c r="CK360" s="85" t="s">
        <v>26</v>
      </c>
      <c r="CL360" s="85"/>
      <c r="CM360" s="85"/>
      <c r="CN360" s="96" t="s">
        <v>13797</v>
      </c>
      <c r="CO360" s="155"/>
      <c r="CP360" s="155"/>
      <c r="CQ360" s="285"/>
      <c r="CR360" s="155"/>
      <c r="CS360" s="378"/>
      <c r="CT360" s="155"/>
      <c r="CU360" s="155"/>
      <c r="CV360" s="155"/>
      <c r="CW360" s="155"/>
      <c r="CX360" s="155"/>
      <c r="CY360" s="155"/>
      <c r="CZ360" s="155"/>
      <c r="DA360" s="155"/>
      <c r="DB360" s="155"/>
      <c r="DC360" s="155"/>
      <c r="DD360" s="155"/>
      <c r="DE360" s="155"/>
      <c r="DF360" s="155"/>
      <c r="DG360" s="155"/>
      <c r="DH360" s="284" t="s">
        <v>1375</v>
      </c>
      <c r="DI360" s="267" t="s">
        <v>128</v>
      </c>
      <c r="DJ360" s="84" t="s">
        <v>2073</v>
      </c>
      <c r="DK360" s="268" t="s">
        <v>13819</v>
      </c>
      <c r="DL360" s="127" t="s">
        <v>13800</v>
      </c>
      <c r="DN360" s="85">
        <v>1082574971</v>
      </c>
      <c r="DO360" s="339"/>
      <c r="DP360" s="339"/>
      <c r="DQ360" s="123" t="s">
        <v>1533</v>
      </c>
      <c r="DR360" s="339"/>
      <c r="DS360" s="339"/>
      <c r="DT360" s="339"/>
      <c r="DU360" s="339"/>
      <c r="DV360" s="123">
        <v>152181101</v>
      </c>
      <c r="DW360" s="123" t="s">
        <v>13820</v>
      </c>
      <c r="DX360" s="123">
        <v>1031</v>
      </c>
      <c r="DZ360" s="355"/>
      <c r="EA360" s="123" t="s">
        <v>25</v>
      </c>
      <c r="EC360" s="125"/>
      <c r="ED360" s="339"/>
      <c r="EE360" s="339"/>
      <c r="EF360" s="339"/>
      <c r="EG360" s="355"/>
      <c r="EH360" s="355"/>
      <c r="EJ360" s="123" t="s">
        <v>26</v>
      </c>
      <c r="EK360" s="123" t="s">
        <v>25</v>
      </c>
      <c r="EL360" s="123" t="s">
        <v>25</v>
      </c>
      <c r="EM360" s="123" t="s">
        <v>1759</v>
      </c>
      <c r="EO360" s="123" t="s">
        <v>1760</v>
      </c>
      <c r="EP360" s="339"/>
      <c r="EQ360" s="123" t="s">
        <v>1761</v>
      </c>
      <c r="ES360" s="123" t="s">
        <v>6</v>
      </c>
      <c r="ET360" s="339"/>
      <c r="EU360" s="123" t="s">
        <v>112</v>
      </c>
      <c r="EV360" s="339"/>
      <c r="EW360" s="123" t="s">
        <v>1370</v>
      </c>
      <c r="EX360" s="339"/>
      <c r="EY360" s="123" t="s">
        <v>8</v>
      </c>
      <c r="FA360" s="123" t="s">
        <v>26</v>
      </c>
      <c r="FB360" s="339"/>
      <c r="FD360" s="339"/>
      <c r="FH360" s="266" t="s">
        <v>1375</v>
      </c>
      <c r="FL360"/>
      <c r="FV360"/>
      <c r="GC360" s="339"/>
      <c r="GD360" s="339"/>
      <c r="GE360" s="339"/>
      <c r="GF360" s="355"/>
      <c r="GG360" s="355"/>
      <c r="GH360" s="331"/>
      <c r="GO360" s="339"/>
      <c r="GQ360" s="339"/>
      <c r="GS360" s="339"/>
      <c r="GY360"/>
      <c r="GZ360"/>
      <c r="HA360" s="266"/>
    </row>
    <row r="361" spans="1:210" s="123" customFormat="1" ht="29" x14ac:dyDescent="0.35">
      <c r="A361" s="137">
        <v>369</v>
      </c>
      <c r="B361" s="343"/>
      <c r="C361" s="84" t="s">
        <v>1412</v>
      </c>
      <c r="D361" s="124">
        <v>44308</v>
      </c>
      <c r="E361" s="124">
        <v>44308</v>
      </c>
      <c r="F361" s="351"/>
      <c r="G361" s="125" t="s">
        <v>14805</v>
      </c>
      <c r="H361" s="266" t="s">
        <v>1375</v>
      </c>
      <c r="J361" s="339"/>
      <c r="K361" s="355"/>
      <c r="L361" s="267"/>
      <c r="M361" s="354"/>
      <c r="N361" s="267" t="s">
        <v>19657</v>
      </c>
      <c r="O361" s="354"/>
      <c r="P361" s="354"/>
      <c r="Q361" s="267"/>
      <c r="R361" s="267"/>
      <c r="S361" s="267"/>
      <c r="T361" s="126" t="s">
        <v>25</v>
      </c>
      <c r="U361" s="124">
        <v>44306</v>
      </c>
      <c r="V361" s="124"/>
      <c r="W361" s="126" t="s">
        <v>92</v>
      </c>
      <c r="X361" s="362"/>
      <c r="Y361" s="362"/>
      <c r="Z361" s="126"/>
      <c r="AA361" s="126"/>
      <c r="AB361" s="124"/>
      <c r="AC361" s="124"/>
      <c r="AD361" s="362"/>
      <c r="AE361" s="362"/>
      <c r="AF361" s="363"/>
      <c r="AG361" s="363"/>
      <c r="AH361" s="266" t="s">
        <v>1375</v>
      </c>
      <c r="AI361" s="124">
        <v>44290</v>
      </c>
      <c r="AJ361" s="252" t="s">
        <v>14806</v>
      </c>
      <c r="AK361" s="124">
        <v>44290</v>
      </c>
      <c r="AL361" s="252">
        <v>0.66388888888888886</v>
      </c>
      <c r="AM361" s="85" t="s">
        <v>28</v>
      </c>
      <c r="AN361" s="85" t="s">
        <v>25</v>
      </c>
      <c r="AO361" s="85" t="s">
        <v>26</v>
      </c>
      <c r="AP361" s="85">
        <v>1306746</v>
      </c>
      <c r="AQ361" s="85" t="s">
        <v>14807</v>
      </c>
      <c r="AR361" s="85"/>
      <c r="AS361" s="335" t="s">
        <v>15194</v>
      </c>
      <c r="AT361" s="335">
        <v>120740990</v>
      </c>
      <c r="AU361" s="85"/>
      <c r="AV361" s="85"/>
      <c r="AW361" s="85" t="s">
        <v>15275</v>
      </c>
      <c r="AX361" s="266" t="s">
        <v>1375</v>
      </c>
      <c r="AY361" s="85" t="s">
        <v>25</v>
      </c>
      <c r="AZ361" s="85" t="s">
        <v>25</v>
      </c>
      <c r="BA361" s="85" t="s">
        <v>25</v>
      </c>
      <c r="BB361" s="85" t="s">
        <v>25</v>
      </c>
      <c r="BC361" s="355"/>
      <c r="BD361" s="85" t="s">
        <v>27</v>
      </c>
      <c r="BE361" s="85" t="s">
        <v>4</v>
      </c>
      <c r="BF361" s="85" t="s">
        <v>34</v>
      </c>
      <c r="BG361" s="85" t="s">
        <v>34</v>
      </c>
      <c r="BH361" s="304" t="s">
        <v>18051</v>
      </c>
      <c r="BI361" s="355"/>
      <c r="BM361" s="123" t="s">
        <v>102</v>
      </c>
      <c r="BN361" s="123" t="s">
        <v>1378</v>
      </c>
      <c r="BO361" s="123" t="s">
        <v>1386</v>
      </c>
      <c r="BP361" s="123" t="s">
        <v>25</v>
      </c>
      <c r="BQ361" s="4" t="s">
        <v>8</v>
      </c>
      <c r="BR361" s="123" t="s">
        <v>1614</v>
      </c>
      <c r="BS361" s="123" t="s">
        <v>90</v>
      </c>
      <c r="BT361" t="s">
        <v>15276</v>
      </c>
      <c r="BU361" t="s">
        <v>15195</v>
      </c>
      <c r="BV361" s="266" t="s">
        <v>1375</v>
      </c>
      <c r="BW361" s="85" t="s">
        <v>1404</v>
      </c>
      <c r="BX361" s="372"/>
      <c r="BY361" s="372"/>
      <c r="BZ361" s="129" t="s">
        <v>92</v>
      </c>
      <c r="CA361" t="s">
        <v>5472</v>
      </c>
      <c r="CB361">
        <v>12000</v>
      </c>
      <c r="CD361" s="123" t="s">
        <v>14812</v>
      </c>
      <c r="CE361" s="123" t="s">
        <v>1450</v>
      </c>
      <c r="CJ361" s="85" t="s">
        <v>26</v>
      </c>
      <c r="CK361" s="85" t="s">
        <v>26</v>
      </c>
      <c r="CL361" s="85"/>
      <c r="CM361" s="85"/>
      <c r="CN361" s="96" t="s">
        <v>14791</v>
      </c>
      <c r="CO361" s="155"/>
      <c r="CP361" s="155"/>
      <c r="CQ361" s="285"/>
      <c r="CR361" s="155"/>
      <c r="CS361" s="378"/>
      <c r="CT361" s="155"/>
      <c r="CU361" s="155"/>
      <c r="CV361" s="155"/>
      <c r="CW361" s="155"/>
      <c r="CX361" s="155"/>
      <c r="CY361" s="155"/>
      <c r="CZ361" s="155"/>
      <c r="DA361" s="155"/>
      <c r="DB361" s="155"/>
      <c r="DC361" s="155"/>
      <c r="DD361" s="155"/>
      <c r="DE361" s="155"/>
      <c r="DF361" s="155"/>
      <c r="DG361" s="155"/>
      <c r="DH361" s="284" t="s">
        <v>1375</v>
      </c>
      <c r="DI361" s="275" t="s">
        <v>122</v>
      </c>
      <c r="DJ361" s="293" t="s">
        <v>3326</v>
      </c>
      <c r="DK361" s="268" t="s">
        <v>14806</v>
      </c>
      <c r="DL361" s="127" t="s">
        <v>14809</v>
      </c>
      <c r="DN361" s="85" t="s">
        <v>14808</v>
      </c>
      <c r="DO361" s="339"/>
      <c r="DP361" s="339"/>
      <c r="DR361" s="339"/>
      <c r="DS361" s="339"/>
      <c r="DT361" s="339"/>
      <c r="DU361" s="339"/>
      <c r="DW361" s="123" t="s">
        <v>14810</v>
      </c>
      <c r="DX361" s="123">
        <v>9002</v>
      </c>
      <c r="DZ361" s="355"/>
      <c r="EA361" s="123" t="s">
        <v>26</v>
      </c>
      <c r="EC361" s="125"/>
      <c r="ED361" s="339"/>
      <c r="EE361" s="339"/>
      <c r="EF361" s="339"/>
      <c r="EG361" s="355"/>
      <c r="EH361" s="355"/>
      <c r="EL361" s="123" t="s">
        <v>25</v>
      </c>
      <c r="EP361" s="339"/>
      <c r="ET361" s="339"/>
      <c r="EV361" s="339"/>
      <c r="EX361" s="339"/>
      <c r="FB361" s="339"/>
      <c r="FD361" s="339"/>
      <c r="FE361" s="123" t="s">
        <v>2023</v>
      </c>
      <c r="FF361" s="123" t="s">
        <v>14811</v>
      </c>
      <c r="FH361" s="266" t="s">
        <v>1375</v>
      </c>
      <c r="FL361"/>
      <c r="FV361"/>
      <c r="GC361" s="339"/>
      <c r="GD361" s="339"/>
      <c r="GE361" s="339"/>
      <c r="GF361" s="355"/>
      <c r="GG361" s="355"/>
      <c r="GH361" s="331"/>
      <c r="GO361" s="339"/>
      <c r="GQ361" s="339"/>
      <c r="GS361" s="339"/>
      <c r="GY361"/>
      <c r="GZ361"/>
      <c r="HA361" s="266"/>
    </row>
    <row r="362" spans="1:210" s="123" customFormat="1" x14ac:dyDescent="0.35">
      <c r="A362" s="137">
        <v>340</v>
      </c>
      <c r="B362" s="343"/>
      <c r="C362" s="84" t="s">
        <v>1412</v>
      </c>
      <c r="D362" s="124">
        <v>44292</v>
      </c>
      <c r="E362" s="124">
        <v>44292</v>
      </c>
      <c r="F362" s="343"/>
      <c r="G362" s="125" t="s">
        <v>13821</v>
      </c>
      <c r="H362" s="266" t="s">
        <v>1375</v>
      </c>
      <c r="J362" s="339"/>
      <c r="K362" s="355"/>
      <c r="L362" s="267"/>
      <c r="M362" s="354"/>
      <c r="N362" s="267" t="s">
        <v>19657</v>
      </c>
      <c r="O362" s="354"/>
      <c r="P362" s="354"/>
      <c r="Q362" s="267"/>
      <c r="R362" s="267"/>
      <c r="S362" s="267"/>
      <c r="T362" s="126"/>
      <c r="U362" s="124"/>
      <c r="V362" s="124"/>
      <c r="W362" s="126"/>
      <c r="X362" s="362"/>
      <c r="Y362" s="362"/>
      <c r="Z362" s="126"/>
      <c r="AA362" s="126"/>
      <c r="AB362" s="124"/>
      <c r="AC362" s="124"/>
      <c r="AD362" s="362"/>
      <c r="AE362" s="362"/>
      <c r="AF362" s="363"/>
      <c r="AG362" s="363"/>
      <c r="AH362" s="266" t="s">
        <v>1375</v>
      </c>
      <c r="AI362" s="124">
        <v>44290</v>
      </c>
      <c r="AJ362" s="252" t="s">
        <v>13823</v>
      </c>
      <c r="AK362" s="124"/>
      <c r="AL362" s="252"/>
      <c r="AM362" s="85" t="s">
        <v>28</v>
      </c>
      <c r="AN362" s="85" t="s">
        <v>26</v>
      </c>
      <c r="AO362" s="85" t="s">
        <v>26</v>
      </c>
      <c r="AP362" s="85"/>
      <c r="AQ362" s="85"/>
      <c r="AR362" s="85"/>
      <c r="AS362" s="335">
        <v>9140553851</v>
      </c>
      <c r="AT362" s="335"/>
      <c r="AU362" s="85"/>
      <c r="AV362" s="85"/>
      <c r="AW362" s="85"/>
      <c r="AX362" s="266" t="s">
        <v>1375</v>
      </c>
      <c r="AY362" s="85" t="s">
        <v>26</v>
      </c>
      <c r="AZ362" s="85" t="s">
        <v>26</v>
      </c>
      <c r="BA362" s="85" t="s">
        <v>26</v>
      </c>
      <c r="BB362" s="85" t="s">
        <v>26</v>
      </c>
      <c r="BC362" s="355"/>
      <c r="BD362" s="85" t="s">
        <v>33</v>
      </c>
      <c r="BE362" s="85" t="s">
        <v>16</v>
      </c>
      <c r="BF362" s="85"/>
      <c r="BG362" s="85"/>
      <c r="BH362" s="304" t="s">
        <v>18051</v>
      </c>
      <c r="BI362" s="355"/>
      <c r="BM362" s="123" t="s">
        <v>106</v>
      </c>
      <c r="BQ362" s="4" t="s">
        <v>1371</v>
      </c>
      <c r="BT362"/>
      <c r="BU362"/>
      <c r="BV362" s="266" t="s">
        <v>1375</v>
      </c>
      <c r="BW362" s="85" t="s">
        <v>1404</v>
      </c>
      <c r="BX362" s="372"/>
      <c r="BY362" s="372"/>
      <c r="BZ362" s="129" t="s">
        <v>175</v>
      </c>
      <c r="CA362" t="s">
        <v>14446</v>
      </c>
      <c r="CB362">
        <v>12000</v>
      </c>
      <c r="CC362" s="265"/>
      <c r="CD362" s="123" t="s">
        <v>6</v>
      </c>
      <c r="CE362" s="123" t="s">
        <v>17</v>
      </c>
      <c r="CG362" s="265"/>
      <c r="CI362" s="265"/>
      <c r="CJ362" s="85" t="s">
        <v>26</v>
      </c>
      <c r="CK362" s="85" t="s">
        <v>26</v>
      </c>
      <c r="CL362" s="85"/>
      <c r="CM362" s="85"/>
      <c r="CN362" s="96" t="s">
        <v>13797</v>
      </c>
      <c r="CO362" s="155"/>
      <c r="CP362" s="155"/>
      <c r="CQ362" s="285"/>
      <c r="CR362" s="155"/>
      <c r="CS362" s="378"/>
      <c r="CT362" s="155"/>
      <c r="CU362" s="155"/>
      <c r="CV362" s="155"/>
      <c r="CW362" s="155"/>
      <c r="CX362" s="155"/>
      <c r="CY362" s="155"/>
      <c r="CZ362" s="155"/>
      <c r="DA362" s="155"/>
      <c r="DB362" s="155"/>
      <c r="DC362" s="155"/>
      <c r="DD362" s="155"/>
      <c r="DE362" s="155"/>
      <c r="DF362" s="155"/>
      <c r="DG362" s="155"/>
      <c r="DH362" s="284" t="s">
        <v>1375</v>
      </c>
      <c r="DI362" s="267" t="s">
        <v>2095</v>
      </c>
      <c r="DJ362" s="84" t="s">
        <v>2096</v>
      </c>
      <c r="DK362" s="268" t="s">
        <v>13823</v>
      </c>
      <c r="DL362" s="127" t="s">
        <v>13822</v>
      </c>
      <c r="DN362" s="85">
        <v>9140553851</v>
      </c>
      <c r="DO362" s="339"/>
      <c r="DP362" s="339"/>
      <c r="DQ362" s="123" t="s">
        <v>131</v>
      </c>
      <c r="DR362" s="339"/>
      <c r="DS362" s="339"/>
      <c r="DT362" s="339"/>
      <c r="DU362" s="339"/>
      <c r="DV362" s="123">
        <v>83371115</v>
      </c>
      <c r="DW362" s="123" t="s">
        <v>13824</v>
      </c>
      <c r="DX362" s="123">
        <v>1121</v>
      </c>
      <c r="DZ362" s="355"/>
      <c r="EA362" s="123" t="s">
        <v>25</v>
      </c>
      <c r="EC362" s="125"/>
      <c r="ED362" s="339"/>
      <c r="EE362" s="339"/>
      <c r="EF362" s="339"/>
      <c r="EG362" s="355"/>
      <c r="EH362" s="355"/>
      <c r="EJ362" s="123" t="s">
        <v>26</v>
      </c>
      <c r="EK362" s="123" t="s">
        <v>25</v>
      </c>
      <c r="EL362" s="123" t="s">
        <v>26</v>
      </c>
      <c r="EM362" s="123" t="s">
        <v>1759</v>
      </c>
      <c r="EO362" s="123" t="s">
        <v>1760</v>
      </c>
      <c r="EP362" s="339"/>
      <c r="EQ362" s="123" t="s">
        <v>1761</v>
      </c>
      <c r="ES362" s="123" t="s">
        <v>1956</v>
      </c>
      <c r="ET362" s="339"/>
      <c r="EU362" s="123" t="s">
        <v>112</v>
      </c>
      <c r="EV362" s="339"/>
      <c r="EW362" s="123" t="s">
        <v>1807</v>
      </c>
      <c r="EX362" s="339"/>
      <c r="EY362" s="123" t="s">
        <v>1371</v>
      </c>
      <c r="FA362" s="123" t="s">
        <v>26</v>
      </c>
      <c r="FB362" s="339"/>
      <c r="FD362" s="339"/>
      <c r="FH362" s="266" t="s">
        <v>1375</v>
      </c>
      <c r="FL362"/>
      <c r="FV362"/>
      <c r="GC362" s="339"/>
      <c r="GD362" s="339"/>
      <c r="GE362" s="339"/>
      <c r="GF362" s="355"/>
      <c r="GG362" s="355"/>
      <c r="GH362" s="331"/>
      <c r="GO362" s="339"/>
      <c r="GQ362" s="339"/>
      <c r="GS362" s="339"/>
      <c r="GY362"/>
      <c r="GZ362"/>
      <c r="HA362" s="266"/>
    </row>
    <row r="363" spans="1:210" s="123" customFormat="1" x14ac:dyDescent="0.35">
      <c r="A363" s="137">
        <v>339</v>
      </c>
      <c r="B363" s="343"/>
      <c r="C363" s="84" t="s">
        <v>1412</v>
      </c>
      <c r="D363" s="124">
        <v>44292</v>
      </c>
      <c r="E363" s="124">
        <v>44292</v>
      </c>
      <c r="F363" s="343"/>
      <c r="G363" s="125" t="s">
        <v>13825</v>
      </c>
      <c r="H363" s="266" t="s">
        <v>1375</v>
      </c>
      <c r="J363" s="339"/>
      <c r="K363" s="355"/>
      <c r="L363" s="267"/>
      <c r="M363" s="354"/>
      <c r="N363" s="267" t="s">
        <v>19657</v>
      </c>
      <c r="O363" s="354"/>
      <c r="P363" s="354"/>
      <c r="Q363" s="267"/>
      <c r="R363" s="267"/>
      <c r="S363" s="267"/>
      <c r="T363" s="126"/>
      <c r="U363" s="124"/>
      <c r="V363" s="124"/>
      <c r="W363" s="126"/>
      <c r="X363" s="362"/>
      <c r="Y363" s="362"/>
      <c r="Z363" s="126"/>
      <c r="AA363" s="126"/>
      <c r="AB363" s="124"/>
      <c r="AC363" s="124"/>
      <c r="AD363" s="362"/>
      <c r="AE363" s="362"/>
      <c r="AF363" s="363"/>
      <c r="AG363" s="363"/>
      <c r="AH363" s="266" t="s">
        <v>1375</v>
      </c>
      <c r="AI363" s="124">
        <v>44290</v>
      </c>
      <c r="AJ363" s="252" t="s">
        <v>13826</v>
      </c>
      <c r="AK363" s="124"/>
      <c r="AL363" s="252"/>
      <c r="AM363" s="85" t="s">
        <v>28</v>
      </c>
      <c r="AN363" s="85" t="s">
        <v>26</v>
      </c>
      <c r="AO363" s="85" t="s">
        <v>26</v>
      </c>
      <c r="AP363" s="85"/>
      <c r="AQ363" s="85"/>
      <c r="AR363" s="85"/>
      <c r="AS363" s="335">
        <v>7766539236</v>
      </c>
      <c r="AT363" s="335"/>
      <c r="AU363" s="85"/>
      <c r="AV363" s="85"/>
      <c r="AW363" s="85"/>
      <c r="AX363" s="266" t="s">
        <v>1375</v>
      </c>
      <c r="AY363" s="85" t="s">
        <v>26</v>
      </c>
      <c r="AZ363" s="85" t="s">
        <v>26</v>
      </c>
      <c r="BA363" s="85" t="s">
        <v>26</v>
      </c>
      <c r="BB363" s="85" t="s">
        <v>26</v>
      </c>
      <c r="BC363" s="355"/>
      <c r="BD363" s="85" t="s">
        <v>33</v>
      </c>
      <c r="BE363" s="85" t="s">
        <v>16</v>
      </c>
      <c r="BF363" s="85"/>
      <c r="BG363" s="85"/>
      <c r="BH363" s="304" t="s">
        <v>18051</v>
      </c>
      <c r="BI363" s="355"/>
      <c r="BM363" s="123" t="s">
        <v>106</v>
      </c>
      <c r="BQ363" s="4" t="s">
        <v>8</v>
      </c>
      <c r="BT363"/>
      <c r="BU363"/>
      <c r="BV363" s="266" t="s">
        <v>1375</v>
      </c>
      <c r="BW363" s="85" t="s">
        <v>1404</v>
      </c>
      <c r="BX363" s="372"/>
      <c r="BY363" s="372"/>
      <c r="BZ363" s="129" t="s">
        <v>75</v>
      </c>
      <c r="CA363" t="s">
        <v>3796</v>
      </c>
      <c r="CB363">
        <v>12000</v>
      </c>
      <c r="CC363" s="265"/>
      <c r="CD363" s="123" t="s">
        <v>14445</v>
      </c>
      <c r="CE363" s="123" t="s">
        <v>1444</v>
      </c>
      <c r="CG363" s="265"/>
      <c r="CI363" s="265"/>
      <c r="CJ363" s="85" t="s">
        <v>26</v>
      </c>
      <c r="CK363" s="85" t="s">
        <v>26</v>
      </c>
      <c r="CL363" s="85"/>
      <c r="CM363" s="85"/>
      <c r="CN363" s="96" t="s">
        <v>13797</v>
      </c>
      <c r="CO363" s="155"/>
      <c r="CP363" s="155"/>
      <c r="CQ363" s="285"/>
      <c r="CR363" s="155"/>
      <c r="CS363" s="378"/>
      <c r="CT363" s="155"/>
      <c r="CU363" s="155"/>
      <c r="CV363" s="155"/>
      <c r="CW363" s="155"/>
      <c r="CX363" s="155"/>
      <c r="CY363" s="155"/>
      <c r="CZ363" s="155"/>
      <c r="DA363" s="155"/>
      <c r="DB363" s="155"/>
      <c r="DC363" s="155"/>
      <c r="DD363" s="155"/>
      <c r="DE363" s="155"/>
      <c r="DF363" s="155"/>
      <c r="DG363" s="155"/>
      <c r="DH363" s="284" t="s">
        <v>1375</v>
      </c>
      <c r="DI363" s="267" t="s">
        <v>123</v>
      </c>
      <c r="DJ363" s="84" t="s">
        <v>1924</v>
      </c>
      <c r="DK363" s="268" t="s">
        <v>13826</v>
      </c>
      <c r="DL363" s="127" t="s">
        <v>13822</v>
      </c>
      <c r="DN363" s="85">
        <v>7766539236</v>
      </c>
      <c r="DO363" s="339"/>
      <c r="DP363" s="339"/>
      <c r="DQ363" s="123" t="s">
        <v>3733</v>
      </c>
      <c r="DR363" s="339"/>
      <c r="DS363" s="339"/>
      <c r="DT363" s="339"/>
      <c r="DU363" s="339"/>
      <c r="DV363" s="123">
        <v>253611103</v>
      </c>
      <c r="DW363" s="123" t="s">
        <v>13827</v>
      </c>
      <c r="DX363" s="123">
        <v>1121</v>
      </c>
      <c r="DZ363" s="355"/>
      <c r="EA363" s="123" t="s">
        <v>25</v>
      </c>
      <c r="EB363" s="123">
        <v>3</v>
      </c>
      <c r="EC363" s="125" t="s">
        <v>1887</v>
      </c>
      <c r="ED363" s="339"/>
      <c r="EE363" s="339"/>
      <c r="EF363" s="339"/>
      <c r="EG363" s="355"/>
      <c r="EH363" s="355"/>
      <c r="EJ363" s="123" t="s">
        <v>26</v>
      </c>
      <c r="EK363" s="123" t="s">
        <v>26</v>
      </c>
      <c r="EL363" s="123" t="s">
        <v>26</v>
      </c>
      <c r="EM363" s="123" t="s">
        <v>1759</v>
      </c>
      <c r="EO363" s="123" t="s">
        <v>1760</v>
      </c>
      <c r="EP363" s="339"/>
      <c r="EQ363" s="123" t="s">
        <v>1761</v>
      </c>
      <c r="ES363" s="123" t="s">
        <v>6</v>
      </c>
      <c r="ET363" s="339"/>
      <c r="EU363" s="123" t="s">
        <v>112</v>
      </c>
      <c r="EV363" s="339"/>
      <c r="EW363" s="123" t="s">
        <v>1370</v>
      </c>
      <c r="EX363" s="339"/>
      <c r="EY363" s="123" t="s">
        <v>8</v>
      </c>
      <c r="FA363" s="123" t="s">
        <v>26</v>
      </c>
      <c r="FB363" s="339"/>
      <c r="FD363" s="339"/>
      <c r="FH363" s="266" t="s">
        <v>1375</v>
      </c>
      <c r="FL363"/>
      <c r="FV363"/>
      <c r="GC363" s="339"/>
      <c r="GD363" s="339"/>
      <c r="GE363" s="339"/>
      <c r="GF363" s="355"/>
      <c r="GG363" s="355"/>
      <c r="GH363" s="331"/>
      <c r="GO363" s="339"/>
      <c r="GQ363" s="339"/>
      <c r="GS363" s="339"/>
      <c r="GY363"/>
      <c r="GZ363"/>
      <c r="HA363" s="266"/>
    </row>
    <row r="364" spans="1:210" s="123" customFormat="1" x14ac:dyDescent="0.35">
      <c r="A364" s="137">
        <v>338</v>
      </c>
      <c r="B364" s="343"/>
      <c r="C364" s="84" t="s">
        <v>1412</v>
      </c>
      <c r="D364" s="124">
        <v>44292</v>
      </c>
      <c r="E364" s="124">
        <v>44292</v>
      </c>
      <c r="F364" s="343"/>
      <c r="G364" s="125" t="s">
        <v>13828</v>
      </c>
      <c r="H364" s="266" t="s">
        <v>1375</v>
      </c>
      <c r="J364" s="339"/>
      <c r="K364" s="355"/>
      <c r="L364" s="267"/>
      <c r="M364" s="354"/>
      <c r="N364" s="267" t="s">
        <v>19657</v>
      </c>
      <c r="O364" s="354"/>
      <c r="P364" s="354"/>
      <c r="Q364" s="267"/>
      <c r="R364" s="267"/>
      <c r="S364" s="267"/>
      <c r="T364" s="126"/>
      <c r="U364" s="124"/>
      <c r="V364" s="124"/>
      <c r="W364" s="126"/>
      <c r="X364" s="362"/>
      <c r="Y364" s="362"/>
      <c r="Z364" s="126"/>
      <c r="AA364" s="126"/>
      <c r="AB364" s="124"/>
      <c r="AC364" s="124"/>
      <c r="AD364" s="362"/>
      <c r="AE364" s="362"/>
      <c r="AF364" s="363"/>
      <c r="AG364" s="363"/>
      <c r="AH364" s="266" t="s">
        <v>1375</v>
      </c>
      <c r="AI364" s="124">
        <v>44290</v>
      </c>
      <c r="AJ364" s="252" t="s">
        <v>13829</v>
      </c>
      <c r="AK364" s="124"/>
      <c r="AL364" s="252"/>
      <c r="AM364" s="85" t="s">
        <v>28</v>
      </c>
      <c r="AN364" s="85" t="s">
        <v>26</v>
      </c>
      <c r="AO364" s="85" t="s">
        <v>26</v>
      </c>
      <c r="AP364" s="85"/>
      <c r="AQ364" s="85"/>
      <c r="AR364" s="85"/>
      <c r="AS364" s="335">
        <v>1955920446</v>
      </c>
      <c r="AT364" s="335"/>
      <c r="AU364" s="85"/>
      <c r="AV364" s="85"/>
      <c r="AW364" s="85"/>
      <c r="AX364" s="266" t="s">
        <v>1375</v>
      </c>
      <c r="AY364" s="85" t="s">
        <v>26</v>
      </c>
      <c r="AZ364" s="85" t="s">
        <v>26</v>
      </c>
      <c r="BA364" s="85" t="s">
        <v>26</v>
      </c>
      <c r="BB364" s="85" t="s">
        <v>26</v>
      </c>
      <c r="BC364" s="355"/>
      <c r="BD364" s="85" t="s">
        <v>33</v>
      </c>
      <c r="BE364" s="85" t="s">
        <v>16</v>
      </c>
      <c r="BF364" s="85"/>
      <c r="BG364" s="85"/>
      <c r="BH364" s="304" t="s">
        <v>18051</v>
      </c>
      <c r="BI364" s="355"/>
      <c r="BM364" s="123" t="s">
        <v>106</v>
      </c>
      <c r="BQ364" s="4" t="s">
        <v>1372</v>
      </c>
      <c r="BT364"/>
      <c r="BU364"/>
      <c r="BV364" s="266" t="s">
        <v>1375</v>
      </c>
      <c r="BW364" s="85" t="s">
        <v>1404</v>
      </c>
      <c r="BX364" s="372"/>
      <c r="BY364" s="372"/>
      <c r="BZ364" s="129" t="s">
        <v>156</v>
      </c>
      <c r="CA364" t="s">
        <v>4334</v>
      </c>
      <c r="CB364">
        <v>12000</v>
      </c>
      <c r="CC364" s="265"/>
      <c r="CD364" s="123" t="s">
        <v>1472</v>
      </c>
      <c r="CE364" s="123" t="s">
        <v>17</v>
      </c>
      <c r="CG364" s="265"/>
      <c r="CI364" s="265"/>
      <c r="CJ364" s="85" t="s">
        <v>26</v>
      </c>
      <c r="CK364" s="85" t="s">
        <v>26</v>
      </c>
      <c r="CL364" s="85"/>
      <c r="CM364" s="85"/>
      <c r="CN364" s="96" t="s">
        <v>13797</v>
      </c>
      <c r="CO364" s="155"/>
      <c r="CP364" s="155"/>
      <c r="CQ364" s="285"/>
      <c r="CR364" s="155"/>
      <c r="CS364" s="378"/>
      <c r="CT364" s="155"/>
      <c r="CU364" s="155"/>
      <c r="CV364" s="155"/>
      <c r="CW364" s="155"/>
      <c r="CX364" s="155"/>
      <c r="CY364" s="155"/>
      <c r="CZ364" s="155"/>
      <c r="DA364" s="155"/>
      <c r="DB364" s="155"/>
      <c r="DC364" s="155"/>
      <c r="DD364" s="155"/>
      <c r="DE364" s="155"/>
      <c r="DF364" s="155"/>
      <c r="DG364" s="155"/>
      <c r="DH364" s="284" t="s">
        <v>1375</v>
      </c>
      <c r="DI364" s="267" t="s">
        <v>125</v>
      </c>
      <c r="DJ364" s="84" t="s">
        <v>13830</v>
      </c>
      <c r="DK364" s="268" t="s">
        <v>13829</v>
      </c>
      <c r="DL364" s="127" t="s">
        <v>13822</v>
      </c>
      <c r="DN364" s="85">
        <v>1955920446</v>
      </c>
      <c r="DO364" s="339"/>
      <c r="DP364" s="339"/>
      <c r="DQ364" s="123" t="s">
        <v>13831</v>
      </c>
      <c r="DR364" s="339"/>
      <c r="DS364" s="339"/>
      <c r="DT364" s="339"/>
      <c r="DU364" s="339"/>
      <c r="DV364" s="123">
        <v>14101102</v>
      </c>
      <c r="DW364" s="123" t="s">
        <v>13832</v>
      </c>
      <c r="DX364" s="123">
        <v>1120</v>
      </c>
      <c r="DZ364" s="355"/>
      <c r="EA364" s="123" t="s">
        <v>25</v>
      </c>
      <c r="EC364" s="125"/>
      <c r="ED364" s="339"/>
      <c r="EE364" s="339"/>
      <c r="EF364" s="339"/>
      <c r="EG364" s="355"/>
      <c r="EH364" s="355"/>
      <c r="EJ364" s="123" t="s">
        <v>26</v>
      </c>
      <c r="EK364" s="123" t="s">
        <v>26</v>
      </c>
      <c r="EL364" s="123" t="s">
        <v>26</v>
      </c>
      <c r="EM364" s="123" t="s">
        <v>1759</v>
      </c>
      <c r="EO364" s="123" t="s">
        <v>1760</v>
      </c>
      <c r="EP364" s="339"/>
      <c r="EQ364" s="123" t="s">
        <v>1761</v>
      </c>
      <c r="ES364" s="123" t="s">
        <v>6</v>
      </c>
      <c r="ET364" s="339"/>
      <c r="EU364" s="123" t="s">
        <v>112</v>
      </c>
      <c r="EV364" s="339"/>
      <c r="EW364" s="123" t="s">
        <v>1807</v>
      </c>
      <c r="EX364" s="339"/>
      <c r="EY364" s="123" t="s">
        <v>1372</v>
      </c>
      <c r="FA364" s="123" t="s">
        <v>26</v>
      </c>
      <c r="FB364" s="339"/>
      <c r="FD364" s="339"/>
      <c r="FH364" s="266" t="s">
        <v>1375</v>
      </c>
      <c r="FL364"/>
      <c r="FV364"/>
      <c r="GC364" s="339"/>
      <c r="GD364" s="339"/>
      <c r="GE364" s="339"/>
      <c r="GF364" s="355"/>
      <c r="GG364" s="355"/>
      <c r="GH364" s="331"/>
      <c r="GO364" s="339"/>
      <c r="GQ364" s="339"/>
      <c r="GS364" s="339"/>
      <c r="GY364"/>
      <c r="GZ364"/>
      <c r="HA364" s="266"/>
    </row>
    <row r="365" spans="1:210" s="123" customFormat="1" x14ac:dyDescent="0.35">
      <c r="A365" s="137">
        <v>337</v>
      </c>
      <c r="B365" s="343"/>
      <c r="C365" s="84" t="s">
        <v>1412</v>
      </c>
      <c r="D365" s="124">
        <v>44292</v>
      </c>
      <c r="E365" s="124">
        <v>44292</v>
      </c>
      <c r="F365" s="343"/>
      <c r="G365" s="125" t="s">
        <v>13833</v>
      </c>
      <c r="H365" s="266" t="s">
        <v>1375</v>
      </c>
      <c r="J365" s="339"/>
      <c r="K365" s="355"/>
      <c r="L365" s="267"/>
      <c r="M365" s="354"/>
      <c r="N365" s="267" t="s">
        <v>19657</v>
      </c>
      <c r="O365" s="354"/>
      <c r="P365" s="354"/>
      <c r="Q365" s="267"/>
      <c r="R365" s="267"/>
      <c r="S365" s="267"/>
      <c r="T365" s="126"/>
      <c r="U365" s="124"/>
      <c r="V365" s="124"/>
      <c r="W365" s="126"/>
      <c r="X365" s="362"/>
      <c r="Y365" s="362"/>
      <c r="Z365" s="126"/>
      <c r="AA365" s="126"/>
      <c r="AB365" s="124"/>
      <c r="AC365" s="124"/>
      <c r="AD365" s="362"/>
      <c r="AE365" s="362"/>
      <c r="AF365" s="363"/>
      <c r="AG365" s="363"/>
      <c r="AH365" s="266" t="s">
        <v>1375</v>
      </c>
      <c r="AI365" s="124">
        <v>44289</v>
      </c>
      <c r="AJ365" s="252" t="s">
        <v>3443</v>
      </c>
      <c r="AK365" s="124"/>
      <c r="AL365" s="252"/>
      <c r="AM365" s="85" t="s">
        <v>28</v>
      </c>
      <c r="AN365" s="85" t="s">
        <v>26</v>
      </c>
      <c r="AO365" s="85" t="s">
        <v>26</v>
      </c>
      <c r="AP365" s="85"/>
      <c r="AQ365" s="85"/>
      <c r="AR365" s="85"/>
      <c r="AS365" s="335">
        <v>4225720248</v>
      </c>
      <c r="AT365" s="335"/>
      <c r="AU365" s="85"/>
      <c r="AV365" s="85"/>
      <c r="AW365" s="85"/>
      <c r="AX365" s="266" t="s">
        <v>1375</v>
      </c>
      <c r="AY365" s="85" t="s">
        <v>26</v>
      </c>
      <c r="AZ365" s="85" t="s">
        <v>26</v>
      </c>
      <c r="BA365" s="85" t="s">
        <v>26</v>
      </c>
      <c r="BB365" s="85" t="s">
        <v>26</v>
      </c>
      <c r="BC365" s="355"/>
      <c r="BD365" s="85" t="s">
        <v>33</v>
      </c>
      <c r="BE365" s="85" t="s">
        <v>16</v>
      </c>
      <c r="BF365" s="85"/>
      <c r="BG365" s="85"/>
      <c r="BH365" s="304" t="s">
        <v>18051</v>
      </c>
      <c r="BI365" s="355"/>
      <c r="BM365" s="123" t="s">
        <v>106</v>
      </c>
      <c r="BQ365" s="4" t="s">
        <v>8</v>
      </c>
      <c r="BT365"/>
      <c r="BU365"/>
      <c r="BV365" s="266" t="s">
        <v>1375</v>
      </c>
      <c r="BW365" s="85" t="s">
        <v>1404</v>
      </c>
      <c r="BX365" s="372"/>
      <c r="BY365" s="372"/>
      <c r="BZ365" s="129" t="s">
        <v>82</v>
      </c>
      <c r="CA365" t="s">
        <v>14444</v>
      </c>
      <c r="CB365">
        <v>12000</v>
      </c>
      <c r="CC365" s="265"/>
      <c r="CD365" s="123" t="s">
        <v>1811</v>
      </c>
      <c r="CE365" s="123" t="s">
        <v>17</v>
      </c>
      <c r="CG365" s="265"/>
      <c r="CI365" s="265"/>
      <c r="CJ365" s="85" t="s">
        <v>26</v>
      </c>
      <c r="CK365" s="85" t="s">
        <v>26</v>
      </c>
      <c r="CL365" s="85"/>
      <c r="CM365" s="85"/>
      <c r="CN365" s="96" t="s">
        <v>13797</v>
      </c>
      <c r="CO365" s="155"/>
      <c r="CP365" s="155"/>
      <c r="CQ365" s="285"/>
      <c r="CR365" s="155"/>
      <c r="CS365" s="378"/>
      <c r="CT365" s="155"/>
      <c r="CU365" s="155"/>
      <c r="CV365" s="155"/>
      <c r="CW365" s="155"/>
      <c r="CX365" s="155"/>
      <c r="CY365" s="155"/>
      <c r="CZ365" s="155"/>
      <c r="DA365" s="155"/>
      <c r="DB365" s="155"/>
      <c r="DC365" s="155"/>
      <c r="DD365" s="155"/>
      <c r="DE365" s="155"/>
      <c r="DF365" s="155"/>
      <c r="DG365" s="155"/>
      <c r="DH365" s="284" t="s">
        <v>1375</v>
      </c>
      <c r="DI365" s="267" t="s">
        <v>2685</v>
      </c>
      <c r="DJ365" s="84" t="s">
        <v>1425</v>
      </c>
      <c r="DK365" s="268" t="s">
        <v>3443</v>
      </c>
      <c r="DL365" s="127" t="s">
        <v>13834</v>
      </c>
      <c r="DN365" s="85">
        <v>4225720248</v>
      </c>
      <c r="DO365" s="339"/>
      <c r="DP365" s="339"/>
      <c r="DQ365" s="123" t="s">
        <v>1425</v>
      </c>
      <c r="DR365" s="339"/>
      <c r="DS365" s="339"/>
      <c r="DT365" s="339"/>
      <c r="DU365" s="339"/>
      <c r="DV365" s="123">
        <v>42721102</v>
      </c>
      <c r="DW365" s="123" t="s">
        <v>13835</v>
      </c>
      <c r="DX365" s="123">
        <v>1121</v>
      </c>
      <c r="DZ365" s="355"/>
      <c r="EA365" s="123" t="s">
        <v>25</v>
      </c>
      <c r="EC365" s="125"/>
      <c r="ED365" s="339"/>
      <c r="EE365" s="339"/>
      <c r="EF365" s="339"/>
      <c r="EG365" s="355"/>
      <c r="EH365" s="355"/>
      <c r="EJ365" s="123" t="s">
        <v>26</v>
      </c>
      <c r="EK365" s="123" t="s">
        <v>25</v>
      </c>
      <c r="EL365" s="123" t="s">
        <v>26</v>
      </c>
      <c r="EM365" s="123" t="s">
        <v>1759</v>
      </c>
      <c r="EO365" s="123" t="s">
        <v>1760</v>
      </c>
      <c r="EP365" s="339"/>
      <c r="EQ365" s="123" t="s">
        <v>1761</v>
      </c>
      <c r="ES365" s="123" t="s">
        <v>1956</v>
      </c>
      <c r="ET365" s="339"/>
      <c r="EU365" s="123" t="s">
        <v>112</v>
      </c>
      <c r="EV365" s="339"/>
      <c r="EW365" s="123" t="s">
        <v>1370</v>
      </c>
      <c r="EX365" s="339"/>
      <c r="EY365" s="123" t="s">
        <v>8</v>
      </c>
      <c r="FA365" s="123" t="s">
        <v>26</v>
      </c>
      <c r="FB365" s="339"/>
      <c r="FD365" s="339"/>
      <c r="FH365" s="266" t="s">
        <v>1375</v>
      </c>
      <c r="FL365"/>
      <c r="FV365"/>
      <c r="GC365" s="339"/>
      <c r="GD365" s="339"/>
      <c r="GE365" s="339"/>
      <c r="GF365" s="355"/>
      <c r="GG365" s="355"/>
      <c r="GH365" s="331"/>
      <c r="GO365" s="339"/>
      <c r="GQ365" s="339"/>
      <c r="GS365" s="339"/>
      <c r="GY365"/>
      <c r="GZ365"/>
      <c r="HA365" s="266"/>
    </row>
    <row r="366" spans="1:210" s="123" customFormat="1" x14ac:dyDescent="0.35">
      <c r="A366" s="137">
        <v>336</v>
      </c>
      <c r="B366" s="343"/>
      <c r="C366" s="84" t="s">
        <v>1412</v>
      </c>
      <c r="D366" s="124">
        <v>44294</v>
      </c>
      <c r="E366" s="124">
        <v>44294</v>
      </c>
      <c r="F366" s="343"/>
      <c r="G366" s="125" t="s">
        <v>13836</v>
      </c>
      <c r="H366" s="266" t="s">
        <v>1375</v>
      </c>
      <c r="J366" s="339"/>
      <c r="K366" s="355"/>
      <c r="L366" s="267"/>
      <c r="M366" s="354"/>
      <c r="N366" s="267" t="s">
        <v>19657</v>
      </c>
      <c r="O366" s="354"/>
      <c r="P366" s="354"/>
      <c r="Q366" s="267"/>
      <c r="R366" s="267"/>
      <c r="S366" s="267"/>
      <c r="T366" s="126"/>
      <c r="U366" s="124"/>
      <c r="V366" s="124"/>
      <c r="W366" s="126"/>
      <c r="X366" s="362"/>
      <c r="Y366" s="362"/>
      <c r="Z366" s="126"/>
      <c r="AA366" s="126"/>
      <c r="AB366" s="124"/>
      <c r="AC366" s="124"/>
      <c r="AD366" s="362"/>
      <c r="AE366" s="362"/>
      <c r="AF366" s="363"/>
      <c r="AG366" s="363"/>
      <c r="AH366" s="266" t="s">
        <v>1375</v>
      </c>
      <c r="AI366" s="124">
        <v>44289</v>
      </c>
      <c r="AJ366" s="252" t="s">
        <v>1800</v>
      </c>
      <c r="AK366" s="124">
        <v>44289</v>
      </c>
      <c r="AL366" s="252" t="s">
        <v>1800</v>
      </c>
      <c r="AM366" s="85" t="s">
        <v>28</v>
      </c>
      <c r="AN366" s="85" t="s">
        <v>26</v>
      </c>
      <c r="AO366" s="85" t="s">
        <v>26</v>
      </c>
      <c r="AP366" s="85" t="s">
        <v>13837</v>
      </c>
      <c r="AQ366" s="85" t="s">
        <v>13838</v>
      </c>
      <c r="AR366" s="85"/>
      <c r="AS366" s="335" t="s">
        <v>13839</v>
      </c>
      <c r="AT366" s="335">
        <v>120740737</v>
      </c>
      <c r="AU366" s="85"/>
      <c r="AV366" s="85"/>
      <c r="AW366" s="85" t="s">
        <v>14737</v>
      </c>
      <c r="AX366" s="266" t="s">
        <v>1375</v>
      </c>
      <c r="AY366" s="85" t="s">
        <v>25</v>
      </c>
      <c r="AZ366" s="85" t="s">
        <v>25</v>
      </c>
      <c r="BA366" s="85" t="s">
        <v>25</v>
      </c>
      <c r="BB366" s="85" t="s">
        <v>25</v>
      </c>
      <c r="BC366" s="355"/>
      <c r="BD366" s="85" t="s">
        <v>27</v>
      </c>
      <c r="BE366" s="85" t="s">
        <v>4</v>
      </c>
      <c r="BF366" s="85" t="s">
        <v>34</v>
      </c>
      <c r="BG366" s="85" t="s">
        <v>34</v>
      </c>
      <c r="BH366" s="304" t="s">
        <v>18047</v>
      </c>
      <c r="BI366" s="355"/>
      <c r="BM366" s="123" t="s">
        <v>1628</v>
      </c>
      <c r="BN366" s="123" t="s">
        <v>1380</v>
      </c>
      <c r="BO366" s="123" t="s">
        <v>1640</v>
      </c>
      <c r="BP366" s="123" t="s">
        <v>26</v>
      </c>
      <c r="BQ366" s="4" t="s">
        <v>8</v>
      </c>
      <c r="BR366" s="123" t="s">
        <v>1614</v>
      </c>
      <c r="BS366" s="123" t="s">
        <v>60</v>
      </c>
      <c r="BT366" t="s">
        <v>60</v>
      </c>
      <c r="BU366" t="s">
        <v>14542</v>
      </c>
      <c r="BV366" s="266" t="s">
        <v>1375</v>
      </c>
      <c r="BW366" s="85" t="s">
        <v>1404</v>
      </c>
      <c r="BX366" s="372"/>
      <c r="BY366" s="372"/>
      <c r="BZ366" s="129" t="s">
        <v>49</v>
      </c>
      <c r="CA366" t="s">
        <v>5836</v>
      </c>
      <c r="CB366">
        <v>21000</v>
      </c>
      <c r="CC366" s="265"/>
      <c r="CD366" s="123" t="s">
        <v>13840</v>
      </c>
      <c r="CE366" s="123" t="s">
        <v>1444</v>
      </c>
      <c r="CG366" s="265"/>
      <c r="CI366" s="265"/>
      <c r="CJ366" s="85" t="s">
        <v>26</v>
      </c>
      <c r="CK366" s="85" t="s">
        <v>26</v>
      </c>
      <c r="CL366" s="85"/>
      <c r="CM366" s="85"/>
      <c r="CN366" s="96" t="s">
        <v>13797</v>
      </c>
      <c r="CO366" s="155"/>
      <c r="CP366" s="155"/>
      <c r="CQ366" s="285"/>
      <c r="CR366" s="155"/>
      <c r="CS366" s="378"/>
      <c r="CT366" s="155"/>
      <c r="CU366" s="155"/>
      <c r="CV366" s="155"/>
      <c r="CW366" s="155"/>
      <c r="CX366" s="155"/>
      <c r="CY366" s="155"/>
      <c r="CZ366" s="155"/>
      <c r="DA366" s="155"/>
      <c r="DB366" s="155"/>
      <c r="DC366" s="155"/>
      <c r="DD366" s="155"/>
      <c r="DE366" s="155"/>
      <c r="DF366" s="155"/>
      <c r="DG366" s="155"/>
      <c r="DH366" s="284" t="s">
        <v>1375</v>
      </c>
      <c r="DI366" s="267" t="s">
        <v>121</v>
      </c>
      <c r="DJ366" s="84" t="s">
        <v>3825</v>
      </c>
      <c r="DK366" s="268" t="s">
        <v>1800</v>
      </c>
      <c r="DL366" s="127" t="s">
        <v>13834</v>
      </c>
      <c r="DM366" s="123" t="s">
        <v>13837</v>
      </c>
      <c r="DN366" s="85" t="s">
        <v>13839</v>
      </c>
      <c r="DO366" s="339"/>
      <c r="DP366" s="339"/>
      <c r="DQ366" s="123" t="s">
        <v>13841</v>
      </c>
      <c r="DR366" s="339"/>
      <c r="DS366" s="339"/>
      <c r="DT366" s="339"/>
      <c r="DU366" s="339"/>
      <c r="DV366" s="123">
        <v>254402105</v>
      </c>
      <c r="DW366" s="123" t="s">
        <v>13842</v>
      </c>
      <c r="DX366" s="123">
        <v>9190</v>
      </c>
      <c r="DZ366" s="355"/>
      <c r="EA366" s="123" t="s">
        <v>25</v>
      </c>
      <c r="EB366" s="123">
        <v>3</v>
      </c>
      <c r="EC366" s="125" t="s">
        <v>1887</v>
      </c>
      <c r="ED366" s="339"/>
      <c r="EE366" s="339"/>
      <c r="EF366" s="339"/>
      <c r="EG366" s="355"/>
      <c r="EH366" s="355"/>
      <c r="EJ366" s="123" t="s">
        <v>26</v>
      </c>
      <c r="EK366" s="123" t="s">
        <v>25</v>
      </c>
      <c r="EM366" s="123" t="s">
        <v>1759</v>
      </c>
      <c r="EO366" s="123" t="s">
        <v>1862</v>
      </c>
      <c r="EP366" s="339"/>
      <c r="EQ366" s="123" t="s">
        <v>1761</v>
      </c>
      <c r="ES366" s="123" t="s">
        <v>1992</v>
      </c>
      <c r="ET366" s="339"/>
      <c r="EU366" s="123" t="s">
        <v>115</v>
      </c>
      <c r="EV366" s="339"/>
      <c r="EW366" s="123" t="s">
        <v>13502</v>
      </c>
      <c r="EX366" s="339"/>
      <c r="EY366" s="123" t="s">
        <v>8</v>
      </c>
      <c r="FA366" s="123" t="s">
        <v>26</v>
      </c>
      <c r="FB366" s="339"/>
      <c r="FD366" s="339"/>
      <c r="FE366" s="123" t="s">
        <v>13843</v>
      </c>
      <c r="FF366" s="123" t="s">
        <v>2917</v>
      </c>
      <c r="FG366" s="123" t="s">
        <v>26</v>
      </c>
      <c r="FH366" s="266" t="s">
        <v>1375</v>
      </c>
      <c r="FI366" s="123" t="s">
        <v>1839</v>
      </c>
      <c r="FJ366" s="123" t="s">
        <v>49</v>
      </c>
      <c r="FK366" s="123" t="s">
        <v>49</v>
      </c>
      <c r="FL366" t="s">
        <v>13844</v>
      </c>
      <c r="FM366" s="123" t="s">
        <v>13838</v>
      </c>
      <c r="FN366" s="123" t="s">
        <v>1839</v>
      </c>
      <c r="FO366" s="123" t="s">
        <v>2324</v>
      </c>
      <c r="FP366" s="123" t="s">
        <v>1848</v>
      </c>
      <c r="FQ366" s="123" t="s">
        <v>13845</v>
      </c>
      <c r="FR366" s="123" t="s">
        <v>1869</v>
      </c>
      <c r="FS366" s="123" t="s">
        <v>1870</v>
      </c>
      <c r="FT366" s="123" t="s">
        <v>1845</v>
      </c>
      <c r="FU366" s="123" t="s">
        <v>9</v>
      </c>
      <c r="FV366" t="s">
        <v>13846</v>
      </c>
      <c r="FW366" s="123" t="s">
        <v>1846</v>
      </c>
      <c r="FX366" s="123" t="s">
        <v>60</v>
      </c>
      <c r="FY366" s="123" t="s">
        <v>13837</v>
      </c>
      <c r="FZ366" s="123" t="s">
        <v>2921</v>
      </c>
      <c r="GA366" s="123" t="s">
        <v>1375</v>
      </c>
      <c r="GB366" s="123" t="s">
        <v>13847</v>
      </c>
      <c r="GC366" s="339"/>
      <c r="GD366" s="339"/>
      <c r="GE366" s="339"/>
      <c r="GF366" s="355"/>
      <c r="GG366" s="355"/>
      <c r="GH366" s="331" t="s">
        <v>1375</v>
      </c>
      <c r="GI366" s="123" t="s">
        <v>9</v>
      </c>
      <c r="GJ366" s="123" t="s">
        <v>1980</v>
      </c>
      <c r="GK366" s="123" t="s">
        <v>1375</v>
      </c>
      <c r="GL366" s="123" t="s">
        <v>9</v>
      </c>
      <c r="GM366" s="123" t="s">
        <v>1375</v>
      </c>
      <c r="GN366" s="123" t="s">
        <v>1375</v>
      </c>
      <c r="GO366" s="339"/>
      <c r="GP366" s="123" t="s">
        <v>2656</v>
      </c>
      <c r="GQ366" s="339"/>
      <c r="GR366" s="123" t="s">
        <v>13848</v>
      </c>
      <c r="GS366" s="339"/>
      <c r="GT366" s="123" t="s">
        <v>13849</v>
      </c>
      <c r="GU366" s="123" t="s">
        <v>1375</v>
      </c>
      <c r="GV366" s="123" t="s">
        <v>9</v>
      </c>
      <c r="GW366" s="123" t="s">
        <v>13850</v>
      </c>
      <c r="GX366" s="123" t="s">
        <v>13838</v>
      </c>
      <c r="GY366" t="s">
        <v>13846</v>
      </c>
      <c r="GZ366" t="s">
        <v>13851</v>
      </c>
      <c r="HA366" s="266" t="s">
        <v>13848</v>
      </c>
    </row>
    <row r="367" spans="1:210" s="123" customFormat="1" x14ac:dyDescent="0.35">
      <c r="A367" s="137">
        <v>335</v>
      </c>
      <c r="B367" s="343"/>
      <c r="C367" s="84" t="s">
        <v>1412</v>
      </c>
      <c r="D367" s="124">
        <v>44292</v>
      </c>
      <c r="E367" s="124">
        <v>44292</v>
      </c>
      <c r="F367" s="343"/>
      <c r="G367" s="125" t="s">
        <v>13852</v>
      </c>
      <c r="H367" s="266" t="s">
        <v>1375</v>
      </c>
      <c r="J367" s="339"/>
      <c r="K367" s="355"/>
      <c r="L367" s="267"/>
      <c r="M367" s="354"/>
      <c r="N367" s="267" t="s">
        <v>19657</v>
      </c>
      <c r="O367" s="354"/>
      <c r="P367" s="354"/>
      <c r="Q367" s="267"/>
      <c r="R367" s="267"/>
      <c r="S367" s="267"/>
      <c r="T367" s="126"/>
      <c r="U367" s="124"/>
      <c r="V367" s="124"/>
      <c r="W367" s="126"/>
      <c r="X367" s="362"/>
      <c r="Y367" s="362"/>
      <c r="Z367" s="126"/>
      <c r="AA367" s="126"/>
      <c r="AB367" s="124"/>
      <c r="AC367" s="124"/>
      <c r="AD367" s="362"/>
      <c r="AE367" s="362"/>
      <c r="AF367" s="363"/>
      <c r="AG367" s="363"/>
      <c r="AH367" s="266" t="s">
        <v>1375</v>
      </c>
      <c r="AI367" s="124">
        <v>44289</v>
      </c>
      <c r="AJ367" s="252" t="s">
        <v>1779</v>
      </c>
      <c r="AK367" s="124"/>
      <c r="AL367" s="252"/>
      <c r="AM367" s="85" t="s">
        <v>28</v>
      </c>
      <c r="AN367" s="85" t="s">
        <v>26</v>
      </c>
      <c r="AO367" s="85" t="s">
        <v>26</v>
      </c>
      <c r="AP367" s="85"/>
      <c r="AQ367" s="85"/>
      <c r="AR367" s="85"/>
      <c r="AS367" s="335">
        <v>9338848708</v>
      </c>
      <c r="AT367" s="335"/>
      <c r="AU367" s="85"/>
      <c r="AV367" s="85"/>
      <c r="AW367" s="85"/>
      <c r="AX367" s="266" t="s">
        <v>1375</v>
      </c>
      <c r="AY367" s="85" t="s">
        <v>26</v>
      </c>
      <c r="AZ367" s="85" t="s">
        <v>26</v>
      </c>
      <c r="BA367" s="85" t="s">
        <v>26</v>
      </c>
      <c r="BB367" s="85" t="s">
        <v>26</v>
      </c>
      <c r="BC367" s="355"/>
      <c r="BD367" s="85" t="s">
        <v>33</v>
      </c>
      <c r="BE367" s="85" t="s">
        <v>16</v>
      </c>
      <c r="BF367" s="85"/>
      <c r="BG367" s="85"/>
      <c r="BH367" s="304" t="s">
        <v>18051</v>
      </c>
      <c r="BI367" s="355"/>
      <c r="BM367" s="123" t="s">
        <v>106</v>
      </c>
      <c r="BQ367" s="4" t="s">
        <v>1490</v>
      </c>
      <c r="BT367"/>
      <c r="BU367"/>
      <c r="BV367" s="266" t="s">
        <v>1375</v>
      </c>
      <c r="BW367" s="85" t="s">
        <v>1404</v>
      </c>
      <c r="BX367" s="372"/>
      <c r="BY367" s="372"/>
      <c r="BZ367" s="129" t="s">
        <v>143</v>
      </c>
      <c r="CA367" t="s">
        <v>14443</v>
      </c>
      <c r="CB367">
        <v>17000</v>
      </c>
      <c r="CC367" s="265"/>
      <c r="CD367" s="123" t="s">
        <v>1478</v>
      </c>
      <c r="CE367" s="123" t="s">
        <v>17</v>
      </c>
      <c r="CG367" s="265"/>
      <c r="CI367" s="265"/>
      <c r="CJ367" s="85" t="s">
        <v>26</v>
      </c>
      <c r="CK367" s="85" t="s">
        <v>26</v>
      </c>
      <c r="CL367" s="85"/>
      <c r="CM367" s="85"/>
      <c r="CN367" s="96" t="s">
        <v>13797</v>
      </c>
      <c r="CO367" s="155"/>
      <c r="CP367" s="155"/>
      <c r="CQ367" s="285"/>
      <c r="CR367" s="155"/>
      <c r="CS367" s="378"/>
      <c r="CT367" s="155"/>
      <c r="CU367" s="155"/>
      <c r="CV367" s="155"/>
      <c r="CW367" s="155"/>
      <c r="CX367" s="155"/>
      <c r="CY367" s="155"/>
      <c r="CZ367" s="155"/>
      <c r="DA367" s="155"/>
      <c r="DB367" s="155"/>
      <c r="DC367" s="155"/>
      <c r="DD367" s="155"/>
      <c r="DE367" s="155"/>
      <c r="DF367" s="155"/>
      <c r="DG367" s="155"/>
      <c r="DH367" s="284" t="s">
        <v>1375</v>
      </c>
      <c r="DI367" s="267" t="s">
        <v>127</v>
      </c>
      <c r="DJ367" s="84" t="s">
        <v>2961</v>
      </c>
      <c r="DK367" s="268" t="s">
        <v>1779</v>
      </c>
      <c r="DL367" s="127" t="s">
        <v>13834</v>
      </c>
      <c r="DN367" s="85">
        <v>9338848708</v>
      </c>
      <c r="DO367" s="339"/>
      <c r="DP367" s="339"/>
      <c r="DQ367" s="123" t="s">
        <v>133</v>
      </c>
      <c r="DR367" s="339"/>
      <c r="DS367" s="339"/>
      <c r="DT367" s="339"/>
      <c r="DU367" s="339"/>
      <c r="DV367" s="123">
        <v>162701706</v>
      </c>
      <c r="DW367" s="123" t="s">
        <v>13853</v>
      </c>
      <c r="DX367" s="123">
        <v>1101</v>
      </c>
      <c r="DZ367" s="355"/>
      <c r="EA367" s="123" t="s">
        <v>25</v>
      </c>
      <c r="EC367" s="125"/>
      <c r="ED367" s="339"/>
      <c r="EE367" s="339"/>
      <c r="EF367" s="339"/>
      <c r="EG367" s="355"/>
      <c r="EH367" s="355"/>
      <c r="EJ367" s="123" t="s">
        <v>26</v>
      </c>
      <c r="EK367" s="123" t="s">
        <v>25</v>
      </c>
      <c r="EL367" s="123" t="s">
        <v>26</v>
      </c>
      <c r="EM367" s="123" t="s">
        <v>1759</v>
      </c>
      <c r="EO367" s="123" t="s">
        <v>1760</v>
      </c>
      <c r="EP367" s="339"/>
      <c r="EQ367" s="123" t="s">
        <v>1836</v>
      </c>
      <c r="ES367" s="123" t="s">
        <v>1956</v>
      </c>
      <c r="ET367" s="339"/>
      <c r="EU367" s="123" t="s">
        <v>112</v>
      </c>
      <c r="EV367" s="339"/>
      <c r="EW367" s="123" t="s">
        <v>1370</v>
      </c>
      <c r="EX367" s="339"/>
      <c r="EY367" s="123" t="s">
        <v>1490</v>
      </c>
      <c r="FA367" s="123" t="s">
        <v>25</v>
      </c>
      <c r="FB367" s="339"/>
      <c r="FC367" s="123" t="s">
        <v>1816</v>
      </c>
      <c r="FD367" s="339"/>
      <c r="FH367" s="266" t="s">
        <v>1375</v>
      </c>
      <c r="FL367"/>
      <c r="FV367"/>
      <c r="GC367" s="339"/>
      <c r="GD367" s="339"/>
      <c r="GE367" s="339"/>
      <c r="GF367" s="355"/>
      <c r="GG367" s="355"/>
      <c r="GH367" s="331"/>
      <c r="GO367" s="339"/>
      <c r="GQ367" s="339"/>
      <c r="GS367" s="339"/>
      <c r="GY367"/>
      <c r="GZ367"/>
      <c r="HA367" s="266"/>
    </row>
    <row r="368" spans="1:210" s="123" customFormat="1" x14ac:dyDescent="0.35">
      <c r="A368" s="137">
        <v>334</v>
      </c>
      <c r="B368" s="343"/>
      <c r="C368" s="84" t="s">
        <v>1412</v>
      </c>
      <c r="D368" s="124">
        <v>44292</v>
      </c>
      <c r="E368" s="124">
        <v>44292</v>
      </c>
      <c r="F368" s="343"/>
      <c r="G368" s="125" t="s">
        <v>13854</v>
      </c>
      <c r="H368" s="266" t="s">
        <v>1375</v>
      </c>
      <c r="J368" s="339"/>
      <c r="K368" s="355"/>
      <c r="L368" s="267"/>
      <c r="M368" s="354"/>
      <c r="N368" s="267" t="s">
        <v>19657</v>
      </c>
      <c r="O368" s="354"/>
      <c r="P368" s="354"/>
      <c r="Q368" s="267"/>
      <c r="R368" s="267"/>
      <c r="S368" s="267"/>
      <c r="T368" s="126"/>
      <c r="U368" s="124"/>
      <c r="V368" s="124"/>
      <c r="W368" s="126"/>
      <c r="X368" s="362"/>
      <c r="Y368" s="362"/>
      <c r="Z368" s="126"/>
      <c r="AA368" s="126"/>
      <c r="AB368" s="124"/>
      <c r="AC368" s="124"/>
      <c r="AD368" s="362"/>
      <c r="AE368" s="362"/>
      <c r="AF368" s="363"/>
      <c r="AG368" s="363"/>
      <c r="AH368" s="266" t="s">
        <v>1375</v>
      </c>
      <c r="AI368" s="124">
        <v>44289</v>
      </c>
      <c r="AJ368" s="252" t="s">
        <v>13855</v>
      </c>
      <c r="AK368" s="124"/>
      <c r="AL368" s="252"/>
      <c r="AM368" s="85" t="s">
        <v>28</v>
      </c>
      <c r="AN368" s="85" t="s">
        <v>26</v>
      </c>
      <c r="AO368" s="85" t="s">
        <v>26</v>
      </c>
      <c r="AP368" s="85"/>
      <c r="AQ368" s="85"/>
      <c r="AR368" s="85"/>
      <c r="AS368" s="335">
        <v>7869936260</v>
      </c>
      <c r="AT368" s="335"/>
      <c r="AU368" s="85"/>
      <c r="AV368" s="85"/>
      <c r="AW368" s="85"/>
      <c r="AX368" s="266" t="s">
        <v>1375</v>
      </c>
      <c r="AY368" s="85" t="s">
        <v>26</v>
      </c>
      <c r="AZ368" s="85" t="s">
        <v>26</v>
      </c>
      <c r="BA368" s="85" t="s">
        <v>26</v>
      </c>
      <c r="BB368" s="85" t="s">
        <v>26</v>
      </c>
      <c r="BC368" s="355"/>
      <c r="BD368" s="85" t="s">
        <v>33</v>
      </c>
      <c r="BE368" s="85" t="s">
        <v>16</v>
      </c>
      <c r="BF368" s="85"/>
      <c r="BG368" s="85"/>
      <c r="BH368" s="304" t="s">
        <v>18051</v>
      </c>
      <c r="BI368" s="355"/>
      <c r="BM368" s="123" t="s">
        <v>106</v>
      </c>
      <c r="BQ368" s="4" t="s">
        <v>1807</v>
      </c>
      <c r="BT368"/>
      <c r="BU368"/>
      <c r="BV368" s="266" t="s">
        <v>1375</v>
      </c>
      <c r="BW368" s="85" t="s">
        <v>1404</v>
      </c>
      <c r="BX368" s="372"/>
      <c r="BY368" s="372"/>
      <c r="BZ368" s="129" t="s">
        <v>54</v>
      </c>
      <c r="CA368" t="s">
        <v>7832</v>
      </c>
      <c r="CB368">
        <v>12000</v>
      </c>
      <c r="CC368" s="265"/>
      <c r="CD368" s="123" t="s">
        <v>13529</v>
      </c>
      <c r="CE368" s="123" t="s">
        <v>1444</v>
      </c>
      <c r="CG368" s="265"/>
      <c r="CI368" s="265"/>
      <c r="CJ368" s="85" t="s">
        <v>26</v>
      </c>
      <c r="CK368" s="85" t="s">
        <v>26</v>
      </c>
      <c r="CL368" s="85"/>
      <c r="CM368" s="85"/>
      <c r="CN368" s="96" t="s">
        <v>13797</v>
      </c>
      <c r="CO368" s="155"/>
      <c r="CP368" s="155"/>
      <c r="CQ368" s="285"/>
      <c r="CR368" s="155"/>
      <c r="CS368" s="378"/>
      <c r="CT368" s="155"/>
      <c r="CU368" s="155"/>
      <c r="CV368" s="155"/>
      <c r="CW368" s="155"/>
      <c r="CX368" s="155"/>
      <c r="CY368" s="155"/>
      <c r="CZ368" s="155"/>
      <c r="DA368" s="155"/>
      <c r="DB368" s="155"/>
      <c r="DC368" s="155"/>
      <c r="DD368" s="155"/>
      <c r="DE368" s="155"/>
      <c r="DF368" s="155"/>
      <c r="DG368" s="155"/>
      <c r="DH368" s="284" t="s">
        <v>1375</v>
      </c>
      <c r="DI368" s="267" t="s">
        <v>119</v>
      </c>
      <c r="DJ368" s="84" t="s">
        <v>13496</v>
      </c>
      <c r="DK368" s="268" t="s">
        <v>13855</v>
      </c>
      <c r="DL368" s="127" t="s">
        <v>13834</v>
      </c>
      <c r="DN368" s="85">
        <v>7869936260</v>
      </c>
      <c r="DO368" s="339"/>
      <c r="DP368" s="339"/>
      <c r="DQ368" s="123" t="s">
        <v>13497</v>
      </c>
      <c r="DR368" s="339"/>
      <c r="DS368" s="339"/>
      <c r="DT368" s="339"/>
      <c r="DU368" s="339"/>
      <c r="DV368" s="123">
        <v>254121104</v>
      </c>
      <c r="DW368" s="123" t="s">
        <v>13856</v>
      </c>
      <c r="DX368" s="123">
        <v>1121</v>
      </c>
      <c r="DZ368" s="355"/>
      <c r="EA368" s="123" t="s">
        <v>25</v>
      </c>
      <c r="EC368" s="125"/>
      <c r="ED368" s="339"/>
      <c r="EE368" s="339"/>
      <c r="EF368" s="339"/>
      <c r="EG368" s="355"/>
      <c r="EH368" s="355"/>
      <c r="EJ368" s="123" t="s">
        <v>26</v>
      </c>
      <c r="EK368" s="123" t="s">
        <v>25</v>
      </c>
      <c r="EL368" s="123" t="s">
        <v>26</v>
      </c>
      <c r="EM368" s="123" t="s">
        <v>1759</v>
      </c>
      <c r="EO368" s="123" t="s">
        <v>1760</v>
      </c>
      <c r="EP368" s="339"/>
      <c r="EQ368" s="123" t="s">
        <v>1761</v>
      </c>
      <c r="ES368" s="123" t="s">
        <v>1807</v>
      </c>
      <c r="ET368" s="339"/>
      <c r="EU368" s="123" t="s">
        <v>112</v>
      </c>
      <c r="EV368" s="339"/>
      <c r="EW368" s="123" t="s">
        <v>1370</v>
      </c>
      <c r="EX368" s="339"/>
      <c r="EY368" s="123" t="s">
        <v>1807</v>
      </c>
      <c r="EZ368" s="123" t="s">
        <v>13857</v>
      </c>
      <c r="FA368" s="123" t="s">
        <v>26</v>
      </c>
      <c r="FB368" s="339"/>
      <c r="FD368" s="339"/>
      <c r="FH368" s="266" t="s">
        <v>1375</v>
      </c>
      <c r="FL368"/>
      <c r="FV368"/>
      <c r="GC368" s="339"/>
      <c r="GD368" s="339"/>
      <c r="GE368" s="339"/>
      <c r="GF368" s="355"/>
      <c r="GG368" s="355"/>
      <c r="GH368" s="331"/>
      <c r="GO368" s="339"/>
      <c r="GQ368" s="339"/>
      <c r="GS368" s="339"/>
      <c r="GY368"/>
      <c r="GZ368"/>
      <c r="HA368" s="266"/>
    </row>
    <row r="369" spans="1:210" s="123" customFormat="1" x14ac:dyDescent="0.35">
      <c r="A369" s="137">
        <v>333</v>
      </c>
      <c r="B369" s="343"/>
      <c r="C369" s="84" t="s">
        <v>1412</v>
      </c>
      <c r="D369" s="124">
        <v>44292</v>
      </c>
      <c r="E369" s="124">
        <v>44292</v>
      </c>
      <c r="F369" s="343"/>
      <c r="G369" s="125" t="s">
        <v>13858</v>
      </c>
      <c r="H369" s="266" t="s">
        <v>1375</v>
      </c>
      <c r="J369" s="339"/>
      <c r="K369" s="355"/>
      <c r="L369" s="267"/>
      <c r="M369" s="354"/>
      <c r="N369" s="267" t="s">
        <v>19657</v>
      </c>
      <c r="O369" s="354"/>
      <c r="P369" s="354"/>
      <c r="Q369" s="267"/>
      <c r="R369" s="267"/>
      <c r="S369" s="267"/>
      <c r="T369" s="126"/>
      <c r="U369" s="124"/>
      <c r="V369" s="124"/>
      <c r="W369" s="126"/>
      <c r="X369" s="362"/>
      <c r="Y369" s="362"/>
      <c r="Z369" s="126"/>
      <c r="AA369" s="126"/>
      <c r="AB369" s="124"/>
      <c r="AC369" s="124"/>
      <c r="AD369" s="362"/>
      <c r="AE369" s="362"/>
      <c r="AF369" s="363"/>
      <c r="AG369" s="363"/>
      <c r="AH369" s="266" t="s">
        <v>1375</v>
      </c>
      <c r="AI369" s="124">
        <v>44289</v>
      </c>
      <c r="AJ369" s="252" t="s">
        <v>13859</v>
      </c>
      <c r="AK369" s="124"/>
      <c r="AL369" s="252"/>
      <c r="AM369" s="85" t="s">
        <v>28</v>
      </c>
      <c r="AN369" s="85" t="s">
        <v>26</v>
      </c>
      <c r="AO369" s="85" t="s">
        <v>26</v>
      </c>
      <c r="AP369" s="85"/>
      <c r="AQ369" s="85"/>
      <c r="AR369" s="85"/>
      <c r="AS369" s="335" t="s">
        <v>13860</v>
      </c>
      <c r="AT369" s="335"/>
      <c r="AU369" s="85"/>
      <c r="AV369" s="85"/>
      <c r="AW369" s="85"/>
      <c r="AX369" s="266" t="s">
        <v>1375</v>
      </c>
      <c r="AY369" s="85" t="s">
        <v>26</v>
      </c>
      <c r="AZ369" s="85" t="s">
        <v>26</v>
      </c>
      <c r="BA369" s="85" t="s">
        <v>26</v>
      </c>
      <c r="BB369" s="85" t="s">
        <v>26</v>
      </c>
      <c r="BC369" s="355"/>
      <c r="BD369" s="85" t="s">
        <v>33</v>
      </c>
      <c r="BE369" s="85" t="s">
        <v>16</v>
      </c>
      <c r="BF369" s="85"/>
      <c r="BG369" s="85"/>
      <c r="BH369" s="304" t="s">
        <v>18051</v>
      </c>
      <c r="BI369" s="355"/>
      <c r="BM369" s="123" t="s">
        <v>106</v>
      </c>
      <c r="BQ369" s="4" t="s">
        <v>8</v>
      </c>
      <c r="BT369"/>
      <c r="BU369"/>
      <c r="BV369" s="266" t="s">
        <v>1375</v>
      </c>
      <c r="BW369" s="85" t="s">
        <v>1404</v>
      </c>
      <c r="BX369" s="372"/>
      <c r="BY369" s="372"/>
      <c r="BZ369" s="129" t="s">
        <v>175</v>
      </c>
      <c r="CA369" t="s">
        <v>14442</v>
      </c>
      <c r="CB369">
        <v>12000</v>
      </c>
      <c r="CC369" s="265"/>
      <c r="CD369" s="123" t="s">
        <v>1457</v>
      </c>
      <c r="CE369" s="123" t="s">
        <v>17</v>
      </c>
      <c r="CG369" s="265"/>
      <c r="CI369" s="265"/>
      <c r="CJ369" s="85" t="s">
        <v>26</v>
      </c>
      <c r="CK369" s="85" t="s">
        <v>26</v>
      </c>
      <c r="CL369" s="85"/>
      <c r="CM369" s="85"/>
      <c r="CN369" s="96" t="s">
        <v>13797</v>
      </c>
      <c r="CO369" s="155"/>
      <c r="CP369" s="155"/>
      <c r="CQ369" s="285"/>
      <c r="CR369" s="155"/>
      <c r="CS369" s="378"/>
      <c r="CT369" s="155"/>
      <c r="CU369" s="155"/>
      <c r="CV369" s="155"/>
      <c r="CW369" s="155"/>
      <c r="CX369" s="155"/>
      <c r="CY369" s="155"/>
      <c r="CZ369" s="155"/>
      <c r="DA369" s="155"/>
      <c r="DB369" s="155"/>
      <c r="DC369" s="155"/>
      <c r="DD369" s="155"/>
      <c r="DE369" s="155"/>
      <c r="DF369" s="155"/>
      <c r="DG369" s="155"/>
      <c r="DH369" s="284" t="s">
        <v>1375</v>
      </c>
      <c r="DI369" s="267" t="s">
        <v>131</v>
      </c>
      <c r="DJ369" s="84" t="s">
        <v>3714</v>
      </c>
      <c r="DK369" s="268" t="s">
        <v>13859</v>
      </c>
      <c r="DL369" s="127" t="s">
        <v>13834</v>
      </c>
      <c r="DN369" s="85" t="s">
        <v>13860</v>
      </c>
      <c r="DO369" s="339"/>
      <c r="DP369" s="339"/>
      <c r="DQ369" s="123" t="s">
        <v>131</v>
      </c>
      <c r="DR369" s="339"/>
      <c r="DS369" s="339"/>
      <c r="DT369" s="339"/>
      <c r="DU369" s="339"/>
      <c r="DV369" s="123">
        <v>82261105</v>
      </c>
      <c r="DW369" s="123" t="s">
        <v>13861</v>
      </c>
      <c r="DX369" s="123">
        <v>1120</v>
      </c>
      <c r="DZ369" s="355"/>
      <c r="EA369" s="123" t="s">
        <v>25</v>
      </c>
      <c r="EC369" s="125"/>
      <c r="ED369" s="339"/>
      <c r="EE369" s="339"/>
      <c r="EF369" s="339"/>
      <c r="EG369" s="355"/>
      <c r="EH369" s="355"/>
      <c r="EJ369" s="123" t="s">
        <v>26</v>
      </c>
      <c r="EK369" s="123" t="s">
        <v>25</v>
      </c>
      <c r="EL369" s="123" t="s">
        <v>26</v>
      </c>
      <c r="EM369" s="123" t="s">
        <v>1759</v>
      </c>
      <c r="EO369" s="123" t="s">
        <v>1760</v>
      </c>
      <c r="EP369" s="339"/>
      <c r="EQ369" s="123" t="s">
        <v>1761</v>
      </c>
      <c r="ES369" s="123" t="s">
        <v>6</v>
      </c>
      <c r="ET369" s="339"/>
      <c r="EU369" s="123" t="s">
        <v>112</v>
      </c>
      <c r="EV369" s="339"/>
      <c r="EW369" s="123" t="s">
        <v>1370</v>
      </c>
      <c r="EX369" s="339"/>
      <c r="EY369" s="123" t="s">
        <v>8</v>
      </c>
      <c r="FA369" s="123" t="s">
        <v>26</v>
      </c>
      <c r="FB369" s="339"/>
      <c r="FD369" s="339"/>
      <c r="FH369" s="266" t="s">
        <v>1375</v>
      </c>
      <c r="FL369"/>
      <c r="FV369"/>
      <c r="GC369" s="339"/>
      <c r="GD369" s="339"/>
      <c r="GE369" s="339"/>
      <c r="GF369" s="355"/>
      <c r="GG369" s="355"/>
      <c r="GH369" s="331"/>
      <c r="GO369" s="339"/>
      <c r="GQ369" s="339"/>
      <c r="GS369" s="339"/>
      <c r="GY369"/>
      <c r="GZ369"/>
      <c r="HA369" s="266"/>
    </row>
    <row r="370" spans="1:210" s="123" customFormat="1" x14ac:dyDescent="0.35">
      <c r="A370" s="137">
        <v>332</v>
      </c>
      <c r="B370" s="343"/>
      <c r="C370" s="84" t="s">
        <v>1412</v>
      </c>
      <c r="D370" s="124">
        <v>44292</v>
      </c>
      <c r="E370" s="124">
        <v>44292</v>
      </c>
      <c r="F370" s="343"/>
      <c r="G370" s="125" t="s">
        <v>13862</v>
      </c>
      <c r="H370" s="266" t="s">
        <v>1375</v>
      </c>
      <c r="J370" s="339"/>
      <c r="K370" s="355"/>
      <c r="L370" s="267"/>
      <c r="M370" s="354"/>
      <c r="N370" s="267" t="s">
        <v>19657</v>
      </c>
      <c r="O370" s="354"/>
      <c r="P370" s="354"/>
      <c r="Q370" s="267"/>
      <c r="R370" s="267"/>
      <c r="S370" s="267"/>
      <c r="T370" s="126"/>
      <c r="U370" s="124"/>
      <c r="V370" s="124"/>
      <c r="W370" s="126"/>
      <c r="X370" s="362"/>
      <c r="Y370" s="362"/>
      <c r="Z370" s="126"/>
      <c r="AA370" s="126"/>
      <c r="AB370" s="124"/>
      <c r="AC370" s="124"/>
      <c r="AD370" s="362"/>
      <c r="AE370" s="362"/>
      <c r="AF370" s="363"/>
      <c r="AG370" s="363"/>
      <c r="AH370" s="266" t="s">
        <v>1375</v>
      </c>
      <c r="AI370" s="124">
        <v>44288</v>
      </c>
      <c r="AJ370" s="252" t="s">
        <v>13863</v>
      </c>
      <c r="AK370" s="124">
        <v>44288</v>
      </c>
      <c r="AL370" s="252" t="s">
        <v>13863</v>
      </c>
      <c r="AM370" s="85" t="s">
        <v>28</v>
      </c>
      <c r="AN370" s="85" t="s">
        <v>26</v>
      </c>
      <c r="AO370" s="85" t="s">
        <v>26</v>
      </c>
      <c r="AP370" s="85" t="s">
        <v>13864</v>
      </c>
      <c r="AQ370" s="85" t="s">
        <v>13865</v>
      </c>
      <c r="AR370" s="85"/>
      <c r="AS370" s="335" t="s">
        <v>13866</v>
      </c>
      <c r="AT370" s="335"/>
      <c r="AU370" s="85"/>
      <c r="AV370" s="85"/>
      <c r="AW370" s="85"/>
      <c r="AX370" s="266" t="s">
        <v>1375</v>
      </c>
      <c r="AY370" s="85" t="s">
        <v>26</v>
      </c>
      <c r="AZ370" s="85" t="s">
        <v>26</v>
      </c>
      <c r="BA370" s="85" t="s">
        <v>26</v>
      </c>
      <c r="BB370" s="85" t="s">
        <v>26</v>
      </c>
      <c r="BC370" s="355"/>
      <c r="BD370" s="85" t="s">
        <v>33</v>
      </c>
      <c r="BE370" s="85" t="s">
        <v>16</v>
      </c>
      <c r="BF370" s="85"/>
      <c r="BG370" s="85"/>
      <c r="BH370" s="304" t="s">
        <v>18051</v>
      </c>
      <c r="BI370" s="355"/>
      <c r="BM370" s="123" t="s">
        <v>106</v>
      </c>
      <c r="BQ370" s="4" t="s">
        <v>8</v>
      </c>
      <c r="BT370"/>
      <c r="BU370"/>
      <c r="BV370" s="266" t="s">
        <v>1375</v>
      </c>
      <c r="BW370" s="85" t="s">
        <v>1404</v>
      </c>
      <c r="BX370" s="372"/>
      <c r="BY370" s="372"/>
      <c r="BZ370" s="129" t="s">
        <v>69</v>
      </c>
      <c r="CA370" t="s">
        <v>13867</v>
      </c>
      <c r="CB370">
        <v>12000</v>
      </c>
      <c r="CC370" s="265"/>
      <c r="CD370" s="123" t="s">
        <v>1498</v>
      </c>
      <c r="CE370" s="123" t="s">
        <v>17</v>
      </c>
      <c r="CG370" s="265"/>
      <c r="CI370" s="265"/>
      <c r="CJ370" s="85" t="s">
        <v>26</v>
      </c>
      <c r="CK370" s="85" t="s">
        <v>26</v>
      </c>
      <c r="CL370" s="85"/>
      <c r="CM370" s="85"/>
      <c r="CN370" s="96" t="s">
        <v>13797</v>
      </c>
      <c r="CO370" s="155"/>
      <c r="CP370" s="155"/>
      <c r="CQ370" s="285"/>
      <c r="CR370" s="155"/>
      <c r="CS370" s="378"/>
      <c r="CT370" s="155"/>
      <c r="CU370" s="155"/>
      <c r="CV370" s="155"/>
      <c r="CW370" s="155"/>
      <c r="CX370" s="155"/>
      <c r="CY370" s="155"/>
      <c r="CZ370" s="155"/>
      <c r="DA370" s="155"/>
      <c r="DB370" s="155"/>
      <c r="DC370" s="155"/>
      <c r="DD370" s="155"/>
      <c r="DE370" s="155"/>
      <c r="DF370" s="155"/>
      <c r="DG370" s="155"/>
      <c r="DH370" s="284" t="s">
        <v>1375</v>
      </c>
      <c r="DI370" s="267" t="s">
        <v>123</v>
      </c>
      <c r="DJ370" s="84" t="s">
        <v>3095</v>
      </c>
      <c r="DK370" s="268" t="s">
        <v>13863</v>
      </c>
      <c r="DL370" s="127" t="s">
        <v>13626</v>
      </c>
      <c r="DM370" s="123" t="s">
        <v>13864</v>
      </c>
      <c r="DN370" s="85" t="s">
        <v>13866</v>
      </c>
      <c r="DO370" s="339"/>
      <c r="DP370" s="339"/>
      <c r="DQ370" s="123" t="s">
        <v>3095</v>
      </c>
      <c r="DR370" s="339"/>
      <c r="DS370" s="339"/>
      <c r="DT370" s="339"/>
      <c r="DU370" s="339"/>
      <c r="DV370" s="123">
        <v>162741105</v>
      </c>
      <c r="DW370" s="123" t="s">
        <v>13868</v>
      </c>
      <c r="DX370" s="123">
        <v>9002</v>
      </c>
      <c r="DY370" s="123">
        <v>1</v>
      </c>
      <c r="DZ370" s="355"/>
      <c r="EA370" s="123" t="s">
        <v>25</v>
      </c>
      <c r="EC370" s="125"/>
      <c r="ED370" s="339"/>
      <c r="EE370" s="339"/>
      <c r="EF370" s="339"/>
      <c r="EG370" s="355"/>
      <c r="EH370" s="355"/>
      <c r="EJ370" s="123" t="s">
        <v>26</v>
      </c>
      <c r="EK370" s="123" t="s">
        <v>25</v>
      </c>
      <c r="EM370" s="123" t="s">
        <v>1759</v>
      </c>
      <c r="EO370" s="123" t="s">
        <v>1760</v>
      </c>
      <c r="EP370" s="339"/>
      <c r="EQ370" s="123" t="s">
        <v>1761</v>
      </c>
      <c r="ES370" s="123" t="s">
        <v>1956</v>
      </c>
      <c r="ET370" s="339"/>
      <c r="EU370" s="123" t="s">
        <v>112</v>
      </c>
      <c r="EV370" s="339"/>
      <c r="EW370" s="123" t="s">
        <v>1370</v>
      </c>
      <c r="EX370" s="339"/>
      <c r="EY370" s="123" t="s">
        <v>8</v>
      </c>
      <c r="EZ370" s="123" t="s">
        <v>13869</v>
      </c>
      <c r="FA370" s="123" t="s">
        <v>25</v>
      </c>
      <c r="FB370" s="339"/>
      <c r="FC370" s="123" t="s">
        <v>1816</v>
      </c>
      <c r="FD370" s="339"/>
      <c r="FE370" s="123" t="s">
        <v>1937</v>
      </c>
      <c r="FF370" s="123" t="s">
        <v>2917</v>
      </c>
      <c r="FG370" s="123" t="s">
        <v>26</v>
      </c>
      <c r="FH370" s="266" t="s">
        <v>1375</v>
      </c>
      <c r="FI370" s="123" t="s">
        <v>1839</v>
      </c>
      <c r="FJ370" s="123" t="s">
        <v>2650</v>
      </c>
      <c r="FK370" s="123" t="s">
        <v>906</v>
      </c>
      <c r="FL370" t="s">
        <v>13870</v>
      </c>
      <c r="FM370" s="123" t="s">
        <v>13865</v>
      </c>
      <c r="FN370" s="123" t="s">
        <v>1839</v>
      </c>
      <c r="FO370" s="123" t="s">
        <v>1890</v>
      </c>
      <c r="FP370" s="123" t="s">
        <v>2004</v>
      </c>
      <c r="FQ370" s="123" t="s">
        <v>13871</v>
      </c>
      <c r="FR370" s="123" t="s">
        <v>1869</v>
      </c>
      <c r="FS370" s="123" t="s">
        <v>1870</v>
      </c>
      <c r="FT370" s="123" t="s">
        <v>1845</v>
      </c>
      <c r="FU370" s="123" t="s">
        <v>9</v>
      </c>
      <c r="FV370" t="s">
        <v>13872</v>
      </c>
      <c r="FW370" s="123" t="s">
        <v>1846</v>
      </c>
      <c r="FX370" s="123" t="s">
        <v>60</v>
      </c>
      <c r="FY370" s="123" t="s">
        <v>13864</v>
      </c>
      <c r="FZ370" s="123" t="s">
        <v>2921</v>
      </c>
      <c r="GA370" s="123" t="s">
        <v>1375</v>
      </c>
      <c r="GB370" s="123" t="s">
        <v>13873</v>
      </c>
      <c r="GC370" s="339"/>
      <c r="GD370" s="339"/>
      <c r="GE370" s="339"/>
      <c r="GF370" s="355"/>
      <c r="GG370" s="355"/>
      <c r="GH370" s="331" t="s">
        <v>1375</v>
      </c>
      <c r="GI370" s="123" t="s">
        <v>9</v>
      </c>
      <c r="GJ370" s="123" t="s">
        <v>1945</v>
      </c>
      <c r="GK370" s="123" t="s">
        <v>1375</v>
      </c>
      <c r="GL370" s="123" t="s">
        <v>9</v>
      </c>
      <c r="GM370" s="123" t="s">
        <v>1375</v>
      </c>
      <c r="GN370" s="123" t="s">
        <v>1375</v>
      </c>
      <c r="GO370" s="339"/>
      <c r="GP370" s="123" t="s">
        <v>2656</v>
      </c>
      <c r="GQ370" s="339"/>
      <c r="GR370" s="123" t="s">
        <v>13874</v>
      </c>
      <c r="GS370" s="339"/>
      <c r="GT370" s="123" t="s">
        <v>13875</v>
      </c>
      <c r="GU370" s="123" t="s">
        <v>1375</v>
      </c>
      <c r="GV370" s="123" t="s">
        <v>9</v>
      </c>
      <c r="GW370" s="123" t="s">
        <v>13876</v>
      </c>
      <c r="GX370" s="123" t="s">
        <v>13865</v>
      </c>
      <c r="GY370" t="s">
        <v>13872</v>
      </c>
      <c r="GZ370" t="s">
        <v>13877</v>
      </c>
      <c r="HA370" s="266" t="s">
        <v>13874</v>
      </c>
    </row>
    <row r="371" spans="1:210" s="123" customFormat="1" x14ac:dyDescent="0.35">
      <c r="A371" s="137">
        <v>331</v>
      </c>
      <c r="B371" s="343"/>
      <c r="C371" s="84" t="s">
        <v>1412</v>
      </c>
      <c r="D371" s="124">
        <v>44292</v>
      </c>
      <c r="E371" s="124">
        <v>44292</v>
      </c>
      <c r="F371" s="343"/>
      <c r="G371" s="125" t="s">
        <v>13878</v>
      </c>
      <c r="H371" s="266" t="s">
        <v>1375</v>
      </c>
      <c r="J371" s="339"/>
      <c r="K371" s="355"/>
      <c r="L371" s="267"/>
      <c r="M371" s="354"/>
      <c r="N371" s="267" t="s">
        <v>19657</v>
      </c>
      <c r="O371" s="354"/>
      <c r="P371" s="354"/>
      <c r="Q371" s="267"/>
      <c r="R371" s="267"/>
      <c r="S371" s="267"/>
      <c r="T371" s="126"/>
      <c r="U371" s="124"/>
      <c r="V371" s="124"/>
      <c r="W371" s="126"/>
      <c r="X371" s="362"/>
      <c r="Y371" s="362"/>
      <c r="Z371" s="126"/>
      <c r="AA371" s="126"/>
      <c r="AB371" s="124"/>
      <c r="AC371" s="124"/>
      <c r="AD371" s="362"/>
      <c r="AE371" s="362"/>
      <c r="AF371" s="363"/>
      <c r="AG371" s="363"/>
      <c r="AH371" s="266" t="s">
        <v>1375</v>
      </c>
      <c r="AI371" s="124">
        <v>44288</v>
      </c>
      <c r="AJ371" s="252" t="s">
        <v>13879</v>
      </c>
      <c r="AK371" s="124">
        <v>44288</v>
      </c>
      <c r="AL371" s="252" t="s">
        <v>13879</v>
      </c>
      <c r="AM371" s="85" t="s">
        <v>28</v>
      </c>
      <c r="AN371" s="85" t="s">
        <v>26</v>
      </c>
      <c r="AO371" s="85" t="s">
        <v>26</v>
      </c>
      <c r="AP371" s="85" t="s">
        <v>13880</v>
      </c>
      <c r="AQ371" s="85" t="s">
        <v>13881</v>
      </c>
      <c r="AR371" s="85"/>
      <c r="AS371" s="335" t="s">
        <v>13882</v>
      </c>
      <c r="AT371" s="335" t="s">
        <v>13883</v>
      </c>
      <c r="AU371" s="85"/>
      <c r="AV371" s="85"/>
      <c r="AW371" s="85"/>
      <c r="AX371" s="266" t="s">
        <v>1375</v>
      </c>
      <c r="AY371" s="85" t="s">
        <v>26</v>
      </c>
      <c r="AZ371" s="85" t="s">
        <v>26</v>
      </c>
      <c r="BA371" s="85" t="s">
        <v>26</v>
      </c>
      <c r="BB371" s="85" t="s">
        <v>26</v>
      </c>
      <c r="BC371" s="355"/>
      <c r="BD371" s="85" t="s">
        <v>33</v>
      </c>
      <c r="BE371" s="85" t="s">
        <v>4</v>
      </c>
      <c r="BF371" s="85"/>
      <c r="BG371" s="85"/>
      <c r="BH371" s="304" t="s">
        <v>18050</v>
      </c>
      <c r="BI371" s="355"/>
      <c r="BM371" s="123" t="s">
        <v>106</v>
      </c>
      <c r="BQ371" s="4" t="s">
        <v>8</v>
      </c>
      <c r="BT371"/>
      <c r="BU371"/>
      <c r="BV371" s="266" t="s">
        <v>1375</v>
      </c>
      <c r="BW371" s="85" t="s">
        <v>1404</v>
      </c>
      <c r="BX371" s="372"/>
      <c r="BY371" s="372"/>
      <c r="BZ371" s="129" t="s">
        <v>80</v>
      </c>
      <c r="CA371" t="s">
        <v>5321</v>
      </c>
      <c r="CB371">
        <v>12000</v>
      </c>
      <c r="CC371" s="265"/>
      <c r="CD371" s="123" t="s">
        <v>1461</v>
      </c>
      <c r="CE371" s="123" t="s">
        <v>17</v>
      </c>
      <c r="CG371" s="265"/>
      <c r="CI371" s="265"/>
      <c r="CJ371" s="85" t="s">
        <v>26</v>
      </c>
      <c r="CK371" s="85" t="s">
        <v>26</v>
      </c>
      <c r="CL371" s="85"/>
      <c r="CM371" s="85"/>
      <c r="CN371" s="96" t="s">
        <v>13797</v>
      </c>
      <c r="CO371" s="155"/>
      <c r="CP371" s="155"/>
      <c r="CQ371" s="285"/>
      <c r="CR371" s="155"/>
      <c r="CS371" s="378"/>
      <c r="CT371" s="155"/>
      <c r="CU371" s="155"/>
      <c r="CV371" s="155"/>
      <c r="CW371" s="155"/>
      <c r="CX371" s="155"/>
      <c r="CY371" s="155"/>
      <c r="CZ371" s="155"/>
      <c r="DA371" s="155"/>
      <c r="DB371" s="155"/>
      <c r="DC371" s="155"/>
      <c r="DD371" s="155"/>
      <c r="DE371" s="155"/>
      <c r="DF371" s="155"/>
      <c r="DG371" s="155"/>
      <c r="DH371" s="284" t="s">
        <v>1375</v>
      </c>
      <c r="DI371" s="267" t="s">
        <v>122</v>
      </c>
      <c r="DJ371" s="84" t="s">
        <v>2832</v>
      </c>
      <c r="DK371" s="268" t="s">
        <v>13879</v>
      </c>
      <c r="DL371" s="127" t="s">
        <v>13626</v>
      </c>
      <c r="DM371" s="123" t="s">
        <v>13880</v>
      </c>
      <c r="DN371" s="85" t="s">
        <v>13882</v>
      </c>
      <c r="DO371" s="339"/>
      <c r="DP371" s="339"/>
      <c r="DQ371" s="123" t="s">
        <v>2028</v>
      </c>
      <c r="DR371" s="339"/>
      <c r="DS371" s="339"/>
      <c r="DT371" s="339"/>
      <c r="DU371" s="339"/>
      <c r="DV371" s="123">
        <v>62701104</v>
      </c>
      <c r="DW371" s="123" t="s">
        <v>13884</v>
      </c>
      <c r="DX371" s="123">
        <v>9002</v>
      </c>
      <c r="DZ371" s="355"/>
      <c r="EA371" s="123" t="s">
        <v>25</v>
      </c>
      <c r="EB371" s="123">
        <v>4</v>
      </c>
      <c r="EC371" s="125" t="s">
        <v>1887</v>
      </c>
      <c r="ED371" s="339"/>
      <c r="EE371" s="339"/>
      <c r="EF371" s="339"/>
      <c r="EG371" s="355"/>
      <c r="EH371" s="355"/>
      <c r="EJ371" s="123" t="s">
        <v>26</v>
      </c>
      <c r="EK371" s="123" t="s">
        <v>26</v>
      </c>
      <c r="EM371" s="123" t="s">
        <v>1759</v>
      </c>
      <c r="EO371" s="123" t="s">
        <v>1862</v>
      </c>
      <c r="EP371" s="339"/>
      <c r="EQ371" s="123" t="s">
        <v>1761</v>
      </c>
      <c r="ES371" s="123" t="s">
        <v>6</v>
      </c>
      <c r="ET371" s="339"/>
      <c r="EU371" s="123" t="s">
        <v>116</v>
      </c>
      <c r="EV371" s="339"/>
      <c r="EW371" s="123" t="s">
        <v>1370</v>
      </c>
      <c r="EX371" s="339"/>
      <c r="EY371" s="123" t="s">
        <v>8</v>
      </c>
      <c r="FA371" s="123" t="s">
        <v>26</v>
      </c>
      <c r="FB371" s="339"/>
      <c r="FD371" s="339"/>
      <c r="FE371" s="123" t="s">
        <v>13843</v>
      </c>
      <c r="FF371" s="123" t="s">
        <v>1865</v>
      </c>
      <c r="FG371" s="123" t="s">
        <v>26</v>
      </c>
      <c r="FH371" s="266" t="s">
        <v>1375</v>
      </c>
      <c r="FI371" s="123" t="s">
        <v>1839</v>
      </c>
      <c r="FJ371" s="123" t="s">
        <v>64</v>
      </c>
      <c r="FK371" s="123" t="s">
        <v>80</v>
      </c>
      <c r="FL371" t="s">
        <v>13885</v>
      </c>
      <c r="FM371" s="123" t="s">
        <v>13881</v>
      </c>
      <c r="FN371" s="123" t="s">
        <v>1839</v>
      </c>
      <c r="FO371" s="123" t="s">
        <v>1890</v>
      </c>
      <c r="FP371" s="123" t="s">
        <v>13285</v>
      </c>
      <c r="FQ371" s="123" t="s">
        <v>13886</v>
      </c>
      <c r="FR371" s="123" t="s">
        <v>1869</v>
      </c>
      <c r="FS371" s="123" t="s">
        <v>1870</v>
      </c>
      <c r="FT371" s="123" t="s">
        <v>1845</v>
      </c>
      <c r="FU371" s="123" t="s">
        <v>9</v>
      </c>
      <c r="FV371" t="s">
        <v>8348</v>
      </c>
      <c r="FW371" s="123" t="s">
        <v>1846</v>
      </c>
      <c r="FX371" s="123" t="s">
        <v>46</v>
      </c>
      <c r="FY371" s="123" t="s">
        <v>13880</v>
      </c>
      <c r="FZ371" s="123" t="s">
        <v>2057</v>
      </c>
      <c r="GA371" s="123" t="s">
        <v>1375</v>
      </c>
      <c r="GB371" s="123" t="s">
        <v>13887</v>
      </c>
      <c r="GC371" s="339"/>
      <c r="GD371" s="339"/>
      <c r="GE371" s="339"/>
      <c r="GF371" s="355"/>
      <c r="GG371" s="355"/>
      <c r="GH371" s="331" t="s">
        <v>1375</v>
      </c>
      <c r="GI371" s="123" t="s">
        <v>9</v>
      </c>
      <c r="GJ371" s="123" t="s">
        <v>1945</v>
      </c>
      <c r="GK371" s="123" t="s">
        <v>1375</v>
      </c>
      <c r="GL371" s="123" t="s">
        <v>9</v>
      </c>
      <c r="GM371" s="123" t="s">
        <v>1375</v>
      </c>
      <c r="GN371" s="123" t="s">
        <v>1375</v>
      </c>
      <c r="GO371" s="339"/>
      <c r="GP371" s="123" t="s">
        <v>1850</v>
      </c>
      <c r="GQ371" s="339"/>
      <c r="GR371" s="123" t="s">
        <v>13888</v>
      </c>
      <c r="GS371" s="339"/>
      <c r="GT371" s="123" t="s">
        <v>13889</v>
      </c>
      <c r="GU371" s="123" t="s">
        <v>1375</v>
      </c>
      <c r="GV371" s="123" t="s">
        <v>9</v>
      </c>
      <c r="GW371" s="123" t="s">
        <v>13890</v>
      </c>
      <c r="GX371" s="123" t="s">
        <v>13881</v>
      </c>
      <c r="GY371" t="s">
        <v>8348</v>
      </c>
      <c r="GZ371" t="s">
        <v>13891</v>
      </c>
      <c r="HA371" s="266" t="s">
        <v>13888</v>
      </c>
      <c r="HB371" s="123" t="s">
        <v>13883</v>
      </c>
    </row>
    <row r="372" spans="1:210" s="123" customFormat="1" x14ac:dyDescent="0.35">
      <c r="A372" s="137">
        <v>329</v>
      </c>
      <c r="B372" s="343"/>
      <c r="C372" s="84" t="s">
        <v>1412</v>
      </c>
      <c r="D372" s="124">
        <v>44288</v>
      </c>
      <c r="E372" s="124">
        <v>44288</v>
      </c>
      <c r="F372" s="343"/>
      <c r="G372" s="125" t="s">
        <v>13625</v>
      </c>
      <c r="H372" s="266" t="s">
        <v>1375</v>
      </c>
      <c r="J372" s="339"/>
      <c r="K372" s="355"/>
      <c r="L372" s="267"/>
      <c r="M372" s="354"/>
      <c r="N372" s="267" t="s">
        <v>19657</v>
      </c>
      <c r="O372" s="354"/>
      <c r="P372" s="354"/>
      <c r="Q372" s="267"/>
      <c r="R372" s="267"/>
      <c r="S372" s="267"/>
      <c r="T372" s="126"/>
      <c r="U372" s="124"/>
      <c r="V372" s="124"/>
      <c r="W372" s="126"/>
      <c r="X372" s="362"/>
      <c r="Y372" s="362"/>
      <c r="Z372" s="126"/>
      <c r="AA372" s="126"/>
      <c r="AB372" s="124"/>
      <c r="AC372" s="124"/>
      <c r="AD372" s="362"/>
      <c r="AE372" s="362"/>
      <c r="AF372" s="363"/>
      <c r="AG372" s="363"/>
      <c r="AH372" s="266" t="s">
        <v>1375</v>
      </c>
      <c r="AI372" s="124">
        <v>44288</v>
      </c>
      <c r="AJ372" s="252" t="s">
        <v>13447</v>
      </c>
      <c r="AK372" s="124"/>
      <c r="AL372" s="252"/>
      <c r="AM372" s="85" t="s">
        <v>28</v>
      </c>
      <c r="AN372" s="85" t="s">
        <v>26</v>
      </c>
      <c r="AO372" s="85" t="s">
        <v>26</v>
      </c>
      <c r="AP372" s="85"/>
      <c r="AQ372" s="85"/>
      <c r="AR372" s="85"/>
      <c r="AS372" s="335">
        <v>289473249</v>
      </c>
      <c r="AT372" s="335"/>
      <c r="AU372" s="85"/>
      <c r="AV372" s="85"/>
      <c r="AW372" s="85"/>
      <c r="AX372" s="266" t="s">
        <v>1375</v>
      </c>
      <c r="AY372" s="85" t="s">
        <v>26</v>
      </c>
      <c r="AZ372" s="85" t="s">
        <v>26</v>
      </c>
      <c r="BA372" s="85" t="s">
        <v>26</v>
      </c>
      <c r="BB372" s="85" t="s">
        <v>26</v>
      </c>
      <c r="BC372" s="355"/>
      <c r="BD372" s="85" t="s">
        <v>33</v>
      </c>
      <c r="BE372" s="85" t="s">
        <v>16</v>
      </c>
      <c r="BF372" s="85" t="s">
        <v>34</v>
      </c>
      <c r="BG372" s="85"/>
      <c r="BH372" s="304" t="s">
        <v>18051</v>
      </c>
      <c r="BI372" s="355"/>
      <c r="BM372" s="123" t="s">
        <v>106</v>
      </c>
      <c r="BQ372" s="4" t="s">
        <v>8</v>
      </c>
      <c r="BT372"/>
      <c r="BU372"/>
      <c r="BV372" s="266" t="s">
        <v>1375</v>
      </c>
      <c r="BW372" s="85" t="s">
        <v>1404</v>
      </c>
      <c r="BX372" s="372"/>
      <c r="BY372" s="372"/>
      <c r="BZ372" s="129" t="s">
        <v>200</v>
      </c>
      <c r="CA372" t="s">
        <v>12843</v>
      </c>
      <c r="CB372">
        <v>12000</v>
      </c>
      <c r="CC372" s="265"/>
      <c r="CD372" s="123" t="s">
        <v>1531</v>
      </c>
      <c r="CE372" s="123" t="s">
        <v>17</v>
      </c>
      <c r="CG372" s="265"/>
      <c r="CI372" s="265"/>
      <c r="CJ372" s="85" t="s">
        <v>26</v>
      </c>
      <c r="CK372" s="85" t="s">
        <v>26</v>
      </c>
      <c r="CL372" s="85"/>
      <c r="CM372" s="85"/>
      <c r="CN372" s="96" t="s">
        <v>13627</v>
      </c>
      <c r="CO372" s="155"/>
      <c r="CP372" s="155"/>
      <c r="CQ372" s="285"/>
      <c r="CR372" s="155"/>
      <c r="CS372" s="378"/>
      <c r="CT372" s="155"/>
      <c r="CU372" s="155"/>
      <c r="CV372" s="155"/>
      <c r="CW372" s="155"/>
      <c r="CX372" s="155"/>
      <c r="CY372" s="155"/>
      <c r="CZ372" s="155"/>
      <c r="DA372" s="155"/>
      <c r="DB372" s="155"/>
      <c r="DC372" s="155"/>
      <c r="DD372" s="155"/>
      <c r="DE372" s="155"/>
      <c r="DF372" s="155"/>
      <c r="DG372" s="155"/>
      <c r="DH372" s="284" t="s">
        <v>1375</v>
      </c>
      <c r="DI372" s="267" t="s">
        <v>124</v>
      </c>
      <c r="DJ372" s="84" t="s">
        <v>12790</v>
      </c>
      <c r="DK372" s="268" t="s">
        <v>13447</v>
      </c>
      <c r="DL372" s="127" t="s">
        <v>13626</v>
      </c>
      <c r="DN372" s="85">
        <v>289473249</v>
      </c>
      <c r="DO372" s="339"/>
      <c r="DP372" s="339"/>
      <c r="DQ372" s="123" t="s">
        <v>2078</v>
      </c>
      <c r="DR372" s="339"/>
      <c r="DS372" s="339"/>
      <c r="DT372" s="339"/>
      <c r="DU372" s="339"/>
      <c r="DV372" s="123">
        <v>182011101</v>
      </c>
      <c r="DW372" s="123" t="s">
        <v>13628</v>
      </c>
      <c r="DX372" s="123">
        <v>1121</v>
      </c>
      <c r="DZ372" s="355"/>
      <c r="EA372" s="123" t="s">
        <v>25</v>
      </c>
      <c r="EC372" s="125"/>
      <c r="ED372" s="339"/>
      <c r="EE372" s="339"/>
      <c r="EF372" s="339"/>
      <c r="EG372" s="355"/>
      <c r="EH372" s="355"/>
      <c r="EJ372" s="123" t="s">
        <v>25</v>
      </c>
      <c r="EK372" s="123" t="s">
        <v>25</v>
      </c>
      <c r="EL372" s="123" t="s">
        <v>25</v>
      </c>
      <c r="EM372" s="123" t="s">
        <v>1759</v>
      </c>
      <c r="EO372" s="123" t="s">
        <v>1760</v>
      </c>
      <c r="EP372" s="339"/>
      <c r="EQ372" s="123" t="s">
        <v>1761</v>
      </c>
      <c r="ES372" s="123" t="s">
        <v>1956</v>
      </c>
      <c r="ET372" s="339"/>
      <c r="EU372" s="123" t="s">
        <v>112</v>
      </c>
      <c r="EV372" s="339"/>
      <c r="EW372" s="123" t="s">
        <v>1370</v>
      </c>
      <c r="EX372" s="339"/>
      <c r="EY372" s="123" t="s">
        <v>8</v>
      </c>
      <c r="FA372" s="123" t="s">
        <v>26</v>
      </c>
      <c r="FB372" s="339"/>
      <c r="FD372" s="339"/>
      <c r="FH372" s="266" t="s">
        <v>1375</v>
      </c>
      <c r="FL372"/>
      <c r="FV372"/>
      <c r="GC372" s="339"/>
      <c r="GD372" s="339"/>
      <c r="GE372" s="339"/>
      <c r="GF372" s="355"/>
      <c r="GG372" s="355"/>
      <c r="GH372" s="331"/>
      <c r="GO372" s="339"/>
      <c r="GQ372" s="339"/>
      <c r="GS372" s="339"/>
      <c r="GY372"/>
      <c r="GZ372"/>
      <c r="HA372" s="266"/>
    </row>
    <row r="373" spans="1:210" s="123" customFormat="1" x14ac:dyDescent="0.35">
      <c r="A373" s="137">
        <v>328</v>
      </c>
      <c r="B373" s="343"/>
      <c r="C373" s="84" t="s">
        <v>1412</v>
      </c>
      <c r="D373" s="124">
        <v>44307</v>
      </c>
      <c r="E373" s="124">
        <v>44307</v>
      </c>
      <c r="F373" s="343"/>
      <c r="G373" s="125" t="s">
        <v>13629</v>
      </c>
      <c r="H373" s="266" t="s">
        <v>1375</v>
      </c>
      <c r="I373" s="123" t="s">
        <v>25</v>
      </c>
      <c r="J373" s="339"/>
      <c r="K373" s="355"/>
      <c r="L373" s="267">
        <v>44307</v>
      </c>
      <c r="M373" s="354"/>
      <c r="N373" s="267" t="s">
        <v>19657</v>
      </c>
      <c r="O373" s="354"/>
      <c r="P373" s="354"/>
      <c r="Q373" s="267"/>
      <c r="R373" s="267"/>
      <c r="S373" s="267"/>
      <c r="T373" s="126"/>
      <c r="U373" s="124"/>
      <c r="V373" s="124"/>
      <c r="W373" s="126"/>
      <c r="X373" s="362"/>
      <c r="Y373" s="362"/>
      <c r="Z373" s="126"/>
      <c r="AA373" s="126"/>
      <c r="AB373" s="124"/>
      <c r="AC373" s="124"/>
      <c r="AD373" s="362"/>
      <c r="AE373" s="362"/>
      <c r="AF373" s="363"/>
      <c r="AG373" s="363"/>
      <c r="AH373" s="266" t="s">
        <v>1375</v>
      </c>
      <c r="AI373" s="124">
        <v>44287</v>
      </c>
      <c r="AJ373" s="252">
        <v>0.96111111111111114</v>
      </c>
      <c r="AK373" s="124">
        <v>44287</v>
      </c>
      <c r="AL373" s="252">
        <v>0.9472222222222223</v>
      </c>
      <c r="AM373" s="85" t="s">
        <v>28</v>
      </c>
      <c r="AN373" s="85" t="s">
        <v>26</v>
      </c>
      <c r="AO373" s="85" t="s">
        <v>26</v>
      </c>
      <c r="AP373" s="85"/>
      <c r="AQ373" s="85"/>
      <c r="AR373" s="85"/>
      <c r="AS373" s="335" t="s">
        <v>13632</v>
      </c>
      <c r="AT373" s="335"/>
      <c r="AU373" s="85"/>
      <c r="AV373" s="85"/>
      <c r="AW373" s="85"/>
      <c r="AX373" s="266" t="s">
        <v>1375</v>
      </c>
      <c r="AY373" s="85" t="s">
        <v>26</v>
      </c>
      <c r="AZ373" s="85" t="s">
        <v>25</v>
      </c>
      <c r="BA373" s="85" t="s">
        <v>26</v>
      </c>
      <c r="BB373" s="85" t="s">
        <v>26</v>
      </c>
      <c r="BC373" s="368"/>
      <c r="BD373" s="85" t="s">
        <v>27</v>
      </c>
      <c r="BE373" s="85" t="s">
        <v>13</v>
      </c>
      <c r="BF373" s="85" t="s">
        <v>34</v>
      </c>
      <c r="BG373" s="85" t="s">
        <v>34</v>
      </c>
      <c r="BH373" s="304" t="s">
        <v>18051</v>
      </c>
      <c r="BI373" s="355"/>
      <c r="BM373" s="123" t="s">
        <v>102</v>
      </c>
      <c r="BN373" s="123" t="s">
        <v>1378</v>
      </c>
      <c r="BO373" s="123" t="s">
        <v>1398</v>
      </c>
      <c r="BQ373" s="4" t="s">
        <v>8</v>
      </c>
      <c r="BR373" s="123" t="s">
        <v>1477</v>
      </c>
      <c r="BS373" s="123" t="s">
        <v>1648</v>
      </c>
      <c r="BT373" t="s">
        <v>4308</v>
      </c>
      <c r="BU373" t="s">
        <v>15278</v>
      </c>
      <c r="BV373" s="266" t="s">
        <v>1375</v>
      </c>
      <c r="BW373" s="85" t="s">
        <v>1404</v>
      </c>
      <c r="BX373" s="372"/>
      <c r="BY373" s="372"/>
      <c r="BZ373" s="129" t="s">
        <v>54</v>
      </c>
      <c r="CA373" t="s">
        <v>13742</v>
      </c>
      <c r="CB373">
        <v>12000</v>
      </c>
      <c r="CC373" s="265"/>
      <c r="CD373" s="123" t="s">
        <v>1369</v>
      </c>
      <c r="CE373" s="123" t="s">
        <v>17</v>
      </c>
      <c r="CG373" s="265"/>
      <c r="CI373" s="265"/>
      <c r="CJ373" s="85" t="s">
        <v>26</v>
      </c>
      <c r="CK373" s="85" t="s">
        <v>26</v>
      </c>
      <c r="CL373" s="85"/>
      <c r="CM373" s="85"/>
      <c r="CN373" s="96" t="s">
        <v>13627</v>
      </c>
      <c r="CO373" s="155"/>
      <c r="CP373" s="155"/>
      <c r="CQ373" s="285"/>
      <c r="CR373" s="155"/>
      <c r="CS373" s="378"/>
      <c r="CT373" s="155"/>
      <c r="CU373" s="155"/>
      <c r="CV373" s="155"/>
      <c r="CW373" s="155"/>
      <c r="CX373" s="155"/>
      <c r="CY373" s="155"/>
      <c r="CZ373" s="155"/>
      <c r="DA373" s="155"/>
      <c r="DB373" s="155"/>
      <c r="DC373" s="155"/>
      <c r="DD373" s="155"/>
      <c r="DE373" s="155"/>
      <c r="DF373" s="155"/>
      <c r="DG373" s="155"/>
      <c r="DH373" s="284" t="s">
        <v>1375</v>
      </c>
      <c r="DI373" s="267" t="s">
        <v>119</v>
      </c>
      <c r="DJ373" s="84" t="s">
        <v>4064</v>
      </c>
      <c r="DK373" s="268" t="s">
        <v>13631</v>
      </c>
      <c r="DL373" s="127" t="s">
        <v>13630</v>
      </c>
      <c r="DN373" s="85" t="s">
        <v>13632</v>
      </c>
      <c r="DO373" s="339"/>
      <c r="DP373" s="339"/>
      <c r="DQ373" s="123" t="s">
        <v>119</v>
      </c>
      <c r="DR373" s="339"/>
      <c r="DS373" s="339"/>
      <c r="DT373" s="339"/>
      <c r="DU373" s="339"/>
      <c r="DW373" s="123" t="s">
        <v>13633</v>
      </c>
      <c r="DX373" s="123">
        <v>9310</v>
      </c>
      <c r="DZ373" s="355"/>
      <c r="EA373" s="123" t="s">
        <v>25</v>
      </c>
      <c r="EC373" s="125"/>
      <c r="ED373" s="339"/>
      <c r="EE373" s="339"/>
      <c r="EF373" s="339"/>
      <c r="EG373" s="355"/>
      <c r="EH373" s="355"/>
      <c r="EJ373" s="123" t="s">
        <v>26</v>
      </c>
      <c r="EK373" s="123" t="s">
        <v>25</v>
      </c>
      <c r="EM373" s="123" t="s">
        <v>1759</v>
      </c>
      <c r="EO373" s="123" t="s">
        <v>1835</v>
      </c>
      <c r="EP373" s="339"/>
      <c r="EQ373" s="123" t="s">
        <v>1761</v>
      </c>
      <c r="ES373" s="123" t="s">
        <v>6</v>
      </c>
      <c r="ET373" s="339"/>
      <c r="EU373" s="123" t="s">
        <v>1807</v>
      </c>
      <c r="EV373" s="339"/>
      <c r="EW373" s="123" t="s">
        <v>1370</v>
      </c>
      <c r="EX373" s="339"/>
      <c r="EY373" s="123" t="s">
        <v>8</v>
      </c>
      <c r="FA373" s="123" t="s">
        <v>26</v>
      </c>
      <c r="FB373" s="339"/>
      <c r="FD373" s="339"/>
      <c r="FG373" s="123" t="s">
        <v>26</v>
      </c>
      <c r="FH373" s="266" t="s">
        <v>1375</v>
      </c>
      <c r="FL373"/>
      <c r="FV373"/>
      <c r="GC373" s="339"/>
      <c r="GD373" s="339"/>
      <c r="GE373" s="339"/>
      <c r="GF373" s="355"/>
      <c r="GG373" s="355"/>
      <c r="GH373" s="331"/>
      <c r="GO373" s="339"/>
      <c r="GQ373" s="339"/>
      <c r="GS373" s="339"/>
      <c r="GY373"/>
      <c r="GZ373"/>
      <c r="HA373" s="266"/>
    </row>
    <row r="374" spans="1:210" s="123" customFormat="1" x14ac:dyDescent="0.35">
      <c r="A374" s="137">
        <v>327</v>
      </c>
      <c r="B374" s="343"/>
      <c r="C374" s="84" t="s">
        <v>1412</v>
      </c>
      <c r="D374" s="124">
        <v>44288</v>
      </c>
      <c r="E374" s="124">
        <v>44288</v>
      </c>
      <c r="F374" s="343"/>
      <c r="G374" s="125" t="s">
        <v>13634</v>
      </c>
      <c r="H374" s="266" t="s">
        <v>1375</v>
      </c>
      <c r="J374" s="339"/>
      <c r="K374" s="355"/>
      <c r="L374" s="267"/>
      <c r="M374" s="354"/>
      <c r="N374" s="267" t="s">
        <v>19657</v>
      </c>
      <c r="O374" s="354"/>
      <c r="P374" s="354"/>
      <c r="Q374" s="267"/>
      <c r="R374" s="267"/>
      <c r="S374" s="267"/>
      <c r="T374" s="126"/>
      <c r="U374" s="124"/>
      <c r="V374" s="124"/>
      <c r="W374" s="126"/>
      <c r="X374" s="362"/>
      <c r="Y374" s="362"/>
      <c r="Z374" s="126"/>
      <c r="AA374" s="126"/>
      <c r="AB374" s="124"/>
      <c r="AC374" s="124"/>
      <c r="AD374" s="362"/>
      <c r="AE374" s="362"/>
      <c r="AF374" s="363"/>
      <c r="AG374" s="363"/>
      <c r="AH374" s="266" t="s">
        <v>1375</v>
      </c>
      <c r="AI374" s="124">
        <v>44287</v>
      </c>
      <c r="AJ374" s="252" t="s">
        <v>13635</v>
      </c>
      <c r="AK374" s="124">
        <v>44287</v>
      </c>
      <c r="AL374" s="252" t="s">
        <v>13635</v>
      </c>
      <c r="AM374" s="85" t="s">
        <v>28</v>
      </c>
      <c r="AN374" s="85" t="s">
        <v>26</v>
      </c>
      <c r="AO374" s="85" t="s">
        <v>26</v>
      </c>
      <c r="AP374" s="85" t="s">
        <v>13636</v>
      </c>
      <c r="AQ374" s="85" t="s">
        <v>13637</v>
      </c>
      <c r="AR374" s="85"/>
      <c r="AS374" s="335" t="s">
        <v>13638</v>
      </c>
      <c r="AT374" s="335"/>
      <c r="AU374" s="85"/>
      <c r="AV374" s="85"/>
      <c r="AW374" s="85"/>
      <c r="AX374" s="266" t="s">
        <v>1375</v>
      </c>
      <c r="AY374" s="85" t="s">
        <v>26</v>
      </c>
      <c r="AZ374" s="85" t="s">
        <v>26</v>
      </c>
      <c r="BA374" s="85" t="s">
        <v>26</v>
      </c>
      <c r="BB374" s="85" t="s">
        <v>26</v>
      </c>
      <c r="BC374" s="355"/>
      <c r="BD374" s="85" t="s">
        <v>33</v>
      </c>
      <c r="BE374" s="85" t="s">
        <v>16</v>
      </c>
      <c r="BF374" s="85" t="s">
        <v>34</v>
      </c>
      <c r="BG374" s="85"/>
      <c r="BH374" s="304" t="s">
        <v>18069</v>
      </c>
      <c r="BI374" s="355"/>
      <c r="BM374" s="123" t="s">
        <v>106</v>
      </c>
      <c r="BQ374" s="4" t="s">
        <v>8</v>
      </c>
      <c r="BT374"/>
      <c r="BU374"/>
      <c r="BV374" s="266" t="s">
        <v>1375</v>
      </c>
      <c r="BW374" s="85" t="s">
        <v>1404</v>
      </c>
      <c r="BX374" s="372"/>
      <c r="BY374" s="372"/>
      <c r="BZ374" s="129" t="s">
        <v>180</v>
      </c>
      <c r="CA374" t="s">
        <v>5051</v>
      </c>
      <c r="CB374">
        <v>21000</v>
      </c>
      <c r="CC374" s="265"/>
      <c r="CD374" s="123" t="s">
        <v>1368</v>
      </c>
      <c r="CE374" s="123" t="s">
        <v>17</v>
      </c>
      <c r="CG374" s="265"/>
      <c r="CI374" s="265"/>
      <c r="CJ374" s="85" t="s">
        <v>26</v>
      </c>
      <c r="CK374" s="85" t="s">
        <v>26</v>
      </c>
      <c r="CL374" s="85"/>
      <c r="CM374" s="85"/>
      <c r="CN374" s="96" t="s">
        <v>13627</v>
      </c>
      <c r="CO374" s="155"/>
      <c r="CP374" s="155"/>
      <c r="CQ374" s="285"/>
      <c r="CR374" s="155"/>
      <c r="CS374" s="378"/>
      <c r="CT374" s="155"/>
      <c r="CU374" s="155"/>
      <c r="CV374" s="155"/>
      <c r="CW374" s="155"/>
      <c r="CX374" s="155"/>
      <c r="CY374" s="155"/>
      <c r="CZ374" s="155"/>
      <c r="DA374" s="155"/>
      <c r="DB374" s="155"/>
      <c r="DC374" s="155"/>
      <c r="DD374" s="155"/>
      <c r="DE374" s="155"/>
      <c r="DF374" s="155"/>
      <c r="DG374" s="155"/>
      <c r="DH374" s="284" t="s">
        <v>1375</v>
      </c>
      <c r="DI374" s="267" t="s">
        <v>126</v>
      </c>
      <c r="DJ374" s="84" t="s">
        <v>13639</v>
      </c>
      <c r="DK374" s="268" t="s">
        <v>13635</v>
      </c>
      <c r="DL374" s="127" t="s">
        <v>13630</v>
      </c>
      <c r="DM374" s="123" t="s">
        <v>13636</v>
      </c>
      <c r="DN374" s="85" t="s">
        <v>13638</v>
      </c>
      <c r="DO374" s="339"/>
      <c r="DP374" s="339"/>
      <c r="DQ374" s="123" t="s">
        <v>2050</v>
      </c>
      <c r="DR374" s="339"/>
      <c r="DS374" s="339"/>
      <c r="DT374" s="339"/>
      <c r="DU374" s="339"/>
      <c r="DV374" s="123">
        <v>43292103</v>
      </c>
      <c r="DW374" s="123" t="s">
        <v>13640</v>
      </c>
      <c r="DX374" s="123">
        <v>9110</v>
      </c>
      <c r="DY374" s="123">
        <v>1</v>
      </c>
      <c r="DZ374" s="355"/>
      <c r="EA374" s="123" t="s">
        <v>25</v>
      </c>
      <c r="EC374" s="125"/>
      <c r="ED374" s="339"/>
      <c r="EE374" s="339"/>
      <c r="EF374" s="339"/>
      <c r="EG374" s="355"/>
      <c r="EH374" s="355"/>
      <c r="EJ374" s="123" t="s">
        <v>26</v>
      </c>
      <c r="EK374" s="123" t="s">
        <v>25</v>
      </c>
      <c r="EM374" s="123" t="s">
        <v>1759</v>
      </c>
      <c r="EO374" s="123" t="s">
        <v>1835</v>
      </c>
      <c r="EP374" s="339"/>
      <c r="EQ374" s="123" t="s">
        <v>1761</v>
      </c>
      <c r="ES374" s="123" t="s">
        <v>1956</v>
      </c>
      <c r="ET374" s="339"/>
      <c r="EU374" s="123" t="s">
        <v>115</v>
      </c>
      <c r="EV374" s="339"/>
      <c r="EW374" s="123" t="s">
        <v>1368</v>
      </c>
      <c r="EX374" s="339"/>
      <c r="EY374" s="123" t="s">
        <v>8</v>
      </c>
      <c r="FA374" s="123" t="s">
        <v>26</v>
      </c>
      <c r="FB374" s="339"/>
      <c r="FD374" s="339"/>
      <c r="FE374" s="123" t="s">
        <v>1937</v>
      </c>
      <c r="FF374" s="123" t="s">
        <v>1838</v>
      </c>
      <c r="FG374" s="123" t="s">
        <v>26</v>
      </c>
      <c r="FH374" s="266" t="s">
        <v>1375</v>
      </c>
      <c r="FI374" s="123" t="s">
        <v>1839</v>
      </c>
      <c r="FJ374" s="123" t="s">
        <v>2052</v>
      </c>
      <c r="FK374" s="123" t="s">
        <v>67</v>
      </c>
      <c r="FL374" t="s">
        <v>13641</v>
      </c>
      <c r="FM374" s="123" t="s">
        <v>13637</v>
      </c>
      <c r="FN374" s="123" t="s">
        <v>1839</v>
      </c>
      <c r="FO374" s="123" t="s">
        <v>1890</v>
      </c>
      <c r="FP374" s="123" t="s">
        <v>2741</v>
      </c>
      <c r="FQ374" s="123" t="s">
        <v>13642</v>
      </c>
      <c r="FR374" s="123" t="s">
        <v>1869</v>
      </c>
      <c r="FS374" s="123" t="s">
        <v>1844</v>
      </c>
      <c r="FT374" s="123" t="s">
        <v>1845</v>
      </c>
      <c r="FU374" s="123" t="s">
        <v>9</v>
      </c>
      <c r="FV374" t="s">
        <v>13643</v>
      </c>
      <c r="FW374" s="123" t="s">
        <v>1846</v>
      </c>
      <c r="FX374" s="123" t="s">
        <v>46</v>
      </c>
      <c r="FY374" s="123" t="s">
        <v>13636</v>
      </c>
      <c r="FZ374" s="123" t="s">
        <v>13644</v>
      </c>
      <c r="GA374" s="123" t="s">
        <v>1375</v>
      </c>
      <c r="GB374" s="123" t="s">
        <v>13645</v>
      </c>
      <c r="GC374" s="339"/>
      <c r="GD374" s="339"/>
      <c r="GE374" s="339"/>
      <c r="GF374" s="355"/>
      <c r="GG374" s="355"/>
      <c r="GH374" s="331" t="s">
        <v>1375</v>
      </c>
      <c r="GI374" s="123" t="s">
        <v>9</v>
      </c>
      <c r="GJ374" s="123" t="s">
        <v>1945</v>
      </c>
      <c r="GK374" s="123" t="s">
        <v>1375</v>
      </c>
      <c r="GL374" s="123" t="s">
        <v>9</v>
      </c>
      <c r="GM374" s="123" t="s">
        <v>1375</v>
      </c>
      <c r="GN374" s="123" t="s">
        <v>1375</v>
      </c>
      <c r="GO374" s="339"/>
      <c r="GP374" s="123" t="s">
        <v>1850</v>
      </c>
      <c r="GQ374" s="339"/>
      <c r="GR374" s="123" t="s">
        <v>13646</v>
      </c>
      <c r="GS374" s="339"/>
      <c r="GT374" s="123" t="s">
        <v>13647</v>
      </c>
      <c r="GU374" s="123" t="s">
        <v>1375</v>
      </c>
      <c r="GV374" s="123" t="s">
        <v>9</v>
      </c>
      <c r="GW374" s="123" t="s">
        <v>13648</v>
      </c>
      <c r="GX374" s="123" t="s">
        <v>13637</v>
      </c>
      <c r="GY374" t="s">
        <v>13643</v>
      </c>
      <c r="GZ374" t="s">
        <v>13649</v>
      </c>
      <c r="HA374" s="266" t="s">
        <v>13646</v>
      </c>
    </row>
    <row r="375" spans="1:210" s="123" customFormat="1" x14ac:dyDescent="0.35">
      <c r="A375" s="137">
        <v>326</v>
      </c>
      <c r="B375" s="343"/>
      <c r="C375" s="84" t="s">
        <v>1412</v>
      </c>
      <c r="D375" s="124">
        <v>44288</v>
      </c>
      <c r="E375" s="124">
        <v>44288</v>
      </c>
      <c r="F375" s="343"/>
      <c r="G375" s="125" t="s">
        <v>13650</v>
      </c>
      <c r="H375" s="266" t="s">
        <v>1375</v>
      </c>
      <c r="J375" s="339"/>
      <c r="K375" s="355"/>
      <c r="L375" s="267"/>
      <c r="M375" s="354"/>
      <c r="N375" s="267" t="s">
        <v>19657</v>
      </c>
      <c r="O375" s="354"/>
      <c r="P375" s="354"/>
      <c r="Q375" s="267"/>
      <c r="R375" s="267"/>
      <c r="S375" s="267"/>
      <c r="T375" s="126"/>
      <c r="U375" s="124"/>
      <c r="V375" s="124"/>
      <c r="W375" s="126"/>
      <c r="X375" s="362"/>
      <c r="Y375" s="362"/>
      <c r="Z375" s="126"/>
      <c r="AA375" s="126"/>
      <c r="AB375" s="124"/>
      <c r="AC375" s="124"/>
      <c r="AD375" s="362"/>
      <c r="AE375" s="362"/>
      <c r="AF375" s="363"/>
      <c r="AG375" s="363"/>
      <c r="AH375" s="266" t="s">
        <v>1375</v>
      </c>
      <c r="AI375" s="124">
        <v>44287</v>
      </c>
      <c r="AJ375" s="252" t="s">
        <v>13651</v>
      </c>
      <c r="AK375" s="124"/>
      <c r="AL375" s="252"/>
      <c r="AM375" s="85" t="s">
        <v>28</v>
      </c>
      <c r="AN375" s="85" t="s">
        <v>26</v>
      </c>
      <c r="AO375" s="85" t="s">
        <v>26</v>
      </c>
      <c r="AP375" s="85"/>
      <c r="AQ375" s="85"/>
      <c r="AR375" s="85"/>
      <c r="AS375" s="335">
        <v>1195604641</v>
      </c>
      <c r="AT375" s="335"/>
      <c r="AU375" s="85"/>
      <c r="AV375" s="85"/>
      <c r="AW375" s="85"/>
      <c r="AX375" s="266" t="s">
        <v>1375</v>
      </c>
      <c r="AY375" s="85" t="s">
        <v>26</v>
      </c>
      <c r="AZ375" s="85" t="s">
        <v>26</v>
      </c>
      <c r="BA375" s="85" t="s">
        <v>26</v>
      </c>
      <c r="BB375" s="85" t="s">
        <v>26</v>
      </c>
      <c r="BC375" s="355"/>
      <c r="BD375" s="85" t="s">
        <v>33</v>
      </c>
      <c r="BE375" s="85" t="s">
        <v>16</v>
      </c>
      <c r="BF375" s="85" t="s">
        <v>34</v>
      </c>
      <c r="BG375" s="85"/>
      <c r="BH375" s="304" t="s">
        <v>18047</v>
      </c>
      <c r="BI375" s="355"/>
      <c r="BM375" s="123" t="s">
        <v>106</v>
      </c>
      <c r="BQ375" s="4" t="s">
        <v>1371</v>
      </c>
      <c r="BT375"/>
      <c r="BU375"/>
      <c r="BV375" s="266" t="s">
        <v>1375</v>
      </c>
      <c r="BW375" s="85" t="s">
        <v>1404</v>
      </c>
      <c r="BX375" s="372"/>
      <c r="BY375" s="372"/>
      <c r="BZ375" s="129" t="s">
        <v>84</v>
      </c>
      <c r="CA375" t="s">
        <v>11221</v>
      </c>
      <c r="CB375">
        <v>12000</v>
      </c>
      <c r="CC375" s="265"/>
      <c r="CD375" s="123" t="s">
        <v>1815</v>
      </c>
      <c r="CE375" s="123" t="s">
        <v>17</v>
      </c>
      <c r="CG375" s="265"/>
      <c r="CH375" s="123">
        <v>300</v>
      </c>
      <c r="CI375" s="265"/>
      <c r="CJ375" s="85" t="s">
        <v>26</v>
      </c>
      <c r="CK375" s="85" t="s">
        <v>26</v>
      </c>
      <c r="CL375" s="85"/>
      <c r="CM375" s="85"/>
      <c r="CN375" s="96" t="s">
        <v>13627</v>
      </c>
      <c r="CO375" s="155"/>
      <c r="CP375" s="155"/>
      <c r="CQ375" s="285"/>
      <c r="CR375" s="155"/>
      <c r="CS375" s="378"/>
      <c r="CT375" s="155"/>
      <c r="CU375" s="155"/>
      <c r="CV375" s="155"/>
      <c r="CW375" s="155"/>
      <c r="CX375" s="155"/>
      <c r="CY375" s="155"/>
      <c r="CZ375" s="155"/>
      <c r="DA375" s="155"/>
      <c r="DB375" s="155"/>
      <c r="DC375" s="155"/>
      <c r="DD375" s="155"/>
      <c r="DE375" s="155"/>
      <c r="DF375" s="155"/>
      <c r="DG375" s="155"/>
      <c r="DH375" s="284" t="s">
        <v>1375</v>
      </c>
      <c r="DI375" s="267" t="s">
        <v>128</v>
      </c>
      <c r="DJ375" s="84" t="s">
        <v>2241</v>
      </c>
      <c r="DK375" s="268" t="s">
        <v>13651</v>
      </c>
      <c r="DL375" s="127" t="s">
        <v>13630</v>
      </c>
      <c r="DN375" s="85">
        <v>1195604641</v>
      </c>
      <c r="DO375" s="339"/>
      <c r="DP375" s="339"/>
      <c r="DQ375" s="123" t="s">
        <v>4318</v>
      </c>
      <c r="DR375" s="339"/>
      <c r="DS375" s="339"/>
      <c r="DT375" s="339"/>
      <c r="DU375" s="339"/>
      <c r="DV375" s="123">
        <v>152531101</v>
      </c>
      <c r="DW375" s="123" t="s">
        <v>13652</v>
      </c>
      <c r="DX375" s="123">
        <v>1121</v>
      </c>
      <c r="DZ375" s="355"/>
      <c r="EA375" s="123" t="s">
        <v>25</v>
      </c>
      <c r="EC375" s="125"/>
      <c r="ED375" s="339"/>
      <c r="EE375" s="339"/>
      <c r="EF375" s="339"/>
      <c r="EG375" s="355"/>
      <c r="EH375" s="355"/>
      <c r="EJ375" s="123" t="s">
        <v>26</v>
      </c>
      <c r="EK375" s="123" t="s">
        <v>25</v>
      </c>
      <c r="EL375" s="123" t="s">
        <v>26</v>
      </c>
      <c r="EM375" s="123" t="s">
        <v>1759</v>
      </c>
      <c r="EO375" s="123" t="s">
        <v>1760</v>
      </c>
      <c r="EP375" s="339"/>
      <c r="EQ375" s="123" t="s">
        <v>1761</v>
      </c>
      <c r="ES375" s="123" t="s">
        <v>6</v>
      </c>
      <c r="ET375" s="339"/>
      <c r="EU375" s="123" t="s">
        <v>112</v>
      </c>
      <c r="EV375" s="339"/>
      <c r="EW375" s="123" t="s">
        <v>1370</v>
      </c>
      <c r="EX375" s="339"/>
      <c r="EY375" s="123" t="s">
        <v>1371</v>
      </c>
      <c r="FA375" s="123" t="s">
        <v>26</v>
      </c>
      <c r="FB375" s="339"/>
      <c r="FD375" s="339"/>
      <c r="FH375" s="266" t="s">
        <v>1375</v>
      </c>
      <c r="FL375"/>
      <c r="FV375"/>
      <c r="GC375" s="339"/>
      <c r="GD375" s="339"/>
      <c r="GE375" s="339"/>
      <c r="GF375" s="355"/>
      <c r="GG375" s="355"/>
      <c r="GH375" s="331"/>
      <c r="GO375" s="339"/>
      <c r="GQ375" s="339"/>
      <c r="GS375" s="339"/>
      <c r="GY375"/>
      <c r="GZ375"/>
      <c r="HA375" s="266"/>
    </row>
    <row r="376" spans="1:210" s="123" customFormat="1" x14ac:dyDescent="0.35">
      <c r="A376" s="137">
        <v>325</v>
      </c>
      <c r="B376" s="343"/>
      <c r="C376" s="84" t="s">
        <v>1412</v>
      </c>
      <c r="D376" s="124">
        <v>44288</v>
      </c>
      <c r="E376" s="124">
        <v>44288</v>
      </c>
      <c r="F376" s="343"/>
      <c r="G376" s="125" t="s">
        <v>13653</v>
      </c>
      <c r="H376" s="266" t="s">
        <v>1375</v>
      </c>
      <c r="J376" s="339"/>
      <c r="K376" s="355"/>
      <c r="L376" s="267"/>
      <c r="M376" s="354"/>
      <c r="N376" s="267" t="s">
        <v>19657</v>
      </c>
      <c r="O376" s="354"/>
      <c r="P376" s="354"/>
      <c r="Q376" s="267"/>
      <c r="R376" s="267"/>
      <c r="S376" s="267"/>
      <c r="T376" s="126"/>
      <c r="U376" s="124"/>
      <c r="V376" s="124"/>
      <c r="W376" s="126"/>
      <c r="X376" s="362"/>
      <c r="Y376" s="362"/>
      <c r="Z376" s="126"/>
      <c r="AA376" s="126"/>
      <c r="AB376" s="124"/>
      <c r="AC376" s="124"/>
      <c r="AD376" s="362"/>
      <c r="AE376" s="362"/>
      <c r="AF376" s="363"/>
      <c r="AG376" s="363"/>
      <c r="AH376" s="266" t="s">
        <v>1375</v>
      </c>
      <c r="AI376" s="124">
        <v>44287</v>
      </c>
      <c r="AJ376" s="252" t="s">
        <v>13654</v>
      </c>
      <c r="AK376" s="124"/>
      <c r="AL376" s="252"/>
      <c r="AM376" s="85" t="s">
        <v>28</v>
      </c>
      <c r="AN376" s="85" t="s">
        <v>26</v>
      </c>
      <c r="AO376" s="85" t="s">
        <v>26</v>
      </c>
      <c r="AP376" s="85"/>
      <c r="AQ376" s="85"/>
      <c r="AR376" s="85"/>
      <c r="AS376" s="335">
        <v>2843707872</v>
      </c>
      <c r="AT376" s="335"/>
      <c r="AU376" s="85"/>
      <c r="AV376" s="85"/>
      <c r="AW376" s="85"/>
      <c r="AX376" s="266" t="s">
        <v>1375</v>
      </c>
      <c r="AY376" s="85" t="s">
        <v>26</v>
      </c>
      <c r="AZ376" s="85" t="s">
        <v>26</v>
      </c>
      <c r="BA376" s="85" t="s">
        <v>26</v>
      </c>
      <c r="BB376" s="85" t="s">
        <v>26</v>
      </c>
      <c r="BC376" s="355"/>
      <c r="BD376" s="85" t="s">
        <v>33</v>
      </c>
      <c r="BE376" s="85" t="s">
        <v>16</v>
      </c>
      <c r="BF376" s="85" t="s">
        <v>34</v>
      </c>
      <c r="BG376" s="85"/>
      <c r="BH376" s="304" t="s">
        <v>18051</v>
      </c>
      <c r="BI376" s="355"/>
      <c r="BM376" s="123" t="s">
        <v>106</v>
      </c>
      <c r="BQ376" s="4" t="s">
        <v>1371</v>
      </c>
      <c r="BT376"/>
      <c r="BU376"/>
      <c r="BV376" s="266" t="s">
        <v>1375</v>
      </c>
      <c r="BW376" s="85" t="s">
        <v>1404</v>
      </c>
      <c r="BX376" s="372"/>
      <c r="BY376" s="372"/>
      <c r="BZ376" s="129" t="s">
        <v>156</v>
      </c>
      <c r="CA376" t="s">
        <v>10936</v>
      </c>
      <c r="CB376">
        <v>21000</v>
      </c>
      <c r="CC376" s="265"/>
      <c r="CD376" s="123" t="s">
        <v>13737</v>
      </c>
      <c r="CE376" s="123" t="s">
        <v>17</v>
      </c>
      <c r="CG376" s="265"/>
      <c r="CI376" s="265"/>
      <c r="CJ376" s="85" t="s">
        <v>26</v>
      </c>
      <c r="CK376" s="85" t="s">
        <v>26</v>
      </c>
      <c r="CL376" s="85"/>
      <c r="CM376" s="85"/>
      <c r="CN376" s="96" t="s">
        <v>13627</v>
      </c>
      <c r="CO376" s="155"/>
      <c r="CP376" s="155"/>
      <c r="CQ376" s="285"/>
      <c r="CR376" s="155"/>
      <c r="CS376" s="378"/>
      <c r="CT376" s="155"/>
      <c r="CU376" s="155"/>
      <c r="CV376" s="155"/>
      <c r="CW376" s="155"/>
      <c r="CX376" s="155"/>
      <c r="CY376" s="155"/>
      <c r="CZ376" s="155"/>
      <c r="DA376" s="155"/>
      <c r="DB376" s="155"/>
      <c r="DC376" s="155"/>
      <c r="DD376" s="155"/>
      <c r="DE376" s="155"/>
      <c r="DF376" s="155"/>
      <c r="DG376" s="155"/>
      <c r="DH376" s="284" t="s">
        <v>1375</v>
      </c>
      <c r="DI376" s="267" t="s">
        <v>129</v>
      </c>
      <c r="DJ376" s="84" t="s">
        <v>3729</v>
      </c>
      <c r="DK376" s="268" t="s">
        <v>13654</v>
      </c>
      <c r="DL376" s="127" t="s">
        <v>13630</v>
      </c>
      <c r="DN376" s="85">
        <v>2843707872</v>
      </c>
      <c r="DO376" s="339"/>
      <c r="DP376" s="339"/>
      <c r="DQ376" s="123" t="s">
        <v>3730</v>
      </c>
      <c r="DR376" s="339"/>
      <c r="DS376" s="339"/>
      <c r="DT376" s="339"/>
      <c r="DU376" s="339"/>
      <c r="DV376" s="123">
        <v>14232107</v>
      </c>
      <c r="DW376" s="123" t="s">
        <v>13655</v>
      </c>
      <c r="DX376" s="123">
        <v>1121</v>
      </c>
      <c r="DZ376" s="355"/>
      <c r="EA376" s="123" t="s">
        <v>25</v>
      </c>
      <c r="EC376" s="125"/>
      <c r="ED376" s="339"/>
      <c r="EE376" s="339"/>
      <c r="EF376" s="339"/>
      <c r="EG376" s="355"/>
      <c r="EH376" s="355"/>
      <c r="EJ376" s="123" t="s">
        <v>26</v>
      </c>
      <c r="EK376" s="123" t="s">
        <v>25</v>
      </c>
      <c r="EL376" s="123" t="s">
        <v>26</v>
      </c>
      <c r="EM376" s="123" t="s">
        <v>1759</v>
      </c>
      <c r="EO376" s="123" t="s">
        <v>1760</v>
      </c>
      <c r="EP376" s="339"/>
      <c r="EQ376" s="123" t="s">
        <v>1761</v>
      </c>
      <c r="ES376" s="123" t="s">
        <v>1956</v>
      </c>
      <c r="ET376" s="339"/>
      <c r="EU376" s="123" t="s">
        <v>112</v>
      </c>
      <c r="EV376" s="339"/>
      <c r="EW376" s="123" t="s">
        <v>1370</v>
      </c>
      <c r="EX376" s="339"/>
      <c r="EY376" s="123" t="s">
        <v>1371</v>
      </c>
      <c r="FA376" s="123" t="s">
        <v>26</v>
      </c>
      <c r="FB376" s="339"/>
      <c r="FD376" s="339"/>
      <c r="FH376" s="266" t="s">
        <v>1375</v>
      </c>
      <c r="FL376"/>
      <c r="FV376"/>
      <c r="GC376" s="339"/>
      <c r="GD376" s="339"/>
      <c r="GE376" s="339"/>
      <c r="GF376" s="355"/>
      <c r="GG376" s="355"/>
      <c r="GH376" s="331"/>
      <c r="GO376" s="339"/>
      <c r="GQ376" s="339"/>
      <c r="GS376" s="339"/>
      <c r="GY376"/>
      <c r="GZ376"/>
      <c r="HA376" s="266"/>
    </row>
    <row r="377" spans="1:210" s="123" customFormat="1" x14ac:dyDescent="0.35">
      <c r="A377" s="137">
        <v>324</v>
      </c>
      <c r="B377" s="343"/>
      <c r="C377" s="84" t="s">
        <v>1412</v>
      </c>
      <c r="D377" s="124">
        <v>44288</v>
      </c>
      <c r="E377" s="124">
        <v>44288</v>
      </c>
      <c r="F377" s="343"/>
      <c r="G377" s="125" t="s">
        <v>13656</v>
      </c>
      <c r="H377" s="266" t="s">
        <v>1375</v>
      </c>
      <c r="J377" s="339"/>
      <c r="K377" s="355"/>
      <c r="L377" s="267"/>
      <c r="M377" s="354"/>
      <c r="N377" s="267" t="s">
        <v>19657</v>
      </c>
      <c r="O377" s="354"/>
      <c r="P377" s="354"/>
      <c r="Q377" s="267"/>
      <c r="R377" s="267"/>
      <c r="S377" s="267"/>
      <c r="T377" s="126"/>
      <c r="U377" s="124"/>
      <c r="V377" s="124"/>
      <c r="W377" s="126"/>
      <c r="X377" s="362"/>
      <c r="Y377" s="362"/>
      <c r="Z377" s="126"/>
      <c r="AA377" s="126"/>
      <c r="AB377" s="124"/>
      <c r="AC377" s="124"/>
      <c r="AD377" s="362"/>
      <c r="AE377" s="362"/>
      <c r="AF377" s="363"/>
      <c r="AG377" s="363"/>
      <c r="AH377" s="266" t="s">
        <v>1375</v>
      </c>
      <c r="AI377" s="124">
        <v>44287</v>
      </c>
      <c r="AJ377" s="252" t="s">
        <v>13657</v>
      </c>
      <c r="AK377" s="124"/>
      <c r="AL377" s="252"/>
      <c r="AM377" s="85" t="s">
        <v>28</v>
      </c>
      <c r="AN377" s="85" t="s">
        <v>26</v>
      </c>
      <c r="AO377" s="85" t="s">
        <v>26</v>
      </c>
      <c r="AP377" s="85"/>
      <c r="AQ377" s="85"/>
      <c r="AR377" s="85"/>
      <c r="AS377" s="335">
        <v>6830705072</v>
      </c>
      <c r="AT377" s="335"/>
      <c r="AU377" s="85"/>
      <c r="AV377" s="85"/>
      <c r="AW377" s="85"/>
      <c r="AX377" s="266" t="s">
        <v>1375</v>
      </c>
      <c r="AY377" s="85" t="s">
        <v>26</v>
      </c>
      <c r="AZ377" s="85" t="s">
        <v>26</v>
      </c>
      <c r="BA377" s="85" t="s">
        <v>26</v>
      </c>
      <c r="BB377" s="85" t="s">
        <v>26</v>
      </c>
      <c r="BC377" s="355"/>
      <c r="BD377" s="85" t="s">
        <v>33</v>
      </c>
      <c r="BE377" s="85" t="s">
        <v>16</v>
      </c>
      <c r="BF377" s="85" t="s">
        <v>34</v>
      </c>
      <c r="BG377" s="85"/>
      <c r="BH377" s="304" t="s">
        <v>18051</v>
      </c>
      <c r="BI377" s="355"/>
      <c r="BM377" s="123" t="s">
        <v>106</v>
      </c>
      <c r="BQ377" s="4" t="s">
        <v>1372</v>
      </c>
      <c r="BT377"/>
      <c r="BU377"/>
      <c r="BV377" s="266" t="s">
        <v>1375</v>
      </c>
      <c r="BW377" s="85" t="s">
        <v>1404</v>
      </c>
      <c r="BX377" s="372"/>
      <c r="BY377" s="372"/>
      <c r="BZ377" s="129" t="s">
        <v>209</v>
      </c>
      <c r="CA377" t="s">
        <v>13741</v>
      </c>
      <c r="CB377">
        <v>12000</v>
      </c>
      <c r="CC377" s="265"/>
      <c r="CD377" s="123" t="s">
        <v>13660</v>
      </c>
      <c r="CE377" s="123" t="s">
        <v>17</v>
      </c>
      <c r="CG377" s="265"/>
      <c r="CI377" s="265"/>
      <c r="CJ377" s="85" t="s">
        <v>26</v>
      </c>
      <c r="CK377" s="85" t="s">
        <v>26</v>
      </c>
      <c r="CL377" s="85"/>
      <c r="CM377" s="85"/>
      <c r="CN377" s="96" t="s">
        <v>13627</v>
      </c>
      <c r="CO377" s="155"/>
      <c r="CP377" s="155"/>
      <c r="CQ377" s="285"/>
      <c r="CR377" s="155"/>
      <c r="CS377" s="378"/>
      <c r="CT377" s="155"/>
      <c r="CU377" s="155"/>
      <c r="CV377" s="155"/>
      <c r="CW377" s="155"/>
      <c r="CX377" s="155"/>
      <c r="CY377" s="155"/>
      <c r="CZ377" s="155"/>
      <c r="DA377" s="155"/>
      <c r="DB377" s="155"/>
      <c r="DC377" s="155"/>
      <c r="DD377" s="155"/>
      <c r="DE377" s="155"/>
      <c r="DF377" s="155"/>
      <c r="DG377" s="155"/>
      <c r="DH377" s="284" t="s">
        <v>1375</v>
      </c>
      <c r="DI377" s="267" t="s">
        <v>132</v>
      </c>
      <c r="DJ377" s="84" t="s">
        <v>13658</v>
      </c>
      <c r="DK377" s="268" t="s">
        <v>13657</v>
      </c>
      <c r="DL377" s="127" t="s">
        <v>13630</v>
      </c>
      <c r="DN377" s="85">
        <v>6830705072</v>
      </c>
      <c r="DO377" s="339"/>
      <c r="DP377" s="339"/>
      <c r="DQ377" s="123" t="s">
        <v>1638</v>
      </c>
      <c r="DR377" s="339"/>
      <c r="DS377" s="339"/>
      <c r="DT377" s="339"/>
      <c r="DU377" s="339"/>
      <c r="DV377" s="123">
        <v>24131102</v>
      </c>
      <c r="DW377" s="123" t="s">
        <v>13659</v>
      </c>
      <c r="DX377" s="123">
        <v>1121</v>
      </c>
      <c r="DZ377" s="355"/>
      <c r="EA377" s="123" t="s">
        <v>25</v>
      </c>
      <c r="EC377" s="125"/>
      <c r="ED377" s="339"/>
      <c r="EE377" s="339"/>
      <c r="EF377" s="339"/>
      <c r="EG377" s="355"/>
      <c r="EH377" s="355"/>
      <c r="EJ377" s="123" t="s">
        <v>26</v>
      </c>
      <c r="EK377" s="123" t="s">
        <v>25</v>
      </c>
      <c r="EL377" s="123" t="s">
        <v>26</v>
      </c>
      <c r="EM377" s="123" t="s">
        <v>1759</v>
      </c>
      <c r="EO377" s="123" t="s">
        <v>1862</v>
      </c>
      <c r="EP377" s="339"/>
      <c r="EQ377" s="123" t="s">
        <v>1761</v>
      </c>
      <c r="ES377" s="123" t="s">
        <v>1956</v>
      </c>
      <c r="ET377" s="339"/>
      <c r="EU377" s="123" t="s">
        <v>112</v>
      </c>
      <c r="EV377" s="339"/>
      <c r="EW377" s="123" t="s">
        <v>1370</v>
      </c>
      <c r="EX377" s="339"/>
      <c r="EY377" s="123" t="s">
        <v>1372</v>
      </c>
      <c r="FA377" s="123" t="s">
        <v>26</v>
      </c>
      <c r="FB377" s="339"/>
      <c r="FD377" s="339"/>
      <c r="FH377" s="266" t="s">
        <v>1375</v>
      </c>
      <c r="FL377"/>
      <c r="FV377"/>
      <c r="GC377" s="339"/>
      <c r="GD377" s="339"/>
      <c r="GE377" s="339"/>
      <c r="GF377" s="355"/>
      <c r="GG377" s="355"/>
      <c r="GH377" s="331"/>
      <c r="GO377" s="339"/>
      <c r="GQ377" s="339"/>
      <c r="GS377" s="339"/>
      <c r="GY377"/>
      <c r="GZ377"/>
      <c r="HA377" s="266"/>
    </row>
    <row r="378" spans="1:210" s="123" customFormat="1" ht="58" x14ac:dyDescent="0.35">
      <c r="A378" s="137">
        <v>323</v>
      </c>
      <c r="B378" s="343"/>
      <c r="C378" s="84" t="s">
        <v>1412</v>
      </c>
      <c r="D378" s="124">
        <v>44302</v>
      </c>
      <c r="E378" s="124">
        <v>44302</v>
      </c>
      <c r="F378" s="343"/>
      <c r="G378" s="125" t="s">
        <v>13661</v>
      </c>
      <c r="H378" s="266" t="s">
        <v>1375</v>
      </c>
      <c r="I378" s="123" t="s">
        <v>25</v>
      </c>
      <c r="J378" s="339"/>
      <c r="K378" s="355"/>
      <c r="L378" s="267">
        <v>44302</v>
      </c>
      <c r="M378" s="354"/>
      <c r="N378" s="267" t="s">
        <v>19657</v>
      </c>
      <c r="O378" s="354"/>
      <c r="P378" s="354"/>
      <c r="Q378" s="267"/>
      <c r="R378" s="267"/>
      <c r="S378" s="267"/>
      <c r="T378" s="126"/>
      <c r="U378" s="124"/>
      <c r="V378" s="124"/>
      <c r="W378" s="126"/>
      <c r="X378" s="362"/>
      <c r="Y378" s="362"/>
      <c r="Z378" s="126"/>
      <c r="AA378" s="126"/>
      <c r="AB378" s="124"/>
      <c r="AC378" s="124"/>
      <c r="AD378" s="362"/>
      <c r="AE378" s="362"/>
      <c r="AF378" s="363"/>
      <c r="AG378" s="363"/>
      <c r="AH378" s="266" t="s">
        <v>1375</v>
      </c>
      <c r="AI378" s="124">
        <v>44287</v>
      </c>
      <c r="AJ378" s="252" t="s">
        <v>13662</v>
      </c>
      <c r="AK378" s="124"/>
      <c r="AL378" s="252"/>
      <c r="AM378" s="85" t="s">
        <v>28</v>
      </c>
      <c r="AN378" s="85" t="s">
        <v>26</v>
      </c>
      <c r="AO378" s="85" t="s">
        <v>26</v>
      </c>
      <c r="AP378" s="85"/>
      <c r="AQ378" s="85"/>
      <c r="AR378" s="85"/>
      <c r="AS378" s="335" t="s">
        <v>14918</v>
      </c>
      <c r="AT378" s="335"/>
      <c r="AU378" s="85"/>
      <c r="AV378" s="85"/>
      <c r="AW378" s="85" t="s">
        <v>14919</v>
      </c>
      <c r="AX378" s="266" t="s">
        <v>1375</v>
      </c>
      <c r="AY378" s="85" t="s">
        <v>26</v>
      </c>
      <c r="AZ378" s="85" t="s">
        <v>26</v>
      </c>
      <c r="BA378" s="85" t="s">
        <v>25</v>
      </c>
      <c r="BB378" s="85" t="s">
        <v>26</v>
      </c>
      <c r="BC378" s="355"/>
      <c r="BD378" s="85" t="s">
        <v>33</v>
      </c>
      <c r="BE378" s="85" t="s">
        <v>13</v>
      </c>
      <c r="BF378" s="85"/>
      <c r="BG378" s="85" t="s">
        <v>34</v>
      </c>
      <c r="BH378" s="304" t="s">
        <v>18051</v>
      </c>
      <c r="BI378" s="355"/>
      <c r="BM378" s="123" t="s">
        <v>106</v>
      </c>
      <c r="BP378" s="123" t="s">
        <v>26</v>
      </c>
      <c r="BQ378" s="4" t="s">
        <v>1371</v>
      </c>
      <c r="BT378" t="s">
        <v>14920</v>
      </c>
      <c r="BU378" t="s">
        <v>14921</v>
      </c>
      <c r="BV378" s="266" t="s">
        <v>1375</v>
      </c>
      <c r="BW378" s="85" t="s">
        <v>43</v>
      </c>
      <c r="BX378" s="372"/>
      <c r="BY378" s="372"/>
      <c r="BZ378" s="129" t="s">
        <v>175</v>
      </c>
      <c r="CA378" t="s">
        <v>12230</v>
      </c>
      <c r="CB378">
        <v>12000</v>
      </c>
      <c r="CC378" s="265"/>
      <c r="CD378" s="123" t="s">
        <v>1448</v>
      </c>
      <c r="CE378" s="123" t="s">
        <v>1452</v>
      </c>
      <c r="CG378" s="265"/>
      <c r="CH378" s="123">
        <v>518</v>
      </c>
      <c r="CI378" s="265"/>
      <c r="CJ378" s="85" t="s">
        <v>26</v>
      </c>
      <c r="CK378" s="85" t="s">
        <v>26</v>
      </c>
      <c r="CL378" s="85"/>
      <c r="CM378" s="85"/>
      <c r="CN378" s="96" t="s">
        <v>13627</v>
      </c>
      <c r="CO378" s="155"/>
      <c r="CP378" s="155"/>
      <c r="CQ378" s="285"/>
      <c r="CR378" s="155"/>
      <c r="CS378" s="378"/>
      <c r="CT378" s="155"/>
      <c r="CU378" s="155"/>
      <c r="CV378" s="155"/>
      <c r="CW378" s="155"/>
      <c r="CX378" s="155"/>
      <c r="CY378" s="155"/>
      <c r="CZ378" s="155"/>
      <c r="DA378" s="155"/>
      <c r="DB378" s="155"/>
      <c r="DC378" s="155"/>
      <c r="DD378" s="155"/>
      <c r="DE378" s="155"/>
      <c r="DF378" s="155"/>
      <c r="DG378" s="155"/>
      <c r="DH378" s="284" t="s">
        <v>1375</v>
      </c>
      <c r="DI378" s="267" t="s">
        <v>2095</v>
      </c>
      <c r="DJ378" s="84" t="s">
        <v>2337</v>
      </c>
      <c r="DK378" s="268" t="s">
        <v>13662</v>
      </c>
      <c r="DL378" s="127" t="s">
        <v>13630</v>
      </c>
      <c r="DN378" s="85">
        <v>7969549608</v>
      </c>
      <c r="DO378" s="339"/>
      <c r="DP378" s="339"/>
      <c r="DQ378" s="123" t="s">
        <v>2170</v>
      </c>
      <c r="DR378" s="339"/>
      <c r="DS378" s="339"/>
      <c r="DT378" s="339"/>
      <c r="DU378" s="339"/>
      <c r="DV378" s="123">
        <v>83371106</v>
      </c>
      <c r="DW378" s="123" t="s">
        <v>13663</v>
      </c>
      <c r="DX378" s="123">
        <v>1123</v>
      </c>
      <c r="DZ378" s="355"/>
      <c r="EA378" s="123" t="s">
        <v>25</v>
      </c>
      <c r="EB378" s="123">
        <v>4</v>
      </c>
      <c r="EC378" s="125" t="s">
        <v>1887</v>
      </c>
      <c r="ED378" s="339"/>
      <c r="EE378" s="339"/>
      <c r="EF378" s="339"/>
      <c r="EG378" s="355"/>
      <c r="EH378" s="355"/>
      <c r="EJ378" s="123" t="s">
        <v>26</v>
      </c>
      <c r="EK378" s="123" t="s">
        <v>25</v>
      </c>
      <c r="EL378" s="123" t="s">
        <v>25</v>
      </c>
      <c r="EM378" s="123" t="s">
        <v>1759</v>
      </c>
      <c r="EO378" s="123" t="s">
        <v>1807</v>
      </c>
      <c r="EP378" s="339"/>
      <c r="EQ378" s="123" t="s">
        <v>1761</v>
      </c>
      <c r="ES378" s="123" t="s">
        <v>1956</v>
      </c>
      <c r="ET378" s="339"/>
      <c r="EU378" s="123" t="s">
        <v>113</v>
      </c>
      <c r="EV378" s="339"/>
      <c r="EW378" s="123" t="s">
        <v>1370</v>
      </c>
      <c r="EX378" s="339"/>
      <c r="EY378" s="123" t="s">
        <v>1371</v>
      </c>
      <c r="FA378" s="123" t="s">
        <v>25</v>
      </c>
      <c r="FB378" s="339"/>
      <c r="FC378" s="123" t="s">
        <v>1816</v>
      </c>
      <c r="FD378" s="339"/>
      <c r="FH378" s="266" t="s">
        <v>1375</v>
      </c>
      <c r="FL378"/>
      <c r="FV378"/>
      <c r="GC378" s="339"/>
      <c r="GD378" s="339"/>
      <c r="GE378" s="339"/>
      <c r="GF378" s="355"/>
      <c r="GG378" s="355"/>
      <c r="GH378" s="331"/>
      <c r="GO378" s="339"/>
      <c r="GQ378" s="339"/>
      <c r="GS378" s="339"/>
      <c r="GY378"/>
      <c r="GZ378"/>
      <c r="HA378" s="266"/>
    </row>
    <row r="379" spans="1:210" s="123" customFormat="1" x14ac:dyDescent="0.35">
      <c r="A379" s="137">
        <v>322</v>
      </c>
      <c r="B379" s="343"/>
      <c r="C379" s="84" t="s">
        <v>1412</v>
      </c>
      <c r="D379" s="124">
        <v>44288</v>
      </c>
      <c r="E379" s="124">
        <v>44288</v>
      </c>
      <c r="F379" s="343"/>
      <c r="G379" s="125" t="s">
        <v>13664</v>
      </c>
      <c r="H379" s="266" t="s">
        <v>1375</v>
      </c>
      <c r="J379" s="339"/>
      <c r="K379" s="355"/>
      <c r="L379" s="267"/>
      <c r="M379" s="354"/>
      <c r="N379" s="267" t="s">
        <v>19657</v>
      </c>
      <c r="O379" s="354"/>
      <c r="P379" s="354"/>
      <c r="Q379" s="267"/>
      <c r="R379" s="267"/>
      <c r="S379" s="267"/>
      <c r="T379" s="126"/>
      <c r="U379" s="124"/>
      <c r="V379" s="124"/>
      <c r="W379" s="126"/>
      <c r="X379" s="362"/>
      <c r="Y379" s="362"/>
      <c r="Z379" s="126"/>
      <c r="AA379" s="126"/>
      <c r="AB379" s="124"/>
      <c r="AC379" s="124"/>
      <c r="AD379" s="362"/>
      <c r="AE379" s="362"/>
      <c r="AF379" s="363"/>
      <c r="AG379" s="363"/>
      <c r="AH379" s="266" t="s">
        <v>1375</v>
      </c>
      <c r="AI379" s="124">
        <v>44286</v>
      </c>
      <c r="AJ379" s="252" t="s">
        <v>13666</v>
      </c>
      <c r="AK379" s="124"/>
      <c r="AL379" s="252"/>
      <c r="AM379" s="85" t="s">
        <v>28</v>
      </c>
      <c r="AN379" s="85" t="s">
        <v>26</v>
      </c>
      <c r="AO379" s="85" t="s">
        <v>26</v>
      </c>
      <c r="AP379" s="85"/>
      <c r="AQ379" s="85"/>
      <c r="AR379" s="85"/>
      <c r="AS379" s="335">
        <v>7958268087</v>
      </c>
      <c r="AT379" s="335"/>
      <c r="AU379" s="85"/>
      <c r="AV379" s="85"/>
      <c r="AW379" s="85"/>
      <c r="AX379" s="266" t="s">
        <v>1375</v>
      </c>
      <c r="AY379" s="85" t="s">
        <v>26</v>
      </c>
      <c r="AZ379" s="85" t="s">
        <v>26</v>
      </c>
      <c r="BA379" s="85" t="s">
        <v>26</v>
      </c>
      <c r="BB379" s="85" t="s">
        <v>26</v>
      </c>
      <c r="BC379" s="355"/>
      <c r="BD379" s="85" t="s">
        <v>33</v>
      </c>
      <c r="BE379" s="85" t="s">
        <v>16</v>
      </c>
      <c r="BF379" s="85" t="s">
        <v>34</v>
      </c>
      <c r="BG379" s="85"/>
      <c r="BH379" s="304" t="s">
        <v>18049</v>
      </c>
      <c r="BI379" s="355"/>
      <c r="BM379" s="123" t="s">
        <v>106</v>
      </c>
      <c r="BQ379" s="4" t="s">
        <v>8</v>
      </c>
      <c r="BT379"/>
      <c r="BU379"/>
      <c r="BV379" s="266" t="s">
        <v>1375</v>
      </c>
      <c r="BW379" s="85" t="s">
        <v>1404</v>
      </c>
      <c r="BX379" s="372"/>
      <c r="BY379" s="372"/>
      <c r="BZ379" s="129" t="s">
        <v>54</v>
      </c>
      <c r="CA379" t="s">
        <v>13705</v>
      </c>
      <c r="CB379">
        <v>12000</v>
      </c>
      <c r="CC379" s="265"/>
      <c r="CD379" s="123" t="s">
        <v>13529</v>
      </c>
      <c r="CE379" s="123" t="s">
        <v>17</v>
      </c>
      <c r="CG379" s="265"/>
      <c r="CI379" s="265"/>
      <c r="CJ379" s="85" t="s">
        <v>26</v>
      </c>
      <c r="CK379" s="85" t="s">
        <v>26</v>
      </c>
      <c r="CL379" s="85"/>
      <c r="CM379" s="85"/>
      <c r="CN379" s="96" t="s">
        <v>13627</v>
      </c>
      <c r="CO379" s="155"/>
      <c r="CP379" s="155"/>
      <c r="CQ379" s="285"/>
      <c r="CR379" s="155"/>
      <c r="CS379" s="378"/>
      <c r="CT379" s="155"/>
      <c r="CU379" s="155"/>
      <c r="CV379" s="155"/>
      <c r="CW379" s="155"/>
      <c r="CX379" s="155"/>
      <c r="CY379" s="155"/>
      <c r="CZ379" s="155"/>
      <c r="DA379" s="155"/>
      <c r="DB379" s="155"/>
      <c r="DC379" s="155"/>
      <c r="DD379" s="155"/>
      <c r="DE379" s="155"/>
      <c r="DF379" s="155"/>
      <c r="DG379" s="155"/>
      <c r="DH379" s="284" t="s">
        <v>1375</v>
      </c>
      <c r="DI379" s="267" t="s">
        <v>119</v>
      </c>
      <c r="DJ379" s="84" t="s">
        <v>13496</v>
      </c>
      <c r="DK379" s="268" t="s">
        <v>13666</v>
      </c>
      <c r="DL379" s="127" t="s">
        <v>13665</v>
      </c>
      <c r="DN379" s="85">
        <v>7958268087</v>
      </c>
      <c r="DO379" s="339"/>
      <c r="DP379" s="339"/>
      <c r="DQ379" s="123" t="s">
        <v>13497</v>
      </c>
      <c r="DR379" s="339"/>
      <c r="DS379" s="339"/>
      <c r="DT379" s="339"/>
      <c r="DU379" s="339"/>
      <c r="DV379" s="123">
        <v>254121105</v>
      </c>
      <c r="DW379" s="123" t="s">
        <v>13667</v>
      </c>
      <c r="DX379" s="123">
        <v>2640</v>
      </c>
      <c r="DZ379" s="355"/>
      <c r="EA379" s="123" t="s">
        <v>25</v>
      </c>
      <c r="EC379" s="125"/>
      <c r="ED379" s="339"/>
      <c r="EE379" s="339"/>
      <c r="EF379" s="339"/>
      <c r="EG379" s="355"/>
      <c r="EH379" s="355"/>
      <c r="EJ379" s="123" t="s">
        <v>26</v>
      </c>
      <c r="EK379" s="123" t="s">
        <v>25</v>
      </c>
      <c r="EL379" s="123" t="s">
        <v>25</v>
      </c>
      <c r="EM379" s="123" t="s">
        <v>1759</v>
      </c>
      <c r="EO379" s="123" t="s">
        <v>1760</v>
      </c>
      <c r="EP379" s="339"/>
      <c r="EQ379" s="123" t="s">
        <v>1761</v>
      </c>
      <c r="ES379" s="123" t="s">
        <v>6</v>
      </c>
      <c r="ET379" s="339"/>
      <c r="EU379" s="123" t="s">
        <v>112</v>
      </c>
      <c r="EV379" s="339"/>
      <c r="EW379" s="123" t="s">
        <v>1370</v>
      </c>
      <c r="EX379" s="339"/>
      <c r="EY379" s="123" t="s">
        <v>8</v>
      </c>
      <c r="FA379" s="123" t="s">
        <v>26</v>
      </c>
      <c r="FB379" s="339"/>
      <c r="FC379" s="123" t="s">
        <v>1370</v>
      </c>
      <c r="FD379" s="339"/>
      <c r="FH379" s="266" t="s">
        <v>1375</v>
      </c>
      <c r="FL379"/>
      <c r="FV379"/>
      <c r="GC379" s="339"/>
      <c r="GD379" s="339"/>
      <c r="GE379" s="339"/>
      <c r="GF379" s="355"/>
      <c r="GG379" s="355"/>
      <c r="GH379" s="331"/>
      <c r="GO379" s="339"/>
      <c r="GQ379" s="339"/>
      <c r="GS379" s="339"/>
      <c r="GY379"/>
      <c r="GZ379"/>
      <c r="HA379" s="266"/>
    </row>
    <row r="380" spans="1:210" s="123" customFormat="1" x14ac:dyDescent="0.35">
      <c r="A380" s="137">
        <v>321</v>
      </c>
      <c r="B380" s="343"/>
      <c r="C380" s="84" t="s">
        <v>1412</v>
      </c>
      <c r="D380" s="124">
        <v>44301</v>
      </c>
      <c r="E380" s="124">
        <v>44301</v>
      </c>
      <c r="F380" s="343"/>
      <c r="G380" s="125" t="s">
        <v>13668</v>
      </c>
      <c r="H380" s="266" t="s">
        <v>1375</v>
      </c>
      <c r="J380" s="339"/>
      <c r="K380" s="355"/>
      <c r="L380" s="267"/>
      <c r="M380" s="354"/>
      <c r="N380" s="267" t="s">
        <v>19657</v>
      </c>
      <c r="O380" s="354"/>
      <c r="P380" s="354"/>
      <c r="Q380" s="267"/>
      <c r="R380" s="267"/>
      <c r="S380" s="267"/>
      <c r="T380" s="126"/>
      <c r="U380" s="124"/>
      <c r="V380" s="124"/>
      <c r="W380" s="126"/>
      <c r="X380" s="362"/>
      <c r="Y380" s="362"/>
      <c r="Z380" s="126"/>
      <c r="AA380" s="126"/>
      <c r="AB380" s="124"/>
      <c r="AC380" s="124"/>
      <c r="AD380" s="362"/>
      <c r="AE380" s="362"/>
      <c r="AF380" s="363"/>
      <c r="AG380" s="363"/>
      <c r="AH380" s="266" t="s">
        <v>1375</v>
      </c>
      <c r="AI380" s="124">
        <v>44286</v>
      </c>
      <c r="AJ380" s="252" t="s">
        <v>13669</v>
      </c>
      <c r="AK380" s="124">
        <v>44286</v>
      </c>
      <c r="AL380" s="252">
        <v>0.8666666666666667</v>
      </c>
      <c r="AM380" s="85" t="s">
        <v>28</v>
      </c>
      <c r="AN380" s="85" t="s">
        <v>26</v>
      </c>
      <c r="AO380" s="85" t="s">
        <v>26</v>
      </c>
      <c r="AP380" s="85" t="s">
        <v>13670</v>
      </c>
      <c r="AQ380" s="85" t="s">
        <v>13671</v>
      </c>
      <c r="AR380" s="85"/>
      <c r="AS380" s="335" t="s">
        <v>13672</v>
      </c>
      <c r="AT380" s="335"/>
      <c r="AU380" s="85"/>
      <c r="AV380" s="85"/>
      <c r="AW380" s="85" t="s">
        <v>17749</v>
      </c>
      <c r="AX380" s="266" t="s">
        <v>1375</v>
      </c>
      <c r="AY380" s="85" t="s">
        <v>26</v>
      </c>
      <c r="AZ380" s="85" t="s">
        <v>25</v>
      </c>
      <c r="BA380" s="85" t="s">
        <v>25</v>
      </c>
      <c r="BB380" s="85" t="s">
        <v>26</v>
      </c>
      <c r="BC380" s="368"/>
      <c r="BD380" s="85" t="s">
        <v>27</v>
      </c>
      <c r="BE380" s="85" t="s">
        <v>4</v>
      </c>
      <c r="BF380" s="85" t="s">
        <v>34</v>
      </c>
      <c r="BG380" s="85" t="s">
        <v>34</v>
      </c>
      <c r="BH380" s="304" t="s">
        <v>18051</v>
      </c>
      <c r="BI380" s="355"/>
      <c r="BM380" s="123" t="s">
        <v>103</v>
      </c>
      <c r="BN380" s="123" t="s">
        <v>1380</v>
      </c>
      <c r="BO380" s="123" t="s">
        <v>13</v>
      </c>
      <c r="BP380" s="123" t="s">
        <v>25</v>
      </c>
      <c r="BQ380" s="4" t="s">
        <v>8</v>
      </c>
      <c r="BR380" s="123" t="s">
        <v>1614</v>
      </c>
      <c r="BS380" s="123" t="s">
        <v>1407</v>
      </c>
      <c r="BT380" t="s">
        <v>14543</v>
      </c>
      <c r="BU380" t="s">
        <v>14544</v>
      </c>
      <c r="BV380" s="266" t="s">
        <v>1375</v>
      </c>
      <c r="BW380" s="85" t="s">
        <v>1404</v>
      </c>
      <c r="BX380" s="372"/>
      <c r="BY380" s="372"/>
      <c r="BZ380" s="129" t="s">
        <v>418</v>
      </c>
      <c r="CA380" t="s">
        <v>7475</v>
      </c>
      <c r="CB380">
        <v>12000</v>
      </c>
      <c r="CC380" s="265"/>
      <c r="CD380" s="123" t="s">
        <v>1368</v>
      </c>
      <c r="CE380" s="123" t="s">
        <v>1444</v>
      </c>
      <c r="CG380" s="265"/>
      <c r="CI380" s="265"/>
      <c r="CJ380" s="85" t="s">
        <v>26</v>
      </c>
      <c r="CK380" s="85" t="s">
        <v>26</v>
      </c>
      <c r="CL380" s="85"/>
      <c r="CM380" s="85"/>
      <c r="CN380" s="96" t="s">
        <v>13627</v>
      </c>
      <c r="CO380" s="155"/>
      <c r="CP380" s="155"/>
      <c r="CQ380" s="285"/>
      <c r="CR380" s="155"/>
      <c r="CS380" s="378"/>
      <c r="CT380" s="155"/>
      <c r="CU380" s="155"/>
      <c r="CV380" s="155"/>
      <c r="CW380" s="155"/>
      <c r="CX380" s="155"/>
      <c r="CY380" s="155"/>
      <c r="CZ380" s="155"/>
      <c r="DA380" s="155"/>
      <c r="DB380" s="155"/>
      <c r="DC380" s="155"/>
      <c r="DD380" s="155"/>
      <c r="DE380" s="155"/>
      <c r="DF380" s="155"/>
      <c r="DG380" s="155"/>
      <c r="DH380" s="284" t="s">
        <v>1375</v>
      </c>
      <c r="DI380" s="267" t="s">
        <v>120</v>
      </c>
      <c r="DJ380" s="84" t="s">
        <v>2197</v>
      </c>
      <c r="DK380" s="268" t="s">
        <v>13669</v>
      </c>
      <c r="DL380" s="127" t="s">
        <v>13665</v>
      </c>
      <c r="DM380" s="123" t="s">
        <v>13670</v>
      </c>
      <c r="DN380" s="85" t="s">
        <v>13672</v>
      </c>
      <c r="DO380" s="339"/>
      <c r="DP380" s="339"/>
      <c r="DQ380" s="123" t="s">
        <v>1907</v>
      </c>
      <c r="DR380" s="339"/>
      <c r="DS380" s="339"/>
      <c r="DT380" s="339"/>
      <c r="DU380" s="339"/>
      <c r="DV380" s="123">
        <v>10357</v>
      </c>
      <c r="DW380" s="123" t="s">
        <v>13673</v>
      </c>
      <c r="DX380" s="123">
        <v>9002</v>
      </c>
      <c r="DY380" s="123">
        <v>1</v>
      </c>
      <c r="DZ380" s="355"/>
      <c r="EA380" s="123" t="s">
        <v>25</v>
      </c>
      <c r="EC380" s="125"/>
      <c r="ED380" s="339"/>
      <c r="EE380" s="339"/>
      <c r="EF380" s="339"/>
      <c r="EG380" s="355"/>
      <c r="EH380" s="355"/>
      <c r="EJ380" s="123" t="s">
        <v>26</v>
      </c>
      <c r="EK380" s="123" t="s">
        <v>25</v>
      </c>
      <c r="EM380" s="123" t="s">
        <v>1759</v>
      </c>
      <c r="EO380" s="123" t="s">
        <v>1862</v>
      </c>
      <c r="EP380" s="339"/>
      <c r="EQ380" s="123" t="s">
        <v>1761</v>
      </c>
      <c r="ES380" s="123" t="s">
        <v>2648</v>
      </c>
      <c r="ET380" s="339"/>
      <c r="EU380" s="123" t="s">
        <v>113</v>
      </c>
      <c r="EV380" s="339"/>
      <c r="EW380" s="123" t="s">
        <v>1368</v>
      </c>
      <c r="EX380" s="339"/>
      <c r="EY380" s="123" t="s">
        <v>8</v>
      </c>
      <c r="FA380" s="123" t="s">
        <v>25</v>
      </c>
      <c r="FB380" s="339"/>
      <c r="FC380" s="123" t="s">
        <v>1816</v>
      </c>
      <c r="FD380" s="339"/>
      <c r="FE380" s="123" t="s">
        <v>2224</v>
      </c>
      <c r="FF380" s="123" t="s">
        <v>13674</v>
      </c>
      <c r="FG380" s="123" t="s">
        <v>26</v>
      </c>
      <c r="FH380" s="266" t="s">
        <v>1375</v>
      </c>
      <c r="FI380" s="123" t="s">
        <v>1839</v>
      </c>
      <c r="FJ380" s="123" t="s">
        <v>1994</v>
      </c>
      <c r="FK380" s="123" t="s">
        <v>73</v>
      </c>
      <c r="FL380" t="s">
        <v>13675</v>
      </c>
      <c r="FM380" s="123" t="s">
        <v>13671</v>
      </c>
      <c r="FN380" s="123" t="s">
        <v>1839</v>
      </c>
      <c r="FO380" s="123" t="s">
        <v>1890</v>
      </c>
      <c r="FP380" s="123" t="s">
        <v>13614</v>
      </c>
      <c r="FQ380" s="123" t="s">
        <v>13676</v>
      </c>
      <c r="FR380" s="123" t="s">
        <v>1869</v>
      </c>
      <c r="FS380" s="123" t="s">
        <v>1893</v>
      </c>
      <c r="FT380" s="123" t="s">
        <v>1845</v>
      </c>
      <c r="FU380" s="123" t="s">
        <v>9</v>
      </c>
      <c r="FV380" t="s">
        <v>1438</v>
      </c>
      <c r="FW380" s="123" t="s">
        <v>1846</v>
      </c>
      <c r="FX380" s="123" t="s">
        <v>1436</v>
      </c>
      <c r="FY380" s="123" t="s">
        <v>13670</v>
      </c>
      <c r="FZ380" s="123" t="s">
        <v>13677</v>
      </c>
      <c r="GA380" s="123" t="s">
        <v>13678</v>
      </c>
      <c r="GB380" s="123" t="s">
        <v>1375</v>
      </c>
      <c r="GC380" s="339"/>
      <c r="GD380" s="339"/>
      <c r="GE380" s="339"/>
      <c r="GF380" s="355"/>
      <c r="GG380" s="355"/>
      <c r="GH380" s="331" t="s">
        <v>1375</v>
      </c>
      <c r="GI380" s="123" t="s">
        <v>9</v>
      </c>
      <c r="GJ380" s="123" t="s">
        <v>2230</v>
      </c>
      <c r="GK380" s="123" t="s">
        <v>1375</v>
      </c>
      <c r="GL380" s="123" t="s">
        <v>9</v>
      </c>
      <c r="GM380" s="123" t="s">
        <v>1897</v>
      </c>
      <c r="GN380" s="123" t="s">
        <v>13260</v>
      </c>
      <c r="GO380" s="339"/>
      <c r="GP380" s="123" t="s">
        <v>1850</v>
      </c>
      <c r="GQ380" s="339"/>
      <c r="GR380" s="123" t="s">
        <v>13679</v>
      </c>
      <c r="GS380" s="339"/>
      <c r="GT380" s="123" t="s">
        <v>13680</v>
      </c>
      <c r="GU380" s="123" t="s">
        <v>13681</v>
      </c>
      <c r="GV380" s="123" t="s">
        <v>9</v>
      </c>
      <c r="GW380" s="123" t="s">
        <v>13682</v>
      </c>
      <c r="GX380" s="123" t="s">
        <v>13671</v>
      </c>
      <c r="GY380" t="s">
        <v>1438</v>
      </c>
      <c r="GZ380" t="s">
        <v>13683</v>
      </c>
      <c r="HA380" s="266" t="s">
        <v>13679</v>
      </c>
    </row>
    <row r="381" spans="1:210" s="123" customFormat="1" x14ac:dyDescent="0.35">
      <c r="A381" s="137">
        <v>320</v>
      </c>
      <c r="B381" s="343"/>
      <c r="C381" s="84" t="s">
        <v>1412</v>
      </c>
      <c r="D381" s="124">
        <v>44288</v>
      </c>
      <c r="E381" s="124">
        <v>44288</v>
      </c>
      <c r="F381" s="343"/>
      <c r="G381" s="125" t="s">
        <v>13684</v>
      </c>
      <c r="H381" s="266" t="s">
        <v>1375</v>
      </c>
      <c r="J381" s="339"/>
      <c r="K381" s="355"/>
      <c r="L381" s="267"/>
      <c r="M381" s="354"/>
      <c r="N381" s="267" t="s">
        <v>19657</v>
      </c>
      <c r="O381" s="354"/>
      <c r="P381" s="354"/>
      <c r="Q381" s="267"/>
      <c r="R381" s="267"/>
      <c r="S381" s="267"/>
      <c r="T381" s="126"/>
      <c r="U381" s="124"/>
      <c r="V381" s="124"/>
      <c r="W381" s="126"/>
      <c r="X381" s="362"/>
      <c r="Y381" s="362"/>
      <c r="Z381" s="126"/>
      <c r="AA381" s="126"/>
      <c r="AB381" s="124"/>
      <c r="AC381" s="124"/>
      <c r="AD381" s="362"/>
      <c r="AE381" s="362"/>
      <c r="AF381" s="363"/>
      <c r="AG381" s="363"/>
      <c r="AH381" s="266" t="s">
        <v>1375</v>
      </c>
      <c r="AI381" s="124">
        <v>44286</v>
      </c>
      <c r="AJ381" s="252" t="s">
        <v>13685</v>
      </c>
      <c r="AK381" s="124"/>
      <c r="AL381" s="252"/>
      <c r="AM381" s="85" t="s">
        <v>28</v>
      </c>
      <c r="AN381" s="85" t="s">
        <v>26</v>
      </c>
      <c r="AO381" s="85" t="s">
        <v>26</v>
      </c>
      <c r="AP381" s="85"/>
      <c r="AQ381" s="85"/>
      <c r="AR381" s="85"/>
      <c r="AS381" s="335">
        <v>2415337046</v>
      </c>
      <c r="AT381" s="335"/>
      <c r="AU381" s="85"/>
      <c r="AV381" s="85"/>
      <c r="AW381" s="85"/>
      <c r="AX381" s="266" t="s">
        <v>1375</v>
      </c>
      <c r="AY381" s="85" t="s">
        <v>26</v>
      </c>
      <c r="AZ381" s="85" t="s">
        <v>26</v>
      </c>
      <c r="BA381" s="85" t="s">
        <v>26</v>
      </c>
      <c r="BB381" s="85" t="s">
        <v>26</v>
      </c>
      <c r="BC381" s="355"/>
      <c r="BD381" s="85" t="s">
        <v>33</v>
      </c>
      <c r="BE381" s="85" t="s">
        <v>16</v>
      </c>
      <c r="BF381" s="85" t="s">
        <v>34</v>
      </c>
      <c r="BG381" s="85"/>
      <c r="BH381" s="304" t="s">
        <v>18049</v>
      </c>
      <c r="BI381" s="355"/>
      <c r="BM381" s="123" t="s">
        <v>106</v>
      </c>
      <c r="BQ381" s="4" t="s">
        <v>8</v>
      </c>
      <c r="BT381"/>
      <c r="BU381"/>
      <c r="BV381" s="266" t="s">
        <v>1375</v>
      </c>
      <c r="BW381" s="85" t="s">
        <v>1404</v>
      </c>
      <c r="BX381" s="372"/>
      <c r="BY381" s="372"/>
      <c r="BZ381" s="129" t="s">
        <v>233</v>
      </c>
      <c r="CA381" t="s">
        <v>8098</v>
      </c>
      <c r="CB381">
        <v>12000</v>
      </c>
      <c r="CC381" s="265"/>
      <c r="CD381" s="123" t="s">
        <v>1540</v>
      </c>
      <c r="CE381" s="123" t="s">
        <v>17</v>
      </c>
      <c r="CG381" s="265"/>
      <c r="CI381" s="265"/>
      <c r="CJ381" s="85" t="s">
        <v>26</v>
      </c>
      <c r="CK381" s="85" t="s">
        <v>26</v>
      </c>
      <c r="CL381" s="85"/>
      <c r="CM381" s="85"/>
      <c r="CN381" s="96" t="s">
        <v>13627</v>
      </c>
      <c r="CO381" s="155"/>
      <c r="CP381" s="155"/>
      <c r="CQ381" s="285"/>
      <c r="CR381" s="155"/>
      <c r="CS381" s="378"/>
      <c r="CT381" s="155"/>
      <c r="CU381" s="155"/>
      <c r="CV381" s="155"/>
      <c r="CW381" s="155"/>
      <c r="CX381" s="155"/>
      <c r="CY381" s="155"/>
      <c r="CZ381" s="155"/>
      <c r="DA381" s="155"/>
      <c r="DB381" s="155"/>
      <c r="DC381" s="155"/>
      <c r="DD381" s="155"/>
      <c r="DE381" s="155"/>
      <c r="DF381" s="155"/>
      <c r="DG381" s="155"/>
      <c r="DH381" s="284" t="s">
        <v>1375</v>
      </c>
      <c r="DI381" s="267" t="s">
        <v>128</v>
      </c>
      <c r="DJ381" s="84" t="s">
        <v>1831</v>
      </c>
      <c r="DK381" s="268" t="s">
        <v>13685</v>
      </c>
      <c r="DL381" s="127" t="s">
        <v>13665</v>
      </c>
      <c r="DN381" s="85">
        <v>2415337046</v>
      </c>
      <c r="DO381" s="339"/>
      <c r="DP381" s="339"/>
      <c r="DQ381" s="123" t="s">
        <v>1832</v>
      </c>
      <c r="DR381" s="339"/>
      <c r="DS381" s="339"/>
      <c r="DT381" s="339"/>
      <c r="DU381" s="339"/>
      <c r="DV381" s="123">
        <v>152011108</v>
      </c>
      <c r="DW381" s="123" t="s">
        <v>13686</v>
      </c>
      <c r="DX381" s="123">
        <v>2640</v>
      </c>
      <c r="DY381" s="123">
        <v>1</v>
      </c>
      <c r="DZ381" s="355"/>
      <c r="EA381" s="123" t="s">
        <v>25</v>
      </c>
      <c r="EC381" s="125"/>
      <c r="ED381" s="339"/>
      <c r="EE381" s="339"/>
      <c r="EF381" s="339"/>
      <c r="EG381" s="355"/>
      <c r="EH381" s="355"/>
      <c r="EJ381" s="123" t="s">
        <v>26</v>
      </c>
      <c r="EK381" s="123" t="s">
        <v>25</v>
      </c>
      <c r="EL381" s="123" t="s">
        <v>26</v>
      </c>
      <c r="EM381" s="123" t="s">
        <v>1759</v>
      </c>
      <c r="EO381" s="123" t="s">
        <v>1760</v>
      </c>
      <c r="EP381" s="339"/>
      <c r="EQ381" s="123" t="s">
        <v>1761</v>
      </c>
      <c r="ES381" s="123" t="s">
        <v>6</v>
      </c>
      <c r="ET381" s="339"/>
      <c r="EU381" s="123" t="s">
        <v>112</v>
      </c>
      <c r="EV381" s="339"/>
      <c r="EW381" s="123" t="s">
        <v>1370</v>
      </c>
      <c r="EX381" s="339"/>
      <c r="EY381" s="123" t="s">
        <v>8</v>
      </c>
      <c r="FA381" s="123" t="s">
        <v>26</v>
      </c>
      <c r="FB381" s="339"/>
      <c r="FD381" s="339"/>
      <c r="FH381" s="266" t="s">
        <v>1375</v>
      </c>
      <c r="FL381"/>
      <c r="FV381"/>
      <c r="GC381" s="339"/>
      <c r="GD381" s="339"/>
      <c r="GE381" s="339"/>
      <c r="GF381" s="355"/>
      <c r="GG381" s="355"/>
      <c r="GH381" s="331"/>
      <c r="GO381" s="339"/>
      <c r="GQ381" s="339"/>
      <c r="GS381" s="339"/>
      <c r="GY381"/>
      <c r="GZ381"/>
      <c r="HA381" s="266"/>
    </row>
    <row r="382" spans="1:210" s="123" customFormat="1" x14ac:dyDescent="0.35">
      <c r="A382" s="137">
        <v>319</v>
      </c>
      <c r="B382" s="343"/>
      <c r="C382" s="84" t="s">
        <v>1412</v>
      </c>
      <c r="D382" s="124">
        <v>44301</v>
      </c>
      <c r="E382" s="124">
        <v>44301</v>
      </c>
      <c r="F382" s="343"/>
      <c r="G382" s="125" t="s">
        <v>13687</v>
      </c>
      <c r="H382" s="266" t="s">
        <v>1375</v>
      </c>
      <c r="J382" s="339"/>
      <c r="K382" s="355"/>
      <c r="L382" s="267"/>
      <c r="M382" s="354"/>
      <c r="N382" s="267" t="s">
        <v>19657</v>
      </c>
      <c r="O382" s="354"/>
      <c r="P382" s="354"/>
      <c r="Q382" s="267"/>
      <c r="R382" s="267"/>
      <c r="S382" s="267"/>
      <c r="T382" s="126" t="s">
        <v>25</v>
      </c>
      <c r="U382" s="124">
        <v>44299</v>
      </c>
      <c r="V382" s="124"/>
      <c r="W382" s="126" t="s">
        <v>25</v>
      </c>
      <c r="X382" s="362"/>
      <c r="Y382" s="362"/>
      <c r="Z382" s="126"/>
      <c r="AA382" s="126"/>
      <c r="AB382" s="124"/>
      <c r="AC382" s="124"/>
      <c r="AD382" s="362"/>
      <c r="AE382" s="362"/>
      <c r="AF382" s="363"/>
      <c r="AG382" s="363"/>
      <c r="AH382" s="266" t="s">
        <v>1375</v>
      </c>
      <c r="AI382" s="124">
        <v>44286</v>
      </c>
      <c r="AJ382" s="252" t="s">
        <v>13688</v>
      </c>
      <c r="AK382" s="124">
        <v>44286</v>
      </c>
      <c r="AL382" s="252" t="s">
        <v>13688</v>
      </c>
      <c r="AM382" s="85" t="s">
        <v>28</v>
      </c>
      <c r="AN382" s="85" t="s">
        <v>26</v>
      </c>
      <c r="AO382" s="85" t="s">
        <v>26</v>
      </c>
      <c r="AP382" s="85" t="s">
        <v>13689</v>
      </c>
      <c r="AQ382" s="85"/>
      <c r="AR382" s="85"/>
      <c r="AS382" s="335" t="s">
        <v>13690</v>
      </c>
      <c r="AT382" s="335"/>
      <c r="AU382" s="85"/>
      <c r="AV382" s="85"/>
      <c r="AW382" s="85"/>
      <c r="AX382" s="266" t="s">
        <v>1375</v>
      </c>
      <c r="AY382" s="85" t="s">
        <v>26</v>
      </c>
      <c r="AZ382" s="85" t="s">
        <v>25</v>
      </c>
      <c r="BA382" s="85" t="s">
        <v>25</v>
      </c>
      <c r="BB382" s="85" t="s">
        <v>26</v>
      </c>
      <c r="BC382" s="368"/>
      <c r="BD382" s="85" t="s">
        <v>27</v>
      </c>
      <c r="BE382" s="85" t="s">
        <v>13</v>
      </c>
      <c r="BF382" s="85" t="s">
        <v>34</v>
      </c>
      <c r="BG382" s="85" t="s">
        <v>34</v>
      </c>
      <c r="BH382" s="304" t="s">
        <v>18051</v>
      </c>
      <c r="BI382" s="355"/>
      <c r="BM382" s="123" t="s">
        <v>102</v>
      </c>
      <c r="BN382" s="123" t="s">
        <v>1378</v>
      </c>
      <c r="BO382" s="123" t="s">
        <v>1398</v>
      </c>
      <c r="BP382" s="123" t="s">
        <v>25</v>
      </c>
      <c r="BQ382" s="4" t="s">
        <v>8</v>
      </c>
      <c r="BR382" s="123" t="s">
        <v>1614</v>
      </c>
      <c r="BS382" s="123" t="s">
        <v>1420</v>
      </c>
      <c r="BT382" t="s">
        <v>14866</v>
      </c>
      <c r="BU382" t="s">
        <v>14738</v>
      </c>
      <c r="BV382" s="266" t="s">
        <v>1375</v>
      </c>
      <c r="BW382" s="85" t="s">
        <v>1404</v>
      </c>
      <c r="BX382" s="372"/>
      <c r="BY382" s="372"/>
      <c r="BZ382" s="129" t="s">
        <v>233</v>
      </c>
      <c r="CA382" t="s">
        <v>13740</v>
      </c>
      <c r="CB382">
        <v>12000</v>
      </c>
      <c r="CC382" s="265"/>
      <c r="CD382" s="123" t="s">
        <v>1540</v>
      </c>
      <c r="CE382" s="123" t="s">
        <v>17</v>
      </c>
      <c r="CG382" s="265"/>
      <c r="CI382" s="265"/>
      <c r="CJ382" s="85" t="s">
        <v>26</v>
      </c>
      <c r="CK382" s="85" t="s">
        <v>26</v>
      </c>
      <c r="CL382" s="85"/>
      <c r="CM382" s="85"/>
      <c r="CN382" s="96" t="s">
        <v>13627</v>
      </c>
      <c r="CO382" s="155"/>
      <c r="CP382" s="155"/>
      <c r="CQ382" s="285"/>
      <c r="CR382" s="155"/>
      <c r="CS382" s="378"/>
      <c r="CT382" s="155"/>
      <c r="CU382" s="155"/>
      <c r="CV382" s="155"/>
      <c r="CW382" s="155"/>
      <c r="CX382" s="155"/>
      <c r="CY382" s="155"/>
      <c r="CZ382" s="155"/>
      <c r="DA382" s="155"/>
      <c r="DB382" s="155"/>
      <c r="DC382" s="155"/>
      <c r="DD382" s="155"/>
      <c r="DE382" s="155"/>
      <c r="DF382" s="155"/>
      <c r="DG382" s="155"/>
      <c r="DH382" s="284" t="s">
        <v>1375</v>
      </c>
      <c r="DI382" s="267" t="s">
        <v>128</v>
      </c>
      <c r="DJ382" s="84" t="s">
        <v>1831</v>
      </c>
      <c r="DK382" s="268" t="s">
        <v>13688</v>
      </c>
      <c r="DL382" s="127" t="s">
        <v>13665</v>
      </c>
      <c r="DM382" s="123" t="s">
        <v>13689</v>
      </c>
      <c r="DN382" s="85" t="s">
        <v>13690</v>
      </c>
      <c r="DO382" s="339"/>
      <c r="DP382" s="339"/>
      <c r="DQ382" s="123" t="s">
        <v>1832</v>
      </c>
      <c r="DR382" s="339"/>
      <c r="DS382" s="339"/>
      <c r="DT382" s="339"/>
      <c r="DU382" s="339"/>
      <c r="DV382" s="123">
        <v>152331105</v>
      </c>
      <c r="DW382" s="123" t="s">
        <v>13691</v>
      </c>
      <c r="DX382" s="123">
        <v>9320</v>
      </c>
      <c r="DZ382" s="355"/>
      <c r="EA382" s="123" t="s">
        <v>25</v>
      </c>
      <c r="EC382" s="125"/>
      <c r="ED382" s="339"/>
      <c r="EE382" s="339"/>
      <c r="EF382" s="339"/>
      <c r="EG382" s="355"/>
      <c r="EH382" s="355"/>
      <c r="EJ382" s="123" t="s">
        <v>26</v>
      </c>
      <c r="EK382" s="123" t="s">
        <v>25</v>
      </c>
      <c r="EM382" s="123" t="s">
        <v>1759</v>
      </c>
      <c r="EO382" s="123" t="s">
        <v>2981</v>
      </c>
      <c r="EP382" s="339"/>
      <c r="EQ382" s="123" t="s">
        <v>1761</v>
      </c>
      <c r="ES382" s="123" t="s">
        <v>1888</v>
      </c>
      <c r="ET382" s="339"/>
      <c r="EU382" s="123" t="s">
        <v>113</v>
      </c>
      <c r="EV382" s="339"/>
      <c r="EW382" s="123" t="s">
        <v>1370</v>
      </c>
      <c r="EX382" s="339"/>
      <c r="EY382" s="123" t="s">
        <v>8</v>
      </c>
      <c r="FA382" s="123" t="s">
        <v>26</v>
      </c>
      <c r="FB382" s="339"/>
      <c r="FD382" s="339"/>
      <c r="FG382" s="123" t="s">
        <v>26</v>
      </c>
      <c r="FH382" s="266" t="s">
        <v>1375</v>
      </c>
      <c r="FL382"/>
      <c r="FV382"/>
      <c r="GC382" s="339"/>
      <c r="GD382" s="339"/>
      <c r="GE382" s="339"/>
      <c r="GF382" s="355"/>
      <c r="GG382" s="355"/>
      <c r="GH382" s="331"/>
      <c r="GO382" s="339"/>
      <c r="GQ382" s="339"/>
      <c r="GS382" s="339"/>
      <c r="GY382"/>
      <c r="GZ382"/>
      <c r="HA382" s="266"/>
    </row>
    <row r="383" spans="1:210" s="123" customFormat="1" x14ac:dyDescent="0.35">
      <c r="A383" s="137">
        <v>318</v>
      </c>
      <c r="B383" s="343"/>
      <c r="C383" s="84" t="s">
        <v>1412</v>
      </c>
      <c r="D383" s="124">
        <v>44288</v>
      </c>
      <c r="E383" s="124">
        <v>44288</v>
      </c>
      <c r="F383" s="343"/>
      <c r="G383" s="125" t="s">
        <v>13692</v>
      </c>
      <c r="H383" s="266" t="s">
        <v>1375</v>
      </c>
      <c r="J383" s="339"/>
      <c r="K383" s="355"/>
      <c r="L383" s="267"/>
      <c r="M383" s="354"/>
      <c r="N383" s="267" t="s">
        <v>19657</v>
      </c>
      <c r="O383" s="354"/>
      <c r="P383" s="354"/>
      <c r="Q383" s="267"/>
      <c r="R383" s="267"/>
      <c r="S383" s="267"/>
      <c r="T383" s="126"/>
      <c r="U383" s="124"/>
      <c r="V383" s="124"/>
      <c r="W383" s="126"/>
      <c r="X383" s="362"/>
      <c r="Y383" s="362"/>
      <c r="Z383" s="126"/>
      <c r="AA383" s="126"/>
      <c r="AB383" s="124"/>
      <c r="AC383" s="124"/>
      <c r="AD383" s="362"/>
      <c r="AE383" s="362"/>
      <c r="AF383" s="363"/>
      <c r="AG383" s="363"/>
      <c r="AH383" s="266" t="s">
        <v>1375</v>
      </c>
      <c r="AI383" s="124">
        <v>44286</v>
      </c>
      <c r="AJ383" s="252" t="s">
        <v>13693</v>
      </c>
      <c r="AK383" s="124"/>
      <c r="AL383" s="252"/>
      <c r="AM383" s="85" t="s">
        <v>28</v>
      </c>
      <c r="AN383" s="85" t="s">
        <v>26</v>
      </c>
      <c r="AO383" s="85" t="s">
        <v>26</v>
      </c>
      <c r="AP383" s="85"/>
      <c r="AQ383" s="85"/>
      <c r="AR383" s="85"/>
      <c r="AS383" s="335">
        <v>835558442</v>
      </c>
      <c r="AT383" s="335"/>
      <c r="AU383" s="85"/>
      <c r="AV383" s="85"/>
      <c r="AW383" s="85"/>
      <c r="AX383" s="266" t="s">
        <v>1375</v>
      </c>
      <c r="AY383" s="85" t="s">
        <v>26</v>
      </c>
      <c r="AZ383" s="85" t="s">
        <v>26</v>
      </c>
      <c r="BA383" s="85" t="s">
        <v>26</v>
      </c>
      <c r="BB383" s="85" t="s">
        <v>26</v>
      </c>
      <c r="BC383" s="355"/>
      <c r="BD383" s="85" t="s">
        <v>33</v>
      </c>
      <c r="BE383" s="85" t="s">
        <v>16</v>
      </c>
      <c r="BF383" s="85"/>
      <c r="BG383" s="85"/>
      <c r="BH383" s="304" t="s">
        <v>18049</v>
      </c>
      <c r="BI383" s="355"/>
      <c r="BM383" s="123" t="s">
        <v>106</v>
      </c>
      <c r="BQ383" s="4" t="s">
        <v>8</v>
      </c>
      <c r="BT383"/>
      <c r="BU383"/>
      <c r="BV383" s="266" t="s">
        <v>1375</v>
      </c>
      <c r="BW383" s="85" t="s">
        <v>1404</v>
      </c>
      <c r="BX383" s="372"/>
      <c r="BY383" s="372"/>
      <c r="BZ383" s="129" t="s">
        <v>225</v>
      </c>
      <c r="CA383" t="s">
        <v>13739</v>
      </c>
      <c r="CB383">
        <v>12000</v>
      </c>
      <c r="CC383" s="265"/>
      <c r="CD383" s="123" t="s">
        <v>1471</v>
      </c>
      <c r="CE383" s="123" t="s">
        <v>17</v>
      </c>
      <c r="CG383" s="265"/>
      <c r="CI383" s="265"/>
      <c r="CJ383" s="85" t="s">
        <v>26</v>
      </c>
      <c r="CK383" s="85" t="s">
        <v>26</v>
      </c>
      <c r="CL383" s="85"/>
      <c r="CM383" s="85"/>
      <c r="CN383" s="96" t="s">
        <v>13627</v>
      </c>
      <c r="CO383" s="155"/>
      <c r="CP383" s="155"/>
      <c r="CQ383" s="285"/>
      <c r="CR383" s="155"/>
      <c r="CS383" s="378"/>
      <c r="CT383" s="155"/>
      <c r="CU383" s="155"/>
      <c r="CV383" s="155"/>
      <c r="CW383" s="155"/>
      <c r="CX383" s="155"/>
      <c r="CY383" s="155"/>
      <c r="CZ383" s="155"/>
      <c r="DA383" s="155"/>
      <c r="DB383" s="155"/>
      <c r="DC383" s="155"/>
      <c r="DD383" s="155"/>
      <c r="DE383" s="155"/>
      <c r="DF383" s="155"/>
      <c r="DG383" s="155"/>
      <c r="DH383" s="284" t="s">
        <v>1375</v>
      </c>
      <c r="DI383" s="267" t="s">
        <v>120</v>
      </c>
      <c r="DJ383" s="84" t="s">
        <v>1959</v>
      </c>
      <c r="DK383" s="268" t="s">
        <v>13693</v>
      </c>
      <c r="DL383" s="127" t="s">
        <v>13665</v>
      </c>
      <c r="DN383" s="85">
        <v>835558442</v>
      </c>
      <c r="DO383" s="339"/>
      <c r="DP383" s="339"/>
      <c r="DQ383" s="123" t="s">
        <v>1960</v>
      </c>
      <c r="DR383" s="339"/>
      <c r="DS383" s="339"/>
      <c r="DT383" s="339"/>
      <c r="DU383" s="339"/>
      <c r="DV383" s="123">
        <v>102521101</v>
      </c>
      <c r="DW383" s="123" t="s">
        <v>13694</v>
      </c>
      <c r="DX383" s="123">
        <v>1320</v>
      </c>
      <c r="DZ383" s="355"/>
      <c r="EA383" s="123" t="s">
        <v>25</v>
      </c>
      <c r="EC383" s="125"/>
      <c r="ED383" s="339"/>
      <c r="EE383" s="339"/>
      <c r="EF383" s="339"/>
      <c r="EG383" s="355"/>
      <c r="EH383" s="355"/>
      <c r="EI383" s="123" t="s">
        <v>14824</v>
      </c>
      <c r="EJ383" s="123" t="s">
        <v>26</v>
      </c>
      <c r="EK383" s="123" t="s">
        <v>25</v>
      </c>
      <c r="EL383" s="123" t="s">
        <v>26</v>
      </c>
      <c r="EM383" s="123" t="s">
        <v>1759</v>
      </c>
      <c r="EO383" s="123" t="s">
        <v>1760</v>
      </c>
      <c r="EP383" s="339"/>
      <c r="EQ383" s="123" t="s">
        <v>1761</v>
      </c>
      <c r="ES383" s="123" t="s">
        <v>6</v>
      </c>
      <c r="ET383" s="339"/>
      <c r="EU383" s="123" t="s">
        <v>112</v>
      </c>
      <c r="EV383" s="339"/>
      <c r="EW383" s="123" t="s">
        <v>1370</v>
      </c>
      <c r="EX383" s="339"/>
      <c r="EY383" s="123" t="s">
        <v>8</v>
      </c>
      <c r="FA383" s="123" t="s">
        <v>26</v>
      </c>
      <c r="FB383" s="339"/>
      <c r="FD383" s="339"/>
      <c r="FH383" s="266" t="s">
        <v>1375</v>
      </c>
      <c r="FL383"/>
      <c r="FV383"/>
      <c r="GC383" s="339"/>
      <c r="GD383" s="339"/>
      <c r="GE383" s="339"/>
      <c r="GF383" s="355"/>
      <c r="GG383" s="355"/>
      <c r="GH383" s="331"/>
      <c r="GO383" s="339"/>
      <c r="GQ383" s="339"/>
      <c r="GS383" s="339"/>
      <c r="GY383"/>
      <c r="GZ383"/>
      <c r="HA383" s="266"/>
    </row>
    <row r="384" spans="1:210" s="123" customFormat="1" x14ac:dyDescent="0.35">
      <c r="A384" s="137">
        <v>317</v>
      </c>
      <c r="B384" s="343"/>
      <c r="C384" s="84" t="s">
        <v>1412</v>
      </c>
      <c r="D384" s="124">
        <v>44288</v>
      </c>
      <c r="E384" s="124">
        <v>44288</v>
      </c>
      <c r="F384" s="343"/>
      <c r="G384" s="125" t="s">
        <v>13695</v>
      </c>
      <c r="H384" s="266" t="s">
        <v>1375</v>
      </c>
      <c r="J384" s="339"/>
      <c r="K384" s="355"/>
      <c r="L384" s="267"/>
      <c r="M384" s="354"/>
      <c r="N384" s="267" t="s">
        <v>19657</v>
      </c>
      <c r="O384" s="354"/>
      <c r="P384" s="354"/>
      <c r="Q384" s="267"/>
      <c r="R384" s="267"/>
      <c r="S384" s="267"/>
      <c r="T384" s="126"/>
      <c r="U384" s="124"/>
      <c r="V384" s="124"/>
      <c r="W384" s="126"/>
      <c r="X384" s="362"/>
      <c r="Y384" s="362"/>
      <c r="Z384" s="126"/>
      <c r="AA384" s="126"/>
      <c r="AB384" s="124"/>
      <c r="AC384" s="124"/>
      <c r="AD384" s="362"/>
      <c r="AE384" s="362"/>
      <c r="AF384" s="363"/>
      <c r="AG384" s="363"/>
      <c r="AH384" s="266" t="s">
        <v>1375</v>
      </c>
      <c r="AI384" s="124">
        <v>44286</v>
      </c>
      <c r="AJ384" s="252" t="s">
        <v>13696</v>
      </c>
      <c r="AK384" s="124"/>
      <c r="AL384" s="252"/>
      <c r="AM384" s="85" t="s">
        <v>28</v>
      </c>
      <c r="AN384" s="85" t="s">
        <v>26</v>
      </c>
      <c r="AO384" s="85" t="s">
        <v>26</v>
      </c>
      <c r="AP384" s="85"/>
      <c r="AQ384" s="85"/>
      <c r="AR384" s="85"/>
      <c r="AS384" s="335">
        <v>7722246504</v>
      </c>
      <c r="AT384" s="335"/>
      <c r="AU384" s="85"/>
      <c r="AV384" s="85"/>
      <c r="AW384" s="85"/>
      <c r="AX384" s="266" t="s">
        <v>1375</v>
      </c>
      <c r="AY384" s="85" t="s">
        <v>26</v>
      </c>
      <c r="AZ384" s="85" t="s">
        <v>26</v>
      </c>
      <c r="BA384" s="85" t="s">
        <v>26</v>
      </c>
      <c r="BB384" s="85" t="s">
        <v>26</v>
      </c>
      <c r="BC384" s="355"/>
      <c r="BD384" s="85" t="s">
        <v>33</v>
      </c>
      <c r="BE384" s="85" t="s">
        <v>16</v>
      </c>
      <c r="BF384" s="85"/>
      <c r="BG384" s="85"/>
      <c r="BH384" s="304" t="s">
        <v>18051</v>
      </c>
      <c r="BI384" s="355"/>
      <c r="BM384" s="123" t="s">
        <v>106</v>
      </c>
      <c r="BQ384" s="4" t="s">
        <v>8</v>
      </c>
      <c r="BT384"/>
      <c r="BU384"/>
      <c r="BV384" s="266" t="s">
        <v>1375</v>
      </c>
      <c r="BW384" s="85" t="s">
        <v>1404</v>
      </c>
      <c r="BX384" s="372"/>
      <c r="BY384" s="372"/>
      <c r="BZ384" s="129" t="s">
        <v>75</v>
      </c>
      <c r="CA384" t="s">
        <v>13738</v>
      </c>
      <c r="CB384">
        <v>12000</v>
      </c>
      <c r="CC384" s="265"/>
      <c r="CD384" s="123" t="s">
        <v>1426</v>
      </c>
      <c r="CE384" s="123" t="s">
        <v>1444</v>
      </c>
      <c r="CG384" s="265"/>
      <c r="CI384" s="265"/>
      <c r="CJ384" s="85" t="s">
        <v>26</v>
      </c>
      <c r="CK384" s="85" t="s">
        <v>26</v>
      </c>
      <c r="CL384" s="85"/>
      <c r="CM384" s="85"/>
      <c r="CN384" s="96" t="s">
        <v>13627</v>
      </c>
      <c r="CO384" s="155"/>
      <c r="CP384" s="155"/>
      <c r="CQ384" s="285"/>
      <c r="CR384" s="155"/>
      <c r="CS384" s="378"/>
      <c r="CT384" s="155"/>
      <c r="CU384" s="155"/>
      <c r="CV384" s="155"/>
      <c r="CW384" s="155"/>
      <c r="CX384" s="155"/>
      <c r="CY384" s="155"/>
      <c r="CZ384" s="155"/>
      <c r="DA384" s="155"/>
      <c r="DB384" s="155"/>
      <c r="DC384" s="155"/>
      <c r="DD384" s="155"/>
      <c r="DE384" s="155"/>
      <c r="DF384" s="155"/>
      <c r="DG384" s="155"/>
      <c r="DH384" s="284" t="s">
        <v>1375</v>
      </c>
      <c r="DI384" s="267" t="s">
        <v>123</v>
      </c>
      <c r="DJ384" s="84" t="s">
        <v>13697</v>
      </c>
      <c r="DK384" s="268" t="s">
        <v>13696</v>
      </c>
      <c r="DL384" s="127" t="s">
        <v>13665</v>
      </c>
      <c r="DN384" s="85">
        <v>7722246504</v>
      </c>
      <c r="DO384" s="339"/>
      <c r="DP384" s="339"/>
      <c r="DQ384" s="123" t="s">
        <v>2103</v>
      </c>
      <c r="DR384" s="339"/>
      <c r="DS384" s="339"/>
      <c r="DT384" s="339"/>
      <c r="DU384" s="339"/>
      <c r="DV384" s="123">
        <v>252801108</v>
      </c>
      <c r="DW384" s="123" t="s">
        <v>13698</v>
      </c>
      <c r="DX384" s="123">
        <v>2640</v>
      </c>
      <c r="DZ384" s="355"/>
      <c r="EA384" s="123" t="s">
        <v>25</v>
      </c>
      <c r="EB384" s="123">
        <v>2</v>
      </c>
      <c r="EC384" s="125" t="s">
        <v>1887</v>
      </c>
      <c r="ED384" s="339"/>
      <c r="EE384" s="339"/>
      <c r="EF384" s="339"/>
      <c r="EG384" s="355"/>
      <c r="EH384" s="355"/>
      <c r="EJ384" s="123" t="s">
        <v>26</v>
      </c>
      <c r="EK384" s="123" t="s">
        <v>25</v>
      </c>
      <c r="EL384" s="123" t="s">
        <v>26</v>
      </c>
      <c r="EM384" s="123" t="s">
        <v>1759</v>
      </c>
      <c r="EO384" s="123" t="s">
        <v>1760</v>
      </c>
      <c r="EP384" s="339"/>
      <c r="EQ384" s="123" t="s">
        <v>1836</v>
      </c>
      <c r="ES384" s="123" t="s">
        <v>6</v>
      </c>
      <c r="ET384" s="339"/>
      <c r="EU384" s="123" t="s">
        <v>112</v>
      </c>
      <c r="EV384" s="339"/>
      <c r="EW384" s="123" t="s">
        <v>1370</v>
      </c>
      <c r="EX384" s="339"/>
      <c r="EY384" s="123" t="s">
        <v>8</v>
      </c>
      <c r="FA384" s="123" t="s">
        <v>26</v>
      </c>
      <c r="FB384" s="339"/>
      <c r="FD384" s="339"/>
      <c r="FH384" s="266" t="s">
        <v>1375</v>
      </c>
      <c r="FL384"/>
      <c r="FV384"/>
      <c r="GC384" s="339"/>
      <c r="GD384" s="339"/>
      <c r="GE384" s="339"/>
      <c r="GF384" s="355"/>
      <c r="GG384" s="355"/>
      <c r="GH384" s="331"/>
      <c r="GO384" s="339"/>
      <c r="GQ384" s="339"/>
      <c r="GS384" s="339"/>
      <c r="GY384"/>
      <c r="GZ384"/>
      <c r="HA384" s="266"/>
    </row>
    <row r="385" spans="1:211" s="123" customFormat="1" x14ac:dyDescent="0.35">
      <c r="A385" s="137">
        <v>316</v>
      </c>
      <c r="B385" s="343"/>
      <c r="C385" s="84" t="s">
        <v>1412</v>
      </c>
      <c r="D385" s="124">
        <v>44288</v>
      </c>
      <c r="E385" s="124">
        <v>44288</v>
      </c>
      <c r="F385" s="343"/>
      <c r="G385" s="125" t="s">
        <v>13699</v>
      </c>
      <c r="H385" s="266" t="s">
        <v>1375</v>
      </c>
      <c r="J385" s="339"/>
      <c r="K385" s="355"/>
      <c r="L385" s="267"/>
      <c r="M385" s="354"/>
      <c r="N385" s="267" t="s">
        <v>19657</v>
      </c>
      <c r="O385" s="354"/>
      <c r="P385" s="354"/>
      <c r="Q385" s="267"/>
      <c r="R385" s="267"/>
      <c r="S385" s="267"/>
      <c r="T385" s="126"/>
      <c r="U385" s="124"/>
      <c r="V385" s="124"/>
      <c r="W385" s="126"/>
      <c r="X385" s="362"/>
      <c r="Y385" s="362"/>
      <c r="Z385" s="126"/>
      <c r="AA385" s="126"/>
      <c r="AB385" s="124"/>
      <c r="AC385" s="124"/>
      <c r="AD385" s="362"/>
      <c r="AE385" s="362"/>
      <c r="AF385" s="363"/>
      <c r="AG385" s="363"/>
      <c r="AH385" s="266" t="s">
        <v>1375</v>
      </c>
      <c r="AI385" s="124">
        <v>44285</v>
      </c>
      <c r="AJ385" s="252" t="s">
        <v>13700</v>
      </c>
      <c r="AK385" s="124">
        <v>44285</v>
      </c>
      <c r="AL385" s="252" t="s">
        <v>13700</v>
      </c>
      <c r="AM385" s="85" t="s">
        <v>28</v>
      </c>
      <c r="AN385" s="85" t="s">
        <v>26</v>
      </c>
      <c r="AO385" s="85" t="s">
        <v>26</v>
      </c>
      <c r="AP385" s="85" t="s">
        <v>13701</v>
      </c>
      <c r="AQ385" s="85" t="s">
        <v>13702</v>
      </c>
      <c r="AR385" s="85"/>
      <c r="AS385" s="335" t="s">
        <v>13703</v>
      </c>
      <c r="AT385" s="335" t="s">
        <v>13704</v>
      </c>
      <c r="AU385" s="85"/>
      <c r="AV385" s="85"/>
      <c r="AW385" s="85"/>
      <c r="AX385" s="266" t="s">
        <v>1375</v>
      </c>
      <c r="AY385" s="85" t="s">
        <v>26</v>
      </c>
      <c r="AZ385" s="85" t="s">
        <v>26</v>
      </c>
      <c r="BA385" s="85" t="s">
        <v>26</v>
      </c>
      <c r="BB385" s="85" t="s">
        <v>26</v>
      </c>
      <c r="BC385" s="355"/>
      <c r="BD385" s="85" t="s">
        <v>33</v>
      </c>
      <c r="BE385" s="85" t="s">
        <v>13</v>
      </c>
      <c r="BF385" s="85" t="s">
        <v>34</v>
      </c>
      <c r="BG385" s="85"/>
      <c r="BH385" s="304" t="s">
        <v>18051</v>
      </c>
      <c r="BI385" s="355"/>
      <c r="BM385" s="123" t="s">
        <v>106</v>
      </c>
      <c r="BQ385" s="4" t="s">
        <v>8</v>
      </c>
      <c r="BT385"/>
      <c r="BU385"/>
      <c r="BV385" s="266" t="s">
        <v>1375</v>
      </c>
      <c r="BW385" s="85" t="s">
        <v>1404</v>
      </c>
      <c r="BX385" s="372"/>
      <c r="BY385" s="372"/>
      <c r="BZ385" s="129" t="s">
        <v>54</v>
      </c>
      <c r="CA385" t="s">
        <v>13705</v>
      </c>
      <c r="CB385">
        <v>12000</v>
      </c>
      <c r="CC385" s="265"/>
      <c r="CD385" s="123" t="s">
        <v>13529</v>
      </c>
      <c r="CE385" s="123" t="s">
        <v>17</v>
      </c>
      <c r="CG385" s="265"/>
      <c r="CI385" s="265"/>
      <c r="CJ385" s="85" t="s">
        <v>26</v>
      </c>
      <c r="CK385" s="85" t="s">
        <v>26</v>
      </c>
      <c r="CL385" s="85"/>
      <c r="CM385" s="85"/>
      <c r="CN385" s="96" t="s">
        <v>13627</v>
      </c>
      <c r="CO385" s="155"/>
      <c r="CP385" s="155"/>
      <c r="CQ385" s="285"/>
      <c r="CR385" s="155"/>
      <c r="CS385" s="378"/>
      <c r="CT385" s="155"/>
      <c r="CU385" s="155"/>
      <c r="CV385" s="155"/>
      <c r="CW385" s="155"/>
      <c r="CX385" s="155"/>
      <c r="CY385" s="155"/>
      <c r="CZ385" s="155"/>
      <c r="DA385" s="155"/>
      <c r="DB385" s="155"/>
      <c r="DC385" s="155"/>
      <c r="DD385" s="155"/>
      <c r="DE385" s="155"/>
      <c r="DF385" s="155"/>
      <c r="DG385" s="155"/>
      <c r="DH385" s="284" t="s">
        <v>1375</v>
      </c>
      <c r="DI385" s="267" t="s">
        <v>119</v>
      </c>
      <c r="DJ385" s="84" t="s">
        <v>13496</v>
      </c>
      <c r="DK385" s="268" t="s">
        <v>13700</v>
      </c>
      <c r="DL385" s="127" t="s">
        <v>13541</v>
      </c>
      <c r="DM385" s="123" t="s">
        <v>13701</v>
      </c>
      <c r="DN385" s="85" t="s">
        <v>13703</v>
      </c>
      <c r="DO385" s="339"/>
      <c r="DP385" s="339"/>
      <c r="DQ385" s="123" t="s">
        <v>13497</v>
      </c>
      <c r="DR385" s="339"/>
      <c r="DS385" s="339"/>
      <c r="DT385" s="339"/>
      <c r="DU385" s="339"/>
      <c r="DV385" s="123">
        <v>254121105</v>
      </c>
      <c r="DW385" s="123" t="s">
        <v>13706</v>
      </c>
      <c r="DX385" s="123">
        <v>9320</v>
      </c>
      <c r="DZ385" s="355"/>
      <c r="EA385" s="123" t="s">
        <v>25</v>
      </c>
      <c r="EC385" s="125"/>
      <c r="ED385" s="339"/>
      <c r="EE385" s="339"/>
      <c r="EF385" s="339"/>
      <c r="EG385" s="355"/>
      <c r="EH385" s="355"/>
      <c r="EJ385" s="123" t="s">
        <v>26</v>
      </c>
      <c r="EK385" s="123" t="s">
        <v>25</v>
      </c>
      <c r="EM385" s="123" t="s">
        <v>1759</v>
      </c>
      <c r="EO385" s="123" t="s">
        <v>1835</v>
      </c>
      <c r="EP385" s="339"/>
      <c r="EQ385" s="123" t="s">
        <v>1761</v>
      </c>
      <c r="ES385" s="123" t="s">
        <v>1956</v>
      </c>
      <c r="ET385" s="339"/>
      <c r="EU385" s="123" t="s">
        <v>1807</v>
      </c>
      <c r="EV385" s="339"/>
      <c r="EW385" s="123" t="s">
        <v>1370</v>
      </c>
      <c r="EX385" s="339"/>
      <c r="EY385" s="123" t="s">
        <v>8</v>
      </c>
      <c r="EZ385" s="123" t="s">
        <v>13707</v>
      </c>
      <c r="FA385" s="123" t="s">
        <v>26</v>
      </c>
      <c r="FB385" s="339"/>
      <c r="FD385" s="339"/>
      <c r="FG385" s="123" t="s">
        <v>26</v>
      </c>
      <c r="FH385" s="266" t="s">
        <v>1375</v>
      </c>
      <c r="FI385" s="123" t="s">
        <v>1839</v>
      </c>
      <c r="FJ385" s="123" t="s">
        <v>54</v>
      </c>
      <c r="FK385" s="123" t="s">
        <v>85</v>
      </c>
      <c r="FL385" t="s">
        <v>13708</v>
      </c>
      <c r="FM385" s="123" t="s">
        <v>13702</v>
      </c>
      <c r="FN385" s="123" t="s">
        <v>1839</v>
      </c>
      <c r="FO385" s="123" t="s">
        <v>1890</v>
      </c>
      <c r="FP385" s="123" t="s">
        <v>13709</v>
      </c>
      <c r="FQ385" s="123" t="s">
        <v>13710</v>
      </c>
      <c r="FR385" s="123" t="s">
        <v>1869</v>
      </c>
      <c r="FS385" s="123" t="s">
        <v>1844</v>
      </c>
      <c r="FT385" s="123" t="s">
        <v>1845</v>
      </c>
      <c r="FU385" s="123" t="s">
        <v>9</v>
      </c>
      <c r="FV385" t="s">
        <v>13711</v>
      </c>
      <c r="FW385" s="123" t="s">
        <v>1846</v>
      </c>
      <c r="FX385" s="123" t="s">
        <v>1424</v>
      </c>
      <c r="FY385" s="123" t="s">
        <v>13701</v>
      </c>
      <c r="FZ385" s="123" t="s">
        <v>13712</v>
      </c>
      <c r="GA385" s="123" t="s">
        <v>56</v>
      </c>
      <c r="GB385" s="123" t="s">
        <v>1375</v>
      </c>
      <c r="GC385" s="339"/>
      <c r="GD385" s="339"/>
      <c r="GE385" s="339"/>
      <c r="GF385" s="355"/>
      <c r="GG385" s="355"/>
      <c r="GH385" s="331" t="s">
        <v>1375</v>
      </c>
      <c r="GI385" s="123" t="s">
        <v>9</v>
      </c>
      <c r="GJ385" s="123" t="s">
        <v>13713</v>
      </c>
      <c r="GK385" s="123" t="s">
        <v>1375</v>
      </c>
      <c r="GL385" s="123" t="s">
        <v>9</v>
      </c>
      <c r="GM385" s="123" t="s">
        <v>1848</v>
      </c>
      <c r="GN385" s="123" t="s">
        <v>1946</v>
      </c>
      <c r="GO385" s="339"/>
      <c r="GP385" s="123" t="s">
        <v>1850</v>
      </c>
      <c r="GQ385" s="339"/>
      <c r="GR385" s="123" t="s">
        <v>13714</v>
      </c>
      <c r="GS385" s="339"/>
      <c r="GT385" s="123" t="s">
        <v>13715</v>
      </c>
      <c r="GU385" s="123" t="s">
        <v>13716</v>
      </c>
      <c r="GV385" s="123" t="s">
        <v>9</v>
      </c>
      <c r="GW385" s="123" t="s">
        <v>13717</v>
      </c>
      <c r="GX385" s="123" t="s">
        <v>13702</v>
      </c>
      <c r="GY385" t="s">
        <v>13711</v>
      </c>
      <c r="GZ385" t="s">
        <v>13718</v>
      </c>
      <c r="HA385" s="266" t="s">
        <v>13714</v>
      </c>
      <c r="HB385" s="123" t="s">
        <v>13704</v>
      </c>
    </row>
    <row r="386" spans="1:211" s="123" customFormat="1" ht="58" x14ac:dyDescent="0.35">
      <c r="A386" s="137">
        <v>315</v>
      </c>
      <c r="B386" s="343"/>
      <c r="C386" s="84" t="s">
        <v>1412</v>
      </c>
      <c r="D386" s="124">
        <v>44295</v>
      </c>
      <c r="E386" s="124">
        <v>44295</v>
      </c>
      <c r="F386" s="343"/>
      <c r="G386" s="125" t="s">
        <v>13719</v>
      </c>
      <c r="H386" s="266" t="s">
        <v>1375</v>
      </c>
      <c r="I386" s="123" t="s">
        <v>25</v>
      </c>
      <c r="J386" s="339"/>
      <c r="K386" s="355"/>
      <c r="L386" s="267">
        <v>44295</v>
      </c>
      <c r="M386" s="354"/>
      <c r="N386" s="267" t="s">
        <v>19660</v>
      </c>
      <c r="O386" s="354"/>
      <c r="P386" s="354"/>
      <c r="Q386" s="267"/>
      <c r="R386" s="267"/>
      <c r="S386" s="267"/>
      <c r="T386" s="126"/>
      <c r="U386" s="124"/>
      <c r="V386" s="124"/>
      <c r="W386" s="126"/>
      <c r="X386" s="362"/>
      <c r="Y386" s="362"/>
      <c r="Z386" s="126"/>
      <c r="AA386" s="126"/>
      <c r="AB386" s="124"/>
      <c r="AC386" s="124"/>
      <c r="AD386" s="362"/>
      <c r="AE386" s="362"/>
      <c r="AF386" s="363"/>
      <c r="AG386" s="363"/>
      <c r="AH386" s="266" t="s">
        <v>1375</v>
      </c>
      <c r="AI386" s="124">
        <v>44285</v>
      </c>
      <c r="AJ386" s="252">
        <v>0.75277777777777777</v>
      </c>
      <c r="AK386" s="124">
        <v>44285</v>
      </c>
      <c r="AL386" s="252">
        <v>0.75069444444444444</v>
      </c>
      <c r="AM386" s="85" t="s">
        <v>28</v>
      </c>
      <c r="AN386" s="85" t="s">
        <v>26</v>
      </c>
      <c r="AO386" s="85" t="s">
        <v>26</v>
      </c>
      <c r="AP386" s="85" t="s">
        <v>14545</v>
      </c>
      <c r="AQ386" s="85" t="s">
        <v>13722</v>
      </c>
      <c r="AR386" s="85"/>
      <c r="AS386" s="335" t="s">
        <v>14546</v>
      </c>
      <c r="AT386" s="335">
        <v>120716725</v>
      </c>
      <c r="AU386" s="85"/>
      <c r="AV386" s="85"/>
      <c r="AW386" s="85" t="s">
        <v>14547</v>
      </c>
      <c r="AX386" s="266" t="s">
        <v>1375</v>
      </c>
      <c r="AY386" s="85" t="s">
        <v>25</v>
      </c>
      <c r="AZ386" s="85" t="s">
        <v>25</v>
      </c>
      <c r="BA386" s="85" t="s">
        <v>25</v>
      </c>
      <c r="BB386" s="85" t="s">
        <v>25</v>
      </c>
      <c r="BC386" s="368"/>
      <c r="BD386" s="85" t="s">
        <v>27</v>
      </c>
      <c r="BE386" s="85" t="s">
        <v>16</v>
      </c>
      <c r="BF386" s="85" t="s">
        <v>34</v>
      </c>
      <c r="BG386" s="85" t="s">
        <v>34</v>
      </c>
      <c r="BH386" s="304" t="s">
        <v>18069</v>
      </c>
      <c r="BI386" s="355"/>
      <c r="BM386" s="123" t="s">
        <v>102</v>
      </c>
      <c r="BN386" s="123" t="s">
        <v>1378</v>
      </c>
      <c r="BO386" s="123" t="s">
        <v>1398</v>
      </c>
      <c r="BP386" s="123" t="s">
        <v>25</v>
      </c>
      <c r="BQ386" s="4" t="s">
        <v>8</v>
      </c>
      <c r="BR386" s="123" t="s">
        <v>1614</v>
      </c>
      <c r="BS386" s="123" t="s">
        <v>1563</v>
      </c>
      <c r="BT386" t="s">
        <v>3622</v>
      </c>
      <c r="BU386" t="s">
        <v>14548</v>
      </c>
      <c r="BV386" s="266" t="s">
        <v>1375</v>
      </c>
      <c r="BW386" s="85" t="s">
        <v>43</v>
      </c>
      <c r="BX386" s="372"/>
      <c r="BY386" s="372"/>
      <c r="BZ386" s="129" t="s">
        <v>200</v>
      </c>
      <c r="CA386" t="s">
        <v>13725</v>
      </c>
      <c r="CB386">
        <v>12000</v>
      </c>
      <c r="CC386" s="265"/>
      <c r="CD386" s="123" t="s">
        <v>14549</v>
      </c>
      <c r="CE386" s="123" t="s">
        <v>17</v>
      </c>
      <c r="CG386" s="265"/>
      <c r="CH386" s="123">
        <v>505</v>
      </c>
      <c r="CI386" s="265"/>
      <c r="CJ386" s="85" t="s">
        <v>26</v>
      </c>
      <c r="CK386" s="85" t="s">
        <v>26</v>
      </c>
      <c r="CL386" s="85"/>
      <c r="CM386" s="85"/>
      <c r="CN386" s="96" t="s">
        <v>13627</v>
      </c>
      <c r="CO386" s="155"/>
      <c r="CP386" s="155"/>
      <c r="CQ386" s="285"/>
      <c r="CR386" s="155"/>
      <c r="CS386" s="378"/>
      <c r="CT386" s="155"/>
      <c r="CU386" s="155"/>
      <c r="CV386" s="155"/>
      <c r="CW386" s="155"/>
      <c r="CX386" s="155"/>
      <c r="CY386" s="155"/>
      <c r="CZ386" s="155"/>
      <c r="DA386" s="155"/>
      <c r="DB386" s="155"/>
      <c r="DC386" s="155"/>
      <c r="DD386" s="155"/>
      <c r="DE386" s="155"/>
      <c r="DF386" s="155"/>
      <c r="DG386" s="155"/>
      <c r="DH386" s="284" t="s">
        <v>1375</v>
      </c>
      <c r="DI386" s="267" t="s">
        <v>124</v>
      </c>
      <c r="DJ386" s="84" t="s">
        <v>12790</v>
      </c>
      <c r="DK386" s="268" t="s">
        <v>13720</v>
      </c>
      <c r="DL386" s="127" t="s">
        <v>13541</v>
      </c>
      <c r="DM386" s="123" t="s">
        <v>13721</v>
      </c>
      <c r="DN386" s="85" t="s">
        <v>13723</v>
      </c>
      <c r="DO386" s="339"/>
      <c r="DP386" s="339"/>
      <c r="DQ386" s="123" t="s">
        <v>2078</v>
      </c>
      <c r="DR386" s="339"/>
      <c r="DS386" s="339"/>
      <c r="DT386" s="339"/>
      <c r="DU386" s="339"/>
      <c r="DV386" s="123">
        <v>18273</v>
      </c>
      <c r="DW386" s="123" t="s">
        <v>13726</v>
      </c>
      <c r="DX386" s="123">
        <v>9002</v>
      </c>
      <c r="DZ386" s="355"/>
      <c r="EA386" s="123" t="s">
        <v>25</v>
      </c>
      <c r="EC386" s="125"/>
      <c r="ED386" s="339"/>
      <c r="EE386" s="339"/>
      <c r="EF386" s="339"/>
      <c r="EG386" s="355"/>
      <c r="EH386" s="355"/>
      <c r="EJ386" s="123" t="s">
        <v>26</v>
      </c>
      <c r="EK386" s="123" t="s">
        <v>25</v>
      </c>
      <c r="EM386" s="123" t="s">
        <v>1759</v>
      </c>
      <c r="EO386" s="123" t="s">
        <v>1760</v>
      </c>
      <c r="EP386" s="339"/>
      <c r="EQ386" s="123" t="s">
        <v>1761</v>
      </c>
      <c r="ES386" s="123" t="s">
        <v>6</v>
      </c>
      <c r="ET386" s="339"/>
      <c r="EU386" s="123" t="s">
        <v>112</v>
      </c>
      <c r="EV386" s="339"/>
      <c r="EW386" s="123" t="s">
        <v>1370</v>
      </c>
      <c r="EX386" s="339"/>
      <c r="EY386" s="123" t="s">
        <v>8</v>
      </c>
      <c r="FA386" s="123" t="s">
        <v>26</v>
      </c>
      <c r="FB386" s="339"/>
      <c r="FD386" s="339"/>
      <c r="FE386" s="123" t="s">
        <v>2023</v>
      </c>
      <c r="FF386" s="123" t="s">
        <v>1865</v>
      </c>
      <c r="FG386" s="123" t="s">
        <v>26</v>
      </c>
      <c r="FH386" s="266" t="s">
        <v>1375</v>
      </c>
      <c r="FI386" s="123" t="s">
        <v>1839</v>
      </c>
      <c r="FJ386" s="123" t="s">
        <v>2286</v>
      </c>
      <c r="FK386" s="123" t="s">
        <v>96</v>
      </c>
      <c r="FL386" t="s">
        <v>13727</v>
      </c>
      <c r="FM386" s="123" t="s">
        <v>13722</v>
      </c>
      <c r="FN386" s="123" t="s">
        <v>1839</v>
      </c>
      <c r="FO386" s="123" t="s">
        <v>1890</v>
      </c>
      <c r="FP386" s="123" t="s">
        <v>13728</v>
      </c>
      <c r="FQ386" s="123" t="s">
        <v>13729</v>
      </c>
      <c r="FR386" s="123" t="s">
        <v>1869</v>
      </c>
      <c r="FS386" s="123" t="s">
        <v>1870</v>
      </c>
      <c r="FT386" s="123" t="s">
        <v>1845</v>
      </c>
      <c r="FU386" s="123" t="s">
        <v>9</v>
      </c>
      <c r="FV386" t="s">
        <v>1439</v>
      </c>
      <c r="FW386" s="123" t="s">
        <v>1846</v>
      </c>
      <c r="FX386" s="123" t="s">
        <v>1436</v>
      </c>
      <c r="FY386" s="123" t="s">
        <v>13721</v>
      </c>
      <c r="FZ386" s="123" t="s">
        <v>2000</v>
      </c>
      <c r="GA386" s="123" t="s">
        <v>13730</v>
      </c>
      <c r="GB386" s="123" t="s">
        <v>13731</v>
      </c>
      <c r="GC386" s="339"/>
      <c r="GD386" s="339"/>
      <c r="GE386" s="339"/>
      <c r="GF386" s="355"/>
      <c r="GG386" s="355"/>
      <c r="GH386" s="331" t="s">
        <v>1375</v>
      </c>
      <c r="GI386" s="123" t="s">
        <v>9</v>
      </c>
      <c r="GJ386" s="123" t="s">
        <v>1433</v>
      </c>
      <c r="GK386" s="123" t="s">
        <v>1375</v>
      </c>
      <c r="GL386" s="123" t="s">
        <v>9</v>
      </c>
      <c r="GM386" s="123" t="s">
        <v>1848</v>
      </c>
      <c r="GN386" s="123" t="s">
        <v>2891</v>
      </c>
      <c r="GO386" s="339"/>
      <c r="GP386" s="123" t="s">
        <v>1850</v>
      </c>
      <c r="GQ386" s="339"/>
      <c r="GR386" s="123" t="s">
        <v>13732</v>
      </c>
      <c r="GS386" s="339"/>
      <c r="GT386" s="123" t="s">
        <v>13733</v>
      </c>
      <c r="GU386" s="123" t="s">
        <v>13734</v>
      </c>
      <c r="GV386" s="123" t="s">
        <v>9</v>
      </c>
      <c r="GW386" s="123" t="s">
        <v>13735</v>
      </c>
      <c r="GX386" s="123" t="s">
        <v>13722</v>
      </c>
      <c r="GY386" t="s">
        <v>1439</v>
      </c>
      <c r="GZ386" t="s">
        <v>13736</v>
      </c>
      <c r="HA386" s="266" t="s">
        <v>13732</v>
      </c>
      <c r="HB386" s="123" t="s">
        <v>13724</v>
      </c>
    </row>
    <row r="387" spans="1:211" s="123" customFormat="1" x14ac:dyDescent="0.35">
      <c r="A387" s="137">
        <v>314</v>
      </c>
      <c r="B387" s="343"/>
      <c r="C387" s="84" t="s">
        <v>1412</v>
      </c>
      <c r="D387" s="124">
        <v>44285</v>
      </c>
      <c r="E387" s="124">
        <v>44285</v>
      </c>
      <c r="F387" s="343"/>
      <c r="G387" s="125" t="s">
        <v>13540</v>
      </c>
      <c r="H387" s="266" t="s">
        <v>1375</v>
      </c>
      <c r="J387" s="339"/>
      <c r="K387" s="355"/>
      <c r="L387" s="267"/>
      <c r="M387" s="354"/>
      <c r="N387" s="267" t="s">
        <v>19657</v>
      </c>
      <c r="O387" s="354"/>
      <c r="P387" s="354"/>
      <c r="Q387" s="267"/>
      <c r="R387" s="267"/>
      <c r="S387" s="267"/>
      <c r="T387" s="126"/>
      <c r="U387" s="124"/>
      <c r="V387" s="124"/>
      <c r="W387" s="126"/>
      <c r="X387" s="362"/>
      <c r="Y387" s="362"/>
      <c r="Z387" s="126"/>
      <c r="AA387" s="126"/>
      <c r="AB387" s="124"/>
      <c r="AC387" s="124"/>
      <c r="AD387" s="362"/>
      <c r="AE387" s="362"/>
      <c r="AF387" s="363"/>
      <c r="AG387" s="363"/>
      <c r="AH387" s="266" t="s">
        <v>1375</v>
      </c>
      <c r="AI387" s="124">
        <v>44285</v>
      </c>
      <c r="AJ387" s="252" t="s">
        <v>13542</v>
      </c>
      <c r="AK387" s="124"/>
      <c r="AL387" s="252"/>
      <c r="AM387" s="85" t="s">
        <v>28</v>
      </c>
      <c r="AN387" s="85" t="s">
        <v>26</v>
      </c>
      <c r="AO387" s="85" t="s">
        <v>26</v>
      </c>
      <c r="AP387" s="85"/>
      <c r="AQ387" s="85"/>
      <c r="AR387" s="85"/>
      <c r="AS387" s="335" t="s">
        <v>13543</v>
      </c>
      <c r="AT387" s="335"/>
      <c r="AU387" s="85"/>
      <c r="AV387" s="85"/>
      <c r="AW387" s="85"/>
      <c r="AX387" s="266" t="s">
        <v>1375</v>
      </c>
      <c r="AY387" s="85" t="s">
        <v>26</v>
      </c>
      <c r="AZ387" s="85" t="s">
        <v>26</v>
      </c>
      <c r="BA387" s="85" t="s">
        <v>26</v>
      </c>
      <c r="BB387" s="85" t="s">
        <v>26</v>
      </c>
      <c r="BC387" s="368"/>
      <c r="BD387" s="85" t="s">
        <v>33</v>
      </c>
      <c r="BE387" s="85" t="s">
        <v>4</v>
      </c>
      <c r="BF387" s="85"/>
      <c r="BG387" s="85"/>
      <c r="BH387" s="304" t="s">
        <v>18051</v>
      </c>
      <c r="BI387" s="355"/>
      <c r="BM387" s="123" t="s">
        <v>106</v>
      </c>
      <c r="BQ387" s="4" t="s">
        <v>8</v>
      </c>
      <c r="BT387"/>
      <c r="BU387"/>
      <c r="BV387" s="266" t="s">
        <v>1375</v>
      </c>
      <c r="BW387" s="85" t="s">
        <v>44</v>
      </c>
      <c r="BX387" s="372"/>
      <c r="BY387" s="372"/>
      <c r="BZ387" s="129" t="s">
        <v>58</v>
      </c>
      <c r="CA387" t="s">
        <v>13555</v>
      </c>
      <c r="CB387">
        <v>230000</v>
      </c>
      <c r="CC387" s="265"/>
      <c r="CD387" s="123" t="s">
        <v>1368</v>
      </c>
      <c r="CE387" s="123" t="s">
        <v>1451</v>
      </c>
      <c r="CG387" s="265"/>
      <c r="CH387" s="123">
        <v>340</v>
      </c>
      <c r="CI387" s="265"/>
      <c r="CJ387" s="85" t="s">
        <v>26</v>
      </c>
      <c r="CK387" s="85" t="s">
        <v>26</v>
      </c>
      <c r="CL387" s="85"/>
      <c r="CM387" s="85"/>
      <c r="CN387" s="96" t="s">
        <v>13368</v>
      </c>
      <c r="CO387" s="155"/>
      <c r="CP387" s="155"/>
      <c r="CQ387" s="285"/>
      <c r="CR387" s="155"/>
      <c r="CS387" s="378"/>
      <c r="CT387" s="155"/>
      <c r="CU387" s="155"/>
      <c r="CV387" s="155"/>
      <c r="CW387" s="155"/>
      <c r="CX387" s="155"/>
      <c r="CY387" s="155"/>
      <c r="CZ387" s="155"/>
      <c r="DA387" s="155"/>
      <c r="DB387" s="155"/>
      <c r="DC387" s="155"/>
      <c r="DD387" s="155"/>
      <c r="DE387" s="155"/>
      <c r="DF387" s="155"/>
      <c r="DG387" s="155"/>
      <c r="DH387" s="284" t="s">
        <v>1375</v>
      </c>
      <c r="DI387" s="267" t="s">
        <v>128</v>
      </c>
      <c r="DJ387" s="84" t="s">
        <v>2073</v>
      </c>
      <c r="DK387" s="268" t="s">
        <v>13542</v>
      </c>
      <c r="DL387" s="127" t="s">
        <v>13541</v>
      </c>
      <c r="DN387" s="85" t="s">
        <v>13543</v>
      </c>
      <c r="DO387" s="339"/>
      <c r="DP387" s="339"/>
      <c r="DQ387" s="123" t="s">
        <v>13544</v>
      </c>
      <c r="DR387" s="339"/>
      <c r="DS387" s="339"/>
      <c r="DT387" s="339"/>
      <c r="DU387" s="339"/>
      <c r="DW387" s="123" t="s">
        <v>13545</v>
      </c>
      <c r="DX387" s="123">
        <v>1101</v>
      </c>
      <c r="DY387" s="123">
        <v>1</v>
      </c>
      <c r="DZ387" s="355"/>
      <c r="EA387" s="123" t="s">
        <v>25</v>
      </c>
      <c r="EC387" s="125"/>
      <c r="ED387" s="339"/>
      <c r="EE387" s="339"/>
      <c r="EF387" s="339"/>
      <c r="EG387" s="355"/>
      <c r="EH387" s="355"/>
      <c r="EJ387" s="123" t="s">
        <v>26</v>
      </c>
      <c r="EK387" s="123" t="s">
        <v>25</v>
      </c>
      <c r="EL387" s="123" t="s">
        <v>26</v>
      </c>
      <c r="EM387" s="123" t="s">
        <v>1759</v>
      </c>
      <c r="EO387" s="123" t="s">
        <v>1862</v>
      </c>
      <c r="EP387" s="339"/>
      <c r="EQ387" s="123" t="s">
        <v>2143</v>
      </c>
      <c r="ES387" s="123" t="s">
        <v>1956</v>
      </c>
      <c r="ET387" s="339"/>
      <c r="EU387" s="123" t="s">
        <v>116</v>
      </c>
      <c r="EV387" s="339"/>
      <c r="EW387" s="123" t="s">
        <v>1368</v>
      </c>
      <c r="EX387" s="339"/>
      <c r="EY387" s="123" t="s">
        <v>8</v>
      </c>
      <c r="FA387" s="123" t="s">
        <v>26</v>
      </c>
      <c r="FB387" s="339"/>
      <c r="FD387" s="339"/>
      <c r="FH387" s="266" t="s">
        <v>1375</v>
      </c>
      <c r="FL387"/>
      <c r="FV387"/>
      <c r="GC387" s="339"/>
      <c r="GD387" s="339"/>
      <c r="GE387" s="339"/>
      <c r="GF387" s="355"/>
      <c r="GG387" s="355"/>
      <c r="GH387" s="331"/>
      <c r="GO387" s="339"/>
      <c r="GQ387" s="339"/>
      <c r="GS387" s="339"/>
      <c r="GY387"/>
      <c r="GZ387"/>
      <c r="HA387" s="266"/>
    </row>
    <row r="388" spans="1:211" s="123" customFormat="1" x14ac:dyDescent="0.35">
      <c r="A388" s="137">
        <v>313</v>
      </c>
      <c r="B388" s="339"/>
      <c r="C388" s="123" t="s">
        <v>1412</v>
      </c>
      <c r="D388" s="124">
        <v>44330</v>
      </c>
      <c r="E388" s="124">
        <v>44330</v>
      </c>
      <c r="F388" s="339"/>
      <c r="G388" s="125" t="s">
        <v>13546</v>
      </c>
      <c r="H388" s="266" t="s">
        <v>1375</v>
      </c>
      <c r="I388" s="123" t="s">
        <v>25</v>
      </c>
      <c r="J388" s="339"/>
      <c r="K388" s="348"/>
      <c r="L388" s="267"/>
      <c r="M388" s="354"/>
      <c r="N388" s="267" t="s">
        <v>19657</v>
      </c>
      <c r="O388" s="354"/>
      <c r="P388" s="354"/>
      <c r="Q388" s="267"/>
      <c r="R388" s="267"/>
      <c r="S388" s="267"/>
      <c r="U388" s="124"/>
      <c r="V388" s="124"/>
      <c r="X388" s="339"/>
      <c r="Y388" s="339"/>
      <c r="AA388" s="123" t="s">
        <v>25</v>
      </c>
      <c r="AB388" s="124">
        <v>44329</v>
      </c>
      <c r="AC388" s="124">
        <v>44329</v>
      </c>
      <c r="AD388" s="339"/>
      <c r="AE388" s="339"/>
      <c r="AF388" s="355"/>
      <c r="AG388" s="355"/>
      <c r="AH388" s="266" t="s">
        <v>1375</v>
      </c>
      <c r="AI388" s="124">
        <v>44285</v>
      </c>
      <c r="AJ388" s="252" t="s">
        <v>1879</v>
      </c>
      <c r="AK388" s="124">
        <v>44285</v>
      </c>
      <c r="AL388" s="252" t="s">
        <v>1879</v>
      </c>
      <c r="AM388" s="85" t="s">
        <v>28</v>
      </c>
      <c r="AN388" s="85" t="s">
        <v>26</v>
      </c>
      <c r="AO388" s="85" t="s">
        <v>26</v>
      </c>
      <c r="AP388" s="85" t="s">
        <v>13547</v>
      </c>
      <c r="AQ388" s="85"/>
      <c r="AR388" s="85"/>
      <c r="AS388" s="335" t="s">
        <v>13548</v>
      </c>
      <c r="AT388" s="335">
        <v>120715907</v>
      </c>
      <c r="AU388" s="85"/>
      <c r="AV388" s="85"/>
      <c r="AW388" s="85" t="s">
        <v>14739</v>
      </c>
      <c r="AX388" s="266" t="s">
        <v>1375</v>
      </c>
      <c r="AY388" s="85" t="s">
        <v>25</v>
      </c>
      <c r="AZ388" s="85" t="s">
        <v>25</v>
      </c>
      <c r="BA388" s="85" t="s">
        <v>25</v>
      </c>
      <c r="BB388" s="85" t="s">
        <v>25</v>
      </c>
      <c r="BC388" s="355"/>
      <c r="BD388" s="85" t="s">
        <v>27</v>
      </c>
      <c r="BE388" s="85" t="s">
        <v>4</v>
      </c>
      <c r="BF388" s="85" t="s">
        <v>34</v>
      </c>
      <c r="BG388" s="85"/>
      <c r="BH388" s="304" t="s">
        <v>18050</v>
      </c>
      <c r="BI388" s="355"/>
      <c r="BM388" s="123" t="s">
        <v>107</v>
      </c>
      <c r="BN388" s="123" t="s">
        <v>1380</v>
      </c>
      <c r="BO388" s="123" t="s">
        <v>42</v>
      </c>
      <c r="BQ388" s="4" t="s">
        <v>8</v>
      </c>
      <c r="BR388" s="123" t="s">
        <v>1614</v>
      </c>
      <c r="BS388" s="123" t="s">
        <v>1563</v>
      </c>
      <c r="BT388"/>
      <c r="BU388"/>
      <c r="BV388" s="266" t="s">
        <v>1375</v>
      </c>
      <c r="BW388" s="85" t="s">
        <v>1404</v>
      </c>
      <c r="BX388" s="372"/>
      <c r="BY388" s="372"/>
      <c r="BZ388" s="129" t="s">
        <v>143</v>
      </c>
      <c r="CA388" t="s">
        <v>13554</v>
      </c>
      <c r="CB388">
        <v>12000</v>
      </c>
      <c r="CD388" s="123" t="s">
        <v>18</v>
      </c>
      <c r="CE388" s="123" t="s">
        <v>1450</v>
      </c>
      <c r="CJ388" s="85" t="s">
        <v>26</v>
      </c>
      <c r="CK388" s="85" t="s">
        <v>26</v>
      </c>
      <c r="CL388" s="85"/>
      <c r="CM388" s="85"/>
      <c r="CN388" s="96" t="s">
        <v>13368</v>
      </c>
      <c r="CO388" s="155"/>
      <c r="CP388" s="155"/>
      <c r="CQ388" s="285"/>
      <c r="CR388" s="155"/>
      <c r="CS388" s="378"/>
      <c r="CT388" s="155"/>
      <c r="CU388" s="155"/>
      <c r="CV388" s="155"/>
      <c r="CW388" s="155"/>
      <c r="CX388" s="155"/>
      <c r="CY388" s="155"/>
      <c r="CZ388" s="155"/>
      <c r="DA388" s="155"/>
      <c r="DB388" s="155"/>
      <c r="DC388" s="155"/>
      <c r="DD388" s="155"/>
      <c r="DE388" s="155"/>
      <c r="DF388" s="155"/>
      <c r="DG388" s="155"/>
      <c r="DH388" s="284" t="s">
        <v>1375</v>
      </c>
      <c r="DI388" s="267" t="s">
        <v>127</v>
      </c>
      <c r="DJ388" s="84" t="s">
        <v>13549</v>
      </c>
      <c r="DK388" s="268" t="s">
        <v>1879</v>
      </c>
      <c r="DL388" s="127" t="s">
        <v>13541</v>
      </c>
      <c r="DM388" s="123" t="s">
        <v>13547</v>
      </c>
      <c r="DN388" s="85" t="s">
        <v>13548</v>
      </c>
      <c r="DO388" s="339"/>
      <c r="DP388" s="339"/>
      <c r="DQ388" s="123" t="s">
        <v>127</v>
      </c>
      <c r="DR388" s="339"/>
      <c r="DS388" s="339"/>
      <c r="DT388" s="339"/>
      <c r="DU388" s="339"/>
      <c r="DV388" s="123">
        <v>162091101</v>
      </c>
      <c r="DW388" s="123" t="s">
        <v>13550</v>
      </c>
      <c r="DX388" s="123">
        <v>9002</v>
      </c>
      <c r="DY388" s="123">
        <v>1</v>
      </c>
      <c r="DZ388" s="355"/>
      <c r="EA388" s="123" t="s">
        <v>25</v>
      </c>
      <c r="EB388" s="123">
        <v>4</v>
      </c>
      <c r="EC388" s="125" t="s">
        <v>1887</v>
      </c>
      <c r="ED388" s="339"/>
      <c r="EE388" s="339"/>
      <c r="EF388" s="339"/>
      <c r="EG388" s="355"/>
      <c r="EH388" s="355"/>
      <c r="EJ388" s="123" t="s">
        <v>26</v>
      </c>
      <c r="EK388" s="123" t="s">
        <v>25</v>
      </c>
      <c r="EM388" s="123" t="s">
        <v>1759</v>
      </c>
      <c r="EO388" s="123" t="s">
        <v>1862</v>
      </c>
      <c r="EP388" s="339"/>
      <c r="EQ388" s="123" t="s">
        <v>1836</v>
      </c>
      <c r="ES388" s="123" t="s">
        <v>1992</v>
      </c>
      <c r="ET388" s="339"/>
      <c r="EU388" s="123" t="s">
        <v>115</v>
      </c>
      <c r="EV388" s="339"/>
      <c r="EW388" s="123" t="s">
        <v>18</v>
      </c>
      <c r="EX388" s="339"/>
      <c r="EY388" s="123" t="s">
        <v>8</v>
      </c>
      <c r="FA388" s="123" t="s">
        <v>26</v>
      </c>
      <c r="FB388" s="339"/>
      <c r="FD388" s="339"/>
      <c r="FE388" s="123" t="s">
        <v>1993</v>
      </c>
      <c r="FF388" s="123" t="s">
        <v>1865</v>
      </c>
      <c r="FG388" s="123" t="s">
        <v>26</v>
      </c>
      <c r="FH388" s="266" t="s">
        <v>3884</v>
      </c>
      <c r="FL388"/>
      <c r="FV388"/>
      <c r="GC388" s="339"/>
      <c r="GD388" s="339"/>
      <c r="GE388" s="339"/>
      <c r="GF388" s="355"/>
      <c r="GG388" s="355"/>
      <c r="GH388" s="331"/>
      <c r="GO388" s="339"/>
      <c r="GQ388" s="339"/>
      <c r="GS388" s="339"/>
      <c r="GY388"/>
      <c r="GZ388"/>
      <c r="HA388" s="266"/>
      <c r="HC388" s="123" t="str">
        <f ca="1">IFERROR(INDIRECT("'[2021_Ignition_Tracker_QC_File_20210520.xlsm]Ignition Tracker'!"&amp;ADDRESS(MATCH($A388,'[3]Ignition Tracker'!$A:$A,0),MATCH(HC$1,'[3]Ignition Tracker'!$1:$1,0))),"")</f>
        <v/>
      </c>
    </row>
    <row r="389" spans="1:211" s="123" customFormat="1" ht="29" x14ac:dyDescent="0.35">
      <c r="A389" s="137">
        <v>312</v>
      </c>
      <c r="B389" s="343"/>
      <c r="C389" s="84" t="s">
        <v>1412</v>
      </c>
      <c r="D389" s="124">
        <v>44301</v>
      </c>
      <c r="E389" s="124">
        <v>44301</v>
      </c>
      <c r="F389" s="343"/>
      <c r="G389" s="125" t="s">
        <v>13551</v>
      </c>
      <c r="H389" s="266" t="s">
        <v>1375</v>
      </c>
      <c r="I389" s="123" t="s">
        <v>25</v>
      </c>
      <c r="J389" s="339"/>
      <c r="K389" s="355"/>
      <c r="L389" s="267">
        <v>44299</v>
      </c>
      <c r="M389" s="354"/>
      <c r="N389" s="267" t="s">
        <v>19657</v>
      </c>
      <c r="O389" s="354"/>
      <c r="P389" s="354"/>
      <c r="Q389" s="267"/>
      <c r="R389" s="267"/>
      <c r="S389" s="267"/>
      <c r="T389" s="126"/>
      <c r="U389" s="124"/>
      <c r="V389" s="124"/>
      <c r="W389" s="126"/>
      <c r="X389" s="362"/>
      <c r="Y389" s="362"/>
      <c r="Z389" s="126"/>
      <c r="AA389" s="126"/>
      <c r="AB389" s="124"/>
      <c r="AC389" s="124"/>
      <c r="AD389" s="362"/>
      <c r="AE389" s="362"/>
      <c r="AF389" s="363"/>
      <c r="AG389" s="363"/>
      <c r="AH389" s="266" t="s">
        <v>1375</v>
      </c>
      <c r="AI389" s="124">
        <v>44285</v>
      </c>
      <c r="AJ389" s="252">
        <v>0.65138888888888891</v>
      </c>
      <c r="AK389" s="124">
        <v>44285</v>
      </c>
      <c r="AL389" s="252">
        <v>0.65</v>
      </c>
      <c r="AM389" s="85" t="s">
        <v>28</v>
      </c>
      <c r="AN389" s="85" t="s">
        <v>26</v>
      </c>
      <c r="AO389" s="85" t="s">
        <v>26</v>
      </c>
      <c r="AP389" s="85">
        <v>1303689</v>
      </c>
      <c r="AQ389" s="85" t="s">
        <v>14740</v>
      </c>
      <c r="AR389" s="85"/>
      <c r="AS389" s="335" t="s">
        <v>14741</v>
      </c>
      <c r="AT389" s="335">
        <v>120715592</v>
      </c>
      <c r="AU389" s="85"/>
      <c r="AV389" s="85"/>
      <c r="AW389" s="85" t="s">
        <v>14867</v>
      </c>
      <c r="AX389" s="266" t="s">
        <v>1375</v>
      </c>
      <c r="AY389" s="85" t="s">
        <v>25</v>
      </c>
      <c r="AZ389" s="85" t="s">
        <v>25</v>
      </c>
      <c r="BA389" s="85" t="s">
        <v>25</v>
      </c>
      <c r="BB389" s="85" t="s">
        <v>25</v>
      </c>
      <c r="BC389" s="355"/>
      <c r="BD389" s="85" t="s">
        <v>27</v>
      </c>
      <c r="BE389" s="85" t="s">
        <v>4</v>
      </c>
      <c r="BF389" s="85" t="s">
        <v>34</v>
      </c>
      <c r="BG389" s="85" t="s">
        <v>34</v>
      </c>
      <c r="BH389" s="304" t="s">
        <v>18047</v>
      </c>
      <c r="BI389" s="355"/>
      <c r="BM389" s="123" t="s">
        <v>4</v>
      </c>
      <c r="BN389" s="123" t="s">
        <v>1380</v>
      </c>
      <c r="BO389" s="123" t="s">
        <v>1381</v>
      </c>
      <c r="BP389" s="123" t="s">
        <v>25</v>
      </c>
      <c r="BQ389" s="4" t="s">
        <v>8</v>
      </c>
      <c r="BR389" s="123" t="s">
        <v>1477</v>
      </c>
      <c r="BS389" s="123" t="s">
        <v>1649</v>
      </c>
      <c r="BT389" t="s">
        <v>7</v>
      </c>
      <c r="BU389" t="s">
        <v>14742</v>
      </c>
      <c r="BV389" s="266" t="s">
        <v>1375</v>
      </c>
      <c r="BW389" s="85" t="s">
        <v>1404</v>
      </c>
      <c r="BX389" s="372"/>
      <c r="BY389" s="372"/>
      <c r="BZ389" s="129" t="s">
        <v>769</v>
      </c>
      <c r="CA389" t="s">
        <v>14743</v>
      </c>
      <c r="CB389" t="s">
        <v>1619</v>
      </c>
      <c r="CC389" s="265"/>
      <c r="CD389" s="123" t="s">
        <v>1429</v>
      </c>
      <c r="CE389" s="123" t="s">
        <v>17</v>
      </c>
      <c r="CG389" s="265"/>
      <c r="CI389" s="265"/>
      <c r="CJ389" s="85" t="s">
        <v>26</v>
      </c>
      <c r="CK389" s="85" t="s">
        <v>26</v>
      </c>
      <c r="CL389" s="85"/>
      <c r="CM389" s="85"/>
      <c r="CN389" s="96" t="s">
        <v>13368</v>
      </c>
      <c r="CO389" s="155">
        <v>39.150861999999996</v>
      </c>
      <c r="CP389" s="155">
        <v>-121.62202600000001</v>
      </c>
      <c r="CQ389" s="285">
        <v>44288</v>
      </c>
      <c r="CR389" s="155" t="s">
        <v>17214</v>
      </c>
      <c r="CS389" s="378"/>
      <c r="CT389" s="155" t="s">
        <v>15425</v>
      </c>
      <c r="CU389" s="155">
        <v>22</v>
      </c>
      <c r="CV389" s="155">
        <v>15</v>
      </c>
      <c r="CW389" s="155">
        <v>4</v>
      </c>
      <c r="CX389" s="155"/>
      <c r="CY389" s="155"/>
      <c r="CZ389" s="155"/>
      <c r="DA389" s="155"/>
      <c r="DB389" s="155"/>
      <c r="DC389" s="155"/>
      <c r="DD389" s="155"/>
      <c r="DE389" s="155" t="s">
        <v>15453</v>
      </c>
      <c r="DF389" s="155" t="s">
        <v>15451</v>
      </c>
      <c r="DG389" s="155">
        <v>1</v>
      </c>
      <c r="DH389" s="284" t="s">
        <v>1375</v>
      </c>
      <c r="DI389" s="267" t="s">
        <v>128</v>
      </c>
      <c r="DJ389" s="84" t="s">
        <v>3386</v>
      </c>
      <c r="DK389" s="268" t="s">
        <v>13552</v>
      </c>
      <c r="DL389" s="127" t="s">
        <v>13541</v>
      </c>
      <c r="DN389" s="85">
        <v>1314912650</v>
      </c>
      <c r="DO389" s="339"/>
      <c r="DP389" s="339"/>
      <c r="DQ389" s="123" t="s">
        <v>1415</v>
      </c>
      <c r="DR389" s="339"/>
      <c r="DS389" s="339"/>
      <c r="DT389" s="339"/>
      <c r="DU389" s="339"/>
      <c r="DV389" s="123">
        <v>152331105</v>
      </c>
      <c r="DW389" s="123" t="s">
        <v>13553</v>
      </c>
      <c r="DX389" s="123">
        <v>1121</v>
      </c>
      <c r="DZ389" s="355"/>
      <c r="EA389" s="123" t="s">
        <v>25</v>
      </c>
      <c r="EC389" s="125"/>
      <c r="ED389" s="339"/>
      <c r="EE389" s="339"/>
      <c r="EF389" s="339"/>
      <c r="EG389" s="355"/>
      <c r="EH389" s="355"/>
      <c r="EJ389" s="123" t="s">
        <v>26</v>
      </c>
      <c r="EK389" s="123" t="s">
        <v>25</v>
      </c>
      <c r="EL389" s="123" t="s">
        <v>25</v>
      </c>
      <c r="EM389" s="123" t="s">
        <v>2142</v>
      </c>
      <c r="EO389" s="123" t="s">
        <v>1862</v>
      </c>
      <c r="EP389" s="339"/>
      <c r="EQ389" s="123" t="s">
        <v>2113</v>
      </c>
      <c r="ES389" s="123" t="s">
        <v>4</v>
      </c>
      <c r="ET389" s="339"/>
      <c r="EU389" s="123" t="s">
        <v>115</v>
      </c>
      <c r="EV389" s="339"/>
      <c r="EW389" s="123" t="s">
        <v>1370</v>
      </c>
      <c r="EX389" s="339"/>
      <c r="EY389" s="123" t="s">
        <v>8</v>
      </c>
      <c r="FA389" s="123" t="s">
        <v>26</v>
      </c>
      <c r="FB389" s="339"/>
      <c r="FD389" s="339"/>
      <c r="FH389" s="266" t="s">
        <v>1375</v>
      </c>
      <c r="FL389"/>
      <c r="FV389"/>
      <c r="GC389" s="339"/>
      <c r="GD389" s="339"/>
      <c r="GE389" s="339"/>
      <c r="GF389" s="355"/>
      <c r="GG389" s="355"/>
      <c r="GH389" s="331"/>
      <c r="GO389" s="339"/>
      <c r="GQ389" s="339"/>
      <c r="GS389" s="339"/>
      <c r="GY389"/>
      <c r="GZ389"/>
      <c r="HA389" s="266"/>
    </row>
    <row r="390" spans="1:211" s="123" customFormat="1" x14ac:dyDescent="0.35">
      <c r="A390" s="137">
        <v>311</v>
      </c>
      <c r="B390" s="343"/>
      <c r="C390" s="84" t="s">
        <v>1412</v>
      </c>
      <c r="D390" s="124">
        <v>44285</v>
      </c>
      <c r="E390" s="124">
        <v>44285</v>
      </c>
      <c r="F390" s="343"/>
      <c r="G390" s="125" t="s">
        <v>13495</v>
      </c>
      <c r="H390" s="266" t="s">
        <v>1375</v>
      </c>
      <c r="J390" s="339"/>
      <c r="K390" s="355"/>
      <c r="L390" s="267"/>
      <c r="M390" s="354"/>
      <c r="N390" s="267" t="s">
        <v>19657</v>
      </c>
      <c r="O390" s="354"/>
      <c r="P390" s="354"/>
      <c r="Q390" s="267"/>
      <c r="R390" s="267"/>
      <c r="S390" s="267"/>
      <c r="T390" s="126"/>
      <c r="U390" s="124"/>
      <c r="V390" s="124"/>
      <c r="W390" s="126"/>
      <c r="X390" s="362"/>
      <c r="Y390" s="362"/>
      <c r="Z390" s="126"/>
      <c r="AA390" s="126"/>
      <c r="AB390" s="124"/>
      <c r="AC390" s="124"/>
      <c r="AD390" s="362"/>
      <c r="AE390" s="362"/>
      <c r="AF390" s="363"/>
      <c r="AG390" s="363"/>
      <c r="AH390" s="266" t="s">
        <v>1375</v>
      </c>
      <c r="AI390" s="124">
        <v>44284</v>
      </c>
      <c r="AJ390" s="252" t="s">
        <v>3645</v>
      </c>
      <c r="AK390" s="124"/>
      <c r="AL390" s="252"/>
      <c r="AM390" s="85" t="s">
        <v>28</v>
      </c>
      <c r="AN390" s="85" t="s">
        <v>26</v>
      </c>
      <c r="AO390" s="85" t="s">
        <v>25</v>
      </c>
      <c r="AP390" s="85"/>
      <c r="AQ390" s="85"/>
      <c r="AR390" s="85"/>
      <c r="AS390" s="335">
        <v>5700214155</v>
      </c>
      <c r="AT390" s="335"/>
      <c r="AU390" s="85"/>
      <c r="AV390" s="85"/>
      <c r="AW390" s="85"/>
      <c r="AX390" s="266" t="s">
        <v>1375</v>
      </c>
      <c r="AY390" s="85" t="s">
        <v>26</v>
      </c>
      <c r="AZ390" s="85" t="s">
        <v>26</v>
      </c>
      <c r="BA390" s="85" t="s">
        <v>26</v>
      </c>
      <c r="BB390" s="85" t="s">
        <v>26</v>
      </c>
      <c r="BC390" s="355"/>
      <c r="BD390" s="85" t="s">
        <v>33</v>
      </c>
      <c r="BE390" s="85" t="s">
        <v>16</v>
      </c>
      <c r="BF390" s="85"/>
      <c r="BG390" s="85"/>
      <c r="BH390" s="304" t="s">
        <v>18047</v>
      </c>
      <c r="BI390" s="355"/>
      <c r="BM390" s="123" t="s">
        <v>32</v>
      </c>
      <c r="BQ390" s="4" t="s">
        <v>1371</v>
      </c>
      <c r="BT390"/>
      <c r="BU390"/>
      <c r="BV390" s="266" t="s">
        <v>1375</v>
      </c>
      <c r="BW390" s="85" t="s">
        <v>1404</v>
      </c>
      <c r="BX390" s="372"/>
      <c r="BY390" s="372"/>
      <c r="BZ390" s="129" t="s">
        <v>54</v>
      </c>
      <c r="CA390" t="s">
        <v>10592</v>
      </c>
      <c r="CB390">
        <v>12000</v>
      </c>
      <c r="CC390" s="265"/>
      <c r="CD390" s="123" t="s">
        <v>13529</v>
      </c>
      <c r="CE390" s="123" t="s">
        <v>17</v>
      </c>
      <c r="CG390" s="265"/>
      <c r="CI390" s="265"/>
      <c r="CJ390" s="85" t="s">
        <v>26</v>
      </c>
      <c r="CK390" s="85" t="s">
        <v>26</v>
      </c>
      <c r="CL390" s="85"/>
      <c r="CM390" s="85"/>
      <c r="CN390" s="96" t="s">
        <v>13368</v>
      </c>
      <c r="CO390" s="155"/>
      <c r="CP390" s="155"/>
      <c r="CQ390" s="285"/>
      <c r="CR390" s="155"/>
      <c r="CS390" s="378"/>
      <c r="CT390" s="155"/>
      <c r="CU390" s="155"/>
      <c r="CV390" s="155"/>
      <c r="CW390" s="155"/>
      <c r="CX390" s="155"/>
      <c r="CY390" s="155"/>
      <c r="CZ390" s="155"/>
      <c r="DA390" s="155"/>
      <c r="DB390" s="155"/>
      <c r="DC390" s="155"/>
      <c r="DD390" s="155"/>
      <c r="DE390" s="155"/>
      <c r="DF390" s="155"/>
      <c r="DG390" s="155"/>
      <c r="DH390" s="284" t="s">
        <v>1375</v>
      </c>
      <c r="DI390" s="267" t="s">
        <v>119</v>
      </c>
      <c r="DJ390" s="84" t="s">
        <v>13496</v>
      </c>
      <c r="DK390" s="268" t="s">
        <v>3645</v>
      </c>
      <c r="DL390" s="127" t="s">
        <v>13361</v>
      </c>
      <c r="DN390" s="85">
        <v>5700214155</v>
      </c>
      <c r="DO390" s="339"/>
      <c r="DP390" s="339"/>
      <c r="DQ390" s="123" t="s">
        <v>13497</v>
      </c>
      <c r="DR390" s="339"/>
      <c r="DS390" s="339"/>
      <c r="DT390" s="339"/>
      <c r="DU390" s="339"/>
      <c r="DV390" s="123">
        <v>254121102</v>
      </c>
      <c r="DW390" s="123" t="s">
        <v>13498</v>
      </c>
      <c r="DX390" s="123">
        <v>2640</v>
      </c>
      <c r="DY390" s="123">
        <v>1</v>
      </c>
      <c r="DZ390" s="355"/>
      <c r="EA390" s="123" t="s">
        <v>25</v>
      </c>
      <c r="EB390" s="123">
        <v>3</v>
      </c>
      <c r="EC390" s="125" t="s">
        <v>1887</v>
      </c>
      <c r="ED390" s="339"/>
      <c r="EE390" s="339"/>
      <c r="EF390" s="339"/>
      <c r="EG390" s="355"/>
      <c r="EH390" s="355"/>
      <c r="EJ390" s="123" t="s">
        <v>26</v>
      </c>
      <c r="EK390" s="123" t="s">
        <v>25</v>
      </c>
      <c r="EL390" s="123" t="s">
        <v>25</v>
      </c>
      <c r="EM390" s="123" t="s">
        <v>1759</v>
      </c>
      <c r="EO390" s="123" t="s">
        <v>1862</v>
      </c>
      <c r="EP390" s="339"/>
      <c r="EQ390" s="123" t="s">
        <v>1761</v>
      </c>
      <c r="ES390" s="123" t="s">
        <v>1956</v>
      </c>
      <c r="ET390" s="339"/>
      <c r="EU390" s="123" t="s">
        <v>112</v>
      </c>
      <c r="EV390" s="339"/>
      <c r="EW390" s="123" t="s">
        <v>1370</v>
      </c>
      <c r="EX390" s="339"/>
      <c r="EY390" s="123" t="s">
        <v>1371</v>
      </c>
      <c r="FA390" s="123" t="s">
        <v>26</v>
      </c>
      <c r="FB390" s="339"/>
      <c r="FD390" s="339"/>
      <c r="FH390" s="266" t="s">
        <v>1375</v>
      </c>
      <c r="FL390"/>
      <c r="FV390"/>
      <c r="GC390" s="339"/>
      <c r="GD390" s="339"/>
      <c r="GE390" s="339"/>
      <c r="GF390" s="355"/>
      <c r="GG390" s="355"/>
      <c r="GH390" s="331"/>
      <c r="GO390" s="339"/>
      <c r="GQ390" s="339"/>
      <c r="GS390" s="339"/>
      <c r="GY390"/>
      <c r="GZ390"/>
      <c r="HA390" s="266"/>
    </row>
    <row r="391" spans="1:211" s="123" customFormat="1" x14ac:dyDescent="0.35">
      <c r="A391" s="137">
        <v>310</v>
      </c>
      <c r="B391" s="343"/>
      <c r="C391" s="84" t="s">
        <v>1412</v>
      </c>
      <c r="D391" s="124">
        <v>44285</v>
      </c>
      <c r="E391" s="124">
        <v>44285</v>
      </c>
      <c r="F391" s="343"/>
      <c r="G391" s="125" t="s">
        <v>13499</v>
      </c>
      <c r="H391" s="266" t="s">
        <v>1375</v>
      </c>
      <c r="J391" s="339"/>
      <c r="K391" s="355"/>
      <c r="L391" s="267"/>
      <c r="M391" s="354"/>
      <c r="N391" s="267" t="s">
        <v>19657</v>
      </c>
      <c r="O391" s="354"/>
      <c r="P391" s="354"/>
      <c r="Q391" s="267"/>
      <c r="R391" s="267"/>
      <c r="S391" s="267"/>
      <c r="T391" s="126"/>
      <c r="U391" s="124"/>
      <c r="V391" s="124"/>
      <c r="W391" s="126"/>
      <c r="X391" s="362"/>
      <c r="Y391" s="362"/>
      <c r="Z391" s="126"/>
      <c r="AA391" s="126"/>
      <c r="AB391" s="124"/>
      <c r="AC391" s="124"/>
      <c r="AD391" s="362"/>
      <c r="AE391" s="362"/>
      <c r="AF391" s="363"/>
      <c r="AG391" s="363"/>
      <c r="AH391" s="266" t="s">
        <v>1375</v>
      </c>
      <c r="AI391" s="124">
        <v>44284</v>
      </c>
      <c r="AJ391" s="252" t="s">
        <v>13500</v>
      </c>
      <c r="AK391" s="124"/>
      <c r="AL391" s="252"/>
      <c r="AM391" s="85" t="s">
        <v>28</v>
      </c>
      <c r="AN391" s="85" t="s">
        <v>26</v>
      </c>
      <c r="AO391" s="85" t="s">
        <v>26</v>
      </c>
      <c r="AP391" s="85"/>
      <c r="AQ391" s="85"/>
      <c r="AR391" s="85"/>
      <c r="AS391" s="335">
        <v>5708881254</v>
      </c>
      <c r="AT391" s="335"/>
      <c r="AU391" s="85"/>
      <c r="AV391" s="85"/>
      <c r="AW391" s="85"/>
      <c r="AX391" s="266" t="s">
        <v>1375</v>
      </c>
      <c r="AY391" s="85" t="s">
        <v>26</v>
      </c>
      <c r="AZ391" s="85" t="s">
        <v>26</v>
      </c>
      <c r="BA391" s="85" t="s">
        <v>26</v>
      </c>
      <c r="BB391" s="85" t="s">
        <v>26</v>
      </c>
      <c r="BC391" s="355"/>
      <c r="BD391" s="85" t="s">
        <v>33</v>
      </c>
      <c r="BE391" s="85" t="s">
        <v>16</v>
      </c>
      <c r="BF391" s="85"/>
      <c r="BG391" s="85"/>
      <c r="BH391" s="304" t="s">
        <v>18051</v>
      </c>
      <c r="BI391" s="355"/>
      <c r="BM391" s="123" t="s">
        <v>106</v>
      </c>
      <c r="BQ391" s="4" t="s">
        <v>1371</v>
      </c>
      <c r="BT391"/>
      <c r="BU391"/>
      <c r="BV391" s="266" t="s">
        <v>1375</v>
      </c>
      <c r="BW391" s="85" t="s">
        <v>1404</v>
      </c>
      <c r="BX391" s="372"/>
      <c r="BY391" s="372"/>
      <c r="BZ391" s="129" t="s">
        <v>54</v>
      </c>
      <c r="CA391" t="s">
        <v>10592</v>
      </c>
      <c r="CB391">
        <v>12000</v>
      </c>
      <c r="CC391" s="265"/>
      <c r="CD391" s="123" t="s">
        <v>13529</v>
      </c>
      <c r="CE391" s="123" t="s">
        <v>17</v>
      </c>
      <c r="CG391" s="265"/>
      <c r="CI391" s="265"/>
      <c r="CJ391" s="85" t="s">
        <v>26</v>
      </c>
      <c r="CK391" s="85" t="s">
        <v>26</v>
      </c>
      <c r="CL391" s="85"/>
      <c r="CM391" s="85"/>
      <c r="CN391" s="96" t="s">
        <v>13368</v>
      </c>
      <c r="CO391" s="155"/>
      <c r="CP391" s="155"/>
      <c r="CQ391" s="285"/>
      <c r="CR391" s="155"/>
      <c r="CS391" s="378"/>
      <c r="CT391" s="155"/>
      <c r="CU391" s="155"/>
      <c r="CV391" s="155"/>
      <c r="CW391" s="155"/>
      <c r="CX391" s="155"/>
      <c r="CY391" s="155"/>
      <c r="CZ391" s="155"/>
      <c r="DA391" s="155"/>
      <c r="DB391" s="155"/>
      <c r="DC391" s="155"/>
      <c r="DD391" s="155"/>
      <c r="DE391" s="155"/>
      <c r="DF391" s="155"/>
      <c r="DG391" s="155"/>
      <c r="DH391" s="284" t="s">
        <v>1375</v>
      </c>
      <c r="DI391" s="267" t="s">
        <v>119</v>
      </c>
      <c r="DJ391" s="84" t="s">
        <v>13496</v>
      </c>
      <c r="DK391" s="268" t="s">
        <v>13500</v>
      </c>
      <c r="DL391" s="127" t="s">
        <v>13361</v>
      </c>
      <c r="DN391" s="85">
        <v>5708881254</v>
      </c>
      <c r="DO391" s="339"/>
      <c r="DP391" s="339"/>
      <c r="DQ391" s="123" t="s">
        <v>13497</v>
      </c>
      <c r="DR391" s="339"/>
      <c r="DS391" s="339"/>
      <c r="DT391" s="339"/>
      <c r="DU391" s="339"/>
      <c r="DV391" s="123">
        <v>254121102</v>
      </c>
      <c r="DW391" s="123" t="s">
        <v>13501</v>
      </c>
      <c r="DX391" s="123">
        <v>2402</v>
      </c>
      <c r="DZ391" s="355"/>
      <c r="EA391" s="123" t="s">
        <v>25</v>
      </c>
      <c r="EB391" s="123">
        <v>3</v>
      </c>
      <c r="EC391" s="125" t="s">
        <v>1887</v>
      </c>
      <c r="ED391" s="339"/>
      <c r="EE391" s="339"/>
      <c r="EF391" s="339"/>
      <c r="EG391" s="355"/>
      <c r="EH391" s="355"/>
      <c r="EJ391" s="123" t="s">
        <v>26</v>
      </c>
      <c r="EK391" s="123" t="s">
        <v>25</v>
      </c>
      <c r="EL391" s="123" t="s">
        <v>25</v>
      </c>
      <c r="EM391" s="123" t="s">
        <v>1759</v>
      </c>
      <c r="EO391" s="123" t="s">
        <v>1862</v>
      </c>
      <c r="EP391" s="339"/>
      <c r="EQ391" s="123" t="s">
        <v>1761</v>
      </c>
      <c r="ES391" s="123" t="s">
        <v>1956</v>
      </c>
      <c r="ET391" s="339"/>
      <c r="EU391" s="123" t="s">
        <v>112</v>
      </c>
      <c r="EV391" s="339"/>
      <c r="EW391" s="123" t="s">
        <v>13502</v>
      </c>
      <c r="EX391" s="339"/>
      <c r="EY391" s="123" t="s">
        <v>1371</v>
      </c>
      <c r="FA391" s="123" t="s">
        <v>26</v>
      </c>
      <c r="FB391" s="339"/>
      <c r="FD391" s="339"/>
      <c r="FH391" s="266" t="s">
        <v>1375</v>
      </c>
      <c r="FL391"/>
      <c r="FV391"/>
      <c r="GC391" s="339"/>
      <c r="GD391" s="339"/>
      <c r="GE391" s="339"/>
      <c r="GF391" s="355"/>
      <c r="GG391" s="355"/>
      <c r="GH391" s="331"/>
      <c r="GO391" s="339"/>
      <c r="GQ391" s="339"/>
      <c r="GS391" s="339"/>
      <c r="GY391"/>
      <c r="GZ391"/>
      <c r="HA391" s="266"/>
    </row>
    <row r="392" spans="1:211" s="123" customFormat="1" ht="29" x14ac:dyDescent="0.35">
      <c r="A392" s="137">
        <v>309</v>
      </c>
      <c r="B392" s="343"/>
      <c r="C392" s="84" t="s">
        <v>1412</v>
      </c>
      <c r="D392" s="124">
        <v>44293</v>
      </c>
      <c r="E392" s="124">
        <v>44292</v>
      </c>
      <c r="F392" s="343"/>
      <c r="G392" s="125" t="s">
        <v>13360</v>
      </c>
      <c r="H392" s="266" t="s">
        <v>1375</v>
      </c>
      <c r="J392" s="339"/>
      <c r="K392" s="355"/>
      <c r="L392" s="267"/>
      <c r="M392" s="354"/>
      <c r="N392" s="267" t="s">
        <v>19657</v>
      </c>
      <c r="O392" s="354"/>
      <c r="P392" s="354"/>
      <c r="Q392" s="267"/>
      <c r="R392" s="267"/>
      <c r="S392" s="267"/>
      <c r="T392" s="126"/>
      <c r="U392" s="124"/>
      <c r="V392" s="124"/>
      <c r="W392" s="126"/>
      <c r="X392" s="362"/>
      <c r="Y392" s="362"/>
      <c r="Z392" s="126"/>
      <c r="AA392" s="126"/>
      <c r="AB392" s="124"/>
      <c r="AC392" s="124"/>
      <c r="AD392" s="362"/>
      <c r="AE392" s="362"/>
      <c r="AF392" s="363"/>
      <c r="AG392" s="363"/>
      <c r="AH392" s="266" t="s">
        <v>1375</v>
      </c>
      <c r="AI392" s="124">
        <v>44284</v>
      </c>
      <c r="AJ392" s="252" t="s">
        <v>13362</v>
      </c>
      <c r="AK392" s="124">
        <v>44284</v>
      </c>
      <c r="AL392" s="252">
        <v>0.47291666666666665</v>
      </c>
      <c r="AM392" s="85" t="s">
        <v>28</v>
      </c>
      <c r="AN392" s="85" t="s">
        <v>26</v>
      </c>
      <c r="AO392" s="85" t="s">
        <v>26</v>
      </c>
      <c r="AP392" s="85" t="s">
        <v>13363</v>
      </c>
      <c r="AQ392" s="85" t="s">
        <v>13364</v>
      </c>
      <c r="AR392" s="85"/>
      <c r="AS392" s="335" t="s">
        <v>14451</v>
      </c>
      <c r="AT392" s="335">
        <v>120707447</v>
      </c>
      <c r="AU392" s="85"/>
      <c r="AV392" s="85"/>
      <c r="AW392" s="85" t="s">
        <v>14744</v>
      </c>
      <c r="AX392" s="266" t="s">
        <v>1375</v>
      </c>
      <c r="AY392" s="85" t="s">
        <v>25</v>
      </c>
      <c r="AZ392" s="85" t="s">
        <v>25</v>
      </c>
      <c r="BA392" s="85" t="s">
        <v>25</v>
      </c>
      <c r="BB392" s="85" t="s">
        <v>25</v>
      </c>
      <c r="BC392" s="368"/>
      <c r="BD392" s="85" t="s">
        <v>27</v>
      </c>
      <c r="BE392" s="85" t="s">
        <v>4</v>
      </c>
      <c r="BF392" s="85" t="s">
        <v>34</v>
      </c>
      <c r="BG392" s="85" t="s">
        <v>34</v>
      </c>
      <c r="BH392" s="304" t="s">
        <v>18051</v>
      </c>
      <c r="BI392" s="355"/>
      <c r="BM392" s="123" t="s">
        <v>4</v>
      </c>
      <c r="BN392" s="123" t="s">
        <v>1380</v>
      </c>
      <c r="BO392" s="123" t="s">
        <v>1381</v>
      </c>
      <c r="BP392" s="123" t="s">
        <v>26</v>
      </c>
      <c r="BQ392" s="4" t="s">
        <v>8</v>
      </c>
      <c r="BR392" s="123" t="s">
        <v>1614</v>
      </c>
      <c r="BS392" s="123" t="s">
        <v>1563</v>
      </c>
      <c r="BT392" t="s">
        <v>14452</v>
      </c>
      <c r="BU392" t="s">
        <v>14453</v>
      </c>
      <c r="BV392" s="266" t="s">
        <v>1375</v>
      </c>
      <c r="BW392" s="85" t="s">
        <v>1404</v>
      </c>
      <c r="BX392" s="372"/>
      <c r="BY392" s="372"/>
      <c r="BZ392" s="129" t="s">
        <v>143</v>
      </c>
      <c r="CA392" t="s">
        <v>13367</v>
      </c>
      <c r="CB392">
        <v>12000</v>
      </c>
      <c r="CC392" s="265"/>
      <c r="CD392" s="123" t="s">
        <v>1482</v>
      </c>
      <c r="CE392" s="123" t="s">
        <v>17</v>
      </c>
      <c r="CG392" s="265"/>
      <c r="CI392" s="265"/>
      <c r="CJ392" s="85" t="s">
        <v>26</v>
      </c>
      <c r="CK392" s="85" t="s">
        <v>26</v>
      </c>
      <c r="CL392" s="85"/>
      <c r="CM392" s="85"/>
      <c r="CN392" s="96" t="s">
        <v>13368</v>
      </c>
      <c r="CO392" s="155"/>
      <c r="CP392" s="155"/>
      <c r="CQ392" s="285">
        <v>44285</v>
      </c>
      <c r="CR392" s="155" t="s">
        <v>17211</v>
      </c>
      <c r="CS392" s="378"/>
      <c r="CT392" s="155"/>
      <c r="CU392" s="155"/>
      <c r="CV392" s="155"/>
      <c r="CW392" s="155"/>
      <c r="CX392" s="155"/>
      <c r="CY392" s="155"/>
      <c r="CZ392" s="155"/>
      <c r="DA392" s="155"/>
      <c r="DB392" s="155"/>
      <c r="DC392" s="155"/>
      <c r="DD392" s="155"/>
      <c r="DE392" s="155"/>
      <c r="DF392" s="155"/>
      <c r="DG392" s="155"/>
      <c r="DH392" s="284" t="s">
        <v>1375</v>
      </c>
      <c r="DI392" s="267" t="s">
        <v>127</v>
      </c>
      <c r="DJ392" s="84" t="s">
        <v>1416</v>
      </c>
      <c r="DK392" s="268" t="s">
        <v>13362</v>
      </c>
      <c r="DL392" s="127" t="s">
        <v>13361</v>
      </c>
      <c r="DM392" s="123" t="s">
        <v>13363</v>
      </c>
      <c r="DN392" s="85" t="s">
        <v>13365</v>
      </c>
      <c r="DO392" s="339"/>
      <c r="DP392" s="339"/>
      <c r="DQ392" s="123" t="s">
        <v>1416</v>
      </c>
      <c r="DR392" s="339"/>
      <c r="DS392" s="339"/>
      <c r="DT392" s="339"/>
      <c r="DU392" s="339"/>
      <c r="DV392" s="123">
        <v>16288</v>
      </c>
      <c r="DW392" s="123" t="s">
        <v>13369</v>
      </c>
      <c r="DX392" s="123">
        <v>9190</v>
      </c>
      <c r="DZ392" s="355"/>
      <c r="EA392" s="123" t="s">
        <v>25</v>
      </c>
      <c r="EB392" s="123">
        <v>6</v>
      </c>
      <c r="EC392" s="125" t="s">
        <v>1887</v>
      </c>
      <c r="ED392" s="339"/>
      <c r="EE392" s="339"/>
      <c r="EF392" s="339"/>
      <c r="EG392" s="355"/>
      <c r="EH392" s="355"/>
      <c r="EJ392" s="123" t="s">
        <v>26</v>
      </c>
      <c r="EK392" s="123" t="s">
        <v>25</v>
      </c>
      <c r="EM392" s="123" t="s">
        <v>1759</v>
      </c>
      <c r="EO392" s="123" t="s">
        <v>1862</v>
      </c>
      <c r="EP392" s="339"/>
      <c r="EQ392" s="123" t="s">
        <v>1836</v>
      </c>
      <c r="ES392" s="123" t="s">
        <v>1888</v>
      </c>
      <c r="ET392" s="339"/>
      <c r="EU392" s="123" t="s">
        <v>1807</v>
      </c>
      <c r="EV392" s="339"/>
      <c r="EW392" s="123" t="s">
        <v>1370</v>
      </c>
      <c r="EX392" s="339"/>
      <c r="EY392" s="123" t="s">
        <v>8</v>
      </c>
      <c r="FA392" s="123" t="s">
        <v>26</v>
      </c>
      <c r="FB392" s="339"/>
      <c r="FD392" s="339"/>
      <c r="FE392" s="123" t="s">
        <v>2367</v>
      </c>
      <c r="FF392" s="123" t="s">
        <v>1865</v>
      </c>
      <c r="FG392" s="123" t="s">
        <v>26</v>
      </c>
      <c r="FH392" s="266" t="s">
        <v>1375</v>
      </c>
      <c r="FI392" s="123" t="s">
        <v>1839</v>
      </c>
      <c r="FJ392" s="123" t="s">
        <v>55</v>
      </c>
      <c r="FK392" s="123" t="s">
        <v>55</v>
      </c>
      <c r="FL392" t="s">
        <v>13370</v>
      </c>
      <c r="FM392" s="123" t="s">
        <v>13364</v>
      </c>
      <c r="FN392" s="123" t="s">
        <v>1839</v>
      </c>
      <c r="FO392" s="123" t="s">
        <v>1890</v>
      </c>
      <c r="FP392" s="123" t="s">
        <v>13371</v>
      </c>
      <c r="FQ392" s="123" t="s">
        <v>13372</v>
      </c>
      <c r="FR392" s="123" t="s">
        <v>1869</v>
      </c>
      <c r="FS392" s="123" t="s">
        <v>1844</v>
      </c>
      <c r="FT392" s="123" t="s">
        <v>1845</v>
      </c>
      <c r="FU392" s="123" t="s">
        <v>9</v>
      </c>
      <c r="FV392" t="s">
        <v>13328</v>
      </c>
      <c r="FW392" s="123" t="s">
        <v>1846</v>
      </c>
      <c r="FX392" s="123" t="s">
        <v>1436</v>
      </c>
      <c r="FY392" s="123" t="s">
        <v>13363</v>
      </c>
      <c r="FZ392" s="123" t="s">
        <v>2057</v>
      </c>
      <c r="GA392" s="123" t="s">
        <v>1437</v>
      </c>
      <c r="GB392" s="123" t="s">
        <v>13373</v>
      </c>
      <c r="GC392" s="339"/>
      <c r="GD392" s="339"/>
      <c r="GE392" s="339"/>
      <c r="GF392" s="355"/>
      <c r="GG392" s="355"/>
      <c r="GH392" s="331" t="s">
        <v>1375</v>
      </c>
      <c r="GI392" s="123" t="s">
        <v>9</v>
      </c>
      <c r="GJ392" s="123" t="s">
        <v>13374</v>
      </c>
      <c r="GK392" s="123" t="s">
        <v>1375</v>
      </c>
      <c r="GL392" s="123" t="s">
        <v>9</v>
      </c>
      <c r="GM392" s="123" t="s">
        <v>1848</v>
      </c>
      <c r="GN392" s="123" t="s">
        <v>13285</v>
      </c>
      <c r="GO392" s="339"/>
      <c r="GP392" s="123" t="s">
        <v>1850</v>
      </c>
      <c r="GQ392" s="339"/>
      <c r="GR392" s="123" t="s">
        <v>13375</v>
      </c>
      <c r="GS392" s="339"/>
      <c r="GT392" s="123" t="s">
        <v>13376</v>
      </c>
      <c r="GU392" s="123" t="s">
        <v>13377</v>
      </c>
      <c r="GV392" s="123" t="s">
        <v>9</v>
      </c>
      <c r="GW392" s="123" t="s">
        <v>13378</v>
      </c>
      <c r="GX392" s="123" t="s">
        <v>13364</v>
      </c>
      <c r="GY392" t="s">
        <v>13328</v>
      </c>
      <c r="GZ392" t="s">
        <v>13379</v>
      </c>
      <c r="HA392" s="266" t="s">
        <v>13375</v>
      </c>
      <c r="HB392" s="123" t="s">
        <v>13366</v>
      </c>
    </row>
    <row r="393" spans="1:211" s="123" customFormat="1" x14ac:dyDescent="0.35">
      <c r="A393" s="137">
        <v>308</v>
      </c>
      <c r="B393" s="343"/>
      <c r="C393" s="84" t="s">
        <v>1412</v>
      </c>
      <c r="D393" s="124">
        <v>44285</v>
      </c>
      <c r="E393" s="124">
        <v>44285</v>
      </c>
      <c r="F393" s="343"/>
      <c r="G393" s="125" t="s">
        <v>13380</v>
      </c>
      <c r="H393" s="266" t="s">
        <v>1375</v>
      </c>
      <c r="J393" s="339"/>
      <c r="K393" s="355"/>
      <c r="L393" s="267"/>
      <c r="M393" s="354"/>
      <c r="N393" s="267" t="s">
        <v>19657</v>
      </c>
      <c r="O393" s="354"/>
      <c r="P393" s="354"/>
      <c r="Q393" s="267"/>
      <c r="R393" s="267"/>
      <c r="S393" s="267"/>
      <c r="T393" s="126"/>
      <c r="U393" s="124"/>
      <c r="V393" s="124"/>
      <c r="W393" s="126"/>
      <c r="X393" s="362"/>
      <c r="Y393" s="362"/>
      <c r="Z393" s="126"/>
      <c r="AA393" s="126"/>
      <c r="AB393" s="124"/>
      <c r="AC393" s="124"/>
      <c r="AD393" s="362"/>
      <c r="AE393" s="362"/>
      <c r="AF393" s="363"/>
      <c r="AG393" s="363"/>
      <c r="AH393" s="266" t="s">
        <v>1375</v>
      </c>
      <c r="AI393" s="124">
        <v>44284</v>
      </c>
      <c r="AJ393" s="252" t="s">
        <v>3071</v>
      </c>
      <c r="AK393" s="124"/>
      <c r="AL393" s="252"/>
      <c r="AM393" s="85" t="s">
        <v>28</v>
      </c>
      <c r="AN393" s="85" t="s">
        <v>26</v>
      </c>
      <c r="AO393" s="85" t="s">
        <v>26</v>
      </c>
      <c r="AP393" s="85"/>
      <c r="AQ393" s="85"/>
      <c r="AR393" s="85"/>
      <c r="AS393" s="335">
        <v>6709676049</v>
      </c>
      <c r="AT393" s="335"/>
      <c r="AU393" s="85"/>
      <c r="AV393" s="85"/>
      <c r="AW393" s="85"/>
      <c r="AX393" s="266" t="s">
        <v>1375</v>
      </c>
      <c r="AY393" s="85" t="s">
        <v>26</v>
      </c>
      <c r="AZ393" s="85" t="s">
        <v>26</v>
      </c>
      <c r="BA393" s="85" t="s">
        <v>26</v>
      </c>
      <c r="BB393" s="85" t="s">
        <v>26</v>
      </c>
      <c r="BC393" s="355"/>
      <c r="BD393" s="85" t="s">
        <v>33</v>
      </c>
      <c r="BE393" s="85" t="s">
        <v>16</v>
      </c>
      <c r="BF393" s="85"/>
      <c r="BG393" s="85"/>
      <c r="BH393" s="304" t="s">
        <v>18047</v>
      </c>
      <c r="BI393" s="355"/>
      <c r="BM393" s="123" t="s">
        <v>106</v>
      </c>
      <c r="BQ393" s="4" t="s">
        <v>8</v>
      </c>
      <c r="BT393"/>
      <c r="BU393"/>
      <c r="BV393" s="266" t="s">
        <v>1375</v>
      </c>
      <c r="BW393" s="85" t="s">
        <v>1404</v>
      </c>
      <c r="BX393" s="372"/>
      <c r="BY393" s="372"/>
      <c r="BZ393" s="129" t="s">
        <v>54</v>
      </c>
      <c r="CA393" t="s">
        <v>13534</v>
      </c>
      <c r="CB393">
        <v>12000</v>
      </c>
      <c r="CC393" s="265"/>
      <c r="CD393" s="123" t="s">
        <v>6</v>
      </c>
      <c r="CE393" s="123" t="s">
        <v>17</v>
      </c>
      <c r="CG393" s="265"/>
      <c r="CI393" s="265"/>
      <c r="CJ393" s="85" t="s">
        <v>26</v>
      </c>
      <c r="CK393" s="85" t="s">
        <v>26</v>
      </c>
      <c r="CL393" s="85"/>
      <c r="CM393" s="85"/>
      <c r="CN393" s="96" t="s">
        <v>13368</v>
      </c>
      <c r="CO393" s="155"/>
      <c r="CP393" s="155"/>
      <c r="CQ393" s="285"/>
      <c r="CR393" s="155"/>
      <c r="CS393" s="378"/>
      <c r="CT393" s="155"/>
      <c r="CU393" s="155"/>
      <c r="CV393" s="155"/>
      <c r="CW393" s="155"/>
      <c r="CX393" s="155"/>
      <c r="CY393" s="155"/>
      <c r="CZ393" s="155"/>
      <c r="DA393" s="155"/>
      <c r="DB393" s="155"/>
      <c r="DC393" s="155"/>
      <c r="DD393" s="155"/>
      <c r="DE393" s="155"/>
      <c r="DF393" s="155"/>
      <c r="DG393" s="155"/>
      <c r="DH393" s="284" t="s">
        <v>1375</v>
      </c>
      <c r="DI393" s="267" t="s">
        <v>119</v>
      </c>
      <c r="DJ393" s="84" t="s">
        <v>12731</v>
      </c>
      <c r="DK393" s="268" t="s">
        <v>3071</v>
      </c>
      <c r="DL393" s="127" t="s">
        <v>13361</v>
      </c>
      <c r="DN393" s="85">
        <v>6709676049</v>
      </c>
      <c r="DO393" s="339"/>
      <c r="DP393" s="339"/>
      <c r="DQ393" s="123" t="s">
        <v>12884</v>
      </c>
      <c r="DR393" s="339"/>
      <c r="DS393" s="339"/>
      <c r="DT393" s="339"/>
      <c r="DU393" s="339"/>
      <c r="DV393" s="123">
        <v>252161108</v>
      </c>
      <c r="DW393" s="123" t="s">
        <v>13381</v>
      </c>
      <c r="DX393" s="123">
        <v>1101</v>
      </c>
      <c r="DZ393" s="355"/>
      <c r="EA393" s="123" t="s">
        <v>25</v>
      </c>
      <c r="EC393" s="125"/>
      <c r="ED393" s="339"/>
      <c r="EE393" s="339"/>
      <c r="EF393" s="339"/>
      <c r="EG393" s="355"/>
      <c r="EH393" s="355"/>
      <c r="EJ393" s="123" t="s">
        <v>26</v>
      </c>
      <c r="EK393" s="123" t="s">
        <v>25</v>
      </c>
      <c r="EL393" s="123" t="s">
        <v>25</v>
      </c>
      <c r="EM393" s="123" t="s">
        <v>1759</v>
      </c>
      <c r="EO393" s="123" t="s">
        <v>1760</v>
      </c>
      <c r="EP393" s="339"/>
      <c r="EQ393" s="123" t="s">
        <v>1761</v>
      </c>
      <c r="ES393" s="123" t="s">
        <v>6</v>
      </c>
      <c r="ET393" s="339"/>
      <c r="EU393" s="123" t="s">
        <v>112</v>
      </c>
      <c r="EV393" s="339"/>
      <c r="EW393" s="123" t="s">
        <v>1370</v>
      </c>
      <c r="EX393" s="339"/>
      <c r="EY393" s="123" t="s">
        <v>8</v>
      </c>
      <c r="FA393" s="123" t="s">
        <v>26</v>
      </c>
      <c r="FB393" s="339"/>
      <c r="FD393" s="339"/>
      <c r="FH393" s="266" t="s">
        <v>1375</v>
      </c>
      <c r="FL393"/>
      <c r="FV393"/>
      <c r="GC393" s="339"/>
      <c r="GD393" s="339"/>
      <c r="GE393" s="339"/>
      <c r="GF393" s="355"/>
      <c r="GG393" s="355"/>
      <c r="GH393" s="331"/>
      <c r="GO393" s="339"/>
      <c r="GQ393" s="339"/>
      <c r="GS393" s="339"/>
      <c r="GY393"/>
      <c r="GZ393"/>
      <c r="HA393" s="266"/>
    </row>
    <row r="394" spans="1:211" s="123" customFormat="1" x14ac:dyDescent="0.35">
      <c r="A394" s="137">
        <v>307</v>
      </c>
      <c r="B394" s="343"/>
      <c r="C394" s="84" t="s">
        <v>1412</v>
      </c>
      <c r="D394" s="124">
        <v>44285</v>
      </c>
      <c r="E394" s="124">
        <v>44285</v>
      </c>
      <c r="F394" s="343"/>
      <c r="G394" s="125" t="s">
        <v>13382</v>
      </c>
      <c r="H394" s="266" t="s">
        <v>1375</v>
      </c>
      <c r="J394" s="339"/>
      <c r="K394" s="355"/>
      <c r="L394" s="267"/>
      <c r="M394" s="354"/>
      <c r="N394" s="267" t="s">
        <v>19657</v>
      </c>
      <c r="O394" s="354"/>
      <c r="P394" s="354"/>
      <c r="Q394" s="267"/>
      <c r="R394" s="267"/>
      <c r="S394" s="267"/>
      <c r="T394" s="126"/>
      <c r="U394" s="124"/>
      <c r="V394" s="124"/>
      <c r="W394" s="126"/>
      <c r="X394" s="362"/>
      <c r="Y394" s="362"/>
      <c r="Z394" s="126"/>
      <c r="AA394" s="126"/>
      <c r="AB394" s="124"/>
      <c r="AC394" s="124"/>
      <c r="AD394" s="362"/>
      <c r="AE394" s="362"/>
      <c r="AF394" s="363"/>
      <c r="AG394" s="363"/>
      <c r="AH394" s="266" t="s">
        <v>1375</v>
      </c>
      <c r="AI394" s="124">
        <v>44284</v>
      </c>
      <c r="AJ394" s="252" t="s">
        <v>13383</v>
      </c>
      <c r="AK394" s="124"/>
      <c r="AL394" s="252"/>
      <c r="AM394" s="85" t="s">
        <v>28</v>
      </c>
      <c r="AN394" s="85" t="s">
        <v>26</v>
      </c>
      <c r="AO394" s="85" t="s">
        <v>26</v>
      </c>
      <c r="AP394" s="85"/>
      <c r="AQ394" s="85"/>
      <c r="AR394" s="85"/>
      <c r="AS394" s="335">
        <v>205729822</v>
      </c>
      <c r="AT394" s="335"/>
      <c r="AU394" s="85"/>
      <c r="AV394" s="85"/>
      <c r="AW394" s="85"/>
      <c r="AX394" s="266" t="s">
        <v>1375</v>
      </c>
      <c r="AY394" s="85" t="s">
        <v>26</v>
      </c>
      <c r="AZ394" s="85" t="s">
        <v>26</v>
      </c>
      <c r="BA394" s="85" t="s">
        <v>26</v>
      </c>
      <c r="BB394" s="85" t="s">
        <v>26</v>
      </c>
      <c r="BC394" s="355"/>
      <c r="BD394" s="85" t="s">
        <v>33</v>
      </c>
      <c r="BE394" s="85" t="s">
        <v>16</v>
      </c>
      <c r="BF394" s="85"/>
      <c r="BG394" s="85"/>
      <c r="BH394" s="304" t="s">
        <v>18051</v>
      </c>
      <c r="BI394" s="355"/>
      <c r="BM394" s="123" t="s">
        <v>106</v>
      </c>
      <c r="BQ394" s="4" t="s">
        <v>1371</v>
      </c>
      <c r="BT394"/>
      <c r="BU394"/>
      <c r="BV394" s="266" t="s">
        <v>1375</v>
      </c>
      <c r="BW394" s="85" t="s">
        <v>1404</v>
      </c>
      <c r="BX394" s="372"/>
      <c r="BY394" s="372"/>
      <c r="BZ394" s="129" t="s">
        <v>75</v>
      </c>
      <c r="CA394" t="s">
        <v>3024</v>
      </c>
      <c r="CB394">
        <v>12000</v>
      </c>
      <c r="CC394" s="265"/>
      <c r="CD394" s="123" t="s">
        <v>13493</v>
      </c>
      <c r="CE394" s="123" t="s">
        <v>17</v>
      </c>
      <c r="CG394" s="265"/>
      <c r="CI394" s="265"/>
      <c r="CJ394" s="85" t="s">
        <v>26</v>
      </c>
      <c r="CK394" s="85" t="s">
        <v>26</v>
      </c>
      <c r="CL394" s="85"/>
      <c r="CM394" s="85"/>
      <c r="CN394" s="96" t="s">
        <v>13368</v>
      </c>
      <c r="CO394" s="155"/>
      <c r="CP394" s="155"/>
      <c r="CQ394" s="285"/>
      <c r="CR394" s="155"/>
      <c r="CS394" s="378"/>
      <c r="CT394" s="155"/>
      <c r="CU394" s="155"/>
      <c r="CV394" s="155"/>
      <c r="CW394" s="155"/>
      <c r="CX394" s="155"/>
      <c r="CY394" s="155"/>
      <c r="CZ394" s="155"/>
      <c r="DA394" s="155"/>
      <c r="DB394" s="155"/>
      <c r="DC394" s="155"/>
      <c r="DD394" s="155"/>
      <c r="DE394" s="155"/>
      <c r="DF394" s="155"/>
      <c r="DG394" s="155"/>
      <c r="DH394" s="284" t="s">
        <v>1375</v>
      </c>
      <c r="DI394" s="267" t="s">
        <v>123</v>
      </c>
      <c r="DJ394" s="84" t="s">
        <v>1924</v>
      </c>
      <c r="DK394" s="268" t="s">
        <v>13383</v>
      </c>
      <c r="DL394" s="127" t="s">
        <v>13361</v>
      </c>
      <c r="DN394" s="85">
        <v>205729822</v>
      </c>
      <c r="DO394" s="339"/>
      <c r="DP394" s="339"/>
      <c r="DQ394" s="123" t="s">
        <v>1925</v>
      </c>
      <c r="DR394" s="339"/>
      <c r="DS394" s="339"/>
      <c r="DT394" s="339"/>
      <c r="DU394" s="339"/>
      <c r="DV394" s="123">
        <v>253611105</v>
      </c>
      <c r="DW394" s="123" t="s">
        <v>13384</v>
      </c>
      <c r="DX394" s="123">
        <v>2640</v>
      </c>
      <c r="DY394" s="123">
        <v>1</v>
      </c>
      <c r="DZ394" s="355"/>
      <c r="EA394" s="123" t="s">
        <v>25</v>
      </c>
      <c r="EC394" s="125"/>
      <c r="ED394" s="339"/>
      <c r="EE394" s="339"/>
      <c r="EF394" s="339"/>
      <c r="EG394" s="355"/>
      <c r="EH394" s="355"/>
      <c r="EJ394" s="123" t="s">
        <v>26</v>
      </c>
      <c r="EK394" s="123" t="s">
        <v>25</v>
      </c>
      <c r="EL394" s="123" t="s">
        <v>26</v>
      </c>
      <c r="EM394" s="123" t="s">
        <v>1759</v>
      </c>
      <c r="EO394" s="123" t="s">
        <v>1760</v>
      </c>
      <c r="EP394" s="339"/>
      <c r="EQ394" s="123" t="s">
        <v>1836</v>
      </c>
      <c r="ES394" s="123" t="s">
        <v>6</v>
      </c>
      <c r="ET394" s="339"/>
      <c r="EU394" s="123" t="s">
        <v>112</v>
      </c>
      <c r="EV394" s="339"/>
      <c r="EW394" s="123" t="s">
        <v>1368</v>
      </c>
      <c r="EX394" s="339"/>
      <c r="EY394" s="123" t="s">
        <v>1371</v>
      </c>
      <c r="FA394" s="123" t="s">
        <v>26</v>
      </c>
      <c r="FB394" s="339"/>
      <c r="FD394" s="339"/>
      <c r="FH394" s="266" t="s">
        <v>1375</v>
      </c>
      <c r="FL394"/>
      <c r="FV394"/>
      <c r="GC394" s="339"/>
      <c r="GD394" s="339"/>
      <c r="GE394" s="339"/>
      <c r="GF394" s="355"/>
      <c r="GG394" s="355"/>
      <c r="GH394" s="331"/>
      <c r="GO394" s="339"/>
      <c r="GQ394" s="339"/>
      <c r="GS394" s="339"/>
      <c r="GY394"/>
      <c r="GZ394"/>
      <c r="HA394" s="266"/>
    </row>
    <row r="395" spans="1:211" s="123" customFormat="1" x14ac:dyDescent="0.35">
      <c r="A395" s="137">
        <v>306</v>
      </c>
      <c r="B395" s="343"/>
      <c r="C395" s="84" t="s">
        <v>1412</v>
      </c>
      <c r="D395" s="124">
        <v>44285</v>
      </c>
      <c r="E395" s="124">
        <v>44285</v>
      </c>
      <c r="F395" s="343"/>
      <c r="G395" s="125" t="s">
        <v>13385</v>
      </c>
      <c r="H395" s="266" t="s">
        <v>1375</v>
      </c>
      <c r="J395" s="339"/>
      <c r="K395" s="355"/>
      <c r="L395" s="267"/>
      <c r="M395" s="354"/>
      <c r="N395" s="267" t="s">
        <v>19657</v>
      </c>
      <c r="O395" s="354"/>
      <c r="P395" s="354"/>
      <c r="Q395" s="267"/>
      <c r="R395" s="267"/>
      <c r="S395" s="267"/>
      <c r="T395" s="126"/>
      <c r="U395" s="124"/>
      <c r="V395" s="124"/>
      <c r="W395" s="126"/>
      <c r="X395" s="362"/>
      <c r="Y395" s="362"/>
      <c r="Z395" s="126"/>
      <c r="AA395" s="126"/>
      <c r="AB395" s="124"/>
      <c r="AC395" s="124"/>
      <c r="AD395" s="362"/>
      <c r="AE395" s="362"/>
      <c r="AF395" s="363"/>
      <c r="AG395" s="363"/>
      <c r="AH395" s="266" t="s">
        <v>1375</v>
      </c>
      <c r="AI395" s="124">
        <v>44283</v>
      </c>
      <c r="AJ395" s="252" t="s">
        <v>13387</v>
      </c>
      <c r="AK395" s="124"/>
      <c r="AL395" s="252"/>
      <c r="AM395" s="85" t="s">
        <v>28</v>
      </c>
      <c r="AN395" s="85" t="s">
        <v>26</v>
      </c>
      <c r="AO395" s="85" t="s">
        <v>26</v>
      </c>
      <c r="AP395" s="85"/>
      <c r="AQ395" s="85"/>
      <c r="AR395" s="85"/>
      <c r="AS395" s="335">
        <v>4626709313</v>
      </c>
      <c r="AT395" s="335"/>
      <c r="AU395" s="85"/>
      <c r="AV395" s="85"/>
      <c r="AW395" s="85"/>
      <c r="AX395" s="266" t="s">
        <v>1375</v>
      </c>
      <c r="AY395" s="85" t="s">
        <v>26</v>
      </c>
      <c r="AZ395" s="85" t="s">
        <v>26</v>
      </c>
      <c r="BA395" s="85" t="s">
        <v>26</v>
      </c>
      <c r="BB395" s="85" t="s">
        <v>26</v>
      </c>
      <c r="BC395" s="355"/>
      <c r="BD395" s="85" t="s">
        <v>33</v>
      </c>
      <c r="BE395" s="85" t="s">
        <v>16</v>
      </c>
      <c r="BF395" s="85"/>
      <c r="BG395" s="85"/>
      <c r="BH395" s="304" t="s">
        <v>18051</v>
      </c>
      <c r="BI395" s="355"/>
      <c r="BM395" s="123" t="s">
        <v>106</v>
      </c>
      <c r="BQ395" s="4" t="s">
        <v>8</v>
      </c>
      <c r="BT395"/>
      <c r="BU395"/>
      <c r="BV395" s="266" t="s">
        <v>1375</v>
      </c>
      <c r="BW395" s="85" t="s">
        <v>1404</v>
      </c>
      <c r="BX395" s="372"/>
      <c r="BY395" s="372"/>
      <c r="BZ395" s="129" t="s">
        <v>80</v>
      </c>
      <c r="CA395" t="s">
        <v>3390</v>
      </c>
      <c r="CB395">
        <v>12000</v>
      </c>
      <c r="CC395" s="265"/>
      <c r="CD395" s="123" t="s">
        <v>1485</v>
      </c>
      <c r="CE395" s="123" t="s">
        <v>17</v>
      </c>
      <c r="CG395" s="265"/>
      <c r="CI395" s="265"/>
      <c r="CJ395" s="85" t="s">
        <v>26</v>
      </c>
      <c r="CK395" s="85" t="s">
        <v>26</v>
      </c>
      <c r="CL395" s="85"/>
      <c r="CM395" s="85"/>
      <c r="CN395" s="96" t="s">
        <v>13368</v>
      </c>
      <c r="CO395" s="155"/>
      <c r="CP395" s="155"/>
      <c r="CQ395" s="285"/>
      <c r="CR395" s="155"/>
      <c r="CS395" s="378"/>
      <c r="CT395" s="155"/>
      <c r="CU395" s="155"/>
      <c r="CV395" s="155"/>
      <c r="CW395" s="155"/>
      <c r="CX395" s="155"/>
      <c r="CY395" s="155"/>
      <c r="CZ395" s="155"/>
      <c r="DA395" s="155"/>
      <c r="DB395" s="155"/>
      <c r="DC395" s="155"/>
      <c r="DD395" s="155"/>
      <c r="DE395" s="155"/>
      <c r="DF395" s="155"/>
      <c r="DG395" s="155"/>
      <c r="DH395" s="284" t="s">
        <v>1375</v>
      </c>
      <c r="DI395" s="267" t="s">
        <v>122</v>
      </c>
      <c r="DJ395" s="84" t="s">
        <v>12812</v>
      </c>
      <c r="DK395" s="268" t="s">
        <v>13387</v>
      </c>
      <c r="DL395" s="127" t="s">
        <v>13386</v>
      </c>
      <c r="DN395" s="85">
        <v>4626709313</v>
      </c>
      <c r="DO395" s="339"/>
      <c r="DP395" s="339"/>
      <c r="DQ395" s="123" t="s">
        <v>2028</v>
      </c>
      <c r="DR395" s="339"/>
      <c r="DS395" s="339"/>
      <c r="DT395" s="339"/>
      <c r="DU395" s="339"/>
      <c r="DV395" s="123">
        <v>62131105</v>
      </c>
      <c r="DW395" s="123" t="s">
        <v>13388</v>
      </c>
      <c r="DX395" s="123">
        <v>1122</v>
      </c>
      <c r="DZ395" s="355"/>
      <c r="EA395" s="123" t="s">
        <v>25</v>
      </c>
      <c r="EB395" s="123">
        <v>3</v>
      </c>
      <c r="EC395" s="125" t="s">
        <v>1887</v>
      </c>
      <c r="ED395" s="339"/>
      <c r="EE395" s="339"/>
      <c r="EF395" s="339"/>
      <c r="EG395" s="355"/>
      <c r="EH395" s="355"/>
      <c r="EJ395" s="123" t="s">
        <v>26</v>
      </c>
      <c r="EK395" s="123" t="s">
        <v>25</v>
      </c>
      <c r="EL395" s="123" t="s">
        <v>25</v>
      </c>
      <c r="EM395" s="123" t="s">
        <v>1759</v>
      </c>
      <c r="EO395" s="123" t="s">
        <v>1760</v>
      </c>
      <c r="EP395" s="339"/>
      <c r="EQ395" s="123" t="s">
        <v>1761</v>
      </c>
      <c r="ES395" s="123" t="s">
        <v>1956</v>
      </c>
      <c r="ET395" s="339"/>
      <c r="EU395" s="123" t="s">
        <v>115</v>
      </c>
      <c r="EV395" s="339"/>
      <c r="EW395" s="123" t="s">
        <v>1370</v>
      </c>
      <c r="EX395" s="339"/>
      <c r="EY395" s="123" t="s">
        <v>8</v>
      </c>
      <c r="FA395" s="123" t="s">
        <v>26</v>
      </c>
      <c r="FB395" s="339"/>
      <c r="FD395" s="339"/>
      <c r="FH395" s="266" t="s">
        <v>1375</v>
      </c>
      <c r="FL395"/>
      <c r="FV395"/>
      <c r="GC395" s="339"/>
      <c r="GD395" s="339"/>
      <c r="GE395" s="339"/>
      <c r="GF395" s="355"/>
      <c r="GG395" s="355"/>
      <c r="GH395" s="331"/>
      <c r="GO395" s="339"/>
      <c r="GQ395" s="339"/>
      <c r="GS395" s="339"/>
      <c r="GY395"/>
      <c r="GZ395"/>
      <c r="HA395" s="266"/>
    </row>
    <row r="396" spans="1:211" s="123" customFormat="1" x14ac:dyDescent="0.35">
      <c r="A396" s="137">
        <v>305</v>
      </c>
      <c r="B396" s="343"/>
      <c r="C396" s="84" t="s">
        <v>1412</v>
      </c>
      <c r="D396" s="124">
        <v>44285</v>
      </c>
      <c r="E396" s="124">
        <v>44285</v>
      </c>
      <c r="F396" s="343"/>
      <c r="G396" s="125" t="s">
        <v>13389</v>
      </c>
      <c r="H396" s="266" t="s">
        <v>1375</v>
      </c>
      <c r="J396" s="339"/>
      <c r="K396" s="355"/>
      <c r="L396" s="267"/>
      <c r="M396" s="354"/>
      <c r="N396" s="267" t="s">
        <v>19657</v>
      </c>
      <c r="O396" s="354"/>
      <c r="P396" s="354"/>
      <c r="Q396" s="267"/>
      <c r="R396" s="267"/>
      <c r="S396" s="267"/>
      <c r="T396" s="126"/>
      <c r="U396" s="124"/>
      <c r="V396" s="124"/>
      <c r="W396" s="126"/>
      <c r="X396" s="362"/>
      <c r="Y396" s="362"/>
      <c r="Z396" s="126"/>
      <c r="AA396" s="126"/>
      <c r="AB396" s="124"/>
      <c r="AC396" s="124"/>
      <c r="AD396" s="362"/>
      <c r="AE396" s="362"/>
      <c r="AF396" s="363"/>
      <c r="AG396" s="363"/>
      <c r="AH396" s="266" t="s">
        <v>1375</v>
      </c>
      <c r="AI396" s="124">
        <v>44283</v>
      </c>
      <c r="AJ396" s="252" t="s">
        <v>13390</v>
      </c>
      <c r="AK396" s="124"/>
      <c r="AL396" s="252"/>
      <c r="AM396" s="85" t="s">
        <v>28</v>
      </c>
      <c r="AN396" s="85" t="s">
        <v>26</v>
      </c>
      <c r="AO396" s="85" t="s">
        <v>26</v>
      </c>
      <c r="AP396" s="85"/>
      <c r="AQ396" s="85"/>
      <c r="AR396" s="85"/>
      <c r="AS396" s="335">
        <v>1470272</v>
      </c>
      <c r="AT396" s="335"/>
      <c r="AU396" s="85"/>
      <c r="AV396" s="85"/>
      <c r="AW396" s="85"/>
      <c r="AX396" s="266" t="s">
        <v>1375</v>
      </c>
      <c r="AY396" s="85" t="s">
        <v>26</v>
      </c>
      <c r="AZ396" s="85" t="s">
        <v>26</v>
      </c>
      <c r="BA396" s="85" t="s">
        <v>26</v>
      </c>
      <c r="BB396" s="85" t="s">
        <v>26</v>
      </c>
      <c r="BC396" s="368"/>
      <c r="BD396" s="85" t="s">
        <v>33</v>
      </c>
      <c r="BE396" s="85" t="s">
        <v>4</v>
      </c>
      <c r="BF396" s="85"/>
      <c r="BG396" s="85"/>
      <c r="BH396" s="304" t="s">
        <v>18047</v>
      </c>
      <c r="BI396" s="355"/>
      <c r="BM396" s="123" t="s">
        <v>106</v>
      </c>
      <c r="BQ396" s="4" t="s">
        <v>1807</v>
      </c>
      <c r="BT396"/>
      <c r="BU396"/>
      <c r="BV396" s="266" t="s">
        <v>1375</v>
      </c>
      <c r="BW396" s="85" t="s">
        <v>43</v>
      </c>
      <c r="BX396" s="372"/>
      <c r="BY396" s="372"/>
      <c r="BZ396" s="129" t="s">
        <v>262</v>
      </c>
      <c r="CA396" t="s">
        <v>7335</v>
      </c>
      <c r="CB396">
        <v>17000</v>
      </c>
      <c r="CC396" s="265"/>
      <c r="CD396" s="123" t="s">
        <v>1368</v>
      </c>
      <c r="CE396" s="123" t="s">
        <v>1446</v>
      </c>
      <c r="CG396" s="265"/>
      <c r="CH396" s="123">
        <v>370</v>
      </c>
      <c r="CI396" s="265"/>
      <c r="CJ396" s="85" t="s">
        <v>26</v>
      </c>
      <c r="CK396" s="85" t="s">
        <v>26</v>
      </c>
      <c r="CL396" s="85"/>
      <c r="CM396" s="85"/>
      <c r="CN396" s="96" t="s">
        <v>13368</v>
      </c>
      <c r="CO396" s="155"/>
      <c r="CP396" s="155"/>
      <c r="CQ396" s="285"/>
      <c r="CR396" s="155"/>
      <c r="CS396" s="378"/>
      <c r="CT396" s="155"/>
      <c r="CU396" s="155"/>
      <c r="CV396" s="155"/>
      <c r="CW396" s="155"/>
      <c r="CX396" s="155"/>
      <c r="CY396" s="155"/>
      <c r="CZ396" s="155"/>
      <c r="DA396" s="155"/>
      <c r="DB396" s="155"/>
      <c r="DC396" s="155"/>
      <c r="DD396" s="155"/>
      <c r="DE396" s="155"/>
      <c r="DF396" s="155"/>
      <c r="DG396" s="155"/>
      <c r="DH396" s="284" t="s">
        <v>1375</v>
      </c>
      <c r="DI396" s="267" t="s">
        <v>123</v>
      </c>
      <c r="DJ396" s="84" t="s">
        <v>12836</v>
      </c>
      <c r="DK396" s="268" t="s">
        <v>13390</v>
      </c>
      <c r="DL396" s="127" t="s">
        <v>13386</v>
      </c>
      <c r="DN396" s="85">
        <v>1470272</v>
      </c>
      <c r="DO396" s="339"/>
      <c r="DP396" s="339"/>
      <c r="DQ396" s="123" t="s">
        <v>13391</v>
      </c>
      <c r="DR396" s="339"/>
      <c r="DS396" s="339"/>
      <c r="DT396" s="339"/>
      <c r="DU396" s="339"/>
      <c r="DW396" s="123" t="s">
        <v>13392</v>
      </c>
      <c r="DX396" s="123">
        <v>1100</v>
      </c>
      <c r="DZ396" s="355"/>
      <c r="EA396" s="123" t="s">
        <v>25</v>
      </c>
      <c r="EC396" s="125"/>
      <c r="ED396" s="339"/>
      <c r="EE396" s="339"/>
      <c r="EF396" s="339"/>
      <c r="EG396" s="355"/>
      <c r="EH396" s="355"/>
      <c r="EJ396" s="123" t="s">
        <v>26</v>
      </c>
      <c r="EK396" s="123" t="s">
        <v>26</v>
      </c>
      <c r="EL396" s="123" t="s">
        <v>26</v>
      </c>
      <c r="EM396" s="123" t="s">
        <v>1759</v>
      </c>
      <c r="EO396" s="123" t="s">
        <v>1862</v>
      </c>
      <c r="EP396" s="339"/>
      <c r="EQ396" s="123" t="s">
        <v>1761</v>
      </c>
      <c r="ES396" s="123" t="s">
        <v>1956</v>
      </c>
      <c r="ET396" s="339"/>
      <c r="EU396" s="123" t="s">
        <v>117</v>
      </c>
      <c r="EV396" s="339"/>
      <c r="EW396" s="123" t="s">
        <v>1368</v>
      </c>
      <c r="EX396" s="339"/>
      <c r="EY396" s="123" t="s">
        <v>1807</v>
      </c>
      <c r="EZ396" s="123" t="s">
        <v>13393</v>
      </c>
      <c r="FA396" s="123" t="s">
        <v>26</v>
      </c>
      <c r="FB396" s="339"/>
      <c r="FD396" s="339"/>
      <c r="FH396" s="266" t="s">
        <v>1375</v>
      </c>
      <c r="FL396"/>
      <c r="FV396"/>
      <c r="GC396" s="339"/>
      <c r="GD396" s="339"/>
      <c r="GE396" s="339"/>
      <c r="GF396" s="355"/>
      <c r="GG396" s="355"/>
      <c r="GH396" s="331"/>
      <c r="GO396" s="339"/>
      <c r="GQ396" s="339"/>
      <c r="GS396" s="339"/>
      <c r="GY396"/>
      <c r="GZ396"/>
      <c r="HA396" s="266"/>
    </row>
    <row r="397" spans="1:211" s="123" customFormat="1" ht="101.5" x14ac:dyDescent="0.35">
      <c r="A397" s="137">
        <v>304</v>
      </c>
      <c r="B397" s="343"/>
      <c r="C397" s="84" t="s">
        <v>1412</v>
      </c>
      <c r="D397" s="124">
        <v>44300</v>
      </c>
      <c r="E397" s="124">
        <v>44300</v>
      </c>
      <c r="F397" s="343"/>
      <c r="G397" s="125" t="s">
        <v>13394</v>
      </c>
      <c r="H397" s="266" t="s">
        <v>1375</v>
      </c>
      <c r="J397" s="339"/>
      <c r="K397" s="355"/>
      <c r="L397" s="267"/>
      <c r="M397" s="354"/>
      <c r="N397" s="267" t="s">
        <v>19657</v>
      </c>
      <c r="O397" s="354"/>
      <c r="P397" s="354"/>
      <c r="Q397" s="267"/>
      <c r="R397" s="267"/>
      <c r="S397" s="267"/>
      <c r="T397" s="126"/>
      <c r="U397" s="124"/>
      <c r="V397" s="124"/>
      <c r="W397" s="126"/>
      <c r="X397" s="362"/>
      <c r="Y397" s="362"/>
      <c r="Z397" s="126"/>
      <c r="AA397" s="126"/>
      <c r="AB397" s="124"/>
      <c r="AC397" s="124"/>
      <c r="AD397" s="362"/>
      <c r="AE397" s="362"/>
      <c r="AF397" s="363"/>
      <c r="AG397" s="363"/>
      <c r="AH397" s="266" t="s">
        <v>1375</v>
      </c>
      <c r="AI397" s="124">
        <v>44283</v>
      </c>
      <c r="AJ397" s="252">
        <v>0.58194444444444449</v>
      </c>
      <c r="AK397" s="124">
        <v>44283</v>
      </c>
      <c r="AL397" s="252">
        <v>0.58124999999999993</v>
      </c>
      <c r="AM397" s="85" t="s">
        <v>28</v>
      </c>
      <c r="AN397" s="85" t="s">
        <v>26</v>
      </c>
      <c r="AO397" s="85" t="s">
        <v>26</v>
      </c>
      <c r="AP397" s="85" t="s">
        <v>14745</v>
      </c>
      <c r="AQ397" s="85" t="s">
        <v>13397</v>
      </c>
      <c r="AR397" s="85"/>
      <c r="AS397" s="335" t="s">
        <v>14746</v>
      </c>
      <c r="AT397" s="335" t="s">
        <v>14747</v>
      </c>
      <c r="AU397" s="85"/>
      <c r="AV397" s="85"/>
      <c r="AW397" s="85" t="s">
        <v>14821</v>
      </c>
      <c r="AX397" s="266" t="s">
        <v>1375</v>
      </c>
      <c r="AY397" s="85" t="s">
        <v>25</v>
      </c>
      <c r="AZ397" s="85" t="s">
        <v>25</v>
      </c>
      <c r="BA397" s="85" t="s">
        <v>25</v>
      </c>
      <c r="BB397" s="85" t="s">
        <v>25</v>
      </c>
      <c r="BC397" s="368"/>
      <c r="BD397" s="85" t="s">
        <v>27</v>
      </c>
      <c r="BE397" s="85" t="s">
        <v>4</v>
      </c>
      <c r="BF397" s="85" t="s">
        <v>34</v>
      </c>
      <c r="BG397" s="85" t="s">
        <v>34</v>
      </c>
      <c r="BH397" s="304" t="s">
        <v>18048</v>
      </c>
      <c r="BI397" s="355"/>
      <c r="BM397" s="123" t="s">
        <v>101</v>
      </c>
      <c r="BN397" s="123" t="s">
        <v>1380</v>
      </c>
      <c r="BO397" s="123" t="s">
        <v>1601</v>
      </c>
      <c r="BP397" s="123" t="s">
        <v>25</v>
      </c>
      <c r="BQ397" s="4" t="s">
        <v>8</v>
      </c>
      <c r="BR397" s="123" t="s">
        <v>1614</v>
      </c>
      <c r="BS397" s="123" t="s">
        <v>1563</v>
      </c>
      <c r="BT397" t="s">
        <v>14822</v>
      </c>
      <c r="BU397" t="s">
        <v>14823</v>
      </c>
      <c r="BV397" s="266" t="s">
        <v>1375</v>
      </c>
      <c r="BW397" s="85" t="s">
        <v>1404</v>
      </c>
      <c r="BX397" s="372"/>
      <c r="BY397" s="372"/>
      <c r="BZ397" s="129" t="s">
        <v>192</v>
      </c>
      <c r="CA397" t="s">
        <v>4489</v>
      </c>
      <c r="CB397">
        <v>21000</v>
      </c>
      <c r="CC397" s="265"/>
      <c r="CD397" s="123" t="s">
        <v>1368</v>
      </c>
      <c r="CE397" s="123" t="s">
        <v>1444</v>
      </c>
      <c r="CG397" s="265"/>
      <c r="CI397" s="265"/>
      <c r="CJ397" s="85" t="s">
        <v>26</v>
      </c>
      <c r="CK397" s="85" t="s">
        <v>26</v>
      </c>
      <c r="CL397" s="85"/>
      <c r="CM397" s="85"/>
      <c r="CN397" s="96" t="s">
        <v>13368</v>
      </c>
      <c r="CO397" s="155"/>
      <c r="CP397" s="155"/>
      <c r="CQ397" s="285"/>
      <c r="CR397" s="155"/>
      <c r="CS397" s="378"/>
      <c r="CT397" s="155"/>
      <c r="CU397" s="155"/>
      <c r="CV397" s="155"/>
      <c r="CW397" s="155"/>
      <c r="CX397" s="155"/>
      <c r="CY397" s="155"/>
      <c r="CZ397" s="155"/>
      <c r="DA397" s="155"/>
      <c r="DB397" s="155"/>
      <c r="DC397" s="155"/>
      <c r="DD397" s="155"/>
      <c r="DE397" s="155"/>
      <c r="DF397" s="155"/>
      <c r="DG397" s="155"/>
      <c r="DH397" s="284" t="s">
        <v>1375</v>
      </c>
      <c r="DI397" s="267" t="s">
        <v>124</v>
      </c>
      <c r="DJ397" s="84" t="s">
        <v>2429</v>
      </c>
      <c r="DK397" s="268" t="s">
        <v>13395</v>
      </c>
      <c r="DL397" s="127" t="s">
        <v>13386</v>
      </c>
      <c r="DM397" s="123" t="s">
        <v>13396</v>
      </c>
      <c r="DN397" s="85" t="s">
        <v>13398</v>
      </c>
      <c r="DO397" s="339"/>
      <c r="DP397" s="339"/>
      <c r="DQ397" s="123" t="s">
        <v>2663</v>
      </c>
      <c r="DR397" s="339"/>
      <c r="DS397" s="339"/>
      <c r="DT397" s="339"/>
      <c r="DU397" s="339"/>
      <c r="DV397" s="123">
        <v>8319</v>
      </c>
      <c r="DW397" s="123" t="s">
        <v>13400</v>
      </c>
      <c r="DX397" s="123">
        <v>9260</v>
      </c>
      <c r="DZ397" s="355"/>
      <c r="EA397" s="123" t="s">
        <v>25</v>
      </c>
      <c r="EC397" s="125"/>
      <c r="ED397" s="339"/>
      <c r="EE397" s="339"/>
      <c r="EF397" s="339"/>
      <c r="EG397" s="355"/>
      <c r="EH397" s="355"/>
      <c r="EJ397" s="123" t="s">
        <v>25</v>
      </c>
      <c r="EK397" s="123" t="s">
        <v>25</v>
      </c>
      <c r="EM397" s="123" t="s">
        <v>1759</v>
      </c>
      <c r="EO397" s="123" t="s">
        <v>1862</v>
      </c>
      <c r="EP397" s="339"/>
      <c r="EQ397" s="123" t="s">
        <v>1761</v>
      </c>
      <c r="ES397" s="123" t="s">
        <v>1956</v>
      </c>
      <c r="ET397" s="339"/>
      <c r="EU397" s="123" t="s">
        <v>115</v>
      </c>
      <c r="EV397" s="339"/>
      <c r="EW397" s="123" t="s">
        <v>1368</v>
      </c>
      <c r="EX397" s="339"/>
      <c r="EY397" s="123" t="s">
        <v>8</v>
      </c>
      <c r="FA397" s="123" t="s">
        <v>26</v>
      </c>
      <c r="FB397" s="339"/>
      <c r="FD397" s="339"/>
      <c r="FE397" s="123" t="s">
        <v>13401</v>
      </c>
      <c r="FF397" s="123" t="s">
        <v>1838</v>
      </c>
      <c r="FG397" s="123" t="s">
        <v>26</v>
      </c>
      <c r="FH397" s="266" t="s">
        <v>1375</v>
      </c>
      <c r="FI397" s="123" t="s">
        <v>1839</v>
      </c>
      <c r="FJ397" s="123" t="s">
        <v>2286</v>
      </c>
      <c r="FK397" s="123" t="s">
        <v>2287</v>
      </c>
      <c r="FL397" t="s">
        <v>13402</v>
      </c>
      <c r="FM397" s="123" t="s">
        <v>13397</v>
      </c>
      <c r="FN397" s="123" t="s">
        <v>1839</v>
      </c>
      <c r="FO397" s="123" t="s">
        <v>1890</v>
      </c>
      <c r="FP397" s="123" t="s">
        <v>13403</v>
      </c>
      <c r="FQ397" s="123" t="s">
        <v>13404</v>
      </c>
      <c r="FR397" s="123" t="s">
        <v>1434</v>
      </c>
      <c r="FS397" s="123" t="s">
        <v>13405</v>
      </c>
      <c r="FT397" s="123" t="s">
        <v>1845</v>
      </c>
      <c r="FU397" s="123" t="s">
        <v>9</v>
      </c>
      <c r="FV397" t="s">
        <v>1493</v>
      </c>
      <c r="FW397" s="123" t="s">
        <v>1846</v>
      </c>
      <c r="FX397" s="123" t="s">
        <v>1436</v>
      </c>
      <c r="FY397" s="123" t="s">
        <v>13396</v>
      </c>
      <c r="FZ397" s="123" t="s">
        <v>2057</v>
      </c>
      <c r="GA397" s="123" t="s">
        <v>13406</v>
      </c>
      <c r="GB397" s="123" t="s">
        <v>13407</v>
      </c>
      <c r="GC397" s="339"/>
      <c r="GD397" s="339"/>
      <c r="GE397" s="339"/>
      <c r="GF397" s="355"/>
      <c r="GG397" s="355"/>
      <c r="GH397" s="331" t="s">
        <v>1375</v>
      </c>
      <c r="GI397" s="123" t="s">
        <v>9</v>
      </c>
      <c r="GJ397" s="123" t="s">
        <v>13408</v>
      </c>
      <c r="GK397" s="123" t="s">
        <v>1375</v>
      </c>
      <c r="GL397" s="123" t="s">
        <v>9</v>
      </c>
      <c r="GM397" s="123" t="s">
        <v>2003</v>
      </c>
      <c r="GN397" s="123" t="s">
        <v>3284</v>
      </c>
      <c r="GO397" s="339"/>
      <c r="GP397" s="123" t="s">
        <v>1850</v>
      </c>
      <c r="GQ397" s="339"/>
      <c r="GR397" s="123" t="s">
        <v>13409</v>
      </c>
      <c r="GS397" s="339"/>
      <c r="GT397" s="123" t="s">
        <v>13410</v>
      </c>
      <c r="GU397" s="123" t="s">
        <v>1375</v>
      </c>
      <c r="GV397" s="123" t="s">
        <v>9</v>
      </c>
      <c r="GW397" s="123" t="s">
        <v>13411</v>
      </c>
      <c r="GX397" s="123" t="s">
        <v>13397</v>
      </c>
      <c r="GY397" t="s">
        <v>1493</v>
      </c>
      <c r="GZ397" t="s">
        <v>13412</v>
      </c>
      <c r="HA397" s="266" t="s">
        <v>13409</v>
      </c>
      <c r="HB397" s="123" t="s">
        <v>13399</v>
      </c>
    </row>
    <row r="398" spans="1:211" s="123" customFormat="1" x14ac:dyDescent="0.35">
      <c r="A398" s="137">
        <v>303</v>
      </c>
      <c r="B398" s="343"/>
      <c r="C398" s="84" t="s">
        <v>1412</v>
      </c>
      <c r="D398" s="124">
        <v>44285</v>
      </c>
      <c r="E398" s="124">
        <v>44285</v>
      </c>
      <c r="F398" s="343"/>
      <c r="G398" s="125" t="s">
        <v>13413</v>
      </c>
      <c r="H398" s="266" t="s">
        <v>1375</v>
      </c>
      <c r="J398" s="339"/>
      <c r="K398" s="355"/>
      <c r="L398" s="267"/>
      <c r="M398" s="354"/>
      <c r="N398" s="267" t="s">
        <v>19657</v>
      </c>
      <c r="O398" s="354"/>
      <c r="P398" s="354"/>
      <c r="Q398" s="267"/>
      <c r="R398" s="267"/>
      <c r="S398" s="267"/>
      <c r="T398" s="126"/>
      <c r="U398" s="124"/>
      <c r="V398" s="124"/>
      <c r="W398" s="126"/>
      <c r="X398" s="362"/>
      <c r="Y398" s="362"/>
      <c r="Z398" s="126"/>
      <c r="AA398" s="126"/>
      <c r="AB398" s="124"/>
      <c r="AC398" s="124"/>
      <c r="AD398" s="362"/>
      <c r="AE398" s="362"/>
      <c r="AF398" s="363"/>
      <c r="AG398" s="363"/>
      <c r="AH398" s="266" t="s">
        <v>1375</v>
      </c>
      <c r="AI398" s="124">
        <v>44283</v>
      </c>
      <c r="AJ398" s="252" t="s">
        <v>13414</v>
      </c>
      <c r="AK398" s="124"/>
      <c r="AL398" s="252"/>
      <c r="AM398" s="85" t="s">
        <v>28</v>
      </c>
      <c r="AN398" s="85" t="s">
        <v>26</v>
      </c>
      <c r="AO398" s="85" t="s">
        <v>26</v>
      </c>
      <c r="AP398" s="85"/>
      <c r="AQ398" s="85"/>
      <c r="AR398" s="85"/>
      <c r="AS398" s="335">
        <v>368828858</v>
      </c>
      <c r="AT398" s="335"/>
      <c r="AU398" s="85"/>
      <c r="AV398" s="85"/>
      <c r="AW398" s="85"/>
      <c r="AX398" s="266" t="s">
        <v>1375</v>
      </c>
      <c r="AY398" s="85" t="s">
        <v>26</v>
      </c>
      <c r="AZ398" s="85" t="s">
        <v>26</v>
      </c>
      <c r="BA398" s="85" t="s">
        <v>26</v>
      </c>
      <c r="BB398" s="85" t="s">
        <v>26</v>
      </c>
      <c r="BC398" s="355"/>
      <c r="BD398" s="85" t="s">
        <v>33</v>
      </c>
      <c r="BE398" s="85" t="s">
        <v>16</v>
      </c>
      <c r="BF398" s="85" t="s">
        <v>34</v>
      </c>
      <c r="BG398" s="85"/>
      <c r="BH398" s="304" t="s">
        <v>18047</v>
      </c>
      <c r="BI398" s="355"/>
      <c r="BM398" s="123" t="s">
        <v>106</v>
      </c>
      <c r="BQ398" s="4" t="s">
        <v>1371</v>
      </c>
      <c r="BT398"/>
      <c r="BU398"/>
      <c r="BV398" s="266" t="s">
        <v>1375</v>
      </c>
      <c r="BW398" s="85" t="s">
        <v>43</v>
      </c>
      <c r="BX398" s="372"/>
      <c r="BY398" s="372"/>
      <c r="BZ398" s="129" t="s">
        <v>200</v>
      </c>
      <c r="CA398" t="s">
        <v>6395</v>
      </c>
      <c r="CB398">
        <v>21000</v>
      </c>
      <c r="CC398" s="265"/>
      <c r="CD398" s="123" t="s">
        <v>1610</v>
      </c>
      <c r="CE398" s="123" t="s">
        <v>17</v>
      </c>
      <c r="CG398" s="265"/>
      <c r="CH398" s="123">
        <v>505</v>
      </c>
      <c r="CI398" s="265"/>
      <c r="CJ398" s="85" t="s">
        <v>26</v>
      </c>
      <c r="CK398" s="85" t="s">
        <v>26</v>
      </c>
      <c r="CL398" s="85"/>
      <c r="CM398" s="85"/>
      <c r="CN398" s="96" t="s">
        <v>13368</v>
      </c>
      <c r="CO398" s="155"/>
      <c r="CP398" s="155"/>
      <c r="CQ398" s="285"/>
      <c r="CR398" s="155"/>
      <c r="CS398" s="378"/>
      <c r="CT398" s="155"/>
      <c r="CU398" s="155"/>
      <c r="CV398" s="155"/>
      <c r="CW398" s="155"/>
      <c r="CX398" s="155"/>
      <c r="CY398" s="155"/>
      <c r="CZ398" s="155"/>
      <c r="DA398" s="155"/>
      <c r="DB398" s="155"/>
      <c r="DC398" s="155"/>
      <c r="DD398" s="155"/>
      <c r="DE398" s="155"/>
      <c r="DF398" s="155"/>
      <c r="DG398" s="155"/>
      <c r="DH398" s="284" t="s">
        <v>1375</v>
      </c>
      <c r="DI398" s="267" t="s">
        <v>124</v>
      </c>
      <c r="DJ398" s="84" t="s">
        <v>12790</v>
      </c>
      <c r="DK398" s="268" t="s">
        <v>13414</v>
      </c>
      <c r="DL398" s="127" t="s">
        <v>13386</v>
      </c>
      <c r="DN398" s="85">
        <v>368828858</v>
      </c>
      <c r="DO398" s="339"/>
      <c r="DP398" s="339"/>
      <c r="DQ398" s="123" t="s">
        <v>2078</v>
      </c>
      <c r="DR398" s="339"/>
      <c r="DS398" s="339"/>
      <c r="DT398" s="339"/>
      <c r="DU398" s="339"/>
      <c r="DV398" s="123">
        <v>182222104</v>
      </c>
      <c r="DW398" s="123" t="s">
        <v>13415</v>
      </c>
      <c r="DX398" s="123">
        <v>1122</v>
      </c>
      <c r="DZ398" s="355"/>
      <c r="EA398" s="123" t="s">
        <v>25</v>
      </c>
      <c r="EC398" s="125"/>
      <c r="ED398" s="339"/>
      <c r="EE398" s="339"/>
      <c r="EF398" s="339"/>
      <c r="EG398" s="355"/>
      <c r="EH398" s="355"/>
      <c r="EJ398" s="123" t="s">
        <v>26</v>
      </c>
      <c r="EK398" s="123" t="s">
        <v>25</v>
      </c>
      <c r="EL398" s="123" t="s">
        <v>25</v>
      </c>
      <c r="EM398" s="123" t="s">
        <v>1759</v>
      </c>
      <c r="EO398" s="123" t="s">
        <v>1760</v>
      </c>
      <c r="EP398" s="339"/>
      <c r="EQ398" s="123" t="s">
        <v>1761</v>
      </c>
      <c r="ES398" s="123" t="s">
        <v>6</v>
      </c>
      <c r="ET398" s="339"/>
      <c r="EU398" s="123" t="s">
        <v>112</v>
      </c>
      <c r="EV398" s="339"/>
      <c r="EW398" s="123" t="s">
        <v>1370</v>
      </c>
      <c r="EX398" s="339"/>
      <c r="EY398" s="123" t="s">
        <v>1371</v>
      </c>
      <c r="FA398" s="123" t="s">
        <v>26</v>
      </c>
      <c r="FB398" s="339"/>
      <c r="FD398" s="339"/>
      <c r="FH398" s="266" t="s">
        <v>1375</v>
      </c>
      <c r="FL398"/>
      <c r="FV398"/>
      <c r="GC398" s="339"/>
      <c r="GD398" s="339"/>
      <c r="GE398" s="339"/>
      <c r="GF398" s="355"/>
      <c r="GG398" s="355"/>
      <c r="GH398" s="331"/>
      <c r="GO398" s="339"/>
      <c r="GQ398" s="339"/>
      <c r="GS398" s="339"/>
      <c r="GY398"/>
      <c r="GZ398"/>
      <c r="HA398" s="266"/>
    </row>
    <row r="399" spans="1:211" s="123" customFormat="1" x14ac:dyDescent="0.35">
      <c r="A399" s="137">
        <v>302</v>
      </c>
      <c r="B399" s="339"/>
      <c r="C399" s="84" t="s">
        <v>1411</v>
      </c>
      <c r="D399" s="124"/>
      <c r="E399" s="124"/>
      <c r="F399" s="343"/>
      <c r="G399" s="125" t="s">
        <v>13416</v>
      </c>
      <c r="H399" s="266" t="s">
        <v>1375</v>
      </c>
      <c r="J399" s="339"/>
      <c r="K399" s="355"/>
      <c r="L399" s="267"/>
      <c r="M399" s="354"/>
      <c r="N399" s="267" t="s">
        <v>19657</v>
      </c>
      <c r="O399" s="354"/>
      <c r="P399" s="354"/>
      <c r="Q399" s="267"/>
      <c r="R399" s="267"/>
      <c r="S399" s="267"/>
      <c r="T399" s="126"/>
      <c r="U399" s="124"/>
      <c r="V399" s="124"/>
      <c r="W399" s="126"/>
      <c r="X399" s="362"/>
      <c r="Y399" s="362"/>
      <c r="Z399" s="126"/>
      <c r="AA399" s="126"/>
      <c r="AB399" s="124"/>
      <c r="AC399" s="124"/>
      <c r="AD399" s="362"/>
      <c r="AE399" s="362"/>
      <c r="AF399" s="363"/>
      <c r="AG399" s="363"/>
      <c r="AH399" s="266" t="s">
        <v>1375</v>
      </c>
      <c r="AI399" s="124">
        <v>44283</v>
      </c>
      <c r="AJ399" s="252" t="s">
        <v>13417</v>
      </c>
      <c r="AK399" s="124">
        <v>44283</v>
      </c>
      <c r="AL399" s="252" t="s">
        <v>13417</v>
      </c>
      <c r="AM399" s="85" t="s">
        <v>28</v>
      </c>
      <c r="AN399" s="85" t="s">
        <v>26</v>
      </c>
      <c r="AO399" s="85" t="s">
        <v>26</v>
      </c>
      <c r="AP399" s="85" t="s">
        <v>13418</v>
      </c>
      <c r="AQ399" s="85"/>
      <c r="AR399" s="85"/>
      <c r="AS399" s="335" t="s">
        <v>13419</v>
      </c>
      <c r="AT399" s="335">
        <v>120703616</v>
      </c>
      <c r="AU399" s="85"/>
      <c r="AV399" s="85"/>
      <c r="AW399" s="85" t="s">
        <v>14748</v>
      </c>
      <c r="AX399" s="266" t="s">
        <v>1375</v>
      </c>
      <c r="AY399" s="85" t="s">
        <v>25</v>
      </c>
      <c r="AZ399" s="85" t="s">
        <v>25</v>
      </c>
      <c r="BA399" s="85" t="s">
        <v>25</v>
      </c>
      <c r="BB399" s="85" t="s">
        <v>25</v>
      </c>
      <c r="BC399" s="368"/>
      <c r="BD399" s="85" t="s">
        <v>27</v>
      </c>
      <c r="BE399" s="85" t="s">
        <v>4</v>
      </c>
      <c r="BF399" s="85"/>
      <c r="BG399" s="85"/>
      <c r="BH399" s="304" t="s">
        <v>18051</v>
      </c>
      <c r="BI399" s="355"/>
      <c r="BM399" s="123" t="s">
        <v>102</v>
      </c>
      <c r="BN399" s="123" t="s">
        <v>1378</v>
      </c>
      <c r="BO399" s="123" t="s">
        <v>11</v>
      </c>
      <c r="BQ399" s="4" t="s">
        <v>8</v>
      </c>
      <c r="BR399" s="123" t="s">
        <v>1614</v>
      </c>
      <c r="BS399" s="123" t="s">
        <v>11</v>
      </c>
      <c r="BT399"/>
      <c r="BU399"/>
      <c r="BV399" s="266" t="s">
        <v>1375</v>
      </c>
      <c r="BW399" s="85" t="s">
        <v>1404</v>
      </c>
      <c r="BX399" s="372"/>
      <c r="BY399" s="372"/>
      <c r="BZ399" s="129" t="s">
        <v>175</v>
      </c>
      <c r="CA399" t="s">
        <v>5250</v>
      </c>
      <c r="CB399">
        <v>21000</v>
      </c>
      <c r="CC399" s="265"/>
      <c r="CD399" s="123" t="s">
        <v>1457</v>
      </c>
      <c r="CE399" s="123" t="s">
        <v>3757</v>
      </c>
      <c r="CG399" s="265"/>
      <c r="CI399" s="265"/>
      <c r="CJ399" s="85" t="s">
        <v>26</v>
      </c>
      <c r="CK399" s="85" t="s">
        <v>26</v>
      </c>
      <c r="CL399" s="85"/>
      <c r="CM399" s="85"/>
      <c r="CN399" s="96" t="s">
        <v>13368</v>
      </c>
      <c r="CO399" s="155"/>
      <c r="CP399" s="155"/>
      <c r="CQ399" s="285"/>
      <c r="CR399" s="155"/>
      <c r="CS399" s="378"/>
      <c r="CT399" s="155"/>
      <c r="CU399" s="155"/>
      <c r="CV399" s="155"/>
      <c r="CW399" s="155"/>
      <c r="CX399" s="155"/>
      <c r="CY399" s="155"/>
      <c r="CZ399" s="155"/>
      <c r="DA399" s="155"/>
      <c r="DB399" s="155"/>
      <c r="DC399" s="155"/>
      <c r="DD399" s="155"/>
      <c r="DE399" s="155"/>
      <c r="DF399" s="155"/>
      <c r="DG399" s="155"/>
      <c r="DH399" s="284" t="s">
        <v>1375</v>
      </c>
      <c r="DI399" s="267" t="s">
        <v>131</v>
      </c>
      <c r="DJ399" s="84" t="s">
        <v>2213</v>
      </c>
      <c r="DK399" s="268" t="s">
        <v>13417</v>
      </c>
      <c r="DL399" s="127" t="s">
        <v>13386</v>
      </c>
      <c r="DM399" s="123" t="s">
        <v>13418</v>
      </c>
      <c r="DN399" s="85" t="s">
        <v>13419</v>
      </c>
      <c r="DO399" s="339"/>
      <c r="DP399" s="339"/>
      <c r="DQ399" s="123" t="s">
        <v>2214</v>
      </c>
      <c r="DR399" s="339"/>
      <c r="DS399" s="339"/>
      <c r="DT399" s="339"/>
      <c r="DU399" s="339"/>
      <c r="DV399" s="123">
        <v>8246</v>
      </c>
      <c r="DW399" s="123" t="s">
        <v>13420</v>
      </c>
      <c r="DX399" s="123">
        <v>9002</v>
      </c>
      <c r="DZ399" s="355"/>
      <c r="EA399" s="123" t="s">
        <v>25</v>
      </c>
      <c r="EC399" s="125"/>
      <c r="ED399" s="339"/>
      <c r="EE399" s="339"/>
      <c r="EF399" s="339"/>
      <c r="EG399" s="355"/>
      <c r="EH399" s="355"/>
      <c r="EJ399" s="123" t="s">
        <v>26</v>
      </c>
      <c r="EK399" s="123" t="s">
        <v>25</v>
      </c>
      <c r="EM399" s="123" t="s">
        <v>1759</v>
      </c>
      <c r="EO399" s="123" t="s">
        <v>2782</v>
      </c>
      <c r="EP399" s="339"/>
      <c r="EQ399" s="123" t="s">
        <v>1761</v>
      </c>
      <c r="ES399" s="123" t="s">
        <v>4</v>
      </c>
      <c r="ET399" s="339"/>
      <c r="EU399" s="123" t="s">
        <v>114</v>
      </c>
      <c r="EV399" s="339"/>
      <c r="EW399" s="123" t="s">
        <v>1370</v>
      </c>
      <c r="EX399" s="339"/>
      <c r="EY399" s="123" t="s">
        <v>8</v>
      </c>
      <c r="FA399" s="123" t="s">
        <v>26</v>
      </c>
      <c r="FB399" s="339"/>
      <c r="FD399" s="339"/>
      <c r="FE399" s="123" t="s">
        <v>2023</v>
      </c>
      <c r="FF399" s="123" t="s">
        <v>12886</v>
      </c>
      <c r="FG399" s="123" t="s">
        <v>26</v>
      </c>
      <c r="FH399" s="266" t="s">
        <v>1375</v>
      </c>
      <c r="FL399"/>
      <c r="FV399"/>
      <c r="GC399" s="339"/>
      <c r="GD399" s="339"/>
      <c r="GE399" s="339"/>
      <c r="GF399" s="355"/>
      <c r="GG399" s="355"/>
      <c r="GH399" s="331"/>
      <c r="GO399" s="339"/>
      <c r="GQ399" s="339"/>
      <c r="GS399" s="339"/>
      <c r="GY399"/>
      <c r="GZ399"/>
      <c r="HA399" s="266"/>
    </row>
    <row r="400" spans="1:211" s="123" customFormat="1" x14ac:dyDescent="0.35">
      <c r="A400" s="137">
        <v>301</v>
      </c>
      <c r="B400" s="343"/>
      <c r="C400" s="84" t="s">
        <v>1412</v>
      </c>
      <c r="D400" s="124">
        <v>44285</v>
      </c>
      <c r="E400" s="124">
        <v>44285</v>
      </c>
      <c r="F400" s="343"/>
      <c r="G400" s="125" t="s">
        <v>13421</v>
      </c>
      <c r="H400" s="266" t="s">
        <v>1375</v>
      </c>
      <c r="J400" s="339"/>
      <c r="K400" s="355"/>
      <c r="L400" s="267"/>
      <c r="M400" s="354"/>
      <c r="N400" s="267" t="s">
        <v>19657</v>
      </c>
      <c r="O400" s="354"/>
      <c r="P400" s="354"/>
      <c r="Q400" s="267"/>
      <c r="R400" s="267"/>
      <c r="S400" s="267"/>
      <c r="T400" s="126"/>
      <c r="U400" s="124"/>
      <c r="V400" s="124"/>
      <c r="W400" s="126"/>
      <c r="X400" s="362"/>
      <c r="Y400" s="362"/>
      <c r="Z400" s="126"/>
      <c r="AA400" s="126"/>
      <c r="AB400" s="124"/>
      <c r="AC400" s="124"/>
      <c r="AD400" s="362"/>
      <c r="AE400" s="362"/>
      <c r="AF400" s="363"/>
      <c r="AG400" s="363"/>
      <c r="AH400" s="266" t="s">
        <v>1375</v>
      </c>
      <c r="AI400" s="124">
        <v>44283</v>
      </c>
      <c r="AJ400" s="252" t="s">
        <v>2971</v>
      </c>
      <c r="AK400" s="124">
        <v>44283</v>
      </c>
      <c r="AL400" s="252" t="s">
        <v>2971</v>
      </c>
      <c r="AM400" s="85" t="s">
        <v>28</v>
      </c>
      <c r="AN400" s="85" t="s">
        <v>26</v>
      </c>
      <c r="AO400" s="85" t="s">
        <v>26</v>
      </c>
      <c r="AP400" s="85" t="s">
        <v>13422</v>
      </c>
      <c r="AQ400" s="85"/>
      <c r="AR400" s="85"/>
      <c r="AS400" s="335" t="s">
        <v>13423</v>
      </c>
      <c r="AT400" s="335"/>
      <c r="AU400" s="85"/>
      <c r="AV400" s="85"/>
      <c r="AW400" s="85"/>
      <c r="AX400" s="266" t="s">
        <v>1375</v>
      </c>
      <c r="AY400" s="85" t="s">
        <v>26</v>
      </c>
      <c r="AZ400" s="85" t="s">
        <v>26</v>
      </c>
      <c r="BA400" s="85" t="s">
        <v>26</v>
      </c>
      <c r="BB400" s="85" t="s">
        <v>26</v>
      </c>
      <c r="BC400" s="368"/>
      <c r="BD400" s="85" t="s">
        <v>33</v>
      </c>
      <c r="BE400" s="85" t="s">
        <v>13</v>
      </c>
      <c r="BF400" s="85"/>
      <c r="BG400" s="85"/>
      <c r="BH400" s="304" t="s">
        <v>18049</v>
      </c>
      <c r="BI400" s="355"/>
      <c r="BM400" s="123" t="s">
        <v>106</v>
      </c>
      <c r="BQ400" s="4" t="s">
        <v>8</v>
      </c>
      <c r="BT400"/>
      <c r="BU400"/>
      <c r="BV400" s="266" t="s">
        <v>1375</v>
      </c>
      <c r="BW400" s="85" t="s">
        <v>1404</v>
      </c>
      <c r="BX400" s="372"/>
      <c r="BY400" s="372"/>
      <c r="BZ400" s="129" t="s">
        <v>200</v>
      </c>
      <c r="CA400" t="s">
        <v>13533</v>
      </c>
      <c r="CB400">
        <v>12000</v>
      </c>
      <c r="CC400" s="265"/>
      <c r="CD400" s="123" t="s">
        <v>1531</v>
      </c>
      <c r="CE400" s="123" t="s">
        <v>17</v>
      </c>
      <c r="CG400" s="265"/>
      <c r="CI400" s="265"/>
      <c r="CJ400" s="85" t="s">
        <v>26</v>
      </c>
      <c r="CK400" s="85" t="s">
        <v>26</v>
      </c>
      <c r="CL400" s="85"/>
      <c r="CM400" s="85"/>
      <c r="CN400" s="96" t="s">
        <v>13368</v>
      </c>
      <c r="CO400" s="155"/>
      <c r="CP400" s="155"/>
      <c r="CQ400" s="285"/>
      <c r="CR400" s="155"/>
      <c r="CS400" s="378"/>
      <c r="CT400" s="155"/>
      <c r="CU400" s="155"/>
      <c r="CV400" s="155"/>
      <c r="CW400" s="155"/>
      <c r="CX400" s="155"/>
      <c r="CY400" s="155"/>
      <c r="CZ400" s="155"/>
      <c r="DA400" s="155"/>
      <c r="DB400" s="155"/>
      <c r="DC400" s="155"/>
      <c r="DD400" s="155"/>
      <c r="DE400" s="155"/>
      <c r="DF400" s="155"/>
      <c r="DG400" s="155"/>
      <c r="DH400" s="284" t="s">
        <v>1375</v>
      </c>
      <c r="DI400" s="267" t="s">
        <v>124</v>
      </c>
      <c r="DJ400" s="84" t="s">
        <v>12790</v>
      </c>
      <c r="DK400" s="268" t="s">
        <v>2971</v>
      </c>
      <c r="DL400" s="127" t="s">
        <v>13386</v>
      </c>
      <c r="DM400" s="123" t="s">
        <v>13422</v>
      </c>
      <c r="DN400" s="85" t="s">
        <v>13423</v>
      </c>
      <c r="DO400" s="339"/>
      <c r="DP400" s="339"/>
      <c r="DQ400" s="123" t="s">
        <v>2078</v>
      </c>
      <c r="DR400" s="339"/>
      <c r="DS400" s="339"/>
      <c r="DT400" s="339"/>
      <c r="DU400" s="339"/>
      <c r="DV400" s="123">
        <v>182011104</v>
      </c>
      <c r="DW400" s="123" t="s">
        <v>13424</v>
      </c>
      <c r="DX400" s="123">
        <v>9002</v>
      </c>
      <c r="DZ400" s="355"/>
      <c r="EA400" s="123" t="s">
        <v>25</v>
      </c>
      <c r="EB400" s="123">
        <v>2</v>
      </c>
      <c r="EC400" s="125" t="s">
        <v>1887</v>
      </c>
      <c r="ED400" s="339"/>
      <c r="EE400" s="339"/>
      <c r="EF400" s="339"/>
      <c r="EG400" s="355"/>
      <c r="EH400" s="355"/>
      <c r="EJ400" s="123" t="s">
        <v>26</v>
      </c>
      <c r="EK400" s="123" t="s">
        <v>25</v>
      </c>
      <c r="EM400" s="123" t="s">
        <v>1759</v>
      </c>
      <c r="EO400" s="123" t="s">
        <v>1760</v>
      </c>
      <c r="EP400" s="339"/>
      <c r="EQ400" s="123" t="s">
        <v>1761</v>
      </c>
      <c r="ES400" s="123" t="s">
        <v>1956</v>
      </c>
      <c r="ET400" s="339"/>
      <c r="EU400" s="123" t="s">
        <v>112</v>
      </c>
      <c r="EV400" s="339"/>
      <c r="EW400" s="123" t="s">
        <v>1370</v>
      </c>
      <c r="EX400" s="339"/>
      <c r="EY400" s="123" t="s">
        <v>8</v>
      </c>
      <c r="FA400" s="123" t="s">
        <v>26</v>
      </c>
      <c r="FB400" s="339"/>
      <c r="FD400" s="339"/>
      <c r="FE400" s="123" t="s">
        <v>13425</v>
      </c>
      <c r="FF400" s="123" t="s">
        <v>2842</v>
      </c>
      <c r="FG400" s="123" t="s">
        <v>26</v>
      </c>
      <c r="FH400" s="266" t="s">
        <v>1375</v>
      </c>
      <c r="FL400"/>
      <c r="FV400"/>
      <c r="GC400" s="339"/>
      <c r="GD400" s="339"/>
      <c r="GE400" s="339"/>
      <c r="GF400" s="355"/>
      <c r="GG400" s="355"/>
      <c r="GH400" s="331"/>
      <c r="GO400" s="339"/>
      <c r="GQ400" s="339"/>
      <c r="GS400" s="339"/>
      <c r="GY400"/>
      <c r="GZ400"/>
      <c r="HA400" s="266"/>
    </row>
    <row r="401" spans="1:210" s="123" customFormat="1" x14ac:dyDescent="0.35">
      <c r="A401" s="137">
        <v>300</v>
      </c>
      <c r="B401" s="343"/>
      <c r="C401" s="84" t="s">
        <v>1412</v>
      </c>
      <c r="D401" s="124">
        <v>44285</v>
      </c>
      <c r="E401" s="124">
        <v>44285</v>
      </c>
      <c r="F401" s="343"/>
      <c r="G401" s="125" t="s">
        <v>13426</v>
      </c>
      <c r="H401" s="266" t="s">
        <v>1375</v>
      </c>
      <c r="J401" s="339"/>
      <c r="K401" s="355"/>
      <c r="L401" s="267"/>
      <c r="M401" s="354"/>
      <c r="N401" s="267" t="s">
        <v>19657</v>
      </c>
      <c r="O401" s="354"/>
      <c r="P401" s="354"/>
      <c r="Q401" s="267"/>
      <c r="R401" s="267"/>
      <c r="S401" s="267"/>
      <c r="T401" s="126"/>
      <c r="U401" s="124"/>
      <c r="V401" s="124"/>
      <c r="W401" s="126"/>
      <c r="X401" s="362"/>
      <c r="Y401" s="362"/>
      <c r="Z401" s="126"/>
      <c r="AA401" s="126"/>
      <c r="AB401" s="124"/>
      <c r="AC401" s="124"/>
      <c r="AD401" s="362"/>
      <c r="AE401" s="362"/>
      <c r="AF401" s="363"/>
      <c r="AG401" s="363"/>
      <c r="AH401" s="266" t="s">
        <v>1375</v>
      </c>
      <c r="AI401" s="124">
        <v>44283</v>
      </c>
      <c r="AJ401" s="252" t="s">
        <v>13427</v>
      </c>
      <c r="AK401" s="124">
        <v>44283</v>
      </c>
      <c r="AL401" s="252" t="s">
        <v>13427</v>
      </c>
      <c r="AM401" s="85" t="s">
        <v>28</v>
      </c>
      <c r="AN401" s="85" t="s">
        <v>26</v>
      </c>
      <c r="AO401" s="85" t="s">
        <v>26</v>
      </c>
      <c r="AP401" s="85" t="s">
        <v>13428</v>
      </c>
      <c r="AQ401" s="85" t="s">
        <v>13429</v>
      </c>
      <c r="AR401" s="85"/>
      <c r="AS401" s="335" t="s">
        <v>13430</v>
      </c>
      <c r="AT401" s="335" t="s">
        <v>13431</v>
      </c>
      <c r="AU401" s="85"/>
      <c r="AV401" s="85"/>
      <c r="AW401" s="85"/>
      <c r="AX401" s="266" t="s">
        <v>1375</v>
      </c>
      <c r="AY401" s="85" t="s">
        <v>26</v>
      </c>
      <c r="AZ401" s="85" t="s">
        <v>26</v>
      </c>
      <c r="BA401" s="85" t="s">
        <v>26</v>
      </c>
      <c r="BB401" s="85" t="s">
        <v>26</v>
      </c>
      <c r="BC401" s="355"/>
      <c r="BD401" s="85" t="s">
        <v>33</v>
      </c>
      <c r="BE401" s="85" t="s">
        <v>16</v>
      </c>
      <c r="BF401" s="85"/>
      <c r="BG401" s="85"/>
      <c r="BH401" s="304" t="s">
        <v>18051</v>
      </c>
      <c r="BI401" s="355"/>
      <c r="BM401" s="123" t="s">
        <v>106</v>
      </c>
      <c r="BQ401" s="4" t="s">
        <v>8</v>
      </c>
      <c r="BT401"/>
      <c r="BU401"/>
      <c r="BV401" s="266" t="s">
        <v>1375</v>
      </c>
      <c r="BW401" s="85" t="s">
        <v>43</v>
      </c>
      <c r="BX401" s="372"/>
      <c r="BY401" s="372"/>
      <c r="BZ401" s="129" t="s">
        <v>262</v>
      </c>
      <c r="CA401" t="s">
        <v>11560</v>
      </c>
      <c r="CB401">
        <v>17000</v>
      </c>
      <c r="CC401" s="265"/>
      <c r="CD401" s="123" t="s">
        <v>1368</v>
      </c>
      <c r="CE401" s="123" t="s">
        <v>17</v>
      </c>
      <c r="CG401" s="265"/>
      <c r="CH401" s="123">
        <v>320</v>
      </c>
      <c r="CI401" s="265"/>
      <c r="CJ401" s="85" t="s">
        <v>26</v>
      </c>
      <c r="CK401" s="85" t="s">
        <v>26</v>
      </c>
      <c r="CL401" s="85"/>
      <c r="CM401" s="85"/>
      <c r="CN401" s="96" t="s">
        <v>13368</v>
      </c>
      <c r="CO401" s="155"/>
      <c r="CP401" s="155"/>
      <c r="CQ401" s="285"/>
      <c r="CR401" s="155"/>
      <c r="CS401" s="378"/>
      <c r="CT401" s="155"/>
      <c r="CU401" s="155"/>
      <c r="CV401" s="155"/>
      <c r="CW401" s="155"/>
      <c r="CX401" s="155"/>
      <c r="CY401" s="155"/>
      <c r="CZ401" s="155"/>
      <c r="DA401" s="155"/>
      <c r="DB401" s="155"/>
      <c r="DC401" s="155"/>
      <c r="DD401" s="155"/>
      <c r="DE401" s="155"/>
      <c r="DF401" s="155"/>
      <c r="DG401" s="155"/>
      <c r="DH401" s="284" t="s">
        <v>1375</v>
      </c>
      <c r="DI401" s="267" t="s">
        <v>123</v>
      </c>
      <c r="DJ401" s="84" t="s">
        <v>12836</v>
      </c>
      <c r="DK401" s="268" t="s">
        <v>13427</v>
      </c>
      <c r="DL401" s="127" t="s">
        <v>13386</v>
      </c>
      <c r="DM401" s="123" t="s">
        <v>13428</v>
      </c>
      <c r="DN401" s="85" t="s">
        <v>13430</v>
      </c>
      <c r="DO401" s="339"/>
      <c r="DP401" s="339"/>
      <c r="DQ401" s="123" t="s">
        <v>12837</v>
      </c>
      <c r="DR401" s="339"/>
      <c r="DS401" s="339"/>
      <c r="DT401" s="339"/>
      <c r="DU401" s="339"/>
      <c r="DV401" s="123">
        <v>163781705</v>
      </c>
      <c r="DW401" s="123" t="s">
        <v>13432</v>
      </c>
      <c r="DX401" s="123">
        <v>9002</v>
      </c>
      <c r="DY401" s="123">
        <v>1</v>
      </c>
      <c r="DZ401" s="355"/>
      <c r="EA401" s="123" t="s">
        <v>25</v>
      </c>
      <c r="EC401" s="125"/>
      <c r="ED401" s="339"/>
      <c r="EE401" s="339"/>
      <c r="EF401" s="339"/>
      <c r="EG401" s="355"/>
      <c r="EH401" s="355"/>
      <c r="EJ401" s="123" t="s">
        <v>26</v>
      </c>
      <c r="EK401" s="123" t="s">
        <v>25</v>
      </c>
      <c r="EM401" s="123" t="s">
        <v>1759</v>
      </c>
      <c r="EO401" s="123" t="s">
        <v>1760</v>
      </c>
      <c r="EP401" s="339"/>
      <c r="EQ401" s="123" t="s">
        <v>1761</v>
      </c>
      <c r="ES401" s="123" t="s">
        <v>1807</v>
      </c>
      <c r="ET401" s="339"/>
      <c r="EU401" s="123" t="s">
        <v>115</v>
      </c>
      <c r="EV401" s="339"/>
      <c r="EW401" s="123" t="s">
        <v>1368</v>
      </c>
      <c r="EX401" s="339"/>
      <c r="EY401" s="123" t="s">
        <v>8</v>
      </c>
      <c r="FA401" s="123" t="s">
        <v>26</v>
      </c>
      <c r="FB401" s="339"/>
      <c r="FD401" s="339"/>
      <c r="FE401" s="123" t="s">
        <v>2674</v>
      </c>
      <c r="FF401" s="123" t="s">
        <v>1865</v>
      </c>
      <c r="FG401" s="123" t="s">
        <v>26</v>
      </c>
      <c r="FH401" s="266" t="s">
        <v>1375</v>
      </c>
      <c r="FI401" s="123" t="s">
        <v>1839</v>
      </c>
      <c r="FJ401" s="123" t="s">
        <v>2650</v>
      </c>
      <c r="FK401" s="123" t="s">
        <v>72</v>
      </c>
      <c r="FL401" t="s">
        <v>13433</v>
      </c>
      <c r="FM401" s="123" t="s">
        <v>13429</v>
      </c>
      <c r="FN401" s="123" t="s">
        <v>1839</v>
      </c>
      <c r="FO401" s="123" t="s">
        <v>1890</v>
      </c>
      <c r="FP401" s="123" t="s">
        <v>13434</v>
      </c>
      <c r="FQ401" s="123" t="s">
        <v>13435</v>
      </c>
      <c r="FR401" s="123" t="s">
        <v>1869</v>
      </c>
      <c r="FS401" s="123" t="s">
        <v>1870</v>
      </c>
      <c r="FT401" s="123" t="s">
        <v>1845</v>
      </c>
      <c r="FU401" s="123" t="s">
        <v>9</v>
      </c>
      <c r="FV401" t="s">
        <v>13436</v>
      </c>
      <c r="FW401" s="123" t="s">
        <v>1846</v>
      </c>
      <c r="FX401" s="123" t="s">
        <v>46</v>
      </c>
      <c r="FY401" s="123" t="s">
        <v>13428</v>
      </c>
      <c r="FZ401" s="123" t="s">
        <v>2057</v>
      </c>
      <c r="GA401" s="123" t="s">
        <v>1375</v>
      </c>
      <c r="GB401" s="123" t="s">
        <v>13437</v>
      </c>
      <c r="GC401" s="339"/>
      <c r="GD401" s="339"/>
      <c r="GE401" s="339"/>
      <c r="GF401" s="355"/>
      <c r="GG401" s="355"/>
      <c r="GH401" s="331" t="s">
        <v>1375</v>
      </c>
      <c r="GI401" s="123" t="s">
        <v>9</v>
      </c>
      <c r="GJ401" s="123" t="s">
        <v>1945</v>
      </c>
      <c r="GK401" s="123" t="s">
        <v>1375</v>
      </c>
      <c r="GL401" s="123" t="s">
        <v>9</v>
      </c>
      <c r="GM401" s="123" t="s">
        <v>1375</v>
      </c>
      <c r="GN401" s="123" t="s">
        <v>1375</v>
      </c>
      <c r="GO401" s="339"/>
      <c r="GP401" s="123" t="s">
        <v>1850</v>
      </c>
      <c r="GQ401" s="339"/>
      <c r="GR401" s="123" t="s">
        <v>13438</v>
      </c>
      <c r="GS401" s="339"/>
      <c r="GT401" s="123" t="s">
        <v>13439</v>
      </c>
      <c r="GU401" s="123" t="s">
        <v>1375</v>
      </c>
      <c r="GV401" s="123" t="s">
        <v>15</v>
      </c>
      <c r="GW401" s="123" t="s">
        <v>13440</v>
      </c>
      <c r="GX401" s="123" t="s">
        <v>13429</v>
      </c>
      <c r="GY401" t="s">
        <v>13436</v>
      </c>
      <c r="GZ401" t="s">
        <v>1488</v>
      </c>
      <c r="HA401" s="266" t="s">
        <v>13438</v>
      </c>
      <c r="HB401" s="123" t="s">
        <v>13431</v>
      </c>
    </row>
    <row r="402" spans="1:210" s="123" customFormat="1" x14ac:dyDescent="0.35">
      <c r="A402" s="137">
        <v>299</v>
      </c>
      <c r="B402" s="343"/>
      <c r="C402" s="84" t="s">
        <v>1412</v>
      </c>
      <c r="D402" s="124">
        <v>44285</v>
      </c>
      <c r="E402" s="124">
        <v>44285</v>
      </c>
      <c r="F402" s="343"/>
      <c r="G402" s="125" t="s">
        <v>13441</v>
      </c>
      <c r="H402" s="266" t="s">
        <v>1375</v>
      </c>
      <c r="J402" s="339"/>
      <c r="K402" s="355"/>
      <c r="L402" s="267"/>
      <c r="M402" s="354"/>
      <c r="N402" s="267" t="s">
        <v>19657</v>
      </c>
      <c r="O402" s="354"/>
      <c r="P402" s="354"/>
      <c r="Q402" s="267"/>
      <c r="R402" s="267"/>
      <c r="S402" s="267"/>
      <c r="T402" s="126"/>
      <c r="U402" s="124"/>
      <c r="V402" s="124"/>
      <c r="W402" s="126"/>
      <c r="X402" s="362"/>
      <c r="Y402" s="362"/>
      <c r="Z402" s="126"/>
      <c r="AA402" s="126"/>
      <c r="AB402" s="124"/>
      <c r="AC402" s="124"/>
      <c r="AD402" s="362"/>
      <c r="AE402" s="362"/>
      <c r="AF402" s="363"/>
      <c r="AG402" s="363"/>
      <c r="AH402" s="266" t="s">
        <v>1375</v>
      </c>
      <c r="AI402" s="124">
        <v>44283</v>
      </c>
      <c r="AJ402" s="252" t="s">
        <v>13442</v>
      </c>
      <c r="AK402" s="124">
        <v>44283</v>
      </c>
      <c r="AL402" s="252" t="s">
        <v>13442</v>
      </c>
      <c r="AM402" s="85" t="s">
        <v>28</v>
      </c>
      <c r="AN402" s="85" t="s">
        <v>26</v>
      </c>
      <c r="AO402" s="85" t="s">
        <v>25</v>
      </c>
      <c r="AP402" s="85" t="s">
        <v>13443</v>
      </c>
      <c r="AQ402" s="85"/>
      <c r="AR402" s="85"/>
      <c r="AS402" s="335" t="s">
        <v>13444</v>
      </c>
      <c r="AT402" s="335"/>
      <c r="AU402" s="85"/>
      <c r="AV402" s="85"/>
      <c r="AW402" s="85"/>
      <c r="AX402" s="266" t="s">
        <v>1375</v>
      </c>
      <c r="AY402" s="85" t="s">
        <v>26</v>
      </c>
      <c r="AZ402" s="85" t="s">
        <v>26</v>
      </c>
      <c r="BA402" s="85" t="s">
        <v>26</v>
      </c>
      <c r="BB402" s="85" t="s">
        <v>26</v>
      </c>
      <c r="BC402" s="355"/>
      <c r="BD402" s="85" t="s">
        <v>33</v>
      </c>
      <c r="BE402" s="85" t="s">
        <v>16</v>
      </c>
      <c r="BF402" s="85"/>
      <c r="BG402" s="85"/>
      <c r="BH402" s="304" t="s">
        <v>18047</v>
      </c>
      <c r="BI402" s="355"/>
      <c r="BM402" s="123" t="s">
        <v>32</v>
      </c>
      <c r="BQ402" s="4" t="s">
        <v>8</v>
      </c>
      <c r="BT402"/>
      <c r="BU402"/>
      <c r="BV402" s="266" t="s">
        <v>1375</v>
      </c>
      <c r="BW402" s="85" t="s">
        <v>43</v>
      </c>
      <c r="BX402" s="372"/>
      <c r="BY402" s="372"/>
      <c r="BZ402" s="129" t="s">
        <v>262</v>
      </c>
      <c r="CA402" t="s">
        <v>11560</v>
      </c>
      <c r="CB402">
        <v>17000</v>
      </c>
      <c r="CC402" s="265"/>
      <c r="CD402" s="123" t="s">
        <v>1368</v>
      </c>
      <c r="CE402" s="123" t="s">
        <v>17</v>
      </c>
      <c r="CG402" s="265"/>
      <c r="CH402" s="123">
        <v>320</v>
      </c>
      <c r="CI402" s="265"/>
      <c r="CJ402" s="85" t="s">
        <v>26</v>
      </c>
      <c r="CK402" s="85" t="s">
        <v>26</v>
      </c>
      <c r="CL402" s="85"/>
      <c r="CM402" s="85"/>
      <c r="CN402" s="96" t="s">
        <v>13368</v>
      </c>
      <c r="CO402" s="155"/>
      <c r="CP402" s="155"/>
      <c r="CQ402" s="285"/>
      <c r="CR402" s="155"/>
      <c r="CS402" s="378"/>
      <c r="CT402" s="155"/>
      <c r="CU402" s="155"/>
      <c r="CV402" s="155"/>
      <c r="CW402" s="155"/>
      <c r="CX402" s="155"/>
      <c r="CY402" s="155"/>
      <c r="CZ402" s="155"/>
      <c r="DA402" s="155"/>
      <c r="DB402" s="155"/>
      <c r="DC402" s="155"/>
      <c r="DD402" s="155"/>
      <c r="DE402" s="155"/>
      <c r="DF402" s="155"/>
      <c r="DG402" s="155"/>
      <c r="DH402" s="284" t="s">
        <v>1375</v>
      </c>
      <c r="DI402" s="267" t="s">
        <v>123</v>
      </c>
      <c r="DJ402" s="84" t="s">
        <v>12836</v>
      </c>
      <c r="DK402" s="268" t="s">
        <v>13442</v>
      </c>
      <c r="DL402" s="127" t="s">
        <v>13386</v>
      </c>
      <c r="DM402" s="123" t="s">
        <v>13443</v>
      </c>
      <c r="DN402" s="85" t="s">
        <v>13444</v>
      </c>
      <c r="DO402" s="339"/>
      <c r="DP402" s="339"/>
      <c r="DQ402" s="123" t="s">
        <v>12837</v>
      </c>
      <c r="DR402" s="339"/>
      <c r="DS402" s="339"/>
      <c r="DT402" s="339"/>
      <c r="DU402" s="339"/>
      <c r="DV402" s="123">
        <v>163781705</v>
      </c>
      <c r="DW402" s="123" t="s">
        <v>13445</v>
      </c>
      <c r="DX402" s="123">
        <v>9002</v>
      </c>
      <c r="DZ402" s="355"/>
      <c r="EA402" s="123" t="s">
        <v>25</v>
      </c>
      <c r="EC402" s="125"/>
      <c r="ED402" s="339"/>
      <c r="EE402" s="339"/>
      <c r="EF402" s="339"/>
      <c r="EG402" s="355"/>
      <c r="EH402" s="355"/>
      <c r="EJ402" s="123" t="s">
        <v>26</v>
      </c>
      <c r="EK402" s="123" t="s">
        <v>25</v>
      </c>
      <c r="EM402" s="123" t="s">
        <v>1759</v>
      </c>
      <c r="EO402" s="123" t="s">
        <v>1760</v>
      </c>
      <c r="EP402" s="339"/>
      <c r="EQ402" s="123" t="s">
        <v>1761</v>
      </c>
      <c r="ES402" s="123" t="s">
        <v>1956</v>
      </c>
      <c r="ET402" s="339"/>
      <c r="EU402" s="123" t="s">
        <v>115</v>
      </c>
      <c r="EV402" s="339"/>
      <c r="EW402" s="123" t="s">
        <v>1368</v>
      </c>
      <c r="EX402" s="339"/>
      <c r="EY402" s="123" t="s">
        <v>8</v>
      </c>
      <c r="FA402" s="123" t="s">
        <v>26</v>
      </c>
      <c r="FB402" s="339"/>
      <c r="FD402" s="339"/>
      <c r="FE402" s="123" t="s">
        <v>2024</v>
      </c>
      <c r="FF402" s="123" t="s">
        <v>2024</v>
      </c>
      <c r="FG402" s="123" t="s">
        <v>26</v>
      </c>
      <c r="FH402" s="266" t="s">
        <v>1375</v>
      </c>
      <c r="FL402"/>
      <c r="FV402"/>
      <c r="GC402" s="339"/>
      <c r="GD402" s="339"/>
      <c r="GE402" s="339"/>
      <c r="GF402" s="355"/>
      <c r="GG402" s="355"/>
      <c r="GH402" s="331"/>
      <c r="GO402" s="339"/>
      <c r="GQ402" s="339"/>
      <c r="GS402" s="339"/>
      <c r="GY402"/>
      <c r="GZ402"/>
      <c r="HA402" s="266"/>
    </row>
    <row r="403" spans="1:210" s="123" customFormat="1" x14ac:dyDescent="0.35">
      <c r="A403" s="137">
        <v>298</v>
      </c>
      <c r="B403" s="343"/>
      <c r="C403" s="84" t="s">
        <v>1412</v>
      </c>
      <c r="D403" s="124">
        <v>44285</v>
      </c>
      <c r="E403" s="124">
        <v>44285</v>
      </c>
      <c r="F403" s="343"/>
      <c r="G403" s="125" t="s">
        <v>13446</v>
      </c>
      <c r="H403" s="266" t="s">
        <v>1375</v>
      </c>
      <c r="J403" s="339"/>
      <c r="K403" s="355"/>
      <c r="L403" s="267"/>
      <c r="M403" s="354"/>
      <c r="N403" s="267" t="s">
        <v>19657</v>
      </c>
      <c r="O403" s="354"/>
      <c r="P403" s="354"/>
      <c r="Q403" s="267"/>
      <c r="R403" s="267"/>
      <c r="S403" s="267"/>
      <c r="T403" s="126"/>
      <c r="U403" s="124"/>
      <c r="V403" s="124"/>
      <c r="W403" s="126"/>
      <c r="X403" s="362"/>
      <c r="Y403" s="362"/>
      <c r="Z403" s="126"/>
      <c r="AA403" s="126"/>
      <c r="AB403" s="124"/>
      <c r="AC403" s="124"/>
      <c r="AD403" s="362"/>
      <c r="AE403" s="362"/>
      <c r="AF403" s="363"/>
      <c r="AG403" s="363"/>
      <c r="AH403" s="266" t="s">
        <v>1375</v>
      </c>
      <c r="AI403" s="124">
        <v>44283</v>
      </c>
      <c r="AJ403" s="252" t="s">
        <v>13447</v>
      </c>
      <c r="AK403" s="124"/>
      <c r="AL403" s="252"/>
      <c r="AM403" s="85" t="s">
        <v>28</v>
      </c>
      <c r="AN403" s="85" t="s">
        <v>26</v>
      </c>
      <c r="AO403" s="85" t="s">
        <v>26</v>
      </c>
      <c r="AP403" s="85"/>
      <c r="AQ403" s="85"/>
      <c r="AR403" s="85"/>
      <c r="AS403" s="335">
        <v>842143260</v>
      </c>
      <c r="AT403" s="335"/>
      <c r="AU403" s="85"/>
      <c r="AV403" s="85"/>
      <c r="AW403" s="85"/>
      <c r="AX403" s="266" t="s">
        <v>1375</v>
      </c>
      <c r="AY403" s="85" t="s">
        <v>26</v>
      </c>
      <c r="AZ403" s="85" t="s">
        <v>26</v>
      </c>
      <c r="BA403" s="85" t="s">
        <v>26</v>
      </c>
      <c r="BB403" s="85" t="s">
        <v>26</v>
      </c>
      <c r="BC403" s="355"/>
      <c r="BD403" s="85" t="s">
        <v>33</v>
      </c>
      <c r="BE403" s="85" t="s">
        <v>16</v>
      </c>
      <c r="BF403" s="85"/>
      <c r="BG403" s="85"/>
      <c r="BH403" s="304" t="s">
        <v>18047</v>
      </c>
      <c r="BI403" s="355"/>
      <c r="BM403" s="123" t="s">
        <v>106</v>
      </c>
      <c r="BQ403" s="4" t="s">
        <v>8</v>
      </c>
      <c r="BT403"/>
      <c r="BU403"/>
      <c r="BV403" s="266" t="s">
        <v>1375</v>
      </c>
      <c r="BW403" s="85" t="s">
        <v>1404</v>
      </c>
      <c r="BX403" s="372"/>
      <c r="BY403" s="372"/>
      <c r="BZ403" s="129" t="s">
        <v>225</v>
      </c>
      <c r="CA403" t="s">
        <v>13532</v>
      </c>
      <c r="CB403">
        <v>12000</v>
      </c>
      <c r="CC403" s="265"/>
      <c r="CD403" s="123" t="s">
        <v>1471</v>
      </c>
      <c r="CE403" s="123" t="s">
        <v>17</v>
      </c>
      <c r="CG403" s="265"/>
      <c r="CI403" s="265"/>
      <c r="CJ403" s="85" t="s">
        <v>26</v>
      </c>
      <c r="CK403" s="85" t="s">
        <v>26</v>
      </c>
      <c r="CL403" s="85"/>
      <c r="CM403" s="85"/>
      <c r="CN403" s="96" t="s">
        <v>13368</v>
      </c>
      <c r="CO403" s="155"/>
      <c r="CP403" s="155"/>
      <c r="CQ403" s="285"/>
      <c r="CR403" s="155"/>
      <c r="CS403" s="378"/>
      <c r="CT403" s="155"/>
      <c r="CU403" s="155"/>
      <c r="CV403" s="155"/>
      <c r="CW403" s="155"/>
      <c r="CX403" s="155"/>
      <c r="CY403" s="155"/>
      <c r="CZ403" s="155"/>
      <c r="DA403" s="155"/>
      <c r="DB403" s="155"/>
      <c r="DC403" s="155"/>
      <c r="DD403" s="155"/>
      <c r="DE403" s="155"/>
      <c r="DF403" s="155"/>
      <c r="DG403" s="155"/>
      <c r="DH403" s="284" t="s">
        <v>1375</v>
      </c>
      <c r="DI403" s="267" t="s">
        <v>120</v>
      </c>
      <c r="DJ403" s="84" t="s">
        <v>1959</v>
      </c>
      <c r="DK403" s="268" t="s">
        <v>13447</v>
      </c>
      <c r="DL403" s="127" t="s">
        <v>13386</v>
      </c>
      <c r="DN403" s="85">
        <v>842143260</v>
      </c>
      <c r="DO403" s="339"/>
      <c r="DP403" s="339"/>
      <c r="DQ403" s="123" t="s">
        <v>1960</v>
      </c>
      <c r="DR403" s="339"/>
      <c r="DS403" s="339"/>
      <c r="DT403" s="339"/>
      <c r="DU403" s="339"/>
      <c r="DV403" s="123">
        <v>102521101</v>
      </c>
      <c r="DW403" s="123" t="s">
        <v>13448</v>
      </c>
      <c r="DX403" s="123">
        <v>1120</v>
      </c>
      <c r="DZ403" s="355"/>
      <c r="EA403" s="123" t="s">
        <v>25</v>
      </c>
      <c r="EC403" s="125"/>
      <c r="ED403" s="339"/>
      <c r="EE403" s="339"/>
      <c r="EF403" s="339"/>
      <c r="EG403" s="355"/>
      <c r="EH403" s="355"/>
      <c r="EJ403" s="123" t="s">
        <v>26</v>
      </c>
      <c r="EK403" s="123" t="s">
        <v>25</v>
      </c>
      <c r="EL403" s="123" t="s">
        <v>26</v>
      </c>
      <c r="EM403" s="123" t="s">
        <v>1759</v>
      </c>
      <c r="EO403" s="123" t="s">
        <v>1760</v>
      </c>
      <c r="EP403" s="339"/>
      <c r="EQ403" s="123" t="s">
        <v>1761</v>
      </c>
      <c r="ES403" s="123" t="s">
        <v>6</v>
      </c>
      <c r="ET403" s="339"/>
      <c r="EU403" s="123" t="s">
        <v>112</v>
      </c>
      <c r="EV403" s="339"/>
      <c r="EW403" s="123" t="s">
        <v>1370</v>
      </c>
      <c r="EX403" s="339"/>
      <c r="EY403" s="123" t="s">
        <v>8</v>
      </c>
      <c r="FA403" s="123" t="s">
        <v>26</v>
      </c>
      <c r="FB403" s="339"/>
      <c r="FD403" s="339"/>
      <c r="FH403" s="266" t="s">
        <v>1375</v>
      </c>
      <c r="FL403"/>
      <c r="FV403"/>
      <c r="GC403" s="339"/>
      <c r="GD403" s="339"/>
      <c r="GE403" s="339"/>
      <c r="GF403" s="355"/>
      <c r="GG403" s="355"/>
      <c r="GH403" s="331"/>
      <c r="GO403" s="339"/>
      <c r="GQ403" s="339"/>
      <c r="GS403" s="339"/>
      <c r="GY403"/>
      <c r="GZ403"/>
      <c r="HA403" s="266"/>
    </row>
    <row r="404" spans="1:210" s="123" customFormat="1" x14ac:dyDescent="0.35">
      <c r="A404" s="137">
        <v>297</v>
      </c>
      <c r="B404" s="343"/>
      <c r="C404" s="84" t="s">
        <v>1412</v>
      </c>
      <c r="D404" s="124">
        <v>44285</v>
      </c>
      <c r="E404" s="124">
        <v>44285</v>
      </c>
      <c r="F404" s="343"/>
      <c r="G404" s="125" t="s">
        <v>13449</v>
      </c>
      <c r="H404" s="266" t="s">
        <v>1375</v>
      </c>
      <c r="J404" s="339"/>
      <c r="K404" s="355"/>
      <c r="L404" s="267"/>
      <c r="M404" s="354"/>
      <c r="N404" s="267" t="s">
        <v>19657</v>
      </c>
      <c r="O404" s="354"/>
      <c r="P404" s="354"/>
      <c r="Q404" s="267"/>
      <c r="R404" s="267"/>
      <c r="S404" s="267"/>
      <c r="T404" s="126"/>
      <c r="U404" s="124"/>
      <c r="V404" s="124"/>
      <c r="W404" s="126"/>
      <c r="X404" s="362"/>
      <c r="Y404" s="362"/>
      <c r="Z404" s="126"/>
      <c r="AA404" s="126"/>
      <c r="AB404" s="124"/>
      <c r="AC404" s="124"/>
      <c r="AD404" s="362"/>
      <c r="AE404" s="362"/>
      <c r="AF404" s="363"/>
      <c r="AG404" s="363"/>
      <c r="AH404" s="266" t="s">
        <v>1375</v>
      </c>
      <c r="AI404" s="124">
        <v>44283</v>
      </c>
      <c r="AJ404" s="252" t="s">
        <v>13450</v>
      </c>
      <c r="AK404" s="124"/>
      <c r="AL404" s="252"/>
      <c r="AM404" s="85" t="s">
        <v>28</v>
      </c>
      <c r="AN404" s="85" t="s">
        <v>26</v>
      </c>
      <c r="AO404" s="85" t="s">
        <v>26</v>
      </c>
      <c r="AP404" s="85"/>
      <c r="AQ404" s="85"/>
      <c r="AR404" s="85"/>
      <c r="AS404" s="335">
        <v>8823939214</v>
      </c>
      <c r="AT404" s="335"/>
      <c r="AU404" s="85"/>
      <c r="AV404" s="85"/>
      <c r="AW404" s="85"/>
      <c r="AX404" s="266" t="s">
        <v>1375</v>
      </c>
      <c r="AY404" s="85" t="s">
        <v>26</v>
      </c>
      <c r="AZ404" s="85" t="s">
        <v>26</v>
      </c>
      <c r="BA404" s="85" t="s">
        <v>26</v>
      </c>
      <c r="BB404" s="85" t="s">
        <v>26</v>
      </c>
      <c r="BC404" s="355"/>
      <c r="BD404" s="85" t="s">
        <v>33</v>
      </c>
      <c r="BE404" s="85" t="s">
        <v>16</v>
      </c>
      <c r="BF404" s="85"/>
      <c r="BG404" s="85"/>
      <c r="BH404" s="304" t="s">
        <v>18051</v>
      </c>
      <c r="BI404" s="355"/>
      <c r="BM404" s="123" t="s">
        <v>106</v>
      </c>
      <c r="BQ404" s="4" t="s">
        <v>8</v>
      </c>
      <c r="BT404"/>
      <c r="BU404"/>
      <c r="BV404" s="266" t="s">
        <v>1375</v>
      </c>
      <c r="BW404" s="85" t="s">
        <v>1404</v>
      </c>
      <c r="BX404" s="372"/>
      <c r="BY404" s="372"/>
      <c r="BZ404" s="129" t="s">
        <v>192</v>
      </c>
      <c r="CA404" t="s">
        <v>13531</v>
      </c>
      <c r="CB404">
        <v>21000</v>
      </c>
      <c r="CC404" s="265"/>
      <c r="CD404" s="123" t="s">
        <v>1427</v>
      </c>
      <c r="CE404" s="123" t="s">
        <v>17</v>
      </c>
      <c r="CG404" s="265"/>
      <c r="CI404" s="265"/>
      <c r="CJ404" s="85" t="s">
        <v>26</v>
      </c>
      <c r="CK404" s="85" t="s">
        <v>26</v>
      </c>
      <c r="CL404" s="85"/>
      <c r="CM404" s="85"/>
      <c r="CN404" s="96" t="s">
        <v>13368</v>
      </c>
      <c r="CO404" s="155"/>
      <c r="CP404" s="155"/>
      <c r="CQ404" s="285"/>
      <c r="CR404" s="155"/>
      <c r="CS404" s="378"/>
      <c r="CT404" s="155"/>
      <c r="CU404" s="155"/>
      <c r="CV404" s="155"/>
      <c r="CW404" s="155"/>
      <c r="CX404" s="155"/>
      <c r="CY404" s="155"/>
      <c r="CZ404" s="155"/>
      <c r="DA404" s="155"/>
      <c r="DB404" s="155"/>
      <c r="DC404" s="155"/>
      <c r="DD404" s="155"/>
      <c r="DE404" s="155"/>
      <c r="DF404" s="155"/>
      <c r="DG404" s="155"/>
      <c r="DH404" s="284" t="s">
        <v>1375</v>
      </c>
      <c r="DI404" s="267" t="s">
        <v>124</v>
      </c>
      <c r="DJ404" s="84" t="s">
        <v>2523</v>
      </c>
      <c r="DK404" s="268" t="s">
        <v>13450</v>
      </c>
      <c r="DL404" s="127" t="s">
        <v>13386</v>
      </c>
      <c r="DN404" s="85">
        <v>8823939214</v>
      </c>
      <c r="DO404" s="339"/>
      <c r="DP404" s="339"/>
      <c r="DQ404" s="123" t="s">
        <v>2493</v>
      </c>
      <c r="DR404" s="339"/>
      <c r="DS404" s="339"/>
      <c r="DT404" s="339"/>
      <c r="DU404" s="339"/>
      <c r="DV404" s="123">
        <v>83252103</v>
      </c>
      <c r="DW404" s="123" t="s">
        <v>13451</v>
      </c>
      <c r="DX404" s="123">
        <v>1121</v>
      </c>
      <c r="DZ404" s="355"/>
      <c r="EA404" s="123" t="s">
        <v>25</v>
      </c>
      <c r="EC404" s="125"/>
      <c r="ED404" s="339"/>
      <c r="EE404" s="339"/>
      <c r="EF404" s="339"/>
      <c r="EG404" s="355"/>
      <c r="EH404" s="355"/>
      <c r="EJ404" s="123" t="s">
        <v>26</v>
      </c>
      <c r="EK404" s="123" t="s">
        <v>25</v>
      </c>
      <c r="EL404" s="123" t="s">
        <v>26</v>
      </c>
      <c r="EM404" s="123" t="s">
        <v>1759</v>
      </c>
      <c r="EO404" s="123" t="s">
        <v>1760</v>
      </c>
      <c r="EP404" s="339"/>
      <c r="EQ404" s="123" t="s">
        <v>1761</v>
      </c>
      <c r="ES404" s="123" t="s">
        <v>6</v>
      </c>
      <c r="ET404" s="339"/>
      <c r="EU404" s="123" t="s">
        <v>112</v>
      </c>
      <c r="EV404" s="339"/>
      <c r="EW404" s="123" t="s">
        <v>1370</v>
      </c>
      <c r="EX404" s="339"/>
      <c r="EY404" s="123" t="s">
        <v>8</v>
      </c>
      <c r="FA404" s="123" t="s">
        <v>26</v>
      </c>
      <c r="FB404" s="339"/>
      <c r="FD404" s="339"/>
      <c r="FH404" s="266" t="s">
        <v>1375</v>
      </c>
      <c r="FL404"/>
      <c r="FV404"/>
      <c r="GC404" s="339"/>
      <c r="GD404" s="339"/>
      <c r="GE404" s="339"/>
      <c r="GF404" s="355"/>
      <c r="GG404" s="355"/>
      <c r="GH404" s="331"/>
      <c r="GO404" s="339"/>
      <c r="GQ404" s="339"/>
      <c r="GS404" s="339"/>
      <c r="GY404"/>
      <c r="GZ404"/>
      <c r="HA404" s="266"/>
    </row>
    <row r="405" spans="1:210" s="123" customFormat="1" x14ac:dyDescent="0.35">
      <c r="A405" s="137">
        <v>296</v>
      </c>
      <c r="B405" s="343"/>
      <c r="C405" s="84" t="s">
        <v>1412</v>
      </c>
      <c r="D405" s="124">
        <v>44285</v>
      </c>
      <c r="E405" s="124">
        <v>44285</v>
      </c>
      <c r="F405" s="343"/>
      <c r="G405" s="125" t="s">
        <v>13452</v>
      </c>
      <c r="H405" s="266" t="s">
        <v>1375</v>
      </c>
      <c r="J405" s="339"/>
      <c r="K405" s="355"/>
      <c r="L405" s="267"/>
      <c r="M405" s="354"/>
      <c r="N405" s="267" t="s">
        <v>19657</v>
      </c>
      <c r="O405" s="354"/>
      <c r="P405" s="354"/>
      <c r="Q405" s="267"/>
      <c r="R405" s="267"/>
      <c r="S405" s="267"/>
      <c r="T405" s="126"/>
      <c r="U405" s="124"/>
      <c r="V405" s="124"/>
      <c r="W405" s="126"/>
      <c r="X405" s="362"/>
      <c r="Y405" s="362"/>
      <c r="Z405" s="126"/>
      <c r="AA405" s="126"/>
      <c r="AB405" s="124"/>
      <c r="AC405" s="124"/>
      <c r="AD405" s="362"/>
      <c r="AE405" s="362"/>
      <c r="AF405" s="363"/>
      <c r="AG405" s="363"/>
      <c r="AH405" s="266" t="s">
        <v>1375</v>
      </c>
      <c r="AI405" s="124">
        <v>44282</v>
      </c>
      <c r="AJ405" s="252" t="s">
        <v>3585</v>
      </c>
      <c r="AK405" s="124"/>
      <c r="AL405" s="252"/>
      <c r="AM405" s="85" t="s">
        <v>28</v>
      </c>
      <c r="AN405" s="85" t="s">
        <v>26</v>
      </c>
      <c r="AO405" s="85" t="s">
        <v>26</v>
      </c>
      <c r="AP405" s="85"/>
      <c r="AQ405" s="85"/>
      <c r="AR405" s="85"/>
      <c r="AS405" s="335">
        <v>9640395012</v>
      </c>
      <c r="AT405" s="335"/>
      <c r="AU405" s="85"/>
      <c r="AV405" s="85"/>
      <c r="AW405" s="85"/>
      <c r="AX405" s="266" t="s">
        <v>1375</v>
      </c>
      <c r="AY405" s="85" t="s">
        <v>26</v>
      </c>
      <c r="AZ405" s="85" t="s">
        <v>26</v>
      </c>
      <c r="BA405" s="85" t="s">
        <v>26</v>
      </c>
      <c r="BB405" s="85" t="s">
        <v>26</v>
      </c>
      <c r="BC405" s="355"/>
      <c r="BD405" s="85" t="s">
        <v>33</v>
      </c>
      <c r="BE405" s="85" t="s">
        <v>16</v>
      </c>
      <c r="BF405" s="85"/>
      <c r="BG405" s="85"/>
      <c r="BH405" s="304" t="s">
        <v>18051</v>
      </c>
      <c r="BI405" s="355"/>
      <c r="BM405" s="123" t="s">
        <v>106</v>
      </c>
      <c r="BQ405" s="4" t="s">
        <v>1807</v>
      </c>
      <c r="BT405"/>
      <c r="BU405"/>
      <c r="BV405" s="266" t="s">
        <v>1375</v>
      </c>
      <c r="BW405" s="85" t="s">
        <v>1404</v>
      </c>
      <c r="BX405" s="372"/>
      <c r="BY405" s="372"/>
      <c r="BZ405" s="129" t="s">
        <v>69</v>
      </c>
      <c r="CA405" t="s">
        <v>4903</v>
      </c>
      <c r="CB405">
        <v>17000</v>
      </c>
      <c r="CC405" s="265"/>
      <c r="CD405" s="123" t="s">
        <v>13494</v>
      </c>
      <c r="CE405" s="123" t="s">
        <v>1444</v>
      </c>
      <c r="CG405" s="265"/>
      <c r="CI405" s="265"/>
      <c r="CJ405" s="85" t="s">
        <v>26</v>
      </c>
      <c r="CK405" s="85" t="s">
        <v>26</v>
      </c>
      <c r="CL405" s="85"/>
      <c r="CM405" s="85"/>
      <c r="CN405" s="96" t="s">
        <v>13368</v>
      </c>
      <c r="CO405" s="155"/>
      <c r="CP405" s="155"/>
      <c r="CQ405" s="285"/>
      <c r="CR405" s="155"/>
      <c r="CS405" s="378"/>
      <c r="CT405" s="155"/>
      <c r="CU405" s="155"/>
      <c r="CV405" s="155"/>
      <c r="CW405" s="155"/>
      <c r="CX405" s="155"/>
      <c r="CY405" s="155"/>
      <c r="CZ405" s="155"/>
      <c r="DA405" s="155"/>
      <c r="DB405" s="155"/>
      <c r="DC405" s="155"/>
      <c r="DD405" s="155"/>
      <c r="DE405" s="155"/>
      <c r="DF405" s="155"/>
      <c r="DG405" s="155"/>
      <c r="DH405" s="284" t="s">
        <v>1375</v>
      </c>
      <c r="DI405" s="267" t="s">
        <v>123</v>
      </c>
      <c r="DJ405" s="84" t="s">
        <v>13454</v>
      </c>
      <c r="DK405" s="268" t="s">
        <v>3585</v>
      </c>
      <c r="DL405" s="127" t="s">
        <v>13453</v>
      </c>
      <c r="DN405" s="85">
        <v>9640395012</v>
      </c>
      <c r="DO405" s="339"/>
      <c r="DP405" s="339"/>
      <c r="DQ405" s="123" t="s">
        <v>13294</v>
      </c>
      <c r="DR405" s="339"/>
      <c r="DS405" s="339"/>
      <c r="DT405" s="339"/>
      <c r="DU405" s="339"/>
      <c r="DV405" s="123">
        <v>163711701</v>
      </c>
      <c r="DW405" s="123" t="s">
        <v>13455</v>
      </c>
      <c r="DX405" s="123">
        <v>1121</v>
      </c>
      <c r="DZ405" s="355"/>
      <c r="EA405" s="123" t="s">
        <v>25</v>
      </c>
      <c r="EC405" s="125"/>
      <c r="ED405" s="339"/>
      <c r="EE405" s="339"/>
      <c r="EF405" s="339"/>
      <c r="EG405" s="355"/>
      <c r="EH405" s="355"/>
      <c r="EJ405" s="123" t="s">
        <v>26</v>
      </c>
      <c r="EK405" s="123" t="s">
        <v>25</v>
      </c>
      <c r="EL405" s="123" t="s">
        <v>26</v>
      </c>
      <c r="EM405" s="123" t="s">
        <v>1759</v>
      </c>
      <c r="EO405" s="123" t="s">
        <v>1760</v>
      </c>
      <c r="EP405" s="339"/>
      <c r="EQ405" s="123" t="s">
        <v>1761</v>
      </c>
      <c r="ES405" s="123" t="s">
        <v>6</v>
      </c>
      <c r="ET405" s="339"/>
      <c r="EU405" s="123" t="s">
        <v>112</v>
      </c>
      <c r="EV405" s="339"/>
      <c r="EW405" s="123" t="s">
        <v>1370</v>
      </c>
      <c r="EX405" s="339"/>
      <c r="EY405" s="123" t="s">
        <v>1807</v>
      </c>
      <c r="EZ405" s="123" t="s">
        <v>13456</v>
      </c>
      <c r="FA405" s="123" t="s">
        <v>26</v>
      </c>
      <c r="FB405" s="339"/>
      <c r="FD405" s="339"/>
      <c r="FH405" s="266" t="s">
        <v>1375</v>
      </c>
      <c r="FL405"/>
      <c r="FV405"/>
      <c r="GC405" s="339"/>
      <c r="GD405" s="339"/>
      <c r="GE405" s="339"/>
      <c r="GF405" s="355"/>
      <c r="GG405" s="355"/>
      <c r="GH405" s="331"/>
      <c r="GO405" s="339"/>
      <c r="GQ405" s="339"/>
      <c r="GS405" s="339"/>
      <c r="GY405"/>
      <c r="GZ405"/>
      <c r="HA405" s="266"/>
    </row>
    <row r="406" spans="1:210" s="123" customFormat="1" x14ac:dyDescent="0.35">
      <c r="A406" s="137">
        <v>295</v>
      </c>
      <c r="B406" s="343"/>
      <c r="C406" s="84" t="s">
        <v>1412</v>
      </c>
      <c r="D406" s="124">
        <v>44285</v>
      </c>
      <c r="E406" s="124">
        <v>44285</v>
      </c>
      <c r="F406" s="343"/>
      <c r="G406" s="125" t="s">
        <v>13457</v>
      </c>
      <c r="H406" s="266" t="s">
        <v>1375</v>
      </c>
      <c r="J406" s="339"/>
      <c r="K406" s="355"/>
      <c r="L406" s="267"/>
      <c r="M406" s="354"/>
      <c r="N406" s="267" t="s">
        <v>19657</v>
      </c>
      <c r="O406" s="354"/>
      <c r="P406" s="354"/>
      <c r="Q406" s="267"/>
      <c r="R406" s="267"/>
      <c r="S406" s="267"/>
      <c r="T406" s="126"/>
      <c r="U406" s="124"/>
      <c r="V406" s="124"/>
      <c r="W406" s="126"/>
      <c r="X406" s="362"/>
      <c r="Y406" s="362"/>
      <c r="Z406" s="126"/>
      <c r="AA406" s="126"/>
      <c r="AB406" s="124"/>
      <c r="AC406" s="124"/>
      <c r="AD406" s="362"/>
      <c r="AE406" s="362"/>
      <c r="AF406" s="363"/>
      <c r="AG406" s="363"/>
      <c r="AH406" s="266" t="s">
        <v>1375</v>
      </c>
      <c r="AI406" s="124">
        <v>44282</v>
      </c>
      <c r="AJ406" s="252" t="s">
        <v>13458</v>
      </c>
      <c r="AK406" s="124"/>
      <c r="AL406" s="252"/>
      <c r="AM406" s="85" t="s">
        <v>28</v>
      </c>
      <c r="AN406" s="85" t="s">
        <v>26</v>
      </c>
      <c r="AO406" s="85" t="s">
        <v>26</v>
      </c>
      <c r="AP406" s="85"/>
      <c r="AQ406" s="85"/>
      <c r="AR406" s="85"/>
      <c r="AS406" s="335">
        <v>701194597</v>
      </c>
      <c r="AT406" s="335"/>
      <c r="AU406" s="85"/>
      <c r="AV406" s="85"/>
      <c r="AW406" s="85"/>
      <c r="AX406" s="266" t="s">
        <v>1375</v>
      </c>
      <c r="AY406" s="85" t="s">
        <v>26</v>
      </c>
      <c r="AZ406" s="85" t="s">
        <v>26</v>
      </c>
      <c r="BA406" s="85" t="s">
        <v>26</v>
      </c>
      <c r="BB406" s="85" t="s">
        <v>26</v>
      </c>
      <c r="BC406" s="355"/>
      <c r="BD406" s="85" t="s">
        <v>33</v>
      </c>
      <c r="BE406" s="85" t="s">
        <v>16</v>
      </c>
      <c r="BF406" s="85"/>
      <c r="BG406" s="85"/>
      <c r="BH406" s="304" t="s">
        <v>18051</v>
      </c>
      <c r="BI406" s="355"/>
      <c r="BM406" s="123" t="s">
        <v>106</v>
      </c>
      <c r="BQ406" s="4" t="s">
        <v>8</v>
      </c>
      <c r="BT406"/>
      <c r="BU406"/>
      <c r="BV406" s="266" t="s">
        <v>1375</v>
      </c>
      <c r="BW406" s="85" t="s">
        <v>44</v>
      </c>
      <c r="BX406" s="372"/>
      <c r="BY406" s="372"/>
      <c r="BZ406" s="129" t="s">
        <v>225</v>
      </c>
      <c r="CA406" t="s">
        <v>5358</v>
      </c>
      <c r="CB406">
        <v>12000</v>
      </c>
      <c r="CC406" s="265"/>
      <c r="CD406" s="123" t="s">
        <v>1368</v>
      </c>
      <c r="CE406" s="123" t="s">
        <v>1450</v>
      </c>
      <c r="CG406" s="265"/>
      <c r="CH406" s="123">
        <v>280</v>
      </c>
      <c r="CI406" s="265"/>
      <c r="CJ406" s="85" t="s">
        <v>26</v>
      </c>
      <c r="CK406" s="85" t="s">
        <v>26</v>
      </c>
      <c r="CL406" s="85"/>
      <c r="CM406" s="85"/>
      <c r="CN406" s="96" t="s">
        <v>13368</v>
      </c>
      <c r="CO406" s="155"/>
      <c r="CP406" s="155"/>
      <c r="CQ406" s="285"/>
      <c r="CR406" s="155"/>
      <c r="CS406" s="378"/>
      <c r="CT406" s="155"/>
      <c r="CU406" s="155"/>
      <c r="CV406" s="155"/>
      <c r="CW406" s="155"/>
      <c r="CX406" s="155"/>
      <c r="CY406" s="155"/>
      <c r="CZ406" s="155"/>
      <c r="DA406" s="155"/>
      <c r="DB406" s="155"/>
      <c r="DC406" s="155"/>
      <c r="DD406" s="155"/>
      <c r="DE406" s="155"/>
      <c r="DF406" s="155"/>
      <c r="DG406" s="155"/>
      <c r="DH406" s="284" t="s">
        <v>1375</v>
      </c>
      <c r="DI406" s="267" t="s">
        <v>120</v>
      </c>
      <c r="DJ406" s="84" t="s">
        <v>3960</v>
      </c>
      <c r="DK406" s="268" t="s">
        <v>13458</v>
      </c>
      <c r="DL406" s="127" t="s">
        <v>13453</v>
      </c>
      <c r="DN406" s="85">
        <v>701194597</v>
      </c>
      <c r="DO406" s="339"/>
      <c r="DP406" s="339"/>
      <c r="DQ406" s="123" t="s">
        <v>1960</v>
      </c>
      <c r="DR406" s="339"/>
      <c r="DS406" s="339"/>
      <c r="DT406" s="339"/>
      <c r="DU406" s="339"/>
      <c r="DV406" s="123">
        <v>103091102</v>
      </c>
      <c r="DW406" s="123" t="s">
        <v>13459</v>
      </c>
      <c r="DX406" s="123">
        <v>1120</v>
      </c>
      <c r="DZ406" s="355"/>
      <c r="EA406" s="123" t="s">
        <v>25</v>
      </c>
      <c r="EC406" s="125"/>
      <c r="ED406" s="339"/>
      <c r="EE406" s="339"/>
      <c r="EF406" s="339"/>
      <c r="EG406" s="355"/>
      <c r="EH406" s="355"/>
      <c r="EJ406" s="123" t="s">
        <v>26</v>
      </c>
      <c r="EK406" s="123" t="s">
        <v>25</v>
      </c>
      <c r="EL406" s="123" t="s">
        <v>26</v>
      </c>
      <c r="EM406" s="123" t="s">
        <v>1759</v>
      </c>
      <c r="EO406" s="123" t="s">
        <v>1760</v>
      </c>
      <c r="EP406" s="339"/>
      <c r="EQ406" s="123" t="s">
        <v>1761</v>
      </c>
      <c r="ES406" s="123" t="s">
        <v>1956</v>
      </c>
      <c r="ET406" s="339"/>
      <c r="EU406" s="123" t="s">
        <v>112</v>
      </c>
      <c r="EV406" s="339"/>
      <c r="EW406" s="123" t="s">
        <v>1368</v>
      </c>
      <c r="EX406" s="339"/>
      <c r="EY406" s="123" t="s">
        <v>8</v>
      </c>
      <c r="EZ406" s="123" t="s">
        <v>13460</v>
      </c>
      <c r="FA406" s="123" t="s">
        <v>26</v>
      </c>
      <c r="FB406" s="339"/>
      <c r="FD406" s="339"/>
      <c r="FH406" s="266" t="s">
        <v>1375</v>
      </c>
      <c r="FL406"/>
      <c r="FV406"/>
      <c r="GC406" s="339"/>
      <c r="GD406" s="339"/>
      <c r="GE406" s="339"/>
      <c r="GF406" s="355"/>
      <c r="GG406" s="355"/>
      <c r="GH406" s="331"/>
      <c r="GO406" s="339"/>
      <c r="GQ406" s="339"/>
      <c r="GS406" s="339"/>
      <c r="GY406"/>
      <c r="GZ406"/>
      <c r="HA406" s="266"/>
    </row>
    <row r="407" spans="1:210" s="123" customFormat="1" x14ac:dyDescent="0.35">
      <c r="A407" s="137">
        <v>294</v>
      </c>
      <c r="B407" s="343"/>
      <c r="C407" s="84" t="s">
        <v>1412</v>
      </c>
      <c r="D407" s="124">
        <v>44285</v>
      </c>
      <c r="E407" s="124">
        <v>44285</v>
      </c>
      <c r="F407" s="343"/>
      <c r="G407" s="125" t="s">
        <v>13461</v>
      </c>
      <c r="H407" s="266" t="s">
        <v>1375</v>
      </c>
      <c r="J407" s="339"/>
      <c r="K407" s="355"/>
      <c r="L407" s="267"/>
      <c r="M407" s="354"/>
      <c r="N407" s="267" t="s">
        <v>19657</v>
      </c>
      <c r="O407" s="354"/>
      <c r="P407" s="354"/>
      <c r="Q407" s="267"/>
      <c r="R407" s="267"/>
      <c r="S407" s="267"/>
      <c r="T407" s="126"/>
      <c r="U407" s="124"/>
      <c r="V407" s="124"/>
      <c r="W407" s="126"/>
      <c r="X407" s="362"/>
      <c r="Y407" s="362"/>
      <c r="Z407" s="126"/>
      <c r="AA407" s="126"/>
      <c r="AB407" s="124"/>
      <c r="AC407" s="124"/>
      <c r="AD407" s="362"/>
      <c r="AE407" s="362"/>
      <c r="AF407" s="363"/>
      <c r="AG407" s="363"/>
      <c r="AH407" s="266" t="s">
        <v>1375</v>
      </c>
      <c r="AI407" s="124">
        <v>44282</v>
      </c>
      <c r="AJ407" s="252" t="s">
        <v>13462</v>
      </c>
      <c r="AK407" s="124"/>
      <c r="AL407" s="252"/>
      <c r="AM407" s="85" t="s">
        <v>28</v>
      </c>
      <c r="AN407" s="85" t="s">
        <v>26</v>
      </c>
      <c r="AO407" s="85" t="s">
        <v>26</v>
      </c>
      <c r="AP407" s="85"/>
      <c r="AQ407" s="85"/>
      <c r="AR407" s="85"/>
      <c r="AS407" s="335" t="s">
        <v>13463</v>
      </c>
      <c r="AT407" s="335"/>
      <c r="AU407" s="85"/>
      <c r="AV407" s="85"/>
      <c r="AW407" s="85"/>
      <c r="AX407" s="266" t="s">
        <v>1375</v>
      </c>
      <c r="AY407" s="85" t="s">
        <v>26</v>
      </c>
      <c r="AZ407" s="85" t="s">
        <v>26</v>
      </c>
      <c r="BA407" s="85" t="s">
        <v>26</v>
      </c>
      <c r="BB407" s="85" t="s">
        <v>26</v>
      </c>
      <c r="BC407" s="355"/>
      <c r="BD407" s="85" t="s">
        <v>33</v>
      </c>
      <c r="BE407" s="85" t="s">
        <v>16</v>
      </c>
      <c r="BF407" s="85"/>
      <c r="BG407" s="85"/>
      <c r="BH407" s="304" t="s">
        <v>18051</v>
      </c>
      <c r="BI407" s="355"/>
      <c r="BM407" s="123" t="s">
        <v>106</v>
      </c>
      <c r="BQ407" s="4" t="s">
        <v>8</v>
      </c>
      <c r="BT407"/>
      <c r="BU407"/>
      <c r="BV407" s="266" t="s">
        <v>1375</v>
      </c>
      <c r="BW407" s="85" t="s">
        <v>44</v>
      </c>
      <c r="BX407" s="372"/>
      <c r="BY407" s="372"/>
      <c r="BZ407" s="129" t="s">
        <v>225</v>
      </c>
      <c r="CA407" t="s">
        <v>8371</v>
      </c>
      <c r="CB407">
        <v>12000</v>
      </c>
      <c r="CC407" s="265"/>
      <c r="CD407" s="123" t="s">
        <v>1368</v>
      </c>
      <c r="CE407" s="123" t="s">
        <v>1446</v>
      </c>
      <c r="CG407" s="265"/>
      <c r="CH407" s="123">
        <v>248</v>
      </c>
      <c r="CI407" s="265"/>
      <c r="CJ407" s="85" t="s">
        <v>26</v>
      </c>
      <c r="CK407" s="85" t="s">
        <v>26</v>
      </c>
      <c r="CL407" s="85"/>
      <c r="CM407" s="85"/>
      <c r="CN407" s="96" t="s">
        <v>13368</v>
      </c>
      <c r="CO407" s="155"/>
      <c r="CP407" s="155"/>
      <c r="CQ407" s="285"/>
      <c r="CR407" s="155"/>
      <c r="CS407" s="378"/>
      <c r="CT407" s="155"/>
      <c r="CU407" s="155"/>
      <c r="CV407" s="155"/>
      <c r="CW407" s="155"/>
      <c r="CX407" s="155"/>
      <c r="CY407" s="155"/>
      <c r="CZ407" s="155"/>
      <c r="DA407" s="155"/>
      <c r="DB407" s="155"/>
      <c r="DC407" s="155"/>
      <c r="DD407" s="155"/>
      <c r="DE407" s="155"/>
      <c r="DF407" s="155"/>
      <c r="DG407" s="155"/>
      <c r="DH407" s="284" t="s">
        <v>1375</v>
      </c>
      <c r="DI407" s="267" t="s">
        <v>120</v>
      </c>
      <c r="DJ407" s="84" t="s">
        <v>3960</v>
      </c>
      <c r="DK407" s="268" t="s">
        <v>13462</v>
      </c>
      <c r="DL407" s="127" t="s">
        <v>13453</v>
      </c>
      <c r="DN407" s="85" t="s">
        <v>13463</v>
      </c>
      <c r="DO407" s="339"/>
      <c r="DP407" s="339"/>
      <c r="DQ407" s="123" t="s">
        <v>3962</v>
      </c>
      <c r="DR407" s="339"/>
      <c r="DS407" s="339"/>
      <c r="DT407" s="339"/>
      <c r="DU407" s="339"/>
      <c r="DV407" s="123">
        <v>103031102</v>
      </c>
      <c r="DW407" s="123" t="s">
        <v>13464</v>
      </c>
      <c r="DX407" s="123">
        <v>1120</v>
      </c>
      <c r="DZ407" s="355"/>
      <c r="EA407" s="123" t="s">
        <v>25</v>
      </c>
      <c r="EC407" s="125"/>
      <c r="ED407" s="339"/>
      <c r="EE407" s="339"/>
      <c r="EF407" s="339"/>
      <c r="EG407" s="355"/>
      <c r="EH407" s="355"/>
      <c r="EJ407" s="123" t="s">
        <v>26</v>
      </c>
      <c r="EK407" s="123" t="s">
        <v>25</v>
      </c>
      <c r="EL407" s="123" t="s">
        <v>26</v>
      </c>
      <c r="EM407" s="123" t="s">
        <v>1759</v>
      </c>
      <c r="EO407" s="123" t="s">
        <v>1760</v>
      </c>
      <c r="EP407" s="339"/>
      <c r="EQ407" s="123" t="s">
        <v>1761</v>
      </c>
      <c r="ES407" s="123" t="s">
        <v>6</v>
      </c>
      <c r="ET407" s="339"/>
      <c r="EU407" s="123" t="s">
        <v>112</v>
      </c>
      <c r="EV407" s="339"/>
      <c r="EW407" s="123" t="s">
        <v>1368</v>
      </c>
      <c r="EX407" s="339"/>
      <c r="EY407" s="123" t="s">
        <v>8</v>
      </c>
      <c r="FA407" s="123" t="s">
        <v>26</v>
      </c>
      <c r="FB407" s="339"/>
      <c r="FD407" s="339"/>
      <c r="FH407" s="266" t="s">
        <v>1375</v>
      </c>
      <c r="FL407"/>
      <c r="FV407"/>
      <c r="GC407" s="339"/>
      <c r="GD407" s="339"/>
      <c r="GE407" s="339"/>
      <c r="GF407" s="355"/>
      <c r="GG407" s="355"/>
      <c r="GH407" s="331"/>
      <c r="GO407" s="339"/>
      <c r="GQ407" s="339"/>
      <c r="GS407" s="339"/>
      <c r="GY407"/>
      <c r="GZ407"/>
      <c r="HA407" s="266"/>
    </row>
    <row r="408" spans="1:210" s="123" customFormat="1" ht="29" x14ac:dyDescent="0.35">
      <c r="A408" s="137">
        <v>293</v>
      </c>
      <c r="B408" s="343"/>
      <c r="C408" s="84" t="s">
        <v>1412</v>
      </c>
      <c r="D408" s="124">
        <v>44295</v>
      </c>
      <c r="E408" s="124">
        <v>44298</v>
      </c>
      <c r="F408" s="343"/>
      <c r="G408" s="125" t="s">
        <v>13465</v>
      </c>
      <c r="H408" s="266" t="s">
        <v>1375</v>
      </c>
      <c r="I408" s="123" t="s">
        <v>25</v>
      </c>
      <c r="J408" s="339"/>
      <c r="K408" s="355"/>
      <c r="L408" s="267">
        <v>44295</v>
      </c>
      <c r="M408" s="354"/>
      <c r="N408" s="267" t="s">
        <v>19660</v>
      </c>
      <c r="O408" s="354"/>
      <c r="P408" s="354"/>
      <c r="Q408" s="267"/>
      <c r="R408" s="267"/>
      <c r="S408" s="267"/>
      <c r="T408" s="126"/>
      <c r="U408" s="124"/>
      <c r="V408" s="124"/>
      <c r="W408" s="126"/>
      <c r="X408" s="362"/>
      <c r="Y408" s="362"/>
      <c r="Z408" s="126"/>
      <c r="AA408" s="126"/>
      <c r="AB408" s="124"/>
      <c r="AC408" s="124"/>
      <c r="AD408" s="362"/>
      <c r="AE408" s="362"/>
      <c r="AF408" s="363"/>
      <c r="AG408" s="363"/>
      <c r="AH408" s="266" t="s">
        <v>1375</v>
      </c>
      <c r="AI408" s="124">
        <v>44282</v>
      </c>
      <c r="AJ408" s="252" t="s">
        <v>13466</v>
      </c>
      <c r="AK408" s="124">
        <v>44282</v>
      </c>
      <c r="AL408" s="252">
        <v>0.60763888888888895</v>
      </c>
      <c r="AM408" s="85" t="s">
        <v>28</v>
      </c>
      <c r="AN408" s="85" t="s">
        <v>26</v>
      </c>
      <c r="AO408" s="85" t="s">
        <v>26</v>
      </c>
      <c r="AP408" s="85">
        <v>1301509</v>
      </c>
      <c r="AQ408" s="85" t="s">
        <v>13468</v>
      </c>
      <c r="AR408" s="85"/>
      <c r="AS408" s="335" t="s">
        <v>14550</v>
      </c>
      <c r="AT408" s="335" t="s">
        <v>14551</v>
      </c>
      <c r="AU408" s="85">
        <v>117146873</v>
      </c>
      <c r="AV408" s="85"/>
      <c r="AW408" s="85" t="s">
        <v>14552</v>
      </c>
      <c r="AX408" s="266" t="s">
        <v>1375</v>
      </c>
      <c r="AY408" s="85" t="s">
        <v>25</v>
      </c>
      <c r="AZ408" s="85" t="s">
        <v>25</v>
      </c>
      <c r="BA408" s="85" t="s">
        <v>25</v>
      </c>
      <c r="BB408" s="85" t="s">
        <v>25</v>
      </c>
      <c r="BC408" s="368"/>
      <c r="BD408" s="85" t="s">
        <v>27</v>
      </c>
      <c r="BE408" s="85" t="s">
        <v>4</v>
      </c>
      <c r="BF408" s="85" t="s">
        <v>34</v>
      </c>
      <c r="BG408" s="85" t="s">
        <v>34</v>
      </c>
      <c r="BH408" s="304" t="s">
        <v>18051</v>
      </c>
      <c r="BI408" s="355"/>
      <c r="BM408" s="123" t="s">
        <v>102</v>
      </c>
      <c r="BN408" s="123" t="s">
        <v>1378</v>
      </c>
      <c r="BO408" s="123" t="s">
        <v>1390</v>
      </c>
      <c r="BP408" s="123" t="s">
        <v>25</v>
      </c>
      <c r="BQ408" s="4" t="s">
        <v>8</v>
      </c>
      <c r="BR408" s="123" t="s">
        <v>1614</v>
      </c>
      <c r="BS408" s="123" t="s">
        <v>87</v>
      </c>
      <c r="BT408" t="s">
        <v>4541</v>
      </c>
      <c r="BU408" t="s">
        <v>14569</v>
      </c>
      <c r="BV408" s="266" t="s">
        <v>1375</v>
      </c>
      <c r="BW408" s="85" t="s">
        <v>44</v>
      </c>
      <c r="BX408" s="372"/>
      <c r="BY408" s="372"/>
      <c r="BZ408" s="129" t="s">
        <v>202</v>
      </c>
      <c r="CA408" t="s">
        <v>13471</v>
      </c>
      <c r="CB408">
        <v>12000</v>
      </c>
      <c r="CC408" s="265"/>
      <c r="CD408" s="123" t="s">
        <v>1368</v>
      </c>
      <c r="CE408" s="123" t="s">
        <v>1452</v>
      </c>
      <c r="CG408" s="265"/>
      <c r="CH408" s="123">
        <v>508</v>
      </c>
      <c r="CI408" s="265"/>
      <c r="CJ408" s="85" t="s">
        <v>26</v>
      </c>
      <c r="CK408" s="85" t="s">
        <v>26</v>
      </c>
      <c r="CL408" s="85"/>
      <c r="CM408" s="85"/>
      <c r="CN408" s="96" t="s">
        <v>13368</v>
      </c>
      <c r="CO408" s="155"/>
      <c r="CP408" s="155"/>
      <c r="CQ408" s="285"/>
      <c r="CR408" s="155"/>
      <c r="CS408" s="378"/>
      <c r="CT408" s="155"/>
      <c r="CU408" s="155"/>
      <c r="CV408" s="155"/>
      <c r="CW408" s="155"/>
      <c r="CX408" s="155"/>
      <c r="CY408" s="155"/>
      <c r="CZ408" s="155"/>
      <c r="DA408" s="155"/>
      <c r="DB408" s="155"/>
      <c r="DC408" s="155"/>
      <c r="DD408" s="155"/>
      <c r="DE408" s="155"/>
      <c r="DF408" s="155"/>
      <c r="DG408" s="155"/>
      <c r="DH408" s="284" t="s">
        <v>1375</v>
      </c>
      <c r="DI408" s="267" t="s">
        <v>1414</v>
      </c>
      <c r="DJ408" s="84" t="s">
        <v>13472</v>
      </c>
      <c r="DK408" s="268" t="s">
        <v>13466</v>
      </c>
      <c r="DL408" s="127" t="s">
        <v>13453</v>
      </c>
      <c r="DM408" s="123" t="s">
        <v>13467</v>
      </c>
      <c r="DN408" s="85" t="s">
        <v>13469</v>
      </c>
      <c r="DO408" s="339"/>
      <c r="DP408" s="339"/>
      <c r="DQ408" s="123" t="s">
        <v>13473</v>
      </c>
      <c r="DR408" s="339"/>
      <c r="DS408" s="339"/>
      <c r="DT408" s="339"/>
      <c r="DU408" s="339"/>
      <c r="DV408" s="123">
        <v>182631107</v>
      </c>
      <c r="DW408" s="123" t="s">
        <v>13474</v>
      </c>
      <c r="DX408" s="123">
        <v>9260</v>
      </c>
      <c r="DZ408" s="355"/>
      <c r="EA408" s="123" t="s">
        <v>25</v>
      </c>
      <c r="EB408" s="123">
        <v>1</v>
      </c>
      <c r="EC408" s="125" t="s">
        <v>1887</v>
      </c>
      <c r="ED408" s="339"/>
      <c r="EE408" s="339"/>
      <c r="EF408" s="339"/>
      <c r="EG408" s="355"/>
      <c r="EH408" s="355"/>
      <c r="EJ408" s="123" t="s">
        <v>26</v>
      </c>
      <c r="EK408" s="123" t="s">
        <v>25</v>
      </c>
      <c r="EL408" s="123" t="s">
        <v>25</v>
      </c>
      <c r="EM408" s="123" t="s">
        <v>1759</v>
      </c>
      <c r="EO408" s="123" t="s">
        <v>1862</v>
      </c>
      <c r="EP408" s="339"/>
      <c r="EQ408" s="123" t="s">
        <v>1761</v>
      </c>
      <c r="ES408" s="123" t="s">
        <v>1888</v>
      </c>
      <c r="ET408" s="339"/>
      <c r="EU408" s="123" t="s">
        <v>115</v>
      </c>
      <c r="EV408" s="339"/>
      <c r="EW408" s="123" t="s">
        <v>1368</v>
      </c>
      <c r="EX408" s="339"/>
      <c r="EY408" s="123" t="s">
        <v>8</v>
      </c>
      <c r="FA408" s="123" t="s">
        <v>25</v>
      </c>
      <c r="FB408" s="339"/>
      <c r="FC408" s="123" t="s">
        <v>1816</v>
      </c>
      <c r="FD408" s="339"/>
      <c r="FE408" s="123" t="s">
        <v>2023</v>
      </c>
      <c r="FF408" s="123" t="s">
        <v>13475</v>
      </c>
      <c r="FG408" s="123" t="s">
        <v>26</v>
      </c>
      <c r="FH408" s="266" t="s">
        <v>1375</v>
      </c>
      <c r="FI408" s="123" t="s">
        <v>1839</v>
      </c>
      <c r="FJ408" s="123" t="s">
        <v>2114</v>
      </c>
      <c r="FK408" s="123" t="s">
        <v>13476</v>
      </c>
      <c r="FL408" t="s">
        <v>13477</v>
      </c>
      <c r="FM408" s="123" t="s">
        <v>13468</v>
      </c>
      <c r="FN408" s="123" t="s">
        <v>1839</v>
      </c>
      <c r="FO408" s="123" t="s">
        <v>1890</v>
      </c>
      <c r="FP408" s="123" t="s">
        <v>3336</v>
      </c>
      <c r="FQ408" s="123" t="s">
        <v>13478</v>
      </c>
      <c r="FR408" s="123" t="s">
        <v>1869</v>
      </c>
      <c r="FS408" s="123" t="s">
        <v>1870</v>
      </c>
      <c r="FT408" s="123" t="s">
        <v>1845</v>
      </c>
      <c r="FU408" s="123" t="s">
        <v>9</v>
      </c>
      <c r="FV408" t="s">
        <v>13479</v>
      </c>
      <c r="FW408" s="123" t="s">
        <v>1846</v>
      </c>
      <c r="FX408" s="123" t="s">
        <v>46</v>
      </c>
      <c r="FY408" s="123" t="s">
        <v>13467</v>
      </c>
      <c r="FZ408" s="123" t="s">
        <v>12889</v>
      </c>
      <c r="GA408" s="123" t="s">
        <v>1375</v>
      </c>
      <c r="GB408" s="123" t="s">
        <v>1375</v>
      </c>
      <c r="GC408" s="339"/>
      <c r="GD408" s="339"/>
      <c r="GE408" s="339"/>
      <c r="GF408" s="355"/>
      <c r="GG408" s="355"/>
      <c r="GH408" s="331" t="s">
        <v>1375</v>
      </c>
      <c r="GI408" s="123" t="s">
        <v>15</v>
      </c>
      <c r="GJ408" s="123" t="s">
        <v>1433</v>
      </c>
      <c r="GK408" s="123" t="s">
        <v>1375</v>
      </c>
      <c r="GL408" s="123" t="s">
        <v>9</v>
      </c>
      <c r="GM408" s="123" t="s">
        <v>1375</v>
      </c>
      <c r="GN408" s="123" t="s">
        <v>1375</v>
      </c>
      <c r="GO408" s="339"/>
      <c r="GP408" s="123" t="s">
        <v>1850</v>
      </c>
      <c r="GQ408" s="339"/>
      <c r="GR408" s="123" t="s">
        <v>13480</v>
      </c>
      <c r="GS408" s="339"/>
      <c r="GT408" s="123" t="s">
        <v>13481</v>
      </c>
      <c r="GU408" s="123" t="s">
        <v>1375</v>
      </c>
      <c r="GV408" s="123" t="s">
        <v>9</v>
      </c>
      <c r="GW408" s="123" t="s">
        <v>13482</v>
      </c>
      <c r="GX408" s="123" t="s">
        <v>13468</v>
      </c>
      <c r="GY408" t="s">
        <v>13479</v>
      </c>
      <c r="GZ408" t="s">
        <v>13483</v>
      </c>
      <c r="HA408" s="266" t="s">
        <v>13480</v>
      </c>
      <c r="HB408" s="123" t="s">
        <v>13470</v>
      </c>
    </row>
    <row r="409" spans="1:210" s="123" customFormat="1" ht="29" x14ac:dyDescent="0.35">
      <c r="A409" s="137">
        <v>292</v>
      </c>
      <c r="B409" s="343"/>
      <c r="C409" s="84" t="s">
        <v>1412</v>
      </c>
      <c r="D409" s="124">
        <v>44305</v>
      </c>
      <c r="E409" s="124">
        <v>44305</v>
      </c>
      <c r="F409" s="343"/>
      <c r="G409" s="125" t="s">
        <v>13484</v>
      </c>
      <c r="H409" s="266" t="s">
        <v>1375</v>
      </c>
      <c r="J409" s="339"/>
      <c r="K409" s="355"/>
      <c r="L409" s="267"/>
      <c r="M409" s="354"/>
      <c r="N409" s="267" t="s">
        <v>19657</v>
      </c>
      <c r="O409" s="354"/>
      <c r="P409" s="354"/>
      <c r="Q409" s="267"/>
      <c r="R409" s="267"/>
      <c r="S409" s="267"/>
      <c r="T409" s="126"/>
      <c r="U409" s="124"/>
      <c r="V409" s="124"/>
      <c r="W409" s="126"/>
      <c r="X409" s="362"/>
      <c r="Y409" s="362"/>
      <c r="Z409" s="126"/>
      <c r="AA409" s="126"/>
      <c r="AB409" s="124"/>
      <c r="AC409" s="124"/>
      <c r="AD409" s="362"/>
      <c r="AE409" s="362"/>
      <c r="AF409" s="363"/>
      <c r="AG409" s="363"/>
      <c r="AH409" s="266" t="s">
        <v>1375</v>
      </c>
      <c r="AI409" s="124">
        <v>44282</v>
      </c>
      <c r="AJ409" s="252" t="s">
        <v>13485</v>
      </c>
      <c r="AK409" s="124">
        <v>44282</v>
      </c>
      <c r="AL409" s="252" t="s">
        <v>13485</v>
      </c>
      <c r="AM409" s="85" t="s">
        <v>28</v>
      </c>
      <c r="AN409" s="85" t="s">
        <v>26</v>
      </c>
      <c r="AO409" s="85" t="s">
        <v>26</v>
      </c>
      <c r="AP409" s="85" t="s">
        <v>13486</v>
      </c>
      <c r="AQ409" s="85"/>
      <c r="AR409" s="85"/>
      <c r="AS409" s="335" t="s">
        <v>14922</v>
      </c>
      <c r="AT409" s="335"/>
      <c r="AU409" s="85"/>
      <c r="AV409" s="85"/>
      <c r="AW409" s="85"/>
      <c r="AX409" s="266" t="s">
        <v>1375</v>
      </c>
      <c r="AY409" s="85" t="s">
        <v>26</v>
      </c>
      <c r="AZ409" s="85" t="s">
        <v>25</v>
      </c>
      <c r="BA409" s="85" t="s">
        <v>26</v>
      </c>
      <c r="BB409" s="85" t="s">
        <v>26</v>
      </c>
      <c r="BC409" s="368"/>
      <c r="BD409" s="85" t="s">
        <v>27</v>
      </c>
      <c r="BE409" s="85" t="s">
        <v>16</v>
      </c>
      <c r="BF409" s="85" t="s">
        <v>34</v>
      </c>
      <c r="BG409" s="85" t="s">
        <v>34</v>
      </c>
      <c r="BH409" s="304" t="s">
        <v>18047</v>
      </c>
      <c r="BI409" s="355"/>
      <c r="BM409" s="123" t="s">
        <v>106</v>
      </c>
      <c r="BN409" s="123" t="s">
        <v>1378</v>
      </c>
      <c r="BO409" s="123" t="s">
        <v>1400</v>
      </c>
      <c r="BP409" s="123" t="s">
        <v>26</v>
      </c>
      <c r="BQ409" s="4" t="s">
        <v>8</v>
      </c>
      <c r="BR409" s="123" t="s">
        <v>1614</v>
      </c>
      <c r="BS409" s="123" t="s">
        <v>46</v>
      </c>
      <c r="BT409" t="s">
        <v>15130</v>
      </c>
      <c r="BU409" t="s">
        <v>14923</v>
      </c>
      <c r="BV409" s="266" t="s">
        <v>1375</v>
      </c>
      <c r="BW409" s="85" t="s">
        <v>1404</v>
      </c>
      <c r="BX409" s="372"/>
      <c r="BY409" s="372"/>
      <c r="BZ409" s="129" t="s">
        <v>63</v>
      </c>
      <c r="CA409" t="s">
        <v>3393</v>
      </c>
      <c r="CB409">
        <v>12000</v>
      </c>
      <c r="CC409" s="265"/>
      <c r="CD409" s="123" t="s">
        <v>1814</v>
      </c>
      <c r="CE409" s="123" t="s">
        <v>1444</v>
      </c>
      <c r="CG409" s="265"/>
      <c r="CI409" s="265"/>
      <c r="CJ409" s="85" t="s">
        <v>26</v>
      </c>
      <c r="CK409" s="85" t="s">
        <v>26</v>
      </c>
      <c r="CL409" s="85"/>
      <c r="CM409" s="85"/>
      <c r="CN409" s="96" t="s">
        <v>13368</v>
      </c>
      <c r="CO409" s="155"/>
      <c r="CP409" s="155"/>
      <c r="CQ409" s="285"/>
      <c r="CR409" s="155"/>
      <c r="CS409" s="378"/>
      <c r="CT409" s="155"/>
      <c r="CU409" s="155"/>
      <c r="CV409" s="155"/>
      <c r="CW409" s="155"/>
      <c r="CX409" s="155"/>
      <c r="CY409" s="155"/>
      <c r="CZ409" s="155"/>
      <c r="DA409" s="155"/>
      <c r="DB409" s="155"/>
      <c r="DC409" s="155"/>
      <c r="DD409" s="155"/>
      <c r="DE409" s="155"/>
      <c r="DF409" s="155"/>
      <c r="DG409" s="155"/>
      <c r="DH409" s="284" t="s">
        <v>1375</v>
      </c>
      <c r="DI409" s="267" t="s">
        <v>122</v>
      </c>
      <c r="DJ409" s="84" t="s">
        <v>3110</v>
      </c>
      <c r="DK409" s="268" t="s">
        <v>13485</v>
      </c>
      <c r="DL409" s="127" t="s">
        <v>13453</v>
      </c>
      <c r="DM409" s="123" t="s">
        <v>13486</v>
      </c>
      <c r="DN409" s="85" t="s">
        <v>13487</v>
      </c>
      <c r="DO409" s="339"/>
      <c r="DP409" s="339"/>
      <c r="DQ409" s="123" t="s">
        <v>3055</v>
      </c>
      <c r="DR409" s="339"/>
      <c r="DS409" s="339"/>
      <c r="DT409" s="339"/>
      <c r="DU409" s="339"/>
      <c r="DV409" s="123">
        <v>63191107</v>
      </c>
      <c r="DW409" s="123" t="s">
        <v>13488</v>
      </c>
      <c r="DX409" s="123">
        <v>9111</v>
      </c>
      <c r="DZ409" s="355"/>
      <c r="EA409" s="123" t="s">
        <v>25</v>
      </c>
      <c r="EC409" s="125"/>
      <c r="ED409" s="339"/>
      <c r="EE409" s="339"/>
      <c r="EF409" s="339"/>
      <c r="EG409" s="355"/>
      <c r="EH409" s="355"/>
      <c r="EJ409" s="123" t="s">
        <v>26</v>
      </c>
      <c r="EK409" s="123" t="s">
        <v>25</v>
      </c>
      <c r="EM409" s="123" t="s">
        <v>1759</v>
      </c>
      <c r="EO409" s="123" t="s">
        <v>1862</v>
      </c>
      <c r="EP409" s="339"/>
      <c r="EQ409" s="123" t="s">
        <v>1761</v>
      </c>
      <c r="ES409" s="123" t="s">
        <v>6</v>
      </c>
      <c r="ET409" s="339"/>
      <c r="EU409" s="123" t="s">
        <v>1807</v>
      </c>
      <c r="EV409" s="339"/>
      <c r="EW409" s="123" t="s">
        <v>1370</v>
      </c>
      <c r="EX409" s="339"/>
      <c r="EY409" s="123" t="s">
        <v>8</v>
      </c>
      <c r="FA409" s="123" t="s">
        <v>26</v>
      </c>
      <c r="FB409" s="339"/>
      <c r="FC409" s="123" t="s">
        <v>1370</v>
      </c>
      <c r="FD409" s="339"/>
      <c r="FE409" s="123" t="s">
        <v>1837</v>
      </c>
      <c r="FF409" s="123" t="s">
        <v>1838</v>
      </c>
      <c r="FG409" s="123" t="s">
        <v>26</v>
      </c>
      <c r="FH409" s="266" t="s">
        <v>1375</v>
      </c>
      <c r="FL409"/>
      <c r="FV409"/>
      <c r="GC409" s="339"/>
      <c r="GD409" s="339"/>
      <c r="GE409" s="339"/>
      <c r="GF409" s="355"/>
      <c r="GG409" s="355"/>
      <c r="GH409" s="331"/>
      <c r="GO409" s="339"/>
      <c r="GQ409" s="339"/>
      <c r="GS409" s="339"/>
      <c r="GY409"/>
      <c r="GZ409"/>
      <c r="HA409" s="266"/>
    </row>
    <row r="410" spans="1:210" s="123" customFormat="1" x14ac:dyDescent="0.35">
      <c r="A410" s="137">
        <v>291</v>
      </c>
      <c r="B410" s="343"/>
      <c r="C410" s="84" t="s">
        <v>1412</v>
      </c>
      <c r="D410" s="124">
        <v>44285</v>
      </c>
      <c r="E410" s="124">
        <v>44285</v>
      </c>
      <c r="F410" s="343"/>
      <c r="G410" s="125" t="s">
        <v>13489</v>
      </c>
      <c r="H410" s="266" t="s">
        <v>1375</v>
      </c>
      <c r="J410" s="339"/>
      <c r="K410" s="355"/>
      <c r="L410" s="267"/>
      <c r="M410" s="354"/>
      <c r="N410" s="267" t="s">
        <v>19657</v>
      </c>
      <c r="O410" s="354"/>
      <c r="P410" s="354"/>
      <c r="Q410" s="267"/>
      <c r="R410" s="267"/>
      <c r="S410" s="267"/>
      <c r="T410" s="126"/>
      <c r="U410" s="124"/>
      <c r="V410" s="124"/>
      <c r="W410" s="126"/>
      <c r="X410" s="362"/>
      <c r="Y410" s="362"/>
      <c r="Z410" s="126"/>
      <c r="AA410" s="126"/>
      <c r="AB410" s="124"/>
      <c r="AC410" s="124"/>
      <c r="AD410" s="362"/>
      <c r="AE410" s="362"/>
      <c r="AF410" s="363"/>
      <c r="AG410" s="363"/>
      <c r="AH410" s="266" t="s">
        <v>1375</v>
      </c>
      <c r="AI410" s="124">
        <v>44282</v>
      </c>
      <c r="AJ410" s="252" t="s">
        <v>13490</v>
      </c>
      <c r="AK410" s="124"/>
      <c r="AL410" s="252"/>
      <c r="AM410" s="85" t="s">
        <v>28</v>
      </c>
      <c r="AN410" s="85" t="s">
        <v>26</v>
      </c>
      <c r="AO410" s="85" t="s">
        <v>26</v>
      </c>
      <c r="AP410" s="85"/>
      <c r="AQ410" s="85"/>
      <c r="AR410" s="85"/>
      <c r="AS410" s="335">
        <v>922283117</v>
      </c>
      <c r="AT410" s="335"/>
      <c r="AU410" s="85"/>
      <c r="AV410" s="85"/>
      <c r="AW410" s="85"/>
      <c r="AX410" s="266" t="s">
        <v>1375</v>
      </c>
      <c r="AY410" s="85" t="s">
        <v>26</v>
      </c>
      <c r="AZ410" s="85" t="s">
        <v>26</v>
      </c>
      <c r="BA410" s="85" t="s">
        <v>26</v>
      </c>
      <c r="BB410" s="85" t="s">
        <v>26</v>
      </c>
      <c r="BC410" s="355"/>
      <c r="BD410" s="85" t="s">
        <v>33</v>
      </c>
      <c r="BE410" s="85" t="s">
        <v>16</v>
      </c>
      <c r="BF410" s="85"/>
      <c r="BG410" s="85"/>
      <c r="BH410" s="304" t="s">
        <v>18069</v>
      </c>
      <c r="BI410" s="355"/>
      <c r="BM410" s="123" t="s">
        <v>106</v>
      </c>
      <c r="BQ410" s="4" t="s">
        <v>1807</v>
      </c>
      <c r="BT410"/>
      <c r="BU410"/>
      <c r="BV410" s="266" t="s">
        <v>1375</v>
      </c>
      <c r="BW410" s="85" t="s">
        <v>1404</v>
      </c>
      <c r="BX410" s="372"/>
      <c r="BY410" s="372"/>
      <c r="BZ410" s="129" t="s">
        <v>225</v>
      </c>
      <c r="CA410" t="s">
        <v>13530</v>
      </c>
      <c r="CB410">
        <v>12000</v>
      </c>
      <c r="CC410" s="265"/>
      <c r="CD410" s="123" t="s">
        <v>1471</v>
      </c>
      <c r="CE410" s="123" t="s">
        <v>17</v>
      </c>
      <c r="CG410" s="265"/>
      <c r="CI410" s="265"/>
      <c r="CJ410" s="85" t="s">
        <v>26</v>
      </c>
      <c r="CK410" s="85" t="s">
        <v>26</v>
      </c>
      <c r="CL410" s="85"/>
      <c r="CM410" s="85"/>
      <c r="CN410" s="96" t="s">
        <v>13368</v>
      </c>
      <c r="CO410" s="155"/>
      <c r="CP410" s="155"/>
      <c r="CQ410" s="285"/>
      <c r="CR410" s="155"/>
      <c r="CS410" s="378"/>
      <c r="CT410" s="155"/>
      <c r="CU410" s="155"/>
      <c r="CV410" s="155"/>
      <c r="CW410" s="155"/>
      <c r="CX410" s="155"/>
      <c r="CY410" s="155"/>
      <c r="CZ410" s="155"/>
      <c r="DA410" s="155"/>
      <c r="DB410" s="155"/>
      <c r="DC410" s="155"/>
      <c r="DD410" s="155"/>
      <c r="DE410" s="155"/>
      <c r="DF410" s="155"/>
      <c r="DG410" s="155"/>
      <c r="DH410" s="284" t="s">
        <v>1375</v>
      </c>
      <c r="DI410" s="267" t="s">
        <v>120</v>
      </c>
      <c r="DJ410" s="84" t="s">
        <v>1959</v>
      </c>
      <c r="DK410" s="268" t="s">
        <v>13490</v>
      </c>
      <c r="DL410" s="127" t="s">
        <v>13453</v>
      </c>
      <c r="DN410" s="85">
        <v>922283117</v>
      </c>
      <c r="DO410" s="339"/>
      <c r="DP410" s="339"/>
      <c r="DQ410" s="123" t="s">
        <v>1960</v>
      </c>
      <c r="DR410" s="339"/>
      <c r="DS410" s="339"/>
      <c r="DT410" s="339"/>
      <c r="DU410" s="339"/>
      <c r="DV410" s="123">
        <v>102911102</v>
      </c>
      <c r="DW410" s="123" t="s">
        <v>13491</v>
      </c>
      <c r="DX410" s="123">
        <v>1120</v>
      </c>
      <c r="DZ410" s="355"/>
      <c r="EA410" s="123" t="s">
        <v>25</v>
      </c>
      <c r="EC410" s="125"/>
      <c r="ED410" s="339"/>
      <c r="EE410" s="339"/>
      <c r="EF410" s="339"/>
      <c r="EG410" s="355"/>
      <c r="EH410" s="355"/>
      <c r="EJ410" s="123" t="s">
        <v>26</v>
      </c>
      <c r="EK410" s="123" t="s">
        <v>25</v>
      </c>
      <c r="EL410" s="123" t="s">
        <v>26</v>
      </c>
      <c r="EM410" s="123" t="s">
        <v>1759</v>
      </c>
      <c r="EO410" s="123" t="s">
        <v>1760</v>
      </c>
      <c r="EP410" s="339"/>
      <c r="EQ410" s="123" t="s">
        <v>1761</v>
      </c>
      <c r="ES410" s="123" t="s">
        <v>6</v>
      </c>
      <c r="ET410" s="339"/>
      <c r="EU410" s="123" t="s">
        <v>112</v>
      </c>
      <c r="EV410" s="339"/>
      <c r="EW410" s="123" t="s">
        <v>1370</v>
      </c>
      <c r="EX410" s="339"/>
      <c r="EY410" s="123" t="s">
        <v>1807</v>
      </c>
      <c r="EZ410" s="123" t="s">
        <v>13492</v>
      </c>
      <c r="FA410" s="123" t="s">
        <v>26</v>
      </c>
      <c r="FB410" s="339"/>
      <c r="FD410" s="339"/>
      <c r="FH410" s="266" t="s">
        <v>1375</v>
      </c>
      <c r="FL410"/>
      <c r="FV410"/>
      <c r="GC410" s="339"/>
      <c r="GD410" s="339"/>
      <c r="GE410" s="339"/>
      <c r="GF410" s="355"/>
      <c r="GG410" s="355"/>
      <c r="GH410" s="331"/>
      <c r="GO410" s="339"/>
      <c r="GQ410" s="339"/>
      <c r="GS410" s="339"/>
      <c r="GY410"/>
      <c r="GZ410"/>
      <c r="HA410" s="266"/>
    </row>
    <row r="411" spans="1:210" s="123" customFormat="1" ht="29" x14ac:dyDescent="0.35">
      <c r="A411" s="137">
        <v>290</v>
      </c>
      <c r="B411" s="343"/>
      <c r="C411" s="84" t="s">
        <v>1412</v>
      </c>
      <c r="D411" s="124">
        <v>44295</v>
      </c>
      <c r="E411" s="124">
        <v>44299</v>
      </c>
      <c r="F411" s="343"/>
      <c r="G411" s="125" t="s">
        <v>13317</v>
      </c>
      <c r="H411" s="266" t="s">
        <v>1375</v>
      </c>
      <c r="J411" s="339"/>
      <c r="K411" s="355"/>
      <c r="L411" s="267"/>
      <c r="M411" s="354"/>
      <c r="N411" s="267" t="s">
        <v>19657</v>
      </c>
      <c r="O411" s="354"/>
      <c r="P411" s="354"/>
      <c r="Q411" s="267"/>
      <c r="R411" s="267"/>
      <c r="S411" s="267"/>
      <c r="T411" s="126"/>
      <c r="U411" s="124"/>
      <c r="V411" s="124"/>
      <c r="W411" s="126"/>
      <c r="X411" s="362"/>
      <c r="Y411" s="362"/>
      <c r="Z411" s="126"/>
      <c r="AA411" s="126"/>
      <c r="AB411" s="124"/>
      <c r="AC411" s="124"/>
      <c r="AD411" s="362"/>
      <c r="AE411" s="362"/>
      <c r="AF411" s="363"/>
      <c r="AG411" s="363"/>
      <c r="AH411" s="266" t="s">
        <v>1375</v>
      </c>
      <c r="AI411" s="124">
        <v>44281</v>
      </c>
      <c r="AJ411" s="252" t="s">
        <v>13319</v>
      </c>
      <c r="AK411" s="124">
        <v>44281</v>
      </c>
      <c r="AL411" s="252">
        <v>0.56111111111111112</v>
      </c>
      <c r="AM411" s="85" t="s">
        <v>28</v>
      </c>
      <c r="AN411" s="85" t="s">
        <v>26</v>
      </c>
      <c r="AO411" s="85" t="s">
        <v>26</v>
      </c>
      <c r="AP411" s="85" t="s">
        <v>13320</v>
      </c>
      <c r="AQ411" s="85" t="s">
        <v>13321</v>
      </c>
      <c r="AR411" s="85"/>
      <c r="AS411" s="335" t="s">
        <v>14553</v>
      </c>
      <c r="AT411" s="335"/>
      <c r="AU411" s="85"/>
      <c r="AV411" s="85"/>
      <c r="AW411" s="85" t="s">
        <v>14749</v>
      </c>
      <c r="AX411" s="266" t="s">
        <v>1375</v>
      </c>
      <c r="AY411" s="85" t="s">
        <v>25</v>
      </c>
      <c r="AZ411" s="85" t="s">
        <v>25</v>
      </c>
      <c r="BA411" s="85" t="s">
        <v>25</v>
      </c>
      <c r="BB411" s="85" t="s">
        <v>25</v>
      </c>
      <c r="BC411" s="368"/>
      <c r="BD411" s="85" t="s">
        <v>27</v>
      </c>
      <c r="BE411" s="85" t="s">
        <v>4</v>
      </c>
      <c r="BF411" s="85" t="s">
        <v>34</v>
      </c>
      <c r="BG411" s="85" t="s">
        <v>34</v>
      </c>
      <c r="BH411" s="304" t="s">
        <v>18051</v>
      </c>
      <c r="BI411" s="355"/>
      <c r="BM411" s="123" t="s">
        <v>111</v>
      </c>
      <c r="BN411" s="123" t="s">
        <v>1378</v>
      </c>
      <c r="BO411" s="123" t="s">
        <v>1402</v>
      </c>
      <c r="BP411" s="123" t="s">
        <v>26</v>
      </c>
      <c r="BQ411" s="4" t="s">
        <v>8</v>
      </c>
      <c r="BR411" s="123" t="s">
        <v>1432</v>
      </c>
      <c r="BS411" s="123" t="s">
        <v>95</v>
      </c>
      <c r="BT411" t="s">
        <v>14554</v>
      </c>
      <c r="BU411" t="s">
        <v>14555</v>
      </c>
      <c r="BV411" s="266" t="s">
        <v>1375</v>
      </c>
      <c r="BW411" s="85" t="s">
        <v>1404</v>
      </c>
      <c r="BX411" s="372"/>
      <c r="BY411" s="372"/>
      <c r="BZ411" s="129" t="s">
        <v>14556</v>
      </c>
      <c r="CA411" t="s">
        <v>13359</v>
      </c>
      <c r="CB411">
        <v>21000</v>
      </c>
      <c r="CC411" s="265"/>
      <c r="CD411" s="123" t="s">
        <v>1494</v>
      </c>
      <c r="CE411" s="123" t="s">
        <v>17</v>
      </c>
      <c r="CG411" s="265"/>
      <c r="CI411" s="265"/>
      <c r="CJ411" s="85" t="s">
        <v>26</v>
      </c>
      <c r="CK411" s="85" t="s">
        <v>26</v>
      </c>
      <c r="CL411" s="85"/>
      <c r="CM411" s="85"/>
      <c r="CN411" s="96" t="s">
        <v>13214</v>
      </c>
      <c r="CO411" s="155"/>
      <c r="CP411" s="155"/>
      <c r="CQ411" s="285"/>
      <c r="CR411" s="155"/>
      <c r="CS411" s="378"/>
      <c r="CT411" s="155"/>
      <c r="CU411" s="155"/>
      <c r="CV411" s="155"/>
      <c r="CW411" s="155"/>
      <c r="CX411" s="155"/>
      <c r="CY411" s="155"/>
      <c r="CZ411" s="155"/>
      <c r="DA411" s="155"/>
      <c r="DB411" s="155"/>
      <c r="DC411" s="155"/>
      <c r="DD411" s="155"/>
      <c r="DE411" s="155"/>
      <c r="DF411" s="155"/>
      <c r="DG411" s="155"/>
      <c r="DH411" s="284" t="s">
        <v>1375</v>
      </c>
      <c r="DI411" s="267" t="s">
        <v>129</v>
      </c>
      <c r="DJ411" s="84" t="s">
        <v>13323</v>
      </c>
      <c r="DK411" s="268" t="s">
        <v>13319</v>
      </c>
      <c r="DL411" s="127" t="s">
        <v>13318</v>
      </c>
      <c r="DM411" s="123" t="s">
        <v>13320</v>
      </c>
      <c r="DN411" s="85" t="s">
        <v>13322</v>
      </c>
      <c r="DO411" s="339"/>
      <c r="DP411" s="339"/>
      <c r="DQ411" s="123" t="s">
        <v>2365</v>
      </c>
      <c r="DR411" s="339"/>
      <c r="DS411" s="339"/>
      <c r="DT411" s="339"/>
      <c r="DU411" s="339"/>
      <c r="DV411" s="123">
        <v>1447</v>
      </c>
      <c r="DW411" s="123" t="s">
        <v>13324</v>
      </c>
      <c r="DX411" s="123">
        <v>9002</v>
      </c>
      <c r="DY411" s="123">
        <v>1</v>
      </c>
      <c r="DZ411" s="355"/>
      <c r="EA411" s="123" t="s">
        <v>25</v>
      </c>
      <c r="EB411" s="123">
        <v>3</v>
      </c>
      <c r="EC411" s="125" t="s">
        <v>1887</v>
      </c>
      <c r="ED411" s="339"/>
      <c r="EE411" s="339"/>
      <c r="EF411" s="339"/>
      <c r="EG411" s="355"/>
      <c r="EH411" s="355"/>
      <c r="EJ411" s="123" t="s">
        <v>26</v>
      </c>
      <c r="EK411" s="123" t="s">
        <v>25</v>
      </c>
      <c r="EM411" s="123" t="s">
        <v>1759</v>
      </c>
      <c r="EO411" s="123" t="s">
        <v>14557</v>
      </c>
      <c r="EP411" s="339"/>
      <c r="EQ411" s="123" t="s">
        <v>1761</v>
      </c>
      <c r="ES411" s="123" t="s">
        <v>1888</v>
      </c>
      <c r="ET411" s="339"/>
      <c r="EU411" s="123" t="s">
        <v>115</v>
      </c>
      <c r="EV411" s="339"/>
      <c r="EW411" s="123" t="s">
        <v>1370</v>
      </c>
      <c r="EX411" s="339"/>
      <c r="EY411" s="123" t="s">
        <v>8</v>
      </c>
      <c r="FA411" s="123" t="s">
        <v>26</v>
      </c>
      <c r="FB411" s="339"/>
      <c r="FC411" s="123" t="s">
        <v>1807</v>
      </c>
      <c r="FD411" s="339"/>
      <c r="FE411" s="123" t="s">
        <v>3425</v>
      </c>
      <c r="FF411" s="123" t="s">
        <v>3354</v>
      </c>
      <c r="FG411" s="123" t="s">
        <v>26</v>
      </c>
      <c r="FH411" s="266" t="s">
        <v>1375</v>
      </c>
      <c r="FI411" s="123" t="s">
        <v>1839</v>
      </c>
      <c r="FJ411" s="123" t="s">
        <v>2269</v>
      </c>
      <c r="FK411" s="123" t="s">
        <v>568</v>
      </c>
      <c r="FL411" t="s">
        <v>13325</v>
      </c>
      <c r="FM411" s="123" t="s">
        <v>13321</v>
      </c>
      <c r="FN411" s="123" t="s">
        <v>1839</v>
      </c>
      <c r="FO411" s="123" t="s">
        <v>1890</v>
      </c>
      <c r="FP411" s="123" t="s">
        <v>13326</v>
      </c>
      <c r="FQ411" s="123" t="s">
        <v>13327</v>
      </c>
      <c r="FR411" s="123" t="s">
        <v>1869</v>
      </c>
      <c r="FS411" s="123" t="s">
        <v>1870</v>
      </c>
      <c r="FT411" s="123" t="s">
        <v>1845</v>
      </c>
      <c r="FU411" s="123" t="s">
        <v>9</v>
      </c>
      <c r="FV411" t="s">
        <v>13328</v>
      </c>
      <c r="FW411" s="123" t="s">
        <v>1846</v>
      </c>
      <c r="FX411" s="123" t="s">
        <v>1436</v>
      </c>
      <c r="FY411" s="123" t="s">
        <v>13320</v>
      </c>
      <c r="FZ411" s="123" t="s">
        <v>13329</v>
      </c>
      <c r="GA411" s="123" t="s">
        <v>13330</v>
      </c>
      <c r="GB411" s="123" t="s">
        <v>1375</v>
      </c>
      <c r="GC411" s="339"/>
      <c r="GD411" s="339"/>
      <c r="GE411" s="339"/>
      <c r="GF411" s="355"/>
      <c r="GG411" s="355"/>
      <c r="GH411" s="331" t="s">
        <v>1375</v>
      </c>
      <c r="GI411" s="123" t="s">
        <v>9</v>
      </c>
      <c r="GJ411" s="123" t="s">
        <v>1433</v>
      </c>
      <c r="GK411" s="123" t="s">
        <v>1375</v>
      </c>
      <c r="GL411" s="123" t="s">
        <v>9</v>
      </c>
      <c r="GM411" s="123" t="s">
        <v>1848</v>
      </c>
      <c r="GN411" s="123" t="s">
        <v>3284</v>
      </c>
      <c r="GO411" s="339"/>
      <c r="GP411" s="123" t="s">
        <v>1850</v>
      </c>
      <c r="GQ411" s="339"/>
      <c r="GR411" s="123" t="s">
        <v>13331</v>
      </c>
      <c r="GS411" s="339"/>
      <c r="GT411" s="123" t="s">
        <v>13332</v>
      </c>
      <c r="GU411" s="123" t="s">
        <v>13333</v>
      </c>
      <c r="GV411" s="123" t="s">
        <v>9</v>
      </c>
      <c r="GW411" s="123" t="s">
        <v>13334</v>
      </c>
      <c r="GX411" s="123" t="s">
        <v>13321</v>
      </c>
      <c r="GY411" t="s">
        <v>13328</v>
      </c>
      <c r="GZ411" t="s">
        <v>13335</v>
      </c>
      <c r="HA411" s="266" t="s">
        <v>13331</v>
      </c>
    </row>
    <row r="412" spans="1:210" s="123" customFormat="1" x14ac:dyDescent="0.35">
      <c r="A412" s="137">
        <v>288</v>
      </c>
      <c r="B412" s="343"/>
      <c r="C412" s="84" t="s">
        <v>1412</v>
      </c>
      <c r="D412" s="124">
        <v>44299</v>
      </c>
      <c r="E412" s="124">
        <v>44299</v>
      </c>
      <c r="F412" s="339"/>
      <c r="G412" s="125" t="s">
        <v>13288</v>
      </c>
      <c r="H412" s="266" t="s">
        <v>1375</v>
      </c>
      <c r="J412" s="339"/>
      <c r="K412" s="355"/>
      <c r="L412" s="267"/>
      <c r="M412" s="354"/>
      <c r="N412" s="267" t="s">
        <v>19657</v>
      </c>
      <c r="O412" s="354"/>
      <c r="P412" s="354"/>
      <c r="Q412" s="267"/>
      <c r="R412" s="267"/>
      <c r="S412" s="267"/>
      <c r="T412" s="126"/>
      <c r="U412" s="124"/>
      <c r="V412" s="124"/>
      <c r="W412" s="126"/>
      <c r="X412" s="362"/>
      <c r="Y412" s="362"/>
      <c r="Z412" s="126"/>
      <c r="AA412" s="126"/>
      <c r="AB412" s="124"/>
      <c r="AC412" s="124"/>
      <c r="AD412" s="362"/>
      <c r="AE412" s="362"/>
      <c r="AF412" s="363"/>
      <c r="AG412" s="363"/>
      <c r="AH412" s="266" t="s">
        <v>1375</v>
      </c>
      <c r="AI412" s="124">
        <v>44280</v>
      </c>
      <c r="AJ412" s="252" t="s">
        <v>13289</v>
      </c>
      <c r="AK412" s="124"/>
      <c r="AL412" s="252"/>
      <c r="AM412" s="85" t="s">
        <v>28</v>
      </c>
      <c r="AN412" s="85" t="s">
        <v>26</v>
      </c>
      <c r="AO412" s="85" t="s">
        <v>26</v>
      </c>
      <c r="AP412" s="85"/>
      <c r="AQ412" s="85"/>
      <c r="AR412" s="85"/>
      <c r="AS412" s="335">
        <v>7572776597</v>
      </c>
      <c r="AT412" s="335"/>
      <c r="AU412" s="85"/>
      <c r="AV412" s="85"/>
      <c r="AW412" s="85"/>
      <c r="AX412" s="266" t="s">
        <v>1375</v>
      </c>
      <c r="AY412" s="85" t="s">
        <v>26</v>
      </c>
      <c r="AZ412" s="85" t="s">
        <v>26</v>
      </c>
      <c r="BA412" s="85" t="s">
        <v>26</v>
      </c>
      <c r="BB412" s="85" t="s">
        <v>26</v>
      </c>
      <c r="BC412" s="368"/>
      <c r="BD412" s="85" t="s">
        <v>33</v>
      </c>
      <c r="BE412" s="85" t="s">
        <v>16</v>
      </c>
      <c r="BF412" s="85"/>
      <c r="BG412" s="85"/>
      <c r="BH412" s="304" t="s">
        <v>18047</v>
      </c>
      <c r="BI412" s="355"/>
      <c r="BM412" s="123" t="s">
        <v>106</v>
      </c>
      <c r="BQ412" s="4" t="s">
        <v>1371</v>
      </c>
      <c r="BT412"/>
      <c r="BU412"/>
      <c r="BV412" s="266" t="s">
        <v>1375</v>
      </c>
      <c r="BW412" s="85" t="s">
        <v>1404</v>
      </c>
      <c r="BX412" s="372"/>
      <c r="BY412" s="372"/>
      <c r="BZ412" s="129" t="s">
        <v>75</v>
      </c>
      <c r="CA412" t="s">
        <v>5120</v>
      </c>
      <c r="CB412">
        <v>21000</v>
      </c>
      <c r="CC412" s="265"/>
      <c r="CD412" s="123" t="s">
        <v>1426</v>
      </c>
      <c r="CE412" s="123" t="s">
        <v>17</v>
      </c>
      <c r="CG412" s="265"/>
      <c r="CI412" s="265"/>
      <c r="CJ412" s="85" t="s">
        <v>26</v>
      </c>
      <c r="CK412" s="85" t="s">
        <v>26</v>
      </c>
      <c r="CL412" s="85"/>
      <c r="CM412" s="85"/>
      <c r="CN412" s="96" t="s">
        <v>13214</v>
      </c>
      <c r="CO412" s="155"/>
      <c r="CP412" s="155"/>
      <c r="CQ412" s="285"/>
      <c r="CR412" s="155"/>
      <c r="CS412" s="378"/>
      <c r="CT412" s="155"/>
      <c r="CU412" s="155"/>
      <c r="CV412" s="155"/>
      <c r="CW412" s="155"/>
      <c r="CX412" s="155"/>
      <c r="CY412" s="155"/>
      <c r="CZ412" s="155"/>
      <c r="DA412" s="155"/>
      <c r="DB412" s="155"/>
      <c r="DC412" s="155"/>
      <c r="DD412" s="155"/>
      <c r="DE412" s="155"/>
      <c r="DF412" s="155"/>
      <c r="DG412" s="155"/>
      <c r="DH412" s="284" t="s">
        <v>1375</v>
      </c>
      <c r="DI412" s="267" t="s">
        <v>123</v>
      </c>
      <c r="DJ412" s="5" t="s">
        <v>2102</v>
      </c>
      <c r="DK412" s="294" t="s">
        <v>13289</v>
      </c>
      <c r="DL412" s="127" t="s">
        <v>13208</v>
      </c>
      <c r="DN412" s="123">
        <v>7572776597</v>
      </c>
      <c r="DO412" s="339"/>
      <c r="DP412" s="339"/>
      <c r="DQ412" s="123" t="s">
        <v>2103</v>
      </c>
      <c r="DR412" s="339"/>
      <c r="DS412" s="339"/>
      <c r="DT412" s="339"/>
      <c r="DU412" s="339"/>
      <c r="DV412" s="123">
        <v>252802101</v>
      </c>
      <c r="DW412" s="123" t="s">
        <v>13290</v>
      </c>
      <c r="DX412" s="123">
        <v>1121</v>
      </c>
      <c r="DZ412" s="355"/>
      <c r="EA412" s="123" t="s">
        <v>25</v>
      </c>
      <c r="EB412" s="123">
        <v>3</v>
      </c>
      <c r="EC412" s="125" t="s">
        <v>1887</v>
      </c>
      <c r="ED412" s="339"/>
      <c r="EE412" s="339"/>
      <c r="EF412" s="339"/>
      <c r="EG412" s="355"/>
      <c r="EH412" s="355"/>
      <c r="EJ412" s="123" t="s">
        <v>26</v>
      </c>
      <c r="EK412" s="123" t="s">
        <v>25</v>
      </c>
      <c r="EL412" s="123" t="s">
        <v>26</v>
      </c>
      <c r="EM412" s="123" t="s">
        <v>1759</v>
      </c>
      <c r="EO412" s="123" t="s">
        <v>1760</v>
      </c>
      <c r="EP412" s="339"/>
      <c r="EQ412" s="123" t="s">
        <v>1761</v>
      </c>
      <c r="ES412" s="123" t="s">
        <v>6</v>
      </c>
      <c r="ET412" s="339"/>
      <c r="EU412" s="123" t="s">
        <v>112</v>
      </c>
      <c r="EV412" s="339"/>
      <c r="EW412" s="123" t="s">
        <v>1370</v>
      </c>
      <c r="EX412" s="339"/>
      <c r="EY412" s="123" t="s">
        <v>1371</v>
      </c>
      <c r="FA412" s="123" t="s">
        <v>25</v>
      </c>
      <c r="FB412" s="339"/>
      <c r="FC412" s="123" t="s">
        <v>1816</v>
      </c>
      <c r="FD412" s="339"/>
      <c r="FH412" s="266" t="s">
        <v>1375</v>
      </c>
      <c r="FL412"/>
      <c r="FV412"/>
      <c r="GC412" s="339"/>
      <c r="GD412" s="339"/>
      <c r="GE412" s="339"/>
      <c r="GF412" s="355"/>
      <c r="GG412" s="355"/>
      <c r="GH412" s="331"/>
      <c r="GO412" s="339"/>
      <c r="GQ412" s="339"/>
      <c r="GS412" s="339"/>
      <c r="GY412"/>
      <c r="GZ412"/>
      <c r="HA412" s="266"/>
    </row>
    <row r="413" spans="1:210" s="123" customFormat="1" x14ac:dyDescent="0.35">
      <c r="A413" s="137">
        <v>287</v>
      </c>
      <c r="B413" s="343"/>
      <c r="C413" s="84" t="s">
        <v>1412</v>
      </c>
      <c r="D413" s="124">
        <v>44281</v>
      </c>
      <c r="E413" s="124">
        <v>44281</v>
      </c>
      <c r="F413" s="339"/>
      <c r="G413" s="125" t="s">
        <v>13291</v>
      </c>
      <c r="H413" s="266" t="s">
        <v>1375</v>
      </c>
      <c r="J413" s="339"/>
      <c r="K413" s="355"/>
      <c r="L413" s="267"/>
      <c r="M413" s="354"/>
      <c r="N413" s="267" t="s">
        <v>19657</v>
      </c>
      <c r="O413" s="354"/>
      <c r="P413" s="354"/>
      <c r="Q413" s="267"/>
      <c r="R413" s="267"/>
      <c r="S413" s="267"/>
      <c r="T413" s="126"/>
      <c r="U413" s="124"/>
      <c r="V413" s="124"/>
      <c r="W413" s="126"/>
      <c r="X413" s="362"/>
      <c r="Y413" s="362"/>
      <c r="Z413" s="126"/>
      <c r="AA413" s="126"/>
      <c r="AB413" s="124"/>
      <c r="AC413" s="124"/>
      <c r="AD413" s="362"/>
      <c r="AE413" s="362"/>
      <c r="AF413" s="363"/>
      <c r="AG413" s="363"/>
      <c r="AH413" s="266" t="s">
        <v>1375</v>
      </c>
      <c r="AI413" s="124">
        <v>44280</v>
      </c>
      <c r="AJ413" s="252" t="s">
        <v>13292</v>
      </c>
      <c r="AK413" s="124"/>
      <c r="AL413" s="252"/>
      <c r="AM413" s="85" t="s">
        <v>28</v>
      </c>
      <c r="AN413" s="85" t="s">
        <v>26</v>
      </c>
      <c r="AO413" s="85" t="s">
        <v>26</v>
      </c>
      <c r="AP413" s="85"/>
      <c r="AQ413" s="85"/>
      <c r="AR413" s="85"/>
      <c r="AS413" s="335">
        <v>9438339807</v>
      </c>
      <c r="AT413" s="335"/>
      <c r="AU413" s="85"/>
      <c r="AV413" s="85"/>
      <c r="AW413" s="85"/>
      <c r="AX413" s="266" t="s">
        <v>1375</v>
      </c>
      <c r="AY413" s="85" t="s">
        <v>26</v>
      </c>
      <c r="AZ413" s="85" t="s">
        <v>26</v>
      </c>
      <c r="BA413" s="85" t="s">
        <v>26</v>
      </c>
      <c r="BB413" s="85" t="s">
        <v>26</v>
      </c>
      <c r="BC413" s="355"/>
      <c r="BD413" s="85" t="s">
        <v>33</v>
      </c>
      <c r="BE413" s="85" t="s">
        <v>16</v>
      </c>
      <c r="BF413" s="85"/>
      <c r="BG413" s="85"/>
      <c r="BH413" s="304" t="s">
        <v>18051</v>
      </c>
      <c r="BI413" s="355"/>
      <c r="BM413" s="123" t="s">
        <v>106</v>
      </c>
      <c r="BQ413" s="4" t="s">
        <v>8</v>
      </c>
      <c r="BT413"/>
      <c r="BU413"/>
      <c r="BV413" s="266" t="s">
        <v>1375</v>
      </c>
      <c r="BW413" s="85" t="s">
        <v>1404</v>
      </c>
      <c r="BX413" s="372"/>
      <c r="BY413" s="372"/>
      <c r="BZ413" s="129" t="s">
        <v>69</v>
      </c>
      <c r="CA413" t="s">
        <v>13310</v>
      </c>
      <c r="CB413">
        <v>17000</v>
      </c>
      <c r="CC413" s="265"/>
      <c r="CD413" s="123" t="s">
        <v>1634</v>
      </c>
      <c r="CE413" s="123" t="s">
        <v>1444</v>
      </c>
      <c r="CG413" s="265"/>
      <c r="CI413" s="265"/>
      <c r="CJ413" s="85" t="s">
        <v>26</v>
      </c>
      <c r="CK413" s="85" t="s">
        <v>26</v>
      </c>
      <c r="CL413" s="85"/>
      <c r="CM413" s="85"/>
      <c r="CN413" s="96" t="s">
        <v>13214</v>
      </c>
      <c r="CO413" s="155"/>
      <c r="CP413" s="155"/>
      <c r="CQ413" s="285"/>
      <c r="CR413" s="155"/>
      <c r="CS413" s="378"/>
      <c r="CT413" s="155"/>
      <c r="CU413" s="155"/>
      <c r="CV413" s="155"/>
      <c r="CW413" s="155"/>
      <c r="CX413" s="155"/>
      <c r="CY413" s="155"/>
      <c r="CZ413" s="155"/>
      <c r="DA413" s="155"/>
      <c r="DB413" s="155"/>
      <c r="DC413" s="155"/>
      <c r="DD413" s="155"/>
      <c r="DE413" s="155"/>
      <c r="DF413" s="155"/>
      <c r="DG413" s="155"/>
      <c r="DH413" s="284" t="s">
        <v>1375</v>
      </c>
      <c r="DI413" s="267" t="s">
        <v>123</v>
      </c>
      <c r="DJ413" s="5" t="s">
        <v>13293</v>
      </c>
      <c r="DK413" s="294" t="s">
        <v>13292</v>
      </c>
      <c r="DL413" s="127" t="s">
        <v>13208</v>
      </c>
      <c r="DN413" s="123">
        <v>9438339807</v>
      </c>
      <c r="DO413" s="339"/>
      <c r="DP413" s="339"/>
      <c r="DQ413" s="123" t="s">
        <v>13294</v>
      </c>
      <c r="DR413" s="339"/>
      <c r="DS413" s="339"/>
      <c r="DT413" s="339"/>
      <c r="DU413" s="339"/>
      <c r="DV413" s="123">
        <v>163191711</v>
      </c>
      <c r="DW413" s="123" t="s">
        <v>13295</v>
      </c>
      <c r="DX413" s="123">
        <v>2640</v>
      </c>
      <c r="DZ413" s="355"/>
      <c r="EA413" s="123" t="s">
        <v>25</v>
      </c>
      <c r="EC413" s="125"/>
      <c r="ED413" s="339"/>
      <c r="EE413" s="339"/>
      <c r="EF413" s="339"/>
      <c r="EG413" s="355"/>
      <c r="EH413" s="355"/>
      <c r="EJ413" s="123" t="s">
        <v>26</v>
      </c>
      <c r="EK413" s="123" t="s">
        <v>25</v>
      </c>
      <c r="EL413" s="123" t="s">
        <v>26</v>
      </c>
      <c r="EM413" s="123" t="s">
        <v>1759</v>
      </c>
      <c r="EO413" s="123" t="s">
        <v>1760</v>
      </c>
      <c r="EP413" s="339"/>
      <c r="EQ413" s="123" t="s">
        <v>1761</v>
      </c>
      <c r="ES413" s="123" t="s">
        <v>1956</v>
      </c>
      <c r="ET413" s="339"/>
      <c r="EU413" s="123" t="s">
        <v>112</v>
      </c>
      <c r="EV413" s="339"/>
      <c r="EW413" s="123" t="s">
        <v>1370</v>
      </c>
      <c r="EX413" s="339"/>
      <c r="EY413" s="123" t="s">
        <v>8</v>
      </c>
      <c r="FA413" s="123" t="s">
        <v>26</v>
      </c>
      <c r="FB413" s="339"/>
      <c r="FC413" s="123" t="s">
        <v>1816</v>
      </c>
      <c r="FD413" s="339"/>
      <c r="FH413" s="266" t="s">
        <v>1375</v>
      </c>
      <c r="FL413"/>
      <c r="FV413"/>
      <c r="GC413" s="339"/>
      <c r="GD413" s="339"/>
      <c r="GE413" s="339"/>
      <c r="GF413" s="355"/>
      <c r="GG413" s="355"/>
      <c r="GH413" s="331"/>
      <c r="GO413" s="339"/>
      <c r="GQ413" s="339"/>
      <c r="GS413" s="339"/>
      <c r="GY413"/>
      <c r="GZ413"/>
      <c r="HA413" s="266"/>
    </row>
    <row r="414" spans="1:210" s="123" customFormat="1" x14ac:dyDescent="0.35">
      <c r="A414" s="137">
        <v>286</v>
      </c>
      <c r="B414" s="343"/>
      <c r="C414" s="84" t="s">
        <v>1412</v>
      </c>
      <c r="D414" s="124">
        <v>44281</v>
      </c>
      <c r="E414" s="124">
        <v>44281</v>
      </c>
      <c r="F414" s="339"/>
      <c r="G414" s="125" t="s">
        <v>13296</v>
      </c>
      <c r="H414" s="266" t="s">
        <v>1375</v>
      </c>
      <c r="J414" s="339"/>
      <c r="K414" s="355"/>
      <c r="L414" s="267"/>
      <c r="M414" s="354"/>
      <c r="N414" s="267" t="s">
        <v>19657</v>
      </c>
      <c r="O414" s="354"/>
      <c r="P414" s="354"/>
      <c r="Q414" s="267"/>
      <c r="R414" s="267"/>
      <c r="S414" s="267"/>
      <c r="T414" s="126"/>
      <c r="U414" s="124"/>
      <c r="V414" s="124"/>
      <c r="W414" s="126"/>
      <c r="X414" s="362"/>
      <c r="Y414" s="362"/>
      <c r="Z414" s="126"/>
      <c r="AA414" s="126"/>
      <c r="AB414" s="124"/>
      <c r="AC414" s="124"/>
      <c r="AD414" s="362"/>
      <c r="AE414" s="362"/>
      <c r="AF414" s="363"/>
      <c r="AG414" s="363"/>
      <c r="AH414" s="266" t="s">
        <v>1375</v>
      </c>
      <c r="AI414" s="124">
        <v>44280</v>
      </c>
      <c r="AJ414" s="252" t="s">
        <v>13297</v>
      </c>
      <c r="AK414" s="124"/>
      <c r="AL414" s="252"/>
      <c r="AM414" s="85" t="s">
        <v>28</v>
      </c>
      <c r="AN414" s="85" t="s">
        <v>26</v>
      </c>
      <c r="AO414" s="85" t="s">
        <v>26</v>
      </c>
      <c r="AP414" s="85"/>
      <c r="AQ414" s="85"/>
      <c r="AR414" s="85"/>
      <c r="AS414" s="335">
        <v>2606396892</v>
      </c>
      <c r="AT414" s="335"/>
      <c r="AU414" s="85"/>
      <c r="AV414" s="85"/>
      <c r="AW414" s="85"/>
      <c r="AX414" s="266" t="s">
        <v>1375</v>
      </c>
      <c r="AY414" s="85" t="s">
        <v>26</v>
      </c>
      <c r="AZ414" s="85" t="s">
        <v>26</v>
      </c>
      <c r="BA414" s="85" t="s">
        <v>26</v>
      </c>
      <c r="BB414" s="85" t="s">
        <v>26</v>
      </c>
      <c r="BC414" s="355"/>
      <c r="BD414" s="85" t="s">
        <v>33</v>
      </c>
      <c r="BE414" s="85" t="s">
        <v>16</v>
      </c>
      <c r="BF414" s="85"/>
      <c r="BG414" s="85"/>
      <c r="BH414" s="304" t="s">
        <v>18051</v>
      </c>
      <c r="BI414" s="355"/>
      <c r="BM414" s="123" t="s">
        <v>106</v>
      </c>
      <c r="BQ414" s="4" t="s">
        <v>1372</v>
      </c>
      <c r="BT414"/>
      <c r="BU414"/>
      <c r="BV414" s="266" t="s">
        <v>1375</v>
      </c>
      <c r="BW414" s="85" t="s">
        <v>1404</v>
      </c>
      <c r="BX414" s="372"/>
      <c r="BY414" s="372"/>
      <c r="BZ414" s="129" t="s">
        <v>154</v>
      </c>
      <c r="CA414" t="s">
        <v>5235</v>
      </c>
      <c r="CB414">
        <v>12000</v>
      </c>
      <c r="CC414" s="265"/>
      <c r="CD414" s="123" t="s">
        <v>1486</v>
      </c>
      <c r="CE414" s="123" t="s">
        <v>17</v>
      </c>
      <c r="CG414" s="265"/>
      <c r="CI414" s="265"/>
      <c r="CJ414" s="85" t="s">
        <v>26</v>
      </c>
      <c r="CK414" s="85" t="s">
        <v>26</v>
      </c>
      <c r="CL414" s="85"/>
      <c r="CM414" s="85"/>
      <c r="CN414" s="96" t="s">
        <v>13214</v>
      </c>
      <c r="CO414" s="155"/>
      <c r="CP414" s="155"/>
      <c r="CQ414" s="285"/>
      <c r="CR414" s="155"/>
      <c r="CS414" s="378"/>
      <c r="CT414" s="155"/>
      <c r="CU414" s="155"/>
      <c r="CV414" s="155"/>
      <c r="CW414" s="155"/>
      <c r="CX414" s="155"/>
      <c r="CY414" s="155"/>
      <c r="CZ414" s="155"/>
      <c r="DA414" s="155"/>
      <c r="DB414" s="155"/>
      <c r="DC414" s="155"/>
      <c r="DD414" s="155"/>
      <c r="DE414" s="155"/>
      <c r="DF414" s="155"/>
      <c r="DG414" s="155"/>
      <c r="DH414" s="284" t="s">
        <v>1375</v>
      </c>
      <c r="DI414" s="275" t="s">
        <v>129</v>
      </c>
      <c r="DJ414" s="295" t="s">
        <v>3233</v>
      </c>
      <c r="DK414" s="294" t="s">
        <v>13297</v>
      </c>
      <c r="DL414" s="127" t="s">
        <v>13208</v>
      </c>
      <c r="DN414" s="123">
        <v>2606396892</v>
      </c>
      <c r="DO414" s="339"/>
      <c r="DP414" s="339"/>
      <c r="DQ414" s="123" t="s">
        <v>1553</v>
      </c>
      <c r="DR414" s="339"/>
      <c r="DS414" s="339"/>
      <c r="DT414" s="339"/>
      <c r="DU414" s="339"/>
      <c r="DV414" s="123">
        <v>13761108</v>
      </c>
      <c r="DW414" s="123" t="s">
        <v>13298</v>
      </c>
      <c r="DX414" s="123">
        <v>1121</v>
      </c>
      <c r="DZ414" s="355"/>
      <c r="EA414" s="123" t="s">
        <v>25</v>
      </c>
      <c r="EC414" s="125"/>
      <c r="ED414" s="339"/>
      <c r="EE414" s="339"/>
      <c r="EF414" s="339"/>
      <c r="EG414" s="355"/>
      <c r="EH414" s="355"/>
      <c r="EJ414" s="123" t="s">
        <v>26</v>
      </c>
      <c r="EK414" s="123" t="s">
        <v>26</v>
      </c>
      <c r="EL414" s="123" t="s">
        <v>26</v>
      </c>
      <c r="EM414" s="123" t="s">
        <v>1759</v>
      </c>
      <c r="EO414" s="123" t="s">
        <v>1760</v>
      </c>
      <c r="EP414" s="339"/>
      <c r="EQ414" s="123" t="s">
        <v>1761</v>
      </c>
      <c r="ES414" s="123" t="s">
        <v>1956</v>
      </c>
      <c r="ET414" s="339"/>
      <c r="EU414" s="123" t="s">
        <v>112</v>
      </c>
      <c r="EV414" s="339"/>
      <c r="EW414" s="123" t="s">
        <v>1370</v>
      </c>
      <c r="EX414" s="339"/>
      <c r="EY414" s="123" t="s">
        <v>1372</v>
      </c>
      <c r="FA414" s="123" t="s">
        <v>26</v>
      </c>
      <c r="FB414" s="339"/>
      <c r="FD414" s="339"/>
      <c r="FH414" s="266" t="s">
        <v>1375</v>
      </c>
      <c r="FL414"/>
      <c r="FV414"/>
      <c r="GC414" s="339"/>
      <c r="GD414" s="339"/>
      <c r="GE414" s="339"/>
      <c r="GF414" s="355"/>
      <c r="GG414" s="355"/>
      <c r="GH414" s="331"/>
      <c r="GO414" s="339"/>
      <c r="GQ414" s="339"/>
      <c r="GS414" s="339"/>
      <c r="GY414"/>
      <c r="GZ414"/>
      <c r="HA414" s="266"/>
    </row>
    <row r="415" spans="1:210" s="123" customFormat="1" x14ac:dyDescent="0.35">
      <c r="A415" s="137">
        <v>285</v>
      </c>
      <c r="B415" s="343"/>
      <c r="C415" s="84" t="s">
        <v>1412</v>
      </c>
      <c r="D415" s="124">
        <v>44299</v>
      </c>
      <c r="E415" s="124">
        <v>44299</v>
      </c>
      <c r="F415" s="339"/>
      <c r="G415" s="125" t="s">
        <v>13299</v>
      </c>
      <c r="H415" s="266" t="s">
        <v>1375</v>
      </c>
      <c r="I415" s="123" t="s">
        <v>25</v>
      </c>
      <c r="J415" s="339"/>
      <c r="K415" s="355"/>
      <c r="L415" s="267">
        <v>44299</v>
      </c>
      <c r="M415" s="354"/>
      <c r="N415" s="267" t="s">
        <v>19657</v>
      </c>
      <c r="O415" s="354"/>
      <c r="P415" s="354"/>
      <c r="Q415" s="267"/>
      <c r="R415" s="267"/>
      <c r="S415" s="267"/>
      <c r="T415" s="126"/>
      <c r="U415" s="124"/>
      <c r="V415" s="124"/>
      <c r="W415" s="126"/>
      <c r="X415" s="362"/>
      <c r="Y415" s="362"/>
      <c r="Z415" s="126"/>
      <c r="AA415" s="126"/>
      <c r="AB415" s="124"/>
      <c r="AC415" s="124"/>
      <c r="AD415" s="362"/>
      <c r="AE415" s="362"/>
      <c r="AF415" s="363"/>
      <c r="AG415" s="363"/>
      <c r="AH415" s="266" t="s">
        <v>1375</v>
      </c>
      <c r="AI415" s="124">
        <v>44280</v>
      </c>
      <c r="AJ415" s="252" t="s">
        <v>13300</v>
      </c>
      <c r="AK415" s="124">
        <v>44280</v>
      </c>
      <c r="AL415" s="252">
        <v>0.67499999999999993</v>
      </c>
      <c r="AM415" s="85" t="s">
        <v>28</v>
      </c>
      <c r="AN415" s="85" t="s">
        <v>26</v>
      </c>
      <c r="AO415" s="85" t="s">
        <v>26</v>
      </c>
      <c r="AP415" s="85" t="s">
        <v>13301</v>
      </c>
      <c r="AQ415" s="85"/>
      <c r="AR415" s="85"/>
      <c r="AS415" s="335" t="s">
        <v>13302</v>
      </c>
      <c r="AT415" s="335">
        <v>120693014</v>
      </c>
      <c r="AU415" s="85"/>
      <c r="AV415" s="85"/>
      <c r="AW415" s="85" t="s">
        <v>14750</v>
      </c>
      <c r="AX415" s="266" t="s">
        <v>1375</v>
      </c>
      <c r="AY415" s="85" t="s">
        <v>25</v>
      </c>
      <c r="AZ415" s="85" t="s">
        <v>25</v>
      </c>
      <c r="BA415" s="85" t="s">
        <v>25</v>
      </c>
      <c r="BB415" s="85" t="s">
        <v>25</v>
      </c>
      <c r="BC415" s="368"/>
      <c r="BD415" s="85" t="s">
        <v>27</v>
      </c>
      <c r="BE415" s="85" t="s">
        <v>16</v>
      </c>
      <c r="BF415" s="85" t="s">
        <v>34</v>
      </c>
      <c r="BG415" s="85" t="s">
        <v>34</v>
      </c>
      <c r="BH415" s="304" t="s">
        <v>18051</v>
      </c>
      <c r="BI415" s="355"/>
      <c r="BM415" s="123" t="s">
        <v>102</v>
      </c>
      <c r="BN415" s="123" t="s">
        <v>1378</v>
      </c>
      <c r="BO415" s="123" t="s">
        <v>1398</v>
      </c>
      <c r="BP415" s="123" t="s">
        <v>26</v>
      </c>
      <c r="BQ415" s="4" t="s">
        <v>1422</v>
      </c>
      <c r="BR415" s="123" t="s">
        <v>1477</v>
      </c>
      <c r="BS415" s="123" t="s">
        <v>1604</v>
      </c>
      <c r="BT415" t="s">
        <v>14751</v>
      </c>
      <c r="BU415" t="s">
        <v>14752</v>
      </c>
      <c r="BV415" s="266" t="s">
        <v>1375</v>
      </c>
      <c r="BW415" s="85" t="s">
        <v>1404</v>
      </c>
      <c r="BX415" s="372"/>
      <c r="BY415" s="372"/>
      <c r="BZ415" s="129" t="s">
        <v>143</v>
      </c>
      <c r="CA415" t="s">
        <v>13309</v>
      </c>
      <c r="CB415">
        <v>12000</v>
      </c>
      <c r="CC415" s="265"/>
      <c r="CD415" s="123" t="s">
        <v>1505</v>
      </c>
      <c r="CE415" s="123" t="s">
        <v>17</v>
      </c>
      <c r="CG415" s="265"/>
      <c r="CI415" s="265"/>
      <c r="CJ415" s="85" t="s">
        <v>26</v>
      </c>
      <c r="CK415" s="85" t="s">
        <v>26</v>
      </c>
      <c r="CL415" s="85"/>
      <c r="CM415" s="85"/>
      <c r="CN415" s="96" t="s">
        <v>13214</v>
      </c>
      <c r="CO415" s="155"/>
      <c r="CP415" s="155"/>
      <c r="CQ415" s="285"/>
      <c r="CR415" s="155"/>
      <c r="CS415" s="378"/>
      <c r="CT415" s="155"/>
      <c r="CU415" s="155"/>
      <c r="CV415" s="155"/>
      <c r="CW415" s="155"/>
      <c r="CX415" s="155"/>
      <c r="CY415" s="155"/>
      <c r="CZ415" s="155"/>
      <c r="DA415" s="155"/>
      <c r="DB415" s="155"/>
      <c r="DC415" s="155"/>
      <c r="DD415" s="155"/>
      <c r="DE415" s="155"/>
      <c r="DF415" s="155"/>
      <c r="DG415" s="155"/>
      <c r="DH415" s="284" t="s">
        <v>1375</v>
      </c>
      <c r="DI415" s="267" t="s">
        <v>127</v>
      </c>
      <c r="DJ415" s="5" t="s">
        <v>13303</v>
      </c>
      <c r="DK415" s="294" t="s">
        <v>13300</v>
      </c>
      <c r="DL415" s="127" t="s">
        <v>13208</v>
      </c>
      <c r="DM415" s="123" t="s">
        <v>13301</v>
      </c>
      <c r="DN415" s="123" t="s">
        <v>13302</v>
      </c>
      <c r="DO415" s="339"/>
      <c r="DP415" s="339"/>
      <c r="DQ415" s="123" t="s">
        <v>13304</v>
      </c>
      <c r="DR415" s="339"/>
      <c r="DS415" s="339"/>
      <c r="DT415" s="339"/>
      <c r="DU415" s="339"/>
      <c r="DV415" s="123">
        <v>162111101</v>
      </c>
      <c r="DW415" s="123" t="s">
        <v>13305</v>
      </c>
      <c r="DX415" s="123">
        <v>9140</v>
      </c>
      <c r="DY415" s="123">
        <v>1</v>
      </c>
      <c r="DZ415" s="355"/>
      <c r="EA415" s="123" t="s">
        <v>25</v>
      </c>
      <c r="EB415" s="123">
        <v>1</v>
      </c>
      <c r="EC415" s="125" t="s">
        <v>1887</v>
      </c>
      <c r="ED415" s="339"/>
      <c r="EE415" s="339"/>
      <c r="EF415" s="339"/>
      <c r="EG415" s="355"/>
      <c r="EH415" s="355"/>
      <c r="EJ415" s="123" t="s">
        <v>26</v>
      </c>
      <c r="EK415" s="123" t="s">
        <v>25</v>
      </c>
      <c r="EM415" s="123" t="s">
        <v>1759</v>
      </c>
      <c r="EO415" s="123" t="s">
        <v>1760</v>
      </c>
      <c r="EP415" s="339"/>
      <c r="EQ415" s="123" t="s">
        <v>1863</v>
      </c>
      <c r="ES415" s="123" t="s">
        <v>1888</v>
      </c>
      <c r="ET415" s="339"/>
      <c r="EU415" s="123" t="s">
        <v>114</v>
      </c>
      <c r="EV415" s="339"/>
      <c r="EW415" s="123" t="s">
        <v>1370</v>
      </c>
      <c r="EX415" s="339"/>
      <c r="EY415" s="123" t="s">
        <v>1371</v>
      </c>
      <c r="FA415" s="123" t="s">
        <v>26</v>
      </c>
      <c r="FB415" s="339"/>
      <c r="FD415" s="339"/>
      <c r="FE415" s="123" t="s">
        <v>1921</v>
      </c>
      <c r="FF415" s="123" t="s">
        <v>1922</v>
      </c>
      <c r="FG415" s="123" t="s">
        <v>26</v>
      </c>
      <c r="FH415" s="266" t="s">
        <v>1375</v>
      </c>
      <c r="FL415"/>
      <c r="FV415"/>
      <c r="GC415" s="339"/>
      <c r="GD415" s="339"/>
      <c r="GE415" s="339"/>
      <c r="GF415" s="355"/>
      <c r="GG415" s="355"/>
      <c r="GH415" s="331"/>
      <c r="GO415" s="339"/>
      <c r="GQ415" s="339"/>
      <c r="GS415" s="339"/>
      <c r="GY415"/>
      <c r="GZ415"/>
      <c r="HA415" s="266"/>
    </row>
    <row r="416" spans="1:210" s="123" customFormat="1" x14ac:dyDescent="0.35">
      <c r="A416" s="137">
        <v>284</v>
      </c>
      <c r="B416" s="343"/>
      <c r="C416" s="84" t="s">
        <v>1412</v>
      </c>
      <c r="D416" s="124">
        <v>44281</v>
      </c>
      <c r="E416" s="124">
        <v>44281</v>
      </c>
      <c r="F416" s="349"/>
      <c r="G416" s="125" t="s">
        <v>13306</v>
      </c>
      <c r="H416" s="266" t="s">
        <v>1375</v>
      </c>
      <c r="J416" s="339"/>
      <c r="K416" s="355"/>
      <c r="L416" s="267"/>
      <c r="M416" s="354"/>
      <c r="N416" s="267" t="s">
        <v>19657</v>
      </c>
      <c r="O416" s="354"/>
      <c r="P416" s="354"/>
      <c r="Q416" s="267"/>
      <c r="R416" s="267"/>
      <c r="S416" s="267"/>
      <c r="T416" s="126"/>
      <c r="U416" s="124"/>
      <c r="V416" s="124"/>
      <c r="W416" s="126"/>
      <c r="X416" s="362"/>
      <c r="Y416" s="362"/>
      <c r="Z416" s="126"/>
      <c r="AA416" s="126"/>
      <c r="AB416" s="124"/>
      <c r="AC416" s="124"/>
      <c r="AD416" s="362"/>
      <c r="AE416" s="362"/>
      <c r="AF416" s="363"/>
      <c r="AG416" s="363"/>
      <c r="AH416" s="266" t="s">
        <v>1375</v>
      </c>
      <c r="AI416" s="124">
        <v>44280</v>
      </c>
      <c r="AJ416" s="252" t="s">
        <v>13307</v>
      </c>
      <c r="AK416" s="124"/>
      <c r="AL416" s="252"/>
      <c r="AM416" s="85" t="s">
        <v>28</v>
      </c>
      <c r="AN416" s="85" t="s">
        <v>26</v>
      </c>
      <c r="AO416" s="85" t="s">
        <v>25</v>
      </c>
      <c r="AP416" s="85"/>
      <c r="AQ416" s="85"/>
      <c r="AR416" s="85"/>
      <c r="AS416" s="335">
        <v>9817977786</v>
      </c>
      <c r="AT416" s="335"/>
      <c r="AU416" s="85"/>
      <c r="AV416" s="85"/>
      <c r="AW416" s="85"/>
      <c r="AX416" s="266" t="s">
        <v>1375</v>
      </c>
      <c r="AY416" s="85" t="s">
        <v>26</v>
      </c>
      <c r="AZ416" s="85" t="s">
        <v>26</v>
      </c>
      <c r="BA416" s="85" t="s">
        <v>26</v>
      </c>
      <c r="BB416" s="85" t="s">
        <v>26</v>
      </c>
      <c r="BC416" s="368"/>
      <c r="BD416" s="85" t="s">
        <v>33</v>
      </c>
      <c r="BE416" s="85" t="s">
        <v>16</v>
      </c>
      <c r="BF416" s="85"/>
      <c r="BG416" s="85"/>
      <c r="BH416" s="304" t="s">
        <v>18051</v>
      </c>
      <c r="BI416" s="355"/>
      <c r="BM416" s="123" t="s">
        <v>32</v>
      </c>
      <c r="BQ416" s="4" t="s">
        <v>1372</v>
      </c>
      <c r="BT416"/>
      <c r="BU416"/>
      <c r="BV416" s="266" t="s">
        <v>1375</v>
      </c>
      <c r="BW416" s="85" t="s">
        <v>1404</v>
      </c>
      <c r="BX416" s="372"/>
      <c r="BY416" s="372"/>
      <c r="BZ416" s="129" t="s">
        <v>143</v>
      </c>
      <c r="CA416" t="s">
        <v>13309</v>
      </c>
      <c r="CB416">
        <v>12000</v>
      </c>
      <c r="CC416" s="265"/>
      <c r="CD416" s="123" t="s">
        <v>1505</v>
      </c>
      <c r="CE416" s="123" t="s">
        <v>17</v>
      </c>
      <c r="CG416" s="265"/>
      <c r="CI416" s="265"/>
      <c r="CJ416" s="85" t="s">
        <v>26</v>
      </c>
      <c r="CK416" s="85" t="s">
        <v>26</v>
      </c>
      <c r="CL416" s="85"/>
      <c r="CM416" s="85"/>
      <c r="CN416" s="96" t="s">
        <v>13214</v>
      </c>
      <c r="CO416" s="155"/>
      <c r="CP416" s="155"/>
      <c r="CQ416" s="285"/>
      <c r="CR416" s="155"/>
      <c r="CS416" s="378"/>
      <c r="CT416" s="155"/>
      <c r="CU416" s="155"/>
      <c r="CV416" s="155"/>
      <c r="CW416" s="155"/>
      <c r="CX416" s="155"/>
      <c r="CY416" s="155"/>
      <c r="CZ416" s="155"/>
      <c r="DA416" s="155"/>
      <c r="DB416" s="155"/>
      <c r="DC416" s="155"/>
      <c r="DD416" s="155"/>
      <c r="DE416" s="155"/>
      <c r="DF416" s="155"/>
      <c r="DG416" s="155"/>
      <c r="DH416" s="284" t="s">
        <v>1375</v>
      </c>
      <c r="DI416" s="275" t="s">
        <v>127</v>
      </c>
      <c r="DJ416" s="295" t="s">
        <v>13303</v>
      </c>
      <c r="DK416" s="294" t="s">
        <v>13307</v>
      </c>
      <c r="DL416" s="127" t="s">
        <v>13208</v>
      </c>
      <c r="DN416" s="123">
        <v>9817977786</v>
      </c>
      <c r="DO416" s="339"/>
      <c r="DP416" s="339"/>
      <c r="DQ416" s="123" t="s">
        <v>13304</v>
      </c>
      <c r="DR416" s="339"/>
      <c r="DS416" s="339"/>
      <c r="DT416" s="339"/>
      <c r="DU416" s="339"/>
      <c r="DV416" s="123">
        <v>162111101</v>
      </c>
      <c r="DW416" s="123" t="s">
        <v>13308</v>
      </c>
      <c r="DX416" s="123">
        <v>1123</v>
      </c>
      <c r="DZ416" s="355"/>
      <c r="EA416" s="123" t="s">
        <v>25</v>
      </c>
      <c r="EB416" s="123">
        <v>1</v>
      </c>
      <c r="EC416" s="125" t="s">
        <v>1887</v>
      </c>
      <c r="ED416" s="339"/>
      <c r="EE416" s="339"/>
      <c r="EF416" s="339"/>
      <c r="EG416" s="355"/>
      <c r="EH416" s="355"/>
      <c r="EJ416" s="123" t="s">
        <v>26</v>
      </c>
      <c r="EK416" s="123" t="s">
        <v>25</v>
      </c>
      <c r="EL416" s="123" t="s">
        <v>25</v>
      </c>
      <c r="EM416" s="123" t="s">
        <v>1759</v>
      </c>
      <c r="EO416" s="123" t="s">
        <v>1760</v>
      </c>
      <c r="EP416" s="339"/>
      <c r="EQ416" s="123" t="s">
        <v>1863</v>
      </c>
      <c r="ES416" s="123" t="s">
        <v>1888</v>
      </c>
      <c r="ET416" s="339"/>
      <c r="EU416" s="123" t="s">
        <v>113</v>
      </c>
      <c r="EV416" s="339"/>
      <c r="EW416" s="123" t="s">
        <v>1370</v>
      </c>
      <c r="EX416" s="339"/>
      <c r="EY416" s="123" t="s">
        <v>1372</v>
      </c>
      <c r="FA416" s="123" t="s">
        <v>26</v>
      </c>
      <c r="FB416" s="339"/>
      <c r="FD416" s="339"/>
      <c r="FH416" s="266" t="s">
        <v>1375</v>
      </c>
      <c r="FL416"/>
      <c r="FV416"/>
      <c r="GC416" s="339"/>
      <c r="GD416" s="339"/>
      <c r="GE416" s="339"/>
      <c r="GF416" s="355"/>
      <c r="GG416" s="355"/>
      <c r="GH416" s="331"/>
      <c r="GO416" s="339"/>
      <c r="GQ416" s="339"/>
      <c r="GS416" s="339"/>
      <c r="GY416"/>
      <c r="GZ416"/>
      <c r="HA416" s="266"/>
    </row>
    <row r="417" spans="1:211" s="123" customFormat="1" ht="29" x14ac:dyDescent="0.35">
      <c r="A417" s="137">
        <v>283</v>
      </c>
      <c r="B417" s="343"/>
      <c r="C417" s="84" t="s">
        <v>1412</v>
      </c>
      <c r="D417" s="124">
        <v>44301</v>
      </c>
      <c r="E417" s="124">
        <v>44318</v>
      </c>
      <c r="F417" s="339"/>
      <c r="G417" s="125" t="s">
        <v>13207</v>
      </c>
      <c r="H417" s="266" t="s">
        <v>1375</v>
      </c>
      <c r="I417" s="123" t="s">
        <v>25</v>
      </c>
      <c r="J417" s="339"/>
      <c r="K417" s="355"/>
      <c r="L417" s="267">
        <v>44318</v>
      </c>
      <c r="M417" s="354"/>
      <c r="N417" s="267" t="s">
        <v>19660</v>
      </c>
      <c r="O417" s="354"/>
      <c r="P417" s="354"/>
      <c r="Q417" s="267"/>
      <c r="R417" s="267"/>
      <c r="S417" s="267"/>
      <c r="T417" s="126" t="s">
        <v>25</v>
      </c>
      <c r="U417" s="124">
        <v>44298</v>
      </c>
      <c r="V417" s="124"/>
      <c r="W417" s="126" t="s">
        <v>14868</v>
      </c>
      <c r="X417" s="362"/>
      <c r="Y417" s="362"/>
      <c r="Z417" s="126"/>
      <c r="AA417" s="126"/>
      <c r="AB417" s="124"/>
      <c r="AC417" s="124"/>
      <c r="AD417" s="362"/>
      <c r="AE417" s="362"/>
      <c r="AF417" s="363"/>
      <c r="AG417" s="363"/>
      <c r="AH417" s="266" t="s">
        <v>1375</v>
      </c>
      <c r="AI417" s="124">
        <v>44280</v>
      </c>
      <c r="AJ417" s="252" t="s">
        <v>13209</v>
      </c>
      <c r="AK417" s="124">
        <v>44280</v>
      </c>
      <c r="AL417" s="252">
        <v>0.53749999999999998</v>
      </c>
      <c r="AM417" s="85" t="s">
        <v>28</v>
      </c>
      <c r="AN417" s="85" t="s">
        <v>26</v>
      </c>
      <c r="AO417" s="85" t="s">
        <v>26</v>
      </c>
      <c r="AP417" s="85" t="s">
        <v>13210</v>
      </c>
      <c r="AQ417" s="85" t="s">
        <v>13211</v>
      </c>
      <c r="AR417" s="85"/>
      <c r="AS417" s="335" t="s">
        <v>13212</v>
      </c>
      <c r="AT417" s="335" t="s">
        <v>14753</v>
      </c>
      <c r="AU417" s="85"/>
      <c r="AV417" s="85"/>
      <c r="AW417" s="85" t="s">
        <v>12771</v>
      </c>
      <c r="AX417" s="266" t="s">
        <v>1375</v>
      </c>
      <c r="AY417" s="85" t="s">
        <v>25</v>
      </c>
      <c r="AZ417" s="85" t="s">
        <v>25</v>
      </c>
      <c r="BA417" s="85" t="s">
        <v>25</v>
      </c>
      <c r="BB417" s="85" t="s">
        <v>25</v>
      </c>
      <c r="BC417" s="368"/>
      <c r="BD417" s="85" t="s">
        <v>27</v>
      </c>
      <c r="BE417" s="85" t="s">
        <v>4</v>
      </c>
      <c r="BF417" s="85" t="s">
        <v>34</v>
      </c>
      <c r="BG417" s="85" t="s">
        <v>34</v>
      </c>
      <c r="BH417" s="304" t="s">
        <v>18049</v>
      </c>
      <c r="BI417" s="355"/>
      <c r="BM417" s="123" t="s">
        <v>4</v>
      </c>
      <c r="BN417" s="123" t="s">
        <v>1380</v>
      </c>
      <c r="BO417" s="123" t="s">
        <v>1381</v>
      </c>
      <c r="BP417" s="123" t="s">
        <v>26</v>
      </c>
      <c r="BQ417" s="4" t="s">
        <v>8</v>
      </c>
      <c r="BR417" s="123" t="s">
        <v>1614</v>
      </c>
      <c r="BS417" s="123" t="s">
        <v>1563</v>
      </c>
      <c r="BT417" t="s">
        <v>7</v>
      </c>
      <c r="BU417" t="s">
        <v>14671</v>
      </c>
      <c r="BV417" s="266" t="s">
        <v>1375</v>
      </c>
      <c r="BW417" s="85" t="s">
        <v>43</v>
      </c>
      <c r="BX417" s="372"/>
      <c r="BY417" s="372"/>
      <c r="BZ417" s="129" t="s">
        <v>159</v>
      </c>
      <c r="CA417" t="s">
        <v>4846</v>
      </c>
      <c r="CB417">
        <v>12000</v>
      </c>
      <c r="CC417" s="265"/>
      <c r="CD417" s="123" t="s">
        <v>12681</v>
      </c>
      <c r="CE417" s="123" t="s">
        <v>1446</v>
      </c>
      <c r="CG417" s="265"/>
      <c r="CH417" s="123">
        <v>140</v>
      </c>
      <c r="CI417" s="265"/>
      <c r="CJ417" s="85" t="s">
        <v>26</v>
      </c>
      <c r="CK417" s="85" t="s">
        <v>26</v>
      </c>
      <c r="CL417" s="85"/>
      <c r="CM417" s="85"/>
      <c r="CN417" s="96" t="s">
        <v>13214</v>
      </c>
      <c r="CO417" s="155"/>
      <c r="CP417" s="155"/>
      <c r="CQ417" s="285">
        <v>44296</v>
      </c>
      <c r="CR417" s="155" t="s">
        <v>17211</v>
      </c>
      <c r="CS417" s="378"/>
      <c r="CT417" s="155"/>
      <c r="CU417" s="155"/>
      <c r="CV417" s="155"/>
      <c r="CW417" s="155"/>
      <c r="CX417" s="155"/>
      <c r="CY417" s="155"/>
      <c r="CZ417" s="155"/>
      <c r="DA417" s="155"/>
      <c r="DB417" s="155"/>
      <c r="DC417" s="155"/>
      <c r="DD417" s="155"/>
      <c r="DE417" s="155"/>
      <c r="DF417" s="155"/>
      <c r="DG417" s="155"/>
      <c r="DH417" s="284" t="s">
        <v>1375</v>
      </c>
      <c r="DI417" s="275" t="s">
        <v>2685</v>
      </c>
      <c r="DJ417" s="295" t="s">
        <v>3972</v>
      </c>
      <c r="DK417" s="294" t="s">
        <v>13209</v>
      </c>
      <c r="DL417" s="127" t="s">
        <v>13208</v>
      </c>
      <c r="DM417" s="123" t="s">
        <v>13210</v>
      </c>
      <c r="DN417" s="123" t="s">
        <v>13212</v>
      </c>
      <c r="DO417" s="339"/>
      <c r="DP417" s="339"/>
      <c r="DQ417" s="123" t="s">
        <v>12682</v>
      </c>
      <c r="DR417" s="339"/>
      <c r="DS417" s="339"/>
      <c r="DT417" s="339"/>
      <c r="DU417" s="339"/>
      <c r="DV417" s="123">
        <v>42981101</v>
      </c>
      <c r="DW417" s="123" t="s">
        <v>13215</v>
      </c>
      <c r="DX417" s="123">
        <v>9002</v>
      </c>
      <c r="DZ417" s="355"/>
      <c r="EA417" s="123" t="s">
        <v>25</v>
      </c>
      <c r="EC417" s="125"/>
      <c r="ED417" s="339"/>
      <c r="EE417" s="339"/>
      <c r="EF417" s="339"/>
      <c r="EG417" s="355"/>
      <c r="EH417" s="355"/>
      <c r="EJ417" s="123" t="s">
        <v>26</v>
      </c>
      <c r="EK417" s="123" t="s">
        <v>25</v>
      </c>
      <c r="EM417" s="123" t="s">
        <v>1759</v>
      </c>
      <c r="EO417" s="123" t="s">
        <v>1862</v>
      </c>
      <c r="EP417" s="339"/>
      <c r="EQ417" s="123" t="s">
        <v>2143</v>
      </c>
      <c r="ES417" s="123" t="s">
        <v>4</v>
      </c>
      <c r="ET417" s="339"/>
      <c r="EU417" s="123" t="s">
        <v>113</v>
      </c>
      <c r="EV417" s="339"/>
      <c r="EW417" s="123" t="s">
        <v>1370</v>
      </c>
      <c r="EX417" s="339"/>
      <c r="EY417" s="123" t="s">
        <v>8</v>
      </c>
      <c r="FA417" s="123" t="s">
        <v>26</v>
      </c>
      <c r="FB417" s="339"/>
      <c r="FD417" s="339"/>
      <c r="FE417" s="123" t="s">
        <v>1864</v>
      </c>
      <c r="FF417" s="123" t="s">
        <v>1865</v>
      </c>
      <c r="FG417" s="123" t="s">
        <v>26</v>
      </c>
      <c r="FH417" s="266" t="s">
        <v>1375</v>
      </c>
      <c r="FI417" s="123" t="s">
        <v>1839</v>
      </c>
      <c r="FJ417" s="123" t="s">
        <v>53</v>
      </c>
      <c r="FK417" s="123" t="s">
        <v>52</v>
      </c>
      <c r="FL417" t="s">
        <v>13216</v>
      </c>
      <c r="FM417" s="123" t="s">
        <v>13211</v>
      </c>
      <c r="FN417" s="123" t="s">
        <v>1839</v>
      </c>
      <c r="FO417" s="123" t="s">
        <v>1890</v>
      </c>
      <c r="FP417" s="123" t="s">
        <v>4009</v>
      </c>
      <c r="FQ417" s="123" t="s">
        <v>1375</v>
      </c>
      <c r="FR417" s="123" t="s">
        <v>1434</v>
      </c>
      <c r="FS417" s="123" t="s">
        <v>1870</v>
      </c>
      <c r="FT417" s="123" t="s">
        <v>1845</v>
      </c>
      <c r="FU417" s="123" t="s">
        <v>9</v>
      </c>
      <c r="FV417" t="s">
        <v>13217</v>
      </c>
      <c r="FW417" s="123" t="s">
        <v>1846</v>
      </c>
      <c r="FX417" s="123" t="s">
        <v>46</v>
      </c>
      <c r="FY417" s="123" t="s">
        <v>13210</v>
      </c>
      <c r="FZ417" s="123" t="s">
        <v>2057</v>
      </c>
      <c r="GA417" s="123" t="s">
        <v>1375</v>
      </c>
      <c r="GB417" s="123" t="s">
        <v>13218</v>
      </c>
      <c r="GC417" s="339"/>
      <c r="GD417" s="339"/>
      <c r="GE417" s="339"/>
      <c r="GF417" s="355"/>
      <c r="GG417" s="355"/>
      <c r="GH417" s="331" t="s">
        <v>1375</v>
      </c>
      <c r="GI417" s="123" t="s">
        <v>9</v>
      </c>
      <c r="GJ417" s="123" t="s">
        <v>2120</v>
      </c>
      <c r="GK417" s="123" t="s">
        <v>1375</v>
      </c>
      <c r="GL417" s="123" t="s">
        <v>9</v>
      </c>
      <c r="GM417" s="123" t="s">
        <v>1375</v>
      </c>
      <c r="GN417" s="123" t="s">
        <v>1375</v>
      </c>
      <c r="GO417" s="339"/>
      <c r="GP417" s="123" t="s">
        <v>1850</v>
      </c>
      <c r="GQ417" s="339"/>
      <c r="GR417" s="123" t="s">
        <v>13219</v>
      </c>
      <c r="GS417" s="339"/>
      <c r="GT417" s="123" t="s">
        <v>1375</v>
      </c>
      <c r="GU417" s="123" t="s">
        <v>1375</v>
      </c>
      <c r="GV417" s="123" t="s">
        <v>9</v>
      </c>
      <c r="GW417" s="123" t="s">
        <v>13220</v>
      </c>
      <c r="GX417" s="123" t="s">
        <v>13211</v>
      </c>
      <c r="GY417" t="s">
        <v>13217</v>
      </c>
      <c r="GZ417" t="s">
        <v>13221</v>
      </c>
      <c r="HA417" s="266" t="s">
        <v>13219</v>
      </c>
      <c r="HB417" s="123" t="s">
        <v>13213</v>
      </c>
    </row>
    <row r="418" spans="1:211" s="123" customFormat="1" ht="29" x14ac:dyDescent="0.35">
      <c r="A418" s="137">
        <v>282</v>
      </c>
      <c r="B418" s="343"/>
      <c r="C418" s="84" t="s">
        <v>1412</v>
      </c>
      <c r="D418" s="124">
        <v>44306</v>
      </c>
      <c r="E418" s="124">
        <v>44306</v>
      </c>
      <c r="F418" s="339"/>
      <c r="G418" s="125" t="s">
        <v>13222</v>
      </c>
      <c r="H418" s="266" t="s">
        <v>1375</v>
      </c>
      <c r="I418" s="123" t="s">
        <v>25</v>
      </c>
      <c r="J418" s="339"/>
      <c r="K418" s="355"/>
      <c r="L418" s="267">
        <v>44298</v>
      </c>
      <c r="M418" s="354"/>
      <c r="N418" s="267" t="s">
        <v>19657</v>
      </c>
      <c r="O418" s="354"/>
      <c r="P418" s="354"/>
      <c r="Q418" s="267"/>
      <c r="R418" s="267"/>
      <c r="S418" s="267"/>
      <c r="T418" s="126"/>
      <c r="U418" s="124"/>
      <c r="V418" s="124"/>
      <c r="W418" s="126"/>
      <c r="X418" s="362"/>
      <c r="Y418" s="362"/>
      <c r="Z418" s="126"/>
      <c r="AA418" s="126"/>
      <c r="AB418" s="124"/>
      <c r="AC418" s="124"/>
      <c r="AD418" s="362"/>
      <c r="AE418" s="362"/>
      <c r="AF418" s="363"/>
      <c r="AG418" s="363"/>
      <c r="AH418" s="266" t="s">
        <v>1375</v>
      </c>
      <c r="AI418" s="124">
        <v>44280</v>
      </c>
      <c r="AJ418" s="252" t="s">
        <v>13223</v>
      </c>
      <c r="AK418" s="124">
        <v>44280</v>
      </c>
      <c r="AL418" s="252">
        <v>0.29097222222222224</v>
      </c>
      <c r="AM418" s="85" t="s">
        <v>28</v>
      </c>
      <c r="AN418" s="85" t="s">
        <v>26</v>
      </c>
      <c r="AO418" s="85" t="s">
        <v>26</v>
      </c>
      <c r="AP418" s="85">
        <v>1296663</v>
      </c>
      <c r="AQ418" s="85" t="s">
        <v>13225</v>
      </c>
      <c r="AR418" s="85"/>
      <c r="AS418" s="335" t="s">
        <v>13226</v>
      </c>
      <c r="AT418" s="335" t="s">
        <v>14669</v>
      </c>
      <c r="AU418" s="85"/>
      <c r="AV418" s="85"/>
      <c r="AW418" s="85" t="s">
        <v>15196</v>
      </c>
      <c r="AX418" s="266" t="s">
        <v>1375</v>
      </c>
      <c r="AY418" s="85" t="s">
        <v>25</v>
      </c>
      <c r="AZ418" s="85" t="s">
        <v>25</v>
      </c>
      <c r="BA418" s="85" t="s">
        <v>25</v>
      </c>
      <c r="BB418" s="85" t="s">
        <v>25</v>
      </c>
      <c r="BC418" s="368"/>
      <c r="BD418" s="85" t="s">
        <v>27</v>
      </c>
      <c r="BE418" s="85" t="s">
        <v>4</v>
      </c>
      <c r="BF418" s="85" t="s">
        <v>34</v>
      </c>
      <c r="BG418" s="85" t="s">
        <v>34</v>
      </c>
      <c r="BH418" s="304" t="s">
        <v>18049</v>
      </c>
      <c r="BI418" s="355"/>
      <c r="BM418" s="123" t="s">
        <v>102</v>
      </c>
      <c r="BN418" s="123" t="s">
        <v>1378</v>
      </c>
      <c r="BO418" s="123" t="s">
        <v>1398</v>
      </c>
      <c r="BP418" s="123" t="s">
        <v>26</v>
      </c>
      <c r="BQ418" s="4" t="s">
        <v>8</v>
      </c>
      <c r="BR418" s="123" t="s">
        <v>1614</v>
      </c>
      <c r="BS418" s="123" t="s">
        <v>1563</v>
      </c>
      <c r="BT418" t="s">
        <v>7</v>
      </c>
      <c r="BU418" t="s">
        <v>14670</v>
      </c>
      <c r="BV418" s="266" t="s">
        <v>1375</v>
      </c>
      <c r="BW418" s="85" t="s">
        <v>1404</v>
      </c>
      <c r="BX418" s="372"/>
      <c r="BY418" s="372"/>
      <c r="BZ418" s="129" t="s">
        <v>209</v>
      </c>
      <c r="CA418" t="s">
        <v>13228</v>
      </c>
      <c r="CB418">
        <v>12000</v>
      </c>
      <c r="CC418" s="265"/>
      <c r="CD418" s="123" t="s">
        <v>1549</v>
      </c>
      <c r="CE418" s="123" t="s">
        <v>1483</v>
      </c>
      <c r="CG418" s="265"/>
      <c r="CI418" s="265"/>
      <c r="CJ418" s="85" t="s">
        <v>26</v>
      </c>
      <c r="CK418" s="85" t="s">
        <v>26</v>
      </c>
      <c r="CL418" s="85"/>
      <c r="CM418" s="85"/>
      <c r="CN418" s="96" t="s">
        <v>13214</v>
      </c>
      <c r="CO418" s="155"/>
      <c r="CP418" s="155"/>
      <c r="CQ418" s="285"/>
      <c r="CR418" s="155"/>
      <c r="CS418" s="378"/>
      <c r="CT418" s="155"/>
      <c r="CU418" s="155"/>
      <c r="CV418" s="155"/>
      <c r="CW418" s="155"/>
      <c r="CX418" s="155"/>
      <c r="CY418" s="155"/>
      <c r="CZ418" s="155"/>
      <c r="DA418" s="155"/>
      <c r="DB418" s="155"/>
      <c r="DC418" s="155"/>
      <c r="DD418" s="155"/>
      <c r="DE418" s="155"/>
      <c r="DF418" s="155"/>
      <c r="DG418" s="155"/>
      <c r="DH418" s="284" t="s">
        <v>1375</v>
      </c>
      <c r="DI418" s="267" t="s">
        <v>132</v>
      </c>
      <c r="DJ418" s="5" t="s">
        <v>13229</v>
      </c>
      <c r="DK418" s="294" t="s">
        <v>13223</v>
      </c>
      <c r="DL418" s="127" t="s">
        <v>13208</v>
      </c>
      <c r="DM418" s="123" t="s">
        <v>13224</v>
      </c>
      <c r="DN418" s="123" t="s">
        <v>13226</v>
      </c>
      <c r="DO418" s="339"/>
      <c r="DP418" s="339"/>
      <c r="DQ418" s="123" t="s">
        <v>13230</v>
      </c>
      <c r="DR418" s="339"/>
      <c r="DS418" s="339"/>
      <c r="DT418" s="339"/>
      <c r="DU418" s="339"/>
      <c r="DV418" s="123">
        <v>22641104</v>
      </c>
      <c r="DW418" s="123" t="s">
        <v>13231</v>
      </c>
      <c r="DX418" s="123">
        <v>9260</v>
      </c>
      <c r="DY418" s="123">
        <v>1</v>
      </c>
      <c r="DZ418" s="355"/>
      <c r="EA418" s="123" t="s">
        <v>25</v>
      </c>
      <c r="EC418" s="125"/>
      <c r="ED418" s="339"/>
      <c r="EE418" s="339"/>
      <c r="EF418" s="339"/>
      <c r="EG418" s="355"/>
      <c r="EH418" s="355"/>
      <c r="EI418" s="123">
        <v>100309056</v>
      </c>
      <c r="EJ418" s="123" t="s">
        <v>26</v>
      </c>
      <c r="EK418" s="123" t="s">
        <v>25</v>
      </c>
      <c r="EM418" s="123" t="s">
        <v>1807</v>
      </c>
      <c r="EN418" s="123" t="s">
        <v>13232</v>
      </c>
      <c r="EO418" s="123" t="s">
        <v>2782</v>
      </c>
      <c r="EP418" s="339"/>
      <c r="EQ418" s="123" t="s">
        <v>1863</v>
      </c>
      <c r="ES418" s="123" t="s">
        <v>1888</v>
      </c>
      <c r="ET418" s="339"/>
      <c r="EU418" s="123" t="s">
        <v>115</v>
      </c>
      <c r="EV418" s="339"/>
      <c r="EW418" s="123" t="s">
        <v>1370</v>
      </c>
      <c r="EX418" s="339"/>
      <c r="EY418" s="123" t="s">
        <v>8</v>
      </c>
      <c r="FA418" s="123" t="s">
        <v>25</v>
      </c>
      <c r="FB418" s="339"/>
      <c r="FC418" s="123" t="s">
        <v>1816</v>
      </c>
      <c r="FD418" s="339"/>
      <c r="FE418" s="123" t="s">
        <v>2878</v>
      </c>
      <c r="FF418" s="123" t="s">
        <v>1865</v>
      </c>
      <c r="FG418" s="123" t="s">
        <v>25</v>
      </c>
      <c r="FH418" s="266" t="s">
        <v>1375</v>
      </c>
      <c r="FI418" s="123" t="s">
        <v>1839</v>
      </c>
      <c r="FJ418" s="123" t="s">
        <v>2478</v>
      </c>
      <c r="FK418" s="123" t="s">
        <v>408</v>
      </c>
      <c r="FL418" t="s">
        <v>13233</v>
      </c>
      <c r="FM418" s="123" t="s">
        <v>13225</v>
      </c>
      <c r="FN418" s="123" t="s">
        <v>1839</v>
      </c>
      <c r="FO418" s="123" t="s">
        <v>1890</v>
      </c>
      <c r="FP418" s="123" t="s">
        <v>13234</v>
      </c>
      <c r="FQ418" s="123" t="s">
        <v>13235</v>
      </c>
      <c r="FR418" s="123" t="s">
        <v>1434</v>
      </c>
      <c r="FS418" s="123" t="s">
        <v>1870</v>
      </c>
      <c r="FT418" s="123" t="s">
        <v>1845</v>
      </c>
      <c r="FU418" s="123" t="s">
        <v>9</v>
      </c>
      <c r="FV418" t="s">
        <v>13236</v>
      </c>
      <c r="FW418" s="123" t="s">
        <v>1846</v>
      </c>
      <c r="FX418" s="123" t="s">
        <v>90</v>
      </c>
      <c r="FY418" s="123" t="s">
        <v>13224</v>
      </c>
      <c r="FZ418" s="123" t="s">
        <v>13237</v>
      </c>
      <c r="GA418" s="123" t="s">
        <v>1375</v>
      </c>
      <c r="GB418" s="123" t="s">
        <v>13238</v>
      </c>
      <c r="GC418" s="339"/>
      <c r="GD418" s="339"/>
      <c r="GE418" s="339"/>
      <c r="GF418" s="355"/>
      <c r="GG418" s="355"/>
      <c r="GH418" s="331" t="s">
        <v>1375</v>
      </c>
      <c r="GI418" s="123" t="s">
        <v>9</v>
      </c>
      <c r="GJ418" s="123" t="s">
        <v>1433</v>
      </c>
      <c r="GK418" s="123" t="s">
        <v>1375</v>
      </c>
      <c r="GL418" s="123" t="s">
        <v>9</v>
      </c>
      <c r="GM418" s="123" t="s">
        <v>1375</v>
      </c>
      <c r="GN418" s="123" t="s">
        <v>1375</v>
      </c>
      <c r="GO418" s="339"/>
      <c r="GP418" s="123" t="s">
        <v>1850</v>
      </c>
      <c r="GQ418" s="339"/>
      <c r="GR418" s="123" t="s">
        <v>13239</v>
      </c>
      <c r="GS418" s="339"/>
      <c r="GT418" s="123" t="s">
        <v>13240</v>
      </c>
      <c r="GU418" s="123" t="s">
        <v>1375</v>
      </c>
      <c r="GV418" s="123" t="s">
        <v>9</v>
      </c>
      <c r="GW418" s="123" t="s">
        <v>13241</v>
      </c>
      <c r="GX418" s="123" t="s">
        <v>13225</v>
      </c>
      <c r="GY418" t="s">
        <v>13236</v>
      </c>
      <c r="GZ418" t="s">
        <v>13242</v>
      </c>
      <c r="HA418" s="266" t="s">
        <v>13239</v>
      </c>
      <c r="HB418" s="123" t="s">
        <v>13227</v>
      </c>
    </row>
    <row r="419" spans="1:211" s="123" customFormat="1" x14ac:dyDescent="0.35">
      <c r="A419" s="137">
        <v>281</v>
      </c>
      <c r="B419" s="343"/>
      <c r="C419" s="84" t="s">
        <v>1412</v>
      </c>
      <c r="D419" s="124">
        <v>44280</v>
      </c>
      <c r="E419" s="124">
        <v>44280</v>
      </c>
      <c r="F419" s="339"/>
      <c r="G419" s="125" t="s">
        <v>13243</v>
      </c>
      <c r="H419" s="266" t="s">
        <v>1375</v>
      </c>
      <c r="J419" s="339"/>
      <c r="K419" s="355"/>
      <c r="L419" s="267"/>
      <c r="M419" s="354"/>
      <c r="N419" s="267" t="s">
        <v>19657</v>
      </c>
      <c r="O419" s="354"/>
      <c r="P419" s="354"/>
      <c r="Q419" s="267"/>
      <c r="R419" s="267"/>
      <c r="S419" s="267"/>
      <c r="T419" s="126"/>
      <c r="U419" s="124"/>
      <c r="V419" s="124"/>
      <c r="W419" s="126"/>
      <c r="X419" s="362"/>
      <c r="Y419" s="362"/>
      <c r="Z419" s="126"/>
      <c r="AA419" s="126"/>
      <c r="AB419" s="124"/>
      <c r="AC419" s="124"/>
      <c r="AD419" s="362"/>
      <c r="AE419" s="362"/>
      <c r="AF419" s="363"/>
      <c r="AG419" s="363"/>
      <c r="AH419" s="266" t="s">
        <v>1375</v>
      </c>
      <c r="AI419" s="124">
        <v>44280</v>
      </c>
      <c r="AJ419" s="252" t="s">
        <v>1786</v>
      </c>
      <c r="AK419" s="124"/>
      <c r="AL419" s="252"/>
      <c r="AM419" s="85" t="s">
        <v>28</v>
      </c>
      <c r="AN419" s="85" t="s">
        <v>26</v>
      </c>
      <c r="AO419" s="85" t="s">
        <v>26</v>
      </c>
      <c r="AP419" s="85"/>
      <c r="AQ419" s="85"/>
      <c r="AR419" s="85"/>
      <c r="AS419" s="335">
        <v>7734273793</v>
      </c>
      <c r="AT419" s="335"/>
      <c r="AU419" s="85"/>
      <c r="AV419" s="85"/>
      <c r="AW419" s="85"/>
      <c r="AX419" s="266" t="s">
        <v>1375</v>
      </c>
      <c r="AY419" s="85" t="s">
        <v>26</v>
      </c>
      <c r="AZ419" s="85" t="s">
        <v>26</v>
      </c>
      <c r="BA419" s="85" t="s">
        <v>26</v>
      </c>
      <c r="BB419" s="85" t="s">
        <v>26</v>
      </c>
      <c r="BC419" s="355"/>
      <c r="BD419" s="85" t="s">
        <v>33</v>
      </c>
      <c r="BE419" s="85" t="s">
        <v>16</v>
      </c>
      <c r="BF419" s="85"/>
      <c r="BG419" s="85"/>
      <c r="BH419" s="304" t="s">
        <v>18049</v>
      </c>
      <c r="BI419" s="355"/>
      <c r="BM419" s="123" t="s">
        <v>106</v>
      </c>
      <c r="BQ419" s="4" t="s">
        <v>1807</v>
      </c>
      <c r="BT419"/>
      <c r="BU419"/>
      <c r="BV419" s="266" t="s">
        <v>1375</v>
      </c>
      <c r="BW419" s="85" t="s">
        <v>1404</v>
      </c>
      <c r="BX419" s="372"/>
      <c r="BY419" s="372"/>
      <c r="BZ419" s="129" t="s">
        <v>54</v>
      </c>
      <c r="CA419" t="s">
        <v>6585</v>
      </c>
      <c r="CB419">
        <v>12000</v>
      </c>
      <c r="CC419" s="265"/>
      <c r="CD419" s="123" t="s">
        <v>1462</v>
      </c>
      <c r="CE419" s="123" t="s">
        <v>1444</v>
      </c>
      <c r="CG419" s="265"/>
      <c r="CI419" s="265"/>
      <c r="CJ419" s="85" t="s">
        <v>26</v>
      </c>
      <c r="CK419" s="85" t="s">
        <v>26</v>
      </c>
      <c r="CL419" s="85"/>
      <c r="CM419" s="85"/>
      <c r="CN419" s="96" t="s">
        <v>13214</v>
      </c>
      <c r="CO419" s="155"/>
      <c r="CP419" s="155"/>
      <c r="CQ419" s="285"/>
      <c r="CR419" s="155"/>
      <c r="CS419" s="378"/>
      <c r="CT419" s="155"/>
      <c r="CU419" s="155"/>
      <c r="CV419" s="155"/>
      <c r="CW419" s="155"/>
      <c r="CX419" s="155"/>
      <c r="CY419" s="155"/>
      <c r="CZ419" s="155"/>
      <c r="DA419" s="155"/>
      <c r="DB419" s="155"/>
      <c r="DC419" s="155"/>
      <c r="DD419" s="155"/>
      <c r="DE419" s="155"/>
      <c r="DF419" s="155"/>
      <c r="DG419" s="155"/>
      <c r="DH419" s="284" t="s">
        <v>1375</v>
      </c>
      <c r="DI419" s="275" t="s">
        <v>119</v>
      </c>
      <c r="DJ419" s="295" t="s">
        <v>3850</v>
      </c>
      <c r="DK419" s="294" t="s">
        <v>1786</v>
      </c>
      <c r="DL419" s="127" t="s">
        <v>13208</v>
      </c>
      <c r="DN419" s="123">
        <v>7734273793</v>
      </c>
      <c r="DO419" s="339"/>
      <c r="DP419" s="339"/>
      <c r="DQ419" s="123" t="s">
        <v>119</v>
      </c>
      <c r="DR419" s="339"/>
      <c r="DS419" s="339"/>
      <c r="DT419" s="339"/>
      <c r="DU419" s="339"/>
      <c r="DV419" s="123">
        <v>253531104</v>
      </c>
      <c r="DW419" s="123" t="s">
        <v>13244</v>
      </c>
      <c r="DX419" s="123">
        <v>1121</v>
      </c>
      <c r="DZ419" s="355"/>
      <c r="EA419" s="123" t="s">
        <v>25</v>
      </c>
      <c r="EC419" s="125"/>
      <c r="ED419" s="339"/>
      <c r="EE419" s="339"/>
      <c r="EF419" s="339"/>
      <c r="EG419" s="355"/>
      <c r="EH419" s="355"/>
      <c r="EJ419" s="123" t="s">
        <v>25</v>
      </c>
      <c r="EK419" s="123" t="s">
        <v>25</v>
      </c>
      <c r="EL419" s="123" t="s">
        <v>26</v>
      </c>
      <c r="EM419" s="123" t="s">
        <v>1759</v>
      </c>
      <c r="EO419" s="123" t="s">
        <v>48</v>
      </c>
      <c r="EP419" s="339"/>
      <c r="EQ419" s="123" t="s">
        <v>1761</v>
      </c>
      <c r="ES419" s="123" t="s">
        <v>6</v>
      </c>
      <c r="ET419" s="339"/>
      <c r="EU419" s="123" t="s">
        <v>112</v>
      </c>
      <c r="EV419" s="339"/>
      <c r="EW419" s="123" t="s">
        <v>1370</v>
      </c>
      <c r="EX419" s="339"/>
      <c r="EY419" s="123" t="s">
        <v>1807</v>
      </c>
      <c r="EZ419" s="123" t="s">
        <v>13245</v>
      </c>
      <c r="FA419" s="123" t="s">
        <v>26</v>
      </c>
      <c r="FB419" s="339"/>
      <c r="FD419" s="339"/>
      <c r="FH419" s="266" t="s">
        <v>1375</v>
      </c>
      <c r="FL419"/>
      <c r="FV419"/>
      <c r="GC419" s="339"/>
      <c r="GD419" s="339"/>
      <c r="GE419" s="339"/>
      <c r="GF419" s="355"/>
      <c r="GG419" s="355"/>
      <c r="GH419" s="331"/>
      <c r="GO419" s="339"/>
      <c r="GQ419" s="339"/>
      <c r="GS419" s="339"/>
      <c r="GY419"/>
      <c r="GZ419"/>
      <c r="HA419" s="266"/>
    </row>
    <row r="420" spans="1:211" s="123" customFormat="1" x14ac:dyDescent="0.35">
      <c r="A420" s="137">
        <v>280</v>
      </c>
      <c r="B420" s="343"/>
      <c r="C420" s="84" t="s">
        <v>1412</v>
      </c>
      <c r="D420" s="124">
        <v>44280</v>
      </c>
      <c r="E420" s="124">
        <v>44280</v>
      </c>
      <c r="F420" s="339"/>
      <c r="G420" s="125" t="s">
        <v>13246</v>
      </c>
      <c r="H420" s="266" t="s">
        <v>1375</v>
      </c>
      <c r="J420" s="339"/>
      <c r="K420" s="355"/>
      <c r="L420" s="267"/>
      <c r="M420" s="354"/>
      <c r="N420" s="267" t="s">
        <v>19657</v>
      </c>
      <c r="O420" s="354"/>
      <c r="P420" s="354"/>
      <c r="Q420" s="267"/>
      <c r="R420" s="267"/>
      <c r="S420" s="267"/>
      <c r="T420" s="126"/>
      <c r="U420" s="124"/>
      <c r="V420" s="124"/>
      <c r="W420" s="126"/>
      <c r="X420" s="362"/>
      <c r="Y420" s="362"/>
      <c r="Z420" s="126"/>
      <c r="AA420" s="126"/>
      <c r="AB420" s="124"/>
      <c r="AC420" s="124"/>
      <c r="AD420" s="362"/>
      <c r="AE420" s="362"/>
      <c r="AF420" s="363"/>
      <c r="AG420" s="363"/>
      <c r="AH420" s="266" t="s">
        <v>1375</v>
      </c>
      <c r="AI420" s="124">
        <v>44279</v>
      </c>
      <c r="AJ420" s="252" t="s">
        <v>13248</v>
      </c>
      <c r="AK420" s="124"/>
      <c r="AL420" s="252"/>
      <c r="AM420" s="85" t="s">
        <v>28</v>
      </c>
      <c r="AN420" s="85" t="s">
        <v>26</v>
      </c>
      <c r="AO420" s="85" t="s">
        <v>25</v>
      </c>
      <c r="AP420" s="85"/>
      <c r="AQ420" s="85"/>
      <c r="AR420" s="85"/>
      <c r="AS420" s="335">
        <v>9703488320</v>
      </c>
      <c r="AT420" s="335"/>
      <c r="AU420" s="85"/>
      <c r="AV420" s="85"/>
      <c r="AW420" s="85"/>
      <c r="AX420" s="266" t="s">
        <v>1375</v>
      </c>
      <c r="AY420" s="85" t="s">
        <v>26</v>
      </c>
      <c r="AZ420" s="85" t="s">
        <v>26</v>
      </c>
      <c r="BA420" s="85" t="s">
        <v>26</v>
      </c>
      <c r="BB420" s="85" t="s">
        <v>26</v>
      </c>
      <c r="BC420" s="355"/>
      <c r="BD420" s="85" t="s">
        <v>33</v>
      </c>
      <c r="BE420" s="85" t="s">
        <v>16</v>
      </c>
      <c r="BF420" s="85"/>
      <c r="BG420" s="85"/>
      <c r="BH420" s="304" t="s">
        <v>18047</v>
      </c>
      <c r="BI420" s="355"/>
      <c r="BM420" s="123" t="s">
        <v>32</v>
      </c>
      <c r="BQ420" s="4" t="s">
        <v>8</v>
      </c>
      <c r="BT420"/>
      <c r="BU420"/>
      <c r="BV420" s="266" t="s">
        <v>1375</v>
      </c>
      <c r="BW420" s="85" t="s">
        <v>43</v>
      </c>
      <c r="BX420" s="372"/>
      <c r="BY420" s="372"/>
      <c r="BZ420" s="129" t="s">
        <v>172</v>
      </c>
      <c r="CA420" t="s">
        <v>8001</v>
      </c>
      <c r="CB420">
        <v>12000</v>
      </c>
      <c r="CC420" s="265"/>
      <c r="CD420" s="123" t="s">
        <v>1368</v>
      </c>
      <c r="CE420" s="123" t="s">
        <v>1452</v>
      </c>
      <c r="CG420" s="265"/>
      <c r="CH420" s="123">
        <v>320</v>
      </c>
      <c r="CI420" s="265"/>
      <c r="CJ420" s="85" t="s">
        <v>26</v>
      </c>
      <c r="CK420" s="85" t="s">
        <v>26</v>
      </c>
      <c r="CL420" s="85"/>
      <c r="CM420" s="85"/>
      <c r="CN420" s="96" t="s">
        <v>13214</v>
      </c>
      <c r="CO420" s="155"/>
      <c r="CP420" s="155"/>
      <c r="CQ420" s="285"/>
      <c r="CR420" s="155"/>
      <c r="CS420" s="378"/>
      <c r="CT420" s="155"/>
      <c r="CU420" s="155"/>
      <c r="CV420" s="155"/>
      <c r="CW420" s="155"/>
      <c r="CX420" s="155"/>
      <c r="CY420" s="155"/>
      <c r="CZ420" s="155"/>
      <c r="DA420" s="155"/>
      <c r="DB420" s="155"/>
      <c r="DC420" s="155"/>
      <c r="DD420" s="155"/>
      <c r="DE420" s="155"/>
      <c r="DF420" s="155"/>
      <c r="DG420" s="155"/>
      <c r="DH420" s="284" t="s">
        <v>1375</v>
      </c>
      <c r="DI420" s="275" t="s">
        <v>127</v>
      </c>
      <c r="DJ420" s="295" t="s">
        <v>13249</v>
      </c>
      <c r="DK420" s="294" t="s">
        <v>13248</v>
      </c>
      <c r="DL420" s="127" t="s">
        <v>13247</v>
      </c>
      <c r="DN420" s="123">
        <v>9703488320</v>
      </c>
      <c r="DO420" s="339"/>
      <c r="DP420" s="339"/>
      <c r="DQ420" s="123" t="s">
        <v>13250</v>
      </c>
      <c r="DR420" s="339"/>
      <c r="DS420" s="339"/>
      <c r="DT420" s="339"/>
      <c r="DU420" s="339"/>
      <c r="DV420" s="123">
        <v>162991101</v>
      </c>
      <c r="DW420" s="123" t="s">
        <v>13251</v>
      </c>
      <c r="DX420" s="123">
        <v>2640</v>
      </c>
      <c r="DY420" s="123">
        <v>1</v>
      </c>
      <c r="DZ420" s="355"/>
      <c r="EA420" s="123" t="s">
        <v>25</v>
      </c>
      <c r="EC420" s="125"/>
      <c r="ED420" s="339"/>
      <c r="EE420" s="339"/>
      <c r="EF420" s="339"/>
      <c r="EG420" s="355"/>
      <c r="EH420" s="355"/>
      <c r="EJ420" s="123" t="s">
        <v>26</v>
      </c>
      <c r="EK420" s="123" t="s">
        <v>25</v>
      </c>
      <c r="EL420" s="123" t="s">
        <v>25</v>
      </c>
      <c r="EM420" s="123" t="s">
        <v>1759</v>
      </c>
      <c r="EO420" s="123" t="s">
        <v>1760</v>
      </c>
      <c r="EP420" s="339"/>
      <c r="EQ420" s="123" t="s">
        <v>1761</v>
      </c>
      <c r="ES420" s="123" t="s">
        <v>1956</v>
      </c>
      <c r="ET420" s="339"/>
      <c r="EU420" s="123" t="s">
        <v>112</v>
      </c>
      <c r="EV420" s="339"/>
      <c r="EW420" s="123" t="s">
        <v>1368</v>
      </c>
      <c r="EX420" s="339"/>
      <c r="EY420" s="123" t="s">
        <v>8</v>
      </c>
      <c r="FA420" s="123" t="s">
        <v>26</v>
      </c>
      <c r="FB420" s="339"/>
      <c r="FD420" s="339"/>
      <c r="FH420" s="266" t="s">
        <v>1375</v>
      </c>
      <c r="FL420"/>
      <c r="FV420"/>
      <c r="GC420" s="339"/>
      <c r="GD420" s="339"/>
      <c r="GE420" s="339"/>
      <c r="GF420" s="355"/>
      <c r="GG420" s="355"/>
      <c r="GH420" s="331"/>
      <c r="GO420" s="339"/>
      <c r="GQ420" s="339"/>
      <c r="GS420" s="339"/>
      <c r="GY420"/>
      <c r="GZ420"/>
      <c r="HA420" s="266"/>
    </row>
    <row r="421" spans="1:211" s="123" customFormat="1" x14ac:dyDescent="0.35">
      <c r="A421" s="137">
        <v>279</v>
      </c>
      <c r="B421" s="343"/>
      <c r="C421" s="84" t="s">
        <v>1412</v>
      </c>
      <c r="D421" s="124">
        <v>44280</v>
      </c>
      <c r="E421" s="124">
        <v>44280</v>
      </c>
      <c r="F421" s="349"/>
      <c r="G421" s="125" t="s">
        <v>13252</v>
      </c>
      <c r="H421" s="266" t="s">
        <v>1375</v>
      </c>
      <c r="J421" s="339"/>
      <c r="K421" s="355"/>
      <c r="L421" s="267"/>
      <c r="M421" s="354"/>
      <c r="N421" s="267" t="s">
        <v>19657</v>
      </c>
      <c r="O421" s="354"/>
      <c r="P421" s="354"/>
      <c r="Q421" s="267"/>
      <c r="R421" s="267"/>
      <c r="S421" s="267"/>
      <c r="T421" s="126"/>
      <c r="U421" s="124"/>
      <c r="V421" s="124"/>
      <c r="W421" s="126"/>
      <c r="X421" s="362"/>
      <c r="Y421" s="362"/>
      <c r="Z421" s="126"/>
      <c r="AA421" s="126"/>
      <c r="AB421" s="124"/>
      <c r="AC421" s="124"/>
      <c r="AD421" s="362"/>
      <c r="AE421" s="362"/>
      <c r="AF421" s="363"/>
      <c r="AG421" s="363"/>
      <c r="AH421" s="266" t="s">
        <v>1375</v>
      </c>
      <c r="AI421" s="124">
        <v>44279</v>
      </c>
      <c r="AJ421" s="252" t="s">
        <v>3242</v>
      </c>
      <c r="AK421" s="124"/>
      <c r="AL421" s="252"/>
      <c r="AM421" s="85" t="s">
        <v>28</v>
      </c>
      <c r="AN421" s="85" t="s">
        <v>26</v>
      </c>
      <c r="AO421" s="85" t="s">
        <v>26</v>
      </c>
      <c r="AP421" s="85"/>
      <c r="AQ421" s="85"/>
      <c r="AR421" s="85"/>
      <c r="AS421" s="335">
        <v>9701105082</v>
      </c>
      <c r="AT421" s="335"/>
      <c r="AU421" s="85"/>
      <c r="AV421" s="85"/>
      <c r="AW421" s="85"/>
      <c r="AX421" s="266" t="s">
        <v>1375</v>
      </c>
      <c r="AY421" s="85" t="s">
        <v>26</v>
      </c>
      <c r="AZ421" s="85" t="s">
        <v>26</v>
      </c>
      <c r="BA421" s="85" t="s">
        <v>26</v>
      </c>
      <c r="BB421" s="85" t="s">
        <v>26</v>
      </c>
      <c r="BC421" s="368"/>
      <c r="BD421" s="85" t="s">
        <v>33</v>
      </c>
      <c r="BE421" s="85" t="s">
        <v>16</v>
      </c>
      <c r="BF421" s="85"/>
      <c r="BG421" s="85"/>
      <c r="BH421" s="304" t="s">
        <v>18051</v>
      </c>
      <c r="BI421" s="355"/>
      <c r="BM421" s="123" t="s">
        <v>32</v>
      </c>
      <c r="BQ421" s="4" t="s">
        <v>8</v>
      </c>
      <c r="BT421"/>
      <c r="BU421"/>
      <c r="BV421" s="266" t="s">
        <v>1375</v>
      </c>
      <c r="BW421" s="85" t="s">
        <v>43</v>
      </c>
      <c r="BX421" s="372"/>
      <c r="BY421" s="372"/>
      <c r="BZ421" s="129" t="s">
        <v>172</v>
      </c>
      <c r="CA421" t="s">
        <v>8001</v>
      </c>
      <c r="CB421">
        <v>12000</v>
      </c>
      <c r="CC421" s="265"/>
      <c r="CD421" s="123" t="s">
        <v>1368</v>
      </c>
      <c r="CE421" s="123" t="s">
        <v>1452</v>
      </c>
      <c r="CG421" s="265"/>
      <c r="CH421" s="123">
        <v>320</v>
      </c>
      <c r="CI421" s="265"/>
      <c r="CJ421" s="85" t="s">
        <v>26</v>
      </c>
      <c r="CK421" s="85" t="s">
        <v>26</v>
      </c>
      <c r="CL421" s="85"/>
      <c r="CM421" s="85"/>
      <c r="CN421" s="96" t="s">
        <v>13214</v>
      </c>
      <c r="CO421" s="155"/>
      <c r="CP421" s="155"/>
      <c r="CQ421" s="285"/>
      <c r="CR421" s="155"/>
      <c r="CS421" s="378"/>
      <c r="CT421" s="155"/>
      <c r="CU421" s="155"/>
      <c r="CV421" s="155"/>
      <c r="CW421" s="155"/>
      <c r="CX421" s="155"/>
      <c r="CY421" s="155"/>
      <c r="CZ421" s="155"/>
      <c r="DA421" s="155"/>
      <c r="DB421" s="155"/>
      <c r="DC421" s="155"/>
      <c r="DD421" s="155"/>
      <c r="DE421" s="155"/>
      <c r="DF421" s="155"/>
      <c r="DG421" s="155"/>
      <c r="DH421" s="284" t="s">
        <v>1375</v>
      </c>
      <c r="DI421" s="275" t="s">
        <v>127</v>
      </c>
      <c r="DJ421" s="295" t="s">
        <v>13249</v>
      </c>
      <c r="DK421" s="294" t="s">
        <v>3242</v>
      </c>
      <c r="DL421" s="127" t="s">
        <v>13247</v>
      </c>
      <c r="DN421" s="123">
        <v>9701105082</v>
      </c>
      <c r="DO421" s="339"/>
      <c r="DP421" s="339"/>
      <c r="DQ421" s="123" t="s">
        <v>13250</v>
      </c>
      <c r="DR421" s="339"/>
      <c r="DS421" s="339"/>
      <c r="DT421" s="339"/>
      <c r="DU421" s="339"/>
      <c r="DV421" s="123">
        <v>162991101</v>
      </c>
      <c r="DW421" s="123" t="s">
        <v>13253</v>
      </c>
      <c r="DX421" s="123">
        <v>2640</v>
      </c>
      <c r="DY421" s="123">
        <v>1</v>
      </c>
      <c r="DZ421" s="355"/>
      <c r="EA421" s="123" t="s">
        <v>25</v>
      </c>
      <c r="EC421" s="125"/>
      <c r="ED421" s="339"/>
      <c r="EE421" s="339"/>
      <c r="EF421" s="339"/>
      <c r="EG421" s="355"/>
      <c r="EH421" s="355"/>
      <c r="EJ421" s="123" t="s">
        <v>26</v>
      </c>
      <c r="EK421" s="123" t="s">
        <v>25</v>
      </c>
      <c r="EL421" s="123" t="s">
        <v>25</v>
      </c>
      <c r="EM421" s="123" t="s">
        <v>1759</v>
      </c>
      <c r="EO421" s="123" t="s">
        <v>1760</v>
      </c>
      <c r="EP421" s="339"/>
      <c r="EQ421" s="123" t="s">
        <v>1761</v>
      </c>
      <c r="ES421" s="123" t="s">
        <v>1956</v>
      </c>
      <c r="ET421" s="339"/>
      <c r="EU421" s="123" t="s">
        <v>112</v>
      </c>
      <c r="EV421" s="339"/>
      <c r="EW421" s="123" t="s">
        <v>1368</v>
      </c>
      <c r="EX421" s="339"/>
      <c r="EY421" s="123" t="s">
        <v>8</v>
      </c>
      <c r="FA421" s="123" t="s">
        <v>26</v>
      </c>
      <c r="FB421" s="339"/>
      <c r="FD421" s="339"/>
      <c r="FH421" s="266" t="s">
        <v>1375</v>
      </c>
      <c r="FL421"/>
      <c r="FV421"/>
      <c r="GC421" s="339"/>
      <c r="GD421" s="339"/>
      <c r="GE421" s="339"/>
      <c r="GF421" s="355"/>
      <c r="GG421" s="355"/>
      <c r="GH421" s="331"/>
      <c r="GO421" s="339"/>
      <c r="GQ421" s="339"/>
      <c r="GS421" s="339"/>
      <c r="GY421"/>
      <c r="GZ421"/>
      <c r="HA421" s="266"/>
    </row>
    <row r="422" spans="1:211" s="123" customFormat="1" x14ac:dyDescent="0.35">
      <c r="A422" s="137">
        <v>278</v>
      </c>
      <c r="B422" s="343"/>
      <c r="C422" s="84" t="s">
        <v>1412</v>
      </c>
      <c r="D422" s="124">
        <v>44280</v>
      </c>
      <c r="E422" s="124">
        <v>44280</v>
      </c>
      <c r="F422" s="339"/>
      <c r="G422" s="125" t="s">
        <v>13254</v>
      </c>
      <c r="H422" s="266" t="s">
        <v>1375</v>
      </c>
      <c r="J422" s="339"/>
      <c r="K422" s="355"/>
      <c r="L422" s="267"/>
      <c r="M422" s="354"/>
      <c r="N422" s="267" t="s">
        <v>19657</v>
      </c>
      <c r="O422" s="354"/>
      <c r="P422" s="354"/>
      <c r="Q422" s="267"/>
      <c r="R422" s="267"/>
      <c r="S422" s="267"/>
      <c r="T422" s="126"/>
      <c r="U422" s="124"/>
      <c r="V422" s="124"/>
      <c r="W422" s="126"/>
      <c r="X422" s="362"/>
      <c r="Y422" s="362"/>
      <c r="Z422" s="126"/>
      <c r="AA422" s="126"/>
      <c r="AB422" s="124"/>
      <c r="AC422" s="124"/>
      <c r="AD422" s="362"/>
      <c r="AE422" s="362"/>
      <c r="AF422" s="363"/>
      <c r="AG422" s="363"/>
      <c r="AH422" s="266" t="s">
        <v>1375</v>
      </c>
      <c r="AI422" s="124">
        <v>44278</v>
      </c>
      <c r="AJ422" s="252" t="s">
        <v>2101</v>
      </c>
      <c r="AK422" s="124"/>
      <c r="AL422" s="252"/>
      <c r="AM422" s="85" t="s">
        <v>28</v>
      </c>
      <c r="AN422" s="85" t="s">
        <v>26</v>
      </c>
      <c r="AO422" s="85" t="s">
        <v>26</v>
      </c>
      <c r="AP422" s="85"/>
      <c r="AQ422" s="85"/>
      <c r="AR422" s="85"/>
      <c r="AS422" s="335">
        <v>7901067430</v>
      </c>
      <c r="AT422" s="335"/>
      <c r="AU422" s="85"/>
      <c r="AV422" s="85"/>
      <c r="AW422" s="85"/>
      <c r="AX422" s="266" t="s">
        <v>1375</v>
      </c>
      <c r="AY422" s="85" t="s">
        <v>26</v>
      </c>
      <c r="AZ422" s="85" t="s">
        <v>26</v>
      </c>
      <c r="BA422" s="85" t="s">
        <v>26</v>
      </c>
      <c r="BB422" s="85" t="s">
        <v>26</v>
      </c>
      <c r="BC422" s="355"/>
      <c r="BD422" s="85" t="s">
        <v>33</v>
      </c>
      <c r="BE422" s="85" t="s">
        <v>16</v>
      </c>
      <c r="BF422" s="85"/>
      <c r="BG422" s="85"/>
      <c r="BH422" s="304" t="s">
        <v>18051</v>
      </c>
      <c r="BI422" s="355"/>
      <c r="BM422" s="123" t="s">
        <v>106</v>
      </c>
      <c r="BQ422" s="4" t="s">
        <v>1372</v>
      </c>
      <c r="BT422"/>
      <c r="BU422"/>
      <c r="BV422" s="266" t="s">
        <v>1375</v>
      </c>
      <c r="BW422" s="85" t="s">
        <v>1404</v>
      </c>
      <c r="BX422" s="372"/>
      <c r="BY422" s="372"/>
      <c r="BZ422" s="129" t="s">
        <v>175</v>
      </c>
      <c r="CA422" t="s">
        <v>13257</v>
      </c>
      <c r="CB422">
        <v>21000</v>
      </c>
      <c r="CC422" s="265"/>
      <c r="CD422" s="123" t="s">
        <v>1457</v>
      </c>
      <c r="CE422" s="123" t="s">
        <v>17</v>
      </c>
      <c r="CG422" s="265"/>
      <c r="CI422" s="265"/>
      <c r="CJ422" s="85" t="s">
        <v>26</v>
      </c>
      <c r="CK422" s="85" t="s">
        <v>26</v>
      </c>
      <c r="CL422" s="85"/>
      <c r="CM422" s="85"/>
      <c r="CN422" s="96" t="s">
        <v>13214</v>
      </c>
      <c r="CO422" s="155"/>
      <c r="CP422" s="155"/>
      <c r="CQ422" s="285"/>
      <c r="CR422" s="155"/>
      <c r="CS422" s="378"/>
      <c r="CT422" s="155"/>
      <c r="CU422" s="155"/>
      <c r="CV422" s="155"/>
      <c r="CW422" s="155"/>
      <c r="CX422" s="155"/>
      <c r="CY422" s="155"/>
      <c r="CZ422" s="155"/>
      <c r="DA422" s="155"/>
      <c r="DB422" s="155"/>
      <c r="DC422" s="155"/>
      <c r="DD422" s="155"/>
      <c r="DE422" s="155"/>
      <c r="DF422" s="155"/>
      <c r="DG422" s="155"/>
      <c r="DH422" s="284" t="s">
        <v>1375</v>
      </c>
      <c r="DI422" s="275" t="s">
        <v>131</v>
      </c>
      <c r="DJ422" s="295" t="s">
        <v>13255</v>
      </c>
      <c r="DK422" s="294" t="s">
        <v>2101</v>
      </c>
      <c r="DL422" s="127" t="s">
        <v>12850</v>
      </c>
      <c r="DN422" s="123">
        <v>7901067430</v>
      </c>
      <c r="DO422" s="339"/>
      <c r="DP422" s="339"/>
      <c r="DQ422" s="123" t="s">
        <v>131</v>
      </c>
      <c r="DR422" s="339"/>
      <c r="DS422" s="339"/>
      <c r="DT422" s="339"/>
      <c r="DU422" s="339"/>
      <c r="DV422" s="123">
        <v>83392106</v>
      </c>
      <c r="DW422" s="123" t="s">
        <v>13256</v>
      </c>
      <c r="DX422" s="123">
        <v>1120</v>
      </c>
      <c r="DZ422" s="355"/>
      <c r="EA422" s="123" t="s">
        <v>25</v>
      </c>
      <c r="EC422" s="125"/>
      <c r="ED422" s="339"/>
      <c r="EE422" s="339"/>
      <c r="EF422" s="339"/>
      <c r="EG422" s="355"/>
      <c r="EH422" s="355"/>
      <c r="EJ422" s="123" t="s">
        <v>26</v>
      </c>
      <c r="EK422" s="123" t="s">
        <v>25</v>
      </c>
      <c r="EL422" s="123" t="s">
        <v>26</v>
      </c>
      <c r="EM422" s="123" t="s">
        <v>1759</v>
      </c>
      <c r="EO422" s="123" t="s">
        <v>1760</v>
      </c>
      <c r="EP422" s="339"/>
      <c r="EQ422" s="123" t="s">
        <v>1761</v>
      </c>
      <c r="ES422" s="123" t="s">
        <v>6</v>
      </c>
      <c r="ET422" s="339"/>
      <c r="EU422" s="123" t="s">
        <v>112</v>
      </c>
      <c r="EV422" s="339"/>
      <c r="EW422" s="123" t="s">
        <v>1370</v>
      </c>
      <c r="EX422" s="339"/>
      <c r="EY422" s="123" t="s">
        <v>1372</v>
      </c>
      <c r="FA422" s="123" t="s">
        <v>26</v>
      </c>
      <c r="FB422" s="339"/>
      <c r="FD422" s="339"/>
      <c r="FH422" s="266" t="s">
        <v>1375</v>
      </c>
      <c r="FL422"/>
      <c r="FV422"/>
      <c r="GC422" s="339"/>
      <c r="GD422" s="339"/>
      <c r="GE422" s="339"/>
      <c r="GF422" s="355"/>
      <c r="GG422" s="355"/>
      <c r="GH422" s="331"/>
      <c r="GO422" s="339"/>
      <c r="GQ422" s="339"/>
      <c r="GS422" s="339"/>
      <c r="GY422"/>
      <c r="GZ422"/>
      <c r="HA422" s="266"/>
    </row>
    <row r="423" spans="1:211" s="123" customFormat="1" ht="29" x14ac:dyDescent="0.35">
      <c r="A423" s="137">
        <v>277</v>
      </c>
      <c r="B423" s="343"/>
      <c r="C423" s="84" t="s">
        <v>1412</v>
      </c>
      <c r="D423" s="124">
        <v>44294</v>
      </c>
      <c r="E423" s="124">
        <v>44287</v>
      </c>
      <c r="F423" s="339"/>
      <c r="G423" s="125" t="s">
        <v>12877</v>
      </c>
      <c r="H423" s="266" t="s">
        <v>1375</v>
      </c>
      <c r="J423" s="339"/>
      <c r="K423" s="355"/>
      <c r="L423" s="267"/>
      <c r="M423" s="354"/>
      <c r="N423" s="267" t="s">
        <v>19657</v>
      </c>
      <c r="O423" s="354"/>
      <c r="P423" s="354"/>
      <c r="Q423" s="267"/>
      <c r="R423" s="267"/>
      <c r="S423" s="267"/>
      <c r="T423" s="126"/>
      <c r="U423" s="124"/>
      <c r="V423" s="124"/>
      <c r="W423" s="126"/>
      <c r="X423" s="362"/>
      <c r="Y423" s="362"/>
      <c r="Z423" s="126"/>
      <c r="AA423" s="126"/>
      <c r="AB423" s="124"/>
      <c r="AC423" s="124"/>
      <c r="AD423" s="362"/>
      <c r="AE423" s="362"/>
      <c r="AF423" s="363"/>
      <c r="AG423" s="363"/>
      <c r="AH423" s="266" t="s">
        <v>1375</v>
      </c>
      <c r="AI423" s="124">
        <v>44278</v>
      </c>
      <c r="AJ423" s="252" t="s">
        <v>12878</v>
      </c>
      <c r="AK423" s="124">
        <v>44278</v>
      </c>
      <c r="AL423" s="252">
        <v>0.4548611111111111</v>
      </c>
      <c r="AM423" s="85" t="s">
        <v>28</v>
      </c>
      <c r="AN423" s="85" t="s">
        <v>26</v>
      </c>
      <c r="AO423" s="85" t="s">
        <v>26</v>
      </c>
      <c r="AP423" s="85" t="s">
        <v>12879</v>
      </c>
      <c r="AQ423" s="85" t="s">
        <v>12880</v>
      </c>
      <c r="AR423" s="85"/>
      <c r="AS423" s="335" t="s">
        <v>13503</v>
      </c>
      <c r="AT423" s="335">
        <v>120680657</v>
      </c>
      <c r="AU423" s="85"/>
      <c r="AV423" s="85"/>
      <c r="AW423" s="85" t="s">
        <v>12771</v>
      </c>
      <c r="AX423" s="266" t="s">
        <v>1375</v>
      </c>
      <c r="AY423" s="85" t="s">
        <v>25</v>
      </c>
      <c r="AZ423" s="85" t="s">
        <v>25</v>
      </c>
      <c r="BA423" s="85" t="s">
        <v>25</v>
      </c>
      <c r="BB423" s="85" t="s">
        <v>25</v>
      </c>
      <c r="BC423" s="368"/>
      <c r="BD423" s="85" t="s">
        <v>27</v>
      </c>
      <c r="BE423" s="85" t="s">
        <v>13</v>
      </c>
      <c r="BF423" s="85" t="s">
        <v>34</v>
      </c>
      <c r="BG423" s="85" t="s">
        <v>34</v>
      </c>
      <c r="BH423" s="304" t="s">
        <v>18051</v>
      </c>
      <c r="BI423" s="355"/>
      <c r="BM423" s="123" t="s">
        <v>102</v>
      </c>
      <c r="BN423" s="123" t="s">
        <v>1378</v>
      </c>
      <c r="BO423" s="123" t="s">
        <v>11</v>
      </c>
      <c r="BP423" s="123" t="s">
        <v>26</v>
      </c>
      <c r="BQ423" s="4" t="s">
        <v>8</v>
      </c>
      <c r="BR423" s="123" t="s">
        <v>1614</v>
      </c>
      <c r="BS423" s="123" t="s">
        <v>1563</v>
      </c>
      <c r="BT423" t="s">
        <v>13504</v>
      </c>
      <c r="BU423" t="s">
        <v>14558</v>
      </c>
      <c r="BV423" s="266" t="s">
        <v>1375</v>
      </c>
      <c r="BW423" s="85" t="s">
        <v>1404</v>
      </c>
      <c r="BX423" s="372"/>
      <c r="BY423" s="372"/>
      <c r="BZ423" s="129" t="s">
        <v>54</v>
      </c>
      <c r="CA423" t="s">
        <v>4504</v>
      </c>
      <c r="CB423">
        <v>12000</v>
      </c>
      <c r="CC423" s="265"/>
      <c r="CD423" s="123" t="s">
        <v>1368</v>
      </c>
      <c r="CE423" s="123" t="s">
        <v>17</v>
      </c>
      <c r="CG423" s="265"/>
      <c r="CI423" s="265"/>
      <c r="CJ423" s="85" t="s">
        <v>26</v>
      </c>
      <c r="CK423" s="85" t="s">
        <v>26</v>
      </c>
      <c r="CL423" s="85"/>
      <c r="CM423" s="85"/>
      <c r="CN423" s="96" t="s">
        <v>12781</v>
      </c>
      <c r="CO423" s="155"/>
      <c r="CP423" s="155"/>
      <c r="CQ423" s="285"/>
      <c r="CR423" s="155"/>
      <c r="CS423" s="378"/>
      <c r="CT423" s="155"/>
      <c r="CU423" s="155"/>
      <c r="CV423" s="155"/>
      <c r="CW423" s="155"/>
      <c r="CX423" s="155"/>
      <c r="CY423" s="155"/>
      <c r="CZ423" s="155"/>
      <c r="DA423" s="155"/>
      <c r="DB423" s="155"/>
      <c r="DC423" s="155"/>
      <c r="DD423" s="155"/>
      <c r="DE423" s="155"/>
      <c r="DF423" s="155"/>
      <c r="DG423" s="155"/>
      <c r="DH423" s="284" t="s">
        <v>1375</v>
      </c>
      <c r="DI423" s="275" t="s">
        <v>119</v>
      </c>
      <c r="DJ423" s="295" t="s">
        <v>12883</v>
      </c>
      <c r="DK423" s="294" t="s">
        <v>12878</v>
      </c>
      <c r="DL423" s="127" t="s">
        <v>12850</v>
      </c>
      <c r="DM423" s="123" t="s">
        <v>12879</v>
      </c>
      <c r="DN423" s="123" t="s">
        <v>12881</v>
      </c>
      <c r="DO423" s="339"/>
      <c r="DP423" s="339"/>
      <c r="DQ423" s="123" t="s">
        <v>12884</v>
      </c>
      <c r="DR423" s="339"/>
      <c r="DS423" s="339"/>
      <c r="DT423" s="339"/>
      <c r="DU423" s="339"/>
      <c r="DV423" s="123">
        <v>252381107</v>
      </c>
      <c r="DW423" s="123" t="s">
        <v>12885</v>
      </c>
      <c r="DX423" s="123">
        <v>9260</v>
      </c>
      <c r="DY423" s="123">
        <v>1</v>
      </c>
      <c r="DZ423" s="355"/>
      <c r="EA423" s="123" t="s">
        <v>25</v>
      </c>
      <c r="EC423" s="125"/>
      <c r="ED423" s="339"/>
      <c r="EE423" s="339"/>
      <c r="EF423" s="339"/>
      <c r="EG423" s="355"/>
      <c r="EH423" s="355"/>
      <c r="EJ423" s="123" t="s">
        <v>26</v>
      </c>
      <c r="EK423" s="123" t="s">
        <v>25</v>
      </c>
      <c r="EM423" s="123" t="s">
        <v>1759</v>
      </c>
      <c r="EO423" s="123" t="s">
        <v>1862</v>
      </c>
      <c r="EP423" s="339"/>
      <c r="EQ423" s="123" t="s">
        <v>2113</v>
      </c>
      <c r="ES423" s="123" t="s">
        <v>1888</v>
      </c>
      <c r="ET423" s="339"/>
      <c r="EU423" s="123" t="s">
        <v>116</v>
      </c>
      <c r="EV423" s="339"/>
      <c r="EW423" s="123" t="s">
        <v>1368</v>
      </c>
      <c r="EX423" s="339"/>
      <c r="EY423" s="123" t="s">
        <v>8</v>
      </c>
      <c r="FA423" s="123" t="s">
        <v>26</v>
      </c>
      <c r="FB423" s="339"/>
      <c r="FD423" s="339"/>
      <c r="FE423" s="123" t="s">
        <v>2023</v>
      </c>
      <c r="FF423" s="123" t="s">
        <v>12886</v>
      </c>
      <c r="FG423" s="123" t="s">
        <v>26</v>
      </c>
      <c r="FH423" s="266" t="s">
        <v>1375</v>
      </c>
      <c r="FI423" s="123" t="s">
        <v>1839</v>
      </c>
      <c r="FJ423" s="123" t="s">
        <v>54</v>
      </c>
      <c r="FK423" s="123" t="s">
        <v>78</v>
      </c>
      <c r="FL423" t="s">
        <v>12887</v>
      </c>
      <c r="FM423" s="123" t="s">
        <v>12880</v>
      </c>
      <c r="FN423" s="123" t="s">
        <v>1839</v>
      </c>
      <c r="FO423" s="123" t="s">
        <v>1890</v>
      </c>
      <c r="FP423" s="123">
        <v>1476</v>
      </c>
      <c r="FQ423" s="123" t="s">
        <v>1375</v>
      </c>
      <c r="FR423" s="123" t="s">
        <v>9</v>
      </c>
      <c r="FS423" s="123" t="s">
        <v>1870</v>
      </c>
      <c r="FT423" s="123" t="s">
        <v>1845</v>
      </c>
      <c r="FU423" s="123" t="s">
        <v>9</v>
      </c>
      <c r="FV423" t="s">
        <v>12888</v>
      </c>
      <c r="FW423" s="123" t="s">
        <v>1846</v>
      </c>
      <c r="FX423" s="123" t="s">
        <v>46</v>
      </c>
      <c r="FY423" s="123" t="s">
        <v>12879</v>
      </c>
      <c r="FZ423" s="123" t="s">
        <v>13505</v>
      </c>
      <c r="GA423" s="123" t="s">
        <v>1375</v>
      </c>
      <c r="GB423" s="123" t="s">
        <v>1375</v>
      </c>
      <c r="GC423" s="339"/>
      <c r="GD423" s="339"/>
      <c r="GE423" s="339"/>
      <c r="GF423" s="355"/>
      <c r="GG423" s="355"/>
      <c r="GH423" s="331" t="s">
        <v>1375</v>
      </c>
      <c r="GI423" s="123" t="s">
        <v>9</v>
      </c>
      <c r="GJ423" s="123" t="s">
        <v>1433</v>
      </c>
      <c r="GK423" s="123" t="s">
        <v>1375</v>
      </c>
      <c r="GL423" s="123" t="s">
        <v>9</v>
      </c>
      <c r="GM423" s="123" t="s">
        <v>1375</v>
      </c>
      <c r="GN423" s="123" t="s">
        <v>1375</v>
      </c>
      <c r="GO423" s="339"/>
      <c r="GP423" s="123" t="s">
        <v>1850</v>
      </c>
      <c r="GQ423" s="339"/>
      <c r="GR423" s="123" t="s">
        <v>12890</v>
      </c>
      <c r="GS423" s="339"/>
      <c r="GT423" s="123">
        <v>44278</v>
      </c>
      <c r="GU423" s="123" t="s">
        <v>1375</v>
      </c>
      <c r="GV423" s="123" t="s">
        <v>9</v>
      </c>
      <c r="GW423" s="123" t="s">
        <v>12891</v>
      </c>
      <c r="GX423" s="123" t="s">
        <v>12880</v>
      </c>
      <c r="GY423" t="s">
        <v>12888</v>
      </c>
      <c r="GZ423" t="s">
        <v>12892</v>
      </c>
      <c r="HA423" s="266" t="s">
        <v>12890</v>
      </c>
      <c r="HB423" s="123" t="s">
        <v>12882</v>
      </c>
    </row>
    <row r="424" spans="1:211" s="123" customFormat="1" x14ac:dyDescent="0.35">
      <c r="A424" s="137">
        <v>275</v>
      </c>
      <c r="B424" s="343"/>
      <c r="C424" s="84" t="s">
        <v>1412</v>
      </c>
      <c r="D424" s="124">
        <v>44278</v>
      </c>
      <c r="E424" s="124">
        <v>44278</v>
      </c>
      <c r="F424" s="349"/>
      <c r="G424" s="125" t="s">
        <v>12849</v>
      </c>
      <c r="H424" s="266" t="s">
        <v>1375</v>
      </c>
      <c r="J424" s="339"/>
      <c r="K424" s="355"/>
      <c r="L424" s="267"/>
      <c r="M424" s="354"/>
      <c r="N424" s="267" t="s">
        <v>19657</v>
      </c>
      <c r="O424" s="354"/>
      <c r="P424" s="354"/>
      <c r="Q424" s="267"/>
      <c r="R424" s="267"/>
      <c r="S424" s="267"/>
      <c r="T424" s="126"/>
      <c r="U424" s="124"/>
      <c r="V424" s="124"/>
      <c r="W424" s="126"/>
      <c r="X424" s="362"/>
      <c r="Y424" s="362"/>
      <c r="Z424" s="126"/>
      <c r="AA424" s="126"/>
      <c r="AB424" s="124"/>
      <c r="AC424" s="124"/>
      <c r="AD424" s="362"/>
      <c r="AE424" s="362"/>
      <c r="AF424" s="363"/>
      <c r="AG424" s="363"/>
      <c r="AH424" s="266" t="s">
        <v>1375</v>
      </c>
      <c r="AI424" s="124">
        <v>44278</v>
      </c>
      <c r="AJ424" s="252" t="s">
        <v>12851</v>
      </c>
      <c r="AK424" s="124">
        <v>44278</v>
      </c>
      <c r="AL424" s="252" t="s">
        <v>12851</v>
      </c>
      <c r="AM424" s="85" t="s">
        <v>28</v>
      </c>
      <c r="AN424" s="85" t="s">
        <v>26</v>
      </c>
      <c r="AO424" s="85" t="s">
        <v>25</v>
      </c>
      <c r="AP424" s="85" t="s">
        <v>12852</v>
      </c>
      <c r="AQ424" s="85"/>
      <c r="AR424" s="85"/>
      <c r="AS424" s="335" t="s">
        <v>12853</v>
      </c>
      <c r="AT424" s="335"/>
      <c r="AU424" s="85"/>
      <c r="AV424" s="85"/>
      <c r="AW424" s="85"/>
      <c r="AX424" s="266" t="s">
        <v>1375</v>
      </c>
      <c r="AY424" s="85" t="s">
        <v>26</v>
      </c>
      <c r="AZ424" s="85" t="s">
        <v>26</v>
      </c>
      <c r="BA424" s="85" t="s">
        <v>26</v>
      </c>
      <c r="BB424" s="85" t="s">
        <v>26</v>
      </c>
      <c r="BC424" s="368"/>
      <c r="BD424" s="85" t="s">
        <v>33</v>
      </c>
      <c r="BE424" s="85" t="s">
        <v>13</v>
      </c>
      <c r="BF424" s="85"/>
      <c r="BG424" s="85"/>
      <c r="BH424" s="304" t="s">
        <v>18051</v>
      </c>
      <c r="BI424" s="355"/>
      <c r="BM424" s="123" t="s">
        <v>32</v>
      </c>
      <c r="BQ424" s="4" t="s">
        <v>1422</v>
      </c>
      <c r="BT424"/>
      <c r="BU424"/>
      <c r="BV424" s="266" t="s">
        <v>1375</v>
      </c>
      <c r="BW424" s="85" t="s">
        <v>44</v>
      </c>
      <c r="BX424" s="372"/>
      <c r="BY424" s="372"/>
      <c r="BZ424" s="129" t="s">
        <v>172</v>
      </c>
      <c r="CA424" t="s">
        <v>4387</v>
      </c>
      <c r="CB424">
        <v>17000</v>
      </c>
      <c r="CC424" s="265"/>
      <c r="CD424" s="123" t="s">
        <v>14869</v>
      </c>
      <c r="CE424" s="123" t="s">
        <v>1451</v>
      </c>
      <c r="CG424" s="265"/>
      <c r="CH424" s="123">
        <v>360</v>
      </c>
      <c r="CI424" s="265"/>
      <c r="CJ424" s="85" t="s">
        <v>26</v>
      </c>
      <c r="CK424" s="85" t="s">
        <v>26</v>
      </c>
      <c r="CL424" s="85"/>
      <c r="CM424" s="85"/>
      <c r="CN424" s="96" t="s">
        <v>12781</v>
      </c>
      <c r="CO424" s="155"/>
      <c r="CP424" s="155"/>
      <c r="CQ424" s="285"/>
      <c r="CR424" s="155"/>
      <c r="CS424" s="378"/>
      <c r="CT424" s="155"/>
      <c r="CU424" s="155"/>
      <c r="CV424" s="155"/>
      <c r="CW424" s="155"/>
      <c r="CX424" s="155"/>
      <c r="CY424" s="155"/>
      <c r="CZ424" s="155"/>
      <c r="DA424" s="155"/>
      <c r="DB424" s="155"/>
      <c r="DC424" s="155"/>
      <c r="DD424" s="155"/>
      <c r="DE424" s="155"/>
      <c r="DF424" s="155"/>
      <c r="DG424" s="155"/>
      <c r="DH424" s="284" t="s">
        <v>1375</v>
      </c>
      <c r="DI424" s="275" t="s">
        <v>127</v>
      </c>
      <c r="DJ424" s="295" t="s">
        <v>2588</v>
      </c>
      <c r="DK424" s="294" t="s">
        <v>12851</v>
      </c>
      <c r="DL424" s="127" t="s">
        <v>12850</v>
      </c>
      <c r="DM424" s="123" t="s">
        <v>12852</v>
      </c>
      <c r="DN424" s="123" t="s">
        <v>12853</v>
      </c>
      <c r="DO424" s="339"/>
      <c r="DP424" s="339"/>
      <c r="DQ424" s="123" t="s">
        <v>12854</v>
      </c>
      <c r="DR424" s="339"/>
      <c r="DS424" s="339"/>
      <c r="DT424" s="339"/>
      <c r="DU424" s="339"/>
      <c r="DV424" s="123">
        <v>162821701</v>
      </c>
      <c r="DW424" s="123" t="s">
        <v>12855</v>
      </c>
      <c r="DX424" s="123">
        <v>9111</v>
      </c>
      <c r="DZ424" s="355"/>
      <c r="EA424" s="123" t="s">
        <v>25</v>
      </c>
      <c r="EC424" s="125"/>
      <c r="ED424" s="339"/>
      <c r="EE424" s="339"/>
      <c r="EF424" s="339"/>
      <c r="EG424" s="355"/>
      <c r="EH424" s="355"/>
      <c r="EJ424" s="123" t="s">
        <v>26</v>
      </c>
      <c r="EK424" s="123" t="s">
        <v>25</v>
      </c>
      <c r="EM424" s="123" t="s">
        <v>1834</v>
      </c>
      <c r="EO424" s="123" t="s">
        <v>1835</v>
      </c>
      <c r="EP424" s="339"/>
      <c r="EQ424" s="123" t="s">
        <v>1761</v>
      </c>
      <c r="ES424" s="123" t="s">
        <v>1888</v>
      </c>
      <c r="ET424" s="339"/>
      <c r="EU424" s="123" t="s">
        <v>1807</v>
      </c>
      <c r="EV424" s="339"/>
      <c r="EW424" s="123" t="s">
        <v>1373</v>
      </c>
      <c r="EX424" s="339"/>
      <c r="EY424" s="123" t="s">
        <v>1372</v>
      </c>
      <c r="FA424" s="123" t="s">
        <v>26</v>
      </c>
      <c r="FB424" s="339"/>
      <c r="FD424" s="339"/>
      <c r="FE424" s="123" t="s">
        <v>2320</v>
      </c>
      <c r="FG424" s="123" t="s">
        <v>26</v>
      </c>
      <c r="FH424" s="266" t="s">
        <v>1375</v>
      </c>
      <c r="FL424"/>
      <c r="FV424"/>
      <c r="GC424" s="339"/>
      <c r="GD424" s="339"/>
      <c r="GE424" s="339"/>
      <c r="GF424" s="355"/>
      <c r="GG424" s="355"/>
      <c r="GH424" s="331"/>
      <c r="GO424" s="339"/>
      <c r="GQ424" s="339"/>
      <c r="GS424" s="339"/>
      <c r="GY424"/>
      <c r="GZ424"/>
      <c r="HA424" s="266"/>
    </row>
    <row r="425" spans="1:211" s="123" customFormat="1" ht="58" x14ac:dyDescent="0.35">
      <c r="A425" s="137">
        <v>274</v>
      </c>
      <c r="B425" s="343"/>
      <c r="C425" s="84" t="s">
        <v>1412</v>
      </c>
      <c r="D425" s="124">
        <v>44301</v>
      </c>
      <c r="E425" s="124">
        <v>44301</v>
      </c>
      <c r="F425" s="339"/>
      <c r="G425" s="125" t="s">
        <v>12856</v>
      </c>
      <c r="H425" s="266" t="s">
        <v>1375</v>
      </c>
      <c r="I425" s="123" t="s">
        <v>25</v>
      </c>
      <c r="J425" s="339"/>
      <c r="K425" s="355"/>
      <c r="L425" s="267">
        <v>44301</v>
      </c>
      <c r="M425" s="354"/>
      <c r="N425" s="267" t="s">
        <v>19657</v>
      </c>
      <c r="O425" s="354"/>
      <c r="P425" s="354"/>
      <c r="Q425" s="267"/>
      <c r="R425" s="267"/>
      <c r="S425" s="267"/>
      <c r="T425" s="126"/>
      <c r="U425" s="124"/>
      <c r="V425" s="124"/>
      <c r="W425" s="126"/>
      <c r="X425" s="362"/>
      <c r="Y425" s="362"/>
      <c r="Z425" s="126"/>
      <c r="AA425" s="126"/>
      <c r="AB425" s="124"/>
      <c r="AC425" s="124"/>
      <c r="AD425" s="362"/>
      <c r="AE425" s="362"/>
      <c r="AF425" s="363"/>
      <c r="AG425" s="363"/>
      <c r="AH425" s="266" t="s">
        <v>1375</v>
      </c>
      <c r="AI425" s="124">
        <v>44278</v>
      </c>
      <c r="AJ425" s="252">
        <v>0.10416666666666667</v>
      </c>
      <c r="AK425" s="124">
        <v>44278</v>
      </c>
      <c r="AL425" s="252">
        <v>0.10277777777777779</v>
      </c>
      <c r="AM425" s="85" t="s">
        <v>28</v>
      </c>
      <c r="AN425" s="85" t="s">
        <v>26</v>
      </c>
      <c r="AO425" s="85" t="s">
        <v>26</v>
      </c>
      <c r="AP425" s="85" t="s">
        <v>14870</v>
      </c>
      <c r="AQ425" s="85" t="s">
        <v>14871</v>
      </c>
      <c r="AR425" s="85"/>
      <c r="AS425" s="335" t="s">
        <v>14872</v>
      </c>
      <c r="AT425" s="335">
        <v>120676858</v>
      </c>
      <c r="AU425" s="85">
        <v>119015997</v>
      </c>
      <c r="AV425" s="85"/>
      <c r="AW425" s="85" t="s">
        <v>12771</v>
      </c>
      <c r="AX425" s="266" t="s">
        <v>1375</v>
      </c>
      <c r="AY425" s="85" t="s">
        <v>26</v>
      </c>
      <c r="AZ425" s="85" t="s">
        <v>25</v>
      </c>
      <c r="BA425" s="85" t="s">
        <v>26</v>
      </c>
      <c r="BB425" s="85" t="s">
        <v>26</v>
      </c>
      <c r="BC425" s="355"/>
      <c r="BD425" s="85" t="s">
        <v>27</v>
      </c>
      <c r="BE425" s="85" t="s">
        <v>13</v>
      </c>
      <c r="BF425" s="85" t="s">
        <v>34</v>
      </c>
      <c r="BG425" s="85" t="s">
        <v>34</v>
      </c>
      <c r="BH425" s="304" t="s">
        <v>18050</v>
      </c>
      <c r="BI425" s="355"/>
      <c r="BM425" s="123" t="s">
        <v>102</v>
      </c>
      <c r="BN425" s="123" t="s">
        <v>1378</v>
      </c>
      <c r="BO425" s="123" t="s">
        <v>1611</v>
      </c>
      <c r="BP425" s="123" t="s">
        <v>25</v>
      </c>
      <c r="BQ425" s="4" t="s">
        <v>1422</v>
      </c>
      <c r="BR425" s="123" t="s">
        <v>1614</v>
      </c>
      <c r="BS425" s="123" t="s">
        <v>1557</v>
      </c>
      <c r="BT425" t="s">
        <v>14924</v>
      </c>
      <c r="BU425" t="s">
        <v>14925</v>
      </c>
      <c r="BV425" s="266" t="s">
        <v>1375</v>
      </c>
      <c r="BW425" s="85" t="s">
        <v>44</v>
      </c>
      <c r="BX425" s="372"/>
      <c r="BY425" s="372"/>
      <c r="BZ425" s="129" t="s">
        <v>172</v>
      </c>
      <c r="CA425" t="s">
        <v>4387</v>
      </c>
      <c r="CB425">
        <v>17000</v>
      </c>
      <c r="CC425" s="265"/>
      <c r="CD425" s="123" t="s">
        <v>14869</v>
      </c>
      <c r="CE425" s="123" t="s">
        <v>1451</v>
      </c>
      <c r="CG425" s="265"/>
      <c r="CH425" s="123">
        <v>345</v>
      </c>
      <c r="CI425" s="265"/>
      <c r="CJ425" s="85" t="s">
        <v>26</v>
      </c>
      <c r="CK425" s="85" t="s">
        <v>26</v>
      </c>
      <c r="CL425" s="85"/>
      <c r="CM425" s="85"/>
      <c r="CN425" s="96" t="s">
        <v>12781</v>
      </c>
      <c r="CO425" s="155"/>
      <c r="CP425" s="155"/>
      <c r="CQ425" s="285"/>
      <c r="CR425" s="155"/>
      <c r="CS425" s="378"/>
      <c r="CT425" s="155"/>
      <c r="CU425" s="155"/>
      <c r="CV425" s="155"/>
      <c r="CW425" s="155"/>
      <c r="CX425" s="155"/>
      <c r="CY425" s="155"/>
      <c r="CZ425" s="155"/>
      <c r="DA425" s="155"/>
      <c r="DB425" s="155"/>
      <c r="DC425" s="155"/>
      <c r="DD425" s="155"/>
      <c r="DE425" s="155"/>
      <c r="DF425" s="155"/>
      <c r="DG425" s="155"/>
      <c r="DH425" s="284" t="s">
        <v>1375</v>
      </c>
      <c r="DI425" s="275" t="s">
        <v>127</v>
      </c>
      <c r="DJ425" s="295" t="s">
        <v>2588</v>
      </c>
      <c r="DK425" s="294" t="s">
        <v>12857</v>
      </c>
      <c r="DL425" s="127" t="s">
        <v>12850</v>
      </c>
      <c r="DM425" s="123" t="s">
        <v>12852</v>
      </c>
      <c r="DN425" s="123" t="s">
        <v>12858</v>
      </c>
      <c r="DO425" s="339"/>
      <c r="DP425" s="339"/>
      <c r="DQ425" s="123" t="s">
        <v>12854</v>
      </c>
      <c r="DR425" s="339"/>
      <c r="DS425" s="339"/>
      <c r="DT425" s="339"/>
      <c r="DU425" s="339"/>
      <c r="DV425" s="123">
        <v>162821701</v>
      </c>
      <c r="DW425" s="123" t="s">
        <v>12859</v>
      </c>
      <c r="DX425" s="123">
        <v>9111</v>
      </c>
      <c r="DZ425" s="355"/>
      <c r="EA425" s="123" t="s">
        <v>25</v>
      </c>
      <c r="EC425" s="125"/>
      <c r="ED425" s="339"/>
      <c r="EE425" s="339"/>
      <c r="EF425" s="339"/>
      <c r="EG425" s="355"/>
      <c r="EH425" s="355"/>
      <c r="EJ425" s="123" t="s">
        <v>26</v>
      </c>
      <c r="EK425" s="123" t="s">
        <v>25</v>
      </c>
      <c r="EM425" s="123" t="s">
        <v>1834</v>
      </c>
      <c r="EO425" s="123" t="s">
        <v>1835</v>
      </c>
      <c r="EP425" s="339"/>
      <c r="EQ425" s="123" t="s">
        <v>1761</v>
      </c>
      <c r="ES425" s="123" t="s">
        <v>6</v>
      </c>
      <c r="ET425" s="339"/>
      <c r="EU425" s="123" t="s">
        <v>1807</v>
      </c>
      <c r="EV425" s="339"/>
      <c r="EW425" s="123" t="s">
        <v>1373</v>
      </c>
      <c r="EX425" s="339"/>
      <c r="EY425" s="123" t="s">
        <v>1372</v>
      </c>
      <c r="FA425" s="123" t="s">
        <v>26</v>
      </c>
      <c r="FB425" s="339"/>
      <c r="FD425" s="339"/>
      <c r="FE425" s="123" t="s">
        <v>2320</v>
      </c>
      <c r="FG425" s="123" t="s">
        <v>26</v>
      </c>
      <c r="FH425" s="266" t="s">
        <v>1375</v>
      </c>
      <c r="FL425"/>
      <c r="FV425"/>
      <c r="GC425" s="339"/>
      <c r="GD425" s="339"/>
      <c r="GE425" s="339"/>
      <c r="GF425" s="355"/>
      <c r="GG425" s="355"/>
      <c r="GH425" s="331"/>
      <c r="GO425" s="339"/>
      <c r="GQ425" s="339"/>
      <c r="GS425" s="339"/>
      <c r="GY425"/>
      <c r="GZ425"/>
      <c r="HA425" s="266"/>
    </row>
    <row r="426" spans="1:211" s="123" customFormat="1" x14ac:dyDescent="0.35">
      <c r="A426" s="137">
        <v>289</v>
      </c>
      <c r="B426" s="343"/>
      <c r="C426" s="84" t="s">
        <v>1412</v>
      </c>
      <c r="D426" s="124">
        <v>44281</v>
      </c>
      <c r="E426" s="124">
        <v>44281</v>
      </c>
      <c r="F426" s="343"/>
      <c r="G426" s="125" t="s">
        <v>13315</v>
      </c>
      <c r="H426" s="266" t="s">
        <v>1375</v>
      </c>
      <c r="J426" s="339"/>
      <c r="K426" s="355"/>
      <c r="L426" s="267"/>
      <c r="M426" s="354"/>
      <c r="N426" s="267" t="s">
        <v>19657</v>
      </c>
      <c r="O426" s="354"/>
      <c r="P426" s="354"/>
      <c r="Q426" s="267"/>
      <c r="R426" s="267"/>
      <c r="S426" s="267"/>
      <c r="T426" s="126"/>
      <c r="U426" s="124"/>
      <c r="V426" s="124"/>
      <c r="W426" s="126"/>
      <c r="X426" s="362"/>
      <c r="Y426" s="362"/>
      <c r="Z426" s="126"/>
      <c r="AA426" s="126"/>
      <c r="AB426" s="124"/>
      <c r="AC426" s="124"/>
      <c r="AD426" s="362"/>
      <c r="AE426" s="362"/>
      <c r="AF426" s="363"/>
      <c r="AG426" s="363"/>
      <c r="AH426" s="266" t="s">
        <v>1375</v>
      </c>
      <c r="AI426" s="124">
        <v>44277</v>
      </c>
      <c r="AJ426" s="252">
        <v>0.44236111111111115</v>
      </c>
      <c r="AK426" s="124">
        <v>44276</v>
      </c>
      <c r="AL426" s="252">
        <v>0.97499999999999998</v>
      </c>
      <c r="AM426" s="85" t="s">
        <v>38</v>
      </c>
      <c r="AN426" s="85" t="s">
        <v>25</v>
      </c>
      <c r="AO426" s="85" t="s">
        <v>26</v>
      </c>
      <c r="AP426" s="85" t="s">
        <v>13314</v>
      </c>
      <c r="AQ426" s="85" t="s">
        <v>13313</v>
      </c>
      <c r="AR426" s="85"/>
      <c r="AS426" s="335" t="s">
        <v>13311</v>
      </c>
      <c r="AT426" s="335"/>
      <c r="AU426" s="85"/>
      <c r="AV426" s="85" t="s">
        <v>13312</v>
      </c>
      <c r="AW426" s="85"/>
      <c r="AX426" s="266"/>
      <c r="AY426" s="85" t="s">
        <v>26</v>
      </c>
      <c r="AZ426" s="85" t="s">
        <v>25</v>
      </c>
      <c r="BA426" s="85" t="s">
        <v>26</v>
      </c>
      <c r="BB426" s="85" t="s">
        <v>26</v>
      </c>
      <c r="BC426" s="368"/>
      <c r="BD426" s="85" t="s">
        <v>33</v>
      </c>
      <c r="BE426" s="85" t="s">
        <v>16</v>
      </c>
      <c r="BF426" s="85" t="s">
        <v>34</v>
      </c>
      <c r="BG426" s="85"/>
      <c r="BH426" s="304" t="s">
        <v>18049</v>
      </c>
      <c r="BI426" s="355"/>
      <c r="BM426" s="123" t="s">
        <v>102</v>
      </c>
      <c r="BN426" s="123" t="s">
        <v>1378</v>
      </c>
      <c r="BQ426" s="4" t="s">
        <v>1371</v>
      </c>
      <c r="BT426"/>
      <c r="BU426"/>
      <c r="BV426" s="266"/>
      <c r="BW426" s="85" t="s">
        <v>1404</v>
      </c>
      <c r="BX426" s="372"/>
      <c r="BY426" s="372"/>
      <c r="BZ426" s="129" t="s">
        <v>79</v>
      </c>
      <c r="CA426" t="s">
        <v>13316</v>
      </c>
      <c r="CB426">
        <v>12000</v>
      </c>
      <c r="CC426" s="265"/>
      <c r="CD426" s="123" t="s">
        <v>18</v>
      </c>
      <c r="CE426" s="123" t="s">
        <v>17</v>
      </c>
      <c r="CG426" s="265"/>
      <c r="CI426" s="265"/>
      <c r="CJ426" s="85" t="s">
        <v>26</v>
      </c>
      <c r="CK426" s="85" t="s">
        <v>26</v>
      </c>
      <c r="CL426" s="85"/>
      <c r="CM426" s="85"/>
      <c r="CN426" s="96"/>
      <c r="CO426" s="155"/>
      <c r="CP426" s="155"/>
      <c r="CQ426" s="285"/>
      <c r="CR426" s="155"/>
      <c r="CS426" s="378"/>
      <c r="CT426" s="155"/>
      <c r="CU426" s="155"/>
      <c r="CV426" s="155"/>
      <c r="CW426" s="155"/>
      <c r="CX426" s="155"/>
      <c r="CY426" s="155"/>
      <c r="CZ426" s="155"/>
      <c r="DA426" s="155"/>
      <c r="DB426" s="155"/>
      <c r="DC426" s="155"/>
      <c r="DD426" s="155"/>
      <c r="DE426" s="155"/>
      <c r="DF426" s="155"/>
      <c r="DG426" s="155"/>
      <c r="DH426" s="284" t="s">
        <v>1375</v>
      </c>
      <c r="DI426" s="275" t="s">
        <v>1555</v>
      </c>
      <c r="DJ426" s="148" t="s">
        <v>1918</v>
      </c>
      <c r="DK426" s="268">
        <v>0.44236111111111115</v>
      </c>
      <c r="DL426" s="127">
        <v>44277</v>
      </c>
      <c r="DM426" s="123">
        <v>1291841</v>
      </c>
      <c r="DN426" s="85" t="s">
        <v>13311</v>
      </c>
      <c r="DO426" s="339"/>
      <c r="DP426" s="339"/>
      <c r="DQ426" s="123" t="s">
        <v>1919</v>
      </c>
      <c r="DR426" s="339"/>
      <c r="DS426" s="339"/>
      <c r="DT426" s="339"/>
      <c r="DU426" s="339"/>
      <c r="DX426" s="123">
        <v>9320</v>
      </c>
      <c r="DY426" s="123">
        <v>1</v>
      </c>
      <c r="DZ426" s="355"/>
      <c r="EA426" s="123" t="s">
        <v>26</v>
      </c>
      <c r="EC426" s="125"/>
      <c r="ED426" s="339"/>
      <c r="EE426" s="339"/>
      <c r="EF426" s="339"/>
      <c r="EG426" s="355"/>
      <c r="EH426" s="355"/>
      <c r="EL426" s="123" t="s">
        <v>25</v>
      </c>
      <c r="EP426" s="339"/>
      <c r="ET426" s="339"/>
      <c r="EV426" s="339"/>
      <c r="EX426" s="339"/>
      <c r="FB426" s="339"/>
      <c r="FD426" s="339"/>
      <c r="FH426" s="266"/>
      <c r="FL426"/>
      <c r="FV426"/>
      <c r="GC426" s="339"/>
      <c r="GD426" s="339"/>
      <c r="GE426" s="339"/>
      <c r="GF426" s="355"/>
      <c r="GG426" s="355"/>
      <c r="GH426" s="331"/>
      <c r="GO426" s="339"/>
      <c r="GQ426" s="339"/>
      <c r="GS426" s="339"/>
      <c r="GY426"/>
      <c r="GZ426"/>
      <c r="HA426" s="266"/>
    </row>
    <row r="427" spans="1:211" s="123" customFormat="1" x14ac:dyDescent="0.35">
      <c r="A427" s="137">
        <v>273</v>
      </c>
      <c r="B427" s="343"/>
      <c r="C427" s="84" t="s">
        <v>1412</v>
      </c>
      <c r="D427" s="124">
        <v>44277</v>
      </c>
      <c r="E427" s="124">
        <v>44277</v>
      </c>
      <c r="F427" s="339"/>
      <c r="G427" s="125" t="s">
        <v>12860</v>
      </c>
      <c r="H427" s="266" t="s">
        <v>1375</v>
      </c>
      <c r="J427" s="339"/>
      <c r="K427" s="355"/>
      <c r="L427" s="267"/>
      <c r="M427" s="354"/>
      <c r="N427" s="267" t="s">
        <v>19657</v>
      </c>
      <c r="O427" s="354"/>
      <c r="P427" s="354"/>
      <c r="Q427" s="267"/>
      <c r="R427" s="267"/>
      <c r="S427" s="267"/>
      <c r="T427" s="126"/>
      <c r="U427" s="124"/>
      <c r="V427" s="124"/>
      <c r="W427" s="126"/>
      <c r="X427" s="362"/>
      <c r="Y427" s="362"/>
      <c r="Z427" s="126"/>
      <c r="AA427" s="126"/>
      <c r="AB427" s="124"/>
      <c r="AC427" s="124"/>
      <c r="AD427" s="362"/>
      <c r="AE427" s="362"/>
      <c r="AF427" s="363"/>
      <c r="AG427" s="363"/>
      <c r="AH427" s="266" t="s">
        <v>1375</v>
      </c>
      <c r="AI427" s="124">
        <v>44277</v>
      </c>
      <c r="AJ427" s="252" t="s">
        <v>12861</v>
      </c>
      <c r="AK427" s="124"/>
      <c r="AL427" s="252"/>
      <c r="AM427" s="85" t="s">
        <v>28</v>
      </c>
      <c r="AN427" s="85" t="s">
        <v>26</v>
      </c>
      <c r="AO427" s="85" t="s">
        <v>25</v>
      </c>
      <c r="AP427" s="85"/>
      <c r="AQ427" s="85"/>
      <c r="AR427" s="85"/>
      <c r="AS427" s="335">
        <v>4613323671</v>
      </c>
      <c r="AT427" s="335"/>
      <c r="AU427" s="85"/>
      <c r="AV427" s="85"/>
      <c r="AW427" s="85"/>
      <c r="AX427" s="266" t="s">
        <v>1375</v>
      </c>
      <c r="AY427" s="85" t="s">
        <v>26</v>
      </c>
      <c r="AZ427" s="85" t="s">
        <v>26</v>
      </c>
      <c r="BA427" s="85" t="s">
        <v>26</v>
      </c>
      <c r="BB427" s="85" t="s">
        <v>26</v>
      </c>
      <c r="BC427" s="355"/>
      <c r="BD427" s="85" t="s">
        <v>33</v>
      </c>
      <c r="BE427" s="85" t="s">
        <v>16</v>
      </c>
      <c r="BF427" s="85"/>
      <c r="BG427" s="85"/>
      <c r="BH427" s="304" t="s">
        <v>18069</v>
      </c>
      <c r="BI427" s="355"/>
      <c r="BM427" s="123" t="s">
        <v>32</v>
      </c>
      <c r="BQ427" s="4" t="s">
        <v>8</v>
      </c>
      <c r="BT427"/>
      <c r="BU427"/>
      <c r="BV427" s="266" t="s">
        <v>1375</v>
      </c>
      <c r="BW427" s="85" t="s">
        <v>1404</v>
      </c>
      <c r="BX427" s="372"/>
      <c r="BY427" s="372"/>
      <c r="BZ427" s="129" t="s">
        <v>80</v>
      </c>
      <c r="CA427" t="s">
        <v>4221</v>
      </c>
      <c r="CB427">
        <v>12000</v>
      </c>
      <c r="CC427" s="265"/>
      <c r="CD427" s="123" t="s">
        <v>1485</v>
      </c>
      <c r="CE427" s="123" t="s">
        <v>17</v>
      </c>
      <c r="CG427" s="265"/>
      <c r="CI427" s="265"/>
      <c r="CJ427" s="85" t="s">
        <v>26</v>
      </c>
      <c r="CK427" s="85" t="s">
        <v>26</v>
      </c>
      <c r="CL427" s="85"/>
      <c r="CM427" s="85"/>
      <c r="CN427" s="96" t="s">
        <v>12781</v>
      </c>
      <c r="CO427" s="155"/>
      <c r="CP427" s="155"/>
      <c r="CQ427" s="285"/>
      <c r="CR427" s="155"/>
      <c r="CS427" s="378"/>
      <c r="CT427" s="155"/>
      <c r="CU427" s="155"/>
      <c r="CV427" s="155"/>
      <c r="CW427" s="155"/>
      <c r="CX427" s="155"/>
      <c r="CY427" s="155"/>
      <c r="CZ427" s="155"/>
      <c r="DA427" s="155"/>
      <c r="DB427" s="155"/>
      <c r="DC427" s="155"/>
      <c r="DD427" s="155"/>
      <c r="DE427" s="155"/>
      <c r="DF427" s="155"/>
      <c r="DG427" s="155"/>
      <c r="DH427" s="284" t="s">
        <v>1375</v>
      </c>
      <c r="DI427" s="275" t="s">
        <v>122</v>
      </c>
      <c r="DJ427" s="295" t="s">
        <v>12812</v>
      </c>
      <c r="DK427" s="294" t="s">
        <v>12861</v>
      </c>
      <c r="DL427" s="127" t="s">
        <v>12780</v>
      </c>
      <c r="DN427" s="123">
        <v>4613323671</v>
      </c>
      <c r="DO427" s="339"/>
      <c r="DP427" s="339"/>
      <c r="DQ427" s="123" t="s">
        <v>2028</v>
      </c>
      <c r="DR427" s="339"/>
      <c r="DS427" s="339"/>
      <c r="DT427" s="339"/>
      <c r="DU427" s="339"/>
      <c r="DV427" s="123">
        <v>62131102</v>
      </c>
      <c r="DW427" s="123" t="s">
        <v>12862</v>
      </c>
      <c r="DX427" s="123">
        <v>2640</v>
      </c>
      <c r="DY427" s="123">
        <v>1</v>
      </c>
      <c r="DZ427" s="355"/>
      <c r="EA427" s="123" t="s">
        <v>25</v>
      </c>
      <c r="EC427" s="125"/>
      <c r="ED427" s="339"/>
      <c r="EE427" s="339"/>
      <c r="EF427" s="339"/>
      <c r="EG427" s="355"/>
      <c r="EH427" s="355"/>
      <c r="EJ427" s="123" t="s">
        <v>26</v>
      </c>
      <c r="EK427" s="123" t="s">
        <v>25</v>
      </c>
      <c r="EL427" s="123" t="s">
        <v>25</v>
      </c>
      <c r="EM427" s="123" t="s">
        <v>1759</v>
      </c>
      <c r="EO427" s="123" t="s">
        <v>1862</v>
      </c>
      <c r="EP427" s="339"/>
      <c r="EQ427" s="123" t="s">
        <v>1761</v>
      </c>
      <c r="ES427" s="123" t="s">
        <v>1888</v>
      </c>
      <c r="ET427" s="339"/>
      <c r="EU427" s="123" t="s">
        <v>115</v>
      </c>
      <c r="EV427" s="339"/>
      <c r="EW427" s="123" t="s">
        <v>1370</v>
      </c>
      <c r="EX427" s="339"/>
      <c r="EY427" s="123" t="s">
        <v>8</v>
      </c>
      <c r="FA427" s="123" t="s">
        <v>25</v>
      </c>
      <c r="FB427" s="339"/>
      <c r="FC427" s="123" t="s">
        <v>12814</v>
      </c>
      <c r="FD427" s="339"/>
      <c r="FH427" s="266" t="s">
        <v>1375</v>
      </c>
      <c r="FL427"/>
      <c r="FV427"/>
      <c r="GC427" s="339"/>
      <c r="GD427" s="339"/>
      <c r="GE427" s="339"/>
      <c r="GF427" s="355"/>
      <c r="GG427" s="355"/>
      <c r="GH427" s="331"/>
      <c r="GO427" s="339"/>
      <c r="GQ427" s="339"/>
      <c r="GS427" s="339"/>
      <c r="GY427"/>
      <c r="GZ427"/>
      <c r="HA427" s="266"/>
    </row>
    <row r="428" spans="1:211" s="123" customFormat="1" x14ac:dyDescent="0.35">
      <c r="A428" s="137">
        <v>272</v>
      </c>
      <c r="B428" s="343"/>
      <c r="C428" s="84" t="s">
        <v>1412</v>
      </c>
      <c r="D428" s="124">
        <v>44277</v>
      </c>
      <c r="E428" s="124">
        <v>44277</v>
      </c>
      <c r="F428" s="339"/>
      <c r="G428" s="125" t="s">
        <v>12807</v>
      </c>
      <c r="H428" s="266" t="s">
        <v>1375</v>
      </c>
      <c r="J428" s="339"/>
      <c r="K428" s="355"/>
      <c r="L428" s="267"/>
      <c r="M428" s="354"/>
      <c r="N428" s="267" t="s">
        <v>19657</v>
      </c>
      <c r="O428" s="354"/>
      <c r="P428" s="354"/>
      <c r="Q428" s="267"/>
      <c r="R428" s="267"/>
      <c r="S428" s="267"/>
      <c r="T428" s="126"/>
      <c r="U428" s="124"/>
      <c r="V428" s="124"/>
      <c r="W428" s="126"/>
      <c r="X428" s="362"/>
      <c r="Y428" s="362"/>
      <c r="Z428" s="126"/>
      <c r="AA428" s="126"/>
      <c r="AB428" s="124"/>
      <c r="AC428" s="124"/>
      <c r="AD428" s="362"/>
      <c r="AE428" s="362"/>
      <c r="AF428" s="363"/>
      <c r="AG428" s="363"/>
      <c r="AH428" s="266" t="s">
        <v>1375</v>
      </c>
      <c r="AI428" s="124">
        <v>44277</v>
      </c>
      <c r="AJ428" s="252" t="s">
        <v>12808</v>
      </c>
      <c r="AK428" s="124">
        <v>44277</v>
      </c>
      <c r="AL428" s="252" t="s">
        <v>12808</v>
      </c>
      <c r="AM428" s="85" t="s">
        <v>28</v>
      </c>
      <c r="AN428" s="85" t="s">
        <v>26</v>
      </c>
      <c r="AO428" s="85" t="s">
        <v>25</v>
      </c>
      <c r="AP428" s="85">
        <v>1292552</v>
      </c>
      <c r="AQ428" s="85" t="s">
        <v>12810</v>
      </c>
      <c r="AR428" s="85"/>
      <c r="AS428" s="335" t="s">
        <v>12811</v>
      </c>
      <c r="AT428" s="335"/>
      <c r="AU428" s="85"/>
      <c r="AV428" s="85"/>
      <c r="AW428" s="85"/>
      <c r="AX428" s="266" t="s">
        <v>1375</v>
      </c>
      <c r="AY428" s="85" t="s">
        <v>26</v>
      </c>
      <c r="AZ428" s="85" t="s">
        <v>26</v>
      </c>
      <c r="BA428" s="85" t="s">
        <v>26</v>
      </c>
      <c r="BB428" s="85" t="s">
        <v>26</v>
      </c>
      <c r="BC428" s="355"/>
      <c r="BD428" s="85" t="s">
        <v>33</v>
      </c>
      <c r="BE428" s="85" t="s">
        <v>16</v>
      </c>
      <c r="BF428" s="85"/>
      <c r="BG428" s="85"/>
      <c r="BH428" s="304" t="s">
        <v>18069</v>
      </c>
      <c r="BI428" s="355"/>
      <c r="BM428" s="123" t="s">
        <v>32</v>
      </c>
      <c r="BQ428" s="4" t="s">
        <v>8</v>
      </c>
      <c r="BT428"/>
      <c r="BU428"/>
      <c r="BV428" s="266" t="s">
        <v>1375</v>
      </c>
      <c r="BW428" s="85" t="s">
        <v>1404</v>
      </c>
      <c r="BX428" s="372"/>
      <c r="BY428" s="372"/>
      <c r="BZ428" s="129" t="s">
        <v>80</v>
      </c>
      <c r="CA428" t="s">
        <v>4221</v>
      </c>
      <c r="CB428">
        <v>12000</v>
      </c>
      <c r="CC428" s="265"/>
      <c r="CD428" s="123" t="s">
        <v>1485</v>
      </c>
      <c r="CE428" s="123" t="s">
        <v>17</v>
      </c>
      <c r="CG428" s="265"/>
      <c r="CI428" s="265"/>
      <c r="CJ428" s="85" t="s">
        <v>26</v>
      </c>
      <c r="CK428" s="85" t="s">
        <v>26</v>
      </c>
      <c r="CL428" s="85"/>
      <c r="CM428" s="85"/>
      <c r="CN428" s="96" t="s">
        <v>12781</v>
      </c>
      <c r="CO428" s="155"/>
      <c r="CP428" s="155"/>
      <c r="CQ428" s="285"/>
      <c r="CR428" s="155"/>
      <c r="CS428" s="378"/>
      <c r="CT428" s="155"/>
      <c r="CU428" s="155"/>
      <c r="CV428" s="155"/>
      <c r="CW428" s="155"/>
      <c r="CX428" s="155"/>
      <c r="CY428" s="155"/>
      <c r="CZ428" s="155"/>
      <c r="DA428" s="155"/>
      <c r="DB428" s="155"/>
      <c r="DC428" s="155"/>
      <c r="DD428" s="155"/>
      <c r="DE428" s="155"/>
      <c r="DF428" s="155"/>
      <c r="DG428" s="155"/>
      <c r="DH428" s="284" t="s">
        <v>1375</v>
      </c>
      <c r="DI428" s="275" t="s">
        <v>122</v>
      </c>
      <c r="DJ428" s="295" t="s">
        <v>12812</v>
      </c>
      <c r="DK428" s="294" t="s">
        <v>12808</v>
      </c>
      <c r="DL428" s="127" t="s">
        <v>12780</v>
      </c>
      <c r="DM428" s="123" t="s">
        <v>12809</v>
      </c>
      <c r="DN428" s="123" t="s">
        <v>12811</v>
      </c>
      <c r="DO428" s="339"/>
      <c r="DP428" s="339"/>
      <c r="DQ428" s="123" t="s">
        <v>2028</v>
      </c>
      <c r="DR428" s="339"/>
      <c r="DS428" s="339"/>
      <c r="DT428" s="339"/>
      <c r="DU428" s="339"/>
      <c r="DV428" s="123">
        <v>62131102</v>
      </c>
      <c r="DW428" s="123" t="s">
        <v>12813</v>
      </c>
      <c r="DX428" s="123">
        <v>9002</v>
      </c>
      <c r="DY428" s="123">
        <v>1</v>
      </c>
      <c r="DZ428" s="355"/>
      <c r="EA428" s="123" t="s">
        <v>25</v>
      </c>
      <c r="EC428" s="125"/>
      <c r="ED428" s="339"/>
      <c r="EE428" s="339"/>
      <c r="EF428" s="339"/>
      <c r="EG428" s="355"/>
      <c r="EH428" s="355"/>
      <c r="EJ428" s="123" t="s">
        <v>26</v>
      </c>
      <c r="EK428" s="123" t="s">
        <v>25</v>
      </c>
      <c r="EM428" s="123" t="s">
        <v>1759</v>
      </c>
      <c r="EO428" s="123" t="s">
        <v>1862</v>
      </c>
      <c r="EP428" s="339"/>
      <c r="EQ428" s="123" t="s">
        <v>1761</v>
      </c>
      <c r="ES428" s="123" t="s">
        <v>1888</v>
      </c>
      <c r="ET428" s="339"/>
      <c r="EU428" s="123" t="s">
        <v>115</v>
      </c>
      <c r="EV428" s="339"/>
      <c r="EW428" s="123" t="s">
        <v>1370</v>
      </c>
      <c r="EX428" s="339"/>
      <c r="EY428" s="123" t="s">
        <v>8</v>
      </c>
      <c r="FA428" s="123" t="s">
        <v>25</v>
      </c>
      <c r="FB428" s="339"/>
      <c r="FC428" s="123" t="s">
        <v>12814</v>
      </c>
      <c r="FD428" s="339"/>
      <c r="FE428" s="123" t="s">
        <v>2023</v>
      </c>
      <c r="FF428" s="123" t="s">
        <v>1865</v>
      </c>
      <c r="FG428" s="123" t="s">
        <v>25</v>
      </c>
      <c r="FH428" s="266" t="s">
        <v>1375</v>
      </c>
      <c r="FI428" s="123" t="s">
        <v>1839</v>
      </c>
      <c r="FJ428" s="123" t="s">
        <v>64</v>
      </c>
      <c r="FK428" s="123" t="s">
        <v>80</v>
      </c>
      <c r="FL428" t="s">
        <v>12815</v>
      </c>
      <c r="FM428" s="123" t="s">
        <v>12810</v>
      </c>
      <c r="FN428" s="123" t="s">
        <v>1839</v>
      </c>
      <c r="FO428" s="123" t="s">
        <v>1890</v>
      </c>
      <c r="FP428" s="123" t="s">
        <v>12816</v>
      </c>
      <c r="FQ428" s="123" t="s">
        <v>12817</v>
      </c>
      <c r="FR428" s="123" t="s">
        <v>1434</v>
      </c>
      <c r="FS428" s="123" t="s">
        <v>1375</v>
      </c>
      <c r="FT428" s="123" t="s">
        <v>1845</v>
      </c>
      <c r="FU428" s="123" t="s">
        <v>9</v>
      </c>
      <c r="FV428" t="s">
        <v>12818</v>
      </c>
      <c r="FW428" s="123" t="s">
        <v>1846</v>
      </c>
      <c r="FX428" s="123" t="s">
        <v>2328</v>
      </c>
      <c r="FY428" s="123" t="s">
        <v>12809</v>
      </c>
      <c r="FZ428" s="123" t="s">
        <v>1847</v>
      </c>
      <c r="GA428" s="123" t="s">
        <v>1375</v>
      </c>
      <c r="GB428" s="123" t="s">
        <v>1375</v>
      </c>
      <c r="GC428" s="339"/>
      <c r="GD428" s="339"/>
      <c r="GE428" s="339"/>
      <c r="GF428" s="355"/>
      <c r="GG428" s="355"/>
      <c r="GH428" s="331" t="s">
        <v>1375</v>
      </c>
      <c r="GI428" s="123" t="s">
        <v>9</v>
      </c>
      <c r="GJ428" s="123" t="s">
        <v>1433</v>
      </c>
      <c r="GK428" s="123" t="s">
        <v>1375</v>
      </c>
      <c r="GL428" s="123" t="s">
        <v>9</v>
      </c>
      <c r="GM428" s="123" t="s">
        <v>1375</v>
      </c>
      <c r="GN428" s="123" t="s">
        <v>1375</v>
      </c>
      <c r="GO428" s="339"/>
      <c r="GP428" s="123" t="s">
        <v>1850</v>
      </c>
      <c r="GQ428" s="339"/>
      <c r="GR428" s="123" t="s">
        <v>12819</v>
      </c>
      <c r="GS428" s="339"/>
      <c r="GT428" s="123" t="s">
        <v>1375</v>
      </c>
      <c r="GU428" s="123" t="s">
        <v>1375</v>
      </c>
      <c r="GV428" s="123" t="s">
        <v>9</v>
      </c>
      <c r="GW428" s="123" t="s">
        <v>12820</v>
      </c>
      <c r="GX428" s="123" t="s">
        <v>12810</v>
      </c>
      <c r="GY428" t="s">
        <v>12818</v>
      </c>
      <c r="GZ428" t="s">
        <v>12821</v>
      </c>
      <c r="HA428" s="266" t="s">
        <v>12819</v>
      </c>
    </row>
    <row r="429" spans="1:211" s="123" customFormat="1" x14ac:dyDescent="0.35">
      <c r="A429" s="137">
        <v>271</v>
      </c>
      <c r="B429" s="343"/>
      <c r="C429" s="84" t="s">
        <v>1412</v>
      </c>
      <c r="D429" s="124">
        <v>44277</v>
      </c>
      <c r="E429" s="124">
        <v>44277</v>
      </c>
      <c r="F429" s="339"/>
      <c r="G429" s="125" t="s">
        <v>12822</v>
      </c>
      <c r="H429" s="266" t="s">
        <v>1375</v>
      </c>
      <c r="J429" s="339"/>
      <c r="K429" s="355"/>
      <c r="L429" s="267"/>
      <c r="M429" s="354"/>
      <c r="N429" s="267" t="s">
        <v>19657</v>
      </c>
      <c r="O429" s="354"/>
      <c r="P429" s="354"/>
      <c r="Q429" s="267"/>
      <c r="R429" s="267"/>
      <c r="S429" s="267"/>
      <c r="T429" s="126"/>
      <c r="U429" s="124"/>
      <c r="V429" s="124"/>
      <c r="W429" s="126"/>
      <c r="X429" s="362"/>
      <c r="Y429" s="362"/>
      <c r="Z429" s="126"/>
      <c r="AA429" s="126"/>
      <c r="AB429" s="124"/>
      <c r="AC429" s="124"/>
      <c r="AD429" s="362"/>
      <c r="AE429" s="362"/>
      <c r="AF429" s="363"/>
      <c r="AG429" s="363"/>
      <c r="AH429" s="266" t="s">
        <v>1375</v>
      </c>
      <c r="AI429" s="124">
        <v>44277</v>
      </c>
      <c r="AJ429" s="252" t="s">
        <v>12823</v>
      </c>
      <c r="AK429" s="124"/>
      <c r="AL429" s="252"/>
      <c r="AM429" s="85" t="s">
        <v>28</v>
      </c>
      <c r="AN429" s="85" t="s">
        <v>26</v>
      </c>
      <c r="AO429" s="85" t="s">
        <v>26</v>
      </c>
      <c r="AP429" s="85"/>
      <c r="AQ429" s="85"/>
      <c r="AR429" s="85"/>
      <c r="AS429" s="335" t="s">
        <v>12824</v>
      </c>
      <c r="AT429" s="335"/>
      <c r="AU429" s="85"/>
      <c r="AV429" s="85"/>
      <c r="AW429" s="85"/>
      <c r="AX429" s="266" t="s">
        <v>1375</v>
      </c>
      <c r="AY429" s="85" t="s">
        <v>26</v>
      </c>
      <c r="AZ429" s="85" t="s">
        <v>26</v>
      </c>
      <c r="BA429" s="85" t="s">
        <v>26</v>
      </c>
      <c r="BB429" s="85" t="s">
        <v>26</v>
      </c>
      <c r="BC429" s="355"/>
      <c r="BD429" s="85" t="s">
        <v>33</v>
      </c>
      <c r="BE429" s="85" t="s">
        <v>16</v>
      </c>
      <c r="BF429" s="85"/>
      <c r="BG429" s="85"/>
      <c r="BH429" s="304" t="s">
        <v>18047</v>
      </c>
      <c r="BI429" s="355"/>
      <c r="BM429" s="123" t="s">
        <v>106</v>
      </c>
      <c r="BQ429" s="4" t="s">
        <v>8</v>
      </c>
      <c r="BT429"/>
      <c r="BU429"/>
      <c r="BV429" s="266" t="s">
        <v>1375</v>
      </c>
      <c r="BW429" s="85" t="s">
        <v>1404</v>
      </c>
      <c r="BX429" s="372"/>
      <c r="BY429" s="372"/>
      <c r="BZ429" s="129" t="s">
        <v>63</v>
      </c>
      <c r="CA429" t="s">
        <v>6255</v>
      </c>
      <c r="CB429">
        <v>12000</v>
      </c>
      <c r="CC429" s="265"/>
      <c r="CD429" s="123" t="s">
        <v>1489</v>
      </c>
      <c r="CE429" s="123" t="s">
        <v>17</v>
      </c>
      <c r="CG429" s="265"/>
      <c r="CI429" s="265"/>
      <c r="CJ429" s="85" t="s">
        <v>26</v>
      </c>
      <c r="CK429" s="85" t="s">
        <v>26</v>
      </c>
      <c r="CL429" s="85"/>
      <c r="CM429" s="85"/>
      <c r="CN429" s="96" t="s">
        <v>12781</v>
      </c>
      <c r="CO429" s="155"/>
      <c r="CP429" s="155"/>
      <c r="CQ429" s="285"/>
      <c r="CR429" s="155"/>
      <c r="CS429" s="378"/>
      <c r="CT429" s="155"/>
      <c r="CU429" s="155"/>
      <c r="CV429" s="155"/>
      <c r="CW429" s="155"/>
      <c r="CX429" s="155"/>
      <c r="CY429" s="155"/>
      <c r="CZ429" s="155"/>
      <c r="DA429" s="155"/>
      <c r="DB429" s="155"/>
      <c r="DC429" s="155"/>
      <c r="DD429" s="155"/>
      <c r="DE429" s="155"/>
      <c r="DF429" s="155"/>
      <c r="DG429" s="155"/>
      <c r="DH429" s="284" t="s">
        <v>1375</v>
      </c>
      <c r="DI429" s="275" t="s">
        <v>122</v>
      </c>
      <c r="DJ429" s="295" t="s">
        <v>2812</v>
      </c>
      <c r="DK429" s="294" t="s">
        <v>12823</v>
      </c>
      <c r="DL429" s="127" t="s">
        <v>12780</v>
      </c>
      <c r="DN429" s="123" t="s">
        <v>12824</v>
      </c>
      <c r="DO429" s="339"/>
      <c r="DP429" s="339"/>
      <c r="DQ429" s="123" t="s">
        <v>2813</v>
      </c>
      <c r="DR429" s="339"/>
      <c r="DS429" s="339"/>
      <c r="DT429" s="339"/>
      <c r="DU429" s="339"/>
      <c r="DV429" s="123">
        <v>63621107</v>
      </c>
      <c r="DW429" s="123" t="s">
        <v>12825</v>
      </c>
      <c r="DX429" s="123">
        <v>1204</v>
      </c>
      <c r="DZ429" s="355"/>
      <c r="EA429" s="123" t="s">
        <v>25</v>
      </c>
      <c r="EC429" s="125"/>
      <c r="ED429" s="339"/>
      <c r="EE429" s="339"/>
      <c r="EF429" s="339"/>
      <c r="EG429" s="355"/>
      <c r="EH429" s="355"/>
      <c r="EJ429" s="123" t="s">
        <v>26</v>
      </c>
      <c r="EK429" s="123" t="s">
        <v>25</v>
      </c>
      <c r="EL429" s="123" t="s">
        <v>26</v>
      </c>
      <c r="EM429" s="123" t="s">
        <v>1759</v>
      </c>
      <c r="EO429" s="123" t="s">
        <v>1807</v>
      </c>
      <c r="EP429" s="339"/>
      <c r="EQ429" s="123" t="s">
        <v>1761</v>
      </c>
      <c r="ES429" s="123" t="s">
        <v>1807</v>
      </c>
      <c r="ET429" s="339"/>
      <c r="EU429" s="123" t="s">
        <v>1807</v>
      </c>
      <c r="EV429" s="339"/>
      <c r="EW429" s="123" t="s">
        <v>1370</v>
      </c>
      <c r="EX429" s="339"/>
      <c r="EY429" s="123" t="s">
        <v>8</v>
      </c>
      <c r="FA429" s="123" t="s">
        <v>26</v>
      </c>
      <c r="FB429" s="339"/>
      <c r="FD429" s="339"/>
      <c r="FH429" s="266" t="s">
        <v>1375</v>
      </c>
      <c r="FL429"/>
      <c r="FV429"/>
      <c r="GC429" s="339"/>
      <c r="GD429" s="339"/>
      <c r="GE429" s="339"/>
      <c r="GF429" s="355"/>
      <c r="GG429" s="355"/>
      <c r="GH429" s="331"/>
      <c r="GO429" s="339"/>
      <c r="GQ429" s="339"/>
      <c r="GS429" s="339"/>
      <c r="GY429"/>
      <c r="GZ429"/>
      <c r="HA429" s="266"/>
    </row>
    <row r="430" spans="1:211" s="123" customFormat="1" x14ac:dyDescent="0.35">
      <c r="A430" s="137">
        <v>270</v>
      </c>
      <c r="B430" s="343"/>
      <c r="C430" s="84" t="s">
        <v>1412</v>
      </c>
      <c r="D430" s="124">
        <v>44277</v>
      </c>
      <c r="E430" s="124">
        <v>44277</v>
      </c>
      <c r="F430" s="339"/>
      <c r="G430" s="125" t="s">
        <v>12826</v>
      </c>
      <c r="H430" s="266" t="s">
        <v>1375</v>
      </c>
      <c r="J430" s="339"/>
      <c r="K430" s="355"/>
      <c r="L430" s="267"/>
      <c r="M430" s="354"/>
      <c r="N430" s="267" t="s">
        <v>19657</v>
      </c>
      <c r="O430" s="354"/>
      <c r="P430" s="354"/>
      <c r="Q430" s="267"/>
      <c r="R430" s="267"/>
      <c r="S430" s="267"/>
      <c r="T430" s="126"/>
      <c r="U430" s="124"/>
      <c r="V430" s="124"/>
      <c r="W430" s="126"/>
      <c r="X430" s="362"/>
      <c r="Y430" s="362"/>
      <c r="Z430" s="126"/>
      <c r="AA430" s="126"/>
      <c r="AB430" s="124"/>
      <c r="AC430" s="124"/>
      <c r="AD430" s="362"/>
      <c r="AE430" s="362"/>
      <c r="AF430" s="363"/>
      <c r="AG430" s="363"/>
      <c r="AH430" s="266" t="s">
        <v>1375</v>
      </c>
      <c r="AI430" s="124">
        <v>44277</v>
      </c>
      <c r="AJ430" s="252" t="s">
        <v>12827</v>
      </c>
      <c r="AK430" s="124">
        <v>44277</v>
      </c>
      <c r="AL430" s="252" t="s">
        <v>12827</v>
      </c>
      <c r="AM430" s="85" t="s">
        <v>28</v>
      </c>
      <c r="AN430" s="85" t="s">
        <v>26</v>
      </c>
      <c r="AO430" s="85" t="s">
        <v>25</v>
      </c>
      <c r="AP430" s="85" t="s">
        <v>12828</v>
      </c>
      <c r="AQ430" s="85"/>
      <c r="AR430" s="85"/>
      <c r="AS430" s="335" t="s">
        <v>12829</v>
      </c>
      <c r="AT430" s="335"/>
      <c r="AU430" s="85"/>
      <c r="AV430" s="85"/>
      <c r="AW430" s="85"/>
      <c r="AX430" s="266" t="s">
        <v>1375</v>
      </c>
      <c r="AY430" s="85" t="s">
        <v>26</v>
      </c>
      <c r="AZ430" s="85" t="s">
        <v>26</v>
      </c>
      <c r="BA430" s="85" t="s">
        <v>26</v>
      </c>
      <c r="BB430" s="85" t="s">
        <v>26</v>
      </c>
      <c r="BC430" s="355"/>
      <c r="BD430" s="85" t="s">
        <v>33</v>
      </c>
      <c r="BE430" s="85" t="s">
        <v>16</v>
      </c>
      <c r="BF430" s="85"/>
      <c r="BG430" s="85"/>
      <c r="BH430" s="304" t="s">
        <v>18047</v>
      </c>
      <c r="BI430" s="355"/>
      <c r="BM430" s="123" t="s">
        <v>32</v>
      </c>
      <c r="BQ430" s="4" t="s">
        <v>8</v>
      </c>
      <c r="BT430"/>
      <c r="BU430"/>
      <c r="BV430" s="266" t="s">
        <v>1375</v>
      </c>
      <c r="BW430" s="85" t="s">
        <v>1404</v>
      </c>
      <c r="BX430" s="372"/>
      <c r="BY430" s="372"/>
      <c r="BZ430" s="129" t="s">
        <v>80</v>
      </c>
      <c r="CA430" t="s">
        <v>4221</v>
      </c>
      <c r="CB430">
        <v>12000</v>
      </c>
      <c r="CC430" s="265"/>
      <c r="CD430" s="123" t="s">
        <v>1485</v>
      </c>
      <c r="CE430" s="123" t="s">
        <v>17</v>
      </c>
      <c r="CG430" s="265"/>
      <c r="CI430" s="265"/>
      <c r="CJ430" s="85" t="s">
        <v>26</v>
      </c>
      <c r="CK430" s="85" t="s">
        <v>26</v>
      </c>
      <c r="CL430" s="85"/>
      <c r="CM430" s="85"/>
      <c r="CN430" s="96" t="s">
        <v>12781</v>
      </c>
      <c r="CO430" s="155"/>
      <c r="CP430" s="155"/>
      <c r="CQ430" s="285"/>
      <c r="CR430" s="155"/>
      <c r="CS430" s="378"/>
      <c r="CT430" s="155"/>
      <c r="CU430" s="155"/>
      <c r="CV430" s="155"/>
      <c r="CW430" s="155"/>
      <c r="CX430" s="155"/>
      <c r="CY430" s="155"/>
      <c r="CZ430" s="155"/>
      <c r="DA430" s="155"/>
      <c r="DB430" s="155"/>
      <c r="DC430" s="155"/>
      <c r="DD430" s="155"/>
      <c r="DE430" s="155"/>
      <c r="DF430" s="155"/>
      <c r="DG430" s="155"/>
      <c r="DH430" s="284" t="s">
        <v>1375</v>
      </c>
      <c r="DI430" s="275" t="s">
        <v>122</v>
      </c>
      <c r="DJ430" s="295" t="s">
        <v>12812</v>
      </c>
      <c r="DK430" s="294" t="s">
        <v>12827</v>
      </c>
      <c r="DL430" s="127" t="s">
        <v>12780</v>
      </c>
      <c r="DM430" s="123" t="s">
        <v>12828</v>
      </c>
      <c r="DN430" s="123" t="s">
        <v>12829</v>
      </c>
      <c r="DO430" s="339"/>
      <c r="DP430" s="339"/>
      <c r="DQ430" s="123" t="s">
        <v>2028</v>
      </c>
      <c r="DR430" s="339"/>
      <c r="DS430" s="339"/>
      <c r="DT430" s="339"/>
      <c r="DU430" s="339"/>
      <c r="DV430" s="123">
        <v>62131102</v>
      </c>
      <c r="DW430" s="123" t="s">
        <v>12830</v>
      </c>
      <c r="DX430" s="123">
        <v>9110</v>
      </c>
      <c r="DY430" s="123">
        <v>1</v>
      </c>
      <c r="DZ430" s="355"/>
      <c r="EA430" s="123" t="s">
        <v>25</v>
      </c>
      <c r="EB430" s="123">
        <v>2</v>
      </c>
      <c r="EC430" s="125" t="s">
        <v>1887</v>
      </c>
      <c r="ED430" s="339"/>
      <c r="EE430" s="339"/>
      <c r="EF430" s="339"/>
      <c r="EG430" s="355"/>
      <c r="EH430" s="355"/>
      <c r="EJ430" s="123" t="s">
        <v>26</v>
      </c>
      <c r="EK430" s="123" t="s">
        <v>25</v>
      </c>
      <c r="EM430" s="123" t="s">
        <v>1759</v>
      </c>
      <c r="EO430" s="123" t="s">
        <v>1862</v>
      </c>
      <c r="EP430" s="339"/>
      <c r="EQ430" s="123" t="s">
        <v>1761</v>
      </c>
      <c r="ES430" s="123" t="s">
        <v>1888</v>
      </c>
      <c r="ET430" s="339"/>
      <c r="EU430" s="123" t="s">
        <v>115</v>
      </c>
      <c r="EV430" s="339"/>
      <c r="EW430" s="123" t="s">
        <v>1370</v>
      </c>
      <c r="EX430" s="339"/>
      <c r="EY430" s="123" t="s">
        <v>8</v>
      </c>
      <c r="FA430" s="123" t="s">
        <v>25</v>
      </c>
      <c r="FB430" s="339"/>
      <c r="FC430" s="123" t="s">
        <v>12814</v>
      </c>
      <c r="FD430" s="339"/>
      <c r="FE430" s="123" t="s">
        <v>2023</v>
      </c>
      <c r="FF430" s="123" t="s">
        <v>1838</v>
      </c>
      <c r="FG430" s="123" t="s">
        <v>26</v>
      </c>
      <c r="FH430" s="266" t="s">
        <v>1375</v>
      </c>
      <c r="FL430"/>
      <c r="FV430"/>
      <c r="GC430" s="339"/>
      <c r="GD430" s="339"/>
      <c r="GE430" s="339"/>
      <c r="GF430" s="355"/>
      <c r="GG430" s="355"/>
      <c r="GH430" s="331"/>
      <c r="GO430" s="339"/>
      <c r="GQ430" s="339"/>
      <c r="GS430" s="339"/>
      <c r="GY430"/>
      <c r="GZ430"/>
      <c r="HA430" s="266"/>
    </row>
    <row r="431" spans="1:211" s="123" customFormat="1" ht="43.5" x14ac:dyDescent="0.35">
      <c r="A431" s="300">
        <v>269</v>
      </c>
      <c r="B431" s="339"/>
      <c r="C431" s="304" t="s">
        <v>1559</v>
      </c>
      <c r="D431" s="89"/>
      <c r="E431" s="89">
        <v>44342</v>
      </c>
      <c r="F431" s="339"/>
      <c r="G431" s="125" t="s">
        <v>12831</v>
      </c>
      <c r="H431" s="302" t="s">
        <v>1375</v>
      </c>
      <c r="I431" s="304" t="s">
        <v>3884</v>
      </c>
      <c r="J431" s="339"/>
      <c r="K431" s="355"/>
      <c r="L431" s="305"/>
      <c r="M431" s="354"/>
      <c r="N431" s="267" t="s">
        <v>19657</v>
      </c>
      <c r="O431" s="354"/>
      <c r="P431" s="354"/>
      <c r="Q431" s="305"/>
      <c r="R431" s="305"/>
      <c r="S431" s="305"/>
      <c r="T431" s="87"/>
      <c r="U431" s="89"/>
      <c r="V431" s="89"/>
      <c r="X431" s="339"/>
      <c r="Y431" s="339"/>
      <c r="Z431" s="304"/>
      <c r="AA431" s="304"/>
      <c r="AB431" s="89"/>
      <c r="AC431" s="89"/>
      <c r="AD431" s="339"/>
      <c r="AE431" s="339"/>
      <c r="AF431" s="355"/>
      <c r="AG431" s="355"/>
      <c r="AH431" s="302" t="s">
        <v>1375</v>
      </c>
      <c r="AI431" s="89">
        <v>44277</v>
      </c>
      <c r="AJ431" s="306" t="s">
        <v>12832</v>
      </c>
      <c r="AK431" s="89"/>
      <c r="AL431" s="306"/>
      <c r="AM431" s="87" t="s">
        <v>28</v>
      </c>
      <c r="AN431" s="87" t="s">
        <v>26</v>
      </c>
      <c r="AO431" s="87" t="s">
        <v>26</v>
      </c>
      <c r="AP431" s="87" t="s">
        <v>12847</v>
      </c>
      <c r="AQ431" s="87" t="s">
        <v>12810</v>
      </c>
      <c r="AR431" s="87"/>
      <c r="AS431" s="334" t="s">
        <v>12848</v>
      </c>
      <c r="AT431" s="334"/>
      <c r="AU431" s="87"/>
      <c r="AV431" s="87" t="s">
        <v>12876</v>
      </c>
      <c r="AW431" s="87" t="s">
        <v>14754</v>
      </c>
      <c r="AX431" s="302" t="s">
        <v>1375</v>
      </c>
      <c r="AY431" s="87" t="s">
        <v>6</v>
      </c>
      <c r="AZ431" s="87" t="s">
        <v>6</v>
      </c>
      <c r="BA431" s="87" t="s">
        <v>25</v>
      </c>
      <c r="BB431" s="87" t="s">
        <v>25</v>
      </c>
      <c r="BC431" s="355"/>
      <c r="BD431" s="87" t="s">
        <v>6</v>
      </c>
      <c r="BE431" s="87" t="s">
        <v>16</v>
      </c>
      <c r="BF431" s="87" t="s">
        <v>34</v>
      </c>
      <c r="BG431" s="87"/>
      <c r="BH431" s="304" t="s">
        <v>115</v>
      </c>
      <c r="BI431" s="355"/>
      <c r="BJ431" s="304"/>
      <c r="BK431" s="304"/>
      <c r="BL431" s="304"/>
      <c r="BM431" s="304" t="s">
        <v>102</v>
      </c>
      <c r="BN431" s="304" t="s">
        <v>1378</v>
      </c>
      <c r="BO431" s="304" t="s">
        <v>1398</v>
      </c>
      <c r="BP431" s="304" t="s">
        <v>25</v>
      </c>
      <c r="BQ431" s="116" t="s">
        <v>8</v>
      </c>
      <c r="BR431" s="304" t="s">
        <v>1477</v>
      </c>
      <c r="BS431" s="304" t="s">
        <v>1649</v>
      </c>
      <c r="BT431"/>
      <c r="BU431"/>
      <c r="BV431" s="302" t="s">
        <v>1375</v>
      </c>
      <c r="BW431" s="87" t="s">
        <v>1404</v>
      </c>
      <c r="BX431" s="372"/>
      <c r="BY431" s="372"/>
      <c r="BZ431" s="8" t="s">
        <v>80</v>
      </c>
      <c r="CA431" t="s">
        <v>4221</v>
      </c>
      <c r="CB431">
        <v>12000</v>
      </c>
      <c r="CC431" s="116"/>
      <c r="CD431" s="304" t="s">
        <v>1485</v>
      </c>
      <c r="CE431" s="304"/>
      <c r="CF431" s="304"/>
      <c r="CG431" s="304"/>
      <c r="CH431" s="304"/>
      <c r="CI431" s="116"/>
      <c r="CJ431" s="87" t="s">
        <v>26</v>
      </c>
      <c r="CK431" s="87" t="s">
        <v>26</v>
      </c>
      <c r="CL431" s="87"/>
      <c r="CM431" s="87"/>
      <c r="CN431" s="96" t="s">
        <v>12781</v>
      </c>
      <c r="CO431" s="155"/>
      <c r="CP431" s="155"/>
      <c r="CQ431" s="285"/>
      <c r="CR431" s="155"/>
      <c r="CS431" s="378"/>
      <c r="CT431" s="155"/>
      <c r="CU431" s="155"/>
      <c r="CV431" s="155"/>
      <c r="CW431" s="155"/>
      <c r="CX431" s="155"/>
      <c r="CY431" s="155"/>
      <c r="CZ431" s="155"/>
      <c r="DA431" s="155"/>
      <c r="DB431" s="155"/>
      <c r="DC431" s="155"/>
      <c r="DD431" s="155"/>
      <c r="DE431" s="155"/>
      <c r="DF431" s="155"/>
      <c r="DG431" s="155"/>
      <c r="DH431" s="284" t="s">
        <v>1375</v>
      </c>
      <c r="DI431" s="275" t="s">
        <v>122</v>
      </c>
      <c r="DJ431" s="295" t="s">
        <v>12812</v>
      </c>
      <c r="DK431" s="294" t="s">
        <v>12832</v>
      </c>
      <c r="DL431" s="127" t="s">
        <v>12780</v>
      </c>
      <c r="DN431" s="123">
        <v>4617466315</v>
      </c>
      <c r="DO431" s="339"/>
      <c r="DP431" s="339"/>
      <c r="DQ431" s="123" t="s">
        <v>2028</v>
      </c>
      <c r="DR431" s="339"/>
      <c r="DS431" s="339"/>
      <c r="DT431" s="339"/>
      <c r="DU431" s="339"/>
      <c r="DV431" s="123">
        <v>62131102</v>
      </c>
      <c r="DW431" s="123" t="s">
        <v>12833</v>
      </c>
      <c r="DX431" s="123">
        <v>1122</v>
      </c>
      <c r="DZ431" s="355"/>
      <c r="EA431" s="123" t="s">
        <v>25</v>
      </c>
      <c r="EB431" s="123">
        <v>4</v>
      </c>
      <c r="EC431" s="125" t="s">
        <v>1887</v>
      </c>
      <c r="ED431" s="339"/>
      <c r="EE431" s="339"/>
      <c r="EF431" s="339"/>
      <c r="EG431" s="355"/>
      <c r="EH431" s="355"/>
      <c r="EJ431" s="123" t="s">
        <v>26</v>
      </c>
      <c r="EK431" s="123" t="s">
        <v>25</v>
      </c>
      <c r="EL431" s="123" t="s">
        <v>25</v>
      </c>
      <c r="EM431" s="123" t="s">
        <v>1759</v>
      </c>
      <c r="EO431" s="123" t="s">
        <v>1760</v>
      </c>
      <c r="EP431" s="339"/>
      <c r="EQ431" s="123" t="s">
        <v>1761</v>
      </c>
      <c r="ES431" s="123" t="s">
        <v>1888</v>
      </c>
      <c r="ET431" s="339"/>
      <c r="EU431" s="123" t="s">
        <v>115</v>
      </c>
      <c r="EV431" s="339"/>
      <c r="EW431" s="123" t="s">
        <v>1370</v>
      </c>
      <c r="EX431" s="339"/>
      <c r="EY431" s="123" t="s">
        <v>8</v>
      </c>
      <c r="FA431" s="123" t="s">
        <v>25</v>
      </c>
      <c r="FB431" s="339"/>
      <c r="FC431" s="123" t="s">
        <v>1816</v>
      </c>
      <c r="FD431" s="339"/>
      <c r="FH431" s="266" t="s">
        <v>1375</v>
      </c>
      <c r="FL431"/>
      <c r="FV431"/>
      <c r="GC431" s="339"/>
      <c r="GD431" s="339"/>
      <c r="GE431" s="339"/>
      <c r="GF431" s="355"/>
      <c r="GG431" s="355"/>
      <c r="GH431" s="331"/>
      <c r="GO431" s="339"/>
      <c r="GQ431" s="339"/>
      <c r="GS431" s="339"/>
      <c r="GY431"/>
      <c r="GZ431" t="str">
        <f ca="1">IFERROR(INDIRECT("'[2021_Ignition_Tracker_QC_File_20210528.xlsm]Ignition Tracker'!"&amp;ADDRESS(MATCH($A431,'[2]Ignition Tracker'!$A:$A,0),MATCH(GZ$1,'[2]Ignition Tracker'!$1:$1,0))),"")</f>
        <v/>
      </c>
      <c r="HA431" s="266" t="str">
        <f ca="1">IFERROR(INDIRECT("'[2021_Ignition_Tracker_QC_File_20210528.xlsm]Ignition Tracker'!"&amp;ADDRESS(MATCH($A431,'[2]Ignition Tracker'!$A:$A,0),MATCH(HA$1,'[2]Ignition Tracker'!$1:$1,0))),"")</f>
        <v/>
      </c>
      <c r="HB431" s="123" t="str">
        <f ca="1">IFERROR(INDIRECT("'[2021_Ignition_Tracker_QC_File_20210528.xlsm]Ignition Tracker'!"&amp;ADDRESS(MATCH($A431,'[2]Ignition Tracker'!$A:$A,0),MATCH(HB$1,'[2]Ignition Tracker'!$1:$1,0))),"")</f>
        <v/>
      </c>
      <c r="HC431" s="123" t="str">
        <f ca="1">IFERROR(INDIRECT("'[2021_Ignition_Tracker_QC_File_20210528.xlsm]Ignition Tracker'!"&amp;ADDRESS(MATCH($A431,'[2]Ignition Tracker'!$A:$A,0),MATCH(HC$1,'[2]Ignition Tracker'!$1:$1,0))),"")</f>
        <v/>
      </c>
    </row>
    <row r="432" spans="1:211" s="123" customFormat="1" x14ac:dyDescent="0.35">
      <c r="A432" s="137">
        <v>268</v>
      </c>
      <c r="B432" s="343"/>
      <c r="C432" s="84" t="s">
        <v>1412</v>
      </c>
      <c r="D432" s="124">
        <v>44277</v>
      </c>
      <c r="E432" s="124">
        <v>44277</v>
      </c>
      <c r="F432" s="339"/>
      <c r="G432" s="125" t="s">
        <v>12834</v>
      </c>
      <c r="H432" s="266" t="s">
        <v>1375</v>
      </c>
      <c r="J432" s="339"/>
      <c r="K432" s="355"/>
      <c r="L432" s="267"/>
      <c r="M432" s="354"/>
      <c r="N432" s="267" t="s">
        <v>19657</v>
      </c>
      <c r="O432" s="354"/>
      <c r="P432" s="354"/>
      <c r="Q432" s="267"/>
      <c r="R432" s="267"/>
      <c r="S432" s="267"/>
      <c r="T432" s="126"/>
      <c r="U432" s="124"/>
      <c r="V432" s="124"/>
      <c r="W432" s="126"/>
      <c r="X432" s="362"/>
      <c r="Y432" s="362"/>
      <c r="Z432" s="126"/>
      <c r="AA432" s="126"/>
      <c r="AB432" s="124"/>
      <c r="AC432" s="124"/>
      <c r="AD432" s="362"/>
      <c r="AE432" s="362"/>
      <c r="AF432" s="363"/>
      <c r="AG432" s="363"/>
      <c r="AH432" s="266" t="s">
        <v>1375</v>
      </c>
      <c r="AI432" s="124">
        <v>44277</v>
      </c>
      <c r="AJ432" s="252" t="s">
        <v>12835</v>
      </c>
      <c r="AK432" s="124"/>
      <c r="AL432" s="252"/>
      <c r="AM432" s="85" t="s">
        <v>28</v>
      </c>
      <c r="AN432" s="85" t="s">
        <v>26</v>
      </c>
      <c r="AO432" s="85" t="s">
        <v>26</v>
      </c>
      <c r="AP432" s="85"/>
      <c r="AQ432" s="85"/>
      <c r="AR432" s="85"/>
      <c r="AS432" s="335">
        <v>9451345253</v>
      </c>
      <c r="AT432" s="335"/>
      <c r="AU432" s="85"/>
      <c r="AV432" s="85"/>
      <c r="AW432" s="85"/>
      <c r="AX432" s="266" t="s">
        <v>1375</v>
      </c>
      <c r="AY432" s="85" t="s">
        <v>26</v>
      </c>
      <c r="AZ432" s="85" t="s">
        <v>26</v>
      </c>
      <c r="BA432" s="85" t="s">
        <v>26</v>
      </c>
      <c r="BB432" s="85" t="s">
        <v>26</v>
      </c>
      <c r="BC432" s="355"/>
      <c r="BD432" s="85" t="s">
        <v>33</v>
      </c>
      <c r="BE432" s="85" t="s">
        <v>16</v>
      </c>
      <c r="BF432" s="85"/>
      <c r="BG432" s="85"/>
      <c r="BH432" s="304" t="s">
        <v>18047</v>
      </c>
      <c r="BI432" s="355"/>
      <c r="BM432" s="123" t="s">
        <v>106</v>
      </c>
      <c r="BQ432" s="4" t="s">
        <v>8</v>
      </c>
      <c r="BT432"/>
      <c r="BU432"/>
      <c r="BV432" s="266" t="s">
        <v>1375</v>
      </c>
      <c r="BW432" s="85" t="s">
        <v>1404</v>
      </c>
      <c r="BX432" s="372"/>
      <c r="BY432" s="372"/>
      <c r="BZ432" s="129" t="s">
        <v>262</v>
      </c>
      <c r="CA432" t="s">
        <v>12846</v>
      </c>
      <c r="CB432">
        <v>17000</v>
      </c>
      <c r="CC432" s="265"/>
      <c r="CD432" s="123" t="s">
        <v>1368</v>
      </c>
      <c r="CE432" s="123" t="s">
        <v>1452</v>
      </c>
      <c r="CG432" s="265"/>
      <c r="CH432" s="123">
        <v>420</v>
      </c>
      <c r="CI432" s="265"/>
      <c r="CJ432" s="85" t="s">
        <v>26</v>
      </c>
      <c r="CK432" s="85" t="s">
        <v>26</v>
      </c>
      <c r="CL432" s="85"/>
      <c r="CM432" s="85"/>
      <c r="CN432" s="96" t="s">
        <v>12781</v>
      </c>
      <c r="CO432" s="155"/>
      <c r="CP432" s="155"/>
      <c r="CQ432" s="285"/>
      <c r="CR432" s="155"/>
      <c r="CS432" s="378"/>
      <c r="CT432" s="155"/>
      <c r="CU432" s="155"/>
      <c r="CV432" s="155"/>
      <c r="CW432" s="155"/>
      <c r="CX432" s="155"/>
      <c r="CY432" s="155"/>
      <c r="CZ432" s="155"/>
      <c r="DA432" s="155"/>
      <c r="DB432" s="155"/>
      <c r="DC432" s="155"/>
      <c r="DD432" s="155"/>
      <c r="DE432" s="155"/>
      <c r="DF432" s="155"/>
      <c r="DG432" s="155"/>
      <c r="DH432" s="284" t="s">
        <v>1375</v>
      </c>
      <c r="DI432" s="275" t="s">
        <v>123</v>
      </c>
      <c r="DJ432" s="295" t="s">
        <v>12836</v>
      </c>
      <c r="DK432" s="294" t="s">
        <v>12835</v>
      </c>
      <c r="DL432" s="127" t="s">
        <v>12780</v>
      </c>
      <c r="DN432" s="123">
        <v>9451345253</v>
      </c>
      <c r="DO432" s="339"/>
      <c r="DP432" s="339"/>
      <c r="DQ432" s="123" t="s">
        <v>12837</v>
      </c>
      <c r="DR432" s="339"/>
      <c r="DS432" s="339"/>
      <c r="DT432" s="339"/>
      <c r="DU432" s="339"/>
      <c r="DV432" s="123">
        <v>163781705</v>
      </c>
      <c r="DW432" s="123" t="s">
        <v>12838</v>
      </c>
      <c r="DX432" s="123">
        <v>1123</v>
      </c>
      <c r="DZ432" s="355"/>
      <c r="EA432" s="123" t="s">
        <v>25</v>
      </c>
      <c r="EC432" s="125"/>
      <c r="ED432" s="339"/>
      <c r="EE432" s="339"/>
      <c r="EF432" s="339"/>
      <c r="EG432" s="355"/>
      <c r="EH432" s="355"/>
      <c r="EJ432" s="123" t="s">
        <v>26</v>
      </c>
      <c r="EK432" s="123" t="s">
        <v>25</v>
      </c>
      <c r="EL432" s="123" t="s">
        <v>26</v>
      </c>
      <c r="EM432" s="123" t="s">
        <v>1759</v>
      </c>
      <c r="EO432" s="123" t="s">
        <v>1760</v>
      </c>
      <c r="EP432" s="339"/>
      <c r="EQ432" s="123" t="s">
        <v>1836</v>
      </c>
      <c r="ES432" s="123" t="s">
        <v>1956</v>
      </c>
      <c r="ET432" s="339"/>
      <c r="EU432" s="123" t="s">
        <v>112</v>
      </c>
      <c r="EV432" s="339"/>
      <c r="EW432" s="123" t="s">
        <v>1368</v>
      </c>
      <c r="EX432" s="339"/>
      <c r="EY432" s="123" t="s">
        <v>8</v>
      </c>
      <c r="FA432" s="123" t="s">
        <v>26</v>
      </c>
      <c r="FB432" s="339"/>
      <c r="FD432" s="339"/>
      <c r="FH432" s="266" t="s">
        <v>1375</v>
      </c>
      <c r="FL432"/>
      <c r="FV432"/>
      <c r="GC432" s="339"/>
      <c r="GD432" s="339"/>
      <c r="GE432" s="339"/>
      <c r="GF432" s="355"/>
      <c r="GG432" s="355"/>
      <c r="GH432" s="331"/>
      <c r="GO432" s="339"/>
      <c r="GQ432" s="339"/>
      <c r="GS432" s="339"/>
      <c r="GY432"/>
      <c r="GZ432"/>
      <c r="HA432" s="266"/>
    </row>
    <row r="433" spans="1:211" s="123" customFormat="1" x14ac:dyDescent="0.35">
      <c r="A433" s="137">
        <v>267</v>
      </c>
      <c r="B433" s="343"/>
      <c r="C433" s="84" t="s">
        <v>1412</v>
      </c>
      <c r="D433" s="124">
        <v>44277</v>
      </c>
      <c r="E433" s="124">
        <v>44277</v>
      </c>
      <c r="F433" s="339"/>
      <c r="G433" s="125" t="s">
        <v>12779</v>
      </c>
      <c r="H433" s="266" t="s">
        <v>1375</v>
      </c>
      <c r="J433" s="339"/>
      <c r="K433" s="355"/>
      <c r="L433" s="267"/>
      <c r="M433" s="354"/>
      <c r="N433" s="267" t="s">
        <v>19657</v>
      </c>
      <c r="O433" s="354"/>
      <c r="P433" s="354"/>
      <c r="Q433" s="267"/>
      <c r="R433" s="267"/>
      <c r="S433" s="267"/>
      <c r="T433" s="126"/>
      <c r="U433" s="124"/>
      <c r="V433" s="124"/>
      <c r="W433" s="126"/>
      <c r="X433" s="362"/>
      <c r="Y433" s="362"/>
      <c r="Z433" s="126"/>
      <c r="AA433" s="126"/>
      <c r="AB433" s="124"/>
      <c r="AC433" s="124"/>
      <c r="AD433" s="362"/>
      <c r="AE433" s="362"/>
      <c r="AF433" s="363"/>
      <c r="AG433" s="363"/>
      <c r="AH433" s="266" t="s">
        <v>1375</v>
      </c>
      <c r="AI433" s="124">
        <v>44277</v>
      </c>
      <c r="AJ433" s="252" t="s">
        <v>3853</v>
      </c>
      <c r="AK433" s="124"/>
      <c r="AL433" s="252"/>
      <c r="AM433" s="85" t="s">
        <v>28</v>
      </c>
      <c r="AN433" s="85" t="s">
        <v>26</v>
      </c>
      <c r="AO433" s="85" t="s">
        <v>26</v>
      </c>
      <c r="AP433" s="85"/>
      <c r="AQ433" s="85"/>
      <c r="AR433" s="85"/>
      <c r="AS433" s="335">
        <v>8389010221</v>
      </c>
      <c r="AT433" s="335"/>
      <c r="AU433" s="85"/>
      <c r="AV433" s="85"/>
      <c r="AW433" s="85"/>
      <c r="AX433" s="266" t="s">
        <v>1375</v>
      </c>
      <c r="AY433" s="85" t="s">
        <v>26</v>
      </c>
      <c r="AZ433" s="85" t="s">
        <v>26</v>
      </c>
      <c r="BA433" s="85" t="s">
        <v>26</v>
      </c>
      <c r="BB433" s="85" t="s">
        <v>26</v>
      </c>
      <c r="BC433" s="355"/>
      <c r="BD433" s="85" t="s">
        <v>33</v>
      </c>
      <c r="BE433" s="85" t="s">
        <v>16</v>
      </c>
      <c r="BF433" s="85"/>
      <c r="BG433" s="85"/>
      <c r="BH433" s="304" t="s">
        <v>18047</v>
      </c>
      <c r="BI433" s="355"/>
      <c r="BM433" s="123" t="s">
        <v>106</v>
      </c>
      <c r="BQ433" s="4" t="s">
        <v>8</v>
      </c>
      <c r="BT433"/>
      <c r="BU433"/>
      <c r="BV433" s="266" t="s">
        <v>1375</v>
      </c>
      <c r="BW433" s="85" t="s">
        <v>1404</v>
      </c>
      <c r="BX433" s="372"/>
      <c r="BY433" s="372"/>
      <c r="BZ433" s="129" t="s">
        <v>175</v>
      </c>
      <c r="CA433" t="s">
        <v>12845</v>
      </c>
      <c r="CB433">
        <v>12000</v>
      </c>
      <c r="CC433" s="265"/>
      <c r="CD433" s="123" t="s">
        <v>1457</v>
      </c>
      <c r="CE433" s="123" t="s">
        <v>17</v>
      </c>
      <c r="CG433" s="265"/>
      <c r="CI433" s="265"/>
      <c r="CJ433" s="85" t="s">
        <v>26</v>
      </c>
      <c r="CK433" s="85" t="s">
        <v>26</v>
      </c>
      <c r="CL433" s="85"/>
      <c r="CM433" s="85"/>
      <c r="CN433" s="96" t="s">
        <v>12781</v>
      </c>
      <c r="CO433" s="155"/>
      <c r="CP433" s="155"/>
      <c r="CQ433" s="285"/>
      <c r="CR433" s="155"/>
      <c r="CS433" s="378"/>
      <c r="CT433" s="155"/>
      <c r="CU433" s="155"/>
      <c r="CV433" s="155"/>
      <c r="CW433" s="155"/>
      <c r="CX433" s="155"/>
      <c r="CY433" s="155"/>
      <c r="CZ433" s="155"/>
      <c r="DA433" s="155"/>
      <c r="DB433" s="155"/>
      <c r="DC433" s="155"/>
      <c r="DD433" s="155"/>
      <c r="DE433" s="155"/>
      <c r="DF433" s="155"/>
      <c r="DG433" s="155"/>
      <c r="DH433" s="284" t="s">
        <v>1375</v>
      </c>
      <c r="DI433" s="275" t="s">
        <v>131</v>
      </c>
      <c r="DJ433" s="295" t="s">
        <v>2976</v>
      </c>
      <c r="DK433" s="294" t="s">
        <v>3853</v>
      </c>
      <c r="DL433" s="127" t="s">
        <v>12780</v>
      </c>
      <c r="DN433" s="123">
        <v>8389010221</v>
      </c>
      <c r="DO433" s="339"/>
      <c r="DP433" s="339"/>
      <c r="DQ433" s="123" t="s">
        <v>131</v>
      </c>
      <c r="DR433" s="339"/>
      <c r="DS433" s="339"/>
      <c r="DT433" s="339"/>
      <c r="DU433" s="339"/>
      <c r="DV433" s="123">
        <v>83531106</v>
      </c>
      <c r="DW433" s="123" t="s">
        <v>12782</v>
      </c>
      <c r="DX433" s="123">
        <v>1120</v>
      </c>
      <c r="DZ433" s="355"/>
      <c r="EA433" s="123" t="s">
        <v>25</v>
      </c>
      <c r="EC433" s="125"/>
      <c r="ED433" s="339"/>
      <c r="EE433" s="339"/>
      <c r="EF433" s="339"/>
      <c r="EG433" s="355"/>
      <c r="EH433" s="355"/>
      <c r="EJ433" s="123" t="s">
        <v>26</v>
      </c>
      <c r="EK433" s="123" t="s">
        <v>25</v>
      </c>
      <c r="EL433" s="123" t="s">
        <v>26</v>
      </c>
      <c r="EM433" s="123" t="s">
        <v>1759</v>
      </c>
      <c r="EO433" s="123" t="s">
        <v>1760</v>
      </c>
      <c r="EP433" s="339"/>
      <c r="EQ433" s="123" t="s">
        <v>1761</v>
      </c>
      <c r="ES433" s="123" t="s">
        <v>6</v>
      </c>
      <c r="ET433" s="339"/>
      <c r="EU433" s="123" t="s">
        <v>112</v>
      </c>
      <c r="EV433" s="339"/>
      <c r="EW433" s="123" t="s">
        <v>1370</v>
      </c>
      <c r="EX433" s="339"/>
      <c r="EY433" s="123" t="s">
        <v>8</v>
      </c>
      <c r="FA433" s="123" t="s">
        <v>26</v>
      </c>
      <c r="FB433" s="339"/>
      <c r="FD433" s="339"/>
      <c r="FH433" s="266" t="s">
        <v>1375</v>
      </c>
      <c r="FL433"/>
      <c r="FV433"/>
      <c r="GC433" s="339"/>
      <c r="GD433" s="339"/>
      <c r="GE433" s="339"/>
      <c r="GF433" s="355"/>
      <c r="GG433" s="355"/>
      <c r="GH433" s="331"/>
      <c r="GO433" s="339"/>
      <c r="GQ433" s="339"/>
      <c r="GS433" s="339"/>
      <c r="GY433"/>
      <c r="GZ433"/>
      <c r="HA433" s="266"/>
    </row>
    <row r="434" spans="1:211" s="123" customFormat="1" x14ac:dyDescent="0.35">
      <c r="A434" s="137">
        <v>266</v>
      </c>
      <c r="B434" s="343"/>
      <c r="C434" s="84" t="s">
        <v>1412</v>
      </c>
      <c r="D434" s="124">
        <v>44277</v>
      </c>
      <c r="E434" s="124">
        <v>44277</v>
      </c>
      <c r="F434" s="339"/>
      <c r="G434" s="125" t="s">
        <v>12783</v>
      </c>
      <c r="H434" s="266" t="s">
        <v>1375</v>
      </c>
      <c r="J434" s="339"/>
      <c r="K434" s="355"/>
      <c r="L434" s="267"/>
      <c r="M434" s="354"/>
      <c r="N434" s="267" t="s">
        <v>19657</v>
      </c>
      <c r="O434" s="354"/>
      <c r="P434" s="354"/>
      <c r="Q434" s="267"/>
      <c r="R434" s="267"/>
      <c r="S434" s="267"/>
      <c r="T434" s="126"/>
      <c r="U434" s="124"/>
      <c r="V434" s="124"/>
      <c r="W434" s="126"/>
      <c r="X434" s="362"/>
      <c r="Y434" s="362"/>
      <c r="Z434" s="126"/>
      <c r="AA434" s="126"/>
      <c r="AB434" s="124"/>
      <c r="AC434" s="124"/>
      <c r="AD434" s="362"/>
      <c r="AE434" s="362"/>
      <c r="AF434" s="363"/>
      <c r="AG434" s="363"/>
      <c r="AH434" s="266" t="s">
        <v>1375</v>
      </c>
      <c r="AI434" s="124">
        <v>44276</v>
      </c>
      <c r="AJ434" s="252" t="s">
        <v>12785</v>
      </c>
      <c r="AK434" s="124"/>
      <c r="AL434" s="252"/>
      <c r="AM434" s="85" t="s">
        <v>28</v>
      </c>
      <c r="AN434" s="85" t="s">
        <v>26</v>
      </c>
      <c r="AO434" s="85" t="s">
        <v>26</v>
      </c>
      <c r="AP434" s="85"/>
      <c r="AQ434" s="85"/>
      <c r="AR434" s="85"/>
      <c r="AS434" s="335">
        <v>7765190020</v>
      </c>
      <c r="AT434" s="335"/>
      <c r="AU434" s="85"/>
      <c r="AV434" s="85"/>
      <c r="AW434" s="85"/>
      <c r="AX434" s="266" t="s">
        <v>1375</v>
      </c>
      <c r="AY434" s="85" t="s">
        <v>26</v>
      </c>
      <c r="AZ434" s="85" t="s">
        <v>26</v>
      </c>
      <c r="BA434" s="85" t="s">
        <v>26</v>
      </c>
      <c r="BB434" s="85" t="s">
        <v>26</v>
      </c>
      <c r="BC434" s="355"/>
      <c r="BD434" s="85" t="s">
        <v>33</v>
      </c>
      <c r="BE434" s="85" t="s">
        <v>16</v>
      </c>
      <c r="BF434" s="85"/>
      <c r="BG434" s="85"/>
      <c r="BH434" s="304" t="s">
        <v>18051</v>
      </c>
      <c r="BI434" s="355"/>
      <c r="BM434" s="123" t="s">
        <v>106</v>
      </c>
      <c r="BQ434" s="4" t="s">
        <v>1422</v>
      </c>
      <c r="BT434"/>
      <c r="BU434"/>
      <c r="BV434" s="266" t="s">
        <v>1375</v>
      </c>
      <c r="BW434" s="85" t="s">
        <v>1404</v>
      </c>
      <c r="BX434" s="372"/>
      <c r="BY434" s="372"/>
      <c r="BZ434" s="129" t="s">
        <v>75</v>
      </c>
      <c r="CA434" t="s">
        <v>12844</v>
      </c>
      <c r="CB434">
        <v>21000</v>
      </c>
      <c r="CC434" s="265"/>
      <c r="CD434" s="123" t="s">
        <v>14559</v>
      </c>
      <c r="CE434" s="123" t="s">
        <v>17</v>
      </c>
      <c r="CG434" s="265"/>
      <c r="CI434" s="265"/>
      <c r="CJ434" s="85" t="s">
        <v>26</v>
      </c>
      <c r="CK434" s="85" t="s">
        <v>26</v>
      </c>
      <c r="CL434" s="85"/>
      <c r="CM434" s="85"/>
      <c r="CN434" s="96" t="s">
        <v>12781</v>
      </c>
      <c r="CO434" s="155"/>
      <c r="CP434" s="155"/>
      <c r="CQ434" s="285"/>
      <c r="CR434" s="155"/>
      <c r="CS434" s="378"/>
      <c r="CT434" s="155"/>
      <c r="CU434" s="155"/>
      <c r="CV434" s="155"/>
      <c r="CW434" s="155"/>
      <c r="CX434" s="155"/>
      <c r="CY434" s="155"/>
      <c r="CZ434" s="155"/>
      <c r="DA434" s="155"/>
      <c r="DB434" s="155"/>
      <c r="DC434" s="155"/>
      <c r="DD434" s="155"/>
      <c r="DE434" s="155"/>
      <c r="DF434" s="155"/>
      <c r="DG434" s="155"/>
      <c r="DH434" s="284" t="s">
        <v>1375</v>
      </c>
      <c r="DI434" s="275" t="s">
        <v>123</v>
      </c>
      <c r="DJ434" s="295" t="s">
        <v>2102</v>
      </c>
      <c r="DK434" s="294" t="s">
        <v>12785</v>
      </c>
      <c r="DL434" s="127" t="s">
        <v>12784</v>
      </c>
      <c r="DN434" s="123">
        <v>7765190020</v>
      </c>
      <c r="DO434" s="339"/>
      <c r="DP434" s="339"/>
      <c r="DQ434" s="123" t="s">
        <v>2103</v>
      </c>
      <c r="DR434" s="339"/>
      <c r="DS434" s="339"/>
      <c r="DT434" s="339"/>
      <c r="DU434" s="339"/>
      <c r="DV434" s="123">
        <v>252802102</v>
      </c>
      <c r="DW434" s="123" t="s">
        <v>12786</v>
      </c>
      <c r="DX434" s="123">
        <v>1120</v>
      </c>
      <c r="DZ434" s="355"/>
      <c r="EA434" s="123" t="s">
        <v>25</v>
      </c>
      <c r="EB434" s="123">
        <v>5</v>
      </c>
      <c r="EC434" s="125" t="s">
        <v>1887</v>
      </c>
      <c r="ED434" s="339"/>
      <c r="EE434" s="339"/>
      <c r="EF434" s="339"/>
      <c r="EG434" s="355"/>
      <c r="EH434" s="355"/>
      <c r="EJ434" s="123" t="s">
        <v>25</v>
      </c>
      <c r="EK434" s="123" t="s">
        <v>25</v>
      </c>
      <c r="EL434" s="123" t="s">
        <v>26</v>
      </c>
      <c r="EM434" s="123" t="s">
        <v>1759</v>
      </c>
      <c r="EN434" s="123" t="s">
        <v>12787</v>
      </c>
      <c r="EO434" s="123" t="s">
        <v>1760</v>
      </c>
      <c r="EP434" s="339"/>
      <c r="EQ434" s="123" t="s">
        <v>1761</v>
      </c>
      <c r="ES434" s="123" t="s">
        <v>1956</v>
      </c>
      <c r="ET434" s="339"/>
      <c r="EU434" s="123" t="s">
        <v>112</v>
      </c>
      <c r="EV434" s="339"/>
      <c r="EW434" s="123" t="s">
        <v>1370</v>
      </c>
      <c r="EX434" s="339"/>
      <c r="EY434" s="123" t="s">
        <v>1371</v>
      </c>
      <c r="FA434" s="123" t="s">
        <v>25</v>
      </c>
      <c r="FB434" s="339"/>
      <c r="FC434" s="123" t="s">
        <v>1816</v>
      </c>
      <c r="FD434" s="339"/>
      <c r="FH434" s="266" t="s">
        <v>1375</v>
      </c>
      <c r="FL434"/>
      <c r="FV434"/>
      <c r="GC434" s="339"/>
      <c r="GD434" s="339"/>
      <c r="GE434" s="339"/>
      <c r="GF434" s="355"/>
      <c r="GG434" s="355"/>
      <c r="GH434" s="331"/>
      <c r="GO434" s="339"/>
      <c r="GQ434" s="339"/>
      <c r="GS434" s="339"/>
      <c r="GY434"/>
      <c r="GZ434"/>
      <c r="HA434" s="266"/>
    </row>
    <row r="435" spans="1:211" s="123" customFormat="1" x14ac:dyDescent="0.35">
      <c r="A435" s="137">
        <v>265</v>
      </c>
      <c r="B435" s="343"/>
      <c r="C435" s="84" t="s">
        <v>1412</v>
      </c>
      <c r="D435" s="124">
        <v>44320</v>
      </c>
      <c r="E435" s="124">
        <v>44320</v>
      </c>
      <c r="F435" s="339"/>
      <c r="G435" s="125" t="s">
        <v>12788</v>
      </c>
      <c r="H435" s="266" t="s">
        <v>1375</v>
      </c>
      <c r="I435" s="123" t="s">
        <v>25</v>
      </c>
      <c r="J435" s="339"/>
      <c r="K435" s="355"/>
      <c r="L435" s="267">
        <v>44320</v>
      </c>
      <c r="M435" s="354"/>
      <c r="N435" s="267" t="s">
        <v>19657</v>
      </c>
      <c r="O435" s="354"/>
      <c r="P435" s="354"/>
      <c r="Q435" s="267"/>
      <c r="R435" s="267"/>
      <c r="S435" s="267"/>
      <c r="T435" s="126"/>
      <c r="U435" s="124"/>
      <c r="V435" s="124"/>
      <c r="W435" s="126"/>
      <c r="X435" s="362"/>
      <c r="Y435" s="362"/>
      <c r="Z435" s="126"/>
      <c r="AA435" s="126"/>
      <c r="AB435" s="124"/>
      <c r="AC435" s="124"/>
      <c r="AD435" s="362"/>
      <c r="AE435" s="362"/>
      <c r="AF435" s="363"/>
      <c r="AG435" s="363"/>
      <c r="AH435" s="266" t="s">
        <v>1375</v>
      </c>
      <c r="AI435" s="124">
        <v>44276</v>
      </c>
      <c r="AJ435" s="252">
        <v>0.16041666666666668</v>
      </c>
      <c r="AK435" s="124">
        <v>44276</v>
      </c>
      <c r="AL435" s="252">
        <v>0.19166666666666665</v>
      </c>
      <c r="AM435" s="85" t="s">
        <v>28</v>
      </c>
      <c r="AN435" s="85" t="s">
        <v>26</v>
      </c>
      <c r="AO435" s="85" t="s">
        <v>26</v>
      </c>
      <c r="AP435" s="85"/>
      <c r="AQ435" s="85"/>
      <c r="AR435" s="85"/>
      <c r="AS435" s="335">
        <v>269409648</v>
      </c>
      <c r="AT435" s="335"/>
      <c r="AU435" s="85"/>
      <c r="AV435" s="85"/>
      <c r="AW435" s="85"/>
      <c r="AX435" s="266" t="s">
        <v>1375</v>
      </c>
      <c r="AY435" s="85" t="s">
        <v>26</v>
      </c>
      <c r="AZ435" s="85" t="s">
        <v>25</v>
      </c>
      <c r="BA435" s="85" t="s">
        <v>25</v>
      </c>
      <c r="BB435" s="85" t="s">
        <v>26</v>
      </c>
      <c r="BC435" s="355"/>
      <c r="BD435" s="85" t="s">
        <v>27</v>
      </c>
      <c r="BE435" s="85" t="s">
        <v>13</v>
      </c>
      <c r="BF435" s="85" t="s">
        <v>34</v>
      </c>
      <c r="BG435" s="85" t="s">
        <v>34</v>
      </c>
      <c r="BH435" s="304" t="s">
        <v>18051</v>
      </c>
      <c r="BI435" s="355"/>
      <c r="BM435" s="123" t="s">
        <v>102</v>
      </c>
      <c r="BN435" s="123" t="s">
        <v>1378</v>
      </c>
      <c r="BO435" s="123" t="s">
        <v>1387</v>
      </c>
      <c r="BP435" s="123" t="s">
        <v>26</v>
      </c>
      <c r="BQ435" s="4" t="s">
        <v>8</v>
      </c>
      <c r="BR435" s="123" t="s">
        <v>1617</v>
      </c>
      <c r="BS435" s="123" t="s">
        <v>1423</v>
      </c>
      <c r="BT435" t="s">
        <v>16463</v>
      </c>
      <c r="BU435" t="s">
        <v>16464</v>
      </c>
      <c r="BV435" s="266" t="s">
        <v>1375</v>
      </c>
      <c r="BW435" s="85" t="s">
        <v>1404</v>
      </c>
      <c r="BX435" s="372"/>
      <c r="BY435" s="372"/>
      <c r="BZ435" s="129" t="s">
        <v>200</v>
      </c>
      <c r="CA435" t="s">
        <v>12843</v>
      </c>
      <c r="CB435">
        <v>12000</v>
      </c>
      <c r="CC435" s="265"/>
      <c r="CD435" s="123" t="s">
        <v>1531</v>
      </c>
      <c r="CE435" s="123" t="s">
        <v>17</v>
      </c>
      <c r="CG435" s="265"/>
      <c r="CI435" s="265"/>
      <c r="CJ435" s="85" t="s">
        <v>26</v>
      </c>
      <c r="CK435" s="85" t="s">
        <v>26</v>
      </c>
      <c r="CL435" s="85"/>
      <c r="CM435" s="85"/>
      <c r="CN435" s="96" t="s">
        <v>12781</v>
      </c>
      <c r="CO435" s="155"/>
      <c r="CP435" s="155"/>
      <c r="CQ435" s="285"/>
      <c r="CR435" s="155"/>
      <c r="CS435" s="378"/>
      <c r="CT435" s="155"/>
      <c r="CU435" s="155"/>
      <c r="CV435" s="155"/>
      <c r="CW435" s="155"/>
      <c r="CX435" s="155"/>
      <c r="CY435" s="155"/>
      <c r="CZ435" s="155"/>
      <c r="DA435" s="155"/>
      <c r="DB435" s="155"/>
      <c r="DC435" s="155"/>
      <c r="DD435" s="155"/>
      <c r="DE435" s="155"/>
      <c r="DF435" s="155"/>
      <c r="DG435" s="155"/>
      <c r="DH435" s="284" t="s">
        <v>1375</v>
      </c>
      <c r="DI435" s="275" t="s">
        <v>124</v>
      </c>
      <c r="DJ435" s="295" t="s">
        <v>12790</v>
      </c>
      <c r="DK435" s="294" t="s">
        <v>12789</v>
      </c>
      <c r="DL435" s="127" t="s">
        <v>12784</v>
      </c>
      <c r="DN435" s="123">
        <v>269409648</v>
      </c>
      <c r="DO435" s="339"/>
      <c r="DP435" s="339"/>
      <c r="DQ435" s="123" t="s">
        <v>2078</v>
      </c>
      <c r="DR435" s="339"/>
      <c r="DS435" s="339"/>
      <c r="DT435" s="339"/>
      <c r="DU435" s="339"/>
      <c r="DV435" s="123">
        <v>182011101</v>
      </c>
      <c r="DW435" s="123" t="s">
        <v>12791</v>
      </c>
      <c r="DX435" s="123">
        <v>2640</v>
      </c>
      <c r="DY435" s="123">
        <v>1</v>
      </c>
      <c r="DZ435" s="355"/>
      <c r="EA435" s="123" t="s">
        <v>25</v>
      </c>
      <c r="EB435" s="123">
        <v>4</v>
      </c>
      <c r="EC435" s="125" t="s">
        <v>1887</v>
      </c>
      <c r="ED435" s="339"/>
      <c r="EE435" s="339"/>
      <c r="EF435" s="339"/>
      <c r="EG435" s="355"/>
      <c r="EH435" s="355"/>
      <c r="EJ435" s="123" t="s">
        <v>26</v>
      </c>
      <c r="EK435" s="123" t="s">
        <v>25</v>
      </c>
      <c r="EL435" s="123" t="s">
        <v>25</v>
      </c>
      <c r="EM435" s="123" t="s">
        <v>1759</v>
      </c>
      <c r="EO435" s="123" t="s">
        <v>1760</v>
      </c>
      <c r="EP435" s="339"/>
      <c r="EQ435" s="123" t="s">
        <v>1761</v>
      </c>
      <c r="ES435" s="123" t="s">
        <v>1888</v>
      </c>
      <c r="ET435" s="339"/>
      <c r="EU435" s="123" t="s">
        <v>113</v>
      </c>
      <c r="EV435" s="339"/>
      <c r="EW435" s="123" t="s">
        <v>1370</v>
      </c>
      <c r="EX435" s="339"/>
      <c r="EY435" s="123" t="s">
        <v>8</v>
      </c>
      <c r="FA435" s="123" t="s">
        <v>25</v>
      </c>
      <c r="FB435" s="339"/>
      <c r="FC435" s="123" t="s">
        <v>1816</v>
      </c>
      <c r="FD435" s="339"/>
      <c r="FH435" s="266" t="s">
        <v>1375</v>
      </c>
      <c r="FL435"/>
      <c r="FV435"/>
      <c r="GC435" s="339"/>
      <c r="GD435" s="339"/>
      <c r="GE435" s="339"/>
      <c r="GF435" s="355"/>
      <c r="GG435" s="355"/>
      <c r="GH435" s="331"/>
      <c r="GO435" s="339"/>
      <c r="GQ435" s="339"/>
      <c r="GS435" s="339"/>
      <c r="GY435"/>
      <c r="GZ435"/>
      <c r="HA435" s="266"/>
    </row>
    <row r="436" spans="1:211" s="123" customFormat="1" x14ac:dyDescent="0.35">
      <c r="A436" s="137">
        <v>264</v>
      </c>
      <c r="B436" s="343"/>
      <c r="C436" s="84" t="s">
        <v>1412</v>
      </c>
      <c r="D436" s="124">
        <v>44277</v>
      </c>
      <c r="E436" s="124">
        <v>44277</v>
      </c>
      <c r="F436" s="339"/>
      <c r="G436" s="125" t="s">
        <v>12792</v>
      </c>
      <c r="H436" s="266" t="s">
        <v>1375</v>
      </c>
      <c r="J436" s="339"/>
      <c r="K436" s="355"/>
      <c r="L436" s="267"/>
      <c r="M436" s="354"/>
      <c r="N436" s="267" t="s">
        <v>19657</v>
      </c>
      <c r="O436" s="354"/>
      <c r="P436" s="354"/>
      <c r="Q436" s="267"/>
      <c r="R436" s="267"/>
      <c r="S436" s="267"/>
      <c r="T436" s="126"/>
      <c r="U436" s="124"/>
      <c r="V436" s="124"/>
      <c r="W436" s="126"/>
      <c r="X436" s="362"/>
      <c r="Y436" s="362"/>
      <c r="Z436" s="126"/>
      <c r="AA436" s="126"/>
      <c r="AB436" s="124"/>
      <c r="AC436" s="124"/>
      <c r="AD436" s="362"/>
      <c r="AE436" s="362"/>
      <c r="AF436" s="363"/>
      <c r="AG436" s="363"/>
      <c r="AH436" s="266" t="s">
        <v>1375</v>
      </c>
      <c r="AI436" s="124">
        <v>44276</v>
      </c>
      <c r="AJ436" s="252" t="s">
        <v>12793</v>
      </c>
      <c r="AK436" s="124"/>
      <c r="AL436" s="252"/>
      <c r="AM436" s="85" t="s">
        <v>28</v>
      </c>
      <c r="AN436" s="85" t="s">
        <v>26</v>
      </c>
      <c r="AO436" s="85" t="s">
        <v>26</v>
      </c>
      <c r="AP436" s="85"/>
      <c r="AQ436" s="85"/>
      <c r="AR436" s="85"/>
      <c r="AS436" s="335">
        <v>3838602431</v>
      </c>
      <c r="AT436" s="335"/>
      <c r="AU436" s="85"/>
      <c r="AV436" s="85"/>
      <c r="AW436" s="85"/>
      <c r="AX436" s="266" t="s">
        <v>1375</v>
      </c>
      <c r="AY436" s="85" t="s">
        <v>26</v>
      </c>
      <c r="AZ436" s="85" t="s">
        <v>26</v>
      </c>
      <c r="BA436" s="85" t="s">
        <v>26</v>
      </c>
      <c r="BB436" s="85" t="s">
        <v>26</v>
      </c>
      <c r="BC436" s="355"/>
      <c r="BD436" s="85" t="s">
        <v>33</v>
      </c>
      <c r="BE436" s="85" t="s">
        <v>16</v>
      </c>
      <c r="BF436" s="85"/>
      <c r="BG436" s="85"/>
      <c r="BH436" s="304" t="s">
        <v>18051</v>
      </c>
      <c r="BI436" s="355"/>
      <c r="BM436" s="123" t="s">
        <v>106</v>
      </c>
      <c r="BQ436" s="4" t="s">
        <v>1422</v>
      </c>
      <c r="BT436"/>
      <c r="BU436"/>
      <c r="BV436" s="266" t="s">
        <v>1375</v>
      </c>
      <c r="BW436" s="85" t="s">
        <v>1404</v>
      </c>
      <c r="BX436" s="372"/>
      <c r="BY436" s="372"/>
      <c r="BZ436" s="129" t="s">
        <v>82</v>
      </c>
      <c r="CA436" t="s">
        <v>12842</v>
      </c>
      <c r="CB436">
        <v>12000</v>
      </c>
      <c r="CC436" s="265"/>
      <c r="CD436" s="123" t="s">
        <v>14560</v>
      </c>
      <c r="CE436" s="123" t="s">
        <v>17</v>
      </c>
      <c r="CG436" s="265"/>
      <c r="CI436" s="265"/>
      <c r="CJ436" s="85" t="s">
        <v>26</v>
      </c>
      <c r="CK436" s="85" t="s">
        <v>26</v>
      </c>
      <c r="CL436" s="85"/>
      <c r="CM436" s="85"/>
      <c r="CN436" s="96" t="s">
        <v>12781</v>
      </c>
      <c r="CO436" s="155"/>
      <c r="CP436" s="155"/>
      <c r="CQ436" s="285"/>
      <c r="CR436" s="155"/>
      <c r="CS436" s="378"/>
      <c r="CT436" s="155"/>
      <c r="CU436" s="155"/>
      <c r="CV436" s="155"/>
      <c r="CW436" s="155"/>
      <c r="CX436" s="155"/>
      <c r="CY436" s="155"/>
      <c r="CZ436" s="155"/>
      <c r="DA436" s="155"/>
      <c r="DB436" s="155"/>
      <c r="DC436" s="155"/>
      <c r="DD436" s="155"/>
      <c r="DE436" s="155"/>
      <c r="DF436" s="155"/>
      <c r="DG436" s="155"/>
      <c r="DH436" s="284" t="s">
        <v>1375</v>
      </c>
      <c r="DI436" s="275" t="s">
        <v>2685</v>
      </c>
      <c r="DJ436" s="295" t="s">
        <v>12794</v>
      </c>
      <c r="DK436" s="294" t="s">
        <v>12793</v>
      </c>
      <c r="DL436" s="127" t="s">
        <v>12784</v>
      </c>
      <c r="DN436" s="123">
        <v>3838602431</v>
      </c>
      <c r="DO436" s="339"/>
      <c r="DP436" s="339"/>
      <c r="DQ436" s="123" t="s">
        <v>12795</v>
      </c>
      <c r="DR436" s="339"/>
      <c r="DS436" s="339"/>
      <c r="DT436" s="339"/>
      <c r="DU436" s="339"/>
      <c r="DV436" s="123">
        <v>42271102</v>
      </c>
      <c r="DW436" s="123" t="s">
        <v>12796</v>
      </c>
      <c r="DX436" s="123">
        <v>1121</v>
      </c>
      <c r="DZ436" s="355"/>
      <c r="EA436" s="123" t="s">
        <v>25</v>
      </c>
      <c r="EC436" s="125"/>
      <c r="ED436" s="339"/>
      <c r="EE436" s="339"/>
      <c r="EF436" s="339"/>
      <c r="EG436" s="355"/>
      <c r="EH436" s="355"/>
      <c r="EJ436" s="123" t="s">
        <v>26</v>
      </c>
      <c r="EK436" s="123" t="s">
        <v>25</v>
      </c>
      <c r="EL436" s="123" t="s">
        <v>26</v>
      </c>
      <c r="EM436" s="123" t="s">
        <v>1759</v>
      </c>
      <c r="EO436" s="123" t="s">
        <v>1760</v>
      </c>
      <c r="EP436" s="339"/>
      <c r="EQ436" s="123" t="s">
        <v>1761</v>
      </c>
      <c r="ES436" s="123" t="s">
        <v>6</v>
      </c>
      <c r="ET436" s="339"/>
      <c r="EU436" s="123" t="s">
        <v>112</v>
      </c>
      <c r="EV436" s="339"/>
      <c r="EW436" s="123" t="s">
        <v>1370</v>
      </c>
      <c r="EX436" s="339"/>
      <c r="EY436" s="123" t="s">
        <v>1807</v>
      </c>
      <c r="EZ436" s="123" t="s">
        <v>12797</v>
      </c>
      <c r="FA436" s="123" t="s">
        <v>26</v>
      </c>
      <c r="FB436" s="339"/>
      <c r="FD436" s="339"/>
      <c r="FH436" s="266" t="s">
        <v>1375</v>
      </c>
      <c r="FL436"/>
      <c r="FV436"/>
      <c r="GC436" s="339"/>
      <c r="GD436" s="339"/>
      <c r="GE436" s="339"/>
      <c r="GF436" s="355"/>
      <c r="GG436" s="355"/>
      <c r="GH436" s="331"/>
      <c r="GO436" s="339"/>
      <c r="GQ436" s="339"/>
      <c r="GS436" s="339"/>
      <c r="GY436"/>
      <c r="GZ436"/>
      <c r="HA436" s="266"/>
    </row>
    <row r="437" spans="1:211" s="123" customFormat="1" x14ac:dyDescent="0.35">
      <c r="A437" s="137">
        <v>263</v>
      </c>
      <c r="B437" s="343"/>
      <c r="C437" s="84" t="s">
        <v>1412</v>
      </c>
      <c r="D437" s="124">
        <v>44277</v>
      </c>
      <c r="E437" s="124">
        <v>44277</v>
      </c>
      <c r="F437" s="339"/>
      <c r="G437" s="125" t="s">
        <v>12798</v>
      </c>
      <c r="H437" s="266" t="s">
        <v>1375</v>
      </c>
      <c r="J437" s="339"/>
      <c r="K437" s="355"/>
      <c r="L437" s="267"/>
      <c r="M437" s="354"/>
      <c r="N437" s="267" t="s">
        <v>19657</v>
      </c>
      <c r="O437" s="354"/>
      <c r="P437" s="354"/>
      <c r="Q437" s="267"/>
      <c r="R437" s="267"/>
      <c r="S437" s="267"/>
      <c r="T437" s="126"/>
      <c r="U437" s="124"/>
      <c r="V437" s="124"/>
      <c r="W437" s="126"/>
      <c r="X437" s="362"/>
      <c r="Y437" s="362"/>
      <c r="Z437" s="126"/>
      <c r="AA437" s="126"/>
      <c r="AB437" s="124"/>
      <c r="AC437" s="124"/>
      <c r="AD437" s="362"/>
      <c r="AE437" s="362"/>
      <c r="AF437" s="363"/>
      <c r="AG437" s="363"/>
      <c r="AH437" s="266" t="s">
        <v>1375</v>
      </c>
      <c r="AI437" s="124">
        <v>44275</v>
      </c>
      <c r="AJ437" s="252" t="s">
        <v>12800</v>
      </c>
      <c r="AK437" s="124"/>
      <c r="AL437" s="252"/>
      <c r="AM437" s="85" t="s">
        <v>28</v>
      </c>
      <c r="AN437" s="85" t="s">
        <v>26</v>
      </c>
      <c r="AO437" s="85" t="s">
        <v>26</v>
      </c>
      <c r="AP437" s="85"/>
      <c r="AQ437" s="85"/>
      <c r="AR437" s="85"/>
      <c r="AS437" s="335">
        <v>7463900655</v>
      </c>
      <c r="AT437" s="335"/>
      <c r="AU437" s="85"/>
      <c r="AV437" s="85"/>
      <c r="AW437" s="85"/>
      <c r="AX437" s="266" t="s">
        <v>1375</v>
      </c>
      <c r="AY437" s="85" t="s">
        <v>26</v>
      </c>
      <c r="AZ437" s="85" t="s">
        <v>26</v>
      </c>
      <c r="BA437" s="85" t="s">
        <v>26</v>
      </c>
      <c r="BB437" s="85" t="s">
        <v>26</v>
      </c>
      <c r="BC437" s="355"/>
      <c r="BD437" s="85" t="s">
        <v>33</v>
      </c>
      <c r="BE437" s="85" t="s">
        <v>16</v>
      </c>
      <c r="BF437" s="85"/>
      <c r="BG437" s="85"/>
      <c r="BH437" s="304" t="s">
        <v>18049</v>
      </c>
      <c r="BI437" s="355"/>
      <c r="BM437" s="123" t="s">
        <v>106</v>
      </c>
      <c r="BQ437" s="4" t="s">
        <v>8</v>
      </c>
      <c r="BT437"/>
      <c r="BU437"/>
      <c r="BV437" s="266" t="s">
        <v>1375</v>
      </c>
      <c r="BW437" s="85" t="s">
        <v>1404</v>
      </c>
      <c r="BX437" s="372"/>
      <c r="BY437" s="372"/>
      <c r="BZ437" s="129" t="s">
        <v>54</v>
      </c>
      <c r="CA437" t="s">
        <v>12841</v>
      </c>
      <c r="CB437">
        <v>12000</v>
      </c>
      <c r="CC437" s="265"/>
      <c r="CD437" s="123" t="s">
        <v>1368</v>
      </c>
      <c r="CE437" s="123" t="s">
        <v>17</v>
      </c>
      <c r="CG437" s="265"/>
      <c r="CI437" s="265"/>
      <c r="CJ437" s="85" t="s">
        <v>26</v>
      </c>
      <c r="CK437" s="85" t="s">
        <v>26</v>
      </c>
      <c r="CL437" s="85"/>
      <c r="CM437" s="85"/>
      <c r="CN437" s="96" t="s">
        <v>12781</v>
      </c>
      <c r="CO437" s="155"/>
      <c r="CP437" s="155"/>
      <c r="CQ437" s="285"/>
      <c r="CR437" s="155"/>
      <c r="CS437" s="378"/>
      <c r="CT437" s="155"/>
      <c r="CU437" s="155"/>
      <c r="CV437" s="155"/>
      <c r="CW437" s="155"/>
      <c r="CX437" s="155"/>
      <c r="CY437" s="155"/>
      <c r="CZ437" s="155"/>
      <c r="DA437" s="155"/>
      <c r="DB437" s="155"/>
      <c r="DC437" s="155"/>
      <c r="DD437" s="155"/>
      <c r="DE437" s="155"/>
      <c r="DF437" s="155"/>
      <c r="DG437" s="155"/>
      <c r="DH437" s="284" t="s">
        <v>1375</v>
      </c>
      <c r="DI437" s="275" t="s">
        <v>119</v>
      </c>
      <c r="DJ437" s="295" t="s">
        <v>2068</v>
      </c>
      <c r="DK437" s="294" t="s">
        <v>12800</v>
      </c>
      <c r="DL437" s="127" t="s">
        <v>12799</v>
      </c>
      <c r="DN437" s="123">
        <v>7463900655</v>
      </c>
      <c r="DO437" s="339"/>
      <c r="DP437" s="339"/>
      <c r="DQ437" s="123" t="s">
        <v>119</v>
      </c>
      <c r="DR437" s="339"/>
      <c r="DS437" s="339"/>
      <c r="DT437" s="339"/>
      <c r="DU437" s="339"/>
      <c r="DV437" s="123">
        <v>253731109</v>
      </c>
      <c r="DW437" s="123" t="s">
        <v>12801</v>
      </c>
      <c r="DX437" s="123">
        <v>2640</v>
      </c>
      <c r="DY437" s="123">
        <v>1</v>
      </c>
      <c r="DZ437" s="355"/>
      <c r="EA437" s="123" t="s">
        <v>25</v>
      </c>
      <c r="EC437" s="125"/>
      <c r="ED437" s="339"/>
      <c r="EE437" s="339"/>
      <c r="EF437" s="339"/>
      <c r="EG437" s="355"/>
      <c r="EH437" s="355"/>
      <c r="EJ437" s="123" t="s">
        <v>26</v>
      </c>
      <c r="EK437" s="123" t="s">
        <v>25</v>
      </c>
      <c r="EL437" s="123" t="s">
        <v>25</v>
      </c>
      <c r="EM437" s="123" t="s">
        <v>1759</v>
      </c>
      <c r="EO437" s="123" t="s">
        <v>1760</v>
      </c>
      <c r="EP437" s="339"/>
      <c r="EQ437" s="123" t="s">
        <v>1761</v>
      </c>
      <c r="ES437" s="123" t="s">
        <v>1956</v>
      </c>
      <c r="ET437" s="339"/>
      <c r="EU437" s="123" t="s">
        <v>112</v>
      </c>
      <c r="EV437" s="339"/>
      <c r="EW437" s="123" t="s">
        <v>1368</v>
      </c>
      <c r="EX437" s="339"/>
      <c r="EY437" s="123" t="s">
        <v>8</v>
      </c>
      <c r="FA437" s="123" t="s">
        <v>26</v>
      </c>
      <c r="FB437" s="339"/>
      <c r="FD437" s="339"/>
      <c r="FH437" s="266" t="s">
        <v>1375</v>
      </c>
      <c r="FL437"/>
      <c r="FV437"/>
      <c r="GC437" s="339"/>
      <c r="GD437" s="339"/>
      <c r="GE437" s="339"/>
      <c r="GF437" s="355"/>
      <c r="GG437" s="355"/>
      <c r="GH437" s="331"/>
      <c r="GO437" s="339"/>
      <c r="GQ437" s="339"/>
      <c r="GS437" s="339"/>
      <c r="GY437"/>
      <c r="GZ437"/>
      <c r="HA437" s="266"/>
    </row>
    <row r="438" spans="1:211" s="123" customFormat="1" x14ac:dyDescent="0.35">
      <c r="A438" s="137">
        <v>262</v>
      </c>
      <c r="B438" s="343"/>
      <c r="C438" s="84" t="s">
        <v>1412</v>
      </c>
      <c r="D438" s="124">
        <v>44277</v>
      </c>
      <c r="E438" s="124">
        <v>44277</v>
      </c>
      <c r="F438" s="339"/>
      <c r="G438" s="125" t="s">
        <v>12802</v>
      </c>
      <c r="H438" s="266" t="s">
        <v>1375</v>
      </c>
      <c r="J438" s="339"/>
      <c r="K438" s="355"/>
      <c r="L438" s="267"/>
      <c r="M438" s="354"/>
      <c r="N438" s="267" t="s">
        <v>19657</v>
      </c>
      <c r="O438" s="354"/>
      <c r="P438" s="354"/>
      <c r="Q438" s="267"/>
      <c r="R438" s="267"/>
      <c r="S438" s="267"/>
      <c r="T438" s="126"/>
      <c r="U438" s="124"/>
      <c r="V438" s="124"/>
      <c r="W438" s="126"/>
      <c r="X438" s="362"/>
      <c r="Y438" s="362"/>
      <c r="Z438" s="126"/>
      <c r="AA438" s="126"/>
      <c r="AB438" s="124"/>
      <c r="AC438" s="124"/>
      <c r="AD438" s="362"/>
      <c r="AE438" s="362"/>
      <c r="AF438" s="363"/>
      <c r="AG438" s="363"/>
      <c r="AH438" s="266" t="s">
        <v>1375</v>
      </c>
      <c r="AI438" s="124">
        <v>44275</v>
      </c>
      <c r="AJ438" s="252" t="s">
        <v>2836</v>
      </c>
      <c r="AK438" s="124"/>
      <c r="AL438" s="252"/>
      <c r="AM438" s="85" t="s">
        <v>28</v>
      </c>
      <c r="AN438" s="85" t="s">
        <v>26</v>
      </c>
      <c r="AO438" s="85" t="s">
        <v>26</v>
      </c>
      <c r="AP438" s="85"/>
      <c r="AQ438" s="85"/>
      <c r="AR438" s="85"/>
      <c r="AS438" s="335">
        <v>1149598648</v>
      </c>
      <c r="AT438" s="335"/>
      <c r="AU438" s="85"/>
      <c r="AV438" s="85"/>
      <c r="AW438" s="85"/>
      <c r="AX438" s="266" t="s">
        <v>1375</v>
      </c>
      <c r="AY438" s="85" t="s">
        <v>26</v>
      </c>
      <c r="AZ438" s="85" t="s">
        <v>26</v>
      </c>
      <c r="BA438" s="85" t="s">
        <v>26</v>
      </c>
      <c r="BB438" s="85" t="s">
        <v>26</v>
      </c>
      <c r="BC438" s="355"/>
      <c r="BD438" s="85" t="s">
        <v>33</v>
      </c>
      <c r="BE438" s="85" t="s">
        <v>16</v>
      </c>
      <c r="BF438" s="85"/>
      <c r="BG438" s="85"/>
      <c r="BH438" s="304" t="s">
        <v>18051</v>
      </c>
      <c r="BI438" s="355"/>
      <c r="BM438" s="123" t="s">
        <v>106</v>
      </c>
      <c r="BQ438" s="4" t="s">
        <v>1422</v>
      </c>
      <c r="BT438"/>
      <c r="BU438"/>
      <c r="BV438" s="266" t="s">
        <v>1375</v>
      </c>
      <c r="BW438" s="85" t="s">
        <v>1404</v>
      </c>
      <c r="BX438" s="372"/>
      <c r="BY438" s="372"/>
      <c r="BZ438" s="129" t="s">
        <v>769</v>
      </c>
      <c r="CA438" t="s">
        <v>12840</v>
      </c>
      <c r="CB438">
        <v>12000</v>
      </c>
      <c r="CC438" s="265"/>
      <c r="CD438" s="123" t="s">
        <v>14561</v>
      </c>
      <c r="CE438" s="123" t="s">
        <v>17</v>
      </c>
      <c r="CG438" s="265"/>
      <c r="CI438" s="265"/>
      <c r="CJ438" s="85" t="s">
        <v>26</v>
      </c>
      <c r="CK438" s="85" t="s">
        <v>26</v>
      </c>
      <c r="CL438" s="85"/>
      <c r="CM438" s="85"/>
      <c r="CN438" s="96" t="s">
        <v>12781</v>
      </c>
      <c r="CO438" s="155"/>
      <c r="CP438" s="155"/>
      <c r="CQ438" s="285"/>
      <c r="CR438" s="155"/>
      <c r="CS438" s="378"/>
      <c r="CT438" s="155"/>
      <c r="CU438" s="155"/>
      <c r="CV438" s="155"/>
      <c r="CW438" s="155"/>
      <c r="CX438" s="155"/>
      <c r="CY438" s="155"/>
      <c r="CZ438" s="155"/>
      <c r="DA438" s="155"/>
      <c r="DB438" s="155"/>
      <c r="DC438" s="155"/>
      <c r="DD438" s="155"/>
      <c r="DE438" s="155"/>
      <c r="DF438" s="155"/>
      <c r="DG438" s="155"/>
      <c r="DH438" s="284" t="s">
        <v>1375</v>
      </c>
      <c r="DI438" s="275" t="s">
        <v>128</v>
      </c>
      <c r="DJ438" s="295" t="s">
        <v>3386</v>
      </c>
      <c r="DK438" s="294" t="s">
        <v>2836</v>
      </c>
      <c r="DL438" s="127" t="s">
        <v>12799</v>
      </c>
      <c r="DN438" s="123">
        <v>1149598648</v>
      </c>
      <c r="DO438" s="339"/>
      <c r="DP438" s="339"/>
      <c r="DQ438" s="123" t="s">
        <v>1415</v>
      </c>
      <c r="DR438" s="339"/>
      <c r="DS438" s="339"/>
      <c r="DT438" s="339"/>
      <c r="DU438" s="339"/>
      <c r="DV438" s="123">
        <v>152851104</v>
      </c>
      <c r="DW438" s="123" t="s">
        <v>12803</v>
      </c>
      <c r="DX438" s="123">
        <v>1121</v>
      </c>
      <c r="DZ438" s="355"/>
      <c r="EA438" s="123" t="s">
        <v>25</v>
      </c>
      <c r="EC438" s="125"/>
      <c r="ED438" s="339"/>
      <c r="EE438" s="339"/>
      <c r="EF438" s="339"/>
      <c r="EG438" s="355"/>
      <c r="EH438" s="355"/>
      <c r="EJ438" s="123" t="s">
        <v>26</v>
      </c>
      <c r="EK438" s="123" t="s">
        <v>25</v>
      </c>
      <c r="EL438" s="123" t="s">
        <v>26</v>
      </c>
      <c r="EM438" s="123" t="s">
        <v>1759</v>
      </c>
      <c r="EO438" s="123" t="s">
        <v>1760</v>
      </c>
      <c r="EP438" s="339"/>
      <c r="EQ438" s="123" t="s">
        <v>1761</v>
      </c>
      <c r="ES438" s="123" t="s">
        <v>1956</v>
      </c>
      <c r="ET438" s="339"/>
      <c r="EU438" s="123" t="s">
        <v>112</v>
      </c>
      <c r="EV438" s="339"/>
      <c r="EW438" s="123" t="s">
        <v>1370</v>
      </c>
      <c r="EX438" s="339"/>
      <c r="EY438" s="123" t="s">
        <v>1371</v>
      </c>
      <c r="FA438" s="123" t="s">
        <v>26</v>
      </c>
      <c r="FB438" s="339"/>
      <c r="FD438" s="339"/>
      <c r="FH438" s="266" t="s">
        <v>1375</v>
      </c>
      <c r="FL438"/>
      <c r="FV438"/>
      <c r="GC438" s="339"/>
      <c r="GD438" s="339"/>
      <c r="GE438" s="339"/>
      <c r="GF438" s="355"/>
      <c r="GG438" s="355"/>
      <c r="GH438" s="331"/>
      <c r="GO438" s="339"/>
      <c r="GQ438" s="339"/>
      <c r="GS438" s="339"/>
      <c r="GY438"/>
      <c r="GZ438"/>
      <c r="HA438" s="266"/>
    </row>
    <row r="439" spans="1:211" s="123" customFormat="1" x14ac:dyDescent="0.35">
      <c r="A439" s="137">
        <v>276</v>
      </c>
      <c r="B439" s="343"/>
      <c r="C439" s="84" t="s">
        <v>1412</v>
      </c>
      <c r="D439" s="124">
        <v>44298</v>
      </c>
      <c r="E439" s="124">
        <v>44298</v>
      </c>
      <c r="F439" s="339"/>
      <c r="G439" s="125" t="s">
        <v>12864</v>
      </c>
      <c r="H439" s="266" t="s">
        <v>1375</v>
      </c>
      <c r="J439" s="339"/>
      <c r="K439" s="355"/>
      <c r="L439" s="267"/>
      <c r="M439" s="354"/>
      <c r="N439" s="267" t="s">
        <v>19657</v>
      </c>
      <c r="O439" s="354"/>
      <c r="P439" s="354"/>
      <c r="Q439" s="267"/>
      <c r="R439" s="267"/>
      <c r="S439" s="267"/>
      <c r="T439" s="126"/>
      <c r="U439" s="124"/>
      <c r="V439" s="124"/>
      <c r="W439" s="126"/>
      <c r="X439" s="362"/>
      <c r="Y439" s="362"/>
      <c r="Z439" s="126"/>
      <c r="AA439" s="126"/>
      <c r="AB439" s="124"/>
      <c r="AC439" s="124"/>
      <c r="AD439" s="362"/>
      <c r="AE439" s="362"/>
      <c r="AF439" s="363"/>
      <c r="AG439" s="363"/>
      <c r="AH439" s="266" t="s">
        <v>1375</v>
      </c>
      <c r="AI439" s="124">
        <v>44274</v>
      </c>
      <c r="AJ439" s="252">
        <v>0.51666666666666672</v>
      </c>
      <c r="AK439" s="124">
        <v>44274</v>
      </c>
      <c r="AL439" s="252">
        <v>0.51666666666666672</v>
      </c>
      <c r="AM439" s="85" t="s">
        <v>1396</v>
      </c>
      <c r="AN439" s="85" t="s">
        <v>26</v>
      </c>
      <c r="AO439" s="85" t="s">
        <v>26</v>
      </c>
      <c r="AP439" s="85"/>
      <c r="AQ439" s="85" t="s">
        <v>14562</v>
      </c>
      <c r="AR439" s="85" t="s">
        <v>12863</v>
      </c>
      <c r="AS439" s="335"/>
      <c r="AT439" s="335">
        <v>120664715</v>
      </c>
      <c r="AU439" s="85"/>
      <c r="AV439" s="85"/>
      <c r="AW439" s="85" t="s">
        <v>17750</v>
      </c>
      <c r="AX439" s="266" t="s">
        <v>1375</v>
      </c>
      <c r="AY439" s="85" t="s">
        <v>25</v>
      </c>
      <c r="AZ439" s="85" t="s">
        <v>25</v>
      </c>
      <c r="BA439" s="85" t="s">
        <v>25</v>
      </c>
      <c r="BB439" s="85" t="s">
        <v>25</v>
      </c>
      <c r="BC439" s="355"/>
      <c r="BD439" s="85" t="s">
        <v>27</v>
      </c>
      <c r="BE439" s="85" t="s">
        <v>4</v>
      </c>
      <c r="BF439" s="85" t="s">
        <v>35</v>
      </c>
      <c r="BG439" s="85" t="s">
        <v>35</v>
      </c>
      <c r="BH439" s="304" t="s">
        <v>18051</v>
      </c>
      <c r="BI439" s="355"/>
      <c r="BM439" s="123" t="s">
        <v>102</v>
      </c>
      <c r="BN439" s="123" t="s">
        <v>1378</v>
      </c>
      <c r="BO439" s="123" t="s">
        <v>1398</v>
      </c>
      <c r="BP439" s="123" t="s">
        <v>26</v>
      </c>
      <c r="BQ439" s="4" t="s">
        <v>8</v>
      </c>
      <c r="BR439" s="123" t="s">
        <v>1618</v>
      </c>
      <c r="BS439" s="123" t="s">
        <v>1621</v>
      </c>
      <c r="BT439" t="s">
        <v>12866</v>
      </c>
      <c r="BU439" t="s">
        <v>14563</v>
      </c>
      <c r="BV439" s="266" t="s">
        <v>1375</v>
      </c>
      <c r="BW439" s="85" t="s">
        <v>1404</v>
      </c>
      <c r="BX439" s="372"/>
      <c r="BY439" s="372"/>
      <c r="BZ439" s="129" t="s">
        <v>202</v>
      </c>
      <c r="CA439" t="s">
        <v>12865</v>
      </c>
      <c r="CB439">
        <v>70000</v>
      </c>
      <c r="CC439" s="265"/>
      <c r="CD439" s="123" t="s">
        <v>6</v>
      </c>
      <c r="CE439" s="123" t="s">
        <v>1483</v>
      </c>
      <c r="CG439" s="265"/>
      <c r="CH439" s="123">
        <v>590</v>
      </c>
      <c r="CI439" s="265"/>
      <c r="CJ439" s="85" t="s">
        <v>26</v>
      </c>
      <c r="CK439" s="85" t="s">
        <v>26</v>
      </c>
      <c r="CL439" s="85"/>
      <c r="CM439" s="85"/>
      <c r="CN439" s="96" t="s">
        <v>12781</v>
      </c>
      <c r="CO439" s="155"/>
      <c r="CP439" s="155"/>
      <c r="CQ439" s="285"/>
      <c r="CR439" s="155"/>
      <c r="CS439" s="378"/>
      <c r="CT439" s="155"/>
      <c r="CU439" s="155"/>
      <c r="CV439" s="155"/>
      <c r="CW439" s="155"/>
      <c r="CX439" s="155"/>
      <c r="CY439" s="155"/>
      <c r="CZ439" s="155"/>
      <c r="DA439" s="155"/>
      <c r="DB439" s="155"/>
      <c r="DC439" s="155"/>
      <c r="DD439" s="155"/>
      <c r="DE439" s="155"/>
      <c r="DF439" s="155"/>
      <c r="DG439" s="155"/>
      <c r="DH439" s="284" t="s">
        <v>1375</v>
      </c>
      <c r="DI439" s="275" t="s">
        <v>121</v>
      </c>
      <c r="DJ439" s="295" t="s">
        <v>121</v>
      </c>
      <c r="DK439" s="294"/>
      <c r="DL439" s="127"/>
      <c r="DO439" s="339"/>
      <c r="DP439" s="339"/>
      <c r="DR439" s="339"/>
      <c r="DS439" s="339"/>
      <c r="DT439" s="339"/>
      <c r="DU439" s="339"/>
      <c r="DZ439" s="355"/>
      <c r="EC439" s="125"/>
      <c r="ED439" s="339"/>
      <c r="EE439" s="339"/>
      <c r="EF439" s="339"/>
      <c r="EG439" s="355"/>
      <c r="EH439" s="355"/>
      <c r="EP439" s="339"/>
      <c r="ET439" s="339"/>
      <c r="EV439" s="339"/>
      <c r="EX439" s="339"/>
      <c r="FB439" s="339"/>
      <c r="FD439" s="339"/>
      <c r="FH439" s="266" t="s">
        <v>1375</v>
      </c>
      <c r="FL439"/>
      <c r="FV439"/>
      <c r="GC439" s="339"/>
      <c r="GD439" s="339"/>
      <c r="GE439" s="339"/>
      <c r="GF439" s="355"/>
      <c r="GG439" s="355"/>
      <c r="GH439" s="331"/>
      <c r="GO439" s="339"/>
      <c r="GQ439" s="339"/>
      <c r="GS439" s="339"/>
      <c r="GY439"/>
      <c r="GZ439"/>
      <c r="HA439" s="266"/>
    </row>
    <row r="440" spans="1:211" s="123" customFormat="1" x14ac:dyDescent="0.35">
      <c r="A440" s="137">
        <v>261</v>
      </c>
      <c r="B440" s="343"/>
      <c r="C440" s="84" t="s">
        <v>1412</v>
      </c>
      <c r="D440" s="124">
        <v>44277</v>
      </c>
      <c r="E440" s="124">
        <v>44277</v>
      </c>
      <c r="F440" s="339"/>
      <c r="G440" s="125" t="s">
        <v>12804</v>
      </c>
      <c r="H440" s="266" t="s">
        <v>1375</v>
      </c>
      <c r="J440" s="339"/>
      <c r="K440" s="355"/>
      <c r="L440" s="267"/>
      <c r="M440" s="354"/>
      <c r="N440" s="267" t="s">
        <v>19657</v>
      </c>
      <c r="O440" s="354"/>
      <c r="P440" s="354"/>
      <c r="Q440" s="267"/>
      <c r="R440" s="267"/>
      <c r="S440" s="267"/>
      <c r="T440" s="126"/>
      <c r="U440" s="124"/>
      <c r="V440" s="124"/>
      <c r="W440" s="126"/>
      <c r="X440" s="362"/>
      <c r="Y440" s="362"/>
      <c r="Z440" s="126"/>
      <c r="AA440" s="126"/>
      <c r="AB440" s="124"/>
      <c r="AC440" s="124"/>
      <c r="AD440" s="362"/>
      <c r="AE440" s="362"/>
      <c r="AF440" s="363"/>
      <c r="AG440" s="363"/>
      <c r="AH440" s="266" t="s">
        <v>1375</v>
      </c>
      <c r="AI440" s="124">
        <v>44274</v>
      </c>
      <c r="AJ440" s="252" t="s">
        <v>12805</v>
      </c>
      <c r="AK440" s="124"/>
      <c r="AL440" s="252"/>
      <c r="AM440" s="85" t="s">
        <v>28</v>
      </c>
      <c r="AN440" s="85" t="s">
        <v>26</v>
      </c>
      <c r="AO440" s="85" t="s">
        <v>26</v>
      </c>
      <c r="AP440" s="85"/>
      <c r="AQ440" s="85"/>
      <c r="AR440" s="85"/>
      <c r="AS440" s="335">
        <v>5815979</v>
      </c>
      <c r="AT440" s="335"/>
      <c r="AU440" s="85"/>
      <c r="AV440" s="85"/>
      <c r="AW440" s="85"/>
      <c r="AX440" s="266" t="s">
        <v>1375</v>
      </c>
      <c r="AY440" s="85" t="s">
        <v>26</v>
      </c>
      <c r="AZ440" s="85" t="s">
        <v>26</v>
      </c>
      <c r="BA440" s="85" t="s">
        <v>26</v>
      </c>
      <c r="BB440" s="85" t="s">
        <v>26</v>
      </c>
      <c r="BC440" s="355"/>
      <c r="BD440" s="85" t="s">
        <v>33</v>
      </c>
      <c r="BE440" s="85" t="s">
        <v>16</v>
      </c>
      <c r="BF440" s="85"/>
      <c r="BG440" s="85"/>
      <c r="BH440" s="304" t="s">
        <v>18051</v>
      </c>
      <c r="BI440" s="355"/>
      <c r="BM440" s="123" t="s">
        <v>106</v>
      </c>
      <c r="BQ440" s="4" t="s">
        <v>8</v>
      </c>
      <c r="BT440"/>
      <c r="BU440"/>
      <c r="BV440" s="266" t="s">
        <v>1375</v>
      </c>
      <c r="BW440" s="85" t="s">
        <v>1404</v>
      </c>
      <c r="BX440" s="372"/>
      <c r="BY440" s="372"/>
      <c r="BZ440" s="129" t="s">
        <v>80</v>
      </c>
      <c r="CA440" t="s">
        <v>12839</v>
      </c>
      <c r="CB440">
        <v>12000</v>
      </c>
      <c r="CC440" s="265"/>
      <c r="CD440" s="123" t="s">
        <v>1430</v>
      </c>
      <c r="CE440" s="123" t="s">
        <v>17</v>
      </c>
      <c r="CG440" s="265"/>
      <c r="CI440" s="265"/>
      <c r="CJ440" s="85" t="s">
        <v>26</v>
      </c>
      <c r="CK440" s="85" t="s">
        <v>26</v>
      </c>
      <c r="CL440" s="85"/>
      <c r="CM440" s="85"/>
      <c r="CN440" s="96" t="s">
        <v>12781</v>
      </c>
      <c r="CO440" s="155"/>
      <c r="CP440" s="155"/>
      <c r="CQ440" s="285"/>
      <c r="CR440" s="155"/>
      <c r="CS440" s="378"/>
      <c r="CT440" s="155"/>
      <c r="CU440" s="155"/>
      <c r="CV440" s="155"/>
      <c r="CW440" s="155"/>
      <c r="CX440" s="155"/>
      <c r="CY440" s="155"/>
      <c r="CZ440" s="155"/>
      <c r="DA440" s="155"/>
      <c r="DB440" s="155"/>
      <c r="DC440" s="155"/>
      <c r="DD440" s="155"/>
      <c r="DE440" s="155"/>
      <c r="DF440" s="155"/>
      <c r="DG440" s="155"/>
      <c r="DH440" s="284" t="s">
        <v>1375</v>
      </c>
      <c r="DI440" s="275" t="s">
        <v>126</v>
      </c>
      <c r="DJ440" s="295" t="s">
        <v>2839</v>
      </c>
      <c r="DK440" s="294" t="s">
        <v>12805</v>
      </c>
      <c r="DL440" s="127" t="s">
        <v>12723</v>
      </c>
      <c r="DN440" s="123">
        <v>5815979</v>
      </c>
      <c r="DO440" s="339"/>
      <c r="DP440" s="339"/>
      <c r="DQ440" s="123" t="s">
        <v>2840</v>
      </c>
      <c r="DR440" s="339"/>
      <c r="DS440" s="339"/>
      <c r="DT440" s="339"/>
      <c r="DU440" s="339"/>
      <c r="DW440" s="123" t="s">
        <v>12806</v>
      </c>
      <c r="DX440" s="123">
        <v>1122</v>
      </c>
      <c r="DZ440" s="355"/>
      <c r="EA440" s="123" t="s">
        <v>25</v>
      </c>
      <c r="EC440" s="125"/>
      <c r="ED440" s="339"/>
      <c r="EE440" s="339"/>
      <c r="EF440" s="339"/>
      <c r="EG440" s="355"/>
      <c r="EH440" s="355"/>
      <c r="EJ440" s="123" t="s">
        <v>26</v>
      </c>
      <c r="EK440" s="123" t="s">
        <v>25</v>
      </c>
      <c r="EL440" s="123" t="s">
        <v>25</v>
      </c>
      <c r="EM440" s="123" t="s">
        <v>1759</v>
      </c>
      <c r="EO440" s="123" t="s">
        <v>1760</v>
      </c>
      <c r="EP440" s="339"/>
      <c r="EQ440" s="123" t="s">
        <v>1761</v>
      </c>
      <c r="ES440" s="123" t="s">
        <v>6</v>
      </c>
      <c r="ET440" s="339"/>
      <c r="EU440" s="123" t="s">
        <v>112</v>
      </c>
      <c r="EV440" s="339"/>
      <c r="EW440" s="123" t="s">
        <v>1370</v>
      </c>
      <c r="EX440" s="339"/>
      <c r="EY440" s="123" t="s">
        <v>8</v>
      </c>
      <c r="FA440" s="123" t="s">
        <v>25</v>
      </c>
      <c r="FB440" s="339"/>
      <c r="FC440" s="123" t="s">
        <v>1816</v>
      </c>
      <c r="FD440" s="339"/>
      <c r="FH440" s="266" t="s">
        <v>1375</v>
      </c>
      <c r="FL440"/>
      <c r="FV440"/>
      <c r="GC440" s="339"/>
      <c r="GD440" s="339"/>
      <c r="GE440" s="339"/>
      <c r="GF440" s="355"/>
      <c r="GG440" s="355"/>
      <c r="GH440" s="331"/>
      <c r="GO440" s="339"/>
      <c r="GQ440" s="339"/>
      <c r="GS440" s="339"/>
      <c r="GY440"/>
      <c r="GZ440"/>
      <c r="HA440" s="266"/>
    </row>
    <row r="441" spans="1:211" s="123" customFormat="1" x14ac:dyDescent="0.35">
      <c r="A441" s="137">
        <v>260</v>
      </c>
      <c r="B441" s="343"/>
      <c r="C441" s="84" t="s">
        <v>1412</v>
      </c>
      <c r="D441" s="124">
        <v>44274</v>
      </c>
      <c r="E441" s="124">
        <v>44274</v>
      </c>
      <c r="F441" s="339"/>
      <c r="G441" s="125" t="s">
        <v>12722</v>
      </c>
      <c r="H441" s="266" t="s">
        <v>1375</v>
      </c>
      <c r="J441" s="339"/>
      <c r="K441" s="355"/>
      <c r="L441" s="267"/>
      <c r="M441" s="354"/>
      <c r="N441" s="267" t="s">
        <v>19657</v>
      </c>
      <c r="O441" s="354"/>
      <c r="P441" s="354"/>
      <c r="Q441" s="267"/>
      <c r="R441" s="267"/>
      <c r="S441" s="267"/>
      <c r="T441" s="126"/>
      <c r="U441" s="124"/>
      <c r="V441" s="124"/>
      <c r="W441" s="126"/>
      <c r="X441" s="362"/>
      <c r="Y441" s="362"/>
      <c r="Z441" s="126"/>
      <c r="AA441" s="126"/>
      <c r="AB441" s="124"/>
      <c r="AC441" s="124"/>
      <c r="AD441" s="362"/>
      <c r="AE441" s="362"/>
      <c r="AF441" s="363"/>
      <c r="AG441" s="363"/>
      <c r="AH441" s="266" t="s">
        <v>1375</v>
      </c>
      <c r="AI441" s="124">
        <v>44274</v>
      </c>
      <c r="AJ441" s="252" t="s">
        <v>12724</v>
      </c>
      <c r="AK441" s="124"/>
      <c r="AL441" s="252"/>
      <c r="AM441" s="85" t="s">
        <v>28</v>
      </c>
      <c r="AN441" s="85" t="s">
        <v>26</v>
      </c>
      <c r="AO441" s="85" t="s">
        <v>26</v>
      </c>
      <c r="AP441" s="85"/>
      <c r="AQ441" s="85"/>
      <c r="AR441" s="85"/>
      <c r="AS441" s="335">
        <v>794641139</v>
      </c>
      <c r="AT441" s="335"/>
      <c r="AU441" s="85"/>
      <c r="AV441" s="85"/>
      <c r="AW441" s="85"/>
      <c r="AX441" s="266" t="s">
        <v>1375</v>
      </c>
      <c r="AY441" s="85" t="s">
        <v>26</v>
      </c>
      <c r="AZ441" s="85" t="s">
        <v>26</v>
      </c>
      <c r="BA441" s="85" t="s">
        <v>26</v>
      </c>
      <c r="BB441" s="85" t="s">
        <v>26</v>
      </c>
      <c r="BC441" s="355"/>
      <c r="BD441" s="85" t="s">
        <v>33</v>
      </c>
      <c r="BE441" s="85" t="s">
        <v>16</v>
      </c>
      <c r="BF441" s="85"/>
      <c r="BG441" s="85"/>
      <c r="BH441" s="304" t="s">
        <v>18051</v>
      </c>
      <c r="BI441" s="355"/>
      <c r="BM441" s="123" t="s">
        <v>106</v>
      </c>
      <c r="BQ441" s="4" t="s">
        <v>8</v>
      </c>
      <c r="BT441"/>
      <c r="BU441"/>
      <c r="BV441" s="266" t="s">
        <v>1375</v>
      </c>
      <c r="BW441" s="85" t="s">
        <v>43</v>
      </c>
      <c r="BX441" s="372"/>
      <c r="BY441" s="372"/>
      <c r="BZ441" s="129" t="s">
        <v>418</v>
      </c>
      <c r="CA441" t="s">
        <v>12739</v>
      </c>
      <c r="CB441">
        <v>12000</v>
      </c>
      <c r="CC441" s="265"/>
      <c r="CD441" s="123" t="s">
        <v>1368</v>
      </c>
      <c r="CE441" s="123" t="s">
        <v>1452</v>
      </c>
      <c r="CG441" s="265"/>
      <c r="CH441" s="123">
        <v>246</v>
      </c>
      <c r="CI441" s="265"/>
      <c r="CJ441" s="85" t="s">
        <v>26</v>
      </c>
      <c r="CK441" s="85" t="s">
        <v>26</v>
      </c>
      <c r="CL441" s="85"/>
      <c r="CM441" s="85"/>
      <c r="CN441" s="96" t="s">
        <v>12708</v>
      </c>
      <c r="CO441" s="155"/>
      <c r="CP441" s="155"/>
      <c r="CQ441" s="285"/>
      <c r="CR441" s="155"/>
      <c r="CS441" s="378"/>
      <c r="CT441" s="155"/>
      <c r="CU441" s="155"/>
      <c r="CV441" s="155"/>
      <c r="CW441" s="155"/>
      <c r="CX441" s="155"/>
      <c r="CY441" s="155"/>
      <c r="CZ441" s="155"/>
      <c r="DA441" s="155"/>
      <c r="DB441" s="155"/>
      <c r="DC441" s="155"/>
      <c r="DD441" s="155"/>
      <c r="DE441" s="155"/>
      <c r="DF441" s="155"/>
      <c r="DG441" s="155"/>
      <c r="DH441" s="284" t="s">
        <v>1375</v>
      </c>
      <c r="DI441" s="275" t="s">
        <v>120</v>
      </c>
      <c r="DJ441" s="295" t="s">
        <v>2936</v>
      </c>
      <c r="DK441" s="294" t="s">
        <v>12724</v>
      </c>
      <c r="DL441" s="127" t="s">
        <v>12723</v>
      </c>
      <c r="DN441" s="123">
        <v>794641139</v>
      </c>
      <c r="DO441" s="339"/>
      <c r="DP441" s="339"/>
      <c r="DQ441" s="123" t="s">
        <v>3837</v>
      </c>
      <c r="DR441" s="339"/>
      <c r="DS441" s="339"/>
      <c r="DT441" s="339"/>
      <c r="DU441" s="339"/>
      <c r="DV441" s="123">
        <v>102931101</v>
      </c>
      <c r="DW441" s="123" t="s">
        <v>12725</v>
      </c>
      <c r="DX441" s="123">
        <v>1320</v>
      </c>
      <c r="DZ441" s="355"/>
      <c r="EA441" s="123" t="s">
        <v>25</v>
      </c>
      <c r="EB441" s="123">
        <v>2</v>
      </c>
      <c r="EC441" s="125" t="s">
        <v>1887</v>
      </c>
      <c r="ED441" s="339"/>
      <c r="EE441" s="339"/>
      <c r="EF441" s="339"/>
      <c r="EG441" s="355"/>
      <c r="EH441" s="355"/>
      <c r="EJ441" s="123" t="s">
        <v>26</v>
      </c>
      <c r="EK441" s="123" t="s">
        <v>25</v>
      </c>
      <c r="EL441" s="123" t="s">
        <v>26</v>
      </c>
      <c r="EM441" s="123" t="s">
        <v>1834</v>
      </c>
      <c r="EO441" s="123" t="s">
        <v>1760</v>
      </c>
      <c r="EP441" s="339"/>
      <c r="EQ441" s="123" t="s">
        <v>1761</v>
      </c>
      <c r="ES441" s="123" t="s">
        <v>1956</v>
      </c>
      <c r="ET441" s="339"/>
      <c r="EU441" s="123" t="s">
        <v>112</v>
      </c>
      <c r="EV441" s="339"/>
      <c r="EW441" s="123" t="s">
        <v>1368</v>
      </c>
      <c r="EX441" s="339"/>
      <c r="EY441" s="123" t="s">
        <v>8</v>
      </c>
      <c r="FA441" s="123" t="s">
        <v>25</v>
      </c>
      <c r="FB441" s="339"/>
      <c r="FC441" s="123" t="s">
        <v>1816</v>
      </c>
      <c r="FD441" s="339"/>
      <c r="FH441" s="266" t="s">
        <v>1375</v>
      </c>
      <c r="FL441"/>
      <c r="FV441"/>
      <c r="GC441" s="339"/>
      <c r="GD441" s="339"/>
      <c r="GE441" s="339"/>
      <c r="GF441" s="355"/>
      <c r="GG441" s="355"/>
      <c r="GH441" s="331"/>
      <c r="GO441" s="339"/>
      <c r="GQ441" s="339"/>
      <c r="GS441" s="339"/>
      <c r="GY441"/>
      <c r="GZ441"/>
      <c r="HA441" s="266"/>
    </row>
    <row r="442" spans="1:211" s="123" customFormat="1" x14ac:dyDescent="0.35">
      <c r="A442" s="300">
        <v>259</v>
      </c>
      <c r="B442" s="339"/>
      <c r="C442" s="304" t="s">
        <v>1412</v>
      </c>
      <c r="D442" s="89">
        <v>44341</v>
      </c>
      <c r="E442" s="307">
        <v>44341</v>
      </c>
      <c r="F442" s="339"/>
      <c r="G442" s="125" t="s">
        <v>12726</v>
      </c>
      <c r="H442" s="302" t="s">
        <v>1375</v>
      </c>
      <c r="I442" s="304" t="s">
        <v>3884</v>
      </c>
      <c r="J442" s="339"/>
      <c r="K442" s="355"/>
      <c r="L442" s="305">
        <v>44321</v>
      </c>
      <c r="M442" s="354"/>
      <c r="N442" s="267" t="s">
        <v>19657</v>
      </c>
      <c r="O442" s="354"/>
      <c r="P442" s="354"/>
      <c r="Q442" s="305"/>
      <c r="R442" s="305"/>
      <c r="S442" s="305"/>
      <c r="T442" s="87"/>
      <c r="U442" s="89"/>
      <c r="V442" s="89"/>
      <c r="X442" s="339"/>
      <c r="Y442" s="339"/>
      <c r="Z442" s="304"/>
      <c r="AA442" s="304" t="s">
        <v>25</v>
      </c>
      <c r="AB442" s="89">
        <v>44326</v>
      </c>
      <c r="AC442" s="89"/>
      <c r="AD442" s="339"/>
      <c r="AE442" s="339"/>
      <c r="AF442" s="348"/>
      <c r="AG442" s="355"/>
      <c r="AH442" s="302" t="s">
        <v>1375</v>
      </c>
      <c r="AI442" s="89">
        <v>44273</v>
      </c>
      <c r="AJ442" s="306" t="s">
        <v>1801</v>
      </c>
      <c r="AK442" s="89">
        <v>44273</v>
      </c>
      <c r="AL442" s="306">
        <v>0.98611111111111116</v>
      </c>
      <c r="AM442" s="87" t="s">
        <v>28</v>
      </c>
      <c r="AN442" s="87" t="s">
        <v>26</v>
      </c>
      <c r="AO442" s="87" t="s">
        <v>26</v>
      </c>
      <c r="AP442" s="87" t="s">
        <v>12727</v>
      </c>
      <c r="AQ442" s="87" t="s">
        <v>12728</v>
      </c>
      <c r="AR442" s="87"/>
      <c r="AS442" s="334" t="s">
        <v>12729</v>
      </c>
      <c r="AT442" s="209">
        <v>120661221</v>
      </c>
      <c r="AU442" s="87" t="s">
        <v>18111</v>
      </c>
      <c r="AV442" s="87"/>
      <c r="AW442" s="87"/>
      <c r="AX442" s="302" t="s">
        <v>1375</v>
      </c>
      <c r="AY442" s="87" t="s">
        <v>26</v>
      </c>
      <c r="AZ442" s="87" t="s">
        <v>25</v>
      </c>
      <c r="BA442" s="87" t="s">
        <v>26</v>
      </c>
      <c r="BB442" s="87" t="s">
        <v>26</v>
      </c>
      <c r="BC442" s="365"/>
      <c r="BD442" s="87" t="s">
        <v>27</v>
      </c>
      <c r="BE442" s="87" t="s">
        <v>13</v>
      </c>
      <c r="BF442" s="87" t="s">
        <v>34</v>
      </c>
      <c r="BG442" s="87"/>
      <c r="BH442" s="304" t="s">
        <v>18051</v>
      </c>
      <c r="BI442" s="355"/>
      <c r="BJ442" s="304"/>
      <c r="BK442" s="304"/>
      <c r="BL442" s="304"/>
      <c r="BM442" s="304" t="s">
        <v>1628</v>
      </c>
      <c r="BN442" s="304" t="s">
        <v>1380</v>
      </c>
      <c r="BO442" s="304" t="s">
        <v>1640</v>
      </c>
      <c r="BP442" s="304"/>
      <c r="BQ442" s="116" t="s">
        <v>8</v>
      </c>
      <c r="BR442" s="304" t="s">
        <v>1477</v>
      </c>
      <c r="BS442" s="304" t="s">
        <v>60</v>
      </c>
      <c r="BT442" t="s">
        <v>60</v>
      </c>
      <c r="BU442">
        <v>103141871</v>
      </c>
      <c r="BV442" s="302" t="s">
        <v>1375</v>
      </c>
      <c r="BW442" s="87" t="s">
        <v>1404</v>
      </c>
      <c r="BX442" s="372"/>
      <c r="BY442" s="372"/>
      <c r="BZ442" s="8" t="s">
        <v>54</v>
      </c>
      <c r="CA442" t="s">
        <v>12730</v>
      </c>
      <c r="CB442">
        <v>12000</v>
      </c>
      <c r="CC442" s="116"/>
      <c r="CD442" s="304" t="s">
        <v>1368</v>
      </c>
      <c r="CE442" s="123" t="s">
        <v>1444</v>
      </c>
      <c r="CF442" s="304"/>
      <c r="CG442" s="304"/>
      <c r="CI442" s="116"/>
      <c r="CJ442" s="87" t="s">
        <v>26</v>
      </c>
      <c r="CK442" s="87" t="s">
        <v>26</v>
      </c>
      <c r="CL442" s="87"/>
      <c r="CM442" s="87"/>
      <c r="CN442" s="96" t="s">
        <v>12708</v>
      </c>
      <c r="CO442" s="155"/>
      <c r="CP442" s="155"/>
      <c r="CQ442" s="285"/>
      <c r="CR442" s="155"/>
      <c r="CS442" s="378"/>
      <c r="CT442" s="155"/>
      <c r="CU442" s="155"/>
      <c r="CV442" s="155"/>
      <c r="CW442" s="155"/>
      <c r="CX442" s="155"/>
      <c r="CY442" s="155"/>
      <c r="CZ442" s="155"/>
      <c r="DA442" s="155"/>
      <c r="DB442" s="155"/>
      <c r="DC442" s="155"/>
      <c r="DD442" s="155"/>
      <c r="DE442" s="155"/>
      <c r="DF442" s="155"/>
      <c r="DG442" s="155"/>
      <c r="DH442" s="284" t="s">
        <v>1375</v>
      </c>
      <c r="DI442" s="275" t="s">
        <v>119</v>
      </c>
      <c r="DJ442" s="295" t="s">
        <v>12731</v>
      </c>
      <c r="DK442" s="294" t="s">
        <v>1801</v>
      </c>
      <c r="DL442" s="127" t="s">
        <v>12706</v>
      </c>
      <c r="DM442" s="123" t="s">
        <v>12727</v>
      </c>
      <c r="DN442" s="123" t="s">
        <v>12729</v>
      </c>
      <c r="DO442" s="339"/>
      <c r="DP442" s="339"/>
      <c r="DQ442" s="123" t="s">
        <v>12732</v>
      </c>
      <c r="DR442" s="339"/>
      <c r="DS442" s="339"/>
      <c r="DT442" s="339"/>
      <c r="DU442" s="339"/>
      <c r="DV442" s="123">
        <v>253931106</v>
      </c>
      <c r="DW442" s="123" t="s">
        <v>12733</v>
      </c>
      <c r="DX442" s="123">
        <v>9111</v>
      </c>
      <c r="DZ442" s="355"/>
      <c r="EA442" s="123" t="s">
        <v>25</v>
      </c>
      <c r="EB442" s="123">
        <v>2</v>
      </c>
      <c r="EC442" s="125" t="s">
        <v>1887</v>
      </c>
      <c r="ED442" s="339"/>
      <c r="EE442" s="339"/>
      <c r="EF442" s="339"/>
      <c r="EG442" s="355"/>
      <c r="EH442" s="355"/>
      <c r="EJ442" s="123" t="s">
        <v>26</v>
      </c>
      <c r="EK442" s="123" t="s">
        <v>25</v>
      </c>
      <c r="EM442" s="123" t="s">
        <v>1834</v>
      </c>
      <c r="EO442" s="123" t="s">
        <v>1835</v>
      </c>
      <c r="EP442" s="339"/>
      <c r="EQ442" s="123" t="s">
        <v>1761</v>
      </c>
      <c r="ES442" s="123" t="s">
        <v>61</v>
      </c>
      <c r="ET442" s="339"/>
      <c r="EU442" s="123" t="s">
        <v>112</v>
      </c>
      <c r="EV442" s="339"/>
      <c r="EW442" s="123" t="s">
        <v>1373</v>
      </c>
      <c r="EX442" s="339"/>
      <c r="EY442" s="123" t="s">
        <v>8</v>
      </c>
      <c r="FA442" s="123" t="s">
        <v>26</v>
      </c>
      <c r="FB442" s="339"/>
      <c r="FD442" s="339"/>
      <c r="FE442" s="123" t="s">
        <v>1975</v>
      </c>
      <c r="FF442" s="123" t="s">
        <v>2917</v>
      </c>
      <c r="FG442" s="123" t="s">
        <v>26</v>
      </c>
      <c r="FH442" s="266" t="s">
        <v>1375</v>
      </c>
      <c r="FI442" s="123" t="s">
        <v>1839</v>
      </c>
      <c r="FJ442" s="123" t="s">
        <v>54</v>
      </c>
      <c r="FK442" s="123" t="s">
        <v>78</v>
      </c>
      <c r="FL442" t="s">
        <v>12734</v>
      </c>
      <c r="FM442" s="123" t="s">
        <v>12728</v>
      </c>
      <c r="FN442" s="123" t="s">
        <v>1839</v>
      </c>
      <c r="FO442" s="123" t="s">
        <v>1890</v>
      </c>
      <c r="FP442" s="123" t="s">
        <v>1848</v>
      </c>
      <c r="FQ442" s="123" t="s">
        <v>1375</v>
      </c>
      <c r="FR442" s="123" t="s">
        <v>1434</v>
      </c>
      <c r="FS442" s="123" t="s">
        <v>1870</v>
      </c>
      <c r="FT442" s="123" t="s">
        <v>1845</v>
      </c>
      <c r="FU442" s="123" t="s">
        <v>9</v>
      </c>
      <c r="FV442" t="s">
        <v>12735</v>
      </c>
      <c r="FW442" s="123" t="s">
        <v>1846</v>
      </c>
      <c r="FX442" s="123" t="s">
        <v>60</v>
      </c>
      <c r="FY442" s="123" t="s">
        <v>12727</v>
      </c>
      <c r="FZ442" s="123" t="s">
        <v>2483</v>
      </c>
      <c r="GA442" s="123" t="s">
        <v>1375</v>
      </c>
      <c r="GB442" s="123" t="s">
        <v>12736</v>
      </c>
      <c r="GC442" s="339"/>
      <c r="GD442" s="339"/>
      <c r="GE442" s="339"/>
      <c r="GF442" s="355"/>
      <c r="GG442" s="355"/>
      <c r="GH442" s="331" t="s">
        <v>1375</v>
      </c>
      <c r="GI442" s="123" t="s">
        <v>9</v>
      </c>
      <c r="GJ442" s="123" t="s">
        <v>1980</v>
      </c>
      <c r="GK442" s="123" t="s">
        <v>1375</v>
      </c>
      <c r="GL442" s="123" t="s">
        <v>9</v>
      </c>
      <c r="GM442" s="123" t="s">
        <v>1375</v>
      </c>
      <c r="GN442" s="123" t="s">
        <v>1375</v>
      </c>
      <c r="GO442" s="339"/>
      <c r="GP442" s="123" t="s">
        <v>2656</v>
      </c>
      <c r="GQ442" s="339"/>
      <c r="GR442" s="123" t="s">
        <v>12737</v>
      </c>
      <c r="GS442" s="339"/>
      <c r="GT442" s="123" t="s">
        <v>1375</v>
      </c>
      <c r="GU442" s="123" t="s">
        <v>1375</v>
      </c>
      <c r="GV442" s="123" t="s">
        <v>9</v>
      </c>
      <c r="GW442" s="123" t="s">
        <v>12738</v>
      </c>
      <c r="GX442" s="123" t="s">
        <v>12728</v>
      </c>
      <c r="GY442" t="s">
        <v>12735</v>
      </c>
      <c r="GZ442" t="str">
        <f ca="1">IFERROR(INDIRECT("'[2021_Ignition_Tracker_QC_File_20210528.xlsm]Ignition Tracker'!"&amp;ADDRESS(MATCH($A442,'[2]Ignition Tracker'!$A:$A,0),MATCH(GZ$1,'[2]Ignition Tracker'!$1:$1,0))),"")</f>
        <v/>
      </c>
      <c r="HA442" s="266" t="str">
        <f ca="1">IFERROR(INDIRECT("'[2021_Ignition_Tracker_QC_File_20210528.xlsm]Ignition Tracker'!"&amp;ADDRESS(MATCH($A442,'[2]Ignition Tracker'!$A:$A,0),MATCH(HA$1,'[2]Ignition Tracker'!$1:$1,0))),"")</f>
        <v/>
      </c>
      <c r="HB442" s="123" t="str">
        <f ca="1">IFERROR(INDIRECT("'[2021_Ignition_Tracker_QC_File_20210528.xlsm]Ignition Tracker'!"&amp;ADDRESS(MATCH($A442,'[2]Ignition Tracker'!$A:$A,0),MATCH(HB$1,'[2]Ignition Tracker'!$1:$1,0))),"")</f>
        <v/>
      </c>
      <c r="HC442" s="123" t="str">
        <f ca="1">IFERROR(INDIRECT("'[2021_Ignition_Tracker_QC_File_20210528.xlsm]Ignition Tracker'!"&amp;ADDRESS(MATCH($A442,'[2]Ignition Tracker'!$A:$A,0),MATCH(HC$1,'[2]Ignition Tracker'!$1:$1,0))),"")</f>
        <v/>
      </c>
    </row>
    <row r="443" spans="1:211" s="123" customFormat="1" x14ac:dyDescent="0.35">
      <c r="A443" s="137">
        <v>258</v>
      </c>
      <c r="B443" s="343"/>
      <c r="C443" s="84" t="s">
        <v>1412</v>
      </c>
      <c r="D443" s="124">
        <v>44273</v>
      </c>
      <c r="E443" s="124">
        <v>44273</v>
      </c>
      <c r="F443" s="345"/>
      <c r="G443" s="125" t="s">
        <v>12705</v>
      </c>
      <c r="H443" s="266" t="s">
        <v>1375</v>
      </c>
      <c r="J443" s="339"/>
      <c r="K443" s="355"/>
      <c r="L443" s="267"/>
      <c r="M443" s="354"/>
      <c r="N443" s="267" t="s">
        <v>19657</v>
      </c>
      <c r="O443" s="354"/>
      <c r="P443" s="354"/>
      <c r="Q443" s="267"/>
      <c r="R443" s="267"/>
      <c r="S443" s="267"/>
      <c r="T443" s="126"/>
      <c r="U443" s="124"/>
      <c r="V443" s="124"/>
      <c r="W443" s="126"/>
      <c r="X443" s="362"/>
      <c r="Y443" s="362"/>
      <c r="Z443" s="126"/>
      <c r="AA443" s="126"/>
      <c r="AB443" s="124"/>
      <c r="AC443" s="124"/>
      <c r="AD443" s="362"/>
      <c r="AE443" s="362"/>
      <c r="AF443" s="363"/>
      <c r="AG443" s="363"/>
      <c r="AH443" s="266" t="s">
        <v>1375</v>
      </c>
      <c r="AI443" s="124">
        <v>44273</v>
      </c>
      <c r="AJ443" s="252" t="s">
        <v>12707</v>
      </c>
      <c r="AK443" s="124"/>
      <c r="AL443" s="252"/>
      <c r="AM443" s="85" t="s">
        <v>28</v>
      </c>
      <c r="AN443" s="85" t="s">
        <v>26</v>
      </c>
      <c r="AO443" s="85" t="s">
        <v>26</v>
      </c>
      <c r="AP443" s="85"/>
      <c r="AQ443" s="85"/>
      <c r="AR443" s="85"/>
      <c r="AS443" s="335">
        <v>4199618626</v>
      </c>
      <c r="AT443" s="335"/>
      <c r="AU443" s="85"/>
      <c r="AV443" s="85"/>
      <c r="AW443" s="85"/>
      <c r="AX443" s="266" t="s">
        <v>1375</v>
      </c>
      <c r="AY443" s="85" t="s">
        <v>26</v>
      </c>
      <c r="AZ443" s="85" t="s">
        <v>26</v>
      </c>
      <c r="BA443" s="85" t="s">
        <v>26</v>
      </c>
      <c r="BB443" s="85" t="s">
        <v>26</v>
      </c>
      <c r="BC443" s="365"/>
      <c r="BD443" s="85" t="s">
        <v>33</v>
      </c>
      <c r="BE443" s="85" t="s">
        <v>16</v>
      </c>
      <c r="BF443" s="85"/>
      <c r="BG443" s="85"/>
      <c r="BH443" s="304" t="s">
        <v>18120</v>
      </c>
      <c r="BI443" s="355"/>
      <c r="BM443" s="123" t="s">
        <v>106</v>
      </c>
      <c r="BQ443" s="4" t="s">
        <v>8</v>
      </c>
      <c r="BT443"/>
      <c r="BU443"/>
      <c r="BV443" s="266" t="s">
        <v>1375</v>
      </c>
      <c r="BW443" s="85" t="s">
        <v>1404</v>
      </c>
      <c r="BX443" s="372"/>
      <c r="BY443" s="372"/>
      <c r="BZ443" s="129" t="s">
        <v>80</v>
      </c>
      <c r="CA443" t="s">
        <v>12721</v>
      </c>
      <c r="CB443">
        <v>4000</v>
      </c>
      <c r="CC443" s="265"/>
      <c r="CD443" s="123" t="s">
        <v>1430</v>
      </c>
      <c r="CE443" s="123" t="s">
        <v>17</v>
      </c>
      <c r="CG443" s="265"/>
      <c r="CI443" s="265"/>
      <c r="CJ443" s="85" t="s">
        <v>26</v>
      </c>
      <c r="CK443" s="85" t="s">
        <v>26</v>
      </c>
      <c r="CL443" s="85"/>
      <c r="CM443" s="85"/>
      <c r="CN443" s="96" t="s">
        <v>12708</v>
      </c>
      <c r="CO443" s="155"/>
      <c r="CP443" s="155"/>
      <c r="CQ443" s="285"/>
      <c r="CR443" s="155"/>
      <c r="CS443" s="378"/>
      <c r="CT443" s="155"/>
      <c r="CU443" s="155"/>
      <c r="CV443" s="155"/>
      <c r="CW443" s="155"/>
      <c r="CX443" s="155"/>
      <c r="CY443" s="155"/>
      <c r="CZ443" s="155"/>
      <c r="DA443" s="155"/>
      <c r="DB443" s="155"/>
      <c r="DC443" s="155"/>
      <c r="DD443" s="155"/>
      <c r="DE443" s="155"/>
      <c r="DF443" s="155"/>
      <c r="DG443" s="155"/>
      <c r="DH443" s="284" t="s">
        <v>1375</v>
      </c>
      <c r="DI443" s="267" t="s">
        <v>126</v>
      </c>
      <c r="DJ443" s="5" t="s">
        <v>2839</v>
      </c>
      <c r="DK443" s="294" t="s">
        <v>12707</v>
      </c>
      <c r="DL443" s="127" t="s">
        <v>12706</v>
      </c>
      <c r="DN443" s="123">
        <v>4199618626</v>
      </c>
      <c r="DO443" s="339"/>
      <c r="DP443" s="339"/>
      <c r="DQ443" s="123" t="s">
        <v>2840</v>
      </c>
      <c r="DR443" s="339"/>
      <c r="DS443" s="339"/>
      <c r="DT443" s="339"/>
      <c r="DU443" s="339"/>
      <c r="DV443" s="123">
        <v>42550401</v>
      </c>
      <c r="DW443" s="123" t="s">
        <v>12709</v>
      </c>
      <c r="DX443" s="123">
        <v>1101</v>
      </c>
      <c r="DZ443" s="355"/>
      <c r="EA443" s="123" t="s">
        <v>25</v>
      </c>
      <c r="EC443" s="125"/>
      <c r="ED443" s="339"/>
      <c r="EE443" s="339"/>
      <c r="EF443" s="339"/>
      <c r="EG443" s="355"/>
      <c r="EH443" s="355"/>
      <c r="EJ443" s="123" t="s">
        <v>26</v>
      </c>
      <c r="EK443" s="123" t="s">
        <v>25</v>
      </c>
      <c r="EL443" s="123" t="s">
        <v>26</v>
      </c>
      <c r="EM443" s="123" t="s">
        <v>1807</v>
      </c>
      <c r="EN443" s="123" t="s">
        <v>12710</v>
      </c>
      <c r="EO443" s="123" t="s">
        <v>1760</v>
      </c>
      <c r="EP443" s="339"/>
      <c r="EQ443" s="123" t="s">
        <v>1761</v>
      </c>
      <c r="ES443" s="123" t="s">
        <v>6</v>
      </c>
      <c r="ET443" s="339"/>
      <c r="EU443" s="123" t="s">
        <v>112</v>
      </c>
      <c r="EV443" s="339"/>
      <c r="EW443" s="123" t="s">
        <v>1370</v>
      </c>
      <c r="EX443" s="339"/>
      <c r="EY443" s="123" t="s">
        <v>8</v>
      </c>
      <c r="FA443" s="123" t="s">
        <v>26</v>
      </c>
      <c r="FB443" s="339"/>
      <c r="FD443" s="339"/>
      <c r="FH443" s="266" t="s">
        <v>1375</v>
      </c>
      <c r="FL443"/>
      <c r="FV443"/>
      <c r="GC443" s="339"/>
      <c r="GD443" s="339"/>
      <c r="GE443" s="339"/>
      <c r="GF443" s="355"/>
      <c r="GG443" s="355"/>
      <c r="GH443" s="331"/>
      <c r="GO443" s="339"/>
      <c r="GQ443" s="339"/>
      <c r="GS443" s="339"/>
      <c r="GY443"/>
      <c r="GZ443"/>
      <c r="HA443" s="266"/>
    </row>
    <row r="444" spans="1:211" s="123" customFormat="1" x14ac:dyDescent="0.35">
      <c r="A444" s="137">
        <v>257</v>
      </c>
      <c r="B444" s="343"/>
      <c r="C444" s="84" t="s">
        <v>1412</v>
      </c>
      <c r="D444" s="124">
        <v>44273</v>
      </c>
      <c r="E444" s="124">
        <v>44273</v>
      </c>
      <c r="F444" s="345"/>
      <c r="G444" s="125" t="s">
        <v>12711</v>
      </c>
      <c r="H444" s="266" t="s">
        <v>1375</v>
      </c>
      <c r="J444" s="339"/>
      <c r="K444" s="355"/>
      <c r="L444" s="267"/>
      <c r="M444" s="354"/>
      <c r="N444" s="267" t="s">
        <v>19657</v>
      </c>
      <c r="O444" s="354"/>
      <c r="P444" s="354"/>
      <c r="Q444" s="267"/>
      <c r="R444" s="267"/>
      <c r="S444" s="267"/>
      <c r="T444" s="126"/>
      <c r="U444" s="124"/>
      <c r="V444" s="124"/>
      <c r="W444" s="126"/>
      <c r="X444" s="362"/>
      <c r="Y444" s="362"/>
      <c r="Z444" s="126"/>
      <c r="AA444" s="126"/>
      <c r="AB444" s="124"/>
      <c r="AC444" s="124"/>
      <c r="AD444" s="362"/>
      <c r="AE444" s="362"/>
      <c r="AF444" s="363"/>
      <c r="AG444" s="363"/>
      <c r="AH444" s="266" t="s">
        <v>1375</v>
      </c>
      <c r="AI444" s="124">
        <v>44272</v>
      </c>
      <c r="AJ444" s="252" t="s">
        <v>12713</v>
      </c>
      <c r="AK444" s="124"/>
      <c r="AL444" s="252"/>
      <c r="AM444" s="85" t="s">
        <v>28</v>
      </c>
      <c r="AN444" s="85" t="s">
        <v>26</v>
      </c>
      <c r="AO444" s="85" t="s">
        <v>26</v>
      </c>
      <c r="AP444" s="85"/>
      <c r="AQ444" s="85"/>
      <c r="AR444" s="85"/>
      <c r="AS444" s="335">
        <v>654158266</v>
      </c>
      <c r="AT444" s="335"/>
      <c r="AU444" s="85"/>
      <c r="AV444" s="85"/>
      <c r="AW444" s="85"/>
      <c r="AX444" s="266" t="s">
        <v>1375</v>
      </c>
      <c r="AY444" s="85" t="s">
        <v>26</v>
      </c>
      <c r="AZ444" s="85" t="s">
        <v>26</v>
      </c>
      <c r="BA444" s="85" t="s">
        <v>26</v>
      </c>
      <c r="BB444" s="85" t="s">
        <v>26</v>
      </c>
      <c r="BC444" s="365"/>
      <c r="BD444" s="85" t="s">
        <v>33</v>
      </c>
      <c r="BE444" s="85" t="s">
        <v>16</v>
      </c>
      <c r="BF444" s="85"/>
      <c r="BG444" s="85"/>
      <c r="BH444" s="304" t="s">
        <v>18051</v>
      </c>
      <c r="BI444" s="355"/>
      <c r="BM444" s="123" t="s">
        <v>106</v>
      </c>
      <c r="BQ444" s="4" t="s">
        <v>8</v>
      </c>
      <c r="BT444"/>
      <c r="BU444"/>
      <c r="BV444" s="266" t="s">
        <v>1375</v>
      </c>
      <c r="BW444" s="85" t="s">
        <v>43</v>
      </c>
      <c r="BX444" s="372"/>
      <c r="BY444" s="372"/>
      <c r="BZ444" s="129" t="s">
        <v>71</v>
      </c>
      <c r="CA444" t="s">
        <v>3022</v>
      </c>
      <c r="CB444">
        <v>12000</v>
      </c>
      <c r="CC444" s="265"/>
      <c r="CD444" s="123" t="s">
        <v>1368</v>
      </c>
      <c r="CE444" s="123" t="s">
        <v>17</v>
      </c>
      <c r="CG444" s="265"/>
      <c r="CH444" s="123">
        <v>244</v>
      </c>
      <c r="CI444" s="265"/>
      <c r="CJ444" s="85" t="s">
        <v>26</v>
      </c>
      <c r="CK444" s="85" t="s">
        <v>26</v>
      </c>
      <c r="CL444" s="85"/>
      <c r="CM444" s="85"/>
      <c r="CN444" s="96" t="s">
        <v>12708</v>
      </c>
      <c r="CO444" s="155"/>
      <c r="CP444" s="155"/>
      <c r="CQ444" s="285"/>
      <c r="CR444" s="155"/>
      <c r="CS444" s="378"/>
      <c r="CT444" s="155"/>
      <c r="CU444" s="155"/>
      <c r="CV444" s="155"/>
      <c r="CW444" s="155"/>
      <c r="CX444" s="155"/>
      <c r="CY444" s="155"/>
      <c r="CZ444" s="155"/>
      <c r="DA444" s="155"/>
      <c r="DB444" s="155"/>
      <c r="DC444" s="155"/>
      <c r="DD444" s="155"/>
      <c r="DE444" s="155"/>
      <c r="DF444" s="155"/>
      <c r="DG444" s="155"/>
      <c r="DH444" s="284" t="s">
        <v>1375</v>
      </c>
      <c r="DI444" s="275" t="s">
        <v>120</v>
      </c>
      <c r="DJ444" s="295" t="s">
        <v>2995</v>
      </c>
      <c r="DK444" s="294" t="s">
        <v>12713</v>
      </c>
      <c r="DL444" s="127" t="s">
        <v>12712</v>
      </c>
      <c r="DN444" s="123">
        <v>654158266</v>
      </c>
      <c r="DO444" s="339"/>
      <c r="DP444" s="339"/>
      <c r="DQ444" s="123" t="s">
        <v>12714</v>
      </c>
      <c r="DR444" s="339"/>
      <c r="DS444" s="339"/>
      <c r="DT444" s="339"/>
      <c r="DU444" s="339"/>
      <c r="DV444" s="123">
        <v>103321101</v>
      </c>
      <c r="DW444" s="123" t="s">
        <v>12715</v>
      </c>
      <c r="DX444" s="123">
        <v>1101</v>
      </c>
      <c r="DZ444" s="355"/>
      <c r="EA444" s="123" t="s">
        <v>25</v>
      </c>
      <c r="EC444" s="125"/>
      <c r="ED444" s="339"/>
      <c r="EE444" s="339"/>
      <c r="EF444" s="339"/>
      <c r="EG444" s="355"/>
      <c r="EH444" s="355"/>
      <c r="EJ444" s="123" t="s">
        <v>26</v>
      </c>
      <c r="EK444" s="123" t="s">
        <v>25</v>
      </c>
      <c r="EL444" s="123" t="s">
        <v>26</v>
      </c>
      <c r="EM444" s="123" t="s">
        <v>1759</v>
      </c>
      <c r="EN444" s="123" t="s">
        <v>12716</v>
      </c>
      <c r="EO444" s="123" t="s">
        <v>1760</v>
      </c>
      <c r="EP444" s="339"/>
      <c r="EQ444" s="123" t="s">
        <v>1761</v>
      </c>
      <c r="ES444" s="123" t="s">
        <v>1956</v>
      </c>
      <c r="ET444" s="339"/>
      <c r="EU444" s="123" t="s">
        <v>112</v>
      </c>
      <c r="EV444" s="339"/>
      <c r="EW444" s="123" t="s">
        <v>1368</v>
      </c>
      <c r="EX444" s="339"/>
      <c r="EY444" s="123" t="s">
        <v>8</v>
      </c>
      <c r="FA444" s="123" t="s">
        <v>26</v>
      </c>
      <c r="FB444" s="339"/>
      <c r="FD444" s="339"/>
      <c r="FH444" s="266" t="s">
        <v>1375</v>
      </c>
      <c r="FL444"/>
      <c r="FV444"/>
      <c r="GC444" s="339"/>
      <c r="GD444" s="339"/>
      <c r="GE444" s="339"/>
      <c r="GF444" s="355"/>
      <c r="GG444" s="355"/>
      <c r="GH444" s="331"/>
      <c r="GO444" s="339"/>
      <c r="GQ444" s="339"/>
      <c r="GS444" s="339"/>
      <c r="GY444"/>
      <c r="GZ444"/>
      <c r="HA444" s="266"/>
    </row>
    <row r="445" spans="1:211" s="123" customFormat="1" x14ac:dyDescent="0.35">
      <c r="A445" s="137">
        <v>256</v>
      </c>
      <c r="B445" s="343"/>
      <c r="C445" s="84" t="s">
        <v>1412</v>
      </c>
      <c r="D445" s="124">
        <v>44273</v>
      </c>
      <c r="E445" s="124">
        <v>44273</v>
      </c>
      <c r="F445" s="345"/>
      <c r="G445" s="125" t="s">
        <v>12717</v>
      </c>
      <c r="H445" s="266" t="s">
        <v>1375</v>
      </c>
      <c r="J445" s="339"/>
      <c r="K445" s="355"/>
      <c r="L445" s="267"/>
      <c r="M445" s="354"/>
      <c r="N445" s="267" t="s">
        <v>19657</v>
      </c>
      <c r="O445" s="354"/>
      <c r="P445" s="354"/>
      <c r="Q445" s="267"/>
      <c r="R445" s="267"/>
      <c r="S445" s="267"/>
      <c r="T445" s="126"/>
      <c r="U445" s="124"/>
      <c r="V445" s="124"/>
      <c r="W445" s="126"/>
      <c r="X445" s="362"/>
      <c r="Y445" s="362"/>
      <c r="Z445" s="126"/>
      <c r="AA445" s="126"/>
      <c r="AB445" s="124"/>
      <c r="AC445" s="124"/>
      <c r="AD445" s="362"/>
      <c r="AE445" s="362"/>
      <c r="AF445" s="363"/>
      <c r="AG445" s="363"/>
      <c r="AH445" s="266" t="s">
        <v>1375</v>
      </c>
      <c r="AI445" s="124">
        <v>44272</v>
      </c>
      <c r="AJ445" s="252" t="s">
        <v>2684</v>
      </c>
      <c r="AK445" s="124"/>
      <c r="AL445" s="252"/>
      <c r="AM445" s="85" t="s">
        <v>28</v>
      </c>
      <c r="AN445" s="85" t="s">
        <v>26</v>
      </c>
      <c r="AO445" s="85" t="s">
        <v>26</v>
      </c>
      <c r="AP445" s="85"/>
      <c r="AQ445" s="85"/>
      <c r="AR445" s="85"/>
      <c r="AS445" s="335">
        <v>1019392700</v>
      </c>
      <c r="AT445" s="335"/>
      <c r="AU445" s="85"/>
      <c r="AV445" s="85"/>
      <c r="AW445" s="85"/>
      <c r="AX445" s="266" t="s">
        <v>1375</v>
      </c>
      <c r="AY445" s="85" t="s">
        <v>26</v>
      </c>
      <c r="AZ445" s="85" t="s">
        <v>26</v>
      </c>
      <c r="BA445" s="85" t="s">
        <v>26</v>
      </c>
      <c r="BB445" s="85" t="s">
        <v>26</v>
      </c>
      <c r="BC445" s="365"/>
      <c r="BD445" s="85" t="s">
        <v>33</v>
      </c>
      <c r="BE445" s="85" t="s">
        <v>16</v>
      </c>
      <c r="BF445" s="85"/>
      <c r="BG445" s="85"/>
      <c r="BH445" s="304" t="s">
        <v>18051</v>
      </c>
      <c r="BI445" s="355"/>
      <c r="BM445" s="123" t="s">
        <v>106</v>
      </c>
      <c r="BQ445" s="4" t="s">
        <v>8</v>
      </c>
      <c r="BT445"/>
      <c r="BU445"/>
      <c r="BV445" s="266" t="s">
        <v>1375</v>
      </c>
      <c r="BW445" s="85" t="s">
        <v>1404</v>
      </c>
      <c r="BX445" s="372"/>
      <c r="BY445" s="372"/>
      <c r="BZ445" s="129" t="s">
        <v>225</v>
      </c>
      <c r="CA445" t="s">
        <v>5034</v>
      </c>
      <c r="CB445">
        <v>12000</v>
      </c>
      <c r="CC445" s="265"/>
      <c r="CD445" s="123" t="s">
        <v>12720</v>
      </c>
      <c r="CE445" s="123" t="s">
        <v>17</v>
      </c>
      <c r="CG445" s="265"/>
      <c r="CI445" s="265"/>
      <c r="CJ445" s="85" t="s">
        <v>26</v>
      </c>
      <c r="CK445" s="85" t="s">
        <v>26</v>
      </c>
      <c r="CL445" s="85"/>
      <c r="CM445" s="85"/>
      <c r="CN445" s="96" t="s">
        <v>12708</v>
      </c>
      <c r="CO445" s="155"/>
      <c r="CP445" s="155"/>
      <c r="CQ445" s="285"/>
      <c r="CR445" s="155"/>
      <c r="CS445" s="378"/>
      <c r="CT445" s="155"/>
      <c r="CU445" s="155"/>
      <c r="CV445" s="155"/>
      <c r="CW445" s="155"/>
      <c r="CX445" s="155"/>
      <c r="CY445" s="155"/>
      <c r="CZ445" s="155"/>
      <c r="DA445" s="155"/>
      <c r="DB445" s="155"/>
      <c r="DC445" s="155"/>
      <c r="DD445" s="155"/>
      <c r="DE445" s="155"/>
      <c r="DF445" s="155"/>
      <c r="DG445" s="155"/>
      <c r="DH445" s="284" t="s">
        <v>1375</v>
      </c>
      <c r="DI445" s="275" t="s">
        <v>120</v>
      </c>
      <c r="DJ445" s="295" t="s">
        <v>1959</v>
      </c>
      <c r="DK445" s="294" t="s">
        <v>2684</v>
      </c>
      <c r="DL445" s="127" t="s">
        <v>12712</v>
      </c>
      <c r="DN445" s="123">
        <v>1019392700</v>
      </c>
      <c r="DO445" s="339"/>
      <c r="DP445" s="339"/>
      <c r="DQ445" s="123" t="s">
        <v>12718</v>
      </c>
      <c r="DR445" s="339"/>
      <c r="DS445" s="339"/>
      <c r="DT445" s="339"/>
      <c r="DU445" s="339"/>
      <c r="DV445" s="123">
        <v>103211101</v>
      </c>
      <c r="DW445" s="123" t="s">
        <v>12719</v>
      </c>
      <c r="DX445" s="123">
        <v>1120</v>
      </c>
      <c r="DZ445" s="355"/>
      <c r="EA445" s="123" t="s">
        <v>25</v>
      </c>
      <c r="EC445" s="125"/>
      <c r="ED445" s="339"/>
      <c r="EE445" s="339"/>
      <c r="EF445" s="339"/>
      <c r="EG445" s="355"/>
      <c r="EH445" s="355"/>
      <c r="EJ445" s="123" t="s">
        <v>26</v>
      </c>
      <c r="EK445" s="123" t="s">
        <v>25</v>
      </c>
      <c r="EL445" s="123" t="s">
        <v>26</v>
      </c>
      <c r="EM445" s="123" t="s">
        <v>1759</v>
      </c>
      <c r="EO445" s="123" t="s">
        <v>1760</v>
      </c>
      <c r="EP445" s="339"/>
      <c r="EQ445" s="123" t="s">
        <v>1761</v>
      </c>
      <c r="ES445" s="123" t="s">
        <v>6</v>
      </c>
      <c r="ET445" s="339"/>
      <c r="EU445" s="123" t="s">
        <v>112</v>
      </c>
      <c r="EV445" s="339"/>
      <c r="EW445" s="123" t="s">
        <v>1370</v>
      </c>
      <c r="EX445" s="339"/>
      <c r="EY445" s="123" t="s">
        <v>8</v>
      </c>
      <c r="FA445" s="123" t="s">
        <v>26</v>
      </c>
      <c r="FB445" s="339"/>
      <c r="FD445" s="339"/>
      <c r="FH445" s="266" t="s">
        <v>1375</v>
      </c>
      <c r="FL445"/>
      <c r="FV445"/>
      <c r="GC445" s="339"/>
      <c r="GD445" s="339"/>
      <c r="GE445" s="339"/>
      <c r="GF445" s="355"/>
      <c r="GG445" s="355"/>
      <c r="GH445" s="331"/>
      <c r="GO445" s="339"/>
      <c r="GQ445" s="339"/>
      <c r="GS445" s="339"/>
      <c r="GY445"/>
      <c r="GZ445"/>
      <c r="HA445" s="266"/>
    </row>
    <row r="446" spans="1:211" s="123" customFormat="1" x14ac:dyDescent="0.35">
      <c r="A446" s="137">
        <v>255</v>
      </c>
      <c r="B446" s="343"/>
      <c r="C446" s="84" t="s">
        <v>1412</v>
      </c>
      <c r="D446" s="124">
        <v>44271</v>
      </c>
      <c r="E446" s="124">
        <v>44271</v>
      </c>
      <c r="F446" s="345"/>
      <c r="G446" s="125" t="s">
        <v>12700</v>
      </c>
      <c r="H446" s="266" t="s">
        <v>1375</v>
      </c>
      <c r="J446" s="339"/>
      <c r="K446" s="355"/>
      <c r="L446" s="267"/>
      <c r="M446" s="354"/>
      <c r="N446" s="267" t="s">
        <v>19657</v>
      </c>
      <c r="O446" s="354"/>
      <c r="P446" s="354"/>
      <c r="Q446" s="267"/>
      <c r="R446" s="267"/>
      <c r="S446" s="267"/>
      <c r="T446" s="126"/>
      <c r="U446" s="124"/>
      <c r="V446" s="124"/>
      <c r="W446" s="126"/>
      <c r="X446" s="362"/>
      <c r="Y446" s="362"/>
      <c r="Z446" s="126"/>
      <c r="AA446" s="126"/>
      <c r="AB446" s="124"/>
      <c r="AC446" s="124"/>
      <c r="AD446" s="362"/>
      <c r="AE446" s="362"/>
      <c r="AF446" s="363"/>
      <c r="AG446" s="363"/>
      <c r="AH446" s="266" t="s">
        <v>1375</v>
      </c>
      <c r="AI446" s="124">
        <v>44271</v>
      </c>
      <c r="AJ446" s="252" t="s">
        <v>12702</v>
      </c>
      <c r="AK446" s="124"/>
      <c r="AL446" s="252"/>
      <c r="AM446" s="85" t="s">
        <v>28</v>
      </c>
      <c r="AN446" s="85" t="s">
        <v>26</v>
      </c>
      <c r="AO446" s="85" t="s">
        <v>26</v>
      </c>
      <c r="AP446" s="85"/>
      <c r="AQ446" s="85"/>
      <c r="AR446" s="85"/>
      <c r="AS446" s="335">
        <v>240131055</v>
      </c>
      <c r="AT446" s="335"/>
      <c r="AU446" s="85"/>
      <c r="AV446" s="85"/>
      <c r="AW446" s="85"/>
      <c r="AX446" s="266" t="s">
        <v>1375</v>
      </c>
      <c r="AY446" s="85" t="s">
        <v>26</v>
      </c>
      <c r="AZ446" s="85" t="s">
        <v>26</v>
      </c>
      <c r="BA446" s="85" t="s">
        <v>26</v>
      </c>
      <c r="BB446" s="85" t="s">
        <v>26</v>
      </c>
      <c r="BC446" s="365"/>
      <c r="BD446" s="85" t="s">
        <v>33</v>
      </c>
      <c r="BE446" s="85" t="s">
        <v>16</v>
      </c>
      <c r="BF446" s="85"/>
      <c r="BG446" s="85"/>
      <c r="BH446" s="304" t="s">
        <v>18051</v>
      </c>
      <c r="BI446" s="355"/>
      <c r="BM446" s="123" t="s">
        <v>106</v>
      </c>
      <c r="BQ446" s="4" t="s">
        <v>1371</v>
      </c>
      <c r="BT446"/>
      <c r="BU446"/>
      <c r="BV446" s="266" t="s">
        <v>1375</v>
      </c>
      <c r="BW446" s="85" t="s">
        <v>1404</v>
      </c>
      <c r="BX446" s="372"/>
      <c r="BY446" s="372"/>
      <c r="BZ446" s="129" t="s">
        <v>200</v>
      </c>
      <c r="CA446" t="s">
        <v>12704</v>
      </c>
      <c r="CB446">
        <v>12000</v>
      </c>
      <c r="CC446" s="265"/>
      <c r="CD446" s="123" t="s">
        <v>1531</v>
      </c>
      <c r="CE446" s="123" t="s">
        <v>17</v>
      </c>
      <c r="CG446" s="265"/>
      <c r="CI446" s="265"/>
      <c r="CJ446" s="85" t="s">
        <v>26</v>
      </c>
      <c r="CK446" s="85" t="s">
        <v>26</v>
      </c>
      <c r="CL446" s="85"/>
      <c r="CM446" s="85"/>
      <c r="CN446" s="96" t="s">
        <v>3903</v>
      </c>
      <c r="CO446" s="155"/>
      <c r="CP446" s="155"/>
      <c r="CQ446" s="285"/>
      <c r="CR446" s="155"/>
      <c r="CS446" s="378"/>
      <c r="CT446" s="155"/>
      <c r="CU446" s="155"/>
      <c r="CV446" s="155"/>
      <c r="CW446" s="155"/>
      <c r="CX446" s="155"/>
      <c r="CY446" s="155"/>
      <c r="CZ446" s="155"/>
      <c r="DA446" s="155"/>
      <c r="DB446" s="155"/>
      <c r="DC446" s="155"/>
      <c r="DD446" s="155"/>
      <c r="DE446" s="155"/>
      <c r="DF446" s="155"/>
      <c r="DG446" s="155"/>
      <c r="DH446" s="284" t="s">
        <v>1375</v>
      </c>
      <c r="DI446" s="275" t="s">
        <v>124</v>
      </c>
      <c r="DJ446" s="295" t="s">
        <v>3258</v>
      </c>
      <c r="DK446" s="294" t="s">
        <v>12702</v>
      </c>
      <c r="DL446" s="127" t="s">
        <v>12701</v>
      </c>
      <c r="DN446" s="123">
        <v>240131055</v>
      </c>
      <c r="DO446" s="339"/>
      <c r="DP446" s="339"/>
      <c r="DQ446" s="123" t="s">
        <v>2078</v>
      </c>
      <c r="DR446" s="339"/>
      <c r="DS446" s="339"/>
      <c r="DT446" s="339"/>
      <c r="DU446" s="339"/>
      <c r="DV446" s="123">
        <v>182331102</v>
      </c>
      <c r="DW446" s="123" t="s">
        <v>12703</v>
      </c>
      <c r="DX446" s="123">
        <v>1120</v>
      </c>
      <c r="DZ446" s="355"/>
      <c r="EA446" s="123" t="s">
        <v>25</v>
      </c>
      <c r="EC446" s="125"/>
      <c r="ED446" s="339"/>
      <c r="EE446" s="339"/>
      <c r="EF446" s="339"/>
      <c r="EG446" s="355"/>
      <c r="EH446" s="355"/>
      <c r="EJ446" s="123" t="s">
        <v>26</v>
      </c>
      <c r="EK446" s="123" t="s">
        <v>25</v>
      </c>
      <c r="EL446" s="123" t="s">
        <v>26</v>
      </c>
      <c r="EM446" s="123" t="s">
        <v>1759</v>
      </c>
      <c r="EO446" s="123" t="s">
        <v>1760</v>
      </c>
      <c r="EP446" s="339"/>
      <c r="EQ446" s="123" t="s">
        <v>1761</v>
      </c>
      <c r="ES446" s="123" t="s">
        <v>1956</v>
      </c>
      <c r="ET446" s="339"/>
      <c r="EU446" s="123" t="s">
        <v>112</v>
      </c>
      <c r="EV446" s="339"/>
      <c r="EW446" s="123" t="s">
        <v>1370</v>
      </c>
      <c r="EX446" s="339"/>
      <c r="EY446" s="123" t="s">
        <v>1371</v>
      </c>
      <c r="FA446" s="123" t="s">
        <v>26</v>
      </c>
      <c r="FB446" s="339"/>
      <c r="FD446" s="339"/>
      <c r="FH446" s="266" t="s">
        <v>1375</v>
      </c>
      <c r="FL446"/>
      <c r="FV446"/>
      <c r="GC446" s="339"/>
      <c r="GD446" s="339"/>
      <c r="GE446" s="339"/>
      <c r="GF446" s="355"/>
      <c r="GG446" s="355"/>
      <c r="GH446" s="331"/>
      <c r="GO446" s="339"/>
      <c r="GQ446" s="339"/>
      <c r="GS446" s="339"/>
      <c r="GY446"/>
      <c r="GZ446"/>
      <c r="HA446" s="266"/>
    </row>
    <row r="447" spans="1:211" s="123" customFormat="1" x14ac:dyDescent="0.35">
      <c r="A447" s="137">
        <v>254</v>
      </c>
      <c r="B447" s="343"/>
      <c r="C447" s="84" t="s">
        <v>1412</v>
      </c>
      <c r="D447" s="124">
        <v>44271</v>
      </c>
      <c r="E447" s="124">
        <v>44271</v>
      </c>
      <c r="F447" s="345"/>
      <c r="G447" s="125" t="s">
        <v>12678</v>
      </c>
      <c r="H447" s="266" t="s">
        <v>1375</v>
      </c>
      <c r="J447" s="339"/>
      <c r="K447" s="355"/>
      <c r="L447" s="267"/>
      <c r="M447" s="354"/>
      <c r="N447" s="267" t="s">
        <v>19657</v>
      </c>
      <c r="O447" s="354"/>
      <c r="P447" s="354"/>
      <c r="Q447" s="267"/>
      <c r="R447" s="267"/>
      <c r="S447" s="267"/>
      <c r="T447" s="126"/>
      <c r="U447" s="124"/>
      <c r="V447" s="124"/>
      <c r="W447" s="126"/>
      <c r="X447" s="362"/>
      <c r="Y447" s="362"/>
      <c r="Z447" s="126"/>
      <c r="AA447" s="126"/>
      <c r="AB447" s="124"/>
      <c r="AC447" s="124"/>
      <c r="AD447" s="362"/>
      <c r="AE447" s="362"/>
      <c r="AF447" s="363"/>
      <c r="AG447" s="363"/>
      <c r="AH447" s="266" t="s">
        <v>1375</v>
      </c>
      <c r="AI447" s="124">
        <v>44270</v>
      </c>
      <c r="AJ447" s="252" t="s">
        <v>12679</v>
      </c>
      <c r="AK447" s="124"/>
      <c r="AL447" s="252"/>
      <c r="AM447" s="85" t="s">
        <v>28</v>
      </c>
      <c r="AN447" s="85" t="s">
        <v>26</v>
      </c>
      <c r="AO447" s="85" t="s">
        <v>26</v>
      </c>
      <c r="AP447" s="85"/>
      <c r="AQ447" s="85"/>
      <c r="AR447" s="85"/>
      <c r="AS447" s="335">
        <v>309108</v>
      </c>
      <c r="AT447" s="335"/>
      <c r="AU447" s="85"/>
      <c r="AV447" s="85"/>
      <c r="AW447" s="85"/>
      <c r="AX447" s="266" t="s">
        <v>1375</v>
      </c>
      <c r="AY447" s="85" t="s">
        <v>26</v>
      </c>
      <c r="AZ447" s="85" t="s">
        <v>26</v>
      </c>
      <c r="BA447" s="85" t="s">
        <v>26</v>
      </c>
      <c r="BB447" s="85" t="s">
        <v>26</v>
      </c>
      <c r="BC447" s="365"/>
      <c r="BD447" s="85" t="s">
        <v>33</v>
      </c>
      <c r="BE447" s="85" t="s">
        <v>16</v>
      </c>
      <c r="BF447" s="85"/>
      <c r="BG447" s="85"/>
      <c r="BH447" s="304" t="s">
        <v>18051</v>
      </c>
      <c r="BI447" s="355"/>
      <c r="BM447" s="123" t="s">
        <v>106</v>
      </c>
      <c r="BQ447" s="4" t="s">
        <v>8</v>
      </c>
      <c r="BT447"/>
      <c r="BU447"/>
      <c r="BV447" s="266" t="s">
        <v>1375</v>
      </c>
      <c r="BW447" s="85" t="s">
        <v>43</v>
      </c>
      <c r="BX447" s="372"/>
      <c r="BY447" s="372"/>
      <c r="BZ447" s="129" t="s">
        <v>159</v>
      </c>
      <c r="CA447" t="s">
        <v>12680</v>
      </c>
      <c r="CB447">
        <v>12000</v>
      </c>
      <c r="CC447" s="265"/>
      <c r="CD447" s="123" t="s">
        <v>12681</v>
      </c>
      <c r="CE447" s="123" t="s">
        <v>1446</v>
      </c>
      <c r="CG447" s="265"/>
      <c r="CH447" s="123">
        <v>140</v>
      </c>
      <c r="CI447" s="265"/>
      <c r="CJ447" s="85" t="s">
        <v>26</v>
      </c>
      <c r="CK447" s="85" t="s">
        <v>26</v>
      </c>
      <c r="CL447" s="85"/>
      <c r="CM447" s="85"/>
      <c r="CN447" s="96" t="s">
        <v>3903</v>
      </c>
      <c r="CO447" s="155"/>
      <c r="CP447" s="155"/>
      <c r="CQ447" s="285"/>
      <c r="CR447" s="155"/>
      <c r="CS447" s="378"/>
      <c r="CT447" s="155"/>
      <c r="CU447" s="155"/>
      <c r="CV447" s="155"/>
      <c r="CW447" s="155"/>
      <c r="CX447" s="155"/>
      <c r="CY447" s="155"/>
      <c r="CZ447" s="155"/>
      <c r="DA447" s="155"/>
      <c r="DB447" s="155"/>
      <c r="DC447" s="155"/>
      <c r="DD447" s="155"/>
      <c r="DE447" s="155"/>
      <c r="DF447" s="155"/>
      <c r="DG447" s="155"/>
      <c r="DH447" s="284" t="s">
        <v>1375</v>
      </c>
      <c r="DI447" s="275" t="s">
        <v>2685</v>
      </c>
      <c r="DJ447" s="295" t="s">
        <v>3972</v>
      </c>
      <c r="DK447" s="294" t="s">
        <v>12679</v>
      </c>
      <c r="DL447" s="127" t="s">
        <v>4056</v>
      </c>
      <c r="DN447" s="123">
        <v>309108</v>
      </c>
      <c r="DO447" s="339"/>
      <c r="DP447" s="339"/>
      <c r="DQ447" s="123" t="s">
        <v>12682</v>
      </c>
      <c r="DR447" s="339"/>
      <c r="DS447" s="339"/>
      <c r="DT447" s="339"/>
      <c r="DU447" s="339"/>
      <c r="DW447" s="123" t="s">
        <v>12683</v>
      </c>
      <c r="DX447" s="123">
        <v>1123</v>
      </c>
      <c r="DZ447" s="355"/>
      <c r="EA447" s="123" t="s">
        <v>25</v>
      </c>
      <c r="EC447" s="125"/>
      <c r="ED447" s="339"/>
      <c r="EE447" s="339"/>
      <c r="EF447" s="339"/>
      <c r="EG447" s="355"/>
      <c r="EH447" s="355"/>
      <c r="EI447" s="123">
        <v>110325912</v>
      </c>
      <c r="EJ447" s="123" t="s">
        <v>26</v>
      </c>
      <c r="EK447" s="123" t="s">
        <v>25</v>
      </c>
      <c r="EL447" s="123" t="s">
        <v>25</v>
      </c>
      <c r="EM447" s="123" t="s">
        <v>1759</v>
      </c>
      <c r="EO447" s="123" t="s">
        <v>1760</v>
      </c>
      <c r="EP447" s="339"/>
      <c r="EQ447" s="123" t="s">
        <v>1863</v>
      </c>
      <c r="ES447" s="123" t="s">
        <v>6</v>
      </c>
      <c r="ET447" s="339"/>
      <c r="EU447" s="123" t="s">
        <v>112</v>
      </c>
      <c r="EV447" s="339"/>
      <c r="EW447" s="123" t="s">
        <v>1370</v>
      </c>
      <c r="EX447" s="339"/>
      <c r="EY447" s="123" t="s">
        <v>8</v>
      </c>
      <c r="EZ447" s="123" t="s">
        <v>12684</v>
      </c>
      <c r="FA447" s="123" t="s">
        <v>26</v>
      </c>
      <c r="FB447" s="339"/>
      <c r="FD447" s="339"/>
      <c r="FH447" s="266" t="s">
        <v>1375</v>
      </c>
      <c r="FL447"/>
      <c r="FV447"/>
      <c r="GC447" s="339"/>
      <c r="GD447" s="339"/>
      <c r="GE447" s="339"/>
      <c r="GF447" s="355"/>
      <c r="GG447" s="355"/>
      <c r="GH447" s="331"/>
      <c r="GO447" s="339"/>
      <c r="GQ447" s="339"/>
      <c r="GS447" s="339"/>
      <c r="GY447"/>
      <c r="GZ447"/>
      <c r="HA447" s="266"/>
    </row>
    <row r="448" spans="1:211" s="123" customFormat="1" x14ac:dyDescent="0.35">
      <c r="A448" s="137">
        <v>253</v>
      </c>
      <c r="B448" s="343"/>
      <c r="C448" s="84" t="s">
        <v>1412</v>
      </c>
      <c r="D448" s="124">
        <v>44271</v>
      </c>
      <c r="E448" s="124">
        <v>44271</v>
      </c>
      <c r="F448" s="345"/>
      <c r="G448" s="125" t="s">
        <v>4055</v>
      </c>
      <c r="H448" s="266" t="s">
        <v>1375</v>
      </c>
      <c r="J448" s="339"/>
      <c r="K448" s="355"/>
      <c r="L448" s="267"/>
      <c r="M448" s="354"/>
      <c r="N448" s="267" t="s">
        <v>19657</v>
      </c>
      <c r="O448" s="354"/>
      <c r="P448" s="354"/>
      <c r="Q448" s="267"/>
      <c r="R448" s="267"/>
      <c r="S448" s="267"/>
      <c r="T448" s="126"/>
      <c r="U448" s="124"/>
      <c r="V448" s="124"/>
      <c r="W448" s="126"/>
      <c r="X448" s="362"/>
      <c r="Y448" s="362"/>
      <c r="Z448" s="126"/>
      <c r="AA448" s="126"/>
      <c r="AB448" s="124"/>
      <c r="AC448" s="124"/>
      <c r="AD448" s="362"/>
      <c r="AE448" s="362"/>
      <c r="AF448" s="363"/>
      <c r="AG448" s="363"/>
      <c r="AH448" s="266" t="s">
        <v>1375</v>
      </c>
      <c r="AI448" s="124">
        <v>44270</v>
      </c>
      <c r="AJ448" s="252" t="s">
        <v>4057</v>
      </c>
      <c r="AK448" s="124"/>
      <c r="AL448" s="252"/>
      <c r="AM448" s="85" t="s">
        <v>28</v>
      </c>
      <c r="AN448" s="85" t="s">
        <v>26</v>
      </c>
      <c r="AO448" s="85" t="s">
        <v>26</v>
      </c>
      <c r="AP448" s="85"/>
      <c r="AQ448" s="85"/>
      <c r="AR448" s="85"/>
      <c r="AS448" s="335">
        <v>3934067498</v>
      </c>
      <c r="AT448" s="335"/>
      <c r="AU448" s="85"/>
      <c r="AV448" s="85"/>
      <c r="AW448" s="85"/>
      <c r="AX448" s="266" t="s">
        <v>1375</v>
      </c>
      <c r="AY448" s="85" t="s">
        <v>26</v>
      </c>
      <c r="AZ448" s="85" t="s">
        <v>26</v>
      </c>
      <c r="BA448" s="85" t="s">
        <v>26</v>
      </c>
      <c r="BB448" s="85" t="s">
        <v>26</v>
      </c>
      <c r="BC448" s="365"/>
      <c r="BD448" s="85" t="s">
        <v>33</v>
      </c>
      <c r="BE448" s="85" t="s">
        <v>16</v>
      </c>
      <c r="BF448" s="85"/>
      <c r="BG448" s="85"/>
      <c r="BH448" s="304" t="s">
        <v>18051</v>
      </c>
      <c r="BI448" s="355"/>
      <c r="BM448" s="123" t="s">
        <v>106</v>
      </c>
      <c r="BQ448" s="4" t="s">
        <v>8</v>
      </c>
      <c r="BT448"/>
      <c r="BU448"/>
      <c r="BV448" s="266" t="s">
        <v>1375</v>
      </c>
      <c r="BW448" s="85" t="s">
        <v>1404</v>
      </c>
      <c r="BX448" s="372"/>
      <c r="BY448" s="372"/>
      <c r="BZ448" s="129" t="s">
        <v>244</v>
      </c>
      <c r="CA448" t="s">
        <v>10353</v>
      </c>
      <c r="CB448">
        <v>12000</v>
      </c>
      <c r="CC448" s="265"/>
      <c r="CD448" s="123" t="s">
        <v>1455</v>
      </c>
      <c r="CE448" s="123" t="s">
        <v>17</v>
      </c>
      <c r="CG448" s="265"/>
      <c r="CI448" s="265"/>
      <c r="CJ448" s="85" t="s">
        <v>26</v>
      </c>
      <c r="CK448" s="85" t="s">
        <v>26</v>
      </c>
      <c r="CL448" s="85"/>
      <c r="CM448" s="85"/>
      <c r="CN448" s="96" t="s">
        <v>3903</v>
      </c>
      <c r="CO448" s="155"/>
      <c r="CP448" s="155"/>
      <c r="CQ448" s="285"/>
      <c r="CR448" s="155"/>
      <c r="CS448" s="378"/>
      <c r="CT448" s="155"/>
      <c r="CU448" s="155"/>
      <c r="CV448" s="155"/>
      <c r="CW448" s="155"/>
      <c r="CX448" s="155"/>
      <c r="CY448" s="155"/>
      <c r="CZ448" s="155"/>
      <c r="DA448" s="155"/>
      <c r="DB448" s="155"/>
      <c r="DC448" s="155"/>
      <c r="DD448" s="155"/>
      <c r="DE448" s="155"/>
      <c r="DF448" s="155"/>
      <c r="DG448" s="155"/>
      <c r="DH448" s="284" t="s">
        <v>1375</v>
      </c>
      <c r="DI448" s="146" t="s">
        <v>126</v>
      </c>
      <c r="DJ448" s="147" t="s">
        <v>2956</v>
      </c>
      <c r="DK448" s="130" t="s">
        <v>4057</v>
      </c>
      <c r="DL448" s="127" t="s">
        <v>4056</v>
      </c>
      <c r="DM448" s="84"/>
      <c r="DN448" s="84">
        <v>3934067498</v>
      </c>
      <c r="DO448" s="343"/>
      <c r="DP448" s="343"/>
      <c r="DQ448" s="84" t="s">
        <v>2957</v>
      </c>
      <c r="DR448" s="343"/>
      <c r="DS448" s="343"/>
      <c r="DT448" s="343"/>
      <c r="DU448" s="343"/>
      <c r="DV448" s="84">
        <v>42481101</v>
      </c>
      <c r="DW448" s="84" t="s">
        <v>4058</v>
      </c>
      <c r="DX448" s="84">
        <v>1101</v>
      </c>
      <c r="DY448" s="84"/>
      <c r="DZ448" s="355"/>
      <c r="EA448" s="84" t="s">
        <v>25</v>
      </c>
      <c r="EB448" s="84"/>
      <c r="EC448" s="125"/>
      <c r="ED448" s="343"/>
      <c r="EE448" s="343"/>
      <c r="EF448" s="343"/>
      <c r="EG448" s="355"/>
      <c r="EH448" s="355"/>
      <c r="EI448" s="126"/>
      <c r="EJ448" s="84" t="s">
        <v>26</v>
      </c>
      <c r="EK448" s="84" t="s">
        <v>25</v>
      </c>
      <c r="EL448" s="84" t="s">
        <v>26</v>
      </c>
      <c r="EM448" s="84" t="s">
        <v>1759</v>
      </c>
      <c r="EN448" s="84"/>
      <c r="EO448" s="84" t="s">
        <v>1760</v>
      </c>
      <c r="EP448" s="343"/>
      <c r="EQ448" s="84" t="s">
        <v>1761</v>
      </c>
      <c r="ER448" s="84"/>
      <c r="ES448" s="84" t="s">
        <v>1956</v>
      </c>
      <c r="ET448" s="343"/>
      <c r="EU448" s="84" t="s">
        <v>112</v>
      </c>
      <c r="EV448" s="343"/>
      <c r="EW448" s="84" t="s">
        <v>1370</v>
      </c>
      <c r="EX448" s="343"/>
      <c r="EY448" s="84" t="s">
        <v>8</v>
      </c>
      <c r="EZ448" s="84"/>
      <c r="FA448" s="84" t="s">
        <v>26</v>
      </c>
      <c r="FB448" s="343"/>
      <c r="FC448" s="84"/>
      <c r="FD448" s="343"/>
      <c r="FE448" s="84"/>
      <c r="FF448" s="84"/>
      <c r="FG448" s="84"/>
      <c r="FH448" s="96" t="s">
        <v>1375</v>
      </c>
      <c r="FI448" s="84"/>
      <c r="FJ448" s="84"/>
      <c r="FK448" s="84"/>
      <c r="FL448"/>
      <c r="FM448" s="84"/>
      <c r="FN448" s="84"/>
      <c r="FO448" s="84"/>
      <c r="FP448" s="84"/>
      <c r="FQ448" s="84"/>
      <c r="FR448" s="84"/>
      <c r="FS448" s="84"/>
      <c r="FT448" s="84"/>
      <c r="FU448" s="84"/>
      <c r="FV448"/>
      <c r="FW448" s="84"/>
      <c r="FX448" s="84"/>
      <c r="FY448" s="84"/>
      <c r="FZ448" s="84"/>
      <c r="GA448" s="84"/>
      <c r="GB448" s="84"/>
      <c r="GC448" s="343"/>
      <c r="GD448" s="343"/>
      <c r="GE448" s="343"/>
      <c r="GF448" s="355"/>
      <c r="GG448" s="355"/>
      <c r="GH448" s="331"/>
      <c r="GI448" s="84"/>
      <c r="GJ448" s="84"/>
      <c r="GK448" s="84"/>
      <c r="GL448" s="84"/>
      <c r="GM448" s="84"/>
      <c r="GN448" s="84"/>
      <c r="GO448" s="343"/>
      <c r="GP448" s="84"/>
      <c r="GQ448" s="343"/>
      <c r="GR448" s="84"/>
      <c r="GS448" s="343"/>
      <c r="GT448" s="84"/>
      <c r="GU448" s="84"/>
      <c r="GV448" s="84"/>
      <c r="GW448" s="84"/>
      <c r="GX448" s="84"/>
      <c r="GY448"/>
      <c r="GZ448"/>
      <c r="HA448" s="97"/>
      <c r="HB448" s="84"/>
      <c r="HC448" s="84"/>
    </row>
    <row r="449" spans="1:211" s="84" customFormat="1" x14ac:dyDescent="0.35">
      <c r="A449" s="137">
        <v>252</v>
      </c>
      <c r="B449" s="340"/>
      <c r="C449" s="123" t="s">
        <v>1412</v>
      </c>
      <c r="D449" s="124">
        <v>44333</v>
      </c>
      <c r="E449" s="124">
        <v>44333</v>
      </c>
      <c r="F449" s="339"/>
      <c r="G449" s="125" t="s">
        <v>4059</v>
      </c>
      <c r="H449" s="266" t="s">
        <v>1375</v>
      </c>
      <c r="I449" s="123"/>
      <c r="J449" s="339"/>
      <c r="K449" s="355"/>
      <c r="L449" s="267"/>
      <c r="M449" s="354"/>
      <c r="N449" s="267" t="s">
        <v>19657</v>
      </c>
      <c r="O449" s="354"/>
      <c r="P449" s="354"/>
      <c r="Q449" s="267"/>
      <c r="R449" s="267"/>
      <c r="S449" s="267"/>
      <c r="T449" s="123"/>
      <c r="U449" s="124"/>
      <c r="V449" s="124"/>
      <c r="W449" s="123"/>
      <c r="X449" s="339"/>
      <c r="Y449" s="339"/>
      <c r="Z449" s="123"/>
      <c r="AA449" s="123"/>
      <c r="AB449" s="124"/>
      <c r="AC449" s="124"/>
      <c r="AD449" s="339"/>
      <c r="AE449" s="339"/>
      <c r="AF449" s="355"/>
      <c r="AG449" s="355"/>
      <c r="AH449" s="266" t="s">
        <v>1375</v>
      </c>
      <c r="AI449" s="124">
        <v>44270</v>
      </c>
      <c r="AJ449" s="252">
        <v>0.46111111111111108</v>
      </c>
      <c r="AK449" s="124">
        <v>44270</v>
      </c>
      <c r="AL449" s="252">
        <v>0.46111111111111108</v>
      </c>
      <c r="AM449" s="85" t="s">
        <v>28</v>
      </c>
      <c r="AN449" s="85" t="s">
        <v>26</v>
      </c>
      <c r="AO449" s="85" t="s">
        <v>26</v>
      </c>
      <c r="AP449" s="85" t="s">
        <v>4060</v>
      </c>
      <c r="AQ449" s="85" t="s">
        <v>4061</v>
      </c>
      <c r="AR449" s="85"/>
      <c r="AS449" s="335" t="s">
        <v>4062</v>
      </c>
      <c r="AT449" s="335">
        <v>120644270</v>
      </c>
      <c r="AU449" s="85"/>
      <c r="AV449" s="85"/>
      <c r="AW449" s="85"/>
      <c r="AX449" s="266" t="s">
        <v>1375</v>
      </c>
      <c r="AY449" s="85" t="s">
        <v>26</v>
      </c>
      <c r="AZ449" s="85" t="s">
        <v>25</v>
      </c>
      <c r="BA449" s="85" t="s">
        <v>25</v>
      </c>
      <c r="BB449" s="85" t="s">
        <v>26</v>
      </c>
      <c r="BC449" s="365"/>
      <c r="BD449" s="85" t="s">
        <v>27</v>
      </c>
      <c r="BE449" s="85" t="s">
        <v>13</v>
      </c>
      <c r="BF449" s="85" t="s">
        <v>34</v>
      </c>
      <c r="BG449" s="85" t="s">
        <v>34</v>
      </c>
      <c r="BH449" s="304" t="s">
        <v>18051</v>
      </c>
      <c r="BI449" s="355"/>
      <c r="BJ449" s="123"/>
      <c r="BK449" s="123"/>
      <c r="BL449" s="123"/>
      <c r="BM449" s="123" t="s">
        <v>1628</v>
      </c>
      <c r="BN449" s="123" t="s">
        <v>1380</v>
      </c>
      <c r="BO449" s="123" t="s">
        <v>3725</v>
      </c>
      <c r="BP449" s="123" t="s">
        <v>26</v>
      </c>
      <c r="BQ449" s="4" t="s">
        <v>8</v>
      </c>
      <c r="BR449" s="123" t="s">
        <v>1614</v>
      </c>
      <c r="BS449" s="123" t="s">
        <v>1408</v>
      </c>
      <c r="BT449" t="s">
        <v>17562</v>
      </c>
      <c r="BU449" t="s">
        <v>17563</v>
      </c>
      <c r="BV449" s="266" t="s">
        <v>1375</v>
      </c>
      <c r="BW449" s="85" t="s">
        <v>1404</v>
      </c>
      <c r="BX449" s="372"/>
      <c r="BY449" s="372"/>
      <c r="BZ449" s="129" t="s">
        <v>54</v>
      </c>
      <c r="CA449" t="s">
        <v>4063</v>
      </c>
      <c r="CB449">
        <v>12000</v>
      </c>
      <c r="CC449" s="123"/>
      <c r="CD449" s="123" t="s">
        <v>18</v>
      </c>
      <c r="CE449" s="123" t="s">
        <v>1444</v>
      </c>
      <c r="CF449" s="123"/>
      <c r="CG449" s="123"/>
      <c r="CH449" s="123"/>
      <c r="CI449" s="123"/>
      <c r="CJ449" s="85" t="s">
        <v>26</v>
      </c>
      <c r="CK449" s="85" t="s">
        <v>26</v>
      </c>
      <c r="CL449" s="85"/>
      <c r="CM449" s="85"/>
      <c r="CN449" s="96" t="s">
        <v>3903</v>
      </c>
      <c r="CO449" s="155"/>
      <c r="CP449" s="155"/>
      <c r="CQ449" s="285"/>
      <c r="CR449" s="155"/>
      <c r="CS449" s="378"/>
      <c r="CT449" s="155"/>
      <c r="CU449" s="155"/>
      <c r="CV449" s="155"/>
      <c r="CW449" s="155"/>
      <c r="CX449" s="155"/>
      <c r="CY449" s="155"/>
      <c r="CZ449" s="155"/>
      <c r="DA449" s="155"/>
      <c r="DB449" s="155"/>
      <c r="DC449" s="155"/>
      <c r="DD449" s="155"/>
      <c r="DE449" s="155"/>
      <c r="DF449" s="155"/>
      <c r="DG449" s="155"/>
      <c r="DH449" s="284" t="s">
        <v>1375</v>
      </c>
      <c r="DI449" s="146" t="s">
        <v>119</v>
      </c>
      <c r="DJ449" s="147" t="s">
        <v>4064</v>
      </c>
      <c r="DK449" s="130" t="s">
        <v>3773</v>
      </c>
      <c r="DL449" s="127" t="s">
        <v>4056</v>
      </c>
      <c r="DM449" s="84" t="s">
        <v>4060</v>
      </c>
      <c r="DN449" s="84" t="s">
        <v>4062</v>
      </c>
      <c r="DO449" s="343"/>
      <c r="DP449" s="343"/>
      <c r="DQ449" s="84" t="s">
        <v>119</v>
      </c>
      <c r="DR449" s="343"/>
      <c r="DS449" s="343"/>
      <c r="DT449" s="343"/>
      <c r="DU449" s="343"/>
      <c r="DV449" s="84">
        <v>254411106</v>
      </c>
      <c r="DW449" s="84" t="s">
        <v>4065</v>
      </c>
      <c r="DX449" s="84">
        <v>9002</v>
      </c>
      <c r="DZ449" s="355"/>
      <c r="EA449" s="84" t="s">
        <v>25</v>
      </c>
      <c r="EB449" s="84">
        <v>2</v>
      </c>
      <c r="EC449" s="125" t="s">
        <v>1887</v>
      </c>
      <c r="ED449" s="343"/>
      <c r="EE449" s="343"/>
      <c r="EF449" s="343"/>
      <c r="EG449" s="355"/>
      <c r="EH449" s="355"/>
      <c r="EI449" s="126"/>
      <c r="EJ449" s="84" t="s">
        <v>26</v>
      </c>
      <c r="EK449" s="84" t="s">
        <v>25</v>
      </c>
      <c r="EM449" s="84" t="s">
        <v>1834</v>
      </c>
      <c r="EO449" s="84" t="s">
        <v>1807</v>
      </c>
      <c r="EP449" s="343"/>
      <c r="EQ449" s="84" t="s">
        <v>1863</v>
      </c>
      <c r="ES449" s="84" t="s">
        <v>1807</v>
      </c>
      <c r="ET449" s="343"/>
      <c r="EU449" s="84" t="s">
        <v>113</v>
      </c>
      <c r="EV449" s="343"/>
      <c r="EW449" s="84" t="s">
        <v>18</v>
      </c>
      <c r="EX449" s="343"/>
      <c r="EY449" s="84" t="s">
        <v>8</v>
      </c>
      <c r="FA449" s="84" t="s">
        <v>25</v>
      </c>
      <c r="FB449" s="343"/>
      <c r="FC449" s="84" t="s">
        <v>1816</v>
      </c>
      <c r="FD449" s="343"/>
      <c r="FE449" s="84" t="s">
        <v>1837</v>
      </c>
      <c r="FF449" s="84" t="s">
        <v>1838</v>
      </c>
      <c r="FG449" s="84" t="s">
        <v>26</v>
      </c>
      <c r="FH449" s="96" t="s">
        <v>3884</v>
      </c>
      <c r="FI449" s="84" t="s">
        <v>1839</v>
      </c>
      <c r="FJ449" s="84" t="s">
        <v>54</v>
      </c>
      <c r="FK449" s="84" t="s">
        <v>54</v>
      </c>
      <c r="FL449" t="s">
        <v>4066</v>
      </c>
      <c r="FM449" s="84" t="s">
        <v>4061</v>
      </c>
      <c r="FN449" s="84" t="s">
        <v>1839</v>
      </c>
      <c r="FO449" s="84" t="s">
        <v>1890</v>
      </c>
      <c r="FP449" s="84" t="s">
        <v>1848</v>
      </c>
      <c r="FQ449" s="84" t="s">
        <v>1375</v>
      </c>
      <c r="FR449" s="84" t="s">
        <v>1434</v>
      </c>
      <c r="FS449" s="84" t="s">
        <v>1870</v>
      </c>
      <c r="FT449" s="84" t="s">
        <v>1845</v>
      </c>
      <c r="FU449" s="84" t="s">
        <v>9</v>
      </c>
      <c r="FV449" t="s">
        <v>4067</v>
      </c>
      <c r="FW449" s="84" t="s">
        <v>1846</v>
      </c>
      <c r="FX449" s="84" t="s">
        <v>46</v>
      </c>
      <c r="FY449" s="84" t="s">
        <v>4060</v>
      </c>
      <c r="FZ449" s="84" t="s">
        <v>1847</v>
      </c>
      <c r="GA449" s="84" t="s">
        <v>1375</v>
      </c>
      <c r="GB449" s="84" t="s">
        <v>1375</v>
      </c>
      <c r="GC449" s="343"/>
      <c r="GD449" s="343"/>
      <c r="GE449" s="343"/>
      <c r="GF449" s="355"/>
      <c r="GG449" s="355"/>
      <c r="GH449" s="331" t="s">
        <v>1375</v>
      </c>
      <c r="GI449" s="84" t="s">
        <v>9</v>
      </c>
      <c r="GJ449" s="84" t="s">
        <v>1435</v>
      </c>
      <c r="GK449" s="84" t="s">
        <v>1375</v>
      </c>
      <c r="GL449" s="84" t="s">
        <v>9</v>
      </c>
      <c r="GM449" s="84" t="s">
        <v>1375</v>
      </c>
      <c r="GN449" s="84" t="s">
        <v>1375</v>
      </c>
      <c r="GO449" s="343"/>
      <c r="GP449" s="84" t="s">
        <v>1850</v>
      </c>
      <c r="GQ449" s="343"/>
      <c r="GR449" s="84" t="s">
        <v>4068</v>
      </c>
      <c r="GS449" s="343"/>
      <c r="GT449" s="84" t="s">
        <v>1375</v>
      </c>
      <c r="GU449" s="84" t="s">
        <v>1375</v>
      </c>
      <c r="GV449" s="84" t="s">
        <v>9</v>
      </c>
      <c r="GW449" s="84" t="s">
        <v>4069</v>
      </c>
      <c r="GX449" s="84" t="s">
        <v>4061</v>
      </c>
      <c r="GY449" t="s">
        <v>4067</v>
      </c>
      <c r="GZ449" t="s">
        <v>4070</v>
      </c>
      <c r="HA449" s="97" t="s">
        <v>4068</v>
      </c>
      <c r="HC449" s="84" t="str">
        <f ca="1">IFERROR(INDIRECT("'[2021_Ignition_Tracker_QC_File_20210520.xlsm]Ignition Tracker'!"&amp;ADDRESS(MATCH($A449,'[3]Ignition Tracker'!$A:$A,0),MATCH(HC$1,'[3]Ignition Tracker'!$1:$1,0))),"")</f>
        <v/>
      </c>
    </row>
    <row r="450" spans="1:211" s="84" customFormat="1" ht="29" x14ac:dyDescent="0.35">
      <c r="A450" s="137">
        <v>251</v>
      </c>
      <c r="B450" s="343"/>
      <c r="C450" s="84" t="s">
        <v>1412</v>
      </c>
      <c r="D450" s="124">
        <v>44281</v>
      </c>
      <c r="E450" s="124">
        <v>44281</v>
      </c>
      <c r="F450" s="345"/>
      <c r="G450" s="125" t="s">
        <v>3957</v>
      </c>
      <c r="H450" s="97" t="s">
        <v>1375</v>
      </c>
      <c r="I450" s="126" t="s">
        <v>25</v>
      </c>
      <c r="J450" s="343"/>
      <c r="K450" s="355"/>
      <c r="L450" s="127">
        <v>44281</v>
      </c>
      <c r="M450" s="360"/>
      <c r="N450" s="267" t="s">
        <v>19657</v>
      </c>
      <c r="O450" s="354"/>
      <c r="P450" s="354"/>
      <c r="Q450" s="127"/>
      <c r="R450" s="127"/>
      <c r="S450" s="127"/>
      <c r="T450" s="126"/>
      <c r="U450" s="124"/>
      <c r="V450" s="124"/>
      <c r="W450" s="126"/>
      <c r="X450" s="362"/>
      <c r="Y450" s="362"/>
      <c r="Z450" s="126"/>
      <c r="AA450" s="126"/>
      <c r="AB450" s="124"/>
      <c r="AC450" s="124"/>
      <c r="AD450" s="362"/>
      <c r="AE450" s="362"/>
      <c r="AF450" s="363"/>
      <c r="AG450" s="363"/>
      <c r="AH450" s="97" t="s">
        <v>1375</v>
      </c>
      <c r="AI450" s="124">
        <v>44269</v>
      </c>
      <c r="AJ450" s="252" t="s">
        <v>3959</v>
      </c>
      <c r="AK450" s="124"/>
      <c r="AL450" s="252"/>
      <c r="AM450" s="85" t="s">
        <v>28</v>
      </c>
      <c r="AN450" s="85" t="s">
        <v>26</v>
      </c>
      <c r="AO450" s="85" t="s">
        <v>26</v>
      </c>
      <c r="AP450" s="85"/>
      <c r="AQ450" s="85"/>
      <c r="AR450" s="85"/>
      <c r="AS450" s="335" t="s">
        <v>12875</v>
      </c>
      <c r="AT450" s="335"/>
      <c r="AU450" s="85"/>
      <c r="AV450" s="85"/>
      <c r="AW450" s="85" t="s">
        <v>13336</v>
      </c>
      <c r="AX450" s="97" t="s">
        <v>1375</v>
      </c>
      <c r="AY450" s="85" t="s">
        <v>26</v>
      </c>
      <c r="AZ450" s="85" t="s">
        <v>26</v>
      </c>
      <c r="BA450" s="85" t="s">
        <v>25</v>
      </c>
      <c r="BB450" s="85" t="s">
        <v>25</v>
      </c>
      <c r="BC450" s="365"/>
      <c r="BD450" s="85" t="s">
        <v>33</v>
      </c>
      <c r="BE450" s="85" t="s">
        <v>16</v>
      </c>
      <c r="BF450" s="85"/>
      <c r="BG450" s="85" t="s">
        <v>34</v>
      </c>
      <c r="BH450" s="304" t="s">
        <v>18049</v>
      </c>
      <c r="BI450" s="355"/>
      <c r="BM450" s="123" t="s">
        <v>106</v>
      </c>
      <c r="BN450" s="123"/>
      <c r="BO450" s="123"/>
      <c r="BP450" s="123"/>
      <c r="BQ450" s="4" t="s">
        <v>8</v>
      </c>
      <c r="BR450" s="123" t="s">
        <v>1614</v>
      </c>
      <c r="BS450" s="123"/>
      <c r="BT450" t="s">
        <v>13337</v>
      </c>
      <c r="BU450" t="s">
        <v>13338</v>
      </c>
      <c r="BV450" s="96" t="s">
        <v>1375</v>
      </c>
      <c r="BW450" s="85" t="s">
        <v>44</v>
      </c>
      <c r="BX450" s="372"/>
      <c r="BY450" s="372"/>
      <c r="BZ450" s="129" t="s">
        <v>225</v>
      </c>
      <c r="CA450" t="s">
        <v>4054</v>
      </c>
      <c r="CB450">
        <v>12000</v>
      </c>
      <c r="CC450" s="126"/>
      <c r="CD450" s="123" t="s">
        <v>13339</v>
      </c>
      <c r="CE450" s="123" t="s">
        <v>1446</v>
      </c>
      <c r="CG450" s="126" t="s">
        <v>3961</v>
      </c>
      <c r="CH450" s="123">
        <v>248</v>
      </c>
      <c r="CI450" s="126"/>
      <c r="CJ450" s="85" t="s">
        <v>26</v>
      </c>
      <c r="CK450" s="85" t="s">
        <v>26</v>
      </c>
      <c r="CL450" s="85"/>
      <c r="CM450" s="85"/>
      <c r="CN450" s="96" t="s">
        <v>3903</v>
      </c>
      <c r="CO450" s="155"/>
      <c r="CP450" s="155"/>
      <c r="CQ450" s="285"/>
      <c r="CR450" s="155"/>
      <c r="CS450" s="378"/>
      <c r="CT450" s="155"/>
      <c r="CU450" s="155"/>
      <c r="CV450" s="155"/>
      <c r="CW450" s="155"/>
      <c r="CX450" s="155"/>
      <c r="CY450" s="155"/>
      <c r="CZ450" s="155"/>
      <c r="DA450" s="155"/>
      <c r="DB450" s="155"/>
      <c r="DC450" s="155"/>
      <c r="DD450" s="155"/>
      <c r="DE450" s="155"/>
      <c r="DF450" s="155"/>
      <c r="DG450" s="155"/>
      <c r="DH450" s="284" t="s">
        <v>1375</v>
      </c>
      <c r="DI450" s="146" t="s">
        <v>120</v>
      </c>
      <c r="DJ450" s="147" t="s">
        <v>3960</v>
      </c>
      <c r="DK450" s="130" t="s">
        <v>3959</v>
      </c>
      <c r="DL450" s="127" t="s">
        <v>3958</v>
      </c>
      <c r="DN450" s="84">
        <v>681706910</v>
      </c>
      <c r="DO450" s="343"/>
      <c r="DP450" s="343"/>
      <c r="DQ450" s="84" t="s">
        <v>3962</v>
      </c>
      <c r="DR450" s="343"/>
      <c r="DS450" s="343"/>
      <c r="DT450" s="343"/>
      <c r="DU450" s="343"/>
      <c r="DV450" s="84">
        <v>103031102</v>
      </c>
      <c r="DW450" s="84" t="s">
        <v>3963</v>
      </c>
      <c r="DX450" s="84">
        <v>1122</v>
      </c>
      <c r="DZ450" s="355"/>
      <c r="EA450" s="84" t="s">
        <v>25</v>
      </c>
      <c r="EB450" s="84">
        <v>2</v>
      </c>
      <c r="EC450" s="125" t="s">
        <v>1887</v>
      </c>
      <c r="ED450" s="343"/>
      <c r="EE450" s="343"/>
      <c r="EF450" s="343"/>
      <c r="EG450" s="355"/>
      <c r="EH450" s="355"/>
      <c r="EI450" s="126"/>
      <c r="EJ450" s="84" t="s">
        <v>26</v>
      </c>
      <c r="EK450" s="84" t="s">
        <v>25</v>
      </c>
      <c r="EL450" s="84" t="s">
        <v>26</v>
      </c>
      <c r="EM450" s="84" t="s">
        <v>1759</v>
      </c>
      <c r="EO450" s="84" t="s">
        <v>1760</v>
      </c>
      <c r="EP450" s="343"/>
      <c r="EQ450" s="84" t="s">
        <v>1761</v>
      </c>
      <c r="ES450" s="84" t="s">
        <v>6</v>
      </c>
      <c r="ET450" s="343"/>
      <c r="EU450" s="84" t="s">
        <v>112</v>
      </c>
      <c r="EV450" s="343"/>
      <c r="EW450" s="84" t="s">
        <v>1370</v>
      </c>
      <c r="EX450" s="343"/>
      <c r="EY450" s="84" t="s">
        <v>8</v>
      </c>
      <c r="FA450" s="84" t="s">
        <v>25</v>
      </c>
      <c r="FB450" s="343"/>
      <c r="FC450" s="84" t="s">
        <v>1816</v>
      </c>
      <c r="FD450" s="343"/>
      <c r="FH450" s="96" t="s">
        <v>1375</v>
      </c>
      <c r="FL450"/>
      <c r="FV450"/>
      <c r="GC450" s="343"/>
      <c r="GD450" s="343"/>
      <c r="GE450" s="343"/>
      <c r="GF450" s="355"/>
      <c r="GG450" s="355"/>
      <c r="GH450" s="331"/>
      <c r="GO450" s="343"/>
      <c r="GQ450" s="343"/>
      <c r="GS450" s="343"/>
      <c r="GY450"/>
      <c r="GZ450"/>
      <c r="HA450" s="97"/>
    </row>
    <row r="451" spans="1:211" s="84" customFormat="1" x14ac:dyDescent="0.35">
      <c r="A451" s="137">
        <v>250</v>
      </c>
      <c r="B451" s="343"/>
      <c r="C451" s="84" t="s">
        <v>1412</v>
      </c>
      <c r="D451" s="124">
        <v>44270</v>
      </c>
      <c r="E451" s="124">
        <v>44270</v>
      </c>
      <c r="F451" s="345"/>
      <c r="G451" s="125" t="s">
        <v>3964</v>
      </c>
      <c r="H451" s="97" t="s">
        <v>1375</v>
      </c>
      <c r="I451" s="126"/>
      <c r="J451" s="343"/>
      <c r="K451" s="355"/>
      <c r="L451" s="127"/>
      <c r="M451" s="360"/>
      <c r="N451" s="267" t="s">
        <v>19657</v>
      </c>
      <c r="O451" s="354"/>
      <c r="P451" s="354"/>
      <c r="Q451" s="127"/>
      <c r="R451" s="127"/>
      <c r="S451" s="127"/>
      <c r="T451" s="126"/>
      <c r="U451" s="124"/>
      <c r="V451" s="124"/>
      <c r="W451" s="126"/>
      <c r="X451" s="362"/>
      <c r="Y451" s="362"/>
      <c r="Z451" s="126"/>
      <c r="AA451" s="126"/>
      <c r="AB451" s="124"/>
      <c r="AC451" s="124"/>
      <c r="AD451" s="362"/>
      <c r="AE451" s="362"/>
      <c r="AF451" s="363"/>
      <c r="AG451" s="363"/>
      <c r="AH451" s="97" t="s">
        <v>1375</v>
      </c>
      <c r="AI451" s="124">
        <v>44269</v>
      </c>
      <c r="AJ451" s="252" t="s">
        <v>3965</v>
      </c>
      <c r="AK451" s="124"/>
      <c r="AL451" s="252"/>
      <c r="AM451" s="85" t="s">
        <v>28</v>
      </c>
      <c r="AN451" s="85" t="s">
        <v>26</v>
      </c>
      <c r="AO451" s="85" t="s">
        <v>26</v>
      </c>
      <c r="AP451" s="85"/>
      <c r="AQ451" s="85"/>
      <c r="AR451" s="85"/>
      <c r="AS451" s="335">
        <v>1296401082</v>
      </c>
      <c r="AT451" s="335"/>
      <c r="AU451" s="85"/>
      <c r="AV451" s="85"/>
      <c r="AW451" s="85"/>
      <c r="AX451" s="97" t="s">
        <v>1375</v>
      </c>
      <c r="AY451" s="85" t="s">
        <v>26</v>
      </c>
      <c r="AZ451" s="85" t="s">
        <v>26</v>
      </c>
      <c r="BA451" s="85" t="s">
        <v>26</v>
      </c>
      <c r="BB451" s="85" t="s">
        <v>26</v>
      </c>
      <c r="BC451" s="365"/>
      <c r="BD451" s="85" t="s">
        <v>33</v>
      </c>
      <c r="BE451" s="85" t="s">
        <v>13</v>
      </c>
      <c r="BF451" s="85"/>
      <c r="BG451" s="85"/>
      <c r="BH451" s="304" t="s">
        <v>18051</v>
      </c>
      <c r="BI451" s="355"/>
      <c r="BM451" s="123" t="s">
        <v>106</v>
      </c>
      <c r="BN451" s="123"/>
      <c r="BO451" s="123"/>
      <c r="BP451" s="123"/>
      <c r="BQ451" s="4" t="s">
        <v>8</v>
      </c>
      <c r="BR451" s="123"/>
      <c r="BS451" s="123"/>
      <c r="BT451"/>
      <c r="BU451"/>
      <c r="BV451" s="96" t="s">
        <v>1375</v>
      </c>
      <c r="BW451" s="85" t="s">
        <v>1404</v>
      </c>
      <c r="BX451" s="372"/>
      <c r="BY451" s="372"/>
      <c r="BZ451" s="129" t="s">
        <v>225</v>
      </c>
      <c r="CA451" t="s">
        <v>4053</v>
      </c>
      <c r="CB451">
        <v>12000</v>
      </c>
      <c r="CC451" s="126"/>
      <c r="CD451" s="123" t="s">
        <v>1535</v>
      </c>
      <c r="CE451" s="123" t="s">
        <v>17</v>
      </c>
      <c r="CG451" s="126"/>
      <c r="CH451" s="123"/>
      <c r="CI451" s="126"/>
      <c r="CJ451" s="85" t="s">
        <v>26</v>
      </c>
      <c r="CK451" s="85" t="s">
        <v>26</v>
      </c>
      <c r="CL451" s="85"/>
      <c r="CM451" s="85"/>
      <c r="CN451" s="96" t="s">
        <v>3903</v>
      </c>
      <c r="CO451" s="155"/>
      <c r="CP451" s="155"/>
      <c r="CQ451" s="285"/>
      <c r="CR451" s="155"/>
      <c r="CS451" s="378"/>
      <c r="CT451" s="155"/>
      <c r="CU451" s="155"/>
      <c r="CV451" s="155"/>
      <c r="CW451" s="155"/>
      <c r="CX451" s="155"/>
      <c r="CY451" s="155"/>
      <c r="CZ451" s="155"/>
      <c r="DA451" s="155"/>
      <c r="DB451" s="155"/>
      <c r="DC451" s="155"/>
      <c r="DD451" s="155"/>
      <c r="DE451" s="155"/>
      <c r="DF451" s="155"/>
      <c r="DG451" s="155"/>
      <c r="DH451" s="284" t="s">
        <v>1375</v>
      </c>
      <c r="DI451" s="146" t="s">
        <v>120</v>
      </c>
      <c r="DJ451" s="147" t="s">
        <v>3966</v>
      </c>
      <c r="DK451" s="130" t="s">
        <v>3965</v>
      </c>
      <c r="DL451" s="127" t="s">
        <v>3958</v>
      </c>
      <c r="DN451" s="84">
        <v>1296401082</v>
      </c>
      <c r="DO451" s="343"/>
      <c r="DP451" s="343"/>
      <c r="DQ451" s="84" t="s">
        <v>3967</v>
      </c>
      <c r="DR451" s="343"/>
      <c r="DS451" s="343"/>
      <c r="DT451" s="343"/>
      <c r="DU451" s="343"/>
      <c r="DV451" s="84">
        <v>103081107</v>
      </c>
      <c r="DW451" s="84" t="s">
        <v>3968</v>
      </c>
      <c r="DX451" s="84">
        <v>1120</v>
      </c>
      <c r="DZ451" s="355"/>
      <c r="EA451" s="84" t="s">
        <v>25</v>
      </c>
      <c r="EB451" s="84">
        <v>2</v>
      </c>
      <c r="EC451" s="125" t="s">
        <v>1887</v>
      </c>
      <c r="ED451" s="343"/>
      <c r="EE451" s="343"/>
      <c r="EF451" s="343"/>
      <c r="EG451" s="355"/>
      <c r="EH451" s="355"/>
      <c r="EI451" s="126"/>
      <c r="EJ451" s="84" t="s">
        <v>26</v>
      </c>
      <c r="EK451" s="84" t="s">
        <v>25</v>
      </c>
      <c r="EL451" s="84" t="s">
        <v>26</v>
      </c>
      <c r="EM451" s="84" t="s">
        <v>1759</v>
      </c>
      <c r="EO451" s="84" t="s">
        <v>1835</v>
      </c>
      <c r="EP451" s="343"/>
      <c r="EQ451" s="84" t="s">
        <v>1761</v>
      </c>
      <c r="ES451" s="84" t="s">
        <v>1956</v>
      </c>
      <c r="ET451" s="343"/>
      <c r="EU451" s="84" t="s">
        <v>115</v>
      </c>
      <c r="EV451" s="343"/>
      <c r="EW451" s="84" t="s">
        <v>1370</v>
      </c>
      <c r="EX451" s="343"/>
      <c r="EY451" s="84" t="s">
        <v>1807</v>
      </c>
      <c r="EZ451" s="84" t="s">
        <v>3969</v>
      </c>
      <c r="FA451" s="84" t="s">
        <v>25</v>
      </c>
      <c r="FB451" s="343"/>
      <c r="FC451" s="84" t="s">
        <v>1816</v>
      </c>
      <c r="FD451" s="343"/>
      <c r="FH451" s="96" t="s">
        <v>1375</v>
      </c>
      <c r="FL451"/>
      <c r="FV451"/>
      <c r="GC451" s="343"/>
      <c r="GD451" s="343"/>
      <c r="GE451" s="343"/>
      <c r="GF451" s="355"/>
      <c r="GG451" s="355"/>
      <c r="GH451" s="331"/>
      <c r="GO451" s="343"/>
      <c r="GQ451" s="343"/>
      <c r="GS451" s="343"/>
      <c r="GY451"/>
      <c r="GZ451"/>
      <c r="HA451" s="97"/>
    </row>
    <row r="452" spans="1:211" s="84" customFormat="1" x14ac:dyDescent="0.35">
      <c r="A452" s="137">
        <v>249</v>
      </c>
      <c r="B452" s="343"/>
      <c r="C452" s="84" t="s">
        <v>1412</v>
      </c>
      <c r="D452" s="124">
        <v>44270</v>
      </c>
      <c r="E452" s="124">
        <v>44270</v>
      </c>
      <c r="F452" s="345"/>
      <c r="G452" s="125" t="s">
        <v>3970</v>
      </c>
      <c r="H452" s="97" t="s">
        <v>1375</v>
      </c>
      <c r="I452" s="126"/>
      <c r="J452" s="343"/>
      <c r="K452" s="355"/>
      <c r="L452" s="127"/>
      <c r="M452" s="360"/>
      <c r="N452" s="267" t="s">
        <v>19657</v>
      </c>
      <c r="O452" s="354"/>
      <c r="P452" s="354"/>
      <c r="Q452" s="127"/>
      <c r="R452" s="127"/>
      <c r="S452" s="127"/>
      <c r="T452" s="126"/>
      <c r="U452" s="124"/>
      <c r="V452" s="124"/>
      <c r="W452" s="126"/>
      <c r="X452" s="362"/>
      <c r="Y452" s="362"/>
      <c r="Z452" s="126"/>
      <c r="AA452" s="126"/>
      <c r="AB452" s="124"/>
      <c r="AC452" s="124"/>
      <c r="AD452" s="362"/>
      <c r="AE452" s="362"/>
      <c r="AF452" s="363"/>
      <c r="AG452" s="363"/>
      <c r="AH452" s="97" t="s">
        <v>1375</v>
      </c>
      <c r="AI452" s="124">
        <v>44269</v>
      </c>
      <c r="AJ452" s="252" t="s">
        <v>3971</v>
      </c>
      <c r="AK452" s="124"/>
      <c r="AL452" s="252"/>
      <c r="AM452" s="85" t="s">
        <v>28</v>
      </c>
      <c r="AN452" s="85" t="s">
        <v>26</v>
      </c>
      <c r="AO452" s="85" t="s">
        <v>26</v>
      </c>
      <c r="AP452" s="85"/>
      <c r="AQ452" s="85"/>
      <c r="AR452" s="85"/>
      <c r="AS452" s="335">
        <v>3600331806</v>
      </c>
      <c r="AT452" s="335"/>
      <c r="AU452" s="85"/>
      <c r="AV452" s="85"/>
      <c r="AW452" s="85"/>
      <c r="AX452" s="97" t="s">
        <v>1375</v>
      </c>
      <c r="AY452" s="85" t="s">
        <v>26</v>
      </c>
      <c r="AZ452" s="85" t="s">
        <v>26</v>
      </c>
      <c r="BA452" s="85" t="s">
        <v>26</v>
      </c>
      <c r="BB452" s="85" t="s">
        <v>26</v>
      </c>
      <c r="BC452" s="365"/>
      <c r="BD452" s="85" t="s">
        <v>33</v>
      </c>
      <c r="BE452" s="85" t="s">
        <v>16</v>
      </c>
      <c r="BF452" s="85"/>
      <c r="BG452" s="85"/>
      <c r="BH452" s="304" t="s">
        <v>18047</v>
      </c>
      <c r="BI452" s="355"/>
      <c r="BM452" s="123" t="s">
        <v>106</v>
      </c>
      <c r="BN452" s="123"/>
      <c r="BO452" s="123"/>
      <c r="BP452" s="123"/>
      <c r="BQ452" s="4" t="s">
        <v>8</v>
      </c>
      <c r="BR452" s="123"/>
      <c r="BS452" s="123"/>
      <c r="BT452"/>
      <c r="BU452"/>
      <c r="BV452" s="96" t="s">
        <v>1375</v>
      </c>
      <c r="BW452" s="85" t="s">
        <v>1404</v>
      </c>
      <c r="BX452" s="372"/>
      <c r="BY452" s="372"/>
      <c r="BZ452" s="129" t="s">
        <v>159</v>
      </c>
      <c r="CA452" t="s">
        <v>4051</v>
      </c>
      <c r="CB452">
        <v>12000</v>
      </c>
      <c r="CC452" s="126"/>
      <c r="CD452" s="123" t="s">
        <v>4052</v>
      </c>
      <c r="CE452" s="123" t="s">
        <v>17</v>
      </c>
      <c r="CG452" s="126"/>
      <c r="CH452" s="123"/>
      <c r="CI452" s="126"/>
      <c r="CJ452" s="85" t="s">
        <v>26</v>
      </c>
      <c r="CK452" s="85" t="s">
        <v>26</v>
      </c>
      <c r="CL452" s="85"/>
      <c r="CM452" s="85"/>
      <c r="CN452" s="96" t="s">
        <v>3903</v>
      </c>
      <c r="CO452" s="155"/>
      <c r="CP452" s="155"/>
      <c r="CQ452" s="285"/>
      <c r="CR452" s="155"/>
      <c r="CS452" s="378"/>
      <c r="CT452" s="155"/>
      <c r="CU452" s="155"/>
      <c r="CV452" s="155"/>
      <c r="CW452" s="155"/>
      <c r="CX452" s="155"/>
      <c r="CY452" s="155"/>
      <c r="CZ452" s="155"/>
      <c r="DA452" s="155"/>
      <c r="DB452" s="155"/>
      <c r="DC452" s="155"/>
      <c r="DD452" s="155"/>
      <c r="DE452" s="155"/>
      <c r="DF452" s="155"/>
      <c r="DG452" s="155"/>
      <c r="DH452" s="284" t="s">
        <v>1375</v>
      </c>
      <c r="DI452" s="146" t="s">
        <v>2685</v>
      </c>
      <c r="DJ452" s="147" t="s">
        <v>3972</v>
      </c>
      <c r="DK452" s="130" t="s">
        <v>3971</v>
      </c>
      <c r="DL452" s="127" t="s">
        <v>3958</v>
      </c>
      <c r="DN452" s="84">
        <v>3600331806</v>
      </c>
      <c r="DO452" s="343"/>
      <c r="DP452" s="343"/>
      <c r="DQ452" s="84" t="s">
        <v>3973</v>
      </c>
      <c r="DR452" s="343"/>
      <c r="DS452" s="343"/>
      <c r="DT452" s="343"/>
      <c r="DU452" s="343"/>
      <c r="DV452" s="84">
        <v>42761101</v>
      </c>
      <c r="DW452" s="84" t="s">
        <v>3974</v>
      </c>
      <c r="DX452" s="84">
        <v>1122</v>
      </c>
      <c r="DZ452" s="355"/>
      <c r="EA452" s="84" t="s">
        <v>25</v>
      </c>
      <c r="EC452" s="125"/>
      <c r="ED452" s="343"/>
      <c r="EE452" s="343"/>
      <c r="EF452" s="343"/>
      <c r="EG452" s="355"/>
      <c r="EH452" s="355"/>
      <c r="EI452" s="126"/>
      <c r="EJ452" s="84" t="s">
        <v>26</v>
      </c>
      <c r="EK452" s="84" t="s">
        <v>25</v>
      </c>
      <c r="EL452" s="84" t="s">
        <v>25</v>
      </c>
      <c r="EM452" s="84" t="s">
        <v>1759</v>
      </c>
      <c r="EO452" s="84" t="s">
        <v>1760</v>
      </c>
      <c r="EP452" s="343"/>
      <c r="EQ452" s="84" t="s">
        <v>1761</v>
      </c>
      <c r="ES452" s="84" t="s">
        <v>1956</v>
      </c>
      <c r="ET452" s="343"/>
      <c r="EU452" s="84" t="s">
        <v>112</v>
      </c>
      <c r="EV452" s="343"/>
      <c r="EW452" s="84" t="s">
        <v>1370</v>
      </c>
      <c r="EX452" s="343"/>
      <c r="EY452" s="84" t="s">
        <v>8</v>
      </c>
      <c r="EZ452" s="84" t="s">
        <v>3975</v>
      </c>
      <c r="FA452" s="84" t="s">
        <v>26</v>
      </c>
      <c r="FB452" s="343"/>
      <c r="FD452" s="343"/>
      <c r="FH452" s="96" t="s">
        <v>1375</v>
      </c>
      <c r="FL452"/>
      <c r="FV452"/>
      <c r="GC452" s="343"/>
      <c r="GD452" s="343"/>
      <c r="GE452" s="343"/>
      <c r="GF452" s="355"/>
      <c r="GG452" s="355"/>
      <c r="GH452" s="331"/>
      <c r="GO452" s="343"/>
      <c r="GQ452" s="343"/>
      <c r="GS452" s="343"/>
      <c r="GY452"/>
      <c r="GZ452"/>
      <c r="HA452" s="97"/>
    </row>
    <row r="453" spans="1:211" s="84" customFormat="1" x14ac:dyDescent="0.35">
      <c r="A453" s="137">
        <v>248</v>
      </c>
      <c r="B453" s="343"/>
      <c r="C453" s="84" t="s">
        <v>1412</v>
      </c>
      <c r="D453" s="124">
        <v>44270</v>
      </c>
      <c r="E453" s="124">
        <v>44270</v>
      </c>
      <c r="F453" s="345"/>
      <c r="G453" s="125" t="s">
        <v>3976</v>
      </c>
      <c r="H453" s="97" t="s">
        <v>1375</v>
      </c>
      <c r="I453" s="126"/>
      <c r="J453" s="343"/>
      <c r="K453" s="355"/>
      <c r="L453" s="127"/>
      <c r="M453" s="360"/>
      <c r="N453" s="267" t="s">
        <v>19657</v>
      </c>
      <c r="O453" s="354"/>
      <c r="P453" s="354"/>
      <c r="Q453" s="127"/>
      <c r="R453" s="127"/>
      <c r="S453" s="127"/>
      <c r="T453" s="126"/>
      <c r="U453" s="124"/>
      <c r="V453" s="124"/>
      <c r="W453" s="126"/>
      <c r="X453" s="362"/>
      <c r="Y453" s="362"/>
      <c r="Z453" s="126"/>
      <c r="AA453" s="126"/>
      <c r="AB453" s="124"/>
      <c r="AC453" s="124"/>
      <c r="AD453" s="362"/>
      <c r="AE453" s="362"/>
      <c r="AF453" s="363"/>
      <c r="AG453" s="363"/>
      <c r="AH453" s="97" t="s">
        <v>1375</v>
      </c>
      <c r="AI453" s="124">
        <v>44268</v>
      </c>
      <c r="AJ453" s="252" t="s">
        <v>2749</v>
      </c>
      <c r="AK453" s="124"/>
      <c r="AL453" s="252"/>
      <c r="AM453" s="85" t="s">
        <v>28</v>
      </c>
      <c r="AN453" s="85" t="s">
        <v>26</v>
      </c>
      <c r="AO453" s="85" t="s">
        <v>26</v>
      </c>
      <c r="AP453" s="85"/>
      <c r="AQ453" s="85"/>
      <c r="AR453" s="85"/>
      <c r="AS453" s="335">
        <v>3465329232</v>
      </c>
      <c r="AT453" s="335"/>
      <c r="AU453" s="85"/>
      <c r="AV453" s="85"/>
      <c r="AW453" s="85"/>
      <c r="AX453" s="97" t="s">
        <v>1375</v>
      </c>
      <c r="AY453" s="85" t="s">
        <v>26</v>
      </c>
      <c r="AZ453" s="85" t="s">
        <v>26</v>
      </c>
      <c r="BA453" s="85" t="s">
        <v>26</v>
      </c>
      <c r="BB453" s="85" t="s">
        <v>26</v>
      </c>
      <c r="BC453" s="365"/>
      <c r="BD453" s="85" t="s">
        <v>33</v>
      </c>
      <c r="BE453" s="85" t="s">
        <v>16</v>
      </c>
      <c r="BF453" s="85"/>
      <c r="BG453" s="85"/>
      <c r="BH453" s="304" t="s">
        <v>18051</v>
      </c>
      <c r="BI453" s="355"/>
      <c r="BM453" s="123" t="s">
        <v>106</v>
      </c>
      <c r="BN453" s="123"/>
      <c r="BO453" s="123"/>
      <c r="BP453" s="123"/>
      <c r="BQ453" s="4" t="s">
        <v>8</v>
      </c>
      <c r="BR453" s="123"/>
      <c r="BS453" s="123"/>
      <c r="BT453"/>
      <c r="BU453"/>
      <c r="BV453" s="96" t="s">
        <v>1375</v>
      </c>
      <c r="BW453" s="85" t="s">
        <v>1404</v>
      </c>
      <c r="BX453" s="372"/>
      <c r="BY453" s="372"/>
      <c r="BZ453" s="129" t="s">
        <v>53</v>
      </c>
      <c r="CA453" t="s">
        <v>4050</v>
      </c>
      <c r="CB453">
        <v>12000</v>
      </c>
      <c r="CC453" s="126"/>
      <c r="CD453" s="123" t="s">
        <v>3517</v>
      </c>
      <c r="CE453" s="123" t="s">
        <v>17</v>
      </c>
      <c r="CG453" s="126"/>
      <c r="CH453" s="123"/>
      <c r="CI453" s="126"/>
      <c r="CJ453" s="85" t="s">
        <v>26</v>
      </c>
      <c r="CK453" s="85" t="s">
        <v>26</v>
      </c>
      <c r="CL453" s="85"/>
      <c r="CM453" s="85"/>
      <c r="CN453" s="96" t="s">
        <v>3903</v>
      </c>
      <c r="CO453" s="155"/>
      <c r="CP453" s="155"/>
      <c r="CQ453" s="285"/>
      <c r="CR453" s="155"/>
      <c r="CS453" s="378"/>
      <c r="CT453" s="155"/>
      <c r="CU453" s="155"/>
      <c r="CV453" s="155"/>
      <c r="CW453" s="155"/>
      <c r="CX453" s="155"/>
      <c r="CY453" s="155"/>
      <c r="CZ453" s="155"/>
      <c r="DA453" s="155"/>
      <c r="DB453" s="155"/>
      <c r="DC453" s="155"/>
      <c r="DD453" s="155"/>
      <c r="DE453" s="155"/>
      <c r="DF453" s="155"/>
      <c r="DG453" s="155"/>
      <c r="DH453" s="284" t="s">
        <v>1375</v>
      </c>
      <c r="DI453" s="146" t="s">
        <v>2685</v>
      </c>
      <c r="DJ453" s="147" t="s">
        <v>3514</v>
      </c>
      <c r="DK453" s="130" t="s">
        <v>2749</v>
      </c>
      <c r="DL453" s="127" t="s">
        <v>3977</v>
      </c>
      <c r="DN453" s="84">
        <v>3465329232</v>
      </c>
      <c r="DO453" s="343"/>
      <c r="DP453" s="343"/>
      <c r="DQ453" s="84" t="s">
        <v>3978</v>
      </c>
      <c r="DR453" s="343"/>
      <c r="DS453" s="343"/>
      <c r="DT453" s="343"/>
      <c r="DU453" s="343"/>
      <c r="DV453" s="84">
        <v>192251102</v>
      </c>
      <c r="DW453" s="84" t="s">
        <v>3979</v>
      </c>
      <c r="DX453" s="84">
        <v>1121</v>
      </c>
      <c r="DZ453" s="355"/>
      <c r="EA453" s="84" t="s">
        <v>25</v>
      </c>
      <c r="EB453" s="84">
        <v>3</v>
      </c>
      <c r="EC453" s="125" t="s">
        <v>1887</v>
      </c>
      <c r="ED453" s="343"/>
      <c r="EE453" s="343"/>
      <c r="EF453" s="343"/>
      <c r="EG453" s="355"/>
      <c r="EH453" s="355"/>
      <c r="EI453" s="126"/>
      <c r="EJ453" s="84" t="s">
        <v>26</v>
      </c>
      <c r="EK453" s="84" t="s">
        <v>25</v>
      </c>
      <c r="EL453" s="84" t="s">
        <v>26</v>
      </c>
      <c r="EM453" s="84" t="s">
        <v>1759</v>
      </c>
      <c r="EO453" s="84" t="s">
        <v>1760</v>
      </c>
      <c r="EP453" s="343"/>
      <c r="EQ453" s="84" t="s">
        <v>1761</v>
      </c>
      <c r="ES453" s="84" t="s">
        <v>1956</v>
      </c>
      <c r="ET453" s="343"/>
      <c r="EU453" s="84" t="s">
        <v>112</v>
      </c>
      <c r="EV453" s="343"/>
      <c r="EW453" s="84" t="s">
        <v>1370</v>
      </c>
      <c r="EX453" s="343"/>
      <c r="EY453" s="84" t="s">
        <v>8</v>
      </c>
      <c r="FA453" s="84" t="s">
        <v>26</v>
      </c>
      <c r="FB453" s="343"/>
      <c r="FD453" s="343"/>
      <c r="FH453" s="96" t="s">
        <v>1375</v>
      </c>
      <c r="FL453"/>
      <c r="FV453"/>
      <c r="GC453" s="343"/>
      <c r="GD453" s="343"/>
      <c r="GE453" s="343"/>
      <c r="GF453" s="355"/>
      <c r="GG453" s="355"/>
      <c r="GH453" s="331"/>
      <c r="GO453" s="343"/>
      <c r="GQ453" s="343"/>
      <c r="GS453" s="343"/>
      <c r="GY453"/>
      <c r="GZ453"/>
      <c r="HA453" s="97"/>
    </row>
    <row r="454" spans="1:211" s="84" customFormat="1" x14ac:dyDescent="0.35">
      <c r="A454" s="137">
        <v>247</v>
      </c>
      <c r="B454" s="343"/>
      <c r="C454" s="84" t="s">
        <v>1412</v>
      </c>
      <c r="D454" s="124">
        <v>44270</v>
      </c>
      <c r="E454" s="124">
        <v>44270</v>
      </c>
      <c r="F454" s="345"/>
      <c r="G454" s="125" t="s">
        <v>3980</v>
      </c>
      <c r="H454" s="97" t="s">
        <v>1375</v>
      </c>
      <c r="I454" s="126"/>
      <c r="J454" s="343"/>
      <c r="K454" s="355"/>
      <c r="L454" s="127"/>
      <c r="M454" s="360"/>
      <c r="N454" s="267" t="s">
        <v>19657</v>
      </c>
      <c r="O454" s="354"/>
      <c r="P454" s="354"/>
      <c r="Q454" s="127"/>
      <c r="R454" s="127"/>
      <c r="S454" s="127"/>
      <c r="T454" s="126"/>
      <c r="U454" s="124"/>
      <c r="V454" s="124"/>
      <c r="W454" s="126"/>
      <c r="X454" s="362"/>
      <c r="Y454" s="362"/>
      <c r="Z454" s="126"/>
      <c r="AA454" s="126"/>
      <c r="AB454" s="124"/>
      <c r="AC454" s="124"/>
      <c r="AD454" s="362"/>
      <c r="AE454" s="362"/>
      <c r="AF454" s="363"/>
      <c r="AG454" s="363"/>
      <c r="AH454" s="97" t="s">
        <v>1375</v>
      </c>
      <c r="AI454" s="124">
        <v>44268</v>
      </c>
      <c r="AJ454" s="252" t="s">
        <v>3981</v>
      </c>
      <c r="AK454" s="124"/>
      <c r="AL454" s="252"/>
      <c r="AM454" s="85" t="s">
        <v>28</v>
      </c>
      <c r="AN454" s="85" t="s">
        <v>26</v>
      </c>
      <c r="AO454" s="85" t="s">
        <v>26</v>
      </c>
      <c r="AP454" s="85"/>
      <c r="AQ454" s="85"/>
      <c r="AR454" s="85"/>
      <c r="AS454" s="335">
        <v>1554734</v>
      </c>
      <c r="AT454" s="335"/>
      <c r="AU454" s="85"/>
      <c r="AV454" s="85"/>
      <c r="AW454" s="85"/>
      <c r="AX454" s="97" t="s">
        <v>1375</v>
      </c>
      <c r="AY454" s="85" t="s">
        <v>26</v>
      </c>
      <c r="AZ454" s="85" t="s">
        <v>26</v>
      </c>
      <c r="BA454" s="85" t="s">
        <v>26</v>
      </c>
      <c r="BB454" s="85" t="s">
        <v>26</v>
      </c>
      <c r="BC454" s="365"/>
      <c r="BD454" s="85" t="s">
        <v>33</v>
      </c>
      <c r="BE454" s="85" t="s">
        <v>16</v>
      </c>
      <c r="BF454" s="85"/>
      <c r="BG454" s="85"/>
      <c r="BH454" s="304" t="s">
        <v>18051</v>
      </c>
      <c r="BI454" s="355"/>
      <c r="BM454" s="123" t="s">
        <v>106</v>
      </c>
      <c r="BN454" s="123"/>
      <c r="BO454" s="123"/>
      <c r="BP454" s="123"/>
      <c r="BQ454" s="4" t="s">
        <v>8</v>
      </c>
      <c r="BR454" s="123"/>
      <c r="BS454" s="123"/>
      <c r="BT454"/>
      <c r="BU454"/>
      <c r="BV454" s="96" t="s">
        <v>1375</v>
      </c>
      <c r="BW454" s="85" t="s">
        <v>1404</v>
      </c>
      <c r="BX454" s="372"/>
      <c r="BY454" s="372"/>
      <c r="BZ454" s="129" t="s">
        <v>202</v>
      </c>
      <c r="CA454" t="s">
        <v>4049</v>
      </c>
      <c r="CB454">
        <v>12000</v>
      </c>
      <c r="CC454" s="126"/>
      <c r="CD454" s="123" t="s">
        <v>4048</v>
      </c>
      <c r="CE454" s="123" t="s">
        <v>17</v>
      </c>
      <c r="CG454" s="126"/>
      <c r="CH454" s="123"/>
      <c r="CI454" s="126"/>
      <c r="CJ454" s="85" t="s">
        <v>26</v>
      </c>
      <c r="CK454" s="85" t="s">
        <v>26</v>
      </c>
      <c r="CL454" s="85"/>
      <c r="CM454" s="85"/>
      <c r="CN454" s="96" t="s">
        <v>3903</v>
      </c>
      <c r="CO454" s="155"/>
      <c r="CP454" s="155"/>
      <c r="CQ454" s="285"/>
      <c r="CR454" s="155"/>
      <c r="CS454" s="378"/>
      <c r="CT454" s="155"/>
      <c r="CU454" s="155"/>
      <c r="CV454" s="155"/>
      <c r="CW454" s="155"/>
      <c r="CX454" s="155"/>
      <c r="CY454" s="155"/>
      <c r="CZ454" s="155"/>
      <c r="DA454" s="155"/>
      <c r="DB454" s="155"/>
      <c r="DC454" s="155"/>
      <c r="DD454" s="155"/>
      <c r="DE454" s="155"/>
      <c r="DF454" s="155"/>
      <c r="DG454" s="155"/>
      <c r="DH454" s="284" t="s">
        <v>1375</v>
      </c>
      <c r="DI454" s="146" t="s">
        <v>1414</v>
      </c>
      <c r="DJ454" s="147" t="s">
        <v>3982</v>
      </c>
      <c r="DK454" s="130" t="s">
        <v>3981</v>
      </c>
      <c r="DL454" s="127" t="s">
        <v>3977</v>
      </c>
      <c r="DN454" s="84">
        <v>1554734</v>
      </c>
      <c r="DO454" s="343"/>
      <c r="DP454" s="343"/>
      <c r="DQ454" s="84" t="s">
        <v>3983</v>
      </c>
      <c r="DR454" s="343"/>
      <c r="DS454" s="343"/>
      <c r="DT454" s="343"/>
      <c r="DU454" s="343"/>
      <c r="DW454" s="84" t="s">
        <v>3984</v>
      </c>
      <c r="DX454" s="84">
        <v>1121</v>
      </c>
      <c r="DZ454" s="355"/>
      <c r="EA454" s="84" t="s">
        <v>25</v>
      </c>
      <c r="EB454" s="84">
        <v>4</v>
      </c>
      <c r="EC454" s="125" t="s">
        <v>1887</v>
      </c>
      <c r="ED454" s="343"/>
      <c r="EE454" s="343"/>
      <c r="EF454" s="343"/>
      <c r="EG454" s="355"/>
      <c r="EH454" s="355"/>
      <c r="EI454" s="126"/>
      <c r="EJ454" s="84" t="s">
        <v>26</v>
      </c>
      <c r="EK454" s="84" t="s">
        <v>25</v>
      </c>
      <c r="EL454" s="84" t="s">
        <v>25</v>
      </c>
      <c r="EM454" s="84" t="s">
        <v>1759</v>
      </c>
      <c r="EO454" s="84" t="s">
        <v>1760</v>
      </c>
      <c r="EP454" s="343"/>
      <c r="EQ454" s="84" t="s">
        <v>1761</v>
      </c>
      <c r="ES454" s="84" t="s">
        <v>1956</v>
      </c>
      <c r="ET454" s="343"/>
      <c r="EU454" s="84" t="s">
        <v>112</v>
      </c>
      <c r="EV454" s="343"/>
      <c r="EW454" s="84" t="s">
        <v>1370</v>
      </c>
      <c r="EX454" s="343"/>
      <c r="EY454" s="84" t="s">
        <v>8</v>
      </c>
      <c r="FA454" s="84" t="s">
        <v>25</v>
      </c>
      <c r="FB454" s="343"/>
      <c r="FC454" s="84" t="s">
        <v>1816</v>
      </c>
      <c r="FD454" s="343"/>
      <c r="FH454" s="96" t="s">
        <v>1375</v>
      </c>
      <c r="FL454"/>
      <c r="FV454"/>
      <c r="GC454" s="343"/>
      <c r="GD454" s="343"/>
      <c r="GE454" s="343"/>
      <c r="GF454" s="355"/>
      <c r="GG454" s="355"/>
      <c r="GH454" s="331"/>
      <c r="GO454" s="343"/>
      <c r="GQ454" s="343"/>
      <c r="GS454" s="343"/>
      <c r="GY454"/>
      <c r="GZ454"/>
      <c r="HA454" s="97"/>
    </row>
    <row r="455" spans="1:211" s="84" customFormat="1" x14ac:dyDescent="0.35">
      <c r="A455" s="137">
        <v>246</v>
      </c>
      <c r="B455" s="343"/>
      <c r="C455" s="84" t="s">
        <v>1412</v>
      </c>
      <c r="D455" s="124">
        <v>44270</v>
      </c>
      <c r="E455" s="124">
        <v>44270</v>
      </c>
      <c r="F455" s="345"/>
      <c r="G455" s="125" t="s">
        <v>3985</v>
      </c>
      <c r="H455" s="97" t="s">
        <v>1375</v>
      </c>
      <c r="I455" s="126"/>
      <c r="J455" s="343"/>
      <c r="K455" s="355"/>
      <c r="L455" s="127"/>
      <c r="M455" s="360"/>
      <c r="N455" s="267" t="s">
        <v>19657</v>
      </c>
      <c r="O455" s="354"/>
      <c r="P455" s="354"/>
      <c r="Q455" s="127"/>
      <c r="R455" s="127"/>
      <c r="S455" s="127"/>
      <c r="T455" s="126"/>
      <c r="U455" s="124"/>
      <c r="V455" s="124"/>
      <c r="W455" s="126"/>
      <c r="X455" s="362"/>
      <c r="Y455" s="362"/>
      <c r="Z455" s="126"/>
      <c r="AA455" s="126"/>
      <c r="AB455" s="124"/>
      <c r="AC455" s="124"/>
      <c r="AD455" s="362"/>
      <c r="AE455" s="362"/>
      <c r="AF455" s="363"/>
      <c r="AG455" s="363"/>
      <c r="AH455" s="97" t="s">
        <v>1375</v>
      </c>
      <c r="AI455" s="124">
        <v>44268</v>
      </c>
      <c r="AJ455" s="252" t="s">
        <v>3986</v>
      </c>
      <c r="AK455" s="124"/>
      <c r="AL455" s="252"/>
      <c r="AM455" s="85" t="s">
        <v>28</v>
      </c>
      <c r="AN455" s="85" t="s">
        <v>26</v>
      </c>
      <c r="AO455" s="85" t="s">
        <v>26</v>
      </c>
      <c r="AP455" s="85"/>
      <c r="AQ455" s="85"/>
      <c r="AR455" s="85"/>
      <c r="AS455" s="335">
        <v>1155579670</v>
      </c>
      <c r="AT455" s="335"/>
      <c r="AU455" s="85"/>
      <c r="AV455" s="85"/>
      <c r="AW455" s="85"/>
      <c r="AX455" s="97" t="s">
        <v>1375</v>
      </c>
      <c r="AY455" s="85" t="s">
        <v>26</v>
      </c>
      <c r="AZ455" s="85" t="s">
        <v>26</v>
      </c>
      <c r="BA455" s="85" t="s">
        <v>26</v>
      </c>
      <c r="BB455" s="85" t="s">
        <v>26</v>
      </c>
      <c r="BC455" s="365"/>
      <c r="BD455" s="85" t="s">
        <v>33</v>
      </c>
      <c r="BE455" s="85" t="s">
        <v>16</v>
      </c>
      <c r="BF455" s="85"/>
      <c r="BG455" s="85"/>
      <c r="BH455" s="304" t="s">
        <v>18051</v>
      </c>
      <c r="BI455" s="355"/>
      <c r="BM455" s="123" t="s">
        <v>106</v>
      </c>
      <c r="BN455" s="123"/>
      <c r="BO455" s="123"/>
      <c r="BP455" s="123"/>
      <c r="BQ455" s="4" t="s">
        <v>8</v>
      </c>
      <c r="BR455" s="123"/>
      <c r="BS455" s="123"/>
      <c r="BT455"/>
      <c r="BU455"/>
      <c r="BV455" s="96" t="s">
        <v>1375</v>
      </c>
      <c r="BW455" s="85" t="s">
        <v>43</v>
      </c>
      <c r="BX455" s="372"/>
      <c r="BY455" s="372"/>
      <c r="BZ455" s="129" t="s">
        <v>84</v>
      </c>
      <c r="CA455" t="s">
        <v>4047</v>
      </c>
      <c r="CB455">
        <v>12000</v>
      </c>
      <c r="CC455" s="126"/>
      <c r="CD455" s="123" t="s">
        <v>1368</v>
      </c>
      <c r="CE455" s="123" t="s">
        <v>1451</v>
      </c>
      <c r="CG455" s="126"/>
      <c r="CH455" s="123">
        <v>330</v>
      </c>
      <c r="CI455" s="126"/>
      <c r="CJ455" s="85" t="s">
        <v>26</v>
      </c>
      <c r="CK455" s="85" t="s">
        <v>26</v>
      </c>
      <c r="CL455" s="85"/>
      <c r="CM455" s="85"/>
      <c r="CN455" s="96" t="s">
        <v>3903</v>
      </c>
      <c r="CO455" s="155"/>
      <c r="CP455" s="155"/>
      <c r="CQ455" s="285"/>
      <c r="CR455" s="155"/>
      <c r="CS455" s="378"/>
      <c r="CT455" s="155"/>
      <c r="CU455" s="155"/>
      <c r="CV455" s="155"/>
      <c r="CW455" s="155"/>
      <c r="CX455" s="155"/>
      <c r="CY455" s="155"/>
      <c r="CZ455" s="155"/>
      <c r="DA455" s="155"/>
      <c r="DB455" s="155"/>
      <c r="DC455" s="155"/>
      <c r="DD455" s="155"/>
      <c r="DE455" s="155"/>
      <c r="DF455" s="155"/>
      <c r="DG455" s="155"/>
      <c r="DH455" s="284" t="s">
        <v>1375</v>
      </c>
      <c r="DI455" s="146" t="s">
        <v>128</v>
      </c>
      <c r="DJ455" s="147" t="s">
        <v>3987</v>
      </c>
      <c r="DK455" s="130" t="s">
        <v>3986</v>
      </c>
      <c r="DL455" s="127" t="s">
        <v>3977</v>
      </c>
      <c r="DN455" s="84">
        <v>1155579670</v>
      </c>
      <c r="DO455" s="343"/>
      <c r="DP455" s="343"/>
      <c r="DQ455" s="84" t="s">
        <v>3988</v>
      </c>
      <c r="DR455" s="343"/>
      <c r="DS455" s="343"/>
      <c r="DT455" s="343"/>
      <c r="DU455" s="343"/>
      <c r="DV455" s="84">
        <v>152491101</v>
      </c>
      <c r="DW455" s="84" t="s">
        <v>3989</v>
      </c>
      <c r="DX455" s="84">
        <v>1121</v>
      </c>
      <c r="DZ455" s="355"/>
      <c r="EA455" s="84" t="s">
        <v>25</v>
      </c>
      <c r="EC455" s="125"/>
      <c r="ED455" s="343"/>
      <c r="EE455" s="343"/>
      <c r="EF455" s="343"/>
      <c r="EG455" s="355"/>
      <c r="EH455" s="355"/>
      <c r="EI455" s="126"/>
      <c r="EJ455" s="84" t="s">
        <v>26</v>
      </c>
      <c r="EK455" s="84" t="s">
        <v>25</v>
      </c>
      <c r="EL455" s="84" t="s">
        <v>26</v>
      </c>
      <c r="EM455" s="84" t="s">
        <v>1759</v>
      </c>
      <c r="EO455" s="84" t="s">
        <v>1760</v>
      </c>
      <c r="EP455" s="343"/>
      <c r="EQ455" s="84" t="s">
        <v>1761</v>
      </c>
      <c r="ES455" s="84" t="s">
        <v>1956</v>
      </c>
      <c r="ET455" s="343"/>
      <c r="EU455" s="84" t="s">
        <v>112</v>
      </c>
      <c r="EV455" s="343"/>
      <c r="EW455" s="84" t="s">
        <v>1368</v>
      </c>
      <c r="EX455" s="343"/>
      <c r="EY455" s="84" t="s">
        <v>8</v>
      </c>
      <c r="FA455" s="84" t="s">
        <v>26</v>
      </c>
      <c r="FB455" s="343"/>
      <c r="FD455" s="343"/>
      <c r="FH455" s="96" t="s">
        <v>1375</v>
      </c>
      <c r="FL455"/>
      <c r="FV455"/>
      <c r="GC455" s="343"/>
      <c r="GD455" s="343"/>
      <c r="GE455" s="343"/>
      <c r="GF455" s="355"/>
      <c r="GG455" s="355"/>
      <c r="GH455" s="331"/>
      <c r="GO455" s="343"/>
      <c r="GQ455" s="343"/>
      <c r="GS455" s="343"/>
      <c r="GY455"/>
      <c r="GZ455"/>
      <c r="HA455" s="97"/>
    </row>
    <row r="456" spans="1:211" s="84" customFormat="1" x14ac:dyDescent="0.35">
      <c r="A456" s="137">
        <v>245</v>
      </c>
      <c r="B456" s="343"/>
      <c r="C456" s="84" t="s">
        <v>1412</v>
      </c>
      <c r="D456" s="124">
        <v>44270</v>
      </c>
      <c r="E456" s="124">
        <v>44270</v>
      </c>
      <c r="F456" s="345"/>
      <c r="G456" s="125" t="s">
        <v>3990</v>
      </c>
      <c r="H456" s="97" t="s">
        <v>1375</v>
      </c>
      <c r="I456" s="126"/>
      <c r="J456" s="343"/>
      <c r="K456" s="355"/>
      <c r="L456" s="127"/>
      <c r="M456" s="360"/>
      <c r="N456" s="267" t="s">
        <v>19657</v>
      </c>
      <c r="O456" s="354"/>
      <c r="P456" s="354"/>
      <c r="Q456" s="127"/>
      <c r="R456" s="127"/>
      <c r="S456" s="127"/>
      <c r="T456" s="126"/>
      <c r="U456" s="124"/>
      <c r="V456" s="124"/>
      <c r="W456" s="126"/>
      <c r="X456" s="362"/>
      <c r="Y456" s="362"/>
      <c r="Z456" s="126"/>
      <c r="AA456" s="126"/>
      <c r="AB456" s="124"/>
      <c r="AC456" s="124"/>
      <c r="AD456" s="362"/>
      <c r="AE456" s="362"/>
      <c r="AF456" s="363"/>
      <c r="AG456" s="363"/>
      <c r="AH456" s="97" t="s">
        <v>1375</v>
      </c>
      <c r="AI456" s="124">
        <v>44267</v>
      </c>
      <c r="AJ456" s="252" t="s">
        <v>3992</v>
      </c>
      <c r="AK456" s="124"/>
      <c r="AL456" s="252"/>
      <c r="AM456" s="85" t="s">
        <v>28</v>
      </c>
      <c r="AN456" s="85" t="s">
        <v>26</v>
      </c>
      <c r="AO456" s="85" t="s">
        <v>26</v>
      </c>
      <c r="AP456" s="85"/>
      <c r="AQ456" s="85"/>
      <c r="AR456" s="85"/>
      <c r="AS456" s="335">
        <v>7787612548</v>
      </c>
      <c r="AT456" s="335"/>
      <c r="AU456" s="85"/>
      <c r="AV456" s="85"/>
      <c r="AW456" s="85"/>
      <c r="AX456" s="97" t="s">
        <v>1375</v>
      </c>
      <c r="AY456" s="85" t="s">
        <v>26</v>
      </c>
      <c r="AZ456" s="85" t="s">
        <v>26</v>
      </c>
      <c r="BA456" s="85" t="s">
        <v>26</v>
      </c>
      <c r="BB456" s="85" t="s">
        <v>26</v>
      </c>
      <c r="BC456" s="365"/>
      <c r="BD456" s="85" t="s">
        <v>33</v>
      </c>
      <c r="BE456" s="85" t="s">
        <v>16</v>
      </c>
      <c r="BF456" s="85"/>
      <c r="BG456" s="85"/>
      <c r="BH456" s="304" t="s">
        <v>18051</v>
      </c>
      <c r="BI456" s="355"/>
      <c r="BM456" s="123" t="s">
        <v>106</v>
      </c>
      <c r="BN456" s="123"/>
      <c r="BO456" s="123"/>
      <c r="BP456" s="123"/>
      <c r="BQ456" s="4" t="s">
        <v>8</v>
      </c>
      <c r="BR456" s="123"/>
      <c r="BS456" s="123"/>
      <c r="BT456"/>
      <c r="BU456"/>
      <c r="BV456" s="96" t="s">
        <v>1375</v>
      </c>
      <c r="BW456" s="85" t="s">
        <v>1404</v>
      </c>
      <c r="BX456" s="372"/>
      <c r="BY456" s="372"/>
      <c r="BZ456" s="129" t="s">
        <v>75</v>
      </c>
      <c r="CA456" t="s">
        <v>4046</v>
      </c>
      <c r="CB456">
        <v>12000</v>
      </c>
      <c r="CC456" s="126"/>
      <c r="CD456" s="123" t="s">
        <v>1426</v>
      </c>
      <c r="CE456" s="123" t="s">
        <v>17</v>
      </c>
      <c r="CG456" s="126"/>
      <c r="CH456" s="123"/>
      <c r="CI456" s="126"/>
      <c r="CJ456" s="85" t="s">
        <v>26</v>
      </c>
      <c r="CK456" s="85" t="s">
        <v>26</v>
      </c>
      <c r="CL456" s="85"/>
      <c r="CM456" s="85"/>
      <c r="CN456" s="96" t="s">
        <v>3903</v>
      </c>
      <c r="CO456" s="155"/>
      <c r="CP456" s="155"/>
      <c r="CQ456" s="285"/>
      <c r="CR456" s="155"/>
      <c r="CS456" s="378"/>
      <c r="CT456" s="155"/>
      <c r="CU456" s="155"/>
      <c r="CV456" s="155"/>
      <c r="CW456" s="155"/>
      <c r="CX456" s="155"/>
      <c r="CY456" s="155"/>
      <c r="CZ456" s="155"/>
      <c r="DA456" s="155"/>
      <c r="DB456" s="155"/>
      <c r="DC456" s="155"/>
      <c r="DD456" s="155"/>
      <c r="DE456" s="155"/>
      <c r="DF456" s="155"/>
      <c r="DG456" s="155"/>
      <c r="DH456" s="284" t="s">
        <v>1375</v>
      </c>
      <c r="DI456" s="4" t="s">
        <v>123</v>
      </c>
      <c r="DJ456" s="4" t="s">
        <v>1924</v>
      </c>
      <c r="DK456" s="4" t="s">
        <v>3992</v>
      </c>
      <c r="DL456" s="127" t="s">
        <v>3991</v>
      </c>
      <c r="DM456" s="4"/>
      <c r="DN456" s="4">
        <v>7787612548</v>
      </c>
      <c r="DO456" s="340"/>
      <c r="DP456" s="340"/>
      <c r="DQ456" s="4" t="s">
        <v>1925</v>
      </c>
      <c r="DR456" s="340"/>
      <c r="DS456" s="340"/>
      <c r="DT456" s="343"/>
      <c r="DU456" s="343"/>
      <c r="DV456" s="84">
        <v>253611106</v>
      </c>
      <c r="DW456" s="84" t="s">
        <v>3993</v>
      </c>
      <c r="DX456" s="84">
        <v>1121</v>
      </c>
      <c r="DZ456" s="355"/>
      <c r="EA456" s="84" t="s">
        <v>25</v>
      </c>
      <c r="EB456" s="84">
        <v>3</v>
      </c>
      <c r="EC456" s="125" t="s">
        <v>1887</v>
      </c>
      <c r="ED456" s="343"/>
      <c r="EE456" s="343"/>
      <c r="EF456" s="343"/>
      <c r="EG456" s="355"/>
      <c r="EH456" s="355"/>
      <c r="EI456" s="126"/>
      <c r="EJ456" s="84" t="s">
        <v>26</v>
      </c>
      <c r="EK456" s="84" t="s">
        <v>25</v>
      </c>
      <c r="EL456" s="84" t="s">
        <v>26</v>
      </c>
      <c r="EM456" s="84" t="s">
        <v>1759</v>
      </c>
      <c r="EO456" s="84" t="s">
        <v>1760</v>
      </c>
      <c r="EP456" s="343"/>
      <c r="EQ456" s="84" t="s">
        <v>1761</v>
      </c>
      <c r="ES456" s="84" t="s">
        <v>6</v>
      </c>
      <c r="ET456" s="343"/>
      <c r="EU456" s="84" t="s">
        <v>112</v>
      </c>
      <c r="EV456" s="343"/>
      <c r="EW456" s="84" t="s">
        <v>1370</v>
      </c>
      <c r="EX456" s="343"/>
      <c r="EY456" s="84" t="s">
        <v>8</v>
      </c>
      <c r="FA456" s="84" t="s">
        <v>26</v>
      </c>
      <c r="FB456" s="343"/>
      <c r="FD456" s="343"/>
      <c r="FH456" s="96" t="s">
        <v>1375</v>
      </c>
      <c r="FL456"/>
      <c r="FV456"/>
      <c r="GC456" s="343"/>
      <c r="GD456" s="343"/>
      <c r="GE456" s="343"/>
      <c r="GF456" s="355"/>
      <c r="GG456" s="355"/>
      <c r="GH456" s="331"/>
      <c r="GO456" s="343"/>
      <c r="GQ456" s="343"/>
      <c r="GS456" s="343"/>
      <c r="GY456"/>
      <c r="GZ456"/>
      <c r="HA456" s="97"/>
    </row>
    <row r="457" spans="1:211" s="84" customFormat="1" x14ac:dyDescent="0.35">
      <c r="A457" s="137">
        <v>244</v>
      </c>
      <c r="B457" s="343"/>
      <c r="C457" s="84" t="s">
        <v>1412</v>
      </c>
      <c r="D457" s="124">
        <v>44269</v>
      </c>
      <c r="E457" s="124">
        <v>44269</v>
      </c>
      <c r="F457" s="345"/>
      <c r="G457" s="125" t="s">
        <v>3994</v>
      </c>
      <c r="H457" s="97" t="s">
        <v>1375</v>
      </c>
      <c r="I457" s="126"/>
      <c r="J457" s="343"/>
      <c r="K457" s="355"/>
      <c r="L457" s="127"/>
      <c r="M457" s="360"/>
      <c r="N457" s="267" t="s">
        <v>19657</v>
      </c>
      <c r="O457" s="354"/>
      <c r="P457" s="354"/>
      <c r="Q457" s="127"/>
      <c r="R457" s="127"/>
      <c r="S457" s="127"/>
      <c r="T457" s="126"/>
      <c r="U457" s="124"/>
      <c r="V457" s="124"/>
      <c r="W457" s="126"/>
      <c r="X457" s="362"/>
      <c r="Y457" s="362"/>
      <c r="Z457" s="126"/>
      <c r="AA457" s="126"/>
      <c r="AB457" s="124"/>
      <c r="AC457" s="124"/>
      <c r="AD457" s="362"/>
      <c r="AE457" s="362"/>
      <c r="AF457" s="363"/>
      <c r="AG457" s="363"/>
      <c r="AH457" s="97" t="s">
        <v>1375</v>
      </c>
      <c r="AI457" s="124">
        <v>44267</v>
      </c>
      <c r="AJ457" s="252" t="s">
        <v>1787</v>
      </c>
      <c r="AK457" s="124"/>
      <c r="AL457" s="252"/>
      <c r="AM457" s="85" t="s">
        <v>28</v>
      </c>
      <c r="AN457" s="85" t="s">
        <v>26</v>
      </c>
      <c r="AO457" s="85" t="s">
        <v>26</v>
      </c>
      <c r="AP457" s="85"/>
      <c r="AQ457" s="85"/>
      <c r="AR457" s="85"/>
      <c r="AS457" s="335">
        <v>5955903947</v>
      </c>
      <c r="AT457" s="335"/>
      <c r="AU457" s="85"/>
      <c r="AV457" s="85"/>
      <c r="AW457" s="85"/>
      <c r="AX457" s="97" t="s">
        <v>1375</v>
      </c>
      <c r="AY457" s="85" t="s">
        <v>26</v>
      </c>
      <c r="AZ457" s="85" t="s">
        <v>26</v>
      </c>
      <c r="BA457" s="85" t="s">
        <v>26</v>
      </c>
      <c r="BB457" s="85" t="s">
        <v>26</v>
      </c>
      <c r="BC457" s="365"/>
      <c r="BD457" s="85" t="s">
        <v>33</v>
      </c>
      <c r="BE457" s="85" t="s">
        <v>13</v>
      </c>
      <c r="BF457" s="85"/>
      <c r="BG457" s="85"/>
      <c r="BH457" s="304" t="s">
        <v>18051</v>
      </c>
      <c r="BI457" s="355"/>
      <c r="BM457" s="123" t="s">
        <v>106</v>
      </c>
      <c r="BN457" s="123"/>
      <c r="BO457" s="123"/>
      <c r="BP457" s="123"/>
      <c r="BQ457" s="4" t="s">
        <v>8</v>
      </c>
      <c r="BR457" s="123"/>
      <c r="BS457" s="123"/>
      <c r="BT457"/>
      <c r="BU457"/>
      <c r="BV457" s="96" t="s">
        <v>1375</v>
      </c>
      <c r="BW457" s="85" t="s">
        <v>43</v>
      </c>
      <c r="BX457" s="372"/>
      <c r="BY457" s="372"/>
      <c r="BZ457" s="129" t="s">
        <v>209</v>
      </c>
      <c r="CA457" t="s">
        <v>4045</v>
      </c>
      <c r="CB457">
        <v>12000</v>
      </c>
      <c r="CC457" s="126"/>
      <c r="CD457" s="123" t="s">
        <v>1368</v>
      </c>
      <c r="CE457" s="123" t="s">
        <v>1446</v>
      </c>
      <c r="CG457" s="126"/>
      <c r="CH457" s="123">
        <v>500</v>
      </c>
      <c r="CI457" s="126"/>
      <c r="CJ457" s="85" t="s">
        <v>26</v>
      </c>
      <c r="CK457" s="85" t="s">
        <v>26</v>
      </c>
      <c r="CL457" s="85"/>
      <c r="CM457" s="85"/>
      <c r="CN457" s="96" t="s">
        <v>3903</v>
      </c>
      <c r="CO457" s="155"/>
      <c r="CP457" s="155"/>
      <c r="CQ457" s="285"/>
      <c r="CR457" s="155"/>
      <c r="CS457" s="378"/>
      <c r="CT457" s="155"/>
      <c r="CU457" s="155"/>
      <c r="CV457" s="155"/>
      <c r="CW457" s="155"/>
      <c r="CX457" s="155"/>
      <c r="CY457" s="155"/>
      <c r="CZ457" s="155"/>
      <c r="DA457" s="155"/>
      <c r="DB457" s="155"/>
      <c r="DC457" s="155"/>
      <c r="DD457" s="155"/>
      <c r="DE457" s="155"/>
      <c r="DF457" s="155"/>
      <c r="DG457" s="155"/>
      <c r="DH457" s="284" t="s">
        <v>1375</v>
      </c>
      <c r="DI457" s="4" t="s">
        <v>132</v>
      </c>
      <c r="DJ457" s="4" t="s">
        <v>3995</v>
      </c>
      <c r="DK457" s="4" t="s">
        <v>1787</v>
      </c>
      <c r="DL457" s="127" t="s">
        <v>3991</v>
      </c>
      <c r="DM457" s="4"/>
      <c r="DN457" s="4">
        <v>5955903947</v>
      </c>
      <c r="DO457" s="340"/>
      <c r="DP457" s="340"/>
      <c r="DQ457" s="4" t="s">
        <v>3996</v>
      </c>
      <c r="DR457" s="340"/>
      <c r="DS457" s="340"/>
      <c r="DT457" s="343"/>
      <c r="DU457" s="343"/>
      <c r="DV457" s="84">
        <v>24101103</v>
      </c>
      <c r="DW457" s="84" t="s">
        <v>3997</v>
      </c>
      <c r="DX457" s="84">
        <v>1101</v>
      </c>
      <c r="DZ457" s="355"/>
      <c r="EA457" s="84" t="s">
        <v>25</v>
      </c>
      <c r="EC457" s="125"/>
      <c r="ED457" s="343"/>
      <c r="EE457" s="343"/>
      <c r="EF457" s="343"/>
      <c r="EG457" s="355"/>
      <c r="EH457" s="355"/>
      <c r="EI457" s="126"/>
      <c r="EJ457" s="84" t="s">
        <v>26</v>
      </c>
      <c r="EK457" s="84" t="s">
        <v>25</v>
      </c>
      <c r="EL457" s="84" t="s">
        <v>25</v>
      </c>
      <c r="EM457" s="84" t="s">
        <v>1759</v>
      </c>
      <c r="EO457" s="84" t="s">
        <v>1862</v>
      </c>
      <c r="EP457" s="343"/>
      <c r="EQ457" s="84" t="s">
        <v>1761</v>
      </c>
      <c r="ES457" s="84" t="s">
        <v>2648</v>
      </c>
      <c r="ET457" s="343"/>
      <c r="EU457" s="84" t="s">
        <v>1807</v>
      </c>
      <c r="EV457" s="343"/>
      <c r="EW457" s="84" t="s">
        <v>1368</v>
      </c>
      <c r="EX457" s="343"/>
      <c r="EY457" s="84" t="s">
        <v>1807</v>
      </c>
      <c r="EZ457" s="84" t="s">
        <v>3998</v>
      </c>
      <c r="FA457" s="84" t="s">
        <v>26</v>
      </c>
      <c r="FB457" s="343"/>
      <c r="FD457" s="343"/>
      <c r="FH457" s="96" t="s">
        <v>1375</v>
      </c>
      <c r="FL457"/>
      <c r="FV457"/>
      <c r="GC457" s="343"/>
      <c r="GD457" s="343"/>
      <c r="GE457" s="343"/>
      <c r="GF457" s="355"/>
      <c r="GG457" s="355"/>
      <c r="GH457" s="331"/>
      <c r="GO457" s="343"/>
      <c r="GQ457" s="343"/>
      <c r="GS457" s="343"/>
      <c r="GY457"/>
      <c r="GZ457"/>
      <c r="HA457" s="97"/>
    </row>
    <row r="458" spans="1:211" s="84" customFormat="1" ht="29" x14ac:dyDescent="0.35">
      <c r="A458" s="300">
        <v>243</v>
      </c>
      <c r="B458" s="339"/>
      <c r="C458" s="304" t="s">
        <v>1411</v>
      </c>
      <c r="D458" s="89"/>
      <c r="E458" s="89">
        <v>44342</v>
      </c>
      <c r="F458" s="345"/>
      <c r="G458" s="125" t="s">
        <v>3999</v>
      </c>
      <c r="H458" s="302" t="s">
        <v>1375</v>
      </c>
      <c r="I458" s="304" t="s">
        <v>3884</v>
      </c>
      <c r="J458" s="339"/>
      <c r="K458" s="355"/>
      <c r="L458" s="305"/>
      <c r="M458" s="354"/>
      <c r="N458" s="267" t="s">
        <v>19657</v>
      </c>
      <c r="O458" s="354"/>
      <c r="P458" s="354"/>
      <c r="Q458" s="305"/>
      <c r="R458" s="305"/>
      <c r="S458" s="305"/>
      <c r="T458" s="87"/>
      <c r="U458" s="89"/>
      <c r="V458" s="89"/>
      <c r="W458" s="123"/>
      <c r="X458" s="339"/>
      <c r="Y458" s="339"/>
      <c r="Z458" s="304"/>
      <c r="AA458" s="304" t="s">
        <v>25</v>
      </c>
      <c r="AB458" s="89">
        <v>44334</v>
      </c>
      <c r="AC458" s="89"/>
      <c r="AD458" s="339"/>
      <c r="AE458" s="339"/>
      <c r="AF458" s="355"/>
      <c r="AG458" s="355"/>
      <c r="AH458" s="302" t="s">
        <v>1375</v>
      </c>
      <c r="AI458" s="89">
        <v>44267</v>
      </c>
      <c r="AJ458" s="306" t="s">
        <v>4000</v>
      </c>
      <c r="AK458" s="89">
        <v>44267</v>
      </c>
      <c r="AL458" s="306">
        <v>0.34930555555555554</v>
      </c>
      <c r="AM458" s="87" t="s">
        <v>28</v>
      </c>
      <c r="AN458" s="87" t="s">
        <v>26</v>
      </c>
      <c r="AO458" s="87" t="s">
        <v>26</v>
      </c>
      <c r="AP458" s="87" t="s">
        <v>4001</v>
      </c>
      <c r="AQ458" s="87" t="s">
        <v>4002</v>
      </c>
      <c r="AR458" s="87"/>
      <c r="AS458" s="334" t="s">
        <v>18199</v>
      </c>
      <c r="AT458" s="334">
        <v>120638652</v>
      </c>
      <c r="AU458" s="87"/>
      <c r="AV458" s="87"/>
      <c r="AW458" s="87" t="s">
        <v>18200</v>
      </c>
      <c r="AX458" s="302" t="s">
        <v>1375</v>
      </c>
      <c r="AY458" s="87" t="s">
        <v>26</v>
      </c>
      <c r="AZ458" s="87" t="s">
        <v>25</v>
      </c>
      <c r="BA458" s="87" t="s">
        <v>25</v>
      </c>
      <c r="BB458" s="87" t="s">
        <v>26</v>
      </c>
      <c r="BC458" s="365"/>
      <c r="BD458" s="87" t="s">
        <v>27</v>
      </c>
      <c r="BE458" s="87" t="s">
        <v>13</v>
      </c>
      <c r="BF458" s="87" t="s">
        <v>34</v>
      </c>
      <c r="BG458" s="87" t="s">
        <v>34</v>
      </c>
      <c r="BH458" s="304" t="s">
        <v>113</v>
      </c>
      <c r="BI458" s="355"/>
      <c r="BJ458" s="304"/>
      <c r="BK458" s="304"/>
      <c r="BL458" s="304"/>
      <c r="BM458" s="304" t="s">
        <v>1628</v>
      </c>
      <c r="BN458" s="304" t="s">
        <v>1380</v>
      </c>
      <c r="BO458" s="304" t="s">
        <v>1640</v>
      </c>
      <c r="BP458" s="304" t="s">
        <v>25</v>
      </c>
      <c r="BQ458" s="116" t="s">
        <v>8</v>
      </c>
      <c r="BR458" s="304" t="s">
        <v>1614</v>
      </c>
      <c r="BS458" s="304" t="s">
        <v>60</v>
      </c>
      <c r="BT458" t="s">
        <v>18201</v>
      </c>
      <c r="BU458" t="s">
        <v>18202</v>
      </c>
      <c r="BV458" s="302" t="s">
        <v>1375</v>
      </c>
      <c r="BW458" s="87" t="s">
        <v>1404</v>
      </c>
      <c r="BX458" s="372"/>
      <c r="BY458" s="372"/>
      <c r="BZ458" s="8" t="s">
        <v>197</v>
      </c>
      <c r="CA458" t="s">
        <v>4005</v>
      </c>
      <c r="CB458">
        <v>12000</v>
      </c>
      <c r="CC458" s="116"/>
      <c r="CD458" s="304" t="s">
        <v>1373</v>
      </c>
      <c r="CE458" s="304"/>
      <c r="CF458" s="304"/>
      <c r="CG458" s="304"/>
      <c r="CH458" s="304">
        <v>500</v>
      </c>
      <c r="CI458" s="116"/>
      <c r="CJ458" s="87" t="s">
        <v>26</v>
      </c>
      <c r="CK458" s="87" t="s">
        <v>26</v>
      </c>
      <c r="CL458" s="87"/>
      <c r="CM458" s="87"/>
      <c r="CN458" s="96" t="s">
        <v>3903</v>
      </c>
      <c r="CO458" s="155"/>
      <c r="CP458" s="155"/>
      <c r="CQ458" s="285"/>
      <c r="CR458" s="155"/>
      <c r="CS458" s="378"/>
      <c r="CT458" s="155"/>
      <c r="CU458" s="155"/>
      <c r="CV458" s="155"/>
      <c r="CW458" s="155"/>
      <c r="CX458" s="155"/>
      <c r="CY458" s="155"/>
      <c r="CZ458" s="155"/>
      <c r="DA458" s="155"/>
      <c r="DB458" s="155"/>
      <c r="DC458" s="155"/>
      <c r="DD458" s="155"/>
      <c r="DE458" s="155"/>
      <c r="DF458" s="155"/>
      <c r="DG458" s="155"/>
      <c r="DH458" s="284" t="s">
        <v>1375</v>
      </c>
      <c r="DI458" s="4" t="s">
        <v>119</v>
      </c>
      <c r="DJ458" s="4" t="s">
        <v>119</v>
      </c>
      <c r="DK458" s="4" t="s">
        <v>4000</v>
      </c>
      <c r="DL458" s="127" t="s">
        <v>3991</v>
      </c>
      <c r="DM458" s="4" t="s">
        <v>4001</v>
      </c>
      <c r="DN458" s="4" t="s">
        <v>4003</v>
      </c>
      <c r="DO458" s="340"/>
      <c r="DP458" s="340"/>
      <c r="DQ458" s="4" t="s">
        <v>1972</v>
      </c>
      <c r="DR458" s="340"/>
      <c r="DS458" s="340"/>
      <c r="DT458" s="343"/>
      <c r="DU458" s="343"/>
      <c r="DV458" s="84">
        <v>252171104</v>
      </c>
      <c r="DW458" s="84" t="s">
        <v>4006</v>
      </c>
      <c r="DX458" s="84">
        <v>9002</v>
      </c>
      <c r="DZ458" s="355"/>
      <c r="EA458" s="84" t="s">
        <v>25</v>
      </c>
      <c r="EB458" s="84">
        <v>1</v>
      </c>
      <c r="EC458" s="125" t="s">
        <v>1887</v>
      </c>
      <c r="ED458" s="343"/>
      <c r="EE458" s="343"/>
      <c r="EF458" s="343"/>
      <c r="EG458" s="355"/>
      <c r="EH458" s="355"/>
      <c r="EI458" s="126"/>
      <c r="EJ458" s="84" t="s">
        <v>26</v>
      </c>
      <c r="EK458" s="84" t="s">
        <v>25</v>
      </c>
      <c r="EM458" s="84" t="s">
        <v>1759</v>
      </c>
      <c r="EO458" s="84" t="s">
        <v>1862</v>
      </c>
      <c r="EP458" s="343"/>
      <c r="EQ458" s="84" t="s">
        <v>1761</v>
      </c>
      <c r="ES458" s="84" t="s">
        <v>1888</v>
      </c>
      <c r="ET458" s="343"/>
      <c r="EU458" s="84" t="s">
        <v>113</v>
      </c>
      <c r="EV458" s="343"/>
      <c r="EW458" s="84" t="s">
        <v>1373</v>
      </c>
      <c r="EX458" s="343"/>
      <c r="EY458" s="84" t="s">
        <v>8</v>
      </c>
      <c r="FA458" s="84" t="s">
        <v>26</v>
      </c>
      <c r="FB458" s="343"/>
      <c r="FD458" s="343"/>
      <c r="FE458" s="84" t="s">
        <v>1975</v>
      </c>
      <c r="FF458" s="84" t="s">
        <v>1838</v>
      </c>
      <c r="FG458" s="84" t="s">
        <v>26</v>
      </c>
      <c r="FH458" s="96" t="s">
        <v>1375</v>
      </c>
      <c r="FI458" s="84" t="s">
        <v>1839</v>
      </c>
      <c r="FJ458" s="84" t="s">
        <v>54</v>
      </c>
      <c r="FK458" s="84" t="s">
        <v>98</v>
      </c>
      <c r="FL458" t="s">
        <v>4007</v>
      </c>
      <c r="FM458" s="84" t="s">
        <v>4002</v>
      </c>
      <c r="FN458" s="84" t="s">
        <v>1839</v>
      </c>
      <c r="FO458" s="84" t="s">
        <v>4008</v>
      </c>
      <c r="FP458" s="84" t="s">
        <v>4009</v>
      </c>
      <c r="FQ458" s="84" t="s">
        <v>4010</v>
      </c>
      <c r="FR458" s="84" t="s">
        <v>1869</v>
      </c>
      <c r="FS458" s="84" t="s">
        <v>1870</v>
      </c>
      <c r="FT458" s="84" t="s">
        <v>1845</v>
      </c>
      <c r="FU458" s="84" t="s">
        <v>9</v>
      </c>
      <c r="FV458" t="s">
        <v>4011</v>
      </c>
      <c r="FW458" s="84" t="s">
        <v>1846</v>
      </c>
      <c r="FX458" s="84" t="s">
        <v>46</v>
      </c>
      <c r="FY458" s="84" t="s">
        <v>4001</v>
      </c>
      <c r="FZ458" s="84" t="s">
        <v>1847</v>
      </c>
      <c r="GA458" s="84" t="s">
        <v>1375</v>
      </c>
      <c r="GB458" s="84" t="s">
        <v>4012</v>
      </c>
      <c r="GC458" s="343"/>
      <c r="GD458" s="343"/>
      <c r="GE458" s="343"/>
      <c r="GF458" s="355"/>
      <c r="GG458" s="355"/>
      <c r="GH458" s="331" t="s">
        <v>1375</v>
      </c>
      <c r="GI458" s="84" t="s">
        <v>9</v>
      </c>
      <c r="GJ458" s="84" t="s">
        <v>1980</v>
      </c>
      <c r="GK458" s="84" t="s">
        <v>1375</v>
      </c>
      <c r="GL458" s="84" t="s">
        <v>9</v>
      </c>
      <c r="GM458" s="84" t="s">
        <v>1375</v>
      </c>
      <c r="GN458" s="84" t="s">
        <v>1375</v>
      </c>
      <c r="GO458" s="343"/>
      <c r="GP458" s="84" t="s">
        <v>1850</v>
      </c>
      <c r="GQ458" s="343"/>
      <c r="GR458" s="84" t="s">
        <v>4013</v>
      </c>
      <c r="GS458" s="343"/>
      <c r="GT458" s="84" t="s">
        <v>4014</v>
      </c>
      <c r="GU458" s="84" t="s">
        <v>1375</v>
      </c>
      <c r="GV458" s="84" t="s">
        <v>9</v>
      </c>
      <c r="GW458" s="84" t="s">
        <v>4015</v>
      </c>
      <c r="GX458" s="84" t="s">
        <v>4002</v>
      </c>
      <c r="GY458" t="s">
        <v>4011</v>
      </c>
      <c r="GZ458" t="str">
        <f ca="1">IFERROR(INDIRECT("'[2021_Ignition_Tracker_QC_File_20210528.xlsm]Ignition Tracker'!"&amp;ADDRESS(MATCH($A458,'[2]Ignition Tracker'!$A:$A,0),MATCH(GZ$1,'[2]Ignition Tracker'!$1:$1,0))),"")</f>
        <v/>
      </c>
      <c r="HA458" s="97" t="str">
        <f ca="1">IFERROR(INDIRECT("'[2021_Ignition_Tracker_QC_File_20210528.xlsm]Ignition Tracker'!"&amp;ADDRESS(MATCH($A458,'[2]Ignition Tracker'!$A:$A,0),MATCH(HA$1,'[2]Ignition Tracker'!$1:$1,0))),"")</f>
        <v/>
      </c>
      <c r="HB458" s="84" t="str">
        <f ca="1">IFERROR(INDIRECT("'[2021_Ignition_Tracker_QC_File_20210528.xlsm]Ignition Tracker'!"&amp;ADDRESS(MATCH($A458,'[2]Ignition Tracker'!$A:$A,0),MATCH(HB$1,'[2]Ignition Tracker'!$1:$1,0))),"")</f>
        <v/>
      </c>
      <c r="HC458" s="84" t="str">
        <f ca="1">IFERROR(INDIRECT("'[2021_Ignition_Tracker_QC_File_20210528.xlsm]Ignition Tracker'!"&amp;ADDRESS(MATCH($A458,'[2]Ignition Tracker'!$A:$A,0),MATCH(HC$1,'[2]Ignition Tracker'!$1:$1,0))),"")</f>
        <v/>
      </c>
    </row>
    <row r="459" spans="1:211" s="84" customFormat="1" x14ac:dyDescent="0.35">
      <c r="A459" s="137">
        <v>330</v>
      </c>
      <c r="B459" s="343"/>
      <c r="C459" s="84" t="s">
        <v>1412</v>
      </c>
      <c r="D459" s="124">
        <v>44292</v>
      </c>
      <c r="E459" s="124">
        <v>44292</v>
      </c>
      <c r="F459" s="343"/>
      <c r="G459" s="125" t="s">
        <v>13892</v>
      </c>
      <c r="H459" s="266" t="s">
        <v>1375</v>
      </c>
      <c r="I459" s="123"/>
      <c r="J459" s="339"/>
      <c r="K459" s="355"/>
      <c r="L459" s="267"/>
      <c r="M459" s="354"/>
      <c r="N459" s="267" t="s">
        <v>19657</v>
      </c>
      <c r="O459" s="354"/>
      <c r="P459" s="354"/>
      <c r="Q459" s="267"/>
      <c r="R459" s="267"/>
      <c r="S459" s="267"/>
      <c r="T459" s="126"/>
      <c r="U459" s="124"/>
      <c r="V459" s="124"/>
      <c r="W459" s="126"/>
      <c r="X459" s="362"/>
      <c r="Y459" s="362"/>
      <c r="Z459" s="126"/>
      <c r="AA459" s="126"/>
      <c r="AB459" s="124"/>
      <c r="AC459" s="124"/>
      <c r="AD459" s="362"/>
      <c r="AE459" s="362"/>
      <c r="AF459" s="363"/>
      <c r="AG459" s="363"/>
      <c r="AH459" s="266" t="s">
        <v>1375</v>
      </c>
      <c r="AI459" s="124">
        <v>44266</v>
      </c>
      <c r="AJ459" s="252" t="s">
        <v>13893</v>
      </c>
      <c r="AK459" s="124"/>
      <c r="AL459" s="252"/>
      <c r="AM459" s="85" t="s">
        <v>28</v>
      </c>
      <c r="AN459" s="85" t="s">
        <v>26</v>
      </c>
      <c r="AO459" s="85" t="s">
        <v>26</v>
      </c>
      <c r="AP459" s="85"/>
      <c r="AQ459" s="85"/>
      <c r="AR459" s="85"/>
      <c r="AS459" s="335">
        <v>7039799463</v>
      </c>
      <c r="AT459" s="335"/>
      <c r="AU459" s="85"/>
      <c r="AV459" s="85"/>
      <c r="AW459" s="85"/>
      <c r="AX459" s="266" t="s">
        <v>1375</v>
      </c>
      <c r="AY459" s="85" t="s">
        <v>26</v>
      </c>
      <c r="AZ459" s="85" t="s">
        <v>26</v>
      </c>
      <c r="BA459" s="85" t="s">
        <v>26</v>
      </c>
      <c r="BB459" s="85" t="s">
        <v>26</v>
      </c>
      <c r="BC459" s="355"/>
      <c r="BD459" s="85" t="s">
        <v>33</v>
      </c>
      <c r="BE459" s="85" t="s">
        <v>16</v>
      </c>
      <c r="BF459" s="85"/>
      <c r="BG459" s="85"/>
      <c r="BH459" s="304" t="s">
        <v>18049</v>
      </c>
      <c r="BI459" s="355"/>
      <c r="BJ459" s="123"/>
      <c r="BK459" s="123"/>
      <c r="BL459" s="123"/>
      <c r="BM459" s="123" t="s">
        <v>106</v>
      </c>
      <c r="BN459" s="123"/>
      <c r="BO459" s="123"/>
      <c r="BP459" s="123"/>
      <c r="BQ459" s="4" t="s">
        <v>1490</v>
      </c>
      <c r="BR459" s="123"/>
      <c r="BS459" s="123"/>
      <c r="BT459"/>
      <c r="BU459"/>
      <c r="BV459" s="266" t="s">
        <v>1375</v>
      </c>
      <c r="BW459" s="85" t="s">
        <v>1404</v>
      </c>
      <c r="BX459" s="372"/>
      <c r="BY459" s="372"/>
      <c r="BZ459" s="129" t="s">
        <v>49</v>
      </c>
      <c r="CA459" t="s">
        <v>14441</v>
      </c>
      <c r="CB459">
        <v>21000</v>
      </c>
      <c r="CC459" s="265"/>
      <c r="CD459" s="123" t="s">
        <v>6</v>
      </c>
      <c r="CE459" s="123" t="s">
        <v>17</v>
      </c>
      <c r="CF459" s="123"/>
      <c r="CG459" s="265"/>
      <c r="CH459" s="123"/>
      <c r="CI459" s="265"/>
      <c r="CJ459" s="85" t="s">
        <v>26</v>
      </c>
      <c r="CK459" s="85" t="s">
        <v>26</v>
      </c>
      <c r="CL459" s="85"/>
      <c r="CM459" s="85"/>
      <c r="CN459" s="96" t="s">
        <v>13797</v>
      </c>
      <c r="CO459" s="155"/>
      <c r="CP459" s="155"/>
      <c r="CQ459" s="285"/>
      <c r="CR459" s="155"/>
      <c r="CS459" s="378"/>
      <c r="CT459" s="155"/>
      <c r="CU459" s="155"/>
      <c r="CV459" s="155"/>
      <c r="CW459" s="155"/>
      <c r="CX459" s="155"/>
      <c r="CY459" s="155"/>
      <c r="CZ459" s="155"/>
      <c r="DA459" s="155"/>
      <c r="DB459" s="155"/>
      <c r="DC459" s="155"/>
      <c r="DD459" s="155"/>
      <c r="DE459" s="155"/>
      <c r="DF459" s="155"/>
      <c r="DG459" s="155"/>
      <c r="DH459" s="284" t="s">
        <v>1375</v>
      </c>
      <c r="DI459" s="275" t="s">
        <v>121</v>
      </c>
      <c r="DJ459" s="148" t="s">
        <v>13894</v>
      </c>
      <c r="DK459" s="268" t="s">
        <v>13893</v>
      </c>
      <c r="DL459" s="127" t="s">
        <v>3847</v>
      </c>
      <c r="DM459" s="123"/>
      <c r="DN459" s="85">
        <v>7039799463</v>
      </c>
      <c r="DO459" s="339"/>
      <c r="DP459" s="339"/>
      <c r="DQ459" s="123" t="s">
        <v>2406</v>
      </c>
      <c r="DR459" s="339"/>
      <c r="DS459" s="339"/>
      <c r="DT459" s="339"/>
      <c r="DU459" s="339"/>
      <c r="DV459" s="123">
        <v>254072115</v>
      </c>
      <c r="DW459" s="123" t="s">
        <v>13895</v>
      </c>
      <c r="DX459" s="123">
        <v>2502</v>
      </c>
      <c r="DY459" s="123">
        <v>3</v>
      </c>
      <c r="DZ459" s="355"/>
      <c r="EA459" s="123" t="s">
        <v>25</v>
      </c>
      <c r="EB459" s="123"/>
      <c r="EC459" s="125"/>
      <c r="ED459" s="339"/>
      <c r="EE459" s="339"/>
      <c r="EF459" s="339"/>
      <c r="EG459" s="355"/>
      <c r="EH459" s="355"/>
      <c r="EI459" s="123"/>
      <c r="EJ459" s="123" t="s">
        <v>26</v>
      </c>
      <c r="EK459" s="123" t="s">
        <v>25</v>
      </c>
      <c r="EL459" s="123" t="s">
        <v>26</v>
      </c>
      <c r="EM459" s="123" t="s">
        <v>1759</v>
      </c>
      <c r="EN459" s="123"/>
      <c r="EO459" s="123" t="s">
        <v>1760</v>
      </c>
      <c r="EP459" s="339"/>
      <c r="EQ459" s="123" t="s">
        <v>1761</v>
      </c>
      <c r="ER459" s="123"/>
      <c r="ES459" s="123" t="s">
        <v>6</v>
      </c>
      <c r="ET459" s="339"/>
      <c r="EU459" s="123" t="s">
        <v>112</v>
      </c>
      <c r="EV459" s="339"/>
      <c r="EW459" s="123" t="s">
        <v>1370</v>
      </c>
      <c r="EX459" s="339"/>
      <c r="EY459" s="123" t="s">
        <v>1490</v>
      </c>
      <c r="EZ459" s="123"/>
      <c r="FA459" s="123" t="s">
        <v>26</v>
      </c>
      <c r="FB459" s="339"/>
      <c r="FC459" s="123"/>
      <c r="FD459" s="339"/>
      <c r="FE459" s="123"/>
      <c r="FF459" s="123"/>
      <c r="FG459" s="123"/>
      <c r="FH459" s="266" t="s">
        <v>1375</v>
      </c>
      <c r="FI459" s="123"/>
      <c r="FJ459" s="123"/>
      <c r="FK459" s="123"/>
      <c r="FL459"/>
      <c r="FM459" s="123"/>
      <c r="FN459" s="123"/>
      <c r="FO459" s="123"/>
      <c r="FP459" s="123"/>
      <c r="FQ459" s="123"/>
      <c r="FR459" s="123"/>
      <c r="FS459" s="123"/>
      <c r="FT459" s="123"/>
      <c r="FU459" s="123"/>
      <c r="FV459"/>
      <c r="FW459" s="123"/>
      <c r="FX459" s="123"/>
      <c r="FY459" s="123"/>
      <c r="FZ459" s="123"/>
      <c r="GA459" s="123"/>
      <c r="GB459" s="123"/>
      <c r="GC459" s="339"/>
      <c r="GD459" s="339"/>
      <c r="GE459" s="339"/>
      <c r="GF459" s="355"/>
      <c r="GG459" s="355"/>
      <c r="GH459" s="331"/>
      <c r="GI459" s="123"/>
      <c r="GJ459" s="123"/>
      <c r="GK459" s="123"/>
      <c r="GL459" s="123"/>
      <c r="GM459" s="123"/>
      <c r="GN459" s="123"/>
      <c r="GO459" s="339"/>
      <c r="GP459" s="123"/>
      <c r="GQ459" s="339"/>
      <c r="GR459" s="123"/>
      <c r="GS459" s="339"/>
      <c r="GT459" s="123"/>
      <c r="GU459" s="123"/>
      <c r="GV459" s="123"/>
      <c r="GW459" s="123"/>
      <c r="GX459" s="123"/>
      <c r="GY459"/>
      <c r="GZ459"/>
      <c r="HA459" s="266"/>
      <c r="HB459" s="123"/>
      <c r="HC459" s="123"/>
    </row>
    <row r="460" spans="1:211" s="84" customFormat="1" x14ac:dyDescent="0.35">
      <c r="A460" s="137">
        <v>242</v>
      </c>
      <c r="B460" s="343"/>
      <c r="C460" s="84" t="s">
        <v>1412</v>
      </c>
      <c r="D460" s="124">
        <v>44299</v>
      </c>
      <c r="E460" s="124">
        <v>44299</v>
      </c>
      <c r="F460" s="345"/>
      <c r="G460" s="125" t="s">
        <v>4016</v>
      </c>
      <c r="H460" s="97" t="s">
        <v>1375</v>
      </c>
      <c r="I460" s="126"/>
      <c r="J460" s="343"/>
      <c r="K460" s="355"/>
      <c r="L460" s="127"/>
      <c r="M460" s="360"/>
      <c r="N460" s="267" t="s">
        <v>19657</v>
      </c>
      <c r="O460" s="354"/>
      <c r="P460" s="354"/>
      <c r="Q460" s="127"/>
      <c r="R460" s="127"/>
      <c r="S460" s="127"/>
      <c r="T460" s="126"/>
      <c r="U460" s="124"/>
      <c r="V460" s="124"/>
      <c r="W460" s="126"/>
      <c r="X460" s="362"/>
      <c r="Y460" s="362"/>
      <c r="Z460" s="126"/>
      <c r="AA460" s="126"/>
      <c r="AB460" s="124"/>
      <c r="AC460" s="124"/>
      <c r="AD460" s="362"/>
      <c r="AE460" s="362"/>
      <c r="AF460" s="363"/>
      <c r="AG460" s="363"/>
      <c r="AH460" s="97" t="s">
        <v>1375</v>
      </c>
      <c r="AI460" s="124">
        <v>44266</v>
      </c>
      <c r="AJ460" s="252" t="s">
        <v>1796</v>
      </c>
      <c r="AK460" s="124"/>
      <c r="AL460" s="252"/>
      <c r="AM460" s="85" t="s">
        <v>28</v>
      </c>
      <c r="AN460" s="85" t="s">
        <v>26</v>
      </c>
      <c r="AO460" s="85" t="s">
        <v>26</v>
      </c>
      <c r="AP460" s="85"/>
      <c r="AQ460" s="85"/>
      <c r="AR460" s="85"/>
      <c r="AS460" s="335">
        <v>7857246042</v>
      </c>
      <c r="AT460" s="335">
        <v>120636563</v>
      </c>
      <c r="AU460" s="85"/>
      <c r="AV460" s="85"/>
      <c r="AW460" s="85" t="s">
        <v>12771</v>
      </c>
      <c r="AX460" s="97" t="s">
        <v>1375</v>
      </c>
      <c r="AY460" s="85" t="s">
        <v>25</v>
      </c>
      <c r="AZ460" s="85" t="s">
        <v>25</v>
      </c>
      <c r="BA460" s="85" t="s">
        <v>25</v>
      </c>
      <c r="BB460" s="85" t="s">
        <v>25</v>
      </c>
      <c r="BC460" s="365"/>
      <c r="BD460" s="85" t="s">
        <v>27</v>
      </c>
      <c r="BE460" s="85" t="s">
        <v>16</v>
      </c>
      <c r="BF460" s="85" t="s">
        <v>34</v>
      </c>
      <c r="BG460" s="85" t="s">
        <v>34</v>
      </c>
      <c r="BH460" s="304" t="s">
        <v>18051</v>
      </c>
      <c r="BI460" s="355"/>
      <c r="BM460" s="123" t="s">
        <v>102</v>
      </c>
      <c r="BN460" s="123" t="s">
        <v>1378</v>
      </c>
      <c r="BO460" s="123" t="s">
        <v>1398</v>
      </c>
      <c r="BP460" s="123" t="s">
        <v>26</v>
      </c>
      <c r="BQ460" s="4" t="s">
        <v>1422</v>
      </c>
      <c r="BR460" s="123" t="s">
        <v>1617</v>
      </c>
      <c r="BS460" s="123" t="s">
        <v>1604</v>
      </c>
      <c r="BT460" t="s">
        <v>14751</v>
      </c>
      <c r="BU460" t="s">
        <v>14755</v>
      </c>
      <c r="BV460" s="96" t="s">
        <v>1375</v>
      </c>
      <c r="BW460" s="85" t="s">
        <v>1404</v>
      </c>
      <c r="BX460" s="372"/>
      <c r="BY460" s="372"/>
      <c r="BZ460" s="129" t="s">
        <v>54</v>
      </c>
      <c r="CA460" t="s">
        <v>4044</v>
      </c>
      <c r="CB460">
        <v>12000</v>
      </c>
      <c r="CC460" s="126"/>
      <c r="CD460" s="123" t="s">
        <v>4017</v>
      </c>
      <c r="CE460" s="123" t="s">
        <v>1444</v>
      </c>
      <c r="CG460" s="126"/>
      <c r="CH460" s="123"/>
      <c r="CI460" s="126"/>
      <c r="CJ460" s="85" t="s">
        <v>26</v>
      </c>
      <c r="CK460" s="85" t="s">
        <v>26</v>
      </c>
      <c r="CL460" s="85"/>
      <c r="CM460" s="85"/>
      <c r="CN460" s="96" t="s">
        <v>3903</v>
      </c>
      <c r="CO460" s="155"/>
      <c r="CP460" s="155"/>
      <c r="CQ460" s="285"/>
      <c r="CR460" s="155"/>
      <c r="CS460" s="378"/>
      <c r="CT460" s="155"/>
      <c r="CU460" s="155"/>
      <c r="CV460" s="155"/>
      <c r="CW460" s="155"/>
      <c r="CX460" s="155"/>
      <c r="CY460" s="155"/>
      <c r="CZ460" s="155"/>
      <c r="DA460" s="155"/>
      <c r="DB460" s="155"/>
      <c r="DC460" s="155"/>
      <c r="DD460" s="155"/>
      <c r="DE460" s="155"/>
      <c r="DF460" s="155"/>
      <c r="DG460" s="155"/>
      <c r="DH460" s="284" t="s">
        <v>1375</v>
      </c>
      <c r="DI460" s="4" t="s">
        <v>119</v>
      </c>
      <c r="DJ460" s="4" t="s">
        <v>3850</v>
      </c>
      <c r="DK460" s="4" t="s">
        <v>1796</v>
      </c>
      <c r="DL460" s="127" t="s">
        <v>3847</v>
      </c>
      <c r="DM460" s="4"/>
      <c r="DN460" s="4">
        <v>7857246042</v>
      </c>
      <c r="DO460" s="340"/>
      <c r="DP460" s="340"/>
      <c r="DQ460" s="4" t="s">
        <v>119</v>
      </c>
      <c r="DR460" s="340"/>
      <c r="DS460" s="340"/>
      <c r="DT460" s="343"/>
      <c r="DU460" s="343"/>
      <c r="DV460" s="84">
        <v>252371104</v>
      </c>
      <c r="DW460" s="84" t="s">
        <v>4018</v>
      </c>
      <c r="DX460" s="84">
        <v>1140</v>
      </c>
      <c r="DZ460" s="355"/>
      <c r="EA460" s="84" t="s">
        <v>25</v>
      </c>
      <c r="EC460" s="125"/>
      <c r="ED460" s="343"/>
      <c r="EE460" s="343"/>
      <c r="EF460" s="343"/>
      <c r="EG460" s="355"/>
      <c r="EH460" s="355"/>
      <c r="EI460" s="126"/>
      <c r="EJ460" s="84" t="s">
        <v>26</v>
      </c>
      <c r="EK460" s="84" t="s">
        <v>25</v>
      </c>
      <c r="EL460" s="84" t="s">
        <v>25</v>
      </c>
      <c r="EM460" s="84" t="s">
        <v>1759</v>
      </c>
      <c r="EO460" s="84" t="s">
        <v>1760</v>
      </c>
      <c r="EP460" s="343"/>
      <c r="EQ460" s="84" t="s">
        <v>1836</v>
      </c>
      <c r="ES460" s="84" t="s">
        <v>1888</v>
      </c>
      <c r="ET460" s="343"/>
      <c r="EU460" s="84" t="s">
        <v>112</v>
      </c>
      <c r="EV460" s="343"/>
      <c r="EW460" s="84" t="s">
        <v>1807</v>
      </c>
      <c r="EX460" s="343"/>
      <c r="EY460" s="84" t="s">
        <v>1807</v>
      </c>
      <c r="EZ460" s="84" t="s">
        <v>4019</v>
      </c>
      <c r="FA460" s="84" t="s">
        <v>25</v>
      </c>
      <c r="FB460" s="343"/>
      <c r="FC460" s="84" t="s">
        <v>1816</v>
      </c>
      <c r="FD460" s="343"/>
      <c r="FH460" s="96" t="s">
        <v>1375</v>
      </c>
      <c r="FL460"/>
      <c r="FV460"/>
      <c r="GC460" s="343"/>
      <c r="GD460" s="343"/>
      <c r="GE460" s="343"/>
      <c r="GF460" s="355"/>
      <c r="GG460" s="355"/>
      <c r="GH460" s="331"/>
      <c r="GO460" s="343"/>
      <c r="GQ460" s="343"/>
      <c r="GS460" s="343"/>
      <c r="GY460"/>
      <c r="GZ460"/>
      <c r="HA460" s="97"/>
    </row>
    <row r="461" spans="1:211" s="84" customFormat="1" x14ac:dyDescent="0.35">
      <c r="A461" s="137">
        <v>214</v>
      </c>
      <c r="B461" s="343"/>
      <c r="C461" s="84" t="s">
        <v>1412</v>
      </c>
      <c r="D461" s="124">
        <v>44271</v>
      </c>
      <c r="E461" s="124">
        <v>44273</v>
      </c>
      <c r="F461" s="345"/>
      <c r="G461" s="125" t="s">
        <v>3883</v>
      </c>
      <c r="H461" s="97" t="s">
        <v>1375</v>
      </c>
      <c r="I461" s="126"/>
      <c r="J461" s="343"/>
      <c r="K461" s="355"/>
      <c r="L461" s="127"/>
      <c r="M461" s="360"/>
      <c r="N461" s="267" t="s">
        <v>19657</v>
      </c>
      <c r="O461" s="354"/>
      <c r="P461" s="354"/>
      <c r="Q461" s="127"/>
      <c r="R461" s="127"/>
      <c r="S461" s="127"/>
      <c r="T461" s="126"/>
      <c r="U461" s="124"/>
      <c r="V461" s="124"/>
      <c r="W461" s="126"/>
      <c r="X461" s="362"/>
      <c r="Y461" s="362"/>
      <c r="Z461" s="126"/>
      <c r="AA461" s="126"/>
      <c r="AB461" s="124"/>
      <c r="AC461" s="124"/>
      <c r="AD461" s="362"/>
      <c r="AE461" s="362"/>
      <c r="AF461" s="363"/>
      <c r="AG461" s="363"/>
      <c r="AH461" s="97" t="s">
        <v>1375</v>
      </c>
      <c r="AI461" s="124">
        <v>44266</v>
      </c>
      <c r="AJ461" s="252">
        <v>0.22708333333333333</v>
      </c>
      <c r="AK461" s="124">
        <v>44265</v>
      </c>
      <c r="AL461" s="252">
        <v>0.88263888888888886</v>
      </c>
      <c r="AM461" s="85" t="s">
        <v>28</v>
      </c>
      <c r="AN461" s="85" t="s">
        <v>26</v>
      </c>
      <c r="AO461" s="85" t="s">
        <v>26</v>
      </c>
      <c r="AP461" s="85">
        <v>1278189</v>
      </c>
      <c r="AQ461" s="85" t="s">
        <v>3880</v>
      </c>
      <c r="AR461" s="85"/>
      <c r="AS461" s="335" t="s">
        <v>3879</v>
      </c>
      <c r="AT461" s="335">
        <v>120633176</v>
      </c>
      <c r="AU461" s="85"/>
      <c r="AV461" s="85"/>
      <c r="AW461" s="85" t="s">
        <v>12740</v>
      </c>
      <c r="AX461" s="97" t="s">
        <v>1375</v>
      </c>
      <c r="AY461" s="85" t="s">
        <v>26</v>
      </c>
      <c r="AZ461" s="85" t="s">
        <v>25</v>
      </c>
      <c r="BA461" s="85" t="s">
        <v>25</v>
      </c>
      <c r="BB461" s="85" t="s">
        <v>26</v>
      </c>
      <c r="BC461" s="365"/>
      <c r="BD461" s="85" t="s">
        <v>27</v>
      </c>
      <c r="BE461" s="85" t="s">
        <v>4</v>
      </c>
      <c r="BF461" s="85" t="s">
        <v>34</v>
      </c>
      <c r="BG461" s="85" t="s">
        <v>34</v>
      </c>
      <c r="BH461" s="304" t="s">
        <v>18049</v>
      </c>
      <c r="BI461" s="355"/>
      <c r="BM461" s="123" t="s">
        <v>4</v>
      </c>
      <c r="BN461" s="123" t="s">
        <v>1380</v>
      </c>
      <c r="BO461" s="123" t="s">
        <v>1381</v>
      </c>
      <c r="BP461" s="123" t="s">
        <v>25</v>
      </c>
      <c r="BQ461" s="4" t="s">
        <v>8</v>
      </c>
      <c r="BR461" s="123" t="s">
        <v>1614</v>
      </c>
      <c r="BS461" s="123" t="s">
        <v>1563</v>
      </c>
      <c r="BT461" t="s">
        <v>12741</v>
      </c>
      <c r="BU461" t="s">
        <v>12742</v>
      </c>
      <c r="BV461" s="96" t="s">
        <v>1375</v>
      </c>
      <c r="BW461" s="85" t="s">
        <v>44</v>
      </c>
      <c r="BX461" s="372"/>
      <c r="BY461" s="372"/>
      <c r="BZ461" s="129" t="s">
        <v>84</v>
      </c>
      <c r="CA461" t="s">
        <v>3881</v>
      </c>
      <c r="CB461">
        <v>12000</v>
      </c>
      <c r="CC461" s="126"/>
      <c r="CD461" s="123" t="s">
        <v>1368</v>
      </c>
      <c r="CE461" s="123" t="s">
        <v>1446</v>
      </c>
      <c r="CG461" s="126"/>
      <c r="CH461" s="123">
        <v>330</v>
      </c>
      <c r="CI461" s="126"/>
      <c r="CJ461" s="85" t="s">
        <v>26</v>
      </c>
      <c r="CK461" s="85" t="s">
        <v>26</v>
      </c>
      <c r="CL461" s="85"/>
      <c r="CM461" s="85"/>
      <c r="CN461" s="96" t="s">
        <v>3805</v>
      </c>
      <c r="CO461" s="155">
        <v>39.217500000000001</v>
      </c>
      <c r="CP461" s="155">
        <v>-120.7861</v>
      </c>
      <c r="CQ461" s="285">
        <v>44271</v>
      </c>
      <c r="CR461" s="155" t="s">
        <v>17209</v>
      </c>
      <c r="CS461" s="378"/>
      <c r="CT461" s="155" t="s">
        <v>15358</v>
      </c>
      <c r="CU461" s="155">
        <v>116</v>
      </c>
      <c r="CV461" s="155">
        <v>25</v>
      </c>
      <c r="CW461" s="155">
        <v>19</v>
      </c>
      <c r="CX461" s="155" t="s">
        <v>12</v>
      </c>
      <c r="CY461" s="155" t="s">
        <v>12</v>
      </c>
      <c r="CZ461" s="155" t="s">
        <v>26</v>
      </c>
      <c r="DA461" s="155">
        <v>1</v>
      </c>
      <c r="DB461" s="155"/>
      <c r="DC461" s="155" t="s">
        <v>15686</v>
      </c>
      <c r="DD461" s="155" t="s">
        <v>15683</v>
      </c>
      <c r="DE461" s="155" t="s">
        <v>15450</v>
      </c>
      <c r="DF461" s="155" t="s">
        <v>15451</v>
      </c>
      <c r="DG461" s="155"/>
      <c r="DH461" s="284" t="s">
        <v>1375</v>
      </c>
      <c r="DI461" s="4" t="s">
        <v>128</v>
      </c>
      <c r="DJ461" s="4" t="s">
        <v>3882</v>
      </c>
      <c r="DK461" s="4"/>
      <c r="DL461" s="127"/>
      <c r="DM461" s="4"/>
      <c r="DN461" s="4"/>
      <c r="DO461" s="340"/>
      <c r="DP461" s="340"/>
      <c r="DQ461" s="4"/>
      <c r="DR461" s="340"/>
      <c r="DS461" s="340"/>
      <c r="DT461" s="343"/>
      <c r="DU461" s="343"/>
      <c r="DZ461" s="355"/>
      <c r="EC461" s="125"/>
      <c r="ED461" s="343"/>
      <c r="EE461" s="343"/>
      <c r="EF461" s="343"/>
      <c r="EG461" s="355"/>
      <c r="EH461" s="355"/>
      <c r="EI461" s="126"/>
      <c r="EP461" s="343"/>
      <c r="ET461" s="343"/>
      <c r="EV461" s="343"/>
      <c r="EX461" s="343"/>
      <c r="FB461" s="343"/>
      <c r="FD461" s="343"/>
      <c r="FH461" s="96" t="s">
        <v>1375</v>
      </c>
      <c r="FL461"/>
      <c r="FV461"/>
      <c r="GC461" s="343"/>
      <c r="GD461" s="343"/>
      <c r="GE461" s="343"/>
      <c r="GF461" s="355"/>
      <c r="GG461" s="355"/>
      <c r="GH461" s="331"/>
      <c r="GO461" s="343"/>
      <c r="GQ461" s="343"/>
      <c r="GS461" s="343"/>
      <c r="GY461"/>
      <c r="GZ461"/>
      <c r="HA461" s="97"/>
    </row>
    <row r="462" spans="1:211" s="84" customFormat="1" x14ac:dyDescent="0.35">
      <c r="A462" s="137">
        <v>213</v>
      </c>
      <c r="B462" s="343"/>
      <c r="C462" s="84" t="s">
        <v>1412</v>
      </c>
      <c r="D462" s="124">
        <v>44266</v>
      </c>
      <c r="E462" s="124">
        <v>44266</v>
      </c>
      <c r="F462" s="345"/>
      <c r="G462" s="125" t="s">
        <v>3846</v>
      </c>
      <c r="H462" s="97" t="s">
        <v>1375</v>
      </c>
      <c r="I462" s="126"/>
      <c r="J462" s="343"/>
      <c r="K462" s="355"/>
      <c r="L462" s="127"/>
      <c r="M462" s="360"/>
      <c r="N462" s="267" t="s">
        <v>19657</v>
      </c>
      <c r="O462" s="354"/>
      <c r="P462" s="354"/>
      <c r="Q462" s="127"/>
      <c r="R462" s="127"/>
      <c r="S462" s="127"/>
      <c r="T462" s="126"/>
      <c r="U462" s="124"/>
      <c r="V462" s="124"/>
      <c r="W462" s="126"/>
      <c r="X462" s="362"/>
      <c r="Y462" s="362"/>
      <c r="Z462" s="126"/>
      <c r="AA462" s="126"/>
      <c r="AB462" s="124"/>
      <c r="AC462" s="124"/>
      <c r="AD462" s="362"/>
      <c r="AE462" s="362"/>
      <c r="AF462" s="363"/>
      <c r="AG462" s="363"/>
      <c r="AH462" s="97" t="s">
        <v>1375</v>
      </c>
      <c r="AI462" s="124">
        <v>44266</v>
      </c>
      <c r="AJ462" s="252" t="s">
        <v>3848</v>
      </c>
      <c r="AK462" s="124"/>
      <c r="AL462" s="252"/>
      <c r="AM462" s="85" t="s">
        <v>28</v>
      </c>
      <c r="AN462" s="85" t="s">
        <v>26</v>
      </c>
      <c r="AO462" s="85" t="s">
        <v>25</v>
      </c>
      <c r="AP462" s="85"/>
      <c r="AQ462" s="85"/>
      <c r="AR462" s="85"/>
      <c r="AS462" s="335">
        <v>250390270</v>
      </c>
      <c r="AT462" s="335"/>
      <c r="AU462" s="85"/>
      <c r="AV462" s="85"/>
      <c r="AW462" s="85"/>
      <c r="AX462" s="97" t="s">
        <v>1375</v>
      </c>
      <c r="AY462" s="85" t="s">
        <v>26</v>
      </c>
      <c r="AZ462" s="85" t="s">
        <v>26</v>
      </c>
      <c r="BA462" s="85" t="s">
        <v>26</v>
      </c>
      <c r="BB462" s="85" t="s">
        <v>26</v>
      </c>
      <c r="BC462" s="365"/>
      <c r="BD462" s="85" t="s">
        <v>33</v>
      </c>
      <c r="BE462" s="85" t="s">
        <v>13</v>
      </c>
      <c r="BF462" s="85"/>
      <c r="BG462" s="85"/>
      <c r="BH462" s="304" t="s">
        <v>18069</v>
      </c>
      <c r="BI462" s="355"/>
      <c r="BM462" s="123" t="s">
        <v>32</v>
      </c>
      <c r="BN462" s="123"/>
      <c r="BO462" s="123"/>
      <c r="BP462" s="123"/>
      <c r="BQ462" s="4" t="s">
        <v>8</v>
      </c>
      <c r="BR462" s="123"/>
      <c r="BS462" s="123"/>
      <c r="BT462"/>
      <c r="BU462"/>
      <c r="BV462" s="96" t="s">
        <v>1375</v>
      </c>
      <c r="BW462" s="85" t="s">
        <v>1404</v>
      </c>
      <c r="BX462" s="372"/>
      <c r="BY462" s="372"/>
      <c r="BZ462" s="129" t="s">
        <v>54</v>
      </c>
      <c r="CA462" t="s">
        <v>3875</v>
      </c>
      <c r="CB462">
        <v>12000</v>
      </c>
      <c r="CC462" s="126"/>
      <c r="CD462" s="123" t="s">
        <v>18</v>
      </c>
      <c r="CE462" s="123" t="s">
        <v>1444</v>
      </c>
      <c r="CG462" s="126"/>
      <c r="CH462" s="123"/>
      <c r="CI462" s="126"/>
      <c r="CJ462" s="85" t="s">
        <v>26</v>
      </c>
      <c r="CK462" s="85" t="s">
        <v>26</v>
      </c>
      <c r="CL462" s="85"/>
      <c r="CM462" s="85"/>
      <c r="CN462" s="96" t="s">
        <v>3805</v>
      </c>
      <c r="CO462" s="155"/>
      <c r="CP462" s="155"/>
      <c r="CQ462" s="285"/>
      <c r="CR462" s="155"/>
      <c r="CS462" s="378"/>
      <c r="CT462" s="155"/>
      <c r="CU462" s="155"/>
      <c r="CV462" s="155"/>
      <c r="CW462" s="155"/>
      <c r="CX462" s="155"/>
      <c r="CY462" s="155"/>
      <c r="CZ462" s="155"/>
      <c r="DA462" s="155"/>
      <c r="DB462" s="155"/>
      <c r="DC462" s="155"/>
      <c r="DD462" s="155"/>
      <c r="DE462" s="155"/>
      <c r="DF462" s="155"/>
      <c r="DG462" s="155"/>
      <c r="DH462" s="284" t="s">
        <v>1375</v>
      </c>
      <c r="DI462" s="4" t="s">
        <v>119</v>
      </c>
      <c r="DJ462" s="4" t="s">
        <v>3850</v>
      </c>
      <c r="DK462" s="4" t="s">
        <v>3848</v>
      </c>
      <c r="DL462" s="127" t="s">
        <v>3847</v>
      </c>
      <c r="DM462" s="4"/>
      <c r="DN462" s="4">
        <v>250390270</v>
      </c>
      <c r="DO462" s="340"/>
      <c r="DP462" s="340"/>
      <c r="DQ462" s="4" t="s">
        <v>119</v>
      </c>
      <c r="DR462" s="340"/>
      <c r="DS462" s="340"/>
      <c r="DT462" s="343"/>
      <c r="DU462" s="343"/>
      <c r="DV462" s="84">
        <v>254411105</v>
      </c>
      <c r="DW462" s="84" t="s">
        <v>3851</v>
      </c>
      <c r="DX462" s="84">
        <v>2641</v>
      </c>
      <c r="DY462" s="84">
        <v>1</v>
      </c>
      <c r="DZ462" s="355"/>
      <c r="EA462" s="84" t="s">
        <v>25</v>
      </c>
      <c r="EC462" s="125"/>
      <c r="ED462" s="343"/>
      <c r="EE462" s="343"/>
      <c r="EF462" s="343"/>
      <c r="EG462" s="355"/>
      <c r="EH462" s="355"/>
      <c r="EI462" s="126"/>
      <c r="EJ462" s="84" t="s">
        <v>26</v>
      </c>
      <c r="EK462" s="84" t="s">
        <v>25</v>
      </c>
      <c r="EL462" s="84" t="s">
        <v>26</v>
      </c>
      <c r="EM462" s="84" t="s">
        <v>1834</v>
      </c>
      <c r="EO462" s="84" t="s">
        <v>1807</v>
      </c>
      <c r="EP462" s="343"/>
      <c r="EQ462" s="84" t="s">
        <v>1836</v>
      </c>
      <c r="ES462" s="84" t="s">
        <v>1807</v>
      </c>
      <c r="ET462" s="343"/>
      <c r="EU462" s="84" t="s">
        <v>1807</v>
      </c>
      <c r="EV462" s="343"/>
      <c r="EW462" s="84" t="s">
        <v>18</v>
      </c>
      <c r="EX462" s="343"/>
      <c r="EY462" s="84" t="s">
        <v>1807</v>
      </c>
      <c r="EZ462" s="84" t="s">
        <v>3849</v>
      </c>
      <c r="FA462" s="84" t="s">
        <v>26</v>
      </c>
      <c r="FB462" s="343"/>
      <c r="FD462" s="343"/>
      <c r="FH462" s="96" t="s">
        <v>1375</v>
      </c>
      <c r="FL462"/>
      <c r="FV462"/>
      <c r="GC462" s="343"/>
      <c r="GD462" s="343"/>
      <c r="GE462" s="343"/>
      <c r="GF462" s="355"/>
      <c r="GG462" s="355"/>
      <c r="GH462" s="331"/>
      <c r="GO462" s="343"/>
      <c r="GQ462" s="343"/>
      <c r="GS462" s="343"/>
      <c r="GY462"/>
      <c r="GZ462"/>
      <c r="HA462" s="97"/>
    </row>
    <row r="463" spans="1:211" s="84" customFormat="1" x14ac:dyDescent="0.35">
      <c r="A463" s="137">
        <v>212</v>
      </c>
      <c r="B463" s="343"/>
      <c r="C463" s="84" t="s">
        <v>1412</v>
      </c>
      <c r="D463" s="124">
        <v>44266</v>
      </c>
      <c r="E463" s="124">
        <v>44270</v>
      </c>
      <c r="F463" s="345"/>
      <c r="G463" s="125" t="s">
        <v>3852</v>
      </c>
      <c r="H463" s="97" t="s">
        <v>1375</v>
      </c>
      <c r="I463" s="126"/>
      <c r="J463" s="343"/>
      <c r="K463" s="355"/>
      <c r="L463" s="127"/>
      <c r="M463" s="360"/>
      <c r="N463" s="267" t="s">
        <v>19657</v>
      </c>
      <c r="O463" s="354"/>
      <c r="P463" s="354"/>
      <c r="Q463" s="127"/>
      <c r="R463" s="127"/>
      <c r="S463" s="127"/>
      <c r="T463" s="126"/>
      <c r="U463" s="124"/>
      <c r="V463" s="124"/>
      <c r="W463" s="126"/>
      <c r="X463" s="362"/>
      <c r="Y463" s="362"/>
      <c r="Z463" s="126"/>
      <c r="AA463" s="126"/>
      <c r="AB463" s="124"/>
      <c r="AC463" s="124"/>
      <c r="AD463" s="362"/>
      <c r="AE463" s="362"/>
      <c r="AF463" s="363"/>
      <c r="AG463" s="363"/>
      <c r="AH463" s="97" t="s">
        <v>1375</v>
      </c>
      <c r="AI463" s="124">
        <v>44266</v>
      </c>
      <c r="AJ463" s="252" t="s">
        <v>3853</v>
      </c>
      <c r="AK463" s="124">
        <v>44266</v>
      </c>
      <c r="AL463" s="252" t="s">
        <v>3853</v>
      </c>
      <c r="AM463" s="85" t="s">
        <v>28</v>
      </c>
      <c r="AN463" s="85" t="s">
        <v>26</v>
      </c>
      <c r="AO463" s="85" t="s">
        <v>26</v>
      </c>
      <c r="AP463" s="85" t="s">
        <v>3854</v>
      </c>
      <c r="AQ463" s="85"/>
      <c r="AR463" s="85"/>
      <c r="AS463" s="335" t="s">
        <v>3855</v>
      </c>
      <c r="AT463" s="335"/>
      <c r="AU463" s="85"/>
      <c r="AV463" s="85"/>
      <c r="AW463" s="85"/>
      <c r="AX463" s="97" t="s">
        <v>1375</v>
      </c>
      <c r="AY463" s="85" t="s">
        <v>26</v>
      </c>
      <c r="AZ463" s="85" t="s">
        <v>26</v>
      </c>
      <c r="BA463" s="85" t="s">
        <v>26</v>
      </c>
      <c r="BB463" s="85" t="s">
        <v>26</v>
      </c>
      <c r="BC463" s="365"/>
      <c r="BD463" s="85" t="s">
        <v>33</v>
      </c>
      <c r="BE463" s="85" t="s">
        <v>13</v>
      </c>
      <c r="BF463" s="85"/>
      <c r="BG463" s="85"/>
      <c r="BH463" s="304" t="s">
        <v>18069</v>
      </c>
      <c r="BI463" s="355"/>
      <c r="BM463" s="123" t="s">
        <v>106</v>
      </c>
      <c r="BN463" s="123"/>
      <c r="BO463" s="123"/>
      <c r="BP463" s="123"/>
      <c r="BQ463" s="4" t="s">
        <v>8</v>
      </c>
      <c r="BR463" s="123"/>
      <c r="BS463" s="123"/>
      <c r="BT463"/>
      <c r="BU463"/>
      <c r="BV463" s="96" t="s">
        <v>1375</v>
      </c>
      <c r="BW463" s="85" t="s">
        <v>1404</v>
      </c>
      <c r="BX463" s="372"/>
      <c r="BY463" s="372"/>
      <c r="BZ463" s="129" t="s">
        <v>54</v>
      </c>
      <c r="CA463" t="s">
        <v>3875</v>
      </c>
      <c r="CB463">
        <v>12000</v>
      </c>
      <c r="CC463" s="126"/>
      <c r="CD463" s="123" t="s">
        <v>18</v>
      </c>
      <c r="CE463" s="123" t="s">
        <v>1444</v>
      </c>
      <c r="CG463" s="126"/>
      <c r="CH463" s="123"/>
      <c r="CI463" s="126"/>
      <c r="CJ463" s="85" t="s">
        <v>26</v>
      </c>
      <c r="CK463" s="85" t="s">
        <v>26</v>
      </c>
      <c r="CL463" s="85"/>
      <c r="CM463" s="85"/>
      <c r="CN463" s="96" t="s">
        <v>3805</v>
      </c>
      <c r="CO463" s="155"/>
      <c r="CP463" s="155"/>
      <c r="CQ463" s="285"/>
      <c r="CR463" s="155"/>
      <c r="CS463" s="378"/>
      <c r="CT463" s="155"/>
      <c r="CU463" s="155"/>
      <c r="CV463" s="155"/>
      <c r="CW463" s="155"/>
      <c r="CX463" s="155"/>
      <c r="CY463" s="155"/>
      <c r="CZ463" s="155"/>
      <c r="DA463" s="155"/>
      <c r="DB463" s="155"/>
      <c r="DC463" s="155"/>
      <c r="DD463" s="155"/>
      <c r="DE463" s="155"/>
      <c r="DF463" s="155"/>
      <c r="DG463" s="155"/>
      <c r="DH463" s="284" t="s">
        <v>1375</v>
      </c>
      <c r="DI463" s="146" t="s">
        <v>119</v>
      </c>
      <c r="DJ463" s="147" t="s">
        <v>3850</v>
      </c>
      <c r="DK463" s="130" t="s">
        <v>3853</v>
      </c>
      <c r="DL463" s="127" t="s">
        <v>3847</v>
      </c>
      <c r="DM463" s="84" t="s">
        <v>3854</v>
      </c>
      <c r="DN463" s="84" t="s">
        <v>3855</v>
      </c>
      <c r="DO463" s="343"/>
      <c r="DP463" s="343"/>
      <c r="DQ463" s="84" t="s">
        <v>119</v>
      </c>
      <c r="DR463" s="343"/>
      <c r="DS463" s="343"/>
      <c r="DT463" s="343"/>
      <c r="DU463" s="343"/>
      <c r="DV463" s="84">
        <v>254411105</v>
      </c>
      <c r="DW463" s="84" t="s">
        <v>3856</v>
      </c>
      <c r="DX463" s="84">
        <v>9221</v>
      </c>
      <c r="DZ463" s="355"/>
      <c r="EA463" s="84" t="s">
        <v>25</v>
      </c>
      <c r="EC463" s="125"/>
      <c r="ED463" s="343"/>
      <c r="EE463" s="343"/>
      <c r="EF463" s="343"/>
      <c r="EG463" s="355"/>
      <c r="EH463" s="355"/>
      <c r="EI463" s="126"/>
      <c r="EJ463" s="84" t="s">
        <v>26</v>
      </c>
      <c r="EK463" s="84" t="s">
        <v>25</v>
      </c>
      <c r="EM463" s="84" t="s">
        <v>1834</v>
      </c>
      <c r="EO463" s="84" t="s">
        <v>1862</v>
      </c>
      <c r="EP463" s="343"/>
      <c r="EQ463" s="84" t="s">
        <v>1836</v>
      </c>
      <c r="ES463" s="84" t="s">
        <v>1807</v>
      </c>
      <c r="ET463" s="343"/>
      <c r="EU463" s="84" t="s">
        <v>1807</v>
      </c>
      <c r="EV463" s="343"/>
      <c r="EW463" s="84" t="s">
        <v>18</v>
      </c>
      <c r="EX463" s="343"/>
      <c r="EY463" s="84" t="s">
        <v>1807</v>
      </c>
      <c r="EZ463" s="84" t="s">
        <v>3849</v>
      </c>
      <c r="FA463" s="84" t="s">
        <v>26</v>
      </c>
      <c r="FB463" s="343"/>
      <c r="FD463" s="343"/>
      <c r="FE463" s="84" t="s">
        <v>2023</v>
      </c>
      <c r="FF463" s="84" t="s">
        <v>3857</v>
      </c>
      <c r="FG463" s="84" t="s">
        <v>26</v>
      </c>
      <c r="FH463" s="96" t="s">
        <v>1375</v>
      </c>
      <c r="FL463"/>
      <c r="FV463"/>
      <c r="GC463" s="343"/>
      <c r="GD463" s="343"/>
      <c r="GE463" s="343"/>
      <c r="GF463" s="355"/>
      <c r="GG463" s="355"/>
      <c r="GH463" s="331"/>
      <c r="GO463" s="343"/>
      <c r="GQ463" s="343"/>
      <c r="GS463" s="343"/>
      <c r="GY463"/>
      <c r="GZ463"/>
      <c r="HA463" s="97"/>
    </row>
    <row r="464" spans="1:211" s="84" customFormat="1" x14ac:dyDescent="0.35">
      <c r="A464" s="137">
        <v>211</v>
      </c>
      <c r="B464" s="343"/>
      <c r="C464" s="84" t="s">
        <v>1412</v>
      </c>
      <c r="D464" s="124">
        <v>44302</v>
      </c>
      <c r="E464" s="124">
        <v>44302</v>
      </c>
      <c r="F464" s="345"/>
      <c r="G464" s="125" t="s">
        <v>3858</v>
      </c>
      <c r="H464" s="97" t="s">
        <v>1375</v>
      </c>
      <c r="I464" s="126"/>
      <c r="J464" s="343"/>
      <c r="K464" s="355"/>
      <c r="L464" s="127"/>
      <c r="M464" s="360"/>
      <c r="N464" s="267" t="s">
        <v>19657</v>
      </c>
      <c r="O464" s="354"/>
      <c r="P464" s="354"/>
      <c r="Q464" s="127"/>
      <c r="R464" s="127"/>
      <c r="S464" s="127"/>
      <c r="T464" s="126"/>
      <c r="U464" s="124"/>
      <c r="V464" s="124"/>
      <c r="W464" s="126"/>
      <c r="X464" s="362"/>
      <c r="Y464" s="362"/>
      <c r="Z464" s="126"/>
      <c r="AA464" s="126"/>
      <c r="AB464" s="124"/>
      <c r="AC464" s="124"/>
      <c r="AD464" s="362"/>
      <c r="AE464" s="362"/>
      <c r="AF464" s="363"/>
      <c r="AG464" s="363"/>
      <c r="AH464" s="97" t="s">
        <v>1375</v>
      </c>
      <c r="AI464" s="124">
        <v>44265</v>
      </c>
      <c r="AJ464" s="252" t="s">
        <v>3860</v>
      </c>
      <c r="AK464" s="124">
        <v>44265</v>
      </c>
      <c r="AL464" s="252">
        <v>0.48749999999999999</v>
      </c>
      <c r="AM464" s="85" t="s">
        <v>28</v>
      </c>
      <c r="AN464" s="85" t="s">
        <v>26</v>
      </c>
      <c r="AO464" s="85" t="s">
        <v>26</v>
      </c>
      <c r="AP464" s="85" t="s">
        <v>3861</v>
      </c>
      <c r="AQ464" s="85" t="s">
        <v>3862</v>
      </c>
      <c r="AR464" s="85"/>
      <c r="AS464" s="335" t="s">
        <v>3863</v>
      </c>
      <c r="AT464" s="335">
        <v>120628826</v>
      </c>
      <c r="AU464" s="85"/>
      <c r="AV464" s="85"/>
      <c r="AW464" s="85"/>
      <c r="AX464" s="97" t="s">
        <v>1375</v>
      </c>
      <c r="AY464" s="85" t="s">
        <v>26</v>
      </c>
      <c r="AZ464" s="85" t="s">
        <v>25</v>
      </c>
      <c r="BA464" s="85" t="s">
        <v>26</v>
      </c>
      <c r="BB464" s="85" t="s">
        <v>26</v>
      </c>
      <c r="BC464" s="365"/>
      <c r="BD464" s="85" t="s">
        <v>27</v>
      </c>
      <c r="BE464" s="85" t="s">
        <v>13</v>
      </c>
      <c r="BF464" s="85" t="s">
        <v>34</v>
      </c>
      <c r="BG464" s="85" t="s">
        <v>34</v>
      </c>
      <c r="BH464" s="304" t="s">
        <v>18069</v>
      </c>
      <c r="BI464" s="355"/>
      <c r="BM464" s="123" t="s">
        <v>102</v>
      </c>
      <c r="BN464" s="123" t="s">
        <v>1524</v>
      </c>
      <c r="BO464" s="123" t="s">
        <v>3725</v>
      </c>
      <c r="BP464" s="123" t="s">
        <v>25</v>
      </c>
      <c r="BQ464" s="4" t="s">
        <v>8</v>
      </c>
      <c r="BR464" s="123" t="s">
        <v>1614</v>
      </c>
      <c r="BS464" s="123" t="s">
        <v>1406</v>
      </c>
      <c r="BT464" t="s">
        <v>14926</v>
      </c>
      <c r="BU464" t="s">
        <v>14927</v>
      </c>
      <c r="BV464" s="96" t="s">
        <v>1375</v>
      </c>
      <c r="BW464" s="85" t="s">
        <v>1404</v>
      </c>
      <c r="BX464" s="372"/>
      <c r="BY464" s="372"/>
      <c r="BZ464" s="129" t="s">
        <v>49</v>
      </c>
      <c r="CA464" t="s">
        <v>3864</v>
      </c>
      <c r="CB464">
        <v>12000</v>
      </c>
      <c r="CC464" s="126"/>
      <c r="CD464" s="123" t="s">
        <v>1456</v>
      </c>
      <c r="CE464" s="123" t="s">
        <v>17</v>
      </c>
      <c r="CG464" s="126"/>
      <c r="CH464" s="123"/>
      <c r="CI464" s="126"/>
      <c r="CJ464" s="85" t="s">
        <v>26</v>
      </c>
      <c r="CK464" s="85" t="s">
        <v>26</v>
      </c>
      <c r="CL464" s="85"/>
      <c r="CM464" s="85"/>
      <c r="CN464" s="96" t="s">
        <v>3805</v>
      </c>
      <c r="CO464" s="155"/>
      <c r="CP464" s="155"/>
      <c r="CQ464" s="285"/>
      <c r="CR464" s="155"/>
      <c r="CS464" s="378"/>
      <c r="CT464" s="155"/>
      <c r="CU464" s="155"/>
      <c r="CV464" s="155"/>
      <c r="CW464" s="155"/>
      <c r="CX464" s="155"/>
      <c r="CY464" s="155"/>
      <c r="CZ464" s="155"/>
      <c r="DA464" s="155"/>
      <c r="DB464" s="155"/>
      <c r="DC464" s="155"/>
      <c r="DD464" s="155"/>
      <c r="DE464" s="155"/>
      <c r="DF464" s="155"/>
      <c r="DG464" s="155"/>
      <c r="DH464" s="284" t="s">
        <v>1375</v>
      </c>
      <c r="DI464" s="146" t="s">
        <v>121</v>
      </c>
      <c r="DJ464" s="147" t="s">
        <v>3865</v>
      </c>
      <c r="DK464" s="130" t="s">
        <v>3860</v>
      </c>
      <c r="DL464" s="127" t="s">
        <v>3859</v>
      </c>
      <c r="DM464" s="84" t="s">
        <v>3861</v>
      </c>
      <c r="DN464" s="84" t="s">
        <v>3863</v>
      </c>
      <c r="DO464" s="343"/>
      <c r="DP464" s="343"/>
      <c r="DQ464" s="84" t="s">
        <v>2406</v>
      </c>
      <c r="DR464" s="343"/>
      <c r="DS464" s="343"/>
      <c r="DT464" s="343"/>
      <c r="DU464" s="343"/>
      <c r="DV464" s="84">
        <v>253951104</v>
      </c>
      <c r="DW464" s="84" t="s">
        <v>3866</v>
      </c>
      <c r="DX464" s="84">
        <v>9111</v>
      </c>
      <c r="DZ464" s="355"/>
      <c r="EA464" s="84" t="s">
        <v>25</v>
      </c>
      <c r="EB464" s="84">
        <v>3</v>
      </c>
      <c r="EC464" s="125" t="s">
        <v>1887</v>
      </c>
      <c r="ED464" s="343"/>
      <c r="EE464" s="343"/>
      <c r="EF464" s="343"/>
      <c r="EG464" s="355"/>
      <c r="EH464" s="355"/>
      <c r="EI464" s="126"/>
      <c r="EJ464" s="84" t="s">
        <v>26</v>
      </c>
      <c r="EK464" s="84" t="s">
        <v>25</v>
      </c>
      <c r="EM464" s="84" t="s">
        <v>1834</v>
      </c>
      <c r="EO464" s="84" t="s">
        <v>1835</v>
      </c>
      <c r="EP464" s="343"/>
      <c r="EQ464" s="84" t="s">
        <v>1836</v>
      </c>
      <c r="ES464" s="84" t="s">
        <v>1888</v>
      </c>
      <c r="ET464" s="343"/>
      <c r="EU464" s="84" t="s">
        <v>112</v>
      </c>
      <c r="EV464" s="343"/>
      <c r="EW464" s="84" t="s">
        <v>1370</v>
      </c>
      <c r="EX464" s="343"/>
      <c r="EY464" s="84" t="s">
        <v>8</v>
      </c>
      <c r="FA464" s="84" t="s">
        <v>25</v>
      </c>
      <c r="FB464" s="343"/>
      <c r="FC464" s="84" t="s">
        <v>1816</v>
      </c>
      <c r="FD464" s="343"/>
      <c r="FE464" s="84" t="s">
        <v>2023</v>
      </c>
      <c r="FF464" s="84" t="s">
        <v>1838</v>
      </c>
      <c r="FG464" s="84" t="s">
        <v>26</v>
      </c>
      <c r="FH464" s="96" t="s">
        <v>1375</v>
      </c>
      <c r="FI464" s="84" t="s">
        <v>1839</v>
      </c>
      <c r="FJ464" s="84" t="s">
        <v>49</v>
      </c>
      <c r="FK464" s="84" t="s">
        <v>49</v>
      </c>
      <c r="FL464" t="s">
        <v>3867</v>
      </c>
      <c r="FM464" s="84" t="s">
        <v>3862</v>
      </c>
      <c r="FN464" s="84" t="s">
        <v>1839</v>
      </c>
      <c r="FO464" s="84" t="s">
        <v>1890</v>
      </c>
      <c r="FP464" s="84" t="s">
        <v>3868</v>
      </c>
      <c r="FQ464" s="84" t="s">
        <v>3869</v>
      </c>
      <c r="FR464" s="84" t="s">
        <v>1869</v>
      </c>
      <c r="FS464" s="84" t="s">
        <v>2456</v>
      </c>
      <c r="FT464" s="84" t="s">
        <v>1845</v>
      </c>
      <c r="FU464" s="84" t="s">
        <v>9</v>
      </c>
      <c r="FV464" t="s">
        <v>3870</v>
      </c>
      <c r="FW464" s="84" t="s">
        <v>1846</v>
      </c>
      <c r="FX464" s="84" t="s">
        <v>46</v>
      </c>
      <c r="FY464" s="84" t="s">
        <v>3861</v>
      </c>
      <c r="FZ464" s="84" t="s">
        <v>1847</v>
      </c>
      <c r="GA464" s="84" t="s">
        <v>1375</v>
      </c>
      <c r="GB464" s="84" t="s">
        <v>3871</v>
      </c>
      <c r="GC464" s="343"/>
      <c r="GD464" s="343"/>
      <c r="GE464" s="343"/>
      <c r="GF464" s="355"/>
      <c r="GG464" s="355"/>
      <c r="GH464" s="331" t="s">
        <v>1375</v>
      </c>
      <c r="GI464" s="84" t="s">
        <v>9</v>
      </c>
      <c r="GJ464" s="84" t="s">
        <v>1435</v>
      </c>
      <c r="GK464" s="84" t="s">
        <v>1375</v>
      </c>
      <c r="GL464" s="84" t="s">
        <v>9</v>
      </c>
      <c r="GM464" s="84" t="s">
        <v>1375</v>
      </c>
      <c r="GN464" s="84" t="s">
        <v>1375</v>
      </c>
      <c r="GO464" s="343"/>
      <c r="GP464" s="84" t="s">
        <v>1850</v>
      </c>
      <c r="GQ464" s="343"/>
      <c r="GR464" s="84" t="s">
        <v>3872</v>
      </c>
      <c r="GS464" s="343"/>
      <c r="GT464" s="84" t="s">
        <v>3873</v>
      </c>
      <c r="GU464" s="84" t="s">
        <v>1375</v>
      </c>
      <c r="GV464" s="84" t="s">
        <v>9</v>
      </c>
      <c r="GW464" s="84" t="s">
        <v>3874</v>
      </c>
      <c r="GY464"/>
      <c r="GZ464"/>
      <c r="HA464" s="97"/>
    </row>
    <row r="465" spans="1:211" s="84" customFormat="1" ht="43.5" x14ac:dyDescent="0.35">
      <c r="A465" s="137">
        <v>210</v>
      </c>
      <c r="B465" s="340"/>
      <c r="C465" s="123" t="s">
        <v>1412</v>
      </c>
      <c r="D465" s="124">
        <v>44333</v>
      </c>
      <c r="E465" s="124">
        <v>44333</v>
      </c>
      <c r="F465" s="345"/>
      <c r="G465" s="125" t="s">
        <v>3841</v>
      </c>
      <c r="H465" s="266" t="s">
        <v>1375</v>
      </c>
      <c r="I465" s="123"/>
      <c r="J465" s="339"/>
      <c r="K465" s="355"/>
      <c r="L465" s="267"/>
      <c r="M465" s="354"/>
      <c r="N465" s="267" t="s">
        <v>19657</v>
      </c>
      <c r="O465" s="354"/>
      <c r="P465" s="354"/>
      <c r="Q465" s="267"/>
      <c r="R465" s="267"/>
      <c r="S465" s="267"/>
      <c r="T465" s="123"/>
      <c r="U465" s="124"/>
      <c r="V465" s="124"/>
      <c r="W465" s="123"/>
      <c r="X465" s="339"/>
      <c r="Y465" s="339"/>
      <c r="Z465" s="123"/>
      <c r="AA465" s="123"/>
      <c r="AB465" s="124"/>
      <c r="AC465" s="124"/>
      <c r="AD465" s="339"/>
      <c r="AE465" s="339"/>
      <c r="AF465" s="355"/>
      <c r="AG465" s="355"/>
      <c r="AH465" s="266" t="s">
        <v>1375</v>
      </c>
      <c r="AI465" s="124">
        <v>44265</v>
      </c>
      <c r="AJ465" s="252">
        <v>0.16111111111111112</v>
      </c>
      <c r="AK465" s="124">
        <v>44265</v>
      </c>
      <c r="AL465" s="252">
        <v>0.16111111111111112</v>
      </c>
      <c r="AM465" s="85" t="s">
        <v>1396</v>
      </c>
      <c r="AN465" s="85" t="s">
        <v>26</v>
      </c>
      <c r="AO465" s="85" t="s">
        <v>26</v>
      </c>
      <c r="AP465" s="85"/>
      <c r="AQ465" s="85"/>
      <c r="AR465" s="85" t="s">
        <v>3840</v>
      </c>
      <c r="AS465" s="335"/>
      <c r="AT465" s="335" t="s">
        <v>3842</v>
      </c>
      <c r="AU465" s="85"/>
      <c r="AV465" s="85"/>
      <c r="AW465" s="85"/>
      <c r="AX465" s="266" t="s">
        <v>1375</v>
      </c>
      <c r="AY465" s="85" t="s">
        <v>26</v>
      </c>
      <c r="AZ465" s="85" t="s">
        <v>25</v>
      </c>
      <c r="BA465" s="85" t="s">
        <v>26</v>
      </c>
      <c r="BB465" s="85" t="s">
        <v>26</v>
      </c>
      <c r="BC465" s="365"/>
      <c r="BD465" s="85" t="s">
        <v>27</v>
      </c>
      <c r="BE465" s="85" t="s">
        <v>13</v>
      </c>
      <c r="BF465" s="85" t="s">
        <v>34</v>
      </c>
      <c r="BG465" s="85" t="s">
        <v>35</v>
      </c>
      <c r="BH465" s="304" t="s">
        <v>18069</v>
      </c>
      <c r="BI465" s="355"/>
      <c r="BJ465" s="123"/>
      <c r="BK465" s="123"/>
      <c r="BL465" s="123"/>
      <c r="BM465" s="123" t="s">
        <v>1628</v>
      </c>
      <c r="BN465" s="123" t="s">
        <v>1380</v>
      </c>
      <c r="BO465" s="123" t="s">
        <v>3725</v>
      </c>
      <c r="BP465" s="123" t="s">
        <v>25</v>
      </c>
      <c r="BQ465" s="4" t="s">
        <v>8</v>
      </c>
      <c r="BR465" s="123" t="s">
        <v>1614</v>
      </c>
      <c r="BS465" s="123" t="s">
        <v>1406</v>
      </c>
      <c r="BT465" t="s">
        <v>3843</v>
      </c>
      <c r="BU465" t="s">
        <v>17564</v>
      </c>
      <c r="BV465" s="266" t="s">
        <v>1375</v>
      </c>
      <c r="BW465" s="85" t="s">
        <v>1404</v>
      </c>
      <c r="BX465" s="372"/>
      <c r="BY465" s="372"/>
      <c r="BZ465" s="129" t="s">
        <v>197</v>
      </c>
      <c r="CA465" t="s">
        <v>3844</v>
      </c>
      <c r="CB465">
        <v>12000</v>
      </c>
      <c r="CC465" s="123"/>
      <c r="CD465" s="4" t="s">
        <v>18</v>
      </c>
      <c r="CE465" s="123" t="s">
        <v>1450</v>
      </c>
      <c r="CF465" s="123"/>
      <c r="CG465" s="123"/>
      <c r="CH465" s="123"/>
      <c r="CI465" s="123"/>
      <c r="CJ465" s="85" t="s">
        <v>26</v>
      </c>
      <c r="CK465" s="85" t="s">
        <v>26</v>
      </c>
      <c r="CL465" s="85"/>
      <c r="CM465" s="85"/>
      <c r="CN465" s="96" t="s">
        <v>3805</v>
      </c>
      <c r="CO465" s="155"/>
      <c r="CP465" s="155"/>
      <c r="CQ465" s="285"/>
      <c r="CR465" s="155"/>
      <c r="CS465" s="378"/>
      <c r="CT465" s="155"/>
      <c r="CU465" s="155"/>
      <c r="CV465" s="155"/>
      <c r="CW465" s="155"/>
      <c r="CX465" s="155"/>
      <c r="CY465" s="155"/>
      <c r="CZ465" s="155"/>
      <c r="DA465" s="155"/>
      <c r="DB465" s="155"/>
      <c r="DC465" s="155"/>
      <c r="DD465" s="155"/>
      <c r="DE465" s="155"/>
      <c r="DF465" s="155"/>
      <c r="DG465" s="155"/>
      <c r="DH465" s="284" t="s">
        <v>1375</v>
      </c>
      <c r="DI465" s="146" t="s">
        <v>119</v>
      </c>
      <c r="DJ465" s="147" t="s">
        <v>119</v>
      </c>
      <c r="DK465" s="130"/>
      <c r="DL465" s="127"/>
      <c r="DO465" s="343"/>
      <c r="DP465" s="343"/>
      <c r="DR465" s="343"/>
      <c r="DS465" s="343"/>
      <c r="DT465" s="343"/>
      <c r="DU465" s="343"/>
      <c r="DZ465" s="355"/>
      <c r="EC465" s="125"/>
      <c r="ED465" s="343"/>
      <c r="EE465" s="343"/>
      <c r="EF465" s="343"/>
      <c r="EG465" s="355"/>
      <c r="EH465" s="355"/>
      <c r="EI465" s="126"/>
      <c r="EP465" s="343"/>
      <c r="ET465" s="343"/>
      <c r="EV465" s="343"/>
      <c r="EX465" s="343"/>
      <c r="FB465" s="343"/>
      <c r="FD465" s="343"/>
      <c r="FH465" s="96" t="s">
        <v>3884</v>
      </c>
      <c r="FL465"/>
      <c r="FV465"/>
      <c r="GC465" s="343"/>
      <c r="GD465" s="343"/>
      <c r="GE465" s="343"/>
      <c r="GF465" s="355"/>
      <c r="GG465" s="355"/>
      <c r="GH465" s="331"/>
      <c r="GO465" s="343"/>
      <c r="GQ465" s="343"/>
      <c r="GS465" s="343"/>
      <c r="GY465"/>
      <c r="GZ465"/>
      <c r="HA465" s="97"/>
      <c r="HC465" s="84" t="str">
        <f ca="1">IFERROR(INDIRECT("'[2021_Ignition_Tracker_QC_File_20210520.xlsm]Ignition Tracker'!"&amp;ADDRESS(MATCH($A465,'[3]Ignition Tracker'!$A:$A,0),MATCH(HC$1,'[3]Ignition Tracker'!$1:$1,0))),"")</f>
        <v/>
      </c>
    </row>
    <row r="466" spans="1:211" s="84" customFormat="1" x14ac:dyDescent="0.35">
      <c r="A466" s="137">
        <v>208</v>
      </c>
      <c r="B466" s="343"/>
      <c r="C466" s="84" t="s">
        <v>1412</v>
      </c>
      <c r="D466" s="124">
        <v>44265</v>
      </c>
      <c r="E466" s="124">
        <v>44265</v>
      </c>
      <c r="F466" s="345"/>
      <c r="G466" s="125" t="s">
        <v>3820</v>
      </c>
      <c r="H466" s="97" t="s">
        <v>1375</v>
      </c>
      <c r="I466" s="126"/>
      <c r="J466" s="343"/>
      <c r="K466" s="355"/>
      <c r="L466" s="127"/>
      <c r="M466" s="360"/>
      <c r="N466" s="267" t="s">
        <v>19657</v>
      </c>
      <c r="O466" s="354"/>
      <c r="P466" s="354"/>
      <c r="Q466" s="127"/>
      <c r="R466" s="127"/>
      <c r="S466" s="127"/>
      <c r="T466" s="126"/>
      <c r="U466" s="124"/>
      <c r="V466" s="124"/>
      <c r="W466" s="126"/>
      <c r="X466" s="362"/>
      <c r="Y466" s="362"/>
      <c r="Z466" s="126"/>
      <c r="AA466" s="126"/>
      <c r="AB466" s="124"/>
      <c r="AC466" s="124"/>
      <c r="AD466" s="362"/>
      <c r="AE466" s="362"/>
      <c r="AF466" s="363"/>
      <c r="AG466" s="363"/>
      <c r="AH466" s="97" t="s">
        <v>1375</v>
      </c>
      <c r="AI466" s="124">
        <v>44264</v>
      </c>
      <c r="AJ466" s="252" t="s">
        <v>1793</v>
      </c>
      <c r="AK466" s="124">
        <v>44264</v>
      </c>
      <c r="AL466" s="252">
        <v>0.54166666666666663</v>
      </c>
      <c r="AM466" s="85" t="s">
        <v>28</v>
      </c>
      <c r="AN466" s="85" t="s">
        <v>26</v>
      </c>
      <c r="AO466" s="85" t="s">
        <v>26</v>
      </c>
      <c r="AP466" s="85" t="s">
        <v>3821</v>
      </c>
      <c r="AQ466" s="85" t="s">
        <v>3822</v>
      </c>
      <c r="AR466" s="85"/>
      <c r="AS466" s="335" t="s">
        <v>3823</v>
      </c>
      <c r="AT466" s="335"/>
      <c r="AU466" s="85"/>
      <c r="AV466" s="85"/>
      <c r="AW466" s="85"/>
      <c r="AX466" s="97" t="s">
        <v>1375</v>
      </c>
      <c r="AY466" s="85" t="s">
        <v>26</v>
      </c>
      <c r="AZ466" s="85" t="s">
        <v>26</v>
      </c>
      <c r="BA466" s="85" t="s">
        <v>26</v>
      </c>
      <c r="BB466" s="85" t="s">
        <v>26</v>
      </c>
      <c r="BC466" s="365"/>
      <c r="BD466" s="85" t="s">
        <v>33</v>
      </c>
      <c r="BE466" s="85" t="s">
        <v>13</v>
      </c>
      <c r="BF466" s="85"/>
      <c r="BG466" s="85"/>
      <c r="BH466" s="304" t="s">
        <v>18050</v>
      </c>
      <c r="BI466" s="355"/>
      <c r="BM466" s="123" t="s">
        <v>106</v>
      </c>
      <c r="BN466" s="123"/>
      <c r="BO466" s="123"/>
      <c r="BP466" s="123"/>
      <c r="BQ466" s="4" t="s">
        <v>8</v>
      </c>
      <c r="BR466" s="123"/>
      <c r="BS466" s="123"/>
      <c r="BT466"/>
      <c r="BU466"/>
      <c r="BV466" s="96" t="s">
        <v>1375</v>
      </c>
      <c r="BW466" s="85" t="s">
        <v>1404</v>
      </c>
      <c r="BX466" s="372"/>
      <c r="BY466" s="372"/>
      <c r="BZ466" s="129" t="s">
        <v>49</v>
      </c>
      <c r="CA466" t="s">
        <v>3824</v>
      </c>
      <c r="CB466">
        <v>12000</v>
      </c>
      <c r="CC466" s="126"/>
      <c r="CD466" s="123" t="s">
        <v>1637</v>
      </c>
      <c r="CE466" s="123" t="s">
        <v>1444</v>
      </c>
      <c r="CG466" s="126"/>
      <c r="CH466" s="123"/>
      <c r="CI466" s="126"/>
      <c r="CJ466" s="85" t="s">
        <v>26</v>
      </c>
      <c r="CK466" s="85" t="s">
        <v>26</v>
      </c>
      <c r="CL466" s="85"/>
      <c r="CM466" s="85"/>
      <c r="CN466" s="96" t="s">
        <v>3805</v>
      </c>
      <c r="CO466" s="155"/>
      <c r="CP466" s="155"/>
      <c r="CQ466" s="285"/>
      <c r="CR466" s="155"/>
      <c r="CS466" s="378"/>
      <c r="CT466" s="155"/>
      <c r="CU466" s="155"/>
      <c r="CV466" s="155"/>
      <c r="CW466" s="155"/>
      <c r="CX466" s="155"/>
      <c r="CY466" s="155"/>
      <c r="CZ466" s="155"/>
      <c r="DA466" s="155"/>
      <c r="DB466" s="155"/>
      <c r="DC466" s="155"/>
      <c r="DD466" s="155"/>
      <c r="DE466" s="155"/>
      <c r="DF466" s="155"/>
      <c r="DG466" s="155"/>
      <c r="DH466" s="284" t="s">
        <v>1375</v>
      </c>
      <c r="DI466" s="146" t="s">
        <v>121</v>
      </c>
      <c r="DJ466" s="147" t="s">
        <v>3825</v>
      </c>
      <c r="DK466" s="130" t="s">
        <v>1793</v>
      </c>
      <c r="DL466" s="127" t="s">
        <v>3727</v>
      </c>
      <c r="DM466" s="84" t="s">
        <v>3821</v>
      </c>
      <c r="DN466" s="84" t="s">
        <v>3823</v>
      </c>
      <c r="DO466" s="343"/>
      <c r="DP466" s="343"/>
      <c r="DQ466" s="84" t="s">
        <v>3826</v>
      </c>
      <c r="DR466" s="343"/>
      <c r="DS466" s="343"/>
      <c r="DT466" s="343"/>
      <c r="DU466" s="343"/>
      <c r="DV466" s="84">
        <v>253651112</v>
      </c>
      <c r="DW466" s="84" t="s">
        <v>3827</v>
      </c>
      <c r="DX466" s="84">
        <v>9110</v>
      </c>
      <c r="DZ466" s="355"/>
      <c r="EA466" s="84" t="s">
        <v>25</v>
      </c>
      <c r="EC466" s="125"/>
      <c r="ED466" s="343"/>
      <c r="EE466" s="343"/>
      <c r="EF466" s="343"/>
      <c r="EG466" s="355"/>
      <c r="EH466" s="355"/>
      <c r="EI466" s="126">
        <v>100127116</v>
      </c>
      <c r="EJ466" s="84" t="s">
        <v>26</v>
      </c>
      <c r="EK466" s="84" t="s">
        <v>25</v>
      </c>
      <c r="EM466" s="84" t="s">
        <v>1759</v>
      </c>
      <c r="EO466" s="84" t="s">
        <v>1862</v>
      </c>
      <c r="EP466" s="343"/>
      <c r="EQ466" s="84" t="s">
        <v>1761</v>
      </c>
      <c r="ES466" s="84" t="s">
        <v>1956</v>
      </c>
      <c r="ET466" s="343"/>
      <c r="EU466" s="84" t="s">
        <v>115</v>
      </c>
      <c r="EV466" s="343"/>
      <c r="EW466" s="84" t="s">
        <v>1370</v>
      </c>
      <c r="EX466" s="343"/>
      <c r="EY466" s="84" t="s">
        <v>8</v>
      </c>
      <c r="FA466" s="84" t="s">
        <v>26</v>
      </c>
      <c r="FB466" s="343"/>
      <c r="FD466" s="343"/>
      <c r="FE466" s="84" t="s">
        <v>1937</v>
      </c>
      <c r="FF466" s="84" t="s">
        <v>1838</v>
      </c>
      <c r="FG466" s="84" t="s">
        <v>26</v>
      </c>
      <c r="FH466" s="96" t="s">
        <v>1375</v>
      </c>
      <c r="FI466" s="84" t="s">
        <v>1839</v>
      </c>
      <c r="FJ466" s="84" t="s">
        <v>49</v>
      </c>
      <c r="FK466" s="84" t="s">
        <v>49</v>
      </c>
      <c r="FL466" t="s">
        <v>3828</v>
      </c>
      <c r="FM466" s="84" t="s">
        <v>3822</v>
      </c>
      <c r="FN466" s="84" t="s">
        <v>1839</v>
      </c>
      <c r="FO466" s="84" t="s">
        <v>1890</v>
      </c>
      <c r="FP466" s="84" t="s">
        <v>3829</v>
      </c>
      <c r="FQ466" s="84" t="s">
        <v>3830</v>
      </c>
      <c r="FR466" s="84" t="s">
        <v>1869</v>
      </c>
      <c r="FS466" s="84" t="s">
        <v>1844</v>
      </c>
      <c r="FT466" s="84" t="s">
        <v>1845</v>
      </c>
      <c r="FU466" s="84" t="s">
        <v>9</v>
      </c>
      <c r="FV466" t="s">
        <v>3831</v>
      </c>
      <c r="FW466" s="84" t="s">
        <v>1846</v>
      </c>
      <c r="FX466" s="84" t="s">
        <v>46</v>
      </c>
      <c r="FY466" s="84" t="s">
        <v>3821</v>
      </c>
      <c r="FZ466" s="84" t="s">
        <v>1847</v>
      </c>
      <c r="GA466" s="84" t="s">
        <v>1375</v>
      </c>
      <c r="GB466" s="84" t="s">
        <v>1375</v>
      </c>
      <c r="GC466" s="343"/>
      <c r="GD466" s="343"/>
      <c r="GE466" s="343"/>
      <c r="GF466" s="355"/>
      <c r="GG466" s="355"/>
      <c r="GH466" s="331" t="s">
        <v>1375</v>
      </c>
      <c r="GI466" s="84" t="s">
        <v>9</v>
      </c>
      <c r="GJ466" s="84" t="s">
        <v>1435</v>
      </c>
      <c r="GK466" s="84" t="s">
        <v>1375</v>
      </c>
      <c r="GL466" s="84" t="s">
        <v>9</v>
      </c>
      <c r="GM466" s="84" t="s">
        <v>1375</v>
      </c>
      <c r="GN466" s="84" t="s">
        <v>1375</v>
      </c>
      <c r="GO466" s="343"/>
      <c r="GP466" s="84" t="s">
        <v>1850</v>
      </c>
      <c r="GQ466" s="343"/>
      <c r="GR466" s="84" t="s">
        <v>3832</v>
      </c>
      <c r="GS466" s="343"/>
      <c r="GT466" s="84" t="s">
        <v>3833</v>
      </c>
      <c r="GU466" s="84" t="s">
        <v>1375</v>
      </c>
      <c r="GV466" s="84" t="s">
        <v>9</v>
      </c>
      <c r="GW466" s="84" t="s">
        <v>3834</v>
      </c>
      <c r="GY466"/>
      <c r="GZ466"/>
      <c r="HA466" s="97"/>
    </row>
    <row r="467" spans="1:211" s="84" customFormat="1" x14ac:dyDescent="0.35">
      <c r="A467" s="137">
        <v>207</v>
      </c>
      <c r="B467" s="343"/>
      <c r="C467" s="84" t="s">
        <v>1412</v>
      </c>
      <c r="D467" s="124">
        <v>44265</v>
      </c>
      <c r="E467" s="124">
        <v>44265</v>
      </c>
      <c r="F467" s="345"/>
      <c r="G467" s="125" t="s">
        <v>3835</v>
      </c>
      <c r="H467" s="97" t="s">
        <v>1375</v>
      </c>
      <c r="I467" s="126"/>
      <c r="J467" s="343"/>
      <c r="K467" s="355"/>
      <c r="L467" s="127"/>
      <c r="M467" s="360"/>
      <c r="N467" s="267" t="s">
        <v>19657</v>
      </c>
      <c r="O467" s="354"/>
      <c r="P467" s="354"/>
      <c r="Q467" s="127"/>
      <c r="R467" s="127"/>
      <c r="S467" s="127"/>
      <c r="T467" s="126"/>
      <c r="U467" s="124"/>
      <c r="V467" s="124"/>
      <c r="W467" s="126"/>
      <c r="X467" s="362"/>
      <c r="Y467" s="362"/>
      <c r="Z467" s="126"/>
      <c r="AA467" s="126"/>
      <c r="AB467" s="124"/>
      <c r="AC467" s="124"/>
      <c r="AD467" s="362"/>
      <c r="AE467" s="362"/>
      <c r="AF467" s="363"/>
      <c r="AG467" s="363"/>
      <c r="AH467" s="97" t="s">
        <v>1375</v>
      </c>
      <c r="AI467" s="124">
        <v>44264</v>
      </c>
      <c r="AJ467" s="252" t="s">
        <v>3836</v>
      </c>
      <c r="AK467" s="124"/>
      <c r="AL467" s="252"/>
      <c r="AM467" s="85" t="s">
        <v>28</v>
      </c>
      <c r="AN467" s="85" t="s">
        <v>26</v>
      </c>
      <c r="AO467" s="85" t="s">
        <v>26</v>
      </c>
      <c r="AP467" s="85"/>
      <c r="AQ467" s="85"/>
      <c r="AR467" s="85"/>
      <c r="AS467" s="335">
        <v>1052724764</v>
      </c>
      <c r="AT467" s="335"/>
      <c r="AU467" s="85"/>
      <c r="AV467" s="85"/>
      <c r="AW467" s="85"/>
      <c r="AX467" s="97" t="s">
        <v>1375</v>
      </c>
      <c r="AY467" s="85" t="s">
        <v>26</v>
      </c>
      <c r="AZ467" s="85" t="s">
        <v>26</v>
      </c>
      <c r="BA467" s="85" t="s">
        <v>26</v>
      </c>
      <c r="BB467" s="85" t="s">
        <v>26</v>
      </c>
      <c r="BC467" s="365"/>
      <c r="BD467" s="85" t="s">
        <v>33</v>
      </c>
      <c r="BE467" s="85" t="s">
        <v>16</v>
      </c>
      <c r="BF467" s="85"/>
      <c r="BG467" s="85"/>
      <c r="BH467" s="304" t="s">
        <v>18049</v>
      </c>
      <c r="BI467" s="355"/>
      <c r="BM467" s="123" t="s">
        <v>106</v>
      </c>
      <c r="BN467" s="123"/>
      <c r="BO467" s="123"/>
      <c r="BP467" s="123"/>
      <c r="BQ467" s="4" t="s">
        <v>1371</v>
      </c>
      <c r="BR467" s="123"/>
      <c r="BS467" s="123"/>
      <c r="BT467"/>
      <c r="BU467"/>
      <c r="BV467" s="96" t="s">
        <v>1375</v>
      </c>
      <c r="BW467" s="85" t="s">
        <v>1404</v>
      </c>
      <c r="BX467" s="372"/>
      <c r="BY467" s="372"/>
      <c r="BZ467" s="129" t="s">
        <v>71</v>
      </c>
      <c r="CA467" t="s">
        <v>3839</v>
      </c>
      <c r="CB467">
        <v>12000</v>
      </c>
      <c r="CC467" s="126"/>
      <c r="CD467" s="123" t="s">
        <v>14564</v>
      </c>
      <c r="CE467" s="123" t="s">
        <v>17</v>
      </c>
      <c r="CG467" s="126"/>
      <c r="CH467" s="123">
        <v>246</v>
      </c>
      <c r="CI467" s="126"/>
      <c r="CJ467" s="85" t="s">
        <v>26</v>
      </c>
      <c r="CK467" s="85" t="s">
        <v>26</v>
      </c>
      <c r="CL467" s="85"/>
      <c r="CM467" s="85"/>
      <c r="CN467" s="96" t="s">
        <v>3805</v>
      </c>
      <c r="CO467" s="155"/>
      <c r="CP467" s="155"/>
      <c r="CQ467" s="285"/>
      <c r="CR467" s="155"/>
      <c r="CS467" s="378"/>
      <c r="CT467" s="155"/>
      <c r="CU467" s="155"/>
      <c r="CV467" s="155"/>
      <c r="CW467" s="155"/>
      <c r="CX467" s="155"/>
      <c r="CY467" s="155"/>
      <c r="CZ467" s="155"/>
      <c r="DA467" s="155"/>
      <c r="DB467" s="155"/>
      <c r="DC467" s="155"/>
      <c r="DD467" s="155"/>
      <c r="DE467" s="155"/>
      <c r="DF467" s="155"/>
      <c r="DG467" s="155"/>
      <c r="DH467" s="284" t="s">
        <v>1375</v>
      </c>
      <c r="DI467" s="146" t="s">
        <v>120</v>
      </c>
      <c r="DJ467" s="147" t="s">
        <v>2936</v>
      </c>
      <c r="DK467" s="130" t="s">
        <v>3836</v>
      </c>
      <c r="DL467" s="127" t="s">
        <v>3727</v>
      </c>
      <c r="DN467" s="84">
        <v>1052724764</v>
      </c>
      <c r="DO467" s="343"/>
      <c r="DP467" s="343"/>
      <c r="DQ467" s="84" t="s">
        <v>3837</v>
      </c>
      <c r="DR467" s="343"/>
      <c r="DS467" s="343"/>
      <c r="DT467" s="343"/>
      <c r="DU467" s="343"/>
      <c r="DV467" s="84">
        <v>102931103</v>
      </c>
      <c r="DW467" s="84" t="s">
        <v>3838</v>
      </c>
      <c r="DX467" s="84">
        <v>1121</v>
      </c>
      <c r="DZ467" s="355"/>
      <c r="EA467" s="84" t="s">
        <v>25</v>
      </c>
      <c r="EB467" s="84">
        <v>3</v>
      </c>
      <c r="EC467" s="125" t="s">
        <v>1887</v>
      </c>
      <c r="ED467" s="343"/>
      <c r="EE467" s="343"/>
      <c r="EF467" s="343"/>
      <c r="EG467" s="355"/>
      <c r="EH467" s="355"/>
      <c r="EI467" s="126"/>
      <c r="EJ467" s="84" t="s">
        <v>26</v>
      </c>
      <c r="EK467" s="84" t="s">
        <v>25</v>
      </c>
      <c r="EL467" s="84" t="s">
        <v>26</v>
      </c>
      <c r="EM467" s="84" t="s">
        <v>1834</v>
      </c>
      <c r="EO467" s="84" t="s">
        <v>1760</v>
      </c>
      <c r="EP467" s="343"/>
      <c r="EQ467" s="84" t="s">
        <v>1836</v>
      </c>
      <c r="ES467" s="84" t="s">
        <v>6</v>
      </c>
      <c r="ET467" s="343"/>
      <c r="EU467" s="84" t="s">
        <v>112</v>
      </c>
      <c r="EV467" s="343"/>
      <c r="EW467" s="84" t="s">
        <v>1370</v>
      </c>
      <c r="EX467" s="343"/>
      <c r="EY467" s="84" t="s">
        <v>1371</v>
      </c>
      <c r="FA467" s="84" t="s">
        <v>26</v>
      </c>
      <c r="FB467" s="343"/>
      <c r="FD467" s="343"/>
      <c r="FH467" s="96" t="s">
        <v>1375</v>
      </c>
      <c r="FL467"/>
      <c r="FV467"/>
      <c r="GC467" s="343"/>
      <c r="GD467" s="343"/>
      <c r="GE467" s="343"/>
      <c r="GF467" s="355"/>
      <c r="GG467" s="355"/>
      <c r="GH467" s="331"/>
      <c r="GO467" s="343"/>
      <c r="GQ467" s="343"/>
      <c r="GS467" s="343"/>
      <c r="GY467"/>
      <c r="GZ467"/>
      <c r="HA467" s="97"/>
    </row>
    <row r="468" spans="1:211" s="84" customFormat="1" x14ac:dyDescent="0.35">
      <c r="A468" s="137">
        <v>206</v>
      </c>
      <c r="B468" s="343"/>
      <c r="C468" s="84" t="s">
        <v>1412</v>
      </c>
      <c r="D468" s="124">
        <v>44264</v>
      </c>
      <c r="E468" s="124">
        <v>44264</v>
      </c>
      <c r="F468" s="345"/>
      <c r="G468" s="125" t="s">
        <v>3726</v>
      </c>
      <c r="H468" s="97" t="s">
        <v>1375</v>
      </c>
      <c r="I468" s="126"/>
      <c r="J468" s="343"/>
      <c r="K468" s="355"/>
      <c r="L468" s="127"/>
      <c r="M468" s="360"/>
      <c r="N468" s="267" t="s">
        <v>19657</v>
      </c>
      <c r="O468" s="354"/>
      <c r="P468" s="354"/>
      <c r="Q468" s="127"/>
      <c r="R468" s="127"/>
      <c r="S468" s="127"/>
      <c r="T468" s="126"/>
      <c r="U468" s="124"/>
      <c r="V468" s="124"/>
      <c r="W468" s="126"/>
      <c r="X468" s="362"/>
      <c r="Y468" s="362"/>
      <c r="Z468" s="126"/>
      <c r="AA468" s="126"/>
      <c r="AB468" s="124"/>
      <c r="AC468" s="124"/>
      <c r="AD468" s="362"/>
      <c r="AE468" s="362"/>
      <c r="AF468" s="363"/>
      <c r="AG468" s="363"/>
      <c r="AH468" s="97" t="s">
        <v>1375</v>
      </c>
      <c r="AI468" s="124">
        <v>44264</v>
      </c>
      <c r="AJ468" s="252" t="s">
        <v>3728</v>
      </c>
      <c r="AK468" s="124"/>
      <c r="AL468" s="252"/>
      <c r="AM468" s="85" t="s">
        <v>28</v>
      </c>
      <c r="AN468" s="85" t="s">
        <v>26</v>
      </c>
      <c r="AO468" s="85" t="s">
        <v>26</v>
      </c>
      <c r="AP468" s="85"/>
      <c r="AQ468" s="85"/>
      <c r="AR468" s="85"/>
      <c r="AS468" s="335">
        <v>2487631247</v>
      </c>
      <c r="AT468" s="335"/>
      <c r="AU468" s="85"/>
      <c r="AV468" s="85"/>
      <c r="AW468" s="85"/>
      <c r="AX468" s="97" t="s">
        <v>1375</v>
      </c>
      <c r="AY468" s="85" t="s">
        <v>26</v>
      </c>
      <c r="AZ468" s="85" t="s">
        <v>26</v>
      </c>
      <c r="BA468" s="85" t="s">
        <v>26</v>
      </c>
      <c r="BB468" s="85" t="s">
        <v>26</v>
      </c>
      <c r="BC468" s="365"/>
      <c r="BD468" s="85" t="s">
        <v>33</v>
      </c>
      <c r="BE468" s="85" t="s">
        <v>16</v>
      </c>
      <c r="BF468" s="85"/>
      <c r="BG468" s="85"/>
      <c r="BH468" s="304" t="s">
        <v>18069</v>
      </c>
      <c r="BI468" s="355"/>
      <c r="BM468" s="123" t="s">
        <v>106</v>
      </c>
      <c r="BN468" s="123"/>
      <c r="BO468" s="123"/>
      <c r="BP468" s="123"/>
      <c r="BQ468" s="4" t="s">
        <v>1371</v>
      </c>
      <c r="BR468" s="123"/>
      <c r="BS468" s="123"/>
      <c r="BT468"/>
      <c r="BU468"/>
      <c r="BV468" s="96" t="s">
        <v>1375</v>
      </c>
      <c r="BW468" s="85" t="s">
        <v>1404</v>
      </c>
      <c r="BX468" s="372"/>
      <c r="BY468" s="372"/>
      <c r="BZ468" s="129" t="s">
        <v>156</v>
      </c>
      <c r="CA468" t="s">
        <v>3797</v>
      </c>
      <c r="CB468">
        <v>21000</v>
      </c>
      <c r="CC468" s="126"/>
      <c r="CD468" s="123" t="s">
        <v>3798</v>
      </c>
      <c r="CE468" s="123" t="s">
        <v>17</v>
      </c>
      <c r="CG468" s="126"/>
      <c r="CH468" s="123"/>
      <c r="CI468" s="126"/>
      <c r="CJ468" s="85" t="s">
        <v>26</v>
      </c>
      <c r="CK468" s="85" t="s">
        <v>26</v>
      </c>
      <c r="CL468" s="85"/>
      <c r="CM468" s="85"/>
      <c r="CN468" s="96" t="s">
        <v>3692</v>
      </c>
      <c r="CO468" s="155"/>
      <c r="CP468" s="155"/>
      <c r="CQ468" s="285"/>
      <c r="CR468" s="155"/>
      <c r="CS468" s="378"/>
      <c r="CT468" s="155"/>
      <c r="CU468" s="155"/>
      <c r="CV468" s="155"/>
      <c r="CW468" s="155"/>
      <c r="CX468" s="155"/>
      <c r="CY468" s="155"/>
      <c r="CZ468" s="155"/>
      <c r="DA468" s="155"/>
      <c r="DB468" s="155"/>
      <c r="DC468" s="155"/>
      <c r="DD468" s="155"/>
      <c r="DE468" s="155"/>
      <c r="DF468" s="155"/>
      <c r="DG468" s="155"/>
      <c r="DH468" s="284" t="s">
        <v>1375</v>
      </c>
      <c r="DI468" s="146" t="s">
        <v>129</v>
      </c>
      <c r="DJ468" s="147" t="s">
        <v>3729</v>
      </c>
      <c r="DK468" s="130" t="s">
        <v>3728</v>
      </c>
      <c r="DL468" s="127" t="s">
        <v>3727</v>
      </c>
      <c r="DN468" s="84">
        <v>2487631247</v>
      </c>
      <c r="DO468" s="343"/>
      <c r="DP468" s="343"/>
      <c r="DQ468" s="84" t="s">
        <v>3730</v>
      </c>
      <c r="DR468" s="343"/>
      <c r="DS468" s="343"/>
      <c r="DT468" s="343"/>
      <c r="DU468" s="343"/>
      <c r="DV468" s="84">
        <v>14662113</v>
      </c>
      <c r="DW468" s="84" t="s">
        <v>3731</v>
      </c>
      <c r="DX468" s="84">
        <v>1121</v>
      </c>
      <c r="DZ468" s="355"/>
      <c r="EA468" s="84" t="s">
        <v>25</v>
      </c>
      <c r="EC468" s="125"/>
      <c r="ED468" s="343"/>
      <c r="EE468" s="343"/>
      <c r="EF468" s="343"/>
      <c r="EG468" s="355"/>
      <c r="EH468" s="355"/>
      <c r="EI468" s="126"/>
      <c r="EJ468" s="84" t="s">
        <v>26</v>
      </c>
      <c r="EK468" s="84" t="s">
        <v>25</v>
      </c>
      <c r="EL468" s="84" t="s">
        <v>26</v>
      </c>
      <c r="EM468" s="84" t="s">
        <v>1759</v>
      </c>
      <c r="EO468" s="84" t="s">
        <v>1760</v>
      </c>
      <c r="EP468" s="343"/>
      <c r="EQ468" s="84" t="s">
        <v>1761</v>
      </c>
      <c r="ES468" s="84" t="s">
        <v>1956</v>
      </c>
      <c r="ET468" s="343"/>
      <c r="EU468" s="84" t="s">
        <v>112</v>
      </c>
      <c r="EV468" s="343"/>
      <c r="EW468" s="84" t="s">
        <v>1370</v>
      </c>
      <c r="EX468" s="343"/>
      <c r="EY468" s="84" t="s">
        <v>1371</v>
      </c>
      <c r="FA468" s="84" t="s">
        <v>26</v>
      </c>
      <c r="FB468" s="343"/>
      <c r="FD468" s="343"/>
      <c r="FH468" s="96" t="s">
        <v>1375</v>
      </c>
      <c r="FL468"/>
      <c r="FV468"/>
      <c r="GC468" s="343"/>
      <c r="GD468" s="343"/>
      <c r="GE468" s="343"/>
      <c r="GF468" s="355"/>
      <c r="GG468" s="355"/>
      <c r="GH468" s="331"/>
      <c r="GO468" s="343"/>
      <c r="GQ468" s="343"/>
      <c r="GS468" s="343"/>
      <c r="GY468"/>
      <c r="GZ468"/>
      <c r="HA468" s="97"/>
    </row>
    <row r="469" spans="1:211" s="84" customFormat="1" x14ac:dyDescent="0.35">
      <c r="A469" s="137">
        <v>205</v>
      </c>
      <c r="B469" s="343"/>
      <c r="C469" s="84" t="s">
        <v>1412</v>
      </c>
      <c r="D469" s="124">
        <v>44264</v>
      </c>
      <c r="E469" s="124">
        <v>44264</v>
      </c>
      <c r="F469" s="345"/>
      <c r="G469" s="125" t="s">
        <v>3732</v>
      </c>
      <c r="H469" s="97" t="s">
        <v>1375</v>
      </c>
      <c r="I469" s="126"/>
      <c r="J469" s="343"/>
      <c r="K469" s="355"/>
      <c r="L469" s="127"/>
      <c r="M469" s="360"/>
      <c r="N469" s="267" t="s">
        <v>19657</v>
      </c>
      <c r="O469" s="354"/>
      <c r="P469" s="354"/>
      <c r="Q469" s="127"/>
      <c r="R469" s="127"/>
      <c r="S469" s="127"/>
      <c r="T469" s="126"/>
      <c r="U469" s="124"/>
      <c r="V469" s="124"/>
      <c r="W469" s="126"/>
      <c r="X469" s="362"/>
      <c r="Y469" s="362"/>
      <c r="Z469" s="126"/>
      <c r="AA469" s="126"/>
      <c r="AB469" s="124"/>
      <c r="AC469" s="124"/>
      <c r="AD469" s="362"/>
      <c r="AE469" s="362"/>
      <c r="AF469" s="363"/>
      <c r="AG469" s="363"/>
      <c r="AH469" s="97" t="s">
        <v>1375</v>
      </c>
      <c r="AI469" s="124">
        <v>44264</v>
      </c>
      <c r="AJ469" s="252" t="s">
        <v>1785</v>
      </c>
      <c r="AK469" s="124"/>
      <c r="AL469" s="252"/>
      <c r="AM469" s="85" t="s">
        <v>28</v>
      </c>
      <c r="AN469" s="85" t="s">
        <v>26</v>
      </c>
      <c r="AO469" s="85" t="s">
        <v>26</v>
      </c>
      <c r="AP469" s="85"/>
      <c r="AQ469" s="85"/>
      <c r="AR469" s="85"/>
      <c r="AS469" s="335">
        <v>7872414399</v>
      </c>
      <c r="AT469" s="335"/>
      <c r="AU469" s="85"/>
      <c r="AV469" s="85"/>
      <c r="AW469" s="85"/>
      <c r="AX469" s="97" t="s">
        <v>1375</v>
      </c>
      <c r="AY469" s="85" t="s">
        <v>26</v>
      </c>
      <c r="AZ469" s="85" t="s">
        <v>26</v>
      </c>
      <c r="BA469" s="85" t="s">
        <v>26</v>
      </c>
      <c r="BB469" s="85" t="s">
        <v>26</v>
      </c>
      <c r="BC469" s="365"/>
      <c r="BD469" s="85" t="s">
        <v>33</v>
      </c>
      <c r="BE469" s="85" t="s">
        <v>16</v>
      </c>
      <c r="BF469" s="85"/>
      <c r="BG469" s="85"/>
      <c r="BH469" s="304" t="s">
        <v>18069</v>
      </c>
      <c r="BI469" s="355"/>
      <c r="BM469" s="123" t="s">
        <v>106</v>
      </c>
      <c r="BN469" s="123"/>
      <c r="BO469" s="123"/>
      <c r="BP469" s="123"/>
      <c r="BQ469" s="4" t="s">
        <v>8</v>
      </c>
      <c r="BR469" s="123"/>
      <c r="BS469" s="123"/>
      <c r="BT469"/>
      <c r="BU469"/>
      <c r="BV469" s="96" t="s">
        <v>1375</v>
      </c>
      <c r="BW469" s="85" t="s">
        <v>1404</v>
      </c>
      <c r="BX469" s="372"/>
      <c r="BY469" s="372"/>
      <c r="BZ469" s="129" t="s">
        <v>75</v>
      </c>
      <c r="CA469" t="s">
        <v>3796</v>
      </c>
      <c r="CB469">
        <v>12000</v>
      </c>
      <c r="CC469" s="126"/>
      <c r="CD469" s="123" t="s">
        <v>1368</v>
      </c>
      <c r="CE469" s="123" t="s">
        <v>17</v>
      </c>
      <c r="CG469" s="126"/>
      <c r="CH469" s="123"/>
      <c r="CI469" s="126"/>
      <c r="CJ469" s="85" t="s">
        <v>26</v>
      </c>
      <c r="CK469" s="85" t="s">
        <v>26</v>
      </c>
      <c r="CL469" s="85"/>
      <c r="CM469" s="85"/>
      <c r="CN469" s="96" t="s">
        <v>3692</v>
      </c>
      <c r="CO469" s="155"/>
      <c r="CP469" s="155"/>
      <c r="CQ469" s="285"/>
      <c r="CR469" s="155"/>
      <c r="CS469" s="378"/>
      <c r="CT469" s="155"/>
      <c r="CU469" s="155"/>
      <c r="CV469" s="155"/>
      <c r="CW469" s="155"/>
      <c r="CX469" s="155"/>
      <c r="CY469" s="155"/>
      <c r="CZ469" s="155"/>
      <c r="DA469" s="155"/>
      <c r="DB469" s="155"/>
      <c r="DC469" s="155"/>
      <c r="DD469" s="155"/>
      <c r="DE469" s="155"/>
      <c r="DF469" s="155"/>
      <c r="DG469" s="155"/>
      <c r="DH469" s="284" t="s">
        <v>1375</v>
      </c>
      <c r="DI469" s="146" t="s">
        <v>123</v>
      </c>
      <c r="DJ469" s="147" t="s">
        <v>1924</v>
      </c>
      <c r="DK469" s="130" t="s">
        <v>1785</v>
      </c>
      <c r="DL469" s="127" t="s">
        <v>3727</v>
      </c>
      <c r="DN469" s="84">
        <v>7872414399</v>
      </c>
      <c r="DO469" s="343"/>
      <c r="DP469" s="343"/>
      <c r="DQ469" s="84" t="s">
        <v>3733</v>
      </c>
      <c r="DR469" s="343"/>
      <c r="DS469" s="343"/>
      <c r="DT469" s="343"/>
      <c r="DU469" s="343"/>
      <c r="DV469" s="84">
        <v>253611103</v>
      </c>
      <c r="DW469" s="84" t="s">
        <v>3734</v>
      </c>
      <c r="DX469" s="84">
        <v>1101</v>
      </c>
      <c r="DZ469" s="355"/>
      <c r="EA469" s="84" t="s">
        <v>25</v>
      </c>
      <c r="EC469" s="125"/>
      <c r="ED469" s="343"/>
      <c r="EE469" s="343"/>
      <c r="EF469" s="343"/>
      <c r="EG469" s="355"/>
      <c r="EH469" s="355"/>
      <c r="EI469" s="126"/>
      <c r="EJ469" s="84" t="s">
        <v>26</v>
      </c>
      <c r="EK469" s="84" t="s">
        <v>25</v>
      </c>
      <c r="EL469" s="84" t="s">
        <v>26</v>
      </c>
      <c r="EM469" s="84" t="s">
        <v>1759</v>
      </c>
      <c r="EO469" s="84" t="s">
        <v>1760</v>
      </c>
      <c r="EP469" s="343"/>
      <c r="EQ469" s="84" t="s">
        <v>1761</v>
      </c>
      <c r="ES469" s="84" t="s">
        <v>6</v>
      </c>
      <c r="ET469" s="343"/>
      <c r="EU469" s="84" t="s">
        <v>112</v>
      </c>
      <c r="EV469" s="343"/>
      <c r="EW469" s="84" t="s">
        <v>1368</v>
      </c>
      <c r="EX469" s="343"/>
      <c r="EY469" s="84" t="s">
        <v>8</v>
      </c>
      <c r="FA469" s="84" t="s">
        <v>25</v>
      </c>
      <c r="FB469" s="343"/>
      <c r="FC469" s="84" t="s">
        <v>1816</v>
      </c>
      <c r="FD469" s="343"/>
      <c r="FH469" s="96" t="s">
        <v>1375</v>
      </c>
      <c r="FL469"/>
      <c r="FV469"/>
      <c r="GC469" s="343"/>
      <c r="GD469" s="343"/>
      <c r="GE469" s="343"/>
      <c r="GF469" s="355"/>
      <c r="GG469" s="355"/>
      <c r="GH469" s="331"/>
      <c r="GO469" s="343"/>
      <c r="GQ469" s="343"/>
      <c r="GS469" s="343"/>
      <c r="GY469"/>
      <c r="GZ469"/>
      <c r="HA469" s="97"/>
    </row>
    <row r="470" spans="1:211" s="84" customFormat="1" x14ac:dyDescent="0.35">
      <c r="A470" s="137">
        <v>209</v>
      </c>
      <c r="B470" s="343"/>
      <c r="C470" s="84" t="s">
        <v>1412</v>
      </c>
      <c r="D470" s="124">
        <v>44266</v>
      </c>
      <c r="E470" s="124">
        <v>44266</v>
      </c>
      <c r="F470" s="345"/>
      <c r="G470" s="125" t="s">
        <v>3799</v>
      </c>
      <c r="H470" s="97" t="s">
        <v>1375</v>
      </c>
      <c r="I470" s="126"/>
      <c r="J470" s="343"/>
      <c r="K470" s="355"/>
      <c r="L470" s="127"/>
      <c r="M470" s="360"/>
      <c r="N470" s="267" t="s">
        <v>19657</v>
      </c>
      <c r="O470" s="354"/>
      <c r="P470" s="354"/>
      <c r="Q470" s="127"/>
      <c r="R470" s="127"/>
      <c r="S470" s="127"/>
      <c r="T470" s="126"/>
      <c r="U470" s="124"/>
      <c r="V470" s="124"/>
      <c r="W470" s="126"/>
      <c r="X470" s="362"/>
      <c r="Y470" s="362"/>
      <c r="Z470" s="126"/>
      <c r="AA470" s="126"/>
      <c r="AB470" s="124"/>
      <c r="AC470" s="124"/>
      <c r="AD470" s="362"/>
      <c r="AE470" s="362"/>
      <c r="AF470" s="363"/>
      <c r="AG470" s="363"/>
      <c r="AH470" s="97" t="s">
        <v>1375</v>
      </c>
      <c r="AI470" s="124">
        <v>44263</v>
      </c>
      <c r="AJ470" s="252" t="s">
        <v>3801</v>
      </c>
      <c r="AK470" s="124">
        <v>44263</v>
      </c>
      <c r="AL470" s="252">
        <v>0.39027777777777778</v>
      </c>
      <c r="AM470" s="85" t="s">
        <v>28</v>
      </c>
      <c r="AN470" s="85" t="s">
        <v>25</v>
      </c>
      <c r="AO470" s="85" t="s">
        <v>26</v>
      </c>
      <c r="AP470" s="85" t="s">
        <v>3802</v>
      </c>
      <c r="AQ470" s="85" t="s">
        <v>3803</v>
      </c>
      <c r="AR470" s="85"/>
      <c r="AS470" s="335" t="s">
        <v>3804</v>
      </c>
      <c r="AT470" s="335">
        <v>120611855</v>
      </c>
      <c r="AU470" s="85"/>
      <c r="AV470" s="85"/>
      <c r="AW470" s="85"/>
      <c r="AX470" s="97" t="s">
        <v>1375</v>
      </c>
      <c r="AY470" s="85" t="s">
        <v>26</v>
      </c>
      <c r="AZ470" s="85" t="s">
        <v>25</v>
      </c>
      <c r="BA470" s="85" t="s">
        <v>26</v>
      </c>
      <c r="BB470" s="85" t="s">
        <v>26</v>
      </c>
      <c r="BC470" s="365"/>
      <c r="BD470" s="85" t="s">
        <v>27</v>
      </c>
      <c r="BE470" s="85" t="s">
        <v>13</v>
      </c>
      <c r="BF470" s="85" t="s">
        <v>34</v>
      </c>
      <c r="BG470" s="85" t="s">
        <v>34</v>
      </c>
      <c r="BH470" s="304" t="s">
        <v>18069</v>
      </c>
      <c r="BI470" s="355"/>
      <c r="BM470" s="123" t="s">
        <v>103</v>
      </c>
      <c r="BN470" s="123" t="s">
        <v>1380</v>
      </c>
      <c r="BO470" s="123" t="s">
        <v>1389</v>
      </c>
      <c r="BP470" s="123" t="s">
        <v>26</v>
      </c>
      <c r="BQ470" s="4" t="s">
        <v>8</v>
      </c>
      <c r="BR470" s="123" t="s">
        <v>1614</v>
      </c>
      <c r="BS470" s="123" t="s">
        <v>1563</v>
      </c>
      <c r="BT470" t="s">
        <v>7</v>
      </c>
      <c r="BU470" t="s">
        <v>3876</v>
      </c>
      <c r="BV470" s="96" t="s">
        <v>1375</v>
      </c>
      <c r="BW470" s="85" t="s">
        <v>1404</v>
      </c>
      <c r="BX470" s="372"/>
      <c r="BY470" s="372"/>
      <c r="BZ470" s="129" t="s">
        <v>80</v>
      </c>
      <c r="CA470" t="s">
        <v>2040</v>
      </c>
      <c r="CB470">
        <v>12000</v>
      </c>
      <c r="CC470" s="126"/>
      <c r="CD470" s="128" t="s">
        <v>1485</v>
      </c>
      <c r="CE470" s="123" t="s">
        <v>17</v>
      </c>
      <c r="CG470" s="126"/>
      <c r="CH470" s="123"/>
      <c r="CI470" s="126"/>
      <c r="CJ470" s="85" t="s">
        <v>26</v>
      </c>
      <c r="CK470" s="85" t="s">
        <v>26</v>
      </c>
      <c r="CL470" s="85"/>
      <c r="CM470" s="85"/>
      <c r="CN470" s="96" t="s">
        <v>3805</v>
      </c>
      <c r="CO470" s="155"/>
      <c r="CP470" s="155"/>
      <c r="CQ470" s="285"/>
      <c r="CR470" s="155"/>
      <c r="CS470" s="378"/>
      <c r="CT470" s="155"/>
      <c r="CU470" s="155"/>
      <c r="CV470" s="155"/>
      <c r="CW470" s="155"/>
      <c r="CX470" s="155"/>
      <c r="CY470" s="155"/>
      <c r="CZ470" s="155"/>
      <c r="DA470" s="155"/>
      <c r="DB470" s="155"/>
      <c r="DC470" s="155"/>
      <c r="DD470" s="155"/>
      <c r="DE470" s="155"/>
      <c r="DF470" s="155"/>
      <c r="DG470" s="155"/>
      <c r="DH470" s="284" t="s">
        <v>1375</v>
      </c>
      <c r="DI470" s="146" t="s">
        <v>122</v>
      </c>
      <c r="DJ470" s="147" t="s">
        <v>3845</v>
      </c>
      <c r="DK470" s="130" t="s">
        <v>3801</v>
      </c>
      <c r="DL470" s="127" t="s">
        <v>3800</v>
      </c>
      <c r="DM470" s="84" t="s">
        <v>3802</v>
      </c>
      <c r="DN470" s="84" t="s">
        <v>3804</v>
      </c>
      <c r="DO470" s="343"/>
      <c r="DP470" s="343"/>
      <c r="DQ470" s="84" t="s">
        <v>3806</v>
      </c>
      <c r="DR470" s="343"/>
      <c r="DS470" s="343"/>
      <c r="DT470" s="343"/>
      <c r="DU470" s="343"/>
      <c r="DV470" s="84">
        <v>6213</v>
      </c>
      <c r="DW470" s="84" t="s">
        <v>3807</v>
      </c>
      <c r="DX470" s="84">
        <v>9260</v>
      </c>
      <c r="DZ470" s="355"/>
      <c r="EA470" s="84" t="s">
        <v>26</v>
      </c>
      <c r="EC470" s="125"/>
      <c r="ED470" s="343"/>
      <c r="EE470" s="343"/>
      <c r="EF470" s="343"/>
      <c r="EG470" s="355"/>
      <c r="EH470" s="355"/>
      <c r="EI470" s="126"/>
      <c r="EL470" s="84" t="s">
        <v>25</v>
      </c>
      <c r="EP470" s="343"/>
      <c r="ET470" s="343"/>
      <c r="EV470" s="343"/>
      <c r="EX470" s="343"/>
      <c r="EY470" s="84" t="s">
        <v>8</v>
      </c>
      <c r="FB470" s="343"/>
      <c r="FD470" s="343"/>
      <c r="FE470" s="84" t="s">
        <v>3808</v>
      </c>
      <c r="FF470" s="84" t="s">
        <v>1865</v>
      </c>
      <c r="FH470" s="96" t="s">
        <v>1375</v>
      </c>
      <c r="FI470" s="84" t="s">
        <v>1839</v>
      </c>
      <c r="FJ470" s="84" t="s">
        <v>64</v>
      </c>
      <c r="FK470" s="84" t="s">
        <v>80</v>
      </c>
      <c r="FL470" t="s">
        <v>3809</v>
      </c>
      <c r="FM470" s="84" t="s">
        <v>3803</v>
      </c>
      <c r="FN470" s="84" t="s">
        <v>1839</v>
      </c>
      <c r="FO470" s="84" t="s">
        <v>1890</v>
      </c>
      <c r="FP470" s="84" t="s">
        <v>3810</v>
      </c>
      <c r="FQ470" s="84" t="s">
        <v>3811</v>
      </c>
      <c r="FR470" s="84" t="s">
        <v>1869</v>
      </c>
      <c r="FS470" s="84" t="s">
        <v>1870</v>
      </c>
      <c r="FT470" s="84" t="s">
        <v>1845</v>
      </c>
      <c r="FU470" s="84" t="s">
        <v>9</v>
      </c>
      <c r="FV470" t="s">
        <v>3812</v>
      </c>
      <c r="FW470" s="84" t="s">
        <v>1846</v>
      </c>
      <c r="FX470" s="84" t="s">
        <v>1436</v>
      </c>
      <c r="FY470" s="84" t="s">
        <v>3802</v>
      </c>
      <c r="FZ470" s="84" t="s">
        <v>2057</v>
      </c>
      <c r="GA470" s="84" t="s">
        <v>3813</v>
      </c>
      <c r="GB470" s="84" t="s">
        <v>1375</v>
      </c>
      <c r="GC470" s="343"/>
      <c r="GD470" s="343"/>
      <c r="GE470" s="343"/>
      <c r="GF470" s="355"/>
      <c r="GG470" s="355"/>
      <c r="GH470" s="331" t="s">
        <v>1375</v>
      </c>
      <c r="GI470" s="84" t="s">
        <v>9</v>
      </c>
      <c r="GJ470" s="84" t="s">
        <v>3814</v>
      </c>
      <c r="GK470" s="84" t="s">
        <v>1375</v>
      </c>
      <c r="GL470" s="84" t="s">
        <v>9</v>
      </c>
      <c r="GM470" s="84" t="s">
        <v>1897</v>
      </c>
      <c r="GN470" s="84" t="s">
        <v>3815</v>
      </c>
      <c r="GO470" s="343"/>
      <c r="GP470" s="84" t="s">
        <v>1850</v>
      </c>
      <c r="GQ470" s="343"/>
      <c r="GR470" s="84" t="s">
        <v>3816</v>
      </c>
      <c r="GS470" s="343"/>
      <c r="GT470" s="84" t="s">
        <v>3817</v>
      </c>
      <c r="GU470" s="84" t="s">
        <v>3818</v>
      </c>
      <c r="GV470" s="84" t="s">
        <v>9</v>
      </c>
      <c r="GW470" s="84" t="s">
        <v>3819</v>
      </c>
      <c r="GY470"/>
      <c r="GZ470"/>
      <c r="HA470" s="97"/>
    </row>
    <row r="471" spans="1:211" s="84" customFormat="1" x14ac:dyDescent="0.35">
      <c r="A471" s="137">
        <v>204</v>
      </c>
      <c r="B471" s="343"/>
      <c r="C471" s="84" t="s">
        <v>1412</v>
      </c>
      <c r="D471" s="124">
        <v>44298</v>
      </c>
      <c r="E471" s="124">
        <v>44323</v>
      </c>
      <c r="F471" s="345"/>
      <c r="G471" s="125" t="s">
        <v>3735</v>
      </c>
      <c r="H471" s="97" t="s">
        <v>1375</v>
      </c>
      <c r="I471" s="126"/>
      <c r="J471" s="343"/>
      <c r="K471" s="355"/>
      <c r="L471" s="127"/>
      <c r="M471" s="360"/>
      <c r="N471" s="267" t="s">
        <v>19657</v>
      </c>
      <c r="O471" s="354"/>
      <c r="P471" s="354"/>
      <c r="Q471" s="127"/>
      <c r="R471" s="127"/>
      <c r="S471" s="127"/>
      <c r="T471" s="126"/>
      <c r="U471" s="124"/>
      <c r="V471" s="124"/>
      <c r="W471" s="126"/>
      <c r="X471" s="362"/>
      <c r="Y471" s="362"/>
      <c r="Z471" s="126"/>
      <c r="AA471" s="126"/>
      <c r="AB471" s="124"/>
      <c r="AC471" s="124"/>
      <c r="AD471" s="362"/>
      <c r="AE471" s="362"/>
      <c r="AF471" s="363"/>
      <c r="AG471" s="363"/>
      <c r="AH471" s="97" t="s">
        <v>1375</v>
      </c>
      <c r="AI471" s="124">
        <v>44263</v>
      </c>
      <c r="AJ471" s="252" t="s">
        <v>1771</v>
      </c>
      <c r="AK471" s="124">
        <v>44263</v>
      </c>
      <c r="AL471" s="252">
        <v>0.90486111111111101</v>
      </c>
      <c r="AM471" s="85" t="s">
        <v>28</v>
      </c>
      <c r="AN471" s="85" t="s">
        <v>26</v>
      </c>
      <c r="AO471" s="85" t="s">
        <v>26</v>
      </c>
      <c r="AP471" s="85" t="s">
        <v>3736</v>
      </c>
      <c r="AQ471" s="85" t="s">
        <v>3737</v>
      </c>
      <c r="AR471" s="85"/>
      <c r="AS471" s="335" t="s">
        <v>3738</v>
      </c>
      <c r="AT471" s="335">
        <v>120614240</v>
      </c>
      <c r="AU471" s="85"/>
      <c r="AV471" s="85"/>
      <c r="AW471" s="85"/>
      <c r="AX471" s="97" t="s">
        <v>1375</v>
      </c>
      <c r="AY471" s="85" t="s">
        <v>26</v>
      </c>
      <c r="AZ471" s="85" t="s">
        <v>25</v>
      </c>
      <c r="BA471" s="85" t="s">
        <v>26</v>
      </c>
      <c r="BB471" s="85" t="s">
        <v>26</v>
      </c>
      <c r="BC471" s="365"/>
      <c r="BD471" s="85" t="s">
        <v>27</v>
      </c>
      <c r="BE471" s="85" t="s">
        <v>13</v>
      </c>
      <c r="BF471" s="85" t="s">
        <v>34</v>
      </c>
      <c r="BG471" s="85" t="s">
        <v>34</v>
      </c>
      <c r="BH471" s="304" t="s">
        <v>6</v>
      </c>
      <c r="BI471" s="355"/>
      <c r="BM471" s="123" t="s">
        <v>102</v>
      </c>
      <c r="BN471" s="123" t="s">
        <v>1378</v>
      </c>
      <c r="BO471" s="123" t="s">
        <v>1382</v>
      </c>
      <c r="BP471" s="123" t="s">
        <v>25</v>
      </c>
      <c r="BQ471" s="4" t="s">
        <v>8</v>
      </c>
      <c r="BR471" s="123" t="s">
        <v>1614</v>
      </c>
      <c r="BS471" s="123" t="s">
        <v>60</v>
      </c>
      <c r="BT471" t="s">
        <v>14672</v>
      </c>
      <c r="BU471" t="s">
        <v>16737</v>
      </c>
      <c r="BV471" s="96" t="s">
        <v>1375</v>
      </c>
      <c r="BW471" s="85" t="s">
        <v>1404</v>
      </c>
      <c r="BX471" s="372"/>
      <c r="BY471" s="372"/>
      <c r="BZ471" s="129" t="s">
        <v>154</v>
      </c>
      <c r="CA471" t="s">
        <v>3739</v>
      </c>
      <c r="CB471">
        <v>12000</v>
      </c>
      <c r="CC471" s="126"/>
      <c r="CD471" s="123" t="s">
        <v>1373</v>
      </c>
      <c r="CE471" s="123" t="s">
        <v>17</v>
      </c>
      <c r="CG471" s="126"/>
      <c r="CH471" s="123"/>
      <c r="CI471" s="126"/>
      <c r="CJ471" s="85" t="s">
        <v>26</v>
      </c>
      <c r="CK471" s="85" t="s">
        <v>26</v>
      </c>
      <c r="CL471" s="85"/>
      <c r="CM471" s="85"/>
      <c r="CN471" s="96" t="s">
        <v>3692</v>
      </c>
      <c r="CO471" s="155"/>
      <c r="CP471" s="155"/>
      <c r="CQ471" s="285"/>
      <c r="CR471" s="155"/>
      <c r="CS471" s="378"/>
      <c r="CT471" s="155"/>
      <c r="CU471" s="155"/>
      <c r="CV471" s="155"/>
      <c r="CW471" s="155"/>
      <c r="CX471" s="155"/>
      <c r="CY471" s="155"/>
      <c r="CZ471" s="155"/>
      <c r="DA471" s="155"/>
      <c r="DB471" s="155"/>
      <c r="DC471" s="155"/>
      <c r="DD471" s="155"/>
      <c r="DE471" s="155"/>
      <c r="DF471" s="155"/>
      <c r="DG471" s="155"/>
      <c r="DH471" s="284" t="s">
        <v>1375</v>
      </c>
      <c r="DI471" s="146" t="s">
        <v>130</v>
      </c>
      <c r="DJ471" s="147" t="s">
        <v>3740</v>
      </c>
      <c r="DK471" s="130" t="s">
        <v>1771</v>
      </c>
      <c r="DL471" s="127" t="s">
        <v>3690</v>
      </c>
      <c r="DM471" s="84" t="s">
        <v>3736</v>
      </c>
      <c r="DN471" s="84" t="s">
        <v>3738</v>
      </c>
      <c r="DO471" s="343"/>
      <c r="DP471" s="343"/>
      <c r="DQ471" s="84" t="s">
        <v>2140</v>
      </c>
      <c r="DR471" s="343"/>
      <c r="DS471" s="343"/>
      <c r="DT471" s="343"/>
      <c r="DU471" s="343"/>
      <c r="DV471" s="84">
        <v>1211</v>
      </c>
      <c r="DW471" s="84" t="s">
        <v>3741</v>
      </c>
      <c r="DX471" s="84">
        <v>9002</v>
      </c>
      <c r="DZ471" s="355"/>
      <c r="EA471" s="84" t="s">
        <v>25</v>
      </c>
      <c r="EC471" s="125"/>
      <c r="ED471" s="343"/>
      <c r="EE471" s="343"/>
      <c r="EF471" s="343"/>
      <c r="EG471" s="355"/>
      <c r="EH471" s="355"/>
      <c r="EI471" s="126"/>
      <c r="EJ471" s="84" t="s">
        <v>26</v>
      </c>
      <c r="EK471" s="84" t="s">
        <v>25</v>
      </c>
      <c r="EM471" s="84" t="s">
        <v>1759</v>
      </c>
      <c r="EO471" s="84" t="s">
        <v>1835</v>
      </c>
      <c r="EP471" s="343"/>
      <c r="EQ471" s="84" t="s">
        <v>1761</v>
      </c>
      <c r="ES471" s="84" t="s">
        <v>1888</v>
      </c>
      <c r="ET471" s="343"/>
      <c r="EU471" s="84" t="s">
        <v>112</v>
      </c>
      <c r="EV471" s="343"/>
      <c r="EW471" s="84" t="s">
        <v>1373</v>
      </c>
      <c r="EX471" s="343"/>
      <c r="EY471" s="84" t="s">
        <v>8</v>
      </c>
      <c r="FA471" s="84" t="s">
        <v>26</v>
      </c>
      <c r="FB471" s="343"/>
      <c r="FD471" s="343"/>
      <c r="FE471" s="84" t="s">
        <v>2878</v>
      </c>
      <c r="FG471" s="84" t="s">
        <v>26</v>
      </c>
      <c r="FH471" s="96" t="s">
        <v>1375</v>
      </c>
      <c r="FI471" s="84" t="s">
        <v>1839</v>
      </c>
      <c r="FJ471" s="84" t="s">
        <v>3742</v>
      </c>
      <c r="FK471" s="84" t="s">
        <v>3743</v>
      </c>
      <c r="FL471" t="s">
        <v>3744</v>
      </c>
      <c r="FM471" s="84" t="s">
        <v>3737</v>
      </c>
      <c r="FN471" s="84" t="s">
        <v>1839</v>
      </c>
      <c r="FO471" s="84" t="s">
        <v>3745</v>
      </c>
      <c r="FP471" s="84" t="s">
        <v>2593</v>
      </c>
      <c r="FQ471" s="84" t="s">
        <v>3746</v>
      </c>
      <c r="FR471" s="84" t="s">
        <v>1869</v>
      </c>
      <c r="FS471" s="84" t="s">
        <v>1844</v>
      </c>
      <c r="FT471" s="84" t="s">
        <v>1845</v>
      </c>
      <c r="FU471" s="84" t="s">
        <v>9</v>
      </c>
      <c r="FV471" t="s">
        <v>3747</v>
      </c>
      <c r="FW471" s="84" t="s">
        <v>1846</v>
      </c>
      <c r="FX471" s="84" t="s">
        <v>1436</v>
      </c>
      <c r="FY471" s="84" t="s">
        <v>3736</v>
      </c>
      <c r="FZ471" s="84" t="s">
        <v>2483</v>
      </c>
      <c r="GA471" s="84" t="s">
        <v>56</v>
      </c>
      <c r="GB471" s="84" t="s">
        <v>3748</v>
      </c>
      <c r="GC471" s="343"/>
      <c r="GD471" s="343"/>
      <c r="GE471" s="343"/>
      <c r="GF471" s="355"/>
      <c r="GG471" s="355"/>
      <c r="GH471" s="331" t="s">
        <v>1375</v>
      </c>
      <c r="GI471" s="84" t="s">
        <v>9</v>
      </c>
      <c r="GJ471" s="84" t="s">
        <v>1945</v>
      </c>
      <c r="GK471" s="84" t="s">
        <v>1375</v>
      </c>
      <c r="GL471" s="84" t="s">
        <v>9</v>
      </c>
      <c r="GM471" s="84" t="s">
        <v>1848</v>
      </c>
      <c r="GN471" s="84" t="s">
        <v>3284</v>
      </c>
      <c r="GO471" s="343"/>
      <c r="GP471" s="84" t="s">
        <v>1850</v>
      </c>
      <c r="GQ471" s="343"/>
      <c r="GR471" s="84" t="s">
        <v>3749</v>
      </c>
      <c r="GS471" s="343"/>
      <c r="GT471" s="84" t="s">
        <v>3750</v>
      </c>
      <c r="GU471" s="84" t="s">
        <v>3751</v>
      </c>
      <c r="GV471" s="84" t="s">
        <v>9</v>
      </c>
      <c r="GW471" s="84" t="s">
        <v>3752</v>
      </c>
      <c r="GY471"/>
      <c r="GZ471"/>
      <c r="HA471" s="97"/>
    </row>
    <row r="472" spans="1:211" s="84" customFormat="1" x14ac:dyDescent="0.35">
      <c r="A472" s="137">
        <v>202</v>
      </c>
      <c r="B472" s="343"/>
      <c r="C472" s="84" t="s">
        <v>1412</v>
      </c>
      <c r="D472" s="124">
        <v>44263</v>
      </c>
      <c r="E472" s="124">
        <v>44263</v>
      </c>
      <c r="F472" s="345"/>
      <c r="G472" s="125" t="s">
        <v>3689</v>
      </c>
      <c r="H472" s="97" t="s">
        <v>1375</v>
      </c>
      <c r="I472" s="126"/>
      <c r="J472" s="343"/>
      <c r="K472" s="355"/>
      <c r="L472" s="127"/>
      <c r="M472" s="360"/>
      <c r="N472" s="267" t="s">
        <v>19657</v>
      </c>
      <c r="O472" s="354"/>
      <c r="P472" s="354"/>
      <c r="Q472" s="127"/>
      <c r="R472" s="127"/>
      <c r="S472" s="127"/>
      <c r="T472" s="126"/>
      <c r="U472" s="124"/>
      <c r="V472" s="124"/>
      <c r="W472" s="126"/>
      <c r="X472" s="362"/>
      <c r="Y472" s="362"/>
      <c r="Z472" s="126"/>
      <c r="AA472" s="126"/>
      <c r="AB472" s="124"/>
      <c r="AC472" s="124"/>
      <c r="AD472" s="362"/>
      <c r="AE472" s="362"/>
      <c r="AF472" s="363"/>
      <c r="AG472" s="363"/>
      <c r="AH472" s="97" t="s">
        <v>1375</v>
      </c>
      <c r="AI472" s="124">
        <v>44263</v>
      </c>
      <c r="AJ472" s="252" t="s">
        <v>3691</v>
      </c>
      <c r="AK472" s="124"/>
      <c r="AL472" s="252"/>
      <c r="AM472" s="85" t="s">
        <v>28</v>
      </c>
      <c r="AN472" s="85" t="s">
        <v>26</v>
      </c>
      <c r="AO472" s="85" t="s">
        <v>26</v>
      </c>
      <c r="AP472" s="85"/>
      <c r="AQ472" s="85"/>
      <c r="AR472" s="85"/>
      <c r="AS472" s="335">
        <v>1200051299</v>
      </c>
      <c r="AT472" s="335"/>
      <c r="AU472" s="85"/>
      <c r="AV472" s="85"/>
      <c r="AW472" s="85"/>
      <c r="AX472" s="97" t="s">
        <v>1375</v>
      </c>
      <c r="AY472" s="85" t="s">
        <v>26</v>
      </c>
      <c r="AZ472" s="85" t="s">
        <v>26</v>
      </c>
      <c r="BA472" s="85" t="s">
        <v>26</v>
      </c>
      <c r="BB472" s="85" t="s">
        <v>26</v>
      </c>
      <c r="BC472" s="365"/>
      <c r="BD472" s="85" t="s">
        <v>33</v>
      </c>
      <c r="BE472" s="85" t="s">
        <v>16</v>
      </c>
      <c r="BF472" s="85"/>
      <c r="BG472" s="85"/>
      <c r="BH472" s="304" t="s">
        <v>6</v>
      </c>
      <c r="BI472" s="355"/>
      <c r="BM472" s="123" t="s">
        <v>106</v>
      </c>
      <c r="BN472" s="123"/>
      <c r="BO472" s="123"/>
      <c r="BP472" s="123"/>
      <c r="BQ472" s="4" t="s">
        <v>1372</v>
      </c>
      <c r="BR472" s="123"/>
      <c r="BS472" s="123"/>
      <c r="BT472"/>
      <c r="BU472"/>
      <c r="BV472" s="96" t="s">
        <v>1375</v>
      </c>
      <c r="BW472" s="85" t="s">
        <v>1404</v>
      </c>
      <c r="BX472" s="372"/>
      <c r="BY472" s="372"/>
      <c r="BZ472" s="129" t="s">
        <v>84</v>
      </c>
      <c r="CA472" t="s">
        <v>3722</v>
      </c>
      <c r="CB472">
        <v>21000</v>
      </c>
      <c r="CC472" s="126"/>
      <c r="CD472" s="123" t="s">
        <v>1809</v>
      </c>
      <c r="CE472" s="123" t="s">
        <v>17</v>
      </c>
      <c r="CG472" s="126"/>
      <c r="CH472" s="123"/>
      <c r="CI472" s="126"/>
      <c r="CJ472" s="85" t="s">
        <v>26</v>
      </c>
      <c r="CK472" s="85" t="s">
        <v>26</v>
      </c>
      <c r="CL472" s="85"/>
      <c r="CM472" s="85"/>
      <c r="CN472" s="96" t="s">
        <v>3692</v>
      </c>
      <c r="CO472" s="155"/>
      <c r="CP472" s="155"/>
      <c r="CQ472" s="285"/>
      <c r="CR472" s="155"/>
      <c r="CS472" s="378"/>
      <c r="CT472" s="155"/>
      <c r="CU472" s="155"/>
      <c r="CV472" s="155"/>
      <c r="CW472" s="155"/>
      <c r="CX472" s="155"/>
      <c r="CY472" s="155"/>
      <c r="CZ472" s="155"/>
      <c r="DA472" s="155"/>
      <c r="DB472" s="155"/>
      <c r="DC472" s="155"/>
      <c r="DD472" s="155"/>
      <c r="DE472" s="155"/>
      <c r="DF472" s="155"/>
      <c r="DG472" s="155"/>
      <c r="DH472" s="284" t="s">
        <v>1375</v>
      </c>
      <c r="DI472" s="146" t="s">
        <v>128</v>
      </c>
      <c r="DJ472" s="148" t="s">
        <v>3693</v>
      </c>
      <c r="DK472" s="130" t="s">
        <v>3691</v>
      </c>
      <c r="DL472" s="127" t="s">
        <v>3690</v>
      </c>
      <c r="DN472" s="84">
        <v>1200051299</v>
      </c>
      <c r="DO472" s="343"/>
      <c r="DP472" s="343"/>
      <c r="DQ472" s="84" t="s">
        <v>3694</v>
      </c>
      <c r="DR472" s="343"/>
      <c r="DS472" s="343"/>
      <c r="DT472" s="343"/>
      <c r="DU472" s="343"/>
      <c r="DV472" s="84">
        <v>152582105</v>
      </c>
      <c r="DW472" s="84" t="s">
        <v>3695</v>
      </c>
      <c r="DX472" s="84">
        <v>1121</v>
      </c>
      <c r="DZ472" s="355"/>
      <c r="EA472" s="84" t="s">
        <v>25</v>
      </c>
      <c r="EC472" s="125"/>
      <c r="ED472" s="343"/>
      <c r="EE472" s="343"/>
      <c r="EF472" s="343"/>
      <c r="EG472" s="355"/>
      <c r="EH472" s="355"/>
      <c r="EI472" s="126"/>
      <c r="EJ472" s="84" t="s">
        <v>26</v>
      </c>
      <c r="EK472" s="84" t="s">
        <v>25</v>
      </c>
      <c r="EL472" s="84" t="s">
        <v>26</v>
      </c>
      <c r="EM472" s="84" t="s">
        <v>1759</v>
      </c>
      <c r="EO472" s="84" t="s">
        <v>1760</v>
      </c>
      <c r="EP472" s="343"/>
      <c r="EQ472" s="84" t="s">
        <v>1836</v>
      </c>
      <c r="ES472" s="84" t="s">
        <v>6</v>
      </c>
      <c r="ET472" s="343"/>
      <c r="EU472" s="84" t="s">
        <v>112</v>
      </c>
      <c r="EV472" s="343"/>
      <c r="EW472" s="84" t="s">
        <v>1370</v>
      </c>
      <c r="EX472" s="343"/>
      <c r="EY472" s="84" t="s">
        <v>1372</v>
      </c>
      <c r="FA472" s="84" t="s">
        <v>26</v>
      </c>
      <c r="FB472" s="343"/>
      <c r="FD472" s="343"/>
      <c r="FH472" s="96" t="s">
        <v>1375</v>
      </c>
      <c r="FL472"/>
      <c r="FV472"/>
      <c r="GC472" s="343"/>
      <c r="GD472" s="343"/>
      <c r="GE472" s="343"/>
      <c r="GF472" s="355"/>
      <c r="GG472" s="355"/>
      <c r="GH472" s="331"/>
      <c r="GO472" s="343"/>
      <c r="GQ472" s="343"/>
      <c r="GS472" s="343"/>
      <c r="GY472"/>
      <c r="GZ472"/>
      <c r="HA472" s="97"/>
    </row>
    <row r="473" spans="1:211" s="84" customFormat="1" x14ac:dyDescent="0.35">
      <c r="A473" s="137">
        <v>201</v>
      </c>
      <c r="B473" s="343"/>
      <c r="C473" s="84" t="s">
        <v>1412</v>
      </c>
      <c r="D473" s="124">
        <v>44263</v>
      </c>
      <c r="E473" s="124">
        <v>44263</v>
      </c>
      <c r="F473" s="345"/>
      <c r="G473" s="125" t="s">
        <v>3696</v>
      </c>
      <c r="H473" s="97" t="s">
        <v>1375</v>
      </c>
      <c r="I473" s="126"/>
      <c r="J473" s="343"/>
      <c r="K473" s="355"/>
      <c r="L473" s="127"/>
      <c r="M473" s="360"/>
      <c r="N473" s="267" t="s">
        <v>19657</v>
      </c>
      <c r="O473" s="354"/>
      <c r="P473" s="354"/>
      <c r="Q473" s="127"/>
      <c r="R473" s="127"/>
      <c r="S473" s="127"/>
      <c r="T473" s="126"/>
      <c r="U473" s="124"/>
      <c r="V473" s="124"/>
      <c r="W473" s="126"/>
      <c r="X473" s="362"/>
      <c r="Y473" s="362"/>
      <c r="Z473" s="126"/>
      <c r="AA473" s="126"/>
      <c r="AB473" s="124"/>
      <c r="AC473" s="124"/>
      <c r="AD473" s="362"/>
      <c r="AE473" s="362"/>
      <c r="AF473" s="363"/>
      <c r="AG473" s="363"/>
      <c r="AH473" s="97" t="s">
        <v>1375</v>
      </c>
      <c r="AI473" s="124">
        <v>44262</v>
      </c>
      <c r="AJ473" s="252" t="s">
        <v>3698</v>
      </c>
      <c r="AK473" s="124"/>
      <c r="AL473" s="252"/>
      <c r="AM473" s="85" t="s">
        <v>28</v>
      </c>
      <c r="AN473" s="85" t="s">
        <v>26</v>
      </c>
      <c r="AO473" s="85" t="s">
        <v>26</v>
      </c>
      <c r="AP473" s="85"/>
      <c r="AQ473" s="85"/>
      <c r="AR473" s="85"/>
      <c r="AS473" s="335">
        <v>5039481087</v>
      </c>
      <c r="AT473" s="335"/>
      <c r="AU473" s="85"/>
      <c r="AV473" s="85"/>
      <c r="AW473" s="85"/>
      <c r="AX473" s="97" t="s">
        <v>1375</v>
      </c>
      <c r="AY473" s="85" t="s">
        <v>26</v>
      </c>
      <c r="AZ473" s="85" t="s">
        <v>26</v>
      </c>
      <c r="BA473" s="85" t="s">
        <v>26</v>
      </c>
      <c r="BB473" s="85" t="s">
        <v>26</v>
      </c>
      <c r="BC473" s="365"/>
      <c r="BD473" s="85" t="s">
        <v>33</v>
      </c>
      <c r="BE473" s="85" t="s">
        <v>16</v>
      </c>
      <c r="BF473" s="85"/>
      <c r="BG473" s="85"/>
      <c r="BH473" s="304" t="s">
        <v>18049</v>
      </c>
      <c r="BI473" s="355"/>
      <c r="BM473" s="123" t="s">
        <v>106</v>
      </c>
      <c r="BN473" s="123"/>
      <c r="BO473" s="123"/>
      <c r="BP473" s="123"/>
      <c r="BQ473" s="4" t="s">
        <v>8</v>
      </c>
      <c r="BR473" s="123"/>
      <c r="BS473" s="123"/>
      <c r="BT473"/>
      <c r="BU473"/>
      <c r="BV473" s="96" t="s">
        <v>1375</v>
      </c>
      <c r="BW473" s="85" t="s">
        <v>1404</v>
      </c>
      <c r="BX473" s="372"/>
      <c r="BY473" s="372"/>
      <c r="BZ473" s="129" t="s">
        <v>63</v>
      </c>
      <c r="CA473" t="s">
        <v>3721</v>
      </c>
      <c r="CB473">
        <v>12000</v>
      </c>
      <c r="CC473" s="126"/>
      <c r="CD473" s="123" t="s">
        <v>1495</v>
      </c>
      <c r="CE473" s="123" t="s">
        <v>17</v>
      </c>
      <c r="CG473" s="126"/>
      <c r="CH473" s="123"/>
      <c r="CI473" s="126"/>
      <c r="CJ473" s="85" t="s">
        <v>26</v>
      </c>
      <c r="CK473" s="85" t="s">
        <v>26</v>
      </c>
      <c r="CL473" s="85"/>
      <c r="CM473" s="85"/>
      <c r="CN473" s="96" t="s">
        <v>3692</v>
      </c>
      <c r="CO473" s="155"/>
      <c r="CP473" s="155"/>
      <c r="CQ473" s="285"/>
      <c r="CR473" s="155"/>
      <c r="CS473" s="378"/>
      <c r="CT473" s="155"/>
      <c r="CU473" s="155"/>
      <c r="CV473" s="155"/>
      <c r="CW473" s="155"/>
      <c r="CX473" s="155"/>
      <c r="CY473" s="155"/>
      <c r="CZ473" s="155"/>
      <c r="DA473" s="155"/>
      <c r="DB473" s="155"/>
      <c r="DC473" s="155"/>
      <c r="DD473" s="155"/>
      <c r="DE473" s="155"/>
      <c r="DF473" s="155"/>
      <c r="DG473" s="155"/>
      <c r="DH473" s="284" t="s">
        <v>1375</v>
      </c>
      <c r="DI473" s="146" t="s">
        <v>122</v>
      </c>
      <c r="DJ473" s="148" t="s">
        <v>2221</v>
      </c>
      <c r="DK473" s="130" t="s">
        <v>3698</v>
      </c>
      <c r="DL473" s="127" t="s">
        <v>3697</v>
      </c>
      <c r="DN473" s="84">
        <v>5039481087</v>
      </c>
      <c r="DO473" s="343"/>
      <c r="DP473" s="343"/>
      <c r="DQ473" s="84" t="s">
        <v>2222</v>
      </c>
      <c r="DR473" s="343"/>
      <c r="DS473" s="343"/>
      <c r="DT473" s="343"/>
      <c r="DU473" s="343"/>
      <c r="DV473" s="84">
        <v>62041105</v>
      </c>
      <c r="DW473" s="84" t="s">
        <v>3699</v>
      </c>
      <c r="DX473" s="84">
        <v>1101</v>
      </c>
      <c r="DZ473" s="355"/>
      <c r="EA473" s="84" t="s">
        <v>25</v>
      </c>
      <c r="EC473" s="125"/>
      <c r="ED473" s="343"/>
      <c r="EE473" s="343"/>
      <c r="EF473" s="343"/>
      <c r="EG473" s="355"/>
      <c r="EH473" s="355"/>
      <c r="EI473" s="126"/>
      <c r="EJ473" s="84" t="s">
        <v>26</v>
      </c>
      <c r="EK473" s="84" t="s">
        <v>25</v>
      </c>
      <c r="EL473" s="84" t="s">
        <v>26</v>
      </c>
      <c r="EM473" s="84" t="s">
        <v>1759</v>
      </c>
      <c r="EO473" s="84" t="s">
        <v>1862</v>
      </c>
      <c r="EP473" s="343"/>
      <c r="EQ473" s="84" t="s">
        <v>1761</v>
      </c>
      <c r="ES473" s="84" t="s">
        <v>6</v>
      </c>
      <c r="ET473" s="343"/>
      <c r="EU473" s="84" t="s">
        <v>112</v>
      </c>
      <c r="EV473" s="343"/>
      <c r="EW473" s="84" t="s">
        <v>1370</v>
      </c>
      <c r="EX473" s="343"/>
      <c r="EY473" s="84" t="s">
        <v>8</v>
      </c>
      <c r="FA473" s="84" t="s">
        <v>26</v>
      </c>
      <c r="FB473" s="343"/>
      <c r="FD473" s="343"/>
      <c r="FH473" s="96" t="s">
        <v>1375</v>
      </c>
      <c r="FL473"/>
      <c r="FV473"/>
      <c r="GC473" s="343"/>
      <c r="GD473" s="343"/>
      <c r="GE473" s="343"/>
      <c r="GF473" s="355"/>
      <c r="GG473" s="355"/>
      <c r="GH473" s="331"/>
      <c r="GO473" s="343"/>
      <c r="GQ473" s="343"/>
      <c r="GS473" s="343"/>
      <c r="GY473"/>
      <c r="GZ473"/>
      <c r="HA473" s="97"/>
    </row>
    <row r="474" spans="1:211" s="84" customFormat="1" x14ac:dyDescent="0.35">
      <c r="A474" s="137">
        <v>200</v>
      </c>
      <c r="B474" s="343"/>
      <c r="C474" s="84" t="s">
        <v>1412</v>
      </c>
      <c r="D474" s="124">
        <v>44263</v>
      </c>
      <c r="E474" s="124">
        <v>44263</v>
      </c>
      <c r="F474" s="345"/>
      <c r="G474" s="125" t="s">
        <v>3700</v>
      </c>
      <c r="H474" s="97" t="s">
        <v>1375</v>
      </c>
      <c r="I474" s="126"/>
      <c r="J474" s="343"/>
      <c r="K474" s="355"/>
      <c r="L474" s="127"/>
      <c r="M474" s="360"/>
      <c r="N474" s="267" t="s">
        <v>19657</v>
      </c>
      <c r="O474" s="354"/>
      <c r="P474" s="354"/>
      <c r="Q474" s="127"/>
      <c r="R474" s="127"/>
      <c r="S474" s="127"/>
      <c r="T474" s="126"/>
      <c r="U474" s="124"/>
      <c r="V474" s="124"/>
      <c r="W474" s="126"/>
      <c r="X474" s="362"/>
      <c r="Y474" s="362"/>
      <c r="Z474" s="126"/>
      <c r="AA474" s="126"/>
      <c r="AB474" s="124"/>
      <c r="AC474" s="124"/>
      <c r="AD474" s="362"/>
      <c r="AE474" s="362"/>
      <c r="AF474" s="363"/>
      <c r="AG474" s="363"/>
      <c r="AH474" s="97" t="s">
        <v>1375</v>
      </c>
      <c r="AI474" s="124">
        <v>44262</v>
      </c>
      <c r="AJ474" s="252" t="s">
        <v>1790</v>
      </c>
      <c r="AK474" s="124"/>
      <c r="AL474" s="252"/>
      <c r="AM474" s="85" t="s">
        <v>28</v>
      </c>
      <c r="AN474" s="85" t="s">
        <v>26</v>
      </c>
      <c r="AO474" s="85" t="s">
        <v>26</v>
      </c>
      <c r="AP474" s="85"/>
      <c r="AQ474" s="85"/>
      <c r="AR474" s="85"/>
      <c r="AS474" s="335">
        <v>2269327633</v>
      </c>
      <c r="AT474" s="335"/>
      <c r="AU474" s="85"/>
      <c r="AV474" s="85"/>
      <c r="AW474" s="85"/>
      <c r="AX474" s="97" t="s">
        <v>1375</v>
      </c>
      <c r="AY474" s="85" t="s">
        <v>26</v>
      </c>
      <c r="AZ474" s="85" t="s">
        <v>26</v>
      </c>
      <c r="BA474" s="85" t="s">
        <v>26</v>
      </c>
      <c r="BB474" s="85" t="s">
        <v>26</v>
      </c>
      <c r="BC474" s="365"/>
      <c r="BD474" s="85" t="s">
        <v>33</v>
      </c>
      <c r="BE474" s="85" t="s">
        <v>16</v>
      </c>
      <c r="BF474" s="85"/>
      <c r="BG474" s="85"/>
      <c r="BH474" s="304" t="s">
        <v>18069</v>
      </c>
      <c r="BI474" s="355"/>
      <c r="BM474" s="123" t="s">
        <v>106</v>
      </c>
      <c r="BN474" s="123"/>
      <c r="BO474" s="123"/>
      <c r="BP474" s="123"/>
      <c r="BQ474" s="4" t="s">
        <v>1422</v>
      </c>
      <c r="BR474" s="123"/>
      <c r="BS474" s="123"/>
      <c r="BT474"/>
      <c r="BU474"/>
      <c r="BV474" s="96" t="s">
        <v>1375</v>
      </c>
      <c r="BW474" s="85" t="s">
        <v>1404</v>
      </c>
      <c r="BX474" s="372"/>
      <c r="BY474" s="372"/>
      <c r="BZ474" s="129" t="s">
        <v>154</v>
      </c>
      <c r="CA474" t="s">
        <v>2914</v>
      </c>
      <c r="CB474">
        <v>12000</v>
      </c>
      <c r="CC474" s="126"/>
      <c r="CD474" s="123" t="s">
        <v>2866</v>
      </c>
      <c r="CE474" s="123" t="s">
        <v>17</v>
      </c>
      <c r="CG474" s="126"/>
      <c r="CH474" s="123"/>
      <c r="CI474" s="126"/>
      <c r="CJ474" s="85" t="s">
        <v>26</v>
      </c>
      <c r="CK474" s="85" t="s">
        <v>26</v>
      </c>
      <c r="CL474" s="85"/>
      <c r="CM474" s="85"/>
      <c r="CN474" s="96" t="s">
        <v>3692</v>
      </c>
      <c r="CO474" s="155"/>
      <c r="CP474" s="155"/>
      <c r="CQ474" s="285"/>
      <c r="CR474" s="155"/>
      <c r="CS474" s="378"/>
      <c r="CT474" s="155"/>
      <c r="CU474" s="155"/>
      <c r="CV474" s="155"/>
      <c r="CW474" s="155"/>
      <c r="CX474" s="155"/>
      <c r="CY474" s="155"/>
      <c r="CZ474" s="155"/>
      <c r="DA474" s="155"/>
      <c r="DB474" s="155"/>
      <c r="DC474" s="155"/>
      <c r="DD474" s="155"/>
      <c r="DE474" s="155"/>
      <c r="DF474" s="155"/>
      <c r="DG474" s="155"/>
      <c r="DH474" s="284" t="s">
        <v>1375</v>
      </c>
      <c r="DI474" s="146" t="s">
        <v>129</v>
      </c>
      <c r="DJ474" s="148" t="s">
        <v>2915</v>
      </c>
      <c r="DK474" s="130" t="s">
        <v>1790</v>
      </c>
      <c r="DL474" s="127" t="s">
        <v>3697</v>
      </c>
      <c r="DN474" s="84">
        <v>2269327633</v>
      </c>
      <c r="DO474" s="343"/>
      <c r="DP474" s="343"/>
      <c r="DQ474" s="84" t="s">
        <v>2302</v>
      </c>
      <c r="DR474" s="343"/>
      <c r="DS474" s="343"/>
      <c r="DT474" s="343"/>
      <c r="DU474" s="343"/>
      <c r="DV474" s="84">
        <v>14091104</v>
      </c>
      <c r="DW474" s="84" t="s">
        <v>3701</v>
      </c>
      <c r="DX474" s="84">
        <v>2640</v>
      </c>
      <c r="DZ474" s="355"/>
      <c r="EA474" s="84" t="s">
        <v>25</v>
      </c>
      <c r="EC474" s="125"/>
      <c r="ED474" s="343"/>
      <c r="EE474" s="343"/>
      <c r="EF474" s="343"/>
      <c r="EG474" s="355"/>
      <c r="EH474" s="355"/>
      <c r="EI474" s="126"/>
      <c r="EJ474" s="84" t="s">
        <v>26</v>
      </c>
      <c r="EK474" s="84" t="s">
        <v>25</v>
      </c>
      <c r="EL474" s="84" t="s">
        <v>25</v>
      </c>
      <c r="EM474" s="84" t="s">
        <v>1759</v>
      </c>
      <c r="EO474" s="84" t="s">
        <v>1760</v>
      </c>
      <c r="EP474" s="343"/>
      <c r="EQ474" s="84" t="s">
        <v>1761</v>
      </c>
      <c r="ES474" s="84" t="s">
        <v>1956</v>
      </c>
      <c r="ET474" s="343"/>
      <c r="EU474" s="84" t="s">
        <v>114</v>
      </c>
      <c r="EV474" s="343"/>
      <c r="EW474" s="84" t="s">
        <v>1370</v>
      </c>
      <c r="EX474" s="343"/>
      <c r="EY474" s="84" t="s">
        <v>1807</v>
      </c>
      <c r="EZ474" s="84" t="s">
        <v>3702</v>
      </c>
      <c r="FA474" s="84" t="s">
        <v>26</v>
      </c>
      <c r="FB474" s="343"/>
      <c r="FD474" s="343"/>
      <c r="FH474" s="96" t="s">
        <v>1375</v>
      </c>
      <c r="FL474"/>
      <c r="FV474"/>
      <c r="GC474" s="343"/>
      <c r="GD474" s="343"/>
      <c r="GE474" s="343"/>
      <c r="GF474" s="355"/>
      <c r="GG474" s="355"/>
      <c r="GH474" s="331"/>
      <c r="GO474" s="343"/>
      <c r="GQ474" s="343"/>
      <c r="GS474" s="343"/>
      <c r="GY474"/>
      <c r="GZ474"/>
      <c r="HA474" s="97"/>
    </row>
    <row r="475" spans="1:211" s="84" customFormat="1" x14ac:dyDescent="0.35">
      <c r="A475" s="137">
        <v>203</v>
      </c>
      <c r="B475" s="343"/>
      <c r="C475" s="84" t="s">
        <v>1412</v>
      </c>
      <c r="D475" s="124">
        <v>44285</v>
      </c>
      <c r="E475" s="124">
        <v>44294</v>
      </c>
      <c r="F475" s="345"/>
      <c r="G475" s="125" t="s">
        <v>3718</v>
      </c>
      <c r="H475" s="97" t="s">
        <v>1375</v>
      </c>
      <c r="I475" s="126" t="s">
        <v>25</v>
      </c>
      <c r="J475" s="343"/>
      <c r="K475" s="355"/>
      <c r="L475" s="127">
        <v>44294</v>
      </c>
      <c r="M475" s="360"/>
      <c r="N475" s="267" t="s">
        <v>19660</v>
      </c>
      <c r="O475" s="354"/>
      <c r="P475" s="354"/>
      <c r="Q475" s="127"/>
      <c r="R475" s="127"/>
      <c r="S475" s="127"/>
      <c r="T475" s="126"/>
      <c r="U475" s="124"/>
      <c r="V475" s="124"/>
      <c r="W475" s="126"/>
      <c r="X475" s="362"/>
      <c r="Y475" s="362"/>
      <c r="Z475" s="126"/>
      <c r="AA475" s="126"/>
      <c r="AB475" s="124"/>
      <c r="AC475" s="124"/>
      <c r="AD475" s="362"/>
      <c r="AE475" s="362"/>
      <c r="AF475" s="363"/>
      <c r="AG475" s="363"/>
      <c r="AH475" s="97" t="s">
        <v>1375</v>
      </c>
      <c r="AI475" s="124">
        <v>44261</v>
      </c>
      <c r="AJ475" s="252">
        <v>0.13958333333333334</v>
      </c>
      <c r="AK475" s="124">
        <v>44261</v>
      </c>
      <c r="AL475" s="252">
        <v>0.13958333333333334</v>
      </c>
      <c r="AM475" s="85" t="s">
        <v>1396</v>
      </c>
      <c r="AN475" s="85" t="s">
        <v>26</v>
      </c>
      <c r="AO475" s="85" t="s">
        <v>26</v>
      </c>
      <c r="AP475" s="85"/>
      <c r="AQ475" s="85"/>
      <c r="AR475" s="85" t="s">
        <v>3717</v>
      </c>
      <c r="AS475" s="335"/>
      <c r="AT475" s="335">
        <v>120609381</v>
      </c>
      <c r="AU475" s="85">
        <v>116818401</v>
      </c>
      <c r="AV475" s="85"/>
      <c r="AW475" s="85" t="s">
        <v>14565</v>
      </c>
      <c r="AX475" s="97" t="s">
        <v>1375</v>
      </c>
      <c r="AY475" s="85" t="s">
        <v>25</v>
      </c>
      <c r="AZ475" s="85" t="s">
        <v>25</v>
      </c>
      <c r="BA475" s="85" t="s">
        <v>25</v>
      </c>
      <c r="BB475" s="85" t="s">
        <v>25</v>
      </c>
      <c r="BC475" s="365"/>
      <c r="BD475" s="85" t="s">
        <v>27</v>
      </c>
      <c r="BE475" s="85" t="s">
        <v>13</v>
      </c>
      <c r="BF475" s="85" t="s">
        <v>35</v>
      </c>
      <c r="BG475" s="85" t="s">
        <v>35</v>
      </c>
      <c r="BH475" s="304" t="s">
        <v>18049</v>
      </c>
      <c r="BI475" s="355"/>
      <c r="BM475" s="123" t="s">
        <v>102</v>
      </c>
      <c r="BN475" s="123" t="s">
        <v>1378</v>
      </c>
      <c r="BO475" s="123" t="s">
        <v>1390</v>
      </c>
      <c r="BP475" s="123" t="s">
        <v>26</v>
      </c>
      <c r="BQ475" s="4" t="s">
        <v>8</v>
      </c>
      <c r="BR475" s="123" t="s">
        <v>1618</v>
      </c>
      <c r="BS475" s="123" t="s">
        <v>87</v>
      </c>
      <c r="BT475" t="s">
        <v>1408</v>
      </c>
      <c r="BU475" t="s">
        <v>14566</v>
      </c>
      <c r="BV475" s="96" t="s">
        <v>1375</v>
      </c>
      <c r="BW475" s="85" t="s">
        <v>43</v>
      </c>
      <c r="BX475" s="372"/>
      <c r="BY475" s="372"/>
      <c r="BZ475" s="129" t="s">
        <v>262</v>
      </c>
      <c r="CA475" t="s">
        <v>3716</v>
      </c>
      <c r="CB475">
        <v>115000</v>
      </c>
      <c r="CC475" s="126"/>
      <c r="CD475" s="136" t="s">
        <v>2869</v>
      </c>
      <c r="CE475" s="123" t="s">
        <v>1450</v>
      </c>
      <c r="CG475" s="126"/>
      <c r="CH475" s="123">
        <v>320</v>
      </c>
      <c r="CI475" s="126"/>
      <c r="CJ475" s="85" t="s">
        <v>26</v>
      </c>
      <c r="CK475" s="85" t="s">
        <v>26</v>
      </c>
      <c r="CL475" s="85"/>
      <c r="CM475" s="85"/>
      <c r="CN475" s="96" t="s">
        <v>3692</v>
      </c>
      <c r="CO475" s="155"/>
      <c r="CP475" s="155"/>
      <c r="CQ475" s="285"/>
      <c r="CR475" s="155"/>
      <c r="CS475" s="378"/>
      <c r="CT475" s="155"/>
      <c r="CU475" s="155"/>
      <c r="CV475" s="155"/>
      <c r="CW475" s="155"/>
      <c r="CX475" s="155"/>
      <c r="CY475" s="155"/>
      <c r="CZ475" s="155"/>
      <c r="DA475" s="155"/>
      <c r="DB475" s="155"/>
      <c r="DC475" s="155"/>
      <c r="DD475" s="155"/>
      <c r="DE475" s="155"/>
      <c r="DF475" s="155"/>
      <c r="DG475" s="155"/>
      <c r="DH475" s="284" t="s">
        <v>1375</v>
      </c>
      <c r="DI475" s="146" t="s">
        <v>123</v>
      </c>
      <c r="DJ475" s="147" t="s">
        <v>3723</v>
      </c>
      <c r="DK475" s="130"/>
      <c r="DL475" s="127"/>
      <c r="DO475" s="343"/>
      <c r="DP475" s="343"/>
      <c r="DR475" s="343"/>
      <c r="DS475" s="343"/>
      <c r="DT475" s="343"/>
      <c r="DU475" s="343"/>
      <c r="DZ475" s="355"/>
      <c r="EC475" s="125"/>
      <c r="ED475" s="343"/>
      <c r="EE475" s="343"/>
      <c r="EF475" s="343"/>
      <c r="EG475" s="355"/>
      <c r="EH475" s="355"/>
      <c r="EI475" s="126"/>
      <c r="EP475" s="343"/>
      <c r="ET475" s="343"/>
      <c r="EV475" s="343"/>
      <c r="EX475" s="343"/>
      <c r="FB475" s="343"/>
      <c r="FD475" s="343"/>
      <c r="FH475" s="96" t="s">
        <v>1375</v>
      </c>
      <c r="FL475"/>
      <c r="FV475"/>
      <c r="GC475" s="343"/>
      <c r="GD475" s="343"/>
      <c r="GE475" s="343"/>
      <c r="GF475" s="355"/>
      <c r="GG475" s="355"/>
      <c r="GH475" s="331"/>
      <c r="GO475" s="343"/>
      <c r="GQ475" s="343"/>
      <c r="GS475" s="343"/>
      <c r="GY475"/>
      <c r="GZ475"/>
      <c r="HA475" s="97"/>
    </row>
    <row r="476" spans="1:211" s="84" customFormat="1" x14ac:dyDescent="0.35">
      <c r="A476" s="137">
        <v>217</v>
      </c>
      <c r="B476" s="343"/>
      <c r="C476" s="84" t="s">
        <v>1412</v>
      </c>
      <c r="D476" s="124">
        <v>44307</v>
      </c>
      <c r="E476" s="124">
        <v>44307</v>
      </c>
      <c r="F476" s="345"/>
      <c r="G476" s="125" t="s">
        <v>4022</v>
      </c>
      <c r="H476" s="97" t="s">
        <v>1375</v>
      </c>
      <c r="I476" s="126"/>
      <c r="J476" s="343"/>
      <c r="K476" s="355"/>
      <c r="L476" s="127"/>
      <c r="M476" s="360"/>
      <c r="N476" s="267" t="s">
        <v>19657</v>
      </c>
      <c r="O476" s="354"/>
      <c r="P476" s="354"/>
      <c r="Q476" s="127"/>
      <c r="R476" s="127"/>
      <c r="S476" s="127"/>
      <c r="T476" s="126" t="s">
        <v>25</v>
      </c>
      <c r="U476" s="124">
        <v>44306</v>
      </c>
      <c r="V476" s="124">
        <v>44307</v>
      </c>
      <c r="W476" s="126" t="s">
        <v>1445</v>
      </c>
      <c r="X476" s="362"/>
      <c r="Y476" s="362"/>
      <c r="Z476" s="126"/>
      <c r="AA476" s="126"/>
      <c r="AB476" s="124"/>
      <c r="AC476" s="124"/>
      <c r="AD476" s="362"/>
      <c r="AE476" s="362"/>
      <c r="AF476" s="363"/>
      <c r="AG476" s="363"/>
      <c r="AH476" s="97" t="s">
        <v>1375</v>
      </c>
      <c r="AI476" s="124">
        <v>44260</v>
      </c>
      <c r="AJ476" s="252">
        <v>0.53819444444444442</v>
      </c>
      <c r="AK476" s="124">
        <v>44260</v>
      </c>
      <c r="AL476" s="252">
        <v>0.53819444444444442</v>
      </c>
      <c r="AM476" s="85" t="s">
        <v>28</v>
      </c>
      <c r="AN476" s="85" t="s">
        <v>25</v>
      </c>
      <c r="AO476" s="85" t="s">
        <v>26</v>
      </c>
      <c r="AP476" s="85">
        <v>1270061</v>
      </c>
      <c r="AQ476" s="85"/>
      <c r="AR476" s="85"/>
      <c r="AS476" s="335" t="s">
        <v>3928</v>
      </c>
      <c r="AT476" s="335"/>
      <c r="AU476" s="85"/>
      <c r="AV476" s="85"/>
      <c r="AW476" s="85"/>
      <c r="AX476" s="97" t="s">
        <v>1375</v>
      </c>
      <c r="AY476" s="85" t="s">
        <v>26</v>
      </c>
      <c r="AZ476" s="85" t="s">
        <v>25</v>
      </c>
      <c r="BA476" s="85" t="s">
        <v>26</v>
      </c>
      <c r="BB476" s="85" t="s">
        <v>26</v>
      </c>
      <c r="BC476" s="365"/>
      <c r="BD476" s="85" t="s">
        <v>27</v>
      </c>
      <c r="BE476" s="85" t="s">
        <v>13</v>
      </c>
      <c r="BF476" s="85" t="s">
        <v>34</v>
      </c>
      <c r="BG476" s="85" t="s">
        <v>34</v>
      </c>
      <c r="BH476" s="304" t="s">
        <v>18049</v>
      </c>
      <c r="BI476" s="355"/>
      <c r="BM476" s="123" t="s">
        <v>102</v>
      </c>
      <c r="BN476" s="123" t="s">
        <v>1378</v>
      </c>
      <c r="BO476" s="123" t="s">
        <v>41</v>
      </c>
      <c r="BP476" s="123" t="s">
        <v>26</v>
      </c>
      <c r="BQ476" s="4" t="s">
        <v>8</v>
      </c>
      <c r="BR476" s="123" t="s">
        <v>1617</v>
      </c>
      <c r="BS476" s="123" t="s">
        <v>60</v>
      </c>
      <c r="BT476" t="s">
        <v>15202</v>
      </c>
      <c r="BU476">
        <v>516859466120</v>
      </c>
      <c r="BV476" s="96" t="s">
        <v>1375</v>
      </c>
      <c r="BW476" s="85" t="s">
        <v>1404</v>
      </c>
      <c r="BX476" s="372"/>
      <c r="BY476" s="372"/>
      <c r="BZ476" s="129" t="s">
        <v>49</v>
      </c>
      <c r="CA476" t="s">
        <v>3952</v>
      </c>
      <c r="CB476">
        <v>12000</v>
      </c>
      <c r="CC476" s="126"/>
      <c r="CD476" s="123" t="s">
        <v>1445</v>
      </c>
      <c r="CE476" s="123" t="s">
        <v>17</v>
      </c>
      <c r="CG476" s="126"/>
      <c r="CH476" s="123"/>
      <c r="CI476" s="126"/>
      <c r="CJ476" s="85" t="s">
        <v>26</v>
      </c>
      <c r="CK476" s="85" t="s">
        <v>26</v>
      </c>
      <c r="CL476" s="85"/>
      <c r="CM476" s="85"/>
      <c r="CN476" s="96" t="s">
        <v>3903</v>
      </c>
      <c r="CO476" s="155"/>
      <c r="CP476" s="155"/>
      <c r="CQ476" s="285"/>
      <c r="CR476" s="155"/>
      <c r="CS476" s="378"/>
      <c r="CT476" s="155"/>
      <c r="CU476" s="155"/>
      <c r="CV476" s="155"/>
      <c r="CW476" s="155"/>
      <c r="CX476" s="155"/>
      <c r="CY476" s="155"/>
      <c r="CZ476" s="155"/>
      <c r="DA476" s="155"/>
      <c r="DB476" s="155"/>
      <c r="DC476" s="155"/>
      <c r="DD476" s="155"/>
      <c r="DE476" s="155"/>
      <c r="DF476" s="155"/>
      <c r="DG476" s="155"/>
      <c r="DH476" s="284" t="s">
        <v>1375</v>
      </c>
      <c r="DI476" s="4"/>
      <c r="DJ476" s="4"/>
      <c r="DK476" s="4"/>
      <c r="DL476" s="127"/>
      <c r="DM476" s="4"/>
      <c r="DN476" s="4"/>
      <c r="DO476" s="340"/>
      <c r="DP476" s="340"/>
      <c r="DQ476" s="4"/>
      <c r="DR476" s="340"/>
      <c r="DS476" s="340"/>
      <c r="DT476" s="343"/>
      <c r="DU476" s="343"/>
      <c r="DZ476" s="355"/>
      <c r="EC476" s="125"/>
      <c r="ED476" s="343"/>
      <c r="EE476" s="343"/>
      <c r="EF476" s="343"/>
      <c r="EG476" s="355"/>
      <c r="EH476" s="355"/>
      <c r="EI476" s="126"/>
      <c r="EP476" s="343"/>
      <c r="ET476" s="343"/>
      <c r="EV476" s="343"/>
      <c r="EX476" s="343"/>
      <c r="FB476" s="343"/>
      <c r="FD476" s="343"/>
      <c r="FH476" s="96" t="s">
        <v>1375</v>
      </c>
      <c r="FL476"/>
      <c r="FV476"/>
      <c r="GC476" s="343"/>
      <c r="GD476" s="343"/>
      <c r="GE476" s="343"/>
      <c r="GF476" s="355"/>
      <c r="GG476" s="355"/>
      <c r="GH476" s="331"/>
      <c r="GO476" s="343"/>
      <c r="GQ476" s="343"/>
      <c r="GS476" s="343"/>
      <c r="GY476"/>
      <c r="GZ476"/>
      <c r="HA476" s="97"/>
    </row>
    <row r="477" spans="1:211" s="84" customFormat="1" x14ac:dyDescent="0.35">
      <c r="A477" s="137">
        <v>199</v>
      </c>
      <c r="B477" s="343"/>
      <c r="C477" s="84" t="s">
        <v>1412</v>
      </c>
      <c r="D477" s="124">
        <v>44263</v>
      </c>
      <c r="E477" s="124">
        <v>44263</v>
      </c>
      <c r="F477" s="345"/>
      <c r="G477" s="125" t="s">
        <v>3703</v>
      </c>
      <c r="H477" s="97" t="s">
        <v>1375</v>
      </c>
      <c r="I477" s="126"/>
      <c r="J477" s="343"/>
      <c r="K477" s="355"/>
      <c r="L477" s="127"/>
      <c r="M477" s="360"/>
      <c r="N477" s="267" t="s">
        <v>19657</v>
      </c>
      <c r="O477" s="354"/>
      <c r="P477" s="354"/>
      <c r="Q477" s="127"/>
      <c r="R477" s="127"/>
      <c r="S477" s="127"/>
      <c r="T477" s="126"/>
      <c r="U477" s="124"/>
      <c r="V477" s="124"/>
      <c r="W477" s="126"/>
      <c r="X477" s="362"/>
      <c r="Y477" s="362"/>
      <c r="Z477" s="126"/>
      <c r="AA477" s="126"/>
      <c r="AB477" s="124"/>
      <c r="AC477" s="124"/>
      <c r="AD477" s="362"/>
      <c r="AE477" s="362"/>
      <c r="AF477" s="363"/>
      <c r="AG477" s="363"/>
      <c r="AH477" s="97" t="s">
        <v>1375</v>
      </c>
      <c r="AI477" s="124">
        <v>44260</v>
      </c>
      <c r="AJ477" s="252" t="s">
        <v>1794</v>
      </c>
      <c r="AK477" s="124">
        <v>44260</v>
      </c>
      <c r="AL477" s="252" t="s">
        <v>1794</v>
      </c>
      <c r="AM477" s="85" t="s">
        <v>28</v>
      </c>
      <c r="AN477" s="85" t="s">
        <v>26</v>
      </c>
      <c r="AO477" s="85" t="s">
        <v>26</v>
      </c>
      <c r="AP477" s="85" t="s">
        <v>3705</v>
      </c>
      <c r="AQ477" s="85"/>
      <c r="AR477" s="85"/>
      <c r="AS477" s="335" t="s">
        <v>3706</v>
      </c>
      <c r="AT477" s="335"/>
      <c r="AU477" s="85"/>
      <c r="AV477" s="85"/>
      <c r="AW477" s="85"/>
      <c r="AX477" s="97" t="s">
        <v>1375</v>
      </c>
      <c r="AY477" s="85" t="s">
        <v>26</v>
      </c>
      <c r="AZ477" s="85" t="s">
        <v>26</v>
      </c>
      <c r="BA477" s="85" t="s">
        <v>26</v>
      </c>
      <c r="BB477" s="85" t="s">
        <v>26</v>
      </c>
      <c r="BC477" s="365"/>
      <c r="BD477" s="85" t="s">
        <v>33</v>
      </c>
      <c r="BE477" s="85" t="s">
        <v>16</v>
      </c>
      <c r="BF477" s="85"/>
      <c r="BG477" s="85"/>
      <c r="BH477" s="304" t="s">
        <v>18049</v>
      </c>
      <c r="BI477" s="355"/>
      <c r="BM477" s="123" t="s">
        <v>106</v>
      </c>
      <c r="BN477" s="123"/>
      <c r="BO477" s="123"/>
      <c r="BP477" s="123"/>
      <c r="BQ477" s="4" t="s">
        <v>1422</v>
      </c>
      <c r="BR477" s="123"/>
      <c r="BS477" s="123"/>
      <c r="BT477"/>
      <c r="BU477"/>
      <c r="BV477" s="96" t="s">
        <v>1375</v>
      </c>
      <c r="BW477" s="85" t="s">
        <v>1404</v>
      </c>
      <c r="BX477" s="372"/>
      <c r="BY477" s="372"/>
      <c r="BZ477" s="129" t="s">
        <v>84</v>
      </c>
      <c r="CA477" t="s">
        <v>3720</v>
      </c>
      <c r="CB477">
        <v>12000</v>
      </c>
      <c r="CC477" s="126"/>
      <c r="CD477" s="123" t="s">
        <v>1809</v>
      </c>
      <c r="CE477" s="123" t="s">
        <v>17</v>
      </c>
      <c r="CG477" s="126"/>
      <c r="CH477" s="123"/>
      <c r="CI477" s="126"/>
      <c r="CJ477" s="85" t="s">
        <v>26</v>
      </c>
      <c r="CK477" s="85" t="s">
        <v>26</v>
      </c>
      <c r="CL477" s="85"/>
      <c r="CM477" s="85"/>
      <c r="CN477" s="96" t="s">
        <v>3692</v>
      </c>
      <c r="CO477" s="155"/>
      <c r="CP477" s="155"/>
      <c r="CQ477" s="285"/>
      <c r="CR477" s="155"/>
      <c r="CS477" s="378"/>
      <c r="CT477" s="155"/>
      <c r="CU477" s="155"/>
      <c r="CV477" s="155"/>
      <c r="CW477" s="155"/>
      <c r="CX477" s="155"/>
      <c r="CY477" s="155"/>
      <c r="CZ477" s="155"/>
      <c r="DA477" s="155"/>
      <c r="DB477" s="155"/>
      <c r="DC477" s="155"/>
      <c r="DD477" s="155"/>
      <c r="DE477" s="155"/>
      <c r="DF477" s="155"/>
      <c r="DG477" s="155"/>
      <c r="DH477" s="284" t="s">
        <v>1375</v>
      </c>
      <c r="DI477" s="146" t="s">
        <v>128</v>
      </c>
      <c r="DJ477" s="148" t="s">
        <v>3693</v>
      </c>
      <c r="DK477" s="130" t="s">
        <v>1794</v>
      </c>
      <c r="DL477" s="127" t="s">
        <v>3704</v>
      </c>
      <c r="DM477" s="84" t="s">
        <v>3705</v>
      </c>
      <c r="DN477" s="84" t="s">
        <v>3706</v>
      </c>
      <c r="DO477" s="343"/>
      <c r="DP477" s="343"/>
      <c r="DQ477" s="84" t="s">
        <v>3694</v>
      </c>
      <c r="DR477" s="343"/>
      <c r="DS477" s="343"/>
      <c r="DT477" s="343"/>
      <c r="DU477" s="343"/>
      <c r="DV477" s="84">
        <v>152061102</v>
      </c>
      <c r="DW477" s="84" t="s">
        <v>3707</v>
      </c>
      <c r="DX477" s="84">
        <v>9221</v>
      </c>
      <c r="DZ477" s="355"/>
      <c r="EA477" s="84" t="s">
        <v>25</v>
      </c>
      <c r="EC477" s="125"/>
      <c r="ED477" s="343"/>
      <c r="EE477" s="343"/>
      <c r="EF477" s="343"/>
      <c r="EG477" s="355"/>
      <c r="EH477" s="355"/>
      <c r="EI477" s="126"/>
      <c r="EJ477" s="84" t="s">
        <v>26</v>
      </c>
      <c r="EK477" s="84" t="s">
        <v>25</v>
      </c>
      <c r="EM477" s="84" t="s">
        <v>1759</v>
      </c>
      <c r="EO477" s="84" t="s">
        <v>1807</v>
      </c>
      <c r="EP477" s="343"/>
      <c r="EQ477" s="84" t="s">
        <v>1761</v>
      </c>
      <c r="ES477" s="84" t="s">
        <v>1807</v>
      </c>
      <c r="ET477" s="343"/>
      <c r="EU477" s="84" t="s">
        <v>112</v>
      </c>
      <c r="EV477" s="343"/>
      <c r="EW477" s="84" t="s">
        <v>1370</v>
      </c>
      <c r="EX477" s="343"/>
      <c r="EY477" s="84" t="s">
        <v>1371</v>
      </c>
      <c r="FA477" s="84" t="s">
        <v>26</v>
      </c>
      <c r="FB477" s="343"/>
      <c r="FD477" s="343"/>
      <c r="FG477" s="84" t="s">
        <v>26</v>
      </c>
      <c r="FH477" s="96" t="s">
        <v>1375</v>
      </c>
      <c r="FL477"/>
      <c r="FV477"/>
      <c r="GC477" s="343"/>
      <c r="GD477" s="343"/>
      <c r="GE477" s="343"/>
      <c r="GF477" s="355"/>
      <c r="GG477" s="355"/>
      <c r="GH477" s="331"/>
      <c r="GO477" s="343"/>
      <c r="GQ477" s="343"/>
      <c r="GS477" s="343"/>
      <c r="GY477"/>
      <c r="GZ477"/>
      <c r="HA477" s="97"/>
    </row>
    <row r="478" spans="1:211" s="84" customFormat="1" x14ac:dyDescent="0.35">
      <c r="A478" s="137">
        <v>198</v>
      </c>
      <c r="B478" s="343"/>
      <c r="C478" s="84" t="s">
        <v>1412</v>
      </c>
      <c r="D478" s="124">
        <v>44263</v>
      </c>
      <c r="E478" s="124">
        <v>44263</v>
      </c>
      <c r="F478" s="345"/>
      <c r="G478" s="125" t="s">
        <v>3708</v>
      </c>
      <c r="H478" s="97" t="s">
        <v>1375</v>
      </c>
      <c r="I478" s="126"/>
      <c r="J478" s="343"/>
      <c r="K478" s="355"/>
      <c r="L478" s="127"/>
      <c r="M478" s="360"/>
      <c r="N478" s="267" t="s">
        <v>19657</v>
      </c>
      <c r="O478" s="354"/>
      <c r="P478" s="354"/>
      <c r="Q478" s="127"/>
      <c r="R478" s="127"/>
      <c r="S478" s="127"/>
      <c r="T478" s="126"/>
      <c r="U478" s="124"/>
      <c r="V478" s="124"/>
      <c r="W478" s="126"/>
      <c r="X478" s="362"/>
      <c r="Y478" s="362"/>
      <c r="Z478" s="126"/>
      <c r="AA478" s="126"/>
      <c r="AB478" s="124"/>
      <c r="AC478" s="124"/>
      <c r="AD478" s="362"/>
      <c r="AE478" s="362"/>
      <c r="AF478" s="363"/>
      <c r="AG478" s="363"/>
      <c r="AH478" s="97" t="s">
        <v>1375</v>
      </c>
      <c r="AI478" s="124">
        <v>44260</v>
      </c>
      <c r="AJ478" s="252" t="s">
        <v>3593</v>
      </c>
      <c r="AK478" s="124"/>
      <c r="AL478" s="252"/>
      <c r="AM478" s="85" t="s">
        <v>28</v>
      </c>
      <c r="AN478" s="85" t="s">
        <v>26</v>
      </c>
      <c r="AO478" s="85" t="s">
        <v>26</v>
      </c>
      <c r="AP478" s="85"/>
      <c r="AQ478" s="85"/>
      <c r="AR478" s="85"/>
      <c r="AS478" s="335">
        <v>1074877330</v>
      </c>
      <c r="AT478" s="335"/>
      <c r="AU478" s="85"/>
      <c r="AV478" s="85"/>
      <c r="AW478" s="85"/>
      <c r="AX478" s="97" t="s">
        <v>1375</v>
      </c>
      <c r="AY478" s="85" t="s">
        <v>26</v>
      </c>
      <c r="AZ478" s="85" t="s">
        <v>26</v>
      </c>
      <c r="BA478" s="85" t="s">
        <v>26</v>
      </c>
      <c r="BB478" s="85" t="s">
        <v>26</v>
      </c>
      <c r="BC478" s="365"/>
      <c r="BD478" s="85" t="s">
        <v>33</v>
      </c>
      <c r="BE478" s="85" t="s">
        <v>16</v>
      </c>
      <c r="BF478" s="85"/>
      <c r="BG478" s="85"/>
      <c r="BH478" s="304" t="s">
        <v>18069</v>
      </c>
      <c r="BI478" s="355"/>
      <c r="BM478" s="123" t="s">
        <v>106</v>
      </c>
      <c r="BN478" s="123"/>
      <c r="BO478" s="123"/>
      <c r="BP478" s="123"/>
      <c r="BQ478" s="4" t="s">
        <v>8</v>
      </c>
      <c r="BR478" s="123"/>
      <c r="BS478" s="123"/>
      <c r="BT478"/>
      <c r="BU478"/>
      <c r="BV478" s="96" t="s">
        <v>1375</v>
      </c>
      <c r="BW478" s="85" t="s">
        <v>44</v>
      </c>
      <c r="BX478" s="372"/>
      <c r="BY478" s="372"/>
      <c r="BZ478" s="129" t="s">
        <v>65</v>
      </c>
      <c r="CA478" t="s">
        <v>3581</v>
      </c>
      <c r="CB478">
        <v>12000</v>
      </c>
      <c r="CC478" s="126"/>
      <c r="CD478" s="123" t="s">
        <v>2252</v>
      </c>
      <c r="CE478" s="123" t="s">
        <v>1446</v>
      </c>
      <c r="CG478" s="126"/>
      <c r="CH478" s="123">
        <v>330</v>
      </c>
      <c r="CI478" s="126"/>
      <c r="CJ478" s="85" t="s">
        <v>26</v>
      </c>
      <c r="CK478" s="85" t="s">
        <v>26</v>
      </c>
      <c r="CL478" s="85"/>
      <c r="CM478" s="85"/>
      <c r="CN478" s="96" t="s">
        <v>3692</v>
      </c>
      <c r="CO478" s="155"/>
      <c r="CP478" s="155"/>
      <c r="CQ478" s="285"/>
      <c r="CR478" s="155"/>
      <c r="CS478" s="378"/>
      <c r="CT478" s="155"/>
      <c r="CU478" s="155"/>
      <c r="CV478" s="155"/>
      <c r="CW478" s="155"/>
      <c r="CX478" s="155"/>
      <c r="CY478" s="155"/>
      <c r="CZ478" s="155"/>
      <c r="DA478" s="155"/>
      <c r="DB478" s="155"/>
      <c r="DC478" s="155"/>
      <c r="DD478" s="155"/>
      <c r="DE478" s="155"/>
      <c r="DF478" s="155"/>
      <c r="DG478" s="155"/>
      <c r="DH478" s="284" t="s">
        <v>1375</v>
      </c>
      <c r="DI478" s="146" t="s">
        <v>128</v>
      </c>
      <c r="DJ478" s="148" t="s">
        <v>3709</v>
      </c>
      <c r="DK478" s="130" t="s">
        <v>3593</v>
      </c>
      <c r="DL478" s="127" t="s">
        <v>3704</v>
      </c>
      <c r="DN478" s="84">
        <v>1074877330</v>
      </c>
      <c r="DO478" s="343"/>
      <c r="DP478" s="343"/>
      <c r="DQ478" s="84" t="s">
        <v>3710</v>
      </c>
      <c r="DR478" s="343"/>
      <c r="DS478" s="343"/>
      <c r="DT478" s="343"/>
      <c r="DU478" s="343"/>
      <c r="DV478" s="84">
        <v>152481103</v>
      </c>
      <c r="DW478" s="84" t="s">
        <v>3711</v>
      </c>
      <c r="DX478" s="84">
        <v>1121</v>
      </c>
      <c r="DZ478" s="355"/>
      <c r="EA478" s="84" t="s">
        <v>25</v>
      </c>
      <c r="EC478" s="125"/>
      <c r="ED478" s="343"/>
      <c r="EE478" s="343"/>
      <c r="EF478" s="343"/>
      <c r="EG478" s="355"/>
      <c r="EH478" s="355"/>
      <c r="EI478" s="126"/>
      <c r="EJ478" s="84" t="s">
        <v>26</v>
      </c>
      <c r="EK478" s="84" t="s">
        <v>25</v>
      </c>
      <c r="EL478" s="84" t="s">
        <v>26</v>
      </c>
      <c r="EM478" s="84" t="s">
        <v>1759</v>
      </c>
      <c r="EO478" s="84" t="s">
        <v>1862</v>
      </c>
      <c r="EP478" s="343"/>
      <c r="EQ478" s="84" t="s">
        <v>1761</v>
      </c>
      <c r="ES478" s="84" t="s">
        <v>1956</v>
      </c>
      <c r="ET478" s="343"/>
      <c r="EU478" s="84" t="s">
        <v>112</v>
      </c>
      <c r="EV478" s="343"/>
      <c r="EW478" s="84" t="s">
        <v>1807</v>
      </c>
      <c r="EX478" s="343"/>
      <c r="EY478" s="84" t="s">
        <v>8</v>
      </c>
      <c r="FA478" s="84" t="s">
        <v>26</v>
      </c>
      <c r="FB478" s="343"/>
      <c r="FD478" s="343"/>
      <c r="FH478" s="96" t="s">
        <v>1375</v>
      </c>
      <c r="FL478"/>
      <c r="FV478"/>
      <c r="GC478" s="343"/>
      <c r="GD478" s="343"/>
      <c r="GE478" s="343"/>
      <c r="GF478" s="355"/>
      <c r="GG478" s="355"/>
      <c r="GH478" s="331"/>
      <c r="GO478" s="343"/>
      <c r="GQ478" s="343"/>
      <c r="GS478" s="343"/>
      <c r="GY478"/>
      <c r="GZ478"/>
      <c r="HA478" s="97"/>
    </row>
    <row r="479" spans="1:211" s="84" customFormat="1" x14ac:dyDescent="0.35">
      <c r="A479" s="137">
        <v>197</v>
      </c>
      <c r="B479" s="343"/>
      <c r="C479" s="84" t="s">
        <v>1412</v>
      </c>
      <c r="D479" s="124">
        <v>44263</v>
      </c>
      <c r="E479" s="124">
        <v>44263</v>
      </c>
      <c r="F479" s="345"/>
      <c r="G479" s="125" t="s">
        <v>3712</v>
      </c>
      <c r="H479" s="97" t="s">
        <v>1375</v>
      </c>
      <c r="I479" s="126"/>
      <c r="J479" s="343"/>
      <c r="K479" s="355"/>
      <c r="L479" s="127"/>
      <c r="M479" s="360"/>
      <c r="N479" s="267" t="s">
        <v>19657</v>
      </c>
      <c r="O479" s="354"/>
      <c r="P479" s="354"/>
      <c r="Q479" s="127"/>
      <c r="R479" s="127"/>
      <c r="S479" s="127"/>
      <c r="T479" s="126"/>
      <c r="U479" s="124"/>
      <c r="V479" s="124"/>
      <c r="W479" s="126"/>
      <c r="X479" s="362"/>
      <c r="Y479" s="362"/>
      <c r="Z479" s="126"/>
      <c r="AA479" s="126"/>
      <c r="AB479" s="124"/>
      <c r="AC479" s="124"/>
      <c r="AD479" s="362"/>
      <c r="AE479" s="362"/>
      <c r="AF479" s="363"/>
      <c r="AG479" s="363"/>
      <c r="AH479" s="97" t="s">
        <v>1375</v>
      </c>
      <c r="AI479" s="124">
        <v>44260</v>
      </c>
      <c r="AJ479" s="252" t="s">
        <v>3713</v>
      </c>
      <c r="AK479" s="124"/>
      <c r="AL479" s="252"/>
      <c r="AM479" s="85" t="s">
        <v>28</v>
      </c>
      <c r="AN479" s="85" t="s">
        <v>26</v>
      </c>
      <c r="AO479" s="85" t="s">
        <v>26</v>
      </c>
      <c r="AP479" s="85"/>
      <c r="AQ479" s="85"/>
      <c r="AR479" s="85"/>
      <c r="AS479" s="335">
        <v>9914403</v>
      </c>
      <c r="AT479" s="335"/>
      <c r="AU479" s="85"/>
      <c r="AV479" s="85"/>
      <c r="AW479" s="85"/>
      <c r="AX479" s="97" t="s">
        <v>1375</v>
      </c>
      <c r="AY479" s="85" t="s">
        <v>26</v>
      </c>
      <c r="AZ479" s="85" t="s">
        <v>26</v>
      </c>
      <c r="BA479" s="85" t="s">
        <v>26</v>
      </c>
      <c r="BB479" s="85" t="s">
        <v>26</v>
      </c>
      <c r="BC479" s="365"/>
      <c r="BD479" s="85" t="s">
        <v>33</v>
      </c>
      <c r="BE479" s="85" t="s">
        <v>16</v>
      </c>
      <c r="BF479" s="85"/>
      <c r="BG479" s="85"/>
      <c r="BH479" s="304" t="s">
        <v>18069</v>
      </c>
      <c r="BI479" s="355"/>
      <c r="BM479" s="123" t="s">
        <v>106</v>
      </c>
      <c r="BN479" s="123"/>
      <c r="BO479" s="123"/>
      <c r="BP479" s="123"/>
      <c r="BQ479" s="4" t="s">
        <v>8</v>
      </c>
      <c r="BR479" s="123"/>
      <c r="BS479" s="123"/>
      <c r="BT479"/>
      <c r="BU479"/>
      <c r="BV479" s="96" t="s">
        <v>1375</v>
      </c>
      <c r="BW479" s="85" t="s">
        <v>1404</v>
      </c>
      <c r="BX479" s="372"/>
      <c r="BY479" s="372"/>
      <c r="BZ479" s="129" t="s">
        <v>175</v>
      </c>
      <c r="CA479" t="s">
        <v>3719</v>
      </c>
      <c r="CB479">
        <v>12000</v>
      </c>
      <c r="CC479" s="126"/>
      <c r="CD479" s="123" t="s">
        <v>1457</v>
      </c>
      <c r="CE479" s="123" t="s">
        <v>17</v>
      </c>
      <c r="CG479" s="126"/>
      <c r="CH479" s="123"/>
      <c r="CI479" s="126"/>
      <c r="CJ479" s="85" t="s">
        <v>26</v>
      </c>
      <c r="CK479" s="85" t="s">
        <v>26</v>
      </c>
      <c r="CL479" s="85"/>
      <c r="CM479" s="85"/>
      <c r="CN479" s="96" t="s">
        <v>3692</v>
      </c>
      <c r="CO479" s="155"/>
      <c r="CP479" s="155"/>
      <c r="CQ479" s="285"/>
      <c r="CR479" s="155"/>
      <c r="CS479" s="378"/>
      <c r="CT479" s="155"/>
      <c r="CU479" s="155"/>
      <c r="CV479" s="155"/>
      <c r="CW479" s="155"/>
      <c r="CX479" s="155"/>
      <c r="CY479" s="155"/>
      <c r="CZ479" s="155"/>
      <c r="DA479" s="155"/>
      <c r="DB479" s="155"/>
      <c r="DC479" s="155"/>
      <c r="DD479" s="155"/>
      <c r="DE479" s="155"/>
      <c r="DF479" s="155"/>
      <c r="DG479" s="155"/>
      <c r="DH479" s="284" t="s">
        <v>1375</v>
      </c>
      <c r="DI479" s="146" t="s">
        <v>131</v>
      </c>
      <c r="DJ479" s="148" t="s">
        <v>3714</v>
      </c>
      <c r="DK479" s="130" t="s">
        <v>3713</v>
      </c>
      <c r="DL479" s="127" t="s">
        <v>3704</v>
      </c>
      <c r="DN479" s="84">
        <v>9914403</v>
      </c>
      <c r="DO479" s="343"/>
      <c r="DP479" s="343"/>
      <c r="DQ479" s="84" t="s">
        <v>131</v>
      </c>
      <c r="DR479" s="343"/>
      <c r="DS479" s="343"/>
      <c r="DT479" s="343"/>
      <c r="DU479" s="343"/>
      <c r="DW479" s="84" t="s">
        <v>3715</v>
      </c>
      <c r="DX479" s="84">
        <v>1120</v>
      </c>
      <c r="DZ479" s="355"/>
      <c r="EA479" s="84" t="s">
        <v>25</v>
      </c>
      <c r="EC479" s="125"/>
      <c r="ED479" s="343"/>
      <c r="EE479" s="343"/>
      <c r="EF479" s="343"/>
      <c r="EG479" s="355"/>
      <c r="EH479" s="355"/>
      <c r="EI479" s="126"/>
      <c r="EJ479" s="84" t="s">
        <v>25</v>
      </c>
      <c r="EK479" s="84" t="s">
        <v>25</v>
      </c>
      <c r="EL479" s="84" t="s">
        <v>26</v>
      </c>
      <c r="EM479" s="84" t="s">
        <v>1759</v>
      </c>
      <c r="EO479" s="84" t="s">
        <v>1760</v>
      </c>
      <c r="EP479" s="343"/>
      <c r="EQ479" s="84" t="s">
        <v>1761</v>
      </c>
      <c r="ES479" s="84" t="s">
        <v>6</v>
      </c>
      <c r="ET479" s="343"/>
      <c r="EU479" s="84" t="s">
        <v>112</v>
      </c>
      <c r="EV479" s="343"/>
      <c r="EW479" s="84" t="s">
        <v>1370</v>
      </c>
      <c r="EX479" s="343"/>
      <c r="EY479" s="84" t="s">
        <v>8</v>
      </c>
      <c r="FA479" s="84" t="s">
        <v>26</v>
      </c>
      <c r="FB479" s="343"/>
      <c r="FD479" s="343"/>
      <c r="FH479" s="96" t="s">
        <v>1375</v>
      </c>
      <c r="FL479"/>
      <c r="FV479"/>
      <c r="GC479" s="343"/>
      <c r="GD479" s="343"/>
      <c r="GE479" s="343"/>
      <c r="GF479" s="355"/>
      <c r="GG479" s="355"/>
      <c r="GH479" s="331"/>
      <c r="GO479" s="343"/>
      <c r="GQ479" s="343"/>
      <c r="GS479" s="343"/>
      <c r="GY479"/>
      <c r="GZ479"/>
      <c r="HA479" s="97"/>
    </row>
    <row r="480" spans="1:211" s="84" customFormat="1" x14ac:dyDescent="0.35">
      <c r="A480" s="137">
        <v>230</v>
      </c>
      <c r="B480" s="343"/>
      <c r="C480" s="84" t="s">
        <v>1412</v>
      </c>
      <c r="D480" s="124">
        <v>44313</v>
      </c>
      <c r="E480" s="124">
        <v>44313</v>
      </c>
      <c r="F480" s="345"/>
      <c r="G480" s="125" t="s">
        <v>4034</v>
      </c>
      <c r="H480" s="97" t="s">
        <v>1375</v>
      </c>
      <c r="I480" s="126" t="s">
        <v>25</v>
      </c>
      <c r="J480" s="343"/>
      <c r="K480" s="355"/>
      <c r="L480" s="127">
        <v>44313</v>
      </c>
      <c r="M480" s="360"/>
      <c r="N480" s="267" t="s">
        <v>19657</v>
      </c>
      <c r="O480" s="354"/>
      <c r="P480" s="354"/>
      <c r="Q480" s="127"/>
      <c r="R480" s="127"/>
      <c r="S480" s="127"/>
      <c r="T480" s="126"/>
      <c r="U480" s="124"/>
      <c r="V480" s="124"/>
      <c r="W480" s="126"/>
      <c r="X480" s="362"/>
      <c r="Y480" s="362"/>
      <c r="Z480" s="126"/>
      <c r="AA480" s="126" t="s">
        <v>25</v>
      </c>
      <c r="AB480" s="124">
        <v>44313</v>
      </c>
      <c r="AC480" s="124">
        <v>44313</v>
      </c>
      <c r="AD480" s="362"/>
      <c r="AE480" s="362"/>
      <c r="AF480" s="363"/>
      <c r="AG480" s="363"/>
      <c r="AH480" s="97" t="s">
        <v>1375</v>
      </c>
      <c r="AI480" s="124">
        <v>44259</v>
      </c>
      <c r="AJ480" s="252">
        <v>0.66527777777777775</v>
      </c>
      <c r="AK480" s="124">
        <v>44259</v>
      </c>
      <c r="AL480" s="252">
        <v>0.6645833333333333</v>
      </c>
      <c r="AM480" s="85" t="s">
        <v>28</v>
      </c>
      <c r="AN480" s="85" t="s">
        <v>26</v>
      </c>
      <c r="AO480" s="85" t="s">
        <v>26</v>
      </c>
      <c r="AP480" s="85">
        <v>1268148</v>
      </c>
      <c r="AQ480" s="85" t="s">
        <v>3905</v>
      </c>
      <c r="AR480" s="85"/>
      <c r="AS480" s="335" t="s">
        <v>3918</v>
      </c>
      <c r="AT480" s="335"/>
      <c r="AU480" s="85"/>
      <c r="AV480" s="85"/>
      <c r="AW480" s="85" t="s">
        <v>12771</v>
      </c>
      <c r="AX480" s="97" t="s">
        <v>1375</v>
      </c>
      <c r="AY480" s="85" t="s">
        <v>26</v>
      </c>
      <c r="AZ480" s="85" t="s">
        <v>26</v>
      </c>
      <c r="BA480" s="85" t="s">
        <v>26</v>
      </c>
      <c r="BB480" s="85" t="s">
        <v>26</v>
      </c>
      <c r="BC480" s="365"/>
      <c r="BD480" s="85" t="s">
        <v>33</v>
      </c>
      <c r="BE480" s="85"/>
      <c r="BF480" s="85"/>
      <c r="BG480" s="85" t="s">
        <v>34</v>
      </c>
      <c r="BH480" s="304" t="s">
        <v>18049</v>
      </c>
      <c r="BI480" s="355"/>
      <c r="BM480" s="123" t="s">
        <v>39</v>
      </c>
      <c r="BN480" s="123"/>
      <c r="BO480" s="123"/>
      <c r="BP480" s="123"/>
      <c r="BQ480" s="4" t="s">
        <v>8</v>
      </c>
      <c r="BR480" s="123" t="s">
        <v>1614</v>
      </c>
      <c r="BS480" s="123"/>
      <c r="BT480"/>
      <c r="BU480" t="s">
        <v>16257</v>
      </c>
      <c r="BV480" s="96" t="s">
        <v>1375</v>
      </c>
      <c r="BW480" s="85" t="s">
        <v>1404</v>
      </c>
      <c r="BX480" s="372"/>
      <c r="BY480" s="372"/>
      <c r="BZ480" s="129" t="s">
        <v>49</v>
      </c>
      <c r="CA480" t="s">
        <v>3940</v>
      </c>
      <c r="CB480">
        <v>12000</v>
      </c>
      <c r="CC480" s="126"/>
      <c r="CD480" s="128" t="s">
        <v>1456</v>
      </c>
      <c r="CE480" s="123" t="s">
        <v>1444</v>
      </c>
      <c r="CG480" s="126"/>
      <c r="CH480" s="123"/>
      <c r="CI480" s="126"/>
      <c r="CJ480" s="85" t="s">
        <v>26</v>
      </c>
      <c r="CK480" s="85" t="s">
        <v>26</v>
      </c>
      <c r="CL480" s="85"/>
      <c r="CM480" s="85"/>
      <c r="CN480" s="96" t="s">
        <v>3903</v>
      </c>
      <c r="CO480" s="155"/>
      <c r="CP480" s="155"/>
      <c r="CQ480" s="285"/>
      <c r="CR480" s="155"/>
      <c r="CS480" s="378"/>
      <c r="CT480" s="155"/>
      <c r="CU480" s="155"/>
      <c r="CV480" s="155"/>
      <c r="CW480" s="155"/>
      <c r="CX480" s="155"/>
      <c r="CY480" s="155"/>
      <c r="CZ480" s="155"/>
      <c r="DA480" s="155"/>
      <c r="DB480" s="155"/>
      <c r="DC480" s="155"/>
      <c r="DD480" s="155"/>
      <c r="DE480" s="155"/>
      <c r="DF480" s="155"/>
      <c r="DG480" s="155"/>
      <c r="DH480" s="284" t="s">
        <v>1375</v>
      </c>
      <c r="DI480" s="4"/>
      <c r="DJ480" s="4"/>
      <c r="DK480" s="4"/>
      <c r="DL480" s="127"/>
      <c r="DM480" s="4"/>
      <c r="DN480" s="4"/>
      <c r="DO480" s="340"/>
      <c r="DP480" s="340"/>
      <c r="DQ480" s="4"/>
      <c r="DR480" s="340"/>
      <c r="DS480" s="340"/>
      <c r="DT480" s="343"/>
      <c r="DU480" s="343"/>
      <c r="DZ480" s="355"/>
      <c r="EC480" s="125"/>
      <c r="ED480" s="343"/>
      <c r="EE480" s="343"/>
      <c r="EF480" s="343"/>
      <c r="EG480" s="355"/>
      <c r="EH480" s="355"/>
      <c r="EI480" s="126"/>
      <c r="EP480" s="343"/>
      <c r="ET480" s="343"/>
      <c r="EV480" s="343"/>
      <c r="EX480" s="343"/>
      <c r="FB480" s="343"/>
      <c r="FD480" s="343"/>
      <c r="FH480" s="96" t="s">
        <v>1375</v>
      </c>
      <c r="FL480"/>
      <c r="FV480"/>
      <c r="GC480" s="343"/>
      <c r="GD480" s="343"/>
      <c r="GE480" s="343"/>
      <c r="GF480" s="355"/>
      <c r="GG480" s="355"/>
      <c r="GH480" s="331"/>
      <c r="GO480" s="343"/>
      <c r="GQ480" s="343"/>
      <c r="GS480" s="343"/>
      <c r="GY480"/>
      <c r="GZ480"/>
      <c r="HA480" s="97"/>
    </row>
    <row r="481" spans="1:209" s="84" customFormat="1" x14ac:dyDescent="0.35">
      <c r="A481" s="137">
        <v>196</v>
      </c>
      <c r="B481" s="343"/>
      <c r="C481" s="84" t="s">
        <v>1412</v>
      </c>
      <c r="D481" s="124">
        <v>44259</v>
      </c>
      <c r="E481" s="124">
        <v>44259</v>
      </c>
      <c r="F481" s="345"/>
      <c r="G481" s="125" t="s">
        <v>3631</v>
      </c>
      <c r="H481" s="97" t="s">
        <v>1375</v>
      </c>
      <c r="I481" s="126"/>
      <c r="J481" s="343"/>
      <c r="K481" s="355"/>
      <c r="L481" s="127"/>
      <c r="M481" s="360"/>
      <c r="N481" s="267" t="s">
        <v>19657</v>
      </c>
      <c r="O481" s="354"/>
      <c r="P481" s="354"/>
      <c r="Q481" s="127"/>
      <c r="R481" s="127"/>
      <c r="S481" s="127"/>
      <c r="T481" s="126"/>
      <c r="U481" s="124"/>
      <c r="V481" s="124"/>
      <c r="W481" s="126"/>
      <c r="X481" s="362"/>
      <c r="Y481" s="362"/>
      <c r="Z481" s="126"/>
      <c r="AA481" s="126"/>
      <c r="AB481" s="124"/>
      <c r="AC481" s="124"/>
      <c r="AD481" s="362"/>
      <c r="AE481" s="362"/>
      <c r="AF481" s="363"/>
      <c r="AG481" s="363"/>
      <c r="AH481" s="97" t="s">
        <v>1375</v>
      </c>
      <c r="AI481" s="124">
        <v>44259</v>
      </c>
      <c r="AJ481" s="252" t="s">
        <v>1777</v>
      </c>
      <c r="AK481" s="124"/>
      <c r="AL481" s="252"/>
      <c r="AM481" s="85" t="s">
        <v>28</v>
      </c>
      <c r="AN481" s="85" t="s">
        <v>26</v>
      </c>
      <c r="AO481" s="85" t="s">
        <v>26</v>
      </c>
      <c r="AP481" s="85"/>
      <c r="AQ481" s="85"/>
      <c r="AR481" s="85"/>
      <c r="AS481" s="335" t="s">
        <v>3633</v>
      </c>
      <c r="AT481" s="335"/>
      <c r="AU481" s="85"/>
      <c r="AV481" s="85"/>
      <c r="AW481" s="85"/>
      <c r="AX481" s="97" t="s">
        <v>1375</v>
      </c>
      <c r="AY481" s="85" t="s">
        <v>26</v>
      </c>
      <c r="AZ481" s="85" t="s">
        <v>26</v>
      </c>
      <c r="BA481" s="85" t="s">
        <v>26</v>
      </c>
      <c r="BB481" s="85" t="s">
        <v>26</v>
      </c>
      <c r="BC481" s="365"/>
      <c r="BD481" s="85" t="s">
        <v>33</v>
      </c>
      <c r="BE481" s="85" t="s">
        <v>4</v>
      </c>
      <c r="BF481" s="85"/>
      <c r="BG481" s="85"/>
      <c r="BH481" s="304" t="s">
        <v>18069</v>
      </c>
      <c r="BI481" s="355"/>
      <c r="BM481" s="123" t="s">
        <v>106</v>
      </c>
      <c r="BN481" s="123"/>
      <c r="BO481" s="123"/>
      <c r="BP481" s="123"/>
      <c r="BQ481" s="4" t="s">
        <v>8</v>
      </c>
      <c r="BR481" s="123"/>
      <c r="BS481" s="123"/>
      <c r="BT481"/>
      <c r="BU481"/>
      <c r="BV481" s="96" t="s">
        <v>1375</v>
      </c>
      <c r="BW481" s="85" t="s">
        <v>1404</v>
      </c>
      <c r="BX481" s="372"/>
      <c r="BY481" s="372"/>
      <c r="BZ481" s="129" t="s">
        <v>54</v>
      </c>
      <c r="CA481" t="s">
        <v>3668</v>
      </c>
      <c r="CB481">
        <v>12000</v>
      </c>
      <c r="CC481" s="126"/>
      <c r="CD481" s="123" t="s">
        <v>1369</v>
      </c>
      <c r="CE481" s="123" t="s">
        <v>1444</v>
      </c>
      <c r="CG481" s="126"/>
      <c r="CH481" s="123"/>
      <c r="CI481" s="126"/>
      <c r="CJ481" s="85" t="s">
        <v>26</v>
      </c>
      <c r="CK481" s="85" t="s">
        <v>26</v>
      </c>
      <c r="CL481" s="85"/>
      <c r="CM481" s="85"/>
      <c r="CN481" s="96" t="s">
        <v>3634</v>
      </c>
      <c r="CO481" s="155"/>
      <c r="CP481" s="155"/>
      <c r="CQ481" s="285"/>
      <c r="CR481" s="155"/>
      <c r="CS481" s="378"/>
      <c r="CT481" s="155"/>
      <c r="CU481" s="155"/>
      <c r="CV481" s="155"/>
      <c r="CW481" s="155"/>
      <c r="CX481" s="155"/>
      <c r="CY481" s="155"/>
      <c r="CZ481" s="155"/>
      <c r="DA481" s="155"/>
      <c r="DB481" s="155"/>
      <c r="DC481" s="155"/>
      <c r="DD481" s="155"/>
      <c r="DE481" s="155"/>
      <c r="DF481" s="155"/>
      <c r="DG481" s="155"/>
      <c r="DH481" s="284" t="s">
        <v>1375</v>
      </c>
      <c r="DI481" s="146" t="s">
        <v>123</v>
      </c>
      <c r="DJ481" s="148" t="s">
        <v>3198</v>
      </c>
      <c r="DK481" s="130" t="s">
        <v>1777</v>
      </c>
      <c r="DL481" s="127" t="s">
        <v>3632</v>
      </c>
      <c r="DN481" s="84" t="s">
        <v>3633</v>
      </c>
      <c r="DO481" s="343"/>
      <c r="DP481" s="343"/>
      <c r="DQ481" s="84" t="s">
        <v>3635</v>
      </c>
      <c r="DR481" s="343"/>
      <c r="DS481" s="343"/>
      <c r="DT481" s="343"/>
      <c r="DU481" s="343"/>
      <c r="DW481" s="84" t="s">
        <v>3636</v>
      </c>
      <c r="DX481" s="84">
        <v>9110</v>
      </c>
      <c r="DZ481" s="355"/>
      <c r="EA481" s="84" t="s">
        <v>25</v>
      </c>
      <c r="EC481" s="125"/>
      <c r="ED481" s="343"/>
      <c r="EE481" s="343"/>
      <c r="EF481" s="343"/>
      <c r="EG481" s="355"/>
      <c r="EH481" s="355"/>
      <c r="EI481" s="126" t="s">
        <v>14813</v>
      </c>
      <c r="EJ481" s="84" t="s">
        <v>26</v>
      </c>
      <c r="EK481" s="84" t="s">
        <v>25</v>
      </c>
      <c r="EM481" s="84" t="s">
        <v>1759</v>
      </c>
      <c r="EO481" s="84" t="s">
        <v>1835</v>
      </c>
      <c r="EP481" s="343"/>
      <c r="EQ481" s="84" t="s">
        <v>1761</v>
      </c>
      <c r="ES481" s="84" t="s">
        <v>1956</v>
      </c>
      <c r="ET481" s="343"/>
      <c r="EU481" s="84" t="s">
        <v>1807</v>
      </c>
      <c r="EV481" s="343"/>
      <c r="EW481" s="84" t="s">
        <v>1370</v>
      </c>
      <c r="EX481" s="343"/>
      <c r="EY481" s="84" t="s">
        <v>8</v>
      </c>
      <c r="EZ481" s="84" t="s">
        <v>3637</v>
      </c>
      <c r="FA481" s="84" t="s">
        <v>25</v>
      </c>
      <c r="FB481" s="343"/>
      <c r="FC481" s="84" t="s">
        <v>1816</v>
      </c>
      <c r="FD481" s="343"/>
      <c r="FE481" s="84" t="s">
        <v>2024</v>
      </c>
      <c r="FF481" s="84" t="s">
        <v>1838</v>
      </c>
      <c r="FG481" s="84" t="s">
        <v>26</v>
      </c>
      <c r="FH481" s="96" t="s">
        <v>1375</v>
      </c>
      <c r="FL481"/>
      <c r="FV481"/>
      <c r="GC481" s="343"/>
      <c r="GD481" s="343"/>
      <c r="GE481" s="343"/>
      <c r="GF481" s="355"/>
      <c r="GG481" s="355"/>
      <c r="GH481" s="331"/>
      <c r="GO481" s="343"/>
      <c r="GQ481" s="343"/>
      <c r="GS481" s="343"/>
      <c r="GY481"/>
      <c r="GZ481"/>
      <c r="HA481" s="97"/>
    </row>
    <row r="482" spans="1:209" s="84" customFormat="1" x14ac:dyDescent="0.35">
      <c r="A482" s="137">
        <v>234</v>
      </c>
      <c r="B482" s="343"/>
      <c r="C482" s="84" t="s">
        <v>1412</v>
      </c>
      <c r="D482" s="124">
        <v>44313</v>
      </c>
      <c r="E482" s="124">
        <v>44313</v>
      </c>
      <c r="F482" s="345"/>
      <c r="G482" s="125" t="s">
        <v>4038</v>
      </c>
      <c r="H482" s="97" t="s">
        <v>1375</v>
      </c>
      <c r="I482" s="126"/>
      <c r="J482" s="343"/>
      <c r="K482" s="355"/>
      <c r="L482" s="127"/>
      <c r="M482" s="360"/>
      <c r="N482" s="267" t="s">
        <v>19657</v>
      </c>
      <c r="O482" s="354"/>
      <c r="P482" s="354"/>
      <c r="Q482" s="127"/>
      <c r="R482" s="127"/>
      <c r="S482" s="127"/>
      <c r="T482" s="126"/>
      <c r="U482" s="124"/>
      <c r="V482" s="124"/>
      <c r="W482" s="126"/>
      <c r="X482" s="362"/>
      <c r="Y482" s="362"/>
      <c r="Z482" s="126"/>
      <c r="AA482" s="126"/>
      <c r="AB482" s="124"/>
      <c r="AC482" s="124"/>
      <c r="AD482" s="362"/>
      <c r="AE482" s="362"/>
      <c r="AF482" s="363"/>
      <c r="AG482" s="363"/>
      <c r="AH482" s="97" t="s">
        <v>1375</v>
      </c>
      <c r="AI482" s="124">
        <v>44258</v>
      </c>
      <c r="AJ482" s="252">
        <v>0.24305555555555555</v>
      </c>
      <c r="AK482" s="124"/>
      <c r="AL482" s="252"/>
      <c r="AM482" s="85" t="s">
        <v>28</v>
      </c>
      <c r="AN482" s="85" t="s">
        <v>25</v>
      </c>
      <c r="AO482" s="85" t="s">
        <v>26</v>
      </c>
      <c r="AP482" s="85"/>
      <c r="AQ482" s="85"/>
      <c r="AR482" s="85"/>
      <c r="AS482" s="335" t="s">
        <v>3916</v>
      </c>
      <c r="AT482" s="335"/>
      <c r="AU482" s="85"/>
      <c r="AV482" s="85"/>
      <c r="AW482" s="85"/>
      <c r="AX482" s="97" t="s">
        <v>1375</v>
      </c>
      <c r="AY482" s="85" t="s">
        <v>26</v>
      </c>
      <c r="AZ482" s="85" t="s">
        <v>25</v>
      </c>
      <c r="BA482" s="85" t="s">
        <v>26</v>
      </c>
      <c r="BB482" s="85" t="s">
        <v>26</v>
      </c>
      <c r="BC482" s="365"/>
      <c r="BD482" s="85" t="s">
        <v>27</v>
      </c>
      <c r="BE482" s="85" t="s">
        <v>13</v>
      </c>
      <c r="BF482" s="85" t="s">
        <v>34</v>
      </c>
      <c r="BG482" s="85"/>
      <c r="BH482" s="304" t="s">
        <v>18069</v>
      </c>
      <c r="BI482" s="355"/>
      <c r="BM482" s="123" t="s">
        <v>111</v>
      </c>
      <c r="BN482" s="123" t="s">
        <v>1378</v>
      </c>
      <c r="BO482" s="123" t="s">
        <v>1398</v>
      </c>
      <c r="BP482" s="123"/>
      <c r="BQ482" s="4" t="s">
        <v>8</v>
      </c>
      <c r="BR482" s="123" t="s">
        <v>1617</v>
      </c>
      <c r="BS482" s="123" t="s">
        <v>1423</v>
      </c>
      <c r="BT482" t="s">
        <v>1617</v>
      </c>
      <c r="BU482" t="s">
        <v>15611</v>
      </c>
      <c r="BV482" s="96" t="s">
        <v>1375</v>
      </c>
      <c r="BW482" s="85" t="s">
        <v>1404</v>
      </c>
      <c r="BX482" s="372"/>
      <c r="BY482" s="372"/>
      <c r="BZ482" s="129" t="s">
        <v>154</v>
      </c>
      <c r="CA482" t="s">
        <v>15272</v>
      </c>
      <c r="CB482">
        <v>12000</v>
      </c>
      <c r="CC482" s="126"/>
      <c r="CD482" s="123" t="s">
        <v>12687</v>
      </c>
      <c r="CE482" s="123" t="s">
        <v>17</v>
      </c>
      <c r="CG482" s="126"/>
      <c r="CH482" s="123"/>
      <c r="CI482" s="126"/>
      <c r="CJ482" s="85" t="s">
        <v>26</v>
      </c>
      <c r="CK482" s="85" t="s">
        <v>26</v>
      </c>
      <c r="CL482" s="85"/>
      <c r="CM482" s="85"/>
      <c r="CN482" s="96" t="s">
        <v>3903</v>
      </c>
      <c r="CO482" s="155"/>
      <c r="CP482" s="155"/>
      <c r="CQ482" s="285"/>
      <c r="CR482" s="155"/>
      <c r="CS482" s="378"/>
      <c r="CT482" s="155"/>
      <c r="CU482" s="155"/>
      <c r="CV482" s="155"/>
      <c r="CW482" s="155"/>
      <c r="CX482" s="155"/>
      <c r="CY482" s="155"/>
      <c r="CZ482" s="155"/>
      <c r="DA482" s="155"/>
      <c r="DB482" s="155"/>
      <c r="DC482" s="155"/>
      <c r="DD482" s="155"/>
      <c r="DE482" s="155"/>
      <c r="DF482" s="155"/>
      <c r="DG482" s="155"/>
      <c r="DH482" s="284" t="s">
        <v>1375</v>
      </c>
      <c r="DI482" s="4"/>
      <c r="DJ482" s="4"/>
      <c r="DK482" s="4"/>
      <c r="DL482" s="127"/>
      <c r="DM482" s="4"/>
      <c r="DN482" s="4"/>
      <c r="DO482" s="340"/>
      <c r="DP482" s="340"/>
      <c r="DQ482" s="4"/>
      <c r="DR482" s="340"/>
      <c r="DS482" s="340"/>
      <c r="DT482" s="343"/>
      <c r="DU482" s="343"/>
      <c r="DZ482" s="355"/>
      <c r="EC482" s="125"/>
      <c r="ED482" s="343"/>
      <c r="EE482" s="343"/>
      <c r="EF482" s="343"/>
      <c r="EG482" s="355"/>
      <c r="EH482" s="355"/>
      <c r="EI482" s="126"/>
      <c r="EP482" s="343"/>
      <c r="ET482" s="343"/>
      <c r="EV482" s="343"/>
      <c r="EX482" s="343"/>
      <c r="FB482" s="343"/>
      <c r="FD482" s="343"/>
      <c r="FH482" s="96" t="s">
        <v>1375</v>
      </c>
      <c r="FL482"/>
      <c r="FV482"/>
      <c r="GC482" s="343"/>
      <c r="GD482" s="343"/>
      <c r="GE482" s="343"/>
      <c r="GF482" s="355"/>
      <c r="GG482" s="355"/>
      <c r="GH482" s="331"/>
      <c r="GO482" s="343"/>
      <c r="GQ482" s="343"/>
      <c r="GS482" s="343"/>
      <c r="GY482"/>
      <c r="GZ482"/>
      <c r="HA482" s="97"/>
    </row>
    <row r="483" spans="1:209" s="84" customFormat="1" x14ac:dyDescent="0.35">
      <c r="A483" s="137">
        <v>195</v>
      </c>
      <c r="B483" s="343"/>
      <c r="C483" s="84" t="s">
        <v>1412</v>
      </c>
      <c r="D483" s="124">
        <v>44259</v>
      </c>
      <c r="E483" s="124">
        <v>44259</v>
      </c>
      <c r="F483" s="345"/>
      <c r="G483" s="125" t="s">
        <v>3638</v>
      </c>
      <c r="H483" s="97" t="s">
        <v>1375</v>
      </c>
      <c r="I483" s="126"/>
      <c r="J483" s="343"/>
      <c r="K483" s="355"/>
      <c r="L483" s="127"/>
      <c r="M483" s="360"/>
      <c r="N483" s="267" t="s">
        <v>19657</v>
      </c>
      <c r="O483" s="354"/>
      <c r="P483" s="354"/>
      <c r="Q483" s="127"/>
      <c r="R483" s="127"/>
      <c r="S483" s="127"/>
      <c r="T483" s="126"/>
      <c r="U483" s="124"/>
      <c r="V483" s="124"/>
      <c r="W483" s="126"/>
      <c r="X483" s="362"/>
      <c r="Y483" s="362"/>
      <c r="Z483" s="126"/>
      <c r="AA483" s="126"/>
      <c r="AB483" s="124"/>
      <c r="AC483" s="124"/>
      <c r="AD483" s="362"/>
      <c r="AE483" s="362"/>
      <c r="AF483" s="363"/>
      <c r="AG483" s="363"/>
      <c r="AH483" s="97" t="s">
        <v>1375</v>
      </c>
      <c r="AI483" s="124">
        <v>44258</v>
      </c>
      <c r="AJ483" s="252" t="s">
        <v>3640</v>
      </c>
      <c r="AK483" s="124"/>
      <c r="AL483" s="252"/>
      <c r="AM483" s="85" t="s">
        <v>28</v>
      </c>
      <c r="AN483" s="85" t="s">
        <v>26</v>
      </c>
      <c r="AO483" s="85" t="s">
        <v>26</v>
      </c>
      <c r="AP483" s="85"/>
      <c r="AQ483" s="85"/>
      <c r="AR483" s="85"/>
      <c r="AS483" s="335" t="s">
        <v>3641</v>
      </c>
      <c r="AT483" s="335"/>
      <c r="AU483" s="85"/>
      <c r="AV483" s="85"/>
      <c r="AW483" s="85"/>
      <c r="AX483" s="97" t="s">
        <v>1375</v>
      </c>
      <c r="AY483" s="85" t="s">
        <v>26</v>
      </c>
      <c r="AZ483" s="85" t="s">
        <v>26</v>
      </c>
      <c r="BA483" s="85" t="s">
        <v>26</v>
      </c>
      <c r="BB483" s="85" t="s">
        <v>26</v>
      </c>
      <c r="BC483" s="365"/>
      <c r="BD483" s="85" t="s">
        <v>33</v>
      </c>
      <c r="BE483" s="85" t="s">
        <v>4</v>
      </c>
      <c r="BF483" s="85"/>
      <c r="BG483" s="85"/>
      <c r="BH483" s="304" t="s">
        <v>18069</v>
      </c>
      <c r="BI483" s="355"/>
      <c r="BM483" s="123" t="s">
        <v>106</v>
      </c>
      <c r="BN483" s="123"/>
      <c r="BO483" s="123"/>
      <c r="BP483" s="123"/>
      <c r="BQ483" s="4" t="s">
        <v>8</v>
      </c>
      <c r="BR483" s="123"/>
      <c r="BS483" s="123"/>
      <c r="BT483"/>
      <c r="BU483"/>
      <c r="BV483" s="96" t="s">
        <v>1375</v>
      </c>
      <c r="BW483" s="85" t="s">
        <v>1404</v>
      </c>
      <c r="BX483" s="372"/>
      <c r="BY483" s="372"/>
      <c r="BZ483" s="129" t="s">
        <v>205</v>
      </c>
      <c r="CA483" t="s">
        <v>3666</v>
      </c>
      <c r="CB483">
        <v>12000</v>
      </c>
      <c r="CC483" s="126"/>
      <c r="CD483" s="123" t="s">
        <v>3667</v>
      </c>
      <c r="CE483" s="123" t="s">
        <v>1466</v>
      </c>
      <c r="CG483" s="126"/>
      <c r="CH483" s="123"/>
      <c r="CI483" s="126"/>
      <c r="CJ483" s="85" t="s">
        <v>26</v>
      </c>
      <c r="CK483" s="85" t="s">
        <v>26</v>
      </c>
      <c r="CL483" s="85"/>
      <c r="CM483" s="85"/>
      <c r="CN483" s="96" t="s">
        <v>3634</v>
      </c>
      <c r="CO483" s="155"/>
      <c r="CP483" s="155"/>
      <c r="CQ483" s="285"/>
      <c r="CR483" s="155"/>
      <c r="CS483" s="378"/>
      <c r="CT483" s="155"/>
      <c r="CU483" s="155"/>
      <c r="CV483" s="155"/>
      <c r="CW483" s="155"/>
      <c r="CX483" s="155"/>
      <c r="CY483" s="155"/>
      <c r="CZ483" s="155"/>
      <c r="DA483" s="155"/>
      <c r="DB483" s="155"/>
      <c r="DC483" s="155"/>
      <c r="DD483" s="155"/>
      <c r="DE483" s="155"/>
      <c r="DF483" s="155"/>
      <c r="DG483" s="155"/>
      <c r="DH483" s="284" t="s">
        <v>1375</v>
      </c>
      <c r="DI483" s="146" t="s">
        <v>120</v>
      </c>
      <c r="DJ483" s="148" t="s">
        <v>1990</v>
      </c>
      <c r="DK483" s="130" t="s">
        <v>3640</v>
      </c>
      <c r="DL483" s="127" t="s">
        <v>3639</v>
      </c>
      <c r="DN483" s="84" t="s">
        <v>3641</v>
      </c>
      <c r="DO483" s="343"/>
      <c r="DP483" s="343"/>
      <c r="DQ483" s="84" t="s">
        <v>3642</v>
      </c>
      <c r="DR483" s="343"/>
      <c r="DS483" s="343"/>
      <c r="DT483" s="343"/>
      <c r="DU483" s="343"/>
      <c r="DW483" s="84" t="s">
        <v>3643</v>
      </c>
      <c r="DX483" s="84">
        <v>9111</v>
      </c>
      <c r="DZ483" s="355"/>
      <c r="EA483" s="84" t="s">
        <v>25</v>
      </c>
      <c r="EC483" s="125"/>
      <c r="ED483" s="343"/>
      <c r="EE483" s="343"/>
      <c r="EF483" s="343"/>
      <c r="EG483" s="355"/>
      <c r="EH483" s="355"/>
      <c r="EI483" s="126"/>
      <c r="EJ483" s="84" t="s">
        <v>26</v>
      </c>
      <c r="EK483" s="84" t="s">
        <v>26</v>
      </c>
      <c r="EM483" s="84" t="s">
        <v>1759</v>
      </c>
      <c r="EO483" s="84" t="s">
        <v>1862</v>
      </c>
      <c r="EP483" s="343"/>
      <c r="EQ483" s="84" t="s">
        <v>1761</v>
      </c>
      <c r="ES483" s="84" t="s">
        <v>1956</v>
      </c>
      <c r="ET483" s="343"/>
      <c r="EU483" s="84" t="s">
        <v>116</v>
      </c>
      <c r="EV483" s="343"/>
      <c r="EW483" s="84" t="s">
        <v>1370</v>
      </c>
      <c r="EX483" s="343"/>
      <c r="EY483" s="84" t="s">
        <v>8</v>
      </c>
      <c r="FA483" s="84" t="s">
        <v>26</v>
      </c>
      <c r="FB483" s="343"/>
      <c r="FD483" s="343"/>
      <c r="FE483" s="84" t="s">
        <v>2024</v>
      </c>
      <c r="FF483" s="84" t="s">
        <v>1865</v>
      </c>
      <c r="FG483" s="84" t="s">
        <v>26</v>
      </c>
      <c r="FH483" s="96" t="s">
        <v>1375</v>
      </c>
      <c r="FL483"/>
      <c r="FV483"/>
      <c r="GC483" s="343"/>
      <c r="GD483" s="343"/>
      <c r="GE483" s="343"/>
      <c r="GF483" s="355"/>
      <c r="GG483" s="355"/>
      <c r="GH483" s="331"/>
      <c r="GO483" s="343"/>
      <c r="GQ483" s="343"/>
      <c r="GS483" s="343"/>
      <c r="GY483"/>
      <c r="GZ483"/>
      <c r="HA483" s="97"/>
    </row>
    <row r="484" spans="1:209" s="84" customFormat="1" x14ac:dyDescent="0.35">
      <c r="A484" s="137">
        <v>194</v>
      </c>
      <c r="B484" s="343"/>
      <c r="C484" s="84" t="s">
        <v>1412</v>
      </c>
      <c r="D484" s="124">
        <v>44259</v>
      </c>
      <c r="E484" s="124">
        <v>44259</v>
      </c>
      <c r="F484" s="345"/>
      <c r="G484" s="125" t="s">
        <v>3644</v>
      </c>
      <c r="H484" s="97" t="s">
        <v>1375</v>
      </c>
      <c r="I484" s="126"/>
      <c r="J484" s="343"/>
      <c r="K484" s="355"/>
      <c r="L484" s="127"/>
      <c r="M484" s="360"/>
      <c r="N484" s="267" t="s">
        <v>19657</v>
      </c>
      <c r="O484" s="354"/>
      <c r="P484" s="354"/>
      <c r="Q484" s="127"/>
      <c r="R484" s="127"/>
      <c r="S484" s="127"/>
      <c r="T484" s="126"/>
      <c r="U484" s="124"/>
      <c r="V484" s="124"/>
      <c r="W484" s="126"/>
      <c r="X484" s="362"/>
      <c r="Y484" s="362"/>
      <c r="Z484" s="126"/>
      <c r="AA484" s="126"/>
      <c r="AB484" s="124"/>
      <c r="AC484" s="124"/>
      <c r="AD484" s="362"/>
      <c r="AE484" s="362"/>
      <c r="AF484" s="363"/>
      <c r="AG484" s="363"/>
      <c r="AH484" s="97" t="s">
        <v>1375</v>
      </c>
      <c r="AI484" s="124">
        <v>44258</v>
      </c>
      <c r="AJ484" s="252" t="s">
        <v>3645</v>
      </c>
      <c r="AK484" s="124"/>
      <c r="AL484" s="252"/>
      <c r="AM484" s="85" t="s">
        <v>28</v>
      </c>
      <c r="AN484" s="85" t="s">
        <v>26</v>
      </c>
      <c r="AO484" s="85" t="s">
        <v>25</v>
      </c>
      <c r="AP484" s="85"/>
      <c r="AQ484" s="85"/>
      <c r="AR484" s="85"/>
      <c r="AS484" s="335">
        <v>1286571394</v>
      </c>
      <c r="AT484" s="335"/>
      <c r="AU484" s="85"/>
      <c r="AV484" s="85"/>
      <c r="AW484" s="85"/>
      <c r="AX484" s="97" t="s">
        <v>1375</v>
      </c>
      <c r="AY484" s="85" t="s">
        <v>26</v>
      </c>
      <c r="AZ484" s="85" t="s">
        <v>26</v>
      </c>
      <c r="BA484" s="85" t="s">
        <v>26</v>
      </c>
      <c r="BB484" s="85" t="s">
        <v>26</v>
      </c>
      <c r="BC484" s="365"/>
      <c r="BD484" s="85" t="s">
        <v>33</v>
      </c>
      <c r="BE484" s="85" t="s">
        <v>16</v>
      </c>
      <c r="BF484" s="85"/>
      <c r="BG484" s="85"/>
      <c r="BH484" s="304" t="s">
        <v>18069</v>
      </c>
      <c r="BI484" s="355"/>
      <c r="BM484" s="123" t="s">
        <v>32</v>
      </c>
      <c r="BN484" s="123"/>
      <c r="BO484" s="123"/>
      <c r="BP484" s="123"/>
      <c r="BQ484" s="4" t="s">
        <v>8</v>
      </c>
      <c r="BR484" s="123"/>
      <c r="BS484" s="123"/>
      <c r="BT484"/>
      <c r="BU484"/>
      <c r="BV484" s="96" t="s">
        <v>1375</v>
      </c>
      <c r="BW484" s="85" t="s">
        <v>1404</v>
      </c>
      <c r="BX484" s="372"/>
      <c r="BY484" s="372"/>
      <c r="BZ484" s="129" t="s">
        <v>84</v>
      </c>
      <c r="CA484" t="s">
        <v>3665</v>
      </c>
      <c r="CB484">
        <v>12000</v>
      </c>
      <c r="CC484" s="126"/>
      <c r="CD484" s="123" t="s">
        <v>3649</v>
      </c>
      <c r="CE484" s="123" t="s">
        <v>17</v>
      </c>
      <c r="CG484" s="126"/>
      <c r="CH484" s="123"/>
      <c r="CI484" s="126"/>
      <c r="CJ484" s="85" t="s">
        <v>26</v>
      </c>
      <c r="CK484" s="85" t="s">
        <v>26</v>
      </c>
      <c r="CL484" s="85"/>
      <c r="CM484" s="85"/>
      <c r="CN484" s="96" t="s">
        <v>3634</v>
      </c>
      <c r="CO484" s="155"/>
      <c r="CP484" s="155"/>
      <c r="CQ484" s="285"/>
      <c r="CR484" s="155"/>
      <c r="CS484" s="378"/>
      <c r="CT484" s="155"/>
      <c r="CU484" s="155"/>
      <c r="CV484" s="155"/>
      <c r="CW484" s="155"/>
      <c r="CX484" s="155"/>
      <c r="CY484" s="155"/>
      <c r="CZ484" s="155"/>
      <c r="DA484" s="155"/>
      <c r="DB484" s="155"/>
      <c r="DC484" s="155"/>
      <c r="DD484" s="155"/>
      <c r="DE484" s="155"/>
      <c r="DF484" s="155"/>
      <c r="DG484" s="155"/>
      <c r="DH484" s="284" t="s">
        <v>1375</v>
      </c>
      <c r="DI484" s="146" t="s">
        <v>128</v>
      </c>
      <c r="DJ484" s="148" t="s">
        <v>3646</v>
      </c>
      <c r="DK484" s="130" t="s">
        <v>3645</v>
      </c>
      <c r="DL484" s="127" t="s">
        <v>3639</v>
      </c>
      <c r="DN484" s="84">
        <v>1286571394</v>
      </c>
      <c r="DO484" s="343"/>
      <c r="DP484" s="343"/>
      <c r="DQ484" s="84" t="s">
        <v>3647</v>
      </c>
      <c r="DR484" s="343"/>
      <c r="DS484" s="343"/>
      <c r="DT484" s="343"/>
      <c r="DU484" s="343"/>
      <c r="DV484" s="84">
        <v>152571101</v>
      </c>
      <c r="DW484" s="84" t="s">
        <v>3648</v>
      </c>
      <c r="DX484" s="84">
        <v>2640</v>
      </c>
      <c r="DY484" s="84">
        <v>1</v>
      </c>
      <c r="DZ484" s="355"/>
      <c r="EA484" s="84" t="s">
        <v>25</v>
      </c>
      <c r="EC484" s="125"/>
      <c r="ED484" s="343"/>
      <c r="EE484" s="343"/>
      <c r="EF484" s="343"/>
      <c r="EG484" s="355"/>
      <c r="EH484" s="355"/>
      <c r="EI484" s="126"/>
      <c r="EJ484" s="84" t="s">
        <v>26</v>
      </c>
      <c r="EK484" s="84" t="s">
        <v>25</v>
      </c>
      <c r="EL484" s="84" t="s">
        <v>26</v>
      </c>
      <c r="EM484" s="84" t="s">
        <v>1759</v>
      </c>
      <c r="EO484" s="84" t="s">
        <v>1760</v>
      </c>
      <c r="EP484" s="343"/>
      <c r="EQ484" s="84" t="s">
        <v>1761</v>
      </c>
      <c r="ES484" s="84" t="s">
        <v>6</v>
      </c>
      <c r="ET484" s="343"/>
      <c r="EU484" s="84" t="s">
        <v>112</v>
      </c>
      <c r="EV484" s="343"/>
      <c r="EW484" s="84" t="s">
        <v>1370</v>
      </c>
      <c r="EX484" s="343"/>
      <c r="EY484" s="84" t="s">
        <v>1372</v>
      </c>
      <c r="FA484" s="84" t="s">
        <v>26</v>
      </c>
      <c r="FB484" s="343"/>
      <c r="FD484" s="343"/>
      <c r="FH484" s="96" t="s">
        <v>1375</v>
      </c>
      <c r="FL484"/>
      <c r="FV484"/>
      <c r="GC484" s="343"/>
      <c r="GD484" s="343"/>
      <c r="GE484" s="343"/>
      <c r="GF484" s="355"/>
      <c r="GG484" s="355"/>
      <c r="GH484" s="331"/>
      <c r="GO484" s="343"/>
      <c r="GQ484" s="343"/>
      <c r="GS484" s="343"/>
      <c r="GY484"/>
      <c r="GZ484"/>
      <c r="HA484" s="97"/>
    </row>
    <row r="485" spans="1:209" s="84" customFormat="1" x14ac:dyDescent="0.35">
      <c r="A485" s="137">
        <v>193</v>
      </c>
      <c r="B485" s="343"/>
      <c r="C485" s="84" t="s">
        <v>1412</v>
      </c>
      <c r="D485" s="124">
        <v>44259</v>
      </c>
      <c r="E485" s="124">
        <v>44259</v>
      </c>
      <c r="F485" s="345"/>
      <c r="G485" s="125" t="s">
        <v>3650</v>
      </c>
      <c r="H485" s="97" t="s">
        <v>1375</v>
      </c>
      <c r="I485" s="126"/>
      <c r="J485" s="343"/>
      <c r="K485" s="355"/>
      <c r="L485" s="127"/>
      <c r="M485" s="360"/>
      <c r="N485" s="267" t="s">
        <v>19657</v>
      </c>
      <c r="O485" s="354"/>
      <c r="P485" s="354"/>
      <c r="Q485" s="127"/>
      <c r="R485" s="127"/>
      <c r="S485" s="127"/>
      <c r="T485" s="126"/>
      <c r="U485" s="124"/>
      <c r="V485" s="124"/>
      <c r="W485" s="126"/>
      <c r="X485" s="362"/>
      <c r="Y485" s="362"/>
      <c r="Z485" s="126"/>
      <c r="AA485" s="126"/>
      <c r="AB485" s="124"/>
      <c r="AC485" s="124"/>
      <c r="AD485" s="362"/>
      <c r="AE485" s="362"/>
      <c r="AF485" s="363"/>
      <c r="AG485" s="363"/>
      <c r="AH485" s="97" t="s">
        <v>1375</v>
      </c>
      <c r="AI485" s="124">
        <v>44258</v>
      </c>
      <c r="AJ485" s="252" t="s">
        <v>1802</v>
      </c>
      <c r="AK485" s="124"/>
      <c r="AL485" s="252"/>
      <c r="AM485" s="85" t="s">
        <v>28</v>
      </c>
      <c r="AN485" s="85" t="s">
        <v>26</v>
      </c>
      <c r="AO485" s="85" t="s">
        <v>26</v>
      </c>
      <c r="AP485" s="85"/>
      <c r="AQ485" s="85"/>
      <c r="AR485" s="85"/>
      <c r="AS485" s="335">
        <v>1281830832</v>
      </c>
      <c r="AT485" s="335"/>
      <c r="AU485" s="85"/>
      <c r="AV485" s="85"/>
      <c r="AW485" s="85"/>
      <c r="AX485" s="97" t="s">
        <v>1375</v>
      </c>
      <c r="AY485" s="85" t="s">
        <v>26</v>
      </c>
      <c r="AZ485" s="85" t="s">
        <v>26</v>
      </c>
      <c r="BA485" s="85" t="s">
        <v>26</v>
      </c>
      <c r="BB485" s="85" t="s">
        <v>26</v>
      </c>
      <c r="BC485" s="365"/>
      <c r="BD485" s="85" t="s">
        <v>33</v>
      </c>
      <c r="BE485" s="85" t="s">
        <v>16</v>
      </c>
      <c r="BF485" s="85"/>
      <c r="BG485" s="85"/>
      <c r="BH485" s="304" t="s">
        <v>18049</v>
      </c>
      <c r="BI485" s="355"/>
      <c r="BM485" s="123" t="s">
        <v>106</v>
      </c>
      <c r="BN485" s="123"/>
      <c r="BO485" s="123"/>
      <c r="BP485" s="123"/>
      <c r="BQ485" s="4" t="s">
        <v>8</v>
      </c>
      <c r="BR485" s="123"/>
      <c r="BS485" s="123"/>
      <c r="BT485"/>
      <c r="BU485"/>
      <c r="BV485" s="96" t="s">
        <v>1375</v>
      </c>
      <c r="BW485" s="85" t="s">
        <v>1404</v>
      </c>
      <c r="BX485" s="372"/>
      <c r="BY485" s="372"/>
      <c r="BZ485" s="129" t="s">
        <v>84</v>
      </c>
      <c r="CA485" t="s">
        <v>3665</v>
      </c>
      <c r="CB485">
        <v>12000</v>
      </c>
      <c r="CC485" s="126"/>
      <c r="CD485" s="123" t="s">
        <v>3649</v>
      </c>
      <c r="CE485" s="123" t="s">
        <v>17</v>
      </c>
      <c r="CG485" s="126"/>
      <c r="CH485" s="123"/>
      <c r="CI485" s="126"/>
      <c r="CJ485" s="85" t="s">
        <v>26</v>
      </c>
      <c r="CK485" s="85" t="s">
        <v>26</v>
      </c>
      <c r="CL485" s="85"/>
      <c r="CM485" s="85"/>
      <c r="CN485" s="96" t="s">
        <v>3634</v>
      </c>
      <c r="CO485" s="155"/>
      <c r="CP485" s="155"/>
      <c r="CQ485" s="285"/>
      <c r="CR485" s="155"/>
      <c r="CS485" s="378"/>
      <c r="CT485" s="155"/>
      <c r="CU485" s="155"/>
      <c r="CV485" s="155"/>
      <c r="CW485" s="155"/>
      <c r="CX485" s="155"/>
      <c r="CY485" s="155"/>
      <c r="CZ485" s="155"/>
      <c r="DA485" s="155"/>
      <c r="DB485" s="155"/>
      <c r="DC485" s="155"/>
      <c r="DD485" s="155"/>
      <c r="DE485" s="155"/>
      <c r="DF485" s="155"/>
      <c r="DG485" s="155"/>
      <c r="DH485" s="284" t="s">
        <v>1375</v>
      </c>
      <c r="DI485" s="146" t="s">
        <v>128</v>
      </c>
      <c r="DJ485" s="148" t="s">
        <v>3646</v>
      </c>
      <c r="DK485" s="130" t="s">
        <v>1802</v>
      </c>
      <c r="DL485" s="127" t="s">
        <v>3639</v>
      </c>
      <c r="DN485" s="84">
        <v>1281830832</v>
      </c>
      <c r="DO485" s="343"/>
      <c r="DP485" s="343"/>
      <c r="DQ485" s="84" t="s">
        <v>3647</v>
      </c>
      <c r="DR485" s="343"/>
      <c r="DS485" s="343"/>
      <c r="DT485" s="343"/>
      <c r="DU485" s="343"/>
      <c r="DV485" s="84">
        <v>152571101</v>
      </c>
      <c r="DW485" s="84" t="s">
        <v>3651</v>
      </c>
      <c r="DX485" s="84">
        <v>1121</v>
      </c>
      <c r="DZ485" s="355"/>
      <c r="EA485" s="84" t="s">
        <v>25</v>
      </c>
      <c r="EC485" s="125"/>
      <c r="ED485" s="343"/>
      <c r="EE485" s="343"/>
      <c r="EF485" s="343"/>
      <c r="EG485" s="355"/>
      <c r="EH485" s="355"/>
      <c r="EI485" s="126"/>
      <c r="EJ485" s="84" t="s">
        <v>26</v>
      </c>
      <c r="EK485" s="84" t="s">
        <v>25</v>
      </c>
      <c r="EL485" s="84" t="s">
        <v>26</v>
      </c>
      <c r="EM485" s="84" t="s">
        <v>1759</v>
      </c>
      <c r="EO485" s="84" t="s">
        <v>1760</v>
      </c>
      <c r="EP485" s="343"/>
      <c r="EQ485" s="84" t="s">
        <v>1761</v>
      </c>
      <c r="ES485" s="84" t="s">
        <v>6</v>
      </c>
      <c r="ET485" s="343"/>
      <c r="EU485" s="84" t="s">
        <v>112</v>
      </c>
      <c r="EV485" s="343"/>
      <c r="EW485" s="84" t="s">
        <v>1370</v>
      </c>
      <c r="EX485" s="343"/>
      <c r="EY485" s="84" t="s">
        <v>1372</v>
      </c>
      <c r="FA485" s="84" t="s">
        <v>26</v>
      </c>
      <c r="FB485" s="343"/>
      <c r="FD485" s="343"/>
      <c r="FH485" s="96" t="s">
        <v>1375</v>
      </c>
      <c r="FL485"/>
      <c r="FV485"/>
      <c r="GC485" s="343"/>
      <c r="GD485" s="343"/>
      <c r="GE485" s="343"/>
      <c r="GF485" s="355"/>
      <c r="GG485" s="355"/>
      <c r="GH485" s="331"/>
      <c r="GO485" s="343"/>
      <c r="GQ485" s="343"/>
      <c r="GS485" s="343"/>
      <c r="GY485"/>
      <c r="GZ485"/>
      <c r="HA485" s="97"/>
    </row>
    <row r="486" spans="1:209" s="84" customFormat="1" x14ac:dyDescent="0.35">
      <c r="A486" s="137">
        <v>192</v>
      </c>
      <c r="B486" s="343"/>
      <c r="C486" s="84" t="s">
        <v>1412</v>
      </c>
      <c r="D486" s="124">
        <v>44259</v>
      </c>
      <c r="E486" s="124">
        <v>44259</v>
      </c>
      <c r="F486" s="345"/>
      <c r="G486" s="125" t="s">
        <v>3652</v>
      </c>
      <c r="H486" s="97" t="s">
        <v>1375</v>
      </c>
      <c r="I486" s="126"/>
      <c r="J486" s="343"/>
      <c r="K486" s="355"/>
      <c r="L486" s="127"/>
      <c r="M486" s="360"/>
      <c r="N486" s="267" t="s">
        <v>19657</v>
      </c>
      <c r="O486" s="354"/>
      <c r="P486" s="354"/>
      <c r="Q486" s="127"/>
      <c r="R486" s="127"/>
      <c r="S486" s="127"/>
      <c r="T486" s="126"/>
      <c r="U486" s="124"/>
      <c r="V486" s="124"/>
      <c r="W486" s="126"/>
      <c r="X486" s="362"/>
      <c r="Y486" s="362"/>
      <c r="Z486" s="126"/>
      <c r="AA486" s="126"/>
      <c r="AB486" s="124"/>
      <c r="AC486" s="124"/>
      <c r="AD486" s="362"/>
      <c r="AE486" s="362"/>
      <c r="AF486" s="363"/>
      <c r="AG486" s="363"/>
      <c r="AH486" s="97" t="s">
        <v>1375</v>
      </c>
      <c r="AI486" s="124">
        <v>44258</v>
      </c>
      <c r="AJ486" s="252" t="s">
        <v>1755</v>
      </c>
      <c r="AK486" s="124"/>
      <c r="AL486" s="252"/>
      <c r="AM486" s="85" t="s">
        <v>28</v>
      </c>
      <c r="AN486" s="85" t="s">
        <v>26</v>
      </c>
      <c r="AO486" s="85" t="s">
        <v>26</v>
      </c>
      <c r="AP486" s="85"/>
      <c r="AQ486" s="85"/>
      <c r="AR486" s="85"/>
      <c r="AS486" s="335">
        <v>2075733659</v>
      </c>
      <c r="AT486" s="335"/>
      <c r="AU486" s="85"/>
      <c r="AV486" s="85"/>
      <c r="AW486" s="85"/>
      <c r="AX486" s="97" t="s">
        <v>1375</v>
      </c>
      <c r="AY486" s="85" t="s">
        <v>26</v>
      </c>
      <c r="AZ486" s="85" t="s">
        <v>26</v>
      </c>
      <c r="BA486" s="85" t="s">
        <v>26</v>
      </c>
      <c r="BB486" s="85" t="s">
        <v>26</v>
      </c>
      <c r="BC486" s="365"/>
      <c r="BD486" s="85" t="s">
        <v>33</v>
      </c>
      <c r="BE486" s="85" t="s">
        <v>16</v>
      </c>
      <c r="BF486" s="85"/>
      <c r="BG486" s="85"/>
      <c r="BH486" s="304" t="s">
        <v>18051</v>
      </c>
      <c r="BI486" s="355"/>
      <c r="BM486" s="123" t="s">
        <v>106</v>
      </c>
      <c r="BN486" s="123"/>
      <c r="BO486" s="123"/>
      <c r="BP486" s="123"/>
      <c r="BQ486" s="4" t="s">
        <v>8</v>
      </c>
      <c r="BR486" s="123"/>
      <c r="BS486" s="123"/>
      <c r="BT486"/>
      <c r="BU486"/>
      <c r="BV486" s="96" t="s">
        <v>1375</v>
      </c>
      <c r="BW486" s="85" t="s">
        <v>1404</v>
      </c>
      <c r="BX486" s="372"/>
      <c r="BY486" s="372"/>
      <c r="BZ486" s="129" t="s">
        <v>75</v>
      </c>
      <c r="CA486" t="s">
        <v>3664</v>
      </c>
      <c r="CB486">
        <v>12000</v>
      </c>
      <c r="CC486" s="126"/>
      <c r="CD486" s="123" t="s">
        <v>2860</v>
      </c>
      <c r="CE486" s="123" t="s">
        <v>1450</v>
      </c>
      <c r="CG486" s="126"/>
      <c r="CH486" s="123"/>
      <c r="CI486" s="126"/>
      <c r="CJ486" s="85" t="s">
        <v>26</v>
      </c>
      <c r="CK486" s="85" t="s">
        <v>26</v>
      </c>
      <c r="CL486" s="85"/>
      <c r="CM486" s="85"/>
      <c r="CN486" s="96" t="s">
        <v>3634</v>
      </c>
      <c r="CO486" s="155"/>
      <c r="CP486" s="155"/>
      <c r="CQ486" s="285"/>
      <c r="CR486" s="155"/>
      <c r="CS486" s="378"/>
      <c r="CT486" s="155"/>
      <c r="CU486" s="155"/>
      <c r="CV486" s="155"/>
      <c r="CW486" s="155"/>
      <c r="CX486" s="155"/>
      <c r="CY486" s="155"/>
      <c r="CZ486" s="155"/>
      <c r="DA486" s="155"/>
      <c r="DB486" s="155"/>
      <c r="DC486" s="155"/>
      <c r="DD486" s="155"/>
      <c r="DE486" s="155"/>
      <c r="DF486" s="155"/>
      <c r="DG486" s="155"/>
      <c r="DH486" s="284" t="s">
        <v>1375</v>
      </c>
      <c r="DI486" s="146" t="s">
        <v>123</v>
      </c>
      <c r="DJ486" s="148" t="s">
        <v>1924</v>
      </c>
      <c r="DK486" s="130" t="s">
        <v>1755</v>
      </c>
      <c r="DL486" s="127" t="s">
        <v>3639</v>
      </c>
      <c r="DN486" s="84">
        <v>2075733659</v>
      </c>
      <c r="DO486" s="343"/>
      <c r="DP486" s="343"/>
      <c r="DQ486" s="84" t="s">
        <v>2646</v>
      </c>
      <c r="DR486" s="343"/>
      <c r="DS486" s="343"/>
      <c r="DT486" s="343"/>
      <c r="DU486" s="343"/>
      <c r="DV486" s="84">
        <v>252261104</v>
      </c>
      <c r="DW486" s="84" t="s">
        <v>3653</v>
      </c>
      <c r="DX486" s="84">
        <v>2640</v>
      </c>
      <c r="DZ486" s="355"/>
      <c r="EA486" s="84" t="s">
        <v>25</v>
      </c>
      <c r="EC486" s="125"/>
      <c r="ED486" s="343"/>
      <c r="EE486" s="343"/>
      <c r="EF486" s="343"/>
      <c r="EG486" s="355"/>
      <c r="EH486" s="355"/>
      <c r="EI486" s="126"/>
      <c r="EJ486" s="84" t="s">
        <v>26</v>
      </c>
      <c r="EK486" s="84" t="s">
        <v>25</v>
      </c>
      <c r="EL486" s="84" t="s">
        <v>26</v>
      </c>
      <c r="EM486" s="84" t="s">
        <v>1759</v>
      </c>
      <c r="EO486" s="84" t="s">
        <v>1760</v>
      </c>
      <c r="EP486" s="343"/>
      <c r="EQ486" s="84" t="s">
        <v>1761</v>
      </c>
      <c r="ES486" s="84" t="s">
        <v>6</v>
      </c>
      <c r="ET486" s="343"/>
      <c r="EU486" s="84" t="s">
        <v>112</v>
      </c>
      <c r="EV486" s="343"/>
      <c r="EW486" s="84" t="s">
        <v>1368</v>
      </c>
      <c r="EX486" s="343"/>
      <c r="EY486" s="84" t="s">
        <v>8</v>
      </c>
      <c r="FA486" s="84" t="s">
        <v>26</v>
      </c>
      <c r="FB486" s="343"/>
      <c r="FD486" s="343"/>
      <c r="FH486" s="96" t="s">
        <v>1375</v>
      </c>
      <c r="FL486"/>
      <c r="FV486"/>
      <c r="GC486" s="343"/>
      <c r="GD486" s="343"/>
      <c r="GE486" s="343"/>
      <c r="GF486" s="355"/>
      <c r="GG486" s="355"/>
      <c r="GH486" s="331"/>
      <c r="GO486" s="343"/>
      <c r="GQ486" s="343"/>
      <c r="GS486" s="343"/>
      <c r="GY486"/>
      <c r="GZ486"/>
      <c r="HA486" s="97"/>
    </row>
    <row r="487" spans="1:209" s="84" customFormat="1" x14ac:dyDescent="0.35">
      <c r="A487" s="137">
        <v>191</v>
      </c>
      <c r="B487" s="343"/>
      <c r="C487" s="84" t="s">
        <v>1412</v>
      </c>
      <c r="D487" s="124">
        <v>44259</v>
      </c>
      <c r="E487" s="124">
        <v>44259</v>
      </c>
      <c r="F487" s="345"/>
      <c r="G487" s="125" t="s">
        <v>3654</v>
      </c>
      <c r="H487" s="97" t="s">
        <v>1375</v>
      </c>
      <c r="I487" s="126"/>
      <c r="J487" s="343"/>
      <c r="K487" s="355"/>
      <c r="L487" s="127"/>
      <c r="M487" s="360"/>
      <c r="N487" s="267" t="s">
        <v>19657</v>
      </c>
      <c r="O487" s="354"/>
      <c r="P487" s="354"/>
      <c r="Q487" s="127"/>
      <c r="R487" s="127"/>
      <c r="S487" s="127"/>
      <c r="T487" s="126"/>
      <c r="U487" s="124"/>
      <c r="V487" s="124"/>
      <c r="W487" s="126"/>
      <c r="X487" s="362"/>
      <c r="Y487" s="362"/>
      <c r="Z487" s="126"/>
      <c r="AA487" s="126"/>
      <c r="AB487" s="124"/>
      <c r="AC487" s="124"/>
      <c r="AD487" s="362"/>
      <c r="AE487" s="362"/>
      <c r="AF487" s="363"/>
      <c r="AG487" s="363"/>
      <c r="AH487" s="97" t="s">
        <v>1375</v>
      </c>
      <c r="AI487" s="124">
        <v>44257</v>
      </c>
      <c r="AJ487" s="252" t="s">
        <v>3656</v>
      </c>
      <c r="AK487" s="124"/>
      <c r="AL487" s="252"/>
      <c r="AM487" s="85" t="s">
        <v>28</v>
      </c>
      <c r="AN487" s="85" t="s">
        <v>26</v>
      </c>
      <c r="AO487" s="85" t="s">
        <v>26</v>
      </c>
      <c r="AP487" s="85"/>
      <c r="AQ487" s="85"/>
      <c r="AR487" s="85"/>
      <c r="AS487" s="335">
        <v>8191767536</v>
      </c>
      <c r="AT487" s="335"/>
      <c r="AU487" s="85"/>
      <c r="AV487" s="85"/>
      <c r="AW487" s="85"/>
      <c r="AX487" s="97" t="s">
        <v>1375</v>
      </c>
      <c r="AY487" s="85" t="s">
        <v>26</v>
      </c>
      <c r="AZ487" s="85" t="s">
        <v>26</v>
      </c>
      <c r="BA487" s="85" t="s">
        <v>26</v>
      </c>
      <c r="BB487" s="85" t="s">
        <v>26</v>
      </c>
      <c r="BC487" s="365"/>
      <c r="BD487" s="85" t="s">
        <v>33</v>
      </c>
      <c r="BE487" s="85" t="s">
        <v>16</v>
      </c>
      <c r="BF487" s="85"/>
      <c r="BG487" s="85"/>
      <c r="BH487" s="304" t="s">
        <v>18049</v>
      </c>
      <c r="BI487" s="355"/>
      <c r="BM487" s="123" t="s">
        <v>106</v>
      </c>
      <c r="BN487" s="123"/>
      <c r="BO487" s="123"/>
      <c r="BP487" s="123"/>
      <c r="BQ487" s="4" t="s">
        <v>8</v>
      </c>
      <c r="BR487" s="123"/>
      <c r="BS487" s="123"/>
      <c r="BT487"/>
      <c r="BU487"/>
      <c r="BV487" s="96" t="s">
        <v>1375</v>
      </c>
      <c r="BW487" s="85" t="s">
        <v>1404</v>
      </c>
      <c r="BX487" s="372"/>
      <c r="BY487" s="372"/>
      <c r="BZ487" s="129" t="s">
        <v>175</v>
      </c>
      <c r="CA487" t="s">
        <v>3663</v>
      </c>
      <c r="CB487">
        <v>12000</v>
      </c>
      <c r="CC487" s="126"/>
      <c r="CD487" s="123" t="s">
        <v>1457</v>
      </c>
      <c r="CE487" s="123"/>
      <c r="CG487" s="126"/>
      <c r="CH487" s="123"/>
      <c r="CI487" s="126"/>
      <c r="CJ487" s="85" t="s">
        <v>26</v>
      </c>
      <c r="CK487" s="85" t="s">
        <v>26</v>
      </c>
      <c r="CL487" s="85"/>
      <c r="CM487" s="85"/>
      <c r="CN487" s="96" t="s">
        <v>3634</v>
      </c>
      <c r="CO487" s="155"/>
      <c r="CP487" s="155"/>
      <c r="CQ487" s="285"/>
      <c r="CR487" s="155"/>
      <c r="CS487" s="378"/>
      <c r="CT487" s="155"/>
      <c r="CU487" s="155"/>
      <c r="CV487" s="155"/>
      <c r="CW487" s="155"/>
      <c r="CX487" s="155"/>
      <c r="CY487" s="155"/>
      <c r="CZ487" s="155"/>
      <c r="DA487" s="155"/>
      <c r="DB487" s="155"/>
      <c r="DC487" s="155"/>
      <c r="DD487" s="155"/>
      <c r="DE487" s="155"/>
      <c r="DF487" s="155"/>
      <c r="DG487" s="155"/>
      <c r="DH487" s="284" t="s">
        <v>1375</v>
      </c>
      <c r="DI487" s="146" t="s">
        <v>2095</v>
      </c>
      <c r="DJ487" s="148" t="s">
        <v>3657</v>
      </c>
      <c r="DK487" s="130" t="s">
        <v>3656</v>
      </c>
      <c r="DL487" s="127" t="s">
        <v>3655</v>
      </c>
      <c r="DN487" s="84">
        <v>8191767536</v>
      </c>
      <c r="DO487" s="343"/>
      <c r="DP487" s="343"/>
      <c r="DQ487" s="84" t="s">
        <v>3658</v>
      </c>
      <c r="DR487" s="343"/>
      <c r="DS487" s="343"/>
      <c r="DT487" s="343"/>
      <c r="DU487" s="343"/>
      <c r="DV487" s="84">
        <v>83371109</v>
      </c>
      <c r="DW487" s="84" t="s">
        <v>3659</v>
      </c>
      <c r="DX487" s="84">
        <v>1120</v>
      </c>
      <c r="DZ487" s="355"/>
      <c r="EA487" s="84" t="s">
        <v>25</v>
      </c>
      <c r="EC487" s="125"/>
      <c r="ED487" s="343"/>
      <c r="EE487" s="343"/>
      <c r="EF487" s="343"/>
      <c r="EG487" s="355"/>
      <c r="EH487" s="355"/>
      <c r="EI487" s="126"/>
      <c r="EJ487" s="84" t="s">
        <v>26</v>
      </c>
      <c r="EK487" s="84" t="s">
        <v>25</v>
      </c>
      <c r="EL487" s="84" t="s">
        <v>26</v>
      </c>
      <c r="EM487" s="84" t="s">
        <v>1759</v>
      </c>
      <c r="EN487" s="84" t="s">
        <v>3660</v>
      </c>
      <c r="EO487" s="84" t="s">
        <v>1760</v>
      </c>
      <c r="EP487" s="343"/>
      <c r="EQ487" s="84" t="s">
        <v>1761</v>
      </c>
      <c r="ER487" s="84" t="s">
        <v>3661</v>
      </c>
      <c r="ES487" s="84" t="s">
        <v>1956</v>
      </c>
      <c r="ET487" s="343"/>
      <c r="EU487" s="84" t="s">
        <v>112</v>
      </c>
      <c r="EV487" s="343"/>
      <c r="EW487" s="84" t="s">
        <v>1370</v>
      </c>
      <c r="EX487" s="343"/>
      <c r="EY487" s="84" t="s">
        <v>8</v>
      </c>
      <c r="EZ487" s="84" t="s">
        <v>3662</v>
      </c>
      <c r="FA487" s="84" t="s">
        <v>26</v>
      </c>
      <c r="FB487" s="343"/>
      <c r="FD487" s="343"/>
      <c r="FH487" s="96" t="s">
        <v>1375</v>
      </c>
      <c r="FL487"/>
      <c r="FV487"/>
      <c r="GC487" s="343"/>
      <c r="GD487" s="343"/>
      <c r="GE487" s="343"/>
      <c r="GF487" s="355"/>
      <c r="GG487" s="355"/>
      <c r="GH487" s="331"/>
      <c r="GO487" s="343"/>
      <c r="GQ487" s="343"/>
      <c r="GS487" s="343"/>
      <c r="GY487"/>
      <c r="GZ487"/>
      <c r="HA487" s="97"/>
    </row>
    <row r="488" spans="1:209" s="84" customFormat="1" x14ac:dyDescent="0.35">
      <c r="A488" s="137">
        <v>236</v>
      </c>
      <c r="B488" s="343"/>
      <c r="C488" s="84" t="s">
        <v>1412</v>
      </c>
      <c r="D488" s="124">
        <v>44270</v>
      </c>
      <c r="E488" s="124">
        <v>44270</v>
      </c>
      <c r="F488" s="345"/>
      <c r="G488" s="125" t="s">
        <v>3570</v>
      </c>
      <c r="H488" s="97" t="s">
        <v>1375</v>
      </c>
      <c r="I488" s="126"/>
      <c r="J488" s="343"/>
      <c r="K488" s="355"/>
      <c r="L488" s="127"/>
      <c r="M488" s="360"/>
      <c r="N488" s="267" t="s">
        <v>19657</v>
      </c>
      <c r="O488" s="354"/>
      <c r="P488" s="354"/>
      <c r="Q488" s="127"/>
      <c r="R488" s="127"/>
      <c r="S488" s="127"/>
      <c r="T488" s="126"/>
      <c r="U488" s="124"/>
      <c r="V488" s="124"/>
      <c r="W488" s="126"/>
      <c r="X488" s="362"/>
      <c r="Y488" s="362"/>
      <c r="Z488" s="126"/>
      <c r="AA488" s="126"/>
      <c r="AB488" s="124"/>
      <c r="AC488" s="124"/>
      <c r="AD488" s="362"/>
      <c r="AE488" s="362"/>
      <c r="AF488" s="363"/>
      <c r="AG488" s="363"/>
      <c r="AH488" s="97" t="s">
        <v>1375</v>
      </c>
      <c r="AI488" s="124">
        <v>44256</v>
      </c>
      <c r="AJ488" s="252" t="s">
        <v>3571</v>
      </c>
      <c r="AK488" s="124"/>
      <c r="AL488" s="252"/>
      <c r="AM488" s="85" t="s">
        <v>28</v>
      </c>
      <c r="AN488" s="85" t="s">
        <v>25</v>
      </c>
      <c r="AO488" s="85" t="s">
        <v>25</v>
      </c>
      <c r="AP488" s="85"/>
      <c r="AQ488" s="85"/>
      <c r="AR488" s="85"/>
      <c r="AS488" s="335" t="s">
        <v>3572</v>
      </c>
      <c r="AT488" s="335"/>
      <c r="AU488" s="85"/>
      <c r="AV488" s="85"/>
      <c r="AW488" s="85"/>
      <c r="AX488" s="97" t="s">
        <v>1375</v>
      </c>
      <c r="AY488" s="85" t="s">
        <v>26</v>
      </c>
      <c r="AZ488" s="85" t="s">
        <v>26</v>
      </c>
      <c r="BA488" s="85" t="s">
        <v>26</v>
      </c>
      <c r="BB488" s="85" t="s">
        <v>26</v>
      </c>
      <c r="BC488" s="365"/>
      <c r="BD488" s="85" t="s">
        <v>33</v>
      </c>
      <c r="BE488" s="85" t="s">
        <v>13</v>
      </c>
      <c r="BF488" s="85"/>
      <c r="BG488" s="85"/>
      <c r="BH488" s="304" t="s">
        <v>18049</v>
      </c>
      <c r="BI488" s="355"/>
      <c r="BM488" s="123" t="s">
        <v>32</v>
      </c>
      <c r="BN488" s="123"/>
      <c r="BO488" s="123"/>
      <c r="BP488" s="123"/>
      <c r="BQ488" s="4" t="s">
        <v>8</v>
      </c>
      <c r="BR488" s="123"/>
      <c r="BS488" s="123"/>
      <c r="BT488"/>
      <c r="BU488"/>
      <c r="BV488" s="96" t="s">
        <v>1375</v>
      </c>
      <c r="BW488" s="85" t="s">
        <v>43</v>
      </c>
      <c r="BX488" s="372"/>
      <c r="BY488" s="372"/>
      <c r="BZ488" s="129" t="s">
        <v>49</v>
      </c>
      <c r="CA488" t="s">
        <v>3936</v>
      </c>
      <c r="CB488">
        <v>21000</v>
      </c>
      <c r="CC488" s="126"/>
      <c r="CD488" s="123" t="s">
        <v>3955</v>
      </c>
      <c r="CE488" s="123" t="s">
        <v>1450</v>
      </c>
      <c r="CG488" s="126"/>
      <c r="CH488" s="123">
        <v>438</v>
      </c>
      <c r="CI488" s="126"/>
      <c r="CJ488" s="85" t="s">
        <v>26</v>
      </c>
      <c r="CK488" s="85" t="s">
        <v>26</v>
      </c>
      <c r="CL488" s="85"/>
      <c r="CM488" s="85"/>
      <c r="CN488" s="96" t="s">
        <v>3903</v>
      </c>
      <c r="CO488" s="155"/>
      <c r="CP488" s="155"/>
      <c r="CQ488" s="285"/>
      <c r="CR488" s="155"/>
      <c r="CS488" s="378"/>
      <c r="CT488" s="155"/>
      <c r="CU488" s="155"/>
      <c r="CV488" s="155"/>
      <c r="CW488" s="155"/>
      <c r="CX488" s="155"/>
      <c r="CY488" s="155"/>
      <c r="CZ488" s="155"/>
      <c r="DA488" s="155"/>
      <c r="DB488" s="155"/>
      <c r="DC488" s="155"/>
      <c r="DD488" s="155"/>
      <c r="DE488" s="155"/>
      <c r="DF488" s="155"/>
      <c r="DG488" s="155"/>
      <c r="DH488" s="284" t="s">
        <v>1375</v>
      </c>
      <c r="DI488" s="4"/>
      <c r="DJ488" s="4"/>
      <c r="DK488" s="4"/>
      <c r="DL488" s="127"/>
      <c r="DM488" s="4"/>
      <c r="DN488" s="4"/>
      <c r="DO488" s="340"/>
      <c r="DP488" s="340"/>
      <c r="DQ488" s="4"/>
      <c r="DR488" s="340"/>
      <c r="DS488" s="340"/>
      <c r="DT488" s="343"/>
      <c r="DU488" s="343"/>
      <c r="DZ488" s="355"/>
      <c r="EC488" s="125"/>
      <c r="ED488" s="343"/>
      <c r="EE488" s="343"/>
      <c r="EF488" s="343"/>
      <c r="EG488" s="355"/>
      <c r="EH488" s="355"/>
      <c r="EI488" s="126"/>
      <c r="EP488" s="343"/>
      <c r="ET488" s="343"/>
      <c r="EV488" s="343"/>
      <c r="EX488" s="343"/>
      <c r="FB488" s="343"/>
      <c r="FD488" s="343"/>
      <c r="FH488" s="96" t="s">
        <v>1375</v>
      </c>
      <c r="FL488"/>
      <c r="FV488"/>
      <c r="GC488" s="343"/>
      <c r="GD488" s="343"/>
      <c r="GE488" s="343"/>
      <c r="GF488" s="355"/>
      <c r="GG488" s="355"/>
      <c r="GH488" s="331"/>
      <c r="GO488" s="343"/>
      <c r="GQ488" s="343"/>
      <c r="GS488" s="343"/>
      <c r="GY488"/>
      <c r="GZ488"/>
      <c r="HA488" s="97"/>
    </row>
    <row r="489" spans="1:209" s="84" customFormat="1" x14ac:dyDescent="0.35">
      <c r="A489" s="137">
        <v>190</v>
      </c>
      <c r="B489" s="343"/>
      <c r="C489" s="84" t="s">
        <v>1412</v>
      </c>
      <c r="D489" s="124">
        <v>44257</v>
      </c>
      <c r="E489" s="124">
        <v>44257</v>
      </c>
      <c r="F489" s="345"/>
      <c r="G489" s="125" t="s">
        <v>3584</v>
      </c>
      <c r="H489" s="97" t="s">
        <v>1375</v>
      </c>
      <c r="I489" s="126"/>
      <c r="J489" s="343"/>
      <c r="K489" s="355"/>
      <c r="L489" s="127"/>
      <c r="M489" s="360"/>
      <c r="N489" s="267" t="s">
        <v>19657</v>
      </c>
      <c r="O489" s="354"/>
      <c r="P489" s="354"/>
      <c r="Q489" s="127"/>
      <c r="R489" s="127"/>
      <c r="S489" s="127"/>
      <c r="T489" s="126"/>
      <c r="U489" s="124"/>
      <c r="V489" s="124"/>
      <c r="W489" s="126"/>
      <c r="X489" s="362"/>
      <c r="Y489" s="362"/>
      <c r="Z489" s="126"/>
      <c r="AA489" s="126"/>
      <c r="AB489" s="124"/>
      <c r="AC489" s="124"/>
      <c r="AD489" s="362"/>
      <c r="AE489" s="362"/>
      <c r="AF489" s="363"/>
      <c r="AG489" s="363"/>
      <c r="AH489" s="97" t="s">
        <v>1375</v>
      </c>
      <c r="AI489" s="124">
        <v>44256</v>
      </c>
      <c r="AJ489" s="252" t="s">
        <v>3585</v>
      </c>
      <c r="AK489" s="124"/>
      <c r="AL489" s="252"/>
      <c r="AM489" s="85" t="s">
        <v>28</v>
      </c>
      <c r="AN489" s="85" t="s">
        <v>26</v>
      </c>
      <c r="AO489" s="85" t="s">
        <v>26</v>
      </c>
      <c r="AP489" s="85"/>
      <c r="AQ489" s="85"/>
      <c r="AR489" s="85"/>
      <c r="AS489" s="335">
        <v>995425259</v>
      </c>
      <c r="AT489" s="335"/>
      <c r="AU489" s="85"/>
      <c r="AV489" s="85"/>
      <c r="AW489" s="85"/>
      <c r="AX489" s="97" t="s">
        <v>1375</v>
      </c>
      <c r="AY489" s="85" t="s">
        <v>26</v>
      </c>
      <c r="AZ489" s="85" t="s">
        <v>26</v>
      </c>
      <c r="BA489" s="85" t="s">
        <v>26</v>
      </c>
      <c r="BB489" s="85" t="s">
        <v>26</v>
      </c>
      <c r="BC489" s="365"/>
      <c r="BD489" s="85" t="s">
        <v>33</v>
      </c>
      <c r="BE489" s="85" t="s">
        <v>16</v>
      </c>
      <c r="BF489" s="85"/>
      <c r="BG489" s="85"/>
      <c r="BH489" s="304" t="s">
        <v>18051</v>
      </c>
      <c r="BI489" s="355"/>
      <c r="BM489" s="123" t="s">
        <v>106</v>
      </c>
      <c r="BN489" s="123"/>
      <c r="BO489" s="123"/>
      <c r="BP489" s="123"/>
      <c r="BQ489" s="4" t="s">
        <v>8</v>
      </c>
      <c r="BR489" s="123"/>
      <c r="BS489" s="123"/>
      <c r="BT489"/>
      <c r="BU489"/>
      <c r="BV489" s="96" t="s">
        <v>1375</v>
      </c>
      <c r="BW489" s="85" t="s">
        <v>43</v>
      </c>
      <c r="BX489" s="372"/>
      <c r="BY489" s="372"/>
      <c r="BZ489" s="129" t="s">
        <v>71</v>
      </c>
      <c r="CA489" t="s">
        <v>3616</v>
      </c>
      <c r="CB489">
        <v>12000</v>
      </c>
      <c r="CC489" s="126"/>
      <c r="CD489" s="123" t="s">
        <v>3614</v>
      </c>
      <c r="CE489" s="123" t="s">
        <v>17</v>
      </c>
      <c r="CG489" s="126"/>
      <c r="CH489" s="123">
        <v>246</v>
      </c>
      <c r="CI489" s="126"/>
      <c r="CJ489" s="85" t="s">
        <v>26</v>
      </c>
      <c r="CK489" s="85" t="s">
        <v>26</v>
      </c>
      <c r="CL489" s="85"/>
      <c r="CM489" s="85"/>
      <c r="CN489" s="96" t="s">
        <v>3414</v>
      </c>
      <c r="CO489" s="155"/>
      <c r="CP489" s="155"/>
      <c r="CQ489" s="285"/>
      <c r="CR489" s="155"/>
      <c r="CS489" s="378"/>
      <c r="CT489" s="155"/>
      <c r="CU489" s="155"/>
      <c r="CV489" s="155"/>
      <c r="CW489" s="155"/>
      <c r="CX489" s="155"/>
      <c r="CY489" s="155"/>
      <c r="CZ489" s="155"/>
      <c r="DA489" s="155"/>
      <c r="DB489" s="155"/>
      <c r="DC489" s="155"/>
      <c r="DD489" s="155"/>
      <c r="DE489" s="155"/>
      <c r="DF489" s="155"/>
      <c r="DG489" s="155"/>
      <c r="DH489" s="284" t="s">
        <v>1375</v>
      </c>
      <c r="DI489" s="127" t="s">
        <v>120</v>
      </c>
      <c r="DJ489" s="84" t="s">
        <v>1953</v>
      </c>
      <c r="DK489" s="130" t="s">
        <v>3585</v>
      </c>
      <c r="DL489" s="127" t="s">
        <v>3412</v>
      </c>
      <c r="DN489" s="84">
        <v>995425259</v>
      </c>
      <c r="DO489" s="343"/>
      <c r="DP489" s="343"/>
      <c r="DQ489" s="84" t="s">
        <v>1954</v>
      </c>
      <c r="DR489" s="343"/>
      <c r="DS489" s="343"/>
      <c r="DT489" s="343"/>
      <c r="DU489" s="343"/>
      <c r="DV489" s="84">
        <v>103401102</v>
      </c>
      <c r="DW489" s="84" t="s">
        <v>3586</v>
      </c>
      <c r="DX489" s="84">
        <v>2640</v>
      </c>
      <c r="DZ489" s="355"/>
      <c r="EA489" s="84" t="s">
        <v>25</v>
      </c>
      <c r="EC489" s="125"/>
      <c r="ED489" s="343"/>
      <c r="EE489" s="343"/>
      <c r="EF489" s="343"/>
      <c r="EG489" s="355"/>
      <c r="EH489" s="355"/>
      <c r="EI489" s="126"/>
      <c r="EJ489" s="84" t="s">
        <v>25</v>
      </c>
      <c r="EK489" s="84" t="s">
        <v>26</v>
      </c>
      <c r="EL489" s="84" t="s">
        <v>26</v>
      </c>
      <c r="EM489" s="84" t="s">
        <v>1759</v>
      </c>
      <c r="EO489" s="84" t="s">
        <v>1760</v>
      </c>
      <c r="EP489" s="343"/>
      <c r="EQ489" s="84" t="s">
        <v>1761</v>
      </c>
      <c r="ES489" s="84" t="s">
        <v>6</v>
      </c>
      <c r="ET489" s="343"/>
      <c r="EU489" s="84" t="s">
        <v>112</v>
      </c>
      <c r="EV489" s="343"/>
      <c r="EW489" s="84" t="s">
        <v>1368</v>
      </c>
      <c r="EX489" s="343"/>
      <c r="EY489" s="84" t="s">
        <v>8</v>
      </c>
      <c r="FA489" s="84" t="s">
        <v>25</v>
      </c>
      <c r="FB489" s="343"/>
      <c r="FC489" s="84" t="s">
        <v>1816</v>
      </c>
      <c r="FD489" s="343"/>
      <c r="FH489" s="96" t="s">
        <v>1375</v>
      </c>
      <c r="FL489"/>
      <c r="FV489"/>
      <c r="GC489" s="343"/>
      <c r="GD489" s="343"/>
      <c r="GE489" s="343"/>
      <c r="GF489" s="355"/>
      <c r="GG489" s="355"/>
      <c r="GH489" s="331"/>
      <c r="GO489" s="343"/>
      <c r="GQ489" s="343"/>
      <c r="GS489" s="343"/>
      <c r="GY489"/>
      <c r="GZ489"/>
      <c r="HA489" s="97"/>
    </row>
    <row r="490" spans="1:209" s="84" customFormat="1" x14ac:dyDescent="0.35">
      <c r="A490" s="137">
        <v>189</v>
      </c>
      <c r="B490" s="343"/>
      <c r="C490" s="84" t="s">
        <v>1412</v>
      </c>
      <c r="D490" s="124">
        <v>44257</v>
      </c>
      <c r="E490" s="124">
        <v>44257</v>
      </c>
      <c r="F490" s="345"/>
      <c r="G490" s="125" t="s">
        <v>3587</v>
      </c>
      <c r="H490" s="97" t="s">
        <v>1375</v>
      </c>
      <c r="I490" s="126"/>
      <c r="J490" s="343"/>
      <c r="K490" s="355"/>
      <c r="L490" s="127"/>
      <c r="M490" s="360"/>
      <c r="N490" s="267" t="s">
        <v>19657</v>
      </c>
      <c r="O490" s="354"/>
      <c r="P490" s="354"/>
      <c r="Q490" s="127"/>
      <c r="R490" s="127"/>
      <c r="S490" s="127"/>
      <c r="T490" s="126"/>
      <c r="U490" s="124"/>
      <c r="V490" s="124"/>
      <c r="W490" s="126"/>
      <c r="X490" s="362"/>
      <c r="Y490" s="362"/>
      <c r="Z490" s="126"/>
      <c r="AA490" s="126"/>
      <c r="AB490" s="124"/>
      <c r="AC490" s="124"/>
      <c r="AD490" s="362"/>
      <c r="AE490" s="362"/>
      <c r="AF490" s="363"/>
      <c r="AG490" s="363"/>
      <c r="AH490" s="97" t="s">
        <v>1375</v>
      </c>
      <c r="AI490" s="124">
        <v>44256</v>
      </c>
      <c r="AJ490" s="252" t="s">
        <v>3588</v>
      </c>
      <c r="AK490" s="124">
        <v>44256</v>
      </c>
      <c r="AL490" s="252" t="s">
        <v>3588</v>
      </c>
      <c r="AM490" s="85" t="s">
        <v>28</v>
      </c>
      <c r="AN490" s="85" t="s">
        <v>26</v>
      </c>
      <c r="AO490" s="85" t="s">
        <v>26</v>
      </c>
      <c r="AP490" s="85" t="s">
        <v>3589</v>
      </c>
      <c r="AQ490" s="85"/>
      <c r="AR490" s="85"/>
      <c r="AS490" s="335" t="s">
        <v>3590</v>
      </c>
      <c r="AT490" s="335"/>
      <c r="AU490" s="85"/>
      <c r="AV490" s="85"/>
      <c r="AW490" s="85"/>
      <c r="AX490" s="97" t="s">
        <v>1375</v>
      </c>
      <c r="AY490" s="85" t="s">
        <v>26</v>
      </c>
      <c r="AZ490" s="85" t="s">
        <v>26</v>
      </c>
      <c r="BA490" s="85" t="s">
        <v>26</v>
      </c>
      <c r="BB490" s="85" t="s">
        <v>26</v>
      </c>
      <c r="BC490" s="365"/>
      <c r="BD490" s="85" t="s">
        <v>33</v>
      </c>
      <c r="BE490" s="85" t="s">
        <v>16</v>
      </c>
      <c r="BF490" s="85"/>
      <c r="BG490" s="85"/>
      <c r="BH490" s="304" t="s">
        <v>18051</v>
      </c>
      <c r="BI490" s="355"/>
      <c r="BM490" s="123" t="s">
        <v>106</v>
      </c>
      <c r="BN490" s="123"/>
      <c r="BO490" s="123"/>
      <c r="BP490" s="123"/>
      <c r="BQ490" s="4" t="s">
        <v>1371</v>
      </c>
      <c r="BR490" s="123"/>
      <c r="BS490" s="123"/>
      <c r="BT490"/>
      <c r="BU490"/>
      <c r="BV490" s="96" t="s">
        <v>1375</v>
      </c>
      <c r="BW490" s="85" t="s">
        <v>1404</v>
      </c>
      <c r="BX490" s="372"/>
      <c r="BY490" s="372"/>
      <c r="BZ490" s="129" t="s">
        <v>71</v>
      </c>
      <c r="CA490" t="s">
        <v>3615</v>
      </c>
      <c r="CB490">
        <v>12000</v>
      </c>
      <c r="CC490" s="126"/>
      <c r="CD490" s="128" t="s">
        <v>3613</v>
      </c>
      <c r="CE490" s="123" t="s">
        <v>17</v>
      </c>
      <c r="CG490" s="126"/>
      <c r="CH490" s="123">
        <v>246</v>
      </c>
      <c r="CI490" s="126"/>
      <c r="CJ490" s="85" t="s">
        <v>26</v>
      </c>
      <c r="CK490" s="85" t="s">
        <v>26</v>
      </c>
      <c r="CL490" s="85"/>
      <c r="CM490" s="85"/>
      <c r="CN490" s="96" t="s">
        <v>3414</v>
      </c>
      <c r="CO490" s="155"/>
      <c r="CP490" s="155"/>
      <c r="CQ490" s="285"/>
      <c r="CR490" s="155"/>
      <c r="CS490" s="378"/>
      <c r="CT490" s="155"/>
      <c r="CU490" s="155"/>
      <c r="CV490" s="155"/>
      <c r="CW490" s="155"/>
      <c r="CX490" s="155"/>
      <c r="CY490" s="155"/>
      <c r="CZ490" s="155"/>
      <c r="DA490" s="155"/>
      <c r="DB490" s="155"/>
      <c r="DC490" s="155"/>
      <c r="DD490" s="155"/>
      <c r="DE490" s="155"/>
      <c r="DF490" s="155"/>
      <c r="DG490" s="155"/>
      <c r="DH490" s="284" t="s">
        <v>1375</v>
      </c>
      <c r="DI490" s="127" t="s">
        <v>120</v>
      </c>
      <c r="DJ490" s="84" t="s">
        <v>1953</v>
      </c>
      <c r="DK490" s="130" t="s">
        <v>3588</v>
      </c>
      <c r="DL490" s="127" t="s">
        <v>3412</v>
      </c>
      <c r="DM490" s="84" t="s">
        <v>3589</v>
      </c>
      <c r="DN490" s="84" t="s">
        <v>3590</v>
      </c>
      <c r="DO490" s="343"/>
      <c r="DP490" s="343"/>
      <c r="DQ490" s="84" t="s">
        <v>1954</v>
      </c>
      <c r="DR490" s="343"/>
      <c r="DS490" s="343"/>
      <c r="DT490" s="343"/>
      <c r="DU490" s="343"/>
      <c r="DV490" s="84">
        <v>103561101</v>
      </c>
      <c r="DW490" s="84" t="s">
        <v>3591</v>
      </c>
      <c r="DX490" s="84">
        <v>9320</v>
      </c>
      <c r="DZ490" s="355"/>
      <c r="EA490" s="84" t="s">
        <v>25</v>
      </c>
      <c r="EC490" s="125"/>
      <c r="ED490" s="343"/>
      <c r="EE490" s="343"/>
      <c r="EF490" s="343"/>
      <c r="EG490" s="355"/>
      <c r="EH490" s="355"/>
      <c r="EI490" s="126"/>
      <c r="EJ490" s="84" t="s">
        <v>26</v>
      </c>
      <c r="EK490" s="84" t="s">
        <v>26</v>
      </c>
      <c r="EM490" s="84" t="s">
        <v>1759</v>
      </c>
      <c r="EO490" s="84" t="s">
        <v>1760</v>
      </c>
      <c r="EP490" s="343"/>
      <c r="EQ490" s="84" t="s">
        <v>1761</v>
      </c>
      <c r="ES490" s="84" t="s">
        <v>6</v>
      </c>
      <c r="ET490" s="343"/>
      <c r="EU490" s="84" t="s">
        <v>112</v>
      </c>
      <c r="EV490" s="343"/>
      <c r="EW490" s="84" t="s">
        <v>1368</v>
      </c>
      <c r="EX490" s="343"/>
      <c r="EY490" s="84" t="s">
        <v>1371</v>
      </c>
      <c r="FA490" s="84" t="s">
        <v>25</v>
      </c>
      <c r="FB490" s="343"/>
      <c r="FC490" s="84" t="s">
        <v>1816</v>
      </c>
      <c r="FD490" s="343"/>
      <c r="FG490" s="84" t="s">
        <v>26</v>
      </c>
      <c r="FH490" s="96" t="s">
        <v>1375</v>
      </c>
      <c r="FL490"/>
      <c r="FV490"/>
      <c r="GC490" s="343"/>
      <c r="GD490" s="343"/>
      <c r="GE490" s="343"/>
      <c r="GF490" s="355"/>
      <c r="GG490" s="355"/>
      <c r="GH490" s="331"/>
      <c r="GO490" s="343"/>
      <c r="GQ490" s="343"/>
      <c r="GS490" s="343"/>
      <c r="GY490"/>
      <c r="GZ490"/>
      <c r="HA490" s="97"/>
    </row>
    <row r="491" spans="1:209" s="84" customFormat="1" x14ac:dyDescent="0.35">
      <c r="A491" s="137">
        <v>188</v>
      </c>
      <c r="B491" s="343"/>
      <c r="C491" s="84" t="s">
        <v>1412</v>
      </c>
      <c r="D491" s="124">
        <v>44291</v>
      </c>
      <c r="E491" s="124">
        <v>44291</v>
      </c>
      <c r="F491" s="352"/>
      <c r="G491" s="125" t="s">
        <v>3592</v>
      </c>
      <c r="H491" s="97" t="s">
        <v>1375</v>
      </c>
      <c r="I491" s="270"/>
      <c r="J491" s="352"/>
      <c r="K491" s="357"/>
      <c r="L491" s="127"/>
      <c r="M491" s="360"/>
      <c r="N491" s="267" t="s">
        <v>19660</v>
      </c>
      <c r="O491" s="354"/>
      <c r="P491" s="354"/>
      <c r="Q491" s="127"/>
      <c r="R491" s="127"/>
      <c r="S491" s="127"/>
      <c r="T491" s="126"/>
      <c r="U491" s="124"/>
      <c r="V491" s="124"/>
      <c r="W491" s="126"/>
      <c r="X491" s="362"/>
      <c r="Y491" s="362"/>
      <c r="Z491" s="126"/>
      <c r="AA491" s="126"/>
      <c r="AB491" s="124"/>
      <c r="AC491" s="124"/>
      <c r="AD491" s="362"/>
      <c r="AE491" s="362"/>
      <c r="AF491" s="363"/>
      <c r="AG491" s="363"/>
      <c r="AH491" s="97" t="s">
        <v>1375</v>
      </c>
      <c r="AI491" s="124">
        <v>44256</v>
      </c>
      <c r="AJ491" s="252">
        <v>0.71388888888888891</v>
      </c>
      <c r="AK491" s="124">
        <v>44256</v>
      </c>
      <c r="AL491" s="252">
        <v>0.71250000000000002</v>
      </c>
      <c r="AM491" s="85" t="s">
        <v>28</v>
      </c>
      <c r="AN491" s="85" t="s">
        <v>26</v>
      </c>
      <c r="AO491" s="85" t="s">
        <v>26</v>
      </c>
      <c r="AP491" s="85" t="s">
        <v>3594</v>
      </c>
      <c r="AQ491" s="85" t="s">
        <v>3595</v>
      </c>
      <c r="AR491" s="85"/>
      <c r="AS491" s="335" t="s">
        <v>3596</v>
      </c>
      <c r="AT491" s="335">
        <v>120589552</v>
      </c>
      <c r="AU491" s="85"/>
      <c r="AV491" s="85"/>
      <c r="AW491" s="85" t="s">
        <v>12755</v>
      </c>
      <c r="AX491" s="97" t="s">
        <v>1375</v>
      </c>
      <c r="AY491" s="85" t="s">
        <v>25</v>
      </c>
      <c r="AZ491" s="85" t="s">
        <v>25</v>
      </c>
      <c r="BA491" s="85" t="s">
        <v>25</v>
      </c>
      <c r="BB491" s="85" t="s">
        <v>25</v>
      </c>
      <c r="BC491" s="357"/>
      <c r="BD491" s="85" t="s">
        <v>27</v>
      </c>
      <c r="BE491" s="85" t="s">
        <v>4</v>
      </c>
      <c r="BF491" s="85" t="s">
        <v>34</v>
      </c>
      <c r="BG491" s="85" t="s">
        <v>34</v>
      </c>
      <c r="BH491" s="304" t="s">
        <v>18069</v>
      </c>
      <c r="BI491" s="355"/>
      <c r="BM491" s="123" t="s">
        <v>103</v>
      </c>
      <c r="BN491" s="123" t="s">
        <v>1380</v>
      </c>
      <c r="BO491" s="123" t="s">
        <v>1384</v>
      </c>
      <c r="BP491" s="123" t="s">
        <v>26</v>
      </c>
      <c r="BQ491" s="4" t="s">
        <v>8</v>
      </c>
      <c r="BR491" s="123" t="s">
        <v>1614</v>
      </c>
      <c r="BS491" s="123" t="s">
        <v>1563</v>
      </c>
      <c r="BT491" t="s">
        <v>1563</v>
      </c>
      <c r="BU491" t="s">
        <v>14454</v>
      </c>
      <c r="BV491" s="96" t="s">
        <v>1375</v>
      </c>
      <c r="BW491" s="85" t="s">
        <v>43</v>
      </c>
      <c r="BX491" s="372"/>
      <c r="BY491" s="372"/>
      <c r="BZ491" s="129" t="s">
        <v>54</v>
      </c>
      <c r="CA491" t="s">
        <v>3597</v>
      </c>
      <c r="CB491">
        <v>12000</v>
      </c>
      <c r="CC491" s="126"/>
      <c r="CD491" s="123" t="s">
        <v>18</v>
      </c>
      <c r="CE491" s="123" t="s">
        <v>1450</v>
      </c>
      <c r="CG491" s="126"/>
      <c r="CH491" s="123">
        <v>430</v>
      </c>
      <c r="CI491" s="126"/>
      <c r="CJ491" s="85" t="s">
        <v>26</v>
      </c>
      <c r="CK491" s="85" t="s">
        <v>26</v>
      </c>
      <c r="CL491" s="85"/>
      <c r="CM491" s="85"/>
      <c r="CN491" s="96" t="s">
        <v>3414</v>
      </c>
      <c r="CO491" s="155"/>
      <c r="CP491" s="155"/>
      <c r="CQ491" s="285"/>
      <c r="CR491" s="155"/>
      <c r="CS491" s="378"/>
      <c r="CT491" s="155"/>
      <c r="CU491" s="155"/>
      <c r="CV491" s="155"/>
      <c r="CW491" s="155"/>
      <c r="CX491" s="155"/>
      <c r="CY491" s="155"/>
      <c r="CZ491" s="155"/>
      <c r="DA491" s="155"/>
      <c r="DB491" s="155"/>
      <c r="DC491" s="155"/>
      <c r="DD491" s="155"/>
      <c r="DE491" s="155"/>
      <c r="DF491" s="155"/>
      <c r="DG491" s="155"/>
      <c r="DH491" s="284" t="s">
        <v>1375</v>
      </c>
      <c r="DI491" s="127" t="s">
        <v>119</v>
      </c>
      <c r="DJ491" s="84" t="s">
        <v>2504</v>
      </c>
      <c r="DK491" s="130" t="s">
        <v>3593</v>
      </c>
      <c r="DL491" s="127" t="s">
        <v>3412</v>
      </c>
      <c r="DM491" s="84" t="s">
        <v>3594</v>
      </c>
      <c r="DN491" s="84" t="s">
        <v>3596</v>
      </c>
      <c r="DO491" s="343"/>
      <c r="DP491" s="343"/>
      <c r="DQ491" s="84" t="s">
        <v>3598</v>
      </c>
      <c r="DR491" s="343"/>
      <c r="DS491" s="343"/>
      <c r="DT491" s="352"/>
      <c r="DU491" s="343"/>
      <c r="DV491" s="84">
        <v>254601103</v>
      </c>
      <c r="DW491" s="84" t="s">
        <v>3599</v>
      </c>
      <c r="DX491" s="84">
        <v>9260</v>
      </c>
      <c r="DZ491" s="355"/>
      <c r="EA491" s="84" t="s">
        <v>25</v>
      </c>
      <c r="EB491" s="84">
        <v>3</v>
      </c>
      <c r="EC491" s="125" t="s">
        <v>1887</v>
      </c>
      <c r="ED491" s="343"/>
      <c r="EE491" s="343"/>
      <c r="EF491" s="343"/>
      <c r="EG491" s="355"/>
      <c r="EH491" s="355"/>
      <c r="EI491" s="126">
        <v>100689498</v>
      </c>
      <c r="EJ491" s="84" t="s">
        <v>26</v>
      </c>
      <c r="EK491" s="84" t="s">
        <v>25</v>
      </c>
      <c r="EM491" s="84" t="s">
        <v>1759</v>
      </c>
      <c r="EO491" s="84" t="s">
        <v>2782</v>
      </c>
      <c r="EP491" s="343"/>
      <c r="EQ491" s="84" t="s">
        <v>1761</v>
      </c>
      <c r="ES491" s="84" t="s">
        <v>1888</v>
      </c>
      <c r="ET491" s="343"/>
      <c r="EU491" s="84" t="s">
        <v>114</v>
      </c>
      <c r="EV491" s="343"/>
      <c r="EW491" s="84" t="s">
        <v>18</v>
      </c>
      <c r="EX491" s="343"/>
      <c r="EY491" s="84" t="s">
        <v>8</v>
      </c>
      <c r="FA491" s="84" t="s">
        <v>26</v>
      </c>
      <c r="FB491" s="343"/>
      <c r="FD491" s="343"/>
      <c r="FE491" s="84" t="s">
        <v>2023</v>
      </c>
      <c r="FF491" s="84" t="s">
        <v>1865</v>
      </c>
      <c r="FG491" s="84" t="s">
        <v>26</v>
      </c>
      <c r="FH491" s="96" t="s">
        <v>1375</v>
      </c>
      <c r="FI491" s="84" t="s">
        <v>1839</v>
      </c>
      <c r="FJ491" s="84" t="s">
        <v>54</v>
      </c>
      <c r="FK491" s="84" t="s">
        <v>77</v>
      </c>
      <c r="FL491" t="s">
        <v>3600</v>
      </c>
      <c r="FM491" s="84" t="s">
        <v>3595</v>
      </c>
      <c r="FN491" s="84" t="s">
        <v>1839</v>
      </c>
      <c r="FO491" s="84" t="s">
        <v>1890</v>
      </c>
      <c r="FP491" s="84" t="s">
        <v>3601</v>
      </c>
      <c r="FQ491" s="84" t="s">
        <v>3602</v>
      </c>
      <c r="FR491" s="84" t="s">
        <v>1869</v>
      </c>
      <c r="FS491" s="84" t="s">
        <v>1844</v>
      </c>
      <c r="FT491" s="84" t="s">
        <v>1845</v>
      </c>
      <c r="FU491" s="84" t="s">
        <v>9</v>
      </c>
      <c r="FV491" t="s">
        <v>3603</v>
      </c>
      <c r="FW491" s="84" t="s">
        <v>1846</v>
      </c>
      <c r="FX491" s="84" t="s">
        <v>1424</v>
      </c>
      <c r="FY491" s="84" t="s">
        <v>3594</v>
      </c>
      <c r="FZ491" s="84" t="s">
        <v>2057</v>
      </c>
      <c r="GA491" s="84" t="s">
        <v>3604</v>
      </c>
      <c r="GB491" s="84" t="s">
        <v>3605</v>
      </c>
      <c r="GC491" s="343"/>
      <c r="GD491" s="343"/>
      <c r="GE491" s="343"/>
      <c r="GF491" s="355"/>
      <c r="GG491" s="355"/>
      <c r="GH491" s="331" t="s">
        <v>1375</v>
      </c>
      <c r="GI491" s="84" t="s">
        <v>9</v>
      </c>
      <c r="GJ491" s="84" t="s">
        <v>3606</v>
      </c>
      <c r="GK491" s="84" t="s">
        <v>1375</v>
      </c>
      <c r="GL491" s="84" t="s">
        <v>9</v>
      </c>
      <c r="GM491" s="84" t="s">
        <v>1848</v>
      </c>
      <c r="GN491" s="84" t="s">
        <v>1848</v>
      </c>
      <c r="GO491" s="343"/>
      <c r="GP491" s="84" t="s">
        <v>1850</v>
      </c>
      <c r="GQ491" s="343"/>
      <c r="GR491" s="84" t="s">
        <v>3607</v>
      </c>
      <c r="GS491" s="343"/>
      <c r="GT491" s="84" t="s">
        <v>3608</v>
      </c>
      <c r="GU491" s="84" t="s">
        <v>3609</v>
      </c>
      <c r="GV491" s="84" t="s">
        <v>15</v>
      </c>
      <c r="GW491" s="84" t="s">
        <v>3610</v>
      </c>
      <c r="GX491" s="84" t="s">
        <v>3595</v>
      </c>
      <c r="GY491"/>
      <c r="GZ491"/>
      <c r="HA491" s="97"/>
    </row>
    <row r="492" spans="1:209" s="84" customFormat="1" x14ac:dyDescent="0.35">
      <c r="A492" s="137">
        <v>183</v>
      </c>
      <c r="B492" s="343"/>
      <c r="C492" s="84" t="s">
        <v>1412</v>
      </c>
      <c r="D492" s="124">
        <v>44273</v>
      </c>
      <c r="E492" s="124">
        <v>44273</v>
      </c>
      <c r="F492" s="343"/>
      <c r="G492" s="125" t="s">
        <v>3570</v>
      </c>
      <c r="H492" s="97" t="s">
        <v>1375</v>
      </c>
      <c r="I492" s="126" t="s">
        <v>25</v>
      </c>
      <c r="J492" s="343"/>
      <c r="K492" s="355"/>
      <c r="L492" s="127">
        <v>44273</v>
      </c>
      <c r="M492" s="360"/>
      <c r="N492" s="267" t="s">
        <v>19660</v>
      </c>
      <c r="O492" s="354"/>
      <c r="P492" s="354"/>
      <c r="Q492" s="127"/>
      <c r="R492" s="127"/>
      <c r="S492" s="127"/>
      <c r="T492" s="126"/>
      <c r="U492" s="124"/>
      <c r="V492" s="124"/>
      <c r="W492" s="126"/>
      <c r="X492" s="362"/>
      <c r="Y492" s="362"/>
      <c r="Z492" s="126"/>
      <c r="AA492" s="126"/>
      <c r="AB492" s="124"/>
      <c r="AC492" s="124"/>
      <c r="AD492" s="362"/>
      <c r="AE492" s="362"/>
      <c r="AF492" s="363"/>
      <c r="AG492" s="363"/>
      <c r="AH492" s="97" t="s">
        <v>1375</v>
      </c>
      <c r="AI492" s="124">
        <v>44256</v>
      </c>
      <c r="AJ492" s="252" t="s">
        <v>3571</v>
      </c>
      <c r="AK492" s="124">
        <v>44256</v>
      </c>
      <c r="AL492" s="252">
        <v>0.45624999999999999</v>
      </c>
      <c r="AM492" s="85" t="s">
        <v>28</v>
      </c>
      <c r="AN492" s="85" t="s">
        <v>26</v>
      </c>
      <c r="AO492" s="85" t="s">
        <v>26</v>
      </c>
      <c r="AP492" s="85" t="s">
        <v>12756</v>
      </c>
      <c r="AQ492" s="85" t="s">
        <v>12757</v>
      </c>
      <c r="AR492" s="85"/>
      <c r="AS492" s="335" t="s">
        <v>3572</v>
      </c>
      <c r="AT492" s="335"/>
      <c r="AU492" s="85"/>
      <c r="AV492" s="85"/>
      <c r="AW492" s="85" t="s">
        <v>12758</v>
      </c>
      <c r="AX492" s="97" t="s">
        <v>1375</v>
      </c>
      <c r="AY492" s="85" t="s">
        <v>25</v>
      </c>
      <c r="AZ492" s="85" t="s">
        <v>25</v>
      </c>
      <c r="BA492" s="85" t="s">
        <v>25</v>
      </c>
      <c r="BB492" s="85" t="s">
        <v>25</v>
      </c>
      <c r="BC492" s="355"/>
      <c r="BD492" s="85" t="s">
        <v>27</v>
      </c>
      <c r="BE492" s="85" t="s">
        <v>4</v>
      </c>
      <c r="BF492" s="85" t="s">
        <v>34</v>
      </c>
      <c r="BG492" s="85" t="s">
        <v>34</v>
      </c>
      <c r="BH492" s="304" t="s">
        <v>18069</v>
      </c>
      <c r="BI492" s="355"/>
      <c r="BM492" s="123" t="s">
        <v>107</v>
      </c>
      <c r="BN492" s="123" t="s">
        <v>1380</v>
      </c>
      <c r="BO492" s="123" t="s">
        <v>42</v>
      </c>
      <c r="BP492" s="123" t="s">
        <v>26</v>
      </c>
      <c r="BQ492" s="4" t="s">
        <v>8</v>
      </c>
      <c r="BR492" s="123" t="s">
        <v>1614</v>
      </c>
      <c r="BS492" s="123" t="s">
        <v>1563</v>
      </c>
      <c r="BT492" t="s">
        <v>12759</v>
      </c>
      <c r="BU492" t="s">
        <v>12760</v>
      </c>
      <c r="BV492" s="96" t="s">
        <v>1375</v>
      </c>
      <c r="BW492" s="85" t="s">
        <v>43</v>
      </c>
      <c r="BX492" s="372"/>
      <c r="BY492" s="372"/>
      <c r="BZ492" s="129" t="s">
        <v>49</v>
      </c>
      <c r="CA492" t="s">
        <v>3612</v>
      </c>
      <c r="CB492">
        <v>21000</v>
      </c>
      <c r="CC492" s="126"/>
      <c r="CD492" s="123" t="s">
        <v>1456</v>
      </c>
      <c r="CE492" s="123" t="s">
        <v>1450</v>
      </c>
      <c r="CG492" s="126"/>
      <c r="CH492" s="123">
        <v>438</v>
      </c>
      <c r="CI492" s="126"/>
      <c r="CJ492" s="85" t="s">
        <v>26</v>
      </c>
      <c r="CK492" s="85" t="s">
        <v>26</v>
      </c>
      <c r="CL492" s="85"/>
      <c r="CM492" s="85"/>
      <c r="CN492" s="96" t="s">
        <v>3414</v>
      </c>
      <c r="CO492" s="155"/>
      <c r="CP492" s="155"/>
      <c r="CQ492" s="285"/>
      <c r="CR492" s="155"/>
      <c r="CS492" s="378"/>
      <c r="CT492" s="155"/>
      <c r="CU492" s="155"/>
      <c r="CV492" s="155"/>
      <c r="CW492" s="155"/>
      <c r="CX492" s="155"/>
      <c r="CY492" s="155"/>
      <c r="CZ492" s="155"/>
      <c r="DA492" s="155"/>
      <c r="DB492" s="155"/>
      <c r="DC492" s="155"/>
      <c r="DD492" s="155"/>
      <c r="DE492" s="155"/>
      <c r="DF492" s="155"/>
      <c r="DG492" s="155"/>
      <c r="DH492" s="284" t="s">
        <v>1375</v>
      </c>
      <c r="DI492" s="127" t="s">
        <v>121</v>
      </c>
      <c r="DJ492" s="84" t="s">
        <v>2018</v>
      </c>
      <c r="DK492" s="130" t="s">
        <v>3571</v>
      </c>
      <c r="DL492" s="127" t="s">
        <v>3412</v>
      </c>
      <c r="DN492" s="84" t="s">
        <v>3572</v>
      </c>
      <c r="DO492" s="343"/>
      <c r="DP492" s="343"/>
      <c r="DQ492" s="84" t="s">
        <v>2406</v>
      </c>
      <c r="DR492" s="343"/>
      <c r="DS492" s="343"/>
      <c r="DT492" s="343"/>
      <c r="DU492" s="343"/>
      <c r="DW492" s="84" t="s">
        <v>3573</v>
      </c>
      <c r="DX492" s="84">
        <v>9002</v>
      </c>
      <c r="DZ492" s="355"/>
      <c r="EA492" s="84" t="s">
        <v>25</v>
      </c>
      <c r="EC492" s="125"/>
      <c r="ED492" s="343"/>
      <c r="EE492" s="343"/>
      <c r="EF492" s="343"/>
      <c r="EG492" s="355"/>
      <c r="EH492" s="355"/>
      <c r="EI492" s="126"/>
      <c r="EJ492" s="84" t="s">
        <v>26</v>
      </c>
      <c r="EK492" s="84" t="s">
        <v>25</v>
      </c>
      <c r="EM492" s="84" t="s">
        <v>1759</v>
      </c>
      <c r="EO492" s="84" t="s">
        <v>1862</v>
      </c>
      <c r="EP492" s="343"/>
      <c r="EQ492" s="84" t="s">
        <v>1836</v>
      </c>
      <c r="ES492" s="84" t="s">
        <v>4</v>
      </c>
      <c r="ET492" s="343"/>
      <c r="EU492" s="84" t="s">
        <v>116</v>
      </c>
      <c r="EV492" s="343"/>
      <c r="EW492" s="84" t="s">
        <v>1370</v>
      </c>
      <c r="EX492" s="343"/>
      <c r="EY492" s="84" t="s">
        <v>8</v>
      </c>
      <c r="FA492" s="84" t="s">
        <v>25</v>
      </c>
      <c r="FB492" s="343"/>
      <c r="FC492" s="84" t="s">
        <v>1807</v>
      </c>
      <c r="FD492" s="343"/>
      <c r="FE492" s="84" t="s">
        <v>1993</v>
      </c>
      <c r="FF492" s="84" t="s">
        <v>1865</v>
      </c>
      <c r="FG492" s="84" t="s">
        <v>26</v>
      </c>
      <c r="FH492" s="96" t="s">
        <v>1375</v>
      </c>
      <c r="FL492"/>
      <c r="FV492"/>
      <c r="GC492" s="343"/>
      <c r="GD492" s="343"/>
      <c r="GE492" s="343"/>
      <c r="GF492" s="355"/>
      <c r="GG492" s="355"/>
      <c r="GH492" s="331"/>
      <c r="GO492" s="343"/>
      <c r="GQ492" s="343"/>
      <c r="GS492" s="343"/>
      <c r="GY492"/>
      <c r="GZ492"/>
      <c r="HA492" s="97"/>
    </row>
    <row r="493" spans="1:209" s="84" customFormat="1" x14ac:dyDescent="0.35">
      <c r="A493" s="137">
        <v>182</v>
      </c>
      <c r="B493" s="343"/>
      <c r="C493" s="84" t="s">
        <v>1412</v>
      </c>
      <c r="D493" s="124">
        <v>44257</v>
      </c>
      <c r="E493" s="124">
        <v>44257</v>
      </c>
      <c r="F493" s="343"/>
      <c r="G493" s="125" t="s">
        <v>3574</v>
      </c>
      <c r="H493" s="97" t="s">
        <v>1375</v>
      </c>
      <c r="I493" s="126"/>
      <c r="J493" s="343"/>
      <c r="K493" s="355"/>
      <c r="L493" s="127"/>
      <c r="M493" s="360"/>
      <c r="N493" s="267" t="s">
        <v>19657</v>
      </c>
      <c r="O493" s="354"/>
      <c r="P493" s="354"/>
      <c r="Q493" s="127"/>
      <c r="R493" s="127"/>
      <c r="S493" s="127"/>
      <c r="T493" s="126"/>
      <c r="U493" s="124"/>
      <c r="V493" s="124"/>
      <c r="W493" s="126"/>
      <c r="X493" s="362"/>
      <c r="Y493" s="362"/>
      <c r="Z493" s="126"/>
      <c r="AA493" s="126"/>
      <c r="AB493" s="124"/>
      <c r="AC493" s="124"/>
      <c r="AD493" s="362"/>
      <c r="AE493" s="362"/>
      <c r="AF493" s="363"/>
      <c r="AG493" s="363"/>
      <c r="AH493" s="97" t="s">
        <v>1375</v>
      </c>
      <c r="AI493" s="124">
        <v>44256</v>
      </c>
      <c r="AJ493" s="252" t="s">
        <v>3575</v>
      </c>
      <c r="AK493" s="124"/>
      <c r="AL493" s="252"/>
      <c r="AM493" s="85" t="s">
        <v>28</v>
      </c>
      <c r="AN493" s="85" t="s">
        <v>26</v>
      </c>
      <c r="AO493" s="85" t="s">
        <v>26</v>
      </c>
      <c r="AP493" s="85"/>
      <c r="AQ493" s="85"/>
      <c r="AR493" s="85"/>
      <c r="AS493" s="335">
        <v>6175898323</v>
      </c>
      <c r="AT493" s="335"/>
      <c r="AU493" s="85"/>
      <c r="AV493" s="85"/>
      <c r="AW493" s="85"/>
      <c r="AX493" s="97" t="s">
        <v>1375</v>
      </c>
      <c r="AY493" s="85" t="s">
        <v>26</v>
      </c>
      <c r="AZ493" s="85" t="s">
        <v>26</v>
      </c>
      <c r="BA493" s="85" t="s">
        <v>26</v>
      </c>
      <c r="BB493" s="85" t="s">
        <v>26</v>
      </c>
      <c r="BC493" s="355"/>
      <c r="BD493" s="85" t="s">
        <v>33</v>
      </c>
      <c r="BE493" s="85" t="s">
        <v>16</v>
      </c>
      <c r="BF493" s="85"/>
      <c r="BG493" s="85"/>
      <c r="BH493" s="304" t="s">
        <v>18069</v>
      </c>
      <c r="BI493" s="355"/>
      <c r="BM493" s="123" t="s">
        <v>106</v>
      </c>
      <c r="BN493" s="123"/>
      <c r="BO493" s="123"/>
      <c r="BP493" s="123"/>
      <c r="BQ493" s="4" t="s">
        <v>8</v>
      </c>
      <c r="BR493" s="123"/>
      <c r="BS493" s="123"/>
      <c r="BT493"/>
      <c r="BU493"/>
      <c r="BV493" s="96" t="s">
        <v>1375</v>
      </c>
      <c r="BW493" s="85" t="s">
        <v>1404</v>
      </c>
      <c r="BX493" s="372"/>
      <c r="BY493" s="372"/>
      <c r="BZ493" s="129" t="s">
        <v>79</v>
      </c>
      <c r="CA493" t="s">
        <v>3611</v>
      </c>
      <c r="CB493">
        <v>12000</v>
      </c>
      <c r="CC493" s="126"/>
      <c r="CD493" s="123" t="s">
        <v>1475</v>
      </c>
      <c r="CE493" s="123" t="s">
        <v>17</v>
      </c>
      <c r="CG493" s="126"/>
      <c r="CH493" s="123"/>
      <c r="CI493" s="126"/>
      <c r="CJ493" s="85" t="s">
        <v>26</v>
      </c>
      <c r="CK493" s="85" t="s">
        <v>26</v>
      </c>
      <c r="CL493" s="85"/>
      <c r="CM493" s="85"/>
      <c r="CN493" s="96" t="s">
        <v>3414</v>
      </c>
      <c r="CO493" s="155"/>
      <c r="CP493" s="155"/>
      <c r="CQ493" s="285"/>
      <c r="CR493" s="155"/>
      <c r="CS493" s="378"/>
      <c r="CT493" s="155"/>
      <c r="CU493" s="155"/>
      <c r="CV493" s="155"/>
      <c r="CW493" s="155"/>
      <c r="CX493" s="155"/>
      <c r="CY493" s="155"/>
      <c r="CZ493" s="155"/>
      <c r="DA493" s="155"/>
      <c r="DB493" s="155"/>
      <c r="DC493" s="155"/>
      <c r="DD493" s="155"/>
      <c r="DE493" s="155"/>
      <c r="DF493" s="155"/>
      <c r="DG493" s="155"/>
      <c r="DH493" s="284" t="s">
        <v>1375</v>
      </c>
      <c r="DI493" s="127" t="s">
        <v>1555</v>
      </c>
      <c r="DJ493" s="84" t="s">
        <v>1918</v>
      </c>
      <c r="DK493" s="130" t="s">
        <v>3575</v>
      </c>
      <c r="DL493" s="127" t="s">
        <v>3412</v>
      </c>
      <c r="DN493" s="84">
        <v>6175898323</v>
      </c>
      <c r="DO493" s="343"/>
      <c r="DP493" s="343"/>
      <c r="DQ493" s="84" t="s">
        <v>1919</v>
      </c>
      <c r="DR493" s="343"/>
      <c r="DS493" s="343"/>
      <c r="DT493" s="343"/>
      <c r="DU493" s="343"/>
      <c r="DV493" s="84">
        <v>22101107</v>
      </c>
      <c r="DW493" s="84" t="s">
        <v>3576</v>
      </c>
      <c r="DX493" s="84">
        <v>2640</v>
      </c>
      <c r="DZ493" s="355"/>
      <c r="EA493" s="84" t="s">
        <v>25</v>
      </c>
      <c r="EC493" s="125"/>
      <c r="ED493" s="343"/>
      <c r="EE493" s="343"/>
      <c r="EF493" s="343"/>
      <c r="EG493" s="355"/>
      <c r="EH493" s="355"/>
      <c r="EI493" s="126"/>
      <c r="EJ493" s="84" t="s">
        <v>26</v>
      </c>
      <c r="EK493" s="84" t="s">
        <v>25</v>
      </c>
      <c r="EL493" s="84" t="s">
        <v>25</v>
      </c>
      <c r="EM493" s="84" t="s">
        <v>1759</v>
      </c>
      <c r="EO493" s="84" t="s">
        <v>1760</v>
      </c>
      <c r="EP493" s="343"/>
      <c r="EQ493" s="84" t="s">
        <v>1761</v>
      </c>
      <c r="ES493" s="84" t="s">
        <v>1956</v>
      </c>
      <c r="ET493" s="343"/>
      <c r="EU493" s="84" t="s">
        <v>112</v>
      </c>
      <c r="EV493" s="343"/>
      <c r="EW493" s="84" t="s">
        <v>1370</v>
      </c>
      <c r="EX493" s="343"/>
      <c r="EY493" s="84" t="s">
        <v>8</v>
      </c>
      <c r="EZ493" s="84" t="s">
        <v>3577</v>
      </c>
      <c r="FA493" s="84" t="s">
        <v>25</v>
      </c>
      <c r="FB493" s="343"/>
      <c r="FC493" s="84" t="s">
        <v>1816</v>
      </c>
      <c r="FD493" s="343"/>
      <c r="FH493" s="96" t="s">
        <v>1375</v>
      </c>
      <c r="FL493"/>
      <c r="FV493"/>
      <c r="GC493" s="343"/>
      <c r="GD493" s="343"/>
      <c r="GE493" s="343"/>
      <c r="GF493" s="355"/>
      <c r="GG493" s="355"/>
      <c r="GH493" s="331"/>
      <c r="GO493" s="343"/>
      <c r="GQ493" s="343"/>
      <c r="GS493" s="343"/>
      <c r="GY493"/>
      <c r="GZ493"/>
      <c r="HA493" s="97"/>
    </row>
    <row r="494" spans="1:209" s="84" customFormat="1" x14ac:dyDescent="0.35">
      <c r="A494" s="137">
        <v>181</v>
      </c>
      <c r="B494" s="343"/>
      <c r="C494" s="84" t="s">
        <v>1412</v>
      </c>
      <c r="D494" s="124">
        <v>44257</v>
      </c>
      <c r="E494" s="124">
        <v>44257</v>
      </c>
      <c r="F494" s="343"/>
      <c r="G494" s="125" t="s">
        <v>3411</v>
      </c>
      <c r="H494" s="97" t="s">
        <v>1375</v>
      </c>
      <c r="I494" s="126"/>
      <c r="J494" s="343"/>
      <c r="K494" s="355"/>
      <c r="L494" s="127"/>
      <c r="M494" s="360"/>
      <c r="N494" s="267" t="s">
        <v>19657</v>
      </c>
      <c r="O494" s="354"/>
      <c r="P494" s="354"/>
      <c r="Q494" s="127"/>
      <c r="R494" s="127"/>
      <c r="S494" s="127"/>
      <c r="T494" s="126"/>
      <c r="U494" s="124"/>
      <c r="V494" s="124"/>
      <c r="W494" s="126"/>
      <c r="X494" s="362"/>
      <c r="Y494" s="362"/>
      <c r="Z494" s="126"/>
      <c r="AA494" s="126"/>
      <c r="AB494" s="124"/>
      <c r="AC494" s="124"/>
      <c r="AD494" s="362"/>
      <c r="AE494" s="362"/>
      <c r="AF494" s="363"/>
      <c r="AG494" s="363"/>
      <c r="AH494" s="97" t="s">
        <v>1375</v>
      </c>
      <c r="AI494" s="124">
        <v>44256</v>
      </c>
      <c r="AJ494" s="252" t="s">
        <v>3413</v>
      </c>
      <c r="AK494" s="124"/>
      <c r="AL494" s="252"/>
      <c r="AM494" s="85" t="s">
        <v>28</v>
      </c>
      <c r="AN494" s="85" t="s">
        <v>26</v>
      </c>
      <c r="AO494" s="85" t="s">
        <v>26</v>
      </c>
      <c r="AP494" s="85"/>
      <c r="AQ494" s="85"/>
      <c r="AR494" s="85"/>
      <c r="AS494" s="335">
        <v>8579617494</v>
      </c>
      <c r="AT494" s="335"/>
      <c r="AU494" s="85"/>
      <c r="AV494" s="85"/>
      <c r="AW494" s="85"/>
      <c r="AX494" s="97" t="s">
        <v>1375</v>
      </c>
      <c r="AY494" s="85" t="s">
        <v>26</v>
      </c>
      <c r="AZ494" s="85" t="s">
        <v>26</v>
      </c>
      <c r="BA494" s="85" t="s">
        <v>26</v>
      </c>
      <c r="BB494" s="85" t="s">
        <v>26</v>
      </c>
      <c r="BC494" s="355"/>
      <c r="BD494" s="85" t="s">
        <v>33</v>
      </c>
      <c r="BE494" s="85" t="s">
        <v>16</v>
      </c>
      <c r="BF494" s="85"/>
      <c r="BG494" s="85"/>
      <c r="BH494" s="304" t="s">
        <v>18047</v>
      </c>
      <c r="BI494" s="355"/>
      <c r="BM494" s="123" t="s">
        <v>106</v>
      </c>
      <c r="BN494" s="123"/>
      <c r="BO494" s="123"/>
      <c r="BP494" s="123"/>
      <c r="BQ494" s="4" t="s">
        <v>1807</v>
      </c>
      <c r="BR494" s="123"/>
      <c r="BS494" s="123"/>
      <c r="BT494"/>
      <c r="BU494"/>
      <c r="BV494" s="96" t="s">
        <v>1375</v>
      </c>
      <c r="BW494" s="85" t="s">
        <v>1404</v>
      </c>
      <c r="BX494" s="372"/>
      <c r="BY494" s="372"/>
      <c r="BZ494" s="129" t="s">
        <v>75</v>
      </c>
      <c r="CA494" t="s">
        <v>3527</v>
      </c>
      <c r="CB494">
        <v>12000</v>
      </c>
      <c r="CC494" s="126"/>
      <c r="CD494" s="123" t="s">
        <v>1368</v>
      </c>
      <c r="CE494" s="123" t="s">
        <v>17</v>
      </c>
      <c r="CG494" s="126"/>
      <c r="CH494" s="123"/>
      <c r="CI494" s="126"/>
      <c r="CJ494" s="85" t="s">
        <v>26</v>
      </c>
      <c r="CK494" s="85" t="s">
        <v>26</v>
      </c>
      <c r="CL494" s="85"/>
      <c r="CM494" s="85"/>
      <c r="CN494" s="96" t="s">
        <v>3414</v>
      </c>
      <c r="CO494" s="155"/>
      <c r="CP494" s="155"/>
      <c r="CQ494" s="285"/>
      <c r="CR494" s="155"/>
      <c r="CS494" s="378"/>
      <c r="CT494" s="155"/>
      <c r="CU494" s="155"/>
      <c r="CV494" s="155"/>
      <c r="CW494" s="155"/>
      <c r="CX494" s="155"/>
      <c r="CY494" s="155"/>
      <c r="CZ494" s="155"/>
      <c r="DA494" s="155"/>
      <c r="DB494" s="155"/>
      <c r="DC494" s="155"/>
      <c r="DD494" s="155"/>
      <c r="DE494" s="155"/>
      <c r="DF494" s="155"/>
      <c r="DG494" s="155"/>
      <c r="DH494" s="284" t="s">
        <v>1375</v>
      </c>
      <c r="DI494" s="127" t="s">
        <v>123</v>
      </c>
      <c r="DJ494" s="84" t="s">
        <v>3099</v>
      </c>
      <c r="DK494" s="130" t="s">
        <v>3413</v>
      </c>
      <c r="DL494" s="127" t="s">
        <v>3412</v>
      </c>
      <c r="DN494" s="84">
        <v>8579617494</v>
      </c>
      <c r="DO494" s="343"/>
      <c r="DP494" s="343"/>
      <c r="DQ494" s="84" t="s">
        <v>3415</v>
      </c>
      <c r="DR494" s="343"/>
      <c r="DS494" s="343"/>
      <c r="DT494" s="343"/>
      <c r="DU494" s="343"/>
      <c r="DV494" s="84">
        <v>254041101</v>
      </c>
      <c r="DW494" s="84" t="s">
        <v>3416</v>
      </c>
      <c r="DX494" s="84">
        <v>1121</v>
      </c>
      <c r="DZ494" s="355"/>
      <c r="EA494" s="84" t="s">
        <v>25</v>
      </c>
      <c r="EC494" s="125"/>
      <c r="ED494" s="343"/>
      <c r="EE494" s="343"/>
      <c r="EF494" s="343"/>
      <c r="EG494" s="355"/>
      <c r="EH494" s="355"/>
      <c r="EI494" s="126"/>
      <c r="EJ494" s="84" t="s">
        <v>26</v>
      </c>
      <c r="EK494" s="84" t="s">
        <v>25</v>
      </c>
      <c r="EL494" s="84" t="s">
        <v>26</v>
      </c>
      <c r="EM494" s="84" t="s">
        <v>1759</v>
      </c>
      <c r="EO494" s="84" t="s">
        <v>1760</v>
      </c>
      <c r="EP494" s="343"/>
      <c r="EQ494" s="84" t="s">
        <v>1761</v>
      </c>
      <c r="ER494" s="84" t="s">
        <v>3417</v>
      </c>
      <c r="ES494" s="84" t="s">
        <v>6</v>
      </c>
      <c r="ET494" s="343"/>
      <c r="EU494" s="84" t="s">
        <v>112</v>
      </c>
      <c r="EV494" s="343"/>
      <c r="EW494" s="84" t="s">
        <v>1368</v>
      </c>
      <c r="EX494" s="343"/>
      <c r="EY494" s="84" t="s">
        <v>1807</v>
      </c>
      <c r="EZ494" s="84" t="s">
        <v>3418</v>
      </c>
      <c r="FA494" s="84" t="s">
        <v>25</v>
      </c>
      <c r="FB494" s="343"/>
      <c r="FC494" s="84" t="s">
        <v>1816</v>
      </c>
      <c r="FD494" s="343"/>
      <c r="FH494" s="96" t="s">
        <v>1375</v>
      </c>
      <c r="FL494"/>
      <c r="FV494"/>
      <c r="GC494" s="343"/>
      <c r="GD494" s="343"/>
      <c r="GE494" s="343"/>
      <c r="GF494" s="355"/>
      <c r="GG494" s="355"/>
      <c r="GH494" s="331"/>
      <c r="GO494" s="343"/>
      <c r="GQ494" s="343"/>
      <c r="GS494" s="343"/>
      <c r="GY494"/>
      <c r="GZ494"/>
      <c r="HA494" s="97"/>
    </row>
    <row r="495" spans="1:209" s="84" customFormat="1" x14ac:dyDescent="0.35">
      <c r="A495" s="137">
        <v>180</v>
      </c>
      <c r="B495" s="343"/>
      <c r="C495" s="84" t="s">
        <v>1412</v>
      </c>
      <c r="D495" s="124">
        <v>44294</v>
      </c>
      <c r="E495" s="124">
        <v>44323</v>
      </c>
      <c r="F495" s="343"/>
      <c r="G495" s="125" t="s">
        <v>3419</v>
      </c>
      <c r="H495" s="97" t="s">
        <v>1375</v>
      </c>
      <c r="I495" s="126"/>
      <c r="J495" s="343"/>
      <c r="K495" s="355"/>
      <c r="L495" s="127"/>
      <c r="M495" s="360"/>
      <c r="N495" s="267" t="s">
        <v>19657</v>
      </c>
      <c r="O495" s="354"/>
      <c r="P495" s="354"/>
      <c r="Q495" s="127"/>
      <c r="R495" s="127"/>
      <c r="S495" s="127"/>
      <c r="T495" s="126"/>
      <c r="U495" s="124"/>
      <c r="V495" s="124"/>
      <c r="W495" s="126"/>
      <c r="X495" s="362"/>
      <c r="Y495" s="362"/>
      <c r="Z495" s="126"/>
      <c r="AA495" s="126"/>
      <c r="AB495" s="124"/>
      <c r="AC495" s="124"/>
      <c r="AD495" s="362"/>
      <c r="AE495" s="362"/>
      <c r="AF495" s="363"/>
      <c r="AG495" s="363"/>
      <c r="AH495" s="97" t="s">
        <v>1375</v>
      </c>
      <c r="AI495" s="124">
        <v>44255</v>
      </c>
      <c r="AJ495" s="252" t="s">
        <v>3421</v>
      </c>
      <c r="AK495" s="124">
        <v>44255</v>
      </c>
      <c r="AL495" s="252" t="s">
        <v>3421</v>
      </c>
      <c r="AM495" s="85" t="s">
        <v>28</v>
      </c>
      <c r="AN495" s="85" t="s">
        <v>26</v>
      </c>
      <c r="AO495" s="85" t="s">
        <v>26</v>
      </c>
      <c r="AP495" s="85" t="s">
        <v>3422</v>
      </c>
      <c r="AQ495" s="85"/>
      <c r="AR495" s="85"/>
      <c r="AS495" s="335" t="s">
        <v>3423</v>
      </c>
      <c r="AT495" s="335">
        <v>120584285</v>
      </c>
      <c r="AU495" s="85"/>
      <c r="AV495" s="85"/>
      <c r="AW495" s="85" t="s">
        <v>14710</v>
      </c>
      <c r="AX495" s="97" t="s">
        <v>1375</v>
      </c>
      <c r="AY495" s="85" t="s">
        <v>25</v>
      </c>
      <c r="AZ495" s="85" t="s">
        <v>25</v>
      </c>
      <c r="BA495" s="85" t="s">
        <v>25</v>
      </c>
      <c r="BB495" s="85" t="s">
        <v>25</v>
      </c>
      <c r="BC495" s="355"/>
      <c r="BD495" s="85" t="s">
        <v>27</v>
      </c>
      <c r="BE495" s="85" t="s">
        <v>4</v>
      </c>
      <c r="BF495" s="85" t="s">
        <v>34</v>
      </c>
      <c r="BG495" s="85" t="s">
        <v>34</v>
      </c>
      <c r="BH495" s="304" t="s">
        <v>18051</v>
      </c>
      <c r="BI495" s="355"/>
      <c r="BM495" s="123" t="s">
        <v>111</v>
      </c>
      <c r="BN495" s="123" t="s">
        <v>1378</v>
      </c>
      <c r="BO495" s="123" t="s">
        <v>1382</v>
      </c>
      <c r="BP495" s="123" t="s">
        <v>25</v>
      </c>
      <c r="BQ495" s="4" t="s">
        <v>8</v>
      </c>
      <c r="BR495" s="123" t="s">
        <v>1614</v>
      </c>
      <c r="BS495" s="123" t="s">
        <v>60</v>
      </c>
      <c r="BT495" t="s">
        <v>14455</v>
      </c>
      <c r="BU495" t="s">
        <v>16738</v>
      </c>
      <c r="BV495" s="96" t="s">
        <v>1375</v>
      </c>
      <c r="BW495" s="85" t="s">
        <v>1404</v>
      </c>
      <c r="BX495" s="372"/>
      <c r="BY495" s="372"/>
      <c r="BZ495" s="129" t="s">
        <v>769</v>
      </c>
      <c r="CA495" t="s">
        <v>3526</v>
      </c>
      <c r="CB495">
        <v>12000</v>
      </c>
      <c r="CC495" s="126"/>
      <c r="CD495" s="123" t="s">
        <v>14456</v>
      </c>
      <c r="CE495" s="123" t="s">
        <v>1444</v>
      </c>
      <c r="CG495" s="126"/>
      <c r="CH495" s="123"/>
      <c r="CI495" s="126"/>
      <c r="CJ495" s="85" t="s">
        <v>26</v>
      </c>
      <c r="CK495" s="85" t="s">
        <v>26</v>
      </c>
      <c r="CL495" s="85"/>
      <c r="CM495" s="85"/>
      <c r="CN495" s="96" t="s">
        <v>3414</v>
      </c>
      <c r="CO495" s="155"/>
      <c r="CP495" s="155"/>
      <c r="CQ495" s="285"/>
      <c r="CR495" s="155"/>
      <c r="CS495" s="378"/>
      <c r="CT495" s="155"/>
      <c r="CU495" s="155"/>
      <c r="CV495" s="155"/>
      <c r="CW495" s="155"/>
      <c r="CX495" s="155"/>
      <c r="CY495" s="155"/>
      <c r="CZ495" s="155"/>
      <c r="DA495" s="155"/>
      <c r="DB495" s="155"/>
      <c r="DC495" s="155"/>
      <c r="DD495" s="155"/>
      <c r="DE495" s="155"/>
      <c r="DF495" s="155"/>
      <c r="DG495" s="155"/>
      <c r="DH495" s="284" t="s">
        <v>1375</v>
      </c>
      <c r="DI495" s="127" t="s">
        <v>128</v>
      </c>
      <c r="DJ495" s="84" t="s">
        <v>2704</v>
      </c>
      <c r="DK495" s="130" t="s">
        <v>3421</v>
      </c>
      <c r="DL495" s="127" t="s">
        <v>3420</v>
      </c>
      <c r="DM495" s="84" t="s">
        <v>3422</v>
      </c>
      <c r="DN495" s="84" t="s">
        <v>3423</v>
      </c>
      <c r="DO495" s="343"/>
      <c r="DP495" s="343"/>
      <c r="DQ495" s="84" t="s">
        <v>1415</v>
      </c>
      <c r="DR495" s="343"/>
      <c r="DS495" s="343"/>
      <c r="DT495" s="343"/>
      <c r="DU495" s="343"/>
      <c r="DV495" s="84">
        <v>153781106</v>
      </c>
      <c r="DW495" s="84" t="s">
        <v>3424</v>
      </c>
      <c r="DX495" s="84">
        <v>9111</v>
      </c>
      <c r="DZ495" s="355"/>
      <c r="EA495" s="84" t="s">
        <v>25</v>
      </c>
      <c r="EC495" s="125"/>
      <c r="ED495" s="343"/>
      <c r="EE495" s="343"/>
      <c r="EF495" s="343"/>
      <c r="EG495" s="355"/>
      <c r="EH495" s="355"/>
      <c r="EI495" s="126"/>
      <c r="EJ495" s="84" t="s">
        <v>26</v>
      </c>
      <c r="EK495" s="84" t="s">
        <v>25</v>
      </c>
      <c r="EM495" s="84" t="s">
        <v>1759</v>
      </c>
      <c r="EO495" s="84" t="s">
        <v>1862</v>
      </c>
      <c r="EP495" s="343"/>
      <c r="EQ495" s="84" t="s">
        <v>1761</v>
      </c>
      <c r="ES495" s="84" t="s">
        <v>1888</v>
      </c>
      <c r="ET495" s="343"/>
      <c r="EU495" s="84" t="s">
        <v>114</v>
      </c>
      <c r="EV495" s="343"/>
      <c r="EW495" s="84" t="s">
        <v>14457</v>
      </c>
      <c r="EX495" s="343"/>
      <c r="EY495" s="84" t="s">
        <v>8</v>
      </c>
      <c r="FA495" s="84" t="s">
        <v>25</v>
      </c>
      <c r="FB495" s="343"/>
      <c r="FC495" s="84" t="s">
        <v>1816</v>
      </c>
      <c r="FD495" s="343"/>
      <c r="FE495" s="84" t="s">
        <v>3425</v>
      </c>
      <c r="FF495" s="84" t="s">
        <v>2917</v>
      </c>
      <c r="FG495" s="84" t="s">
        <v>26</v>
      </c>
      <c r="FH495" s="96" t="s">
        <v>1375</v>
      </c>
      <c r="FL495"/>
      <c r="FV495"/>
      <c r="GC495" s="343"/>
      <c r="GD495" s="343"/>
      <c r="GE495" s="343"/>
      <c r="GF495" s="355"/>
      <c r="GG495" s="355"/>
      <c r="GH495" s="331"/>
      <c r="GO495" s="343"/>
      <c r="GQ495" s="343"/>
      <c r="GS495" s="343"/>
      <c r="GY495"/>
      <c r="GZ495"/>
      <c r="HA495" s="97"/>
    </row>
    <row r="496" spans="1:209" s="84" customFormat="1" x14ac:dyDescent="0.35">
      <c r="A496" s="137">
        <v>179</v>
      </c>
      <c r="B496" s="343"/>
      <c r="C496" s="84" t="s">
        <v>1412</v>
      </c>
      <c r="D496" s="124">
        <v>44256</v>
      </c>
      <c r="E496" s="124">
        <v>44256</v>
      </c>
      <c r="F496" s="343"/>
      <c r="G496" s="125" t="s">
        <v>3426</v>
      </c>
      <c r="H496" s="97" t="s">
        <v>1375</v>
      </c>
      <c r="I496" s="126"/>
      <c r="J496" s="343"/>
      <c r="K496" s="355"/>
      <c r="L496" s="127"/>
      <c r="M496" s="360"/>
      <c r="N496" s="267" t="s">
        <v>19657</v>
      </c>
      <c r="O496" s="354"/>
      <c r="P496" s="354"/>
      <c r="Q496" s="127"/>
      <c r="R496" s="127"/>
      <c r="S496" s="127"/>
      <c r="T496" s="126"/>
      <c r="U496" s="124"/>
      <c r="V496" s="124"/>
      <c r="W496" s="126"/>
      <c r="X496" s="362"/>
      <c r="Y496" s="362"/>
      <c r="Z496" s="126"/>
      <c r="AA496" s="126"/>
      <c r="AB496" s="124"/>
      <c r="AC496" s="124"/>
      <c r="AD496" s="362"/>
      <c r="AE496" s="362"/>
      <c r="AF496" s="363"/>
      <c r="AG496" s="363"/>
      <c r="AH496" s="97" t="s">
        <v>1375</v>
      </c>
      <c r="AI496" s="124">
        <v>44255</v>
      </c>
      <c r="AJ496" s="252" t="s">
        <v>3427</v>
      </c>
      <c r="AK496" s="124">
        <v>44255</v>
      </c>
      <c r="AL496" s="252" t="s">
        <v>3427</v>
      </c>
      <c r="AM496" s="85" t="s">
        <v>28</v>
      </c>
      <c r="AN496" s="85" t="s">
        <v>26</v>
      </c>
      <c r="AO496" s="85" t="s">
        <v>25</v>
      </c>
      <c r="AP496" s="85" t="s">
        <v>3428</v>
      </c>
      <c r="AQ496" s="85" t="s">
        <v>3429</v>
      </c>
      <c r="AR496" s="85"/>
      <c r="AS496" s="335" t="s">
        <v>3430</v>
      </c>
      <c r="AT496" s="335"/>
      <c r="AU496" s="85"/>
      <c r="AV496" s="85"/>
      <c r="AW496" s="85"/>
      <c r="AX496" s="97" t="s">
        <v>1375</v>
      </c>
      <c r="AY496" s="85" t="s">
        <v>26</v>
      </c>
      <c r="AZ496" s="85" t="s">
        <v>26</v>
      </c>
      <c r="BA496" s="85" t="s">
        <v>26</v>
      </c>
      <c r="BB496" s="85" t="s">
        <v>26</v>
      </c>
      <c r="BC496" s="355"/>
      <c r="BD496" s="85" t="s">
        <v>33</v>
      </c>
      <c r="BE496" s="85" t="s">
        <v>16</v>
      </c>
      <c r="BF496" s="85"/>
      <c r="BG496" s="85"/>
      <c r="BH496" s="304" t="s">
        <v>18051</v>
      </c>
      <c r="BI496" s="355"/>
      <c r="BM496" s="123" t="s">
        <v>32</v>
      </c>
      <c r="BN496" s="123"/>
      <c r="BO496" s="123"/>
      <c r="BP496" s="123"/>
      <c r="BQ496" s="4" t="s">
        <v>8</v>
      </c>
      <c r="BR496" s="123"/>
      <c r="BS496" s="123"/>
      <c r="BT496"/>
      <c r="BU496"/>
      <c r="BV496" s="96" t="s">
        <v>1375</v>
      </c>
      <c r="BW496" s="85" t="s">
        <v>1404</v>
      </c>
      <c r="BX496" s="372"/>
      <c r="BY496" s="372"/>
      <c r="BZ496" s="129" t="s">
        <v>394</v>
      </c>
      <c r="CA496" t="s">
        <v>3431</v>
      </c>
      <c r="CB496">
        <v>12000</v>
      </c>
      <c r="CC496" s="126"/>
      <c r="CD496" s="123" t="s">
        <v>1484</v>
      </c>
      <c r="CE496" s="123" t="s">
        <v>17</v>
      </c>
      <c r="CG496" s="126"/>
      <c r="CH496" s="123">
        <v>175</v>
      </c>
      <c r="CI496" s="126"/>
      <c r="CJ496" s="85" t="s">
        <v>26</v>
      </c>
      <c r="CK496" s="85" t="s">
        <v>26</v>
      </c>
      <c r="CL496" s="85"/>
      <c r="CM496" s="85"/>
      <c r="CN496" s="96" t="s">
        <v>3414</v>
      </c>
      <c r="CO496" s="155"/>
      <c r="CP496" s="155"/>
      <c r="CQ496" s="285"/>
      <c r="CR496" s="155"/>
      <c r="CS496" s="378"/>
      <c r="CT496" s="155"/>
      <c r="CU496" s="155"/>
      <c r="CV496" s="155"/>
      <c r="CW496" s="155"/>
      <c r="CX496" s="155"/>
      <c r="CY496" s="155"/>
      <c r="CZ496" s="155"/>
      <c r="DA496" s="155"/>
      <c r="DB496" s="155"/>
      <c r="DC496" s="155"/>
      <c r="DD496" s="155"/>
      <c r="DE496" s="155"/>
      <c r="DF496" s="155"/>
      <c r="DG496" s="155"/>
      <c r="DH496" s="284" t="s">
        <v>1375</v>
      </c>
      <c r="DI496" s="127" t="s">
        <v>2685</v>
      </c>
      <c r="DJ496" s="84" t="s">
        <v>2904</v>
      </c>
      <c r="DK496" s="130" t="s">
        <v>3427</v>
      </c>
      <c r="DL496" s="127" t="s">
        <v>3420</v>
      </c>
      <c r="DM496" s="84" t="s">
        <v>3428</v>
      </c>
      <c r="DN496" s="84" t="s">
        <v>3430</v>
      </c>
      <c r="DO496" s="343"/>
      <c r="DP496" s="343"/>
      <c r="DQ496" s="84" t="s">
        <v>3432</v>
      </c>
      <c r="DR496" s="343"/>
      <c r="DS496" s="343"/>
      <c r="DT496" s="343"/>
      <c r="DU496" s="343"/>
      <c r="DV496" s="84">
        <v>43211101</v>
      </c>
      <c r="DW496" s="84" t="s">
        <v>3433</v>
      </c>
      <c r="DX496" s="84">
        <v>9002</v>
      </c>
      <c r="DY496" s="84">
        <v>1</v>
      </c>
      <c r="DZ496" s="355"/>
      <c r="EA496" s="84" t="s">
        <v>25</v>
      </c>
      <c r="EB496" s="84">
        <v>3</v>
      </c>
      <c r="EC496" s="125" t="s">
        <v>1887</v>
      </c>
      <c r="ED496" s="343"/>
      <c r="EE496" s="343"/>
      <c r="EF496" s="343"/>
      <c r="EG496" s="355"/>
      <c r="EH496" s="355"/>
      <c r="EI496" s="126"/>
      <c r="EJ496" s="84" t="s">
        <v>26</v>
      </c>
      <c r="EK496" s="84" t="s">
        <v>25</v>
      </c>
      <c r="EM496" s="84" t="s">
        <v>1759</v>
      </c>
      <c r="EO496" s="84" t="s">
        <v>1760</v>
      </c>
      <c r="EP496" s="343"/>
      <c r="EQ496" s="84" t="s">
        <v>1761</v>
      </c>
      <c r="ES496" s="84" t="s">
        <v>6</v>
      </c>
      <c r="ET496" s="343"/>
      <c r="EU496" s="84" t="s">
        <v>112</v>
      </c>
      <c r="EV496" s="343"/>
      <c r="EW496" s="84" t="s">
        <v>1370</v>
      </c>
      <c r="EX496" s="343"/>
      <c r="EY496" s="84" t="s">
        <v>8</v>
      </c>
      <c r="FA496" s="84" t="s">
        <v>26</v>
      </c>
      <c r="FB496" s="343"/>
      <c r="FD496" s="343"/>
      <c r="FE496" s="84" t="s">
        <v>2023</v>
      </c>
      <c r="FF496" s="84" t="s">
        <v>2917</v>
      </c>
      <c r="FG496" s="84" t="s">
        <v>26</v>
      </c>
      <c r="FH496" s="96" t="s">
        <v>1375</v>
      </c>
      <c r="FI496" s="84" t="s">
        <v>1839</v>
      </c>
      <c r="FJ496" s="84" t="s">
        <v>53</v>
      </c>
      <c r="FK496" s="84" t="s">
        <v>52</v>
      </c>
      <c r="FL496" t="s">
        <v>3434</v>
      </c>
      <c r="FM496" s="84" t="s">
        <v>3429</v>
      </c>
      <c r="FN496" s="84" t="s">
        <v>1839</v>
      </c>
      <c r="FO496" s="84" t="s">
        <v>1890</v>
      </c>
      <c r="FP496" s="84" t="s">
        <v>1897</v>
      </c>
      <c r="FQ496" s="84" t="s">
        <v>3435</v>
      </c>
      <c r="FR496" s="84" t="s">
        <v>1869</v>
      </c>
      <c r="FS496" s="84" t="s">
        <v>1870</v>
      </c>
      <c r="FT496" s="84" t="s">
        <v>1845</v>
      </c>
      <c r="FU496" s="84" t="s">
        <v>9</v>
      </c>
      <c r="FV496" t="s">
        <v>3436</v>
      </c>
      <c r="FW496" s="84" t="s">
        <v>1846</v>
      </c>
      <c r="FX496" s="84" t="s">
        <v>60</v>
      </c>
      <c r="FY496" s="84" t="s">
        <v>3428</v>
      </c>
      <c r="FZ496" s="84" t="s">
        <v>2921</v>
      </c>
      <c r="GA496" s="84" t="s">
        <v>1375</v>
      </c>
      <c r="GB496" s="84" t="s">
        <v>3437</v>
      </c>
      <c r="GC496" s="343"/>
      <c r="GD496" s="343"/>
      <c r="GE496" s="343"/>
      <c r="GF496" s="355"/>
      <c r="GG496" s="355"/>
      <c r="GH496" s="331" t="s">
        <v>1375</v>
      </c>
      <c r="GI496" s="84" t="s">
        <v>9</v>
      </c>
      <c r="GJ496" s="84" t="s">
        <v>1433</v>
      </c>
      <c r="GK496" s="84" t="s">
        <v>1375</v>
      </c>
      <c r="GL496" s="84" t="s">
        <v>9</v>
      </c>
      <c r="GM496" s="84" t="s">
        <v>1375</v>
      </c>
      <c r="GN496" s="84" t="s">
        <v>1375</v>
      </c>
      <c r="GO496" s="343"/>
      <c r="GP496" s="84" t="s">
        <v>2656</v>
      </c>
      <c r="GQ496" s="343"/>
      <c r="GR496" s="84" t="s">
        <v>3438</v>
      </c>
      <c r="GS496" s="343"/>
      <c r="GT496" s="84" t="s">
        <v>3439</v>
      </c>
      <c r="GU496" s="84" t="s">
        <v>1375</v>
      </c>
      <c r="GV496" s="84" t="s">
        <v>9</v>
      </c>
      <c r="GW496" s="84" t="s">
        <v>3440</v>
      </c>
      <c r="GX496" s="84" t="s">
        <v>3429</v>
      </c>
      <c r="GY496"/>
      <c r="GZ496"/>
      <c r="HA496" s="97"/>
    </row>
    <row r="497" spans="1:211" s="84" customFormat="1" x14ac:dyDescent="0.35">
      <c r="A497" s="137">
        <v>240</v>
      </c>
      <c r="B497" s="343"/>
      <c r="C497" s="84" t="s">
        <v>1412</v>
      </c>
      <c r="D497" s="124">
        <v>44309</v>
      </c>
      <c r="E497" s="124">
        <v>44309</v>
      </c>
      <c r="F497" s="345"/>
      <c r="G497" s="125" t="s">
        <v>4042</v>
      </c>
      <c r="H497" s="97" t="s">
        <v>1375</v>
      </c>
      <c r="I497" s="126"/>
      <c r="J497" s="343"/>
      <c r="K497" s="355"/>
      <c r="L497" s="127"/>
      <c r="M497" s="360"/>
      <c r="N497" s="267" t="s">
        <v>19657</v>
      </c>
      <c r="O497" s="354"/>
      <c r="P497" s="354"/>
      <c r="Q497" s="127"/>
      <c r="R497" s="127"/>
      <c r="S497" s="127"/>
      <c r="T497" s="126"/>
      <c r="U497" s="124"/>
      <c r="V497" s="124"/>
      <c r="W497" s="126"/>
      <c r="X497" s="362"/>
      <c r="Y497" s="362"/>
      <c r="Z497" s="126"/>
      <c r="AA497" s="126" t="s">
        <v>25</v>
      </c>
      <c r="AB497" s="124">
        <v>44309</v>
      </c>
      <c r="AC497" s="124">
        <v>44309</v>
      </c>
      <c r="AD497" s="362"/>
      <c r="AE497" s="362"/>
      <c r="AF497" s="363"/>
      <c r="AG497" s="363"/>
      <c r="AH497" s="97" t="s">
        <v>1375</v>
      </c>
      <c r="AI497" s="124">
        <v>44254</v>
      </c>
      <c r="AJ497" s="252">
        <v>0.47222222222222227</v>
      </c>
      <c r="AK497" s="124">
        <v>44254</v>
      </c>
      <c r="AL497" s="252">
        <v>0.47222222222222227</v>
      </c>
      <c r="AM497" s="85" t="s">
        <v>28</v>
      </c>
      <c r="AN497" s="85" t="s">
        <v>25</v>
      </c>
      <c r="AO497" s="85" t="s">
        <v>26</v>
      </c>
      <c r="AP497" s="85">
        <v>1263568</v>
      </c>
      <c r="AQ497" s="85"/>
      <c r="AR497" s="85"/>
      <c r="AS497" s="335" t="s">
        <v>3912</v>
      </c>
      <c r="AT497" s="335"/>
      <c r="AU497" s="85"/>
      <c r="AV497" s="85"/>
      <c r="AW497" s="85"/>
      <c r="AX497" s="97" t="s">
        <v>1375</v>
      </c>
      <c r="AY497" s="85" t="s">
        <v>26</v>
      </c>
      <c r="AZ497" s="85" t="s">
        <v>25</v>
      </c>
      <c r="BA497" s="85" t="s">
        <v>26</v>
      </c>
      <c r="BB497" s="85" t="s">
        <v>26</v>
      </c>
      <c r="BC497" s="365"/>
      <c r="BD497" s="85" t="s">
        <v>27</v>
      </c>
      <c r="BE497" s="85" t="s">
        <v>13</v>
      </c>
      <c r="BF497" s="85" t="s">
        <v>34</v>
      </c>
      <c r="BG497" s="85" t="s">
        <v>34</v>
      </c>
      <c r="BH497" s="304" t="s">
        <v>18051</v>
      </c>
      <c r="BI497" s="355"/>
      <c r="BM497" s="123" t="s">
        <v>103</v>
      </c>
      <c r="BN497" s="123" t="s">
        <v>1380</v>
      </c>
      <c r="BO497" s="123" t="s">
        <v>41</v>
      </c>
      <c r="BP497" s="123" t="s">
        <v>25</v>
      </c>
      <c r="BQ497" s="4" t="s">
        <v>8</v>
      </c>
      <c r="BR497" s="123" t="s">
        <v>1614</v>
      </c>
      <c r="BS497" s="123" t="s">
        <v>1408</v>
      </c>
      <c r="BT497" t="s">
        <v>15492</v>
      </c>
      <c r="BU497" t="s">
        <v>15493</v>
      </c>
      <c r="BV497" s="96" t="s">
        <v>1375</v>
      </c>
      <c r="BW497" s="85" t="s">
        <v>1404</v>
      </c>
      <c r="BX497" s="372"/>
      <c r="BY497" s="372"/>
      <c r="BZ497" s="129" t="s">
        <v>154</v>
      </c>
      <c r="CA497" t="s">
        <v>3932</v>
      </c>
      <c r="CB497">
        <v>12000</v>
      </c>
      <c r="CC497" s="126"/>
      <c r="CD497" s="136"/>
      <c r="CE497" s="123" t="s">
        <v>17</v>
      </c>
      <c r="CG497" s="126"/>
      <c r="CH497" s="123"/>
      <c r="CI497" s="126"/>
      <c r="CJ497" s="85" t="s">
        <v>26</v>
      </c>
      <c r="CK497" s="85" t="s">
        <v>26</v>
      </c>
      <c r="CL497" s="85"/>
      <c r="CM497" s="85"/>
      <c r="CN497" s="96" t="s">
        <v>3903</v>
      </c>
      <c r="CO497" s="155"/>
      <c r="CP497" s="155"/>
      <c r="CQ497" s="285"/>
      <c r="CR497" s="155"/>
      <c r="CS497" s="378"/>
      <c r="CT497" s="155"/>
      <c r="CU497" s="155"/>
      <c r="CV497" s="155"/>
      <c r="CW497" s="155"/>
      <c r="CX497" s="155"/>
      <c r="CY497" s="155"/>
      <c r="CZ497" s="155"/>
      <c r="DA497" s="155"/>
      <c r="DB497" s="155"/>
      <c r="DC497" s="155"/>
      <c r="DD497" s="155"/>
      <c r="DE497" s="155"/>
      <c r="DF497" s="155"/>
      <c r="DG497" s="155"/>
      <c r="DH497" s="284" t="s">
        <v>1375</v>
      </c>
      <c r="DI497" s="4"/>
      <c r="DJ497" s="4"/>
      <c r="DK497" s="4"/>
      <c r="DL497" s="127"/>
      <c r="DM497" s="4"/>
      <c r="DN497" s="4"/>
      <c r="DO497" s="340"/>
      <c r="DP497" s="340"/>
      <c r="DQ497" s="4"/>
      <c r="DR497" s="340"/>
      <c r="DS497" s="340"/>
      <c r="DT497" s="343"/>
      <c r="DU497" s="343"/>
      <c r="DZ497" s="355"/>
      <c r="EC497" s="125"/>
      <c r="ED497" s="343"/>
      <c r="EE497" s="343"/>
      <c r="EF497" s="343"/>
      <c r="EG497" s="355"/>
      <c r="EH497" s="355"/>
      <c r="EI497" s="126"/>
      <c r="EP497" s="343"/>
      <c r="ET497" s="343"/>
      <c r="EV497" s="343"/>
      <c r="EX497" s="343"/>
      <c r="FB497" s="343"/>
      <c r="FD497" s="343"/>
      <c r="FH497" s="96" t="s">
        <v>1375</v>
      </c>
      <c r="FL497"/>
      <c r="FV497"/>
      <c r="GC497" s="343"/>
      <c r="GD497" s="343"/>
      <c r="GE497" s="343"/>
      <c r="GF497" s="355"/>
      <c r="GG497" s="355"/>
      <c r="GH497" s="331"/>
      <c r="GO497" s="343"/>
      <c r="GQ497" s="343"/>
      <c r="GS497" s="343"/>
      <c r="GY497"/>
      <c r="GZ497"/>
      <c r="HA497" s="97"/>
    </row>
    <row r="498" spans="1:211" s="84" customFormat="1" ht="29" x14ac:dyDescent="0.35">
      <c r="A498" s="137">
        <v>178</v>
      </c>
      <c r="B498" s="343"/>
      <c r="C498" s="84" t="s">
        <v>1412</v>
      </c>
      <c r="D498" s="124">
        <v>44320</v>
      </c>
      <c r="E498" s="124">
        <v>44320</v>
      </c>
      <c r="F498" s="343"/>
      <c r="G498" s="125" t="s">
        <v>3441</v>
      </c>
      <c r="H498" s="97" t="s">
        <v>1375</v>
      </c>
      <c r="I498" s="126"/>
      <c r="J498" s="343"/>
      <c r="K498" s="355"/>
      <c r="L498" s="127"/>
      <c r="M498" s="360"/>
      <c r="N498" s="267" t="s">
        <v>19657</v>
      </c>
      <c r="O498" s="354"/>
      <c r="P498" s="354"/>
      <c r="Q498" s="127"/>
      <c r="R498" s="127"/>
      <c r="S498" s="127"/>
      <c r="T498" s="126"/>
      <c r="U498" s="124"/>
      <c r="V498" s="124"/>
      <c r="W498" s="126"/>
      <c r="X498" s="362"/>
      <c r="Y498" s="362"/>
      <c r="Z498" s="126"/>
      <c r="AA498" s="126"/>
      <c r="AB498" s="124"/>
      <c r="AC498" s="124"/>
      <c r="AD498" s="362"/>
      <c r="AE498" s="362"/>
      <c r="AF498" s="363"/>
      <c r="AG498" s="363"/>
      <c r="AH498" s="97" t="s">
        <v>1375</v>
      </c>
      <c r="AI498" s="124">
        <v>44254</v>
      </c>
      <c r="AJ498" s="252" t="s">
        <v>3443</v>
      </c>
      <c r="AK498" s="124"/>
      <c r="AL498" s="252"/>
      <c r="AM498" s="85" t="s">
        <v>28</v>
      </c>
      <c r="AN498" s="85" t="s">
        <v>26</v>
      </c>
      <c r="AO498" s="85" t="s">
        <v>26</v>
      </c>
      <c r="AP498" s="85" t="s">
        <v>3428</v>
      </c>
      <c r="AQ498" s="85" t="s">
        <v>3429</v>
      </c>
      <c r="AR498" s="85"/>
      <c r="AS498" s="335" t="s">
        <v>3528</v>
      </c>
      <c r="AT498" s="335"/>
      <c r="AU498" s="85"/>
      <c r="AV498" s="85" t="s">
        <v>3724</v>
      </c>
      <c r="AW498" s="85" t="s">
        <v>14711</v>
      </c>
      <c r="AX498" s="97" t="s">
        <v>1375</v>
      </c>
      <c r="AY498" s="85" t="s">
        <v>6</v>
      </c>
      <c r="AZ498" s="85" t="s">
        <v>6</v>
      </c>
      <c r="BA498" s="85" t="s">
        <v>25</v>
      </c>
      <c r="BB498" s="85" t="s">
        <v>25</v>
      </c>
      <c r="BC498" s="355"/>
      <c r="BD498" s="85" t="s">
        <v>6</v>
      </c>
      <c r="BE498" s="85" t="s">
        <v>16</v>
      </c>
      <c r="BF498" s="85"/>
      <c r="BG498" s="85"/>
      <c r="BH498" s="304" t="s">
        <v>18069</v>
      </c>
      <c r="BI498" s="355"/>
      <c r="BM498" s="123" t="s">
        <v>1501</v>
      </c>
      <c r="BN498" s="123"/>
      <c r="BO498" s="123"/>
      <c r="BP498" s="123"/>
      <c r="BQ498" s="4" t="s">
        <v>8</v>
      </c>
      <c r="BR498" s="123"/>
      <c r="BS498" s="123"/>
      <c r="BT498"/>
      <c r="BU498"/>
      <c r="BV498" s="96" t="s">
        <v>1375</v>
      </c>
      <c r="BW498" s="85" t="s">
        <v>1404</v>
      </c>
      <c r="BX498" s="372"/>
      <c r="BY498" s="372"/>
      <c r="BZ498" s="129" t="s">
        <v>394</v>
      </c>
      <c r="CA498" t="s">
        <v>3431</v>
      </c>
      <c r="CB498">
        <v>12000</v>
      </c>
      <c r="CC498" s="126"/>
      <c r="CD498" s="123" t="s">
        <v>1484</v>
      </c>
      <c r="CE498" s="123" t="s">
        <v>17</v>
      </c>
      <c r="CG498" s="126"/>
      <c r="CH498" s="123">
        <v>175</v>
      </c>
      <c r="CI498" s="126"/>
      <c r="CJ498" s="85" t="s">
        <v>26</v>
      </c>
      <c r="CK498" s="85" t="s">
        <v>26</v>
      </c>
      <c r="CL498" s="85"/>
      <c r="CM498" s="85"/>
      <c r="CN498" s="96" t="s">
        <v>3414</v>
      </c>
      <c r="CO498" s="155"/>
      <c r="CP498" s="155"/>
      <c r="CQ498" s="285"/>
      <c r="CR498" s="155"/>
      <c r="CS498" s="378"/>
      <c r="CT498" s="155"/>
      <c r="CU498" s="155"/>
      <c r="CV498" s="155"/>
      <c r="CW498" s="155"/>
      <c r="CX498" s="155"/>
      <c r="CY498" s="155"/>
      <c r="CZ498" s="155"/>
      <c r="DA498" s="155"/>
      <c r="DB498" s="155"/>
      <c r="DC498" s="155"/>
      <c r="DD498" s="155"/>
      <c r="DE498" s="155"/>
      <c r="DF498" s="155"/>
      <c r="DG498" s="155"/>
      <c r="DH498" s="284" t="s">
        <v>1375</v>
      </c>
      <c r="DI498" s="127" t="s">
        <v>2685</v>
      </c>
      <c r="DJ498" s="84" t="s">
        <v>2904</v>
      </c>
      <c r="DK498" s="130" t="s">
        <v>3443</v>
      </c>
      <c r="DL498" s="127" t="s">
        <v>3442</v>
      </c>
      <c r="DN498" s="84">
        <v>3474188749</v>
      </c>
      <c r="DO498" s="343"/>
      <c r="DP498" s="343"/>
      <c r="DQ498" s="84" t="s">
        <v>3432</v>
      </c>
      <c r="DR498" s="343"/>
      <c r="DS498" s="343"/>
      <c r="DT498" s="343"/>
      <c r="DU498" s="343"/>
      <c r="DV498" s="84">
        <v>43211101</v>
      </c>
      <c r="DW498" s="84" t="s">
        <v>3444</v>
      </c>
      <c r="DX498" s="84">
        <v>1123</v>
      </c>
      <c r="DZ498" s="355"/>
      <c r="EA498" s="84" t="s">
        <v>25</v>
      </c>
      <c r="EC498" s="125"/>
      <c r="ED498" s="343"/>
      <c r="EE498" s="343"/>
      <c r="EF498" s="343"/>
      <c r="EG498" s="355"/>
      <c r="EH498" s="355"/>
      <c r="EI498" s="126"/>
      <c r="EJ498" s="84" t="s">
        <v>26</v>
      </c>
      <c r="EK498" s="84" t="s">
        <v>25</v>
      </c>
      <c r="EL498" s="84" t="s">
        <v>25</v>
      </c>
      <c r="EM498" s="84" t="s">
        <v>1759</v>
      </c>
      <c r="EO498" s="84" t="s">
        <v>1760</v>
      </c>
      <c r="EP498" s="343"/>
      <c r="EQ498" s="84" t="s">
        <v>1761</v>
      </c>
      <c r="ES498" s="84" t="s">
        <v>6</v>
      </c>
      <c r="ET498" s="343"/>
      <c r="EU498" s="84" t="s">
        <v>112</v>
      </c>
      <c r="EV498" s="343"/>
      <c r="EW498" s="84" t="s">
        <v>1370</v>
      </c>
      <c r="EX498" s="343"/>
      <c r="EY498" s="84" t="s">
        <v>8</v>
      </c>
      <c r="FA498" s="84" t="s">
        <v>26</v>
      </c>
      <c r="FB498" s="343"/>
      <c r="FD498" s="343"/>
      <c r="FH498" s="96" t="s">
        <v>1375</v>
      </c>
      <c r="FL498"/>
      <c r="FV498"/>
      <c r="GC498" s="343"/>
      <c r="GD498" s="343"/>
      <c r="GE498" s="343"/>
      <c r="GF498" s="355"/>
      <c r="GG498" s="355"/>
      <c r="GH498" s="331"/>
      <c r="GO498" s="343"/>
      <c r="GQ498" s="343"/>
      <c r="GS498" s="343"/>
      <c r="GY498"/>
      <c r="GZ498"/>
      <c r="HA498" s="97"/>
    </row>
    <row r="499" spans="1:211" s="84" customFormat="1" x14ac:dyDescent="0.35">
      <c r="A499" s="137">
        <v>177</v>
      </c>
      <c r="B499" s="343"/>
      <c r="C499" s="84" t="s">
        <v>1412</v>
      </c>
      <c r="D499" s="124">
        <v>44256</v>
      </c>
      <c r="E499" s="124">
        <v>44256</v>
      </c>
      <c r="F499" s="343"/>
      <c r="G499" s="125" t="s">
        <v>3445</v>
      </c>
      <c r="H499" s="97" t="s">
        <v>1375</v>
      </c>
      <c r="I499" s="126"/>
      <c r="J499" s="343"/>
      <c r="K499" s="355"/>
      <c r="L499" s="127"/>
      <c r="M499" s="360"/>
      <c r="N499" s="267" t="s">
        <v>19657</v>
      </c>
      <c r="O499" s="354"/>
      <c r="P499" s="354"/>
      <c r="Q499" s="127"/>
      <c r="R499" s="127"/>
      <c r="S499" s="127"/>
      <c r="T499" s="126"/>
      <c r="U499" s="124"/>
      <c r="V499" s="124"/>
      <c r="W499" s="126"/>
      <c r="X499" s="362"/>
      <c r="Y499" s="362"/>
      <c r="Z499" s="126"/>
      <c r="AA499" s="126"/>
      <c r="AB499" s="124"/>
      <c r="AC499" s="124"/>
      <c r="AD499" s="362"/>
      <c r="AE499" s="362"/>
      <c r="AF499" s="363"/>
      <c r="AG499" s="363"/>
      <c r="AH499" s="97" t="s">
        <v>1375</v>
      </c>
      <c r="AI499" s="124">
        <v>44254</v>
      </c>
      <c r="AJ499" s="252" t="s">
        <v>3446</v>
      </c>
      <c r="AK499" s="124"/>
      <c r="AL499" s="252"/>
      <c r="AM499" s="85" t="s">
        <v>28</v>
      </c>
      <c r="AN499" s="85" t="s">
        <v>26</v>
      </c>
      <c r="AO499" s="85" t="s">
        <v>26</v>
      </c>
      <c r="AP499" s="85"/>
      <c r="AQ499" s="85"/>
      <c r="AR499" s="85"/>
      <c r="AS499" s="335">
        <v>672630390</v>
      </c>
      <c r="AT499" s="335"/>
      <c r="AU499" s="85"/>
      <c r="AV499" s="85"/>
      <c r="AW499" s="85"/>
      <c r="AX499" s="97" t="s">
        <v>1375</v>
      </c>
      <c r="AY499" s="85" t="s">
        <v>26</v>
      </c>
      <c r="AZ499" s="85" t="s">
        <v>26</v>
      </c>
      <c r="BA499" s="85" t="s">
        <v>26</v>
      </c>
      <c r="BB499" s="85" t="s">
        <v>26</v>
      </c>
      <c r="BC499" s="355"/>
      <c r="BD499" s="85" t="s">
        <v>33</v>
      </c>
      <c r="BE499" s="85" t="s">
        <v>16</v>
      </c>
      <c r="BF499" s="85"/>
      <c r="BG499" s="85"/>
      <c r="BH499" s="304" t="s">
        <v>18049</v>
      </c>
      <c r="BI499" s="355"/>
      <c r="BM499" s="123" t="s">
        <v>106</v>
      </c>
      <c r="BN499" s="123"/>
      <c r="BO499" s="123"/>
      <c r="BP499" s="123"/>
      <c r="BQ499" s="4" t="s">
        <v>8</v>
      </c>
      <c r="BR499" s="123"/>
      <c r="BS499" s="123"/>
      <c r="BT499"/>
      <c r="BU499"/>
      <c r="BV499" s="96" t="s">
        <v>1375</v>
      </c>
      <c r="BW499" s="85" t="s">
        <v>1404</v>
      </c>
      <c r="BX499" s="372"/>
      <c r="BY499" s="372"/>
      <c r="BZ499" s="129" t="s">
        <v>305</v>
      </c>
      <c r="CA499" t="s">
        <v>3525</v>
      </c>
      <c r="CB499">
        <v>12000</v>
      </c>
      <c r="CC499" s="126"/>
      <c r="CD499" s="123" t="s">
        <v>1820</v>
      </c>
      <c r="CE499" s="123" t="s">
        <v>17</v>
      </c>
      <c r="CG499" s="126"/>
      <c r="CH499" s="123"/>
      <c r="CI499" s="126"/>
      <c r="CJ499" s="85" t="s">
        <v>26</v>
      </c>
      <c r="CK499" s="85" t="s">
        <v>26</v>
      </c>
      <c r="CL499" s="85"/>
      <c r="CM499" s="85"/>
      <c r="CN499" s="96" t="s">
        <v>3414</v>
      </c>
      <c r="CO499" s="155"/>
      <c r="CP499" s="155"/>
      <c r="CQ499" s="285"/>
      <c r="CR499" s="155"/>
      <c r="CS499" s="378"/>
      <c r="CT499" s="155"/>
      <c r="CU499" s="155"/>
      <c r="CV499" s="155"/>
      <c r="CW499" s="155"/>
      <c r="CX499" s="155"/>
      <c r="CY499" s="155"/>
      <c r="CZ499" s="155"/>
      <c r="DA499" s="155"/>
      <c r="DB499" s="155"/>
      <c r="DC499" s="155"/>
      <c r="DD499" s="155"/>
      <c r="DE499" s="155"/>
      <c r="DF499" s="155"/>
      <c r="DG499" s="155"/>
      <c r="DH499" s="284" t="s">
        <v>1375</v>
      </c>
      <c r="DI499" s="127" t="s">
        <v>1414</v>
      </c>
      <c r="DJ499" s="84" t="s">
        <v>3447</v>
      </c>
      <c r="DK499" s="130" t="s">
        <v>3446</v>
      </c>
      <c r="DL499" s="127" t="s">
        <v>3442</v>
      </c>
      <c r="DN499" s="84">
        <v>672630390</v>
      </c>
      <c r="DO499" s="343"/>
      <c r="DP499" s="343"/>
      <c r="DQ499" s="84" t="s">
        <v>3448</v>
      </c>
      <c r="DR499" s="343"/>
      <c r="DS499" s="343"/>
      <c r="DT499" s="343"/>
      <c r="DU499" s="343"/>
      <c r="DV499" s="84">
        <v>182671112</v>
      </c>
      <c r="DW499" s="84" t="s">
        <v>3449</v>
      </c>
      <c r="DX499" s="84">
        <v>1121</v>
      </c>
      <c r="DZ499" s="355"/>
      <c r="EA499" s="84" t="s">
        <v>25</v>
      </c>
      <c r="EC499" s="125"/>
      <c r="ED499" s="343"/>
      <c r="EE499" s="343"/>
      <c r="EF499" s="343"/>
      <c r="EG499" s="355"/>
      <c r="EH499" s="355"/>
      <c r="EI499" s="126"/>
      <c r="EJ499" s="84" t="s">
        <v>26</v>
      </c>
      <c r="EK499" s="84" t="s">
        <v>25</v>
      </c>
      <c r="EL499" s="84" t="s">
        <v>26</v>
      </c>
      <c r="EM499" s="84" t="s">
        <v>1759</v>
      </c>
      <c r="EO499" s="84" t="s">
        <v>1760</v>
      </c>
      <c r="EP499" s="343"/>
      <c r="EQ499" s="84" t="s">
        <v>1836</v>
      </c>
      <c r="ES499" s="84" t="s">
        <v>1956</v>
      </c>
      <c r="ET499" s="343"/>
      <c r="EU499" s="84" t="s">
        <v>112</v>
      </c>
      <c r="EV499" s="343"/>
      <c r="EW499" s="84" t="s">
        <v>1370</v>
      </c>
      <c r="EX499" s="343"/>
      <c r="EY499" s="84" t="s">
        <v>8</v>
      </c>
      <c r="FA499" s="84" t="s">
        <v>25</v>
      </c>
      <c r="FB499" s="343"/>
      <c r="FC499" s="84" t="s">
        <v>1816</v>
      </c>
      <c r="FD499" s="343"/>
      <c r="FH499" s="96" t="s">
        <v>1375</v>
      </c>
      <c r="FL499"/>
      <c r="FV499"/>
      <c r="GC499" s="343"/>
      <c r="GD499" s="343"/>
      <c r="GE499" s="343"/>
      <c r="GF499" s="355"/>
      <c r="GG499" s="355"/>
      <c r="GH499" s="331"/>
      <c r="GO499" s="343"/>
      <c r="GQ499" s="343"/>
      <c r="GS499" s="343"/>
      <c r="GY499"/>
      <c r="GZ499"/>
      <c r="HA499" s="97"/>
    </row>
    <row r="500" spans="1:211" s="84" customFormat="1" x14ac:dyDescent="0.35">
      <c r="A500" s="137">
        <v>176</v>
      </c>
      <c r="B500" s="343"/>
      <c r="C500" s="84" t="s">
        <v>1412</v>
      </c>
      <c r="D500" s="124">
        <v>44256</v>
      </c>
      <c r="E500" s="124">
        <v>44256</v>
      </c>
      <c r="F500" s="343"/>
      <c r="G500" s="125" t="s">
        <v>3450</v>
      </c>
      <c r="H500" s="97" t="s">
        <v>1375</v>
      </c>
      <c r="I500" s="126"/>
      <c r="J500" s="343"/>
      <c r="K500" s="355"/>
      <c r="L500" s="127"/>
      <c r="M500" s="360"/>
      <c r="N500" s="267" t="s">
        <v>19657</v>
      </c>
      <c r="O500" s="354"/>
      <c r="P500" s="354"/>
      <c r="Q500" s="127"/>
      <c r="R500" s="127"/>
      <c r="S500" s="127"/>
      <c r="T500" s="126"/>
      <c r="U500" s="124"/>
      <c r="V500" s="124"/>
      <c r="W500" s="126"/>
      <c r="X500" s="362"/>
      <c r="Y500" s="362"/>
      <c r="Z500" s="126"/>
      <c r="AA500" s="126"/>
      <c r="AB500" s="124"/>
      <c r="AC500" s="124"/>
      <c r="AD500" s="362"/>
      <c r="AE500" s="362"/>
      <c r="AF500" s="363"/>
      <c r="AG500" s="363"/>
      <c r="AH500" s="97" t="s">
        <v>1375</v>
      </c>
      <c r="AI500" s="124">
        <v>44254</v>
      </c>
      <c r="AJ500" s="252" t="s">
        <v>3451</v>
      </c>
      <c r="AK500" s="124"/>
      <c r="AL500" s="252"/>
      <c r="AM500" s="85" t="s">
        <v>28</v>
      </c>
      <c r="AN500" s="85" t="s">
        <v>26</v>
      </c>
      <c r="AO500" s="85" t="s">
        <v>26</v>
      </c>
      <c r="AP500" s="85"/>
      <c r="AQ500" s="85"/>
      <c r="AR500" s="85"/>
      <c r="AS500" s="335">
        <v>935227862</v>
      </c>
      <c r="AT500" s="335"/>
      <c r="AU500" s="85"/>
      <c r="AV500" s="85"/>
      <c r="AW500" s="85"/>
      <c r="AX500" s="97" t="s">
        <v>1375</v>
      </c>
      <c r="AY500" s="85" t="s">
        <v>26</v>
      </c>
      <c r="AZ500" s="85" t="s">
        <v>26</v>
      </c>
      <c r="BA500" s="85" t="s">
        <v>26</v>
      </c>
      <c r="BB500" s="85" t="s">
        <v>26</v>
      </c>
      <c r="BC500" s="355"/>
      <c r="BD500" s="85" t="s">
        <v>33</v>
      </c>
      <c r="BE500" s="85" t="s">
        <v>16</v>
      </c>
      <c r="BF500" s="85"/>
      <c r="BG500" s="85"/>
      <c r="BH500" s="304" t="s">
        <v>18051</v>
      </c>
      <c r="BI500" s="355"/>
      <c r="BM500" s="123" t="s">
        <v>106</v>
      </c>
      <c r="BN500" s="123"/>
      <c r="BO500" s="123"/>
      <c r="BP500" s="123"/>
      <c r="BQ500" s="4" t="s">
        <v>8</v>
      </c>
      <c r="BR500" s="123"/>
      <c r="BS500" s="123"/>
      <c r="BT500"/>
      <c r="BU500"/>
      <c r="BV500" s="96" t="s">
        <v>1375</v>
      </c>
      <c r="BW500" s="85" t="s">
        <v>1404</v>
      </c>
      <c r="BX500" s="372"/>
      <c r="BY500" s="372"/>
      <c r="BZ500" s="129" t="s">
        <v>225</v>
      </c>
      <c r="CA500" t="s">
        <v>3524</v>
      </c>
      <c r="CB500">
        <v>12000</v>
      </c>
      <c r="CC500" s="126"/>
      <c r="CD500" s="123" t="s">
        <v>1471</v>
      </c>
      <c r="CE500" s="123" t="s">
        <v>17</v>
      </c>
      <c r="CG500" s="126"/>
      <c r="CH500" s="123"/>
      <c r="CI500" s="126"/>
      <c r="CJ500" s="85" t="s">
        <v>26</v>
      </c>
      <c r="CK500" s="85" t="s">
        <v>26</v>
      </c>
      <c r="CL500" s="85"/>
      <c r="CM500" s="85"/>
      <c r="CN500" s="96" t="s">
        <v>3414</v>
      </c>
      <c r="CO500" s="155"/>
      <c r="CP500" s="155"/>
      <c r="CQ500" s="285"/>
      <c r="CR500" s="155"/>
      <c r="CS500" s="378"/>
      <c r="CT500" s="155"/>
      <c r="CU500" s="155"/>
      <c r="CV500" s="155"/>
      <c r="CW500" s="155"/>
      <c r="CX500" s="155"/>
      <c r="CY500" s="155"/>
      <c r="CZ500" s="155"/>
      <c r="DA500" s="155"/>
      <c r="DB500" s="155"/>
      <c r="DC500" s="155"/>
      <c r="DD500" s="155"/>
      <c r="DE500" s="155"/>
      <c r="DF500" s="155"/>
      <c r="DG500" s="155"/>
      <c r="DH500" s="284" t="s">
        <v>1375</v>
      </c>
      <c r="DI500" s="127" t="s">
        <v>120</v>
      </c>
      <c r="DJ500" s="84" t="s">
        <v>1959</v>
      </c>
      <c r="DK500" s="130" t="s">
        <v>3451</v>
      </c>
      <c r="DL500" s="127" t="s">
        <v>3442</v>
      </c>
      <c r="DN500" s="84">
        <v>935227862</v>
      </c>
      <c r="DO500" s="343"/>
      <c r="DP500" s="343"/>
      <c r="DQ500" s="84" t="s">
        <v>1960</v>
      </c>
      <c r="DR500" s="343"/>
      <c r="DS500" s="343"/>
      <c r="DT500" s="343"/>
      <c r="DU500" s="343"/>
      <c r="DV500" s="84">
        <v>102911102</v>
      </c>
      <c r="DW500" s="84" t="s">
        <v>3452</v>
      </c>
      <c r="DX500" s="84">
        <v>2640</v>
      </c>
      <c r="DY500" s="84">
        <v>1</v>
      </c>
      <c r="DZ500" s="355"/>
      <c r="EA500" s="84" t="s">
        <v>25</v>
      </c>
      <c r="EC500" s="125"/>
      <c r="ED500" s="343"/>
      <c r="EE500" s="343"/>
      <c r="EF500" s="343"/>
      <c r="EG500" s="355"/>
      <c r="EH500" s="355"/>
      <c r="EI500" s="126"/>
      <c r="EJ500" s="84" t="s">
        <v>26</v>
      </c>
      <c r="EK500" s="84" t="s">
        <v>25</v>
      </c>
      <c r="EL500" s="84" t="s">
        <v>25</v>
      </c>
      <c r="EM500" s="84" t="s">
        <v>1759</v>
      </c>
      <c r="EO500" s="84" t="s">
        <v>1807</v>
      </c>
      <c r="EP500" s="343"/>
      <c r="EQ500" s="84" t="s">
        <v>1761</v>
      </c>
      <c r="ES500" s="84" t="s">
        <v>1956</v>
      </c>
      <c r="ET500" s="343"/>
      <c r="EU500" s="84" t="s">
        <v>112</v>
      </c>
      <c r="EV500" s="343"/>
      <c r="EW500" s="84" t="s">
        <v>1370</v>
      </c>
      <c r="EX500" s="343"/>
      <c r="EY500" s="84" t="s">
        <v>8</v>
      </c>
      <c r="FA500" s="84" t="s">
        <v>26</v>
      </c>
      <c r="FB500" s="343"/>
      <c r="FD500" s="343"/>
      <c r="FH500" s="96" t="s">
        <v>1375</v>
      </c>
      <c r="FL500"/>
      <c r="FV500"/>
      <c r="GC500" s="343"/>
      <c r="GD500" s="343"/>
      <c r="GE500" s="343"/>
      <c r="GF500" s="355"/>
      <c r="GG500" s="355"/>
      <c r="GH500" s="331"/>
      <c r="GO500" s="343"/>
      <c r="GQ500" s="343"/>
      <c r="GS500" s="343"/>
      <c r="GY500"/>
      <c r="GZ500"/>
      <c r="HA500" s="97"/>
    </row>
    <row r="501" spans="1:211" s="84" customFormat="1" x14ac:dyDescent="0.35">
      <c r="A501" s="137">
        <v>175</v>
      </c>
      <c r="B501" s="343"/>
      <c r="C501" s="84" t="s">
        <v>1412</v>
      </c>
      <c r="D501" s="124">
        <v>44256</v>
      </c>
      <c r="E501" s="124">
        <v>44256</v>
      </c>
      <c r="F501" s="343"/>
      <c r="G501" s="125" t="s">
        <v>3453</v>
      </c>
      <c r="H501" s="97" t="s">
        <v>1375</v>
      </c>
      <c r="I501" s="126"/>
      <c r="J501" s="343"/>
      <c r="K501" s="355"/>
      <c r="L501" s="127"/>
      <c r="M501" s="360"/>
      <c r="N501" s="267" t="s">
        <v>19657</v>
      </c>
      <c r="O501" s="354"/>
      <c r="P501" s="354"/>
      <c r="Q501" s="127"/>
      <c r="R501" s="127"/>
      <c r="S501" s="127"/>
      <c r="T501" s="126"/>
      <c r="U501" s="124"/>
      <c r="V501" s="124"/>
      <c r="W501" s="126"/>
      <c r="X501" s="362"/>
      <c r="Y501" s="362"/>
      <c r="Z501" s="126"/>
      <c r="AA501" s="126"/>
      <c r="AB501" s="124"/>
      <c r="AC501" s="124"/>
      <c r="AD501" s="362"/>
      <c r="AE501" s="362"/>
      <c r="AF501" s="363"/>
      <c r="AG501" s="363"/>
      <c r="AH501" s="97" t="s">
        <v>1375</v>
      </c>
      <c r="AI501" s="124">
        <v>44254</v>
      </c>
      <c r="AJ501" s="252" t="s">
        <v>1792</v>
      </c>
      <c r="AK501" s="124"/>
      <c r="AL501" s="252"/>
      <c r="AM501" s="85" t="s">
        <v>28</v>
      </c>
      <c r="AN501" s="85" t="s">
        <v>26</v>
      </c>
      <c r="AO501" s="85" t="s">
        <v>26</v>
      </c>
      <c r="AP501" s="85"/>
      <c r="AQ501" s="85"/>
      <c r="AR501" s="85"/>
      <c r="AS501" s="335">
        <v>9398670658</v>
      </c>
      <c r="AT501" s="335"/>
      <c r="AU501" s="85"/>
      <c r="AV501" s="85"/>
      <c r="AW501" s="85"/>
      <c r="AX501" s="97" t="s">
        <v>1375</v>
      </c>
      <c r="AY501" s="85" t="s">
        <v>26</v>
      </c>
      <c r="AZ501" s="85" t="s">
        <v>26</v>
      </c>
      <c r="BA501" s="85" t="s">
        <v>26</v>
      </c>
      <c r="BB501" s="85" t="s">
        <v>26</v>
      </c>
      <c r="BC501" s="355"/>
      <c r="BD501" s="85" t="s">
        <v>33</v>
      </c>
      <c r="BE501" s="85" t="s">
        <v>16</v>
      </c>
      <c r="BF501" s="85"/>
      <c r="BG501" s="85"/>
      <c r="BH501" s="304" t="s">
        <v>18051</v>
      </c>
      <c r="BI501" s="355"/>
      <c r="BM501" s="123" t="s">
        <v>106</v>
      </c>
      <c r="BN501" s="123"/>
      <c r="BO501" s="123"/>
      <c r="BP501" s="123"/>
      <c r="BQ501" s="4" t="s">
        <v>8</v>
      </c>
      <c r="BR501" s="123"/>
      <c r="BS501" s="123"/>
      <c r="BT501"/>
      <c r="BU501"/>
      <c r="BV501" s="96" t="s">
        <v>1375</v>
      </c>
      <c r="BW501" s="85" t="s">
        <v>1404</v>
      </c>
      <c r="BX501" s="372"/>
      <c r="BY501" s="372"/>
      <c r="BZ501" s="129" t="s">
        <v>75</v>
      </c>
      <c r="CA501" t="s">
        <v>3523</v>
      </c>
      <c r="CB501">
        <v>12000</v>
      </c>
      <c r="CC501" s="126"/>
      <c r="CD501" s="123" t="s">
        <v>1368</v>
      </c>
      <c r="CE501" s="123" t="s">
        <v>17</v>
      </c>
      <c r="CG501" s="126"/>
      <c r="CH501" s="123"/>
      <c r="CI501" s="126"/>
      <c r="CJ501" s="85" t="s">
        <v>26</v>
      </c>
      <c r="CK501" s="85" t="s">
        <v>26</v>
      </c>
      <c r="CL501" s="85"/>
      <c r="CM501" s="85"/>
      <c r="CN501" s="96" t="s">
        <v>3414</v>
      </c>
      <c r="CO501" s="155"/>
      <c r="CP501" s="155"/>
      <c r="CQ501" s="285"/>
      <c r="CR501" s="155"/>
      <c r="CS501" s="378"/>
      <c r="CT501" s="155"/>
      <c r="CU501" s="155"/>
      <c r="CV501" s="155"/>
      <c r="CW501" s="155"/>
      <c r="CX501" s="155"/>
      <c r="CY501" s="155"/>
      <c r="CZ501" s="155"/>
      <c r="DA501" s="155"/>
      <c r="DB501" s="155"/>
      <c r="DC501" s="155"/>
      <c r="DD501" s="155"/>
      <c r="DE501" s="155"/>
      <c r="DF501" s="155"/>
      <c r="DG501" s="155"/>
      <c r="DH501" s="284" t="s">
        <v>1375</v>
      </c>
      <c r="DI501" s="127" t="s">
        <v>123</v>
      </c>
      <c r="DJ501" s="84" t="s">
        <v>3095</v>
      </c>
      <c r="DK501" s="130" t="s">
        <v>1792</v>
      </c>
      <c r="DL501" s="127" t="s">
        <v>3442</v>
      </c>
      <c r="DN501" s="84">
        <v>9398670658</v>
      </c>
      <c r="DO501" s="343"/>
      <c r="DP501" s="343"/>
      <c r="DQ501" s="84" t="s">
        <v>3454</v>
      </c>
      <c r="DR501" s="343"/>
      <c r="DS501" s="343"/>
      <c r="DT501" s="343"/>
      <c r="DU501" s="343"/>
      <c r="DV501" s="84">
        <v>163111101</v>
      </c>
      <c r="DW501" s="84" t="s">
        <v>3455</v>
      </c>
      <c r="DX501" s="84">
        <v>1101</v>
      </c>
      <c r="DZ501" s="355"/>
      <c r="EA501" s="84" t="s">
        <v>25</v>
      </c>
      <c r="EC501" s="125"/>
      <c r="ED501" s="343"/>
      <c r="EE501" s="343"/>
      <c r="EF501" s="343"/>
      <c r="EG501" s="355"/>
      <c r="EH501" s="355"/>
      <c r="EI501" s="126"/>
      <c r="EJ501" s="84" t="s">
        <v>26</v>
      </c>
      <c r="EK501" s="84" t="s">
        <v>25</v>
      </c>
      <c r="EL501" s="84" t="s">
        <v>26</v>
      </c>
      <c r="EM501" s="84" t="s">
        <v>2142</v>
      </c>
      <c r="EN501" s="84" t="s">
        <v>3456</v>
      </c>
      <c r="EO501" s="84" t="s">
        <v>1760</v>
      </c>
      <c r="EP501" s="343"/>
      <c r="EQ501" s="84" t="s">
        <v>2143</v>
      </c>
      <c r="ER501" s="84" t="s">
        <v>3457</v>
      </c>
      <c r="ES501" s="84" t="s">
        <v>6</v>
      </c>
      <c r="ET501" s="343"/>
      <c r="EU501" s="84" t="s">
        <v>112</v>
      </c>
      <c r="EV501" s="343"/>
      <c r="EW501" s="84" t="s">
        <v>1368</v>
      </c>
      <c r="EX501" s="343"/>
      <c r="EY501" s="84" t="s">
        <v>8</v>
      </c>
      <c r="FA501" s="84" t="s">
        <v>25</v>
      </c>
      <c r="FB501" s="343"/>
      <c r="FC501" s="84" t="s">
        <v>1816</v>
      </c>
      <c r="FD501" s="343"/>
      <c r="FH501" s="96" t="s">
        <v>1375</v>
      </c>
      <c r="FL501"/>
      <c r="FV501"/>
      <c r="GC501" s="343"/>
      <c r="GD501" s="343"/>
      <c r="GE501" s="343"/>
      <c r="GF501" s="355"/>
      <c r="GG501" s="355"/>
      <c r="GH501" s="331"/>
      <c r="GO501" s="343"/>
      <c r="GQ501" s="343"/>
      <c r="GS501" s="343"/>
      <c r="GY501"/>
      <c r="GZ501"/>
      <c r="HA501" s="97"/>
    </row>
    <row r="502" spans="1:211" s="84" customFormat="1" x14ac:dyDescent="0.35">
      <c r="A502" s="137">
        <v>174</v>
      </c>
      <c r="B502" s="343"/>
      <c r="C502" s="84" t="s">
        <v>1412</v>
      </c>
      <c r="D502" s="124">
        <v>44256</v>
      </c>
      <c r="E502" s="124">
        <v>44256</v>
      </c>
      <c r="F502" s="343"/>
      <c r="G502" s="125" t="s">
        <v>3458</v>
      </c>
      <c r="H502" s="97" t="s">
        <v>1375</v>
      </c>
      <c r="I502" s="126"/>
      <c r="J502" s="343"/>
      <c r="K502" s="355"/>
      <c r="L502" s="127"/>
      <c r="M502" s="360"/>
      <c r="N502" s="267" t="s">
        <v>19657</v>
      </c>
      <c r="O502" s="354"/>
      <c r="P502" s="354"/>
      <c r="Q502" s="127"/>
      <c r="R502" s="127"/>
      <c r="S502" s="127"/>
      <c r="T502" s="126"/>
      <c r="U502" s="124"/>
      <c r="V502" s="124"/>
      <c r="W502" s="126"/>
      <c r="X502" s="362"/>
      <c r="Y502" s="362"/>
      <c r="Z502" s="126"/>
      <c r="AA502" s="126"/>
      <c r="AB502" s="124"/>
      <c r="AC502" s="124"/>
      <c r="AD502" s="362"/>
      <c r="AE502" s="362"/>
      <c r="AF502" s="363"/>
      <c r="AG502" s="363"/>
      <c r="AH502" s="97" t="s">
        <v>1375</v>
      </c>
      <c r="AI502" s="124">
        <v>44254</v>
      </c>
      <c r="AJ502" s="252" t="s">
        <v>1798</v>
      </c>
      <c r="AK502" s="124"/>
      <c r="AL502" s="252"/>
      <c r="AM502" s="85" t="s">
        <v>28</v>
      </c>
      <c r="AN502" s="85" t="s">
        <v>26</v>
      </c>
      <c r="AO502" s="85" t="s">
        <v>26</v>
      </c>
      <c r="AP502" s="85"/>
      <c r="AQ502" s="85"/>
      <c r="AR502" s="85"/>
      <c r="AS502" s="335">
        <v>1313443598</v>
      </c>
      <c r="AT502" s="335"/>
      <c r="AU502" s="85"/>
      <c r="AV502" s="85"/>
      <c r="AW502" s="85"/>
      <c r="AX502" s="97" t="s">
        <v>1375</v>
      </c>
      <c r="AY502" s="85" t="s">
        <v>26</v>
      </c>
      <c r="AZ502" s="85" t="s">
        <v>26</v>
      </c>
      <c r="BA502" s="85" t="s">
        <v>26</v>
      </c>
      <c r="BB502" s="85" t="s">
        <v>26</v>
      </c>
      <c r="BC502" s="355"/>
      <c r="BD502" s="85" t="s">
        <v>33</v>
      </c>
      <c r="BE502" s="85" t="s">
        <v>16</v>
      </c>
      <c r="BF502" s="85"/>
      <c r="BG502" s="85"/>
      <c r="BH502" s="304" t="s">
        <v>18049</v>
      </c>
      <c r="BI502" s="355"/>
      <c r="BM502" s="123" t="s">
        <v>106</v>
      </c>
      <c r="BN502" s="123"/>
      <c r="BO502" s="123"/>
      <c r="BP502" s="123"/>
      <c r="BQ502" s="4" t="s">
        <v>1807</v>
      </c>
      <c r="BR502" s="123"/>
      <c r="BS502" s="123"/>
      <c r="BT502"/>
      <c r="BU502"/>
      <c r="BV502" s="96" t="s">
        <v>1375</v>
      </c>
      <c r="BW502" s="85" t="s">
        <v>1404</v>
      </c>
      <c r="BX502" s="372"/>
      <c r="BY502" s="372"/>
      <c r="BZ502" s="129" t="s">
        <v>65</v>
      </c>
      <c r="CA502" t="s">
        <v>3522</v>
      </c>
      <c r="CB502">
        <v>21000</v>
      </c>
      <c r="CC502" s="126"/>
      <c r="CD502" s="123" t="s">
        <v>14511</v>
      </c>
      <c r="CE502" s="123" t="s">
        <v>17</v>
      </c>
      <c r="CG502" s="126"/>
      <c r="CH502" s="123">
        <v>300</v>
      </c>
      <c r="CI502" s="126"/>
      <c r="CJ502" s="85" t="s">
        <v>26</v>
      </c>
      <c r="CK502" s="85" t="s">
        <v>26</v>
      </c>
      <c r="CL502" s="85"/>
      <c r="CM502" s="85"/>
      <c r="CN502" s="96" t="s">
        <v>3414</v>
      </c>
      <c r="CO502" s="155"/>
      <c r="CP502" s="155"/>
      <c r="CQ502" s="285"/>
      <c r="CR502" s="155"/>
      <c r="CS502" s="378"/>
      <c r="CT502" s="155"/>
      <c r="CU502" s="155"/>
      <c r="CV502" s="155"/>
      <c r="CW502" s="155"/>
      <c r="CX502" s="155"/>
      <c r="CY502" s="155"/>
      <c r="CZ502" s="155"/>
      <c r="DA502" s="155"/>
      <c r="DB502" s="155"/>
      <c r="DC502" s="155"/>
      <c r="DD502" s="155"/>
      <c r="DE502" s="155"/>
      <c r="DF502" s="155"/>
      <c r="DG502" s="155"/>
      <c r="DH502" s="284" t="s">
        <v>1375</v>
      </c>
      <c r="DI502" s="127" t="s">
        <v>128</v>
      </c>
      <c r="DJ502" s="84" t="s">
        <v>2208</v>
      </c>
      <c r="DK502" s="130" t="s">
        <v>1798</v>
      </c>
      <c r="DL502" s="127" t="s">
        <v>3442</v>
      </c>
      <c r="DN502" s="84">
        <v>1313443598</v>
      </c>
      <c r="DO502" s="343"/>
      <c r="DP502" s="343"/>
      <c r="DQ502" s="84" t="s">
        <v>3459</v>
      </c>
      <c r="DR502" s="343"/>
      <c r="DS502" s="343"/>
      <c r="DT502" s="343"/>
      <c r="DU502" s="343"/>
      <c r="DV502" s="84">
        <v>153132105</v>
      </c>
      <c r="DW502" s="84" t="s">
        <v>3460</v>
      </c>
      <c r="DX502" s="84">
        <v>2640</v>
      </c>
      <c r="DZ502" s="355"/>
      <c r="EA502" s="84" t="s">
        <v>25</v>
      </c>
      <c r="EC502" s="125"/>
      <c r="ED502" s="343"/>
      <c r="EE502" s="343"/>
      <c r="EF502" s="343"/>
      <c r="EG502" s="355"/>
      <c r="EH502" s="355"/>
      <c r="EI502" s="126"/>
      <c r="EJ502" s="84" t="s">
        <v>26</v>
      </c>
      <c r="EK502" s="84" t="s">
        <v>25</v>
      </c>
      <c r="EL502" s="84" t="s">
        <v>26</v>
      </c>
      <c r="EM502" s="84" t="s">
        <v>1759</v>
      </c>
      <c r="EO502" s="84" t="s">
        <v>1760</v>
      </c>
      <c r="EP502" s="343"/>
      <c r="EQ502" s="84" t="s">
        <v>1863</v>
      </c>
      <c r="ES502" s="84" t="s">
        <v>6</v>
      </c>
      <c r="ET502" s="343"/>
      <c r="EU502" s="84" t="s">
        <v>112</v>
      </c>
      <c r="EV502" s="343"/>
      <c r="EW502" s="84" t="s">
        <v>1370</v>
      </c>
      <c r="EX502" s="343"/>
      <c r="EY502" s="84" t="s">
        <v>1807</v>
      </c>
      <c r="EZ502" s="84" t="s">
        <v>3461</v>
      </c>
      <c r="FA502" s="84" t="s">
        <v>26</v>
      </c>
      <c r="FB502" s="343"/>
      <c r="FD502" s="343"/>
      <c r="FH502" s="96" t="s">
        <v>1375</v>
      </c>
      <c r="FL502"/>
      <c r="FV502"/>
      <c r="GC502" s="343"/>
      <c r="GD502" s="343"/>
      <c r="GE502" s="343"/>
      <c r="GF502" s="355"/>
      <c r="GG502" s="355"/>
      <c r="GH502" s="331"/>
      <c r="GO502" s="343"/>
      <c r="GQ502" s="343"/>
      <c r="GS502" s="343"/>
      <c r="GY502"/>
      <c r="GZ502"/>
      <c r="HA502" s="97"/>
    </row>
    <row r="503" spans="1:211" s="84" customFormat="1" ht="29" x14ac:dyDescent="0.35">
      <c r="A503" s="137">
        <v>241</v>
      </c>
      <c r="B503" s="343"/>
      <c r="C503" s="84" t="s">
        <v>1412</v>
      </c>
      <c r="D503" s="124">
        <v>44284</v>
      </c>
      <c r="E503" s="124">
        <v>44284</v>
      </c>
      <c r="F503" s="345"/>
      <c r="G503" s="125" t="s">
        <v>4043</v>
      </c>
      <c r="H503" s="97" t="s">
        <v>1375</v>
      </c>
      <c r="I503" s="126"/>
      <c r="J503" s="343"/>
      <c r="K503" s="355"/>
      <c r="L503" s="127">
        <v>44284</v>
      </c>
      <c r="M503" s="360"/>
      <c r="N503" s="267" t="s">
        <v>19657</v>
      </c>
      <c r="O503" s="354"/>
      <c r="P503" s="354"/>
      <c r="Q503" s="127"/>
      <c r="R503" s="127"/>
      <c r="S503" s="127"/>
      <c r="T503" s="126"/>
      <c r="U503" s="124"/>
      <c r="V503" s="124"/>
      <c r="W503" s="126"/>
      <c r="X503" s="362"/>
      <c r="Y503" s="362"/>
      <c r="Z503" s="126"/>
      <c r="AA503" s="126"/>
      <c r="AB503" s="124"/>
      <c r="AC503" s="124"/>
      <c r="AD503" s="362"/>
      <c r="AE503" s="362"/>
      <c r="AF503" s="363"/>
      <c r="AG503" s="363"/>
      <c r="AH503" s="97" t="s">
        <v>1375</v>
      </c>
      <c r="AI503" s="124">
        <v>44253</v>
      </c>
      <c r="AJ503" s="252">
        <v>0.78263888888888899</v>
      </c>
      <c r="AK503" s="124">
        <v>44253</v>
      </c>
      <c r="AL503" s="252">
        <v>0.78125</v>
      </c>
      <c r="AM503" s="85" t="s">
        <v>28</v>
      </c>
      <c r="AN503" s="85" t="s">
        <v>25</v>
      </c>
      <c r="AO503" s="85" t="s">
        <v>26</v>
      </c>
      <c r="AP503" s="85" t="s">
        <v>13506</v>
      </c>
      <c r="AQ503" s="85"/>
      <c r="AR503" s="85"/>
      <c r="AS503" s="335" t="s">
        <v>13507</v>
      </c>
      <c r="AT503" s="335">
        <v>120583184</v>
      </c>
      <c r="AU503" s="85"/>
      <c r="AV503" s="85"/>
      <c r="AW503" s="85" t="s">
        <v>12771</v>
      </c>
      <c r="AX503" s="97" t="s">
        <v>1375</v>
      </c>
      <c r="AY503" s="85" t="s">
        <v>26</v>
      </c>
      <c r="AZ503" s="85" t="s">
        <v>26</v>
      </c>
      <c r="BA503" s="85" t="s">
        <v>25</v>
      </c>
      <c r="BB503" s="85" t="s">
        <v>25</v>
      </c>
      <c r="BC503" s="365"/>
      <c r="BD503" s="85" t="s">
        <v>33</v>
      </c>
      <c r="BE503" s="85" t="s">
        <v>4</v>
      </c>
      <c r="BF503" s="85"/>
      <c r="BG503" s="85" t="s">
        <v>34</v>
      </c>
      <c r="BH503" s="304" t="s">
        <v>18051</v>
      </c>
      <c r="BI503" s="355"/>
      <c r="BM503" s="123" t="s">
        <v>106</v>
      </c>
      <c r="BN503" s="123"/>
      <c r="BO503" s="123"/>
      <c r="BP503" s="123"/>
      <c r="BQ503" s="4" t="s">
        <v>8</v>
      </c>
      <c r="BR503" s="123" t="s">
        <v>1614</v>
      </c>
      <c r="BS503" s="123"/>
      <c r="BT503" t="s">
        <v>13508</v>
      </c>
      <c r="BU503" t="s">
        <v>13509</v>
      </c>
      <c r="BV503" s="96" t="s">
        <v>1375</v>
      </c>
      <c r="BW503" s="85" t="s">
        <v>43</v>
      </c>
      <c r="BX503" s="372"/>
      <c r="BY503" s="372"/>
      <c r="BZ503" s="129" t="s">
        <v>159</v>
      </c>
      <c r="CA503" t="s">
        <v>3931</v>
      </c>
      <c r="CB503">
        <v>12000</v>
      </c>
      <c r="CC503" s="126"/>
      <c r="CD503" s="123" t="s">
        <v>6</v>
      </c>
      <c r="CE503" s="123" t="s">
        <v>1446</v>
      </c>
      <c r="CG503" s="126"/>
      <c r="CH503" s="123">
        <v>150</v>
      </c>
      <c r="CI503" s="126"/>
      <c r="CJ503" s="85" t="s">
        <v>26</v>
      </c>
      <c r="CK503" s="85" t="s">
        <v>26</v>
      </c>
      <c r="CL503" s="85"/>
      <c r="CM503" s="85"/>
      <c r="CN503" s="96" t="s">
        <v>3903</v>
      </c>
      <c r="CO503" s="155"/>
      <c r="CP503" s="155"/>
      <c r="CQ503" s="285"/>
      <c r="CR503" s="155"/>
      <c r="CS503" s="378"/>
      <c r="CT503" s="155"/>
      <c r="CU503" s="155"/>
      <c r="CV503" s="155"/>
      <c r="CW503" s="155"/>
      <c r="CX503" s="155"/>
      <c r="CY503" s="155"/>
      <c r="CZ503" s="155"/>
      <c r="DA503" s="155"/>
      <c r="DB503" s="155"/>
      <c r="DC503" s="155"/>
      <c r="DD503" s="155"/>
      <c r="DE503" s="155"/>
      <c r="DF503" s="155"/>
      <c r="DG503" s="155"/>
      <c r="DH503" s="284" t="s">
        <v>1375</v>
      </c>
      <c r="DI503" s="4"/>
      <c r="DJ503" s="4"/>
      <c r="DK503" s="4"/>
      <c r="DL503" s="127"/>
      <c r="DM503" s="4"/>
      <c r="DN503" s="4"/>
      <c r="DO503" s="340"/>
      <c r="DP503" s="340"/>
      <c r="DQ503" s="4"/>
      <c r="DR503" s="340"/>
      <c r="DS503" s="340"/>
      <c r="DT503" s="343"/>
      <c r="DU503" s="343"/>
      <c r="DZ503" s="355"/>
      <c r="EC503" s="125"/>
      <c r="ED503" s="343"/>
      <c r="EE503" s="343"/>
      <c r="EF503" s="343"/>
      <c r="EG503" s="355"/>
      <c r="EH503" s="355"/>
      <c r="EI503" s="126"/>
      <c r="EP503" s="343"/>
      <c r="ET503" s="343"/>
      <c r="EV503" s="343"/>
      <c r="EX503" s="343"/>
      <c r="FB503" s="343"/>
      <c r="FD503" s="343"/>
      <c r="FH503" s="96" t="s">
        <v>1375</v>
      </c>
      <c r="FL503"/>
      <c r="FV503"/>
      <c r="GC503" s="343"/>
      <c r="GD503" s="343"/>
      <c r="GE503" s="343"/>
      <c r="GF503" s="355"/>
      <c r="GG503" s="355"/>
      <c r="GH503" s="331"/>
      <c r="GO503" s="343"/>
      <c r="GQ503" s="343"/>
      <c r="GS503" s="343"/>
      <c r="GY503"/>
      <c r="GZ503"/>
      <c r="HA503" s="97"/>
    </row>
    <row r="504" spans="1:211" s="84" customFormat="1" x14ac:dyDescent="0.35">
      <c r="A504" s="137">
        <v>229</v>
      </c>
      <c r="B504" s="343"/>
      <c r="C504" s="84" t="s">
        <v>1412</v>
      </c>
      <c r="D504" s="124">
        <v>44308</v>
      </c>
      <c r="E504" s="124">
        <v>44308</v>
      </c>
      <c r="F504" s="345"/>
      <c r="G504" s="125" t="s">
        <v>4033</v>
      </c>
      <c r="H504" s="97" t="s">
        <v>1375</v>
      </c>
      <c r="I504" s="126" t="s">
        <v>25</v>
      </c>
      <c r="J504" s="343"/>
      <c r="K504" s="355"/>
      <c r="L504" s="127">
        <v>44308</v>
      </c>
      <c r="M504" s="360"/>
      <c r="N504" s="267" t="s">
        <v>19657</v>
      </c>
      <c r="O504" s="354"/>
      <c r="P504" s="354"/>
      <c r="Q504" s="127"/>
      <c r="R504" s="127"/>
      <c r="S504" s="127"/>
      <c r="T504" s="126"/>
      <c r="U504" s="124"/>
      <c r="V504" s="124"/>
      <c r="W504" s="126"/>
      <c r="X504" s="362"/>
      <c r="Y504" s="362"/>
      <c r="Z504" s="126"/>
      <c r="AA504" s="126"/>
      <c r="AB504" s="124"/>
      <c r="AC504" s="124"/>
      <c r="AD504" s="362"/>
      <c r="AE504" s="362"/>
      <c r="AF504" s="363"/>
      <c r="AG504" s="363"/>
      <c r="AH504" s="97" t="s">
        <v>1375</v>
      </c>
      <c r="AI504" s="124">
        <v>44253</v>
      </c>
      <c r="AJ504" s="252">
        <v>0.43333333333333335</v>
      </c>
      <c r="AK504" s="124">
        <v>44253</v>
      </c>
      <c r="AL504" s="252">
        <v>0.43194444444444446</v>
      </c>
      <c r="AM504" s="85" t="s">
        <v>28</v>
      </c>
      <c r="AN504" s="85" t="s">
        <v>25</v>
      </c>
      <c r="AO504" s="85" t="s">
        <v>26</v>
      </c>
      <c r="AP504" s="85">
        <v>1262896</v>
      </c>
      <c r="AQ504" s="85" t="s">
        <v>3906</v>
      </c>
      <c r="AR504" s="85"/>
      <c r="AS504" s="335" t="s">
        <v>3919</v>
      </c>
      <c r="AT504" s="335">
        <v>120581624</v>
      </c>
      <c r="AU504" s="85"/>
      <c r="AV504" s="85"/>
      <c r="AW504" s="85" t="s">
        <v>15494</v>
      </c>
      <c r="AX504" s="97" t="s">
        <v>1375</v>
      </c>
      <c r="AY504" s="85" t="s">
        <v>26</v>
      </c>
      <c r="AZ504" s="85" t="s">
        <v>25</v>
      </c>
      <c r="BA504" s="85" t="s">
        <v>26</v>
      </c>
      <c r="BB504" s="85" t="s">
        <v>25</v>
      </c>
      <c r="BC504" s="365"/>
      <c r="BD504" s="85" t="s">
        <v>27</v>
      </c>
      <c r="BE504" s="85" t="s">
        <v>13</v>
      </c>
      <c r="BF504" s="85" t="s">
        <v>34</v>
      </c>
      <c r="BG504" s="85" t="s">
        <v>34</v>
      </c>
      <c r="BH504" s="304" t="s">
        <v>18051</v>
      </c>
      <c r="BI504" s="355"/>
      <c r="BM504" s="123" t="s">
        <v>1628</v>
      </c>
      <c r="BN504" s="123" t="s">
        <v>1380</v>
      </c>
      <c r="BO504" s="123" t="s">
        <v>42</v>
      </c>
      <c r="BP504" s="123" t="s">
        <v>26</v>
      </c>
      <c r="BQ504" s="4" t="s">
        <v>8</v>
      </c>
      <c r="BR504" s="123" t="s">
        <v>1614</v>
      </c>
      <c r="BS504" s="123" t="s">
        <v>60</v>
      </c>
      <c r="BT504" t="s">
        <v>15495</v>
      </c>
      <c r="BU504" t="s">
        <v>15496</v>
      </c>
      <c r="BV504" s="96" t="s">
        <v>1375</v>
      </c>
      <c r="BW504" s="85" t="s">
        <v>1404</v>
      </c>
      <c r="BX504" s="372"/>
      <c r="BY504" s="372"/>
      <c r="BZ504" s="129" t="s">
        <v>49</v>
      </c>
      <c r="CA504" t="s">
        <v>3941</v>
      </c>
      <c r="CB504">
        <v>12000</v>
      </c>
      <c r="CC504" s="126"/>
      <c r="CD504" s="123" t="s">
        <v>15198</v>
      </c>
      <c r="CE504" s="123" t="s">
        <v>1450</v>
      </c>
      <c r="CG504" s="126"/>
      <c r="CH504" s="123"/>
      <c r="CI504" s="126"/>
      <c r="CJ504" s="85" t="s">
        <v>26</v>
      </c>
      <c r="CK504" s="85" t="s">
        <v>26</v>
      </c>
      <c r="CL504" s="85"/>
      <c r="CM504" s="85"/>
      <c r="CN504" s="96" t="s">
        <v>3903</v>
      </c>
      <c r="CO504" s="155"/>
      <c r="CP504" s="155"/>
      <c r="CQ504" s="285"/>
      <c r="CR504" s="155"/>
      <c r="CS504" s="378"/>
      <c r="CT504" s="155"/>
      <c r="CU504" s="155"/>
      <c r="CV504" s="155"/>
      <c r="CW504" s="155"/>
      <c r="CX504" s="155"/>
      <c r="CY504" s="155"/>
      <c r="CZ504" s="155"/>
      <c r="DA504" s="155"/>
      <c r="DB504" s="155"/>
      <c r="DC504" s="155"/>
      <c r="DD504" s="155"/>
      <c r="DE504" s="155"/>
      <c r="DF504" s="155"/>
      <c r="DG504" s="155"/>
      <c r="DH504" s="284" t="s">
        <v>1375</v>
      </c>
      <c r="DI504" s="4"/>
      <c r="DJ504" s="4"/>
      <c r="DK504" s="4"/>
      <c r="DL504" s="127"/>
      <c r="DM504" s="4"/>
      <c r="DN504" s="4"/>
      <c r="DO504" s="340"/>
      <c r="DP504" s="340"/>
      <c r="DQ504" s="4"/>
      <c r="DR504" s="340"/>
      <c r="DS504" s="340"/>
      <c r="DT504" s="343"/>
      <c r="DU504" s="343"/>
      <c r="DZ504" s="355"/>
      <c r="EC504" s="125"/>
      <c r="ED504" s="343"/>
      <c r="EE504" s="343"/>
      <c r="EF504" s="343"/>
      <c r="EG504" s="355"/>
      <c r="EH504" s="355"/>
      <c r="EI504" s="126"/>
      <c r="EP504" s="343"/>
      <c r="ET504" s="343"/>
      <c r="EV504" s="343"/>
      <c r="EX504" s="343"/>
      <c r="FB504" s="343"/>
      <c r="FD504" s="343"/>
      <c r="FH504" s="96" t="s">
        <v>1375</v>
      </c>
      <c r="FL504"/>
      <c r="FV504"/>
      <c r="GC504" s="343"/>
      <c r="GD504" s="343"/>
      <c r="GE504" s="343"/>
      <c r="GF504" s="355"/>
      <c r="GG504" s="355"/>
      <c r="GH504" s="331"/>
      <c r="GO504" s="343"/>
      <c r="GQ504" s="343"/>
      <c r="GS504" s="343"/>
      <c r="GY504"/>
      <c r="GZ504"/>
      <c r="HA504" s="97"/>
    </row>
    <row r="505" spans="1:211" s="84" customFormat="1" x14ac:dyDescent="0.35">
      <c r="A505" s="137">
        <v>173</v>
      </c>
      <c r="B505" s="343"/>
      <c r="C505" s="84" t="s">
        <v>1412</v>
      </c>
      <c r="D505" s="124">
        <v>44256</v>
      </c>
      <c r="E505" s="124">
        <v>44256</v>
      </c>
      <c r="F505" s="343"/>
      <c r="G505" s="125" t="s">
        <v>3462</v>
      </c>
      <c r="H505" s="97" t="s">
        <v>1375</v>
      </c>
      <c r="I505" s="126"/>
      <c r="J505" s="343"/>
      <c r="K505" s="355"/>
      <c r="L505" s="127"/>
      <c r="M505" s="360"/>
      <c r="N505" s="267" t="s">
        <v>19657</v>
      </c>
      <c r="O505" s="354"/>
      <c r="P505" s="354"/>
      <c r="Q505" s="127"/>
      <c r="R505" s="127"/>
      <c r="S505" s="127"/>
      <c r="T505" s="126"/>
      <c r="U505" s="124"/>
      <c r="V505" s="124"/>
      <c r="W505" s="126"/>
      <c r="X505" s="362"/>
      <c r="Y505" s="362"/>
      <c r="Z505" s="126"/>
      <c r="AA505" s="126"/>
      <c r="AB505" s="124"/>
      <c r="AC505" s="124"/>
      <c r="AD505" s="362"/>
      <c r="AE505" s="362"/>
      <c r="AF505" s="363"/>
      <c r="AG505" s="363"/>
      <c r="AH505" s="97" t="s">
        <v>1375</v>
      </c>
      <c r="AI505" s="124">
        <v>44253</v>
      </c>
      <c r="AJ505" s="252" t="s">
        <v>1768</v>
      </c>
      <c r="AK505" s="124"/>
      <c r="AL505" s="252"/>
      <c r="AM505" s="85" t="s">
        <v>28</v>
      </c>
      <c r="AN505" s="85" t="s">
        <v>26</v>
      </c>
      <c r="AO505" s="85" t="s">
        <v>25</v>
      </c>
      <c r="AP505" s="85"/>
      <c r="AQ505" s="85"/>
      <c r="AR505" s="85"/>
      <c r="AS505" s="335">
        <v>3380131711</v>
      </c>
      <c r="AT505" s="335"/>
      <c r="AU505" s="85"/>
      <c r="AV505" s="85"/>
      <c r="AW505" s="85"/>
      <c r="AX505" s="97" t="s">
        <v>1375</v>
      </c>
      <c r="AY505" s="85" t="s">
        <v>26</v>
      </c>
      <c r="AZ505" s="85" t="s">
        <v>26</v>
      </c>
      <c r="BA505" s="85" t="s">
        <v>26</v>
      </c>
      <c r="BB505" s="85" t="s">
        <v>26</v>
      </c>
      <c r="BC505" s="355"/>
      <c r="BD505" s="85" t="s">
        <v>33</v>
      </c>
      <c r="BE505" s="85" t="s">
        <v>16</v>
      </c>
      <c r="BF505" s="85"/>
      <c r="BG505" s="85"/>
      <c r="BH505" s="304" t="s">
        <v>18051</v>
      </c>
      <c r="BI505" s="355"/>
      <c r="BM505" s="123" t="s">
        <v>32</v>
      </c>
      <c r="BN505" s="123"/>
      <c r="BO505" s="123"/>
      <c r="BP505" s="123"/>
      <c r="BQ505" s="4" t="s">
        <v>8</v>
      </c>
      <c r="BR505" s="123"/>
      <c r="BS505" s="123"/>
      <c r="BT505"/>
      <c r="BU505"/>
      <c r="BV505" s="96" t="s">
        <v>1375</v>
      </c>
      <c r="BW505" s="85" t="s">
        <v>43</v>
      </c>
      <c r="BX505" s="372"/>
      <c r="BY505" s="372"/>
      <c r="BZ505" s="129" t="s">
        <v>256</v>
      </c>
      <c r="CA505" t="s">
        <v>3521</v>
      </c>
      <c r="CB505">
        <v>12000</v>
      </c>
      <c r="CC505" s="126"/>
      <c r="CD505" s="123" t="s">
        <v>3519</v>
      </c>
      <c r="CE505" s="123" t="s">
        <v>1451</v>
      </c>
      <c r="CG505" s="126"/>
      <c r="CH505" s="123">
        <v>115</v>
      </c>
      <c r="CI505" s="126"/>
      <c r="CJ505" s="85" t="s">
        <v>26</v>
      </c>
      <c r="CK505" s="85" t="s">
        <v>26</v>
      </c>
      <c r="CL505" s="85"/>
      <c r="CM505" s="85"/>
      <c r="CN505" s="96" t="s">
        <v>3414</v>
      </c>
      <c r="CO505" s="155"/>
      <c r="CP505" s="155"/>
      <c r="CQ505" s="285"/>
      <c r="CR505" s="155"/>
      <c r="CS505" s="378"/>
      <c r="CT505" s="155"/>
      <c r="CU505" s="155"/>
      <c r="CV505" s="155"/>
      <c r="CW505" s="155"/>
      <c r="CX505" s="155"/>
      <c r="CY505" s="155"/>
      <c r="CZ505" s="155"/>
      <c r="DA505" s="155"/>
      <c r="DB505" s="155"/>
      <c r="DC505" s="155"/>
      <c r="DD505" s="155"/>
      <c r="DE505" s="155"/>
      <c r="DF505" s="155"/>
      <c r="DG505" s="155"/>
      <c r="DH505" s="284" t="s">
        <v>1375</v>
      </c>
      <c r="DI505" s="127" t="s">
        <v>2685</v>
      </c>
      <c r="DJ505" s="84" t="s">
        <v>3464</v>
      </c>
      <c r="DK505" s="130" t="s">
        <v>1768</v>
      </c>
      <c r="DL505" s="127" t="s">
        <v>3463</v>
      </c>
      <c r="DN505" s="84">
        <v>3380131711</v>
      </c>
      <c r="DO505" s="343"/>
      <c r="DP505" s="343"/>
      <c r="DQ505" s="84" t="s">
        <v>3465</v>
      </c>
      <c r="DR505" s="343"/>
      <c r="DS505" s="343"/>
      <c r="DT505" s="343"/>
      <c r="DU505" s="343"/>
      <c r="DV505" s="84">
        <v>192171103</v>
      </c>
      <c r="DW505" s="84" t="s">
        <v>3466</v>
      </c>
      <c r="DX505" s="84">
        <v>2640</v>
      </c>
      <c r="DY505" s="84">
        <v>1</v>
      </c>
      <c r="DZ505" s="355"/>
      <c r="EA505" s="84" t="s">
        <v>25</v>
      </c>
      <c r="EC505" s="125"/>
      <c r="ED505" s="343"/>
      <c r="EE505" s="343"/>
      <c r="EF505" s="343"/>
      <c r="EG505" s="355"/>
      <c r="EH505" s="355"/>
      <c r="EI505" s="126" t="s">
        <v>14815</v>
      </c>
      <c r="EJ505" s="84" t="s">
        <v>26</v>
      </c>
      <c r="EK505" s="84" t="s">
        <v>26</v>
      </c>
      <c r="EL505" s="84" t="s">
        <v>26</v>
      </c>
      <c r="EM505" s="84" t="s">
        <v>1807</v>
      </c>
      <c r="EN505" s="84" t="s">
        <v>3467</v>
      </c>
      <c r="EO505" s="84" t="s">
        <v>1760</v>
      </c>
      <c r="EP505" s="343"/>
      <c r="EQ505" s="84" t="s">
        <v>1761</v>
      </c>
      <c r="ES505" s="84" t="s">
        <v>1807</v>
      </c>
      <c r="ET505" s="343"/>
      <c r="EU505" s="84" t="s">
        <v>112</v>
      </c>
      <c r="EV505" s="343"/>
      <c r="EW505" s="84" t="s">
        <v>1370</v>
      </c>
      <c r="EX505" s="343"/>
      <c r="EY505" s="84" t="s">
        <v>1807</v>
      </c>
      <c r="EZ505" s="84" t="s">
        <v>3468</v>
      </c>
      <c r="FA505" s="84" t="s">
        <v>26</v>
      </c>
      <c r="FB505" s="343"/>
      <c r="FD505" s="343"/>
      <c r="FH505" s="96" t="s">
        <v>1375</v>
      </c>
      <c r="FL505"/>
      <c r="FV505"/>
      <c r="GC505" s="343"/>
      <c r="GD505" s="343"/>
      <c r="GE505" s="343"/>
      <c r="GF505" s="355"/>
      <c r="GG505" s="355"/>
      <c r="GH505" s="331"/>
      <c r="GO505" s="343"/>
      <c r="GQ505" s="343"/>
      <c r="GS505" s="343"/>
      <c r="GY505"/>
      <c r="GZ505"/>
      <c r="HA505" s="97"/>
    </row>
    <row r="506" spans="1:211" s="84" customFormat="1" x14ac:dyDescent="0.35">
      <c r="A506" s="137">
        <v>172</v>
      </c>
      <c r="B506" s="343"/>
      <c r="C506" s="84" t="s">
        <v>1412</v>
      </c>
      <c r="D506" s="124">
        <v>44256</v>
      </c>
      <c r="E506" s="124">
        <v>44256</v>
      </c>
      <c r="F506" s="343"/>
      <c r="G506" s="125" t="s">
        <v>3469</v>
      </c>
      <c r="H506" s="97" t="s">
        <v>1375</v>
      </c>
      <c r="I506" s="126"/>
      <c r="J506" s="343"/>
      <c r="K506" s="355"/>
      <c r="L506" s="127"/>
      <c r="M506" s="360"/>
      <c r="N506" s="267" t="s">
        <v>19657</v>
      </c>
      <c r="O506" s="354"/>
      <c r="P506" s="354"/>
      <c r="Q506" s="127"/>
      <c r="R506" s="127"/>
      <c r="S506" s="127"/>
      <c r="T506" s="126"/>
      <c r="U506" s="124"/>
      <c r="V506" s="124"/>
      <c r="W506" s="126"/>
      <c r="X506" s="362"/>
      <c r="Y506" s="362"/>
      <c r="Z506" s="126"/>
      <c r="AA506" s="126"/>
      <c r="AB506" s="124"/>
      <c r="AC506" s="124"/>
      <c r="AD506" s="362"/>
      <c r="AE506" s="362"/>
      <c r="AF506" s="363"/>
      <c r="AG506" s="363"/>
      <c r="AH506" s="97" t="s">
        <v>1375</v>
      </c>
      <c r="AI506" s="124">
        <v>44253</v>
      </c>
      <c r="AJ506" s="252" t="s">
        <v>1765</v>
      </c>
      <c r="AK506" s="124"/>
      <c r="AL506" s="252"/>
      <c r="AM506" s="85" t="s">
        <v>28</v>
      </c>
      <c r="AN506" s="85" t="s">
        <v>26</v>
      </c>
      <c r="AO506" s="85" t="s">
        <v>26</v>
      </c>
      <c r="AP506" s="85"/>
      <c r="AQ506" s="85"/>
      <c r="AR506" s="85"/>
      <c r="AS506" s="335">
        <v>3380242687</v>
      </c>
      <c r="AT506" s="335"/>
      <c r="AU506" s="85"/>
      <c r="AV506" s="85"/>
      <c r="AW506" s="85"/>
      <c r="AX506" s="97" t="s">
        <v>1375</v>
      </c>
      <c r="AY506" s="85" t="s">
        <v>26</v>
      </c>
      <c r="AZ506" s="85" t="s">
        <v>26</v>
      </c>
      <c r="BA506" s="85" t="s">
        <v>26</v>
      </c>
      <c r="BB506" s="85" t="s">
        <v>26</v>
      </c>
      <c r="BC506" s="355"/>
      <c r="BD506" s="85" t="s">
        <v>33</v>
      </c>
      <c r="BE506" s="85" t="s">
        <v>16</v>
      </c>
      <c r="BF506" s="85"/>
      <c r="BG506" s="85"/>
      <c r="BH506" s="304" t="s">
        <v>18047</v>
      </c>
      <c r="BI506" s="355"/>
      <c r="BM506" s="123" t="s">
        <v>106</v>
      </c>
      <c r="BN506" s="123"/>
      <c r="BO506" s="123"/>
      <c r="BP506" s="123"/>
      <c r="BQ506" s="4" t="s">
        <v>8</v>
      </c>
      <c r="BR506" s="123"/>
      <c r="BS506" s="123"/>
      <c r="BT506"/>
      <c r="BU506"/>
      <c r="BV506" s="96" t="s">
        <v>1375</v>
      </c>
      <c r="BW506" s="85" t="s">
        <v>43</v>
      </c>
      <c r="BX506" s="372"/>
      <c r="BY506" s="372"/>
      <c r="BZ506" s="129" t="s">
        <v>256</v>
      </c>
      <c r="CA506" t="s">
        <v>3521</v>
      </c>
      <c r="CB506">
        <v>12000</v>
      </c>
      <c r="CC506" s="126"/>
      <c r="CD506" s="123" t="s">
        <v>3518</v>
      </c>
      <c r="CE506" s="123" t="s">
        <v>1451</v>
      </c>
      <c r="CG506" s="126"/>
      <c r="CH506" s="123">
        <v>115</v>
      </c>
      <c r="CI506" s="126"/>
      <c r="CJ506" s="85" t="s">
        <v>26</v>
      </c>
      <c r="CK506" s="85" t="s">
        <v>26</v>
      </c>
      <c r="CL506" s="85"/>
      <c r="CM506" s="85"/>
      <c r="CN506" s="96" t="s">
        <v>3414</v>
      </c>
      <c r="CO506" s="155"/>
      <c r="CP506" s="155"/>
      <c r="CQ506" s="285"/>
      <c r="CR506" s="155"/>
      <c r="CS506" s="378"/>
      <c r="CT506" s="155"/>
      <c r="CU506" s="155"/>
      <c r="CV506" s="155"/>
      <c r="CW506" s="155"/>
      <c r="CX506" s="155"/>
      <c r="CY506" s="155"/>
      <c r="CZ506" s="155"/>
      <c r="DA506" s="155"/>
      <c r="DB506" s="155"/>
      <c r="DC506" s="155"/>
      <c r="DD506" s="155"/>
      <c r="DE506" s="155"/>
      <c r="DF506" s="155"/>
      <c r="DG506" s="155"/>
      <c r="DH506" s="284" t="s">
        <v>1375</v>
      </c>
      <c r="DI506" s="127" t="s">
        <v>2685</v>
      </c>
      <c r="DJ506" s="84" t="s">
        <v>3464</v>
      </c>
      <c r="DK506" s="130" t="s">
        <v>1765</v>
      </c>
      <c r="DL506" s="127" t="s">
        <v>3463</v>
      </c>
      <c r="DN506" s="84">
        <v>3380242687</v>
      </c>
      <c r="DO506" s="343"/>
      <c r="DP506" s="343"/>
      <c r="DQ506" s="84" t="s">
        <v>3465</v>
      </c>
      <c r="DR506" s="343"/>
      <c r="DS506" s="343"/>
      <c r="DT506" s="343"/>
      <c r="DU506" s="343"/>
      <c r="DV506" s="84">
        <v>192171103</v>
      </c>
      <c r="DW506" s="84" t="s">
        <v>3470</v>
      </c>
      <c r="DX506" s="84">
        <v>1121</v>
      </c>
      <c r="DZ506" s="355"/>
      <c r="EA506" s="84" t="s">
        <v>25</v>
      </c>
      <c r="EC506" s="125"/>
      <c r="ED506" s="343"/>
      <c r="EE506" s="343"/>
      <c r="EF506" s="343"/>
      <c r="EG506" s="355"/>
      <c r="EH506" s="355"/>
      <c r="EI506" s="126" t="s">
        <v>14816</v>
      </c>
      <c r="EJ506" s="84" t="s">
        <v>26</v>
      </c>
      <c r="EK506" s="84" t="s">
        <v>26</v>
      </c>
      <c r="EL506" s="84" t="s">
        <v>25</v>
      </c>
      <c r="EM506" s="84" t="s">
        <v>1807</v>
      </c>
      <c r="EN506" s="84" t="s">
        <v>3467</v>
      </c>
      <c r="EO506" s="84" t="s">
        <v>1760</v>
      </c>
      <c r="EP506" s="343"/>
      <c r="EQ506" s="84" t="s">
        <v>1761</v>
      </c>
      <c r="ES506" s="84" t="s">
        <v>1807</v>
      </c>
      <c r="ET506" s="343"/>
      <c r="EU506" s="84" t="s">
        <v>112</v>
      </c>
      <c r="EV506" s="343"/>
      <c r="EW506" s="84" t="s">
        <v>1370</v>
      </c>
      <c r="EX506" s="343"/>
      <c r="EY506" s="84" t="s">
        <v>1807</v>
      </c>
      <c r="EZ506" s="84" t="s">
        <v>3471</v>
      </c>
      <c r="FA506" s="84" t="s">
        <v>26</v>
      </c>
      <c r="FB506" s="343"/>
      <c r="FD506" s="343"/>
      <c r="FH506" s="96" t="s">
        <v>1375</v>
      </c>
      <c r="FL506"/>
      <c r="FV506"/>
      <c r="GC506" s="343"/>
      <c r="GD506" s="343"/>
      <c r="GE506" s="343"/>
      <c r="GF506" s="355"/>
      <c r="GG506" s="355"/>
      <c r="GH506" s="331"/>
      <c r="GO506" s="343"/>
      <c r="GQ506" s="343"/>
      <c r="GS506" s="343"/>
      <c r="GY506"/>
      <c r="GZ506"/>
      <c r="HA506" s="97"/>
    </row>
    <row r="507" spans="1:211" s="84" customFormat="1" ht="29" x14ac:dyDescent="0.35">
      <c r="A507" s="137">
        <v>171</v>
      </c>
      <c r="B507" s="343"/>
      <c r="C507" s="84" t="s">
        <v>1412</v>
      </c>
      <c r="D507" s="124">
        <v>44272</v>
      </c>
      <c r="E507" s="124">
        <v>44273</v>
      </c>
      <c r="F507" s="343"/>
      <c r="G507" s="125" t="s">
        <v>3472</v>
      </c>
      <c r="H507" s="97" t="s">
        <v>1375</v>
      </c>
      <c r="I507" s="126" t="s">
        <v>25</v>
      </c>
      <c r="J507" s="343"/>
      <c r="K507" s="355"/>
      <c r="L507" s="127">
        <v>44272</v>
      </c>
      <c r="M507" s="360"/>
      <c r="N507" s="267" t="s">
        <v>19657</v>
      </c>
      <c r="O507" s="354"/>
      <c r="P507" s="354"/>
      <c r="Q507" s="127"/>
      <c r="R507" s="127"/>
      <c r="S507" s="127"/>
      <c r="T507" s="126"/>
      <c r="U507" s="124"/>
      <c r="V507" s="124"/>
      <c r="W507" s="126"/>
      <c r="X507" s="362"/>
      <c r="Y507" s="362"/>
      <c r="Z507" s="126"/>
      <c r="AA507" s="126"/>
      <c r="AB507" s="124"/>
      <c r="AC507" s="124"/>
      <c r="AD507" s="362"/>
      <c r="AE507" s="362"/>
      <c r="AF507" s="363"/>
      <c r="AG507" s="363"/>
      <c r="AH507" s="97" t="s">
        <v>1375</v>
      </c>
      <c r="AI507" s="124">
        <v>44253</v>
      </c>
      <c r="AJ507" s="252" t="s">
        <v>1805</v>
      </c>
      <c r="AK507" s="124">
        <v>44253</v>
      </c>
      <c r="AL507" s="252">
        <v>0.6791666666666667</v>
      </c>
      <c r="AM507" s="85" t="s">
        <v>28</v>
      </c>
      <c r="AN507" s="85" t="s">
        <v>26</v>
      </c>
      <c r="AO507" s="85" t="s">
        <v>26</v>
      </c>
      <c r="AP507" s="85" t="s">
        <v>3473</v>
      </c>
      <c r="AQ507" s="85" t="s">
        <v>12761</v>
      </c>
      <c r="AR507" s="85"/>
      <c r="AS507" s="335" t="s">
        <v>12762</v>
      </c>
      <c r="AT507" s="335">
        <v>120583182</v>
      </c>
      <c r="AU507" s="85"/>
      <c r="AV507" s="85"/>
      <c r="AW507" s="85" t="s">
        <v>12763</v>
      </c>
      <c r="AX507" s="97" t="s">
        <v>1375</v>
      </c>
      <c r="AY507" s="85" t="s">
        <v>25</v>
      </c>
      <c r="AZ507" s="85" t="s">
        <v>25</v>
      </c>
      <c r="BA507" s="85" t="s">
        <v>25</v>
      </c>
      <c r="BB507" s="85" t="s">
        <v>25</v>
      </c>
      <c r="BC507" s="355"/>
      <c r="BD507" s="85" t="s">
        <v>27</v>
      </c>
      <c r="BE507" s="85" t="s">
        <v>4</v>
      </c>
      <c r="BF507" s="85" t="s">
        <v>34</v>
      </c>
      <c r="BG507" s="85" t="s">
        <v>34</v>
      </c>
      <c r="BH507" s="304" t="s">
        <v>18050</v>
      </c>
      <c r="BI507" s="355"/>
      <c r="BM507" s="123" t="s">
        <v>103</v>
      </c>
      <c r="BN507" s="123" t="s">
        <v>1380</v>
      </c>
      <c r="BO507" s="123" t="s">
        <v>1385</v>
      </c>
      <c r="BP507" s="123" t="s">
        <v>25</v>
      </c>
      <c r="BQ507" s="4" t="s">
        <v>8</v>
      </c>
      <c r="BR507" s="123" t="s">
        <v>1614</v>
      </c>
      <c r="BS507" s="123" t="s">
        <v>1563</v>
      </c>
      <c r="BT507" t="s">
        <v>7</v>
      </c>
      <c r="BU507" t="s">
        <v>12764</v>
      </c>
      <c r="BV507" s="96" t="s">
        <v>1375</v>
      </c>
      <c r="BW507" s="85" t="s">
        <v>1404</v>
      </c>
      <c r="BX507" s="372"/>
      <c r="BY507" s="372"/>
      <c r="BZ507" s="129" t="s">
        <v>159</v>
      </c>
      <c r="CA507" t="s">
        <v>3476</v>
      </c>
      <c r="CB507">
        <v>12000</v>
      </c>
      <c r="CC507" s="126"/>
      <c r="CD507" s="123" t="s">
        <v>1368</v>
      </c>
      <c r="CE507" s="123" t="s">
        <v>1469</v>
      </c>
      <c r="CG507" s="126" t="s">
        <v>3529</v>
      </c>
      <c r="CH507" s="123">
        <v>150</v>
      </c>
      <c r="CI507" s="126"/>
      <c r="CJ507" s="85" t="s">
        <v>26</v>
      </c>
      <c r="CK507" s="85" t="s">
        <v>26</v>
      </c>
      <c r="CL507" s="85"/>
      <c r="CM507" s="85"/>
      <c r="CN507" s="96" t="s">
        <v>3414</v>
      </c>
      <c r="CO507" s="155"/>
      <c r="CP507" s="155"/>
      <c r="CQ507" s="285"/>
      <c r="CR507" s="155"/>
      <c r="CS507" s="378"/>
      <c r="CT507" s="155"/>
      <c r="CU507" s="155"/>
      <c r="CV507" s="155"/>
      <c r="CW507" s="155"/>
      <c r="CX507" s="155"/>
      <c r="CY507" s="155"/>
      <c r="CZ507" s="155"/>
      <c r="DA507" s="155"/>
      <c r="DB507" s="155"/>
      <c r="DC507" s="155"/>
      <c r="DD507" s="155"/>
      <c r="DE507" s="155"/>
      <c r="DF507" s="155"/>
      <c r="DG507" s="155"/>
      <c r="DH507" s="284" t="s">
        <v>1375</v>
      </c>
      <c r="DI507" s="146" t="s">
        <v>2685</v>
      </c>
      <c r="DJ507" s="148" t="s">
        <v>3477</v>
      </c>
      <c r="DK507" s="130" t="s">
        <v>1805</v>
      </c>
      <c r="DL507" s="127" t="s">
        <v>3463</v>
      </c>
      <c r="DM507" s="84" t="s">
        <v>3473</v>
      </c>
      <c r="DN507" s="84" t="s">
        <v>3475</v>
      </c>
      <c r="DO507" s="343"/>
      <c r="DP507" s="343"/>
      <c r="DQ507" s="84" t="s">
        <v>3478</v>
      </c>
      <c r="DR507" s="343"/>
      <c r="DS507" s="343"/>
      <c r="DT507" s="343"/>
      <c r="DU507" s="343"/>
      <c r="DV507" s="84">
        <v>42681102</v>
      </c>
      <c r="DW507" s="84" t="s">
        <v>3479</v>
      </c>
      <c r="DX507" s="84">
        <v>9002</v>
      </c>
      <c r="DY507" s="84">
        <v>1</v>
      </c>
      <c r="DZ507" s="355"/>
      <c r="EA507" s="84" t="s">
        <v>25</v>
      </c>
      <c r="EC507" s="125"/>
      <c r="ED507" s="343"/>
      <c r="EE507" s="343"/>
      <c r="EF507" s="343"/>
      <c r="EG507" s="355"/>
      <c r="EH507" s="355"/>
      <c r="EI507" s="126" t="s">
        <v>14814</v>
      </c>
      <c r="EJ507" s="84" t="s">
        <v>26</v>
      </c>
      <c r="EK507" s="84" t="s">
        <v>25</v>
      </c>
      <c r="EM507" s="84" t="s">
        <v>1759</v>
      </c>
      <c r="EO507" s="84" t="s">
        <v>1862</v>
      </c>
      <c r="EP507" s="343"/>
      <c r="EQ507" s="84" t="s">
        <v>1836</v>
      </c>
      <c r="ES507" s="84" t="s">
        <v>1956</v>
      </c>
      <c r="ET507" s="343"/>
      <c r="EU507" s="84" t="s">
        <v>116</v>
      </c>
      <c r="EV507" s="343"/>
      <c r="EW507" s="84" t="s">
        <v>1368</v>
      </c>
      <c r="EX507" s="343"/>
      <c r="EY507" s="84" t="s">
        <v>1372</v>
      </c>
      <c r="FA507" s="84" t="s">
        <v>25</v>
      </c>
      <c r="FB507" s="343"/>
      <c r="FC507" s="84" t="s">
        <v>1816</v>
      </c>
      <c r="FD507" s="343"/>
      <c r="FE507" s="84" t="s">
        <v>3480</v>
      </c>
      <c r="FF507" s="84" t="s">
        <v>1865</v>
      </c>
      <c r="FG507" s="84" t="s">
        <v>26</v>
      </c>
      <c r="FH507" s="96" t="s">
        <v>1375</v>
      </c>
      <c r="FI507" s="84" t="s">
        <v>1839</v>
      </c>
      <c r="FJ507" s="84" t="s">
        <v>53</v>
      </c>
      <c r="FK507" s="84" t="s">
        <v>52</v>
      </c>
      <c r="FL507" t="s">
        <v>3481</v>
      </c>
      <c r="FM507" s="84" t="s">
        <v>3474</v>
      </c>
      <c r="FN507" s="84" t="s">
        <v>1839</v>
      </c>
      <c r="FO507" s="84" t="s">
        <v>1890</v>
      </c>
      <c r="FP507" s="84" t="s">
        <v>3482</v>
      </c>
      <c r="FQ507" s="84" t="s">
        <v>3483</v>
      </c>
      <c r="FR507" s="84" t="s">
        <v>1869</v>
      </c>
      <c r="FS507" s="84" t="s">
        <v>1870</v>
      </c>
      <c r="FT507" s="84" t="s">
        <v>1845</v>
      </c>
      <c r="FU507" s="84" t="s">
        <v>9</v>
      </c>
      <c r="FV507" t="s">
        <v>3484</v>
      </c>
      <c r="FW507" s="84" t="s">
        <v>1846</v>
      </c>
      <c r="FX507" s="84" t="s">
        <v>1424</v>
      </c>
      <c r="FY507" s="84" t="s">
        <v>3473</v>
      </c>
      <c r="FZ507" s="84" t="s">
        <v>2000</v>
      </c>
      <c r="GA507" s="84" t="s">
        <v>3485</v>
      </c>
      <c r="GB507" s="84" t="s">
        <v>3486</v>
      </c>
      <c r="GC507" s="343"/>
      <c r="GD507" s="343"/>
      <c r="GE507" s="343"/>
      <c r="GF507" s="355"/>
      <c r="GG507" s="355"/>
      <c r="GH507" s="331" t="s">
        <v>1375</v>
      </c>
      <c r="GI507" s="84" t="s">
        <v>9</v>
      </c>
      <c r="GJ507" s="84" t="s">
        <v>3487</v>
      </c>
      <c r="GK507" s="84" t="s">
        <v>1375</v>
      </c>
      <c r="GL507" s="84" t="s">
        <v>9</v>
      </c>
      <c r="GM507" s="84" t="s">
        <v>2003</v>
      </c>
      <c r="GN507" s="84" t="s">
        <v>3488</v>
      </c>
      <c r="GO507" s="343"/>
      <c r="GP507" s="84" t="s">
        <v>1850</v>
      </c>
      <c r="GQ507" s="343"/>
      <c r="GR507" s="84" t="s">
        <v>3489</v>
      </c>
      <c r="GS507" s="343"/>
      <c r="GT507" s="84" t="s">
        <v>3490</v>
      </c>
      <c r="GU507" s="84" t="s">
        <v>3491</v>
      </c>
      <c r="GV507" s="84" t="s">
        <v>9</v>
      </c>
      <c r="GW507" s="84" t="s">
        <v>3492</v>
      </c>
      <c r="GX507" s="84" t="s">
        <v>3493</v>
      </c>
      <c r="GY507"/>
      <c r="GZ507"/>
      <c r="HA507" s="97"/>
    </row>
    <row r="508" spans="1:211" s="84" customFormat="1" x14ac:dyDescent="0.35">
      <c r="A508" s="137">
        <v>170</v>
      </c>
      <c r="B508" s="340"/>
      <c r="C508" s="4" t="s">
        <v>1412</v>
      </c>
      <c r="D508" s="124">
        <v>44298</v>
      </c>
      <c r="E508" s="124">
        <v>44336</v>
      </c>
      <c r="F508" s="340"/>
      <c r="G508" s="125" t="s">
        <v>3494</v>
      </c>
      <c r="H508" s="266" t="s">
        <v>1375</v>
      </c>
      <c r="I508" s="4" t="s">
        <v>25</v>
      </c>
      <c r="J508" s="340"/>
      <c r="K508" s="348"/>
      <c r="L508" s="285">
        <v>44294</v>
      </c>
      <c r="M508" s="358"/>
      <c r="N508" s="267" t="s">
        <v>19660</v>
      </c>
      <c r="O508" s="354"/>
      <c r="P508" s="354"/>
      <c r="Q508" s="285"/>
      <c r="R508" s="285"/>
      <c r="S508" s="285"/>
      <c r="T508" s="4"/>
      <c r="U508" s="124"/>
      <c r="V508" s="124"/>
      <c r="W508" s="4"/>
      <c r="X508" s="340"/>
      <c r="Y508" s="340"/>
      <c r="Z508" s="4"/>
      <c r="AA508" s="4"/>
      <c r="AB508" s="124"/>
      <c r="AC508" s="124"/>
      <c r="AD508" s="340"/>
      <c r="AE508" s="340"/>
      <c r="AF508" s="348"/>
      <c r="AG508" s="348"/>
      <c r="AH508" s="266" t="s">
        <v>1375</v>
      </c>
      <c r="AI508" s="124">
        <v>44253</v>
      </c>
      <c r="AJ508" s="252">
        <v>0.5625</v>
      </c>
      <c r="AK508" s="124">
        <v>44253</v>
      </c>
      <c r="AL508" s="252">
        <v>0.55972222222222223</v>
      </c>
      <c r="AM508" s="5" t="s">
        <v>28</v>
      </c>
      <c r="AN508" s="5" t="s">
        <v>26</v>
      </c>
      <c r="AO508" s="5" t="s">
        <v>26</v>
      </c>
      <c r="AP508" s="5">
        <v>1263086</v>
      </c>
      <c r="AQ508" s="5" t="s">
        <v>3497</v>
      </c>
      <c r="AR508" s="5"/>
      <c r="AS508" s="337" t="s">
        <v>3498</v>
      </c>
      <c r="AT508" s="337">
        <v>120582751</v>
      </c>
      <c r="AU508" s="5"/>
      <c r="AV508" s="5"/>
      <c r="AW508" s="5" t="s">
        <v>13743</v>
      </c>
      <c r="AX508" s="266" t="s">
        <v>1375</v>
      </c>
      <c r="AY508" s="5" t="s">
        <v>25</v>
      </c>
      <c r="AZ508" s="5" t="s">
        <v>25</v>
      </c>
      <c r="BA508" s="5" t="s">
        <v>25</v>
      </c>
      <c r="BB508" s="5" t="s">
        <v>25</v>
      </c>
      <c r="BC508" s="348"/>
      <c r="BD508" s="5" t="s">
        <v>27</v>
      </c>
      <c r="BE508" s="5" t="s">
        <v>4</v>
      </c>
      <c r="BF508" s="5" t="s">
        <v>34</v>
      </c>
      <c r="BG508" s="5" t="s">
        <v>34</v>
      </c>
      <c r="BH508" s="304" t="s">
        <v>18051</v>
      </c>
      <c r="BI508" s="348"/>
      <c r="BJ508" s="4"/>
      <c r="BK508" s="4"/>
      <c r="BL508" s="4"/>
      <c r="BM508" s="4" t="s">
        <v>102</v>
      </c>
      <c r="BN508" s="4" t="s">
        <v>1378</v>
      </c>
      <c r="BO508" s="4" t="s">
        <v>1642</v>
      </c>
      <c r="BP508" s="4" t="s">
        <v>25</v>
      </c>
      <c r="BQ508" s="4" t="s">
        <v>8</v>
      </c>
      <c r="BR508" s="4" t="s">
        <v>1614</v>
      </c>
      <c r="BS508" s="4" t="s">
        <v>1563</v>
      </c>
      <c r="BT508" t="s">
        <v>17719</v>
      </c>
      <c r="BU508" t="s">
        <v>14653</v>
      </c>
      <c r="BV508" s="266" t="s">
        <v>1375</v>
      </c>
      <c r="BW508" s="5" t="s">
        <v>43</v>
      </c>
      <c r="BX508" s="373"/>
      <c r="BY508" s="373"/>
      <c r="BZ508" s="133" t="s">
        <v>82</v>
      </c>
      <c r="CA508" t="s">
        <v>3499</v>
      </c>
      <c r="CB508">
        <v>12000</v>
      </c>
      <c r="CC508" s="4"/>
      <c r="CD508" s="4" t="s">
        <v>13744</v>
      </c>
      <c r="CE508" s="123" t="s">
        <v>1450</v>
      </c>
      <c r="CF508" s="4"/>
      <c r="CG508" s="4" t="s">
        <v>3530</v>
      </c>
      <c r="CH508" s="123"/>
      <c r="CI508" s="4"/>
      <c r="CJ508" s="85" t="s">
        <v>26</v>
      </c>
      <c r="CK508" s="85" t="s">
        <v>26</v>
      </c>
      <c r="CL508" s="85"/>
      <c r="CM508" s="85"/>
      <c r="CN508" s="266" t="s">
        <v>3414</v>
      </c>
      <c r="CO508" s="155"/>
      <c r="CP508" s="155"/>
      <c r="CQ508" s="285"/>
      <c r="CR508" s="155"/>
      <c r="CS508" s="378"/>
      <c r="CT508" s="155"/>
      <c r="CU508" s="155"/>
      <c r="CV508" s="155"/>
      <c r="CW508" s="155"/>
      <c r="CX508" s="155"/>
      <c r="CY508" s="155"/>
      <c r="CZ508" s="155"/>
      <c r="DA508" s="155"/>
      <c r="DB508" s="155"/>
      <c r="DC508" s="155"/>
      <c r="DD508" s="155"/>
      <c r="DE508" s="155"/>
      <c r="DF508" s="155"/>
      <c r="DG508" s="155"/>
      <c r="DH508" s="284" t="s">
        <v>1375</v>
      </c>
      <c r="DI508" s="127" t="s">
        <v>2685</v>
      </c>
      <c r="DJ508" s="84" t="s">
        <v>3291</v>
      </c>
      <c r="DK508" s="130" t="s">
        <v>3495</v>
      </c>
      <c r="DL508" s="127" t="s">
        <v>3463</v>
      </c>
      <c r="DM508" s="84" t="s">
        <v>3496</v>
      </c>
      <c r="DN508" s="84" t="s">
        <v>3498</v>
      </c>
      <c r="DO508" s="343"/>
      <c r="DP508" s="343"/>
      <c r="DQ508" s="84" t="s">
        <v>3500</v>
      </c>
      <c r="DR508" s="343"/>
      <c r="DS508" s="343"/>
      <c r="DT508" s="343"/>
      <c r="DU508" s="343"/>
      <c r="DV508" s="84">
        <v>43161101</v>
      </c>
      <c r="DW508" s="84" t="s">
        <v>3501</v>
      </c>
      <c r="DX508" s="84">
        <v>9002</v>
      </c>
      <c r="DZ508" s="355"/>
      <c r="EA508" s="84" t="s">
        <v>25</v>
      </c>
      <c r="EB508" s="84">
        <v>4</v>
      </c>
      <c r="EC508" s="125" t="s">
        <v>1887</v>
      </c>
      <c r="ED508" s="343"/>
      <c r="EE508" s="343"/>
      <c r="EF508" s="343"/>
      <c r="EG508" s="355"/>
      <c r="EH508" s="355"/>
      <c r="EI508" s="126"/>
      <c r="EJ508" s="84" t="s">
        <v>26</v>
      </c>
      <c r="EK508" s="84" t="s">
        <v>25</v>
      </c>
      <c r="EL508" s="84" t="s">
        <v>25</v>
      </c>
      <c r="EM508" s="84" t="s">
        <v>2142</v>
      </c>
      <c r="EO508" s="84" t="s">
        <v>1807</v>
      </c>
      <c r="EP508" s="343"/>
      <c r="EQ508" s="84" t="s">
        <v>2113</v>
      </c>
      <c r="ES508" s="84" t="s">
        <v>6</v>
      </c>
      <c r="ET508" s="343"/>
      <c r="EU508" s="84" t="s">
        <v>115</v>
      </c>
      <c r="EV508" s="343"/>
      <c r="EW508" s="84" t="s">
        <v>1370</v>
      </c>
      <c r="EX508" s="343"/>
      <c r="EY508" s="84" t="s">
        <v>8</v>
      </c>
      <c r="FA508" s="84" t="s">
        <v>25</v>
      </c>
      <c r="FB508" s="343"/>
      <c r="FC508" s="84" t="s">
        <v>1807</v>
      </c>
      <c r="FD508" s="343"/>
      <c r="FE508" s="84" t="s">
        <v>2023</v>
      </c>
      <c r="FF508" s="84" t="s">
        <v>1865</v>
      </c>
      <c r="FG508" s="84" t="s">
        <v>26</v>
      </c>
      <c r="FH508" s="96" t="s">
        <v>3884</v>
      </c>
      <c r="FI508" s="84" t="s">
        <v>1839</v>
      </c>
      <c r="FJ508" s="84" t="s">
        <v>82</v>
      </c>
      <c r="FK508" s="84" t="s">
        <v>81</v>
      </c>
      <c r="FL508" t="s">
        <v>3502</v>
      </c>
      <c r="FM508" s="84" t="s">
        <v>3497</v>
      </c>
      <c r="FN508" s="84" t="s">
        <v>1839</v>
      </c>
      <c r="FO508" s="84" t="s">
        <v>3503</v>
      </c>
      <c r="FP508" s="84" t="s">
        <v>3504</v>
      </c>
      <c r="FQ508" s="84" t="s">
        <v>3505</v>
      </c>
      <c r="FR508" s="84" t="s">
        <v>1869</v>
      </c>
      <c r="FS508" s="84" t="s">
        <v>1870</v>
      </c>
      <c r="FT508" s="84" t="s">
        <v>1845</v>
      </c>
      <c r="FU508" s="84" t="s">
        <v>9</v>
      </c>
      <c r="FV508" t="s">
        <v>3506</v>
      </c>
      <c r="FW508" s="84" t="s">
        <v>1846</v>
      </c>
      <c r="FX508" s="84" t="s">
        <v>13</v>
      </c>
      <c r="FY508" s="84" t="s">
        <v>3496</v>
      </c>
      <c r="FZ508" s="84" t="s">
        <v>2000</v>
      </c>
      <c r="GA508" s="84" t="s">
        <v>1375</v>
      </c>
      <c r="GB508" s="84" t="s">
        <v>3507</v>
      </c>
      <c r="GC508" s="343"/>
      <c r="GD508" s="343"/>
      <c r="GE508" s="343"/>
      <c r="GF508" s="355"/>
      <c r="GG508" s="355"/>
      <c r="GH508" s="331" t="s">
        <v>1375</v>
      </c>
      <c r="GI508" s="84" t="s">
        <v>15</v>
      </c>
      <c r="GJ508" s="84" t="s">
        <v>1433</v>
      </c>
      <c r="GK508" s="84" t="s">
        <v>1375</v>
      </c>
      <c r="GL508" s="84" t="s">
        <v>9</v>
      </c>
      <c r="GM508" s="84" t="s">
        <v>1375</v>
      </c>
      <c r="GN508" s="84" t="s">
        <v>1375</v>
      </c>
      <c r="GO508" s="343"/>
      <c r="GP508" s="84" t="s">
        <v>1850</v>
      </c>
      <c r="GQ508" s="343"/>
      <c r="GR508" s="84" t="s">
        <v>3508</v>
      </c>
      <c r="GS508" s="343"/>
      <c r="GT508" s="84" t="s">
        <v>3509</v>
      </c>
      <c r="GU508" s="84" t="s">
        <v>1375</v>
      </c>
      <c r="GV508" s="84" t="s">
        <v>9</v>
      </c>
      <c r="GW508" s="84" t="s">
        <v>3510</v>
      </c>
      <c r="GX508" s="84" t="s">
        <v>3511</v>
      </c>
      <c r="GY508"/>
      <c r="GZ508"/>
      <c r="HA508" s="97"/>
      <c r="HC508" s="84" t="str">
        <f ca="1">IFERROR(INDIRECT("'[2021_Ignition_Tracker_QC_File_20210520.xlsm]Ignition Tracker'!"&amp;ADDRESS(MATCH($A508,'[3]Ignition Tracker'!$A:$A,0),MATCH(HC$1,'[3]Ignition Tracker'!$1:$1,0))),"")</f>
        <v/>
      </c>
    </row>
    <row r="509" spans="1:211" s="84" customFormat="1" x14ac:dyDescent="0.35">
      <c r="A509" s="137">
        <v>169</v>
      </c>
      <c r="B509" s="343"/>
      <c r="C509" s="84" t="s">
        <v>1412</v>
      </c>
      <c r="D509" s="124">
        <v>44256</v>
      </c>
      <c r="E509" s="124">
        <v>44256</v>
      </c>
      <c r="F509" s="343"/>
      <c r="G509" s="125" t="s">
        <v>3512</v>
      </c>
      <c r="H509" s="97" t="s">
        <v>1375</v>
      </c>
      <c r="I509" s="126"/>
      <c r="J509" s="343"/>
      <c r="K509" s="355"/>
      <c r="L509" s="127"/>
      <c r="M509" s="360"/>
      <c r="N509" s="267" t="s">
        <v>19657</v>
      </c>
      <c r="O509" s="354"/>
      <c r="P509" s="354"/>
      <c r="Q509" s="127"/>
      <c r="R509" s="127"/>
      <c r="S509" s="127"/>
      <c r="T509" s="126"/>
      <c r="U509" s="124"/>
      <c r="V509" s="124"/>
      <c r="W509" s="126"/>
      <c r="X509" s="362"/>
      <c r="Y509" s="362"/>
      <c r="Z509" s="126"/>
      <c r="AA509" s="126"/>
      <c r="AB509" s="124"/>
      <c r="AC509" s="124"/>
      <c r="AD509" s="362"/>
      <c r="AE509" s="362"/>
      <c r="AF509" s="363"/>
      <c r="AG509" s="363"/>
      <c r="AH509" s="97" t="s">
        <v>1375</v>
      </c>
      <c r="AI509" s="124">
        <v>44253</v>
      </c>
      <c r="AJ509" s="292" t="s">
        <v>3513</v>
      </c>
      <c r="AK509" s="124"/>
      <c r="AL509" s="252"/>
      <c r="AM509" s="85" t="s">
        <v>28</v>
      </c>
      <c r="AN509" s="85" t="s">
        <v>26</v>
      </c>
      <c r="AO509" s="85" t="s">
        <v>26</v>
      </c>
      <c r="AP509" s="85"/>
      <c r="AQ509" s="85"/>
      <c r="AR509" s="85"/>
      <c r="AS509" s="335">
        <v>3274408036</v>
      </c>
      <c r="AT509" s="335"/>
      <c r="AU509" s="85"/>
      <c r="AV509" s="85"/>
      <c r="AW509" s="85"/>
      <c r="AX509" s="97" t="s">
        <v>1375</v>
      </c>
      <c r="AY509" s="85" t="s">
        <v>26</v>
      </c>
      <c r="AZ509" s="85" t="s">
        <v>26</v>
      </c>
      <c r="BA509" s="85" t="s">
        <v>26</v>
      </c>
      <c r="BB509" s="85" t="s">
        <v>26</v>
      </c>
      <c r="BC509" s="355"/>
      <c r="BD509" s="85" t="s">
        <v>33</v>
      </c>
      <c r="BE509" s="85" t="s">
        <v>16</v>
      </c>
      <c r="BF509" s="85"/>
      <c r="BG509" s="85"/>
      <c r="BH509" s="304" t="s">
        <v>18051</v>
      </c>
      <c r="BI509" s="355"/>
      <c r="BM509" s="123" t="s">
        <v>106</v>
      </c>
      <c r="BN509" s="123"/>
      <c r="BO509" s="123"/>
      <c r="BP509" s="123"/>
      <c r="BQ509" s="4" t="s">
        <v>8</v>
      </c>
      <c r="BR509" s="123"/>
      <c r="BS509" s="123"/>
      <c r="BT509"/>
      <c r="BU509"/>
      <c r="BV509" s="96" t="s">
        <v>1375</v>
      </c>
      <c r="BW509" s="85" t="s">
        <v>1404</v>
      </c>
      <c r="BX509" s="372"/>
      <c r="BY509" s="372"/>
      <c r="BZ509" s="129" t="s">
        <v>53</v>
      </c>
      <c r="CA509" t="s">
        <v>3520</v>
      </c>
      <c r="CB509">
        <v>12000</v>
      </c>
      <c r="CC509" s="126"/>
      <c r="CD509" s="123" t="s">
        <v>3517</v>
      </c>
      <c r="CE509" s="123" t="s">
        <v>17</v>
      </c>
      <c r="CG509" s="126"/>
      <c r="CH509" s="123"/>
      <c r="CI509" s="126"/>
      <c r="CJ509" s="85" t="s">
        <v>26</v>
      </c>
      <c r="CK509" s="85" t="s">
        <v>26</v>
      </c>
      <c r="CL509" s="85"/>
      <c r="CM509" s="85"/>
      <c r="CN509" s="96" t="s">
        <v>3414</v>
      </c>
      <c r="CO509" s="155"/>
      <c r="CP509" s="155"/>
      <c r="CQ509" s="285"/>
      <c r="CR509" s="155"/>
      <c r="CS509" s="378"/>
      <c r="CT509" s="155"/>
      <c r="CU509" s="155"/>
      <c r="CV509" s="155"/>
      <c r="CW509" s="155"/>
      <c r="CX509" s="155"/>
      <c r="CY509" s="155"/>
      <c r="CZ509" s="155"/>
      <c r="DA509" s="155"/>
      <c r="DB509" s="155"/>
      <c r="DC509" s="155"/>
      <c r="DD509" s="155"/>
      <c r="DE509" s="155"/>
      <c r="DF509" s="155"/>
      <c r="DG509" s="155"/>
      <c r="DH509" s="284" t="s">
        <v>1375</v>
      </c>
      <c r="DI509" s="127" t="s">
        <v>2685</v>
      </c>
      <c r="DJ509" s="84" t="s">
        <v>3514</v>
      </c>
      <c r="DK509" s="130" t="s">
        <v>3513</v>
      </c>
      <c r="DL509" s="127" t="s">
        <v>3463</v>
      </c>
      <c r="DN509" s="84">
        <v>3274408036</v>
      </c>
      <c r="DO509" s="343"/>
      <c r="DP509" s="343"/>
      <c r="DQ509" s="84" t="s">
        <v>3515</v>
      </c>
      <c r="DR509" s="343"/>
      <c r="DS509" s="343"/>
      <c r="DT509" s="343"/>
      <c r="DU509" s="343"/>
      <c r="DV509" s="84">
        <v>192251101</v>
      </c>
      <c r="DW509" s="84" t="s">
        <v>3516</v>
      </c>
      <c r="DX509" s="84">
        <v>1121</v>
      </c>
      <c r="DZ509" s="355"/>
      <c r="EA509" s="84" t="s">
        <v>25</v>
      </c>
      <c r="EC509" s="125"/>
      <c r="ED509" s="343"/>
      <c r="EE509" s="343"/>
      <c r="EF509" s="343"/>
      <c r="EG509" s="355"/>
      <c r="EH509" s="355"/>
      <c r="EI509" s="126"/>
      <c r="EJ509" s="84" t="s">
        <v>26</v>
      </c>
      <c r="EK509" s="84" t="s">
        <v>25</v>
      </c>
      <c r="EL509" s="84" t="s">
        <v>26</v>
      </c>
      <c r="EM509" s="84" t="s">
        <v>1759</v>
      </c>
      <c r="EO509" s="84" t="s">
        <v>1760</v>
      </c>
      <c r="EP509" s="343"/>
      <c r="EQ509" s="84" t="s">
        <v>1761</v>
      </c>
      <c r="ES509" s="84" t="s">
        <v>6</v>
      </c>
      <c r="ET509" s="343"/>
      <c r="EU509" s="84" t="s">
        <v>112</v>
      </c>
      <c r="EV509" s="343"/>
      <c r="EW509" s="84" t="s">
        <v>1370</v>
      </c>
      <c r="EX509" s="343"/>
      <c r="EY509" s="84" t="s">
        <v>8</v>
      </c>
      <c r="FA509" s="84" t="s">
        <v>26</v>
      </c>
      <c r="FB509" s="343"/>
      <c r="FD509" s="343"/>
      <c r="FH509" s="96" t="s">
        <v>1375</v>
      </c>
      <c r="FL509"/>
      <c r="FV509"/>
      <c r="GC509" s="343"/>
      <c r="GD509" s="343"/>
      <c r="GE509" s="343"/>
      <c r="GF509" s="355"/>
      <c r="GG509" s="355"/>
      <c r="GH509" s="331"/>
      <c r="GO509" s="343"/>
      <c r="GQ509" s="343"/>
      <c r="GS509" s="343"/>
      <c r="GY509"/>
      <c r="GZ509"/>
      <c r="HA509" s="97"/>
    </row>
    <row r="510" spans="1:211" s="84" customFormat="1" x14ac:dyDescent="0.35">
      <c r="A510" s="137">
        <v>168</v>
      </c>
      <c r="B510" s="343"/>
      <c r="C510" s="84" t="s">
        <v>1412</v>
      </c>
      <c r="D510" s="124">
        <v>44309</v>
      </c>
      <c r="E510" s="124">
        <v>44309</v>
      </c>
      <c r="F510" s="343"/>
      <c r="G510" s="125" t="s">
        <v>3400</v>
      </c>
      <c r="H510" s="97" t="s">
        <v>1375</v>
      </c>
      <c r="I510" s="126"/>
      <c r="J510" s="343"/>
      <c r="K510" s="355"/>
      <c r="L510" s="127"/>
      <c r="M510" s="360"/>
      <c r="N510" s="267" t="s">
        <v>19657</v>
      </c>
      <c r="O510" s="354"/>
      <c r="P510" s="354"/>
      <c r="Q510" s="127"/>
      <c r="R510" s="127"/>
      <c r="S510" s="127"/>
      <c r="T510" s="126"/>
      <c r="U510" s="124"/>
      <c r="V510" s="124"/>
      <c r="W510" s="126"/>
      <c r="X510" s="362"/>
      <c r="Y510" s="362"/>
      <c r="Z510" s="126"/>
      <c r="AA510" s="126"/>
      <c r="AB510" s="124"/>
      <c r="AC510" s="124"/>
      <c r="AD510" s="362"/>
      <c r="AE510" s="362"/>
      <c r="AF510" s="363"/>
      <c r="AG510" s="363"/>
      <c r="AH510" s="97" t="s">
        <v>1375</v>
      </c>
      <c r="AI510" s="124">
        <v>44252</v>
      </c>
      <c r="AJ510" s="292">
        <v>0.7631944444444444</v>
      </c>
      <c r="AK510" s="124"/>
      <c r="AL510" s="252"/>
      <c r="AM510" s="85" t="s">
        <v>28</v>
      </c>
      <c r="AN510" s="85" t="s">
        <v>26</v>
      </c>
      <c r="AO510" s="85" t="s">
        <v>26</v>
      </c>
      <c r="AP510" s="85"/>
      <c r="AQ510" s="85"/>
      <c r="AR510" s="85"/>
      <c r="AS510" s="335">
        <v>6138922498</v>
      </c>
      <c r="AT510" s="335"/>
      <c r="AU510" s="85"/>
      <c r="AV510" s="85"/>
      <c r="AW510" s="85"/>
      <c r="AX510" s="97" t="s">
        <v>1375</v>
      </c>
      <c r="AY510" s="85" t="s">
        <v>26</v>
      </c>
      <c r="AZ510" s="85" t="s">
        <v>25</v>
      </c>
      <c r="BA510" s="85" t="s">
        <v>26</v>
      </c>
      <c r="BB510" s="85" t="s">
        <v>26</v>
      </c>
      <c r="BC510" s="355"/>
      <c r="BD510" s="85" t="s">
        <v>27</v>
      </c>
      <c r="BE510" s="85" t="s">
        <v>13</v>
      </c>
      <c r="BF510" s="85" t="s">
        <v>34</v>
      </c>
      <c r="BG510" s="85"/>
      <c r="BH510" s="304" t="s">
        <v>18051</v>
      </c>
      <c r="BI510" s="355"/>
      <c r="BM510" s="123" t="s">
        <v>102</v>
      </c>
      <c r="BN510" s="123" t="s">
        <v>1378</v>
      </c>
      <c r="BO510" s="123" t="s">
        <v>1387</v>
      </c>
      <c r="BP510" s="123"/>
      <c r="BQ510" s="4" t="s">
        <v>1371</v>
      </c>
      <c r="BR510" s="123" t="s">
        <v>1477</v>
      </c>
      <c r="BS510" s="123" t="s">
        <v>1604</v>
      </c>
      <c r="BT510" t="s">
        <v>15477</v>
      </c>
      <c r="BU510" t="s">
        <v>15478</v>
      </c>
      <c r="BV510" s="96" t="s">
        <v>1375</v>
      </c>
      <c r="BW510" s="85" t="s">
        <v>1404</v>
      </c>
      <c r="BX510" s="372"/>
      <c r="BY510" s="372"/>
      <c r="BZ510" s="129" t="s">
        <v>79</v>
      </c>
      <c r="CA510" t="s">
        <v>3410</v>
      </c>
      <c r="CB510">
        <v>12000</v>
      </c>
      <c r="CC510" s="126"/>
      <c r="CD510" s="123" t="s">
        <v>1475</v>
      </c>
      <c r="CE510" s="123" t="s">
        <v>17</v>
      </c>
      <c r="CG510" s="126"/>
      <c r="CH510" s="123"/>
      <c r="CI510" s="126"/>
      <c r="CJ510" s="85" t="s">
        <v>26</v>
      </c>
      <c r="CK510" s="85" t="s">
        <v>26</v>
      </c>
      <c r="CL510" s="85"/>
      <c r="CM510" s="85"/>
      <c r="CN510" s="96" t="s">
        <v>3314</v>
      </c>
      <c r="CO510" s="155"/>
      <c r="CP510" s="155"/>
      <c r="CQ510" s="285"/>
      <c r="CR510" s="155"/>
      <c r="CS510" s="378"/>
      <c r="CT510" s="155"/>
      <c r="CU510" s="155"/>
      <c r="CV510" s="155"/>
      <c r="CW510" s="155"/>
      <c r="CX510" s="155"/>
      <c r="CY510" s="155"/>
      <c r="CZ510" s="155"/>
      <c r="DA510" s="155"/>
      <c r="DB510" s="155"/>
      <c r="DC510" s="155"/>
      <c r="DD510" s="155"/>
      <c r="DE510" s="155"/>
      <c r="DF510" s="155"/>
      <c r="DG510" s="155"/>
      <c r="DH510" s="284" t="s">
        <v>1375</v>
      </c>
      <c r="DI510" s="127" t="s">
        <v>1555</v>
      </c>
      <c r="DJ510" s="84" t="s">
        <v>3402</v>
      </c>
      <c r="DK510" s="130" t="s">
        <v>1766</v>
      </c>
      <c r="DL510" s="127" t="s">
        <v>3401</v>
      </c>
      <c r="DN510" s="84">
        <v>6138922498</v>
      </c>
      <c r="DO510" s="343"/>
      <c r="DP510" s="343"/>
      <c r="DQ510" s="84" t="s">
        <v>1919</v>
      </c>
      <c r="DR510" s="343"/>
      <c r="DS510" s="343"/>
      <c r="DT510" s="343"/>
      <c r="DU510" s="343"/>
      <c r="DV510" s="84">
        <v>22801135</v>
      </c>
      <c r="DW510" s="84" t="s">
        <v>3403</v>
      </c>
      <c r="DX510" s="84">
        <v>1103</v>
      </c>
      <c r="DZ510" s="355"/>
      <c r="EA510" s="84" t="s">
        <v>25</v>
      </c>
      <c r="EC510" s="125"/>
      <c r="ED510" s="343"/>
      <c r="EE510" s="343"/>
      <c r="EF510" s="343"/>
      <c r="EG510" s="355"/>
      <c r="EH510" s="355"/>
      <c r="EI510" s="126"/>
      <c r="EJ510" s="84" t="s">
        <v>26</v>
      </c>
      <c r="EK510" s="84" t="s">
        <v>25</v>
      </c>
      <c r="EL510" s="84" t="s">
        <v>26</v>
      </c>
      <c r="EM510" s="84" t="s">
        <v>1759</v>
      </c>
      <c r="EO510" s="84" t="s">
        <v>1835</v>
      </c>
      <c r="EP510" s="343"/>
      <c r="EQ510" s="84" t="s">
        <v>1836</v>
      </c>
      <c r="ES510" s="84" t="s">
        <v>1888</v>
      </c>
      <c r="ET510" s="343"/>
      <c r="EU510" s="84" t="s">
        <v>1807</v>
      </c>
      <c r="EV510" s="343"/>
      <c r="EW510" s="84" t="s">
        <v>1370</v>
      </c>
      <c r="EX510" s="343"/>
      <c r="EY510" s="84" t="s">
        <v>1371</v>
      </c>
      <c r="FA510" s="84" t="s">
        <v>26</v>
      </c>
      <c r="FB510" s="343"/>
      <c r="FD510" s="343"/>
      <c r="FH510" s="96" t="s">
        <v>1375</v>
      </c>
      <c r="FL510"/>
      <c r="FV510"/>
      <c r="GC510" s="343"/>
      <c r="GD510" s="343"/>
      <c r="GE510" s="343"/>
      <c r="GF510" s="355"/>
      <c r="GG510" s="355"/>
      <c r="GH510" s="331"/>
      <c r="GO510" s="343"/>
      <c r="GQ510" s="343"/>
      <c r="GS510" s="343"/>
      <c r="GY510"/>
      <c r="GZ510"/>
      <c r="HA510" s="97"/>
    </row>
    <row r="511" spans="1:211" s="84" customFormat="1" x14ac:dyDescent="0.35">
      <c r="A511" s="137">
        <v>167</v>
      </c>
      <c r="B511" s="343"/>
      <c r="C511" s="84" t="s">
        <v>1412</v>
      </c>
      <c r="D511" s="124">
        <v>44273</v>
      </c>
      <c r="E511" s="124">
        <v>44273</v>
      </c>
      <c r="F511" s="343"/>
      <c r="G511" s="125" t="s">
        <v>3404</v>
      </c>
      <c r="H511" s="97" t="s">
        <v>1375</v>
      </c>
      <c r="I511" s="126" t="s">
        <v>25</v>
      </c>
      <c r="J511" s="343"/>
      <c r="K511" s="355"/>
      <c r="L511" s="127">
        <v>44273</v>
      </c>
      <c r="M511" s="360"/>
      <c r="N511" s="267" t="s">
        <v>19657</v>
      </c>
      <c r="O511" s="354"/>
      <c r="P511" s="354"/>
      <c r="Q511" s="127"/>
      <c r="R511" s="127"/>
      <c r="S511" s="127"/>
      <c r="T511" s="126"/>
      <c r="U511" s="124"/>
      <c r="V511" s="124"/>
      <c r="W511" s="126"/>
      <c r="X511" s="362"/>
      <c r="Y511" s="362"/>
      <c r="Z511" s="126"/>
      <c r="AA511" s="126"/>
      <c r="AB511" s="124"/>
      <c r="AC511" s="124"/>
      <c r="AD511" s="362"/>
      <c r="AE511" s="362"/>
      <c r="AF511" s="363"/>
      <c r="AG511" s="363"/>
      <c r="AH511" s="97" t="s">
        <v>1375</v>
      </c>
      <c r="AI511" s="124">
        <v>44252</v>
      </c>
      <c r="AJ511" s="292">
        <v>0.62708333333333333</v>
      </c>
      <c r="AK511" s="124"/>
      <c r="AL511" s="252"/>
      <c r="AM511" s="85" t="s">
        <v>28</v>
      </c>
      <c r="AN511" s="85" t="s">
        <v>26</v>
      </c>
      <c r="AO511" s="85" t="s">
        <v>26</v>
      </c>
      <c r="AP511" s="85"/>
      <c r="AQ511" s="85"/>
      <c r="AR511" s="85"/>
      <c r="AS511" s="335">
        <v>1334665684</v>
      </c>
      <c r="AT511" s="335"/>
      <c r="AU511" s="85"/>
      <c r="AV511" s="85"/>
      <c r="AW511" s="85" t="s">
        <v>12754</v>
      </c>
      <c r="AX511" s="97" t="s">
        <v>1375</v>
      </c>
      <c r="AY511" s="85" t="s">
        <v>26</v>
      </c>
      <c r="AZ511" s="85" t="s">
        <v>26</v>
      </c>
      <c r="BA511" s="85" t="s">
        <v>26</v>
      </c>
      <c r="BB511" s="85" t="s">
        <v>26</v>
      </c>
      <c r="BC511" s="355"/>
      <c r="BD511" s="85" t="s">
        <v>33</v>
      </c>
      <c r="BE511" s="85" t="s">
        <v>16</v>
      </c>
      <c r="BF511" s="85"/>
      <c r="BG511" s="85"/>
      <c r="BH511" s="304" t="s">
        <v>18051</v>
      </c>
      <c r="BI511" s="355"/>
      <c r="BM511" s="123" t="s">
        <v>106</v>
      </c>
      <c r="BN511" s="123"/>
      <c r="BO511" s="123"/>
      <c r="BP511" s="123"/>
      <c r="BQ511" s="4" t="s">
        <v>8</v>
      </c>
      <c r="BR511" s="123"/>
      <c r="BS511" s="123"/>
      <c r="BT511"/>
      <c r="BU511" t="s">
        <v>12765</v>
      </c>
      <c r="BV511" s="96" t="s">
        <v>1375</v>
      </c>
      <c r="BW511" s="85" t="s">
        <v>44</v>
      </c>
      <c r="BX511" s="372"/>
      <c r="BY511" s="372"/>
      <c r="BZ511" s="129" t="s">
        <v>58</v>
      </c>
      <c r="CA511" t="s">
        <v>3409</v>
      </c>
      <c r="CB511">
        <v>12000</v>
      </c>
      <c r="CC511" s="126"/>
      <c r="CD511" s="123" t="s">
        <v>1368</v>
      </c>
      <c r="CE511" s="123" t="s">
        <v>1452</v>
      </c>
      <c r="CG511" s="126"/>
      <c r="CH511" s="123">
        <v>305</v>
      </c>
      <c r="CI511" s="126"/>
      <c r="CJ511" s="85" t="s">
        <v>26</v>
      </c>
      <c r="CK511" s="85" t="s">
        <v>26</v>
      </c>
      <c r="CL511" s="85"/>
      <c r="CM511" s="85"/>
      <c r="CN511" s="96" t="s">
        <v>3314</v>
      </c>
      <c r="CO511" s="155"/>
      <c r="CP511" s="155"/>
      <c r="CQ511" s="285"/>
      <c r="CR511" s="155"/>
      <c r="CS511" s="378"/>
      <c r="CT511" s="155"/>
      <c r="CU511" s="155"/>
      <c r="CV511" s="155"/>
      <c r="CW511" s="155"/>
      <c r="CX511" s="155"/>
      <c r="CY511" s="155"/>
      <c r="CZ511" s="155"/>
      <c r="DA511" s="155"/>
      <c r="DB511" s="155"/>
      <c r="DC511" s="155"/>
      <c r="DD511" s="155"/>
      <c r="DE511" s="155"/>
      <c r="DF511" s="155"/>
      <c r="DG511" s="155"/>
      <c r="DH511" s="284" t="s">
        <v>1375</v>
      </c>
      <c r="DI511" s="127" t="s">
        <v>128</v>
      </c>
      <c r="DJ511" s="84" t="s">
        <v>3406</v>
      </c>
      <c r="DK511" s="130" t="s">
        <v>3405</v>
      </c>
      <c r="DL511" s="127" t="s">
        <v>3401</v>
      </c>
      <c r="DN511" s="84">
        <v>1334665684</v>
      </c>
      <c r="DO511" s="343"/>
      <c r="DP511" s="343"/>
      <c r="DQ511" s="84" t="s">
        <v>3407</v>
      </c>
      <c r="DR511" s="343"/>
      <c r="DS511" s="343"/>
      <c r="DT511" s="343"/>
      <c r="DU511" s="343"/>
      <c r="DV511" s="84">
        <v>152261105</v>
      </c>
      <c r="DW511" s="84" t="s">
        <v>3408</v>
      </c>
      <c r="DX511" s="84">
        <v>1101</v>
      </c>
      <c r="DZ511" s="355"/>
      <c r="EA511" s="84" t="s">
        <v>25</v>
      </c>
      <c r="EC511" s="125"/>
      <c r="ED511" s="343"/>
      <c r="EE511" s="343"/>
      <c r="EF511" s="343"/>
      <c r="EG511" s="355"/>
      <c r="EH511" s="355"/>
      <c r="EI511" s="126"/>
      <c r="EJ511" s="84" t="s">
        <v>26</v>
      </c>
      <c r="EK511" s="84" t="s">
        <v>25</v>
      </c>
      <c r="EL511" s="84" t="s">
        <v>26</v>
      </c>
      <c r="EM511" s="84" t="s">
        <v>1759</v>
      </c>
      <c r="EO511" s="84" t="s">
        <v>1760</v>
      </c>
      <c r="EP511" s="343"/>
      <c r="EQ511" s="84" t="s">
        <v>1761</v>
      </c>
      <c r="ES511" s="84" t="s">
        <v>1807</v>
      </c>
      <c r="ET511" s="343"/>
      <c r="EU511" s="84" t="s">
        <v>112</v>
      </c>
      <c r="EV511" s="343"/>
      <c r="EW511" s="84" t="s">
        <v>1370</v>
      </c>
      <c r="EX511" s="343"/>
      <c r="EY511" s="84" t="s">
        <v>8</v>
      </c>
      <c r="FA511" s="84" t="s">
        <v>26</v>
      </c>
      <c r="FB511" s="343"/>
      <c r="FD511" s="343"/>
      <c r="FH511" s="96" t="s">
        <v>1375</v>
      </c>
      <c r="FL511"/>
      <c r="FV511"/>
      <c r="GC511" s="343"/>
      <c r="GD511" s="343"/>
      <c r="GE511" s="343"/>
      <c r="GF511" s="355"/>
      <c r="GG511" s="355"/>
      <c r="GH511" s="331"/>
      <c r="GO511" s="343"/>
      <c r="GQ511" s="343"/>
      <c r="GS511" s="343"/>
      <c r="GY511"/>
      <c r="GZ511"/>
      <c r="HA511" s="97"/>
    </row>
    <row r="512" spans="1:211" s="84" customFormat="1" x14ac:dyDescent="0.35">
      <c r="A512" s="137">
        <v>166</v>
      </c>
      <c r="B512" s="343"/>
      <c r="C512" s="84" t="s">
        <v>1412</v>
      </c>
      <c r="D512" s="124">
        <v>44265</v>
      </c>
      <c r="E512" s="124">
        <v>44272</v>
      </c>
      <c r="F512" s="343"/>
      <c r="G512" s="125" t="s">
        <v>3308</v>
      </c>
      <c r="H512" s="97" t="s">
        <v>1375</v>
      </c>
      <c r="I512" s="126" t="s">
        <v>25</v>
      </c>
      <c r="J512" s="343"/>
      <c r="K512" s="355"/>
      <c r="L512" s="127">
        <v>44265</v>
      </c>
      <c r="M512" s="360"/>
      <c r="N512" s="267" t="s">
        <v>19660</v>
      </c>
      <c r="O512" s="354"/>
      <c r="P512" s="354"/>
      <c r="Q512" s="127"/>
      <c r="R512" s="127"/>
      <c r="S512" s="127"/>
      <c r="T512" s="126"/>
      <c r="U512" s="124"/>
      <c r="V512" s="124"/>
      <c r="W512" s="126"/>
      <c r="X512" s="362"/>
      <c r="Y512" s="362"/>
      <c r="Z512" s="126"/>
      <c r="AA512" s="126"/>
      <c r="AB512" s="124"/>
      <c r="AC512" s="124"/>
      <c r="AD512" s="362"/>
      <c r="AE512" s="362"/>
      <c r="AF512" s="363"/>
      <c r="AG512" s="363"/>
      <c r="AH512" s="97" t="s">
        <v>1375</v>
      </c>
      <c r="AI512" s="124">
        <v>44251</v>
      </c>
      <c r="AJ512" s="252" t="s">
        <v>3310</v>
      </c>
      <c r="AK512" s="124">
        <v>44251</v>
      </c>
      <c r="AL512" s="252">
        <v>0.87916666666666676</v>
      </c>
      <c r="AM512" s="85" t="s">
        <v>28</v>
      </c>
      <c r="AN512" s="85" t="s">
        <v>26</v>
      </c>
      <c r="AO512" s="85" t="s">
        <v>26</v>
      </c>
      <c r="AP512" s="85">
        <v>1261686</v>
      </c>
      <c r="AQ512" s="85" t="s">
        <v>3312</v>
      </c>
      <c r="AR512" s="85"/>
      <c r="AS512" s="335" t="s">
        <v>3313</v>
      </c>
      <c r="AT512" s="335">
        <v>120575567</v>
      </c>
      <c r="AU512" s="85"/>
      <c r="AV512" s="85"/>
      <c r="AW512" s="85" t="s">
        <v>14712</v>
      </c>
      <c r="AX512" s="97" t="s">
        <v>1375</v>
      </c>
      <c r="AY512" s="85" t="s">
        <v>25</v>
      </c>
      <c r="AZ512" s="85" t="s">
        <v>25</v>
      </c>
      <c r="BA512" s="85" t="s">
        <v>25</v>
      </c>
      <c r="BB512" s="85" t="s">
        <v>25</v>
      </c>
      <c r="BC512" s="355"/>
      <c r="BD512" s="85" t="s">
        <v>27</v>
      </c>
      <c r="BE512" s="85" t="s">
        <v>4</v>
      </c>
      <c r="BF512" s="85" t="s">
        <v>34</v>
      </c>
      <c r="BG512" s="85" t="s">
        <v>34</v>
      </c>
      <c r="BH512" s="304" t="s">
        <v>18051</v>
      </c>
      <c r="BI512" s="355"/>
      <c r="BM512" s="123" t="s">
        <v>4</v>
      </c>
      <c r="BN512" s="123" t="s">
        <v>1380</v>
      </c>
      <c r="BO512" s="123" t="s">
        <v>1381</v>
      </c>
      <c r="BP512" s="123" t="s">
        <v>25</v>
      </c>
      <c r="BQ512" s="4" t="s">
        <v>8</v>
      </c>
      <c r="BR512" s="123" t="s">
        <v>1614</v>
      </c>
      <c r="BS512" s="123" t="s">
        <v>1563</v>
      </c>
      <c r="BT512" t="s">
        <v>3885</v>
      </c>
      <c r="BU512" t="s">
        <v>3886</v>
      </c>
      <c r="BV512" s="96" t="s">
        <v>1375</v>
      </c>
      <c r="BW512" s="85" t="s">
        <v>43</v>
      </c>
      <c r="BX512" s="372"/>
      <c r="BY512" s="372"/>
      <c r="BZ512" s="129" t="s">
        <v>192</v>
      </c>
      <c r="CA512" t="s">
        <v>3396</v>
      </c>
      <c r="CB512">
        <v>21000</v>
      </c>
      <c r="CC512" s="126"/>
      <c r="CD512" s="123" t="s">
        <v>1368</v>
      </c>
      <c r="CE512" s="123" t="s">
        <v>1446</v>
      </c>
      <c r="CG512" s="126"/>
      <c r="CH512" s="123">
        <v>520</v>
      </c>
      <c r="CI512" s="126"/>
      <c r="CJ512" s="85" t="s">
        <v>26</v>
      </c>
      <c r="CK512" s="85" t="s">
        <v>26</v>
      </c>
      <c r="CL512" s="85"/>
      <c r="CM512" s="85"/>
      <c r="CN512" s="96" t="s">
        <v>3314</v>
      </c>
      <c r="CO512" s="155">
        <v>36.9933379</v>
      </c>
      <c r="CP512" s="155">
        <v>-121.8667949</v>
      </c>
      <c r="CQ512" s="285">
        <v>44260</v>
      </c>
      <c r="CR512" s="155" t="s">
        <v>17209</v>
      </c>
      <c r="CS512" s="378"/>
      <c r="CT512" s="155" t="s">
        <v>15370</v>
      </c>
      <c r="CU512" s="155">
        <v>140</v>
      </c>
      <c r="CV512" s="155">
        <v>40</v>
      </c>
      <c r="CW512" s="155">
        <v>24</v>
      </c>
      <c r="CX512" s="155" t="s">
        <v>12</v>
      </c>
      <c r="CY512" s="155" t="s">
        <v>12</v>
      </c>
      <c r="CZ512" s="155" t="s">
        <v>26</v>
      </c>
      <c r="DA512" s="155">
        <v>1</v>
      </c>
      <c r="DB512" s="155"/>
      <c r="DC512" s="155" t="s">
        <v>15690</v>
      </c>
      <c r="DD512" s="155" t="s">
        <v>15683</v>
      </c>
      <c r="DE512" s="155" t="s">
        <v>15450</v>
      </c>
      <c r="DF512" s="155" t="s">
        <v>15454</v>
      </c>
      <c r="DG512" s="155"/>
      <c r="DH512" s="284" t="s">
        <v>1375</v>
      </c>
      <c r="DI512" s="127" t="s">
        <v>124</v>
      </c>
      <c r="DJ512" s="84" t="s">
        <v>2429</v>
      </c>
      <c r="DK512" s="130" t="s">
        <v>3310</v>
      </c>
      <c r="DL512" s="127" t="s">
        <v>3309</v>
      </c>
      <c r="DM512" s="84" t="s">
        <v>3311</v>
      </c>
      <c r="DN512" s="84" t="s">
        <v>3313</v>
      </c>
      <c r="DO512" s="343"/>
      <c r="DP512" s="343"/>
      <c r="DQ512" s="84" t="s">
        <v>2430</v>
      </c>
      <c r="DR512" s="343"/>
      <c r="DS512" s="343"/>
      <c r="DT512" s="343"/>
      <c r="DU512" s="343"/>
      <c r="DV512" s="84">
        <v>83692105</v>
      </c>
      <c r="DW512" s="84" t="s">
        <v>3315</v>
      </c>
      <c r="DX512" s="84">
        <v>9260</v>
      </c>
      <c r="DZ512" s="355"/>
      <c r="EA512" s="84" t="s">
        <v>25</v>
      </c>
      <c r="EC512" s="125"/>
      <c r="ED512" s="343"/>
      <c r="EE512" s="343"/>
      <c r="EF512" s="343"/>
      <c r="EG512" s="355"/>
      <c r="EH512" s="355"/>
      <c r="EI512" s="126"/>
      <c r="EJ512" s="84" t="s">
        <v>26</v>
      </c>
      <c r="EK512" s="84" t="s">
        <v>26</v>
      </c>
      <c r="EM512" s="84" t="s">
        <v>2142</v>
      </c>
      <c r="EO512" s="84" t="s">
        <v>1862</v>
      </c>
      <c r="EP512" s="343"/>
      <c r="EQ512" s="84" t="s">
        <v>2113</v>
      </c>
      <c r="ES512" s="84" t="s">
        <v>4</v>
      </c>
      <c r="ET512" s="343"/>
      <c r="EU512" s="84" t="s">
        <v>115</v>
      </c>
      <c r="EV512" s="343"/>
      <c r="EW512" s="84" t="s">
        <v>1368</v>
      </c>
      <c r="EX512" s="343"/>
      <c r="EY512" s="84" t="s">
        <v>8</v>
      </c>
      <c r="FA512" s="84" t="s">
        <v>26</v>
      </c>
      <c r="FB512" s="343"/>
      <c r="FD512" s="343"/>
      <c r="FE512" s="84" t="s">
        <v>1864</v>
      </c>
      <c r="FF512" s="84" t="s">
        <v>1865</v>
      </c>
      <c r="FG512" s="84" t="s">
        <v>26</v>
      </c>
      <c r="FH512" s="96" t="s">
        <v>1375</v>
      </c>
      <c r="FI512" s="84" t="s">
        <v>1839</v>
      </c>
      <c r="FJ512" s="84" t="s">
        <v>2286</v>
      </c>
      <c r="FK512" s="84" t="s">
        <v>2287</v>
      </c>
      <c r="FL512" t="s">
        <v>3316</v>
      </c>
      <c r="FM512" s="84" t="s">
        <v>3312</v>
      </c>
      <c r="FN512" s="84" t="s">
        <v>1839</v>
      </c>
      <c r="FO512" s="84" t="s">
        <v>1841</v>
      </c>
      <c r="FP512" s="84" t="s">
        <v>3317</v>
      </c>
      <c r="FQ512" s="84" t="s">
        <v>3318</v>
      </c>
      <c r="FR512" s="84" t="s">
        <v>1434</v>
      </c>
      <c r="FS512" s="84" t="s">
        <v>1870</v>
      </c>
      <c r="FT512" s="84" t="s">
        <v>1845</v>
      </c>
      <c r="FU512" s="84" t="s">
        <v>9</v>
      </c>
      <c r="FV512" t="s">
        <v>3319</v>
      </c>
      <c r="FW512" s="84" t="s">
        <v>1846</v>
      </c>
      <c r="FX512" s="84" t="s">
        <v>1424</v>
      </c>
      <c r="FY512" s="84" t="s">
        <v>3311</v>
      </c>
      <c r="FZ512" s="84" t="s">
        <v>2057</v>
      </c>
      <c r="GA512" s="84" t="s">
        <v>2184</v>
      </c>
      <c r="GB512" s="84" t="s">
        <v>1375</v>
      </c>
      <c r="GC512" s="343"/>
      <c r="GD512" s="343"/>
      <c r="GE512" s="343"/>
      <c r="GF512" s="355"/>
      <c r="GG512" s="355"/>
      <c r="GH512" s="331" t="s">
        <v>1375</v>
      </c>
      <c r="GI512" s="84" t="s">
        <v>9</v>
      </c>
      <c r="GJ512" s="84" t="s">
        <v>2120</v>
      </c>
      <c r="GK512" s="84" t="s">
        <v>1375</v>
      </c>
      <c r="GL512" s="84" t="s">
        <v>15</v>
      </c>
      <c r="GM512" s="84" t="s">
        <v>1897</v>
      </c>
      <c r="GN512" s="84" t="s">
        <v>3320</v>
      </c>
      <c r="GO512" s="343"/>
      <c r="GP512" s="84" t="s">
        <v>1850</v>
      </c>
      <c r="GQ512" s="343"/>
      <c r="GR512" s="84" t="s">
        <v>3321</v>
      </c>
      <c r="GS512" s="343"/>
      <c r="GT512" s="84" t="s">
        <v>1375</v>
      </c>
      <c r="GU512" s="84" t="s">
        <v>1375</v>
      </c>
      <c r="GV512" s="84" t="s">
        <v>9</v>
      </c>
      <c r="GW512" s="84" t="s">
        <v>3322</v>
      </c>
      <c r="GX512" s="84" t="s">
        <v>3312</v>
      </c>
      <c r="GY512"/>
      <c r="GZ512"/>
      <c r="HA512" s="97"/>
    </row>
    <row r="513" spans="1:211" s="84" customFormat="1" x14ac:dyDescent="0.35">
      <c r="A513" s="137">
        <v>165</v>
      </c>
      <c r="B513" s="343"/>
      <c r="C513" s="84" t="s">
        <v>1412</v>
      </c>
      <c r="D513" s="124">
        <v>44253</v>
      </c>
      <c r="E513" s="124">
        <v>44253</v>
      </c>
      <c r="F513" s="343"/>
      <c r="G513" s="125" t="s">
        <v>3323</v>
      </c>
      <c r="H513" s="97" t="s">
        <v>1375</v>
      </c>
      <c r="I513" s="126"/>
      <c r="J513" s="343"/>
      <c r="K513" s="355"/>
      <c r="L513" s="127"/>
      <c r="M513" s="360"/>
      <c r="N513" s="267" t="s">
        <v>19657</v>
      </c>
      <c r="O513" s="354"/>
      <c r="P513" s="354"/>
      <c r="Q513" s="127"/>
      <c r="R513" s="127"/>
      <c r="S513" s="127"/>
      <c r="T513" s="126"/>
      <c r="U513" s="124"/>
      <c r="V513" s="124"/>
      <c r="W513" s="126"/>
      <c r="X513" s="362"/>
      <c r="Y513" s="362"/>
      <c r="Z513" s="126"/>
      <c r="AA513" s="126"/>
      <c r="AB513" s="124"/>
      <c r="AC513" s="124"/>
      <c r="AD513" s="362"/>
      <c r="AE513" s="362"/>
      <c r="AF513" s="363"/>
      <c r="AG513" s="363"/>
      <c r="AH513" s="97" t="s">
        <v>1375</v>
      </c>
      <c r="AI513" s="124">
        <v>44251</v>
      </c>
      <c r="AJ513" s="252" t="s">
        <v>3324</v>
      </c>
      <c r="AK513" s="124"/>
      <c r="AL513" s="252"/>
      <c r="AM513" s="85" t="s">
        <v>28</v>
      </c>
      <c r="AN513" s="85" t="s">
        <v>26</v>
      </c>
      <c r="AO513" s="85" t="s">
        <v>25</v>
      </c>
      <c r="AP513" s="85"/>
      <c r="AQ513" s="85"/>
      <c r="AR513" s="85"/>
      <c r="AS513" s="335" t="s">
        <v>3325</v>
      </c>
      <c r="AT513" s="335"/>
      <c r="AU513" s="85"/>
      <c r="AV513" s="85"/>
      <c r="AW513" s="85"/>
      <c r="AX513" s="97" t="s">
        <v>1375</v>
      </c>
      <c r="AY513" s="85" t="s">
        <v>26</v>
      </c>
      <c r="AZ513" s="85" t="s">
        <v>26</v>
      </c>
      <c r="BA513" s="85" t="s">
        <v>26</v>
      </c>
      <c r="BB513" s="85" t="s">
        <v>26</v>
      </c>
      <c r="BC513" s="355"/>
      <c r="BD513" s="85" t="s">
        <v>33</v>
      </c>
      <c r="BE513" s="85" t="s">
        <v>4</v>
      </c>
      <c r="BF513" s="85"/>
      <c r="BG513" s="85"/>
      <c r="BH513" s="304" t="s">
        <v>18051</v>
      </c>
      <c r="BI513" s="355"/>
      <c r="BM513" s="123" t="s">
        <v>32</v>
      </c>
      <c r="BN513" s="123"/>
      <c r="BO513" s="123"/>
      <c r="BP513" s="123"/>
      <c r="BQ513" s="4" t="s">
        <v>8</v>
      </c>
      <c r="BR513" s="123"/>
      <c r="BS513" s="123"/>
      <c r="BT513"/>
      <c r="BU513"/>
      <c r="BV513" s="96" t="s">
        <v>1375</v>
      </c>
      <c r="BW513" s="85" t="s">
        <v>1404</v>
      </c>
      <c r="BX513" s="372"/>
      <c r="BY513" s="372"/>
      <c r="BZ513" s="129" t="s">
        <v>92</v>
      </c>
      <c r="CA513" t="s">
        <v>3333</v>
      </c>
      <c r="CB513">
        <v>12000</v>
      </c>
      <c r="CC513" s="126"/>
      <c r="CD513" s="123" t="s">
        <v>3395</v>
      </c>
      <c r="CE513" s="123" t="s">
        <v>3757</v>
      </c>
      <c r="CG513" s="126"/>
      <c r="CH513" s="123"/>
      <c r="CI513" s="126"/>
      <c r="CJ513" s="85" t="s">
        <v>26</v>
      </c>
      <c r="CK513" s="85" t="s">
        <v>26</v>
      </c>
      <c r="CL513" s="85"/>
      <c r="CM513" s="85"/>
      <c r="CN513" s="96" t="s">
        <v>3314</v>
      </c>
      <c r="CO513" s="155"/>
      <c r="CP513" s="155"/>
      <c r="CQ513" s="285"/>
      <c r="CR513" s="155"/>
      <c r="CS513" s="378"/>
      <c r="CT513" s="155"/>
      <c r="CU513" s="155"/>
      <c r="CV513" s="155"/>
      <c r="CW513" s="155"/>
      <c r="CX513" s="155"/>
      <c r="CY513" s="155"/>
      <c r="CZ513" s="155"/>
      <c r="DA513" s="155"/>
      <c r="DB513" s="155"/>
      <c r="DC513" s="155"/>
      <c r="DD513" s="155"/>
      <c r="DE513" s="155"/>
      <c r="DF513" s="155"/>
      <c r="DG513" s="155"/>
      <c r="DH513" s="284" t="s">
        <v>1375</v>
      </c>
      <c r="DI513" s="127" t="s">
        <v>122</v>
      </c>
      <c r="DJ513" s="84" t="s">
        <v>3326</v>
      </c>
      <c r="DK513" s="130" t="s">
        <v>3324</v>
      </c>
      <c r="DL513" s="127" t="s">
        <v>3309</v>
      </c>
      <c r="DN513" s="84" t="s">
        <v>3325</v>
      </c>
      <c r="DO513" s="343"/>
      <c r="DP513" s="343"/>
      <c r="DQ513" s="84" t="s">
        <v>3327</v>
      </c>
      <c r="DR513" s="343"/>
      <c r="DS513" s="343"/>
      <c r="DT513" s="343"/>
      <c r="DU513" s="343"/>
      <c r="DW513" s="84" t="s">
        <v>3328</v>
      </c>
      <c r="DX513" s="84">
        <v>9310</v>
      </c>
      <c r="DZ513" s="355"/>
      <c r="EA513" s="84" t="s">
        <v>25</v>
      </c>
      <c r="EC513" s="125"/>
      <c r="ED513" s="343"/>
      <c r="EE513" s="343"/>
      <c r="EF513" s="343"/>
      <c r="EG513" s="355"/>
      <c r="EH513" s="355"/>
      <c r="EI513" s="126"/>
      <c r="EJ513" s="84" t="s">
        <v>26</v>
      </c>
      <c r="EK513" s="84" t="s">
        <v>25</v>
      </c>
      <c r="EM513" s="84" t="s">
        <v>2142</v>
      </c>
      <c r="EO513" s="84" t="s">
        <v>2782</v>
      </c>
      <c r="EP513" s="343"/>
      <c r="EQ513" s="84" t="s">
        <v>2113</v>
      </c>
      <c r="ES513" s="84" t="s">
        <v>6</v>
      </c>
      <c r="ET513" s="343"/>
      <c r="EU513" s="84" t="s">
        <v>116</v>
      </c>
      <c r="EV513" s="343"/>
      <c r="EW513" s="84" t="s">
        <v>1370</v>
      </c>
      <c r="EX513" s="343"/>
      <c r="EY513" s="84" t="s">
        <v>8</v>
      </c>
      <c r="FA513" s="84" t="s">
        <v>26</v>
      </c>
      <c r="FB513" s="343"/>
      <c r="FD513" s="343"/>
      <c r="FG513" s="84" t="s">
        <v>26</v>
      </c>
      <c r="FH513" s="96" t="s">
        <v>1375</v>
      </c>
      <c r="FL513"/>
      <c r="FV513"/>
      <c r="GC513" s="343"/>
      <c r="GD513" s="343"/>
      <c r="GE513" s="343"/>
      <c r="GF513" s="355"/>
      <c r="GG513" s="355"/>
      <c r="GH513" s="331"/>
      <c r="GO513" s="343"/>
      <c r="GQ513" s="343"/>
      <c r="GS513" s="343"/>
      <c r="GY513"/>
      <c r="GZ513"/>
      <c r="HA513" s="97"/>
    </row>
    <row r="514" spans="1:211" s="84" customFormat="1" ht="43.5" x14ac:dyDescent="0.35">
      <c r="A514" s="137">
        <v>164</v>
      </c>
      <c r="B514" s="343"/>
      <c r="C514" s="84" t="s">
        <v>1412</v>
      </c>
      <c r="D514" s="124">
        <v>44253</v>
      </c>
      <c r="E514" s="124">
        <v>44272</v>
      </c>
      <c r="F514" s="343"/>
      <c r="G514" s="125" t="s">
        <v>3329</v>
      </c>
      <c r="H514" s="97" t="s">
        <v>1375</v>
      </c>
      <c r="I514" s="126"/>
      <c r="J514" s="343"/>
      <c r="K514" s="355"/>
      <c r="L514" s="127"/>
      <c r="M514" s="360"/>
      <c r="N514" s="267" t="s">
        <v>19657</v>
      </c>
      <c r="O514" s="354"/>
      <c r="P514" s="354"/>
      <c r="Q514" s="127"/>
      <c r="R514" s="127"/>
      <c r="S514" s="127"/>
      <c r="T514" s="126"/>
      <c r="U514" s="124"/>
      <c r="V514" s="124"/>
      <c r="W514" s="126"/>
      <c r="X514" s="362"/>
      <c r="Y514" s="362"/>
      <c r="Z514" s="126"/>
      <c r="AA514" s="126"/>
      <c r="AB514" s="124"/>
      <c r="AC514" s="124"/>
      <c r="AD514" s="362"/>
      <c r="AE514" s="362"/>
      <c r="AF514" s="363"/>
      <c r="AG514" s="363"/>
      <c r="AH514" s="97" t="s">
        <v>1375</v>
      </c>
      <c r="AI514" s="124">
        <v>44251</v>
      </c>
      <c r="AJ514" s="252" t="s">
        <v>3133</v>
      </c>
      <c r="AK514" s="124">
        <v>44251</v>
      </c>
      <c r="AL514" s="252" t="s">
        <v>3133</v>
      </c>
      <c r="AM514" s="85" t="s">
        <v>28</v>
      </c>
      <c r="AN514" s="85" t="s">
        <v>26</v>
      </c>
      <c r="AO514" s="85" t="s">
        <v>26</v>
      </c>
      <c r="AP514" s="85" t="s">
        <v>3330</v>
      </c>
      <c r="AQ514" s="85" t="s">
        <v>3331</v>
      </c>
      <c r="AR514" s="85"/>
      <c r="AS514" s="335" t="s">
        <v>3332</v>
      </c>
      <c r="AT514" s="335" t="s">
        <v>3397</v>
      </c>
      <c r="AU514" s="85"/>
      <c r="AV514" s="85"/>
      <c r="AW514" s="85" t="s">
        <v>12754</v>
      </c>
      <c r="AX514" s="97" t="s">
        <v>1375</v>
      </c>
      <c r="AY514" s="85" t="s">
        <v>25</v>
      </c>
      <c r="AZ514" s="85" t="s">
        <v>25</v>
      </c>
      <c r="BA514" s="85" t="s">
        <v>25</v>
      </c>
      <c r="BB514" s="85" t="s">
        <v>25</v>
      </c>
      <c r="BC514" s="369"/>
      <c r="BD514" s="85" t="s">
        <v>27</v>
      </c>
      <c r="BE514" s="85" t="s">
        <v>4</v>
      </c>
      <c r="BF514" s="85" t="s">
        <v>34</v>
      </c>
      <c r="BG514" s="85" t="s">
        <v>34</v>
      </c>
      <c r="BH514" s="304" t="s">
        <v>18049</v>
      </c>
      <c r="BI514" s="355"/>
      <c r="BM514" s="123" t="s">
        <v>102</v>
      </c>
      <c r="BN514" s="123" t="s">
        <v>31</v>
      </c>
      <c r="BO514" s="123" t="s">
        <v>1383</v>
      </c>
      <c r="BP514" s="123" t="s">
        <v>25</v>
      </c>
      <c r="BQ514" s="4" t="s">
        <v>8</v>
      </c>
      <c r="BR514" s="123" t="s">
        <v>1614</v>
      </c>
      <c r="BS514" s="123" t="s">
        <v>1408</v>
      </c>
      <c r="BT514" t="s">
        <v>3398</v>
      </c>
      <c r="BU514" t="s">
        <v>3399</v>
      </c>
      <c r="BV514" s="96" t="s">
        <v>1375</v>
      </c>
      <c r="BW514" s="85" t="s">
        <v>1404</v>
      </c>
      <c r="BX514" s="372"/>
      <c r="BY514" s="372"/>
      <c r="BZ514" s="129" t="s">
        <v>92</v>
      </c>
      <c r="CA514" t="s">
        <v>3333</v>
      </c>
      <c r="CB514">
        <v>12000</v>
      </c>
      <c r="CC514" s="126"/>
      <c r="CD514" s="123" t="s">
        <v>3395</v>
      </c>
      <c r="CE514" s="123" t="s">
        <v>1444</v>
      </c>
      <c r="CG514" s="126" t="s">
        <v>3531</v>
      </c>
      <c r="CH514" s="123"/>
      <c r="CI514" s="126"/>
      <c r="CJ514" s="85" t="s">
        <v>26</v>
      </c>
      <c r="CK514" s="85" t="s">
        <v>26</v>
      </c>
      <c r="CL514" s="85"/>
      <c r="CM514" s="85"/>
      <c r="CN514" s="96" t="s">
        <v>3314</v>
      </c>
      <c r="CO514" s="155"/>
      <c r="CP514" s="155"/>
      <c r="CQ514" s="285"/>
      <c r="CR514" s="155"/>
      <c r="CS514" s="378"/>
      <c r="CT514" s="155"/>
      <c r="CU514" s="155"/>
      <c r="CV514" s="155"/>
      <c r="CW514" s="155"/>
      <c r="CX514" s="155"/>
      <c r="CY514" s="155"/>
      <c r="CZ514" s="155"/>
      <c r="DA514" s="155"/>
      <c r="DB514" s="155"/>
      <c r="DC514" s="155"/>
      <c r="DD514" s="155"/>
      <c r="DE514" s="155"/>
      <c r="DF514" s="155"/>
      <c r="DG514" s="155"/>
      <c r="DH514" s="284" t="s">
        <v>1375</v>
      </c>
      <c r="DI514" s="127" t="s">
        <v>122</v>
      </c>
      <c r="DJ514" s="84" t="s">
        <v>3326</v>
      </c>
      <c r="DK514" s="130" t="s">
        <v>3133</v>
      </c>
      <c r="DL514" s="127" t="s">
        <v>3309</v>
      </c>
      <c r="DM514" s="84" t="s">
        <v>3330</v>
      </c>
      <c r="DN514" s="84" t="s">
        <v>3332</v>
      </c>
      <c r="DO514" s="343"/>
      <c r="DP514" s="343"/>
      <c r="DQ514" s="84" t="s">
        <v>3327</v>
      </c>
      <c r="DR514" s="343"/>
      <c r="DS514" s="343"/>
      <c r="DT514" s="343"/>
      <c r="DU514" s="343"/>
      <c r="DV514" s="84">
        <v>62051102</v>
      </c>
      <c r="DW514" s="84" t="s">
        <v>3334</v>
      </c>
      <c r="DX514" s="84">
        <v>9002</v>
      </c>
      <c r="DZ514" s="355"/>
      <c r="EA514" s="84" t="s">
        <v>25</v>
      </c>
      <c r="EC514" s="125"/>
      <c r="ED514" s="343"/>
      <c r="EE514" s="343"/>
      <c r="EF514" s="343"/>
      <c r="EG514" s="355"/>
      <c r="EH514" s="355"/>
      <c r="EI514" s="126"/>
      <c r="EJ514" s="84" t="s">
        <v>26</v>
      </c>
      <c r="EK514" s="84" t="s">
        <v>25</v>
      </c>
      <c r="EM514" s="84" t="s">
        <v>2142</v>
      </c>
      <c r="EO514" s="84" t="s">
        <v>1862</v>
      </c>
      <c r="EP514" s="343"/>
      <c r="EQ514" s="84" t="s">
        <v>2113</v>
      </c>
      <c r="ES514" s="84" t="s">
        <v>1888</v>
      </c>
      <c r="ET514" s="343"/>
      <c r="EU514" s="84" t="s">
        <v>116</v>
      </c>
      <c r="EV514" s="343"/>
      <c r="EW514" s="84" t="s">
        <v>1370</v>
      </c>
      <c r="EX514" s="343"/>
      <c r="EY514" s="84" t="s">
        <v>8</v>
      </c>
      <c r="FA514" s="84" t="s">
        <v>26</v>
      </c>
      <c r="FB514" s="343"/>
      <c r="FD514" s="343"/>
      <c r="FE514" s="84" t="s">
        <v>2023</v>
      </c>
      <c r="FF514" s="84" t="s">
        <v>1838</v>
      </c>
      <c r="FG514" s="84" t="s">
        <v>26</v>
      </c>
      <c r="FH514" s="96" t="s">
        <v>1375</v>
      </c>
      <c r="FI514" s="84" t="s">
        <v>1839</v>
      </c>
      <c r="FJ514" s="84" t="s">
        <v>64</v>
      </c>
      <c r="FK514" s="84" t="s">
        <v>92</v>
      </c>
      <c r="FL514" t="s">
        <v>3335</v>
      </c>
      <c r="FM514" s="84" t="s">
        <v>3331</v>
      </c>
      <c r="FN514" s="84" t="s">
        <v>1839</v>
      </c>
      <c r="FO514" s="84" t="s">
        <v>1841</v>
      </c>
      <c r="FP514" s="84" t="s">
        <v>3336</v>
      </c>
      <c r="FQ514" s="84" t="s">
        <v>3337</v>
      </c>
      <c r="FR514" s="84" t="s">
        <v>1869</v>
      </c>
      <c r="FS514" s="84" t="s">
        <v>2456</v>
      </c>
      <c r="FT514" s="84" t="s">
        <v>1845</v>
      </c>
      <c r="FU514" s="84" t="s">
        <v>9</v>
      </c>
      <c r="FV514" t="s">
        <v>3338</v>
      </c>
      <c r="FW514" s="84" t="s">
        <v>1846</v>
      </c>
      <c r="FX514" s="84" t="s">
        <v>46</v>
      </c>
      <c r="FY514" s="84" t="s">
        <v>3330</v>
      </c>
      <c r="FZ514" s="84" t="s">
        <v>3339</v>
      </c>
      <c r="GA514" s="84" t="s">
        <v>1375</v>
      </c>
      <c r="GB514" s="84" t="s">
        <v>3340</v>
      </c>
      <c r="GC514" s="343"/>
      <c r="GD514" s="343"/>
      <c r="GE514" s="343"/>
      <c r="GF514" s="355"/>
      <c r="GG514" s="355"/>
      <c r="GH514" s="331" t="s">
        <v>1375</v>
      </c>
      <c r="GI514" s="84" t="s">
        <v>9</v>
      </c>
      <c r="GJ514" s="84" t="s">
        <v>1433</v>
      </c>
      <c r="GK514" s="84" t="s">
        <v>1375</v>
      </c>
      <c r="GL514" s="84" t="s">
        <v>9</v>
      </c>
      <c r="GM514" s="84" t="s">
        <v>1375</v>
      </c>
      <c r="GN514" s="84" t="s">
        <v>1375</v>
      </c>
      <c r="GO514" s="343"/>
      <c r="GP514" s="84" t="s">
        <v>1850</v>
      </c>
      <c r="GQ514" s="343"/>
      <c r="GR514" s="84" t="s">
        <v>3341</v>
      </c>
      <c r="GS514" s="343"/>
      <c r="GT514" s="84" t="s">
        <v>3342</v>
      </c>
      <c r="GU514" s="84" t="s">
        <v>1375</v>
      </c>
      <c r="GV514" s="84" t="s">
        <v>9</v>
      </c>
      <c r="GW514" s="84" t="s">
        <v>3343</v>
      </c>
      <c r="GX514" s="84" t="s">
        <v>3331</v>
      </c>
      <c r="GY514"/>
      <c r="GZ514"/>
      <c r="HA514" s="97"/>
    </row>
    <row r="515" spans="1:211" s="84" customFormat="1" x14ac:dyDescent="0.35">
      <c r="A515" s="137">
        <v>163</v>
      </c>
      <c r="B515" s="343"/>
      <c r="C515" s="84" t="s">
        <v>1412</v>
      </c>
      <c r="D515" s="124">
        <v>44299</v>
      </c>
      <c r="E515" s="124">
        <v>44299</v>
      </c>
      <c r="F515" s="343"/>
      <c r="G515" s="125" t="s">
        <v>3344</v>
      </c>
      <c r="H515" s="97" t="s">
        <v>1375</v>
      </c>
      <c r="I515" s="126" t="s">
        <v>25</v>
      </c>
      <c r="J515" s="343"/>
      <c r="K515" s="355"/>
      <c r="L515" s="127">
        <v>44299</v>
      </c>
      <c r="M515" s="360"/>
      <c r="N515" s="267" t="s">
        <v>19657</v>
      </c>
      <c r="O515" s="354"/>
      <c r="P515" s="354"/>
      <c r="Q515" s="127"/>
      <c r="R515" s="127"/>
      <c r="S515" s="127"/>
      <c r="T515" s="126"/>
      <c r="U515" s="124"/>
      <c r="V515" s="124"/>
      <c r="W515" s="126"/>
      <c r="X515" s="362"/>
      <c r="Y515" s="362"/>
      <c r="Z515" s="126"/>
      <c r="AA515" s="126"/>
      <c r="AB515" s="124"/>
      <c r="AC515" s="124"/>
      <c r="AD515" s="362"/>
      <c r="AE515" s="362"/>
      <c r="AF515" s="363"/>
      <c r="AG515" s="363"/>
      <c r="AH515" s="97" t="s">
        <v>1375</v>
      </c>
      <c r="AI515" s="124">
        <v>44251</v>
      </c>
      <c r="AJ515" s="252" t="s">
        <v>3345</v>
      </c>
      <c r="AK515" s="124">
        <v>44251</v>
      </c>
      <c r="AL515" s="252">
        <v>0.38541666666666669</v>
      </c>
      <c r="AM515" s="85" t="s">
        <v>28</v>
      </c>
      <c r="AN515" s="85" t="s">
        <v>26</v>
      </c>
      <c r="AO515" s="85" t="s">
        <v>26</v>
      </c>
      <c r="AP515" s="85" t="s">
        <v>14713</v>
      </c>
      <c r="AQ515" s="85" t="s">
        <v>14714</v>
      </c>
      <c r="AR515" s="85"/>
      <c r="AS515" s="335" t="s">
        <v>3346</v>
      </c>
      <c r="AT515" s="335">
        <v>120573155</v>
      </c>
      <c r="AU515" s="85"/>
      <c r="AV515" s="85"/>
      <c r="AW515" s="85" t="s">
        <v>13340</v>
      </c>
      <c r="AX515" s="97" t="s">
        <v>1375</v>
      </c>
      <c r="AY515" s="85" t="s">
        <v>25</v>
      </c>
      <c r="AZ515" s="85" t="s">
        <v>25</v>
      </c>
      <c r="BA515" s="85" t="s">
        <v>25</v>
      </c>
      <c r="BB515" s="85" t="s">
        <v>25</v>
      </c>
      <c r="BC515" s="355"/>
      <c r="BD515" s="85" t="s">
        <v>27</v>
      </c>
      <c r="BE515" s="85" t="s">
        <v>13</v>
      </c>
      <c r="BF515" s="85" t="s">
        <v>34</v>
      </c>
      <c r="BG515" s="85" t="s">
        <v>34</v>
      </c>
      <c r="BH515" s="304" t="s">
        <v>18047</v>
      </c>
      <c r="BI515" s="355"/>
      <c r="BM515" s="123" t="s">
        <v>105</v>
      </c>
      <c r="BN515" s="123" t="s">
        <v>1380</v>
      </c>
      <c r="BO515" s="123" t="s">
        <v>42</v>
      </c>
      <c r="BP515" s="123" t="s">
        <v>25</v>
      </c>
      <c r="BQ515" s="4" t="s">
        <v>8</v>
      </c>
      <c r="BR515" s="123" t="s">
        <v>1614</v>
      </c>
      <c r="BS515" s="123" t="s">
        <v>100</v>
      </c>
      <c r="BT515" t="s">
        <v>100</v>
      </c>
      <c r="BU515" t="s">
        <v>14715</v>
      </c>
      <c r="BV515" s="96" t="s">
        <v>1375</v>
      </c>
      <c r="BW515" s="85" t="s">
        <v>1404</v>
      </c>
      <c r="BX515" s="372"/>
      <c r="BY515" s="372"/>
      <c r="BZ515" s="129" t="s">
        <v>49</v>
      </c>
      <c r="CA515" t="s">
        <v>3394</v>
      </c>
      <c r="CB515">
        <v>12000</v>
      </c>
      <c r="CC515" s="126"/>
      <c r="CD515" s="123" t="s">
        <v>1456</v>
      </c>
      <c r="CE515" s="123" t="s">
        <v>17</v>
      </c>
      <c r="CG515" s="126"/>
      <c r="CH515" s="123"/>
      <c r="CI515" s="126"/>
      <c r="CJ515" s="85" t="s">
        <v>26</v>
      </c>
      <c r="CK515" s="85" t="s">
        <v>26</v>
      </c>
      <c r="CL515" s="85"/>
      <c r="CM515" s="85"/>
      <c r="CN515" s="96" t="s">
        <v>3314</v>
      </c>
      <c r="CO515" s="155"/>
      <c r="CP515" s="155"/>
      <c r="CQ515" s="285"/>
      <c r="CR515" s="155"/>
      <c r="CS515" s="378"/>
      <c r="CT515" s="155"/>
      <c r="CU515" s="155"/>
      <c r="CV515" s="155"/>
      <c r="CW515" s="155"/>
      <c r="CX515" s="155"/>
      <c r="CY515" s="155"/>
      <c r="CZ515" s="155"/>
      <c r="DA515" s="155"/>
      <c r="DB515" s="155"/>
      <c r="DC515" s="155"/>
      <c r="DD515" s="155"/>
      <c r="DE515" s="155"/>
      <c r="DF515" s="155"/>
      <c r="DG515" s="155"/>
      <c r="DH515" s="284" t="s">
        <v>1375</v>
      </c>
      <c r="DI515" s="127" t="s">
        <v>121</v>
      </c>
      <c r="DJ515" s="84" t="s">
        <v>2018</v>
      </c>
      <c r="DK515" s="130" t="s">
        <v>3345</v>
      </c>
      <c r="DL515" s="127" t="s">
        <v>3309</v>
      </c>
      <c r="DN515" s="84" t="s">
        <v>3346</v>
      </c>
      <c r="DO515" s="343"/>
      <c r="DP515" s="343"/>
      <c r="DQ515" s="84" t="s">
        <v>2406</v>
      </c>
      <c r="DR515" s="343"/>
      <c r="DS515" s="343"/>
      <c r="DT515" s="343"/>
      <c r="DU515" s="343"/>
      <c r="DW515" s="84" t="s">
        <v>3347</v>
      </c>
      <c r="DX515" s="84">
        <v>9111</v>
      </c>
      <c r="DZ515" s="355"/>
      <c r="EA515" s="84" t="s">
        <v>25</v>
      </c>
      <c r="EB515" s="84">
        <v>4</v>
      </c>
      <c r="EC515" s="125" t="s">
        <v>1887</v>
      </c>
      <c r="ED515" s="343"/>
      <c r="EE515" s="343"/>
      <c r="EF515" s="343"/>
      <c r="EG515" s="355"/>
      <c r="EH515" s="355"/>
      <c r="EI515" s="126"/>
      <c r="EJ515" s="84" t="s">
        <v>26</v>
      </c>
      <c r="EK515" s="84" t="s">
        <v>25</v>
      </c>
      <c r="EM515" s="84" t="s">
        <v>1759</v>
      </c>
      <c r="EO515" s="84" t="s">
        <v>1862</v>
      </c>
      <c r="EP515" s="343"/>
      <c r="EQ515" s="84" t="s">
        <v>1761</v>
      </c>
      <c r="ES515" s="84" t="s">
        <v>61</v>
      </c>
      <c r="ET515" s="343"/>
      <c r="EU515" s="84" t="s">
        <v>115</v>
      </c>
      <c r="EV515" s="343"/>
      <c r="EW515" s="84" t="s">
        <v>1370</v>
      </c>
      <c r="EX515" s="343"/>
      <c r="EY515" s="84" t="s">
        <v>8</v>
      </c>
      <c r="FA515" s="84" t="s">
        <v>25</v>
      </c>
      <c r="FB515" s="343"/>
      <c r="FC515" s="84" t="s">
        <v>1816</v>
      </c>
      <c r="FD515" s="343"/>
      <c r="FE515" s="84" t="s">
        <v>3348</v>
      </c>
      <c r="FF515" s="84" t="s">
        <v>3349</v>
      </c>
      <c r="FG515" s="84" t="s">
        <v>26</v>
      </c>
      <c r="FH515" s="96" t="s">
        <v>1375</v>
      </c>
      <c r="FL515"/>
      <c r="FV515"/>
      <c r="GC515" s="343"/>
      <c r="GD515" s="343"/>
      <c r="GE515" s="343"/>
      <c r="GF515" s="355"/>
      <c r="GG515" s="355"/>
      <c r="GH515" s="331"/>
      <c r="GO515" s="343"/>
      <c r="GQ515" s="343"/>
      <c r="GS515" s="343"/>
      <c r="GY515"/>
      <c r="GZ515"/>
      <c r="HA515" s="97"/>
    </row>
    <row r="516" spans="1:211" s="84" customFormat="1" x14ac:dyDescent="0.35">
      <c r="A516" s="137">
        <v>162</v>
      </c>
      <c r="B516" s="343"/>
      <c r="C516" s="84" t="s">
        <v>1412</v>
      </c>
      <c r="D516" s="124">
        <v>44253</v>
      </c>
      <c r="E516" s="124">
        <v>44253</v>
      </c>
      <c r="F516" s="343"/>
      <c r="G516" s="125" t="s">
        <v>3350</v>
      </c>
      <c r="H516" s="97" t="s">
        <v>1375</v>
      </c>
      <c r="I516" s="126"/>
      <c r="J516" s="343"/>
      <c r="K516" s="355"/>
      <c r="L516" s="127"/>
      <c r="M516" s="360"/>
      <c r="N516" s="267" t="s">
        <v>19657</v>
      </c>
      <c r="O516" s="354"/>
      <c r="P516" s="354"/>
      <c r="Q516" s="127"/>
      <c r="R516" s="127"/>
      <c r="S516" s="127"/>
      <c r="T516" s="126"/>
      <c r="U516" s="124"/>
      <c r="V516" s="124"/>
      <c r="W516" s="126"/>
      <c r="X516" s="362"/>
      <c r="Y516" s="362"/>
      <c r="Z516" s="126"/>
      <c r="AA516" s="126"/>
      <c r="AB516" s="124"/>
      <c r="AC516" s="124"/>
      <c r="AD516" s="362"/>
      <c r="AE516" s="362"/>
      <c r="AF516" s="363"/>
      <c r="AG516" s="363"/>
      <c r="AH516" s="97" t="s">
        <v>1375</v>
      </c>
      <c r="AI516" s="124">
        <v>44251</v>
      </c>
      <c r="AJ516" s="252" t="s">
        <v>3351</v>
      </c>
      <c r="AK516" s="124"/>
      <c r="AL516" s="252"/>
      <c r="AM516" s="85" t="s">
        <v>28</v>
      </c>
      <c r="AN516" s="85" t="s">
        <v>26</v>
      </c>
      <c r="AO516" s="85" t="s">
        <v>26</v>
      </c>
      <c r="AP516" s="85"/>
      <c r="AQ516" s="85"/>
      <c r="AR516" s="85"/>
      <c r="AS516" s="335" t="s">
        <v>3352</v>
      </c>
      <c r="AT516" s="335"/>
      <c r="AU516" s="85"/>
      <c r="AV516" s="85"/>
      <c r="AW516" s="85"/>
      <c r="AX516" s="97" t="s">
        <v>1375</v>
      </c>
      <c r="AY516" s="85" t="s">
        <v>26</v>
      </c>
      <c r="AZ516" s="85" t="s">
        <v>26</v>
      </c>
      <c r="BA516" s="85" t="s">
        <v>25</v>
      </c>
      <c r="BB516" s="85" t="s">
        <v>25</v>
      </c>
      <c r="BC516" s="355"/>
      <c r="BD516" s="85" t="s">
        <v>33</v>
      </c>
      <c r="BE516" s="85" t="s">
        <v>4</v>
      </c>
      <c r="BF516" s="85"/>
      <c r="BG516" s="85"/>
      <c r="BH516" s="304" t="s">
        <v>18047</v>
      </c>
      <c r="BI516" s="355"/>
      <c r="BM516" s="123" t="s">
        <v>106</v>
      </c>
      <c r="BN516" s="123"/>
      <c r="BO516" s="123"/>
      <c r="BP516" s="123"/>
      <c r="BQ516" s="4" t="s">
        <v>8</v>
      </c>
      <c r="BR516" s="123"/>
      <c r="BS516" s="123"/>
      <c r="BT516"/>
      <c r="BU516"/>
      <c r="BV516" s="96" t="s">
        <v>1375</v>
      </c>
      <c r="BW516" s="85" t="s">
        <v>1404</v>
      </c>
      <c r="BX516" s="372"/>
      <c r="BY516" s="372"/>
      <c r="BZ516" s="129" t="s">
        <v>63</v>
      </c>
      <c r="CA516" t="s">
        <v>3393</v>
      </c>
      <c r="CB516">
        <v>12000</v>
      </c>
      <c r="CC516" s="126"/>
      <c r="CD516" s="123" t="s">
        <v>1525</v>
      </c>
      <c r="CE516" s="123" t="s">
        <v>1444</v>
      </c>
      <c r="CG516" s="126"/>
      <c r="CH516" s="123"/>
      <c r="CI516" s="126"/>
      <c r="CJ516" s="85" t="s">
        <v>26</v>
      </c>
      <c r="CK516" s="85" t="s">
        <v>26</v>
      </c>
      <c r="CL516" s="85"/>
      <c r="CM516" s="85"/>
      <c r="CN516" s="96" t="s">
        <v>3314</v>
      </c>
      <c r="CO516" s="155"/>
      <c r="CP516" s="155"/>
      <c r="CQ516" s="285"/>
      <c r="CR516" s="155"/>
      <c r="CS516" s="378"/>
      <c r="CT516" s="155"/>
      <c r="CU516" s="155"/>
      <c r="CV516" s="155"/>
      <c r="CW516" s="155"/>
      <c r="CX516" s="155"/>
      <c r="CY516" s="155"/>
      <c r="CZ516" s="155"/>
      <c r="DA516" s="155"/>
      <c r="DB516" s="155"/>
      <c r="DC516" s="155"/>
      <c r="DD516" s="155"/>
      <c r="DE516" s="155"/>
      <c r="DF516" s="155"/>
      <c r="DG516" s="155"/>
      <c r="DH516" s="284" t="s">
        <v>1375</v>
      </c>
      <c r="DI516" s="127" t="s">
        <v>122</v>
      </c>
      <c r="DJ516" s="84" t="s">
        <v>2221</v>
      </c>
      <c r="DK516" s="130" t="s">
        <v>3351</v>
      </c>
      <c r="DL516" s="127" t="s">
        <v>3309</v>
      </c>
      <c r="DN516" s="84" t="s">
        <v>3352</v>
      </c>
      <c r="DO516" s="343"/>
      <c r="DP516" s="343"/>
      <c r="DQ516" s="84" t="s">
        <v>3055</v>
      </c>
      <c r="DR516" s="343"/>
      <c r="DS516" s="343"/>
      <c r="DT516" s="343"/>
      <c r="DU516" s="343"/>
      <c r="DW516" s="84" t="s">
        <v>3353</v>
      </c>
      <c r="DX516" s="84">
        <v>9111</v>
      </c>
      <c r="DZ516" s="355"/>
      <c r="EA516" s="84" t="s">
        <v>25</v>
      </c>
      <c r="EC516" s="125"/>
      <c r="ED516" s="343"/>
      <c r="EE516" s="343"/>
      <c r="EF516" s="343"/>
      <c r="EG516" s="355"/>
      <c r="EH516" s="355"/>
      <c r="EI516" s="126"/>
      <c r="EJ516" s="84" t="s">
        <v>26</v>
      </c>
      <c r="EK516" s="84" t="s">
        <v>25</v>
      </c>
      <c r="EM516" s="84" t="s">
        <v>1759</v>
      </c>
      <c r="EO516" s="84" t="s">
        <v>1807</v>
      </c>
      <c r="EP516" s="343"/>
      <c r="EQ516" s="84" t="s">
        <v>1836</v>
      </c>
      <c r="ES516" s="84" t="s">
        <v>4</v>
      </c>
      <c r="ET516" s="343"/>
      <c r="EU516" s="84" t="s">
        <v>115</v>
      </c>
      <c r="EV516" s="343"/>
      <c r="EW516" s="84" t="s">
        <v>1370</v>
      </c>
      <c r="EX516" s="343"/>
      <c r="EY516" s="84" t="s">
        <v>8</v>
      </c>
      <c r="FA516" s="84" t="s">
        <v>26</v>
      </c>
      <c r="FB516" s="343"/>
      <c r="FD516" s="343"/>
      <c r="FE516" s="84" t="s">
        <v>2023</v>
      </c>
      <c r="FF516" s="84" t="s">
        <v>3354</v>
      </c>
      <c r="FG516" s="84" t="s">
        <v>26</v>
      </c>
      <c r="FH516" s="96" t="s">
        <v>1375</v>
      </c>
      <c r="FL516"/>
      <c r="FV516"/>
      <c r="GC516" s="343"/>
      <c r="GD516" s="343"/>
      <c r="GE516" s="343"/>
      <c r="GF516" s="355"/>
      <c r="GG516" s="355"/>
      <c r="GH516" s="331"/>
      <c r="GO516" s="343"/>
      <c r="GQ516" s="343"/>
      <c r="GS516" s="343"/>
      <c r="GY516"/>
      <c r="GZ516"/>
      <c r="HA516" s="97"/>
    </row>
    <row r="517" spans="1:211" s="84" customFormat="1" x14ac:dyDescent="0.35">
      <c r="A517" s="137">
        <v>161</v>
      </c>
      <c r="B517" s="343"/>
      <c r="C517" s="84" t="s">
        <v>1412</v>
      </c>
      <c r="D517" s="124">
        <v>44309</v>
      </c>
      <c r="E517" s="124">
        <v>44309</v>
      </c>
      <c r="F517" s="343"/>
      <c r="G517" s="125" t="s">
        <v>3355</v>
      </c>
      <c r="H517" s="97" t="s">
        <v>1375</v>
      </c>
      <c r="I517" s="126"/>
      <c r="J517" s="343"/>
      <c r="K517" s="355"/>
      <c r="L517" s="127"/>
      <c r="M517" s="360"/>
      <c r="N517" s="267" t="s">
        <v>19657</v>
      </c>
      <c r="O517" s="354"/>
      <c r="P517" s="354"/>
      <c r="Q517" s="127"/>
      <c r="R517" s="127"/>
      <c r="S517" s="127"/>
      <c r="T517" s="126"/>
      <c r="U517" s="124"/>
      <c r="V517" s="124"/>
      <c r="W517" s="126"/>
      <c r="X517" s="362"/>
      <c r="Y517" s="362"/>
      <c r="Z517" s="126"/>
      <c r="AA517" s="126"/>
      <c r="AB517" s="124"/>
      <c r="AC517" s="124"/>
      <c r="AD517" s="362"/>
      <c r="AE517" s="362"/>
      <c r="AF517" s="363"/>
      <c r="AG517" s="363"/>
      <c r="AH517" s="97" t="s">
        <v>1375</v>
      </c>
      <c r="AI517" s="124">
        <v>44251</v>
      </c>
      <c r="AJ517" s="252" t="s">
        <v>2522</v>
      </c>
      <c r="AK517" s="124"/>
      <c r="AL517" s="252"/>
      <c r="AM517" s="85" t="s">
        <v>28</v>
      </c>
      <c r="AN517" s="85" t="s">
        <v>26</v>
      </c>
      <c r="AO517" s="85" t="s">
        <v>26</v>
      </c>
      <c r="AP517" s="85"/>
      <c r="AQ517" s="85"/>
      <c r="AR517" s="85"/>
      <c r="AS517" s="335" t="s">
        <v>3356</v>
      </c>
      <c r="AT517" s="335"/>
      <c r="AU517" s="85"/>
      <c r="AV517" s="85"/>
      <c r="AW517" s="85"/>
      <c r="AX517" s="97" t="s">
        <v>1375</v>
      </c>
      <c r="AY517" s="85" t="s">
        <v>26</v>
      </c>
      <c r="AZ517" s="85" t="s">
        <v>26</v>
      </c>
      <c r="BA517" s="85" t="s">
        <v>25</v>
      </c>
      <c r="BB517" s="85" t="s">
        <v>25</v>
      </c>
      <c r="BC517" s="355"/>
      <c r="BD517" s="85" t="s">
        <v>33</v>
      </c>
      <c r="BE517" s="85" t="s">
        <v>4</v>
      </c>
      <c r="BF517" s="85"/>
      <c r="BG517" s="85"/>
      <c r="BH517" s="304" t="s">
        <v>18050</v>
      </c>
      <c r="BI517" s="355"/>
      <c r="BM517" s="123" t="s">
        <v>106</v>
      </c>
      <c r="BN517" s="123"/>
      <c r="BO517" s="123"/>
      <c r="BP517" s="123"/>
      <c r="BQ517" s="4" t="s">
        <v>8</v>
      </c>
      <c r="BR517" s="123"/>
      <c r="BS517" s="123"/>
      <c r="BT517"/>
      <c r="BU517"/>
      <c r="BV517" s="96" t="s">
        <v>1375</v>
      </c>
      <c r="BW517" s="85" t="s">
        <v>1404</v>
      </c>
      <c r="BX517" s="372"/>
      <c r="BY517" s="372"/>
      <c r="BZ517" s="129" t="s">
        <v>80</v>
      </c>
      <c r="CA517" t="s">
        <v>3392</v>
      </c>
      <c r="CB517">
        <v>21000</v>
      </c>
      <c r="CC517" s="126"/>
      <c r="CD517" s="123" t="s">
        <v>1481</v>
      </c>
      <c r="CE517" s="123" t="s">
        <v>1444</v>
      </c>
      <c r="CG517" s="126"/>
      <c r="CH517" s="123"/>
      <c r="CI517" s="126"/>
      <c r="CJ517" s="85" t="s">
        <v>26</v>
      </c>
      <c r="CK517" s="85" t="s">
        <v>26</v>
      </c>
      <c r="CL517" s="85"/>
      <c r="CM517" s="85"/>
      <c r="CN517" s="96" t="s">
        <v>3314</v>
      </c>
      <c r="CO517" s="155"/>
      <c r="CP517" s="155"/>
      <c r="CQ517" s="285"/>
      <c r="CR517" s="155"/>
      <c r="CS517" s="378"/>
      <c r="CT517" s="155"/>
      <c r="CU517" s="155"/>
      <c r="CV517" s="155"/>
      <c r="CW517" s="155"/>
      <c r="CX517" s="155"/>
      <c r="CY517" s="155"/>
      <c r="CZ517" s="155"/>
      <c r="DA517" s="155"/>
      <c r="DB517" s="155"/>
      <c r="DC517" s="155"/>
      <c r="DD517" s="155"/>
      <c r="DE517" s="155"/>
      <c r="DF517" s="155"/>
      <c r="DG517" s="155"/>
      <c r="DH517" s="284" t="s">
        <v>1375</v>
      </c>
      <c r="DI517" s="127" t="s">
        <v>122</v>
      </c>
      <c r="DJ517" s="84" t="s">
        <v>2027</v>
      </c>
      <c r="DK517" s="130" t="s">
        <v>2522</v>
      </c>
      <c r="DL517" s="127" t="s">
        <v>3309</v>
      </c>
      <c r="DN517" s="84" t="s">
        <v>3356</v>
      </c>
      <c r="DO517" s="343"/>
      <c r="DP517" s="343"/>
      <c r="DQ517" s="84" t="s">
        <v>3357</v>
      </c>
      <c r="DR517" s="343"/>
      <c r="DS517" s="343"/>
      <c r="DT517" s="343"/>
      <c r="DU517" s="343"/>
      <c r="DW517" s="84" t="s">
        <v>3358</v>
      </c>
      <c r="DX517" s="84">
        <v>9320</v>
      </c>
      <c r="DZ517" s="355"/>
      <c r="EA517" s="84" t="s">
        <v>25</v>
      </c>
      <c r="EC517" s="125"/>
      <c r="ED517" s="343"/>
      <c r="EE517" s="343"/>
      <c r="EF517" s="343"/>
      <c r="EG517" s="355"/>
      <c r="EH517" s="355"/>
      <c r="EI517" s="126"/>
      <c r="EJ517" s="84" t="s">
        <v>26</v>
      </c>
      <c r="EK517" s="84" t="s">
        <v>25</v>
      </c>
      <c r="EM517" s="84" t="s">
        <v>1759</v>
      </c>
      <c r="EO517" s="84" t="s">
        <v>2782</v>
      </c>
      <c r="EP517" s="343"/>
      <c r="EQ517" s="84" t="s">
        <v>1761</v>
      </c>
      <c r="ES517" s="84" t="s">
        <v>6</v>
      </c>
      <c r="ET517" s="343"/>
      <c r="EU517" s="84" t="s">
        <v>114</v>
      </c>
      <c r="EV517" s="343"/>
      <c r="EW517" s="84" t="s">
        <v>1370</v>
      </c>
      <c r="EX517" s="343"/>
      <c r="EY517" s="84" t="s">
        <v>8</v>
      </c>
      <c r="FA517" s="84" t="s">
        <v>26</v>
      </c>
      <c r="FB517" s="343"/>
      <c r="FD517" s="343"/>
      <c r="FG517" s="84" t="s">
        <v>26</v>
      </c>
      <c r="FH517" s="96" t="s">
        <v>1375</v>
      </c>
      <c r="FL517"/>
      <c r="FV517"/>
      <c r="GC517" s="343"/>
      <c r="GD517" s="343"/>
      <c r="GE517" s="343"/>
      <c r="GF517" s="355"/>
      <c r="GG517" s="355"/>
      <c r="GH517" s="331"/>
      <c r="GO517" s="343"/>
      <c r="GQ517" s="343"/>
      <c r="GS517" s="343"/>
      <c r="GY517"/>
      <c r="GZ517"/>
      <c r="HA517" s="97"/>
    </row>
    <row r="518" spans="1:211" s="84" customFormat="1" x14ac:dyDescent="0.35">
      <c r="A518" s="300">
        <v>187</v>
      </c>
      <c r="B518" s="339"/>
      <c r="C518" s="304" t="s">
        <v>1559</v>
      </c>
      <c r="D518" s="89"/>
      <c r="E518" s="89">
        <v>44342</v>
      </c>
      <c r="F518" s="345"/>
      <c r="G518" s="125" t="s">
        <v>13341</v>
      </c>
      <c r="H518" s="302" t="s">
        <v>1375</v>
      </c>
      <c r="I518" s="304" t="s">
        <v>3884</v>
      </c>
      <c r="J518" s="339"/>
      <c r="K518" s="355"/>
      <c r="L518" s="305"/>
      <c r="M518" s="354"/>
      <c r="N518" s="267" t="s">
        <v>19657</v>
      </c>
      <c r="O518" s="354"/>
      <c r="P518" s="354"/>
      <c r="Q518" s="305"/>
      <c r="R518" s="305"/>
      <c r="S518" s="305"/>
      <c r="T518" s="87"/>
      <c r="U518" s="89"/>
      <c r="V518" s="89"/>
      <c r="W518" s="123"/>
      <c r="X518" s="339"/>
      <c r="Y518" s="339"/>
      <c r="Z518" s="304"/>
      <c r="AA518" s="304"/>
      <c r="AB518" s="89"/>
      <c r="AC518" s="89"/>
      <c r="AD518" s="339"/>
      <c r="AE518" s="339"/>
      <c r="AF518" s="355"/>
      <c r="AG518" s="355"/>
      <c r="AH518" s="302" t="s">
        <v>1375</v>
      </c>
      <c r="AI518" s="89">
        <v>44250</v>
      </c>
      <c r="AJ518" s="306">
        <v>0.59722222222222221</v>
      </c>
      <c r="AK518" s="89"/>
      <c r="AL518" s="306"/>
      <c r="AM518" s="87" t="s">
        <v>38</v>
      </c>
      <c r="AN518" s="87" t="s">
        <v>25</v>
      </c>
      <c r="AO518" s="87" t="s">
        <v>26</v>
      </c>
      <c r="AP518" s="87"/>
      <c r="AQ518" s="87"/>
      <c r="AR518" s="87"/>
      <c r="AS518" s="334">
        <v>5867389718</v>
      </c>
      <c r="AT518" s="334"/>
      <c r="AU518" s="87"/>
      <c r="AV518" s="87" t="s">
        <v>3582</v>
      </c>
      <c r="AW518" s="87" t="s">
        <v>14706</v>
      </c>
      <c r="AX518" s="302" t="s">
        <v>1375</v>
      </c>
      <c r="AY518" s="87" t="s">
        <v>6</v>
      </c>
      <c r="AZ518" s="87" t="s">
        <v>6</v>
      </c>
      <c r="BA518" s="87" t="s">
        <v>25</v>
      </c>
      <c r="BB518" s="87" t="s">
        <v>25</v>
      </c>
      <c r="BC518" s="355"/>
      <c r="BD518" s="87" t="s">
        <v>6</v>
      </c>
      <c r="BE518" s="87" t="s">
        <v>13</v>
      </c>
      <c r="BF518" s="87"/>
      <c r="BG518" s="87"/>
      <c r="BH518" s="304" t="s">
        <v>115</v>
      </c>
      <c r="BI518" s="355"/>
      <c r="BJ518" s="304"/>
      <c r="BK518" s="304"/>
      <c r="BL518" s="304"/>
      <c r="BM518" s="304" t="s">
        <v>1501</v>
      </c>
      <c r="BN518" s="304"/>
      <c r="BO518" s="304"/>
      <c r="BP518" s="304"/>
      <c r="BQ518" s="116" t="s">
        <v>8</v>
      </c>
      <c r="BR518" s="304"/>
      <c r="BS518" s="304"/>
      <c r="BT518"/>
      <c r="BU518"/>
      <c r="BV518" s="302" t="s">
        <v>1375</v>
      </c>
      <c r="BW518" s="87" t="s">
        <v>1404</v>
      </c>
      <c r="BX518" s="372"/>
      <c r="BY518" s="372"/>
      <c r="BZ518" s="8" t="s">
        <v>180</v>
      </c>
      <c r="CA518" t="s">
        <v>3583</v>
      </c>
      <c r="CB518">
        <v>12000</v>
      </c>
      <c r="CC518" s="116"/>
      <c r="CD518" s="304" t="s">
        <v>6</v>
      </c>
      <c r="CE518" s="304"/>
      <c r="CF518" s="304"/>
      <c r="CG518" s="304"/>
      <c r="CH518" s="304">
        <v>430</v>
      </c>
      <c r="CI518" s="116"/>
      <c r="CJ518" s="87" t="s">
        <v>26</v>
      </c>
      <c r="CK518" s="87" t="s">
        <v>26</v>
      </c>
      <c r="CL518" s="87"/>
      <c r="CM518" s="87"/>
      <c r="CN518" s="96" t="s">
        <v>3414</v>
      </c>
      <c r="CO518" s="155"/>
      <c r="CP518" s="155"/>
      <c r="CQ518" s="285"/>
      <c r="CR518" s="155"/>
      <c r="CS518" s="378"/>
      <c r="CT518" s="155"/>
      <c r="CU518" s="155"/>
      <c r="CV518" s="155"/>
      <c r="CW518" s="155"/>
      <c r="CX518" s="155"/>
      <c r="CY518" s="155"/>
      <c r="CZ518" s="155"/>
      <c r="DA518" s="155"/>
      <c r="DB518" s="155"/>
      <c r="DC518" s="155"/>
      <c r="DD518" s="155"/>
      <c r="DE518" s="155"/>
      <c r="DF518" s="155"/>
      <c r="DG518" s="155"/>
      <c r="DH518" s="284" t="s">
        <v>1375</v>
      </c>
      <c r="DI518" s="127" t="s">
        <v>126</v>
      </c>
      <c r="DK518" s="130"/>
      <c r="DL518" s="127"/>
      <c r="DO518" s="343"/>
      <c r="DP518" s="343"/>
      <c r="DR518" s="343"/>
      <c r="DS518" s="343"/>
      <c r="DT518" s="343"/>
      <c r="DU518" s="343"/>
      <c r="DZ518" s="355"/>
      <c r="EC518" s="125"/>
      <c r="ED518" s="343"/>
      <c r="EE518" s="343"/>
      <c r="EF518" s="343"/>
      <c r="EG518" s="355"/>
      <c r="EH518" s="355"/>
      <c r="EI518" s="126"/>
      <c r="EP518" s="343"/>
      <c r="ET518" s="343"/>
      <c r="EV518" s="343"/>
      <c r="EX518" s="343"/>
      <c r="FB518" s="343"/>
      <c r="FD518" s="343"/>
      <c r="FH518" s="96" t="s">
        <v>1375</v>
      </c>
      <c r="FL518"/>
      <c r="FV518"/>
      <c r="GC518" s="343"/>
      <c r="GD518" s="343"/>
      <c r="GE518" s="343"/>
      <c r="GF518" s="355"/>
      <c r="GG518" s="355"/>
      <c r="GH518" s="331"/>
      <c r="GO518" s="343"/>
      <c r="GQ518" s="343"/>
      <c r="GS518" s="343"/>
      <c r="GY518"/>
      <c r="GZ518" t="str">
        <f ca="1">IFERROR(INDIRECT("'[2021_Ignition_Tracker_QC_File_20210528.xlsm]Ignition Tracker'!"&amp;ADDRESS(MATCH($A518,'[2]Ignition Tracker'!$A:$A,0),MATCH(GZ$1,'[2]Ignition Tracker'!$1:$1,0))),"")</f>
        <v/>
      </c>
      <c r="HA518" s="97" t="str">
        <f ca="1">IFERROR(INDIRECT("'[2021_Ignition_Tracker_QC_File_20210528.xlsm]Ignition Tracker'!"&amp;ADDRESS(MATCH($A518,'[2]Ignition Tracker'!$A:$A,0),MATCH(HA$1,'[2]Ignition Tracker'!$1:$1,0))),"")</f>
        <v/>
      </c>
      <c r="HB518" s="84" t="str">
        <f ca="1">IFERROR(INDIRECT("'[2021_Ignition_Tracker_QC_File_20210528.xlsm]Ignition Tracker'!"&amp;ADDRESS(MATCH($A518,'[2]Ignition Tracker'!$A:$A,0),MATCH(HB$1,'[2]Ignition Tracker'!$1:$1,0))),"")</f>
        <v/>
      </c>
      <c r="HC518" s="84" t="str">
        <f ca="1">IFERROR(INDIRECT("'[2021_Ignition_Tracker_QC_File_20210528.xlsm]Ignition Tracker'!"&amp;ADDRESS(MATCH($A518,'[2]Ignition Tracker'!$A:$A,0),MATCH(HC$1,'[2]Ignition Tracker'!$1:$1,0))),"")</f>
        <v/>
      </c>
    </row>
    <row r="519" spans="1:211" s="84" customFormat="1" ht="29" x14ac:dyDescent="0.35">
      <c r="A519" s="137">
        <v>160</v>
      </c>
      <c r="B519" s="339"/>
      <c r="C519" s="123" t="s">
        <v>1412</v>
      </c>
      <c r="D519" s="124">
        <v>44298</v>
      </c>
      <c r="E519" s="124">
        <v>44330</v>
      </c>
      <c r="F519" s="339"/>
      <c r="G519" s="125" t="s">
        <v>3359</v>
      </c>
      <c r="H519" s="266" t="s">
        <v>1375</v>
      </c>
      <c r="I519" s="123" t="s">
        <v>25</v>
      </c>
      <c r="J519" s="339"/>
      <c r="K519" s="355"/>
      <c r="L519" s="267">
        <v>44298</v>
      </c>
      <c r="M519" s="354"/>
      <c r="N519" s="267" t="s">
        <v>19657</v>
      </c>
      <c r="O519" s="354"/>
      <c r="P519" s="354"/>
      <c r="Q519" s="267"/>
      <c r="R519" s="267"/>
      <c r="S519" s="267"/>
      <c r="T519" s="123"/>
      <c r="U519" s="124"/>
      <c r="V519" s="124"/>
      <c r="W519" s="123"/>
      <c r="X519" s="339"/>
      <c r="Y519" s="339"/>
      <c r="Z519" s="123"/>
      <c r="AA519" s="123"/>
      <c r="AB519" s="124"/>
      <c r="AC519" s="124"/>
      <c r="AD519" s="339"/>
      <c r="AE519" s="339"/>
      <c r="AF519" s="355"/>
      <c r="AG519" s="355"/>
      <c r="AH519" s="266" t="s">
        <v>1375</v>
      </c>
      <c r="AI519" s="124">
        <v>44250</v>
      </c>
      <c r="AJ519" s="252">
        <v>0.65138888888888891</v>
      </c>
      <c r="AK519" s="124">
        <v>44250</v>
      </c>
      <c r="AL519" s="252">
        <v>0.64652777777777781</v>
      </c>
      <c r="AM519" s="85" t="s">
        <v>28</v>
      </c>
      <c r="AN519" s="85" t="s">
        <v>26</v>
      </c>
      <c r="AO519" s="85" t="s">
        <v>26</v>
      </c>
      <c r="AP519" s="85" t="s">
        <v>3361</v>
      </c>
      <c r="AQ519" s="85" t="s">
        <v>3362</v>
      </c>
      <c r="AR519" s="85"/>
      <c r="AS519" s="335" t="s">
        <v>14716</v>
      </c>
      <c r="AT519" s="335">
        <v>120569208</v>
      </c>
      <c r="AU519" s="85"/>
      <c r="AV519" s="85"/>
      <c r="AW519" s="85" t="s">
        <v>14717</v>
      </c>
      <c r="AX519" s="266" t="s">
        <v>1375</v>
      </c>
      <c r="AY519" s="85" t="s">
        <v>25</v>
      </c>
      <c r="AZ519" s="85" t="s">
        <v>25</v>
      </c>
      <c r="BA519" s="85" t="s">
        <v>25</v>
      </c>
      <c r="BB519" s="85" t="s">
        <v>25</v>
      </c>
      <c r="BC519" s="355"/>
      <c r="BD519" s="85" t="s">
        <v>27</v>
      </c>
      <c r="BE519" s="85" t="s">
        <v>4</v>
      </c>
      <c r="BF519" s="85" t="s">
        <v>34</v>
      </c>
      <c r="BG519" s="85" t="s">
        <v>34</v>
      </c>
      <c r="BH519" s="304" t="s">
        <v>18050</v>
      </c>
      <c r="BI519" s="355"/>
      <c r="BJ519" s="123"/>
      <c r="BK519" s="123"/>
      <c r="BL519" s="123"/>
      <c r="BM519" s="123" t="s">
        <v>4</v>
      </c>
      <c r="BN519" s="123" t="s">
        <v>31</v>
      </c>
      <c r="BO519" s="123" t="s">
        <v>1381</v>
      </c>
      <c r="BP519" s="123" t="s">
        <v>25</v>
      </c>
      <c r="BQ519" s="4" t="s">
        <v>8</v>
      </c>
      <c r="BR519" s="123" t="s">
        <v>1477</v>
      </c>
      <c r="BS519" s="123" t="s">
        <v>1648</v>
      </c>
      <c r="BT519" t="s">
        <v>14718</v>
      </c>
      <c r="BU519" t="s">
        <v>14719</v>
      </c>
      <c r="BV519" s="266" t="s">
        <v>1375</v>
      </c>
      <c r="BW519" s="85" t="s">
        <v>1404</v>
      </c>
      <c r="BX519" s="372"/>
      <c r="BY519" s="372"/>
      <c r="BZ519" s="129" t="s">
        <v>63</v>
      </c>
      <c r="CA519" t="s">
        <v>3364</v>
      </c>
      <c r="CB519">
        <v>12000</v>
      </c>
      <c r="CC519" s="123"/>
      <c r="CD519" s="123" t="s">
        <v>1495</v>
      </c>
      <c r="CE519" s="123" t="s">
        <v>17</v>
      </c>
      <c r="CF519" s="123"/>
      <c r="CG519" s="123"/>
      <c r="CH519" s="123"/>
      <c r="CI519" s="123"/>
      <c r="CJ519" s="85" t="s">
        <v>26</v>
      </c>
      <c r="CK519" s="85" t="s">
        <v>26</v>
      </c>
      <c r="CL519" s="85"/>
      <c r="CM519" s="85"/>
      <c r="CN519" s="266" t="s">
        <v>3314</v>
      </c>
      <c r="CO519" s="155">
        <v>38.552712</v>
      </c>
      <c r="CP519" s="155">
        <v>-121.75019500000001</v>
      </c>
      <c r="CQ519" s="285">
        <v>44251</v>
      </c>
      <c r="CR519" s="155" t="s">
        <v>17210</v>
      </c>
      <c r="CS519" s="378"/>
      <c r="CT519" s="155" t="s">
        <v>17513</v>
      </c>
      <c r="CU519" s="155">
        <v>50</v>
      </c>
      <c r="CV519" s="155">
        <v>24</v>
      </c>
      <c r="CW519" s="155">
        <v>20</v>
      </c>
      <c r="CX519" s="155" t="s">
        <v>12</v>
      </c>
      <c r="CY519" s="155" t="s">
        <v>15689</v>
      </c>
      <c r="CZ519" s="155" t="s">
        <v>26</v>
      </c>
      <c r="DA519" s="155">
        <v>1</v>
      </c>
      <c r="DB519" s="155"/>
      <c r="DC519" s="155" t="s">
        <v>15690</v>
      </c>
      <c r="DD519" s="155" t="s">
        <v>34</v>
      </c>
      <c r="DE519" s="155" t="s">
        <v>15450</v>
      </c>
      <c r="DF519" s="155" t="s">
        <v>15451</v>
      </c>
      <c r="DG519" s="155"/>
      <c r="DH519" s="284" t="s">
        <v>1375</v>
      </c>
      <c r="DI519" s="127" t="s">
        <v>122</v>
      </c>
      <c r="DJ519" s="84" t="s">
        <v>2221</v>
      </c>
      <c r="DK519" s="130" t="s">
        <v>3360</v>
      </c>
      <c r="DL519" s="127" t="s">
        <v>3275</v>
      </c>
      <c r="DM519" s="84" t="s">
        <v>3361</v>
      </c>
      <c r="DN519" s="84" t="s">
        <v>3363</v>
      </c>
      <c r="DO519" s="343"/>
      <c r="DP519" s="343"/>
      <c r="DQ519" s="84" t="s">
        <v>2222</v>
      </c>
      <c r="DR519" s="343"/>
      <c r="DS519" s="343"/>
      <c r="DT519" s="343"/>
      <c r="DU519" s="343"/>
      <c r="DV519" s="84">
        <v>62041104</v>
      </c>
      <c r="DW519" s="84" t="s">
        <v>3365</v>
      </c>
      <c r="DX519" s="84">
        <v>9002</v>
      </c>
      <c r="DZ519" s="355"/>
      <c r="EA519" s="84" t="s">
        <v>25</v>
      </c>
      <c r="EC519" s="125"/>
      <c r="ED519" s="343"/>
      <c r="EE519" s="343"/>
      <c r="EF519" s="343"/>
      <c r="EG519" s="355"/>
      <c r="EH519" s="355"/>
      <c r="EI519" s="126"/>
      <c r="EJ519" s="84" t="s">
        <v>26</v>
      </c>
      <c r="EK519" s="84" t="s">
        <v>25</v>
      </c>
      <c r="EM519" s="84" t="s">
        <v>1759</v>
      </c>
      <c r="EO519" s="84" t="s">
        <v>1862</v>
      </c>
      <c r="EP519" s="343"/>
      <c r="EQ519" s="84" t="s">
        <v>1863</v>
      </c>
      <c r="ES519" s="84" t="s">
        <v>4</v>
      </c>
      <c r="ET519" s="343"/>
      <c r="EU519" s="84" t="s">
        <v>114</v>
      </c>
      <c r="EV519" s="343"/>
      <c r="EW519" s="84" t="s">
        <v>1370</v>
      </c>
      <c r="EX519" s="343"/>
      <c r="EY519" s="84" t="s">
        <v>8</v>
      </c>
      <c r="FA519" s="84" t="s">
        <v>26</v>
      </c>
      <c r="FB519" s="343"/>
      <c r="FD519" s="343"/>
      <c r="FE519" s="84" t="s">
        <v>2354</v>
      </c>
      <c r="FF519" s="84" t="s">
        <v>1865</v>
      </c>
      <c r="FG519" s="84" t="s">
        <v>26</v>
      </c>
      <c r="FH519" s="96" t="s">
        <v>3884</v>
      </c>
      <c r="FI519" s="84" t="s">
        <v>1839</v>
      </c>
      <c r="FJ519" s="84" t="s">
        <v>64</v>
      </c>
      <c r="FK519" s="84" t="s">
        <v>63</v>
      </c>
      <c r="FL519" t="s">
        <v>3366</v>
      </c>
      <c r="FM519" s="84" t="s">
        <v>3362</v>
      </c>
      <c r="FN519" s="84" t="s">
        <v>1839</v>
      </c>
      <c r="FO519" s="84" t="s">
        <v>1841</v>
      </c>
      <c r="FP519" s="84" t="s">
        <v>3367</v>
      </c>
      <c r="FQ519" s="84" t="s">
        <v>3368</v>
      </c>
      <c r="FR519" s="84" t="s">
        <v>1869</v>
      </c>
      <c r="FS519" s="84" t="s">
        <v>1870</v>
      </c>
      <c r="FT519" s="84" t="s">
        <v>1845</v>
      </c>
      <c r="FU519" s="84" t="s">
        <v>9</v>
      </c>
      <c r="FV519" t="s">
        <v>3369</v>
      </c>
      <c r="FW519" s="84" t="s">
        <v>1846</v>
      </c>
      <c r="FX519" s="84" t="s">
        <v>46</v>
      </c>
      <c r="FY519" s="84" t="s">
        <v>3361</v>
      </c>
      <c r="FZ519" s="84" t="s">
        <v>3370</v>
      </c>
      <c r="GA519" s="84" t="s">
        <v>1375</v>
      </c>
      <c r="GB519" s="84" t="s">
        <v>3371</v>
      </c>
      <c r="GC519" s="343"/>
      <c r="GD519" s="343"/>
      <c r="GE519" s="343"/>
      <c r="GF519" s="355"/>
      <c r="GG519" s="355"/>
      <c r="GH519" s="331" t="s">
        <v>1375</v>
      </c>
      <c r="GI519" s="84" t="s">
        <v>9</v>
      </c>
      <c r="GJ519" s="84" t="s">
        <v>1874</v>
      </c>
      <c r="GK519" s="84" t="s">
        <v>1375</v>
      </c>
      <c r="GL519" s="84" t="s">
        <v>9</v>
      </c>
      <c r="GM519" s="84" t="s">
        <v>1375</v>
      </c>
      <c r="GN519" s="84" t="s">
        <v>1375</v>
      </c>
      <c r="GO519" s="343"/>
      <c r="GP519" s="84" t="s">
        <v>1850</v>
      </c>
      <c r="GQ519" s="343"/>
      <c r="GR519" s="84" t="s">
        <v>3372</v>
      </c>
      <c r="GS519" s="343"/>
      <c r="GT519" s="84" t="s">
        <v>3373</v>
      </c>
      <c r="GU519" s="84" t="s">
        <v>1375</v>
      </c>
      <c r="GV519" s="84" t="s">
        <v>9</v>
      </c>
      <c r="GW519" s="84" t="s">
        <v>3374</v>
      </c>
      <c r="GX519" s="84" t="s">
        <v>3362</v>
      </c>
      <c r="GY519"/>
      <c r="GZ519"/>
      <c r="HA519" s="97"/>
      <c r="HC519" s="84" t="str">
        <f ca="1">IFERROR(INDIRECT("'[2021_Ignition_Tracker_QC_File_20210520.xlsm]Ignition Tracker'!"&amp;ADDRESS(MATCH($A519,'[3]Ignition Tracker'!$A:$A,0),MATCH(HC$1,'[3]Ignition Tracker'!$1:$1,0))),"")</f>
        <v/>
      </c>
    </row>
    <row r="520" spans="1:211" s="84" customFormat="1" x14ac:dyDescent="0.35">
      <c r="A520" s="137">
        <v>159</v>
      </c>
      <c r="B520" s="343"/>
      <c r="C520" s="84" t="s">
        <v>1412</v>
      </c>
      <c r="D520" s="124">
        <v>44288</v>
      </c>
      <c r="E520" s="124">
        <v>44288</v>
      </c>
      <c r="F520" s="343"/>
      <c r="G520" s="125" t="s">
        <v>3375</v>
      </c>
      <c r="H520" s="97" t="s">
        <v>1375</v>
      </c>
      <c r="I520" s="126" t="s">
        <v>25</v>
      </c>
      <c r="J520" s="343"/>
      <c r="K520" s="355"/>
      <c r="L520" s="127">
        <v>44288</v>
      </c>
      <c r="M520" s="360"/>
      <c r="N520" s="267" t="s">
        <v>19657</v>
      </c>
      <c r="O520" s="354"/>
      <c r="P520" s="354"/>
      <c r="Q520" s="127"/>
      <c r="R520" s="127"/>
      <c r="S520" s="127"/>
      <c r="T520" s="126"/>
      <c r="U520" s="124"/>
      <c r="V520" s="124"/>
      <c r="W520" s="126"/>
      <c r="X520" s="362"/>
      <c r="Y520" s="362"/>
      <c r="Z520" s="126"/>
      <c r="AA520" s="126"/>
      <c r="AB520" s="124"/>
      <c r="AC520" s="124"/>
      <c r="AD520" s="362"/>
      <c r="AE520" s="362"/>
      <c r="AF520" s="363"/>
      <c r="AG520" s="363"/>
      <c r="AH520" s="97" t="s">
        <v>1375</v>
      </c>
      <c r="AI520" s="124">
        <v>44250</v>
      </c>
      <c r="AJ520" s="252" t="s">
        <v>3376</v>
      </c>
      <c r="AK520" s="124">
        <v>44250</v>
      </c>
      <c r="AL520" s="252">
        <v>0.57222222222222219</v>
      </c>
      <c r="AM520" s="85" t="s">
        <v>28</v>
      </c>
      <c r="AN520" s="85" t="s">
        <v>26</v>
      </c>
      <c r="AO520" s="85" t="s">
        <v>26</v>
      </c>
      <c r="AP520" s="85" t="s">
        <v>13745</v>
      </c>
      <c r="AQ520" s="85" t="s">
        <v>13746</v>
      </c>
      <c r="AR520" s="85"/>
      <c r="AS520" s="335" t="s">
        <v>3377</v>
      </c>
      <c r="AT520" s="335"/>
      <c r="AU520" s="85"/>
      <c r="AV520" s="85"/>
      <c r="AW520" s="85" t="s">
        <v>13747</v>
      </c>
      <c r="AX520" s="97" t="s">
        <v>1375</v>
      </c>
      <c r="AY520" s="85" t="s">
        <v>25</v>
      </c>
      <c r="AZ520" s="85" t="s">
        <v>25</v>
      </c>
      <c r="BA520" s="85" t="s">
        <v>25</v>
      </c>
      <c r="BB520" s="85" t="s">
        <v>25</v>
      </c>
      <c r="BC520" s="355"/>
      <c r="BD520" s="85" t="s">
        <v>27</v>
      </c>
      <c r="BE520" s="85" t="s">
        <v>13</v>
      </c>
      <c r="BF520" s="85" t="s">
        <v>34</v>
      </c>
      <c r="BG520" s="85" t="s">
        <v>34</v>
      </c>
      <c r="BH520" s="304" t="s">
        <v>18051</v>
      </c>
      <c r="BI520" s="355"/>
      <c r="BM520" s="123" t="s">
        <v>103</v>
      </c>
      <c r="BN520" s="123" t="s">
        <v>1380</v>
      </c>
      <c r="BO520" s="123" t="s">
        <v>1389</v>
      </c>
      <c r="BP520" s="123"/>
      <c r="BQ520" s="4" t="s">
        <v>8</v>
      </c>
      <c r="BR520" s="123" t="s">
        <v>1614</v>
      </c>
      <c r="BS520" s="123" t="s">
        <v>1563</v>
      </c>
      <c r="BT520"/>
      <c r="BU520" t="s">
        <v>13748</v>
      </c>
      <c r="BV520" s="96" t="s">
        <v>1375</v>
      </c>
      <c r="BW520" s="85" t="s">
        <v>1404</v>
      </c>
      <c r="BX520" s="372"/>
      <c r="BY520" s="372"/>
      <c r="BZ520" s="129" t="s">
        <v>49</v>
      </c>
      <c r="CA520" t="s">
        <v>3391</v>
      </c>
      <c r="CB520">
        <v>12000</v>
      </c>
      <c r="CC520" s="126"/>
      <c r="CD520" s="123" t="s">
        <v>14517</v>
      </c>
      <c r="CE520" s="123" t="s">
        <v>1444</v>
      </c>
      <c r="CG520" s="126"/>
      <c r="CH520" s="123"/>
      <c r="CI520" s="126"/>
      <c r="CJ520" s="85" t="s">
        <v>26</v>
      </c>
      <c r="CK520" s="85" t="s">
        <v>26</v>
      </c>
      <c r="CL520" s="85"/>
      <c r="CM520" s="85"/>
      <c r="CN520" s="96" t="s">
        <v>3314</v>
      </c>
      <c r="CO520" s="155"/>
      <c r="CP520" s="155"/>
      <c r="CQ520" s="285"/>
      <c r="CR520" s="155"/>
      <c r="CS520" s="378"/>
      <c r="CT520" s="155"/>
      <c r="CU520" s="155"/>
      <c r="CV520" s="155"/>
      <c r="CW520" s="155"/>
      <c r="CX520" s="155"/>
      <c r="CY520" s="155"/>
      <c r="CZ520" s="155"/>
      <c r="DA520" s="155"/>
      <c r="DB520" s="155"/>
      <c r="DC520" s="155"/>
      <c r="DD520" s="155"/>
      <c r="DE520" s="155"/>
      <c r="DF520" s="155"/>
      <c r="DG520" s="155"/>
      <c r="DH520" s="284" t="s">
        <v>1375</v>
      </c>
      <c r="DI520" s="127" t="s">
        <v>121</v>
      </c>
      <c r="DJ520" s="84" t="s">
        <v>2018</v>
      </c>
      <c r="DK520" s="130" t="s">
        <v>3376</v>
      </c>
      <c r="DL520" s="127" t="s">
        <v>3275</v>
      </c>
      <c r="DN520" s="84" t="s">
        <v>3377</v>
      </c>
      <c r="DO520" s="343"/>
      <c r="DP520" s="343"/>
      <c r="DQ520" s="84" t="s">
        <v>2406</v>
      </c>
      <c r="DR520" s="343"/>
      <c r="DS520" s="343"/>
      <c r="DT520" s="343"/>
      <c r="DU520" s="343"/>
      <c r="DW520" s="84" t="s">
        <v>3378</v>
      </c>
      <c r="DX520" s="84">
        <v>9002</v>
      </c>
      <c r="DZ520" s="355"/>
      <c r="EA520" s="84" t="s">
        <v>25</v>
      </c>
      <c r="EB520" s="84">
        <v>1</v>
      </c>
      <c r="EC520" s="125" t="s">
        <v>1887</v>
      </c>
      <c r="ED520" s="343"/>
      <c r="EE520" s="343"/>
      <c r="EF520" s="343"/>
      <c r="EG520" s="355"/>
      <c r="EH520" s="355"/>
      <c r="EI520" s="126"/>
      <c r="EJ520" s="84" t="s">
        <v>26</v>
      </c>
      <c r="EK520" s="84" t="s">
        <v>26</v>
      </c>
      <c r="EM520" s="84" t="s">
        <v>1759</v>
      </c>
      <c r="EO520" s="84" t="s">
        <v>2782</v>
      </c>
      <c r="EP520" s="343"/>
      <c r="EQ520" s="84" t="s">
        <v>1761</v>
      </c>
      <c r="ES520" s="84" t="s">
        <v>1521</v>
      </c>
      <c r="ET520" s="343"/>
      <c r="EU520" s="84" t="s">
        <v>115</v>
      </c>
      <c r="EV520" s="343"/>
      <c r="EW520" s="84" t="s">
        <v>1807</v>
      </c>
      <c r="EX520" s="343"/>
      <c r="EY520" s="84" t="s">
        <v>8</v>
      </c>
      <c r="FA520" s="84" t="s">
        <v>25</v>
      </c>
      <c r="FB520" s="343"/>
      <c r="FC520" s="84" t="s">
        <v>1816</v>
      </c>
      <c r="FD520" s="343"/>
      <c r="FE520" s="84" t="s">
        <v>2674</v>
      </c>
      <c r="FF520" s="84" t="s">
        <v>1865</v>
      </c>
      <c r="FG520" s="84" t="s">
        <v>26</v>
      </c>
      <c r="FH520" s="96" t="s">
        <v>1375</v>
      </c>
      <c r="FL520"/>
      <c r="FV520"/>
      <c r="GC520" s="343"/>
      <c r="GD520" s="343"/>
      <c r="GE520" s="343"/>
      <c r="GF520" s="355"/>
      <c r="GG520" s="355"/>
      <c r="GH520" s="331"/>
      <c r="GO520" s="343"/>
      <c r="GQ520" s="343"/>
      <c r="GS520" s="343"/>
      <c r="GY520"/>
      <c r="GZ520"/>
      <c r="HA520" s="97"/>
    </row>
    <row r="521" spans="1:211" s="84" customFormat="1" ht="29" x14ac:dyDescent="0.35">
      <c r="A521" s="137">
        <v>158</v>
      </c>
      <c r="B521" s="343"/>
      <c r="C521" s="84" t="s">
        <v>1412</v>
      </c>
      <c r="D521" s="124">
        <v>44287</v>
      </c>
      <c r="E521" s="124">
        <v>44287</v>
      </c>
      <c r="F521" s="343"/>
      <c r="G521" s="125" t="s">
        <v>3379</v>
      </c>
      <c r="H521" s="97" t="s">
        <v>1375</v>
      </c>
      <c r="I521" s="126" t="s">
        <v>25</v>
      </c>
      <c r="J521" s="343"/>
      <c r="K521" s="355"/>
      <c r="L521" s="127">
        <v>44287</v>
      </c>
      <c r="M521" s="360"/>
      <c r="N521" s="267" t="s">
        <v>19657</v>
      </c>
      <c r="O521" s="354"/>
      <c r="P521" s="354"/>
      <c r="Q521" s="127"/>
      <c r="R521" s="127"/>
      <c r="S521" s="127"/>
      <c r="T521" s="126"/>
      <c r="U521" s="124"/>
      <c r="V521" s="124"/>
      <c r="W521" s="126"/>
      <c r="X521" s="362"/>
      <c r="Y521" s="362"/>
      <c r="Z521" s="126"/>
      <c r="AA521" s="126"/>
      <c r="AB521" s="124"/>
      <c r="AC521" s="124"/>
      <c r="AD521" s="362"/>
      <c r="AE521" s="362"/>
      <c r="AF521" s="363"/>
      <c r="AG521" s="363"/>
      <c r="AH521" s="97" t="s">
        <v>1375</v>
      </c>
      <c r="AI521" s="124">
        <v>44250</v>
      </c>
      <c r="AJ521" s="252" t="s">
        <v>3380</v>
      </c>
      <c r="AK521" s="124">
        <v>44250</v>
      </c>
      <c r="AL521" s="252">
        <v>0.49444444444444446</v>
      </c>
      <c r="AM521" s="85" t="s">
        <v>28</v>
      </c>
      <c r="AN521" s="85" t="s">
        <v>26</v>
      </c>
      <c r="AO521" s="85" t="s">
        <v>26</v>
      </c>
      <c r="AP521" s="85" t="s">
        <v>14512</v>
      </c>
      <c r="AQ521" s="85" t="s">
        <v>14513</v>
      </c>
      <c r="AR521" s="85"/>
      <c r="AS521" s="335" t="s">
        <v>14514</v>
      </c>
      <c r="AT521" s="335"/>
      <c r="AU521" s="85"/>
      <c r="AV521" s="85"/>
      <c r="AW521" s="85" t="s">
        <v>12771</v>
      </c>
      <c r="AX521" s="97" t="s">
        <v>1375</v>
      </c>
      <c r="AY521" s="85" t="s">
        <v>25</v>
      </c>
      <c r="AZ521" s="85" t="s">
        <v>25</v>
      </c>
      <c r="BA521" s="85" t="s">
        <v>25</v>
      </c>
      <c r="BB521" s="85" t="s">
        <v>25</v>
      </c>
      <c r="BC521" s="355"/>
      <c r="BD521" s="85" t="s">
        <v>27</v>
      </c>
      <c r="BE521" s="85" t="s">
        <v>4</v>
      </c>
      <c r="BF521" s="85" t="s">
        <v>34</v>
      </c>
      <c r="BG521" s="85" t="s">
        <v>34</v>
      </c>
      <c r="BH521" s="304" t="s">
        <v>18051</v>
      </c>
      <c r="BI521" s="355"/>
      <c r="BM521" s="123" t="s">
        <v>4</v>
      </c>
      <c r="BN521" s="123" t="s">
        <v>1380</v>
      </c>
      <c r="BO521" s="123" t="s">
        <v>1381</v>
      </c>
      <c r="BP521" s="123" t="s">
        <v>25</v>
      </c>
      <c r="BQ521" s="4" t="s">
        <v>8</v>
      </c>
      <c r="BR521" s="123" t="s">
        <v>1614</v>
      </c>
      <c r="BS521" s="123" t="s">
        <v>1563</v>
      </c>
      <c r="BT521"/>
      <c r="BU521" t="s">
        <v>14515</v>
      </c>
      <c r="BV521" s="96" t="s">
        <v>1375</v>
      </c>
      <c r="BW521" s="85" t="s">
        <v>1404</v>
      </c>
      <c r="BX521" s="372"/>
      <c r="BY521" s="372"/>
      <c r="BZ521" s="129" t="s">
        <v>80</v>
      </c>
      <c r="CA521" t="s">
        <v>14516</v>
      </c>
      <c r="CB521">
        <v>21000</v>
      </c>
      <c r="CC521" s="126"/>
      <c r="CD521" s="123" t="s">
        <v>18</v>
      </c>
      <c r="CE521" s="123" t="s">
        <v>17</v>
      </c>
      <c r="CG521" s="126"/>
      <c r="CH521" s="123"/>
      <c r="CI521" s="126"/>
      <c r="CJ521" s="85" t="s">
        <v>26</v>
      </c>
      <c r="CK521" s="85" t="s">
        <v>26</v>
      </c>
      <c r="CL521" s="85"/>
      <c r="CM521" s="85"/>
      <c r="CN521" s="96" t="s">
        <v>3314</v>
      </c>
      <c r="CO521" s="155">
        <v>38.254170000000002</v>
      </c>
      <c r="CP521" s="155">
        <v>-122.01261417000001</v>
      </c>
      <c r="CQ521" s="285">
        <v>44253</v>
      </c>
      <c r="CR521" s="155" t="s">
        <v>17210</v>
      </c>
      <c r="CS521" s="378"/>
      <c r="CT521" s="155" t="s">
        <v>15355</v>
      </c>
      <c r="CU521" s="155">
        <v>60</v>
      </c>
      <c r="CV521" s="155">
        <v>32</v>
      </c>
      <c r="CW521" s="155">
        <v>20</v>
      </c>
      <c r="CX521" s="155" t="s">
        <v>12</v>
      </c>
      <c r="CY521" s="155" t="s">
        <v>12</v>
      </c>
      <c r="CZ521" s="155" t="s">
        <v>26</v>
      </c>
      <c r="DA521" s="155">
        <v>1</v>
      </c>
      <c r="DB521" s="155"/>
      <c r="DC521" s="155" t="s">
        <v>15704</v>
      </c>
      <c r="DD521" s="155" t="s">
        <v>34</v>
      </c>
      <c r="DE521" s="155" t="s">
        <v>15450</v>
      </c>
      <c r="DF521" s="155" t="s">
        <v>15451</v>
      </c>
      <c r="DG521" s="155"/>
      <c r="DH521" s="284" t="s">
        <v>1375</v>
      </c>
      <c r="DI521" s="127" t="s">
        <v>122</v>
      </c>
      <c r="DJ521" s="84" t="s">
        <v>2027</v>
      </c>
      <c r="DK521" s="130" t="s">
        <v>3380</v>
      </c>
      <c r="DL521" s="127" t="s">
        <v>3275</v>
      </c>
      <c r="DM521" s="84" t="s">
        <v>3381</v>
      </c>
      <c r="DN521" s="84" t="s">
        <v>3382</v>
      </c>
      <c r="DO521" s="343"/>
      <c r="DP521" s="343"/>
      <c r="DQ521" s="84" t="s">
        <v>2833</v>
      </c>
      <c r="DR521" s="343"/>
      <c r="DS521" s="343"/>
      <c r="DT521" s="343"/>
      <c r="DU521" s="343"/>
      <c r="DV521" s="84">
        <v>6364</v>
      </c>
      <c r="DW521" s="84" t="s">
        <v>3383</v>
      </c>
      <c r="DX521" s="84">
        <v>9002</v>
      </c>
      <c r="DY521" s="84">
        <v>1</v>
      </c>
      <c r="DZ521" s="355"/>
      <c r="EA521" s="84" t="s">
        <v>25</v>
      </c>
      <c r="EC521" s="125"/>
      <c r="ED521" s="343"/>
      <c r="EE521" s="343"/>
      <c r="EF521" s="343"/>
      <c r="EG521" s="355"/>
      <c r="EH521" s="355"/>
      <c r="EI521" s="126"/>
      <c r="EJ521" s="84" t="s">
        <v>26</v>
      </c>
      <c r="EK521" s="84" t="s">
        <v>25</v>
      </c>
      <c r="EM521" s="84" t="s">
        <v>1807</v>
      </c>
      <c r="EN521" s="84" t="s">
        <v>3384</v>
      </c>
      <c r="EO521" s="84" t="s">
        <v>1835</v>
      </c>
      <c r="EP521" s="343"/>
      <c r="EQ521" s="84" t="s">
        <v>1863</v>
      </c>
      <c r="ES521" s="84" t="s">
        <v>4</v>
      </c>
      <c r="ET521" s="343"/>
      <c r="EU521" s="84" t="s">
        <v>115</v>
      </c>
      <c r="EV521" s="343"/>
      <c r="EW521" s="84" t="s">
        <v>18</v>
      </c>
      <c r="EX521" s="343"/>
      <c r="EY521" s="84" t="s">
        <v>8</v>
      </c>
      <c r="FA521" s="84" t="s">
        <v>26</v>
      </c>
      <c r="FB521" s="343"/>
      <c r="FD521" s="343"/>
      <c r="FE521" s="84" t="s">
        <v>2354</v>
      </c>
      <c r="FF521" s="84" t="s">
        <v>1865</v>
      </c>
      <c r="FG521" s="84" t="s">
        <v>26</v>
      </c>
      <c r="FH521" s="96" t="s">
        <v>1375</v>
      </c>
      <c r="FL521"/>
      <c r="FV521"/>
      <c r="GC521" s="343"/>
      <c r="GD521" s="343"/>
      <c r="GE521" s="343"/>
      <c r="GF521" s="355"/>
      <c r="GG521" s="355"/>
      <c r="GH521" s="331"/>
      <c r="GO521" s="343"/>
      <c r="GQ521" s="343"/>
      <c r="GS521" s="343"/>
      <c r="GY521"/>
      <c r="GZ521"/>
      <c r="HA521" s="97"/>
    </row>
    <row r="522" spans="1:211" s="84" customFormat="1" x14ac:dyDescent="0.35">
      <c r="A522" s="137">
        <v>155</v>
      </c>
      <c r="B522" s="343"/>
      <c r="C522" s="84" t="s">
        <v>1412</v>
      </c>
      <c r="D522" s="124">
        <v>44319</v>
      </c>
      <c r="E522" s="124">
        <v>44319</v>
      </c>
      <c r="F522" s="343"/>
      <c r="G522" s="125" t="s">
        <v>3274</v>
      </c>
      <c r="H522" s="97" t="s">
        <v>1375</v>
      </c>
      <c r="I522" s="126" t="s">
        <v>25</v>
      </c>
      <c r="J522" s="343"/>
      <c r="K522" s="355"/>
      <c r="L522" s="127">
        <v>44319</v>
      </c>
      <c r="M522" s="360"/>
      <c r="N522" s="267" t="s">
        <v>19657</v>
      </c>
      <c r="O522" s="354"/>
      <c r="P522" s="354"/>
      <c r="Q522" s="127"/>
      <c r="R522" s="127"/>
      <c r="S522" s="127"/>
      <c r="T522" s="126" t="s">
        <v>26</v>
      </c>
      <c r="U522" s="124"/>
      <c r="V522" s="124"/>
      <c r="W522" s="126"/>
      <c r="X522" s="362"/>
      <c r="Y522" s="362"/>
      <c r="Z522" s="126"/>
      <c r="AA522" s="126" t="s">
        <v>25</v>
      </c>
      <c r="AB522" s="124">
        <v>44313</v>
      </c>
      <c r="AC522" s="124">
        <v>44314</v>
      </c>
      <c r="AD522" s="362"/>
      <c r="AE522" s="362"/>
      <c r="AF522" s="363"/>
      <c r="AG522" s="363"/>
      <c r="AH522" s="97" t="s">
        <v>1375</v>
      </c>
      <c r="AI522" s="124">
        <v>44250</v>
      </c>
      <c r="AJ522" s="252">
        <v>0.2388888888888889</v>
      </c>
      <c r="AK522" s="124">
        <v>44250</v>
      </c>
      <c r="AL522" s="252">
        <v>0.2388888888888889</v>
      </c>
      <c r="AM522" s="85" t="s">
        <v>28</v>
      </c>
      <c r="AN522" s="85" t="s">
        <v>26</v>
      </c>
      <c r="AO522" s="85" t="s">
        <v>26</v>
      </c>
      <c r="AP522" s="85" t="s">
        <v>3277</v>
      </c>
      <c r="AQ522" s="85" t="s">
        <v>3278</v>
      </c>
      <c r="AR522" s="85"/>
      <c r="AS522" s="335" t="s">
        <v>3279</v>
      </c>
      <c r="AT522" s="335">
        <v>120566355</v>
      </c>
      <c r="AU522" s="85"/>
      <c r="AV522" s="85"/>
      <c r="AW522" s="85"/>
      <c r="AX522" s="97" t="s">
        <v>1375</v>
      </c>
      <c r="AY522" s="85" t="s">
        <v>26</v>
      </c>
      <c r="AZ522" s="85" t="s">
        <v>25</v>
      </c>
      <c r="BA522" s="85" t="s">
        <v>26</v>
      </c>
      <c r="BB522" s="85" t="s">
        <v>26</v>
      </c>
      <c r="BC522" s="355"/>
      <c r="BD522" s="85" t="s">
        <v>27</v>
      </c>
      <c r="BE522" s="85" t="s">
        <v>13</v>
      </c>
      <c r="BF522" s="85" t="s">
        <v>34</v>
      </c>
      <c r="BG522" s="85"/>
      <c r="BH522" s="304" t="s">
        <v>18047</v>
      </c>
      <c r="BI522" s="355"/>
      <c r="BM522" s="123" t="s">
        <v>102</v>
      </c>
      <c r="BN522" s="123" t="s">
        <v>1378</v>
      </c>
      <c r="BO522" s="123" t="s">
        <v>1391</v>
      </c>
      <c r="BP522" s="123"/>
      <c r="BQ522" s="4" t="s">
        <v>8</v>
      </c>
      <c r="BR522" s="123" t="s">
        <v>1614</v>
      </c>
      <c r="BS522" s="123" t="s">
        <v>1420</v>
      </c>
      <c r="BT522"/>
      <c r="BU522"/>
      <c r="BV522" s="96" t="s">
        <v>1375</v>
      </c>
      <c r="BW522" s="85" t="s">
        <v>1404</v>
      </c>
      <c r="BX522" s="372"/>
      <c r="BY522" s="372"/>
      <c r="BZ522" s="129" t="s">
        <v>143</v>
      </c>
      <c r="CA522" t="s">
        <v>3304</v>
      </c>
      <c r="CB522">
        <v>12000</v>
      </c>
      <c r="CC522" s="126"/>
      <c r="CD522" s="123" t="s">
        <v>18</v>
      </c>
      <c r="CE522" s="123" t="s">
        <v>17</v>
      </c>
      <c r="CG522" s="126"/>
      <c r="CH522" s="123"/>
      <c r="CI522" s="126"/>
      <c r="CJ522" s="85" t="s">
        <v>26</v>
      </c>
      <c r="CK522" s="85" t="s">
        <v>26</v>
      </c>
      <c r="CL522" s="85"/>
      <c r="CM522" s="85"/>
      <c r="CN522" s="96" t="s">
        <v>3230</v>
      </c>
      <c r="CO522" s="155"/>
      <c r="CP522" s="155"/>
      <c r="CQ522" s="285"/>
      <c r="CR522" s="155"/>
      <c r="CS522" s="378"/>
      <c r="CT522" s="155"/>
      <c r="CU522" s="155"/>
      <c r="CV522" s="155"/>
      <c r="CW522" s="155"/>
      <c r="CX522" s="155"/>
      <c r="CY522" s="155"/>
      <c r="CZ522" s="155"/>
      <c r="DA522" s="155"/>
      <c r="DB522" s="155"/>
      <c r="DC522" s="155"/>
      <c r="DD522" s="155"/>
      <c r="DE522" s="155"/>
      <c r="DF522" s="155"/>
      <c r="DG522" s="155"/>
      <c r="DH522" s="284" t="s">
        <v>1375</v>
      </c>
      <c r="DI522" s="127" t="s">
        <v>127</v>
      </c>
      <c r="DJ522" s="84" t="s">
        <v>1416</v>
      </c>
      <c r="DK522" s="130" t="s">
        <v>3276</v>
      </c>
      <c r="DL522" s="127" t="s">
        <v>3275</v>
      </c>
      <c r="DM522" s="84" t="s">
        <v>3277</v>
      </c>
      <c r="DN522" s="84" t="s">
        <v>3279</v>
      </c>
      <c r="DO522" s="343"/>
      <c r="DP522" s="343"/>
      <c r="DQ522" s="84" t="s">
        <v>1416</v>
      </c>
      <c r="DR522" s="343"/>
      <c r="DS522" s="343"/>
      <c r="DT522" s="343"/>
      <c r="DU522" s="343"/>
      <c r="DV522" s="84">
        <v>16309</v>
      </c>
      <c r="DW522" s="84" t="s">
        <v>3280</v>
      </c>
      <c r="DX522" s="84">
        <v>9002</v>
      </c>
      <c r="DZ522" s="355"/>
      <c r="EA522" s="84" t="s">
        <v>25</v>
      </c>
      <c r="EB522" s="84">
        <v>4</v>
      </c>
      <c r="EC522" s="125" t="s">
        <v>1887</v>
      </c>
      <c r="ED522" s="343"/>
      <c r="EE522" s="343"/>
      <c r="EF522" s="343"/>
      <c r="EG522" s="355"/>
      <c r="EH522" s="355"/>
      <c r="EI522" s="126"/>
      <c r="EJ522" s="84" t="s">
        <v>26</v>
      </c>
      <c r="EK522" s="84" t="s">
        <v>25</v>
      </c>
      <c r="EM522" s="84" t="s">
        <v>1759</v>
      </c>
      <c r="EO522" s="84" t="s">
        <v>1835</v>
      </c>
      <c r="EP522" s="343"/>
      <c r="EQ522" s="84" t="s">
        <v>1863</v>
      </c>
      <c r="ES522" s="84" t="s">
        <v>1888</v>
      </c>
      <c r="ET522" s="343"/>
      <c r="EU522" s="84" t="s">
        <v>113</v>
      </c>
      <c r="EV522" s="343"/>
      <c r="EW522" s="84" t="s">
        <v>18</v>
      </c>
      <c r="EX522" s="343"/>
      <c r="EY522" s="84" t="s">
        <v>8</v>
      </c>
      <c r="FA522" s="84" t="s">
        <v>25</v>
      </c>
      <c r="FB522" s="343"/>
      <c r="FC522" s="84" t="s">
        <v>1816</v>
      </c>
      <c r="FD522" s="343"/>
      <c r="FE522" s="84" t="s">
        <v>2878</v>
      </c>
      <c r="FG522" s="84" t="s">
        <v>26</v>
      </c>
      <c r="FH522" s="96" t="s">
        <v>1375</v>
      </c>
      <c r="FI522" s="84" t="s">
        <v>1839</v>
      </c>
      <c r="FJ522" s="84" t="s">
        <v>55</v>
      </c>
      <c r="FK522" s="84" t="s">
        <v>55</v>
      </c>
      <c r="FL522" t="s">
        <v>3281</v>
      </c>
      <c r="FM522" s="84" t="s">
        <v>3278</v>
      </c>
      <c r="FN522" s="84" t="s">
        <v>1839</v>
      </c>
      <c r="FO522" s="84" t="s">
        <v>1841</v>
      </c>
      <c r="FP522" s="84" t="s">
        <v>3282</v>
      </c>
      <c r="FQ522" s="84" t="s">
        <v>3283</v>
      </c>
      <c r="FR522" s="84" t="s">
        <v>1869</v>
      </c>
      <c r="FS522" s="84" t="s">
        <v>1844</v>
      </c>
      <c r="FT522" s="84" t="s">
        <v>1845</v>
      </c>
      <c r="FU522" s="84" t="s">
        <v>9</v>
      </c>
      <c r="FV522" t="s">
        <v>1438</v>
      </c>
      <c r="FW522" s="84" t="s">
        <v>1846</v>
      </c>
      <c r="FX522" s="84" t="s">
        <v>1436</v>
      </c>
      <c r="FY522" s="84" t="s">
        <v>3277</v>
      </c>
      <c r="FZ522" s="84" t="s">
        <v>3012</v>
      </c>
      <c r="GA522" s="84" t="s">
        <v>56</v>
      </c>
      <c r="GB522" s="84" t="s">
        <v>1375</v>
      </c>
      <c r="GC522" s="343"/>
      <c r="GD522" s="343"/>
      <c r="GE522" s="343"/>
      <c r="GF522" s="355"/>
      <c r="GG522" s="355"/>
      <c r="GH522" s="331" t="s">
        <v>1375</v>
      </c>
      <c r="GI522" s="84" t="s">
        <v>9</v>
      </c>
      <c r="GJ522" s="84" t="s">
        <v>1433</v>
      </c>
      <c r="GK522" s="84" t="s">
        <v>1375</v>
      </c>
      <c r="GL522" s="84" t="s">
        <v>9</v>
      </c>
      <c r="GM522" s="84" t="s">
        <v>1848</v>
      </c>
      <c r="GN522" s="84" t="s">
        <v>3284</v>
      </c>
      <c r="GO522" s="343"/>
      <c r="GP522" s="84" t="s">
        <v>1850</v>
      </c>
      <c r="GQ522" s="343"/>
      <c r="GR522" s="84" t="s">
        <v>3285</v>
      </c>
      <c r="GS522" s="343"/>
      <c r="GT522" s="84" t="s">
        <v>3286</v>
      </c>
      <c r="GU522" s="84" t="s">
        <v>3287</v>
      </c>
      <c r="GV522" s="84" t="s">
        <v>9</v>
      </c>
      <c r="GW522" s="84" t="s">
        <v>3288</v>
      </c>
      <c r="GX522" s="84" t="s">
        <v>3278</v>
      </c>
      <c r="GY522"/>
      <c r="GZ522"/>
      <c r="HA522" s="97"/>
    </row>
    <row r="523" spans="1:211" s="84" customFormat="1" x14ac:dyDescent="0.35">
      <c r="A523" s="137">
        <v>154</v>
      </c>
      <c r="B523" s="343"/>
      <c r="C523" s="84" t="s">
        <v>1412</v>
      </c>
      <c r="D523" s="124">
        <v>44250</v>
      </c>
      <c r="E523" s="124">
        <v>44250</v>
      </c>
      <c r="F523" s="343"/>
      <c r="G523" s="125" t="s">
        <v>3289</v>
      </c>
      <c r="H523" s="97" t="s">
        <v>1375</v>
      </c>
      <c r="I523" s="126"/>
      <c r="J523" s="343"/>
      <c r="K523" s="355"/>
      <c r="L523" s="127"/>
      <c r="M523" s="360"/>
      <c r="N523" s="267" t="s">
        <v>19657</v>
      </c>
      <c r="O523" s="354"/>
      <c r="P523" s="354"/>
      <c r="Q523" s="127"/>
      <c r="R523" s="127"/>
      <c r="S523" s="127"/>
      <c r="T523" s="126"/>
      <c r="U523" s="124"/>
      <c r="V523" s="124"/>
      <c r="W523" s="126"/>
      <c r="X523" s="362"/>
      <c r="Y523" s="362"/>
      <c r="Z523" s="126"/>
      <c r="AA523" s="126"/>
      <c r="AB523" s="124"/>
      <c r="AC523" s="124"/>
      <c r="AD523" s="362"/>
      <c r="AE523" s="362"/>
      <c r="AF523" s="363"/>
      <c r="AG523" s="363"/>
      <c r="AH523" s="97" t="s">
        <v>1375</v>
      </c>
      <c r="AI523" s="124">
        <v>44249</v>
      </c>
      <c r="AJ523" s="252" t="s">
        <v>3290</v>
      </c>
      <c r="AK523" s="124"/>
      <c r="AL523" s="252"/>
      <c r="AM523" s="85" t="s">
        <v>28</v>
      </c>
      <c r="AN523" s="85" t="s">
        <v>26</v>
      </c>
      <c r="AO523" s="85" t="s">
        <v>26</v>
      </c>
      <c r="AP523" s="85"/>
      <c r="AQ523" s="85"/>
      <c r="AR523" s="85"/>
      <c r="AS523" s="335">
        <v>3725698919</v>
      </c>
      <c r="AT523" s="335"/>
      <c r="AU523" s="85"/>
      <c r="AV523" s="85"/>
      <c r="AW523" s="85"/>
      <c r="AX523" s="97" t="s">
        <v>1375</v>
      </c>
      <c r="AY523" s="85" t="s">
        <v>26</v>
      </c>
      <c r="AZ523" s="85" t="s">
        <v>26</v>
      </c>
      <c r="BA523" s="85" t="s">
        <v>26</v>
      </c>
      <c r="BB523" s="85" t="s">
        <v>26</v>
      </c>
      <c r="BC523" s="355"/>
      <c r="BD523" s="85" t="s">
        <v>33</v>
      </c>
      <c r="BE523" s="85" t="s">
        <v>16</v>
      </c>
      <c r="BF523" s="85"/>
      <c r="BG523" s="85"/>
      <c r="BH523" s="304" t="s">
        <v>18051</v>
      </c>
      <c r="BI523" s="355"/>
      <c r="BM523" s="123" t="s">
        <v>106</v>
      </c>
      <c r="BN523" s="123"/>
      <c r="BO523" s="123"/>
      <c r="BP523" s="123"/>
      <c r="BQ523" s="4" t="s">
        <v>8</v>
      </c>
      <c r="BR523" s="123"/>
      <c r="BS523" s="123"/>
      <c r="BT523"/>
      <c r="BU523"/>
      <c r="BV523" s="96" t="s">
        <v>1375</v>
      </c>
      <c r="BW523" s="85" t="s">
        <v>44</v>
      </c>
      <c r="BX523" s="372"/>
      <c r="BY523" s="372"/>
      <c r="BZ523" s="129" t="s">
        <v>82</v>
      </c>
      <c r="CA523" t="s">
        <v>3303</v>
      </c>
      <c r="CB523">
        <v>12000</v>
      </c>
      <c r="CC523" s="126"/>
      <c r="CD523" s="123" t="s">
        <v>3293</v>
      </c>
      <c r="CE523" s="123" t="s">
        <v>17</v>
      </c>
      <c r="CG523" s="126"/>
      <c r="CH523" s="123">
        <v>180</v>
      </c>
      <c r="CI523" s="126"/>
      <c r="CJ523" s="85" t="s">
        <v>26</v>
      </c>
      <c r="CK523" s="85" t="s">
        <v>26</v>
      </c>
      <c r="CL523" s="85"/>
      <c r="CM523" s="85"/>
      <c r="CN523" s="96" t="s">
        <v>3230</v>
      </c>
      <c r="CO523" s="155"/>
      <c r="CP523" s="155"/>
      <c r="CQ523" s="285"/>
      <c r="CR523" s="155"/>
      <c r="CS523" s="378"/>
      <c r="CT523" s="155"/>
      <c r="CU523" s="155"/>
      <c r="CV523" s="155"/>
      <c r="CW523" s="155"/>
      <c r="CX523" s="155"/>
      <c r="CY523" s="155"/>
      <c r="CZ523" s="155"/>
      <c r="DA523" s="155"/>
      <c r="DB523" s="155"/>
      <c r="DC523" s="155"/>
      <c r="DD523" s="155"/>
      <c r="DE523" s="155"/>
      <c r="DF523" s="155"/>
      <c r="DG523" s="155"/>
      <c r="DH523" s="284" t="s">
        <v>1375</v>
      </c>
      <c r="DI523" s="127" t="s">
        <v>2685</v>
      </c>
      <c r="DJ523" s="84" t="s">
        <v>3291</v>
      </c>
      <c r="DK523" s="130" t="s">
        <v>3290</v>
      </c>
      <c r="DL523" s="127" t="s">
        <v>3245</v>
      </c>
      <c r="DN523" s="84">
        <v>3725698919</v>
      </c>
      <c r="DO523" s="343"/>
      <c r="DP523" s="343"/>
      <c r="DQ523" s="84" t="s">
        <v>1552</v>
      </c>
      <c r="DR523" s="343"/>
      <c r="DS523" s="343"/>
      <c r="DT523" s="343"/>
      <c r="DU523" s="343"/>
      <c r="DV523" s="84">
        <v>42091102</v>
      </c>
      <c r="DW523" s="84" t="s">
        <v>3292</v>
      </c>
      <c r="DX523" s="84">
        <v>1121</v>
      </c>
      <c r="DZ523" s="355"/>
      <c r="EA523" s="84" t="s">
        <v>25</v>
      </c>
      <c r="EC523" s="125"/>
      <c r="ED523" s="343"/>
      <c r="EE523" s="343"/>
      <c r="EF523" s="343"/>
      <c r="EG523" s="355"/>
      <c r="EH523" s="355"/>
      <c r="EI523" s="126"/>
      <c r="EJ523" s="84" t="s">
        <v>26</v>
      </c>
      <c r="EK523" s="84" t="s">
        <v>25</v>
      </c>
      <c r="EL523" s="84" t="s">
        <v>26</v>
      </c>
      <c r="EM523" s="84" t="s">
        <v>1759</v>
      </c>
      <c r="EO523" s="84" t="s">
        <v>1760</v>
      </c>
      <c r="EP523" s="343"/>
      <c r="EQ523" s="84" t="s">
        <v>1761</v>
      </c>
      <c r="ES523" s="84" t="s">
        <v>41</v>
      </c>
      <c r="ET523" s="343"/>
      <c r="EU523" s="84" t="s">
        <v>112</v>
      </c>
      <c r="EV523" s="343"/>
      <c r="EW523" s="84" t="s">
        <v>1370</v>
      </c>
      <c r="EX523" s="343"/>
      <c r="EY523" s="84" t="s">
        <v>8</v>
      </c>
      <c r="FA523" s="84" t="s">
        <v>26</v>
      </c>
      <c r="FB523" s="343"/>
      <c r="FD523" s="343"/>
      <c r="FH523" s="96" t="s">
        <v>1375</v>
      </c>
      <c r="FL523"/>
      <c r="FV523"/>
      <c r="GC523" s="343"/>
      <c r="GD523" s="343"/>
      <c r="GE523" s="343"/>
      <c r="GF523" s="355"/>
      <c r="GG523" s="355"/>
      <c r="GH523" s="331"/>
      <c r="GO523" s="343"/>
      <c r="GQ523" s="343"/>
      <c r="GS523" s="343"/>
      <c r="GY523"/>
      <c r="GZ523"/>
      <c r="HA523" s="97"/>
    </row>
    <row r="524" spans="1:211" s="84" customFormat="1" x14ac:dyDescent="0.35">
      <c r="A524" s="137">
        <v>153</v>
      </c>
      <c r="B524" s="343"/>
      <c r="C524" s="84" t="s">
        <v>1412</v>
      </c>
      <c r="D524" s="124">
        <v>44250</v>
      </c>
      <c r="E524" s="124">
        <v>44250</v>
      </c>
      <c r="F524" s="343"/>
      <c r="G524" s="125" t="s">
        <v>3244</v>
      </c>
      <c r="H524" s="97" t="s">
        <v>1375</v>
      </c>
      <c r="I524" s="126"/>
      <c r="J524" s="343"/>
      <c r="K524" s="355"/>
      <c r="L524" s="127"/>
      <c r="M524" s="360"/>
      <c r="N524" s="267" t="s">
        <v>19657</v>
      </c>
      <c r="O524" s="354"/>
      <c r="P524" s="354"/>
      <c r="Q524" s="127"/>
      <c r="R524" s="127"/>
      <c r="S524" s="127"/>
      <c r="T524" s="126"/>
      <c r="U524" s="124"/>
      <c r="V524" s="124"/>
      <c r="W524" s="126"/>
      <c r="X524" s="362"/>
      <c r="Y524" s="362"/>
      <c r="Z524" s="126"/>
      <c r="AA524" s="126"/>
      <c r="AB524" s="124"/>
      <c r="AC524" s="124"/>
      <c r="AD524" s="362"/>
      <c r="AE524" s="362"/>
      <c r="AF524" s="363"/>
      <c r="AG524" s="363"/>
      <c r="AH524" s="97" t="s">
        <v>1375</v>
      </c>
      <c r="AI524" s="124">
        <v>44249</v>
      </c>
      <c r="AJ524" s="252" t="s">
        <v>2240</v>
      </c>
      <c r="AK524" s="124"/>
      <c r="AL524" s="252"/>
      <c r="AM524" s="85" t="s">
        <v>28</v>
      </c>
      <c r="AN524" s="85" t="s">
        <v>26</v>
      </c>
      <c r="AO524" s="85" t="s">
        <v>26</v>
      </c>
      <c r="AP524" s="85"/>
      <c r="AQ524" s="85"/>
      <c r="AR524" s="85"/>
      <c r="AS524" s="335">
        <v>6280178</v>
      </c>
      <c r="AT524" s="335"/>
      <c r="AU524" s="85"/>
      <c r="AV524" s="85"/>
      <c r="AW524" s="85"/>
      <c r="AX524" s="97" t="s">
        <v>1375</v>
      </c>
      <c r="AY524" s="85" t="s">
        <v>26</v>
      </c>
      <c r="AZ524" s="85" t="s">
        <v>26</v>
      </c>
      <c r="BA524" s="85" t="s">
        <v>26</v>
      </c>
      <c r="BB524" s="85" t="s">
        <v>26</v>
      </c>
      <c r="BC524" s="355"/>
      <c r="BD524" s="85" t="s">
        <v>33</v>
      </c>
      <c r="BE524" s="85" t="s">
        <v>16</v>
      </c>
      <c r="BF524" s="85"/>
      <c r="BG524" s="85"/>
      <c r="BH524" s="304" t="s">
        <v>18051</v>
      </c>
      <c r="BI524" s="355"/>
      <c r="BM524" s="123" t="s">
        <v>106</v>
      </c>
      <c r="BN524" s="123"/>
      <c r="BO524" s="123"/>
      <c r="BP524" s="123"/>
      <c r="BQ524" s="4" t="s">
        <v>1371</v>
      </c>
      <c r="BR524" s="123"/>
      <c r="BS524" s="123"/>
      <c r="BT524"/>
      <c r="BU524"/>
      <c r="BV524" s="96" t="s">
        <v>1375</v>
      </c>
      <c r="BW524" s="85" t="s">
        <v>1404</v>
      </c>
      <c r="BX524" s="372"/>
      <c r="BY524" s="372"/>
      <c r="BZ524" s="129" t="s">
        <v>79</v>
      </c>
      <c r="CA524" t="s">
        <v>3302</v>
      </c>
      <c r="CB524">
        <v>12000</v>
      </c>
      <c r="CC524" s="126"/>
      <c r="CD524" s="123" t="s">
        <v>1475</v>
      </c>
      <c r="CE524" s="123" t="s">
        <v>17</v>
      </c>
      <c r="CG524" s="126"/>
      <c r="CH524" s="123"/>
      <c r="CI524" s="126"/>
      <c r="CJ524" s="85" t="s">
        <v>26</v>
      </c>
      <c r="CK524" s="85" t="s">
        <v>26</v>
      </c>
      <c r="CL524" s="85"/>
      <c r="CM524" s="85"/>
      <c r="CN524" s="96" t="s">
        <v>3230</v>
      </c>
      <c r="CO524" s="155"/>
      <c r="CP524" s="155"/>
      <c r="CQ524" s="285"/>
      <c r="CR524" s="155"/>
      <c r="CS524" s="378"/>
      <c r="CT524" s="155"/>
      <c r="CU524" s="155"/>
      <c r="CV524" s="155"/>
      <c r="CW524" s="155"/>
      <c r="CX524" s="155"/>
      <c r="CY524" s="155"/>
      <c r="CZ524" s="155"/>
      <c r="DA524" s="155"/>
      <c r="DB524" s="155"/>
      <c r="DC524" s="155"/>
      <c r="DD524" s="155"/>
      <c r="DE524" s="155"/>
      <c r="DF524" s="155"/>
      <c r="DG524" s="155"/>
      <c r="DH524" s="284" t="s">
        <v>1375</v>
      </c>
      <c r="DI524" s="127" t="s">
        <v>1555</v>
      </c>
      <c r="DJ524" s="84" t="s">
        <v>1918</v>
      </c>
      <c r="DK524" s="130" t="s">
        <v>2240</v>
      </c>
      <c r="DL524" s="127" t="s">
        <v>3245</v>
      </c>
      <c r="DN524" s="84">
        <v>6280178</v>
      </c>
      <c r="DO524" s="343"/>
      <c r="DP524" s="343"/>
      <c r="DQ524" s="84" t="s">
        <v>1919</v>
      </c>
      <c r="DR524" s="343"/>
      <c r="DS524" s="343"/>
      <c r="DT524" s="343"/>
      <c r="DU524" s="343"/>
      <c r="DW524" s="84" t="s">
        <v>3246</v>
      </c>
      <c r="DX524" s="84">
        <v>1121</v>
      </c>
      <c r="DZ524" s="355"/>
      <c r="EA524" s="84" t="s">
        <v>25</v>
      </c>
      <c r="EC524" s="125"/>
      <c r="ED524" s="343"/>
      <c r="EE524" s="343"/>
      <c r="EF524" s="343"/>
      <c r="EG524" s="355"/>
      <c r="EH524" s="355"/>
      <c r="EI524" s="126"/>
      <c r="EJ524" s="84" t="s">
        <v>26</v>
      </c>
      <c r="EK524" s="84" t="s">
        <v>25</v>
      </c>
      <c r="EL524" s="84" t="s">
        <v>26</v>
      </c>
      <c r="EM524" s="84" t="s">
        <v>1759</v>
      </c>
      <c r="EO524" s="84" t="s">
        <v>1760</v>
      </c>
      <c r="EP524" s="343"/>
      <c r="EQ524" s="84" t="s">
        <v>1761</v>
      </c>
      <c r="ES524" s="84" t="s">
        <v>6</v>
      </c>
      <c r="ET524" s="343"/>
      <c r="EU524" s="84" t="s">
        <v>112</v>
      </c>
      <c r="EV524" s="343"/>
      <c r="EW524" s="84" t="s">
        <v>1370</v>
      </c>
      <c r="EX524" s="343"/>
      <c r="EY524" s="84" t="s">
        <v>1371</v>
      </c>
      <c r="FA524" s="84" t="s">
        <v>26</v>
      </c>
      <c r="FB524" s="343"/>
      <c r="FD524" s="343"/>
      <c r="FH524" s="96" t="s">
        <v>1375</v>
      </c>
      <c r="FL524"/>
      <c r="FV524"/>
      <c r="GC524" s="343"/>
      <c r="GD524" s="343"/>
      <c r="GE524" s="343"/>
      <c r="GF524" s="355"/>
      <c r="GG524" s="355"/>
      <c r="GH524" s="331"/>
      <c r="GO524" s="343"/>
      <c r="GQ524" s="343"/>
      <c r="GS524" s="343"/>
      <c r="GY524"/>
      <c r="GZ524"/>
      <c r="HA524" s="97"/>
    </row>
    <row r="525" spans="1:211" s="84" customFormat="1" ht="29" x14ac:dyDescent="0.35">
      <c r="A525" s="137">
        <v>152</v>
      </c>
      <c r="B525" s="343"/>
      <c r="C525" s="84" t="s">
        <v>1412</v>
      </c>
      <c r="D525" s="124">
        <v>44298</v>
      </c>
      <c r="E525" s="124">
        <v>44298</v>
      </c>
      <c r="F525" s="345"/>
      <c r="G525" s="125" t="s">
        <v>3247</v>
      </c>
      <c r="H525" s="97" t="s">
        <v>1375</v>
      </c>
      <c r="I525" s="126"/>
      <c r="J525" s="343"/>
      <c r="K525" s="355"/>
      <c r="L525" s="127"/>
      <c r="M525" s="360"/>
      <c r="N525" s="267" t="s">
        <v>19657</v>
      </c>
      <c r="O525" s="354"/>
      <c r="P525" s="354"/>
      <c r="Q525" s="127"/>
      <c r="R525" s="127"/>
      <c r="S525" s="127"/>
      <c r="T525" s="126"/>
      <c r="U525" s="124"/>
      <c r="V525" s="124"/>
      <c r="W525" s="126"/>
      <c r="X525" s="362"/>
      <c r="Y525" s="362"/>
      <c r="Z525" s="126"/>
      <c r="AA525" s="126"/>
      <c r="AB525" s="124"/>
      <c r="AC525" s="124"/>
      <c r="AD525" s="362"/>
      <c r="AE525" s="362"/>
      <c r="AF525" s="363"/>
      <c r="AG525" s="363"/>
      <c r="AH525" s="97" t="s">
        <v>1375</v>
      </c>
      <c r="AI525" s="124">
        <v>44248</v>
      </c>
      <c r="AJ525" s="252" t="s">
        <v>1775</v>
      </c>
      <c r="AK525" s="124">
        <v>44248</v>
      </c>
      <c r="AL525" s="252" t="s">
        <v>1775</v>
      </c>
      <c r="AM525" s="85" t="s">
        <v>28</v>
      </c>
      <c r="AN525" s="85" t="s">
        <v>26</v>
      </c>
      <c r="AO525" s="85" t="s">
        <v>26</v>
      </c>
      <c r="AP525" s="85" t="s">
        <v>3249</v>
      </c>
      <c r="AQ525" s="85"/>
      <c r="AR525" s="85"/>
      <c r="AS525" s="335" t="s">
        <v>13749</v>
      </c>
      <c r="AT525" s="335"/>
      <c r="AU525" s="85"/>
      <c r="AV525" s="85"/>
      <c r="AW525" s="85" t="s">
        <v>13510</v>
      </c>
      <c r="AX525" s="97" t="s">
        <v>1375</v>
      </c>
      <c r="AY525" s="85" t="s">
        <v>25</v>
      </c>
      <c r="AZ525" s="85" t="s">
        <v>25</v>
      </c>
      <c r="BA525" s="85" t="s">
        <v>25</v>
      </c>
      <c r="BB525" s="85" t="s">
        <v>25</v>
      </c>
      <c r="BC525" s="355"/>
      <c r="BD525" s="85" t="s">
        <v>27</v>
      </c>
      <c r="BE525" s="85" t="s">
        <v>13</v>
      </c>
      <c r="BF525" s="85" t="s">
        <v>34</v>
      </c>
      <c r="BG525" s="85" t="s">
        <v>34</v>
      </c>
      <c r="BH525" s="304" t="s">
        <v>18051</v>
      </c>
      <c r="BI525" s="355"/>
      <c r="BM525" s="123" t="s">
        <v>102</v>
      </c>
      <c r="BN525" s="123" t="s">
        <v>1378</v>
      </c>
      <c r="BO525" s="123" t="s">
        <v>1384</v>
      </c>
      <c r="BP525" s="123" t="s">
        <v>25</v>
      </c>
      <c r="BQ525" s="4" t="s">
        <v>8</v>
      </c>
      <c r="BR525" s="123" t="s">
        <v>1614</v>
      </c>
      <c r="BS525" s="123" t="s">
        <v>1626</v>
      </c>
      <c r="BT525" t="s">
        <v>13750</v>
      </c>
      <c r="BU525" t="s">
        <v>14518</v>
      </c>
      <c r="BV525" s="96" t="s">
        <v>1375</v>
      </c>
      <c r="BW525" s="85" t="s">
        <v>1404</v>
      </c>
      <c r="BX525" s="372"/>
      <c r="BY525" s="372"/>
      <c r="BZ525" s="129" t="s">
        <v>143</v>
      </c>
      <c r="CA525" t="s">
        <v>3301</v>
      </c>
      <c r="CB525">
        <v>17000</v>
      </c>
      <c r="CC525" s="126"/>
      <c r="CD525" s="123" t="s">
        <v>3250</v>
      </c>
      <c r="CE525" s="123" t="s">
        <v>17</v>
      </c>
      <c r="CG525" s="126"/>
      <c r="CH525" s="123"/>
      <c r="CI525" s="126"/>
      <c r="CJ525" s="85" t="s">
        <v>26</v>
      </c>
      <c r="CK525" s="85" t="s">
        <v>26</v>
      </c>
      <c r="CL525" s="85"/>
      <c r="CM525" s="85"/>
      <c r="CN525" s="96" t="s">
        <v>3230</v>
      </c>
      <c r="CO525" s="155"/>
      <c r="CP525" s="155"/>
      <c r="CQ525" s="285"/>
      <c r="CR525" s="155"/>
      <c r="CS525" s="378"/>
      <c r="CT525" s="155"/>
      <c r="CU525" s="155"/>
      <c r="CV525" s="155"/>
      <c r="CW525" s="155"/>
      <c r="CX525" s="155"/>
      <c r="CY525" s="155"/>
      <c r="CZ525" s="155"/>
      <c r="DA525" s="155"/>
      <c r="DB525" s="155"/>
      <c r="DC525" s="155"/>
      <c r="DD525" s="155"/>
      <c r="DE525" s="155"/>
      <c r="DF525" s="155"/>
      <c r="DG525" s="155"/>
      <c r="DH525" s="284" t="s">
        <v>1375</v>
      </c>
      <c r="DI525" s="127" t="s">
        <v>127</v>
      </c>
      <c r="DJ525" s="84" t="s">
        <v>2961</v>
      </c>
      <c r="DK525" s="130" t="s">
        <v>1775</v>
      </c>
      <c r="DL525" s="127" t="s">
        <v>3248</v>
      </c>
      <c r="DM525" s="84" t="s">
        <v>3249</v>
      </c>
      <c r="DN525" s="84" t="s">
        <v>13749</v>
      </c>
      <c r="DO525" s="343"/>
      <c r="DP525" s="343"/>
      <c r="DQ525" s="84" t="s">
        <v>2961</v>
      </c>
      <c r="DR525" s="343"/>
      <c r="DS525" s="343"/>
      <c r="DT525" s="343"/>
      <c r="DU525" s="343"/>
      <c r="DV525" s="84">
        <v>162611702</v>
      </c>
      <c r="DW525" s="84" t="s">
        <v>3251</v>
      </c>
      <c r="DX525" s="84">
        <v>9111</v>
      </c>
      <c r="DZ525" s="355"/>
      <c r="EA525" s="84" t="s">
        <v>25</v>
      </c>
      <c r="EB525" s="84">
        <v>5</v>
      </c>
      <c r="EC525" s="125" t="s">
        <v>1887</v>
      </c>
      <c r="ED525" s="343"/>
      <c r="EE525" s="343"/>
      <c r="EF525" s="343"/>
      <c r="EG525" s="355"/>
      <c r="EH525" s="355"/>
      <c r="EI525" s="126"/>
      <c r="EJ525" s="84" t="s">
        <v>26</v>
      </c>
      <c r="EK525" s="84" t="s">
        <v>25</v>
      </c>
      <c r="EM525" s="84" t="s">
        <v>1759</v>
      </c>
      <c r="EO525" s="84" t="s">
        <v>3252</v>
      </c>
      <c r="EP525" s="343"/>
      <c r="EQ525" s="84" t="s">
        <v>1761</v>
      </c>
      <c r="ES525" s="84" t="s">
        <v>1888</v>
      </c>
      <c r="ET525" s="343"/>
      <c r="EU525" s="84" t="s">
        <v>114</v>
      </c>
      <c r="EV525" s="343"/>
      <c r="EW525" s="84" t="s">
        <v>1370</v>
      </c>
      <c r="EX525" s="343"/>
      <c r="EY525" s="84" t="s">
        <v>8</v>
      </c>
      <c r="FA525" s="84" t="s">
        <v>25</v>
      </c>
      <c r="FB525" s="343"/>
      <c r="FC525" s="84" t="s">
        <v>1816</v>
      </c>
      <c r="FD525" s="343"/>
      <c r="FE525" s="84" t="s">
        <v>2878</v>
      </c>
      <c r="FG525" s="84" t="s">
        <v>26</v>
      </c>
      <c r="FH525" s="96" t="s">
        <v>1375</v>
      </c>
      <c r="FL525"/>
      <c r="FV525"/>
      <c r="GC525" s="343"/>
      <c r="GD525" s="343"/>
      <c r="GE525" s="343"/>
      <c r="GF525" s="355"/>
      <c r="GG525" s="355"/>
      <c r="GH525" s="331"/>
      <c r="GO525" s="343"/>
      <c r="GQ525" s="343"/>
      <c r="GS525" s="343"/>
      <c r="GY525"/>
      <c r="GZ525"/>
      <c r="HA525" s="97"/>
    </row>
    <row r="526" spans="1:211" s="84" customFormat="1" x14ac:dyDescent="0.35">
      <c r="A526" s="137">
        <v>151</v>
      </c>
      <c r="B526" s="343"/>
      <c r="C526" s="84" t="s">
        <v>1412</v>
      </c>
      <c r="D526" s="124">
        <v>44250</v>
      </c>
      <c r="E526" s="124">
        <v>44250</v>
      </c>
      <c r="F526" s="343"/>
      <c r="G526" s="125" t="s">
        <v>3253</v>
      </c>
      <c r="H526" s="97" t="s">
        <v>1375</v>
      </c>
      <c r="I526" s="126"/>
      <c r="J526" s="343"/>
      <c r="K526" s="355"/>
      <c r="L526" s="127"/>
      <c r="M526" s="360"/>
      <c r="N526" s="267" t="s">
        <v>19657</v>
      </c>
      <c r="O526" s="354"/>
      <c r="P526" s="354"/>
      <c r="Q526" s="127"/>
      <c r="R526" s="127"/>
      <c r="S526" s="127"/>
      <c r="T526" s="126"/>
      <c r="U526" s="124"/>
      <c r="V526" s="124"/>
      <c r="W526" s="126"/>
      <c r="X526" s="362"/>
      <c r="Y526" s="362"/>
      <c r="Z526" s="126"/>
      <c r="AA526" s="126"/>
      <c r="AB526" s="124"/>
      <c r="AC526" s="124"/>
      <c r="AD526" s="362"/>
      <c r="AE526" s="362"/>
      <c r="AF526" s="363"/>
      <c r="AG526" s="363"/>
      <c r="AH526" s="97" t="s">
        <v>1375</v>
      </c>
      <c r="AI526" s="124">
        <v>44248</v>
      </c>
      <c r="AJ526" s="252" t="s">
        <v>3254</v>
      </c>
      <c r="AK526" s="124"/>
      <c r="AL526" s="252"/>
      <c r="AM526" s="85" t="s">
        <v>28</v>
      </c>
      <c r="AN526" s="85" t="s">
        <v>26</v>
      </c>
      <c r="AO526" s="85" t="s">
        <v>26</v>
      </c>
      <c r="AP526" s="85"/>
      <c r="AQ526" s="85"/>
      <c r="AR526" s="85"/>
      <c r="AS526" s="335">
        <v>7877839436</v>
      </c>
      <c r="AT526" s="335"/>
      <c r="AU526" s="85"/>
      <c r="AV526" s="85"/>
      <c r="AW526" s="85"/>
      <c r="AX526" s="97" t="s">
        <v>1375</v>
      </c>
      <c r="AY526" s="85" t="s">
        <v>26</v>
      </c>
      <c r="AZ526" s="85" t="s">
        <v>26</v>
      </c>
      <c r="BA526" s="85" t="s">
        <v>26</v>
      </c>
      <c r="BB526" s="85" t="s">
        <v>26</v>
      </c>
      <c r="BC526" s="355"/>
      <c r="BD526" s="85" t="s">
        <v>33</v>
      </c>
      <c r="BE526" s="85" t="s">
        <v>16</v>
      </c>
      <c r="BF526" s="85"/>
      <c r="BG526" s="85"/>
      <c r="BH526" s="304" t="s">
        <v>18051</v>
      </c>
      <c r="BI526" s="355"/>
      <c r="BM526" s="123" t="s">
        <v>106</v>
      </c>
      <c r="BN526" s="123"/>
      <c r="BO526" s="123"/>
      <c r="BP526" s="123"/>
      <c r="BQ526" s="4" t="s">
        <v>8</v>
      </c>
      <c r="BR526" s="123"/>
      <c r="BS526" s="123"/>
      <c r="BT526"/>
      <c r="BU526"/>
      <c r="BV526" s="96" t="s">
        <v>1375</v>
      </c>
      <c r="BW526" s="85" t="s">
        <v>1404</v>
      </c>
      <c r="BX526" s="372"/>
      <c r="BY526" s="372"/>
      <c r="BZ526" s="129" t="s">
        <v>75</v>
      </c>
      <c r="CA526" t="s">
        <v>3299</v>
      </c>
      <c r="CB526">
        <v>12000</v>
      </c>
      <c r="CC526" s="126"/>
      <c r="CD526" s="123" t="s">
        <v>3300</v>
      </c>
      <c r="CE526" s="123" t="s">
        <v>17</v>
      </c>
      <c r="CG526" s="126"/>
      <c r="CH526" s="123"/>
      <c r="CI526" s="126"/>
      <c r="CJ526" s="85" t="s">
        <v>26</v>
      </c>
      <c r="CK526" s="85" t="s">
        <v>26</v>
      </c>
      <c r="CL526" s="85"/>
      <c r="CM526" s="85"/>
      <c r="CN526" s="96" t="s">
        <v>3230</v>
      </c>
      <c r="CO526" s="155"/>
      <c r="CP526" s="155"/>
      <c r="CQ526" s="285"/>
      <c r="CR526" s="155"/>
      <c r="CS526" s="378"/>
      <c r="CT526" s="155"/>
      <c r="CU526" s="155"/>
      <c r="CV526" s="155"/>
      <c r="CW526" s="155"/>
      <c r="CX526" s="155"/>
      <c r="CY526" s="155"/>
      <c r="CZ526" s="155"/>
      <c r="DA526" s="155"/>
      <c r="DB526" s="155"/>
      <c r="DC526" s="155"/>
      <c r="DD526" s="155"/>
      <c r="DE526" s="155"/>
      <c r="DF526" s="155"/>
      <c r="DG526" s="155"/>
      <c r="DH526" s="284" t="s">
        <v>1375</v>
      </c>
      <c r="DI526" s="127" t="s">
        <v>123</v>
      </c>
      <c r="DJ526" s="84" t="s">
        <v>1924</v>
      </c>
      <c r="DK526" s="130" t="s">
        <v>3254</v>
      </c>
      <c r="DL526" s="127" t="s">
        <v>3248</v>
      </c>
      <c r="DN526" s="84">
        <v>7877839436</v>
      </c>
      <c r="DO526" s="343"/>
      <c r="DP526" s="343"/>
      <c r="DQ526" s="84" t="s">
        <v>1925</v>
      </c>
      <c r="DR526" s="343"/>
      <c r="DS526" s="343"/>
      <c r="DT526" s="343"/>
      <c r="DU526" s="343"/>
      <c r="DV526" s="84">
        <v>253611107</v>
      </c>
      <c r="DW526" s="84" t="s">
        <v>3255</v>
      </c>
      <c r="DX526" s="84">
        <v>2640</v>
      </c>
      <c r="DZ526" s="355"/>
      <c r="EA526" s="84" t="s">
        <v>25</v>
      </c>
      <c r="EC526" s="125"/>
      <c r="ED526" s="343"/>
      <c r="EE526" s="343"/>
      <c r="EF526" s="343"/>
      <c r="EG526" s="355"/>
      <c r="EH526" s="355"/>
      <c r="EI526" s="126"/>
      <c r="EJ526" s="84" t="s">
        <v>26</v>
      </c>
      <c r="EK526" s="84" t="s">
        <v>25</v>
      </c>
      <c r="EL526" s="84" t="s">
        <v>26</v>
      </c>
      <c r="EM526" s="84" t="s">
        <v>1759</v>
      </c>
      <c r="EO526" s="84" t="s">
        <v>1760</v>
      </c>
      <c r="EP526" s="343"/>
      <c r="EQ526" s="84" t="s">
        <v>1836</v>
      </c>
      <c r="ES526" s="84" t="s">
        <v>1807</v>
      </c>
      <c r="ET526" s="343"/>
      <c r="EU526" s="84" t="s">
        <v>112</v>
      </c>
      <c r="EV526" s="343"/>
      <c r="EW526" s="84" t="s">
        <v>1370</v>
      </c>
      <c r="EX526" s="343"/>
      <c r="EY526" s="84" t="s">
        <v>8</v>
      </c>
      <c r="FA526" s="84" t="s">
        <v>26</v>
      </c>
      <c r="FB526" s="343"/>
      <c r="FD526" s="343"/>
      <c r="FH526" s="96" t="s">
        <v>1375</v>
      </c>
      <c r="FL526"/>
      <c r="FV526"/>
      <c r="GC526" s="343"/>
      <c r="GD526" s="343"/>
      <c r="GE526" s="343"/>
      <c r="GF526" s="355"/>
      <c r="GG526" s="355"/>
      <c r="GH526" s="331"/>
      <c r="GO526" s="343"/>
      <c r="GQ526" s="343"/>
      <c r="GS526" s="343"/>
      <c r="GY526"/>
      <c r="GZ526"/>
      <c r="HA526" s="97"/>
    </row>
    <row r="527" spans="1:211" s="84" customFormat="1" x14ac:dyDescent="0.35">
      <c r="A527" s="137">
        <v>150</v>
      </c>
      <c r="B527" s="343"/>
      <c r="C527" s="84" t="s">
        <v>1412</v>
      </c>
      <c r="D527" s="124">
        <v>44250</v>
      </c>
      <c r="E527" s="124">
        <v>44250</v>
      </c>
      <c r="F527" s="343"/>
      <c r="G527" s="125" t="s">
        <v>3256</v>
      </c>
      <c r="H527" s="97" t="s">
        <v>1375</v>
      </c>
      <c r="I527" s="126"/>
      <c r="J527" s="343"/>
      <c r="K527" s="355"/>
      <c r="L527" s="127"/>
      <c r="M527" s="360"/>
      <c r="N527" s="267" t="s">
        <v>19657</v>
      </c>
      <c r="O527" s="354"/>
      <c r="P527" s="354"/>
      <c r="Q527" s="127"/>
      <c r="R527" s="127"/>
      <c r="S527" s="127"/>
      <c r="T527" s="126"/>
      <c r="U527" s="124"/>
      <c r="V527" s="124"/>
      <c r="W527" s="126"/>
      <c r="X527" s="362"/>
      <c r="Y527" s="362"/>
      <c r="Z527" s="126"/>
      <c r="AA527" s="126"/>
      <c r="AB527" s="124"/>
      <c r="AC527" s="124"/>
      <c r="AD527" s="362"/>
      <c r="AE527" s="362"/>
      <c r="AF527" s="363"/>
      <c r="AG527" s="363"/>
      <c r="AH527" s="97" t="s">
        <v>1375</v>
      </c>
      <c r="AI527" s="124">
        <v>44248</v>
      </c>
      <c r="AJ527" s="252" t="s">
        <v>3257</v>
      </c>
      <c r="AK527" s="124"/>
      <c r="AL527" s="252"/>
      <c r="AM527" s="85" t="s">
        <v>28</v>
      </c>
      <c r="AN527" s="85" t="s">
        <v>26</v>
      </c>
      <c r="AO527" s="85" t="s">
        <v>26</v>
      </c>
      <c r="AP527" s="85"/>
      <c r="AQ527" s="85"/>
      <c r="AR527" s="85"/>
      <c r="AS527" s="335">
        <v>223368727</v>
      </c>
      <c r="AT527" s="335"/>
      <c r="AU527" s="85"/>
      <c r="AV527" s="85"/>
      <c r="AW527" s="85"/>
      <c r="AX527" s="97" t="s">
        <v>1375</v>
      </c>
      <c r="AY527" s="85" t="s">
        <v>26</v>
      </c>
      <c r="AZ527" s="85" t="s">
        <v>26</v>
      </c>
      <c r="BA527" s="85" t="s">
        <v>26</v>
      </c>
      <c r="BB527" s="85" t="s">
        <v>26</v>
      </c>
      <c r="BC527" s="355"/>
      <c r="BD527" s="85" t="s">
        <v>33</v>
      </c>
      <c r="BE527" s="85" t="s">
        <v>13</v>
      </c>
      <c r="BF527" s="85"/>
      <c r="BG527" s="85"/>
      <c r="BH527" s="304" t="s">
        <v>18051</v>
      </c>
      <c r="BI527" s="355"/>
      <c r="BM527" s="123" t="s">
        <v>106</v>
      </c>
      <c r="BN527" s="123"/>
      <c r="BO527" s="123"/>
      <c r="BP527" s="123"/>
      <c r="BQ527" s="4" t="s">
        <v>8</v>
      </c>
      <c r="BR527" s="123"/>
      <c r="BS527" s="123"/>
      <c r="BT527"/>
      <c r="BU527"/>
      <c r="BV527" s="96" t="s">
        <v>1375</v>
      </c>
      <c r="BW527" s="85" t="s">
        <v>1404</v>
      </c>
      <c r="BX527" s="372"/>
      <c r="BY527" s="372"/>
      <c r="BZ527" s="129" t="s">
        <v>200</v>
      </c>
      <c r="CA527" t="s">
        <v>3297</v>
      </c>
      <c r="CB527">
        <v>12000</v>
      </c>
      <c r="CC527" s="126"/>
      <c r="CD527" s="123" t="s">
        <v>3298</v>
      </c>
      <c r="CE527" s="123" t="s">
        <v>17</v>
      </c>
      <c r="CG527" s="126"/>
      <c r="CH527" s="123"/>
      <c r="CI527" s="126"/>
      <c r="CJ527" s="85" t="s">
        <v>26</v>
      </c>
      <c r="CK527" s="85" t="s">
        <v>26</v>
      </c>
      <c r="CL527" s="85"/>
      <c r="CM527" s="85"/>
      <c r="CN527" s="96" t="s">
        <v>3230</v>
      </c>
      <c r="CO527" s="155"/>
      <c r="CP527" s="155"/>
      <c r="CQ527" s="285"/>
      <c r="CR527" s="155"/>
      <c r="CS527" s="378"/>
      <c r="CT527" s="155"/>
      <c r="CU527" s="155"/>
      <c r="CV527" s="155"/>
      <c r="CW527" s="155"/>
      <c r="CX527" s="155"/>
      <c r="CY527" s="155"/>
      <c r="CZ527" s="155"/>
      <c r="DA527" s="155"/>
      <c r="DB527" s="155"/>
      <c r="DC527" s="155"/>
      <c r="DD527" s="155"/>
      <c r="DE527" s="155"/>
      <c r="DF527" s="155"/>
      <c r="DG527" s="155"/>
      <c r="DH527" s="284" t="s">
        <v>1375</v>
      </c>
      <c r="DI527" s="127" t="s">
        <v>124</v>
      </c>
      <c r="DJ527" s="84" t="s">
        <v>3258</v>
      </c>
      <c r="DK527" s="130" t="s">
        <v>3257</v>
      </c>
      <c r="DL527" s="127" t="s">
        <v>3248</v>
      </c>
      <c r="DN527" s="84">
        <v>223368727</v>
      </c>
      <c r="DO527" s="343"/>
      <c r="DP527" s="343"/>
      <c r="DQ527" s="84" t="s">
        <v>2078</v>
      </c>
      <c r="DR527" s="343"/>
      <c r="DS527" s="343"/>
      <c r="DT527" s="343"/>
      <c r="DU527" s="343"/>
      <c r="DV527" s="84">
        <v>182961110</v>
      </c>
      <c r="DW527" s="84" t="s">
        <v>3259</v>
      </c>
      <c r="DX527" s="84">
        <v>1120</v>
      </c>
      <c r="DZ527" s="355"/>
      <c r="EA527" s="84" t="s">
        <v>25</v>
      </c>
      <c r="EC527" s="125"/>
      <c r="ED527" s="343"/>
      <c r="EE527" s="343"/>
      <c r="EF527" s="343"/>
      <c r="EG527" s="355"/>
      <c r="EH527" s="355"/>
      <c r="EI527" s="126"/>
      <c r="EJ527" s="84" t="s">
        <v>26</v>
      </c>
      <c r="EK527" s="84" t="s">
        <v>25</v>
      </c>
      <c r="EL527" s="84" t="s">
        <v>26</v>
      </c>
      <c r="EM527" s="84" t="s">
        <v>1759</v>
      </c>
      <c r="EO527" s="84" t="s">
        <v>1760</v>
      </c>
      <c r="EP527" s="343"/>
      <c r="EQ527" s="84" t="s">
        <v>1761</v>
      </c>
      <c r="ES527" s="84" t="s">
        <v>1956</v>
      </c>
      <c r="ET527" s="343"/>
      <c r="EU527" s="84" t="s">
        <v>112</v>
      </c>
      <c r="EV527" s="343"/>
      <c r="EW527" s="84" t="s">
        <v>1370</v>
      </c>
      <c r="EX527" s="343"/>
      <c r="EY527" s="84" t="s">
        <v>8</v>
      </c>
      <c r="FA527" s="84" t="s">
        <v>26</v>
      </c>
      <c r="FB527" s="343"/>
      <c r="FD527" s="343"/>
      <c r="FH527" s="96" t="s">
        <v>1375</v>
      </c>
      <c r="FL527"/>
      <c r="FV527"/>
      <c r="GC527" s="343"/>
      <c r="GD527" s="343"/>
      <c r="GE527" s="343"/>
      <c r="GF527" s="355"/>
      <c r="GG527" s="355"/>
      <c r="GH527" s="331"/>
      <c r="GO527" s="343"/>
      <c r="GQ527" s="343"/>
      <c r="GS527" s="343"/>
      <c r="GY527"/>
      <c r="GZ527"/>
      <c r="HA527" s="97"/>
    </row>
    <row r="528" spans="1:211" s="84" customFormat="1" x14ac:dyDescent="0.35">
      <c r="A528" s="137">
        <v>222</v>
      </c>
      <c r="B528" s="343"/>
      <c r="C528" s="84" t="s">
        <v>1412</v>
      </c>
      <c r="D528" s="124">
        <v>44307</v>
      </c>
      <c r="E528" s="124">
        <v>44307</v>
      </c>
      <c r="F528" s="345"/>
      <c r="G528" s="125" t="s">
        <v>4027</v>
      </c>
      <c r="H528" s="97" t="s">
        <v>1375</v>
      </c>
      <c r="I528" s="126"/>
      <c r="J528" s="343"/>
      <c r="K528" s="355"/>
      <c r="L528" s="127"/>
      <c r="M528" s="360"/>
      <c r="N528" s="267" t="s">
        <v>19657</v>
      </c>
      <c r="O528" s="354"/>
      <c r="P528" s="354"/>
      <c r="Q528" s="127"/>
      <c r="R528" s="127"/>
      <c r="S528" s="127"/>
      <c r="T528" s="126"/>
      <c r="U528" s="124"/>
      <c r="V528" s="124"/>
      <c r="W528" s="126"/>
      <c r="X528" s="362"/>
      <c r="Y528" s="362"/>
      <c r="Z528" s="126"/>
      <c r="AA528" s="126"/>
      <c r="AB528" s="124"/>
      <c r="AC528" s="124"/>
      <c r="AD528" s="362"/>
      <c r="AE528" s="362"/>
      <c r="AF528" s="363"/>
      <c r="AG528" s="363"/>
      <c r="AH528" s="97" t="s">
        <v>1375</v>
      </c>
      <c r="AI528" s="124">
        <v>44247</v>
      </c>
      <c r="AJ528" s="252">
        <v>0.84791666666666676</v>
      </c>
      <c r="AK528" s="124">
        <v>44247</v>
      </c>
      <c r="AL528" s="252">
        <v>0.84791666666666676</v>
      </c>
      <c r="AM528" s="85" t="s">
        <v>28</v>
      </c>
      <c r="AN528" s="85" t="s">
        <v>25</v>
      </c>
      <c r="AO528" s="85" t="s">
        <v>26</v>
      </c>
      <c r="AP528" s="85">
        <v>1258774</v>
      </c>
      <c r="AQ528" s="85"/>
      <c r="AR528" s="85"/>
      <c r="AS528" s="335" t="s">
        <v>3263</v>
      </c>
      <c r="AT528" s="335">
        <v>120557876</v>
      </c>
      <c r="AU528" s="85"/>
      <c r="AV528" s="85"/>
      <c r="AW528" s="85"/>
      <c r="AX528" s="97" t="s">
        <v>1375</v>
      </c>
      <c r="AY528" s="85" t="s">
        <v>26</v>
      </c>
      <c r="AZ528" s="85" t="s">
        <v>25</v>
      </c>
      <c r="BA528" s="85" t="s">
        <v>25</v>
      </c>
      <c r="BB528" s="85" t="s">
        <v>26</v>
      </c>
      <c r="BC528" s="365"/>
      <c r="BD528" s="85" t="s">
        <v>27</v>
      </c>
      <c r="BE528" s="85" t="s">
        <v>13</v>
      </c>
      <c r="BF528" s="85" t="s">
        <v>34</v>
      </c>
      <c r="BG528" s="85" t="s">
        <v>34</v>
      </c>
      <c r="BH528" s="304" t="s">
        <v>18051</v>
      </c>
      <c r="BI528" s="355"/>
      <c r="BM528" s="123" t="s">
        <v>102</v>
      </c>
      <c r="BN528" s="123" t="s">
        <v>1378</v>
      </c>
      <c r="BO528" s="123" t="s">
        <v>1391</v>
      </c>
      <c r="BP528" s="123" t="s">
        <v>26</v>
      </c>
      <c r="BQ528" s="4" t="s">
        <v>8</v>
      </c>
      <c r="BR528" s="123" t="s">
        <v>1614</v>
      </c>
      <c r="BS528" s="123" t="s">
        <v>1403</v>
      </c>
      <c r="BT528" t="s">
        <v>15279</v>
      </c>
      <c r="BU528">
        <v>103515564</v>
      </c>
      <c r="BV528" s="96" t="s">
        <v>1375</v>
      </c>
      <c r="BW528" s="85" t="s">
        <v>1404</v>
      </c>
      <c r="BX528" s="372"/>
      <c r="BY528" s="372"/>
      <c r="BZ528" s="129" t="s">
        <v>154</v>
      </c>
      <c r="CA528" t="s">
        <v>3264</v>
      </c>
      <c r="CB528">
        <v>12000</v>
      </c>
      <c r="CC528" s="126"/>
      <c r="CD528" s="123" t="s">
        <v>15198</v>
      </c>
      <c r="CE528" s="123" t="s">
        <v>17</v>
      </c>
      <c r="CG528" s="126"/>
      <c r="CH528" s="123"/>
      <c r="CI528" s="126"/>
      <c r="CJ528" s="85" t="s">
        <v>26</v>
      </c>
      <c r="CK528" s="85" t="s">
        <v>26</v>
      </c>
      <c r="CL528" s="85"/>
      <c r="CM528" s="85"/>
      <c r="CN528" s="96" t="s">
        <v>3903</v>
      </c>
      <c r="CO528" s="155"/>
      <c r="CP528" s="155"/>
      <c r="CQ528" s="285"/>
      <c r="CR528" s="155"/>
      <c r="CS528" s="378"/>
      <c r="CT528" s="155"/>
      <c r="CU528" s="155"/>
      <c r="CV528" s="155"/>
      <c r="CW528" s="155"/>
      <c r="CX528" s="155"/>
      <c r="CY528" s="155"/>
      <c r="CZ528" s="155"/>
      <c r="DA528" s="155"/>
      <c r="DB528" s="155"/>
      <c r="DC528" s="155"/>
      <c r="DD528" s="155"/>
      <c r="DE528" s="155"/>
      <c r="DF528" s="155"/>
      <c r="DG528" s="155"/>
      <c r="DH528" s="284" t="s">
        <v>1375</v>
      </c>
      <c r="DI528" s="4"/>
      <c r="DJ528" s="4"/>
      <c r="DK528" s="4"/>
      <c r="DL528" s="127"/>
      <c r="DM528" s="4"/>
      <c r="DN528" s="4"/>
      <c r="DO528" s="340"/>
      <c r="DP528" s="340"/>
      <c r="DQ528" s="4"/>
      <c r="DR528" s="340"/>
      <c r="DS528" s="340"/>
      <c r="DT528" s="343"/>
      <c r="DU528" s="343"/>
      <c r="DZ528" s="355"/>
      <c r="EC528" s="125"/>
      <c r="ED528" s="343"/>
      <c r="EE528" s="343"/>
      <c r="EF528" s="343"/>
      <c r="EG528" s="355"/>
      <c r="EH528" s="355"/>
      <c r="EI528" s="126"/>
      <c r="EP528" s="343"/>
      <c r="ET528" s="343"/>
      <c r="EV528" s="343"/>
      <c r="EX528" s="343"/>
      <c r="FB528" s="343"/>
      <c r="FD528" s="343"/>
      <c r="FH528" s="96" t="s">
        <v>1375</v>
      </c>
      <c r="FL528"/>
      <c r="FV528"/>
      <c r="GC528" s="343"/>
      <c r="GD528" s="343"/>
      <c r="GE528" s="343"/>
      <c r="GF528" s="355"/>
      <c r="GG528" s="355"/>
      <c r="GH528" s="331"/>
      <c r="GO528" s="343"/>
      <c r="GQ528" s="343"/>
      <c r="GS528" s="343"/>
      <c r="GY528"/>
      <c r="GZ528"/>
      <c r="HA528" s="97"/>
    </row>
    <row r="529" spans="1:211" s="84" customFormat="1" x14ac:dyDescent="0.35">
      <c r="A529" s="137">
        <v>149</v>
      </c>
      <c r="B529" s="343"/>
      <c r="C529" s="84" t="s">
        <v>1412</v>
      </c>
      <c r="D529" s="124">
        <v>44313</v>
      </c>
      <c r="E529" s="124">
        <v>44313</v>
      </c>
      <c r="F529" s="343"/>
      <c r="G529" s="125" t="s">
        <v>3260</v>
      </c>
      <c r="H529" s="97" t="s">
        <v>1375</v>
      </c>
      <c r="I529" s="126"/>
      <c r="J529" s="343"/>
      <c r="K529" s="355"/>
      <c r="L529" s="127"/>
      <c r="M529" s="360"/>
      <c r="N529" s="267" t="s">
        <v>19657</v>
      </c>
      <c r="O529" s="354"/>
      <c r="P529" s="354"/>
      <c r="Q529" s="127"/>
      <c r="R529" s="127"/>
      <c r="S529" s="127"/>
      <c r="T529" s="126"/>
      <c r="U529" s="124"/>
      <c r="V529" s="124"/>
      <c r="W529" s="126"/>
      <c r="X529" s="362"/>
      <c r="Y529" s="362"/>
      <c r="Z529" s="126"/>
      <c r="AA529" s="126"/>
      <c r="AB529" s="124"/>
      <c r="AC529" s="124"/>
      <c r="AD529" s="362"/>
      <c r="AE529" s="362"/>
      <c r="AF529" s="363"/>
      <c r="AG529" s="363"/>
      <c r="AH529" s="97" t="s">
        <v>1375</v>
      </c>
      <c r="AI529" s="124">
        <v>44247</v>
      </c>
      <c r="AJ529" s="252" t="s">
        <v>3220</v>
      </c>
      <c r="AK529" s="124">
        <v>44247</v>
      </c>
      <c r="AL529" s="252" t="s">
        <v>3220</v>
      </c>
      <c r="AM529" s="85" t="s">
        <v>28</v>
      </c>
      <c r="AN529" s="85" t="s">
        <v>26</v>
      </c>
      <c r="AO529" s="85" t="s">
        <v>26</v>
      </c>
      <c r="AP529" s="85" t="s">
        <v>3261</v>
      </c>
      <c r="AQ529" s="85" t="s">
        <v>3262</v>
      </c>
      <c r="AR529" s="85"/>
      <c r="AS529" s="335" t="s">
        <v>3263</v>
      </c>
      <c r="AT529" s="335">
        <v>120557876</v>
      </c>
      <c r="AU529" s="85"/>
      <c r="AV529" s="85"/>
      <c r="AW529" s="85"/>
      <c r="AX529" s="97" t="s">
        <v>1375</v>
      </c>
      <c r="AY529" s="85" t="s">
        <v>26</v>
      </c>
      <c r="AZ529" s="85" t="s">
        <v>25</v>
      </c>
      <c r="BA529" s="85" t="s">
        <v>26</v>
      </c>
      <c r="BB529" s="85" t="s">
        <v>26</v>
      </c>
      <c r="BC529" s="355"/>
      <c r="BD529" s="85" t="s">
        <v>27</v>
      </c>
      <c r="BE529" s="85" t="s">
        <v>13</v>
      </c>
      <c r="BF529" s="85" t="s">
        <v>34</v>
      </c>
      <c r="BG529" s="85"/>
      <c r="BH529" s="304" t="s">
        <v>18051</v>
      </c>
      <c r="BI529" s="355"/>
      <c r="BM529" s="123" t="s">
        <v>102</v>
      </c>
      <c r="BN529" s="123" t="s">
        <v>1378</v>
      </c>
      <c r="BO529" s="123" t="s">
        <v>1391</v>
      </c>
      <c r="BP529" s="123"/>
      <c r="BQ529" s="4" t="s">
        <v>1490</v>
      </c>
      <c r="BR529" s="123" t="s">
        <v>1614</v>
      </c>
      <c r="BS529" s="123" t="s">
        <v>1403</v>
      </c>
      <c r="BT529"/>
      <c r="BU529"/>
      <c r="BV529" s="96" t="s">
        <v>1375</v>
      </c>
      <c r="BW529" s="85" t="s">
        <v>1404</v>
      </c>
      <c r="BX529" s="372"/>
      <c r="BY529" s="372"/>
      <c r="BZ529" s="129" t="s">
        <v>154</v>
      </c>
      <c r="CA529" t="s">
        <v>3264</v>
      </c>
      <c r="CB529">
        <v>12000</v>
      </c>
      <c r="CC529" s="126"/>
      <c r="CD529" s="123" t="s">
        <v>2866</v>
      </c>
      <c r="CE529" s="123" t="s">
        <v>17</v>
      </c>
      <c r="CG529" s="126"/>
      <c r="CH529" s="123"/>
      <c r="CI529" s="126"/>
      <c r="CJ529" s="85" t="s">
        <v>26</v>
      </c>
      <c r="CK529" s="85" t="s">
        <v>26</v>
      </c>
      <c r="CL529" s="85"/>
      <c r="CM529" s="85"/>
      <c r="CN529" s="96" t="s">
        <v>3230</v>
      </c>
      <c r="CO529" s="155"/>
      <c r="CP529" s="155"/>
      <c r="CQ529" s="285"/>
      <c r="CR529" s="155"/>
      <c r="CS529" s="378"/>
      <c r="CT529" s="155"/>
      <c r="CU529" s="155"/>
      <c r="CV529" s="155"/>
      <c r="CW529" s="155"/>
      <c r="CX529" s="155"/>
      <c r="CY529" s="155"/>
      <c r="CZ529" s="155"/>
      <c r="DA529" s="155"/>
      <c r="DB529" s="155"/>
      <c r="DC529" s="155"/>
      <c r="DD529" s="155"/>
      <c r="DE529" s="155"/>
      <c r="DF529" s="155"/>
      <c r="DG529" s="155"/>
      <c r="DH529" s="284" t="s">
        <v>1375</v>
      </c>
      <c r="DI529" s="127" t="s">
        <v>129</v>
      </c>
      <c r="DJ529" s="84" t="s">
        <v>2823</v>
      </c>
      <c r="DK529" s="130" t="s">
        <v>3220</v>
      </c>
      <c r="DL529" s="127" t="s">
        <v>3227</v>
      </c>
      <c r="DM529" s="84" t="s">
        <v>3261</v>
      </c>
      <c r="DN529" s="84" t="s">
        <v>3263</v>
      </c>
      <c r="DO529" s="343"/>
      <c r="DP529" s="343"/>
      <c r="DQ529" s="84" t="s">
        <v>3265</v>
      </c>
      <c r="DR529" s="343"/>
      <c r="DS529" s="343"/>
      <c r="DT529" s="343"/>
      <c r="DU529" s="343"/>
      <c r="DV529" s="84">
        <v>14381104</v>
      </c>
      <c r="DW529" s="84" t="s">
        <v>3266</v>
      </c>
      <c r="DX529" s="84">
        <v>9111</v>
      </c>
      <c r="DZ529" s="355"/>
      <c r="EA529" s="84" t="s">
        <v>25</v>
      </c>
      <c r="EB529" s="84">
        <v>5</v>
      </c>
      <c r="EC529" s="125" t="s">
        <v>1887</v>
      </c>
      <c r="ED529" s="343"/>
      <c r="EE529" s="343"/>
      <c r="EF529" s="343"/>
      <c r="EG529" s="355"/>
      <c r="EH529" s="355"/>
      <c r="EI529" s="126">
        <v>110188019</v>
      </c>
      <c r="EJ529" s="84" t="s">
        <v>26</v>
      </c>
      <c r="EK529" s="84" t="s">
        <v>25</v>
      </c>
      <c r="EM529" s="84" t="s">
        <v>1759</v>
      </c>
      <c r="EO529" s="84" t="s">
        <v>1835</v>
      </c>
      <c r="EP529" s="343"/>
      <c r="EQ529" s="84" t="s">
        <v>1761</v>
      </c>
      <c r="ES529" s="84" t="s">
        <v>1888</v>
      </c>
      <c r="ET529" s="343"/>
      <c r="EU529" s="84" t="s">
        <v>113</v>
      </c>
      <c r="EV529" s="343"/>
      <c r="EW529" s="84" t="s">
        <v>1373</v>
      </c>
      <c r="EX529" s="343"/>
      <c r="EY529" s="84" t="s">
        <v>1490</v>
      </c>
      <c r="FA529" s="84" t="s">
        <v>26</v>
      </c>
      <c r="FB529" s="343"/>
      <c r="FD529" s="343"/>
      <c r="FE529" s="84" t="s">
        <v>2023</v>
      </c>
      <c r="FF529" s="84" t="s">
        <v>3007</v>
      </c>
      <c r="FG529" s="84" t="s">
        <v>26</v>
      </c>
      <c r="FH529" s="96" t="s">
        <v>1375</v>
      </c>
      <c r="FI529" s="84" t="s">
        <v>1839</v>
      </c>
      <c r="FJ529" s="84" t="s">
        <v>2269</v>
      </c>
      <c r="FK529" s="84" t="s">
        <v>76</v>
      </c>
      <c r="FL529" t="s">
        <v>3267</v>
      </c>
      <c r="FM529" s="84" t="s">
        <v>3262</v>
      </c>
      <c r="FN529" s="84" t="s">
        <v>1839</v>
      </c>
      <c r="FO529" s="84" t="s">
        <v>1841</v>
      </c>
      <c r="FP529" s="84" t="s">
        <v>3268</v>
      </c>
      <c r="FQ529" s="84" t="s">
        <v>1375</v>
      </c>
      <c r="FR529" s="84" t="s">
        <v>1434</v>
      </c>
      <c r="FS529" s="84" t="s">
        <v>1870</v>
      </c>
      <c r="FT529" s="84" t="s">
        <v>1845</v>
      </c>
      <c r="FU529" s="84" t="s">
        <v>9</v>
      </c>
      <c r="FV529" t="s">
        <v>3269</v>
      </c>
      <c r="FW529" s="84" t="s">
        <v>1846</v>
      </c>
      <c r="FX529" s="84" t="s">
        <v>60</v>
      </c>
      <c r="FY529" s="84" t="s">
        <v>3261</v>
      </c>
      <c r="FZ529" s="84" t="s">
        <v>1375</v>
      </c>
      <c r="GA529" s="84" t="s">
        <v>1375</v>
      </c>
      <c r="GB529" s="84" t="s">
        <v>1375</v>
      </c>
      <c r="GC529" s="343"/>
      <c r="GD529" s="343"/>
      <c r="GE529" s="343"/>
      <c r="GF529" s="355"/>
      <c r="GG529" s="355"/>
      <c r="GH529" s="331" t="s">
        <v>1375</v>
      </c>
      <c r="GI529" s="84" t="s">
        <v>9</v>
      </c>
      <c r="GJ529" s="84" t="s">
        <v>1375</v>
      </c>
      <c r="GK529" s="84" t="s">
        <v>1375</v>
      </c>
      <c r="GL529" s="84" t="s">
        <v>9</v>
      </c>
      <c r="GM529" s="84" t="s">
        <v>1375</v>
      </c>
      <c r="GN529" s="84" t="s">
        <v>1375</v>
      </c>
      <c r="GO529" s="343"/>
      <c r="GP529" s="84" t="s">
        <v>1375</v>
      </c>
      <c r="GQ529" s="343"/>
      <c r="GR529" s="84" t="s">
        <v>3270</v>
      </c>
      <c r="GS529" s="343"/>
      <c r="GT529" s="84" t="s">
        <v>1375</v>
      </c>
      <c r="GU529" s="84" t="s">
        <v>1375</v>
      </c>
      <c r="GV529" s="84" t="s">
        <v>9</v>
      </c>
      <c r="GW529" s="84" t="s">
        <v>3271</v>
      </c>
      <c r="GX529" s="84" t="s">
        <v>3262</v>
      </c>
      <c r="GY529"/>
      <c r="GZ529"/>
      <c r="HA529" s="97"/>
    </row>
    <row r="530" spans="1:211" s="84" customFormat="1" x14ac:dyDescent="0.35">
      <c r="A530" s="137">
        <v>148</v>
      </c>
      <c r="B530" s="343"/>
      <c r="C530" s="84" t="s">
        <v>1412</v>
      </c>
      <c r="D530" s="124">
        <v>44250</v>
      </c>
      <c r="E530" s="124">
        <v>44250</v>
      </c>
      <c r="F530" s="349"/>
      <c r="G530" s="125" t="s">
        <v>3226</v>
      </c>
      <c r="H530" s="97" t="s">
        <v>1375</v>
      </c>
      <c r="I530" s="126"/>
      <c r="J530" s="343"/>
      <c r="K530" s="355"/>
      <c r="L530" s="127"/>
      <c r="M530" s="360"/>
      <c r="N530" s="267" t="s">
        <v>19657</v>
      </c>
      <c r="O530" s="354"/>
      <c r="P530" s="354"/>
      <c r="Q530" s="127"/>
      <c r="R530" s="127"/>
      <c r="S530" s="127"/>
      <c r="T530" s="126"/>
      <c r="U530" s="124"/>
      <c r="V530" s="124"/>
      <c r="W530" s="126"/>
      <c r="X530" s="362"/>
      <c r="Y530" s="362"/>
      <c r="Z530" s="126"/>
      <c r="AA530" s="126"/>
      <c r="AB530" s="124"/>
      <c r="AC530" s="124"/>
      <c r="AD530" s="362"/>
      <c r="AE530" s="362"/>
      <c r="AF530" s="363"/>
      <c r="AG530" s="363"/>
      <c r="AH530" s="97" t="s">
        <v>1375</v>
      </c>
      <c r="AI530" s="124">
        <v>44247</v>
      </c>
      <c r="AJ530" s="252" t="s">
        <v>1800</v>
      </c>
      <c r="AK530" s="124">
        <v>44247</v>
      </c>
      <c r="AL530" s="252" t="s">
        <v>1800</v>
      </c>
      <c r="AM530" s="85" t="s">
        <v>28</v>
      </c>
      <c r="AN530" s="85" t="s">
        <v>26</v>
      </c>
      <c r="AO530" s="85" t="s">
        <v>26</v>
      </c>
      <c r="AP530" s="85" t="s">
        <v>3228</v>
      </c>
      <c r="AQ530" s="85"/>
      <c r="AR530" s="85"/>
      <c r="AS530" s="335" t="s">
        <v>3229</v>
      </c>
      <c r="AT530" s="335">
        <v>120557857</v>
      </c>
      <c r="AU530" s="85"/>
      <c r="AV530" s="85"/>
      <c r="AW530" s="85"/>
      <c r="AX530" s="97" t="s">
        <v>1375</v>
      </c>
      <c r="AY530" s="85" t="s">
        <v>26</v>
      </c>
      <c r="AZ530" s="85" t="s">
        <v>26</v>
      </c>
      <c r="BA530" s="85" t="s">
        <v>25</v>
      </c>
      <c r="BB530" s="85" t="s">
        <v>25</v>
      </c>
      <c r="BC530" s="368"/>
      <c r="BD530" s="85" t="s">
        <v>33</v>
      </c>
      <c r="BE530" s="85" t="s">
        <v>13</v>
      </c>
      <c r="BF530" s="85"/>
      <c r="BG530" s="85"/>
      <c r="BH530" s="304" t="s">
        <v>18051</v>
      </c>
      <c r="BI530" s="355"/>
      <c r="BM530" s="123" t="s">
        <v>106</v>
      </c>
      <c r="BN530" s="123"/>
      <c r="BO530" s="123"/>
      <c r="BP530" s="123"/>
      <c r="BQ530" s="4" t="s">
        <v>8</v>
      </c>
      <c r="BR530" s="123"/>
      <c r="BS530" s="123"/>
      <c r="BT530" t="s">
        <v>3296</v>
      </c>
      <c r="BU530"/>
      <c r="BV530" s="96" t="s">
        <v>1375</v>
      </c>
      <c r="BW530" s="85" t="s">
        <v>1404</v>
      </c>
      <c r="BX530" s="372"/>
      <c r="BY530" s="372"/>
      <c r="BZ530" s="129" t="s">
        <v>418</v>
      </c>
      <c r="CA530" t="s">
        <v>1989</v>
      </c>
      <c r="CB530">
        <v>12000</v>
      </c>
      <c r="CC530" s="126"/>
      <c r="CD530" s="123" t="s">
        <v>3295</v>
      </c>
      <c r="CE530" s="123" t="s">
        <v>1444</v>
      </c>
      <c r="CG530" s="126"/>
      <c r="CH530" s="123"/>
      <c r="CI530" s="126"/>
      <c r="CJ530" s="85" t="s">
        <v>26</v>
      </c>
      <c r="CK530" s="85" t="s">
        <v>26</v>
      </c>
      <c r="CL530" s="85"/>
      <c r="CM530" s="85"/>
      <c r="CN530" s="96" t="s">
        <v>3230</v>
      </c>
      <c r="CO530" s="155"/>
      <c r="CP530" s="155"/>
      <c r="CQ530" s="285"/>
      <c r="CR530" s="155"/>
      <c r="CS530" s="378"/>
      <c r="CT530" s="155"/>
      <c r="CU530" s="155"/>
      <c r="CV530" s="155"/>
      <c r="CW530" s="155"/>
      <c r="CX530" s="155"/>
      <c r="CY530" s="155"/>
      <c r="CZ530" s="155"/>
      <c r="DA530" s="155"/>
      <c r="DB530" s="155"/>
      <c r="DC530" s="155"/>
      <c r="DD530" s="155"/>
      <c r="DE530" s="155"/>
      <c r="DF530" s="155"/>
      <c r="DG530" s="155"/>
      <c r="DH530" s="284" t="s">
        <v>1375</v>
      </c>
      <c r="DI530" s="127" t="s">
        <v>120</v>
      </c>
      <c r="DJ530" s="84" t="s">
        <v>1990</v>
      </c>
      <c r="DK530" s="130" t="s">
        <v>1800</v>
      </c>
      <c r="DL530" s="127" t="s">
        <v>3227</v>
      </c>
      <c r="DM530" s="84" t="s">
        <v>3228</v>
      </c>
      <c r="DN530" s="84" t="s">
        <v>3229</v>
      </c>
      <c r="DO530" s="343"/>
      <c r="DP530" s="343"/>
      <c r="DQ530" s="84" t="s">
        <v>1990</v>
      </c>
      <c r="DR530" s="343"/>
      <c r="DS530" s="343"/>
      <c r="DT530" s="343"/>
      <c r="DU530" s="343"/>
      <c r="DV530" s="84">
        <v>102601101</v>
      </c>
      <c r="DW530" s="84" t="s">
        <v>3231</v>
      </c>
      <c r="DX530" s="84">
        <v>9110</v>
      </c>
      <c r="DZ530" s="355"/>
      <c r="EA530" s="84" t="s">
        <v>25</v>
      </c>
      <c r="EC530" s="125"/>
      <c r="ED530" s="343"/>
      <c r="EE530" s="343"/>
      <c r="EF530" s="343"/>
      <c r="EG530" s="355"/>
      <c r="EH530" s="355"/>
      <c r="EI530" s="126"/>
      <c r="EJ530" s="84" t="s">
        <v>26</v>
      </c>
      <c r="EK530" s="84" t="s">
        <v>25</v>
      </c>
      <c r="EM530" s="84" t="s">
        <v>1759</v>
      </c>
      <c r="EO530" s="84" t="s">
        <v>1835</v>
      </c>
      <c r="EP530" s="343"/>
      <c r="EQ530" s="84" t="s">
        <v>1761</v>
      </c>
      <c r="ES530" s="84" t="s">
        <v>1956</v>
      </c>
      <c r="ET530" s="343"/>
      <c r="EU530" s="84" t="s">
        <v>116</v>
      </c>
      <c r="EV530" s="343"/>
      <c r="EW530" s="84" t="s">
        <v>1368</v>
      </c>
      <c r="EX530" s="343"/>
      <c r="EY530" s="84" t="s">
        <v>8</v>
      </c>
      <c r="FA530" s="84" t="s">
        <v>26</v>
      </c>
      <c r="FB530" s="343"/>
      <c r="FD530" s="343"/>
      <c r="FE530" s="84" t="s">
        <v>1937</v>
      </c>
      <c r="FF530" s="84" t="s">
        <v>2024</v>
      </c>
      <c r="FG530" s="84" t="s">
        <v>26</v>
      </c>
      <c r="FH530" s="96" t="s">
        <v>1375</v>
      </c>
      <c r="FL530"/>
      <c r="FV530"/>
      <c r="GC530" s="343"/>
      <c r="GD530" s="343"/>
      <c r="GE530" s="343"/>
      <c r="GF530" s="355"/>
      <c r="GG530" s="355"/>
      <c r="GH530" s="331"/>
      <c r="GO530" s="343"/>
      <c r="GQ530" s="343"/>
      <c r="GS530" s="343"/>
      <c r="GY530"/>
      <c r="GZ530"/>
      <c r="HA530" s="97"/>
    </row>
    <row r="531" spans="1:211" s="84" customFormat="1" x14ac:dyDescent="0.35">
      <c r="A531" s="137">
        <v>147</v>
      </c>
      <c r="B531" s="343"/>
      <c r="C531" s="84" t="s">
        <v>1412</v>
      </c>
      <c r="D531" s="124">
        <v>44250</v>
      </c>
      <c r="E531" s="124">
        <v>44250</v>
      </c>
      <c r="F531" s="343"/>
      <c r="G531" s="125" t="s">
        <v>3232</v>
      </c>
      <c r="H531" s="97" t="s">
        <v>1375</v>
      </c>
      <c r="I531" s="126"/>
      <c r="J531" s="343"/>
      <c r="K531" s="355"/>
      <c r="L531" s="127"/>
      <c r="M531" s="360"/>
      <c r="N531" s="267" t="s">
        <v>19657</v>
      </c>
      <c r="O531" s="354"/>
      <c r="P531" s="354"/>
      <c r="Q531" s="127"/>
      <c r="R531" s="127"/>
      <c r="S531" s="127"/>
      <c r="T531" s="126"/>
      <c r="U531" s="124"/>
      <c r="V531" s="124"/>
      <c r="W531" s="126"/>
      <c r="X531" s="362"/>
      <c r="Y531" s="362"/>
      <c r="Z531" s="126"/>
      <c r="AA531" s="126"/>
      <c r="AB531" s="124"/>
      <c r="AC531" s="124"/>
      <c r="AD531" s="362"/>
      <c r="AE531" s="362"/>
      <c r="AF531" s="363"/>
      <c r="AG531" s="363"/>
      <c r="AH531" s="97" t="s">
        <v>1375</v>
      </c>
      <c r="AI531" s="124">
        <v>44247</v>
      </c>
      <c r="AJ531" s="252" t="s">
        <v>1776</v>
      </c>
      <c r="AK531" s="124"/>
      <c r="AL531" s="252"/>
      <c r="AM531" s="85" t="s">
        <v>28</v>
      </c>
      <c r="AN531" s="85" t="s">
        <v>26</v>
      </c>
      <c r="AO531" s="85" t="s">
        <v>25</v>
      </c>
      <c r="AP531" s="85"/>
      <c r="AQ531" s="85"/>
      <c r="AR531" s="85"/>
      <c r="AS531" s="335">
        <v>2424371855</v>
      </c>
      <c r="AT531" s="335"/>
      <c r="AU531" s="85"/>
      <c r="AV531" s="85"/>
      <c r="AW531" s="85"/>
      <c r="AX531" s="97" t="s">
        <v>1375</v>
      </c>
      <c r="AY531" s="85" t="s">
        <v>26</v>
      </c>
      <c r="AZ531" s="85" t="s">
        <v>26</v>
      </c>
      <c r="BA531" s="85" t="s">
        <v>26</v>
      </c>
      <c r="BB531" s="85" t="s">
        <v>26</v>
      </c>
      <c r="BC531" s="355"/>
      <c r="BD531" s="85" t="s">
        <v>33</v>
      </c>
      <c r="BE531" s="85" t="s">
        <v>16</v>
      </c>
      <c r="BF531" s="85"/>
      <c r="BG531" s="85"/>
      <c r="BH531" s="304" t="s">
        <v>18050</v>
      </c>
      <c r="BI531" s="355"/>
      <c r="BM531" s="123" t="s">
        <v>32</v>
      </c>
      <c r="BN531" s="123"/>
      <c r="BO531" s="123"/>
      <c r="BP531" s="123"/>
      <c r="BQ531" s="4" t="s">
        <v>8</v>
      </c>
      <c r="BR531" s="123"/>
      <c r="BS531" s="123"/>
      <c r="BT531"/>
      <c r="BU531"/>
      <c r="BV531" s="96" t="s">
        <v>1375</v>
      </c>
      <c r="BW531" s="85" t="s">
        <v>1404</v>
      </c>
      <c r="BX531" s="372"/>
      <c r="BY531" s="372"/>
      <c r="BZ531" s="129" t="s">
        <v>154</v>
      </c>
      <c r="CA531" t="s">
        <v>3294</v>
      </c>
      <c r="CB531">
        <v>12000</v>
      </c>
      <c r="CC531" s="126"/>
      <c r="CD531" s="123" t="s">
        <v>14519</v>
      </c>
      <c r="CE531" s="123" t="s">
        <v>17</v>
      </c>
      <c r="CG531" s="126"/>
      <c r="CH531" s="123"/>
      <c r="CI531" s="126"/>
      <c r="CJ531" s="85" t="s">
        <v>26</v>
      </c>
      <c r="CK531" s="85" t="s">
        <v>26</v>
      </c>
      <c r="CL531" s="85"/>
      <c r="CM531" s="85"/>
      <c r="CN531" s="96" t="s">
        <v>3230</v>
      </c>
      <c r="CO531" s="155"/>
      <c r="CP531" s="155"/>
      <c r="CQ531" s="285"/>
      <c r="CR531" s="155"/>
      <c r="CS531" s="378"/>
      <c r="CT531" s="155"/>
      <c r="CU531" s="155"/>
      <c r="CV531" s="155"/>
      <c r="CW531" s="155"/>
      <c r="CX531" s="155"/>
      <c r="CY531" s="155"/>
      <c r="CZ531" s="155"/>
      <c r="DA531" s="155"/>
      <c r="DB531" s="155"/>
      <c r="DC531" s="155"/>
      <c r="DD531" s="155"/>
      <c r="DE531" s="155"/>
      <c r="DF531" s="155"/>
      <c r="DG531" s="155"/>
      <c r="DH531" s="284" t="s">
        <v>1375</v>
      </c>
      <c r="DI531" s="127" t="s">
        <v>129</v>
      </c>
      <c r="DJ531" s="84" t="s">
        <v>3233</v>
      </c>
      <c r="DK531" s="130" t="s">
        <v>1776</v>
      </c>
      <c r="DL531" s="127" t="s">
        <v>3227</v>
      </c>
      <c r="DN531" s="84">
        <v>2424371855</v>
      </c>
      <c r="DO531" s="343"/>
      <c r="DP531" s="343"/>
      <c r="DQ531" s="84" t="s">
        <v>1553</v>
      </c>
      <c r="DR531" s="343"/>
      <c r="DS531" s="343"/>
      <c r="DT531" s="343"/>
      <c r="DU531" s="343"/>
      <c r="DV531" s="84">
        <v>13761104</v>
      </c>
      <c r="DW531" s="84" t="s">
        <v>3234</v>
      </c>
      <c r="DX531" s="84">
        <v>2402</v>
      </c>
      <c r="DY531" s="84">
        <v>1</v>
      </c>
      <c r="DZ531" s="355"/>
      <c r="EA531" s="84" t="s">
        <v>25</v>
      </c>
      <c r="EC531" s="125"/>
      <c r="ED531" s="343"/>
      <c r="EE531" s="343"/>
      <c r="EF531" s="343"/>
      <c r="EG531" s="355"/>
      <c r="EH531" s="355"/>
      <c r="EI531" s="126"/>
      <c r="EJ531" s="84" t="s">
        <v>26</v>
      </c>
      <c r="EK531" s="84" t="s">
        <v>25</v>
      </c>
      <c r="EL531" s="84" t="s">
        <v>26</v>
      </c>
      <c r="EM531" s="84" t="s">
        <v>1759</v>
      </c>
      <c r="EO531" s="84" t="s">
        <v>1760</v>
      </c>
      <c r="EP531" s="343"/>
      <c r="EQ531" s="84" t="s">
        <v>1761</v>
      </c>
      <c r="ES531" s="84" t="s">
        <v>1956</v>
      </c>
      <c r="ET531" s="343"/>
      <c r="EU531" s="84" t="s">
        <v>115</v>
      </c>
      <c r="EV531" s="343"/>
      <c r="EW531" s="84" t="s">
        <v>1370</v>
      </c>
      <c r="EX531" s="343"/>
      <c r="EY531" s="84" t="s">
        <v>8</v>
      </c>
      <c r="FA531" s="84" t="s">
        <v>26</v>
      </c>
      <c r="FB531" s="343"/>
      <c r="FD531" s="343"/>
      <c r="FH531" s="96" t="s">
        <v>1375</v>
      </c>
      <c r="FL531"/>
      <c r="FV531"/>
      <c r="GC531" s="343"/>
      <c r="GD531" s="343"/>
      <c r="GE531" s="343"/>
      <c r="GF531" s="355"/>
      <c r="GG531" s="355"/>
      <c r="GH531" s="331"/>
      <c r="GO531" s="343"/>
      <c r="GQ531" s="343"/>
      <c r="GS531" s="343"/>
      <c r="GY531"/>
      <c r="GZ531"/>
      <c r="HA531" s="97"/>
    </row>
    <row r="532" spans="1:211" s="84" customFormat="1" x14ac:dyDescent="0.35">
      <c r="A532" s="137">
        <v>146</v>
      </c>
      <c r="B532" s="343"/>
      <c r="C532" s="84" t="s">
        <v>1412</v>
      </c>
      <c r="D532" s="124">
        <v>44250</v>
      </c>
      <c r="E532" s="124">
        <v>44250</v>
      </c>
      <c r="F532" s="343"/>
      <c r="G532" s="125" t="s">
        <v>3235</v>
      </c>
      <c r="H532" s="97" t="s">
        <v>1375</v>
      </c>
      <c r="I532" s="126"/>
      <c r="J532" s="343"/>
      <c r="K532" s="355"/>
      <c r="L532" s="127"/>
      <c r="M532" s="360"/>
      <c r="N532" s="267" t="s">
        <v>19657</v>
      </c>
      <c r="O532" s="354"/>
      <c r="P532" s="354"/>
      <c r="Q532" s="127"/>
      <c r="R532" s="127"/>
      <c r="S532" s="127"/>
      <c r="T532" s="126"/>
      <c r="U532" s="124"/>
      <c r="V532" s="124"/>
      <c r="W532" s="126"/>
      <c r="X532" s="362"/>
      <c r="Y532" s="362"/>
      <c r="Z532" s="126"/>
      <c r="AA532" s="126"/>
      <c r="AB532" s="124"/>
      <c r="AC532" s="124"/>
      <c r="AD532" s="362"/>
      <c r="AE532" s="362"/>
      <c r="AF532" s="363"/>
      <c r="AG532" s="363"/>
      <c r="AH532" s="97" t="s">
        <v>1375</v>
      </c>
      <c r="AI532" s="124">
        <v>44247</v>
      </c>
      <c r="AJ532" s="252" t="s">
        <v>1782</v>
      </c>
      <c r="AK532" s="124"/>
      <c r="AL532" s="252"/>
      <c r="AM532" s="85" t="s">
        <v>28</v>
      </c>
      <c r="AN532" s="85" t="s">
        <v>26</v>
      </c>
      <c r="AO532" s="85" t="s">
        <v>26</v>
      </c>
      <c r="AP532" s="85"/>
      <c r="AQ532" s="85"/>
      <c r="AR532" s="85"/>
      <c r="AS532" s="335">
        <v>2429853813</v>
      </c>
      <c r="AT532" s="335"/>
      <c r="AU532" s="85"/>
      <c r="AV532" s="85"/>
      <c r="AW532" s="85"/>
      <c r="AX532" s="97" t="s">
        <v>1375</v>
      </c>
      <c r="AY532" s="85" t="s">
        <v>26</v>
      </c>
      <c r="AZ532" s="85" t="s">
        <v>26</v>
      </c>
      <c r="BA532" s="85" t="s">
        <v>26</v>
      </c>
      <c r="BB532" s="85" t="s">
        <v>26</v>
      </c>
      <c r="BC532" s="355"/>
      <c r="BD532" s="85" t="s">
        <v>33</v>
      </c>
      <c r="BE532" s="85" t="s">
        <v>16</v>
      </c>
      <c r="BF532" s="85"/>
      <c r="BG532" s="85"/>
      <c r="BH532" s="304" t="s">
        <v>18047</v>
      </c>
      <c r="BI532" s="355"/>
      <c r="BM532" s="123" t="s">
        <v>106</v>
      </c>
      <c r="BN532" s="123"/>
      <c r="BO532" s="123"/>
      <c r="BP532" s="123"/>
      <c r="BQ532" s="4" t="s">
        <v>8</v>
      </c>
      <c r="BR532" s="123"/>
      <c r="BS532" s="123"/>
      <c r="BT532"/>
      <c r="BU532"/>
      <c r="BV532" s="96" t="s">
        <v>1375</v>
      </c>
      <c r="BW532" s="85" t="s">
        <v>1404</v>
      </c>
      <c r="BX532" s="372"/>
      <c r="BY532" s="372"/>
      <c r="BZ532" s="129" t="s">
        <v>154</v>
      </c>
      <c r="CA532" t="s">
        <v>3294</v>
      </c>
      <c r="CB532">
        <v>12000</v>
      </c>
      <c r="CC532" s="126"/>
      <c r="CD532" s="123" t="s">
        <v>14519</v>
      </c>
      <c r="CE532" s="123" t="s">
        <v>17</v>
      </c>
      <c r="CG532" s="126"/>
      <c r="CH532" s="123"/>
      <c r="CI532" s="126"/>
      <c r="CJ532" s="85" t="s">
        <v>26</v>
      </c>
      <c r="CK532" s="85" t="s">
        <v>26</v>
      </c>
      <c r="CL532" s="85"/>
      <c r="CM532" s="85"/>
      <c r="CN532" s="96" t="s">
        <v>3230</v>
      </c>
      <c r="CO532" s="155"/>
      <c r="CP532" s="155"/>
      <c r="CQ532" s="285"/>
      <c r="CR532" s="155"/>
      <c r="CS532" s="378"/>
      <c r="CT532" s="155"/>
      <c r="CU532" s="155"/>
      <c r="CV532" s="155"/>
      <c r="CW532" s="155"/>
      <c r="CX532" s="155"/>
      <c r="CY532" s="155"/>
      <c r="CZ532" s="155"/>
      <c r="DA532" s="155"/>
      <c r="DB532" s="155"/>
      <c r="DC532" s="155"/>
      <c r="DD532" s="155"/>
      <c r="DE532" s="155"/>
      <c r="DF532" s="155"/>
      <c r="DG532" s="155"/>
      <c r="DH532" s="284" t="s">
        <v>1375</v>
      </c>
      <c r="DI532" s="127" t="s">
        <v>129</v>
      </c>
      <c r="DJ532" s="84" t="s">
        <v>3233</v>
      </c>
      <c r="DK532" s="130" t="s">
        <v>1782</v>
      </c>
      <c r="DL532" s="127" t="s">
        <v>3227</v>
      </c>
      <c r="DN532" s="84">
        <v>2429853813</v>
      </c>
      <c r="DO532" s="343"/>
      <c r="DP532" s="343"/>
      <c r="DQ532" s="84" t="s">
        <v>1553</v>
      </c>
      <c r="DR532" s="343"/>
      <c r="DS532" s="343"/>
      <c r="DT532" s="343"/>
      <c r="DU532" s="343"/>
      <c r="DV532" s="84">
        <v>13761104</v>
      </c>
      <c r="DW532" s="84" t="s">
        <v>3236</v>
      </c>
      <c r="DX532" s="84">
        <v>1121</v>
      </c>
      <c r="DZ532" s="355"/>
      <c r="EA532" s="84" t="s">
        <v>25</v>
      </c>
      <c r="EC532" s="125"/>
      <c r="ED532" s="343"/>
      <c r="EE532" s="343"/>
      <c r="EF532" s="343"/>
      <c r="EG532" s="355"/>
      <c r="EH532" s="355"/>
      <c r="EI532" s="126"/>
      <c r="EJ532" s="84" t="s">
        <v>26</v>
      </c>
      <c r="EK532" s="84" t="s">
        <v>26</v>
      </c>
      <c r="EL532" s="84" t="s">
        <v>26</v>
      </c>
      <c r="EM532" s="84" t="s">
        <v>1759</v>
      </c>
      <c r="EO532" s="84" t="s">
        <v>1760</v>
      </c>
      <c r="EP532" s="343"/>
      <c r="EQ532" s="84" t="s">
        <v>1761</v>
      </c>
      <c r="ES532" s="84" t="s">
        <v>1956</v>
      </c>
      <c r="ET532" s="343"/>
      <c r="EU532" s="84" t="s">
        <v>115</v>
      </c>
      <c r="EV532" s="343"/>
      <c r="EW532" s="84" t="s">
        <v>1370</v>
      </c>
      <c r="EX532" s="343"/>
      <c r="EY532" s="84" t="s">
        <v>8</v>
      </c>
      <c r="FA532" s="84" t="s">
        <v>26</v>
      </c>
      <c r="FB532" s="343"/>
      <c r="FD532" s="343"/>
      <c r="FH532" s="96" t="s">
        <v>1375</v>
      </c>
      <c r="FL532"/>
      <c r="FV532"/>
      <c r="GC532" s="343"/>
      <c r="GD532" s="343"/>
      <c r="GE532" s="343"/>
      <c r="GF532" s="355"/>
      <c r="GG532" s="355"/>
      <c r="GH532" s="331"/>
      <c r="GO532" s="343"/>
      <c r="GQ532" s="343"/>
      <c r="GS532" s="343"/>
      <c r="GY532"/>
      <c r="GZ532"/>
      <c r="HA532" s="97"/>
    </row>
    <row r="533" spans="1:211" s="84" customFormat="1" x14ac:dyDescent="0.35">
      <c r="A533" s="137">
        <v>145</v>
      </c>
      <c r="B533" s="339"/>
      <c r="C533" s="123" t="s">
        <v>1412</v>
      </c>
      <c r="D533" s="124">
        <v>44307</v>
      </c>
      <c r="E533" s="124">
        <v>44330</v>
      </c>
      <c r="F533" s="339"/>
      <c r="G533" s="125" t="s">
        <v>3237</v>
      </c>
      <c r="H533" s="266" t="s">
        <v>1375</v>
      </c>
      <c r="I533" s="123" t="s">
        <v>25</v>
      </c>
      <c r="J533" s="354"/>
      <c r="K533" s="355"/>
      <c r="L533" s="267">
        <v>44330</v>
      </c>
      <c r="M533" s="354"/>
      <c r="N533" s="267" t="s">
        <v>19657</v>
      </c>
      <c r="O533" s="354"/>
      <c r="P533" s="354"/>
      <c r="Q533" s="267"/>
      <c r="R533" s="267"/>
      <c r="S533" s="267"/>
      <c r="T533" s="123" t="s">
        <v>25</v>
      </c>
      <c r="U533" s="124">
        <v>44306</v>
      </c>
      <c r="V533" s="124">
        <v>44313</v>
      </c>
      <c r="W533" s="123" t="s">
        <v>15190</v>
      </c>
      <c r="X533" s="339"/>
      <c r="Y533" s="339"/>
      <c r="Z533" s="123"/>
      <c r="AA533" s="123"/>
      <c r="AB533" s="124"/>
      <c r="AC533" s="124"/>
      <c r="AD533" s="339"/>
      <c r="AE533" s="339"/>
      <c r="AF533" s="355"/>
      <c r="AG533" s="355"/>
      <c r="AH533" s="266" t="s">
        <v>1375</v>
      </c>
      <c r="AI533" s="124">
        <v>44247</v>
      </c>
      <c r="AJ533" s="252" t="s">
        <v>1804</v>
      </c>
      <c r="AK533" s="124">
        <v>44247</v>
      </c>
      <c r="AL533" s="252" t="s">
        <v>1804</v>
      </c>
      <c r="AM533" s="85" t="s">
        <v>28</v>
      </c>
      <c r="AN533" s="85" t="s">
        <v>26</v>
      </c>
      <c r="AO533" s="85" t="s">
        <v>26</v>
      </c>
      <c r="AP533" s="85" t="s">
        <v>3238</v>
      </c>
      <c r="AQ533" s="85"/>
      <c r="AR533" s="85"/>
      <c r="AS533" s="335" t="s">
        <v>3239</v>
      </c>
      <c r="AT533" s="335">
        <v>120557569</v>
      </c>
      <c r="AU533" s="85"/>
      <c r="AV533" s="85"/>
      <c r="AW533" s="85"/>
      <c r="AX533" s="266" t="s">
        <v>1375</v>
      </c>
      <c r="AY533" s="85" t="s">
        <v>26</v>
      </c>
      <c r="AZ533" s="85" t="s">
        <v>26</v>
      </c>
      <c r="BA533" s="85" t="s">
        <v>26</v>
      </c>
      <c r="BB533" s="85" t="s">
        <v>26</v>
      </c>
      <c r="BC533" s="355"/>
      <c r="BD533" s="85" t="s">
        <v>33</v>
      </c>
      <c r="BE533" s="85" t="s">
        <v>13</v>
      </c>
      <c r="BF533" s="85"/>
      <c r="BG533" s="85"/>
      <c r="BH533" s="304" t="s">
        <v>18051</v>
      </c>
      <c r="BI533" s="355"/>
      <c r="BJ533" s="123"/>
      <c r="BK533" s="123"/>
      <c r="BL533" s="123"/>
      <c r="BM533" s="123" t="s">
        <v>106</v>
      </c>
      <c r="BN533" s="123"/>
      <c r="BO533" s="123"/>
      <c r="BP533" s="123"/>
      <c r="BQ533" s="4" t="s">
        <v>8</v>
      </c>
      <c r="BR533" s="123"/>
      <c r="BS533" s="123"/>
      <c r="BT533"/>
      <c r="BU533"/>
      <c r="BV533" s="266" t="s">
        <v>1375</v>
      </c>
      <c r="BW533" s="85" t="s">
        <v>1404</v>
      </c>
      <c r="BX533" s="372"/>
      <c r="BY533" s="372"/>
      <c r="BZ533" s="129" t="s">
        <v>63</v>
      </c>
      <c r="CA533" t="s">
        <v>3273</v>
      </c>
      <c r="CB533">
        <v>12000</v>
      </c>
      <c r="CC533" s="123"/>
      <c r="CD533" s="123" t="s">
        <v>1495</v>
      </c>
      <c r="CE533" s="123" t="s">
        <v>17</v>
      </c>
      <c r="CF533" s="123"/>
      <c r="CG533" s="123"/>
      <c r="CH533" s="123"/>
      <c r="CI533" s="123"/>
      <c r="CJ533" s="85" t="s">
        <v>26</v>
      </c>
      <c r="CK533" s="85" t="s">
        <v>26</v>
      </c>
      <c r="CL533" s="85"/>
      <c r="CM533" s="85"/>
      <c r="CN533" s="266" t="s">
        <v>3230</v>
      </c>
      <c r="CO533" s="155"/>
      <c r="CP533" s="155"/>
      <c r="CQ533" s="285"/>
      <c r="CR533" s="155"/>
      <c r="CS533" s="378"/>
      <c r="CT533" s="155"/>
      <c r="CU533" s="155"/>
      <c r="CV533" s="155"/>
      <c r="CW533" s="155"/>
      <c r="CX533" s="155"/>
      <c r="CY533" s="155"/>
      <c r="CZ533" s="155"/>
      <c r="DA533" s="155"/>
      <c r="DB533" s="155"/>
      <c r="DC533" s="155"/>
      <c r="DD533" s="155"/>
      <c r="DE533" s="155"/>
      <c r="DF533" s="155"/>
      <c r="DG533" s="155"/>
      <c r="DH533" s="284" t="s">
        <v>1375</v>
      </c>
      <c r="DI533" s="127" t="s">
        <v>122</v>
      </c>
      <c r="DJ533" s="84" t="s">
        <v>2221</v>
      </c>
      <c r="DK533" s="130" t="s">
        <v>1804</v>
      </c>
      <c r="DL533" s="127" t="s">
        <v>3227</v>
      </c>
      <c r="DM533" s="84" t="s">
        <v>3238</v>
      </c>
      <c r="DN533" s="84" t="s">
        <v>3239</v>
      </c>
      <c r="DO533" s="343"/>
      <c r="DP533" s="343"/>
      <c r="DQ533" s="84" t="s">
        <v>2222</v>
      </c>
      <c r="DR533" s="343"/>
      <c r="DS533" s="343"/>
      <c r="DT533" s="343"/>
      <c r="DU533" s="343"/>
      <c r="DV533" s="84">
        <v>62041102</v>
      </c>
      <c r="DW533" s="84" t="s">
        <v>3240</v>
      </c>
      <c r="DX533" s="84">
        <v>9140</v>
      </c>
      <c r="DY533" s="84">
        <v>1</v>
      </c>
      <c r="DZ533" s="355"/>
      <c r="EA533" s="84" t="s">
        <v>25</v>
      </c>
      <c r="EC533" s="125"/>
      <c r="ED533" s="343"/>
      <c r="EE533" s="343"/>
      <c r="EF533" s="343"/>
      <c r="EG533" s="355"/>
      <c r="EH533" s="355"/>
      <c r="EI533" s="126"/>
      <c r="EJ533" s="84" t="s">
        <v>26</v>
      </c>
      <c r="EK533" s="84" t="s">
        <v>25</v>
      </c>
      <c r="EM533" s="84" t="s">
        <v>1759</v>
      </c>
      <c r="EO533" s="84" t="s">
        <v>1807</v>
      </c>
      <c r="EP533" s="343"/>
      <c r="EQ533" s="84" t="s">
        <v>1761</v>
      </c>
      <c r="ES533" s="84" t="s">
        <v>1807</v>
      </c>
      <c r="ET533" s="343"/>
      <c r="EU533" s="84" t="s">
        <v>1807</v>
      </c>
      <c r="EV533" s="343"/>
      <c r="EW533" s="84" t="s">
        <v>1370</v>
      </c>
      <c r="EX533" s="343"/>
      <c r="EY533" s="84" t="s">
        <v>8</v>
      </c>
      <c r="FA533" s="84" t="s">
        <v>26</v>
      </c>
      <c r="FB533" s="343"/>
      <c r="FD533" s="343"/>
      <c r="FE533" s="84" t="s">
        <v>2023</v>
      </c>
      <c r="FF533" s="84" t="s">
        <v>2917</v>
      </c>
      <c r="FG533" s="84" t="s">
        <v>26</v>
      </c>
      <c r="FH533" s="96" t="s">
        <v>3884</v>
      </c>
      <c r="FL533"/>
      <c r="FV533"/>
      <c r="GC533" s="343"/>
      <c r="GD533" s="343"/>
      <c r="GE533" s="343"/>
      <c r="GF533" s="355"/>
      <c r="GG533" s="355"/>
      <c r="GH533" s="331"/>
      <c r="GO533" s="343"/>
      <c r="GQ533" s="343"/>
      <c r="GS533" s="343"/>
      <c r="GY533"/>
      <c r="GZ533"/>
      <c r="HA533" s="97"/>
      <c r="HC533" s="84" t="str">
        <f ca="1">IFERROR(INDIRECT("'[2021_Ignition_Tracker_QC_File_20210520.xlsm]Ignition Tracker'!"&amp;ADDRESS(MATCH($A533,'[3]Ignition Tracker'!$A:$A,0),MATCH(HC$1,'[3]Ignition Tracker'!$1:$1,0))),"")</f>
        <v/>
      </c>
    </row>
    <row r="534" spans="1:211" s="84" customFormat="1" x14ac:dyDescent="0.35">
      <c r="A534" s="137">
        <v>144</v>
      </c>
      <c r="B534" s="343"/>
      <c r="C534" s="84" t="s">
        <v>1412</v>
      </c>
      <c r="D534" s="124">
        <v>44249</v>
      </c>
      <c r="E534" s="124">
        <v>44249</v>
      </c>
      <c r="F534" s="343"/>
      <c r="G534" s="125" t="s">
        <v>3241</v>
      </c>
      <c r="H534" s="97" t="s">
        <v>1375</v>
      </c>
      <c r="I534" s="126"/>
      <c r="J534" s="343"/>
      <c r="K534" s="355"/>
      <c r="L534" s="127"/>
      <c r="M534" s="360"/>
      <c r="N534" s="267" t="s">
        <v>19657</v>
      </c>
      <c r="O534" s="354"/>
      <c r="P534" s="354"/>
      <c r="Q534" s="127"/>
      <c r="R534" s="127"/>
      <c r="S534" s="127"/>
      <c r="T534" s="126"/>
      <c r="U534" s="124"/>
      <c r="V534" s="124"/>
      <c r="W534" s="126"/>
      <c r="X534" s="362"/>
      <c r="Y534" s="362"/>
      <c r="Z534" s="126"/>
      <c r="AA534" s="126"/>
      <c r="AB534" s="124"/>
      <c r="AC534" s="124"/>
      <c r="AD534" s="362"/>
      <c r="AE534" s="362"/>
      <c r="AF534" s="363"/>
      <c r="AG534" s="363"/>
      <c r="AH534" s="97" t="s">
        <v>1375</v>
      </c>
      <c r="AI534" s="124">
        <v>44247</v>
      </c>
      <c r="AJ534" s="252" t="s">
        <v>3242</v>
      </c>
      <c r="AK534" s="124"/>
      <c r="AL534" s="252"/>
      <c r="AM534" s="85" t="s">
        <v>28</v>
      </c>
      <c r="AN534" s="85" t="s">
        <v>26</v>
      </c>
      <c r="AO534" s="85" t="s">
        <v>26</v>
      </c>
      <c r="AP534" s="85"/>
      <c r="AQ534" s="85"/>
      <c r="AR534" s="85"/>
      <c r="AS534" s="335">
        <v>5442700325</v>
      </c>
      <c r="AT534" s="335"/>
      <c r="AU534" s="85"/>
      <c r="AV534" s="85"/>
      <c r="AW534" s="85"/>
      <c r="AX534" s="97" t="s">
        <v>1375</v>
      </c>
      <c r="AY534" s="85" t="s">
        <v>26</v>
      </c>
      <c r="AZ534" s="85" t="s">
        <v>26</v>
      </c>
      <c r="BA534" s="85" t="s">
        <v>26</v>
      </c>
      <c r="BB534" s="85" t="s">
        <v>26</v>
      </c>
      <c r="BC534" s="355"/>
      <c r="BD534" s="85" t="s">
        <v>33</v>
      </c>
      <c r="BE534" s="85" t="s">
        <v>16</v>
      </c>
      <c r="BF534" s="85"/>
      <c r="BG534" s="85"/>
      <c r="BH534" s="304" t="s">
        <v>18069</v>
      </c>
      <c r="BI534" s="355"/>
      <c r="BM534" s="123" t="s">
        <v>106</v>
      </c>
      <c r="BN534" s="123"/>
      <c r="BO534" s="123"/>
      <c r="BP534" s="123"/>
      <c r="BQ534" s="4" t="s">
        <v>1372</v>
      </c>
      <c r="BR534" s="123"/>
      <c r="BS534" s="123"/>
      <c r="BT534"/>
      <c r="BU534"/>
      <c r="BV534" s="96" t="s">
        <v>1375</v>
      </c>
      <c r="BW534" s="85" t="s">
        <v>1404</v>
      </c>
      <c r="BX534" s="372"/>
      <c r="BY534" s="372"/>
      <c r="BZ534" s="129" t="s">
        <v>79</v>
      </c>
      <c r="CA534" t="s">
        <v>3272</v>
      </c>
      <c r="CB534">
        <v>12000</v>
      </c>
      <c r="CC534" s="126"/>
      <c r="CD534" s="123" t="s">
        <v>1475</v>
      </c>
      <c r="CE534" s="123" t="s">
        <v>17</v>
      </c>
      <c r="CG534" s="126"/>
      <c r="CH534" s="123"/>
      <c r="CI534" s="126"/>
      <c r="CJ534" s="85" t="s">
        <v>26</v>
      </c>
      <c r="CK534" s="85" t="s">
        <v>26</v>
      </c>
      <c r="CL534" s="85"/>
      <c r="CM534" s="85"/>
      <c r="CN534" s="96" t="s">
        <v>3230</v>
      </c>
      <c r="CO534" s="155"/>
      <c r="CP534" s="155"/>
      <c r="CQ534" s="285"/>
      <c r="CR534" s="155"/>
      <c r="CS534" s="378"/>
      <c r="CT534" s="155"/>
      <c r="CU534" s="155"/>
      <c r="CV534" s="155"/>
      <c r="CW534" s="155"/>
      <c r="CX534" s="155"/>
      <c r="CY534" s="155"/>
      <c r="CZ534" s="155"/>
      <c r="DA534" s="155"/>
      <c r="DB534" s="155"/>
      <c r="DC534" s="155"/>
      <c r="DD534" s="155"/>
      <c r="DE534" s="155"/>
      <c r="DF534" s="155"/>
      <c r="DG534" s="155"/>
      <c r="DH534" s="284" t="s">
        <v>1375</v>
      </c>
      <c r="DI534" s="127" t="s">
        <v>1555</v>
      </c>
      <c r="DJ534" s="84" t="s">
        <v>3175</v>
      </c>
      <c r="DK534" s="130" t="s">
        <v>3242</v>
      </c>
      <c r="DL534" s="127" t="s">
        <v>3227</v>
      </c>
      <c r="DN534" s="84">
        <v>5442700325</v>
      </c>
      <c r="DO534" s="343"/>
      <c r="DP534" s="343"/>
      <c r="DQ534" s="84" t="s">
        <v>1919</v>
      </c>
      <c r="DR534" s="343"/>
      <c r="DS534" s="343"/>
      <c r="DT534" s="343"/>
      <c r="DU534" s="343"/>
      <c r="DV534" s="84">
        <v>22031110</v>
      </c>
      <c r="DW534" s="84" t="s">
        <v>3243</v>
      </c>
      <c r="DX534" s="84">
        <v>1056</v>
      </c>
      <c r="DZ534" s="355"/>
      <c r="EA534" s="84" t="s">
        <v>25</v>
      </c>
      <c r="EC534" s="125"/>
      <c r="ED534" s="343"/>
      <c r="EE534" s="343"/>
      <c r="EF534" s="343"/>
      <c r="EG534" s="355"/>
      <c r="EH534" s="355"/>
      <c r="EI534" s="126"/>
      <c r="EJ534" s="84" t="s">
        <v>26</v>
      </c>
      <c r="EK534" s="84" t="s">
        <v>25</v>
      </c>
      <c r="EL534" s="84" t="s">
        <v>26</v>
      </c>
      <c r="EM534" s="84" t="s">
        <v>1834</v>
      </c>
      <c r="EO534" s="84" t="s">
        <v>1760</v>
      </c>
      <c r="EP534" s="343"/>
      <c r="EQ534" s="84" t="s">
        <v>1836</v>
      </c>
      <c r="ES534" s="84" t="s">
        <v>1956</v>
      </c>
      <c r="ET534" s="343"/>
      <c r="EU534" s="84" t="s">
        <v>112</v>
      </c>
      <c r="EV534" s="343"/>
      <c r="EW534" s="84" t="s">
        <v>1370</v>
      </c>
      <c r="EX534" s="343"/>
      <c r="EY534" s="84" t="s">
        <v>1372</v>
      </c>
      <c r="FA534" s="84" t="s">
        <v>26</v>
      </c>
      <c r="FB534" s="343"/>
      <c r="FD534" s="343"/>
      <c r="FF534" s="131"/>
      <c r="FH534" s="96" t="s">
        <v>1375</v>
      </c>
      <c r="FL534"/>
      <c r="FV534"/>
      <c r="GC534" s="343"/>
      <c r="GD534" s="343"/>
      <c r="GE534" s="343"/>
      <c r="GF534" s="355"/>
      <c r="GG534" s="355"/>
      <c r="GH534" s="331"/>
      <c r="GO534" s="343"/>
      <c r="GQ534" s="343"/>
      <c r="GS534" s="343"/>
      <c r="GY534"/>
      <c r="GZ534"/>
      <c r="HA534" s="97"/>
    </row>
    <row r="535" spans="1:211" s="84" customFormat="1" x14ac:dyDescent="0.35">
      <c r="A535" s="137">
        <v>143</v>
      </c>
      <c r="B535" s="343"/>
      <c r="C535" s="84" t="s">
        <v>1412</v>
      </c>
      <c r="D535" s="124">
        <v>44246</v>
      </c>
      <c r="E535" s="124">
        <v>44246</v>
      </c>
      <c r="F535" s="343"/>
      <c r="G535" s="125" t="s">
        <v>3219</v>
      </c>
      <c r="H535" s="97" t="s">
        <v>1375</v>
      </c>
      <c r="I535" s="126"/>
      <c r="J535" s="343"/>
      <c r="K535" s="355"/>
      <c r="L535" s="127"/>
      <c r="M535" s="360"/>
      <c r="N535" s="267" t="s">
        <v>19657</v>
      </c>
      <c r="O535" s="354"/>
      <c r="P535" s="354"/>
      <c r="Q535" s="127"/>
      <c r="R535" s="127"/>
      <c r="S535" s="127"/>
      <c r="T535" s="126"/>
      <c r="U535" s="124"/>
      <c r="V535" s="124"/>
      <c r="W535" s="126"/>
      <c r="X535" s="362"/>
      <c r="Y535" s="362"/>
      <c r="Z535" s="126"/>
      <c r="AA535" s="126"/>
      <c r="AB535" s="124"/>
      <c r="AC535" s="124"/>
      <c r="AD535" s="362"/>
      <c r="AE535" s="362"/>
      <c r="AF535" s="363"/>
      <c r="AG535" s="363"/>
      <c r="AH535" s="97" t="s">
        <v>1375</v>
      </c>
      <c r="AI535" s="124">
        <v>44245</v>
      </c>
      <c r="AJ535" s="252" t="s">
        <v>3220</v>
      </c>
      <c r="AK535" s="124"/>
      <c r="AL535" s="252"/>
      <c r="AM535" s="85" t="s">
        <v>28</v>
      </c>
      <c r="AN535" s="85" t="s">
        <v>26</v>
      </c>
      <c r="AO535" s="85" t="s">
        <v>26</v>
      </c>
      <c r="AP535" s="85"/>
      <c r="AQ535" s="85"/>
      <c r="AR535" s="85"/>
      <c r="AS535" s="335">
        <v>294554425</v>
      </c>
      <c r="AT535" s="335"/>
      <c r="AU535" s="85"/>
      <c r="AV535" s="85"/>
      <c r="AW535" s="85"/>
      <c r="AX535" s="97" t="s">
        <v>1375</v>
      </c>
      <c r="AY535" s="85" t="s">
        <v>26</v>
      </c>
      <c r="AZ535" s="85" t="s">
        <v>26</v>
      </c>
      <c r="BA535" s="85" t="s">
        <v>26</v>
      </c>
      <c r="BB535" s="85" t="s">
        <v>26</v>
      </c>
      <c r="BC535" s="355"/>
      <c r="BD535" s="85" t="s">
        <v>33</v>
      </c>
      <c r="BE535" s="85" t="s">
        <v>16</v>
      </c>
      <c r="BF535" s="85"/>
      <c r="BG535" s="85"/>
      <c r="BH535" s="304" t="s">
        <v>18051</v>
      </c>
      <c r="BI535" s="355"/>
      <c r="BM535" s="123" t="s">
        <v>106</v>
      </c>
      <c r="BN535" s="123"/>
      <c r="BO535" s="123"/>
      <c r="BP535" s="123"/>
      <c r="BQ535" s="4" t="s">
        <v>8</v>
      </c>
      <c r="BR535" s="123"/>
      <c r="BS535" s="123"/>
      <c r="BT535"/>
      <c r="BU535"/>
      <c r="BV535" s="96" t="s">
        <v>1375</v>
      </c>
      <c r="BW535" s="85" t="s">
        <v>1404</v>
      </c>
      <c r="BX535" s="372"/>
      <c r="BY535" s="372"/>
      <c r="BZ535" s="129" t="s">
        <v>200</v>
      </c>
      <c r="CA535" t="s">
        <v>3224</v>
      </c>
      <c r="CB535">
        <v>12000</v>
      </c>
      <c r="CC535" s="126"/>
      <c r="CD535" s="123" t="s">
        <v>3223</v>
      </c>
      <c r="CE535" s="123" t="s">
        <v>17</v>
      </c>
      <c r="CG535" s="126"/>
      <c r="CH535" s="123"/>
      <c r="CI535" s="126"/>
      <c r="CJ535" s="85" t="s">
        <v>26</v>
      </c>
      <c r="CK535" s="85" t="s">
        <v>26</v>
      </c>
      <c r="CL535" s="85"/>
      <c r="CM535" s="85"/>
      <c r="CN535" s="96" t="s">
        <v>3197</v>
      </c>
      <c r="CO535" s="155"/>
      <c r="CP535" s="155"/>
      <c r="CQ535" s="285"/>
      <c r="CR535" s="155"/>
      <c r="CS535" s="378"/>
      <c r="CT535" s="155"/>
      <c r="CU535" s="155"/>
      <c r="CV535" s="155"/>
      <c r="CW535" s="155"/>
      <c r="CX535" s="155"/>
      <c r="CY535" s="155"/>
      <c r="CZ535" s="155"/>
      <c r="DA535" s="155"/>
      <c r="DB535" s="155"/>
      <c r="DC535" s="155"/>
      <c r="DD535" s="155"/>
      <c r="DE535" s="155"/>
      <c r="DF535" s="155"/>
      <c r="DG535" s="155"/>
      <c r="DH535" s="284" t="s">
        <v>1375</v>
      </c>
      <c r="DI535" s="127" t="s">
        <v>124</v>
      </c>
      <c r="DJ535" s="84" t="s">
        <v>3221</v>
      </c>
      <c r="DK535" s="130" t="s">
        <v>3220</v>
      </c>
      <c r="DL535" s="127" t="s">
        <v>3196</v>
      </c>
      <c r="DN535" s="84">
        <v>294554425</v>
      </c>
      <c r="DO535" s="343"/>
      <c r="DP535" s="343"/>
      <c r="DQ535" s="84" t="s">
        <v>2078</v>
      </c>
      <c r="DR535" s="343"/>
      <c r="DS535" s="343"/>
      <c r="DT535" s="343"/>
      <c r="DU535" s="343"/>
      <c r="DV535" s="84">
        <v>182011105</v>
      </c>
      <c r="DW535" s="84" t="s">
        <v>3222</v>
      </c>
      <c r="DX535" s="84">
        <v>1320</v>
      </c>
      <c r="DZ535" s="355"/>
      <c r="EA535" s="84" t="s">
        <v>25</v>
      </c>
      <c r="EC535" s="125"/>
      <c r="ED535" s="343"/>
      <c r="EE535" s="343"/>
      <c r="EF535" s="343"/>
      <c r="EG535" s="355"/>
      <c r="EH535" s="355"/>
      <c r="EI535" s="126"/>
      <c r="EJ535" s="84" t="s">
        <v>26</v>
      </c>
      <c r="EK535" s="84" t="s">
        <v>25</v>
      </c>
      <c r="EL535" s="84" t="s">
        <v>26</v>
      </c>
      <c r="EM535" s="84" t="s">
        <v>1759</v>
      </c>
      <c r="EO535" s="84" t="s">
        <v>1760</v>
      </c>
      <c r="EP535" s="343"/>
      <c r="EQ535" s="84" t="s">
        <v>1761</v>
      </c>
      <c r="ES535" s="84" t="s">
        <v>1956</v>
      </c>
      <c r="ET535" s="343"/>
      <c r="EU535" s="84" t="s">
        <v>112</v>
      </c>
      <c r="EV535" s="343"/>
      <c r="EW535" s="84" t="s">
        <v>1370</v>
      </c>
      <c r="EX535" s="343"/>
      <c r="EY535" s="84" t="s">
        <v>8</v>
      </c>
      <c r="FA535" s="84" t="s">
        <v>26</v>
      </c>
      <c r="FB535" s="343"/>
      <c r="FD535" s="343"/>
      <c r="FH535" s="96" t="s">
        <v>1375</v>
      </c>
      <c r="FL535"/>
      <c r="FV535"/>
      <c r="GC535" s="343"/>
      <c r="GD535" s="343"/>
      <c r="GE535" s="343"/>
      <c r="GF535" s="355"/>
      <c r="GG535" s="355"/>
      <c r="GH535" s="331"/>
      <c r="GO535" s="343"/>
      <c r="GQ535" s="343"/>
      <c r="GS535" s="343"/>
      <c r="GY535"/>
      <c r="GZ535"/>
      <c r="HA535" s="97"/>
    </row>
    <row r="536" spans="1:211" s="84" customFormat="1" x14ac:dyDescent="0.35">
      <c r="A536" s="137">
        <v>142</v>
      </c>
      <c r="B536" s="343"/>
      <c r="C536" s="84" t="s">
        <v>1412</v>
      </c>
      <c r="D536" s="124">
        <v>44246</v>
      </c>
      <c r="E536" s="124">
        <v>44246</v>
      </c>
      <c r="F536" s="343"/>
      <c r="G536" s="125" t="s">
        <v>3195</v>
      </c>
      <c r="H536" s="97" t="s">
        <v>1375</v>
      </c>
      <c r="I536" s="126"/>
      <c r="J536" s="343"/>
      <c r="K536" s="355"/>
      <c r="L536" s="127"/>
      <c r="M536" s="360"/>
      <c r="N536" s="267" t="s">
        <v>19657</v>
      </c>
      <c r="O536" s="354"/>
      <c r="P536" s="354"/>
      <c r="Q536" s="127"/>
      <c r="R536" s="127"/>
      <c r="S536" s="127"/>
      <c r="T536" s="126"/>
      <c r="U536" s="124"/>
      <c r="V536" s="124"/>
      <c r="W536" s="126"/>
      <c r="X536" s="362"/>
      <c r="Y536" s="362"/>
      <c r="Z536" s="126"/>
      <c r="AA536" s="126"/>
      <c r="AB536" s="124"/>
      <c r="AC536" s="124"/>
      <c r="AD536" s="362"/>
      <c r="AE536" s="362"/>
      <c r="AF536" s="363"/>
      <c r="AG536" s="363"/>
      <c r="AH536" s="97" t="s">
        <v>1375</v>
      </c>
      <c r="AI536" s="124">
        <v>44245</v>
      </c>
      <c r="AJ536" s="252" t="s">
        <v>1784</v>
      </c>
      <c r="AK536" s="124"/>
      <c r="AL536" s="252"/>
      <c r="AM536" s="85" t="s">
        <v>28</v>
      </c>
      <c r="AN536" s="85" t="s">
        <v>26</v>
      </c>
      <c r="AO536" s="85" t="s">
        <v>26</v>
      </c>
      <c r="AP536" s="85"/>
      <c r="AQ536" s="85"/>
      <c r="AR536" s="85"/>
      <c r="AS536" s="335">
        <v>6786561</v>
      </c>
      <c r="AT536" s="335"/>
      <c r="AU536" s="85"/>
      <c r="AV536" s="85"/>
      <c r="AW536" s="85"/>
      <c r="AX536" s="97" t="s">
        <v>1375</v>
      </c>
      <c r="AY536" s="85" t="s">
        <v>26</v>
      </c>
      <c r="AZ536" s="85" t="s">
        <v>26</v>
      </c>
      <c r="BA536" s="85" t="s">
        <v>26</v>
      </c>
      <c r="BB536" s="85" t="s">
        <v>26</v>
      </c>
      <c r="BC536" s="355"/>
      <c r="BD536" s="85" t="s">
        <v>33</v>
      </c>
      <c r="BE536" s="85" t="s">
        <v>16</v>
      </c>
      <c r="BF536" s="85"/>
      <c r="BG536" s="85"/>
      <c r="BH536" s="304" t="s">
        <v>18047</v>
      </c>
      <c r="BI536" s="355"/>
      <c r="BM536" s="123" t="s">
        <v>106</v>
      </c>
      <c r="BN536" s="123"/>
      <c r="BO536" s="123"/>
      <c r="BP536" s="123"/>
      <c r="BQ536" s="4" t="s">
        <v>8</v>
      </c>
      <c r="BR536" s="123"/>
      <c r="BS536" s="123"/>
      <c r="BT536"/>
      <c r="BU536"/>
      <c r="BV536" s="96" t="s">
        <v>1375</v>
      </c>
      <c r="BW536" s="85" t="s">
        <v>1404</v>
      </c>
      <c r="BX536" s="372"/>
      <c r="BY536" s="372"/>
      <c r="BZ536" s="129" t="s">
        <v>75</v>
      </c>
      <c r="CA536" t="s">
        <v>3225</v>
      </c>
      <c r="CB536">
        <v>12000</v>
      </c>
      <c r="CC536" s="126"/>
      <c r="CD536" s="123" t="s">
        <v>3201</v>
      </c>
      <c r="CE536" s="123" t="s">
        <v>17</v>
      </c>
      <c r="CG536" s="126"/>
      <c r="CH536" s="123"/>
      <c r="CI536" s="126"/>
      <c r="CJ536" s="85" t="s">
        <v>26</v>
      </c>
      <c r="CK536" s="85" t="s">
        <v>26</v>
      </c>
      <c r="CL536" s="85"/>
      <c r="CM536" s="85"/>
      <c r="CN536" s="96" t="s">
        <v>3197</v>
      </c>
      <c r="CO536" s="155"/>
      <c r="CP536" s="155"/>
      <c r="CQ536" s="285"/>
      <c r="CR536" s="155"/>
      <c r="CS536" s="378"/>
      <c r="CT536" s="155"/>
      <c r="CU536" s="155"/>
      <c r="CV536" s="155"/>
      <c r="CW536" s="155"/>
      <c r="CX536" s="155"/>
      <c r="CY536" s="155"/>
      <c r="CZ536" s="155"/>
      <c r="DA536" s="155"/>
      <c r="DB536" s="155"/>
      <c r="DC536" s="155"/>
      <c r="DD536" s="155"/>
      <c r="DE536" s="155"/>
      <c r="DF536" s="155"/>
      <c r="DG536" s="155"/>
      <c r="DH536" s="284" t="s">
        <v>1375</v>
      </c>
      <c r="DI536" s="127" t="s">
        <v>123</v>
      </c>
      <c r="DJ536" s="84" t="s">
        <v>3198</v>
      </c>
      <c r="DK536" s="130" t="s">
        <v>1784</v>
      </c>
      <c r="DL536" s="127" t="s">
        <v>3196</v>
      </c>
      <c r="DN536" s="84">
        <v>6786561</v>
      </c>
      <c r="DO536" s="343"/>
      <c r="DP536" s="343"/>
      <c r="DQ536" s="84" t="s">
        <v>3199</v>
      </c>
      <c r="DR536" s="343"/>
      <c r="DS536" s="343"/>
      <c r="DT536" s="343"/>
      <c r="DU536" s="343"/>
      <c r="DW536" s="84" t="s">
        <v>3200</v>
      </c>
      <c r="DX536" s="84">
        <v>1121</v>
      </c>
      <c r="DZ536" s="355"/>
      <c r="EA536" s="84" t="s">
        <v>25</v>
      </c>
      <c r="EC536" s="125"/>
      <c r="ED536" s="343"/>
      <c r="EE536" s="343"/>
      <c r="EF536" s="343"/>
      <c r="EG536" s="355"/>
      <c r="EH536" s="355"/>
      <c r="EI536" s="126" t="s">
        <v>14817</v>
      </c>
      <c r="EJ536" s="84" t="s">
        <v>26</v>
      </c>
      <c r="EK536" s="84" t="s">
        <v>25</v>
      </c>
      <c r="EL536" s="84" t="s">
        <v>26</v>
      </c>
      <c r="EM536" s="84" t="s">
        <v>1759</v>
      </c>
      <c r="EO536" s="84" t="s">
        <v>1760</v>
      </c>
      <c r="EP536" s="343"/>
      <c r="EQ536" s="84" t="s">
        <v>1761</v>
      </c>
      <c r="ER536" s="84" t="s">
        <v>3202</v>
      </c>
      <c r="ES536" s="84" t="s">
        <v>6</v>
      </c>
      <c r="ET536" s="343"/>
      <c r="EU536" s="84" t="s">
        <v>112</v>
      </c>
      <c r="EV536" s="343"/>
      <c r="EW536" s="84" t="s">
        <v>1370</v>
      </c>
      <c r="EX536" s="343"/>
      <c r="EY536" s="84" t="s">
        <v>8</v>
      </c>
      <c r="EZ536" s="84" t="s">
        <v>3203</v>
      </c>
      <c r="FA536" s="84" t="s">
        <v>25</v>
      </c>
      <c r="FB536" s="343"/>
      <c r="FC536" s="84" t="s">
        <v>1816</v>
      </c>
      <c r="FD536" s="343"/>
      <c r="FH536" s="96" t="s">
        <v>1375</v>
      </c>
      <c r="FL536"/>
      <c r="FV536"/>
      <c r="GC536" s="343"/>
      <c r="GD536" s="343"/>
      <c r="GE536" s="343"/>
      <c r="GF536" s="355"/>
      <c r="GG536" s="355"/>
      <c r="GH536" s="331"/>
      <c r="GO536" s="343"/>
      <c r="GQ536" s="343"/>
      <c r="GS536" s="343"/>
      <c r="GY536"/>
      <c r="GZ536"/>
      <c r="HA536" s="97"/>
    </row>
    <row r="537" spans="1:211" s="84" customFormat="1" x14ac:dyDescent="0.35">
      <c r="A537" s="137">
        <v>141</v>
      </c>
      <c r="B537" s="343"/>
      <c r="C537" s="84" t="s">
        <v>1412</v>
      </c>
      <c r="D537" s="124">
        <v>44305</v>
      </c>
      <c r="E537" s="124">
        <v>44305</v>
      </c>
      <c r="F537" s="343"/>
      <c r="G537" s="125" t="s">
        <v>3204</v>
      </c>
      <c r="H537" s="97" t="s">
        <v>1375</v>
      </c>
      <c r="I537" s="126"/>
      <c r="J537" s="343"/>
      <c r="K537" s="355"/>
      <c r="L537" s="127"/>
      <c r="M537" s="360"/>
      <c r="N537" s="267" t="s">
        <v>19657</v>
      </c>
      <c r="O537" s="354"/>
      <c r="P537" s="354"/>
      <c r="Q537" s="127"/>
      <c r="R537" s="127"/>
      <c r="S537" s="127"/>
      <c r="T537" s="126"/>
      <c r="U537" s="124"/>
      <c r="V537" s="124"/>
      <c r="W537" s="126"/>
      <c r="X537" s="362"/>
      <c r="Y537" s="362"/>
      <c r="Z537" s="126"/>
      <c r="AA537" s="126"/>
      <c r="AB537" s="124"/>
      <c r="AC537" s="124"/>
      <c r="AD537" s="362"/>
      <c r="AE537" s="362"/>
      <c r="AF537" s="363"/>
      <c r="AG537" s="363"/>
      <c r="AH537" s="97" t="s">
        <v>1375</v>
      </c>
      <c r="AI537" s="124">
        <v>44243</v>
      </c>
      <c r="AJ537" s="252" t="s">
        <v>3205</v>
      </c>
      <c r="AK537" s="124">
        <v>44243</v>
      </c>
      <c r="AL537" s="252" t="s">
        <v>3205</v>
      </c>
      <c r="AM537" s="85" t="s">
        <v>28</v>
      </c>
      <c r="AN537" s="85" t="s">
        <v>26</v>
      </c>
      <c r="AO537" s="85" t="s">
        <v>26</v>
      </c>
      <c r="AP537" s="85" t="s">
        <v>3206</v>
      </c>
      <c r="AQ537" s="85" t="s">
        <v>3207</v>
      </c>
      <c r="AR537" s="85"/>
      <c r="AS537" s="335" t="s">
        <v>3208</v>
      </c>
      <c r="AT537" s="335">
        <v>120538412</v>
      </c>
      <c r="AU537" s="85"/>
      <c r="AV537" s="85"/>
      <c r="AW537" s="85"/>
      <c r="AX537" s="97" t="s">
        <v>1375</v>
      </c>
      <c r="AY537" s="85" t="s">
        <v>26</v>
      </c>
      <c r="AZ537" s="85" t="s">
        <v>25</v>
      </c>
      <c r="BA537" s="85" t="s">
        <v>26</v>
      </c>
      <c r="BB537" s="85" t="s">
        <v>26</v>
      </c>
      <c r="BC537" s="355"/>
      <c r="BD537" s="85" t="s">
        <v>27</v>
      </c>
      <c r="BE537" s="85" t="s">
        <v>13</v>
      </c>
      <c r="BF537" s="85" t="s">
        <v>34</v>
      </c>
      <c r="BG537" s="85"/>
      <c r="BH537" s="304" t="s">
        <v>18050</v>
      </c>
      <c r="BI537" s="355"/>
      <c r="BM537" s="123" t="s">
        <v>102</v>
      </c>
      <c r="BN537" s="123" t="s">
        <v>1378</v>
      </c>
      <c r="BO537" s="123" t="s">
        <v>1391</v>
      </c>
      <c r="BP537" s="123"/>
      <c r="BQ537" s="4" t="s">
        <v>1490</v>
      </c>
      <c r="BR537" s="123" t="s">
        <v>1614</v>
      </c>
      <c r="BS537" s="123" t="s">
        <v>1403</v>
      </c>
      <c r="BT537" t="s">
        <v>1403</v>
      </c>
      <c r="BU537"/>
      <c r="BV537" s="96" t="s">
        <v>1375</v>
      </c>
      <c r="BW537" s="85" t="s">
        <v>1404</v>
      </c>
      <c r="BX537" s="372"/>
      <c r="BY537" s="372"/>
      <c r="BZ537" s="129" t="s">
        <v>71</v>
      </c>
      <c r="CA537" t="s">
        <v>3209</v>
      </c>
      <c r="CB537">
        <v>12000</v>
      </c>
      <c r="CC537" s="126"/>
      <c r="CD537" s="123" t="s">
        <v>1468</v>
      </c>
      <c r="CE537" s="123" t="s">
        <v>17</v>
      </c>
      <c r="CG537" s="126"/>
      <c r="CH537" s="123">
        <v>246</v>
      </c>
      <c r="CI537" s="126"/>
      <c r="CJ537" s="85" t="s">
        <v>26</v>
      </c>
      <c r="CK537" s="85" t="s">
        <v>26</v>
      </c>
      <c r="CL537" s="85"/>
      <c r="CM537" s="85"/>
      <c r="CN537" s="96" t="s">
        <v>3197</v>
      </c>
      <c r="CO537" s="155"/>
      <c r="CP537" s="155"/>
      <c r="CQ537" s="285"/>
      <c r="CR537" s="155"/>
      <c r="CS537" s="378"/>
      <c r="CT537" s="155"/>
      <c r="CU537" s="155"/>
      <c r="CV537" s="155"/>
      <c r="CW537" s="155"/>
      <c r="CX537" s="155"/>
      <c r="CY537" s="155"/>
      <c r="CZ537" s="155"/>
      <c r="DA537" s="155"/>
      <c r="DB537" s="155"/>
      <c r="DC537" s="155"/>
      <c r="DD537" s="155"/>
      <c r="DE537" s="155"/>
      <c r="DF537" s="155"/>
      <c r="DG537" s="155"/>
      <c r="DH537" s="284" t="s">
        <v>1375</v>
      </c>
      <c r="DI537" s="127" t="s">
        <v>120</v>
      </c>
      <c r="DJ537" s="84" t="s">
        <v>2936</v>
      </c>
      <c r="DK537" s="130" t="s">
        <v>3205</v>
      </c>
      <c r="DL537" s="127" t="s">
        <v>3142</v>
      </c>
      <c r="DM537" s="84" t="s">
        <v>3206</v>
      </c>
      <c r="DN537" s="84" t="s">
        <v>3208</v>
      </c>
      <c r="DO537" s="343"/>
      <c r="DP537" s="343"/>
      <c r="DQ537" s="84" t="s">
        <v>2937</v>
      </c>
      <c r="DR537" s="343"/>
      <c r="DS537" s="343"/>
      <c r="DT537" s="343"/>
      <c r="DU537" s="343"/>
      <c r="DV537" s="84">
        <v>10326</v>
      </c>
      <c r="DW537" s="84" t="s">
        <v>3210</v>
      </c>
      <c r="DX537" s="84">
        <v>9002</v>
      </c>
      <c r="DZ537" s="355"/>
      <c r="EA537" s="84" t="s">
        <v>25</v>
      </c>
      <c r="EC537" s="125"/>
      <c r="ED537" s="343"/>
      <c r="EE537" s="343"/>
      <c r="EF537" s="343"/>
      <c r="EG537" s="355"/>
      <c r="EH537" s="355"/>
      <c r="EI537" s="126"/>
      <c r="EJ537" s="84" t="s">
        <v>26</v>
      </c>
      <c r="EK537" s="84" t="s">
        <v>25</v>
      </c>
      <c r="EM537" s="84" t="s">
        <v>1759</v>
      </c>
      <c r="EO537" s="84" t="s">
        <v>1835</v>
      </c>
      <c r="EP537" s="343"/>
      <c r="EQ537" s="84" t="s">
        <v>1761</v>
      </c>
      <c r="ES537" s="84" t="s">
        <v>1888</v>
      </c>
      <c r="ET537" s="343"/>
      <c r="EU537" s="84" t="s">
        <v>112</v>
      </c>
      <c r="EV537" s="343"/>
      <c r="EW537" s="84" t="s">
        <v>1370</v>
      </c>
      <c r="EX537" s="343"/>
      <c r="EY537" s="84" t="s">
        <v>1490</v>
      </c>
      <c r="FA537" s="84" t="s">
        <v>26</v>
      </c>
      <c r="FB537" s="343"/>
      <c r="FD537" s="343"/>
      <c r="FE537" s="84" t="s">
        <v>1837</v>
      </c>
      <c r="FF537" s="84" t="s">
        <v>3007</v>
      </c>
      <c r="FG537" s="84" t="s">
        <v>26</v>
      </c>
      <c r="FH537" s="96" t="s">
        <v>1375</v>
      </c>
      <c r="FI537" s="84" t="s">
        <v>1839</v>
      </c>
      <c r="FJ537" s="84" t="s">
        <v>1994</v>
      </c>
      <c r="FK537" s="84" t="s">
        <v>71</v>
      </c>
      <c r="FL537" t="s">
        <v>3211</v>
      </c>
      <c r="FM537" s="84" t="s">
        <v>3207</v>
      </c>
      <c r="FN537" s="84" t="s">
        <v>1839</v>
      </c>
      <c r="FO537" s="84" t="s">
        <v>1841</v>
      </c>
      <c r="FP537" s="84" t="s">
        <v>3212</v>
      </c>
      <c r="FQ537" s="84" t="s">
        <v>3213</v>
      </c>
      <c r="FR537" s="84" t="s">
        <v>1869</v>
      </c>
      <c r="FS537" s="84" t="s">
        <v>1844</v>
      </c>
      <c r="FT537" s="84" t="s">
        <v>1845</v>
      </c>
      <c r="FU537" s="84" t="s">
        <v>9</v>
      </c>
      <c r="FV537" t="s">
        <v>1439</v>
      </c>
      <c r="FW537" s="84" t="s">
        <v>1846</v>
      </c>
      <c r="FX537" s="84" t="s">
        <v>1436</v>
      </c>
      <c r="FY537" s="84" t="s">
        <v>3206</v>
      </c>
      <c r="FZ537" s="84" t="s">
        <v>3214</v>
      </c>
      <c r="GA537" s="84" t="s">
        <v>1944</v>
      </c>
      <c r="GB537" s="84" t="s">
        <v>1375</v>
      </c>
      <c r="GC537" s="343"/>
      <c r="GD537" s="343"/>
      <c r="GE537" s="343"/>
      <c r="GF537" s="355"/>
      <c r="GG537" s="355"/>
      <c r="GH537" s="331" t="s">
        <v>1375</v>
      </c>
      <c r="GI537" s="84" t="s">
        <v>9</v>
      </c>
      <c r="GJ537" s="84" t="s">
        <v>1433</v>
      </c>
      <c r="GK537" s="84" t="s">
        <v>1375</v>
      </c>
      <c r="GL537" s="84" t="s">
        <v>9</v>
      </c>
      <c r="GM537" s="84" t="s">
        <v>1848</v>
      </c>
      <c r="GN537" s="84" t="s">
        <v>1487</v>
      </c>
      <c r="GO537" s="343"/>
      <c r="GP537" s="84" t="s">
        <v>1850</v>
      </c>
      <c r="GQ537" s="343"/>
      <c r="GR537" s="84" t="s">
        <v>3215</v>
      </c>
      <c r="GS537" s="343"/>
      <c r="GT537" s="84" t="s">
        <v>3216</v>
      </c>
      <c r="GU537" s="84" t="s">
        <v>3217</v>
      </c>
      <c r="GV537" s="84" t="s">
        <v>9</v>
      </c>
      <c r="GW537" s="84" t="s">
        <v>3218</v>
      </c>
      <c r="GX537" s="84" t="s">
        <v>3207</v>
      </c>
      <c r="GY537"/>
      <c r="GZ537"/>
      <c r="HA537" s="97"/>
    </row>
    <row r="538" spans="1:211" s="84" customFormat="1" x14ac:dyDescent="0.35">
      <c r="A538" s="137">
        <v>139</v>
      </c>
      <c r="B538" s="343"/>
      <c r="C538" s="84" t="s">
        <v>1412</v>
      </c>
      <c r="D538" s="124">
        <v>44243</v>
      </c>
      <c r="E538" s="124">
        <v>44243</v>
      </c>
      <c r="F538" s="343"/>
      <c r="G538" s="125" t="s">
        <v>3141</v>
      </c>
      <c r="H538" s="97" t="s">
        <v>1375</v>
      </c>
      <c r="I538" s="126"/>
      <c r="J538" s="343"/>
      <c r="K538" s="355"/>
      <c r="L538" s="127"/>
      <c r="M538" s="360"/>
      <c r="N538" s="267" t="s">
        <v>19657</v>
      </c>
      <c r="O538" s="354"/>
      <c r="P538" s="354"/>
      <c r="Q538" s="127"/>
      <c r="R538" s="127"/>
      <c r="S538" s="127"/>
      <c r="T538" s="126"/>
      <c r="U538" s="124"/>
      <c r="V538" s="124"/>
      <c r="W538" s="126"/>
      <c r="X538" s="362"/>
      <c r="Y538" s="362"/>
      <c r="Z538" s="126"/>
      <c r="AA538" s="126"/>
      <c r="AB538" s="124"/>
      <c r="AC538" s="124"/>
      <c r="AD538" s="362"/>
      <c r="AE538" s="362"/>
      <c r="AF538" s="363"/>
      <c r="AG538" s="363"/>
      <c r="AH538" s="97" t="s">
        <v>1375</v>
      </c>
      <c r="AI538" s="124">
        <v>44243</v>
      </c>
      <c r="AJ538" s="252" t="s">
        <v>1797</v>
      </c>
      <c r="AK538" s="124"/>
      <c r="AL538" s="252"/>
      <c r="AM538" s="85" t="s">
        <v>28</v>
      </c>
      <c r="AN538" s="85" t="s">
        <v>26</v>
      </c>
      <c r="AO538" s="85" t="s">
        <v>26</v>
      </c>
      <c r="AP538" s="85"/>
      <c r="AQ538" s="85"/>
      <c r="AR538" s="85"/>
      <c r="AS538" s="335">
        <v>6199935386</v>
      </c>
      <c r="AT538" s="335"/>
      <c r="AU538" s="85"/>
      <c r="AV538" s="85"/>
      <c r="AW538" s="85"/>
      <c r="AX538" s="97" t="s">
        <v>1375</v>
      </c>
      <c r="AY538" s="85" t="s">
        <v>26</v>
      </c>
      <c r="AZ538" s="85" t="s">
        <v>26</v>
      </c>
      <c r="BA538" s="85" t="s">
        <v>26</v>
      </c>
      <c r="BB538" s="85" t="s">
        <v>26</v>
      </c>
      <c r="BC538" s="355"/>
      <c r="BD538" s="85" t="s">
        <v>33</v>
      </c>
      <c r="BE538" s="85" t="s">
        <v>16</v>
      </c>
      <c r="BF538" s="85"/>
      <c r="BG538" s="85"/>
      <c r="BH538" s="304" t="s">
        <v>18050</v>
      </c>
      <c r="BI538" s="355"/>
      <c r="BM538" s="123" t="s">
        <v>106</v>
      </c>
      <c r="BN538" s="123"/>
      <c r="BO538" s="123"/>
      <c r="BP538" s="123"/>
      <c r="BQ538" s="4" t="s">
        <v>1422</v>
      </c>
      <c r="BR538" s="123"/>
      <c r="BS538" s="123"/>
      <c r="BT538"/>
      <c r="BU538"/>
      <c r="BV538" s="96" t="s">
        <v>1375</v>
      </c>
      <c r="BW538" s="85" t="s">
        <v>1404</v>
      </c>
      <c r="BX538" s="372"/>
      <c r="BY538" s="372"/>
      <c r="BZ538" s="129" t="s">
        <v>63</v>
      </c>
      <c r="CA538" t="s">
        <v>3187</v>
      </c>
      <c r="CB538">
        <v>12000</v>
      </c>
      <c r="CC538" s="126"/>
      <c r="CD538" s="123" t="s">
        <v>1495</v>
      </c>
      <c r="CE538" s="123" t="s">
        <v>17</v>
      </c>
      <c r="CG538" s="126"/>
      <c r="CH538" s="123"/>
      <c r="CI538" s="126"/>
      <c r="CJ538" s="85" t="s">
        <v>26</v>
      </c>
      <c r="CK538" s="85" t="s">
        <v>26</v>
      </c>
      <c r="CL538" s="85"/>
      <c r="CM538" s="85"/>
      <c r="CN538" s="96" t="s">
        <v>3143</v>
      </c>
      <c r="CO538" s="155"/>
      <c r="CP538" s="155"/>
      <c r="CQ538" s="285"/>
      <c r="CR538" s="155"/>
      <c r="CS538" s="378"/>
      <c r="CT538" s="155"/>
      <c r="CU538" s="155"/>
      <c r="CV538" s="155"/>
      <c r="CW538" s="155"/>
      <c r="CX538" s="155"/>
      <c r="CY538" s="155"/>
      <c r="CZ538" s="155"/>
      <c r="DA538" s="155"/>
      <c r="DB538" s="155"/>
      <c r="DC538" s="155"/>
      <c r="DD538" s="155"/>
      <c r="DE538" s="155"/>
      <c r="DF538" s="155"/>
      <c r="DG538" s="155"/>
      <c r="DH538" s="284" t="s">
        <v>1375</v>
      </c>
      <c r="DI538" s="127" t="s">
        <v>122</v>
      </c>
      <c r="DJ538" s="84" t="s">
        <v>2221</v>
      </c>
      <c r="DK538" s="130" t="s">
        <v>1797</v>
      </c>
      <c r="DL538" s="127" t="s">
        <v>3142</v>
      </c>
      <c r="DN538" s="84">
        <v>6199935386</v>
      </c>
      <c r="DO538" s="343"/>
      <c r="DP538" s="343"/>
      <c r="DQ538" s="84" t="s">
        <v>2222</v>
      </c>
      <c r="DR538" s="343"/>
      <c r="DS538" s="343"/>
      <c r="DT538" s="343"/>
      <c r="DU538" s="343"/>
      <c r="DV538" s="84">
        <v>62041107</v>
      </c>
      <c r="DW538" s="84" t="s">
        <v>3144</v>
      </c>
      <c r="DX538" s="84">
        <v>1121</v>
      </c>
      <c r="DZ538" s="355"/>
      <c r="EA538" s="84" t="s">
        <v>25</v>
      </c>
      <c r="EC538" s="125"/>
      <c r="ED538" s="343"/>
      <c r="EE538" s="343"/>
      <c r="EF538" s="343"/>
      <c r="EG538" s="355"/>
      <c r="EH538" s="355"/>
      <c r="EI538" s="126"/>
      <c r="EJ538" s="84" t="s">
        <v>26</v>
      </c>
      <c r="EK538" s="84" t="s">
        <v>25</v>
      </c>
      <c r="EL538" s="84" t="s">
        <v>26</v>
      </c>
      <c r="EM538" s="84" t="s">
        <v>1759</v>
      </c>
      <c r="EO538" s="84" t="s">
        <v>1760</v>
      </c>
      <c r="EP538" s="343"/>
      <c r="EQ538" s="84" t="s">
        <v>1761</v>
      </c>
      <c r="ES538" s="84" t="s">
        <v>6</v>
      </c>
      <c r="ET538" s="343"/>
      <c r="EU538" s="84" t="s">
        <v>112</v>
      </c>
      <c r="EV538" s="343"/>
      <c r="EW538" s="84" t="s">
        <v>1370</v>
      </c>
      <c r="EX538" s="343"/>
      <c r="EY538" s="84" t="s">
        <v>1807</v>
      </c>
      <c r="EZ538" s="84" t="s">
        <v>3145</v>
      </c>
      <c r="FA538" s="84" t="s">
        <v>26</v>
      </c>
      <c r="FB538" s="343"/>
      <c r="FD538" s="343"/>
      <c r="FH538" s="96" t="s">
        <v>1375</v>
      </c>
      <c r="FL538"/>
      <c r="FV538"/>
      <c r="GC538" s="343"/>
      <c r="GD538" s="343"/>
      <c r="GE538" s="343"/>
      <c r="GF538" s="355"/>
      <c r="GG538" s="355"/>
      <c r="GH538" s="331"/>
      <c r="GO538" s="343"/>
      <c r="GQ538" s="343"/>
      <c r="GS538" s="343"/>
      <c r="GY538"/>
      <c r="GZ538"/>
      <c r="HA538" s="97"/>
    </row>
    <row r="539" spans="1:211" s="84" customFormat="1" x14ac:dyDescent="0.35">
      <c r="A539" s="137">
        <v>138</v>
      </c>
      <c r="B539" s="343"/>
      <c r="C539" s="84" t="s">
        <v>1412</v>
      </c>
      <c r="D539" s="124">
        <v>44243</v>
      </c>
      <c r="E539" s="124">
        <v>44243</v>
      </c>
      <c r="F539" s="343"/>
      <c r="G539" s="125" t="s">
        <v>3146</v>
      </c>
      <c r="H539" s="97" t="s">
        <v>1375</v>
      </c>
      <c r="I539" s="126"/>
      <c r="J539" s="343"/>
      <c r="K539" s="355"/>
      <c r="L539" s="127"/>
      <c r="M539" s="360"/>
      <c r="N539" s="267" t="s">
        <v>19657</v>
      </c>
      <c r="O539" s="354"/>
      <c r="P539" s="354"/>
      <c r="Q539" s="127"/>
      <c r="R539" s="127"/>
      <c r="S539" s="127"/>
      <c r="T539" s="126"/>
      <c r="U539" s="124"/>
      <c r="V539" s="124"/>
      <c r="W539" s="126"/>
      <c r="X539" s="362"/>
      <c r="Y539" s="362"/>
      <c r="Z539" s="126"/>
      <c r="AA539" s="126"/>
      <c r="AB539" s="124"/>
      <c r="AC539" s="124"/>
      <c r="AD539" s="362"/>
      <c r="AE539" s="362"/>
      <c r="AF539" s="363"/>
      <c r="AG539" s="363"/>
      <c r="AH539" s="97" t="s">
        <v>1375</v>
      </c>
      <c r="AI539" s="124">
        <v>44242</v>
      </c>
      <c r="AJ539" s="252" t="s">
        <v>3148</v>
      </c>
      <c r="AK539" s="124"/>
      <c r="AL539" s="252"/>
      <c r="AM539" s="85" t="s">
        <v>28</v>
      </c>
      <c r="AN539" s="85" t="s">
        <v>26</v>
      </c>
      <c r="AO539" s="85" t="s">
        <v>26</v>
      </c>
      <c r="AP539" s="85"/>
      <c r="AQ539" s="85"/>
      <c r="AR539" s="85"/>
      <c r="AS539" s="335">
        <v>5883347</v>
      </c>
      <c r="AT539" s="335"/>
      <c r="AU539" s="85"/>
      <c r="AV539" s="85"/>
      <c r="AW539" s="85"/>
      <c r="AX539" s="97" t="s">
        <v>1375</v>
      </c>
      <c r="AY539" s="85" t="s">
        <v>26</v>
      </c>
      <c r="AZ539" s="85" t="s">
        <v>26</v>
      </c>
      <c r="BA539" s="85" t="s">
        <v>26</v>
      </c>
      <c r="BB539" s="85" t="s">
        <v>26</v>
      </c>
      <c r="BC539" s="355"/>
      <c r="BD539" s="85" t="s">
        <v>33</v>
      </c>
      <c r="BE539" s="85" t="s">
        <v>16</v>
      </c>
      <c r="BF539" s="85"/>
      <c r="BG539" s="85"/>
      <c r="BH539" s="304" t="s">
        <v>18047</v>
      </c>
      <c r="BI539" s="355"/>
      <c r="BM539" s="123" t="s">
        <v>106</v>
      </c>
      <c r="BN539" s="123"/>
      <c r="BO539" s="123"/>
      <c r="BP539" s="123"/>
      <c r="BQ539" s="4" t="s">
        <v>8</v>
      </c>
      <c r="BR539" s="123"/>
      <c r="BS539" s="123"/>
      <c r="BT539"/>
      <c r="BU539"/>
      <c r="BV539" s="96" t="s">
        <v>1375</v>
      </c>
      <c r="BW539" s="85" t="s">
        <v>1404</v>
      </c>
      <c r="BX539" s="372"/>
      <c r="BY539" s="372"/>
      <c r="BZ539" s="129" t="s">
        <v>225</v>
      </c>
      <c r="CA539" t="s">
        <v>3186</v>
      </c>
      <c r="CB539">
        <v>12000</v>
      </c>
      <c r="CC539" s="126"/>
      <c r="CD539" s="123" t="s">
        <v>1368</v>
      </c>
      <c r="CE539" s="123" t="s">
        <v>17</v>
      </c>
      <c r="CG539" s="126"/>
      <c r="CH539" s="123"/>
      <c r="CI539" s="126"/>
      <c r="CJ539" s="85" t="s">
        <v>26</v>
      </c>
      <c r="CK539" s="85" t="s">
        <v>26</v>
      </c>
      <c r="CL539" s="85"/>
      <c r="CM539" s="85"/>
      <c r="CN539" s="96" t="s">
        <v>3143</v>
      </c>
      <c r="CO539" s="155"/>
      <c r="CP539" s="155"/>
      <c r="CQ539" s="285"/>
      <c r="CR539" s="155"/>
      <c r="CS539" s="378"/>
      <c r="CT539" s="155"/>
      <c r="CU539" s="155"/>
      <c r="CV539" s="155"/>
      <c r="CW539" s="155"/>
      <c r="CX539" s="155"/>
      <c r="CY539" s="155"/>
      <c r="CZ539" s="155"/>
      <c r="DA539" s="155"/>
      <c r="DB539" s="155"/>
      <c r="DC539" s="155"/>
      <c r="DD539" s="155"/>
      <c r="DE539" s="155"/>
      <c r="DF539" s="155"/>
      <c r="DG539" s="155"/>
      <c r="DH539" s="284" t="s">
        <v>1375</v>
      </c>
      <c r="DI539" s="127" t="s">
        <v>120</v>
      </c>
      <c r="DJ539" s="84" t="s">
        <v>1959</v>
      </c>
      <c r="DK539" s="130" t="s">
        <v>3148</v>
      </c>
      <c r="DL539" s="127" t="s">
        <v>3147</v>
      </c>
      <c r="DN539" s="84">
        <v>5883347</v>
      </c>
      <c r="DO539" s="343"/>
      <c r="DP539" s="343"/>
      <c r="DQ539" s="84" t="s">
        <v>1960</v>
      </c>
      <c r="DR539" s="343"/>
      <c r="DS539" s="343"/>
      <c r="DT539" s="343"/>
      <c r="DU539" s="343"/>
      <c r="DW539" s="84" t="s">
        <v>3149</v>
      </c>
      <c r="DX539" s="84">
        <v>1120</v>
      </c>
      <c r="DZ539" s="355"/>
      <c r="EA539" s="84" t="s">
        <v>25</v>
      </c>
      <c r="EC539" s="125"/>
      <c r="ED539" s="343"/>
      <c r="EE539" s="343"/>
      <c r="EF539" s="343"/>
      <c r="EG539" s="355"/>
      <c r="EH539" s="355"/>
      <c r="EI539" s="126"/>
      <c r="EJ539" s="84" t="s">
        <v>26</v>
      </c>
      <c r="EK539" s="84" t="s">
        <v>25</v>
      </c>
      <c r="EL539" s="84" t="s">
        <v>26</v>
      </c>
      <c r="EM539" s="84" t="s">
        <v>1834</v>
      </c>
      <c r="EO539" s="84" t="s">
        <v>1760</v>
      </c>
      <c r="EP539" s="343"/>
      <c r="EQ539" s="84" t="s">
        <v>1761</v>
      </c>
      <c r="ES539" s="84" t="s">
        <v>6</v>
      </c>
      <c r="ET539" s="343"/>
      <c r="EU539" s="84" t="s">
        <v>112</v>
      </c>
      <c r="EV539" s="343"/>
      <c r="EW539" s="84" t="s">
        <v>1368</v>
      </c>
      <c r="EX539" s="343"/>
      <c r="EY539" s="84" t="s">
        <v>8</v>
      </c>
      <c r="FA539" s="84" t="s">
        <v>26</v>
      </c>
      <c r="FB539" s="343"/>
      <c r="FD539" s="343"/>
      <c r="FH539" s="96" t="s">
        <v>1375</v>
      </c>
      <c r="FL539"/>
      <c r="FV539"/>
      <c r="GC539" s="343"/>
      <c r="GD539" s="343"/>
      <c r="GE539" s="343"/>
      <c r="GF539" s="355"/>
      <c r="GG539" s="355"/>
      <c r="GH539" s="331"/>
      <c r="GO539" s="343"/>
      <c r="GQ539" s="343"/>
      <c r="GS539" s="343"/>
      <c r="GY539"/>
      <c r="GZ539"/>
      <c r="HA539" s="97"/>
    </row>
    <row r="540" spans="1:211" s="84" customFormat="1" x14ac:dyDescent="0.35">
      <c r="A540" s="137">
        <v>137</v>
      </c>
      <c r="B540" s="343"/>
      <c r="C540" s="84" t="s">
        <v>1412</v>
      </c>
      <c r="D540" s="124">
        <v>44243</v>
      </c>
      <c r="E540" s="124">
        <v>44243</v>
      </c>
      <c r="F540" s="343"/>
      <c r="G540" s="125" t="s">
        <v>3150</v>
      </c>
      <c r="H540" s="97" t="s">
        <v>1375</v>
      </c>
      <c r="I540" s="126"/>
      <c r="J540" s="343"/>
      <c r="K540" s="355"/>
      <c r="L540" s="127"/>
      <c r="M540" s="360"/>
      <c r="N540" s="267" t="s">
        <v>19657</v>
      </c>
      <c r="O540" s="354"/>
      <c r="P540" s="354"/>
      <c r="Q540" s="127"/>
      <c r="R540" s="127"/>
      <c r="S540" s="127"/>
      <c r="T540" s="126"/>
      <c r="U540" s="124"/>
      <c r="V540" s="124"/>
      <c r="W540" s="126"/>
      <c r="X540" s="362"/>
      <c r="Y540" s="362"/>
      <c r="Z540" s="126"/>
      <c r="AA540" s="126"/>
      <c r="AB540" s="124"/>
      <c r="AC540" s="124"/>
      <c r="AD540" s="362"/>
      <c r="AE540" s="362"/>
      <c r="AF540" s="363"/>
      <c r="AG540" s="363"/>
      <c r="AH540" s="97" t="s">
        <v>1375</v>
      </c>
      <c r="AI540" s="124">
        <v>44242</v>
      </c>
      <c r="AJ540" s="252" t="s">
        <v>3151</v>
      </c>
      <c r="AK540" s="124"/>
      <c r="AL540" s="252"/>
      <c r="AM540" s="85" t="s">
        <v>28</v>
      </c>
      <c r="AN540" s="85" t="s">
        <v>26</v>
      </c>
      <c r="AO540" s="85" t="s">
        <v>26</v>
      </c>
      <c r="AP540" s="85"/>
      <c r="AQ540" s="85"/>
      <c r="AR540" s="85"/>
      <c r="AS540" s="335">
        <v>7436269</v>
      </c>
      <c r="AT540" s="335"/>
      <c r="AU540" s="85"/>
      <c r="AV540" s="85"/>
      <c r="AW540" s="85"/>
      <c r="AX540" s="97" t="s">
        <v>1375</v>
      </c>
      <c r="AY540" s="85" t="s">
        <v>26</v>
      </c>
      <c r="AZ540" s="85" t="s">
        <v>26</v>
      </c>
      <c r="BA540" s="85" t="s">
        <v>26</v>
      </c>
      <c r="BB540" s="85" t="s">
        <v>26</v>
      </c>
      <c r="BC540" s="355"/>
      <c r="BD540" s="85" t="s">
        <v>33</v>
      </c>
      <c r="BE540" s="85" t="s">
        <v>16</v>
      </c>
      <c r="BF540" s="85"/>
      <c r="BG540" s="85"/>
      <c r="BH540" s="304" t="s">
        <v>18047</v>
      </c>
      <c r="BI540" s="355"/>
      <c r="BM540" s="123" t="s">
        <v>106</v>
      </c>
      <c r="BN540" s="123"/>
      <c r="BO540" s="123"/>
      <c r="BP540" s="123"/>
      <c r="BQ540" s="4" t="s">
        <v>8</v>
      </c>
      <c r="BR540" s="123"/>
      <c r="BS540" s="123"/>
      <c r="BT540"/>
      <c r="BU540"/>
      <c r="BV540" s="96" t="s">
        <v>1375</v>
      </c>
      <c r="BW540" s="85" t="s">
        <v>1404</v>
      </c>
      <c r="BX540" s="372"/>
      <c r="BY540" s="372"/>
      <c r="BZ540" s="129" t="s">
        <v>225</v>
      </c>
      <c r="CA540" t="s">
        <v>3185</v>
      </c>
      <c r="CB540">
        <v>12000</v>
      </c>
      <c r="CC540" s="126"/>
      <c r="CD540" s="123" t="s">
        <v>1471</v>
      </c>
      <c r="CE540" s="123" t="s">
        <v>17</v>
      </c>
      <c r="CG540" s="126"/>
      <c r="CH540" s="123"/>
      <c r="CI540" s="126"/>
      <c r="CJ540" s="85" t="s">
        <v>26</v>
      </c>
      <c r="CK540" s="85" t="s">
        <v>26</v>
      </c>
      <c r="CL540" s="85"/>
      <c r="CM540" s="85"/>
      <c r="CN540" s="96" t="s">
        <v>3143</v>
      </c>
      <c r="CO540" s="155"/>
      <c r="CP540" s="155"/>
      <c r="CQ540" s="285"/>
      <c r="CR540" s="155"/>
      <c r="CS540" s="378"/>
      <c r="CT540" s="155"/>
      <c r="CU540" s="155"/>
      <c r="CV540" s="155"/>
      <c r="CW540" s="155"/>
      <c r="CX540" s="155"/>
      <c r="CY540" s="155"/>
      <c r="CZ540" s="155"/>
      <c r="DA540" s="155"/>
      <c r="DB540" s="155"/>
      <c r="DC540" s="155"/>
      <c r="DD540" s="155"/>
      <c r="DE540" s="155"/>
      <c r="DF540" s="155"/>
      <c r="DG540" s="155"/>
      <c r="DH540" s="284" t="s">
        <v>1375</v>
      </c>
      <c r="DI540" s="127" t="s">
        <v>120</v>
      </c>
      <c r="DJ540" s="84" t="s">
        <v>1959</v>
      </c>
      <c r="DK540" s="130" t="s">
        <v>3151</v>
      </c>
      <c r="DL540" s="127" t="s">
        <v>3147</v>
      </c>
      <c r="DN540" s="84">
        <v>7436269</v>
      </c>
      <c r="DO540" s="343"/>
      <c r="DP540" s="343"/>
      <c r="DQ540" s="84" t="s">
        <v>1960</v>
      </c>
      <c r="DR540" s="343"/>
      <c r="DS540" s="343"/>
      <c r="DT540" s="343"/>
      <c r="DU540" s="343"/>
      <c r="DW540" s="84" t="s">
        <v>3152</v>
      </c>
      <c r="DX540" s="84">
        <v>1120</v>
      </c>
      <c r="DZ540" s="355"/>
      <c r="EA540" s="84" t="s">
        <v>25</v>
      </c>
      <c r="EC540" s="125"/>
      <c r="ED540" s="343"/>
      <c r="EE540" s="343"/>
      <c r="EF540" s="343"/>
      <c r="EG540" s="355"/>
      <c r="EH540" s="355"/>
      <c r="EI540" s="126"/>
      <c r="EJ540" s="84" t="s">
        <v>26</v>
      </c>
      <c r="EK540" s="84" t="s">
        <v>25</v>
      </c>
      <c r="EL540" s="84" t="s">
        <v>26</v>
      </c>
      <c r="EM540" s="84" t="s">
        <v>1834</v>
      </c>
      <c r="EO540" s="84" t="s">
        <v>1760</v>
      </c>
      <c r="EP540" s="343"/>
      <c r="EQ540" s="84" t="s">
        <v>1761</v>
      </c>
      <c r="ES540" s="84" t="s">
        <v>6</v>
      </c>
      <c r="ET540" s="343"/>
      <c r="EU540" s="84" t="s">
        <v>112</v>
      </c>
      <c r="EV540" s="343"/>
      <c r="EW540" s="84" t="s">
        <v>1370</v>
      </c>
      <c r="EX540" s="343"/>
      <c r="EY540" s="84" t="s">
        <v>8</v>
      </c>
      <c r="FA540" s="84" t="s">
        <v>26</v>
      </c>
      <c r="FB540" s="343"/>
      <c r="FD540" s="343"/>
      <c r="FH540" s="96" t="s">
        <v>1375</v>
      </c>
      <c r="FL540"/>
      <c r="FV540"/>
      <c r="GC540" s="343"/>
      <c r="GD540" s="343"/>
      <c r="GE540" s="343"/>
      <c r="GF540" s="355"/>
      <c r="GG540" s="355"/>
      <c r="GH540" s="331"/>
      <c r="GO540" s="343"/>
      <c r="GQ540" s="343"/>
      <c r="GS540" s="343"/>
      <c r="GY540"/>
      <c r="GZ540"/>
      <c r="HA540" s="97"/>
    </row>
    <row r="541" spans="1:211" s="84" customFormat="1" x14ac:dyDescent="0.35">
      <c r="A541" s="137">
        <v>136</v>
      </c>
      <c r="B541" s="343"/>
      <c r="C541" s="84" t="s">
        <v>1412</v>
      </c>
      <c r="D541" s="124">
        <v>44243</v>
      </c>
      <c r="E541" s="124">
        <v>44243</v>
      </c>
      <c r="F541" s="343"/>
      <c r="G541" s="125" t="s">
        <v>3153</v>
      </c>
      <c r="H541" s="97" t="s">
        <v>1375</v>
      </c>
      <c r="I541" s="126"/>
      <c r="J541" s="343"/>
      <c r="K541" s="355"/>
      <c r="L541" s="127"/>
      <c r="M541" s="360"/>
      <c r="N541" s="267" t="s">
        <v>19657</v>
      </c>
      <c r="O541" s="354"/>
      <c r="P541" s="354"/>
      <c r="Q541" s="127"/>
      <c r="R541" s="127"/>
      <c r="S541" s="127"/>
      <c r="T541" s="126"/>
      <c r="U541" s="124"/>
      <c r="V541" s="124"/>
      <c r="W541" s="126"/>
      <c r="X541" s="362"/>
      <c r="Y541" s="362"/>
      <c r="Z541" s="126"/>
      <c r="AA541" s="126"/>
      <c r="AB541" s="124"/>
      <c r="AC541" s="124"/>
      <c r="AD541" s="362"/>
      <c r="AE541" s="362"/>
      <c r="AF541" s="363"/>
      <c r="AG541" s="363"/>
      <c r="AH541" s="97" t="s">
        <v>1375</v>
      </c>
      <c r="AI541" s="124">
        <v>44240</v>
      </c>
      <c r="AJ541" s="252" t="s">
        <v>3155</v>
      </c>
      <c r="AK541" s="124"/>
      <c r="AL541" s="252"/>
      <c r="AM541" s="85" t="s">
        <v>28</v>
      </c>
      <c r="AN541" s="85" t="s">
        <v>26</v>
      </c>
      <c r="AO541" s="85" t="s">
        <v>25</v>
      </c>
      <c r="AP541" s="85"/>
      <c r="AQ541" s="85"/>
      <c r="AR541" s="85"/>
      <c r="AS541" s="335">
        <v>1915346747</v>
      </c>
      <c r="AT541" s="335"/>
      <c r="AU541" s="85"/>
      <c r="AV541" s="85"/>
      <c r="AW541" s="85"/>
      <c r="AX541" s="97" t="s">
        <v>1375</v>
      </c>
      <c r="AY541" s="85" t="s">
        <v>26</v>
      </c>
      <c r="AZ541" s="85" t="s">
        <v>26</v>
      </c>
      <c r="BA541" s="85" t="s">
        <v>26</v>
      </c>
      <c r="BB541" s="85" t="s">
        <v>26</v>
      </c>
      <c r="BC541" s="355"/>
      <c r="BD541" s="85" t="s">
        <v>33</v>
      </c>
      <c r="BE541" s="85" t="s">
        <v>16</v>
      </c>
      <c r="BF541" s="85"/>
      <c r="BG541" s="85"/>
      <c r="BH541" s="304" t="s">
        <v>18049</v>
      </c>
      <c r="BI541" s="355"/>
      <c r="BM541" s="123" t="s">
        <v>32</v>
      </c>
      <c r="BN541" s="123"/>
      <c r="BO541" s="123"/>
      <c r="BP541" s="123"/>
      <c r="BQ541" s="4" t="s">
        <v>8</v>
      </c>
      <c r="BR541" s="123"/>
      <c r="BS541" s="123"/>
      <c r="BT541"/>
      <c r="BU541"/>
      <c r="BV541" s="96" t="s">
        <v>1375</v>
      </c>
      <c r="BW541" s="85" t="s">
        <v>1404</v>
      </c>
      <c r="BX541" s="372"/>
      <c r="BY541" s="372"/>
      <c r="BZ541" s="129" t="s">
        <v>75</v>
      </c>
      <c r="CA541" t="s">
        <v>3032</v>
      </c>
      <c r="CB541">
        <v>12000</v>
      </c>
      <c r="CC541" s="126"/>
      <c r="CD541" s="123" t="s">
        <v>2860</v>
      </c>
      <c r="CE541" s="123" t="s">
        <v>1444</v>
      </c>
      <c r="CG541" s="126"/>
      <c r="CH541" s="123"/>
      <c r="CI541" s="126"/>
      <c r="CJ541" s="85" t="s">
        <v>26</v>
      </c>
      <c r="CK541" s="85" t="s">
        <v>26</v>
      </c>
      <c r="CL541" s="85"/>
      <c r="CM541" s="85"/>
      <c r="CN541" s="96" t="s">
        <v>3143</v>
      </c>
      <c r="CO541" s="155"/>
      <c r="CP541" s="155"/>
      <c r="CQ541" s="285"/>
      <c r="CR541" s="155"/>
      <c r="CS541" s="378"/>
      <c r="CT541" s="155"/>
      <c r="CU541" s="155"/>
      <c r="CV541" s="155"/>
      <c r="CW541" s="155"/>
      <c r="CX541" s="155"/>
      <c r="CY541" s="155"/>
      <c r="CZ541" s="155"/>
      <c r="DA541" s="155"/>
      <c r="DB541" s="155"/>
      <c r="DC541" s="155"/>
      <c r="DD541" s="155"/>
      <c r="DE541" s="155"/>
      <c r="DF541" s="155"/>
      <c r="DG541" s="155"/>
      <c r="DH541" s="284" t="s">
        <v>1375</v>
      </c>
      <c r="DI541" s="146" t="s">
        <v>123</v>
      </c>
      <c r="DJ541" s="148" t="s">
        <v>1924</v>
      </c>
      <c r="DK541" s="130" t="s">
        <v>3155</v>
      </c>
      <c r="DL541" s="127" t="s">
        <v>3154</v>
      </c>
      <c r="DN541" s="84">
        <v>1915346747</v>
      </c>
      <c r="DO541" s="343"/>
      <c r="DP541" s="343"/>
      <c r="DQ541" s="84" t="s">
        <v>3033</v>
      </c>
      <c r="DR541" s="343"/>
      <c r="DS541" s="343"/>
      <c r="DT541" s="343"/>
      <c r="DU541" s="343"/>
      <c r="DV541" s="84">
        <v>252261105</v>
      </c>
      <c r="DW541" s="84" t="s">
        <v>3156</v>
      </c>
      <c r="DX541" s="84">
        <v>2640</v>
      </c>
      <c r="DY541" s="84">
        <v>1</v>
      </c>
      <c r="DZ541" s="355"/>
      <c r="EA541" s="84" t="s">
        <v>25</v>
      </c>
      <c r="EC541" s="125"/>
      <c r="ED541" s="343"/>
      <c r="EE541" s="343"/>
      <c r="EF541" s="343"/>
      <c r="EG541" s="355"/>
      <c r="EH541" s="355"/>
      <c r="EI541" s="126"/>
      <c r="EJ541" s="84" t="s">
        <v>26</v>
      </c>
      <c r="EK541" s="84" t="s">
        <v>25</v>
      </c>
      <c r="EL541" s="84" t="s">
        <v>25</v>
      </c>
      <c r="EM541" s="84" t="s">
        <v>1759</v>
      </c>
      <c r="EO541" s="84" t="s">
        <v>1760</v>
      </c>
      <c r="EP541" s="343"/>
      <c r="EQ541" s="84" t="s">
        <v>1836</v>
      </c>
      <c r="ES541" s="84" t="s">
        <v>1956</v>
      </c>
      <c r="ET541" s="343"/>
      <c r="EU541" s="84" t="s">
        <v>112</v>
      </c>
      <c r="EV541" s="343"/>
      <c r="EW541" s="84" t="s">
        <v>1368</v>
      </c>
      <c r="EX541" s="343"/>
      <c r="EY541" s="84" t="s">
        <v>8</v>
      </c>
      <c r="FA541" s="84" t="s">
        <v>26</v>
      </c>
      <c r="FB541" s="343"/>
      <c r="FD541" s="343"/>
      <c r="FH541" s="96" t="s">
        <v>1375</v>
      </c>
      <c r="FL541"/>
      <c r="FV541"/>
      <c r="GC541" s="343"/>
      <c r="GD541" s="343"/>
      <c r="GE541" s="343"/>
      <c r="GF541" s="355"/>
      <c r="GG541" s="355"/>
      <c r="GH541" s="331"/>
      <c r="GO541" s="343"/>
      <c r="GQ541" s="343"/>
      <c r="GS541" s="343"/>
      <c r="GY541"/>
      <c r="GZ541"/>
      <c r="HA541" s="97"/>
    </row>
    <row r="542" spans="1:211" s="84" customFormat="1" x14ac:dyDescent="0.35">
      <c r="A542" s="137">
        <v>135</v>
      </c>
      <c r="B542" s="343"/>
      <c r="C542" s="84" t="s">
        <v>1412</v>
      </c>
      <c r="D542" s="124">
        <v>44243</v>
      </c>
      <c r="E542" s="124">
        <v>44243</v>
      </c>
      <c r="F542" s="343"/>
      <c r="G542" s="125" t="s">
        <v>3157</v>
      </c>
      <c r="H542" s="97" t="s">
        <v>1375</v>
      </c>
      <c r="I542" s="126"/>
      <c r="J542" s="343"/>
      <c r="K542" s="355"/>
      <c r="L542" s="127"/>
      <c r="M542" s="360"/>
      <c r="N542" s="267" t="s">
        <v>19657</v>
      </c>
      <c r="O542" s="354"/>
      <c r="P542" s="354"/>
      <c r="Q542" s="127"/>
      <c r="R542" s="127"/>
      <c r="S542" s="127"/>
      <c r="T542" s="126"/>
      <c r="U542" s="124"/>
      <c r="V542" s="124"/>
      <c r="W542" s="126"/>
      <c r="X542" s="362"/>
      <c r="Y542" s="362"/>
      <c r="Z542" s="126"/>
      <c r="AA542" s="126"/>
      <c r="AB542" s="124"/>
      <c r="AC542" s="124"/>
      <c r="AD542" s="362"/>
      <c r="AE542" s="362"/>
      <c r="AF542" s="363"/>
      <c r="AG542" s="363"/>
      <c r="AH542" s="97" t="s">
        <v>1375</v>
      </c>
      <c r="AI542" s="124">
        <v>44240</v>
      </c>
      <c r="AJ542" s="252" t="s">
        <v>3158</v>
      </c>
      <c r="AK542" s="124"/>
      <c r="AL542" s="252"/>
      <c r="AM542" s="85" t="s">
        <v>28</v>
      </c>
      <c r="AN542" s="85" t="s">
        <v>26</v>
      </c>
      <c r="AO542" s="85" t="s">
        <v>26</v>
      </c>
      <c r="AP542" s="85"/>
      <c r="AQ542" s="85"/>
      <c r="AR542" s="85"/>
      <c r="AS542" s="335">
        <v>1392957937</v>
      </c>
      <c r="AT542" s="335"/>
      <c r="AU542" s="85"/>
      <c r="AV542" s="85"/>
      <c r="AW542" s="85"/>
      <c r="AX542" s="97" t="s">
        <v>1375</v>
      </c>
      <c r="AY542" s="85" t="s">
        <v>26</v>
      </c>
      <c r="AZ542" s="85" t="s">
        <v>26</v>
      </c>
      <c r="BA542" s="85" t="s">
        <v>26</v>
      </c>
      <c r="BB542" s="85" t="s">
        <v>26</v>
      </c>
      <c r="BC542" s="355"/>
      <c r="BD542" s="85" t="s">
        <v>33</v>
      </c>
      <c r="BE542" s="85" t="s">
        <v>16</v>
      </c>
      <c r="BF542" s="85"/>
      <c r="BG542" s="85"/>
      <c r="BH542" s="304" t="s">
        <v>18049</v>
      </c>
      <c r="BI542" s="355"/>
      <c r="BM542" s="123" t="s">
        <v>106</v>
      </c>
      <c r="BN542" s="123"/>
      <c r="BO542" s="123"/>
      <c r="BP542" s="123"/>
      <c r="BQ542" s="4" t="s">
        <v>8</v>
      </c>
      <c r="BR542" s="123"/>
      <c r="BS542" s="123"/>
      <c r="BT542"/>
      <c r="BU542"/>
      <c r="BV542" s="96" t="s">
        <v>1375</v>
      </c>
      <c r="BW542" s="85" t="s">
        <v>1404</v>
      </c>
      <c r="BX542" s="372"/>
      <c r="BY542" s="372"/>
      <c r="BZ542" s="129" t="s">
        <v>233</v>
      </c>
      <c r="CA542" t="s">
        <v>3184</v>
      </c>
      <c r="CB542">
        <v>12000</v>
      </c>
      <c r="CC542" s="126"/>
      <c r="CD542" s="123" t="s">
        <v>14520</v>
      </c>
      <c r="CE542" s="123" t="s">
        <v>17</v>
      </c>
      <c r="CG542" s="126"/>
      <c r="CH542" s="123"/>
      <c r="CI542" s="126"/>
      <c r="CJ542" s="85" t="s">
        <v>26</v>
      </c>
      <c r="CK542" s="85" t="s">
        <v>26</v>
      </c>
      <c r="CL542" s="85"/>
      <c r="CM542" s="85"/>
      <c r="CN542" s="96" t="s">
        <v>3143</v>
      </c>
      <c r="CO542" s="155"/>
      <c r="CP542" s="155"/>
      <c r="CQ542" s="285"/>
      <c r="CR542" s="155"/>
      <c r="CS542" s="378"/>
      <c r="CT542" s="155"/>
      <c r="CU542" s="155"/>
      <c r="CV542" s="155"/>
      <c r="CW542" s="155"/>
      <c r="CX542" s="155"/>
      <c r="CY542" s="155"/>
      <c r="CZ542" s="155"/>
      <c r="DA542" s="155"/>
      <c r="DB542" s="155"/>
      <c r="DC542" s="155"/>
      <c r="DD542" s="155"/>
      <c r="DE542" s="155"/>
      <c r="DF542" s="155"/>
      <c r="DG542" s="155"/>
      <c r="DH542" s="284" t="s">
        <v>1375</v>
      </c>
      <c r="DI542" s="146" t="s">
        <v>128</v>
      </c>
      <c r="DJ542" s="148" t="s">
        <v>3159</v>
      </c>
      <c r="DK542" s="130" t="s">
        <v>3158</v>
      </c>
      <c r="DL542" s="127" t="s">
        <v>3154</v>
      </c>
      <c r="DN542" s="84">
        <v>1392957937</v>
      </c>
      <c r="DO542" s="343"/>
      <c r="DP542" s="343"/>
      <c r="DQ542" s="84" t="s">
        <v>1428</v>
      </c>
      <c r="DR542" s="343"/>
      <c r="DS542" s="343"/>
      <c r="DT542" s="343"/>
      <c r="DU542" s="343"/>
      <c r="DV542" s="84">
        <v>152901101</v>
      </c>
      <c r="DW542" s="84" t="s">
        <v>3160</v>
      </c>
      <c r="DX542" s="84">
        <v>2400</v>
      </c>
      <c r="DZ542" s="355"/>
      <c r="EA542" s="84" t="s">
        <v>25</v>
      </c>
      <c r="EB542" s="84">
        <v>3</v>
      </c>
      <c r="EC542" s="125" t="s">
        <v>1887</v>
      </c>
      <c r="ED542" s="343"/>
      <c r="EE542" s="343"/>
      <c r="EF542" s="343"/>
      <c r="EG542" s="355"/>
      <c r="EH542" s="355"/>
      <c r="EI542" s="126"/>
      <c r="EJ542" s="84" t="s">
        <v>26</v>
      </c>
      <c r="EK542" s="84" t="s">
        <v>25</v>
      </c>
      <c r="EL542" s="84" t="s">
        <v>25</v>
      </c>
      <c r="EM542" s="84" t="s">
        <v>1759</v>
      </c>
      <c r="EO542" s="84" t="s">
        <v>1760</v>
      </c>
      <c r="EP542" s="343"/>
      <c r="EQ542" s="84" t="s">
        <v>1761</v>
      </c>
      <c r="ES542" s="84" t="s">
        <v>1956</v>
      </c>
      <c r="ET542" s="343"/>
      <c r="EU542" s="84" t="s">
        <v>112</v>
      </c>
      <c r="EV542" s="343"/>
      <c r="EW542" s="84" t="s">
        <v>1370</v>
      </c>
      <c r="EX542" s="343"/>
      <c r="EY542" s="84" t="s">
        <v>8</v>
      </c>
      <c r="FA542" s="84" t="s">
        <v>26</v>
      </c>
      <c r="FB542" s="343"/>
      <c r="FD542" s="343"/>
      <c r="FH542" s="96" t="s">
        <v>1375</v>
      </c>
      <c r="FL542"/>
      <c r="FV542"/>
      <c r="GC542" s="343"/>
      <c r="GD542" s="343"/>
      <c r="GE542" s="343"/>
      <c r="GF542" s="355"/>
      <c r="GG542" s="355"/>
      <c r="GH542" s="331"/>
      <c r="GO542" s="343"/>
      <c r="GQ542" s="343"/>
      <c r="GS542" s="343"/>
      <c r="GY542"/>
      <c r="GZ542"/>
      <c r="HA542" s="97"/>
    </row>
    <row r="543" spans="1:211" s="84" customFormat="1" x14ac:dyDescent="0.35">
      <c r="A543" s="137">
        <v>134</v>
      </c>
      <c r="B543" s="343"/>
      <c r="C543" s="84" t="s">
        <v>1412</v>
      </c>
      <c r="D543" s="124">
        <v>44243</v>
      </c>
      <c r="E543" s="124">
        <v>44243</v>
      </c>
      <c r="F543" s="343"/>
      <c r="G543" s="125" t="s">
        <v>3161</v>
      </c>
      <c r="H543" s="97" t="s">
        <v>1375</v>
      </c>
      <c r="I543" s="126"/>
      <c r="J543" s="343"/>
      <c r="K543" s="355"/>
      <c r="L543" s="127"/>
      <c r="M543" s="360"/>
      <c r="N543" s="267" t="s">
        <v>19657</v>
      </c>
      <c r="O543" s="354"/>
      <c r="P543" s="354"/>
      <c r="Q543" s="127"/>
      <c r="R543" s="127"/>
      <c r="S543" s="127"/>
      <c r="T543" s="126"/>
      <c r="U543" s="124"/>
      <c r="V543" s="124"/>
      <c r="W543" s="126"/>
      <c r="X543" s="362"/>
      <c r="Y543" s="362"/>
      <c r="Z543" s="126"/>
      <c r="AA543" s="126"/>
      <c r="AB543" s="124"/>
      <c r="AC543" s="124"/>
      <c r="AD543" s="362"/>
      <c r="AE543" s="362"/>
      <c r="AF543" s="363"/>
      <c r="AG543" s="363"/>
      <c r="AH543" s="97" t="s">
        <v>1375</v>
      </c>
      <c r="AI543" s="124">
        <v>44240</v>
      </c>
      <c r="AJ543" s="252" t="s">
        <v>3162</v>
      </c>
      <c r="AK543" s="124">
        <v>44240</v>
      </c>
      <c r="AL543" s="252" t="s">
        <v>3162</v>
      </c>
      <c r="AM543" s="85" t="s">
        <v>28</v>
      </c>
      <c r="AN543" s="85" t="s">
        <v>26</v>
      </c>
      <c r="AO543" s="85" t="s">
        <v>26</v>
      </c>
      <c r="AP543" s="85" t="s">
        <v>3163</v>
      </c>
      <c r="AQ543" s="85" t="s">
        <v>3164</v>
      </c>
      <c r="AR543" s="85"/>
      <c r="AS543" s="335" t="s">
        <v>3165</v>
      </c>
      <c r="AT543" s="335"/>
      <c r="AU543" s="85"/>
      <c r="AV543" s="85"/>
      <c r="AW543" s="85"/>
      <c r="AX543" s="97" t="s">
        <v>1375</v>
      </c>
      <c r="AY543" s="85" t="s">
        <v>26</v>
      </c>
      <c r="AZ543" s="85" t="s">
        <v>26</v>
      </c>
      <c r="BA543" s="85" t="s">
        <v>26</v>
      </c>
      <c r="BB543" s="85" t="s">
        <v>26</v>
      </c>
      <c r="BC543" s="355"/>
      <c r="BD543" s="85" t="s">
        <v>33</v>
      </c>
      <c r="BE543" s="85" t="s">
        <v>16</v>
      </c>
      <c r="BF543" s="85"/>
      <c r="BG543" s="85"/>
      <c r="BH543" s="304" t="s">
        <v>18047</v>
      </c>
      <c r="BI543" s="355"/>
      <c r="BM543" s="123" t="s">
        <v>106</v>
      </c>
      <c r="BN543" s="123"/>
      <c r="BO543" s="123"/>
      <c r="BP543" s="123"/>
      <c r="BQ543" s="4" t="s">
        <v>8</v>
      </c>
      <c r="BR543" s="123"/>
      <c r="BS543" s="123"/>
      <c r="BT543"/>
      <c r="BU543"/>
      <c r="BV543" s="96" t="s">
        <v>1375</v>
      </c>
      <c r="BW543" s="85" t="s">
        <v>1404</v>
      </c>
      <c r="BX543" s="372"/>
      <c r="BY543" s="372"/>
      <c r="BZ543" s="129" t="s">
        <v>75</v>
      </c>
      <c r="CA543" t="s">
        <v>3032</v>
      </c>
      <c r="CB543">
        <v>12000</v>
      </c>
      <c r="CC543" s="126"/>
      <c r="CD543" s="123" t="s">
        <v>2860</v>
      </c>
      <c r="CE543" s="123" t="s">
        <v>1444</v>
      </c>
      <c r="CG543" s="126"/>
      <c r="CH543" s="123"/>
      <c r="CI543" s="126"/>
      <c r="CJ543" s="85" t="s">
        <v>26</v>
      </c>
      <c r="CK543" s="85" t="s">
        <v>26</v>
      </c>
      <c r="CL543" s="85"/>
      <c r="CM543" s="85"/>
      <c r="CN543" s="96" t="s">
        <v>3143</v>
      </c>
      <c r="CO543" s="155"/>
      <c r="CP543" s="155"/>
      <c r="CQ543" s="285"/>
      <c r="CR543" s="155"/>
      <c r="CS543" s="378"/>
      <c r="CT543" s="155"/>
      <c r="CU543" s="155"/>
      <c r="CV543" s="155"/>
      <c r="CW543" s="155"/>
      <c r="CX543" s="155"/>
      <c r="CY543" s="155"/>
      <c r="CZ543" s="155"/>
      <c r="DA543" s="155"/>
      <c r="DB543" s="155"/>
      <c r="DC543" s="155"/>
      <c r="DD543" s="155"/>
      <c r="DE543" s="155"/>
      <c r="DF543" s="155"/>
      <c r="DG543" s="155"/>
      <c r="DH543" s="284" t="s">
        <v>1375</v>
      </c>
      <c r="DI543" s="146" t="s">
        <v>123</v>
      </c>
      <c r="DJ543" s="148" t="s">
        <v>1924</v>
      </c>
      <c r="DK543" s="130" t="s">
        <v>3162</v>
      </c>
      <c r="DL543" s="127" t="s">
        <v>3154</v>
      </c>
      <c r="DM543" s="84" t="s">
        <v>3163</v>
      </c>
      <c r="DN543" s="84" t="s">
        <v>3165</v>
      </c>
      <c r="DO543" s="343"/>
      <c r="DP543" s="343"/>
      <c r="DQ543" s="84" t="s">
        <v>3033</v>
      </c>
      <c r="DR543" s="343"/>
      <c r="DS543" s="343"/>
      <c r="DT543" s="343"/>
      <c r="DU543" s="343"/>
      <c r="DV543" s="84">
        <v>252261105</v>
      </c>
      <c r="DW543" s="84" t="s">
        <v>3166</v>
      </c>
      <c r="DX543" s="84">
        <v>9002</v>
      </c>
      <c r="DY543" s="84">
        <v>1</v>
      </c>
      <c r="DZ543" s="355"/>
      <c r="EA543" s="84" t="s">
        <v>25</v>
      </c>
      <c r="EC543" s="125"/>
      <c r="ED543" s="343"/>
      <c r="EE543" s="343"/>
      <c r="EF543" s="343"/>
      <c r="EG543" s="355"/>
      <c r="EH543" s="355"/>
      <c r="EI543" s="126"/>
      <c r="EJ543" s="84" t="s">
        <v>26</v>
      </c>
      <c r="EK543" s="84" t="s">
        <v>25</v>
      </c>
      <c r="EM543" s="84" t="s">
        <v>1759</v>
      </c>
      <c r="EO543" s="84" t="s">
        <v>1760</v>
      </c>
      <c r="EP543" s="343"/>
      <c r="EQ543" s="84" t="s">
        <v>1836</v>
      </c>
      <c r="ES543" s="84" t="s">
        <v>1956</v>
      </c>
      <c r="ET543" s="343"/>
      <c r="EU543" s="84" t="s">
        <v>112</v>
      </c>
      <c r="EV543" s="343"/>
      <c r="EW543" s="84" t="s">
        <v>1368</v>
      </c>
      <c r="EX543" s="343"/>
      <c r="EY543" s="84" t="s">
        <v>8</v>
      </c>
      <c r="FA543" s="84" t="s">
        <v>26</v>
      </c>
      <c r="FB543" s="343"/>
      <c r="FD543" s="343"/>
      <c r="FE543" s="84" t="s">
        <v>1937</v>
      </c>
      <c r="FF543" s="84" t="s">
        <v>2024</v>
      </c>
      <c r="FG543" s="84" t="s">
        <v>26</v>
      </c>
      <c r="FH543" s="96" t="s">
        <v>1375</v>
      </c>
      <c r="FI543" s="84" t="s">
        <v>1839</v>
      </c>
      <c r="FJ543" s="84" t="s">
        <v>2650</v>
      </c>
      <c r="FK543" s="84" t="s">
        <v>75</v>
      </c>
      <c r="FL543" t="s">
        <v>3035</v>
      </c>
      <c r="FM543" s="84" t="s">
        <v>3164</v>
      </c>
      <c r="FN543" s="84" t="s">
        <v>1839</v>
      </c>
      <c r="FO543" s="84" t="s">
        <v>1841</v>
      </c>
      <c r="FP543" s="84" t="s">
        <v>1897</v>
      </c>
      <c r="FQ543" s="84" t="s">
        <v>3167</v>
      </c>
      <c r="FR543" s="84" t="s">
        <v>1869</v>
      </c>
      <c r="FS543" s="84" t="s">
        <v>1870</v>
      </c>
      <c r="FT543" s="84" t="s">
        <v>1845</v>
      </c>
      <c r="FU543" s="84" t="s">
        <v>9</v>
      </c>
      <c r="FV543" t="s">
        <v>3168</v>
      </c>
      <c r="FW543" s="84" t="s">
        <v>1846</v>
      </c>
      <c r="FX543" s="84" t="s">
        <v>60</v>
      </c>
      <c r="FY543" s="84" t="s">
        <v>3163</v>
      </c>
      <c r="FZ543" s="84" t="s">
        <v>3169</v>
      </c>
      <c r="GA543" s="84" t="s">
        <v>1375</v>
      </c>
      <c r="GB543" s="84" t="s">
        <v>1375</v>
      </c>
      <c r="GC543" s="343"/>
      <c r="GD543" s="343"/>
      <c r="GE543" s="343"/>
      <c r="GF543" s="355"/>
      <c r="GG543" s="355"/>
      <c r="GH543" s="331" t="s">
        <v>1375</v>
      </c>
      <c r="GI543" s="84" t="s">
        <v>9</v>
      </c>
      <c r="GJ543" s="84" t="s">
        <v>1435</v>
      </c>
      <c r="GK543" s="84" t="s">
        <v>1375</v>
      </c>
      <c r="GL543" s="84" t="s">
        <v>9</v>
      </c>
      <c r="GM543" s="84" t="s">
        <v>1375</v>
      </c>
      <c r="GN543" s="84" t="s">
        <v>1375</v>
      </c>
      <c r="GO543" s="343"/>
      <c r="GP543" s="84" t="s">
        <v>2656</v>
      </c>
      <c r="GQ543" s="343"/>
      <c r="GR543" s="84" t="s">
        <v>3170</v>
      </c>
      <c r="GS543" s="343"/>
      <c r="GT543" s="84" t="s">
        <v>3171</v>
      </c>
      <c r="GU543" s="84" t="s">
        <v>1375</v>
      </c>
      <c r="GV543" s="84" t="s">
        <v>9</v>
      </c>
      <c r="GW543" s="84" t="s">
        <v>3172</v>
      </c>
      <c r="GX543" s="84" t="s">
        <v>3164</v>
      </c>
      <c r="GY543"/>
      <c r="GZ543"/>
      <c r="HA543" s="97"/>
    </row>
    <row r="544" spans="1:211" s="84" customFormat="1" x14ac:dyDescent="0.35">
      <c r="A544" s="137">
        <v>237</v>
      </c>
      <c r="B544" s="343"/>
      <c r="C544" s="84" t="s">
        <v>1412</v>
      </c>
      <c r="D544" s="124">
        <v>44270</v>
      </c>
      <c r="E544" s="124">
        <v>44270</v>
      </c>
      <c r="F544" s="345"/>
      <c r="G544" s="125" t="s">
        <v>3113</v>
      </c>
      <c r="H544" s="97" t="s">
        <v>1375</v>
      </c>
      <c r="I544" s="126"/>
      <c r="J544" s="343"/>
      <c r="K544" s="355"/>
      <c r="L544" s="127"/>
      <c r="M544" s="360"/>
      <c r="N544" s="267" t="s">
        <v>19657</v>
      </c>
      <c r="O544" s="354"/>
      <c r="P544" s="354"/>
      <c r="Q544" s="127"/>
      <c r="R544" s="127"/>
      <c r="S544" s="127"/>
      <c r="T544" s="126"/>
      <c r="U544" s="124"/>
      <c r="V544" s="124"/>
      <c r="W544" s="126"/>
      <c r="X544" s="362"/>
      <c r="Y544" s="362"/>
      <c r="Z544" s="126"/>
      <c r="AA544" s="126"/>
      <c r="AB544" s="124"/>
      <c r="AC544" s="124"/>
      <c r="AD544" s="362"/>
      <c r="AE544" s="362"/>
      <c r="AF544" s="363"/>
      <c r="AG544" s="363"/>
      <c r="AH544" s="97" t="s">
        <v>1375</v>
      </c>
      <c r="AI544" s="124">
        <v>44239</v>
      </c>
      <c r="AJ544" s="252" t="s">
        <v>3115</v>
      </c>
      <c r="AK544" s="124">
        <v>44239</v>
      </c>
      <c r="AL544" s="252" t="s">
        <v>3115</v>
      </c>
      <c r="AM544" s="85" t="s">
        <v>28</v>
      </c>
      <c r="AN544" s="85" t="s">
        <v>25</v>
      </c>
      <c r="AO544" s="85" t="s">
        <v>25</v>
      </c>
      <c r="AP544" s="85">
        <v>1253457</v>
      </c>
      <c r="AQ544" s="85" t="s">
        <v>3117</v>
      </c>
      <c r="AR544" s="85"/>
      <c r="AS544" s="335" t="s">
        <v>3118</v>
      </c>
      <c r="AT544" s="335"/>
      <c r="AU544" s="85"/>
      <c r="AV544" s="85"/>
      <c r="AW544" s="85"/>
      <c r="AX544" s="97" t="s">
        <v>1375</v>
      </c>
      <c r="AY544" s="85" t="s">
        <v>26</v>
      </c>
      <c r="AZ544" s="85" t="s">
        <v>26</v>
      </c>
      <c r="BA544" s="85" t="s">
        <v>26</v>
      </c>
      <c r="BB544" s="85" t="s">
        <v>26</v>
      </c>
      <c r="BC544" s="365"/>
      <c r="BD544" s="85" t="s">
        <v>33</v>
      </c>
      <c r="BE544" s="85" t="s">
        <v>13</v>
      </c>
      <c r="BF544" s="85"/>
      <c r="BG544" s="85"/>
      <c r="BH544" s="304" t="s">
        <v>18047</v>
      </c>
      <c r="BI544" s="355"/>
      <c r="BM544" s="123" t="s">
        <v>32</v>
      </c>
      <c r="BN544" s="123"/>
      <c r="BO544" s="123"/>
      <c r="BP544" s="123"/>
      <c r="BQ544" s="4" t="s">
        <v>8</v>
      </c>
      <c r="BR544" s="123"/>
      <c r="BS544" s="123"/>
      <c r="BT544"/>
      <c r="BU544"/>
      <c r="BV544" s="96" t="s">
        <v>1375</v>
      </c>
      <c r="BW544" s="85" t="s">
        <v>43</v>
      </c>
      <c r="BX544" s="372"/>
      <c r="BY544" s="372"/>
      <c r="BZ544" s="129" t="s">
        <v>71</v>
      </c>
      <c r="CA544" t="s">
        <v>3935</v>
      </c>
      <c r="CB544">
        <v>12000</v>
      </c>
      <c r="CC544" s="126"/>
      <c r="CD544" s="123" t="s">
        <v>2803</v>
      </c>
      <c r="CE544" s="123" t="s">
        <v>1483</v>
      </c>
      <c r="CG544" s="126"/>
      <c r="CH544" s="123">
        <v>246</v>
      </c>
      <c r="CI544" s="126"/>
      <c r="CJ544" s="85" t="s">
        <v>26</v>
      </c>
      <c r="CK544" s="85" t="s">
        <v>26</v>
      </c>
      <c r="CL544" s="85"/>
      <c r="CM544" s="85"/>
      <c r="CN544" s="96" t="s">
        <v>3903</v>
      </c>
      <c r="CO544" s="155"/>
      <c r="CP544" s="155"/>
      <c r="CQ544" s="285"/>
      <c r="CR544" s="155"/>
      <c r="CS544" s="378"/>
      <c r="CT544" s="155"/>
      <c r="CU544" s="155"/>
      <c r="CV544" s="155"/>
      <c r="CW544" s="155"/>
      <c r="CX544" s="155"/>
      <c r="CY544" s="155"/>
      <c r="CZ544" s="155"/>
      <c r="DA544" s="155"/>
      <c r="DB544" s="155"/>
      <c r="DC544" s="155"/>
      <c r="DD544" s="155"/>
      <c r="DE544" s="155"/>
      <c r="DF544" s="155"/>
      <c r="DG544" s="155"/>
      <c r="DH544" s="284" t="s">
        <v>1375</v>
      </c>
      <c r="DI544" s="4"/>
      <c r="DJ544" s="4"/>
      <c r="DK544" s="4"/>
      <c r="DL544" s="127"/>
      <c r="DM544" s="4"/>
      <c r="DN544" s="4"/>
      <c r="DO544" s="340"/>
      <c r="DP544" s="340"/>
      <c r="DQ544" s="4"/>
      <c r="DR544" s="340"/>
      <c r="DS544" s="340"/>
      <c r="DT544" s="343"/>
      <c r="DU544" s="343"/>
      <c r="DZ544" s="355"/>
      <c r="EC544" s="125"/>
      <c r="ED544" s="343"/>
      <c r="EE544" s="343"/>
      <c r="EF544" s="343"/>
      <c r="EG544" s="355"/>
      <c r="EH544" s="355"/>
      <c r="EI544" s="126"/>
      <c r="EP544" s="343"/>
      <c r="ET544" s="343"/>
      <c r="EV544" s="343"/>
      <c r="EX544" s="343"/>
      <c r="FB544" s="343"/>
      <c r="FD544" s="343"/>
      <c r="FH544" s="96" t="s">
        <v>1375</v>
      </c>
      <c r="FL544"/>
      <c r="FV544"/>
      <c r="GC544" s="343"/>
      <c r="GD544" s="343"/>
      <c r="GE544" s="343"/>
      <c r="GF544" s="355"/>
      <c r="GG544" s="355"/>
      <c r="GH544" s="331"/>
      <c r="GO544" s="343"/>
      <c r="GQ544" s="343"/>
      <c r="GS544" s="343"/>
      <c r="GY544"/>
      <c r="GZ544"/>
      <c r="HA544" s="97"/>
    </row>
    <row r="545" spans="1:209" s="84" customFormat="1" x14ac:dyDescent="0.35">
      <c r="A545" s="137">
        <v>140</v>
      </c>
      <c r="B545" s="343"/>
      <c r="C545" s="84" t="s">
        <v>1559</v>
      </c>
      <c r="D545" s="124"/>
      <c r="E545" s="124"/>
      <c r="F545" s="343"/>
      <c r="G545" s="125" t="s">
        <v>3189</v>
      </c>
      <c r="H545" s="97" t="s">
        <v>1375</v>
      </c>
      <c r="I545" s="126"/>
      <c r="J545" s="343"/>
      <c r="K545" s="355"/>
      <c r="L545" s="127"/>
      <c r="M545" s="360"/>
      <c r="N545" s="267" t="s">
        <v>19657</v>
      </c>
      <c r="O545" s="354"/>
      <c r="P545" s="354"/>
      <c r="Q545" s="127"/>
      <c r="R545" s="127"/>
      <c r="S545" s="127"/>
      <c r="T545" s="126"/>
      <c r="U545" s="124"/>
      <c r="V545" s="124"/>
      <c r="W545" s="126"/>
      <c r="X545" s="362"/>
      <c r="Y545" s="362"/>
      <c r="Z545" s="126"/>
      <c r="AA545" s="126"/>
      <c r="AB545" s="124"/>
      <c r="AC545" s="124"/>
      <c r="AD545" s="362"/>
      <c r="AE545" s="362"/>
      <c r="AF545" s="363"/>
      <c r="AG545" s="363"/>
      <c r="AH545" s="97" t="s">
        <v>1375</v>
      </c>
      <c r="AI545" s="124">
        <v>44239</v>
      </c>
      <c r="AJ545" s="252">
        <v>0.59791666666666665</v>
      </c>
      <c r="AK545" s="124">
        <v>44239</v>
      </c>
      <c r="AL545" s="252">
        <v>0.59791666666666665</v>
      </c>
      <c r="AM545" s="85" t="s">
        <v>1396</v>
      </c>
      <c r="AN545" s="85" t="s">
        <v>26</v>
      </c>
      <c r="AO545" s="85" t="s">
        <v>26</v>
      </c>
      <c r="AP545" s="85"/>
      <c r="AQ545" s="85"/>
      <c r="AR545" s="85" t="s">
        <v>3188</v>
      </c>
      <c r="AS545" s="335"/>
      <c r="AT545" s="335">
        <v>120538339</v>
      </c>
      <c r="AU545" s="85"/>
      <c r="AV545" s="85" t="s">
        <v>3194</v>
      </c>
      <c r="AW545" s="85" t="s">
        <v>14721</v>
      </c>
      <c r="AX545" s="97" t="s">
        <v>1375</v>
      </c>
      <c r="AY545" s="85" t="s">
        <v>6</v>
      </c>
      <c r="AZ545" s="85" t="s">
        <v>6</v>
      </c>
      <c r="BA545" s="85" t="s">
        <v>26</v>
      </c>
      <c r="BB545" s="85" t="s">
        <v>26</v>
      </c>
      <c r="BC545" s="355"/>
      <c r="BD545" s="85" t="s">
        <v>6</v>
      </c>
      <c r="BE545" s="85" t="s">
        <v>13</v>
      </c>
      <c r="BF545" s="85" t="s">
        <v>36</v>
      </c>
      <c r="BG545" s="85"/>
      <c r="BH545" s="304" t="s">
        <v>18051</v>
      </c>
      <c r="BI545" s="355"/>
      <c r="BM545" s="123" t="s">
        <v>102</v>
      </c>
      <c r="BN545" s="123" t="s">
        <v>1378</v>
      </c>
      <c r="BO545" s="123" t="s">
        <v>1387</v>
      </c>
      <c r="BP545" s="123"/>
      <c r="BQ545" s="4" t="s">
        <v>1508</v>
      </c>
      <c r="BR545" s="123" t="s">
        <v>1432</v>
      </c>
      <c r="BS545" s="123" t="s">
        <v>13</v>
      </c>
      <c r="BT545" t="s">
        <v>3190</v>
      </c>
      <c r="BU545"/>
      <c r="BV545" s="96" t="s">
        <v>1375</v>
      </c>
      <c r="BW545" s="85" t="s">
        <v>1404</v>
      </c>
      <c r="BX545" s="372"/>
      <c r="BY545" s="372"/>
      <c r="BZ545" s="129" t="s">
        <v>80</v>
      </c>
      <c r="CA545" t="s">
        <v>3191</v>
      </c>
      <c r="CB545">
        <v>500000</v>
      </c>
      <c r="CC545" s="126"/>
      <c r="CD545" s="123" t="s">
        <v>3192</v>
      </c>
      <c r="CE545" s="123" t="s">
        <v>17</v>
      </c>
      <c r="CG545" s="126"/>
      <c r="CH545" s="123"/>
      <c r="CI545" s="126"/>
      <c r="CJ545" s="85" t="s">
        <v>26</v>
      </c>
      <c r="CK545" s="85" t="s">
        <v>26</v>
      </c>
      <c r="CL545" s="85"/>
      <c r="CM545" s="85"/>
      <c r="CN545" s="96" t="s">
        <v>3143</v>
      </c>
      <c r="CO545" s="155"/>
      <c r="CP545" s="155"/>
      <c r="CQ545" s="285"/>
      <c r="CR545" s="155"/>
      <c r="CS545" s="378"/>
      <c r="CT545" s="155"/>
      <c r="CU545" s="155"/>
      <c r="CV545" s="155"/>
      <c r="CW545" s="155"/>
      <c r="CX545" s="155"/>
      <c r="CY545" s="155"/>
      <c r="CZ545" s="155"/>
      <c r="DA545" s="155"/>
      <c r="DB545" s="155"/>
      <c r="DC545" s="155"/>
      <c r="DD545" s="155"/>
      <c r="DE545" s="155"/>
      <c r="DF545" s="155"/>
      <c r="DG545" s="155"/>
      <c r="DH545" s="284" t="s">
        <v>1375</v>
      </c>
      <c r="DI545" s="127"/>
      <c r="DK545" s="130"/>
      <c r="DL545" s="127"/>
      <c r="DO545" s="343"/>
      <c r="DP545" s="343"/>
      <c r="DR545" s="343"/>
      <c r="DS545" s="343"/>
      <c r="DT545" s="343"/>
      <c r="DU545" s="343"/>
      <c r="DZ545" s="355"/>
      <c r="EC545" s="125"/>
      <c r="ED545" s="343"/>
      <c r="EE545" s="343"/>
      <c r="EF545" s="343"/>
      <c r="EG545" s="355"/>
      <c r="EH545" s="355"/>
      <c r="EI545" s="126"/>
      <c r="EP545" s="343"/>
      <c r="ET545" s="343"/>
      <c r="EV545" s="343"/>
      <c r="EX545" s="343"/>
      <c r="FB545" s="343"/>
      <c r="FD545" s="343"/>
      <c r="FH545" s="96" t="s">
        <v>1375</v>
      </c>
      <c r="FL545"/>
      <c r="FV545"/>
      <c r="GC545" s="343"/>
      <c r="GD545" s="343"/>
      <c r="GE545" s="343"/>
      <c r="GF545" s="355"/>
      <c r="GG545" s="355"/>
      <c r="GH545" s="331"/>
      <c r="GO545" s="343"/>
      <c r="GQ545" s="343"/>
      <c r="GS545" s="343"/>
      <c r="GY545"/>
      <c r="GZ545"/>
      <c r="HA545" s="97"/>
    </row>
    <row r="546" spans="1:209" s="84" customFormat="1" x14ac:dyDescent="0.35">
      <c r="A546" s="137">
        <v>133</v>
      </c>
      <c r="B546" s="343"/>
      <c r="C546" s="84" t="s">
        <v>1412</v>
      </c>
      <c r="D546" s="124">
        <v>44243</v>
      </c>
      <c r="E546" s="124">
        <v>44243</v>
      </c>
      <c r="F546" s="343"/>
      <c r="G546" s="125" t="s">
        <v>3173</v>
      </c>
      <c r="H546" s="97" t="s">
        <v>1375</v>
      </c>
      <c r="I546" s="126"/>
      <c r="J546" s="343"/>
      <c r="K546" s="355"/>
      <c r="L546" s="127"/>
      <c r="M546" s="360"/>
      <c r="N546" s="267" t="s">
        <v>19657</v>
      </c>
      <c r="O546" s="354"/>
      <c r="P546" s="354"/>
      <c r="Q546" s="127"/>
      <c r="R546" s="127"/>
      <c r="S546" s="127"/>
      <c r="T546" s="126"/>
      <c r="U546" s="124"/>
      <c r="V546" s="124"/>
      <c r="W546" s="126"/>
      <c r="X546" s="362"/>
      <c r="Y546" s="362"/>
      <c r="Z546" s="126"/>
      <c r="AA546" s="126"/>
      <c r="AB546" s="124"/>
      <c r="AC546" s="124"/>
      <c r="AD546" s="362"/>
      <c r="AE546" s="362"/>
      <c r="AF546" s="363"/>
      <c r="AG546" s="363"/>
      <c r="AH546" s="97" t="s">
        <v>1375</v>
      </c>
      <c r="AI546" s="124">
        <v>44239</v>
      </c>
      <c r="AJ546" s="252" t="s">
        <v>3174</v>
      </c>
      <c r="AK546" s="124"/>
      <c r="AL546" s="252"/>
      <c r="AM546" s="85" t="s">
        <v>28</v>
      </c>
      <c r="AN546" s="85" t="s">
        <v>26</v>
      </c>
      <c r="AO546" s="85" t="s">
        <v>26</v>
      </c>
      <c r="AP546" s="85"/>
      <c r="AQ546" s="85"/>
      <c r="AR546" s="85"/>
      <c r="AS546" s="335">
        <v>5958175766</v>
      </c>
      <c r="AT546" s="335"/>
      <c r="AU546" s="85"/>
      <c r="AV546" s="85"/>
      <c r="AW546" s="85"/>
      <c r="AX546" s="97" t="s">
        <v>1375</v>
      </c>
      <c r="AY546" s="85" t="s">
        <v>26</v>
      </c>
      <c r="AZ546" s="85" t="s">
        <v>26</v>
      </c>
      <c r="BA546" s="85" t="s">
        <v>26</v>
      </c>
      <c r="BB546" s="85" t="s">
        <v>26</v>
      </c>
      <c r="BC546" s="355"/>
      <c r="BD546" s="85" t="s">
        <v>33</v>
      </c>
      <c r="BE546" s="85" t="s">
        <v>16</v>
      </c>
      <c r="BF546" s="85"/>
      <c r="BG546" s="85"/>
      <c r="BH546" s="304" t="s">
        <v>18051</v>
      </c>
      <c r="BI546" s="355"/>
      <c r="BM546" s="123" t="s">
        <v>106</v>
      </c>
      <c r="BN546" s="123"/>
      <c r="BO546" s="123"/>
      <c r="BP546" s="123"/>
      <c r="BQ546" s="4" t="s">
        <v>1422</v>
      </c>
      <c r="BR546" s="123"/>
      <c r="BS546" s="123"/>
      <c r="BT546"/>
      <c r="BU546"/>
      <c r="BV546" s="96" t="s">
        <v>1375</v>
      </c>
      <c r="BW546" s="85" t="s">
        <v>1404</v>
      </c>
      <c r="BX546" s="372"/>
      <c r="BY546" s="372"/>
      <c r="BZ546" s="129" t="s">
        <v>79</v>
      </c>
      <c r="CA546" t="s">
        <v>3183</v>
      </c>
      <c r="CB546">
        <v>12000</v>
      </c>
      <c r="CC546" s="126"/>
      <c r="CD546" s="123" t="s">
        <v>1475</v>
      </c>
      <c r="CE546" s="123" t="s">
        <v>17</v>
      </c>
      <c r="CG546" s="126"/>
      <c r="CH546" s="123"/>
      <c r="CI546" s="126"/>
      <c r="CJ546" s="85" t="s">
        <v>26</v>
      </c>
      <c r="CK546" s="85" t="s">
        <v>26</v>
      </c>
      <c r="CL546" s="85"/>
      <c r="CM546" s="85"/>
      <c r="CN546" s="96" t="s">
        <v>3143</v>
      </c>
      <c r="CO546" s="155"/>
      <c r="CP546" s="155"/>
      <c r="CQ546" s="285"/>
      <c r="CR546" s="155"/>
      <c r="CS546" s="378"/>
      <c r="CT546" s="155"/>
      <c r="CU546" s="155"/>
      <c r="CV546" s="155"/>
      <c r="CW546" s="155"/>
      <c r="CX546" s="155"/>
      <c r="CY546" s="155"/>
      <c r="CZ546" s="155"/>
      <c r="DA546" s="155"/>
      <c r="DB546" s="155"/>
      <c r="DC546" s="155"/>
      <c r="DD546" s="155"/>
      <c r="DE546" s="155"/>
      <c r="DF546" s="155"/>
      <c r="DG546" s="155"/>
      <c r="DH546" s="284" t="s">
        <v>1375</v>
      </c>
      <c r="DI546" s="146" t="s">
        <v>1555</v>
      </c>
      <c r="DJ546" s="148" t="s">
        <v>3175</v>
      </c>
      <c r="DK546" s="130" t="s">
        <v>3174</v>
      </c>
      <c r="DL546" s="127" t="s">
        <v>3114</v>
      </c>
      <c r="DN546" s="84">
        <v>5958175766</v>
      </c>
      <c r="DO546" s="343"/>
      <c r="DP546" s="343"/>
      <c r="DQ546" s="84" t="s">
        <v>1919</v>
      </c>
      <c r="DR546" s="343"/>
      <c r="DS546" s="343"/>
      <c r="DT546" s="343"/>
      <c r="DU546" s="343"/>
      <c r="DV546" s="84">
        <v>22011118</v>
      </c>
      <c r="DW546" s="84" t="s">
        <v>3176</v>
      </c>
      <c r="DX546" s="84">
        <v>1121</v>
      </c>
      <c r="DZ546" s="355"/>
      <c r="EA546" s="84" t="s">
        <v>25</v>
      </c>
      <c r="EC546" s="125"/>
      <c r="ED546" s="343"/>
      <c r="EE546" s="343"/>
      <c r="EF546" s="343"/>
      <c r="EG546" s="355"/>
      <c r="EH546" s="355"/>
      <c r="EI546" s="126"/>
      <c r="EJ546" s="84" t="s">
        <v>26</v>
      </c>
      <c r="EK546" s="84" t="s">
        <v>25</v>
      </c>
      <c r="EL546" s="84" t="s">
        <v>26</v>
      </c>
      <c r="EM546" s="84" t="s">
        <v>1759</v>
      </c>
      <c r="EO546" s="84" t="s">
        <v>1760</v>
      </c>
      <c r="EP546" s="343"/>
      <c r="EQ546" s="84" t="s">
        <v>1761</v>
      </c>
      <c r="ES546" s="84" t="s">
        <v>1956</v>
      </c>
      <c r="ET546" s="343"/>
      <c r="EU546" s="84" t="s">
        <v>112</v>
      </c>
      <c r="EV546" s="343"/>
      <c r="EW546" s="84" t="s">
        <v>1370</v>
      </c>
      <c r="EX546" s="343"/>
      <c r="EY546" s="84" t="s">
        <v>1807</v>
      </c>
      <c r="EZ546" s="84" t="s">
        <v>3177</v>
      </c>
      <c r="FA546" s="84" t="s">
        <v>26</v>
      </c>
      <c r="FB546" s="343"/>
      <c r="FC546" s="84" t="s">
        <v>1370</v>
      </c>
      <c r="FD546" s="343"/>
      <c r="FH546" s="96" t="s">
        <v>1375</v>
      </c>
      <c r="FL546"/>
      <c r="FV546"/>
      <c r="GC546" s="343"/>
      <c r="GD546" s="343"/>
      <c r="GE546" s="343"/>
      <c r="GF546" s="355"/>
      <c r="GG546" s="355"/>
      <c r="GH546" s="331"/>
      <c r="GO546" s="343"/>
      <c r="GQ546" s="343"/>
      <c r="GS546" s="343"/>
      <c r="GY546"/>
      <c r="GZ546"/>
      <c r="HA546" s="97"/>
    </row>
    <row r="547" spans="1:209" s="84" customFormat="1" x14ac:dyDescent="0.35">
      <c r="A547" s="137">
        <v>132</v>
      </c>
      <c r="B547" s="343"/>
      <c r="C547" s="84" t="s">
        <v>1412</v>
      </c>
      <c r="D547" s="124">
        <v>44243</v>
      </c>
      <c r="E547" s="124">
        <v>44243</v>
      </c>
      <c r="F547" s="343"/>
      <c r="G547" s="125" t="s">
        <v>3178</v>
      </c>
      <c r="H547" s="97" t="s">
        <v>1375</v>
      </c>
      <c r="I547" s="126"/>
      <c r="J547" s="343"/>
      <c r="K547" s="355"/>
      <c r="L547" s="127"/>
      <c r="M547" s="360"/>
      <c r="N547" s="267" t="s">
        <v>19657</v>
      </c>
      <c r="O547" s="354"/>
      <c r="P547" s="354"/>
      <c r="Q547" s="127"/>
      <c r="R547" s="127"/>
      <c r="S547" s="127"/>
      <c r="T547" s="126"/>
      <c r="U547" s="124"/>
      <c r="V547" s="124"/>
      <c r="W547" s="126"/>
      <c r="X547" s="362"/>
      <c r="Y547" s="362"/>
      <c r="Z547" s="126"/>
      <c r="AA547" s="126"/>
      <c r="AB547" s="124"/>
      <c r="AC547" s="124"/>
      <c r="AD547" s="362"/>
      <c r="AE547" s="362"/>
      <c r="AF547" s="363"/>
      <c r="AG547" s="363"/>
      <c r="AH547" s="97" t="s">
        <v>1375</v>
      </c>
      <c r="AI547" s="124">
        <v>44239</v>
      </c>
      <c r="AJ547" s="252" t="s">
        <v>1806</v>
      </c>
      <c r="AK547" s="124"/>
      <c r="AL547" s="252"/>
      <c r="AM547" s="85" t="s">
        <v>28</v>
      </c>
      <c r="AN547" s="85" t="s">
        <v>26</v>
      </c>
      <c r="AO547" s="85" t="s">
        <v>26</v>
      </c>
      <c r="AP547" s="85"/>
      <c r="AQ547" s="85"/>
      <c r="AR547" s="85"/>
      <c r="AS547" s="335">
        <v>5289207440</v>
      </c>
      <c r="AT547" s="335"/>
      <c r="AU547" s="85"/>
      <c r="AV547" s="85"/>
      <c r="AW547" s="85"/>
      <c r="AX547" s="97" t="s">
        <v>1375</v>
      </c>
      <c r="AY547" s="85" t="s">
        <v>26</v>
      </c>
      <c r="AZ547" s="85" t="s">
        <v>26</v>
      </c>
      <c r="BA547" s="85" t="s">
        <v>26</v>
      </c>
      <c r="BB547" s="85" t="s">
        <v>26</v>
      </c>
      <c r="BC547" s="355"/>
      <c r="BD547" s="85" t="s">
        <v>33</v>
      </c>
      <c r="BE547" s="85" t="s">
        <v>16</v>
      </c>
      <c r="BF547" s="85"/>
      <c r="BG547" s="85"/>
      <c r="BH547" s="304" t="s">
        <v>18049</v>
      </c>
      <c r="BI547" s="355"/>
      <c r="BM547" s="123" t="s">
        <v>106</v>
      </c>
      <c r="BN547" s="123"/>
      <c r="BO547" s="123"/>
      <c r="BP547" s="123"/>
      <c r="BQ547" s="4" t="s">
        <v>8</v>
      </c>
      <c r="BR547" s="123"/>
      <c r="BS547" s="123"/>
      <c r="BT547"/>
      <c r="BU547"/>
      <c r="BV547" s="96" t="s">
        <v>1375</v>
      </c>
      <c r="BW547" s="85" t="s">
        <v>1404</v>
      </c>
      <c r="BX547" s="372"/>
      <c r="BY547" s="372"/>
      <c r="BZ547" s="129" t="s">
        <v>769</v>
      </c>
      <c r="CA547" t="s">
        <v>3182</v>
      </c>
      <c r="CB547">
        <v>12000</v>
      </c>
      <c r="CC547" s="126"/>
      <c r="CD547" s="123" t="s">
        <v>3181</v>
      </c>
      <c r="CE547" s="123" t="s">
        <v>17</v>
      </c>
      <c r="CG547" s="126"/>
      <c r="CH547" s="123"/>
      <c r="CI547" s="126"/>
      <c r="CJ547" s="85" t="s">
        <v>26</v>
      </c>
      <c r="CK547" s="85" t="s">
        <v>26</v>
      </c>
      <c r="CL547" s="85"/>
      <c r="CM547" s="85"/>
      <c r="CN547" s="96" t="s">
        <v>3143</v>
      </c>
      <c r="CO547" s="155"/>
      <c r="CP547" s="155"/>
      <c r="CQ547" s="285"/>
      <c r="CR547" s="155"/>
      <c r="CS547" s="378"/>
      <c r="CT547" s="155"/>
      <c r="CU547" s="155"/>
      <c r="CV547" s="155"/>
      <c r="CW547" s="155"/>
      <c r="CX547" s="155"/>
      <c r="CY547" s="155"/>
      <c r="CZ547" s="155"/>
      <c r="DA547" s="155"/>
      <c r="DB547" s="155"/>
      <c r="DC547" s="155"/>
      <c r="DD547" s="155"/>
      <c r="DE547" s="155"/>
      <c r="DF547" s="155"/>
      <c r="DG547" s="155"/>
      <c r="DH547" s="284" t="s">
        <v>1375</v>
      </c>
      <c r="DI547" s="146" t="s">
        <v>122</v>
      </c>
      <c r="DJ547" s="148" t="s">
        <v>3110</v>
      </c>
      <c r="DK547" s="130" t="s">
        <v>1806</v>
      </c>
      <c r="DL547" s="127" t="s">
        <v>3114</v>
      </c>
      <c r="DN547" s="84">
        <v>5289207440</v>
      </c>
      <c r="DO547" s="343"/>
      <c r="DP547" s="343"/>
      <c r="DQ547" s="84" t="s">
        <v>3179</v>
      </c>
      <c r="DR547" s="343"/>
      <c r="DS547" s="343"/>
      <c r="DT547" s="343"/>
      <c r="DU547" s="343"/>
      <c r="DV547" s="84">
        <v>62721102</v>
      </c>
      <c r="DW547" s="84" t="s">
        <v>3180</v>
      </c>
      <c r="DX547" s="84">
        <v>1121</v>
      </c>
      <c r="DZ547" s="355"/>
      <c r="EA547" s="84" t="s">
        <v>25</v>
      </c>
      <c r="EC547" s="125"/>
      <c r="ED547" s="343"/>
      <c r="EE547" s="343"/>
      <c r="EF547" s="343"/>
      <c r="EG547" s="355"/>
      <c r="EH547" s="355"/>
      <c r="EI547" s="126"/>
      <c r="EJ547" s="84" t="s">
        <v>26</v>
      </c>
      <c r="EK547" s="84" t="s">
        <v>25</v>
      </c>
      <c r="EL547" s="84" t="s">
        <v>26</v>
      </c>
      <c r="EM547" s="84" t="s">
        <v>1759</v>
      </c>
      <c r="EO547" s="84" t="s">
        <v>1760</v>
      </c>
      <c r="EP547" s="343"/>
      <c r="EQ547" s="84" t="s">
        <v>1761</v>
      </c>
      <c r="ES547" s="84" t="s">
        <v>1956</v>
      </c>
      <c r="ET547" s="343"/>
      <c r="EU547" s="84" t="s">
        <v>112</v>
      </c>
      <c r="EV547" s="343"/>
      <c r="EW547" s="84" t="s">
        <v>1370</v>
      </c>
      <c r="EX547" s="343"/>
      <c r="EY547" s="84" t="s">
        <v>8</v>
      </c>
      <c r="FA547" s="84" t="s">
        <v>26</v>
      </c>
      <c r="FB547" s="343"/>
      <c r="FD547" s="343"/>
      <c r="FH547" s="96" t="s">
        <v>1375</v>
      </c>
      <c r="FL547"/>
      <c r="FV547"/>
      <c r="GC547" s="343"/>
      <c r="GD547" s="343"/>
      <c r="GE547" s="343"/>
      <c r="GF547" s="355"/>
      <c r="GG547" s="355"/>
      <c r="GH547" s="331"/>
      <c r="GO547" s="343"/>
      <c r="GQ547" s="343"/>
      <c r="GS547" s="343"/>
      <c r="GY547"/>
      <c r="GZ547"/>
      <c r="HA547" s="97"/>
    </row>
    <row r="548" spans="1:209" s="84" customFormat="1" ht="29" x14ac:dyDescent="0.35">
      <c r="A548" s="137">
        <v>131</v>
      </c>
      <c r="B548" s="343"/>
      <c r="C548" s="84" t="s">
        <v>1412</v>
      </c>
      <c r="D548" s="124">
        <v>44279</v>
      </c>
      <c r="E548" s="124">
        <v>44281</v>
      </c>
      <c r="F548" s="343"/>
      <c r="G548" s="125" t="s">
        <v>3113</v>
      </c>
      <c r="H548" s="97" t="s">
        <v>1375</v>
      </c>
      <c r="I548" s="126"/>
      <c r="J548" s="343"/>
      <c r="K548" s="355"/>
      <c r="L548" s="127"/>
      <c r="M548" s="360"/>
      <c r="N548" s="267" t="s">
        <v>19657</v>
      </c>
      <c r="O548" s="354"/>
      <c r="P548" s="354"/>
      <c r="Q548" s="127"/>
      <c r="R548" s="127"/>
      <c r="S548" s="127"/>
      <c r="T548" s="126"/>
      <c r="U548" s="124"/>
      <c r="V548" s="124"/>
      <c r="W548" s="126"/>
      <c r="X548" s="362"/>
      <c r="Y548" s="362"/>
      <c r="Z548" s="126"/>
      <c r="AA548" s="126"/>
      <c r="AB548" s="124"/>
      <c r="AC548" s="124"/>
      <c r="AD548" s="362"/>
      <c r="AE548" s="362"/>
      <c r="AF548" s="363"/>
      <c r="AG548" s="363"/>
      <c r="AH548" s="97" t="s">
        <v>1375</v>
      </c>
      <c r="AI548" s="124">
        <v>44239</v>
      </c>
      <c r="AJ548" s="252" t="s">
        <v>3115</v>
      </c>
      <c r="AK548" s="124">
        <v>44239</v>
      </c>
      <c r="AL548" s="252">
        <v>3.6805555555555557E-2</v>
      </c>
      <c r="AM548" s="85" t="s">
        <v>28</v>
      </c>
      <c r="AN548" s="85" t="s">
        <v>26</v>
      </c>
      <c r="AO548" s="85" t="s">
        <v>26</v>
      </c>
      <c r="AP548" s="85" t="s">
        <v>3116</v>
      </c>
      <c r="AQ548" s="85" t="s">
        <v>3117</v>
      </c>
      <c r="AR548" s="85"/>
      <c r="AS548" s="335" t="s">
        <v>13342</v>
      </c>
      <c r="AT548" s="335">
        <v>120529596</v>
      </c>
      <c r="AU548" s="85"/>
      <c r="AV548" s="85"/>
      <c r="AW548" s="85" t="s">
        <v>13343</v>
      </c>
      <c r="AX548" s="97" t="s">
        <v>1375</v>
      </c>
      <c r="AY548" s="85" t="s">
        <v>26</v>
      </c>
      <c r="AZ548" s="85" t="s">
        <v>25</v>
      </c>
      <c r="BA548" s="85" t="s">
        <v>26</v>
      </c>
      <c r="BB548" s="85" t="s">
        <v>26</v>
      </c>
      <c r="BC548" s="355"/>
      <c r="BD548" s="85" t="s">
        <v>27</v>
      </c>
      <c r="BE548" s="85" t="s">
        <v>13</v>
      </c>
      <c r="BF548" s="85" t="s">
        <v>34</v>
      </c>
      <c r="BG548" s="85" t="s">
        <v>34</v>
      </c>
      <c r="BH548" s="304" t="s">
        <v>18051</v>
      </c>
      <c r="BI548" s="355"/>
      <c r="BM548" s="123" t="s">
        <v>102</v>
      </c>
      <c r="BN548" s="123" t="s">
        <v>1378</v>
      </c>
      <c r="BO548" s="123" t="s">
        <v>1388</v>
      </c>
      <c r="BP548" s="123" t="s">
        <v>25</v>
      </c>
      <c r="BQ548" s="4" t="s">
        <v>8</v>
      </c>
      <c r="BR548" s="123" t="s">
        <v>1614</v>
      </c>
      <c r="BS548" s="123" t="s">
        <v>100</v>
      </c>
      <c r="BT548" t="s">
        <v>13344</v>
      </c>
      <c r="BU548" t="s">
        <v>13345</v>
      </c>
      <c r="BV548" s="96" t="s">
        <v>1375</v>
      </c>
      <c r="BW548" s="85" t="s">
        <v>43</v>
      </c>
      <c r="BX548" s="372"/>
      <c r="BY548" s="372"/>
      <c r="BZ548" s="129" t="s">
        <v>71</v>
      </c>
      <c r="CA548" t="s">
        <v>3119</v>
      </c>
      <c r="CB548">
        <v>12000</v>
      </c>
      <c r="CC548" s="126"/>
      <c r="CD548" s="123" t="s">
        <v>2803</v>
      </c>
      <c r="CE548" s="123" t="s">
        <v>1452</v>
      </c>
      <c r="CG548" s="126"/>
      <c r="CH548" s="123">
        <v>246</v>
      </c>
      <c r="CI548" s="126"/>
      <c r="CJ548" s="85" t="s">
        <v>26</v>
      </c>
      <c r="CK548" s="85" t="s">
        <v>26</v>
      </c>
      <c r="CL548" s="85"/>
      <c r="CM548" s="85"/>
      <c r="CN548" s="96" t="s">
        <v>3072</v>
      </c>
      <c r="CO548" s="155"/>
      <c r="CP548" s="155"/>
      <c r="CQ548" s="285"/>
      <c r="CR548" s="155"/>
      <c r="CS548" s="378"/>
      <c r="CT548" s="155"/>
      <c r="CU548" s="155"/>
      <c r="CV548" s="155"/>
      <c r="CW548" s="155"/>
      <c r="CX548" s="155"/>
      <c r="CY548" s="155"/>
      <c r="CZ548" s="155"/>
      <c r="DA548" s="155"/>
      <c r="DB548" s="155"/>
      <c r="DC548" s="155"/>
      <c r="DD548" s="155"/>
      <c r="DE548" s="155"/>
      <c r="DF548" s="155"/>
      <c r="DG548" s="155"/>
      <c r="DH548" s="284" t="s">
        <v>1375</v>
      </c>
      <c r="DI548" s="146" t="s">
        <v>120</v>
      </c>
      <c r="DJ548" s="148" t="s">
        <v>2936</v>
      </c>
      <c r="DK548" s="130" t="s">
        <v>3115</v>
      </c>
      <c r="DL548" s="127" t="s">
        <v>3114</v>
      </c>
      <c r="DM548" s="84" t="s">
        <v>3116</v>
      </c>
      <c r="DN548" s="84" t="s">
        <v>3118</v>
      </c>
      <c r="DO548" s="343"/>
      <c r="DP548" s="343"/>
      <c r="DQ548" s="84" t="s">
        <v>2937</v>
      </c>
      <c r="DR548" s="343"/>
      <c r="DS548" s="343"/>
      <c r="DT548" s="343"/>
      <c r="DU548" s="343"/>
      <c r="DV548" s="84">
        <v>103441102</v>
      </c>
      <c r="DW548" s="84" t="s">
        <v>3120</v>
      </c>
      <c r="DX548" s="84">
        <v>9002</v>
      </c>
      <c r="DZ548" s="355"/>
      <c r="EA548" s="84" t="s">
        <v>25</v>
      </c>
      <c r="EB548" s="84">
        <v>6</v>
      </c>
      <c r="EC548" s="125" t="s">
        <v>1887</v>
      </c>
      <c r="ED548" s="343"/>
      <c r="EE548" s="343"/>
      <c r="EF548" s="343"/>
      <c r="EG548" s="355"/>
      <c r="EH548" s="355"/>
      <c r="EI548" s="126" t="s">
        <v>14818</v>
      </c>
      <c r="EJ548" s="84" t="s">
        <v>26</v>
      </c>
      <c r="EK548" s="84" t="s">
        <v>25</v>
      </c>
      <c r="EM548" s="84" t="s">
        <v>1834</v>
      </c>
      <c r="EO548" s="84" t="s">
        <v>1835</v>
      </c>
      <c r="EP548" s="343"/>
      <c r="EQ548" s="84" t="s">
        <v>1761</v>
      </c>
      <c r="ES548" s="84" t="s">
        <v>1888</v>
      </c>
      <c r="ET548" s="343"/>
      <c r="EU548" s="84" t="s">
        <v>1807</v>
      </c>
      <c r="EV548" s="343"/>
      <c r="EW548" s="84" t="s">
        <v>18</v>
      </c>
      <c r="EX548" s="343"/>
      <c r="EY548" s="84" t="s">
        <v>8</v>
      </c>
      <c r="FA548" s="84" t="s">
        <v>25</v>
      </c>
      <c r="FB548" s="343"/>
      <c r="FC548" s="84" t="s">
        <v>1816</v>
      </c>
      <c r="FD548" s="343"/>
      <c r="FE548" s="84" t="s">
        <v>1837</v>
      </c>
      <c r="FF548" s="84" t="s">
        <v>1838</v>
      </c>
      <c r="FG548" s="84" t="s">
        <v>26</v>
      </c>
      <c r="FH548" s="96" t="s">
        <v>1375</v>
      </c>
      <c r="FI548" s="84" t="s">
        <v>1839</v>
      </c>
      <c r="FJ548" s="84" t="s">
        <v>1994</v>
      </c>
      <c r="FK548" s="84" t="s">
        <v>71</v>
      </c>
      <c r="FL548" t="s">
        <v>3121</v>
      </c>
      <c r="FM548" s="84" t="s">
        <v>3117</v>
      </c>
      <c r="FN548" s="84" t="s">
        <v>1839</v>
      </c>
      <c r="FO548" s="84" t="s">
        <v>1841</v>
      </c>
      <c r="FP548" s="84" t="s">
        <v>3122</v>
      </c>
      <c r="FQ548" s="84" t="s">
        <v>3123</v>
      </c>
      <c r="FR548" s="84" t="s">
        <v>1434</v>
      </c>
      <c r="FS548" s="84" t="s">
        <v>1870</v>
      </c>
      <c r="FT548" s="84" t="s">
        <v>1845</v>
      </c>
      <c r="FU548" s="84" t="s">
        <v>9</v>
      </c>
      <c r="FV548" t="s">
        <v>3124</v>
      </c>
      <c r="FW548" s="84" t="s">
        <v>1846</v>
      </c>
      <c r="FX548" s="84" t="s">
        <v>46</v>
      </c>
      <c r="FY548" s="84" t="s">
        <v>3116</v>
      </c>
      <c r="FZ548" s="84" t="s">
        <v>2057</v>
      </c>
      <c r="GA548" s="84" t="s">
        <v>1375</v>
      </c>
      <c r="GB548" s="84" t="s">
        <v>3125</v>
      </c>
      <c r="GC548" s="343"/>
      <c r="GD548" s="343"/>
      <c r="GE548" s="343"/>
      <c r="GF548" s="355"/>
      <c r="GG548" s="355"/>
      <c r="GH548" s="331" t="s">
        <v>1375</v>
      </c>
      <c r="GI548" s="84" t="s">
        <v>9</v>
      </c>
      <c r="GJ548" s="84" t="s">
        <v>1433</v>
      </c>
      <c r="GK548" s="84" t="s">
        <v>1375</v>
      </c>
      <c r="GL548" s="84" t="s">
        <v>9</v>
      </c>
      <c r="GM548" s="84" t="s">
        <v>1375</v>
      </c>
      <c r="GN548" s="84" t="s">
        <v>1375</v>
      </c>
      <c r="GO548" s="343"/>
      <c r="GP548" s="84" t="s">
        <v>1850</v>
      </c>
      <c r="GQ548" s="343"/>
      <c r="GR548" s="84" t="s">
        <v>3126</v>
      </c>
      <c r="GS548" s="343"/>
      <c r="GT548" s="84" t="s">
        <v>1375</v>
      </c>
      <c r="GU548" s="84" t="s">
        <v>1375</v>
      </c>
      <c r="GV548" s="84" t="s">
        <v>9</v>
      </c>
      <c r="GW548" s="84" t="s">
        <v>3127</v>
      </c>
      <c r="GX548" s="84" t="s">
        <v>3117</v>
      </c>
      <c r="GY548"/>
      <c r="GZ548"/>
      <c r="HA548" s="97"/>
    </row>
    <row r="549" spans="1:209" s="84" customFormat="1" x14ac:dyDescent="0.35">
      <c r="A549" s="137">
        <v>130</v>
      </c>
      <c r="B549" s="343"/>
      <c r="C549" s="84" t="s">
        <v>1412</v>
      </c>
      <c r="D549" s="124">
        <v>44239</v>
      </c>
      <c r="E549" s="124">
        <v>44239</v>
      </c>
      <c r="F549" s="343"/>
      <c r="G549" s="125" t="s">
        <v>3128</v>
      </c>
      <c r="H549" s="97" t="s">
        <v>1375</v>
      </c>
      <c r="I549" s="126"/>
      <c r="J549" s="343"/>
      <c r="K549" s="355"/>
      <c r="L549" s="127"/>
      <c r="M549" s="360"/>
      <c r="N549" s="267" t="s">
        <v>19657</v>
      </c>
      <c r="O549" s="354"/>
      <c r="P549" s="354"/>
      <c r="Q549" s="127"/>
      <c r="R549" s="127"/>
      <c r="S549" s="127"/>
      <c r="T549" s="126"/>
      <c r="U549" s="124"/>
      <c r="V549" s="124"/>
      <c r="W549" s="126"/>
      <c r="X549" s="362"/>
      <c r="Y549" s="362"/>
      <c r="Z549" s="126"/>
      <c r="AA549" s="126"/>
      <c r="AB549" s="124"/>
      <c r="AC549" s="124"/>
      <c r="AD549" s="362"/>
      <c r="AE549" s="362"/>
      <c r="AF549" s="363"/>
      <c r="AG549" s="363"/>
      <c r="AH549" s="97" t="s">
        <v>1375</v>
      </c>
      <c r="AI549" s="124">
        <v>44238</v>
      </c>
      <c r="AJ549" s="252" t="s">
        <v>3129</v>
      </c>
      <c r="AK549" s="124"/>
      <c r="AL549" s="252"/>
      <c r="AM549" s="85" t="s">
        <v>28</v>
      </c>
      <c r="AN549" s="85" t="s">
        <v>26</v>
      </c>
      <c r="AO549" s="85" t="s">
        <v>26</v>
      </c>
      <c r="AP549" s="85"/>
      <c r="AQ549" s="85"/>
      <c r="AR549" s="85"/>
      <c r="AS549" s="335">
        <v>3660775445</v>
      </c>
      <c r="AT549" s="335"/>
      <c r="AU549" s="85"/>
      <c r="AV549" s="85"/>
      <c r="AW549" s="85"/>
      <c r="AX549" s="97" t="s">
        <v>1375</v>
      </c>
      <c r="AY549" s="85" t="s">
        <v>26</v>
      </c>
      <c r="AZ549" s="85" t="s">
        <v>26</v>
      </c>
      <c r="BA549" s="85" t="s">
        <v>26</v>
      </c>
      <c r="BB549" s="85" t="s">
        <v>26</v>
      </c>
      <c r="BC549" s="355"/>
      <c r="BD549" s="85" t="s">
        <v>33</v>
      </c>
      <c r="BE549" s="85" t="s">
        <v>16</v>
      </c>
      <c r="BF549" s="85"/>
      <c r="BG549" s="85"/>
      <c r="BH549" s="304" t="s">
        <v>18051</v>
      </c>
      <c r="BI549" s="355"/>
      <c r="BM549" s="123" t="s">
        <v>106</v>
      </c>
      <c r="BN549" s="123"/>
      <c r="BO549" s="123"/>
      <c r="BP549" s="123"/>
      <c r="BQ549" s="4" t="s">
        <v>8</v>
      </c>
      <c r="BR549" s="123"/>
      <c r="BS549" s="123"/>
      <c r="BT549"/>
      <c r="BU549"/>
      <c r="BV549" s="96" t="s">
        <v>1375</v>
      </c>
      <c r="BW549" s="85" t="s">
        <v>43</v>
      </c>
      <c r="BX549" s="372"/>
      <c r="BY549" s="372"/>
      <c r="BZ549" s="129" t="s">
        <v>394</v>
      </c>
      <c r="CA549" t="s">
        <v>3136</v>
      </c>
      <c r="CB549">
        <v>12000</v>
      </c>
      <c r="CC549" s="126"/>
      <c r="CD549" s="123" t="s">
        <v>3137</v>
      </c>
      <c r="CE549" s="123" t="s">
        <v>17</v>
      </c>
      <c r="CG549" s="126"/>
      <c r="CH549" s="123">
        <v>170</v>
      </c>
      <c r="CI549" s="126"/>
      <c r="CJ549" s="85" t="s">
        <v>26</v>
      </c>
      <c r="CK549" s="85" t="s">
        <v>26</v>
      </c>
      <c r="CL549" s="85"/>
      <c r="CM549" s="85"/>
      <c r="CN549" s="96" t="s">
        <v>3072</v>
      </c>
      <c r="CO549" s="155"/>
      <c r="CP549" s="155"/>
      <c r="CQ549" s="285"/>
      <c r="CR549" s="155"/>
      <c r="CS549" s="378"/>
      <c r="CT549" s="155"/>
      <c r="CU549" s="155"/>
      <c r="CV549" s="155"/>
      <c r="CW549" s="155"/>
      <c r="CX549" s="155"/>
      <c r="CY549" s="155"/>
      <c r="CZ549" s="155"/>
      <c r="DA549" s="155"/>
      <c r="DB549" s="155"/>
      <c r="DC549" s="155"/>
      <c r="DD549" s="155"/>
      <c r="DE549" s="155"/>
      <c r="DF549" s="155"/>
      <c r="DG549" s="155"/>
      <c r="DH549" s="284" t="s">
        <v>1375</v>
      </c>
      <c r="DI549" s="146" t="s">
        <v>2685</v>
      </c>
      <c r="DJ549" s="148" t="s">
        <v>2904</v>
      </c>
      <c r="DK549" s="130" t="s">
        <v>3129</v>
      </c>
      <c r="DL549" s="127" t="s">
        <v>3109</v>
      </c>
      <c r="DN549" s="84">
        <v>3660775445</v>
      </c>
      <c r="DO549" s="343"/>
      <c r="DP549" s="343"/>
      <c r="DQ549" s="84" t="s">
        <v>3130</v>
      </c>
      <c r="DR549" s="343"/>
      <c r="DS549" s="343"/>
      <c r="DT549" s="343"/>
      <c r="DU549" s="343"/>
      <c r="DV549" s="84">
        <v>43351103</v>
      </c>
      <c r="DW549" s="84" t="s">
        <v>3131</v>
      </c>
      <c r="DX549" s="84">
        <v>2640</v>
      </c>
      <c r="DY549" s="84">
        <v>1</v>
      </c>
      <c r="DZ549" s="355"/>
      <c r="EA549" s="84" t="s">
        <v>25</v>
      </c>
      <c r="EB549" s="84">
        <v>1</v>
      </c>
      <c r="EC549" s="84" t="s">
        <v>1887</v>
      </c>
      <c r="ED549" s="343"/>
      <c r="EE549" s="343"/>
      <c r="EF549" s="343"/>
      <c r="EG549" s="355"/>
      <c r="EH549" s="355"/>
      <c r="EI549" s="126"/>
      <c r="EJ549" s="84" t="s">
        <v>26</v>
      </c>
      <c r="EK549" s="84" t="s">
        <v>25</v>
      </c>
      <c r="EL549" s="84" t="s">
        <v>25</v>
      </c>
      <c r="EM549" s="84" t="s">
        <v>1834</v>
      </c>
      <c r="EO549" s="84" t="s">
        <v>1760</v>
      </c>
      <c r="EP549" s="343"/>
      <c r="EQ549" s="84" t="s">
        <v>1836</v>
      </c>
      <c r="ES549" s="84" t="s">
        <v>6</v>
      </c>
      <c r="ET549" s="343"/>
      <c r="EU549" s="84" t="s">
        <v>112</v>
      </c>
      <c r="EV549" s="343"/>
      <c r="EW549" s="84" t="s">
        <v>1370</v>
      </c>
      <c r="EX549" s="343"/>
      <c r="EY549" s="84" t="s">
        <v>8</v>
      </c>
      <c r="FA549" s="84" t="s">
        <v>26</v>
      </c>
      <c r="FB549" s="343"/>
      <c r="FD549" s="343"/>
      <c r="FH549" s="96" t="s">
        <v>1375</v>
      </c>
      <c r="FL549"/>
      <c r="FV549"/>
      <c r="GC549" s="343"/>
      <c r="GD549" s="343"/>
      <c r="GE549" s="343"/>
      <c r="GF549" s="355"/>
      <c r="GG549" s="355"/>
      <c r="GH549" s="331"/>
      <c r="GO549" s="343"/>
      <c r="GQ549" s="343"/>
      <c r="GS549" s="343"/>
      <c r="GY549"/>
      <c r="GZ549"/>
      <c r="HA549" s="97"/>
    </row>
    <row r="550" spans="1:209" s="84" customFormat="1" x14ac:dyDescent="0.35">
      <c r="A550" s="137">
        <v>129</v>
      </c>
      <c r="B550" s="343"/>
      <c r="C550" s="84" t="s">
        <v>1412</v>
      </c>
      <c r="D550" s="124">
        <v>44239</v>
      </c>
      <c r="E550" s="124">
        <v>44239</v>
      </c>
      <c r="F550" s="343"/>
      <c r="G550" s="125" t="s">
        <v>3132</v>
      </c>
      <c r="H550" s="97" t="s">
        <v>1375</v>
      </c>
      <c r="I550" s="126"/>
      <c r="J550" s="343"/>
      <c r="K550" s="355"/>
      <c r="L550" s="127"/>
      <c r="M550" s="360"/>
      <c r="N550" s="267" t="s">
        <v>19657</v>
      </c>
      <c r="O550" s="354"/>
      <c r="P550" s="354"/>
      <c r="Q550" s="127"/>
      <c r="R550" s="127"/>
      <c r="S550" s="127"/>
      <c r="T550" s="126"/>
      <c r="U550" s="124"/>
      <c r="V550" s="124"/>
      <c r="W550" s="126"/>
      <c r="X550" s="362"/>
      <c r="Y550" s="362"/>
      <c r="Z550" s="126"/>
      <c r="AA550" s="126"/>
      <c r="AB550" s="124"/>
      <c r="AC550" s="124"/>
      <c r="AD550" s="362"/>
      <c r="AE550" s="362"/>
      <c r="AF550" s="363"/>
      <c r="AG550" s="363"/>
      <c r="AH550" s="97" t="s">
        <v>1375</v>
      </c>
      <c r="AI550" s="124">
        <v>44238</v>
      </c>
      <c r="AJ550" s="252" t="s">
        <v>3133</v>
      </c>
      <c r="AK550" s="124"/>
      <c r="AL550" s="252"/>
      <c r="AM550" s="85" t="s">
        <v>28</v>
      </c>
      <c r="AN550" s="85" t="s">
        <v>26</v>
      </c>
      <c r="AO550" s="85" t="s">
        <v>26</v>
      </c>
      <c r="AP550" s="85"/>
      <c r="AQ550" s="85"/>
      <c r="AR550" s="85"/>
      <c r="AS550" s="335">
        <v>8179944245</v>
      </c>
      <c r="AT550" s="335"/>
      <c r="AU550" s="85"/>
      <c r="AV550" s="85"/>
      <c r="AW550" s="85"/>
      <c r="AX550" s="97" t="s">
        <v>1375</v>
      </c>
      <c r="AY550" s="85" t="s">
        <v>26</v>
      </c>
      <c r="AZ550" s="85" t="s">
        <v>26</v>
      </c>
      <c r="BA550" s="85" t="s">
        <v>26</v>
      </c>
      <c r="BB550" s="85" t="s">
        <v>26</v>
      </c>
      <c r="BC550" s="355"/>
      <c r="BD550" s="85" t="s">
        <v>33</v>
      </c>
      <c r="BE550" s="85" t="s">
        <v>16</v>
      </c>
      <c r="BF550" s="85"/>
      <c r="BG550" s="85"/>
      <c r="BH550" s="304" t="s">
        <v>18049</v>
      </c>
      <c r="BI550" s="355"/>
      <c r="BM550" s="123" t="s">
        <v>106</v>
      </c>
      <c r="BN550" s="123"/>
      <c r="BO550" s="123"/>
      <c r="BP550" s="123"/>
      <c r="BQ550" s="4" t="s">
        <v>1422</v>
      </c>
      <c r="BR550" s="123"/>
      <c r="BS550" s="123"/>
      <c r="BT550"/>
      <c r="BU550"/>
      <c r="BV550" s="96" t="s">
        <v>1375</v>
      </c>
      <c r="BW550" s="85" t="s">
        <v>1404</v>
      </c>
      <c r="BX550" s="372"/>
      <c r="BY550" s="372"/>
      <c r="BZ550" s="129" t="s">
        <v>175</v>
      </c>
      <c r="CA550" t="s">
        <v>3140</v>
      </c>
      <c r="CB550">
        <v>12000</v>
      </c>
      <c r="CC550" s="126"/>
      <c r="CD550" s="123" t="s">
        <v>1457</v>
      </c>
      <c r="CE550" s="123" t="s">
        <v>17</v>
      </c>
      <c r="CG550" s="126"/>
      <c r="CH550" s="123"/>
      <c r="CI550" s="126"/>
      <c r="CJ550" s="85" t="s">
        <v>26</v>
      </c>
      <c r="CK550" s="85" t="s">
        <v>26</v>
      </c>
      <c r="CL550" s="85"/>
      <c r="CM550" s="85"/>
      <c r="CN550" s="96" t="s">
        <v>3072</v>
      </c>
      <c r="CO550" s="155"/>
      <c r="CP550" s="155"/>
      <c r="CQ550" s="285"/>
      <c r="CR550" s="155"/>
      <c r="CS550" s="378"/>
      <c r="CT550" s="155"/>
      <c r="CU550" s="155"/>
      <c r="CV550" s="155"/>
      <c r="CW550" s="155"/>
      <c r="CX550" s="155"/>
      <c r="CY550" s="155"/>
      <c r="CZ550" s="155"/>
      <c r="DA550" s="155"/>
      <c r="DB550" s="155"/>
      <c r="DC550" s="155"/>
      <c r="DD550" s="155"/>
      <c r="DE550" s="155"/>
      <c r="DF550" s="155"/>
      <c r="DG550" s="155"/>
      <c r="DH550" s="284" t="s">
        <v>1375</v>
      </c>
      <c r="DI550" s="146" t="s">
        <v>131</v>
      </c>
      <c r="DJ550" s="148" t="s">
        <v>2036</v>
      </c>
      <c r="DK550" s="130" t="s">
        <v>3133</v>
      </c>
      <c r="DL550" s="127" t="s">
        <v>3109</v>
      </c>
      <c r="DN550" s="84">
        <v>8179944245</v>
      </c>
      <c r="DO550" s="343"/>
      <c r="DP550" s="343"/>
      <c r="DQ550" s="84" t="s">
        <v>131</v>
      </c>
      <c r="DR550" s="343"/>
      <c r="DS550" s="343"/>
      <c r="DT550" s="343"/>
      <c r="DU550" s="343"/>
      <c r="DV550" s="84">
        <v>82951103</v>
      </c>
      <c r="DW550" s="84" t="s">
        <v>3134</v>
      </c>
      <c r="DX550" s="84">
        <v>1320</v>
      </c>
      <c r="DZ550" s="355"/>
      <c r="EA550" s="84" t="s">
        <v>25</v>
      </c>
      <c r="ED550" s="343"/>
      <c r="EE550" s="343"/>
      <c r="EF550" s="343"/>
      <c r="EG550" s="355"/>
      <c r="EH550" s="355"/>
      <c r="EI550" s="126"/>
      <c r="EJ550" s="84" t="s">
        <v>26</v>
      </c>
      <c r="EK550" s="84" t="s">
        <v>25</v>
      </c>
      <c r="EL550" s="84" t="s">
        <v>26</v>
      </c>
      <c r="EM550" s="84" t="s">
        <v>1759</v>
      </c>
      <c r="EO550" s="84" t="s">
        <v>1760</v>
      </c>
      <c r="EP550" s="343"/>
      <c r="EQ550" s="84" t="s">
        <v>1761</v>
      </c>
      <c r="ES550" s="84" t="s">
        <v>1956</v>
      </c>
      <c r="ET550" s="343"/>
      <c r="EU550" s="84" t="s">
        <v>112</v>
      </c>
      <c r="EV550" s="343"/>
      <c r="EW550" s="84" t="s">
        <v>1370</v>
      </c>
      <c r="EX550" s="343"/>
      <c r="EY550" s="84" t="s">
        <v>1807</v>
      </c>
      <c r="EZ550" s="84" t="s">
        <v>3135</v>
      </c>
      <c r="FA550" s="84" t="s">
        <v>26</v>
      </c>
      <c r="FB550" s="343"/>
      <c r="FD550" s="343"/>
      <c r="FH550" s="96" t="s">
        <v>1375</v>
      </c>
      <c r="FL550"/>
      <c r="FV550"/>
      <c r="GC550" s="343"/>
      <c r="GD550" s="343"/>
      <c r="GE550" s="343"/>
      <c r="GF550" s="355"/>
      <c r="GG550" s="355"/>
      <c r="GH550" s="331"/>
      <c r="GO550" s="343"/>
      <c r="GQ550" s="343"/>
      <c r="GS550" s="343"/>
      <c r="GY550"/>
      <c r="GZ550"/>
      <c r="HA550" s="97"/>
    </row>
    <row r="551" spans="1:209" s="84" customFormat="1" x14ac:dyDescent="0.35">
      <c r="A551" s="137">
        <v>128</v>
      </c>
      <c r="B551" s="343"/>
      <c r="C551" s="84" t="s">
        <v>1412</v>
      </c>
      <c r="D551" s="124">
        <v>44239</v>
      </c>
      <c r="E551" s="124">
        <v>44239</v>
      </c>
      <c r="F551" s="343"/>
      <c r="G551" s="125" t="s">
        <v>3108</v>
      </c>
      <c r="H551" s="97" t="s">
        <v>1375</v>
      </c>
      <c r="I551" s="126"/>
      <c r="J551" s="343"/>
      <c r="K551" s="355"/>
      <c r="L551" s="127"/>
      <c r="M551" s="360"/>
      <c r="N551" s="267" t="s">
        <v>19657</v>
      </c>
      <c r="O551" s="354"/>
      <c r="P551" s="354"/>
      <c r="Q551" s="127"/>
      <c r="R551" s="127"/>
      <c r="S551" s="127"/>
      <c r="T551" s="126"/>
      <c r="U551" s="124"/>
      <c r="V551" s="124"/>
      <c r="W551" s="126"/>
      <c r="X551" s="362"/>
      <c r="Y551" s="362"/>
      <c r="Z551" s="126"/>
      <c r="AA551" s="126"/>
      <c r="AB551" s="124"/>
      <c r="AC551" s="124"/>
      <c r="AD551" s="362"/>
      <c r="AE551" s="362"/>
      <c r="AF551" s="363"/>
      <c r="AG551" s="363"/>
      <c r="AH551" s="97" t="s">
        <v>1375</v>
      </c>
      <c r="AI551" s="124">
        <v>44238</v>
      </c>
      <c r="AJ551" s="252" t="s">
        <v>1779</v>
      </c>
      <c r="AK551" s="124"/>
      <c r="AL551" s="252"/>
      <c r="AM551" s="85" t="s">
        <v>28</v>
      </c>
      <c r="AN551" s="85" t="s">
        <v>26</v>
      </c>
      <c r="AO551" s="85" t="s">
        <v>26</v>
      </c>
      <c r="AP551" s="85"/>
      <c r="AQ551" s="85"/>
      <c r="AR551" s="85"/>
      <c r="AS551" s="335">
        <v>5272581949</v>
      </c>
      <c r="AT551" s="335"/>
      <c r="AU551" s="85"/>
      <c r="AV551" s="85"/>
      <c r="AW551" s="85"/>
      <c r="AX551" s="97" t="s">
        <v>1375</v>
      </c>
      <c r="AY551" s="85" t="s">
        <v>26</v>
      </c>
      <c r="AZ551" s="85" t="s">
        <v>26</v>
      </c>
      <c r="BA551" s="85" t="s">
        <v>26</v>
      </c>
      <c r="BB551" s="85" t="s">
        <v>26</v>
      </c>
      <c r="BC551" s="355"/>
      <c r="BD551" s="85" t="s">
        <v>33</v>
      </c>
      <c r="BE551" s="85" t="s">
        <v>16</v>
      </c>
      <c r="BF551" s="85"/>
      <c r="BG551" s="85"/>
      <c r="BH551" s="304" t="s">
        <v>18051</v>
      </c>
      <c r="BI551" s="355"/>
      <c r="BM551" s="123" t="s">
        <v>39</v>
      </c>
      <c r="BN551" s="123"/>
      <c r="BO551" s="123"/>
      <c r="BP551" s="123"/>
      <c r="BQ551" s="4" t="s">
        <v>8</v>
      </c>
      <c r="BR551" s="123"/>
      <c r="BS551" s="123"/>
      <c r="BT551"/>
      <c r="BU551"/>
      <c r="BV551" s="96" t="s">
        <v>1375</v>
      </c>
      <c r="BW551" s="85" t="s">
        <v>1404</v>
      </c>
      <c r="BX551" s="372"/>
      <c r="BY551" s="372"/>
      <c r="BZ551" s="129" t="s">
        <v>63</v>
      </c>
      <c r="CA551" t="s">
        <v>3139</v>
      </c>
      <c r="CB551" t="s">
        <v>1619</v>
      </c>
      <c r="CC551" s="126"/>
      <c r="CD551" s="123" t="s">
        <v>3138</v>
      </c>
      <c r="CE551" s="123" t="s">
        <v>17</v>
      </c>
      <c r="CG551" s="126"/>
      <c r="CH551" s="123"/>
      <c r="CI551" s="126"/>
      <c r="CJ551" s="85" t="s">
        <v>26</v>
      </c>
      <c r="CK551" s="85" t="s">
        <v>26</v>
      </c>
      <c r="CL551" s="85"/>
      <c r="CM551" s="85"/>
      <c r="CN551" s="96" t="s">
        <v>3072</v>
      </c>
      <c r="CO551" s="155"/>
      <c r="CP551" s="155"/>
      <c r="CQ551" s="285"/>
      <c r="CR551" s="155"/>
      <c r="CS551" s="378"/>
      <c r="CT551" s="155"/>
      <c r="CU551" s="155"/>
      <c r="CV551" s="155"/>
      <c r="CW551" s="155"/>
      <c r="CX551" s="155"/>
      <c r="CY551" s="155"/>
      <c r="CZ551" s="155"/>
      <c r="DA551" s="155"/>
      <c r="DB551" s="155"/>
      <c r="DC551" s="155"/>
      <c r="DD551" s="155"/>
      <c r="DE551" s="155"/>
      <c r="DF551" s="155"/>
      <c r="DG551" s="155"/>
      <c r="DH551" s="284" t="s">
        <v>1375</v>
      </c>
      <c r="DI551" s="146" t="s">
        <v>122</v>
      </c>
      <c r="DJ551" s="148" t="s">
        <v>3110</v>
      </c>
      <c r="DK551" s="130" t="s">
        <v>1779</v>
      </c>
      <c r="DL551" s="127" t="s">
        <v>3109</v>
      </c>
      <c r="DN551" s="84">
        <v>5272581949</v>
      </c>
      <c r="DO551" s="343"/>
      <c r="DP551" s="343"/>
      <c r="DQ551" s="84" t="s">
        <v>3111</v>
      </c>
      <c r="DR551" s="343"/>
      <c r="DS551" s="343"/>
      <c r="DT551" s="343"/>
      <c r="DU551" s="343"/>
      <c r="DV551" s="84">
        <v>63171103</v>
      </c>
      <c r="DW551" s="84" t="s">
        <v>3112</v>
      </c>
      <c r="DX551" s="84">
        <v>2220</v>
      </c>
      <c r="DY551" s="84">
        <v>1</v>
      </c>
      <c r="DZ551" s="355"/>
      <c r="EA551" s="84" t="s">
        <v>25</v>
      </c>
      <c r="ED551" s="343"/>
      <c r="EE551" s="343"/>
      <c r="EF551" s="343"/>
      <c r="EG551" s="355"/>
      <c r="EH551" s="355"/>
      <c r="EI551" s="126"/>
      <c r="EJ551" s="84" t="s">
        <v>26</v>
      </c>
      <c r="EK551" s="84" t="s">
        <v>26</v>
      </c>
      <c r="EL551" s="84" t="s">
        <v>26</v>
      </c>
      <c r="EM551" s="84" t="s">
        <v>1759</v>
      </c>
      <c r="EO551" s="84" t="s">
        <v>1862</v>
      </c>
      <c r="EP551" s="343"/>
      <c r="EQ551" s="84" t="s">
        <v>1761</v>
      </c>
      <c r="ES551" s="84" t="s">
        <v>6</v>
      </c>
      <c r="ET551" s="343"/>
      <c r="EU551" s="84" t="s">
        <v>112</v>
      </c>
      <c r="EV551" s="343"/>
      <c r="EW551" s="84" t="s">
        <v>1807</v>
      </c>
      <c r="EX551" s="343"/>
      <c r="EY551" s="84" t="s">
        <v>8</v>
      </c>
      <c r="FA551" s="84" t="s">
        <v>26</v>
      </c>
      <c r="FB551" s="343"/>
      <c r="FD551" s="343"/>
      <c r="FH551" s="96" t="s">
        <v>1375</v>
      </c>
      <c r="FL551"/>
      <c r="FV551"/>
      <c r="GC551" s="343"/>
      <c r="GD551" s="343"/>
      <c r="GE551" s="343"/>
      <c r="GF551" s="355"/>
      <c r="GG551" s="355"/>
      <c r="GH551" s="331"/>
      <c r="GO551" s="343"/>
      <c r="GQ551" s="343"/>
      <c r="GS551" s="343"/>
      <c r="GY551"/>
      <c r="GZ551"/>
      <c r="HA551" s="97"/>
    </row>
    <row r="552" spans="1:209" s="84" customFormat="1" x14ac:dyDescent="0.35">
      <c r="A552" s="137">
        <v>127</v>
      </c>
      <c r="B552" s="343"/>
      <c r="C552" s="84" t="s">
        <v>1412</v>
      </c>
      <c r="D552" s="124">
        <v>44238</v>
      </c>
      <c r="E552" s="124">
        <v>44238</v>
      </c>
      <c r="F552" s="343"/>
      <c r="G552" s="125" t="s">
        <v>3069</v>
      </c>
      <c r="H552" s="97" t="s">
        <v>1375</v>
      </c>
      <c r="I552" s="126"/>
      <c r="J552" s="343"/>
      <c r="K552" s="355"/>
      <c r="L552" s="127"/>
      <c r="M552" s="360"/>
      <c r="N552" s="267" t="s">
        <v>19657</v>
      </c>
      <c r="O552" s="354"/>
      <c r="P552" s="354"/>
      <c r="Q552" s="127"/>
      <c r="R552" s="127"/>
      <c r="S552" s="127"/>
      <c r="T552" s="126"/>
      <c r="U552" s="124"/>
      <c r="V552" s="124"/>
      <c r="W552" s="126"/>
      <c r="X552" s="362"/>
      <c r="Y552" s="362"/>
      <c r="Z552" s="126"/>
      <c r="AA552" s="126"/>
      <c r="AB552" s="124"/>
      <c r="AC552" s="124"/>
      <c r="AD552" s="362"/>
      <c r="AE552" s="362"/>
      <c r="AF552" s="363"/>
      <c r="AG552" s="363"/>
      <c r="AH552" s="97" t="s">
        <v>1375</v>
      </c>
      <c r="AI552" s="124">
        <v>44237</v>
      </c>
      <c r="AJ552" s="252" t="s">
        <v>3071</v>
      </c>
      <c r="AK552" s="124"/>
      <c r="AL552" s="252"/>
      <c r="AM552" s="85" t="s">
        <v>28</v>
      </c>
      <c r="AN552" s="85" t="s">
        <v>26</v>
      </c>
      <c r="AO552" s="85" t="s">
        <v>26</v>
      </c>
      <c r="AP552" s="85"/>
      <c r="AQ552" s="85"/>
      <c r="AR552" s="85"/>
      <c r="AS552" s="335">
        <v>5620443634</v>
      </c>
      <c r="AT552" s="335"/>
      <c r="AU552" s="85"/>
      <c r="AV552" s="85"/>
      <c r="AW552" s="85"/>
      <c r="AX552" s="97" t="s">
        <v>1375</v>
      </c>
      <c r="AY552" s="85" t="s">
        <v>26</v>
      </c>
      <c r="AZ552" s="85" t="s">
        <v>26</v>
      </c>
      <c r="BA552" s="85" t="s">
        <v>26</v>
      </c>
      <c r="BB552" s="85" t="s">
        <v>26</v>
      </c>
      <c r="BC552" s="355"/>
      <c r="BD552" s="85" t="s">
        <v>33</v>
      </c>
      <c r="BE552" s="85" t="s">
        <v>13</v>
      </c>
      <c r="BF552" s="85"/>
      <c r="BG552" s="85"/>
      <c r="BH552" s="304" t="s">
        <v>18051</v>
      </c>
      <c r="BI552" s="355"/>
      <c r="BM552" s="123" t="s">
        <v>106</v>
      </c>
      <c r="BN552" s="123"/>
      <c r="BO552" s="123"/>
      <c r="BP552" s="123"/>
      <c r="BQ552" s="4" t="s">
        <v>1371</v>
      </c>
      <c r="BR552" s="123"/>
      <c r="BS552" s="123"/>
      <c r="BT552"/>
      <c r="BU552"/>
      <c r="BV552" s="96" t="s">
        <v>1375</v>
      </c>
      <c r="BW552" s="85" t="s">
        <v>1404</v>
      </c>
      <c r="BX552" s="372"/>
      <c r="BY552" s="372"/>
      <c r="BZ552" s="129" t="s">
        <v>143</v>
      </c>
      <c r="CA552" t="s">
        <v>3107</v>
      </c>
      <c r="CB552">
        <v>12000</v>
      </c>
      <c r="CC552" s="126"/>
      <c r="CD552" s="123" t="s">
        <v>3106</v>
      </c>
      <c r="CE552" s="123" t="s">
        <v>17</v>
      </c>
      <c r="CG552" s="126"/>
      <c r="CH552" s="123"/>
      <c r="CI552" s="126"/>
      <c r="CJ552" s="85" t="s">
        <v>26</v>
      </c>
      <c r="CK552" s="85" t="s">
        <v>26</v>
      </c>
      <c r="CL552" s="85"/>
      <c r="CM552" s="85"/>
      <c r="CN552" s="96" t="s">
        <v>3072</v>
      </c>
      <c r="CO552" s="155"/>
      <c r="CP552" s="155"/>
      <c r="CQ552" s="285"/>
      <c r="CR552" s="155"/>
      <c r="CS552" s="378"/>
      <c r="CT552" s="155"/>
      <c r="CU552" s="155"/>
      <c r="CV552" s="155"/>
      <c r="CW552" s="155"/>
      <c r="CX552" s="155"/>
      <c r="CY552" s="155"/>
      <c r="CZ552" s="155"/>
      <c r="DA552" s="155"/>
      <c r="DB552" s="155"/>
      <c r="DC552" s="155"/>
      <c r="DD552" s="155"/>
      <c r="DE552" s="155"/>
      <c r="DF552" s="155"/>
      <c r="DG552" s="155"/>
      <c r="DH552" s="284" t="s">
        <v>1375</v>
      </c>
      <c r="DI552" s="146" t="s">
        <v>127</v>
      </c>
      <c r="DJ552" s="148" t="s">
        <v>1416</v>
      </c>
      <c r="DK552" s="130" t="s">
        <v>3071</v>
      </c>
      <c r="DL552" s="127" t="s">
        <v>3070</v>
      </c>
      <c r="DN552" s="84">
        <v>5620443634</v>
      </c>
      <c r="DO552" s="343"/>
      <c r="DP552" s="343"/>
      <c r="DQ552" s="84" t="s">
        <v>1416</v>
      </c>
      <c r="DR552" s="343"/>
      <c r="DS552" s="343"/>
      <c r="DT552" s="343"/>
      <c r="DU552" s="343"/>
      <c r="DV552" s="84">
        <v>162881107</v>
      </c>
      <c r="DW552" s="84" t="s">
        <v>3073</v>
      </c>
      <c r="DX552" s="84">
        <v>1057</v>
      </c>
      <c r="DY552" s="84">
        <v>1</v>
      </c>
      <c r="DZ552" s="355"/>
      <c r="EA552" s="84" t="s">
        <v>25</v>
      </c>
      <c r="EB552" s="84">
        <v>5</v>
      </c>
      <c r="EC552" s="84" t="s">
        <v>1887</v>
      </c>
      <c r="ED552" s="343"/>
      <c r="EE552" s="343"/>
      <c r="EF552" s="343"/>
      <c r="EG552" s="355"/>
      <c r="EH552" s="355"/>
      <c r="EI552" s="126"/>
      <c r="EJ552" s="84" t="s">
        <v>26</v>
      </c>
      <c r="EK552" s="84" t="s">
        <v>25</v>
      </c>
      <c r="EL552" s="84" t="s">
        <v>25</v>
      </c>
      <c r="EM552" s="84" t="s">
        <v>1759</v>
      </c>
      <c r="EO552" s="84" t="s">
        <v>1760</v>
      </c>
      <c r="EP552" s="343"/>
      <c r="EQ552" s="84" t="s">
        <v>1761</v>
      </c>
      <c r="ES552" s="84" t="s">
        <v>1956</v>
      </c>
      <c r="ET552" s="343"/>
      <c r="EU552" s="84" t="s">
        <v>115</v>
      </c>
      <c r="EV552" s="343"/>
      <c r="EW552" s="84" t="s">
        <v>1370</v>
      </c>
      <c r="EX552" s="343"/>
      <c r="EY552" s="84" t="s">
        <v>1371</v>
      </c>
      <c r="FA552" s="84" t="s">
        <v>25</v>
      </c>
      <c r="FB552" s="343"/>
      <c r="FC552" s="84" t="s">
        <v>1816</v>
      </c>
      <c r="FD552" s="343"/>
      <c r="FH552" s="96" t="s">
        <v>1375</v>
      </c>
      <c r="FL552"/>
      <c r="FV552"/>
      <c r="GC552" s="343"/>
      <c r="GD552" s="343"/>
      <c r="GE552" s="343"/>
      <c r="GF552" s="355"/>
      <c r="GG552" s="355"/>
      <c r="GH552" s="331"/>
      <c r="GO552" s="343"/>
      <c r="GQ552" s="343"/>
      <c r="GS552" s="343"/>
      <c r="GY552"/>
      <c r="GZ552"/>
      <c r="HA552" s="97"/>
    </row>
    <row r="553" spans="1:209" s="84" customFormat="1" x14ac:dyDescent="0.35">
      <c r="A553" s="137">
        <v>126</v>
      </c>
      <c r="B553" s="343"/>
      <c r="C553" s="84" t="s">
        <v>1412</v>
      </c>
      <c r="D553" s="124">
        <v>44273</v>
      </c>
      <c r="E553" s="124">
        <v>44278</v>
      </c>
      <c r="F553" s="343"/>
      <c r="G553" s="125" t="s">
        <v>3074</v>
      </c>
      <c r="H553" s="97" t="s">
        <v>1375</v>
      </c>
      <c r="I553" s="126" t="s">
        <v>25</v>
      </c>
      <c r="J553" s="343"/>
      <c r="K553" s="355"/>
      <c r="L553" s="127">
        <v>44267</v>
      </c>
      <c r="M553" s="360"/>
      <c r="N553" s="267" t="s">
        <v>19657</v>
      </c>
      <c r="O553" s="354"/>
      <c r="P553" s="354"/>
      <c r="Q553" s="127"/>
      <c r="R553" s="127"/>
      <c r="S553" s="127"/>
      <c r="T553" s="126"/>
      <c r="U553" s="124"/>
      <c r="V553" s="124"/>
      <c r="W553" s="126"/>
      <c r="X553" s="362"/>
      <c r="Y553" s="362"/>
      <c r="Z553" s="126"/>
      <c r="AA553" s="126"/>
      <c r="AB553" s="124"/>
      <c r="AC553" s="124"/>
      <c r="AD553" s="362"/>
      <c r="AE553" s="362"/>
      <c r="AF553" s="363"/>
      <c r="AG553" s="363"/>
      <c r="AH553" s="97" t="s">
        <v>1375</v>
      </c>
      <c r="AI553" s="124">
        <v>44237</v>
      </c>
      <c r="AJ553" s="252" t="s">
        <v>3075</v>
      </c>
      <c r="AK553" s="124">
        <v>44237</v>
      </c>
      <c r="AL553" s="252">
        <v>0.32013888888888892</v>
      </c>
      <c r="AM553" s="85" t="s">
        <v>28</v>
      </c>
      <c r="AN553" s="85" t="s">
        <v>26</v>
      </c>
      <c r="AO553" s="85" t="s">
        <v>26</v>
      </c>
      <c r="AP553" s="85">
        <v>1252065</v>
      </c>
      <c r="AQ553" s="85" t="s">
        <v>3077</v>
      </c>
      <c r="AR553" s="85"/>
      <c r="AS553" s="335" t="s">
        <v>3078</v>
      </c>
      <c r="AT553" s="335">
        <v>120523233</v>
      </c>
      <c r="AU553" s="85"/>
      <c r="AV553" s="85"/>
      <c r="AW553" s="85" t="s">
        <v>3884</v>
      </c>
      <c r="AX553" s="97" t="s">
        <v>1375</v>
      </c>
      <c r="AY553" s="85" t="s">
        <v>26</v>
      </c>
      <c r="AZ553" s="85" t="s">
        <v>25</v>
      </c>
      <c r="BA553" s="85" t="s">
        <v>26</v>
      </c>
      <c r="BB553" s="85" t="s">
        <v>26</v>
      </c>
      <c r="BC553" s="355"/>
      <c r="BD553" s="85" t="s">
        <v>27</v>
      </c>
      <c r="BE553" s="85" t="s">
        <v>13</v>
      </c>
      <c r="BF553" s="85" t="s">
        <v>34</v>
      </c>
      <c r="BG553" s="85" t="s">
        <v>34</v>
      </c>
      <c r="BH553" s="304" t="s">
        <v>18049</v>
      </c>
      <c r="BI553" s="355"/>
      <c r="BM553" s="123" t="s">
        <v>102</v>
      </c>
      <c r="BN553" s="123" t="s">
        <v>1378</v>
      </c>
      <c r="BO553" s="123" t="s">
        <v>1398</v>
      </c>
      <c r="BP553" s="123" t="s">
        <v>26</v>
      </c>
      <c r="BQ553" s="4" t="s">
        <v>8</v>
      </c>
      <c r="BR553" s="123" t="s">
        <v>1477</v>
      </c>
      <c r="BS553" s="123" t="s">
        <v>1648</v>
      </c>
      <c r="BT553" t="s">
        <v>12685</v>
      </c>
      <c r="BU553" t="s">
        <v>12867</v>
      </c>
      <c r="BV553" s="96" t="s">
        <v>1375</v>
      </c>
      <c r="BW553" s="85" t="s">
        <v>1404</v>
      </c>
      <c r="BX553" s="372"/>
      <c r="BY553" s="372"/>
      <c r="BZ553" s="129" t="s">
        <v>394</v>
      </c>
      <c r="CA553" t="s">
        <v>3079</v>
      </c>
      <c r="CB553" t="s">
        <v>1619</v>
      </c>
      <c r="CC553" s="126"/>
      <c r="CD553" s="123" t="s">
        <v>12743</v>
      </c>
      <c r="CE553" s="123" t="s">
        <v>17</v>
      </c>
      <c r="CG553" s="126"/>
      <c r="CH553" s="123">
        <v>175</v>
      </c>
      <c r="CI553" s="126"/>
      <c r="CJ553" s="85" t="s">
        <v>26</v>
      </c>
      <c r="CK553" s="85" t="s">
        <v>26</v>
      </c>
      <c r="CL553" s="85"/>
      <c r="CM553" s="85"/>
      <c r="CN553" s="96" t="s">
        <v>3072</v>
      </c>
      <c r="CO553" s="155"/>
      <c r="CP553" s="155"/>
      <c r="CQ553" s="285"/>
      <c r="CR553" s="155"/>
      <c r="CS553" s="378"/>
      <c r="CT553" s="155"/>
      <c r="CU553" s="155"/>
      <c r="CV553" s="155"/>
      <c r="CW553" s="155"/>
      <c r="CX553" s="155"/>
      <c r="CY553" s="155"/>
      <c r="CZ553" s="155"/>
      <c r="DA553" s="155"/>
      <c r="DB553" s="155"/>
      <c r="DC553" s="155"/>
      <c r="DD553" s="155"/>
      <c r="DE553" s="155"/>
      <c r="DF553" s="155"/>
      <c r="DG553" s="155"/>
      <c r="DH553" s="284" t="s">
        <v>1375</v>
      </c>
      <c r="DI553" s="146" t="s">
        <v>2685</v>
      </c>
      <c r="DJ553" s="148" t="s">
        <v>3005</v>
      </c>
      <c r="DK553" s="130" t="s">
        <v>3075</v>
      </c>
      <c r="DL553" s="127" t="s">
        <v>3070</v>
      </c>
      <c r="DM553" s="84" t="s">
        <v>3076</v>
      </c>
      <c r="DN553" s="84" t="s">
        <v>3078</v>
      </c>
      <c r="DO553" s="343"/>
      <c r="DP553" s="343"/>
      <c r="DQ553" s="84" t="s">
        <v>3080</v>
      </c>
      <c r="DR553" s="343"/>
      <c r="DS553" s="343"/>
      <c r="DT553" s="343"/>
      <c r="DU553" s="343"/>
      <c r="DV553" s="84">
        <v>43361102</v>
      </c>
      <c r="DW553" s="84" t="s">
        <v>3081</v>
      </c>
      <c r="DX553" s="84">
        <v>9002</v>
      </c>
      <c r="DZ553" s="355"/>
      <c r="EA553" s="84" t="s">
        <v>25</v>
      </c>
      <c r="ED553" s="343"/>
      <c r="EE553" s="343"/>
      <c r="EF553" s="343"/>
      <c r="EG553" s="355"/>
      <c r="EH553" s="355"/>
      <c r="EI553" s="126"/>
      <c r="EJ553" s="84" t="s">
        <v>26</v>
      </c>
      <c r="EK553" s="84" t="s">
        <v>25</v>
      </c>
      <c r="EM553" s="84" t="s">
        <v>1759</v>
      </c>
      <c r="EO553" s="84" t="s">
        <v>1835</v>
      </c>
      <c r="EP553" s="343"/>
      <c r="EQ553" s="84" t="s">
        <v>1761</v>
      </c>
      <c r="ES553" s="84" t="s">
        <v>1888</v>
      </c>
      <c r="ET553" s="343"/>
      <c r="EU553" s="84" t="s">
        <v>112</v>
      </c>
      <c r="EV553" s="343"/>
      <c r="EW553" s="84" t="s">
        <v>1373</v>
      </c>
      <c r="EX553" s="343"/>
      <c r="EY553" s="84" t="s">
        <v>8</v>
      </c>
      <c r="FA553" s="84" t="s">
        <v>26</v>
      </c>
      <c r="FB553" s="343"/>
      <c r="FD553" s="343"/>
      <c r="FE553" s="84" t="s">
        <v>2023</v>
      </c>
      <c r="FF553" s="84" t="s">
        <v>1865</v>
      </c>
      <c r="FG553" s="84" t="s">
        <v>26</v>
      </c>
      <c r="FH553" s="96" t="s">
        <v>1375</v>
      </c>
      <c r="FI553" s="84" t="s">
        <v>1839</v>
      </c>
      <c r="FJ553" s="84" t="s">
        <v>53</v>
      </c>
      <c r="FK553" s="84" t="s">
        <v>52</v>
      </c>
      <c r="FL553" t="s">
        <v>3082</v>
      </c>
      <c r="FM553" s="84" t="s">
        <v>3077</v>
      </c>
      <c r="FN553" s="84" t="s">
        <v>1839</v>
      </c>
      <c r="FO553" s="84" t="s">
        <v>1890</v>
      </c>
      <c r="FP553" s="84" t="s">
        <v>2891</v>
      </c>
      <c r="FQ553" s="84" t="s">
        <v>3083</v>
      </c>
      <c r="FR553" s="84" t="s">
        <v>1869</v>
      </c>
      <c r="FS553" s="84" t="s">
        <v>1870</v>
      </c>
      <c r="FT553" s="84" t="s">
        <v>1845</v>
      </c>
      <c r="FU553" s="84" t="s">
        <v>9</v>
      </c>
      <c r="FV553" t="s">
        <v>3084</v>
      </c>
      <c r="FW553" s="84" t="s">
        <v>1846</v>
      </c>
      <c r="FX553" s="84" t="s">
        <v>60</v>
      </c>
      <c r="FY553" s="84" t="s">
        <v>3076</v>
      </c>
      <c r="FZ553" s="84" t="s">
        <v>3085</v>
      </c>
      <c r="GA553" s="84" t="s">
        <v>1375</v>
      </c>
      <c r="GB553" s="84" t="s">
        <v>3086</v>
      </c>
      <c r="GC553" s="343"/>
      <c r="GD553" s="343"/>
      <c r="GE553" s="343"/>
      <c r="GF553" s="355"/>
      <c r="GG553" s="355"/>
      <c r="GH553" s="331" t="s">
        <v>1375</v>
      </c>
      <c r="GI553" s="84" t="s">
        <v>9</v>
      </c>
      <c r="GJ553" s="84" t="s">
        <v>1433</v>
      </c>
      <c r="GK553" s="84" t="s">
        <v>1375</v>
      </c>
      <c r="GL553" s="84" t="s">
        <v>9</v>
      </c>
      <c r="GM553" s="84" t="s">
        <v>1375</v>
      </c>
      <c r="GN553" s="84" t="s">
        <v>1375</v>
      </c>
      <c r="GO553" s="343"/>
      <c r="GP553" s="84" t="s">
        <v>2656</v>
      </c>
      <c r="GQ553" s="343"/>
      <c r="GR553" s="84" t="s">
        <v>3087</v>
      </c>
      <c r="GS553" s="343"/>
      <c r="GT553" s="84" t="s">
        <v>3088</v>
      </c>
      <c r="GU553" s="84" t="s">
        <v>1375</v>
      </c>
      <c r="GV553" s="84" t="s">
        <v>9</v>
      </c>
      <c r="GW553" s="84" t="s">
        <v>3089</v>
      </c>
      <c r="GX553" s="84" t="s">
        <v>3077</v>
      </c>
      <c r="GY553"/>
      <c r="GZ553"/>
      <c r="HA553" s="97"/>
    </row>
    <row r="554" spans="1:209" s="84" customFormat="1" x14ac:dyDescent="0.35">
      <c r="A554" s="137">
        <v>125</v>
      </c>
      <c r="B554" s="343"/>
      <c r="C554" s="84" t="s">
        <v>1412</v>
      </c>
      <c r="D554" s="124">
        <v>44238</v>
      </c>
      <c r="E554" s="124">
        <v>44238</v>
      </c>
      <c r="F554" s="343"/>
      <c r="G554" s="125" t="s">
        <v>3090</v>
      </c>
      <c r="H554" s="97" t="s">
        <v>1375</v>
      </c>
      <c r="I554" s="126"/>
      <c r="J554" s="343"/>
      <c r="K554" s="355"/>
      <c r="L554" s="127"/>
      <c r="M554" s="360"/>
      <c r="N554" s="267" t="s">
        <v>19657</v>
      </c>
      <c r="O554" s="354"/>
      <c r="P554" s="354"/>
      <c r="Q554" s="127"/>
      <c r="R554" s="127"/>
      <c r="S554" s="127"/>
      <c r="T554" s="126"/>
      <c r="U554" s="124"/>
      <c r="V554" s="124"/>
      <c r="W554" s="126"/>
      <c r="X554" s="362"/>
      <c r="Y554" s="362"/>
      <c r="Z554" s="126"/>
      <c r="AA554" s="126"/>
      <c r="AB554" s="124"/>
      <c r="AC554" s="124"/>
      <c r="AD554" s="362"/>
      <c r="AE554" s="362"/>
      <c r="AF554" s="363"/>
      <c r="AG554" s="363"/>
      <c r="AH554" s="97" t="s">
        <v>1375</v>
      </c>
      <c r="AI554" s="124">
        <v>44236</v>
      </c>
      <c r="AJ554" s="252" t="s">
        <v>1781</v>
      </c>
      <c r="AK554" s="124"/>
      <c r="AL554" s="252"/>
      <c r="AM554" s="85" t="s">
        <v>28</v>
      </c>
      <c r="AN554" s="85" t="s">
        <v>26</v>
      </c>
      <c r="AO554" s="85" t="s">
        <v>26</v>
      </c>
      <c r="AP554" s="85"/>
      <c r="AQ554" s="85"/>
      <c r="AR554" s="85"/>
      <c r="AS554" s="335">
        <v>6123196373</v>
      </c>
      <c r="AT554" s="335"/>
      <c r="AU554" s="85"/>
      <c r="AV554" s="85"/>
      <c r="AW554" s="85"/>
      <c r="AX554" s="97" t="s">
        <v>1375</v>
      </c>
      <c r="AY554" s="85" t="s">
        <v>26</v>
      </c>
      <c r="AZ554" s="85" t="s">
        <v>26</v>
      </c>
      <c r="BA554" s="85" t="s">
        <v>26</v>
      </c>
      <c r="BB554" s="85" t="s">
        <v>26</v>
      </c>
      <c r="BC554" s="355"/>
      <c r="BD554" s="85" t="s">
        <v>33</v>
      </c>
      <c r="BE554" s="85" t="s">
        <v>16</v>
      </c>
      <c r="BF554" s="85"/>
      <c r="BG554" s="85"/>
      <c r="BH554" s="304" t="s">
        <v>18050</v>
      </c>
      <c r="BI554" s="355"/>
      <c r="BM554" s="123" t="s">
        <v>106</v>
      </c>
      <c r="BN554" s="123"/>
      <c r="BO554" s="123"/>
      <c r="BP554" s="123"/>
      <c r="BQ554" s="4" t="s">
        <v>1371</v>
      </c>
      <c r="BR554" s="123"/>
      <c r="BS554" s="123"/>
      <c r="BT554"/>
      <c r="BU554"/>
      <c r="BV554" s="96" t="s">
        <v>1375</v>
      </c>
      <c r="BW554" s="85" t="s">
        <v>1404</v>
      </c>
      <c r="BX554" s="372"/>
      <c r="BY554" s="372"/>
      <c r="BZ554" s="129" t="s">
        <v>79</v>
      </c>
      <c r="CA554" t="s">
        <v>3105</v>
      </c>
      <c r="CB554">
        <v>12000</v>
      </c>
      <c r="CC554" s="126"/>
      <c r="CD554" s="123" t="s">
        <v>1475</v>
      </c>
      <c r="CE554" s="123" t="s">
        <v>17</v>
      </c>
      <c r="CG554" s="126"/>
      <c r="CH554" s="123"/>
      <c r="CI554" s="126"/>
      <c r="CJ554" s="85" t="s">
        <v>26</v>
      </c>
      <c r="CK554" s="85" t="s">
        <v>26</v>
      </c>
      <c r="CL554" s="85"/>
      <c r="CM554" s="85"/>
      <c r="CN554" s="96" t="s">
        <v>3072</v>
      </c>
      <c r="CO554" s="155"/>
      <c r="CP554" s="155"/>
      <c r="CQ554" s="285"/>
      <c r="CR554" s="155"/>
      <c r="CS554" s="378"/>
      <c r="CT554" s="155"/>
      <c r="CU554" s="155"/>
      <c r="CV554" s="155"/>
      <c r="CW554" s="155"/>
      <c r="CX554" s="155"/>
      <c r="CY554" s="155"/>
      <c r="CZ554" s="155"/>
      <c r="DA554" s="155"/>
      <c r="DB554" s="155"/>
      <c r="DC554" s="155"/>
      <c r="DD554" s="155"/>
      <c r="DE554" s="155"/>
      <c r="DF554" s="155"/>
      <c r="DG554" s="155"/>
      <c r="DH554" s="284" t="s">
        <v>1375</v>
      </c>
      <c r="DI554" s="146" t="s">
        <v>1555</v>
      </c>
      <c r="DJ554" s="148" t="s">
        <v>3092</v>
      </c>
      <c r="DK554" s="130" t="s">
        <v>1781</v>
      </c>
      <c r="DL554" s="127" t="s">
        <v>3091</v>
      </c>
      <c r="DN554" s="84">
        <v>6123196373</v>
      </c>
      <c r="DO554" s="343"/>
      <c r="DP554" s="343"/>
      <c r="DQ554" s="84" t="s">
        <v>1919</v>
      </c>
      <c r="DR554" s="343"/>
      <c r="DS554" s="343"/>
      <c r="DT554" s="343"/>
      <c r="DU554" s="343"/>
      <c r="DV554" s="84">
        <v>22801109</v>
      </c>
      <c r="DW554" s="84" t="s">
        <v>3093</v>
      </c>
      <c r="DX554" s="84">
        <v>1121</v>
      </c>
      <c r="DZ554" s="355"/>
      <c r="EA554" s="84" t="s">
        <v>25</v>
      </c>
      <c r="ED554" s="343"/>
      <c r="EE554" s="343"/>
      <c r="EF554" s="343"/>
      <c r="EG554" s="355"/>
      <c r="EH554" s="355"/>
      <c r="EI554" s="126"/>
      <c r="EJ554" s="84" t="s">
        <v>26</v>
      </c>
      <c r="EK554" s="84" t="s">
        <v>25</v>
      </c>
      <c r="EL554" s="84" t="s">
        <v>26</v>
      </c>
      <c r="EM554" s="84" t="s">
        <v>1759</v>
      </c>
      <c r="EO554" s="84" t="s">
        <v>1862</v>
      </c>
      <c r="EP554" s="343"/>
      <c r="EQ554" s="84" t="s">
        <v>1761</v>
      </c>
      <c r="ES554" s="84" t="s">
        <v>1956</v>
      </c>
      <c r="ET554" s="343"/>
      <c r="EU554" s="84" t="s">
        <v>112</v>
      </c>
      <c r="EV554" s="343"/>
      <c r="EW554" s="84" t="s">
        <v>1370</v>
      </c>
      <c r="EX554" s="343"/>
      <c r="EY554" s="84" t="s">
        <v>1371</v>
      </c>
      <c r="FA554" s="84" t="s">
        <v>26</v>
      </c>
      <c r="FB554" s="343"/>
      <c r="FD554" s="343"/>
      <c r="FH554" s="96" t="s">
        <v>1375</v>
      </c>
      <c r="FL554"/>
      <c r="FV554"/>
      <c r="GC554" s="343"/>
      <c r="GD554" s="343"/>
      <c r="GE554" s="343"/>
      <c r="GF554" s="355"/>
      <c r="GG554" s="355"/>
      <c r="GH554" s="331"/>
      <c r="GO554" s="343"/>
      <c r="GQ554" s="343"/>
      <c r="GS554" s="343"/>
      <c r="GY554"/>
      <c r="GZ554"/>
      <c r="HA554" s="97"/>
    </row>
    <row r="555" spans="1:209" s="84" customFormat="1" x14ac:dyDescent="0.35">
      <c r="A555" s="137">
        <v>124</v>
      </c>
      <c r="B555" s="343"/>
      <c r="C555" s="84" t="s">
        <v>1412</v>
      </c>
      <c r="D555" s="124">
        <v>44238</v>
      </c>
      <c r="E555" s="124">
        <v>44238</v>
      </c>
      <c r="F555" s="343"/>
      <c r="G555" s="125" t="s">
        <v>3094</v>
      </c>
      <c r="H555" s="97" t="s">
        <v>1375</v>
      </c>
      <c r="I555" s="126"/>
      <c r="J555" s="343"/>
      <c r="K555" s="355"/>
      <c r="L555" s="127"/>
      <c r="M555" s="360"/>
      <c r="N555" s="267" t="s">
        <v>19657</v>
      </c>
      <c r="O555" s="354"/>
      <c r="P555" s="354"/>
      <c r="Q555" s="127"/>
      <c r="R555" s="127"/>
      <c r="S555" s="127"/>
      <c r="T555" s="126"/>
      <c r="U555" s="124"/>
      <c r="V555" s="124"/>
      <c r="W555" s="126"/>
      <c r="X555" s="362"/>
      <c r="Y555" s="362"/>
      <c r="Z555" s="126"/>
      <c r="AA555" s="126"/>
      <c r="AB555" s="124"/>
      <c r="AC555" s="124"/>
      <c r="AD555" s="362"/>
      <c r="AE555" s="362"/>
      <c r="AF555" s="363"/>
      <c r="AG555" s="363"/>
      <c r="AH555" s="97" t="s">
        <v>1375</v>
      </c>
      <c r="AI555" s="124">
        <v>44236</v>
      </c>
      <c r="AJ555" s="252" t="s">
        <v>1789</v>
      </c>
      <c r="AK555" s="124"/>
      <c r="AL555" s="252"/>
      <c r="AM555" s="85" t="s">
        <v>28</v>
      </c>
      <c r="AN555" s="85" t="s">
        <v>26</v>
      </c>
      <c r="AO555" s="85" t="s">
        <v>26</v>
      </c>
      <c r="AP555" s="85"/>
      <c r="AQ555" s="85"/>
      <c r="AR555" s="85"/>
      <c r="AS555" s="335">
        <v>9580510498</v>
      </c>
      <c r="AT555" s="335"/>
      <c r="AU555" s="85"/>
      <c r="AV555" s="85"/>
      <c r="AW555" s="85"/>
      <c r="AX555" s="97" t="s">
        <v>1375</v>
      </c>
      <c r="AY555" s="85" t="s">
        <v>26</v>
      </c>
      <c r="AZ555" s="85" t="s">
        <v>26</v>
      </c>
      <c r="BA555" s="85" t="s">
        <v>26</v>
      </c>
      <c r="BB555" s="85" t="s">
        <v>26</v>
      </c>
      <c r="BC555" s="355"/>
      <c r="BD555" s="85" t="s">
        <v>33</v>
      </c>
      <c r="BE555" s="85" t="s">
        <v>16</v>
      </c>
      <c r="BF555" s="85"/>
      <c r="BG555" s="85"/>
      <c r="BH555" s="304" t="s">
        <v>18047</v>
      </c>
      <c r="BI555" s="355"/>
      <c r="BM555" s="123" t="s">
        <v>106</v>
      </c>
      <c r="BN555" s="123"/>
      <c r="BO555" s="123"/>
      <c r="BP555" s="123"/>
      <c r="BQ555" s="4" t="s">
        <v>8</v>
      </c>
      <c r="BR555" s="123"/>
      <c r="BS555" s="123"/>
      <c r="BT555"/>
      <c r="BU555"/>
      <c r="BV555" s="96" t="s">
        <v>1375</v>
      </c>
      <c r="BW555" s="85" t="s">
        <v>1404</v>
      </c>
      <c r="BX555" s="372"/>
      <c r="BY555" s="372"/>
      <c r="BZ555" s="129" t="s">
        <v>69</v>
      </c>
      <c r="CA555" t="s">
        <v>3104</v>
      </c>
      <c r="CB555">
        <v>12000</v>
      </c>
      <c r="CC555" s="126"/>
      <c r="CD555" s="123" t="s">
        <v>3103</v>
      </c>
      <c r="CE555" s="123" t="s">
        <v>17</v>
      </c>
      <c r="CG555" s="126"/>
      <c r="CH555" s="123"/>
      <c r="CI555" s="126"/>
      <c r="CJ555" s="85" t="s">
        <v>26</v>
      </c>
      <c r="CK555" s="85" t="s">
        <v>26</v>
      </c>
      <c r="CL555" s="85"/>
      <c r="CM555" s="85"/>
      <c r="CN555" s="96" t="s">
        <v>3072</v>
      </c>
      <c r="CO555" s="155"/>
      <c r="CP555" s="155"/>
      <c r="CQ555" s="285"/>
      <c r="CR555" s="155"/>
      <c r="CS555" s="378"/>
      <c r="CT555" s="155"/>
      <c r="CU555" s="155"/>
      <c r="CV555" s="155"/>
      <c r="CW555" s="155"/>
      <c r="CX555" s="155"/>
      <c r="CY555" s="155"/>
      <c r="CZ555" s="155"/>
      <c r="DA555" s="155"/>
      <c r="DB555" s="155"/>
      <c r="DC555" s="155"/>
      <c r="DD555" s="155"/>
      <c r="DE555" s="155"/>
      <c r="DF555" s="155"/>
      <c r="DG555" s="155"/>
      <c r="DH555" s="284" t="s">
        <v>1375</v>
      </c>
      <c r="DI555" s="146" t="s">
        <v>123</v>
      </c>
      <c r="DJ555" s="148" t="s">
        <v>3095</v>
      </c>
      <c r="DK555" s="130" t="s">
        <v>1789</v>
      </c>
      <c r="DL555" s="127" t="s">
        <v>3091</v>
      </c>
      <c r="DN555" s="84">
        <v>9580510498</v>
      </c>
      <c r="DO555" s="343"/>
      <c r="DP555" s="343"/>
      <c r="DQ555" s="84" t="s">
        <v>3096</v>
      </c>
      <c r="DR555" s="343"/>
      <c r="DS555" s="343"/>
      <c r="DT555" s="343"/>
      <c r="DU555" s="343"/>
      <c r="DV555" s="84">
        <v>162671101</v>
      </c>
      <c r="DW555" s="84" t="s">
        <v>3097</v>
      </c>
      <c r="DX555" s="84">
        <v>2640</v>
      </c>
      <c r="DZ555" s="355"/>
      <c r="EA555" s="84" t="s">
        <v>25</v>
      </c>
      <c r="ED555" s="343"/>
      <c r="EE555" s="343"/>
      <c r="EF555" s="343"/>
      <c r="EG555" s="355"/>
      <c r="EH555" s="355"/>
      <c r="EI555" s="126"/>
      <c r="EJ555" s="84" t="s">
        <v>26</v>
      </c>
      <c r="EK555" s="84" t="s">
        <v>25</v>
      </c>
      <c r="EL555" s="84" t="s">
        <v>26</v>
      </c>
      <c r="EM555" s="84" t="s">
        <v>1759</v>
      </c>
      <c r="EO555" s="84" t="s">
        <v>1760</v>
      </c>
      <c r="EP555" s="343"/>
      <c r="EQ555" s="84" t="s">
        <v>1761</v>
      </c>
      <c r="ES555" s="84" t="s">
        <v>6</v>
      </c>
      <c r="ET555" s="343"/>
      <c r="EU555" s="84" t="s">
        <v>112</v>
      </c>
      <c r="EV555" s="343"/>
      <c r="EW555" s="84" t="s">
        <v>1370</v>
      </c>
      <c r="EX555" s="343"/>
      <c r="EY555" s="84" t="s">
        <v>8</v>
      </c>
      <c r="FA555" s="84" t="s">
        <v>26</v>
      </c>
      <c r="FB555" s="343"/>
      <c r="FD555" s="343"/>
      <c r="FH555" s="96" t="s">
        <v>1375</v>
      </c>
      <c r="FL555"/>
      <c r="FV555"/>
      <c r="GC555" s="343"/>
      <c r="GD555" s="343"/>
      <c r="GE555" s="343"/>
      <c r="GF555" s="355"/>
      <c r="GG555" s="355"/>
      <c r="GH555" s="331"/>
      <c r="GO555" s="343"/>
      <c r="GQ555" s="343"/>
      <c r="GS555" s="343"/>
      <c r="GY555"/>
      <c r="GZ555"/>
      <c r="HA555" s="97"/>
    </row>
    <row r="556" spans="1:209" s="84" customFormat="1" x14ac:dyDescent="0.35">
      <c r="A556" s="137">
        <v>123</v>
      </c>
      <c r="B556" s="343"/>
      <c r="C556" s="84" t="s">
        <v>1412</v>
      </c>
      <c r="D556" s="124">
        <v>44238</v>
      </c>
      <c r="E556" s="124">
        <v>44238</v>
      </c>
      <c r="F556" s="343"/>
      <c r="G556" s="125" t="s">
        <v>3098</v>
      </c>
      <c r="H556" s="97" t="s">
        <v>1375</v>
      </c>
      <c r="I556" s="126"/>
      <c r="J556" s="343"/>
      <c r="K556" s="355"/>
      <c r="L556" s="127"/>
      <c r="M556" s="360"/>
      <c r="N556" s="267" t="s">
        <v>19657</v>
      </c>
      <c r="O556" s="354"/>
      <c r="P556" s="354"/>
      <c r="Q556" s="127"/>
      <c r="R556" s="127"/>
      <c r="S556" s="127"/>
      <c r="T556" s="126"/>
      <c r="U556" s="124"/>
      <c r="V556" s="124"/>
      <c r="W556" s="126"/>
      <c r="X556" s="362"/>
      <c r="Y556" s="362"/>
      <c r="Z556" s="126"/>
      <c r="AA556" s="126"/>
      <c r="AB556" s="124"/>
      <c r="AC556" s="124"/>
      <c r="AD556" s="362"/>
      <c r="AE556" s="362"/>
      <c r="AF556" s="363"/>
      <c r="AG556" s="363"/>
      <c r="AH556" s="97" t="s">
        <v>1375</v>
      </c>
      <c r="AI556" s="124">
        <v>44236</v>
      </c>
      <c r="AJ556" s="252" t="s">
        <v>1763</v>
      </c>
      <c r="AK556" s="124"/>
      <c r="AL556" s="252"/>
      <c r="AM556" s="85" t="s">
        <v>28</v>
      </c>
      <c r="AN556" s="85" t="s">
        <v>26</v>
      </c>
      <c r="AO556" s="85" t="s">
        <v>26</v>
      </c>
      <c r="AP556" s="85"/>
      <c r="AQ556" s="85"/>
      <c r="AR556" s="85"/>
      <c r="AS556" s="335">
        <v>7644603271</v>
      </c>
      <c r="AT556" s="335"/>
      <c r="AU556" s="85"/>
      <c r="AV556" s="85"/>
      <c r="AW556" s="85"/>
      <c r="AX556" s="97" t="s">
        <v>1375</v>
      </c>
      <c r="AY556" s="85" t="s">
        <v>26</v>
      </c>
      <c r="AZ556" s="85" t="s">
        <v>26</v>
      </c>
      <c r="BA556" s="85" t="s">
        <v>26</v>
      </c>
      <c r="BB556" s="85" t="s">
        <v>26</v>
      </c>
      <c r="BC556" s="355"/>
      <c r="BD556" s="85" t="s">
        <v>33</v>
      </c>
      <c r="BE556" s="85" t="s">
        <v>16</v>
      </c>
      <c r="BF556" s="85"/>
      <c r="BG556" s="85"/>
      <c r="BH556" s="304" t="s">
        <v>18047</v>
      </c>
      <c r="BI556" s="355"/>
      <c r="BM556" s="123" t="s">
        <v>106</v>
      </c>
      <c r="BN556" s="123"/>
      <c r="BO556" s="123"/>
      <c r="BP556" s="123"/>
      <c r="BQ556" s="4" t="s">
        <v>8</v>
      </c>
      <c r="BR556" s="123"/>
      <c r="BS556" s="123"/>
      <c r="BT556"/>
      <c r="BU556"/>
      <c r="BV556" s="96" t="s">
        <v>1375</v>
      </c>
      <c r="BW556" s="85" t="s">
        <v>1404</v>
      </c>
      <c r="BX556" s="372"/>
      <c r="BY556" s="372"/>
      <c r="BZ556" s="129" t="s">
        <v>75</v>
      </c>
      <c r="CA556" t="s">
        <v>3102</v>
      </c>
      <c r="CB556">
        <v>12000</v>
      </c>
      <c r="CC556" s="126"/>
      <c r="CD556" s="123" t="s">
        <v>1426</v>
      </c>
      <c r="CE556" s="123" t="s">
        <v>1444</v>
      </c>
      <c r="CG556" s="126"/>
      <c r="CH556" s="123"/>
      <c r="CI556" s="126"/>
      <c r="CJ556" s="85" t="s">
        <v>26</v>
      </c>
      <c r="CK556" s="85" t="s">
        <v>26</v>
      </c>
      <c r="CL556" s="85"/>
      <c r="CM556" s="85"/>
      <c r="CN556" s="96" t="s">
        <v>3072</v>
      </c>
      <c r="CO556" s="155"/>
      <c r="CP556" s="155"/>
      <c r="CQ556" s="285"/>
      <c r="CR556" s="155"/>
      <c r="CS556" s="378"/>
      <c r="CT556" s="155"/>
      <c r="CU556" s="155"/>
      <c r="CV556" s="155"/>
      <c r="CW556" s="155"/>
      <c r="CX556" s="155"/>
      <c r="CY556" s="155"/>
      <c r="CZ556" s="155"/>
      <c r="DA556" s="155"/>
      <c r="DB556" s="155"/>
      <c r="DC556" s="155"/>
      <c r="DD556" s="155"/>
      <c r="DE556" s="155"/>
      <c r="DF556" s="155"/>
      <c r="DG556" s="155"/>
      <c r="DH556" s="284" t="s">
        <v>1375</v>
      </c>
      <c r="DI556" s="146" t="s">
        <v>123</v>
      </c>
      <c r="DJ556" s="148" t="s">
        <v>3099</v>
      </c>
      <c r="DK556" s="130" t="s">
        <v>1763</v>
      </c>
      <c r="DL556" s="127" t="s">
        <v>3091</v>
      </c>
      <c r="DN556" s="84">
        <v>7644603271</v>
      </c>
      <c r="DO556" s="343"/>
      <c r="DP556" s="343"/>
      <c r="DQ556" s="84" t="s">
        <v>3100</v>
      </c>
      <c r="DR556" s="343"/>
      <c r="DS556" s="343"/>
      <c r="DT556" s="343"/>
      <c r="DU556" s="343"/>
      <c r="DV556" s="84">
        <v>255371115</v>
      </c>
      <c r="DW556" s="84" t="s">
        <v>3101</v>
      </c>
      <c r="DX556" s="84">
        <v>2640</v>
      </c>
      <c r="DZ556" s="355"/>
      <c r="EA556" s="84" t="s">
        <v>25</v>
      </c>
      <c r="ED556" s="343"/>
      <c r="EE556" s="343"/>
      <c r="EF556" s="343"/>
      <c r="EG556" s="355"/>
      <c r="EH556" s="355"/>
      <c r="EI556" s="126"/>
      <c r="EJ556" s="84" t="s">
        <v>26</v>
      </c>
      <c r="EK556" s="84" t="s">
        <v>25</v>
      </c>
      <c r="EL556" s="84" t="s">
        <v>26</v>
      </c>
      <c r="EM556" s="84" t="s">
        <v>1759</v>
      </c>
      <c r="EO556" s="84" t="s">
        <v>1760</v>
      </c>
      <c r="EP556" s="343"/>
      <c r="EQ556" s="84" t="s">
        <v>1836</v>
      </c>
      <c r="ES556" s="84" t="s">
        <v>1956</v>
      </c>
      <c r="ET556" s="343"/>
      <c r="EU556" s="84" t="s">
        <v>112</v>
      </c>
      <c r="EV556" s="343"/>
      <c r="EW556" s="84" t="s">
        <v>1370</v>
      </c>
      <c r="EX556" s="343"/>
      <c r="EY556" s="84" t="s">
        <v>8</v>
      </c>
      <c r="FA556" s="84" t="s">
        <v>26</v>
      </c>
      <c r="FB556" s="343"/>
      <c r="FD556" s="343"/>
      <c r="FH556" s="96" t="s">
        <v>1375</v>
      </c>
      <c r="FL556"/>
      <c r="FV556"/>
      <c r="GC556" s="343"/>
      <c r="GD556" s="343"/>
      <c r="GE556" s="343"/>
      <c r="GF556" s="355"/>
      <c r="GG556" s="355"/>
      <c r="GH556" s="331"/>
      <c r="GO556" s="343"/>
      <c r="GQ556" s="343"/>
      <c r="GS556" s="343"/>
      <c r="GY556"/>
      <c r="GZ556"/>
      <c r="HA556" s="97"/>
    </row>
    <row r="557" spans="1:209" s="84" customFormat="1" x14ac:dyDescent="0.35">
      <c r="A557" s="137">
        <v>120</v>
      </c>
      <c r="B557" s="343"/>
      <c r="C557" s="84" t="s">
        <v>1412</v>
      </c>
      <c r="D557" s="124">
        <v>44298</v>
      </c>
      <c r="E557" s="124">
        <v>44298</v>
      </c>
      <c r="F557" s="343"/>
      <c r="G557" s="125" t="s">
        <v>3027</v>
      </c>
      <c r="H557" s="97" t="s">
        <v>1375</v>
      </c>
      <c r="I557" s="126"/>
      <c r="J557" s="343"/>
      <c r="K557" s="355"/>
      <c r="L557" s="127"/>
      <c r="M557" s="360"/>
      <c r="N557" s="267" t="s">
        <v>19657</v>
      </c>
      <c r="O557" s="354"/>
      <c r="P557" s="354"/>
      <c r="Q557" s="127"/>
      <c r="R557" s="127"/>
      <c r="S557" s="127"/>
      <c r="T557" s="126"/>
      <c r="U557" s="124"/>
      <c r="V557" s="124"/>
      <c r="W557" s="126"/>
      <c r="X557" s="362"/>
      <c r="Y557" s="362"/>
      <c r="Z557" s="126"/>
      <c r="AA557" s="126"/>
      <c r="AB557" s="124"/>
      <c r="AC557" s="124"/>
      <c r="AD557" s="362"/>
      <c r="AE557" s="362"/>
      <c r="AF557" s="363"/>
      <c r="AG557" s="363"/>
      <c r="AH557" s="97" t="s">
        <v>1375</v>
      </c>
      <c r="AI557" s="124">
        <v>44235</v>
      </c>
      <c r="AJ557" s="252" t="s">
        <v>3028</v>
      </c>
      <c r="AK557" s="124">
        <v>44235</v>
      </c>
      <c r="AL557" s="252">
        <v>0.79791666666666661</v>
      </c>
      <c r="AM557" s="85" t="s">
        <v>28</v>
      </c>
      <c r="AN557" s="85" t="s">
        <v>26</v>
      </c>
      <c r="AO557" s="85" t="s">
        <v>26</v>
      </c>
      <c r="AP557" s="85" t="s">
        <v>3029</v>
      </c>
      <c r="AQ557" s="85" t="s">
        <v>3030</v>
      </c>
      <c r="AR557" s="85"/>
      <c r="AS557" s="335" t="s">
        <v>3031</v>
      </c>
      <c r="AT557" s="335"/>
      <c r="AU557" s="85"/>
      <c r="AV557" s="85"/>
      <c r="AW557" s="85"/>
      <c r="AX557" s="97" t="s">
        <v>1375</v>
      </c>
      <c r="AY557" s="85" t="s">
        <v>26</v>
      </c>
      <c r="AZ557" s="85" t="s">
        <v>25</v>
      </c>
      <c r="BA557" s="85" t="s">
        <v>26</v>
      </c>
      <c r="BB557" s="85" t="s">
        <v>26</v>
      </c>
      <c r="BC557" s="355"/>
      <c r="BD557" s="85" t="s">
        <v>27</v>
      </c>
      <c r="BE557" s="85" t="s">
        <v>13</v>
      </c>
      <c r="BF557" s="85" t="s">
        <v>34</v>
      </c>
      <c r="BG557" s="85" t="s">
        <v>34</v>
      </c>
      <c r="BH557" s="304" t="s">
        <v>18049</v>
      </c>
      <c r="BI557" s="355"/>
      <c r="BM557" s="123" t="s">
        <v>102</v>
      </c>
      <c r="BN557" s="123" t="s">
        <v>1378</v>
      </c>
      <c r="BO557" s="123" t="s">
        <v>1382</v>
      </c>
      <c r="BP557" s="123" t="s">
        <v>25</v>
      </c>
      <c r="BQ557" s="4" t="s">
        <v>8</v>
      </c>
      <c r="BR557" s="123" t="s">
        <v>1614</v>
      </c>
      <c r="BS557" s="123" t="s">
        <v>60</v>
      </c>
      <c r="BT557" t="s">
        <v>14654</v>
      </c>
      <c r="BU557" t="s">
        <v>14655</v>
      </c>
      <c r="BV557" s="96" t="s">
        <v>1375</v>
      </c>
      <c r="BW557" s="85" t="s">
        <v>1404</v>
      </c>
      <c r="BX557" s="372"/>
      <c r="BY557" s="372"/>
      <c r="BZ557" s="129" t="s">
        <v>75</v>
      </c>
      <c r="CA557" t="s">
        <v>3032</v>
      </c>
      <c r="CB557">
        <v>12000</v>
      </c>
      <c r="CC557" s="126"/>
      <c r="CD557" s="123" t="s">
        <v>3064</v>
      </c>
      <c r="CE557" s="123" t="s">
        <v>17</v>
      </c>
      <c r="CG557" s="126"/>
      <c r="CH557" s="123"/>
      <c r="CI557" s="126"/>
      <c r="CJ557" s="85" t="s">
        <v>26</v>
      </c>
      <c r="CK557" s="85" t="s">
        <v>26</v>
      </c>
      <c r="CL557" s="85"/>
      <c r="CM557" s="85"/>
      <c r="CN557" s="96" t="s">
        <v>2972</v>
      </c>
      <c r="CO557" s="155"/>
      <c r="CP557" s="155"/>
      <c r="CQ557" s="285"/>
      <c r="CR557" s="155"/>
      <c r="CS557" s="378"/>
      <c r="CT557" s="155"/>
      <c r="CU557" s="155"/>
      <c r="CV557" s="155"/>
      <c r="CW557" s="155"/>
      <c r="CX557" s="155"/>
      <c r="CY557" s="155"/>
      <c r="CZ557" s="155"/>
      <c r="DA557" s="155"/>
      <c r="DB557" s="155"/>
      <c r="DC557" s="155"/>
      <c r="DD557" s="155"/>
      <c r="DE557" s="155"/>
      <c r="DF557" s="155"/>
      <c r="DG557" s="155"/>
      <c r="DH557" s="284" t="s">
        <v>1375</v>
      </c>
      <c r="DI557" s="146" t="s">
        <v>123</v>
      </c>
      <c r="DJ557" s="148" t="s">
        <v>1924</v>
      </c>
      <c r="DK557" s="130" t="s">
        <v>3028</v>
      </c>
      <c r="DL557" s="127" t="s">
        <v>2970</v>
      </c>
      <c r="DM557" s="84" t="s">
        <v>3029</v>
      </c>
      <c r="DN557" s="84" t="s">
        <v>3031</v>
      </c>
      <c r="DO557" s="343"/>
      <c r="DP557" s="343"/>
      <c r="DQ557" s="84" t="s">
        <v>3033</v>
      </c>
      <c r="DR557" s="343"/>
      <c r="DS557" s="343"/>
      <c r="DT557" s="343"/>
      <c r="DU557" s="343"/>
      <c r="DV557" s="84">
        <v>252261105</v>
      </c>
      <c r="DW557" s="84" t="s">
        <v>3034</v>
      </c>
      <c r="DX557" s="84">
        <v>9002</v>
      </c>
      <c r="DZ557" s="355"/>
      <c r="EA557" s="84" t="s">
        <v>25</v>
      </c>
      <c r="ED557" s="343"/>
      <c r="EE557" s="343"/>
      <c r="EF557" s="343"/>
      <c r="EG557" s="355"/>
      <c r="EH557" s="355"/>
      <c r="EI557" s="126"/>
      <c r="EJ557" s="84" t="s">
        <v>26</v>
      </c>
      <c r="EK557" s="84" t="s">
        <v>25</v>
      </c>
      <c r="EM557" s="84" t="s">
        <v>1759</v>
      </c>
      <c r="EO557" s="84" t="s">
        <v>1835</v>
      </c>
      <c r="EP557" s="343"/>
      <c r="EQ557" s="84" t="s">
        <v>1836</v>
      </c>
      <c r="ES557" s="84" t="s">
        <v>6</v>
      </c>
      <c r="ET557" s="343"/>
      <c r="EU557" s="84" t="s">
        <v>113</v>
      </c>
      <c r="EV557" s="343"/>
      <c r="EW557" s="84" t="s">
        <v>1368</v>
      </c>
      <c r="EX557" s="343"/>
      <c r="EY557" s="84" t="s">
        <v>8</v>
      </c>
      <c r="FA557" s="84" t="s">
        <v>26</v>
      </c>
      <c r="FB557" s="343"/>
      <c r="FD557" s="343"/>
      <c r="FE557" s="84" t="s">
        <v>2023</v>
      </c>
      <c r="FF557" s="84" t="s">
        <v>2917</v>
      </c>
      <c r="FG557" s="84" t="s">
        <v>26</v>
      </c>
      <c r="FH557" s="96" t="s">
        <v>1375</v>
      </c>
      <c r="FI557" s="84" t="s">
        <v>1839</v>
      </c>
      <c r="FJ557" s="84" t="s">
        <v>2650</v>
      </c>
      <c r="FK557" s="84" t="s">
        <v>75</v>
      </c>
      <c r="FL557" t="s">
        <v>3035</v>
      </c>
      <c r="FM557" s="84" t="s">
        <v>3030</v>
      </c>
      <c r="FN557" s="84" t="s">
        <v>1839</v>
      </c>
      <c r="FO557" s="84" t="s">
        <v>1841</v>
      </c>
      <c r="FP557" s="84" t="s">
        <v>1897</v>
      </c>
      <c r="FQ557" s="84" t="s">
        <v>3036</v>
      </c>
      <c r="FR557" s="84" t="s">
        <v>1869</v>
      </c>
      <c r="FS557" s="84" t="s">
        <v>1870</v>
      </c>
      <c r="FT557" s="84" t="s">
        <v>1845</v>
      </c>
      <c r="FU557" s="84" t="s">
        <v>9</v>
      </c>
      <c r="FV557" t="s">
        <v>3037</v>
      </c>
      <c r="FW557" s="84" t="s">
        <v>1846</v>
      </c>
      <c r="FX557" s="84" t="s">
        <v>60</v>
      </c>
      <c r="FY557" s="84" t="s">
        <v>3029</v>
      </c>
      <c r="FZ557" s="84" t="s">
        <v>3038</v>
      </c>
      <c r="GA557" s="84" t="s">
        <v>1375</v>
      </c>
      <c r="GB557" s="84" t="s">
        <v>3039</v>
      </c>
      <c r="GC557" s="343"/>
      <c r="GD557" s="343"/>
      <c r="GE557" s="343"/>
      <c r="GF557" s="355"/>
      <c r="GG557" s="355"/>
      <c r="GH557" s="331" t="s">
        <v>1375</v>
      </c>
      <c r="GI557" s="84" t="s">
        <v>9</v>
      </c>
      <c r="GJ557" s="84" t="s">
        <v>1433</v>
      </c>
      <c r="GK557" s="84" t="s">
        <v>1375</v>
      </c>
      <c r="GL557" s="84" t="s">
        <v>9</v>
      </c>
      <c r="GM557" s="84" t="s">
        <v>1375</v>
      </c>
      <c r="GN557" s="84" t="s">
        <v>1375</v>
      </c>
      <c r="GO557" s="343"/>
      <c r="GP557" s="84" t="s">
        <v>2656</v>
      </c>
      <c r="GQ557" s="343"/>
      <c r="GR557" s="84" t="s">
        <v>3040</v>
      </c>
      <c r="GS557" s="343"/>
      <c r="GT557" s="84" t="s">
        <v>3041</v>
      </c>
      <c r="GU557" s="84" t="s">
        <v>1375</v>
      </c>
      <c r="GV557" s="84" t="s">
        <v>9</v>
      </c>
      <c r="GW557" s="84" t="s">
        <v>3042</v>
      </c>
      <c r="GX557" s="84" t="s">
        <v>3030</v>
      </c>
      <c r="GY557"/>
      <c r="GZ557"/>
      <c r="HA557" s="97"/>
    </row>
    <row r="558" spans="1:209" s="84" customFormat="1" x14ac:dyDescent="0.35">
      <c r="A558" s="137">
        <v>119</v>
      </c>
      <c r="B558" s="343"/>
      <c r="C558" s="84" t="s">
        <v>1412</v>
      </c>
      <c r="D558" s="124">
        <v>44236</v>
      </c>
      <c r="E558" s="124">
        <v>44236</v>
      </c>
      <c r="F558" s="349"/>
      <c r="G558" s="125" t="s">
        <v>3043</v>
      </c>
      <c r="H558" s="97" t="s">
        <v>1375</v>
      </c>
      <c r="I558" s="126"/>
      <c r="J558" s="343"/>
      <c r="K558" s="355"/>
      <c r="L558" s="127"/>
      <c r="M558" s="360"/>
      <c r="N558" s="267" t="s">
        <v>19657</v>
      </c>
      <c r="O558" s="354"/>
      <c r="P558" s="354"/>
      <c r="Q558" s="127"/>
      <c r="R558" s="127"/>
      <c r="S558" s="127"/>
      <c r="T558" s="126"/>
      <c r="U558" s="124"/>
      <c r="V558" s="124"/>
      <c r="W558" s="126"/>
      <c r="X558" s="362"/>
      <c r="Y558" s="362"/>
      <c r="Z558" s="126"/>
      <c r="AA558" s="126"/>
      <c r="AB558" s="124"/>
      <c r="AC558" s="124"/>
      <c r="AD558" s="362"/>
      <c r="AE558" s="362"/>
      <c r="AF558" s="363"/>
      <c r="AG558" s="363"/>
      <c r="AH558" s="97" t="s">
        <v>1375</v>
      </c>
      <c r="AI558" s="124">
        <v>44235</v>
      </c>
      <c r="AJ558" s="252" t="s">
        <v>3044</v>
      </c>
      <c r="AK558" s="124"/>
      <c r="AL558" s="252"/>
      <c r="AM558" s="85" t="s">
        <v>28</v>
      </c>
      <c r="AN558" s="85" t="s">
        <v>26</v>
      </c>
      <c r="AO558" s="85" t="s">
        <v>26</v>
      </c>
      <c r="AP558" s="85"/>
      <c r="AQ558" s="85"/>
      <c r="AR558" s="85"/>
      <c r="AS558" s="335">
        <v>8616455242</v>
      </c>
      <c r="AT558" s="335"/>
      <c r="AU558" s="85"/>
      <c r="AV558" s="85"/>
      <c r="AW558" s="85"/>
      <c r="AX558" s="97" t="s">
        <v>1375</v>
      </c>
      <c r="AY558" s="85" t="s">
        <v>26</v>
      </c>
      <c r="AZ558" s="85" t="s">
        <v>26</v>
      </c>
      <c r="BA558" s="85" t="s">
        <v>26</v>
      </c>
      <c r="BB558" s="85" t="s">
        <v>26</v>
      </c>
      <c r="BC558" s="368"/>
      <c r="BD558" s="85" t="s">
        <v>33</v>
      </c>
      <c r="BE558" s="85" t="s">
        <v>16</v>
      </c>
      <c r="BF558" s="85"/>
      <c r="BG558" s="85"/>
      <c r="BH558" s="304" t="s">
        <v>18051</v>
      </c>
      <c r="BI558" s="355"/>
      <c r="BM558" s="123" t="s">
        <v>106</v>
      </c>
      <c r="BN558" s="123"/>
      <c r="BO558" s="123"/>
      <c r="BP558" s="123"/>
      <c r="BQ558" s="4" t="s">
        <v>1807</v>
      </c>
      <c r="BR558" s="123"/>
      <c r="BS558" s="123"/>
      <c r="BT558"/>
      <c r="BU558"/>
      <c r="BV558" s="96" t="s">
        <v>1375</v>
      </c>
      <c r="BW558" s="85" t="s">
        <v>1404</v>
      </c>
      <c r="BX558" s="372"/>
      <c r="BY558" s="372"/>
      <c r="BZ558" s="129" t="s">
        <v>192</v>
      </c>
      <c r="CA558" t="s">
        <v>3047</v>
      </c>
      <c r="CB558">
        <v>4000</v>
      </c>
      <c r="CC558" s="126"/>
      <c r="CD558" s="123" t="s">
        <v>1427</v>
      </c>
      <c r="CE558" s="123" t="s">
        <v>17</v>
      </c>
      <c r="CG558" s="126"/>
      <c r="CH558" s="123"/>
      <c r="CI558" s="126"/>
      <c r="CJ558" s="85" t="s">
        <v>26</v>
      </c>
      <c r="CK558" s="85" t="s">
        <v>26</v>
      </c>
      <c r="CL558" s="85"/>
      <c r="CM558" s="85"/>
      <c r="CN558" s="96" t="s">
        <v>2972</v>
      </c>
      <c r="CO558" s="155"/>
      <c r="CP558" s="155"/>
      <c r="CQ558" s="285"/>
      <c r="CR558" s="155"/>
      <c r="CS558" s="378"/>
      <c r="CT558" s="155"/>
      <c r="CU558" s="155"/>
      <c r="CV558" s="155"/>
      <c r="CW558" s="155"/>
      <c r="CX558" s="155"/>
      <c r="CY558" s="155"/>
      <c r="CZ558" s="155"/>
      <c r="DA558" s="155"/>
      <c r="DB558" s="155"/>
      <c r="DC558" s="155"/>
      <c r="DD558" s="155"/>
      <c r="DE558" s="155"/>
      <c r="DF558" s="155"/>
      <c r="DG558" s="155"/>
      <c r="DH558" s="284" t="s">
        <v>1375</v>
      </c>
      <c r="DI558" s="146" t="s">
        <v>124</v>
      </c>
      <c r="DJ558" s="148" t="s">
        <v>2523</v>
      </c>
      <c r="DK558" s="130" t="s">
        <v>3044</v>
      </c>
      <c r="DL558" s="127" t="s">
        <v>2970</v>
      </c>
      <c r="DN558" s="84">
        <v>8616455242</v>
      </c>
      <c r="DO558" s="343"/>
      <c r="DP558" s="343"/>
      <c r="DQ558" s="84" t="s">
        <v>2493</v>
      </c>
      <c r="DR558" s="343"/>
      <c r="DS558" s="343"/>
      <c r="DT558" s="343"/>
      <c r="DU558" s="343"/>
      <c r="DV558" s="84">
        <v>83230402</v>
      </c>
      <c r="DW558" s="84" t="s">
        <v>3045</v>
      </c>
      <c r="DX558" s="84">
        <v>1123</v>
      </c>
      <c r="DZ558" s="355"/>
      <c r="EA558" s="84" t="s">
        <v>25</v>
      </c>
      <c r="ED558" s="343"/>
      <c r="EE558" s="343"/>
      <c r="EF558" s="343"/>
      <c r="EG558" s="355"/>
      <c r="EH558" s="355"/>
      <c r="EI558" s="126"/>
      <c r="EJ558" s="84" t="s">
        <v>26</v>
      </c>
      <c r="EK558" s="84" t="s">
        <v>25</v>
      </c>
      <c r="EL558" s="84" t="s">
        <v>26</v>
      </c>
      <c r="EM558" s="84" t="s">
        <v>1759</v>
      </c>
      <c r="EO558" s="84" t="s">
        <v>1760</v>
      </c>
      <c r="EP558" s="343"/>
      <c r="EQ558" s="84" t="s">
        <v>1761</v>
      </c>
      <c r="ES558" s="84" t="s">
        <v>61</v>
      </c>
      <c r="ET558" s="343"/>
      <c r="EU558" s="84" t="s">
        <v>112</v>
      </c>
      <c r="EV558" s="343"/>
      <c r="EW558" s="84" t="s">
        <v>1370</v>
      </c>
      <c r="EX558" s="343"/>
      <c r="EY558" s="84" t="s">
        <v>1807</v>
      </c>
      <c r="EZ558" s="84" t="s">
        <v>3046</v>
      </c>
      <c r="FA558" s="84" t="s">
        <v>26</v>
      </c>
      <c r="FB558" s="343"/>
      <c r="FD558" s="343"/>
      <c r="FH558" s="96" t="s">
        <v>1375</v>
      </c>
      <c r="FL558"/>
      <c r="FV558"/>
      <c r="GC558" s="343"/>
      <c r="GD558" s="343"/>
      <c r="GE558" s="343"/>
      <c r="GF558" s="355"/>
      <c r="GG558" s="355"/>
      <c r="GH558" s="331"/>
      <c r="GO558" s="343"/>
      <c r="GQ558" s="343"/>
      <c r="GS558" s="343"/>
      <c r="GY558"/>
      <c r="GZ558"/>
      <c r="HA558" s="97"/>
    </row>
    <row r="559" spans="1:209" s="84" customFormat="1" x14ac:dyDescent="0.35">
      <c r="A559" s="137">
        <v>118</v>
      </c>
      <c r="B559" s="343"/>
      <c r="C559" s="84" t="s">
        <v>1412</v>
      </c>
      <c r="D559" s="124">
        <v>44235</v>
      </c>
      <c r="E559" s="124">
        <v>44235</v>
      </c>
      <c r="F559" s="343"/>
      <c r="G559" s="125" t="s">
        <v>2969</v>
      </c>
      <c r="H559" s="97" t="s">
        <v>1375</v>
      </c>
      <c r="I559" s="126"/>
      <c r="J559" s="343"/>
      <c r="K559" s="355"/>
      <c r="L559" s="127"/>
      <c r="M559" s="360"/>
      <c r="N559" s="267" t="s">
        <v>19657</v>
      </c>
      <c r="O559" s="354"/>
      <c r="P559" s="354"/>
      <c r="Q559" s="127"/>
      <c r="R559" s="127"/>
      <c r="S559" s="127"/>
      <c r="T559" s="126"/>
      <c r="U559" s="124"/>
      <c r="V559" s="124"/>
      <c r="W559" s="126"/>
      <c r="X559" s="362"/>
      <c r="Y559" s="362"/>
      <c r="Z559" s="126"/>
      <c r="AA559" s="126"/>
      <c r="AB559" s="124"/>
      <c r="AC559" s="124"/>
      <c r="AD559" s="362"/>
      <c r="AE559" s="362"/>
      <c r="AF559" s="363"/>
      <c r="AG559" s="363"/>
      <c r="AH559" s="97" t="s">
        <v>1375</v>
      </c>
      <c r="AI559" s="124">
        <v>44235</v>
      </c>
      <c r="AJ559" s="252" t="s">
        <v>2971</v>
      </c>
      <c r="AK559" s="124"/>
      <c r="AL559" s="252"/>
      <c r="AM559" s="85" t="s">
        <v>28</v>
      </c>
      <c r="AN559" s="85" t="s">
        <v>26</v>
      </c>
      <c r="AO559" s="85" t="s">
        <v>26</v>
      </c>
      <c r="AP559" s="85"/>
      <c r="AQ559" s="85"/>
      <c r="AR559" s="85"/>
      <c r="AS559" s="335">
        <v>8400552854</v>
      </c>
      <c r="AT559" s="335"/>
      <c r="AU559" s="85"/>
      <c r="AV559" s="85"/>
      <c r="AW559" s="85"/>
      <c r="AX559" s="97" t="s">
        <v>1375</v>
      </c>
      <c r="AY559" s="85" t="s">
        <v>26</v>
      </c>
      <c r="AZ559" s="85" t="s">
        <v>26</v>
      </c>
      <c r="BA559" s="85" t="s">
        <v>26</v>
      </c>
      <c r="BB559" s="85" t="s">
        <v>26</v>
      </c>
      <c r="BC559" s="355"/>
      <c r="BD559" s="85" t="s">
        <v>33</v>
      </c>
      <c r="BE559" s="85" t="s">
        <v>16</v>
      </c>
      <c r="BF559" s="85"/>
      <c r="BG559" s="85"/>
      <c r="BH559" s="304" t="s">
        <v>18051</v>
      </c>
      <c r="BI559" s="355"/>
      <c r="BM559" s="123" t="s">
        <v>106</v>
      </c>
      <c r="BN559" s="123"/>
      <c r="BO559" s="123"/>
      <c r="BP559" s="123"/>
      <c r="BQ559" s="4" t="s">
        <v>8</v>
      </c>
      <c r="BR559" s="123"/>
      <c r="BS559" s="123"/>
      <c r="BT559"/>
      <c r="BU559"/>
      <c r="BV559" s="96" t="s">
        <v>1375</v>
      </c>
      <c r="BW559" s="85" t="s">
        <v>1404</v>
      </c>
      <c r="BX559" s="372"/>
      <c r="BY559" s="372"/>
      <c r="BZ559" s="129" t="s">
        <v>175</v>
      </c>
      <c r="CA559" t="s">
        <v>3026</v>
      </c>
      <c r="CB559">
        <v>12000</v>
      </c>
      <c r="CC559" s="126"/>
      <c r="CD559" s="123" t="s">
        <v>1457</v>
      </c>
      <c r="CE559" s="123" t="s">
        <v>17</v>
      </c>
      <c r="CG559" s="126"/>
      <c r="CH559" s="123"/>
      <c r="CI559" s="126"/>
      <c r="CJ559" s="85" t="s">
        <v>26</v>
      </c>
      <c r="CK559" s="85" t="s">
        <v>26</v>
      </c>
      <c r="CL559" s="85"/>
      <c r="CM559" s="85"/>
      <c r="CN559" s="96" t="s">
        <v>2972</v>
      </c>
      <c r="CO559" s="155"/>
      <c r="CP559" s="155"/>
      <c r="CQ559" s="285"/>
      <c r="CR559" s="155"/>
      <c r="CS559" s="378"/>
      <c r="CT559" s="155"/>
      <c r="CU559" s="155"/>
      <c r="CV559" s="155"/>
      <c r="CW559" s="155"/>
      <c r="CX559" s="155"/>
      <c r="CY559" s="155"/>
      <c r="CZ559" s="155"/>
      <c r="DA559" s="155"/>
      <c r="DB559" s="155"/>
      <c r="DC559" s="155"/>
      <c r="DD559" s="155"/>
      <c r="DE559" s="155"/>
      <c r="DF559" s="155"/>
      <c r="DG559" s="155"/>
      <c r="DH559" s="284" t="s">
        <v>1375</v>
      </c>
      <c r="DI559" s="146" t="s">
        <v>131</v>
      </c>
      <c r="DJ559" s="148" t="s">
        <v>1757</v>
      </c>
      <c r="DK559" s="130" t="s">
        <v>2971</v>
      </c>
      <c r="DL559" s="127" t="s">
        <v>2970</v>
      </c>
      <c r="DN559" s="84">
        <v>8400552854</v>
      </c>
      <c r="DO559" s="343"/>
      <c r="DP559" s="343"/>
      <c r="DQ559" s="84" t="s">
        <v>131</v>
      </c>
      <c r="DR559" s="343"/>
      <c r="DS559" s="343"/>
      <c r="DT559" s="343"/>
      <c r="DU559" s="343"/>
      <c r="DV559" s="84">
        <v>83701108</v>
      </c>
      <c r="DW559" s="84" t="s">
        <v>2973</v>
      </c>
      <c r="DX559" s="84">
        <v>1120</v>
      </c>
      <c r="DZ559" s="355"/>
      <c r="EA559" s="84" t="s">
        <v>25</v>
      </c>
      <c r="ED559" s="343"/>
      <c r="EE559" s="343"/>
      <c r="EF559" s="343"/>
      <c r="EG559" s="355"/>
      <c r="EH559" s="355"/>
      <c r="EI559" s="126"/>
      <c r="EJ559" s="84" t="s">
        <v>26</v>
      </c>
      <c r="EK559" s="84" t="s">
        <v>26</v>
      </c>
      <c r="EL559" s="84" t="s">
        <v>26</v>
      </c>
      <c r="EM559" s="84" t="s">
        <v>1759</v>
      </c>
      <c r="EO559" s="84" t="s">
        <v>1760</v>
      </c>
      <c r="EP559" s="343"/>
      <c r="EQ559" s="84" t="s">
        <v>1761</v>
      </c>
      <c r="ES559" s="84" t="s">
        <v>6</v>
      </c>
      <c r="ET559" s="343"/>
      <c r="EU559" s="84" t="s">
        <v>112</v>
      </c>
      <c r="EV559" s="343"/>
      <c r="EW559" s="84" t="s">
        <v>1370</v>
      </c>
      <c r="EX559" s="343"/>
      <c r="EY559" s="84" t="s">
        <v>8</v>
      </c>
      <c r="FA559" s="84" t="s">
        <v>26</v>
      </c>
      <c r="FB559" s="343"/>
      <c r="FD559" s="343"/>
      <c r="FH559" s="96" t="s">
        <v>1375</v>
      </c>
      <c r="FL559"/>
      <c r="FV559"/>
      <c r="GC559" s="343"/>
      <c r="GD559" s="343"/>
      <c r="GE559" s="343"/>
      <c r="GF559" s="355"/>
      <c r="GG559" s="355"/>
      <c r="GH559" s="331"/>
      <c r="GO559" s="343"/>
      <c r="GQ559" s="343"/>
      <c r="GS559" s="343"/>
      <c r="GY559"/>
      <c r="GZ559"/>
      <c r="HA559" s="97"/>
    </row>
    <row r="560" spans="1:209" s="84" customFormat="1" x14ac:dyDescent="0.35">
      <c r="A560" s="137">
        <v>117</v>
      </c>
      <c r="B560" s="343"/>
      <c r="C560" s="84" t="s">
        <v>1412</v>
      </c>
      <c r="D560" s="124">
        <v>44235</v>
      </c>
      <c r="E560" s="124">
        <v>44235</v>
      </c>
      <c r="F560" s="343"/>
      <c r="G560" s="125" t="s">
        <v>2974</v>
      </c>
      <c r="H560" s="97" t="s">
        <v>1375</v>
      </c>
      <c r="I560" s="126"/>
      <c r="J560" s="343"/>
      <c r="K560" s="355"/>
      <c r="L560" s="127"/>
      <c r="M560" s="360"/>
      <c r="N560" s="267" t="s">
        <v>19657</v>
      </c>
      <c r="O560" s="354"/>
      <c r="P560" s="354"/>
      <c r="Q560" s="127"/>
      <c r="R560" s="127"/>
      <c r="S560" s="127"/>
      <c r="T560" s="126"/>
      <c r="U560" s="124"/>
      <c r="V560" s="124"/>
      <c r="W560" s="126"/>
      <c r="X560" s="362"/>
      <c r="Y560" s="362"/>
      <c r="Z560" s="126"/>
      <c r="AA560" s="126"/>
      <c r="AB560" s="124"/>
      <c r="AC560" s="124"/>
      <c r="AD560" s="362"/>
      <c r="AE560" s="362"/>
      <c r="AF560" s="363"/>
      <c r="AG560" s="363"/>
      <c r="AH560" s="97" t="s">
        <v>1375</v>
      </c>
      <c r="AI560" s="124">
        <v>44235</v>
      </c>
      <c r="AJ560" s="252" t="s">
        <v>2975</v>
      </c>
      <c r="AK560" s="124"/>
      <c r="AL560" s="252"/>
      <c r="AM560" s="85" t="s">
        <v>28</v>
      </c>
      <c r="AN560" s="85" t="s">
        <v>26</v>
      </c>
      <c r="AO560" s="85" t="s">
        <v>26</v>
      </c>
      <c r="AP560" s="85"/>
      <c r="AQ560" s="85"/>
      <c r="AR560" s="85"/>
      <c r="AS560" s="335">
        <v>8547403109</v>
      </c>
      <c r="AT560" s="335"/>
      <c r="AU560" s="85"/>
      <c r="AV560" s="85"/>
      <c r="AW560" s="85"/>
      <c r="AX560" s="97" t="s">
        <v>1375</v>
      </c>
      <c r="AY560" s="85" t="s">
        <v>26</v>
      </c>
      <c r="AZ560" s="85" t="s">
        <v>26</v>
      </c>
      <c r="BA560" s="85" t="s">
        <v>26</v>
      </c>
      <c r="BB560" s="85" t="s">
        <v>26</v>
      </c>
      <c r="BC560" s="355"/>
      <c r="BD560" s="85" t="s">
        <v>33</v>
      </c>
      <c r="BE560" s="85" t="s">
        <v>16</v>
      </c>
      <c r="BF560" s="85"/>
      <c r="BG560" s="85"/>
      <c r="BH560" s="304" t="s">
        <v>18051</v>
      </c>
      <c r="BI560" s="355"/>
      <c r="BM560" s="123" t="s">
        <v>106</v>
      </c>
      <c r="BN560" s="123"/>
      <c r="BO560" s="123"/>
      <c r="BP560" s="123"/>
      <c r="BQ560" s="4" t="s">
        <v>8</v>
      </c>
      <c r="BR560" s="123"/>
      <c r="BS560" s="123"/>
      <c r="BT560"/>
      <c r="BU560"/>
      <c r="BV560" s="96" t="s">
        <v>1375</v>
      </c>
      <c r="BW560" s="85" t="s">
        <v>1404</v>
      </c>
      <c r="BX560" s="372"/>
      <c r="BY560" s="372"/>
      <c r="BZ560" s="129" t="s">
        <v>175</v>
      </c>
      <c r="CA560" t="s">
        <v>3025</v>
      </c>
      <c r="CB560">
        <v>12000</v>
      </c>
      <c r="CC560" s="126"/>
      <c r="CD560" s="123" t="s">
        <v>1457</v>
      </c>
      <c r="CE560" s="123" t="s">
        <v>17</v>
      </c>
      <c r="CG560" s="126"/>
      <c r="CH560" s="123"/>
      <c r="CI560" s="126"/>
      <c r="CJ560" s="85" t="s">
        <v>26</v>
      </c>
      <c r="CK560" s="85" t="s">
        <v>26</v>
      </c>
      <c r="CL560" s="85"/>
      <c r="CM560" s="85"/>
      <c r="CN560" s="96" t="s">
        <v>2972</v>
      </c>
      <c r="CO560" s="155"/>
      <c r="CP560" s="155"/>
      <c r="CQ560" s="285"/>
      <c r="CR560" s="155"/>
      <c r="CS560" s="378"/>
      <c r="CT560" s="155"/>
      <c r="CU560" s="155"/>
      <c r="CV560" s="155"/>
      <c r="CW560" s="155"/>
      <c r="CX560" s="155"/>
      <c r="CY560" s="155"/>
      <c r="CZ560" s="155"/>
      <c r="DA560" s="155"/>
      <c r="DB560" s="155"/>
      <c r="DC560" s="155"/>
      <c r="DD560" s="155"/>
      <c r="DE560" s="155"/>
      <c r="DF560" s="155"/>
      <c r="DG560" s="155"/>
      <c r="DH560" s="284" t="s">
        <v>1375</v>
      </c>
      <c r="DI560" s="146" t="s">
        <v>131</v>
      </c>
      <c r="DJ560" s="148" t="s">
        <v>2976</v>
      </c>
      <c r="DK560" s="130" t="s">
        <v>2975</v>
      </c>
      <c r="DL560" s="127" t="s">
        <v>2970</v>
      </c>
      <c r="DN560" s="84">
        <v>8547403109</v>
      </c>
      <c r="DO560" s="343"/>
      <c r="DP560" s="343"/>
      <c r="DQ560" s="84" t="s">
        <v>131</v>
      </c>
      <c r="DR560" s="343"/>
      <c r="DS560" s="343"/>
      <c r="DT560" s="343"/>
      <c r="DU560" s="343"/>
      <c r="DV560" s="84">
        <v>83531104</v>
      </c>
      <c r="DW560" s="84" t="s">
        <v>2977</v>
      </c>
      <c r="DX560" s="84">
        <v>1120</v>
      </c>
      <c r="DZ560" s="355"/>
      <c r="EA560" s="84" t="s">
        <v>25</v>
      </c>
      <c r="ED560" s="343"/>
      <c r="EE560" s="343"/>
      <c r="EF560" s="343"/>
      <c r="EG560" s="355"/>
      <c r="EH560" s="355"/>
      <c r="EI560" s="126"/>
      <c r="EJ560" s="84" t="s">
        <v>26</v>
      </c>
      <c r="EK560" s="84" t="s">
        <v>25</v>
      </c>
      <c r="EL560" s="84" t="s">
        <v>25</v>
      </c>
      <c r="EM560" s="84" t="s">
        <v>1759</v>
      </c>
      <c r="EO560" s="84" t="s">
        <v>1760</v>
      </c>
      <c r="EP560" s="343"/>
      <c r="EQ560" s="84" t="s">
        <v>1761</v>
      </c>
      <c r="ES560" s="84" t="s">
        <v>6</v>
      </c>
      <c r="ET560" s="343"/>
      <c r="EU560" s="84" t="s">
        <v>112</v>
      </c>
      <c r="EV560" s="343"/>
      <c r="EW560" s="84" t="s">
        <v>1370</v>
      </c>
      <c r="EX560" s="343"/>
      <c r="EY560" s="84" t="s">
        <v>8</v>
      </c>
      <c r="FA560" s="84" t="s">
        <v>26</v>
      </c>
      <c r="FB560" s="343"/>
      <c r="FD560" s="343"/>
      <c r="FH560" s="96" t="s">
        <v>1375</v>
      </c>
      <c r="FL560"/>
      <c r="FV560"/>
      <c r="GC560" s="343"/>
      <c r="GD560" s="343"/>
      <c r="GE560" s="343"/>
      <c r="GF560" s="355"/>
      <c r="GG560" s="355"/>
      <c r="GH560" s="331"/>
      <c r="GO560" s="343"/>
      <c r="GQ560" s="343"/>
      <c r="GS560" s="343"/>
      <c r="GY560"/>
      <c r="GZ560"/>
      <c r="HA560" s="97"/>
    </row>
    <row r="561" spans="1:209" s="84" customFormat="1" x14ac:dyDescent="0.35">
      <c r="A561" s="137">
        <v>116</v>
      </c>
      <c r="B561" s="343"/>
      <c r="C561" s="84" t="s">
        <v>1412</v>
      </c>
      <c r="D561" s="124">
        <v>44235</v>
      </c>
      <c r="E561" s="124">
        <v>44235</v>
      </c>
      <c r="F561" s="343"/>
      <c r="G561" s="125" t="s">
        <v>2978</v>
      </c>
      <c r="H561" s="97" t="s">
        <v>1375</v>
      </c>
      <c r="I561" s="126"/>
      <c r="J561" s="343"/>
      <c r="K561" s="355"/>
      <c r="L561" s="127"/>
      <c r="M561" s="360"/>
      <c r="N561" s="267" t="s">
        <v>19657</v>
      </c>
      <c r="O561" s="354"/>
      <c r="P561" s="354"/>
      <c r="Q561" s="127"/>
      <c r="R561" s="127"/>
      <c r="S561" s="127"/>
      <c r="T561" s="126"/>
      <c r="U561" s="124"/>
      <c r="V561" s="124"/>
      <c r="W561" s="126"/>
      <c r="X561" s="362"/>
      <c r="Y561" s="362"/>
      <c r="Z561" s="126"/>
      <c r="AA561" s="126"/>
      <c r="AB561" s="124"/>
      <c r="AC561" s="124"/>
      <c r="AD561" s="362"/>
      <c r="AE561" s="362"/>
      <c r="AF561" s="363"/>
      <c r="AG561" s="363"/>
      <c r="AH561" s="97" t="s">
        <v>1375</v>
      </c>
      <c r="AI561" s="124">
        <v>44235</v>
      </c>
      <c r="AJ561" s="252" t="s">
        <v>2979</v>
      </c>
      <c r="AK561" s="124"/>
      <c r="AL561" s="252"/>
      <c r="AM561" s="85" t="s">
        <v>28</v>
      </c>
      <c r="AN561" s="85" t="s">
        <v>26</v>
      </c>
      <c r="AO561" s="85" t="s">
        <v>26</v>
      </c>
      <c r="AP561" s="85"/>
      <c r="AQ561" s="85"/>
      <c r="AR561" s="85"/>
      <c r="AS561" s="335">
        <v>7835103901</v>
      </c>
      <c r="AT561" s="335"/>
      <c r="AU561" s="85"/>
      <c r="AV561" s="85"/>
      <c r="AW561" s="85"/>
      <c r="AX561" s="97" t="s">
        <v>1375</v>
      </c>
      <c r="AY561" s="85" t="s">
        <v>26</v>
      </c>
      <c r="AZ561" s="85" t="s">
        <v>26</v>
      </c>
      <c r="BA561" s="85" t="s">
        <v>26</v>
      </c>
      <c r="BB561" s="85" t="s">
        <v>26</v>
      </c>
      <c r="BC561" s="355"/>
      <c r="BD561" s="85" t="s">
        <v>33</v>
      </c>
      <c r="BE561" s="85" t="s">
        <v>16</v>
      </c>
      <c r="BF561" s="85"/>
      <c r="BG561" s="85"/>
      <c r="BH561" s="304" t="s">
        <v>18069</v>
      </c>
      <c r="BI561" s="355"/>
      <c r="BM561" s="123" t="s">
        <v>106</v>
      </c>
      <c r="BN561" s="123"/>
      <c r="BO561" s="123"/>
      <c r="BP561" s="123"/>
      <c r="BQ561" s="4" t="s">
        <v>8</v>
      </c>
      <c r="BR561" s="123"/>
      <c r="BS561" s="123"/>
      <c r="BT561"/>
      <c r="BU561"/>
      <c r="BV561" s="96" t="s">
        <v>1375</v>
      </c>
      <c r="BW561" s="85" t="s">
        <v>1404</v>
      </c>
      <c r="BX561" s="372"/>
      <c r="BY561" s="372"/>
      <c r="BZ561" s="129" t="s">
        <v>75</v>
      </c>
      <c r="CA561" t="s">
        <v>3024</v>
      </c>
      <c r="CB561">
        <v>12000</v>
      </c>
      <c r="CC561" s="126"/>
      <c r="CD561" s="123" t="s">
        <v>3018</v>
      </c>
      <c r="CE561" s="123" t="s">
        <v>17</v>
      </c>
      <c r="CG561" s="126"/>
      <c r="CH561" s="123"/>
      <c r="CI561" s="126"/>
      <c r="CJ561" s="85" t="s">
        <v>26</v>
      </c>
      <c r="CK561" s="85" t="s">
        <v>26</v>
      </c>
      <c r="CL561" s="85"/>
      <c r="CM561" s="85"/>
      <c r="CN561" s="96" t="s">
        <v>2972</v>
      </c>
      <c r="CO561" s="155"/>
      <c r="CP561" s="155"/>
      <c r="CQ561" s="285"/>
      <c r="CR561" s="155"/>
      <c r="CS561" s="378"/>
      <c r="CT561" s="155"/>
      <c r="CU561" s="155"/>
      <c r="CV561" s="155"/>
      <c r="CW561" s="155"/>
      <c r="CX561" s="155"/>
      <c r="CY561" s="155"/>
      <c r="CZ561" s="155"/>
      <c r="DA561" s="155"/>
      <c r="DB561" s="155"/>
      <c r="DC561" s="155"/>
      <c r="DD561" s="155"/>
      <c r="DE561" s="155"/>
      <c r="DF561" s="155"/>
      <c r="DG561" s="155"/>
      <c r="DH561" s="284" t="s">
        <v>1375</v>
      </c>
      <c r="DI561" s="146" t="s">
        <v>123</v>
      </c>
      <c r="DJ561" s="148" t="s">
        <v>1924</v>
      </c>
      <c r="DK561" s="130" t="s">
        <v>2979</v>
      </c>
      <c r="DL561" s="127" t="s">
        <v>2970</v>
      </c>
      <c r="DN561" s="84">
        <v>7835103901</v>
      </c>
      <c r="DO561" s="343"/>
      <c r="DP561" s="343"/>
      <c r="DQ561" s="84" t="s">
        <v>1925</v>
      </c>
      <c r="DR561" s="343"/>
      <c r="DS561" s="343"/>
      <c r="DT561" s="343"/>
      <c r="DU561" s="343"/>
      <c r="DV561" s="84">
        <v>253611105</v>
      </c>
      <c r="DW561" s="84" t="s">
        <v>2980</v>
      </c>
      <c r="DX561" s="84">
        <v>2502</v>
      </c>
      <c r="DZ561" s="355"/>
      <c r="EA561" s="84" t="s">
        <v>25</v>
      </c>
      <c r="ED561" s="343"/>
      <c r="EE561" s="343"/>
      <c r="EF561" s="343"/>
      <c r="EG561" s="355"/>
      <c r="EH561" s="355"/>
      <c r="EI561" s="126"/>
      <c r="EJ561" s="84" t="s">
        <v>26</v>
      </c>
      <c r="EK561" s="84" t="s">
        <v>26</v>
      </c>
      <c r="EL561" s="84" t="s">
        <v>26</v>
      </c>
      <c r="EM561" s="84" t="s">
        <v>1759</v>
      </c>
      <c r="EO561" s="84" t="s">
        <v>2981</v>
      </c>
      <c r="EP561" s="343"/>
      <c r="EQ561" s="84" t="s">
        <v>1836</v>
      </c>
      <c r="ES561" s="84" t="s">
        <v>6</v>
      </c>
      <c r="ET561" s="343"/>
      <c r="EU561" s="84" t="s">
        <v>112</v>
      </c>
      <c r="EV561" s="343"/>
      <c r="EW561" s="84" t="s">
        <v>1368</v>
      </c>
      <c r="EX561" s="343"/>
      <c r="EY561" s="84" t="s">
        <v>8</v>
      </c>
      <c r="FA561" s="84" t="s">
        <v>26</v>
      </c>
      <c r="FB561" s="343"/>
      <c r="FD561" s="343"/>
      <c r="FH561" s="96" t="s">
        <v>1375</v>
      </c>
      <c r="FL561"/>
      <c r="FV561"/>
      <c r="GC561" s="343"/>
      <c r="GD561" s="343"/>
      <c r="GE561" s="343"/>
      <c r="GF561" s="355"/>
      <c r="GG561" s="355"/>
      <c r="GH561" s="331"/>
      <c r="GO561" s="343"/>
      <c r="GQ561" s="343"/>
      <c r="GS561" s="343"/>
      <c r="GY561"/>
      <c r="GZ561"/>
      <c r="HA561" s="97"/>
    </row>
    <row r="562" spans="1:209" s="84" customFormat="1" x14ac:dyDescent="0.35">
      <c r="A562" s="137">
        <v>122</v>
      </c>
      <c r="B562" s="343"/>
      <c r="C562" s="84" t="s">
        <v>1412</v>
      </c>
      <c r="D562" s="124">
        <v>44294</v>
      </c>
      <c r="E562" s="124">
        <v>44294</v>
      </c>
      <c r="F562" s="343"/>
      <c r="G562" s="125" t="s">
        <v>3066</v>
      </c>
      <c r="H562" s="97" t="s">
        <v>1375</v>
      </c>
      <c r="I562" s="126"/>
      <c r="J562" s="343"/>
      <c r="K562" s="355"/>
      <c r="L562" s="127"/>
      <c r="M562" s="360"/>
      <c r="N562" s="267" t="s">
        <v>19657</v>
      </c>
      <c r="O562" s="354"/>
      <c r="P562" s="354"/>
      <c r="Q562" s="127"/>
      <c r="R562" s="127"/>
      <c r="S562" s="127"/>
      <c r="T562" s="126"/>
      <c r="U562" s="124"/>
      <c r="V562" s="124"/>
      <c r="W562" s="126"/>
      <c r="X562" s="362"/>
      <c r="Y562" s="362"/>
      <c r="Z562" s="126"/>
      <c r="AA562" s="126"/>
      <c r="AB562" s="124"/>
      <c r="AC562" s="124"/>
      <c r="AD562" s="362"/>
      <c r="AE562" s="362"/>
      <c r="AF562" s="363"/>
      <c r="AG562" s="363"/>
      <c r="AH562" s="97" t="s">
        <v>1375</v>
      </c>
      <c r="AI562" s="124">
        <v>44234</v>
      </c>
      <c r="AJ562" s="252">
        <v>0.8041666666666667</v>
      </c>
      <c r="AK562" s="124">
        <v>44234</v>
      </c>
      <c r="AL562" s="252">
        <v>0.79722222222222217</v>
      </c>
      <c r="AM562" s="85" t="s">
        <v>1396</v>
      </c>
      <c r="AN562" s="85" t="s">
        <v>26</v>
      </c>
      <c r="AO562" s="85" t="s">
        <v>26</v>
      </c>
      <c r="AP562" s="85" t="s">
        <v>14458</v>
      </c>
      <c r="AQ562" s="85" t="s">
        <v>3068</v>
      </c>
      <c r="AR562" s="85" t="s">
        <v>14521</v>
      </c>
      <c r="AS562" s="335"/>
      <c r="AT562" s="335">
        <v>120505681</v>
      </c>
      <c r="AU562" s="85"/>
      <c r="AV562" s="85"/>
      <c r="AW562" s="85" t="s">
        <v>12771</v>
      </c>
      <c r="AX562" s="97" t="s">
        <v>1375</v>
      </c>
      <c r="AY562" s="85" t="s">
        <v>25</v>
      </c>
      <c r="AZ562" s="85" t="s">
        <v>25</v>
      </c>
      <c r="BA562" s="85" t="s">
        <v>25</v>
      </c>
      <c r="BB562" s="85" t="s">
        <v>25</v>
      </c>
      <c r="BC562" s="368"/>
      <c r="BD562" s="85" t="s">
        <v>27</v>
      </c>
      <c r="BE562" s="85" t="s">
        <v>13</v>
      </c>
      <c r="BF562" s="85" t="s">
        <v>34</v>
      </c>
      <c r="BG562" s="85" t="s">
        <v>35</v>
      </c>
      <c r="BH562" s="304" t="s">
        <v>18069</v>
      </c>
      <c r="BI562" s="355"/>
      <c r="BM562" s="123" t="s">
        <v>103</v>
      </c>
      <c r="BN562" s="123" t="s">
        <v>1380</v>
      </c>
      <c r="BO562" s="123" t="s">
        <v>1385</v>
      </c>
      <c r="BP562" s="123" t="s">
        <v>25</v>
      </c>
      <c r="BQ562" s="4" t="s">
        <v>8</v>
      </c>
      <c r="BR562" s="123" t="s">
        <v>1614</v>
      </c>
      <c r="BS562" s="123" t="s">
        <v>1563</v>
      </c>
      <c r="BT562" t="s">
        <v>3893</v>
      </c>
      <c r="BU562" t="s">
        <v>14459</v>
      </c>
      <c r="BV562" s="96" t="s">
        <v>1375</v>
      </c>
      <c r="BW562" s="85" t="s">
        <v>1404</v>
      </c>
      <c r="BX562" s="372"/>
      <c r="BY562" s="372"/>
      <c r="BZ562" s="129" t="s">
        <v>49</v>
      </c>
      <c r="CA562" t="s">
        <v>3067</v>
      </c>
      <c r="CB562">
        <v>12000</v>
      </c>
      <c r="CC562" s="126"/>
      <c r="CD562" s="123" t="s">
        <v>6</v>
      </c>
      <c r="CE562" s="123" t="s">
        <v>17</v>
      </c>
      <c r="CG562" s="126"/>
      <c r="CH562" s="123"/>
      <c r="CI562" s="126"/>
      <c r="CJ562" s="85" t="s">
        <v>26</v>
      </c>
      <c r="CK562" s="85" t="s">
        <v>26</v>
      </c>
      <c r="CL562" s="85"/>
      <c r="CM562" s="85"/>
      <c r="CN562" s="96" t="s">
        <v>2972</v>
      </c>
      <c r="CO562" s="155"/>
      <c r="CP562" s="155"/>
      <c r="CQ562" s="285"/>
      <c r="CR562" s="155"/>
      <c r="CS562" s="378"/>
      <c r="CT562" s="155"/>
      <c r="CU562" s="155"/>
      <c r="CV562" s="155"/>
      <c r="CW562" s="155"/>
      <c r="CX562" s="155"/>
      <c r="CY562" s="155"/>
      <c r="CZ562" s="155"/>
      <c r="DA562" s="155"/>
      <c r="DB562" s="155"/>
      <c r="DC562" s="155"/>
      <c r="DD562" s="155"/>
      <c r="DE562" s="155"/>
      <c r="DF562" s="155"/>
      <c r="DG562" s="155"/>
      <c r="DH562" s="284" t="s">
        <v>1375</v>
      </c>
      <c r="DI562" s="146" t="s">
        <v>121</v>
      </c>
      <c r="DJ562" s="148"/>
      <c r="DK562" s="130"/>
      <c r="DL562" s="127"/>
      <c r="DO562" s="343"/>
      <c r="DP562" s="343"/>
      <c r="DR562" s="343"/>
      <c r="DS562" s="343"/>
      <c r="DT562" s="343"/>
      <c r="DU562" s="343"/>
      <c r="DZ562" s="355"/>
      <c r="ED562" s="343"/>
      <c r="EE562" s="343"/>
      <c r="EF562" s="343"/>
      <c r="EG562" s="355"/>
      <c r="EH562" s="355"/>
      <c r="EI562" s="126"/>
      <c r="EP562" s="343"/>
      <c r="ET562" s="343"/>
      <c r="EV562" s="343"/>
      <c r="EX562" s="343"/>
      <c r="FB562" s="343"/>
      <c r="FD562" s="343"/>
      <c r="FH562" s="96" t="s">
        <v>1375</v>
      </c>
      <c r="FL562"/>
      <c r="FV562"/>
      <c r="GC562" s="343"/>
      <c r="GD562" s="343"/>
      <c r="GE562" s="343"/>
      <c r="GF562" s="355"/>
      <c r="GG562" s="355"/>
      <c r="GH562" s="331"/>
      <c r="GO562" s="343"/>
      <c r="GQ562" s="343"/>
      <c r="GS562" s="343"/>
      <c r="GY562"/>
      <c r="GZ562"/>
      <c r="HA562" s="97"/>
    </row>
    <row r="563" spans="1:209" s="84" customFormat="1" x14ac:dyDescent="0.35">
      <c r="A563" s="137">
        <v>115</v>
      </c>
      <c r="B563" s="343"/>
      <c r="C563" s="84" t="s">
        <v>1412</v>
      </c>
      <c r="D563" s="124">
        <v>44235</v>
      </c>
      <c r="E563" s="124">
        <v>44235</v>
      </c>
      <c r="F563" s="343"/>
      <c r="G563" s="125" t="s">
        <v>2982</v>
      </c>
      <c r="H563" s="97" t="s">
        <v>1375</v>
      </c>
      <c r="I563" s="126"/>
      <c r="J563" s="343"/>
      <c r="K563" s="355"/>
      <c r="L563" s="127"/>
      <c r="M563" s="360"/>
      <c r="N563" s="267" t="s">
        <v>19657</v>
      </c>
      <c r="O563" s="354"/>
      <c r="P563" s="354"/>
      <c r="Q563" s="127"/>
      <c r="R563" s="127"/>
      <c r="S563" s="127"/>
      <c r="T563" s="126"/>
      <c r="U563" s="124"/>
      <c r="V563" s="124"/>
      <c r="W563" s="126"/>
      <c r="X563" s="362"/>
      <c r="Y563" s="362"/>
      <c r="Z563" s="126"/>
      <c r="AA563" s="126"/>
      <c r="AB563" s="124"/>
      <c r="AC563" s="124"/>
      <c r="AD563" s="362"/>
      <c r="AE563" s="362"/>
      <c r="AF563" s="363"/>
      <c r="AG563" s="363"/>
      <c r="AH563" s="97" t="s">
        <v>1375</v>
      </c>
      <c r="AI563" s="124">
        <v>44234</v>
      </c>
      <c r="AJ563" s="252" t="s">
        <v>2984</v>
      </c>
      <c r="AK563" s="124"/>
      <c r="AL563" s="252"/>
      <c r="AM563" s="85" t="s">
        <v>28</v>
      </c>
      <c r="AN563" s="85" t="s">
        <v>26</v>
      </c>
      <c r="AO563" s="85" t="s">
        <v>26</v>
      </c>
      <c r="AP563" s="85"/>
      <c r="AQ563" s="85"/>
      <c r="AR563" s="85"/>
      <c r="AS563" s="335">
        <v>7079351474</v>
      </c>
      <c r="AT563" s="335"/>
      <c r="AU563" s="85"/>
      <c r="AV563" s="85"/>
      <c r="AW563" s="85"/>
      <c r="AX563" s="97" t="s">
        <v>1375</v>
      </c>
      <c r="AY563" s="85" t="s">
        <v>26</v>
      </c>
      <c r="AZ563" s="85" t="s">
        <v>26</v>
      </c>
      <c r="BA563" s="85" t="s">
        <v>26</v>
      </c>
      <c r="BB563" s="85" t="s">
        <v>26</v>
      </c>
      <c r="BC563" s="355"/>
      <c r="BD563" s="85" t="s">
        <v>33</v>
      </c>
      <c r="BE563" s="85" t="s">
        <v>16</v>
      </c>
      <c r="BF563" s="85"/>
      <c r="BG563" s="85"/>
      <c r="BH563" s="304" t="s">
        <v>18051</v>
      </c>
      <c r="BI563" s="355"/>
      <c r="BM563" s="123" t="s">
        <v>106</v>
      </c>
      <c r="BN563" s="123"/>
      <c r="BO563" s="123"/>
      <c r="BP563" s="123"/>
      <c r="BQ563" s="4" t="s">
        <v>8</v>
      </c>
      <c r="BR563" s="123"/>
      <c r="BS563" s="123"/>
      <c r="BT563"/>
      <c r="BU563"/>
      <c r="BV563" s="96" t="s">
        <v>1375</v>
      </c>
      <c r="BW563" s="85" t="s">
        <v>1404</v>
      </c>
      <c r="BX563" s="372"/>
      <c r="BY563" s="372"/>
      <c r="BZ563" s="129" t="s">
        <v>49</v>
      </c>
      <c r="CA563" t="s">
        <v>3023</v>
      </c>
      <c r="CB563">
        <v>21000</v>
      </c>
      <c r="CC563" s="126"/>
      <c r="CD563" s="123" t="s">
        <v>3019</v>
      </c>
      <c r="CE563" s="123" t="s">
        <v>17</v>
      </c>
      <c r="CG563" s="126"/>
      <c r="CH563" s="123"/>
      <c r="CI563" s="126"/>
      <c r="CJ563" s="85" t="s">
        <v>26</v>
      </c>
      <c r="CK563" s="85" t="s">
        <v>26</v>
      </c>
      <c r="CL563" s="85"/>
      <c r="CM563" s="85"/>
      <c r="CN563" s="96" t="s">
        <v>2972</v>
      </c>
      <c r="CO563" s="155"/>
      <c r="CP563" s="155"/>
      <c r="CQ563" s="285"/>
      <c r="CR563" s="155"/>
      <c r="CS563" s="378"/>
      <c r="CT563" s="155"/>
      <c r="CU563" s="155"/>
      <c r="CV563" s="155"/>
      <c r="CW563" s="155"/>
      <c r="CX563" s="155"/>
      <c r="CY563" s="155"/>
      <c r="CZ563" s="155"/>
      <c r="DA563" s="155"/>
      <c r="DB563" s="155"/>
      <c r="DC563" s="155"/>
      <c r="DD563" s="155"/>
      <c r="DE563" s="155"/>
      <c r="DF563" s="155"/>
      <c r="DG563" s="155"/>
      <c r="DH563" s="284" t="s">
        <v>1375</v>
      </c>
      <c r="DI563" s="146" t="s">
        <v>121</v>
      </c>
      <c r="DJ563" s="148" t="s">
        <v>2985</v>
      </c>
      <c r="DK563" s="130" t="s">
        <v>2984</v>
      </c>
      <c r="DL563" s="127" t="s">
        <v>2983</v>
      </c>
      <c r="DN563" s="84">
        <v>7079351474</v>
      </c>
      <c r="DO563" s="343"/>
      <c r="DP563" s="343"/>
      <c r="DQ563" s="84" t="s">
        <v>2406</v>
      </c>
      <c r="DR563" s="343"/>
      <c r="DS563" s="343"/>
      <c r="DT563" s="343"/>
      <c r="DU563" s="343"/>
      <c r="DV563" s="84">
        <v>253372106</v>
      </c>
      <c r="DW563" s="84" t="s">
        <v>2986</v>
      </c>
      <c r="DX563" s="84">
        <v>1120</v>
      </c>
      <c r="DZ563" s="355"/>
      <c r="EA563" s="84" t="s">
        <v>25</v>
      </c>
      <c r="ED563" s="343"/>
      <c r="EE563" s="343"/>
      <c r="EF563" s="343"/>
      <c r="EG563" s="355"/>
      <c r="EH563" s="355"/>
      <c r="EI563" s="126"/>
      <c r="EJ563" s="84" t="s">
        <v>26</v>
      </c>
      <c r="EK563" s="84" t="s">
        <v>25</v>
      </c>
      <c r="EL563" s="84" t="s">
        <v>26</v>
      </c>
      <c r="EM563" s="84" t="s">
        <v>1759</v>
      </c>
      <c r="EO563" s="84" t="s">
        <v>1760</v>
      </c>
      <c r="EP563" s="343"/>
      <c r="EQ563" s="84" t="s">
        <v>1761</v>
      </c>
      <c r="ES563" s="84" t="s">
        <v>1956</v>
      </c>
      <c r="ET563" s="343"/>
      <c r="EU563" s="84" t="s">
        <v>112</v>
      </c>
      <c r="EV563" s="343"/>
      <c r="EW563" s="84" t="s">
        <v>1370</v>
      </c>
      <c r="EX563" s="343"/>
      <c r="EY563" s="84" t="s">
        <v>8</v>
      </c>
      <c r="FA563" s="84" t="s">
        <v>26</v>
      </c>
      <c r="FB563" s="343"/>
      <c r="FD563" s="343"/>
      <c r="FH563" s="96" t="s">
        <v>1375</v>
      </c>
      <c r="FL563"/>
      <c r="FV563"/>
      <c r="GC563" s="343"/>
      <c r="GD563" s="343"/>
      <c r="GE563" s="343"/>
      <c r="GF563" s="355"/>
      <c r="GG563" s="355"/>
      <c r="GH563" s="331"/>
      <c r="GO563" s="343"/>
      <c r="GQ563" s="343"/>
      <c r="GS563" s="343"/>
      <c r="GY563"/>
      <c r="GZ563"/>
      <c r="HA563" s="97"/>
    </row>
    <row r="564" spans="1:209" s="84" customFormat="1" x14ac:dyDescent="0.35">
      <c r="A564" s="137">
        <v>114</v>
      </c>
      <c r="B564" s="343"/>
      <c r="C564" s="84" t="s">
        <v>1412</v>
      </c>
      <c r="D564" s="124">
        <v>44267</v>
      </c>
      <c r="E564" s="124">
        <v>44267</v>
      </c>
      <c r="F564" s="343"/>
      <c r="G564" s="125" t="s">
        <v>2987</v>
      </c>
      <c r="H564" s="97" t="s">
        <v>1375</v>
      </c>
      <c r="I564" s="126" t="s">
        <v>25</v>
      </c>
      <c r="J564" s="343"/>
      <c r="K564" s="355"/>
      <c r="L564" s="127">
        <v>44267</v>
      </c>
      <c r="M564" s="360"/>
      <c r="N564" s="267" t="s">
        <v>19657</v>
      </c>
      <c r="O564" s="354"/>
      <c r="P564" s="354"/>
      <c r="Q564" s="127"/>
      <c r="R564" s="127"/>
      <c r="S564" s="127"/>
      <c r="T564" s="126"/>
      <c r="U564" s="124"/>
      <c r="V564" s="124"/>
      <c r="W564" s="126"/>
      <c r="X564" s="362"/>
      <c r="Y564" s="362"/>
      <c r="Z564" s="126"/>
      <c r="AA564" s="126"/>
      <c r="AB564" s="124"/>
      <c r="AC564" s="124"/>
      <c r="AD564" s="362"/>
      <c r="AE564" s="362"/>
      <c r="AF564" s="363"/>
      <c r="AG564" s="363"/>
      <c r="AH564" s="97" t="s">
        <v>1375</v>
      </c>
      <c r="AI564" s="124">
        <v>44234</v>
      </c>
      <c r="AJ564" s="252" t="s">
        <v>2988</v>
      </c>
      <c r="AK564" s="124"/>
      <c r="AL564" s="252"/>
      <c r="AM564" s="85" t="s">
        <v>28</v>
      </c>
      <c r="AN564" s="85" t="s">
        <v>26</v>
      </c>
      <c r="AO564" s="85" t="s">
        <v>26</v>
      </c>
      <c r="AP564" s="85" t="s">
        <v>2989</v>
      </c>
      <c r="AQ564" s="85"/>
      <c r="AR564" s="85"/>
      <c r="AS564" s="335" t="s">
        <v>2990</v>
      </c>
      <c r="AT564" s="335"/>
      <c r="AU564" s="85">
        <v>117298878</v>
      </c>
      <c r="AV564" s="85"/>
      <c r="AW564" s="85" t="s">
        <v>14722</v>
      </c>
      <c r="AX564" s="97" t="s">
        <v>1375</v>
      </c>
      <c r="AY564" s="85" t="s">
        <v>26</v>
      </c>
      <c r="AZ564" s="85" t="s">
        <v>25</v>
      </c>
      <c r="BA564" s="85" t="s">
        <v>25</v>
      </c>
      <c r="BB564" s="85" t="s">
        <v>26</v>
      </c>
      <c r="BC564" s="355"/>
      <c r="BD564" s="85" t="s">
        <v>27</v>
      </c>
      <c r="BE564" s="85" t="s">
        <v>4</v>
      </c>
      <c r="BF564" s="85" t="s">
        <v>34</v>
      </c>
      <c r="BG564" s="85" t="s">
        <v>34</v>
      </c>
      <c r="BH564" s="304" t="s">
        <v>18051</v>
      </c>
      <c r="BI564" s="355"/>
      <c r="BM564" s="123" t="s">
        <v>4</v>
      </c>
      <c r="BN564" s="123" t="s">
        <v>1380</v>
      </c>
      <c r="BO564" s="123" t="s">
        <v>1381</v>
      </c>
      <c r="BP564" s="123" t="s">
        <v>25</v>
      </c>
      <c r="BQ564" s="4" t="s">
        <v>8</v>
      </c>
      <c r="BR564" s="123" t="s">
        <v>1614</v>
      </c>
      <c r="BS564" s="123" t="s">
        <v>1563</v>
      </c>
      <c r="BT564"/>
      <c r="BU564" t="s">
        <v>3887</v>
      </c>
      <c r="BV564" s="96" t="s">
        <v>1375</v>
      </c>
      <c r="BW564" s="85" t="s">
        <v>43</v>
      </c>
      <c r="BX564" s="372"/>
      <c r="BY564" s="372"/>
      <c r="BZ564" s="129" t="s">
        <v>192</v>
      </c>
      <c r="CA564" t="s">
        <v>2428</v>
      </c>
      <c r="CB564">
        <v>12000</v>
      </c>
      <c r="CC564" s="126"/>
      <c r="CD564" s="123" t="s">
        <v>3020</v>
      </c>
      <c r="CE564" s="123" t="s">
        <v>1444</v>
      </c>
      <c r="CG564" s="126"/>
      <c r="CH564" s="123">
        <v>500</v>
      </c>
      <c r="CI564" s="126"/>
      <c r="CJ564" s="85" t="s">
        <v>26</v>
      </c>
      <c r="CK564" s="85" t="s">
        <v>26</v>
      </c>
      <c r="CL564" s="85"/>
      <c r="CM564" s="85"/>
      <c r="CN564" s="96" t="s">
        <v>2972</v>
      </c>
      <c r="CO564" s="155"/>
      <c r="CP564" s="155"/>
      <c r="CQ564" s="285"/>
      <c r="CR564" s="155"/>
      <c r="CS564" s="378"/>
      <c r="CT564" s="155"/>
      <c r="CU564" s="155"/>
      <c r="CV564" s="155"/>
      <c r="CW564" s="155"/>
      <c r="CX564" s="155"/>
      <c r="CY564" s="155"/>
      <c r="CZ564" s="155"/>
      <c r="DA564" s="155"/>
      <c r="DB564" s="155"/>
      <c r="DC564" s="155"/>
      <c r="DD564" s="155"/>
      <c r="DE564" s="155"/>
      <c r="DF564" s="155"/>
      <c r="DG564" s="155"/>
      <c r="DH564" s="284" t="s">
        <v>1375</v>
      </c>
      <c r="DI564" s="146" t="s">
        <v>124</v>
      </c>
      <c r="DJ564" s="148" t="s">
        <v>2429</v>
      </c>
      <c r="DK564" s="130" t="s">
        <v>2988</v>
      </c>
      <c r="DL564" s="127" t="s">
        <v>2983</v>
      </c>
      <c r="DM564" s="84" t="s">
        <v>2989</v>
      </c>
      <c r="DN564" s="84" t="s">
        <v>2990</v>
      </c>
      <c r="DO564" s="343"/>
      <c r="DP564" s="343"/>
      <c r="DQ564" s="84" t="s">
        <v>2663</v>
      </c>
      <c r="DR564" s="343"/>
      <c r="DS564" s="343"/>
      <c r="DT564" s="343"/>
      <c r="DU564" s="343"/>
      <c r="DV564" s="84">
        <v>83692104</v>
      </c>
      <c r="DW564" s="84" t="s">
        <v>2991</v>
      </c>
      <c r="DX564" s="84">
        <v>9190</v>
      </c>
      <c r="DZ564" s="355"/>
      <c r="EA564" s="84" t="s">
        <v>25</v>
      </c>
      <c r="ED564" s="343"/>
      <c r="EE564" s="343"/>
      <c r="EF564" s="343"/>
      <c r="EG564" s="355"/>
      <c r="EH564" s="355"/>
      <c r="EI564" s="126"/>
      <c r="EJ564" s="84" t="s">
        <v>26</v>
      </c>
      <c r="EK564" s="84" t="s">
        <v>25</v>
      </c>
      <c r="EM564" s="84" t="s">
        <v>1759</v>
      </c>
      <c r="EO564" s="84" t="s">
        <v>1862</v>
      </c>
      <c r="EP564" s="343"/>
      <c r="EQ564" s="84" t="s">
        <v>1761</v>
      </c>
      <c r="ES564" s="84" t="s">
        <v>4</v>
      </c>
      <c r="ET564" s="343"/>
      <c r="EU564" s="84" t="s">
        <v>113</v>
      </c>
      <c r="EV564" s="343"/>
      <c r="EW564" s="84" t="s">
        <v>1370</v>
      </c>
      <c r="EX564" s="343"/>
      <c r="EY564" s="84" t="s">
        <v>8</v>
      </c>
      <c r="FA564" s="84" t="s">
        <v>26</v>
      </c>
      <c r="FB564" s="343"/>
      <c r="FD564" s="343"/>
      <c r="FE564" s="84" t="s">
        <v>2354</v>
      </c>
      <c r="FF564" s="84" t="s">
        <v>1865</v>
      </c>
      <c r="FG564" s="84" t="s">
        <v>26</v>
      </c>
      <c r="FH564" s="96" t="s">
        <v>1375</v>
      </c>
      <c r="FL564"/>
      <c r="FV564"/>
      <c r="GC564" s="343"/>
      <c r="GD564" s="343"/>
      <c r="GE564" s="343"/>
      <c r="GF564" s="355"/>
      <c r="GG564" s="355"/>
      <c r="GH564" s="331"/>
      <c r="GO564" s="343"/>
      <c r="GQ564" s="343"/>
      <c r="GS564" s="343"/>
      <c r="GY564"/>
      <c r="GZ564"/>
      <c r="HA564" s="97"/>
    </row>
    <row r="565" spans="1:209" s="84" customFormat="1" x14ac:dyDescent="0.35">
      <c r="A565" s="137">
        <v>113</v>
      </c>
      <c r="B565" s="343"/>
      <c r="C565" s="84" t="s">
        <v>1412</v>
      </c>
      <c r="D565" s="124">
        <v>44235</v>
      </c>
      <c r="E565" s="124">
        <v>44235</v>
      </c>
      <c r="F565" s="343"/>
      <c r="G565" s="125" t="s">
        <v>2992</v>
      </c>
      <c r="H565" s="97" t="s">
        <v>1375</v>
      </c>
      <c r="I565" s="126"/>
      <c r="J565" s="343"/>
      <c r="K565" s="355"/>
      <c r="L565" s="127"/>
      <c r="M565" s="360"/>
      <c r="N565" s="267" t="s">
        <v>19657</v>
      </c>
      <c r="O565" s="354"/>
      <c r="P565" s="354"/>
      <c r="Q565" s="127"/>
      <c r="R565" s="127"/>
      <c r="S565" s="127"/>
      <c r="T565" s="126"/>
      <c r="U565" s="124"/>
      <c r="V565" s="124"/>
      <c r="W565" s="126"/>
      <c r="X565" s="362"/>
      <c r="Y565" s="362"/>
      <c r="Z565" s="126"/>
      <c r="AA565" s="126"/>
      <c r="AB565" s="124"/>
      <c r="AC565" s="124"/>
      <c r="AD565" s="362"/>
      <c r="AE565" s="362"/>
      <c r="AF565" s="363"/>
      <c r="AG565" s="363"/>
      <c r="AH565" s="97" t="s">
        <v>1375</v>
      </c>
      <c r="AI565" s="124">
        <v>44234</v>
      </c>
      <c r="AJ565" s="252" t="s">
        <v>2993</v>
      </c>
      <c r="AK565" s="124"/>
      <c r="AL565" s="252"/>
      <c r="AM565" s="85" t="s">
        <v>28</v>
      </c>
      <c r="AN565" s="85" t="s">
        <v>26</v>
      </c>
      <c r="AO565" s="85" t="s">
        <v>26</v>
      </c>
      <c r="AP565" s="85"/>
      <c r="AQ565" s="85"/>
      <c r="AR565" s="85"/>
      <c r="AS565" s="335" t="s">
        <v>2994</v>
      </c>
      <c r="AT565" s="335"/>
      <c r="AU565" s="85"/>
      <c r="AV565" s="85"/>
      <c r="AW565" s="85"/>
      <c r="AX565" s="97" t="s">
        <v>1375</v>
      </c>
      <c r="AY565" s="85" t="s">
        <v>26</v>
      </c>
      <c r="AZ565" s="85" t="s">
        <v>26</v>
      </c>
      <c r="BA565" s="85" t="s">
        <v>26</v>
      </c>
      <c r="BB565" s="85" t="s">
        <v>26</v>
      </c>
      <c r="BC565" s="355"/>
      <c r="BD565" s="85" t="s">
        <v>33</v>
      </c>
      <c r="BE565" s="85" t="s">
        <v>13</v>
      </c>
      <c r="BF565" s="85"/>
      <c r="BG565" s="85"/>
      <c r="BH565" s="304" t="s">
        <v>18051</v>
      </c>
      <c r="BI565" s="355"/>
      <c r="BM565" s="123" t="s">
        <v>106</v>
      </c>
      <c r="BN565" s="123"/>
      <c r="BO565" s="123"/>
      <c r="BP565" s="123"/>
      <c r="BQ565" s="4" t="s">
        <v>8</v>
      </c>
      <c r="BR565" s="123"/>
      <c r="BS565" s="123"/>
      <c r="BT565"/>
      <c r="BU565"/>
      <c r="BV565" s="96" t="s">
        <v>1375</v>
      </c>
      <c r="BW565" s="85" t="s">
        <v>43</v>
      </c>
      <c r="BX565" s="372"/>
      <c r="BY565" s="372"/>
      <c r="BZ565" s="129" t="s">
        <v>71</v>
      </c>
      <c r="CA565" t="s">
        <v>3022</v>
      </c>
      <c r="CB565">
        <v>12000</v>
      </c>
      <c r="CC565" s="126"/>
      <c r="CD565" s="123" t="s">
        <v>3021</v>
      </c>
      <c r="CE565" s="123" t="s">
        <v>1446</v>
      </c>
      <c r="CG565" s="126"/>
      <c r="CH565" s="123">
        <v>244</v>
      </c>
      <c r="CI565" s="126"/>
      <c r="CJ565" s="85" t="s">
        <v>26</v>
      </c>
      <c r="CK565" s="85" t="s">
        <v>26</v>
      </c>
      <c r="CL565" s="85"/>
      <c r="CM565" s="85"/>
      <c r="CN565" s="96" t="s">
        <v>2972</v>
      </c>
      <c r="CO565" s="155"/>
      <c r="CP565" s="155"/>
      <c r="CQ565" s="285"/>
      <c r="CR565" s="155"/>
      <c r="CS565" s="378"/>
      <c r="CT565" s="155"/>
      <c r="CU565" s="155"/>
      <c r="CV565" s="155"/>
      <c r="CW565" s="155"/>
      <c r="CX565" s="155"/>
      <c r="CY565" s="155"/>
      <c r="CZ565" s="155"/>
      <c r="DA565" s="155"/>
      <c r="DB565" s="155"/>
      <c r="DC565" s="155"/>
      <c r="DD565" s="155"/>
      <c r="DE565" s="155"/>
      <c r="DF565" s="155"/>
      <c r="DG565" s="155"/>
      <c r="DH565" s="284" t="s">
        <v>1375</v>
      </c>
      <c r="DI565" s="146" t="s">
        <v>120</v>
      </c>
      <c r="DJ565" s="148" t="s">
        <v>2995</v>
      </c>
      <c r="DK565" s="130" t="s">
        <v>2993</v>
      </c>
      <c r="DL565" s="127" t="s">
        <v>2983</v>
      </c>
      <c r="DN565" s="84" t="s">
        <v>2994</v>
      </c>
      <c r="DO565" s="343"/>
      <c r="DP565" s="343"/>
      <c r="DQ565" s="84" t="s">
        <v>2996</v>
      </c>
      <c r="DR565" s="343"/>
      <c r="DS565" s="343"/>
      <c r="DT565" s="343"/>
      <c r="DU565" s="343"/>
      <c r="DW565" s="84" t="s">
        <v>2997</v>
      </c>
      <c r="DX565" s="84">
        <v>9221</v>
      </c>
      <c r="DZ565" s="355"/>
      <c r="EA565" s="84" t="s">
        <v>25</v>
      </c>
      <c r="ED565" s="343"/>
      <c r="EE565" s="343"/>
      <c r="EF565" s="343"/>
      <c r="EG565" s="355"/>
      <c r="EH565" s="355"/>
      <c r="EI565" s="126" t="s">
        <v>14819</v>
      </c>
      <c r="EJ565" s="84" t="s">
        <v>26</v>
      </c>
      <c r="EK565" s="84" t="s">
        <v>25</v>
      </c>
      <c r="EM565" s="84" t="s">
        <v>1759</v>
      </c>
      <c r="EO565" s="84" t="s">
        <v>2782</v>
      </c>
      <c r="EP565" s="343"/>
      <c r="EQ565" s="84" t="s">
        <v>1761</v>
      </c>
      <c r="ES565" s="84" t="s">
        <v>4</v>
      </c>
      <c r="ET565" s="343"/>
      <c r="EU565" s="84" t="s">
        <v>116</v>
      </c>
      <c r="EV565" s="343"/>
      <c r="EW565" s="84" t="s">
        <v>1368</v>
      </c>
      <c r="EX565" s="343"/>
      <c r="EY565" s="84" t="s">
        <v>8</v>
      </c>
      <c r="FA565" s="84" t="s">
        <v>25</v>
      </c>
      <c r="FB565" s="343"/>
      <c r="FC565" s="84" t="s">
        <v>1816</v>
      </c>
      <c r="FD565" s="343"/>
      <c r="FE565" s="84" t="s">
        <v>2878</v>
      </c>
      <c r="FG565" s="84" t="s">
        <v>26</v>
      </c>
      <c r="FH565" s="96" t="s">
        <v>1375</v>
      </c>
      <c r="FL565"/>
      <c r="FV565"/>
      <c r="GC565" s="343"/>
      <c r="GD565" s="343"/>
      <c r="GE565" s="343"/>
      <c r="GF565" s="355"/>
      <c r="GG565" s="355"/>
      <c r="GH565" s="331"/>
      <c r="GO565" s="343"/>
      <c r="GQ565" s="343"/>
      <c r="GS565" s="343"/>
      <c r="GY565"/>
      <c r="GZ565"/>
      <c r="HA565" s="97"/>
    </row>
    <row r="566" spans="1:209" s="84" customFormat="1" x14ac:dyDescent="0.35">
      <c r="A566" s="137">
        <v>112</v>
      </c>
      <c r="B566" s="343"/>
      <c r="C566" s="84" t="s">
        <v>1412</v>
      </c>
      <c r="D566" s="124">
        <v>44273</v>
      </c>
      <c r="E566" s="124">
        <v>44278</v>
      </c>
      <c r="F566" s="339"/>
      <c r="G566" s="125" t="s">
        <v>2998</v>
      </c>
      <c r="H566" s="266" t="s">
        <v>1375</v>
      </c>
      <c r="I566" s="123"/>
      <c r="J566" s="339"/>
      <c r="K566" s="355"/>
      <c r="L566" s="267">
        <v>44270</v>
      </c>
      <c r="M566" s="354"/>
      <c r="N566" s="267" t="s">
        <v>19657</v>
      </c>
      <c r="O566" s="354"/>
      <c r="P566" s="354"/>
      <c r="Q566" s="267"/>
      <c r="R566" s="267"/>
      <c r="S566" s="267"/>
      <c r="T566" s="126"/>
      <c r="U566" s="124"/>
      <c r="V566" s="124"/>
      <c r="W566" s="126"/>
      <c r="X566" s="362"/>
      <c r="Y566" s="362"/>
      <c r="Z566" s="126"/>
      <c r="AA566" s="126"/>
      <c r="AB566" s="124"/>
      <c r="AC566" s="124"/>
      <c r="AD566" s="362"/>
      <c r="AE566" s="362"/>
      <c r="AF566" s="363"/>
      <c r="AG566" s="363"/>
      <c r="AH566" s="266" t="s">
        <v>1375</v>
      </c>
      <c r="AI566" s="124">
        <v>44232</v>
      </c>
      <c r="AJ566" s="252">
        <v>0.54999999999999993</v>
      </c>
      <c r="AK566" s="124">
        <v>44232</v>
      </c>
      <c r="AL566" s="252">
        <v>0.55069444444444449</v>
      </c>
      <c r="AM566" s="85" t="s">
        <v>28</v>
      </c>
      <c r="AN566" s="85" t="s">
        <v>26</v>
      </c>
      <c r="AO566" s="85" t="s">
        <v>26</v>
      </c>
      <c r="AP566" s="85">
        <v>1248889</v>
      </c>
      <c r="AQ566" s="85" t="s">
        <v>3002</v>
      </c>
      <c r="AR566" s="85"/>
      <c r="AS566" s="335" t="s">
        <v>3003</v>
      </c>
      <c r="AT566" s="335">
        <v>120510991</v>
      </c>
      <c r="AU566" s="85"/>
      <c r="AV566" s="85"/>
      <c r="AW566" s="85" t="s">
        <v>3884</v>
      </c>
      <c r="AX566" s="266" t="s">
        <v>1375</v>
      </c>
      <c r="AY566" s="85" t="s">
        <v>26</v>
      </c>
      <c r="AZ566" s="85" t="s">
        <v>25</v>
      </c>
      <c r="BA566" s="85" t="s">
        <v>26</v>
      </c>
      <c r="BB566" s="85" t="s">
        <v>26</v>
      </c>
      <c r="BC566" s="355"/>
      <c r="BD566" s="85" t="s">
        <v>27</v>
      </c>
      <c r="BE566" s="85" t="s">
        <v>13</v>
      </c>
      <c r="BF566" s="85" t="s">
        <v>34</v>
      </c>
      <c r="BG566" s="85" t="s">
        <v>34</v>
      </c>
      <c r="BH566" s="304" t="s">
        <v>18051</v>
      </c>
      <c r="BI566" s="355"/>
      <c r="BJ566" s="123"/>
      <c r="BK566" s="123"/>
      <c r="BL566" s="123"/>
      <c r="BM566" s="123" t="s">
        <v>102</v>
      </c>
      <c r="BN566" s="123" t="s">
        <v>1378</v>
      </c>
      <c r="BO566" s="123" t="s">
        <v>1391</v>
      </c>
      <c r="BP566" s="123" t="s">
        <v>25</v>
      </c>
      <c r="BQ566" s="4" t="s">
        <v>8</v>
      </c>
      <c r="BR566" s="123" t="s">
        <v>1614</v>
      </c>
      <c r="BS566" s="123" t="s">
        <v>1626</v>
      </c>
      <c r="BT566" t="s">
        <v>12868</v>
      </c>
      <c r="BU566" t="s">
        <v>12686</v>
      </c>
      <c r="BV566" s="266" t="s">
        <v>1375</v>
      </c>
      <c r="BW566" s="85" t="s">
        <v>1404</v>
      </c>
      <c r="BX566" s="372"/>
      <c r="BY566" s="372"/>
      <c r="BZ566" s="129" t="s">
        <v>394</v>
      </c>
      <c r="CA566" t="s">
        <v>3004</v>
      </c>
      <c r="CB566">
        <v>12000</v>
      </c>
      <c r="CC566" s="265"/>
      <c r="CD566" s="123" t="s">
        <v>12687</v>
      </c>
      <c r="CE566" s="123" t="s">
        <v>1483</v>
      </c>
      <c r="CF566" s="123"/>
      <c r="CG566" s="265"/>
      <c r="CH566" s="123">
        <v>175</v>
      </c>
      <c r="CI566" s="265"/>
      <c r="CJ566" s="85" t="s">
        <v>26</v>
      </c>
      <c r="CK566" s="85" t="s">
        <v>26</v>
      </c>
      <c r="CL566" s="85"/>
      <c r="CM566" s="85"/>
      <c r="CN566" s="96" t="s">
        <v>2972</v>
      </c>
      <c r="CO566" s="155"/>
      <c r="CP566" s="155"/>
      <c r="CQ566" s="285"/>
      <c r="CR566" s="155"/>
      <c r="CS566" s="378"/>
      <c r="CT566" s="155"/>
      <c r="CU566" s="155"/>
      <c r="CV566" s="155"/>
      <c r="CW566" s="155"/>
      <c r="CX566" s="155"/>
      <c r="CY566" s="155"/>
      <c r="CZ566" s="155"/>
      <c r="DA566" s="155"/>
      <c r="DB566" s="155"/>
      <c r="DC566" s="155"/>
      <c r="DD566" s="155"/>
      <c r="DE566" s="155"/>
      <c r="DF566" s="155"/>
      <c r="DG566" s="155"/>
      <c r="DH566" s="284" t="s">
        <v>1375</v>
      </c>
      <c r="DI566" s="146" t="s">
        <v>2685</v>
      </c>
      <c r="DJ566" s="148" t="s">
        <v>3005</v>
      </c>
      <c r="DK566" s="130" t="s">
        <v>3000</v>
      </c>
      <c r="DL566" s="127" t="s">
        <v>2999</v>
      </c>
      <c r="DM566" s="84" t="s">
        <v>3001</v>
      </c>
      <c r="DN566" s="84" t="s">
        <v>3003</v>
      </c>
      <c r="DO566" s="343"/>
      <c r="DP566" s="343"/>
      <c r="DQ566" s="84" t="s">
        <v>2905</v>
      </c>
      <c r="DR566" s="343"/>
      <c r="DS566" s="343"/>
      <c r="DT566" s="343"/>
      <c r="DU566" s="343"/>
      <c r="DV566" s="84">
        <v>43311108</v>
      </c>
      <c r="DW566" s="84" t="s">
        <v>3006</v>
      </c>
      <c r="DX566" s="84">
        <v>9111</v>
      </c>
      <c r="DZ566" s="355"/>
      <c r="EA566" s="84" t="s">
        <v>25</v>
      </c>
      <c r="ED566" s="343"/>
      <c r="EE566" s="343"/>
      <c r="EF566" s="343"/>
      <c r="EG566" s="355"/>
      <c r="EH566" s="355"/>
      <c r="EI566" s="126">
        <v>4642</v>
      </c>
      <c r="EJ566" s="84" t="s">
        <v>26</v>
      </c>
      <c r="EK566" s="84" t="s">
        <v>25</v>
      </c>
      <c r="EM566" s="84" t="s">
        <v>1759</v>
      </c>
      <c r="EO566" s="84" t="s">
        <v>1835</v>
      </c>
      <c r="EP566" s="343"/>
      <c r="EQ566" s="84" t="s">
        <v>1761</v>
      </c>
      <c r="ES566" s="84" t="s">
        <v>1888</v>
      </c>
      <c r="ET566" s="343"/>
      <c r="EU566" s="84" t="s">
        <v>112</v>
      </c>
      <c r="EV566" s="343"/>
      <c r="EW566" s="84" t="s">
        <v>1368</v>
      </c>
      <c r="EX566" s="343"/>
      <c r="EY566" s="84" t="s">
        <v>8</v>
      </c>
      <c r="FA566" s="84" t="s">
        <v>26</v>
      </c>
      <c r="FB566" s="343"/>
      <c r="FD566" s="343"/>
      <c r="FE566" s="84" t="s">
        <v>2023</v>
      </c>
      <c r="FF566" s="84" t="s">
        <v>3007</v>
      </c>
      <c r="FG566" s="84" t="s">
        <v>26</v>
      </c>
      <c r="FH566" s="96" t="s">
        <v>1375</v>
      </c>
      <c r="FI566" s="84" t="s">
        <v>1839</v>
      </c>
      <c r="FJ566" s="84" t="s">
        <v>53</v>
      </c>
      <c r="FK566" s="84" t="s">
        <v>52</v>
      </c>
      <c r="FL566" t="s">
        <v>3008</v>
      </c>
      <c r="FM566" s="84" t="s">
        <v>3002</v>
      </c>
      <c r="FN566" s="84" t="s">
        <v>1839</v>
      </c>
      <c r="FO566" s="84" t="s">
        <v>1841</v>
      </c>
      <c r="FP566" s="84" t="s">
        <v>3009</v>
      </c>
      <c r="FQ566" s="84" t="s">
        <v>3010</v>
      </c>
      <c r="FR566" s="84" t="s">
        <v>1869</v>
      </c>
      <c r="FS566" s="84" t="s">
        <v>1844</v>
      </c>
      <c r="FT566" s="84" t="s">
        <v>1845</v>
      </c>
      <c r="FU566" s="84" t="s">
        <v>9</v>
      </c>
      <c r="FV566" t="s">
        <v>3011</v>
      </c>
      <c r="FW566" s="84" t="s">
        <v>1846</v>
      </c>
      <c r="FX566" s="84" t="s">
        <v>1424</v>
      </c>
      <c r="FY566" s="84" t="s">
        <v>3001</v>
      </c>
      <c r="FZ566" s="84" t="s">
        <v>3012</v>
      </c>
      <c r="GA566" s="84" t="s">
        <v>56</v>
      </c>
      <c r="GB566" s="84" t="s">
        <v>1375</v>
      </c>
      <c r="GC566" s="343"/>
      <c r="GD566" s="343"/>
      <c r="GE566" s="343"/>
      <c r="GF566" s="355"/>
      <c r="GG566" s="355"/>
      <c r="GH566" s="331" t="s">
        <v>1375</v>
      </c>
      <c r="GI566" s="84" t="s">
        <v>9</v>
      </c>
      <c r="GJ566" s="84" t="s">
        <v>1435</v>
      </c>
      <c r="GK566" s="84" t="s">
        <v>1375</v>
      </c>
      <c r="GL566" s="84" t="s">
        <v>9</v>
      </c>
      <c r="GM566" s="84" t="s">
        <v>1848</v>
      </c>
      <c r="GN566" s="84" t="s">
        <v>3013</v>
      </c>
      <c r="GO566" s="343"/>
      <c r="GP566" s="84" t="s">
        <v>1850</v>
      </c>
      <c r="GQ566" s="343"/>
      <c r="GR566" s="84" t="s">
        <v>3014</v>
      </c>
      <c r="GS566" s="343"/>
      <c r="GT566" s="84" t="s">
        <v>3015</v>
      </c>
      <c r="GU566" s="84" t="s">
        <v>3016</v>
      </c>
      <c r="GV566" s="84" t="s">
        <v>9</v>
      </c>
      <c r="GW566" s="84" t="s">
        <v>3017</v>
      </c>
      <c r="GX566" s="84" t="s">
        <v>3002</v>
      </c>
      <c r="GY566"/>
      <c r="GZ566"/>
      <c r="HA566" s="97"/>
    </row>
    <row r="567" spans="1:209" s="84" customFormat="1" x14ac:dyDescent="0.35">
      <c r="A567" s="137">
        <v>111</v>
      </c>
      <c r="B567" s="343"/>
      <c r="C567" s="84" t="s">
        <v>1412</v>
      </c>
      <c r="D567" s="124">
        <v>44305</v>
      </c>
      <c r="E567" s="124">
        <v>44305</v>
      </c>
      <c r="F567" s="343"/>
      <c r="G567" s="125" t="s">
        <v>2966</v>
      </c>
      <c r="H567" s="97" t="s">
        <v>1375</v>
      </c>
      <c r="I567" s="126"/>
      <c r="J567" s="343"/>
      <c r="K567" s="355"/>
      <c r="L567" s="127"/>
      <c r="M567" s="360"/>
      <c r="N567" s="267" t="s">
        <v>19657</v>
      </c>
      <c r="O567" s="354"/>
      <c r="P567" s="354"/>
      <c r="Q567" s="127"/>
      <c r="R567" s="127"/>
      <c r="S567" s="127"/>
      <c r="T567" s="126"/>
      <c r="U567" s="124"/>
      <c r="V567" s="124"/>
      <c r="W567" s="126"/>
      <c r="X567" s="362"/>
      <c r="Y567" s="362"/>
      <c r="Z567" s="126"/>
      <c r="AA567" s="126"/>
      <c r="AB567" s="124"/>
      <c r="AC567" s="124"/>
      <c r="AD567" s="362"/>
      <c r="AE567" s="362"/>
      <c r="AF567" s="363"/>
      <c r="AG567" s="363"/>
      <c r="AH567" s="97" t="s">
        <v>1375</v>
      </c>
      <c r="AI567" s="124">
        <v>44231</v>
      </c>
      <c r="AJ567" s="252">
        <v>0.4375</v>
      </c>
      <c r="AK567" s="124"/>
      <c r="AL567" s="252"/>
      <c r="AM567" s="85" t="s">
        <v>1396</v>
      </c>
      <c r="AN567" s="85" t="s">
        <v>26</v>
      </c>
      <c r="AO567" s="85" t="s">
        <v>26</v>
      </c>
      <c r="AP567" s="85"/>
      <c r="AQ567" s="85"/>
      <c r="AR567" s="85" t="s">
        <v>2968</v>
      </c>
      <c r="AS567" s="335"/>
      <c r="AT567" s="335">
        <v>120499462</v>
      </c>
      <c r="AU567" s="85"/>
      <c r="AV567" s="85"/>
      <c r="AW567" s="85"/>
      <c r="AX567" s="97" t="s">
        <v>1375</v>
      </c>
      <c r="AY567" s="85" t="s">
        <v>26</v>
      </c>
      <c r="AZ567" s="85" t="s">
        <v>25</v>
      </c>
      <c r="BA567" s="85" t="s">
        <v>26</v>
      </c>
      <c r="BB567" s="85" t="s">
        <v>26</v>
      </c>
      <c r="BC567" s="355"/>
      <c r="BD567" s="85" t="s">
        <v>27</v>
      </c>
      <c r="BE567" s="85" t="s">
        <v>13</v>
      </c>
      <c r="BF567" s="85" t="s">
        <v>35</v>
      </c>
      <c r="BG567" s="85"/>
      <c r="BH567" s="304" t="s">
        <v>18051</v>
      </c>
      <c r="BI567" s="355"/>
      <c r="BM567" s="123" t="s">
        <v>102</v>
      </c>
      <c r="BN567" s="123" t="s">
        <v>1524</v>
      </c>
      <c r="BO567" s="123" t="s">
        <v>3725</v>
      </c>
      <c r="BP567" s="123" t="s">
        <v>26</v>
      </c>
      <c r="BQ567" s="4" t="s">
        <v>8</v>
      </c>
      <c r="BR567" s="123" t="s">
        <v>1618</v>
      </c>
      <c r="BS567" s="123" t="s">
        <v>87</v>
      </c>
      <c r="BT567"/>
      <c r="BU567"/>
      <c r="BV567" s="96" t="s">
        <v>1375</v>
      </c>
      <c r="BW567" s="85" t="s">
        <v>44</v>
      </c>
      <c r="BX567" s="372"/>
      <c r="BY567" s="372"/>
      <c r="BZ567" s="129" t="s">
        <v>84</v>
      </c>
      <c r="CA567" t="s">
        <v>2967</v>
      </c>
      <c r="CB567">
        <v>60000</v>
      </c>
      <c r="CC567" s="126"/>
      <c r="CD567" s="84" t="s">
        <v>18</v>
      </c>
      <c r="CE567" s="123" t="s">
        <v>1446</v>
      </c>
      <c r="CG567" s="126"/>
      <c r="CH567" s="123">
        <v>335</v>
      </c>
      <c r="CI567" s="126"/>
      <c r="CJ567" s="85" t="s">
        <v>26</v>
      </c>
      <c r="CK567" s="85" t="s">
        <v>26</v>
      </c>
      <c r="CL567" s="85"/>
      <c r="CM567" s="85"/>
      <c r="CN567" s="96" t="s">
        <v>2903</v>
      </c>
      <c r="CO567" s="155"/>
      <c r="CP567" s="155"/>
      <c r="CQ567" s="285"/>
      <c r="CR567" s="155"/>
      <c r="CS567" s="378"/>
      <c r="CT567" s="155"/>
      <c r="CU567" s="155"/>
      <c r="CV567" s="155"/>
      <c r="CW567" s="155"/>
      <c r="CX567" s="155"/>
      <c r="CY567" s="155"/>
      <c r="CZ567" s="155"/>
      <c r="DA567" s="155"/>
      <c r="DB567" s="155"/>
      <c r="DC567" s="155"/>
      <c r="DD567" s="155"/>
      <c r="DE567" s="155"/>
      <c r="DF567" s="155"/>
      <c r="DG567" s="155"/>
      <c r="DH567" s="284" t="s">
        <v>1375</v>
      </c>
      <c r="DI567" s="146"/>
      <c r="DJ567" s="148"/>
      <c r="DK567" s="130"/>
      <c r="DL567" s="127"/>
      <c r="DO567" s="343"/>
      <c r="DP567" s="343"/>
      <c r="DR567" s="343"/>
      <c r="DS567" s="343"/>
      <c r="DT567" s="343"/>
      <c r="DU567" s="343"/>
      <c r="DZ567" s="355"/>
      <c r="ED567" s="343"/>
      <c r="EE567" s="343"/>
      <c r="EF567" s="343"/>
      <c r="EG567" s="355"/>
      <c r="EH567" s="355"/>
      <c r="EI567" s="126"/>
      <c r="EP567" s="343"/>
      <c r="ET567" s="343"/>
      <c r="EV567" s="343"/>
      <c r="EX567" s="343"/>
      <c r="FB567" s="343"/>
      <c r="FD567" s="343"/>
      <c r="FH567" s="96" t="s">
        <v>1375</v>
      </c>
      <c r="FL567"/>
      <c r="FV567"/>
      <c r="GC567" s="343"/>
      <c r="GD567" s="343"/>
      <c r="GE567" s="343"/>
      <c r="GF567" s="355"/>
      <c r="GG567" s="355"/>
      <c r="GH567" s="331"/>
      <c r="GO567" s="343"/>
      <c r="GQ567" s="343"/>
      <c r="GS567" s="343"/>
      <c r="GY567"/>
      <c r="GZ567"/>
      <c r="HA567" s="97"/>
    </row>
    <row r="568" spans="1:209" s="84" customFormat="1" x14ac:dyDescent="0.35">
      <c r="A568" s="137">
        <v>110</v>
      </c>
      <c r="B568" s="343"/>
      <c r="C568" s="84" t="s">
        <v>1412</v>
      </c>
      <c r="D568" s="124">
        <v>44232</v>
      </c>
      <c r="E568" s="124">
        <v>44232</v>
      </c>
      <c r="F568" s="343"/>
      <c r="G568" s="125" t="s">
        <v>2948</v>
      </c>
      <c r="H568" s="97" t="s">
        <v>1375</v>
      </c>
      <c r="I568" s="126"/>
      <c r="J568" s="343"/>
      <c r="K568" s="355"/>
      <c r="L568" s="127"/>
      <c r="M568" s="360"/>
      <c r="N568" s="267" t="s">
        <v>19657</v>
      </c>
      <c r="O568" s="354"/>
      <c r="P568" s="354"/>
      <c r="Q568" s="127"/>
      <c r="R568" s="127"/>
      <c r="S568" s="127"/>
      <c r="T568" s="126"/>
      <c r="U568" s="124"/>
      <c r="V568" s="124"/>
      <c r="W568" s="126"/>
      <c r="X568" s="362"/>
      <c r="Y568" s="362"/>
      <c r="Z568" s="126"/>
      <c r="AA568" s="126"/>
      <c r="AB568" s="124"/>
      <c r="AC568" s="124"/>
      <c r="AD568" s="362"/>
      <c r="AE568" s="362"/>
      <c r="AF568" s="363"/>
      <c r="AG568" s="363"/>
      <c r="AH568" s="97" t="s">
        <v>1375</v>
      </c>
      <c r="AI568" s="124">
        <v>44231</v>
      </c>
      <c r="AJ568" s="252" t="s">
        <v>2950</v>
      </c>
      <c r="AK568" s="124"/>
      <c r="AL568" s="252"/>
      <c r="AM568" s="85" t="s">
        <v>28</v>
      </c>
      <c r="AN568" s="85" t="s">
        <v>26</v>
      </c>
      <c r="AO568" s="85" t="s">
        <v>26</v>
      </c>
      <c r="AP568" s="85"/>
      <c r="AQ568" s="85"/>
      <c r="AR568" s="85"/>
      <c r="AS568" s="335">
        <v>7814844594</v>
      </c>
      <c r="AT568" s="335"/>
      <c r="AU568" s="85"/>
      <c r="AV568" s="85"/>
      <c r="AW568" s="85"/>
      <c r="AX568" s="97" t="s">
        <v>1375</v>
      </c>
      <c r="AY568" s="85" t="s">
        <v>26</v>
      </c>
      <c r="AZ568" s="85" t="s">
        <v>26</v>
      </c>
      <c r="BA568" s="85" t="s">
        <v>26</v>
      </c>
      <c r="BB568" s="85" t="s">
        <v>26</v>
      </c>
      <c r="BC568" s="355"/>
      <c r="BD568" s="85" t="s">
        <v>33</v>
      </c>
      <c r="BE568" s="85" t="s">
        <v>16</v>
      </c>
      <c r="BF568" s="85"/>
      <c r="BG568" s="85"/>
      <c r="BH568" s="304" t="s">
        <v>18051</v>
      </c>
      <c r="BI568" s="355"/>
      <c r="BM568" s="123" t="s">
        <v>106</v>
      </c>
      <c r="BN568" s="123"/>
      <c r="BO568" s="123"/>
      <c r="BP568" s="123"/>
      <c r="BQ568" s="4" t="s">
        <v>8</v>
      </c>
      <c r="BR568" s="123"/>
      <c r="BS568" s="123"/>
      <c r="BT568"/>
      <c r="BU568"/>
      <c r="BV568" s="96" t="s">
        <v>1375</v>
      </c>
      <c r="BW568" s="85" t="s">
        <v>44</v>
      </c>
      <c r="BX568" s="372"/>
      <c r="BY568" s="372"/>
      <c r="BZ568" s="129" t="s">
        <v>262</v>
      </c>
      <c r="CA568" t="s">
        <v>2965</v>
      </c>
      <c r="CB568">
        <v>17000</v>
      </c>
      <c r="CC568" s="126"/>
      <c r="CD568" s="84" t="s">
        <v>1368</v>
      </c>
      <c r="CE568" s="123" t="s">
        <v>17</v>
      </c>
      <c r="CG568" s="126"/>
      <c r="CH568" s="123">
        <v>370</v>
      </c>
      <c r="CI568" s="126"/>
      <c r="CJ568" s="85" t="s">
        <v>26</v>
      </c>
      <c r="CK568" s="85" t="s">
        <v>26</v>
      </c>
      <c r="CL568" s="85"/>
      <c r="CM568" s="85"/>
      <c r="CN568" s="96" t="s">
        <v>2903</v>
      </c>
      <c r="CO568" s="155"/>
      <c r="CP568" s="155"/>
      <c r="CQ568" s="285"/>
      <c r="CR568" s="155"/>
      <c r="CS568" s="378"/>
      <c r="CT568" s="155"/>
      <c r="CU568" s="155"/>
      <c r="CV568" s="155"/>
      <c r="CW568" s="155"/>
      <c r="CX568" s="155"/>
      <c r="CY568" s="155"/>
      <c r="CZ568" s="155"/>
      <c r="DA568" s="155"/>
      <c r="DB568" s="155"/>
      <c r="DC568" s="155"/>
      <c r="DD568" s="155"/>
      <c r="DE568" s="155"/>
      <c r="DF568" s="155"/>
      <c r="DG568" s="155"/>
      <c r="DH568" s="284" t="s">
        <v>1375</v>
      </c>
      <c r="DI568" s="146" t="s">
        <v>123</v>
      </c>
      <c r="DJ568" s="148" t="s">
        <v>2951</v>
      </c>
      <c r="DK568" s="130" t="s">
        <v>2950</v>
      </c>
      <c r="DL568" s="127" t="s">
        <v>2949</v>
      </c>
      <c r="DN568" s="84">
        <v>7814844594</v>
      </c>
      <c r="DO568" s="343"/>
      <c r="DP568" s="343"/>
      <c r="DQ568" s="84" t="s">
        <v>2952</v>
      </c>
      <c r="DR568" s="343"/>
      <c r="DS568" s="343"/>
      <c r="DT568" s="343"/>
      <c r="DU568" s="343"/>
      <c r="DV568" s="84">
        <v>162831702</v>
      </c>
      <c r="DW568" s="84" t="s">
        <v>2953</v>
      </c>
      <c r="DX568" s="84">
        <v>1121</v>
      </c>
      <c r="DZ568" s="355"/>
      <c r="EA568" s="84" t="s">
        <v>25</v>
      </c>
      <c r="ED568" s="343"/>
      <c r="EE568" s="343"/>
      <c r="EF568" s="343"/>
      <c r="EG568" s="355"/>
      <c r="EH568" s="355"/>
      <c r="EI568" s="126"/>
      <c r="EJ568" s="84" t="s">
        <v>26</v>
      </c>
      <c r="EK568" s="84" t="s">
        <v>25</v>
      </c>
      <c r="EL568" s="84" t="s">
        <v>25</v>
      </c>
      <c r="EM568" s="84" t="s">
        <v>1759</v>
      </c>
      <c r="EO568" s="84" t="s">
        <v>1760</v>
      </c>
      <c r="EP568" s="343"/>
      <c r="EQ568" s="84" t="s">
        <v>1761</v>
      </c>
      <c r="ES568" s="84" t="s">
        <v>6</v>
      </c>
      <c r="ET568" s="343"/>
      <c r="EU568" s="84" t="s">
        <v>112</v>
      </c>
      <c r="EV568" s="343"/>
      <c r="EW568" s="84" t="s">
        <v>1368</v>
      </c>
      <c r="EX568" s="343"/>
      <c r="EY568" s="84" t="s">
        <v>8</v>
      </c>
      <c r="FA568" s="84" t="s">
        <v>25</v>
      </c>
      <c r="FB568" s="343"/>
      <c r="FC568" s="84" t="s">
        <v>1816</v>
      </c>
      <c r="FD568" s="343"/>
      <c r="FH568" s="96" t="s">
        <v>1375</v>
      </c>
      <c r="FL568"/>
      <c r="FV568"/>
      <c r="GC568" s="343"/>
      <c r="GD568" s="343"/>
      <c r="GE568" s="343"/>
      <c r="GF568" s="355"/>
      <c r="GG568" s="355"/>
      <c r="GH568" s="331"/>
      <c r="GO568" s="343"/>
      <c r="GQ568" s="343"/>
      <c r="GS568" s="343"/>
      <c r="GY568"/>
      <c r="GZ568"/>
      <c r="HA568" s="97"/>
    </row>
    <row r="569" spans="1:209" s="84" customFormat="1" x14ac:dyDescent="0.35">
      <c r="A569" s="137">
        <v>109</v>
      </c>
      <c r="B569" s="343"/>
      <c r="C569" s="84" t="s">
        <v>1412</v>
      </c>
      <c r="D569" s="124">
        <v>44323</v>
      </c>
      <c r="E569" s="124">
        <v>44323</v>
      </c>
      <c r="F569" s="343"/>
      <c r="G569" s="125" t="s">
        <v>2954</v>
      </c>
      <c r="H569" s="97" t="s">
        <v>1375</v>
      </c>
      <c r="I569" s="126"/>
      <c r="J569" s="343"/>
      <c r="K569" s="355"/>
      <c r="L569" s="127"/>
      <c r="M569" s="360"/>
      <c r="N569" s="267" t="s">
        <v>19657</v>
      </c>
      <c r="O569" s="354"/>
      <c r="P569" s="354"/>
      <c r="Q569" s="127"/>
      <c r="R569" s="127"/>
      <c r="S569" s="127"/>
      <c r="T569" s="126" t="s">
        <v>25</v>
      </c>
      <c r="U569" s="124">
        <v>44323</v>
      </c>
      <c r="V569" s="124">
        <v>44323</v>
      </c>
      <c r="W569" s="126" t="s">
        <v>1633</v>
      </c>
      <c r="X569" s="362"/>
      <c r="Y569" s="362"/>
      <c r="Z569" s="126"/>
      <c r="AA569" s="126" t="s">
        <v>25</v>
      </c>
      <c r="AB569" s="124">
        <v>44322</v>
      </c>
      <c r="AC569" s="124">
        <v>44322</v>
      </c>
      <c r="AD569" s="362"/>
      <c r="AE569" s="362"/>
      <c r="AF569" s="363"/>
      <c r="AG569" s="363"/>
      <c r="AH569" s="97" t="s">
        <v>1375</v>
      </c>
      <c r="AI569" s="124">
        <v>44231</v>
      </c>
      <c r="AJ569" s="252" t="s">
        <v>2955</v>
      </c>
      <c r="AK569" s="124"/>
      <c r="AL569" s="252"/>
      <c r="AM569" s="85" t="s">
        <v>28</v>
      </c>
      <c r="AN569" s="85" t="s">
        <v>26</v>
      </c>
      <c r="AO569" s="85" t="s">
        <v>26</v>
      </c>
      <c r="AP569" s="85"/>
      <c r="AQ569" s="85"/>
      <c r="AR569" s="85"/>
      <c r="AS569" s="335">
        <v>3769135270</v>
      </c>
      <c r="AT569" s="335">
        <v>120499952</v>
      </c>
      <c r="AU569" s="85"/>
      <c r="AV569" s="85"/>
      <c r="AW569" s="85"/>
      <c r="AX569" s="97" t="s">
        <v>1375</v>
      </c>
      <c r="AY569" s="85" t="s">
        <v>26</v>
      </c>
      <c r="AZ569" s="85" t="s">
        <v>26</v>
      </c>
      <c r="BA569" s="85" t="s">
        <v>26</v>
      </c>
      <c r="BB569" s="85" t="s">
        <v>26</v>
      </c>
      <c r="BC569" s="355"/>
      <c r="BD569" s="85" t="s">
        <v>33</v>
      </c>
      <c r="BE569" s="85" t="s">
        <v>13</v>
      </c>
      <c r="BF569" s="85"/>
      <c r="BG569" s="85"/>
      <c r="BH569" s="304" t="s">
        <v>18051</v>
      </c>
      <c r="BI569" s="355"/>
      <c r="BM569" s="123" t="s">
        <v>39</v>
      </c>
      <c r="BN569" s="123"/>
      <c r="BO569" s="123"/>
      <c r="BP569" s="123" t="s">
        <v>26</v>
      </c>
      <c r="BQ569" s="4"/>
      <c r="BR569" s="123"/>
      <c r="BS569" s="123"/>
      <c r="BT569"/>
      <c r="BU569"/>
      <c r="BV569" s="96" t="s">
        <v>1375</v>
      </c>
      <c r="BW569" s="85" t="s">
        <v>1404</v>
      </c>
      <c r="BX569" s="372"/>
      <c r="BY569" s="372"/>
      <c r="BZ569" s="129" t="s">
        <v>244</v>
      </c>
      <c r="CA569" t="s">
        <v>2964</v>
      </c>
      <c r="CB569">
        <v>12000</v>
      </c>
      <c r="CC569" s="126"/>
      <c r="CD569" s="84" t="s">
        <v>1455</v>
      </c>
      <c r="CE569" s="123" t="s">
        <v>17</v>
      </c>
      <c r="CG569" s="126"/>
      <c r="CH569" s="123"/>
      <c r="CI569" s="126"/>
      <c r="CJ569" s="85" t="s">
        <v>26</v>
      </c>
      <c r="CK569" s="85" t="s">
        <v>26</v>
      </c>
      <c r="CL569" s="85"/>
      <c r="CM569" s="85"/>
      <c r="CN569" s="96" t="s">
        <v>2903</v>
      </c>
      <c r="CO569" s="155"/>
      <c r="CP569" s="155"/>
      <c r="CQ569" s="285"/>
      <c r="CR569" s="155"/>
      <c r="CS569" s="378"/>
      <c r="CT569" s="155"/>
      <c r="CU569" s="155"/>
      <c r="CV569" s="155"/>
      <c r="CW569" s="155"/>
      <c r="CX569" s="155"/>
      <c r="CY569" s="155"/>
      <c r="CZ569" s="155"/>
      <c r="DA569" s="155"/>
      <c r="DB569" s="155"/>
      <c r="DC569" s="155"/>
      <c r="DD569" s="155"/>
      <c r="DE569" s="155"/>
      <c r="DF569" s="155"/>
      <c r="DG569" s="155"/>
      <c r="DH569" s="284" t="s">
        <v>1375</v>
      </c>
      <c r="DI569" s="146" t="s">
        <v>126</v>
      </c>
      <c r="DJ569" s="148" t="s">
        <v>2956</v>
      </c>
      <c r="DK569" s="130" t="s">
        <v>2955</v>
      </c>
      <c r="DL569" s="127" t="s">
        <v>2949</v>
      </c>
      <c r="DN569" s="84">
        <v>3769135270</v>
      </c>
      <c r="DO569" s="343"/>
      <c r="DP569" s="343"/>
      <c r="DQ569" s="84" t="s">
        <v>2957</v>
      </c>
      <c r="DR569" s="343"/>
      <c r="DS569" s="343"/>
      <c r="DT569" s="343"/>
      <c r="DU569" s="343"/>
      <c r="DV569" s="84">
        <v>43201101</v>
      </c>
      <c r="DW569" s="84" t="s">
        <v>2958</v>
      </c>
      <c r="DX569" s="84">
        <v>1123</v>
      </c>
      <c r="DZ569" s="355"/>
      <c r="EA569" s="84" t="s">
        <v>25</v>
      </c>
      <c r="EB569" s="84">
        <v>4</v>
      </c>
      <c r="EC569" s="84" t="s">
        <v>1887</v>
      </c>
      <c r="ED569" s="343"/>
      <c r="EE569" s="343"/>
      <c r="EF569" s="343"/>
      <c r="EG569" s="355"/>
      <c r="EH569" s="355"/>
      <c r="EI569" s="126"/>
      <c r="EJ569" s="84" t="s">
        <v>26</v>
      </c>
      <c r="EK569" s="84" t="s">
        <v>25</v>
      </c>
      <c r="EL569" s="84" t="s">
        <v>26</v>
      </c>
      <c r="EM569" s="84" t="s">
        <v>1759</v>
      </c>
      <c r="EO569" s="84" t="s">
        <v>1760</v>
      </c>
      <c r="EP569" s="343"/>
      <c r="EQ569" s="84" t="s">
        <v>1761</v>
      </c>
      <c r="ES569" s="84" t="s">
        <v>1888</v>
      </c>
      <c r="ET569" s="343"/>
      <c r="EU569" s="84" t="s">
        <v>1807</v>
      </c>
      <c r="EV569" s="343"/>
      <c r="EW569" s="84" t="s">
        <v>1370</v>
      </c>
      <c r="EX569" s="343"/>
      <c r="EY569" s="84" t="s">
        <v>8</v>
      </c>
      <c r="FA569" s="84" t="s">
        <v>26</v>
      </c>
      <c r="FB569" s="343"/>
      <c r="FD569" s="343"/>
      <c r="FH569" s="96" t="s">
        <v>1375</v>
      </c>
      <c r="FL569"/>
      <c r="FV569"/>
      <c r="GC569" s="343"/>
      <c r="GD569" s="343"/>
      <c r="GE569" s="343"/>
      <c r="GF569" s="355"/>
      <c r="GG569" s="355"/>
      <c r="GH569" s="331"/>
      <c r="GO569" s="343"/>
      <c r="GQ569" s="343"/>
      <c r="GS569" s="343"/>
      <c r="GY569"/>
      <c r="GZ569"/>
      <c r="HA569" s="97"/>
    </row>
    <row r="570" spans="1:209" s="84" customFormat="1" x14ac:dyDescent="0.35">
      <c r="A570" s="137">
        <v>108</v>
      </c>
      <c r="B570" s="343"/>
      <c r="C570" s="84" t="s">
        <v>1412</v>
      </c>
      <c r="D570" s="124">
        <v>44232</v>
      </c>
      <c r="E570" s="124">
        <v>44232</v>
      </c>
      <c r="F570" s="349"/>
      <c r="G570" s="125" t="s">
        <v>2959</v>
      </c>
      <c r="H570" s="97" t="s">
        <v>1375</v>
      </c>
      <c r="I570" s="126"/>
      <c r="J570" s="343"/>
      <c r="K570" s="355"/>
      <c r="L570" s="127"/>
      <c r="M570" s="360"/>
      <c r="N570" s="267" t="s">
        <v>19657</v>
      </c>
      <c r="O570" s="354"/>
      <c r="P570" s="354"/>
      <c r="Q570" s="127"/>
      <c r="R570" s="127"/>
      <c r="S570" s="127"/>
      <c r="T570" s="126"/>
      <c r="U570" s="124"/>
      <c r="V570" s="124"/>
      <c r="W570" s="126"/>
      <c r="X570" s="362"/>
      <c r="Y570" s="362"/>
      <c r="Z570" s="126"/>
      <c r="AA570" s="126"/>
      <c r="AB570" s="124"/>
      <c r="AC570" s="124"/>
      <c r="AD570" s="362"/>
      <c r="AE570" s="362"/>
      <c r="AF570" s="363"/>
      <c r="AG570" s="363"/>
      <c r="AH570" s="97" t="s">
        <v>1375</v>
      </c>
      <c r="AI570" s="124">
        <v>44231</v>
      </c>
      <c r="AJ570" s="252" t="s">
        <v>2960</v>
      </c>
      <c r="AK570" s="124"/>
      <c r="AL570" s="252"/>
      <c r="AM570" s="85" t="s">
        <v>28</v>
      </c>
      <c r="AN570" s="85" t="s">
        <v>26</v>
      </c>
      <c r="AO570" s="85" t="s">
        <v>26</v>
      </c>
      <c r="AP570" s="85"/>
      <c r="AQ570" s="85"/>
      <c r="AR570" s="85"/>
      <c r="AS570" s="335">
        <v>9234247370</v>
      </c>
      <c r="AT570" s="335"/>
      <c r="AU570" s="85"/>
      <c r="AV570" s="85"/>
      <c r="AW570" s="85"/>
      <c r="AX570" s="97" t="s">
        <v>1375</v>
      </c>
      <c r="AY570" s="85" t="s">
        <v>26</v>
      </c>
      <c r="AZ570" s="85" t="s">
        <v>26</v>
      </c>
      <c r="BA570" s="85" t="s">
        <v>26</v>
      </c>
      <c r="BB570" s="85" t="s">
        <v>26</v>
      </c>
      <c r="BC570" s="368"/>
      <c r="BD570" s="85" t="s">
        <v>33</v>
      </c>
      <c r="BE570" s="85" t="s">
        <v>16</v>
      </c>
      <c r="BF570" s="85"/>
      <c r="BG570" s="85"/>
      <c r="BH570" s="304" t="s">
        <v>18051</v>
      </c>
      <c r="BI570" s="355"/>
      <c r="BM570" s="123" t="s">
        <v>106</v>
      </c>
      <c r="BN570" s="123"/>
      <c r="BO570" s="123"/>
      <c r="BP570" s="123"/>
      <c r="BQ570" s="4" t="s">
        <v>1371</v>
      </c>
      <c r="BR570" s="123"/>
      <c r="BS570" s="123"/>
      <c r="BT570"/>
      <c r="BU570"/>
      <c r="BV570" s="96" t="s">
        <v>1375</v>
      </c>
      <c r="BW570" s="85" t="s">
        <v>1404</v>
      </c>
      <c r="BX570" s="372"/>
      <c r="BY570" s="372"/>
      <c r="BZ570" s="129" t="s">
        <v>143</v>
      </c>
      <c r="CA570" t="s">
        <v>2963</v>
      </c>
      <c r="CB570">
        <v>17000</v>
      </c>
      <c r="CC570" s="126"/>
      <c r="CD570" s="84" t="s">
        <v>1560</v>
      </c>
      <c r="CE570" s="123" t="s">
        <v>17</v>
      </c>
      <c r="CG570" s="126"/>
      <c r="CH570" s="123"/>
      <c r="CI570" s="126"/>
      <c r="CJ570" s="85" t="s">
        <v>26</v>
      </c>
      <c r="CK570" s="85" t="s">
        <v>26</v>
      </c>
      <c r="CL570" s="85"/>
      <c r="CM570" s="85"/>
      <c r="CN570" s="96" t="s">
        <v>2903</v>
      </c>
      <c r="CO570" s="155"/>
      <c r="CP570" s="155"/>
      <c r="CQ570" s="285"/>
      <c r="CR570" s="155"/>
      <c r="CS570" s="378"/>
      <c r="CT570" s="155"/>
      <c r="CU570" s="155"/>
      <c r="CV570" s="155"/>
      <c r="CW570" s="155"/>
      <c r="CX570" s="155"/>
      <c r="CY570" s="155"/>
      <c r="CZ570" s="155"/>
      <c r="DA570" s="155"/>
      <c r="DB570" s="155"/>
      <c r="DC570" s="155"/>
      <c r="DD570" s="155"/>
      <c r="DE570" s="155"/>
      <c r="DF570" s="155"/>
      <c r="DG570" s="155"/>
      <c r="DH570" s="284" t="s">
        <v>1375</v>
      </c>
      <c r="DI570" s="146" t="s">
        <v>127</v>
      </c>
      <c r="DJ570" s="148" t="s">
        <v>2961</v>
      </c>
      <c r="DK570" s="130" t="s">
        <v>2960</v>
      </c>
      <c r="DL570" s="127" t="s">
        <v>2949</v>
      </c>
      <c r="DN570" s="84">
        <v>9234247370</v>
      </c>
      <c r="DO570" s="343"/>
      <c r="DP570" s="343"/>
      <c r="DQ570" s="84" t="s">
        <v>2961</v>
      </c>
      <c r="DR570" s="343"/>
      <c r="DS570" s="343"/>
      <c r="DT570" s="343"/>
      <c r="DU570" s="343"/>
      <c r="DV570" s="84">
        <v>162611704</v>
      </c>
      <c r="DW570" s="84" t="s">
        <v>2962</v>
      </c>
      <c r="DX570" s="84">
        <v>2302</v>
      </c>
      <c r="DZ570" s="355"/>
      <c r="EA570" s="84" t="s">
        <v>25</v>
      </c>
      <c r="ED570" s="343"/>
      <c r="EE570" s="343"/>
      <c r="EF570" s="343"/>
      <c r="EG570" s="355"/>
      <c r="EH570" s="355"/>
      <c r="EI570" s="126"/>
      <c r="EJ570" s="84" t="s">
        <v>26</v>
      </c>
      <c r="EK570" s="84" t="s">
        <v>25</v>
      </c>
      <c r="EL570" s="84" t="s">
        <v>26</v>
      </c>
      <c r="EM570" s="84" t="s">
        <v>1759</v>
      </c>
      <c r="EO570" s="84" t="s">
        <v>1760</v>
      </c>
      <c r="EP570" s="343"/>
      <c r="EQ570" s="84" t="s">
        <v>1761</v>
      </c>
      <c r="ES570" s="84" t="s">
        <v>6</v>
      </c>
      <c r="ET570" s="343"/>
      <c r="EU570" s="84" t="s">
        <v>112</v>
      </c>
      <c r="EV570" s="343"/>
      <c r="EW570" s="84" t="s">
        <v>1370</v>
      </c>
      <c r="EX570" s="343"/>
      <c r="EY570" s="84" t="s">
        <v>1371</v>
      </c>
      <c r="FA570" s="84" t="s">
        <v>26</v>
      </c>
      <c r="FB570" s="343"/>
      <c r="FD570" s="343"/>
      <c r="FH570" s="96" t="s">
        <v>1375</v>
      </c>
      <c r="FL570"/>
      <c r="FV570"/>
      <c r="GC570" s="343"/>
      <c r="GD570" s="343"/>
      <c r="GE570" s="343"/>
      <c r="GF570" s="355"/>
      <c r="GG570" s="355"/>
      <c r="GH570" s="331"/>
      <c r="GO570" s="343"/>
      <c r="GQ570" s="343"/>
      <c r="GS570" s="343"/>
      <c r="GY570"/>
      <c r="GZ570"/>
      <c r="HA570" s="97"/>
    </row>
    <row r="571" spans="1:209" s="84" customFormat="1" ht="43.5" x14ac:dyDescent="0.35">
      <c r="A571" s="137">
        <v>232</v>
      </c>
      <c r="B571" s="343"/>
      <c r="C571" s="84" t="s">
        <v>1412</v>
      </c>
      <c r="D571" s="124">
        <v>44312</v>
      </c>
      <c r="E571" s="124">
        <v>44312</v>
      </c>
      <c r="F571" s="345"/>
      <c r="G571" s="125" t="s">
        <v>4036</v>
      </c>
      <c r="H571" s="97" t="s">
        <v>1375</v>
      </c>
      <c r="I571" s="126"/>
      <c r="J571" s="343"/>
      <c r="K571" s="355"/>
      <c r="L571" s="127"/>
      <c r="M571" s="360"/>
      <c r="N571" s="267" t="s">
        <v>19657</v>
      </c>
      <c r="O571" s="354"/>
      <c r="P571" s="354"/>
      <c r="Q571" s="127"/>
      <c r="R571" s="127"/>
      <c r="S571" s="127"/>
      <c r="T571" s="126"/>
      <c r="U571" s="124"/>
      <c r="V571" s="124"/>
      <c r="W571" s="126"/>
      <c r="X571" s="362"/>
      <c r="Y571" s="362"/>
      <c r="Z571" s="126"/>
      <c r="AA571" s="126" t="s">
        <v>25</v>
      </c>
      <c r="AB571" s="124">
        <v>44312</v>
      </c>
      <c r="AC571" s="124">
        <v>44312</v>
      </c>
      <c r="AD571" s="362"/>
      <c r="AE571" s="362"/>
      <c r="AF571" s="363"/>
      <c r="AG571" s="363"/>
      <c r="AH571" s="97" t="s">
        <v>1375</v>
      </c>
      <c r="AI571" s="124">
        <v>44230</v>
      </c>
      <c r="AJ571" s="252">
        <v>0.40486111111111112</v>
      </c>
      <c r="AK571" s="124">
        <v>44230</v>
      </c>
      <c r="AL571" s="252">
        <v>0.40486111111111112</v>
      </c>
      <c r="AM571" s="85" t="s">
        <v>28</v>
      </c>
      <c r="AN571" s="85" t="s">
        <v>25</v>
      </c>
      <c r="AO571" s="85" t="s">
        <v>26</v>
      </c>
      <c r="AP571" s="85">
        <v>1246883</v>
      </c>
      <c r="AQ571" s="85" t="s">
        <v>3904</v>
      </c>
      <c r="AR571" s="85"/>
      <c r="AS571" s="335" t="s">
        <v>15612</v>
      </c>
      <c r="AT571" s="335">
        <v>120496459</v>
      </c>
      <c r="AU571" s="85"/>
      <c r="AV571" s="85"/>
      <c r="AW571" s="85"/>
      <c r="AX571" s="97" t="s">
        <v>1375</v>
      </c>
      <c r="AY571" s="85" t="s">
        <v>26</v>
      </c>
      <c r="AZ571" s="85" t="s">
        <v>25</v>
      </c>
      <c r="BA571" s="85" t="s">
        <v>26</v>
      </c>
      <c r="BB571" s="85" t="s">
        <v>26</v>
      </c>
      <c r="BC571" s="365"/>
      <c r="BD571" s="85" t="s">
        <v>27</v>
      </c>
      <c r="BE571" s="85" t="s">
        <v>13</v>
      </c>
      <c r="BF571" s="85" t="s">
        <v>34</v>
      </c>
      <c r="BG571" s="85" t="s">
        <v>34</v>
      </c>
      <c r="BH571" s="304" t="s">
        <v>18069</v>
      </c>
      <c r="BI571" s="355"/>
      <c r="BM571" s="123" t="s">
        <v>102</v>
      </c>
      <c r="BN571" s="123" t="s">
        <v>1524</v>
      </c>
      <c r="BO571" s="123" t="s">
        <v>3725</v>
      </c>
      <c r="BP571" s="123" t="s">
        <v>25</v>
      </c>
      <c r="BQ571" s="4" t="s">
        <v>8</v>
      </c>
      <c r="BR571" s="123" t="s">
        <v>1614</v>
      </c>
      <c r="BS571" s="123" t="s">
        <v>87</v>
      </c>
      <c r="BT571" t="s">
        <v>15613</v>
      </c>
      <c r="BU571" t="s">
        <v>15614</v>
      </c>
      <c r="BV571" s="96" t="s">
        <v>1375</v>
      </c>
      <c r="BW571" s="85" t="s">
        <v>1404</v>
      </c>
      <c r="BX571" s="372"/>
      <c r="BY571" s="372"/>
      <c r="BZ571" s="129" t="s">
        <v>154</v>
      </c>
      <c r="CA571" t="s">
        <v>3938</v>
      </c>
      <c r="CB571">
        <v>12000</v>
      </c>
      <c r="CC571" s="126"/>
      <c r="CD571" s="123" t="s">
        <v>1810</v>
      </c>
      <c r="CE571" s="123" t="s">
        <v>17</v>
      </c>
      <c r="CG571" s="126"/>
      <c r="CH571" s="123"/>
      <c r="CI571" s="126"/>
      <c r="CJ571" s="85" t="s">
        <v>26</v>
      </c>
      <c r="CK571" s="85" t="s">
        <v>26</v>
      </c>
      <c r="CL571" s="85"/>
      <c r="CM571" s="85"/>
      <c r="CN571" s="96" t="s">
        <v>3903</v>
      </c>
      <c r="CO571" s="155"/>
      <c r="CP571" s="155"/>
      <c r="CQ571" s="285"/>
      <c r="CR571" s="155"/>
      <c r="CS571" s="378"/>
      <c r="CT571" s="155"/>
      <c r="CU571" s="155"/>
      <c r="CV571" s="155"/>
      <c r="CW571" s="155"/>
      <c r="CX571" s="155"/>
      <c r="CY571" s="155"/>
      <c r="CZ571" s="155"/>
      <c r="DA571" s="155"/>
      <c r="DB571" s="155"/>
      <c r="DC571" s="155"/>
      <c r="DD571" s="155"/>
      <c r="DE571" s="155"/>
      <c r="DF571" s="155"/>
      <c r="DG571" s="155"/>
      <c r="DH571" s="284" t="s">
        <v>1375</v>
      </c>
      <c r="DI571" s="4"/>
      <c r="DJ571" s="4"/>
      <c r="DK571" s="4"/>
      <c r="DL571" s="127"/>
      <c r="DM571" s="4"/>
      <c r="DN571" s="4"/>
      <c r="DO571" s="340"/>
      <c r="DP571" s="340"/>
      <c r="DQ571" s="4"/>
      <c r="DR571" s="340"/>
      <c r="DS571" s="340"/>
      <c r="DT571" s="343"/>
      <c r="DU571" s="343"/>
      <c r="DZ571" s="355"/>
      <c r="EC571" s="125"/>
      <c r="ED571" s="343"/>
      <c r="EE571" s="343"/>
      <c r="EF571" s="343"/>
      <c r="EG571" s="355"/>
      <c r="EH571" s="355"/>
      <c r="EI571" s="126"/>
      <c r="EP571" s="343"/>
      <c r="ET571" s="343"/>
      <c r="EV571" s="343"/>
      <c r="EX571" s="343"/>
      <c r="FB571" s="343"/>
      <c r="FD571" s="343"/>
      <c r="FH571" s="96" t="s">
        <v>1375</v>
      </c>
      <c r="FL571"/>
      <c r="FV571"/>
      <c r="GC571" s="343"/>
      <c r="GD571" s="343"/>
      <c r="GE571" s="343"/>
      <c r="GF571" s="355"/>
      <c r="GG571" s="355"/>
      <c r="GH571" s="331"/>
      <c r="GO571" s="343"/>
      <c r="GQ571" s="343"/>
      <c r="GS571" s="343"/>
      <c r="GY571"/>
      <c r="GZ571"/>
      <c r="HA571" s="97"/>
    </row>
    <row r="572" spans="1:209" s="84" customFormat="1" x14ac:dyDescent="0.35">
      <c r="A572" s="137">
        <v>228</v>
      </c>
      <c r="B572" s="343"/>
      <c r="C572" s="84" t="s">
        <v>1412</v>
      </c>
      <c r="D572" s="124">
        <v>44274</v>
      </c>
      <c r="E572" s="124">
        <v>44274</v>
      </c>
      <c r="F572" s="345"/>
      <c r="G572" s="125" t="s">
        <v>4032</v>
      </c>
      <c r="H572" s="97" t="s">
        <v>1375</v>
      </c>
      <c r="I572" s="126" t="s">
        <v>25</v>
      </c>
      <c r="J572" s="343"/>
      <c r="K572" s="355"/>
      <c r="L572" s="127">
        <v>44274</v>
      </c>
      <c r="M572" s="360"/>
      <c r="N572" s="267" t="s">
        <v>19657</v>
      </c>
      <c r="O572" s="354"/>
      <c r="P572" s="354"/>
      <c r="Q572" s="127"/>
      <c r="R572" s="127"/>
      <c r="S572" s="127"/>
      <c r="T572" s="126"/>
      <c r="U572" s="124"/>
      <c r="V572" s="124"/>
      <c r="W572" s="126"/>
      <c r="X572" s="362"/>
      <c r="Y572" s="362"/>
      <c r="Z572" s="126"/>
      <c r="AA572" s="126"/>
      <c r="AB572" s="124"/>
      <c r="AC572" s="124"/>
      <c r="AD572" s="362"/>
      <c r="AE572" s="362"/>
      <c r="AF572" s="363"/>
      <c r="AG572" s="363"/>
      <c r="AH572" s="97" t="s">
        <v>1375</v>
      </c>
      <c r="AI572" s="124">
        <v>44230</v>
      </c>
      <c r="AJ572" s="252">
        <v>0.83750000000000002</v>
      </c>
      <c r="AK572" s="124"/>
      <c r="AL572" s="252"/>
      <c r="AM572" s="85" t="s">
        <v>28</v>
      </c>
      <c r="AN572" s="85" t="s">
        <v>25</v>
      </c>
      <c r="AO572" s="85" t="s">
        <v>26</v>
      </c>
      <c r="AP572" s="85" t="s">
        <v>12777</v>
      </c>
      <c r="AQ572" s="85"/>
      <c r="AR572" s="85"/>
      <c r="AS572" s="335" t="s">
        <v>3920</v>
      </c>
      <c r="AT572" s="335"/>
      <c r="AU572" s="85"/>
      <c r="AV572" s="85"/>
      <c r="AW572" s="85" t="s">
        <v>12771</v>
      </c>
      <c r="AX572" s="97" t="s">
        <v>1375</v>
      </c>
      <c r="AY572" s="85" t="s">
        <v>26</v>
      </c>
      <c r="AZ572" s="85" t="s">
        <v>25</v>
      </c>
      <c r="BA572" s="85" t="s">
        <v>26</v>
      </c>
      <c r="BB572" s="85" t="s">
        <v>26</v>
      </c>
      <c r="BC572" s="365"/>
      <c r="BD572" s="85" t="s">
        <v>27</v>
      </c>
      <c r="BE572" s="85" t="s">
        <v>13</v>
      </c>
      <c r="BF572" s="85" t="s">
        <v>34</v>
      </c>
      <c r="BG572" s="85" t="s">
        <v>34</v>
      </c>
      <c r="BH572" s="304" t="s">
        <v>18051</v>
      </c>
      <c r="BI572" s="355"/>
      <c r="BM572" s="123" t="s">
        <v>102</v>
      </c>
      <c r="BN572" s="123" t="s">
        <v>1378</v>
      </c>
      <c r="BO572" s="123" t="s">
        <v>1400</v>
      </c>
      <c r="BP572" s="123" t="s">
        <v>26</v>
      </c>
      <c r="BQ572" s="4" t="s">
        <v>8</v>
      </c>
      <c r="BR572" s="123" t="s">
        <v>1614</v>
      </c>
      <c r="BS572" s="123" t="s">
        <v>46</v>
      </c>
      <c r="BT572" t="s">
        <v>46</v>
      </c>
      <c r="BU572" t="s">
        <v>12778</v>
      </c>
      <c r="BV572" s="96" t="s">
        <v>1375</v>
      </c>
      <c r="BW572" s="85" t="s">
        <v>44</v>
      </c>
      <c r="BX572" s="372"/>
      <c r="BY572" s="372"/>
      <c r="BZ572" s="129" t="s">
        <v>172</v>
      </c>
      <c r="CA572" t="s">
        <v>3942</v>
      </c>
      <c r="CB572">
        <v>17000</v>
      </c>
      <c r="CC572" s="126"/>
      <c r="CD572" s="123" t="s">
        <v>18</v>
      </c>
      <c r="CE572" s="123" t="s">
        <v>1446</v>
      </c>
      <c r="CG572" s="126"/>
      <c r="CH572" s="123">
        <v>345</v>
      </c>
      <c r="CI572" s="126"/>
      <c r="CJ572" s="85" t="s">
        <v>26</v>
      </c>
      <c r="CK572" s="85" t="s">
        <v>26</v>
      </c>
      <c r="CL572" s="85"/>
      <c r="CM572" s="85"/>
      <c r="CN572" s="96" t="s">
        <v>3903</v>
      </c>
      <c r="CO572" s="155"/>
      <c r="CP572" s="155"/>
      <c r="CQ572" s="285"/>
      <c r="CR572" s="155"/>
      <c r="CS572" s="378"/>
      <c r="CT572" s="155"/>
      <c r="CU572" s="155"/>
      <c r="CV572" s="155"/>
      <c r="CW572" s="155"/>
      <c r="CX572" s="155"/>
      <c r="CY572" s="155"/>
      <c r="CZ572" s="155"/>
      <c r="DA572" s="155"/>
      <c r="DB572" s="155"/>
      <c r="DC572" s="155"/>
      <c r="DD572" s="155"/>
      <c r="DE572" s="155"/>
      <c r="DF572" s="155"/>
      <c r="DG572" s="155"/>
      <c r="DH572" s="284" t="s">
        <v>1375</v>
      </c>
      <c r="DI572" s="4"/>
      <c r="DJ572" s="4"/>
      <c r="DK572" s="4"/>
      <c r="DL572" s="127"/>
      <c r="DM572" s="4"/>
      <c r="DN572" s="4"/>
      <c r="DO572" s="340"/>
      <c r="DP572" s="340"/>
      <c r="DQ572" s="4"/>
      <c r="DR572" s="340"/>
      <c r="DS572" s="340"/>
      <c r="DT572" s="343"/>
      <c r="DU572" s="343"/>
      <c r="DZ572" s="355"/>
      <c r="EC572" s="125"/>
      <c r="ED572" s="343"/>
      <c r="EE572" s="343"/>
      <c r="EF572" s="343"/>
      <c r="EG572" s="355"/>
      <c r="EH572" s="355"/>
      <c r="EI572" s="126"/>
      <c r="EP572" s="343"/>
      <c r="ET572" s="343"/>
      <c r="EV572" s="343"/>
      <c r="EX572" s="343"/>
      <c r="FB572" s="343"/>
      <c r="FD572" s="343"/>
      <c r="FH572" s="96" t="s">
        <v>1375</v>
      </c>
      <c r="FL572"/>
      <c r="FV572"/>
      <c r="GC572" s="343"/>
      <c r="GD572" s="343"/>
      <c r="GE572" s="343"/>
      <c r="GF572" s="355"/>
      <c r="GG572" s="355"/>
      <c r="GH572" s="331"/>
      <c r="GO572" s="343"/>
      <c r="GQ572" s="343"/>
      <c r="GS572" s="343"/>
      <c r="GY572"/>
      <c r="GZ572"/>
      <c r="HA572" s="97"/>
    </row>
    <row r="573" spans="1:209" s="84" customFormat="1" ht="43.5" x14ac:dyDescent="0.35">
      <c r="A573" s="137">
        <v>107</v>
      </c>
      <c r="B573" s="343"/>
      <c r="C573" s="84" t="s">
        <v>1412</v>
      </c>
      <c r="D573" s="124">
        <v>44294</v>
      </c>
      <c r="E573" s="124">
        <v>44293</v>
      </c>
      <c r="F573" s="343"/>
      <c r="G573" s="125" t="s">
        <v>2941</v>
      </c>
      <c r="H573" s="97" t="s">
        <v>1375</v>
      </c>
      <c r="I573" s="126"/>
      <c r="J573" s="343"/>
      <c r="K573" s="355"/>
      <c r="L573" s="127"/>
      <c r="M573" s="360"/>
      <c r="N573" s="267" t="s">
        <v>19657</v>
      </c>
      <c r="O573" s="354"/>
      <c r="P573" s="354"/>
      <c r="Q573" s="127"/>
      <c r="R573" s="127"/>
      <c r="S573" s="127"/>
      <c r="T573" s="126"/>
      <c r="U573" s="124"/>
      <c r="V573" s="124"/>
      <c r="W573" s="126"/>
      <c r="X573" s="362"/>
      <c r="Y573" s="362"/>
      <c r="Z573" s="126"/>
      <c r="AA573" s="126"/>
      <c r="AB573" s="124"/>
      <c r="AC573" s="124"/>
      <c r="AD573" s="362"/>
      <c r="AE573" s="362"/>
      <c r="AF573" s="363"/>
      <c r="AG573" s="363"/>
      <c r="AH573" s="97" t="s">
        <v>1375</v>
      </c>
      <c r="AI573" s="124">
        <v>44230</v>
      </c>
      <c r="AJ573" s="252">
        <v>0.67569444444444438</v>
      </c>
      <c r="AK573" s="124">
        <v>44230</v>
      </c>
      <c r="AL573" s="252">
        <v>0.67708333333333337</v>
      </c>
      <c r="AM573" s="85" t="s">
        <v>1396</v>
      </c>
      <c r="AN573" s="85" t="s">
        <v>26</v>
      </c>
      <c r="AO573" s="85" t="s">
        <v>26</v>
      </c>
      <c r="AP573" s="85">
        <v>1247327</v>
      </c>
      <c r="AQ573" s="85" t="s">
        <v>14522</v>
      </c>
      <c r="AR573" s="85" t="s">
        <v>2939</v>
      </c>
      <c r="AS573" s="335"/>
      <c r="AT573" s="335" t="s">
        <v>14523</v>
      </c>
      <c r="AU573" s="85"/>
      <c r="AV573" s="85"/>
      <c r="AW573" s="85" t="s">
        <v>14723</v>
      </c>
      <c r="AX573" s="97" t="s">
        <v>1375</v>
      </c>
      <c r="AY573" s="85" t="s">
        <v>25</v>
      </c>
      <c r="AZ573" s="85" t="s">
        <v>25</v>
      </c>
      <c r="BA573" s="85" t="s">
        <v>25</v>
      </c>
      <c r="BB573" s="85" t="s">
        <v>25</v>
      </c>
      <c r="BC573" s="355"/>
      <c r="BD573" s="85" t="s">
        <v>27</v>
      </c>
      <c r="BE573" s="85" t="s">
        <v>4</v>
      </c>
      <c r="BF573" s="85" t="s">
        <v>35</v>
      </c>
      <c r="BG573" s="85" t="s">
        <v>35</v>
      </c>
      <c r="BH573" s="304" t="s">
        <v>18051</v>
      </c>
      <c r="BI573" s="355"/>
      <c r="BM573" s="123" t="s">
        <v>103</v>
      </c>
      <c r="BN573" s="123" t="s">
        <v>1380</v>
      </c>
      <c r="BO573" s="123" t="s">
        <v>1385</v>
      </c>
      <c r="BP573" s="123" t="s">
        <v>26</v>
      </c>
      <c r="BQ573" s="4" t="s">
        <v>8</v>
      </c>
      <c r="BR573" s="123" t="s">
        <v>1618</v>
      </c>
      <c r="BS573" s="123" t="s">
        <v>1621</v>
      </c>
      <c r="BT573" t="s">
        <v>14460</v>
      </c>
      <c r="BU573" t="s">
        <v>14461</v>
      </c>
      <c r="BV573" s="96" t="s">
        <v>1375</v>
      </c>
      <c r="BW573" s="85" t="s">
        <v>1404</v>
      </c>
      <c r="BX573" s="372"/>
      <c r="BY573" s="372"/>
      <c r="BZ573" s="129" t="s">
        <v>49</v>
      </c>
      <c r="CA573" t="s">
        <v>2940</v>
      </c>
      <c r="CB573">
        <v>70000</v>
      </c>
      <c r="CC573" s="126"/>
      <c r="CD573" s="84" t="s">
        <v>1456</v>
      </c>
      <c r="CE573" s="123" t="s">
        <v>17</v>
      </c>
      <c r="CG573" s="126"/>
      <c r="CH573" s="123"/>
      <c r="CI573" s="126"/>
      <c r="CJ573" s="85" t="s">
        <v>26</v>
      </c>
      <c r="CK573" s="85" t="s">
        <v>26</v>
      </c>
      <c r="CL573" s="85"/>
      <c r="CM573" s="85"/>
      <c r="CN573" s="96" t="s">
        <v>2903</v>
      </c>
      <c r="CO573" s="155"/>
      <c r="CP573" s="155"/>
      <c r="CQ573" s="285"/>
      <c r="CR573" s="155"/>
      <c r="CS573" s="378"/>
      <c r="CT573" s="155"/>
      <c r="CU573" s="155"/>
      <c r="CV573" s="155"/>
      <c r="CW573" s="155"/>
      <c r="CX573" s="155"/>
      <c r="CY573" s="155"/>
      <c r="CZ573" s="155"/>
      <c r="DA573" s="155"/>
      <c r="DB573" s="155"/>
      <c r="DC573" s="155"/>
      <c r="DD573" s="155"/>
      <c r="DE573" s="155"/>
      <c r="DF573" s="155"/>
      <c r="DG573" s="155"/>
      <c r="DH573" s="284" t="s">
        <v>1375</v>
      </c>
      <c r="DI573" s="146" t="s">
        <v>121</v>
      </c>
      <c r="DJ573" s="122" t="s">
        <v>121</v>
      </c>
      <c r="DK573" s="130"/>
      <c r="DL573" s="127"/>
      <c r="DN573" s="84">
        <v>9743704</v>
      </c>
      <c r="DO573" s="343"/>
      <c r="DP573" s="343"/>
      <c r="DR573" s="343"/>
      <c r="DS573" s="343"/>
      <c r="DT573" s="343"/>
      <c r="DU573" s="343"/>
      <c r="DZ573" s="355"/>
      <c r="ED573" s="343"/>
      <c r="EE573" s="343"/>
      <c r="EF573" s="343"/>
      <c r="EG573" s="355"/>
      <c r="EH573" s="355"/>
      <c r="EI573" s="126"/>
      <c r="EP573" s="343"/>
      <c r="ET573" s="343"/>
      <c r="EV573" s="343"/>
      <c r="EX573" s="343"/>
      <c r="FB573" s="343"/>
      <c r="FD573" s="343"/>
      <c r="FH573" s="96" t="s">
        <v>1375</v>
      </c>
      <c r="FL573"/>
      <c r="FV573"/>
      <c r="GC573" s="343"/>
      <c r="GD573" s="343"/>
      <c r="GE573" s="343"/>
      <c r="GF573" s="355"/>
      <c r="GG573" s="355"/>
      <c r="GH573" s="331"/>
      <c r="GO573" s="343"/>
      <c r="GQ573" s="343"/>
      <c r="GS573" s="343"/>
      <c r="GY573"/>
      <c r="GZ573"/>
      <c r="HA573" s="97"/>
    </row>
    <row r="574" spans="1:209" s="84" customFormat="1" x14ac:dyDescent="0.35">
      <c r="A574" s="137">
        <v>106</v>
      </c>
      <c r="B574" s="343"/>
      <c r="C574" s="84" t="s">
        <v>1412</v>
      </c>
      <c r="D574" s="124">
        <v>44231</v>
      </c>
      <c r="E574" s="124">
        <v>44231</v>
      </c>
      <c r="F574" s="349"/>
      <c r="G574" s="125" t="s">
        <v>2900</v>
      </c>
      <c r="H574" s="97" t="s">
        <v>1375</v>
      </c>
      <c r="I574" s="126"/>
      <c r="J574" s="343"/>
      <c r="K574" s="355"/>
      <c r="L574" s="127"/>
      <c r="M574" s="360"/>
      <c r="N574" s="267" t="s">
        <v>19657</v>
      </c>
      <c r="O574" s="354"/>
      <c r="P574" s="354"/>
      <c r="Q574" s="127"/>
      <c r="R574" s="127"/>
      <c r="S574" s="127"/>
      <c r="T574" s="126"/>
      <c r="U574" s="124"/>
      <c r="V574" s="124"/>
      <c r="W574" s="126"/>
      <c r="X574" s="362"/>
      <c r="Y574" s="362"/>
      <c r="Z574" s="126"/>
      <c r="AA574" s="126"/>
      <c r="AB574" s="124"/>
      <c r="AC574" s="124"/>
      <c r="AD574" s="362"/>
      <c r="AE574" s="362"/>
      <c r="AF574" s="363"/>
      <c r="AG574" s="363"/>
      <c r="AH574" s="97" t="s">
        <v>1375</v>
      </c>
      <c r="AI574" s="124">
        <v>44230</v>
      </c>
      <c r="AJ574" s="252" t="s">
        <v>2902</v>
      </c>
      <c r="AK574" s="124"/>
      <c r="AL574" s="252"/>
      <c r="AM574" s="85" t="s">
        <v>28</v>
      </c>
      <c r="AN574" s="85" t="s">
        <v>26</v>
      </c>
      <c r="AO574" s="85" t="s">
        <v>25</v>
      </c>
      <c r="AP574" s="85"/>
      <c r="AQ574" s="85"/>
      <c r="AR574" s="85"/>
      <c r="AS574" s="335">
        <v>3580377177</v>
      </c>
      <c r="AT574" s="335"/>
      <c r="AU574" s="85"/>
      <c r="AV574" s="85"/>
      <c r="AW574" s="85"/>
      <c r="AX574" s="97" t="s">
        <v>1375</v>
      </c>
      <c r="AY574" s="85" t="s">
        <v>26</v>
      </c>
      <c r="AZ574" s="85" t="s">
        <v>26</v>
      </c>
      <c r="BA574" s="85" t="s">
        <v>26</v>
      </c>
      <c r="BB574" s="85" t="s">
        <v>26</v>
      </c>
      <c r="BC574" s="368"/>
      <c r="BD574" s="85" t="s">
        <v>33</v>
      </c>
      <c r="BE574" s="85" t="s">
        <v>16</v>
      </c>
      <c r="BF574" s="85"/>
      <c r="BG574" s="85"/>
      <c r="BH574" s="304" t="s">
        <v>18051</v>
      </c>
      <c r="BI574" s="355"/>
      <c r="BM574" s="123" t="s">
        <v>32</v>
      </c>
      <c r="BN574" s="123"/>
      <c r="BO574" s="123"/>
      <c r="BP574" s="123"/>
      <c r="BQ574" s="4" t="s">
        <v>8</v>
      </c>
      <c r="BR574" s="123"/>
      <c r="BS574" s="123"/>
      <c r="BT574"/>
      <c r="BU574"/>
      <c r="BV574" s="96" t="s">
        <v>1375</v>
      </c>
      <c r="BW574" s="85" t="s">
        <v>43</v>
      </c>
      <c r="BX574" s="372"/>
      <c r="BY574" s="372"/>
      <c r="BZ574" s="129" t="s">
        <v>394</v>
      </c>
      <c r="CA574" t="s">
        <v>2947</v>
      </c>
      <c r="CB574">
        <v>12000</v>
      </c>
      <c r="CC574" s="126"/>
      <c r="CD574" s="84" t="s">
        <v>2946</v>
      </c>
      <c r="CE574" s="123" t="s">
        <v>1452</v>
      </c>
      <c r="CG574" s="126"/>
      <c r="CH574" s="123">
        <v>175</v>
      </c>
      <c r="CI574" s="126"/>
      <c r="CJ574" s="85" t="s">
        <v>26</v>
      </c>
      <c r="CK574" s="85" t="s">
        <v>26</v>
      </c>
      <c r="CL574" s="85"/>
      <c r="CM574" s="85"/>
      <c r="CN574" s="96" t="s">
        <v>2903</v>
      </c>
      <c r="CO574" s="155"/>
      <c r="CP574" s="155"/>
      <c r="CQ574" s="285"/>
      <c r="CR574" s="155"/>
      <c r="CS574" s="378"/>
      <c r="CT574" s="155"/>
      <c r="CU574" s="155"/>
      <c r="CV574" s="155"/>
      <c r="CW574" s="155"/>
      <c r="CX574" s="155"/>
      <c r="CY574" s="155"/>
      <c r="CZ574" s="155"/>
      <c r="DA574" s="155"/>
      <c r="DB574" s="155"/>
      <c r="DC574" s="155"/>
      <c r="DD574" s="155"/>
      <c r="DE574" s="155"/>
      <c r="DF574" s="155"/>
      <c r="DG574" s="155"/>
      <c r="DH574" s="284" t="s">
        <v>1375</v>
      </c>
      <c r="DI574" s="146" t="s">
        <v>2685</v>
      </c>
      <c r="DJ574" s="148" t="s">
        <v>2904</v>
      </c>
      <c r="DK574" s="130" t="s">
        <v>2902</v>
      </c>
      <c r="DL574" s="127" t="s">
        <v>2901</v>
      </c>
      <c r="DN574" s="84">
        <v>3580377177</v>
      </c>
      <c r="DO574" s="343"/>
      <c r="DP574" s="343"/>
      <c r="DQ574" s="84" t="s">
        <v>2905</v>
      </c>
      <c r="DR574" s="343"/>
      <c r="DS574" s="343"/>
      <c r="DT574" s="343"/>
      <c r="DU574" s="343"/>
      <c r="DV574" s="84">
        <v>43311102</v>
      </c>
      <c r="DW574" s="84" t="s">
        <v>2906</v>
      </c>
      <c r="DX574" s="84">
        <v>1121</v>
      </c>
      <c r="DY574" s="84">
        <v>1</v>
      </c>
      <c r="DZ574" s="355"/>
      <c r="EA574" s="84" t="s">
        <v>25</v>
      </c>
      <c r="ED574" s="343"/>
      <c r="EE574" s="343"/>
      <c r="EF574" s="343"/>
      <c r="EG574" s="355"/>
      <c r="EH574" s="355"/>
      <c r="EI574" s="126"/>
      <c r="EJ574" s="84" t="s">
        <v>26</v>
      </c>
      <c r="EK574" s="84" t="s">
        <v>25</v>
      </c>
      <c r="EL574" s="84" t="s">
        <v>25</v>
      </c>
      <c r="EM574" s="84" t="s">
        <v>1759</v>
      </c>
      <c r="EO574" s="84" t="s">
        <v>48</v>
      </c>
      <c r="EP574" s="343"/>
      <c r="EQ574" s="84" t="s">
        <v>1761</v>
      </c>
      <c r="ES574" s="84" t="s">
        <v>6</v>
      </c>
      <c r="ET574" s="343"/>
      <c r="EU574" s="84" t="s">
        <v>112</v>
      </c>
      <c r="EV574" s="343"/>
      <c r="EW574" s="84" t="s">
        <v>1370</v>
      </c>
      <c r="EX574" s="343"/>
      <c r="EY574" s="84" t="s">
        <v>8</v>
      </c>
      <c r="FA574" s="84" t="s">
        <v>26</v>
      </c>
      <c r="FB574" s="343"/>
      <c r="FD574" s="343"/>
      <c r="FH574" s="96" t="s">
        <v>1375</v>
      </c>
      <c r="FL574"/>
      <c r="FV574"/>
      <c r="GC574" s="343"/>
      <c r="GD574" s="343"/>
      <c r="GE574" s="343"/>
      <c r="GF574" s="355"/>
      <c r="GG574" s="355"/>
      <c r="GH574" s="331"/>
      <c r="GO574" s="343"/>
      <c r="GQ574" s="343"/>
      <c r="GS574" s="343"/>
      <c r="GY574"/>
      <c r="GZ574"/>
      <c r="HA574" s="97"/>
    </row>
    <row r="575" spans="1:209" s="84" customFormat="1" x14ac:dyDescent="0.35">
      <c r="A575" s="137">
        <v>105</v>
      </c>
      <c r="B575" s="343"/>
      <c r="C575" s="84" t="s">
        <v>1412</v>
      </c>
      <c r="D575" s="124">
        <v>44231</v>
      </c>
      <c r="E575" s="124">
        <v>44231</v>
      </c>
      <c r="F575" s="343"/>
      <c r="G575" s="125" t="s">
        <v>2907</v>
      </c>
      <c r="H575" s="97" t="s">
        <v>1375</v>
      </c>
      <c r="I575" s="126"/>
      <c r="J575" s="343"/>
      <c r="K575" s="355"/>
      <c r="L575" s="127"/>
      <c r="M575" s="360"/>
      <c r="N575" s="267" t="s">
        <v>19657</v>
      </c>
      <c r="O575" s="354"/>
      <c r="P575" s="354"/>
      <c r="Q575" s="127"/>
      <c r="R575" s="127"/>
      <c r="S575" s="127"/>
      <c r="T575" s="126"/>
      <c r="U575" s="124"/>
      <c r="V575" s="124"/>
      <c r="W575" s="126"/>
      <c r="X575" s="362"/>
      <c r="Y575" s="362"/>
      <c r="Z575" s="126"/>
      <c r="AA575" s="126"/>
      <c r="AB575" s="124"/>
      <c r="AC575" s="124"/>
      <c r="AD575" s="362"/>
      <c r="AE575" s="362"/>
      <c r="AF575" s="363"/>
      <c r="AG575" s="363"/>
      <c r="AH575" s="97" t="s">
        <v>1375</v>
      </c>
      <c r="AI575" s="124">
        <v>44230</v>
      </c>
      <c r="AJ575" s="252" t="s">
        <v>2076</v>
      </c>
      <c r="AK575" s="124"/>
      <c r="AL575" s="252"/>
      <c r="AM575" s="85" t="s">
        <v>28</v>
      </c>
      <c r="AN575" s="85" t="s">
        <v>26</v>
      </c>
      <c r="AO575" s="85" t="s">
        <v>26</v>
      </c>
      <c r="AP575" s="85"/>
      <c r="AQ575" s="85"/>
      <c r="AR575" s="85"/>
      <c r="AS575" s="335">
        <v>3587157400</v>
      </c>
      <c r="AT575" s="335"/>
      <c r="AU575" s="85"/>
      <c r="AV575" s="85"/>
      <c r="AW575" s="85"/>
      <c r="AX575" s="97" t="s">
        <v>1375</v>
      </c>
      <c r="AY575" s="85" t="s">
        <v>26</v>
      </c>
      <c r="AZ575" s="85" t="s">
        <v>26</v>
      </c>
      <c r="BA575" s="85" t="s">
        <v>26</v>
      </c>
      <c r="BB575" s="85" t="s">
        <v>26</v>
      </c>
      <c r="BC575" s="355"/>
      <c r="BD575" s="85" t="s">
        <v>33</v>
      </c>
      <c r="BE575" s="85" t="s">
        <v>16</v>
      </c>
      <c r="BF575" s="85"/>
      <c r="BG575" s="85"/>
      <c r="BH575" s="304" t="s">
        <v>18047</v>
      </c>
      <c r="BI575" s="355"/>
      <c r="BM575" s="123" t="s">
        <v>106</v>
      </c>
      <c r="BN575" s="123"/>
      <c r="BO575" s="123"/>
      <c r="BP575" s="123"/>
      <c r="BQ575" s="4" t="s">
        <v>8</v>
      </c>
      <c r="BR575" s="123"/>
      <c r="BS575" s="123"/>
      <c r="BT575"/>
      <c r="BU575"/>
      <c r="BV575" s="96" t="s">
        <v>1375</v>
      </c>
      <c r="BW575" s="85" t="s">
        <v>43</v>
      </c>
      <c r="BX575" s="372"/>
      <c r="BY575" s="372"/>
      <c r="BZ575" s="129" t="s">
        <v>394</v>
      </c>
      <c r="CA575" t="s">
        <v>2947</v>
      </c>
      <c r="CB575">
        <v>12000</v>
      </c>
      <c r="CC575" s="126"/>
      <c r="CD575" s="84" t="s">
        <v>2946</v>
      </c>
      <c r="CE575" s="123" t="s">
        <v>1451</v>
      </c>
      <c r="CG575" s="126"/>
      <c r="CH575" s="123">
        <v>165</v>
      </c>
      <c r="CI575" s="126"/>
      <c r="CJ575" s="85" t="s">
        <v>26</v>
      </c>
      <c r="CK575" s="85" t="s">
        <v>26</v>
      </c>
      <c r="CL575" s="85"/>
      <c r="CM575" s="85"/>
      <c r="CN575" s="96" t="s">
        <v>2903</v>
      </c>
      <c r="CO575" s="155"/>
      <c r="CP575" s="155"/>
      <c r="CQ575" s="285"/>
      <c r="CR575" s="155"/>
      <c r="CS575" s="378"/>
      <c r="CT575" s="155"/>
      <c r="CU575" s="155"/>
      <c r="CV575" s="155"/>
      <c r="CW575" s="155"/>
      <c r="CX575" s="155"/>
      <c r="CY575" s="155"/>
      <c r="CZ575" s="155"/>
      <c r="DA575" s="155"/>
      <c r="DB575" s="155"/>
      <c r="DC575" s="155"/>
      <c r="DD575" s="155"/>
      <c r="DE575" s="155"/>
      <c r="DF575" s="155"/>
      <c r="DG575" s="155"/>
      <c r="DH575" s="284" t="s">
        <v>1375</v>
      </c>
      <c r="DI575" s="146" t="s">
        <v>2685</v>
      </c>
      <c r="DJ575" s="148" t="s">
        <v>2904</v>
      </c>
      <c r="DK575" s="130" t="s">
        <v>2076</v>
      </c>
      <c r="DL575" s="127" t="s">
        <v>2901</v>
      </c>
      <c r="DN575" s="84">
        <v>3587157400</v>
      </c>
      <c r="DO575" s="343"/>
      <c r="DP575" s="343"/>
      <c r="DQ575" s="84" t="s">
        <v>2905</v>
      </c>
      <c r="DR575" s="343"/>
      <c r="DS575" s="343"/>
      <c r="DT575" s="343"/>
      <c r="DU575" s="343"/>
      <c r="DV575" s="84">
        <v>43311102</v>
      </c>
      <c r="DW575" s="84" t="s">
        <v>2908</v>
      </c>
      <c r="DX575" s="84">
        <v>1121</v>
      </c>
      <c r="DY575" s="84">
        <v>1</v>
      </c>
      <c r="DZ575" s="355"/>
      <c r="EA575" s="84" t="s">
        <v>25</v>
      </c>
      <c r="ED575" s="343"/>
      <c r="EE575" s="343"/>
      <c r="EF575" s="343"/>
      <c r="EG575" s="355"/>
      <c r="EH575" s="355"/>
      <c r="EI575" s="126"/>
      <c r="EJ575" s="84" t="s">
        <v>26</v>
      </c>
      <c r="EK575" s="84" t="s">
        <v>25</v>
      </c>
      <c r="EL575" s="84" t="s">
        <v>25</v>
      </c>
      <c r="EM575" s="84" t="s">
        <v>1759</v>
      </c>
      <c r="EO575" s="84" t="s">
        <v>1760</v>
      </c>
      <c r="EP575" s="343"/>
      <c r="EQ575" s="84" t="s">
        <v>1761</v>
      </c>
      <c r="ES575" s="84" t="s">
        <v>6</v>
      </c>
      <c r="ET575" s="343"/>
      <c r="EU575" s="84" t="s">
        <v>112</v>
      </c>
      <c r="EV575" s="343"/>
      <c r="EW575" s="84" t="s">
        <v>1370</v>
      </c>
      <c r="EX575" s="343"/>
      <c r="EY575" s="84" t="s">
        <v>8</v>
      </c>
      <c r="FA575" s="84" t="s">
        <v>26</v>
      </c>
      <c r="FB575" s="343"/>
      <c r="FD575" s="343"/>
      <c r="FH575" s="96" t="s">
        <v>1375</v>
      </c>
      <c r="FL575"/>
      <c r="FV575"/>
      <c r="GC575" s="343"/>
      <c r="GD575" s="343"/>
      <c r="GE575" s="343"/>
      <c r="GF575" s="355"/>
      <c r="GG575" s="355"/>
      <c r="GH575" s="331"/>
      <c r="GO575" s="343"/>
      <c r="GQ575" s="343"/>
      <c r="GS575" s="343"/>
      <c r="GY575"/>
      <c r="GZ575"/>
      <c r="HA575" s="97"/>
    </row>
    <row r="576" spans="1:209" s="84" customFormat="1" x14ac:dyDescent="0.35">
      <c r="A576" s="137">
        <v>104</v>
      </c>
      <c r="B576" s="343"/>
      <c r="C576" s="84" t="s">
        <v>1412</v>
      </c>
      <c r="D576" s="124">
        <v>44307</v>
      </c>
      <c r="E576" s="124">
        <v>44323</v>
      </c>
      <c r="F576" s="343"/>
      <c r="G576" s="125" t="s">
        <v>2909</v>
      </c>
      <c r="H576" s="97" t="s">
        <v>1375</v>
      </c>
      <c r="I576" s="126" t="s">
        <v>25</v>
      </c>
      <c r="J576" s="343"/>
      <c r="K576" s="355"/>
      <c r="L576" s="127">
        <v>44320</v>
      </c>
      <c r="M576" s="360"/>
      <c r="N576" s="267" t="s">
        <v>19657</v>
      </c>
      <c r="O576" s="354"/>
      <c r="P576" s="354"/>
      <c r="Q576" s="127"/>
      <c r="R576" s="127"/>
      <c r="S576" s="127"/>
      <c r="T576" s="126" t="s">
        <v>25</v>
      </c>
      <c r="U576" s="124">
        <v>44307</v>
      </c>
      <c r="V576" s="124"/>
      <c r="W576" s="126" t="s">
        <v>15273</v>
      </c>
      <c r="X576" s="362"/>
      <c r="Y576" s="362"/>
      <c r="Z576" s="126"/>
      <c r="AA576" s="126"/>
      <c r="AB576" s="124"/>
      <c r="AC576" s="124"/>
      <c r="AD576" s="362"/>
      <c r="AE576" s="362"/>
      <c r="AF576" s="363"/>
      <c r="AG576" s="363"/>
      <c r="AH576" s="97" t="s">
        <v>1375</v>
      </c>
      <c r="AI576" s="124">
        <v>44229</v>
      </c>
      <c r="AJ576" s="252" t="s">
        <v>2910</v>
      </c>
      <c r="AK576" s="124">
        <v>44229</v>
      </c>
      <c r="AL576" s="252">
        <v>0.89027777777777783</v>
      </c>
      <c r="AM576" s="85" t="s">
        <v>28</v>
      </c>
      <c r="AN576" s="85" t="s">
        <v>26</v>
      </c>
      <c r="AO576" s="85" t="s">
        <v>26</v>
      </c>
      <c r="AP576" s="85" t="s">
        <v>2911</v>
      </c>
      <c r="AQ576" s="85" t="s">
        <v>2912</v>
      </c>
      <c r="AR576" s="85"/>
      <c r="AS576" s="335" t="s">
        <v>2913</v>
      </c>
      <c r="AT576" s="335">
        <v>120495059</v>
      </c>
      <c r="AU576" s="85"/>
      <c r="AV576" s="85"/>
      <c r="AW576" s="85"/>
      <c r="AX576" s="97" t="s">
        <v>1375</v>
      </c>
      <c r="AY576" s="85" t="s">
        <v>26</v>
      </c>
      <c r="AZ576" s="85" t="s">
        <v>25</v>
      </c>
      <c r="BA576" s="85" t="s">
        <v>26</v>
      </c>
      <c r="BB576" s="85" t="s">
        <v>26</v>
      </c>
      <c r="BC576" s="355"/>
      <c r="BD576" s="85" t="s">
        <v>27</v>
      </c>
      <c r="BE576" s="85" t="s">
        <v>13</v>
      </c>
      <c r="BF576" s="85" t="s">
        <v>34</v>
      </c>
      <c r="BG576" s="85" t="s">
        <v>34</v>
      </c>
      <c r="BH576" s="304" t="s">
        <v>18069</v>
      </c>
      <c r="BI576" s="355"/>
      <c r="BM576" s="123" t="s">
        <v>102</v>
      </c>
      <c r="BN576" s="123" t="s">
        <v>31</v>
      </c>
      <c r="BO576" s="123" t="s">
        <v>3725</v>
      </c>
      <c r="BP576" s="123" t="s">
        <v>25</v>
      </c>
      <c r="BQ576" s="4" t="s">
        <v>8</v>
      </c>
      <c r="BR576" s="123" t="s">
        <v>1477</v>
      </c>
      <c r="BS576" s="123" t="s">
        <v>60</v>
      </c>
      <c r="BT576" t="s">
        <v>15274</v>
      </c>
      <c r="BU576" t="s">
        <v>16739</v>
      </c>
      <c r="BV576" s="96" t="s">
        <v>1375</v>
      </c>
      <c r="BW576" s="85" t="s">
        <v>1404</v>
      </c>
      <c r="BX576" s="372"/>
      <c r="BY576" s="372"/>
      <c r="BZ576" s="129" t="s">
        <v>154</v>
      </c>
      <c r="CA576" t="s">
        <v>2914</v>
      </c>
      <c r="CB576" t="s">
        <v>1619</v>
      </c>
      <c r="CC576" s="126"/>
      <c r="CD576" s="84" t="s">
        <v>2866</v>
      </c>
      <c r="CE576" s="123" t="s">
        <v>17</v>
      </c>
      <c r="CG576" s="126"/>
      <c r="CH576" s="123"/>
      <c r="CI576" s="126"/>
      <c r="CJ576" s="85" t="s">
        <v>26</v>
      </c>
      <c r="CK576" s="85" t="s">
        <v>26</v>
      </c>
      <c r="CL576" s="85"/>
      <c r="CM576" s="85"/>
      <c r="CN576" s="96" t="s">
        <v>2903</v>
      </c>
      <c r="CO576" s="155"/>
      <c r="CP576" s="155"/>
      <c r="CQ576" s="285"/>
      <c r="CR576" s="155"/>
      <c r="CS576" s="378"/>
      <c r="CT576" s="155"/>
      <c r="CU576" s="155"/>
      <c r="CV576" s="155"/>
      <c r="CW576" s="155"/>
      <c r="CX576" s="155"/>
      <c r="CY576" s="155"/>
      <c r="CZ576" s="155"/>
      <c r="DA576" s="155"/>
      <c r="DB576" s="155"/>
      <c r="DC576" s="155"/>
      <c r="DD576" s="155"/>
      <c r="DE576" s="155"/>
      <c r="DF576" s="155"/>
      <c r="DG576" s="155"/>
      <c r="DH576" s="284" t="s">
        <v>1375</v>
      </c>
      <c r="DI576" s="146" t="s">
        <v>129</v>
      </c>
      <c r="DJ576" s="148" t="s">
        <v>2915</v>
      </c>
      <c r="DK576" s="130" t="s">
        <v>2910</v>
      </c>
      <c r="DL576" s="127" t="s">
        <v>2880</v>
      </c>
      <c r="DM576" s="84" t="s">
        <v>2911</v>
      </c>
      <c r="DN576" s="84" t="s">
        <v>2913</v>
      </c>
      <c r="DO576" s="343"/>
      <c r="DP576" s="343"/>
      <c r="DQ576" s="84" t="s">
        <v>2302</v>
      </c>
      <c r="DR576" s="343"/>
      <c r="DS576" s="343"/>
      <c r="DT576" s="343"/>
      <c r="DU576" s="343"/>
      <c r="DV576" s="84">
        <v>14091104</v>
      </c>
      <c r="DW576" s="84" t="s">
        <v>2916</v>
      </c>
      <c r="DX576" s="84">
        <v>9002</v>
      </c>
      <c r="DZ576" s="355"/>
      <c r="EA576" s="84" t="s">
        <v>25</v>
      </c>
      <c r="ED576" s="343"/>
      <c r="EE576" s="343"/>
      <c r="EF576" s="343"/>
      <c r="EG576" s="355"/>
      <c r="EH576" s="355"/>
      <c r="EI576" s="126">
        <v>110144519</v>
      </c>
      <c r="EJ576" s="84" t="s">
        <v>26</v>
      </c>
      <c r="EK576" s="84" t="s">
        <v>25</v>
      </c>
      <c r="EM576" s="84" t="s">
        <v>1834</v>
      </c>
      <c r="EO576" s="84" t="s">
        <v>1835</v>
      </c>
      <c r="EP576" s="343"/>
      <c r="EQ576" s="84" t="s">
        <v>1761</v>
      </c>
      <c r="ES576" s="84" t="s">
        <v>1888</v>
      </c>
      <c r="ET576" s="343"/>
      <c r="EU576" s="84" t="s">
        <v>112</v>
      </c>
      <c r="EV576" s="343"/>
      <c r="EW576" s="84" t="s">
        <v>1370</v>
      </c>
      <c r="EX576" s="343"/>
      <c r="EY576" s="84" t="s">
        <v>8</v>
      </c>
      <c r="FA576" s="84" t="s">
        <v>26</v>
      </c>
      <c r="FB576" s="343"/>
      <c r="FD576" s="343"/>
      <c r="FE576" s="84" t="s">
        <v>1837</v>
      </c>
      <c r="FF576" s="84" t="s">
        <v>2917</v>
      </c>
      <c r="FG576" s="84" t="s">
        <v>26</v>
      </c>
      <c r="FH576" s="96" t="s">
        <v>1375</v>
      </c>
      <c r="FI576" s="84" t="s">
        <v>1839</v>
      </c>
      <c r="FJ576" s="84" t="s">
        <v>2269</v>
      </c>
      <c r="FK576" s="84" t="s">
        <v>76</v>
      </c>
      <c r="FL576" t="s">
        <v>2918</v>
      </c>
      <c r="FM576" s="84" t="s">
        <v>2912</v>
      </c>
      <c r="FN576" s="84" t="s">
        <v>1839</v>
      </c>
      <c r="FO576" s="84" t="s">
        <v>1841</v>
      </c>
      <c r="FP576" s="84" t="s">
        <v>1997</v>
      </c>
      <c r="FQ576" s="84" t="s">
        <v>2919</v>
      </c>
      <c r="FR576" s="84" t="s">
        <v>1869</v>
      </c>
      <c r="FS576" s="84" t="s">
        <v>1844</v>
      </c>
      <c r="FT576" s="84" t="s">
        <v>1845</v>
      </c>
      <c r="FU576" s="84" t="s">
        <v>9</v>
      </c>
      <c r="FV576" t="s">
        <v>2920</v>
      </c>
      <c r="FW576" s="84" t="s">
        <v>1846</v>
      </c>
      <c r="FX576" s="84" t="s">
        <v>90</v>
      </c>
      <c r="FY576" s="84" t="s">
        <v>2911</v>
      </c>
      <c r="FZ576" s="84" t="s">
        <v>2921</v>
      </c>
      <c r="GA576" s="84" t="s">
        <v>1375</v>
      </c>
      <c r="GB576" s="84" t="s">
        <v>2922</v>
      </c>
      <c r="GC576" s="343"/>
      <c r="GD576" s="343"/>
      <c r="GE576" s="343"/>
      <c r="GF576" s="355"/>
      <c r="GG576" s="355"/>
      <c r="GH576" s="331" t="s">
        <v>1375</v>
      </c>
      <c r="GI576" s="84" t="s">
        <v>9</v>
      </c>
      <c r="GJ576" s="84" t="s">
        <v>1435</v>
      </c>
      <c r="GK576" s="84" t="s">
        <v>1375</v>
      </c>
      <c r="GL576" s="84" t="s">
        <v>9</v>
      </c>
      <c r="GM576" s="84" t="s">
        <v>1375</v>
      </c>
      <c r="GN576" s="84" t="s">
        <v>1375</v>
      </c>
      <c r="GO576" s="343"/>
      <c r="GP576" s="84" t="s">
        <v>1850</v>
      </c>
      <c r="GQ576" s="343"/>
      <c r="GR576" s="84" t="s">
        <v>2923</v>
      </c>
      <c r="GS576" s="343"/>
      <c r="GT576" s="84" t="s">
        <v>2924</v>
      </c>
      <c r="GU576" s="84" t="s">
        <v>1375</v>
      </c>
      <c r="GV576" s="84" t="s">
        <v>9</v>
      </c>
      <c r="GW576" s="84" t="s">
        <v>2925</v>
      </c>
      <c r="GX576" s="84" t="s">
        <v>2912</v>
      </c>
      <c r="GY576"/>
      <c r="GZ576"/>
      <c r="HA576" s="97"/>
    </row>
    <row r="577" spans="1:209" s="84" customFormat="1" x14ac:dyDescent="0.35">
      <c r="A577" s="137">
        <v>103</v>
      </c>
      <c r="B577" s="343"/>
      <c r="C577" s="84" t="s">
        <v>1412</v>
      </c>
      <c r="D577" s="124">
        <v>44231</v>
      </c>
      <c r="E577" s="124">
        <v>44231</v>
      </c>
      <c r="F577" s="343"/>
      <c r="G577" s="125" t="s">
        <v>2926</v>
      </c>
      <c r="H577" s="97" t="s">
        <v>1375</v>
      </c>
      <c r="I577" s="126"/>
      <c r="J577" s="343"/>
      <c r="K577" s="355"/>
      <c r="L577" s="127"/>
      <c r="M577" s="360"/>
      <c r="N577" s="267" t="s">
        <v>19657</v>
      </c>
      <c r="O577" s="354"/>
      <c r="P577" s="354"/>
      <c r="Q577" s="127"/>
      <c r="R577" s="127"/>
      <c r="S577" s="127"/>
      <c r="T577" s="126"/>
      <c r="U577" s="124"/>
      <c r="V577" s="124"/>
      <c r="W577" s="126"/>
      <c r="X577" s="362"/>
      <c r="Y577" s="362"/>
      <c r="Z577" s="126"/>
      <c r="AA577" s="126"/>
      <c r="AB577" s="124"/>
      <c r="AC577" s="124"/>
      <c r="AD577" s="362"/>
      <c r="AE577" s="362"/>
      <c r="AF577" s="363"/>
      <c r="AG577" s="363"/>
      <c r="AH577" s="97" t="s">
        <v>1375</v>
      </c>
      <c r="AI577" s="124">
        <v>44229</v>
      </c>
      <c r="AJ577" s="252" t="s">
        <v>1769</v>
      </c>
      <c r="AK577" s="124"/>
      <c r="AL577" s="252"/>
      <c r="AM577" s="85" t="s">
        <v>28</v>
      </c>
      <c r="AN577" s="85" t="s">
        <v>26</v>
      </c>
      <c r="AO577" s="85" t="s">
        <v>26</v>
      </c>
      <c r="AP577" s="85"/>
      <c r="AQ577" s="85"/>
      <c r="AR577" s="85"/>
      <c r="AS577" s="335">
        <v>7125464</v>
      </c>
      <c r="AT577" s="335"/>
      <c r="AU577" s="85"/>
      <c r="AV577" s="85"/>
      <c r="AW577" s="85"/>
      <c r="AX577" s="97" t="s">
        <v>1375</v>
      </c>
      <c r="AY577" s="85" t="s">
        <v>26</v>
      </c>
      <c r="AZ577" s="85" t="s">
        <v>26</v>
      </c>
      <c r="BA577" s="85" t="s">
        <v>26</v>
      </c>
      <c r="BB577" s="85" t="s">
        <v>26</v>
      </c>
      <c r="BC577" s="355"/>
      <c r="BD577" s="85" t="s">
        <v>33</v>
      </c>
      <c r="BE577" s="85" t="s">
        <v>16</v>
      </c>
      <c r="BF577" s="85"/>
      <c r="BG577" s="85"/>
      <c r="BH577" s="304" t="s">
        <v>18051</v>
      </c>
      <c r="BI577" s="355"/>
      <c r="BM577" s="123" t="s">
        <v>106</v>
      </c>
      <c r="BN577" s="123"/>
      <c r="BO577" s="123"/>
      <c r="BP577" s="123"/>
      <c r="BQ577" s="4" t="s">
        <v>8</v>
      </c>
      <c r="BR577" s="123"/>
      <c r="BS577" s="123"/>
      <c r="BT577"/>
      <c r="BU577"/>
      <c r="BV577" s="96" t="s">
        <v>1375</v>
      </c>
      <c r="BW577" s="85" t="s">
        <v>1404</v>
      </c>
      <c r="BX577" s="372"/>
      <c r="BY577" s="372"/>
      <c r="BZ577" s="129" t="s">
        <v>75</v>
      </c>
      <c r="CA577" t="s">
        <v>2945</v>
      </c>
      <c r="CB577">
        <v>12000</v>
      </c>
      <c r="CC577" s="126"/>
      <c r="CD577" s="84" t="s">
        <v>1413</v>
      </c>
      <c r="CE577" s="123" t="s">
        <v>17</v>
      </c>
      <c r="CG577" s="126"/>
      <c r="CH577" s="123"/>
      <c r="CI577" s="126"/>
      <c r="CJ577" s="85" t="s">
        <v>26</v>
      </c>
      <c r="CK577" s="85" t="s">
        <v>26</v>
      </c>
      <c r="CL577" s="85"/>
      <c r="CM577" s="85"/>
      <c r="CN577" s="96" t="s">
        <v>2903</v>
      </c>
      <c r="CO577" s="155"/>
      <c r="CP577" s="155"/>
      <c r="CQ577" s="285"/>
      <c r="CR577" s="155"/>
      <c r="CS577" s="378"/>
      <c r="CT577" s="155"/>
      <c r="CU577" s="155"/>
      <c r="CV577" s="155"/>
      <c r="CW577" s="155"/>
      <c r="CX577" s="155"/>
      <c r="CY577" s="155"/>
      <c r="CZ577" s="155"/>
      <c r="DA577" s="155"/>
      <c r="DB577" s="155"/>
      <c r="DC577" s="155"/>
      <c r="DD577" s="155"/>
      <c r="DE577" s="155"/>
      <c r="DF577" s="155"/>
      <c r="DG577" s="155"/>
      <c r="DH577" s="284" t="s">
        <v>1375</v>
      </c>
      <c r="DI577" s="146" t="s">
        <v>123</v>
      </c>
      <c r="DJ577" s="148" t="s">
        <v>2927</v>
      </c>
      <c r="DK577" s="130" t="s">
        <v>1769</v>
      </c>
      <c r="DL577" s="127" t="s">
        <v>2880</v>
      </c>
      <c r="DN577" s="84">
        <v>7125464</v>
      </c>
      <c r="DO577" s="343"/>
      <c r="DP577" s="343"/>
      <c r="DQ577" s="84" t="s">
        <v>2928</v>
      </c>
      <c r="DR577" s="343"/>
      <c r="DS577" s="343"/>
      <c r="DT577" s="343"/>
      <c r="DU577" s="343"/>
      <c r="DW577" s="84" t="s">
        <v>2929</v>
      </c>
      <c r="DX577" s="84">
        <v>1121</v>
      </c>
      <c r="DZ577" s="355"/>
      <c r="EA577" s="84" t="s">
        <v>25</v>
      </c>
      <c r="ED577" s="343"/>
      <c r="EE577" s="343"/>
      <c r="EF577" s="343"/>
      <c r="EG577" s="355"/>
      <c r="EH577" s="355"/>
      <c r="EI577" s="126"/>
      <c r="EJ577" s="84" t="s">
        <v>26</v>
      </c>
      <c r="EK577" s="84" t="s">
        <v>26</v>
      </c>
      <c r="EL577" s="84" t="s">
        <v>26</v>
      </c>
      <c r="EM577" s="84" t="s">
        <v>1834</v>
      </c>
      <c r="EO577" s="84" t="s">
        <v>1760</v>
      </c>
      <c r="EP577" s="343"/>
      <c r="EQ577" s="84" t="s">
        <v>1761</v>
      </c>
      <c r="ES577" s="84" t="s">
        <v>6</v>
      </c>
      <c r="ET577" s="343"/>
      <c r="EU577" s="84" t="s">
        <v>112</v>
      </c>
      <c r="EV577" s="343"/>
      <c r="EW577" s="84" t="s">
        <v>1370</v>
      </c>
      <c r="EX577" s="343"/>
      <c r="EY577" s="84" t="s">
        <v>8</v>
      </c>
      <c r="FA577" s="84" t="s">
        <v>26</v>
      </c>
      <c r="FB577" s="343"/>
      <c r="FD577" s="343"/>
      <c r="FH577" s="96" t="s">
        <v>1375</v>
      </c>
      <c r="FL577"/>
      <c r="FV577"/>
      <c r="GC577" s="343"/>
      <c r="GD577" s="343"/>
      <c r="GE577" s="343"/>
      <c r="GF577" s="355"/>
      <c r="GG577" s="355"/>
      <c r="GH577" s="331"/>
      <c r="GO577" s="343"/>
      <c r="GQ577" s="343"/>
      <c r="GS577" s="343"/>
      <c r="GY577"/>
      <c r="GZ577"/>
      <c r="HA577" s="97"/>
    </row>
    <row r="578" spans="1:209" s="84" customFormat="1" x14ac:dyDescent="0.35">
      <c r="A578" s="137">
        <v>102</v>
      </c>
      <c r="B578" s="343"/>
      <c r="C578" s="84" t="s">
        <v>1412</v>
      </c>
      <c r="D578" s="124">
        <v>44231</v>
      </c>
      <c r="E578" s="124">
        <v>44231</v>
      </c>
      <c r="F578" s="343"/>
      <c r="G578" s="125" t="s">
        <v>2930</v>
      </c>
      <c r="H578" s="97" t="s">
        <v>1375</v>
      </c>
      <c r="I578" s="126"/>
      <c r="J578" s="343"/>
      <c r="K578" s="355"/>
      <c r="L578" s="127"/>
      <c r="M578" s="360"/>
      <c r="N578" s="267" t="s">
        <v>19657</v>
      </c>
      <c r="O578" s="354"/>
      <c r="P578" s="354"/>
      <c r="Q578" s="127"/>
      <c r="R578" s="127"/>
      <c r="S578" s="127"/>
      <c r="T578" s="126"/>
      <c r="U578" s="124"/>
      <c r="V578" s="124"/>
      <c r="W578" s="126"/>
      <c r="X578" s="362"/>
      <c r="Y578" s="362"/>
      <c r="Z578" s="126"/>
      <c r="AA578" s="126"/>
      <c r="AB578" s="124"/>
      <c r="AC578" s="124"/>
      <c r="AD578" s="362"/>
      <c r="AE578" s="362"/>
      <c r="AF578" s="363"/>
      <c r="AG578" s="363"/>
      <c r="AH578" s="97" t="s">
        <v>1375</v>
      </c>
      <c r="AI578" s="124">
        <v>44229</v>
      </c>
      <c r="AJ578" s="252" t="s">
        <v>2931</v>
      </c>
      <c r="AK578" s="124"/>
      <c r="AL578" s="252"/>
      <c r="AM578" s="85" t="s">
        <v>28</v>
      </c>
      <c r="AN578" s="85" t="s">
        <v>26</v>
      </c>
      <c r="AO578" s="85" t="s">
        <v>26</v>
      </c>
      <c r="AP578" s="85"/>
      <c r="AQ578" s="85"/>
      <c r="AR578" s="85"/>
      <c r="AS578" s="335">
        <v>5111488</v>
      </c>
      <c r="AT578" s="335"/>
      <c r="AU578" s="85"/>
      <c r="AV578" s="85"/>
      <c r="AW578" s="85"/>
      <c r="AX578" s="97" t="s">
        <v>1375</v>
      </c>
      <c r="AY578" s="85" t="s">
        <v>26</v>
      </c>
      <c r="AZ578" s="85" t="s">
        <v>26</v>
      </c>
      <c r="BA578" s="85" t="s">
        <v>26</v>
      </c>
      <c r="BB578" s="85" t="s">
        <v>26</v>
      </c>
      <c r="BC578" s="355"/>
      <c r="BD578" s="85" t="s">
        <v>33</v>
      </c>
      <c r="BE578" s="85" t="s">
        <v>16</v>
      </c>
      <c r="BF578" s="85"/>
      <c r="BG578" s="85"/>
      <c r="BH578" s="304" t="s">
        <v>18051</v>
      </c>
      <c r="BI578" s="355"/>
      <c r="BM578" s="123" t="s">
        <v>106</v>
      </c>
      <c r="BN578" s="123"/>
      <c r="BO578" s="123"/>
      <c r="BP578" s="123"/>
      <c r="BQ578" s="4" t="s">
        <v>8</v>
      </c>
      <c r="BR578" s="123"/>
      <c r="BS578" s="123"/>
      <c r="BT578"/>
      <c r="BU578"/>
      <c r="BV578" s="96" t="s">
        <v>1375</v>
      </c>
      <c r="BW578" s="85" t="s">
        <v>1404</v>
      </c>
      <c r="BX578" s="372"/>
      <c r="BY578" s="372"/>
      <c r="BZ578" s="129" t="s">
        <v>154</v>
      </c>
      <c r="CA578" t="s">
        <v>2943</v>
      </c>
      <c r="CB578">
        <v>21000</v>
      </c>
      <c r="CC578" s="126"/>
      <c r="CD578" s="84" t="s">
        <v>2944</v>
      </c>
      <c r="CE578" s="123" t="s">
        <v>17</v>
      </c>
      <c r="CG578" s="126"/>
      <c r="CH578" s="123"/>
      <c r="CI578" s="126"/>
      <c r="CJ578" s="85" t="s">
        <v>26</v>
      </c>
      <c r="CK578" s="85" t="s">
        <v>26</v>
      </c>
      <c r="CL578" s="85"/>
      <c r="CM578" s="85"/>
      <c r="CN578" s="96" t="s">
        <v>2903</v>
      </c>
      <c r="CO578" s="155"/>
      <c r="CP578" s="155"/>
      <c r="CQ578" s="285"/>
      <c r="CR578" s="155"/>
      <c r="CS578" s="378"/>
      <c r="CT578" s="155"/>
      <c r="CU578" s="155"/>
      <c r="CV578" s="155"/>
      <c r="CW578" s="155"/>
      <c r="CX578" s="155"/>
      <c r="CY578" s="155"/>
      <c r="CZ578" s="155"/>
      <c r="DA578" s="155"/>
      <c r="DB578" s="155"/>
      <c r="DC578" s="155"/>
      <c r="DD578" s="155"/>
      <c r="DE578" s="155"/>
      <c r="DF578" s="155"/>
      <c r="DG578" s="155"/>
      <c r="DH578" s="284" t="s">
        <v>1375</v>
      </c>
      <c r="DI578" s="146" t="s">
        <v>129</v>
      </c>
      <c r="DJ578" s="148" t="s">
        <v>2932</v>
      </c>
      <c r="DK578" s="130" t="s">
        <v>2931</v>
      </c>
      <c r="DL578" s="127" t="s">
        <v>2880</v>
      </c>
      <c r="DN578" s="84">
        <v>5111488</v>
      </c>
      <c r="DO578" s="343"/>
      <c r="DP578" s="343"/>
      <c r="DQ578" s="84" t="s">
        <v>2933</v>
      </c>
      <c r="DR578" s="343"/>
      <c r="DS578" s="343"/>
      <c r="DT578" s="343"/>
      <c r="DU578" s="343"/>
      <c r="DW578" s="84" t="s">
        <v>2934</v>
      </c>
      <c r="DX578" s="84">
        <v>1101</v>
      </c>
      <c r="DZ578" s="355"/>
      <c r="EA578" s="84" t="s">
        <v>25</v>
      </c>
      <c r="ED578" s="343"/>
      <c r="EE578" s="343"/>
      <c r="EF578" s="343"/>
      <c r="EG578" s="355"/>
      <c r="EH578" s="355"/>
      <c r="EI578" s="126"/>
      <c r="EJ578" s="84" t="s">
        <v>26</v>
      </c>
      <c r="EK578" s="84" t="s">
        <v>25</v>
      </c>
      <c r="EL578" s="84" t="s">
        <v>26</v>
      </c>
      <c r="EM578" s="84" t="s">
        <v>1834</v>
      </c>
      <c r="EO578" s="84" t="s">
        <v>1862</v>
      </c>
      <c r="EP578" s="343"/>
      <c r="EQ578" s="84" t="s">
        <v>1761</v>
      </c>
      <c r="ES578" s="84" t="s">
        <v>1956</v>
      </c>
      <c r="ET578" s="343"/>
      <c r="EU578" s="84" t="s">
        <v>115</v>
      </c>
      <c r="EV578" s="343"/>
      <c r="EW578" s="84" t="s">
        <v>1368</v>
      </c>
      <c r="EX578" s="343"/>
      <c r="EY578" s="84" t="s">
        <v>8</v>
      </c>
      <c r="FA578" s="84" t="s">
        <v>26</v>
      </c>
      <c r="FB578" s="343"/>
      <c r="FD578" s="343"/>
      <c r="FH578" s="96" t="s">
        <v>1375</v>
      </c>
      <c r="FL578"/>
      <c r="FV578"/>
      <c r="GC578" s="343"/>
      <c r="GD578" s="343"/>
      <c r="GE578" s="343"/>
      <c r="GF578" s="355"/>
      <c r="GG578" s="355"/>
      <c r="GH578" s="331"/>
      <c r="GO578" s="343"/>
      <c r="GQ578" s="343"/>
      <c r="GS578" s="343"/>
      <c r="GY578"/>
      <c r="GZ578"/>
      <c r="HA578" s="97"/>
    </row>
    <row r="579" spans="1:209" s="84" customFormat="1" x14ac:dyDescent="0.35">
      <c r="A579" s="137">
        <v>101</v>
      </c>
      <c r="B579" s="343"/>
      <c r="C579" s="84" t="s">
        <v>1412</v>
      </c>
      <c r="D579" s="124">
        <v>44231</v>
      </c>
      <c r="E579" s="124">
        <v>44231</v>
      </c>
      <c r="F579" s="349"/>
      <c r="G579" s="125" t="s">
        <v>2935</v>
      </c>
      <c r="H579" s="97" t="s">
        <v>1375</v>
      </c>
      <c r="I579" s="126"/>
      <c r="J579" s="343"/>
      <c r="K579" s="355"/>
      <c r="L579" s="127"/>
      <c r="M579" s="360"/>
      <c r="N579" s="267" t="s">
        <v>19657</v>
      </c>
      <c r="O579" s="354"/>
      <c r="P579" s="354"/>
      <c r="Q579" s="127"/>
      <c r="R579" s="127"/>
      <c r="S579" s="127"/>
      <c r="T579" s="126"/>
      <c r="U579" s="124"/>
      <c r="V579" s="124"/>
      <c r="W579" s="126"/>
      <c r="X579" s="362"/>
      <c r="Y579" s="362"/>
      <c r="Z579" s="126"/>
      <c r="AA579" s="126"/>
      <c r="AB579" s="124"/>
      <c r="AC579" s="124"/>
      <c r="AD579" s="362"/>
      <c r="AE579" s="362"/>
      <c r="AF579" s="363"/>
      <c r="AG579" s="363"/>
      <c r="AH579" s="97" t="s">
        <v>1375</v>
      </c>
      <c r="AI579" s="124">
        <v>44229</v>
      </c>
      <c r="AJ579" s="252" t="s">
        <v>1799</v>
      </c>
      <c r="AK579" s="124"/>
      <c r="AL579" s="252"/>
      <c r="AM579" s="85" t="s">
        <v>28</v>
      </c>
      <c r="AN579" s="85" t="s">
        <v>26</v>
      </c>
      <c r="AO579" s="85" t="s">
        <v>26</v>
      </c>
      <c r="AP579" s="85"/>
      <c r="AQ579" s="85"/>
      <c r="AR579" s="85"/>
      <c r="AS579" s="335">
        <v>840817146</v>
      </c>
      <c r="AT579" s="335"/>
      <c r="AU579" s="85"/>
      <c r="AV579" s="85"/>
      <c r="AW579" s="85"/>
      <c r="AX579" s="97" t="s">
        <v>1375</v>
      </c>
      <c r="AY579" s="85" t="s">
        <v>26</v>
      </c>
      <c r="AZ579" s="85" t="s">
        <v>26</v>
      </c>
      <c r="BA579" s="85" t="s">
        <v>26</v>
      </c>
      <c r="BB579" s="85" t="s">
        <v>26</v>
      </c>
      <c r="BC579" s="368"/>
      <c r="BD579" s="85" t="s">
        <v>33</v>
      </c>
      <c r="BE579" s="85" t="s">
        <v>16</v>
      </c>
      <c r="BF579" s="85"/>
      <c r="BG579" s="85"/>
      <c r="BH579" s="304" t="s">
        <v>18051</v>
      </c>
      <c r="BI579" s="355"/>
      <c r="BM579" s="123" t="s">
        <v>106</v>
      </c>
      <c r="BN579" s="123"/>
      <c r="BO579" s="123"/>
      <c r="BP579" s="123"/>
      <c r="BQ579" s="4" t="s">
        <v>8</v>
      </c>
      <c r="BR579" s="123"/>
      <c r="BS579" s="123"/>
      <c r="BT579"/>
      <c r="BU579"/>
      <c r="BV579" s="96" t="s">
        <v>1375</v>
      </c>
      <c r="BW579" s="85" t="s">
        <v>1404</v>
      </c>
      <c r="BX579" s="372"/>
      <c r="BY579" s="372"/>
      <c r="BZ579" s="129" t="s">
        <v>71</v>
      </c>
      <c r="CA579" t="s">
        <v>2942</v>
      </c>
      <c r="CB579">
        <v>12000</v>
      </c>
      <c r="CC579" s="126"/>
      <c r="CD579" s="84" t="s">
        <v>1468</v>
      </c>
      <c r="CE579" s="123" t="s">
        <v>17</v>
      </c>
      <c r="CG579" s="126"/>
      <c r="CH579" s="123">
        <v>246</v>
      </c>
      <c r="CI579" s="126"/>
      <c r="CJ579" s="85" t="s">
        <v>26</v>
      </c>
      <c r="CK579" s="85" t="s">
        <v>26</v>
      </c>
      <c r="CL579" s="85"/>
      <c r="CM579" s="85"/>
      <c r="CN579" s="96" t="s">
        <v>2903</v>
      </c>
      <c r="CO579" s="155"/>
      <c r="CP579" s="155"/>
      <c r="CQ579" s="285"/>
      <c r="CR579" s="155"/>
      <c r="CS579" s="378"/>
      <c r="CT579" s="155"/>
      <c r="CU579" s="155"/>
      <c r="CV579" s="155"/>
      <c r="CW579" s="155"/>
      <c r="CX579" s="155"/>
      <c r="CY579" s="155"/>
      <c r="CZ579" s="155"/>
      <c r="DA579" s="155"/>
      <c r="DB579" s="155"/>
      <c r="DC579" s="155"/>
      <c r="DD579" s="155"/>
      <c r="DE579" s="155"/>
      <c r="DF579" s="155"/>
      <c r="DG579" s="155"/>
      <c r="DH579" s="284" t="s">
        <v>1375</v>
      </c>
      <c r="DI579" s="146" t="s">
        <v>120</v>
      </c>
      <c r="DJ579" s="148" t="s">
        <v>2936</v>
      </c>
      <c r="DK579" s="130" t="s">
        <v>1799</v>
      </c>
      <c r="DL579" s="127" t="s">
        <v>2880</v>
      </c>
      <c r="DN579" s="84">
        <v>840817146</v>
      </c>
      <c r="DO579" s="343"/>
      <c r="DP579" s="343"/>
      <c r="DQ579" s="84" t="s">
        <v>2937</v>
      </c>
      <c r="DR579" s="343"/>
      <c r="DS579" s="343"/>
      <c r="DT579" s="343"/>
      <c r="DU579" s="343"/>
      <c r="DV579" s="84">
        <v>103461102</v>
      </c>
      <c r="DW579" s="84" t="s">
        <v>2938</v>
      </c>
      <c r="DX579" s="84">
        <v>1120</v>
      </c>
      <c r="DZ579" s="355"/>
      <c r="EA579" s="84" t="s">
        <v>25</v>
      </c>
      <c r="ED579" s="343"/>
      <c r="EE579" s="343"/>
      <c r="EF579" s="343"/>
      <c r="EG579" s="355"/>
      <c r="EH579" s="355"/>
      <c r="EI579" s="126"/>
      <c r="EJ579" s="84" t="s">
        <v>26</v>
      </c>
      <c r="EK579" s="84" t="s">
        <v>25</v>
      </c>
      <c r="EL579" s="84" t="s">
        <v>26</v>
      </c>
      <c r="EM579" s="84" t="s">
        <v>1834</v>
      </c>
      <c r="EO579" s="84" t="s">
        <v>1760</v>
      </c>
      <c r="EP579" s="343"/>
      <c r="EQ579" s="84" t="s">
        <v>1761</v>
      </c>
      <c r="ES579" s="84" t="s">
        <v>1956</v>
      </c>
      <c r="ET579" s="343"/>
      <c r="EU579" s="84" t="s">
        <v>112</v>
      </c>
      <c r="EV579" s="343"/>
      <c r="EW579" s="84" t="s">
        <v>1370</v>
      </c>
      <c r="EX579" s="343"/>
      <c r="EY579" s="84" t="s">
        <v>8</v>
      </c>
      <c r="FA579" s="84" t="s">
        <v>26</v>
      </c>
      <c r="FB579" s="343"/>
      <c r="FD579" s="343"/>
      <c r="FH579" s="96" t="s">
        <v>1375</v>
      </c>
      <c r="FL579"/>
      <c r="FV579"/>
      <c r="GC579" s="343"/>
      <c r="GD579" s="343"/>
      <c r="GE579" s="343"/>
      <c r="GF579" s="355"/>
      <c r="GG579" s="355"/>
      <c r="GH579" s="331"/>
      <c r="GO579" s="343"/>
      <c r="GQ579" s="343"/>
      <c r="GS579" s="343"/>
      <c r="GY579"/>
      <c r="GZ579"/>
      <c r="HA579" s="97"/>
    </row>
    <row r="580" spans="1:209" s="84" customFormat="1" x14ac:dyDescent="0.35">
      <c r="A580" s="137">
        <v>99</v>
      </c>
      <c r="B580" s="339"/>
      <c r="C580" s="84" t="s">
        <v>1411</v>
      </c>
      <c r="D580" s="124"/>
      <c r="E580" s="124"/>
      <c r="F580" s="343"/>
      <c r="G580" s="125" t="s">
        <v>2879</v>
      </c>
      <c r="H580" s="97" t="s">
        <v>1375</v>
      </c>
      <c r="I580" s="126"/>
      <c r="J580" s="343"/>
      <c r="K580" s="355"/>
      <c r="L580" s="127"/>
      <c r="M580" s="360"/>
      <c r="N580" s="267" t="s">
        <v>19657</v>
      </c>
      <c r="O580" s="354"/>
      <c r="P580" s="354"/>
      <c r="Q580" s="127"/>
      <c r="R580" s="127"/>
      <c r="S580" s="127"/>
      <c r="T580" s="126"/>
      <c r="U580" s="124"/>
      <c r="V580" s="124"/>
      <c r="W580" s="126"/>
      <c r="X580" s="362"/>
      <c r="Y580" s="362"/>
      <c r="Z580" s="126"/>
      <c r="AA580" s="126"/>
      <c r="AB580" s="124"/>
      <c r="AC580" s="124"/>
      <c r="AD580" s="362"/>
      <c r="AE580" s="362"/>
      <c r="AF580" s="363"/>
      <c r="AG580" s="363"/>
      <c r="AH580" s="97" t="s">
        <v>1375</v>
      </c>
      <c r="AI580" s="124">
        <v>44229</v>
      </c>
      <c r="AJ580" s="252" t="s">
        <v>2881</v>
      </c>
      <c r="AK580" s="124">
        <v>44229</v>
      </c>
      <c r="AL580" s="252" t="s">
        <v>2881</v>
      </c>
      <c r="AM580" s="85" t="s">
        <v>28</v>
      </c>
      <c r="AN580" s="85" t="s">
        <v>26</v>
      </c>
      <c r="AO580" s="85" t="s">
        <v>26</v>
      </c>
      <c r="AP580" s="85" t="s">
        <v>2882</v>
      </c>
      <c r="AQ580" s="85" t="s">
        <v>2883</v>
      </c>
      <c r="AR580" s="85"/>
      <c r="AS580" s="335" t="s">
        <v>2884</v>
      </c>
      <c r="AT580" s="335">
        <v>120487608</v>
      </c>
      <c r="AU580" s="85"/>
      <c r="AV580" s="85"/>
      <c r="AW580" s="85"/>
      <c r="AX580" s="97" t="s">
        <v>1375</v>
      </c>
      <c r="AY580" s="85" t="s">
        <v>26</v>
      </c>
      <c r="AZ580" s="85" t="s">
        <v>26</v>
      </c>
      <c r="BA580" s="85" t="s">
        <v>26</v>
      </c>
      <c r="BB580" s="85" t="s">
        <v>26</v>
      </c>
      <c r="BC580" s="355"/>
      <c r="BD580" s="85" t="s">
        <v>6</v>
      </c>
      <c r="BE580" s="85" t="s">
        <v>13</v>
      </c>
      <c r="BF580" s="85"/>
      <c r="BG580" s="85" t="s">
        <v>34</v>
      </c>
      <c r="BH580" s="304" t="s">
        <v>18047</v>
      </c>
      <c r="BI580" s="355"/>
      <c r="BM580" s="123" t="s">
        <v>6</v>
      </c>
      <c r="BN580" s="123" t="s">
        <v>1378</v>
      </c>
      <c r="BO580" s="123" t="s">
        <v>1398</v>
      </c>
      <c r="BP580" s="123"/>
      <c r="BQ580" s="4" t="s">
        <v>8</v>
      </c>
      <c r="BR580" s="123"/>
      <c r="BS580" s="123" t="s">
        <v>1563</v>
      </c>
      <c r="BT580" t="s">
        <v>12744</v>
      </c>
      <c r="BU580"/>
      <c r="BV580" s="96" t="s">
        <v>1375</v>
      </c>
      <c r="BW580" s="85" t="s">
        <v>1404</v>
      </c>
      <c r="BX580" s="372"/>
      <c r="BY580" s="372"/>
      <c r="BZ580" s="129" t="s">
        <v>175</v>
      </c>
      <c r="CA580" t="s">
        <v>2885</v>
      </c>
      <c r="CB580">
        <v>21000</v>
      </c>
      <c r="CC580" s="126"/>
      <c r="CD580" s="84" t="s">
        <v>2889</v>
      </c>
      <c r="CE580" s="123" t="s">
        <v>1469</v>
      </c>
      <c r="CG580" s="126"/>
      <c r="CH580" s="123"/>
      <c r="CI580" s="126"/>
      <c r="CJ580" s="85" t="s">
        <v>26</v>
      </c>
      <c r="CK580" s="85" t="s">
        <v>26</v>
      </c>
      <c r="CL580" s="85"/>
      <c r="CM580" s="85"/>
      <c r="CN580" s="96" t="s">
        <v>2822</v>
      </c>
      <c r="CO580" s="155"/>
      <c r="CP580" s="155"/>
      <c r="CQ580" s="285"/>
      <c r="CR580" s="155"/>
      <c r="CS580" s="378"/>
      <c r="CT580" s="155"/>
      <c r="CU580" s="155"/>
      <c r="CV580" s="155"/>
      <c r="CW580" s="155"/>
      <c r="CX580" s="155"/>
      <c r="CY580" s="155"/>
      <c r="CZ580" s="155"/>
      <c r="DA580" s="155"/>
      <c r="DB580" s="155"/>
      <c r="DC580" s="155"/>
      <c r="DD580" s="155"/>
      <c r="DE580" s="155"/>
      <c r="DF580" s="155"/>
      <c r="DG580" s="155"/>
      <c r="DH580" s="284" t="s">
        <v>1375</v>
      </c>
      <c r="DI580" s="146" t="s">
        <v>131</v>
      </c>
      <c r="DJ580" s="148" t="s">
        <v>2886</v>
      </c>
      <c r="DK580" s="130" t="s">
        <v>2881</v>
      </c>
      <c r="DL580" s="127" t="s">
        <v>2880</v>
      </c>
      <c r="DM580" s="84" t="s">
        <v>2882</v>
      </c>
      <c r="DN580" s="84" t="s">
        <v>2884</v>
      </c>
      <c r="DO580" s="343"/>
      <c r="DP580" s="343"/>
      <c r="DQ580" s="84" t="s">
        <v>2887</v>
      </c>
      <c r="DR580" s="343"/>
      <c r="DS580" s="343"/>
      <c r="DT580" s="343"/>
      <c r="DU580" s="343"/>
      <c r="DV580" s="84">
        <v>83182101</v>
      </c>
      <c r="DW580" s="84" t="s">
        <v>2888</v>
      </c>
      <c r="DX580" s="84">
        <v>9002</v>
      </c>
      <c r="DZ580" s="355"/>
      <c r="EA580" s="84" t="s">
        <v>25</v>
      </c>
      <c r="ED580" s="343"/>
      <c r="EE580" s="343"/>
      <c r="EF580" s="343"/>
      <c r="EG580" s="355"/>
      <c r="EH580" s="355"/>
      <c r="EI580" s="126"/>
      <c r="EJ580" s="84" t="s">
        <v>26</v>
      </c>
      <c r="EK580" s="84" t="s">
        <v>25</v>
      </c>
      <c r="EM580" s="84" t="s">
        <v>1759</v>
      </c>
      <c r="EO580" s="84" t="s">
        <v>48</v>
      </c>
      <c r="EP580" s="343"/>
      <c r="EQ580" s="84" t="s">
        <v>1761</v>
      </c>
      <c r="ES580" s="84" t="s">
        <v>6</v>
      </c>
      <c r="ET580" s="343"/>
      <c r="EU580" s="84" t="s">
        <v>1807</v>
      </c>
      <c r="EV580" s="343"/>
      <c r="EW580" s="84" t="s">
        <v>1368</v>
      </c>
      <c r="EX580" s="343"/>
      <c r="EY580" s="84" t="s">
        <v>8</v>
      </c>
      <c r="FA580" s="84" t="s">
        <v>25</v>
      </c>
      <c r="FB580" s="343"/>
      <c r="FC580" s="84" t="s">
        <v>1816</v>
      </c>
      <c r="FD580" s="343"/>
      <c r="FE580" s="84" t="s">
        <v>2320</v>
      </c>
      <c r="FG580" s="84" t="s">
        <v>26</v>
      </c>
      <c r="FH580" s="96" t="s">
        <v>1375</v>
      </c>
      <c r="FI580" s="84" t="s">
        <v>1839</v>
      </c>
      <c r="FJ580" s="84" t="s">
        <v>88</v>
      </c>
      <c r="FK580" s="84" t="s">
        <v>88</v>
      </c>
      <c r="FL580" t="s">
        <v>2890</v>
      </c>
      <c r="FM580" s="84" t="s">
        <v>2883</v>
      </c>
      <c r="FN580" s="84" t="s">
        <v>1839</v>
      </c>
      <c r="FO580" s="84" t="s">
        <v>1841</v>
      </c>
      <c r="FP580" s="84" t="s">
        <v>2891</v>
      </c>
      <c r="FQ580" s="84" t="s">
        <v>2892</v>
      </c>
      <c r="FR580" s="84" t="s">
        <v>1434</v>
      </c>
      <c r="FS580" s="84" t="s">
        <v>2893</v>
      </c>
      <c r="FT580" s="84" t="s">
        <v>1845</v>
      </c>
      <c r="FU580" s="84" t="s">
        <v>9</v>
      </c>
      <c r="FV580" t="s">
        <v>2894</v>
      </c>
      <c r="FW580" s="84" t="s">
        <v>1846</v>
      </c>
      <c r="FX580" s="84" t="s">
        <v>46</v>
      </c>
      <c r="FY580" s="84" t="s">
        <v>2882</v>
      </c>
      <c r="FZ580" s="84" t="s">
        <v>2000</v>
      </c>
      <c r="GA580" s="84" t="s">
        <v>1375</v>
      </c>
      <c r="GB580" s="84" t="s">
        <v>2895</v>
      </c>
      <c r="GC580" s="343"/>
      <c r="GD580" s="343"/>
      <c r="GE580" s="343"/>
      <c r="GF580" s="355"/>
      <c r="GG580" s="355"/>
      <c r="GH580" s="331" t="s">
        <v>1375</v>
      </c>
      <c r="GI580" s="84" t="s">
        <v>9</v>
      </c>
      <c r="GJ580" s="84" t="s">
        <v>1945</v>
      </c>
      <c r="GK580" s="84" t="s">
        <v>1375</v>
      </c>
      <c r="GL580" s="84" t="s">
        <v>9</v>
      </c>
      <c r="GM580" s="84" t="s">
        <v>1375</v>
      </c>
      <c r="GN580" s="84" t="s">
        <v>1375</v>
      </c>
      <c r="GO580" s="343"/>
      <c r="GP580" s="84" t="s">
        <v>1850</v>
      </c>
      <c r="GQ580" s="343"/>
      <c r="GR580" s="84" t="s">
        <v>2896</v>
      </c>
      <c r="GS580" s="343"/>
      <c r="GT580" s="84" t="s">
        <v>1375</v>
      </c>
      <c r="GU580" s="84" t="s">
        <v>1375</v>
      </c>
      <c r="GV580" s="84" t="s">
        <v>9</v>
      </c>
      <c r="GW580" s="84" t="s">
        <v>2897</v>
      </c>
      <c r="GX580" s="84" t="s">
        <v>2883</v>
      </c>
      <c r="GY580"/>
      <c r="GZ580"/>
      <c r="HA580" s="97"/>
    </row>
    <row r="581" spans="1:209" s="84" customFormat="1" x14ac:dyDescent="0.35">
      <c r="A581" s="137">
        <v>233</v>
      </c>
      <c r="B581" s="343"/>
      <c r="C581" s="84" t="s">
        <v>1412</v>
      </c>
      <c r="D581" s="124">
        <v>44313</v>
      </c>
      <c r="E581" s="124">
        <v>44313</v>
      </c>
      <c r="F581" s="345"/>
      <c r="G581" s="125" t="s">
        <v>4037</v>
      </c>
      <c r="H581" s="97" t="s">
        <v>1375</v>
      </c>
      <c r="I581" s="126"/>
      <c r="J581" s="343"/>
      <c r="K581" s="355"/>
      <c r="L581" s="127"/>
      <c r="M581" s="360"/>
      <c r="N581" s="267" t="s">
        <v>19657</v>
      </c>
      <c r="O581" s="354"/>
      <c r="P581" s="354"/>
      <c r="Q581" s="127"/>
      <c r="R581" s="127"/>
      <c r="S581" s="127"/>
      <c r="T581" s="126"/>
      <c r="U581" s="124"/>
      <c r="V581" s="124"/>
      <c r="W581" s="126"/>
      <c r="X581" s="362"/>
      <c r="Y581" s="362"/>
      <c r="Z581" s="126"/>
      <c r="AA581" s="126"/>
      <c r="AB581" s="124"/>
      <c r="AC581" s="124"/>
      <c r="AD581" s="362"/>
      <c r="AE581" s="362"/>
      <c r="AF581" s="363"/>
      <c r="AG581" s="363"/>
      <c r="AH581" s="97" t="s">
        <v>1375</v>
      </c>
      <c r="AI581" s="124">
        <v>44227</v>
      </c>
      <c r="AJ581" s="252">
        <v>0.75763888888888886</v>
      </c>
      <c r="AK581" s="124">
        <v>44227</v>
      </c>
      <c r="AL581" s="252">
        <v>0.75763888888888886</v>
      </c>
      <c r="AM581" s="85" t="s">
        <v>28</v>
      </c>
      <c r="AN581" s="85" t="s">
        <v>25</v>
      </c>
      <c r="AO581" s="85" t="s">
        <v>26</v>
      </c>
      <c r="AP581" s="85">
        <v>1244237</v>
      </c>
      <c r="AQ581" s="85"/>
      <c r="AR581" s="85"/>
      <c r="AS581" s="335" t="s">
        <v>3917</v>
      </c>
      <c r="AT581" s="335">
        <v>120483330</v>
      </c>
      <c r="AU581" s="85"/>
      <c r="AV581" s="85"/>
      <c r="AW581" s="85"/>
      <c r="AX581" s="97" t="s">
        <v>1375</v>
      </c>
      <c r="AY581" s="85" t="s">
        <v>26</v>
      </c>
      <c r="AZ581" s="85" t="s">
        <v>25</v>
      </c>
      <c r="BA581" s="85" t="s">
        <v>26</v>
      </c>
      <c r="BB581" s="85" t="s">
        <v>26</v>
      </c>
      <c r="BC581" s="365"/>
      <c r="BD581" s="85" t="s">
        <v>27</v>
      </c>
      <c r="BE581" s="85" t="s">
        <v>13</v>
      </c>
      <c r="BF581" s="85" t="s">
        <v>34</v>
      </c>
      <c r="BG581" s="85" t="s">
        <v>34</v>
      </c>
      <c r="BH581" s="304" t="s">
        <v>18049</v>
      </c>
      <c r="BI581" s="355"/>
      <c r="BM581" s="123" t="s">
        <v>102</v>
      </c>
      <c r="BN581" s="123" t="s">
        <v>1378</v>
      </c>
      <c r="BO581" s="123" t="s">
        <v>11</v>
      </c>
      <c r="BP581" s="123" t="s">
        <v>25</v>
      </c>
      <c r="BQ581" s="4" t="s">
        <v>8</v>
      </c>
      <c r="BR581" s="123" t="s">
        <v>1614</v>
      </c>
      <c r="BS581" s="123" t="s">
        <v>11</v>
      </c>
      <c r="BT581" t="s">
        <v>15615</v>
      </c>
      <c r="BU581" t="s">
        <v>15616</v>
      </c>
      <c r="BV581" s="96" t="s">
        <v>1375</v>
      </c>
      <c r="BW581" s="85" t="s">
        <v>1404</v>
      </c>
      <c r="BX581" s="372"/>
      <c r="BY581" s="372"/>
      <c r="BZ581" s="129" t="s">
        <v>63</v>
      </c>
      <c r="CA581" t="s">
        <v>3937</v>
      </c>
      <c r="CB581">
        <v>12000</v>
      </c>
      <c r="CC581" s="126"/>
      <c r="CD581" s="123" t="s">
        <v>15617</v>
      </c>
      <c r="CE581" s="123" t="s">
        <v>17</v>
      </c>
      <c r="CG581" s="126"/>
      <c r="CH581" s="123"/>
      <c r="CI581" s="126"/>
      <c r="CJ581" s="85" t="s">
        <v>26</v>
      </c>
      <c r="CK581" s="85" t="s">
        <v>26</v>
      </c>
      <c r="CL581" s="85"/>
      <c r="CM581" s="85"/>
      <c r="CN581" s="96" t="s">
        <v>3903</v>
      </c>
      <c r="CO581" s="155"/>
      <c r="CP581" s="155"/>
      <c r="CQ581" s="285"/>
      <c r="CR581" s="155"/>
      <c r="CS581" s="378"/>
      <c r="CT581" s="155"/>
      <c r="CU581" s="155"/>
      <c r="CV581" s="155"/>
      <c r="CW581" s="155"/>
      <c r="CX581" s="155"/>
      <c r="CY581" s="155"/>
      <c r="CZ581" s="155"/>
      <c r="DA581" s="155"/>
      <c r="DB581" s="155"/>
      <c r="DC581" s="155"/>
      <c r="DD581" s="155"/>
      <c r="DE581" s="155"/>
      <c r="DF581" s="155"/>
      <c r="DG581" s="155"/>
      <c r="DH581" s="284" t="s">
        <v>1375</v>
      </c>
      <c r="DI581" s="4"/>
      <c r="DJ581" s="4"/>
      <c r="DK581" s="4"/>
      <c r="DL581" s="127"/>
      <c r="DM581" s="4"/>
      <c r="DN581" s="4"/>
      <c r="DO581" s="340"/>
      <c r="DP581" s="340"/>
      <c r="DQ581" s="4"/>
      <c r="DR581" s="340"/>
      <c r="DS581" s="340"/>
      <c r="DT581" s="343"/>
      <c r="DU581" s="343"/>
      <c r="DZ581" s="355"/>
      <c r="EC581" s="125"/>
      <c r="ED581" s="343"/>
      <c r="EE581" s="343"/>
      <c r="EF581" s="343"/>
      <c r="EG581" s="355"/>
      <c r="EH581" s="355"/>
      <c r="EI581" s="126"/>
      <c r="EP581" s="343"/>
      <c r="ET581" s="343"/>
      <c r="EV581" s="343"/>
      <c r="EX581" s="343"/>
      <c r="FB581" s="343"/>
      <c r="FD581" s="343"/>
      <c r="FH581" s="96" t="s">
        <v>1375</v>
      </c>
      <c r="FL581"/>
      <c r="FV581"/>
      <c r="GC581" s="343"/>
      <c r="GD581" s="343"/>
      <c r="GE581" s="343"/>
      <c r="GF581" s="355"/>
      <c r="GG581" s="355"/>
      <c r="GH581" s="331"/>
      <c r="GO581" s="343"/>
      <c r="GQ581" s="343"/>
      <c r="GS581" s="343"/>
      <c r="GY581"/>
      <c r="GZ581"/>
      <c r="HA581" s="97"/>
    </row>
    <row r="582" spans="1:209" s="84" customFormat="1" x14ac:dyDescent="0.35">
      <c r="A582" s="137">
        <v>227</v>
      </c>
      <c r="B582" s="343"/>
      <c r="C582" s="84" t="s">
        <v>1412</v>
      </c>
      <c r="D582" s="124">
        <v>44313</v>
      </c>
      <c r="E582" s="124">
        <v>44313</v>
      </c>
      <c r="F582" s="345"/>
      <c r="G582" s="125" t="s">
        <v>4031</v>
      </c>
      <c r="H582" s="97" t="s">
        <v>1375</v>
      </c>
      <c r="I582" s="126"/>
      <c r="J582" s="343"/>
      <c r="K582" s="355"/>
      <c r="L582" s="127"/>
      <c r="M582" s="360"/>
      <c r="N582" s="267" t="s">
        <v>19657</v>
      </c>
      <c r="O582" s="354"/>
      <c r="P582" s="354"/>
      <c r="Q582" s="127"/>
      <c r="R582" s="127"/>
      <c r="S582" s="127"/>
      <c r="T582" s="126"/>
      <c r="U582" s="124"/>
      <c r="V582" s="124"/>
      <c r="W582" s="126"/>
      <c r="X582" s="362"/>
      <c r="Y582" s="362"/>
      <c r="Z582" s="126"/>
      <c r="AA582" s="126" t="s">
        <v>25</v>
      </c>
      <c r="AB582" s="124"/>
      <c r="AC582" s="124"/>
      <c r="AD582" s="362"/>
      <c r="AE582" s="362"/>
      <c r="AF582" s="363"/>
      <c r="AG582" s="363"/>
      <c r="AH582" s="97" t="s">
        <v>1375</v>
      </c>
      <c r="AI582" s="124">
        <v>44227</v>
      </c>
      <c r="AJ582" s="252">
        <v>0.47500000000000003</v>
      </c>
      <c r="AK582" s="124">
        <v>44227</v>
      </c>
      <c r="AL582" s="252">
        <v>0.47500000000000003</v>
      </c>
      <c r="AM582" s="85" t="s">
        <v>28</v>
      </c>
      <c r="AN582" s="85" t="s">
        <v>25</v>
      </c>
      <c r="AO582" s="85" t="s">
        <v>26</v>
      </c>
      <c r="AP582" s="85">
        <v>1243847</v>
      </c>
      <c r="AQ582" s="85"/>
      <c r="AR582" s="85"/>
      <c r="AS582" s="335" t="s">
        <v>3921</v>
      </c>
      <c r="AT582" s="335"/>
      <c r="AU582" s="85"/>
      <c r="AV582" s="85"/>
      <c r="AW582" s="85"/>
      <c r="AX582" s="97" t="s">
        <v>1375</v>
      </c>
      <c r="AY582" s="85" t="s">
        <v>26</v>
      </c>
      <c r="AZ582" s="85" t="s">
        <v>25</v>
      </c>
      <c r="BA582" s="85" t="s">
        <v>26</v>
      </c>
      <c r="BB582" s="85" t="s">
        <v>26</v>
      </c>
      <c r="BC582" s="365"/>
      <c r="BD582" s="85" t="s">
        <v>27</v>
      </c>
      <c r="BE582" s="85" t="s">
        <v>13</v>
      </c>
      <c r="BF582" s="85" t="s">
        <v>34</v>
      </c>
      <c r="BG582" s="85" t="s">
        <v>34</v>
      </c>
      <c r="BH582" s="304" t="s">
        <v>18049</v>
      </c>
      <c r="BI582" s="355"/>
      <c r="BM582" s="123" t="s">
        <v>6</v>
      </c>
      <c r="BN582" s="123" t="s">
        <v>1378</v>
      </c>
      <c r="BO582" s="123" t="s">
        <v>1387</v>
      </c>
      <c r="BP582" s="123" t="s">
        <v>26</v>
      </c>
      <c r="BQ582" s="4" t="s">
        <v>8</v>
      </c>
      <c r="BR582" s="123" t="s">
        <v>1477</v>
      </c>
      <c r="BS582" s="123" t="s">
        <v>1408</v>
      </c>
      <c r="BT582" t="s">
        <v>14460</v>
      </c>
      <c r="BU582" t="s">
        <v>15618</v>
      </c>
      <c r="BV582" s="96" t="s">
        <v>1375</v>
      </c>
      <c r="BW582" s="85" t="s">
        <v>1404</v>
      </c>
      <c r="BX582" s="372"/>
      <c r="BY582" s="372"/>
      <c r="BZ582" s="129" t="s">
        <v>200</v>
      </c>
      <c r="CA582" t="s">
        <v>3943</v>
      </c>
      <c r="CB582">
        <v>12000</v>
      </c>
      <c r="CC582" s="126"/>
      <c r="CD582" s="123" t="s">
        <v>6</v>
      </c>
      <c r="CE582" s="123" t="s">
        <v>17</v>
      </c>
      <c r="CG582" s="126"/>
      <c r="CH582" s="123"/>
      <c r="CI582" s="126"/>
      <c r="CJ582" s="85" t="s">
        <v>26</v>
      </c>
      <c r="CK582" s="85" t="s">
        <v>26</v>
      </c>
      <c r="CL582" s="85"/>
      <c r="CM582" s="85"/>
      <c r="CN582" s="96" t="s">
        <v>3903</v>
      </c>
      <c r="CO582" s="155"/>
      <c r="CP582" s="155"/>
      <c r="CQ582" s="285"/>
      <c r="CR582" s="155"/>
      <c r="CS582" s="378"/>
      <c r="CT582" s="155"/>
      <c r="CU582" s="155"/>
      <c r="CV582" s="155"/>
      <c r="CW582" s="155"/>
      <c r="CX582" s="155"/>
      <c r="CY582" s="155"/>
      <c r="CZ582" s="155"/>
      <c r="DA582" s="155"/>
      <c r="DB582" s="155"/>
      <c r="DC582" s="155"/>
      <c r="DD582" s="155"/>
      <c r="DE582" s="155"/>
      <c r="DF582" s="155"/>
      <c r="DG582" s="155"/>
      <c r="DH582" s="284" t="s">
        <v>1375</v>
      </c>
      <c r="DI582" s="4"/>
      <c r="DJ582" s="4"/>
      <c r="DK582" s="4"/>
      <c r="DL582" s="127"/>
      <c r="DM582" s="4"/>
      <c r="DN582" s="4"/>
      <c r="DO582" s="340"/>
      <c r="DP582" s="340"/>
      <c r="DQ582" s="4"/>
      <c r="DR582" s="340"/>
      <c r="DS582" s="340"/>
      <c r="DT582" s="343"/>
      <c r="DU582" s="343"/>
      <c r="DZ582" s="355"/>
      <c r="EC582" s="125"/>
      <c r="ED582" s="343"/>
      <c r="EE582" s="343"/>
      <c r="EF582" s="343"/>
      <c r="EG582" s="355"/>
      <c r="EH582" s="355"/>
      <c r="EI582" s="126"/>
      <c r="EP582" s="343"/>
      <c r="ET582" s="343"/>
      <c r="EV582" s="343"/>
      <c r="EX582" s="343"/>
      <c r="FB582" s="343"/>
      <c r="FD582" s="343"/>
      <c r="FH582" s="96" t="s">
        <v>1375</v>
      </c>
      <c r="FL582"/>
      <c r="FV582"/>
      <c r="GC582" s="343"/>
      <c r="GD582" s="343"/>
      <c r="GE582" s="343"/>
      <c r="GF582" s="355"/>
      <c r="GG582" s="355"/>
      <c r="GH582" s="331"/>
      <c r="GO582" s="343"/>
      <c r="GQ582" s="343"/>
      <c r="GS582" s="343"/>
      <c r="GY582"/>
      <c r="GZ582"/>
      <c r="HA582" s="97"/>
    </row>
    <row r="583" spans="1:209" s="84" customFormat="1" x14ac:dyDescent="0.35">
      <c r="A583" s="137">
        <v>97</v>
      </c>
      <c r="B583" s="343"/>
      <c r="C583" s="84" t="s">
        <v>1412</v>
      </c>
      <c r="D583" s="124">
        <v>44228</v>
      </c>
      <c r="E583" s="124">
        <v>44228</v>
      </c>
      <c r="F583" s="343"/>
      <c r="G583" s="125" t="s">
        <v>2819</v>
      </c>
      <c r="H583" s="97" t="s">
        <v>1375</v>
      </c>
      <c r="I583" s="126"/>
      <c r="J583" s="343"/>
      <c r="K583" s="355"/>
      <c r="L583" s="127"/>
      <c r="M583" s="360"/>
      <c r="N583" s="267" t="s">
        <v>19657</v>
      </c>
      <c r="O583" s="354"/>
      <c r="P583" s="354"/>
      <c r="Q583" s="127"/>
      <c r="R583" s="127"/>
      <c r="S583" s="127"/>
      <c r="T583" s="126"/>
      <c r="U583" s="124"/>
      <c r="V583" s="124"/>
      <c r="W583" s="126"/>
      <c r="X583" s="362"/>
      <c r="Y583" s="362"/>
      <c r="Z583" s="126"/>
      <c r="AA583" s="126"/>
      <c r="AB583" s="124"/>
      <c r="AC583" s="124"/>
      <c r="AD583" s="362"/>
      <c r="AE583" s="362"/>
      <c r="AF583" s="363"/>
      <c r="AG583" s="363"/>
      <c r="AH583" s="97" t="s">
        <v>1375</v>
      </c>
      <c r="AI583" s="124">
        <v>44227</v>
      </c>
      <c r="AJ583" s="252" t="s">
        <v>2821</v>
      </c>
      <c r="AK583" s="124"/>
      <c r="AL583" s="252"/>
      <c r="AM583" s="85" t="s">
        <v>28</v>
      </c>
      <c r="AN583" s="85" t="s">
        <v>26</v>
      </c>
      <c r="AO583" s="85" t="s">
        <v>26</v>
      </c>
      <c r="AP583" s="85"/>
      <c r="AQ583" s="85"/>
      <c r="AR583" s="85"/>
      <c r="AS583" s="335">
        <v>1933113154</v>
      </c>
      <c r="AT583" s="335"/>
      <c r="AU583" s="85"/>
      <c r="AV583" s="85"/>
      <c r="AW583" s="85"/>
      <c r="AX583" s="97" t="s">
        <v>1375</v>
      </c>
      <c r="AY583" s="85" t="s">
        <v>26</v>
      </c>
      <c r="AZ583" s="85" t="s">
        <v>26</v>
      </c>
      <c r="BA583" s="85" t="s">
        <v>26</v>
      </c>
      <c r="BB583" s="85" t="s">
        <v>26</v>
      </c>
      <c r="BC583" s="355"/>
      <c r="BD583" s="85" t="s">
        <v>33</v>
      </c>
      <c r="BE583" s="85" t="s">
        <v>16</v>
      </c>
      <c r="BF583" s="85"/>
      <c r="BG583" s="85"/>
      <c r="BH583" s="304" t="s">
        <v>18051</v>
      </c>
      <c r="BI583" s="355"/>
      <c r="BM583" s="123" t="s">
        <v>106</v>
      </c>
      <c r="BN583" s="123"/>
      <c r="BO583" s="123"/>
      <c r="BP583" s="123"/>
      <c r="BQ583" s="4" t="s">
        <v>8</v>
      </c>
      <c r="BR583" s="123"/>
      <c r="BS583" s="123"/>
      <c r="BT583"/>
      <c r="BU583"/>
      <c r="BV583" s="96" t="s">
        <v>1375</v>
      </c>
      <c r="BW583" s="85" t="s">
        <v>1404</v>
      </c>
      <c r="BX583" s="372"/>
      <c r="BY583" s="372"/>
      <c r="BZ583" s="129" t="s">
        <v>154</v>
      </c>
      <c r="CA583" t="s">
        <v>2865</v>
      </c>
      <c r="CB583">
        <v>4000</v>
      </c>
      <c r="CC583" s="126"/>
      <c r="CD583" s="84" t="s">
        <v>2866</v>
      </c>
      <c r="CE583" s="123" t="s">
        <v>17</v>
      </c>
      <c r="CG583" s="126"/>
      <c r="CH583" s="123"/>
      <c r="CI583" s="126"/>
      <c r="CJ583" s="85" t="s">
        <v>26</v>
      </c>
      <c r="CK583" s="85" t="s">
        <v>26</v>
      </c>
      <c r="CL583" s="85"/>
      <c r="CM583" s="85"/>
      <c r="CN583" s="96" t="s">
        <v>2822</v>
      </c>
      <c r="CO583" s="155"/>
      <c r="CP583" s="155"/>
      <c r="CQ583" s="285"/>
      <c r="CR583" s="155"/>
      <c r="CS583" s="378"/>
      <c r="CT583" s="155"/>
      <c r="CU583" s="155"/>
      <c r="CV583" s="155"/>
      <c r="CW583" s="155"/>
      <c r="CX583" s="155"/>
      <c r="CY583" s="155"/>
      <c r="CZ583" s="155"/>
      <c r="DA583" s="155"/>
      <c r="DB583" s="155"/>
      <c r="DC583" s="155"/>
      <c r="DD583" s="155"/>
      <c r="DE583" s="155"/>
      <c r="DF583" s="155"/>
      <c r="DG583" s="155"/>
      <c r="DH583" s="284" t="s">
        <v>1375</v>
      </c>
      <c r="DI583" s="146" t="s">
        <v>129</v>
      </c>
      <c r="DJ583" s="148" t="s">
        <v>2823</v>
      </c>
      <c r="DK583" s="130" t="s">
        <v>2821</v>
      </c>
      <c r="DL583" s="127" t="s">
        <v>2820</v>
      </c>
      <c r="DN583" s="84">
        <v>1933113154</v>
      </c>
      <c r="DO583" s="343"/>
      <c r="DP583" s="343"/>
      <c r="DQ583" s="84" t="s">
        <v>1553</v>
      </c>
      <c r="DR583" s="343"/>
      <c r="DS583" s="343"/>
      <c r="DT583" s="343"/>
      <c r="DU583" s="343"/>
      <c r="DV583" s="84">
        <v>12240401</v>
      </c>
      <c r="DW583" s="84" t="s">
        <v>2824</v>
      </c>
      <c r="DX583" s="84">
        <v>1121</v>
      </c>
      <c r="DZ583" s="355"/>
      <c r="EA583" s="84" t="s">
        <v>25</v>
      </c>
      <c r="ED583" s="343"/>
      <c r="EE583" s="343"/>
      <c r="EF583" s="343"/>
      <c r="EG583" s="355"/>
      <c r="EH583" s="355"/>
      <c r="EI583" s="126"/>
      <c r="EJ583" s="84" t="s">
        <v>26</v>
      </c>
      <c r="EK583" s="84" t="s">
        <v>25</v>
      </c>
      <c r="EL583" s="84" t="s">
        <v>25</v>
      </c>
      <c r="EM583" s="84" t="s">
        <v>1759</v>
      </c>
      <c r="EO583" s="84" t="s">
        <v>1807</v>
      </c>
      <c r="EP583" s="343"/>
      <c r="EQ583" s="84" t="s">
        <v>1761</v>
      </c>
      <c r="ES583" s="84" t="s">
        <v>1956</v>
      </c>
      <c r="ET583" s="343"/>
      <c r="EU583" s="84" t="s">
        <v>115</v>
      </c>
      <c r="EV583" s="343"/>
      <c r="EW583" s="84" t="s">
        <v>1370</v>
      </c>
      <c r="EX583" s="343"/>
      <c r="EY583" s="84" t="s">
        <v>8</v>
      </c>
      <c r="FA583" s="84" t="s">
        <v>26</v>
      </c>
      <c r="FB583" s="343"/>
      <c r="FC583" s="84" t="s">
        <v>1370</v>
      </c>
      <c r="FD583" s="343"/>
      <c r="FH583" s="96" t="s">
        <v>1375</v>
      </c>
      <c r="FL583"/>
      <c r="FV583"/>
      <c r="GC583" s="343"/>
      <c r="GD583" s="343"/>
      <c r="GE583" s="343"/>
      <c r="GF583" s="355"/>
      <c r="GG583" s="355"/>
      <c r="GH583" s="331"/>
      <c r="GO583" s="343"/>
      <c r="GQ583" s="343"/>
      <c r="GS583" s="343"/>
      <c r="GY583"/>
      <c r="GZ583"/>
      <c r="HA583" s="97"/>
    </row>
    <row r="584" spans="1:209" s="84" customFormat="1" x14ac:dyDescent="0.35">
      <c r="A584" s="137">
        <v>96</v>
      </c>
      <c r="B584" s="343"/>
      <c r="C584" s="84" t="s">
        <v>1412</v>
      </c>
      <c r="D584" s="124">
        <v>44228</v>
      </c>
      <c r="E584" s="124">
        <v>44228</v>
      </c>
      <c r="F584" s="343"/>
      <c r="G584" s="125" t="s">
        <v>2825</v>
      </c>
      <c r="H584" s="97" t="s">
        <v>1375</v>
      </c>
      <c r="I584" s="126"/>
      <c r="J584" s="343"/>
      <c r="K584" s="355"/>
      <c r="L584" s="127"/>
      <c r="M584" s="360"/>
      <c r="N584" s="267" t="s">
        <v>19657</v>
      </c>
      <c r="O584" s="354"/>
      <c r="P584" s="354"/>
      <c r="Q584" s="127"/>
      <c r="R584" s="127"/>
      <c r="S584" s="127"/>
      <c r="T584" s="126"/>
      <c r="U584" s="124"/>
      <c r="V584" s="124"/>
      <c r="W584" s="126"/>
      <c r="X584" s="362"/>
      <c r="Y584" s="362"/>
      <c r="Z584" s="126"/>
      <c r="AA584" s="126"/>
      <c r="AB584" s="124"/>
      <c r="AC584" s="124"/>
      <c r="AD584" s="362"/>
      <c r="AE584" s="362"/>
      <c r="AF584" s="363"/>
      <c r="AG584" s="363"/>
      <c r="AH584" s="97" t="s">
        <v>1375</v>
      </c>
      <c r="AI584" s="124">
        <v>44226</v>
      </c>
      <c r="AJ584" s="252" t="s">
        <v>2827</v>
      </c>
      <c r="AK584" s="124"/>
      <c r="AL584" s="252"/>
      <c r="AM584" s="85" t="s">
        <v>28</v>
      </c>
      <c r="AN584" s="85" t="s">
        <v>26</v>
      </c>
      <c r="AO584" s="85" t="s">
        <v>26</v>
      </c>
      <c r="AP584" s="85"/>
      <c r="AQ584" s="85"/>
      <c r="AR584" s="85"/>
      <c r="AS584" s="335">
        <v>711390194</v>
      </c>
      <c r="AT584" s="335"/>
      <c r="AU584" s="85"/>
      <c r="AV584" s="85"/>
      <c r="AW584" s="85"/>
      <c r="AX584" s="97" t="s">
        <v>1375</v>
      </c>
      <c r="AY584" s="85" t="s">
        <v>26</v>
      </c>
      <c r="AZ584" s="85" t="s">
        <v>26</v>
      </c>
      <c r="BA584" s="85" t="s">
        <v>26</v>
      </c>
      <c r="BB584" s="85" t="s">
        <v>26</v>
      </c>
      <c r="BC584" s="355"/>
      <c r="BD584" s="85" t="s">
        <v>33</v>
      </c>
      <c r="BE584" s="85" t="s">
        <v>16</v>
      </c>
      <c r="BF584" s="85"/>
      <c r="BG584" s="85"/>
      <c r="BH584" s="304" t="s">
        <v>18051</v>
      </c>
      <c r="BI584" s="355"/>
      <c r="BM584" s="123" t="s">
        <v>106</v>
      </c>
      <c r="BN584" s="123"/>
      <c r="BO584" s="123"/>
      <c r="BP584" s="123"/>
      <c r="BQ584" s="4" t="s">
        <v>8</v>
      </c>
      <c r="BR584" s="123"/>
      <c r="BS584" s="123"/>
      <c r="BT584"/>
      <c r="BU584"/>
      <c r="BV584" s="96" t="s">
        <v>1375</v>
      </c>
      <c r="BW584" s="85" t="s">
        <v>1404</v>
      </c>
      <c r="BX584" s="372"/>
      <c r="BY584" s="372"/>
      <c r="BZ584" s="129" t="s">
        <v>205</v>
      </c>
      <c r="CA584" t="s">
        <v>2863</v>
      </c>
      <c r="CB584">
        <v>12000</v>
      </c>
      <c r="CC584" s="126"/>
      <c r="CD584" s="84" t="s">
        <v>2864</v>
      </c>
      <c r="CE584" s="123" t="s">
        <v>17</v>
      </c>
      <c r="CG584" s="126"/>
      <c r="CH584" s="123"/>
      <c r="CI584" s="126"/>
      <c r="CJ584" s="85" t="s">
        <v>26</v>
      </c>
      <c r="CK584" s="85" t="s">
        <v>26</v>
      </c>
      <c r="CL584" s="85"/>
      <c r="CM584" s="85"/>
      <c r="CN584" s="96" t="s">
        <v>2822</v>
      </c>
      <c r="CO584" s="155"/>
      <c r="CP584" s="155"/>
      <c r="CQ584" s="285"/>
      <c r="CR584" s="155"/>
      <c r="CS584" s="378"/>
      <c r="CT584" s="155"/>
      <c r="CU584" s="155"/>
      <c r="CV584" s="155"/>
      <c r="CW584" s="155"/>
      <c r="CX584" s="155"/>
      <c r="CY584" s="155"/>
      <c r="CZ584" s="155"/>
      <c r="DA584" s="155"/>
      <c r="DB584" s="155"/>
      <c r="DC584" s="155"/>
      <c r="DD584" s="155"/>
      <c r="DE584" s="155"/>
      <c r="DF584" s="155"/>
      <c r="DG584" s="155"/>
      <c r="DH584" s="284" t="s">
        <v>1375</v>
      </c>
      <c r="DI584" s="146" t="s">
        <v>120</v>
      </c>
      <c r="DJ584" s="148" t="s">
        <v>1990</v>
      </c>
      <c r="DK584" s="130" t="s">
        <v>2827</v>
      </c>
      <c r="DL584" s="127" t="s">
        <v>2826</v>
      </c>
      <c r="DN584" s="84">
        <v>711390194</v>
      </c>
      <c r="DO584" s="343"/>
      <c r="DP584" s="343"/>
      <c r="DQ584" s="84" t="s">
        <v>2828</v>
      </c>
      <c r="DR584" s="343"/>
      <c r="DS584" s="343"/>
      <c r="DT584" s="343"/>
      <c r="DU584" s="343"/>
      <c r="DV584" s="84">
        <v>102741103</v>
      </c>
      <c r="DW584" s="84" t="s">
        <v>2829</v>
      </c>
      <c r="DX584" s="84">
        <v>1121</v>
      </c>
      <c r="DZ584" s="355"/>
      <c r="EA584" s="84" t="s">
        <v>25</v>
      </c>
      <c r="ED584" s="343"/>
      <c r="EE584" s="343"/>
      <c r="EF584" s="343"/>
      <c r="EG584" s="355"/>
      <c r="EH584" s="355"/>
      <c r="EI584" s="126"/>
      <c r="EJ584" s="84" t="s">
        <v>26</v>
      </c>
      <c r="EK584" s="84" t="s">
        <v>25</v>
      </c>
      <c r="EL584" s="84" t="s">
        <v>25</v>
      </c>
      <c r="EM584" s="84" t="s">
        <v>1759</v>
      </c>
      <c r="EO584" s="84" t="s">
        <v>1760</v>
      </c>
      <c r="EP584" s="343"/>
      <c r="EQ584" s="84" t="s">
        <v>1761</v>
      </c>
      <c r="ES584" s="84" t="s">
        <v>6</v>
      </c>
      <c r="ET584" s="343"/>
      <c r="EU584" s="84" t="s">
        <v>112</v>
      </c>
      <c r="EV584" s="343"/>
      <c r="EW584" s="84" t="s">
        <v>1370</v>
      </c>
      <c r="EX584" s="343"/>
      <c r="EY584" s="84" t="s">
        <v>8</v>
      </c>
      <c r="FA584" s="84" t="s">
        <v>26</v>
      </c>
      <c r="FB584" s="343"/>
      <c r="FD584" s="343"/>
      <c r="FH584" s="96" t="s">
        <v>1375</v>
      </c>
      <c r="FL584"/>
      <c r="FV584"/>
      <c r="GC584" s="343"/>
      <c r="GD584" s="343"/>
      <c r="GE584" s="343"/>
      <c r="GF584" s="355"/>
      <c r="GG584" s="355"/>
      <c r="GH584" s="331"/>
      <c r="GO584" s="343"/>
      <c r="GQ584" s="343"/>
      <c r="GS584" s="343"/>
      <c r="GY584"/>
      <c r="GZ584"/>
      <c r="HA584" s="97"/>
    </row>
    <row r="585" spans="1:209" s="84" customFormat="1" x14ac:dyDescent="0.35">
      <c r="A585" s="137">
        <v>95</v>
      </c>
      <c r="B585" s="343"/>
      <c r="C585" s="84" t="s">
        <v>1412</v>
      </c>
      <c r="D585" s="124">
        <v>44228</v>
      </c>
      <c r="E585" s="124">
        <v>44228</v>
      </c>
      <c r="F585" s="343"/>
      <c r="G585" s="125" t="s">
        <v>2830</v>
      </c>
      <c r="H585" s="97" t="s">
        <v>1375</v>
      </c>
      <c r="I585" s="126"/>
      <c r="J585" s="343"/>
      <c r="K585" s="355"/>
      <c r="L585" s="127"/>
      <c r="M585" s="360"/>
      <c r="N585" s="267" t="s">
        <v>19657</v>
      </c>
      <c r="O585" s="354"/>
      <c r="P585" s="354"/>
      <c r="Q585" s="127"/>
      <c r="R585" s="127"/>
      <c r="S585" s="127"/>
      <c r="T585" s="126"/>
      <c r="U585" s="124"/>
      <c r="V585" s="124"/>
      <c r="W585" s="126"/>
      <c r="X585" s="362"/>
      <c r="Y585" s="362"/>
      <c r="Z585" s="126"/>
      <c r="AA585" s="126"/>
      <c r="AB585" s="124"/>
      <c r="AC585" s="124"/>
      <c r="AD585" s="362"/>
      <c r="AE585" s="362"/>
      <c r="AF585" s="363"/>
      <c r="AG585" s="363"/>
      <c r="AH585" s="97" t="s">
        <v>1375</v>
      </c>
      <c r="AI585" s="124">
        <v>44226</v>
      </c>
      <c r="AJ585" s="252" t="s">
        <v>2831</v>
      </c>
      <c r="AK585" s="124"/>
      <c r="AL585" s="252"/>
      <c r="AM585" s="85" t="s">
        <v>28</v>
      </c>
      <c r="AN585" s="85" t="s">
        <v>26</v>
      </c>
      <c r="AO585" s="85" t="s">
        <v>26</v>
      </c>
      <c r="AP585" s="85"/>
      <c r="AQ585" s="85"/>
      <c r="AR585" s="85"/>
      <c r="AS585" s="335">
        <v>4626293901</v>
      </c>
      <c r="AT585" s="335"/>
      <c r="AU585" s="85"/>
      <c r="AV585" s="85"/>
      <c r="AW585" s="85"/>
      <c r="AX585" s="97" t="s">
        <v>1375</v>
      </c>
      <c r="AY585" s="85" t="s">
        <v>26</v>
      </c>
      <c r="AZ585" s="85" t="s">
        <v>26</v>
      </c>
      <c r="BA585" s="85" t="s">
        <v>26</v>
      </c>
      <c r="BB585" s="85" t="s">
        <v>26</v>
      </c>
      <c r="BC585" s="355"/>
      <c r="BD585" s="85" t="s">
        <v>33</v>
      </c>
      <c r="BE585" s="85" t="s">
        <v>16</v>
      </c>
      <c r="BF585" s="85"/>
      <c r="BG585" s="85"/>
      <c r="BH585" s="304" t="s">
        <v>18051</v>
      </c>
      <c r="BI585" s="355"/>
      <c r="BM585" s="123" t="s">
        <v>106</v>
      </c>
      <c r="BN585" s="123"/>
      <c r="BO585" s="123"/>
      <c r="BP585" s="123"/>
      <c r="BQ585" s="4" t="s">
        <v>8</v>
      </c>
      <c r="BR585" s="123"/>
      <c r="BS585" s="123"/>
      <c r="BT585"/>
      <c r="BU585"/>
      <c r="BV585" s="96" t="s">
        <v>1375</v>
      </c>
      <c r="BW585" s="85" t="s">
        <v>1404</v>
      </c>
      <c r="BX585" s="372"/>
      <c r="BY585" s="372"/>
      <c r="BZ585" s="129" t="s">
        <v>80</v>
      </c>
      <c r="CA585" t="s">
        <v>2862</v>
      </c>
      <c r="CB585">
        <v>12000</v>
      </c>
      <c r="CC585" s="126"/>
      <c r="CD585" s="84" t="s">
        <v>1461</v>
      </c>
      <c r="CE585" s="123" t="s">
        <v>17</v>
      </c>
      <c r="CG585" s="126"/>
      <c r="CH585" s="123"/>
      <c r="CI585" s="126"/>
      <c r="CJ585" s="85" t="s">
        <v>26</v>
      </c>
      <c r="CK585" s="85" t="s">
        <v>26</v>
      </c>
      <c r="CL585" s="85"/>
      <c r="CM585" s="85"/>
      <c r="CN585" s="96" t="s">
        <v>2822</v>
      </c>
      <c r="CO585" s="155"/>
      <c r="CP585" s="155"/>
      <c r="CQ585" s="285"/>
      <c r="CR585" s="155"/>
      <c r="CS585" s="378"/>
      <c r="CT585" s="155"/>
      <c r="CU585" s="155"/>
      <c r="CV585" s="155"/>
      <c r="CW585" s="155"/>
      <c r="CX585" s="155"/>
      <c r="CY585" s="155"/>
      <c r="CZ585" s="155"/>
      <c r="DA585" s="155"/>
      <c r="DB585" s="155"/>
      <c r="DC585" s="155"/>
      <c r="DD585" s="155"/>
      <c r="DE585" s="155"/>
      <c r="DF585" s="155"/>
      <c r="DG585" s="155"/>
      <c r="DH585" s="284" t="s">
        <v>1375</v>
      </c>
      <c r="DI585" s="146" t="s">
        <v>122</v>
      </c>
      <c r="DJ585" s="148" t="s">
        <v>2832</v>
      </c>
      <c r="DK585" s="130" t="s">
        <v>2831</v>
      </c>
      <c r="DL585" s="127" t="s">
        <v>2826</v>
      </c>
      <c r="DN585" s="84">
        <v>4626293901</v>
      </c>
      <c r="DO585" s="343"/>
      <c r="DP585" s="343"/>
      <c r="DQ585" s="84" t="s">
        <v>2833</v>
      </c>
      <c r="DR585" s="343"/>
      <c r="DS585" s="343"/>
      <c r="DT585" s="343"/>
      <c r="DU585" s="343"/>
      <c r="DV585" s="84">
        <v>62131101</v>
      </c>
      <c r="DW585" s="84" t="s">
        <v>2834</v>
      </c>
      <c r="DX585" s="84">
        <v>1121</v>
      </c>
      <c r="DZ585" s="355"/>
      <c r="EA585" s="84" t="s">
        <v>25</v>
      </c>
      <c r="EB585" s="84">
        <v>7</v>
      </c>
      <c r="EC585" s="84" t="s">
        <v>1887</v>
      </c>
      <c r="ED585" s="343"/>
      <c r="EE585" s="343"/>
      <c r="EF585" s="343"/>
      <c r="EG585" s="355"/>
      <c r="EH585" s="355"/>
      <c r="EI585" s="126"/>
      <c r="EJ585" s="84" t="s">
        <v>26</v>
      </c>
      <c r="EK585" s="84" t="s">
        <v>25</v>
      </c>
      <c r="EL585" s="84" t="s">
        <v>25</v>
      </c>
      <c r="EM585" s="84" t="s">
        <v>1759</v>
      </c>
      <c r="EO585" s="84" t="s">
        <v>1760</v>
      </c>
      <c r="EP585" s="343"/>
      <c r="EQ585" s="84" t="s">
        <v>1761</v>
      </c>
      <c r="ES585" s="84" t="s">
        <v>1807</v>
      </c>
      <c r="ET585" s="343"/>
      <c r="EU585" s="84" t="s">
        <v>112</v>
      </c>
      <c r="EV585" s="343"/>
      <c r="EW585" s="84" t="s">
        <v>1370</v>
      </c>
      <c r="EX585" s="343"/>
      <c r="EY585" s="84" t="s">
        <v>8</v>
      </c>
      <c r="FA585" s="84" t="s">
        <v>25</v>
      </c>
      <c r="FB585" s="343"/>
      <c r="FC585" s="84" t="s">
        <v>1816</v>
      </c>
      <c r="FD585" s="343"/>
      <c r="FH585" s="96" t="s">
        <v>1375</v>
      </c>
      <c r="FL585"/>
      <c r="FV585"/>
      <c r="GC585" s="343"/>
      <c r="GD585" s="343"/>
      <c r="GE585" s="343"/>
      <c r="GF585" s="355"/>
      <c r="GG585" s="355"/>
      <c r="GH585" s="331"/>
      <c r="GO585" s="343"/>
      <c r="GQ585" s="343"/>
      <c r="GS585" s="343"/>
      <c r="GY585"/>
      <c r="GZ585"/>
      <c r="HA585" s="97"/>
    </row>
    <row r="586" spans="1:209" s="84" customFormat="1" x14ac:dyDescent="0.35">
      <c r="A586" s="137">
        <v>94</v>
      </c>
      <c r="B586" s="343"/>
      <c r="C586" s="84" t="s">
        <v>1412</v>
      </c>
      <c r="D586" s="124">
        <v>44298</v>
      </c>
      <c r="E586" s="124">
        <v>44298</v>
      </c>
      <c r="F586" s="343"/>
      <c r="G586" s="125" t="s">
        <v>2835</v>
      </c>
      <c r="H586" s="97" t="s">
        <v>1375</v>
      </c>
      <c r="I586" s="126" t="s">
        <v>25</v>
      </c>
      <c r="J586" s="343"/>
      <c r="K586" s="355"/>
      <c r="L586" s="127">
        <v>44298</v>
      </c>
      <c r="M586" s="360"/>
      <c r="N586" s="267" t="s">
        <v>19657</v>
      </c>
      <c r="O586" s="354"/>
      <c r="P586" s="354"/>
      <c r="Q586" s="127"/>
      <c r="R586" s="127"/>
      <c r="S586" s="127"/>
      <c r="T586" s="126"/>
      <c r="U586" s="124"/>
      <c r="V586" s="124"/>
      <c r="W586" s="126"/>
      <c r="X586" s="362"/>
      <c r="Y586" s="362"/>
      <c r="Z586" s="126"/>
      <c r="AA586" s="126"/>
      <c r="AB586" s="124"/>
      <c r="AC586" s="124"/>
      <c r="AD586" s="362"/>
      <c r="AE586" s="362"/>
      <c r="AF586" s="363"/>
      <c r="AG586" s="363"/>
      <c r="AH586" s="97" t="s">
        <v>1375</v>
      </c>
      <c r="AI586" s="124">
        <v>44226</v>
      </c>
      <c r="AJ586" s="252">
        <v>0.33611111111111108</v>
      </c>
      <c r="AK586" s="124">
        <v>44226</v>
      </c>
      <c r="AL586" s="252">
        <v>0.33124999999999999</v>
      </c>
      <c r="AM586" s="85" t="s">
        <v>28</v>
      </c>
      <c r="AN586" s="85" t="s">
        <v>26</v>
      </c>
      <c r="AO586" s="85" t="s">
        <v>26</v>
      </c>
      <c r="AP586" s="85" t="s">
        <v>2837</v>
      </c>
      <c r="AQ586" s="85"/>
      <c r="AR586" s="85"/>
      <c r="AS586" s="335" t="s">
        <v>2838</v>
      </c>
      <c r="AT586" s="335">
        <v>120481208</v>
      </c>
      <c r="AU586" s="85"/>
      <c r="AV586" s="85"/>
      <c r="AW586" s="85" t="s">
        <v>13346</v>
      </c>
      <c r="AX586" s="97" t="s">
        <v>1375</v>
      </c>
      <c r="AY586" s="85" t="s">
        <v>25</v>
      </c>
      <c r="AZ586" s="85" t="s">
        <v>25</v>
      </c>
      <c r="BA586" s="85" t="s">
        <v>25</v>
      </c>
      <c r="BB586" s="85" t="s">
        <v>25</v>
      </c>
      <c r="BC586" s="355"/>
      <c r="BD586" s="85" t="s">
        <v>27</v>
      </c>
      <c r="BE586" s="85" t="s">
        <v>16</v>
      </c>
      <c r="BF586" s="85" t="s">
        <v>34</v>
      </c>
      <c r="BG586" s="85" t="s">
        <v>34</v>
      </c>
      <c r="BH586" s="304" t="s">
        <v>18051</v>
      </c>
      <c r="BI586" s="355"/>
      <c r="BM586" s="123" t="s">
        <v>4</v>
      </c>
      <c r="BN586" s="123" t="s">
        <v>1380</v>
      </c>
      <c r="BO586" s="123" t="s">
        <v>1387</v>
      </c>
      <c r="BP586" s="123" t="s">
        <v>25</v>
      </c>
      <c r="BQ586" s="4" t="s">
        <v>8</v>
      </c>
      <c r="BR586" s="123" t="s">
        <v>1617</v>
      </c>
      <c r="BS586" s="123" t="s">
        <v>1423</v>
      </c>
      <c r="BT586" t="s">
        <v>7</v>
      </c>
      <c r="BU586" t="s">
        <v>14725</v>
      </c>
      <c r="BV586" s="96" t="s">
        <v>1375</v>
      </c>
      <c r="BW586" s="85" t="s">
        <v>1404</v>
      </c>
      <c r="BX586" s="372"/>
      <c r="BY586" s="372"/>
      <c r="BZ586" s="129" t="s">
        <v>80</v>
      </c>
      <c r="CA586" t="s">
        <v>2861</v>
      </c>
      <c r="CB586">
        <v>12000</v>
      </c>
      <c r="CC586" s="126"/>
      <c r="CD586" s="84" t="s">
        <v>1430</v>
      </c>
      <c r="CE586" s="123" t="s">
        <v>17</v>
      </c>
      <c r="CG586" s="126"/>
      <c r="CH586" s="123"/>
      <c r="CI586" s="126"/>
      <c r="CJ586" s="85" t="s">
        <v>26</v>
      </c>
      <c r="CK586" s="85" t="s">
        <v>26</v>
      </c>
      <c r="CL586" s="85"/>
      <c r="CM586" s="85"/>
      <c r="CN586" s="96" t="s">
        <v>2822</v>
      </c>
      <c r="CO586" s="155"/>
      <c r="CP586" s="155"/>
      <c r="CQ586" s="285"/>
      <c r="CR586" s="155"/>
      <c r="CS586" s="378"/>
      <c r="CT586" s="155"/>
      <c r="CU586" s="155"/>
      <c r="CV586" s="155"/>
      <c r="CW586" s="155"/>
      <c r="CX586" s="155"/>
      <c r="CY586" s="155"/>
      <c r="CZ586" s="155"/>
      <c r="DA586" s="155"/>
      <c r="DB586" s="155"/>
      <c r="DC586" s="155"/>
      <c r="DD586" s="155"/>
      <c r="DE586" s="155"/>
      <c r="DF586" s="155"/>
      <c r="DG586" s="155"/>
      <c r="DH586" s="284" t="s">
        <v>1375</v>
      </c>
      <c r="DI586" s="146" t="s">
        <v>126</v>
      </c>
      <c r="DJ586" s="148" t="s">
        <v>2839</v>
      </c>
      <c r="DK586" s="130" t="s">
        <v>2836</v>
      </c>
      <c r="DL586" s="127" t="s">
        <v>2826</v>
      </c>
      <c r="DM586" s="84" t="s">
        <v>2837</v>
      </c>
      <c r="DN586" s="84" t="s">
        <v>2838</v>
      </c>
      <c r="DO586" s="343"/>
      <c r="DP586" s="343"/>
      <c r="DQ586" s="84" t="s">
        <v>2840</v>
      </c>
      <c r="DR586" s="343"/>
      <c r="DS586" s="343"/>
      <c r="DT586" s="343"/>
      <c r="DU586" s="343"/>
      <c r="DV586" s="84">
        <v>43281103</v>
      </c>
      <c r="DW586" s="84" t="s">
        <v>2841</v>
      </c>
      <c r="DX586" s="84">
        <v>9260</v>
      </c>
      <c r="DZ586" s="355"/>
      <c r="EA586" s="84" t="s">
        <v>25</v>
      </c>
      <c r="EB586" s="84">
        <v>4</v>
      </c>
      <c r="EC586" s="84" t="s">
        <v>1887</v>
      </c>
      <c r="ED586" s="343"/>
      <c r="EE586" s="343"/>
      <c r="EF586" s="343"/>
      <c r="EG586" s="355"/>
      <c r="EH586" s="355"/>
      <c r="EI586" s="126"/>
      <c r="EJ586" s="84" t="s">
        <v>26</v>
      </c>
      <c r="EK586" s="84" t="s">
        <v>25</v>
      </c>
      <c r="EM586" s="84" t="s">
        <v>1759</v>
      </c>
      <c r="EO586" s="84" t="s">
        <v>1862</v>
      </c>
      <c r="EP586" s="343"/>
      <c r="EQ586" s="84" t="s">
        <v>1761</v>
      </c>
      <c r="ES586" s="84" t="s">
        <v>1888</v>
      </c>
      <c r="ET586" s="343"/>
      <c r="EU586" s="84" t="s">
        <v>112</v>
      </c>
      <c r="EV586" s="343"/>
      <c r="EW586" s="84" t="s">
        <v>1370</v>
      </c>
      <c r="EX586" s="343"/>
      <c r="EY586" s="84" t="s">
        <v>8</v>
      </c>
      <c r="FA586" s="84" t="s">
        <v>25</v>
      </c>
      <c r="FB586" s="343"/>
      <c r="FC586" s="84" t="s">
        <v>1807</v>
      </c>
      <c r="FD586" s="343"/>
      <c r="FE586" s="84" t="s">
        <v>2023</v>
      </c>
      <c r="FF586" s="84" t="s">
        <v>2842</v>
      </c>
      <c r="FG586" s="84" t="s">
        <v>26</v>
      </c>
      <c r="FH586" s="96" t="s">
        <v>1375</v>
      </c>
      <c r="FL586"/>
      <c r="FV586"/>
      <c r="GC586" s="343"/>
      <c r="GD586" s="343"/>
      <c r="GE586" s="343"/>
      <c r="GF586" s="355"/>
      <c r="GG586" s="355"/>
      <c r="GH586" s="331"/>
      <c r="GO586" s="343"/>
      <c r="GQ586" s="343"/>
      <c r="GS586" s="343"/>
      <c r="GY586"/>
      <c r="GZ586"/>
      <c r="HA586" s="97"/>
    </row>
    <row r="587" spans="1:209" s="84" customFormat="1" x14ac:dyDescent="0.35">
      <c r="A587" s="137">
        <v>93</v>
      </c>
      <c r="B587" s="343"/>
      <c r="C587" s="84" t="s">
        <v>1412</v>
      </c>
      <c r="D587" s="124">
        <v>44228</v>
      </c>
      <c r="E587" s="124">
        <v>44228</v>
      </c>
      <c r="F587" s="343"/>
      <c r="G587" s="125" t="s">
        <v>2843</v>
      </c>
      <c r="H587" s="97" t="s">
        <v>1375</v>
      </c>
      <c r="I587" s="126"/>
      <c r="J587" s="343"/>
      <c r="K587" s="355"/>
      <c r="L587" s="127"/>
      <c r="M587" s="360"/>
      <c r="N587" s="267" t="s">
        <v>19657</v>
      </c>
      <c r="O587" s="354"/>
      <c r="P587" s="354"/>
      <c r="Q587" s="127"/>
      <c r="R587" s="127"/>
      <c r="S587" s="127"/>
      <c r="T587" s="126"/>
      <c r="U587" s="124"/>
      <c r="V587" s="124"/>
      <c r="W587" s="126"/>
      <c r="X587" s="362"/>
      <c r="Y587" s="362"/>
      <c r="Z587" s="126"/>
      <c r="AA587" s="126"/>
      <c r="AB587" s="124"/>
      <c r="AC587" s="124"/>
      <c r="AD587" s="362"/>
      <c r="AE587" s="362"/>
      <c r="AF587" s="363"/>
      <c r="AG587" s="363"/>
      <c r="AH587" s="97" t="s">
        <v>1375</v>
      </c>
      <c r="AI587" s="124">
        <v>44226</v>
      </c>
      <c r="AJ587" s="252" t="s">
        <v>2844</v>
      </c>
      <c r="AK587" s="124"/>
      <c r="AL587" s="252"/>
      <c r="AM587" s="85" t="s">
        <v>28</v>
      </c>
      <c r="AN587" s="85" t="s">
        <v>26</v>
      </c>
      <c r="AO587" s="85" t="s">
        <v>26</v>
      </c>
      <c r="AP587" s="85"/>
      <c r="AQ587" s="85"/>
      <c r="AR587" s="85"/>
      <c r="AS587" s="335">
        <v>3188706</v>
      </c>
      <c r="AT587" s="335"/>
      <c r="AU587" s="85"/>
      <c r="AV587" s="85"/>
      <c r="AW587" s="85"/>
      <c r="AX587" s="97" t="s">
        <v>1375</v>
      </c>
      <c r="AY587" s="85" t="s">
        <v>26</v>
      </c>
      <c r="AZ587" s="85" t="s">
        <v>26</v>
      </c>
      <c r="BA587" s="85" t="s">
        <v>26</v>
      </c>
      <c r="BB587" s="85" t="s">
        <v>26</v>
      </c>
      <c r="BC587" s="355"/>
      <c r="BD587" s="85" t="s">
        <v>33</v>
      </c>
      <c r="BE587" s="85" t="s">
        <v>16</v>
      </c>
      <c r="BF587" s="85"/>
      <c r="BG587" s="85"/>
      <c r="BH587" s="304" t="s">
        <v>18051</v>
      </c>
      <c r="BI587" s="355"/>
      <c r="BM587" s="123" t="s">
        <v>106</v>
      </c>
      <c r="BN587" s="123"/>
      <c r="BO587" s="123"/>
      <c r="BP587" s="123"/>
      <c r="BQ587" s="4" t="s">
        <v>8</v>
      </c>
      <c r="BR587" s="123"/>
      <c r="BS587" s="123"/>
      <c r="BT587"/>
      <c r="BU587"/>
      <c r="BV587" s="96" t="s">
        <v>1375</v>
      </c>
      <c r="BW587" s="85" t="s">
        <v>1404</v>
      </c>
      <c r="BX587" s="372"/>
      <c r="BY587" s="372"/>
      <c r="BZ587" s="129" t="s">
        <v>75</v>
      </c>
      <c r="CA587" t="s">
        <v>2859</v>
      </c>
      <c r="CB587">
        <v>12000</v>
      </c>
      <c r="CC587" s="126"/>
      <c r="CD587" s="84" t="s">
        <v>2860</v>
      </c>
      <c r="CE587" s="123" t="s">
        <v>1444</v>
      </c>
      <c r="CG587" s="126"/>
      <c r="CH587" s="123"/>
      <c r="CI587" s="126"/>
      <c r="CJ587" s="85" t="s">
        <v>26</v>
      </c>
      <c r="CK587" s="85" t="s">
        <v>26</v>
      </c>
      <c r="CL587" s="85"/>
      <c r="CM587" s="85"/>
      <c r="CN587" s="96" t="s">
        <v>2822</v>
      </c>
      <c r="CO587" s="155"/>
      <c r="CP587" s="155"/>
      <c r="CQ587" s="285"/>
      <c r="CR587" s="155"/>
      <c r="CS587" s="378"/>
      <c r="CT587" s="155"/>
      <c r="CU587" s="155"/>
      <c r="CV587" s="155"/>
      <c r="CW587" s="155"/>
      <c r="CX587" s="155"/>
      <c r="CY587" s="155"/>
      <c r="CZ587" s="155"/>
      <c r="DA587" s="155"/>
      <c r="DB587" s="155"/>
      <c r="DC587" s="155"/>
      <c r="DD587" s="155"/>
      <c r="DE587" s="155"/>
      <c r="DF587" s="155"/>
      <c r="DG587" s="155"/>
      <c r="DH587" s="284" t="s">
        <v>1375</v>
      </c>
      <c r="DI587" s="146" t="s">
        <v>123</v>
      </c>
      <c r="DJ587" s="148" t="s">
        <v>2102</v>
      </c>
      <c r="DK587" s="130" t="s">
        <v>2844</v>
      </c>
      <c r="DL587" s="127" t="s">
        <v>2826</v>
      </c>
      <c r="DN587" s="84">
        <v>3188706</v>
      </c>
      <c r="DO587" s="343"/>
      <c r="DP587" s="343"/>
      <c r="DQ587" s="84" t="s">
        <v>2103</v>
      </c>
      <c r="DR587" s="343"/>
      <c r="DS587" s="343"/>
      <c r="DT587" s="343"/>
      <c r="DU587" s="343"/>
      <c r="DW587" s="84" t="s">
        <v>2845</v>
      </c>
      <c r="DX587" s="84">
        <v>1120</v>
      </c>
      <c r="DZ587" s="355"/>
      <c r="EA587" s="84" t="s">
        <v>25</v>
      </c>
      <c r="ED587" s="343"/>
      <c r="EE587" s="343"/>
      <c r="EF587" s="343"/>
      <c r="EG587" s="355"/>
      <c r="EH587" s="355"/>
      <c r="EI587" s="126"/>
      <c r="EJ587" s="84" t="s">
        <v>26</v>
      </c>
      <c r="EK587" s="84" t="s">
        <v>26</v>
      </c>
      <c r="EL587" s="84" t="s">
        <v>26</v>
      </c>
      <c r="EM587" s="84" t="s">
        <v>1759</v>
      </c>
      <c r="EO587" s="84" t="s">
        <v>1760</v>
      </c>
      <c r="EP587" s="343"/>
      <c r="EQ587" s="84" t="s">
        <v>1836</v>
      </c>
      <c r="ES587" s="84" t="s">
        <v>41</v>
      </c>
      <c r="ET587" s="343"/>
      <c r="EU587" s="84" t="s">
        <v>112</v>
      </c>
      <c r="EV587" s="343"/>
      <c r="EW587" s="84" t="s">
        <v>1368</v>
      </c>
      <c r="EX587" s="343"/>
      <c r="EY587" s="84" t="s">
        <v>8</v>
      </c>
      <c r="FA587" s="84" t="s">
        <v>26</v>
      </c>
      <c r="FB587" s="343"/>
      <c r="FD587" s="343"/>
      <c r="FH587" s="96" t="s">
        <v>1375</v>
      </c>
      <c r="FL587"/>
      <c r="FV587"/>
      <c r="GC587" s="343"/>
      <c r="GD587" s="343"/>
      <c r="GE587" s="343"/>
      <c r="GF587" s="355"/>
      <c r="GG587" s="355"/>
      <c r="GH587" s="331"/>
      <c r="GO587" s="343"/>
      <c r="GQ587" s="343"/>
      <c r="GS587" s="343"/>
      <c r="GY587"/>
      <c r="GZ587"/>
      <c r="HA587" s="97"/>
    </row>
    <row r="588" spans="1:209" s="84" customFormat="1" x14ac:dyDescent="0.35">
      <c r="A588" s="137">
        <v>157</v>
      </c>
      <c r="B588" s="343"/>
      <c r="C588" s="84" t="s">
        <v>1412</v>
      </c>
      <c r="D588" s="124">
        <v>44252</v>
      </c>
      <c r="E588" s="124">
        <v>44252</v>
      </c>
      <c r="F588" s="343"/>
      <c r="G588" s="125" t="s">
        <v>3385</v>
      </c>
      <c r="H588" s="97" t="s">
        <v>1375</v>
      </c>
      <c r="I588" s="126"/>
      <c r="J588" s="343"/>
      <c r="K588" s="355"/>
      <c r="L588" s="127"/>
      <c r="M588" s="360"/>
      <c r="N588" s="267" t="s">
        <v>19657</v>
      </c>
      <c r="O588" s="354"/>
      <c r="P588" s="354"/>
      <c r="Q588" s="127"/>
      <c r="R588" s="127"/>
      <c r="S588" s="127"/>
      <c r="T588" s="126"/>
      <c r="U588" s="124"/>
      <c r="V588" s="124"/>
      <c r="W588" s="126"/>
      <c r="X588" s="362"/>
      <c r="Y588" s="362"/>
      <c r="Z588" s="126"/>
      <c r="AA588" s="126"/>
      <c r="AB588" s="124"/>
      <c r="AC588" s="124"/>
      <c r="AD588" s="362"/>
      <c r="AE588" s="362"/>
      <c r="AF588" s="363"/>
      <c r="AG588" s="363"/>
      <c r="AH588" s="97" t="s">
        <v>1375</v>
      </c>
      <c r="AI588" s="124">
        <v>44225</v>
      </c>
      <c r="AJ588" s="252" t="s">
        <v>2522</v>
      </c>
      <c r="AK588" s="124"/>
      <c r="AL588" s="252"/>
      <c r="AM588" s="85" t="s">
        <v>28</v>
      </c>
      <c r="AN588" s="85" t="s">
        <v>26</v>
      </c>
      <c r="AO588" s="85" t="s">
        <v>25</v>
      </c>
      <c r="AP588" s="85"/>
      <c r="AQ588" s="85"/>
      <c r="AR588" s="85"/>
      <c r="AS588" s="335">
        <v>1176453437</v>
      </c>
      <c r="AT588" s="335"/>
      <c r="AU588" s="85"/>
      <c r="AV588" s="85"/>
      <c r="AW588" s="85"/>
      <c r="AX588" s="97" t="s">
        <v>1375</v>
      </c>
      <c r="AY588" s="85" t="s">
        <v>26</v>
      </c>
      <c r="AZ588" s="85" t="s">
        <v>26</v>
      </c>
      <c r="BA588" s="85" t="s">
        <v>26</v>
      </c>
      <c r="BB588" s="85" t="s">
        <v>26</v>
      </c>
      <c r="BC588" s="355"/>
      <c r="BD588" s="85" t="s">
        <v>33</v>
      </c>
      <c r="BE588" s="85" t="s">
        <v>16</v>
      </c>
      <c r="BF588" s="85"/>
      <c r="BG588" s="85"/>
      <c r="BH588" s="304" t="s">
        <v>18049</v>
      </c>
      <c r="BI588" s="355"/>
      <c r="BM588" s="123" t="s">
        <v>32</v>
      </c>
      <c r="BN588" s="123"/>
      <c r="BO588" s="123"/>
      <c r="BP588" s="123"/>
      <c r="BQ588" s="4" t="s">
        <v>8</v>
      </c>
      <c r="BR588" s="123"/>
      <c r="BS588" s="123"/>
      <c r="BT588"/>
      <c r="BU588"/>
      <c r="BV588" s="96" t="s">
        <v>1375</v>
      </c>
      <c r="BW588" s="85" t="s">
        <v>1404</v>
      </c>
      <c r="BX588" s="372"/>
      <c r="BY588" s="372"/>
      <c r="BZ588" s="129" t="s">
        <v>769</v>
      </c>
      <c r="CA588" t="s">
        <v>3388</v>
      </c>
      <c r="CB588">
        <v>12000</v>
      </c>
      <c r="CC588" s="126"/>
      <c r="CD588" s="123" t="s">
        <v>3389</v>
      </c>
      <c r="CE588" s="123" t="s">
        <v>17</v>
      </c>
      <c r="CG588" s="126"/>
      <c r="CH588" s="123"/>
      <c r="CI588" s="126"/>
      <c r="CJ588" s="85" t="s">
        <v>26</v>
      </c>
      <c r="CK588" s="85" t="s">
        <v>26</v>
      </c>
      <c r="CL588" s="85"/>
      <c r="CM588" s="85"/>
      <c r="CN588" s="96" t="s">
        <v>3314</v>
      </c>
      <c r="CO588" s="155"/>
      <c r="CP588" s="155"/>
      <c r="CQ588" s="285"/>
      <c r="CR588" s="155"/>
      <c r="CS588" s="378"/>
      <c r="CT588" s="155"/>
      <c r="CU588" s="155"/>
      <c r="CV588" s="155"/>
      <c r="CW588" s="155"/>
      <c r="CX588" s="155"/>
      <c r="CY588" s="155"/>
      <c r="CZ588" s="155"/>
      <c r="DA588" s="155"/>
      <c r="DB588" s="155"/>
      <c r="DC588" s="155"/>
      <c r="DD588" s="155"/>
      <c r="DE588" s="155"/>
      <c r="DF588" s="155"/>
      <c r="DG588" s="155"/>
      <c r="DH588" s="284" t="s">
        <v>1375</v>
      </c>
      <c r="DI588" s="146" t="s">
        <v>128</v>
      </c>
      <c r="DJ588" s="148" t="s">
        <v>3386</v>
      </c>
      <c r="DK588" s="130" t="s">
        <v>2522</v>
      </c>
      <c r="DL588" s="127" t="s">
        <v>2806</v>
      </c>
      <c r="DN588" s="84">
        <v>1176453437</v>
      </c>
      <c r="DO588" s="343"/>
      <c r="DP588" s="343"/>
      <c r="DQ588" s="84" t="s">
        <v>1545</v>
      </c>
      <c r="DR588" s="343"/>
      <c r="DS588" s="343"/>
      <c r="DT588" s="343"/>
      <c r="DU588" s="343"/>
      <c r="DV588" s="84">
        <v>153771101</v>
      </c>
      <c r="DW588" s="84" t="s">
        <v>3387</v>
      </c>
      <c r="DX588" s="84">
        <v>2502</v>
      </c>
      <c r="DY588" s="84">
        <v>3</v>
      </c>
      <c r="DZ588" s="355"/>
      <c r="EA588" s="84" t="s">
        <v>25</v>
      </c>
      <c r="EC588" s="125"/>
      <c r="ED588" s="343"/>
      <c r="EE588" s="343"/>
      <c r="EF588" s="343"/>
      <c r="EG588" s="355"/>
      <c r="EH588" s="355"/>
      <c r="EI588" s="126"/>
      <c r="EJ588" s="84" t="s">
        <v>26</v>
      </c>
      <c r="EK588" s="84" t="s">
        <v>25</v>
      </c>
      <c r="EL588" s="84" t="s">
        <v>26</v>
      </c>
      <c r="EM588" s="84" t="s">
        <v>1759</v>
      </c>
      <c r="EO588" s="84" t="s">
        <v>1862</v>
      </c>
      <c r="EP588" s="343"/>
      <c r="EQ588" s="84" t="s">
        <v>1761</v>
      </c>
      <c r="ES588" s="84" t="s">
        <v>1956</v>
      </c>
      <c r="ET588" s="343"/>
      <c r="EU588" s="84" t="s">
        <v>112</v>
      </c>
      <c r="EV588" s="343"/>
      <c r="EW588" s="84" t="s">
        <v>1370</v>
      </c>
      <c r="EX588" s="343"/>
      <c r="EY588" s="84" t="s">
        <v>8</v>
      </c>
      <c r="FA588" s="84" t="s">
        <v>26</v>
      </c>
      <c r="FB588" s="343"/>
      <c r="FD588" s="343"/>
      <c r="FH588" s="96" t="s">
        <v>1375</v>
      </c>
      <c r="FL588"/>
      <c r="FV588"/>
      <c r="GC588" s="343"/>
      <c r="GD588" s="343"/>
      <c r="GE588" s="343"/>
      <c r="GF588" s="355"/>
      <c r="GG588" s="355"/>
      <c r="GH588" s="331"/>
      <c r="GO588" s="343"/>
      <c r="GQ588" s="343"/>
      <c r="GS588" s="343"/>
      <c r="GY588"/>
      <c r="GZ588"/>
      <c r="HA588" s="97"/>
    </row>
    <row r="589" spans="1:209" s="84" customFormat="1" x14ac:dyDescent="0.35">
      <c r="A589" s="137">
        <v>121</v>
      </c>
      <c r="B589" s="343"/>
      <c r="C589" s="84" t="s">
        <v>1412</v>
      </c>
      <c r="D589" s="124">
        <v>44236</v>
      </c>
      <c r="E589" s="124">
        <v>44236</v>
      </c>
      <c r="F589" s="343"/>
      <c r="G589" s="125" t="s">
        <v>3048</v>
      </c>
      <c r="H589" s="97" t="s">
        <v>1375</v>
      </c>
      <c r="I589" s="126"/>
      <c r="J589" s="343"/>
      <c r="K589" s="355"/>
      <c r="L589" s="127"/>
      <c r="M589" s="360"/>
      <c r="N589" s="267" t="s">
        <v>19657</v>
      </c>
      <c r="O589" s="354"/>
      <c r="P589" s="354"/>
      <c r="Q589" s="127"/>
      <c r="R589" s="127"/>
      <c r="S589" s="127"/>
      <c r="T589" s="126"/>
      <c r="U589" s="124"/>
      <c r="V589" s="124"/>
      <c r="W589" s="126"/>
      <c r="X589" s="362"/>
      <c r="Y589" s="362"/>
      <c r="Z589" s="126"/>
      <c r="AA589" s="126"/>
      <c r="AB589" s="124"/>
      <c r="AC589" s="124"/>
      <c r="AD589" s="362"/>
      <c r="AE589" s="362"/>
      <c r="AF589" s="363"/>
      <c r="AG589" s="363"/>
      <c r="AH589" s="97" t="s">
        <v>1375</v>
      </c>
      <c r="AI589" s="124">
        <v>44225</v>
      </c>
      <c r="AJ589" s="252" t="s">
        <v>3050</v>
      </c>
      <c r="AK589" s="124">
        <v>44225</v>
      </c>
      <c r="AL589" s="252" t="s">
        <v>3050</v>
      </c>
      <c r="AM589" s="85" t="s">
        <v>28</v>
      </c>
      <c r="AN589" s="85" t="s">
        <v>25</v>
      </c>
      <c r="AO589" s="85" t="s">
        <v>26</v>
      </c>
      <c r="AP589" s="85" t="s">
        <v>3051</v>
      </c>
      <c r="AQ589" s="85" t="s">
        <v>3052</v>
      </c>
      <c r="AR589" s="85"/>
      <c r="AS589" s="335" t="s">
        <v>3053</v>
      </c>
      <c r="AT589" s="335">
        <v>120481056</v>
      </c>
      <c r="AU589" s="85">
        <v>120479678</v>
      </c>
      <c r="AV589" s="85"/>
      <c r="AW589" s="85"/>
      <c r="AX589" s="97" t="s">
        <v>1375</v>
      </c>
      <c r="AY589" s="85" t="s">
        <v>26</v>
      </c>
      <c r="AZ589" s="85" t="s">
        <v>25</v>
      </c>
      <c r="BA589" s="85" t="s">
        <v>25</v>
      </c>
      <c r="BB589" s="85" t="s">
        <v>26</v>
      </c>
      <c r="BC589" s="368"/>
      <c r="BD589" s="85" t="s">
        <v>27</v>
      </c>
      <c r="BE589" s="85" t="s">
        <v>4</v>
      </c>
      <c r="BF589" s="85" t="s">
        <v>34</v>
      </c>
      <c r="BG589" s="85" t="s">
        <v>34</v>
      </c>
      <c r="BH589" s="304" t="s">
        <v>18050</v>
      </c>
      <c r="BI589" s="355"/>
      <c r="BM589" s="123" t="s">
        <v>4</v>
      </c>
      <c r="BN589" s="123" t="s">
        <v>1380</v>
      </c>
      <c r="BO589" s="123" t="s">
        <v>1381</v>
      </c>
      <c r="BP589" s="123" t="s">
        <v>25</v>
      </c>
      <c r="BQ589" s="4" t="s">
        <v>8</v>
      </c>
      <c r="BR589" s="123" t="s">
        <v>1614</v>
      </c>
      <c r="BS589" s="123" t="s">
        <v>1563</v>
      </c>
      <c r="BT589" t="s">
        <v>7</v>
      </c>
      <c r="BU589" t="s">
        <v>3065</v>
      </c>
      <c r="BV589" s="96" t="s">
        <v>1375</v>
      </c>
      <c r="BW589" s="85" t="s">
        <v>1404</v>
      </c>
      <c r="BX589" s="372"/>
      <c r="BY589" s="372"/>
      <c r="BZ589" s="129" t="s">
        <v>63</v>
      </c>
      <c r="CA589" t="s">
        <v>3054</v>
      </c>
      <c r="CB589">
        <v>12000</v>
      </c>
      <c r="CC589" s="126"/>
      <c r="CD589" s="123" t="s">
        <v>1489</v>
      </c>
      <c r="CE589" s="123" t="s">
        <v>17</v>
      </c>
      <c r="CG589" s="126"/>
      <c r="CH589" s="123"/>
      <c r="CI589" s="126"/>
      <c r="CJ589" s="85" t="s">
        <v>26</v>
      </c>
      <c r="CK589" s="85" t="s">
        <v>26</v>
      </c>
      <c r="CL589" s="85"/>
      <c r="CM589" s="85"/>
      <c r="CN589" s="96" t="s">
        <v>2972</v>
      </c>
      <c r="CO589" s="155">
        <v>38.569899999999997</v>
      </c>
      <c r="CP589" s="155">
        <v>-121.5355</v>
      </c>
      <c r="CQ589" s="285">
        <v>44230</v>
      </c>
      <c r="CR589" s="155" t="s">
        <v>17210</v>
      </c>
      <c r="CS589" s="378"/>
      <c r="CT589" s="155" t="s">
        <v>15370</v>
      </c>
      <c r="CU589" s="155">
        <v>85</v>
      </c>
      <c r="CV589" s="155">
        <v>53</v>
      </c>
      <c r="CW589" s="155">
        <v>14</v>
      </c>
      <c r="CX589" s="155" t="s">
        <v>12</v>
      </c>
      <c r="CY589" s="155" t="s">
        <v>12</v>
      </c>
      <c r="CZ589" s="155" t="s">
        <v>26</v>
      </c>
      <c r="DA589" s="155">
        <v>1</v>
      </c>
      <c r="DB589" s="155"/>
      <c r="DC589" s="155" t="s">
        <v>15690</v>
      </c>
      <c r="DD589" s="155" t="s">
        <v>34</v>
      </c>
      <c r="DE589" s="155" t="s">
        <v>15450</v>
      </c>
      <c r="DF589" s="155" t="s">
        <v>15451</v>
      </c>
      <c r="DG589" s="155"/>
      <c r="DH589" s="284" t="s">
        <v>1375</v>
      </c>
      <c r="DI589" s="146" t="s">
        <v>122</v>
      </c>
      <c r="DJ589" s="148" t="s">
        <v>3055</v>
      </c>
      <c r="DK589" s="130" t="s">
        <v>3050</v>
      </c>
      <c r="DL589" s="127" t="s">
        <v>3049</v>
      </c>
      <c r="DM589" s="84" t="s">
        <v>3051</v>
      </c>
      <c r="DN589" s="84" t="s">
        <v>3053</v>
      </c>
      <c r="DO589" s="343"/>
      <c r="DP589" s="343"/>
      <c r="DR589" s="343"/>
      <c r="DS589" s="343"/>
      <c r="DT589" s="343"/>
      <c r="DU589" s="343"/>
      <c r="DV589" s="84">
        <v>63131107</v>
      </c>
      <c r="DW589" s="84" t="s">
        <v>3056</v>
      </c>
      <c r="DX589" s="84">
        <v>9002</v>
      </c>
      <c r="DZ589" s="355"/>
      <c r="EA589" s="84" t="s">
        <v>26</v>
      </c>
      <c r="ED589" s="343"/>
      <c r="EE589" s="343"/>
      <c r="EF589" s="343"/>
      <c r="EG589" s="355"/>
      <c r="EH589" s="355"/>
      <c r="EI589" s="126"/>
      <c r="EL589" s="84" t="s">
        <v>25</v>
      </c>
      <c r="EP589" s="343"/>
      <c r="ET589" s="343"/>
      <c r="EV589" s="343"/>
      <c r="EX589" s="343"/>
      <c r="EY589" s="84" t="s">
        <v>8</v>
      </c>
      <c r="FB589" s="343"/>
      <c r="FD589" s="343"/>
      <c r="FE589" s="84" t="s">
        <v>2354</v>
      </c>
      <c r="FF589" s="84" t="s">
        <v>1865</v>
      </c>
      <c r="FH589" s="96" t="s">
        <v>1375</v>
      </c>
      <c r="FI589" s="84" t="s">
        <v>1839</v>
      </c>
      <c r="FJ589" s="84" t="s">
        <v>64</v>
      </c>
      <c r="FK589" s="84" t="s">
        <v>63</v>
      </c>
      <c r="FL589" t="s">
        <v>3057</v>
      </c>
      <c r="FM589" s="84" t="s">
        <v>3052</v>
      </c>
      <c r="FN589" s="84" t="s">
        <v>1839</v>
      </c>
      <c r="FO589" s="84" t="s">
        <v>1890</v>
      </c>
      <c r="FP589" s="84" t="s">
        <v>3058</v>
      </c>
      <c r="FQ589" s="84" t="s">
        <v>3059</v>
      </c>
      <c r="FR589" s="84" t="s">
        <v>1869</v>
      </c>
      <c r="FS589" s="84" t="s">
        <v>1870</v>
      </c>
      <c r="FT589" s="84" t="s">
        <v>1845</v>
      </c>
      <c r="FU589" s="84" t="s">
        <v>9</v>
      </c>
      <c r="FV589" t="s">
        <v>3060</v>
      </c>
      <c r="FW589" s="84" t="s">
        <v>1846</v>
      </c>
      <c r="FX589" s="84" t="s">
        <v>46</v>
      </c>
      <c r="FY589" s="84" t="s">
        <v>3051</v>
      </c>
      <c r="FZ589" s="84" t="s">
        <v>2057</v>
      </c>
      <c r="GA589" s="84" t="s">
        <v>1375</v>
      </c>
      <c r="GB589" s="84" t="s">
        <v>1375</v>
      </c>
      <c r="GC589" s="343"/>
      <c r="GD589" s="343"/>
      <c r="GE589" s="343"/>
      <c r="GF589" s="355"/>
      <c r="GG589" s="355"/>
      <c r="GH589" s="331" t="s">
        <v>1375</v>
      </c>
      <c r="GI589" s="84" t="s">
        <v>9</v>
      </c>
      <c r="GJ589" s="84" t="s">
        <v>2120</v>
      </c>
      <c r="GK589" s="84" t="s">
        <v>1375</v>
      </c>
      <c r="GL589" s="84" t="s">
        <v>9</v>
      </c>
      <c r="GM589" s="84" t="s">
        <v>1375</v>
      </c>
      <c r="GN589" s="84" t="s">
        <v>1375</v>
      </c>
      <c r="GO589" s="343"/>
      <c r="GP589" s="84" t="s">
        <v>1850</v>
      </c>
      <c r="GQ589" s="343"/>
      <c r="GR589" s="84" t="s">
        <v>3061</v>
      </c>
      <c r="GS589" s="343"/>
      <c r="GT589" s="84" t="s">
        <v>3062</v>
      </c>
      <c r="GU589" s="84" t="s">
        <v>1375</v>
      </c>
      <c r="GV589" s="84" t="s">
        <v>15</v>
      </c>
      <c r="GW589" s="84" t="s">
        <v>3063</v>
      </c>
      <c r="GX589" s="84" t="s">
        <v>3052</v>
      </c>
      <c r="GY589"/>
      <c r="GZ589"/>
      <c r="HA589" s="97"/>
    </row>
    <row r="590" spans="1:209" s="84" customFormat="1" x14ac:dyDescent="0.35">
      <c r="A590" s="137">
        <v>92</v>
      </c>
      <c r="B590" s="343"/>
      <c r="C590" s="84" t="s">
        <v>1412</v>
      </c>
      <c r="D590" s="124">
        <v>44228</v>
      </c>
      <c r="E590" s="124">
        <v>44228</v>
      </c>
      <c r="F590" s="343"/>
      <c r="G590" s="125" t="s">
        <v>2846</v>
      </c>
      <c r="H590" s="97" t="s">
        <v>1375</v>
      </c>
      <c r="I590" s="126"/>
      <c r="J590" s="343"/>
      <c r="K590" s="355"/>
      <c r="L590" s="127"/>
      <c r="M590" s="360"/>
      <c r="N590" s="267" t="s">
        <v>19657</v>
      </c>
      <c r="O590" s="354"/>
      <c r="P590" s="354"/>
      <c r="Q590" s="127"/>
      <c r="R590" s="127"/>
      <c r="S590" s="127"/>
      <c r="T590" s="126"/>
      <c r="U590" s="124"/>
      <c r="V590" s="124"/>
      <c r="W590" s="126"/>
      <c r="X590" s="362"/>
      <c r="Y590" s="362"/>
      <c r="Z590" s="126"/>
      <c r="AA590" s="126"/>
      <c r="AB590" s="124"/>
      <c r="AC590" s="124"/>
      <c r="AD590" s="362"/>
      <c r="AE590" s="362"/>
      <c r="AF590" s="363"/>
      <c r="AG590" s="363"/>
      <c r="AH590" s="97" t="s">
        <v>1375</v>
      </c>
      <c r="AI590" s="124">
        <v>44225</v>
      </c>
      <c r="AJ590" s="252" t="s">
        <v>2166</v>
      </c>
      <c r="AK590" s="124">
        <v>44225</v>
      </c>
      <c r="AL590" s="252" t="s">
        <v>2166</v>
      </c>
      <c r="AM590" s="85" t="s">
        <v>28</v>
      </c>
      <c r="AN590" s="85" t="s">
        <v>26</v>
      </c>
      <c r="AO590" s="85" t="s">
        <v>26</v>
      </c>
      <c r="AP590" s="85" t="s">
        <v>2847</v>
      </c>
      <c r="AQ590" s="85"/>
      <c r="AR590" s="85"/>
      <c r="AS590" s="335" t="s">
        <v>2848</v>
      </c>
      <c r="AT590" s="335"/>
      <c r="AU590" s="85"/>
      <c r="AV590" s="85"/>
      <c r="AW590" s="85"/>
      <c r="AX590" s="97" t="s">
        <v>1375</v>
      </c>
      <c r="AY590" s="85" t="s">
        <v>26</v>
      </c>
      <c r="AZ590" s="85" t="s">
        <v>26</v>
      </c>
      <c r="BA590" s="85" t="s">
        <v>26</v>
      </c>
      <c r="BB590" s="85" t="s">
        <v>26</v>
      </c>
      <c r="BC590" s="355"/>
      <c r="BD590" s="85" t="s">
        <v>33</v>
      </c>
      <c r="BE590" s="85" t="s">
        <v>13</v>
      </c>
      <c r="BF590" s="85"/>
      <c r="BG590" s="85"/>
      <c r="BH590" s="304" t="s">
        <v>18069</v>
      </c>
      <c r="BI590" s="355"/>
      <c r="BM590" s="123" t="s">
        <v>106</v>
      </c>
      <c r="BN590" s="123"/>
      <c r="BO590" s="123"/>
      <c r="BP590" s="123"/>
      <c r="BQ590" s="4" t="s">
        <v>8</v>
      </c>
      <c r="BR590" s="123"/>
      <c r="BS590" s="123"/>
      <c r="BT590"/>
      <c r="BU590"/>
      <c r="BV590" s="96" t="s">
        <v>1375</v>
      </c>
      <c r="BW590" s="85" t="s">
        <v>1404</v>
      </c>
      <c r="BX590" s="372"/>
      <c r="BY590" s="372"/>
      <c r="BZ590" s="129" t="s">
        <v>305</v>
      </c>
      <c r="CA590" t="s">
        <v>2857</v>
      </c>
      <c r="CB590">
        <v>12000</v>
      </c>
      <c r="CC590" s="126"/>
      <c r="CD590" s="84" t="s">
        <v>2858</v>
      </c>
      <c r="CE590" s="123" t="s">
        <v>17</v>
      </c>
      <c r="CG590" s="126"/>
      <c r="CH590" s="123">
        <v>512</v>
      </c>
      <c r="CI590" s="126"/>
      <c r="CJ590" s="85" t="s">
        <v>26</v>
      </c>
      <c r="CK590" s="85" t="s">
        <v>26</v>
      </c>
      <c r="CL590" s="85"/>
      <c r="CM590" s="85"/>
      <c r="CN590" s="96" t="s">
        <v>2822</v>
      </c>
      <c r="CO590" s="155"/>
      <c r="CP590" s="155"/>
      <c r="CQ590" s="285"/>
      <c r="CR590" s="155"/>
      <c r="CS590" s="378"/>
      <c r="CT590" s="155"/>
      <c r="CU590" s="155"/>
      <c r="CV590" s="155"/>
      <c r="CW590" s="155"/>
      <c r="CX590" s="155"/>
      <c r="CY590" s="155"/>
      <c r="CZ590" s="155"/>
      <c r="DA590" s="155"/>
      <c r="DB590" s="155"/>
      <c r="DC590" s="155"/>
      <c r="DD590" s="155"/>
      <c r="DE590" s="155"/>
      <c r="DF590" s="155"/>
      <c r="DG590" s="155"/>
      <c r="DH590" s="284" t="s">
        <v>1375</v>
      </c>
      <c r="DI590" s="146" t="s">
        <v>1414</v>
      </c>
      <c r="DJ590" s="148" t="s">
        <v>2849</v>
      </c>
      <c r="DK590" s="130" t="s">
        <v>2166</v>
      </c>
      <c r="DL590" s="127" t="s">
        <v>2806</v>
      </c>
      <c r="DM590" s="84" t="s">
        <v>2847</v>
      </c>
      <c r="DN590" s="84" t="s">
        <v>2848</v>
      </c>
      <c r="DO590" s="343"/>
      <c r="DP590" s="343"/>
      <c r="DQ590" s="84" t="s">
        <v>2850</v>
      </c>
      <c r="DR590" s="343"/>
      <c r="DS590" s="343"/>
      <c r="DT590" s="343"/>
      <c r="DU590" s="343"/>
      <c r="DV590" s="84">
        <v>182971101</v>
      </c>
      <c r="DW590" s="84" t="s">
        <v>2851</v>
      </c>
      <c r="DX590" s="84">
        <v>9221</v>
      </c>
      <c r="DZ590" s="355"/>
      <c r="EA590" s="84" t="s">
        <v>25</v>
      </c>
      <c r="EB590" s="84">
        <v>2</v>
      </c>
      <c r="EC590" s="84" t="s">
        <v>1887</v>
      </c>
      <c r="ED590" s="343"/>
      <c r="EE590" s="343"/>
      <c r="EF590" s="343"/>
      <c r="EG590" s="355"/>
      <c r="EH590" s="355"/>
      <c r="EI590" s="126"/>
      <c r="EJ590" s="84" t="s">
        <v>26</v>
      </c>
      <c r="EK590" s="84" t="s">
        <v>25</v>
      </c>
      <c r="EM590" s="84" t="s">
        <v>1834</v>
      </c>
      <c r="EO590" s="84" t="s">
        <v>1760</v>
      </c>
      <c r="EP590" s="343"/>
      <c r="EQ590" s="84" t="s">
        <v>1761</v>
      </c>
      <c r="ES590" s="84" t="s">
        <v>1807</v>
      </c>
      <c r="ET590" s="343"/>
      <c r="EU590" s="84" t="s">
        <v>112</v>
      </c>
      <c r="EV590" s="343"/>
      <c r="EW590" s="84" t="s">
        <v>1370</v>
      </c>
      <c r="EX590" s="343"/>
      <c r="EY590" s="84" t="s">
        <v>8</v>
      </c>
      <c r="FA590" s="84" t="s">
        <v>26</v>
      </c>
      <c r="FB590" s="343"/>
      <c r="FD590" s="343"/>
      <c r="FG590" s="84" t="s">
        <v>26</v>
      </c>
      <c r="FH590" s="96" t="s">
        <v>1375</v>
      </c>
      <c r="FL590"/>
      <c r="FV590"/>
      <c r="GC590" s="343"/>
      <c r="GD590" s="343"/>
      <c r="GE590" s="343"/>
      <c r="GF590" s="355"/>
      <c r="GG590" s="355"/>
      <c r="GH590" s="331"/>
      <c r="GO590" s="343"/>
      <c r="GQ590" s="343"/>
      <c r="GS590" s="343"/>
      <c r="GY590"/>
      <c r="GZ590"/>
      <c r="HA590" s="97"/>
    </row>
    <row r="591" spans="1:209" s="84" customFormat="1" x14ac:dyDescent="0.35">
      <c r="A591" s="137">
        <v>91</v>
      </c>
      <c r="B591" s="343"/>
      <c r="C591" s="84" t="s">
        <v>1412</v>
      </c>
      <c r="D591" s="124">
        <v>44228</v>
      </c>
      <c r="E591" s="124">
        <v>44228</v>
      </c>
      <c r="F591" s="343"/>
      <c r="G591" s="125" t="s">
        <v>2852</v>
      </c>
      <c r="H591" s="97" t="s">
        <v>1375</v>
      </c>
      <c r="I591" s="126"/>
      <c r="J591" s="343"/>
      <c r="K591" s="355"/>
      <c r="L591" s="127"/>
      <c r="M591" s="360"/>
      <c r="N591" s="267" t="s">
        <v>19657</v>
      </c>
      <c r="O591" s="354"/>
      <c r="P591" s="354"/>
      <c r="Q591" s="127"/>
      <c r="R591" s="127"/>
      <c r="S591" s="127"/>
      <c r="T591" s="126"/>
      <c r="U591" s="124"/>
      <c r="V591" s="124"/>
      <c r="W591" s="126"/>
      <c r="X591" s="362"/>
      <c r="Y591" s="362"/>
      <c r="Z591" s="126"/>
      <c r="AA591" s="126"/>
      <c r="AB591" s="124"/>
      <c r="AC591" s="124"/>
      <c r="AD591" s="362"/>
      <c r="AE591" s="362"/>
      <c r="AF591" s="363"/>
      <c r="AG591" s="363"/>
      <c r="AH591" s="97" t="s">
        <v>1375</v>
      </c>
      <c r="AI591" s="124">
        <v>44225</v>
      </c>
      <c r="AJ591" s="252" t="s">
        <v>2853</v>
      </c>
      <c r="AK591" s="124"/>
      <c r="AL591" s="252"/>
      <c r="AM591" s="85" t="s">
        <v>28</v>
      </c>
      <c r="AN591" s="85" t="s">
        <v>26</v>
      </c>
      <c r="AO591" s="85" t="s">
        <v>26</v>
      </c>
      <c r="AP591" s="85"/>
      <c r="AQ591" s="85"/>
      <c r="AR591" s="85"/>
      <c r="AS591" s="335">
        <v>2260496397</v>
      </c>
      <c r="AT591" s="335"/>
      <c r="AU591" s="85"/>
      <c r="AV591" s="85"/>
      <c r="AW591" s="85"/>
      <c r="AX591" s="97" t="s">
        <v>1375</v>
      </c>
      <c r="AY591" s="85" t="s">
        <v>26</v>
      </c>
      <c r="AZ591" s="85" t="s">
        <v>26</v>
      </c>
      <c r="BA591" s="85" t="s">
        <v>26</v>
      </c>
      <c r="BB591" s="85" t="s">
        <v>26</v>
      </c>
      <c r="BC591" s="355"/>
      <c r="BD591" s="85" t="s">
        <v>33</v>
      </c>
      <c r="BE591" s="85" t="s">
        <v>13</v>
      </c>
      <c r="BF591" s="85"/>
      <c r="BG591" s="85"/>
      <c r="BH591" s="304" t="s">
        <v>18069</v>
      </c>
      <c r="BI591" s="355"/>
      <c r="BM591" s="123" t="s">
        <v>106</v>
      </c>
      <c r="BN591" s="123"/>
      <c r="BO591" s="123"/>
      <c r="BP591" s="123"/>
      <c r="BQ591" s="4" t="s">
        <v>1422</v>
      </c>
      <c r="BR591" s="123"/>
      <c r="BS591" s="123"/>
      <c r="BT591"/>
      <c r="BU591"/>
      <c r="BV591" s="96" t="s">
        <v>1375</v>
      </c>
      <c r="BW591" s="85" t="s">
        <v>1404</v>
      </c>
      <c r="BX591" s="372"/>
      <c r="BY591" s="372"/>
      <c r="BZ591" s="129" t="s">
        <v>154</v>
      </c>
      <c r="CA591" t="s">
        <v>2856</v>
      </c>
      <c r="CB591">
        <v>12000</v>
      </c>
      <c r="CC591" s="126"/>
      <c r="CD591" s="84" t="s">
        <v>1812</v>
      </c>
      <c r="CE591" s="123" t="s">
        <v>17</v>
      </c>
      <c r="CG591" s="126"/>
      <c r="CH591" s="123"/>
      <c r="CI591" s="126"/>
      <c r="CJ591" s="85" t="s">
        <v>26</v>
      </c>
      <c r="CK591" s="85" t="s">
        <v>26</v>
      </c>
      <c r="CL591" s="85"/>
      <c r="CM591" s="85"/>
      <c r="CN591" s="96" t="s">
        <v>2822</v>
      </c>
      <c r="CO591" s="155"/>
      <c r="CP591" s="155"/>
      <c r="CQ591" s="285"/>
      <c r="CR591" s="155"/>
      <c r="CS591" s="378"/>
      <c r="CT591" s="155"/>
      <c r="CU591" s="155"/>
      <c r="CV591" s="155"/>
      <c r="CW591" s="155"/>
      <c r="CX591" s="155"/>
      <c r="CY591" s="155"/>
      <c r="CZ591" s="155"/>
      <c r="DA591" s="155"/>
      <c r="DB591" s="155"/>
      <c r="DC591" s="155"/>
      <c r="DD591" s="155"/>
      <c r="DE591" s="155"/>
      <c r="DF591" s="155"/>
      <c r="DG591" s="155"/>
      <c r="DH591" s="284" t="s">
        <v>1375</v>
      </c>
      <c r="DI591" s="146" t="s">
        <v>129</v>
      </c>
      <c r="DJ591" s="148" t="s">
        <v>2754</v>
      </c>
      <c r="DK591" s="130" t="s">
        <v>2853</v>
      </c>
      <c r="DL591" s="127" t="s">
        <v>2806</v>
      </c>
      <c r="DN591" s="84">
        <v>2260496397</v>
      </c>
      <c r="DO591" s="343"/>
      <c r="DP591" s="343"/>
      <c r="DQ591" s="84" t="s">
        <v>2266</v>
      </c>
      <c r="DR591" s="343"/>
      <c r="DS591" s="343"/>
      <c r="DT591" s="343"/>
      <c r="DU591" s="343"/>
      <c r="DV591" s="84">
        <v>14351109</v>
      </c>
      <c r="DW591" s="84" t="s">
        <v>2855</v>
      </c>
      <c r="DX591" s="84">
        <v>1000</v>
      </c>
      <c r="DZ591" s="355"/>
      <c r="EA591" s="84" t="s">
        <v>25</v>
      </c>
      <c r="ED591" s="343"/>
      <c r="EE591" s="343"/>
      <c r="EF591" s="343"/>
      <c r="EG591" s="355"/>
      <c r="EH591" s="355"/>
      <c r="EI591" s="126"/>
      <c r="EJ591" s="84" t="s">
        <v>26</v>
      </c>
      <c r="EK591" s="84" t="s">
        <v>25</v>
      </c>
      <c r="EL591" s="84" t="s">
        <v>26</v>
      </c>
      <c r="EM591" s="84" t="s">
        <v>1759</v>
      </c>
      <c r="EO591" s="84" t="s">
        <v>1807</v>
      </c>
      <c r="EP591" s="343"/>
      <c r="EQ591" s="84" t="s">
        <v>1761</v>
      </c>
      <c r="ES591" s="84" t="s">
        <v>1956</v>
      </c>
      <c r="ET591" s="343"/>
      <c r="EU591" s="84" t="s">
        <v>1807</v>
      </c>
      <c r="EV591" s="343"/>
      <c r="EW591" s="84" t="s">
        <v>1370</v>
      </c>
      <c r="EX591" s="343"/>
      <c r="EY591" s="84" t="s">
        <v>1807</v>
      </c>
      <c r="EZ591" s="84" t="s">
        <v>2854</v>
      </c>
      <c r="FA591" s="84" t="s">
        <v>25</v>
      </c>
      <c r="FB591" s="343"/>
      <c r="FC591" s="84" t="s">
        <v>1816</v>
      </c>
      <c r="FD591" s="343"/>
      <c r="FH591" s="96" t="s">
        <v>1375</v>
      </c>
      <c r="FL591"/>
      <c r="FV591"/>
      <c r="GC591" s="343"/>
      <c r="GD591" s="343"/>
      <c r="GE591" s="343"/>
      <c r="GF591" s="355"/>
      <c r="GG591" s="355"/>
      <c r="GH591" s="331"/>
      <c r="GO591" s="343"/>
      <c r="GQ591" s="343"/>
      <c r="GS591" s="343"/>
      <c r="GY591"/>
      <c r="GZ591"/>
      <c r="HA591" s="97"/>
    </row>
    <row r="592" spans="1:209" s="84" customFormat="1" x14ac:dyDescent="0.35">
      <c r="A592" s="137">
        <v>90</v>
      </c>
      <c r="B592" s="339"/>
      <c r="C592" s="84" t="s">
        <v>1411</v>
      </c>
      <c r="D592" s="124"/>
      <c r="E592" s="124"/>
      <c r="F592" s="343"/>
      <c r="G592" s="125" t="s">
        <v>2805</v>
      </c>
      <c r="H592" s="97" t="s">
        <v>1375</v>
      </c>
      <c r="I592" s="126"/>
      <c r="J592" s="343"/>
      <c r="K592" s="355"/>
      <c r="L592" s="127"/>
      <c r="M592" s="360"/>
      <c r="N592" s="267" t="s">
        <v>19657</v>
      </c>
      <c r="O592" s="354"/>
      <c r="P592" s="354"/>
      <c r="Q592" s="127"/>
      <c r="R592" s="127"/>
      <c r="S592" s="127"/>
      <c r="T592" s="126"/>
      <c r="U592" s="124"/>
      <c r="V592" s="124"/>
      <c r="W592" s="126"/>
      <c r="X592" s="362"/>
      <c r="Y592" s="362"/>
      <c r="Z592" s="126"/>
      <c r="AA592" s="126"/>
      <c r="AB592" s="124"/>
      <c r="AC592" s="124"/>
      <c r="AD592" s="362"/>
      <c r="AE592" s="362"/>
      <c r="AF592" s="363"/>
      <c r="AG592" s="363"/>
      <c r="AH592" s="97" t="s">
        <v>1375</v>
      </c>
      <c r="AI592" s="124">
        <v>44225</v>
      </c>
      <c r="AJ592" s="252" t="s">
        <v>2807</v>
      </c>
      <c r="AK592" s="124">
        <v>44225</v>
      </c>
      <c r="AL592" s="252" t="s">
        <v>2807</v>
      </c>
      <c r="AM592" s="85" t="s">
        <v>28</v>
      </c>
      <c r="AN592" s="85" t="s">
        <v>26</v>
      </c>
      <c r="AO592" s="85" t="s">
        <v>26</v>
      </c>
      <c r="AP592" s="85" t="s">
        <v>2808</v>
      </c>
      <c r="AQ592" s="85" t="s">
        <v>2809</v>
      </c>
      <c r="AR592" s="85"/>
      <c r="AS592" s="335" t="s">
        <v>2810</v>
      </c>
      <c r="AT592" s="335"/>
      <c r="AU592" s="85"/>
      <c r="AV592" s="85"/>
      <c r="AW592" s="85"/>
      <c r="AX592" s="97" t="s">
        <v>1375</v>
      </c>
      <c r="AY592" s="85" t="s">
        <v>26</v>
      </c>
      <c r="AZ592" s="85" t="s">
        <v>6</v>
      </c>
      <c r="BA592" s="85" t="s">
        <v>25</v>
      </c>
      <c r="BB592" s="85" t="s">
        <v>25</v>
      </c>
      <c r="BC592" s="355"/>
      <c r="BD592" s="85" t="s">
        <v>6</v>
      </c>
      <c r="BE592" s="85" t="s">
        <v>16</v>
      </c>
      <c r="BF592" s="85" t="s">
        <v>34</v>
      </c>
      <c r="BG592" s="85"/>
      <c r="BH592" s="304" t="s">
        <v>18051</v>
      </c>
      <c r="BI592" s="355"/>
      <c r="BM592" s="123" t="s">
        <v>6</v>
      </c>
      <c r="BN592" s="123"/>
      <c r="BO592" s="123"/>
      <c r="BP592" s="123"/>
      <c r="BQ592" s="4" t="s">
        <v>8</v>
      </c>
      <c r="BR592" s="123"/>
      <c r="BS592" s="123"/>
      <c r="BT592"/>
      <c r="BU592"/>
      <c r="BV592" s="96" t="s">
        <v>1375</v>
      </c>
      <c r="BW592" s="85" t="s">
        <v>1404</v>
      </c>
      <c r="BX592" s="372"/>
      <c r="BY592" s="372"/>
      <c r="BZ592" s="129" t="s">
        <v>63</v>
      </c>
      <c r="CA592" t="s">
        <v>2811</v>
      </c>
      <c r="CB592">
        <v>12000</v>
      </c>
      <c r="CC592" s="126"/>
      <c r="CD592" s="84" t="s">
        <v>1489</v>
      </c>
      <c r="CE592" s="123" t="s">
        <v>17</v>
      </c>
      <c r="CG592" s="126"/>
      <c r="CH592" s="123"/>
      <c r="CI592" s="126"/>
      <c r="CJ592" s="85" t="s">
        <v>26</v>
      </c>
      <c r="CK592" s="85" t="s">
        <v>26</v>
      </c>
      <c r="CL592" s="85"/>
      <c r="CM592" s="85"/>
      <c r="CN592" s="96" t="s">
        <v>2703</v>
      </c>
      <c r="CO592" s="155"/>
      <c r="CP592" s="155"/>
      <c r="CQ592" s="285"/>
      <c r="CR592" s="155"/>
      <c r="CS592" s="378"/>
      <c r="CT592" s="155"/>
      <c r="CU592" s="155"/>
      <c r="CV592" s="155"/>
      <c r="CW592" s="155"/>
      <c r="CX592" s="155"/>
      <c r="CY592" s="155"/>
      <c r="CZ592" s="155"/>
      <c r="DA592" s="155"/>
      <c r="DB592" s="155"/>
      <c r="DC592" s="155"/>
      <c r="DD592" s="155"/>
      <c r="DE592" s="155"/>
      <c r="DF592" s="155"/>
      <c r="DG592" s="155"/>
      <c r="DH592" s="284" t="s">
        <v>1375</v>
      </c>
      <c r="DI592" s="146" t="s">
        <v>122</v>
      </c>
      <c r="DJ592" s="148" t="s">
        <v>2812</v>
      </c>
      <c r="DK592" s="130" t="s">
        <v>2807</v>
      </c>
      <c r="DL592" s="127" t="s">
        <v>2806</v>
      </c>
      <c r="DM592" s="84" t="s">
        <v>2808</v>
      </c>
      <c r="DN592" s="84" t="s">
        <v>2810</v>
      </c>
      <c r="DO592" s="343"/>
      <c r="DP592" s="343"/>
      <c r="DQ592" s="84" t="s">
        <v>2813</v>
      </c>
      <c r="DR592" s="343"/>
      <c r="DS592" s="343"/>
      <c r="DT592" s="343"/>
      <c r="DU592" s="343"/>
      <c r="DV592" s="84">
        <v>63131108</v>
      </c>
      <c r="DW592" s="84" t="s">
        <v>2814</v>
      </c>
      <c r="DX592" s="84">
        <v>9002</v>
      </c>
      <c r="DZ592" s="355"/>
      <c r="EA592" s="84" t="s">
        <v>25</v>
      </c>
      <c r="ED592" s="343"/>
      <c r="EE592" s="343"/>
      <c r="EF592" s="343"/>
      <c r="EG592" s="355"/>
      <c r="EH592" s="355"/>
      <c r="EI592" s="126"/>
      <c r="EJ592" s="84" t="s">
        <v>25</v>
      </c>
      <c r="EK592" s="84" t="s">
        <v>25</v>
      </c>
      <c r="EM592" s="84" t="s">
        <v>1759</v>
      </c>
      <c r="EO592" s="84" t="s">
        <v>1862</v>
      </c>
      <c r="EP592" s="343"/>
      <c r="EQ592" s="84" t="s">
        <v>1761</v>
      </c>
      <c r="ES592" s="84" t="s">
        <v>6</v>
      </c>
      <c r="ET592" s="343"/>
      <c r="EU592" s="84" t="s">
        <v>115</v>
      </c>
      <c r="EV592" s="343"/>
      <c r="EW592" s="84" t="s">
        <v>1370</v>
      </c>
      <c r="EX592" s="343"/>
      <c r="EY592" s="84" t="s">
        <v>8</v>
      </c>
      <c r="FA592" s="84" t="s">
        <v>26</v>
      </c>
      <c r="FB592" s="343"/>
      <c r="FD592" s="343"/>
      <c r="FE592" s="84" t="s">
        <v>2320</v>
      </c>
      <c r="FF592" s="84" t="s">
        <v>1865</v>
      </c>
      <c r="FG592" s="84" t="s">
        <v>26</v>
      </c>
      <c r="FH592" s="96" t="s">
        <v>1375</v>
      </c>
      <c r="FI592" s="84" t="s">
        <v>1839</v>
      </c>
      <c r="FJ592" s="84" t="s">
        <v>64</v>
      </c>
      <c r="FK592" s="84" t="s">
        <v>63</v>
      </c>
      <c r="FL592" t="s">
        <v>2815</v>
      </c>
      <c r="FM592" s="84" t="s">
        <v>2809</v>
      </c>
      <c r="FN592" s="84" t="s">
        <v>1839</v>
      </c>
      <c r="FO592" s="84" t="s">
        <v>1841</v>
      </c>
      <c r="FR592" s="84" t="s">
        <v>1434</v>
      </c>
      <c r="FS592" s="84" t="s">
        <v>1870</v>
      </c>
      <c r="FT592" s="84" t="s">
        <v>1845</v>
      </c>
      <c r="FU592" s="84" t="s">
        <v>9</v>
      </c>
      <c r="FV592" t="s">
        <v>2816</v>
      </c>
      <c r="FW592" s="84" t="s">
        <v>1846</v>
      </c>
      <c r="FX592" s="84" t="s">
        <v>60</v>
      </c>
      <c r="FY592" s="84" t="s">
        <v>2808</v>
      </c>
      <c r="FZ592" s="84" t="s">
        <v>1375</v>
      </c>
      <c r="GA592" s="84" t="s">
        <v>1375</v>
      </c>
      <c r="GB592" s="84" t="s">
        <v>1375</v>
      </c>
      <c r="GC592" s="343"/>
      <c r="GD592" s="343"/>
      <c r="GE592" s="343"/>
      <c r="GF592" s="355"/>
      <c r="GG592" s="355"/>
      <c r="GH592" s="331" t="s">
        <v>1375</v>
      </c>
      <c r="GI592" s="84" t="s">
        <v>9</v>
      </c>
      <c r="GJ592" s="84" t="s">
        <v>1375</v>
      </c>
      <c r="GK592" s="84" t="s">
        <v>1375</v>
      </c>
      <c r="GL592" s="84" t="s">
        <v>9</v>
      </c>
      <c r="GM592" s="84" t="s">
        <v>1375</v>
      </c>
      <c r="GN592" s="84" t="s">
        <v>1375</v>
      </c>
      <c r="GO592" s="343"/>
      <c r="GP592" s="84" t="s">
        <v>2656</v>
      </c>
      <c r="GQ592" s="343"/>
      <c r="GR592" s="84" t="s">
        <v>2817</v>
      </c>
      <c r="GS592" s="343"/>
      <c r="GT592" s="84" t="s">
        <v>1375</v>
      </c>
      <c r="GU592" s="84" t="s">
        <v>1375</v>
      </c>
      <c r="GV592" s="84" t="s">
        <v>9</v>
      </c>
      <c r="GW592" s="84" t="s">
        <v>2818</v>
      </c>
      <c r="GX592" s="84" t="s">
        <v>2809</v>
      </c>
      <c r="GY592"/>
      <c r="GZ592"/>
      <c r="HA592" s="97"/>
    </row>
    <row r="593" spans="1:211" s="84" customFormat="1" ht="29" x14ac:dyDescent="0.35">
      <c r="A593" s="137">
        <v>223</v>
      </c>
      <c r="B593" s="343"/>
      <c r="C593" s="84" t="s">
        <v>1412</v>
      </c>
      <c r="D593" s="124">
        <v>44309</v>
      </c>
      <c r="E593" s="124">
        <v>44309</v>
      </c>
      <c r="F593" s="345"/>
      <c r="G593" s="125" t="s">
        <v>4028</v>
      </c>
      <c r="H593" s="97" t="s">
        <v>1375</v>
      </c>
      <c r="I593" s="126" t="s">
        <v>25</v>
      </c>
      <c r="J593" s="343"/>
      <c r="K593" s="355"/>
      <c r="L593" s="127">
        <v>44309</v>
      </c>
      <c r="M593" s="360"/>
      <c r="N593" s="267" t="s">
        <v>19657</v>
      </c>
      <c r="O593" s="354"/>
      <c r="P593" s="354"/>
      <c r="Q593" s="127"/>
      <c r="R593" s="127"/>
      <c r="S593" s="127"/>
      <c r="T593" s="126"/>
      <c r="U593" s="124"/>
      <c r="V593" s="124"/>
      <c r="W593" s="126"/>
      <c r="X593" s="362"/>
      <c r="Y593" s="362"/>
      <c r="Z593" s="126"/>
      <c r="AA593" s="126"/>
      <c r="AB593" s="124"/>
      <c r="AC593" s="124"/>
      <c r="AD593" s="362"/>
      <c r="AE593" s="362"/>
      <c r="AF593" s="363"/>
      <c r="AG593" s="363"/>
      <c r="AH593" s="97" t="s">
        <v>1375</v>
      </c>
      <c r="AI593" s="124">
        <v>44224</v>
      </c>
      <c r="AJ593" s="252">
        <v>0.8125</v>
      </c>
      <c r="AK593" s="124"/>
      <c r="AL593" s="252"/>
      <c r="AM593" s="85" t="s">
        <v>28</v>
      </c>
      <c r="AN593" s="85" t="s">
        <v>25</v>
      </c>
      <c r="AO593" s="85" t="s">
        <v>26</v>
      </c>
      <c r="AP593" s="85"/>
      <c r="AQ593" s="85"/>
      <c r="AR593" s="85"/>
      <c r="AS593" s="335" t="s">
        <v>15619</v>
      </c>
      <c r="AT593" s="335">
        <v>120476026</v>
      </c>
      <c r="AU593" s="85"/>
      <c r="AV593" s="85"/>
      <c r="AW593" s="85"/>
      <c r="AX593" s="97" t="s">
        <v>1375</v>
      </c>
      <c r="AY593" s="85" t="s">
        <v>26</v>
      </c>
      <c r="AZ593" s="85" t="s">
        <v>25</v>
      </c>
      <c r="BA593" s="85" t="s">
        <v>26</v>
      </c>
      <c r="BB593" s="85" t="s">
        <v>26</v>
      </c>
      <c r="BC593" s="365"/>
      <c r="BD593" s="85" t="s">
        <v>27</v>
      </c>
      <c r="BE593" s="85" t="s">
        <v>13</v>
      </c>
      <c r="BF593" s="85" t="s">
        <v>34</v>
      </c>
      <c r="BG593" s="85"/>
      <c r="BH593" s="304" t="s">
        <v>39</v>
      </c>
      <c r="BI593" s="355"/>
      <c r="BM593" s="123" t="s">
        <v>102</v>
      </c>
      <c r="BN593" s="123" t="s">
        <v>1378</v>
      </c>
      <c r="BO593" s="123" t="s">
        <v>1402</v>
      </c>
      <c r="BP593" s="123" t="s">
        <v>26</v>
      </c>
      <c r="BQ593" s="4" t="s">
        <v>8</v>
      </c>
      <c r="BR593" s="123" t="s">
        <v>1614</v>
      </c>
      <c r="BS593" s="123" t="s">
        <v>95</v>
      </c>
      <c r="BT593" t="s">
        <v>15497</v>
      </c>
      <c r="BU593" t="s">
        <v>3930</v>
      </c>
      <c r="BV593" s="96" t="s">
        <v>1375</v>
      </c>
      <c r="BW593" s="85" t="s">
        <v>1404</v>
      </c>
      <c r="BX593" s="372"/>
      <c r="BY593" s="372"/>
      <c r="BZ593" s="129" t="s">
        <v>49</v>
      </c>
      <c r="CA593" t="s">
        <v>3947</v>
      </c>
      <c r="CB593">
        <v>21000</v>
      </c>
      <c r="CC593" s="126"/>
      <c r="CD593" s="123" t="s">
        <v>3956</v>
      </c>
      <c r="CE593" s="123" t="s">
        <v>17</v>
      </c>
      <c r="CG593" s="126"/>
      <c r="CH593" s="123"/>
      <c r="CI593" s="126"/>
      <c r="CJ593" s="85" t="s">
        <v>26</v>
      </c>
      <c r="CK593" s="85" t="s">
        <v>26</v>
      </c>
      <c r="CL593" s="85"/>
      <c r="CM593" s="85"/>
      <c r="CN593" s="96" t="s">
        <v>3903</v>
      </c>
      <c r="CO593" s="155"/>
      <c r="CP593" s="155"/>
      <c r="CQ593" s="285"/>
      <c r="CR593" s="155"/>
      <c r="CS593" s="378"/>
      <c r="CT593" s="155"/>
      <c r="CU593" s="155"/>
      <c r="CV593" s="155"/>
      <c r="CW593" s="155"/>
      <c r="CX593" s="155"/>
      <c r="CY593" s="155"/>
      <c r="CZ593" s="155"/>
      <c r="DA593" s="155"/>
      <c r="DB593" s="155"/>
      <c r="DC593" s="155"/>
      <c r="DD593" s="155"/>
      <c r="DE593" s="155"/>
      <c r="DF593" s="155"/>
      <c r="DG593" s="155"/>
      <c r="DH593" s="284" t="s">
        <v>1375</v>
      </c>
      <c r="DI593" s="4"/>
      <c r="DJ593" s="4"/>
      <c r="DK593" s="4"/>
      <c r="DL593" s="127"/>
      <c r="DM593" s="4"/>
      <c r="DN593" s="4"/>
      <c r="DO593" s="340"/>
      <c r="DP593" s="340"/>
      <c r="DQ593" s="4"/>
      <c r="DR593" s="340"/>
      <c r="DS593" s="340"/>
      <c r="DT593" s="343"/>
      <c r="DU593" s="343"/>
      <c r="DZ593" s="355"/>
      <c r="EC593" s="125"/>
      <c r="ED593" s="343"/>
      <c r="EE593" s="343"/>
      <c r="EF593" s="343"/>
      <c r="EG593" s="355"/>
      <c r="EH593" s="355"/>
      <c r="EI593" s="126"/>
      <c r="EP593" s="343"/>
      <c r="ET593" s="343"/>
      <c r="EV593" s="343"/>
      <c r="EX593" s="343"/>
      <c r="FB593" s="343"/>
      <c r="FD593" s="343"/>
      <c r="FH593" s="96" t="s">
        <v>1375</v>
      </c>
      <c r="FL593"/>
      <c r="FV593"/>
      <c r="GC593" s="343"/>
      <c r="GD593" s="343"/>
      <c r="GE593" s="343"/>
      <c r="GF593" s="355"/>
      <c r="GG593" s="355"/>
      <c r="GH593" s="331"/>
      <c r="GO593" s="343"/>
      <c r="GQ593" s="343"/>
      <c r="GS593" s="343"/>
      <c r="GY593"/>
      <c r="GZ593"/>
      <c r="HA593" s="97"/>
    </row>
    <row r="594" spans="1:211" s="84" customFormat="1" x14ac:dyDescent="0.35">
      <c r="A594" s="137">
        <v>221</v>
      </c>
      <c r="B594" s="343"/>
      <c r="C594" s="84" t="s">
        <v>1412</v>
      </c>
      <c r="D594" s="124">
        <v>44284</v>
      </c>
      <c r="E594" s="124">
        <v>44284</v>
      </c>
      <c r="F594" s="345"/>
      <c r="G594" s="125" t="s">
        <v>4026</v>
      </c>
      <c r="H594" s="97" t="s">
        <v>1375</v>
      </c>
      <c r="I594" s="126" t="s">
        <v>25</v>
      </c>
      <c r="J594" s="343"/>
      <c r="K594" s="355"/>
      <c r="L594" s="127">
        <v>44284</v>
      </c>
      <c r="M594" s="360"/>
      <c r="N594" s="267" t="s">
        <v>19657</v>
      </c>
      <c r="O594" s="354"/>
      <c r="P594" s="354"/>
      <c r="Q594" s="127"/>
      <c r="R594" s="127"/>
      <c r="S594" s="127"/>
      <c r="T594" s="126"/>
      <c r="U594" s="124"/>
      <c r="V594" s="124"/>
      <c r="W594" s="126"/>
      <c r="X594" s="362"/>
      <c r="Y594" s="362"/>
      <c r="Z594" s="126"/>
      <c r="AA594" s="126"/>
      <c r="AB594" s="124"/>
      <c r="AC594" s="124"/>
      <c r="AD594" s="362"/>
      <c r="AE594" s="362"/>
      <c r="AF594" s="363"/>
      <c r="AG594" s="363"/>
      <c r="AH594" s="97" t="s">
        <v>1375</v>
      </c>
      <c r="AI594" s="124">
        <v>44224</v>
      </c>
      <c r="AJ594" s="252">
        <v>6.9444444444444434E-2</v>
      </c>
      <c r="AK594" s="124">
        <v>44224</v>
      </c>
      <c r="AL594" s="252">
        <v>6.7361111111111108E-2</v>
      </c>
      <c r="AM594" s="85" t="s">
        <v>28</v>
      </c>
      <c r="AN594" s="85" t="s">
        <v>25</v>
      </c>
      <c r="AO594" s="85" t="s">
        <v>26</v>
      </c>
      <c r="AP594" s="85">
        <v>1238269</v>
      </c>
      <c r="AQ594" s="85" t="s">
        <v>13511</v>
      </c>
      <c r="AR594" s="85"/>
      <c r="AS594" s="335" t="s">
        <v>3924</v>
      </c>
      <c r="AT594" s="335">
        <v>120472570</v>
      </c>
      <c r="AU594" s="85"/>
      <c r="AV594" s="85"/>
      <c r="AW594" s="85" t="s">
        <v>13512</v>
      </c>
      <c r="AX594" s="97" t="s">
        <v>1375</v>
      </c>
      <c r="AY594" s="85" t="s">
        <v>26</v>
      </c>
      <c r="AZ594" s="85" t="s">
        <v>25</v>
      </c>
      <c r="BA594" s="85" t="s">
        <v>26</v>
      </c>
      <c r="BB594" s="85" t="s">
        <v>26</v>
      </c>
      <c r="BC594" s="365"/>
      <c r="BD594" s="85" t="s">
        <v>27</v>
      </c>
      <c r="BE594" s="85" t="s">
        <v>13</v>
      </c>
      <c r="BF594" s="85" t="s">
        <v>34</v>
      </c>
      <c r="BG594" s="85" t="s">
        <v>34</v>
      </c>
      <c r="BH594" s="304" t="s">
        <v>18051</v>
      </c>
      <c r="BI594" s="355"/>
      <c r="BM594" s="123" t="s">
        <v>102</v>
      </c>
      <c r="BN594" s="123" t="s">
        <v>31</v>
      </c>
      <c r="BO594" s="123" t="s">
        <v>1748</v>
      </c>
      <c r="BP594" s="123" t="s">
        <v>25</v>
      </c>
      <c r="BQ594" s="4" t="s">
        <v>8</v>
      </c>
      <c r="BR594" s="123" t="s">
        <v>1614</v>
      </c>
      <c r="BS594" s="123" t="s">
        <v>3687</v>
      </c>
      <c r="BT594" t="s">
        <v>13513</v>
      </c>
      <c r="BU594" t="s">
        <v>13514</v>
      </c>
      <c r="BV594" s="96" t="s">
        <v>1375</v>
      </c>
      <c r="BW594" s="85" t="s">
        <v>44</v>
      </c>
      <c r="BX594" s="372"/>
      <c r="BY594" s="372"/>
      <c r="BZ594" s="129" t="s">
        <v>180</v>
      </c>
      <c r="CA594" t="s">
        <v>3948</v>
      </c>
      <c r="CB594">
        <v>12000</v>
      </c>
      <c r="CC594" s="126"/>
      <c r="CD594" s="123" t="s">
        <v>18</v>
      </c>
      <c r="CE594" s="123" t="s">
        <v>1452</v>
      </c>
      <c r="CG594" s="126"/>
      <c r="CH594" s="123">
        <v>175</v>
      </c>
      <c r="CI594" s="126"/>
      <c r="CJ594" s="85" t="s">
        <v>26</v>
      </c>
      <c r="CK594" s="85" t="s">
        <v>26</v>
      </c>
      <c r="CL594" s="85"/>
      <c r="CM594" s="85"/>
      <c r="CN594" s="96" t="s">
        <v>3903</v>
      </c>
      <c r="CO594" s="155"/>
      <c r="CP594" s="155"/>
      <c r="CQ594" s="285"/>
      <c r="CR594" s="155"/>
      <c r="CS594" s="378"/>
      <c r="CT594" s="155"/>
      <c r="CU594" s="155"/>
      <c r="CV594" s="155"/>
      <c r="CW594" s="155"/>
      <c r="CX594" s="155"/>
      <c r="CY594" s="155"/>
      <c r="CZ594" s="155"/>
      <c r="DA594" s="155"/>
      <c r="DB594" s="155"/>
      <c r="DC594" s="155"/>
      <c r="DD594" s="155"/>
      <c r="DE594" s="155"/>
      <c r="DF594" s="155"/>
      <c r="DG594" s="155"/>
      <c r="DH594" s="284" t="s">
        <v>1375</v>
      </c>
      <c r="DI594" s="4" t="s">
        <v>126</v>
      </c>
      <c r="DJ594" s="4" t="s">
        <v>13515</v>
      </c>
      <c r="DK594" s="4"/>
      <c r="DL594" s="127"/>
      <c r="DM594" s="4"/>
      <c r="DN594" s="4"/>
      <c r="DO594" s="340"/>
      <c r="DP594" s="340"/>
      <c r="DQ594" s="4"/>
      <c r="DR594" s="340"/>
      <c r="DS594" s="340"/>
      <c r="DT594" s="343"/>
      <c r="DU594" s="343"/>
      <c r="DZ594" s="355"/>
      <c r="EC594" s="125"/>
      <c r="ED594" s="343"/>
      <c r="EE594" s="343"/>
      <c r="EF594" s="343"/>
      <c r="EG594" s="355"/>
      <c r="EH594" s="355"/>
      <c r="EI594" s="126"/>
      <c r="EP594" s="343"/>
      <c r="ET594" s="343"/>
      <c r="EV594" s="343"/>
      <c r="EX594" s="343"/>
      <c r="FB594" s="343"/>
      <c r="FD594" s="343"/>
      <c r="FH594" s="96" t="s">
        <v>1375</v>
      </c>
      <c r="FL594"/>
      <c r="FV594"/>
      <c r="GC594" s="343"/>
      <c r="GD594" s="343"/>
      <c r="GE594" s="343"/>
      <c r="GF594" s="355"/>
      <c r="GG594" s="355"/>
      <c r="GH594" s="331"/>
      <c r="GO594" s="343"/>
      <c r="GQ594" s="343"/>
      <c r="GS594" s="343"/>
      <c r="GY594"/>
      <c r="GZ594"/>
      <c r="HA594" s="97"/>
    </row>
    <row r="595" spans="1:211" s="84" customFormat="1" x14ac:dyDescent="0.35">
      <c r="A595" s="137">
        <v>89</v>
      </c>
      <c r="B595" s="343"/>
      <c r="C595" s="84" t="s">
        <v>1412</v>
      </c>
      <c r="D595" s="124">
        <v>44265</v>
      </c>
      <c r="E595" s="124">
        <v>44265</v>
      </c>
      <c r="F595" s="343"/>
      <c r="G595" s="125" t="s">
        <v>2792</v>
      </c>
      <c r="H595" s="97" t="s">
        <v>1375</v>
      </c>
      <c r="I595" s="126" t="s">
        <v>25</v>
      </c>
      <c r="J595" s="343"/>
      <c r="K595" s="355"/>
      <c r="L595" s="127"/>
      <c r="M595" s="360"/>
      <c r="N595" s="267" t="s">
        <v>19657</v>
      </c>
      <c r="O595" s="354"/>
      <c r="P595" s="354"/>
      <c r="Q595" s="127"/>
      <c r="R595" s="127"/>
      <c r="S595" s="127"/>
      <c r="T595" s="126"/>
      <c r="U595" s="124"/>
      <c r="V595" s="124"/>
      <c r="W595" s="126"/>
      <c r="X595" s="362"/>
      <c r="Y595" s="362"/>
      <c r="Z595" s="126"/>
      <c r="AA595" s="126"/>
      <c r="AB595" s="124"/>
      <c r="AC595" s="124"/>
      <c r="AD595" s="362"/>
      <c r="AE595" s="362"/>
      <c r="AF595" s="363"/>
      <c r="AG595" s="363"/>
      <c r="AH595" s="97" t="s">
        <v>1375</v>
      </c>
      <c r="AI595" s="124">
        <v>44224</v>
      </c>
      <c r="AJ595" s="252" t="s">
        <v>2794</v>
      </c>
      <c r="AK595" s="124">
        <v>44224</v>
      </c>
      <c r="AL595" s="252" t="s">
        <v>2794</v>
      </c>
      <c r="AM595" s="85" t="s">
        <v>28</v>
      </c>
      <c r="AN595" s="85" t="s">
        <v>26</v>
      </c>
      <c r="AO595" s="85" t="s">
        <v>26</v>
      </c>
      <c r="AP595" s="85" t="s">
        <v>2795</v>
      </c>
      <c r="AQ595" s="85"/>
      <c r="AR595" s="85"/>
      <c r="AS595" s="335" t="s">
        <v>2796</v>
      </c>
      <c r="AT595" s="335"/>
      <c r="AU595" s="85"/>
      <c r="AV595" s="85"/>
      <c r="AW595" s="85" t="s">
        <v>3884</v>
      </c>
      <c r="AX595" s="97" t="s">
        <v>1375</v>
      </c>
      <c r="AY595" s="85" t="s">
        <v>26</v>
      </c>
      <c r="AZ595" s="85" t="s">
        <v>25</v>
      </c>
      <c r="BA595" s="85" t="s">
        <v>25</v>
      </c>
      <c r="BB595" s="85" t="s">
        <v>25</v>
      </c>
      <c r="BC595" s="355"/>
      <c r="BD595" s="85" t="s">
        <v>27</v>
      </c>
      <c r="BE595" s="85" t="s">
        <v>4</v>
      </c>
      <c r="BF595" s="85" t="s">
        <v>34</v>
      </c>
      <c r="BG595" s="85"/>
      <c r="BH595" s="304" t="s">
        <v>18047</v>
      </c>
      <c r="BI595" s="355"/>
      <c r="BM595" s="123" t="s">
        <v>102</v>
      </c>
      <c r="BN595" s="123" t="s">
        <v>1378</v>
      </c>
      <c r="BO595" s="123" t="s">
        <v>1383</v>
      </c>
      <c r="BP595" s="123"/>
      <c r="BQ595" s="4" t="s">
        <v>8</v>
      </c>
      <c r="BR595" s="123" t="s">
        <v>1614</v>
      </c>
      <c r="BS595" s="123" t="s">
        <v>1408</v>
      </c>
      <c r="BT595" t="s">
        <v>3774</v>
      </c>
      <c r="BU595"/>
      <c r="BV595" s="96" t="s">
        <v>1375</v>
      </c>
      <c r="BW595" s="85" t="s">
        <v>1404</v>
      </c>
      <c r="BX595" s="372"/>
      <c r="BY595" s="372"/>
      <c r="BZ595" s="129" t="s">
        <v>49</v>
      </c>
      <c r="CA595" t="s">
        <v>2804</v>
      </c>
      <c r="CB595">
        <v>12000</v>
      </c>
      <c r="CC595" s="126"/>
      <c r="CD595" s="84" t="s">
        <v>1456</v>
      </c>
      <c r="CE595" s="123" t="s">
        <v>1444</v>
      </c>
      <c r="CG595" s="126"/>
      <c r="CH595" s="123"/>
      <c r="CI595" s="126"/>
      <c r="CJ595" s="85" t="s">
        <v>26</v>
      </c>
      <c r="CK595" s="85" t="s">
        <v>26</v>
      </c>
      <c r="CL595" s="85"/>
      <c r="CM595" s="85"/>
      <c r="CN595" s="96" t="s">
        <v>2703</v>
      </c>
      <c r="CO595" s="155"/>
      <c r="CP595" s="155"/>
      <c r="CQ595" s="285"/>
      <c r="CR595" s="155"/>
      <c r="CS595" s="378"/>
      <c r="CT595" s="155"/>
      <c r="CU595" s="155"/>
      <c r="CV595" s="155"/>
      <c r="CW595" s="155"/>
      <c r="CX595" s="155"/>
      <c r="CY595" s="155"/>
      <c r="CZ595" s="155"/>
      <c r="DA595" s="155"/>
      <c r="DB595" s="155"/>
      <c r="DC595" s="155"/>
      <c r="DD595" s="155"/>
      <c r="DE595" s="155"/>
      <c r="DF595" s="155"/>
      <c r="DG595" s="155"/>
      <c r="DH595" s="284" t="s">
        <v>1375</v>
      </c>
      <c r="DI595" s="127" t="s">
        <v>121</v>
      </c>
      <c r="DJ595" s="84" t="s">
        <v>2399</v>
      </c>
      <c r="DK595" s="130" t="s">
        <v>2794</v>
      </c>
      <c r="DL595" s="127" t="s">
        <v>2793</v>
      </c>
      <c r="DM595" s="84" t="s">
        <v>2795</v>
      </c>
      <c r="DN595" s="84" t="s">
        <v>2796</v>
      </c>
      <c r="DO595" s="343"/>
      <c r="DP595" s="343"/>
      <c r="DQ595" s="84" t="s">
        <v>2797</v>
      </c>
      <c r="DR595" s="343"/>
      <c r="DS595" s="343"/>
      <c r="DT595" s="343"/>
      <c r="DU595" s="343"/>
      <c r="DV595" s="84">
        <v>252971102</v>
      </c>
      <c r="DW595" s="84" t="s">
        <v>2798</v>
      </c>
      <c r="DX595" s="84">
        <v>9110</v>
      </c>
      <c r="DY595" s="84">
        <v>1</v>
      </c>
      <c r="DZ595" s="355"/>
      <c r="EA595" s="84" t="s">
        <v>25</v>
      </c>
      <c r="EB595" s="84">
        <v>2</v>
      </c>
      <c r="EC595" s="84" t="s">
        <v>1887</v>
      </c>
      <c r="ED595" s="343"/>
      <c r="EE595" s="343"/>
      <c r="EF595" s="343"/>
      <c r="EG595" s="355"/>
      <c r="EH595" s="355"/>
      <c r="EI595" s="126"/>
      <c r="EJ595" s="84" t="s">
        <v>26</v>
      </c>
      <c r="EK595" s="84" t="s">
        <v>25</v>
      </c>
      <c r="EM595" s="84" t="s">
        <v>2142</v>
      </c>
      <c r="EO595" s="84" t="s">
        <v>1862</v>
      </c>
      <c r="EP595" s="343"/>
      <c r="EQ595" s="84" t="s">
        <v>2113</v>
      </c>
      <c r="ES595" s="84" t="s">
        <v>1888</v>
      </c>
      <c r="ET595" s="343"/>
      <c r="EU595" s="84" t="s">
        <v>1807</v>
      </c>
      <c r="EV595" s="343"/>
      <c r="EW595" s="84" t="s">
        <v>1370</v>
      </c>
      <c r="EX595" s="343"/>
      <c r="EY595" s="84" t="s">
        <v>8</v>
      </c>
      <c r="FA595" s="84" t="s">
        <v>26</v>
      </c>
      <c r="FB595" s="343"/>
      <c r="FC595" s="84" t="s">
        <v>1816</v>
      </c>
      <c r="FD595" s="343"/>
      <c r="FE595" s="84" t="s">
        <v>2023</v>
      </c>
      <c r="FF595" s="84" t="s">
        <v>1838</v>
      </c>
      <c r="FG595" s="84" t="s">
        <v>26</v>
      </c>
      <c r="FH595" s="96" t="s">
        <v>1375</v>
      </c>
      <c r="FL595"/>
      <c r="FV595"/>
      <c r="GC595" s="343"/>
      <c r="GD595" s="343"/>
      <c r="GE595" s="343"/>
      <c r="GF595" s="355"/>
      <c r="GG595" s="355"/>
      <c r="GH595" s="331"/>
      <c r="GO595" s="343"/>
      <c r="GQ595" s="343"/>
      <c r="GS595" s="343"/>
      <c r="GY595"/>
      <c r="GZ595"/>
      <c r="HA595" s="97"/>
    </row>
    <row r="596" spans="1:211" s="84" customFormat="1" x14ac:dyDescent="0.35">
      <c r="A596" s="137">
        <v>218</v>
      </c>
      <c r="B596" s="343"/>
      <c r="C596" s="84" t="s">
        <v>1412</v>
      </c>
      <c r="D596" s="124">
        <v>44308</v>
      </c>
      <c r="E596" s="124">
        <v>44308</v>
      </c>
      <c r="F596" s="345"/>
      <c r="G596" s="125" t="s">
        <v>4023</v>
      </c>
      <c r="H596" s="97" t="s">
        <v>1375</v>
      </c>
      <c r="I596" s="126"/>
      <c r="J596" s="343"/>
      <c r="K596" s="355"/>
      <c r="L596" s="127"/>
      <c r="M596" s="360"/>
      <c r="N596" s="267" t="s">
        <v>19657</v>
      </c>
      <c r="O596" s="354"/>
      <c r="P596" s="354"/>
      <c r="Q596" s="127"/>
      <c r="R596" s="127"/>
      <c r="S596" s="127"/>
      <c r="T596" s="126"/>
      <c r="U596" s="124"/>
      <c r="V596" s="124"/>
      <c r="W596" s="126"/>
      <c r="X596" s="362"/>
      <c r="Y596" s="362"/>
      <c r="Z596" s="126"/>
      <c r="AA596" s="126"/>
      <c r="AB596" s="124"/>
      <c r="AC596" s="124"/>
      <c r="AD596" s="362"/>
      <c r="AE596" s="362"/>
      <c r="AF596" s="363"/>
      <c r="AG596" s="363"/>
      <c r="AH596" s="97" t="s">
        <v>1375</v>
      </c>
      <c r="AI596" s="124">
        <v>44223</v>
      </c>
      <c r="AJ596" s="252">
        <v>0.91111111111111109</v>
      </c>
      <c r="AK596" s="124">
        <v>44223</v>
      </c>
      <c r="AL596" s="252">
        <v>0.94513888888888886</v>
      </c>
      <c r="AM596" s="85" t="s">
        <v>28</v>
      </c>
      <c r="AN596" s="85" t="s">
        <v>25</v>
      </c>
      <c r="AO596" s="85" t="s">
        <v>26</v>
      </c>
      <c r="AP596" s="85">
        <v>1237965</v>
      </c>
      <c r="AQ596" s="85" t="s">
        <v>3910</v>
      </c>
      <c r="AR596" s="85"/>
      <c r="AS596" s="335" t="s">
        <v>3927</v>
      </c>
      <c r="AT596" s="335">
        <v>120472793</v>
      </c>
      <c r="AU596" s="85"/>
      <c r="AV596" s="85"/>
      <c r="AW596" s="85"/>
      <c r="AX596" s="97" t="s">
        <v>1375</v>
      </c>
      <c r="AY596" s="85" t="s">
        <v>26</v>
      </c>
      <c r="AZ596" s="85" t="s">
        <v>25</v>
      </c>
      <c r="BA596" s="85" t="s">
        <v>26</v>
      </c>
      <c r="BB596" s="85" t="s">
        <v>26</v>
      </c>
      <c r="BC596" s="365"/>
      <c r="BD596" s="85" t="s">
        <v>27</v>
      </c>
      <c r="BE596" s="85"/>
      <c r="BF596" s="85" t="s">
        <v>34</v>
      </c>
      <c r="BG596" s="85" t="s">
        <v>34</v>
      </c>
      <c r="BH596" s="304" t="s">
        <v>18051</v>
      </c>
      <c r="BI596" s="355"/>
      <c r="BM596" s="123" t="s">
        <v>102</v>
      </c>
      <c r="BN596" s="123" t="s">
        <v>1378</v>
      </c>
      <c r="BO596" s="123" t="s">
        <v>1387</v>
      </c>
      <c r="BP596" s="123" t="s">
        <v>26</v>
      </c>
      <c r="BQ596" s="4" t="s">
        <v>8</v>
      </c>
      <c r="BR596" s="123" t="s">
        <v>1614</v>
      </c>
      <c r="BS596" s="123" t="s">
        <v>1408</v>
      </c>
      <c r="BT596" t="s">
        <v>15199</v>
      </c>
      <c r="BU596" t="s">
        <v>15201</v>
      </c>
      <c r="BV596" s="96" t="s">
        <v>1375</v>
      </c>
      <c r="BW596" s="85" t="s">
        <v>1404</v>
      </c>
      <c r="BX596" s="372"/>
      <c r="BY596" s="372"/>
      <c r="BZ596" s="129" t="s">
        <v>45</v>
      </c>
      <c r="CA596" t="s">
        <v>3951</v>
      </c>
      <c r="CB596">
        <v>12000</v>
      </c>
      <c r="CC596" s="126"/>
      <c r="CD596" s="123" t="s">
        <v>18</v>
      </c>
      <c r="CE596" s="123" t="s">
        <v>1444</v>
      </c>
      <c r="CG596" s="126"/>
      <c r="CH596" s="123"/>
      <c r="CI596" s="126"/>
      <c r="CJ596" s="85" t="s">
        <v>26</v>
      </c>
      <c r="CK596" s="85" t="s">
        <v>26</v>
      </c>
      <c r="CL596" s="85"/>
      <c r="CM596" s="85"/>
      <c r="CN596" s="96" t="s">
        <v>3903</v>
      </c>
      <c r="CO596" s="155"/>
      <c r="CP596" s="155"/>
      <c r="CQ596" s="285"/>
      <c r="CR596" s="155"/>
      <c r="CS596" s="378"/>
      <c r="CT596" s="155"/>
      <c r="CU596" s="155"/>
      <c r="CV596" s="155"/>
      <c r="CW596" s="155"/>
      <c r="CX596" s="155"/>
      <c r="CY596" s="155"/>
      <c r="CZ596" s="155"/>
      <c r="DA596" s="155"/>
      <c r="DB596" s="155"/>
      <c r="DC596" s="155"/>
      <c r="DD596" s="155"/>
      <c r="DE596" s="155"/>
      <c r="DF596" s="155"/>
      <c r="DG596" s="155"/>
      <c r="DH596" s="284" t="s">
        <v>1375</v>
      </c>
      <c r="DI596" s="4"/>
      <c r="DJ596" s="4"/>
      <c r="DK596" s="4"/>
      <c r="DL596" s="127"/>
      <c r="DM596" s="4"/>
      <c r="DN596" s="4"/>
      <c r="DO596" s="340"/>
      <c r="DP596" s="340"/>
      <c r="DQ596" s="4"/>
      <c r="DR596" s="340"/>
      <c r="DS596" s="340"/>
      <c r="DT596" s="343"/>
      <c r="DU596" s="343"/>
      <c r="DZ596" s="355"/>
      <c r="EC596" s="125"/>
      <c r="ED596" s="343"/>
      <c r="EE596" s="343"/>
      <c r="EF596" s="343"/>
      <c r="EG596" s="355"/>
      <c r="EH596" s="355"/>
      <c r="EI596" s="126"/>
      <c r="EP596" s="343"/>
      <c r="ET596" s="343"/>
      <c r="EV596" s="343"/>
      <c r="EX596" s="343"/>
      <c r="FB596" s="343"/>
      <c r="FD596" s="343"/>
      <c r="FH596" s="96" t="s">
        <v>1375</v>
      </c>
      <c r="FL596"/>
      <c r="FV596"/>
      <c r="GC596" s="343"/>
      <c r="GD596" s="343"/>
      <c r="GE596" s="343"/>
      <c r="GF596" s="355"/>
      <c r="GG596" s="355"/>
      <c r="GH596" s="331"/>
      <c r="GO596" s="343"/>
      <c r="GQ596" s="343"/>
      <c r="GS596" s="343"/>
      <c r="GY596"/>
      <c r="GZ596"/>
      <c r="HA596" s="97"/>
    </row>
    <row r="597" spans="1:211" s="84" customFormat="1" ht="29" x14ac:dyDescent="0.35">
      <c r="A597" s="137">
        <v>98</v>
      </c>
      <c r="B597" s="339"/>
      <c r="C597" s="123" t="s">
        <v>1412</v>
      </c>
      <c r="D597" s="124">
        <v>44301</v>
      </c>
      <c r="E597" s="124">
        <v>44330</v>
      </c>
      <c r="F597" s="339"/>
      <c r="G597" s="125" t="s">
        <v>2871</v>
      </c>
      <c r="H597" s="266" t="s">
        <v>1375</v>
      </c>
      <c r="I597" s="123" t="s">
        <v>25</v>
      </c>
      <c r="J597" s="339"/>
      <c r="K597" s="355"/>
      <c r="L597" s="267">
        <v>44301</v>
      </c>
      <c r="M597" s="354"/>
      <c r="N597" s="267" t="s">
        <v>19657</v>
      </c>
      <c r="O597" s="354"/>
      <c r="P597" s="354"/>
      <c r="Q597" s="267"/>
      <c r="R597" s="267"/>
      <c r="S597" s="267"/>
      <c r="T597" s="123"/>
      <c r="U597" s="124"/>
      <c r="V597" s="124"/>
      <c r="W597" s="123"/>
      <c r="X597" s="339"/>
      <c r="Y597" s="339"/>
      <c r="Z597" s="123"/>
      <c r="AA597" s="123"/>
      <c r="AB597" s="124"/>
      <c r="AC597" s="124"/>
      <c r="AD597" s="339"/>
      <c r="AE597" s="339"/>
      <c r="AF597" s="355"/>
      <c r="AG597" s="355"/>
      <c r="AH597" s="266" t="s">
        <v>1375</v>
      </c>
      <c r="AI597" s="124">
        <v>44223</v>
      </c>
      <c r="AJ597" s="252">
        <v>0.5180555555555556</v>
      </c>
      <c r="AK597" s="124">
        <v>44223</v>
      </c>
      <c r="AL597" s="252">
        <v>0.51736111111111105</v>
      </c>
      <c r="AM597" s="85" t="s">
        <v>1396</v>
      </c>
      <c r="AN597" s="85" t="s">
        <v>26</v>
      </c>
      <c r="AO597" s="85" t="s">
        <v>26</v>
      </c>
      <c r="AP597" s="85"/>
      <c r="AQ597" s="85"/>
      <c r="AR597" s="85" t="s">
        <v>2867</v>
      </c>
      <c r="AS597" s="335"/>
      <c r="AT597" s="335" t="s">
        <v>2868</v>
      </c>
      <c r="AU597" s="85">
        <v>120471016</v>
      </c>
      <c r="AV597" s="85"/>
      <c r="AW597" s="85" t="s">
        <v>14861</v>
      </c>
      <c r="AX597" s="266" t="s">
        <v>1375</v>
      </c>
      <c r="AY597" s="85" t="s">
        <v>25</v>
      </c>
      <c r="AZ597" s="85" t="s">
        <v>25</v>
      </c>
      <c r="BA597" s="85" t="s">
        <v>25</v>
      </c>
      <c r="BB597" s="85" t="s">
        <v>25</v>
      </c>
      <c r="BC597" s="355"/>
      <c r="BD597" s="85" t="s">
        <v>27</v>
      </c>
      <c r="BE597" s="85" t="s">
        <v>4</v>
      </c>
      <c r="BF597" s="85" t="s">
        <v>35</v>
      </c>
      <c r="BG597" s="85" t="s">
        <v>35</v>
      </c>
      <c r="BH597" s="304" t="s">
        <v>18051</v>
      </c>
      <c r="BI597" s="355"/>
      <c r="BJ597" s="123"/>
      <c r="BK597" s="123"/>
      <c r="BL597" s="123"/>
      <c r="BM597" s="123" t="s">
        <v>102</v>
      </c>
      <c r="BN597" s="123" t="s">
        <v>1378</v>
      </c>
      <c r="BO597" s="123" t="s">
        <v>1398</v>
      </c>
      <c r="BP597" s="123" t="s">
        <v>26</v>
      </c>
      <c r="BQ597" s="4" t="s">
        <v>8</v>
      </c>
      <c r="BR597" s="123" t="s">
        <v>1618</v>
      </c>
      <c r="BS597" s="123" t="s">
        <v>1621</v>
      </c>
      <c r="BT597" t="s">
        <v>14862</v>
      </c>
      <c r="BU597" t="s">
        <v>14863</v>
      </c>
      <c r="BV597" s="266" t="s">
        <v>1375</v>
      </c>
      <c r="BW597" s="85" t="s">
        <v>1404</v>
      </c>
      <c r="BX597" s="372"/>
      <c r="BY597" s="372"/>
      <c r="BZ597" s="129" t="s">
        <v>49</v>
      </c>
      <c r="CA597" t="s">
        <v>2870</v>
      </c>
      <c r="CB597">
        <v>115000</v>
      </c>
      <c r="CC597" s="123"/>
      <c r="CD597" s="123" t="s">
        <v>2869</v>
      </c>
      <c r="CE597" s="123" t="s">
        <v>1450</v>
      </c>
      <c r="CF597" s="123"/>
      <c r="CG597" s="123"/>
      <c r="CH597" s="123"/>
      <c r="CI597" s="123"/>
      <c r="CJ597" s="85" t="s">
        <v>26</v>
      </c>
      <c r="CK597" s="85" t="s">
        <v>26</v>
      </c>
      <c r="CL597" s="85"/>
      <c r="CM597" s="85"/>
      <c r="CN597" s="266" t="s">
        <v>2822</v>
      </c>
      <c r="CO597" s="155"/>
      <c r="CP597" s="155"/>
      <c r="CQ597" s="285"/>
      <c r="CR597" s="155"/>
      <c r="CS597" s="378"/>
      <c r="CT597" s="155"/>
      <c r="CU597" s="155"/>
      <c r="CV597" s="155"/>
      <c r="CW597" s="155"/>
      <c r="CX597" s="155"/>
      <c r="CY597" s="155"/>
      <c r="CZ597" s="155"/>
      <c r="DA597" s="155"/>
      <c r="DB597" s="155"/>
      <c r="DC597" s="155"/>
      <c r="DD597" s="155"/>
      <c r="DE597" s="155"/>
      <c r="DF597" s="155"/>
      <c r="DG597" s="155"/>
      <c r="DH597" s="284" t="s">
        <v>1375</v>
      </c>
      <c r="DI597" s="127" t="s">
        <v>121</v>
      </c>
      <c r="DK597" s="130"/>
      <c r="DL597" s="127"/>
      <c r="DO597" s="343"/>
      <c r="DP597" s="343"/>
      <c r="DR597" s="343"/>
      <c r="DS597" s="343"/>
      <c r="DT597" s="343"/>
      <c r="DU597" s="343"/>
      <c r="DZ597" s="355"/>
      <c r="ED597" s="343"/>
      <c r="EE597" s="343"/>
      <c r="EF597" s="343"/>
      <c r="EG597" s="355"/>
      <c r="EH597" s="355"/>
      <c r="EI597" s="126"/>
      <c r="EP597" s="343"/>
      <c r="ET597" s="343"/>
      <c r="EV597" s="343"/>
      <c r="EX597" s="343"/>
      <c r="FB597" s="343"/>
      <c r="FD597" s="343"/>
      <c r="FH597" s="96" t="s">
        <v>3884</v>
      </c>
      <c r="FL597"/>
      <c r="FV597"/>
      <c r="GC597" s="343"/>
      <c r="GD597" s="343"/>
      <c r="GE597" s="343"/>
      <c r="GF597" s="355"/>
      <c r="GG597" s="355"/>
      <c r="GH597" s="331"/>
      <c r="GO597" s="343"/>
      <c r="GQ597" s="343"/>
      <c r="GS597" s="343"/>
      <c r="GY597"/>
      <c r="GZ597"/>
      <c r="HA597" s="97"/>
      <c r="HC597" s="84" t="str">
        <f ca="1">IFERROR(INDIRECT("'[2021_Ignition_Tracker_QC_File_20210520.xlsm]Ignition Tracker'!"&amp;ADDRESS(MATCH($A597,'[3]Ignition Tracker'!$A:$A,0),MATCH(HC$1,'[3]Ignition Tracker'!$1:$1,0))),"")</f>
        <v/>
      </c>
    </row>
    <row r="598" spans="1:211" s="84" customFormat="1" x14ac:dyDescent="0.35">
      <c r="A598" s="137">
        <v>87</v>
      </c>
      <c r="B598" s="339"/>
      <c r="C598" s="123" t="s">
        <v>1412</v>
      </c>
      <c r="D598" s="124">
        <v>44302</v>
      </c>
      <c r="E598" s="124">
        <v>44330</v>
      </c>
      <c r="F598" s="339"/>
      <c r="G598" s="125" t="s">
        <v>2696</v>
      </c>
      <c r="H598" s="266" t="s">
        <v>1375</v>
      </c>
      <c r="I598" s="123"/>
      <c r="J598" s="339"/>
      <c r="K598" s="355"/>
      <c r="L598" s="267"/>
      <c r="M598" s="354"/>
      <c r="N598" s="267" t="s">
        <v>19657</v>
      </c>
      <c r="O598" s="354"/>
      <c r="P598" s="354"/>
      <c r="Q598" s="267"/>
      <c r="R598" s="267"/>
      <c r="S598" s="267"/>
      <c r="T598" s="123"/>
      <c r="U598" s="124"/>
      <c r="V598" s="124"/>
      <c r="W598" s="123"/>
      <c r="X598" s="339"/>
      <c r="Y598" s="339"/>
      <c r="Z598" s="123"/>
      <c r="AA598" s="123"/>
      <c r="AB598" s="124"/>
      <c r="AC598" s="124"/>
      <c r="AD598" s="339"/>
      <c r="AE598" s="339"/>
      <c r="AF598" s="355"/>
      <c r="AG598" s="355"/>
      <c r="AH598" s="266" t="s">
        <v>1375</v>
      </c>
      <c r="AI598" s="124">
        <v>44223</v>
      </c>
      <c r="AJ598" s="252" t="s">
        <v>2698</v>
      </c>
      <c r="AK598" s="124">
        <v>44223</v>
      </c>
      <c r="AL598" s="252" t="s">
        <v>2698</v>
      </c>
      <c r="AM598" s="85" t="s">
        <v>28</v>
      </c>
      <c r="AN598" s="85" t="s">
        <v>26</v>
      </c>
      <c r="AO598" s="85" t="s">
        <v>26</v>
      </c>
      <c r="AP598" s="85">
        <v>1232449</v>
      </c>
      <c r="AQ598" s="85" t="s">
        <v>2700</v>
      </c>
      <c r="AR598" s="85"/>
      <c r="AS598" s="335" t="s">
        <v>2701</v>
      </c>
      <c r="AT598" s="335">
        <v>120471461</v>
      </c>
      <c r="AU598" s="85"/>
      <c r="AV598" s="85"/>
      <c r="AW598" s="85"/>
      <c r="AX598" s="266" t="s">
        <v>1375</v>
      </c>
      <c r="AY598" s="85" t="s">
        <v>26</v>
      </c>
      <c r="AZ598" s="85" t="s">
        <v>25</v>
      </c>
      <c r="BA598" s="85" t="s">
        <v>26</v>
      </c>
      <c r="BB598" s="85" t="s">
        <v>26</v>
      </c>
      <c r="BC598" s="355"/>
      <c r="BD598" s="85" t="s">
        <v>27</v>
      </c>
      <c r="BE598" s="85" t="s">
        <v>13</v>
      </c>
      <c r="BF598" s="85" t="s">
        <v>34</v>
      </c>
      <c r="BG598" s="85"/>
      <c r="BH598" s="304" t="s">
        <v>18069</v>
      </c>
      <c r="BI598" s="355"/>
      <c r="BJ598" s="123"/>
      <c r="BK598" s="123"/>
      <c r="BL598" s="123"/>
      <c r="BM598" s="123" t="s">
        <v>102</v>
      </c>
      <c r="BN598" s="123" t="s">
        <v>1524</v>
      </c>
      <c r="BO598" s="123" t="s">
        <v>3725</v>
      </c>
      <c r="BP598" s="123"/>
      <c r="BQ598" s="4" t="s">
        <v>8</v>
      </c>
      <c r="BR598" s="123" t="s">
        <v>1614</v>
      </c>
      <c r="BS598" s="123" t="s">
        <v>87</v>
      </c>
      <c r="BT598"/>
      <c r="BU598"/>
      <c r="BV598" s="266" t="s">
        <v>1375</v>
      </c>
      <c r="BW598" s="85" t="s">
        <v>1404</v>
      </c>
      <c r="BX598" s="372"/>
      <c r="BY598" s="372"/>
      <c r="BZ598" s="129" t="s">
        <v>769</v>
      </c>
      <c r="CA598" t="s">
        <v>2702</v>
      </c>
      <c r="CB598">
        <v>12000</v>
      </c>
      <c r="CC598" s="123"/>
      <c r="CD598" s="123" t="s">
        <v>1429</v>
      </c>
      <c r="CE598" s="123" t="s">
        <v>17</v>
      </c>
      <c r="CF598" s="123"/>
      <c r="CG598" s="123"/>
      <c r="CH598" s="123"/>
      <c r="CI598" s="123"/>
      <c r="CJ598" s="85" t="s">
        <v>26</v>
      </c>
      <c r="CK598" s="85" t="s">
        <v>26</v>
      </c>
      <c r="CL598" s="85"/>
      <c r="CM598" s="85"/>
      <c r="CN598" s="266" t="s">
        <v>2703</v>
      </c>
      <c r="CO598" s="155"/>
      <c r="CP598" s="155"/>
      <c r="CQ598" s="285"/>
      <c r="CR598" s="155"/>
      <c r="CS598" s="378"/>
      <c r="CT598" s="155"/>
      <c r="CU598" s="155"/>
      <c r="CV598" s="155"/>
      <c r="CW598" s="155"/>
      <c r="CX598" s="155"/>
      <c r="CY598" s="155"/>
      <c r="CZ598" s="155"/>
      <c r="DA598" s="155"/>
      <c r="DB598" s="155"/>
      <c r="DC598" s="155"/>
      <c r="DD598" s="155"/>
      <c r="DE598" s="155"/>
      <c r="DF598" s="155"/>
      <c r="DG598" s="155"/>
      <c r="DH598" s="284" t="s">
        <v>1375</v>
      </c>
      <c r="DI598" s="127" t="s">
        <v>128</v>
      </c>
      <c r="DJ598" s="84" t="s">
        <v>2704</v>
      </c>
      <c r="DK598" s="130" t="s">
        <v>2698</v>
      </c>
      <c r="DL598" s="127" t="s">
        <v>2697</v>
      </c>
      <c r="DM598" s="84" t="s">
        <v>2699</v>
      </c>
      <c r="DN598" s="84" t="s">
        <v>2701</v>
      </c>
      <c r="DO598" s="343"/>
      <c r="DP598" s="343"/>
      <c r="DQ598" s="84" t="s">
        <v>1415</v>
      </c>
      <c r="DR598" s="343"/>
      <c r="DS598" s="343"/>
      <c r="DT598" s="343"/>
      <c r="DU598" s="343"/>
      <c r="DV598" s="84">
        <v>153781103</v>
      </c>
      <c r="DW598" s="84" t="s">
        <v>2705</v>
      </c>
      <c r="DX598" s="84">
        <v>9110</v>
      </c>
      <c r="DZ598" s="355"/>
      <c r="EA598" s="84" t="s">
        <v>25</v>
      </c>
      <c r="EB598" s="84">
        <v>3</v>
      </c>
      <c r="EC598" s="84" t="s">
        <v>1887</v>
      </c>
      <c r="ED598" s="343"/>
      <c r="EE598" s="343"/>
      <c r="EF598" s="343"/>
      <c r="EG598" s="355"/>
      <c r="EH598" s="355"/>
      <c r="EI598" s="126"/>
      <c r="EJ598" s="84" t="s">
        <v>26</v>
      </c>
      <c r="EK598" s="84" t="s">
        <v>25</v>
      </c>
      <c r="EM598" s="84" t="s">
        <v>1861</v>
      </c>
      <c r="EO598" s="84" t="s">
        <v>1835</v>
      </c>
      <c r="EP598" s="343"/>
      <c r="EQ598" s="84" t="s">
        <v>2113</v>
      </c>
      <c r="ES598" s="84" t="s">
        <v>6</v>
      </c>
      <c r="ET598" s="343"/>
      <c r="EU598" s="84" t="s">
        <v>112</v>
      </c>
      <c r="EV598" s="343"/>
      <c r="EW598" s="84" t="s">
        <v>1370</v>
      </c>
      <c r="EX598" s="343"/>
      <c r="EY598" s="84" t="s">
        <v>8</v>
      </c>
      <c r="FA598" s="84" t="s">
        <v>26</v>
      </c>
      <c r="FB598" s="343"/>
      <c r="FD598" s="343"/>
      <c r="FE598" s="84" t="s">
        <v>2023</v>
      </c>
      <c r="FF598" s="84" t="s">
        <v>2408</v>
      </c>
      <c r="FG598" s="84" t="s">
        <v>26</v>
      </c>
      <c r="FH598" s="96" t="s">
        <v>3884</v>
      </c>
      <c r="FI598" s="84" t="s">
        <v>1839</v>
      </c>
      <c r="FJ598" s="84" t="s">
        <v>64</v>
      </c>
      <c r="FK598" s="84" t="s">
        <v>66</v>
      </c>
      <c r="FL598" t="s">
        <v>2706</v>
      </c>
      <c r="FM598" s="84" t="s">
        <v>2700</v>
      </c>
      <c r="FN598" s="84" t="s">
        <v>1839</v>
      </c>
      <c r="FO598" s="84" t="s">
        <v>1890</v>
      </c>
      <c r="FP598" s="84" t="s">
        <v>2707</v>
      </c>
      <c r="FQ598" s="84" t="s">
        <v>1375</v>
      </c>
      <c r="FR598" s="84" t="s">
        <v>1434</v>
      </c>
      <c r="FS598" s="84" t="s">
        <v>1870</v>
      </c>
      <c r="FT598" s="84" t="s">
        <v>1845</v>
      </c>
      <c r="FU598" s="84" t="s">
        <v>9</v>
      </c>
      <c r="FV598" t="s">
        <v>2708</v>
      </c>
      <c r="FW598" s="84" t="s">
        <v>1846</v>
      </c>
      <c r="FX598" s="84" t="s">
        <v>46</v>
      </c>
      <c r="FY598" s="84" t="s">
        <v>2699</v>
      </c>
      <c r="FZ598" s="84" t="s">
        <v>1847</v>
      </c>
      <c r="GA598" s="84" t="s">
        <v>1375</v>
      </c>
      <c r="GB598" s="84" t="s">
        <v>1375</v>
      </c>
      <c r="GC598" s="343"/>
      <c r="GD598" s="343"/>
      <c r="GE598" s="343"/>
      <c r="GF598" s="355"/>
      <c r="GG598" s="355"/>
      <c r="GH598" s="331" t="s">
        <v>1375</v>
      </c>
      <c r="GI598" s="84" t="s">
        <v>9</v>
      </c>
      <c r="GJ598" s="84" t="s">
        <v>1435</v>
      </c>
      <c r="GK598" s="84" t="s">
        <v>1375</v>
      </c>
      <c r="GL598" s="84" t="s">
        <v>9</v>
      </c>
      <c r="GM598" s="84" t="s">
        <v>1375</v>
      </c>
      <c r="GN598" s="84" t="s">
        <v>1375</v>
      </c>
      <c r="GO598" s="343"/>
      <c r="GP598" s="84" t="s">
        <v>1850</v>
      </c>
      <c r="GQ598" s="343"/>
      <c r="GR598" s="84" t="s">
        <v>2709</v>
      </c>
      <c r="GS598" s="343"/>
      <c r="GT598" s="84" t="s">
        <v>1375</v>
      </c>
      <c r="GU598" s="84" t="s">
        <v>1375</v>
      </c>
      <c r="GV598" s="84" t="s">
        <v>9</v>
      </c>
      <c r="GW598" s="84" t="s">
        <v>2710</v>
      </c>
      <c r="GX598" s="84" t="s">
        <v>2700</v>
      </c>
      <c r="GY598"/>
      <c r="GZ598"/>
      <c r="HA598" s="97"/>
      <c r="HC598" s="84" t="str">
        <f ca="1">IFERROR(INDIRECT("'[2021_Ignition_Tracker_QC_File_20210520.xlsm]Ignition Tracker'!"&amp;ADDRESS(MATCH($A598,'[3]Ignition Tracker'!$A:$A,0),MATCH(HC$1,'[3]Ignition Tracker'!$1:$1,0))),"")</f>
        <v/>
      </c>
    </row>
    <row r="599" spans="1:211" s="84" customFormat="1" x14ac:dyDescent="0.35">
      <c r="A599" s="137">
        <v>86</v>
      </c>
      <c r="B599" s="343"/>
      <c r="C599" s="84" t="s">
        <v>1412</v>
      </c>
      <c r="D599" s="124">
        <v>44263</v>
      </c>
      <c r="E599" s="124">
        <v>44272</v>
      </c>
      <c r="F599" s="343"/>
      <c r="G599" s="125" t="s">
        <v>2711</v>
      </c>
      <c r="H599" s="97" t="s">
        <v>1375</v>
      </c>
      <c r="I599" s="126" t="s">
        <v>25</v>
      </c>
      <c r="J599" s="343"/>
      <c r="K599" s="355"/>
      <c r="L599" s="127">
        <v>44263</v>
      </c>
      <c r="M599" s="360"/>
      <c r="N599" s="267" t="s">
        <v>19660</v>
      </c>
      <c r="O599" s="354"/>
      <c r="P599" s="354"/>
      <c r="Q599" s="127"/>
      <c r="R599" s="127"/>
      <c r="S599" s="127"/>
      <c r="T599" s="126"/>
      <c r="U599" s="124"/>
      <c r="V599" s="124"/>
      <c r="W599" s="126"/>
      <c r="X599" s="362"/>
      <c r="Y599" s="362"/>
      <c r="Z599" s="126"/>
      <c r="AA599" s="126"/>
      <c r="AB599" s="124"/>
      <c r="AC599" s="124"/>
      <c r="AD599" s="362"/>
      <c r="AE599" s="362"/>
      <c r="AF599" s="363"/>
      <c r="AG599" s="363"/>
      <c r="AH599" s="97" t="s">
        <v>1375</v>
      </c>
      <c r="AI599" s="124">
        <v>44223</v>
      </c>
      <c r="AJ599" s="252" t="s">
        <v>2712</v>
      </c>
      <c r="AK599" s="124">
        <v>44223</v>
      </c>
      <c r="AL599" s="252">
        <v>0.1451388888888889</v>
      </c>
      <c r="AM599" s="85" t="s">
        <v>28</v>
      </c>
      <c r="AN599" s="85" t="s">
        <v>26</v>
      </c>
      <c r="AO599" s="85" t="s">
        <v>26</v>
      </c>
      <c r="AP599" s="85" t="s">
        <v>2713</v>
      </c>
      <c r="AQ599" s="85" t="s">
        <v>2714</v>
      </c>
      <c r="AR599" s="85"/>
      <c r="AS599" s="335" t="s">
        <v>2715</v>
      </c>
      <c r="AT599" s="335">
        <v>120467145</v>
      </c>
      <c r="AU599" s="85"/>
      <c r="AV599" s="85"/>
      <c r="AW599" s="85" t="s">
        <v>14726</v>
      </c>
      <c r="AX599" s="97" t="s">
        <v>1375</v>
      </c>
      <c r="AY599" s="85" t="s">
        <v>25</v>
      </c>
      <c r="AZ599" s="85" t="s">
        <v>25</v>
      </c>
      <c r="BA599" s="85" t="s">
        <v>25</v>
      </c>
      <c r="BB599" s="85" t="s">
        <v>25</v>
      </c>
      <c r="BC599" s="355"/>
      <c r="BD599" s="85" t="s">
        <v>27</v>
      </c>
      <c r="BE599" s="85" t="s">
        <v>4</v>
      </c>
      <c r="BF599" s="85" t="s">
        <v>34</v>
      </c>
      <c r="BG599" s="85" t="s">
        <v>34</v>
      </c>
      <c r="BH599" s="304" t="s">
        <v>18051</v>
      </c>
      <c r="BI599" s="355"/>
      <c r="BM599" s="123" t="s">
        <v>4</v>
      </c>
      <c r="BN599" s="123" t="s">
        <v>1380</v>
      </c>
      <c r="BO599" s="123" t="s">
        <v>1381</v>
      </c>
      <c r="BP599" s="123" t="s">
        <v>25</v>
      </c>
      <c r="BQ599" s="4" t="s">
        <v>8</v>
      </c>
      <c r="BR599" s="123" t="s">
        <v>1614</v>
      </c>
      <c r="BS599" s="123" t="s">
        <v>1563</v>
      </c>
      <c r="BT599" t="s">
        <v>3775</v>
      </c>
      <c r="BU599" t="s">
        <v>3776</v>
      </c>
      <c r="BV599" s="96" t="s">
        <v>1375</v>
      </c>
      <c r="BW599" s="85" t="s">
        <v>44</v>
      </c>
      <c r="BX599" s="372"/>
      <c r="BY599" s="372"/>
      <c r="BZ599" s="129" t="s">
        <v>71</v>
      </c>
      <c r="CA599" t="s">
        <v>2716</v>
      </c>
      <c r="CB599">
        <v>12000</v>
      </c>
      <c r="CC599" s="126"/>
      <c r="CD599" s="84" t="s">
        <v>2803</v>
      </c>
      <c r="CE599" s="123" t="s">
        <v>1452</v>
      </c>
      <c r="CG599" s="126"/>
      <c r="CH599" s="123">
        <v>246</v>
      </c>
      <c r="CI599" s="126"/>
      <c r="CJ599" s="85" t="s">
        <v>25</v>
      </c>
      <c r="CK599" s="85" t="s">
        <v>26</v>
      </c>
      <c r="CL599" s="85"/>
      <c r="CM599" s="85"/>
      <c r="CN599" s="96" t="s">
        <v>2703</v>
      </c>
      <c r="CO599" s="155">
        <v>40.550359</v>
      </c>
      <c r="CP599" s="155">
        <v>-122.440511</v>
      </c>
      <c r="CQ599" s="285">
        <v>44224</v>
      </c>
      <c r="CR599" s="155" t="s">
        <v>17210</v>
      </c>
      <c r="CS599" s="378"/>
      <c r="CT599" s="155" t="s">
        <v>15364</v>
      </c>
      <c r="CU599" s="155">
        <v>85</v>
      </c>
      <c r="CV599" s="155">
        <v>30</v>
      </c>
      <c r="CW599" s="155">
        <v>13</v>
      </c>
      <c r="CX599" s="155" t="s">
        <v>15689</v>
      </c>
      <c r="CY599" s="155" t="s">
        <v>12</v>
      </c>
      <c r="CZ599" s="155" t="s">
        <v>26</v>
      </c>
      <c r="DA599" s="155">
        <v>1</v>
      </c>
      <c r="DB599" s="155"/>
      <c r="DC599" s="155" t="s">
        <v>15690</v>
      </c>
      <c r="DD599" s="155" t="s">
        <v>34</v>
      </c>
      <c r="DE599" s="155" t="s">
        <v>15450</v>
      </c>
      <c r="DF599" s="155" t="s">
        <v>15451</v>
      </c>
      <c r="DG599" s="155">
        <v>3</v>
      </c>
      <c r="DH599" s="284" t="s">
        <v>1375</v>
      </c>
      <c r="DI599" s="127" t="s">
        <v>120</v>
      </c>
      <c r="DJ599" s="84" t="s">
        <v>1953</v>
      </c>
      <c r="DK599" s="130" t="s">
        <v>2712</v>
      </c>
      <c r="DL599" s="127" t="s">
        <v>2697</v>
      </c>
      <c r="DM599" s="84" t="s">
        <v>2713</v>
      </c>
      <c r="DN599" s="84" t="s">
        <v>2715</v>
      </c>
      <c r="DO599" s="343"/>
      <c r="DP599" s="343"/>
      <c r="DQ599" s="84" t="s">
        <v>1954</v>
      </c>
      <c r="DR599" s="343"/>
      <c r="DS599" s="343"/>
      <c r="DT599" s="343"/>
      <c r="DU599" s="343"/>
      <c r="DV599" s="84">
        <v>103401102</v>
      </c>
      <c r="DW599" s="84" t="s">
        <v>2717</v>
      </c>
      <c r="DX599" s="84">
        <v>9002</v>
      </c>
      <c r="DZ599" s="355"/>
      <c r="EA599" s="84" t="s">
        <v>25</v>
      </c>
      <c r="EB599" s="84">
        <v>3</v>
      </c>
      <c r="EC599" s="84" t="s">
        <v>1887</v>
      </c>
      <c r="ED599" s="343"/>
      <c r="EE599" s="343"/>
      <c r="EF599" s="343"/>
      <c r="EG599" s="355"/>
      <c r="EH599" s="355"/>
      <c r="EI599" s="126"/>
      <c r="EJ599" s="84" t="s">
        <v>26</v>
      </c>
      <c r="EK599" s="84" t="s">
        <v>25</v>
      </c>
      <c r="EM599" s="84" t="s">
        <v>2718</v>
      </c>
      <c r="EO599" s="84" t="s">
        <v>1862</v>
      </c>
      <c r="EP599" s="343"/>
      <c r="EQ599" s="84" t="s">
        <v>1761</v>
      </c>
      <c r="ES599" s="84" t="s">
        <v>4</v>
      </c>
      <c r="ET599" s="343"/>
      <c r="EU599" s="84" t="s">
        <v>114</v>
      </c>
      <c r="EV599" s="343"/>
      <c r="EW599" s="84" t="s">
        <v>18</v>
      </c>
      <c r="EX599" s="343"/>
      <c r="EY599" s="84" t="s">
        <v>8</v>
      </c>
      <c r="FA599" s="84" t="s">
        <v>26</v>
      </c>
      <c r="FB599" s="343"/>
      <c r="FD599" s="343"/>
      <c r="FE599" s="84" t="s">
        <v>2354</v>
      </c>
      <c r="FF599" s="84" t="s">
        <v>1865</v>
      </c>
      <c r="FG599" s="84" t="s">
        <v>26</v>
      </c>
      <c r="FH599" s="96" t="s">
        <v>1375</v>
      </c>
      <c r="FI599" s="84" t="s">
        <v>1839</v>
      </c>
      <c r="FJ599" s="84" t="s">
        <v>1994</v>
      </c>
      <c r="FK599" s="84" t="s">
        <v>71</v>
      </c>
      <c r="FL599" t="s">
        <v>2719</v>
      </c>
      <c r="FM599" s="84" t="s">
        <v>2714</v>
      </c>
      <c r="FN599" s="84" t="s">
        <v>1839</v>
      </c>
      <c r="FO599" s="84" t="s">
        <v>1890</v>
      </c>
      <c r="FP599" s="84" t="s">
        <v>2720</v>
      </c>
      <c r="FQ599" s="84" t="s">
        <v>2721</v>
      </c>
      <c r="FR599" s="84" t="s">
        <v>1869</v>
      </c>
      <c r="FS599" s="84" t="s">
        <v>2456</v>
      </c>
      <c r="FT599" s="84" t="s">
        <v>1845</v>
      </c>
      <c r="FU599" s="84" t="s">
        <v>9</v>
      </c>
      <c r="FV599" t="s">
        <v>2722</v>
      </c>
      <c r="FW599" s="84" t="s">
        <v>1846</v>
      </c>
      <c r="FX599" s="84" t="s">
        <v>46</v>
      </c>
      <c r="FY599" s="84" t="s">
        <v>2713</v>
      </c>
      <c r="FZ599" s="84" t="s">
        <v>2057</v>
      </c>
      <c r="GA599" s="84" t="s">
        <v>1375</v>
      </c>
      <c r="GB599" s="84" t="s">
        <v>1375</v>
      </c>
      <c r="GC599" s="343"/>
      <c r="GD599" s="343"/>
      <c r="GE599" s="343"/>
      <c r="GF599" s="355"/>
      <c r="GG599" s="355"/>
      <c r="GH599" s="331" t="s">
        <v>1375</v>
      </c>
      <c r="GI599" s="84" t="s">
        <v>9</v>
      </c>
      <c r="GJ599" s="84" t="s">
        <v>2120</v>
      </c>
      <c r="GK599" s="84" t="s">
        <v>1375</v>
      </c>
      <c r="GL599" s="84" t="s">
        <v>9</v>
      </c>
      <c r="GM599" s="84" t="s">
        <v>1375</v>
      </c>
      <c r="GN599" s="84" t="s">
        <v>1375</v>
      </c>
      <c r="GO599" s="343"/>
      <c r="GP599" s="84" t="s">
        <v>1850</v>
      </c>
      <c r="GQ599" s="343"/>
      <c r="GR599" s="84" t="s">
        <v>2723</v>
      </c>
      <c r="GS599" s="343"/>
      <c r="GT599" s="84" t="s">
        <v>2724</v>
      </c>
      <c r="GU599" s="84" t="s">
        <v>1375</v>
      </c>
      <c r="GV599" s="84" t="s">
        <v>9</v>
      </c>
      <c r="GW599" s="84" t="s">
        <v>2725</v>
      </c>
      <c r="GX599" s="84" t="s">
        <v>2714</v>
      </c>
      <c r="GY599"/>
      <c r="GZ599"/>
      <c r="HA599" s="97"/>
    </row>
    <row r="600" spans="1:211" s="84" customFormat="1" x14ac:dyDescent="0.35">
      <c r="A600" s="137">
        <v>88</v>
      </c>
      <c r="B600" s="343"/>
      <c r="C600" s="84" t="s">
        <v>1412</v>
      </c>
      <c r="D600" s="124">
        <v>44263</v>
      </c>
      <c r="E600" s="124">
        <v>44263</v>
      </c>
      <c r="F600" s="343"/>
      <c r="G600" s="125" t="s">
        <v>2791</v>
      </c>
      <c r="H600" s="97" t="s">
        <v>1375</v>
      </c>
      <c r="I600" s="126"/>
      <c r="J600" s="343"/>
      <c r="K600" s="355"/>
      <c r="L600" s="127"/>
      <c r="M600" s="360"/>
      <c r="N600" s="267" t="s">
        <v>19657</v>
      </c>
      <c r="O600" s="354"/>
      <c r="P600" s="354"/>
      <c r="Q600" s="127"/>
      <c r="R600" s="127"/>
      <c r="S600" s="127"/>
      <c r="T600" s="126"/>
      <c r="U600" s="124"/>
      <c r="V600" s="124"/>
      <c r="W600" s="126"/>
      <c r="X600" s="362"/>
      <c r="Y600" s="362"/>
      <c r="Z600" s="126"/>
      <c r="AA600" s="126"/>
      <c r="AB600" s="124"/>
      <c r="AC600" s="124"/>
      <c r="AD600" s="362"/>
      <c r="AE600" s="362"/>
      <c r="AF600" s="363"/>
      <c r="AG600" s="363"/>
      <c r="AH600" s="97" t="s">
        <v>1375</v>
      </c>
      <c r="AI600" s="124">
        <v>44222</v>
      </c>
      <c r="AJ600" s="252">
        <v>0.59791666666666665</v>
      </c>
      <c r="AK600" s="124">
        <v>44222</v>
      </c>
      <c r="AL600" s="252">
        <v>0.62986111111111109</v>
      </c>
      <c r="AM600" s="85" t="s">
        <v>1396</v>
      </c>
      <c r="AN600" s="85" t="s">
        <v>26</v>
      </c>
      <c r="AO600" s="85" t="s">
        <v>26</v>
      </c>
      <c r="AP600" s="85"/>
      <c r="AQ600" s="85"/>
      <c r="AR600" s="85" t="s">
        <v>2790</v>
      </c>
      <c r="AS600" s="335"/>
      <c r="AT600" s="335">
        <v>120472846</v>
      </c>
      <c r="AU600" s="85" t="s">
        <v>1437</v>
      </c>
      <c r="AV600" s="85"/>
      <c r="AW600" s="85" t="s">
        <v>3884</v>
      </c>
      <c r="AX600" s="97" t="s">
        <v>1375</v>
      </c>
      <c r="AY600" s="85" t="s">
        <v>26</v>
      </c>
      <c r="AZ600" s="85" t="s">
        <v>25</v>
      </c>
      <c r="BA600" s="85" t="s">
        <v>25</v>
      </c>
      <c r="BB600" s="85" t="s">
        <v>26</v>
      </c>
      <c r="BC600" s="355"/>
      <c r="BD600" s="85" t="s">
        <v>27</v>
      </c>
      <c r="BE600" s="85" t="s">
        <v>4</v>
      </c>
      <c r="BF600" s="85" t="s">
        <v>35</v>
      </c>
      <c r="BG600" s="85" t="s">
        <v>35</v>
      </c>
      <c r="BH600" s="304" t="s">
        <v>18047</v>
      </c>
      <c r="BI600" s="355"/>
      <c r="BM600" s="123" t="s">
        <v>4</v>
      </c>
      <c r="BN600" s="123" t="s">
        <v>1380</v>
      </c>
      <c r="BO600" s="123" t="s">
        <v>1381</v>
      </c>
      <c r="BP600" s="123"/>
      <c r="BQ600" s="4" t="s">
        <v>8</v>
      </c>
      <c r="BR600" s="123" t="s">
        <v>1618</v>
      </c>
      <c r="BS600" s="123" t="s">
        <v>1621</v>
      </c>
      <c r="BT600" t="s">
        <v>3777</v>
      </c>
      <c r="BU600" t="s">
        <v>3778</v>
      </c>
      <c r="BV600" s="96" t="s">
        <v>1375</v>
      </c>
      <c r="BW600" s="85" t="s">
        <v>1404</v>
      </c>
      <c r="BX600" s="372"/>
      <c r="BY600" s="372"/>
      <c r="BZ600" s="129" t="s">
        <v>53</v>
      </c>
      <c r="CA600" t="s">
        <v>2789</v>
      </c>
      <c r="CB600">
        <v>60000</v>
      </c>
      <c r="CC600" s="126"/>
      <c r="CD600" s="84" t="s">
        <v>18</v>
      </c>
      <c r="CE600" s="123" t="s">
        <v>1446</v>
      </c>
      <c r="CG600" s="126"/>
      <c r="CH600" s="123"/>
      <c r="CI600" s="126"/>
      <c r="CJ600" s="85" t="s">
        <v>26</v>
      </c>
      <c r="CK600" s="85" t="s">
        <v>26</v>
      </c>
      <c r="CL600" s="85"/>
      <c r="CM600" s="85"/>
      <c r="CN600" s="96" t="s">
        <v>2703</v>
      </c>
      <c r="CO600" s="155"/>
      <c r="CP600" s="155"/>
      <c r="CQ600" s="285"/>
      <c r="CR600" s="155"/>
      <c r="CS600" s="378"/>
      <c r="CT600" s="155"/>
      <c r="CU600" s="155"/>
      <c r="CV600" s="155"/>
      <c r="CW600" s="155"/>
      <c r="CX600" s="155"/>
      <c r="CY600" s="155"/>
      <c r="CZ600" s="155"/>
      <c r="DA600" s="155"/>
      <c r="DB600" s="155"/>
      <c r="DC600" s="155"/>
      <c r="DD600" s="155"/>
      <c r="DE600" s="155"/>
      <c r="DF600" s="155"/>
      <c r="DG600" s="155"/>
      <c r="DH600" s="284" t="s">
        <v>1375</v>
      </c>
      <c r="DI600" s="127"/>
      <c r="DK600" s="130"/>
      <c r="DL600" s="127"/>
      <c r="DO600" s="343"/>
      <c r="DP600" s="343"/>
      <c r="DR600" s="343"/>
      <c r="DS600" s="343"/>
      <c r="DT600" s="343"/>
      <c r="DU600" s="343"/>
      <c r="DZ600" s="355"/>
      <c r="ED600" s="343"/>
      <c r="EE600" s="343"/>
      <c r="EF600" s="343"/>
      <c r="EG600" s="355"/>
      <c r="EH600" s="355"/>
      <c r="EI600" s="126"/>
      <c r="EP600" s="343"/>
      <c r="ET600" s="343"/>
      <c r="EV600" s="343"/>
      <c r="EX600" s="343"/>
      <c r="FB600" s="343"/>
      <c r="FD600" s="343"/>
      <c r="FH600" s="96" t="s">
        <v>1375</v>
      </c>
      <c r="FL600"/>
      <c r="FV600"/>
      <c r="GC600" s="343"/>
      <c r="GD600" s="343"/>
      <c r="GE600" s="343"/>
      <c r="GF600" s="355"/>
      <c r="GG600" s="355"/>
      <c r="GH600" s="331"/>
      <c r="GO600" s="343"/>
      <c r="GQ600" s="343"/>
      <c r="GS600" s="343"/>
      <c r="GY600"/>
      <c r="GZ600"/>
      <c r="HA600" s="97"/>
    </row>
    <row r="601" spans="1:211" s="84" customFormat="1" ht="29" x14ac:dyDescent="0.35">
      <c r="A601" s="137">
        <v>85</v>
      </c>
      <c r="B601" s="343"/>
      <c r="C601" s="84" t="s">
        <v>1412</v>
      </c>
      <c r="D601" s="124">
        <v>44284</v>
      </c>
      <c r="E601" s="124">
        <v>44284</v>
      </c>
      <c r="F601" s="343"/>
      <c r="G601" s="125" t="s">
        <v>2726</v>
      </c>
      <c r="H601" s="97" t="s">
        <v>1375</v>
      </c>
      <c r="I601" s="126" t="s">
        <v>25</v>
      </c>
      <c r="J601" s="343"/>
      <c r="K601" s="355"/>
      <c r="L601" s="127">
        <v>44284</v>
      </c>
      <c r="M601" s="360"/>
      <c r="N601" s="267" t="s">
        <v>19657</v>
      </c>
      <c r="O601" s="354"/>
      <c r="P601" s="354"/>
      <c r="Q601" s="127"/>
      <c r="R601" s="127"/>
      <c r="S601" s="127"/>
      <c r="T601" s="126"/>
      <c r="U601" s="124"/>
      <c r="V601" s="124"/>
      <c r="W601" s="126"/>
      <c r="X601" s="362"/>
      <c r="Y601" s="362"/>
      <c r="Z601" s="126"/>
      <c r="AA601" s="126"/>
      <c r="AB601" s="124"/>
      <c r="AC601" s="124"/>
      <c r="AD601" s="362"/>
      <c r="AE601" s="362"/>
      <c r="AF601" s="363"/>
      <c r="AG601" s="363"/>
      <c r="AH601" s="97" t="s">
        <v>1375</v>
      </c>
      <c r="AI601" s="124">
        <v>44222</v>
      </c>
      <c r="AJ601" s="252" t="s">
        <v>1801</v>
      </c>
      <c r="AK601" s="124">
        <v>44223</v>
      </c>
      <c r="AL601" s="252">
        <v>1.3888888888888889E-3</v>
      </c>
      <c r="AM601" s="85" t="s">
        <v>28</v>
      </c>
      <c r="AN601" s="85" t="s">
        <v>26</v>
      </c>
      <c r="AO601" s="85" t="s">
        <v>26</v>
      </c>
      <c r="AP601" s="85" t="s">
        <v>13516</v>
      </c>
      <c r="AQ601" s="85" t="s">
        <v>13517</v>
      </c>
      <c r="AR601" s="85"/>
      <c r="AS601" s="335" t="s">
        <v>12745</v>
      </c>
      <c r="AT601" s="335">
        <v>120467489</v>
      </c>
      <c r="AU601" s="85"/>
      <c r="AV601" s="85"/>
      <c r="AW601" s="85" t="s">
        <v>3884</v>
      </c>
      <c r="AX601" s="97" t="s">
        <v>1375</v>
      </c>
      <c r="AY601" s="85" t="s">
        <v>26</v>
      </c>
      <c r="AZ601" s="85" t="s">
        <v>25</v>
      </c>
      <c r="BA601" s="85" t="s">
        <v>26</v>
      </c>
      <c r="BB601" s="85" t="s">
        <v>26</v>
      </c>
      <c r="BC601" s="355"/>
      <c r="BD601" s="85" t="s">
        <v>27</v>
      </c>
      <c r="BE601" s="85" t="s">
        <v>13</v>
      </c>
      <c r="BF601" s="85" t="s">
        <v>34</v>
      </c>
      <c r="BG601" s="85" t="s">
        <v>34</v>
      </c>
      <c r="BH601" s="304" t="s">
        <v>18051</v>
      </c>
      <c r="BI601" s="355"/>
      <c r="BM601" s="123" t="s">
        <v>102</v>
      </c>
      <c r="BN601" s="123" t="s">
        <v>31</v>
      </c>
      <c r="BO601" s="123" t="s">
        <v>1398</v>
      </c>
      <c r="BP601" s="123" t="s">
        <v>25</v>
      </c>
      <c r="BQ601" s="4" t="s">
        <v>8</v>
      </c>
      <c r="BR601" s="123" t="s">
        <v>1477</v>
      </c>
      <c r="BS601" s="123" t="s">
        <v>1649</v>
      </c>
      <c r="BT601" t="s">
        <v>1408</v>
      </c>
      <c r="BU601" t="s">
        <v>13518</v>
      </c>
      <c r="BV601" s="96" t="s">
        <v>1375</v>
      </c>
      <c r="BW601" s="85" t="s">
        <v>1404</v>
      </c>
      <c r="BX601" s="372"/>
      <c r="BY601" s="372"/>
      <c r="BZ601" s="129" t="s">
        <v>156</v>
      </c>
      <c r="CA601" t="s">
        <v>2802</v>
      </c>
      <c r="CB601">
        <v>21000</v>
      </c>
      <c r="CC601" s="126"/>
      <c r="CD601" s="84" t="s">
        <v>1373</v>
      </c>
      <c r="CE601" s="123" t="s">
        <v>17</v>
      </c>
      <c r="CG601" s="126"/>
      <c r="CH601" s="123"/>
      <c r="CI601" s="126"/>
      <c r="CJ601" s="85" t="s">
        <v>26</v>
      </c>
      <c r="CK601" s="85" t="s">
        <v>26</v>
      </c>
      <c r="CL601" s="85"/>
      <c r="CM601" s="85"/>
      <c r="CN601" s="96" t="s">
        <v>2703</v>
      </c>
      <c r="CO601" s="155"/>
      <c r="CP601" s="155"/>
      <c r="CQ601" s="285"/>
      <c r="CR601" s="155"/>
      <c r="CS601" s="378"/>
      <c r="CT601" s="155"/>
      <c r="CU601" s="155"/>
      <c r="CV601" s="155"/>
      <c r="CW601" s="155"/>
      <c r="CX601" s="155"/>
      <c r="CY601" s="155"/>
      <c r="CZ601" s="155"/>
      <c r="DA601" s="155"/>
      <c r="DB601" s="155"/>
      <c r="DC601" s="155"/>
      <c r="DD601" s="155"/>
      <c r="DE601" s="155"/>
      <c r="DF601" s="155"/>
      <c r="DG601" s="155"/>
      <c r="DH601" s="284" t="s">
        <v>1375</v>
      </c>
      <c r="DI601" s="127" t="s">
        <v>125</v>
      </c>
      <c r="DJ601" s="84" t="s">
        <v>2729</v>
      </c>
      <c r="DK601" s="130" t="s">
        <v>1801</v>
      </c>
      <c r="DL601" s="127" t="s">
        <v>2727</v>
      </c>
      <c r="DN601" s="84" t="s">
        <v>2728</v>
      </c>
      <c r="DO601" s="343"/>
      <c r="DP601" s="343"/>
      <c r="DQ601" s="84" t="s">
        <v>2730</v>
      </c>
      <c r="DR601" s="343"/>
      <c r="DS601" s="343"/>
      <c r="DT601" s="343"/>
      <c r="DU601" s="343"/>
      <c r="DW601" s="84" t="s">
        <v>2731</v>
      </c>
      <c r="DX601" s="84">
        <v>9310</v>
      </c>
      <c r="DZ601" s="355"/>
      <c r="EA601" s="84" t="s">
        <v>25</v>
      </c>
      <c r="ED601" s="343"/>
      <c r="EE601" s="343"/>
      <c r="EF601" s="343"/>
      <c r="EG601" s="355"/>
      <c r="EH601" s="355"/>
      <c r="EI601" s="126"/>
      <c r="EJ601" s="84" t="s">
        <v>26</v>
      </c>
      <c r="EK601" s="84" t="s">
        <v>25</v>
      </c>
      <c r="EM601" s="84" t="s">
        <v>1861</v>
      </c>
      <c r="EO601" s="84" t="s">
        <v>1835</v>
      </c>
      <c r="EP601" s="343"/>
      <c r="EQ601" s="84" t="s">
        <v>2113</v>
      </c>
      <c r="ES601" s="84" t="s">
        <v>1888</v>
      </c>
      <c r="ET601" s="343"/>
      <c r="EU601" s="84" t="s">
        <v>112</v>
      </c>
      <c r="EV601" s="343"/>
      <c r="EW601" s="84" t="s">
        <v>1373</v>
      </c>
      <c r="EX601" s="343"/>
      <c r="EY601" s="84" t="s">
        <v>8</v>
      </c>
      <c r="FA601" s="84" t="s">
        <v>26</v>
      </c>
      <c r="FB601" s="343"/>
      <c r="FD601" s="343"/>
      <c r="FG601" s="84" t="s">
        <v>26</v>
      </c>
      <c r="FH601" s="96" t="s">
        <v>1375</v>
      </c>
      <c r="FL601"/>
      <c r="FV601"/>
      <c r="GC601" s="343"/>
      <c r="GD601" s="343"/>
      <c r="GE601" s="343"/>
      <c r="GF601" s="355"/>
      <c r="GG601" s="355"/>
      <c r="GH601" s="331"/>
      <c r="GO601" s="343"/>
      <c r="GQ601" s="343"/>
      <c r="GS601" s="343"/>
      <c r="GY601"/>
      <c r="GZ601"/>
      <c r="HA601" s="97"/>
    </row>
    <row r="602" spans="1:211" s="84" customFormat="1" x14ac:dyDescent="0.35">
      <c r="A602" s="137">
        <v>84</v>
      </c>
      <c r="B602" s="343"/>
      <c r="C602" s="84" t="s">
        <v>1412</v>
      </c>
      <c r="D602" s="124">
        <v>44291</v>
      </c>
      <c r="E602" s="124">
        <v>44291</v>
      </c>
      <c r="F602" s="343"/>
      <c r="G602" s="125" t="s">
        <v>2732</v>
      </c>
      <c r="H602" s="97" t="s">
        <v>1375</v>
      </c>
      <c r="I602" s="126"/>
      <c r="J602" s="343"/>
      <c r="K602" s="355"/>
      <c r="L602" s="127"/>
      <c r="M602" s="360"/>
      <c r="N602" s="267" t="s">
        <v>19657</v>
      </c>
      <c r="O602" s="354"/>
      <c r="P602" s="354"/>
      <c r="Q602" s="127"/>
      <c r="R602" s="127"/>
      <c r="S602" s="127"/>
      <c r="T602" s="126"/>
      <c r="U602" s="124"/>
      <c r="V602" s="124"/>
      <c r="W602" s="126"/>
      <c r="X602" s="362"/>
      <c r="Y602" s="362"/>
      <c r="Z602" s="126"/>
      <c r="AA602" s="126"/>
      <c r="AB602" s="124"/>
      <c r="AC602" s="124"/>
      <c r="AD602" s="362"/>
      <c r="AE602" s="362"/>
      <c r="AF602" s="363"/>
      <c r="AG602" s="363"/>
      <c r="AH602" s="97" t="s">
        <v>1375</v>
      </c>
      <c r="AI602" s="124">
        <v>44222</v>
      </c>
      <c r="AJ602" s="252" t="s">
        <v>2733</v>
      </c>
      <c r="AK602" s="124">
        <v>44222</v>
      </c>
      <c r="AL602" s="252" t="s">
        <v>2733</v>
      </c>
      <c r="AM602" s="85" t="s">
        <v>28</v>
      </c>
      <c r="AN602" s="85" t="s">
        <v>26</v>
      </c>
      <c r="AO602" s="85" t="s">
        <v>26</v>
      </c>
      <c r="AP602" s="85" t="s">
        <v>2734</v>
      </c>
      <c r="AQ602" s="85" t="s">
        <v>2735</v>
      </c>
      <c r="AR602" s="85"/>
      <c r="AS602" s="335" t="s">
        <v>2736</v>
      </c>
      <c r="AT602" s="335">
        <v>120466596</v>
      </c>
      <c r="AU602" s="85"/>
      <c r="AV602" s="85"/>
      <c r="AW602" s="85" t="s">
        <v>3884</v>
      </c>
      <c r="AX602" s="97" t="s">
        <v>1375</v>
      </c>
      <c r="AY602" s="85" t="s">
        <v>26</v>
      </c>
      <c r="AZ602" s="85" t="s">
        <v>25</v>
      </c>
      <c r="BA602" s="85" t="s">
        <v>25</v>
      </c>
      <c r="BB602" s="85" t="s">
        <v>26</v>
      </c>
      <c r="BC602" s="355"/>
      <c r="BD602" s="85" t="s">
        <v>27</v>
      </c>
      <c r="BE602" s="85" t="s">
        <v>4</v>
      </c>
      <c r="BF602" s="85" t="s">
        <v>34</v>
      </c>
      <c r="BG602" s="85"/>
      <c r="BH602" s="304" t="s">
        <v>18047</v>
      </c>
      <c r="BI602" s="355"/>
      <c r="BM602" s="123" t="s">
        <v>4</v>
      </c>
      <c r="BN602" s="123" t="s">
        <v>1380</v>
      </c>
      <c r="BO602" s="123" t="s">
        <v>1381</v>
      </c>
      <c r="BP602" s="123"/>
      <c r="BQ602" s="4" t="s">
        <v>8</v>
      </c>
      <c r="BR602" s="123" t="s">
        <v>1614</v>
      </c>
      <c r="BS602" s="123" t="s">
        <v>1563</v>
      </c>
      <c r="BT602" t="s">
        <v>7</v>
      </c>
      <c r="BU602"/>
      <c r="BV602" s="96" t="s">
        <v>1375</v>
      </c>
      <c r="BW602" s="85" t="s">
        <v>1404</v>
      </c>
      <c r="BX602" s="372"/>
      <c r="BY602" s="372"/>
      <c r="BZ602" s="129" t="s">
        <v>82</v>
      </c>
      <c r="CA602" t="s">
        <v>2801</v>
      </c>
      <c r="CB602">
        <v>21000</v>
      </c>
      <c r="CC602" s="126"/>
      <c r="CD602" s="84" t="s">
        <v>2800</v>
      </c>
      <c r="CE602" s="123" t="s">
        <v>17</v>
      </c>
      <c r="CG602" s="126"/>
      <c r="CH602" s="123"/>
      <c r="CI602" s="126"/>
      <c r="CJ602" s="85" t="s">
        <v>26</v>
      </c>
      <c r="CK602" s="85" t="s">
        <v>26</v>
      </c>
      <c r="CL602" s="85"/>
      <c r="CM602" s="85"/>
      <c r="CN602" s="96" t="s">
        <v>2703</v>
      </c>
      <c r="CO602" s="155">
        <v>38.347349999999999</v>
      </c>
      <c r="CP602" s="155">
        <v>-122.729</v>
      </c>
      <c r="CQ602" s="285">
        <v>44223</v>
      </c>
      <c r="CR602" s="155" t="s">
        <v>17209</v>
      </c>
      <c r="CS602" s="378"/>
      <c r="CT602" s="155" t="s">
        <v>15376</v>
      </c>
      <c r="CU602" s="155">
        <v>65</v>
      </c>
      <c r="CV602" s="155">
        <v>34</v>
      </c>
      <c r="CW602" s="155">
        <v>25</v>
      </c>
      <c r="CX602" s="155" t="s">
        <v>12</v>
      </c>
      <c r="CY602" s="155" t="s">
        <v>15681</v>
      </c>
      <c r="CZ602" s="155" t="s">
        <v>26</v>
      </c>
      <c r="DA602" s="155">
        <v>1</v>
      </c>
      <c r="DB602" s="155"/>
      <c r="DC602" s="155" t="s">
        <v>15704</v>
      </c>
      <c r="DD602" s="155" t="s">
        <v>34</v>
      </c>
      <c r="DE602" s="155" t="s">
        <v>15450</v>
      </c>
      <c r="DF602" s="155" t="s">
        <v>15451</v>
      </c>
      <c r="DG602" s="155">
        <v>4</v>
      </c>
      <c r="DH602" s="284" t="s">
        <v>1375</v>
      </c>
      <c r="DI602" s="127" t="s">
        <v>2685</v>
      </c>
      <c r="DJ602" s="84" t="s">
        <v>2737</v>
      </c>
      <c r="DK602" s="130" t="s">
        <v>2733</v>
      </c>
      <c r="DL602" s="127" t="s">
        <v>2727</v>
      </c>
      <c r="DM602" s="84" t="s">
        <v>2734</v>
      </c>
      <c r="DN602" s="84" t="s">
        <v>2736</v>
      </c>
      <c r="DO602" s="343"/>
      <c r="DP602" s="343"/>
      <c r="DQ602" s="84" t="s">
        <v>2738</v>
      </c>
      <c r="DR602" s="343"/>
      <c r="DS602" s="343"/>
      <c r="DT602" s="343"/>
      <c r="DU602" s="343"/>
      <c r="DV602" s="84">
        <v>43182101</v>
      </c>
      <c r="DW602" s="84" t="s">
        <v>2739</v>
      </c>
      <c r="DX602" s="84">
        <v>9190</v>
      </c>
      <c r="DZ602" s="355"/>
      <c r="EA602" s="84" t="s">
        <v>25</v>
      </c>
      <c r="ED602" s="343"/>
      <c r="EE602" s="343"/>
      <c r="EF602" s="343"/>
      <c r="EG602" s="355"/>
      <c r="EH602" s="355"/>
      <c r="EI602" s="126"/>
      <c r="EJ602" s="84" t="s">
        <v>26</v>
      </c>
      <c r="EK602" s="84" t="s">
        <v>25</v>
      </c>
      <c r="EM602" s="84" t="s">
        <v>1861</v>
      </c>
      <c r="EO602" s="84" t="s">
        <v>1807</v>
      </c>
      <c r="EP602" s="343"/>
      <c r="EQ602" s="84" t="s">
        <v>2143</v>
      </c>
      <c r="ES602" s="84" t="s">
        <v>4</v>
      </c>
      <c r="ET602" s="343"/>
      <c r="EU602" s="84" t="s">
        <v>113</v>
      </c>
      <c r="EV602" s="343"/>
      <c r="EW602" s="84" t="s">
        <v>1370</v>
      </c>
      <c r="EX602" s="343"/>
      <c r="EY602" s="84" t="s">
        <v>8</v>
      </c>
      <c r="FA602" s="84" t="s">
        <v>26</v>
      </c>
      <c r="FB602" s="343"/>
      <c r="FD602" s="343"/>
      <c r="FE602" s="84" t="s">
        <v>1864</v>
      </c>
      <c r="FF602" s="84" t="s">
        <v>1865</v>
      </c>
      <c r="FG602" s="84" t="s">
        <v>26</v>
      </c>
      <c r="FH602" s="96" t="s">
        <v>1375</v>
      </c>
      <c r="FI602" s="84" t="s">
        <v>1839</v>
      </c>
      <c r="FJ602" s="84" t="s">
        <v>82</v>
      </c>
      <c r="FK602" s="84" t="s">
        <v>81</v>
      </c>
      <c r="FL602" t="s">
        <v>2740</v>
      </c>
      <c r="FM602" s="84" t="s">
        <v>2735</v>
      </c>
      <c r="FN602" s="84" t="s">
        <v>1839</v>
      </c>
      <c r="FO602" s="84" t="s">
        <v>1890</v>
      </c>
      <c r="FP602" s="84" t="s">
        <v>2741</v>
      </c>
      <c r="FQ602" s="84" t="s">
        <v>2742</v>
      </c>
      <c r="FR602" s="84" t="s">
        <v>1869</v>
      </c>
      <c r="FS602" s="84" t="s">
        <v>1844</v>
      </c>
      <c r="FT602" s="84" t="s">
        <v>1845</v>
      </c>
      <c r="FU602" s="84" t="s">
        <v>9</v>
      </c>
      <c r="FV602" t="s">
        <v>2743</v>
      </c>
      <c r="FW602" s="84" t="s">
        <v>1846</v>
      </c>
      <c r="FX602" s="84" t="s">
        <v>2328</v>
      </c>
      <c r="FY602" s="84" t="s">
        <v>2734</v>
      </c>
      <c r="FZ602" s="84" t="s">
        <v>2057</v>
      </c>
      <c r="GA602" s="84" t="s">
        <v>1375</v>
      </c>
      <c r="GB602" s="84" t="s">
        <v>2744</v>
      </c>
      <c r="GC602" s="343"/>
      <c r="GD602" s="343"/>
      <c r="GE602" s="343"/>
      <c r="GF602" s="355"/>
      <c r="GG602" s="355"/>
      <c r="GH602" s="331" t="s">
        <v>1375</v>
      </c>
      <c r="GI602" s="84" t="s">
        <v>15</v>
      </c>
      <c r="GJ602" s="84" t="s">
        <v>2120</v>
      </c>
      <c r="GK602" s="84" t="s">
        <v>1375</v>
      </c>
      <c r="GL602" s="84" t="s">
        <v>9</v>
      </c>
      <c r="GM602" s="84" t="s">
        <v>1375</v>
      </c>
      <c r="GN602" s="84" t="s">
        <v>1375</v>
      </c>
      <c r="GO602" s="343"/>
      <c r="GP602" s="84" t="s">
        <v>1850</v>
      </c>
      <c r="GQ602" s="343"/>
      <c r="GR602" s="84" t="s">
        <v>2745</v>
      </c>
      <c r="GS602" s="343"/>
      <c r="GT602" s="84" t="s">
        <v>2746</v>
      </c>
      <c r="GU602" s="84" t="s">
        <v>1375</v>
      </c>
      <c r="GV602" s="84" t="s">
        <v>9</v>
      </c>
      <c r="GW602" s="84" t="s">
        <v>2747</v>
      </c>
      <c r="GX602" s="84" t="s">
        <v>2735</v>
      </c>
      <c r="GY602"/>
      <c r="GZ602"/>
      <c r="HA602" s="97"/>
    </row>
    <row r="603" spans="1:211" s="84" customFormat="1" ht="43.5" x14ac:dyDescent="0.35">
      <c r="A603" s="137">
        <v>83</v>
      </c>
      <c r="B603" s="343"/>
      <c r="C603" s="84" t="s">
        <v>1412</v>
      </c>
      <c r="D603" s="124">
        <v>44298</v>
      </c>
      <c r="E603" s="124">
        <v>44298</v>
      </c>
      <c r="F603" s="343"/>
      <c r="G603" s="125" t="s">
        <v>2748</v>
      </c>
      <c r="H603" s="97" t="s">
        <v>1375</v>
      </c>
      <c r="I603" s="126" t="s">
        <v>25</v>
      </c>
      <c r="J603" s="343"/>
      <c r="K603" s="355"/>
      <c r="L603" s="127">
        <v>44298</v>
      </c>
      <c r="M603" s="360"/>
      <c r="N603" s="267" t="s">
        <v>19657</v>
      </c>
      <c r="O603" s="354"/>
      <c r="P603" s="354"/>
      <c r="Q603" s="127"/>
      <c r="R603" s="127"/>
      <c r="S603" s="127"/>
      <c r="T603" s="126"/>
      <c r="U603" s="124"/>
      <c r="V603" s="124"/>
      <c r="W603" s="126"/>
      <c r="X603" s="362"/>
      <c r="Y603" s="362"/>
      <c r="Z603" s="126"/>
      <c r="AA603" s="126"/>
      <c r="AB603" s="124"/>
      <c r="AC603" s="124"/>
      <c r="AD603" s="362"/>
      <c r="AE603" s="362"/>
      <c r="AF603" s="363"/>
      <c r="AG603" s="363"/>
      <c r="AH603" s="97" t="s">
        <v>1375</v>
      </c>
      <c r="AI603" s="124">
        <v>44222</v>
      </c>
      <c r="AJ603" s="252" t="s">
        <v>2749</v>
      </c>
      <c r="AK603" s="124">
        <v>44222</v>
      </c>
      <c r="AL603" s="252">
        <v>0.7895833333333333</v>
      </c>
      <c r="AM603" s="85" t="s">
        <v>28</v>
      </c>
      <c r="AN603" s="85" t="s">
        <v>26</v>
      </c>
      <c r="AO603" s="85" t="s">
        <v>26</v>
      </c>
      <c r="AP603" s="85" t="s">
        <v>2750</v>
      </c>
      <c r="AQ603" s="85" t="s">
        <v>2751</v>
      </c>
      <c r="AR603" s="85"/>
      <c r="AS603" s="335" t="s">
        <v>14656</v>
      </c>
      <c r="AT603" s="335">
        <v>120466596</v>
      </c>
      <c r="AU603" s="85"/>
      <c r="AV603" s="85"/>
      <c r="AW603" s="85" t="s">
        <v>14657</v>
      </c>
      <c r="AX603" s="97" t="s">
        <v>1375</v>
      </c>
      <c r="AY603" s="85" t="s">
        <v>25</v>
      </c>
      <c r="AZ603" s="85" t="s">
        <v>25</v>
      </c>
      <c r="BA603" s="85" t="s">
        <v>25</v>
      </c>
      <c r="BB603" s="85" t="s">
        <v>25</v>
      </c>
      <c r="BC603" s="355"/>
      <c r="BD603" s="85" t="s">
        <v>27</v>
      </c>
      <c r="BE603" s="85" t="s">
        <v>4</v>
      </c>
      <c r="BF603" s="85" t="s">
        <v>34</v>
      </c>
      <c r="BG603" s="85" t="s">
        <v>34</v>
      </c>
      <c r="BH603" s="304" t="s">
        <v>18051</v>
      </c>
      <c r="BI603" s="355"/>
      <c r="BM603" s="123" t="s">
        <v>4</v>
      </c>
      <c r="BN603" s="123" t="s">
        <v>1380</v>
      </c>
      <c r="BO603" s="123" t="s">
        <v>1381</v>
      </c>
      <c r="BP603" s="123" t="s">
        <v>25</v>
      </c>
      <c r="BQ603" s="4" t="s">
        <v>8</v>
      </c>
      <c r="BR603" s="123" t="s">
        <v>1477</v>
      </c>
      <c r="BS603" s="123" t="s">
        <v>1649</v>
      </c>
      <c r="BT603" t="s">
        <v>7</v>
      </c>
      <c r="BU603" t="s">
        <v>14658</v>
      </c>
      <c r="BV603" s="96" t="s">
        <v>1375</v>
      </c>
      <c r="BW603" s="85" t="s">
        <v>1404</v>
      </c>
      <c r="BX603" s="372"/>
      <c r="BY603" s="372"/>
      <c r="BZ603" s="129" t="s">
        <v>154</v>
      </c>
      <c r="CA603" t="s">
        <v>2753</v>
      </c>
      <c r="CB603">
        <v>12000</v>
      </c>
      <c r="CC603" s="126"/>
      <c r="CD603" s="84" t="s">
        <v>1812</v>
      </c>
      <c r="CE603" s="123" t="s">
        <v>17</v>
      </c>
      <c r="CG603" s="126"/>
      <c r="CH603" s="123"/>
      <c r="CI603" s="126"/>
      <c r="CJ603" s="85" t="s">
        <v>26</v>
      </c>
      <c r="CK603" s="85" t="s">
        <v>26</v>
      </c>
      <c r="CL603" s="85"/>
      <c r="CM603" s="85"/>
      <c r="CN603" s="96" t="s">
        <v>2703</v>
      </c>
      <c r="CO603" s="155"/>
      <c r="CP603" s="155"/>
      <c r="CQ603" s="285"/>
      <c r="CR603" s="155"/>
      <c r="CS603" s="378"/>
      <c r="CT603" s="155"/>
      <c r="CU603" s="155"/>
      <c r="CV603" s="155"/>
      <c r="CW603" s="155"/>
      <c r="CX603" s="155"/>
      <c r="CY603" s="155"/>
      <c r="CZ603" s="155"/>
      <c r="DA603" s="155"/>
      <c r="DB603" s="155"/>
      <c r="DC603" s="155"/>
      <c r="DD603" s="155"/>
      <c r="DE603" s="155"/>
      <c r="DF603" s="155"/>
      <c r="DG603" s="155"/>
      <c r="DH603" s="284" t="s">
        <v>1375</v>
      </c>
      <c r="DI603" s="127" t="s">
        <v>129</v>
      </c>
      <c r="DJ603" s="84" t="s">
        <v>2754</v>
      </c>
      <c r="DK603" s="130" t="s">
        <v>2749</v>
      </c>
      <c r="DL603" s="127" t="s">
        <v>2727</v>
      </c>
      <c r="DM603" s="84" t="s">
        <v>2750</v>
      </c>
      <c r="DN603" s="84" t="s">
        <v>2752</v>
      </c>
      <c r="DO603" s="343"/>
      <c r="DP603" s="343"/>
      <c r="DQ603" s="84" t="s">
        <v>2266</v>
      </c>
      <c r="DR603" s="343"/>
      <c r="DS603" s="343"/>
      <c r="DT603" s="343"/>
      <c r="DU603" s="343"/>
      <c r="DV603" s="84">
        <v>14722109</v>
      </c>
      <c r="DW603" s="84" t="s">
        <v>2755</v>
      </c>
      <c r="DX603" s="84">
        <v>9190</v>
      </c>
      <c r="DY603" s="84">
        <v>1</v>
      </c>
      <c r="DZ603" s="355"/>
      <c r="EA603" s="84" t="s">
        <v>25</v>
      </c>
      <c r="ED603" s="343"/>
      <c r="EE603" s="343"/>
      <c r="EF603" s="343"/>
      <c r="EG603" s="355"/>
      <c r="EH603" s="355"/>
      <c r="EI603" s="126"/>
      <c r="EJ603" s="84" t="s">
        <v>26</v>
      </c>
      <c r="EK603" s="84" t="s">
        <v>25</v>
      </c>
      <c r="EM603" s="84" t="s">
        <v>2142</v>
      </c>
      <c r="EO603" s="84" t="s">
        <v>1862</v>
      </c>
      <c r="EP603" s="343"/>
      <c r="EQ603" s="84" t="s">
        <v>2143</v>
      </c>
      <c r="ES603" s="84" t="s">
        <v>4</v>
      </c>
      <c r="ET603" s="343"/>
      <c r="EU603" s="84" t="s">
        <v>114</v>
      </c>
      <c r="EV603" s="343"/>
      <c r="EW603" s="84" t="s">
        <v>1370</v>
      </c>
      <c r="EX603" s="343"/>
      <c r="EY603" s="84" t="s">
        <v>8</v>
      </c>
      <c r="FA603" s="84" t="s">
        <v>26</v>
      </c>
      <c r="FB603" s="343"/>
      <c r="FD603" s="343"/>
      <c r="FE603" s="84" t="s">
        <v>2367</v>
      </c>
      <c r="FF603" s="84" t="s">
        <v>1865</v>
      </c>
      <c r="FG603" s="84" t="s">
        <v>26</v>
      </c>
      <c r="FH603" s="96" t="s">
        <v>1375</v>
      </c>
      <c r="FI603" s="84" t="s">
        <v>1839</v>
      </c>
      <c r="FJ603" s="84" t="s">
        <v>2269</v>
      </c>
      <c r="FK603" s="84" t="s">
        <v>568</v>
      </c>
      <c r="FL603" t="s">
        <v>2756</v>
      </c>
      <c r="FM603" s="84" t="s">
        <v>2751</v>
      </c>
      <c r="FN603" s="84" t="s">
        <v>1839</v>
      </c>
      <c r="FO603" s="84" t="s">
        <v>1841</v>
      </c>
      <c r="FP603" s="84" t="s">
        <v>2757</v>
      </c>
      <c r="FQ603" s="84" t="s">
        <v>2758</v>
      </c>
      <c r="FR603" s="84" t="s">
        <v>1869</v>
      </c>
      <c r="FS603" s="84" t="s">
        <v>1844</v>
      </c>
      <c r="FT603" s="84" t="s">
        <v>1845</v>
      </c>
      <c r="FU603" s="84" t="s">
        <v>9</v>
      </c>
      <c r="FV603" t="s">
        <v>2759</v>
      </c>
      <c r="FW603" s="84" t="s">
        <v>1846</v>
      </c>
      <c r="FX603" s="84" t="s">
        <v>1424</v>
      </c>
      <c r="FY603" s="84" t="s">
        <v>2750</v>
      </c>
      <c r="FZ603" s="84" t="s">
        <v>1943</v>
      </c>
      <c r="GA603" s="84" t="s">
        <v>1944</v>
      </c>
      <c r="GB603" s="84" t="s">
        <v>1375</v>
      </c>
      <c r="GC603" s="343"/>
      <c r="GD603" s="343"/>
      <c r="GE603" s="343"/>
      <c r="GF603" s="355"/>
      <c r="GG603" s="355"/>
      <c r="GH603" s="331" t="s">
        <v>1375</v>
      </c>
      <c r="GI603" s="84" t="s">
        <v>9</v>
      </c>
      <c r="GJ603" s="84" t="s">
        <v>1433</v>
      </c>
      <c r="GK603" s="84" t="s">
        <v>1375</v>
      </c>
      <c r="GL603" s="84" t="s">
        <v>9</v>
      </c>
      <c r="GM603" s="84" t="s">
        <v>1848</v>
      </c>
      <c r="GN603" s="84" t="s">
        <v>2760</v>
      </c>
      <c r="GO603" s="343"/>
      <c r="GP603" s="84" t="s">
        <v>1850</v>
      </c>
      <c r="GQ603" s="343"/>
      <c r="GR603" s="84" t="s">
        <v>2761</v>
      </c>
      <c r="GS603" s="343"/>
      <c r="GT603" s="84" t="s">
        <v>2762</v>
      </c>
      <c r="GU603" s="84" t="s">
        <v>2763</v>
      </c>
      <c r="GV603" s="84" t="s">
        <v>9</v>
      </c>
      <c r="GW603" s="84" t="s">
        <v>2764</v>
      </c>
      <c r="GX603" s="84" t="s">
        <v>2751</v>
      </c>
      <c r="GY603"/>
      <c r="GZ603"/>
      <c r="HA603" s="97"/>
    </row>
    <row r="604" spans="1:211" s="84" customFormat="1" x14ac:dyDescent="0.35">
      <c r="A604" s="137">
        <v>82</v>
      </c>
      <c r="B604" s="343"/>
      <c r="C604" s="84" t="s">
        <v>1412</v>
      </c>
      <c r="D604" s="124">
        <v>44299</v>
      </c>
      <c r="E604" s="124">
        <v>44299</v>
      </c>
      <c r="F604" s="343"/>
      <c r="G604" s="125" t="s">
        <v>2765</v>
      </c>
      <c r="H604" s="97" t="s">
        <v>1375</v>
      </c>
      <c r="I604" s="126"/>
      <c r="J604" s="343"/>
      <c r="K604" s="355"/>
      <c r="L604" s="127"/>
      <c r="M604" s="360"/>
      <c r="N604" s="267" t="s">
        <v>19657</v>
      </c>
      <c r="O604" s="354"/>
      <c r="P604" s="354"/>
      <c r="Q604" s="127"/>
      <c r="R604" s="127"/>
      <c r="S604" s="127"/>
      <c r="T604" s="126"/>
      <c r="U604" s="124"/>
      <c r="V604" s="124"/>
      <c r="W604" s="126"/>
      <c r="X604" s="362"/>
      <c r="Y604" s="362"/>
      <c r="Z604" s="126"/>
      <c r="AA604" s="126"/>
      <c r="AB604" s="124"/>
      <c r="AC604" s="124"/>
      <c r="AD604" s="362"/>
      <c r="AE604" s="362"/>
      <c r="AF604" s="363"/>
      <c r="AG604" s="363"/>
      <c r="AH604" s="97" t="s">
        <v>1375</v>
      </c>
      <c r="AI604" s="124">
        <v>44222</v>
      </c>
      <c r="AJ604" s="252" t="s">
        <v>2766</v>
      </c>
      <c r="AK604" s="124">
        <v>44222</v>
      </c>
      <c r="AL604" s="252" t="s">
        <v>2766</v>
      </c>
      <c r="AM604" s="85" t="s">
        <v>28</v>
      </c>
      <c r="AN604" s="85" t="s">
        <v>26</v>
      </c>
      <c r="AO604" s="85" t="s">
        <v>26</v>
      </c>
      <c r="AP604" s="85">
        <v>1226644</v>
      </c>
      <c r="AQ604" s="85"/>
      <c r="AR604" s="85"/>
      <c r="AS604" s="335" t="s">
        <v>2768</v>
      </c>
      <c r="AT604" s="335">
        <v>1.20466364120502E+17</v>
      </c>
      <c r="AU604" s="85"/>
      <c r="AV604" s="85"/>
      <c r="AW604" s="85"/>
      <c r="AX604" s="97" t="s">
        <v>1375</v>
      </c>
      <c r="AY604" s="85" t="s">
        <v>26</v>
      </c>
      <c r="AZ604" s="85" t="s">
        <v>26</v>
      </c>
      <c r="BA604" s="85" t="s">
        <v>26</v>
      </c>
      <c r="BB604" s="85" t="s">
        <v>26</v>
      </c>
      <c r="BC604" s="355"/>
      <c r="BD604" s="85" t="s">
        <v>27</v>
      </c>
      <c r="BE604" s="85" t="s">
        <v>13</v>
      </c>
      <c r="BF604" s="85" t="s">
        <v>34</v>
      </c>
      <c r="BG604" s="85" t="s">
        <v>34</v>
      </c>
      <c r="BH604" s="304" t="s">
        <v>18049</v>
      </c>
      <c r="BI604" s="355"/>
      <c r="BM604" s="123" t="s">
        <v>39</v>
      </c>
      <c r="BN604" s="123" t="s">
        <v>1378</v>
      </c>
      <c r="BO604" s="123" t="s">
        <v>1398</v>
      </c>
      <c r="BP604" s="123" t="s">
        <v>25</v>
      </c>
      <c r="BQ604" s="4" t="s">
        <v>1807</v>
      </c>
      <c r="BR604" s="123" t="s">
        <v>1477</v>
      </c>
      <c r="BS604" s="123" t="s">
        <v>1648</v>
      </c>
      <c r="BT604" t="s">
        <v>12866</v>
      </c>
      <c r="BU604" t="s">
        <v>14659</v>
      </c>
      <c r="BV604" s="96" t="s">
        <v>1375</v>
      </c>
      <c r="BW604" s="85" t="s">
        <v>1404</v>
      </c>
      <c r="BX604" s="372"/>
      <c r="BY604" s="372"/>
      <c r="BZ604" s="129" t="s">
        <v>156</v>
      </c>
      <c r="CA604" t="s">
        <v>2799</v>
      </c>
      <c r="CB604">
        <v>21000</v>
      </c>
      <c r="CC604" s="126"/>
      <c r="CD604" s="84" t="s">
        <v>39</v>
      </c>
      <c r="CE604" s="123" t="s">
        <v>17</v>
      </c>
      <c r="CG604" s="126"/>
      <c r="CH604" s="123"/>
      <c r="CI604" s="126"/>
      <c r="CJ604" s="85" t="s">
        <v>26</v>
      </c>
      <c r="CK604" s="85" t="s">
        <v>26</v>
      </c>
      <c r="CL604" s="85"/>
      <c r="CM604" s="85"/>
      <c r="CN604" s="96" t="s">
        <v>2703</v>
      </c>
      <c r="CO604" s="155"/>
      <c r="CP604" s="155"/>
      <c r="CQ604" s="285"/>
      <c r="CR604" s="155"/>
      <c r="CS604" s="378"/>
      <c r="CT604" s="155"/>
      <c r="CU604" s="155"/>
      <c r="CV604" s="155"/>
      <c r="CW604" s="155"/>
      <c r="CX604" s="155"/>
      <c r="CY604" s="155"/>
      <c r="CZ604" s="155"/>
      <c r="DA604" s="155"/>
      <c r="DB604" s="155"/>
      <c r="DC604" s="155"/>
      <c r="DD604" s="155"/>
      <c r="DE604" s="155"/>
      <c r="DF604" s="155"/>
      <c r="DG604" s="155"/>
      <c r="DH604" s="284" t="s">
        <v>1375</v>
      </c>
      <c r="DI604" s="127" t="s">
        <v>125</v>
      </c>
      <c r="DJ604" s="84" t="s">
        <v>2729</v>
      </c>
      <c r="DK604" s="130" t="s">
        <v>2766</v>
      </c>
      <c r="DL604" s="127" t="s">
        <v>2727</v>
      </c>
      <c r="DM604" s="84" t="s">
        <v>2767</v>
      </c>
      <c r="DN604" s="84" t="s">
        <v>2768</v>
      </c>
      <c r="DO604" s="343"/>
      <c r="DP604" s="343"/>
      <c r="DQ604" s="84" t="s">
        <v>2770</v>
      </c>
      <c r="DR604" s="343"/>
      <c r="DS604" s="343"/>
      <c r="DT604" s="343"/>
      <c r="DU604" s="343"/>
      <c r="DV604" s="84">
        <v>14452107</v>
      </c>
      <c r="DW604" s="84" t="s">
        <v>2771</v>
      </c>
      <c r="DX604" s="84">
        <v>9002</v>
      </c>
      <c r="DY604" s="84">
        <v>1</v>
      </c>
      <c r="DZ604" s="355"/>
      <c r="EA604" s="84" t="s">
        <v>26</v>
      </c>
      <c r="ED604" s="343"/>
      <c r="EE604" s="343"/>
      <c r="EF604" s="343"/>
      <c r="EG604" s="355"/>
      <c r="EH604" s="355"/>
      <c r="EI604" s="126"/>
      <c r="EJ604" s="84" t="s">
        <v>26</v>
      </c>
      <c r="EK604" s="84" t="s">
        <v>25</v>
      </c>
      <c r="EM604" s="84" t="s">
        <v>1834</v>
      </c>
      <c r="EN604" s="84" t="s">
        <v>2769</v>
      </c>
      <c r="EO604" s="84" t="s">
        <v>1807</v>
      </c>
      <c r="EP604" s="343"/>
      <c r="EQ604" s="84" t="s">
        <v>1863</v>
      </c>
      <c r="ES604" s="84" t="s">
        <v>1888</v>
      </c>
      <c r="ET604" s="343"/>
      <c r="EU604" s="84" t="s">
        <v>1807</v>
      </c>
      <c r="EV604" s="343"/>
      <c r="EW604" s="84" t="s">
        <v>18</v>
      </c>
      <c r="EX604" s="343"/>
      <c r="EY604" s="84" t="s">
        <v>1807</v>
      </c>
      <c r="EZ604" s="84" t="s">
        <v>2772</v>
      </c>
      <c r="FA604" s="84" t="s">
        <v>26</v>
      </c>
      <c r="FB604" s="343"/>
      <c r="FD604" s="343"/>
      <c r="FE604" s="84" t="s">
        <v>1921</v>
      </c>
      <c r="FF604" s="84" t="s">
        <v>2368</v>
      </c>
      <c r="FG604" s="84" t="s">
        <v>26</v>
      </c>
      <c r="FH604" s="96" t="s">
        <v>1375</v>
      </c>
      <c r="FL604"/>
      <c r="FV604"/>
      <c r="GC604" s="343"/>
      <c r="GD604" s="343"/>
      <c r="GE604" s="343"/>
      <c r="GF604" s="355"/>
      <c r="GG604" s="355"/>
      <c r="GH604" s="331"/>
      <c r="GO604" s="343"/>
      <c r="GQ604" s="343"/>
      <c r="GS604" s="343"/>
      <c r="GY604"/>
      <c r="GZ604"/>
      <c r="HA604" s="97"/>
    </row>
    <row r="605" spans="1:211" s="84" customFormat="1" ht="43.5" x14ac:dyDescent="0.35">
      <c r="A605" s="137">
        <v>81</v>
      </c>
      <c r="B605" s="339"/>
      <c r="C605" s="123" t="s">
        <v>1412</v>
      </c>
      <c r="D605" s="124">
        <v>44298</v>
      </c>
      <c r="E605" s="124">
        <v>44330</v>
      </c>
      <c r="F605" s="339"/>
      <c r="G605" s="125" t="s">
        <v>2773</v>
      </c>
      <c r="H605" s="266" t="s">
        <v>1375</v>
      </c>
      <c r="I605" s="123" t="s">
        <v>25</v>
      </c>
      <c r="J605" s="339"/>
      <c r="K605" s="355"/>
      <c r="L605" s="267">
        <v>44298</v>
      </c>
      <c r="M605" s="354"/>
      <c r="N605" s="267" t="s">
        <v>19657</v>
      </c>
      <c r="O605" s="354"/>
      <c r="P605" s="354"/>
      <c r="Q605" s="267"/>
      <c r="R605" s="267"/>
      <c r="S605" s="267"/>
      <c r="T605" s="123"/>
      <c r="U605" s="124"/>
      <c r="V605" s="124"/>
      <c r="W605" s="123"/>
      <c r="X605" s="339"/>
      <c r="Y605" s="339"/>
      <c r="Z605" s="123"/>
      <c r="AA605" s="123"/>
      <c r="AB605" s="124"/>
      <c r="AC605" s="124"/>
      <c r="AD605" s="339"/>
      <c r="AE605" s="339"/>
      <c r="AF605" s="355"/>
      <c r="AG605" s="355"/>
      <c r="AH605" s="266" t="s">
        <v>1375</v>
      </c>
      <c r="AI605" s="124">
        <v>44222</v>
      </c>
      <c r="AJ605" s="252">
        <v>0.6020833333333333</v>
      </c>
      <c r="AK605" s="124">
        <v>44222</v>
      </c>
      <c r="AL605" s="252">
        <v>0.65277777777777779</v>
      </c>
      <c r="AM605" s="85" t="s">
        <v>28</v>
      </c>
      <c r="AN605" s="85" t="s">
        <v>26</v>
      </c>
      <c r="AO605" s="85" t="s">
        <v>26</v>
      </c>
      <c r="AP605" s="85" t="s">
        <v>2774</v>
      </c>
      <c r="AQ605" s="85" t="s">
        <v>2775</v>
      </c>
      <c r="AR605" s="85"/>
      <c r="AS605" s="335" t="s">
        <v>14660</v>
      </c>
      <c r="AT605" s="335">
        <v>120466366</v>
      </c>
      <c r="AU605" s="85"/>
      <c r="AV605" s="85"/>
      <c r="AW605" s="85" t="s">
        <v>14661</v>
      </c>
      <c r="AX605" s="266" t="s">
        <v>1375</v>
      </c>
      <c r="AY605" s="85" t="s">
        <v>25</v>
      </c>
      <c r="AZ605" s="85" t="s">
        <v>25</v>
      </c>
      <c r="BA605" s="85" t="s">
        <v>25</v>
      </c>
      <c r="BB605" s="85" t="s">
        <v>25</v>
      </c>
      <c r="BC605" s="355"/>
      <c r="BD605" s="85" t="s">
        <v>27</v>
      </c>
      <c r="BE605" s="85" t="s">
        <v>4</v>
      </c>
      <c r="BF605" s="85" t="s">
        <v>34</v>
      </c>
      <c r="BG605" s="85" t="s">
        <v>34</v>
      </c>
      <c r="BH605" s="304" t="s">
        <v>18051</v>
      </c>
      <c r="BI605" s="355"/>
      <c r="BJ605" s="123"/>
      <c r="BK605" s="123"/>
      <c r="BL605" s="123"/>
      <c r="BM605" s="123" t="s">
        <v>4</v>
      </c>
      <c r="BN605" s="123" t="s">
        <v>31</v>
      </c>
      <c r="BO605" s="123" t="s">
        <v>1381</v>
      </c>
      <c r="BP605" s="123" t="s">
        <v>25</v>
      </c>
      <c r="BQ605" s="4" t="s">
        <v>8</v>
      </c>
      <c r="BR605" s="123" t="s">
        <v>1614</v>
      </c>
      <c r="BS605" s="123" t="s">
        <v>1563</v>
      </c>
      <c r="BT605" t="s">
        <v>3775</v>
      </c>
      <c r="BU605" t="s">
        <v>14662</v>
      </c>
      <c r="BV605" s="266" t="s">
        <v>1375</v>
      </c>
      <c r="BW605" s="85" t="s">
        <v>1404</v>
      </c>
      <c r="BX605" s="372"/>
      <c r="BY605" s="372"/>
      <c r="BZ605" s="129" t="s">
        <v>53</v>
      </c>
      <c r="CA605" t="s">
        <v>2777</v>
      </c>
      <c r="CB605">
        <v>12000</v>
      </c>
      <c r="CC605" s="123"/>
      <c r="CD605" s="123" t="s">
        <v>1368</v>
      </c>
      <c r="CE605" s="123" t="s">
        <v>1446</v>
      </c>
      <c r="CF605" s="123"/>
      <c r="CG605" s="123"/>
      <c r="CH605" s="123"/>
      <c r="CI605" s="123"/>
      <c r="CJ605" s="85" t="s">
        <v>26</v>
      </c>
      <c r="CK605" s="85" t="s">
        <v>26</v>
      </c>
      <c r="CL605" s="85"/>
      <c r="CM605" s="85"/>
      <c r="CN605" s="266" t="s">
        <v>2703</v>
      </c>
      <c r="CO605" s="155">
        <v>41.038162999999997</v>
      </c>
      <c r="CP605" s="155">
        <v>-124.105417</v>
      </c>
      <c r="CQ605" s="285">
        <v>44253</v>
      </c>
      <c r="CR605" s="155" t="s">
        <v>17209</v>
      </c>
      <c r="CS605" s="378"/>
      <c r="CT605" s="155" t="s">
        <v>15370</v>
      </c>
      <c r="CU605" s="155">
        <v>110</v>
      </c>
      <c r="CV605" s="155">
        <v>65</v>
      </c>
      <c r="CW605" s="155">
        <v>68</v>
      </c>
      <c r="CX605" s="155" t="s">
        <v>12</v>
      </c>
      <c r="CY605" s="155" t="s">
        <v>12</v>
      </c>
      <c r="CZ605" s="155" t="s">
        <v>26</v>
      </c>
      <c r="DA605" s="155">
        <v>1</v>
      </c>
      <c r="DB605" s="155"/>
      <c r="DC605" s="155" t="s">
        <v>13</v>
      </c>
      <c r="DD605" s="155" t="s">
        <v>15683</v>
      </c>
      <c r="DE605" s="155" t="s">
        <v>15456</v>
      </c>
      <c r="DF605" s="155" t="s">
        <v>15451</v>
      </c>
      <c r="DG605" s="155"/>
      <c r="DH605" s="284" t="s">
        <v>1375</v>
      </c>
      <c r="DI605" s="127" t="s">
        <v>2685</v>
      </c>
      <c r="DJ605" s="84" t="s">
        <v>2778</v>
      </c>
      <c r="DK605" s="130" t="s">
        <v>1780</v>
      </c>
      <c r="DL605" s="127" t="s">
        <v>2727</v>
      </c>
      <c r="DM605" s="84" t="s">
        <v>2774</v>
      </c>
      <c r="DN605" s="84" t="s">
        <v>2776</v>
      </c>
      <c r="DO605" s="343"/>
      <c r="DP605" s="343"/>
      <c r="DQ605" s="84" t="s">
        <v>2779</v>
      </c>
      <c r="DR605" s="343"/>
      <c r="DS605" s="343"/>
      <c r="DT605" s="343"/>
      <c r="DU605" s="343"/>
      <c r="DV605" s="84">
        <v>192231101</v>
      </c>
      <c r="DW605" s="84" t="s">
        <v>2780</v>
      </c>
      <c r="DX605" s="84">
        <v>9002</v>
      </c>
      <c r="DZ605" s="355"/>
      <c r="EA605" s="84" t="s">
        <v>25</v>
      </c>
      <c r="ED605" s="343"/>
      <c r="EE605" s="343"/>
      <c r="EF605" s="343"/>
      <c r="EG605" s="355"/>
      <c r="EH605" s="355"/>
      <c r="EI605" s="126"/>
      <c r="EJ605" s="84" t="s">
        <v>26</v>
      </c>
      <c r="EK605" s="84" t="s">
        <v>25</v>
      </c>
      <c r="EM605" s="84" t="s">
        <v>2781</v>
      </c>
      <c r="EO605" s="84" t="s">
        <v>2782</v>
      </c>
      <c r="EP605" s="343"/>
      <c r="EQ605" s="84" t="s">
        <v>2113</v>
      </c>
      <c r="ES605" s="84" t="s">
        <v>4</v>
      </c>
      <c r="ET605" s="343"/>
      <c r="EU605" s="84" t="s">
        <v>114</v>
      </c>
      <c r="EV605" s="343"/>
      <c r="EW605" s="84" t="s">
        <v>1368</v>
      </c>
      <c r="EX605" s="343"/>
      <c r="EY605" s="84" t="s">
        <v>8</v>
      </c>
      <c r="FA605" s="84" t="s">
        <v>26</v>
      </c>
      <c r="FB605" s="343"/>
      <c r="FD605" s="343"/>
      <c r="FE605" s="84" t="s">
        <v>1864</v>
      </c>
      <c r="FF605" s="84" t="s">
        <v>1865</v>
      </c>
      <c r="FG605" s="84" t="s">
        <v>26</v>
      </c>
      <c r="FH605" s="96" t="s">
        <v>3884</v>
      </c>
      <c r="FI605" s="84" t="s">
        <v>1839</v>
      </c>
      <c r="FJ605" s="84" t="s">
        <v>53</v>
      </c>
      <c r="FK605" s="84" t="s">
        <v>68</v>
      </c>
      <c r="FL605" t="s">
        <v>2783</v>
      </c>
      <c r="FM605" s="84" t="s">
        <v>2775</v>
      </c>
      <c r="FN605" s="84" t="s">
        <v>1839</v>
      </c>
      <c r="FO605" s="84" t="s">
        <v>1890</v>
      </c>
      <c r="FP605" s="84" t="s">
        <v>2784</v>
      </c>
      <c r="FQ605" s="84" t="s">
        <v>1375</v>
      </c>
      <c r="FR605" s="84" t="s">
        <v>1434</v>
      </c>
      <c r="FS605" s="84" t="s">
        <v>1844</v>
      </c>
      <c r="FT605" s="84" t="s">
        <v>1845</v>
      </c>
      <c r="FU605" s="84" t="s">
        <v>9</v>
      </c>
      <c r="FV605" t="s">
        <v>2785</v>
      </c>
      <c r="FW605" s="84" t="s">
        <v>1846</v>
      </c>
      <c r="FX605" s="84" t="s">
        <v>2786</v>
      </c>
      <c r="FY605" s="84" t="s">
        <v>2774</v>
      </c>
      <c r="FZ605" s="84" t="s">
        <v>2057</v>
      </c>
      <c r="GA605" s="84" t="s">
        <v>1375</v>
      </c>
      <c r="GB605" s="84" t="s">
        <v>1375</v>
      </c>
      <c r="GC605" s="343"/>
      <c r="GD605" s="343"/>
      <c r="GE605" s="343"/>
      <c r="GF605" s="355"/>
      <c r="GG605" s="355"/>
      <c r="GH605" s="331" t="s">
        <v>1375</v>
      </c>
      <c r="GI605" s="84" t="s">
        <v>9</v>
      </c>
      <c r="GJ605" s="84" t="s">
        <v>1433</v>
      </c>
      <c r="GK605" s="84" t="s">
        <v>1375</v>
      </c>
      <c r="GL605" s="84" t="s">
        <v>9</v>
      </c>
      <c r="GM605" s="84" t="s">
        <v>1375</v>
      </c>
      <c r="GN605" s="84" t="s">
        <v>1375</v>
      </c>
      <c r="GO605" s="343"/>
      <c r="GP605" s="84" t="s">
        <v>1850</v>
      </c>
      <c r="GQ605" s="343"/>
      <c r="GR605" s="84" t="s">
        <v>2787</v>
      </c>
      <c r="GS605" s="343"/>
      <c r="GT605" s="84" t="s">
        <v>1375</v>
      </c>
      <c r="GU605" s="84" t="s">
        <v>1375</v>
      </c>
      <c r="GV605" s="84" t="s">
        <v>9</v>
      </c>
      <c r="GW605" s="84" t="s">
        <v>2788</v>
      </c>
      <c r="GX605" s="84" t="s">
        <v>2775</v>
      </c>
      <c r="GY605"/>
      <c r="GZ605"/>
      <c r="HA605" s="97"/>
      <c r="HC605" s="84" t="str">
        <f ca="1">IFERROR(INDIRECT("'[2021_Ignition_Tracker_QC_File_20210520.xlsm]Ignition Tracker'!"&amp;ADDRESS(MATCH($A605,'[3]Ignition Tracker'!$A:$A,0),MATCH(HC$1,'[3]Ignition Tracker'!$1:$1,0))),"")</f>
        <v/>
      </c>
    </row>
    <row r="606" spans="1:211" s="84" customFormat="1" x14ac:dyDescent="0.35">
      <c r="A606" s="137">
        <v>220</v>
      </c>
      <c r="B606" s="343"/>
      <c r="C606" s="84" t="s">
        <v>1412</v>
      </c>
      <c r="D606" s="124">
        <v>44313</v>
      </c>
      <c r="E606" s="124">
        <v>44313</v>
      </c>
      <c r="F606" s="345"/>
      <c r="G606" s="125" t="s">
        <v>4025</v>
      </c>
      <c r="H606" s="97" t="s">
        <v>1375</v>
      </c>
      <c r="I606" s="126" t="s">
        <v>25</v>
      </c>
      <c r="J606" s="343"/>
      <c r="K606" s="355"/>
      <c r="L606" s="127">
        <v>44306</v>
      </c>
      <c r="M606" s="360"/>
      <c r="N606" s="267" t="s">
        <v>19657</v>
      </c>
      <c r="O606" s="354"/>
      <c r="P606" s="354"/>
      <c r="Q606" s="127"/>
      <c r="R606" s="127"/>
      <c r="S606" s="127"/>
      <c r="T606" s="126"/>
      <c r="U606" s="124"/>
      <c r="V606" s="124"/>
      <c r="W606" s="126"/>
      <c r="X606" s="362"/>
      <c r="Y606" s="362"/>
      <c r="Z606" s="126"/>
      <c r="AA606" s="126" t="s">
        <v>25</v>
      </c>
      <c r="AB606" s="124">
        <v>44306</v>
      </c>
      <c r="AC606" s="124"/>
      <c r="AD606" s="362"/>
      <c r="AE606" s="362"/>
      <c r="AF606" s="363"/>
      <c r="AG606" s="363"/>
      <c r="AH606" s="97" t="s">
        <v>1375</v>
      </c>
      <c r="AI606" s="124">
        <v>44221</v>
      </c>
      <c r="AJ606" s="252">
        <v>0.48680555555555555</v>
      </c>
      <c r="AK606" s="124">
        <v>44221</v>
      </c>
      <c r="AL606" s="252">
        <v>0.47500000000000003</v>
      </c>
      <c r="AM606" s="85" t="s">
        <v>28</v>
      </c>
      <c r="AN606" s="85" t="s">
        <v>25</v>
      </c>
      <c r="AO606" s="85" t="s">
        <v>26</v>
      </c>
      <c r="AP606" s="85">
        <v>1224307</v>
      </c>
      <c r="AQ606" s="85" t="s">
        <v>3909</v>
      </c>
      <c r="AR606" s="85"/>
      <c r="AS606" s="335" t="s">
        <v>3925</v>
      </c>
      <c r="AT606" s="335">
        <v>120462306</v>
      </c>
      <c r="AU606" s="85">
        <v>119817513</v>
      </c>
      <c r="AV606" s="85"/>
      <c r="AW606" s="85"/>
      <c r="AX606" s="97" t="s">
        <v>1375</v>
      </c>
      <c r="AY606" s="85" t="s">
        <v>26</v>
      </c>
      <c r="AZ606" s="85" t="s">
        <v>25</v>
      </c>
      <c r="BA606" s="85" t="s">
        <v>26</v>
      </c>
      <c r="BB606" s="85" t="s">
        <v>26</v>
      </c>
      <c r="BC606" s="365"/>
      <c r="BD606" s="85" t="s">
        <v>27</v>
      </c>
      <c r="BE606" s="85" t="s">
        <v>13</v>
      </c>
      <c r="BF606" s="85" t="s">
        <v>34</v>
      </c>
      <c r="BG606" s="85" t="s">
        <v>34</v>
      </c>
      <c r="BH606" s="304" t="s">
        <v>18051</v>
      </c>
      <c r="BI606" s="355"/>
      <c r="BM606" s="123" t="s">
        <v>102</v>
      </c>
      <c r="BN606" s="123" t="s">
        <v>1378</v>
      </c>
      <c r="BO606" s="123" t="s">
        <v>1387</v>
      </c>
      <c r="BP606" s="123" t="s">
        <v>25</v>
      </c>
      <c r="BQ606" s="4" t="s">
        <v>8</v>
      </c>
      <c r="BR606" s="123" t="s">
        <v>1614</v>
      </c>
      <c r="BS606" s="123" t="s">
        <v>1408</v>
      </c>
      <c r="BT606" t="s">
        <v>15199</v>
      </c>
      <c r="BU606" t="s">
        <v>15200</v>
      </c>
      <c r="BV606" s="96" t="s">
        <v>1375</v>
      </c>
      <c r="BW606" s="85" t="s">
        <v>1404</v>
      </c>
      <c r="BX606" s="372"/>
      <c r="BY606" s="372"/>
      <c r="BZ606" s="129" t="s">
        <v>45</v>
      </c>
      <c r="CA606" t="s">
        <v>3949</v>
      </c>
      <c r="CB606">
        <v>12000</v>
      </c>
      <c r="CC606" s="126"/>
      <c r="CD606" s="123"/>
      <c r="CE606" s="123" t="s">
        <v>1444</v>
      </c>
      <c r="CG606" s="126"/>
      <c r="CH606" s="123"/>
      <c r="CI606" s="126"/>
      <c r="CJ606" s="85" t="s">
        <v>26</v>
      </c>
      <c r="CK606" s="85" t="s">
        <v>26</v>
      </c>
      <c r="CL606" s="85"/>
      <c r="CM606" s="85"/>
      <c r="CN606" s="96" t="s">
        <v>3903</v>
      </c>
      <c r="CO606" s="155"/>
      <c r="CP606" s="155"/>
      <c r="CQ606" s="285"/>
      <c r="CR606" s="155"/>
      <c r="CS606" s="378"/>
      <c r="CT606" s="155"/>
      <c r="CU606" s="155"/>
      <c r="CV606" s="155"/>
      <c r="CW606" s="155"/>
      <c r="CX606" s="155"/>
      <c r="CY606" s="155"/>
      <c r="CZ606" s="155"/>
      <c r="DA606" s="155"/>
      <c r="DB606" s="155"/>
      <c r="DC606" s="155"/>
      <c r="DD606" s="155"/>
      <c r="DE606" s="155"/>
      <c r="DF606" s="155"/>
      <c r="DG606" s="155"/>
      <c r="DH606" s="284" t="s">
        <v>1375</v>
      </c>
      <c r="DI606" s="4"/>
      <c r="DJ606" s="4"/>
      <c r="DK606" s="4"/>
      <c r="DL606" s="127"/>
      <c r="DM606" s="4"/>
      <c r="DN606" s="4"/>
      <c r="DO606" s="340"/>
      <c r="DP606" s="340"/>
      <c r="DQ606" s="4"/>
      <c r="DR606" s="340"/>
      <c r="DS606" s="340"/>
      <c r="DT606" s="343"/>
      <c r="DU606" s="343"/>
      <c r="DZ606" s="355"/>
      <c r="EC606" s="125"/>
      <c r="ED606" s="343"/>
      <c r="EE606" s="343"/>
      <c r="EF606" s="343"/>
      <c r="EG606" s="355"/>
      <c r="EH606" s="355"/>
      <c r="EI606" s="126"/>
      <c r="EP606" s="343"/>
      <c r="ET606" s="343"/>
      <c r="EV606" s="343"/>
      <c r="EX606" s="343"/>
      <c r="FB606" s="343"/>
      <c r="FD606" s="343"/>
      <c r="FH606" s="96" t="s">
        <v>1375</v>
      </c>
      <c r="FL606"/>
      <c r="FV606"/>
      <c r="GC606" s="343"/>
      <c r="GD606" s="343"/>
      <c r="GE606" s="343"/>
      <c r="GF606" s="355"/>
      <c r="GG606" s="355"/>
      <c r="GH606" s="331"/>
      <c r="GO606" s="343"/>
      <c r="GQ606" s="343"/>
      <c r="GS606" s="343"/>
      <c r="GY606"/>
      <c r="GZ606"/>
      <c r="HA606" s="97"/>
    </row>
    <row r="607" spans="1:211" s="84" customFormat="1" x14ac:dyDescent="0.35">
      <c r="A607" s="300">
        <v>100</v>
      </c>
      <c r="B607" s="339"/>
      <c r="C607" s="304" t="s">
        <v>1559</v>
      </c>
      <c r="D607" s="89"/>
      <c r="E607" s="89">
        <v>44342</v>
      </c>
      <c r="F607" s="339"/>
      <c r="G607" s="125" t="s">
        <v>2872</v>
      </c>
      <c r="H607" s="302" t="s">
        <v>1375</v>
      </c>
      <c r="I607" s="304" t="s">
        <v>3884</v>
      </c>
      <c r="J607" s="339"/>
      <c r="K607" s="355"/>
      <c r="L607" s="305"/>
      <c r="M607" s="354"/>
      <c r="N607" s="267" t="s">
        <v>19657</v>
      </c>
      <c r="O607" s="354"/>
      <c r="P607" s="354"/>
      <c r="Q607" s="305"/>
      <c r="R607" s="305"/>
      <c r="S607" s="305"/>
      <c r="T607" s="87"/>
      <c r="U607" s="89"/>
      <c r="V607" s="89"/>
      <c r="W607" s="123"/>
      <c r="X607" s="339"/>
      <c r="Y607" s="339"/>
      <c r="Z607" s="304"/>
      <c r="AA607" s="304"/>
      <c r="AB607" s="89"/>
      <c r="AC607" s="89"/>
      <c r="AD607" s="339"/>
      <c r="AE607" s="339"/>
      <c r="AF607" s="355"/>
      <c r="AG607" s="355"/>
      <c r="AH607" s="302" t="s">
        <v>1375</v>
      </c>
      <c r="AI607" s="89">
        <v>44221</v>
      </c>
      <c r="AJ607" s="306" t="s">
        <v>2874</v>
      </c>
      <c r="AK607" s="89">
        <v>44221</v>
      </c>
      <c r="AL607" s="306" t="s">
        <v>2874</v>
      </c>
      <c r="AM607" s="87" t="s">
        <v>28</v>
      </c>
      <c r="AN607" s="87" t="s">
        <v>25</v>
      </c>
      <c r="AO607" s="87" t="s">
        <v>26</v>
      </c>
      <c r="AP607" s="87" t="s">
        <v>2875</v>
      </c>
      <c r="AQ607" s="87"/>
      <c r="AR607" s="87"/>
      <c r="AS607" s="334" t="s">
        <v>2876</v>
      </c>
      <c r="AT607" s="334"/>
      <c r="AU607" s="87"/>
      <c r="AV607" s="87" t="s">
        <v>2898</v>
      </c>
      <c r="AW607" s="87" t="s">
        <v>14724</v>
      </c>
      <c r="AX607" s="302" t="s">
        <v>1375</v>
      </c>
      <c r="AY607" s="87" t="s">
        <v>6</v>
      </c>
      <c r="AZ607" s="87" t="s">
        <v>6</v>
      </c>
      <c r="BA607" s="87" t="s">
        <v>25</v>
      </c>
      <c r="BB607" s="87" t="s">
        <v>25</v>
      </c>
      <c r="BC607" s="355"/>
      <c r="BD607" s="87" t="s">
        <v>6</v>
      </c>
      <c r="BE607" s="87" t="s">
        <v>16</v>
      </c>
      <c r="BF607" s="87" t="s">
        <v>34</v>
      </c>
      <c r="BG607" s="87"/>
      <c r="BH607" s="304" t="s">
        <v>115</v>
      </c>
      <c r="BI607" s="355"/>
      <c r="BJ607" s="304"/>
      <c r="BK607" s="304"/>
      <c r="BL607" s="304"/>
      <c r="BM607" s="304" t="s">
        <v>1501</v>
      </c>
      <c r="BN607" s="304" t="s">
        <v>1378</v>
      </c>
      <c r="BO607" s="304" t="s">
        <v>1398</v>
      </c>
      <c r="BP607" s="304"/>
      <c r="BQ607" s="116" t="s">
        <v>8</v>
      </c>
      <c r="BR607" s="304"/>
      <c r="BS607" s="304"/>
      <c r="BT607"/>
      <c r="BU607"/>
      <c r="BV607" s="302" t="s">
        <v>1375</v>
      </c>
      <c r="BW607" s="87" t="s">
        <v>1404</v>
      </c>
      <c r="BX607" s="372"/>
      <c r="BY607" s="372"/>
      <c r="BZ607" s="8" t="s">
        <v>154</v>
      </c>
      <c r="CA607" t="s">
        <v>2899</v>
      </c>
      <c r="CB607">
        <v>12000</v>
      </c>
      <c r="CC607" s="116"/>
      <c r="CD607" s="304" t="s">
        <v>1812</v>
      </c>
      <c r="CE607" s="304"/>
      <c r="CF607" s="304"/>
      <c r="CG607" s="304"/>
      <c r="CH607" s="304">
        <v>246</v>
      </c>
      <c r="CI607" s="116"/>
      <c r="CJ607" s="87" t="s">
        <v>26</v>
      </c>
      <c r="CK607" s="87" t="s">
        <v>26</v>
      </c>
      <c r="CL607" s="87"/>
      <c r="CM607" s="87"/>
      <c r="CN607" s="96" t="s">
        <v>2822</v>
      </c>
      <c r="CO607" s="155"/>
      <c r="CP607" s="155"/>
      <c r="CQ607" s="285"/>
      <c r="CR607" s="155"/>
      <c r="CS607" s="378"/>
      <c r="CT607" s="155"/>
      <c r="CU607" s="155"/>
      <c r="CV607" s="155"/>
      <c r="CW607" s="155"/>
      <c r="CX607" s="155"/>
      <c r="CY607" s="155"/>
      <c r="CZ607" s="155"/>
      <c r="DA607" s="155"/>
      <c r="DB607" s="155"/>
      <c r="DC607" s="155"/>
      <c r="DD607" s="155"/>
      <c r="DE607" s="155"/>
      <c r="DF607" s="155"/>
      <c r="DG607" s="155"/>
      <c r="DH607" s="284" t="s">
        <v>1375</v>
      </c>
      <c r="DI607" s="127"/>
      <c r="DJ607" s="84" t="s">
        <v>2266</v>
      </c>
      <c r="DK607" s="130" t="s">
        <v>2874</v>
      </c>
      <c r="DL607" s="127" t="s">
        <v>2873</v>
      </c>
      <c r="DM607" s="84" t="s">
        <v>2875</v>
      </c>
      <c r="DN607" s="84" t="s">
        <v>2876</v>
      </c>
      <c r="DO607" s="343"/>
      <c r="DP607" s="343"/>
      <c r="DR607" s="343"/>
      <c r="DS607" s="343"/>
      <c r="DT607" s="343"/>
      <c r="DU607" s="343"/>
      <c r="DV607" s="84">
        <v>13501112</v>
      </c>
      <c r="DW607" s="84" t="s">
        <v>2877</v>
      </c>
      <c r="DX607" s="84">
        <v>9260</v>
      </c>
      <c r="DZ607" s="355"/>
      <c r="EA607" s="84" t="s">
        <v>26</v>
      </c>
      <c r="ED607" s="343"/>
      <c r="EE607" s="343"/>
      <c r="EF607" s="343"/>
      <c r="EG607" s="355"/>
      <c r="EH607" s="355"/>
      <c r="EI607" s="126"/>
      <c r="EL607" s="84" t="s">
        <v>25</v>
      </c>
      <c r="EP607" s="343"/>
      <c r="ET607" s="343"/>
      <c r="EV607" s="343"/>
      <c r="EX607" s="343"/>
      <c r="EY607" s="84" t="s">
        <v>8</v>
      </c>
      <c r="FB607" s="343"/>
      <c r="FD607" s="343"/>
      <c r="FE607" s="84" t="s">
        <v>2878</v>
      </c>
      <c r="FF607" s="84" t="s">
        <v>1865</v>
      </c>
      <c r="FH607" s="96" t="s">
        <v>1375</v>
      </c>
      <c r="FL607"/>
      <c r="FV607"/>
      <c r="GC607" s="343"/>
      <c r="GD607" s="343"/>
      <c r="GE607" s="343"/>
      <c r="GF607" s="355"/>
      <c r="GG607" s="355"/>
      <c r="GH607" s="331"/>
      <c r="GO607" s="343"/>
      <c r="GQ607" s="343"/>
      <c r="GS607" s="343"/>
      <c r="GY607"/>
      <c r="GZ607" t="str">
        <f ca="1">IFERROR(INDIRECT("'[2021_Ignition_Tracker_QC_File_20210528.xlsm]Ignition Tracker'!"&amp;ADDRESS(MATCH($A607,'[2]Ignition Tracker'!$A:$A,0),MATCH(GZ$1,'[2]Ignition Tracker'!$1:$1,0))),"")</f>
        <v/>
      </c>
      <c r="HA607" s="97" t="str">
        <f ca="1">IFERROR(INDIRECT("'[2021_Ignition_Tracker_QC_File_20210528.xlsm]Ignition Tracker'!"&amp;ADDRESS(MATCH($A607,'[2]Ignition Tracker'!$A:$A,0),MATCH(HA$1,'[2]Ignition Tracker'!$1:$1,0))),"")</f>
        <v/>
      </c>
      <c r="HB607" s="84" t="str">
        <f ca="1">IFERROR(INDIRECT("'[2021_Ignition_Tracker_QC_File_20210528.xlsm]Ignition Tracker'!"&amp;ADDRESS(MATCH($A607,'[2]Ignition Tracker'!$A:$A,0),MATCH(HB$1,'[2]Ignition Tracker'!$1:$1,0))),"")</f>
        <v/>
      </c>
      <c r="HC607" s="84" t="str">
        <f ca="1">IFERROR(INDIRECT("'[2021_Ignition_Tracker_QC_File_20210528.xlsm]Ignition Tracker'!"&amp;ADDRESS(MATCH($A607,'[2]Ignition Tracker'!$A:$A,0),MATCH(HC$1,'[2]Ignition Tracker'!$1:$1,0))),"")</f>
        <v/>
      </c>
    </row>
    <row r="608" spans="1:211" s="84" customFormat="1" x14ac:dyDescent="0.35">
      <c r="A608" s="137">
        <v>80</v>
      </c>
      <c r="B608" s="343"/>
      <c r="C608" s="84" t="s">
        <v>1412</v>
      </c>
      <c r="D608" s="124">
        <v>44221</v>
      </c>
      <c r="E608" s="124">
        <v>44221</v>
      </c>
      <c r="F608" s="343"/>
      <c r="G608" s="125" t="s">
        <v>2627</v>
      </c>
      <c r="H608" s="97" t="s">
        <v>1375</v>
      </c>
      <c r="I608" s="126"/>
      <c r="J608" s="343"/>
      <c r="K608" s="355"/>
      <c r="L608" s="127"/>
      <c r="M608" s="360"/>
      <c r="N608" s="267" t="s">
        <v>19657</v>
      </c>
      <c r="O608" s="354"/>
      <c r="P608" s="354"/>
      <c r="Q608" s="127"/>
      <c r="R608" s="127"/>
      <c r="S608" s="127"/>
      <c r="T608" s="126"/>
      <c r="U608" s="124"/>
      <c r="V608" s="124"/>
      <c r="W608" s="126"/>
      <c r="X608" s="362"/>
      <c r="Y608" s="362"/>
      <c r="Z608" s="126"/>
      <c r="AA608" s="126"/>
      <c r="AB608" s="124"/>
      <c r="AC608" s="124"/>
      <c r="AD608" s="362"/>
      <c r="AE608" s="362"/>
      <c r="AF608" s="363"/>
      <c r="AG608" s="363"/>
      <c r="AH608" s="97" t="s">
        <v>1375</v>
      </c>
      <c r="AI608" s="124">
        <v>44221</v>
      </c>
      <c r="AJ608" s="252" t="s">
        <v>2629</v>
      </c>
      <c r="AK608" s="124"/>
      <c r="AL608" s="252"/>
      <c r="AM608" s="85" t="s">
        <v>28</v>
      </c>
      <c r="AN608" s="85" t="s">
        <v>26</v>
      </c>
      <c r="AO608" s="85" t="s">
        <v>25</v>
      </c>
      <c r="AP608" s="85"/>
      <c r="AQ608" s="85"/>
      <c r="AR608" s="85"/>
      <c r="AS608" s="335">
        <v>977792364</v>
      </c>
      <c r="AT608" s="335"/>
      <c r="AU608" s="85"/>
      <c r="AV608" s="85"/>
      <c r="AW608" s="85"/>
      <c r="AX608" s="97" t="s">
        <v>1375</v>
      </c>
      <c r="AY608" s="85" t="s">
        <v>26</v>
      </c>
      <c r="AZ608" s="85" t="s">
        <v>26</v>
      </c>
      <c r="BA608" s="85" t="s">
        <v>26</v>
      </c>
      <c r="BB608" s="85" t="s">
        <v>26</v>
      </c>
      <c r="BC608" s="355"/>
      <c r="BD608" s="85" t="s">
        <v>33</v>
      </c>
      <c r="BE608" s="85" t="s">
        <v>16</v>
      </c>
      <c r="BF608" s="85"/>
      <c r="BG608" s="85"/>
      <c r="BH608" s="304" t="s">
        <v>18049</v>
      </c>
      <c r="BI608" s="355"/>
      <c r="BM608" s="123" t="s">
        <v>32</v>
      </c>
      <c r="BN608" s="123"/>
      <c r="BO608" s="123"/>
      <c r="BP608" s="123"/>
      <c r="BQ608" s="4" t="s">
        <v>8</v>
      </c>
      <c r="BR608" s="123"/>
      <c r="BS608" s="123"/>
      <c r="BT608"/>
      <c r="BU608"/>
      <c r="BV608" s="96" t="s">
        <v>1375</v>
      </c>
      <c r="BW608" s="85" t="s">
        <v>1404</v>
      </c>
      <c r="BX608" s="372"/>
      <c r="BY608" s="372"/>
      <c r="BZ608" s="129" t="s">
        <v>71</v>
      </c>
      <c r="CA608" t="s">
        <v>2695</v>
      </c>
      <c r="CB608">
        <v>12000</v>
      </c>
      <c r="CC608" s="126"/>
      <c r="CD608" s="84" t="s">
        <v>1368</v>
      </c>
      <c r="CE608" s="123" t="s">
        <v>17</v>
      </c>
      <c r="CG608" s="126"/>
      <c r="CH608" s="123">
        <v>246</v>
      </c>
      <c r="CI608" s="126"/>
      <c r="CJ608" s="85" t="s">
        <v>26</v>
      </c>
      <c r="CK608" s="85" t="s">
        <v>26</v>
      </c>
      <c r="CL608" s="85"/>
      <c r="CM608" s="85"/>
      <c r="CN608" s="96" t="s">
        <v>2630</v>
      </c>
      <c r="CO608" s="155"/>
      <c r="CP608" s="155"/>
      <c r="CQ608" s="285"/>
      <c r="CR608" s="155"/>
      <c r="CS608" s="378"/>
      <c r="CT608" s="155"/>
      <c r="CU608" s="155"/>
      <c r="CV608" s="155"/>
      <c r="CW608" s="155"/>
      <c r="CX608" s="155"/>
      <c r="CY608" s="155"/>
      <c r="CZ608" s="155"/>
      <c r="DA608" s="155"/>
      <c r="DB608" s="155"/>
      <c r="DC608" s="155"/>
      <c r="DD608" s="155"/>
      <c r="DE608" s="155"/>
      <c r="DF608" s="155"/>
      <c r="DG608" s="155"/>
      <c r="DH608" s="284" t="s">
        <v>1375</v>
      </c>
      <c r="DI608" s="127" t="s">
        <v>120</v>
      </c>
      <c r="DJ608" s="84" t="s">
        <v>2631</v>
      </c>
      <c r="DK608" s="130" t="s">
        <v>2629</v>
      </c>
      <c r="DL608" s="127" t="s">
        <v>2628</v>
      </c>
      <c r="DN608" s="84">
        <v>977792364</v>
      </c>
      <c r="DO608" s="343"/>
      <c r="DP608" s="343"/>
      <c r="DQ608" s="84" t="s">
        <v>2632</v>
      </c>
      <c r="DR608" s="343"/>
      <c r="DS608" s="343"/>
      <c r="DT608" s="343"/>
      <c r="DU608" s="343"/>
      <c r="DV608" s="84">
        <v>103351104</v>
      </c>
      <c r="DW608" s="84" t="s">
        <v>2633</v>
      </c>
      <c r="DX608" s="84">
        <v>2640</v>
      </c>
      <c r="DY608" s="84">
        <v>1</v>
      </c>
      <c r="DZ608" s="355"/>
      <c r="EA608" s="84" t="s">
        <v>25</v>
      </c>
      <c r="EB608" s="84">
        <v>7</v>
      </c>
      <c r="EC608" s="84" t="s">
        <v>1887</v>
      </c>
      <c r="ED608" s="343"/>
      <c r="EE608" s="343"/>
      <c r="EF608" s="343"/>
      <c r="EG608" s="355"/>
      <c r="EH608" s="355"/>
      <c r="EI608" s="126"/>
      <c r="EJ608" s="84" t="s">
        <v>26</v>
      </c>
      <c r="EK608" s="84" t="s">
        <v>25</v>
      </c>
      <c r="EL608" s="84" t="s">
        <v>26</v>
      </c>
      <c r="EM608" s="84" t="s">
        <v>1834</v>
      </c>
      <c r="EN608" s="84" t="s">
        <v>2634</v>
      </c>
      <c r="EO608" s="84" t="s">
        <v>1760</v>
      </c>
      <c r="EP608" s="343"/>
      <c r="EQ608" s="84" t="s">
        <v>1761</v>
      </c>
      <c r="ES608" s="84" t="s">
        <v>1956</v>
      </c>
      <c r="ET608" s="343"/>
      <c r="EU608" s="84" t="s">
        <v>112</v>
      </c>
      <c r="EV608" s="343"/>
      <c r="EW608" s="84" t="s">
        <v>1368</v>
      </c>
      <c r="EX608" s="343"/>
      <c r="EY608" s="84" t="s">
        <v>8</v>
      </c>
      <c r="FA608" s="84" t="s">
        <v>26</v>
      </c>
      <c r="FB608" s="343"/>
      <c r="FD608" s="343"/>
      <c r="FH608" s="96" t="s">
        <v>1375</v>
      </c>
      <c r="FL608"/>
      <c r="FV608"/>
      <c r="GC608" s="343"/>
      <c r="GD608" s="343"/>
      <c r="GE608" s="343"/>
      <c r="GF608" s="355"/>
      <c r="GG608" s="355"/>
      <c r="GH608" s="331"/>
      <c r="GO608" s="343"/>
      <c r="GQ608" s="343"/>
      <c r="GS608" s="343"/>
      <c r="GY608"/>
      <c r="GZ608"/>
      <c r="HA608" s="97"/>
    </row>
    <row r="609" spans="1:211" s="84" customFormat="1" x14ac:dyDescent="0.35">
      <c r="A609" s="137">
        <v>79</v>
      </c>
      <c r="B609" s="343"/>
      <c r="C609" s="84" t="s">
        <v>1412</v>
      </c>
      <c r="D609" s="124">
        <v>44221</v>
      </c>
      <c r="E609" s="124">
        <v>44221</v>
      </c>
      <c r="F609" s="343"/>
      <c r="G609" s="125" t="s">
        <v>2635</v>
      </c>
      <c r="H609" s="97" t="s">
        <v>1375</v>
      </c>
      <c r="I609" s="126"/>
      <c r="J609" s="343"/>
      <c r="K609" s="355"/>
      <c r="L609" s="127"/>
      <c r="M609" s="360"/>
      <c r="N609" s="267" t="s">
        <v>19657</v>
      </c>
      <c r="O609" s="354"/>
      <c r="P609" s="354"/>
      <c r="Q609" s="127"/>
      <c r="R609" s="127"/>
      <c r="S609" s="127"/>
      <c r="T609" s="126"/>
      <c r="U609" s="124"/>
      <c r="V609" s="124"/>
      <c r="W609" s="126"/>
      <c r="X609" s="362"/>
      <c r="Y609" s="362"/>
      <c r="Z609" s="126"/>
      <c r="AA609" s="126"/>
      <c r="AB609" s="124"/>
      <c r="AC609" s="124"/>
      <c r="AD609" s="362"/>
      <c r="AE609" s="362"/>
      <c r="AF609" s="363"/>
      <c r="AG609" s="363"/>
      <c r="AH609" s="97" t="s">
        <v>1375</v>
      </c>
      <c r="AI609" s="124">
        <v>44221</v>
      </c>
      <c r="AJ609" s="252" t="s">
        <v>2636</v>
      </c>
      <c r="AK609" s="124"/>
      <c r="AL609" s="252"/>
      <c r="AM609" s="85" t="s">
        <v>28</v>
      </c>
      <c r="AN609" s="85" t="s">
        <v>26</v>
      </c>
      <c r="AO609" s="85" t="s">
        <v>26</v>
      </c>
      <c r="AP609" s="85"/>
      <c r="AQ609" s="85"/>
      <c r="AR609" s="85"/>
      <c r="AS609" s="335">
        <v>974276375</v>
      </c>
      <c r="AT609" s="335"/>
      <c r="AU609" s="85"/>
      <c r="AV609" s="85"/>
      <c r="AW609" s="85"/>
      <c r="AX609" s="97" t="s">
        <v>1375</v>
      </c>
      <c r="AY609" s="85" t="s">
        <v>26</v>
      </c>
      <c r="AZ609" s="85" t="s">
        <v>26</v>
      </c>
      <c r="BA609" s="85" t="s">
        <v>26</v>
      </c>
      <c r="BB609" s="85" t="s">
        <v>26</v>
      </c>
      <c r="BC609" s="355"/>
      <c r="BD609" s="85" t="s">
        <v>33</v>
      </c>
      <c r="BE609" s="85" t="s">
        <v>16</v>
      </c>
      <c r="BF609" s="85"/>
      <c r="BG609" s="85"/>
      <c r="BH609" s="304" t="s">
        <v>18051</v>
      </c>
      <c r="BI609" s="355"/>
      <c r="BM609" s="123" t="s">
        <v>106</v>
      </c>
      <c r="BN609" s="123"/>
      <c r="BO609" s="123"/>
      <c r="BP609" s="123"/>
      <c r="BQ609" s="4" t="s">
        <v>8</v>
      </c>
      <c r="BR609" s="123"/>
      <c r="BS609" s="123"/>
      <c r="BT609"/>
      <c r="BU609"/>
      <c r="BV609" s="96" t="s">
        <v>1375</v>
      </c>
      <c r="BW609" s="85" t="s">
        <v>1404</v>
      </c>
      <c r="BX609" s="372"/>
      <c r="BY609" s="372"/>
      <c r="BZ609" s="129" t="s">
        <v>71</v>
      </c>
      <c r="CA609" t="s">
        <v>2695</v>
      </c>
      <c r="CB609">
        <v>12000</v>
      </c>
      <c r="CC609" s="126"/>
      <c r="CD609" s="84" t="s">
        <v>1368</v>
      </c>
      <c r="CE609" s="123" t="s">
        <v>1452</v>
      </c>
      <c r="CG609" s="126"/>
      <c r="CH609" s="123">
        <v>246</v>
      </c>
      <c r="CI609" s="126"/>
      <c r="CJ609" s="85" t="s">
        <v>26</v>
      </c>
      <c r="CK609" s="85" t="s">
        <v>26</v>
      </c>
      <c r="CL609" s="85"/>
      <c r="CM609" s="85"/>
      <c r="CN609" s="96" t="s">
        <v>2630</v>
      </c>
      <c r="CO609" s="155"/>
      <c r="CP609" s="155"/>
      <c r="CQ609" s="285"/>
      <c r="CR609" s="155"/>
      <c r="CS609" s="378"/>
      <c r="CT609" s="155"/>
      <c r="CU609" s="155"/>
      <c r="CV609" s="155"/>
      <c r="CW609" s="155"/>
      <c r="CX609" s="155"/>
      <c r="CY609" s="155"/>
      <c r="CZ609" s="155"/>
      <c r="DA609" s="155"/>
      <c r="DB609" s="155"/>
      <c r="DC609" s="155"/>
      <c r="DD609" s="155"/>
      <c r="DE609" s="155"/>
      <c r="DF609" s="155"/>
      <c r="DG609" s="155"/>
      <c r="DH609" s="284" t="s">
        <v>1375</v>
      </c>
      <c r="DI609" s="127" t="s">
        <v>120</v>
      </c>
      <c r="DJ609" s="84" t="s">
        <v>2631</v>
      </c>
      <c r="DK609" s="130" t="s">
        <v>2636</v>
      </c>
      <c r="DL609" s="127" t="s">
        <v>2628</v>
      </c>
      <c r="DN609" s="84">
        <v>974276375</v>
      </c>
      <c r="DO609" s="343"/>
      <c r="DP609" s="343"/>
      <c r="DQ609" s="84" t="s">
        <v>2632</v>
      </c>
      <c r="DR609" s="343"/>
      <c r="DS609" s="343"/>
      <c r="DT609" s="343"/>
      <c r="DU609" s="343"/>
      <c r="DV609" s="84">
        <v>103351104</v>
      </c>
      <c r="DW609" s="84" t="s">
        <v>2637</v>
      </c>
      <c r="DX609" s="84">
        <v>1120</v>
      </c>
      <c r="DZ609" s="355"/>
      <c r="EA609" s="84" t="s">
        <v>25</v>
      </c>
      <c r="EB609" s="84">
        <v>7</v>
      </c>
      <c r="EC609" s="84" t="s">
        <v>1887</v>
      </c>
      <c r="ED609" s="343"/>
      <c r="EE609" s="343"/>
      <c r="EF609" s="343"/>
      <c r="EG609" s="355"/>
      <c r="EH609" s="355"/>
      <c r="EI609" s="126"/>
      <c r="EJ609" s="84" t="s">
        <v>26</v>
      </c>
      <c r="EK609" s="84" t="s">
        <v>25</v>
      </c>
      <c r="EL609" s="84" t="s">
        <v>26</v>
      </c>
      <c r="EM609" s="84" t="s">
        <v>1834</v>
      </c>
      <c r="EN609" s="84" t="s">
        <v>2638</v>
      </c>
      <c r="EO609" s="84" t="s">
        <v>1760</v>
      </c>
      <c r="EP609" s="343"/>
      <c r="EQ609" s="84" t="s">
        <v>1761</v>
      </c>
      <c r="ES609" s="84" t="s">
        <v>1956</v>
      </c>
      <c r="ET609" s="343"/>
      <c r="EU609" s="84" t="s">
        <v>112</v>
      </c>
      <c r="EV609" s="343"/>
      <c r="EW609" s="84" t="s">
        <v>1368</v>
      </c>
      <c r="EX609" s="343"/>
      <c r="EY609" s="84" t="s">
        <v>8</v>
      </c>
      <c r="FA609" s="84" t="s">
        <v>26</v>
      </c>
      <c r="FB609" s="343"/>
      <c r="FD609" s="343"/>
      <c r="FH609" s="96" t="s">
        <v>1375</v>
      </c>
      <c r="FL609"/>
      <c r="FV609"/>
      <c r="GC609" s="343"/>
      <c r="GD609" s="343"/>
      <c r="GE609" s="343"/>
      <c r="GF609" s="355"/>
      <c r="GG609" s="355"/>
      <c r="GH609" s="331"/>
      <c r="GO609" s="343"/>
      <c r="GQ609" s="343"/>
      <c r="GS609" s="343"/>
      <c r="GY609"/>
      <c r="GZ609"/>
      <c r="HA609" s="97"/>
    </row>
    <row r="610" spans="1:211" s="84" customFormat="1" x14ac:dyDescent="0.35">
      <c r="A610" s="137">
        <v>78</v>
      </c>
      <c r="B610" s="343"/>
      <c r="C610" s="84" t="s">
        <v>1412</v>
      </c>
      <c r="D610" s="124">
        <v>44294</v>
      </c>
      <c r="E610" s="124">
        <v>44287</v>
      </c>
      <c r="F610" s="343"/>
      <c r="G610" s="125" t="s">
        <v>2639</v>
      </c>
      <c r="H610" s="97" t="s">
        <v>1375</v>
      </c>
      <c r="I610" s="126"/>
      <c r="J610" s="343"/>
      <c r="K610" s="355"/>
      <c r="L610" s="127"/>
      <c r="M610" s="360"/>
      <c r="N610" s="267" t="s">
        <v>19657</v>
      </c>
      <c r="O610" s="354"/>
      <c r="P610" s="354"/>
      <c r="Q610" s="127"/>
      <c r="R610" s="127"/>
      <c r="S610" s="127"/>
      <c r="T610" s="126"/>
      <c r="U610" s="124"/>
      <c r="V610" s="124"/>
      <c r="W610" s="126"/>
      <c r="X610" s="362"/>
      <c r="Y610" s="362"/>
      <c r="Z610" s="126"/>
      <c r="AA610" s="126"/>
      <c r="AB610" s="124"/>
      <c r="AC610" s="124"/>
      <c r="AD610" s="362"/>
      <c r="AE610" s="362"/>
      <c r="AF610" s="363"/>
      <c r="AG610" s="363"/>
      <c r="AH610" s="97" t="s">
        <v>1375</v>
      </c>
      <c r="AI610" s="124">
        <v>44219</v>
      </c>
      <c r="AJ610" s="252">
        <v>0.82847222222222217</v>
      </c>
      <c r="AK610" s="124">
        <v>44219</v>
      </c>
      <c r="AL610" s="252">
        <v>0.82638888888888884</v>
      </c>
      <c r="AM610" s="85" t="s">
        <v>28</v>
      </c>
      <c r="AN610" s="85" t="s">
        <v>26</v>
      </c>
      <c r="AO610" s="85" t="s">
        <v>26</v>
      </c>
      <c r="AP610" s="85" t="s">
        <v>2642</v>
      </c>
      <c r="AQ610" s="85" t="s">
        <v>2643</v>
      </c>
      <c r="AR610" s="85"/>
      <c r="AS610" s="335" t="s">
        <v>2644</v>
      </c>
      <c r="AT610" s="335">
        <v>120460278</v>
      </c>
      <c r="AU610" s="85"/>
      <c r="AV610" s="85"/>
      <c r="AW610" s="85" t="s">
        <v>17753</v>
      </c>
      <c r="AX610" s="97" t="s">
        <v>1375</v>
      </c>
      <c r="AY610" s="85" t="s">
        <v>26</v>
      </c>
      <c r="AZ610" s="85" t="s">
        <v>25</v>
      </c>
      <c r="BA610" s="85" t="s">
        <v>26</v>
      </c>
      <c r="BB610" s="85" t="s">
        <v>26</v>
      </c>
      <c r="BC610" s="355"/>
      <c r="BD610" s="85" t="s">
        <v>27</v>
      </c>
      <c r="BE610" s="85" t="s">
        <v>13</v>
      </c>
      <c r="BF610" s="85" t="s">
        <v>34</v>
      </c>
      <c r="BG610" s="85" t="s">
        <v>34</v>
      </c>
      <c r="BH610" s="304" t="s">
        <v>18051</v>
      </c>
      <c r="BI610" s="355"/>
      <c r="BM610" s="123" t="s">
        <v>103</v>
      </c>
      <c r="BN610" s="123" t="s">
        <v>1380</v>
      </c>
      <c r="BO610" s="123" t="s">
        <v>1385</v>
      </c>
      <c r="BP610" s="123" t="s">
        <v>26</v>
      </c>
      <c r="BQ610" s="4" t="s">
        <v>8</v>
      </c>
      <c r="BR610" s="123" t="s">
        <v>1477</v>
      </c>
      <c r="BS610" s="123" t="s">
        <v>7591</v>
      </c>
      <c r="BT610" t="s">
        <v>12869</v>
      </c>
      <c r="BU610" t="s">
        <v>12746</v>
      </c>
      <c r="BV610" s="96" t="s">
        <v>1375</v>
      </c>
      <c r="BW610" s="85" t="s">
        <v>1404</v>
      </c>
      <c r="BX610" s="372"/>
      <c r="BY610" s="372"/>
      <c r="BZ610" s="129" t="s">
        <v>75</v>
      </c>
      <c r="CA610" t="s">
        <v>2645</v>
      </c>
      <c r="CB610">
        <v>12000</v>
      </c>
      <c r="CC610" s="126"/>
      <c r="CD610" s="84" t="s">
        <v>1368</v>
      </c>
      <c r="CE610" s="123" t="s">
        <v>1444</v>
      </c>
      <c r="CG610" s="126"/>
      <c r="CH610" s="123"/>
      <c r="CI610" s="126"/>
      <c r="CJ610" s="85" t="s">
        <v>26</v>
      </c>
      <c r="CK610" s="85" t="s">
        <v>26</v>
      </c>
      <c r="CL610" s="85"/>
      <c r="CM610" s="85"/>
      <c r="CN610" s="96" t="s">
        <v>2630</v>
      </c>
      <c r="CO610" s="155"/>
      <c r="CP610" s="155"/>
      <c r="CQ610" s="285"/>
      <c r="CR610" s="155"/>
      <c r="CS610" s="378"/>
      <c r="CT610" s="155"/>
      <c r="CU610" s="155"/>
      <c r="CV610" s="155"/>
      <c r="CW610" s="155"/>
      <c r="CX610" s="155"/>
      <c r="CY610" s="155"/>
      <c r="CZ610" s="155"/>
      <c r="DA610" s="155"/>
      <c r="DB610" s="155"/>
      <c r="DC610" s="155"/>
      <c r="DD610" s="155"/>
      <c r="DE610" s="155"/>
      <c r="DF610" s="155"/>
      <c r="DG610" s="155"/>
      <c r="DH610" s="284" t="s">
        <v>1375</v>
      </c>
      <c r="DI610" s="127" t="s">
        <v>123</v>
      </c>
      <c r="DJ610" s="84" t="s">
        <v>1924</v>
      </c>
      <c r="DK610" s="130" t="s">
        <v>2641</v>
      </c>
      <c r="DL610" s="127" t="s">
        <v>2640</v>
      </c>
      <c r="DM610" s="84" t="s">
        <v>2642</v>
      </c>
      <c r="DN610" s="84" t="s">
        <v>2644</v>
      </c>
      <c r="DO610" s="343"/>
      <c r="DP610" s="343"/>
      <c r="DQ610" s="84" t="s">
        <v>2646</v>
      </c>
      <c r="DR610" s="343"/>
      <c r="DS610" s="343"/>
      <c r="DT610" s="343"/>
      <c r="DU610" s="343"/>
      <c r="DV610" s="84">
        <v>252261106</v>
      </c>
      <c r="DW610" s="84" t="s">
        <v>2647</v>
      </c>
      <c r="DX610" s="84">
        <v>9002</v>
      </c>
      <c r="DZ610" s="355"/>
      <c r="EA610" s="84" t="s">
        <v>25</v>
      </c>
      <c r="ED610" s="343"/>
      <c r="EE610" s="343"/>
      <c r="EF610" s="343"/>
      <c r="EG610" s="355"/>
      <c r="EH610" s="355"/>
      <c r="EI610" s="126"/>
      <c r="EJ610" s="84" t="s">
        <v>26</v>
      </c>
      <c r="EK610" s="84" t="s">
        <v>25</v>
      </c>
      <c r="EM610" s="84" t="s">
        <v>1759</v>
      </c>
      <c r="EO610" s="84" t="s">
        <v>1835</v>
      </c>
      <c r="EP610" s="343"/>
      <c r="EQ610" s="84" t="s">
        <v>1836</v>
      </c>
      <c r="ES610" s="84" t="s">
        <v>2648</v>
      </c>
      <c r="ET610" s="343"/>
      <c r="EU610" s="84" t="s">
        <v>1807</v>
      </c>
      <c r="EV610" s="343"/>
      <c r="EW610" s="84" t="s">
        <v>1368</v>
      </c>
      <c r="EX610" s="343"/>
      <c r="EY610" s="84" t="s">
        <v>1807</v>
      </c>
      <c r="EZ610" s="84" t="s">
        <v>2649</v>
      </c>
      <c r="FA610" s="84" t="s">
        <v>26</v>
      </c>
      <c r="FB610" s="343"/>
      <c r="FD610" s="343"/>
      <c r="FE610" s="84" t="s">
        <v>2224</v>
      </c>
      <c r="FF610" s="84" t="s">
        <v>1838</v>
      </c>
      <c r="FG610" s="84" t="s">
        <v>26</v>
      </c>
      <c r="FH610" s="96" t="s">
        <v>1375</v>
      </c>
      <c r="FI610" s="84" t="s">
        <v>1839</v>
      </c>
      <c r="FJ610" s="84" t="s">
        <v>2650</v>
      </c>
      <c r="FK610" s="84" t="s">
        <v>75</v>
      </c>
      <c r="FL610" t="s">
        <v>2651</v>
      </c>
      <c r="FM610" s="84" t="s">
        <v>2643</v>
      </c>
      <c r="FN610" s="84" t="s">
        <v>1839</v>
      </c>
      <c r="FO610" s="84" t="s">
        <v>1890</v>
      </c>
      <c r="FP610" s="84" t="s">
        <v>2536</v>
      </c>
      <c r="FQ610" s="84" t="s">
        <v>2652</v>
      </c>
      <c r="FR610" s="84" t="s">
        <v>1869</v>
      </c>
      <c r="FS610" s="84" t="s">
        <v>1870</v>
      </c>
      <c r="FT610" s="84" t="s">
        <v>1845</v>
      </c>
      <c r="FU610" s="84" t="s">
        <v>9</v>
      </c>
      <c r="FV610" t="s">
        <v>2653</v>
      </c>
      <c r="FW610" s="84" t="s">
        <v>1846</v>
      </c>
      <c r="FX610" s="84" t="s">
        <v>60</v>
      </c>
      <c r="FY610" s="84" t="s">
        <v>2642</v>
      </c>
      <c r="FZ610" s="84" t="s">
        <v>2654</v>
      </c>
      <c r="GA610" s="84" t="s">
        <v>1375</v>
      </c>
      <c r="GB610" s="84" t="s">
        <v>2655</v>
      </c>
      <c r="GC610" s="343"/>
      <c r="GD610" s="343"/>
      <c r="GE610" s="343"/>
      <c r="GF610" s="355"/>
      <c r="GG610" s="355"/>
      <c r="GH610" s="331" t="s">
        <v>1375</v>
      </c>
      <c r="GI610" s="84" t="s">
        <v>9</v>
      </c>
      <c r="GJ610" s="84" t="s">
        <v>2230</v>
      </c>
      <c r="GK610" s="84" t="s">
        <v>1375</v>
      </c>
      <c r="GL610" s="84" t="s">
        <v>9</v>
      </c>
      <c r="GM610" s="84" t="s">
        <v>1375</v>
      </c>
      <c r="GN610" s="84" t="s">
        <v>1375</v>
      </c>
      <c r="GO610" s="343"/>
      <c r="GP610" s="84" t="s">
        <v>2656</v>
      </c>
      <c r="GQ610" s="343"/>
      <c r="GR610" s="84" t="s">
        <v>2657</v>
      </c>
      <c r="GS610" s="343"/>
      <c r="GT610" s="84" t="s">
        <v>2658</v>
      </c>
      <c r="GU610" s="84" t="s">
        <v>1375</v>
      </c>
      <c r="GV610" s="84" t="s">
        <v>9</v>
      </c>
      <c r="GW610" s="84" t="s">
        <v>2659</v>
      </c>
      <c r="GX610" s="84" t="s">
        <v>2643</v>
      </c>
      <c r="GY610"/>
      <c r="GZ610"/>
      <c r="HA610" s="97"/>
    </row>
    <row r="611" spans="1:211" s="84" customFormat="1" x14ac:dyDescent="0.35">
      <c r="A611" s="137">
        <v>77</v>
      </c>
      <c r="B611" s="343"/>
      <c r="C611" s="84" t="s">
        <v>1412</v>
      </c>
      <c r="D611" s="124">
        <v>44221</v>
      </c>
      <c r="E611" s="124">
        <v>44221</v>
      </c>
      <c r="F611" s="343"/>
      <c r="G611" s="125" t="s">
        <v>2660</v>
      </c>
      <c r="H611" s="97" t="s">
        <v>1375</v>
      </c>
      <c r="I611" s="126"/>
      <c r="J611" s="343"/>
      <c r="K611" s="355"/>
      <c r="L611" s="127"/>
      <c r="M611" s="360"/>
      <c r="N611" s="267" t="s">
        <v>19657</v>
      </c>
      <c r="O611" s="354"/>
      <c r="P611" s="354"/>
      <c r="Q611" s="127"/>
      <c r="R611" s="127"/>
      <c r="S611" s="127"/>
      <c r="T611" s="126"/>
      <c r="U611" s="124"/>
      <c r="V611" s="124"/>
      <c r="W611" s="126"/>
      <c r="X611" s="362"/>
      <c r="Y611" s="362"/>
      <c r="Z611" s="126"/>
      <c r="AA611" s="126"/>
      <c r="AB611" s="124"/>
      <c r="AC611" s="124"/>
      <c r="AD611" s="362"/>
      <c r="AE611" s="362"/>
      <c r="AF611" s="363"/>
      <c r="AG611" s="363"/>
      <c r="AH611" s="97" t="s">
        <v>1375</v>
      </c>
      <c r="AI611" s="124">
        <v>44219</v>
      </c>
      <c r="AJ611" s="252" t="s">
        <v>2661</v>
      </c>
      <c r="AK611" s="124"/>
      <c r="AL611" s="252"/>
      <c r="AM611" s="85" t="s">
        <v>28</v>
      </c>
      <c r="AN611" s="85" t="s">
        <v>26</v>
      </c>
      <c r="AO611" s="85" t="s">
        <v>26</v>
      </c>
      <c r="AP611" s="85"/>
      <c r="AQ611" s="85"/>
      <c r="AR611" s="85"/>
      <c r="AS611" s="335" t="s">
        <v>2662</v>
      </c>
      <c r="AT611" s="335"/>
      <c r="AU611" s="85"/>
      <c r="AV611" s="85"/>
      <c r="AW611" s="85"/>
      <c r="AX611" s="97" t="s">
        <v>1375</v>
      </c>
      <c r="AY611" s="85" t="s">
        <v>26</v>
      </c>
      <c r="AZ611" s="85" t="s">
        <v>26</v>
      </c>
      <c r="BA611" s="85" t="s">
        <v>26</v>
      </c>
      <c r="BB611" s="85" t="s">
        <v>26</v>
      </c>
      <c r="BC611" s="355"/>
      <c r="BD611" s="85" t="s">
        <v>33</v>
      </c>
      <c r="BE611" s="85" t="s">
        <v>16</v>
      </c>
      <c r="BF611" s="85"/>
      <c r="BG611" s="85"/>
      <c r="BH611" s="304" t="s">
        <v>18051</v>
      </c>
      <c r="BI611" s="355"/>
      <c r="BM611" s="123" t="s">
        <v>106</v>
      </c>
      <c r="BN611" s="123"/>
      <c r="BO611" s="123"/>
      <c r="BP611" s="123"/>
      <c r="BQ611" s="4" t="s">
        <v>1807</v>
      </c>
      <c r="BR611" s="123"/>
      <c r="BS611" s="123"/>
      <c r="BT611"/>
      <c r="BU611"/>
      <c r="BV611" s="96" t="s">
        <v>1375</v>
      </c>
      <c r="BW611" s="85" t="s">
        <v>1404</v>
      </c>
      <c r="BX611" s="372"/>
      <c r="BY611" s="372"/>
      <c r="BZ611" s="129" t="s">
        <v>192</v>
      </c>
      <c r="CA611" t="s">
        <v>2694</v>
      </c>
      <c r="CB611">
        <v>21000</v>
      </c>
      <c r="CC611" s="126"/>
      <c r="CD611" s="84" t="s">
        <v>1610</v>
      </c>
      <c r="CE611" s="123" t="s">
        <v>17</v>
      </c>
      <c r="CG611" s="126"/>
      <c r="CH611" s="123"/>
      <c r="CI611" s="126"/>
      <c r="CJ611" s="85" t="s">
        <v>26</v>
      </c>
      <c r="CK611" s="85" t="s">
        <v>26</v>
      </c>
      <c r="CL611" s="85"/>
      <c r="CM611" s="85"/>
      <c r="CN611" s="96" t="s">
        <v>2630</v>
      </c>
      <c r="CO611" s="155"/>
      <c r="CP611" s="155"/>
      <c r="CQ611" s="285"/>
      <c r="CR611" s="155"/>
      <c r="CS611" s="378"/>
      <c r="CT611" s="155"/>
      <c r="CU611" s="155"/>
      <c r="CV611" s="155"/>
      <c r="CW611" s="155"/>
      <c r="CX611" s="155"/>
      <c r="CY611" s="155"/>
      <c r="CZ611" s="155"/>
      <c r="DA611" s="155"/>
      <c r="DB611" s="155"/>
      <c r="DC611" s="155"/>
      <c r="DD611" s="155"/>
      <c r="DE611" s="155"/>
      <c r="DF611" s="155"/>
      <c r="DG611" s="155"/>
      <c r="DH611" s="284" t="s">
        <v>1375</v>
      </c>
      <c r="DI611" s="127" t="s">
        <v>124</v>
      </c>
      <c r="DJ611" s="84" t="s">
        <v>2429</v>
      </c>
      <c r="DK611" s="130" t="s">
        <v>2661</v>
      </c>
      <c r="DL611" s="127" t="s">
        <v>2640</v>
      </c>
      <c r="DN611" s="84" t="s">
        <v>2662</v>
      </c>
      <c r="DO611" s="343"/>
      <c r="DP611" s="343"/>
      <c r="DQ611" s="84" t="s">
        <v>2663</v>
      </c>
      <c r="DR611" s="343"/>
      <c r="DS611" s="343"/>
      <c r="DT611" s="343"/>
      <c r="DU611" s="343"/>
      <c r="DV611" s="84">
        <v>83332101</v>
      </c>
      <c r="DW611" s="84" t="s">
        <v>2664</v>
      </c>
      <c r="DX611" s="84">
        <v>1120</v>
      </c>
      <c r="DZ611" s="355"/>
      <c r="EA611" s="84" t="s">
        <v>25</v>
      </c>
      <c r="ED611" s="343"/>
      <c r="EE611" s="343"/>
      <c r="EF611" s="343"/>
      <c r="EG611" s="355"/>
      <c r="EH611" s="355"/>
      <c r="EI611" s="126"/>
      <c r="EJ611" s="84" t="s">
        <v>26</v>
      </c>
      <c r="EK611" s="84" t="s">
        <v>25</v>
      </c>
      <c r="EL611" s="84" t="s">
        <v>26</v>
      </c>
      <c r="EM611" s="84" t="s">
        <v>1759</v>
      </c>
      <c r="EO611" s="84" t="s">
        <v>1862</v>
      </c>
      <c r="EP611" s="343"/>
      <c r="EQ611" s="84" t="s">
        <v>1761</v>
      </c>
      <c r="ES611" s="84" t="s">
        <v>1956</v>
      </c>
      <c r="ET611" s="343"/>
      <c r="EU611" s="84" t="s">
        <v>1807</v>
      </c>
      <c r="EV611" s="343"/>
      <c r="EW611" s="84" t="s">
        <v>1807</v>
      </c>
      <c r="EX611" s="343"/>
      <c r="EY611" s="84" t="s">
        <v>1807</v>
      </c>
      <c r="EZ611" s="84" t="s">
        <v>2665</v>
      </c>
      <c r="FA611" s="84" t="s">
        <v>26</v>
      </c>
      <c r="FB611" s="343"/>
      <c r="FC611" s="84" t="s">
        <v>1807</v>
      </c>
      <c r="FD611" s="343"/>
      <c r="FH611" s="96" t="s">
        <v>1375</v>
      </c>
      <c r="FL611"/>
      <c r="FV611"/>
      <c r="GC611" s="343"/>
      <c r="GD611" s="343"/>
      <c r="GE611" s="343"/>
      <c r="GF611" s="355"/>
      <c r="GG611" s="355"/>
      <c r="GH611" s="331"/>
      <c r="GO611" s="343"/>
      <c r="GQ611" s="343"/>
      <c r="GS611" s="343"/>
      <c r="GY611"/>
      <c r="GZ611"/>
      <c r="HA611" s="97"/>
    </row>
    <row r="612" spans="1:211" s="84" customFormat="1" x14ac:dyDescent="0.35">
      <c r="A612" s="137">
        <v>76</v>
      </c>
      <c r="B612" s="339"/>
      <c r="C612" s="123" t="s">
        <v>1412</v>
      </c>
      <c r="D612" s="124">
        <v>44298</v>
      </c>
      <c r="E612" s="124">
        <v>44330</v>
      </c>
      <c r="F612" s="339"/>
      <c r="G612" s="125" t="s">
        <v>2666</v>
      </c>
      <c r="H612" s="266" t="s">
        <v>1375</v>
      </c>
      <c r="I612" s="123" t="s">
        <v>25</v>
      </c>
      <c r="J612" s="339"/>
      <c r="K612" s="355"/>
      <c r="L612" s="267">
        <v>44298</v>
      </c>
      <c r="M612" s="354"/>
      <c r="N612" s="267" t="s">
        <v>19657</v>
      </c>
      <c r="O612" s="354"/>
      <c r="P612" s="354"/>
      <c r="Q612" s="267"/>
      <c r="R612" s="267"/>
      <c r="S612" s="267"/>
      <c r="T612" s="123"/>
      <c r="U612" s="124"/>
      <c r="V612" s="124"/>
      <c r="W612" s="123"/>
      <c r="X612" s="339"/>
      <c r="Y612" s="339"/>
      <c r="Z612" s="123"/>
      <c r="AA612" s="123"/>
      <c r="AB612" s="124"/>
      <c r="AC612" s="124"/>
      <c r="AD612" s="339"/>
      <c r="AE612" s="339"/>
      <c r="AF612" s="355"/>
      <c r="AG612" s="355"/>
      <c r="AH612" s="266" t="s">
        <v>1375</v>
      </c>
      <c r="AI612" s="124">
        <v>44219</v>
      </c>
      <c r="AJ612" s="252" t="s">
        <v>2667</v>
      </c>
      <c r="AK612" s="124">
        <v>44219</v>
      </c>
      <c r="AL612" s="252">
        <v>0.69097222222222221</v>
      </c>
      <c r="AM612" s="85" t="s">
        <v>28</v>
      </c>
      <c r="AN612" s="85" t="s">
        <v>26</v>
      </c>
      <c r="AO612" s="85" t="s">
        <v>26</v>
      </c>
      <c r="AP612" s="85" t="s">
        <v>3617</v>
      </c>
      <c r="AQ612" s="85" t="s">
        <v>3618</v>
      </c>
      <c r="AR612" s="85"/>
      <c r="AS612" s="335" t="s">
        <v>2669</v>
      </c>
      <c r="AT612" s="335">
        <v>120459389</v>
      </c>
      <c r="AU612" s="85"/>
      <c r="AV612" s="85"/>
      <c r="AW612" s="85" t="s">
        <v>14663</v>
      </c>
      <c r="AX612" s="266" t="s">
        <v>1375</v>
      </c>
      <c r="AY612" s="85" t="s">
        <v>25</v>
      </c>
      <c r="AZ612" s="85" t="s">
        <v>25</v>
      </c>
      <c r="BA612" s="85" t="s">
        <v>25</v>
      </c>
      <c r="BB612" s="85" t="s">
        <v>25</v>
      </c>
      <c r="BC612" s="355"/>
      <c r="BD612" s="85" t="s">
        <v>27</v>
      </c>
      <c r="BE612" s="85" t="s">
        <v>4</v>
      </c>
      <c r="BF612" s="85" t="s">
        <v>34</v>
      </c>
      <c r="BG612" s="85" t="s">
        <v>34</v>
      </c>
      <c r="BH612" s="304" t="s">
        <v>18047</v>
      </c>
      <c r="BI612" s="355"/>
      <c r="BJ612" s="123"/>
      <c r="BK612" s="123"/>
      <c r="BL612" s="123"/>
      <c r="BM612" s="123" t="s">
        <v>102</v>
      </c>
      <c r="BN612" s="123" t="s">
        <v>31</v>
      </c>
      <c r="BO612" s="123" t="s">
        <v>1398</v>
      </c>
      <c r="BP612" s="123" t="s">
        <v>25</v>
      </c>
      <c r="BQ612" s="4" t="s">
        <v>8</v>
      </c>
      <c r="BR612" s="123" t="s">
        <v>1477</v>
      </c>
      <c r="BS612" s="123" t="s">
        <v>1649</v>
      </c>
      <c r="BT612" t="s">
        <v>3622</v>
      </c>
      <c r="BU612" t="s">
        <v>14664</v>
      </c>
      <c r="BV612" s="266" t="s">
        <v>1375</v>
      </c>
      <c r="BW612" s="85" t="s">
        <v>1404</v>
      </c>
      <c r="BX612" s="372"/>
      <c r="BY612" s="372"/>
      <c r="BZ612" s="129" t="s">
        <v>175</v>
      </c>
      <c r="CA612" t="s">
        <v>2693</v>
      </c>
      <c r="CB612">
        <v>12000</v>
      </c>
      <c r="CC612" s="123"/>
      <c r="CD612" s="123" t="s">
        <v>6</v>
      </c>
      <c r="CE612" s="123" t="s">
        <v>17</v>
      </c>
      <c r="CF612" s="123"/>
      <c r="CG612" s="123"/>
      <c r="CH612" s="123"/>
      <c r="CI612" s="123"/>
      <c r="CJ612" s="85" t="s">
        <v>26</v>
      </c>
      <c r="CK612" s="85" t="s">
        <v>26</v>
      </c>
      <c r="CL612" s="85"/>
      <c r="CM612" s="85"/>
      <c r="CN612" s="266" t="s">
        <v>2630</v>
      </c>
      <c r="CO612" s="155"/>
      <c r="CP612" s="155"/>
      <c r="CQ612" s="285"/>
      <c r="CR612" s="155"/>
      <c r="CS612" s="378"/>
      <c r="CT612" s="155"/>
      <c r="CU612" s="155"/>
      <c r="CV612" s="155"/>
      <c r="CW612" s="155"/>
      <c r="CX612" s="155"/>
      <c r="CY612" s="155"/>
      <c r="CZ612" s="155"/>
      <c r="DA612" s="155"/>
      <c r="DB612" s="155"/>
      <c r="DC612" s="155"/>
      <c r="DD612" s="155"/>
      <c r="DE612" s="155"/>
      <c r="DF612" s="155"/>
      <c r="DG612" s="155"/>
      <c r="DH612" s="284" t="s">
        <v>1375</v>
      </c>
      <c r="DI612" s="127" t="s">
        <v>2095</v>
      </c>
      <c r="DJ612" s="84" t="s">
        <v>2096</v>
      </c>
      <c r="DK612" s="130" t="s">
        <v>2667</v>
      </c>
      <c r="DL612" s="127" t="s">
        <v>2640</v>
      </c>
      <c r="DM612" s="84" t="s">
        <v>2668</v>
      </c>
      <c r="DN612" s="84" t="s">
        <v>2669</v>
      </c>
      <c r="DO612" s="343"/>
      <c r="DP612" s="343"/>
      <c r="DQ612" s="84" t="s">
        <v>131</v>
      </c>
      <c r="DR612" s="343"/>
      <c r="DS612" s="343"/>
      <c r="DT612" s="343"/>
      <c r="DU612" s="343"/>
      <c r="DV612" s="84">
        <v>83371113</v>
      </c>
      <c r="DW612" s="84" t="s">
        <v>2670</v>
      </c>
      <c r="DX612" s="84">
        <v>9190</v>
      </c>
      <c r="DZ612" s="355"/>
      <c r="EA612" s="84" t="s">
        <v>25</v>
      </c>
      <c r="ED612" s="343"/>
      <c r="EE612" s="343"/>
      <c r="EF612" s="343"/>
      <c r="EG612" s="355"/>
      <c r="EH612" s="355"/>
      <c r="EI612" s="126"/>
      <c r="EJ612" s="84" t="s">
        <v>26</v>
      </c>
      <c r="EK612" s="84" t="s">
        <v>25</v>
      </c>
      <c r="EM612" s="84" t="s">
        <v>2142</v>
      </c>
      <c r="EO612" s="84" t="s">
        <v>1807</v>
      </c>
      <c r="EP612" s="343"/>
      <c r="EQ612" s="84" t="s">
        <v>2143</v>
      </c>
      <c r="ES612" s="84" t="s">
        <v>4</v>
      </c>
      <c r="ET612" s="343"/>
      <c r="EU612" s="84" t="s">
        <v>114</v>
      </c>
      <c r="EV612" s="343"/>
      <c r="EW612" s="84" t="s">
        <v>1807</v>
      </c>
      <c r="EX612" s="343"/>
      <c r="EY612" s="84" t="s">
        <v>8</v>
      </c>
      <c r="FA612" s="84" t="s">
        <v>26</v>
      </c>
      <c r="FB612" s="343"/>
      <c r="FD612" s="343"/>
      <c r="FE612" s="84" t="s">
        <v>2367</v>
      </c>
      <c r="FF612" s="84" t="s">
        <v>1865</v>
      </c>
      <c r="FG612" s="84" t="s">
        <v>26</v>
      </c>
      <c r="FH612" s="96" t="s">
        <v>3884</v>
      </c>
      <c r="FL612"/>
      <c r="FV612"/>
      <c r="GC612" s="343"/>
      <c r="GD612" s="343"/>
      <c r="GE612" s="343"/>
      <c r="GF612" s="355"/>
      <c r="GG612" s="355"/>
      <c r="GH612" s="331"/>
      <c r="GO612" s="343"/>
      <c r="GQ612" s="343"/>
      <c r="GS612" s="343"/>
      <c r="GY612"/>
      <c r="GZ612"/>
      <c r="HA612" s="97"/>
      <c r="HC612" s="84" t="str">
        <f ca="1">IFERROR(INDIRECT("'[2021_Ignition_Tracker_QC_File_20210520.xlsm]Ignition Tracker'!"&amp;ADDRESS(MATCH($A612,'[3]Ignition Tracker'!$A:$A,0),MATCH(HC$1,'[3]Ignition Tracker'!$1:$1,0))),"")</f>
        <v/>
      </c>
    </row>
    <row r="613" spans="1:211" s="84" customFormat="1" x14ac:dyDescent="0.35">
      <c r="A613" s="137">
        <v>75</v>
      </c>
      <c r="B613" s="343"/>
      <c r="C613" s="84" t="s">
        <v>1412</v>
      </c>
      <c r="D613" s="124">
        <v>44309</v>
      </c>
      <c r="E613" s="124">
        <v>44309</v>
      </c>
      <c r="F613" s="343"/>
      <c r="G613" s="125" t="s">
        <v>2671</v>
      </c>
      <c r="H613" s="97" t="s">
        <v>1375</v>
      </c>
      <c r="I613" s="126"/>
      <c r="J613" s="343"/>
      <c r="K613" s="355"/>
      <c r="L613" s="127"/>
      <c r="M613" s="360"/>
      <c r="N613" s="267" t="s">
        <v>19657</v>
      </c>
      <c r="O613" s="354"/>
      <c r="P613" s="354"/>
      <c r="Q613" s="127"/>
      <c r="R613" s="127"/>
      <c r="S613" s="127"/>
      <c r="T613" s="126"/>
      <c r="U613" s="124"/>
      <c r="V613" s="124"/>
      <c r="W613" s="126"/>
      <c r="X613" s="362"/>
      <c r="Y613" s="362"/>
      <c r="Z613" s="126"/>
      <c r="AA613" s="126"/>
      <c r="AB613" s="124"/>
      <c r="AC613" s="124"/>
      <c r="AD613" s="362"/>
      <c r="AE613" s="362"/>
      <c r="AF613" s="363"/>
      <c r="AG613" s="363"/>
      <c r="AH613" s="97" t="s">
        <v>1375</v>
      </c>
      <c r="AI613" s="124">
        <v>44219</v>
      </c>
      <c r="AJ613" s="252" t="s">
        <v>1786</v>
      </c>
      <c r="AK613" s="124"/>
      <c r="AL613" s="252"/>
      <c r="AM613" s="85" t="s">
        <v>28</v>
      </c>
      <c r="AN613" s="85" t="s">
        <v>26</v>
      </c>
      <c r="AO613" s="85" t="s">
        <v>26</v>
      </c>
      <c r="AP613" s="85"/>
      <c r="AQ613" s="85"/>
      <c r="AR613" s="85"/>
      <c r="AS613" s="335" t="s">
        <v>2672</v>
      </c>
      <c r="AT613" s="335">
        <v>120459136</v>
      </c>
      <c r="AU613" s="85"/>
      <c r="AV613" s="85"/>
      <c r="AW613" s="85"/>
      <c r="AX613" s="97" t="s">
        <v>1375</v>
      </c>
      <c r="AY613" s="85" t="s">
        <v>26</v>
      </c>
      <c r="AZ613" s="85" t="s">
        <v>25</v>
      </c>
      <c r="BA613" s="85" t="s">
        <v>26</v>
      </c>
      <c r="BB613" s="85" t="s">
        <v>26</v>
      </c>
      <c r="BC613" s="355"/>
      <c r="BD613" s="85" t="s">
        <v>27</v>
      </c>
      <c r="BE613" s="85" t="s">
        <v>13</v>
      </c>
      <c r="BF613" s="85" t="s">
        <v>34</v>
      </c>
      <c r="BG613" s="85"/>
      <c r="BH613" s="304" t="s">
        <v>6</v>
      </c>
      <c r="BI613" s="355"/>
      <c r="BM613" s="123" t="s">
        <v>102</v>
      </c>
      <c r="BN613" s="123" t="s">
        <v>1524</v>
      </c>
      <c r="BO613" s="123" t="s">
        <v>3725</v>
      </c>
      <c r="BP613" s="123" t="s">
        <v>26</v>
      </c>
      <c r="BQ613" s="4" t="s">
        <v>8</v>
      </c>
      <c r="BR613" s="123" t="s">
        <v>1614</v>
      </c>
      <c r="BS613" s="123" t="s">
        <v>1406</v>
      </c>
      <c r="BT613" t="s">
        <v>1406</v>
      </c>
      <c r="BU613" t="s">
        <v>15479</v>
      </c>
      <c r="BV613" s="96" t="s">
        <v>1375</v>
      </c>
      <c r="BW613" s="85" t="s">
        <v>1404</v>
      </c>
      <c r="BX613" s="372"/>
      <c r="BY613" s="372"/>
      <c r="BZ613" s="129" t="s">
        <v>143</v>
      </c>
      <c r="CA613" t="s">
        <v>2691</v>
      </c>
      <c r="CB613">
        <v>12000</v>
      </c>
      <c r="CC613" s="126"/>
      <c r="CD613" s="84" t="s">
        <v>1482</v>
      </c>
      <c r="CE613" s="123" t="s">
        <v>1444</v>
      </c>
      <c r="CG613" s="126"/>
      <c r="CH613" s="123"/>
      <c r="CI613" s="126"/>
      <c r="CJ613" s="85" t="s">
        <v>26</v>
      </c>
      <c r="CK613" s="85" t="s">
        <v>26</v>
      </c>
      <c r="CL613" s="85"/>
      <c r="CM613" s="85"/>
      <c r="CN613" s="96" t="s">
        <v>2630</v>
      </c>
      <c r="CO613" s="155"/>
      <c r="CP613" s="155"/>
      <c r="CQ613" s="285"/>
      <c r="CR613" s="155"/>
      <c r="CS613" s="378"/>
      <c r="CT613" s="155"/>
      <c r="CU613" s="155"/>
      <c r="CV613" s="155"/>
      <c r="CW613" s="155"/>
      <c r="CX613" s="155"/>
      <c r="CY613" s="155"/>
      <c r="CZ613" s="155"/>
      <c r="DA613" s="155"/>
      <c r="DB613" s="155"/>
      <c r="DC613" s="155"/>
      <c r="DD613" s="155"/>
      <c r="DE613" s="155"/>
      <c r="DF613" s="155"/>
      <c r="DG613" s="155"/>
      <c r="DH613" s="284" t="s">
        <v>1375</v>
      </c>
      <c r="DI613" s="127" t="s">
        <v>127</v>
      </c>
      <c r="DJ613" s="84" t="s">
        <v>1416</v>
      </c>
      <c r="DK613" s="130" t="s">
        <v>1786</v>
      </c>
      <c r="DL613" s="127" t="s">
        <v>2640</v>
      </c>
      <c r="DN613" s="84" t="s">
        <v>2672</v>
      </c>
      <c r="DO613" s="343"/>
      <c r="DP613" s="343"/>
      <c r="DQ613" s="84" t="s">
        <v>1416</v>
      </c>
      <c r="DR613" s="343"/>
      <c r="DS613" s="343"/>
      <c r="DT613" s="343"/>
      <c r="DU613" s="343"/>
      <c r="DW613" s="84" t="s">
        <v>2673</v>
      </c>
      <c r="DX613" s="84">
        <v>9111</v>
      </c>
      <c r="DZ613" s="355"/>
      <c r="EA613" s="84" t="s">
        <v>25</v>
      </c>
      <c r="ED613" s="343"/>
      <c r="EE613" s="343"/>
      <c r="EF613" s="343"/>
      <c r="EG613" s="355"/>
      <c r="EH613" s="355"/>
      <c r="EI613" s="126"/>
      <c r="EJ613" s="84" t="s">
        <v>26</v>
      </c>
      <c r="EK613" s="84" t="s">
        <v>25</v>
      </c>
      <c r="EM613" s="84" t="s">
        <v>1861</v>
      </c>
      <c r="EO613" s="84" t="s">
        <v>1835</v>
      </c>
      <c r="EP613" s="343"/>
      <c r="EQ613" s="84" t="s">
        <v>1761</v>
      </c>
      <c r="ES613" s="84" t="s">
        <v>1807</v>
      </c>
      <c r="ET613" s="343"/>
      <c r="EU613" s="84" t="s">
        <v>1807</v>
      </c>
      <c r="EV613" s="343"/>
      <c r="EW613" s="84" t="s">
        <v>1370</v>
      </c>
      <c r="EX613" s="343"/>
      <c r="EY613" s="84" t="s">
        <v>8</v>
      </c>
      <c r="FA613" s="84" t="s">
        <v>26</v>
      </c>
      <c r="FB613" s="343"/>
      <c r="FD613" s="343"/>
      <c r="FE613" s="84" t="s">
        <v>2674</v>
      </c>
      <c r="FF613" s="84" t="s">
        <v>2408</v>
      </c>
      <c r="FG613" s="84" t="s">
        <v>26</v>
      </c>
      <c r="FH613" s="96" t="s">
        <v>1375</v>
      </c>
      <c r="FL613"/>
      <c r="FV613"/>
      <c r="GC613" s="343"/>
      <c r="GD613" s="343"/>
      <c r="GE613" s="343"/>
      <c r="GF613" s="355"/>
      <c r="GG613" s="355"/>
      <c r="GH613" s="331"/>
      <c r="GO613" s="343"/>
      <c r="GQ613" s="343"/>
      <c r="GS613" s="343"/>
      <c r="GY613"/>
      <c r="GZ613"/>
      <c r="HA613" s="97"/>
    </row>
    <row r="614" spans="1:211" s="84" customFormat="1" x14ac:dyDescent="0.35">
      <c r="A614" s="137">
        <v>225</v>
      </c>
      <c r="B614" s="343"/>
      <c r="C614" s="84" t="s">
        <v>1412</v>
      </c>
      <c r="D614" s="124">
        <v>44302</v>
      </c>
      <c r="E614" s="124">
        <v>44302</v>
      </c>
      <c r="F614" s="345"/>
      <c r="G614" s="125" t="s">
        <v>4029</v>
      </c>
      <c r="H614" s="97" t="s">
        <v>1375</v>
      </c>
      <c r="I614" s="126" t="s">
        <v>25</v>
      </c>
      <c r="J614" s="343"/>
      <c r="K614" s="355"/>
      <c r="L614" s="127">
        <v>44302</v>
      </c>
      <c r="M614" s="360"/>
      <c r="N614" s="267" t="s">
        <v>19657</v>
      </c>
      <c r="O614" s="354"/>
      <c r="P614" s="354"/>
      <c r="Q614" s="127"/>
      <c r="R614" s="127"/>
      <c r="S614" s="127"/>
      <c r="T614" s="126"/>
      <c r="U614" s="124"/>
      <c r="V614" s="124"/>
      <c r="W614" s="126"/>
      <c r="X614" s="362"/>
      <c r="Y614" s="362"/>
      <c r="Z614" s="126"/>
      <c r="AA614" s="126"/>
      <c r="AB614" s="124"/>
      <c r="AC614" s="124"/>
      <c r="AD614" s="362"/>
      <c r="AE614" s="362"/>
      <c r="AF614" s="363"/>
      <c r="AG614" s="363"/>
      <c r="AH614" s="97" t="s">
        <v>1375</v>
      </c>
      <c r="AI614" s="124">
        <v>44218</v>
      </c>
      <c r="AJ614" s="252">
        <v>0.6479166666666667</v>
      </c>
      <c r="AK614" s="124">
        <v>44218</v>
      </c>
      <c r="AL614" s="252">
        <v>0.64722222222222225</v>
      </c>
      <c r="AM614" s="85" t="s">
        <v>28</v>
      </c>
      <c r="AN614" s="85" t="s">
        <v>25</v>
      </c>
      <c r="AO614" s="85" t="s">
        <v>26</v>
      </c>
      <c r="AP614" s="85">
        <v>1221237</v>
      </c>
      <c r="AQ614" s="85" t="s">
        <v>3908</v>
      </c>
      <c r="AR614" s="85"/>
      <c r="AS614" s="335" t="s">
        <v>3923</v>
      </c>
      <c r="AT614" s="335"/>
      <c r="AU614" s="85"/>
      <c r="AV614" s="85"/>
      <c r="AW614" s="85" t="s">
        <v>12771</v>
      </c>
      <c r="AX614" s="97" t="s">
        <v>1375</v>
      </c>
      <c r="AY614" s="85" t="s">
        <v>26</v>
      </c>
      <c r="AZ614" s="85" t="s">
        <v>25</v>
      </c>
      <c r="BA614" s="85" t="s">
        <v>25</v>
      </c>
      <c r="BB614" s="85" t="s">
        <v>26</v>
      </c>
      <c r="BC614" s="365"/>
      <c r="BD614" s="85" t="s">
        <v>27</v>
      </c>
      <c r="BE614" s="85" t="s">
        <v>4</v>
      </c>
      <c r="BF614" s="85" t="s">
        <v>34</v>
      </c>
      <c r="BG614" s="85" t="s">
        <v>34</v>
      </c>
      <c r="BH614" s="304" t="s">
        <v>18049</v>
      </c>
      <c r="BI614" s="355"/>
      <c r="BM614" s="123" t="s">
        <v>4</v>
      </c>
      <c r="BN614" s="123" t="s">
        <v>1380</v>
      </c>
      <c r="BO614" s="123" t="s">
        <v>1381</v>
      </c>
      <c r="BP614" s="123" t="s">
        <v>25</v>
      </c>
      <c r="BQ614" s="4" t="s">
        <v>8</v>
      </c>
      <c r="BR614" s="123" t="s">
        <v>1614</v>
      </c>
      <c r="BS614" s="123" t="s">
        <v>46</v>
      </c>
      <c r="BT614" t="s">
        <v>46</v>
      </c>
      <c r="BU614" t="s">
        <v>15135</v>
      </c>
      <c r="BV614" s="96" t="s">
        <v>1375</v>
      </c>
      <c r="BW614" s="85" t="s">
        <v>1404</v>
      </c>
      <c r="BX614" s="372"/>
      <c r="BY614" s="372"/>
      <c r="BZ614" s="129" t="s">
        <v>49</v>
      </c>
      <c r="CA614" t="s">
        <v>3945</v>
      </c>
      <c r="CB614">
        <v>12000</v>
      </c>
      <c r="CC614" s="126"/>
      <c r="CD614" s="123" t="s">
        <v>6</v>
      </c>
      <c r="CE614" s="123" t="s">
        <v>17</v>
      </c>
      <c r="CG614" s="126"/>
      <c r="CH614" s="123"/>
      <c r="CI614" s="126"/>
      <c r="CJ614" s="85" t="s">
        <v>26</v>
      </c>
      <c r="CK614" s="85" t="s">
        <v>26</v>
      </c>
      <c r="CL614" s="85"/>
      <c r="CM614" s="85"/>
      <c r="CN614" s="96" t="s">
        <v>3903</v>
      </c>
      <c r="CO614" s="155"/>
      <c r="CP614" s="155"/>
      <c r="CQ614" s="285"/>
      <c r="CR614" s="155"/>
      <c r="CS614" s="378"/>
      <c r="CT614" s="155"/>
      <c r="CU614" s="155"/>
      <c r="CV614" s="155"/>
      <c r="CW614" s="155"/>
      <c r="CX614" s="155"/>
      <c r="CY614" s="155"/>
      <c r="CZ614" s="155"/>
      <c r="DA614" s="155"/>
      <c r="DB614" s="155"/>
      <c r="DC614" s="155"/>
      <c r="DD614" s="155"/>
      <c r="DE614" s="155"/>
      <c r="DF614" s="155"/>
      <c r="DG614" s="155"/>
      <c r="DH614" s="284" t="s">
        <v>1375</v>
      </c>
      <c r="DI614" s="4"/>
      <c r="DJ614" s="4"/>
      <c r="DK614" s="4"/>
      <c r="DL614" s="127"/>
      <c r="DM614" s="4"/>
      <c r="DN614" s="4"/>
      <c r="DO614" s="340"/>
      <c r="DP614" s="340"/>
      <c r="DQ614" s="4"/>
      <c r="DR614" s="340"/>
      <c r="DS614" s="340"/>
      <c r="DT614" s="343"/>
      <c r="DU614" s="343"/>
      <c r="DZ614" s="355"/>
      <c r="EC614" s="125"/>
      <c r="ED614" s="343"/>
      <c r="EE614" s="343"/>
      <c r="EF614" s="343"/>
      <c r="EG614" s="355"/>
      <c r="EH614" s="355"/>
      <c r="EI614" s="126"/>
      <c r="EP614" s="343"/>
      <c r="ET614" s="343"/>
      <c r="EV614" s="343"/>
      <c r="EX614" s="343"/>
      <c r="FB614" s="343"/>
      <c r="FD614" s="343"/>
      <c r="FH614" s="96" t="s">
        <v>1375</v>
      </c>
      <c r="FL614"/>
      <c r="FV614"/>
      <c r="GC614" s="343"/>
      <c r="GD614" s="343"/>
      <c r="GE614" s="343"/>
      <c r="GF614" s="355"/>
      <c r="GG614" s="355"/>
      <c r="GH614" s="331"/>
      <c r="GO614" s="343"/>
      <c r="GQ614" s="343"/>
      <c r="GS614" s="343"/>
      <c r="GY614"/>
      <c r="GZ614"/>
      <c r="HA614" s="97"/>
    </row>
    <row r="615" spans="1:211" s="84" customFormat="1" x14ac:dyDescent="0.35">
      <c r="A615" s="137">
        <v>74</v>
      </c>
      <c r="B615" s="339"/>
      <c r="C615" s="123" t="s">
        <v>1412</v>
      </c>
      <c r="D615" s="124">
        <v>44264</v>
      </c>
      <c r="E615" s="124">
        <v>44330</v>
      </c>
      <c r="F615" s="339"/>
      <c r="G615" s="125" t="s">
        <v>2675</v>
      </c>
      <c r="H615" s="266" t="s">
        <v>1375</v>
      </c>
      <c r="I615" s="123" t="s">
        <v>25</v>
      </c>
      <c r="J615" s="339"/>
      <c r="K615" s="355"/>
      <c r="L615" s="267">
        <v>44264</v>
      </c>
      <c r="M615" s="354"/>
      <c r="N615" s="267" t="s">
        <v>19660</v>
      </c>
      <c r="O615" s="354"/>
      <c r="P615" s="354"/>
      <c r="Q615" s="267"/>
      <c r="R615" s="267"/>
      <c r="S615" s="267"/>
      <c r="T615" s="123"/>
      <c r="U615" s="124"/>
      <c r="V615" s="124"/>
      <c r="W615" s="123"/>
      <c r="X615" s="339"/>
      <c r="Y615" s="339"/>
      <c r="Z615" s="123"/>
      <c r="AA615" s="123"/>
      <c r="AB615" s="124"/>
      <c r="AC615" s="124"/>
      <c r="AD615" s="339"/>
      <c r="AE615" s="339"/>
      <c r="AF615" s="355"/>
      <c r="AG615" s="355"/>
      <c r="AH615" s="266" t="s">
        <v>1375</v>
      </c>
      <c r="AI615" s="124">
        <v>44218</v>
      </c>
      <c r="AJ615" s="252" t="s">
        <v>2677</v>
      </c>
      <c r="AK615" s="124">
        <v>44215</v>
      </c>
      <c r="AL615" s="252">
        <v>0.11597222222222221</v>
      </c>
      <c r="AM615" s="85" t="s">
        <v>28</v>
      </c>
      <c r="AN615" s="85" t="s">
        <v>26</v>
      </c>
      <c r="AO615" s="85" t="s">
        <v>26</v>
      </c>
      <c r="AP615" s="85" t="s">
        <v>3888</v>
      </c>
      <c r="AQ615" s="85" t="s">
        <v>3889</v>
      </c>
      <c r="AR615" s="85"/>
      <c r="AS615" s="335" t="s">
        <v>2679</v>
      </c>
      <c r="AT615" s="335">
        <v>120457489</v>
      </c>
      <c r="AU615" s="85"/>
      <c r="AV615" s="85"/>
      <c r="AW615" s="85" t="s">
        <v>14727</v>
      </c>
      <c r="AX615" s="266" t="s">
        <v>1375</v>
      </c>
      <c r="AY615" s="85" t="s">
        <v>25</v>
      </c>
      <c r="AZ615" s="85" t="s">
        <v>25</v>
      </c>
      <c r="BA615" s="85" t="s">
        <v>25</v>
      </c>
      <c r="BB615" s="85" t="s">
        <v>25</v>
      </c>
      <c r="BC615" s="355"/>
      <c r="BD615" s="85" t="s">
        <v>27</v>
      </c>
      <c r="BE615" s="85" t="s">
        <v>4</v>
      </c>
      <c r="BF615" s="85" t="s">
        <v>34</v>
      </c>
      <c r="BG615" s="85" t="s">
        <v>34</v>
      </c>
      <c r="BH615" s="304" t="s">
        <v>18069</v>
      </c>
      <c r="BI615" s="355"/>
      <c r="BJ615" s="123"/>
      <c r="BK615" s="123"/>
      <c r="BL615" s="123"/>
      <c r="BM615" s="123" t="s">
        <v>4</v>
      </c>
      <c r="BN615" s="123" t="s">
        <v>31</v>
      </c>
      <c r="BO615" s="123" t="s">
        <v>1381</v>
      </c>
      <c r="BP615" s="123" t="s">
        <v>25</v>
      </c>
      <c r="BQ615" s="4" t="s">
        <v>8</v>
      </c>
      <c r="BR615" s="123" t="s">
        <v>1614</v>
      </c>
      <c r="BS615" s="123" t="s">
        <v>1563</v>
      </c>
      <c r="BT615" t="s">
        <v>3890</v>
      </c>
      <c r="BU615" t="s">
        <v>3891</v>
      </c>
      <c r="BV615" s="266" t="s">
        <v>1375</v>
      </c>
      <c r="BW615" s="85" t="s">
        <v>43</v>
      </c>
      <c r="BX615" s="372"/>
      <c r="BY615" s="372"/>
      <c r="BZ615" s="129" t="s">
        <v>70</v>
      </c>
      <c r="CA615" t="s">
        <v>2690</v>
      </c>
      <c r="CB615">
        <v>21000</v>
      </c>
      <c r="CC615" s="123"/>
      <c r="CD615" s="123" t="s">
        <v>2692</v>
      </c>
      <c r="CE615" s="123" t="s">
        <v>1452</v>
      </c>
      <c r="CF615" s="123"/>
      <c r="CG615" s="123"/>
      <c r="CH615" s="123">
        <v>420</v>
      </c>
      <c r="CI615" s="123"/>
      <c r="CJ615" s="85" t="s">
        <v>26</v>
      </c>
      <c r="CK615" s="85" t="s">
        <v>26</v>
      </c>
      <c r="CL615" s="85"/>
      <c r="CM615" s="85"/>
      <c r="CN615" s="266" t="s">
        <v>2630</v>
      </c>
      <c r="CO615" s="155"/>
      <c r="CP615" s="155"/>
      <c r="CQ615" s="285"/>
      <c r="CR615" s="155"/>
      <c r="CS615" s="378"/>
      <c r="CT615" s="155"/>
      <c r="CU615" s="155"/>
      <c r="CV615" s="155"/>
      <c r="CW615" s="155"/>
      <c r="CX615" s="155"/>
      <c r="CY615" s="155"/>
      <c r="CZ615" s="155"/>
      <c r="DA615" s="155"/>
      <c r="DB615" s="155"/>
      <c r="DC615" s="155"/>
      <c r="DD615" s="155"/>
      <c r="DE615" s="155"/>
      <c r="DF615" s="155"/>
      <c r="DG615" s="155"/>
      <c r="DH615" s="284" t="s">
        <v>1375</v>
      </c>
      <c r="DI615" s="127" t="s">
        <v>123</v>
      </c>
      <c r="DJ615" s="84" t="s">
        <v>2680</v>
      </c>
      <c r="DK615" s="130" t="s">
        <v>2677</v>
      </c>
      <c r="DL615" s="127" t="s">
        <v>2676</v>
      </c>
      <c r="DM615" s="84" t="s">
        <v>2678</v>
      </c>
      <c r="DN615" s="84" t="s">
        <v>2679</v>
      </c>
      <c r="DO615" s="343"/>
      <c r="DP615" s="343"/>
      <c r="DQ615" s="84" t="s">
        <v>2681</v>
      </c>
      <c r="DR615" s="343"/>
      <c r="DS615" s="343"/>
      <c r="DT615" s="343"/>
      <c r="DU615" s="343"/>
      <c r="DV615" s="84">
        <v>254452101</v>
      </c>
      <c r="DW615" s="84" t="s">
        <v>2682</v>
      </c>
      <c r="DX615" s="84">
        <v>9002</v>
      </c>
      <c r="DY615" s="84">
        <v>1</v>
      </c>
      <c r="DZ615" s="355"/>
      <c r="EA615" s="84" t="s">
        <v>25</v>
      </c>
      <c r="EB615" s="84">
        <v>3</v>
      </c>
      <c r="EC615" s="84" t="s">
        <v>1887</v>
      </c>
      <c r="ED615" s="343"/>
      <c r="EE615" s="343"/>
      <c r="EF615" s="343"/>
      <c r="EG615" s="355"/>
      <c r="EH615" s="355"/>
      <c r="EI615" s="126"/>
      <c r="EJ615" s="84" t="s">
        <v>26</v>
      </c>
      <c r="EK615" s="84" t="s">
        <v>25</v>
      </c>
      <c r="EM615" s="84" t="s">
        <v>2142</v>
      </c>
      <c r="EO615" s="84" t="s">
        <v>1862</v>
      </c>
      <c r="EP615" s="343"/>
      <c r="EQ615" s="84" t="s">
        <v>2113</v>
      </c>
      <c r="ES615" s="84" t="s">
        <v>4</v>
      </c>
      <c r="ET615" s="343"/>
      <c r="EU615" s="84" t="s">
        <v>116</v>
      </c>
      <c r="EV615" s="343"/>
      <c r="EW615" s="84" t="s">
        <v>1370</v>
      </c>
      <c r="EX615" s="343"/>
      <c r="EY615" s="84" t="s">
        <v>8</v>
      </c>
      <c r="FA615" s="84" t="s">
        <v>25</v>
      </c>
      <c r="FB615" s="343"/>
      <c r="FC615" s="84" t="s">
        <v>1816</v>
      </c>
      <c r="FD615" s="343"/>
      <c r="FE615" s="84" t="s">
        <v>1864</v>
      </c>
      <c r="FF615" s="84" t="s">
        <v>1838</v>
      </c>
      <c r="FG615" s="84" t="s">
        <v>26</v>
      </c>
      <c r="FH615" s="96" t="s">
        <v>3884</v>
      </c>
      <c r="FL615"/>
      <c r="FV615"/>
      <c r="GC615" s="343"/>
      <c r="GD615" s="343"/>
      <c r="GE615" s="343"/>
      <c r="GF615" s="355"/>
      <c r="GG615" s="355"/>
      <c r="GH615" s="331"/>
      <c r="GO615" s="343"/>
      <c r="GQ615" s="343"/>
      <c r="GS615" s="343"/>
      <c r="GY615"/>
      <c r="GZ615"/>
      <c r="HA615" s="97"/>
      <c r="HC615" s="84" t="str">
        <f ca="1">IFERROR(INDIRECT("'[2021_Ignition_Tracker_QC_File_20210520.xlsm]Ignition Tracker'!"&amp;ADDRESS(MATCH($A615,'[3]Ignition Tracker'!$A:$A,0),MATCH(HC$1,'[3]Ignition Tracker'!$1:$1,0))),"")</f>
        <v/>
      </c>
    </row>
    <row r="616" spans="1:211" s="84" customFormat="1" x14ac:dyDescent="0.35">
      <c r="A616" s="137">
        <v>73</v>
      </c>
      <c r="B616" s="343"/>
      <c r="C616" s="84" t="s">
        <v>1412</v>
      </c>
      <c r="D616" s="124">
        <v>44221</v>
      </c>
      <c r="E616" s="124">
        <v>44221</v>
      </c>
      <c r="F616" s="343"/>
      <c r="G616" s="125" t="s">
        <v>2683</v>
      </c>
      <c r="H616" s="97" t="s">
        <v>1375</v>
      </c>
      <c r="I616" s="126"/>
      <c r="J616" s="343"/>
      <c r="K616" s="355"/>
      <c r="L616" s="127"/>
      <c r="M616" s="360"/>
      <c r="N616" s="267" t="s">
        <v>19657</v>
      </c>
      <c r="O616" s="354"/>
      <c r="P616" s="354"/>
      <c r="Q616" s="127"/>
      <c r="R616" s="127"/>
      <c r="S616" s="127"/>
      <c r="T616" s="126"/>
      <c r="U616" s="124"/>
      <c r="V616" s="124"/>
      <c r="W616" s="126"/>
      <c r="X616" s="362"/>
      <c r="Y616" s="362"/>
      <c r="Z616" s="126"/>
      <c r="AA616" s="126"/>
      <c r="AB616" s="124"/>
      <c r="AC616" s="124"/>
      <c r="AD616" s="362"/>
      <c r="AE616" s="362"/>
      <c r="AF616" s="363"/>
      <c r="AG616" s="363"/>
      <c r="AH616" s="97" t="s">
        <v>1375</v>
      </c>
      <c r="AI616" s="124">
        <v>44218</v>
      </c>
      <c r="AJ616" s="252" t="s">
        <v>2684</v>
      </c>
      <c r="AK616" s="124"/>
      <c r="AL616" s="252"/>
      <c r="AM616" s="85" t="s">
        <v>28</v>
      </c>
      <c r="AN616" s="85" t="s">
        <v>26</v>
      </c>
      <c r="AO616" s="85" t="s">
        <v>26</v>
      </c>
      <c r="AP616" s="85"/>
      <c r="AQ616" s="85"/>
      <c r="AR616" s="85"/>
      <c r="AS616" s="335">
        <v>3465770392</v>
      </c>
      <c r="AT616" s="335"/>
      <c r="AU616" s="85"/>
      <c r="AV616" s="85"/>
      <c r="AW616" s="85"/>
      <c r="AX616" s="97" t="s">
        <v>1375</v>
      </c>
      <c r="AY616" s="85" t="s">
        <v>26</v>
      </c>
      <c r="AZ616" s="85" t="s">
        <v>26</v>
      </c>
      <c r="BA616" s="85" t="s">
        <v>26</v>
      </c>
      <c r="BB616" s="85" t="s">
        <v>26</v>
      </c>
      <c r="BC616" s="355"/>
      <c r="BD616" s="85" t="s">
        <v>33</v>
      </c>
      <c r="BE616" s="85" t="s">
        <v>16</v>
      </c>
      <c r="BF616" s="85"/>
      <c r="BG616" s="85"/>
      <c r="BH616" s="304" t="s">
        <v>18049</v>
      </c>
      <c r="BI616" s="355"/>
      <c r="BM616" s="123" t="s">
        <v>106</v>
      </c>
      <c r="BN616" s="123"/>
      <c r="BO616" s="123"/>
      <c r="BP616" s="123"/>
      <c r="BQ616" s="4" t="s">
        <v>8</v>
      </c>
      <c r="BR616" s="123"/>
      <c r="BS616" s="123"/>
      <c r="BT616"/>
      <c r="BU616"/>
      <c r="BV616" s="96" t="s">
        <v>1375</v>
      </c>
      <c r="BW616" s="85" t="s">
        <v>44</v>
      </c>
      <c r="BX616" s="372"/>
      <c r="BY616" s="372"/>
      <c r="BZ616" s="129" t="s">
        <v>82</v>
      </c>
      <c r="CA616" t="s">
        <v>2689</v>
      </c>
      <c r="CB616">
        <v>12000</v>
      </c>
      <c r="CC616" s="126"/>
      <c r="CD616" s="84" t="s">
        <v>1368</v>
      </c>
      <c r="CE616" s="123" t="s">
        <v>1446</v>
      </c>
      <c r="CG616" s="126"/>
      <c r="CH616" s="123">
        <v>140</v>
      </c>
      <c r="CI616" s="126"/>
      <c r="CJ616" s="85" t="s">
        <v>26</v>
      </c>
      <c r="CK616" s="85" t="s">
        <v>26</v>
      </c>
      <c r="CL616" s="85"/>
      <c r="CM616" s="85"/>
      <c r="CN616" s="96" t="s">
        <v>2630</v>
      </c>
      <c r="CO616" s="155"/>
      <c r="CP616" s="155"/>
      <c r="CQ616" s="285"/>
      <c r="CR616" s="155"/>
      <c r="CS616" s="378"/>
      <c r="CT616" s="155"/>
      <c r="CU616" s="155"/>
      <c r="CV616" s="155"/>
      <c r="CW616" s="155"/>
      <c r="CX616" s="155"/>
      <c r="CY616" s="155"/>
      <c r="CZ616" s="155"/>
      <c r="DA616" s="155"/>
      <c r="DB616" s="155"/>
      <c r="DC616" s="155"/>
      <c r="DD616" s="155"/>
      <c r="DE616" s="155"/>
      <c r="DF616" s="155"/>
      <c r="DG616" s="155"/>
      <c r="DH616" s="284" t="s">
        <v>1375</v>
      </c>
      <c r="DI616" s="127" t="s">
        <v>2685</v>
      </c>
      <c r="DJ616" s="84" t="s">
        <v>2686</v>
      </c>
      <c r="DK616" s="130" t="s">
        <v>2684</v>
      </c>
      <c r="DL616" s="127" t="s">
        <v>2676</v>
      </c>
      <c r="DN616" s="84">
        <v>3465770392</v>
      </c>
      <c r="DO616" s="343"/>
      <c r="DP616" s="343"/>
      <c r="DQ616" s="84" t="s">
        <v>2687</v>
      </c>
      <c r="DR616" s="343"/>
      <c r="DS616" s="343"/>
      <c r="DT616" s="343"/>
      <c r="DU616" s="343"/>
      <c r="DV616" s="84">
        <v>42811111</v>
      </c>
      <c r="DW616" s="84" t="s">
        <v>2688</v>
      </c>
      <c r="DX616" s="84">
        <v>1121</v>
      </c>
      <c r="DZ616" s="355"/>
      <c r="EA616" s="84" t="s">
        <v>25</v>
      </c>
      <c r="ED616" s="343"/>
      <c r="EE616" s="343"/>
      <c r="EF616" s="343"/>
      <c r="EG616" s="355"/>
      <c r="EH616" s="355"/>
      <c r="EI616" s="126"/>
      <c r="EJ616" s="84" t="s">
        <v>26</v>
      </c>
      <c r="EK616" s="84" t="s">
        <v>25</v>
      </c>
      <c r="EL616" s="84" t="s">
        <v>26</v>
      </c>
      <c r="EM616" s="84" t="s">
        <v>1834</v>
      </c>
      <c r="EO616" s="84" t="s">
        <v>1760</v>
      </c>
      <c r="EP616" s="343"/>
      <c r="EQ616" s="84" t="s">
        <v>1761</v>
      </c>
      <c r="ES616" s="84" t="s">
        <v>1956</v>
      </c>
      <c r="ET616" s="343"/>
      <c r="EU616" s="84" t="s">
        <v>112</v>
      </c>
      <c r="EV616" s="343"/>
      <c r="EW616" s="84" t="s">
        <v>1368</v>
      </c>
      <c r="EX616" s="343"/>
      <c r="EY616" s="84" t="s">
        <v>8</v>
      </c>
      <c r="FA616" s="84" t="s">
        <v>26</v>
      </c>
      <c r="FB616" s="343"/>
      <c r="FD616" s="343"/>
      <c r="FH616" s="96" t="s">
        <v>1375</v>
      </c>
      <c r="FL616"/>
      <c r="FV616"/>
      <c r="GC616" s="343"/>
      <c r="GD616" s="343"/>
      <c r="GE616" s="343"/>
      <c r="GF616" s="355"/>
      <c r="GG616" s="355"/>
      <c r="GH616" s="331"/>
      <c r="GO616" s="343"/>
      <c r="GQ616" s="343"/>
      <c r="GS616" s="343"/>
      <c r="GY616"/>
      <c r="GZ616"/>
      <c r="HA616" s="97"/>
    </row>
    <row r="617" spans="1:211" s="84" customFormat="1" ht="29" x14ac:dyDescent="0.35">
      <c r="A617" s="137">
        <v>216</v>
      </c>
      <c r="B617" s="343"/>
      <c r="C617" s="84" t="s">
        <v>1412</v>
      </c>
      <c r="D617" s="124">
        <v>44323</v>
      </c>
      <c r="E617" s="124">
        <v>44323</v>
      </c>
      <c r="F617" s="345"/>
      <c r="G617" s="125" t="s">
        <v>4021</v>
      </c>
      <c r="H617" s="97" t="s">
        <v>1375</v>
      </c>
      <c r="I617" s="126" t="s">
        <v>25</v>
      </c>
      <c r="J617" s="343"/>
      <c r="K617" s="355"/>
      <c r="L617" s="127">
        <v>44323</v>
      </c>
      <c r="M617" s="360"/>
      <c r="N617" s="267" t="s">
        <v>19657</v>
      </c>
      <c r="O617" s="354"/>
      <c r="P617" s="354"/>
      <c r="Q617" s="127"/>
      <c r="R617" s="127"/>
      <c r="S617" s="127"/>
      <c r="T617" s="126"/>
      <c r="U617" s="124"/>
      <c r="V617" s="124"/>
      <c r="W617" s="126"/>
      <c r="X617" s="362"/>
      <c r="Y617" s="362"/>
      <c r="Z617" s="126"/>
      <c r="AA617" s="126" t="s">
        <v>25</v>
      </c>
      <c r="AB617" s="124">
        <v>44306</v>
      </c>
      <c r="AC617" s="124">
        <v>44323</v>
      </c>
      <c r="AD617" s="362"/>
      <c r="AE617" s="362"/>
      <c r="AF617" s="363"/>
      <c r="AG617" s="363"/>
      <c r="AH617" s="97" t="s">
        <v>1375</v>
      </c>
      <c r="AI617" s="124">
        <v>44216</v>
      </c>
      <c r="AJ617" s="252">
        <v>0.86597222222222225</v>
      </c>
      <c r="AK617" s="124">
        <v>44216</v>
      </c>
      <c r="AL617" s="252">
        <v>0.71805555555555556</v>
      </c>
      <c r="AM617" s="85" t="s">
        <v>28</v>
      </c>
      <c r="AN617" s="85" t="s">
        <v>25</v>
      </c>
      <c r="AO617" s="85" t="s">
        <v>26</v>
      </c>
      <c r="AP617" s="85">
        <v>1219149</v>
      </c>
      <c r="AQ617" s="85" t="s">
        <v>3911</v>
      </c>
      <c r="AR617" s="85"/>
      <c r="AS617" s="335" t="s">
        <v>3929</v>
      </c>
      <c r="AT617" s="335" t="s">
        <v>15203</v>
      </c>
      <c r="AU617" s="85">
        <v>112059180</v>
      </c>
      <c r="AV617" s="85"/>
      <c r="AW617" s="85" t="s">
        <v>12771</v>
      </c>
      <c r="AX617" s="97" t="s">
        <v>1375</v>
      </c>
      <c r="AY617" s="85" t="s">
        <v>26</v>
      </c>
      <c r="AZ617" s="85" t="s">
        <v>25</v>
      </c>
      <c r="BA617" s="85" t="s">
        <v>26</v>
      </c>
      <c r="BB617" s="85" t="s">
        <v>26</v>
      </c>
      <c r="BC617" s="365"/>
      <c r="BD617" s="85" t="s">
        <v>27</v>
      </c>
      <c r="BE617" s="85" t="s">
        <v>13</v>
      </c>
      <c r="BF617" s="85" t="s">
        <v>34</v>
      </c>
      <c r="BG617" s="85" t="s">
        <v>34</v>
      </c>
      <c r="BH617" s="304" t="s">
        <v>18069</v>
      </c>
      <c r="BI617" s="355"/>
      <c r="BM617" s="123" t="s">
        <v>102</v>
      </c>
      <c r="BN617" s="123" t="s">
        <v>1378</v>
      </c>
      <c r="BO617" s="123" t="s">
        <v>1387</v>
      </c>
      <c r="BP617" s="123" t="s">
        <v>25</v>
      </c>
      <c r="BQ617" s="4" t="s">
        <v>8</v>
      </c>
      <c r="BR617" s="123" t="s">
        <v>1614</v>
      </c>
      <c r="BS617" s="123" t="s">
        <v>1408</v>
      </c>
      <c r="BT617" t="s">
        <v>15204</v>
      </c>
      <c r="BU617" t="s">
        <v>15205</v>
      </c>
      <c r="BV617" s="96" t="s">
        <v>1375</v>
      </c>
      <c r="BW617" s="85" t="s">
        <v>1404</v>
      </c>
      <c r="BX617" s="372"/>
      <c r="BY617" s="372"/>
      <c r="BZ617" s="129" t="s">
        <v>175</v>
      </c>
      <c r="CA617" t="s">
        <v>3953</v>
      </c>
      <c r="CB617">
        <v>12000</v>
      </c>
      <c r="CC617" s="126"/>
      <c r="CD617" s="123" t="s">
        <v>6</v>
      </c>
      <c r="CE617" s="123" t="s">
        <v>17</v>
      </c>
      <c r="CG617" s="126"/>
      <c r="CH617" s="123"/>
      <c r="CI617" s="126"/>
      <c r="CJ617" s="85" t="s">
        <v>26</v>
      </c>
      <c r="CK617" s="85" t="s">
        <v>26</v>
      </c>
      <c r="CL617" s="85"/>
      <c r="CM617" s="85"/>
      <c r="CN617" s="96" t="s">
        <v>3903</v>
      </c>
      <c r="CO617" s="155"/>
      <c r="CP617" s="155"/>
      <c r="CQ617" s="285"/>
      <c r="CR617" s="155"/>
      <c r="CS617" s="378"/>
      <c r="CT617" s="155"/>
      <c r="CU617" s="155"/>
      <c r="CV617" s="155"/>
      <c r="CW617" s="155"/>
      <c r="CX617" s="155"/>
      <c r="CY617" s="155"/>
      <c r="CZ617" s="155"/>
      <c r="DA617" s="155"/>
      <c r="DB617" s="155"/>
      <c r="DC617" s="155"/>
      <c r="DD617" s="155"/>
      <c r="DE617" s="155"/>
      <c r="DF617" s="155"/>
      <c r="DG617" s="155"/>
      <c r="DH617" s="284" t="s">
        <v>1375</v>
      </c>
      <c r="DI617" s="4" t="s">
        <v>2095</v>
      </c>
      <c r="DJ617" s="4"/>
      <c r="DK617" s="4"/>
      <c r="DL617" s="127"/>
      <c r="DM617" s="4"/>
      <c r="DN617" s="4"/>
      <c r="DO617" s="340"/>
      <c r="DP617" s="340"/>
      <c r="DQ617" s="4"/>
      <c r="DR617" s="340"/>
      <c r="DS617" s="340"/>
      <c r="DT617" s="343"/>
      <c r="DU617" s="343"/>
      <c r="DZ617" s="355"/>
      <c r="EC617" s="125"/>
      <c r="ED617" s="343"/>
      <c r="EE617" s="343"/>
      <c r="EF617" s="343"/>
      <c r="EG617" s="355"/>
      <c r="EH617" s="355"/>
      <c r="EI617" s="126"/>
      <c r="EP617" s="343"/>
      <c r="ET617" s="343"/>
      <c r="EV617" s="343"/>
      <c r="EX617" s="343"/>
      <c r="FB617" s="343"/>
      <c r="FD617" s="343"/>
      <c r="FH617" s="96" t="s">
        <v>1375</v>
      </c>
      <c r="FL617"/>
      <c r="FV617"/>
      <c r="GC617" s="343"/>
      <c r="GD617" s="343"/>
      <c r="GE617" s="343"/>
      <c r="GF617" s="355"/>
      <c r="GG617" s="355"/>
      <c r="GH617" s="331"/>
      <c r="GO617" s="343"/>
      <c r="GQ617" s="343"/>
      <c r="GS617" s="343"/>
      <c r="GY617"/>
      <c r="GZ617"/>
      <c r="HA617" s="97"/>
    </row>
    <row r="618" spans="1:211" s="84" customFormat="1" x14ac:dyDescent="0.35">
      <c r="A618" s="137">
        <v>72</v>
      </c>
      <c r="B618" s="343"/>
      <c r="C618" s="84" t="s">
        <v>1412</v>
      </c>
      <c r="D618" s="124">
        <v>44260</v>
      </c>
      <c r="E618" s="124">
        <v>44260</v>
      </c>
      <c r="F618" s="343"/>
      <c r="G618" s="125" t="s">
        <v>2558</v>
      </c>
      <c r="H618" s="97" t="s">
        <v>1375</v>
      </c>
      <c r="I618" s="126"/>
      <c r="J618" s="343"/>
      <c r="K618" s="355"/>
      <c r="L618" s="127"/>
      <c r="M618" s="360"/>
      <c r="N618" s="267" t="s">
        <v>19657</v>
      </c>
      <c r="O618" s="354"/>
      <c r="P618" s="354"/>
      <c r="Q618" s="127"/>
      <c r="R618" s="127"/>
      <c r="S618" s="127"/>
      <c r="T618" s="126"/>
      <c r="U618" s="124"/>
      <c r="V618" s="124"/>
      <c r="W618" s="126"/>
      <c r="X618" s="362"/>
      <c r="Y618" s="362"/>
      <c r="Z618" s="126"/>
      <c r="AA618" s="126"/>
      <c r="AB618" s="124"/>
      <c r="AC618" s="124"/>
      <c r="AD618" s="362"/>
      <c r="AE618" s="362"/>
      <c r="AF618" s="363"/>
      <c r="AG618" s="363"/>
      <c r="AH618" s="97" t="s">
        <v>1375</v>
      </c>
      <c r="AI618" s="124">
        <v>44216</v>
      </c>
      <c r="AJ618" s="252" t="s">
        <v>2560</v>
      </c>
      <c r="AK618" s="124">
        <v>44216</v>
      </c>
      <c r="AL618" s="252" t="s">
        <v>2560</v>
      </c>
      <c r="AM618" s="85" t="s">
        <v>28</v>
      </c>
      <c r="AN618" s="85" t="s">
        <v>26</v>
      </c>
      <c r="AO618" s="85" t="s">
        <v>26</v>
      </c>
      <c r="AP618" s="85" t="s">
        <v>2561</v>
      </c>
      <c r="AQ618" s="85" t="s">
        <v>2622</v>
      </c>
      <c r="AR618" s="85"/>
      <c r="AS618" s="335" t="s">
        <v>2562</v>
      </c>
      <c r="AT618" s="335"/>
      <c r="AU618" s="85"/>
      <c r="AV618" s="85"/>
      <c r="AW618" s="85" t="s">
        <v>3884</v>
      </c>
      <c r="AX618" s="97" t="s">
        <v>1375</v>
      </c>
      <c r="AY618" s="85" t="s">
        <v>26</v>
      </c>
      <c r="AZ618" s="85" t="s">
        <v>26</v>
      </c>
      <c r="BA618" s="85" t="s">
        <v>25</v>
      </c>
      <c r="BB618" s="85" t="s">
        <v>25</v>
      </c>
      <c r="BC618" s="355"/>
      <c r="BD618" s="85" t="s">
        <v>27</v>
      </c>
      <c r="BE618" s="85" t="s">
        <v>4</v>
      </c>
      <c r="BF618" s="85"/>
      <c r="BG618" s="85"/>
      <c r="BH618" s="304" t="s">
        <v>18049</v>
      </c>
      <c r="BI618" s="355"/>
      <c r="BM618" s="123" t="s">
        <v>4</v>
      </c>
      <c r="BN618" s="123" t="s">
        <v>1380</v>
      </c>
      <c r="BO618" s="123" t="s">
        <v>1381</v>
      </c>
      <c r="BP618" s="123"/>
      <c r="BQ618" s="4" t="s">
        <v>8</v>
      </c>
      <c r="BR618" s="123" t="s">
        <v>1614</v>
      </c>
      <c r="BS618" s="123"/>
      <c r="BT618"/>
      <c r="BU618"/>
      <c r="BV618" s="96" t="s">
        <v>1375</v>
      </c>
      <c r="BW618" s="85" t="s">
        <v>44</v>
      </c>
      <c r="BX618" s="372"/>
      <c r="BY618" s="372"/>
      <c r="BZ618" s="129" t="s">
        <v>45</v>
      </c>
      <c r="CA618" t="s">
        <v>2623</v>
      </c>
      <c r="CB618">
        <v>12000</v>
      </c>
      <c r="CC618" s="126"/>
      <c r="CD618" s="84" t="s">
        <v>6</v>
      </c>
      <c r="CE618" s="123" t="s">
        <v>1450</v>
      </c>
      <c r="CG618" s="126" t="s">
        <v>2621</v>
      </c>
      <c r="CH618" s="123">
        <v>424</v>
      </c>
      <c r="CI618" s="126"/>
      <c r="CJ618" s="85" t="s">
        <v>26</v>
      </c>
      <c r="CK618" s="85" t="s">
        <v>26</v>
      </c>
      <c r="CL618" s="85"/>
      <c r="CM618" s="85"/>
      <c r="CN618" s="96" t="s">
        <v>2395</v>
      </c>
      <c r="CO618" s="155"/>
      <c r="CP618" s="155"/>
      <c r="CQ618" s="285">
        <v>44242</v>
      </c>
      <c r="CR618" s="155"/>
      <c r="CS618" s="378"/>
      <c r="CT618" s="155" t="s">
        <v>15412</v>
      </c>
      <c r="CU618" s="155"/>
      <c r="CV618" s="155"/>
      <c r="CW618" s="155"/>
      <c r="CX618" s="155"/>
      <c r="CY618" s="155"/>
      <c r="CZ618" s="155"/>
      <c r="DA618" s="155"/>
      <c r="DB618" s="155"/>
      <c r="DC618" s="155"/>
      <c r="DD618" s="155"/>
      <c r="DE618" s="155"/>
      <c r="DF618" s="155"/>
      <c r="DG618" s="155"/>
      <c r="DH618" s="284" t="s">
        <v>1375</v>
      </c>
      <c r="DI618" s="127" t="s">
        <v>123</v>
      </c>
      <c r="DK618" s="130" t="s">
        <v>2560</v>
      </c>
      <c r="DL618" s="127" t="s">
        <v>2559</v>
      </c>
      <c r="DM618" s="84" t="s">
        <v>2561</v>
      </c>
      <c r="DN618" s="84" t="s">
        <v>2562</v>
      </c>
      <c r="DO618" s="343"/>
      <c r="DP618" s="343"/>
      <c r="DR618" s="343"/>
      <c r="DS618" s="343"/>
      <c r="DT618" s="343"/>
      <c r="DU618" s="343"/>
      <c r="DV618" s="84">
        <v>25253</v>
      </c>
      <c r="DW618" s="84" t="s">
        <v>2563</v>
      </c>
      <c r="DX618" s="84">
        <v>9310</v>
      </c>
      <c r="DZ618" s="355"/>
      <c r="ED618" s="343"/>
      <c r="EE618" s="343"/>
      <c r="EF618" s="343"/>
      <c r="EG618" s="355"/>
      <c r="EH618" s="355"/>
      <c r="EI618" s="126"/>
      <c r="EL618" s="84" t="s">
        <v>25</v>
      </c>
      <c r="EP618" s="343"/>
      <c r="ET618" s="343"/>
      <c r="EV618" s="343"/>
      <c r="EX618" s="343"/>
      <c r="FB618" s="343"/>
      <c r="FD618" s="343"/>
      <c r="FH618" s="96" t="s">
        <v>1375</v>
      </c>
      <c r="FL618"/>
      <c r="FV618"/>
      <c r="GC618" s="343"/>
      <c r="GD618" s="343"/>
      <c r="GE618" s="343"/>
      <c r="GF618" s="355"/>
      <c r="GG618" s="355"/>
      <c r="GH618" s="331"/>
      <c r="GO618" s="343"/>
      <c r="GQ618" s="343"/>
      <c r="GS618" s="343"/>
      <c r="GY618"/>
      <c r="GZ618"/>
      <c r="HA618" s="97"/>
    </row>
    <row r="619" spans="1:211" s="84" customFormat="1" x14ac:dyDescent="0.35">
      <c r="A619" s="137">
        <v>69</v>
      </c>
      <c r="B619" s="343"/>
      <c r="C619" s="84" t="s">
        <v>1412</v>
      </c>
      <c r="D619" s="124">
        <v>44218</v>
      </c>
      <c r="E619" s="124">
        <v>44218</v>
      </c>
      <c r="F619" s="343"/>
      <c r="G619" s="125" t="s">
        <v>2577</v>
      </c>
      <c r="H619" s="97" t="s">
        <v>1375</v>
      </c>
      <c r="I619" s="126"/>
      <c r="J619" s="343"/>
      <c r="K619" s="355"/>
      <c r="L619" s="127"/>
      <c r="M619" s="360"/>
      <c r="N619" s="267" t="s">
        <v>19657</v>
      </c>
      <c r="O619" s="354"/>
      <c r="P619" s="354"/>
      <c r="Q619" s="127"/>
      <c r="R619" s="127"/>
      <c r="S619" s="127"/>
      <c r="T619" s="126"/>
      <c r="U619" s="124"/>
      <c r="V619" s="124"/>
      <c r="W619" s="126"/>
      <c r="X619" s="362"/>
      <c r="Y619" s="362"/>
      <c r="Z619" s="126"/>
      <c r="AA619" s="126"/>
      <c r="AB619" s="124"/>
      <c r="AC619" s="124"/>
      <c r="AD619" s="362"/>
      <c r="AE619" s="362"/>
      <c r="AF619" s="363"/>
      <c r="AG619" s="363"/>
      <c r="AH619" s="97" t="s">
        <v>1375</v>
      </c>
      <c r="AI619" s="124">
        <v>44216</v>
      </c>
      <c r="AJ619" s="252" t="s">
        <v>1764</v>
      </c>
      <c r="AK619" s="124"/>
      <c r="AL619" s="252"/>
      <c r="AM619" s="85" t="s">
        <v>28</v>
      </c>
      <c r="AN619" s="85" t="s">
        <v>26</v>
      </c>
      <c r="AO619" s="85" t="s">
        <v>25</v>
      </c>
      <c r="AP619" s="85"/>
      <c r="AQ619" s="85"/>
      <c r="AR619" s="85"/>
      <c r="AS619" s="335">
        <v>784773958</v>
      </c>
      <c r="AT619" s="335"/>
      <c r="AU619" s="85"/>
      <c r="AV619" s="85"/>
      <c r="AW619" s="85"/>
      <c r="AX619" s="97" t="s">
        <v>1375</v>
      </c>
      <c r="AY619" s="85" t="s">
        <v>26</v>
      </c>
      <c r="AZ619" s="85" t="s">
        <v>26</v>
      </c>
      <c r="BA619" s="85" t="s">
        <v>26</v>
      </c>
      <c r="BB619" s="85" t="s">
        <v>26</v>
      </c>
      <c r="BC619" s="355"/>
      <c r="BD619" s="85" t="s">
        <v>33</v>
      </c>
      <c r="BE619" s="85" t="s">
        <v>16</v>
      </c>
      <c r="BF619" s="85"/>
      <c r="BG619" s="85"/>
      <c r="BH619" s="304" t="s">
        <v>18049</v>
      </c>
      <c r="BI619" s="355"/>
      <c r="BM619" s="123" t="s">
        <v>32</v>
      </c>
      <c r="BN619" s="123"/>
      <c r="BO619" s="123"/>
      <c r="BP619" s="123"/>
      <c r="BQ619" s="4" t="s">
        <v>8</v>
      </c>
      <c r="BR619" s="123"/>
      <c r="BS619" s="123"/>
      <c r="BT619"/>
      <c r="BU619"/>
      <c r="BV619" s="96" t="s">
        <v>1375</v>
      </c>
      <c r="BW619" s="85" t="s">
        <v>43</v>
      </c>
      <c r="BX619" s="372"/>
      <c r="BY619" s="372"/>
      <c r="BZ619" s="129" t="s">
        <v>418</v>
      </c>
      <c r="CA619" t="s">
        <v>2620</v>
      </c>
      <c r="CB619">
        <v>12000</v>
      </c>
      <c r="CC619" s="126"/>
      <c r="CD619" s="84" t="s">
        <v>1368</v>
      </c>
      <c r="CE619" s="123" t="s">
        <v>1452</v>
      </c>
      <c r="CG619" s="126"/>
      <c r="CH619" s="123">
        <v>246</v>
      </c>
      <c r="CI619" s="126"/>
      <c r="CJ619" s="85" t="s">
        <v>26</v>
      </c>
      <c r="CK619" s="85" t="s">
        <v>26</v>
      </c>
      <c r="CL619" s="85"/>
      <c r="CM619" s="85"/>
      <c r="CN619" s="96" t="s">
        <v>2395</v>
      </c>
      <c r="CO619" s="155"/>
      <c r="CP619" s="155"/>
      <c r="CQ619" s="285"/>
      <c r="CR619" s="155"/>
      <c r="CS619" s="378"/>
      <c r="CT619" s="155"/>
      <c r="CU619" s="155"/>
      <c r="CV619" s="155"/>
      <c r="CW619" s="155"/>
      <c r="CX619" s="155"/>
      <c r="CY619" s="155"/>
      <c r="CZ619" s="155"/>
      <c r="DA619" s="155"/>
      <c r="DB619" s="155"/>
      <c r="DC619" s="155"/>
      <c r="DD619" s="155"/>
      <c r="DE619" s="155"/>
      <c r="DF619" s="155"/>
      <c r="DG619" s="155"/>
      <c r="DH619" s="284" t="s">
        <v>1375</v>
      </c>
      <c r="DI619" s="127" t="s">
        <v>120</v>
      </c>
      <c r="DJ619" s="84" t="s">
        <v>2197</v>
      </c>
      <c r="DK619" s="130" t="s">
        <v>1764</v>
      </c>
      <c r="DL619" s="127" t="s">
        <v>2516</v>
      </c>
      <c r="DN619" s="84">
        <v>784773958</v>
      </c>
      <c r="DO619" s="343"/>
      <c r="DP619" s="343"/>
      <c r="DQ619" s="84" t="s">
        <v>1907</v>
      </c>
      <c r="DR619" s="343"/>
      <c r="DS619" s="343"/>
      <c r="DT619" s="343"/>
      <c r="DU619" s="343"/>
      <c r="DV619" s="84">
        <v>103541101</v>
      </c>
      <c r="DW619" s="84" t="s">
        <v>2578</v>
      </c>
      <c r="DX619" s="84">
        <v>2640</v>
      </c>
      <c r="DY619" s="84">
        <v>1</v>
      </c>
      <c r="DZ619" s="355"/>
      <c r="EA619" s="84" t="s">
        <v>25</v>
      </c>
      <c r="ED619" s="343"/>
      <c r="EE619" s="343"/>
      <c r="EF619" s="343"/>
      <c r="EG619" s="355"/>
      <c r="EH619" s="355"/>
      <c r="EI619" s="126"/>
      <c r="EJ619" s="84" t="s">
        <v>26</v>
      </c>
      <c r="EK619" s="84" t="s">
        <v>25</v>
      </c>
      <c r="EL619" s="84" t="s">
        <v>26</v>
      </c>
      <c r="EM619" s="84" t="s">
        <v>1759</v>
      </c>
      <c r="EO619" s="84" t="s">
        <v>1760</v>
      </c>
      <c r="EP619" s="343"/>
      <c r="EQ619" s="84" t="s">
        <v>1761</v>
      </c>
      <c r="ES619" s="84" t="s">
        <v>6</v>
      </c>
      <c r="ET619" s="343"/>
      <c r="EU619" s="84" t="s">
        <v>115</v>
      </c>
      <c r="EV619" s="343"/>
      <c r="EW619" s="84" t="s">
        <v>1368</v>
      </c>
      <c r="EX619" s="343"/>
      <c r="EY619" s="84" t="s">
        <v>8</v>
      </c>
      <c r="FA619" s="84" t="s">
        <v>25</v>
      </c>
      <c r="FB619" s="343"/>
      <c r="FC619" s="84" t="s">
        <v>1816</v>
      </c>
      <c r="FD619" s="343"/>
      <c r="FH619" s="96" t="s">
        <v>1375</v>
      </c>
      <c r="FL619"/>
      <c r="FV619"/>
      <c r="GC619" s="343"/>
      <c r="GD619" s="343"/>
      <c r="GE619" s="343"/>
      <c r="GF619" s="355"/>
      <c r="GG619" s="355"/>
      <c r="GH619" s="331"/>
      <c r="GO619" s="343"/>
      <c r="GQ619" s="343"/>
      <c r="GS619" s="343"/>
      <c r="GY619"/>
      <c r="GZ619"/>
      <c r="HA619" s="97"/>
    </row>
    <row r="620" spans="1:211" s="84" customFormat="1" x14ac:dyDescent="0.35">
      <c r="A620" s="137">
        <v>68</v>
      </c>
      <c r="B620" s="343"/>
      <c r="C620" s="84" t="s">
        <v>1412</v>
      </c>
      <c r="D620" s="124">
        <v>44218</v>
      </c>
      <c r="E620" s="124">
        <v>44218</v>
      </c>
      <c r="F620" s="343"/>
      <c r="G620" s="125" t="s">
        <v>2579</v>
      </c>
      <c r="H620" s="97" t="s">
        <v>1375</v>
      </c>
      <c r="I620" s="126"/>
      <c r="J620" s="343"/>
      <c r="K620" s="355"/>
      <c r="L620" s="127"/>
      <c r="M620" s="360"/>
      <c r="N620" s="267" t="s">
        <v>19657</v>
      </c>
      <c r="O620" s="354"/>
      <c r="P620" s="354"/>
      <c r="Q620" s="127"/>
      <c r="R620" s="127"/>
      <c r="S620" s="127"/>
      <c r="T620" s="126"/>
      <c r="U620" s="124"/>
      <c r="V620" s="124"/>
      <c r="W620" s="126"/>
      <c r="X620" s="362"/>
      <c r="Y620" s="362"/>
      <c r="Z620" s="126"/>
      <c r="AA620" s="126"/>
      <c r="AB620" s="124"/>
      <c r="AC620" s="124"/>
      <c r="AD620" s="362"/>
      <c r="AE620" s="362"/>
      <c r="AF620" s="363"/>
      <c r="AG620" s="363"/>
      <c r="AH620" s="97" t="s">
        <v>1375</v>
      </c>
      <c r="AI620" s="124">
        <v>44216</v>
      </c>
      <c r="AJ620" s="252" t="s">
        <v>2580</v>
      </c>
      <c r="AK620" s="124"/>
      <c r="AL620" s="252"/>
      <c r="AM620" s="85" t="s">
        <v>28</v>
      </c>
      <c r="AN620" s="85" t="s">
        <v>26</v>
      </c>
      <c r="AO620" s="85" t="s">
        <v>26</v>
      </c>
      <c r="AP620" s="85"/>
      <c r="AQ620" s="85"/>
      <c r="AR620" s="85"/>
      <c r="AS620" s="335">
        <v>787828101</v>
      </c>
      <c r="AT620" s="335"/>
      <c r="AU620" s="85"/>
      <c r="AV620" s="85"/>
      <c r="AW620" s="85"/>
      <c r="AX620" s="97" t="s">
        <v>1375</v>
      </c>
      <c r="AY620" s="85" t="s">
        <v>26</v>
      </c>
      <c r="AZ620" s="85" t="s">
        <v>26</v>
      </c>
      <c r="BA620" s="85" t="s">
        <v>26</v>
      </c>
      <c r="BB620" s="85" t="s">
        <v>26</v>
      </c>
      <c r="BC620" s="355"/>
      <c r="BD620" s="85" t="s">
        <v>33</v>
      </c>
      <c r="BE620" s="85" t="s">
        <v>16</v>
      </c>
      <c r="BF620" s="85"/>
      <c r="BG620" s="85"/>
      <c r="BH620" s="304" t="s">
        <v>39</v>
      </c>
      <c r="BI620" s="355"/>
      <c r="BM620" s="123" t="s">
        <v>106</v>
      </c>
      <c r="BN620" s="123"/>
      <c r="BO620" s="123"/>
      <c r="BP620" s="123"/>
      <c r="BQ620" s="4" t="s">
        <v>8</v>
      </c>
      <c r="BR620" s="123"/>
      <c r="BS620" s="123"/>
      <c r="BT620"/>
      <c r="BU620"/>
      <c r="BV620" s="96" t="s">
        <v>1375</v>
      </c>
      <c r="BW620" s="85" t="s">
        <v>43</v>
      </c>
      <c r="BX620" s="372"/>
      <c r="BY620" s="372"/>
      <c r="BZ620" s="129" t="s">
        <v>418</v>
      </c>
      <c r="CA620" t="s">
        <v>2620</v>
      </c>
      <c r="CB620">
        <v>12000</v>
      </c>
      <c r="CC620" s="126"/>
      <c r="CD620" s="84" t="s">
        <v>1368</v>
      </c>
      <c r="CE620" s="123" t="s">
        <v>1452</v>
      </c>
      <c r="CG620" s="126"/>
      <c r="CH620" s="123">
        <v>246</v>
      </c>
      <c r="CI620" s="126"/>
      <c r="CJ620" s="85" t="s">
        <v>26</v>
      </c>
      <c r="CK620" s="85" t="s">
        <v>26</v>
      </c>
      <c r="CL620" s="85"/>
      <c r="CM620" s="85"/>
      <c r="CN620" s="96" t="s">
        <v>2395</v>
      </c>
      <c r="CO620" s="155"/>
      <c r="CP620" s="155"/>
      <c r="CQ620" s="285"/>
      <c r="CR620" s="155"/>
      <c r="CS620" s="378"/>
      <c r="CT620" s="155"/>
      <c r="CU620" s="155"/>
      <c r="CV620" s="155"/>
      <c r="CW620" s="155"/>
      <c r="CX620" s="155"/>
      <c r="CY620" s="155"/>
      <c r="CZ620" s="155"/>
      <c r="DA620" s="155"/>
      <c r="DB620" s="155"/>
      <c r="DC620" s="155"/>
      <c r="DD620" s="155"/>
      <c r="DE620" s="155"/>
      <c r="DF620" s="155"/>
      <c r="DG620" s="155"/>
      <c r="DH620" s="284" t="s">
        <v>1375</v>
      </c>
      <c r="DI620" s="127" t="s">
        <v>120</v>
      </c>
      <c r="DJ620" s="84" t="s">
        <v>2197</v>
      </c>
      <c r="DK620" s="130" t="s">
        <v>2580</v>
      </c>
      <c r="DL620" s="127" t="s">
        <v>2516</v>
      </c>
      <c r="DN620" s="84">
        <v>787828101</v>
      </c>
      <c r="DO620" s="343"/>
      <c r="DP620" s="343"/>
      <c r="DQ620" s="84" t="s">
        <v>1907</v>
      </c>
      <c r="DR620" s="343"/>
      <c r="DS620" s="343"/>
      <c r="DT620" s="343"/>
      <c r="DU620" s="343"/>
      <c r="DV620" s="84">
        <v>103541101</v>
      </c>
      <c r="DW620" s="84" t="s">
        <v>2581</v>
      </c>
      <c r="DX620" s="84">
        <v>1101</v>
      </c>
      <c r="DZ620" s="355"/>
      <c r="EA620" s="84" t="s">
        <v>25</v>
      </c>
      <c r="ED620" s="343"/>
      <c r="EE620" s="343"/>
      <c r="EF620" s="343"/>
      <c r="EG620" s="355"/>
      <c r="EH620" s="355"/>
      <c r="EI620" s="126"/>
      <c r="EJ620" s="84" t="s">
        <v>26</v>
      </c>
      <c r="EK620" s="84" t="s">
        <v>25</v>
      </c>
      <c r="EL620" s="84" t="s">
        <v>26</v>
      </c>
      <c r="EM620" s="84" t="s">
        <v>1759</v>
      </c>
      <c r="EO620" s="84" t="s">
        <v>1760</v>
      </c>
      <c r="EP620" s="343"/>
      <c r="EQ620" s="84" t="s">
        <v>1761</v>
      </c>
      <c r="ES620" s="84" t="s">
        <v>6</v>
      </c>
      <c r="ET620" s="343"/>
      <c r="EU620" s="84" t="s">
        <v>115</v>
      </c>
      <c r="EV620" s="343"/>
      <c r="EW620" s="84" t="s">
        <v>1368</v>
      </c>
      <c r="EX620" s="343"/>
      <c r="EY620" s="84" t="s">
        <v>8</v>
      </c>
      <c r="FA620" s="84" t="s">
        <v>25</v>
      </c>
      <c r="FB620" s="343"/>
      <c r="FC620" s="84" t="s">
        <v>1816</v>
      </c>
      <c r="FD620" s="343"/>
      <c r="FH620" s="96" t="s">
        <v>1375</v>
      </c>
      <c r="FL620"/>
      <c r="FV620"/>
      <c r="GC620" s="343"/>
      <c r="GD620" s="343"/>
      <c r="GE620" s="343"/>
      <c r="GF620" s="355"/>
      <c r="GG620" s="355"/>
      <c r="GH620" s="331"/>
      <c r="GO620" s="343"/>
      <c r="GQ620" s="343"/>
      <c r="GS620" s="343"/>
      <c r="GY620"/>
      <c r="GZ620"/>
      <c r="HA620" s="97"/>
    </row>
    <row r="621" spans="1:211" s="84" customFormat="1" ht="43.5" x14ac:dyDescent="0.35">
      <c r="A621" s="300">
        <v>66</v>
      </c>
      <c r="B621" s="339"/>
      <c r="C621" s="304" t="s">
        <v>1411</v>
      </c>
      <c r="D621" s="89"/>
      <c r="E621" s="89">
        <v>44342</v>
      </c>
      <c r="F621" s="339"/>
      <c r="G621" s="125" t="s">
        <v>2602</v>
      </c>
      <c r="H621" s="302" t="s">
        <v>1375</v>
      </c>
      <c r="I621" s="304" t="s">
        <v>3884</v>
      </c>
      <c r="J621" s="339"/>
      <c r="K621" s="355"/>
      <c r="L621" s="305">
        <v>44259</v>
      </c>
      <c r="M621" s="354"/>
      <c r="N621" s="267" t="s">
        <v>19660</v>
      </c>
      <c r="O621" s="354"/>
      <c r="P621" s="354"/>
      <c r="Q621" s="305"/>
      <c r="R621" s="305"/>
      <c r="S621" s="305"/>
      <c r="T621" s="87" t="s">
        <v>25</v>
      </c>
      <c r="U621" s="89">
        <v>44299</v>
      </c>
      <c r="V621" s="89"/>
      <c r="W621" s="123" t="s">
        <v>1368</v>
      </c>
      <c r="X621" s="339"/>
      <c r="Y621" s="339"/>
      <c r="Z621" s="304"/>
      <c r="AA621" s="304"/>
      <c r="AB621" s="89"/>
      <c r="AC621" s="89"/>
      <c r="AD621" s="339"/>
      <c r="AE621" s="339"/>
      <c r="AF621" s="355"/>
      <c r="AG621" s="355"/>
      <c r="AH621" s="302" t="s">
        <v>1375</v>
      </c>
      <c r="AI621" s="89">
        <v>44216</v>
      </c>
      <c r="AJ621" s="306">
        <v>0.50972222222222219</v>
      </c>
      <c r="AK621" s="89">
        <v>44215</v>
      </c>
      <c r="AL621" s="306">
        <v>3.6111111111111115E-2</v>
      </c>
      <c r="AM621" s="87" t="s">
        <v>28</v>
      </c>
      <c r="AN621" s="87" t="s">
        <v>26</v>
      </c>
      <c r="AO621" s="87" t="s">
        <v>26</v>
      </c>
      <c r="AP621" s="87">
        <v>1218726</v>
      </c>
      <c r="AQ621" s="87" t="s">
        <v>2605</v>
      </c>
      <c r="AR621" s="87"/>
      <c r="AS621" s="334" t="s">
        <v>2606</v>
      </c>
      <c r="AT621" s="334" t="s">
        <v>3670</v>
      </c>
      <c r="AU621" s="87"/>
      <c r="AV621" s="87"/>
      <c r="AW621" s="87" t="s">
        <v>14729</v>
      </c>
      <c r="AX621" s="302" t="s">
        <v>1375</v>
      </c>
      <c r="AY621" s="87" t="s">
        <v>25</v>
      </c>
      <c r="AZ621" s="87" t="s">
        <v>25</v>
      </c>
      <c r="BA621" s="87" t="s">
        <v>25</v>
      </c>
      <c r="BB621" s="87" t="s">
        <v>25</v>
      </c>
      <c r="BC621" s="355"/>
      <c r="BD621" s="87" t="s">
        <v>27</v>
      </c>
      <c r="BE621" s="87" t="s">
        <v>4</v>
      </c>
      <c r="BF621" s="87" t="s">
        <v>34</v>
      </c>
      <c r="BG621" s="87" t="s">
        <v>34</v>
      </c>
      <c r="BH621" s="304" t="s">
        <v>117</v>
      </c>
      <c r="BI621" s="355"/>
      <c r="BJ621" s="304">
        <v>20</v>
      </c>
      <c r="BK621" s="304"/>
      <c r="BL621" s="304"/>
      <c r="BM621" s="304" t="s">
        <v>4</v>
      </c>
      <c r="BN621" s="304" t="s">
        <v>1380</v>
      </c>
      <c r="BO621" s="304" t="s">
        <v>1381</v>
      </c>
      <c r="BP621" s="304" t="s">
        <v>25</v>
      </c>
      <c r="BQ621" s="116" t="s">
        <v>8</v>
      </c>
      <c r="BR621" s="304" t="s">
        <v>1614</v>
      </c>
      <c r="BS621" s="304" t="s">
        <v>1563</v>
      </c>
      <c r="BT621" t="s">
        <v>3671</v>
      </c>
      <c r="BU621" t="s">
        <v>3672</v>
      </c>
      <c r="BV621" s="302" t="s">
        <v>1375</v>
      </c>
      <c r="BW621" s="87" t="s">
        <v>44</v>
      </c>
      <c r="BX621" s="372"/>
      <c r="BY621" s="372"/>
      <c r="BZ621" s="8" t="s">
        <v>192</v>
      </c>
      <c r="CA621" t="s">
        <v>2607</v>
      </c>
      <c r="CB621">
        <v>12000</v>
      </c>
      <c r="CC621" s="116"/>
      <c r="CD621" s="304" t="s">
        <v>1368</v>
      </c>
      <c r="CE621" s="304"/>
      <c r="CF621" s="304"/>
      <c r="CG621" s="304" t="s">
        <v>2616</v>
      </c>
      <c r="CH621" s="304">
        <v>360</v>
      </c>
      <c r="CI621" s="116"/>
      <c r="CJ621" s="87" t="s">
        <v>26</v>
      </c>
      <c r="CK621" s="87" t="s">
        <v>26</v>
      </c>
      <c r="CL621" s="87"/>
      <c r="CM621" s="87"/>
      <c r="CN621" s="96" t="s">
        <v>2395</v>
      </c>
      <c r="CO621" s="155">
        <v>37.196717499999998</v>
      </c>
      <c r="CP621" s="155">
        <v>-122.1322682</v>
      </c>
      <c r="CQ621" s="285">
        <v>44244</v>
      </c>
      <c r="CR621" s="155" t="s">
        <v>17209</v>
      </c>
      <c r="CS621" s="378"/>
      <c r="CT621" s="155" t="s">
        <v>15445</v>
      </c>
      <c r="CU621" s="155">
        <v>50</v>
      </c>
      <c r="CV621" s="155">
        <v>20</v>
      </c>
      <c r="CW621" s="155">
        <v>20</v>
      </c>
      <c r="CX621" s="155" t="s">
        <v>12</v>
      </c>
      <c r="CY621" s="155" t="s">
        <v>12</v>
      </c>
      <c r="CZ621" s="155" t="s">
        <v>26</v>
      </c>
      <c r="DA621" s="155">
        <v>1</v>
      </c>
      <c r="DB621" s="155"/>
      <c r="DC621" s="155" t="s">
        <v>15686</v>
      </c>
      <c r="DD621" s="155" t="s">
        <v>15687</v>
      </c>
      <c r="DE621" s="155" t="s">
        <v>15450</v>
      </c>
      <c r="DF621" s="155" t="s">
        <v>15451</v>
      </c>
      <c r="DG621" s="155"/>
      <c r="DH621" s="284" t="s">
        <v>1375</v>
      </c>
      <c r="DI621" s="127" t="s">
        <v>124</v>
      </c>
      <c r="DJ621" s="84" t="s">
        <v>2282</v>
      </c>
      <c r="DK621" s="130" t="s">
        <v>2603</v>
      </c>
      <c r="DL621" s="127" t="s">
        <v>2516</v>
      </c>
      <c r="DM621" s="84" t="s">
        <v>2604</v>
      </c>
      <c r="DN621" s="84" t="s">
        <v>2606</v>
      </c>
      <c r="DO621" s="343"/>
      <c r="DP621" s="343"/>
      <c r="DQ621" s="84" t="s">
        <v>2608</v>
      </c>
      <c r="DR621" s="343"/>
      <c r="DS621" s="343"/>
      <c r="DT621" s="343"/>
      <c r="DU621" s="343"/>
      <c r="DV621" s="84">
        <v>82841102</v>
      </c>
      <c r="DW621" s="84" t="s">
        <v>2609</v>
      </c>
      <c r="DX621" s="84">
        <v>9002</v>
      </c>
      <c r="DZ621" s="355"/>
      <c r="EA621" s="84" t="s">
        <v>25</v>
      </c>
      <c r="ED621" s="343"/>
      <c r="EE621" s="343"/>
      <c r="EF621" s="343"/>
      <c r="EG621" s="355"/>
      <c r="EH621" s="355"/>
      <c r="EI621" s="126"/>
      <c r="EJ621" s="84" t="s">
        <v>26</v>
      </c>
      <c r="EK621" s="84" t="s">
        <v>25</v>
      </c>
      <c r="EM621" s="84" t="s">
        <v>2142</v>
      </c>
      <c r="EO621" s="84" t="s">
        <v>1862</v>
      </c>
      <c r="EP621" s="343"/>
      <c r="EQ621" s="84" t="s">
        <v>1807</v>
      </c>
      <c r="ER621" s="84" t="s">
        <v>2610</v>
      </c>
      <c r="ES621" s="84" t="s">
        <v>4</v>
      </c>
      <c r="ET621" s="343"/>
      <c r="EU621" s="84" t="s">
        <v>117</v>
      </c>
      <c r="EV621" s="343"/>
      <c r="EW621" s="84" t="s">
        <v>1368</v>
      </c>
      <c r="EX621" s="343"/>
      <c r="EY621" s="84" t="s">
        <v>8</v>
      </c>
      <c r="FA621" s="84" t="s">
        <v>26</v>
      </c>
      <c r="FB621" s="343"/>
      <c r="FD621" s="343"/>
      <c r="FE621" s="84" t="s">
        <v>1864</v>
      </c>
      <c r="FF621" s="84" t="s">
        <v>1838</v>
      </c>
      <c r="FG621" s="84" t="s">
        <v>26</v>
      </c>
      <c r="FH621" s="96" t="s">
        <v>1375</v>
      </c>
      <c r="FI621" s="84" t="s">
        <v>1839</v>
      </c>
      <c r="FJ621" s="84" t="s">
        <v>2286</v>
      </c>
      <c r="FK621" s="84" t="s">
        <v>2287</v>
      </c>
      <c r="FL621" t="s">
        <v>2611</v>
      </c>
      <c r="FM621" s="84" t="s">
        <v>2605</v>
      </c>
      <c r="FN621" s="84" t="s">
        <v>1839</v>
      </c>
      <c r="FO621" s="84" t="s">
        <v>1890</v>
      </c>
      <c r="FP621" s="84" t="s">
        <v>2612</v>
      </c>
      <c r="FQ621" s="84" t="s">
        <v>1375</v>
      </c>
      <c r="FR621" s="84" t="s">
        <v>1434</v>
      </c>
      <c r="FS621" s="84" t="s">
        <v>1870</v>
      </c>
      <c r="FT621" s="84" t="s">
        <v>1845</v>
      </c>
      <c r="FU621" s="84" t="s">
        <v>9</v>
      </c>
      <c r="FV621" t="s">
        <v>2613</v>
      </c>
      <c r="FW621" s="84" t="s">
        <v>1846</v>
      </c>
      <c r="FX621" s="84" t="s">
        <v>46</v>
      </c>
      <c r="FY621" s="84" t="s">
        <v>2604</v>
      </c>
      <c r="FZ621" s="84" t="s">
        <v>2057</v>
      </c>
      <c r="GA621" s="84" t="s">
        <v>1375</v>
      </c>
      <c r="GB621" s="84" t="s">
        <v>1375</v>
      </c>
      <c r="GC621" s="343"/>
      <c r="GD621" s="343"/>
      <c r="GE621" s="343"/>
      <c r="GF621" s="355"/>
      <c r="GG621" s="355"/>
      <c r="GH621" s="331" t="s">
        <v>1375</v>
      </c>
      <c r="GI621" s="84" t="s">
        <v>9</v>
      </c>
      <c r="GJ621" s="84" t="s">
        <v>2120</v>
      </c>
      <c r="GK621" s="84" t="s">
        <v>1375</v>
      </c>
      <c r="GL621" s="84" t="s">
        <v>9</v>
      </c>
      <c r="GM621" s="84" t="s">
        <v>1375</v>
      </c>
      <c r="GN621" s="84" t="s">
        <v>1375</v>
      </c>
      <c r="GO621" s="343"/>
      <c r="GP621" s="84" t="s">
        <v>1850</v>
      </c>
      <c r="GQ621" s="343"/>
      <c r="GR621" s="84" t="s">
        <v>2614</v>
      </c>
      <c r="GS621" s="343"/>
      <c r="GT621" s="84" t="s">
        <v>1375</v>
      </c>
      <c r="GU621" s="84" t="s">
        <v>1375</v>
      </c>
      <c r="GV621" s="84" t="s">
        <v>9</v>
      </c>
      <c r="GW621" s="84" t="s">
        <v>2615</v>
      </c>
      <c r="GX621" s="84" t="s">
        <v>2605</v>
      </c>
      <c r="GY621"/>
      <c r="GZ621" t="str">
        <f ca="1">IFERROR(INDIRECT("'[2021_Ignition_Tracker_QC_File_20210528.xlsm]Ignition Tracker'!"&amp;ADDRESS(MATCH($A621,'[2]Ignition Tracker'!$A:$A,0),MATCH(GZ$1,'[2]Ignition Tracker'!$1:$1,0))),"")</f>
        <v/>
      </c>
      <c r="HA621" s="97" t="str">
        <f ca="1">IFERROR(INDIRECT("'[2021_Ignition_Tracker_QC_File_20210528.xlsm]Ignition Tracker'!"&amp;ADDRESS(MATCH($A621,'[2]Ignition Tracker'!$A:$A,0),MATCH(HA$1,'[2]Ignition Tracker'!$1:$1,0))),"")</f>
        <v/>
      </c>
      <c r="HB621" s="84" t="str">
        <f ca="1">IFERROR(INDIRECT("'[2021_Ignition_Tracker_QC_File_20210528.xlsm]Ignition Tracker'!"&amp;ADDRESS(MATCH($A621,'[2]Ignition Tracker'!$A:$A,0),MATCH(HB$1,'[2]Ignition Tracker'!$1:$1,0))),"")</f>
        <v/>
      </c>
      <c r="HC621" s="84" t="str">
        <f ca="1">IFERROR(INDIRECT("'[2021_Ignition_Tracker_QC_File_20210528.xlsm]Ignition Tracker'!"&amp;ADDRESS(MATCH($A621,'[2]Ignition Tracker'!$A:$A,0),MATCH(HC$1,'[2]Ignition Tracker'!$1:$1,0))),"")</f>
        <v/>
      </c>
    </row>
    <row r="622" spans="1:211" s="84" customFormat="1" x14ac:dyDescent="0.35">
      <c r="A622" s="137">
        <v>65</v>
      </c>
      <c r="B622" s="343"/>
      <c r="C622" s="84" t="s">
        <v>1412</v>
      </c>
      <c r="D622" s="124">
        <v>44216</v>
      </c>
      <c r="E622" s="124">
        <v>44216</v>
      </c>
      <c r="F622" s="343"/>
      <c r="G622" s="125" t="s">
        <v>2515</v>
      </c>
      <c r="H622" s="97" t="s">
        <v>1375</v>
      </c>
      <c r="I622" s="126"/>
      <c r="J622" s="343"/>
      <c r="K622" s="355"/>
      <c r="L622" s="127"/>
      <c r="M622" s="360"/>
      <c r="N622" s="267" t="s">
        <v>19657</v>
      </c>
      <c r="O622" s="354"/>
      <c r="P622" s="354"/>
      <c r="Q622" s="127"/>
      <c r="R622" s="127"/>
      <c r="S622" s="127"/>
      <c r="T622" s="126"/>
      <c r="U622" s="124"/>
      <c r="V622" s="124"/>
      <c r="W622" s="126"/>
      <c r="X622" s="362"/>
      <c r="Y622" s="362"/>
      <c r="Z622" s="126"/>
      <c r="AA622" s="126"/>
      <c r="AB622" s="124"/>
      <c r="AC622" s="124"/>
      <c r="AD622" s="362"/>
      <c r="AE622" s="362"/>
      <c r="AF622" s="363"/>
      <c r="AG622" s="363"/>
      <c r="AH622" s="97" t="s">
        <v>1375</v>
      </c>
      <c r="AI622" s="124">
        <v>44216</v>
      </c>
      <c r="AJ622" s="252" t="s">
        <v>2517</v>
      </c>
      <c r="AK622" s="124"/>
      <c r="AL622" s="252"/>
      <c r="AM622" s="85" t="s">
        <v>28</v>
      </c>
      <c r="AN622" s="85" t="s">
        <v>26</v>
      </c>
      <c r="AO622" s="85" t="s">
        <v>26</v>
      </c>
      <c r="AP622" s="85"/>
      <c r="AQ622" s="85"/>
      <c r="AR622" s="85"/>
      <c r="AS622" s="335">
        <v>4459172353</v>
      </c>
      <c r="AT622" s="335"/>
      <c r="AU622" s="85"/>
      <c r="AV622" s="85"/>
      <c r="AW622" s="85"/>
      <c r="AX622" s="97" t="s">
        <v>1375</v>
      </c>
      <c r="AY622" s="85" t="s">
        <v>26</v>
      </c>
      <c r="AZ622" s="85" t="s">
        <v>26</v>
      </c>
      <c r="BA622" s="85" t="s">
        <v>26</v>
      </c>
      <c r="BB622" s="85" t="s">
        <v>26</v>
      </c>
      <c r="BC622" s="355"/>
      <c r="BD622" s="85" t="s">
        <v>33</v>
      </c>
      <c r="BE622" s="85" t="s">
        <v>16</v>
      </c>
      <c r="BF622" s="85"/>
      <c r="BG622" s="85"/>
      <c r="BH622" s="304" t="s">
        <v>18051</v>
      </c>
      <c r="BI622" s="355"/>
      <c r="BM622" s="123" t="s">
        <v>106</v>
      </c>
      <c r="BN622" s="123"/>
      <c r="BO622" s="123"/>
      <c r="BP622" s="123"/>
      <c r="BQ622" s="4" t="s">
        <v>1807</v>
      </c>
      <c r="BR622" s="123"/>
      <c r="BS622" s="123"/>
      <c r="BT622"/>
      <c r="BU622"/>
      <c r="BV622" s="96" t="s">
        <v>1375</v>
      </c>
      <c r="BW622" s="85" t="s">
        <v>1404</v>
      </c>
      <c r="BX622" s="372"/>
      <c r="BY622" s="372"/>
      <c r="BZ622" s="129" t="s">
        <v>80</v>
      </c>
      <c r="CA622" t="s">
        <v>2550</v>
      </c>
      <c r="CB622">
        <v>12000</v>
      </c>
      <c r="CC622" s="126"/>
      <c r="CD622" s="84" t="s">
        <v>1497</v>
      </c>
      <c r="CE622" s="123" t="s">
        <v>17</v>
      </c>
      <c r="CG622" s="126"/>
      <c r="CH622" s="123"/>
      <c r="CI622" s="126"/>
      <c r="CJ622" s="85" t="s">
        <v>26</v>
      </c>
      <c r="CK622" s="85" t="s">
        <v>26</v>
      </c>
      <c r="CL622" s="85"/>
      <c r="CM622" s="85"/>
      <c r="CN622" s="96" t="s">
        <v>2395</v>
      </c>
      <c r="CO622" s="155"/>
      <c r="CP622" s="155"/>
      <c r="CQ622" s="285"/>
      <c r="CR622" s="155"/>
      <c r="CS622" s="378"/>
      <c r="CT622" s="155"/>
      <c r="CU622" s="155"/>
      <c r="CV622" s="155"/>
      <c r="CW622" s="155"/>
      <c r="CX622" s="155"/>
      <c r="CY622" s="155"/>
      <c r="CZ622" s="155"/>
      <c r="DA622" s="155"/>
      <c r="DB622" s="155"/>
      <c r="DC622" s="155"/>
      <c r="DD622" s="155"/>
      <c r="DE622" s="155"/>
      <c r="DF622" s="155"/>
      <c r="DG622" s="155"/>
      <c r="DH622" s="284" t="s">
        <v>1375</v>
      </c>
      <c r="DI622" s="127" t="s">
        <v>122</v>
      </c>
      <c r="DJ622" s="84" t="s">
        <v>2178</v>
      </c>
      <c r="DK622" s="130" t="s">
        <v>2517</v>
      </c>
      <c r="DL622" s="127" t="s">
        <v>2516</v>
      </c>
      <c r="DN622" s="84">
        <v>4459172353</v>
      </c>
      <c r="DO622" s="343"/>
      <c r="DP622" s="343"/>
      <c r="DQ622" s="84" t="s">
        <v>2518</v>
      </c>
      <c r="DR622" s="343"/>
      <c r="DS622" s="343"/>
      <c r="DT622" s="343"/>
      <c r="DU622" s="343"/>
      <c r="DV622" s="84">
        <v>62061102</v>
      </c>
      <c r="DW622" s="84" t="s">
        <v>2519</v>
      </c>
      <c r="DX622" s="84">
        <v>2640</v>
      </c>
      <c r="DZ622" s="355"/>
      <c r="EA622" s="84" t="s">
        <v>25</v>
      </c>
      <c r="ED622" s="343"/>
      <c r="EE622" s="343"/>
      <c r="EF622" s="343"/>
      <c r="EG622" s="355"/>
      <c r="EH622" s="355"/>
      <c r="EI622" s="126"/>
      <c r="EJ622" s="84" t="s">
        <v>26</v>
      </c>
      <c r="EK622" s="84" t="s">
        <v>25</v>
      </c>
      <c r="EL622" s="84" t="s">
        <v>25</v>
      </c>
      <c r="EM622" s="84" t="s">
        <v>1759</v>
      </c>
      <c r="EO622" s="84" t="s">
        <v>1760</v>
      </c>
      <c r="EP622" s="343"/>
      <c r="EQ622" s="84" t="s">
        <v>1761</v>
      </c>
      <c r="ES622" s="84" t="s">
        <v>1956</v>
      </c>
      <c r="ET622" s="343"/>
      <c r="EU622" s="84" t="s">
        <v>112</v>
      </c>
      <c r="EV622" s="343"/>
      <c r="EW622" s="84" t="s">
        <v>1370</v>
      </c>
      <c r="EX622" s="343"/>
      <c r="EY622" s="84" t="s">
        <v>1807</v>
      </c>
      <c r="EZ622" s="84" t="s">
        <v>2520</v>
      </c>
      <c r="FA622" s="84" t="s">
        <v>26</v>
      </c>
      <c r="FB622" s="343"/>
      <c r="FD622" s="343"/>
      <c r="FH622" s="96" t="s">
        <v>1375</v>
      </c>
      <c r="FL622"/>
      <c r="FV622"/>
      <c r="GC622" s="343"/>
      <c r="GD622" s="343"/>
      <c r="GE622" s="343"/>
      <c r="GF622" s="355"/>
      <c r="GG622" s="355"/>
      <c r="GH622" s="331"/>
      <c r="GO622" s="343"/>
      <c r="GQ622" s="343"/>
      <c r="GS622" s="343"/>
      <c r="GY622"/>
      <c r="GZ622"/>
      <c r="HA622" s="97"/>
    </row>
    <row r="623" spans="1:211" s="84" customFormat="1" x14ac:dyDescent="0.35">
      <c r="A623" s="137">
        <v>64</v>
      </c>
      <c r="B623" s="339"/>
      <c r="C623" s="84" t="s">
        <v>1410</v>
      </c>
      <c r="D623" s="124"/>
      <c r="E623" s="124"/>
      <c r="F623" s="343"/>
      <c r="G623" s="125" t="s">
        <v>2521</v>
      </c>
      <c r="H623" s="97" t="s">
        <v>1375</v>
      </c>
      <c r="I623" s="126"/>
      <c r="J623" s="343"/>
      <c r="K623" s="355"/>
      <c r="L623" s="127"/>
      <c r="M623" s="360"/>
      <c r="N623" s="267" t="s">
        <v>19657</v>
      </c>
      <c r="O623" s="354"/>
      <c r="P623" s="354"/>
      <c r="Q623" s="127"/>
      <c r="R623" s="127"/>
      <c r="S623" s="127"/>
      <c r="T623" s="126"/>
      <c r="U623" s="124"/>
      <c r="V623" s="124"/>
      <c r="W623" s="126"/>
      <c r="X623" s="362"/>
      <c r="Y623" s="362"/>
      <c r="Z623" s="126"/>
      <c r="AA623" s="126"/>
      <c r="AB623" s="124"/>
      <c r="AC623" s="124"/>
      <c r="AD623" s="362"/>
      <c r="AE623" s="362"/>
      <c r="AF623" s="363"/>
      <c r="AG623" s="363"/>
      <c r="AH623" s="97" t="s">
        <v>1375</v>
      </c>
      <c r="AI623" s="124">
        <v>44216</v>
      </c>
      <c r="AJ623" s="252" t="s">
        <v>2522</v>
      </c>
      <c r="AK623" s="124"/>
      <c r="AL623" s="252"/>
      <c r="AM623" s="85" t="s">
        <v>28</v>
      </c>
      <c r="AN623" s="85" t="s">
        <v>26</v>
      </c>
      <c r="AO623" s="85" t="s">
        <v>26</v>
      </c>
      <c r="AP623" s="85"/>
      <c r="AQ623" s="85"/>
      <c r="AR623" s="85"/>
      <c r="AS623" s="335">
        <v>8721031782</v>
      </c>
      <c r="AT623" s="335"/>
      <c r="AU623" s="85"/>
      <c r="AV623" s="85"/>
      <c r="AW623" s="85"/>
      <c r="AX623" s="97" t="s">
        <v>1375</v>
      </c>
      <c r="AY623" s="85" t="s">
        <v>26</v>
      </c>
      <c r="AZ623" s="85" t="s">
        <v>6</v>
      </c>
      <c r="BA623" s="85" t="s">
        <v>26</v>
      </c>
      <c r="BB623" s="85" t="s">
        <v>26</v>
      </c>
      <c r="BC623" s="355"/>
      <c r="BD623" s="85" t="s">
        <v>6</v>
      </c>
      <c r="BE623" s="85" t="s">
        <v>16</v>
      </c>
      <c r="BF623" s="85"/>
      <c r="BG623" s="85"/>
      <c r="BH623" s="304" t="s">
        <v>18051</v>
      </c>
      <c r="BI623" s="355"/>
      <c r="BM623" s="123" t="s">
        <v>6</v>
      </c>
      <c r="BN623" s="123"/>
      <c r="BO623" s="123"/>
      <c r="BP623" s="123"/>
      <c r="BQ623" s="4" t="s">
        <v>1374</v>
      </c>
      <c r="BR623" s="123"/>
      <c r="BS623" s="123"/>
      <c r="BT623"/>
      <c r="BU623"/>
      <c r="BV623" s="96" t="s">
        <v>1375</v>
      </c>
      <c r="BW623" s="85" t="s">
        <v>1404</v>
      </c>
      <c r="BX623" s="372"/>
      <c r="BY623" s="372"/>
      <c r="BZ623" s="129" t="s">
        <v>192</v>
      </c>
      <c r="CA623" t="s">
        <v>2549</v>
      </c>
      <c r="CB623">
        <v>12000</v>
      </c>
      <c r="CC623" s="126"/>
      <c r="CD623" s="84" t="s">
        <v>192</v>
      </c>
      <c r="CE623" s="123" t="s">
        <v>17</v>
      </c>
      <c r="CG623" s="126"/>
      <c r="CH623" s="123"/>
      <c r="CI623" s="126"/>
      <c r="CJ623" s="85" t="s">
        <v>26</v>
      </c>
      <c r="CK623" s="85" t="s">
        <v>26</v>
      </c>
      <c r="CL623" s="85"/>
      <c r="CM623" s="85"/>
      <c r="CN623" s="96" t="s">
        <v>2395</v>
      </c>
      <c r="CO623" s="155"/>
      <c r="CP623" s="155"/>
      <c r="CQ623" s="285"/>
      <c r="CR623" s="155"/>
      <c r="CS623" s="378"/>
      <c r="CT623" s="155"/>
      <c r="CU623" s="155"/>
      <c r="CV623" s="155"/>
      <c r="CW623" s="155"/>
      <c r="CX623" s="155"/>
      <c r="CY623" s="155"/>
      <c r="CZ623" s="155"/>
      <c r="DA623" s="155"/>
      <c r="DB623" s="155"/>
      <c r="DC623" s="155"/>
      <c r="DD623" s="155"/>
      <c r="DE623" s="155"/>
      <c r="DF623" s="155"/>
      <c r="DG623" s="155"/>
      <c r="DH623" s="284" t="s">
        <v>1375</v>
      </c>
      <c r="DI623" s="127" t="s">
        <v>124</v>
      </c>
      <c r="DJ623" s="84" t="s">
        <v>2523</v>
      </c>
      <c r="DK623" s="130" t="s">
        <v>2522</v>
      </c>
      <c r="DL623" s="127" t="s">
        <v>2516</v>
      </c>
      <c r="DN623" s="84">
        <v>8721031782</v>
      </c>
      <c r="DO623" s="343"/>
      <c r="DP623" s="343"/>
      <c r="DQ623" s="84" t="s">
        <v>2524</v>
      </c>
      <c r="DR623" s="343"/>
      <c r="DS623" s="343"/>
      <c r="DT623" s="343"/>
      <c r="DU623" s="343"/>
      <c r="DV623" s="84">
        <v>82931101</v>
      </c>
      <c r="DW623" s="84" t="s">
        <v>2525</v>
      </c>
      <c r="DX623" s="84">
        <v>2640</v>
      </c>
      <c r="DZ623" s="355"/>
      <c r="EA623" s="84" t="s">
        <v>25</v>
      </c>
      <c r="ED623" s="343"/>
      <c r="EE623" s="343"/>
      <c r="EF623" s="343"/>
      <c r="EG623" s="355"/>
      <c r="EH623" s="355"/>
      <c r="EI623" s="126"/>
      <c r="EJ623" s="84" t="s">
        <v>26</v>
      </c>
      <c r="EK623" s="84" t="s">
        <v>25</v>
      </c>
      <c r="EL623" s="84" t="s">
        <v>26</v>
      </c>
      <c r="EM623" s="84" t="s">
        <v>1759</v>
      </c>
      <c r="EO623" s="84" t="s">
        <v>1760</v>
      </c>
      <c r="EP623" s="343"/>
      <c r="EQ623" s="84" t="s">
        <v>1761</v>
      </c>
      <c r="ES623" s="84" t="s">
        <v>6</v>
      </c>
      <c r="ET623" s="343"/>
      <c r="EU623" s="84" t="s">
        <v>112</v>
      </c>
      <c r="EV623" s="343"/>
      <c r="EW623" s="84" t="s">
        <v>1370</v>
      </c>
      <c r="EX623" s="343"/>
      <c r="EY623" s="84" t="s">
        <v>1374</v>
      </c>
      <c r="FA623" s="84" t="s">
        <v>26</v>
      </c>
      <c r="FB623" s="343"/>
      <c r="FD623" s="343"/>
      <c r="FH623" s="96" t="s">
        <v>1375</v>
      </c>
      <c r="FL623"/>
      <c r="FV623"/>
      <c r="GC623" s="343"/>
      <c r="GD623" s="343"/>
      <c r="GE623" s="343"/>
      <c r="GF623" s="355"/>
      <c r="GG623" s="355"/>
      <c r="GH623" s="331"/>
      <c r="GO623" s="343"/>
      <c r="GQ623" s="343"/>
      <c r="GS623" s="343"/>
      <c r="GY623"/>
      <c r="GZ623"/>
      <c r="HA623" s="97"/>
    </row>
    <row r="624" spans="1:211" s="84" customFormat="1" ht="43.5" x14ac:dyDescent="0.35">
      <c r="A624" s="137">
        <v>215</v>
      </c>
      <c r="B624" s="339"/>
      <c r="C624" s="123" t="s">
        <v>1412</v>
      </c>
      <c r="D624" s="124">
        <v>44281</v>
      </c>
      <c r="E624" s="124">
        <v>44330</v>
      </c>
      <c r="F624" s="345"/>
      <c r="G624" s="125" t="s">
        <v>4020</v>
      </c>
      <c r="H624" s="266" t="s">
        <v>1375</v>
      </c>
      <c r="I624" s="123" t="s">
        <v>25</v>
      </c>
      <c r="J624" s="339"/>
      <c r="K624" s="355"/>
      <c r="L624" s="267">
        <v>44281</v>
      </c>
      <c r="M624" s="354"/>
      <c r="N624" s="267" t="s">
        <v>19657</v>
      </c>
      <c r="O624" s="354"/>
      <c r="P624" s="354"/>
      <c r="Q624" s="267"/>
      <c r="R624" s="267"/>
      <c r="S624" s="267"/>
      <c r="T624" s="123"/>
      <c r="U624" s="124"/>
      <c r="V624" s="124"/>
      <c r="W624" s="123"/>
      <c r="X624" s="339"/>
      <c r="Y624" s="339"/>
      <c r="Z624" s="123"/>
      <c r="AA624" s="123"/>
      <c r="AB624" s="124"/>
      <c r="AC624" s="124"/>
      <c r="AD624" s="339"/>
      <c r="AE624" s="339"/>
      <c r="AF624" s="355"/>
      <c r="AG624" s="355"/>
      <c r="AH624" s="266" t="s">
        <v>1375</v>
      </c>
      <c r="AI624" s="124">
        <v>44215</v>
      </c>
      <c r="AJ624" s="252">
        <v>0.73055555555555562</v>
      </c>
      <c r="AK624" s="124">
        <v>44215</v>
      </c>
      <c r="AL624" s="252">
        <v>0.72777777777777775</v>
      </c>
      <c r="AM624" s="85" t="s">
        <v>28</v>
      </c>
      <c r="AN624" s="85" t="s">
        <v>25</v>
      </c>
      <c r="AO624" s="85" t="s">
        <v>26</v>
      </c>
      <c r="AP624" s="85">
        <v>1217808</v>
      </c>
      <c r="AQ624" s="85"/>
      <c r="AR624" s="85"/>
      <c r="AS624" s="335" t="s">
        <v>13350</v>
      </c>
      <c r="AT624" s="335">
        <v>120459152</v>
      </c>
      <c r="AU624" s="85"/>
      <c r="AV624" s="85"/>
      <c r="AW624" s="85" t="s">
        <v>17752</v>
      </c>
      <c r="AX624" s="266" t="s">
        <v>1375</v>
      </c>
      <c r="AY624" s="85" t="s">
        <v>26</v>
      </c>
      <c r="AZ624" s="85" t="s">
        <v>25</v>
      </c>
      <c r="BA624" s="85" t="s">
        <v>26</v>
      </c>
      <c r="BB624" s="85" t="s">
        <v>25</v>
      </c>
      <c r="BC624" s="365"/>
      <c r="BD624" s="85" t="s">
        <v>27</v>
      </c>
      <c r="BE624" s="85" t="s">
        <v>4</v>
      </c>
      <c r="BF624" s="85" t="s">
        <v>34</v>
      </c>
      <c r="BG624" s="85" t="s">
        <v>34</v>
      </c>
      <c r="BH624" s="304" t="s">
        <v>18069</v>
      </c>
      <c r="BI624" s="355"/>
      <c r="BJ624" s="123"/>
      <c r="BK624" s="123"/>
      <c r="BL624" s="123"/>
      <c r="BM624" s="123" t="s">
        <v>4</v>
      </c>
      <c r="BN624" s="123" t="s">
        <v>31</v>
      </c>
      <c r="BO624" s="123" t="s">
        <v>1381</v>
      </c>
      <c r="BP624" s="123" t="s">
        <v>26</v>
      </c>
      <c r="BQ624" s="4" t="s">
        <v>1508</v>
      </c>
      <c r="BR624" s="123" t="s">
        <v>1614</v>
      </c>
      <c r="BS624" s="123" t="s">
        <v>60</v>
      </c>
      <c r="BT624" t="s">
        <v>13351</v>
      </c>
      <c r="BU624" t="s">
        <v>13352</v>
      </c>
      <c r="BV624" s="266" t="s">
        <v>1375</v>
      </c>
      <c r="BW624" s="85" t="s">
        <v>43</v>
      </c>
      <c r="BX624" s="372"/>
      <c r="BY624" s="372"/>
      <c r="BZ624" s="129" t="s">
        <v>45</v>
      </c>
      <c r="CA624" t="s">
        <v>3954</v>
      </c>
      <c r="CB624">
        <v>12000</v>
      </c>
      <c r="CC624" s="123"/>
      <c r="CD624" s="123" t="s">
        <v>1368</v>
      </c>
      <c r="CE624" s="123" t="s">
        <v>1452</v>
      </c>
      <c r="CF624" s="123"/>
      <c r="CG624" s="123"/>
      <c r="CH624" s="123">
        <v>424</v>
      </c>
      <c r="CI624" s="123"/>
      <c r="CJ624" s="85" t="s">
        <v>26</v>
      </c>
      <c r="CK624" s="85" t="s">
        <v>26</v>
      </c>
      <c r="CL624" s="85"/>
      <c r="CM624" s="85"/>
      <c r="CN624" s="266" t="s">
        <v>3903</v>
      </c>
      <c r="CO624" s="155"/>
      <c r="CP624" s="155"/>
      <c r="CQ624" s="285"/>
      <c r="CR624" s="155"/>
      <c r="CS624" s="378"/>
      <c r="CT624" s="155"/>
      <c r="CU624" s="155"/>
      <c r="CV624" s="155"/>
      <c r="CW624" s="155"/>
      <c r="CX624" s="155"/>
      <c r="CY624" s="155"/>
      <c r="CZ624" s="155"/>
      <c r="DA624" s="155"/>
      <c r="DB624" s="155"/>
      <c r="DC624" s="155"/>
      <c r="DD624" s="155"/>
      <c r="DE624" s="155"/>
      <c r="DF624" s="155"/>
      <c r="DG624" s="155"/>
      <c r="DH624" s="284" t="s">
        <v>1375</v>
      </c>
      <c r="DI624" s="4" t="s">
        <v>123</v>
      </c>
      <c r="DJ624" s="4" t="s">
        <v>123</v>
      </c>
      <c r="DK624" s="4"/>
      <c r="DL624" s="127"/>
      <c r="DM624" s="4"/>
      <c r="DN624" s="4"/>
      <c r="DO624" s="340"/>
      <c r="DP624" s="340"/>
      <c r="DQ624" s="4"/>
      <c r="DR624" s="340"/>
      <c r="DS624" s="340"/>
      <c r="DT624" s="343"/>
      <c r="DU624" s="343"/>
      <c r="DZ624" s="355"/>
      <c r="EC624" s="125"/>
      <c r="ED624" s="343"/>
      <c r="EE624" s="343"/>
      <c r="EF624" s="343"/>
      <c r="EG624" s="355"/>
      <c r="EH624" s="355"/>
      <c r="EI624" s="126"/>
      <c r="EP624" s="343"/>
      <c r="ET624" s="343"/>
      <c r="EV624" s="343"/>
      <c r="EX624" s="343"/>
      <c r="FB624" s="343"/>
      <c r="FD624" s="343"/>
      <c r="FH624" s="96" t="s">
        <v>3884</v>
      </c>
      <c r="FL624"/>
      <c r="FV624"/>
      <c r="GC624" s="343"/>
      <c r="GD624" s="343"/>
      <c r="GE624" s="343"/>
      <c r="GF624" s="355"/>
      <c r="GG624" s="355"/>
      <c r="GH624" s="331"/>
      <c r="GO624" s="343"/>
      <c r="GQ624" s="343"/>
      <c r="GS624" s="343"/>
      <c r="GY624"/>
      <c r="GZ624"/>
      <c r="HA624" s="97"/>
      <c r="HC624" s="84" t="str">
        <f ca="1">IFERROR(INDIRECT("'[2021_Ignition_Tracker_QC_File_20210520.xlsm]Ignition Tracker'!"&amp;ADDRESS(MATCH($A624,'[3]Ignition Tracker'!$A:$A,0),MATCH(HC$1,'[3]Ignition Tracker'!$1:$1,0))),"")</f>
        <v/>
      </c>
    </row>
    <row r="625" spans="1:211" s="84" customFormat="1" ht="87" x14ac:dyDescent="0.35">
      <c r="A625" s="137">
        <v>186</v>
      </c>
      <c r="B625" s="339"/>
      <c r="C625" s="123" t="s">
        <v>1412</v>
      </c>
      <c r="D625" s="124">
        <v>44266</v>
      </c>
      <c r="E625" s="124">
        <v>44330</v>
      </c>
      <c r="F625" s="339"/>
      <c r="G625" s="125" t="s">
        <v>3532</v>
      </c>
      <c r="H625" s="266" t="s">
        <v>1375</v>
      </c>
      <c r="I625" s="123" t="s">
        <v>25</v>
      </c>
      <c r="J625" s="339"/>
      <c r="K625" s="355"/>
      <c r="L625" s="267">
        <v>44266</v>
      </c>
      <c r="M625" s="354"/>
      <c r="N625" s="267" t="s">
        <v>19660</v>
      </c>
      <c r="O625" s="354"/>
      <c r="P625" s="354"/>
      <c r="Q625" s="267"/>
      <c r="R625" s="267"/>
      <c r="S625" s="267"/>
      <c r="T625" s="123"/>
      <c r="U625" s="124"/>
      <c r="V625" s="124"/>
      <c r="W625" s="123"/>
      <c r="X625" s="339"/>
      <c r="Y625" s="339"/>
      <c r="Z625" s="123"/>
      <c r="AA625" s="123"/>
      <c r="AB625" s="124"/>
      <c r="AC625" s="124"/>
      <c r="AD625" s="339"/>
      <c r="AE625" s="339"/>
      <c r="AF625" s="355"/>
      <c r="AG625" s="355"/>
      <c r="AH625" s="266" t="s">
        <v>1375</v>
      </c>
      <c r="AI625" s="124">
        <v>44215</v>
      </c>
      <c r="AJ625" s="252">
        <v>0.25833333333333336</v>
      </c>
      <c r="AK625" s="124">
        <v>44215</v>
      </c>
      <c r="AL625" s="252">
        <v>0.20138888888888887</v>
      </c>
      <c r="AM625" s="85" t="s">
        <v>28</v>
      </c>
      <c r="AN625" s="85" t="s">
        <v>25</v>
      </c>
      <c r="AO625" s="85" t="s">
        <v>26</v>
      </c>
      <c r="AP625" s="85" t="s">
        <v>3535</v>
      </c>
      <c r="AQ625" s="85" t="s">
        <v>3550</v>
      </c>
      <c r="AR625" s="85"/>
      <c r="AS625" s="335" t="s">
        <v>3892</v>
      </c>
      <c r="AT625" s="335">
        <v>120454231</v>
      </c>
      <c r="AU625" s="85">
        <v>117540889</v>
      </c>
      <c r="AV625" s="85"/>
      <c r="AW625" s="85" t="s">
        <v>14707</v>
      </c>
      <c r="AX625" s="266" t="s">
        <v>1375</v>
      </c>
      <c r="AY625" s="85" t="s">
        <v>25</v>
      </c>
      <c r="AZ625" s="85" t="s">
        <v>25</v>
      </c>
      <c r="BA625" s="85" t="s">
        <v>25</v>
      </c>
      <c r="BB625" s="85" t="s">
        <v>25</v>
      </c>
      <c r="BC625" s="355"/>
      <c r="BD625" s="85" t="s">
        <v>27</v>
      </c>
      <c r="BE625" s="85" t="s">
        <v>4</v>
      </c>
      <c r="BF625" s="85" t="s">
        <v>34</v>
      </c>
      <c r="BG625" s="85" t="s">
        <v>34</v>
      </c>
      <c r="BH625" s="304" t="s">
        <v>18051</v>
      </c>
      <c r="BI625" s="355"/>
      <c r="BJ625" s="123"/>
      <c r="BK625" s="123"/>
      <c r="BL625" s="123"/>
      <c r="BM625" s="123" t="s">
        <v>4</v>
      </c>
      <c r="BN625" s="123" t="s">
        <v>31</v>
      </c>
      <c r="BO625" s="123" t="s">
        <v>1381</v>
      </c>
      <c r="BP625" s="123" t="s">
        <v>25</v>
      </c>
      <c r="BQ625" s="4" t="s">
        <v>8</v>
      </c>
      <c r="BR625" s="123" t="s">
        <v>1614</v>
      </c>
      <c r="BS625" s="123" t="s">
        <v>1563</v>
      </c>
      <c r="BT625" t="s">
        <v>3893</v>
      </c>
      <c r="BU625" t="s">
        <v>3894</v>
      </c>
      <c r="BV625" s="266" t="s">
        <v>1375</v>
      </c>
      <c r="BW625" s="85" t="s">
        <v>43</v>
      </c>
      <c r="BX625" s="372"/>
      <c r="BY625" s="372"/>
      <c r="BZ625" s="129" t="s">
        <v>70</v>
      </c>
      <c r="CA625" t="s">
        <v>3578</v>
      </c>
      <c r="CB625">
        <v>12000</v>
      </c>
      <c r="CC625" s="123"/>
      <c r="CD625" s="123" t="s">
        <v>1368</v>
      </c>
      <c r="CE625" s="123" t="s">
        <v>1446</v>
      </c>
      <c r="CF625" s="123"/>
      <c r="CG625" s="123"/>
      <c r="CH625" s="123">
        <v>348</v>
      </c>
      <c r="CI625" s="123"/>
      <c r="CJ625" s="85" t="s">
        <v>25</v>
      </c>
      <c r="CK625" s="85" t="s">
        <v>26</v>
      </c>
      <c r="CL625" s="85"/>
      <c r="CM625" s="85"/>
      <c r="CN625" s="266" t="s">
        <v>3414</v>
      </c>
      <c r="CO625" s="155"/>
      <c r="CP625" s="155"/>
      <c r="CQ625" s="285"/>
      <c r="CR625" s="155"/>
      <c r="CS625" s="378"/>
      <c r="CT625" s="155"/>
      <c r="CU625" s="155"/>
      <c r="CV625" s="155"/>
      <c r="CW625" s="155"/>
      <c r="CX625" s="155"/>
      <c r="CY625" s="155"/>
      <c r="CZ625" s="155"/>
      <c r="DA625" s="155"/>
      <c r="DB625" s="155"/>
      <c r="DC625" s="155"/>
      <c r="DD625" s="155"/>
      <c r="DE625" s="155"/>
      <c r="DF625" s="155"/>
      <c r="DG625" s="155"/>
      <c r="DH625" s="284" t="s">
        <v>1375</v>
      </c>
      <c r="DI625" s="146" t="s">
        <v>2650</v>
      </c>
      <c r="DJ625" s="148" t="s">
        <v>2681</v>
      </c>
      <c r="DK625" s="130" t="s">
        <v>3534</v>
      </c>
      <c r="DL625" s="127" t="s">
        <v>3533</v>
      </c>
      <c r="DM625" s="84" t="s">
        <v>3535</v>
      </c>
      <c r="DN625" s="84" t="s">
        <v>3537</v>
      </c>
      <c r="DO625" s="343"/>
      <c r="DP625" s="343"/>
      <c r="DR625" s="343"/>
      <c r="DS625" s="343"/>
      <c r="DT625" s="343"/>
      <c r="DU625" s="343"/>
      <c r="DV625" s="84">
        <v>252192105</v>
      </c>
      <c r="DW625" s="84" t="s">
        <v>3538</v>
      </c>
      <c r="DX625" s="84">
        <v>9002</v>
      </c>
      <c r="DZ625" s="355"/>
      <c r="EA625" s="84" t="s">
        <v>26</v>
      </c>
      <c r="EC625" s="125"/>
      <c r="ED625" s="343"/>
      <c r="EE625" s="343"/>
      <c r="EF625" s="343"/>
      <c r="EG625" s="355"/>
      <c r="EH625" s="355"/>
      <c r="EI625" s="126"/>
      <c r="EL625" s="84" t="s">
        <v>25</v>
      </c>
      <c r="EP625" s="343"/>
      <c r="ET625" s="343"/>
      <c r="EV625" s="343"/>
      <c r="EX625" s="343"/>
      <c r="EY625" s="84" t="s">
        <v>8</v>
      </c>
      <c r="FB625" s="343"/>
      <c r="FD625" s="343"/>
      <c r="FE625" s="84" t="s">
        <v>2354</v>
      </c>
      <c r="FF625" s="84" t="s">
        <v>1865</v>
      </c>
      <c r="FH625" s="96" t="s">
        <v>3884</v>
      </c>
      <c r="FI625" s="84" t="s">
        <v>1839</v>
      </c>
      <c r="FJ625" s="84" t="s">
        <v>2650</v>
      </c>
      <c r="FK625" s="84" t="s">
        <v>70</v>
      </c>
      <c r="FL625" t="s">
        <v>3539</v>
      </c>
      <c r="FM625" s="84" t="s">
        <v>3536</v>
      </c>
      <c r="FN625" s="84" t="s">
        <v>1839</v>
      </c>
      <c r="FO625" s="84" t="s">
        <v>1890</v>
      </c>
      <c r="FP625" s="84" t="s">
        <v>3540</v>
      </c>
      <c r="FQ625" s="84" t="s">
        <v>3541</v>
      </c>
      <c r="FR625" s="84" t="s">
        <v>1869</v>
      </c>
      <c r="FS625" s="84" t="s">
        <v>1870</v>
      </c>
      <c r="FT625" s="84" t="s">
        <v>1845</v>
      </c>
      <c r="FU625" s="84" t="s">
        <v>9</v>
      </c>
      <c r="FV625" t="s">
        <v>3542</v>
      </c>
      <c r="FW625" s="84" t="s">
        <v>1846</v>
      </c>
      <c r="FX625" s="84" t="s">
        <v>1424</v>
      </c>
      <c r="FY625" s="84" t="s">
        <v>3535</v>
      </c>
      <c r="FZ625" s="84" t="s">
        <v>3543</v>
      </c>
      <c r="GA625" s="84" t="s">
        <v>3544</v>
      </c>
      <c r="GB625" s="84" t="s">
        <v>1375</v>
      </c>
      <c r="GC625" s="343"/>
      <c r="GD625" s="343"/>
      <c r="GE625" s="343"/>
      <c r="GF625" s="355"/>
      <c r="GG625" s="355"/>
      <c r="GH625" s="331" t="s">
        <v>1375</v>
      </c>
      <c r="GI625" s="84" t="s">
        <v>9</v>
      </c>
      <c r="GJ625" s="84" t="s">
        <v>2273</v>
      </c>
      <c r="GK625" s="84" t="s">
        <v>1375</v>
      </c>
      <c r="GL625" s="84" t="s">
        <v>9</v>
      </c>
      <c r="GM625" s="84" t="s">
        <v>1848</v>
      </c>
      <c r="GN625" s="84" t="s">
        <v>3545</v>
      </c>
      <c r="GO625" s="343"/>
      <c r="GP625" s="84" t="s">
        <v>1850</v>
      </c>
      <c r="GQ625" s="343"/>
      <c r="GR625" s="84" t="s">
        <v>3546</v>
      </c>
      <c r="GS625" s="343"/>
      <c r="GT625" s="84" t="s">
        <v>3547</v>
      </c>
      <c r="GU625" s="84" t="s">
        <v>3548</v>
      </c>
      <c r="GV625" s="84" t="s">
        <v>9</v>
      </c>
      <c r="GW625" s="84" t="s">
        <v>3549</v>
      </c>
      <c r="GX625" s="84" t="s">
        <v>3550</v>
      </c>
      <c r="GY625"/>
      <c r="GZ625"/>
      <c r="HA625" s="97"/>
      <c r="HC625" s="84" t="str">
        <f ca="1">IFERROR(INDIRECT("'[2021_Ignition_Tracker_QC_File_20210520.xlsm]Ignition Tracker'!"&amp;ADDRESS(MATCH($A625,'[3]Ignition Tracker'!$A:$A,0),MATCH(HC$1,'[3]Ignition Tracker'!$1:$1,0))),"")</f>
        <v/>
      </c>
    </row>
    <row r="626" spans="1:211" s="84" customFormat="1" ht="29" x14ac:dyDescent="0.35">
      <c r="A626" s="137">
        <v>185</v>
      </c>
      <c r="B626" s="343"/>
      <c r="C626" s="84" t="s">
        <v>1412</v>
      </c>
      <c r="D626" s="124">
        <v>44263</v>
      </c>
      <c r="E626" s="124">
        <v>44272</v>
      </c>
      <c r="F626" s="343"/>
      <c r="G626" s="125" t="s">
        <v>3551</v>
      </c>
      <c r="H626" s="97" t="s">
        <v>1375</v>
      </c>
      <c r="I626" s="126" t="s">
        <v>25</v>
      </c>
      <c r="J626" s="343"/>
      <c r="K626" s="355"/>
      <c r="L626" s="127">
        <v>44263</v>
      </c>
      <c r="M626" s="360"/>
      <c r="N626" s="267" t="s">
        <v>19660</v>
      </c>
      <c r="O626" s="354"/>
      <c r="P626" s="354"/>
      <c r="Q626" s="127"/>
      <c r="R626" s="127"/>
      <c r="S626" s="127"/>
      <c r="T626" s="126"/>
      <c r="U626" s="124"/>
      <c r="V626" s="124"/>
      <c r="W626" s="126"/>
      <c r="X626" s="362"/>
      <c r="Y626" s="362"/>
      <c r="Z626" s="126"/>
      <c r="AA626" s="126"/>
      <c r="AB626" s="124"/>
      <c r="AC626" s="124"/>
      <c r="AD626" s="362"/>
      <c r="AE626" s="362"/>
      <c r="AF626" s="363"/>
      <c r="AG626" s="363"/>
      <c r="AH626" s="97" t="s">
        <v>1375</v>
      </c>
      <c r="AI626" s="124">
        <v>44215</v>
      </c>
      <c r="AJ626" s="252" t="s">
        <v>1788</v>
      </c>
      <c r="AK626" s="124">
        <v>44215</v>
      </c>
      <c r="AL626" s="252">
        <v>0.44097222222222227</v>
      </c>
      <c r="AM626" s="85" t="s">
        <v>28</v>
      </c>
      <c r="AN626" s="85" t="s">
        <v>25</v>
      </c>
      <c r="AO626" s="85" t="s">
        <v>26</v>
      </c>
      <c r="AP626" s="85" t="s">
        <v>3552</v>
      </c>
      <c r="AQ626" s="85" t="s">
        <v>3553</v>
      </c>
      <c r="AR626" s="85"/>
      <c r="AS626" s="335" t="s">
        <v>3783</v>
      </c>
      <c r="AT626" s="335"/>
      <c r="AU626" s="85"/>
      <c r="AV626" s="85"/>
      <c r="AW626" s="85" t="s">
        <v>14708</v>
      </c>
      <c r="AX626" s="97" t="s">
        <v>1375</v>
      </c>
      <c r="AY626" s="85" t="s">
        <v>25</v>
      </c>
      <c r="AZ626" s="85" t="s">
        <v>25</v>
      </c>
      <c r="BA626" s="85" t="s">
        <v>25</v>
      </c>
      <c r="BB626" s="85" t="s">
        <v>25</v>
      </c>
      <c r="BC626" s="355"/>
      <c r="BD626" s="85" t="s">
        <v>27</v>
      </c>
      <c r="BE626" s="85" t="s">
        <v>4</v>
      </c>
      <c r="BF626" s="85" t="s">
        <v>34</v>
      </c>
      <c r="BG626" s="85" t="s">
        <v>34</v>
      </c>
      <c r="BH626" s="304" t="s">
        <v>18049</v>
      </c>
      <c r="BI626" s="355"/>
      <c r="BM626" s="123" t="s">
        <v>4</v>
      </c>
      <c r="BN626" s="123" t="s">
        <v>1380</v>
      </c>
      <c r="BO626" s="123" t="s">
        <v>1381</v>
      </c>
      <c r="BP626" s="123"/>
      <c r="BQ626" s="4" t="s">
        <v>8</v>
      </c>
      <c r="BR626" s="123" t="s">
        <v>1614</v>
      </c>
      <c r="BS626" s="123" t="s">
        <v>1563</v>
      </c>
      <c r="BT626" t="s">
        <v>7</v>
      </c>
      <c r="BU626" t="s">
        <v>3784</v>
      </c>
      <c r="BV626" s="96" t="s">
        <v>1375</v>
      </c>
      <c r="BW626" s="85" t="s">
        <v>44</v>
      </c>
      <c r="BX626" s="372"/>
      <c r="BY626" s="372"/>
      <c r="BZ626" s="129" t="s">
        <v>58</v>
      </c>
      <c r="CA626" t="s">
        <v>3579</v>
      </c>
      <c r="CB626">
        <v>21000</v>
      </c>
      <c r="CC626" s="126"/>
      <c r="CD626" s="123" t="s">
        <v>1368</v>
      </c>
      <c r="CE626" s="123" t="s">
        <v>1450</v>
      </c>
      <c r="CG626" s="126"/>
      <c r="CH626" s="123">
        <v>335</v>
      </c>
      <c r="CI626" s="126"/>
      <c r="CJ626" s="85" t="s">
        <v>25</v>
      </c>
      <c r="CK626" s="85" t="s">
        <v>26</v>
      </c>
      <c r="CL626" s="85"/>
      <c r="CM626" s="85"/>
      <c r="CN626" s="96" t="s">
        <v>3414</v>
      </c>
      <c r="CO626" s="155">
        <v>38.635130699999998</v>
      </c>
      <c r="CP626" s="155">
        <v>-120.5236512</v>
      </c>
      <c r="CQ626" s="285">
        <v>44216</v>
      </c>
      <c r="CR626" s="155" t="s">
        <v>17209</v>
      </c>
      <c r="CS626" s="378"/>
      <c r="CT626" s="155" t="s">
        <v>15358</v>
      </c>
      <c r="CU626" s="155">
        <v>95</v>
      </c>
      <c r="CV626" s="155">
        <v>28</v>
      </c>
      <c r="CW626" s="155">
        <v>38</v>
      </c>
      <c r="CX626" s="155" t="s">
        <v>15681</v>
      </c>
      <c r="CY626" s="155" t="s">
        <v>12</v>
      </c>
      <c r="CZ626" s="155" t="s">
        <v>26</v>
      </c>
      <c r="DA626" s="155">
        <v>1</v>
      </c>
      <c r="DB626" s="155"/>
      <c r="DC626" s="155" t="s">
        <v>15704</v>
      </c>
      <c r="DD626" s="155" t="s">
        <v>15683</v>
      </c>
      <c r="DE626" s="155" t="s">
        <v>15450</v>
      </c>
      <c r="DF626" s="155" t="s">
        <v>15451</v>
      </c>
      <c r="DG626" s="155">
        <v>4</v>
      </c>
      <c r="DH626" s="284" t="s">
        <v>1375</v>
      </c>
      <c r="DI626" s="146" t="s">
        <v>59</v>
      </c>
      <c r="DJ626" s="148"/>
      <c r="DK626" s="130" t="s">
        <v>1788</v>
      </c>
      <c r="DL626" s="127" t="s">
        <v>2565</v>
      </c>
      <c r="DM626" s="84" t="s">
        <v>3552</v>
      </c>
      <c r="DN626" s="84" t="s">
        <v>3554</v>
      </c>
      <c r="DO626" s="343"/>
      <c r="DP626" s="343"/>
      <c r="DR626" s="343"/>
      <c r="DS626" s="343"/>
      <c r="DT626" s="343"/>
      <c r="DU626" s="343"/>
      <c r="DV626" s="84">
        <v>153662102</v>
      </c>
      <c r="DW626" s="84" t="s">
        <v>3555</v>
      </c>
      <c r="DY626" s="84">
        <v>1</v>
      </c>
      <c r="DZ626" s="355"/>
      <c r="EC626" s="125"/>
      <c r="ED626" s="343"/>
      <c r="EE626" s="343"/>
      <c r="EF626" s="343"/>
      <c r="EG626" s="355"/>
      <c r="EH626" s="355"/>
      <c r="EI626" s="126"/>
      <c r="EL626" s="84" t="s">
        <v>25</v>
      </c>
      <c r="EP626" s="343"/>
      <c r="ET626" s="343"/>
      <c r="EV626" s="343"/>
      <c r="EX626" s="343"/>
      <c r="FB626" s="343"/>
      <c r="FD626" s="343"/>
      <c r="FH626" s="96" t="s">
        <v>1375</v>
      </c>
      <c r="FI626" s="84" t="s">
        <v>1839</v>
      </c>
      <c r="FJ626" s="84" t="s">
        <v>59</v>
      </c>
      <c r="FK626" s="84" t="s">
        <v>58</v>
      </c>
      <c r="FL626" t="s">
        <v>3556</v>
      </c>
      <c r="FM626" s="84" t="s">
        <v>3553</v>
      </c>
      <c r="FN626" s="84" t="s">
        <v>1839</v>
      </c>
      <c r="FO626" s="84" t="s">
        <v>1890</v>
      </c>
      <c r="FP626" s="84" t="s">
        <v>3557</v>
      </c>
      <c r="FQ626" s="84" t="s">
        <v>3558</v>
      </c>
      <c r="FR626" s="84" t="s">
        <v>1869</v>
      </c>
      <c r="FS626" s="84" t="s">
        <v>1870</v>
      </c>
      <c r="FT626" s="84" t="s">
        <v>1845</v>
      </c>
      <c r="FU626" s="84" t="s">
        <v>9</v>
      </c>
      <c r="FV626" t="s">
        <v>3559</v>
      </c>
      <c r="FW626" s="84" t="s">
        <v>1846</v>
      </c>
      <c r="FX626" s="84" t="s">
        <v>1424</v>
      </c>
      <c r="FY626" s="84" t="s">
        <v>3552</v>
      </c>
      <c r="FZ626" s="84" t="s">
        <v>2057</v>
      </c>
      <c r="GA626" s="84" t="s">
        <v>3560</v>
      </c>
      <c r="GB626" s="84" t="s">
        <v>1375</v>
      </c>
      <c r="GC626" s="343"/>
      <c r="GD626" s="343"/>
      <c r="GE626" s="343"/>
      <c r="GF626" s="355"/>
      <c r="GG626" s="355"/>
      <c r="GH626" s="331" t="s">
        <v>1375</v>
      </c>
      <c r="GI626" s="84" t="s">
        <v>9</v>
      </c>
      <c r="GJ626" s="84" t="s">
        <v>2120</v>
      </c>
      <c r="GK626" s="84" t="s">
        <v>1375</v>
      </c>
      <c r="GL626" s="84" t="s">
        <v>9</v>
      </c>
      <c r="GM626" s="84" t="s">
        <v>2003</v>
      </c>
      <c r="GN626" s="84" t="s">
        <v>3561</v>
      </c>
      <c r="GO626" s="343"/>
      <c r="GP626" s="84" t="s">
        <v>1850</v>
      </c>
      <c r="GQ626" s="343"/>
      <c r="GR626" s="84" t="s">
        <v>3562</v>
      </c>
      <c r="GS626" s="343"/>
      <c r="GT626" s="84" t="s">
        <v>3563</v>
      </c>
      <c r="GU626" s="84" t="s">
        <v>3564</v>
      </c>
      <c r="GV626" s="84" t="s">
        <v>9</v>
      </c>
      <c r="GW626" s="84" t="s">
        <v>3565</v>
      </c>
      <c r="GX626" s="84" t="s">
        <v>3553</v>
      </c>
      <c r="GY626"/>
      <c r="GZ626"/>
      <c r="HA626" s="97"/>
    </row>
    <row r="627" spans="1:211" s="84" customFormat="1" ht="29" x14ac:dyDescent="0.35">
      <c r="A627" s="137">
        <v>184</v>
      </c>
      <c r="B627" s="339"/>
      <c r="C627" s="123" t="s">
        <v>1412</v>
      </c>
      <c r="D627" s="124">
        <v>44263</v>
      </c>
      <c r="E627" s="124">
        <v>44330</v>
      </c>
      <c r="F627" s="339"/>
      <c r="G627" s="125" t="s">
        <v>3566</v>
      </c>
      <c r="H627" s="266" t="s">
        <v>1375</v>
      </c>
      <c r="I627" s="123" t="s">
        <v>25</v>
      </c>
      <c r="J627" s="339"/>
      <c r="K627" s="355"/>
      <c r="L627" s="267">
        <v>44263</v>
      </c>
      <c r="M627" s="354"/>
      <c r="N627" s="267" t="s">
        <v>19660</v>
      </c>
      <c r="O627" s="354"/>
      <c r="P627" s="354"/>
      <c r="Q627" s="267"/>
      <c r="R627" s="267"/>
      <c r="S627" s="267"/>
      <c r="T627" s="123"/>
      <c r="U627" s="124"/>
      <c r="V627" s="124"/>
      <c r="W627" s="123"/>
      <c r="X627" s="339"/>
      <c r="Y627" s="339"/>
      <c r="Z627" s="123"/>
      <c r="AA627" s="123"/>
      <c r="AB627" s="124"/>
      <c r="AC627" s="124"/>
      <c r="AD627" s="339"/>
      <c r="AE627" s="339"/>
      <c r="AF627" s="355"/>
      <c r="AG627" s="355"/>
      <c r="AH627" s="266" t="s">
        <v>1375</v>
      </c>
      <c r="AI627" s="124">
        <v>44215</v>
      </c>
      <c r="AJ627" s="252">
        <v>5.8333333333333327E-2</v>
      </c>
      <c r="AK627" s="124">
        <v>44215</v>
      </c>
      <c r="AL627" s="252">
        <v>6.9444444444444434E-2</v>
      </c>
      <c r="AM627" s="85" t="s">
        <v>28</v>
      </c>
      <c r="AN627" s="85" t="s">
        <v>25</v>
      </c>
      <c r="AO627" s="85" t="s">
        <v>26</v>
      </c>
      <c r="AP627" s="85" t="s">
        <v>3790</v>
      </c>
      <c r="AQ627" s="85" t="s">
        <v>3791</v>
      </c>
      <c r="AR627" s="85"/>
      <c r="AS627" s="335" t="s">
        <v>3792</v>
      </c>
      <c r="AT627" s="335" t="s">
        <v>3793</v>
      </c>
      <c r="AU627" s="85"/>
      <c r="AV627" s="85"/>
      <c r="AW627" s="85" t="s">
        <v>14709</v>
      </c>
      <c r="AX627" s="266" t="s">
        <v>1375</v>
      </c>
      <c r="AY627" s="85" t="s">
        <v>25</v>
      </c>
      <c r="AZ627" s="85" t="s">
        <v>25</v>
      </c>
      <c r="BA627" s="85" t="s">
        <v>25</v>
      </c>
      <c r="BB627" s="85" t="s">
        <v>25</v>
      </c>
      <c r="BC627" s="355"/>
      <c r="BD627" s="85" t="s">
        <v>27</v>
      </c>
      <c r="BE627" s="85" t="s">
        <v>4</v>
      </c>
      <c r="BF627" s="85" t="s">
        <v>34</v>
      </c>
      <c r="BG627" s="85" t="s">
        <v>34</v>
      </c>
      <c r="BH627" s="304" t="s">
        <v>18069</v>
      </c>
      <c r="BI627" s="355"/>
      <c r="BJ627" s="123"/>
      <c r="BK627" s="123"/>
      <c r="BL627" s="123"/>
      <c r="BM627" s="123" t="s">
        <v>4</v>
      </c>
      <c r="BN627" s="123" t="s">
        <v>31</v>
      </c>
      <c r="BO627" s="123" t="s">
        <v>1381</v>
      </c>
      <c r="BP627" s="123" t="s">
        <v>26</v>
      </c>
      <c r="BQ627" s="4" t="s">
        <v>8</v>
      </c>
      <c r="BR627" s="123" t="s">
        <v>1614</v>
      </c>
      <c r="BS627" s="123" t="s">
        <v>1563</v>
      </c>
      <c r="BT627" t="s">
        <v>3794</v>
      </c>
      <c r="BU627" t="s">
        <v>3795</v>
      </c>
      <c r="BV627" s="266" t="s">
        <v>1375</v>
      </c>
      <c r="BW627" s="85" t="s">
        <v>44</v>
      </c>
      <c r="BX627" s="372"/>
      <c r="BY627" s="372"/>
      <c r="BZ627" s="129" t="s">
        <v>65</v>
      </c>
      <c r="CA627" t="s">
        <v>3581</v>
      </c>
      <c r="CB627">
        <v>12000</v>
      </c>
      <c r="CC627" s="123"/>
      <c r="CD627" s="123" t="s">
        <v>3580</v>
      </c>
      <c r="CE627" s="123" t="s">
        <v>1446</v>
      </c>
      <c r="CF627" s="123"/>
      <c r="CG627" s="123"/>
      <c r="CH627" s="123">
        <v>330</v>
      </c>
      <c r="CI627" s="123"/>
      <c r="CJ627" s="85" t="s">
        <v>26</v>
      </c>
      <c r="CK627" s="85" t="s">
        <v>26</v>
      </c>
      <c r="CL627" s="85"/>
      <c r="CM627" s="85"/>
      <c r="CN627" s="266" t="s">
        <v>3414</v>
      </c>
      <c r="CO627" s="155"/>
      <c r="CP627" s="155"/>
      <c r="CQ627" s="285"/>
      <c r="CR627" s="155"/>
      <c r="CS627" s="378"/>
      <c r="CT627" s="155"/>
      <c r="CU627" s="155"/>
      <c r="CV627" s="155"/>
      <c r="CW627" s="155"/>
      <c r="CX627" s="155"/>
      <c r="CY627" s="155"/>
      <c r="CZ627" s="155"/>
      <c r="DA627" s="155"/>
      <c r="DB627" s="155"/>
      <c r="DC627" s="155"/>
      <c r="DD627" s="155"/>
      <c r="DE627" s="155"/>
      <c r="DF627" s="155"/>
      <c r="DG627" s="155"/>
      <c r="DH627" s="284" t="s">
        <v>1375</v>
      </c>
      <c r="DI627" s="146" t="s">
        <v>59</v>
      </c>
      <c r="DJ627" s="148" t="s">
        <v>3568</v>
      </c>
      <c r="DK627" s="130" t="s">
        <v>2975</v>
      </c>
      <c r="DL627" s="127" t="s">
        <v>2565</v>
      </c>
      <c r="DN627" s="84" t="s">
        <v>3567</v>
      </c>
      <c r="DO627" s="343"/>
      <c r="DP627" s="343"/>
      <c r="DR627" s="343"/>
      <c r="DS627" s="343"/>
      <c r="DT627" s="343"/>
      <c r="DU627" s="343"/>
      <c r="DW627" s="84" t="s">
        <v>3569</v>
      </c>
      <c r="DX627" s="84">
        <v>9002</v>
      </c>
      <c r="DZ627" s="355"/>
      <c r="EA627" s="84" t="s">
        <v>26</v>
      </c>
      <c r="EC627" s="125"/>
      <c r="ED627" s="343"/>
      <c r="EE627" s="343"/>
      <c r="EF627" s="343"/>
      <c r="EG627" s="355"/>
      <c r="EH627" s="355"/>
      <c r="EI627" s="126"/>
      <c r="EL627" s="84" t="s">
        <v>25</v>
      </c>
      <c r="EP627" s="343"/>
      <c r="ET627" s="343"/>
      <c r="EV627" s="343"/>
      <c r="EX627" s="343"/>
      <c r="EY627" s="84" t="s">
        <v>8</v>
      </c>
      <c r="FB627" s="343"/>
      <c r="FD627" s="343"/>
      <c r="FE627" s="84" t="s">
        <v>1864</v>
      </c>
      <c r="FF627" s="84" t="s">
        <v>1865</v>
      </c>
      <c r="FH627" s="96" t="s">
        <v>3884</v>
      </c>
      <c r="FL627"/>
      <c r="FV627"/>
      <c r="GC627" s="343"/>
      <c r="GD627" s="343"/>
      <c r="GE627" s="343"/>
      <c r="GF627" s="355"/>
      <c r="GG627" s="355"/>
      <c r="GH627" s="331"/>
      <c r="GO627" s="343"/>
      <c r="GQ627" s="343"/>
      <c r="GS627" s="343"/>
      <c r="GY627"/>
      <c r="GZ627"/>
      <c r="HA627" s="97"/>
      <c r="HC627" s="84" t="str">
        <f ca="1">IFERROR(INDIRECT("'[2021_Ignition_Tracker_QC_File_20210520.xlsm]Ignition Tracker'!"&amp;ADDRESS(MATCH($A627,'[3]Ignition Tracker'!$A:$A,0),MATCH(HC$1,'[3]Ignition Tracker'!$1:$1,0))),"")</f>
        <v/>
      </c>
    </row>
    <row r="628" spans="1:211" s="84" customFormat="1" ht="362.5" x14ac:dyDescent="0.35">
      <c r="A628" s="137">
        <v>71</v>
      </c>
      <c r="B628" s="339"/>
      <c r="C628" s="123" t="s">
        <v>1412</v>
      </c>
      <c r="D628" s="124">
        <v>44266</v>
      </c>
      <c r="E628" s="124">
        <v>44330</v>
      </c>
      <c r="F628" s="340"/>
      <c r="G628" s="125" t="s">
        <v>2564</v>
      </c>
      <c r="H628" s="266" t="s">
        <v>1375</v>
      </c>
      <c r="I628" s="123" t="s">
        <v>25</v>
      </c>
      <c r="J628" s="339"/>
      <c r="K628" s="355"/>
      <c r="L628" s="267">
        <v>44266</v>
      </c>
      <c r="M628" s="354"/>
      <c r="N628" s="267" t="s">
        <v>19660</v>
      </c>
      <c r="O628" s="354"/>
      <c r="P628" s="354"/>
      <c r="Q628" s="267"/>
      <c r="R628" s="267"/>
      <c r="S628" s="267"/>
      <c r="T628" s="123"/>
      <c r="U628" s="124"/>
      <c r="V628" s="124"/>
      <c r="W628" s="123"/>
      <c r="X628" s="339"/>
      <c r="Y628" s="339"/>
      <c r="Z628" s="123"/>
      <c r="AA628" s="123"/>
      <c r="AB628" s="124"/>
      <c r="AC628" s="124"/>
      <c r="AD628" s="339"/>
      <c r="AE628" s="339"/>
      <c r="AF628" s="355"/>
      <c r="AG628" s="355"/>
      <c r="AH628" s="266" t="s">
        <v>1375</v>
      </c>
      <c r="AI628" s="124">
        <v>44215</v>
      </c>
      <c r="AJ628" s="252">
        <v>0.46527777777777773</v>
      </c>
      <c r="AK628" s="124">
        <v>44215</v>
      </c>
      <c r="AL628" s="252">
        <v>0.44027777777777777</v>
      </c>
      <c r="AM628" s="85" t="s">
        <v>28</v>
      </c>
      <c r="AN628" s="85" t="s">
        <v>26</v>
      </c>
      <c r="AO628" s="85" t="s">
        <v>26</v>
      </c>
      <c r="AP628" s="85" t="s">
        <v>3895</v>
      </c>
      <c r="AQ628" s="85" t="s">
        <v>2618</v>
      </c>
      <c r="AR628" s="85"/>
      <c r="AS628" s="335" t="s">
        <v>3896</v>
      </c>
      <c r="AT628" s="335" t="s">
        <v>3897</v>
      </c>
      <c r="AU628" s="85" t="s">
        <v>3898</v>
      </c>
      <c r="AV628" s="85"/>
      <c r="AW628" s="85" t="s">
        <v>13347</v>
      </c>
      <c r="AX628" s="266" t="s">
        <v>1375</v>
      </c>
      <c r="AY628" s="85" t="s">
        <v>25</v>
      </c>
      <c r="AZ628" s="85" t="s">
        <v>25</v>
      </c>
      <c r="BA628" s="85" t="s">
        <v>25</v>
      </c>
      <c r="BB628" s="85" t="s">
        <v>25</v>
      </c>
      <c r="BC628" s="355"/>
      <c r="BD628" s="85" t="s">
        <v>27</v>
      </c>
      <c r="BE628" s="85" t="s">
        <v>4</v>
      </c>
      <c r="BF628" s="85" t="s">
        <v>34</v>
      </c>
      <c r="BG628" s="85" t="s">
        <v>34</v>
      </c>
      <c r="BH628" s="304" t="s">
        <v>18050</v>
      </c>
      <c r="BI628" s="355"/>
      <c r="BJ628" s="123">
        <v>3.03</v>
      </c>
      <c r="BK628" s="123"/>
      <c r="BL628" s="123"/>
      <c r="BM628" s="123" t="s">
        <v>4</v>
      </c>
      <c r="BN628" s="123" t="s">
        <v>31</v>
      </c>
      <c r="BO628" s="123" t="s">
        <v>1381</v>
      </c>
      <c r="BP628" s="123" t="s">
        <v>25</v>
      </c>
      <c r="BQ628" s="4" t="s">
        <v>8</v>
      </c>
      <c r="BR628" s="123" t="s">
        <v>1614</v>
      </c>
      <c r="BS628" s="123" t="s">
        <v>1563</v>
      </c>
      <c r="BT628" t="s">
        <v>7</v>
      </c>
      <c r="BU628" t="s">
        <v>12873</v>
      </c>
      <c r="BV628" s="266" t="s">
        <v>1375</v>
      </c>
      <c r="BW628" s="85" t="s">
        <v>44</v>
      </c>
      <c r="BX628" s="372"/>
      <c r="BY628" s="372"/>
      <c r="BZ628" s="129" t="s">
        <v>58</v>
      </c>
      <c r="CA628" t="s">
        <v>2619</v>
      </c>
      <c r="CB628">
        <v>21000</v>
      </c>
      <c r="CC628" s="4"/>
      <c r="CD628" s="123" t="s">
        <v>3899</v>
      </c>
      <c r="CE628" s="123" t="s">
        <v>1446</v>
      </c>
      <c r="CF628" s="123"/>
      <c r="CG628" s="4" t="s">
        <v>2617</v>
      </c>
      <c r="CH628" s="123">
        <v>335</v>
      </c>
      <c r="CI628" s="4"/>
      <c r="CJ628" s="85" t="s">
        <v>25</v>
      </c>
      <c r="CK628" s="85" t="s">
        <v>26</v>
      </c>
      <c r="CL628" s="85"/>
      <c r="CM628" s="85"/>
      <c r="CN628" s="266" t="s">
        <v>2395</v>
      </c>
      <c r="CO628" s="155">
        <v>38.804226999999997</v>
      </c>
      <c r="CP628" s="155">
        <v>-120.11053</v>
      </c>
      <c r="CQ628" s="285">
        <v>44215</v>
      </c>
      <c r="CR628" s="155" t="s">
        <v>17209</v>
      </c>
      <c r="CS628" s="378"/>
      <c r="CT628" s="155" t="s">
        <v>15414</v>
      </c>
      <c r="CU628" s="155">
        <v>100</v>
      </c>
      <c r="CV628" s="155">
        <v>30</v>
      </c>
      <c r="CW628" s="155">
        <v>25</v>
      </c>
      <c r="CX628" s="155" t="s">
        <v>12</v>
      </c>
      <c r="CY628" s="155" t="s">
        <v>12</v>
      </c>
      <c r="CZ628" s="155" t="s">
        <v>26</v>
      </c>
      <c r="DA628" s="155">
        <v>1</v>
      </c>
      <c r="DB628" s="155"/>
      <c r="DC628" s="155" t="s">
        <v>15686</v>
      </c>
      <c r="DD628" s="155" t="s">
        <v>15683</v>
      </c>
      <c r="DE628" s="155" t="s">
        <v>15450</v>
      </c>
      <c r="DF628" s="155" t="s">
        <v>15451</v>
      </c>
      <c r="DG628" s="155"/>
      <c r="DH628" s="284" t="s">
        <v>1375</v>
      </c>
      <c r="DI628" s="146" t="s">
        <v>59</v>
      </c>
      <c r="DJ628" s="148" t="s">
        <v>3407</v>
      </c>
      <c r="DK628" s="130" t="s">
        <v>2566</v>
      </c>
      <c r="DL628" s="127" t="s">
        <v>2565</v>
      </c>
      <c r="DM628" s="84" t="s">
        <v>2567</v>
      </c>
      <c r="DN628" s="84" t="s">
        <v>2568</v>
      </c>
      <c r="DO628" s="343"/>
      <c r="DP628" s="343"/>
      <c r="DR628" s="343"/>
      <c r="DS628" s="343"/>
      <c r="DT628" s="343"/>
      <c r="DU628" s="343"/>
      <c r="DV628" s="84">
        <v>153662102</v>
      </c>
      <c r="DW628" s="84" t="s">
        <v>2569</v>
      </c>
      <c r="DX628" s="84">
        <v>9002</v>
      </c>
      <c r="DZ628" s="355"/>
      <c r="EA628" s="84" t="s">
        <v>26</v>
      </c>
      <c r="ED628" s="343"/>
      <c r="EE628" s="343"/>
      <c r="EF628" s="343"/>
      <c r="EG628" s="355"/>
      <c r="EH628" s="355"/>
      <c r="EI628" s="126"/>
      <c r="EL628" s="84" t="s">
        <v>25</v>
      </c>
      <c r="EP628" s="343"/>
      <c r="ET628" s="343"/>
      <c r="EV628" s="343"/>
      <c r="EX628" s="343"/>
      <c r="EY628" s="84" t="s">
        <v>8</v>
      </c>
      <c r="FB628" s="343"/>
      <c r="FD628" s="343"/>
      <c r="FE628" s="84" t="s">
        <v>1864</v>
      </c>
      <c r="FF628" s="84" t="s">
        <v>1865</v>
      </c>
      <c r="FH628" s="96" t="s">
        <v>3884</v>
      </c>
      <c r="FL628"/>
      <c r="FV628"/>
      <c r="GC628" s="343"/>
      <c r="GD628" s="343"/>
      <c r="GE628" s="343"/>
      <c r="GF628" s="355"/>
      <c r="GG628" s="355"/>
      <c r="GH628" s="331"/>
      <c r="GO628" s="343"/>
      <c r="GQ628" s="343"/>
      <c r="GS628" s="343"/>
      <c r="GY628"/>
      <c r="GZ628"/>
      <c r="HA628" s="97"/>
      <c r="HC628" s="84" t="str">
        <f ca="1">IFERROR(INDIRECT("'[2021_Ignition_Tracker_QC_File_20210520.xlsm]Ignition Tracker'!"&amp;ADDRESS(MATCH($A628,'[3]Ignition Tracker'!$A:$A,0),MATCH(HC$1,'[3]Ignition Tracker'!$1:$1,0))),"")</f>
        <v/>
      </c>
    </row>
    <row r="629" spans="1:211" s="84" customFormat="1" ht="203" x14ac:dyDescent="0.35">
      <c r="A629" s="137">
        <v>70</v>
      </c>
      <c r="B629" s="339"/>
      <c r="C629" s="123" t="s">
        <v>1412</v>
      </c>
      <c r="D629" s="124">
        <v>44271</v>
      </c>
      <c r="E629" s="124">
        <v>44330</v>
      </c>
      <c r="F629" s="339"/>
      <c r="G629" s="125" t="s">
        <v>2570</v>
      </c>
      <c r="H629" s="266" t="s">
        <v>1375</v>
      </c>
      <c r="I629" s="123" t="s">
        <v>25</v>
      </c>
      <c r="J629" s="339"/>
      <c r="K629" s="355"/>
      <c r="L629" s="267">
        <v>44271</v>
      </c>
      <c r="M629" s="354"/>
      <c r="N629" s="267" t="s">
        <v>19660</v>
      </c>
      <c r="O629" s="354"/>
      <c r="P629" s="354"/>
      <c r="Q629" s="267"/>
      <c r="R629" s="267"/>
      <c r="S629" s="267"/>
      <c r="T629" s="123"/>
      <c r="U629" s="124"/>
      <c r="V629" s="124"/>
      <c r="W629" s="123"/>
      <c r="X629" s="339"/>
      <c r="Y629" s="339"/>
      <c r="Z629" s="123"/>
      <c r="AA629" s="123"/>
      <c r="AB629" s="124"/>
      <c r="AC629" s="124"/>
      <c r="AD629" s="339"/>
      <c r="AE629" s="339"/>
      <c r="AF629" s="355"/>
      <c r="AG629" s="355"/>
      <c r="AH629" s="266" t="s">
        <v>1375</v>
      </c>
      <c r="AI629" s="124">
        <v>44215</v>
      </c>
      <c r="AJ629" s="252">
        <v>4.7916666666666663E-2</v>
      </c>
      <c r="AK629" s="124">
        <v>44215</v>
      </c>
      <c r="AL629" s="252">
        <v>6.3888888888888884E-2</v>
      </c>
      <c r="AM629" s="85" t="s">
        <v>28</v>
      </c>
      <c r="AN629" s="85" t="s">
        <v>26</v>
      </c>
      <c r="AO629" s="85" t="s">
        <v>26</v>
      </c>
      <c r="AP629" s="85" t="s">
        <v>12688</v>
      </c>
      <c r="AQ629" s="85" t="s">
        <v>2626</v>
      </c>
      <c r="AR629" s="85"/>
      <c r="AS629" s="335" t="s">
        <v>12689</v>
      </c>
      <c r="AT629" s="335">
        <v>120452094</v>
      </c>
      <c r="AU629" s="85">
        <v>104744338</v>
      </c>
      <c r="AV629" s="85"/>
      <c r="AW629" s="85" t="s">
        <v>14722</v>
      </c>
      <c r="AX629" s="266" t="s">
        <v>1375</v>
      </c>
      <c r="AY629" s="85" t="s">
        <v>25</v>
      </c>
      <c r="AZ629" s="85" t="s">
        <v>25</v>
      </c>
      <c r="BA629" s="85" t="s">
        <v>25</v>
      </c>
      <c r="BB629" s="85" t="s">
        <v>25</v>
      </c>
      <c r="BC629" s="355"/>
      <c r="BD629" s="85" t="s">
        <v>27</v>
      </c>
      <c r="BE629" s="85" t="s">
        <v>4</v>
      </c>
      <c r="BF629" s="85" t="s">
        <v>34</v>
      </c>
      <c r="BG629" s="85" t="s">
        <v>34</v>
      </c>
      <c r="BH629" s="304" t="s">
        <v>18051</v>
      </c>
      <c r="BI629" s="355"/>
      <c r="BJ629" s="123"/>
      <c r="BK629" s="123"/>
      <c r="BL629" s="123"/>
      <c r="BM629" s="123" t="s">
        <v>102</v>
      </c>
      <c r="BN629" s="123" t="s">
        <v>1378</v>
      </c>
      <c r="BO629" s="123" t="s">
        <v>1398</v>
      </c>
      <c r="BP629" s="123" t="s">
        <v>25</v>
      </c>
      <c r="BQ629" s="4" t="s">
        <v>8</v>
      </c>
      <c r="BR629" s="123" t="s">
        <v>1614</v>
      </c>
      <c r="BS629" s="123" t="s">
        <v>1563</v>
      </c>
      <c r="BT629" t="s">
        <v>12690</v>
      </c>
      <c r="BU629" t="s">
        <v>12691</v>
      </c>
      <c r="BV629" s="266" t="s">
        <v>1375</v>
      </c>
      <c r="BW629" s="85" t="s">
        <v>44</v>
      </c>
      <c r="BX629" s="372"/>
      <c r="BY629" s="372"/>
      <c r="BZ629" s="129" t="s">
        <v>175</v>
      </c>
      <c r="CA629" t="s">
        <v>2624</v>
      </c>
      <c r="CB629">
        <v>12000</v>
      </c>
      <c r="CC629" s="123"/>
      <c r="CD629" s="123" t="s">
        <v>2575</v>
      </c>
      <c r="CE629" s="123" t="s">
        <v>1483</v>
      </c>
      <c r="CF629" s="123"/>
      <c r="CG629" s="123" t="s">
        <v>2625</v>
      </c>
      <c r="CH629" s="123">
        <v>518</v>
      </c>
      <c r="CI629" s="123"/>
      <c r="CJ629" s="85" t="s">
        <v>25</v>
      </c>
      <c r="CK629" s="85" t="s">
        <v>26</v>
      </c>
      <c r="CL629" s="85"/>
      <c r="CM629" s="85"/>
      <c r="CN629" s="266" t="s">
        <v>2395</v>
      </c>
      <c r="CO629" s="155"/>
      <c r="CP629" s="155"/>
      <c r="CQ629" s="285"/>
      <c r="CR629" s="155"/>
      <c r="CS629" s="378"/>
      <c r="CT629" s="155"/>
      <c r="CU629" s="155"/>
      <c r="CV629" s="155"/>
      <c r="CW629" s="155"/>
      <c r="CX629" s="155"/>
      <c r="CY629" s="155"/>
      <c r="CZ629" s="155"/>
      <c r="DA629" s="155"/>
      <c r="DB629" s="155"/>
      <c r="DC629" s="155"/>
      <c r="DD629" s="155"/>
      <c r="DE629" s="155"/>
      <c r="DF629" s="155"/>
      <c r="DG629" s="155"/>
      <c r="DH629" s="284" t="s">
        <v>1375</v>
      </c>
      <c r="DI629" s="146" t="s">
        <v>2095</v>
      </c>
      <c r="DJ629" s="148" t="s">
        <v>2169</v>
      </c>
      <c r="DK629" s="130" t="s">
        <v>2572</v>
      </c>
      <c r="DL629" s="127" t="s">
        <v>2571</v>
      </c>
      <c r="DM629" s="84" t="s">
        <v>2573</v>
      </c>
      <c r="DN629" s="84" t="s">
        <v>2574</v>
      </c>
      <c r="DO629" s="343"/>
      <c r="DP629" s="343"/>
      <c r="DQ629" s="84" t="s">
        <v>2170</v>
      </c>
      <c r="DR629" s="343"/>
      <c r="DS629" s="343"/>
      <c r="DT629" s="343"/>
      <c r="DU629" s="343"/>
      <c r="DV629" s="84">
        <v>82021107</v>
      </c>
      <c r="DW629" s="84" t="s">
        <v>2576</v>
      </c>
      <c r="DX629" s="84">
        <v>9260</v>
      </c>
      <c r="DZ629" s="355"/>
      <c r="EA629" s="84" t="s">
        <v>25</v>
      </c>
      <c r="ED629" s="343"/>
      <c r="EE629" s="343"/>
      <c r="EF629" s="343"/>
      <c r="EG629" s="355"/>
      <c r="EH629" s="355"/>
      <c r="EI629" s="126"/>
      <c r="EJ629" s="84" t="s">
        <v>26</v>
      </c>
      <c r="EK629" s="84" t="s">
        <v>25</v>
      </c>
      <c r="EM629" s="84" t="s">
        <v>1759</v>
      </c>
      <c r="EO629" s="84" t="s">
        <v>1862</v>
      </c>
      <c r="EP629" s="343"/>
      <c r="EQ629" s="84" t="s">
        <v>1761</v>
      </c>
      <c r="ES629" s="84" t="s">
        <v>1807</v>
      </c>
      <c r="ET629" s="343"/>
      <c r="EU629" s="84" t="s">
        <v>113</v>
      </c>
      <c r="EV629" s="343"/>
      <c r="EW629" s="84" t="s">
        <v>1370</v>
      </c>
      <c r="EX629" s="343"/>
      <c r="EY629" s="84" t="s">
        <v>8</v>
      </c>
      <c r="FA629" s="84" t="s">
        <v>26</v>
      </c>
      <c r="FB629" s="343"/>
      <c r="FD629" s="343"/>
      <c r="FE629" s="84" t="s">
        <v>2023</v>
      </c>
      <c r="FF629" s="84" t="s">
        <v>1865</v>
      </c>
      <c r="FG629" s="84" t="s">
        <v>26</v>
      </c>
      <c r="FH629" s="96" t="s">
        <v>3884</v>
      </c>
      <c r="FL629"/>
      <c r="FV629"/>
      <c r="GC629" s="343"/>
      <c r="GD629" s="343"/>
      <c r="GE629" s="343"/>
      <c r="GF629" s="355"/>
      <c r="GG629" s="355"/>
      <c r="GH629" s="331"/>
      <c r="GO629" s="343"/>
      <c r="GQ629" s="343"/>
      <c r="GS629" s="343"/>
      <c r="GY629"/>
      <c r="GZ629"/>
      <c r="HA629" s="97"/>
      <c r="HC629" s="84" t="str">
        <f ca="1">IFERROR(INDIRECT("'[2021_Ignition_Tracker_QC_File_20210520.xlsm]Ignition Tracker'!"&amp;ADDRESS(MATCH($A629,'[3]Ignition Tracker'!$A:$A,0),MATCH(HC$1,'[3]Ignition Tracker'!$1:$1,0))),"")</f>
        <v/>
      </c>
    </row>
    <row r="630" spans="1:211" s="84" customFormat="1" ht="58" x14ac:dyDescent="0.35">
      <c r="A630" s="137">
        <v>67</v>
      </c>
      <c r="B630" s="339"/>
      <c r="C630" s="123" t="s">
        <v>1412</v>
      </c>
      <c r="D630" s="124">
        <v>44264</v>
      </c>
      <c r="E630" s="124">
        <v>44330</v>
      </c>
      <c r="F630" s="339"/>
      <c r="G630" s="125" t="s">
        <v>2582</v>
      </c>
      <c r="H630" s="266" t="s">
        <v>1375</v>
      </c>
      <c r="I630" s="123" t="s">
        <v>25</v>
      </c>
      <c r="J630" s="339"/>
      <c r="K630" s="355"/>
      <c r="L630" s="267">
        <v>44264</v>
      </c>
      <c r="M630" s="354"/>
      <c r="N630" s="267" t="s">
        <v>19660</v>
      </c>
      <c r="O630" s="354"/>
      <c r="P630" s="354"/>
      <c r="Q630" s="267"/>
      <c r="R630" s="267"/>
      <c r="S630" s="267"/>
      <c r="T630" s="123"/>
      <c r="U630" s="124"/>
      <c r="V630" s="124"/>
      <c r="W630" s="123"/>
      <c r="X630" s="339"/>
      <c r="Y630" s="339"/>
      <c r="Z630" s="123"/>
      <c r="AA630" s="123"/>
      <c r="AB630" s="124"/>
      <c r="AC630" s="124"/>
      <c r="AD630" s="339"/>
      <c r="AE630" s="339"/>
      <c r="AF630" s="355"/>
      <c r="AG630" s="355"/>
      <c r="AH630" s="266" t="s">
        <v>1375</v>
      </c>
      <c r="AI630" s="124">
        <v>44215</v>
      </c>
      <c r="AJ630" s="252">
        <v>4.8611111111111112E-2</v>
      </c>
      <c r="AK630" s="124">
        <v>44215</v>
      </c>
      <c r="AL630" s="252">
        <v>4.5138888888888888E-2</v>
      </c>
      <c r="AM630" s="85" t="s">
        <v>28</v>
      </c>
      <c r="AN630" s="85" t="s">
        <v>26</v>
      </c>
      <c r="AO630" s="85" t="s">
        <v>26</v>
      </c>
      <c r="AP630" s="85" t="s">
        <v>2584</v>
      </c>
      <c r="AQ630" s="85" t="s">
        <v>2585</v>
      </c>
      <c r="AR630" s="85"/>
      <c r="AS630" s="335" t="s">
        <v>3779</v>
      </c>
      <c r="AT630" s="335" t="s">
        <v>3780</v>
      </c>
      <c r="AU630" s="85"/>
      <c r="AV630" s="85"/>
      <c r="AW630" s="85" t="s">
        <v>14728</v>
      </c>
      <c r="AX630" s="266" t="s">
        <v>1375</v>
      </c>
      <c r="AY630" s="85" t="s">
        <v>25</v>
      </c>
      <c r="AZ630" s="85" t="s">
        <v>25</v>
      </c>
      <c r="BA630" s="85" t="s">
        <v>25</v>
      </c>
      <c r="BB630" s="85" t="s">
        <v>25</v>
      </c>
      <c r="BC630" s="355"/>
      <c r="BD630" s="85" t="s">
        <v>27</v>
      </c>
      <c r="BE630" s="85" t="s">
        <v>4</v>
      </c>
      <c r="BF630" s="85" t="s">
        <v>34</v>
      </c>
      <c r="BG630" s="85" t="s">
        <v>34</v>
      </c>
      <c r="BH630" s="304" t="s">
        <v>18050</v>
      </c>
      <c r="BI630" s="355"/>
      <c r="BJ630" s="123"/>
      <c r="BK630" s="123"/>
      <c r="BL630" s="123"/>
      <c r="BM630" s="123" t="s">
        <v>4</v>
      </c>
      <c r="BN630" s="123" t="s">
        <v>31</v>
      </c>
      <c r="BO630" s="123" t="s">
        <v>1381</v>
      </c>
      <c r="BP630" s="123" t="s">
        <v>26</v>
      </c>
      <c r="BQ630" s="4" t="s">
        <v>8</v>
      </c>
      <c r="BR630" s="123" t="s">
        <v>1614</v>
      </c>
      <c r="BS630" s="123" t="s">
        <v>1563</v>
      </c>
      <c r="BT630" t="s">
        <v>3781</v>
      </c>
      <c r="BU630" t="s">
        <v>3782</v>
      </c>
      <c r="BV630" s="266" t="s">
        <v>1375</v>
      </c>
      <c r="BW630" s="85" t="s">
        <v>43</v>
      </c>
      <c r="BX630" s="372"/>
      <c r="BY630" s="372"/>
      <c r="BZ630" s="129" t="s">
        <v>172</v>
      </c>
      <c r="CA630" t="s">
        <v>2587</v>
      </c>
      <c r="CB630">
        <v>17000</v>
      </c>
      <c r="CC630" s="123"/>
      <c r="CD630" s="123" t="s">
        <v>1373</v>
      </c>
      <c r="CE630" s="123" t="s">
        <v>1446</v>
      </c>
      <c r="CF630" s="123"/>
      <c r="CG630" s="123"/>
      <c r="CH630" s="123">
        <v>360</v>
      </c>
      <c r="CI630" s="123"/>
      <c r="CJ630" s="85" t="s">
        <v>25</v>
      </c>
      <c r="CK630" s="85" t="s">
        <v>26</v>
      </c>
      <c r="CL630" s="85"/>
      <c r="CM630" s="85"/>
      <c r="CN630" s="266" t="s">
        <v>2395</v>
      </c>
      <c r="CO630" s="155">
        <v>38.412264999999998</v>
      </c>
      <c r="CP630" s="155">
        <v>-120.138125</v>
      </c>
      <c r="CQ630" s="285">
        <v>44239</v>
      </c>
      <c r="CR630" s="155" t="s">
        <v>17209</v>
      </c>
      <c r="CS630" s="378"/>
      <c r="CT630" s="155" t="s">
        <v>15358</v>
      </c>
      <c r="CU630" s="155">
        <v>115</v>
      </c>
      <c r="CV630" s="155">
        <v>27</v>
      </c>
      <c r="CW630" s="155">
        <v>25</v>
      </c>
      <c r="CX630" s="155" t="s">
        <v>15681</v>
      </c>
      <c r="CY630" s="155" t="s">
        <v>12</v>
      </c>
      <c r="CZ630" s="155" t="s">
        <v>26</v>
      </c>
      <c r="DA630" s="155">
        <v>1</v>
      </c>
      <c r="DB630" s="155"/>
      <c r="DC630" s="155" t="s">
        <v>15686</v>
      </c>
      <c r="DD630" s="155" t="s">
        <v>15687</v>
      </c>
      <c r="DE630" s="155" t="s">
        <v>15450</v>
      </c>
      <c r="DF630" s="155" t="s">
        <v>15451</v>
      </c>
      <c r="DG630" s="155"/>
      <c r="DH630" s="284" t="s">
        <v>1375</v>
      </c>
      <c r="DI630" s="127" t="s">
        <v>127</v>
      </c>
      <c r="DJ630" s="84" t="s">
        <v>2588</v>
      </c>
      <c r="DK630" s="130" t="s">
        <v>2583</v>
      </c>
      <c r="DL630" s="127" t="s">
        <v>2516</v>
      </c>
      <c r="DM630" s="84" t="s">
        <v>2584</v>
      </c>
      <c r="DN630" s="84" t="s">
        <v>2586</v>
      </c>
      <c r="DO630" s="343"/>
      <c r="DP630" s="343"/>
      <c r="DQ630" s="84" t="s">
        <v>2589</v>
      </c>
      <c r="DR630" s="343"/>
      <c r="DS630" s="343"/>
      <c r="DT630" s="343"/>
      <c r="DU630" s="343"/>
      <c r="DV630" s="84">
        <v>163692102</v>
      </c>
      <c r="DW630" s="84" t="s">
        <v>2590</v>
      </c>
      <c r="DX630" s="84">
        <v>9260</v>
      </c>
      <c r="DZ630" s="355"/>
      <c r="EA630" s="84" t="s">
        <v>25</v>
      </c>
      <c r="EB630" s="84">
        <v>6</v>
      </c>
      <c r="EC630" s="84" t="s">
        <v>1887</v>
      </c>
      <c r="ED630" s="343"/>
      <c r="EE630" s="343"/>
      <c r="EF630" s="343"/>
      <c r="EG630" s="355"/>
      <c r="EH630" s="355"/>
      <c r="EI630" s="126"/>
      <c r="EJ630" s="84" t="s">
        <v>26</v>
      </c>
      <c r="EK630" s="84" t="s">
        <v>25</v>
      </c>
      <c r="EM630" s="84" t="s">
        <v>1759</v>
      </c>
      <c r="EN630" s="84" t="s">
        <v>2591</v>
      </c>
      <c r="EO630" s="84" t="s">
        <v>2507</v>
      </c>
      <c r="EP630" s="343"/>
      <c r="EQ630" s="84" t="s">
        <v>1761</v>
      </c>
      <c r="ES630" s="84" t="s">
        <v>6</v>
      </c>
      <c r="ET630" s="343"/>
      <c r="EU630" s="84" t="s">
        <v>114</v>
      </c>
      <c r="EV630" s="343"/>
      <c r="EW630" s="84" t="s">
        <v>1373</v>
      </c>
      <c r="EX630" s="343"/>
      <c r="EY630" s="84" t="s">
        <v>8</v>
      </c>
      <c r="FA630" s="84" t="s">
        <v>26</v>
      </c>
      <c r="FB630" s="343"/>
      <c r="FD630" s="343"/>
      <c r="FE630" s="84" t="s">
        <v>1864</v>
      </c>
      <c r="FF630" s="84" t="s">
        <v>2408</v>
      </c>
      <c r="FG630" s="84" t="s">
        <v>26</v>
      </c>
      <c r="FH630" s="96" t="s">
        <v>3884</v>
      </c>
      <c r="FI630" s="84" t="s">
        <v>1839</v>
      </c>
      <c r="FJ630" s="84" t="s">
        <v>55</v>
      </c>
      <c r="FK630" s="84" t="s">
        <v>183</v>
      </c>
      <c r="FL630" t="s">
        <v>2592</v>
      </c>
      <c r="FM630" s="84" t="s">
        <v>2585</v>
      </c>
      <c r="FN630" s="84" t="s">
        <v>1839</v>
      </c>
      <c r="FO630" s="84" t="s">
        <v>1841</v>
      </c>
      <c r="FP630" s="84" t="s">
        <v>2593</v>
      </c>
      <c r="FQ630" s="84" t="s">
        <v>2594</v>
      </c>
      <c r="FR630" s="84" t="s">
        <v>1434</v>
      </c>
      <c r="FS630" s="84" t="s">
        <v>1844</v>
      </c>
      <c r="FT630" s="84" t="s">
        <v>1845</v>
      </c>
      <c r="FU630" s="84" t="s">
        <v>9</v>
      </c>
      <c r="FV630" t="s">
        <v>2595</v>
      </c>
      <c r="FW630" s="84" t="s">
        <v>1846</v>
      </c>
      <c r="FX630" s="84" t="s">
        <v>1424</v>
      </c>
      <c r="FY630" s="84" t="s">
        <v>2584</v>
      </c>
      <c r="FZ630" s="84" t="s">
        <v>2596</v>
      </c>
      <c r="GA630" s="84" t="s">
        <v>1944</v>
      </c>
      <c r="GB630" s="84" t="s">
        <v>1375</v>
      </c>
      <c r="GC630" s="343"/>
      <c r="GD630" s="343"/>
      <c r="GE630" s="343"/>
      <c r="GF630" s="355"/>
      <c r="GG630" s="355"/>
      <c r="GH630" s="331" t="s">
        <v>1375</v>
      </c>
      <c r="GI630" s="84" t="s">
        <v>9</v>
      </c>
      <c r="GJ630" s="84" t="s">
        <v>2329</v>
      </c>
      <c r="GK630" s="84" t="s">
        <v>2597</v>
      </c>
      <c r="GL630" s="84" t="s">
        <v>9</v>
      </c>
      <c r="GM630" s="84" t="s">
        <v>1848</v>
      </c>
      <c r="GN630" s="84" t="s">
        <v>2598</v>
      </c>
      <c r="GO630" s="343"/>
      <c r="GP630" s="84" t="s">
        <v>1850</v>
      </c>
      <c r="GQ630" s="343"/>
      <c r="GR630" s="84" t="s">
        <v>2599</v>
      </c>
      <c r="GS630" s="343"/>
      <c r="GT630" s="84" t="s">
        <v>1375</v>
      </c>
      <c r="GU630" s="84" t="s">
        <v>1375</v>
      </c>
      <c r="GV630" s="84" t="s">
        <v>9</v>
      </c>
      <c r="GW630" s="84" t="s">
        <v>2600</v>
      </c>
      <c r="GX630" s="84" t="s">
        <v>2601</v>
      </c>
      <c r="GY630"/>
      <c r="GZ630"/>
      <c r="HA630" s="97"/>
      <c r="HC630" s="84" t="str">
        <f ca="1">IFERROR(INDIRECT("'[2021_Ignition_Tracker_QC_File_20210520.xlsm]Ignition Tracker'!"&amp;ADDRESS(MATCH($A630,'[3]Ignition Tracker'!$A:$A,0),MATCH(HC$1,'[3]Ignition Tracker'!$1:$1,0))),"")</f>
        <v/>
      </c>
    </row>
    <row r="631" spans="1:211" s="84" customFormat="1" ht="43.5" x14ac:dyDescent="0.35">
      <c r="A631" s="137">
        <v>63</v>
      </c>
      <c r="B631" s="343"/>
      <c r="C631" s="84" t="s">
        <v>1412</v>
      </c>
      <c r="D631" s="124">
        <v>44259</v>
      </c>
      <c r="E631" s="124">
        <v>44272</v>
      </c>
      <c r="F631" s="343"/>
      <c r="G631" s="125" t="s">
        <v>2526</v>
      </c>
      <c r="H631" s="97" t="s">
        <v>1375</v>
      </c>
      <c r="I631" s="126" t="s">
        <v>25</v>
      </c>
      <c r="J631" s="343"/>
      <c r="K631" s="355"/>
      <c r="L631" s="127">
        <v>44259</v>
      </c>
      <c r="M631" s="360"/>
      <c r="N631" s="267" t="s">
        <v>19660</v>
      </c>
      <c r="O631" s="354"/>
      <c r="P631" s="354"/>
      <c r="Q631" s="127"/>
      <c r="R631" s="127"/>
      <c r="S631" s="127"/>
      <c r="T631" s="126"/>
      <c r="U631" s="124"/>
      <c r="V631" s="124"/>
      <c r="W631" s="126"/>
      <c r="X631" s="362"/>
      <c r="Y631" s="362"/>
      <c r="Z631" s="126"/>
      <c r="AA631" s="126"/>
      <c r="AB631" s="124"/>
      <c r="AC631" s="124"/>
      <c r="AD631" s="362"/>
      <c r="AE631" s="362"/>
      <c r="AF631" s="363"/>
      <c r="AG631" s="363"/>
      <c r="AH631" s="97" t="s">
        <v>1375</v>
      </c>
      <c r="AI631" s="124">
        <v>44215</v>
      </c>
      <c r="AJ631" s="252">
        <v>0.32083333333333336</v>
      </c>
      <c r="AK631" s="124">
        <v>44215</v>
      </c>
      <c r="AL631" s="252">
        <v>0.23124999999999998</v>
      </c>
      <c r="AM631" s="85" t="s">
        <v>28</v>
      </c>
      <c r="AN631" s="85" t="s">
        <v>26</v>
      </c>
      <c r="AO631" s="85" t="s">
        <v>26</v>
      </c>
      <c r="AP631" s="85">
        <v>1214870</v>
      </c>
      <c r="AQ631" s="85" t="s">
        <v>2529</v>
      </c>
      <c r="AR631" s="85"/>
      <c r="AS631" s="335" t="s">
        <v>3673</v>
      </c>
      <c r="AT631" s="335" t="s">
        <v>3674</v>
      </c>
      <c r="AU631" s="85"/>
      <c r="AV631" s="85"/>
      <c r="AW631" s="85" t="s">
        <v>12769</v>
      </c>
      <c r="AX631" s="97" t="s">
        <v>1375</v>
      </c>
      <c r="AY631" s="85" t="s">
        <v>25</v>
      </c>
      <c r="AZ631" s="85" t="s">
        <v>25</v>
      </c>
      <c r="BA631" s="85" t="s">
        <v>25</v>
      </c>
      <c r="BB631" s="85" t="s">
        <v>25</v>
      </c>
      <c r="BC631" s="355"/>
      <c r="BD631" s="85" t="s">
        <v>27</v>
      </c>
      <c r="BE631" s="85" t="s">
        <v>4</v>
      </c>
      <c r="BF631" s="85" t="s">
        <v>34</v>
      </c>
      <c r="BG631" s="85" t="s">
        <v>34</v>
      </c>
      <c r="BH631" s="304" t="s">
        <v>18050</v>
      </c>
      <c r="BI631" s="355"/>
      <c r="BM631" s="123" t="s">
        <v>4</v>
      </c>
      <c r="BN631" s="123" t="s">
        <v>1380</v>
      </c>
      <c r="BO631" s="123" t="s">
        <v>1381</v>
      </c>
      <c r="BP631" s="123" t="s">
        <v>25</v>
      </c>
      <c r="BQ631" s="4" t="s">
        <v>8</v>
      </c>
      <c r="BR631" s="123" t="s">
        <v>1614</v>
      </c>
      <c r="BS631" s="123" t="s">
        <v>1563</v>
      </c>
      <c r="BT631" t="s">
        <v>1563</v>
      </c>
      <c r="BU631" t="s">
        <v>3675</v>
      </c>
      <c r="BV631" s="96" t="s">
        <v>1375</v>
      </c>
      <c r="BW631" s="85" t="s">
        <v>44</v>
      </c>
      <c r="BX631" s="372"/>
      <c r="BY631" s="374"/>
      <c r="BZ631" s="129" t="s">
        <v>192</v>
      </c>
      <c r="CA631" t="s">
        <v>2531</v>
      </c>
      <c r="CB631">
        <v>12000</v>
      </c>
      <c r="CC631" s="126"/>
      <c r="CD631" s="84" t="s">
        <v>1368</v>
      </c>
      <c r="CE631" s="123" t="s">
        <v>1446</v>
      </c>
      <c r="CG631" s="126"/>
      <c r="CH631" s="123">
        <v>500</v>
      </c>
      <c r="CI631" s="126"/>
      <c r="CJ631" s="85" t="s">
        <v>26</v>
      </c>
      <c r="CK631" s="85" t="s">
        <v>26</v>
      </c>
      <c r="CL631" s="85"/>
      <c r="CM631" s="85"/>
      <c r="CN631" s="96" t="s">
        <v>2395</v>
      </c>
      <c r="CO631" s="155">
        <v>37.009697000000003</v>
      </c>
      <c r="CP631" s="155">
        <v>-121.931909</v>
      </c>
      <c r="CQ631" s="285">
        <v>44236</v>
      </c>
      <c r="CR631" s="155" t="s">
        <v>17210</v>
      </c>
      <c r="CS631" s="378"/>
      <c r="CT631" s="155" t="s">
        <v>15370</v>
      </c>
      <c r="CU631" s="155">
        <v>150</v>
      </c>
      <c r="CV631" s="155">
        <v>35</v>
      </c>
      <c r="CW631" s="155">
        <v>15</v>
      </c>
      <c r="CX631" s="155" t="s">
        <v>12</v>
      </c>
      <c r="CY631" s="155" t="s">
        <v>12</v>
      </c>
      <c r="CZ631" s="155" t="s">
        <v>26</v>
      </c>
      <c r="DA631" s="155">
        <v>1</v>
      </c>
      <c r="DB631" s="155"/>
      <c r="DC631" s="155" t="s">
        <v>15686</v>
      </c>
      <c r="DD631" s="155" t="s">
        <v>15687</v>
      </c>
      <c r="DE631" s="155" t="s">
        <v>15450</v>
      </c>
      <c r="DF631" s="155" t="s">
        <v>15451</v>
      </c>
      <c r="DG631" s="155">
        <v>1</v>
      </c>
      <c r="DH631" s="284" t="s">
        <v>1375</v>
      </c>
      <c r="DI631" s="127" t="s">
        <v>124</v>
      </c>
      <c r="DJ631" s="84" t="s">
        <v>2532</v>
      </c>
      <c r="DK631" s="130" t="s">
        <v>2527</v>
      </c>
      <c r="DL631" s="127" t="s">
        <v>2260</v>
      </c>
      <c r="DM631" s="84" t="s">
        <v>2528</v>
      </c>
      <c r="DN631" s="84" t="s">
        <v>2530</v>
      </c>
      <c r="DO631" s="343"/>
      <c r="DP631" s="343"/>
      <c r="DQ631" s="84" t="s">
        <v>2533</v>
      </c>
      <c r="DR631" s="343"/>
      <c r="DS631" s="343"/>
      <c r="DT631" s="343"/>
      <c r="DU631" s="343"/>
      <c r="DV631" s="84">
        <v>83252106</v>
      </c>
      <c r="DW631" s="84" t="s">
        <v>2534</v>
      </c>
      <c r="DX631" s="84">
        <v>9260</v>
      </c>
      <c r="DZ631" s="355"/>
      <c r="EA631" s="84" t="s">
        <v>25</v>
      </c>
      <c r="ED631" s="343"/>
      <c r="EE631" s="343"/>
      <c r="EF631" s="343"/>
      <c r="EG631" s="355"/>
      <c r="EH631" s="355"/>
      <c r="EI631" s="126"/>
      <c r="EJ631" s="84" t="s">
        <v>26</v>
      </c>
      <c r="EK631" s="84" t="s">
        <v>25</v>
      </c>
      <c r="EM631" s="84" t="s">
        <v>2142</v>
      </c>
      <c r="EO631" s="84" t="s">
        <v>1862</v>
      </c>
      <c r="EP631" s="343"/>
      <c r="EQ631" s="84" t="s">
        <v>2143</v>
      </c>
      <c r="ES631" s="84" t="s">
        <v>4</v>
      </c>
      <c r="ET631" s="343"/>
      <c r="EU631" s="84" t="s">
        <v>115</v>
      </c>
      <c r="EV631" s="343"/>
      <c r="EW631" s="84" t="s">
        <v>1368</v>
      </c>
      <c r="EX631" s="343"/>
      <c r="EY631" s="84" t="s">
        <v>8</v>
      </c>
      <c r="FA631" s="84" t="s">
        <v>26</v>
      </c>
      <c r="FB631" s="343"/>
      <c r="FD631" s="343"/>
      <c r="FE631" s="84" t="s">
        <v>2354</v>
      </c>
      <c r="FF631" s="84" t="s">
        <v>1865</v>
      </c>
      <c r="FG631" s="84" t="s">
        <v>26</v>
      </c>
      <c r="FH631" s="96" t="s">
        <v>1375</v>
      </c>
      <c r="FI631" s="84" t="s">
        <v>1839</v>
      </c>
      <c r="FJ631" s="84" t="s">
        <v>2286</v>
      </c>
      <c r="FK631" s="84" t="s">
        <v>2287</v>
      </c>
      <c r="FL631" t="s">
        <v>2535</v>
      </c>
      <c r="FM631" s="84" t="s">
        <v>2529</v>
      </c>
      <c r="FN631" s="84" t="s">
        <v>1839</v>
      </c>
      <c r="FO631" s="84" t="s">
        <v>1890</v>
      </c>
      <c r="FP631" s="84" t="s">
        <v>2536</v>
      </c>
      <c r="FQ631" s="84" t="s">
        <v>1375</v>
      </c>
      <c r="FR631" s="84" t="s">
        <v>1434</v>
      </c>
      <c r="FS631" s="84" t="s">
        <v>1870</v>
      </c>
      <c r="FT631" s="84" t="s">
        <v>1845</v>
      </c>
      <c r="FU631" s="84" t="s">
        <v>9</v>
      </c>
      <c r="FV631" t="s">
        <v>2537</v>
      </c>
      <c r="FW631" s="84" t="s">
        <v>1846</v>
      </c>
      <c r="FX631" s="84" t="s">
        <v>46</v>
      </c>
      <c r="FY631" s="84" t="s">
        <v>2528</v>
      </c>
      <c r="FZ631" s="84" t="s">
        <v>2057</v>
      </c>
      <c r="GA631" s="84" t="s">
        <v>1375</v>
      </c>
      <c r="GB631" s="84" t="s">
        <v>1375</v>
      </c>
      <c r="GC631" s="343"/>
      <c r="GD631" s="343"/>
      <c r="GE631" s="343"/>
      <c r="GF631" s="355"/>
      <c r="GG631" s="355"/>
      <c r="GH631" s="331" t="s">
        <v>1375</v>
      </c>
      <c r="GI631" s="84" t="s">
        <v>9</v>
      </c>
      <c r="GJ631" s="84" t="s">
        <v>1433</v>
      </c>
      <c r="GK631" s="84" t="s">
        <v>1375</v>
      </c>
      <c r="GL631" s="84" t="s">
        <v>9</v>
      </c>
      <c r="GM631" s="84" t="s">
        <v>1375</v>
      </c>
      <c r="GN631" s="84" t="s">
        <v>1375</v>
      </c>
      <c r="GO631" s="343"/>
      <c r="GP631" s="84" t="s">
        <v>1850</v>
      </c>
      <c r="GQ631" s="343"/>
      <c r="GR631" s="84" t="s">
        <v>2538</v>
      </c>
      <c r="GS631" s="343"/>
      <c r="GT631" s="84" t="s">
        <v>1375</v>
      </c>
      <c r="GU631" s="84" t="s">
        <v>1375</v>
      </c>
      <c r="GV631" s="84" t="s">
        <v>9</v>
      </c>
      <c r="GW631" s="84" t="s">
        <v>2539</v>
      </c>
      <c r="GX631" s="84" t="s">
        <v>2529</v>
      </c>
      <c r="GY631"/>
      <c r="GZ631"/>
      <c r="HA631" s="97"/>
    </row>
    <row r="632" spans="1:211" s="84" customFormat="1" x14ac:dyDescent="0.35">
      <c r="A632" s="137">
        <v>62</v>
      </c>
      <c r="B632" s="343"/>
      <c r="C632" s="84" t="s">
        <v>1412</v>
      </c>
      <c r="D632" s="124">
        <v>44216</v>
      </c>
      <c r="E632" s="124">
        <v>44216</v>
      </c>
      <c r="F632" s="343"/>
      <c r="G632" s="125" t="s">
        <v>2394</v>
      </c>
      <c r="H632" s="97" t="s">
        <v>1375</v>
      </c>
      <c r="I632" s="126"/>
      <c r="J632" s="343"/>
      <c r="K632" s="355"/>
      <c r="L632" s="127"/>
      <c r="M632" s="360"/>
      <c r="N632" s="267" t="s">
        <v>19657</v>
      </c>
      <c r="O632" s="354"/>
      <c r="P632" s="354"/>
      <c r="Q632" s="127"/>
      <c r="R632" s="127"/>
      <c r="S632" s="127"/>
      <c r="T632" s="126"/>
      <c r="U632" s="124"/>
      <c r="V632" s="124"/>
      <c r="W632" s="126"/>
      <c r="X632" s="362"/>
      <c r="Y632" s="362"/>
      <c r="Z632" s="126"/>
      <c r="AA632" s="126"/>
      <c r="AB632" s="124"/>
      <c r="AC632" s="124"/>
      <c r="AD632" s="362"/>
      <c r="AE632" s="362"/>
      <c r="AF632" s="363"/>
      <c r="AG632" s="363"/>
      <c r="AH632" s="97" t="s">
        <v>1375</v>
      </c>
      <c r="AI632" s="124">
        <v>44215</v>
      </c>
      <c r="AJ632" s="252" t="s">
        <v>1778</v>
      </c>
      <c r="AK632" s="124"/>
      <c r="AL632" s="252"/>
      <c r="AM632" s="85" t="s">
        <v>28</v>
      </c>
      <c r="AN632" s="85" t="s">
        <v>26</v>
      </c>
      <c r="AO632" s="85" t="s">
        <v>26</v>
      </c>
      <c r="AP632" s="85"/>
      <c r="AQ632" s="85"/>
      <c r="AR632" s="85"/>
      <c r="AS632" s="335">
        <v>8204137328</v>
      </c>
      <c r="AT632" s="335"/>
      <c r="AU632" s="85"/>
      <c r="AV632" s="85"/>
      <c r="AW632" s="85"/>
      <c r="AX632" s="97" t="s">
        <v>1375</v>
      </c>
      <c r="AY632" s="85" t="s">
        <v>26</v>
      </c>
      <c r="AZ632" s="85" t="s">
        <v>26</v>
      </c>
      <c r="BA632" s="85" t="s">
        <v>26</v>
      </c>
      <c r="BB632" s="85" t="s">
        <v>26</v>
      </c>
      <c r="BC632" s="355"/>
      <c r="BD632" s="85" t="s">
        <v>33</v>
      </c>
      <c r="BE632" s="85" t="s">
        <v>16</v>
      </c>
      <c r="BF632" s="85" t="s">
        <v>34</v>
      </c>
      <c r="BG632" s="85"/>
      <c r="BH632" s="304" t="s">
        <v>18047</v>
      </c>
      <c r="BI632" s="355"/>
      <c r="BM632" s="123" t="s">
        <v>106</v>
      </c>
      <c r="BN632" s="123"/>
      <c r="BO632" s="123"/>
      <c r="BP632" s="123"/>
      <c r="BQ632" s="4" t="s">
        <v>8</v>
      </c>
      <c r="BR632" s="123"/>
      <c r="BS632" s="123"/>
      <c r="BT632"/>
      <c r="BU632"/>
      <c r="BV632" s="96" t="s">
        <v>1375</v>
      </c>
      <c r="BW632" s="85" t="s">
        <v>1404</v>
      </c>
      <c r="BX632" s="372"/>
      <c r="BY632" s="372"/>
      <c r="BZ632" s="129" t="s">
        <v>175</v>
      </c>
      <c r="CA632" t="s">
        <v>2548</v>
      </c>
      <c r="CB632">
        <v>21000</v>
      </c>
      <c r="CC632" s="126"/>
      <c r="CD632" s="84" t="s">
        <v>1457</v>
      </c>
      <c r="CE632" s="123" t="s">
        <v>17</v>
      </c>
      <c r="CG632" s="126"/>
      <c r="CH632" s="123"/>
      <c r="CI632" s="126"/>
      <c r="CJ632" s="85" t="s">
        <v>26</v>
      </c>
      <c r="CK632" s="85" t="s">
        <v>26</v>
      </c>
      <c r="CL632" s="85"/>
      <c r="CM632" s="85"/>
      <c r="CN632" s="96" t="s">
        <v>2395</v>
      </c>
      <c r="CO632" s="155"/>
      <c r="CP632" s="155"/>
      <c r="CQ632" s="285"/>
      <c r="CR632" s="155"/>
      <c r="CS632" s="378"/>
      <c r="CT632" s="155"/>
      <c r="CU632" s="155"/>
      <c r="CV632" s="155"/>
      <c r="CW632" s="155"/>
      <c r="CX632" s="155"/>
      <c r="CY632" s="155"/>
      <c r="CZ632" s="155"/>
      <c r="DA632" s="155"/>
      <c r="DB632" s="155"/>
      <c r="DC632" s="155"/>
      <c r="DD632" s="155"/>
      <c r="DE632" s="155"/>
      <c r="DF632" s="155"/>
      <c r="DG632" s="155"/>
      <c r="DH632" s="284" t="s">
        <v>1375</v>
      </c>
      <c r="DI632" s="127" t="s">
        <v>131</v>
      </c>
      <c r="DJ632" s="84" t="s">
        <v>1757</v>
      </c>
      <c r="DK632" s="130" t="s">
        <v>1778</v>
      </c>
      <c r="DL632" s="127" t="s">
        <v>2260</v>
      </c>
      <c r="DN632" s="84">
        <v>8204137328</v>
      </c>
      <c r="DO632" s="343"/>
      <c r="DP632" s="343"/>
      <c r="DQ632" s="84" t="s">
        <v>131</v>
      </c>
      <c r="DR632" s="343"/>
      <c r="DS632" s="343"/>
      <c r="DT632" s="343"/>
      <c r="DU632" s="343"/>
      <c r="DV632" s="84">
        <v>82012102</v>
      </c>
      <c r="DW632" s="84" t="s">
        <v>2396</v>
      </c>
      <c r="DX632" s="84">
        <v>1120</v>
      </c>
      <c r="DZ632" s="355"/>
      <c r="EA632" s="84" t="s">
        <v>25</v>
      </c>
      <c r="ED632" s="343"/>
      <c r="EE632" s="343"/>
      <c r="EF632" s="343"/>
      <c r="EG632" s="355"/>
      <c r="EH632" s="355"/>
      <c r="EI632" s="126"/>
      <c r="EJ632" s="84" t="s">
        <v>26</v>
      </c>
      <c r="EK632" s="84" t="s">
        <v>25</v>
      </c>
      <c r="EL632" s="84" t="s">
        <v>26</v>
      </c>
      <c r="EM632" s="84" t="s">
        <v>1759</v>
      </c>
      <c r="EO632" s="84" t="s">
        <v>1760</v>
      </c>
      <c r="EP632" s="343"/>
      <c r="EQ632" s="84" t="s">
        <v>1761</v>
      </c>
      <c r="ES632" s="84" t="s">
        <v>6</v>
      </c>
      <c r="ET632" s="343"/>
      <c r="EU632" s="84" t="s">
        <v>112</v>
      </c>
      <c r="EV632" s="343"/>
      <c r="EW632" s="84" t="s">
        <v>1370</v>
      </c>
      <c r="EX632" s="343"/>
      <c r="EY632" s="84" t="s">
        <v>8</v>
      </c>
      <c r="FA632" s="84" t="s">
        <v>26</v>
      </c>
      <c r="FB632" s="343"/>
      <c r="FD632" s="343"/>
      <c r="FH632" s="96" t="s">
        <v>1375</v>
      </c>
      <c r="FL632"/>
      <c r="FV632"/>
      <c r="GC632" s="343"/>
      <c r="GD632" s="343"/>
      <c r="GE632" s="343"/>
      <c r="GF632" s="355"/>
      <c r="GG632" s="355"/>
      <c r="GH632" s="331"/>
      <c r="GO632" s="343"/>
      <c r="GQ632" s="343"/>
      <c r="GS632" s="343"/>
      <c r="GY632"/>
      <c r="GZ632"/>
      <c r="HA632" s="97"/>
    </row>
    <row r="633" spans="1:211" s="84" customFormat="1" x14ac:dyDescent="0.35">
      <c r="A633" s="137">
        <v>61</v>
      </c>
      <c r="B633" s="343"/>
      <c r="C633" s="84" t="s">
        <v>1412</v>
      </c>
      <c r="D633" s="124">
        <v>44306</v>
      </c>
      <c r="E633" s="124">
        <v>44306</v>
      </c>
      <c r="F633" s="343"/>
      <c r="G633" s="125" t="s">
        <v>2397</v>
      </c>
      <c r="H633" s="97" t="s">
        <v>1375</v>
      </c>
      <c r="I633" s="126"/>
      <c r="J633" s="343"/>
      <c r="K633" s="355"/>
      <c r="L633" s="127"/>
      <c r="M633" s="360"/>
      <c r="N633" s="267" t="s">
        <v>19657</v>
      </c>
      <c r="O633" s="354"/>
      <c r="P633" s="354"/>
      <c r="Q633" s="127"/>
      <c r="R633" s="127"/>
      <c r="S633" s="127"/>
      <c r="T633" s="126"/>
      <c r="U633" s="124"/>
      <c r="V633" s="124"/>
      <c r="W633" s="126"/>
      <c r="X633" s="362"/>
      <c r="Y633" s="362"/>
      <c r="Z633" s="126"/>
      <c r="AA633" s="126"/>
      <c r="AB633" s="124"/>
      <c r="AC633" s="124"/>
      <c r="AD633" s="362"/>
      <c r="AE633" s="362"/>
      <c r="AF633" s="363"/>
      <c r="AG633" s="363"/>
      <c r="AH633" s="97" t="s">
        <v>1375</v>
      </c>
      <c r="AI633" s="124">
        <v>44215</v>
      </c>
      <c r="AJ633" s="252" t="s">
        <v>2398</v>
      </c>
      <c r="AK633" s="124"/>
      <c r="AL633" s="252"/>
      <c r="AM633" s="85" t="s">
        <v>28</v>
      </c>
      <c r="AN633" s="85" t="s">
        <v>26</v>
      </c>
      <c r="AO633" s="85" t="s">
        <v>26</v>
      </c>
      <c r="AP633" s="85"/>
      <c r="AQ633" s="85"/>
      <c r="AR633" s="85"/>
      <c r="AS633" s="335">
        <v>6744633391</v>
      </c>
      <c r="AT633" s="335"/>
      <c r="AU633" s="85"/>
      <c r="AV633" s="85"/>
      <c r="AW633" s="85" t="s">
        <v>13751</v>
      </c>
      <c r="AX633" s="97" t="s">
        <v>1375</v>
      </c>
      <c r="AY633" s="85" t="s">
        <v>25</v>
      </c>
      <c r="AZ633" s="85" t="s">
        <v>25</v>
      </c>
      <c r="BA633" s="85" t="s">
        <v>25</v>
      </c>
      <c r="BB633" s="85" t="s">
        <v>25</v>
      </c>
      <c r="BC633" s="355"/>
      <c r="BD633" s="85" t="s">
        <v>27</v>
      </c>
      <c r="BE633" s="85" t="s">
        <v>16</v>
      </c>
      <c r="BF633" s="85" t="s">
        <v>34</v>
      </c>
      <c r="BG633" s="85"/>
      <c r="BH633" s="304" t="s">
        <v>18047</v>
      </c>
      <c r="BI633" s="355"/>
      <c r="BM633" s="123" t="s">
        <v>102</v>
      </c>
      <c r="BN633" s="123" t="s">
        <v>1378</v>
      </c>
      <c r="BO633" s="123" t="s">
        <v>1398</v>
      </c>
      <c r="BP633" s="123"/>
      <c r="BQ633" s="4" t="s">
        <v>8</v>
      </c>
      <c r="BR633" s="123" t="s">
        <v>1617</v>
      </c>
      <c r="BS633" s="123" t="s">
        <v>1423</v>
      </c>
      <c r="BT633" t="s">
        <v>15191</v>
      </c>
      <c r="BU633" t="s">
        <v>15192</v>
      </c>
      <c r="BV633" s="96" t="s">
        <v>1375</v>
      </c>
      <c r="BW633" s="85" t="s">
        <v>1404</v>
      </c>
      <c r="BX633" s="372"/>
      <c r="BY633" s="372"/>
      <c r="BZ633" s="129" t="s">
        <v>49</v>
      </c>
      <c r="CA633" t="s">
        <v>2547</v>
      </c>
      <c r="CB633">
        <v>12000</v>
      </c>
      <c r="CC633" s="126"/>
      <c r="CD633" s="84" t="s">
        <v>2540</v>
      </c>
      <c r="CE633" s="123" t="s">
        <v>17</v>
      </c>
      <c r="CG633" s="126"/>
      <c r="CH633" s="123"/>
      <c r="CI633" s="126"/>
      <c r="CJ633" s="85" t="s">
        <v>26</v>
      </c>
      <c r="CK633" s="85" t="s">
        <v>26</v>
      </c>
      <c r="CL633" s="85"/>
      <c r="CM633" s="85"/>
      <c r="CN633" s="96" t="s">
        <v>2395</v>
      </c>
      <c r="CO633" s="155"/>
      <c r="CP633" s="155"/>
      <c r="CQ633" s="285"/>
      <c r="CR633" s="155"/>
      <c r="CS633" s="378"/>
      <c r="CT633" s="155"/>
      <c r="CU633" s="155"/>
      <c r="CV633" s="155"/>
      <c r="CW633" s="155"/>
      <c r="CX633" s="155"/>
      <c r="CY633" s="155"/>
      <c r="CZ633" s="155"/>
      <c r="DA633" s="155"/>
      <c r="DB633" s="155"/>
      <c r="DC633" s="155"/>
      <c r="DD633" s="155"/>
      <c r="DE633" s="155"/>
      <c r="DF633" s="155"/>
      <c r="DG633" s="155"/>
      <c r="DH633" s="284" t="s">
        <v>1375</v>
      </c>
      <c r="DI633" s="127" t="s">
        <v>121</v>
      </c>
      <c r="DJ633" s="84" t="s">
        <v>2399</v>
      </c>
      <c r="DK633" s="130" t="s">
        <v>2398</v>
      </c>
      <c r="DL633" s="127" t="s">
        <v>2260</v>
      </c>
      <c r="DN633" s="84">
        <v>6744633391</v>
      </c>
      <c r="DO633" s="343"/>
      <c r="DP633" s="343"/>
      <c r="DQ633" s="84" t="s">
        <v>2019</v>
      </c>
      <c r="DR633" s="343"/>
      <c r="DS633" s="343"/>
      <c r="DT633" s="343"/>
      <c r="DU633" s="343"/>
      <c r="DV633" s="84">
        <v>253911106</v>
      </c>
      <c r="DW633" s="84" t="s">
        <v>2400</v>
      </c>
      <c r="DX633" s="84">
        <v>1123</v>
      </c>
      <c r="DZ633" s="355"/>
      <c r="EA633" s="84" t="s">
        <v>25</v>
      </c>
      <c r="EB633" s="84">
        <v>6</v>
      </c>
      <c r="EC633" s="84" t="s">
        <v>1887</v>
      </c>
      <c r="ED633" s="343"/>
      <c r="EE633" s="343"/>
      <c r="EF633" s="343"/>
      <c r="EG633" s="355"/>
      <c r="EH633" s="355"/>
      <c r="EI633" s="126"/>
      <c r="EJ633" s="84" t="s">
        <v>26</v>
      </c>
      <c r="EK633" s="84" t="s">
        <v>25</v>
      </c>
      <c r="EL633" s="84" t="s">
        <v>25</v>
      </c>
      <c r="EM633" s="84" t="s">
        <v>2142</v>
      </c>
      <c r="EO633" s="84" t="s">
        <v>1760</v>
      </c>
      <c r="EP633" s="343"/>
      <c r="EQ633" s="84" t="s">
        <v>2113</v>
      </c>
      <c r="ES633" s="84" t="s">
        <v>1956</v>
      </c>
      <c r="ET633" s="343"/>
      <c r="EU633" s="84" t="s">
        <v>112</v>
      </c>
      <c r="EV633" s="343"/>
      <c r="EW633" s="84" t="s">
        <v>1370</v>
      </c>
      <c r="EX633" s="343"/>
      <c r="EY633" s="84" t="s">
        <v>8</v>
      </c>
      <c r="FA633" s="84" t="s">
        <v>25</v>
      </c>
      <c r="FB633" s="343"/>
      <c r="FC633" s="84" t="s">
        <v>1816</v>
      </c>
      <c r="FD633" s="343"/>
      <c r="FH633" s="96" t="s">
        <v>1375</v>
      </c>
      <c r="FL633"/>
      <c r="FV633"/>
      <c r="GC633" s="343"/>
      <c r="GD633" s="343"/>
      <c r="GE633" s="343"/>
      <c r="GF633" s="355"/>
      <c r="GG633" s="355"/>
      <c r="GH633" s="331"/>
      <c r="GO633" s="343"/>
      <c r="GQ633" s="343"/>
      <c r="GS633" s="343"/>
      <c r="GY633"/>
      <c r="GZ633"/>
      <c r="HA633" s="97"/>
    </row>
    <row r="634" spans="1:211" s="84" customFormat="1" x14ac:dyDescent="0.35">
      <c r="A634" s="137">
        <v>60</v>
      </c>
      <c r="B634" s="343"/>
      <c r="C634" s="84" t="s">
        <v>1412</v>
      </c>
      <c r="D634" s="124">
        <v>44313</v>
      </c>
      <c r="E634" s="124">
        <v>44313</v>
      </c>
      <c r="F634" s="343"/>
      <c r="G634" s="125" t="s">
        <v>2401</v>
      </c>
      <c r="H634" s="97" t="s">
        <v>1375</v>
      </c>
      <c r="I634" s="126" t="s">
        <v>25</v>
      </c>
      <c r="J634" s="343"/>
      <c r="K634" s="355"/>
      <c r="L634" s="127">
        <v>44313</v>
      </c>
      <c r="M634" s="360"/>
      <c r="N634" s="267" t="s">
        <v>19657</v>
      </c>
      <c r="O634" s="354"/>
      <c r="P634" s="354"/>
      <c r="Q634" s="127"/>
      <c r="R634" s="127"/>
      <c r="S634" s="127"/>
      <c r="T634" s="126" t="s">
        <v>26</v>
      </c>
      <c r="U634" s="124"/>
      <c r="V634" s="124"/>
      <c r="W634" s="126"/>
      <c r="X634" s="362"/>
      <c r="Y634" s="362"/>
      <c r="Z634" s="126"/>
      <c r="AA634" s="126"/>
      <c r="AB634" s="124"/>
      <c r="AC634" s="124"/>
      <c r="AD634" s="362"/>
      <c r="AE634" s="362"/>
      <c r="AF634" s="363"/>
      <c r="AG634" s="363"/>
      <c r="AH634" s="97" t="s">
        <v>1375</v>
      </c>
      <c r="AI634" s="124">
        <v>44215</v>
      </c>
      <c r="AJ634" s="252" t="s">
        <v>2212</v>
      </c>
      <c r="AK634" s="124">
        <v>44215</v>
      </c>
      <c r="AL634" s="252">
        <v>0.57986111111111105</v>
      </c>
      <c r="AM634" s="85" t="s">
        <v>28</v>
      </c>
      <c r="AN634" s="85" t="s">
        <v>26</v>
      </c>
      <c r="AO634" s="85" t="s">
        <v>26</v>
      </c>
      <c r="AP634" s="85" t="s">
        <v>2402</v>
      </c>
      <c r="AQ634" s="85" t="s">
        <v>2403</v>
      </c>
      <c r="AR634" s="85"/>
      <c r="AS634" s="335" t="s">
        <v>2404</v>
      </c>
      <c r="AT634" s="335">
        <v>120446984</v>
      </c>
      <c r="AU634" s="85"/>
      <c r="AV634" s="85"/>
      <c r="AW634" s="85"/>
      <c r="AX634" s="97" t="s">
        <v>1375</v>
      </c>
      <c r="AY634" s="85" t="s">
        <v>26</v>
      </c>
      <c r="AZ634" s="85" t="s">
        <v>25</v>
      </c>
      <c r="BA634" s="85" t="s">
        <v>26</v>
      </c>
      <c r="BB634" s="85" t="s">
        <v>26</v>
      </c>
      <c r="BC634" s="355"/>
      <c r="BD634" s="85" t="s">
        <v>27</v>
      </c>
      <c r="BE634" s="85" t="s">
        <v>13</v>
      </c>
      <c r="BF634" s="85" t="s">
        <v>34</v>
      </c>
      <c r="BG634" s="85" t="s">
        <v>34</v>
      </c>
      <c r="BH634" s="304" t="s">
        <v>18047</v>
      </c>
      <c r="BI634" s="355"/>
      <c r="BM634" s="123" t="s">
        <v>102</v>
      </c>
      <c r="BN634" s="123" t="s">
        <v>1378</v>
      </c>
      <c r="BO634" s="123" t="s">
        <v>1399</v>
      </c>
      <c r="BP634" s="123"/>
      <c r="BQ634" s="4" t="s">
        <v>8</v>
      </c>
      <c r="BR634" s="123" t="s">
        <v>1614</v>
      </c>
      <c r="BS634" s="123" t="s">
        <v>1406</v>
      </c>
      <c r="BT634" t="s">
        <v>15603</v>
      </c>
      <c r="BU634" t="s">
        <v>15604</v>
      </c>
      <c r="BV634" s="96" t="s">
        <v>1375</v>
      </c>
      <c r="BW634" s="85" t="s">
        <v>1404</v>
      </c>
      <c r="BX634" s="372"/>
      <c r="BY634" s="372"/>
      <c r="BZ634" s="129" t="s">
        <v>49</v>
      </c>
      <c r="CA634" t="s">
        <v>2546</v>
      </c>
      <c r="CB634">
        <v>12000</v>
      </c>
      <c r="CC634" s="126"/>
      <c r="CD634" s="84" t="s">
        <v>18</v>
      </c>
      <c r="CE634" s="123" t="s">
        <v>17</v>
      </c>
      <c r="CG634" s="126"/>
      <c r="CH634" s="123"/>
      <c r="CI634" s="126"/>
      <c r="CJ634" s="85" t="s">
        <v>26</v>
      </c>
      <c r="CK634" s="85" t="s">
        <v>26</v>
      </c>
      <c r="CL634" s="85"/>
      <c r="CM634" s="85"/>
      <c r="CN634" s="96" t="s">
        <v>2395</v>
      </c>
      <c r="CO634" s="155"/>
      <c r="CP634" s="155"/>
      <c r="CQ634" s="285"/>
      <c r="CR634" s="155"/>
      <c r="CS634" s="378"/>
      <c r="CT634" s="155"/>
      <c r="CU634" s="155"/>
      <c r="CV634" s="155"/>
      <c r="CW634" s="155"/>
      <c r="CX634" s="155"/>
      <c r="CY634" s="155"/>
      <c r="CZ634" s="155"/>
      <c r="DA634" s="155"/>
      <c r="DB634" s="155"/>
      <c r="DC634" s="155"/>
      <c r="DD634" s="155"/>
      <c r="DE634" s="155"/>
      <c r="DF634" s="155"/>
      <c r="DG634" s="155"/>
      <c r="DH634" s="284" t="s">
        <v>1375</v>
      </c>
      <c r="DI634" s="127" t="s">
        <v>121</v>
      </c>
      <c r="DJ634" s="84" t="s">
        <v>2405</v>
      </c>
      <c r="DK634" s="130" t="s">
        <v>2212</v>
      </c>
      <c r="DL634" s="127" t="s">
        <v>2260</v>
      </c>
      <c r="DM634" s="84" t="s">
        <v>2402</v>
      </c>
      <c r="DN634" s="84" t="s">
        <v>2404</v>
      </c>
      <c r="DO634" s="343"/>
      <c r="DP634" s="343"/>
      <c r="DQ634" s="84" t="s">
        <v>2406</v>
      </c>
      <c r="DR634" s="343"/>
      <c r="DS634" s="343"/>
      <c r="DT634" s="343"/>
      <c r="DU634" s="343"/>
      <c r="DV634" s="84">
        <v>253371116</v>
      </c>
      <c r="DW634" s="84" t="s">
        <v>2407</v>
      </c>
      <c r="DX634" s="84">
        <v>9002</v>
      </c>
      <c r="DZ634" s="355"/>
      <c r="EA634" s="84" t="s">
        <v>25</v>
      </c>
      <c r="ED634" s="343"/>
      <c r="EE634" s="343"/>
      <c r="EF634" s="343"/>
      <c r="EG634" s="355"/>
      <c r="EH634" s="355"/>
      <c r="EI634" s="126"/>
      <c r="EJ634" s="84" t="s">
        <v>26</v>
      </c>
      <c r="EK634" s="84" t="s">
        <v>25</v>
      </c>
      <c r="EM634" s="84" t="s">
        <v>1759</v>
      </c>
      <c r="EO634" s="84" t="s">
        <v>1835</v>
      </c>
      <c r="EP634" s="343"/>
      <c r="EQ634" s="84" t="s">
        <v>2143</v>
      </c>
      <c r="ES634" s="84" t="s">
        <v>6</v>
      </c>
      <c r="ET634" s="343"/>
      <c r="EU634" s="84" t="s">
        <v>112</v>
      </c>
      <c r="EV634" s="343"/>
      <c r="EW634" s="84" t="s">
        <v>18</v>
      </c>
      <c r="EX634" s="343"/>
      <c r="EY634" s="84" t="s">
        <v>8</v>
      </c>
      <c r="FA634" s="84" t="s">
        <v>26</v>
      </c>
      <c r="FB634" s="343"/>
      <c r="FD634" s="343"/>
      <c r="FE634" s="84" t="s">
        <v>2023</v>
      </c>
      <c r="FF634" s="84" t="s">
        <v>2408</v>
      </c>
      <c r="FG634" s="84" t="s">
        <v>26</v>
      </c>
      <c r="FH634" s="96" t="s">
        <v>1375</v>
      </c>
      <c r="FI634" s="84" t="s">
        <v>1839</v>
      </c>
      <c r="FJ634" s="84" t="s">
        <v>49</v>
      </c>
      <c r="FK634" s="84" t="s">
        <v>49</v>
      </c>
      <c r="FL634" t="s">
        <v>2409</v>
      </c>
      <c r="FM634" s="84" t="s">
        <v>2403</v>
      </c>
      <c r="FN634" s="84" t="s">
        <v>1839</v>
      </c>
      <c r="FO634" s="84" t="s">
        <v>1890</v>
      </c>
      <c r="FP634" s="84" t="s">
        <v>2410</v>
      </c>
      <c r="FQ634" s="84" t="s">
        <v>2411</v>
      </c>
      <c r="FR634" s="84" t="s">
        <v>1869</v>
      </c>
      <c r="FS634" s="84" t="s">
        <v>1844</v>
      </c>
      <c r="FT634" s="84" t="s">
        <v>1845</v>
      </c>
      <c r="FU634" s="84" t="s">
        <v>9</v>
      </c>
      <c r="FV634" t="s">
        <v>2412</v>
      </c>
      <c r="FW634" s="84" t="s">
        <v>1846</v>
      </c>
      <c r="FX634" s="84" t="s">
        <v>46</v>
      </c>
      <c r="FY634" s="84" t="s">
        <v>2402</v>
      </c>
      <c r="FZ634" s="84" t="s">
        <v>2413</v>
      </c>
      <c r="GA634" s="84" t="s">
        <v>1375</v>
      </c>
      <c r="GB634" s="84" t="s">
        <v>2414</v>
      </c>
      <c r="GC634" s="343"/>
      <c r="GD634" s="343"/>
      <c r="GE634" s="343"/>
      <c r="GF634" s="355"/>
      <c r="GG634" s="355"/>
      <c r="GH634" s="331" t="s">
        <v>1375</v>
      </c>
      <c r="GI634" s="84" t="s">
        <v>9</v>
      </c>
      <c r="GJ634" s="84" t="s">
        <v>1433</v>
      </c>
      <c r="GK634" s="84" t="s">
        <v>1375</v>
      </c>
      <c r="GL634" s="84" t="s">
        <v>9</v>
      </c>
      <c r="GM634" s="84" t="s">
        <v>1375</v>
      </c>
      <c r="GN634" s="84" t="s">
        <v>1375</v>
      </c>
      <c r="GO634" s="343"/>
      <c r="GP634" s="84" t="s">
        <v>1850</v>
      </c>
      <c r="GQ634" s="343"/>
      <c r="GR634" s="84" t="s">
        <v>2415</v>
      </c>
      <c r="GS634" s="343"/>
      <c r="GT634" s="84" t="s">
        <v>2416</v>
      </c>
      <c r="GU634" s="84" t="s">
        <v>1375</v>
      </c>
      <c r="GV634" s="84" t="s">
        <v>9</v>
      </c>
      <c r="GW634" s="84" t="s">
        <v>2417</v>
      </c>
      <c r="GX634" s="84" t="s">
        <v>2403</v>
      </c>
      <c r="GY634"/>
      <c r="GZ634"/>
      <c r="HA634" s="97"/>
    </row>
    <row r="635" spans="1:211" s="84" customFormat="1" x14ac:dyDescent="0.35">
      <c r="A635" s="137">
        <v>59</v>
      </c>
      <c r="B635" s="343"/>
      <c r="C635" s="84" t="s">
        <v>1412</v>
      </c>
      <c r="D635" s="124">
        <v>44294</v>
      </c>
      <c r="E635" s="124">
        <v>44287</v>
      </c>
      <c r="F635" s="343"/>
      <c r="G635" s="125" t="s">
        <v>2418</v>
      </c>
      <c r="H635" s="97" t="s">
        <v>1375</v>
      </c>
      <c r="I635" s="126"/>
      <c r="J635" s="343"/>
      <c r="K635" s="355"/>
      <c r="L635" s="127"/>
      <c r="M635" s="360"/>
      <c r="N635" s="267" t="s">
        <v>19657</v>
      </c>
      <c r="O635" s="354"/>
      <c r="P635" s="354"/>
      <c r="Q635" s="127"/>
      <c r="R635" s="127"/>
      <c r="S635" s="127"/>
      <c r="T635" s="126"/>
      <c r="U635" s="124"/>
      <c r="V635" s="124"/>
      <c r="W635" s="126"/>
      <c r="X635" s="362"/>
      <c r="Y635" s="362"/>
      <c r="Z635" s="126"/>
      <c r="AA635" s="126"/>
      <c r="AB635" s="124"/>
      <c r="AC635" s="124"/>
      <c r="AD635" s="362"/>
      <c r="AE635" s="362"/>
      <c r="AF635" s="363"/>
      <c r="AG635" s="363"/>
      <c r="AH635" s="97" t="s">
        <v>1375</v>
      </c>
      <c r="AI635" s="124">
        <v>44215</v>
      </c>
      <c r="AJ635" s="252" t="s">
        <v>1806</v>
      </c>
      <c r="AK635" s="124">
        <v>44215</v>
      </c>
      <c r="AL635" s="252">
        <v>0.5854166666666667</v>
      </c>
      <c r="AM635" s="85" t="s">
        <v>28</v>
      </c>
      <c r="AN635" s="85" t="s">
        <v>26</v>
      </c>
      <c r="AO635" s="85" t="s">
        <v>26</v>
      </c>
      <c r="AP635" s="85" t="s">
        <v>2557</v>
      </c>
      <c r="AQ635" s="85" t="s">
        <v>3193</v>
      </c>
      <c r="AR635" s="85"/>
      <c r="AS635" s="335" t="s">
        <v>2420</v>
      </c>
      <c r="AT635" s="335">
        <v>1.2046551812044701E+26</v>
      </c>
      <c r="AU635" s="85"/>
      <c r="AV635" s="85"/>
      <c r="AW635" s="85" t="s">
        <v>13348</v>
      </c>
      <c r="AX635" s="97" t="s">
        <v>1375</v>
      </c>
      <c r="AY635" s="85" t="s">
        <v>25</v>
      </c>
      <c r="AZ635" s="85" t="s">
        <v>25</v>
      </c>
      <c r="BA635" s="85" t="s">
        <v>25</v>
      </c>
      <c r="BB635" s="85" t="s">
        <v>25</v>
      </c>
      <c r="BC635" s="355"/>
      <c r="BD635" s="85" t="s">
        <v>27</v>
      </c>
      <c r="BE635" s="85" t="s">
        <v>4</v>
      </c>
      <c r="BF635" s="85" t="s">
        <v>34</v>
      </c>
      <c r="BG635" s="85" t="s">
        <v>34</v>
      </c>
      <c r="BH635" s="304" t="s">
        <v>18049</v>
      </c>
      <c r="BI635" s="355"/>
      <c r="BJ635" s="84" t="s">
        <v>15480</v>
      </c>
      <c r="BK635" s="84" t="s">
        <v>15481</v>
      </c>
      <c r="BL635" s="84" t="s">
        <v>15481</v>
      </c>
      <c r="BM635" s="123" t="s">
        <v>102</v>
      </c>
      <c r="BN635" s="123" t="s">
        <v>1378</v>
      </c>
      <c r="BO635" s="123" t="s">
        <v>1383</v>
      </c>
      <c r="BP635" s="123" t="s">
        <v>25</v>
      </c>
      <c r="BQ635" s="4" t="s">
        <v>8</v>
      </c>
      <c r="BR635" s="123" t="s">
        <v>1614</v>
      </c>
      <c r="BS635" s="123" t="s">
        <v>1408</v>
      </c>
      <c r="BT635" t="s">
        <v>13519</v>
      </c>
      <c r="BU635"/>
      <c r="BV635" s="96" t="s">
        <v>1375</v>
      </c>
      <c r="BW635" s="85" t="s">
        <v>1404</v>
      </c>
      <c r="BX635" s="372"/>
      <c r="BY635" s="372"/>
      <c r="BZ635" s="129" t="s">
        <v>49</v>
      </c>
      <c r="CA635" t="s">
        <v>2545</v>
      </c>
      <c r="CB635">
        <v>12000</v>
      </c>
      <c r="CC635" s="126"/>
      <c r="CD635" s="84" t="s">
        <v>1456</v>
      </c>
      <c r="CE635" s="123" t="s">
        <v>1450</v>
      </c>
      <c r="CG635" s="126" t="s">
        <v>2554</v>
      </c>
      <c r="CH635" s="123"/>
      <c r="CI635" s="126"/>
      <c r="CJ635" s="85" t="s">
        <v>26</v>
      </c>
      <c r="CK635" s="85" t="s">
        <v>26</v>
      </c>
      <c r="CL635" s="85"/>
      <c r="CM635" s="85"/>
      <c r="CN635" s="96" t="s">
        <v>2395</v>
      </c>
      <c r="CO635" s="155"/>
      <c r="CP635" s="155"/>
      <c r="CQ635" s="285"/>
      <c r="CR635" s="155"/>
      <c r="CS635" s="378"/>
      <c r="CT635" s="155"/>
      <c r="CU635" s="155"/>
      <c r="CV635" s="155"/>
      <c r="CW635" s="155"/>
      <c r="CX635" s="155"/>
      <c r="CY635" s="155"/>
      <c r="CZ635" s="155"/>
      <c r="DA635" s="155"/>
      <c r="DB635" s="155"/>
      <c r="DC635" s="155"/>
      <c r="DD635" s="155"/>
      <c r="DE635" s="155"/>
      <c r="DF635" s="155"/>
      <c r="DG635" s="155"/>
      <c r="DH635" s="284" t="s">
        <v>1375</v>
      </c>
      <c r="DI635" s="127" t="s">
        <v>121</v>
      </c>
      <c r="DJ635" s="84" t="s">
        <v>2399</v>
      </c>
      <c r="DK635" s="130" t="s">
        <v>1806</v>
      </c>
      <c r="DL635" s="127" t="s">
        <v>2260</v>
      </c>
      <c r="DM635" s="84" t="s">
        <v>2419</v>
      </c>
      <c r="DN635" s="84" t="s">
        <v>2420</v>
      </c>
      <c r="DO635" s="343"/>
      <c r="DP635" s="343"/>
      <c r="DQ635" s="84" t="s">
        <v>2406</v>
      </c>
      <c r="DR635" s="343"/>
      <c r="DS635" s="343"/>
      <c r="DT635" s="343"/>
      <c r="DU635" s="343"/>
      <c r="DV635" s="84">
        <v>253411107</v>
      </c>
      <c r="DW635" s="84" t="s">
        <v>2421</v>
      </c>
      <c r="DX635" s="84">
        <v>9260</v>
      </c>
      <c r="DZ635" s="355"/>
      <c r="EA635" s="84" t="s">
        <v>25</v>
      </c>
      <c r="EB635" s="84">
        <v>5</v>
      </c>
      <c r="EC635" s="84" t="s">
        <v>1887</v>
      </c>
      <c r="ED635" s="343"/>
      <c r="EE635" s="343"/>
      <c r="EF635" s="343"/>
      <c r="EG635" s="355"/>
      <c r="EH635" s="355"/>
      <c r="EI635" s="126"/>
      <c r="EJ635" s="84" t="s">
        <v>25</v>
      </c>
      <c r="EK635" s="84" t="s">
        <v>25</v>
      </c>
      <c r="EM635" s="84" t="s">
        <v>2142</v>
      </c>
      <c r="EO635" s="84" t="s">
        <v>2422</v>
      </c>
      <c r="EP635" s="343"/>
      <c r="EQ635" s="84" t="s">
        <v>2113</v>
      </c>
      <c r="ES635" s="84" t="s">
        <v>1888</v>
      </c>
      <c r="ET635" s="343"/>
      <c r="EU635" s="84" t="s">
        <v>13520</v>
      </c>
      <c r="EV635" s="343"/>
      <c r="EW635" s="84" t="s">
        <v>13521</v>
      </c>
      <c r="EX635" s="343"/>
      <c r="EY635" s="84" t="s">
        <v>8</v>
      </c>
      <c r="FA635" s="84" t="s">
        <v>26</v>
      </c>
      <c r="FB635" s="343"/>
      <c r="FD635" s="343"/>
      <c r="FE635" s="84" t="s">
        <v>2023</v>
      </c>
      <c r="FF635" s="84" t="s">
        <v>1838</v>
      </c>
      <c r="FG635" s="84" t="s">
        <v>26</v>
      </c>
      <c r="FH635" s="96" t="s">
        <v>1375</v>
      </c>
      <c r="FI635" s="84" t="s">
        <v>1839</v>
      </c>
      <c r="FJ635" s="84" t="s">
        <v>49</v>
      </c>
      <c r="FK635" s="84" t="s">
        <v>49</v>
      </c>
      <c r="FL635">
        <v>2.5341110325341101E+17</v>
      </c>
      <c r="FM635" s="84" t="s">
        <v>13522</v>
      </c>
      <c r="FN635" s="84" t="s">
        <v>1839</v>
      </c>
      <c r="FO635" s="84" t="s">
        <v>13523</v>
      </c>
      <c r="FP635" s="84">
        <v>4116</v>
      </c>
      <c r="FS635" s="84" t="s">
        <v>1870</v>
      </c>
      <c r="FT635" s="84" t="s">
        <v>1845</v>
      </c>
      <c r="FU635" s="84" t="s">
        <v>9</v>
      </c>
      <c r="FV635">
        <v>14226</v>
      </c>
      <c r="FW635" s="84" t="s">
        <v>1846</v>
      </c>
      <c r="FX635" s="84" t="s">
        <v>46</v>
      </c>
      <c r="FY635" s="84">
        <v>12173281217092</v>
      </c>
      <c r="FZ635" s="84" t="s">
        <v>13524</v>
      </c>
      <c r="GC635" s="343"/>
      <c r="GD635" s="343"/>
      <c r="GE635" s="343"/>
      <c r="GF635" s="355"/>
      <c r="GG635" s="355"/>
      <c r="GH635" s="331"/>
      <c r="GJ635" s="84" t="s">
        <v>13525</v>
      </c>
      <c r="GK635" s="84" t="s">
        <v>13526</v>
      </c>
      <c r="GL635" s="84" t="s">
        <v>9</v>
      </c>
      <c r="GO635" s="343"/>
      <c r="GP635" s="84" t="s">
        <v>1850</v>
      </c>
      <c r="GQ635" s="343"/>
      <c r="GR635" s="84">
        <v>44215.585416666669</v>
      </c>
      <c r="GS635" s="343"/>
      <c r="GT635" s="84">
        <v>44216.538194444445</v>
      </c>
      <c r="GX635" s="84" t="s">
        <v>13522</v>
      </c>
      <c r="GY635"/>
      <c r="GZ635"/>
      <c r="HA635" s="97"/>
    </row>
    <row r="636" spans="1:211" s="84" customFormat="1" x14ac:dyDescent="0.35">
      <c r="A636" s="137">
        <v>58</v>
      </c>
      <c r="B636" s="339"/>
      <c r="C636" s="123" t="s">
        <v>1412</v>
      </c>
      <c r="D636" s="124">
        <v>44295</v>
      </c>
      <c r="E636" s="124">
        <v>44330</v>
      </c>
      <c r="F636" s="339"/>
      <c r="G636" s="125" t="s">
        <v>2423</v>
      </c>
      <c r="H636" s="266" t="s">
        <v>1375</v>
      </c>
      <c r="I636" s="123" t="s">
        <v>25</v>
      </c>
      <c r="J636" s="339"/>
      <c r="K636" s="355"/>
      <c r="L636" s="267">
        <v>44287</v>
      </c>
      <c r="M636" s="354"/>
      <c r="N636" s="267" t="s">
        <v>19660</v>
      </c>
      <c r="O636" s="354"/>
      <c r="P636" s="354"/>
      <c r="Q636" s="267"/>
      <c r="R636" s="267"/>
      <c r="S636" s="267"/>
      <c r="T636" s="123" t="s">
        <v>25</v>
      </c>
      <c r="U636" s="124">
        <v>44197</v>
      </c>
      <c r="V636" s="124"/>
      <c r="W636" s="123" t="s">
        <v>10</v>
      </c>
      <c r="X636" s="339"/>
      <c r="Y636" s="339"/>
      <c r="Z636" s="123"/>
      <c r="AA636" s="123"/>
      <c r="AB636" s="124"/>
      <c r="AC636" s="124"/>
      <c r="AD636" s="339"/>
      <c r="AE636" s="339"/>
      <c r="AF636" s="355"/>
      <c r="AG636" s="355"/>
      <c r="AH636" s="266" t="s">
        <v>1375</v>
      </c>
      <c r="AI636" s="124">
        <v>44215</v>
      </c>
      <c r="AJ636" s="252" t="s">
        <v>2424</v>
      </c>
      <c r="AK636" s="124">
        <v>44215</v>
      </c>
      <c r="AL636" s="252">
        <v>0.3215277777777778</v>
      </c>
      <c r="AM636" s="85" t="s">
        <v>28</v>
      </c>
      <c r="AN636" s="85" t="s">
        <v>26</v>
      </c>
      <c r="AO636" s="85" t="s">
        <v>26</v>
      </c>
      <c r="AP636" s="85">
        <v>1217517</v>
      </c>
      <c r="AQ636" s="85" t="s">
        <v>2426</v>
      </c>
      <c r="AR636" s="85"/>
      <c r="AS636" s="335" t="s">
        <v>2427</v>
      </c>
      <c r="AT636" s="335">
        <v>120447914</v>
      </c>
      <c r="AU636" s="85"/>
      <c r="AV636" s="85" t="s">
        <v>2556</v>
      </c>
      <c r="AW636" s="85" t="s">
        <v>14535</v>
      </c>
      <c r="AX636" s="266" t="s">
        <v>1375</v>
      </c>
      <c r="AY636" s="85" t="s">
        <v>25</v>
      </c>
      <c r="AZ636" s="85" t="s">
        <v>25</v>
      </c>
      <c r="BA636" s="85" t="s">
        <v>25</v>
      </c>
      <c r="BB636" s="85" t="s">
        <v>25</v>
      </c>
      <c r="BC636" s="355"/>
      <c r="BD636" s="85" t="s">
        <v>27</v>
      </c>
      <c r="BE636" s="85" t="s">
        <v>4</v>
      </c>
      <c r="BF636" s="85" t="s">
        <v>34</v>
      </c>
      <c r="BG636" s="85" t="s">
        <v>34</v>
      </c>
      <c r="BH636" s="304" t="s">
        <v>18048</v>
      </c>
      <c r="BI636" s="355"/>
      <c r="BJ636" s="4">
        <v>40</v>
      </c>
      <c r="BK636" s="123"/>
      <c r="BL636" s="123"/>
      <c r="BM636" s="123" t="s">
        <v>4</v>
      </c>
      <c r="BN636" s="123" t="s">
        <v>31</v>
      </c>
      <c r="BO636" s="123" t="s">
        <v>1381</v>
      </c>
      <c r="BP636" s="123" t="s">
        <v>26</v>
      </c>
      <c r="BQ636" s="4" t="s">
        <v>8</v>
      </c>
      <c r="BR636" s="123" t="s">
        <v>1614</v>
      </c>
      <c r="BS636" s="123" t="s">
        <v>1563</v>
      </c>
      <c r="BT636" t="s">
        <v>4362</v>
      </c>
      <c r="BU636" t="s">
        <v>14536</v>
      </c>
      <c r="BV636" s="266" t="s">
        <v>1375</v>
      </c>
      <c r="BW636" s="85" t="s">
        <v>43</v>
      </c>
      <c r="BX636" s="372"/>
      <c r="BY636" s="372"/>
      <c r="BZ636" s="129" t="s">
        <v>192</v>
      </c>
      <c r="CA636" t="s">
        <v>2428</v>
      </c>
      <c r="CB636">
        <v>21000</v>
      </c>
      <c r="CC636" s="123"/>
      <c r="CD636" s="123" t="s">
        <v>1368</v>
      </c>
      <c r="CE636" s="123" t="s">
        <v>1450</v>
      </c>
      <c r="CF636" s="123"/>
      <c r="CG636" s="123" t="s">
        <v>2552</v>
      </c>
      <c r="CH636" s="123">
        <v>500</v>
      </c>
      <c r="CI636" s="123"/>
      <c r="CJ636" s="85" t="s">
        <v>26</v>
      </c>
      <c r="CK636" s="85" t="s">
        <v>26</v>
      </c>
      <c r="CL636" s="85"/>
      <c r="CM636" s="85"/>
      <c r="CN636" s="266" t="s">
        <v>2395</v>
      </c>
      <c r="CO636" s="155"/>
      <c r="CP636" s="155"/>
      <c r="CQ636" s="285"/>
      <c r="CR636" s="155"/>
      <c r="CS636" s="378"/>
      <c r="CT636" s="155"/>
      <c r="CU636" s="155"/>
      <c r="CV636" s="155"/>
      <c r="CW636" s="155"/>
      <c r="CX636" s="155"/>
      <c r="CY636" s="155"/>
      <c r="CZ636" s="155"/>
      <c r="DA636" s="155"/>
      <c r="DB636" s="155"/>
      <c r="DC636" s="155"/>
      <c r="DD636" s="155"/>
      <c r="DE636" s="155"/>
      <c r="DF636" s="155"/>
      <c r="DG636" s="155"/>
      <c r="DH636" s="284" t="s">
        <v>1375</v>
      </c>
      <c r="DI636" s="127" t="s">
        <v>124</v>
      </c>
      <c r="DJ636" s="84" t="s">
        <v>2429</v>
      </c>
      <c r="DK636" s="130" t="s">
        <v>2424</v>
      </c>
      <c r="DL636" s="127" t="s">
        <v>2260</v>
      </c>
      <c r="DM636" s="84" t="s">
        <v>2425</v>
      </c>
      <c r="DN636" s="84" t="s">
        <v>2427</v>
      </c>
      <c r="DO636" s="343"/>
      <c r="DP636" s="343"/>
      <c r="DQ636" s="84" t="s">
        <v>2430</v>
      </c>
      <c r="DR636" s="343"/>
      <c r="DS636" s="343"/>
      <c r="DT636" s="343"/>
      <c r="DU636" s="343"/>
      <c r="DV636" s="84">
        <v>83692104</v>
      </c>
      <c r="DW636" s="84" t="s">
        <v>2431</v>
      </c>
      <c r="DX636" s="84">
        <v>9190</v>
      </c>
      <c r="DZ636" s="355"/>
      <c r="EA636" s="84" t="s">
        <v>25</v>
      </c>
      <c r="ED636" s="343"/>
      <c r="EE636" s="343"/>
      <c r="EF636" s="343"/>
      <c r="EG636" s="355"/>
      <c r="EH636" s="355"/>
      <c r="EI636" s="126"/>
      <c r="EJ636" s="84" t="s">
        <v>25</v>
      </c>
      <c r="EK636" s="84" t="s">
        <v>26</v>
      </c>
      <c r="EM636" s="84" t="s">
        <v>2142</v>
      </c>
      <c r="EO636" s="84" t="s">
        <v>1862</v>
      </c>
      <c r="EP636" s="343"/>
      <c r="EQ636" s="84" t="s">
        <v>2113</v>
      </c>
      <c r="ES636" s="84" t="s">
        <v>4</v>
      </c>
      <c r="ET636" s="343"/>
      <c r="EU636" s="84" t="s">
        <v>117</v>
      </c>
      <c r="EV636" s="343"/>
      <c r="EW636" s="84" t="s">
        <v>1370</v>
      </c>
      <c r="EX636" s="343"/>
      <c r="EY636" s="84" t="s">
        <v>8</v>
      </c>
      <c r="FA636" s="84" t="s">
        <v>25</v>
      </c>
      <c r="FB636" s="343"/>
      <c r="FC636" s="84" t="s">
        <v>1816</v>
      </c>
      <c r="FD636" s="343"/>
      <c r="FE636" s="84" t="s">
        <v>1864</v>
      </c>
      <c r="FF636" s="84" t="s">
        <v>1865</v>
      </c>
      <c r="FG636" s="84" t="s">
        <v>26</v>
      </c>
      <c r="FH636" s="96" t="s">
        <v>3884</v>
      </c>
      <c r="FI636" s="84" t="s">
        <v>1839</v>
      </c>
      <c r="FJ636" s="84" t="s">
        <v>2286</v>
      </c>
      <c r="FK636" s="84" t="s">
        <v>2287</v>
      </c>
      <c r="FL636" t="s">
        <v>2432</v>
      </c>
      <c r="FM636" s="84" t="s">
        <v>2426</v>
      </c>
      <c r="FN636" s="84" t="s">
        <v>1839</v>
      </c>
      <c r="FO636" s="84" t="s">
        <v>1890</v>
      </c>
      <c r="FP636" s="84" t="s">
        <v>1897</v>
      </c>
      <c r="FQ636" s="84" t="s">
        <v>1375</v>
      </c>
      <c r="FR636" s="84" t="s">
        <v>1434</v>
      </c>
      <c r="FS636" s="84" t="s">
        <v>1870</v>
      </c>
      <c r="FT636" s="84" t="s">
        <v>1845</v>
      </c>
      <c r="FU636" s="84" t="s">
        <v>9</v>
      </c>
      <c r="FV636" t="s">
        <v>2433</v>
      </c>
      <c r="FW636" s="84" t="s">
        <v>1846</v>
      </c>
      <c r="FX636" s="84" t="s">
        <v>46</v>
      </c>
      <c r="FY636" s="84" t="s">
        <v>2425</v>
      </c>
      <c r="FZ636" s="84" t="s">
        <v>2057</v>
      </c>
      <c r="GA636" s="84" t="s">
        <v>1375</v>
      </c>
      <c r="GB636" s="84" t="s">
        <v>1375</v>
      </c>
      <c r="GC636" s="343"/>
      <c r="GD636" s="343"/>
      <c r="GE636" s="343"/>
      <c r="GF636" s="355"/>
      <c r="GG636" s="355"/>
      <c r="GH636" s="331" t="s">
        <v>1375</v>
      </c>
      <c r="GI636" s="84" t="s">
        <v>9</v>
      </c>
      <c r="GJ636" s="84" t="s">
        <v>1433</v>
      </c>
      <c r="GK636" s="84" t="s">
        <v>1375</v>
      </c>
      <c r="GL636" s="84" t="s">
        <v>9</v>
      </c>
      <c r="GM636" s="84" t="s">
        <v>1375</v>
      </c>
      <c r="GN636" s="84" t="s">
        <v>1375</v>
      </c>
      <c r="GO636" s="343"/>
      <c r="GP636" s="84" t="s">
        <v>1850</v>
      </c>
      <c r="GQ636" s="343"/>
      <c r="GR636" s="84" t="s">
        <v>2434</v>
      </c>
      <c r="GS636" s="343"/>
      <c r="GT636" s="84" t="s">
        <v>1375</v>
      </c>
      <c r="GU636" s="84" t="s">
        <v>1375</v>
      </c>
      <c r="GV636" s="84" t="s">
        <v>9</v>
      </c>
      <c r="GW636" s="84" t="s">
        <v>2435</v>
      </c>
      <c r="GX636" s="84" t="s">
        <v>2426</v>
      </c>
      <c r="GY636"/>
      <c r="GZ636"/>
      <c r="HA636" s="97"/>
      <c r="HC636" s="84" t="str">
        <f ca="1">IFERROR(INDIRECT("'[2021_Ignition_Tracker_QC_File_20210520.xlsm]Ignition Tracker'!"&amp;ADDRESS(MATCH($A636,'[3]Ignition Tracker'!$A:$A,0),MATCH(HC$1,'[3]Ignition Tracker'!$1:$1,0))),"")</f>
        <v/>
      </c>
    </row>
    <row r="637" spans="1:211" s="84" customFormat="1" x14ac:dyDescent="0.35">
      <c r="A637" s="137">
        <v>57</v>
      </c>
      <c r="B637" s="343"/>
      <c r="C637" s="84" t="s">
        <v>1412</v>
      </c>
      <c r="D637" s="124">
        <v>44216</v>
      </c>
      <c r="E637" s="124">
        <v>44216</v>
      </c>
      <c r="F637" s="343"/>
      <c r="G637" s="125" t="s">
        <v>2436</v>
      </c>
      <c r="H637" s="97" t="s">
        <v>1375</v>
      </c>
      <c r="I637" s="126"/>
      <c r="J637" s="343"/>
      <c r="K637" s="355"/>
      <c r="L637" s="127"/>
      <c r="M637" s="360"/>
      <c r="N637" s="267" t="s">
        <v>19657</v>
      </c>
      <c r="O637" s="354"/>
      <c r="P637" s="354"/>
      <c r="Q637" s="127"/>
      <c r="R637" s="127"/>
      <c r="S637" s="127"/>
      <c r="T637" s="126"/>
      <c r="U637" s="124"/>
      <c r="V637" s="124"/>
      <c r="W637" s="126"/>
      <c r="X637" s="362"/>
      <c r="Y637" s="362"/>
      <c r="Z637" s="126"/>
      <c r="AA637" s="126"/>
      <c r="AB637" s="124"/>
      <c r="AC637" s="124"/>
      <c r="AD637" s="362"/>
      <c r="AE637" s="362"/>
      <c r="AF637" s="363"/>
      <c r="AG637" s="363"/>
      <c r="AH637" s="97" t="s">
        <v>1375</v>
      </c>
      <c r="AI637" s="124">
        <v>44215</v>
      </c>
      <c r="AJ637" s="252" t="s">
        <v>2437</v>
      </c>
      <c r="AK637" s="124"/>
      <c r="AL637" s="252"/>
      <c r="AM637" s="85" t="s">
        <v>28</v>
      </c>
      <c r="AN637" s="85" t="s">
        <v>26</v>
      </c>
      <c r="AO637" s="85" t="s">
        <v>26</v>
      </c>
      <c r="AP637" s="85"/>
      <c r="AQ637" s="85"/>
      <c r="AR637" s="85"/>
      <c r="AS637" s="335">
        <v>9463357269</v>
      </c>
      <c r="AT637" s="335"/>
      <c r="AU637" s="85"/>
      <c r="AV637" s="85"/>
      <c r="AW637" s="85"/>
      <c r="AX637" s="97" t="s">
        <v>1375</v>
      </c>
      <c r="AY637" s="85" t="s">
        <v>26</v>
      </c>
      <c r="AZ637" s="85" t="s">
        <v>26</v>
      </c>
      <c r="BA637" s="85" t="s">
        <v>26</v>
      </c>
      <c r="BB637" s="85" t="s">
        <v>26</v>
      </c>
      <c r="BC637" s="355"/>
      <c r="BD637" s="85" t="s">
        <v>33</v>
      </c>
      <c r="BE637" s="85" t="s">
        <v>16</v>
      </c>
      <c r="BF637" s="85" t="s">
        <v>34</v>
      </c>
      <c r="BG637" s="85"/>
      <c r="BH637" s="304" t="s">
        <v>18051</v>
      </c>
      <c r="BI637" s="355"/>
      <c r="BM637" s="123" t="s">
        <v>106</v>
      </c>
      <c r="BN637" s="123"/>
      <c r="BO637" s="123"/>
      <c r="BP637" s="123"/>
      <c r="BQ637" s="4" t="s">
        <v>1807</v>
      </c>
      <c r="BR637" s="123"/>
      <c r="BS637" s="123"/>
      <c r="BT637"/>
      <c r="BU637"/>
      <c r="BV637" s="96" t="s">
        <v>1375</v>
      </c>
      <c r="BW637" s="85" t="s">
        <v>43</v>
      </c>
      <c r="BX637" s="372"/>
      <c r="BY637" s="372"/>
      <c r="BZ637" s="129" t="s">
        <v>262</v>
      </c>
      <c r="CA637" t="s">
        <v>2544</v>
      </c>
      <c r="CB637">
        <v>17000</v>
      </c>
      <c r="CC637" s="126"/>
      <c r="CD637" s="84" t="s">
        <v>1368</v>
      </c>
      <c r="CE637" s="123" t="s">
        <v>1483</v>
      </c>
      <c r="CG637" s="126"/>
      <c r="CH637" s="123">
        <v>348</v>
      </c>
      <c r="CI637" s="126"/>
      <c r="CJ637" s="85" t="s">
        <v>26</v>
      </c>
      <c r="CK637" s="85" t="s">
        <v>26</v>
      </c>
      <c r="CL637" s="85"/>
      <c r="CM637" s="85"/>
      <c r="CN637" s="96" t="s">
        <v>2395</v>
      </c>
      <c r="CO637" s="155"/>
      <c r="CP637" s="155"/>
      <c r="CQ637" s="285"/>
      <c r="CR637" s="155"/>
      <c r="CS637" s="378"/>
      <c r="CT637" s="155"/>
      <c r="CU637" s="155"/>
      <c r="CV637" s="155"/>
      <c r="CW637" s="155"/>
      <c r="CX637" s="155"/>
      <c r="CY637" s="155"/>
      <c r="CZ637" s="155"/>
      <c r="DA637" s="155"/>
      <c r="DB637" s="155"/>
      <c r="DC637" s="155"/>
      <c r="DD637" s="155"/>
      <c r="DE637" s="155"/>
      <c r="DF637" s="155"/>
      <c r="DG637" s="155"/>
      <c r="DH637" s="284" t="s">
        <v>1375</v>
      </c>
      <c r="DI637" s="127" t="s">
        <v>123</v>
      </c>
      <c r="DJ637" s="84" t="s">
        <v>2438</v>
      </c>
      <c r="DK637" s="130" t="s">
        <v>2437</v>
      </c>
      <c r="DL637" s="127" t="s">
        <v>2260</v>
      </c>
      <c r="DN637" s="84">
        <v>9463357269</v>
      </c>
      <c r="DO637" s="343"/>
      <c r="DP637" s="343"/>
      <c r="DQ637" s="84" t="s">
        <v>2439</v>
      </c>
      <c r="DR637" s="343"/>
      <c r="DS637" s="343"/>
      <c r="DT637" s="343"/>
      <c r="DU637" s="343"/>
      <c r="DV637" s="84">
        <v>163351705</v>
      </c>
      <c r="DW637" s="84" t="s">
        <v>2440</v>
      </c>
      <c r="DX637" s="84">
        <v>1101</v>
      </c>
      <c r="DZ637" s="355"/>
      <c r="EA637" s="84" t="s">
        <v>25</v>
      </c>
      <c r="ED637" s="343"/>
      <c r="EE637" s="343"/>
      <c r="EF637" s="343"/>
      <c r="EG637" s="355"/>
      <c r="EH637" s="355"/>
      <c r="EI637" s="126"/>
      <c r="EJ637" s="84" t="s">
        <v>26</v>
      </c>
      <c r="EK637" s="84" t="s">
        <v>25</v>
      </c>
      <c r="EL637" s="84" t="s">
        <v>26</v>
      </c>
      <c r="EM637" s="84" t="s">
        <v>2142</v>
      </c>
      <c r="EO637" s="84" t="s">
        <v>1760</v>
      </c>
      <c r="EP637" s="343"/>
      <c r="EQ637" s="84" t="s">
        <v>1863</v>
      </c>
      <c r="ER637" s="84" t="s">
        <v>2441</v>
      </c>
      <c r="ES637" s="84" t="s">
        <v>1807</v>
      </c>
      <c r="ET637" s="343"/>
      <c r="EU637" s="84" t="s">
        <v>112</v>
      </c>
      <c r="EV637" s="343"/>
      <c r="EW637" s="84" t="s">
        <v>1368</v>
      </c>
      <c r="EX637" s="343"/>
      <c r="EY637" s="84" t="s">
        <v>1807</v>
      </c>
      <c r="EZ637" s="84" t="s">
        <v>2442</v>
      </c>
      <c r="FA637" s="84" t="s">
        <v>26</v>
      </c>
      <c r="FB637" s="343"/>
      <c r="FD637" s="343"/>
      <c r="FH637" s="96" t="s">
        <v>1375</v>
      </c>
      <c r="FL637"/>
      <c r="FV637"/>
      <c r="GC637" s="343"/>
      <c r="GD637" s="343"/>
      <c r="GE637" s="343"/>
      <c r="GF637" s="355"/>
      <c r="GG637" s="355"/>
      <c r="GH637" s="331"/>
      <c r="GO637" s="343"/>
      <c r="GQ637" s="343"/>
      <c r="GS637" s="343"/>
      <c r="GY637"/>
      <c r="GZ637"/>
      <c r="HA637" s="97"/>
    </row>
    <row r="638" spans="1:211" s="84" customFormat="1" x14ac:dyDescent="0.35">
      <c r="A638" s="137">
        <v>56</v>
      </c>
      <c r="B638" s="339"/>
      <c r="C638" s="123" t="s">
        <v>1412</v>
      </c>
      <c r="D638" s="124">
        <v>44298</v>
      </c>
      <c r="E638" s="124">
        <v>44330</v>
      </c>
      <c r="F638" s="339"/>
      <c r="G638" s="125" t="s">
        <v>2443</v>
      </c>
      <c r="H638" s="266" t="s">
        <v>1375</v>
      </c>
      <c r="I638" s="123" t="s">
        <v>25</v>
      </c>
      <c r="J638" s="339"/>
      <c r="K638" s="355"/>
      <c r="L638" s="267">
        <v>44298</v>
      </c>
      <c r="M638" s="354"/>
      <c r="N638" s="267" t="s">
        <v>19657</v>
      </c>
      <c r="O638" s="354"/>
      <c r="P638" s="354"/>
      <c r="Q638" s="267"/>
      <c r="R638" s="267"/>
      <c r="S638" s="267"/>
      <c r="T638" s="123"/>
      <c r="U638" s="124"/>
      <c r="V638" s="124"/>
      <c r="W638" s="123"/>
      <c r="X638" s="339"/>
      <c r="Y638" s="339"/>
      <c r="Z638" s="123"/>
      <c r="AA638" s="123"/>
      <c r="AB638" s="124"/>
      <c r="AC638" s="124"/>
      <c r="AD638" s="339"/>
      <c r="AE638" s="339"/>
      <c r="AF638" s="355"/>
      <c r="AG638" s="355"/>
      <c r="AH638" s="266" t="s">
        <v>1375</v>
      </c>
      <c r="AI638" s="124">
        <v>44215</v>
      </c>
      <c r="AJ638" s="252">
        <v>0.46666666666666662</v>
      </c>
      <c r="AK638" s="124">
        <v>44215</v>
      </c>
      <c r="AL638" s="252">
        <v>0.46249999999999997</v>
      </c>
      <c r="AM638" s="85" t="s">
        <v>28</v>
      </c>
      <c r="AN638" s="85" t="s">
        <v>26</v>
      </c>
      <c r="AO638" s="85" t="s">
        <v>26</v>
      </c>
      <c r="AP638" s="85" t="s">
        <v>2445</v>
      </c>
      <c r="AQ638" s="85" t="s">
        <v>2446</v>
      </c>
      <c r="AR638" s="85"/>
      <c r="AS638" s="335" t="s">
        <v>2447</v>
      </c>
      <c r="AT638" s="335"/>
      <c r="AU638" s="85" t="s">
        <v>14665</v>
      </c>
      <c r="AV638" s="85"/>
      <c r="AW638" s="85" t="s">
        <v>13752</v>
      </c>
      <c r="AX638" s="266" t="s">
        <v>1375</v>
      </c>
      <c r="AY638" s="85" t="s">
        <v>25</v>
      </c>
      <c r="AZ638" s="85" t="s">
        <v>25</v>
      </c>
      <c r="BA638" s="85" t="s">
        <v>25</v>
      </c>
      <c r="BB638" s="85" t="s">
        <v>25</v>
      </c>
      <c r="BC638" s="355"/>
      <c r="BD638" s="85" t="s">
        <v>27</v>
      </c>
      <c r="BE638" s="85" t="s">
        <v>4</v>
      </c>
      <c r="BF638" s="85" t="s">
        <v>34</v>
      </c>
      <c r="BG638" s="85" t="s">
        <v>34</v>
      </c>
      <c r="BH638" s="304" t="s">
        <v>18051</v>
      </c>
      <c r="BI638" s="355"/>
      <c r="BJ638" s="123"/>
      <c r="BK638" s="123"/>
      <c r="BL638" s="123"/>
      <c r="BM638" s="123" t="s">
        <v>102</v>
      </c>
      <c r="BN638" s="123" t="s">
        <v>31</v>
      </c>
      <c r="BO638" s="123" t="s">
        <v>1398</v>
      </c>
      <c r="BP638" s="123" t="s">
        <v>25</v>
      </c>
      <c r="BQ638" s="4" t="s">
        <v>8</v>
      </c>
      <c r="BR638" s="123" t="s">
        <v>1614</v>
      </c>
      <c r="BS638" s="123" t="s">
        <v>1563</v>
      </c>
      <c r="BT638" t="s">
        <v>3622</v>
      </c>
      <c r="BU638" t="s">
        <v>14666</v>
      </c>
      <c r="BV638" s="266" t="s">
        <v>1375</v>
      </c>
      <c r="BW638" s="85" t="s">
        <v>1404</v>
      </c>
      <c r="BX638" s="372"/>
      <c r="BY638" s="372"/>
      <c r="BZ638" s="129" t="s">
        <v>202</v>
      </c>
      <c r="CA638" t="s">
        <v>2448</v>
      </c>
      <c r="CB638">
        <v>21000</v>
      </c>
      <c r="CC638" s="123"/>
      <c r="CD638" s="123" t="s">
        <v>14667</v>
      </c>
      <c r="CE638" s="123" t="s">
        <v>1450</v>
      </c>
      <c r="CF638" s="123"/>
      <c r="CG638" s="123" t="s">
        <v>2553</v>
      </c>
      <c r="CH638" s="123"/>
      <c r="CI638" s="123"/>
      <c r="CJ638" s="85" t="s">
        <v>26</v>
      </c>
      <c r="CK638" s="85" t="s">
        <v>26</v>
      </c>
      <c r="CL638" s="85"/>
      <c r="CM638" s="85"/>
      <c r="CN638" s="266" t="s">
        <v>2395</v>
      </c>
      <c r="CO638" s="155"/>
      <c r="CP638" s="155"/>
      <c r="CQ638" s="285"/>
      <c r="CR638" s="155"/>
      <c r="CS638" s="378"/>
      <c r="CT638" s="155"/>
      <c r="CU638" s="155"/>
      <c r="CV638" s="155"/>
      <c r="CW638" s="155"/>
      <c r="CX638" s="155"/>
      <c r="CY638" s="155"/>
      <c r="CZ638" s="155"/>
      <c r="DA638" s="155"/>
      <c r="DB638" s="155"/>
      <c r="DC638" s="155"/>
      <c r="DD638" s="155"/>
      <c r="DE638" s="155"/>
      <c r="DF638" s="155"/>
      <c r="DG638" s="155"/>
      <c r="DH638" s="284" t="s">
        <v>1375</v>
      </c>
      <c r="DI638" s="127" t="s">
        <v>1414</v>
      </c>
      <c r="DJ638" s="84" t="s">
        <v>2449</v>
      </c>
      <c r="DK638" s="130" t="s">
        <v>2444</v>
      </c>
      <c r="DL638" s="127" t="s">
        <v>2260</v>
      </c>
      <c r="DM638" s="84" t="s">
        <v>2445</v>
      </c>
      <c r="DN638" s="84" t="s">
        <v>2447</v>
      </c>
      <c r="DO638" s="343"/>
      <c r="DP638" s="343"/>
      <c r="DQ638" s="84" t="s">
        <v>2111</v>
      </c>
      <c r="DR638" s="343"/>
      <c r="DS638" s="343"/>
      <c r="DT638" s="343"/>
      <c r="DU638" s="343"/>
      <c r="DV638" s="84">
        <v>18305</v>
      </c>
      <c r="DW638" s="84" t="s">
        <v>2450</v>
      </c>
      <c r="DX638" s="84">
        <v>9002</v>
      </c>
      <c r="DY638" s="84">
        <v>1</v>
      </c>
      <c r="DZ638" s="355"/>
      <c r="EA638" s="84" t="s">
        <v>25</v>
      </c>
      <c r="EB638" s="84">
        <v>3</v>
      </c>
      <c r="EC638" s="84" t="s">
        <v>1887</v>
      </c>
      <c r="ED638" s="343"/>
      <c r="EE638" s="343"/>
      <c r="EF638" s="343"/>
      <c r="EG638" s="355"/>
      <c r="EH638" s="355"/>
      <c r="EI638" s="126"/>
      <c r="EJ638" s="84" t="s">
        <v>26</v>
      </c>
      <c r="EK638" s="84" t="s">
        <v>25</v>
      </c>
      <c r="EM638" s="84" t="s">
        <v>2142</v>
      </c>
      <c r="EO638" s="84" t="s">
        <v>1862</v>
      </c>
      <c r="EP638" s="343"/>
      <c r="EQ638" s="84" t="s">
        <v>2113</v>
      </c>
      <c r="ER638" s="84" t="s">
        <v>2451</v>
      </c>
      <c r="ES638" s="84" t="s">
        <v>1888</v>
      </c>
      <c r="ET638" s="343"/>
      <c r="EU638" s="84" t="s">
        <v>115</v>
      </c>
      <c r="EV638" s="343"/>
      <c r="EW638" s="84" t="s">
        <v>1370</v>
      </c>
      <c r="EX638" s="343"/>
      <c r="EY638" s="84" t="s">
        <v>8</v>
      </c>
      <c r="EZ638" s="84" t="s">
        <v>2452</v>
      </c>
      <c r="FA638" s="84" t="s">
        <v>25</v>
      </c>
      <c r="FB638" s="343"/>
      <c r="FC638" s="84" t="s">
        <v>1816</v>
      </c>
      <c r="FD638" s="343"/>
      <c r="FE638" s="84" t="s">
        <v>2023</v>
      </c>
      <c r="FF638" s="84" t="s">
        <v>1865</v>
      </c>
      <c r="FG638" s="84" t="s">
        <v>26</v>
      </c>
      <c r="FH638" s="96" t="s">
        <v>3884</v>
      </c>
      <c r="FI638" s="84" t="s">
        <v>1839</v>
      </c>
      <c r="FJ638" s="84" t="s">
        <v>2114</v>
      </c>
      <c r="FK638" s="84" t="s">
        <v>1236</v>
      </c>
      <c r="FL638" t="s">
        <v>2453</v>
      </c>
      <c r="FM638" s="84" t="s">
        <v>2446</v>
      </c>
      <c r="FN638" s="84" t="s">
        <v>1839</v>
      </c>
      <c r="FO638" s="84" t="s">
        <v>1841</v>
      </c>
      <c r="FP638" s="84" t="s">
        <v>2454</v>
      </c>
      <c r="FQ638" s="84" t="s">
        <v>2455</v>
      </c>
      <c r="FR638" s="84" t="s">
        <v>1869</v>
      </c>
      <c r="FS638" s="84" t="s">
        <v>2456</v>
      </c>
      <c r="FT638" s="84" t="s">
        <v>1845</v>
      </c>
      <c r="FU638" s="84" t="s">
        <v>9</v>
      </c>
      <c r="FV638" t="s">
        <v>2457</v>
      </c>
      <c r="FW638" s="84" t="s">
        <v>1846</v>
      </c>
      <c r="FX638" s="84" t="s">
        <v>1436</v>
      </c>
      <c r="FY638" s="84" t="s">
        <v>2445</v>
      </c>
      <c r="FZ638" s="84" t="s">
        <v>2458</v>
      </c>
      <c r="GA638" s="84" t="s">
        <v>2459</v>
      </c>
      <c r="GB638" s="84" t="s">
        <v>1375</v>
      </c>
      <c r="GC638" s="343"/>
      <c r="GD638" s="343"/>
      <c r="GE638" s="343"/>
      <c r="GF638" s="355"/>
      <c r="GG638" s="355"/>
      <c r="GH638" s="331" t="s">
        <v>1375</v>
      </c>
      <c r="GI638" s="84" t="s">
        <v>9</v>
      </c>
      <c r="GJ638" s="84" t="s">
        <v>1433</v>
      </c>
      <c r="GK638" s="84" t="s">
        <v>1375</v>
      </c>
      <c r="GL638" s="84" t="s">
        <v>9</v>
      </c>
      <c r="GM638" s="84" t="s">
        <v>1848</v>
      </c>
      <c r="GN638" s="84" t="s">
        <v>2460</v>
      </c>
      <c r="GO638" s="343"/>
      <c r="GP638" s="84" t="s">
        <v>1850</v>
      </c>
      <c r="GQ638" s="343"/>
      <c r="GR638" s="84" t="s">
        <v>2461</v>
      </c>
      <c r="GS638" s="343"/>
      <c r="GT638" s="84" t="s">
        <v>2462</v>
      </c>
      <c r="GU638" s="84" t="s">
        <v>2463</v>
      </c>
      <c r="GV638" s="84" t="s">
        <v>9</v>
      </c>
      <c r="GW638" s="84" t="s">
        <v>2464</v>
      </c>
      <c r="GX638" s="84" t="s">
        <v>2446</v>
      </c>
      <c r="GY638"/>
      <c r="GZ638"/>
      <c r="HA638" s="97"/>
      <c r="HC638" s="84" t="str">
        <f ca="1">IFERROR(INDIRECT("'[2021_Ignition_Tracker_QC_File_20210520.xlsm]Ignition Tracker'!"&amp;ADDRESS(MATCH($A638,'[3]Ignition Tracker'!$A:$A,0),MATCH(HC$1,'[3]Ignition Tracker'!$1:$1,0))),"")</f>
        <v/>
      </c>
    </row>
    <row r="639" spans="1:211" s="84" customFormat="1" ht="72.5" x14ac:dyDescent="0.35">
      <c r="A639" s="137">
        <v>55</v>
      </c>
      <c r="B639" s="343"/>
      <c r="C639" s="84" t="s">
        <v>1412</v>
      </c>
      <c r="D639" s="124">
        <v>44264</v>
      </c>
      <c r="E639" s="124">
        <v>44272</v>
      </c>
      <c r="F639" s="343"/>
      <c r="G639" s="125" t="s">
        <v>2465</v>
      </c>
      <c r="H639" s="97" t="s">
        <v>1375</v>
      </c>
      <c r="I639" s="126" t="s">
        <v>25</v>
      </c>
      <c r="J639" s="343"/>
      <c r="K639" s="355"/>
      <c r="L639" s="127">
        <v>44264</v>
      </c>
      <c r="M639" s="360"/>
      <c r="N639" s="267" t="s">
        <v>19660</v>
      </c>
      <c r="O639" s="354"/>
      <c r="P639" s="354"/>
      <c r="Q639" s="127"/>
      <c r="R639" s="127"/>
      <c r="S639" s="127"/>
      <c r="T639" s="126"/>
      <c r="U639" s="124"/>
      <c r="V639" s="124"/>
      <c r="W639" s="126"/>
      <c r="X639" s="362"/>
      <c r="Y639" s="362"/>
      <c r="Z639" s="126"/>
      <c r="AA639" s="126"/>
      <c r="AB639" s="124"/>
      <c r="AC639" s="124"/>
      <c r="AD639" s="362"/>
      <c r="AE639" s="362"/>
      <c r="AF639" s="363"/>
      <c r="AG639" s="363"/>
      <c r="AH639" s="97" t="s">
        <v>1375</v>
      </c>
      <c r="AI639" s="124">
        <v>44215</v>
      </c>
      <c r="AJ639" s="252" t="s">
        <v>2466</v>
      </c>
      <c r="AK639" s="124">
        <v>44215</v>
      </c>
      <c r="AL639" s="252">
        <v>0.42430555555555555</v>
      </c>
      <c r="AM639" s="85" t="s">
        <v>28</v>
      </c>
      <c r="AN639" s="85" t="s">
        <v>26</v>
      </c>
      <c r="AO639" s="85" t="s">
        <v>26</v>
      </c>
      <c r="AP639" s="85" t="s">
        <v>2467</v>
      </c>
      <c r="AQ639" s="85" t="s">
        <v>3785</v>
      </c>
      <c r="AR639" s="85"/>
      <c r="AS639" s="335" t="s">
        <v>3786</v>
      </c>
      <c r="AT639" s="335" t="s">
        <v>3787</v>
      </c>
      <c r="AU639" s="85"/>
      <c r="AV639" s="85"/>
      <c r="AW639" s="85" t="s">
        <v>12772</v>
      </c>
      <c r="AX639" s="97" t="s">
        <v>1375</v>
      </c>
      <c r="AY639" s="85" t="s">
        <v>25</v>
      </c>
      <c r="AZ639" s="85" t="s">
        <v>25</v>
      </c>
      <c r="BA639" s="85" t="s">
        <v>25</v>
      </c>
      <c r="BB639" s="85" t="s">
        <v>25</v>
      </c>
      <c r="BC639" s="355"/>
      <c r="BD639" s="85" t="s">
        <v>27</v>
      </c>
      <c r="BE639" s="85" t="s">
        <v>4</v>
      </c>
      <c r="BF639" s="85" t="s">
        <v>34</v>
      </c>
      <c r="BG639" s="85" t="s">
        <v>34</v>
      </c>
      <c r="BH639" s="304" t="s">
        <v>18047</v>
      </c>
      <c r="BI639" s="355"/>
      <c r="BM639" s="123" t="s">
        <v>4</v>
      </c>
      <c r="BN639" s="123" t="s">
        <v>31</v>
      </c>
      <c r="BO639" s="123" t="s">
        <v>1381</v>
      </c>
      <c r="BP639" s="123" t="s">
        <v>25</v>
      </c>
      <c r="BQ639" s="4" t="s">
        <v>8</v>
      </c>
      <c r="BR639" s="123" t="s">
        <v>1614</v>
      </c>
      <c r="BS639" s="123" t="s">
        <v>1563</v>
      </c>
      <c r="BT639" t="s">
        <v>3788</v>
      </c>
      <c r="BU639" t="s">
        <v>3789</v>
      </c>
      <c r="BV639" s="96" t="s">
        <v>1375</v>
      </c>
      <c r="BW639" s="85" t="s">
        <v>43</v>
      </c>
      <c r="BX639" s="372"/>
      <c r="BY639" s="372"/>
      <c r="BZ639" s="129" t="s">
        <v>58</v>
      </c>
      <c r="CA639" t="s">
        <v>2542</v>
      </c>
      <c r="CB639">
        <v>21000</v>
      </c>
      <c r="CC639" s="126"/>
      <c r="CD639" s="84" t="s">
        <v>2543</v>
      </c>
      <c r="CE639" s="123" t="s">
        <v>1450</v>
      </c>
      <c r="CG639" s="126"/>
      <c r="CH639" s="123">
        <v>340</v>
      </c>
      <c r="CI639" s="126"/>
      <c r="CJ639" s="85" t="s">
        <v>26</v>
      </c>
      <c r="CK639" s="85" t="s">
        <v>26</v>
      </c>
      <c r="CL639" s="85"/>
      <c r="CM639" s="85"/>
      <c r="CN639" s="96" t="s">
        <v>2395</v>
      </c>
      <c r="CO639" s="155">
        <v>38.858351999999996</v>
      </c>
      <c r="CP639" s="155">
        <v>-120.83841</v>
      </c>
      <c r="CQ639" s="285">
        <v>44216</v>
      </c>
      <c r="CR639" s="155" t="s">
        <v>17210</v>
      </c>
      <c r="CS639" s="378"/>
      <c r="CT639" s="155" t="s">
        <v>15358</v>
      </c>
      <c r="CU639" s="155">
        <v>105</v>
      </c>
      <c r="CV639" s="155">
        <v>39</v>
      </c>
      <c r="CW639" s="155">
        <v>40</v>
      </c>
      <c r="CX639" s="155" t="s">
        <v>15681</v>
      </c>
      <c r="CY639" s="155" t="s">
        <v>12</v>
      </c>
      <c r="CZ639" s="155" t="s">
        <v>26</v>
      </c>
      <c r="DA639" s="155">
        <v>1</v>
      </c>
      <c r="DB639" s="155"/>
      <c r="DC639" s="155" t="s">
        <v>15686</v>
      </c>
      <c r="DD639" s="155" t="s">
        <v>15683</v>
      </c>
      <c r="DE639" s="155" t="s">
        <v>15450</v>
      </c>
      <c r="DF639" s="155" t="s">
        <v>15451</v>
      </c>
      <c r="DG639" s="155"/>
      <c r="DH639" s="284" t="s">
        <v>1375</v>
      </c>
      <c r="DI639" s="146" t="s">
        <v>128</v>
      </c>
      <c r="DJ639" s="148" t="s">
        <v>2073</v>
      </c>
      <c r="DK639" s="130" t="s">
        <v>2466</v>
      </c>
      <c r="DL639" s="127" t="s">
        <v>2260</v>
      </c>
      <c r="DM639" s="84" t="s">
        <v>2467</v>
      </c>
      <c r="DN639" s="84" t="s">
        <v>2468</v>
      </c>
      <c r="DO639" s="343"/>
      <c r="DP639" s="343"/>
      <c r="DQ639" s="84" t="s">
        <v>2469</v>
      </c>
      <c r="DR639" s="343"/>
      <c r="DS639" s="343"/>
      <c r="DT639" s="343"/>
      <c r="DU639" s="343"/>
      <c r="DV639" s="84">
        <v>153082106</v>
      </c>
      <c r="DW639" s="84" t="s">
        <v>2470</v>
      </c>
      <c r="DX639" s="84">
        <v>9260</v>
      </c>
      <c r="DZ639" s="355"/>
      <c r="EA639" s="84" t="s">
        <v>25</v>
      </c>
      <c r="EB639" s="84">
        <v>2</v>
      </c>
      <c r="EC639" s="84" t="s">
        <v>1887</v>
      </c>
      <c r="ED639" s="343"/>
      <c r="EE639" s="343"/>
      <c r="EF639" s="343"/>
      <c r="EG639" s="355"/>
      <c r="EH639" s="355"/>
      <c r="EI639" s="126"/>
      <c r="EJ639" s="84" t="s">
        <v>26</v>
      </c>
      <c r="EK639" s="84" t="s">
        <v>25</v>
      </c>
      <c r="EM639" s="84" t="s">
        <v>2142</v>
      </c>
      <c r="EO639" s="84" t="s">
        <v>1862</v>
      </c>
      <c r="EP639" s="343"/>
      <c r="EQ639" s="84" t="s">
        <v>2143</v>
      </c>
      <c r="ES639" s="84" t="s">
        <v>4</v>
      </c>
      <c r="ET639" s="343"/>
      <c r="EU639" s="84" t="s">
        <v>116</v>
      </c>
      <c r="EV639" s="343"/>
      <c r="EW639" s="84" t="s">
        <v>1368</v>
      </c>
      <c r="EX639" s="343"/>
      <c r="EY639" s="84" t="s">
        <v>8</v>
      </c>
      <c r="FA639" s="84" t="s">
        <v>26</v>
      </c>
      <c r="FB639" s="343"/>
      <c r="FD639" s="343"/>
      <c r="FE639" s="84" t="s">
        <v>1864</v>
      </c>
      <c r="FF639" s="84" t="s">
        <v>1865</v>
      </c>
      <c r="FG639" s="84" t="s">
        <v>26</v>
      </c>
      <c r="FH639" s="96" t="s">
        <v>1375</v>
      </c>
      <c r="FL639"/>
      <c r="FV639"/>
      <c r="GC639" s="343"/>
      <c r="GD639" s="343"/>
      <c r="GE639" s="343"/>
      <c r="GF639" s="355"/>
      <c r="GG639" s="355"/>
      <c r="GH639" s="331"/>
      <c r="GO639" s="343"/>
      <c r="GQ639" s="343"/>
      <c r="GS639" s="343"/>
      <c r="GY639"/>
      <c r="GZ639"/>
      <c r="HA639" s="97"/>
    </row>
    <row r="640" spans="1:211" s="84" customFormat="1" x14ac:dyDescent="0.35">
      <c r="A640" s="137">
        <v>54</v>
      </c>
      <c r="B640" s="343"/>
      <c r="C640" s="84" t="s">
        <v>1412</v>
      </c>
      <c r="D640" s="124">
        <v>44295</v>
      </c>
      <c r="E640" s="124">
        <v>44295</v>
      </c>
      <c r="F640" s="343"/>
      <c r="G640" s="125" t="s">
        <v>2471</v>
      </c>
      <c r="H640" s="97" t="s">
        <v>1375</v>
      </c>
      <c r="I640" s="126" t="s">
        <v>25</v>
      </c>
      <c r="J640" s="343"/>
      <c r="K640" s="355"/>
      <c r="L640" s="127">
        <v>44295</v>
      </c>
      <c r="M640" s="360"/>
      <c r="N640" s="267" t="s">
        <v>19657</v>
      </c>
      <c r="O640" s="354"/>
      <c r="P640" s="354"/>
      <c r="Q640" s="127"/>
      <c r="R640" s="127"/>
      <c r="S640" s="127"/>
      <c r="T640" s="126"/>
      <c r="U640" s="124"/>
      <c r="V640" s="124"/>
      <c r="W640" s="126"/>
      <c r="X640" s="362"/>
      <c r="Y640" s="362"/>
      <c r="Z640" s="126"/>
      <c r="AA640" s="126"/>
      <c r="AB640" s="124"/>
      <c r="AC640" s="124"/>
      <c r="AD640" s="362"/>
      <c r="AE640" s="362"/>
      <c r="AF640" s="363"/>
      <c r="AG640" s="363"/>
      <c r="AH640" s="97" t="s">
        <v>1375</v>
      </c>
      <c r="AI640" s="124">
        <v>44215</v>
      </c>
      <c r="AJ640" s="252">
        <v>0.44027777777777777</v>
      </c>
      <c r="AK640" s="124">
        <v>44215</v>
      </c>
      <c r="AL640" s="252">
        <v>0.46666666666666662</v>
      </c>
      <c r="AM640" s="85" t="s">
        <v>28</v>
      </c>
      <c r="AN640" s="85" t="s">
        <v>26</v>
      </c>
      <c r="AO640" s="85" t="s">
        <v>26</v>
      </c>
      <c r="AP640" s="85" t="s">
        <v>2472</v>
      </c>
      <c r="AQ640" s="85" t="s">
        <v>2473</v>
      </c>
      <c r="AR640" s="85"/>
      <c r="AS640" s="335" t="s">
        <v>2474</v>
      </c>
      <c r="AT640" s="335">
        <v>120446384</v>
      </c>
      <c r="AU640" s="85"/>
      <c r="AV640" s="85"/>
      <c r="AW640" s="85" t="s">
        <v>12771</v>
      </c>
      <c r="AX640" s="97" t="s">
        <v>1375</v>
      </c>
      <c r="AY640" s="85" t="s">
        <v>25</v>
      </c>
      <c r="AZ640" s="85" t="s">
        <v>25</v>
      </c>
      <c r="BA640" s="85" t="s">
        <v>25</v>
      </c>
      <c r="BB640" s="85" t="s">
        <v>25</v>
      </c>
      <c r="BC640" s="355"/>
      <c r="BD640" s="85" t="s">
        <v>27</v>
      </c>
      <c r="BE640" s="85" t="s">
        <v>4</v>
      </c>
      <c r="BF640" s="85" t="s">
        <v>34</v>
      </c>
      <c r="BG640" s="85" t="s">
        <v>34</v>
      </c>
      <c r="BH640" s="304" t="s">
        <v>18051</v>
      </c>
      <c r="BI640" s="355"/>
      <c r="BM640" s="123" t="s">
        <v>4</v>
      </c>
      <c r="BN640" s="123" t="s">
        <v>1380</v>
      </c>
      <c r="BO640" s="123" t="s">
        <v>1381</v>
      </c>
      <c r="BP640" s="123" t="s">
        <v>25</v>
      </c>
      <c r="BQ640" s="4" t="s">
        <v>8</v>
      </c>
      <c r="BR640" s="123" t="s">
        <v>1477</v>
      </c>
      <c r="BS640" s="123" t="s">
        <v>1649</v>
      </c>
      <c r="BT640" t="s">
        <v>3622</v>
      </c>
      <c r="BU640" t="s">
        <v>14524</v>
      </c>
      <c r="BV640" s="96" t="s">
        <v>1375</v>
      </c>
      <c r="BW640" s="85" t="s">
        <v>1404</v>
      </c>
      <c r="BX640" s="372"/>
      <c r="BY640" s="372"/>
      <c r="BZ640" s="129" t="s">
        <v>209</v>
      </c>
      <c r="CA640" t="s">
        <v>2475</v>
      </c>
      <c r="CB640">
        <v>4000</v>
      </c>
      <c r="CC640" s="126"/>
      <c r="CD640" s="84" t="s">
        <v>1549</v>
      </c>
      <c r="CE640" s="123" t="s">
        <v>17</v>
      </c>
      <c r="CG640" s="126"/>
      <c r="CH640" s="123"/>
      <c r="CI640" s="126"/>
      <c r="CJ640" s="85" t="s">
        <v>26</v>
      </c>
      <c r="CK640" s="85" t="s">
        <v>26</v>
      </c>
      <c r="CL640" s="85"/>
      <c r="CM640" s="85"/>
      <c r="CN640" s="96" t="s">
        <v>2395</v>
      </c>
      <c r="CO640" s="155"/>
      <c r="CP640" s="155"/>
      <c r="CQ640" s="285"/>
      <c r="CR640" s="155"/>
      <c r="CS640" s="378"/>
      <c r="CT640" s="155"/>
      <c r="CU640" s="155"/>
      <c r="CV640" s="155"/>
      <c r="CW640" s="155"/>
      <c r="CX640" s="155"/>
      <c r="CY640" s="155"/>
      <c r="CZ640" s="155"/>
      <c r="DA640" s="155"/>
      <c r="DB640" s="155"/>
      <c r="DC640" s="155"/>
      <c r="DD640" s="155"/>
      <c r="DE640" s="155"/>
      <c r="DF640" s="155"/>
      <c r="DG640" s="155"/>
      <c r="DH640" s="284" t="s">
        <v>1375</v>
      </c>
      <c r="DI640" s="146" t="s">
        <v>132</v>
      </c>
      <c r="DJ640" s="148" t="s">
        <v>2476</v>
      </c>
      <c r="DK640" s="130" t="s">
        <v>1803</v>
      </c>
      <c r="DL640" s="127" t="s">
        <v>2260</v>
      </c>
      <c r="DM640" s="84" t="s">
        <v>2472</v>
      </c>
      <c r="DN640" s="84" t="s">
        <v>2474</v>
      </c>
      <c r="DO640" s="343"/>
      <c r="DP640" s="343"/>
      <c r="DQ640" s="84" t="s">
        <v>1431</v>
      </c>
      <c r="DR640" s="343"/>
      <c r="DS640" s="343"/>
      <c r="DT640" s="343"/>
      <c r="DU640" s="343"/>
      <c r="DV640" s="84">
        <v>24040403</v>
      </c>
      <c r="DW640" s="84" t="s">
        <v>2477</v>
      </c>
      <c r="DX640" s="84">
        <v>9002</v>
      </c>
      <c r="DZ640" s="355"/>
      <c r="EA640" s="84" t="s">
        <v>25</v>
      </c>
      <c r="EB640" s="84">
        <v>7</v>
      </c>
      <c r="EC640" s="84" t="s">
        <v>1887</v>
      </c>
      <c r="ED640" s="343"/>
      <c r="EE640" s="343"/>
      <c r="EF640" s="343"/>
      <c r="EG640" s="355"/>
      <c r="EH640" s="355"/>
      <c r="EI640" s="126"/>
      <c r="EJ640" s="84" t="s">
        <v>26</v>
      </c>
      <c r="EK640" s="84" t="s">
        <v>25</v>
      </c>
      <c r="EM640" s="84" t="s">
        <v>1759</v>
      </c>
      <c r="EO640" s="84" t="s">
        <v>1862</v>
      </c>
      <c r="EP640" s="343"/>
      <c r="EQ640" s="84" t="s">
        <v>1863</v>
      </c>
      <c r="ES640" s="84" t="s">
        <v>4</v>
      </c>
      <c r="ET640" s="343"/>
      <c r="EU640" s="84" t="s">
        <v>114</v>
      </c>
      <c r="EV640" s="343"/>
      <c r="EW640" s="84" t="s">
        <v>1370</v>
      </c>
      <c r="EX640" s="343"/>
      <c r="EY640" s="84" t="s">
        <v>8</v>
      </c>
      <c r="FA640" s="84" t="s">
        <v>25</v>
      </c>
      <c r="FB640" s="343"/>
      <c r="FC640" s="84" t="s">
        <v>1816</v>
      </c>
      <c r="FD640" s="343"/>
      <c r="FE640" s="84" t="s">
        <v>2367</v>
      </c>
      <c r="FF640" s="84" t="s">
        <v>1865</v>
      </c>
      <c r="FG640" s="84" t="s">
        <v>26</v>
      </c>
      <c r="FH640" s="96" t="s">
        <v>1375</v>
      </c>
      <c r="FI640" s="84" t="s">
        <v>1839</v>
      </c>
      <c r="FJ640" s="84" t="s">
        <v>2478</v>
      </c>
      <c r="FK640" s="84" t="s">
        <v>242</v>
      </c>
      <c r="FL640" t="s">
        <v>2479</v>
      </c>
      <c r="FM640" s="84" t="s">
        <v>2473</v>
      </c>
      <c r="FN640" s="84" t="s">
        <v>1839</v>
      </c>
      <c r="FO640" s="84" t="s">
        <v>1890</v>
      </c>
      <c r="FP640" s="84" t="s">
        <v>2480</v>
      </c>
      <c r="FQ640" s="84" t="s">
        <v>2481</v>
      </c>
      <c r="FR640" s="84" t="s">
        <v>1869</v>
      </c>
      <c r="FS640" s="84" t="s">
        <v>1844</v>
      </c>
      <c r="FT640" s="84" t="s">
        <v>1845</v>
      </c>
      <c r="FU640" s="84" t="s">
        <v>9</v>
      </c>
      <c r="FV640" t="s">
        <v>2482</v>
      </c>
      <c r="FW640" s="84" t="s">
        <v>1846</v>
      </c>
      <c r="FX640" s="84" t="s">
        <v>46</v>
      </c>
      <c r="FY640" s="84" t="s">
        <v>2472</v>
      </c>
      <c r="FZ640" s="84" t="s">
        <v>2483</v>
      </c>
      <c r="GA640" s="84" t="s">
        <v>1375</v>
      </c>
      <c r="GB640" s="84" t="s">
        <v>2484</v>
      </c>
      <c r="GC640" s="343"/>
      <c r="GD640" s="343"/>
      <c r="GE640" s="343"/>
      <c r="GF640" s="355"/>
      <c r="GG640" s="355"/>
      <c r="GH640" s="331" t="s">
        <v>1375</v>
      </c>
      <c r="GI640" s="84" t="s">
        <v>9</v>
      </c>
      <c r="GJ640" s="84" t="s">
        <v>1433</v>
      </c>
      <c r="GK640" s="84" t="s">
        <v>1375</v>
      </c>
      <c r="GL640" s="84" t="s">
        <v>9</v>
      </c>
      <c r="GM640" s="84" t="s">
        <v>1375</v>
      </c>
      <c r="GN640" s="84" t="s">
        <v>1375</v>
      </c>
      <c r="GO640" s="343"/>
      <c r="GP640" s="84" t="s">
        <v>1850</v>
      </c>
      <c r="GQ640" s="343"/>
      <c r="GR640" s="84" t="s">
        <v>2485</v>
      </c>
      <c r="GS640" s="343"/>
      <c r="GT640" s="84" t="s">
        <v>2486</v>
      </c>
      <c r="GU640" s="84" t="s">
        <v>1375</v>
      </c>
      <c r="GV640" s="84" t="s">
        <v>9</v>
      </c>
      <c r="GW640" s="84" t="s">
        <v>2487</v>
      </c>
      <c r="GX640" s="84" t="s">
        <v>2473</v>
      </c>
      <c r="GY640"/>
      <c r="GZ640"/>
      <c r="HA640" s="97"/>
    </row>
    <row r="641" spans="1:211" s="84" customFormat="1" x14ac:dyDescent="0.35">
      <c r="A641" s="137">
        <v>53</v>
      </c>
      <c r="B641" s="343"/>
      <c r="C641" s="84" t="s">
        <v>1412</v>
      </c>
      <c r="D641" s="124">
        <v>44259</v>
      </c>
      <c r="E641" s="124">
        <v>44273</v>
      </c>
      <c r="F641" s="343"/>
      <c r="G641" s="125" t="s">
        <v>2488</v>
      </c>
      <c r="H641" s="97" t="s">
        <v>1375</v>
      </c>
      <c r="I641" s="126" t="s">
        <v>25</v>
      </c>
      <c r="J641" s="343"/>
      <c r="K641" s="355"/>
      <c r="L641" s="127">
        <v>44259</v>
      </c>
      <c r="M641" s="360"/>
      <c r="N641" s="267" t="s">
        <v>19660</v>
      </c>
      <c r="O641" s="354"/>
      <c r="P641" s="354"/>
      <c r="Q641" s="127"/>
      <c r="R641" s="127"/>
      <c r="S641" s="127"/>
      <c r="T641" s="126"/>
      <c r="U641" s="124"/>
      <c r="V641" s="124"/>
      <c r="W641" s="126"/>
      <c r="X641" s="362"/>
      <c r="Y641" s="362"/>
      <c r="Z641" s="126"/>
      <c r="AA641" s="126"/>
      <c r="AB641" s="124"/>
      <c r="AC641" s="124"/>
      <c r="AD641" s="362"/>
      <c r="AE641" s="362"/>
      <c r="AF641" s="363"/>
      <c r="AG641" s="363"/>
      <c r="AH641" s="97" t="s">
        <v>1375</v>
      </c>
      <c r="AI641" s="124">
        <v>44215</v>
      </c>
      <c r="AJ641" s="252">
        <v>0.38750000000000001</v>
      </c>
      <c r="AK641" s="124">
        <v>44215</v>
      </c>
      <c r="AL641" s="252">
        <v>0.31180555555555556</v>
      </c>
      <c r="AM641" s="85" t="s">
        <v>28</v>
      </c>
      <c r="AN641" s="85" t="s">
        <v>26</v>
      </c>
      <c r="AO641" s="85" t="s">
        <v>26</v>
      </c>
      <c r="AP641" s="85" t="s">
        <v>2489</v>
      </c>
      <c r="AQ641" s="85" t="s">
        <v>2490</v>
      </c>
      <c r="AR641" s="85"/>
      <c r="AS641" s="335" t="s">
        <v>2491</v>
      </c>
      <c r="AT641" s="335">
        <v>120445528</v>
      </c>
      <c r="AU641" s="85"/>
      <c r="AV641" s="85"/>
      <c r="AW641" s="85" t="s">
        <v>12770</v>
      </c>
      <c r="AX641" s="97" t="s">
        <v>1375</v>
      </c>
      <c r="AY641" s="85" t="s">
        <v>25</v>
      </c>
      <c r="AZ641" s="85" t="s">
        <v>25</v>
      </c>
      <c r="BA641" s="85" t="s">
        <v>25</v>
      </c>
      <c r="BB641" s="85" t="s">
        <v>25</v>
      </c>
      <c r="BC641" s="355"/>
      <c r="BD641" s="85" t="s">
        <v>27</v>
      </c>
      <c r="BE641" s="85" t="s">
        <v>4</v>
      </c>
      <c r="BF641" s="85" t="s">
        <v>34</v>
      </c>
      <c r="BG641" s="85" t="s">
        <v>34</v>
      </c>
      <c r="BH641" s="304" t="s">
        <v>18051</v>
      </c>
      <c r="BI641" s="355"/>
      <c r="BJ641" s="131"/>
      <c r="BM641" s="123" t="s">
        <v>4</v>
      </c>
      <c r="BN641" s="123" t="s">
        <v>1380</v>
      </c>
      <c r="BO641" s="123" t="s">
        <v>1381</v>
      </c>
      <c r="BP641" s="123" t="s">
        <v>25</v>
      </c>
      <c r="BQ641" s="4" t="s">
        <v>8</v>
      </c>
      <c r="BR641" s="123" t="s">
        <v>1614</v>
      </c>
      <c r="BS641" s="123" t="s">
        <v>1563</v>
      </c>
      <c r="BT641" t="s">
        <v>3676</v>
      </c>
      <c r="BU641" t="s">
        <v>3677</v>
      </c>
      <c r="BV641" s="96" t="s">
        <v>1375</v>
      </c>
      <c r="BW641" s="85" t="s">
        <v>44</v>
      </c>
      <c r="BX641" s="372"/>
      <c r="BY641" s="372"/>
      <c r="BZ641" s="129" t="s">
        <v>192</v>
      </c>
      <c r="CA641" t="s">
        <v>2492</v>
      </c>
      <c r="CB641">
        <v>12000</v>
      </c>
      <c r="CC641" s="126"/>
      <c r="CD641" s="84" t="s">
        <v>2285</v>
      </c>
      <c r="CE641" s="123" t="s">
        <v>1446</v>
      </c>
      <c r="CG641" s="126"/>
      <c r="CH641" s="123">
        <v>500</v>
      </c>
      <c r="CI641" s="126"/>
      <c r="CJ641" s="85" t="s">
        <v>26</v>
      </c>
      <c r="CK641" s="85" t="s">
        <v>26</v>
      </c>
      <c r="CL641" s="85"/>
      <c r="CM641" s="85"/>
      <c r="CN641" s="96" t="s">
        <v>2395</v>
      </c>
      <c r="CO641" s="155">
        <v>37.019730899999999</v>
      </c>
      <c r="CP641" s="155">
        <v>-122.02501770000001</v>
      </c>
      <c r="CQ641" s="285">
        <v>44244</v>
      </c>
      <c r="CR641" s="155" t="s">
        <v>17210</v>
      </c>
      <c r="CS641" s="378"/>
      <c r="CT641" s="155" t="s">
        <v>15370</v>
      </c>
      <c r="CU641" s="155">
        <v>150</v>
      </c>
      <c r="CV641" s="155">
        <v>42</v>
      </c>
      <c r="CW641" s="155">
        <v>9</v>
      </c>
      <c r="CX641" s="155" t="s">
        <v>12</v>
      </c>
      <c r="CY641" s="155" t="s">
        <v>12</v>
      </c>
      <c r="CZ641" s="155" t="s">
        <v>26</v>
      </c>
      <c r="DA641" s="155">
        <v>1</v>
      </c>
      <c r="DB641" s="155"/>
      <c r="DC641" s="155" t="s">
        <v>13</v>
      </c>
      <c r="DD641" s="155" t="s">
        <v>15683</v>
      </c>
      <c r="DE641" s="155" t="s">
        <v>15450</v>
      </c>
      <c r="DF641" s="155" t="s">
        <v>15451</v>
      </c>
      <c r="DG641" s="155">
        <v>2</v>
      </c>
      <c r="DH641" s="284" t="s">
        <v>1375</v>
      </c>
      <c r="DI641" s="146" t="s">
        <v>124</v>
      </c>
      <c r="DJ641" s="148" t="s">
        <v>2282</v>
      </c>
      <c r="DK641" s="130" t="s">
        <v>1774</v>
      </c>
      <c r="DL641" s="127" t="s">
        <v>2260</v>
      </c>
      <c r="DM641" s="84" t="s">
        <v>2489</v>
      </c>
      <c r="DN641" s="84" t="s">
        <v>2491</v>
      </c>
      <c r="DO641" s="343"/>
      <c r="DP641" s="343"/>
      <c r="DQ641" s="84" t="s">
        <v>2493</v>
      </c>
      <c r="DR641" s="343"/>
      <c r="DS641" s="343"/>
      <c r="DT641" s="343"/>
      <c r="DU641" s="343"/>
      <c r="DV641" s="84">
        <v>83622103</v>
      </c>
      <c r="DW641" s="84" t="s">
        <v>2494</v>
      </c>
      <c r="DX641" s="84">
        <v>9190</v>
      </c>
      <c r="DY641" s="84">
        <v>1</v>
      </c>
      <c r="DZ641" s="355"/>
      <c r="EA641" s="84" t="s">
        <v>25</v>
      </c>
      <c r="ED641" s="343"/>
      <c r="EE641" s="343"/>
      <c r="EF641" s="343"/>
      <c r="EG641" s="355"/>
      <c r="EH641" s="355"/>
      <c r="EI641" s="126"/>
      <c r="EJ641" s="84" t="s">
        <v>26</v>
      </c>
      <c r="EK641" s="84" t="s">
        <v>25</v>
      </c>
      <c r="EM641" s="84" t="s">
        <v>2142</v>
      </c>
      <c r="EO641" s="84" t="s">
        <v>1862</v>
      </c>
      <c r="EP641" s="343"/>
      <c r="EQ641" s="84" t="s">
        <v>2113</v>
      </c>
      <c r="ES641" s="84" t="s">
        <v>6</v>
      </c>
      <c r="ET641" s="343"/>
      <c r="EU641" s="84" t="s">
        <v>115</v>
      </c>
      <c r="EV641" s="343"/>
      <c r="EW641" s="84" t="s">
        <v>1370</v>
      </c>
      <c r="EX641" s="343"/>
      <c r="EY641" s="84" t="s">
        <v>8</v>
      </c>
      <c r="FA641" s="84" t="s">
        <v>26</v>
      </c>
      <c r="FB641" s="343"/>
      <c r="FC641" s="84" t="s">
        <v>1807</v>
      </c>
      <c r="FD641" s="343"/>
      <c r="FE641" s="84" t="s">
        <v>2354</v>
      </c>
      <c r="FF641" s="84" t="s">
        <v>1865</v>
      </c>
      <c r="FG641" s="84" t="s">
        <v>26</v>
      </c>
      <c r="FH641" s="96" t="s">
        <v>1375</v>
      </c>
      <c r="FI641" s="84" t="s">
        <v>1839</v>
      </c>
      <c r="FJ641" s="84" t="s">
        <v>2286</v>
      </c>
      <c r="FK641" s="84" t="s">
        <v>2287</v>
      </c>
      <c r="FL641" t="s">
        <v>2495</v>
      </c>
      <c r="FM641" s="84" t="s">
        <v>2490</v>
      </c>
      <c r="FN641" s="84" t="s">
        <v>1839</v>
      </c>
      <c r="FO641" s="84" t="s">
        <v>1890</v>
      </c>
      <c r="FP641" s="84" t="s">
        <v>2160</v>
      </c>
      <c r="FQ641" s="84" t="s">
        <v>1375</v>
      </c>
      <c r="FR641" s="84" t="s">
        <v>1434</v>
      </c>
      <c r="FS641" s="84" t="s">
        <v>1844</v>
      </c>
      <c r="FT641" s="84" t="s">
        <v>1845</v>
      </c>
      <c r="FU641" s="84" t="s">
        <v>9</v>
      </c>
      <c r="FV641" t="s">
        <v>2496</v>
      </c>
      <c r="FW641" s="84" t="s">
        <v>1846</v>
      </c>
      <c r="FX641" s="84" t="s">
        <v>46</v>
      </c>
      <c r="FY641" s="84" t="s">
        <v>2489</v>
      </c>
      <c r="FZ641" s="84" t="s">
        <v>2383</v>
      </c>
      <c r="GA641" s="84" t="s">
        <v>1375</v>
      </c>
      <c r="GB641" s="84" t="s">
        <v>1375</v>
      </c>
      <c r="GC641" s="343"/>
      <c r="GD641" s="343"/>
      <c r="GE641" s="343"/>
      <c r="GF641" s="355"/>
      <c r="GG641" s="355"/>
      <c r="GH641" s="331" t="s">
        <v>1375</v>
      </c>
      <c r="GI641" s="84" t="s">
        <v>9</v>
      </c>
      <c r="GJ641" s="84" t="s">
        <v>2293</v>
      </c>
      <c r="GK641" s="84" t="s">
        <v>1375</v>
      </c>
      <c r="GL641" s="84" t="s">
        <v>9</v>
      </c>
      <c r="GM641" s="84" t="s">
        <v>1375</v>
      </c>
      <c r="GN641" s="84" t="s">
        <v>1375</v>
      </c>
      <c r="GO641" s="343"/>
      <c r="GP641" s="84" t="s">
        <v>1850</v>
      </c>
      <c r="GQ641" s="343"/>
      <c r="GR641" s="84" t="s">
        <v>2497</v>
      </c>
      <c r="GS641" s="343"/>
      <c r="GT641" s="84" t="s">
        <v>1375</v>
      </c>
      <c r="GU641" s="84" t="s">
        <v>1375</v>
      </c>
      <c r="GV641" s="84" t="s">
        <v>9</v>
      </c>
      <c r="GW641" s="84" t="s">
        <v>2498</v>
      </c>
      <c r="GX641" s="84" t="s">
        <v>2490</v>
      </c>
      <c r="GY641"/>
      <c r="GZ641"/>
      <c r="HA641" s="97"/>
    </row>
    <row r="642" spans="1:211" s="84" customFormat="1" x14ac:dyDescent="0.35">
      <c r="A642" s="137">
        <v>52</v>
      </c>
      <c r="B642" s="343"/>
      <c r="C642" s="84" t="s">
        <v>1412</v>
      </c>
      <c r="D642" s="124">
        <v>44272</v>
      </c>
      <c r="E642" s="124">
        <v>44273</v>
      </c>
      <c r="F642" s="343"/>
      <c r="G642" s="125" t="s">
        <v>2499</v>
      </c>
      <c r="H642" s="97" t="s">
        <v>1375</v>
      </c>
      <c r="I642" s="126"/>
      <c r="J642" s="343"/>
      <c r="K642" s="355"/>
      <c r="L642" s="127"/>
      <c r="M642" s="360"/>
      <c r="N642" s="267" t="s">
        <v>19660</v>
      </c>
      <c r="O642" s="354"/>
      <c r="P642" s="354"/>
      <c r="Q642" s="127"/>
      <c r="R642" s="127"/>
      <c r="S642" s="127"/>
      <c r="T642" s="126"/>
      <c r="U642" s="124"/>
      <c r="V642" s="124"/>
      <c r="W642" s="126"/>
      <c r="X642" s="362"/>
      <c r="Y642" s="362"/>
      <c r="Z642" s="126"/>
      <c r="AA642" s="126"/>
      <c r="AB642" s="124"/>
      <c r="AC642" s="124"/>
      <c r="AD642" s="362"/>
      <c r="AE642" s="362"/>
      <c r="AF642" s="363"/>
      <c r="AG642" s="363"/>
      <c r="AH642" s="97" t="s">
        <v>1375</v>
      </c>
      <c r="AI642" s="124">
        <v>44215</v>
      </c>
      <c r="AJ642" s="252">
        <v>0.3659722222222222</v>
      </c>
      <c r="AK642" s="124">
        <v>44215</v>
      </c>
      <c r="AL642" s="252">
        <v>0.23819444444444446</v>
      </c>
      <c r="AM642" s="85" t="s">
        <v>28</v>
      </c>
      <c r="AN642" s="85" t="s">
        <v>26</v>
      </c>
      <c r="AO642" s="85" t="s">
        <v>26</v>
      </c>
      <c r="AP642" s="85" t="s">
        <v>2501</v>
      </c>
      <c r="AQ642" s="85" t="s">
        <v>2502</v>
      </c>
      <c r="AR642" s="85"/>
      <c r="AS642" s="335" t="s">
        <v>2503</v>
      </c>
      <c r="AT642" s="335">
        <v>120445439</v>
      </c>
      <c r="AU642" s="85">
        <v>110516093</v>
      </c>
      <c r="AV642" s="85"/>
      <c r="AW642" s="85" t="s">
        <v>12766</v>
      </c>
      <c r="AX642" s="97" t="s">
        <v>1375</v>
      </c>
      <c r="AY642" s="85" t="s">
        <v>25</v>
      </c>
      <c r="AZ642" s="85" t="s">
        <v>25</v>
      </c>
      <c r="BA642" s="85" t="s">
        <v>25</v>
      </c>
      <c r="BB642" s="85" t="s">
        <v>25</v>
      </c>
      <c r="BC642" s="355"/>
      <c r="BD642" s="85" t="s">
        <v>27</v>
      </c>
      <c r="BE642" s="85" t="s">
        <v>4</v>
      </c>
      <c r="BF642" s="85" t="s">
        <v>34</v>
      </c>
      <c r="BG642" s="85" t="s">
        <v>34</v>
      </c>
      <c r="BH642" s="304" t="s">
        <v>18069</v>
      </c>
      <c r="BI642" s="355"/>
      <c r="BJ642" s="131"/>
      <c r="BM642" s="123" t="s">
        <v>102</v>
      </c>
      <c r="BN642" s="123" t="s">
        <v>1378</v>
      </c>
      <c r="BO642" s="123" t="s">
        <v>1398</v>
      </c>
      <c r="BP642" s="123" t="s">
        <v>25</v>
      </c>
      <c r="BQ642" s="4" t="s">
        <v>8</v>
      </c>
      <c r="BR642" s="123" t="s">
        <v>1614</v>
      </c>
      <c r="BS642" s="123" t="s">
        <v>1563</v>
      </c>
      <c r="BT642" t="s">
        <v>12767</v>
      </c>
      <c r="BU642" t="s">
        <v>12768</v>
      </c>
      <c r="BV642" s="96" t="s">
        <v>1375</v>
      </c>
      <c r="BW642" s="85" t="s">
        <v>43</v>
      </c>
      <c r="BX642" s="372"/>
      <c r="BY642" s="372"/>
      <c r="BZ642" s="129" t="s">
        <v>54</v>
      </c>
      <c r="CA642" t="s">
        <v>2541</v>
      </c>
      <c r="CB642">
        <v>12000</v>
      </c>
      <c r="CC642" s="126"/>
      <c r="CD642" s="84" t="s">
        <v>1368</v>
      </c>
      <c r="CE642" s="123" t="s">
        <v>1483</v>
      </c>
      <c r="CG642" s="126" t="s">
        <v>197</v>
      </c>
      <c r="CH642" s="123">
        <v>440</v>
      </c>
      <c r="CI642" s="126"/>
      <c r="CJ642" s="85" t="s">
        <v>26</v>
      </c>
      <c r="CK642" s="85" t="s">
        <v>26</v>
      </c>
      <c r="CL642" s="85"/>
      <c r="CM642" s="85"/>
      <c r="CN642" s="96" t="s">
        <v>2395</v>
      </c>
      <c r="CO642" s="155"/>
      <c r="CP642" s="155"/>
      <c r="CQ642" s="285"/>
      <c r="CR642" s="155"/>
      <c r="CS642" s="378"/>
      <c r="CT642" s="155"/>
      <c r="CU642" s="155"/>
      <c r="CV642" s="155"/>
      <c r="CW642" s="155"/>
      <c r="CX642" s="155"/>
      <c r="CY642" s="155"/>
      <c r="CZ642" s="155"/>
      <c r="DA642" s="155"/>
      <c r="DB642" s="155"/>
      <c r="DC642" s="155"/>
      <c r="DD642" s="155"/>
      <c r="DE642" s="155"/>
      <c r="DF642" s="155"/>
      <c r="DG642" s="155"/>
      <c r="DH642" s="284" t="s">
        <v>1375</v>
      </c>
      <c r="DI642" s="146" t="s">
        <v>119</v>
      </c>
      <c r="DJ642" s="148" t="s">
        <v>2504</v>
      </c>
      <c r="DK642" s="130" t="s">
        <v>2500</v>
      </c>
      <c r="DL642" s="127" t="s">
        <v>2260</v>
      </c>
      <c r="DM642" s="84" t="s">
        <v>2501</v>
      </c>
      <c r="DN642" s="84" t="s">
        <v>2503</v>
      </c>
      <c r="DO642" s="343"/>
      <c r="DP642" s="343"/>
      <c r="DQ642" s="84" t="s">
        <v>2505</v>
      </c>
      <c r="DR642" s="343"/>
      <c r="DS642" s="343"/>
      <c r="DT642" s="343"/>
      <c r="DU642" s="343"/>
      <c r="DV642" s="84">
        <v>254060001</v>
      </c>
      <c r="DW642" s="84" t="s">
        <v>2506</v>
      </c>
      <c r="DX642" s="84">
        <v>9260</v>
      </c>
      <c r="DY642" s="84">
        <v>1</v>
      </c>
      <c r="DZ642" s="355"/>
      <c r="EA642" s="84" t="s">
        <v>25</v>
      </c>
      <c r="EB642" s="84">
        <v>3</v>
      </c>
      <c r="EC642" s="125" t="s">
        <v>1887</v>
      </c>
      <c r="ED642" s="343"/>
      <c r="EE642" s="343"/>
      <c r="EF642" s="343"/>
      <c r="EG642" s="355"/>
      <c r="EH642" s="355"/>
      <c r="EI642" s="126">
        <v>100775250</v>
      </c>
      <c r="EJ642" s="84" t="s">
        <v>26</v>
      </c>
      <c r="EK642" s="84" t="s">
        <v>25</v>
      </c>
      <c r="EM642" s="84" t="s">
        <v>2142</v>
      </c>
      <c r="EO642" s="84" t="s">
        <v>2507</v>
      </c>
      <c r="EP642" s="343"/>
      <c r="EQ642" s="84" t="s">
        <v>2113</v>
      </c>
      <c r="ES642" s="84" t="s">
        <v>1888</v>
      </c>
      <c r="ET642" s="343"/>
      <c r="EU642" s="84" t="s">
        <v>116</v>
      </c>
      <c r="EV642" s="343"/>
      <c r="EW642" s="84" t="s">
        <v>1368</v>
      </c>
      <c r="EX642" s="343"/>
      <c r="EY642" s="84" t="s">
        <v>8</v>
      </c>
      <c r="FA642" s="84" t="s">
        <v>26</v>
      </c>
      <c r="FB642" s="343"/>
      <c r="FD642" s="343"/>
      <c r="FE642" s="84" t="s">
        <v>2023</v>
      </c>
      <c r="FF642" s="84" t="s">
        <v>1865</v>
      </c>
      <c r="FG642" s="84" t="s">
        <v>26</v>
      </c>
      <c r="FH642" s="96" t="s">
        <v>1375</v>
      </c>
      <c r="FI642" s="84" t="s">
        <v>1839</v>
      </c>
      <c r="FJ642" s="84" t="s">
        <v>54</v>
      </c>
      <c r="FK642" s="84" t="s">
        <v>54</v>
      </c>
      <c r="FL642" t="s">
        <v>2508</v>
      </c>
      <c r="FM642" s="84" t="s">
        <v>2502</v>
      </c>
      <c r="FN642" s="84" t="s">
        <v>1839</v>
      </c>
      <c r="FO642" s="84" t="s">
        <v>1841</v>
      </c>
      <c r="FP642" s="84" t="s">
        <v>2509</v>
      </c>
      <c r="FQ642" s="84" t="s">
        <v>1375</v>
      </c>
      <c r="FR642" s="84" t="s">
        <v>1434</v>
      </c>
      <c r="FS642" s="84" t="s">
        <v>1375</v>
      </c>
      <c r="FT642" s="84" t="s">
        <v>1845</v>
      </c>
      <c r="FU642" s="84" t="s">
        <v>9</v>
      </c>
      <c r="FV642" t="s">
        <v>2510</v>
      </c>
      <c r="FW642" s="84" t="s">
        <v>1846</v>
      </c>
      <c r="FX642" s="84" t="s">
        <v>1424</v>
      </c>
      <c r="FY642" s="84" t="s">
        <v>2501</v>
      </c>
      <c r="FZ642" s="84" t="s">
        <v>1872</v>
      </c>
      <c r="GA642" s="84" t="s">
        <v>1375</v>
      </c>
      <c r="GB642" s="84" t="s">
        <v>1375</v>
      </c>
      <c r="GC642" s="343"/>
      <c r="GD642" s="343"/>
      <c r="GE642" s="343"/>
      <c r="GF642" s="355"/>
      <c r="GG642" s="355"/>
      <c r="GH642" s="331" t="s">
        <v>1375</v>
      </c>
      <c r="GI642" s="84" t="s">
        <v>9</v>
      </c>
      <c r="GJ642" s="84" t="s">
        <v>2511</v>
      </c>
      <c r="GK642" s="84" t="s">
        <v>1375</v>
      </c>
      <c r="GL642" s="84" t="s">
        <v>9</v>
      </c>
      <c r="GM642" s="84" t="s">
        <v>1375</v>
      </c>
      <c r="GN642" s="84" t="s">
        <v>1375</v>
      </c>
      <c r="GO642" s="343"/>
      <c r="GP642" s="84" t="s">
        <v>1850</v>
      </c>
      <c r="GQ642" s="343"/>
      <c r="GR642" s="84" t="s">
        <v>2512</v>
      </c>
      <c r="GS642" s="343"/>
      <c r="GT642" s="84" t="s">
        <v>1375</v>
      </c>
      <c r="GU642" s="84" t="s">
        <v>1375</v>
      </c>
      <c r="GV642" s="84" t="s">
        <v>9</v>
      </c>
      <c r="GW642" s="84" t="s">
        <v>2513</v>
      </c>
      <c r="GX642" s="84" t="s">
        <v>2514</v>
      </c>
      <c r="GY642"/>
      <c r="GZ642"/>
      <c r="HA642" s="97"/>
    </row>
    <row r="643" spans="1:211" s="84" customFormat="1" ht="58" x14ac:dyDescent="0.35">
      <c r="A643" s="137">
        <v>50</v>
      </c>
      <c r="B643" s="339"/>
      <c r="C643" s="123" t="s">
        <v>1412</v>
      </c>
      <c r="D643" s="124">
        <v>44288</v>
      </c>
      <c r="E643" s="124">
        <v>44330</v>
      </c>
      <c r="F643" s="339"/>
      <c r="G643" s="125" t="s">
        <v>2259</v>
      </c>
      <c r="H643" s="266" t="s">
        <v>1375</v>
      </c>
      <c r="I643" s="123" t="s">
        <v>25</v>
      </c>
      <c r="J643" s="339"/>
      <c r="K643" s="355"/>
      <c r="L643" s="267">
        <v>44288</v>
      </c>
      <c r="M643" s="354"/>
      <c r="N643" s="267" t="s">
        <v>19657</v>
      </c>
      <c r="O643" s="354"/>
      <c r="P643" s="354"/>
      <c r="Q643" s="267"/>
      <c r="R643" s="267"/>
      <c r="S643" s="267"/>
      <c r="T643" s="123"/>
      <c r="U643" s="124"/>
      <c r="V643" s="124"/>
      <c r="W643" s="123"/>
      <c r="X643" s="339"/>
      <c r="Y643" s="339"/>
      <c r="Z643" s="123"/>
      <c r="AA643" s="123"/>
      <c r="AB643" s="124"/>
      <c r="AC643" s="124"/>
      <c r="AD643" s="339"/>
      <c r="AE643" s="339"/>
      <c r="AF643" s="355"/>
      <c r="AG643" s="355"/>
      <c r="AH643" s="266" t="s">
        <v>1375</v>
      </c>
      <c r="AI643" s="124">
        <v>44215</v>
      </c>
      <c r="AJ643" s="252">
        <v>0.3034722222222222</v>
      </c>
      <c r="AK643" s="124">
        <v>44215</v>
      </c>
      <c r="AL643" s="252">
        <v>0.28402777777777777</v>
      </c>
      <c r="AM643" s="85" t="s">
        <v>28</v>
      </c>
      <c r="AN643" s="85" t="s">
        <v>26</v>
      </c>
      <c r="AO643" s="85" t="s">
        <v>26</v>
      </c>
      <c r="AP643" s="85" t="s">
        <v>14525</v>
      </c>
      <c r="AQ643" s="85" t="s">
        <v>14526</v>
      </c>
      <c r="AR643" s="85"/>
      <c r="AS643" s="335" t="s">
        <v>14527</v>
      </c>
      <c r="AT643" s="335" t="s">
        <v>14528</v>
      </c>
      <c r="AU643" s="85"/>
      <c r="AV643" s="85"/>
      <c r="AW643" s="85" t="s">
        <v>13349</v>
      </c>
      <c r="AX643" s="266" t="s">
        <v>1375</v>
      </c>
      <c r="AY643" s="85" t="s">
        <v>25</v>
      </c>
      <c r="AZ643" s="85" t="s">
        <v>25</v>
      </c>
      <c r="BA643" s="85" t="s">
        <v>25</v>
      </c>
      <c r="BB643" s="85" t="s">
        <v>25</v>
      </c>
      <c r="BC643" s="355"/>
      <c r="BD643" s="85" t="s">
        <v>27</v>
      </c>
      <c r="BE643" s="85" t="s">
        <v>4</v>
      </c>
      <c r="BF643" s="85" t="s">
        <v>34</v>
      </c>
      <c r="BG643" s="85" t="s">
        <v>34</v>
      </c>
      <c r="BH643" s="304" t="s">
        <v>18054</v>
      </c>
      <c r="BI643" s="355"/>
      <c r="BJ643" s="123"/>
      <c r="BK643" s="123"/>
      <c r="BL643" s="123"/>
      <c r="BM643" s="123" t="s">
        <v>4</v>
      </c>
      <c r="BN643" s="123" t="s">
        <v>31</v>
      </c>
      <c r="BO643" s="123" t="s">
        <v>1381</v>
      </c>
      <c r="BP643" s="123"/>
      <c r="BQ643" s="4" t="s">
        <v>8</v>
      </c>
      <c r="BR643" s="123" t="s">
        <v>1614</v>
      </c>
      <c r="BS643" s="123" t="s">
        <v>1563</v>
      </c>
      <c r="BT643" t="s">
        <v>7</v>
      </c>
      <c r="BU643" t="s">
        <v>14529</v>
      </c>
      <c r="BV643" s="266" t="s">
        <v>1375</v>
      </c>
      <c r="BW643" s="85" t="s">
        <v>1404</v>
      </c>
      <c r="BX643" s="372"/>
      <c r="BY643" s="372"/>
      <c r="BZ643" s="129" t="s">
        <v>154</v>
      </c>
      <c r="CA643" t="s">
        <v>2264</v>
      </c>
      <c r="CB643">
        <v>12000</v>
      </c>
      <c r="CC643" s="123"/>
      <c r="CD643" s="123" t="s">
        <v>1812</v>
      </c>
      <c r="CE643" s="123" t="s">
        <v>17</v>
      </c>
      <c r="CF643" s="123"/>
      <c r="CG643" s="123"/>
      <c r="CH643" s="123"/>
      <c r="CI643" s="123"/>
      <c r="CJ643" s="85" t="s">
        <v>26</v>
      </c>
      <c r="CK643" s="85" t="s">
        <v>26</v>
      </c>
      <c r="CL643" s="85"/>
      <c r="CM643" s="85"/>
      <c r="CN643" s="266" t="s">
        <v>2138</v>
      </c>
      <c r="CO643" s="155">
        <v>37.530824000000003</v>
      </c>
      <c r="CP643" s="155">
        <v>-121.979833</v>
      </c>
      <c r="CQ643" s="285">
        <v>44217</v>
      </c>
      <c r="CR643" s="155" t="s">
        <v>17215</v>
      </c>
      <c r="CS643" s="378"/>
      <c r="CT643" s="155" t="s">
        <v>15349</v>
      </c>
      <c r="CU643" s="155">
        <v>65</v>
      </c>
      <c r="CV643" s="155">
        <v>30</v>
      </c>
      <c r="CW643" s="155">
        <v>12</v>
      </c>
      <c r="CX643" s="155" t="s">
        <v>15681</v>
      </c>
      <c r="CY643" s="155" t="s">
        <v>12</v>
      </c>
      <c r="CZ643" s="155" t="s">
        <v>26</v>
      </c>
      <c r="DA643" s="155">
        <v>1</v>
      </c>
      <c r="DB643" s="155"/>
      <c r="DC643" s="155" t="s">
        <v>15704</v>
      </c>
      <c r="DD643" s="155" t="s">
        <v>34</v>
      </c>
      <c r="DE643" s="155" t="s">
        <v>15450</v>
      </c>
      <c r="DF643" s="155" t="s">
        <v>15451</v>
      </c>
      <c r="DG643" s="155">
        <v>3</v>
      </c>
      <c r="DH643" s="284" t="s">
        <v>1375</v>
      </c>
      <c r="DI643" s="146" t="s">
        <v>129</v>
      </c>
      <c r="DJ643" s="148" t="s">
        <v>2265</v>
      </c>
      <c r="DK643" s="130" t="s">
        <v>1772</v>
      </c>
      <c r="DL643" s="127" t="s">
        <v>2260</v>
      </c>
      <c r="DM643" s="84" t="s">
        <v>2261</v>
      </c>
      <c r="DN643" s="84" t="s">
        <v>2263</v>
      </c>
      <c r="DO643" s="343"/>
      <c r="DP643" s="343"/>
      <c r="DQ643" s="84" t="s">
        <v>2266</v>
      </c>
      <c r="DR643" s="343"/>
      <c r="DS643" s="343"/>
      <c r="DT643" s="343"/>
      <c r="DU643" s="343"/>
      <c r="DV643" s="84">
        <v>14351107</v>
      </c>
      <c r="DW643" s="84" t="s">
        <v>2267</v>
      </c>
      <c r="DX643" s="84">
        <v>9260</v>
      </c>
      <c r="DZ643" s="355"/>
      <c r="EA643" s="84" t="s">
        <v>25</v>
      </c>
      <c r="EB643" s="84">
        <v>2</v>
      </c>
      <c r="EC643" s="84" t="s">
        <v>1887</v>
      </c>
      <c r="ED643" s="343"/>
      <c r="EE643" s="343"/>
      <c r="EF643" s="343"/>
      <c r="EG643" s="355"/>
      <c r="EH643" s="355"/>
      <c r="EI643" s="126">
        <v>110240900</v>
      </c>
      <c r="EJ643" s="84" t="s">
        <v>26</v>
      </c>
      <c r="EK643" s="84" t="s">
        <v>25</v>
      </c>
      <c r="EM643" s="84" t="s">
        <v>2142</v>
      </c>
      <c r="EO643" s="84" t="s">
        <v>1862</v>
      </c>
      <c r="EP643" s="343"/>
      <c r="EQ643" s="84" t="s">
        <v>2113</v>
      </c>
      <c r="ES643" s="84" t="s">
        <v>4</v>
      </c>
      <c r="ET643" s="343"/>
      <c r="EU643" s="84" t="s">
        <v>114</v>
      </c>
      <c r="EV643" s="343"/>
      <c r="EW643" s="84" t="s">
        <v>1370</v>
      </c>
      <c r="EX643" s="343"/>
      <c r="EY643" s="84" t="s">
        <v>8</v>
      </c>
      <c r="FA643" s="84" t="s">
        <v>25</v>
      </c>
      <c r="FB643" s="343"/>
      <c r="FC643" s="84" t="s">
        <v>1816</v>
      </c>
      <c r="FD643" s="343"/>
      <c r="FE643" s="84" t="s">
        <v>2268</v>
      </c>
      <c r="FF643" s="84" t="s">
        <v>1865</v>
      </c>
      <c r="FG643" s="84" t="s">
        <v>26</v>
      </c>
      <c r="FH643" s="96" t="s">
        <v>3884</v>
      </c>
      <c r="FI643" s="84" t="s">
        <v>1839</v>
      </c>
      <c r="FJ643" s="84" t="s">
        <v>2269</v>
      </c>
      <c r="FK643" s="84" t="s">
        <v>568</v>
      </c>
      <c r="FL643" t="s">
        <v>2270</v>
      </c>
      <c r="FM643" s="84" t="s">
        <v>2262</v>
      </c>
      <c r="FN643" s="84" t="s">
        <v>1839</v>
      </c>
      <c r="FO643" s="84" t="s">
        <v>1890</v>
      </c>
      <c r="FP643" s="84" t="s">
        <v>2271</v>
      </c>
      <c r="FQ643" s="84" t="s">
        <v>1375</v>
      </c>
      <c r="FR643" s="84" t="s">
        <v>1434</v>
      </c>
      <c r="FS643" s="84" t="s">
        <v>1375</v>
      </c>
      <c r="FT643" s="84" t="s">
        <v>1845</v>
      </c>
      <c r="FU643" s="84" t="s">
        <v>9</v>
      </c>
      <c r="FV643" t="s">
        <v>2272</v>
      </c>
      <c r="FW643" s="84" t="s">
        <v>1846</v>
      </c>
      <c r="FX643" s="84" t="s">
        <v>46</v>
      </c>
      <c r="FY643" s="84" t="s">
        <v>2261</v>
      </c>
      <c r="FZ643" s="84" t="s">
        <v>2057</v>
      </c>
      <c r="GA643" s="84" t="s">
        <v>1375</v>
      </c>
      <c r="GB643" s="84" t="s">
        <v>1375</v>
      </c>
      <c r="GC643" s="343"/>
      <c r="GD643" s="343"/>
      <c r="GE643" s="343"/>
      <c r="GF643" s="355"/>
      <c r="GG643" s="355"/>
      <c r="GH643" s="331" t="s">
        <v>1375</v>
      </c>
      <c r="GI643" s="84" t="s">
        <v>9</v>
      </c>
      <c r="GJ643" s="84" t="s">
        <v>2273</v>
      </c>
      <c r="GK643" s="84" t="s">
        <v>1375</v>
      </c>
      <c r="GL643" s="84" t="s">
        <v>9</v>
      </c>
      <c r="GM643" s="84" t="s">
        <v>1375</v>
      </c>
      <c r="GN643" s="84" t="s">
        <v>1375</v>
      </c>
      <c r="GO643" s="343"/>
      <c r="GP643" s="84" t="s">
        <v>1850</v>
      </c>
      <c r="GQ643" s="343"/>
      <c r="GR643" s="84" t="s">
        <v>2274</v>
      </c>
      <c r="GS643" s="343"/>
      <c r="GT643" s="84" t="s">
        <v>1375</v>
      </c>
      <c r="GU643" s="84" t="s">
        <v>1375</v>
      </c>
      <c r="GV643" s="84" t="s">
        <v>9</v>
      </c>
      <c r="GW643" s="84" t="s">
        <v>2275</v>
      </c>
      <c r="GX643" s="84" t="s">
        <v>2262</v>
      </c>
      <c r="GY643"/>
      <c r="GZ643"/>
      <c r="HA643" s="97"/>
      <c r="HC643" s="84" t="str">
        <f ca="1">IFERROR(INDIRECT("'[2021_Ignition_Tracker_QC_File_20210520.xlsm]Ignition Tracker'!"&amp;ADDRESS(MATCH($A643,'[3]Ignition Tracker'!$A:$A,0),MATCH(HC$1,'[3]Ignition Tracker'!$1:$1,0))),"")</f>
        <v/>
      </c>
    </row>
    <row r="644" spans="1:211" s="84" customFormat="1" ht="43.5" x14ac:dyDescent="0.35">
      <c r="A644" s="137">
        <v>49</v>
      </c>
      <c r="B644" s="343"/>
      <c r="C644" s="84" t="s">
        <v>1412</v>
      </c>
      <c r="D644" s="124">
        <v>44258</v>
      </c>
      <c r="E644" s="124">
        <v>44272</v>
      </c>
      <c r="F644" s="343"/>
      <c r="G644" s="125" t="s">
        <v>2276</v>
      </c>
      <c r="H644" s="97" t="s">
        <v>1375</v>
      </c>
      <c r="I644" s="126" t="s">
        <v>25</v>
      </c>
      <c r="J644" s="343"/>
      <c r="K644" s="355"/>
      <c r="L644" s="127">
        <v>44258</v>
      </c>
      <c r="M644" s="360"/>
      <c r="N644" s="267" t="s">
        <v>19660</v>
      </c>
      <c r="O644" s="354"/>
      <c r="P644" s="354"/>
      <c r="Q644" s="127"/>
      <c r="R644" s="127"/>
      <c r="S644" s="127"/>
      <c r="T644" s="126"/>
      <c r="U644" s="124"/>
      <c r="V644" s="124"/>
      <c r="W644" s="126"/>
      <c r="X644" s="362"/>
      <c r="Y644" s="362"/>
      <c r="Z644" s="126"/>
      <c r="AA644" s="126"/>
      <c r="AB644" s="124"/>
      <c r="AC644" s="124"/>
      <c r="AD644" s="362"/>
      <c r="AE644" s="362"/>
      <c r="AF644" s="363"/>
      <c r="AG644" s="363"/>
      <c r="AH644" s="97" t="s">
        <v>1375</v>
      </c>
      <c r="AI644" s="124">
        <v>44215</v>
      </c>
      <c r="AJ644" s="252">
        <v>0.20555555555555557</v>
      </c>
      <c r="AK644" s="124">
        <v>44215</v>
      </c>
      <c r="AL644" s="252">
        <v>0.19444444444444445</v>
      </c>
      <c r="AM644" s="85" t="s">
        <v>28</v>
      </c>
      <c r="AN644" s="85" t="s">
        <v>26</v>
      </c>
      <c r="AO644" s="85" t="s">
        <v>26</v>
      </c>
      <c r="AP644" s="85" t="s">
        <v>2278</v>
      </c>
      <c r="AQ644" s="85" t="s">
        <v>2279</v>
      </c>
      <c r="AR644" s="85"/>
      <c r="AS644" s="335" t="s">
        <v>3678</v>
      </c>
      <c r="AT644" s="335">
        <v>120445036</v>
      </c>
      <c r="AU644" s="85"/>
      <c r="AV644" s="85"/>
      <c r="AW644" s="85" t="s">
        <v>12771</v>
      </c>
      <c r="AX644" s="97" t="s">
        <v>1375</v>
      </c>
      <c r="AY644" s="85" t="s">
        <v>25</v>
      </c>
      <c r="AZ644" s="85" t="s">
        <v>25</v>
      </c>
      <c r="BA644" s="85" t="s">
        <v>25</v>
      </c>
      <c r="BB644" s="85" t="s">
        <v>25</v>
      </c>
      <c r="BC644" s="355"/>
      <c r="BD644" s="85" t="s">
        <v>27</v>
      </c>
      <c r="BE644" s="85" t="s">
        <v>4</v>
      </c>
      <c r="BF644" s="85" t="s">
        <v>34</v>
      </c>
      <c r="BG644" s="85" t="s">
        <v>34</v>
      </c>
      <c r="BH644" s="304" t="s">
        <v>18048</v>
      </c>
      <c r="BI644" s="355"/>
      <c r="BM644" s="123" t="s">
        <v>4</v>
      </c>
      <c r="BN644" s="123" t="s">
        <v>1380</v>
      </c>
      <c r="BO644" s="123" t="s">
        <v>1381</v>
      </c>
      <c r="BP644" s="123" t="s">
        <v>26</v>
      </c>
      <c r="BQ644" s="4" t="s">
        <v>8</v>
      </c>
      <c r="BR644" s="123" t="s">
        <v>1614</v>
      </c>
      <c r="BS644" s="123" t="s">
        <v>1563</v>
      </c>
      <c r="BT644" t="s">
        <v>3679</v>
      </c>
      <c r="BU644" t="s">
        <v>3680</v>
      </c>
      <c r="BV644" s="96" t="s">
        <v>1375</v>
      </c>
      <c r="BW644" s="85" t="s">
        <v>44</v>
      </c>
      <c r="BX644" s="372"/>
      <c r="BY644" s="372"/>
      <c r="BZ644" s="129" t="s">
        <v>192</v>
      </c>
      <c r="CA644" t="s">
        <v>2281</v>
      </c>
      <c r="CB644">
        <v>21000</v>
      </c>
      <c r="CC644" s="126"/>
      <c r="CD644" s="84" t="s">
        <v>2285</v>
      </c>
      <c r="CE644" s="123" t="s">
        <v>1446</v>
      </c>
      <c r="CG644" s="126"/>
      <c r="CH644" s="123">
        <v>520</v>
      </c>
      <c r="CI644" s="126"/>
      <c r="CJ644" s="85" t="s">
        <v>25</v>
      </c>
      <c r="CK644" s="85" t="s">
        <v>26</v>
      </c>
      <c r="CL644" s="85"/>
      <c r="CM644" s="85"/>
      <c r="CN644" s="96" t="s">
        <v>2138</v>
      </c>
      <c r="CO644" s="155"/>
      <c r="CP644" s="155"/>
      <c r="CQ644" s="285"/>
      <c r="CR644" s="155"/>
      <c r="CS644" s="378"/>
      <c r="CT644" s="155"/>
      <c r="CU644" s="155"/>
      <c r="CV644" s="155"/>
      <c r="CW644" s="155"/>
      <c r="CX644" s="155"/>
      <c r="CY644" s="155"/>
      <c r="CZ644" s="155"/>
      <c r="DA644" s="155"/>
      <c r="DB644" s="155"/>
      <c r="DC644" s="155"/>
      <c r="DD644" s="155"/>
      <c r="DE644" s="155"/>
      <c r="DF644" s="155"/>
      <c r="DG644" s="155"/>
      <c r="DH644" s="284" t="s">
        <v>1375</v>
      </c>
      <c r="DI644" s="146" t="s">
        <v>124</v>
      </c>
      <c r="DJ644" s="148" t="s">
        <v>2282</v>
      </c>
      <c r="DK644" s="130" t="s">
        <v>2277</v>
      </c>
      <c r="DL644" s="127" t="s">
        <v>2260</v>
      </c>
      <c r="DM644" s="84" t="s">
        <v>2278</v>
      </c>
      <c r="DN644" s="84" t="s">
        <v>2280</v>
      </c>
      <c r="DO644" s="343"/>
      <c r="DP644" s="343"/>
      <c r="DQ644" s="84" t="s">
        <v>2283</v>
      </c>
      <c r="DR644" s="343"/>
      <c r="DS644" s="343"/>
      <c r="DT644" s="343"/>
      <c r="DU644" s="343"/>
      <c r="DV644" s="84">
        <v>83622105</v>
      </c>
      <c r="DW644" s="84" t="s">
        <v>2284</v>
      </c>
      <c r="DX644" s="84">
        <v>9260</v>
      </c>
      <c r="DZ644" s="355"/>
      <c r="EA644" s="84" t="s">
        <v>25</v>
      </c>
      <c r="ED644" s="343"/>
      <c r="EE644" s="343"/>
      <c r="EF644" s="343"/>
      <c r="EG644" s="355"/>
      <c r="EH644" s="355"/>
      <c r="EI644" s="126"/>
      <c r="EJ644" s="84" t="s">
        <v>26</v>
      </c>
      <c r="EK644" s="84" t="s">
        <v>25</v>
      </c>
      <c r="EM644" s="84" t="s">
        <v>2142</v>
      </c>
      <c r="EO644" s="84" t="s">
        <v>1862</v>
      </c>
      <c r="EP644" s="343"/>
      <c r="EQ644" s="84" t="s">
        <v>2113</v>
      </c>
      <c r="ES644" s="84" t="s">
        <v>4</v>
      </c>
      <c r="ET644" s="343"/>
      <c r="EU644" s="84" t="s">
        <v>115</v>
      </c>
      <c r="EV644" s="343"/>
      <c r="EW644" s="84" t="s">
        <v>1370</v>
      </c>
      <c r="EX644" s="343"/>
      <c r="EY644" s="84" t="s">
        <v>8</v>
      </c>
      <c r="FA644" s="84" t="s">
        <v>26</v>
      </c>
      <c r="FB644" s="343"/>
      <c r="FD644" s="343"/>
      <c r="FE644" s="84" t="s">
        <v>1864</v>
      </c>
      <c r="FF644" s="84" t="s">
        <v>1838</v>
      </c>
      <c r="FG644" s="84" t="s">
        <v>26</v>
      </c>
      <c r="FH644" s="96" t="s">
        <v>1375</v>
      </c>
      <c r="FI644" s="84" t="s">
        <v>1839</v>
      </c>
      <c r="FJ644" s="84" t="s">
        <v>2286</v>
      </c>
      <c r="FK644" s="84" t="s">
        <v>2287</v>
      </c>
      <c r="FL644" t="s">
        <v>2288</v>
      </c>
      <c r="FM644" s="84" t="s">
        <v>2279</v>
      </c>
      <c r="FN644" s="84" t="s">
        <v>1839</v>
      </c>
      <c r="FO644" s="84" t="s">
        <v>1890</v>
      </c>
      <c r="FP644" s="84" t="s">
        <v>2289</v>
      </c>
      <c r="FQ644" s="84" t="s">
        <v>1375</v>
      </c>
      <c r="FR644" s="84" t="s">
        <v>1434</v>
      </c>
      <c r="FS644" s="84" t="s">
        <v>1844</v>
      </c>
      <c r="FT644" s="84" t="s">
        <v>1845</v>
      </c>
      <c r="FU644" s="84" t="s">
        <v>9</v>
      </c>
      <c r="FV644" t="s">
        <v>2290</v>
      </c>
      <c r="FW644" s="84" t="s">
        <v>1846</v>
      </c>
      <c r="FX644" s="84" t="s">
        <v>1424</v>
      </c>
      <c r="FY644" s="84" t="s">
        <v>2278</v>
      </c>
      <c r="FZ644" s="84" t="s">
        <v>2291</v>
      </c>
      <c r="GA644" s="84" t="s">
        <v>2292</v>
      </c>
      <c r="GB644" s="84" t="s">
        <v>1375</v>
      </c>
      <c r="GC644" s="343"/>
      <c r="GD644" s="343"/>
      <c r="GE644" s="343"/>
      <c r="GF644" s="355"/>
      <c r="GG644" s="355"/>
      <c r="GH644" s="331" t="s">
        <v>1375</v>
      </c>
      <c r="GI644" s="84" t="s">
        <v>9</v>
      </c>
      <c r="GJ644" s="84" t="s">
        <v>2293</v>
      </c>
      <c r="GK644" s="84" t="s">
        <v>1375</v>
      </c>
      <c r="GL644" s="84" t="s">
        <v>9</v>
      </c>
      <c r="GM644" s="84" t="s">
        <v>1848</v>
      </c>
      <c r="GN644" s="84" t="s">
        <v>2294</v>
      </c>
      <c r="GO644" s="343"/>
      <c r="GP644" s="84" t="s">
        <v>1850</v>
      </c>
      <c r="GQ644" s="343"/>
      <c r="GR644" s="84" t="s">
        <v>2295</v>
      </c>
      <c r="GS644" s="343"/>
      <c r="GT644" s="84" t="s">
        <v>1375</v>
      </c>
      <c r="GU644" s="84" t="s">
        <v>1375</v>
      </c>
      <c r="GV644" s="84" t="s">
        <v>9</v>
      </c>
      <c r="GW644" s="84" t="s">
        <v>2296</v>
      </c>
      <c r="GX644" s="84" t="s">
        <v>2279</v>
      </c>
      <c r="GY644"/>
      <c r="GZ644"/>
      <c r="HA644" s="97"/>
    </row>
    <row r="645" spans="1:211" s="84" customFormat="1" ht="43.5" x14ac:dyDescent="0.35">
      <c r="A645" s="137">
        <v>48</v>
      </c>
      <c r="B645" s="339"/>
      <c r="C645" s="123" t="s">
        <v>1412</v>
      </c>
      <c r="D645" s="124">
        <v>44287</v>
      </c>
      <c r="E645" s="124">
        <v>44330</v>
      </c>
      <c r="F645" s="339"/>
      <c r="G645" s="125" t="s">
        <v>2297</v>
      </c>
      <c r="H645" s="266" t="s">
        <v>1375</v>
      </c>
      <c r="I645" s="123" t="s">
        <v>25</v>
      </c>
      <c r="J645" s="339"/>
      <c r="K645" s="355"/>
      <c r="L645" s="267">
        <v>44287</v>
      </c>
      <c r="M645" s="354"/>
      <c r="N645" s="267" t="s">
        <v>19657</v>
      </c>
      <c r="O645" s="354"/>
      <c r="P645" s="354"/>
      <c r="Q645" s="267"/>
      <c r="R645" s="267"/>
      <c r="S645" s="267"/>
      <c r="T645" s="123"/>
      <c r="U645" s="124"/>
      <c r="V645" s="124"/>
      <c r="W645" s="123"/>
      <c r="X645" s="339"/>
      <c r="Y645" s="339"/>
      <c r="Z645" s="123"/>
      <c r="AA645" s="123"/>
      <c r="AB645" s="124"/>
      <c r="AC645" s="124"/>
      <c r="AD645" s="339"/>
      <c r="AE645" s="339"/>
      <c r="AF645" s="355"/>
      <c r="AG645" s="355"/>
      <c r="AH645" s="266" t="s">
        <v>1375</v>
      </c>
      <c r="AI645" s="124">
        <v>44215</v>
      </c>
      <c r="AJ645" s="252">
        <v>0.18124999999999999</v>
      </c>
      <c r="AK645" s="124">
        <v>44215</v>
      </c>
      <c r="AL645" s="252">
        <v>0.17500000000000002</v>
      </c>
      <c r="AM645" s="85" t="s">
        <v>28</v>
      </c>
      <c r="AN645" s="85" t="s">
        <v>26</v>
      </c>
      <c r="AO645" s="85" t="s">
        <v>26</v>
      </c>
      <c r="AP645" s="85" t="s">
        <v>2299</v>
      </c>
      <c r="AQ645" s="85"/>
      <c r="AR645" s="85"/>
      <c r="AS645" s="335" t="s">
        <v>14530</v>
      </c>
      <c r="AT645" s="335" t="s">
        <v>14531</v>
      </c>
      <c r="AU645" s="85"/>
      <c r="AV645" s="85"/>
      <c r="AW645" s="85" t="s">
        <v>14532</v>
      </c>
      <c r="AX645" s="266" t="s">
        <v>1375</v>
      </c>
      <c r="AY645" s="85" t="s">
        <v>25</v>
      </c>
      <c r="AZ645" s="85" t="s">
        <v>25</v>
      </c>
      <c r="BA645" s="85" t="s">
        <v>25</v>
      </c>
      <c r="BB645" s="85" t="s">
        <v>25</v>
      </c>
      <c r="BC645" s="355"/>
      <c r="BD645" s="85" t="s">
        <v>27</v>
      </c>
      <c r="BE645" s="85" t="s">
        <v>4</v>
      </c>
      <c r="BF645" s="85" t="s">
        <v>34</v>
      </c>
      <c r="BG645" s="85" t="s">
        <v>34</v>
      </c>
      <c r="BH645" s="304" t="s">
        <v>18051</v>
      </c>
      <c r="BI645" s="355"/>
      <c r="BJ645" s="123"/>
      <c r="BK645" s="123"/>
      <c r="BL645" s="123"/>
      <c r="BM645" s="123" t="s">
        <v>4</v>
      </c>
      <c r="BN645" s="123" t="s">
        <v>31</v>
      </c>
      <c r="BO645" s="123" t="s">
        <v>1381</v>
      </c>
      <c r="BP645" s="123" t="s">
        <v>25</v>
      </c>
      <c r="BQ645" s="4" t="s">
        <v>8</v>
      </c>
      <c r="BR645" s="123" t="s">
        <v>1477</v>
      </c>
      <c r="BS645" s="123" t="s">
        <v>1649</v>
      </c>
      <c r="BT645" t="s">
        <v>14533</v>
      </c>
      <c r="BU645" t="s">
        <v>14534</v>
      </c>
      <c r="BV645" s="266" t="s">
        <v>1375</v>
      </c>
      <c r="BW645" s="85" t="s">
        <v>1404</v>
      </c>
      <c r="BX645" s="372"/>
      <c r="BY645" s="372"/>
      <c r="BZ645" s="129" t="s">
        <v>154</v>
      </c>
      <c r="CA645" t="s">
        <v>2390</v>
      </c>
      <c r="CB645">
        <v>12000</v>
      </c>
      <c r="CC645" s="123"/>
      <c r="CD645" s="123" t="s">
        <v>1494</v>
      </c>
      <c r="CE645" s="123" t="s">
        <v>17</v>
      </c>
      <c r="CF645" s="123"/>
      <c r="CG645" s="123"/>
      <c r="CH645" s="123"/>
      <c r="CI645" s="123"/>
      <c r="CJ645" s="85" t="s">
        <v>26</v>
      </c>
      <c r="CK645" s="85" t="s">
        <v>26</v>
      </c>
      <c r="CL645" s="85"/>
      <c r="CM645" s="85"/>
      <c r="CN645" s="266" t="s">
        <v>2138</v>
      </c>
      <c r="CO645" s="155"/>
      <c r="CP645" s="155"/>
      <c r="CQ645" s="285"/>
      <c r="CR645" s="155"/>
      <c r="CS645" s="378"/>
      <c r="CT645" s="155"/>
      <c r="CU645" s="155"/>
      <c r="CV645" s="155"/>
      <c r="CW645" s="155"/>
      <c r="CX645" s="155"/>
      <c r="CY645" s="155"/>
      <c r="CZ645" s="155"/>
      <c r="DA645" s="155"/>
      <c r="DB645" s="155"/>
      <c r="DC645" s="155"/>
      <c r="DD645" s="155"/>
      <c r="DE645" s="155"/>
      <c r="DF645" s="155"/>
      <c r="DG645" s="155"/>
      <c r="DH645" s="284" t="s">
        <v>1375</v>
      </c>
      <c r="DI645" s="146" t="s">
        <v>129</v>
      </c>
      <c r="DJ645" s="148" t="s">
        <v>2301</v>
      </c>
      <c r="DK645" s="130" t="s">
        <v>2298</v>
      </c>
      <c r="DL645" s="127" t="s">
        <v>2260</v>
      </c>
      <c r="DM645" s="84" t="s">
        <v>2299</v>
      </c>
      <c r="DN645" s="84" t="s">
        <v>2300</v>
      </c>
      <c r="DO645" s="343"/>
      <c r="DP645" s="343"/>
      <c r="DQ645" s="84" t="s">
        <v>2302</v>
      </c>
      <c r="DR645" s="343"/>
      <c r="DS645" s="343"/>
      <c r="DT645" s="343"/>
      <c r="DU645" s="343"/>
      <c r="DV645" s="84">
        <v>14091105</v>
      </c>
      <c r="DW645" s="84" t="s">
        <v>2303</v>
      </c>
      <c r="DX645" s="84">
        <v>9190</v>
      </c>
      <c r="DZ645" s="355"/>
      <c r="EA645" s="84" t="s">
        <v>25</v>
      </c>
      <c r="ED645" s="343"/>
      <c r="EE645" s="343"/>
      <c r="EF645" s="343"/>
      <c r="EG645" s="355"/>
      <c r="EH645" s="355"/>
      <c r="EI645" s="126"/>
      <c r="EJ645" s="84" t="s">
        <v>26</v>
      </c>
      <c r="EK645" s="84" t="s">
        <v>25</v>
      </c>
      <c r="EM645" s="84" t="s">
        <v>2142</v>
      </c>
      <c r="EO645" s="84" t="s">
        <v>1760</v>
      </c>
      <c r="EP645" s="343"/>
      <c r="EQ645" s="84" t="s">
        <v>2113</v>
      </c>
      <c r="ES645" s="84" t="s">
        <v>4</v>
      </c>
      <c r="ET645" s="343"/>
      <c r="EU645" s="84" t="s">
        <v>1807</v>
      </c>
      <c r="EV645" s="343"/>
      <c r="EW645" s="84" t="s">
        <v>1370</v>
      </c>
      <c r="EX645" s="343"/>
      <c r="EY645" s="84" t="s">
        <v>8</v>
      </c>
      <c r="FA645" s="84" t="s">
        <v>26</v>
      </c>
      <c r="FB645" s="343"/>
      <c r="FD645" s="343"/>
      <c r="FE645" s="84" t="s">
        <v>1864</v>
      </c>
      <c r="FF645" s="84" t="s">
        <v>1865</v>
      </c>
      <c r="FG645" s="84" t="s">
        <v>26</v>
      </c>
      <c r="FH645" s="96" t="s">
        <v>3884</v>
      </c>
      <c r="FL645"/>
      <c r="FV645"/>
      <c r="GC645" s="343"/>
      <c r="GD645" s="343"/>
      <c r="GE645" s="343"/>
      <c r="GF645" s="355"/>
      <c r="GG645" s="355"/>
      <c r="GH645" s="331"/>
      <c r="GO645" s="343"/>
      <c r="GQ645" s="343"/>
      <c r="GS645" s="343"/>
      <c r="GY645"/>
      <c r="GZ645"/>
      <c r="HA645" s="97"/>
      <c r="HC645" s="84" t="str">
        <f ca="1">IFERROR(INDIRECT("'[2021_Ignition_Tracker_QC_File_20210520.xlsm]Ignition Tracker'!"&amp;ADDRESS(MATCH($A645,'[3]Ignition Tracker'!$A:$A,0),MATCH(HC$1,'[3]Ignition Tracker'!$1:$1,0))),"")</f>
        <v/>
      </c>
    </row>
    <row r="646" spans="1:211" s="84" customFormat="1" x14ac:dyDescent="0.35">
      <c r="A646" s="137">
        <v>47</v>
      </c>
      <c r="B646" s="343"/>
      <c r="C646" s="84" t="s">
        <v>1559</v>
      </c>
      <c r="D646" s="124">
        <v>44301</v>
      </c>
      <c r="E646" s="124"/>
      <c r="F646" s="343"/>
      <c r="G646" s="125" t="s">
        <v>2304</v>
      </c>
      <c r="H646" s="97" t="s">
        <v>1375</v>
      </c>
      <c r="I646" s="126" t="s">
        <v>3884</v>
      </c>
      <c r="J646" s="343"/>
      <c r="K646" s="355"/>
      <c r="L646" s="127"/>
      <c r="M646" s="360"/>
      <c r="N646" s="267" t="s">
        <v>19657</v>
      </c>
      <c r="O646" s="354"/>
      <c r="P646" s="354"/>
      <c r="Q646" s="127"/>
      <c r="R646" s="127"/>
      <c r="S646" s="127"/>
      <c r="T646" s="126"/>
      <c r="U646" s="124"/>
      <c r="V646" s="124"/>
      <c r="W646" s="126"/>
      <c r="X646" s="362"/>
      <c r="Y646" s="362"/>
      <c r="Z646" s="126"/>
      <c r="AA646" s="126"/>
      <c r="AB646" s="124"/>
      <c r="AC646" s="124"/>
      <c r="AD646" s="362"/>
      <c r="AE646" s="362"/>
      <c r="AF646" s="363"/>
      <c r="AG646" s="363"/>
      <c r="AH646" s="97" t="s">
        <v>1375</v>
      </c>
      <c r="AI646" s="124">
        <v>44215</v>
      </c>
      <c r="AJ646" s="252" t="s">
        <v>2305</v>
      </c>
      <c r="AK646" s="124">
        <v>44215</v>
      </c>
      <c r="AL646" s="252">
        <v>0.17361111111111113</v>
      </c>
      <c r="AM646" s="85" t="s">
        <v>28</v>
      </c>
      <c r="AN646" s="85" t="s">
        <v>26</v>
      </c>
      <c r="AO646" s="85" t="s">
        <v>26</v>
      </c>
      <c r="AP646" s="85" t="s">
        <v>14668</v>
      </c>
      <c r="AQ646" s="85" t="s">
        <v>14916</v>
      </c>
      <c r="AR646" s="85"/>
      <c r="AS646" s="335" t="s">
        <v>2306</v>
      </c>
      <c r="AT646" s="335"/>
      <c r="AU646" s="85"/>
      <c r="AV646" s="85"/>
      <c r="AW646" s="85" t="s">
        <v>12771</v>
      </c>
      <c r="AX646" s="97" t="s">
        <v>1375</v>
      </c>
      <c r="AY646" s="85" t="s">
        <v>6</v>
      </c>
      <c r="AZ646" s="85" t="s">
        <v>25</v>
      </c>
      <c r="BA646" s="85" t="s">
        <v>6</v>
      </c>
      <c r="BB646" s="85" t="s">
        <v>6</v>
      </c>
      <c r="BC646" s="355"/>
      <c r="BD646" s="85" t="s">
        <v>27</v>
      </c>
      <c r="BE646" s="85" t="s">
        <v>16</v>
      </c>
      <c r="BF646" s="85" t="s">
        <v>34</v>
      </c>
      <c r="BG646" s="85"/>
      <c r="BH646" s="304" t="s">
        <v>18047</v>
      </c>
      <c r="BI646" s="355"/>
      <c r="BM646" s="123" t="s">
        <v>102</v>
      </c>
      <c r="BN646" s="123" t="s">
        <v>1378</v>
      </c>
      <c r="BO646" s="123" t="s">
        <v>1383</v>
      </c>
      <c r="BP646" s="123"/>
      <c r="BQ646" s="4" t="s">
        <v>8</v>
      </c>
      <c r="BR646" s="123" t="s">
        <v>1614</v>
      </c>
      <c r="BS646" s="123" t="s">
        <v>60</v>
      </c>
      <c r="BT646"/>
      <c r="BU646">
        <v>13471129</v>
      </c>
      <c r="BV646" s="96" t="s">
        <v>1375</v>
      </c>
      <c r="BW646" s="85" t="s">
        <v>1404</v>
      </c>
      <c r="BX646" s="372"/>
      <c r="BY646" s="372"/>
      <c r="BZ646" s="129" t="s">
        <v>156</v>
      </c>
      <c r="CA646" t="s">
        <v>2389</v>
      </c>
      <c r="CB646">
        <v>12000</v>
      </c>
      <c r="CC646" s="126"/>
      <c r="CD646" s="84" t="s">
        <v>1474</v>
      </c>
      <c r="CE646" s="123" t="s">
        <v>17</v>
      </c>
      <c r="CG646" s="126"/>
      <c r="CH646" s="123"/>
      <c r="CI646" s="126"/>
      <c r="CJ646" s="85" t="s">
        <v>26</v>
      </c>
      <c r="CK646" s="85" t="s">
        <v>26</v>
      </c>
      <c r="CL646" s="85"/>
      <c r="CM646" s="85"/>
      <c r="CN646" s="96" t="s">
        <v>2138</v>
      </c>
      <c r="CO646" s="155"/>
      <c r="CP646" s="155"/>
      <c r="CQ646" s="285"/>
      <c r="CR646" s="155"/>
      <c r="CS646" s="378"/>
      <c r="CT646" s="155"/>
      <c r="CU646" s="155"/>
      <c r="CV646" s="155"/>
      <c r="CW646" s="155"/>
      <c r="CX646" s="155"/>
      <c r="CY646" s="155"/>
      <c r="CZ646" s="155"/>
      <c r="DA646" s="155"/>
      <c r="DB646" s="155"/>
      <c r="DC646" s="155"/>
      <c r="DD646" s="155"/>
      <c r="DE646" s="155"/>
      <c r="DF646" s="155"/>
      <c r="DG646" s="155"/>
      <c r="DH646" s="284" t="s">
        <v>1375</v>
      </c>
      <c r="DI646" s="146" t="s">
        <v>130</v>
      </c>
      <c r="DJ646" s="148" t="s">
        <v>2307</v>
      </c>
      <c r="DK646" s="130" t="s">
        <v>2305</v>
      </c>
      <c r="DL646" s="127" t="s">
        <v>2260</v>
      </c>
      <c r="DN646" s="84" t="s">
        <v>2306</v>
      </c>
      <c r="DO646" s="343"/>
      <c r="DP646" s="343"/>
      <c r="DQ646" s="84" t="s">
        <v>134</v>
      </c>
      <c r="DR646" s="343"/>
      <c r="DS646" s="343"/>
      <c r="DT646" s="343"/>
      <c r="DU646" s="343"/>
      <c r="DW646" s="84" t="s">
        <v>2308</v>
      </c>
      <c r="DX646" s="84">
        <v>9310</v>
      </c>
      <c r="DZ646" s="355"/>
      <c r="EA646" s="84" t="s">
        <v>25</v>
      </c>
      <c r="ED646" s="343"/>
      <c r="EE646" s="343"/>
      <c r="EF646" s="343"/>
      <c r="EG646" s="355"/>
      <c r="EH646" s="355"/>
      <c r="EI646" s="126"/>
      <c r="EJ646" s="84" t="s">
        <v>26</v>
      </c>
      <c r="EK646" s="84" t="s">
        <v>25</v>
      </c>
      <c r="EM646" s="84" t="s">
        <v>2142</v>
      </c>
      <c r="EO646" s="84" t="s">
        <v>1835</v>
      </c>
      <c r="EP646" s="343"/>
      <c r="EQ646" s="84" t="s">
        <v>2113</v>
      </c>
      <c r="ES646" s="84" t="s">
        <v>1888</v>
      </c>
      <c r="ET646" s="343"/>
      <c r="EU646" s="84" t="s">
        <v>112</v>
      </c>
      <c r="EV646" s="343"/>
      <c r="EW646" s="84" t="s">
        <v>1370</v>
      </c>
      <c r="EX646" s="343"/>
      <c r="EY646" s="84" t="s">
        <v>8</v>
      </c>
      <c r="FA646" s="84" t="s">
        <v>26</v>
      </c>
      <c r="FB646" s="343"/>
      <c r="FD646" s="343"/>
      <c r="FG646" s="84" t="s">
        <v>26</v>
      </c>
      <c r="FH646" s="96" t="s">
        <v>3884</v>
      </c>
      <c r="FL646"/>
      <c r="FV646"/>
      <c r="GC646" s="343"/>
      <c r="GD646" s="343"/>
      <c r="GE646" s="343"/>
      <c r="GF646" s="355"/>
      <c r="GG646" s="355"/>
      <c r="GH646" s="331"/>
      <c r="GO646" s="343"/>
      <c r="GQ646" s="343"/>
      <c r="GS646" s="343"/>
      <c r="GY646"/>
      <c r="GZ646" t="str">
        <f ca="1">IFERROR(INDIRECT("'[2021_Ignition_Tracker_QC_File_20210528.xlsm]Ignition Tracker'!"&amp;ADDRESS(MATCH($A646,'[2]Ignition Tracker'!$A:$A,0),MATCH(GZ$1,'[2]Ignition Tracker'!$1:$1,0))),"")</f>
        <v/>
      </c>
      <c r="HA646" s="97" t="str">
        <f ca="1">IFERROR(INDIRECT("'[2021_Ignition_Tracker_QC_File_20210528.xlsm]Ignition Tracker'!"&amp;ADDRESS(MATCH($A646,'[2]Ignition Tracker'!$A:$A,0),MATCH(HA$1,'[2]Ignition Tracker'!$1:$1,0))),"")</f>
        <v/>
      </c>
      <c r="HB646" s="84" t="str">
        <f ca="1">IFERROR(INDIRECT("'[2021_Ignition_Tracker_QC_File_20210528.xlsm]Ignition Tracker'!"&amp;ADDRESS(MATCH($A646,'[2]Ignition Tracker'!$A:$A,0),MATCH(HB$1,'[2]Ignition Tracker'!$1:$1,0))),"")</f>
        <v/>
      </c>
      <c r="HC646" s="84" t="str">
        <f ca="1">IFERROR(INDIRECT("'[2021_Ignition_Tracker_QC_File_20210528.xlsm]Ignition Tracker'!"&amp;ADDRESS(MATCH($A646,'[2]Ignition Tracker'!$A:$A,0),MATCH(HC$1,'[2]Ignition Tracker'!$1:$1,0))),"")</f>
        <v/>
      </c>
    </row>
    <row r="647" spans="1:211" s="84" customFormat="1" x14ac:dyDescent="0.35">
      <c r="A647" s="137">
        <v>46</v>
      </c>
      <c r="B647" s="343"/>
      <c r="C647" s="84" t="s">
        <v>1412</v>
      </c>
      <c r="D647" s="124">
        <v>44294</v>
      </c>
      <c r="E647" s="124">
        <v>44284</v>
      </c>
      <c r="F647" s="343"/>
      <c r="G647" s="125" t="s">
        <v>2309</v>
      </c>
      <c r="H647" s="97" t="s">
        <v>1375</v>
      </c>
      <c r="I647" s="126"/>
      <c r="J647" s="343"/>
      <c r="K647" s="355"/>
      <c r="L647" s="127"/>
      <c r="M647" s="360"/>
      <c r="N647" s="267" t="s">
        <v>19657</v>
      </c>
      <c r="O647" s="354"/>
      <c r="P647" s="354"/>
      <c r="Q647" s="127"/>
      <c r="R647" s="127"/>
      <c r="S647" s="127"/>
      <c r="T647" s="126"/>
      <c r="U647" s="124"/>
      <c r="V647" s="124"/>
      <c r="W647" s="126"/>
      <c r="X647" s="362"/>
      <c r="Y647" s="362"/>
      <c r="Z647" s="126"/>
      <c r="AA647" s="126"/>
      <c r="AB647" s="124"/>
      <c r="AC647" s="124"/>
      <c r="AD647" s="362"/>
      <c r="AE647" s="362"/>
      <c r="AF647" s="363"/>
      <c r="AG647" s="363"/>
      <c r="AH647" s="97" t="s">
        <v>1375</v>
      </c>
      <c r="AI647" s="124">
        <v>44215</v>
      </c>
      <c r="AJ647" s="252" t="s">
        <v>2310</v>
      </c>
      <c r="AK647" s="124">
        <v>44215</v>
      </c>
      <c r="AL647" s="252">
        <v>0.14791666666666667</v>
      </c>
      <c r="AM647" s="85" t="s">
        <v>28</v>
      </c>
      <c r="AN647" s="85" t="s">
        <v>26</v>
      </c>
      <c r="AO647" s="85" t="s">
        <v>26</v>
      </c>
      <c r="AP647" s="85">
        <v>12144621217961</v>
      </c>
      <c r="AQ647" s="85" t="s">
        <v>2312</v>
      </c>
      <c r="AR647" s="85"/>
      <c r="AS647" s="335" t="s">
        <v>2313</v>
      </c>
      <c r="AT647" s="335">
        <v>120448591</v>
      </c>
      <c r="AU647" s="85"/>
      <c r="AV647" s="85"/>
      <c r="AW647" s="85" t="s">
        <v>3884</v>
      </c>
      <c r="AX647" s="97" t="s">
        <v>1375</v>
      </c>
      <c r="AY647" s="85" t="s">
        <v>26</v>
      </c>
      <c r="AZ647" s="85" t="s">
        <v>25</v>
      </c>
      <c r="BA647" s="85" t="s">
        <v>25</v>
      </c>
      <c r="BB647" s="85" t="s">
        <v>26</v>
      </c>
      <c r="BC647" s="355"/>
      <c r="BD647" s="85" t="s">
        <v>27</v>
      </c>
      <c r="BE647" s="85" t="s">
        <v>4</v>
      </c>
      <c r="BF647" s="85" t="s">
        <v>34</v>
      </c>
      <c r="BG647" s="85" t="s">
        <v>34</v>
      </c>
      <c r="BH647" s="304" t="s">
        <v>18050</v>
      </c>
      <c r="BI647" s="355"/>
      <c r="BM647" s="123" t="s">
        <v>102</v>
      </c>
      <c r="BN647" s="123" t="s">
        <v>1378</v>
      </c>
      <c r="BO647" s="123" t="s">
        <v>1398</v>
      </c>
      <c r="BP647" s="123" t="s">
        <v>26</v>
      </c>
      <c r="BQ647" s="4" t="s">
        <v>8</v>
      </c>
      <c r="BR647" s="123" t="s">
        <v>1614</v>
      </c>
      <c r="BS647" s="123" t="s">
        <v>1563</v>
      </c>
      <c r="BT647" t="s">
        <v>12870</v>
      </c>
      <c r="BU647" t="s">
        <v>12747</v>
      </c>
      <c r="BV647" s="96" t="s">
        <v>1375</v>
      </c>
      <c r="BW647" s="85" t="s">
        <v>1404</v>
      </c>
      <c r="BX647" s="372"/>
      <c r="BY647" s="372"/>
      <c r="BZ647" s="129" t="s">
        <v>175</v>
      </c>
      <c r="CA647" t="s">
        <v>2314</v>
      </c>
      <c r="CB647">
        <v>12000</v>
      </c>
      <c r="CC647" s="126"/>
      <c r="CD647" s="84" t="s">
        <v>2388</v>
      </c>
      <c r="CE647" s="123" t="s">
        <v>17</v>
      </c>
      <c r="CG647" s="126"/>
      <c r="CH647" s="123"/>
      <c r="CI647" s="126"/>
      <c r="CJ647" s="85" t="s">
        <v>26</v>
      </c>
      <c r="CK647" s="85" t="s">
        <v>26</v>
      </c>
      <c r="CL647" s="85"/>
      <c r="CM647" s="85"/>
      <c r="CN647" s="96" t="s">
        <v>2138</v>
      </c>
      <c r="CO647" s="155"/>
      <c r="CP647" s="155"/>
      <c r="CQ647" s="285"/>
      <c r="CR647" s="155"/>
      <c r="CS647" s="378"/>
      <c r="CT647" s="155"/>
      <c r="CU647" s="155"/>
      <c r="CV647" s="155"/>
      <c r="CW647" s="155"/>
      <c r="CX647" s="155"/>
      <c r="CY647" s="155"/>
      <c r="CZ647" s="155"/>
      <c r="DA647" s="155"/>
      <c r="DB647" s="155"/>
      <c r="DC647" s="155"/>
      <c r="DD647" s="155"/>
      <c r="DE647" s="155"/>
      <c r="DF647" s="155"/>
      <c r="DG647" s="155"/>
      <c r="DH647" s="284" t="s">
        <v>1375</v>
      </c>
      <c r="DI647" s="146" t="s">
        <v>2095</v>
      </c>
      <c r="DJ647" s="148" t="s">
        <v>2315</v>
      </c>
      <c r="DK647" s="130" t="s">
        <v>2310</v>
      </c>
      <c r="DL647" s="127" t="s">
        <v>2260</v>
      </c>
      <c r="DM647" s="84" t="s">
        <v>2311</v>
      </c>
      <c r="DN647" s="84" t="s">
        <v>2313</v>
      </c>
      <c r="DO647" s="343"/>
      <c r="DP647" s="343"/>
      <c r="DQ647" s="84" t="s">
        <v>2316</v>
      </c>
      <c r="DR647" s="343"/>
      <c r="DS647" s="343"/>
      <c r="DT647" s="343"/>
      <c r="DU647" s="343"/>
      <c r="DV647" s="84">
        <v>8361</v>
      </c>
      <c r="DW647" s="84" t="s">
        <v>2317</v>
      </c>
      <c r="DX647" s="84">
        <v>9260</v>
      </c>
      <c r="DZ647" s="355"/>
      <c r="EA647" s="84" t="s">
        <v>25</v>
      </c>
      <c r="ED647" s="343"/>
      <c r="EE647" s="343"/>
      <c r="EF647" s="343"/>
      <c r="EG647" s="355"/>
      <c r="EH647" s="355"/>
      <c r="EI647" s="126"/>
      <c r="EJ647" s="84" t="s">
        <v>26</v>
      </c>
      <c r="EK647" s="84" t="s">
        <v>25</v>
      </c>
      <c r="EM647" s="84" t="s">
        <v>2142</v>
      </c>
      <c r="EN647" s="84" t="s">
        <v>2318</v>
      </c>
      <c r="EO647" s="84" t="s">
        <v>1835</v>
      </c>
      <c r="EP647" s="343"/>
      <c r="EQ647" s="84" t="s">
        <v>2143</v>
      </c>
      <c r="ER647" s="84" t="s">
        <v>2319</v>
      </c>
      <c r="ES647" s="84" t="s">
        <v>1888</v>
      </c>
      <c r="ET647" s="343"/>
      <c r="EU647" s="84" t="s">
        <v>113</v>
      </c>
      <c r="EV647" s="343"/>
      <c r="EW647" s="84" t="s">
        <v>2388</v>
      </c>
      <c r="EX647" s="343"/>
      <c r="EY647" s="84" t="s">
        <v>8</v>
      </c>
      <c r="EZ647" s="84" t="s">
        <v>2099</v>
      </c>
      <c r="FA647" s="84" t="s">
        <v>26</v>
      </c>
      <c r="FB647" s="343"/>
      <c r="FD647" s="343"/>
      <c r="FE647" s="84" t="s">
        <v>2320</v>
      </c>
      <c r="FG647" s="84" t="s">
        <v>26</v>
      </c>
      <c r="FH647" s="96" t="s">
        <v>1375</v>
      </c>
      <c r="FI647" s="84" t="s">
        <v>1839</v>
      </c>
      <c r="FJ647" s="84" t="s">
        <v>2321</v>
      </c>
      <c r="FK647" s="84" t="s">
        <v>2322</v>
      </c>
      <c r="FL647" t="s">
        <v>2323</v>
      </c>
      <c r="FM647" s="84" t="s">
        <v>2312</v>
      </c>
      <c r="FN647" s="84" t="s">
        <v>1839</v>
      </c>
      <c r="FO647" s="84" t="s">
        <v>2324</v>
      </c>
      <c r="FP647" s="84" t="s">
        <v>2325</v>
      </c>
      <c r="FQ647" s="84" t="s">
        <v>2326</v>
      </c>
      <c r="FR647" s="84" t="s">
        <v>1434</v>
      </c>
      <c r="FS647" s="84" t="s">
        <v>1870</v>
      </c>
      <c r="FT647" s="84" t="s">
        <v>1845</v>
      </c>
      <c r="FU647" s="84" t="s">
        <v>9</v>
      </c>
      <c r="FV647" t="s">
        <v>2327</v>
      </c>
      <c r="FW647" s="84" t="s">
        <v>1846</v>
      </c>
      <c r="FX647" s="84" t="s">
        <v>2328</v>
      </c>
      <c r="FY647" s="84" t="s">
        <v>2311</v>
      </c>
      <c r="FZ647" s="84" t="s">
        <v>2057</v>
      </c>
      <c r="GA647" s="84" t="s">
        <v>1375</v>
      </c>
      <c r="GB647" s="84" t="s">
        <v>1375</v>
      </c>
      <c r="GC647" s="343"/>
      <c r="GD647" s="343"/>
      <c r="GE647" s="343"/>
      <c r="GF647" s="355"/>
      <c r="GG647" s="355"/>
      <c r="GH647" s="331" t="s">
        <v>1375</v>
      </c>
      <c r="GI647" s="84" t="s">
        <v>9</v>
      </c>
      <c r="GJ647" s="84" t="s">
        <v>2329</v>
      </c>
      <c r="GK647" s="84" t="s">
        <v>1375</v>
      </c>
      <c r="GL647" s="84" t="s">
        <v>9</v>
      </c>
      <c r="GM647" s="84" t="s">
        <v>1375</v>
      </c>
      <c r="GN647" s="84" t="s">
        <v>1375</v>
      </c>
      <c r="GO647" s="343"/>
      <c r="GP647" s="84" t="s">
        <v>1850</v>
      </c>
      <c r="GQ647" s="343"/>
      <c r="GR647" s="84" t="s">
        <v>2330</v>
      </c>
      <c r="GS647" s="343"/>
      <c r="GT647" s="84" t="s">
        <v>1375</v>
      </c>
      <c r="GU647" s="84" t="s">
        <v>1375</v>
      </c>
      <c r="GV647" s="84" t="s">
        <v>9</v>
      </c>
      <c r="GW647" s="84" t="s">
        <v>2331</v>
      </c>
      <c r="GX647" s="84" t="s">
        <v>2312</v>
      </c>
      <c r="GY647"/>
      <c r="GZ647"/>
      <c r="HA647" s="97"/>
    </row>
    <row r="648" spans="1:211" s="84" customFormat="1" ht="174" x14ac:dyDescent="0.35">
      <c r="A648" s="137">
        <v>45</v>
      </c>
      <c r="B648" s="339"/>
      <c r="C648" s="123" t="s">
        <v>1412</v>
      </c>
      <c r="D648" s="124">
        <v>44258</v>
      </c>
      <c r="E648" s="124">
        <v>44330</v>
      </c>
      <c r="F648" s="339"/>
      <c r="G648" s="125" t="s">
        <v>2332</v>
      </c>
      <c r="H648" s="266" t="s">
        <v>1375</v>
      </c>
      <c r="I648" s="123" t="s">
        <v>25</v>
      </c>
      <c r="J648" s="339"/>
      <c r="K648" s="355"/>
      <c r="L648" s="267">
        <v>44263</v>
      </c>
      <c r="M648" s="354"/>
      <c r="N648" s="267" t="s">
        <v>19660</v>
      </c>
      <c r="O648" s="354"/>
      <c r="P648" s="354"/>
      <c r="Q648" s="267"/>
      <c r="R648" s="267"/>
      <c r="S648" s="267"/>
      <c r="T648" s="123"/>
      <c r="U648" s="124"/>
      <c r="V648" s="124"/>
      <c r="W648" s="123"/>
      <c r="X648" s="339"/>
      <c r="Y648" s="339"/>
      <c r="Z648" s="123"/>
      <c r="AA648" s="123"/>
      <c r="AB648" s="124"/>
      <c r="AC648" s="124"/>
      <c r="AD648" s="339"/>
      <c r="AE648" s="339"/>
      <c r="AF648" s="355"/>
      <c r="AG648" s="355"/>
      <c r="AH648" s="266" t="s">
        <v>1375</v>
      </c>
      <c r="AI648" s="124">
        <v>44215</v>
      </c>
      <c r="AJ648" s="252">
        <v>0.52916666666666667</v>
      </c>
      <c r="AK648" s="124">
        <v>44215</v>
      </c>
      <c r="AL648" s="252">
        <v>6.1111111111111116E-2</v>
      </c>
      <c r="AM648" s="85" t="s">
        <v>28</v>
      </c>
      <c r="AN648" s="85" t="s">
        <v>26</v>
      </c>
      <c r="AO648" s="85" t="s">
        <v>26</v>
      </c>
      <c r="AP648" s="85" t="s">
        <v>3681</v>
      </c>
      <c r="AQ648" s="85" t="s">
        <v>2334</v>
      </c>
      <c r="AR648" s="85"/>
      <c r="AS648" s="335" t="s">
        <v>3682</v>
      </c>
      <c r="AT648" s="335" t="s">
        <v>3683</v>
      </c>
      <c r="AU648" s="85">
        <v>119631199</v>
      </c>
      <c r="AV648" s="85"/>
      <c r="AW648" s="85" t="s">
        <v>12773</v>
      </c>
      <c r="AX648" s="266" t="s">
        <v>1375</v>
      </c>
      <c r="AY648" s="85" t="s">
        <v>25</v>
      </c>
      <c r="AZ648" s="85" t="s">
        <v>25</v>
      </c>
      <c r="BA648" s="85" t="s">
        <v>25</v>
      </c>
      <c r="BB648" s="85" t="s">
        <v>25</v>
      </c>
      <c r="BC648" s="355"/>
      <c r="BD648" s="85" t="s">
        <v>27</v>
      </c>
      <c r="BE648" s="85" t="s">
        <v>4</v>
      </c>
      <c r="BF648" s="85" t="s">
        <v>34</v>
      </c>
      <c r="BG648" s="85" t="s">
        <v>34</v>
      </c>
      <c r="BH648" s="304" t="s">
        <v>18049</v>
      </c>
      <c r="BI648" s="355"/>
      <c r="BJ648" s="123"/>
      <c r="BK648" s="123"/>
      <c r="BL648" s="123"/>
      <c r="BM648" s="123" t="s">
        <v>4</v>
      </c>
      <c r="BN648" s="123" t="s">
        <v>31</v>
      </c>
      <c r="BO648" s="123" t="s">
        <v>1381</v>
      </c>
      <c r="BP648" s="123" t="s">
        <v>25</v>
      </c>
      <c r="BQ648" s="4" t="s">
        <v>8</v>
      </c>
      <c r="BR648" s="123" t="s">
        <v>1614</v>
      </c>
      <c r="BS648" s="123" t="s">
        <v>1563</v>
      </c>
      <c r="BT648" t="s">
        <v>7</v>
      </c>
      <c r="BU648" t="s">
        <v>3684</v>
      </c>
      <c r="BV648" s="266" t="s">
        <v>1375</v>
      </c>
      <c r="BW648" s="85" t="s">
        <v>44</v>
      </c>
      <c r="BX648" s="372"/>
      <c r="BY648" s="372"/>
      <c r="BZ648" s="129" t="s">
        <v>175</v>
      </c>
      <c r="CA648" t="s">
        <v>2336</v>
      </c>
      <c r="CB648">
        <v>12000</v>
      </c>
      <c r="CC648" s="123"/>
      <c r="CD648" s="123" t="s">
        <v>1368</v>
      </c>
      <c r="CE648" s="123" t="s">
        <v>1446</v>
      </c>
      <c r="CF648" s="123"/>
      <c r="CG648" s="123"/>
      <c r="CH648" s="123">
        <v>518</v>
      </c>
      <c r="CI648" s="123"/>
      <c r="CJ648" s="85" t="s">
        <v>25</v>
      </c>
      <c r="CK648" s="85" t="s">
        <v>26</v>
      </c>
      <c r="CL648" s="85"/>
      <c r="CM648" s="85"/>
      <c r="CN648" s="266" t="s">
        <v>2138</v>
      </c>
      <c r="CO648" s="155">
        <v>37.210138999999998</v>
      </c>
      <c r="CP648" s="155">
        <v>-122.064544</v>
      </c>
      <c r="CQ648" s="285">
        <v>44225</v>
      </c>
      <c r="CR648" s="155" t="s">
        <v>17209</v>
      </c>
      <c r="CS648" s="378"/>
      <c r="CT648" s="155" t="s">
        <v>15347</v>
      </c>
      <c r="CU648" s="155">
        <v>65</v>
      </c>
      <c r="CV648" s="155">
        <v>76</v>
      </c>
      <c r="CW648" s="155">
        <v>25</v>
      </c>
      <c r="CX648" s="155" t="s">
        <v>15689</v>
      </c>
      <c r="CY648" s="155" t="s">
        <v>12</v>
      </c>
      <c r="CZ648" s="155" t="s">
        <v>26</v>
      </c>
      <c r="DA648" s="155">
        <v>1</v>
      </c>
      <c r="DB648" s="155"/>
      <c r="DC648" s="155" t="s">
        <v>15686</v>
      </c>
      <c r="DD648" s="155" t="s">
        <v>15687</v>
      </c>
      <c r="DE648" s="155" t="s">
        <v>15450</v>
      </c>
      <c r="DF648" s="155" t="s">
        <v>15454</v>
      </c>
      <c r="DG648" s="155"/>
      <c r="DH648" s="284" t="s">
        <v>1375</v>
      </c>
      <c r="DI648" s="146" t="s">
        <v>2095</v>
      </c>
      <c r="DJ648" s="148" t="s">
        <v>2337</v>
      </c>
      <c r="DK648" s="130" t="s">
        <v>1795</v>
      </c>
      <c r="DL648" s="127" t="s">
        <v>2260</v>
      </c>
      <c r="DM648" s="84" t="s">
        <v>2333</v>
      </c>
      <c r="DN648" s="84" t="s">
        <v>2335</v>
      </c>
      <c r="DO648" s="343"/>
      <c r="DP648" s="343"/>
      <c r="DQ648" s="84" t="s">
        <v>2170</v>
      </c>
      <c r="DR648" s="343"/>
      <c r="DS648" s="343"/>
      <c r="DT648" s="343"/>
      <c r="DU648" s="343"/>
      <c r="DV648" s="84">
        <v>83481110</v>
      </c>
      <c r="DW648" s="84" t="s">
        <v>2338</v>
      </c>
      <c r="DX648" s="84">
        <v>9260</v>
      </c>
      <c r="DZ648" s="355"/>
      <c r="EA648" s="84" t="s">
        <v>25</v>
      </c>
      <c r="ED648" s="343"/>
      <c r="EE648" s="343"/>
      <c r="EF648" s="343"/>
      <c r="EG648" s="355"/>
      <c r="EH648" s="355"/>
      <c r="EI648" s="126"/>
      <c r="EJ648" s="84" t="s">
        <v>26</v>
      </c>
      <c r="EK648" s="84" t="s">
        <v>25</v>
      </c>
      <c r="EM648" s="84" t="s">
        <v>2142</v>
      </c>
      <c r="EO648" s="84" t="s">
        <v>1862</v>
      </c>
      <c r="EP648" s="343"/>
      <c r="EQ648" s="84" t="s">
        <v>2113</v>
      </c>
      <c r="ES648" s="84" t="s">
        <v>4</v>
      </c>
      <c r="ET648" s="343"/>
      <c r="EU648" s="84" t="s">
        <v>115</v>
      </c>
      <c r="EV648" s="343"/>
      <c r="EW648" s="84" t="s">
        <v>1368</v>
      </c>
      <c r="EX648" s="343"/>
      <c r="EY648" s="84" t="s">
        <v>8</v>
      </c>
      <c r="FA648" s="84" t="s">
        <v>26</v>
      </c>
      <c r="FB648" s="343"/>
      <c r="FD648" s="343"/>
      <c r="FE648" s="84" t="s">
        <v>1864</v>
      </c>
      <c r="FF648" s="84" t="s">
        <v>1865</v>
      </c>
      <c r="FG648" s="84" t="s">
        <v>26</v>
      </c>
      <c r="FH648" s="96" t="s">
        <v>3884</v>
      </c>
      <c r="FI648" s="84" t="s">
        <v>1839</v>
      </c>
      <c r="FJ648" s="84" t="s">
        <v>2321</v>
      </c>
      <c r="FK648" s="84" t="s">
        <v>2322</v>
      </c>
      <c r="FL648" t="s">
        <v>2339</v>
      </c>
      <c r="FM648" s="84" t="s">
        <v>2334</v>
      </c>
      <c r="FN648" s="84" t="s">
        <v>1839</v>
      </c>
      <c r="FO648" s="84" t="s">
        <v>1841</v>
      </c>
      <c r="FP648" s="84" t="s">
        <v>2340</v>
      </c>
      <c r="FQ648" s="84" t="s">
        <v>1375</v>
      </c>
      <c r="FR648" s="84" t="s">
        <v>1434</v>
      </c>
      <c r="FS648" s="84" t="s">
        <v>1375</v>
      </c>
      <c r="FT648" s="84" t="s">
        <v>1845</v>
      </c>
      <c r="FU648" s="84" t="s">
        <v>9</v>
      </c>
      <c r="FV648" t="s">
        <v>2341</v>
      </c>
      <c r="FW648" s="84" t="s">
        <v>1846</v>
      </c>
      <c r="FX648" s="84" t="s">
        <v>1424</v>
      </c>
      <c r="FY648" s="84" t="s">
        <v>2333</v>
      </c>
      <c r="FZ648" s="84" t="s">
        <v>2057</v>
      </c>
      <c r="GA648" s="84" t="s">
        <v>2342</v>
      </c>
      <c r="GB648" s="84" t="s">
        <v>1375</v>
      </c>
      <c r="GC648" s="343"/>
      <c r="GD648" s="343"/>
      <c r="GE648" s="343"/>
      <c r="GF648" s="355"/>
      <c r="GG648" s="355"/>
      <c r="GH648" s="331" t="s">
        <v>1375</v>
      </c>
      <c r="GI648" s="84" t="s">
        <v>9</v>
      </c>
      <c r="GJ648" s="84" t="s">
        <v>2120</v>
      </c>
      <c r="GK648" s="84" t="s">
        <v>1375</v>
      </c>
      <c r="GL648" s="84" t="s">
        <v>9</v>
      </c>
      <c r="GM648" s="84" t="s">
        <v>2003</v>
      </c>
      <c r="GN648" s="84" t="s">
        <v>2343</v>
      </c>
      <c r="GO648" s="343"/>
      <c r="GP648" s="84" t="s">
        <v>1850</v>
      </c>
      <c r="GQ648" s="343"/>
      <c r="GR648" s="84" t="s">
        <v>2344</v>
      </c>
      <c r="GS648" s="343"/>
      <c r="GT648" s="84" t="s">
        <v>1375</v>
      </c>
      <c r="GU648" s="84" t="s">
        <v>1375</v>
      </c>
      <c r="GV648" s="84" t="s">
        <v>9</v>
      </c>
      <c r="GW648" s="84" t="s">
        <v>2345</v>
      </c>
      <c r="GX648" s="84" t="s">
        <v>2334</v>
      </c>
      <c r="GY648"/>
      <c r="GZ648"/>
      <c r="HA648" s="97"/>
      <c r="HC648" s="84" t="str">
        <f ca="1">IFERROR(INDIRECT("'[2021_Ignition_Tracker_QC_File_20210520.xlsm]Ignition Tracker'!"&amp;ADDRESS(MATCH($A648,'[3]Ignition Tracker'!$A:$A,0),MATCH(HC$1,'[3]Ignition Tracker'!$1:$1,0))),"")</f>
        <v/>
      </c>
    </row>
    <row r="649" spans="1:211" s="84" customFormat="1" ht="58" x14ac:dyDescent="0.35">
      <c r="A649" s="137">
        <v>44</v>
      </c>
      <c r="B649" s="339"/>
      <c r="C649" s="123" t="s">
        <v>1412</v>
      </c>
      <c r="D649" s="124">
        <v>44256</v>
      </c>
      <c r="E649" s="124">
        <v>44330</v>
      </c>
      <c r="F649" s="339"/>
      <c r="G649" s="125" t="s">
        <v>2346</v>
      </c>
      <c r="H649" s="266" t="s">
        <v>1375</v>
      </c>
      <c r="I649" s="123" t="s">
        <v>25</v>
      </c>
      <c r="J649" s="339"/>
      <c r="K649" s="355"/>
      <c r="L649" s="267">
        <v>44263</v>
      </c>
      <c r="M649" s="354"/>
      <c r="N649" s="267" t="s">
        <v>19660</v>
      </c>
      <c r="O649" s="354"/>
      <c r="P649" s="354"/>
      <c r="Q649" s="267"/>
      <c r="R649" s="267"/>
      <c r="S649" s="267"/>
      <c r="T649" s="123"/>
      <c r="U649" s="124"/>
      <c r="V649" s="124"/>
      <c r="W649" s="123"/>
      <c r="X649" s="339"/>
      <c r="Y649" s="339"/>
      <c r="Z649" s="123"/>
      <c r="AA649" s="123"/>
      <c r="AB649" s="124"/>
      <c r="AC649" s="124"/>
      <c r="AD649" s="339"/>
      <c r="AE649" s="339"/>
      <c r="AF649" s="355"/>
      <c r="AG649" s="355"/>
      <c r="AH649" s="266" t="s">
        <v>1375</v>
      </c>
      <c r="AI649" s="124">
        <v>44215</v>
      </c>
      <c r="AJ649" s="252">
        <v>0.52222222222222225</v>
      </c>
      <c r="AK649" s="124">
        <v>44215</v>
      </c>
      <c r="AL649" s="252">
        <v>1.3888888888888888E-2</v>
      </c>
      <c r="AM649" s="85" t="s">
        <v>28</v>
      </c>
      <c r="AN649" s="85" t="s">
        <v>26</v>
      </c>
      <c r="AO649" s="85" t="s">
        <v>26</v>
      </c>
      <c r="AP649" s="85" t="s">
        <v>2348</v>
      </c>
      <c r="AQ649" s="85" t="s">
        <v>3619</v>
      </c>
      <c r="AR649" s="85"/>
      <c r="AS649" s="335" t="s">
        <v>3620</v>
      </c>
      <c r="AT649" s="335" t="s">
        <v>3621</v>
      </c>
      <c r="AU649" s="85"/>
      <c r="AV649" s="85"/>
      <c r="AW649" s="85" t="s">
        <v>12774</v>
      </c>
      <c r="AX649" s="266" t="s">
        <v>1375</v>
      </c>
      <c r="AY649" s="85" t="s">
        <v>25</v>
      </c>
      <c r="AZ649" s="85" t="s">
        <v>25</v>
      </c>
      <c r="BA649" s="85" t="s">
        <v>25</v>
      </c>
      <c r="BB649" s="85" t="s">
        <v>25</v>
      </c>
      <c r="BC649" s="355"/>
      <c r="BD649" s="85" t="s">
        <v>27</v>
      </c>
      <c r="BE649" s="85" t="s">
        <v>4</v>
      </c>
      <c r="BF649" s="85" t="s">
        <v>34</v>
      </c>
      <c r="BG649" s="85" t="s">
        <v>34</v>
      </c>
      <c r="BH649" s="304" t="s">
        <v>18047</v>
      </c>
      <c r="BI649" s="355"/>
      <c r="BJ649" s="123"/>
      <c r="BK649" s="123"/>
      <c r="BL649" s="123"/>
      <c r="BM649" s="123" t="s">
        <v>4</v>
      </c>
      <c r="BN649" s="123" t="s">
        <v>31</v>
      </c>
      <c r="BO649" s="123" t="s">
        <v>1381</v>
      </c>
      <c r="BP649" s="123" t="s">
        <v>25</v>
      </c>
      <c r="BQ649" s="4" t="s">
        <v>8</v>
      </c>
      <c r="BR649" s="123" t="s">
        <v>1614</v>
      </c>
      <c r="BS649" s="123" t="s">
        <v>1563</v>
      </c>
      <c r="BT649" t="s">
        <v>3622</v>
      </c>
      <c r="BU649" t="s">
        <v>3623</v>
      </c>
      <c r="BV649" s="266" t="s">
        <v>1375</v>
      </c>
      <c r="BW649" s="85" t="s">
        <v>44</v>
      </c>
      <c r="BX649" s="372"/>
      <c r="BY649" s="372"/>
      <c r="BZ649" s="129" t="s">
        <v>192</v>
      </c>
      <c r="CA649" t="s">
        <v>2351</v>
      </c>
      <c r="CB649">
        <v>21000</v>
      </c>
      <c r="CC649" s="123"/>
      <c r="CD649" s="123" t="s">
        <v>2285</v>
      </c>
      <c r="CE649" s="123" t="s">
        <v>1446</v>
      </c>
      <c r="CF649" s="123"/>
      <c r="CG649" s="123"/>
      <c r="CH649" s="123">
        <v>520</v>
      </c>
      <c r="CI649" s="123"/>
      <c r="CJ649" s="85" t="s">
        <v>25</v>
      </c>
      <c r="CK649" s="85" t="s">
        <v>26</v>
      </c>
      <c r="CL649" s="85"/>
      <c r="CM649" s="85"/>
      <c r="CN649" s="266" t="s">
        <v>2138</v>
      </c>
      <c r="CO649" s="155">
        <v>37.064099499999998</v>
      </c>
      <c r="CP649" s="155">
        <v>-121.981466</v>
      </c>
      <c r="CQ649" s="285">
        <v>44246</v>
      </c>
      <c r="CR649" s="155" t="s">
        <v>17209</v>
      </c>
      <c r="CS649" s="378"/>
      <c r="CT649" s="155" t="s">
        <v>15370</v>
      </c>
      <c r="CU649" s="155">
        <v>150</v>
      </c>
      <c r="CV649" s="155">
        <v>46</v>
      </c>
      <c r="CW649" s="155">
        <v>40</v>
      </c>
      <c r="CX649" s="155" t="s">
        <v>12</v>
      </c>
      <c r="CY649" s="155" t="s">
        <v>12</v>
      </c>
      <c r="CZ649" s="155" t="s">
        <v>26</v>
      </c>
      <c r="DA649" s="155">
        <v>1</v>
      </c>
      <c r="DB649" s="155"/>
      <c r="DC649" s="155" t="s">
        <v>15686</v>
      </c>
      <c r="DD649" s="155" t="s">
        <v>15683</v>
      </c>
      <c r="DE649" s="155" t="s">
        <v>15450</v>
      </c>
      <c r="DF649" s="155" t="s">
        <v>15454</v>
      </c>
      <c r="DG649" s="155"/>
      <c r="DH649" s="284" t="s">
        <v>1375</v>
      </c>
      <c r="DI649" s="146" t="s">
        <v>124</v>
      </c>
      <c r="DJ649" s="148" t="s">
        <v>2282</v>
      </c>
      <c r="DK649" s="130" t="s">
        <v>2347</v>
      </c>
      <c r="DL649" s="127" t="s">
        <v>2260</v>
      </c>
      <c r="DM649" s="84" t="s">
        <v>2348</v>
      </c>
      <c r="DN649" s="84" t="s">
        <v>2350</v>
      </c>
      <c r="DO649" s="343"/>
      <c r="DP649" s="343"/>
      <c r="DQ649" s="84" t="s">
        <v>2352</v>
      </c>
      <c r="DR649" s="343"/>
      <c r="DS649" s="343"/>
      <c r="DT649" s="343"/>
      <c r="DU649" s="343"/>
      <c r="DV649" s="84">
        <v>83622106</v>
      </c>
      <c r="DW649" s="84" t="s">
        <v>2353</v>
      </c>
      <c r="DX649" s="84">
        <v>9260</v>
      </c>
      <c r="DZ649" s="355"/>
      <c r="EA649" s="84" t="s">
        <v>25</v>
      </c>
      <c r="ED649" s="343"/>
      <c r="EE649" s="343"/>
      <c r="EF649" s="343"/>
      <c r="EG649" s="355"/>
      <c r="EH649" s="355"/>
      <c r="EI649" s="126"/>
      <c r="EJ649" s="84" t="s">
        <v>26</v>
      </c>
      <c r="EK649" s="84" t="s">
        <v>25</v>
      </c>
      <c r="EM649" s="84" t="s">
        <v>1807</v>
      </c>
      <c r="EN649" s="84" t="s">
        <v>1453</v>
      </c>
      <c r="EO649" s="84" t="s">
        <v>1862</v>
      </c>
      <c r="EP649" s="343"/>
      <c r="EQ649" s="84" t="s">
        <v>2113</v>
      </c>
      <c r="ES649" s="84" t="s">
        <v>4</v>
      </c>
      <c r="ET649" s="343"/>
      <c r="EU649" s="84" t="s">
        <v>115</v>
      </c>
      <c r="EV649" s="343"/>
      <c r="EW649" s="84" t="s">
        <v>1370</v>
      </c>
      <c r="EX649" s="343"/>
      <c r="EY649" s="84" t="s">
        <v>8</v>
      </c>
      <c r="FA649" s="84" t="s">
        <v>26</v>
      </c>
      <c r="FB649" s="343"/>
      <c r="FD649" s="343"/>
      <c r="FE649" s="84" t="s">
        <v>2354</v>
      </c>
      <c r="FF649" s="84" t="s">
        <v>1865</v>
      </c>
      <c r="FG649" s="84" t="s">
        <v>26</v>
      </c>
      <c r="FH649" s="96" t="s">
        <v>3884</v>
      </c>
      <c r="FI649" s="84" t="s">
        <v>1839</v>
      </c>
      <c r="FJ649" s="84" t="s">
        <v>2286</v>
      </c>
      <c r="FK649" s="84" t="s">
        <v>2287</v>
      </c>
      <c r="FL649" t="s">
        <v>2355</v>
      </c>
      <c r="FM649" s="84" t="s">
        <v>2349</v>
      </c>
      <c r="FN649" s="84" t="s">
        <v>1839</v>
      </c>
      <c r="FO649" s="84" t="s">
        <v>1841</v>
      </c>
      <c r="FP649" s="84" t="s">
        <v>2356</v>
      </c>
      <c r="FQ649" s="84" t="s">
        <v>1375</v>
      </c>
      <c r="FR649" s="84" t="s">
        <v>1434</v>
      </c>
      <c r="FS649" s="84" t="s">
        <v>1375</v>
      </c>
      <c r="FT649" s="84" t="s">
        <v>1845</v>
      </c>
      <c r="FU649" s="84" t="s">
        <v>9</v>
      </c>
      <c r="FV649" t="s">
        <v>2357</v>
      </c>
      <c r="FW649" s="84" t="s">
        <v>1846</v>
      </c>
      <c r="FX649" s="84" t="s">
        <v>1424</v>
      </c>
      <c r="FY649" s="84" t="s">
        <v>2348</v>
      </c>
      <c r="FZ649" s="84" t="s">
        <v>2057</v>
      </c>
      <c r="GA649" s="84" t="s">
        <v>1375</v>
      </c>
      <c r="GB649" s="84" t="s">
        <v>1375</v>
      </c>
      <c r="GC649" s="343"/>
      <c r="GD649" s="343"/>
      <c r="GE649" s="343"/>
      <c r="GF649" s="355"/>
      <c r="GG649" s="355"/>
      <c r="GH649" s="331" t="s">
        <v>1375</v>
      </c>
      <c r="GI649" s="84" t="s">
        <v>9</v>
      </c>
      <c r="GJ649" s="84" t="s">
        <v>1874</v>
      </c>
      <c r="GK649" s="84" t="s">
        <v>1375</v>
      </c>
      <c r="GL649" s="84" t="s">
        <v>9</v>
      </c>
      <c r="GM649" s="84" t="s">
        <v>1375</v>
      </c>
      <c r="GN649" s="84" t="s">
        <v>1375</v>
      </c>
      <c r="GO649" s="343"/>
      <c r="GP649" s="84" t="s">
        <v>1850</v>
      </c>
      <c r="GQ649" s="343"/>
      <c r="GR649" s="84" t="s">
        <v>2358</v>
      </c>
      <c r="GS649" s="343"/>
      <c r="GT649" s="84" t="s">
        <v>1375</v>
      </c>
      <c r="GU649" s="84" t="s">
        <v>1375</v>
      </c>
      <c r="GV649" s="84" t="s">
        <v>9</v>
      </c>
      <c r="GW649" s="84" t="s">
        <v>2359</v>
      </c>
      <c r="GX649" s="84" t="s">
        <v>2349</v>
      </c>
      <c r="GY649"/>
      <c r="GZ649"/>
      <c r="HA649" s="97"/>
      <c r="HC649" s="84" t="str">
        <f ca="1">IFERROR(INDIRECT("'[2021_Ignition_Tracker_QC_File_20210520.xlsm]Ignition Tracker'!"&amp;ADDRESS(MATCH($A649,'[3]Ignition Tracker'!$A:$A,0),MATCH(HC$1,'[3]Ignition Tracker'!$1:$1,0))),"")</f>
        <v/>
      </c>
    </row>
    <row r="650" spans="1:211" s="84" customFormat="1" x14ac:dyDescent="0.35">
      <c r="A650" s="137">
        <v>51</v>
      </c>
      <c r="B650" s="343"/>
      <c r="C650" s="84" t="s">
        <v>1412</v>
      </c>
      <c r="D650" s="124">
        <v>44295</v>
      </c>
      <c r="E650" s="124">
        <v>44295</v>
      </c>
      <c r="F650" s="343"/>
      <c r="G650" s="125" t="s">
        <v>2393</v>
      </c>
      <c r="H650" s="97" t="s">
        <v>1375</v>
      </c>
      <c r="I650" s="126"/>
      <c r="J650" s="343"/>
      <c r="K650" s="355"/>
      <c r="L650" s="127"/>
      <c r="M650" s="360"/>
      <c r="N650" s="267" t="s">
        <v>19660</v>
      </c>
      <c r="O650" s="354"/>
      <c r="P650" s="354"/>
      <c r="Q650" s="127"/>
      <c r="R650" s="127"/>
      <c r="S650" s="127"/>
      <c r="T650" s="126"/>
      <c r="U650" s="124"/>
      <c r="V650" s="124"/>
      <c r="W650" s="126"/>
      <c r="X650" s="362"/>
      <c r="Y650" s="362"/>
      <c r="Z650" s="126"/>
      <c r="AA650" s="126"/>
      <c r="AB650" s="124"/>
      <c r="AC650" s="124"/>
      <c r="AD650" s="362"/>
      <c r="AE650" s="362"/>
      <c r="AF650" s="363"/>
      <c r="AG650" s="363"/>
      <c r="AH650" s="97" t="s">
        <v>1375</v>
      </c>
      <c r="AI650" s="124">
        <v>44214</v>
      </c>
      <c r="AJ650" s="252">
        <v>0.85069444444444453</v>
      </c>
      <c r="AK650" s="124">
        <v>44214</v>
      </c>
      <c r="AL650" s="252">
        <v>0.89930555555555547</v>
      </c>
      <c r="AM650" s="85" t="s">
        <v>1396</v>
      </c>
      <c r="AN650" s="85" t="s">
        <v>26</v>
      </c>
      <c r="AO650" s="85" t="s">
        <v>26</v>
      </c>
      <c r="AP650" s="85"/>
      <c r="AQ650" s="85"/>
      <c r="AR650" s="85" t="s">
        <v>2392</v>
      </c>
      <c r="AS650" s="335"/>
      <c r="AT650" s="335">
        <v>120444850</v>
      </c>
      <c r="AU650" s="85"/>
      <c r="AV650" s="85" t="s">
        <v>2555</v>
      </c>
      <c r="AW650" s="85" t="s">
        <v>14570</v>
      </c>
      <c r="AX650" s="97" t="s">
        <v>1375</v>
      </c>
      <c r="AY650" s="85" t="s">
        <v>25</v>
      </c>
      <c r="AZ650" s="85" t="s">
        <v>25</v>
      </c>
      <c r="BA650" s="85" t="s">
        <v>25</v>
      </c>
      <c r="BB650" s="85" t="s">
        <v>25</v>
      </c>
      <c r="BC650" s="355"/>
      <c r="BD650" s="85" t="s">
        <v>27</v>
      </c>
      <c r="BE650" s="85" t="s">
        <v>4</v>
      </c>
      <c r="BF650" s="85" t="s">
        <v>35</v>
      </c>
      <c r="BG650" s="85" t="s">
        <v>35</v>
      </c>
      <c r="BH650" s="304" t="s">
        <v>18050</v>
      </c>
      <c r="BI650" s="366"/>
      <c r="BJ650" s="197"/>
      <c r="BK650" s="197"/>
      <c r="BL650" s="197"/>
      <c r="BM650" s="123" t="s">
        <v>4</v>
      </c>
      <c r="BN650" s="123" t="s">
        <v>31</v>
      </c>
      <c r="BO650" s="123" t="s">
        <v>1381</v>
      </c>
      <c r="BP650" s="123" t="s">
        <v>26</v>
      </c>
      <c r="BQ650" s="4" t="s">
        <v>8</v>
      </c>
      <c r="BR650" s="123" t="s">
        <v>1618</v>
      </c>
      <c r="BS650" s="123" t="s">
        <v>1621</v>
      </c>
      <c r="BT650" t="s">
        <v>7</v>
      </c>
      <c r="BU650" t="s">
        <v>14568</v>
      </c>
      <c r="BV650" s="96" t="s">
        <v>1375</v>
      </c>
      <c r="BW650" s="85" t="s">
        <v>44</v>
      </c>
      <c r="BX650" s="372"/>
      <c r="BY650" s="372"/>
      <c r="BZ650" s="129" t="s">
        <v>82</v>
      </c>
      <c r="CA650" t="s">
        <v>2391</v>
      </c>
      <c r="CB650">
        <v>115000</v>
      </c>
      <c r="CC650" s="126"/>
      <c r="CD650" s="84" t="s">
        <v>1368</v>
      </c>
      <c r="CE650" s="123" t="s">
        <v>1451</v>
      </c>
      <c r="CG650" s="126" t="s">
        <v>2551</v>
      </c>
      <c r="CH650" s="123">
        <v>175</v>
      </c>
      <c r="CI650" s="126"/>
      <c r="CJ650" s="85" t="s">
        <v>25</v>
      </c>
      <c r="CK650" s="85" t="s">
        <v>26</v>
      </c>
      <c r="CL650" s="85"/>
      <c r="CM650" s="85"/>
      <c r="CN650" s="96" t="s">
        <v>2138</v>
      </c>
      <c r="CO650" s="155"/>
      <c r="CP650" s="155"/>
      <c r="CQ650" s="285"/>
      <c r="CR650" s="155"/>
      <c r="CS650" s="378"/>
      <c r="CT650" s="155"/>
      <c r="CU650" s="155"/>
      <c r="CV650" s="155"/>
      <c r="CW650" s="155"/>
      <c r="CX650" s="155"/>
      <c r="CY650" s="155"/>
      <c r="CZ650" s="155"/>
      <c r="DA650" s="155"/>
      <c r="DB650" s="155"/>
      <c r="DC650" s="155"/>
      <c r="DD650" s="155"/>
      <c r="DE650" s="155"/>
      <c r="DF650" s="155"/>
      <c r="DG650" s="155"/>
      <c r="DH650" s="284" t="s">
        <v>1375</v>
      </c>
      <c r="DI650" s="127" t="s">
        <v>1425</v>
      </c>
      <c r="DJ650" s="84" t="s">
        <v>1913</v>
      </c>
      <c r="DK650" s="130"/>
      <c r="DL650" s="127"/>
      <c r="DO650" s="343"/>
      <c r="DP650" s="343"/>
      <c r="DR650" s="343"/>
      <c r="DS650" s="343"/>
      <c r="DT650" s="343"/>
      <c r="DU650" s="343"/>
      <c r="DZ650" s="355"/>
      <c r="ED650" s="343"/>
      <c r="EE650" s="343"/>
      <c r="EF650" s="343"/>
      <c r="EG650" s="355"/>
      <c r="EH650" s="355"/>
      <c r="EI650" s="126"/>
      <c r="EP650" s="343"/>
      <c r="ET650" s="343"/>
      <c r="EV650" s="343"/>
      <c r="EX650" s="343"/>
      <c r="FB650" s="343"/>
      <c r="FD650" s="343"/>
      <c r="FH650" s="96" t="s">
        <v>1375</v>
      </c>
      <c r="FL650"/>
      <c r="FV650"/>
      <c r="GC650" s="343"/>
      <c r="GD650" s="343"/>
      <c r="GE650" s="343"/>
      <c r="GF650" s="355"/>
      <c r="GG650" s="355"/>
      <c r="GH650" s="331"/>
      <c r="GO650" s="343"/>
      <c r="GQ650" s="343"/>
      <c r="GS650" s="343"/>
      <c r="GY650"/>
      <c r="GZ650"/>
      <c r="HA650" s="97"/>
    </row>
    <row r="651" spans="1:211" s="84" customFormat="1" ht="43.5" x14ac:dyDescent="0.35">
      <c r="A651" s="137">
        <v>43</v>
      </c>
      <c r="B651" s="343"/>
      <c r="C651" s="84" t="s">
        <v>1412</v>
      </c>
      <c r="D651" s="124">
        <v>44270</v>
      </c>
      <c r="E651" s="124">
        <v>44273</v>
      </c>
      <c r="F651" s="343"/>
      <c r="G651" s="125" t="s">
        <v>2360</v>
      </c>
      <c r="H651" s="97" t="s">
        <v>1375</v>
      </c>
      <c r="I651" s="126" t="s">
        <v>25</v>
      </c>
      <c r="J651" s="343"/>
      <c r="K651" s="355"/>
      <c r="L651" s="127">
        <v>44270</v>
      </c>
      <c r="M651" s="360"/>
      <c r="N651" s="267" t="s">
        <v>19657</v>
      </c>
      <c r="O651" s="354"/>
      <c r="P651" s="354"/>
      <c r="Q651" s="127"/>
      <c r="R651" s="127"/>
      <c r="S651" s="127"/>
      <c r="T651" s="126"/>
      <c r="U651" s="124"/>
      <c r="V651" s="124"/>
      <c r="W651" s="126"/>
      <c r="X651" s="362"/>
      <c r="Y651" s="362"/>
      <c r="Z651" s="126"/>
      <c r="AA651" s="126"/>
      <c r="AB651" s="124"/>
      <c r="AC651" s="124"/>
      <c r="AD651" s="362"/>
      <c r="AE651" s="362"/>
      <c r="AF651" s="363"/>
      <c r="AG651" s="363"/>
      <c r="AH651" s="97" t="s">
        <v>1375</v>
      </c>
      <c r="AI651" s="124">
        <v>44214</v>
      </c>
      <c r="AJ651" s="252">
        <v>0.97222222222222221</v>
      </c>
      <c r="AK651" s="124">
        <v>44215</v>
      </c>
      <c r="AL651" s="252">
        <v>4.0972222222222222E-2</v>
      </c>
      <c r="AM651" s="85" t="s">
        <v>28</v>
      </c>
      <c r="AN651" s="85" t="s">
        <v>26</v>
      </c>
      <c r="AO651" s="85" t="s">
        <v>26</v>
      </c>
      <c r="AP651" s="85" t="s">
        <v>12692</v>
      </c>
      <c r="AQ651" s="85" t="s">
        <v>3624</v>
      </c>
      <c r="AR651" s="85"/>
      <c r="AS651" s="335" t="s">
        <v>12693</v>
      </c>
      <c r="AT651" s="335">
        <v>120444778</v>
      </c>
      <c r="AU651" s="85"/>
      <c r="AV651" s="85"/>
      <c r="AW651" s="85" t="s">
        <v>12748</v>
      </c>
      <c r="AX651" s="97" t="s">
        <v>1375</v>
      </c>
      <c r="AY651" s="85" t="s">
        <v>25</v>
      </c>
      <c r="AZ651" s="85" t="s">
        <v>25</v>
      </c>
      <c r="BA651" s="85" t="s">
        <v>25</v>
      </c>
      <c r="BB651" s="85" t="s">
        <v>25</v>
      </c>
      <c r="BC651" s="355"/>
      <c r="BD651" s="85" t="s">
        <v>27</v>
      </c>
      <c r="BE651" s="85" t="s">
        <v>4</v>
      </c>
      <c r="BF651" s="85" t="s">
        <v>34</v>
      </c>
      <c r="BG651" s="85" t="s">
        <v>34</v>
      </c>
      <c r="BH651" s="304" t="s">
        <v>18050</v>
      </c>
      <c r="BI651" s="355"/>
      <c r="BM651" s="123" t="s">
        <v>4</v>
      </c>
      <c r="BN651" s="123" t="s">
        <v>1380</v>
      </c>
      <c r="BO651" s="123" t="s">
        <v>1381</v>
      </c>
      <c r="BP651" s="123" t="s">
        <v>25</v>
      </c>
      <c r="BQ651" s="4" t="s">
        <v>8</v>
      </c>
      <c r="BR651" s="123" t="s">
        <v>1477</v>
      </c>
      <c r="BS651" s="123" t="s">
        <v>1603</v>
      </c>
      <c r="BT651" t="s">
        <v>12694</v>
      </c>
      <c r="BU651" t="s">
        <v>12695</v>
      </c>
      <c r="BV651" s="96" t="s">
        <v>1375</v>
      </c>
      <c r="BW651" s="85" t="s">
        <v>1404</v>
      </c>
      <c r="BX651" s="372"/>
      <c r="BY651" s="372"/>
      <c r="BZ651" s="129" t="s">
        <v>154</v>
      </c>
      <c r="CA651" t="s">
        <v>2387</v>
      </c>
      <c r="CB651">
        <v>12000</v>
      </c>
      <c r="CC651" s="126"/>
      <c r="CD651" s="84" t="s">
        <v>1494</v>
      </c>
      <c r="CE651" s="123" t="s">
        <v>17</v>
      </c>
      <c r="CG651" s="126"/>
      <c r="CH651" s="123"/>
      <c r="CI651" s="126"/>
      <c r="CJ651" s="85" t="s">
        <v>26</v>
      </c>
      <c r="CK651" s="85" t="s">
        <v>26</v>
      </c>
      <c r="CL651" s="85"/>
      <c r="CM651" s="85"/>
      <c r="CN651" s="96" t="s">
        <v>2138</v>
      </c>
      <c r="CO651" s="155">
        <v>37.533839999999998</v>
      </c>
      <c r="CP651" s="155">
        <v>-122.044567</v>
      </c>
      <c r="CQ651" s="285">
        <v>44217</v>
      </c>
      <c r="CR651" s="155" t="s">
        <v>17212</v>
      </c>
      <c r="CS651" s="378"/>
      <c r="CT651" s="155" t="s">
        <v>15425</v>
      </c>
      <c r="CU651" s="155">
        <v>32</v>
      </c>
      <c r="CV651" s="155">
        <v>18</v>
      </c>
      <c r="CW651" s="155"/>
      <c r="CX651" s="155"/>
      <c r="CY651" s="155"/>
      <c r="CZ651" s="155"/>
      <c r="DA651" s="155"/>
      <c r="DB651" s="155"/>
      <c r="DC651" s="155"/>
      <c r="DD651" s="155"/>
      <c r="DE651" s="155" t="s">
        <v>15450</v>
      </c>
      <c r="DF651" s="155" t="s">
        <v>15451</v>
      </c>
      <c r="DG651" s="155">
        <v>4</v>
      </c>
      <c r="DH651" s="284" t="s">
        <v>1375</v>
      </c>
      <c r="DI651" s="146" t="s">
        <v>129</v>
      </c>
      <c r="DJ651" s="148" t="s">
        <v>2364</v>
      </c>
      <c r="DK651" s="130" t="s">
        <v>2361</v>
      </c>
      <c r="DL651" s="127" t="s">
        <v>2260</v>
      </c>
      <c r="DM651" s="84" t="s">
        <v>2362</v>
      </c>
      <c r="DN651" s="84" t="s">
        <v>2363</v>
      </c>
      <c r="DO651" s="343"/>
      <c r="DP651" s="343"/>
      <c r="DQ651" s="84" t="s">
        <v>2365</v>
      </c>
      <c r="DR651" s="343"/>
      <c r="DS651" s="343"/>
      <c r="DT651" s="343"/>
      <c r="DU651" s="343"/>
      <c r="DV651" s="84">
        <v>12222103</v>
      </c>
      <c r="DW651" s="84" t="s">
        <v>2366</v>
      </c>
      <c r="DX651" s="84">
        <v>9190</v>
      </c>
      <c r="DY651" s="84">
        <v>1</v>
      </c>
      <c r="DZ651" s="355"/>
      <c r="EA651" s="84" t="s">
        <v>25</v>
      </c>
      <c r="ED651" s="343"/>
      <c r="EE651" s="343"/>
      <c r="EF651" s="343"/>
      <c r="EG651" s="355"/>
      <c r="EH651" s="355"/>
      <c r="EI651" s="126"/>
      <c r="EJ651" s="84" t="s">
        <v>26</v>
      </c>
      <c r="EK651" s="84" t="s">
        <v>25</v>
      </c>
      <c r="EM651" s="84" t="s">
        <v>2142</v>
      </c>
      <c r="EO651" s="84" t="s">
        <v>1807</v>
      </c>
      <c r="EP651" s="343"/>
      <c r="EQ651" s="84" t="s">
        <v>2143</v>
      </c>
      <c r="ES651" s="84" t="s">
        <v>1888</v>
      </c>
      <c r="ET651" s="343"/>
      <c r="EU651" s="84" t="s">
        <v>112</v>
      </c>
      <c r="EV651" s="343"/>
      <c r="EW651" s="84" t="s">
        <v>1370</v>
      </c>
      <c r="EX651" s="343"/>
      <c r="EY651" s="84" t="s">
        <v>8</v>
      </c>
      <c r="FA651" s="84" t="s">
        <v>26</v>
      </c>
      <c r="FB651" s="343"/>
      <c r="FD651" s="343"/>
      <c r="FE651" s="84" t="s">
        <v>2367</v>
      </c>
      <c r="FF651" s="84" t="s">
        <v>2368</v>
      </c>
      <c r="FG651" s="84" t="s">
        <v>26</v>
      </c>
      <c r="FH651" s="96" t="s">
        <v>1375</v>
      </c>
      <c r="FL651"/>
      <c r="FV651"/>
      <c r="GC651" s="343"/>
      <c r="GD651" s="343"/>
      <c r="GE651" s="343"/>
      <c r="GF651" s="355"/>
      <c r="GG651" s="355"/>
      <c r="GH651" s="331"/>
      <c r="GO651" s="343"/>
      <c r="GQ651" s="343"/>
      <c r="GS651" s="343"/>
      <c r="GY651"/>
      <c r="GZ651"/>
      <c r="HA651" s="97"/>
    </row>
    <row r="652" spans="1:211" s="84" customFormat="1" x14ac:dyDescent="0.35">
      <c r="A652" s="137">
        <v>42</v>
      </c>
      <c r="B652" s="339"/>
      <c r="C652" s="123" t="s">
        <v>1412</v>
      </c>
      <c r="D652" s="124">
        <v>44267</v>
      </c>
      <c r="E652" s="124">
        <v>44330</v>
      </c>
      <c r="F652" s="339"/>
      <c r="G652" s="125" t="s">
        <v>2369</v>
      </c>
      <c r="H652" s="266" t="s">
        <v>1375</v>
      </c>
      <c r="I652" s="123" t="s">
        <v>25</v>
      </c>
      <c r="J652" s="339"/>
      <c r="K652" s="355"/>
      <c r="L652" s="267">
        <v>44267</v>
      </c>
      <c r="M652" s="354"/>
      <c r="N652" s="267" t="s">
        <v>19657</v>
      </c>
      <c r="O652" s="354"/>
      <c r="P652" s="354"/>
      <c r="Q652" s="267"/>
      <c r="R652" s="267"/>
      <c r="S652" s="267"/>
      <c r="T652" s="123"/>
      <c r="U652" s="124"/>
      <c r="V652" s="124"/>
      <c r="W652" s="123"/>
      <c r="X652" s="339"/>
      <c r="Y652" s="339"/>
      <c r="Z652" s="123"/>
      <c r="AA652" s="123"/>
      <c r="AB652" s="124"/>
      <c r="AC652" s="124"/>
      <c r="AD652" s="339"/>
      <c r="AE652" s="339"/>
      <c r="AF652" s="355"/>
      <c r="AG652" s="355"/>
      <c r="AH652" s="266" t="s">
        <v>1375</v>
      </c>
      <c r="AI652" s="124">
        <v>44214</v>
      </c>
      <c r="AJ652" s="252" t="s">
        <v>2370</v>
      </c>
      <c r="AK652" s="124">
        <v>44214</v>
      </c>
      <c r="AL652" s="252">
        <v>0.85902777777777783</v>
      </c>
      <c r="AM652" s="85" t="s">
        <v>28</v>
      </c>
      <c r="AN652" s="85" t="s">
        <v>26</v>
      </c>
      <c r="AO652" s="85" t="s">
        <v>26</v>
      </c>
      <c r="AP652" s="85" t="s">
        <v>2371</v>
      </c>
      <c r="AQ652" s="85" t="s">
        <v>2372</v>
      </c>
      <c r="AR652" s="85"/>
      <c r="AS652" s="335" t="s">
        <v>2373</v>
      </c>
      <c r="AT652" s="335"/>
      <c r="AU652" s="85"/>
      <c r="AV652" s="85"/>
      <c r="AW652" s="85" t="s">
        <v>12751</v>
      </c>
      <c r="AX652" s="266" t="s">
        <v>1375</v>
      </c>
      <c r="AY652" s="85" t="s">
        <v>25</v>
      </c>
      <c r="AZ652" s="85" t="s">
        <v>25</v>
      </c>
      <c r="BA652" s="85" t="s">
        <v>25</v>
      </c>
      <c r="BB652" s="85" t="s">
        <v>25</v>
      </c>
      <c r="BC652" s="355"/>
      <c r="BD652" s="85" t="s">
        <v>27</v>
      </c>
      <c r="BE652" s="85" t="s">
        <v>4</v>
      </c>
      <c r="BF652" s="85" t="s">
        <v>34</v>
      </c>
      <c r="BG652" s="85" t="s">
        <v>34</v>
      </c>
      <c r="BH652" s="304" t="s">
        <v>18049</v>
      </c>
      <c r="BI652" s="355"/>
      <c r="BJ652" s="123"/>
      <c r="BK652" s="123"/>
      <c r="BL652" s="123"/>
      <c r="BM652" s="123" t="s">
        <v>4</v>
      </c>
      <c r="BN652" s="123" t="s">
        <v>31</v>
      </c>
      <c r="BO652" s="123" t="s">
        <v>1381</v>
      </c>
      <c r="BP652" s="123" t="s">
        <v>25</v>
      </c>
      <c r="BQ652" s="4" t="s">
        <v>8</v>
      </c>
      <c r="BR652" s="123" t="s">
        <v>1614</v>
      </c>
      <c r="BS652" s="123" t="s">
        <v>1563</v>
      </c>
      <c r="BT652" t="s">
        <v>46</v>
      </c>
      <c r="BU652" t="s">
        <v>12698</v>
      </c>
      <c r="BV652" s="266" t="s">
        <v>1375</v>
      </c>
      <c r="BW652" s="85" t="s">
        <v>1404</v>
      </c>
      <c r="BX652" s="372"/>
      <c r="BY652" s="372"/>
      <c r="BZ652" s="129" t="s">
        <v>175</v>
      </c>
      <c r="CA652" t="s">
        <v>2374</v>
      </c>
      <c r="CB652">
        <v>12000</v>
      </c>
      <c r="CC652" s="4"/>
      <c r="CD652" s="123" t="s">
        <v>1492</v>
      </c>
      <c r="CE652" s="123" t="s">
        <v>17</v>
      </c>
      <c r="CF652" s="123"/>
      <c r="CG652" s="4"/>
      <c r="CH652" s="123"/>
      <c r="CI652" s="4"/>
      <c r="CJ652" s="85" t="s">
        <v>26</v>
      </c>
      <c r="CK652" s="85" t="s">
        <v>26</v>
      </c>
      <c r="CL652" s="85"/>
      <c r="CM652" s="85"/>
      <c r="CN652" s="266" t="s">
        <v>2138</v>
      </c>
      <c r="CO652" s="155">
        <v>37.453790699999999</v>
      </c>
      <c r="CP652" s="155">
        <v>-121.88632</v>
      </c>
      <c r="CQ652" s="285">
        <v>44215</v>
      </c>
      <c r="CR652" s="155" t="s">
        <v>17210</v>
      </c>
      <c r="CS652" s="378"/>
      <c r="CT652" s="155" t="s">
        <v>15355</v>
      </c>
      <c r="CU652" s="155">
        <v>50</v>
      </c>
      <c r="CV652" s="155">
        <v>12</v>
      </c>
      <c r="CW652" s="155">
        <v>8</v>
      </c>
      <c r="CX652" s="155" t="s">
        <v>12</v>
      </c>
      <c r="CY652" s="155" t="s">
        <v>12</v>
      </c>
      <c r="CZ652" s="155" t="s">
        <v>26</v>
      </c>
      <c r="DA652" s="155">
        <v>1</v>
      </c>
      <c r="DB652" s="155"/>
      <c r="DC652" s="155" t="s">
        <v>15686</v>
      </c>
      <c r="DD652" s="155" t="s">
        <v>15683</v>
      </c>
      <c r="DE652" s="155" t="s">
        <v>13</v>
      </c>
      <c r="DF652" s="155" t="s">
        <v>15451</v>
      </c>
      <c r="DG652" s="155">
        <v>3</v>
      </c>
      <c r="DH652" s="284" t="s">
        <v>1375</v>
      </c>
      <c r="DI652" s="146" t="s">
        <v>131</v>
      </c>
      <c r="DJ652" s="148" t="s">
        <v>2375</v>
      </c>
      <c r="DK652" s="130" t="s">
        <v>2370</v>
      </c>
      <c r="DL652" s="127" t="s">
        <v>2134</v>
      </c>
      <c r="DM652" s="84" t="s">
        <v>2371</v>
      </c>
      <c r="DN652" s="84" t="s">
        <v>2373</v>
      </c>
      <c r="DO652" s="343"/>
      <c r="DP652" s="343"/>
      <c r="DQ652" s="84" t="s">
        <v>2376</v>
      </c>
      <c r="DR652" s="343"/>
      <c r="DS652" s="343"/>
      <c r="DT652" s="343"/>
      <c r="DU652" s="343"/>
      <c r="DV652" s="84">
        <v>82831105</v>
      </c>
      <c r="DW652" s="84" t="s">
        <v>2377</v>
      </c>
      <c r="DX652" s="84">
        <v>9002</v>
      </c>
      <c r="DY652" s="84">
        <v>1</v>
      </c>
      <c r="DZ652" s="355"/>
      <c r="EA652" s="84" t="s">
        <v>25</v>
      </c>
      <c r="ED652" s="343"/>
      <c r="EE652" s="343"/>
      <c r="EF652" s="343"/>
      <c r="EG652" s="355"/>
      <c r="EH652" s="355"/>
      <c r="EI652" s="126"/>
      <c r="EJ652" s="84" t="s">
        <v>26</v>
      </c>
      <c r="EK652" s="84" t="s">
        <v>25</v>
      </c>
      <c r="EM652" s="84" t="s">
        <v>2142</v>
      </c>
      <c r="EO652" s="84" t="s">
        <v>1862</v>
      </c>
      <c r="EP652" s="343"/>
      <c r="EQ652" s="84" t="s">
        <v>2143</v>
      </c>
      <c r="ES652" s="84" t="s">
        <v>4</v>
      </c>
      <c r="ET652" s="343"/>
      <c r="EU652" s="84" t="s">
        <v>115</v>
      </c>
      <c r="EV652" s="343"/>
      <c r="EW652" s="84" t="s">
        <v>1370</v>
      </c>
      <c r="EX652" s="343"/>
      <c r="EY652" s="84" t="s">
        <v>8</v>
      </c>
      <c r="FA652" s="84" t="s">
        <v>26</v>
      </c>
      <c r="FB652" s="343"/>
      <c r="FD652" s="343"/>
      <c r="FE652" s="84" t="s">
        <v>2354</v>
      </c>
      <c r="FF652" s="84" t="s">
        <v>2378</v>
      </c>
      <c r="FG652" s="84" t="s">
        <v>26</v>
      </c>
      <c r="FH652" s="96" t="s">
        <v>3884</v>
      </c>
      <c r="FI652" s="84" t="s">
        <v>1839</v>
      </c>
      <c r="FJ652" s="84" t="s">
        <v>88</v>
      </c>
      <c r="FK652" s="84" t="s">
        <v>88</v>
      </c>
      <c r="FL652" t="s">
        <v>2379</v>
      </c>
      <c r="FM652" s="84" t="s">
        <v>2372</v>
      </c>
      <c r="FN652" s="84" t="s">
        <v>1839</v>
      </c>
      <c r="FO652" s="84" t="s">
        <v>1841</v>
      </c>
      <c r="FP652" s="84" t="s">
        <v>2380</v>
      </c>
      <c r="FQ652" s="84" t="s">
        <v>2381</v>
      </c>
      <c r="FR652" s="84" t="s">
        <v>1869</v>
      </c>
      <c r="FS652" s="84" t="s">
        <v>1844</v>
      </c>
      <c r="FT652" s="84" t="s">
        <v>1845</v>
      </c>
      <c r="FU652" s="84" t="s">
        <v>9</v>
      </c>
      <c r="FV652" t="s">
        <v>2382</v>
      </c>
      <c r="FW652" s="84" t="s">
        <v>1846</v>
      </c>
      <c r="FX652" s="84" t="s">
        <v>46</v>
      </c>
      <c r="FY652" s="84" t="s">
        <v>2371</v>
      </c>
      <c r="FZ652" s="84" t="s">
        <v>2383</v>
      </c>
      <c r="GA652" s="84" t="s">
        <v>1375</v>
      </c>
      <c r="GB652" s="84" t="s">
        <v>1375</v>
      </c>
      <c r="GC652" s="343"/>
      <c r="GD652" s="343"/>
      <c r="GE652" s="343"/>
      <c r="GF652" s="355"/>
      <c r="GG652" s="355"/>
      <c r="GH652" s="331" t="s">
        <v>1375</v>
      </c>
      <c r="GI652" s="84" t="s">
        <v>9</v>
      </c>
      <c r="GJ652" s="84" t="s">
        <v>1874</v>
      </c>
      <c r="GK652" s="84" t="s">
        <v>1375</v>
      </c>
      <c r="GL652" s="84" t="s">
        <v>9</v>
      </c>
      <c r="GM652" s="84" t="s">
        <v>1375</v>
      </c>
      <c r="GN652" s="84" t="s">
        <v>1375</v>
      </c>
      <c r="GO652" s="343"/>
      <c r="GP652" s="84" t="s">
        <v>1850</v>
      </c>
      <c r="GQ652" s="343"/>
      <c r="GR652" s="84" t="s">
        <v>2384</v>
      </c>
      <c r="GS652" s="343"/>
      <c r="GT652" s="84" t="s">
        <v>2385</v>
      </c>
      <c r="GU652" s="84" t="s">
        <v>1375</v>
      </c>
      <c r="GV652" s="84" t="s">
        <v>15</v>
      </c>
      <c r="GW652" s="84" t="s">
        <v>2386</v>
      </c>
      <c r="GX652" s="84" t="s">
        <v>2372</v>
      </c>
      <c r="GY652"/>
      <c r="GZ652"/>
      <c r="HA652" s="97"/>
      <c r="HC652" s="84" t="str">
        <f ca="1">IFERROR(INDIRECT("'[2021_Ignition_Tracker_QC_File_20210520.xlsm]Ignition Tracker'!"&amp;ADDRESS(MATCH($A652,'[3]Ignition Tracker'!$A:$A,0),MATCH(HC$1,'[3]Ignition Tracker'!$1:$1,0))),"")</f>
        <v/>
      </c>
    </row>
    <row r="653" spans="1:211" s="84" customFormat="1" x14ac:dyDescent="0.35">
      <c r="A653" s="137">
        <v>41</v>
      </c>
      <c r="B653" s="340"/>
      <c r="C653" s="4" t="s">
        <v>1412</v>
      </c>
      <c r="D653" s="124">
        <v>44294</v>
      </c>
      <c r="E653" s="124">
        <v>44336</v>
      </c>
      <c r="F653" s="340"/>
      <c r="G653" s="125" t="s">
        <v>2133</v>
      </c>
      <c r="H653" s="266" t="s">
        <v>1375</v>
      </c>
      <c r="I653" s="4"/>
      <c r="J653" s="340"/>
      <c r="K653" s="348"/>
      <c r="L653" s="285"/>
      <c r="M653" s="358"/>
      <c r="N653" s="267" t="s">
        <v>19657</v>
      </c>
      <c r="O653" s="354"/>
      <c r="P653" s="354"/>
      <c r="Q653" s="285"/>
      <c r="R653" s="285"/>
      <c r="S653" s="285"/>
      <c r="T653" s="4"/>
      <c r="U653" s="124"/>
      <c r="V653" s="124"/>
      <c r="W653" s="4"/>
      <c r="X653" s="340"/>
      <c r="Y653" s="340"/>
      <c r="Z653" s="4"/>
      <c r="AA653" s="4"/>
      <c r="AB653" s="124"/>
      <c r="AC653" s="124"/>
      <c r="AD653" s="340"/>
      <c r="AE653" s="340"/>
      <c r="AF653" s="348"/>
      <c r="AG653" s="348"/>
      <c r="AH653" s="266" t="s">
        <v>1375</v>
      </c>
      <c r="AI653" s="124">
        <v>44214</v>
      </c>
      <c r="AJ653" s="252" t="s">
        <v>2135</v>
      </c>
      <c r="AK653" s="124">
        <v>44214</v>
      </c>
      <c r="AL653" s="252">
        <v>0.67847222222222225</v>
      </c>
      <c r="AM653" s="85" t="s">
        <v>28</v>
      </c>
      <c r="AN653" s="5" t="s">
        <v>26</v>
      </c>
      <c r="AO653" s="85" t="s">
        <v>26</v>
      </c>
      <c r="AP653" s="85">
        <v>1212984</v>
      </c>
      <c r="AQ653" s="85"/>
      <c r="AR653" s="85"/>
      <c r="AS653" s="335" t="s">
        <v>13353</v>
      </c>
      <c r="AT653" s="335"/>
      <c r="AU653" s="85"/>
      <c r="AV653" s="85"/>
      <c r="AW653" s="85" t="s">
        <v>12754</v>
      </c>
      <c r="AX653" s="266" t="s">
        <v>1375</v>
      </c>
      <c r="AY653" s="85" t="s">
        <v>25</v>
      </c>
      <c r="AZ653" s="85" t="s">
        <v>25</v>
      </c>
      <c r="BA653" s="85" t="s">
        <v>25</v>
      </c>
      <c r="BB653" s="85" t="s">
        <v>25</v>
      </c>
      <c r="BC653" s="348"/>
      <c r="BD653" s="85" t="s">
        <v>27</v>
      </c>
      <c r="BE653" s="85" t="s">
        <v>4</v>
      </c>
      <c r="BF653" s="85" t="s">
        <v>34</v>
      </c>
      <c r="BG653" s="85" t="s">
        <v>34</v>
      </c>
      <c r="BH653" s="304" t="s">
        <v>18047</v>
      </c>
      <c r="BI653" s="348"/>
      <c r="BJ653" s="4"/>
      <c r="BK653" s="4"/>
      <c r="BL653" s="4"/>
      <c r="BM653" s="123" t="s">
        <v>102</v>
      </c>
      <c r="BN653" s="123" t="s">
        <v>31</v>
      </c>
      <c r="BO653" s="123" t="s">
        <v>1398</v>
      </c>
      <c r="BP653" s="123" t="s">
        <v>26</v>
      </c>
      <c r="BQ653" s="4" t="s">
        <v>8</v>
      </c>
      <c r="BR653" s="123" t="s">
        <v>1477</v>
      </c>
      <c r="BS653" s="123" t="s">
        <v>1603</v>
      </c>
      <c r="BT653" t="s">
        <v>12874</v>
      </c>
      <c r="BU653" t="s">
        <v>12752</v>
      </c>
      <c r="BV653" s="266" t="s">
        <v>1375</v>
      </c>
      <c r="BW653" s="85" t="s">
        <v>1404</v>
      </c>
      <c r="BX653" s="372"/>
      <c r="BY653" s="372"/>
      <c r="BZ653" s="129" t="s">
        <v>154</v>
      </c>
      <c r="CA653" t="s">
        <v>2258</v>
      </c>
      <c r="CB653" t="s">
        <v>1619</v>
      </c>
      <c r="CC653" s="4"/>
      <c r="CD653" s="4" t="s">
        <v>1810</v>
      </c>
      <c r="CE653" s="123" t="s">
        <v>17</v>
      </c>
      <c r="CF653" s="4"/>
      <c r="CG653" s="4"/>
      <c r="CH653" s="123"/>
      <c r="CI653" s="4"/>
      <c r="CJ653" s="85" t="s">
        <v>26</v>
      </c>
      <c r="CK653" s="85" t="s">
        <v>26</v>
      </c>
      <c r="CL653" s="85"/>
      <c r="CM653" s="85"/>
      <c r="CN653" s="266" t="s">
        <v>2138</v>
      </c>
      <c r="CO653" s="155"/>
      <c r="CP653" s="155"/>
      <c r="CQ653" s="285"/>
      <c r="CR653" s="155"/>
      <c r="CS653" s="378"/>
      <c r="CT653" s="155"/>
      <c r="CU653" s="155"/>
      <c r="CV653" s="155"/>
      <c r="CW653" s="155"/>
      <c r="CX653" s="155"/>
      <c r="CY653" s="155"/>
      <c r="CZ653" s="155"/>
      <c r="DA653" s="155"/>
      <c r="DB653" s="155"/>
      <c r="DC653" s="155"/>
      <c r="DD653" s="155"/>
      <c r="DE653" s="155"/>
      <c r="DF653" s="155"/>
      <c r="DG653" s="155"/>
      <c r="DH653" s="284" t="s">
        <v>1375</v>
      </c>
      <c r="DI653" s="146" t="s">
        <v>130</v>
      </c>
      <c r="DJ653" s="148" t="s">
        <v>2139</v>
      </c>
      <c r="DK653" s="130" t="s">
        <v>2135</v>
      </c>
      <c r="DL653" s="127" t="s">
        <v>2134</v>
      </c>
      <c r="DM653" s="84" t="s">
        <v>2136</v>
      </c>
      <c r="DN653" s="84" t="s">
        <v>2137</v>
      </c>
      <c r="DO653" s="343"/>
      <c r="DP653" s="343"/>
      <c r="DQ653" s="84" t="s">
        <v>2140</v>
      </c>
      <c r="DR653" s="343"/>
      <c r="DS653" s="343"/>
      <c r="DT653" s="343"/>
      <c r="DU653" s="343"/>
      <c r="DV653" s="84">
        <v>12091105</v>
      </c>
      <c r="DW653" s="84" t="s">
        <v>2141</v>
      </c>
      <c r="DX653" s="84">
        <v>9310</v>
      </c>
      <c r="DZ653" s="355"/>
      <c r="EA653" s="84" t="s">
        <v>25</v>
      </c>
      <c r="EB653" s="84">
        <v>1</v>
      </c>
      <c r="EC653" s="84" t="s">
        <v>1887</v>
      </c>
      <c r="ED653" s="343"/>
      <c r="EE653" s="343"/>
      <c r="EF653" s="343"/>
      <c r="EG653" s="355"/>
      <c r="EH653" s="355"/>
      <c r="EI653" s="126"/>
      <c r="EJ653" s="84" t="s">
        <v>26</v>
      </c>
      <c r="EK653" s="84" t="s">
        <v>25</v>
      </c>
      <c r="EM653" s="84" t="s">
        <v>2142</v>
      </c>
      <c r="EO653" s="84" t="s">
        <v>1862</v>
      </c>
      <c r="EP653" s="343"/>
      <c r="EQ653" s="84" t="s">
        <v>2143</v>
      </c>
      <c r="ES653" s="84" t="s">
        <v>1888</v>
      </c>
      <c r="ET653" s="343"/>
      <c r="EU653" s="84" t="s">
        <v>112</v>
      </c>
      <c r="EV653" s="343"/>
      <c r="EW653" s="84" t="s">
        <v>1370</v>
      </c>
      <c r="EX653" s="343"/>
      <c r="EY653" s="84" t="s">
        <v>1807</v>
      </c>
      <c r="EZ653" s="84" t="s">
        <v>2144</v>
      </c>
      <c r="FA653" s="84" t="s">
        <v>26</v>
      </c>
      <c r="FB653" s="343"/>
      <c r="FD653" s="343"/>
      <c r="FG653" s="84" t="s">
        <v>26</v>
      </c>
      <c r="FH653" s="96" t="s">
        <v>3884</v>
      </c>
      <c r="FL653"/>
      <c r="FV653"/>
      <c r="GC653" s="343"/>
      <c r="GD653" s="343"/>
      <c r="GE653" s="343"/>
      <c r="GF653" s="355"/>
      <c r="GG653" s="355"/>
      <c r="GH653" s="331"/>
      <c r="GO653" s="343"/>
      <c r="GQ653" s="343"/>
      <c r="GS653" s="343"/>
      <c r="GY653"/>
      <c r="GZ653"/>
      <c r="HA653" s="97"/>
      <c r="HC653" s="84" t="str">
        <f ca="1">IFERROR(INDIRECT("'[2021_Ignition_Tracker_QC_File_20210520.xlsm]Ignition Tracker'!"&amp;ADDRESS(MATCH($A653,'[3]Ignition Tracker'!$A:$A,0),MATCH(HC$1,'[3]Ignition Tracker'!$1:$1,0))),"")</f>
        <v/>
      </c>
    </row>
    <row r="654" spans="1:211" s="84" customFormat="1" ht="29" x14ac:dyDescent="0.35">
      <c r="A654" s="137">
        <v>40</v>
      </c>
      <c r="B654" s="339"/>
      <c r="C654" s="123" t="s">
        <v>1412</v>
      </c>
      <c r="D654" s="124">
        <v>44270</v>
      </c>
      <c r="E654" s="124">
        <v>44330</v>
      </c>
      <c r="F654" s="339"/>
      <c r="G654" s="125" t="s">
        <v>2145</v>
      </c>
      <c r="H654" s="266" t="s">
        <v>1375</v>
      </c>
      <c r="I654" s="123" t="s">
        <v>25</v>
      </c>
      <c r="J654" s="339"/>
      <c r="K654" s="355"/>
      <c r="L654" s="267">
        <v>44270</v>
      </c>
      <c r="M654" s="354"/>
      <c r="N654" s="267" t="s">
        <v>19660</v>
      </c>
      <c r="O654" s="354"/>
      <c r="P654" s="354"/>
      <c r="Q654" s="267"/>
      <c r="R654" s="267"/>
      <c r="S654" s="267"/>
      <c r="T654" s="123"/>
      <c r="U654" s="124"/>
      <c r="V654" s="124"/>
      <c r="W654" s="123"/>
      <c r="X654" s="339"/>
      <c r="Y654" s="339"/>
      <c r="Z654" s="123"/>
      <c r="AA654" s="123"/>
      <c r="AB654" s="124"/>
      <c r="AC654" s="124"/>
      <c r="AD654" s="339"/>
      <c r="AE654" s="339"/>
      <c r="AF654" s="355"/>
      <c r="AG654" s="355"/>
      <c r="AH654" s="266" t="s">
        <v>1375</v>
      </c>
      <c r="AI654" s="124">
        <v>44214</v>
      </c>
      <c r="AJ654" s="252">
        <v>0.80208333333333337</v>
      </c>
      <c r="AK654" s="124">
        <v>44214</v>
      </c>
      <c r="AL654" s="252">
        <v>0.80347222222222225</v>
      </c>
      <c r="AM654" s="85" t="s">
        <v>28</v>
      </c>
      <c r="AN654" s="85" t="s">
        <v>26</v>
      </c>
      <c r="AO654" s="85" t="s">
        <v>26</v>
      </c>
      <c r="AP654" s="85" t="s">
        <v>2147</v>
      </c>
      <c r="AQ654" s="85" t="s">
        <v>2148</v>
      </c>
      <c r="AR654" s="85"/>
      <c r="AS654" s="335" t="s">
        <v>12696</v>
      </c>
      <c r="AT654" s="335">
        <v>120444143</v>
      </c>
      <c r="AU654" s="85"/>
      <c r="AV654" s="85"/>
      <c r="AW654" s="85" t="s">
        <v>14722</v>
      </c>
      <c r="AX654" s="266" t="s">
        <v>1375</v>
      </c>
      <c r="AY654" s="85" t="s">
        <v>25</v>
      </c>
      <c r="AZ654" s="85" t="s">
        <v>25</v>
      </c>
      <c r="BA654" s="85" t="s">
        <v>25</v>
      </c>
      <c r="BB654" s="85" t="s">
        <v>25</v>
      </c>
      <c r="BC654" s="355"/>
      <c r="BD654" s="85" t="s">
        <v>27</v>
      </c>
      <c r="BE654" s="85" t="s">
        <v>4</v>
      </c>
      <c r="BF654" s="85" t="s">
        <v>34</v>
      </c>
      <c r="BG654" s="85" t="s">
        <v>34</v>
      </c>
      <c r="BH654" s="304" t="s">
        <v>18051</v>
      </c>
      <c r="BI654" s="355"/>
      <c r="BJ654" s="123"/>
      <c r="BK654" s="123"/>
      <c r="BL654" s="123"/>
      <c r="BM654" s="123" t="s">
        <v>102</v>
      </c>
      <c r="BN654" s="123" t="s">
        <v>1378</v>
      </c>
      <c r="BO654" s="123" t="s">
        <v>1398</v>
      </c>
      <c r="BP654" s="123" t="s">
        <v>25</v>
      </c>
      <c r="BQ654" s="4" t="s">
        <v>8</v>
      </c>
      <c r="BR654" s="123" t="s">
        <v>1614</v>
      </c>
      <c r="BS654" s="123" t="s">
        <v>1563</v>
      </c>
      <c r="BT654" t="s">
        <v>4840</v>
      </c>
      <c r="BU654" t="s">
        <v>12697</v>
      </c>
      <c r="BV654" s="266" t="s">
        <v>1375</v>
      </c>
      <c r="BW654" s="85" t="s">
        <v>43</v>
      </c>
      <c r="BX654" s="372"/>
      <c r="BY654" s="372"/>
      <c r="BZ654" s="129" t="s">
        <v>80</v>
      </c>
      <c r="CA654" t="s">
        <v>2150</v>
      </c>
      <c r="CB654">
        <v>12000</v>
      </c>
      <c r="CC654" s="123"/>
      <c r="CD654" s="123" t="s">
        <v>1368</v>
      </c>
      <c r="CE654" s="123" t="s">
        <v>17</v>
      </c>
      <c r="CF654" s="123"/>
      <c r="CG654" s="123"/>
      <c r="CH654" s="123">
        <v>177</v>
      </c>
      <c r="CI654" s="123"/>
      <c r="CJ654" s="85" t="s">
        <v>26</v>
      </c>
      <c r="CK654" s="85" t="s">
        <v>26</v>
      </c>
      <c r="CL654" s="85"/>
      <c r="CM654" s="85"/>
      <c r="CN654" s="266" t="s">
        <v>2138</v>
      </c>
      <c r="CO654" s="155"/>
      <c r="CP654" s="155"/>
      <c r="CQ654" s="285"/>
      <c r="CR654" s="155"/>
      <c r="CS654" s="378"/>
      <c r="CT654" s="155"/>
      <c r="CU654" s="155"/>
      <c r="CV654" s="155"/>
      <c r="CW654" s="155"/>
      <c r="CX654" s="155"/>
      <c r="CY654" s="155"/>
      <c r="CZ654" s="155"/>
      <c r="DA654" s="155"/>
      <c r="DB654" s="155"/>
      <c r="DC654" s="155"/>
      <c r="DD654" s="155"/>
      <c r="DE654" s="155"/>
      <c r="DF654" s="155"/>
      <c r="DG654" s="155"/>
      <c r="DH654" s="284" t="s">
        <v>1375</v>
      </c>
      <c r="DI654" s="146" t="s">
        <v>122</v>
      </c>
      <c r="DJ654" s="148" t="s">
        <v>2151</v>
      </c>
      <c r="DK654" s="130" t="s">
        <v>2146</v>
      </c>
      <c r="DL654" s="127" t="s">
        <v>2134</v>
      </c>
      <c r="DM654" s="84" t="s">
        <v>2147</v>
      </c>
      <c r="DN654" s="84" t="s">
        <v>2149</v>
      </c>
      <c r="DO654" s="343"/>
      <c r="DP654" s="343"/>
      <c r="DQ654" s="84" t="s">
        <v>2152</v>
      </c>
      <c r="DR654" s="343"/>
      <c r="DS654" s="343"/>
      <c r="DT654" s="343"/>
      <c r="DU654" s="343"/>
      <c r="DV654" s="84">
        <v>63601108</v>
      </c>
      <c r="DW654" s="84" t="s">
        <v>2153</v>
      </c>
      <c r="DX654" s="84">
        <v>9002</v>
      </c>
      <c r="DZ654" s="355"/>
      <c r="EA654" s="84" t="s">
        <v>25</v>
      </c>
      <c r="EB654" s="84">
        <v>4</v>
      </c>
      <c r="EC654" s="84" t="s">
        <v>1887</v>
      </c>
      <c r="ED654" s="343"/>
      <c r="EE654" s="343"/>
      <c r="EF654" s="343"/>
      <c r="EG654" s="355"/>
      <c r="EH654" s="355"/>
      <c r="EI654" s="126"/>
      <c r="EJ654" s="84" t="s">
        <v>26</v>
      </c>
      <c r="EK654" s="84" t="s">
        <v>25</v>
      </c>
      <c r="EM654" s="84" t="s">
        <v>2142</v>
      </c>
      <c r="EO654" s="84" t="s">
        <v>1862</v>
      </c>
      <c r="EP654" s="343"/>
      <c r="EQ654" s="84" t="s">
        <v>2113</v>
      </c>
      <c r="ES654" s="84" t="s">
        <v>1888</v>
      </c>
      <c r="ET654" s="343"/>
      <c r="EU654" s="84" t="s">
        <v>114</v>
      </c>
      <c r="EV654" s="343"/>
      <c r="EW654" s="84" t="s">
        <v>1370</v>
      </c>
      <c r="EX654" s="343"/>
      <c r="EY654" s="84" t="s">
        <v>8</v>
      </c>
      <c r="FA654" s="84" t="s">
        <v>26</v>
      </c>
      <c r="FB654" s="343"/>
      <c r="FD654" s="343"/>
      <c r="FE654" s="84" t="s">
        <v>2023</v>
      </c>
      <c r="FF654" s="84" t="s">
        <v>1865</v>
      </c>
      <c r="FG654" s="84" t="s">
        <v>26</v>
      </c>
      <c r="FH654" s="96" t="s">
        <v>3884</v>
      </c>
      <c r="FI654" s="84" t="s">
        <v>1839</v>
      </c>
      <c r="FJ654" s="84" t="s">
        <v>64</v>
      </c>
      <c r="FK654" s="84" t="s">
        <v>80</v>
      </c>
      <c r="FL654" t="s">
        <v>2154</v>
      </c>
      <c r="FM654" s="84" t="s">
        <v>2148</v>
      </c>
      <c r="FN654" s="84" t="s">
        <v>1839</v>
      </c>
      <c r="FO654" s="84" t="s">
        <v>1841</v>
      </c>
      <c r="FP654" s="84" t="s">
        <v>2155</v>
      </c>
      <c r="FQ654" s="84" t="s">
        <v>2156</v>
      </c>
      <c r="FR654" s="84" t="s">
        <v>1869</v>
      </c>
      <c r="FS654" s="84" t="s">
        <v>1870</v>
      </c>
      <c r="FT654" s="84" t="s">
        <v>1845</v>
      </c>
      <c r="FU654" s="84" t="s">
        <v>9</v>
      </c>
      <c r="FV654" t="s">
        <v>2157</v>
      </c>
      <c r="FW654" s="84" t="s">
        <v>1846</v>
      </c>
      <c r="FX654" s="84" t="s">
        <v>1424</v>
      </c>
      <c r="FY654" s="84" t="s">
        <v>2147</v>
      </c>
      <c r="FZ654" s="84" t="s">
        <v>1872</v>
      </c>
      <c r="GA654" s="84" t="s">
        <v>2158</v>
      </c>
      <c r="GB654" s="84" t="s">
        <v>2159</v>
      </c>
      <c r="GC654" s="343"/>
      <c r="GD654" s="343"/>
      <c r="GE654" s="343"/>
      <c r="GF654" s="355"/>
      <c r="GG654" s="355"/>
      <c r="GH654" s="331" t="s">
        <v>1375</v>
      </c>
      <c r="GI654" s="84" t="s">
        <v>9</v>
      </c>
      <c r="GJ654" s="84" t="s">
        <v>1433</v>
      </c>
      <c r="GK654" s="84" t="s">
        <v>1375</v>
      </c>
      <c r="GL654" s="84" t="s">
        <v>9</v>
      </c>
      <c r="GM654" s="84" t="s">
        <v>1848</v>
      </c>
      <c r="GN654" s="84" t="s">
        <v>2160</v>
      </c>
      <c r="GO654" s="343"/>
      <c r="GP654" s="84" t="s">
        <v>1850</v>
      </c>
      <c r="GQ654" s="343"/>
      <c r="GR654" s="84" t="s">
        <v>2161</v>
      </c>
      <c r="GS654" s="343"/>
      <c r="GT654" s="84" t="s">
        <v>2162</v>
      </c>
      <c r="GU654" s="84" t="s">
        <v>2163</v>
      </c>
      <c r="GV654" s="84" t="s">
        <v>9</v>
      </c>
      <c r="GW654" s="84" t="s">
        <v>2164</v>
      </c>
      <c r="GX654" s="84" t="s">
        <v>2148</v>
      </c>
      <c r="GY654"/>
      <c r="GZ654"/>
      <c r="HA654" s="97"/>
      <c r="HC654" s="84" t="str">
        <f ca="1">IFERROR(INDIRECT("'[2021_Ignition_Tracker_QC_File_20210520.xlsm]Ignition Tracker'!"&amp;ADDRESS(MATCH($A654,'[3]Ignition Tracker'!$A:$A,0),MATCH(HC$1,'[3]Ignition Tracker'!$1:$1,0))),"")</f>
        <v/>
      </c>
    </row>
    <row r="655" spans="1:211" s="84" customFormat="1" ht="58" x14ac:dyDescent="0.35">
      <c r="A655" s="137">
        <v>39</v>
      </c>
      <c r="B655" s="343"/>
      <c r="C655" s="84" t="s">
        <v>1412</v>
      </c>
      <c r="D655" s="124">
        <v>44256</v>
      </c>
      <c r="E655" s="124">
        <v>44272</v>
      </c>
      <c r="F655" s="343"/>
      <c r="G655" s="125" t="s">
        <v>2165</v>
      </c>
      <c r="H655" s="97" t="s">
        <v>1375</v>
      </c>
      <c r="I655" s="126" t="s">
        <v>25</v>
      </c>
      <c r="J655" s="343"/>
      <c r="K655" s="355"/>
      <c r="L655" s="127">
        <v>44256</v>
      </c>
      <c r="M655" s="360"/>
      <c r="N655" s="267" t="s">
        <v>19660</v>
      </c>
      <c r="O655" s="354"/>
      <c r="P655" s="354"/>
      <c r="Q655" s="127"/>
      <c r="R655" s="127"/>
      <c r="S655" s="127"/>
      <c r="T655" s="126"/>
      <c r="U655" s="124"/>
      <c r="V655" s="124"/>
      <c r="W655" s="126"/>
      <c r="X655" s="362"/>
      <c r="Y655" s="362"/>
      <c r="Z655" s="126"/>
      <c r="AA655" s="126"/>
      <c r="AB655" s="124"/>
      <c r="AC655" s="124"/>
      <c r="AD655" s="362"/>
      <c r="AE655" s="362"/>
      <c r="AF655" s="363"/>
      <c r="AG655" s="363"/>
      <c r="AH655" s="97" t="s">
        <v>1375</v>
      </c>
      <c r="AI655" s="124">
        <v>44214</v>
      </c>
      <c r="AJ655" s="252">
        <v>0.34166666666666662</v>
      </c>
      <c r="AK655" s="124">
        <v>44214</v>
      </c>
      <c r="AL655" s="252">
        <v>0.40833333333333338</v>
      </c>
      <c r="AM655" s="85" t="s">
        <v>28</v>
      </c>
      <c r="AN655" s="85" t="s">
        <v>26</v>
      </c>
      <c r="AO655" s="85" t="s">
        <v>26</v>
      </c>
      <c r="AP655" s="85" t="s">
        <v>2256</v>
      </c>
      <c r="AQ655" s="85" t="s">
        <v>3625</v>
      </c>
      <c r="AR655" s="85"/>
      <c r="AS655" s="335" t="s">
        <v>3626</v>
      </c>
      <c r="AT655" s="335" t="s">
        <v>3627</v>
      </c>
      <c r="AU655" s="85"/>
      <c r="AV655" s="85"/>
      <c r="AW655" s="85" t="s">
        <v>12771</v>
      </c>
      <c r="AX655" s="97" t="s">
        <v>1375</v>
      </c>
      <c r="AY655" s="85" t="s">
        <v>25</v>
      </c>
      <c r="AZ655" s="85" t="s">
        <v>25</v>
      </c>
      <c r="BA655" s="85" t="s">
        <v>25</v>
      </c>
      <c r="BB655" s="85" t="s">
        <v>25</v>
      </c>
      <c r="BC655" s="355"/>
      <c r="BD655" s="85" t="s">
        <v>27</v>
      </c>
      <c r="BE655" s="85" t="s">
        <v>4</v>
      </c>
      <c r="BF655" s="85" t="s">
        <v>34</v>
      </c>
      <c r="BG655" s="85" t="s">
        <v>34</v>
      </c>
      <c r="BH655" s="304" t="s">
        <v>18051</v>
      </c>
      <c r="BI655" s="355"/>
      <c r="BM655" s="123" t="s">
        <v>4</v>
      </c>
      <c r="BN655" s="123" t="s">
        <v>1380</v>
      </c>
      <c r="BO655" s="123" t="s">
        <v>1381</v>
      </c>
      <c r="BP655" s="123" t="s">
        <v>25</v>
      </c>
      <c r="BQ655" s="4" t="s">
        <v>8</v>
      </c>
      <c r="BR655" s="123" t="s">
        <v>1614</v>
      </c>
      <c r="BS655" s="123" t="s">
        <v>1563</v>
      </c>
      <c r="BT655" t="s">
        <v>3622</v>
      </c>
      <c r="BU655" t="s">
        <v>3628</v>
      </c>
      <c r="BV655" s="96" t="s">
        <v>1375</v>
      </c>
      <c r="BW655" s="85" t="s">
        <v>44</v>
      </c>
      <c r="BX655" s="372"/>
      <c r="BY655" s="372"/>
      <c r="BZ655" s="129" t="s">
        <v>175</v>
      </c>
      <c r="CA655" t="s">
        <v>2257</v>
      </c>
      <c r="CB655">
        <v>12000</v>
      </c>
      <c r="CC655" s="126"/>
      <c r="CD655" s="84" t="s">
        <v>1368</v>
      </c>
      <c r="CE655" s="123" t="s">
        <v>1444</v>
      </c>
      <c r="CG655" s="126"/>
      <c r="CH655" s="123">
        <v>520</v>
      </c>
      <c r="CI655" s="126"/>
      <c r="CJ655" s="85" t="s">
        <v>26</v>
      </c>
      <c r="CK655" s="85" t="s">
        <v>26</v>
      </c>
      <c r="CL655" s="85"/>
      <c r="CM655" s="85"/>
      <c r="CN655" s="96" t="s">
        <v>2138</v>
      </c>
      <c r="CO655" s="155">
        <v>37.125104</v>
      </c>
      <c r="CP655" s="155">
        <v>-121.938282</v>
      </c>
      <c r="CQ655" s="285">
        <v>44222</v>
      </c>
      <c r="CR655" s="155" t="s">
        <v>17211</v>
      </c>
      <c r="CS655" s="378"/>
      <c r="CT655" s="155"/>
      <c r="CU655" s="155"/>
      <c r="CV655" s="155"/>
      <c r="CW655" s="155"/>
      <c r="CX655" s="155"/>
      <c r="CY655" s="155"/>
      <c r="CZ655" s="155"/>
      <c r="DA655" s="155"/>
      <c r="DB655" s="155"/>
      <c r="DC655" s="155"/>
      <c r="DD655" s="155"/>
      <c r="DE655" s="155"/>
      <c r="DF655" s="155"/>
      <c r="DG655" s="155"/>
      <c r="DH655" s="284" t="s">
        <v>1375</v>
      </c>
      <c r="DI655" s="146" t="s">
        <v>2095</v>
      </c>
      <c r="DJ655" s="148" t="s">
        <v>2169</v>
      </c>
      <c r="DK655" s="130" t="s">
        <v>2166</v>
      </c>
      <c r="DL655" s="127" t="s">
        <v>2134</v>
      </c>
      <c r="DM655" s="84" t="s">
        <v>2167</v>
      </c>
      <c r="DN655" s="84" t="s">
        <v>2168</v>
      </c>
      <c r="DO655" s="343"/>
      <c r="DP655" s="343"/>
      <c r="DQ655" s="84" t="s">
        <v>2170</v>
      </c>
      <c r="DR655" s="343"/>
      <c r="DS655" s="343"/>
      <c r="DT655" s="343"/>
      <c r="DU655" s="343"/>
      <c r="DV655" s="84">
        <v>82021106</v>
      </c>
      <c r="DW655" s="84" t="s">
        <v>2171</v>
      </c>
      <c r="DX655" s="84">
        <v>9002</v>
      </c>
      <c r="DZ655" s="355"/>
      <c r="EA655" s="84" t="s">
        <v>25</v>
      </c>
      <c r="ED655" s="343"/>
      <c r="EE655" s="343"/>
      <c r="EF655" s="343"/>
      <c r="EG655" s="355"/>
      <c r="EH655" s="355"/>
      <c r="EI655" s="126"/>
      <c r="EJ655" s="84" t="s">
        <v>26</v>
      </c>
      <c r="EK655" s="84" t="s">
        <v>25</v>
      </c>
      <c r="EM655" s="84" t="s">
        <v>2142</v>
      </c>
      <c r="EO655" s="84" t="s">
        <v>1862</v>
      </c>
      <c r="EP655" s="343"/>
      <c r="EQ655" s="84" t="s">
        <v>2143</v>
      </c>
      <c r="ES655" s="84" t="s">
        <v>4</v>
      </c>
      <c r="ET655" s="343"/>
      <c r="EU655" s="84" t="s">
        <v>115</v>
      </c>
      <c r="EV655" s="343"/>
      <c r="EW655" s="84" t="s">
        <v>1370</v>
      </c>
      <c r="EX655" s="343"/>
      <c r="EY655" s="84" t="s">
        <v>8</v>
      </c>
      <c r="FA655" s="84" t="s">
        <v>26</v>
      </c>
      <c r="FB655" s="343"/>
      <c r="FD655" s="343"/>
      <c r="FE655" s="84" t="s">
        <v>1864</v>
      </c>
      <c r="FF655" s="84" t="s">
        <v>1865</v>
      </c>
      <c r="FG655" s="84" t="s">
        <v>26</v>
      </c>
      <c r="FH655" s="96" t="s">
        <v>1375</v>
      </c>
      <c r="FL655"/>
      <c r="FV655"/>
      <c r="GC655" s="343"/>
      <c r="GD655" s="343"/>
      <c r="GE655" s="343"/>
      <c r="GF655" s="355"/>
      <c r="GG655" s="355"/>
      <c r="GH655" s="331"/>
      <c r="GO655" s="343"/>
      <c r="GQ655" s="343"/>
      <c r="GS655" s="343"/>
      <c r="GY655"/>
      <c r="GZ655"/>
      <c r="HA655" s="97"/>
    </row>
    <row r="656" spans="1:211" s="84" customFormat="1" x14ac:dyDescent="0.35">
      <c r="A656" s="137">
        <v>38</v>
      </c>
      <c r="B656" s="343"/>
      <c r="C656" s="84" t="s">
        <v>1412</v>
      </c>
      <c r="D656" s="124">
        <v>44215</v>
      </c>
      <c r="E656" s="124">
        <v>44215</v>
      </c>
      <c r="F656" s="343"/>
      <c r="G656" s="125" t="s">
        <v>2172</v>
      </c>
      <c r="H656" s="97" t="s">
        <v>1375</v>
      </c>
      <c r="I656" s="126"/>
      <c r="J656" s="343"/>
      <c r="K656" s="355"/>
      <c r="L656" s="127"/>
      <c r="M656" s="360"/>
      <c r="N656" s="267" t="s">
        <v>19657</v>
      </c>
      <c r="O656" s="354"/>
      <c r="P656" s="354"/>
      <c r="Q656" s="127"/>
      <c r="R656" s="127"/>
      <c r="S656" s="127"/>
      <c r="T656" s="126"/>
      <c r="U656" s="124"/>
      <c r="V656" s="124"/>
      <c r="W656" s="126"/>
      <c r="X656" s="362"/>
      <c r="Y656" s="362"/>
      <c r="Z656" s="126"/>
      <c r="AA656" s="126"/>
      <c r="AB656" s="124"/>
      <c r="AC656" s="124"/>
      <c r="AD656" s="362"/>
      <c r="AE656" s="362"/>
      <c r="AF656" s="363"/>
      <c r="AG656" s="363"/>
      <c r="AH656" s="97" t="s">
        <v>1375</v>
      </c>
      <c r="AI656" s="124">
        <v>44214</v>
      </c>
      <c r="AJ656" s="252" t="s">
        <v>2173</v>
      </c>
      <c r="AK656" s="124">
        <v>44214</v>
      </c>
      <c r="AL656" s="252" t="s">
        <v>2173</v>
      </c>
      <c r="AM656" s="85" t="s">
        <v>28</v>
      </c>
      <c r="AN656" s="85" t="s">
        <v>26</v>
      </c>
      <c r="AO656" s="85" t="s">
        <v>25</v>
      </c>
      <c r="AP656" s="85" t="s">
        <v>2174</v>
      </c>
      <c r="AQ656" s="85" t="s">
        <v>2175</v>
      </c>
      <c r="AR656" s="85"/>
      <c r="AS656" s="335" t="s">
        <v>2176</v>
      </c>
      <c r="AT656" s="335"/>
      <c r="AU656" s="85"/>
      <c r="AV656" s="85"/>
      <c r="AW656" s="85"/>
      <c r="AX656" s="97" t="s">
        <v>1375</v>
      </c>
      <c r="AY656" s="85" t="s">
        <v>26</v>
      </c>
      <c r="AZ656" s="85" t="s">
        <v>26</v>
      </c>
      <c r="BA656" s="85" t="s">
        <v>26</v>
      </c>
      <c r="BB656" s="85" t="s">
        <v>26</v>
      </c>
      <c r="BC656" s="355"/>
      <c r="BD656" s="85" t="s">
        <v>33</v>
      </c>
      <c r="BE656" s="85" t="s">
        <v>4</v>
      </c>
      <c r="BF656" s="85"/>
      <c r="BG656" s="85"/>
      <c r="BH656" s="304" t="s">
        <v>18051</v>
      </c>
      <c r="BI656" s="355"/>
      <c r="BM656" s="123" t="s">
        <v>32</v>
      </c>
      <c r="BN656" s="123"/>
      <c r="BO656" s="123"/>
      <c r="BP656" s="123"/>
      <c r="BQ656" s="4" t="s">
        <v>8</v>
      </c>
      <c r="BR656" s="123"/>
      <c r="BS656" s="123"/>
      <c r="BT656"/>
      <c r="BU656"/>
      <c r="BV656" s="96" t="s">
        <v>1375</v>
      </c>
      <c r="BW656" s="85" t="s">
        <v>1404</v>
      </c>
      <c r="BX656" s="372"/>
      <c r="BY656" s="372"/>
      <c r="BZ656" s="129" t="s">
        <v>80</v>
      </c>
      <c r="CA656" t="s">
        <v>2177</v>
      </c>
      <c r="CB656">
        <v>21000</v>
      </c>
      <c r="CC656" s="126"/>
      <c r="CD656" s="84" t="s">
        <v>1368</v>
      </c>
      <c r="CE656" s="123" t="s">
        <v>1444</v>
      </c>
      <c r="CG656" s="126"/>
      <c r="CH656" s="123"/>
      <c r="CI656" s="126"/>
      <c r="CJ656" s="85" t="s">
        <v>26</v>
      </c>
      <c r="CK656" s="85" t="s">
        <v>26</v>
      </c>
      <c r="CL656" s="85"/>
      <c r="CM656" s="85"/>
      <c r="CN656" s="96" t="s">
        <v>2138</v>
      </c>
      <c r="CO656" s="155"/>
      <c r="CP656" s="155"/>
      <c r="CQ656" s="285"/>
      <c r="CR656" s="155"/>
      <c r="CS656" s="378"/>
      <c r="CT656" s="155"/>
      <c r="CU656" s="155"/>
      <c r="CV656" s="155"/>
      <c r="CW656" s="155"/>
      <c r="CX656" s="155"/>
      <c r="CY656" s="155"/>
      <c r="CZ656" s="155"/>
      <c r="DA656" s="155"/>
      <c r="DB656" s="155"/>
      <c r="DC656" s="155"/>
      <c r="DD656" s="155"/>
      <c r="DE656" s="155"/>
      <c r="DF656" s="155"/>
      <c r="DG656" s="155"/>
      <c r="DH656" s="284" t="s">
        <v>1375</v>
      </c>
      <c r="DI656" s="146" t="s">
        <v>122</v>
      </c>
      <c r="DJ656" s="148" t="s">
        <v>2178</v>
      </c>
      <c r="DK656" s="130" t="s">
        <v>2173</v>
      </c>
      <c r="DL656" s="127" t="s">
        <v>2134</v>
      </c>
      <c r="DM656" s="84" t="s">
        <v>2174</v>
      </c>
      <c r="DN656" s="84" t="s">
        <v>2176</v>
      </c>
      <c r="DO656" s="343"/>
      <c r="DP656" s="343"/>
      <c r="DQ656" s="84" t="s">
        <v>2152</v>
      </c>
      <c r="DR656" s="343"/>
      <c r="DS656" s="343"/>
      <c r="DT656" s="343"/>
      <c r="DU656" s="343"/>
      <c r="DV656" s="84">
        <v>63642105</v>
      </c>
      <c r="DW656" s="84" t="s">
        <v>2179</v>
      </c>
      <c r="DX656" s="84">
        <v>9310</v>
      </c>
      <c r="DZ656" s="355"/>
      <c r="EA656" s="84" t="s">
        <v>25</v>
      </c>
      <c r="ED656" s="343"/>
      <c r="EE656" s="343"/>
      <c r="EF656" s="343"/>
      <c r="EG656" s="355"/>
      <c r="EH656" s="355"/>
      <c r="EI656" s="126"/>
      <c r="EJ656" s="84" t="s">
        <v>26</v>
      </c>
      <c r="EK656" s="84" t="s">
        <v>25</v>
      </c>
      <c r="EM656" s="84" t="s">
        <v>2142</v>
      </c>
      <c r="EO656" s="84" t="s">
        <v>1862</v>
      </c>
      <c r="EP656" s="343"/>
      <c r="EQ656" s="84" t="s">
        <v>2143</v>
      </c>
      <c r="ES656" s="84" t="s">
        <v>6</v>
      </c>
      <c r="ET656" s="343"/>
      <c r="EU656" s="84" t="s">
        <v>114</v>
      </c>
      <c r="EV656" s="343"/>
      <c r="EW656" s="84" t="s">
        <v>1370</v>
      </c>
      <c r="EX656" s="343"/>
      <c r="EY656" s="84" t="s">
        <v>8</v>
      </c>
      <c r="FA656" s="84" t="s">
        <v>26</v>
      </c>
      <c r="FB656" s="343"/>
      <c r="FD656" s="343"/>
      <c r="FG656" s="84" t="s">
        <v>26</v>
      </c>
      <c r="FH656" s="96" t="s">
        <v>1375</v>
      </c>
      <c r="FI656" s="84" t="s">
        <v>1839</v>
      </c>
      <c r="FJ656" s="84" t="s">
        <v>64</v>
      </c>
      <c r="FK656" s="84" t="s">
        <v>80</v>
      </c>
      <c r="FL656" t="s">
        <v>2180</v>
      </c>
      <c r="FM656" s="84" t="s">
        <v>2175</v>
      </c>
      <c r="FN656" s="84" t="s">
        <v>1839</v>
      </c>
      <c r="FO656" s="84" t="s">
        <v>1841</v>
      </c>
      <c r="FP656" s="84" t="s">
        <v>2181</v>
      </c>
      <c r="FQ656" s="84" t="s">
        <v>2182</v>
      </c>
      <c r="FR656" s="84" t="s">
        <v>1869</v>
      </c>
      <c r="FS656" s="84" t="s">
        <v>1870</v>
      </c>
      <c r="FT656" s="84" t="s">
        <v>1845</v>
      </c>
      <c r="FU656" s="84" t="s">
        <v>9</v>
      </c>
      <c r="FV656" t="s">
        <v>2183</v>
      </c>
      <c r="FW656" s="84" t="s">
        <v>1846</v>
      </c>
      <c r="FX656" s="84" t="s">
        <v>1424</v>
      </c>
      <c r="FY656" s="84" t="s">
        <v>2174</v>
      </c>
      <c r="FZ656" s="84" t="s">
        <v>1872</v>
      </c>
      <c r="GA656" s="84" t="s">
        <v>2184</v>
      </c>
      <c r="GB656" s="84" t="s">
        <v>2185</v>
      </c>
      <c r="GC656" s="343"/>
      <c r="GD656" s="343"/>
      <c r="GE656" s="343"/>
      <c r="GF656" s="355"/>
      <c r="GG656" s="355"/>
      <c r="GH656" s="331" t="s">
        <v>1375</v>
      </c>
      <c r="GI656" s="84" t="s">
        <v>9</v>
      </c>
      <c r="GJ656" s="84" t="s">
        <v>1433</v>
      </c>
      <c r="GK656" s="84" t="s">
        <v>1375</v>
      </c>
      <c r="GL656" s="84" t="s">
        <v>9</v>
      </c>
      <c r="GM656" s="84" t="s">
        <v>2003</v>
      </c>
      <c r="GN656" s="84" t="s">
        <v>2186</v>
      </c>
      <c r="GO656" s="343"/>
      <c r="GP656" s="84" t="s">
        <v>1850</v>
      </c>
      <c r="GQ656" s="343"/>
      <c r="GR656" s="84" t="s">
        <v>2187</v>
      </c>
      <c r="GS656" s="343"/>
      <c r="GT656" s="84" t="s">
        <v>2188</v>
      </c>
      <c r="GU656" s="84" t="s">
        <v>2189</v>
      </c>
      <c r="GV656" s="84" t="s">
        <v>9</v>
      </c>
      <c r="GW656" s="84" t="s">
        <v>2190</v>
      </c>
      <c r="GX656" s="84" t="s">
        <v>2175</v>
      </c>
      <c r="GY656"/>
      <c r="GZ656"/>
      <c r="HA656" s="97"/>
    </row>
    <row r="657" spans="1:209" s="84" customFormat="1" ht="29" x14ac:dyDescent="0.35">
      <c r="A657" s="137">
        <v>37</v>
      </c>
      <c r="B657" s="343"/>
      <c r="C657" s="84" t="s">
        <v>1412</v>
      </c>
      <c r="D657" s="124">
        <v>44280</v>
      </c>
      <c r="E657" s="124">
        <v>44280</v>
      </c>
      <c r="F657" s="343"/>
      <c r="G657" s="125" t="s">
        <v>2191</v>
      </c>
      <c r="H657" s="97" t="s">
        <v>1375</v>
      </c>
      <c r="I657" s="126" t="s">
        <v>25</v>
      </c>
      <c r="J657" s="343"/>
      <c r="K657" s="355"/>
      <c r="L657" s="127">
        <v>44274</v>
      </c>
      <c r="M657" s="360"/>
      <c r="N657" s="267" t="s">
        <v>19657</v>
      </c>
      <c r="O657" s="354"/>
      <c r="P657" s="354"/>
      <c r="Q657" s="127"/>
      <c r="R657" s="127"/>
      <c r="S657" s="127"/>
      <c r="T657" s="126"/>
      <c r="U657" s="124"/>
      <c r="V657" s="124"/>
      <c r="W657" s="126"/>
      <c r="X657" s="362"/>
      <c r="Y657" s="362"/>
      <c r="Z657" s="126"/>
      <c r="AA657" s="126"/>
      <c r="AB657" s="124"/>
      <c r="AC657" s="124"/>
      <c r="AD657" s="362"/>
      <c r="AE657" s="362"/>
      <c r="AF657" s="363"/>
      <c r="AG657" s="363"/>
      <c r="AH657" s="97" t="s">
        <v>1375</v>
      </c>
      <c r="AI657" s="124">
        <v>44214</v>
      </c>
      <c r="AJ657" s="252" t="s">
        <v>2192</v>
      </c>
      <c r="AK657" s="124">
        <v>44214</v>
      </c>
      <c r="AL657" s="252">
        <v>0.60416666666666663</v>
      </c>
      <c r="AM657" s="85" t="s">
        <v>28</v>
      </c>
      <c r="AN657" s="85" t="s">
        <v>26</v>
      </c>
      <c r="AO657" s="85" t="s">
        <v>26</v>
      </c>
      <c r="AP657" s="85">
        <v>1212730</v>
      </c>
      <c r="AQ657" s="85" t="s">
        <v>2175</v>
      </c>
      <c r="AR657" s="85"/>
      <c r="AS657" s="335" t="s">
        <v>12749</v>
      </c>
      <c r="AT657" s="335">
        <v>120443872</v>
      </c>
      <c r="AU657" s="85"/>
      <c r="AV657" s="85"/>
      <c r="AW657" s="85" t="s">
        <v>14730</v>
      </c>
      <c r="AX657" s="97" t="s">
        <v>1375</v>
      </c>
      <c r="AY657" s="85" t="s">
        <v>25</v>
      </c>
      <c r="AZ657" s="85" t="s">
        <v>25</v>
      </c>
      <c r="BA657" s="85" t="s">
        <v>25</v>
      </c>
      <c r="BB657" s="85" t="s">
        <v>25</v>
      </c>
      <c r="BC657" s="355"/>
      <c r="BD657" s="85" t="s">
        <v>27</v>
      </c>
      <c r="BE657" s="85" t="s">
        <v>4</v>
      </c>
      <c r="BF657" s="85" t="s">
        <v>34</v>
      </c>
      <c r="BG657" s="85" t="s">
        <v>34</v>
      </c>
      <c r="BH657" s="304" t="s">
        <v>18047</v>
      </c>
      <c r="BI657" s="355"/>
      <c r="BM657" s="123" t="s">
        <v>102</v>
      </c>
      <c r="BN657" s="123" t="s">
        <v>1378</v>
      </c>
      <c r="BO657" s="123" t="s">
        <v>1398</v>
      </c>
      <c r="BP657" s="123" t="s">
        <v>25</v>
      </c>
      <c r="BQ657" s="4" t="s">
        <v>8</v>
      </c>
      <c r="BR657" s="123" t="s">
        <v>1614</v>
      </c>
      <c r="BS657" s="123" t="s">
        <v>1563</v>
      </c>
      <c r="BT657" t="s">
        <v>13354</v>
      </c>
      <c r="BU657" t="s">
        <v>12750</v>
      </c>
      <c r="BV657" s="96" t="s">
        <v>1375</v>
      </c>
      <c r="BW657" s="85" t="s">
        <v>1404</v>
      </c>
      <c r="BX657" s="372"/>
      <c r="BY657" s="372"/>
      <c r="BZ657" s="129" t="s">
        <v>80</v>
      </c>
      <c r="CA657" t="s">
        <v>2177</v>
      </c>
      <c r="CB657">
        <v>21000</v>
      </c>
      <c r="CC657" s="126"/>
      <c r="CD657" s="84" t="s">
        <v>1368</v>
      </c>
      <c r="CE657" s="123" t="s">
        <v>1444</v>
      </c>
      <c r="CG657" s="126"/>
      <c r="CH657" s="123"/>
      <c r="CI657" s="126"/>
      <c r="CJ657" s="85" t="s">
        <v>26</v>
      </c>
      <c r="CK657" s="85" t="s">
        <v>26</v>
      </c>
      <c r="CL657" s="85"/>
      <c r="CM657" s="85"/>
      <c r="CN657" s="96" t="s">
        <v>2138</v>
      </c>
      <c r="CO657" s="155"/>
      <c r="CP657" s="155"/>
      <c r="CQ657" s="285"/>
      <c r="CR657" s="155"/>
      <c r="CS657" s="378"/>
      <c r="CT657" s="155"/>
      <c r="CU657" s="155"/>
      <c r="CV657" s="155"/>
      <c r="CW657" s="155"/>
      <c r="CX657" s="155"/>
      <c r="CY657" s="155"/>
      <c r="CZ657" s="155"/>
      <c r="DA657" s="155"/>
      <c r="DB657" s="155"/>
      <c r="DC657" s="155"/>
      <c r="DD657" s="155"/>
      <c r="DE657" s="155"/>
      <c r="DF657" s="155"/>
      <c r="DG657" s="155"/>
      <c r="DH657" s="284" t="s">
        <v>1375</v>
      </c>
      <c r="DI657" s="146" t="s">
        <v>122</v>
      </c>
      <c r="DJ657" s="148" t="s">
        <v>2178</v>
      </c>
      <c r="DK657" s="130" t="s">
        <v>2192</v>
      </c>
      <c r="DL657" s="127" t="s">
        <v>2134</v>
      </c>
      <c r="DM657" s="84" t="s">
        <v>2174</v>
      </c>
      <c r="DN657" s="84" t="s">
        <v>2193</v>
      </c>
      <c r="DO657" s="343"/>
      <c r="DP657" s="343"/>
      <c r="DQ657" s="84" t="s">
        <v>2152</v>
      </c>
      <c r="DR657" s="343"/>
      <c r="DS657" s="343"/>
      <c r="DT657" s="343"/>
      <c r="DU657" s="343"/>
      <c r="DV657" s="84">
        <v>63642105</v>
      </c>
      <c r="DW657" s="84" t="s">
        <v>2194</v>
      </c>
      <c r="DX657" s="84">
        <v>9260</v>
      </c>
      <c r="DZ657" s="355"/>
      <c r="EA657" s="84" t="s">
        <v>25</v>
      </c>
      <c r="EB657" s="84">
        <v>3</v>
      </c>
      <c r="EC657" s="84" t="s">
        <v>1887</v>
      </c>
      <c r="ED657" s="343"/>
      <c r="EE657" s="343"/>
      <c r="EF657" s="343"/>
      <c r="EG657" s="355"/>
      <c r="EH657" s="355"/>
      <c r="EI657" s="126"/>
      <c r="EJ657" s="84" t="s">
        <v>26</v>
      </c>
      <c r="EK657" s="84" t="s">
        <v>25</v>
      </c>
      <c r="EM657" s="84" t="s">
        <v>2142</v>
      </c>
      <c r="EO657" s="84" t="s">
        <v>1862</v>
      </c>
      <c r="EP657" s="343"/>
      <c r="EQ657" s="84" t="s">
        <v>2113</v>
      </c>
      <c r="ES657" s="84" t="s">
        <v>1888</v>
      </c>
      <c r="ET657" s="343"/>
      <c r="EU657" s="84" t="s">
        <v>115</v>
      </c>
      <c r="EV657" s="343"/>
      <c r="EW657" s="84" t="s">
        <v>1370</v>
      </c>
      <c r="EX657" s="343"/>
      <c r="EY657" s="84" t="s">
        <v>8</v>
      </c>
      <c r="FA657" s="84" t="s">
        <v>26</v>
      </c>
      <c r="FB657" s="343"/>
      <c r="FD657" s="343"/>
      <c r="FE657" s="84" t="s">
        <v>2023</v>
      </c>
      <c r="FF657" s="84" t="s">
        <v>1865</v>
      </c>
      <c r="FG657" s="84" t="s">
        <v>26</v>
      </c>
      <c r="FH657" s="96" t="s">
        <v>1375</v>
      </c>
      <c r="FI657" s="84" t="s">
        <v>1839</v>
      </c>
      <c r="FJ657" s="84" t="s">
        <v>64</v>
      </c>
      <c r="FK657" s="84" t="s">
        <v>80</v>
      </c>
      <c r="FL657" t="s">
        <v>2180</v>
      </c>
      <c r="FM657" s="84" t="s">
        <v>2175</v>
      </c>
      <c r="FN657" s="84" t="s">
        <v>1839</v>
      </c>
      <c r="FO657" s="84" t="s">
        <v>1841</v>
      </c>
      <c r="FP657" s="84" t="s">
        <v>2181</v>
      </c>
      <c r="FQ657" s="84" t="s">
        <v>2182</v>
      </c>
      <c r="FR657" s="84" t="s">
        <v>1869</v>
      </c>
      <c r="FS657" s="84" t="s">
        <v>1870</v>
      </c>
      <c r="FT657" s="84" t="s">
        <v>1845</v>
      </c>
      <c r="FU657" s="84" t="s">
        <v>9</v>
      </c>
      <c r="FV657" t="s">
        <v>2183</v>
      </c>
      <c r="FW657" s="84" t="s">
        <v>1846</v>
      </c>
      <c r="FX657" s="84" t="s">
        <v>1424</v>
      </c>
      <c r="FY657" s="84" t="s">
        <v>2174</v>
      </c>
      <c r="FZ657" s="84" t="s">
        <v>1872</v>
      </c>
      <c r="GA657" s="84" t="s">
        <v>2184</v>
      </c>
      <c r="GB657" s="84" t="s">
        <v>2185</v>
      </c>
      <c r="GC657" s="343"/>
      <c r="GD657" s="343"/>
      <c r="GE657" s="343"/>
      <c r="GF657" s="355"/>
      <c r="GG657" s="355"/>
      <c r="GH657" s="331" t="s">
        <v>1375</v>
      </c>
      <c r="GI657" s="84" t="s">
        <v>9</v>
      </c>
      <c r="GJ657" s="84" t="s">
        <v>1433</v>
      </c>
      <c r="GK657" s="84" t="s">
        <v>1375</v>
      </c>
      <c r="GL657" s="84" t="s">
        <v>9</v>
      </c>
      <c r="GM657" s="84" t="s">
        <v>2003</v>
      </c>
      <c r="GN657" s="84" t="s">
        <v>2186</v>
      </c>
      <c r="GO657" s="343"/>
      <c r="GP657" s="84" t="s">
        <v>1850</v>
      </c>
      <c r="GQ657" s="343"/>
      <c r="GR657" s="84" t="s">
        <v>2187</v>
      </c>
      <c r="GS657" s="343"/>
      <c r="GT657" s="84" t="s">
        <v>2188</v>
      </c>
      <c r="GU657" s="84" t="s">
        <v>2189</v>
      </c>
      <c r="GV657" s="84" t="s">
        <v>9</v>
      </c>
      <c r="GW657" s="84" t="s">
        <v>2190</v>
      </c>
      <c r="GX657" s="84" t="s">
        <v>2175</v>
      </c>
      <c r="GY657"/>
      <c r="GZ657"/>
      <c r="HA657" s="97"/>
    </row>
    <row r="658" spans="1:209" s="84" customFormat="1" x14ac:dyDescent="0.35">
      <c r="A658" s="137">
        <v>36</v>
      </c>
      <c r="B658" s="343"/>
      <c r="C658" s="84" t="s">
        <v>1412</v>
      </c>
      <c r="D658" s="124">
        <v>44215</v>
      </c>
      <c r="E658" s="124">
        <v>44215</v>
      </c>
      <c r="F658" s="343"/>
      <c r="G658" s="125" t="s">
        <v>2195</v>
      </c>
      <c r="H658" s="97" t="s">
        <v>1375</v>
      </c>
      <c r="I658" s="126"/>
      <c r="J658" s="343"/>
      <c r="K658" s="355"/>
      <c r="L658" s="127"/>
      <c r="M658" s="360"/>
      <c r="N658" s="267" t="s">
        <v>19657</v>
      </c>
      <c r="O658" s="354"/>
      <c r="P658" s="354"/>
      <c r="Q658" s="127"/>
      <c r="R658" s="127"/>
      <c r="S658" s="127"/>
      <c r="T658" s="126"/>
      <c r="U658" s="124"/>
      <c r="V658" s="124"/>
      <c r="W658" s="126"/>
      <c r="X658" s="362"/>
      <c r="Y658" s="362"/>
      <c r="Z658" s="126"/>
      <c r="AA658" s="126"/>
      <c r="AB658" s="124"/>
      <c r="AC658" s="124"/>
      <c r="AD658" s="362"/>
      <c r="AE658" s="362"/>
      <c r="AF658" s="363"/>
      <c r="AG658" s="363"/>
      <c r="AH658" s="97" t="s">
        <v>1375</v>
      </c>
      <c r="AI658" s="124">
        <v>44214</v>
      </c>
      <c r="AJ658" s="252" t="s">
        <v>2196</v>
      </c>
      <c r="AK658" s="124"/>
      <c r="AL658" s="252"/>
      <c r="AM658" s="85" t="s">
        <v>28</v>
      </c>
      <c r="AN658" s="85" t="s">
        <v>26</v>
      </c>
      <c r="AO658" s="85" t="s">
        <v>26</v>
      </c>
      <c r="AP658" s="85"/>
      <c r="AQ658" s="85"/>
      <c r="AR658" s="85"/>
      <c r="AS658" s="335">
        <v>818494390</v>
      </c>
      <c r="AT658" s="335"/>
      <c r="AU658" s="85"/>
      <c r="AV658" s="85"/>
      <c r="AW658" s="85"/>
      <c r="AX658" s="97" t="s">
        <v>1375</v>
      </c>
      <c r="AY658" s="85" t="s">
        <v>26</v>
      </c>
      <c r="AZ658" s="85" t="s">
        <v>26</v>
      </c>
      <c r="BA658" s="85" t="s">
        <v>26</v>
      </c>
      <c r="BB658" s="85" t="s">
        <v>26</v>
      </c>
      <c r="BC658" s="355"/>
      <c r="BD658" s="85" t="s">
        <v>33</v>
      </c>
      <c r="BE658" s="85" t="s">
        <v>13</v>
      </c>
      <c r="BF658" s="85"/>
      <c r="BG658" s="85"/>
      <c r="BH658" s="304" t="s">
        <v>18047</v>
      </c>
      <c r="BI658" s="355"/>
      <c r="BM658" s="123" t="s">
        <v>106</v>
      </c>
      <c r="BN658" s="123"/>
      <c r="BO658" s="123"/>
      <c r="BP658" s="123"/>
      <c r="BQ658" s="4" t="s">
        <v>8</v>
      </c>
      <c r="BR658" s="123"/>
      <c r="BS658" s="123"/>
      <c r="BT658"/>
      <c r="BU658"/>
      <c r="BV658" s="96" t="s">
        <v>1375</v>
      </c>
      <c r="BW658" s="85" t="s">
        <v>1404</v>
      </c>
      <c r="BX658" s="372"/>
      <c r="BY658" s="372"/>
      <c r="BZ658" s="129" t="s">
        <v>418</v>
      </c>
      <c r="CA658" t="s">
        <v>2255</v>
      </c>
      <c r="CB658">
        <v>12000</v>
      </c>
      <c r="CC658" s="126"/>
      <c r="CD658" s="84" t="s">
        <v>1368</v>
      </c>
      <c r="CE658" s="123" t="s">
        <v>1444</v>
      </c>
      <c r="CG658" s="126"/>
      <c r="CH658" s="123"/>
      <c r="CI658" s="126"/>
      <c r="CJ658" s="85" t="s">
        <v>26</v>
      </c>
      <c r="CK658" s="85" t="s">
        <v>26</v>
      </c>
      <c r="CL658" s="85"/>
      <c r="CM658" s="85"/>
      <c r="CN658" s="96" t="s">
        <v>2138</v>
      </c>
      <c r="CO658" s="155"/>
      <c r="CP658" s="155"/>
      <c r="CQ658" s="285"/>
      <c r="CR658" s="155"/>
      <c r="CS658" s="378"/>
      <c r="CT658" s="155"/>
      <c r="CU658" s="155"/>
      <c r="CV658" s="155"/>
      <c r="CW658" s="155"/>
      <c r="CX658" s="155"/>
      <c r="CY658" s="155"/>
      <c r="CZ658" s="155"/>
      <c r="DA658" s="155"/>
      <c r="DB658" s="155"/>
      <c r="DC658" s="155"/>
      <c r="DD658" s="155"/>
      <c r="DE658" s="155"/>
      <c r="DF658" s="155"/>
      <c r="DG658" s="155"/>
      <c r="DH658" s="284" t="s">
        <v>1375</v>
      </c>
      <c r="DI658" s="127" t="s">
        <v>120</v>
      </c>
      <c r="DJ658" s="84" t="s">
        <v>2197</v>
      </c>
      <c r="DK658" s="130" t="s">
        <v>2196</v>
      </c>
      <c r="DL658" s="127" t="s">
        <v>2134</v>
      </c>
      <c r="DN658" s="84">
        <v>818494390</v>
      </c>
      <c r="DO658" s="343"/>
      <c r="DP658" s="343"/>
      <c r="DQ658" s="84" t="s">
        <v>2198</v>
      </c>
      <c r="DR658" s="343"/>
      <c r="DS658" s="343"/>
      <c r="DT658" s="343"/>
      <c r="DU658" s="343"/>
      <c r="DV658" s="84">
        <v>103391101</v>
      </c>
      <c r="DW658" s="84" t="s">
        <v>2199</v>
      </c>
      <c r="DX658" s="84">
        <v>1120</v>
      </c>
      <c r="DZ658" s="355"/>
      <c r="EA658" s="84" t="s">
        <v>25</v>
      </c>
      <c r="EB658" s="84">
        <v>2</v>
      </c>
      <c r="EC658" s="84" t="s">
        <v>1887</v>
      </c>
      <c r="ED658" s="343"/>
      <c r="EE658" s="343"/>
      <c r="EF658" s="343"/>
      <c r="EG658" s="355"/>
      <c r="EH658" s="355"/>
      <c r="EI658" s="126"/>
      <c r="EJ658" s="84" t="s">
        <v>26</v>
      </c>
      <c r="EK658" s="84" t="s">
        <v>26</v>
      </c>
      <c r="EL658" s="84" t="s">
        <v>26</v>
      </c>
      <c r="EM658" s="84" t="s">
        <v>2142</v>
      </c>
      <c r="EO658" s="84" t="s">
        <v>1760</v>
      </c>
      <c r="EP658" s="343"/>
      <c r="EQ658" s="84" t="s">
        <v>2143</v>
      </c>
      <c r="ES658" s="84" t="s">
        <v>1807</v>
      </c>
      <c r="ET658" s="343"/>
      <c r="EU658" s="84" t="s">
        <v>112</v>
      </c>
      <c r="EV658" s="343"/>
      <c r="EW658" s="84" t="s">
        <v>1368</v>
      </c>
      <c r="EX658" s="343"/>
      <c r="EY658" s="84" t="s">
        <v>1807</v>
      </c>
      <c r="EZ658" s="84" t="s">
        <v>56</v>
      </c>
      <c r="FA658" s="84" t="s">
        <v>25</v>
      </c>
      <c r="FB658" s="343"/>
      <c r="FC658" s="84" t="s">
        <v>1816</v>
      </c>
      <c r="FD658" s="343"/>
      <c r="FF658" s="131"/>
      <c r="FH658" s="96" t="s">
        <v>1375</v>
      </c>
      <c r="FL658"/>
      <c r="FV658"/>
      <c r="GC658" s="343"/>
      <c r="GD658" s="343"/>
      <c r="GE658" s="343"/>
      <c r="GF658" s="355"/>
      <c r="GG658" s="355"/>
      <c r="GH658" s="331"/>
      <c r="GO658" s="343"/>
      <c r="GQ658" s="343"/>
      <c r="GS658" s="343"/>
      <c r="GY658"/>
      <c r="GZ658"/>
      <c r="HA658" s="97"/>
    </row>
    <row r="659" spans="1:209" s="84" customFormat="1" x14ac:dyDescent="0.35">
      <c r="A659" s="137">
        <v>35</v>
      </c>
      <c r="B659" s="343"/>
      <c r="C659" s="84" t="s">
        <v>1412</v>
      </c>
      <c r="D659" s="124">
        <v>44215</v>
      </c>
      <c r="E659" s="124">
        <v>44215</v>
      </c>
      <c r="F659" s="343"/>
      <c r="G659" s="125" t="s">
        <v>2200</v>
      </c>
      <c r="H659" s="97" t="s">
        <v>1375</v>
      </c>
      <c r="I659" s="126"/>
      <c r="J659" s="343"/>
      <c r="K659" s="355"/>
      <c r="L659" s="127"/>
      <c r="M659" s="360"/>
      <c r="N659" s="267" t="s">
        <v>19657</v>
      </c>
      <c r="O659" s="354"/>
      <c r="P659" s="354"/>
      <c r="Q659" s="127"/>
      <c r="R659" s="127"/>
      <c r="S659" s="127"/>
      <c r="T659" s="126"/>
      <c r="U659" s="124"/>
      <c r="V659" s="124"/>
      <c r="W659" s="126"/>
      <c r="X659" s="362"/>
      <c r="Y659" s="362"/>
      <c r="Z659" s="126"/>
      <c r="AA659" s="126"/>
      <c r="AB659" s="124"/>
      <c r="AC659" s="124"/>
      <c r="AD659" s="362"/>
      <c r="AE659" s="362"/>
      <c r="AF659" s="363"/>
      <c r="AG659" s="363"/>
      <c r="AH659" s="97" t="s">
        <v>1375</v>
      </c>
      <c r="AI659" s="124">
        <v>44213</v>
      </c>
      <c r="AJ659" s="252" t="s">
        <v>2202</v>
      </c>
      <c r="AK659" s="124"/>
      <c r="AL659" s="252"/>
      <c r="AM659" s="85" t="s">
        <v>28</v>
      </c>
      <c r="AN659" s="85" t="s">
        <v>26</v>
      </c>
      <c r="AO659" s="85" t="s">
        <v>26</v>
      </c>
      <c r="AP659" s="85"/>
      <c r="AQ659" s="85"/>
      <c r="AR659" s="85"/>
      <c r="AS659" s="335">
        <v>7869560487</v>
      </c>
      <c r="AT659" s="335"/>
      <c r="AU659" s="85"/>
      <c r="AV659" s="85"/>
      <c r="AW659" s="85"/>
      <c r="AX659" s="97" t="s">
        <v>1375</v>
      </c>
      <c r="AY659" s="85" t="s">
        <v>26</v>
      </c>
      <c r="AZ659" s="85" t="s">
        <v>26</v>
      </c>
      <c r="BA659" s="85" t="s">
        <v>26</v>
      </c>
      <c r="BB659" s="85" t="s">
        <v>26</v>
      </c>
      <c r="BC659" s="355"/>
      <c r="BD659" s="85" t="s">
        <v>33</v>
      </c>
      <c r="BE659" s="85" t="s">
        <v>16</v>
      </c>
      <c r="BF659" s="85"/>
      <c r="BG659" s="85"/>
      <c r="BH659" s="304" t="s">
        <v>18049</v>
      </c>
      <c r="BI659" s="355"/>
      <c r="BM659" s="123" t="s">
        <v>106</v>
      </c>
      <c r="BN659" s="123"/>
      <c r="BO659" s="123"/>
      <c r="BP659" s="123"/>
      <c r="BQ659" s="4" t="s">
        <v>1372</v>
      </c>
      <c r="BR659" s="123"/>
      <c r="BS659" s="123"/>
      <c r="BT659"/>
      <c r="BU659"/>
      <c r="BV659" s="96" t="s">
        <v>1375</v>
      </c>
      <c r="BW659" s="85" t="s">
        <v>1404</v>
      </c>
      <c r="BX659" s="372"/>
      <c r="BY659" s="372"/>
      <c r="BZ659" s="129" t="s">
        <v>175</v>
      </c>
      <c r="CA659" t="s">
        <v>2254</v>
      </c>
      <c r="CB659">
        <v>21000</v>
      </c>
      <c r="CC659" s="126"/>
      <c r="CD659" s="84" t="s">
        <v>1499</v>
      </c>
      <c r="CE659" s="123" t="s">
        <v>17</v>
      </c>
      <c r="CG659" s="126"/>
      <c r="CH659" s="123"/>
      <c r="CI659" s="126"/>
      <c r="CJ659" s="85" t="s">
        <v>26</v>
      </c>
      <c r="CK659" s="85" t="s">
        <v>26</v>
      </c>
      <c r="CL659" s="85"/>
      <c r="CM659" s="85"/>
      <c r="CN659" s="96" t="s">
        <v>2138</v>
      </c>
      <c r="CO659" s="155"/>
      <c r="CP659" s="155"/>
      <c r="CQ659" s="285"/>
      <c r="CR659" s="155"/>
      <c r="CS659" s="378"/>
      <c r="CT659" s="155"/>
      <c r="CU659" s="155"/>
      <c r="CV659" s="155"/>
      <c r="CW659" s="155"/>
      <c r="CX659" s="155"/>
      <c r="CY659" s="155"/>
      <c r="CZ659" s="155"/>
      <c r="DA659" s="155"/>
      <c r="DB659" s="155"/>
      <c r="DC659" s="155"/>
      <c r="DD659" s="155"/>
      <c r="DE659" s="155"/>
      <c r="DF659" s="155"/>
      <c r="DG659" s="155"/>
      <c r="DH659" s="284" t="s">
        <v>1375</v>
      </c>
      <c r="DI659" s="127" t="s">
        <v>131</v>
      </c>
      <c r="DJ659" s="84" t="s">
        <v>2203</v>
      </c>
      <c r="DK659" s="130" t="s">
        <v>2202</v>
      </c>
      <c r="DL659" s="127" t="s">
        <v>2201</v>
      </c>
      <c r="DN659" s="84">
        <v>7869560487</v>
      </c>
      <c r="DO659" s="343"/>
      <c r="DP659" s="343"/>
      <c r="DQ659" s="84" t="s">
        <v>2204</v>
      </c>
      <c r="DR659" s="343"/>
      <c r="DS659" s="343"/>
      <c r="DT659" s="343"/>
      <c r="DU659" s="343"/>
      <c r="DV659" s="84">
        <v>83242110</v>
      </c>
      <c r="DW659" s="84" t="s">
        <v>2205</v>
      </c>
      <c r="DX659" s="84">
        <v>1120</v>
      </c>
      <c r="DZ659" s="355"/>
      <c r="EA659" s="84" t="s">
        <v>25</v>
      </c>
      <c r="ED659" s="343"/>
      <c r="EE659" s="343"/>
      <c r="EF659" s="343"/>
      <c r="EG659" s="355"/>
      <c r="EH659" s="355"/>
      <c r="EI659" s="126"/>
      <c r="EJ659" s="84" t="s">
        <v>26</v>
      </c>
      <c r="EK659" s="84" t="s">
        <v>25</v>
      </c>
      <c r="EL659" s="84" t="s">
        <v>26</v>
      </c>
      <c r="EM659" s="84" t="s">
        <v>1759</v>
      </c>
      <c r="EO659" s="84" t="s">
        <v>1760</v>
      </c>
      <c r="EP659" s="343"/>
      <c r="EQ659" s="84" t="s">
        <v>1761</v>
      </c>
      <c r="ES659" s="84" t="s">
        <v>6</v>
      </c>
      <c r="ET659" s="343"/>
      <c r="EU659" s="84" t="s">
        <v>112</v>
      </c>
      <c r="EV659" s="343"/>
      <c r="EW659" s="84" t="s">
        <v>1370</v>
      </c>
      <c r="EX659" s="343"/>
      <c r="EY659" s="84" t="s">
        <v>1372</v>
      </c>
      <c r="FA659" s="84" t="s">
        <v>26</v>
      </c>
      <c r="FB659" s="343"/>
      <c r="FD659" s="343"/>
      <c r="FH659" s="96" t="s">
        <v>1375</v>
      </c>
      <c r="FL659"/>
      <c r="FV659"/>
      <c r="GC659" s="343"/>
      <c r="GD659" s="343"/>
      <c r="GE659" s="343"/>
      <c r="GF659" s="355"/>
      <c r="GG659" s="355"/>
      <c r="GH659" s="331"/>
      <c r="GO659" s="343"/>
      <c r="GQ659" s="343"/>
      <c r="GS659" s="343"/>
      <c r="GY659"/>
      <c r="GZ659"/>
      <c r="HA659" s="97"/>
    </row>
    <row r="660" spans="1:209" s="84" customFormat="1" x14ac:dyDescent="0.35">
      <c r="A660" s="137">
        <v>34</v>
      </c>
      <c r="B660" s="343"/>
      <c r="C660" s="84" t="s">
        <v>1412</v>
      </c>
      <c r="D660" s="124">
        <v>44215</v>
      </c>
      <c r="E660" s="124">
        <v>44215</v>
      </c>
      <c r="F660" s="343"/>
      <c r="G660" s="125" t="s">
        <v>2206</v>
      </c>
      <c r="H660" s="97" t="s">
        <v>1375</v>
      </c>
      <c r="I660" s="126"/>
      <c r="J660" s="343"/>
      <c r="K660" s="355"/>
      <c r="L660" s="127"/>
      <c r="M660" s="360"/>
      <c r="N660" s="267" t="s">
        <v>19657</v>
      </c>
      <c r="O660" s="354"/>
      <c r="P660" s="354"/>
      <c r="Q660" s="127"/>
      <c r="R660" s="127"/>
      <c r="S660" s="127"/>
      <c r="T660" s="126"/>
      <c r="U660" s="124"/>
      <c r="V660" s="124"/>
      <c r="W660" s="126"/>
      <c r="X660" s="362"/>
      <c r="Y660" s="362"/>
      <c r="Z660" s="126"/>
      <c r="AA660" s="126"/>
      <c r="AB660" s="124"/>
      <c r="AC660" s="124"/>
      <c r="AD660" s="362"/>
      <c r="AE660" s="362"/>
      <c r="AF660" s="363"/>
      <c r="AG660" s="363"/>
      <c r="AH660" s="97" t="s">
        <v>1375</v>
      </c>
      <c r="AI660" s="124">
        <v>44213</v>
      </c>
      <c r="AJ660" s="252" t="s">
        <v>2207</v>
      </c>
      <c r="AK660" s="124"/>
      <c r="AL660" s="252"/>
      <c r="AM660" s="85" t="s">
        <v>28</v>
      </c>
      <c r="AN660" s="85" t="s">
        <v>26</v>
      </c>
      <c r="AO660" s="85" t="s">
        <v>26</v>
      </c>
      <c r="AP660" s="85"/>
      <c r="AQ660" s="85"/>
      <c r="AR660" s="85"/>
      <c r="AS660" s="335">
        <v>1221127195</v>
      </c>
      <c r="AT660" s="335"/>
      <c r="AU660" s="85"/>
      <c r="AV660" s="85"/>
      <c r="AW660" s="85"/>
      <c r="AX660" s="97" t="s">
        <v>1375</v>
      </c>
      <c r="AY660" s="85" t="s">
        <v>26</v>
      </c>
      <c r="AZ660" s="85" t="s">
        <v>26</v>
      </c>
      <c r="BA660" s="85" t="s">
        <v>26</v>
      </c>
      <c r="BB660" s="85" t="s">
        <v>26</v>
      </c>
      <c r="BC660" s="355"/>
      <c r="BD660" s="85" t="s">
        <v>33</v>
      </c>
      <c r="BE660" s="85" t="s">
        <v>16</v>
      </c>
      <c r="BF660" s="85"/>
      <c r="BG660" s="85"/>
      <c r="BH660" s="304" t="s">
        <v>18050</v>
      </c>
      <c r="BI660" s="355"/>
      <c r="BM660" s="123" t="s">
        <v>106</v>
      </c>
      <c r="BN660" s="123"/>
      <c r="BO660" s="123"/>
      <c r="BP660" s="123"/>
      <c r="BQ660" s="4" t="s">
        <v>1371</v>
      </c>
      <c r="BR660" s="123"/>
      <c r="BS660" s="123"/>
      <c r="BT660"/>
      <c r="BU660"/>
      <c r="BV660" s="96" t="s">
        <v>1375</v>
      </c>
      <c r="BW660" s="85" t="s">
        <v>1404</v>
      </c>
      <c r="BX660" s="372"/>
      <c r="BY660" s="372"/>
      <c r="BZ660" s="129" t="s">
        <v>65</v>
      </c>
      <c r="CA660" t="s">
        <v>2253</v>
      </c>
      <c r="CB660">
        <v>12000</v>
      </c>
      <c r="CC660" s="126"/>
      <c r="CD660" s="84" t="s">
        <v>2252</v>
      </c>
      <c r="CE660" s="123" t="s">
        <v>17</v>
      </c>
      <c r="CG660" s="126"/>
      <c r="CH660" s="123">
        <v>330</v>
      </c>
      <c r="CI660" s="126"/>
      <c r="CJ660" s="85" t="s">
        <v>26</v>
      </c>
      <c r="CK660" s="85" t="s">
        <v>26</v>
      </c>
      <c r="CL660" s="85"/>
      <c r="CM660" s="85"/>
      <c r="CN660" s="96" t="s">
        <v>2138</v>
      </c>
      <c r="CO660" s="155"/>
      <c r="CP660" s="155"/>
      <c r="CQ660" s="285"/>
      <c r="CR660" s="155"/>
      <c r="CS660" s="378"/>
      <c r="CT660" s="155"/>
      <c r="CU660" s="155"/>
      <c r="CV660" s="155"/>
      <c r="CW660" s="155"/>
      <c r="CX660" s="155"/>
      <c r="CY660" s="155"/>
      <c r="CZ660" s="155"/>
      <c r="DA660" s="155"/>
      <c r="DB660" s="155"/>
      <c r="DC660" s="155"/>
      <c r="DD660" s="155"/>
      <c r="DE660" s="155"/>
      <c r="DF660" s="155"/>
      <c r="DG660" s="155"/>
      <c r="DH660" s="284" t="s">
        <v>1375</v>
      </c>
      <c r="DI660" s="127" t="s">
        <v>128</v>
      </c>
      <c r="DJ660" s="84" t="s">
        <v>2208</v>
      </c>
      <c r="DK660" s="130" t="s">
        <v>2207</v>
      </c>
      <c r="DL660" s="127" t="s">
        <v>2201</v>
      </c>
      <c r="DN660" s="84">
        <v>1221127195</v>
      </c>
      <c r="DO660" s="343"/>
      <c r="DP660" s="343"/>
      <c r="DQ660" s="84" t="s">
        <v>1859</v>
      </c>
      <c r="DR660" s="343"/>
      <c r="DS660" s="343"/>
      <c r="DT660" s="343"/>
      <c r="DU660" s="343"/>
      <c r="DV660" s="84">
        <v>152481104</v>
      </c>
      <c r="DW660" s="84" t="s">
        <v>2209</v>
      </c>
      <c r="DX660" s="84">
        <v>1123</v>
      </c>
      <c r="DZ660" s="355"/>
      <c r="EA660" s="84" t="s">
        <v>25</v>
      </c>
      <c r="ED660" s="343"/>
      <c r="EE660" s="343"/>
      <c r="EF660" s="343"/>
      <c r="EG660" s="355"/>
      <c r="EH660" s="355"/>
      <c r="EI660" s="126"/>
      <c r="EJ660" s="84" t="s">
        <v>26</v>
      </c>
      <c r="EK660" s="84" t="s">
        <v>25</v>
      </c>
      <c r="EL660" s="84" t="s">
        <v>26</v>
      </c>
      <c r="EM660" s="84" t="s">
        <v>1759</v>
      </c>
      <c r="EO660" s="84" t="s">
        <v>1760</v>
      </c>
      <c r="EP660" s="343"/>
      <c r="EQ660" s="84" t="s">
        <v>1761</v>
      </c>
      <c r="ES660" s="84" t="s">
        <v>1956</v>
      </c>
      <c r="ET660" s="343"/>
      <c r="EU660" s="84" t="s">
        <v>114</v>
      </c>
      <c r="EV660" s="343"/>
      <c r="EW660" s="84" t="s">
        <v>1370</v>
      </c>
      <c r="EX660" s="343"/>
      <c r="EY660" s="84" t="s">
        <v>1371</v>
      </c>
      <c r="FA660" s="84" t="s">
        <v>26</v>
      </c>
      <c r="FB660" s="343"/>
      <c r="FD660" s="343"/>
      <c r="FH660" s="96" t="s">
        <v>1375</v>
      </c>
      <c r="FL660"/>
      <c r="FV660"/>
      <c r="GC660" s="343"/>
      <c r="GD660" s="343"/>
      <c r="GE660" s="343"/>
      <c r="GF660" s="355"/>
      <c r="GG660" s="355"/>
      <c r="GH660" s="331"/>
      <c r="GO660" s="343"/>
      <c r="GQ660" s="343"/>
      <c r="GS660" s="343"/>
      <c r="GY660"/>
      <c r="GZ660"/>
      <c r="HA660" s="97"/>
    </row>
    <row r="661" spans="1:209" s="84" customFormat="1" x14ac:dyDescent="0.35">
      <c r="A661" s="137">
        <v>33</v>
      </c>
      <c r="B661" s="343"/>
      <c r="C661" s="84" t="s">
        <v>1412</v>
      </c>
      <c r="D661" s="124">
        <v>44215</v>
      </c>
      <c r="E661" s="124">
        <v>44215</v>
      </c>
      <c r="F661" s="343"/>
      <c r="G661" s="125" t="s">
        <v>2210</v>
      </c>
      <c r="H661" s="97" t="s">
        <v>1375</v>
      </c>
      <c r="I661" s="126"/>
      <c r="J661" s="343"/>
      <c r="K661" s="355"/>
      <c r="L661" s="127"/>
      <c r="M661" s="360"/>
      <c r="N661" s="267" t="s">
        <v>19657</v>
      </c>
      <c r="O661" s="354"/>
      <c r="P661" s="354"/>
      <c r="Q661" s="127"/>
      <c r="R661" s="127"/>
      <c r="S661" s="127"/>
      <c r="T661" s="126"/>
      <c r="U661" s="124"/>
      <c r="V661" s="124"/>
      <c r="W661" s="126"/>
      <c r="X661" s="362"/>
      <c r="Y661" s="362"/>
      <c r="Z661" s="126"/>
      <c r="AA661" s="126"/>
      <c r="AB661" s="124"/>
      <c r="AC661" s="124"/>
      <c r="AD661" s="362"/>
      <c r="AE661" s="362"/>
      <c r="AF661" s="363"/>
      <c r="AG661" s="363"/>
      <c r="AH661" s="97" t="s">
        <v>1375</v>
      </c>
      <c r="AI661" s="124">
        <v>44212</v>
      </c>
      <c r="AJ661" s="252" t="s">
        <v>2212</v>
      </c>
      <c r="AK661" s="124"/>
      <c r="AL661" s="252"/>
      <c r="AM661" s="85" t="s">
        <v>28</v>
      </c>
      <c r="AN661" s="85" t="s">
        <v>26</v>
      </c>
      <c r="AO661" s="85" t="s">
        <v>26</v>
      </c>
      <c r="AP661" s="85"/>
      <c r="AQ661" s="85"/>
      <c r="AR661" s="85"/>
      <c r="AS661" s="335">
        <v>7916012286</v>
      </c>
      <c r="AT661" s="335"/>
      <c r="AU661" s="85"/>
      <c r="AV661" s="85"/>
      <c r="AW661" s="85"/>
      <c r="AX661" s="97" t="s">
        <v>1375</v>
      </c>
      <c r="AY661" s="85" t="s">
        <v>26</v>
      </c>
      <c r="AZ661" s="85" t="s">
        <v>26</v>
      </c>
      <c r="BA661" s="85" t="s">
        <v>26</v>
      </c>
      <c r="BB661" s="85" t="s">
        <v>26</v>
      </c>
      <c r="BC661" s="355"/>
      <c r="BD661" s="85" t="s">
        <v>33</v>
      </c>
      <c r="BE661" s="85" t="s">
        <v>16</v>
      </c>
      <c r="BF661" s="85"/>
      <c r="BG661" s="85"/>
      <c r="BH661" s="304" t="s">
        <v>18049</v>
      </c>
      <c r="BI661" s="355"/>
      <c r="BM661" s="123" t="s">
        <v>106</v>
      </c>
      <c r="BN661" s="123"/>
      <c r="BO661" s="123"/>
      <c r="BP661" s="123"/>
      <c r="BQ661" s="4" t="s">
        <v>1372</v>
      </c>
      <c r="BR661" s="123"/>
      <c r="BS661" s="123"/>
      <c r="BT661"/>
      <c r="BU661"/>
      <c r="BV661" s="96" t="s">
        <v>1375</v>
      </c>
      <c r="BW661" s="85" t="s">
        <v>1404</v>
      </c>
      <c r="BX661" s="372"/>
      <c r="BY661" s="372"/>
      <c r="BZ661" s="129" t="s">
        <v>175</v>
      </c>
      <c r="CA661" t="s">
        <v>2251</v>
      </c>
      <c r="CB661">
        <v>21000</v>
      </c>
      <c r="CC661" s="126"/>
      <c r="CD661" s="84" t="s">
        <v>1457</v>
      </c>
      <c r="CE661" s="123" t="s">
        <v>17</v>
      </c>
      <c r="CG661" s="126"/>
      <c r="CH661" s="123"/>
      <c r="CI661" s="126"/>
      <c r="CJ661" s="85" t="s">
        <v>26</v>
      </c>
      <c r="CK661" s="85" t="s">
        <v>26</v>
      </c>
      <c r="CL661" s="85"/>
      <c r="CM661" s="85"/>
      <c r="CN661" s="96" t="s">
        <v>2138</v>
      </c>
      <c r="CO661" s="155"/>
      <c r="CP661" s="155"/>
      <c r="CQ661" s="285"/>
      <c r="CR661" s="155"/>
      <c r="CS661" s="378"/>
      <c r="CT661" s="155"/>
      <c r="CU661" s="155"/>
      <c r="CV661" s="155"/>
      <c r="CW661" s="155"/>
      <c r="CX661" s="155"/>
      <c r="CY661" s="155"/>
      <c r="CZ661" s="155"/>
      <c r="DA661" s="155"/>
      <c r="DB661" s="155"/>
      <c r="DC661" s="155"/>
      <c r="DD661" s="155"/>
      <c r="DE661" s="155"/>
      <c r="DF661" s="155"/>
      <c r="DG661" s="155"/>
      <c r="DH661" s="284" t="s">
        <v>1375</v>
      </c>
      <c r="DI661" s="127" t="s">
        <v>131</v>
      </c>
      <c r="DJ661" s="84" t="s">
        <v>2213</v>
      </c>
      <c r="DK661" s="130" t="s">
        <v>2212</v>
      </c>
      <c r="DL661" s="127" t="s">
        <v>2211</v>
      </c>
      <c r="DN661" s="84">
        <v>7916012286</v>
      </c>
      <c r="DO661" s="343"/>
      <c r="DP661" s="343"/>
      <c r="DQ661" s="84" t="s">
        <v>2214</v>
      </c>
      <c r="DR661" s="343"/>
      <c r="DS661" s="343"/>
      <c r="DT661" s="343"/>
      <c r="DU661" s="343"/>
      <c r="DV661" s="84">
        <v>82462110</v>
      </c>
      <c r="DW661" s="84" t="s">
        <v>2215</v>
      </c>
      <c r="DX661" s="84">
        <v>1120</v>
      </c>
      <c r="DZ661" s="355"/>
      <c r="EA661" s="84" t="s">
        <v>25</v>
      </c>
      <c r="ED661" s="343"/>
      <c r="EE661" s="343"/>
      <c r="EF661" s="343"/>
      <c r="EG661" s="355"/>
      <c r="EH661" s="355"/>
      <c r="EI661" s="126"/>
      <c r="EJ661" s="84" t="s">
        <v>26</v>
      </c>
      <c r="EK661" s="84" t="s">
        <v>25</v>
      </c>
      <c r="EL661" s="84" t="s">
        <v>26</v>
      </c>
      <c r="EM661" s="84" t="s">
        <v>1759</v>
      </c>
      <c r="EO661" s="84" t="s">
        <v>1760</v>
      </c>
      <c r="EP661" s="343"/>
      <c r="EQ661" s="84" t="s">
        <v>1761</v>
      </c>
      <c r="ES661" s="84" t="s">
        <v>6</v>
      </c>
      <c r="ET661" s="343"/>
      <c r="EU661" s="84" t="s">
        <v>112</v>
      </c>
      <c r="EV661" s="343"/>
      <c r="EW661" s="84" t="s">
        <v>1370</v>
      </c>
      <c r="EX661" s="343"/>
      <c r="EY661" s="84" t="s">
        <v>1372</v>
      </c>
      <c r="FA661" s="84" t="s">
        <v>26</v>
      </c>
      <c r="FB661" s="343"/>
      <c r="FD661" s="343"/>
      <c r="FH661" s="96" t="s">
        <v>1375</v>
      </c>
      <c r="FL661"/>
      <c r="FV661"/>
      <c r="GC661" s="343"/>
      <c r="GD661" s="343"/>
      <c r="GE661" s="343"/>
      <c r="GF661" s="355"/>
      <c r="GG661" s="355"/>
      <c r="GH661" s="331"/>
      <c r="GO661" s="343"/>
      <c r="GQ661" s="343"/>
      <c r="GS661" s="343"/>
      <c r="GY661"/>
      <c r="GZ661"/>
      <c r="HA661" s="97"/>
    </row>
    <row r="662" spans="1:209" s="84" customFormat="1" ht="29" x14ac:dyDescent="0.35">
      <c r="A662" s="137">
        <v>32</v>
      </c>
      <c r="B662" s="343"/>
      <c r="C662" s="84" t="s">
        <v>1412</v>
      </c>
      <c r="D662" s="124">
        <v>44285</v>
      </c>
      <c r="E662" s="124">
        <v>44285</v>
      </c>
      <c r="F662" s="343"/>
      <c r="G662" s="125" t="s">
        <v>2216</v>
      </c>
      <c r="H662" s="97" t="s">
        <v>1375</v>
      </c>
      <c r="I662" s="126" t="s">
        <v>25</v>
      </c>
      <c r="J662" s="343"/>
      <c r="K662" s="355"/>
      <c r="L662" s="127">
        <v>44285</v>
      </c>
      <c r="M662" s="360"/>
      <c r="N662" s="267" t="s">
        <v>19657</v>
      </c>
      <c r="O662" s="354"/>
      <c r="P662" s="354"/>
      <c r="Q662" s="127"/>
      <c r="R662" s="127"/>
      <c r="S662" s="127"/>
      <c r="T662" s="126"/>
      <c r="U662" s="124"/>
      <c r="V662" s="124"/>
      <c r="W662" s="126"/>
      <c r="X662" s="362"/>
      <c r="Y662" s="362"/>
      <c r="Z662" s="126"/>
      <c r="AA662" s="126"/>
      <c r="AB662" s="124"/>
      <c r="AC662" s="124"/>
      <c r="AD662" s="362"/>
      <c r="AE662" s="362"/>
      <c r="AF662" s="363"/>
      <c r="AG662" s="363"/>
      <c r="AH662" s="97" t="s">
        <v>1375</v>
      </c>
      <c r="AI662" s="124">
        <v>44212</v>
      </c>
      <c r="AJ662" s="252" t="s">
        <v>1762</v>
      </c>
      <c r="AK662" s="124">
        <v>44212</v>
      </c>
      <c r="AL662" s="252">
        <v>0.53125</v>
      </c>
      <c r="AM662" s="85" t="s">
        <v>28</v>
      </c>
      <c r="AN662" s="85" t="s">
        <v>26</v>
      </c>
      <c r="AO662" s="85" t="s">
        <v>26</v>
      </c>
      <c r="AP662" s="85">
        <v>1211607</v>
      </c>
      <c r="AQ662" s="85" t="s">
        <v>2218</v>
      </c>
      <c r="AR662" s="85"/>
      <c r="AS662" s="335" t="s">
        <v>13527</v>
      </c>
      <c r="AT662" s="335">
        <v>120436665</v>
      </c>
      <c r="AU662" s="85"/>
      <c r="AV662" s="85"/>
      <c r="AW662" s="85" t="s">
        <v>14731</v>
      </c>
      <c r="AX662" s="97" t="s">
        <v>1375</v>
      </c>
      <c r="AY662" s="85" t="s">
        <v>25</v>
      </c>
      <c r="AZ662" s="85" t="s">
        <v>25</v>
      </c>
      <c r="BA662" s="85" t="s">
        <v>25</v>
      </c>
      <c r="BB662" s="85" t="s">
        <v>25</v>
      </c>
      <c r="BC662" s="355"/>
      <c r="BD662" s="85" t="s">
        <v>27</v>
      </c>
      <c r="BE662" s="85" t="s">
        <v>4</v>
      </c>
      <c r="BF662" s="85" t="s">
        <v>34</v>
      </c>
      <c r="BG662" s="85" t="s">
        <v>34</v>
      </c>
      <c r="BH662" s="304" t="s">
        <v>18049</v>
      </c>
      <c r="BI662" s="355"/>
      <c r="BM662" s="123" t="s">
        <v>103</v>
      </c>
      <c r="BN662" s="123" t="s">
        <v>1380</v>
      </c>
      <c r="BO662" s="123" t="s">
        <v>1385</v>
      </c>
      <c r="BP662" s="123" t="s">
        <v>25</v>
      </c>
      <c r="BQ662" s="4" t="s">
        <v>1490</v>
      </c>
      <c r="BR662" s="123" t="s">
        <v>1614</v>
      </c>
      <c r="BS662" s="123" t="s">
        <v>1563</v>
      </c>
      <c r="BT662" t="s">
        <v>7</v>
      </c>
      <c r="BU662" t="s">
        <v>13528</v>
      </c>
      <c r="BV662" s="96" t="s">
        <v>1375</v>
      </c>
      <c r="BW662" s="85" t="s">
        <v>1404</v>
      </c>
      <c r="BX662" s="372"/>
      <c r="BY662" s="372"/>
      <c r="BZ662" s="129" t="s">
        <v>63</v>
      </c>
      <c r="CA662" t="s">
        <v>2220</v>
      </c>
      <c r="CB662">
        <v>12000</v>
      </c>
      <c r="CC662" s="126"/>
      <c r="CD662" s="84" t="s">
        <v>1447</v>
      </c>
      <c r="CE662" s="123" t="s">
        <v>17</v>
      </c>
      <c r="CG662" s="126"/>
      <c r="CH662" s="123"/>
      <c r="CI662" s="126"/>
      <c r="CJ662" s="85" t="s">
        <v>26</v>
      </c>
      <c r="CK662" s="85" t="s">
        <v>26</v>
      </c>
      <c r="CL662" s="85"/>
      <c r="CM662" s="85"/>
      <c r="CN662" s="96" t="s">
        <v>2138</v>
      </c>
      <c r="CO662" s="155"/>
      <c r="CP662" s="155"/>
      <c r="CQ662" s="285"/>
      <c r="CR662" s="155"/>
      <c r="CS662" s="378"/>
      <c r="CT662" s="155"/>
      <c r="CU662" s="155"/>
      <c r="CV662" s="155"/>
      <c r="CW662" s="155"/>
      <c r="CX662" s="155"/>
      <c r="CY662" s="155"/>
      <c r="CZ662" s="155"/>
      <c r="DA662" s="155"/>
      <c r="DB662" s="155"/>
      <c r="DC662" s="155"/>
      <c r="DD662" s="155"/>
      <c r="DE662" s="155"/>
      <c r="DF662" s="155"/>
      <c r="DG662" s="155"/>
      <c r="DH662" s="284" t="s">
        <v>1375</v>
      </c>
      <c r="DI662" s="146" t="s">
        <v>122</v>
      </c>
      <c r="DJ662" s="148" t="s">
        <v>2221</v>
      </c>
      <c r="DK662" s="130" t="s">
        <v>1762</v>
      </c>
      <c r="DL662" s="127" t="s">
        <v>2211</v>
      </c>
      <c r="DM662" s="84" t="s">
        <v>2217</v>
      </c>
      <c r="DN662" s="84" t="s">
        <v>2219</v>
      </c>
      <c r="DO662" s="343"/>
      <c r="DP662" s="343"/>
      <c r="DQ662" s="84" t="s">
        <v>2222</v>
      </c>
      <c r="DR662" s="343"/>
      <c r="DS662" s="343"/>
      <c r="DT662" s="343"/>
      <c r="DU662" s="343"/>
      <c r="DV662" s="84">
        <v>6204</v>
      </c>
      <c r="DW662" s="84" t="s">
        <v>2223</v>
      </c>
      <c r="DX662" s="84">
        <v>9002</v>
      </c>
      <c r="DZ662" s="355"/>
      <c r="EA662" s="84" t="s">
        <v>25</v>
      </c>
      <c r="ED662" s="343"/>
      <c r="EE662" s="343"/>
      <c r="EF662" s="343"/>
      <c r="EG662" s="355"/>
      <c r="EH662" s="355"/>
      <c r="EI662" s="126"/>
      <c r="EJ662" s="84" t="s">
        <v>26</v>
      </c>
      <c r="EK662" s="84" t="s">
        <v>25</v>
      </c>
      <c r="EM662" s="84" t="s">
        <v>1759</v>
      </c>
      <c r="EO662" s="84" t="s">
        <v>1862</v>
      </c>
      <c r="EP662" s="343"/>
      <c r="EQ662" s="84" t="s">
        <v>1761</v>
      </c>
      <c r="ES662" s="84" t="s">
        <v>1956</v>
      </c>
      <c r="ET662" s="343"/>
      <c r="EU662" s="84" t="s">
        <v>116</v>
      </c>
      <c r="EV662" s="343"/>
      <c r="EW662" s="84" t="s">
        <v>1370</v>
      </c>
      <c r="EX662" s="343"/>
      <c r="EY662" s="84" t="s">
        <v>1490</v>
      </c>
      <c r="FA662" s="84" t="s">
        <v>26</v>
      </c>
      <c r="FB662" s="343"/>
      <c r="FD662" s="343"/>
      <c r="FE662" s="84" t="s">
        <v>2224</v>
      </c>
      <c r="FF662" s="84" t="s">
        <v>1865</v>
      </c>
      <c r="FG662" s="84" t="s">
        <v>26</v>
      </c>
      <c r="FH662" s="96" t="s">
        <v>1375</v>
      </c>
      <c r="FI662" s="84" t="s">
        <v>1839</v>
      </c>
      <c r="FJ662" s="84" t="s">
        <v>64</v>
      </c>
      <c r="FK662" s="84" t="s">
        <v>63</v>
      </c>
      <c r="FL662" t="s">
        <v>2225</v>
      </c>
      <c r="FM662" s="84" t="s">
        <v>2218</v>
      </c>
      <c r="FN662" s="84" t="s">
        <v>1839</v>
      </c>
      <c r="FO662" s="84" t="s">
        <v>1841</v>
      </c>
      <c r="FP662" s="84" t="s">
        <v>2226</v>
      </c>
      <c r="FQ662" s="84" t="s">
        <v>2227</v>
      </c>
      <c r="FR662" s="84" t="s">
        <v>1869</v>
      </c>
      <c r="FS662" s="84" t="s">
        <v>1870</v>
      </c>
      <c r="FT662" s="84" t="s">
        <v>1845</v>
      </c>
      <c r="FU662" s="84" t="s">
        <v>9</v>
      </c>
      <c r="FV662" t="s">
        <v>2228</v>
      </c>
      <c r="FW662" s="84" t="s">
        <v>1846</v>
      </c>
      <c r="FX662" s="84" t="s">
        <v>1436</v>
      </c>
      <c r="FY662" s="84" t="s">
        <v>2217</v>
      </c>
      <c r="FZ662" s="84" t="s">
        <v>2057</v>
      </c>
      <c r="GA662" s="84" t="s">
        <v>2229</v>
      </c>
      <c r="GB662" s="84" t="s">
        <v>1375</v>
      </c>
      <c r="GC662" s="343"/>
      <c r="GD662" s="343"/>
      <c r="GE662" s="343"/>
      <c r="GF662" s="355"/>
      <c r="GG662" s="355"/>
      <c r="GH662" s="331" t="s">
        <v>1375</v>
      </c>
      <c r="GI662" s="84" t="s">
        <v>9</v>
      </c>
      <c r="GJ662" s="84" t="s">
        <v>2230</v>
      </c>
      <c r="GK662" s="84" t="s">
        <v>1375</v>
      </c>
      <c r="GL662" s="84" t="s">
        <v>9</v>
      </c>
      <c r="GM662" s="84" t="s">
        <v>2003</v>
      </c>
      <c r="GN662" s="84" t="s">
        <v>2116</v>
      </c>
      <c r="GO662" s="343"/>
      <c r="GP662" s="84" t="s">
        <v>1850</v>
      </c>
      <c r="GQ662" s="343"/>
      <c r="GR662" s="84" t="s">
        <v>2231</v>
      </c>
      <c r="GS662" s="343"/>
      <c r="GT662" s="84" t="s">
        <v>2232</v>
      </c>
      <c r="GU662" s="84" t="s">
        <v>2233</v>
      </c>
      <c r="GV662" s="84" t="s">
        <v>9</v>
      </c>
      <c r="GW662" s="84" t="s">
        <v>2234</v>
      </c>
      <c r="GX662" s="84" t="s">
        <v>2218</v>
      </c>
      <c r="GY662"/>
      <c r="GZ662"/>
      <c r="HA662" s="97"/>
    </row>
    <row r="663" spans="1:209" s="84" customFormat="1" x14ac:dyDescent="0.35">
      <c r="A663" s="137">
        <v>31</v>
      </c>
      <c r="B663" s="343"/>
      <c r="C663" s="84" t="s">
        <v>1412</v>
      </c>
      <c r="D663" s="124">
        <v>44215</v>
      </c>
      <c r="E663" s="124">
        <v>44215</v>
      </c>
      <c r="F663" s="343"/>
      <c r="G663" s="125" t="s">
        <v>2235</v>
      </c>
      <c r="H663" s="97" t="s">
        <v>1375</v>
      </c>
      <c r="I663" s="126"/>
      <c r="J663" s="343"/>
      <c r="K663" s="355"/>
      <c r="L663" s="127"/>
      <c r="M663" s="360"/>
      <c r="N663" s="267" t="s">
        <v>19657</v>
      </c>
      <c r="O663" s="354"/>
      <c r="P663" s="354"/>
      <c r="Q663" s="127"/>
      <c r="R663" s="127"/>
      <c r="S663" s="127"/>
      <c r="T663" s="126"/>
      <c r="U663" s="124"/>
      <c r="V663" s="124"/>
      <c r="W663" s="126"/>
      <c r="X663" s="362"/>
      <c r="Y663" s="362"/>
      <c r="Z663" s="126"/>
      <c r="AA663" s="126"/>
      <c r="AB663" s="124"/>
      <c r="AC663" s="124"/>
      <c r="AD663" s="362"/>
      <c r="AE663" s="362"/>
      <c r="AF663" s="363"/>
      <c r="AG663" s="363"/>
      <c r="AH663" s="97" t="s">
        <v>1375</v>
      </c>
      <c r="AI663" s="124">
        <v>44212</v>
      </c>
      <c r="AJ663" s="252" t="s">
        <v>2236</v>
      </c>
      <c r="AK663" s="124"/>
      <c r="AL663" s="252"/>
      <c r="AM663" s="85" t="s">
        <v>28</v>
      </c>
      <c r="AN663" s="85" t="s">
        <v>26</v>
      </c>
      <c r="AO663" s="85" t="s">
        <v>26</v>
      </c>
      <c r="AP663" s="85"/>
      <c r="AQ663" s="85"/>
      <c r="AR663" s="85"/>
      <c r="AS663" s="335">
        <v>8557440977</v>
      </c>
      <c r="AT663" s="335"/>
      <c r="AU663" s="85"/>
      <c r="AV663" s="85"/>
      <c r="AW663" s="85"/>
      <c r="AX663" s="97" t="s">
        <v>1375</v>
      </c>
      <c r="AY663" s="85" t="s">
        <v>26</v>
      </c>
      <c r="AZ663" s="85" t="s">
        <v>26</v>
      </c>
      <c r="BA663" s="85" t="s">
        <v>26</v>
      </c>
      <c r="BB663" s="85" t="s">
        <v>26</v>
      </c>
      <c r="BC663" s="355"/>
      <c r="BD663" s="85" t="s">
        <v>33</v>
      </c>
      <c r="BE663" s="85" t="s">
        <v>16</v>
      </c>
      <c r="BF663" s="85"/>
      <c r="BG663" s="85"/>
      <c r="BH663" s="304" t="s">
        <v>18047</v>
      </c>
      <c r="BI663" s="355"/>
      <c r="BM663" s="123" t="s">
        <v>106</v>
      </c>
      <c r="BN663" s="123"/>
      <c r="BO663" s="123"/>
      <c r="BP663" s="123"/>
      <c r="BQ663" s="4" t="s">
        <v>1372</v>
      </c>
      <c r="BR663" s="123"/>
      <c r="BS663" s="123"/>
      <c r="BT663"/>
      <c r="BU663"/>
      <c r="BV663" s="96" t="s">
        <v>1375</v>
      </c>
      <c r="BW663" s="85" t="s">
        <v>1404</v>
      </c>
      <c r="BX663" s="372"/>
      <c r="BY663" s="372"/>
      <c r="BZ663" s="129" t="s">
        <v>175</v>
      </c>
      <c r="CA663" t="s">
        <v>2250</v>
      </c>
      <c r="CB663">
        <v>12000</v>
      </c>
      <c r="CC663" s="126"/>
      <c r="CD663" s="84" t="s">
        <v>1457</v>
      </c>
      <c r="CE663" s="123" t="s">
        <v>17</v>
      </c>
      <c r="CG663" s="126"/>
      <c r="CH663" s="123"/>
      <c r="CI663" s="126"/>
      <c r="CJ663" s="85" t="s">
        <v>26</v>
      </c>
      <c r="CK663" s="85" t="s">
        <v>26</v>
      </c>
      <c r="CL663" s="85"/>
      <c r="CM663" s="85"/>
      <c r="CN663" s="96" t="s">
        <v>2138</v>
      </c>
      <c r="CO663" s="155"/>
      <c r="CP663" s="155"/>
      <c r="CQ663" s="285"/>
      <c r="CR663" s="155"/>
      <c r="CS663" s="378"/>
      <c r="CT663" s="155"/>
      <c r="CU663" s="155"/>
      <c r="CV663" s="155"/>
      <c r="CW663" s="155"/>
      <c r="CX663" s="155"/>
      <c r="CY663" s="155"/>
      <c r="CZ663" s="155"/>
      <c r="DA663" s="155"/>
      <c r="DB663" s="155"/>
      <c r="DC663" s="155"/>
      <c r="DD663" s="155"/>
      <c r="DE663" s="155"/>
      <c r="DF663" s="155"/>
      <c r="DG663" s="155"/>
      <c r="DH663" s="284" t="s">
        <v>1375</v>
      </c>
      <c r="DI663" s="127" t="s">
        <v>131</v>
      </c>
      <c r="DJ663" s="84" t="s">
        <v>2237</v>
      </c>
      <c r="DK663" s="130" t="s">
        <v>2236</v>
      </c>
      <c r="DL663" s="127" t="s">
        <v>2211</v>
      </c>
      <c r="DN663" s="84">
        <v>8557440977</v>
      </c>
      <c r="DO663" s="343"/>
      <c r="DP663" s="343"/>
      <c r="DQ663" s="84" t="s">
        <v>131</v>
      </c>
      <c r="DR663" s="343"/>
      <c r="DS663" s="343"/>
      <c r="DT663" s="343"/>
      <c r="DU663" s="343"/>
      <c r="DV663" s="84">
        <v>83701101</v>
      </c>
      <c r="DW663" s="84" t="s">
        <v>2238</v>
      </c>
      <c r="DX663" s="84">
        <v>1120</v>
      </c>
      <c r="DZ663" s="355"/>
      <c r="EA663" s="84" t="s">
        <v>25</v>
      </c>
      <c r="ED663" s="343"/>
      <c r="EE663" s="343"/>
      <c r="EF663" s="343"/>
      <c r="EG663" s="355"/>
      <c r="EH663" s="355"/>
      <c r="EI663" s="126"/>
      <c r="EJ663" s="84" t="s">
        <v>26</v>
      </c>
      <c r="EK663" s="84" t="s">
        <v>25</v>
      </c>
      <c r="EL663" s="84" t="s">
        <v>26</v>
      </c>
      <c r="EM663" s="84" t="s">
        <v>1759</v>
      </c>
      <c r="EO663" s="84" t="s">
        <v>1760</v>
      </c>
      <c r="EP663" s="343"/>
      <c r="EQ663" s="84" t="s">
        <v>1761</v>
      </c>
      <c r="ES663" s="84" t="s">
        <v>6</v>
      </c>
      <c r="ET663" s="343"/>
      <c r="EU663" s="84" t="s">
        <v>112</v>
      </c>
      <c r="EV663" s="343"/>
      <c r="EW663" s="84" t="s">
        <v>1370</v>
      </c>
      <c r="EX663" s="343"/>
      <c r="EY663" s="84" t="s">
        <v>1372</v>
      </c>
      <c r="FA663" s="84" t="s">
        <v>26</v>
      </c>
      <c r="FB663" s="343"/>
      <c r="FD663" s="343"/>
      <c r="FH663" s="96" t="s">
        <v>1375</v>
      </c>
      <c r="FL663"/>
      <c r="FV663"/>
      <c r="GC663" s="343"/>
      <c r="GD663" s="343"/>
      <c r="GE663" s="343"/>
      <c r="GF663" s="355"/>
      <c r="GG663" s="355"/>
      <c r="GH663" s="331"/>
      <c r="GO663" s="343"/>
      <c r="GQ663" s="343"/>
      <c r="GS663" s="343"/>
      <c r="GY663"/>
      <c r="GZ663"/>
      <c r="HA663" s="97"/>
    </row>
    <row r="664" spans="1:209" s="84" customFormat="1" x14ac:dyDescent="0.35">
      <c r="A664" s="137">
        <v>30</v>
      </c>
      <c r="B664" s="343"/>
      <c r="C664" s="84" t="s">
        <v>1412</v>
      </c>
      <c r="D664" s="124">
        <v>44215</v>
      </c>
      <c r="E664" s="124">
        <v>44215</v>
      </c>
      <c r="F664" s="343"/>
      <c r="G664" s="125" t="s">
        <v>2239</v>
      </c>
      <c r="H664" s="97" t="s">
        <v>1375</v>
      </c>
      <c r="I664" s="126"/>
      <c r="J664" s="343"/>
      <c r="K664" s="355"/>
      <c r="L664" s="127"/>
      <c r="M664" s="360"/>
      <c r="N664" s="267" t="s">
        <v>19657</v>
      </c>
      <c r="O664" s="354"/>
      <c r="P664" s="354"/>
      <c r="Q664" s="127"/>
      <c r="R664" s="127"/>
      <c r="S664" s="127"/>
      <c r="T664" s="126"/>
      <c r="U664" s="124"/>
      <c r="V664" s="124"/>
      <c r="W664" s="126"/>
      <c r="X664" s="362"/>
      <c r="Y664" s="362"/>
      <c r="Z664" s="126"/>
      <c r="AA664" s="126"/>
      <c r="AB664" s="124"/>
      <c r="AC664" s="124"/>
      <c r="AD664" s="362"/>
      <c r="AE664" s="362"/>
      <c r="AF664" s="363"/>
      <c r="AG664" s="363"/>
      <c r="AH664" s="97" t="s">
        <v>1375</v>
      </c>
      <c r="AI664" s="124">
        <v>44212</v>
      </c>
      <c r="AJ664" s="252" t="s">
        <v>2240</v>
      </c>
      <c r="AK664" s="124"/>
      <c r="AL664" s="252"/>
      <c r="AM664" s="85" t="s">
        <v>28</v>
      </c>
      <c r="AN664" s="85" t="s">
        <v>26</v>
      </c>
      <c r="AO664" s="85" t="s">
        <v>26</v>
      </c>
      <c r="AP664" s="85"/>
      <c r="AQ664" s="85"/>
      <c r="AR664" s="85"/>
      <c r="AS664" s="335">
        <v>954530400</v>
      </c>
      <c r="AT664" s="335"/>
      <c r="AU664" s="85"/>
      <c r="AV664" s="85"/>
      <c r="AW664" s="85"/>
      <c r="AX664" s="97" t="s">
        <v>1375</v>
      </c>
      <c r="AY664" s="85" t="s">
        <v>26</v>
      </c>
      <c r="AZ664" s="85" t="s">
        <v>26</v>
      </c>
      <c r="BA664" s="85" t="s">
        <v>26</v>
      </c>
      <c r="BB664" s="85" t="s">
        <v>26</v>
      </c>
      <c r="BC664" s="355"/>
      <c r="BD664" s="85" t="s">
        <v>33</v>
      </c>
      <c r="BE664" s="85" t="s">
        <v>16</v>
      </c>
      <c r="BF664" s="85"/>
      <c r="BG664" s="85"/>
      <c r="BH664" s="304" t="s">
        <v>18049</v>
      </c>
      <c r="BI664" s="355"/>
      <c r="BM664" s="123" t="s">
        <v>106</v>
      </c>
      <c r="BN664" s="123"/>
      <c r="BO664" s="123"/>
      <c r="BP664" s="123"/>
      <c r="BQ664" s="4" t="s">
        <v>8</v>
      </c>
      <c r="BR664" s="123"/>
      <c r="BS664" s="123"/>
      <c r="BT664"/>
      <c r="BU664"/>
      <c r="BV664" s="96" t="s">
        <v>1375</v>
      </c>
      <c r="BW664" s="85" t="s">
        <v>43</v>
      </c>
      <c r="BX664" s="372"/>
      <c r="BY664" s="372"/>
      <c r="BZ664" s="129" t="s">
        <v>84</v>
      </c>
      <c r="CA664" t="s">
        <v>2249</v>
      </c>
      <c r="CB664">
        <v>12000</v>
      </c>
      <c r="CC664" s="126"/>
      <c r="CD664" s="84" t="s">
        <v>1368</v>
      </c>
      <c r="CE664" s="123" t="s">
        <v>1450</v>
      </c>
      <c r="CG664" s="126"/>
      <c r="CH664" s="123">
        <v>300</v>
      </c>
      <c r="CI664" s="126"/>
      <c r="CJ664" s="85" t="s">
        <v>26</v>
      </c>
      <c r="CK664" s="85" t="s">
        <v>26</v>
      </c>
      <c r="CL664" s="85"/>
      <c r="CM664" s="85"/>
      <c r="CN664" s="96" t="s">
        <v>2138</v>
      </c>
      <c r="CO664" s="155"/>
      <c r="CP664" s="155"/>
      <c r="CQ664" s="285"/>
      <c r="CR664" s="155"/>
      <c r="CS664" s="378"/>
      <c r="CT664" s="155"/>
      <c r="CU664" s="155"/>
      <c r="CV664" s="155"/>
      <c r="CW664" s="155"/>
      <c r="CX664" s="155"/>
      <c r="CY664" s="155"/>
      <c r="CZ664" s="155"/>
      <c r="DA664" s="155"/>
      <c r="DB664" s="155"/>
      <c r="DC664" s="155"/>
      <c r="DD664" s="155"/>
      <c r="DE664" s="155"/>
      <c r="DF664" s="155"/>
      <c r="DG664" s="155"/>
      <c r="DH664" s="284" t="s">
        <v>1375</v>
      </c>
      <c r="DI664" s="127" t="s">
        <v>128</v>
      </c>
      <c r="DJ664" s="84" t="s">
        <v>2241</v>
      </c>
      <c r="DK664" s="130" t="s">
        <v>2240</v>
      </c>
      <c r="DL664" s="127" t="s">
        <v>2211</v>
      </c>
      <c r="DN664" s="84">
        <v>954530400</v>
      </c>
      <c r="DO664" s="343"/>
      <c r="DP664" s="343"/>
      <c r="DQ664" s="84" t="s">
        <v>2242</v>
      </c>
      <c r="DR664" s="343"/>
      <c r="DS664" s="343"/>
      <c r="DT664" s="343"/>
      <c r="DU664" s="343"/>
      <c r="DV664" s="84">
        <v>153701101</v>
      </c>
      <c r="DW664" s="84" t="s">
        <v>2243</v>
      </c>
      <c r="DX664" s="84">
        <v>2640</v>
      </c>
      <c r="DZ664" s="355"/>
      <c r="EA664" s="84" t="s">
        <v>25</v>
      </c>
      <c r="ED664" s="343"/>
      <c r="EE664" s="343"/>
      <c r="EF664" s="343"/>
      <c r="EG664" s="355"/>
      <c r="EH664" s="355"/>
      <c r="EI664" s="126"/>
      <c r="EJ664" s="84" t="s">
        <v>26</v>
      </c>
      <c r="EK664" s="84" t="s">
        <v>25</v>
      </c>
      <c r="EL664" s="84" t="s">
        <v>26</v>
      </c>
      <c r="EM664" s="84" t="s">
        <v>1759</v>
      </c>
      <c r="EO664" s="84" t="s">
        <v>1760</v>
      </c>
      <c r="EP664" s="343"/>
      <c r="EQ664" s="84" t="s">
        <v>1761</v>
      </c>
      <c r="ES664" s="84" t="s">
        <v>1956</v>
      </c>
      <c r="ET664" s="343"/>
      <c r="EU664" s="84" t="s">
        <v>112</v>
      </c>
      <c r="EV664" s="343"/>
      <c r="EW664" s="84" t="s">
        <v>1368</v>
      </c>
      <c r="EX664" s="343"/>
      <c r="EY664" s="84" t="s">
        <v>8</v>
      </c>
      <c r="FA664" s="84" t="s">
        <v>26</v>
      </c>
      <c r="FB664" s="343"/>
      <c r="FD664" s="343"/>
      <c r="FH664" s="96" t="s">
        <v>1375</v>
      </c>
      <c r="FL664"/>
      <c r="FV664"/>
      <c r="GC664" s="343"/>
      <c r="GD664" s="343"/>
      <c r="GE664" s="343"/>
      <c r="GF664" s="355"/>
      <c r="GG664" s="355"/>
      <c r="GH664" s="331"/>
      <c r="GO664" s="343"/>
      <c r="GQ664" s="343"/>
      <c r="GS664" s="343"/>
      <c r="GY664"/>
      <c r="GZ664"/>
      <c r="HA664" s="97"/>
    </row>
    <row r="665" spans="1:209" s="84" customFormat="1" x14ac:dyDescent="0.35">
      <c r="A665" s="137">
        <v>239</v>
      </c>
      <c r="B665" s="343"/>
      <c r="C665" s="84" t="s">
        <v>1412</v>
      </c>
      <c r="D665" s="124">
        <v>44301</v>
      </c>
      <c r="E665" s="124">
        <v>44301</v>
      </c>
      <c r="F665" s="345"/>
      <c r="G665" s="125" t="s">
        <v>4041</v>
      </c>
      <c r="H665" s="97" t="s">
        <v>1375</v>
      </c>
      <c r="I665" s="126"/>
      <c r="J665" s="343"/>
      <c r="K665" s="355"/>
      <c r="L665" s="127"/>
      <c r="M665" s="360"/>
      <c r="N665" s="267" t="s">
        <v>19657</v>
      </c>
      <c r="O665" s="354"/>
      <c r="P665" s="354"/>
      <c r="Q665" s="127"/>
      <c r="R665" s="127"/>
      <c r="S665" s="127"/>
      <c r="T665" s="126"/>
      <c r="U665" s="124"/>
      <c r="V665" s="124"/>
      <c r="W665" s="126"/>
      <c r="X665" s="362"/>
      <c r="Y665" s="362"/>
      <c r="Z665" s="126"/>
      <c r="AA665" s="126"/>
      <c r="AB665" s="124"/>
      <c r="AC665" s="124"/>
      <c r="AD665" s="362"/>
      <c r="AE665" s="362"/>
      <c r="AF665" s="363"/>
      <c r="AG665" s="363"/>
      <c r="AH665" s="97" t="s">
        <v>1375</v>
      </c>
      <c r="AI665" s="124">
        <v>44211</v>
      </c>
      <c r="AJ665" s="252">
        <v>0.39444444444444443</v>
      </c>
      <c r="AK665" s="124">
        <v>44211</v>
      </c>
      <c r="AL665" s="252">
        <v>0.39444444444444443</v>
      </c>
      <c r="AM665" s="85" t="s">
        <v>28</v>
      </c>
      <c r="AN665" s="85" t="s">
        <v>25</v>
      </c>
      <c r="AO665" s="85" t="s">
        <v>26</v>
      </c>
      <c r="AP665" s="85">
        <v>1210967</v>
      </c>
      <c r="AQ665" s="85"/>
      <c r="AR665" s="85"/>
      <c r="AS665" s="335" t="s">
        <v>3913</v>
      </c>
      <c r="AT665" s="335">
        <v>120433400</v>
      </c>
      <c r="AU665" s="85"/>
      <c r="AV665" s="85"/>
      <c r="AW665" s="85" t="s">
        <v>17751</v>
      </c>
      <c r="AX665" s="97" t="s">
        <v>1375</v>
      </c>
      <c r="AY665" s="85" t="s">
        <v>26</v>
      </c>
      <c r="AZ665" s="85" t="s">
        <v>25</v>
      </c>
      <c r="BA665" s="85" t="s">
        <v>26</v>
      </c>
      <c r="BB665" s="85" t="s">
        <v>26</v>
      </c>
      <c r="BC665" s="365"/>
      <c r="BD665" s="85" t="s">
        <v>27</v>
      </c>
      <c r="BE665" s="85" t="s">
        <v>13</v>
      </c>
      <c r="BF665" s="85" t="s">
        <v>34</v>
      </c>
      <c r="BG665" s="85" t="s">
        <v>34</v>
      </c>
      <c r="BH665" s="304" t="s">
        <v>18047</v>
      </c>
      <c r="BI665" s="355"/>
      <c r="BM665" s="123" t="s">
        <v>102</v>
      </c>
      <c r="BN665" s="123" t="s">
        <v>1378</v>
      </c>
      <c r="BO665" s="123" t="s">
        <v>1398</v>
      </c>
      <c r="BP665" s="123" t="s">
        <v>26</v>
      </c>
      <c r="BQ665" s="4" t="s">
        <v>8</v>
      </c>
      <c r="BR665" s="123" t="s">
        <v>1614</v>
      </c>
      <c r="BS665" s="123" t="s">
        <v>1406</v>
      </c>
      <c r="BT665" t="s">
        <v>1526</v>
      </c>
      <c r="BU665" t="s">
        <v>14567</v>
      </c>
      <c r="BV665" s="96" t="s">
        <v>1375</v>
      </c>
      <c r="BW665" s="85" t="s">
        <v>1404</v>
      </c>
      <c r="BX665" s="372"/>
      <c r="BY665" s="372"/>
      <c r="BZ665" s="129" t="s">
        <v>49</v>
      </c>
      <c r="CA665" t="s">
        <v>3933</v>
      </c>
      <c r="CB665">
        <v>12000</v>
      </c>
      <c r="CC665" s="126"/>
      <c r="CD665" s="123" t="s">
        <v>2099</v>
      </c>
      <c r="CE665" s="123" t="s">
        <v>1444</v>
      </c>
      <c r="CG665" s="126"/>
      <c r="CH665" s="123"/>
      <c r="CI665" s="126"/>
      <c r="CJ665" s="85" t="s">
        <v>26</v>
      </c>
      <c r="CK665" s="85" t="s">
        <v>26</v>
      </c>
      <c r="CL665" s="85"/>
      <c r="CM665" s="85"/>
      <c r="CN665" s="96" t="s">
        <v>3903</v>
      </c>
      <c r="CO665" s="155"/>
      <c r="CP665" s="155"/>
      <c r="CQ665" s="285"/>
      <c r="CR665" s="155"/>
      <c r="CS665" s="378"/>
      <c r="CT665" s="155"/>
      <c r="CU665" s="155"/>
      <c r="CV665" s="155"/>
      <c r="CW665" s="155"/>
      <c r="CX665" s="155"/>
      <c r="CY665" s="155"/>
      <c r="CZ665" s="155"/>
      <c r="DA665" s="155"/>
      <c r="DB665" s="155"/>
      <c r="DC665" s="155"/>
      <c r="DD665" s="155"/>
      <c r="DE665" s="155"/>
      <c r="DF665" s="155"/>
      <c r="DG665" s="155"/>
      <c r="DH665" s="284" t="s">
        <v>1375</v>
      </c>
      <c r="DI665" s="4"/>
      <c r="DJ665" s="4"/>
      <c r="DK665" s="4"/>
      <c r="DL665" s="127">
        <v>44211</v>
      </c>
      <c r="DM665" s="4">
        <v>1210967</v>
      </c>
      <c r="DN665" s="4" t="s">
        <v>3913</v>
      </c>
      <c r="DO665" s="340"/>
      <c r="DP665" s="340"/>
      <c r="DQ665" s="4" t="s">
        <v>1157</v>
      </c>
      <c r="DR665" s="340"/>
      <c r="DS665" s="340"/>
      <c r="DT665" s="343"/>
      <c r="DU665" s="343"/>
      <c r="DZ665" s="355"/>
      <c r="EC665" s="125"/>
      <c r="ED665" s="343"/>
      <c r="EE665" s="343"/>
      <c r="EF665" s="343"/>
      <c r="EG665" s="355"/>
      <c r="EH665" s="355"/>
      <c r="EI665" s="126"/>
      <c r="EP665" s="343"/>
      <c r="ET665" s="343"/>
      <c r="EV665" s="343"/>
      <c r="EX665" s="343"/>
      <c r="FB665" s="343"/>
      <c r="FD665" s="343"/>
      <c r="FH665" s="96" t="s">
        <v>1375</v>
      </c>
      <c r="FL665"/>
      <c r="FV665"/>
      <c r="GC665" s="343"/>
      <c r="GD665" s="343"/>
      <c r="GE665" s="343"/>
      <c r="GF665" s="355"/>
      <c r="GG665" s="355"/>
      <c r="GH665" s="331"/>
      <c r="GO665" s="343"/>
      <c r="GQ665" s="343"/>
      <c r="GS665" s="343"/>
      <c r="GY665"/>
      <c r="GZ665"/>
      <c r="HA665" s="97"/>
    </row>
    <row r="666" spans="1:209" s="84" customFormat="1" x14ac:dyDescent="0.35">
      <c r="A666" s="137">
        <v>29</v>
      </c>
      <c r="B666" s="343"/>
      <c r="C666" s="84" t="s">
        <v>1412</v>
      </c>
      <c r="D666" s="124">
        <v>44215</v>
      </c>
      <c r="E666" s="124">
        <v>44215</v>
      </c>
      <c r="F666" s="343"/>
      <c r="G666" s="125" t="s">
        <v>2244</v>
      </c>
      <c r="H666" s="97" t="s">
        <v>1375</v>
      </c>
      <c r="I666" s="126"/>
      <c r="J666" s="343"/>
      <c r="K666" s="355"/>
      <c r="L666" s="127"/>
      <c r="M666" s="360"/>
      <c r="N666" s="267" t="s">
        <v>19657</v>
      </c>
      <c r="O666" s="354"/>
      <c r="P666" s="354"/>
      <c r="Q666" s="127"/>
      <c r="R666" s="127"/>
      <c r="S666" s="127"/>
      <c r="T666" s="126"/>
      <c r="U666" s="124"/>
      <c r="V666" s="124"/>
      <c r="W666" s="126"/>
      <c r="X666" s="362"/>
      <c r="Y666" s="362"/>
      <c r="Z666" s="126"/>
      <c r="AA666" s="126"/>
      <c r="AB666" s="124"/>
      <c r="AC666" s="124"/>
      <c r="AD666" s="362"/>
      <c r="AE666" s="362"/>
      <c r="AF666" s="363"/>
      <c r="AG666" s="363"/>
      <c r="AH666" s="97" t="s">
        <v>1375</v>
      </c>
      <c r="AI666" s="124">
        <v>44211</v>
      </c>
      <c r="AJ666" s="252" t="s">
        <v>2245</v>
      </c>
      <c r="AK666" s="124"/>
      <c r="AL666" s="252"/>
      <c r="AM666" s="85" t="s">
        <v>28</v>
      </c>
      <c r="AN666" s="85" t="s">
        <v>26</v>
      </c>
      <c r="AO666" s="85" t="s">
        <v>26</v>
      </c>
      <c r="AP666" s="85"/>
      <c r="AQ666" s="85"/>
      <c r="AR666" s="85"/>
      <c r="AS666" s="335">
        <v>5220931192</v>
      </c>
      <c r="AT666" s="335"/>
      <c r="AU666" s="85"/>
      <c r="AV666" s="85"/>
      <c r="AW666" s="85"/>
      <c r="AX666" s="97" t="s">
        <v>1375</v>
      </c>
      <c r="AY666" s="85" t="s">
        <v>26</v>
      </c>
      <c r="AZ666" s="85" t="s">
        <v>26</v>
      </c>
      <c r="BA666" s="85" t="s">
        <v>26</v>
      </c>
      <c r="BB666" s="85" t="s">
        <v>26</v>
      </c>
      <c r="BC666" s="355"/>
      <c r="BD666" s="85" t="s">
        <v>33</v>
      </c>
      <c r="BE666" s="85" t="s">
        <v>16</v>
      </c>
      <c r="BF666" s="85"/>
      <c r="BG666" s="85"/>
      <c r="BH666" s="304" t="s">
        <v>18051</v>
      </c>
      <c r="BI666" s="355"/>
      <c r="BM666" s="123" t="s">
        <v>106</v>
      </c>
      <c r="BN666" s="123"/>
      <c r="BO666" s="123"/>
      <c r="BP666" s="123"/>
      <c r="BQ666" s="4" t="s">
        <v>1374</v>
      </c>
      <c r="BR666" s="123"/>
      <c r="BS666" s="123"/>
      <c r="BT666"/>
      <c r="BU666"/>
      <c r="BV666" s="96" t="s">
        <v>1375</v>
      </c>
      <c r="BW666" s="85" t="s">
        <v>1404</v>
      </c>
      <c r="BX666" s="372"/>
      <c r="BY666" s="372"/>
      <c r="BZ666" s="129" t="s">
        <v>209</v>
      </c>
      <c r="CA666" t="s">
        <v>2248</v>
      </c>
      <c r="CB666">
        <v>12000</v>
      </c>
      <c r="CC666" s="126"/>
      <c r="CD666" s="84" t="s">
        <v>1635</v>
      </c>
      <c r="CE666" s="123" t="s">
        <v>17</v>
      </c>
      <c r="CG666" s="126"/>
      <c r="CH666" s="123"/>
      <c r="CI666" s="126"/>
      <c r="CJ666" s="85" t="s">
        <v>26</v>
      </c>
      <c r="CK666" s="85" t="s">
        <v>26</v>
      </c>
      <c r="CL666" s="85"/>
      <c r="CM666" s="85"/>
      <c r="CN666" s="96" t="s">
        <v>2138</v>
      </c>
      <c r="CO666" s="155"/>
      <c r="CP666" s="155"/>
      <c r="CQ666" s="285"/>
      <c r="CR666" s="155"/>
      <c r="CS666" s="378"/>
      <c r="CT666" s="155"/>
      <c r="CU666" s="155"/>
      <c r="CV666" s="155"/>
      <c r="CW666" s="155"/>
      <c r="CX666" s="155"/>
      <c r="CY666" s="155"/>
      <c r="CZ666" s="155"/>
      <c r="DA666" s="155"/>
      <c r="DB666" s="155"/>
      <c r="DC666" s="155"/>
      <c r="DD666" s="155"/>
      <c r="DE666" s="155"/>
      <c r="DF666" s="155"/>
      <c r="DG666" s="155"/>
      <c r="DH666" s="284" t="s">
        <v>1375</v>
      </c>
      <c r="DI666" s="127" t="s">
        <v>132</v>
      </c>
      <c r="DJ666" s="84" t="s">
        <v>2246</v>
      </c>
      <c r="DK666" s="130" t="s">
        <v>2245</v>
      </c>
      <c r="DL666" s="127" t="s">
        <v>2089</v>
      </c>
      <c r="DN666" s="84">
        <v>5220931192</v>
      </c>
      <c r="DO666" s="343"/>
      <c r="DP666" s="343"/>
      <c r="DQ666" s="84" t="s">
        <v>1539</v>
      </c>
      <c r="DR666" s="343"/>
      <c r="DS666" s="343"/>
      <c r="DT666" s="343"/>
      <c r="DU666" s="343"/>
      <c r="DV666" s="84">
        <v>22641112</v>
      </c>
      <c r="DW666" s="84" t="s">
        <v>2247</v>
      </c>
      <c r="DX666" s="84">
        <v>1121</v>
      </c>
      <c r="DZ666" s="355"/>
      <c r="EA666" s="84" t="s">
        <v>25</v>
      </c>
      <c r="ED666" s="343"/>
      <c r="EE666" s="343"/>
      <c r="EF666" s="343"/>
      <c r="EG666" s="355"/>
      <c r="EH666" s="355"/>
      <c r="EI666" s="126"/>
      <c r="EJ666" s="84" t="s">
        <v>25</v>
      </c>
      <c r="EK666" s="84" t="s">
        <v>25</v>
      </c>
      <c r="EL666" s="84" t="s">
        <v>26</v>
      </c>
      <c r="EM666" s="84" t="s">
        <v>1759</v>
      </c>
      <c r="EO666" s="84" t="s">
        <v>1760</v>
      </c>
      <c r="EP666" s="343"/>
      <c r="EQ666" s="84" t="s">
        <v>1761</v>
      </c>
      <c r="ES666" s="84" t="s">
        <v>1956</v>
      </c>
      <c r="ET666" s="343"/>
      <c r="EU666" s="84" t="s">
        <v>112</v>
      </c>
      <c r="EV666" s="343"/>
      <c r="EW666" s="84" t="s">
        <v>1370</v>
      </c>
      <c r="EX666" s="343"/>
      <c r="EY666" s="84" t="s">
        <v>1374</v>
      </c>
      <c r="FA666" s="84" t="s">
        <v>26</v>
      </c>
      <c r="FB666" s="343"/>
      <c r="FC666" s="84" t="s">
        <v>1370</v>
      </c>
      <c r="FD666" s="343"/>
      <c r="FH666" s="96" t="s">
        <v>1375</v>
      </c>
      <c r="FL666"/>
      <c r="FV666"/>
      <c r="GC666" s="343"/>
      <c r="GD666" s="343"/>
      <c r="GE666" s="343"/>
      <c r="GF666" s="355"/>
      <c r="GG666" s="355"/>
      <c r="GH666" s="331"/>
      <c r="GO666" s="343"/>
      <c r="GQ666" s="343"/>
      <c r="GS666" s="343"/>
      <c r="GY666"/>
      <c r="GZ666"/>
      <c r="HA666" s="97"/>
    </row>
    <row r="667" spans="1:209" s="84" customFormat="1" x14ac:dyDescent="0.35">
      <c r="A667" s="137">
        <v>28</v>
      </c>
      <c r="B667" s="343"/>
      <c r="C667" s="84" t="s">
        <v>1412</v>
      </c>
      <c r="D667" s="124">
        <v>44211</v>
      </c>
      <c r="E667" s="124">
        <v>44211</v>
      </c>
      <c r="F667" s="343"/>
      <c r="G667" s="125" t="s">
        <v>2088</v>
      </c>
      <c r="H667" s="97" t="s">
        <v>1375</v>
      </c>
      <c r="I667" s="126"/>
      <c r="J667" s="343"/>
      <c r="K667" s="355"/>
      <c r="L667" s="127"/>
      <c r="M667" s="360"/>
      <c r="N667" s="267" t="s">
        <v>19657</v>
      </c>
      <c r="O667" s="354"/>
      <c r="P667" s="354"/>
      <c r="Q667" s="127"/>
      <c r="R667" s="127"/>
      <c r="S667" s="127"/>
      <c r="T667" s="126"/>
      <c r="U667" s="124"/>
      <c r="V667" s="124"/>
      <c r="W667" s="126"/>
      <c r="X667" s="362"/>
      <c r="Y667" s="362"/>
      <c r="Z667" s="126"/>
      <c r="AA667" s="126"/>
      <c r="AB667" s="124"/>
      <c r="AC667" s="124"/>
      <c r="AD667" s="362"/>
      <c r="AE667" s="362"/>
      <c r="AF667" s="363"/>
      <c r="AG667" s="363"/>
      <c r="AH667" s="97" t="s">
        <v>1375</v>
      </c>
      <c r="AI667" s="124">
        <v>44211</v>
      </c>
      <c r="AJ667" s="252" t="s">
        <v>2090</v>
      </c>
      <c r="AK667" s="124"/>
      <c r="AL667" s="252"/>
      <c r="AM667" s="85" t="s">
        <v>28</v>
      </c>
      <c r="AN667" s="85" t="s">
        <v>26</v>
      </c>
      <c r="AO667" s="85" t="s">
        <v>26</v>
      </c>
      <c r="AP667" s="85"/>
      <c r="AQ667" s="85"/>
      <c r="AR667" s="85"/>
      <c r="AS667" s="335">
        <v>918876798</v>
      </c>
      <c r="AT667" s="335"/>
      <c r="AU667" s="85"/>
      <c r="AV667" s="85"/>
      <c r="AW667" s="85"/>
      <c r="AX667" s="97" t="s">
        <v>1375</v>
      </c>
      <c r="AY667" s="85" t="s">
        <v>26</v>
      </c>
      <c r="AZ667" s="85" t="s">
        <v>26</v>
      </c>
      <c r="BA667" s="85" t="s">
        <v>26</v>
      </c>
      <c r="BB667" s="85" t="s">
        <v>26</v>
      </c>
      <c r="BC667" s="355"/>
      <c r="BD667" s="85" t="s">
        <v>33</v>
      </c>
      <c r="BE667" s="85" t="s">
        <v>16</v>
      </c>
      <c r="BF667" s="85"/>
      <c r="BG667" s="85"/>
      <c r="BH667" s="304" t="s">
        <v>18051</v>
      </c>
      <c r="BI667" s="355"/>
      <c r="BM667" s="123" t="s">
        <v>106</v>
      </c>
      <c r="BN667" s="123"/>
      <c r="BO667" s="123"/>
      <c r="BP667" s="123"/>
      <c r="BQ667" s="4" t="s">
        <v>8</v>
      </c>
      <c r="BR667" s="123"/>
      <c r="BS667" s="123"/>
      <c r="BT667"/>
      <c r="BU667"/>
      <c r="BV667" s="96" t="s">
        <v>1375</v>
      </c>
      <c r="BW667" s="85" t="s">
        <v>1404</v>
      </c>
      <c r="BX667" s="372"/>
      <c r="BY667" s="372"/>
      <c r="BZ667" s="129" t="s">
        <v>225</v>
      </c>
      <c r="CA667" t="s">
        <v>2132</v>
      </c>
      <c r="CB667">
        <v>12000</v>
      </c>
      <c r="CC667" s="126"/>
      <c r="CD667" s="84" t="s">
        <v>1471</v>
      </c>
      <c r="CE667" s="123" t="s">
        <v>17</v>
      </c>
      <c r="CG667" s="126"/>
      <c r="CH667" s="123"/>
      <c r="CI667" s="126"/>
      <c r="CJ667" s="85" t="s">
        <v>26</v>
      </c>
      <c r="CK667" s="85" t="s">
        <v>26</v>
      </c>
      <c r="CL667" s="85"/>
      <c r="CM667" s="85"/>
      <c r="CN667" s="96" t="s">
        <v>2067</v>
      </c>
      <c r="CO667" s="155"/>
      <c r="CP667" s="155"/>
      <c r="CQ667" s="285"/>
      <c r="CR667" s="155"/>
      <c r="CS667" s="378"/>
      <c r="CT667" s="155"/>
      <c r="CU667" s="155"/>
      <c r="CV667" s="155"/>
      <c r="CW667" s="155"/>
      <c r="CX667" s="155"/>
      <c r="CY667" s="155"/>
      <c r="CZ667" s="155"/>
      <c r="DA667" s="155"/>
      <c r="DB667" s="155"/>
      <c r="DC667" s="155"/>
      <c r="DD667" s="155"/>
      <c r="DE667" s="155"/>
      <c r="DF667" s="155"/>
      <c r="DG667" s="155"/>
      <c r="DH667" s="284" t="s">
        <v>1375</v>
      </c>
      <c r="DI667" s="127" t="s">
        <v>120</v>
      </c>
      <c r="DJ667" s="84" t="s">
        <v>1959</v>
      </c>
      <c r="DK667" s="130" t="s">
        <v>2090</v>
      </c>
      <c r="DL667" s="127" t="s">
        <v>2089</v>
      </c>
      <c r="DN667" s="84">
        <v>918876798</v>
      </c>
      <c r="DO667" s="343"/>
      <c r="DP667" s="343"/>
      <c r="DQ667" s="84" t="s">
        <v>1960</v>
      </c>
      <c r="DR667" s="343"/>
      <c r="DS667" s="343"/>
      <c r="DT667" s="343"/>
      <c r="DU667" s="343"/>
      <c r="DV667" s="84">
        <v>102521104</v>
      </c>
      <c r="DW667" s="84" t="s">
        <v>2091</v>
      </c>
      <c r="DX667" s="84">
        <v>1120</v>
      </c>
      <c r="DZ667" s="355"/>
      <c r="EA667" s="84" t="s">
        <v>25</v>
      </c>
      <c r="ED667" s="343"/>
      <c r="EE667" s="343"/>
      <c r="EF667" s="343"/>
      <c r="EG667" s="355"/>
      <c r="EH667" s="355"/>
      <c r="EI667" s="126"/>
      <c r="EJ667" s="84" t="s">
        <v>26</v>
      </c>
      <c r="EK667" s="84" t="s">
        <v>25</v>
      </c>
      <c r="EL667" s="84" t="s">
        <v>26</v>
      </c>
      <c r="EM667" s="84" t="s">
        <v>1759</v>
      </c>
      <c r="EO667" s="84" t="s">
        <v>1760</v>
      </c>
      <c r="EP667" s="343"/>
      <c r="EQ667" s="84" t="s">
        <v>1761</v>
      </c>
      <c r="ES667" s="84" t="s">
        <v>6</v>
      </c>
      <c r="ET667" s="343"/>
      <c r="EU667" s="84" t="s">
        <v>112</v>
      </c>
      <c r="EV667" s="343"/>
      <c r="EW667" s="84" t="s">
        <v>1370</v>
      </c>
      <c r="EX667" s="343"/>
      <c r="EY667" s="84" t="s">
        <v>8</v>
      </c>
      <c r="EZ667" s="84" t="s">
        <v>2092</v>
      </c>
      <c r="FA667" s="84" t="s">
        <v>26</v>
      </c>
      <c r="FB667" s="343"/>
      <c r="FD667" s="343"/>
      <c r="FH667" s="96" t="s">
        <v>1375</v>
      </c>
      <c r="FL667"/>
      <c r="FV667"/>
      <c r="GC667" s="343"/>
      <c r="GD667" s="343"/>
      <c r="GE667" s="343"/>
      <c r="GF667" s="355"/>
      <c r="GG667" s="355"/>
      <c r="GH667" s="331"/>
      <c r="GO667" s="343"/>
      <c r="GQ667" s="343"/>
      <c r="GS667" s="343"/>
      <c r="GY667"/>
      <c r="GZ667"/>
      <c r="HA667" s="97"/>
    </row>
    <row r="668" spans="1:209" s="84" customFormat="1" x14ac:dyDescent="0.35">
      <c r="A668" s="137">
        <v>27</v>
      </c>
      <c r="B668" s="343"/>
      <c r="C668" s="84" t="s">
        <v>1412</v>
      </c>
      <c r="D668" s="124">
        <v>44211</v>
      </c>
      <c r="E668" s="124">
        <v>44211</v>
      </c>
      <c r="F668" s="343"/>
      <c r="G668" s="125" t="s">
        <v>2093</v>
      </c>
      <c r="H668" s="97" t="s">
        <v>1375</v>
      </c>
      <c r="I668" s="126"/>
      <c r="J668" s="343"/>
      <c r="K668" s="355"/>
      <c r="L668" s="127"/>
      <c r="M668" s="360"/>
      <c r="N668" s="267" t="s">
        <v>19657</v>
      </c>
      <c r="O668" s="354"/>
      <c r="P668" s="354"/>
      <c r="Q668" s="127"/>
      <c r="R668" s="127"/>
      <c r="S668" s="127"/>
      <c r="T668" s="126"/>
      <c r="U668" s="124"/>
      <c r="V668" s="124"/>
      <c r="W668" s="126"/>
      <c r="X668" s="362"/>
      <c r="Y668" s="362"/>
      <c r="Z668" s="126"/>
      <c r="AA668" s="126"/>
      <c r="AB668" s="124"/>
      <c r="AC668" s="124"/>
      <c r="AD668" s="362"/>
      <c r="AE668" s="362"/>
      <c r="AF668" s="363"/>
      <c r="AG668" s="363"/>
      <c r="AH668" s="97" t="s">
        <v>1375</v>
      </c>
      <c r="AI668" s="124">
        <v>44210</v>
      </c>
      <c r="AJ668" s="252" t="s">
        <v>2011</v>
      </c>
      <c r="AK668" s="124"/>
      <c r="AL668" s="252"/>
      <c r="AM668" s="85" t="s">
        <v>28</v>
      </c>
      <c r="AN668" s="85" t="s">
        <v>26</v>
      </c>
      <c r="AO668" s="85" t="s">
        <v>26</v>
      </c>
      <c r="AP668" s="85"/>
      <c r="AQ668" s="85"/>
      <c r="AR668" s="85"/>
      <c r="AS668" s="335">
        <v>8932226717</v>
      </c>
      <c r="AT668" s="335"/>
      <c r="AU668" s="85"/>
      <c r="AV668" s="85"/>
      <c r="AW668" s="85"/>
      <c r="AX668" s="97" t="s">
        <v>1375</v>
      </c>
      <c r="AY668" s="85" t="s">
        <v>26</v>
      </c>
      <c r="AZ668" s="85" t="s">
        <v>26</v>
      </c>
      <c r="BA668" s="85" t="s">
        <v>26</v>
      </c>
      <c r="BB668" s="85" t="s">
        <v>26</v>
      </c>
      <c r="BC668" s="355"/>
      <c r="BD668" s="85" t="s">
        <v>33</v>
      </c>
      <c r="BE668" s="85" t="s">
        <v>16</v>
      </c>
      <c r="BF668" s="85"/>
      <c r="BG668" s="85"/>
      <c r="BH668" s="304" t="s">
        <v>18051</v>
      </c>
      <c r="BI668" s="355"/>
      <c r="BM668" s="123" t="s">
        <v>106</v>
      </c>
      <c r="BN668" s="123"/>
      <c r="BO668" s="123"/>
      <c r="BP668" s="123"/>
      <c r="BQ668" s="4" t="s">
        <v>1371</v>
      </c>
      <c r="BR668" s="123"/>
      <c r="BS668" s="123"/>
      <c r="BT668"/>
      <c r="BU668"/>
      <c r="BV668" s="96" t="s">
        <v>1375</v>
      </c>
      <c r="BW668" s="85" t="s">
        <v>1404</v>
      </c>
      <c r="BX668" s="372"/>
      <c r="BY668" s="372"/>
      <c r="BZ668" s="129" t="s">
        <v>175</v>
      </c>
      <c r="CA668" t="s">
        <v>2131</v>
      </c>
      <c r="CB668">
        <v>12000</v>
      </c>
      <c r="CC668" s="126"/>
      <c r="CD668" s="84" t="s">
        <v>1417</v>
      </c>
      <c r="CE668" s="123" t="s">
        <v>17</v>
      </c>
      <c r="CG668" s="126"/>
      <c r="CH668" s="123"/>
      <c r="CI668" s="126"/>
      <c r="CJ668" s="85" t="s">
        <v>26</v>
      </c>
      <c r="CK668" s="85" t="s">
        <v>26</v>
      </c>
      <c r="CL668" s="85"/>
      <c r="CM668" s="85"/>
      <c r="CN668" s="96" t="s">
        <v>2067</v>
      </c>
      <c r="CO668" s="155"/>
      <c r="CP668" s="155"/>
      <c r="CQ668" s="285"/>
      <c r="CR668" s="155"/>
      <c r="CS668" s="378"/>
      <c r="CT668" s="155"/>
      <c r="CU668" s="155"/>
      <c r="CV668" s="155"/>
      <c r="CW668" s="155"/>
      <c r="CX668" s="155"/>
      <c r="CY668" s="155"/>
      <c r="CZ668" s="155"/>
      <c r="DA668" s="155"/>
      <c r="DB668" s="155"/>
      <c r="DC668" s="155"/>
      <c r="DD668" s="155"/>
      <c r="DE668" s="155"/>
      <c r="DF668" s="155"/>
      <c r="DG668" s="155"/>
      <c r="DH668" s="284" t="s">
        <v>1375</v>
      </c>
      <c r="DI668" s="127" t="s">
        <v>2095</v>
      </c>
      <c r="DJ668" s="84" t="s">
        <v>2096</v>
      </c>
      <c r="DK668" s="130" t="s">
        <v>2011</v>
      </c>
      <c r="DL668" s="127" t="s">
        <v>2094</v>
      </c>
      <c r="DN668" s="84">
        <v>8932226717</v>
      </c>
      <c r="DO668" s="343"/>
      <c r="DP668" s="343"/>
      <c r="DQ668" s="84" t="s">
        <v>2097</v>
      </c>
      <c r="DR668" s="343"/>
      <c r="DS668" s="343"/>
      <c r="DT668" s="343"/>
      <c r="DU668" s="343"/>
      <c r="DV668" s="84">
        <v>83481107</v>
      </c>
      <c r="DW668" s="84" t="s">
        <v>2098</v>
      </c>
      <c r="DX668" s="84">
        <v>1121</v>
      </c>
      <c r="DZ668" s="355"/>
      <c r="EA668" s="84" t="s">
        <v>25</v>
      </c>
      <c r="ED668" s="343"/>
      <c r="EE668" s="343"/>
      <c r="EF668" s="343"/>
      <c r="EG668" s="355"/>
      <c r="EH668" s="355"/>
      <c r="EI668" s="126"/>
      <c r="EJ668" s="84" t="s">
        <v>26</v>
      </c>
      <c r="EK668" s="84" t="s">
        <v>25</v>
      </c>
      <c r="EL668" s="84" t="s">
        <v>26</v>
      </c>
      <c r="EM668" s="84" t="s">
        <v>1759</v>
      </c>
      <c r="EO668" s="84" t="s">
        <v>1760</v>
      </c>
      <c r="EP668" s="343"/>
      <c r="EQ668" s="84" t="s">
        <v>1761</v>
      </c>
      <c r="ES668" s="84" t="s">
        <v>6</v>
      </c>
      <c r="ET668" s="343"/>
      <c r="EU668" s="84" t="s">
        <v>1807</v>
      </c>
      <c r="EV668" s="343"/>
      <c r="EW668" s="84" t="s">
        <v>1370</v>
      </c>
      <c r="EX668" s="343"/>
      <c r="EY668" s="84" t="s">
        <v>1371</v>
      </c>
      <c r="FA668" s="84" t="s">
        <v>26</v>
      </c>
      <c r="FB668" s="343"/>
      <c r="FC668" s="84" t="s">
        <v>1807</v>
      </c>
      <c r="FD668" s="343"/>
      <c r="FH668" s="96" t="s">
        <v>1375</v>
      </c>
      <c r="FL668"/>
      <c r="FV668"/>
      <c r="GC668" s="343"/>
      <c r="GD668" s="343"/>
      <c r="GE668" s="343"/>
      <c r="GF668" s="355"/>
      <c r="GG668" s="355"/>
      <c r="GH668" s="331"/>
      <c r="GO668" s="343"/>
      <c r="GQ668" s="343"/>
      <c r="GS668" s="343"/>
      <c r="GY668"/>
      <c r="GZ668"/>
      <c r="HA668" s="97"/>
    </row>
    <row r="669" spans="1:209" s="84" customFormat="1" x14ac:dyDescent="0.35">
      <c r="A669" s="137">
        <v>26</v>
      </c>
      <c r="B669" s="343"/>
      <c r="C669" s="84" t="s">
        <v>1412</v>
      </c>
      <c r="D669" s="124">
        <v>44211</v>
      </c>
      <c r="E669" s="124">
        <v>44211</v>
      </c>
      <c r="F669" s="343"/>
      <c r="G669" s="125" t="s">
        <v>2100</v>
      </c>
      <c r="H669" s="97" t="s">
        <v>1375</v>
      </c>
      <c r="I669" s="126"/>
      <c r="J669" s="343"/>
      <c r="K669" s="355"/>
      <c r="L669" s="127"/>
      <c r="M669" s="360"/>
      <c r="N669" s="267" t="s">
        <v>19657</v>
      </c>
      <c r="O669" s="354"/>
      <c r="P669" s="354"/>
      <c r="Q669" s="127"/>
      <c r="R669" s="127"/>
      <c r="S669" s="127"/>
      <c r="T669" s="126"/>
      <c r="U669" s="124"/>
      <c r="V669" s="124"/>
      <c r="W669" s="126"/>
      <c r="X669" s="362"/>
      <c r="Y669" s="362"/>
      <c r="Z669" s="126"/>
      <c r="AA669" s="126"/>
      <c r="AB669" s="124"/>
      <c r="AC669" s="124"/>
      <c r="AD669" s="362"/>
      <c r="AE669" s="362"/>
      <c r="AF669" s="363"/>
      <c r="AG669" s="363"/>
      <c r="AH669" s="97" t="s">
        <v>1375</v>
      </c>
      <c r="AI669" s="124">
        <v>44210</v>
      </c>
      <c r="AJ669" s="252" t="s">
        <v>2101</v>
      </c>
      <c r="AK669" s="124"/>
      <c r="AL669" s="252"/>
      <c r="AM669" s="85" t="s">
        <v>28</v>
      </c>
      <c r="AN669" s="85" t="s">
        <v>26</v>
      </c>
      <c r="AO669" s="85" t="s">
        <v>26</v>
      </c>
      <c r="AP669" s="85"/>
      <c r="AQ669" s="85"/>
      <c r="AR669" s="85"/>
      <c r="AS669" s="335">
        <v>3325348</v>
      </c>
      <c r="AT669" s="335"/>
      <c r="AU669" s="85"/>
      <c r="AV669" s="85"/>
      <c r="AW669" s="85"/>
      <c r="AX669" s="97" t="s">
        <v>1375</v>
      </c>
      <c r="AY669" s="85" t="s">
        <v>26</v>
      </c>
      <c r="AZ669" s="85" t="s">
        <v>26</v>
      </c>
      <c r="BA669" s="85" t="s">
        <v>26</v>
      </c>
      <c r="BB669" s="85" t="s">
        <v>26</v>
      </c>
      <c r="BC669" s="355"/>
      <c r="BD669" s="85" t="s">
        <v>33</v>
      </c>
      <c r="BE669" s="85" t="s">
        <v>16</v>
      </c>
      <c r="BF669" s="85"/>
      <c r="BG669" s="85"/>
      <c r="BH669" s="304" t="s">
        <v>18051</v>
      </c>
      <c r="BI669" s="355"/>
      <c r="BM669" s="123" t="s">
        <v>106</v>
      </c>
      <c r="BN669" s="123"/>
      <c r="BO669" s="123"/>
      <c r="BP669" s="123"/>
      <c r="BQ669" s="4" t="s">
        <v>8</v>
      </c>
      <c r="BR669" s="123"/>
      <c r="BS669" s="123"/>
      <c r="BT669"/>
      <c r="BU669"/>
      <c r="BV669" s="96" t="s">
        <v>1375</v>
      </c>
      <c r="BW669" s="85" t="s">
        <v>1404</v>
      </c>
      <c r="BX669" s="372"/>
      <c r="BY669" s="372"/>
      <c r="BZ669" s="129" t="s">
        <v>75</v>
      </c>
      <c r="CA669" t="s">
        <v>2130</v>
      </c>
      <c r="CB669">
        <v>12000</v>
      </c>
      <c r="CC669" s="126"/>
      <c r="CD669" s="84" t="s">
        <v>1426</v>
      </c>
      <c r="CE669" s="123" t="s">
        <v>1444</v>
      </c>
      <c r="CG669" s="126"/>
      <c r="CH669" s="123"/>
      <c r="CI669" s="126"/>
      <c r="CJ669" s="85" t="s">
        <v>26</v>
      </c>
      <c r="CK669" s="85" t="s">
        <v>26</v>
      </c>
      <c r="CL669" s="85"/>
      <c r="CM669" s="85"/>
      <c r="CN669" s="96" t="s">
        <v>2067</v>
      </c>
      <c r="CO669" s="155"/>
      <c r="CP669" s="155"/>
      <c r="CQ669" s="285"/>
      <c r="CR669" s="155"/>
      <c r="CS669" s="378"/>
      <c r="CT669" s="155"/>
      <c r="CU669" s="155"/>
      <c r="CV669" s="155"/>
      <c r="CW669" s="155"/>
      <c r="CX669" s="155"/>
      <c r="CY669" s="155"/>
      <c r="CZ669" s="155"/>
      <c r="DA669" s="155"/>
      <c r="DB669" s="155"/>
      <c r="DC669" s="155"/>
      <c r="DD669" s="155"/>
      <c r="DE669" s="155"/>
      <c r="DF669" s="155"/>
      <c r="DG669" s="155"/>
      <c r="DH669" s="284" t="s">
        <v>1375</v>
      </c>
      <c r="DI669" s="127" t="s">
        <v>123</v>
      </c>
      <c r="DJ669" s="84" t="s">
        <v>2102</v>
      </c>
      <c r="DK669" s="130" t="s">
        <v>2101</v>
      </c>
      <c r="DL669" s="127" t="s">
        <v>2094</v>
      </c>
      <c r="DN669" s="84">
        <v>3325348</v>
      </c>
      <c r="DO669" s="343"/>
      <c r="DP669" s="343"/>
      <c r="DQ669" s="84" t="s">
        <v>2103</v>
      </c>
      <c r="DR669" s="343"/>
      <c r="DS669" s="343"/>
      <c r="DT669" s="343"/>
      <c r="DU669" s="343"/>
      <c r="DW669" s="84" t="s">
        <v>2104</v>
      </c>
      <c r="DX669" s="84">
        <v>1121</v>
      </c>
      <c r="DZ669" s="355"/>
      <c r="EA669" s="84" t="s">
        <v>25</v>
      </c>
      <c r="ED669" s="343"/>
      <c r="EE669" s="343"/>
      <c r="EF669" s="343"/>
      <c r="EG669" s="355"/>
      <c r="EH669" s="355"/>
      <c r="EI669" s="126"/>
      <c r="EJ669" s="84" t="s">
        <v>26</v>
      </c>
      <c r="EK669" s="84" t="s">
        <v>25</v>
      </c>
      <c r="EL669" s="84" t="s">
        <v>26</v>
      </c>
      <c r="EM669" s="84" t="s">
        <v>1759</v>
      </c>
      <c r="EO669" s="84" t="s">
        <v>1862</v>
      </c>
      <c r="EP669" s="343"/>
      <c r="EQ669" s="84" t="s">
        <v>1836</v>
      </c>
      <c r="ES669" s="84" t="s">
        <v>41</v>
      </c>
      <c r="ET669" s="343"/>
      <c r="EU669" s="84" t="s">
        <v>112</v>
      </c>
      <c r="EV669" s="343"/>
      <c r="EW669" s="84" t="s">
        <v>1368</v>
      </c>
      <c r="EX669" s="343"/>
      <c r="EY669" s="84" t="s">
        <v>8</v>
      </c>
      <c r="FA669" s="84" t="s">
        <v>26</v>
      </c>
      <c r="FB669" s="343"/>
      <c r="FD669" s="343"/>
      <c r="FH669" s="96" t="s">
        <v>1375</v>
      </c>
      <c r="FL669"/>
      <c r="FV669"/>
      <c r="GC669" s="343"/>
      <c r="GD669" s="343"/>
      <c r="GE669" s="343"/>
      <c r="GF669" s="355"/>
      <c r="GG669" s="355"/>
      <c r="GH669" s="331"/>
      <c r="GO669" s="343"/>
      <c r="GQ669" s="343"/>
      <c r="GS669" s="343"/>
      <c r="GY669"/>
      <c r="GZ669"/>
      <c r="HA669" s="97"/>
    </row>
    <row r="670" spans="1:209" s="84" customFormat="1" x14ac:dyDescent="0.35">
      <c r="A670" s="137">
        <v>25</v>
      </c>
      <c r="B670" s="343"/>
      <c r="C670" s="84" t="s">
        <v>1412</v>
      </c>
      <c r="D670" s="124">
        <v>44253</v>
      </c>
      <c r="E670" s="124">
        <v>44315</v>
      </c>
      <c r="F670" s="343"/>
      <c r="G670" s="125" t="s">
        <v>2105</v>
      </c>
      <c r="H670" s="97" t="s">
        <v>1375</v>
      </c>
      <c r="I670" s="126" t="s">
        <v>25</v>
      </c>
      <c r="J670" s="343"/>
      <c r="K670" s="355"/>
      <c r="L670" s="127">
        <v>44253</v>
      </c>
      <c r="M670" s="360"/>
      <c r="N670" s="267" t="s">
        <v>19660</v>
      </c>
      <c r="O670" s="354"/>
      <c r="P670" s="354"/>
      <c r="Q670" s="127"/>
      <c r="R670" s="127"/>
      <c r="S670" s="127"/>
      <c r="T670" s="126"/>
      <c r="U670" s="124"/>
      <c r="V670" s="124"/>
      <c r="W670" s="126"/>
      <c r="X670" s="362"/>
      <c r="Y670" s="362"/>
      <c r="Z670" s="126"/>
      <c r="AA670" s="126"/>
      <c r="AB670" s="124"/>
      <c r="AC670" s="124"/>
      <c r="AD670" s="362"/>
      <c r="AE670" s="362"/>
      <c r="AF670" s="363"/>
      <c r="AG670" s="363"/>
      <c r="AH670" s="97" t="s">
        <v>1375</v>
      </c>
      <c r="AI670" s="124">
        <v>44210</v>
      </c>
      <c r="AJ670" s="252" t="s">
        <v>2106</v>
      </c>
      <c r="AK670" s="124">
        <v>44210</v>
      </c>
      <c r="AL670" s="252">
        <v>0.24166666666666667</v>
      </c>
      <c r="AM670" s="85" t="s">
        <v>28</v>
      </c>
      <c r="AN670" s="85" t="s">
        <v>26</v>
      </c>
      <c r="AO670" s="85" t="s">
        <v>26</v>
      </c>
      <c r="AP670" s="85" t="s">
        <v>2107</v>
      </c>
      <c r="AQ670" s="85" t="s">
        <v>2108</v>
      </c>
      <c r="AR670" s="85"/>
      <c r="AS670" s="335" t="s">
        <v>2109</v>
      </c>
      <c r="AT670" s="335">
        <v>120428283</v>
      </c>
      <c r="AU670" s="85"/>
      <c r="AV670" s="85"/>
      <c r="AW670" s="85" t="s">
        <v>12775</v>
      </c>
      <c r="AX670" s="97" t="s">
        <v>1375</v>
      </c>
      <c r="AY670" s="85" t="s">
        <v>25</v>
      </c>
      <c r="AZ670" s="85" t="s">
        <v>25</v>
      </c>
      <c r="BA670" s="85" t="s">
        <v>25</v>
      </c>
      <c r="BB670" s="85" t="s">
        <v>25</v>
      </c>
      <c r="BC670" s="348"/>
      <c r="BD670" s="85" t="s">
        <v>27</v>
      </c>
      <c r="BE670" s="85" t="s">
        <v>4</v>
      </c>
      <c r="BF670" s="85" t="s">
        <v>34</v>
      </c>
      <c r="BG670" s="85" t="s">
        <v>34</v>
      </c>
      <c r="BH670" s="304" t="s">
        <v>18050</v>
      </c>
      <c r="BI670" s="355"/>
      <c r="BM670" s="123" t="s">
        <v>4</v>
      </c>
      <c r="BN670" s="123" t="s">
        <v>1380</v>
      </c>
      <c r="BO670" s="123" t="s">
        <v>1381</v>
      </c>
      <c r="BP670" s="123" t="s">
        <v>25</v>
      </c>
      <c r="BQ670" s="4" t="s">
        <v>8</v>
      </c>
      <c r="BR670" s="123" t="s">
        <v>1614</v>
      </c>
      <c r="BS670" s="123" t="s">
        <v>1563</v>
      </c>
      <c r="BT670" t="s">
        <v>1563</v>
      </c>
      <c r="BU670" t="s">
        <v>3629</v>
      </c>
      <c r="BV670" s="96" t="s">
        <v>1375</v>
      </c>
      <c r="BW670" s="85" t="s">
        <v>44</v>
      </c>
      <c r="BX670" s="372"/>
      <c r="BY670" s="372"/>
      <c r="BZ670" s="129" t="s">
        <v>202</v>
      </c>
      <c r="CA670" t="s">
        <v>2110</v>
      </c>
      <c r="CB670">
        <v>12000</v>
      </c>
      <c r="CC670" s="126"/>
      <c r="CD670" s="84" t="s">
        <v>2125</v>
      </c>
      <c r="CE670" s="123" t="s">
        <v>1452</v>
      </c>
      <c r="CG670" s="126"/>
      <c r="CH670" s="123">
        <v>508</v>
      </c>
      <c r="CI670" s="126"/>
      <c r="CJ670" s="85" t="s">
        <v>26</v>
      </c>
      <c r="CK670" s="85" t="s">
        <v>26</v>
      </c>
      <c r="CL670" s="85"/>
      <c r="CM670" s="85"/>
      <c r="CN670" s="96" t="s">
        <v>2067</v>
      </c>
      <c r="CO670" s="155"/>
      <c r="CP670" s="155"/>
      <c r="CQ670" s="285">
        <v>44210</v>
      </c>
      <c r="CR670" s="155"/>
      <c r="CS670" s="378"/>
      <c r="CT670" s="155" t="s">
        <v>15347</v>
      </c>
      <c r="CU670" s="155"/>
      <c r="CV670" s="155"/>
      <c r="CW670" s="155"/>
      <c r="CX670" s="155"/>
      <c r="CY670" s="155"/>
      <c r="CZ670" s="155"/>
      <c r="DA670" s="155"/>
      <c r="DB670" s="155"/>
      <c r="DC670" s="155"/>
      <c r="DD670" s="155"/>
      <c r="DE670" s="155"/>
      <c r="DF670" s="155"/>
      <c r="DG670" s="155">
        <v>2</v>
      </c>
      <c r="DH670" s="284" t="s">
        <v>1375</v>
      </c>
      <c r="DI670" s="146" t="s">
        <v>1414</v>
      </c>
      <c r="DJ670" s="148" t="s">
        <v>3630</v>
      </c>
      <c r="DK670" s="130" t="s">
        <v>2106</v>
      </c>
      <c r="DL670" s="127" t="s">
        <v>2094</v>
      </c>
      <c r="DM670" s="84" t="s">
        <v>2107</v>
      </c>
      <c r="DN670" s="84" t="s">
        <v>2109</v>
      </c>
      <c r="DO670" s="343"/>
      <c r="DP670" s="343"/>
      <c r="DQ670" s="84" t="s">
        <v>2111</v>
      </c>
      <c r="DR670" s="343"/>
      <c r="DS670" s="343"/>
      <c r="DT670" s="343"/>
      <c r="DU670" s="343"/>
      <c r="DV670" s="84">
        <v>183071101</v>
      </c>
      <c r="DW670" s="84" t="s">
        <v>2112</v>
      </c>
      <c r="DX670" s="84">
        <v>9190</v>
      </c>
      <c r="DY670" s="84">
        <v>1</v>
      </c>
      <c r="DZ670" s="355"/>
      <c r="EA670" s="84" t="s">
        <v>25</v>
      </c>
      <c r="EB670" s="84">
        <v>5</v>
      </c>
      <c r="EC670" s="84" t="s">
        <v>1887</v>
      </c>
      <c r="ED670" s="343"/>
      <c r="EE670" s="343"/>
      <c r="EF670" s="343"/>
      <c r="EG670" s="355"/>
      <c r="EH670" s="355"/>
      <c r="EI670" s="126"/>
      <c r="EJ670" s="84" t="s">
        <v>26</v>
      </c>
      <c r="EK670" s="84" t="s">
        <v>25</v>
      </c>
      <c r="EM670" s="84" t="s">
        <v>1759</v>
      </c>
      <c r="EO670" s="84" t="s">
        <v>1862</v>
      </c>
      <c r="EP670" s="343"/>
      <c r="EQ670" s="84" t="s">
        <v>2113</v>
      </c>
      <c r="ES670" s="84" t="s">
        <v>4</v>
      </c>
      <c r="ET670" s="343"/>
      <c r="EU670" s="84" t="s">
        <v>114</v>
      </c>
      <c r="EV670" s="343"/>
      <c r="EW670" s="84" t="s">
        <v>1373</v>
      </c>
      <c r="EX670" s="343"/>
      <c r="EY670" s="84" t="s">
        <v>8</v>
      </c>
      <c r="FA670" s="84" t="s">
        <v>26</v>
      </c>
      <c r="FB670" s="343"/>
      <c r="FD670" s="343"/>
      <c r="FE670" s="84" t="s">
        <v>1864</v>
      </c>
      <c r="FF670" s="84" t="s">
        <v>1865</v>
      </c>
      <c r="FG670" s="84" t="s">
        <v>26</v>
      </c>
      <c r="FH670" s="96" t="s">
        <v>1375</v>
      </c>
      <c r="FI670" s="84" t="s">
        <v>1839</v>
      </c>
      <c r="FJ670" s="84" t="s">
        <v>2114</v>
      </c>
      <c r="FK670" s="84" t="s">
        <v>1236</v>
      </c>
      <c r="FL670" t="s">
        <v>2115</v>
      </c>
      <c r="FM670" s="84" t="s">
        <v>2108</v>
      </c>
      <c r="FN670" s="84" t="s">
        <v>1839</v>
      </c>
      <c r="FO670" s="84" t="s">
        <v>1841</v>
      </c>
      <c r="FP670" s="84" t="s">
        <v>2116</v>
      </c>
      <c r="FQ670" s="84" t="s">
        <v>2117</v>
      </c>
      <c r="FR670" s="84" t="s">
        <v>1869</v>
      </c>
      <c r="FS670" s="84" t="s">
        <v>1870</v>
      </c>
      <c r="FT670" s="84" t="s">
        <v>1845</v>
      </c>
      <c r="FU670" s="84" t="s">
        <v>9</v>
      </c>
      <c r="FV670" t="s">
        <v>2118</v>
      </c>
      <c r="FW670" s="84" t="s">
        <v>1846</v>
      </c>
      <c r="FX670" s="84" t="s">
        <v>46</v>
      </c>
      <c r="FY670" s="84" t="s">
        <v>2107</v>
      </c>
      <c r="FZ670" s="84" t="s">
        <v>2057</v>
      </c>
      <c r="GA670" s="84" t="s">
        <v>1375</v>
      </c>
      <c r="GB670" s="84" t="s">
        <v>2119</v>
      </c>
      <c r="GC670" s="343"/>
      <c r="GD670" s="343"/>
      <c r="GE670" s="343"/>
      <c r="GF670" s="355"/>
      <c r="GG670" s="355"/>
      <c r="GH670" s="331" t="s">
        <v>1375</v>
      </c>
      <c r="GI670" s="84" t="s">
        <v>15</v>
      </c>
      <c r="GJ670" s="84" t="s">
        <v>2120</v>
      </c>
      <c r="GK670" s="84" t="s">
        <v>1375</v>
      </c>
      <c r="GL670" s="84" t="s">
        <v>9</v>
      </c>
      <c r="GM670" s="84" t="s">
        <v>1375</v>
      </c>
      <c r="GN670" s="84" t="s">
        <v>1375</v>
      </c>
      <c r="GO670" s="343"/>
      <c r="GP670" s="84" t="s">
        <v>1850</v>
      </c>
      <c r="GQ670" s="343"/>
      <c r="GR670" s="84" t="s">
        <v>2121</v>
      </c>
      <c r="GS670" s="343"/>
      <c r="GT670" s="84" t="s">
        <v>2122</v>
      </c>
      <c r="GU670" s="84" t="s">
        <v>1375</v>
      </c>
      <c r="GV670" s="84" t="s">
        <v>9</v>
      </c>
      <c r="GW670" s="84" t="s">
        <v>2123</v>
      </c>
      <c r="GX670" s="84" t="s">
        <v>2108</v>
      </c>
      <c r="GY670"/>
      <c r="GZ670"/>
      <c r="HA670" s="97"/>
    </row>
    <row r="671" spans="1:209" s="84" customFormat="1" x14ac:dyDescent="0.35">
      <c r="A671" s="137">
        <v>24</v>
      </c>
      <c r="B671" s="343"/>
      <c r="C671" s="84" t="s">
        <v>1412</v>
      </c>
      <c r="D671" s="124">
        <v>44211</v>
      </c>
      <c r="E671" s="124">
        <v>44211</v>
      </c>
      <c r="F671" s="343"/>
      <c r="G671" s="125" t="s">
        <v>2064</v>
      </c>
      <c r="H671" s="97" t="s">
        <v>1375</v>
      </c>
      <c r="I671" s="126"/>
      <c r="J671" s="343"/>
      <c r="K671" s="355"/>
      <c r="L671" s="127"/>
      <c r="M671" s="360"/>
      <c r="N671" s="267" t="s">
        <v>19657</v>
      </c>
      <c r="O671" s="354"/>
      <c r="P671" s="354"/>
      <c r="Q671" s="127"/>
      <c r="R671" s="127"/>
      <c r="S671" s="127"/>
      <c r="T671" s="126"/>
      <c r="U671" s="124"/>
      <c r="V671" s="124"/>
      <c r="W671" s="126"/>
      <c r="X671" s="362"/>
      <c r="Y671" s="362"/>
      <c r="Z671" s="126"/>
      <c r="AA671" s="126"/>
      <c r="AB671" s="124"/>
      <c r="AC671" s="124"/>
      <c r="AD671" s="362"/>
      <c r="AE671" s="362"/>
      <c r="AF671" s="363"/>
      <c r="AG671" s="363"/>
      <c r="AH671" s="97" t="s">
        <v>1375</v>
      </c>
      <c r="AI671" s="124">
        <v>44209</v>
      </c>
      <c r="AJ671" s="252" t="s">
        <v>2066</v>
      </c>
      <c r="AK671" s="124"/>
      <c r="AL671" s="252"/>
      <c r="AM671" s="85" t="s">
        <v>28</v>
      </c>
      <c r="AN671" s="85" t="s">
        <v>26</v>
      </c>
      <c r="AO671" s="85" t="s">
        <v>26</v>
      </c>
      <c r="AP671" s="85"/>
      <c r="AQ671" s="85"/>
      <c r="AR671" s="85"/>
      <c r="AS671" s="335">
        <v>7337608640</v>
      </c>
      <c r="AT671" s="335"/>
      <c r="AU671" s="85"/>
      <c r="AV671" s="85"/>
      <c r="AW671" s="85"/>
      <c r="AX671" s="97" t="s">
        <v>1375</v>
      </c>
      <c r="AY671" s="85" t="s">
        <v>26</v>
      </c>
      <c r="AZ671" s="85" t="s">
        <v>26</v>
      </c>
      <c r="BA671" s="85" t="s">
        <v>26</v>
      </c>
      <c r="BB671" s="85" t="s">
        <v>26</v>
      </c>
      <c r="BC671" s="355"/>
      <c r="BD671" s="85" t="s">
        <v>33</v>
      </c>
      <c r="BE671" s="85" t="s">
        <v>16</v>
      </c>
      <c r="BF671" s="85"/>
      <c r="BG671" s="85"/>
      <c r="BH671" s="304" t="s">
        <v>18051</v>
      </c>
      <c r="BI671" s="355"/>
      <c r="BM671" s="123" t="s">
        <v>106</v>
      </c>
      <c r="BN671" s="123"/>
      <c r="BO671" s="123"/>
      <c r="BP671" s="123"/>
      <c r="BQ671" s="4" t="s">
        <v>1807</v>
      </c>
      <c r="BR671" s="123"/>
      <c r="BS671" s="123"/>
      <c r="BT671"/>
      <c r="BU671"/>
      <c r="BV671" s="96" t="s">
        <v>1375</v>
      </c>
      <c r="BW671" s="85" t="s">
        <v>1404</v>
      </c>
      <c r="BX671" s="372"/>
      <c r="BY671" s="372"/>
      <c r="BZ671" s="129" t="s">
        <v>54</v>
      </c>
      <c r="CA671" t="s">
        <v>2129</v>
      </c>
      <c r="CB671">
        <v>12000</v>
      </c>
      <c r="CC671" s="126"/>
      <c r="CD671" s="84" t="s">
        <v>1369</v>
      </c>
      <c r="CE671" s="123" t="s">
        <v>17</v>
      </c>
      <c r="CG671" s="126"/>
      <c r="CH671" s="123"/>
      <c r="CI671" s="126"/>
      <c r="CJ671" s="85" t="s">
        <v>26</v>
      </c>
      <c r="CK671" s="85" t="s">
        <v>26</v>
      </c>
      <c r="CL671" s="85"/>
      <c r="CM671" s="85"/>
      <c r="CN671" s="96" t="s">
        <v>2067</v>
      </c>
      <c r="CO671" s="155"/>
      <c r="CP671" s="155"/>
      <c r="CQ671" s="285"/>
      <c r="CR671" s="155"/>
      <c r="CS671" s="378"/>
      <c r="CT671" s="155"/>
      <c r="CU671" s="155"/>
      <c r="CV671" s="155"/>
      <c r="CW671" s="155"/>
      <c r="CX671" s="155"/>
      <c r="CY671" s="155"/>
      <c r="CZ671" s="155"/>
      <c r="DA671" s="155"/>
      <c r="DB671" s="155"/>
      <c r="DC671" s="155"/>
      <c r="DD671" s="155"/>
      <c r="DE671" s="155"/>
      <c r="DF671" s="155"/>
      <c r="DG671" s="155"/>
      <c r="DH671" s="284" t="s">
        <v>1375</v>
      </c>
      <c r="DI671" s="127" t="s">
        <v>119</v>
      </c>
      <c r="DJ671" s="84" t="s">
        <v>2068</v>
      </c>
      <c r="DK671" s="130" t="s">
        <v>2066</v>
      </c>
      <c r="DL671" s="127" t="s">
        <v>2065</v>
      </c>
      <c r="DN671" s="84">
        <v>7337608640</v>
      </c>
      <c r="DO671" s="343"/>
      <c r="DP671" s="343"/>
      <c r="DQ671" s="84" t="s">
        <v>119</v>
      </c>
      <c r="DR671" s="343"/>
      <c r="DS671" s="343"/>
      <c r="DT671" s="343"/>
      <c r="DU671" s="343"/>
      <c r="DV671" s="84">
        <v>253731109</v>
      </c>
      <c r="DW671" s="84" t="s">
        <v>2069</v>
      </c>
      <c r="DX671" s="84">
        <v>2640</v>
      </c>
      <c r="DZ671" s="355"/>
      <c r="EA671" s="84" t="s">
        <v>25</v>
      </c>
      <c r="ED671" s="343"/>
      <c r="EE671" s="343"/>
      <c r="EF671" s="343"/>
      <c r="EG671" s="355"/>
      <c r="EH671" s="355"/>
      <c r="EI671" s="126"/>
      <c r="EJ671" s="84" t="s">
        <v>26</v>
      </c>
      <c r="EK671" s="84" t="s">
        <v>25</v>
      </c>
      <c r="EL671" s="84" t="s">
        <v>25</v>
      </c>
      <c r="EM671" s="84" t="s">
        <v>1759</v>
      </c>
      <c r="EO671" s="84" t="s">
        <v>1760</v>
      </c>
      <c r="EP671" s="343"/>
      <c r="EQ671" s="84" t="s">
        <v>1761</v>
      </c>
      <c r="ES671" s="84" t="s">
        <v>1956</v>
      </c>
      <c r="ET671" s="343"/>
      <c r="EU671" s="84" t="s">
        <v>112</v>
      </c>
      <c r="EV671" s="343"/>
      <c r="EW671" s="84" t="s">
        <v>1370</v>
      </c>
      <c r="EX671" s="343"/>
      <c r="EY671" s="84" t="s">
        <v>1807</v>
      </c>
      <c r="EZ671" s="84" t="s">
        <v>2070</v>
      </c>
      <c r="FA671" s="84" t="s">
        <v>26</v>
      </c>
      <c r="FB671" s="343"/>
      <c r="FD671" s="343"/>
      <c r="FH671" s="96" t="s">
        <v>1375</v>
      </c>
      <c r="FL671"/>
      <c r="FV671"/>
      <c r="GC671" s="343"/>
      <c r="GD671" s="343"/>
      <c r="GE671" s="343"/>
      <c r="GF671" s="355"/>
      <c r="GG671" s="355"/>
      <c r="GH671" s="331"/>
      <c r="GO671" s="343"/>
      <c r="GQ671" s="343"/>
      <c r="GS671" s="343"/>
      <c r="GY671"/>
      <c r="GZ671"/>
      <c r="HA671" s="97"/>
    </row>
    <row r="672" spans="1:209" s="84" customFormat="1" x14ac:dyDescent="0.35">
      <c r="A672" s="137">
        <v>23</v>
      </c>
      <c r="B672" s="343"/>
      <c r="C672" s="84" t="s">
        <v>1412</v>
      </c>
      <c r="D672" s="124">
        <v>44211</v>
      </c>
      <c r="E672" s="124">
        <v>44211</v>
      </c>
      <c r="F672" s="343"/>
      <c r="G672" s="125" t="s">
        <v>2071</v>
      </c>
      <c r="H672" s="97" t="s">
        <v>1375</v>
      </c>
      <c r="I672" s="126"/>
      <c r="J672" s="343"/>
      <c r="K672" s="355"/>
      <c r="L672" s="127"/>
      <c r="M672" s="360"/>
      <c r="N672" s="267" t="s">
        <v>19657</v>
      </c>
      <c r="O672" s="354"/>
      <c r="P672" s="354"/>
      <c r="Q672" s="127"/>
      <c r="R672" s="127"/>
      <c r="S672" s="127"/>
      <c r="T672" s="126"/>
      <c r="U672" s="124"/>
      <c r="V672" s="124"/>
      <c r="W672" s="126"/>
      <c r="X672" s="362"/>
      <c r="Y672" s="362"/>
      <c r="Z672" s="126"/>
      <c r="AA672" s="126"/>
      <c r="AB672" s="124"/>
      <c r="AC672" s="124"/>
      <c r="AD672" s="362"/>
      <c r="AE672" s="362"/>
      <c r="AF672" s="363"/>
      <c r="AG672" s="363"/>
      <c r="AH672" s="97" t="s">
        <v>1375</v>
      </c>
      <c r="AI672" s="124">
        <v>44209</v>
      </c>
      <c r="AJ672" s="252" t="s">
        <v>2072</v>
      </c>
      <c r="AK672" s="124"/>
      <c r="AL672" s="252"/>
      <c r="AM672" s="85" t="s">
        <v>28</v>
      </c>
      <c r="AN672" s="85" t="s">
        <v>26</v>
      </c>
      <c r="AO672" s="85" t="s">
        <v>26</v>
      </c>
      <c r="AP672" s="85"/>
      <c r="AQ672" s="85"/>
      <c r="AR672" s="85"/>
      <c r="AS672" s="335">
        <v>2565080</v>
      </c>
      <c r="AT672" s="335"/>
      <c r="AU672" s="85"/>
      <c r="AV672" s="85"/>
      <c r="AW672" s="85"/>
      <c r="AX672" s="97" t="s">
        <v>1375</v>
      </c>
      <c r="AY672" s="85" t="s">
        <v>26</v>
      </c>
      <c r="AZ672" s="85" t="s">
        <v>26</v>
      </c>
      <c r="BA672" s="85" t="s">
        <v>26</v>
      </c>
      <c r="BB672" s="85" t="s">
        <v>26</v>
      </c>
      <c r="BC672" s="355"/>
      <c r="BD672" s="85" t="s">
        <v>33</v>
      </c>
      <c r="BE672" s="85" t="s">
        <v>16</v>
      </c>
      <c r="BF672" s="85"/>
      <c r="BG672" s="85"/>
      <c r="BH672" s="304" t="s">
        <v>18051</v>
      </c>
      <c r="BI672" s="355"/>
      <c r="BM672" s="123" t="s">
        <v>106</v>
      </c>
      <c r="BN672" s="123"/>
      <c r="BO672" s="123"/>
      <c r="BP672" s="123"/>
      <c r="BQ672" s="4" t="s">
        <v>8</v>
      </c>
      <c r="BR672" s="123"/>
      <c r="BS672" s="123"/>
      <c r="BT672"/>
      <c r="BU672"/>
      <c r="BV672" s="96" t="s">
        <v>1375</v>
      </c>
      <c r="BW672" s="85" t="s">
        <v>44</v>
      </c>
      <c r="BX672" s="372"/>
      <c r="BY672" s="372"/>
      <c r="BZ672" s="129" t="s">
        <v>84</v>
      </c>
      <c r="CA672" t="s">
        <v>2128</v>
      </c>
      <c r="CB672">
        <v>12000</v>
      </c>
      <c r="CC672" s="126"/>
      <c r="CD672" s="84" t="s">
        <v>2124</v>
      </c>
      <c r="CE672" s="123" t="s">
        <v>17</v>
      </c>
      <c r="CG672" s="126"/>
      <c r="CH672" s="123">
        <v>330</v>
      </c>
      <c r="CI672" s="126"/>
      <c r="CJ672" s="85" t="s">
        <v>26</v>
      </c>
      <c r="CK672" s="85" t="s">
        <v>26</v>
      </c>
      <c r="CL672" s="85"/>
      <c r="CM672" s="85"/>
      <c r="CN672" s="96" t="s">
        <v>2067</v>
      </c>
      <c r="CO672" s="155"/>
      <c r="CP672" s="155"/>
      <c r="CQ672" s="285"/>
      <c r="CR672" s="155"/>
      <c r="CS672" s="378"/>
      <c r="CT672" s="155"/>
      <c r="CU672" s="155"/>
      <c r="CV672" s="155"/>
      <c r="CW672" s="155"/>
      <c r="CX672" s="155"/>
      <c r="CY672" s="155"/>
      <c r="CZ672" s="155"/>
      <c r="DA672" s="155"/>
      <c r="DB672" s="155"/>
      <c r="DC672" s="155"/>
      <c r="DD672" s="155"/>
      <c r="DE672" s="155"/>
      <c r="DF672" s="155"/>
      <c r="DG672" s="155"/>
      <c r="DH672" s="284" t="s">
        <v>1375</v>
      </c>
      <c r="DI672" s="127" t="s">
        <v>128</v>
      </c>
      <c r="DJ672" s="84" t="s">
        <v>2073</v>
      </c>
      <c r="DK672" s="130" t="s">
        <v>2072</v>
      </c>
      <c r="DL672" s="127" t="s">
        <v>2065</v>
      </c>
      <c r="DN672" s="84">
        <v>2565080</v>
      </c>
      <c r="DO672" s="343"/>
      <c r="DP672" s="343"/>
      <c r="DQ672" s="84" t="s">
        <v>1533</v>
      </c>
      <c r="DR672" s="343"/>
      <c r="DS672" s="343"/>
      <c r="DT672" s="343"/>
      <c r="DU672" s="343"/>
      <c r="DW672" s="84" t="s">
        <v>2074</v>
      </c>
      <c r="DX672" s="84">
        <v>1101</v>
      </c>
      <c r="DZ672" s="355"/>
      <c r="EA672" s="84" t="s">
        <v>25</v>
      </c>
      <c r="ED672" s="343"/>
      <c r="EE672" s="343"/>
      <c r="EF672" s="343"/>
      <c r="EG672" s="355"/>
      <c r="EH672" s="355"/>
      <c r="EI672" s="126"/>
      <c r="EJ672" s="84" t="s">
        <v>26</v>
      </c>
      <c r="EK672" s="84" t="s">
        <v>25</v>
      </c>
      <c r="EL672" s="84" t="s">
        <v>26</v>
      </c>
      <c r="EM672" s="84" t="s">
        <v>1759</v>
      </c>
      <c r="EO672" s="84" t="s">
        <v>1760</v>
      </c>
      <c r="EP672" s="343"/>
      <c r="EQ672" s="84" t="s">
        <v>1761</v>
      </c>
      <c r="ES672" s="84" t="s">
        <v>6</v>
      </c>
      <c r="ET672" s="343"/>
      <c r="EU672" s="84" t="s">
        <v>112</v>
      </c>
      <c r="EV672" s="343"/>
      <c r="EW672" s="84" t="s">
        <v>1370</v>
      </c>
      <c r="EX672" s="343"/>
      <c r="EY672" s="84" t="s">
        <v>8</v>
      </c>
      <c r="FA672" s="84" t="s">
        <v>26</v>
      </c>
      <c r="FB672" s="343"/>
      <c r="FD672" s="343"/>
      <c r="FH672" s="96" t="s">
        <v>1375</v>
      </c>
      <c r="FL672"/>
      <c r="FV672"/>
      <c r="GC672" s="343"/>
      <c r="GD672" s="343"/>
      <c r="GE672" s="343"/>
      <c r="GF672" s="355"/>
      <c r="GG672" s="355"/>
      <c r="GH672" s="331"/>
      <c r="GO672" s="343"/>
      <c r="GQ672" s="343"/>
      <c r="GS672" s="343"/>
      <c r="GY672"/>
      <c r="GZ672"/>
      <c r="HA672" s="97"/>
    </row>
    <row r="673" spans="1:209" s="84" customFormat="1" x14ac:dyDescent="0.35">
      <c r="A673" s="137">
        <v>22</v>
      </c>
      <c r="B673" s="343"/>
      <c r="C673" s="84" t="s">
        <v>1412</v>
      </c>
      <c r="D673" s="124">
        <v>44211</v>
      </c>
      <c r="E673" s="124">
        <v>44211</v>
      </c>
      <c r="F673" s="343"/>
      <c r="G673" s="125" t="s">
        <v>2075</v>
      </c>
      <c r="H673" s="97" t="s">
        <v>1375</v>
      </c>
      <c r="I673" s="126"/>
      <c r="J673" s="343"/>
      <c r="K673" s="355"/>
      <c r="L673" s="127"/>
      <c r="M673" s="360"/>
      <c r="N673" s="267" t="s">
        <v>19657</v>
      </c>
      <c r="O673" s="354"/>
      <c r="P673" s="354"/>
      <c r="Q673" s="127"/>
      <c r="R673" s="127"/>
      <c r="S673" s="127"/>
      <c r="T673" s="126"/>
      <c r="U673" s="124"/>
      <c r="V673" s="124"/>
      <c r="W673" s="126"/>
      <c r="X673" s="362"/>
      <c r="Y673" s="362"/>
      <c r="Z673" s="126"/>
      <c r="AA673" s="126"/>
      <c r="AB673" s="124"/>
      <c r="AC673" s="124"/>
      <c r="AD673" s="362"/>
      <c r="AE673" s="362"/>
      <c r="AF673" s="363"/>
      <c r="AG673" s="363"/>
      <c r="AH673" s="97" t="s">
        <v>1375</v>
      </c>
      <c r="AI673" s="124">
        <v>44209</v>
      </c>
      <c r="AJ673" s="252" t="s">
        <v>2076</v>
      </c>
      <c r="AK673" s="124"/>
      <c r="AL673" s="252"/>
      <c r="AM673" s="85" t="s">
        <v>28</v>
      </c>
      <c r="AN673" s="85" t="s">
        <v>26</v>
      </c>
      <c r="AO673" s="85" t="s">
        <v>26</v>
      </c>
      <c r="AP673" s="85"/>
      <c r="AQ673" s="85"/>
      <c r="AR673" s="85"/>
      <c r="AS673" s="335">
        <v>214513616</v>
      </c>
      <c r="AT673" s="335"/>
      <c r="AU673" s="85"/>
      <c r="AV673" s="85"/>
      <c r="AW673" s="85"/>
      <c r="AX673" s="97" t="s">
        <v>1375</v>
      </c>
      <c r="AY673" s="85" t="s">
        <v>26</v>
      </c>
      <c r="AZ673" s="85" t="s">
        <v>26</v>
      </c>
      <c r="BA673" s="85" t="s">
        <v>26</v>
      </c>
      <c r="BB673" s="85" t="s">
        <v>26</v>
      </c>
      <c r="BC673" s="355"/>
      <c r="BD673" s="85" t="s">
        <v>33</v>
      </c>
      <c r="BE673" s="85" t="s">
        <v>16</v>
      </c>
      <c r="BF673" s="85"/>
      <c r="BG673" s="85"/>
      <c r="BH673" s="304" t="s">
        <v>18051</v>
      </c>
      <c r="BI673" s="355"/>
      <c r="BM673" s="123" t="s">
        <v>106</v>
      </c>
      <c r="BN673" s="123"/>
      <c r="BO673" s="123"/>
      <c r="BP673" s="123"/>
      <c r="BQ673" s="4" t="s">
        <v>1371</v>
      </c>
      <c r="BR673" s="123"/>
      <c r="BS673" s="123"/>
      <c r="BT673"/>
      <c r="BU673"/>
      <c r="BV673" s="96" t="s">
        <v>1375</v>
      </c>
      <c r="BW673" s="85" t="s">
        <v>1404</v>
      </c>
      <c r="BX673" s="372"/>
      <c r="BY673" s="372"/>
      <c r="BZ673" s="129" t="s">
        <v>200</v>
      </c>
      <c r="CA673" t="s">
        <v>2127</v>
      </c>
      <c r="CB673">
        <v>12000</v>
      </c>
      <c r="CC673" s="126"/>
      <c r="CD673" s="84" t="s">
        <v>1531</v>
      </c>
      <c r="CE673" s="123" t="s">
        <v>17</v>
      </c>
      <c r="CG673" s="126"/>
      <c r="CH673" s="123"/>
      <c r="CI673" s="126"/>
      <c r="CJ673" s="85" t="s">
        <v>26</v>
      </c>
      <c r="CK673" s="85" t="s">
        <v>26</v>
      </c>
      <c r="CL673" s="85"/>
      <c r="CM673" s="85"/>
      <c r="CN673" s="96" t="s">
        <v>2067</v>
      </c>
      <c r="CO673" s="155"/>
      <c r="CP673" s="155"/>
      <c r="CQ673" s="285"/>
      <c r="CR673" s="155"/>
      <c r="CS673" s="378"/>
      <c r="CT673" s="155"/>
      <c r="CU673" s="155"/>
      <c r="CV673" s="155"/>
      <c r="CW673" s="155"/>
      <c r="CX673" s="155"/>
      <c r="CY673" s="155"/>
      <c r="CZ673" s="155"/>
      <c r="DA673" s="155"/>
      <c r="DB673" s="155"/>
      <c r="DC673" s="155"/>
      <c r="DD673" s="155"/>
      <c r="DE673" s="155"/>
      <c r="DF673" s="155"/>
      <c r="DG673" s="155"/>
      <c r="DH673" s="284" t="s">
        <v>1375</v>
      </c>
      <c r="DI673" s="127" t="s">
        <v>124</v>
      </c>
      <c r="DJ673" s="84" t="s">
        <v>2077</v>
      </c>
      <c r="DK673" s="130" t="s">
        <v>2076</v>
      </c>
      <c r="DL673" s="127" t="s">
        <v>2065</v>
      </c>
      <c r="DN673" s="84">
        <v>214513616</v>
      </c>
      <c r="DO673" s="343"/>
      <c r="DP673" s="343"/>
      <c r="DQ673" s="84" t="s">
        <v>2078</v>
      </c>
      <c r="DR673" s="343"/>
      <c r="DS673" s="343"/>
      <c r="DT673" s="343"/>
      <c r="DU673" s="343"/>
      <c r="DV673" s="84">
        <v>182011108</v>
      </c>
      <c r="DW673" s="84" t="s">
        <v>2079</v>
      </c>
      <c r="DX673" s="84">
        <v>1121</v>
      </c>
      <c r="DZ673" s="355"/>
      <c r="EA673" s="84" t="s">
        <v>25</v>
      </c>
      <c r="ED673" s="343"/>
      <c r="EE673" s="343"/>
      <c r="EF673" s="343"/>
      <c r="EG673" s="355"/>
      <c r="EH673" s="355"/>
      <c r="EI673" s="126"/>
      <c r="EJ673" s="84" t="s">
        <v>25</v>
      </c>
      <c r="EK673" s="84" t="s">
        <v>26</v>
      </c>
      <c r="EL673" s="84" t="s">
        <v>26</v>
      </c>
      <c r="EM673" s="84" t="s">
        <v>1759</v>
      </c>
      <c r="EO673" s="84" t="s">
        <v>1760</v>
      </c>
      <c r="EP673" s="343"/>
      <c r="EQ673" s="84" t="s">
        <v>1761</v>
      </c>
      <c r="ES673" s="84" t="s">
        <v>1956</v>
      </c>
      <c r="ET673" s="343"/>
      <c r="EU673" s="84" t="s">
        <v>115</v>
      </c>
      <c r="EV673" s="343"/>
      <c r="EW673" s="84" t="s">
        <v>1370</v>
      </c>
      <c r="EX673" s="343"/>
      <c r="EY673" s="84" t="s">
        <v>1371</v>
      </c>
      <c r="FA673" s="84" t="s">
        <v>25</v>
      </c>
      <c r="FB673" s="343"/>
      <c r="FC673" s="84" t="s">
        <v>1816</v>
      </c>
      <c r="FD673" s="343"/>
      <c r="FH673" s="96" t="s">
        <v>1375</v>
      </c>
      <c r="FL673"/>
      <c r="FV673"/>
      <c r="GC673" s="343"/>
      <c r="GD673" s="343"/>
      <c r="GE673" s="343"/>
      <c r="GF673" s="355"/>
      <c r="GG673" s="355"/>
      <c r="GH673" s="331"/>
      <c r="GO673" s="343"/>
      <c r="GQ673" s="343"/>
      <c r="GS673" s="343"/>
      <c r="GY673"/>
      <c r="GZ673"/>
      <c r="HA673" s="97"/>
    </row>
    <row r="674" spans="1:209" s="84" customFormat="1" x14ac:dyDescent="0.35">
      <c r="A674" s="137">
        <v>21</v>
      </c>
      <c r="B674" s="343"/>
      <c r="C674" s="84" t="s">
        <v>1412</v>
      </c>
      <c r="D674" s="124">
        <v>44211</v>
      </c>
      <c r="E674" s="124">
        <v>44211</v>
      </c>
      <c r="F674" s="343"/>
      <c r="G674" s="125" t="s">
        <v>2080</v>
      </c>
      <c r="H674" s="97" t="s">
        <v>1375</v>
      </c>
      <c r="I674" s="126"/>
      <c r="J674" s="343"/>
      <c r="K674" s="355"/>
      <c r="L674" s="127"/>
      <c r="M674" s="360"/>
      <c r="N674" s="267" t="s">
        <v>19657</v>
      </c>
      <c r="O674" s="354"/>
      <c r="P674" s="354"/>
      <c r="Q674" s="127"/>
      <c r="R674" s="127"/>
      <c r="S674" s="127"/>
      <c r="T674" s="126"/>
      <c r="U674" s="124"/>
      <c r="V674" s="124"/>
      <c r="W674" s="126"/>
      <c r="X674" s="362"/>
      <c r="Y674" s="362"/>
      <c r="Z674" s="126"/>
      <c r="AA674" s="126"/>
      <c r="AB674" s="124"/>
      <c r="AC674" s="124"/>
      <c r="AD674" s="362"/>
      <c r="AE674" s="362"/>
      <c r="AF674" s="363"/>
      <c r="AG674" s="363"/>
      <c r="AH674" s="97" t="s">
        <v>1375</v>
      </c>
      <c r="AI674" s="124">
        <v>44208</v>
      </c>
      <c r="AJ674" s="252" t="s">
        <v>2082</v>
      </c>
      <c r="AK674" s="124"/>
      <c r="AL674" s="252"/>
      <c r="AM674" s="85" t="s">
        <v>28</v>
      </c>
      <c r="AN674" s="85" t="s">
        <v>26</v>
      </c>
      <c r="AO674" s="85" t="s">
        <v>25</v>
      </c>
      <c r="AP674" s="85"/>
      <c r="AQ674" s="85"/>
      <c r="AR674" s="85"/>
      <c r="AS674" s="335">
        <v>860255632</v>
      </c>
      <c r="AT674" s="335"/>
      <c r="AU674" s="85"/>
      <c r="AV674" s="85"/>
      <c r="AW674" s="85"/>
      <c r="AX674" s="97" t="s">
        <v>1375</v>
      </c>
      <c r="AY674" s="85" t="s">
        <v>26</v>
      </c>
      <c r="AZ674" s="85" t="s">
        <v>26</v>
      </c>
      <c r="BA674" s="85" t="s">
        <v>26</v>
      </c>
      <c r="BB674" s="85" t="s">
        <v>26</v>
      </c>
      <c r="BC674" s="355"/>
      <c r="BD674" s="85" t="s">
        <v>33</v>
      </c>
      <c r="BE674" s="85" t="s">
        <v>16</v>
      </c>
      <c r="BF674" s="85"/>
      <c r="BG674" s="85"/>
      <c r="BH674" s="304" t="s">
        <v>18051</v>
      </c>
      <c r="BI674" s="355"/>
      <c r="BM674" s="123" t="s">
        <v>32</v>
      </c>
      <c r="BN674" s="123"/>
      <c r="BO674" s="123"/>
      <c r="BP674" s="123"/>
      <c r="BQ674" s="4" t="s">
        <v>8</v>
      </c>
      <c r="BR674" s="123"/>
      <c r="BS674" s="123"/>
      <c r="BT674"/>
      <c r="BU674"/>
      <c r="BV674" s="96" t="s">
        <v>1375</v>
      </c>
      <c r="BW674" s="85" t="s">
        <v>43</v>
      </c>
      <c r="BX674" s="372"/>
      <c r="BY674" s="372"/>
      <c r="BZ674" s="129" t="s">
        <v>71</v>
      </c>
      <c r="CA674" t="s">
        <v>2126</v>
      </c>
      <c r="CB674">
        <v>12000</v>
      </c>
      <c r="CC674" s="126"/>
      <c r="CD674" s="84" t="s">
        <v>1368</v>
      </c>
      <c r="CE674" s="123" t="s">
        <v>17</v>
      </c>
      <c r="CG674" s="126"/>
      <c r="CH674" s="123">
        <v>241</v>
      </c>
      <c r="CI674" s="126"/>
      <c r="CJ674" s="85" t="s">
        <v>26</v>
      </c>
      <c r="CK674" s="85" t="s">
        <v>26</v>
      </c>
      <c r="CL674" s="85"/>
      <c r="CM674" s="85"/>
      <c r="CN674" s="96" t="s">
        <v>2067</v>
      </c>
      <c r="CO674" s="155"/>
      <c r="CP674" s="155"/>
      <c r="CQ674" s="285"/>
      <c r="CR674" s="155"/>
      <c r="CS674" s="378"/>
      <c r="CT674" s="155"/>
      <c r="CU674" s="155"/>
      <c r="CV674" s="155"/>
      <c r="CW674" s="155"/>
      <c r="CX674" s="155"/>
      <c r="CY674" s="155"/>
      <c r="CZ674" s="155"/>
      <c r="DA674" s="155"/>
      <c r="DB674" s="155"/>
      <c r="DC674" s="155"/>
      <c r="DD674" s="155"/>
      <c r="DE674" s="155"/>
      <c r="DF674" s="155"/>
      <c r="DG674" s="155"/>
      <c r="DH674" s="284" t="s">
        <v>1375</v>
      </c>
      <c r="DI674" s="127" t="s">
        <v>120</v>
      </c>
      <c r="DJ674" s="84" t="s">
        <v>1953</v>
      </c>
      <c r="DK674" s="130" t="s">
        <v>2082</v>
      </c>
      <c r="DL674" s="127" t="s">
        <v>2081</v>
      </c>
      <c r="DN674" s="84">
        <v>860255632</v>
      </c>
      <c r="DO674" s="343"/>
      <c r="DP674" s="343"/>
      <c r="DQ674" s="84" t="s">
        <v>2083</v>
      </c>
      <c r="DR674" s="343"/>
      <c r="DS674" s="343"/>
      <c r="DT674" s="343"/>
      <c r="DU674" s="343"/>
      <c r="DV674" s="84">
        <v>103271101</v>
      </c>
      <c r="DW674" s="84" t="s">
        <v>2084</v>
      </c>
      <c r="DX674" s="84">
        <v>2640</v>
      </c>
      <c r="DY674" s="84">
        <v>1</v>
      </c>
      <c r="DZ674" s="355"/>
      <c r="EA674" s="84" t="s">
        <v>25</v>
      </c>
      <c r="ED674" s="343"/>
      <c r="EE674" s="343"/>
      <c r="EF674" s="343"/>
      <c r="EG674" s="355"/>
      <c r="EH674" s="355"/>
      <c r="EI674" s="126"/>
      <c r="EJ674" s="84" t="s">
        <v>26</v>
      </c>
      <c r="EK674" s="84" t="s">
        <v>25</v>
      </c>
      <c r="EL674" s="84" t="s">
        <v>26</v>
      </c>
      <c r="EM674" s="84" t="s">
        <v>1834</v>
      </c>
      <c r="EO674" s="84" t="s">
        <v>1760</v>
      </c>
      <c r="EP674" s="343"/>
      <c r="EQ674" s="84" t="s">
        <v>1761</v>
      </c>
      <c r="ES674" s="84" t="s">
        <v>1956</v>
      </c>
      <c r="ET674" s="343"/>
      <c r="EU674" s="84" t="s">
        <v>112</v>
      </c>
      <c r="EV674" s="343"/>
      <c r="EW674" s="84" t="s">
        <v>1368</v>
      </c>
      <c r="EX674" s="343"/>
      <c r="EY674" s="84" t="s">
        <v>8</v>
      </c>
      <c r="FA674" s="84" t="s">
        <v>26</v>
      </c>
      <c r="FB674" s="343"/>
      <c r="FD674" s="343"/>
      <c r="FH674" s="96" t="s">
        <v>1375</v>
      </c>
      <c r="FL674"/>
      <c r="FV674"/>
      <c r="GC674" s="343"/>
      <c r="GD674" s="343"/>
      <c r="GE674" s="343"/>
      <c r="GF674" s="355"/>
      <c r="GG674" s="355"/>
      <c r="GH674" s="331"/>
      <c r="GO674" s="343"/>
      <c r="GQ674" s="343"/>
      <c r="GS674" s="343"/>
      <c r="GY674"/>
      <c r="GZ674"/>
      <c r="HA674" s="97"/>
    </row>
    <row r="675" spans="1:209" s="84" customFormat="1" x14ac:dyDescent="0.35">
      <c r="A675" s="137">
        <v>20</v>
      </c>
      <c r="B675" s="343"/>
      <c r="C675" s="84" t="s">
        <v>1412</v>
      </c>
      <c r="D675" s="124">
        <v>44211</v>
      </c>
      <c r="E675" s="124">
        <v>44211</v>
      </c>
      <c r="F675" s="343"/>
      <c r="G675" s="125" t="s">
        <v>2085</v>
      </c>
      <c r="H675" s="97" t="s">
        <v>1375</v>
      </c>
      <c r="I675" s="126"/>
      <c r="J675" s="343"/>
      <c r="K675" s="355"/>
      <c r="L675" s="127"/>
      <c r="M675" s="360"/>
      <c r="N675" s="267" t="s">
        <v>19657</v>
      </c>
      <c r="O675" s="354"/>
      <c r="P675" s="354"/>
      <c r="Q675" s="127"/>
      <c r="R675" s="127"/>
      <c r="S675" s="127"/>
      <c r="T675" s="126"/>
      <c r="U675" s="124"/>
      <c r="V675" s="124"/>
      <c r="W675" s="126"/>
      <c r="X675" s="362"/>
      <c r="Y675" s="362"/>
      <c r="Z675" s="126"/>
      <c r="AA675" s="126"/>
      <c r="AB675" s="124"/>
      <c r="AC675" s="124"/>
      <c r="AD675" s="362"/>
      <c r="AE675" s="362"/>
      <c r="AF675" s="363"/>
      <c r="AG675" s="363"/>
      <c r="AH675" s="97" t="s">
        <v>1375</v>
      </c>
      <c r="AI675" s="124">
        <v>44208</v>
      </c>
      <c r="AJ675" s="252" t="s">
        <v>2086</v>
      </c>
      <c r="AK675" s="124"/>
      <c r="AL675" s="252"/>
      <c r="AM675" s="85" t="s">
        <v>28</v>
      </c>
      <c r="AN675" s="85" t="s">
        <v>26</v>
      </c>
      <c r="AO675" s="85" t="s">
        <v>26</v>
      </c>
      <c r="AP675" s="85"/>
      <c r="AQ675" s="85"/>
      <c r="AR675" s="85"/>
      <c r="AS675" s="335">
        <v>863430128</v>
      </c>
      <c r="AT675" s="335"/>
      <c r="AU675" s="85"/>
      <c r="AV675" s="85"/>
      <c r="AW675" s="85"/>
      <c r="AX675" s="97" t="s">
        <v>1375</v>
      </c>
      <c r="AY675" s="85" t="s">
        <v>26</v>
      </c>
      <c r="AZ675" s="85" t="s">
        <v>26</v>
      </c>
      <c r="BA675" s="85" t="s">
        <v>26</v>
      </c>
      <c r="BB675" s="85" t="s">
        <v>26</v>
      </c>
      <c r="BC675" s="355"/>
      <c r="BD675" s="85" t="s">
        <v>33</v>
      </c>
      <c r="BE675" s="85" t="s">
        <v>16</v>
      </c>
      <c r="BF675" s="85"/>
      <c r="BG675" s="85"/>
      <c r="BH675" s="304" t="s">
        <v>6</v>
      </c>
      <c r="BI675" s="355"/>
      <c r="BM675" s="123" t="s">
        <v>106</v>
      </c>
      <c r="BN675" s="123"/>
      <c r="BO675" s="123"/>
      <c r="BP675" s="123"/>
      <c r="BQ675" s="4" t="s">
        <v>8</v>
      </c>
      <c r="BR675" s="123"/>
      <c r="BS675" s="123"/>
      <c r="BT675"/>
      <c r="BU675"/>
      <c r="BV675" s="96" t="s">
        <v>1375</v>
      </c>
      <c r="BW675" s="85" t="s">
        <v>43</v>
      </c>
      <c r="BX675" s="372"/>
      <c r="BY675" s="372"/>
      <c r="BZ675" s="129" t="s">
        <v>71</v>
      </c>
      <c r="CA675" t="s">
        <v>2049</v>
      </c>
      <c r="CB675">
        <v>12000</v>
      </c>
      <c r="CC675" s="126"/>
      <c r="CD675" s="84" t="s">
        <v>1368</v>
      </c>
      <c r="CE675" s="123" t="s">
        <v>17</v>
      </c>
      <c r="CG675" s="126"/>
      <c r="CH675" s="123">
        <v>241</v>
      </c>
      <c r="CI675" s="126"/>
      <c r="CJ675" s="85" t="s">
        <v>26</v>
      </c>
      <c r="CK675" s="85" t="s">
        <v>26</v>
      </c>
      <c r="CL675" s="85"/>
      <c r="CM675" s="85"/>
      <c r="CN675" s="96" t="s">
        <v>2067</v>
      </c>
      <c r="CO675" s="155"/>
      <c r="CP675" s="155"/>
      <c r="CQ675" s="285"/>
      <c r="CR675" s="155"/>
      <c r="CS675" s="378"/>
      <c r="CT675" s="155"/>
      <c r="CU675" s="155"/>
      <c r="CV675" s="155"/>
      <c r="CW675" s="155"/>
      <c r="CX675" s="155"/>
      <c r="CY675" s="155"/>
      <c r="CZ675" s="155"/>
      <c r="DA675" s="155"/>
      <c r="DB675" s="155"/>
      <c r="DC675" s="155"/>
      <c r="DD675" s="155"/>
      <c r="DE675" s="155"/>
      <c r="DF675" s="155"/>
      <c r="DG675" s="155"/>
      <c r="DH675" s="284" t="s">
        <v>1375</v>
      </c>
      <c r="DI675" s="127" t="s">
        <v>120</v>
      </c>
      <c r="DJ675" s="84" t="s">
        <v>1953</v>
      </c>
      <c r="DK675" s="130" t="s">
        <v>2086</v>
      </c>
      <c r="DL675" s="127" t="s">
        <v>2081</v>
      </c>
      <c r="DN675" s="84">
        <v>863430128</v>
      </c>
      <c r="DO675" s="343"/>
      <c r="DP675" s="343"/>
      <c r="DQ675" s="84" t="s">
        <v>2083</v>
      </c>
      <c r="DR675" s="343"/>
      <c r="DS675" s="343"/>
      <c r="DT675" s="343"/>
      <c r="DU675" s="343"/>
      <c r="DW675" s="84" t="s">
        <v>2087</v>
      </c>
      <c r="DX675" s="84">
        <v>1121</v>
      </c>
      <c r="DZ675" s="355"/>
      <c r="EA675" s="84" t="s">
        <v>25</v>
      </c>
      <c r="ED675" s="343"/>
      <c r="EE675" s="343"/>
      <c r="EF675" s="343"/>
      <c r="EG675" s="355"/>
      <c r="EH675" s="355"/>
      <c r="EI675" s="126"/>
      <c r="EJ675" s="84" t="s">
        <v>26</v>
      </c>
      <c r="EK675" s="84" t="s">
        <v>25</v>
      </c>
      <c r="EL675" s="84" t="s">
        <v>26</v>
      </c>
      <c r="EM675" s="84" t="s">
        <v>1834</v>
      </c>
      <c r="EO675" s="84" t="s">
        <v>1760</v>
      </c>
      <c r="EP675" s="343"/>
      <c r="EQ675" s="84" t="s">
        <v>1761</v>
      </c>
      <c r="ES675" s="84" t="s">
        <v>1956</v>
      </c>
      <c r="ET675" s="343"/>
      <c r="EU675" s="84" t="s">
        <v>112</v>
      </c>
      <c r="EV675" s="343"/>
      <c r="EW675" s="84" t="s">
        <v>1368</v>
      </c>
      <c r="EX675" s="343"/>
      <c r="EY675" s="84" t="s">
        <v>8</v>
      </c>
      <c r="FA675" s="84" t="s">
        <v>26</v>
      </c>
      <c r="FB675" s="343"/>
      <c r="FD675" s="343"/>
      <c r="FH675" s="96" t="s">
        <v>1375</v>
      </c>
      <c r="FL675"/>
      <c r="FV675"/>
      <c r="GC675" s="343"/>
      <c r="GD675" s="343"/>
      <c r="GE675" s="343"/>
      <c r="GF675" s="355"/>
      <c r="GG675" s="355"/>
      <c r="GH675" s="331"/>
      <c r="GO675" s="343"/>
      <c r="GQ675" s="343"/>
      <c r="GS675" s="343"/>
      <c r="GY675"/>
      <c r="GZ675"/>
      <c r="HA675" s="97"/>
    </row>
    <row r="676" spans="1:209" s="84" customFormat="1" ht="72.5" x14ac:dyDescent="0.35">
      <c r="A676" s="137">
        <v>19</v>
      </c>
      <c r="B676" s="343"/>
      <c r="C676" s="84" t="s">
        <v>1412</v>
      </c>
      <c r="D676" s="124">
        <v>44285</v>
      </c>
      <c r="E676" s="124">
        <v>44286</v>
      </c>
      <c r="F676" s="343"/>
      <c r="G676" s="125" t="s">
        <v>2044</v>
      </c>
      <c r="H676" s="97" t="s">
        <v>1375</v>
      </c>
      <c r="I676" s="126" t="s">
        <v>25</v>
      </c>
      <c r="J676" s="343"/>
      <c r="K676" s="355"/>
      <c r="L676" s="127">
        <v>44285</v>
      </c>
      <c r="M676" s="360"/>
      <c r="N676" s="267" t="s">
        <v>19657</v>
      </c>
      <c r="O676" s="354"/>
      <c r="P676" s="354"/>
      <c r="Q676" s="127"/>
      <c r="R676" s="127"/>
      <c r="S676" s="127"/>
      <c r="T676" s="126"/>
      <c r="U676" s="124"/>
      <c r="V676" s="124"/>
      <c r="W676" s="126"/>
      <c r="X676" s="362"/>
      <c r="Y676" s="362"/>
      <c r="Z676" s="126"/>
      <c r="AA676" s="126"/>
      <c r="AB676" s="124"/>
      <c r="AC676" s="124"/>
      <c r="AD676" s="362"/>
      <c r="AE676" s="362"/>
      <c r="AF676" s="363"/>
      <c r="AG676" s="363"/>
      <c r="AH676" s="97" t="s">
        <v>1375</v>
      </c>
      <c r="AI676" s="124">
        <v>44206</v>
      </c>
      <c r="AJ676" s="252">
        <v>0.69027777777777777</v>
      </c>
      <c r="AK676" s="124">
        <v>44206</v>
      </c>
      <c r="AL676" s="252">
        <v>0.68541666666666667</v>
      </c>
      <c r="AM676" s="85" t="s">
        <v>28</v>
      </c>
      <c r="AN676" s="85" t="s">
        <v>25</v>
      </c>
      <c r="AO676" s="85" t="s">
        <v>26</v>
      </c>
      <c r="AP676" s="85" t="s">
        <v>2046</v>
      </c>
      <c r="AQ676" s="85" t="s">
        <v>2047</v>
      </c>
      <c r="AR676" s="85"/>
      <c r="AS676" s="335" t="s">
        <v>14537</v>
      </c>
      <c r="AT676" s="335">
        <v>120416939</v>
      </c>
      <c r="AU676" s="85"/>
      <c r="AV676" s="85"/>
      <c r="AW676" s="85" t="s">
        <v>14732</v>
      </c>
      <c r="AX676" s="97" t="s">
        <v>1375</v>
      </c>
      <c r="AY676" s="85" t="s">
        <v>25</v>
      </c>
      <c r="AZ676" s="85" t="s">
        <v>25</v>
      </c>
      <c r="BA676" s="85" t="s">
        <v>25</v>
      </c>
      <c r="BB676" s="85" t="s">
        <v>25</v>
      </c>
      <c r="BC676" s="355"/>
      <c r="BD676" s="85" t="s">
        <v>27</v>
      </c>
      <c r="BE676" s="85" t="s">
        <v>4</v>
      </c>
      <c r="BF676" s="85" t="s">
        <v>34</v>
      </c>
      <c r="BG676" s="85" t="s">
        <v>34</v>
      </c>
      <c r="BH676" s="304" t="s">
        <v>18051</v>
      </c>
      <c r="BI676" s="355"/>
      <c r="BM676" s="123" t="s">
        <v>107</v>
      </c>
      <c r="BN676" s="123" t="s">
        <v>1380</v>
      </c>
      <c r="BO676" s="123" t="s">
        <v>42</v>
      </c>
      <c r="BP676" s="123" t="s">
        <v>25</v>
      </c>
      <c r="BQ676" s="4" t="s">
        <v>8</v>
      </c>
      <c r="BR676" s="123" t="s">
        <v>1614</v>
      </c>
      <c r="BS676" s="123" t="s">
        <v>1563</v>
      </c>
      <c r="BT676" t="s">
        <v>7</v>
      </c>
      <c r="BU676" t="s">
        <v>14538</v>
      </c>
      <c r="BV676" s="96" t="s">
        <v>1375</v>
      </c>
      <c r="BW676" s="85" t="s">
        <v>1404</v>
      </c>
      <c r="BX676" s="372"/>
      <c r="BY676" s="372"/>
      <c r="BZ676" s="129" t="s">
        <v>180</v>
      </c>
      <c r="CA676" t="s">
        <v>2049</v>
      </c>
      <c r="CB676">
        <v>12000</v>
      </c>
      <c r="CC676" s="126"/>
      <c r="CD676" s="84" t="s">
        <v>1368</v>
      </c>
      <c r="CE676" s="123" t="s">
        <v>1466</v>
      </c>
      <c r="CG676" s="126"/>
      <c r="CH676" s="123"/>
      <c r="CI676" s="126"/>
      <c r="CJ676" s="85" t="s">
        <v>26</v>
      </c>
      <c r="CK676" s="85" t="s">
        <v>26</v>
      </c>
      <c r="CL676" s="85"/>
      <c r="CM676" s="85"/>
      <c r="CN676" s="96" t="s">
        <v>1971</v>
      </c>
      <c r="CO676" s="155"/>
      <c r="CP676" s="155"/>
      <c r="CQ676" s="285"/>
      <c r="CR676" s="155"/>
      <c r="CS676" s="378"/>
      <c r="CT676" s="155"/>
      <c r="CU676" s="155"/>
      <c r="CV676" s="155"/>
      <c r="CW676" s="155"/>
      <c r="CX676" s="155"/>
      <c r="CY676" s="155"/>
      <c r="CZ676" s="155"/>
      <c r="DA676" s="155"/>
      <c r="DB676" s="155"/>
      <c r="DC676" s="155"/>
      <c r="DD676" s="155"/>
      <c r="DE676" s="155"/>
      <c r="DF676" s="155"/>
      <c r="DG676" s="155"/>
      <c r="DH676" s="284" t="s">
        <v>1375</v>
      </c>
      <c r="DI676" s="146" t="s">
        <v>126</v>
      </c>
      <c r="DJ676" s="148" t="s">
        <v>2050</v>
      </c>
      <c r="DK676" s="130" t="s">
        <v>1879</v>
      </c>
      <c r="DL676" s="127" t="s">
        <v>2045</v>
      </c>
      <c r="DM676" s="84" t="s">
        <v>2046</v>
      </c>
      <c r="DN676" s="84" t="s">
        <v>2048</v>
      </c>
      <c r="DO676" s="343"/>
      <c r="DP676" s="343"/>
      <c r="DR676" s="343"/>
      <c r="DS676" s="343"/>
      <c r="DT676" s="343"/>
      <c r="DU676" s="343"/>
      <c r="DV676" s="84">
        <v>4230</v>
      </c>
      <c r="DW676" s="84" t="s">
        <v>2051</v>
      </c>
      <c r="DX676" s="84">
        <v>9002</v>
      </c>
      <c r="DZ676" s="355"/>
      <c r="EA676" s="84" t="s">
        <v>26</v>
      </c>
      <c r="ED676" s="343"/>
      <c r="EE676" s="343"/>
      <c r="EF676" s="343"/>
      <c r="EG676" s="355"/>
      <c r="EH676" s="355"/>
      <c r="EI676" s="126"/>
      <c r="EL676" s="84" t="s">
        <v>25</v>
      </c>
      <c r="EP676" s="343"/>
      <c r="ET676" s="343"/>
      <c r="EV676" s="343"/>
      <c r="EX676" s="343"/>
      <c r="EY676" s="84" t="s">
        <v>8</v>
      </c>
      <c r="FB676" s="343"/>
      <c r="FD676" s="343"/>
      <c r="FE676" s="84" t="s">
        <v>1975</v>
      </c>
      <c r="FF676" s="84" t="s">
        <v>1865</v>
      </c>
      <c r="FH676" s="96" t="s">
        <v>1375</v>
      </c>
      <c r="FI676" s="84" t="s">
        <v>1839</v>
      </c>
      <c r="FJ676" s="84" t="s">
        <v>2052</v>
      </c>
      <c r="FK676" s="84" t="s">
        <v>67</v>
      </c>
      <c r="FL676" t="s">
        <v>2053</v>
      </c>
      <c r="FM676" s="84" t="s">
        <v>2047</v>
      </c>
      <c r="FN676" s="84" t="s">
        <v>1839</v>
      </c>
      <c r="FO676" s="84" t="s">
        <v>1841</v>
      </c>
      <c r="FP676" s="84" t="s">
        <v>2054</v>
      </c>
      <c r="FQ676" s="84" t="s">
        <v>2055</v>
      </c>
      <c r="FR676" s="84" t="s">
        <v>1869</v>
      </c>
      <c r="FS676" s="84" t="s">
        <v>1870</v>
      </c>
      <c r="FT676" s="84" t="s">
        <v>1845</v>
      </c>
      <c r="FU676" s="84" t="s">
        <v>9</v>
      </c>
      <c r="FV676" t="s">
        <v>2056</v>
      </c>
      <c r="FW676" s="84" t="s">
        <v>1846</v>
      </c>
      <c r="FX676" s="84" t="s">
        <v>1436</v>
      </c>
      <c r="FY676" s="84" t="s">
        <v>2046</v>
      </c>
      <c r="FZ676" s="84" t="s">
        <v>2057</v>
      </c>
      <c r="GA676" s="84" t="s">
        <v>2058</v>
      </c>
      <c r="GB676" s="84" t="s">
        <v>1375</v>
      </c>
      <c r="GC676" s="343"/>
      <c r="GD676" s="343"/>
      <c r="GE676" s="343"/>
      <c r="GF676" s="355"/>
      <c r="GG676" s="355"/>
      <c r="GH676" s="331" t="s">
        <v>1375</v>
      </c>
      <c r="GI676" s="84" t="s">
        <v>9</v>
      </c>
      <c r="GJ676" s="84" t="s">
        <v>1433</v>
      </c>
      <c r="GK676" s="84" t="s">
        <v>1375</v>
      </c>
      <c r="GL676" s="84" t="s">
        <v>9</v>
      </c>
      <c r="GM676" s="84" t="s">
        <v>1897</v>
      </c>
      <c r="GN676" s="84" t="s">
        <v>2059</v>
      </c>
      <c r="GO676" s="343"/>
      <c r="GP676" s="84" t="s">
        <v>1850</v>
      </c>
      <c r="GQ676" s="343"/>
      <c r="GR676" s="84" t="s">
        <v>2060</v>
      </c>
      <c r="GS676" s="343"/>
      <c r="GT676" s="84" t="s">
        <v>2061</v>
      </c>
      <c r="GU676" s="84" t="s">
        <v>2062</v>
      </c>
      <c r="GV676" s="84" t="s">
        <v>9</v>
      </c>
      <c r="GW676" s="84" t="s">
        <v>2063</v>
      </c>
      <c r="GX676" s="84" t="s">
        <v>2047</v>
      </c>
      <c r="GY676"/>
      <c r="GZ676"/>
      <c r="HA676" s="97"/>
    </row>
    <row r="677" spans="1:209" s="84" customFormat="1" x14ac:dyDescent="0.35">
      <c r="A677" s="137">
        <v>18</v>
      </c>
      <c r="B677" s="343"/>
      <c r="C677" s="84" t="s">
        <v>1412</v>
      </c>
      <c r="D677" s="124">
        <v>44294</v>
      </c>
      <c r="E677" s="124">
        <v>44280</v>
      </c>
      <c r="F677" s="343"/>
      <c r="G677" s="125" t="s">
        <v>1964</v>
      </c>
      <c r="H677" s="97" t="s">
        <v>1375</v>
      </c>
      <c r="I677" s="126"/>
      <c r="J677" s="343"/>
      <c r="K677" s="355"/>
      <c r="L677" s="127"/>
      <c r="M677" s="360"/>
      <c r="N677" s="267" t="s">
        <v>19657</v>
      </c>
      <c r="O677" s="354"/>
      <c r="P677" s="354"/>
      <c r="Q677" s="127"/>
      <c r="R677" s="127"/>
      <c r="S677" s="127"/>
      <c r="T677" s="126"/>
      <c r="U677" s="124"/>
      <c r="V677" s="124"/>
      <c r="W677" s="126"/>
      <c r="X677" s="362"/>
      <c r="Y677" s="362"/>
      <c r="Z677" s="126"/>
      <c r="AA677" s="126"/>
      <c r="AB677" s="124"/>
      <c r="AC677" s="124"/>
      <c r="AD677" s="362"/>
      <c r="AE677" s="362"/>
      <c r="AF677" s="363"/>
      <c r="AG677" s="363"/>
      <c r="AH677" s="97" t="s">
        <v>1375</v>
      </c>
      <c r="AI677" s="124">
        <v>44206</v>
      </c>
      <c r="AJ677" s="252" t="s">
        <v>1966</v>
      </c>
      <c r="AK677" s="124">
        <v>44206</v>
      </c>
      <c r="AL677" s="252">
        <v>0.67847222222222225</v>
      </c>
      <c r="AM677" s="85" t="s">
        <v>28</v>
      </c>
      <c r="AN677" s="85" t="s">
        <v>26</v>
      </c>
      <c r="AO677" s="85" t="s">
        <v>26</v>
      </c>
      <c r="AP677" s="85" t="s">
        <v>1967</v>
      </c>
      <c r="AQ677" s="85" t="s">
        <v>1968</v>
      </c>
      <c r="AR677" s="85"/>
      <c r="AS677" s="335" t="s">
        <v>1969</v>
      </c>
      <c r="AT677" s="335">
        <v>120416960</v>
      </c>
      <c r="AU677" s="85"/>
      <c r="AV677" s="85"/>
      <c r="AW677" s="85" t="s">
        <v>12754</v>
      </c>
      <c r="AX677" s="97" t="s">
        <v>1375</v>
      </c>
      <c r="AY677" s="85" t="s">
        <v>26</v>
      </c>
      <c r="AZ677" s="85" t="s">
        <v>25</v>
      </c>
      <c r="BA677" s="85" t="s">
        <v>26</v>
      </c>
      <c r="BB677" s="85" t="s">
        <v>26</v>
      </c>
      <c r="BC677" s="355"/>
      <c r="BD677" s="85" t="s">
        <v>27</v>
      </c>
      <c r="BE677" s="85" t="s">
        <v>13</v>
      </c>
      <c r="BF677" s="85" t="s">
        <v>34</v>
      </c>
      <c r="BG677" s="85" t="s">
        <v>34</v>
      </c>
      <c r="BH677" s="304" t="s">
        <v>18049</v>
      </c>
      <c r="BI677" s="355"/>
      <c r="BM677" s="123" t="s">
        <v>1628</v>
      </c>
      <c r="BN677" s="123" t="s">
        <v>1380</v>
      </c>
      <c r="BO677" s="123" t="s">
        <v>1640</v>
      </c>
      <c r="BP677" s="123" t="s">
        <v>26</v>
      </c>
      <c r="BQ677" s="4" t="s">
        <v>8</v>
      </c>
      <c r="BR677" s="123" t="s">
        <v>1614</v>
      </c>
      <c r="BS677" s="123" t="s">
        <v>60</v>
      </c>
      <c r="BT677" t="s">
        <v>12871</v>
      </c>
      <c r="BU677" t="s">
        <v>12872</v>
      </c>
      <c r="BV677" s="96" t="s">
        <v>1375</v>
      </c>
      <c r="BW677" s="85" t="s">
        <v>1404</v>
      </c>
      <c r="BX677" s="372"/>
      <c r="BY677" s="372"/>
      <c r="BZ677" s="129" t="s">
        <v>166</v>
      </c>
      <c r="CA677" t="s">
        <v>1970</v>
      </c>
      <c r="CB677">
        <v>12000</v>
      </c>
      <c r="CC677" s="126"/>
      <c r="CD677" s="84" t="s">
        <v>18</v>
      </c>
      <c r="CE677" s="123" t="s">
        <v>1444</v>
      </c>
      <c r="CG677" s="126"/>
      <c r="CH677" s="123"/>
      <c r="CI677" s="126"/>
      <c r="CJ677" s="85" t="s">
        <v>26</v>
      </c>
      <c r="CK677" s="85" t="s">
        <v>26</v>
      </c>
      <c r="CL677" s="85"/>
      <c r="CM677" s="85"/>
      <c r="CN677" s="96" t="s">
        <v>1971</v>
      </c>
      <c r="CO677" s="155"/>
      <c r="CP677" s="155"/>
      <c r="CQ677" s="285"/>
      <c r="CR677" s="155"/>
      <c r="CS677" s="378"/>
      <c r="CT677" s="155"/>
      <c r="CU677" s="155"/>
      <c r="CV677" s="155"/>
      <c r="CW677" s="155"/>
      <c r="CX677" s="155"/>
      <c r="CY677" s="155"/>
      <c r="CZ677" s="155"/>
      <c r="DA677" s="155"/>
      <c r="DB677" s="155"/>
      <c r="DC677" s="155"/>
      <c r="DD677" s="155"/>
      <c r="DE677" s="155"/>
      <c r="DF677" s="155"/>
      <c r="DG677" s="155"/>
      <c r="DH677" s="284" t="s">
        <v>1375</v>
      </c>
      <c r="DI677" s="127" t="s">
        <v>119</v>
      </c>
      <c r="DJ677" s="84" t="s">
        <v>1972</v>
      </c>
      <c r="DK677" s="130" t="s">
        <v>1966</v>
      </c>
      <c r="DL677" s="127" t="s">
        <v>1965</v>
      </c>
      <c r="DM677" s="84" t="s">
        <v>1967</v>
      </c>
      <c r="DN677" s="84" t="s">
        <v>1969</v>
      </c>
      <c r="DO677" s="343"/>
      <c r="DP677" s="343"/>
      <c r="DQ677" s="84" t="s">
        <v>1973</v>
      </c>
      <c r="DR677" s="343"/>
      <c r="DS677" s="343"/>
      <c r="DT677" s="343"/>
      <c r="DU677" s="343"/>
      <c r="DV677" s="84">
        <v>254001103</v>
      </c>
      <c r="DW677" s="84" t="s">
        <v>1974</v>
      </c>
      <c r="DX677" s="84">
        <v>9002</v>
      </c>
      <c r="DZ677" s="355"/>
      <c r="EA677" s="84" t="s">
        <v>25</v>
      </c>
      <c r="ED677" s="343"/>
      <c r="EE677" s="343"/>
      <c r="EF677" s="343"/>
      <c r="EG677" s="355"/>
      <c r="EH677" s="355"/>
      <c r="EI677" s="126"/>
      <c r="EJ677" s="84" t="s">
        <v>26</v>
      </c>
      <c r="EK677" s="84" t="s">
        <v>25</v>
      </c>
      <c r="EM677" s="84" t="s">
        <v>1759</v>
      </c>
      <c r="EO677" s="84" t="s">
        <v>1835</v>
      </c>
      <c r="EP677" s="343"/>
      <c r="EQ677" s="84" t="s">
        <v>1761</v>
      </c>
      <c r="ES677" s="84" t="s">
        <v>61</v>
      </c>
      <c r="ET677" s="343"/>
      <c r="EU677" s="84" t="s">
        <v>112</v>
      </c>
      <c r="EV677" s="343"/>
      <c r="EW677" s="84" t="s">
        <v>18</v>
      </c>
      <c r="EX677" s="343"/>
      <c r="EY677" s="84" t="s">
        <v>8</v>
      </c>
      <c r="FA677" s="84" t="s">
        <v>26</v>
      </c>
      <c r="FB677" s="343"/>
      <c r="FD677" s="343"/>
      <c r="FE677" s="84" t="s">
        <v>1975</v>
      </c>
      <c r="FF677" s="84" t="s">
        <v>1838</v>
      </c>
      <c r="FG677" s="84" t="s">
        <v>26</v>
      </c>
      <c r="FH677" s="96" t="s">
        <v>1375</v>
      </c>
      <c r="FI677" s="84" t="s">
        <v>1839</v>
      </c>
      <c r="FJ677" s="84" t="s">
        <v>54</v>
      </c>
      <c r="FK677" s="84" t="s">
        <v>98</v>
      </c>
      <c r="FL677" t="s">
        <v>1976</v>
      </c>
      <c r="FM677" s="84" t="s">
        <v>1968</v>
      </c>
      <c r="FN677" s="84" t="s">
        <v>1839</v>
      </c>
      <c r="FO677" s="84" t="s">
        <v>1841</v>
      </c>
      <c r="FP677" s="84" t="s">
        <v>1848</v>
      </c>
      <c r="FQ677" s="84" t="s">
        <v>1977</v>
      </c>
      <c r="FR677" s="84" t="s">
        <v>1869</v>
      </c>
      <c r="FS677" s="84" t="s">
        <v>1870</v>
      </c>
      <c r="FT677" s="84" t="s">
        <v>1845</v>
      </c>
      <c r="FU677" s="84" t="s">
        <v>9</v>
      </c>
      <c r="FV677" t="s">
        <v>1978</v>
      </c>
      <c r="FW677" s="84" t="s">
        <v>1846</v>
      </c>
      <c r="FX677" s="84" t="s">
        <v>46</v>
      </c>
      <c r="FY677" s="84" t="s">
        <v>1967</v>
      </c>
      <c r="FZ677" s="84" t="s">
        <v>1847</v>
      </c>
      <c r="GA677" s="84" t="s">
        <v>1375</v>
      </c>
      <c r="GB677" s="84" t="s">
        <v>1979</v>
      </c>
      <c r="GC677" s="343"/>
      <c r="GD677" s="343"/>
      <c r="GE677" s="343"/>
      <c r="GF677" s="355"/>
      <c r="GG677" s="355"/>
      <c r="GH677" s="331" t="s">
        <v>1375</v>
      </c>
      <c r="GI677" s="84" t="s">
        <v>9</v>
      </c>
      <c r="GJ677" s="84" t="s">
        <v>1980</v>
      </c>
      <c r="GK677" s="84" t="s">
        <v>1375</v>
      </c>
      <c r="GL677" s="84" t="s">
        <v>9</v>
      </c>
      <c r="GM677" s="84" t="s">
        <v>1375</v>
      </c>
      <c r="GN677" s="84" t="s">
        <v>1375</v>
      </c>
      <c r="GO677" s="343"/>
      <c r="GP677" s="84" t="s">
        <v>1850</v>
      </c>
      <c r="GQ677" s="343"/>
      <c r="GR677" s="84" t="s">
        <v>1981</v>
      </c>
      <c r="GS677" s="343"/>
      <c r="GT677" s="84" t="s">
        <v>1982</v>
      </c>
      <c r="GU677" s="84" t="s">
        <v>1375</v>
      </c>
      <c r="GV677" s="84" t="s">
        <v>9</v>
      </c>
      <c r="GW677" s="84" t="s">
        <v>1983</v>
      </c>
      <c r="GX677" s="84" t="s">
        <v>1968</v>
      </c>
      <c r="GY677"/>
      <c r="GZ677"/>
      <c r="HA677" s="97"/>
    </row>
    <row r="678" spans="1:209" s="84" customFormat="1" x14ac:dyDescent="0.35">
      <c r="A678" s="137">
        <v>17</v>
      </c>
      <c r="B678" s="343"/>
      <c r="C678" s="84" t="s">
        <v>1412</v>
      </c>
      <c r="D678" s="124">
        <v>44294</v>
      </c>
      <c r="E678" s="124">
        <v>44280</v>
      </c>
      <c r="F678" s="343"/>
      <c r="G678" s="125" t="s">
        <v>1984</v>
      </c>
      <c r="H678" s="97" t="s">
        <v>1375</v>
      </c>
      <c r="I678" s="126"/>
      <c r="J678" s="343"/>
      <c r="K678" s="355"/>
      <c r="L678" s="127"/>
      <c r="M678" s="360"/>
      <c r="N678" s="267" t="s">
        <v>19657</v>
      </c>
      <c r="O678" s="354"/>
      <c r="P678" s="354"/>
      <c r="Q678" s="127"/>
      <c r="R678" s="127"/>
      <c r="S678" s="127"/>
      <c r="T678" s="126"/>
      <c r="U678" s="124"/>
      <c r="V678" s="124"/>
      <c r="W678" s="126"/>
      <c r="X678" s="362"/>
      <c r="Y678" s="362"/>
      <c r="Z678" s="126"/>
      <c r="AA678" s="126"/>
      <c r="AB678" s="124"/>
      <c r="AC678" s="124"/>
      <c r="AD678" s="362"/>
      <c r="AE678" s="362"/>
      <c r="AF678" s="363"/>
      <c r="AG678" s="363"/>
      <c r="AH678" s="97" t="s">
        <v>1375</v>
      </c>
      <c r="AI678" s="124">
        <v>44206</v>
      </c>
      <c r="AJ678" s="252" t="s">
        <v>1985</v>
      </c>
      <c r="AK678" s="124">
        <v>44206</v>
      </c>
      <c r="AL678" s="252">
        <v>0.65347222222222223</v>
      </c>
      <c r="AM678" s="85" t="s">
        <v>28</v>
      </c>
      <c r="AN678" s="85" t="s">
        <v>26</v>
      </c>
      <c r="AO678" s="85" t="s">
        <v>26</v>
      </c>
      <c r="AP678" s="85" t="s">
        <v>1986</v>
      </c>
      <c r="AQ678" s="85" t="s">
        <v>1987</v>
      </c>
      <c r="AR678" s="85"/>
      <c r="AS678" s="335" t="s">
        <v>1988</v>
      </c>
      <c r="AT678" s="335">
        <v>120416962</v>
      </c>
      <c r="AU678" s="85"/>
      <c r="AV678" s="85"/>
      <c r="AW678" s="85" t="s">
        <v>14733</v>
      </c>
      <c r="AX678" s="97" t="s">
        <v>1375</v>
      </c>
      <c r="AY678" s="85" t="s">
        <v>25</v>
      </c>
      <c r="AZ678" s="85" t="s">
        <v>25</v>
      </c>
      <c r="BA678" s="85" t="s">
        <v>25</v>
      </c>
      <c r="BB678" s="85" t="s">
        <v>25</v>
      </c>
      <c r="BC678" s="355"/>
      <c r="BD678" s="85" t="s">
        <v>27</v>
      </c>
      <c r="BE678" s="85" t="s">
        <v>13</v>
      </c>
      <c r="BF678" s="85" t="s">
        <v>34</v>
      </c>
      <c r="BG678" s="85" t="s">
        <v>34</v>
      </c>
      <c r="BH678" s="304" t="s">
        <v>18051</v>
      </c>
      <c r="BI678" s="355"/>
      <c r="BM678" s="123" t="s">
        <v>107</v>
      </c>
      <c r="BN678" s="123" t="s">
        <v>1380</v>
      </c>
      <c r="BO678" s="123" t="s">
        <v>42</v>
      </c>
      <c r="BP678" s="123" t="s">
        <v>26</v>
      </c>
      <c r="BQ678" s="4" t="s">
        <v>8</v>
      </c>
      <c r="BR678" s="123" t="s">
        <v>1477</v>
      </c>
      <c r="BS678" s="123" t="s">
        <v>1603</v>
      </c>
      <c r="BT678" t="s">
        <v>12866</v>
      </c>
      <c r="BU678" t="s">
        <v>12753</v>
      </c>
      <c r="BV678" s="96" t="s">
        <v>1375</v>
      </c>
      <c r="BW678" s="85" t="s">
        <v>1404</v>
      </c>
      <c r="BX678" s="372"/>
      <c r="BY678" s="372"/>
      <c r="BZ678" s="129" t="s">
        <v>205</v>
      </c>
      <c r="CA678" t="s">
        <v>1989</v>
      </c>
      <c r="CB678">
        <v>12000</v>
      </c>
      <c r="CC678" s="126"/>
      <c r="CD678" s="84" t="s">
        <v>13355</v>
      </c>
      <c r="CE678" s="123" t="s">
        <v>17</v>
      </c>
      <c r="CG678" s="126"/>
      <c r="CH678" s="123"/>
      <c r="CI678" s="126"/>
      <c r="CJ678" s="85" t="s">
        <v>26</v>
      </c>
      <c r="CK678" s="85" t="s">
        <v>26</v>
      </c>
      <c r="CL678" s="85"/>
      <c r="CM678" s="85"/>
      <c r="CN678" s="96" t="s">
        <v>1971</v>
      </c>
      <c r="CO678" s="155"/>
      <c r="CP678" s="155"/>
      <c r="CQ678" s="285"/>
      <c r="CR678" s="155"/>
      <c r="CS678" s="378"/>
      <c r="CT678" s="155"/>
      <c r="CU678" s="155"/>
      <c r="CV678" s="155"/>
      <c r="CW678" s="155"/>
      <c r="CX678" s="155"/>
      <c r="CY678" s="155"/>
      <c r="CZ678" s="155"/>
      <c r="DA678" s="155"/>
      <c r="DB678" s="155"/>
      <c r="DC678" s="155"/>
      <c r="DD678" s="155"/>
      <c r="DE678" s="155"/>
      <c r="DF678" s="155"/>
      <c r="DG678" s="155"/>
      <c r="DH678" s="284" t="s">
        <v>1375</v>
      </c>
      <c r="DI678" s="127" t="s">
        <v>120</v>
      </c>
      <c r="DJ678" s="84" t="s">
        <v>1990</v>
      </c>
      <c r="DK678" s="130" t="s">
        <v>1985</v>
      </c>
      <c r="DL678" s="127" t="s">
        <v>1965</v>
      </c>
      <c r="DM678" s="84" t="s">
        <v>1986</v>
      </c>
      <c r="DN678" s="84" t="s">
        <v>1988</v>
      </c>
      <c r="DO678" s="343"/>
      <c r="DP678" s="343"/>
      <c r="DQ678" s="84" t="s">
        <v>1990</v>
      </c>
      <c r="DR678" s="343"/>
      <c r="DS678" s="343"/>
      <c r="DT678" s="343"/>
      <c r="DU678" s="343"/>
      <c r="DV678" s="84">
        <v>102601101</v>
      </c>
      <c r="DW678" s="84" t="s">
        <v>1991</v>
      </c>
      <c r="DX678" s="84">
        <v>9002</v>
      </c>
      <c r="DZ678" s="355"/>
      <c r="EA678" s="84" t="s">
        <v>25</v>
      </c>
      <c r="ED678" s="343"/>
      <c r="EE678" s="343"/>
      <c r="EF678" s="343"/>
      <c r="EG678" s="355"/>
      <c r="EH678" s="355"/>
      <c r="EI678" s="126"/>
      <c r="EJ678" s="84" t="s">
        <v>26</v>
      </c>
      <c r="EK678" s="84" t="s">
        <v>25</v>
      </c>
      <c r="EM678" s="84" t="s">
        <v>1759</v>
      </c>
      <c r="EO678" s="84" t="s">
        <v>1835</v>
      </c>
      <c r="EP678" s="343"/>
      <c r="EQ678" s="84" t="s">
        <v>1761</v>
      </c>
      <c r="ES678" s="84" t="s">
        <v>1992</v>
      </c>
      <c r="ET678" s="343"/>
      <c r="EU678" s="84" t="s">
        <v>114</v>
      </c>
      <c r="EV678" s="343"/>
      <c r="EW678" s="84" t="s">
        <v>13356</v>
      </c>
      <c r="EX678" s="343"/>
      <c r="EY678" s="84" t="s">
        <v>8</v>
      </c>
      <c r="FA678" s="84" t="s">
        <v>26</v>
      </c>
      <c r="FB678" s="343"/>
      <c r="FD678" s="343"/>
      <c r="FE678" s="84" t="s">
        <v>1993</v>
      </c>
      <c r="FF678" s="84" t="s">
        <v>1865</v>
      </c>
      <c r="FG678" s="84" t="s">
        <v>26</v>
      </c>
      <c r="FH678" s="96" t="s">
        <v>1375</v>
      </c>
      <c r="FI678" s="84" t="s">
        <v>1839</v>
      </c>
      <c r="FJ678" s="84" t="s">
        <v>1994</v>
      </c>
      <c r="FK678" s="84" t="s">
        <v>1995</v>
      </c>
      <c r="FL678" t="s">
        <v>1996</v>
      </c>
      <c r="FM678" s="84" t="s">
        <v>1987</v>
      </c>
      <c r="FN678" s="84" t="s">
        <v>1839</v>
      </c>
      <c r="FO678" s="84" t="s">
        <v>1890</v>
      </c>
      <c r="FP678" s="84" t="s">
        <v>1997</v>
      </c>
      <c r="FQ678" s="84" t="s">
        <v>1998</v>
      </c>
      <c r="FR678" s="84" t="s">
        <v>1869</v>
      </c>
      <c r="FS678" s="84" t="s">
        <v>1893</v>
      </c>
      <c r="FT678" s="84" t="s">
        <v>1845</v>
      </c>
      <c r="FU678" s="84" t="s">
        <v>9</v>
      </c>
      <c r="FV678" t="s">
        <v>1999</v>
      </c>
      <c r="FW678" s="84" t="s">
        <v>1846</v>
      </c>
      <c r="FX678" s="84" t="s">
        <v>1424</v>
      </c>
      <c r="FY678" s="84" t="s">
        <v>1986</v>
      </c>
      <c r="FZ678" s="84" t="s">
        <v>2000</v>
      </c>
      <c r="GA678" s="84" t="s">
        <v>2001</v>
      </c>
      <c r="GB678" s="84" t="s">
        <v>2002</v>
      </c>
      <c r="GC678" s="343"/>
      <c r="GD678" s="343"/>
      <c r="GE678" s="343"/>
      <c r="GF678" s="355"/>
      <c r="GG678" s="355"/>
      <c r="GH678" s="331" t="s">
        <v>1375</v>
      </c>
      <c r="GI678" s="84" t="s">
        <v>9</v>
      </c>
      <c r="GJ678" s="84" t="s">
        <v>1433</v>
      </c>
      <c r="GK678" s="84" t="s">
        <v>1375</v>
      </c>
      <c r="GL678" s="84" t="s">
        <v>9</v>
      </c>
      <c r="GM678" s="84" t="s">
        <v>2003</v>
      </c>
      <c r="GN678" s="84" t="s">
        <v>2004</v>
      </c>
      <c r="GO678" s="343"/>
      <c r="GP678" s="84" t="s">
        <v>1850</v>
      </c>
      <c r="GQ678" s="343"/>
      <c r="GR678" s="84" t="s">
        <v>2005</v>
      </c>
      <c r="GS678" s="343"/>
      <c r="GT678" s="84" t="s">
        <v>2006</v>
      </c>
      <c r="GU678" s="84" t="s">
        <v>2007</v>
      </c>
      <c r="GV678" s="84" t="s">
        <v>9</v>
      </c>
      <c r="GW678" s="84" t="s">
        <v>2008</v>
      </c>
      <c r="GX678" s="84" t="s">
        <v>1987</v>
      </c>
      <c r="GY678"/>
      <c r="GZ678"/>
      <c r="HA678" s="97"/>
    </row>
    <row r="679" spans="1:209" s="84" customFormat="1" x14ac:dyDescent="0.35">
      <c r="A679" s="137">
        <v>235</v>
      </c>
      <c r="B679" s="343"/>
      <c r="C679" s="84" t="s">
        <v>1412</v>
      </c>
      <c r="D679" s="124">
        <v>44309</v>
      </c>
      <c r="E679" s="124">
        <v>44322</v>
      </c>
      <c r="F679" s="345"/>
      <c r="G679" s="125" t="s">
        <v>4039</v>
      </c>
      <c r="H679" s="97" t="s">
        <v>1375</v>
      </c>
      <c r="I679" s="126"/>
      <c r="J679" s="343"/>
      <c r="K679" s="355"/>
      <c r="L679" s="127"/>
      <c r="M679" s="360"/>
      <c r="N679" s="267" t="s">
        <v>19657</v>
      </c>
      <c r="O679" s="354"/>
      <c r="P679" s="354"/>
      <c r="Q679" s="127"/>
      <c r="R679" s="127"/>
      <c r="S679" s="127"/>
      <c r="T679" s="126"/>
      <c r="U679" s="124"/>
      <c r="V679" s="124"/>
      <c r="W679" s="126"/>
      <c r="X679" s="362"/>
      <c r="Y679" s="362"/>
      <c r="Z679" s="126"/>
      <c r="AA679" s="126" t="s">
        <v>25</v>
      </c>
      <c r="AB679" s="124">
        <v>44309</v>
      </c>
      <c r="AC679" s="124">
        <v>44309</v>
      </c>
      <c r="AD679" s="362"/>
      <c r="AE679" s="362"/>
      <c r="AF679" s="363"/>
      <c r="AG679" s="363"/>
      <c r="AH679" s="97" t="s">
        <v>1375</v>
      </c>
      <c r="AI679" s="124">
        <v>44205</v>
      </c>
      <c r="AJ679" s="252">
        <v>0.5180555555555556</v>
      </c>
      <c r="AK679" s="124">
        <v>44205</v>
      </c>
      <c r="AL679" s="252">
        <v>1.8055555555555557E-2</v>
      </c>
      <c r="AM679" s="85" t="s">
        <v>28</v>
      </c>
      <c r="AN679" s="85" t="s">
        <v>25</v>
      </c>
      <c r="AO679" s="85" t="s">
        <v>26</v>
      </c>
      <c r="AP679" s="85">
        <v>1207100</v>
      </c>
      <c r="AQ679" s="85"/>
      <c r="AR679" s="85"/>
      <c r="AS679" s="335" t="s">
        <v>3915</v>
      </c>
      <c r="AT679" s="335">
        <v>120408523</v>
      </c>
      <c r="AU679" s="85"/>
      <c r="AV679" s="85"/>
      <c r="AW679" s="85"/>
      <c r="AX679" s="97" t="s">
        <v>1375</v>
      </c>
      <c r="AY679" s="85" t="s">
        <v>26</v>
      </c>
      <c r="AZ679" s="85" t="s">
        <v>25</v>
      </c>
      <c r="BA679" s="85" t="s">
        <v>26</v>
      </c>
      <c r="BB679" s="85" t="s">
        <v>25</v>
      </c>
      <c r="BC679" s="365"/>
      <c r="BD679" s="85" t="s">
        <v>27</v>
      </c>
      <c r="BE679" s="85" t="s">
        <v>13</v>
      </c>
      <c r="BF679" s="85" t="s">
        <v>34</v>
      </c>
      <c r="BG679" s="85" t="s">
        <v>34</v>
      </c>
      <c r="BH679" s="304" t="s">
        <v>18051</v>
      </c>
      <c r="BI679" s="355"/>
      <c r="BM679" s="123" t="s">
        <v>106</v>
      </c>
      <c r="BN679" s="123" t="s">
        <v>1378</v>
      </c>
      <c r="BO679" s="123" t="s">
        <v>1611</v>
      </c>
      <c r="BP679" s="123" t="s">
        <v>25</v>
      </c>
      <c r="BQ679" s="4" t="s">
        <v>8</v>
      </c>
      <c r="BR679" s="123" t="s">
        <v>1614</v>
      </c>
      <c r="BS679" s="123" t="s">
        <v>1557</v>
      </c>
      <c r="BT679" t="s">
        <v>15610</v>
      </c>
      <c r="BU679">
        <v>100581752</v>
      </c>
      <c r="BV679" s="96" t="s">
        <v>1375</v>
      </c>
      <c r="BW679" s="85" t="s">
        <v>1404</v>
      </c>
      <c r="BX679" s="372"/>
      <c r="BY679" s="372"/>
      <c r="BZ679" s="129" t="s">
        <v>175</v>
      </c>
      <c r="CA679" t="s">
        <v>2548</v>
      </c>
      <c r="CB679">
        <v>21000</v>
      </c>
      <c r="CC679" s="126"/>
      <c r="CD679" s="123" t="s">
        <v>1457</v>
      </c>
      <c r="CE679" s="123" t="s">
        <v>17</v>
      </c>
      <c r="CG679" s="126"/>
      <c r="CH679" s="123"/>
      <c r="CI679" s="126"/>
      <c r="CJ679" s="85" t="s">
        <v>26</v>
      </c>
      <c r="CK679" s="85" t="s">
        <v>26</v>
      </c>
      <c r="CL679" s="85"/>
      <c r="CM679" s="85"/>
      <c r="CN679" s="96" t="s">
        <v>3903</v>
      </c>
      <c r="CO679" s="155"/>
      <c r="CP679" s="155"/>
      <c r="CQ679" s="285"/>
      <c r="CR679" s="155"/>
      <c r="CS679" s="378"/>
      <c r="CT679" s="155"/>
      <c r="CU679" s="155"/>
      <c r="CV679" s="155"/>
      <c r="CW679" s="155"/>
      <c r="CX679" s="155"/>
      <c r="CY679" s="155"/>
      <c r="CZ679" s="155"/>
      <c r="DA679" s="155"/>
      <c r="DB679" s="155"/>
      <c r="DC679" s="155"/>
      <c r="DD679" s="155"/>
      <c r="DE679" s="155"/>
      <c r="DF679" s="155"/>
      <c r="DG679" s="155"/>
      <c r="DH679" s="284" t="s">
        <v>1375</v>
      </c>
      <c r="DI679" s="4"/>
      <c r="DJ679" s="4"/>
      <c r="DK679" s="4"/>
      <c r="DL679" s="127"/>
      <c r="DM679" s="4"/>
      <c r="DN679" s="4"/>
      <c r="DO679" s="340"/>
      <c r="DP679" s="340"/>
      <c r="DQ679" s="4"/>
      <c r="DR679" s="340"/>
      <c r="DS679" s="340"/>
      <c r="DT679" s="343"/>
      <c r="DU679" s="343"/>
      <c r="DZ679" s="355"/>
      <c r="EC679" s="125"/>
      <c r="ED679" s="343"/>
      <c r="EE679" s="343"/>
      <c r="EF679" s="343"/>
      <c r="EG679" s="355"/>
      <c r="EH679" s="355"/>
      <c r="EI679" s="126"/>
      <c r="EP679" s="343"/>
      <c r="ET679" s="343"/>
      <c r="EV679" s="343"/>
      <c r="EX679" s="343"/>
      <c r="FB679" s="343"/>
      <c r="FD679" s="343"/>
      <c r="FH679" s="96" t="s">
        <v>1375</v>
      </c>
      <c r="FL679"/>
      <c r="FV679"/>
      <c r="GC679" s="343"/>
      <c r="GD679" s="343"/>
      <c r="GE679" s="343"/>
      <c r="GF679" s="355"/>
      <c r="GG679" s="355"/>
      <c r="GH679" s="331"/>
      <c r="GO679" s="343"/>
      <c r="GQ679" s="343"/>
      <c r="GS679" s="343"/>
      <c r="GY679"/>
      <c r="GZ679"/>
      <c r="HA679" s="97"/>
    </row>
    <row r="680" spans="1:209" s="84" customFormat="1" x14ac:dyDescent="0.35">
      <c r="A680" s="137">
        <v>156</v>
      </c>
      <c r="B680" s="343"/>
      <c r="C680" s="84" t="s">
        <v>1412</v>
      </c>
      <c r="D680" s="124">
        <v>44313</v>
      </c>
      <c r="E680" s="124">
        <v>44313</v>
      </c>
      <c r="F680" s="343"/>
      <c r="G680" s="125" t="s">
        <v>3307</v>
      </c>
      <c r="H680" s="97" t="s">
        <v>1375</v>
      </c>
      <c r="I680" s="126"/>
      <c r="J680" s="343"/>
      <c r="K680" s="355"/>
      <c r="L680" s="127"/>
      <c r="M680" s="360"/>
      <c r="N680" s="267" t="s">
        <v>19657</v>
      </c>
      <c r="O680" s="354"/>
      <c r="P680" s="354"/>
      <c r="Q680" s="127"/>
      <c r="R680" s="127"/>
      <c r="S680" s="127"/>
      <c r="T680" s="126"/>
      <c r="U680" s="124"/>
      <c r="V680" s="124"/>
      <c r="W680" s="126"/>
      <c r="X680" s="362"/>
      <c r="Y680" s="362"/>
      <c r="Z680" s="126"/>
      <c r="AA680" s="126"/>
      <c r="AB680" s="124"/>
      <c r="AC680" s="124"/>
      <c r="AD680" s="362"/>
      <c r="AE680" s="362"/>
      <c r="AF680" s="363"/>
      <c r="AG680" s="363"/>
      <c r="AH680" s="97" t="s">
        <v>1375</v>
      </c>
      <c r="AI680" s="124">
        <v>44205</v>
      </c>
      <c r="AJ680" s="252"/>
      <c r="AK680" s="124"/>
      <c r="AL680" s="252"/>
      <c r="AM680" s="85" t="s">
        <v>38</v>
      </c>
      <c r="AN680" s="85" t="s">
        <v>25</v>
      </c>
      <c r="AO680" s="85" t="s">
        <v>26</v>
      </c>
      <c r="AP680" s="85"/>
      <c r="AQ680" s="85"/>
      <c r="AR680" s="85"/>
      <c r="AS680" s="335">
        <v>6146102042</v>
      </c>
      <c r="AT680" s="335"/>
      <c r="AU680" s="85"/>
      <c r="AV680" s="85" t="s">
        <v>3305</v>
      </c>
      <c r="AW680" s="85" t="s">
        <v>14720</v>
      </c>
      <c r="AX680" s="97" t="s">
        <v>1375</v>
      </c>
      <c r="AY680" s="85" t="s">
        <v>6</v>
      </c>
      <c r="AZ680" s="85" t="s">
        <v>6</v>
      </c>
      <c r="BA680" s="85" t="s">
        <v>25</v>
      </c>
      <c r="BB680" s="85" t="s">
        <v>25</v>
      </c>
      <c r="BC680" s="355"/>
      <c r="BD680" s="85" t="s">
        <v>6</v>
      </c>
      <c r="BE680" s="85" t="s">
        <v>16</v>
      </c>
      <c r="BF680" s="85"/>
      <c r="BG680" s="85"/>
      <c r="BH680" s="304" t="s">
        <v>18047</v>
      </c>
      <c r="BI680" s="355"/>
      <c r="BM680" s="123" t="s">
        <v>1501</v>
      </c>
      <c r="BN680" s="123"/>
      <c r="BO680" s="123"/>
      <c r="BP680" s="123"/>
      <c r="BQ680" s="4" t="s">
        <v>8</v>
      </c>
      <c r="BR680" s="123"/>
      <c r="BS680" s="123"/>
      <c r="BT680"/>
      <c r="BU680"/>
      <c r="BV680" s="96" t="s">
        <v>1375</v>
      </c>
      <c r="BW680" s="85" t="s">
        <v>1404</v>
      </c>
      <c r="BX680" s="372"/>
      <c r="BY680" s="372"/>
      <c r="BZ680" s="129" t="s">
        <v>79</v>
      </c>
      <c r="CA680" t="s">
        <v>3306</v>
      </c>
      <c r="CB680" t="s">
        <v>1619</v>
      </c>
      <c r="CC680" s="126"/>
      <c r="CD680" s="123" t="s">
        <v>1475</v>
      </c>
      <c r="CE680" s="123" t="s">
        <v>17</v>
      </c>
      <c r="CG680" s="126"/>
      <c r="CH680" s="123"/>
      <c r="CI680" s="126"/>
      <c r="CJ680" s="85" t="s">
        <v>26</v>
      </c>
      <c r="CK680" s="85" t="s">
        <v>26</v>
      </c>
      <c r="CL680" s="85"/>
      <c r="CM680" s="85"/>
      <c r="CN680" s="96" t="s">
        <v>3230</v>
      </c>
      <c r="CO680" s="155"/>
      <c r="CP680" s="155"/>
      <c r="CQ680" s="285"/>
      <c r="CR680" s="155"/>
      <c r="CS680" s="378"/>
      <c r="CT680" s="155"/>
      <c r="CU680" s="155"/>
      <c r="CV680" s="155"/>
      <c r="CW680" s="155"/>
      <c r="CX680" s="155"/>
      <c r="CY680" s="155"/>
      <c r="CZ680" s="155"/>
      <c r="DA680" s="155"/>
      <c r="DB680" s="155"/>
      <c r="DC680" s="155"/>
      <c r="DD680" s="155"/>
      <c r="DE680" s="155"/>
      <c r="DF680" s="155"/>
      <c r="DG680" s="155"/>
      <c r="DH680" s="284" t="s">
        <v>1375</v>
      </c>
      <c r="DI680" s="127" t="s">
        <v>1555</v>
      </c>
      <c r="DK680" s="130"/>
      <c r="DL680" s="127"/>
      <c r="DO680" s="343"/>
      <c r="DP680" s="343"/>
      <c r="DR680" s="343"/>
      <c r="DS680" s="343"/>
      <c r="DT680" s="343"/>
      <c r="DU680" s="343"/>
      <c r="DZ680" s="355"/>
      <c r="EC680" s="125"/>
      <c r="ED680" s="343"/>
      <c r="EE680" s="343"/>
      <c r="EF680" s="343"/>
      <c r="EG680" s="355"/>
      <c r="EH680" s="355"/>
      <c r="EI680" s="126"/>
      <c r="EP680" s="343"/>
      <c r="ET680" s="343"/>
      <c r="EV680" s="343"/>
      <c r="EX680" s="343"/>
      <c r="FB680" s="343"/>
      <c r="FD680" s="343"/>
      <c r="FH680" s="96" t="s">
        <v>1375</v>
      </c>
      <c r="FL680"/>
      <c r="FV680"/>
      <c r="GC680" s="343"/>
      <c r="GD680" s="343"/>
      <c r="GE680" s="343"/>
      <c r="GF680" s="355"/>
      <c r="GG680" s="355"/>
      <c r="GH680" s="331"/>
      <c r="GO680" s="343"/>
      <c r="GQ680" s="343"/>
      <c r="GS680" s="343"/>
      <c r="GY680"/>
      <c r="GZ680"/>
      <c r="HA680" s="97"/>
    </row>
    <row r="681" spans="1:209" s="84" customFormat="1" x14ac:dyDescent="0.35">
      <c r="A681" s="137">
        <v>16</v>
      </c>
      <c r="B681" s="343"/>
      <c r="C681" s="84" t="s">
        <v>1412</v>
      </c>
      <c r="D681" s="124">
        <v>44295</v>
      </c>
      <c r="E681" s="124">
        <v>44295</v>
      </c>
      <c r="F681" s="343"/>
      <c r="G681" s="125" t="s">
        <v>2009</v>
      </c>
      <c r="H681" s="97" t="s">
        <v>1375</v>
      </c>
      <c r="I681" s="126"/>
      <c r="J681" s="343"/>
      <c r="K681" s="355"/>
      <c r="L681" s="127"/>
      <c r="M681" s="360"/>
      <c r="N681" s="267" t="s">
        <v>19657</v>
      </c>
      <c r="O681" s="354"/>
      <c r="P681" s="354"/>
      <c r="Q681" s="127"/>
      <c r="R681" s="127"/>
      <c r="S681" s="127"/>
      <c r="T681" s="126"/>
      <c r="U681" s="124"/>
      <c r="V681" s="124"/>
      <c r="W681" s="126"/>
      <c r="X681" s="362"/>
      <c r="Y681" s="362"/>
      <c r="Z681" s="126"/>
      <c r="AA681" s="126"/>
      <c r="AB681" s="124"/>
      <c r="AC681" s="124"/>
      <c r="AD681" s="362"/>
      <c r="AE681" s="362"/>
      <c r="AF681" s="363"/>
      <c r="AG681" s="363"/>
      <c r="AH681" s="97" t="s">
        <v>1375</v>
      </c>
      <c r="AI681" s="124">
        <v>44205</v>
      </c>
      <c r="AJ681" s="252" t="s">
        <v>2011</v>
      </c>
      <c r="AK681" s="124"/>
      <c r="AL681" s="252"/>
      <c r="AM681" s="85" t="s">
        <v>28</v>
      </c>
      <c r="AN681" s="85" t="s">
        <v>26</v>
      </c>
      <c r="AO681" s="85" t="s">
        <v>26</v>
      </c>
      <c r="AP681" s="85"/>
      <c r="AQ681" s="85"/>
      <c r="AR681" s="85"/>
      <c r="AS681" s="335">
        <v>7473225040</v>
      </c>
      <c r="AT681" s="335"/>
      <c r="AU681" s="85"/>
      <c r="AV681" s="85"/>
      <c r="AW681" s="85" t="s">
        <v>14734</v>
      </c>
      <c r="AX681" s="97" t="s">
        <v>1375</v>
      </c>
      <c r="AY681" s="85" t="s">
        <v>25</v>
      </c>
      <c r="AZ681" s="85" t="s">
        <v>25</v>
      </c>
      <c r="BA681" s="85" t="s">
        <v>25</v>
      </c>
      <c r="BB681" s="85" t="s">
        <v>25</v>
      </c>
      <c r="BC681" s="355"/>
      <c r="BD681" s="85" t="s">
        <v>27</v>
      </c>
      <c r="BE681" s="85" t="s">
        <v>16</v>
      </c>
      <c r="BF681" s="85" t="s">
        <v>34</v>
      </c>
      <c r="BG681" s="85" t="s">
        <v>34</v>
      </c>
      <c r="BH681" s="304" t="s">
        <v>18051</v>
      </c>
      <c r="BI681" s="355"/>
      <c r="BM681" s="123" t="s">
        <v>103</v>
      </c>
      <c r="BN681" s="123" t="s">
        <v>41</v>
      </c>
      <c r="BO681" s="123" t="s">
        <v>41</v>
      </c>
      <c r="BP681" s="123" t="s">
        <v>26</v>
      </c>
      <c r="BQ681" s="4" t="s">
        <v>8</v>
      </c>
      <c r="BR681" s="123" t="s">
        <v>1617</v>
      </c>
      <c r="BS681" s="123" t="s">
        <v>1423</v>
      </c>
      <c r="BT681"/>
      <c r="BU681" t="s">
        <v>14539</v>
      </c>
      <c r="BV681" s="96" t="s">
        <v>1375</v>
      </c>
      <c r="BW681" s="85" t="s">
        <v>1404</v>
      </c>
      <c r="BX681" s="372"/>
      <c r="BY681" s="372"/>
      <c r="BZ681" s="129" t="s">
        <v>45</v>
      </c>
      <c r="CA681" t="s">
        <v>2043</v>
      </c>
      <c r="CB681" t="s">
        <v>1619</v>
      </c>
      <c r="CC681" s="126"/>
      <c r="CD681" s="84" t="s">
        <v>2038</v>
      </c>
      <c r="CE681" s="123" t="s">
        <v>1450</v>
      </c>
      <c r="CG681" s="126" t="s">
        <v>14540</v>
      </c>
      <c r="CH681" s="123"/>
      <c r="CI681" s="126"/>
      <c r="CJ681" s="85" t="s">
        <v>26</v>
      </c>
      <c r="CK681" s="85" t="s">
        <v>26</v>
      </c>
      <c r="CL681" s="85"/>
      <c r="CM681" s="85"/>
      <c r="CN681" s="96" t="s">
        <v>1971</v>
      </c>
      <c r="CO681" s="155"/>
      <c r="CP681" s="155"/>
      <c r="CQ681" s="285"/>
      <c r="CR681" s="155"/>
      <c r="CS681" s="378"/>
      <c r="CT681" s="155"/>
      <c r="CU681" s="155"/>
      <c r="CV681" s="155"/>
      <c r="CW681" s="155"/>
      <c r="CX681" s="155"/>
      <c r="CY681" s="155"/>
      <c r="CZ681" s="155"/>
      <c r="DA681" s="155"/>
      <c r="DB681" s="155"/>
      <c r="DC681" s="155"/>
      <c r="DD681" s="155"/>
      <c r="DE681" s="155"/>
      <c r="DF681" s="155"/>
      <c r="DG681" s="155"/>
      <c r="DH681" s="284" t="s">
        <v>1375</v>
      </c>
      <c r="DI681" s="127" t="s">
        <v>123</v>
      </c>
      <c r="DJ681" s="84" t="s">
        <v>2012</v>
      </c>
      <c r="DK681" s="130" t="s">
        <v>2011</v>
      </c>
      <c r="DL681" s="127" t="s">
        <v>2010</v>
      </c>
      <c r="DN681" s="84">
        <v>7473225040</v>
      </c>
      <c r="DO681" s="343"/>
      <c r="DP681" s="343"/>
      <c r="DQ681" s="84" t="s">
        <v>2013</v>
      </c>
      <c r="DR681" s="343"/>
      <c r="DS681" s="343"/>
      <c r="DT681" s="343"/>
      <c r="DU681" s="343"/>
      <c r="DV681" s="84">
        <v>254611105</v>
      </c>
      <c r="DW681" s="84" t="s">
        <v>2014</v>
      </c>
      <c r="DX681" s="84">
        <v>1000</v>
      </c>
      <c r="DZ681" s="355"/>
      <c r="EA681" s="84" t="s">
        <v>25</v>
      </c>
      <c r="ED681" s="343"/>
      <c r="EE681" s="343"/>
      <c r="EF681" s="343"/>
      <c r="EG681" s="355"/>
      <c r="EH681" s="355"/>
      <c r="EI681" s="126"/>
      <c r="EJ681" s="84" t="s">
        <v>26</v>
      </c>
      <c r="EK681" s="84" t="s">
        <v>25</v>
      </c>
      <c r="EL681" s="84" t="s">
        <v>26</v>
      </c>
      <c r="EM681" s="84" t="s">
        <v>1759</v>
      </c>
      <c r="EO681" s="84" t="s">
        <v>1760</v>
      </c>
      <c r="EP681" s="343"/>
      <c r="EQ681" s="84" t="s">
        <v>1761</v>
      </c>
      <c r="ES681" s="84" t="s">
        <v>41</v>
      </c>
      <c r="ET681" s="343"/>
      <c r="EU681" s="84" t="s">
        <v>112</v>
      </c>
      <c r="EV681" s="343"/>
      <c r="EW681" s="84" t="s">
        <v>1368</v>
      </c>
      <c r="EX681" s="343"/>
      <c r="EY681" s="84" t="s">
        <v>8</v>
      </c>
      <c r="EZ681" s="84" t="s">
        <v>2015</v>
      </c>
      <c r="FA681" s="84" t="s">
        <v>25</v>
      </c>
      <c r="FB681" s="343"/>
      <c r="FC681" s="84" t="s">
        <v>1816</v>
      </c>
      <c r="FD681" s="343"/>
      <c r="FH681" s="96" t="s">
        <v>1375</v>
      </c>
      <c r="FL681"/>
      <c r="FV681"/>
      <c r="GC681" s="343"/>
      <c r="GD681" s="343"/>
      <c r="GE681" s="343"/>
      <c r="GF681" s="355"/>
      <c r="GG681" s="355"/>
      <c r="GH681" s="331"/>
      <c r="GO681" s="343"/>
      <c r="GQ681" s="343"/>
      <c r="GS681" s="343"/>
      <c r="GY681"/>
      <c r="GZ681"/>
      <c r="HA681" s="97"/>
    </row>
    <row r="682" spans="1:209" s="84" customFormat="1" ht="29" x14ac:dyDescent="0.35">
      <c r="A682" s="137">
        <v>15</v>
      </c>
      <c r="B682" s="343"/>
      <c r="C682" s="84" t="s">
        <v>1412</v>
      </c>
      <c r="D682" s="124">
        <v>44291</v>
      </c>
      <c r="E682" s="124">
        <v>44291</v>
      </c>
      <c r="F682" s="343"/>
      <c r="G682" s="125" t="s">
        <v>2016</v>
      </c>
      <c r="H682" s="97" t="s">
        <v>1375</v>
      </c>
      <c r="I682" s="126" t="s">
        <v>25</v>
      </c>
      <c r="J682" s="343"/>
      <c r="K682" s="355"/>
      <c r="L682" s="127">
        <v>44288</v>
      </c>
      <c r="M682" s="360"/>
      <c r="N682" s="267" t="s">
        <v>19657</v>
      </c>
      <c r="O682" s="354"/>
      <c r="P682" s="354"/>
      <c r="Q682" s="127"/>
      <c r="R682" s="127"/>
      <c r="S682" s="127"/>
      <c r="T682" s="126"/>
      <c r="U682" s="124"/>
      <c r="V682" s="124"/>
      <c r="W682" s="126"/>
      <c r="X682" s="362"/>
      <c r="Y682" s="362"/>
      <c r="Z682" s="126"/>
      <c r="AA682" s="126"/>
      <c r="AB682" s="124"/>
      <c r="AC682" s="124"/>
      <c r="AD682" s="362"/>
      <c r="AE682" s="362"/>
      <c r="AF682" s="363"/>
      <c r="AG682" s="363"/>
      <c r="AH682" s="97" t="s">
        <v>1375</v>
      </c>
      <c r="AI682" s="124">
        <v>44205</v>
      </c>
      <c r="AJ682" s="252">
        <v>0.28402777777777777</v>
      </c>
      <c r="AK682" s="124"/>
      <c r="AL682" s="252"/>
      <c r="AM682" s="85" t="s">
        <v>28</v>
      </c>
      <c r="AN682" s="85" t="s">
        <v>26</v>
      </c>
      <c r="AO682" s="85" t="s">
        <v>26</v>
      </c>
      <c r="AP682" s="85" t="s">
        <v>14462</v>
      </c>
      <c r="AQ682" s="85"/>
      <c r="AR682" s="85"/>
      <c r="AS682" s="335" t="s">
        <v>2042</v>
      </c>
      <c r="AT682" s="335">
        <v>120408589</v>
      </c>
      <c r="AU682" s="85"/>
      <c r="AV682" s="85"/>
      <c r="AW682" s="85" t="s">
        <v>13753</v>
      </c>
      <c r="AX682" s="97" t="s">
        <v>1375</v>
      </c>
      <c r="AY682" s="85" t="s">
        <v>25</v>
      </c>
      <c r="AZ682" s="85" t="s">
        <v>25</v>
      </c>
      <c r="BA682" s="85" t="s">
        <v>25</v>
      </c>
      <c r="BB682" s="85" t="s">
        <v>25</v>
      </c>
      <c r="BC682" s="355"/>
      <c r="BD682" s="85" t="s">
        <v>27</v>
      </c>
      <c r="BE682" s="85" t="s">
        <v>13</v>
      </c>
      <c r="BF682" s="85" t="s">
        <v>34</v>
      </c>
      <c r="BG682" s="85" t="s">
        <v>34</v>
      </c>
      <c r="BH682" s="304" t="s">
        <v>18051</v>
      </c>
      <c r="BI682" s="355"/>
      <c r="BM682" s="123" t="s">
        <v>102</v>
      </c>
      <c r="BN682" s="123" t="s">
        <v>1378</v>
      </c>
      <c r="BO682" s="123" t="s">
        <v>1387</v>
      </c>
      <c r="BP682" s="123"/>
      <c r="BQ682" s="4" t="s">
        <v>8</v>
      </c>
      <c r="BR682" s="123" t="s">
        <v>1477</v>
      </c>
      <c r="BS682" s="123" t="s">
        <v>1626</v>
      </c>
      <c r="BT682" t="s">
        <v>1408</v>
      </c>
      <c r="BU682" t="s">
        <v>14463</v>
      </c>
      <c r="BV682" s="96" t="s">
        <v>1375</v>
      </c>
      <c r="BW682" s="85" t="s">
        <v>1404</v>
      </c>
      <c r="BX682" s="372"/>
      <c r="BY682" s="372"/>
      <c r="BZ682" s="129" t="s">
        <v>49</v>
      </c>
      <c r="CA682" t="s">
        <v>2041</v>
      </c>
      <c r="CB682">
        <v>12000</v>
      </c>
      <c r="CC682" s="126"/>
      <c r="CD682" s="84" t="s">
        <v>1456</v>
      </c>
      <c r="CE682" s="123" t="s">
        <v>1444</v>
      </c>
      <c r="CG682" s="126"/>
      <c r="CH682" s="123"/>
      <c r="CI682" s="126"/>
      <c r="CJ682" s="85" t="s">
        <v>26</v>
      </c>
      <c r="CK682" s="85" t="s">
        <v>26</v>
      </c>
      <c r="CL682" s="85"/>
      <c r="CM682" s="85"/>
      <c r="CN682" s="96" t="s">
        <v>1971</v>
      </c>
      <c r="CO682" s="155"/>
      <c r="CP682" s="155"/>
      <c r="CQ682" s="285"/>
      <c r="CR682" s="155"/>
      <c r="CS682" s="378"/>
      <c r="CT682" s="155"/>
      <c r="CU682" s="155"/>
      <c r="CV682" s="155"/>
      <c r="CW682" s="155"/>
      <c r="CX682" s="155"/>
      <c r="CY682" s="155"/>
      <c r="CZ682" s="155"/>
      <c r="DA682" s="155"/>
      <c r="DB682" s="155"/>
      <c r="DC682" s="155"/>
      <c r="DD682" s="155"/>
      <c r="DE682" s="155"/>
      <c r="DF682" s="155"/>
      <c r="DG682" s="155"/>
      <c r="DH682" s="284" t="s">
        <v>1375</v>
      </c>
      <c r="DI682" s="127" t="s">
        <v>121</v>
      </c>
      <c r="DJ682" s="84" t="s">
        <v>2018</v>
      </c>
      <c r="DK682" s="130" t="s">
        <v>1770</v>
      </c>
      <c r="DL682" s="127" t="s">
        <v>2010</v>
      </c>
      <c r="DN682" s="84" t="s">
        <v>2017</v>
      </c>
      <c r="DO682" s="343"/>
      <c r="DP682" s="343"/>
      <c r="DQ682" s="84" t="s">
        <v>2019</v>
      </c>
      <c r="DR682" s="343"/>
      <c r="DS682" s="343"/>
      <c r="DT682" s="343"/>
      <c r="DU682" s="343"/>
      <c r="DW682" s="84" t="s">
        <v>2020</v>
      </c>
      <c r="DX682" s="84">
        <v>9111</v>
      </c>
      <c r="DZ682" s="355"/>
      <c r="EA682" s="84" t="s">
        <v>25</v>
      </c>
      <c r="EB682" s="84">
        <v>3</v>
      </c>
      <c r="EC682" s="84" t="s">
        <v>1887</v>
      </c>
      <c r="ED682" s="343"/>
      <c r="EE682" s="343"/>
      <c r="EF682" s="343"/>
      <c r="EG682" s="355"/>
      <c r="EH682" s="355"/>
      <c r="EI682" s="126"/>
      <c r="EJ682" s="84" t="s">
        <v>26</v>
      </c>
      <c r="EK682" s="84" t="s">
        <v>25</v>
      </c>
      <c r="EM682" s="84" t="s">
        <v>1807</v>
      </c>
      <c r="EN682" s="84" t="s">
        <v>2021</v>
      </c>
      <c r="EO682" s="84" t="s">
        <v>1862</v>
      </c>
      <c r="EP682" s="343"/>
      <c r="EQ682" s="84" t="s">
        <v>1761</v>
      </c>
      <c r="ES682" s="84" t="s">
        <v>1807</v>
      </c>
      <c r="ET682" s="343"/>
      <c r="EU682" s="84" t="s">
        <v>114</v>
      </c>
      <c r="EV682" s="343"/>
      <c r="EW682" s="84" t="s">
        <v>1370</v>
      </c>
      <c r="EX682" s="343"/>
      <c r="EY682" s="84" t="s">
        <v>8</v>
      </c>
      <c r="EZ682" s="84" t="s">
        <v>2022</v>
      </c>
      <c r="FA682" s="84" t="s">
        <v>26</v>
      </c>
      <c r="FB682" s="343"/>
      <c r="FC682" s="84" t="s">
        <v>1807</v>
      </c>
      <c r="FD682" s="343"/>
      <c r="FE682" s="84" t="s">
        <v>2023</v>
      </c>
      <c r="FF682" s="84" t="s">
        <v>2024</v>
      </c>
      <c r="FG682" s="84" t="s">
        <v>26</v>
      </c>
      <c r="FH682" s="96" t="s">
        <v>1375</v>
      </c>
      <c r="FL682"/>
      <c r="FV682"/>
      <c r="GC682" s="343"/>
      <c r="GD682" s="343"/>
      <c r="GE682" s="343"/>
      <c r="GF682" s="355"/>
      <c r="GG682" s="355"/>
      <c r="GH682" s="331"/>
      <c r="GO682" s="343"/>
      <c r="GQ682" s="343"/>
      <c r="GS682" s="343"/>
      <c r="GY682"/>
      <c r="GZ682"/>
      <c r="HA682" s="97"/>
    </row>
    <row r="683" spans="1:209" s="84" customFormat="1" x14ac:dyDescent="0.35">
      <c r="A683" s="137">
        <v>14</v>
      </c>
      <c r="B683" s="343"/>
      <c r="C683" s="84" t="s">
        <v>1412</v>
      </c>
      <c r="D683" s="124">
        <v>44207</v>
      </c>
      <c r="E683" s="124">
        <v>44207</v>
      </c>
      <c r="F683" s="343"/>
      <c r="G683" s="125" t="s">
        <v>2025</v>
      </c>
      <c r="H683" s="97" t="s">
        <v>1375</v>
      </c>
      <c r="I683" s="126"/>
      <c r="J683" s="343"/>
      <c r="K683" s="355"/>
      <c r="L683" s="127"/>
      <c r="M683" s="360"/>
      <c r="N683" s="267" t="s">
        <v>19657</v>
      </c>
      <c r="O683" s="354"/>
      <c r="P683" s="354"/>
      <c r="Q683" s="127"/>
      <c r="R683" s="127"/>
      <c r="S683" s="127"/>
      <c r="T683" s="126"/>
      <c r="U683" s="124"/>
      <c r="V683" s="124"/>
      <c r="W683" s="126"/>
      <c r="X683" s="362"/>
      <c r="Y683" s="362"/>
      <c r="Z683" s="126"/>
      <c r="AA683" s="126"/>
      <c r="AB683" s="124"/>
      <c r="AC683" s="124"/>
      <c r="AD683" s="362"/>
      <c r="AE683" s="362"/>
      <c r="AF683" s="363"/>
      <c r="AG683" s="363"/>
      <c r="AH683" s="97" t="s">
        <v>1375</v>
      </c>
      <c r="AI683" s="124">
        <v>44205</v>
      </c>
      <c r="AJ683" s="252" t="s">
        <v>2026</v>
      </c>
      <c r="AK683" s="124"/>
      <c r="AL683" s="252"/>
      <c r="AM683" s="85" t="s">
        <v>28</v>
      </c>
      <c r="AN683" s="85" t="s">
        <v>26</v>
      </c>
      <c r="AO683" s="85" t="s">
        <v>25</v>
      </c>
      <c r="AP683" s="85"/>
      <c r="AQ683" s="85"/>
      <c r="AR683" s="85"/>
      <c r="AS683" s="335">
        <v>4053608462</v>
      </c>
      <c r="AT683" s="335"/>
      <c r="AU683" s="85"/>
      <c r="AV683" s="85"/>
      <c r="AW683" s="85"/>
      <c r="AX683" s="97" t="s">
        <v>1375</v>
      </c>
      <c r="AY683" s="85" t="s">
        <v>26</v>
      </c>
      <c r="AZ683" s="85" t="s">
        <v>26</v>
      </c>
      <c r="BA683" s="85" t="s">
        <v>26</v>
      </c>
      <c r="BB683" s="85" t="s">
        <v>26</v>
      </c>
      <c r="BC683" s="355"/>
      <c r="BD683" s="85" t="s">
        <v>33</v>
      </c>
      <c r="BE683" s="85" t="s">
        <v>16</v>
      </c>
      <c r="BF683" s="85"/>
      <c r="BG683" s="85"/>
      <c r="BH683" s="304" t="s">
        <v>18049</v>
      </c>
      <c r="BI683" s="355"/>
      <c r="BM683" s="123" t="s">
        <v>32</v>
      </c>
      <c r="BN683" s="123"/>
      <c r="BO683" s="123"/>
      <c r="BP683" s="123"/>
      <c r="BQ683" s="4" t="s">
        <v>1371</v>
      </c>
      <c r="BR683" s="123"/>
      <c r="BS683" s="123"/>
      <c r="BT683"/>
      <c r="BU683"/>
      <c r="BV683" s="96" t="s">
        <v>1375</v>
      </c>
      <c r="BW683" s="85" t="s">
        <v>1404</v>
      </c>
      <c r="BX683" s="372"/>
      <c r="BY683" s="372"/>
      <c r="BZ683" s="129" t="s">
        <v>80</v>
      </c>
      <c r="CA683" t="s">
        <v>2040</v>
      </c>
      <c r="CB683">
        <v>12000</v>
      </c>
      <c r="CC683" s="126"/>
      <c r="CD683" s="84" t="s">
        <v>1485</v>
      </c>
      <c r="CE683" s="123" t="s">
        <v>17</v>
      </c>
      <c r="CG683" s="126"/>
      <c r="CH683" s="123"/>
      <c r="CI683" s="126"/>
      <c r="CJ683" s="85" t="s">
        <v>26</v>
      </c>
      <c r="CK683" s="85" t="s">
        <v>26</v>
      </c>
      <c r="CL683" s="85"/>
      <c r="CM683" s="85"/>
      <c r="CN683" s="96" t="s">
        <v>1971</v>
      </c>
      <c r="CO683" s="155"/>
      <c r="CP683" s="155"/>
      <c r="CQ683" s="285"/>
      <c r="CR683" s="155"/>
      <c r="CS683" s="378"/>
      <c r="CT683" s="155"/>
      <c r="CU683" s="155"/>
      <c r="CV683" s="155"/>
      <c r="CW683" s="155"/>
      <c r="CX683" s="155"/>
      <c r="CY683" s="155"/>
      <c r="CZ683" s="155"/>
      <c r="DA683" s="155"/>
      <c r="DB683" s="155"/>
      <c r="DC683" s="155"/>
      <c r="DD683" s="155"/>
      <c r="DE683" s="155"/>
      <c r="DF683" s="155"/>
      <c r="DG683" s="155"/>
      <c r="DH683" s="284" t="s">
        <v>1375</v>
      </c>
      <c r="DI683" s="127" t="s">
        <v>122</v>
      </c>
      <c r="DJ683" s="84" t="s">
        <v>2027</v>
      </c>
      <c r="DK683" s="130" t="s">
        <v>2026</v>
      </c>
      <c r="DL683" s="127" t="s">
        <v>2010</v>
      </c>
      <c r="DN683" s="84">
        <v>4053608462</v>
      </c>
      <c r="DO683" s="343"/>
      <c r="DP683" s="343"/>
      <c r="DQ683" s="84" t="s">
        <v>2028</v>
      </c>
      <c r="DR683" s="343"/>
      <c r="DS683" s="343"/>
      <c r="DT683" s="343"/>
      <c r="DU683" s="343"/>
      <c r="DV683" s="84">
        <v>62131108</v>
      </c>
      <c r="DW683" s="84" t="s">
        <v>2029</v>
      </c>
      <c r="DX683" s="84">
        <v>1123</v>
      </c>
      <c r="DZ683" s="355"/>
      <c r="EA683" s="84" t="s">
        <v>25</v>
      </c>
      <c r="EB683" s="84">
        <v>4</v>
      </c>
      <c r="EC683" s="84" t="s">
        <v>1887</v>
      </c>
      <c r="ED683" s="343"/>
      <c r="EE683" s="343"/>
      <c r="EF683" s="343"/>
      <c r="EG683" s="355"/>
      <c r="EH683" s="355"/>
      <c r="EI683" s="126"/>
      <c r="EJ683" s="84" t="s">
        <v>26</v>
      </c>
      <c r="EK683" s="84" t="s">
        <v>25</v>
      </c>
      <c r="EL683" s="84" t="s">
        <v>25</v>
      </c>
      <c r="EM683" s="84" t="s">
        <v>1759</v>
      </c>
      <c r="EO683" s="84" t="s">
        <v>1760</v>
      </c>
      <c r="EP683" s="343"/>
      <c r="EQ683" s="84" t="s">
        <v>1761</v>
      </c>
      <c r="ES683" s="84" t="s">
        <v>1956</v>
      </c>
      <c r="ET683" s="343"/>
      <c r="EU683" s="84" t="s">
        <v>112</v>
      </c>
      <c r="EV683" s="343"/>
      <c r="EW683" s="84" t="s">
        <v>1370</v>
      </c>
      <c r="EX683" s="343"/>
      <c r="EY683" s="84" t="s">
        <v>1371</v>
      </c>
      <c r="FA683" s="84" t="s">
        <v>26</v>
      </c>
      <c r="FB683" s="343"/>
      <c r="FD683" s="343"/>
      <c r="FH683" s="96" t="s">
        <v>1375</v>
      </c>
      <c r="FL683"/>
      <c r="FV683"/>
      <c r="GC683" s="343"/>
      <c r="GD683" s="343"/>
      <c r="GE683" s="343"/>
      <c r="GF683" s="355"/>
      <c r="GG683" s="355"/>
      <c r="GH683" s="331"/>
      <c r="GO683" s="343"/>
      <c r="GQ683" s="343"/>
      <c r="GS683" s="343"/>
      <c r="GY683"/>
      <c r="GZ683"/>
      <c r="HA683" s="97"/>
    </row>
    <row r="684" spans="1:209" s="84" customFormat="1" x14ac:dyDescent="0.35">
      <c r="A684" s="137">
        <v>13</v>
      </c>
      <c r="B684" s="343"/>
      <c r="C684" s="84" t="s">
        <v>1412</v>
      </c>
      <c r="D684" s="124">
        <v>44207</v>
      </c>
      <c r="E684" s="124">
        <v>44207</v>
      </c>
      <c r="F684" s="343"/>
      <c r="G684" s="125" t="s">
        <v>2030</v>
      </c>
      <c r="H684" s="97" t="s">
        <v>1375</v>
      </c>
      <c r="I684" s="126"/>
      <c r="J684" s="343"/>
      <c r="K684" s="355"/>
      <c r="L684" s="127"/>
      <c r="M684" s="360"/>
      <c r="N684" s="267" t="s">
        <v>19657</v>
      </c>
      <c r="O684" s="354"/>
      <c r="P684" s="354"/>
      <c r="Q684" s="127"/>
      <c r="R684" s="127"/>
      <c r="S684" s="127"/>
      <c r="T684" s="126"/>
      <c r="U684" s="124"/>
      <c r="V684" s="124"/>
      <c r="W684" s="126"/>
      <c r="X684" s="362"/>
      <c r="Y684" s="362"/>
      <c r="Z684" s="126"/>
      <c r="AA684" s="126"/>
      <c r="AB684" s="124"/>
      <c r="AC684" s="124"/>
      <c r="AD684" s="362"/>
      <c r="AE684" s="362"/>
      <c r="AF684" s="363"/>
      <c r="AG684" s="363"/>
      <c r="AH684" s="97" t="s">
        <v>1375</v>
      </c>
      <c r="AI684" s="124">
        <v>44205</v>
      </c>
      <c r="AJ684" s="252" t="s">
        <v>1773</v>
      </c>
      <c r="AK684" s="124">
        <v>44205</v>
      </c>
      <c r="AL684" s="252" t="s">
        <v>1773</v>
      </c>
      <c r="AM684" s="85" t="s">
        <v>28</v>
      </c>
      <c r="AN684" s="85" t="s">
        <v>26</v>
      </c>
      <c r="AO684" s="85" t="s">
        <v>26</v>
      </c>
      <c r="AP684" s="85" t="s">
        <v>2031</v>
      </c>
      <c r="AQ684" s="85"/>
      <c r="AR684" s="85"/>
      <c r="AS684" s="335" t="s">
        <v>2032</v>
      </c>
      <c r="AT684" s="335"/>
      <c r="AU684" s="85"/>
      <c r="AV684" s="85"/>
      <c r="AW684" s="85"/>
      <c r="AX684" s="97" t="s">
        <v>1375</v>
      </c>
      <c r="AY684" s="85" t="s">
        <v>26</v>
      </c>
      <c r="AZ684" s="85" t="s">
        <v>26</v>
      </c>
      <c r="BA684" s="85" t="s">
        <v>26</v>
      </c>
      <c r="BB684" s="85" t="s">
        <v>26</v>
      </c>
      <c r="BC684" s="355"/>
      <c r="BD684" s="85" t="s">
        <v>33</v>
      </c>
      <c r="BE684" s="85" t="s">
        <v>16</v>
      </c>
      <c r="BF684" s="85"/>
      <c r="BG684" s="85"/>
      <c r="BH684" s="304" t="s">
        <v>18049</v>
      </c>
      <c r="BI684" s="355"/>
      <c r="BM684" s="123" t="s">
        <v>106</v>
      </c>
      <c r="BN684" s="123"/>
      <c r="BO684" s="123"/>
      <c r="BP684" s="123"/>
      <c r="BQ684" s="4" t="s">
        <v>1371</v>
      </c>
      <c r="BR684" s="123"/>
      <c r="BS684" s="123"/>
      <c r="BT684"/>
      <c r="BU684"/>
      <c r="BV684" s="96" t="s">
        <v>1375</v>
      </c>
      <c r="BW684" s="85" t="s">
        <v>1404</v>
      </c>
      <c r="BX684" s="372"/>
      <c r="BY684" s="372"/>
      <c r="BZ684" s="129" t="s">
        <v>80</v>
      </c>
      <c r="CA684" t="s">
        <v>2040</v>
      </c>
      <c r="CB684">
        <v>12000</v>
      </c>
      <c r="CC684" s="126"/>
      <c r="CD684" s="84" t="s">
        <v>1485</v>
      </c>
      <c r="CE684" s="123" t="s">
        <v>17</v>
      </c>
      <c r="CG684" s="126"/>
      <c r="CH684" s="123"/>
      <c r="CI684" s="126"/>
      <c r="CJ684" s="85" t="s">
        <v>26</v>
      </c>
      <c r="CK684" s="85" t="s">
        <v>26</v>
      </c>
      <c r="CL684" s="85"/>
      <c r="CM684" s="85"/>
      <c r="CN684" s="96" t="s">
        <v>1971</v>
      </c>
      <c r="CO684" s="155"/>
      <c r="CP684" s="155"/>
      <c r="CQ684" s="285"/>
      <c r="CR684" s="155"/>
      <c r="CS684" s="378"/>
      <c r="CT684" s="155"/>
      <c r="CU684" s="155"/>
      <c r="CV684" s="155"/>
      <c r="CW684" s="155"/>
      <c r="CX684" s="155"/>
      <c r="CY684" s="155"/>
      <c r="CZ684" s="155"/>
      <c r="DA684" s="155"/>
      <c r="DB684" s="155"/>
      <c r="DC684" s="155"/>
      <c r="DD684" s="155"/>
      <c r="DE684" s="155"/>
      <c r="DF684" s="155"/>
      <c r="DG684" s="155"/>
      <c r="DH684" s="284" t="s">
        <v>1375</v>
      </c>
      <c r="DI684" s="127" t="s">
        <v>122</v>
      </c>
      <c r="DJ684" s="84" t="s">
        <v>2027</v>
      </c>
      <c r="DK684" s="130" t="s">
        <v>1773</v>
      </c>
      <c r="DL684" s="127" t="s">
        <v>2010</v>
      </c>
      <c r="DM684" s="84" t="s">
        <v>2031</v>
      </c>
      <c r="DN684" s="84" t="s">
        <v>2032</v>
      </c>
      <c r="DO684" s="343"/>
      <c r="DP684" s="343"/>
      <c r="DQ684" s="84" t="s">
        <v>2028</v>
      </c>
      <c r="DR684" s="343"/>
      <c r="DS684" s="343"/>
      <c r="DT684" s="343"/>
      <c r="DU684" s="343"/>
      <c r="DV684" s="84">
        <v>62131108</v>
      </c>
      <c r="DW684" s="84" t="s">
        <v>2033</v>
      </c>
      <c r="DX684" s="84">
        <v>9221</v>
      </c>
      <c r="DY684" s="84">
        <v>1</v>
      </c>
      <c r="DZ684" s="355"/>
      <c r="EA684" s="84" t="s">
        <v>25</v>
      </c>
      <c r="EB684" s="84">
        <v>4</v>
      </c>
      <c r="EC684" s="84" t="s">
        <v>1887</v>
      </c>
      <c r="ED684" s="343"/>
      <c r="EE684" s="343"/>
      <c r="EF684" s="343"/>
      <c r="EG684" s="355"/>
      <c r="EH684" s="355"/>
      <c r="EI684" s="126"/>
      <c r="EJ684" s="84" t="s">
        <v>26</v>
      </c>
      <c r="EK684" s="84" t="s">
        <v>25</v>
      </c>
      <c r="EM684" s="84" t="s">
        <v>1759</v>
      </c>
      <c r="EO684" s="84" t="s">
        <v>1760</v>
      </c>
      <c r="EP684" s="343"/>
      <c r="EQ684" s="84" t="s">
        <v>1761</v>
      </c>
      <c r="ES684" s="84" t="s">
        <v>1956</v>
      </c>
      <c r="ET684" s="343"/>
      <c r="EU684" s="84" t="s">
        <v>112</v>
      </c>
      <c r="EV684" s="343"/>
      <c r="EW684" s="84" t="s">
        <v>1370</v>
      </c>
      <c r="EX684" s="343"/>
      <c r="EY684" s="84" t="s">
        <v>1371</v>
      </c>
      <c r="FA684" s="84" t="s">
        <v>26</v>
      </c>
      <c r="FB684" s="343"/>
      <c r="FD684" s="343"/>
      <c r="FG684" s="84" t="s">
        <v>26</v>
      </c>
      <c r="FH684" s="96" t="s">
        <v>1375</v>
      </c>
      <c r="FL684"/>
      <c r="FV684"/>
      <c r="GC684" s="343"/>
      <c r="GD684" s="343"/>
      <c r="GE684" s="343"/>
      <c r="GF684" s="355"/>
      <c r="GG684" s="355"/>
      <c r="GH684" s="331"/>
      <c r="GO684" s="343"/>
      <c r="GQ684" s="343"/>
      <c r="GS684" s="343"/>
      <c r="GY684"/>
      <c r="GZ684"/>
      <c r="HA684" s="97"/>
    </row>
    <row r="685" spans="1:209" s="84" customFormat="1" x14ac:dyDescent="0.35">
      <c r="A685" s="137">
        <v>12</v>
      </c>
      <c r="B685" s="343"/>
      <c r="C685" s="84" t="s">
        <v>1412</v>
      </c>
      <c r="D685" s="124">
        <v>44207</v>
      </c>
      <c r="E685" s="124">
        <v>44207</v>
      </c>
      <c r="F685" s="343"/>
      <c r="G685" s="125" t="s">
        <v>2034</v>
      </c>
      <c r="H685" s="97" t="s">
        <v>1375</v>
      </c>
      <c r="I685" s="126"/>
      <c r="J685" s="343"/>
      <c r="K685" s="355"/>
      <c r="L685" s="127"/>
      <c r="M685" s="360"/>
      <c r="N685" s="267" t="s">
        <v>19657</v>
      </c>
      <c r="O685" s="354"/>
      <c r="P685" s="354"/>
      <c r="Q685" s="127"/>
      <c r="R685" s="127"/>
      <c r="S685" s="127"/>
      <c r="T685" s="126"/>
      <c r="U685" s="124"/>
      <c r="V685" s="124"/>
      <c r="W685" s="126"/>
      <c r="X685" s="362"/>
      <c r="Y685" s="362"/>
      <c r="Z685" s="126"/>
      <c r="AA685" s="126"/>
      <c r="AB685" s="124"/>
      <c r="AC685" s="124"/>
      <c r="AD685" s="362"/>
      <c r="AE685" s="362"/>
      <c r="AF685" s="363"/>
      <c r="AG685" s="363"/>
      <c r="AH685" s="97" t="s">
        <v>1375</v>
      </c>
      <c r="AI685" s="124">
        <v>44204</v>
      </c>
      <c r="AJ685" s="252" t="s">
        <v>2035</v>
      </c>
      <c r="AK685" s="124"/>
      <c r="AL685" s="252"/>
      <c r="AM685" s="85" t="s">
        <v>28</v>
      </c>
      <c r="AN685" s="85" t="s">
        <v>26</v>
      </c>
      <c r="AO685" s="85" t="s">
        <v>26</v>
      </c>
      <c r="AP685" s="85"/>
      <c r="AQ685" s="85"/>
      <c r="AR685" s="85"/>
      <c r="AS685" s="335">
        <v>8373489298</v>
      </c>
      <c r="AT685" s="335"/>
      <c r="AU685" s="85"/>
      <c r="AV685" s="85"/>
      <c r="AW685" s="85"/>
      <c r="AX685" s="97" t="s">
        <v>1375</v>
      </c>
      <c r="AY685" s="85" t="s">
        <v>26</v>
      </c>
      <c r="AZ685" s="85" t="s">
        <v>26</v>
      </c>
      <c r="BA685" s="85" t="s">
        <v>26</v>
      </c>
      <c r="BB685" s="85" t="s">
        <v>26</v>
      </c>
      <c r="BC685" s="355"/>
      <c r="BD685" s="85" t="s">
        <v>33</v>
      </c>
      <c r="BE685" s="85" t="s">
        <v>16</v>
      </c>
      <c r="BF685" s="85"/>
      <c r="BG685" s="85"/>
      <c r="BH685" s="304" t="s">
        <v>18047</v>
      </c>
      <c r="BI685" s="355"/>
      <c r="BM685" s="123" t="s">
        <v>106</v>
      </c>
      <c r="BN685" s="123"/>
      <c r="BO685" s="123"/>
      <c r="BP685" s="123"/>
      <c r="BQ685" s="4" t="s">
        <v>1372</v>
      </c>
      <c r="BR685" s="123"/>
      <c r="BS685" s="123"/>
      <c r="BT685"/>
      <c r="BU685"/>
      <c r="BV685" s="96" t="s">
        <v>1375</v>
      </c>
      <c r="BW685" s="85" t="s">
        <v>1404</v>
      </c>
      <c r="BX685" s="372"/>
      <c r="BY685" s="372"/>
      <c r="BZ685" s="129" t="s">
        <v>175</v>
      </c>
      <c r="CA685" t="s">
        <v>2039</v>
      </c>
      <c r="CB685">
        <v>21000</v>
      </c>
      <c r="CC685" s="126"/>
      <c r="CD685" s="84" t="s">
        <v>1457</v>
      </c>
      <c r="CE685" s="123" t="s">
        <v>17</v>
      </c>
      <c r="CG685" s="126"/>
      <c r="CH685" s="123"/>
      <c r="CI685" s="126"/>
      <c r="CJ685" s="85" t="s">
        <v>26</v>
      </c>
      <c r="CK685" s="85" t="s">
        <v>26</v>
      </c>
      <c r="CL685" s="85"/>
      <c r="CM685" s="85"/>
      <c r="CN685" s="96" t="s">
        <v>1971</v>
      </c>
      <c r="CO685" s="155"/>
      <c r="CP685" s="155"/>
      <c r="CQ685" s="285"/>
      <c r="CR685" s="155"/>
      <c r="CS685" s="378"/>
      <c r="CT685" s="155"/>
      <c r="CU685" s="155"/>
      <c r="CV685" s="155"/>
      <c r="CW685" s="155"/>
      <c r="CX685" s="155"/>
      <c r="CY685" s="155"/>
      <c r="CZ685" s="155"/>
      <c r="DA685" s="155"/>
      <c r="DB685" s="155"/>
      <c r="DC685" s="155"/>
      <c r="DD685" s="155"/>
      <c r="DE685" s="155"/>
      <c r="DF685" s="155"/>
      <c r="DG685" s="155"/>
      <c r="DH685" s="284" t="s">
        <v>1375</v>
      </c>
      <c r="DI685" s="127" t="s">
        <v>131</v>
      </c>
      <c r="DJ685" s="84" t="s">
        <v>2036</v>
      </c>
      <c r="DK685" s="130" t="s">
        <v>2035</v>
      </c>
      <c r="DL685" s="127" t="s">
        <v>1952</v>
      </c>
      <c r="DN685" s="84">
        <v>8373489298</v>
      </c>
      <c r="DO685" s="343"/>
      <c r="DP685" s="343"/>
      <c r="DQ685" s="84" t="s">
        <v>131</v>
      </c>
      <c r="DR685" s="343"/>
      <c r="DS685" s="343"/>
      <c r="DT685" s="343"/>
      <c r="DU685" s="343"/>
      <c r="DV685" s="84">
        <v>82952109</v>
      </c>
      <c r="DW685" s="84" t="s">
        <v>2037</v>
      </c>
      <c r="DX685" s="84">
        <v>1120</v>
      </c>
      <c r="DZ685" s="355"/>
      <c r="EA685" s="84" t="s">
        <v>25</v>
      </c>
      <c r="ED685" s="343"/>
      <c r="EE685" s="343"/>
      <c r="EF685" s="343"/>
      <c r="EG685" s="355"/>
      <c r="EH685" s="355"/>
      <c r="EI685" s="126"/>
      <c r="EJ685" s="84" t="s">
        <v>25</v>
      </c>
      <c r="EK685" s="84" t="s">
        <v>25</v>
      </c>
      <c r="EL685" s="84" t="s">
        <v>26</v>
      </c>
      <c r="EM685" s="84" t="s">
        <v>1759</v>
      </c>
      <c r="EO685" s="84" t="s">
        <v>1760</v>
      </c>
      <c r="EP685" s="343"/>
      <c r="EQ685" s="84" t="s">
        <v>1761</v>
      </c>
      <c r="ES685" s="84" t="s">
        <v>6</v>
      </c>
      <c r="ET685" s="343"/>
      <c r="EU685" s="84" t="s">
        <v>112</v>
      </c>
      <c r="EV685" s="343"/>
      <c r="EW685" s="84" t="s">
        <v>1370</v>
      </c>
      <c r="EX685" s="343"/>
      <c r="EY685" s="84" t="s">
        <v>1372</v>
      </c>
      <c r="FA685" s="84" t="s">
        <v>26</v>
      </c>
      <c r="FB685" s="343"/>
      <c r="FD685" s="343"/>
      <c r="FH685" s="96" t="s">
        <v>1375</v>
      </c>
      <c r="FL685"/>
      <c r="FV685"/>
      <c r="GC685" s="343"/>
      <c r="GD685" s="343"/>
      <c r="GE685" s="343"/>
      <c r="GF685" s="355"/>
      <c r="GG685" s="355"/>
      <c r="GH685" s="331"/>
      <c r="GO685" s="343"/>
      <c r="GQ685" s="343"/>
      <c r="GS685" s="343"/>
      <c r="GY685"/>
      <c r="GZ685"/>
      <c r="HA685" s="97"/>
    </row>
    <row r="686" spans="1:209" s="84" customFormat="1" x14ac:dyDescent="0.35">
      <c r="A686" s="137">
        <v>10</v>
      </c>
      <c r="B686" s="343"/>
      <c r="C686" s="84" t="s">
        <v>1412</v>
      </c>
      <c r="D686" s="124">
        <v>44204</v>
      </c>
      <c r="E686" s="124">
        <v>44204</v>
      </c>
      <c r="F686" s="343"/>
      <c r="G686" s="125" t="s">
        <v>1951</v>
      </c>
      <c r="H686" s="97" t="s">
        <v>1375</v>
      </c>
      <c r="I686" s="126"/>
      <c r="J686" s="343"/>
      <c r="K686" s="355"/>
      <c r="L686" s="127"/>
      <c r="M686" s="360"/>
      <c r="N686" s="267" t="s">
        <v>19657</v>
      </c>
      <c r="O686" s="354"/>
      <c r="P686" s="354"/>
      <c r="Q686" s="127"/>
      <c r="R686" s="127"/>
      <c r="S686" s="127"/>
      <c r="T686" s="126"/>
      <c r="U686" s="124"/>
      <c r="V686" s="124"/>
      <c r="W686" s="126"/>
      <c r="X686" s="362"/>
      <c r="Y686" s="362"/>
      <c r="Z686" s="126"/>
      <c r="AA686" s="126"/>
      <c r="AB686" s="124"/>
      <c r="AC686" s="124"/>
      <c r="AD686" s="362"/>
      <c r="AE686" s="362"/>
      <c r="AF686" s="363"/>
      <c r="AG686" s="363"/>
      <c r="AH686" s="97" t="s">
        <v>1375</v>
      </c>
      <c r="AI686" s="124">
        <v>44204</v>
      </c>
      <c r="AJ686" s="252" t="s">
        <v>1767</v>
      </c>
      <c r="AK686" s="124"/>
      <c r="AL686" s="252"/>
      <c r="AM686" s="85" t="s">
        <v>28</v>
      </c>
      <c r="AN686" s="85" t="s">
        <v>26</v>
      </c>
      <c r="AO686" s="85" t="s">
        <v>26</v>
      </c>
      <c r="AP686" s="85"/>
      <c r="AQ686" s="85"/>
      <c r="AR686" s="85"/>
      <c r="AS686" s="335">
        <v>858766373</v>
      </c>
      <c r="AT686" s="335"/>
      <c r="AU686" s="85"/>
      <c r="AV686" s="85"/>
      <c r="AW686" s="85"/>
      <c r="AX686" s="97" t="s">
        <v>1375</v>
      </c>
      <c r="AY686" s="85" t="s">
        <v>26</v>
      </c>
      <c r="AZ686" s="85" t="s">
        <v>26</v>
      </c>
      <c r="BA686" s="85" t="s">
        <v>26</v>
      </c>
      <c r="BB686" s="85" t="s">
        <v>26</v>
      </c>
      <c r="BC686" s="355"/>
      <c r="BD686" s="85" t="s">
        <v>33</v>
      </c>
      <c r="BE686" s="85" t="s">
        <v>16</v>
      </c>
      <c r="BF686" s="85"/>
      <c r="BG686" s="85"/>
      <c r="BH686" s="304" t="s">
        <v>18051</v>
      </c>
      <c r="BI686" s="355"/>
      <c r="BM686" s="123" t="s">
        <v>106</v>
      </c>
      <c r="BN686" s="123"/>
      <c r="BO686" s="123"/>
      <c r="BP686" s="123"/>
      <c r="BQ686" s="4" t="s">
        <v>8</v>
      </c>
      <c r="BR686" s="123"/>
      <c r="BS686" s="123"/>
      <c r="BT686"/>
      <c r="BU686"/>
      <c r="BV686" s="96" t="s">
        <v>1375</v>
      </c>
      <c r="BW686" s="85" t="s">
        <v>43</v>
      </c>
      <c r="BX686" s="372"/>
      <c r="BY686" s="372"/>
      <c r="BZ686" s="129" t="s">
        <v>71</v>
      </c>
      <c r="CA686" t="s">
        <v>1963</v>
      </c>
      <c r="CB686">
        <v>12000</v>
      </c>
      <c r="CC686" s="126"/>
      <c r="CD686" s="84" t="s">
        <v>1368</v>
      </c>
      <c r="CE686" s="123" t="s">
        <v>1452</v>
      </c>
      <c r="CG686" s="126"/>
      <c r="CH686" s="123">
        <v>246</v>
      </c>
      <c r="CI686" s="126"/>
      <c r="CJ686" s="85" t="s">
        <v>26</v>
      </c>
      <c r="CK686" s="85" t="s">
        <v>26</v>
      </c>
      <c r="CL686" s="85"/>
      <c r="CM686" s="85"/>
      <c r="CN686" s="96" t="s">
        <v>1903</v>
      </c>
      <c r="CO686" s="155"/>
      <c r="CP686" s="155"/>
      <c r="CQ686" s="285"/>
      <c r="CR686" s="155"/>
      <c r="CS686" s="378"/>
      <c r="CT686" s="155"/>
      <c r="CU686" s="155"/>
      <c r="CV686" s="155"/>
      <c r="CW686" s="155"/>
      <c r="CX686" s="155"/>
      <c r="CY686" s="155"/>
      <c r="CZ686" s="155"/>
      <c r="DA686" s="155"/>
      <c r="DB686" s="155"/>
      <c r="DC686" s="155"/>
      <c r="DD686" s="155"/>
      <c r="DE686" s="155"/>
      <c r="DF686" s="155"/>
      <c r="DG686" s="155"/>
      <c r="DH686" s="284" t="s">
        <v>1375</v>
      </c>
      <c r="DI686" s="127" t="s">
        <v>120</v>
      </c>
      <c r="DJ686" s="84" t="s">
        <v>1953</v>
      </c>
      <c r="DK686" s="130" t="s">
        <v>1767</v>
      </c>
      <c r="DL686" s="127" t="s">
        <v>1952</v>
      </c>
      <c r="DN686" s="84">
        <v>858766373</v>
      </c>
      <c r="DO686" s="343"/>
      <c r="DP686" s="343"/>
      <c r="DQ686" s="84" t="s">
        <v>1954</v>
      </c>
      <c r="DR686" s="343"/>
      <c r="DS686" s="343"/>
      <c r="DT686" s="343"/>
      <c r="DU686" s="343"/>
      <c r="DV686" s="84">
        <v>103561102</v>
      </c>
      <c r="DW686" s="84" t="s">
        <v>1955</v>
      </c>
      <c r="DX686" s="84">
        <v>1121</v>
      </c>
      <c r="DZ686" s="355"/>
      <c r="EA686" s="84" t="s">
        <v>25</v>
      </c>
      <c r="ED686" s="343"/>
      <c r="EE686" s="343"/>
      <c r="EF686" s="343"/>
      <c r="EG686" s="355"/>
      <c r="EH686" s="355"/>
      <c r="EI686" s="126"/>
      <c r="EJ686" s="84" t="s">
        <v>26</v>
      </c>
      <c r="EK686" s="84" t="s">
        <v>25</v>
      </c>
      <c r="EL686" s="84" t="s">
        <v>26</v>
      </c>
      <c r="EM686" s="84" t="s">
        <v>1834</v>
      </c>
      <c r="EO686" s="84" t="s">
        <v>1760</v>
      </c>
      <c r="EP686" s="343"/>
      <c r="EQ686" s="84" t="s">
        <v>1761</v>
      </c>
      <c r="ES686" s="84" t="s">
        <v>1956</v>
      </c>
      <c r="ET686" s="343"/>
      <c r="EU686" s="84" t="s">
        <v>112</v>
      </c>
      <c r="EV686" s="343"/>
      <c r="EW686" s="84" t="s">
        <v>1368</v>
      </c>
      <c r="EX686" s="343"/>
      <c r="EY686" s="84" t="s">
        <v>8</v>
      </c>
      <c r="FA686" s="84" t="s">
        <v>26</v>
      </c>
      <c r="FB686" s="343"/>
      <c r="FD686" s="343"/>
      <c r="FH686" s="96" t="s">
        <v>1375</v>
      </c>
      <c r="FL686"/>
      <c r="FV686"/>
      <c r="GC686" s="343"/>
      <c r="GD686" s="343"/>
      <c r="GE686" s="343"/>
      <c r="GF686" s="355"/>
      <c r="GG686" s="355"/>
      <c r="GH686" s="331"/>
      <c r="GO686" s="343"/>
      <c r="GQ686" s="343"/>
      <c r="GS686" s="343"/>
      <c r="GY686"/>
      <c r="GZ686"/>
      <c r="HA686" s="97"/>
    </row>
    <row r="687" spans="1:209" s="84" customFormat="1" x14ac:dyDescent="0.35">
      <c r="A687" s="137">
        <v>9</v>
      </c>
      <c r="B687" s="343"/>
      <c r="C687" s="84" t="s">
        <v>1412</v>
      </c>
      <c r="D687" s="124">
        <v>44204</v>
      </c>
      <c r="E687" s="124">
        <v>44204</v>
      </c>
      <c r="F687" s="343"/>
      <c r="G687" s="125" t="s">
        <v>1957</v>
      </c>
      <c r="H687" s="97" t="s">
        <v>1375</v>
      </c>
      <c r="I687" s="126"/>
      <c r="J687" s="343"/>
      <c r="K687" s="355"/>
      <c r="L687" s="127"/>
      <c r="M687" s="360"/>
      <c r="N687" s="267" t="s">
        <v>19657</v>
      </c>
      <c r="O687" s="354"/>
      <c r="P687" s="354"/>
      <c r="Q687" s="127"/>
      <c r="R687" s="127"/>
      <c r="S687" s="127"/>
      <c r="T687" s="126"/>
      <c r="U687" s="124"/>
      <c r="V687" s="124"/>
      <c r="W687" s="126"/>
      <c r="X687" s="362"/>
      <c r="Y687" s="362"/>
      <c r="Z687" s="126"/>
      <c r="AA687" s="126"/>
      <c r="AB687" s="124"/>
      <c r="AC687" s="124"/>
      <c r="AD687" s="362"/>
      <c r="AE687" s="362"/>
      <c r="AF687" s="363"/>
      <c r="AG687" s="363"/>
      <c r="AH687" s="97" t="s">
        <v>1375</v>
      </c>
      <c r="AI687" s="124">
        <v>44204</v>
      </c>
      <c r="AJ687" s="252" t="s">
        <v>1958</v>
      </c>
      <c r="AK687" s="124"/>
      <c r="AL687" s="252"/>
      <c r="AM687" s="85" t="s">
        <v>28</v>
      </c>
      <c r="AN687" s="85" t="s">
        <v>26</v>
      </c>
      <c r="AO687" s="85" t="s">
        <v>26</v>
      </c>
      <c r="AP687" s="85"/>
      <c r="AQ687" s="85"/>
      <c r="AR687" s="85"/>
      <c r="AS687" s="335">
        <v>2794869836</v>
      </c>
      <c r="AT687" s="335"/>
      <c r="AU687" s="85"/>
      <c r="AV687" s="85"/>
      <c r="AW687" s="85"/>
      <c r="AX687" s="97" t="s">
        <v>1375</v>
      </c>
      <c r="AY687" s="85" t="s">
        <v>26</v>
      </c>
      <c r="AZ687" s="85" t="s">
        <v>26</v>
      </c>
      <c r="BA687" s="85" t="s">
        <v>26</v>
      </c>
      <c r="BB687" s="85" t="s">
        <v>26</v>
      </c>
      <c r="BC687" s="355"/>
      <c r="BD687" s="85" t="s">
        <v>33</v>
      </c>
      <c r="BE687" s="85" t="s">
        <v>16</v>
      </c>
      <c r="BF687" s="85"/>
      <c r="BG687" s="85"/>
      <c r="BH687" s="304" t="s">
        <v>18049</v>
      </c>
      <c r="BI687" s="355"/>
      <c r="BM687" s="123" t="s">
        <v>106</v>
      </c>
      <c r="BN687" s="123"/>
      <c r="BO687" s="123"/>
      <c r="BP687" s="123"/>
      <c r="BQ687" s="4" t="s">
        <v>8</v>
      </c>
      <c r="BR687" s="123"/>
      <c r="BS687" s="123"/>
      <c r="BT687"/>
      <c r="BU687"/>
      <c r="BV687" s="96" t="s">
        <v>1375</v>
      </c>
      <c r="BW687" s="85" t="s">
        <v>1404</v>
      </c>
      <c r="BX687" s="372"/>
      <c r="BY687" s="372"/>
      <c r="BZ687" s="129" t="s">
        <v>225</v>
      </c>
      <c r="CA687" t="s">
        <v>1962</v>
      </c>
      <c r="CB687">
        <v>12000</v>
      </c>
      <c r="CC687" s="126"/>
      <c r="CD687" s="84" t="s">
        <v>1471</v>
      </c>
      <c r="CE687" s="123" t="s">
        <v>17</v>
      </c>
      <c r="CG687" s="126"/>
      <c r="CH687" s="123"/>
      <c r="CI687" s="126"/>
      <c r="CJ687" s="85" t="s">
        <v>26</v>
      </c>
      <c r="CK687" s="85" t="s">
        <v>26</v>
      </c>
      <c r="CL687" s="85"/>
      <c r="CM687" s="85"/>
      <c r="CN687" s="96" t="s">
        <v>1903</v>
      </c>
      <c r="CO687" s="155"/>
      <c r="CP687" s="155"/>
      <c r="CQ687" s="285"/>
      <c r="CR687" s="155"/>
      <c r="CS687" s="378"/>
      <c r="CT687" s="155"/>
      <c r="CU687" s="155"/>
      <c r="CV687" s="155"/>
      <c r="CW687" s="155"/>
      <c r="CX687" s="155"/>
      <c r="CY687" s="155"/>
      <c r="CZ687" s="155"/>
      <c r="DA687" s="155"/>
      <c r="DB687" s="155"/>
      <c r="DC687" s="155"/>
      <c r="DD687" s="155"/>
      <c r="DE687" s="155"/>
      <c r="DF687" s="155"/>
      <c r="DG687" s="155"/>
      <c r="DH687" s="284" t="s">
        <v>1375</v>
      </c>
      <c r="DI687" s="127" t="s">
        <v>120</v>
      </c>
      <c r="DJ687" s="84" t="s">
        <v>1959</v>
      </c>
      <c r="DK687" s="130" t="s">
        <v>1958</v>
      </c>
      <c r="DL687" s="127" t="s">
        <v>1952</v>
      </c>
      <c r="DN687" s="84">
        <v>2794869836</v>
      </c>
      <c r="DO687" s="343"/>
      <c r="DP687" s="343"/>
      <c r="DQ687" s="84" t="s">
        <v>1960</v>
      </c>
      <c r="DR687" s="343"/>
      <c r="DS687" s="343"/>
      <c r="DT687" s="343"/>
      <c r="DU687" s="343"/>
      <c r="DV687" s="84">
        <v>102911103</v>
      </c>
      <c r="DW687" s="84" t="s">
        <v>1961</v>
      </c>
      <c r="DX687" s="84">
        <v>1121</v>
      </c>
      <c r="DZ687" s="355"/>
      <c r="EA687" s="84" t="s">
        <v>25</v>
      </c>
      <c r="EB687" s="84">
        <v>3</v>
      </c>
      <c r="EC687" s="84" t="s">
        <v>1887</v>
      </c>
      <c r="ED687" s="343"/>
      <c r="EE687" s="343"/>
      <c r="EF687" s="343"/>
      <c r="EG687" s="355"/>
      <c r="EH687" s="355"/>
      <c r="EI687" s="126"/>
      <c r="EJ687" s="84" t="s">
        <v>26</v>
      </c>
      <c r="EK687" s="84" t="s">
        <v>25</v>
      </c>
      <c r="EL687" s="84" t="s">
        <v>26</v>
      </c>
      <c r="EM687" s="84" t="s">
        <v>1759</v>
      </c>
      <c r="EO687" s="84" t="s">
        <v>1760</v>
      </c>
      <c r="EP687" s="343"/>
      <c r="EQ687" s="84" t="s">
        <v>1761</v>
      </c>
      <c r="ES687" s="84" t="s">
        <v>1956</v>
      </c>
      <c r="ET687" s="343"/>
      <c r="EU687" s="84" t="s">
        <v>112</v>
      </c>
      <c r="EV687" s="343"/>
      <c r="EW687" s="84" t="s">
        <v>1370</v>
      </c>
      <c r="EX687" s="343"/>
      <c r="EY687" s="84" t="s">
        <v>8</v>
      </c>
      <c r="FA687" s="84" t="s">
        <v>25</v>
      </c>
      <c r="FB687" s="343"/>
      <c r="FC687" s="84" t="s">
        <v>1816</v>
      </c>
      <c r="FD687" s="343"/>
      <c r="FH687" s="96" t="s">
        <v>1375</v>
      </c>
      <c r="FL687"/>
      <c r="FV687"/>
      <c r="GC687" s="343"/>
      <c r="GD687" s="343"/>
      <c r="GE687" s="343"/>
      <c r="GF687" s="355"/>
      <c r="GG687" s="355"/>
      <c r="GH687" s="331"/>
      <c r="GO687" s="343"/>
      <c r="GQ687" s="343"/>
      <c r="GS687" s="343"/>
      <c r="GY687"/>
      <c r="GZ687"/>
      <c r="HA687" s="97"/>
    </row>
    <row r="688" spans="1:209" s="84" customFormat="1" x14ac:dyDescent="0.35">
      <c r="A688" s="137">
        <v>11</v>
      </c>
      <c r="B688" s="343"/>
      <c r="C688" s="84" t="s">
        <v>1412</v>
      </c>
      <c r="D688" s="124">
        <v>44204</v>
      </c>
      <c r="E688" s="124">
        <v>44204</v>
      </c>
      <c r="F688" s="353"/>
      <c r="G688" s="125" t="s">
        <v>1930</v>
      </c>
      <c r="H688" s="97" t="s">
        <v>1375</v>
      </c>
      <c r="I688" s="126"/>
      <c r="J688" s="343"/>
      <c r="K688" s="355"/>
      <c r="L688" s="127"/>
      <c r="M688" s="360"/>
      <c r="N688" s="267" t="s">
        <v>19657</v>
      </c>
      <c r="O688" s="354"/>
      <c r="P688" s="354"/>
      <c r="Q688" s="127"/>
      <c r="R688" s="127"/>
      <c r="S688" s="127"/>
      <c r="T688" s="126"/>
      <c r="U688" s="124"/>
      <c r="V688" s="124"/>
      <c r="W688" s="126"/>
      <c r="X688" s="362"/>
      <c r="Y688" s="362"/>
      <c r="Z688" s="126"/>
      <c r="AA688" s="126"/>
      <c r="AB688" s="124"/>
      <c r="AC688" s="124"/>
      <c r="AD688" s="362"/>
      <c r="AE688" s="362"/>
      <c r="AF688" s="363"/>
      <c r="AG688" s="363"/>
      <c r="AH688" s="97" t="s">
        <v>1375</v>
      </c>
      <c r="AI688" s="124">
        <v>44201</v>
      </c>
      <c r="AJ688" s="252" t="s">
        <v>1783</v>
      </c>
      <c r="AK688" s="124">
        <v>44201</v>
      </c>
      <c r="AL688" s="252" t="s">
        <v>1783</v>
      </c>
      <c r="AM688" s="85" t="s">
        <v>28</v>
      </c>
      <c r="AN688" s="85" t="s">
        <v>26</v>
      </c>
      <c r="AO688" s="85" t="s">
        <v>26</v>
      </c>
      <c r="AP688" s="85" t="s">
        <v>1932</v>
      </c>
      <c r="AQ688" s="85" t="s">
        <v>1933</v>
      </c>
      <c r="AR688" s="85"/>
      <c r="AS688" s="335" t="s">
        <v>1934</v>
      </c>
      <c r="AT688" s="335"/>
      <c r="AU688" s="85"/>
      <c r="AV688" s="85"/>
      <c r="AW688" s="85"/>
      <c r="AX688" s="97" t="s">
        <v>1375</v>
      </c>
      <c r="AY688" s="85" t="s">
        <v>26</v>
      </c>
      <c r="AZ688" s="85" t="s">
        <v>26</v>
      </c>
      <c r="BA688" s="85" t="s">
        <v>26</v>
      </c>
      <c r="BB688" s="85" t="s">
        <v>26</v>
      </c>
      <c r="BC688" s="370"/>
      <c r="BD688" s="85" t="s">
        <v>33</v>
      </c>
      <c r="BE688" s="85" t="s">
        <v>16</v>
      </c>
      <c r="BF688" s="85"/>
      <c r="BG688" s="85"/>
      <c r="BH688" s="304" t="s">
        <v>18051</v>
      </c>
      <c r="BI688" s="355"/>
      <c r="BM688" s="123" t="s">
        <v>106</v>
      </c>
      <c r="BN688" s="123"/>
      <c r="BO688" s="123"/>
      <c r="BP688" s="123"/>
      <c r="BQ688" s="4" t="s">
        <v>8</v>
      </c>
      <c r="BR688" s="123"/>
      <c r="BS688" s="123"/>
      <c r="BT688"/>
      <c r="BU688"/>
      <c r="BV688" s="96" t="s">
        <v>1375</v>
      </c>
      <c r="BW688" s="85" t="s">
        <v>1404</v>
      </c>
      <c r="BX688" s="372"/>
      <c r="BY688" s="372"/>
      <c r="BZ688" s="129" t="s">
        <v>49</v>
      </c>
      <c r="CA688" t="s">
        <v>1935</v>
      </c>
      <c r="CB688">
        <v>12000</v>
      </c>
      <c r="CC688" s="126"/>
      <c r="CD688" s="84" t="s">
        <v>1445</v>
      </c>
      <c r="CE688" s="123" t="s">
        <v>17</v>
      </c>
      <c r="CG688" s="126"/>
      <c r="CH688" s="123"/>
      <c r="CI688" s="126"/>
      <c r="CJ688" s="85" t="s">
        <v>26</v>
      </c>
      <c r="CK688" s="85" t="s">
        <v>26</v>
      </c>
      <c r="CL688" s="85"/>
      <c r="CM688" s="85"/>
      <c r="CN688" s="96" t="s">
        <v>1903</v>
      </c>
      <c r="CO688" s="155"/>
      <c r="CP688" s="155"/>
      <c r="CQ688" s="285"/>
      <c r="CR688" s="155"/>
      <c r="CS688" s="378"/>
      <c r="CT688" s="155"/>
      <c r="CU688" s="155"/>
      <c r="CV688" s="155"/>
      <c r="CW688" s="155"/>
      <c r="CX688" s="155"/>
      <c r="CY688" s="155"/>
      <c r="CZ688" s="155"/>
      <c r="DA688" s="155"/>
      <c r="DB688" s="155"/>
      <c r="DC688" s="155"/>
      <c r="DD688" s="155"/>
      <c r="DE688" s="155"/>
      <c r="DF688" s="155"/>
      <c r="DG688" s="155"/>
      <c r="DH688" s="284" t="s">
        <v>1375</v>
      </c>
      <c r="DI688" s="127" t="s">
        <v>121</v>
      </c>
      <c r="DJ688" s="122" t="s">
        <v>121</v>
      </c>
      <c r="DK688" s="130" t="s">
        <v>1783</v>
      </c>
      <c r="DL688" s="127" t="s">
        <v>1931</v>
      </c>
      <c r="DM688" s="84" t="s">
        <v>1932</v>
      </c>
      <c r="DN688" s="84" t="s">
        <v>1934</v>
      </c>
      <c r="DO688" s="343"/>
      <c r="DP688" s="343"/>
      <c r="DR688" s="343"/>
      <c r="DS688" s="343"/>
      <c r="DT688" s="343"/>
      <c r="DU688" s="343"/>
      <c r="DV688" s="84">
        <v>253371106</v>
      </c>
      <c r="DW688" s="84" t="s">
        <v>1936</v>
      </c>
      <c r="DX688" s="84">
        <v>9111</v>
      </c>
      <c r="DZ688" s="355"/>
      <c r="EA688" s="84" t="s">
        <v>26</v>
      </c>
      <c r="ED688" s="343"/>
      <c r="EE688" s="343"/>
      <c r="EF688" s="343"/>
      <c r="EG688" s="355"/>
      <c r="EH688" s="355"/>
      <c r="EI688" s="126"/>
      <c r="EL688" s="84" t="s">
        <v>25</v>
      </c>
      <c r="EP688" s="343"/>
      <c r="ES688" s="84" t="s">
        <v>41</v>
      </c>
      <c r="ET688" s="343"/>
      <c r="EV688" s="343"/>
      <c r="EW688" s="84" t="s">
        <v>1370</v>
      </c>
      <c r="EX688" s="343"/>
      <c r="FB688" s="343"/>
      <c r="FD688" s="343"/>
      <c r="FE688" s="84" t="s">
        <v>1937</v>
      </c>
      <c r="FF688" s="84" t="s">
        <v>1938</v>
      </c>
      <c r="FH688" s="96" t="s">
        <v>1375</v>
      </c>
      <c r="FI688" s="84" t="s">
        <v>1839</v>
      </c>
      <c r="FJ688" s="84" t="s">
        <v>49</v>
      </c>
      <c r="FK688" s="84" t="s">
        <v>49</v>
      </c>
      <c r="FL688" t="s">
        <v>1939</v>
      </c>
      <c r="FM688" s="84" t="s">
        <v>1933</v>
      </c>
      <c r="FN688" s="84" t="s">
        <v>1839</v>
      </c>
      <c r="FO688" s="84" t="s">
        <v>1841</v>
      </c>
      <c r="FP688" s="84" t="s">
        <v>1940</v>
      </c>
      <c r="FQ688" s="84" t="s">
        <v>1941</v>
      </c>
      <c r="FR688" s="84" t="s">
        <v>1869</v>
      </c>
      <c r="FS688" s="84" t="s">
        <v>1844</v>
      </c>
      <c r="FT688" s="84" t="s">
        <v>1845</v>
      </c>
      <c r="FU688" s="84" t="s">
        <v>9</v>
      </c>
      <c r="FV688" t="s">
        <v>1942</v>
      </c>
      <c r="FW688" s="84" t="s">
        <v>1846</v>
      </c>
      <c r="FX688" s="84" t="s">
        <v>1424</v>
      </c>
      <c r="FY688" s="84" t="s">
        <v>1932</v>
      </c>
      <c r="FZ688" s="84" t="s">
        <v>1943</v>
      </c>
      <c r="GA688" s="84" t="s">
        <v>1944</v>
      </c>
      <c r="GB688" s="84" t="s">
        <v>1375</v>
      </c>
      <c r="GC688" s="343"/>
      <c r="GD688" s="343"/>
      <c r="GE688" s="343"/>
      <c r="GF688" s="355"/>
      <c r="GG688" s="355"/>
      <c r="GH688" s="331" t="s">
        <v>1375</v>
      </c>
      <c r="GI688" s="84" t="s">
        <v>9</v>
      </c>
      <c r="GJ688" s="84" t="s">
        <v>1945</v>
      </c>
      <c r="GK688" s="84" t="s">
        <v>1375</v>
      </c>
      <c r="GL688" s="84" t="s">
        <v>9</v>
      </c>
      <c r="GM688" s="84" t="s">
        <v>1848</v>
      </c>
      <c r="GN688" s="84" t="s">
        <v>1946</v>
      </c>
      <c r="GO688" s="343"/>
      <c r="GP688" s="84" t="s">
        <v>1850</v>
      </c>
      <c r="GQ688" s="343"/>
      <c r="GR688" s="84" t="s">
        <v>1947</v>
      </c>
      <c r="GS688" s="343"/>
      <c r="GT688" s="84" t="s">
        <v>1948</v>
      </c>
      <c r="GU688" s="84" t="s">
        <v>1949</v>
      </c>
      <c r="GV688" s="84" t="s">
        <v>9</v>
      </c>
      <c r="GW688" s="84" t="s">
        <v>1950</v>
      </c>
      <c r="GX688" s="84" t="s">
        <v>1933</v>
      </c>
      <c r="GY688"/>
      <c r="GZ688"/>
      <c r="HA688" s="97"/>
    </row>
    <row r="689" spans="1:209" s="84" customFormat="1" x14ac:dyDescent="0.35">
      <c r="A689" s="137">
        <v>8</v>
      </c>
      <c r="B689" s="343"/>
      <c r="C689" s="84" t="s">
        <v>1412</v>
      </c>
      <c r="D689" s="124">
        <v>44273</v>
      </c>
      <c r="E689" s="124">
        <v>44273</v>
      </c>
      <c r="F689" s="343"/>
      <c r="G689" s="125" t="s">
        <v>1914</v>
      </c>
      <c r="H689" s="97" t="s">
        <v>1375</v>
      </c>
      <c r="I689" s="126"/>
      <c r="J689" s="343"/>
      <c r="K689" s="355"/>
      <c r="L689" s="127"/>
      <c r="M689" s="360"/>
      <c r="N689" s="267" t="s">
        <v>19657</v>
      </c>
      <c r="O689" s="354"/>
      <c r="P689" s="354"/>
      <c r="Q689" s="127"/>
      <c r="R689" s="127"/>
      <c r="S689" s="127"/>
      <c r="T689" s="126"/>
      <c r="U689" s="124"/>
      <c r="V689" s="124"/>
      <c r="W689" s="126"/>
      <c r="X689" s="362"/>
      <c r="Y689" s="362"/>
      <c r="Z689" s="126"/>
      <c r="AA689" s="126"/>
      <c r="AB689" s="124"/>
      <c r="AC689" s="124"/>
      <c r="AD689" s="362"/>
      <c r="AE689" s="362"/>
      <c r="AF689" s="363"/>
      <c r="AG689" s="363"/>
      <c r="AH689" s="97" t="s">
        <v>1375</v>
      </c>
      <c r="AI689" s="124">
        <v>44201</v>
      </c>
      <c r="AJ689" s="252" t="s">
        <v>1916</v>
      </c>
      <c r="AK689" s="124">
        <v>44201</v>
      </c>
      <c r="AL689" s="252">
        <v>0.8041666666666667</v>
      </c>
      <c r="AM689" s="85" t="s">
        <v>28</v>
      </c>
      <c r="AN689" s="85" t="s">
        <v>26</v>
      </c>
      <c r="AO689" s="85" t="s">
        <v>26</v>
      </c>
      <c r="AP689" s="85" t="s">
        <v>1929</v>
      </c>
      <c r="AQ689" s="85"/>
      <c r="AR689" s="85"/>
      <c r="AS689" s="335" t="s">
        <v>1917</v>
      </c>
      <c r="AT689" s="335">
        <v>120261916</v>
      </c>
      <c r="AU689" s="85"/>
      <c r="AV689" s="85"/>
      <c r="AW689" s="85"/>
      <c r="AX689" s="97" t="s">
        <v>1375</v>
      </c>
      <c r="AY689" s="85" t="s">
        <v>26</v>
      </c>
      <c r="AZ689" s="85" t="s">
        <v>25</v>
      </c>
      <c r="BA689" s="85" t="s">
        <v>26</v>
      </c>
      <c r="BB689" s="85" t="s">
        <v>26</v>
      </c>
      <c r="BC689" s="355"/>
      <c r="BD689" s="85" t="s">
        <v>27</v>
      </c>
      <c r="BE689" s="85" t="s">
        <v>13</v>
      </c>
      <c r="BF689" s="85" t="s">
        <v>34</v>
      </c>
      <c r="BG689" s="85"/>
      <c r="BH689" s="304" t="s">
        <v>18051</v>
      </c>
      <c r="BI689" s="355"/>
      <c r="BM689" s="123" t="s">
        <v>102</v>
      </c>
      <c r="BN689" s="123" t="s">
        <v>1378</v>
      </c>
      <c r="BO689" s="123" t="s">
        <v>1556</v>
      </c>
      <c r="BP689" s="123"/>
      <c r="BQ689" s="4" t="s">
        <v>1371</v>
      </c>
      <c r="BR689" s="123" t="s">
        <v>1477</v>
      </c>
      <c r="BS689" s="123" t="s">
        <v>1604</v>
      </c>
      <c r="BT689"/>
      <c r="BU689"/>
      <c r="BV689" s="96" t="s">
        <v>1375</v>
      </c>
      <c r="BW689" s="85" t="s">
        <v>1404</v>
      </c>
      <c r="BX689" s="372"/>
      <c r="BY689" s="372"/>
      <c r="BZ689" s="129" t="s">
        <v>79</v>
      </c>
      <c r="CA689" t="s">
        <v>1928</v>
      </c>
      <c r="CB689">
        <v>12000</v>
      </c>
      <c r="CC689" s="126"/>
      <c r="CD689" s="84" t="s">
        <v>18</v>
      </c>
      <c r="CE689" s="123" t="s">
        <v>17</v>
      </c>
      <c r="CG689" s="126"/>
      <c r="CH689" s="123"/>
      <c r="CI689" s="126"/>
      <c r="CJ689" s="85" t="s">
        <v>26</v>
      </c>
      <c r="CK689" s="85" t="s">
        <v>26</v>
      </c>
      <c r="CL689" s="85"/>
      <c r="CM689" s="85"/>
      <c r="CN689" s="96" t="s">
        <v>1903</v>
      </c>
      <c r="CO689" s="155"/>
      <c r="CP689" s="155"/>
      <c r="CQ689" s="285"/>
      <c r="CR689" s="155"/>
      <c r="CS689" s="378"/>
      <c r="CT689" s="155"/>
      <c r="CU689" s="155"/>
      <c r="CV689" s="155"/>
      <c r="CW689" s="155"/>
      <c r="CX689" s="155"/>
      <c r="CY689" s="155"/>
      <c r="CZ689" s="155"/>
      <c r="DA689" s="155"/>
      <c r="DB689" s="155"/>
      <c r="DC689" s="155"/>
      <c r="DD689" s="155"/>
      <c r="DE689" s="155"/>
      <c r="DF689" s="155"/>
      <c r="DG689" s="155"/>
      <c r="DH689" s="284" t="s">
        <v>1375</v>
      </c>
      <c r="DI689" s="127" t="s">
        <v>1555</v>
      </c>
      <c r="DJ689" s="84" t="s">
        <v>1918</v>
      </c>
      <c r="DK689" s="130" t="s">
        <v>1916</v>
      </c>
      <c r="DL689" s="127" t="s">
        <v>1915</v>
      </c>
      <c r="DN689" s="84" t="s">
        <v>1917</v>
      </c>
      <c r="DO689" s="343"/>
      <c r="DP689" s="343"/>
      <c r="DQ689" s="84" t="s">
        <v>1919</v>
      </c>
      <c r="DR689" s="343"/>
      <c r="DS689" s="343"/>
      <c r="DT689" s="343"/>
      <c r="DU689" s="343"/>
      <c r="DW689" s="84" t="s">
        <v>1920</v>
      </c>
      <c r="DX689" s="84">
        <v>9002</v>
      </c>
      <c r="DZ689" s="355"/>
      <c r="EA689" s="84" t="s">
        <v>25</v>
      </c>
      <c r="ED689" s="343"/>
      <c r="EE689" s="343"/>
      <c r="EF689" s="343"/>
      <c r="EG689" s="355"/>
      <c r="EH689" s="355"/>
      <c r="EI689" s="126"/>
      <c r="EJ689" s="84" t="s">
        <v>26</v>
      </c>
      <c r="EK689" s="84" t="s">
        <v>25</v>
      </c>
      <c r="EM689" s="84" t="s">
        <v>1759</v>
      </c>
      <c r="EO689" s="84" t="s">
        <v>1807</v>
      </c>
      <c r="EP689" s="343"/>
      <c r="EQ689" s="84" t="s">
        <v>1761</v>
      </c>
      <c r="ES689" s="84" t="s">
        <v>1888</v>
      </c>
      <c r="ET689" s="343"/>
      <c r="EU689" s="84" t="s">
        <v>112</v>
      </c>
      <c r="EV689" s="343"/>
      <c r="EW689" s="84" t="s">
        <v>18</v>
      </c>
      <c r="EX689" s="343"/>
      <c r="EY689" s="84" t="s">
        <v>1371</v>
      </c>
      <c r="FA689" s="84" t="s">
        <v>26</v>
      </c>
      <c r="FB689" s="343"/>
      <c r="FD689" s="343"/>
      <c r="FE689" s="84" t="s">
        <v>1921</v>
      </c>
      <c r="FF689" s="84" t="s">
        <v>1922</v>
      </c>
      <c r="FG689" s="84" t="s">
        <v>26</v>
      </c>
      <c r="FH689" s="96" t="s">
        <v>1375</v>
      </c>
      <c r="FL689"/>
      <c r="FV689"/>
      <c r="GC689" s="343"/>
      <c r="GD689" s="343"/>
      <c r="GE689" s="343"/>
      <c r="GF689" s="355"/>
      <c r="GG689" s="355"/>
      <c r="GH689" s="331"/>
      <c r="GO689" s="343"/>
      <c r="GQ689" s="343"/>
      <c r="GS689" s="343"/>
      <c r="GY689"/>
      <c r="GZ689"/>
      <c r="HA689" s="97"/>
    </row>
    <row r="690" spans="1:209" s="84" customFormat="1" x14ac:dyDescent="0.35">
      <c r="A690" s="137">
        <v>7</v>
      </c>
      <c r="B690" s="343"/>
      <c r="C690" s="84" t="s">
        <v>1412</v>
      </c>
      <c r="D690" s="124">
        <v>44204</v>
      </c>
      <c r="E690" s="124">
        <v>44204</v>
      </c>
      <c r="F690" s="343"/>
      <c r="G690" s="125" t="s">
        <v>1923</v>
      </c>
      <c r="H690" s="97" t="s">
        <v>1375</v>
      </c>
      <c r="I690" s="126"/>
      <c r="J690" s="343"/>
      <c r="K690" s="355"/>
      <c r="L690" s="127"/>
      <c r="M690" s="360"/>
      <c r="N690" s="267" t="s">
        <v>19657</v>
      </c>
      <c r="O690" s="354"/>
      <c r="P690" s="354"/>
      <c r="Q690" s="127"/>
      <c r="R690" s="127"/>
      <c r="S690" s="127"/>
      <c r="T690" s="126"/>
      <c r="U690" s="124"/>
      <c r="V690" s="124"/>
      <c r="W690" s="126"/>
      <c r="X690" s="362"/>
      <c r="Y690" s="362"/>
      <c r="Z690" s="126"/>
      <c r="AA690" s="126"/>
      <c r="AB690" s="124"/>
      <c r="AC690" s="124"/>
      <c r="AD690" s="362"/>
      <c r="AE690" s="362"/>
      <c r="AF690" s="363"/>
      <c r="AG690" s="363"/>
      <c r="AH690" s="97" t="s">
        <v>1375</v>
      </c>
      <c r="AI690" s="124">
        <v>44201</v>
      </c>
      <c r="AJ690" s="252" t="s">
        <v>1791</v>
      </c>
      <c r="AK690" s="124"/>
      <c r="AL690" s="252"/>
      <c r="AM690" s="85" t="s">
        <v>28</v>
      </c>
      <c r="AN690" s="85" t="s">
        <v>26</v>
      </c>
      <c r="AO690" s="85" t="s">
        <v>26</v>
      </c>
      <c r="AP690" s="85"/>
      <c r="AQ690" s="85"/>
      <c r="AR690" s="85"/>
      <c r="AS690" s="335">
        <v>7941892357</v>
      </c>
      <c r="AT690" s="335"/>
      <c r="AU690" s="85"/>
      <c r="AV690" s="85"/>
      <c r="AW690" s="85"/>
      <c r="AX690" s="97" t="s">
        <v>1375</v>
      </c>
      <c r="AY690" s="85" t="s">
        <v>26</v>
      </c>
      <c r="AZ690" s="85" t="s">
        <v>26</v>
      </c>
      <c r="BA690" s="85" t="s">
        <v>26</v>
      </c>
      <c r="BB690" s="85" t="s">
        <v>26</v>
      </c>
      <c r="BC690" s="355"/>
      <c r="BD690" s="85" t="s">
        <v>33</v>
      </c>
      <c r="BE690" s="85" t="s">
        <v>13</v>
      </c>
      <c r="BF690" s="85"/>
      <c r="BG690" s="85"/>
      <c r="BH690" s="304" t="s">
        <v>18051</v>
      </c>
      <c r="BI690" s="355"/>
      <c r="BM690" s="123" t="s">
        <v>106</v>
      </c>
      <c r="BN690" s="123"/>
      <c r="BO690" s="123"/>
      <c r="BP690" s="123"/>
      <c r="BQ690" s="4" t="s">
        <v>8</v>
      </c>
      <c r="BR690" s="123"/>
      <c r="BS690" s="123"/>
      <c r="BT690"/>
      <c r="BU690"/>
      <c r="BV690" s="96" t="s">
        <v>1375</v>
      </c>
      <c r="BW690" s="85" t="s">
        <v>1404</v>
      </c>
      <c r="BX690" s="372"/>
      <c r="BY690" s="372"/>
      <c r="BZ690" s="129" t="s">
        <v>75</v>
      </c>
      <c r="CA690" t="s">
        <v>1927</v>
      </c>
      <c r="CB690">
        <v>12000</v>
      </c>
      <c r="CC690" s="126"/>
      <c r="CD690" s="84" t="s">
        <v>1426</v>
      </c>
      <c r="CE690" s="123" t="s">
        <v>17</v>
      </c>
      <c r="CG690" s="126"/>
      <c r="CH690" s="123"/>
      <c r="CI690" s="126"/>
      <c r="CJ690" s="85" t="s">
        <v>26</v>
      </c>
      <c r="CK690" s="85" t="s">
        <v>26</v>
      </c>
      <c r="CL690" s="85"/>
      <c r="CM690" s="85"/>
      <c r="CN690" s="96" t="s">
        <v>1903</v>
      </c>
      <c r="CO690" s="155"/>
      <c r="CP690" s="155"/>
      <c r="CQ690" s="285"/>
      <c r="CR690" s="155"/>
      <c r="CS690" s="378"/>
      <c r="CT690" s="155"/>
      <c r="CU690" s="155"/>
      <c r="CV690" s="155"/>
      <c r="CW690" s="155"/>
      <c r="CX690" s="155"/>
      <c r="CY690" s="155"/>
      <c r="CZ690" s="155"/>
      <c r="DA690" s="155"/>
      <c r="DB690" s="155"/>
      <c r="DC690" s="155"/>
      <c r="DD690" s="155"/>
      <c r="DE690" s="155"/>
      <c r="DF690" s="155"/>
      <c r="DG690" s="155"/>
      <c r="DH690" s="284" t="s">
        <v>1375</v>
      </c>
      <c r="DI690" s="127" t="s">
        <v>123</v>
      </c>
      <c r="DJ690" s="84" t="s">
        <v>1924</v>
      </c>
      <c r="DK690" s="130" t="s">
        <v>1791</v>
      </c>
      <c r="DL690" s="127" t="s">
        <v>1915</v>
      </c>
      <c r="DN690" s="84">
        <v>7941892357</v>
      </c>
      <c r="DO690" s="343"/>
      <c r="DP690" s="343"/>
      <c r="DQ690" s="84" t="s">
        <v>1925</v>
      </c>
      <c r="DR690" s="343"/>
      <c r="DS690" s="343"/>
      <c r="DT690" s="343"/>
      <c r="DU690" s="343"/>
      <c r="DV690" s="84">
        <v>253611104</v>
      </c>
      <c r="DW690" s="84" t="s">
        <v>1926</v>
      </c>
      <c r="DX690" s="84">
        <v>1100</v>
      </c>
      <c r="DZ690" s="355"/>
      <c r="EA690" s="84" t="s">
        <v>25</v>
      </c>
      <c r="ED690" s="343"/>
      <c r="EE690" s="343"/>
      <c r="EF690" s="343"/>
      <c r="EG690" s="355"/>
      <c r="EH690" s="355"/>
      <c r="EI690" s="126"/>
      <c r="EJ690" s="84" t="s">
        <v>26</v>
      </c>
      <c r="EK690" s="84" t="s">
        <v>26</v>
      </c>
      <c r="EL690" s="84" t="s">
        <v>26</v>
      </c>
      <c r="EM690" s="84" t="s">
        <v>1759</v>
      </c>
      <c r="EO690" s="84" t="s">
        <v>1760</v>
      </c>
      <c r="EP690" s="343"/>
      <c r="EQ690" s="84" t="s">
        <v>1761</v>
      </c>
      <c r="ES690" s="84" t="s">
        <v>1807</v>
      </c>
      <c r="ET690" s="343"/>
      <c r="EU690" s="84" t="s">
        <v>112</v>
      </c>
      <c r="EV690" s="343"/>
      <c r="EW690" s="84" t="s">
        <v>1370</v>
      </c>
      <c r="EX690" s="343"/>
      <c r="EY690" s="84" t="s">
        <v>8</v>
      </c>
      <c r="FA690" s="84" t="s">
        <v>26</v>
      </c>
      <c r="FB690" s="343"/>
      <c r="FD690" s="343"/>
      <c r="FH690" s="96" t="s">
        <v>1375</v>
      </c>
      <c r="FL690"/>
      <c r="FV690"/>
      <c r="GC690" s="343"/>
      <c r="GD690" s="343"/>
      <c r="GE690" s="343"/>
      <c r="GF690" s="355"/>
      <c r="GG690" s="355"/>
      <c r="GH690" s="331"/>
      <c r="GO690" s="343"/>
      <c r="GQ690" s="343"/>
      <c r="GS690" s="343"/>
      <c r="GY690"/>
      <c r="GZ690"/>
      <c r="HA690" s="97"/>
    </row>
    <row r="691" spans="1:209" s="84" customFormat="1" ht="29" x14ac:dyDescent="0.35">
      <c r="A691" s="137">
        <v>231</v>
      </c>
      <c r="B691" s="343"/>
      <c r="C691" s="84" t="s">
        <v>1412</v>
      </c>
      <c r="D691" s="124">
        <v>44305</v>
      </c>
      <c r="E691" s="124">
        <v>44305</v>
      </c>
      <c r="F691" s="345"/>
      <c r="G691" s="125" t="s">
        <v>4035</v>
      </c>
      <c r="H691" s="97" t="s">
        <v>1375</v>
      </c>
      <c r="I691" s="126" t="s">
        <v>25</v>
      </c>
      <c r="J691" s="343"/>
      <c r="K691" s="355"/>
      <c r="L691" s="127">
        <v>44305</v>
      </c>
      <c r="M691" s="360"/>
      <c r="N691" s="267" t="s">
        <v>19657</v>
      </c>
      <c r="O691" s="354"/>
      <c r="P691" s="354"/>
      <c r="Q691" s="127"/>
      <c r="R691" s="127"/>
      <c r="S691" s="127"/>
      <c r="T691" s="126"/>
      <c r="U691" s="124"/>
      <c r="V691" s="124"/>
      <c r="W691" s="126"/>
      <c r="X691" s="362"/>
      <c r="Y691" s="362"/>
      <c r="Z691" s="126"/>
      <c r="AA691" s="126"/>
      <c r="AB691" s="124"/>
      <c r="AC691" s="124"/>
      <c r="AD691" s="362"/>
      <c r="AE691" s="362"/>
      <c r="AF691" s="363"/>
      <c r="AG691" s="363"/>
      <c r="AH691" s="97" t="s">
        <v>1375</v>
      </c>
      <c r="AI691" s="124">
        <v>44200</v>
      </c>
      <c r="AJ691" s="252">
        <v>0.7284722222222223</v>
      </c>
      <c r="AK691" s="124">
        <v>44200</v>
      </c>
      <c r="AL691" s="252">
        <v>0.71388888888888891</v>
      </c>
      <c r="AM691" s="85" t="s">
        <v>28</v>
      </c>
      <c r="AN691" s="85" t="s">
        <v>26</v>
      </c>
      <c r="AO691" s="85" t="s">
        <v>26</v>
      </c>
      <c r="AP691" s="85" t="s">
        <v>15131</v>
      </c>
      <c r="AQ691" s="85" t="s">
        <v>15132</v>
      </c>
      <c r="AR691" s="85"/>
      <c r="AS691" s="335" t="s">
        <v>15133</v>
      </c>
      <c r="AT691" s="335"/>
      <c r="AU691" s="85"/>
      <c r="AV691" s="85"/>
      <c r="AW691" s="85" t="s">
        <v>12771</v>
      </c>
      <c r="AX691" s="97" t="s">
        <v>1375</v>
      </c>
      <c r="AY691" s="85" t="s">
        <v>26</v>
      </c>
      <c r="AZ691" s="85" t="s">
        <v>26</v>
      </c>
      <c r="BA691" s="85" t="s">
        <v>26</v>
      </c>
      <c r="BB691" s="85" t="s">
        <v>26</v>
      </c>
      <c r="BC691" s="365"/>
      <c r="BD691" s="85" t="s">
        <v>33</v>
      </c>
      <c r="BE691" s="85"/>
      <c r="BF691" s="85"/>
      <c r="BG691" s="85" t="s">
        <v>34</v>
      </c>
      <c r="BH691" s="304" t="s">
        <v>18051</v>
      </c>
      <c r="BI691" s="355"/>
      <c r="BM691" s="123" t="s">
        <v>39</v>
      </c>
      <c r="BN691" s="123"/>
      <c r="BO691" s="123"/>
      <c r="BP691" s="123"/>
      <c r="BQ691" s="4" t="s">
        <v>8</v>
      </c>
      <c r="BR691" s="123" t="s">
        <v>1614</v>
      </c>
      <c r="BS691" s="123"/>
      <c r="BT691"/>
      <c r="BU691" t="s">
        <v>15197</v>
      </c>
      <c r="BV691" s="96" t="s">
        <v>1375</v>
      </c>
      <c r="BW691" s="85" t="s">
        <v>1404</v>
      </c>
      <c r="BX691" s="372"/>
      <c r="BY691" s="372"/>
      <c r="BZ691" s="129" t="s">
        <v>49</v>
      </c>
      <c r="CA691" t="s">
        <v>3939</v>
      </c>
      <c r="CB691">
        <v>12000</v>
      </c>
      <c r="CC691" s="126"/>
      <c r="CD691" s="123" t="s">
        <v>1456</v>
      </c>
      <c r="CE691" s="123" t="s">
        <v>17</v>
      </c>
      <c r="CG691" s="126"/>
      <c r="CH691" s="123"/>
      <c r="CI691" s="126"/>
      <c r="CJ691" s="85" t="s">
        <v>26</v>
      </c>
      <c r="CK691" s="85" t="s">
        <v>26</v>
      </c>
      <c r="CL691" s="85"/>
      <c r="CM691" s="85"/>
      <c r="CN691" s="96" t="s">
        <v>3903</v>
      </c>
      <c r="CO691" s="155"/>
      <c r="CP691" s="155"/>
      <c r="CQ691" s="285"/>
      <c r="CR691" s="155"/>
      <c r="CS691" s="378"/>
      <c r="CT691" s="155"/>
      <c r="CU691" s="155"/>
      <c r="CV691" s="155"/>
      <c r="CW691" s="155"/>
      <c r="CX691" s="155"/>
      <c r="CY691" s="155"/>
      <c r="CZ691" s="155"/>
      <c r="DA691" s="155"/>
      <c r="DB691" s="155"/>
      <c r="DC691" s="155"/>
      <c r="DD691" s="155"/>
      <c r="DE691" s="155"/>
      <c r="DF691" s="155"/>
      <c r="DG691" s="155"/>
      <c r="DH691" s="284" t="s">
        <v>1375</v>
      </c>
      <c r="DI691" s="4"/>
      <c r="DJ691" s="4"/>
      <c r="DK691" s="4"/>
      <c r="DL691" s="127"/>
      <c r="DM691" s="4"/>
      <c r="DN691" s="4"/>
      <c r="DO691" s="340"/>
      <c r="DP691" s="340"/>
      <c r="DQ691" s="4"/>
      <c r="DR691" s="340"/>
      <c r="DS691" s="340"/>
      <c r="DT691" s="343"/>
      <c r="DU691" s="343"/>
      <c r="DZ691" s="355"/>
      <c r="EC691" s="125"/>
      <c r="ED691" s="343"/>
      <c r="EE691" s="343"/>
      <c r="EF691" s="343"/>
      <c r="EG691" s="355"/>
      <c r="EH691" s="355"/>
      <c r="EI691" s="126"/>
      <c r="EP691" s="343"/>
      <c r="ET691" s="343"/>
      <c r="EV691" s="343"/>
      <c r="EX691" s="343"/>
      <c r="FB691" s="343"/>
      <c r="FD691" s="343"/>
      <c r="FH691" s="96" t="s">
        <v>1375</v>
      </c>
      <c r="FL691"/>
      <c r="FV691"/>
      <c r="GC691" s="343"/>
      <c r="GD691" s="343"/>
      <c r="GE691" s="343"/>
      <c r="GF691" s="355"/>
      <c r="GG691" s="355"/>
      <c r="GH691" s="331"/>
      <c r="GO691" s="343"/>
      <c r="GQ691" s="343"/>
      <c r="GS691" s="343"/>
      <c r="GY691"/>
      <c r="GZ691"/>
      <c r="HA691" s="97"/>
    </row>
    <row r="692" spans="1:209" s="84" customFormat="1" x14ac:dyDescent="0.35">
      <c r="A692" s="137">
        <v>224</v>
      </c>
      <c r="B692" s="343"/>
      <c r="C692" s="84" t="s">
        <v>1412</v>
      </c>
      <c r="D692" s="124">
        <v>44270</v>
      </c>
      <c r="E692" s="124">
        <v>44270</v>
      </c>
      <c r="F692" s="345"/>
      <c r="G692" s="125" t="s">
        <v>1878</v>
      </c>
      <c r="H692" s="97" t="s">
        <v>1375</v>
      </c>
      <c r="I692" s="126"/>
      <c r="J692" s="343"/>
      <c r="K692" s="355"/>
      <c r="L692" s="127"/>
      <c r="M692" s="360"/>
      <c r="N692" s="267" t="s">
        <v>19657</v>
      </c>
      <c r="O692" s="354"/>
      <c r="P692" s="354"/>
      <c r="Q692" s="127"/>
      <c r="R692" s="127"/>
      <c r="S692" s="127"/>
      <c r="T692" s="126"/>
      <c r="U692" s="124"/>
      <c r="V692" s="124"/>
      <c r="W692" s="126"/>
      <c r="X692" s="362"/>
      <c r="Y692" s="362"/>
      <c r="Z692" s="126"/>
      <c r="AA692" s="126"/>
      <c r="AB692" s="124"/>
      <c r="AC692" s="124"/>
      <c r="AD692" s="362"/>
      <c r="AE692" s="362"/>
      <c r="AF692" s="363"/>
      <c r="AG692" s="363"/>
      <c r="AH692" s="97" t="s">
        <v>1375</v>
      </c>
      <c r="AI692" s="124">
        <v>44200</v>
      </c>
      <c r="AJ692" s="252" t="s">
        <v>1879</v>
      </c>
      <c r="AK692" s="124">
        <v>44200</v>
      </c>
      <c r="AL692" s="252" t="s">
        <v>1879</v>
      </c>
      <c r="AM692" s="85" t="s">
        <v>28</v>
      </c>
      <c r="AN692" s="85" t="s">
        <v>25</v>
      </c>
      <c r="AO692" s="85" t="s">
        <v>25</v>
      </c>
      <c r="AP692" s="85">
        <v>1204096</v>
      </c>
      <c r="AQ692" s="85" t="s">
        <v>1881</v>
      </c>
      <c r="AR692" s="85"/>
      <c r="AS692" s="335" t="s">
        <v>1882</v>
      </c>
      <c r="AT692" s="335"/>
      <c r="AU692" s="85"/>
      <c r="AV692" s="85"/>
      <c r="AW692" s="85"/>
      <c r="AX692" s="97" t="s">
        <v>1375</v>
      </c>
      <c r="AY692" s="85" t="s">
        <v>26</v>
      </c>
      <c r="AZ692" s="85" t="s">
        <v>26</v>
      </c>
      <c r="BA692" s="85" t="s">
        <v>26</v>
      </c>
      <c r="BB692" s="85" t="s">
        <v>26</v>
      </c>
      <c r="BC692" s="365"/>
      <c r="BD692" s="85" t="s">
        <v>33</v>
      </c>
      <c r="BE692" s="85" t="s">
        <v>13</v>
      </c>
      <c r="BF692" s="85"/>
      <c r="BG692" s="85"/>
      <c r="BH692" s="304" t="s">
        <v>18051</v>
      </c>
      <c r="BI692" s="355"/>
      <c r="BM692" s="123" t="s">
        <v>32</v>
      </c>
      <c r="BN692" s="123"/>
      <c r="BO692" s="123"/>
      <c r="BP692" s="123"/>
      <c r="BQ692" s="4" t="s">
        <v>8</v>
      </c>
      <c r="BR692" s="123"/>
      <c r="BS692" s="123"/>
      <c r="BT692"/>
      <c r="BU692"/>
      <c r="BV692" s="96" t="s">
        <v>1375</v>
      </c>
      <c r="BW692" s="85" t="s">
        <v>1404</v>
      </c>
      <c r="BX692" s="372"/>
      <c r="BY692" s="372"/>
      <c r="BZ692" s="129" t="s">
        <v>64</v>
      </c>
      <c r="CA692" t="s">
        <v>3946</v>
      </c>
      <c r="CB692">
        <v>21000</v>
      </c>
      <c r="CC692" s="126"/>
      <c r="CD692" s="84" t="s">
        <v>18</v>
      </c>
      <c r="CE692" s="123" t="s">
        <v>1444</v>
      </c>
      <c r="CG692" s="126"/>
      <c r="CH692" s="123"/>
      <c r="CI692" s="126"/>
      <c r="CJ692" s="85" t="s">
        <v>26</v>
      </c>
      <c r="CK692" s="85" t="s">
        <v>26</v>
      </c>
      <c r="CL692" s="85"/>
      <c r="CM692" s="85"/>
      <c r="CN692" s="96" t="s">
        <v>3903</v>
      </c>
      <c r="CO692" s="155"/>
      <c r="CP692" s="155"/>
      <c r="CQ692" s="285"/>
      <c r="CR692" s="155"/>
      <c r="CS692" s="378"/>
      <c r="CT692" s="155"/>
      <c r="CU692" s="155"/>
      <c r="CV692" s="155"/>
      <c r="CW692" s="155"/>
      <c r="CX692" s="155"/>
      <c r="CY692" s="155"/>
      <c r="CZ692" s="155"/>
      <c r="DA692" s="155"/>
      <c r="DB692" s="155"/>
      <c r="DC692" s="155"/>
      <c r="DD692" s="155"/>
      <c r="DE692" s="155"/>
      <c r="DF692" s="155"/>
      <c r="DG692" s="155"/>
      <c r="DH692" s="284" t="s">
        <v>1375</v>
      </c>
      <c r="DI692" s="4"/>
      <c r="DJ692" s="4"/>
      <c r="DK692" s="4"/>
      <c r="DL692" s="127"/>
      <c r="DM692" s="4"/>
      <c r="DN692" s="4"/>
      <c r="DO692" s="340"/>
      <c r="DP692" s="340"/>
      <c r="DQ692" s="4"/>
      <c r="DR692" s="340"/>
      <c r="DS692" s="340"/>
      <c r="DT692" s="343"/>
      <c r="DU692" s="343"/>
      <c r="DZ692" s="355"/>
      <c r="EC692" s="125"/>
      <c r="ED692" s="343"/>
      <c r="EE692" s="343"/>
      <c r="EF692" s="343"/>
      <c r="EG692" s="355"/>
      <c r="EH692" s="355"/>
      <c r="EI692" s="126"/>
      <c r="EP692" s="343"/>
      <c r="ET692" s="343"/>
      <c r="EV692" s="343"/>
      <c r="EX692" s="343"/>
      <c r="FB692" s="343"/>
      <c r="FD692" s="343"/>
      <c r="FH692" s="96" t="s">
        <v>1375</v>
      </c>
      <c r="FL692"/>
      <c r="FV692"/>
      <c r="GC692" s="343"/>
      <c r="GD692" s="343"/>
      <c r="GE692" s="343"/>
      <c r="GF692" s="355"/>
      <c r="GG692" s="355"/>
      <c r="GH692" s="331"/>
      <c r="GO692" s="343"/>
      <c r="GQ692" s="343"/>
      <c r="GS692" s="343"/>
      <c r="GY692"/>
      <c r="GZ692"/>
      <c r="HA692" s="97"/>
    </row>
    <row r="693" spans="1:209" s="84" customFormat="1" x14ac:dyDescent="0.35">
      <c r="A693" s="137">
        <v>6</v>
      </c>
      <c r="B693" s="343"/>
      <c r="C693" s="84" t="s">
        <v>1412</v>
      </c>
      <c r="D693" s="124">
        <v>44270</v>
      </c>
      <c r="E693" s="124">
        <v>44270</v>
      </c>
      <c r="F693" s="343"/>
      <c r="G693" s="125" t="s">
        <v>1906</v>
      </c>
      <c r="H693" s="97" t="s">
        <v>1375</v>
      </c>
      <c r="I693" s="126" t="s">
        <v>12699</v>
      </c>
      <c r="J693" s="343"/>
      <c r="K693" s="355"/>
      <c r="L693" s="127"/>
      <c r="M693" s="360"/>
      <c r="N693" s="267" t="s">
        <v>19657</v>
      </c>
      <c r="O693" s="354"/>
      <c r="P693" s="354"/>
      <c r="Q693" s="127"/>
      <c r="R693" s="127"/>
      <c r="S693" s="127"/>
      <c r="T693" s="126"/>
      <c r="U693" s="124"/>
      <c r="V693" s="124"/>
      <c r="W693" s="126"/>
      <c r="X693" s="362"/>
      <c r="Y693" s="362"/>
      <c r="Z693" s="126"/>
      <c r="AA693" s="126"/>
      <c r="AB693" s="124"/>
      <c r="AC693" s="124"/>
      <c r="AD693" s="362"/>
      <c r="AE693" s="362"/>
      <c r="AF693" s="363"/>
      <c r="AG693" s="363"/>
      <c r="AH693" s="97" t="s">
        <v>1375</v>
      </c>
      <c r="AI693" s="124">
        <v>44200</v>
      </c>
      <c r="AJ693" s="252">
        <v>0.56388888888888888</v>
      </c>
      <c r="AK693" s="124">
        <v>44200</v>
      </c>
      <c r="AL693" s="252">
        <v>0.56388888888888888</v>
      </c>
      <c r="AM693" s="85" t="s">
        <v>1396</v>
      </c>
      <c r="AN693" s="85" t="s">
        <v>26</v>
      </c>
      <c r="AO693" s="85" t="s">
        <v>26</v>
      </c>
      <c r="AP693" s="85"/>
      <c r="AQ693" s="85"/>
      <c r="AR693" s="85" t="s">
        <v>1904</v>
      </c>
      <c r="AS693" s="335"/>
      <c r="AT693" s="335">
        <v>120256570</v>
      </c>
      <c r="AU693" s="85"/>
      <c r="AV693" s="85"/>
      <c r="AW693" s="85" t="s">
        <v>3884</v>
      </c>
      <c r="AX693" s="97" t="s">
        <v>1375</v>
      </c>
      <c r="AY693" s="85" t="s">
        <v>26</v>
      </c>
      <c r="AZ693" s="85" t="s">
        <v>26</v>
      </c>
      <c r="BA693" s="85" t="s">
        <v>26</v>
      </c>
      <c r="BB693" s="85" t="s">
        <v>26</v>
      </c>
      <c r="BC693" s="355"/>
      <c r="BD693" s="85" t="s">
        <v>33</v>
      </c>
      <c r="BE693" s="85" t="s">
        <v>13</v>
      </c>
      <c r="BF693" s="85"/>
      <c r="BG693" s="85" t="s">
        <v>35</v>
      </c>
      <c r="BH693" s="304" t="s">
        <v>18051</v>
      </c>
      <c r="BI693" s="355"/>
      <c r="BM693" s="123" t="s">
        <v>104</v>
      </c>
      <c r="BN693" s="123" t="s">
        <v>31</v>
      </c>
      <c r="BO693" s="123" t="s">
        <v>104</v>
      </c>
      <c r="BP693" s="123"/>
      <c r="BQ693" s="4" t="s">
        <v>8</v>
      </c>
      <c r="BR693" s="123" t="s">
        <v>1618</v>
      </c>
      <c r="BS693" s="123"/>
      <c r="BT693" t="s">
        <v>1408</v>
      </c>
      <c r="BU693" t="s">
        <v>1905</v>
      </c>
      <c r="BV693" s="96" t="s">
        <v>1375</v>
      </c>
      <c r="BW693" s="85" t="s">
        <v>1404</v>
      </c>
      <c r="BX693" s="372"/>
      <c r="BY693" s="372"/>
      <c r="BZ693" s="129" t="s">
        <v>418</v>
      </c>
      <c r="CA693" t="s">
        <v>1908</v>
      </c>
      <c r="CB693">
        <v>60000</v>
      </c>
      <c r="CC693" s="126"/>
      <c r="CD693" s="84" t="s">
        <v>6</v>
      </c>
      <c r="CE693" s="123" t="s">
        <v>1444</v>
      </c>
      <c r="CG693" s="126"/>
      <c r="CH693" s="123"/>
      <c r="CI693" s="126"/>
      <c r="CJ693" s="85" t="s">
        <v>26</v>
      </c>
      <c r="CK693" s="85" t="s">
        <v>26</v>
      </c>
      <c r="CL693" s="85"/>
      <c r="CM693" s="85"/>
      <c r="CN693" s="96" t="s">
        <v>1903</v>
      </c>
      <c r="CO693" s="155"/>
      <c r="CP693" s="155"/>
      <c r="CQ693" s="285"/>
      <c r="CR693" s="155"/>
      <c r="CS693" s="378"/>
      <c r="CT693" s="155"/>
      <c r="CU693" s="155"/>
      <c r="CV693" s="155"/>
      <c r="CW693" s="155"/>
      <c r="CX693" s="155"/>
      <c r="CY693" s="155"/>
      <c r="CZ693" s="155"/>
      <c r="DA693" s="155"/>
      <c r="DB693" s="155"/>
      <c r="DC693" s="155"/>
      <c r="DD693" s="155"/>
      <c r="DE693" s="155"/>
      <c r="DF693" s="155"/>
      <c r="DG693" s="155"/>
      <c r="DH693" s="284" t="s">
        <v>1375</v>
      </c>
      <c r="DI693" s="127" t="s">
        <v>1907</v>
      </c>
      <c r="DJ693" s="84" t="s">
        <v>120</v>
      </c>
      <c r="DK693" s="130"/>
      <c r="DL693" s="127"/>
      <c r="DO693" s="343"/>
      <c r="DP693" s="343"/>
      <c r="DR693" s="343"/>
      <c r="DS693" s="343"/>
      <c r="DT693" s="343"/>
      <c r="DU693" s="343"/>
      <c r="DZ693" s="355"/>
      <c r="ED693" s="343"/>
      <c r="EE693" s="343"/>
      <c r="EF693" s="343"/>
      <c r="EG693" s="355"/>
      <c r="EH693" s="355"/>
      <c r="EI693" s="126"/>
      <c r="EP693" s="343"/>
      <c r="ET693" s="343"/>
      <c r="EV693" s="343"/>
      <c r="EX693" s="343"/>
      <c r="FB693" s="343"/>
      <c r="FD693" s="343"/>
      <c r="FH693" s="96" t="s">
        <v>1375</v>
      </c>
      <c r="FL693"/>
      <c r="FV693"/>
      <c r="GC693" s="343"/>
      <c r="GD693" s="343"/>
      <c r="GE693" s="343"/>
      <c r="GF693" s="355"/>
      <c r="GG693" s="355"/>
      <c r="GH693" s="331"/>
      <c r="GO693" s="343"/>
      <c r="GQ693" s="343"/>
      <c r="GS693" s="343"/>
      <c r="GY693"/>
      <c r="GZ693"/>
      <c r="HA693" s="97"/>
    </row>
    <row r="694" spans="1:209" s="84" customFormat="1" ht="29" x14ac:dyDescent="0.35">
      <c r="A694" s="137">
        <v>5</v>
      </c>
      <c r="B694" s="343"/>
      <c r="C694" s="84" t="s">
        <v>1412</v>
      </c>
      <c r="D694" s="124">
        <v>44211</v>
      </c>
      <c r="E694" s="124">
        <v>44211</v>
      </c>
      <c r="F694" s="343"/>
      <c r="G694" s="125" t="s">
        <v>1909</v>
      </c>
      <c r="H694" s="97" t="s">
        <v>1375</v>
      </c>
      <c r="I694" s="126"/>
      <c r="J694" s="343"/>
      <c r="K694" s="355"/>
      <c r="L694" s="127"/>
      <c r="M694" s="360"/>
      <c r="N694" s="267" t="s">
        <v>19657</v>
      </c>
      <c r="O694" s="354"/>
      <c r="P694" s="354"/>
      <c r="Q694" s="127"/>
      <c r="R694" s="127"/>
      <c r="S694" s="127"/>
      <c r="T694" s="126"/>
      <c r="U694" s="124"/>
      <c r="V694" s="124"/>
      <c r="W694" s="126"/>
      <c r="X694" s="362"/>
      <c r="Y694" s="362"/>
      <c r="Z694" s="126"/>
      <c r="AA694" s="126"/>
      <c r="AB694" s="124"/>
      <c r="AC694" s="124"/>
      <c r="AD694" s="362"/>
      <c r="AE694" s="362"/>
      <c r="AF694" s="363"/>
      <c r="AG694" s="363"/>
      <c r="AH694" s="97" t="s">
        <v>1375</v>
      </c>
      <c r="AI694" s="124">
        <v>44200</v>
      </c>
      <c r="AJ694" s="252">
        <v>0.48055555555555557</v>
      </c>
      <c r="AK694" s="124">
        <v>44200</v>
      </c>
      <c r="AL694" s="252">
        <v>0.48055555555555557</v>
      </c>
      <c r="AM694" s="85" t="s">
        <v>1396</v>
      </c>
      <c r="AN694" s="85" t="s">
        <v>26</v>
      </c>
      <c r="AO694" s="85" t="s">
        <v>26</v>
      </c>
      <c r="AP694" s="85"/>
      <c r="AQ694" s="85"/>
      <c r="AR694" s="85" t="s">
        <v>1910</v>
      </c>
      <c r="AS694" s="335"/>
      <c r="AT694" s="335" t="s">
        <v>1911</v>
      </c>
      <c r="AU694" s="85"/>
      <c r="AV694" s="85"/>
      <c r="AW694" s="85"/>
      <c r="AX694" s="97" t="s">
        <v>1375</v>
      </c>
      <c r="AY694" s="85" t="s">
        <v>26</v>
      </c>
      <c r="AZ694" s="85" t="s">
        <v>25</v>
      </c>
      <c r="BA694" s="85" t="s">
        <v>25</v>
      </c>
      <c r="BB694" s="85" t="s">
        <v>26</v>
      </c>
      <c r="BC694" s="368"/>
      <c r="BD694" s="85" t="s">
        <v>27</v>
      </c>
      <c r="BE694" s="85" t="s">
        <v>4</v>
      </c>
      <c r="BF694" s="85" t="s">
        <v>35</v>
      </c>
      <c r="BG694" s="85" t="s">
        <v>35</v>
      </c>
      <c r="BH694" s="304" t="s">
        <v>18069</v>
      </c>
      <c r="BI694" s="355"/>
      <c r="BM694" s="123" t="s">
        <v>4</v>
      </c>
      <c r="BN694" s="123" t="s">
        <v>1380</v>
      </c>
      <c r="BO694" s="123" t="s">
        <v>1381</v>
      </c>
      <c r="BP694" s="123" t="s">
        <v>26</v>
      </c>
      <c r="BQ694" s="4" t="s">
        <v>8</v>
      </c>
      <c r="BR694" s="123" t="s">
        <v>1618</v>
      </c>
      <c r="BS694" s="123" t="s">
        <v>1621</v>
      </c>
      <c r="BT694"/>
      <c r="BU694" t="s">
        <v>1912</v>
      </c>
      <c r="BV694" s="96" t="s">
        <v>1375</v>
      </c>
      <c r="BW694" s="85" t="s">
        <v>44</v>
      </c>
      <c r="BX694" s="372"/>
      <c r="BY694" s="372"/>
      <c r="BZ694" s="129" t="s">
        <v>82</v>
      </c>
      <c r="CA694" t="s">
        <v>1912</v>
      </c>
      <c r="CB694">
        <v>60000</v>
      </c>
      <c r="CC694" s="126"/>
      <c r="CD694" s="84" t="s">
        <v>18</v>
      </c>
      <c r="CE694" s="123" t="s">
        <v>1446</v>
      </c>
      <c r="CG694" s="126"/>
      <c r="CH694" s="123">
        <v>140</v>
      </c>
      <c r="CI694" s="126"/>
      <c r="CJ694" s="85" t="s">
        <v>26</v>
      </c>
      <c r="CK694" s="85" t="s">
        <v>26</v>
      </c>
      <c r="CL694" s="85"/>
      <c r="CM694" s="85"/>
      <c r="CN694" s="96" t="s">
        <v>1903</v>
      </c>
      <c r="CO694" s="155"/>
      <c r="CP694" s="155"/>
      <c r="CQ694" s="285"/>
      <c r="CR694" s="155"/>
      <c r="CS694" s="378"/>
      <c r="CT694" s="155"/>
      <c r="CU694" s="155"/>
      <c r="CV694" s="155"/>
      <c r="CW694" s="155"/>
      <c r="CX694" s="155"/>
      <c r="CY694" s="155"/>
      <c r="CZ694" s="155"/>
      <c r="DA694" s="155"/>
      <c r="DB694" s="155"/>
      <c r="DC694" s="155"/>
      <c r="DD694" s="155"/>
      <c r="DE694" s="155"/>
      <c r="DF694" s="155"/>
      <c r="DG694" s="155"/>
      <c r="DH694" s="284" t="s">
        <v>1375</v>
      </c>
      <c r="DI694" s="127" t="s">
        <v>1913</v>
      </c>
      <c r="DJ694" s="84" t="s">
        <v>1425</v>
      </c>
      <c r="DK694" s="130"/>
      <c r="DL694" s="127"/>
      <c r="DO694" s="343"/>
      <c r="DP694" s="343"/>
      <c r="DR694" s="343"/>
      <c r="DS694" s="343"/>
      <c r="DT694" s="343"/>
      <c r="DU694" s="343"/>
      <c r="DZ694" s="355"/>
      <c r="ED694" s="343"/>
      <c r="EE694" s="343"/>
      <c r="EF694" s="343"/>
      <c r="EG694" s="355"/>
      <c r="EH694" s="355"/>
      <c r="EI694" s="126"/>
      <c r="EP694" s="343"/>
      <c r="ET694" s="343"/>
      <c r="EV694" s="343"/>
      <c r="EX694" s="343"/>
      <c r="FB694" s="343"/>
      <c r="FD694" s="343"/>
      <c r="FH694" s="96" t="s">
        <v>1375</v>
      </c>
      <c r="FL694"/>
      <c r="FV694"/>
      <c r="GC694" s="343"/>
      <c r="GD694" s="343"/>
      <c r="GE694" s="343"/>
      <c r="GF694" s="355"/>
      <c r="GG694" s="355"/>
      <c r="GH694" s="331"/>
      <c r="GO694" s="343"/>
      <c r="GQ694" s="343"/>
      <c r="GS694" s="343"/>
      <c r="GY694"/>
      <c r="GZ694"/>
      <c r="HA694" s="97"/>
    </row>
    <row r="695" spans="1:209" s="84" customFormat="1" ht="29" x14ac:dyDescent="0.35">
      <c r="A695" s="137">
        <v>4</v>
      </c>
      <c r="B695" s="343"/>
      <c r="C695" s="84" t="s">
        <v>1412</v>
      </c>
      <c r="D695" s="124">
        <v>44266</v>
      </c>
      <c r="E695" s="124">
        <v>44272</v>
      </c>
      <c r="F695" s="343"/>
      <c r="G695" s="125" t="s">
        <v>1853</v>
      </c>
      <c r="H695" s="97" t="s">
        <v>1375</v>
      </c>
      <c r="I695" s="126" t="s">
        <v>25</v>
      </c>
      <c r="J695" s="343"/>
      <c r="K695" s="355"/>
      <c r="L695" s="127">
        <v>44266</v>
      </c>
      <c r="M695" s="360"/>
      <c r="N695" s="267" t="s">
        <v>19660</v>
      </c>
      <c r="O695" s="354"/>
      <c r="P695" s="354"/>
      <c r="Q695" s="127"/>
      <c r="R695" s="127"/>
      <c r="S695" s="127"/>
      <c r="T695" s="126"/>
      <c r="U695" s="124"/>
      <c r="V695" s="124"/>
      <c r="W695" s="126"/>
      <c r="X695" s="362"/>
      <c r="Y695" s="362"/>
      <c r="Z695" s="126"/>
      <c r="AA695" s="126"/>
      <c r="AB695" s="124"/>
      <c r="AC695" s="124"/>
      <c r="AD695" s="362"/>
      <c r="AE695" s="362"/>
      <c r="AF695" s="363"/>
      <c r="AG695" s="363"/>
      <c r="AH695" s="97" t="s">
        <v>1375</v>
      </c>
      <c r="AI695" s="124">
        <v>44200</v>
      </c>
      <c r="AJ695" s="252">
        <v>0.75416666666666676</v>
      </c>
      <c r="AK695" s="124">
        <v>44200</v>
      </c>
      <c r="AL695" s="252">
        <v>0.7597222222222223</v>
      </c>
      <c r="AM695" s="85" t="s">
        <v>28</v>
      </c>
      <c r="AN695" s="85" t="s">
        <v>26</v>
      </c>
      <c r="AO695" s="85" t="s">
        <v>26</v>
      </c>
      <c r="AP695" s="85" t="s">
        <v>1854</v>
      </c>
      <c r="AQ695" s="85" t="s">
        <v>1855</v>
      </c>
      <c r="AR695" s="85"/>
      <c r="AS695" s="335" t="s">
        <v>3900</v>
      </c>
      <c r="AT695" s="335">
        <v>120257102</v>
      </c>
      <c r="AU695" s="85"/>
      <c r="AV695" s="85"/>
      <c r="AW695" s="85" t="s">
        <v>12776</v>
      </c>
      <c r="AX695" s="97" t="s">
        <v>1375</v>
      </c>
      <c r="AY695" s="85" t="s">
        <v>25</v>
      </c>
      <c r="AZ695" s="85" t="s">
        <v>25</v>
      </c>
      <c r="BA695" s="85" t="s">
        <v>25</v>
      </c>
      <c r="BB695" s="85" t="s">
        <v>25</v>
      </c>
      <c r="BC695" s="355"/>
      <c r="BD695" s="85" t="s">
        <v>27</v>
      </c>
      <c r="BE695" s="85" t="s">
        <v>4</v>
      </c>
      <c r="BF695" s="85" t="s">
        <v>34</v>
      </c>
      <c r="BG695" s="85" t="s">
        <v>34</v>
      </c>
      <c r="BH695" s="304" t="s">
        <v>18051</v>
      </c>
      <c r="BI695" s="355"/>
      <c r="BM695" s="123" t="s">
        <v>4</v>
      </c>
      <c r="BN695" s="123" t="s">
        <v>1380</v>
      </c>
      <c r="BO695" s="123" t="s">
        <v>1381</v>
      </c>
      <c r="BP695" s="123" t="s">
        <v>25</v>
      </c>
      <c r="BQ695" s="4" t="s">
        <v>8</v>
      </c>
      <c r="BR695" s="123" t="s">
        <v>1614</v>
      </c>
      <c r="BS695" s="123" t="s">
        <v>1563</v>
      </c>
      <c r="BT695" t="s">
        <v>3901</v>
      </c>
      <c r="BU695" t="s">
        <v>3902</v>
      </c>
      <c r="BV695" s="96" t="s">
        <v>1375</v>
      </c>
      <c r="BW695" s="85" t="s">
        <v>43</v>
      </c>
      <c r="BX695" s="372"/>
      <c r="BY695" s="372"/>
      <c r="BZ695" s="129" t="s">
        <v>65</v>
      </c>
      <c r="CA695" t="s">
        <v>1857</v>
      </c>
      <c r="CB695">
        <v>12000</v>
      </c>
      <c r="CC695" s="126"/>
      <c r="CD695" s="84" t="s">
        <v>1368</v>
      </c>
      <c r="CE695" s="123" t="s">
        <v>1446</v>
      </c>
      <c r="CG695" s="126"/>
      <c r="CH695" s="123">
        <v>330</v>
      </c>
      <c r="CI695" s="126"/>
      <c r="CJ695" s="85" t="s">
        <v>26</v>
      </c>
      <c r="CK695" s="85" t="s">
        <v>26</v>
      </c>
      <c r="CL695" s="85"/>
      <c r="CM695" s="85"/>
      <c r="CN695" s="96" t="s">
        <v>1756</v>
      </c>
      <c r="CO695" s="155">
        <v>39.124436899999999</v>
      </c>
      <c r="CP695" s="155">
        <v>-121.0657799</v>
      </c>
      <c r="CQ695" s="285">
        <v>44202</v>
      </c>
      <c r="CR695" s="155" t="s">
        <v>17215</v>
      </c>
      <c r="CS695" s="378"/>
      <c r="CT695" s="155" t="s">
        <v>15354</v>
      </c>
      <c r="CU695" s="155">
        <v>80</v>
      </c>
      <c r="CV695" s="155">
        <v>17</v>
      </c>
      <c r="CW695" s="155">
        <v>85</v>
      </c>
      <c r="CX695" s="155" t="s">
        <v>15681</v>
      </c>
      <c r="CY695" s="155" t="s">
        <v>12</v>
      </c>
      <c r="CZ695" s="155" t="s">
        <v>26</v>
      </c>
      <c r="DA695" s="155">
        <v>1</v>
      </c>
      <c r="DB695" s="155"/>
      <c r="DC695" s="155" t="s">
        <v>15686</v>
      </c>
      <c r="DD695" s="155" t="s">
        <v>15683</v>
      </c>
      <c r="DE695" s="155" t="s">
        <v>15450</v>
      </c>
      <c r="DF695" s="155" t="s">
        <v>15451</v>
      </c>
      <c r="DG695" s="155"/>
      <c r="DH695" s="284" t="s">
        <v>1375</v>
      </c>
      <c r="DI695" s="127" t="s">
        <v>128</v>
      </c>
      <c r="DJ695" s="84" t="s">
        <v>1858</v>
      </c>
      <c r="DK695" s="130" t="s">
        <v>1766</v>
      </c>
      <c r="DL695" s="127" t="s">
        <v>1825</v>
      </c>
      <c r="DM695" s="84" t="s">
        <v>1854</v>
      </c>
      <c r="DN695" s="84" t="s">
        <v>1856</v>
      </c>
      <c r="DO695" s="343"/>
      <c r="DP695" s="343"/>
      <c r="DQ695" s="84" t="s">
        <v>1859</v>
      </c>
      <c r="DR695" s="343"/>
      <c r="DS695" s="343"/>
      <c r="DT695" s="343"/>
      <c r="DU695" s="343"/>
      <c r="DV695" s="84">
        <v>152691104</v>
      </c>
      <c r="DW695" s="84" t="s">
        <v>1860</v>
      </c>
      <c r="DX695" s="84">
        <v>9002</v>
      </c>
      <c r="DZ695" s="355"/>
      <c r="EA695" s="84" t="s">
        <v>25</v>
      </c>
      <c r="ED695" s="343"/>
      <c r="EE695" s="343"/>
      <c r="EF695" s="343"/>
      <c r="EG695" s="355"/>
      <c r="EH695" s="355"/>
      <c r="EI695" s="126"/>
      <c r="EJ695" s="84" t="s">
        <v>26</v>
      </c>
      <c r="EK695" s="84" t="s">
        <v>25</v>
      </c>
      <c r="EM695" s="84" t="s">
        <v>1861</v>
      </c>
      <c r="EO695" s="84" t="s">
        <v>1862</v>
      </c>
      <c r="EP695" s="343"/>
      <c r="EQ695" s="84" t="s">
        <v>1863</v>
      </c>
      <c r="ES695" s="84" t="s">
        <v>4</v>
      </c>
      <c r="ET695" s="343"/>
      <c r="EU695" s="84" t="s">
        <v>113</v>
      </c>
      <c r="EV695" s="343"/>
      <c r="EW695" s="84" t="s">
        <v>1368</v>
      </c>
      <c r="EX695" s="343"/>
      <c r="EY695" s="84" t="s">
        <v>8</v>
      </c>
      <c r="FA695" s="84" t="s">
        <v>26</v>
      </c>
      <c r="FB695" s="343"/>
      <c r="FD695" s="343"/>
      <c r="FE695" s="84" t="s">
        <v>1864</v>
      </c>
      <c r="FF695" s="84" t="s">
        <v>1865</v>
      </c>
      <c r="FG695" s="84" t="s">
        <v>26</v>
      </c>
      <c r="FH695" s="96" t="s">
        <v>1375</v>
      </c>
      <c r="FI695" s="84" t="s">
        <v>1839</v>
      </c>
      <c r="FJ695" s="84" t="s">
        <v>59</v>
      </c>
      <c r="FK695" s="84" t="s">
        <v>65</v>
      </c>
      <c r="FL695" t="s">
        <v>1866</v>
      </c>
      <c r="FM695" s="84" t="s">
        <v>1855</v>
      </c>
      <c r="FN695" s="84" t="s">
        <v>1839</v>
      </c>
      <c r="FO695" s="84" t="s">
        <v>1841</v>
      </c>
      <c r="FP695" s="84" t="s">
        <v>1867</v>
      </c>
      <c r="FQ695" s="84" t="s">
        <v>1868</v>
      </c>
      <c r="FR695" s="84" t="s">
        <v>1869</v>
      </c>
      <c r="FS695" s="84" t="s">
        <v>1870</v>
      </c>
      <c r="FT695" s="84" t="s">
        <v>1845</v>
      </c>
      <c r="FU695" s="84" t="s">
        <v>9</v>
      </c>
      <c r="FV695" t="s">
        <v>1871</v>
      </c>
      <c r="FW695" s="84" t="s">
        <v>1846</v>
      </c>
      <c r="FX695" s="84" t="s">
        <v>46</v>
      </c>
      <c r="FY695" s="84" t="s">
        <v>1854</v>
      </c>
      <c r="FZ695" s="84" t="s">
        <v>1872</v>
      </c>
      <c r="GA695" s="84" t="s">
        <v>1375</v>
      </c>
      <c r="GB695" s="84" t="s">
        <v>1873</v>
      </c>
      <c r="GC695" s="343"/>
      <c r="GD695" s="343"/>
      <c r="GE695" s="343"/>
      <c r="GF695" s="355"/>
      <c r="GG695" s="355"/>
      <c r="GH695" s="331" t="s">
        <v>1375</v>
      </c>
      <c r="GI695" s="84" t="s">
        <v>9</v>
      </c>
      <c r="GJ695" s="84" t="s">
        <v>1874</v>
      </c>
      <c r="GK695" s="84" t="s">
        <v>1375</v>
      </c>
      <c r="GL695" s="84" t="s">
        <v>9</v>
      </c>
      <c r="GM695" s="84" t="s">
        <v>1375</v>
      </c>
      <c r="GN695" s="84" t="s">
        <v>1375</v>
      </c>
      <c r="GO695" s="343"/>
      <c r="GP695" s="84" t="s">
        <v>1850</v>
      </c>
      <c r="GQ695" s="343"/>
      <c r="GR695" s="84" t="s">
        <v>1875</v>
      </c>
      <c r="GS695" s="343"/>
      <c r="GT695" s="84" t="s">
        <v>1876</v>
      </c>
      <c r="GU695" s="84" t="s">
        <v>1375</v>
      </c>
      <c r="GV695" s="84" t="s">
        <v>9</v>
      </c>
      <c r="GW695" s="84" t="s">
        <v>1877</v>
      </c>
      <c r="GX695" s="84" t="s">
        <v>1855</v>
      </c>
      <c r="GY695"/>
      <c r="GZ695"/>
      <c r="HA695" s="97"/>
    </row>
    <row r="696" spans="1:209" s="84" customFormat="1" ht="58" x14ac:dyDescent="0.35">
      <c r="A696" s="137">
        <v>3</v>
      </c>
      <c r="B696" s="343"/>
      <c r="C696" s="84" t="s">
        <v>1412</v>
      </c>
      <c r="D696" s="124">
        <v>44291</v>
      </c>
      <c r="E696" s="124">
        <v>44291</v>
      </c>
      <c r="F696" s="343"/>
      <c r="G696" s="125" t="s">
        <v>1878</v>
      </c>
      <c r="H696" s="97" t="s">
        <v>1375</v>
      </c>
      <c r="I696" s="126"/>
      <c r="J696" s="343"/>
      <c r="K696" s="355"/>
      <c r="L696" s="127"/>
      <c r="M696" s="360"/>
      <c r="N696" s="267" t="s">
        <v>19657</v>
      </c>
      <c r="O696" s="354"/>
      <c r="P696" s="354"/>
      <c r="Q696" s="127"/>
      <c r="R696" s="127"/>
      <c r="S696" s="127"/>
      <c r="T696" s="126"/>
      <c r="U696" s="124"/>
      <c r="V696" s="124"/>
      <c r="W696" s="126"/>
      <c r="X696" s="362"/>
      <c r="Y696" s="362"/>
      <c r="Z696" s="126"/>
      <c r="AA696" s="126"/>
      <c r="AB696" s="124"/>
      <c r="AC696" s="124"/>
      <c r="AD696" s="362"/>
      <c r="AE696" s="362"/>
      <c r="AF696" s="363"/>
      <c r="AG696" s="363"/>
      <c r="AH696" s="97" t="s">
        <v>1375</v>
      </c>
      <c r="AI696" s="124">
        <v>44200</v>
      </c>
      <c r="AJ696" s="252" t="s">
        <v>1879</v>
      </c>
      <c r="AK696" s="124">
        <v>44200</v>
      </c>
      <c r="AL696" s="252">
        <v>0.69374999999999998</v>
      </c>
      <c r="AM696" s="85" t="s">
        <v>28</v>
      </c>
      <c r="AN696" s="85" t="s">
        <v>26</v>
      </c>
      <c r="AO696" s="85" t="s">
        <v>26</v>
      </c>
      <c r="AP696" s="85">
        <v>1204096</v>
      </c>
      <c r="AQ696" s="85" t="s">
        <v>1881</v>
      </c>
      <c r="AR696" s="85"/>
      <c r="AS696" s="335" t="s">
        <v>14464</v>
      </c>
      <c r="AT696" s="335">
        <v>120257163</v>
      </c>
      <c r="AU696" s="85"/>
      <c r="AV696" s="85"/>
      <c r="AW696" s="85"/>
      <c r="AX696" s="97" t="s">
        <v>1375</v>
      </c>
      <c r="AY696" s="85" t="s">
        <v>26</v>
      </c>
      <c r="AZ696" s="85" t="s">
        <v>25</v>
      </c>
      <c r="BA696" s="85" t="s">
        <v>26</v>
      </c>
      <c r="BB696" s="85" t="s">
        <v>26</v>
      </c>
      <c r="BC696" s="355"/>
      <c r="BD696" s="85" t="s">
        <v>27</v>
      </c>
      <c r="BE696" s="85" t="s">
        <v>13</v>
      </c>
      <c r="BF696" s="85" t="s">
        <v>34</v>
      </c>
      <c r="BG696" s="85" t="s">
        <v>34</v>
      </c>
      <c r="BH696" s="304" t="s">
        <v>18069</v>
      </c>
      <c r="BI696" s="355"/>
      <c r="BM696" s="123" t="s">
        <v>102</v>
      </c>
      <c r="BN696" s="123" t="s">
        <v>1524</v>
      </c>
      <c r="BO696" s="123" t="s">
        <v>3725</v>
      </c>
      <c r="BP696" s="123" t="s">
        <v>26</v>
      </c>
      <c r="BQ696" s="4" t="s">
        <v>8</v>
      </c>
      <c r="BR696" s="123" t="s">
        <v>1614</v>
      </c>
      <c r="BS696" s="123" t="s">
        <v>87</v>
      </c>
      <c r="BT696" t="s">
        <v>14465</v>
      </c>
      <c r="BU696" t="s">
        <v>14466</v>
      </c>
      <c r="BV696" s="96" t="s">
        <v>1375</v>
      </c>
      <c r="BW696" s="85" t="s">
        <v>1404</v>
      </c>
      <c r="BX696" s="372"/>
      <c r="BY696" s="372"/>
      <c r="BZ696" s="129" t="s">
        <v>64</v>
      </c>
      <c r="CA696" t="s">
        <v>1883</v>
      </c>
      <c r="CB696">
        <v>21000</v>
      </c>
      <c r="CC696" s="126"/>
      <c r="CD696" s="84" t="s">
        <v>18</v>
      </c>
      <c r="CE696" s="123" t="s">
        <v>1444</v>
      </c>
      <c r="CG696" s="126"/>
      <c r="CH696" s="123"/>
      <c r="CI696" s="126"/>
      <c r="CJ696" s="85" t="s">
        <v>26</v>
      </c>
      <c r="CK696" s="85" t="s">
        <v>26</v>
      </c>
      <c r="CL696" s="85"/>
      <c r="CM696" s="85"/>
      <c r="CN696" s="96" t="s">
        <v>1756</v>
      </c>
      <c r="CO696" s="155"/>
      <c r="CP696" s="155"/>
      <c r="CQ696" s="285"/>
      <c r="CR696" s="155"/>
      <c r="CS696" s="378"/>
      <c r="CT696" s="155"/>
      <c r="CU696" s="155"/>
      <c r="CV696" s="155"/>
      <c r="CW696" s="155"/>
      <c r="CX696" s="155"/>
      <c r="CY696" s="155"/>
      <c r="CZ696" s="155"/>
      <c r="DA696" s="155"/>
      <c r="DB696" s="155"/>
      <c r="DC696" s="155"/>
      <c r="DD696" s="155"/>
      <c r="DE696" s="155"/>
      <c r="DF696" s="155"/>
      <c r="DG696" s="155"/>
      <c r="DH696" s="284" t="s">
        <v>1375</v>
      </c>
      <c r="DI696" s="146" t="s">
        <v>122</v>
      </c>
      <c r="DJ696" s="148" t="s">
        <v>1884</v>
      </c>
      <c r="DK696" s="130" t="s">
        <v>1879</v>
      </c>
      <c r="DL696" s="127" t="s">
        <v>1825</v>
      </c>
      <c r="DM696" s="84" t="s">
        <v>1880</v>
      </c>
      <c r="DN696" s="84" t="s">
        <v>1882</v>
      </c>
      <c r="DO696" s="343"/>
      <c r="DP696" s="343"/>
      <c r="DQ696" s="84" t="s">
        <v>1885</v>
      </c>
      <c r="DR696" s="343"/>
      <c r="DS696" s="343"/>
      <c r="DT696" s="343"/>
      <c r="DU696" s="343"/>
      <c r="DV696" s="84">
        <v>6246</v>
      </c>
      <c r="DW696" s="84" t="s">
        <v>1886</v>
      </c>
      <c r="DX696" s="84">
        <v>9002</v>
      </c>
      <c r="DZ696" s="355"/>
      <c r="EA696" s="84" t="s">
        <v>25</v>
      </c>
      <c r="EB696" s="84">
        <v>2</v>
      </c>
      <c r="EC696" s="84" t="s">
        <v>1887</v>
      </c>
      <c r="ED696" s="343"/>
      <c r="EE696" s="343"/>
      <c r="EF696" s="343"/>
      <c r="EG696" s="355"/>
      <c r="EH696" s="355"/>
      <c r="EI696" s="126"/>
      <c r="EJ696" s="84" t="s">
        <v>26</v>
      </c>
      <c r="EK696" s="84" t="s">
        <v>25</v>
      </c>
      <c r="EM696" s="84" t="s">
        <v>1834</v>
      </c>
      <c r="EO696" s="84" t="s">
        <v>1835</v>
      </c>
      <c r="EP696" s="343"/>
      <c r="EQ696" s="84" t="s">
        <v>1761</v>
      </c>
      <c r="ES696" s="84" t="s">
        <v>1888</v>
      </c>
      <c r="ET696" s="343"/>
      <c r="EU696" s="84" t="s">
        <v>112</v>
      </c>
      <c r="EV696" s="343"/>
      <c r="EW696" s="84" t="s">
        <v>18</v>
      </c>
      <c r="EX696" s="343"/>
      <c r="EY696" s="84" t="s">
        <v>8</v>
      </c>
      <c r="FA696" s="84" t="s">
        <v>26</v>
      </c>
      <c r="FB696" s="343"/>
      <c r="FD696" s="343"/>
      <c r="FE696" s="84" t="s">
        <v>1837</v>
      </c>
      <c r="FF696" s="84" t="s">
        <v>1838</v>
      </c>
      <c r="FG696" s="84" t="s">
        <v>26</v>
      </c>
      <c r="FH696" s="96" t="s">
        <v>1375</v>
      </c>
      <c r="FI696" s="84" t="s">
        <v>1839</v>
      </c>
      <c r="FJ696" s="84" t="s">
        <v>64</v>
      </c>
      <c r="FK696" s="84" t="s">
        <v>80</v>
      </c>
      <c r="FL696" t="s">
        <v>1889</v>
      </c>
      <c r="FM696" s="84" t="s">
        <v>1881</v>
      </c>
      <c r="FN696" s="84" t="s">
        <v>1839</v>
      </c>
      <c r="FO696" s="84" t="s">
        <v>1890</v>
      </c>
      <c r="FP696" s="84" t="s">
        <v>1891</v>
      </c>
      <c r="FQ696" s="84" t="s">
        <v>1892</v>
      </c>
      <c r="FR696" s="84" t="s">
        <v>1434</v>
      </c>
      <c r="FS696" s="84" t="s">
        <v>1893</v>
      </c>
      <c r="FT696" s="84" t="s">
        <v>1845</v>
      </c>
      <c r="FU696" s="84" t="s">
        <v>9</v>
      </c>
      <c r="FV696" t="s">
        <v>1894</v>
      </c>
      <c r="FW696" s="84" t="s">
        <v>1846</v>
      </c>
      <c r="FX696" s="84" t="s">
        <v>1436</v>
      </c>
      <c r="FY696" s="84" t="s">
        <v>1880</v>
      </c>
      <c r="FZ696" s="84" t="s">
        <v>1847</v>
      </c>
      <c r="GA696" s="84" t="s">
        <v>1895</v>
      </c>
      <c r="GB696" s="84" t="s">
        <v>1896</v>
      </c>
      <c r="GC696" s="343"/>
      <c r="GD696" s="343"/>
      <c r="GE696" s="343"/>
      <c r="GF696" s="355"/>
      <c r="GG696" s="355"/>
      <c r="GH696" s="331" t="s">
        <v>1375</v>
      </c>
      <c r="GI696" s="84" t="s">
        <v>9</v>
      </c>
      <c r="GJ696" s="84" t="s">
        <v>1435</v>
      </c>
      <c r="GK696" s="84" t="s">
        <v>1375</v>
      </c>
      <c r="GL696" s="84" t="s">
        <v>9</v>
      </c>
      <c r="GM696" s="84" t="s">
        <v>1897</v>
      </c>
      <c r="GN696" s="84" t="s">
        <v>1898</v>
      </c>
      <c r="GO696" s="343"/>
      <c r="GP696" s="84" t="s">
        <v>1850</v>
      </c>
      <c r="GQ696" s="343"/>
      <c r="GR696" s="84" t="s">
        <v>1899</v>
      </c>
      <c r="GS696" s="343"/>
      <c r="GT696" s="84" t="s">
        <v>1900</v>
      </c>
      <c r="GU696" s="84" t="s">
        <v>1375</v>
      </c>
      <c r="GV696" s="84" t="s">
        <v>9</v>
      </c>
      <c r="GW696" s="84" t="s">
        <v>1901</v>
      </c>
      <c r="GX696" s="84" t="s">
        <v>1881</v>
      </c>
      <c r="GY696"/>
      <c r="GZ696"/>
      <c r="HA696" s="97"/>
    </row>
    <row r="697" spans="1:209" s="84" customFormat="1" x14ac:dyDescent="0.35">
      <c r="A697" s="137">
        <v>2</v>
      </c>
      <c r="B697" s="343"/>
      <c r="C697" s="84" t="s">
        <v>1412</v>
      </c>
      <c r="D697" s="124">
        <v>44294</v>
      </c>
      <c r="E697" s="124">
        <v>44287</v>
      </c>
      <c r="F697" s="343"/>
      <c r="G697" s="125" t="s">
        <v>1824</v>
      </c>
      <c r="H697" s="97" t="s">
        <v>1375</v>
      </c>
      <c r="I697" s="126"/>
      <c r="J697" s="343"/>
      <c r="K697" s="355"/>
      <c r="L697" s="127"/>
      <c r="M697" s="360"/>
      <c r="N697" s="267" t="s">
        <v>19657</v>
      </c>
      <c r="O697" s="354"/>
      <c r="P697" s="354"/>
      <c r="Q697" s="127"/>
      <c r="R697" s="127"/>
      <c r="S697" s="127"/>
      <c r="T697" s="126"/>
      <c r="U697" s="124"/>
      <c r="V697" s="124"/>
      <c r="W697" s="126"/>
      <c r="X697" s="362"/>
      <c r="Y697" s="362"/>
      <c r="Z697" s="126"/>
      <c r="AA697" s="126"/>
      <c r="AB697" s="124"/>
      <c r="AC697" s="124"/>
      <c r="AD697" s="362"/>
      <c r="AE697" s="362"/>
      <c r="AF697" s="363"/>
      <c r="AG697" s="363"/>
      <c r="AH697" s="97" t="s">
        <v>1375</v>
      </c>
      <c r="AI697" s="124">
        <v>44200</v>
      </c>
      <c r="AJ697" s="252" t="s">
        <v>1826</v>
      </c>
      <c r="AK697" s="124">
        <v>44200</v>
      </c>
      <c r="AL697" s="252">
        <v>0.19722222222222222</v>
      </c>
      <c r="AM697" s="85" t="s">
        <v>28</v>
      </c>
      <c r="AN697" s="85" t="s">
        <v>26</v>
      </c>
      <c r="AO697" s="85" t="s">
        <v>26</v>
      </c>
      <c r="AP697" s="85" t="s">
        <v>1827</v>
      </c>
      <c r="AQ697" s="85" t="s">
        <v>1828</v>
      </c>
      <c r="AR697" s="85"/>
      <c r="AS697" s="335" t="s">
        <v>1829</v>
      </c>
      <c r="AT697" s="335">
        <v>120252632</v>
      </c>
      <c r="AU697" s="85"/>
      <c r="AV697" s="85"/>
      <c r="AW697" s="85"/>
      <c r="AX697" s="97" t="s">
        <v>1375</v>
      </c>
      <c r="AY697" s="85" t="s">
        <v>26</v>
      </c>
      <c r="AZ697" s="85" t="s">
        <v>25</v>
      </c>
      <c r="BA697" s="85" t="s">
        <v>26</v>
      </c>
      <c r="BB697" s="85" t="s">
        <v>26</v>
      </c>
      <c r="BC697" s="355"/>
      <c r="BD697" s="85" t="s">
        <v>27</v>
      </c>
      <c r="BE697" s="85" t="s">
        <v>13</v>
      </c>
      <c r="BF697" s="85" t="s">
        <v>34</v>
      </c>
      <c r="BG697" s="85" t="s">
        <v>34</v>
      </c>
      <c r="BH697" s="304" t="s">
        <v>18049</v>
      </c>
      <c r="BI697" s="355"/>
      <c r="BM697" s="123" t="s">
        <v>1524</v>
      </c>
      <c r="BN697" s="123" t="s">
        <v>1524</v>
      </c>
      <c r="BO697" s="123" t="s">
        <v>3725</v>
      </c>
      <c r="BP697" s="123" t="s">
        <v>26</v>
      </c>
      <c r="BQ697" s="4" t="s">
        <v>8</v>
      </c>
      <c r="BR697" s="123" t="s">
        <v>1477</v>
      </c>
      <c r="BS697" s="123" t="s">
        <v>87</v>
      </c>
      <c r="BT697" t="s">
        <v>13357</v>
      </c>
      <c r="BU697" t="s">
        <v>13358</v>
      </c>
      <c r="BV697" s="96" t="s">
        <v>1375</v>
      </c>
      <c r="BW697" s="85" t="s">
        <v>1404</v>
      </c>
      <c r="BX697" s="372"/>
      <c r="BY697" s="372"/>
      <c r="BZ697" s="129" t="s">
        <v>233</v>
      </c>
      <c r="CA697" t="s">
        <v>1830</v>
      </c>
      <c r="CB697">
        <v>12000</v>
      </c>
      <c r="CC697" s="126"/>
      <c r="CD697" s="84" t="s">
        <v>1373</v>
      </c>
      <c r="CE697" s="123" t="s">
        <v>17</v>
      </c>
      <c r="CG697" s="126"/>
      <c r="CH697" s="123"/>
      <c r="CI697" s="126"/>
      <c r="CJ697" s="85" t="s">
        <v>26</v>
      </c>
      <c r="CK697" s="85" t="s">
        <v>26</v>
      </c>
      <c r="CL697" s="85"/>
      <c r="CM697" s="85"/>
      <c r="CN697" s="96" t="s">
        <v>1756</v>
      </c>
      <c r="CO697" s="155"/>
      <c r="CP697" s="155"/>
      <c r="CQ697" s="285"/>
      <c r="CR697" s="155"/>
      <c r="CS697" s="378"/>
      <c r="CT697" s="155"/>
      <c r="CU697" s="155"/>
      <c r="CV697" s="155"/>
      <c r="CW697" s="155"/>
      <c r="CX697" s="155"/>
      <c r="CY697" s="155"/>
      <c r="CZ697" s="155"/>
      <c r="DA697" s="155"/>
      <c r="DB697" s="155"/>
      <c r="DC697" s="155"/>
      <c r="DD697" s="155"/>
      <c r="DE697" s="155"/>
      <c r="DF697" s="155"/>
      <c r="DG697" s="155"/>
      <c r="DH697" s="284" t="s">
        <v>1375</v>
      </c>
      <c r="DI697" s="146" t="s">
        <v>128</v>
      </c>
      <c r="DJ697" s="148" t="s">
        <v>1831</v>
      </c>
      <c r="DK697" s="130" t="s">
        <v>1826</v>
      </c>
      <c r="DL697" s="127" t="s">
        <v>1825</v>
      </c>
      <c r="DM697" s="84" t="s">
        <v>1827</v>
      </c>
      <c r="DN697" s="84" t="s">
        <v>1829</v>
      </c>
      <c r="DO697" s="343"/>
      <c r="DP697" s="343"/>
      <c r="DQ697" s="84" t="s">
        <v>1832</v>
      </c>
      <c r="DR697" s="343"/>
      <c r="DS697" s="343"/>
      <c r="DT697" s="343"/>
      <c r="DU697" s="343"/>
      <c r="DV697" s="84">
        <v>15201</v>
      </c>
      <c r="DW697" s="84" t="s">
        <v>1833</v>
      </c>
      <c r="DX697" s="84">
        <v>9110</v>
      </c>
      <c r="DZ697" s="355"/>
      <c r="EA697" s="84" t="s">
        <v>25</v>
      </c>
      <c r="ED697" s="343"/>
      <c r="EE697" s="343"/>
      <c r="EF697" s="343"/>
      <c r="EG697" s="355"/>
      <c r="EH697" s="355"/>
      <c r="EI697" s="126"/>
      <c r="EJ697" s="84" t="s">
        <v>26</v>
      </c>
      <c r="EK697" s="84" t="s">
        <v>25</v>
      </c>
      <c r="EM697" s="84" t="s">
        <v>1834</v>
      </c>
      <c r="EO697" s="84" t="s">
        <v>1835</v>
      </c>
      <c r="EP697" s="343"/>
      <c r="EQ697" s="84" t="s">
        <v>1836</v>
      </c>
      <c r="ES697" s="84" t="s">
        <v>6</v>
      </c>
      <c r="ET697" s="343"/>
      <c r="EU697" s="84" t="s">
        <v>1807</v>
      </c>
      <c r="EV697" s="343"/>
      <c r="EW697" s="84" t="s">
        <v>1373</v>
      </c>
      <c r="EX697" s="343"/>
      <c r="EY697" s="84" t="s">
        <v>8</v>
      </c>
      <c r="FA697" s="84" t="s">
        <v>26</v>
      </c>
      <c r="FB697" s="343"/>
      <c r="FD697" s="343"/>
      <c r="FE697" s="84" t="s">
        <v>1837</v>
      </c>
      <c r="FF697" s="84" t="s">
        <v>1838</v>
      </c>
      <c r="FG697" s="84" t="s">
        <v>26</v>
      </c>
      <c r="FH697" s="96" t="s">
        <v>1375</v>
      </c>
      <c r="FI697" s="84" t="s">
        <v>1839</v>
      </c>
      <c r="FJ697" s="84" t="s">
        <v>64</v>
      </c>
      <c r="FK697" s="84" t="s">
        <v>66</v>
      </c>
      <c r="FL697" t="s">
        <v>1840</v>
      </c>
      <c r="FM697" s="84" t="s">
        <v>1828</v>
      </c>
      <c r="FN697" s="84" t="s">
        <v>1839</v>
      </c>
      <c r="FO697" s="84" t="s">
        <v>1841</v>
      </c>
      <c r="FP697" s="84" t="s">
        <v>1842</v>
      </c>
      <c r="FQ697" s="84" t="s">
        <v>1843</v>
      </c>
      <c r="FR697" s="84" t="s">
        <v>1434</v>
      </c>
      <c r="FS697" s="84" t="s">
        <v>1844</v>
      </c>
      <c r="FT697" s="84" t="s">
        <v>1845</v>
      </c>
      <c r="FU697" s="84" t="s">
        <v>9</v>
      </c>
      <c r="FV697" t="s">
        <v>1438</v>
      </c>
      <c r="FW697" s="84" t="s">
        <v>1846</v>
      </c>
      <c r="FX697" s="84" t="s">
        <v>1436</v>
      </c>
      <c r="FY697" s="84" t="s">
        <v>1827</v>
      </c>
      <c r="FZ697" s="84" t="s">
        <v>1847</v>
      </c>
      <c r="GA697" s="84" t="s">
        <v>1437</v>
      </c>
      <c r="GB697" s="84" t="s">
        <v>1375</v>
      </c>
      <c r="GC697" s="343"/>
      <c r="GD697" s="343"/>
      <c r="GE697" s="343"/>
      <c r="GF697" s="355"/>
      <c r="GG697" s="355"/>
      <c r="GH697" s="331" t="s">
        <v>1375</v>
      </c>
      <c r="GI697" s="84" t="s">
        <v>9</v>
      </c>
      <c r="GJ697" s="84" t="s">
        <v>1435</v>
      </c>
      <c r="GK697" s="84" t="s">
        <v>1375</v>
      </c>
      <c r="GL697" s="84" t="s">
        <v>9</v>
      </c>
      <c r="GM697" s="84" t="s">
        <v>1848</v>
      </c>
      <c r="GN697" s="84" t="s">
        <v>1849</v>
      </c>
      <c r="GO697" s="343"/>
      <c r="GP697" s="84" t="s">
        <v>1850</v>
      </c>
      <c r="GQ697" s="343"/>
      <c r="GR697" s="84" t="s">
        <v>1851</v>
      </c>
      <c r="GS697" s="343"/>
      <c r="GT697" s="84" t="s">
        <v>1375</v>
      </c>
      <c r="GU697" s="84" t="s">
        <v>1375</v>
      </c>
      <c r="GV697" s="84" t="s">
        <v>9</v>
      </c>
      <c r="GW697" s="84" t="s">
        <v>1852</v>
      </c>
      <c r="GX697" s="84" t="s">
        <v>1828</v>
      </c>
      <c r="GY697"/>
      <c r="GZ697"/>
      <c r="HA697" s="97"/>
    </row>
    <row r="698" spans="1:209" s="84" customFormat="1" x14ac:dyDescent="0.35">
      <c r="A698" s="137">
        <v>226</v>
      </c>
      <c r="B698" s="343"/>
      <c r="C698" s="84" t="s">
        <v>1412</v>
      </c>
      <c r="D698" s="124">
        <v>44306</v>
      </c>
      <c r="E698" s="124">
        <v>44306</v>
      </c>
      <c r="F698" s="345"/>
      <c r="G698" s="125" t="s">
        <v>4030</v>
      </c>
      <c r="H698" s="97" t="s">
        <v>1375</v>
      </c>
      <c r="I698" s="126"/>
      <c r="J698" s="343"/>
      <c r="K698" s="355"/>
      <c r="L698" s="127"/>
      <c r="M698" s="360"/>
      <c r="N698" s="267" t="s">
        <v>19657</v>
      </c>
      <c r="O698" s="354"/>
      <c r="P698" s="354"/>
      <c r="Q698" s="127"/>
      <c r="R698" s="127"/>
      <c r="S698" s="127"/>
      <c r="T698" s="126"/>
      <c r="U698" s="124"/>
      <c r="V698" s="124"/>
      <c r="W698" s="126"/>
      <c r="X698" s="362"/>
      <c r="Y698" s="362"/>
      <c r="Z698" s="126"/>
      <c r="AA698" s="126"/>
      <c r="AB698" s="124"/>
      <c r="AC698" s="124"/>
      <c r="AD698" s="362"/>
      <c r="AE698" s="362"/>
      <c r="AF698" s="363"/>
      <c r="AG698" s="363"/>
      <c r="AH698" s="97" t="s">
        <v>1375</v>
      </c>
      <c r="AI698" s="124">
        <v>44199</v>
      </c>
      <c r="AJ698" s="252">
        <v>0.56597222222222221</v>
      </c>
      <c r="AK698" s="124">
        <v>44199</v>
      </c>
      <c r="AL698" s="252">
        <v>0.56597222222222221</v>
      </c>
      <c r="AM698" s="85" t="s">
        <v>28</v>
      </c>
      <c r="AN698" s="85" t="s">
        <v>25</v>
      </c>
      <c r="AO698" s="85" t="s">
        <v>26</v>
      </c>
      <c r="AP698" s="85">
        <v>1202794</v>
      </c>
      <c r="AQ698" s="85" t="s">
        <v>3907</v>
      </c>
      <c r="AR698" s="85"/>
      <c r="AS698" s="335" t="s">
        <v>3922</v>
      </c>
      <c r="AT698" s="335">
        <v>120252245</v>
      </c>
      <c r="AU698" s="85"/>
      <c r="AV698" s="85"/>
      <c r="AW698" s="85"/>
      <c r="AX698" s="97" t="s">
        <v>1375</v>
      </c>
      <c r="AY698" s="85" t="s">
        <v>26</v>
      </c>
      <c r="AZ698" s="85" t="s">
        <v>25</v>
      </c>
      <c r="BA698" s="85" t="s">
        <v>26</v>
      </c>
      <c r="BB698" s="85" t="s">
        <v>26</v>
      </c>
      <c r="BC698" s="365"/>
      <c r="BD698" s="85" t="s">
        <v>27</v>
      </c>
      <c r="BE698" s="85" t="s">
        <v>13</v>
      </c>
      <c r="BF698" s="85" t="s">
        <v>34</v>
      </c>
      <c r="BG698" s="85" t="s">
        <v>34</v>
      </c>
      <c r="BH698" s="304" t="s">
        <v>18047</v>
      </c>
      <c r="BI698" s="355"/>
      <c r="BM698" s="123" t="s">
        <v>102</v>
      </c>
      <c r="BN698" s="123" t="s">
        <v>1378</v>
      </c>
      <c r="BO698" s="123" t="s">
        <v>1399</v>
      </c>
      <c r="BP698" s="123" t="s">
        <v>25</v>
      </c>
      <c r="BQ698" s="4" t="s">
        <v>8</v>
      </c>
      <c r="BR698" s="123" t="s">
        <v>1614</v>
      </c>
      <c r="BS698" s="123" t="s">
        <v>87</v>
      </c>
      <c r="BT698" t="s">
        <v>14465</v>
      </c>
      <c r="BU698" t="s">
        <v>14928</v>
      </c>
      <c r="BV698" s="96" t="s">
        <v>1375</v>
      </c>
      <c r="BW698" s="85" t="s">
        <v>1404</v>
      </c>
      <c r="BX698" s="372"/>
      <c r="BY698" s="372"/>
      <c r="BZ698" s="129" t="s">
        <v>54</v>
      </c>
      <c r="CA698" t="s">
        <v>3944</v>
      </c>
      <c r="CB698">
        <v>12000</v>
      </c>
      <c r="CC698" s="126"/>
      <c r="CD698" s="123" t="s">
        <v>18</v>
      </c>
      <c r="CE698" s="123" t="s">
        <v>17</v>
      </c>
      <c r="CG698" s="126"/>
      <c r="CH698" s="123"/>
      <c r="CI698" s="126"/>
      <c r="CJ698" s="85" t="s">
        <v>26</v>
      </c>
      <c r="CK698" s="85" t="s">
        <v>26</v>
      </c>
      <c r="CL698" s="85"/>
      <c r="CM698" s="85"/>
      <c r="CN698" s="96" t="s">
        <v>3903</v>
      </c>
      <c r="CO698" s="155"/>
      <c r="CP698" s="155"/>
      <c r="CQ698" s="285"/>
      <c r="CR698" s="155"/>
      <c r="CS698" s="378"/>
      <c r="CT698" s="155"/>
      <c r="CU698" s="155"/>
      <c r="CV698" s="155"/>
      <c r="CW698" s="155"/>
      <c r="CX698" s="155"/>
      <c r="CY698" s="155"/>
      <c r="CZ698" s="155"/>
      <c r="DA698" s="155"/>
      <c r="DB698" s="155"/>
      <c r="DC698" s="155"/>
      <c r="DD698" s="155"/>
      <c r="DE698" s="155"/>
      <c r="DF698" s="155"/>
      <c r="DG698" s="155"/>
      <c r="DH698" s="284" t="s">
        <v>1375</v>
      </c>
      <c r="DI698" s="4"/>
      <c r="DJ698" s="4"/>
      <c r="DK698" s="4">
        <v>0.56597222222222221</v>
      </c>
      <c r="DL698" s="127">
        <v>44199</v>
      </c>
      <c r="DM698" s="4">
        <v>1202794</v>
      </c>
      <c r="DN698" s="4" t="s">
        <v>3922</v>
      </c>
      <c r="DO698" s="340"/>
      <c r="DP698" s="340"/>
      <c r="DQ698" s="4" t="s">
        <v>54</v>
      </c>
      <c r="DR698" s="340"/>
      <c r="DS698" s="340"/>
      <c r="DT698" s="343"/>
      <c r="DU698" s="343"/>
      <c r="DZ698" s="355"/>
      <c r="EC698" s="125"/>
      <c r="ED698" s="343"/>
      <c r="EE698" s="343"/>
      <c r="EF698" s="343"/>
      <c r="EG698" s="355"/>
      <c r="EH698" s="355"/>
      <c r="EI698" s="126"/>
      <c r="EJ698" s="84" t="s">
        <v>26</v>
      </c>
      <c r="EK698" s="84" t="s">
        <v>26</v>
      </c>
      <c r="EO698" s="84" t="s">
        <v>15134</v>
      </c>
      <c r="EP698" s="343"/>
      <c r="ES698" s="84" t="s">
        <v>6</v>
      </c>
      <c r="ET698" s="343"/>
      <c r="EU698" s="84" t="s">
        <v>6</v>
      </c>
      <c r="EV698" s="343"/>
      <c r="EW698" s="84" t="s">
        <v>6</v>
      </c>
      <c r="EX698" s="343"/>
      <c r="EY698" s="84" t="s">
        <v>8</v>
      </c>
      <c r="FB698" s="343"/>
      <c r="FD698" s="343"/>
      <c r="FF698" s="84" t="s">
        <v>2408</v>
      </c>
      <c r="FH698" s="96" t="s">
        <v>1375</v>
      </c>
      <c r="FL698"/>
      <c r="FV698"/>
      <c r="GC698" s="343"/>
      <c r="GD698" s="343"/>
      <c r="GE698" s="343"/>
      <c r="GF698" s="355"/>
      <c r="GG698" s="355"/>
      <c r="GH698" s="331"/>
      <c r="GO698" s="343"/>
      <c r="GQ698" s="343"/>
      <c r="GS698" s="343"/>
      <c r="GY698"/>
      <c r="GZ698"/>
      <c r="HA698" s="97"/>
    </row>
    <row r="699" spans="1:209" s="84" customFormat="1" x14ac:dyDescent="0.35">
      <c r="A699" s="137">
        <v>238</v>
      </c>
      <c r="B699" s="343"/>
      <c r="C699" s="84" t="s">
        <v>1412</v>
      </c>
      <c r="D699" s="124">
        <v>44314</v>
      </c>
      <c r="E699" s="124">
        <v>44314</v>
      </c>
      <c r="F699" s="345"/>
      <c r="G699" s="125" t="s">
        <v>4040</v>
      </c>
      <c r="H699" s="97" t="s">
        <v>1375</v>
      </c>
      <c r="I699" s="126" t="s">
        <v>25</v>
      </c>
      <c r="J699" s="343"/>
      <c r="K699" s="355"/>
      <c r="L699" s="127">
        <v>44314</v>
      </c>
      <c r="M699" s="360"/>
      <c r="N699" s="267" t="s">
        <v>19657</v>
      </c>
      <c r="O699" s="354"/>
      <c r="P699" s="354"/>
      <c r="Q699" s="127"/>
      <c r="R699" s="127"/>
      <c r="S699" s="127"/>
      <c r="T699" s="126"/>
      <c r="U699" s="124"/>
      <c r="V699" s="124"/>
      <c r="W699" s="126"/>
      <c r="X699" s="362"/>
      <c r="Y699" s="362"/>
      <c r="Z699" s="126"/>
      <c r="AA699" s="126"/>
      <c r="AB699" s="124"/>
      <c r="AC699" s="124"/>
      <c r="AD699" s="362"/>
      <c r="AE699" s="362"/>
      <c r="AF699" s="363"/>
      <c r="AG699" s="363"/>
      <c r="AH699" s="97" t="s">
        <v>1375</v>
      </c>
      <c r="AI699" s="124">
        <v>44198</v>
      </c>
      <c r="AJ699" s="252">
        <v>0.54652777777777783</v>
      </c>
      <c r="AK699" s="124"/>
      <c r="AL699" s="252"/>
      <c r="AM699" s="85" t="s">
        <v>28</v>
      </c>
      <c r="AN699" s="85" t="s">
        <v>25</v>
      </c>
      <c r="AO699" s="85" t="s">
        <v>26</v>
      </c>
      <c r="AP699" s="85"/>
      <c r="AQ699" s="85"/>
      <c r="AR699" s="85"/>
      <c r="AS699" s="335" t="s">
        <v>3914</v>
      </c>
      <c r="AT699" s="335">
        <v>120251502</v>
      </c>
      <c r="AU699" s="85">
        <v>119805032</v>
      </c>
      <c r="AV699" s="85"/>
      <c r="AW699" s="85"/>
      <c r="AX699" s="97" t="s">
        <v>1375</v>
      </c>
      <c r="AY699" s="85" t="s">
        <v>26</v>
      </c>
      <c r="AZ699" s="85" t="s">
        <v>25</v>
      </c>
      <c r="BA699" s="85" t="s">
        <v>26</v>
      </c>
      <c r="BB699" s="85" t="s">
        <v>26</v>
      </c>
      <c r="BC699" s="365"/>
      <c r="BD699" s="85" t="s">
        <v>27</v>
      </c>
      <c r="BE699" s="85" t="s">
        <v>13</v>
      </c>
      <c r="BF699" s="85" t="s">
        <v>34</v>
      </c>
      <c r="BG699" s="85"/>
      <c r="BH699" s="304" t="s">
        <v>18069</v>
      </c>
      <c r="BI699" s="355"/>
      <c r="BM699" s="123" t="s">
        <v>102</v>
      </c>
      <c r="BN699" s="123" t="s">
        <v>1378</v>
      </c>
      <c r="BO699" s="123" t="s">
        <v>1390</v>
      </c>
      <c r="BP699" s="123" t="s">
        <v>25</v>
      </c>
      <c r="BQ699" s="4" t="s">
        <v>8</v>
      </c>
      <c r="BR699" s="123" t="s">
        <v>1614</v>
      </c>
      <c r="BS699" s="123" t="s">
        <v>1563</v>
      </c>
      <c r="BT699" t="s">
        <v>1406</v>
      </c>
      <c r="BU699" t="s">
        <v>16259</v>
      </c>
      <c r="BV699" s="96" t="s">
        <v>1375</v>
      </c>
      <c r="BW699" s="85" t="s">
        <v>1404</v>
      </c>
      <c r="BX699" s="372"/>
      <c r="BY699" s="372"/>
      <c r="BZ699" s="129" t="s">
        <v>82</v>
      </c>
      <c r="CA699" t="s">
        <v>3934</v>
      </c>
      <c r="CB699">
        <v>12000</v>
      </c>
      <c r="CC699" s="126"/>
      <c r="CD699" s="123"/>
      <c r="CE699" s="123" t="s">
        <v>1451</v>
      </c>
      <c r="CG699" s="126"/>
      <c r="CH699" s="123"/>
      <c r="CI699" s="126"/>
      <c r="CJ699" s="85" t="s">
        <v>26</v>
      </c>
      <c r="CK699" s="85" t="s">
        <v>26</v>
      </c>
      <c r="CL699" s="85"/>
      <c r="CM699" s="85"/>
      <c r="CN699" s="96" t="s">
        <v>3903</v>
      </c>
      <c r="CO699" s="155"/>
      <c r="CP699" s="155"/>
      <c r="CQ699" s="285"/>
      <c r="CR699" s="155"/>
      <c r="CS699" s="378"/>
      <c r="CT699" s="155"/>
      <c r="CU699" s="155"/>
      <c r="CV699" s="155"/>
      <c r="CW699" s="155"/>
      <c r="CX699" s="155"/>
      <c r="CY699" s="155"/>
      <c r="CZ699" s="155"/>
      <c r="DA699" s="155"/>
      <c r="DB699" s="155"/>
      <c r="DC699" s="155"/>
      <c r="DD699" s="155"/>
      <c r="DE699" s="155"/>
      <c r="DF699" s="155"/>
      <c r="DG699" s="155"/>
      <c r="DH699" s="284" t="s">
        <v>1375</v>
      </c>
      <c r="DI699" s="4" t="s">
        <v>1425</v>
      </c>
      <c r="DJ699" s="4" t="s">
        <v>1913</v>
      </c>
      <c r="DK699" s="4"/>
      <c r="DL699" s="127"/>
      <c r="DM699" s="4"/>
      <c r="DN699" s="4"/>
      <c r="DO699" s="340"/>
      <c r="DP699" s="340"/>
      <c r="DQ699" s="4"/>
      <c r="DR699" s="340"/>
      <c r="DS699" s="340"/>
      <c r="DT699" s="343"/>
      <c r="DU699" s="343"/>
      <c r="DZ699" s="355"/>
      <c r="EC699" s="125"/>
      <c r="ED699" s="343"/>
      <c r="EE699" s="343"/>
      <c r="EF699" s="343"/>
      <c r="EG699" s="355"/>
      <c r="EH699" s="355"/>
      <c r="EI699" s="126"/>
      <c r="EP699" s="343"/>
      <c r="ET699" s="343"/>
      <c r="EV699" s="343"/>
      <c r="EX699" s="343"/>
      <c r="FB699" s="343"/>
      <c r="FD699" s="343"/>
      <c r="FH699" s="96" t="s">
        <v>1375</v>
      </c>
      <c r="FL699"/>
      <c r="FV699"/>
      <c r="GC699" s="343"/>
      <c r="GD699" s="343"/>
      <c r="GE699" s="343"/>
      <c r="GF699" s="355"/>
      <c r="GG699" s="355"/>
      <c r="GH699" s="331"/>
      <c r="GO699" s="343"/>
      <c r="GQ699" s="343"/>
      <c r="GS699" s="343"/>
      <c r="GY699"/>
      <c r="GZ699"/>
      <c r="HA699" s="97"/>
    </row>
    <row r="700" spans="1:209" s="84" customFormat="1" x14ac:dyDescent="0.35">
      <c r="A700" s="137">
        <v>219</v>
      </c>
      <c r="B700" s="343"/>
      <c r="C700" s="84" t="s">
        <v>1412</v>
      </c>
      <c r="D700" s="124">
        <v>44309</v>
      </c>
      <c r="E700" s="124">
        <v>44309</v>
      </c>
      <c r="F700" s="345"/>
      <c r="G700" s="125" t="s">
        <v>4024</v>
      </c>
      <c r="H700" s="97" t="s">
        <v>1375</v>
      </c>
      <c r="I700" s="126" t="s">
        <v>25</v>
      </c>
      <c r="J700" s="343"/>
      <c r="K700" s="355"/>
      <c r="L700" s="127">
        <v>44309</v>
      </c>
      <c r="M700" s="360"/>
      <c r="N700" s="267" t="s">
        <v>19657</v>
      </c>
      <c r="O700" s="354"/>
      <c r="P700" s="354"/>
      <c r="Q700" s="127"/>
      <c r="R700" s="127"/>
      <c r="S700" s="127"/>
      <c r="T700" s="126"/>
      <c r="U700" s="124"/>
      <c r="V700" s="124"/>
      <c r="W700" s="126"/>
      <c r="X700" s="362"/>
      <c r="Y700" s="362"/>
      <c r="Z700" s="126"/>
      <c r="AA700" s="126"/>
      <c r="AB700" s="124"/>
      <c r="AC700" s="124"/>
      <c r="AD700" s="362"/>
      <c r="AE700" s="362"/>
      <c r="AF700" s="363"/>
      <c r="AG700" s="363"/>
      <c r="AH700" s="97" t="s">
        <v>1375</v>
      </c>
      <c r="AI700" s="124">
        <v>44198</v>
      </c>
      <c r="AJ700" s="252">
        <v>0.92986111111111114</v>
      </c>
      <c r="AK700" s="124"/>
      <c r="AL700" s="252"/>
      <c r="AM700" s="85" t="s">
        <v>28</v>
      </c>
      <c r="AN700" s="85" t="s">
        <v>25</v>
      </c>
      <c r="AO700" s="85" t="s">
        <v>26</v>
      </c>
      <c r="AP700" s="85"/>
      <c r="AQ700" s="85"/>
      <c r="AR700" s="85"/>
      <c r="AS700" s="335" t="s">
        <v>3926</v>
      </c>
      <c r="AT700" s="335"/>
      <c r="AU700" s="85"/>
      <c r="AV700" s="85"/>
      <c r="AW700" s="85"/>
      <c r="AX700" s="97" t="s">
        <v>1375</v>
      </c>
      <c r="AY700" s="85" t="s">
        <v>26</v>
      </c>
      <c r="AZ700" s="85" t="s">
        <v>25</v>
      </c>
      <c r="BA700" s="85" t="s">
        <v>26</v>
      </c>
      <c r="BB700" s="85" t="s">
        <v>26</v>
      </c>
      <c r="BC700" s="365"/>
      <c r="BD700" s="85" t="s">
        <v>27</v>
      </c>
      <c r="BE700" s="85" t="s">
        <v>13</v>
      </c>
      <c r="BF700" s="85" t="s">
        <v>34</v>
      </c>
      <c r="BG700" s="85"/>
      <c r="BH700" s="304" t="s">
        <v>18069</v>
      </c>
      <c r="BI700" s="355"/>
      <c r="BM700" s="123" t="s">
        <v>102</v>
      </c>
      <c r="BN700" s="123" t="s">
        <v>1378</v>
      </c>
      <c r="BO700" s="123" t="s">
        <v>1387</v>
      </c>
      <c r="BP700" s="123" t="s">
        <v>25</v>
      </c>
      <c r="BQ700" s="4" t="s">
        <v>8</v>
      </c>
      <c r="BR700" s="123" t="s">
        <v>1614</v>
      </c>
      <c r="BS700" s="123" t="s">
        <v>1408</v>
      </c>
      <c r="BT700" t="s">
        <v>1408</v>
      </c>
      <c r="BU700" t="s">
        <v>15498</v>
      </c>
      <c r="BV700" s="96" t="s">
        <v>1375</v>
      </c>
      <c r="BW700" s="85" t="s">
        <v>1404</v>
      </c>
      <c r="BX700" s="372"/>
      <c r="BY700" s="372"/>
      <c r="BZ700" s="129" t="s">
        <v>143</v>
      </c>
      <c r="CA700" t="s">
        <v>3950</v>
      </c>
      <c r="CB700">
        <v>17000</v>
      </c>
      <c r="CC700" s="126"/>
      <c r="CD700" s="131"/>
      <c r="CE700" s="123" t="s">
        <v>17</v>
      </c>
      <c r="CG700" s="126"/>
      <c r="CH700" s="123"/>
      <c r="CI700" s="126"/>
      <c r="CJ700" s="85" t="s">
        <v>26</v>
      </c>
      <c r="CK700" s="85" t="s">
        <v>26</v>
      </c>
      <c r="CL700" s="85"/>
      <c r="CM700" s="85"/>
      <c r="CN700" s="96" t="s">
        <v>3903</v>
      </c>
      <c r="CO700" s="155"/>
      <c r="CP700" s="155"/>
      <c r="CQ700" s="285"/>
      <c r="CR700" s="155"/>
      <c r="CS700" s="378"/>
      <c r="CT700" s="155"/>
      <c r="CU700" s="155"/>
      <c r="CV700" s="155"/>
      <c r="CW700" s="155"/>
      <c r="CX700" s="155"/>
      <c r="CY700" s="155"/>
      <c r="CZ700" s="155"/>
      <c r="DA700" s="155"/>
      <c r="DB700" s="155"/>
      <c r="DC700" s="155"/>
      <c r="DD700" s="155"/>
      <c r="DE700" s="155"/>
      <c r="DF700" s="155"/>
      <c r="DG700" s="155"/>
      <c r="DH700" s="284" t="s">
        <v>1375</v>
      </c>
      <c r="DI700" s="4"/>
      <c r="DJ700" s="4"/>
      <c r="DK700" s="4"/>
      <c r="DL700" s="127"/>
      <c r="DM700" s="4"/>
      <c r="DN700" s="4"/>
      <c r="DO700" s="340"/>
      <c r="DP700" s="340"/>
      <c r="DQ700" s="4"/>
      <c r="DR700" s="340"/>
      <c r="DS700" s="340"/>
      <c r="DT700" s="343"/>
      <c r="DU700" s="343"/>
      <c r="DZ700" s="355"/>
      <c r="EC700" s="125"/>
      <c r="ED700" s="343"/>
      <c r="EE700" s="343"/>
      <c r="EF700" s="343"/>
      <c r="EG700" s="355"/>
      <c r="EH700" s="355"/>
      <c r="EI700" s="126"/>
      <c r="EP700" s="343"/>
      <c r="ET700" s="343"/>
      <c r="EV700" s="343"/>
      <c r="EX700" s="343"/>
      <c r="FB700" s="343"/>
      <c r="FD700" s="343"/>
      <c r="FH700" s="96" t="s">
        <v>1375</v>
      </c>
      <c r="FL700"/>
      <c r="FV700"/>
      <c r="GC700" s="343"/>
      <c r="GD700" s="343"/>
      <c r="GE700" s="343"/>
      <c r="GF700" s="355"/>
      <c r="GG700" s="355"/>
      <c r="GH700" s="331"/>
      <c r="GO700" s="343"/>
      <c r="GQ700" s="343"/>
      <c r="GS700" s="343"/>
      <c r="GY700"/>
      <c r="GZ700"/>
      <c r="HA700" s="97"/>
    </row>
    <row r="701" spans="1:209" s="84" customFormat="1" x14ac:dyDescent="0.35">
      <c r="A701" s="137">
        <v>1</v>
      </c>
      <c r="B701" s="343"/>
      <c r="C701" s="84" t="s">
        <v>1412</v>
      </c>
      <c r="D701" s="124">
        <v>44201</v>
      </c>
      <c r="E701" s="124">
        <v>44201</v>
      </c>
      <c r="F701" s="343"/>
      <c r="G701" s="125" t="s">
        <v>1753</v>
      </c>
      <c r="H701" s="97" t="s">
        <v>1375</v>
      </c>
      <c r="I701" s="126"/>
      <c r="J701" s="343"/>
      <c r="K701" s="355"/>
      <c r="L701" s="127"/>
      <c r="M701" s="360"/>
      <c r="N701" s="267" t="s">
        <v>19657</v>
      </c>
      <c r="O701" s="354"/>
      <c r="P701" s="354"/>
      <c r="Q701" s="127"/>
      <c r="R701" s="127"/>
      <c r="S701" s="127"/>
      <c r="T701" s="126"/>
      <c r="U701" s="124"/>
      <c r="V701" s="124"/>
      <c r="W701" s="126"/>
      <c r="X701" s="362"/>
      <c r="Y701" s="362"/>
      <c r="Z701" s="126"/>
      <c r="AA701" s="126"/>
      <c r="AB701" s="124"/>
      <c r="AC701" s="124"/>
      <c r="AD701" s="362"/>
      <c r="AE701" s="362"/>
      <c r="AF701" s="363"/>
      <c r="AG701" s="363"/>
      <c r="AH701" s="97" t="s">
        <v>1375</v>
      </c>
      <c r="AI701" s="124">
        <v>44197</v>
      </c>
      <c r="AJ701" s="252" t="s">
        <v>1755</v>
      </c>
      <c r="AK701" s="124"/>
      <c r="AL701" s="252"/>
      <c r="AM701" s="85" t="s">
        <v>28</v>
      </c>
      <c r="AN701" s="85" t="s">
        <v>26</v>
      </c>
      <c r="AO701" s="85" t="s">
        <v>26</v>
      </c>
      <c r="AP701" s="85"/>
      <c r="AQ701" s="85"/>
      <c r="AR701" s="85"/>
      <c r="AS701" s="335">
        <v>8089761713</v>
      </c>
      <c r="AT701" s="335"/>
      <c r="AU701" s="85"/>
      <c r="AV701" s="85"/>
      <c r="AW701" s="85"/>
      <c r="AX701" s="97" t="s">
        <v>1375</v>
      </c>
      <c r="AY701" s="85" t="s">
        <v>26</v>
      </c>
      <c r="AZ701" s="85" t="s">
        <v>26</v>
      </c>
      <c r="BA701" s="85" t="s">
        <v>26</v>
      </c>
      <c r="BB701" s="85" t="s">
        <v>26</v>
      </c>
      <c r="BC701" s="355"/>
      <c r="BD701" s="85" t="s">
        <v>33</v>
      </c>
      <c r="BE701" s="85" t="s">
        <v>16</v>
      </c>
      <c r="BF701" s="85"/>
      <c r="BG701" s="85"/>
      <c r="BH701" s="304" t="s">
        <v>18051</v>
      </c>
      <c r="BI701" s="355"/>
      <c r="BM701" s="123" t="s">
        <v>106</v>
      </c>
      <c r="BN701" s="123"/>
      <c r="BO701" s="123"/>
      <c r="BP701" s="123"/>
      <c r="BQ701" s="4" t="s">
        <v>1422</v>
      </c>
      <c r="BR701" s="123"/>
      <c r="BS701" s="123"/>
      <c r="BT701"/>
      <c r="BU701"/>
      <c r="BV701" s="96" t="s">
        <v>1375</v>
      </c>
      <c r="BW701" s="85" t="s">
        <v>1404</v>
      </c>
      <c r="BX701" s="372"/>
      <c r="BY701" s="372"/>
      <c r="BZ701" s="129" t="s">
        <v>175</v>
      </c>
      <c r="CA701" t="s">
        <v>1902</v>
      </c>
      <c r="CB701">
        <v>12000</v>
      </c>
      <c r="CC701" s="126"/>
      <c r="CD701" s="84" t="s">
        <v>1457</v>
      </c>
      <c r="CE701" s="123" t="s">
        <v>17</v>
      </c>
      <c r="CG701" s="126"/>
      <c r="CH701" s="123"/>
      <c r="CI701" s="126"/>
      <c r="CJ701" s="85" t="s">
        <v>26</v>
      </c>
      <c r="CK701" s="85" t="s">
        <v>26</v>
      </c>
      <c r="CL701" s="85"/>
      <c r="CM701" s="85"/>
      <c r="CN701" s="96" t="s">
        <v>1756</v>
      </c>
      <c r="CO701" s="155"/>
      <c r="CP701" s="155"/>
      <c r="CQ701" s="285"/>
      <c r="CR701" s="155"/>
      <c r="CS701" s="378"/>
      <c r="CT701" s="155"/>
      <c r="CU701" s="155"/>
      <c r="CV701" s="155"/>
      <c r="CW701" s="155"/>
      <c r="CX701" s="155"/>
      <c r="CY701" s="155"/>
      <c r="CZ701" s="155"/>
      <c r="DA701" s="155"/>
      <c r="DB701" s="155"/>
      <c r="DC701" s="155"/>
      <c r="DD701" s="155"/>
      <c r="DE701" s="155"/>
      <c r="DF701" s="155"/>
      <c r="DG701" s="155"/>
      <c r="DH701" s="284" t="s">
        <v>1375</v>
      </c>
      <c r="DI701" s="127" t="s">
        <v>131</v>
      </c>
      <c r="DJ701" s="84" t="s">
        <v>1757</v>
      </c>
      <c r="DK701" s="130" t="s">
        <v>1755</v>
      </c>
      <c r="DL701" s="127" t="s">
        <v>1754</v>
      </c>
      <c r="DN701" s="84">
        <v>8089761713</v>
      </c>
      <c r="DO701" s="343"/>
      <c r="DP701" s="343"/>
      <c r="DQ701" s="84" t="s">
        <v>131</v>
      </c>
      <c r="DR701" s="343"/>
      <c r="DS701" s="343"/>
      <c r="DT701" s="343"/>
      <c r="DU701" s="343"/>
      <c r="DV701" s="84">
        <v>82261113</v>
      </c>
      <c r="DW701" s="84" t="s">
        <v>1758</v>
      </c>
      <c r="DX701" s="84">
        <v>1120</v>
      </c>
      <c r="DZ701" s="355"/>
      <c r="EA701" s="84" t="s">
        <v>25</v>
      </c>
      <c r="ED701" s="343"/>
      <c r="EE701" s="343"/>
      <c r="EF701" s="343"/>
      <c r="EG701" s="355"/>
      <c r="EH701" s="355"/>
      <c r="EI701" s="126"/>
      <c r="EJ701" s="84" t="s">
        <v>26</v>
      </c>
      <c r="EK701" s="84" t="s">
        <v>25</v>
      </c>
      <c r="EL701" s="84" t="s">
        <v>26</v>
      </c>
      <c r="EM701" s="84" t="s">
        <v>1759</v>
      </c>
      <c r="EO701" s="84" t="s">
        <v>1760</v>
      </c>
      <c r="EP701" s="343"/>
      <c r="EQ701" s="84" t="s">
        <v>1761</v>
      </c>
      <c r="ES701" s="84" t="s">
        <v>6</v>
      </c>
      <c r="ET701" s="343"/>
      <c r="EU701" s="84" t="s">
        <v>112</v>
      </c>
      <c r="EV701" s="343"/>
      <c r="EW701" s="84" t="s">
        <v>1370</v>
      </c>
      <c r="EX701" s="343"/>
      <c r="EY701" s="84" t="s">
        <v>1372</v>
      </c>
      <c r="FA701" s="84" t="s">
        <v>26</v>
      </c>
      <c r="FB701" s="343"/>
      <c r="FD701" s="343"/>
      <c r="FH701" s="96" t="s">
        <v>1375</v>
      </c>
      <c r="FL701"/>
      <c r="FV701"/>
      <c r="GC701" s="343"/>
      <c r="GD701" s="343"/>
      <c r="GE701" s="343"/>
      <c r="GF701" s="355"/>
      <c r="GG701" s="355"/>
      <c r="GH701" s="331"/>
      <c r="GO701" s="343"/>
      <c r="GQ701" s="343"/>
      <c r="GS701" s="343"/>
      <c r="GY701"/>
      <c r="GZ701"/>
      <c r="HA701" s="97"/>
    </row>
  </sheetData>
  <autoFilter ref="A1:HC701" xr:uid="{AD01F62E-CF62-43F7-B33D-4753F001F09A}">
    <sortState xmlns:xlrd2="http://schemas.microsoft.com/office/spreadsheetml/2017/richdata2" ref="A2:HC701">
      <sortCondition descending="1" ref="AI1:AI701"/>
    </sortState>
  </autoFilter>
  <phoneticPr fontId="30" type="noConversion"/>
  <conditionalFormatting sqref="DI1:FE1 DT462:FE485 DI269:DI273 DO269:FG273 FI269:FK273 FM269:FU273 FW269:GX273 HA269:HC273">
    <cfRule type="cellIs" dxfId="2936" priority="3306" operator="equal">
      <formula>"AM"</formula>
    </cfRule>
    <cfRule type="cellIs" dxfId="2935" priority="3307" operator="equal">
      <formula>"VM"</formula>
    </cfRule>
    <cfRule type="cellIs" dxfId="2934" priority="3308" operator="equal">
      <formula>"Claims"</formula>
    </cfRule>
  </conditionalFormatting>
  <conditionalFormatting sqref="FI1:HC1 FI462:FK485 FM462:FU485 FW462:GX485 HA462:HC485">
    <cfRule type="cellIs" dxfId="2933" priority="3303" operator="equal">
      <formula>"AM"</formula>
    </cfRule>
    <cfRule type="cellIs" dxfId="2932" priority="3304" operator="equal">
      <formula>"VM"</formula>
    </cfRule>
    <cfRule type="cellIs" dxfId="2931" priority="3305" operator="equal">
      <formula>"Claims"</formula>
    </cfRule>
  </conditionalFormatting>
  <conditionalFormatting sqref="FF1:FG1 FF462:FG485">
    <cfRule type="cellIs" dxfId="2930" priority="3300" operator="equal">
      <formula>"AM"</formula>
    </cfRule>
    <cfRule type="cellIs" dxfId="2929" priority="3301" operator="equal">
      <formula>"VM"</formula>
    </cfRule>
    <cfRule type="cellIs" dxfId="2928" priority="3302" operator="equal">
      <formula>"Claims"</formula>
    </cfRule>
  </conditionalFormatting>
  <conditionalFormatting sqref="DT461:FE461">
    <cfRule type="cellIs" dxfId="2927" priority="3268" operator="equal">
      <formula>"AM"</formula>
    </cfRule>
    <cfRule type="cellIs" dxfId="2926" priority="3269" operator="equal">
      <formula>"VM"</formula>
    </cfRule>
    <cfRule type="cellIs" dxfId="2925" priority="3270" operator="equal">
      <formula>"Claims"</formula>
    </cfRule>
  </conditionalFormatting>
  <conditionalFormatting sqref="FI461:FK461 FM461:FU461 FW461:GX461 HA461:HC461">
    <cfRule type="cellIs" dxfId="2924" priority="3265" operator="equal">
      <formula>"AM"</formula>
    </cfRule>
    <cfRule type="cellIs" dxfId="2923" priority="3266" operator="equal">
      <formula>"VM"</formula>
    </cfRule>
    <cfRule type="cellIs" dxfId="2922" priority="3267" operator="equal">
      <formula>"Claims"</formula>
    </cfRule>
  </conditionalFormatting>
  <conditionalFormatting sqref="FF461:FG461">
    <cfRule type="cellIs" dxfId="2921" priority="3262" operator="equal">
      <formula>"AM"</formula>
    </cfRule>
    <cfRule type="cellIs" dxfId="2920" priority="3263" operator="equal">
      <formula>"VM"</formula>
    </cfRule>
    <cfRule type="cellIs" dxfId="2919" priority="3264" operator="equal">
      <formula>"Claims"</formula>
    </cfRule>
  </conditionalFormatting>
  <conditionalFormatting sqref="DI451:FE456 DT457:FE460">
    <cfRule type="cellIs" dxfId="2918" priority="3250" operator="equal">
      <formula>"AM"</formula>
    </cfRule>
    <cfRule type="cellIs" dxfId="2917" priority="3251" operator="equal">
      <formula>"VM"</formula>
    </cfRule>
    <cfRule type="cellIs" dxfId="2916" priority="3252" operator="equal">
      <formula>"Claims"</formula>
    </cfRule>
  </conditionalFormatting>
  <conditionalFormatting sqref="FI451:FK460 FM451:FU460 FW451:GX460 HA451:HC460">
    <cfRule type="cellIs" dxfId="2915" priority="3247" operator="equal">
      <formula>"AM"</formula>
    </cfRule>
    <cfRule type="cellIs" dxfId="2914" priority="3248" operator="equal">
      <formula>"VM"</formula>
    </cfRule>
    <cfRule type="cellIs" dxfId="2913" priority="3249" operator="equal">
      <formula>"Claims"</formula>
    </cfRule>
  </conditionalFormatting>
  <conditionalFormatting sqref="FF451:FG460">
    <cfRule type="cellIs" dxfId="2912" priority="3244" operator="equal">
      <formula>"AM"</formula>
    </cfRule>
    <cfRule type="cellIs" dxfId="2911" priority="3245" operator="equal">
      <formula>"VM"</formula>
    </cfRule>
    <cfRule type="cellIs" dxfId="2910" priority="3246" operator="equal">
      <formula>"Claims"</formula>
    </cfRule>
  </conditionalFormatting>
  <conditionalFormatting sqref="DI449:FE450">
    <cfRule type="cellIs" dxfId="2909" priority="3232" operator="equal">
      <formula>"AM"</formula>
    </cfRule>
    <cfRule type="cellIs" dxfId="2908" priority="3233" operator="equal">
      <formula>"VM"</formula>
    </cfRule>
    <cfRule type="cellIs" dxfId="2907" priority="3234" operator="equal">
      <formula>"Claims"</formula>
    </cfRule>
  </conditionalFormatting>
  <conditionalFormatting sqref="FI449:FK450 FM449:FU450 FW449:GX450 HA449:HC450">
    <cfRule type="cellIs" dxfId="2906" priority="3229" operator="equal">
      <formula>"AM"</formula>
    </cfRule>
    <cfRule type="cellIs" dxfId="2905" priority="3230" operator="equal">
      <formula>"VM"</formula>
    </cfRule>
    <cfRule type="cellIs" dxfId="2904" priority="3231" operator="equal">
      <formula>"Claims"</formula>
    </cfRule>
  </conditionalFormatting>
  <conditionalFormatting sqref="FF449:FG450">
    <cfRule type="cellIs" dxfId="2903" priority="3226" operator="equal">
      <formula>"AM"</formula>
    </cfRule>
    <cfRule type="cellIs" dxfId="2902" priority="3227" operator="equal">
      <formula>"VM"</formula>
    </cfRule>
    <cfRule type="cellIs" dxfId="2901" priority="3228" operator="equal">
      <formula>"Claims"</formula>
    </cfRule>
  </conditionalFormatting>
  <conditionalFormatting sqref="DI448:FE448">
    <cfRule type="cellIs" dxfId="2900" priority="3220" operator="equal">
      <formula>"AM"</formula>
    </cfRule>
    <cfRule type="cellIs" dxfId="2899" priority="3221" operator="equal">
      <formula>"VM"</formula>
    </cfRule>
    <cfRule type="cellIs" dxfId="2898" priority="3222" operator="equal">
      <formula>"Claims"</formula>
    </cfRule>
  </conditionalFormatting>
  <conditionalFormatting sqref="FI448:FK448 FM448:FU448 FW448:GX448 HA448:HC448">
    <cfRule type="cellIs" dxfId="2897" priority="3217" operator="equal">
      <formula>"AM"</formula>
    </cfRule>
    <cfRule type="cellIs" dxfId="2896" priority="3218" operator="equal">
      <formula>"VM"</formula>
    </cfRule>
    <cfRule type="cellIs" dxfId="2895" priority="3219" operator="equal">
      <formula>"Claims"</formula>
    </cfRule>
  </conditionalFormatting>
  <conditionalFormatting sqref="FF448:FG448">
    <cfRule type="cellIs" dxfId="2894" priority="3214" operator="equal">
      <formula>"AM"</formula>
    </cfRule>
    <cfRule type="cellIs" dxfId="2893" priority="3215" operator="equal">
      <formula>"VM"</formula>
    </cfRule>
    <cfRule type="cellIs" dxfId="2892" priority="3216" operator="equal">
      <formula>"Claims"</formula>
    </cfRule>
  </conditionalFormatting>
  <conditionalFormatting sqref="DI447:FE447">
    <cfRule type="cellIs" dxfId="2891" priority="3211" operator="equal">
      <formula>"AM"</formula>
    </cfRule>
    <cfRule type="cellIs" dxfId="2890" priority="3212" operator="equal">
      <formula>"VM"</formula>
    </cfRule>
    <cfRule type="cellIs" dxfId="2889" priority="3213" operator="equal">
      <formula>"Claims"</formula>
    </cfRule>
  </conditionalFormatting>
  <conditionalFormatting sqref="FI447:FK447 FM447:FU447 FW447:GX447 HA447:HC447">
    <cfRule type="cellIs" dxfId="2888" priority="3208" operator="equal">
      <formula>"AM"</formula>
    </cfRule>
    <cfRule type="cellIs" dxfId="2887" priority="3209" operator="equal">
      <formula>"VM"</formula>
    </cfRule>
    <cfRule type="cellIs" dxfId="2886" priority="3210" operator="equal">
      <formula>"Claims"</formula>
    </cfRule>
  </conditionalFormatting>
  <conditionalFormatting sqref="FF447:FG447">
    <cfRule type="cellIs" dxfId="2885" priority="3205" operator="equal">
      <formula>"AM"</formula>
    </cfRule>
    <cfRule type="cellIs" dxfId="2884" priority="3206" operator="equal">
      <formula>"VM"</formula>
    </cfRule>
    <cfRule type="cellIs" dxfId="2883" priority="3207" operator="equal">
      <formula>"Claims"</formula>
    </cfRule>
  </conditionalFormatting>
  <conditionalFormatting sqref="DI444:FE446">
    <cfRule type="cellIs" dxfId="2882" priority="3193" operator="equal">
      <formula>"AM"</formula>
    </cfRule>
    <cfRule type="cellIs" dxfId="2881" priority="3194" operator="equal">
      <formula>"VM"</formula>
    </cfRule>
    <cfRule type="cellIs" dxfId="2880" priority="3195" operator="equal">
      <formula>"Claims"</formula>
    </cfRule>
  </conditionalFormatting>
  <conditionalFormatting sqref="FI444:FK446 FM444:FU446 FW444:GX446 HA444:HC446">
    <cfRule type="cellIs" dxfId="2879" priority="3190" operator="equal">
      <formula>"AM"</formula>
    </cfRule>
    <cfRule type="cellIs" dxfId="2878" priority="3191" operator="equal">
      <formula>"VM"</formula>
    </cfRule>
    <cfRule type="cellIs" dxfId="2877" priority="3192" operator="equal">
      <formula>"Claims"</formula>
    </cfRule>
  </conditionalFormatting>
  <conditionalFormatting sqref="FF444:FG446">
    <cfRule type="cellIs" dxfId="2876" priority="3187" operator="equal">
      <formula>"AM"</formula>
    </cfRule>
    <cfRule type="cellIs" dxfId="2875" priority="3188" operator="equal">
      <formula>"VM"</formula>
    </cfRule>
    <cfRule type="cellIs" dxfId="2874" priority="3189" operator="equal">
      <formula>"Claims"</formula>
    </cfRule>
  </conditionalFormatting>
  <conditionalFormatting sqref="DI442:FE443">
    <cfRule type="cellIs" dxfId="2873" priority="3184" operator="equal">
      <formula>"AM"</formula>
    </cfRule>
    <cfRule type="cellIs" dxfId="2872" priority="3185" operator="equal">
      <formula>"VM"</formula>
    </cfRule>
    <cfRule type="cellIs" dxfId="2871" priority="3186" operator="equal">
      <formula>"Claims"</formula>
    </cfRule>
  </conditionalFormatting>
  <conditionalFormatting sqref="FI442:FK443 FM442:FU443 FW442:GX443 HA442:HC443">
    <cfRule type="cellIs" dxfId="2870" priority="3181" operator="equal">
      <formula>"AM"</formula>
    </cfRule>
    <cfRule type="cellIs" dxfId="2869" priority="3182" operator="equal">
      <formula>"VM"</formula>
    </cfRule>
    <cfRule type="cellIs" dxfId="2868" priority="3183" operator="equal">
      <formula>"Claims"</formula>
    </cfRule>
  </conditionalFormatting>
  <conditionalFormatting sqref="FF442:FG443">
    <cfRule type="cellIs" dxfId="2867" priority="3178" operator="equal">
      <formula>"AM"</formula>
    </cfRule>
    <cfRule type="cellIs" dxfId="2866" priority="3179" operator="equal">
      <formula>"VM"</formula>
    </cfRule>
    <cfRule type="cellIs" dxfId="2865" priority="3180" operator="equal">
      <formula>"Claims"</formula>
    </cfRule>
  </conditionalFormatting>
  <conditionalFormatting sqref="F442">
    <cfRule type="cellIs" dxfId="2864" priority="3172" operator="equal">
      <formula>"AM"</formula>
    </cfRule>
    <cfRule type="cellIs" dxfId="2863" priority="3173" operator="equal">
      <formula>"VM"</formula>
    </cfRule>
    <cfRule type="cellIs" dxfId="2862" priority="3174" operator="equal">
      <formula>"Claims"</formula>
    </cfRule>
  </conditionalFormatting>
  <conditionalFormatting sqref="BC442">
    <cfRule type="cellIs" dxfId="2861" priority="3157" operator="equal">
      <formula>"AM"</formula>
    </cfRule>
    <cfRule type="cellIs" dxfId="2860" priority="3158" operator="equal">
      <formula>"VM"</formula>
    </cfRule>
    <cfRule type="cellIs" dxfId="2859" priority="3159" operator="equal">
      <formula>"Claims"</formula>
    </cfRule>
  </conditionalFormatting>
  <conditionalFormatting sqref="DI435:FE441">
    <cfRule type="cellIs" dxfId="2858" priority="3154" operator="equal">
      <formula>"AM"</formula>
    </cfRule>
    <cfRule type="cellIs" dxfId="2857" priority="3155" operator="equal">
      <formula>"VM"</formula>
    </cfRule>
    <cfRule type="cellIs" dxfId="2856" priority="3156" operator="equal">
      <formula>"Claims"</formula>
    </cfRule>
  </conditionalFormatting>
  <conditionalFormatting sqref="FI435:FK441 FM435:FU441 FW435:GX441 HA435:HC441">
    <cfRule type="cellIs" dxfId="2855" priority="3151" operator="equal">
      <formula>"AM"</formula>
    </cfRule>
    <cfRule type="cellIs" dxfId="2854" priority="3152" operator="equal">
      <formula>"VM"</formula>
    </cfRule>
    <cfRule type="cellIs" dxfId="2853" priority="3153" operator="equal">
      <formula>"Claims"</formula>
    </cfRule>
  </conditionalFormatting>
  <conditionalFormatting sqref="FF435:FG441">
    <cfRule type="cellIs" dxfId="2852" priority="3148" operator="equal">
      <formula>"AM"</formula>
    </cfRule>
    <cfRule type="cellIs" dxfId="2851" priority="3149" operator="equal">
      <formula>"VM"</formula>
    </cfRule>
    <cfRule type="cellIs" dxfId="2850" priority="3150" operator="equal">
      <formula>"Claims"</formula>
    </cfRule>
  </conditionalFormatting>
  <conditionalFormatting sqref="F435:F441">
    <cfRule type="cellIs" dxfId="2849" priority="3145" operator="equal">
      <formula>"AM"</formula>
    </cfRule>
    <cfRule type="cellIs" dxfId="2848" priority="3146" operator="equal">
      <formula>"VM"</formula>
    </cfRule>
    <cfRule type="cellIs" dxfId="2847" priority="3147" operator="equal">
      <formula>"Claims"</formula>
    </cfRule>
  </conditionalFormatting>
  <conditionalFormatting sqref="BC437">
    <cfRule type="cellIs" dxfId="2846" priority="3142" operator="equal">
      <formula>"AM"</formula>
    </cfRule>
    <cfRule type="cellIs" dxfId="2845" priority="3143" operator="equal">
      <formula>"VM"</formula>
    </cfRule>
    <cfRule type="cellIs" dxfId="2844" priority="3144" operator="equal">
      <formula>"Claims"</formula>
    </cfRule>
  </conditionalFormatting>
  <conditionalFormatting sqref="DI430:FE434">
    <cfRule type="cellIs" dxfId="2843" priority="3139" operator="equal">
      <formula>"AM"</formula>
    </cfRule>
    <cfRule type="cellIs" dxfId="2842" priority="3140" operator="equal">
      <formula>"VM"</formula>
    </cfRule>
    <cfRule type="cellIs" dxfId="2841" priority="3141" operator="equal">
      <formula>"Claims"</formula>
    </cfRule>
  </conditionalFormatting>
  <conditionalFormatting sqref="FI430:FK434 FM430:FU434 FW430:GX434 HA430:HC434">
    <cfRule type="cellIs" dxfId="2840" priority="3136" operator="equal">
      <formula>"AM"</formula>
    </cfRule>
    <cfRule type="cellIs" dxfId="2839" priority="3137" operator="equal">
      <formula>"VM"</formula>
    </cfRule>
    <cfRule type="cellIs" dxfId="2838" priority="3138" operator="equal">
      <formula>"Claims"</formula>
    </cfRule>
  </conditionalFormatting>
  <conditionalFormatting sqref="FF430:FG434">
    <cfRule type="cellIs" dxfId="2837" priority="3133" operator="equal">
      <formula>"AM"</formula>
    </cfRule>
    <cfRule type="cellIs" dxfId="2836" priority="3134" operator="equal">
      <formula>"VM"</formula>
    </cfRule>
    <cfRule type="cellIs" dxfId="2835" priority="3135" operator="equal">
      <formula>"Claims"</formula>
    </cfRule>
  </conditionalFormatting>
  <conditionalFormatting sqref="F430:F431 F434">
    <cfRule type="cellIs" dxfId="2834" priority="3130" operator="equal">
      <formula>"AM"</formula>
    </cfRule>
    <cfRule type="cellIs" dxfId="2833" priority="3131" operator="equal">
      <formula>"VM"</formula>
    </cfRule>
    <cfRule type="cellIs" dxfId="2832" priority="3132" operator="equal">
      <formula>"Claims"</formula>
    </cfRule>
  </conditionalFormatting>
  <conditionalFormatting sqref="BC441">
    <cfRule type="cellIs" dxfId="2831" priority="3124" operator="equal">
      <formula>"AM"</formula>
    </cfRule>
    <cfRule type="cellIs" dxfId="2830" priority="3125" operator="equal">
      <formula>"VM"</formula>
    </cfRule>
    <cfRule type="cellIs" dxfId="2829" priority="3126" operator="equal">
      <formula>"Claims"</formula>
    </cfRule>
  </conditionalFormatting>
  <conditionalFormatting sqref="BC440">
    <cfRule type="cellIs" dxfId="2828" priority="3121" operator="equal">
      <formula>"AM"</formula>
    </cfRule>
    <cfRule type="cellIs" dxfId="2827" priority="3122" operator="equal">
      <formula>"VM"</formula>
    </cfRule>
    <cfRule type="cellIs" dxfId="2826" priority="3123" operator="equal">
      <formula>"Claims"</formula>
    </cfRule>
  </conditionalFormatting>
  <conditionalFormatting sqref="BC439">
    <cfRule type="cellIs" dxfId="2825" priority="3118" operator="equal">
      <formula>"AM"</formula>
    </cfRule>
    <cfRule type="cellIs" dxfId="2824" priority="3119" operator="equal">
      <formula>"VM"</formula>
    </cfRule>
    <cfRule type="cellIs" dxfId="2823" priority="3120" operator="equal">
      <formula>"Claims"</formula>
    </cfRule>
  </conditionalFormatting>
  <conditionalFormatting sqref="BC438">
    <cfRule type="cellIs" dxfId="2822" priority="3115" operator="equal">
      <formula>"AM"</formula>
    </cfRule>
    <cfRule type="cellIs" dxfId="2821" priority="3116" operator="equal">
      <formula>"VM"</formula>
    </cfRule>
    <cfRule type="cellIs" dxfId="2820" priority="3117" operator="equal">
      <formula>"Claims"</formula>
    </cfRule>
  </conditionalFormatting>
  <conditionalFormatting sqref="BC436">
    <cfRule type="cellIs" dxfId="2819" priority="3112" operator="equal">
      <formula>"AM"</formula>
    </cfRule>
    <cfRule type="cellIs" dxfId="2818" priority="3113" operator="equal">
      <formula>"VM"</formula>
    </cfRule>
    <cfRule type="cellIs" dxfId="2817" priority="3114" operator="equal">
      <formula>"Claims"</formula>
    </cfRule>
  </conditionalFormatting>
  <conditionalFormatting sqref="BC435">
    <cfRule type="cellIs" dxfId="2816" priority="3109" operator="equal">
      <formula>"AM"</formula>
    </cfRule>
    <cfRule type="cellIs" dxfId="2815" priority="3110" operator="equal">
      <formula>"VM"</formula>
    </cfRule>
    <cfRule type="cellIs" dxfId="2814" priority="3111" operator="equal">
      <formula>"Claims"</formula>
    </cfRule>
  </conditionalFormatting>
  <conditionalFormatting sqref="BC434">
    <cfRule type="cellIs" dxfId="2813" priority="3106" operator="equal">
      <formula>"AM"</formula>
    </cfRule>
    <cfRule type="cellIs" dxfId="2812" priority="3107" operator="equal">
      <formula>"VM"</formula>
    </cfRule>
    <cfRule type="cellIs" dxfId="2811" priority="3108" operator="equal">
      <formula>"Claims"</formula>
    </cfRule>
  </conditionalFormatting>
  <conditionalFormatting sqref="F432">
    <cfRule type="cellIs" dxfId="2810" priority="3100" operator="equal">
      <formula>"AM"</formula>
    </cfRule>
    <cfRule type="cellIs" dxfId="2809" priority="3101" operator="equal">
      <formula>"VM"</formula>
    </cfRule>
    <cfRule type="cellIs" dxfId="2808" priority="3102" operator="equal">
      <formula>"Claims"</formula>
    </cfRule>
  </conditionalFormatting>
  <conditionalFormatting sqref="BC430">
    <cfRule type="cellIs" dxfId="2807" priority="3097" operator="equal">
      <formula>"AM"</formula>
    </cfRule>
    <cfRule type="cellIs" dxfId="2806" priority="3098" operator="equal">
      <formula>"VM"</formula>
    </cfRule>
    <cfRule type="cellIs" dxfId="2805" priority="3099" operator="equal">
      <formula>"Claims"</formula>
    </cfRule>
  </conditionalFormatting>
  <conditionalFormatting sqref="BC431">
    <cfRule type="cellIs" dxfId="2804" priority="3094" operator="equal">
      <formula>"AM"</formula>
    </cfRule>
    <cfRule type="cellIs" dxfId="2803" priority="3095" operator="equal">
      <formula>"VM"</formula>
    </cfRule>
    <cfRule type="cellIs" dxfId="2802" priority="3096" operator="equal">
      <formula>"Claims"</formula>
    </cfRule>
  </conditionalFormatting>
  <conditionalFormatting sqref="BC432">
    <cfRule type="cellIs" dxfId="2801" priority="3091" operator="equal">
      <formula>"AM"</formula>
    </cfRule>
    <cfRule type="cellIs" dxfId="2800" priority="3092" operator="equal">
      <formula>"VM"</formula>
    </cfRule>
    <cfRule type="cellIs" dxfId="2799" priority="3093" operator="equal">
      <formula>"Claims"</formula>
    </cfRule>
  </conditionalFormatting>
  <conditionalFormatting sqref="DI427:FE429 DI426:DJ427">
    <cfRule type="cellIs" dxfId="2798" priority="3088" operator="equal">
      <formula>"AM"</formula>
    </cfRule>
    <cfRule type="cellIs" dxfId="2797" priority="3089" operator="equal">
      <formula>"VM"</formula>
    </cfRule>
    <cfRule type="cellIs" dxfId="2796" priority="3090" operator="equal">
      <formula>"Claims"</formula>
    </cfRule>
  </conditionalFormatting>
  <conditionalFormatting sqref="FI427:FK429 FM427:FU429 FW427:GX429 HA427:HC429">
    <cfRule type="cellIs" dxfId="2795" priority="3085" operator="equal">
      <formula>"AM"</formula>
    </cfRule>
    <cfRule type="cellIs" dxfId="2794" priority="3086" operator="equal">
      <formula>"VM"</formula>
    </cfRule>
    <cfRule type="cellIs" dxfId="2793" priority="3087" operator="equal">
      <formula>"Claims"</formula>
    </cfRule>
  </conditionalFormatting>
  <conditionalFormatting sqref="FF427:FG429">
    <cfRule type="cellIs" dxfId="2792" priority="3082" operator="equal">
      <formula>"AM"</formula>
    </cfRule>
    <cfRule type="cellIs" dxfId="2791" priority="3083" operator="equal">
      <formula>"VM"</formula>
    </cfRule>
    <cfRule type="cellIs" dxfId="2790" priority="3084" operator="equal">
      <formula>"Claims"</formula>
    </cfRule>
  </conditionalFormatting>
  <conditionalFormatting sqref="F428">
    <cfRule type="cellIs" dxfId="2789" priority="3079" operator="equal">
      <formula>"AM"</formula>
    </cfRule>
    <cfRule type="cellIs" dxfId="2788" priority="3080" operator="equal">
      <formula>"VM"</formula>
    </cfRule>
    <cfRule type="cellIs" dxfId="2787" priority="3081" operator="equal">
      <formula>"Claims"</formula>
    </cfRule>
  </conditionalFormatting>
  <conditionalFormatting sqref="BC427:BC428">
    <cfRule type="cellIs" dxfId="2786" priority="3076" operator="equal">
      <formula>"AM"</formula>
    </cfRule>
    <cfRule type="cellIs" dxfId="2785" priority="3077" operator="equal">
      <formula>"VM"</formula>
    </cfRule>
    <cfRule type="cellIs" dxfId="2784" priority="3078" operator="equal">
      <formula>"Claims"</formula>
    </cfRule>
  </conditionalFormatting>
  <conditionalFormatting sqref="DI426:FE426">
    <cfRule type="cellIs" dxfId="2783" priority="3073" operator="equal">
      <formula>"AM"</formula>
    </cfRule>
    <cfRule type="cellIs" dxfId="2782" priority="3074" operator="equal">
      <formula>"VM"</formula>
    </cfRule>
    <cfRule type="cellIs" dxfId="2781" priority="3075" operator="equal">
      <formula>"Claims"</formula>
    </cfRule>
  </conditionalFormatting>
  <conditionalFormatting sqref="FI426:FK426 FM426:FU426 FW426:GX426 HA426:HC426">
    <cfRule type="cellIs" dxfId="2780" priority="3070" operator="equal">
      <formula>"AM"</formula>
    </cfRule>
    <cfRule type="cellIs" dxfId="2779" priority="3071" operator="equal">
      <formula>"VM"</formula>
    </cfRule>
    <cfRule type="cellIs" dxfId="2778" priority="3072" operator="equal">
      <formula>"Claims"</formula>
    </cfRule>
  </conditionalFormatting>
  <conditionalFormatting sqref="FF426:FG426">
    <cfRule type="cellIs" dxfId="2777" priority="3067" operator="equal">
      <formula>"AM"</formula>
    </cfRule>
    <cfRule type="cellIs" dxfId="2776" priority="3068" operator="equal">
      <formula>"VM"</formula>
    </cfRule>
    <cfRule type="cellIs" dxfId="2775" priority="3069" operator="equal">
      <formula>"Claims"</formula>
    </cfRule>
  </conditionalFormatting>
  <conditionalFormatting sqref="F426">
    <cfRule type="cellIs" dxfId="2774" priority="3064" operator="equal">
      <formula>"AM"</formula>
    </cfRule>
    <cfRule type="cellIs" dxfId="2773" priority="3065" operator="equal">
      <formula>"VM"</formula>
    </cfRule>
    <cfRule type="cellIs" dxfId="2772" priority="3066" operator="equal">
      <formula>"Claims"</formula>
    </cfRule>
  </conditionalFormatting>
  <conditionalFormatting sqref="BC426">
    <cfRule type="cellIs" dxfId="2771" priority="3061" operator="equal">
      <formula>"AM"</formula>
    </cfRule>
    <cfRule type="cellIs" dxfId="2770" priority="3062" operator="equal">
      <formula>"VM"</formula>
    </cfRule>
    <cfRule type="cellIs" dxfId="2769" priority="3063" operator="equal">
      <formula>"Claims"</formula>
    </cfRule>
  </conditionalFormatting>
  <conditionalFormatting sqref="BC429">
    <cfRule type="cellIs" dxfId="2768" priority="3058" operator="equal">
      <formula>"AM"</formula>
    </cfRule>
    <cfRule type="cellIs" dxfId="2767" priority="3059" operator="equal">
      <formula>"VM"</formula>
    </cfRule>
    <cfRule type="cellIs" dxfId="2766" priority="3060" operator="equal">
      <formula>"Claims"</formula>
    </cfRule>
  </conditionalFormatting>
  <conditionalFormatting sqref="F429">
    <cfRule type="cellIs" dxfId="2765" priority="3055" operator="equal">
      <formula>"AM"</formula>
    </cfRule>
    <cfRule type="cellIs" dxfId="2764" priority="3056" operator="equal">
      <formula>"VM"</formula>
    </cfRule>
    <cfRule type="cellIs" dxfId="2763" priority="3057" operator="equal">
      <formula>"Claims"</formula>
    </cfRule>
  </conditionalFormatting>
  <conditionalFormatting sqref="F427">
    <cfRule type="cellIs" dxfId="2762" priority="3052" operator="equal">
      <formula>"AM"</formula>
    </cfRule>
    <cfRule type="cellIs" dxfId="2761" priority="3053" operator="equal">
      <formula>"VM"</formula>
    </cfRule>
    <cfRule type="cellIs" dxfId="2760" priority="3054" operator="equal">
      <formula>"Claims"</formula>
    </cfRule>
  </conditionalFormatting>
  <conditionalFormatting sqref="DI425:DJ425">
    <cfRule type="cellIs" dxfId="2759" priority="3049" operator="equal">
      <formula>"AM"</formula>
    </cfRule>
    <cfRule type="cellIs" dxfId="2758" priority="3050" operator="equal">
      <formula>"VM"</formula>
    </cfRule>
    <cfRule type="cellIs" dxfId="2757" priority="3051" operator="equal">
      <formula>"Claims"</formula>
    </cfRule>
  </conditionalFormatting>
  <conditionalFormatting sqref="DI425:FE425">
    <cfRule type="cellIs" dxfId="2756" priority="3046" operator="equal">
      <formula>"AM"</formula>
    </cfRule>
    <cfRule type="cellIs" dxfId="2755" priority="3047" operator="equal">
      <formula>"VM"</formula>
    </cfRule>
    <cfRule type="cellIs" dxfId="2754" priority="3048" operator="equal">
      <formula>"Claims"</formula>
    </cfRule>
  </conditionalFormatting>
  <conditionalFormatting sqref="FI425:FK425 FM425:FU425 FW425:GX425 HA425:HC425">
    <cfRule type="cellIs" dxfId="2753" priority="3043" operator="equal">
      <formula>"AM"</formula>
    </cfRule>
    <cfRule type="cellIs" dxfId="2752" priority="3044" operator="equal">
      <formula>"VM"</formula>
    </cfRule>
    <cfRule type="cellIs" dxfId="2751" priority="3045" operator="equal">
      <formula>"Claims"</formula>
    </cfRule>
  </conditionalFormatting>
  <conditionalFormatting sqref="FF425:FG425">
    <cfRule type="cellIs" dxfId="2750" priority="3040" operator="equal">
      <formula>"AM"</formula>
    </cfRule>
    <cfRule type="cellIs" dxfId="2749" priority="3041" operator="equal">
      <formula>"VM"</formula>
    </cfRule>
    <cfRule type="cellIs" dxfId="2748" priority="3042" operator="equal">
      <formula>"Claims"</formula>
    </cfRule>
  </conditionalFormatting>
  <conditionalFormatting sqref="BC425">
    <cfRule type="cellIs" dxfId="2747" priority="3034" operator="equal">
      <formula>"AM"</formula>
    </cfRule>
    <cfRule type="cellIs" dxfId="2746" priority="3035" operator="equal">
      <formula>"VM"</formula>
    </cfRule>
    <cfRule type="cellIs" dxfId="2745" priority="3036" operator="equal">
      <formula>"Claims"</formula>
    </cfRule>
  </conditionalFormatting>
  <conditionalFormatting sqref="F425">
    <cfRule type="cellIs" dxfId="2744" priority="3031" operator="equal">
      <formula>"AM"</formula>
    </cfRule>
    <cfRule type="cellIs" dxfId="2743" priority="3032" operator="equal">
      <formula>"VM"</formula>
    </cfRule>
    <cfRule type="cellIs" dxfId="2742" priority="3033" operator="equal">
      <formula>"Claims"</formula>
    </cfRule>
  </conditionalFormatting>
  <conditionalFormatting sqref="DI419:DJ424">
    <cfRule type="cellIs" dxfId="2741" priority="3028" operator="equal">
      <formula>"AM"</formula>
    </cfRule>
    <cfRule type="cellIs" dxfId="2740" priority="3029" operator="equal">
      <formula>"VM"</formula>
    </cfRule>
    <cfRule type="cellIs" dxfId="2739" priority="3030" operator="equal">
      <formula>"Claims"</formula>
    </cfRule>
  </conditionalFormatting>
  <conditionalFormatting sqref="DI419:FE424">
    <cfRule type="cellIs" dxfId="2738" priority="3025" operator="equal">
      <formula>"AM"</formula>
    </cfRule>
    <cfRule type="cellIs" dxfId="2737" priority="3026" operator="equal">
      <formula>"VM"</formula>
    </cfRule>
    <cfRule type="cellIs" dxfId="2736" priority="3027" operator="equal">
      <formula>"Claims"</formula>
    </cfRule>
  </conditionalFormatting>
  <conditionalFormatting sqref="FI419:FK424 FM419:FU424 FW419:GX424 HA419:HC424">
    <cfRule type="cellIs" dxfId="2735" priority="3022" operator="equal">
      <formula>"AM"</formula>
    </cfRule>
    <cfRule type="cellIs" dxfId="2734" priority="3023" operator="equal">
      <formula>"VM"</formula>
    </cfRule>
    <cfRule type="cellIs" dxfId="2733" priority="3024" operator="equal">
      <formula>"Claims"</formula>
    </cfRule>
  </conditionalFormatting>
  <conditionalFormatting sqref="FF419:FG424">
    <cfRule type="cellIs" dxfId="2732" priority="3019" operator="equal">
      <formula>"AM"</formula>
    </cfRule>
    <cfRule type="cellIs" dxfId="2731" priority="3020" operator="equal">
      <formula>"VM"</formula>
    </cfRule>
    <cfRule type="cellIs" dxfId="2730" priority="3021" operator="equal">
      <formula>"Claims"</formula>
    </cfRule>
  </conditionalFormatting>
  <conditionalFormatting sqref="BC419:BC420">
    <cfRule type="cellIs" dxfId="2729" priority="3016" operator="equal">
      <formula>"AM"</formula>
    </cfRule>
    <cfRule type="cellIs" dxfId="2728" priority="3017" operator="equal">
      <formula>"VM"</formula>
    </cfRule>
    <cfRule type="cellIs" dxfId="2727" priority="3018" operator="equal">
      <formula>"Claims"</formula>
    </cfRule>
  </conditionalFormatting>
  <conditionalFormatting sqref="F419:F422 F424">
    <cfRule type="cellIs" dxfId="2726" priority="3013" operator="equal">
      <formula>"AM"</formula>
    </cfRule>
    <cfRule type="cellIs" dxfId="2725" priority="3014" operator="equal">
      <formula>"VM"</formula>
    </cfRule>
    <cfRule type="cellIs" dxfId="2724" priority="3015" operator="equal">
      <formula>"Claims"</formula>
    </cfRule>
  </conditionalFormatting>
  <conditionalFormatting sqref="F423">
    <cfRule type="cellIs" dxfId="2723" priority="3010" operator="equal">
      <formula>"AM"</formula>
    </cfRule>
    <cfRule type="cellIs" dxfId="2722" priority="3011" operator="equal">
      <formula>"VM"</formula>
    </cfRule>
    <cfRule type="cellIs" dxfId="2721" priority="3012" operator="equal">
      <formula>"Claims"</formula>
    </cfRule>
  </conditionalFormatting>
  <conditionalFormatting sqref="BC421:BC422 BC424">
    <cfRule type="cellIs" dxfId="2720" priority="3007" operator="equal">
      <formula>"AM"</formula>
    </cfRule>
    <cfRule type="cellIs" dxfId="2719" priority="3008" operator="equal">
      <formula>"VM"</formula>
    </cfRule>
    <cfRule type="cellIs" dxfId="2718" priority="3009" operator="equal">
      <formula>"Claims"</formula>
    </cfRule>
  </conditionalFormatting>
  <conditionalFormatting sqref="BC423">
    <cfRule type="cellIs" dxfId="2717" priority="3004" operator="equal">
      <formula>"AM"</formula>
    </cfRule>
    <cfRule type="cellIs" dxfId="2716" priority="3005" operator="equal">
      <formula>"VM"</formula>
    </cfRule>
    <cfRule type="cellIs" dxfId="2715" priority="3006" operator="equal">
      <formula>"Claims"</formula>
    </cfRule>
  </conditionalFormatting>
  <conditionalFormatting sqref="DI414:DJ418">
    <cfRule type="cellIs" dxfId="2714" priority="3001" operator="equal">
      <formula>"AM"</formula>
    </cfRule>
    <cfRule type="cellIs" dxfId="2713" priority="3002" operator="equal">
      <formula>"VM"</formula>
    </cfRule>
    <cfRule type="cellIs" dxfId="2712" priority="3003" operator="equal">
      <formula>"Claims"</formula>
    </cfRule>
  </conditionalFormatting>
  <conditionalFormatting sqref="DI414:FE418">
    <cfRule type="cellIs" dxfId="2711" priority="2998" operator="equal">
      <formula>"AM"</formula>
    </cfRule>
    <cfRule type="cellIs" dxfId="2710" priority="2999" operator="equal">
      <formula>"VM"</formula>
    </cfRule>
    <cfRule type="cellIs" dxfId="2709" priority="3000" operator="equal">
      <formula>"Claims"</formula>
    </cfRule>
  </conditionalFormatting>
  <conditionalFormatting sqref="FI414:FK418 FM414:FU418 FW414:GX418 HA414:HC418">
    <cfRule type="cellIs" dxfId="2708" priority="2995" operator="equal">
      <formula>"AM"</formula>
    </cfRule>
    <cfRule type="cellIs" dxfId="2707" priority="2996" operator="equal">
      <formula>"VM"</formula>
    </cfRule>
    <cfRule type="cellIs" dxfId="2706" priority="2997" operator="equal">
      <formula>"Claims"</formula>
    </cfRule>
  </conditionalFormatting>
  <conditionalFormatting sqref="FF414:FG418">
    <cfRule type="cellIs" dxfId="2705" priority="2992" operator="equal">
      <formula>"AM"</formula>
    </cfRule>
    <cfRule type="cellIs" dxfId="2704" priority="2993" operator="equal">
      <formula>"VM"</formula>
    </cfRule>
    <cfRule type="cellIs" dxfId="2703" priority="2994" operator="equal">
      <formula>"Claims"</formula>
    </cfRule>
  </conditionalFormatting>
  <conditionalFormatting sqref="BC414 BC417">
    <cfRule type="cellIs" dxfId="2702" priority="2989" operator="equal">
      <formula>"AM"</formula>
    </cfRule>
    <cfRule type="cellIs" dxfId="2701" priority="2990" operator="equal">
      <formula>"VM"</formula>
    </cfRule>
    <cfRule type="cellIs" dxfId="2700" priority="2991" operator="equal">
      <formula>"Claims"</formula>
    </cfRule>
  </conditionalFormatting>
  <conditionalFormatting sqref="F414:F417">
    <cfRule type="cellIs" dxfId="2699" priority="2986" operator="equal">
      <formula>"AM"</formula>
    </cfRule>
    <cfRule type="cellIs" dxfId="2698" priority="2987" operator="equal">
      <formula>"VM"</formula>
    </cfRule>
    <cfRule type="cellIs" dxfId="2697" priority="2988" operator="equal">
      <formula>"Claims"</formula>
    </cfRule>
  </conditionalFormatting>
  <conditionalFormatting sqref="F418">
    <cfRule type="cellIs" dxfId="2696" priority="2983" operator="equal">
      <formula>"AM"</formula>
    </cfRule>
    <cfRule type="cellIs" dxfId="2695" priority="2984" operator="equal">
      <formula>"VM"</formula>
    </cfRule>
    <cfRule type="cellIs" dxfId="2694" priority="2985" operator="equal">
      <formula>"Claims"</formula>
    </cfRule>
  </conditionalFormatting>
  <conditionalFormatting sqref="BC418">
    <cfRule type="cellIs" dxfId="2693" priority="2980" operator="equal">
      <formula>"AM"</formula>
    </cfRule>
    <cfRule type="cellIs" dxfId="2692" priority="2981" operator="equal">
      <formula>"VM"</formula>
    </cfRule>
    <cfRule type="cellIs" dxfId="2691" priority="2982" operator="equal">
      <formula>"Claims"</formula>
    </cfRule>
  </conditionalFormatting>
  <conditionalFormatting sqref="BC416">
    <cfRule type="cellIs" dxfId="2690" priority="2977" operator="equal">
      <formula>"AM"</formula>
    </cfRule>
    <cfRule type="cellIs" dxfId="2689" priority="2978" operator="equal">
      <formula>"VM"</formula>
    </cfRule>
    <cfRule type="cellIs" dxfId="2688" priority="2979" operator="equal">
      <formula>"Claims"</formula>
    </cfRule>
  </conditionalFormatting>
  <conditionalFormatting sqref="BC415">
    <cfRule type="cellIs" dxfId="2687" priority="2974" operator="equal">
      <formula>"AM"</formula>
    </cfRule>
    <cfRule type="cellIs" dxfId="2686" priority="2975" operator="equal">
      <formula>"VM"</formula>
    </cfRule>
    <cfRule type="cellIs" dxfId="2685" priority="2976" operator="equal">
      <formula>"Claims"</formula>
    </cfRule>
  </conditionalFormatting>
  <conditionalFormatting sqref="DI413">
    <cfRule type="cellIs" dxfId="2684" priority="2971" operator="equal">
      <formula>"AM"</formula>
    </cfRule>
    <cfRule type="cellIs" dxfId="2683" priority="2972" operator="equal">
      <formula>"VM"</formula>
    </cfRule>
    <cfRule type="cellIs" dxfId="2682" priority="2973" operator="equal">
      <formula>"Claims"</formula>
    </cfRule>
  </conditionalFormatting>
  <conditionalFormatting sqref="DI413 DO413:FE413">
    <cfRule type="cellIs" dxfId="2681" priority="2968" operator="equal">
      <formula>"AM"</formula>
    </cfRule>
    <cfRule type="cellIs" dxfId="2680" priority="2969" operator="equal">
      <formula>"VM"</formula>
    </cfRule>
    <cfRule type="cellIs" dxfId="2679" priority="2970" operator="equal">
      <formula>"Claims"</formula>
    </cfRule>
  </conditionalFormatting>
  <conditionalFormatting sqref="FI413:FK413 FM413:FU413 FW413:GX413 HA413:HC413">
    <cfRule type="cellIs" dxfId="2678" priority="2965" operator="equal">
      <formula>"AM"</formula>
    </cfRule>
    <cfRule type="cellIs" dxfId="2677" priority="2966" operator="equal">
      <formula>"VM"</formula>
    </cfRule>
    <cfRule type="cellIs" dxfId="2676" priority="2967" operator="equal">
      <formula>"Claims"</formula>
    </cfRule>
  </conditionalFormatting>
  <conditionalFormatting sqref="FF413:FG413">
    <cfRule type="cellIs" dxfId="2675" priority="2962" operator="equal">
      <formula>"AM"</formula>
    </cfRule>
    <cfRule type="cellIs" dxfId="2674" priority="2963" operator="equal">
      <formula>"VM"</formula>
    </cfRule>
    <cfRule type="cellIs" dxfId="2673" priority="2964" operator="equal">
      <formula>"Claims"</formula>
    </cfRule>
  </conditionalFormatting>
  <conditionalFormatting sqref="BC413">
    <cfRule type="cellIs" dxfId="2672" priority="2959" operator="equal">
      <formula>"AM"</formula>
    </cfRule>
    <cfRule type="cellIs" dxfId="2671" priority="2960" operator="equal">
      <formula>"VM"</formula>
    </cfRule>
    <cfRule type="cellIs" dxfId="2670" priority="2961" operator="equal">
      <formula>"Claims"</formula>
    </cfRule>
  </conditionalFormatting>
  <conditionalFormatting sqref="DI412">
    <cfRule type="cellIs" dxfId="2669" priority="2953" operator="equal">
      <formula>"AM"</formula>
    </cfRule>
    <cfRule type="cellIs" dxfId="2668" priority="2954" operator="equal">
      <formula>"VM"</formula>
    </cfRule>
    <cfRule type="cellIs" dxfId="2667" priority="2955" operator="equal">
      <formula>"Claims"</formula>
    </cfRule>
  </conditionalFormatting>
  <conditionalFormatting sqref="DI412 DO412:FE412">
    <cfRule type="cellIs" dxfId="2666" priority="2950" operator="equal">
      <formula>"AM"</formula>
    </cfRule>
    <cfRule type="cellIs" dxfId="2665" priority="2951" operator="equal">
      <formula>"VM"</formula>
    </cfRule>
    <cfRule type="cellIs" dxfId="2664" priority="2952" operator="equal">
      <formula>"Claims"</formula>
    </cfRule>
  </conditionalFormatting>
  <conditionalFormatting sqref="FI412:FK412 FM412:FU412 FW412:GX412 HA412:HC412">
    <cfRule type="cellIs" dxfId="2663" priority="2947" operator="equal">
      <formula>"AM"</formula>
    </cfRule>
    <cfRule type="cellIs" dxfId="2662" priority="2948" operator="equal">
      <formula>"VM"</formula>
    </cfRule>
    <cfRule type="cellIs" dxfId="2661" priority="2949" operator="equal">
      <formula>"Claims"</formula>
    </cfRule>
  </conditionalFormatting>
  <conditionalFormatting sqref="FF412:FG412">
    <cfRule type="cellIs" dxfId="2660" priority="2944" operator="equal">
      <formula>"AM"</formula>
    </cfRule>
    <cfRule type="cellIs" dxfId="2659" priority="2945" operator="equal">
      <formula>"VM"</formula>
    </cfRule>
    <cfRule type="cellIs" dxfId="2658" priority="2946" operator="equal">
      <formula>"Claims"</formula>
    </cfRule>
  </conditionalFormatting>
  <conditionalFormatting sqref="BC412">
    <cfRule type="cellIs" dxfId="2657" priority="2938" operator="equal">
      <formula>"AM"</formula>
    </cfRule>
    <cfRule type="cellIs" dxfId="2656" priority="2939" operator="equal">
      <formula>"VM"</formula>
    </cfRule>
    <cfRule type="cellIs" dxfId="2655" priority="2940" operator="equal">
      <formula>"Claims"</formula>
    </cfRule>
  </conditionalFormatting>
  <conditionalFormatting sqref="DI393:DI411">
    <cfRule type="cellIs" dxfId="2654" priority="2935" operator="equal">
      <formula>"AM"</formula>
    </cfRule>
    <cfRule type="cellIs" dxfId="2653" priority="2936" operator="equal">
      <formula>"VM"</formula>
    </cfRule>
    <cfRule type="cellIs" dxfId="2652" priority="2937" operator="equal">
      <formula>"Claims"</formula>
    </cfRule>
  </conditionalFormatting>
  <conditionalFormatting sqref="DI393:DI411 DO393:FE411">
    <cfRule type="cellIs" dxfId="2651" priority="2932" operator="equal">
      <formula>"AM"</formula>
    </cfRule>
    <cfRule type="cellIs" dxfId="2650" priority="2933" operator="equal">
      <formula>"VM"</formula>
    </cfRule>
    <cfRule type="cellIs" dxfId="2649" priority="2934" operator="equal">
      <formula>"Claims"</formula>
    </cfRule>
  </conditionalFormatting>
  <conditionalFormatting sqref="FI393:FK411 FM393:FU411 FW393:GX411 HA393:HC411">
    <cfRule type="cellIs" dxfId="2648" priority="2929" operator="equal">
      <formula>"AM"</formula>
    </cfRule>
    <cfRule type="cellIs" dxfId="2647" priority="2930" operator="equal">
      <formula>"VM"</formula>
    </cfRule>
    <cfRule type="cellIs" dxfId="2646" priority="2931" operator="equal">
      <formula>"Claims"</formula>
    </cfRule>
  </conditionalFormatting>
  <conditionalFormatting sqref="FF393:FG411">
    <cfRule type="cellIs" dxfId="2645" priority="2926" operator="equal">
      <formula>"AM"</formula>
    </cfRule>
    <cfRule type="cellIs" dxfId="2644" priority="2927" operator="equal">
      <formula>"VM"</formula>
    </cfRule>
    <cfRule type="cellIs" dxfId="2643" priority="2928" operator="equal">
      <formula>"Claims"</formula>
    </cfRule>
  </conditionalFormatting>
  <conditionalFormatting sqref="BC409:BC410 BC400:BC401 BC393 BC397:BC398">
    <cfRule type="cellIs" dxfId="2642" priority="2923" operator="equal">
      <formula>"AM"</formula>
    </cfRule>
    <cfRule type="cellIs" dxfId="2641" priority="2924" operator="equal">
      <formula>"VM"</formula>
    </cfRule>
    <cfRule type="cellIs" dxfId="2640" priority="2925" operator="equal">
      <formula>"Claims"</formula>
    </cfRule>
  </conditionalFormatting>
  <conditionalFormatting sqref="DI391:DI392">
    <cfRule type="cellIs" dxfId="2639" priority="2920" operator="equal">
      <formula>"AM"</formula>
    </cfRule>
    <cfRule type="cellIs" dxfId="2638" priority="2921" operator="equal">
      <formula>"VM"</formula>
    </cfRule>
    <cfRule type="cellIs" dxfId="2637" priority="2922" operator="equal">
      <formula>"Claims"</formula>
    </cfRule>
  </conditionalFormatting>
  <conditionalFormatting sqref="DI391:DI392 DO391:FE392">
    <cfRule type="cellIs" dxfId="2636" priority="2917" operator="equal">
      <formula>"AM"</formula>
    </cfRule>
    <cfRule type="cellIs" dxfId="2635" priority="2918" operator="equal">
      <formula>"VM"</formula>
    </cfRule>
    <cfRule type="cellIs" dxfId="2634" priority="2919" operator="equal">
      <formula>"Claims"</formula>
    </cfRule>
  </conditionalFormatting>
  <conditionalFormatting sqref="FI391:FK392 FM391:FU392 FW391:GX392 HA391:HC392">
    <cfRule type="cellIs" dxfId="2633" priority="2914" operator="equal">
      <formula>"AM"</formula>
    </cfRule>
    <cfRule type="cellIs" dxfId="2632" priority="2915" operator="equal">
      <formula>"VM"</formula>
    </cfRule>
    <cfRule type="cellIs" dxfId="2631" priority="2916" operator="equal">
      <formula>"Claims"</formula>
    </cfRule>
  </conditionalFormatting>
  <conditionalFormatting sqref="FF391:FG392">
    <cfRule type="cellIs" dxfId="2630" priority="2911" operator="equal">
      <formula>"AM"</formula>
    </cfRule>
    <cfRule type="cellIs" dxfId="2629" priority="2912" operator="equal">
      <formula>"VM"</formula>
    </cfRule>
    <cfRule type="cellIs" dxfId="2628" priority="2913" operator="equal">
      <formula>"Claims"</formula>
    </cfRule>
  </conditionalFormatting>
  <conditionalFormatting sqref="DI388:DI390">
    <cfRule type="cellIs" dxfId="2627" priority="2905" operator="equal">
      <formula>"AM"</formula>
    </cfRule>
    <cfRule type="cellIs" dxfId="2626" priority="2906" operator="equal">
      <formula>"VM"</formula>
    </cfRule>
    <cfRule type="cellIs" dxfId="2625" priority="2907" operator="equal">
      <formula>"Claims"</formula>
    </cfRule>
  </conditionalFormatting>
  <conditionalFormatting sqref="DI388:DI390 DO388:FE390">
    <cfRule type="cellIs" dxfId="2624" priority="2902" operator="equal">
      <formula>"AM"</formula>
    </cfRule>
    <cfRule type="cellIs" dxfId="2623" priority="2903" operator="equal">
      <formula>"VM"</formula>
    </cfRule>
    <cfRule type="cellIs" dxfId="2622" priority="2904" operator="equal">
      <formula>"Claims"</formula>
    </cfRule>
  </conditionalFormatting>
  <conditionalFormatting sqref="FI388:FK390 FM388:FU390 FW388:GX390 HA388:HC390">
    <cfRule type="cellIs" dxfId="2621" priority="2899" operator="equal">
      <formula>"AM"</formula>
    </cfRule>
    <cfRule type="cellIs" dxfId="2620" priority="2900" operator="equal">
      <formula>"VM"</formula>
    </cfRule>
    <cfRule type="cellIs" dxfId="2619" priority="2901" operator="equal">
      <formula>"Claims"</formula>
    </cfRule>
  </conditionalFormatting>
  <conditionalFormatting sqref="FF388:FG390">
    <cfRule type="cellIs" dxfId="2618" priority="2896" operator="equal">
      <formula>"AM"</formula>
    </cfRule>
    <cfRule type="cellIs" dxfId="2617" priority="2897" operator="equal">
      <formula>"VM"</formula>
    </cfRule>
    <cfRule type="cellIs" dxfId="2616" priority="2898" operator="equal">
      <formula>"Claims"</formula>
    </cfRule>
  </conditionalFormatting>
  <conditionalFormatting sqref="BC388">
    <cfRule type="cellIs" dxfId="2615" priority="2893" operator="equal">
      <formula>"AM"</formula>
    </cfRule>
    <cfRule type="cellIs" dxfId="2614" priority="2894" operator="equal">
      <formula>"VM"</formula>
    </cfRule>
    <cfRule type="cellIs" dxfId="2613" priority="2895" operator="equal">
      <formula>"Claims"</formula>
    </cfRule>
  </conditionalFormatting>
  <conditionalFormatting sqref="DI373:DI387">
    <cfRule type="cellIs" dxfId="2612" priority="2890" operator="equal">
      <formula>"AM"</formula>
    </cfRule>
    <cfRule type="cellIs" dxfId="2611" priority="2891" operator="equal">
      <formula>"VM"</formula>
    </cfRule>
    <cfRule type="cellIs" dxfId="2610" priority="2892" operator="equal">
      <formula>"Claims"</formula>
    </cfRule>
  </conditionalFormatting>
  <conditionalFormatting sqref="DI373:DI387 DO373:FE387">
    <cfRule type="cellIs" dxfId="2609" priority="2887" operator="equal">
      <formula>"AM"</formula>
    </cfRule>
    <cfRule type="cellIs" dxfId="2608" priority="2888" operator="equal">
      <formula>"VM"</formula>
    </cfRule>
    <cfRule type="cellIs" dxfId="2607" priority="2889" operator="equal">
      <formula>"Claims"</formula>
    </cfRule>
  </conditionalFormatting>
  <conditionalFormatting sqref="FI373:FK387 FM373:FU387 FW373:GX387 HA373:HC387">
    <cfRule type="cellIs" dxfId="2606" priority="2884" operator="equal">
      <formula>"AM"</formula>
    </cfRule>
    <cfRule type="cellIs" dxfId="2605" priority="2885" operator="equal">
      <formula>"VM"</formula>
    </cfRule>
    <cfRule type="cellIs" dxfId="2604" priority="2886" operator="equal">
      <formula>"Claims"</formula>
    </cfRule>
  </conditionalFormatting>
  <conditionalFormatting sqref="FF373:FG387">
    <cfRule type="cellIs" dxfId="2603" priority="2881" operator="equal">
      <formula>"AM"</formula>
    </cfRule>
    <cfRule type="cellIs" dxfId="2602" priority="2882" operator="equal">
      <formula>"VM"</formula>
    </cfRule>
    <cfRule type="cellIs" dxfId="2601" priority="2883" operator="equal">
      <formula>"Claims"</formula>
    </cfRule>
  </conditionalFormatting>
  <conditionalFormatting sqref="BC374 BC387 BC383 BC381">
    <cfRule type="cellIs" dxfId="2600" priority="2878" operator="equal">
      <formula>"AM"</formula>
    </cfRule>
    <cfRule type="cellIs" dxfId="2599" priority="2879" operator="equal">
      <formula>"VM"</formula>
    </cfRule>
    <cfRule type="cellIs" dxfId="2598" priority="2880" operator="equal">
      <formula>"Claims"</formula>
    </cfRule>
  </conditionalFormatting>
  <conditionalFormatting sqref="DI358:DI372">
    <cfRule type="cellIs" dxfId="2597" priority="2875" operator="equal">
      <formula>"AM"</formula>
    </cfRule>
    <cfRule type="cellIs" dxfId="2596" priority="2876" operator="equal">
      <formula>"VM"</formula>
    </cfRule>
    <cfRule type="cellIs" dxfId="2595" priority="2877" operator="equal">
      <formula>"Claims"</formula>
    </cfRule>
  </conditionalFormatting>
  <conditionalFormatting sqref="DI358:DI372 DO358:FE372">
    <cfRule type="cellIs" dxfId="2594" priority="2872" operator="equal">
      <formula>"AM"</formula>
    </cfRule>
    <cfRule type="cellIs" dxfId="2593" priority="2873" operator="equal">
      <formula>"VM"</formula>
    </cfRule>
    <cfRule type="cellIs" dxfId="2592" priority="2874" operator="equal">
      <formula>"Claims"</formula>
    </cfRule>
  </conditionalFormatting>
  <conditionalFormatting sqref="FI358:FK372 FM358:FU372 FW358:GX372 HA358:HC372">
    <cfRule type="cellIs" dxfId="2591" priority="2869" operator="equal">
      <formula>"AM"</formula>
    </cfRule>
    <cfRule type="cellIs" dxfId="2590" priority="2870" operator="equal">
      <formula>"VM"</formula>
    </cfRule>
    <cfRule type="cellIs" dxfId="2589" priority="2871" operator="equal">
      <formula>"Claims"</formula>
    </cfRule>
  </conditionalFormatting>
  <conditionalFormatting sqref="FF358:FG372">
    <cfRule type="cellIs" dxfId="2588" priority="2866" operator="equal">
      <formula>"AM"</formula>
    </cfRule>
    <cfRule type="cellIs" dxfId="2587" priority="2867" operator="equal">
      <formula>"VM"</formula>
    </cfRule>
    <cfRule type="cellIs" dxfId="2586" priority="2868" operator="equal">
      <formula>"Claims"</formula>
    </cfRule>
  </conditionalFormatting>
  <conditionalFormatting sqref="DI357">
    <cfRule type="cellIs" dxfId="2585" priority="2863" operator="equal">
      <formula>"AM"</formula>
    </cfRule>
    <cfRule type="cellIs" dxfId="2584" priority="2864" operator="equal">
      <formula>"VM"</formula>
    </cfRule>
    <cfRule type="cellIs" dxfId="2583" priority="2865" operator="equal">
      <formula>"Claims"</formula>
    </cfRule>
  </conditionalFormatting>
  <conditionalFormatting sqref="DI357 DO357:FE357">
    <cfRule type="cellIs" dxfId="2582" priority="2860" operator="equal">
      <formula>"AM"</formula>
    </cfRule>
    <cfRule type="cellIs" dxfId="2581" priority="2861" operator="equal">
      <formula>"VM"</formula>
    </cfRule>
    <cfRule type="cellIs" dxfId="2580" priority="2862" operator="equal">
      <formula>"Claims"</formula>
    </cfRule>
  </conditionalFormatting>
  <conditionalFormatting sqref="FI357:FK357 FM357:FU357 FW357:GX357 HA357:HC357">
    <cfRule type="cellIs" dxfId="2579" priority="2857" operator="equal">
      <formula>"AM"</formula>
    </cfRule>
    <cfRule type="cellIs" dxfId="2578" priority="2858" operator="equal">
      <formula>"VM"</formula>
    </cfRule>
    <cfRule type="cellIs" dxfId="2577" priority="2859" operator="equal">
      <formula>"Claims"</formula>
    </cfRule>
  </conditionalFormatting>
  <conditionalFormatting sqref="FF357:FG357">
    <cfRule type="cellIs" dxfId="2576" priority="2854" operator="equal">
      <formula>"AM"</formula>
    </cfRule>
    <cfRule type="cellIs" dxfId="2575" priority="2855" operator="equal">
      <formula>"VM"</formula>
    </cfRule>
    <cfRule type="cellIs" dxfId="2574" priority="2856" operator="equal">
      <formula>"Claims"</formula>
    </cfRule>
  </conditionalFormatting>
  <conditionalFormatting sqref="DI356">
    <cfRule type="cellIs" dxfId="2573" priority="2851" operator="equal">
      <formula>"AM"</formula>
    </cfRule>
    <cfRule type="cellIs" dxfId="2572" priority="2852" operator="equal">
      <formula>"VM"</formula>
    </cfRule>
    <cfRule type="cellIs" dxfId="2571" priority="2853" operator="equal">
      <formula>"Claims"</formula>
    </cfRule>
  </conditionalFormatting>
  <conditionalFormatting sqref="DI356 DO356:FE356">
    <cfRule type="cellIs" dxfId="2570" priority="2848" operator="equal">
      <formula>"AM"</formula>
    </cfRule>
    <cfRule type="cellIs" dxfId="2569" priority="2849" operator="equal">
      <formula>"VM"</formula>
    </cfRule>
    <cfRule type="cellIs" dxfId="2568" priority="2850" operator="equal">
      <formula>"Claims"</formula>
    </cfRule>
  </conditionalFormatting>
  <conditionalFormatting sqref="FI356:FK356 FM356:FU356 FW356:GX356 HA356:HC356">
    <cfRule type="cellIs" dxfId="2567" priority="2845" operator="equal">
      <formula>"AM"</formula>
    </cfRule>
    <cfRule type="cellIs" dxfId="2566" priority="2846" operator="equal">
      <formula>"VM"</formula>
    </cfRule>
    <cfRule type="cellIs" dxfId="2565" priority="2847" operator="equal">
      <formula>"Claims"</formula>
    </cfRule>
  </conditionalFormatting>
  <conditionalFormatting sqref="FF356:FG356">
    <cfRule type="cellIs" dxfId="2564" priority="2842" operator="equal">
      <formula>"AM"</formula>
    </cfRule>
    <cfRule type="cellIs" dxfId="2563" priority="2843" operator="equal">
      <formula>"VM"</formula>
    </cfRule>
    <cfRule type="cellIs" dxfId="2562" priority="2844" operator="equal">
      <formula>"Claims"</formula>
    </cfRule>
  </conditionalFormatting>
  <conditionalFormatting sqref="DI352:DI355">
    <cfRule type="cellIs" dxfId="2561" priority="2839" operator="equal">
      <formula>"AM"</formula>
    </cfRule>
    <cfRule type="cellIs" dxfId="2560" priority="2840" operator="equal">
      <formula>"VM"</formula>
    </cfRule>
    <cfRule type="cellIs" dxfId="2559" priority="2841" operator="equal">
      <formula>"Claims"</formula>
    </cfRule>
  </conditionalFormatting>
  <conditionalFormatting sqref="DI352:DI355 DO352:FE355">
    <cfRule type="cellIs" dxfId="2558" priority="2836" operator="equal">
      <formula>"AM"</formula>
    </cfRule>
    <cfRule type="cellIs" dxfId="2557" priority="2837" operator="equal">
      <formula>"VM"</formula>
    </cfRule>
    <cfRule type="cellIs" dxfId="2556" priority="2838" operator="equal">
      <formula>"Claims"</formula>
    </cfRule>
  </conditionalFormatting>
  <conditionalFormatting sqref="FI352:FK355 FM352:FU355 FW352:GX355 HA352:HC355">
    <cfRule type="cellIs" dxfId="2555" priority="2833" operator="equal">
      <formula>"AM"</formula>
    </cfRule>
    <cfRule type="cellIs" dxfId="2554" priority="2834" operator="equal">
      <formula>"VM"</formula>
    </cfRule>
    <cfRule type="cellIs" dxfId="2553" priority="2835" operator="equal">
      <formula>"Claims"</formula>
    </cfRule>
  </conditionalFormatting>
  <conditionalFormatting sqref="FF352:FG355">
    <cfRule type="cellIs" dxfId="2552" priority="2830" operator="equal">
      <formula>"AM"</formula>
    </cfRule>
    <cfRule type="cellIs" dxfId="2551" priority="2831" operator="equal">
      <formula>"VM"</formula>
    </cfRule>
    <cfRule type="cellIs" dxfId="2550" priority="2832" operator="equal">
      <formula>"Claims"</formula>
    </cfRule>
  </conditionalFormatting>
  <conditionalFormatting sqref="F354">
    <cfRule type="cellIs" dxfId="2549" priority="2827" operator="equal">
      <formula>"AM"</formula>
    </cfRule>
    <cfRule type="cellIs" dxfId="2548" priority="2828" operator="equal">
      <formula>"VM"</formula>
    </cfRule>
    <cfRule type="cellIs" dxfId="2547" priority="2829" operator="equal">
      <formula>"Claims"</formula>
    </cfRule>
  </conditionalFormatting>
  <conditionalFormatting sqref="DI341:DI351">
    <cfRule type="cellIs" dxfId="2546" priority="2824" operator="equal">
      <formula>"AM"</formula>
    </cfRule>
    <cfRule type="cellIs" dxfId="2545" priority="2825" operator="equal">
      <formula>"VM"</formula>
    </cfRule>
    <cfRule type="cellIs" dxfId="2544" priority="2826" operator="equal">
      <formula>"Claims"</formula>
    </cfRule>
  </conditionalFormatting>
  <conditionalFormatting sqref="DI341:DI351 DO341:FE351">
    <cfRule type="cellIs" dxfId="2543" priority="2821" operator="equal">
      <formula>"AM"</formula>
    </cfRule>
    <cfRule type="cellIs" dxfId="2542" priority="2822" operator="equal">
      <formula>"VM"</formula>
    </cfRule>
    <cfRule type="cellIs" dxfId="2541" priority="2823" operator="equal">
      <formula>"Claims"</formula>
    </cfRule>
  </conditionalFormatting>
  <conditionalFormatting sqref="FI341:FK351 FM341:FU351 FW341:GX351 HA341:HC351">
    <cfRule type="cellIs" dxfId="2540" priority="2818" operator="equal">
      <formula>"AM"</formula>
    </cfRule>
    <cfRule type="cellIs" dxfId="2539" priority="2819" operator="equal">
      <formula>"VM"</formula>
    </cfRule>
    <cfRule type="cellIs" dxfId="2538" priority="2820" operator="equal">
      <formula>"Claims"</formula>
    </cfRule>
  </conditionalFormatting>
  <conditionalFormatting sqref="FF341:FG351">
    <cfRule type="cellIs" dxfId="2537" priority="2815" operator="equal">
      <formula>"AM"</formula>
    </cfRule>
    <cfRule type="cellIs" dxfId="2536" priority="2816" operator="equal">
      <formula>"VM"</formula>
    </cfRule>
    <cfRule type="cellIs" dxfId="2535" priority="2817" operator="equal">
      <formula>"Claims"</formula>
    </cfRule>
  </conditionalFormatting>
  <conditionalFormatting sqref="F343">
    <cfRule type="cellIs" dxfId="2534" priority="2812" operator="equal">
      <formula>"AM"</formula>
    </cfRule>
    <cfRule type="cellIs" dxfId="2533" priority="2813" operator="equal">
      <formula>"VM"</formula>
    </cfRule>
    <cfRule type="cellIs" dxfId="2532" priority="2814" operator="equal">
      <formula>"Claims"</formula>
    </cfRule>
  </conditionalFormatting>
  <conditionalFormatting sqref="DI340">
    <cfRule type="cellIs" dxfId="2531" priority="2809" operator="equal">
      <formula>"AM"</formula>
    </cfRule>
    <cfRule type="cellIs" dxfId="2530" priority="2810" operator="equal">
      <formula>"VM"</formula>
    </cfRule>
    <cfRule type="cellIs" dxfId="2529" priority="2811" operator="equal">
      <formula>"Claims"</formula>
    </cfRule>
  </conditionalFormatting>
  <conditionalFormatting sqref="DI340 DO340:FE340">
    <cfRule type="cellIs" dxfId="2528" priority="2806" operator="equal">
      <formula>"AM"</formula>
    </cfRule>
    <cfRule type="cellIs" dxfId="2527" priority="2807" operator="equal">
      <formula>"VM"</formula>
    </cfRule>
    <cfRule type="cellIs" dxfId="2526" priority="2808" operator="equal">
      <formula>"Claims"</formula>
    </cfRule>
  </conditionalFormatting>
  <conditionalFormatting sqref="FI340:FK340 FM340:FU340 FW340:GX340 HA340:HC340">
    <cfRule type="cellIs" dxfId="2525" priority="2803" operator="equal">
      <formula>"AM"</formula>
    </cfRule>
    <cfRule type="cellIs" dxfId="2524" priority="2804" operator="equal">
      <formula>"VM"</formula>
    </cfRule>
    <cfRule type="cellIs" dxfId="2523" priority="2805" operator="equal">
      <formula>"Claims"</formula>
    </cfRule>
  </conditionalFormatting>
  <conditionalFormatting sqref="FF340:FG340">
    <cfRule type="cellIs" dxfId="2522" priority="2800" operator="equal">
      <formula>"AM"</formula>
    </cfRule>
    <cfRule type="cellIs" dxfId="2521" priority="2801" operator="equal">
      <formula>"VM"</formula>
    </cfRule>
    <cfRule type="cellIs" dxfId="2520" priority="2802" operator="equal">
      <formula>"Claims"</formula>
    </cfRule>
  </conditionalFormatting>
  <conditionalFormatting sqref="DI336:DI339">
    <cfRule type="cellIs" dxfId="2519" priority="2797" operator="equal">
      <formula>"AM"</formula>
    </cfRule>
    <cfRule type="cellIs" dxfId="2518" priority="2798" operator="equal">
      <formula>"VM"</formula>
    </cfRule>
    <cfRule type="cellIs" dxfId="2517" priority="2799" operator="equal">
      <formula>"Claims"</formula>
    </cfRule>
  </conditionalFormatting>
  <conditionalFormatting sqref="DI336:DI339 DO336:FE339">
    <cfRule type="cellIs" dxfId="2516" priority="2794" operator="equal">
      <formula>"AM"</formula>
    </cfRule>
    <cfRule type="cellIs" dxfId="2515" priority="2795" operator="equal">
      <formula>"VM"</formula>
    </cfRule>
    <cfRule type="cellIs" dxfId="2514" priority="2796" operator="equal">
      <formula>"Claims"</formula>
    </cfRule>
  </conditionalFormatting>
  <conditionalFormatting sqref="FI336:FK339 FM336:FU339 FW336:GX339 HA336:HC339">
    <cfRule type="cellIs" dxfId="2513" priority="2791" operator="equal">
      <formula>"AM"</formula>
    </cfRule>
    <cfRule type="cellIs" dxfId="2512" priority="2792" operator="equal">
      <formula>"VM"</formula>
    </cfRule>
    <cfRule type="cellIs" dxfId="2511" priority="2793" operator="equal">
      <formula>"Claims"</formula>
    </cfRule>
  </conditionalFormatting>
  <conditionalFormatting sqref="FF336:FG339">
    <cfRule type="cellIs" dxfId="2510" priority="2788" operator="equal">
      <formula>"AM"</formula>
    </cfRule>
    <cfRule type="cellIs" dxfId="2509" priority="2789" operator="equal">
      <formula>"VM"</formula>
    </cfRule>
    <cfRule type="cellIs" dxfId="2508" priority="2790" operator="equal">
      <formula>"Claims"</formula>
    </cfRule>
  </conditionalFormatting>
  <conditionalFormatting sqref="F337">
    <cfRule type="cellIs" dxfId="2507" priority="2785" operator="equal">
      <formula>"AM"</formula>
    </cfRule>
    <cfRule type="cellIs" dxfId="2506" priority="2786" operator="equal">
      <formula>"VM"</formula>
    </cfRule>
    <cfRule type="cellIs" dxfId="2505" priority="2787" operator="equal">
      <formula>"Claims"</formula>
    </cfRule>
  </conditionalFormatting>
  <conditionalFormatting sqref="DI334:DI335">
    <cfRule type="cellIs" dxfId="2504" priority="2782" operator="equal">
      <formula>"AM"</formula>
    </cfRule>
    <cfRule type="cellIs" dxfId="2503" priority="2783" operator="equal">
      <formula>"VM"</formula>
    </cfRule>
    <cfRule type="cellIs" dxfId="2502" priority="2784" operator="equal">
      <formula>"Claims"</formula>
    </cfRule>
  </conditionalFormatting>
  <conditionalFormatting sqref="DI334:DI335 DO334:FE335">
    <cfRule type="cellIs" dxfId="2501" priority="2779" operator="equal">
      <formula>"AM"</formula>
    </cfRule>
    <cfRule type="cellIs" dxfId="2500" priority="2780" operator="equal">
      <formula>"VM"</formula>
    </cfRule>
    <cfRule type="cellIs" dxfId="2499" priority="2781" operator="equal">
      <formula>"Claims"</formula>
    </cfRule>
  </conditionalFormatting>
  <conditionalFormatting sqref="FI334:FK335 FM334:FU335 FW334:GX335 HA334:HC335">
    <cfRule type="cellIs" dxfId="2498" priority="2776" operator="equal">
      <formula>"AM"</formula>
    </cfRule>
    <cfRule type="cellIs" dxfId="2497" priority="2777" operator="equal">
      <formula>"VM"</formula>
    </cfRule>
    <cfRule type="cellIs" dxfId="2496" priority="2778" operator="equal">
      <formula>"Claims"</formula>
    </cfRule>
  </conditionalFormatting>
  <conditionalFormatting sqref="FF334:FG335">
    <cfRule type="cellIs" dxfId="2495" priority="2773" operator="equal">
      <formula>"AM"</formula>
    </cfRule>
    <cfRule type="cellIs" dxfId="2494" priority="2774" operator="equal">
      <formula>"VM"</formula>
    </cfRule>
    <cfRule type="cellIs" dxfId="2493" priority="2775" operator="equal">
      <formula>"Claims"</formula>
    </cfRule>
  </conditionalFormatting>
  <conditionalFormatting sqref="F335">
    <cfRule type="cellIs" dxfId="2492" priority="2770" operator="equal">
      <formula>"AM"</formula>
    </cfRule>
    <cfRule type="cellIs" dxfId="2491" priority="2771" operator="equal">
      <formula>"VM"</formula>
    </cfRule>
    <cfRule type="cellIs" dxfId="2490" priority="2772" operator="equal">
      <formula>"Claims"</formula>
    </cfRule>
  </conditionalFormatting>
  <conditionalFormatting sqref="DI333">
    <cfRule type="cellIs" dxfId="2489" priority="2767" operator="equal">
      <formula>"AM"</formula>
    </cfRule>
    <cfRule type="cellIs" dxfId="2488" priority="2768" operator="equal">
      <formula>"VM"</formula>
    </cfRule>
    <cfRule type="cellIs" dxfId="2487" priority="2769" operator="equal">
      <formula>"Claims"</formula>
    </cfRule>
  </conditionalFormatting>
  <conditionalFormatting sqref="DI333 DO333:FE333">
    <cfRule type="cellIs" dxfId="2486" priority="2764" operator="equal">
      <formula>"AM"</formula>
    </cfRule>
    <cfRule type="cellIs" dxfId="2485" priority="2765" operator="equal">
      <formula>"VM"</formula>
    </cfRule>
    <cfRule type="cellIs" dxfId="2484" priority="2766" operator="equal">
      <formula>"Claims"</formula>
    </cfRule>
  </conditionalFormatting>
  <conditionalFormatting sqref="FI333:FK333 FM333:FU333 FW333:GX333 HA333:HC333">
    <cfRule type="cellIs" dxfId="2483" priority="2761" operator="equal">
      <formula>"AM"</formula>
    </cfRule>
    <cfRule type="cellIs" dxfId="2482" priority="2762" operator="equal">
      <formula>"VM"</formula>
    </cfRule>
    <cfRule type="cellIs" dxfId="2481" priority="2763" operator="equal">
      <formula>"Claims"</formula>
    </cfRule>
  </conditionalFormatting>
  <conditionalFormatting sqref="FF333:FG333">
    <cfRule type="cellIs" dxfId="2480" priority="2758" operator="equal">
      <formula>"AM"</formula>
    </cfRule>
    <cfRule type="cellIs" dxfId="2479" priority="2759" operator="equal">
      <formula>"VM"</formula>
    </cfRule>
    <cfRule type="cellIs" dxfId="2478" priority="2760" operator="equal">
      <formula>"Claims"</formula>
    </cfRule>
  </conditionalFormatting>
  <conditionalFormatting sqref="DI330:DI332">
    <cfRule type="cellIs" dxfId="2477" priority="2755" operator="equal">
      <formula>"AM"</formula>
    </cfRule>
    <cfRule type="cellIs" dxfId="2476" priority="2756" operator="equal">
      <formula>"VM"</formula>
    </cfRule>
    <cfRule type="cellIs" dxfId="2475" priority="2757" operator="equal">
      <formula>"Claims"</formula>
    </cfRule>
  </conditionalFormatting>
  <conditionalFormatting sqref="DI330:DI332 DO330:FE332">
    <cfRule type="cellIs" dxfId="2474" priority="2752" operator="equal">
      <formula>"AM"</formula>
    </cfRule>
    <cfRule type="cellIs" dxfId="2473" priority="2753" operator="equal">
      <formula>"VM"</formula>
    </cfRule>
    <cfRule type="cellIs" dxfId="2472" priority="2754" operator="equal">
      <formula>"Claims"</formula>
    </cfRule>
  </conditionalFormatting>
  <conditionalFormatting sqref="FI330:FK332 FM330:FU332 FW330:GX332 HA330:HC332">
    <cfRule type="cellIs" dxfId="2471" priority="2749" operator="equal">
      <formula>"AM"</formula>
    </cfRule>
    <cfRule type="cellIs" dxfId="2470" priority="2750" operator="equal">
      <formula>"VM"</formula>
    </cfRule>
    <cfRule type="cellIs" dxfId="2469" priority="2751" operator="equal">
      <formula>"Claims"</formula>
    </cfRule>
  </conditionalFormatting>
  <conditionalFormatting sqref="FF330:FG332">
    <cfRule type="cellIs" dxfId="2468" priority="2746" operator="equal">
      <formula>"AM"</formula>
    </cfRule>
    <cfRule type="cellIs" dxfId="2467" priority="2747" operator="equal">
      <formula>"VM"</formula>
    </cfRule>
    <cfRule type="cellIs" dxfId="2466" priority="2748" operator="equal">
      <formula>"Claims"</formula>
    </cfRule>
  </conditionalFormatting>
  <conditionalFormatting sqref="F332">
    <cfRule type="cellIs" dxfId="2465" priority="2731" operator="equal">
      <formula>"AM"</formula>
    </cfRule>
    <cfRule type="cellIs" dxfId="2464" priority="2732" operator="equal">
      <formula>"VM"</formula>
    </cfRule>
    <cfRule type="cellIs" dxfId="2463" priority="2733" operator="equal">
      <formula>"Claims"</formula>
    </cfRule>
  </conditionalFormatting>
  <conditionalFormatting sqref="DI322:DI329">
    <cfRule type="cellIs" dxfId="2462" priority="2704" operator="equal">
      <formula>"AM"</formula>
    </cfRule>
    <cfRule type="cellIs" dxfId="2461" priority="2705" operator="equal">
      <formula>"VM"</formula>
    </cfRule>
    <cfRule type="cellIs" dxfId="2460" priority="2706" operator="equal">
      <formula>"Claims"</formula>
    </cfRule>
  </conditionalFormatting>
  <conditionalFormatting sqref="DI322:DI329 DO322:FE329">
    <cfRule type="cellIs" dxfId="2459" priority="2701" operator="equal">
      <formula>"AM"</formula>
    </cfRule>
    <cfRule type="cellIs" dxfId="2458" priority="2702" operator="equal">
      <formula>"VM"</formula>
    </cfRule>
    <cfRule type="cellIs" dxfId="2457" priority="2703" operator="equal">
      <formula>"Claims"</formula>
    </cfRule>
  </conditionalFormatting>
  <conditionalFormatting sqref="FI322:FK329 FM322:FU329 FW322:GX329 HA322:HC329">
    <cfRule type="cellIs" dxfId="2456" priority="2698" operator="equal">
      <formula>"AM"</formula>
    </cfRule>
    <cfRule type="cellIs" dxfId="2455" priority="2699" operator="equal">
      <formula>"VM"</formula>
    </cfRule>
    <cfRule type="cellIs" dxfId="2454" priority="2700" operator="equal">
      <formula>"Claims"</formula>
    </cfRule>
  </conditionalFormatting>
  <conditionalFormatting sqref="FF322:FG329">
    <cfRule type="cellIs" dxfId="2453" priority="2695" operator="equal">
      <formula>"AM"</formula>
    </cfRule>
    <cfRule type="cellIs" dxfId="2452" priority="2696" operator="equal">
      <formula>"VM"</formula>
    </cfRule>
    <cfRule type="cellIs" dxfId="2451" priority="2697" operator="equal">
      <formula>"Claims"</formula>
    </cfRule>
  </conditionalFormatting>
  <conditionalFormatting sqref="DI321">
    <cfRule type="cellIs" dxfId="2450" priority="2692" operator="equal">
      <formula>"AM"</formula>
    </cfRule>
    <cfRule type="cellIs" dxfId="2449" priority="2693" operator="equal">
      <formula>"VM"</formula>
    </cfRule>
    <cfRule type="cellIs" dxfId="2448" priority="2694" operator="equal">
      <formula>"Claims"</formula>
    </cfRule>
  </conditionalFormatting>
  <conditionalFormatting sqref="DI321 DO321:FE321">
    <cfRule type="cellIs" dxfId="2447" priority="2689" operator="equal">
      <formula>"AM"</formula>
    </cfRule>
    <cfRule type="cellIs" dxfId="2446" priority="2690" operator="equal">
      <formula>"VM"</formula>
    </cfRule>
    <cfRule type="cellIs" dxfId="2445" priority="2691" operator="equal">
      <formula>"Claims"</formula>
    </cfRule>
  </conditionalFormatting>
  <conditionalFormatting sqref="FI321:FK321 FM321:FU321 FW321:GX321 HA321:HC321">
    <cfRule type="cellIs" dxfId="2444" priority="2686" operator="equal">
      <formula>"AM"</formula>
    </cfRule>
    <cfRule type="cellIs" dxfId="2443" priority="2687" operator="equal">
      <formula>"VM"</formula>
    </cfRule>
    <cfRule type="cellIs" dxfId="2442" priority="2688" operator="equal">
      <formula>"Claims"</formula>
    </cfRule>
  </conditionalFormatting>
  <conditionalFormatting sqref="FF321:FG321">
    <cfRule type="cellIs" dxfId="2441" priority="2683" operator="equal">
      <formula>"AM"</formula>
    </cfRule>
    <cfRule type="cellIs" dxfId="2440" priority="2684" operator="equal">
      <formula>"VM"</formula>
    </cfRule>
    <cfRule type="cellIs" dxfId="2439" priority="2685" operator="equal">
      <formula>"Claims"</formula>
    </cfRule>
  </conditionalFormatting>
  <conditionalFormatting sqref="DI299:DI320">
    <cfRule type="cellIs" dxfId="2438" priority="2668" operator="equal">
      <formula>"AM"</formula>
    </cfRule>
    <cfRule type="cellIs" dxfId="2437" priority="2669" operator="equal">
      <formula>"VM"</formula>
    </cfRule>
    <cfRule type="cellIs" dxfId="2436" priority="2670" operator="equal">
      <formula>"Claims"</formula>
    </cfRule>
  </conditionalFormatting>
  <conditionalFormatting sqref="DI299:DI320 DO299:FE320">
    <cfRule type="cellIs" dxfId="2435" priority="2665" operator="equal">
      <formula>"AM"</formula>
    </cfRule>
    <cfRule type="cellIs" dxfId="2434" priority="2666" operator="equal">
      <formula>"VM"</formula>
    </cfRule>
    <cfRule type="cellIs" dxfId="2433" priority="2667" operator="equal">
      <formula>"Claims"</formula>
    </cfRule>
  </conditionalFormatting>
  <conditionalFormatting sqref="FI299:FK320 FM299:FU320 FW299:GX320 HA299:HC320">
    <cfRule type="cellIs" dxfId="2432" priority="2662" operator="equal">
      <formula>"AM"</formula>
    </cfRule>
    <cfRule type="cellIs" dxfId="2431" priority="2663" operator="equal">
      <formula>"VM"</formula>
    </cfRule>
    <cfRule type="cellIs" dxfId="2430" priority="2664" operator="equal">
      <formula>"Claims"</formula>
    </cfRule>
  </conditionalFormatting>
  <conditionalFormatting sqref="FF299:FG320">
    <cfRule type="cellIs" dxfId="2429" priority="2659" operator="equal">
      <formula>"AM"</formula>
    </cfRule>
    <cfRule type="cellIs" dxfId="2428" priority="2660" operator="equal">
      <formula>"VM"</formula>
    </cfRule>
    <cfRule type="cellIs" dxfId="2427" priority="2661" operator="equal">
      <formula>"Claims"</formula>
    </cfRule>
  </conditionalFormatting>
  <conditionalFormatting sqref="F318">
    <cfRule type="cellIs" dxfId="2426" priority="2656" operator="equal">
      <formula>"AM"</formula>
    </cfRule>
    <cfRule type="cellIs" dxfId="2425" priority="2657" operator="equal">
      <formula>"VM"</formula>
    </cfRule>
    <cfRule type="cellIs" dxfId="2424" priority="2658" operator="equal">
      <formula>"Claims"</formula>
    </cfRule>
  </conditionalFormatting>
  <conditionalFormatting sqref="F310">
    <cfRule type="cellIs" dxfId="2423" priority="2653" operator="equal">
      <formula>"AM"</formula>
    </cfRule>
    <cfRule type="cellIs" dxfId="2422" priority="2654" operator="equal">
      <formula>"VM"</formula>
    </cfRule>
    <cfRule type="cellIs" dxfId="2421" priority="2655" operator="equal">
      <formula>"Claims"</formula>
    </cfRule>
  </conditionalFormatting>
  <conditionalFormatting sqref="F303">
    <cfRule type="cellIs" dxfId="2420" priority="2650" operator="equal">
      <formula>"AM"</formula>
    </cfRule>
    <cfRule type="cellIs" dxfId="2419" priority="2651" operator="equal">
      <formula>"VM"</formula>
    </cfRule>
    <cfRule type="cellIs" dxfId="2418" priority="2652" operator="equal">
      <formula>"Claims"</formula>
    </cfRule>
  </conditionalFormatting>
  <conditionalFormatting sqref="F301">
    <cfRule type="cellIs" dxfId="2417" priority="2647" operator="equal">
      <formula>"AM"</formula>
    </cfRule>
    <cfRule type="cellIs" dxfId="2416" priority="2648" operator="equal">
      <formula>"VM"</formula>
    </cfRule>
    <cfRule type="cellIs" dxfId="2415" priority="2649" operator="equal">
      <formula>"Claims"</formula>
    </cfRule>
  </conditionalFormatting>
  <conditionalFormatting sqref="DI298">
    <cfRule type="cellIs" dxfId="2414" priority="2644" operator="equal">
      <formula>"AM"</formula>
    </cfRule>
    <cfRule type="cellIs" dxfId="2413" priority="2645" operator="equal">
      <formula>"VM"</formula>
    </cfRule>
    <cfRule type="cellIs" dxfId="2412" priority="2646" operator="equal">
      <formula>"Claims"</formula>
    </cfRule>
  </conditionalFormatting>
  <conditionalFormatting sqref="DI298 DO298:FE298">
    <cfRule type="cellIs" dxfId="2411" priority="2641" operator="equal">
      <formula>"AM"</formula>
    </cfRule>
    <cfRule type="cellIs" dxfId="2410" priority="2642" operator="equal">
      <formula>"VM"</formula>
    </cfRule>
    <cfRule type="cellIs" dxfId="2409" priority="2643" operator="equal">
      <formula>"Claims"</formula>
    </cfRule>
  </conditionalFormatting>
  <conditionalFormatting sqref="FI298:FK298 FM298:FU298 FW298:GX298 HA298:HC298">
    <cfRule type="cellIs" dxfId="2408" priority="2638" operator="equal">
      <formula>"AM"</formula>
    </cfRule>
    <cfRule type="cellIs" dxfId="2407" priority="2639" operator="equal">
      <formula>"VM"</formula>
    </cfRule>
    <cfRule type="cellIs" dxfId="2406" priority="2640" operator="equal">
      <formula>"Claims"</formula>
    </cfRule>
  </conditionalFormatting>
  <conditionalFormatting sqref="FF298:FG298">
    <cfRule type="cellIs" dxfId="2405" priority="2635" operator="equal">
      <formula>"AM"</formula>
    </cfRule>
    <cfRule type="cellIs" dxfId="2404" priority="2636" operator="equal">
      <formula>"VM"</formula>
    </cfRule>
    <cfRule type="cellIs" dxfId="2403" priority="2637" operator="equal">
      <formula>"Claims"</formula>
    </cfRule>
  </conditionalFormatting>
  <conditionalFormatting sqref="DI292:DI297">
    <cfRule type="cellIs" dxfId="2402" priority="2629" operator="equal">
      <formula>"AM"</formula>
    </cfRule>
    <cfRule type="cellIs" dxfId="2401" priority="2630" operator="equal">
      <formula>"VM"</formula>
    </cfRule>
    <cfRule type="cellIs" dxfId="2400" priority="2631" operator="equal">
      <formula>"Claims"</formula>
    </cfRule>
  </conditionalFormatting>
  <conditionalFormatting sqref="DI292:DI297 DO292:FE297">
    <cfRule type="cellIs" dxfId="2399" priority="2626" operator="equal">
      <formula>"AM"</formula>
    </cfRule>
    <cfRule type="cellIs" dxfId="2398" priority="2627" operator="equal">
      <formula>"VM"</formula>
    </cfRule>
    <cfRule type="cellIs" dxfId="2397" priority="2628" operator="equal">
      <formula>"Claims"</formula>
    </cfRule>
  </conditionalFormatting>
  <conditionalFormatting sqref="FI292:FK297 FM292:FU297 FW292:GX297 HA292:HC297">
    <cfRule type="cellIs" dxfId="2396" priority="2623" operator="equal">
      <formula>"AM"</formula>
    </cfRule>
    <cfRule type="cellIs" dxfId="2395" priority="2624" operator="equal">
      <formula>"VM"</formula>
    </cfRule>
    <cfRule type="cellIs" dxfId="2394" priority="2625" operator="equal">
      <formula>"Claims"</formula>
    </cfRule>
  </conditionalFormatting>
  <conditionalFormatting sqref="FF292:FG297">
    <cfRule type="cellIs" dxfId="2393" priority="2620" operator="equal">
      <formula>"AM"</formula>
    </cfRule>
    <cfRule type="cellIs" dxfId="2392" priority="2621" operator="equal">
      <formula>"VM"</formula>
    </cfRule>
    <cfRule type="cellIs" dxfId="2391" priority="2622" operator="equal">
      <formula>"Claims"</formula>
    </cfRule>
  </conditionalFormatting>
  <conditionalFormatting sqref="F292:F293 F295">
    <cfRule type="cellIs" dxfId="2390" priority="2617" operator="equal">
      <formula>"AM"</formula>
    </cfRule>
    <cfRule type="cellIs" dxfId="2389" priority="2618" operator="equal">
      <formula>"VM"</formula>
    </cfRule>
    <cfRule type="cellIs" dxfId="2388" priority="2619" operator="equal">
      <formula>"Claims"</formula>
    </cfRule>
  </conditionalFormatting>
  <conditionalFormatting sqref="BC295">
    <cfRule type="cellIs" dxfId="2387" priority="2611" operator="equal">
      <formula>"AM"</formula>
    </cfRule>
    <cfRule type="cellIs" dxfId="2386" priority="2612" operator="equal">
      <formula>"VM"</formula>
    </cfRule>
    <cfRule type="cellIs" dxfId="2385" priority="2613" operator="equal">
      <formula>"Claims"</formula>
    </cfRule>
  </conditionalFormatting>
  <conditionalFormatting sqref="F294">
    <cfRule type="cellIs" dxfId="2384" priority="2608" operator="equal">
      <formula>"AM"</formula>
    </cfRule>
    <cfRule type="cellIs" dxfId="2383" priority="2609" operator="equal">
      <formula>"VM"</formula>
    </cfRule>
    <cfRule type="cellIs" dxfId="2382" priority="2610" operator="equal">
      <formula>"Claims"</formula>
    </cfRule>
  </conditionalFormatting>
  <conditionalFormatting sqref="BC292:BC293">
    <cfRule type="cellIs" dxfId="2381" priority="2605" operator="equal">
      <formula>"AM"</formula>
    </cfRule>
    <cfRule type="cellIs" dxfId="2380" priority="2606" operator="equal">
      <formula>"VM"</formula>
    </cfRule>
    <cfRule type="cellIs" dxfId="2379" priority="2607" operator="equal">
      <formula>"Claims"</formula>
    </cfRule>
  </conditionalFormatting>
  <conditionalFormatting sqref="DI287:DI291">
    <cfRule type="cellIs" dxfId="2378" priority="2602" operator="equal">
      <formula>"AM"</formula>
    </cfRule>
    <cfRule type="cellIs" dxfId="2377" priority="2603" operator="equal">
      <formula>"VM"</formula>
    </cfRule>
    <cfRule type="cellIs" dxfId="2376" priority="2604" operator="equal">
      <formula>"Claims"</formula>
    </cfRule>
  </conditionalFormatting>
  <conditionalFormatting sqref="DI287:DI291 DO287:FE291">
    <cfRule type="cellIs" dxfId="2375" priority="2599" operator="equal">
      <formula>"AM"</formula>
    </cfRule>
    <cfRule type="cellIs" dxfId="2374" priority="2600" operator="equal">
      <formula>"VM"</formula>
    </cfRule>
    <cfRule type="cellIs" dxfId="2373" priority="2601" operator="equal">
      <formula>"Claims"</formula>
    </cfRule>
  </conditionalFormatting>
  <conditionalFormatting sqref="FI287:FK291 FM287:FU291 FW287:GX291 HA287:HC291">
    <cfRule type="cellIs" dxfId="2372" priority="2596" operator="equal">
      <formula>"AM"</formula>
    </cfRule>
    <cfRule type="cellIs" dxfId="2371" priority="2597" operator="equal">
      <formula>"VM"</formula>
    </cfRule>
    <cfRule type="cellIs" dxfId="2370" priority="2598" operator="equal">
      <formula>"Claims"</formula>
    </cfRule>
  </conditionalFormatting>
  <conditionalFormatting sqref="FF287:FG291">
    <cfRule type="cellIs" dxfId="2369" priority="2593" operator="equal">
      <formula>"AM"</formula>
    </cfRule>
    <cfRule type="cellIs" dxfId="2368" priority="2594" operator="equal">
      <formula>"VM"</formula>
    </cfRule>
    <cfRule type="cellIs" dxfId="2367" priority="2595" operator="equal">
      <formula>"Claims"</formula>
    </cfRule>
  </conditionalFormatting>
  <conditionalFormatting sqref="F288:F291">
    <cfRule type="cellIs" dxfId="2366" priority="2590" operator="equal">
      <formula>"AM"</formula>
    </cfRule>
    <cfRule type="cellIs" dxfId="2365" priority="2591" operator="equal">
      <formula>"VM"</formula>
    </cfRule>
    <cfRule type="cellIs" dxfId="2364" priority="2592" operator="equal">
      <formula>"Claims"</formula>
    </cfRule>
  </conditionalFormatting>
  <conditionalFormatting sqref="BC287 BC289">
    <cfRule type="cellIs" dxfId="2363" priority="2587" operator="equal">
      <formula>"AM"</formula>
    </cfRule>
    <cfRule type="cellIs" dxfId="2362" priority="2588" operator="equal">
      <formula>"VM"</formula>
    </cfRule>
    <cfRule type="cellIs" dxfId="2361" priority="2589" operator="equal">
      <formula>"Claims"</formula>
    </cfRule>
  </conditionalFormatting>
  <conditionalFormatting sqref="BC291">
    <cfRule type="cellIs" dxfId="2360" priority="2581" operator="equal">
      <formula>"AM"</formula>
    </cfRule>
    <cfRule type="cellIs" dxfId="2359" priority="2582" operator="equal">
      <formula>"VM"</formula>
    </cfRule>
    <cfRule type="cellIs" dxfId="2358" priority="2583" operator="equal">
      <formula>"Claims"</formula>
    </cfRule>
  </conditionalFormatting>
  <conditionalFormatting sqref="BC290">
    <cfRule type="cellIs" dxfId="2357" priority="2578" operator="equal">
      <formula>"AM"</formula>
    </cfRule>
    <cfRule type="cellIs" dxfId="2356" priority="2579" operator="equal">
      <formula>"VM"</formula>
    </cfRule>
    <cfRule type="cellIs" dxfId="2355" priority="2580" operator="equal">
      <formula>"Claims"</formula>
    </cfRule>
  </conditionalFormatting>
  <conditionalFormatting sqref="BC288">
    <cfRule type="cellIs" dxfId="2354" priority="2575" operator="equal">
      <formula>"AM"</formula>
    </cfRule>
    <cfRule type="cellIs" dxfId="2353" priority="2576" operator="equal">
      <formula>"VM"</formula>
    </cfRule>
    <cfRule type="cellIs" dxfId="2352" priority="2577" operator="equal">
      <formula>"Claims"</formula>
    </cfRule>
  </conditionalFormatting>
  <conditionalFormatting sqref="F287">
    <cfRule type="cellIs" dxfId="2351" priority="2572" operator="equal">
      <formula>"AM"</formula>
    </cfRule>
    <cfRule type="cellIs" dxfId="2350" priority="2573" operator="equal">
      <formula>"VM"</formula>
    </cfRule>
    <cfRule type="cellIs" dxfId="2349" priority="2574" operator="equal">
      <formula>"Claims"</formula>
    </cfRule>
  </conditionalFormatting>
  <conditionalFormatting sqref="DI285:DI286">
    <cfRule type="cellIs" dxfId="2348" priority="2569" operator="equal">
      <formula>"AM"</formula>
    </cfRule>
    <cfRule type="cellIs" dxfId="2347" priority="2570" operator="equal">
      <formula>"VM"</formula>
    </cfRule>
    <cfRule type="cellIs" dxfId="2346" priority="2571" operator="equal">
      <formula>"Claims"</formula>
    </cfRule>
  </conditionalFormatting>
  <conditionalFormatting sqref="DI285:DI286 DO285:FE286">
    <cfRule type="cellIs" dxfId="2345" priority="2566" operator="equal">
      <formula>"AM"</formula>
    </cfRule>
    <cfRule type="cellIs" dxfId="2344" priority="2567" operator="equal">
      <formula>"VM"</formula>
    </cfRule>
    <cfRule type="cellIs" dxfId="2343" priority="2568" operator="equal">
      <formula>"Claims"</formula>
    </cfRule>
  </conditionalFormatting>
  <conditionalFormatting sqref="FI285:FK286 FM285:FU286 FW285:GX286 HA285:HC286">
    <cfRule type="cellIs" dxfId="2342" priority="2563" operator="equal">
      <formula>"AM"</formula>
    </cfRule>
    <cfRule type="cellIs" dxfId="2341" priority="2564" operator="equal">
      <formula>"VM"</formula>
    </cfRule>
    <cfRule type="cellIs" dxfId="2340" priority="2565" operator="equal">
      <formula>"Claims"</formula>
    </cfRule>
  </conditionalFormatting>
  <conditionalFormatting sqref="FF285:FG286">
    <cfRule type="cellIs" dxfId="2339" priority="2560" operator="equal">
      <formula>"AM"</formula>
    </cfRule>
    <cfRule type="cellIs" dxfId="2338" priority="2561" operator="equal">
      <formula>"VM"</formula>
    </cfRule>
    <cfRule type="cellIs" dxfId="2337" priority="2562" operator="equal">
      <formula>"Claims"</formula>
    </cfRule>
  </conditionalFormatting>
  <conditionalFormatting sqref="BC285:BC286">
    <cfRule type="cellIs" dxfId="2336" priority="2557" operator="equal">
      <formula>"AM"</formula>
    </cfRule>
    <cfRule type="cellIs" dxfId="2335" priority="2558" operator="equal">
      <formula>"VM"</formula>
    </cfRule>
    <cfRule type="cellIs" dxfId="2334" priority="2559" operator="equal">
      <formula>"Claims"</formula>
    </cfRule>
  </conditionalFormatting>
  <conditionalFormatting sqref="F286">
    <cfRule type="cellIs" dxfId="2333" priority="2554" operator="equal">
      <formula>"AM"</formula>
    </cfRule>
    <cfRule type="cellIs" dxfId="2332" priority="2555" operator="equal">
      <formula>"VM"</formula>
    </cfRule>
    <cfRule type="cellIs" dxfId="2331" priority="2556" operator="equal">
      <formula>"Claims"</formula>
    </cfRule>
  </conditionalFormatting>
  <conditionalFormatting sqref="F285">
    <cfRule type="cellIs" dxfId="2330" priority="2551" operator="equal">
      <formula>"AM"</formula>
    </cfRule>
    <cfRule type="cellIs" dxfId="2329" priority="2552" operator="equal">
      <formula>"VM"</formula>
    </cfRule>
    <cfRule type="cellIs" dxfId="2328" priority="2553" operator="equal">
      <formula>"Claims"</formula>
    </cfRule>
  </conditionalFormatting>
  <conditionalFormatting sqref="DI282:DI284">
    <cfRule type="cellIs" dxfId="2327" priority="2548" operator="equal">
      <formula>"AM"</formula>
    </cfRule>
    <cfRule type="cellIs" dxfId="2326" priority="2549" operator="equal">
      <formula>"VM"</formula>
    </cfRule>
    <cfRule type="cellIs" dxfId="2325" priority="2550" operator="equal">
      <formula>"Claims"</formula>
    </cfRule>
  </conditionalFormatting>
  <conditionalFormatting sqref="DI282:DI284 DO282:FE284">
    <cfRule type="cellIs" dxfId="2324" priority="2545" operator="equal">
      <formula>"AM"</formula>
    </cfRule>
    <cfRule type="cellIs" dxfId="2323" priority="2546" operator="equal">
      <formula>"VM"</formula>
    </cfRule>
    <cfRule type="cellIs" dxfId="2322" priority="2547" operator="equal">
      <formula>"Claims"</formula>
    </cfRule>
  </conditionalFormatting>
  <conditionalFormatting sqref="FI282:FK284 FM282:FU284 FW282:GX284 HA282:HC284">
    <cfRule type="cellIs" dxfId="2321" priority="2542" operator="equal">
      <formula>"AM"</formula>
    </cfRule>
    <cfRule type="cellIs" dxfId="2320" priority="2543" operator="equal">
      <formula>"VM"</formula>
    </cfRule>
    <cfRule type="cellIs" dxfId="2319" priority="2544" operator="equal">
      <formula>"Claims"</formula>
    </cfRule>
  </conditionalFormatting>
  <conditionalFormatting sqref="FF282:FG284">
    <cfRule type="cellIs" dxfId="2318" priority="2539" operator="equal">
      <formula>"AM"</formula>
    </cfRule>
    <cfRule type="cellIs" dxfId="2317" priority="2540" operator="equal">
      <formula>"VM"</formula>
    </cfRule>
    <cfRule type="cellIs" dxfId="2316" priority="2541" operator="equal">
      <formula>"Claims"</formula>
    </cfRule>
  </conditionalFormatting>
  <conditionalFormatting sqref="BC282:BC284">
    <cfRule type="cellIs" dxfId="2315" priority="2536" operator="equal">
      <formula>"AM"</formula>
    </cfRule>
    <cfRule type="cellIs" dxfId="2314" priority="2537" operator="equal">
      <formula>"VM"</formula>
    </cfRule>
    <cfRule type="cellIs" dxfId="2313" priority="2538" operator="equal">
      <formula>"Claims"</formula>
    </cfRule>
  </conditionalFormatting>
  <conditionalFormatting sqref="F283">
    <cfRule type="cellIs" dxfId="2312" priority="2533" operator="equal">
      <formula>"AM"</formula>
    </cfRule>
    <cfRule type="cellIs" dxfId="2311" priority="2534" operator="equal">
      <formula>"VM"</formula>
    </cfRule>
    <cfRule type="cellIs" dxfId="2310" priority="2535" operator="equal">
      <formula>"Claims"</formula>
    </cfRule>
  </conditionalFormatting>
  <conditionalFormatting sqref="F282">
    <cfRule type="cellIs" dxfId="2309" priority="2530" operator="equal">
      <formula>"AM"</formula>
    </cfRule>
    <cfRule type="cellIs" dxfId="2308" priority="2531" operator="equal">
      <formula>"VM"</formula>
    </cfRule>
    <cfRule type="cellIs" dxfId="2307" priority="2532" operator="equal">
      <formula>"Claims"</formula>
    </cfRule>
  </conditionalFormatting>
  <conditionalFormatting sqref="DI281">
    <cfRule type="cellIs" dxfId="2306" priority="2527" operator="equal">
      <formula>"AM"</formula>
    </cfRule>
    <cfRule type="cellIs" dxfId="2305" priority="2528" operator="equal">
      <formula>"VM"</formula>
    </cfRule>
    <cfRule type="cellIs" dxfId="2304" priority="2529" operator="equal">
      <formula>"Claims"</formula>
    </cfRule>
  </conditionalFormatting>
  <conditionalFormatting sqref="DI281 DO281:FE281">
    <cfRule type="cellIs" dxfId="2303" priority="2524" operator="equal">
      <formula>"AM"</formula>
    </cfRule>
    <cfRule type="cellIs" dxfId="2302" priority="2525" operator="equal">
      <formula>"VM"</formula>
    </cfRule>
    <cfRule type="cellIs" dxfId="2301" priority="2526" operator="equal">
      <formula>"Claims"</formula>
    </cfRule>
  </conditionalFormatting>
  <conditionalFormatting sqref="FI281:FK281 FM281:FU281 FW281:GX281 HA281:HC281">
    <cfRule type="cellIs" dxfId="2300" priority="2521" operator="equal">
      <formula>"AM"</formula>
    </cfRule>
    <cfRule type="cellIs" dxfId="2299" priority="2522" operator="equal">
      <formula>"VM"</formula>
    </cfRule>
    <cfRule type="cellIs" dxfId="2298" priority="2523" operator="equal">
      <formula>"Claims"</formula>
    </cfRule>
  </conditionalFormatting>
  <conditionalFormatting sqref="FF281:FG281">
    <cfRule type="cellIs" dxfId="2297" priority="2518" operator="equal">
      <formula>"AM"</formula>
    </cfRule>
    <cfRule type="cellIs" dxfId="2296" priority="2519" operator="equal">
      <formula>"VM"</formula>
    </cfRule>
    <cfRule type="cellIs" dxfId="2295" priority="2520" operator="equal">
      <formula>"Claims"</formula>
    </cfRule>
  </conditionalFormatting>
  <conditionalFormatting sqref="DI277:DI280">
    <cfRule type="cellIs" dxfId="2294" priority="2491" operator="equal">
      <formula>"AM"</formula>
    </cfRule>
    <cfRule type="cellIs" dxfId="2293" priority="2492" operator="equal">
      <formula>"VM"</formula>
    </cfRule>
    <cfRule type="cellIs" dxfId="2292" priority="2493" operator="equal">
      <formula>"Claims"</formula>
    </cfRule>
  </conditionalFormatting>
  <conditionalFormatting sqref="DI277:DI280 DO277:FE280">
    <cfRule type="cellIs" dxfId="2291" priority="2488" operator="equal">
      <formula>"AM"</formula>
    </cfRule>
    <cfRule type="cellIs" dxfId="2290" priority="2489" operator="equal">
      <formula>"VM"</formula>
    </cfRule>
    <cfRule type="cellIs" dxfId="2289" priority="2490" operator="equal">
      <formula>"Claims"</formula>
    </cfRule>
  </conditionalFormatting>
  <conditionalFormatting sqref="FI277:FK280 FM277:FU280 FW277:GX280 HA277:HC280">
    <cfRule type="cellIs" dxfId="2288" priority="2485" operator="equal">
      <formula>"AM"</formula>
    </cfRule>
    <cfRule type="cellIs" dxfId="2287" priority="2486" operator="equal">
      <formula>"VM"</formula>
    </cfRule>
    <cfRule type="cellIs" dxfId="2286" priority="2487" operator="equal">
      <formula>"Claims"</formula>
    </cfRule>
  </conditionalFormatting>
  <conditionalFormatting sqref="FF277:FG280">
    <cfRule type="cellIs" dxfId="2285" priority="2482" operator="equal">
      <formula>"AM"</formula>
    </cfRule>
    <cfRule type="cellIs" dxfId="2284" priority="2483" operator="equal">
      <formula>"VM"</formula>
    </cfRule>
    <cfRule type="cellIs" dxfId="2283" priority="2484" operator="equal">
      <formula>"Claims"</formula>
    </cfRule>
  </conditionalFormatting>
  <conditionalFormatting sqref="F277:F280">
    <cfRule type="cellIs" dxfId="2282" priority="2476" operator="equal">
      <formula>"AM"</formula>
    </cfRule>
    <cfRule type="cellIs" dxfId="2281" priority="2477" operator="equal">
      <formula>"VM"</formula>
    </cfRule>
    <cfRule type="cellIs" dxfId="2280" priority="2478" operator="equal">
      <formula>"Claims"</formula>
    </cfRule>
  </conditionalFormatting>
  <conditionalFormatting sqref="BC280">
    <cfRule type="cellIs" dxfId="2279" priority="2473" operator="equal">
      <formula>"AM"</formula>
    </cfRule>
    <cfRule type="cellIs" dxfId="2278" priority="2474" operator="equal">
      <formula>"VM"</formula>
    </cfRule>
    <cfRule type="cellIs" dxfId="2277" priority="2475" operator="equal">
      <formula>"Claims"</formula>
    </cfRule>
  </conditionalFormatting>
  <conditionalFormatting sqref="BC278:BC279">
    <cfRule type="cellIs" dxfId="2276" priority="2470" operator="equal">
      <formula>"AM"</formula>
    </cfRule>
    <cfRule type="cellIs" dxfId="2275" priority="2471" operator="equal">
      <formula>"VM"</formula>
    </cfRule>
    <cfRule type="cellIs" dxfId="2274" priority="2472" operator="equal">
      <formula>"Claims"</formula>
    </cfRule>
  </conditionalFormatting>
  <conditionalFormatting sqref="BC277">
    <cfRule type="cellIs" dxfId="2273" priority="2467" operator="equal">
      <formula>"AM"</formula>
    </cfRule>
    <cfRule type="cellIs" dxfId="2272" priority="2468" operator="equal">
      <formula>"VM"</formula>
    </cfRule>
    <cfRule type="cellIs" dxfId="2271" priority="2469" operator="equal">
      <formula>"Claims"</formula>
    </cfRule>
  </conditionalFormatting>
  <conditionalFormatting sqref="DI275:DI276">
    <cfRule type="cellIs" dxfId="2270" priority="2464" operator="equal">
      <formula>"AM"</formula>
    </cfRule>
    <cfRule type="cellIs" dxfId="2269" priority="2465" operator="equal">
      <formula>"VM"</formula>
    </cfRule>
    <cfRule type="cellIs" dxfId="2268" priority="2466" operator="equal">
      <formula>"Claims"</formula>
    </cfRule>
  </conditionalFormatting>
  <conditionalFormatting sqref="DI275:DI276 DO275:FE276">
    <cfRule type="cellIs" dxfId="2267" priority="2461" operator="equal">
      <formula>"AM"</formula>
    </cfRule>
    <cfRule type="cellIs" dxfId="2266" priority="2462" operator="equal">
      <formula>"VM"</formula>
    </cfRule>
    <cfRule type="cellIs" dxfId="2265" priority="2463" operator="equal">
      <formula>"Claims"</formula>
    </cfRule>
  </conditionalFormatting>
  <conditionalFormatting sqref="FI275:FK276 FM275:FU276 FW275:GX276 HA275:HC276">
    <cfRule type="cellIs" dxfId="2264" priority="2458" operator="equal">
      <formula>"AM"</formula>
    </cfRule>
    <cfRule type="cellIs" dxfId="2263" priority="2459" operator="equal">
      <formula>"VM"</formula>
    </cfRule>
    <cfRule type="cellIs" dxfId="2262" priority="2460" operator="equal">
      <formula>"Claims"</formula>
    </cfRule>
  </conditionalFormatting>
  <conditionalFormatting sqref="FF275:FG276">
    <cfRule type="cellIs" dxfId="2261" priority="2455" operator="equal">
      <formula>"AM"</formula>
    </cfRule>
    <cfRule type="cellIs" dxfId="2260" priority="2456" operator="equal">
      <formula>"VM"</formula>
    </cfRule>
    <cfRule type="cellIs" dxfId="2259" priority="2457" operator="equal">
      <formula>"Claims"</formula>
    </cfRule>
  </conditionalFormatting>
  <conditionalFormatting sqref="F275:F276">
    <cfRule type="cellIs" dxfId="2258" priority="2452" operator="equal">
      <formula>"AM"</formula>
    </cfRule>
    <cfRule type="cellIs" dxfId="2257" priority="2453" operator="equal">
      <formula>"VM"</formula>
    </cfRule>
    <cfRule type="cellIs" dxfId="2256" priority="2454" operator="equal">
      <formula>"Claims"</formula>
    </cfRule>
  </conditionalFormatting>
  <conditionalFormatting sqref="BC275:BC276">
    <cfRule type="cellIs" dxfId="2255" priority="2443" operator="equal">
      <formula>"AM"</formula>
    </cfRule>
    <cfRule type="cellIs" dxfId="2254" priority="2444" operator="equal">
      <formula>"VM"</formula>
    </cfRule>
    <cfRule type="cellIs" dxfId="2253" priority="2445" operator="equal">
      <formula>"Claims"</formula>
    </cfRule>
  </conditionalFormatting>
  <conditionalFormatting sqref="DI274">
    <cfRule type="cellIs" dxfId="2252" priority="2440" operator="equal">
      <formula>"AM"</formula>
    </cfRule>
    <cfRule type="cellIs" dxfId="2251" priority="2441" operator="equal">
      <formula>"VM"</formula>
    </cfRule>
    <cfRule type="cellIs" dxfId="2250" priority="2442" operator="equal">
      <formula>"Claims"</formula>
    </cfRule>
  </conditionalFormatting>
  <conditionalFormatting sqref="DI274 DO274:FE274">
    <cfRule type="cellIs" dxfId="2249" priority="2437" operator="equal">
      <formula>"AM"</formula>
    </cfRule>
    <cfRule type="cellIs" dxfId="2248" priority="2438" operator="equal">
      <formula>"VM"</formula>
    </cfRule>
    <cfRule type="cellIs" dxfId="2247" priority="2439" operator="equal">
      <formula>"Claims"</formula>
    </cfRule>
  </conditionalFormatting>
  <conditionalFormatting sqref="FI274:FK274 FM274:FU274 FW274:GX274 HA274:HC274">
    <cfRule type="cellIs" dxfId="2246" priority="2434" operator="equal">
      <formula>"AM"</formula>
    </cfRule>
    <cfRule type="cellIs" dxfId="2245" priority="2435" operator="equal">
      <formula>"VM"</formula>
    </cfRule>
    <cfRule type="cellIs" dxfId="2244" priority="2436" operator="equal">
      <formula>"Claims"</formula>
    </cfRule>
  </conditionalFormatting>
  <conditionalFormatting sqref="FF274:FG274">
    <cfRule type="cellIs" dxfId="2243" priority="2431" operator="equal">
      <formula>"AM"</formula>
    </cfRule>
    <cfRule type="cellIs" dxfId="2242" priority="2432" operator="equal">
      <formula>"VM"</formula>
    </cfRule>
    <cfRule type="cellIs" dxfId="2241" priority="2433" operator="equal">
      <formula>"Claims"</formula>
    </cfRule>
  </conditionalFormatting>
  <conditionalFormatting sqref="F274">
    <cfRule type="cellIs" dxfId="2240" priority="2428" operator="equal">
      <formula>"AM"</formula>
    </cfRule>
    <cfRule type="cellIs" dxfId="2239" priority="2429" operator="equal">
      <formula>"VM"</formula>
    </cfRule>
    <cfRule type="cellIs" dxfId="2238" priority="2430" operator="equal">
      <formula>"Claims"</formula>
    </cfRule>
  </conditionalFormatting>
  <conditionalFormatting sqref="BC274">
    <cfRule type="cellIs" dxfId="2237" priority="2425" operator="equal">
      <formula>"AM"</formula>
    </cfRule>
    <cfRule type="cellIs" dxfId="2236" priority="2426" operator="equal">
      <formula>"VM"</formula>
    </cfRule>
    <cfRule type="cellIs" dxfId="2235" priority="2427" operator="equal">
      <formula>"Claims"</formula>
    </cfRule>
  </conditionalFormatting>
  <conditionalFormatting sqref="F271:F273">
    <cfRule type="cellIs" dxfId="2234" priority="2410" operator="equal">
      <formula>"AM"</formula>
    </cfRule>
    <cfRule type="cellIs" dxfId="2233" priority="2411" operator="equal">
      <formula>"VM"</formula>
    </cfRule>
    <cfRule type="cellIs" dxfId="2232" priority="2412" operator="equal">
      <formula>"Claims"</formula>
    </cfRule>
  </conditionalFormatting>
  <conditionalFormatting sqref="BC269:BC270">
    <cfRule type="cellIs" dxfId="2231" priority="2407" operator="equal">
      <formula>"AM"</formula>
    </cfRule>
    <cfRule type="cellIs" dxfId="2230" priority="2408" operator="equal">
      <formula>"VM"</formula>
    </cfRule>
    <cfRule type="cellIs" dxfId="2229" priority="2409" operator="equal">
      <formula>"Claims"</formula>
    </cfRule>
  </conditionalFormatting>
  <conditionalFormatting sqref="BC273">
    <cfRule type="cellIs" dxfId="2228" priority="2404" operator="equal">
      <formula>"AM"</formula>
    </cfRule>
    <cfRule type="cellIs" dxfId="2227" priority="2405" operator="equal">
      <formula>"VM"</formula>
    </cfRule>
    <cfRule type="cellIs" dxfId="2226" priority="2406" operator="equal">
      <formula>"Claims"</formula>
    </cfRule>
  </conditionalFormatting>
  <conditionalFormatting sqref="BC272">
    <cfRule type="cellIs" dxfId="2225" priority="2401" operator="equal">
      <formula>"AM"</formula>
    </cfRule>
    <cfRule type="cellIs" dxfId="2224" priority="2402" operator="equal">
      <formula>"VM"</formula>
    </cfRule>
    <cfRule type="cellIs" dxfId="2223" priority="2403" operator="equal">
      <formula>"Claims"</formula>
    </cfRule>
  </conditionalFormatting>
  <conditionalFormatting sqref="BC271">
    <cfRule type="cellIs" dxfId="2222" priority="2398" operator="equal">
      <formula>"AM"</formula>
    </cfRule>
    <cfRule type="cellIs" dxfId="2221" priority="2399" operator="equal">
      <formula>"VM"</formula>
    </cfRule>
    <cfRule type="cellIs" dxfId="2220" priority="2400" operator="equal">
      <formula>"Claims"</formula>
    </cfRule>
  </conditionalFormatting>
  <conditionalFormatting sqref="F270">
    <cfRule type="cellIs" dxfId="2219" priority="2395" operator="equal">
      <formula>"AM"</formula>
    </cfRule>
    <cfRule type="cellIs" dxfId="2218" priority="2396" operator="equal">
      <formula>"VM"</formula>
    </cfRule>
    <cfRule type="cellIs" dxfId="2217" priority="2397" operator="equal">
      <formula>"Claims"</formula>
    </cfRule>
  </conditionalFormatting>
  <conditionalFormatting sqref="F269">
    <cfRule type="cellIs" dxfId="2216" priority="2389" operator="equal">
      <formula>"AM"</formula>
    </cfRule>
    <cfRule type="cellIs" dxfId="2215" priority="2390" operator="equal">
      <formula>"VM"</formula>
    </cfRule>
    <cfRule type="cellIs" dxfId="2214" priority="2391" operator="equal">
      <formula>"Claims"</formula>
    </cfRule>
  </conditionalFormatting>
  <conditionalFormatting sqref="DI268">
    <cfRule type="cellIs" dxfId="2213" priority="2386" operator="equal">
      <formula>"AM"</formula>
    </cfRule>
    <cfRule type="cellIs" dxfId="2212" priority="2387" operator="equal">
      <formula>"VM"</formula>
    </cfRule>
    <cfRule type="cellIs" dxfId="2211" priority="2388" operator="equal">
      <formula>"Claims"</formula>
    </cfRule>
  </conditionalFormatting>
  <conditionalFormatting sqref="DI268 DO268:FE268">
    <cfRule type="cellIs" dxfId="2210" priority="2383" operator="equal">
      <formula>"AM"</formula>
    </cfRule>
    <cfRule type="cellIs" dxfId="2209" priority="2384" operator="equal">
      <formula>"VM"</formula>
    </cfRule>
    <cfRule type="cellIs" dxfId="2208" priority="2385" operator="equal">
      <formula>"Claims"</formula>
    </cfRule>
  </conditionalFormatting>
  <conditionalFormatting sqref="FI268:FK268 FM268:FU268 FW268:GX268 HA268:HC268">
    <cfRule type="cellIs" dxfId="2207" priority="2380" operator="equal">
      <formula>"AM"</formula>
    </cfRule>
    <cfRule type="cellIs" dxfId="2206" priority="2381" operator="equal">
      <formula>"VM"</formula>
    </cfRule>
    <cfRule type="cellIs" dxfId="2205" priority="2382" operator="equal">
      <formula>"Claims"</formula>
    </cfRule>
  </conditionalFormatting>
  <conditionalFormatting sqref="FF268:FG268">
    <cfRule type="cellIs" dxfId="2204" priority="2377" operator="equal">
      <formula>"AM"</formula>
    </cfRule>
    <cfRule type="cellIs" dxfId="2203" priority="2378" operator="equal">
      <formula>"VM"</formula>
    </cfRule>
    <cfRule type="cellIs" dxfId="2202" priority="2379" operator="equal">
      <formula>"Claims"</formula>
    </cfRule>
  </conditionalFormatting>
  <conditionalFormatting sqref="DI263:DI267">
    <cfRule type="cellIs" dxfId="2201" priority="2368" operator="equal">
      <formula>"AM"</formula>
    </cfRule>
    <cfRule type="cellIs" dxfId="2200" priority="2369" operator="equal">
      <formula>"VM"</formula>
    </cfRule>
    <cfRule type="cellIs" dxfId="2199" priority="2370" operator="equal">
      <formula>"Claims"</formula>
    </cfRule>
  </conditionalFormatting>
  <conditionalFormatting sqref="DI263:DI267 DO263:FE267">
    <cfRule type="cellIs" dxfId="2198" priority="2365" operator="equal">
      <formula>"AM"</formula>
    </cfRule>
    <cfRule type="cellIs" dxfId="2197" priority="2366" operator="equal">
      <formula>"VM"</formula>
    </cfRule>
    <cfRule type="cellIs" dxfId="2196" priority="2367" operator="equal">
      <formula>"Claims"</formula>
    </cfRule>
  </conditionalFormatting>
  <conditionalFormatting sqref="FI263:FK267 FM263:FU267 FW263:GX267 HA263:HC267">
    <cfRule type="cellIs" dxfId="2195" priority="2362" operator="equal">
      <formula>"AM"</formula>
    </cfRule>
    <cfRule type="cellIs" dxfId="2194" priority="2363" operator="equal">
      <formula>"VM"</formula>
    </cfRule>
    <cfRule type="cellIs" dxfId="2193" priority="2364" operator="equal">
      <formula>"Claims"</formula>
    </cfRule>
  </conditionalFormatting>
  <conditionalFormatting sqref="FF263:FG267">
    <cfRule type="cellIs" dxfId="2192" priority="2359" operator="equal">
      <formula>"AM"</formula>
    </cfRule>
    <cfRule type="cellIs" dxfId="2191" priority="2360" operator="equal">
      <formula>"VM"</formula>
    </cfRule>
    <cfRule type="cellIs" dxfId="2190" priority="2361" operator="equal">
      <formula>"Claims"</formula>
    </cfRule>
  </conditionalFormatting>
  <conditionalFormatting sqref="BC263:BC265 BC267">
    <cfRule type="cellIs" dxfId="2189" priority="2356" operator="equal">
      <formula>"AM"</formula>
    </cfRule>
    <cfRule type="cellIs" dxfId="2188" priority="2357" operator="equal">
      <formula>"VM"</formula>
    </cfRule>
    <cfRule type="cellIs" dxfId="2187" priority="2358" operator="equal">
      <formula>"Claims"</formula>
    </cfRule>
  </conditionalFormatting>
  <conditionalFormatting sqref="F263:F264 F266:F267">
    <cfRule type="cellIs" dxfId="2186" priority="2353" operator="equal">
      <formula>"AM"</formula>
    </cfRule>
    <cfRule type="cellIs" dxfId="2185" priority="2354" operator="equal">
      <formula>"VM"</formula>
    </cfRule>
    <cfRule type="cellIs" dxfId="2184" priority="2355" operator="equal">
      <formula>"Claims"</formula>
    </cfRule>
  </conditionalFormatting>
  <conditionalFormatting sqref="BC266">
    <cfRule type="cellIs" dxfId="2183" priority="2350" operator="equal">
      <formula>"AM"</formula>
    </cfRule>
    <cfRule type="cellIs" dxfId="2182" priority="2351" operator="equal">
      <formula>"VM"</formula>
    </cfRule>
    <cfRule type="cellIs" dxfId="2181" priority="2352" operator="equal">
      <formula>"Claims"</formula>
    </cfRule>
  </conditionalFormatting>
  <conditionalFormatting sqref="F265">
    <cfRule type="cellIs" dxfId="2180" priority="2347" operator="equal">
      <formula>"AM"</formula>
    </cfRule>
    <cfRule type="cellIs" dxfId="2179" priority="2348" operator="equal">
      <formula>"VM"</formula>
    </cfRule>
    <cfRule type="cellIs" dxfId="2178" priority="2349" operator="equal">
      <formula>"Claims"</formula>
    </cfRule>
  </conditionalFormatting>
  <conditionalFormatting sqref="DI261:DI262">
    <cfRule type="cellIs" dxfId="2177" priority="2344" operator="equal">
      <formula>"AM"</formula>
    </cfRule>
    <cfRule type="cellIs" dxfId="2176" priority="2345" operator="equal">
      <formula>"VM"</formula>
    </cfRule>
    <cfRule type="cellIs" dxfId="2175" priority="2346" operator="equal">
      <formula>"Claims"</formula>
    </cfRule>
  </conditionalFormatting>
  <conditionalFormatting sqref="DI261:DI262 DO261:FE262">
    <cfRule type="cellIs" dxfId="2174" priority="2341" operator="equal">
      <formula>"AM"</formula>
    </cfRule>
    <cfRule type="cellIs" dxfId="2173" priority="2342" operator="equal">
      <formula>"VM"</formula>
    </cfRule>
    <cfRule type="cellIs" dxfId="2172" priority="2343" operator="equal">
      <formula>"Claims"</formula>
    </cfRule>
  </conditionalFormatting>
  <conditionalFormatting sqref="FI261:FK262 FM261:FU262 FW261:GX262 HA261:HC262">
    <cfRule type="cellIs" dxfId="2171" priority="2338" operator="equal">
      <formula>"AM"</formula>
    </cfRule>
    <cfRule type="cellIs" dxfId="2170" priority="2339" operator="equal">
      <formula>"VM"</formula>
    </cfRule>
    <cfRule type="cellIs" dxfId="2169" priority="2340" operator="equal">
      <formula>"Claims"</formula>
    </cfRule>
  </conditionalFormatting>
  <conditionalFormatting sqref="FF261:FG262">
    <cfRule type="cellIs" dxfId="2168" priority="2335" operator="equal">
      <formula>"AM"</formula>
    </cfRule>
    <cfRule type="cellIs" dxfId="2167" priority="2336" operator="equal">
      <formula>"VM"</formula>
    </cfRule>
    <cfRule type="cellIs" dxfId="2166" priority="2337" operator="equal">
      <formula>"Claims"</formula>
    </cfRule>
  </conditionalFormatting>
  <conditionalFormatting sqref="BC262">
    <cfRule type="cellIs" dxfId="2165" priority="2332" operator="equal">
      <formula>"AM"</formula>
    </cfRule>
    <cfRule type="cellIs" dxfId="2164" priority="2333" operator="equal">
      <formula>"VM"</formula>
    </cfRule>
    <cfRule type="cellIs" dxfId="2163" priority="2334" operator="equal">
      <formula>"Claims"</formula>
    </cfRule>
  </conditionalFormatting>
  <conditionalFormatting sqref="F261">
    <cfRule type="cellIs" dxfId="2162" priority="2329" operator="equal">
      <formula>"AM"</formula>
    </cfRule>
    <cfRule type="cellIs" dxfId="2161" priority="2330" operator="equal">
      <formula>"VM"</formula>
    </cfRule>
    <cfRule type="cellIs" dxfId="2160" priority="2331" operator="equal">
      <formula>"Claims"</formula>
    </cfRule>
  </conditionalFormatting>
  <conditionalFormatting sqref="F262">
    <cfRule type="cellIs" dxfId="2159" priority="2326" operator="equal">
      <formula>"AM"</formula>
    </cfRule>
    <cfRule type="cellIs" dxfId="2158" priority="2327" operator="equal">
      <formula>"VM"</formula>
    </cfRule>
    <cfRule type="cellIs" dxfId="2157" priority="2328" operator="equal">
      <formula>"Claims"</formula>
    </cfRule>
  </conditionalFormatting>
  <conditionalFormatting sqref="BC261">
    <cfRule type="cellIs" dxfId="2156" priority="2323" operator="equal">
      <formula>"AM"</formula>
    </cfRule>
    <cfRule type="cellIs" dxfId="2155" priority="2324" operator="equal">
      <formula>"VM"</formula>
    </cfRule>
    <cfRule type="cellIs" dxfId="2154" priority="2325" operator="equal">
      <formula>"Claims"</formula>
    </cfRule>
  </conditionalFormatting>
  <conditionalFormatting sqref="DI260">
    <cfRule type="cellIs" dxfId="2153" priority="2320" operator="equal">
      <formula>"AM"</formula>
    </cfRule>
    <cfRule type="cellIs" dxfId="2152" priority="2321" operator="equal">
      <formula>"VM"</formula>
    </cfRule>
    <cfRule type="cellIs" dxfId="2151" priority="2322" operator="equal">
      <formula>"Claims"</formula>
    </cfRule>
  </conditionalFormatting>
  <conditionalFormatting sqref="DI260 DO260:FE260">
    <cfRule type="cellIs" dxfId="2150" priority="2317" operator="equal">
      <formula>"AM"</formula>
    </cfRule>
    <cfRule type="cellIs" dxfId="2149" priority="2318" operator="equal">
      <formula>"VM"</formula>
    </cfRule>
    <cfRule type="cellIs" dxfId="2148" priority="2319" operator="equal">
      <formula>"Claims"</formula>
    </cfRule>
  </conditionalFormatting>
  <conditionalFormatting sqref="FI260:FK260 FM260:FU260 FW260:GX260 HA260:HC260">
    <cfRule type="cellIs" dxfId="2147" priority="2314" operator="equal">
      <formula>"AM"</formula>
    </cfRule>
    <cfRule type="cellIs" dxfId="2146" priority="2315" operator="equal">
      <formula>"VM"</formula>
    </cfRule>
    <cfRule type="cellIs" dxfId="2145" priority="2316" operator="equal">
      <formula>"Claims"</formula>
    </cfRule>
  </conditionalFormatting>
  <conditionalFormatting sqref="FF260:FG260">
    <cfRule type="cellIs" dxfId="2144" priority="2311" operator="equal">
      <formula>"AM"</formula>
    </cfRule>
    <cfRule type="cellIs" dxfId="2143" priority="2312" operator="equal">
      <formula>"VM"</formula>
    </cfRule>
    <cfRule type="cellIs" dxfId="2142" priority="2313" operator="equal">
      <formula>"Claims"</formula>
    </cfRule>
  </conditionalFormatting>
  <conditionalFormatting sqref="F260">
    <cfRule type="cellIs" dxfId="2141" priority="2308" operator="equal">
      <formula>"AM"</formula>
    </cfRule>
    <cfRule type="cellIs" dxfId="2140" priority="2309" operator="equal">
      <formula>"VM"</formula>
    </cfRule>
    <cfRule type="cellIs" dxfId="2139" priority="2310" operator="equal">
      <formula>"Claims"</formula>
    </cfRule>
  </conditionalFormatting>
  <conditionalFormatting sqref="BC260">
    <cfRule type="cellIs" dxfId="2138" priority="2305" operator="equal">
      <formula>"AM"</formula>
    </cfRule>
    <cfRule type="cellIs" dxfId="2137" priority="2306" operator="equal">
      <formula>"VM"</formula>
    </cfRule>
    <cfRule type="cellIs" dxfId="2136" priority="2307" operator="equal">
      <formula>"Claims"</formula>
    </cfRule>
  </conditionalFormatting>
  <conditionalFormatting sqref="DI257:DI259">
    <cfRule type="cellIs" dxfId="2135" priority="2302" operator="equal">
      <formula>"AM"</formula>
    </cfRule>
    <cfRule type="cellIs" dxfId="2134" priority="2303" operator="equal">
      <formula>"VM"</formula>
    </cfRule>
    <cfRule type="cellIs" dxfId="2133" priority="2304" operator="equal">
      <formula>"Claims"</formula>
    </cfRule>
  </conditionalFormatting>
  <conditionalFormatting sqref="DI257:DI259 DO257:FE259">
    <cfRule type="cellIs" dxfId="2132" priority="2299" operator="equal">
      <formula>"AM"</formula>
    </cfRule>
    <cfRule type="cellIs" dxfId="2131" priority="2300" operator="equal">
      <formula>"VM"</formula>
    </cfRule>
    <cfRule type="cellIs" dxfId="2130" priority="2301" operator="equal">
      <formula>"Claims"</formula>
    </cfRule>
  </conditionalFormatting>
  <conditionalFormatting sqref="FI257:FK259 FM257:FU259 FW257:GX259 HA257:HC259">
    <cfRule type="cellIs" dxfId="2129" priority="2296" operator="equal">
      <formula>"AM"</formula>
    </cfRule>
    <cfRule type="cellIs" dxfId="2128" priority="2297" operator="equal">
      <formula>"VM"</formula>
    </cfRule>
    <cfRule type="cellIs" dxfId="2127" priority="2298" operator="equal">
      <formula>"Claims"</formula>
    </cfRule>
  </conditionalFormatting>
  <conditionalFormatting sqref="FF257:FG259">
    <cfRule type="cellIs" dxfId="2126" priority="2293" operator="equal">
      <formula>"AM"</formula>
    </cfRule>
    <cfRule type="cellIs" dxfId="2125" priority="2294" operator="equal">
      <formula>"VM"</formula>
    </cfRule>
    <cfRule type="cellIs" dxfId="2124" priority="2295" operator="equal">
      <formula>"Claims"</formula>
    </cfRule>
  </conditionalFormatting>
  <conditionalFormatting sqref="F258:F259">
    <cfRule type="cellIs" dxfId="2123" priority="2290" operator="equal">
      <formula>"AM"</formula>
    </cfRule>
    <cfRule type="cellIs" dxfId="2122" priority="2291" operator="equal">
      <formula>"VM"</formula>
    </cfRule>
    <cfRule type="cellIs" dxfId="2121" priority="2292" operator="equal">
      <formula>"Claims"</formula>
    </cfRule>
  </conditionalFormatting>
  <conditionalFormatting sqref="BC257:BC258">
    <cfRule type="cellIs" dxfId="2120" priority="2287" operator="equal">
      <formula>"AM"</formula>
    </cfRule>
    <cfRule type="cellIs" dxfId="2119" priority="2288" operator="equal">
      <formula>"VM"</formula>
    </cfRule>
    <cfRule type="cellIs" dxfId="2118" priority="2289" operator="equal">
      <formula>"Claims"</formula>
    </cfRule>
  </conditionalFormatting>
  <conditionalFormatting sqref="BC259">
    <cfRule type="cellIs" dxfId="2117" priority="2284" operator="equal">
      <formula>"AM"</formula>
    </cfRule>
    <cfRule type="cellIs" dxfId="2116" priority="2285" operator="equal">
      <formula>"VM"</formula>
    </cfRule>
    <cfRule type="cellIs" dxfId="2115" priority="2286" operator="equal">
      <formula>"Claims"</formula>
    </cfRule>
  </conditionalFormatting>
  <conditionalFormatting sqref="DI255:DI256">
    <cfRule type="cellIs" dxfId="2114" priority="2281" operator="equal">
      <formula>"AM"</formula>
    </cfRule>
    <cfRule type="cellIs" dxfId="2113" priority="2282" operator="equal">
      <formula>"VM"</formula>
    </cfRule>
    <cfRule type="cellIs" dxfId="2112" priority="2283" operator="equal">
      <formula>"Claims"</formula>
    </cfRule>
  </conditionalFormatting>
  <conditionalFormatting sqref="DI255:DI256 DO255:FE256">
    <cfRule type="cellIs" dxfId="2111" priority="2278" operator="equal">
      <formula>"AM"</formula>
    </cfRule>
    <cfRule type="cellIs" dxfId="2110" priority="2279" operator="equal">
      <formula>"VM"</formula>
    </cfRule>
    <cfRule type="cellIs" dxfId="2109" priority="2280" operator="equal">
      <formula>"Claims"</formula>
    </cfRule>
  </conditionalFormatting>
  <conditionalFormatting sqref="FI255:FK256 FM255:FU256 FW255:GX256 HA255:HC256">
    <cfRule type="cellIs" dxfId="2108" priority="2275" operator="equal">
      <formula>"AM"</formula>
    </cfRule>
    <cfRule type="cellIs" dxfId="2107" priority="2276" operator="equal">
      <formula>"VM"</formula>
    </cfRule>
    <cfRule type="cellIs" dxfId="2106" priority="2277" operator="equal">
      <formula>"Claims"</formula>
    </cfRule>
  </conditionalFormatting>
  <conditionalFormatting sqref="FF255:FG256">
    <cfRule type="cellIs" dxfId="2105" priority="2272" operator="equal">
      <formula>"AM"</formula>
    </cfRule>
    <cfRule type="cellIs" dxfId="2104" priority="2273" operator="equal">
      <formula>"VM"</formula>
    </cfRule>
    <cfRule type="cellIs" dxfId="2103" priority="2274" operator="equal">
      <formula>"Claims"</formula>
    </cfRule>
  </conditionalFormatting>
  <conditionalFormatting sqref="BC255:BC256">
    <cfRule type="cellIs" dxfId="2102" priority="2269" operator="equal">
      <formula>"AM"</formula>
    </cfRule>
    <cfRule type="cellIs" dxfId="2101" priority="2270" operator="equal">
      <formula>"VM"</formula>
    </cfRule>
    <cfRule type="cellIs" dxfId="2100" priority="2271" operator="equal">
      <formula>"Claims"</formula>
    </cfRule>
  </conditionalFormatting>
  <conditionalFormatting sqref="F255">
    <cfRule type="cellIs" dxfId="2099" priority="2266" operator="equal">
      <formula>"AM"</formula>
    </cfRule>
    <cfRule type="cellIs" dxfId="2098" priority="2267" operator="equal">
      <formula>"VM"</formula>
    </cfRule>
    <cfRule type="cellIs" dxfId="2097" priority="2268" operator="equal">
      <formula>"Claims"</formula>
    </cfRule>
  </conditionalFormatting>
  <conditionalFormatting sqref="DI252:DI254">
    <cfRule type="cellIs" dxfId="2096" priority="2245" operator="equal">
      <formula>"AM"</formula>
    </cfRule>
    <cfRule type="cellIs" dxfId="2095" priority="2246" operator="equal">
      <formula>"VM"</formula>
    </cfRule>
    <cfRule type="cellIs" dxfId="2094" priority="2247" operator="equal">
      <formula>"Claims"</formula>
    </cfRule>
  </conditionalFormatting>
  <conditionalFormatting sqref="DI252:DI254 DO252:FE254">
    <cfRule type="cellIs" dxfId="2093" priority="2242" operator="equal">
      <formula>"AM"</formula>
    </cfRule>
    <cfRule type="cellIs" dxfId="2092" priority="2243" operator="equal">
      <formula>"VM"</formula>
    </cfRule>
    <cfRule type="cellIs" dxfId="2091" priority="2244" operator="equal">
      <formula>"Claims"</formula>
    </cfRule>
  </conditionalFormatting>
  <conditionalFormatting sqref="FI252:FK254 FM252:FU254 FW252:GX254 HA252:HC254">
    <cfRule type="cellIs" dxfId="2090" priority="2239" operator="equal">
      <formula>"AM"</formula>
    </cfRule>
    <cfRule type="cellIs" dxfId="2089" priority="2240" operator="equal">
      <formula>"VM"</formula>
    </cfRule>
    <cfRule type="cellIs" dxfId="2088" priority="2241" operator="equal">
      <formula>"Claims"</formula>
    </cfRule>
  </conditionalFormatting>
  <conditionalFormatting sqref="FF252:FG254">
    <cfRule type="cellIs" dxfId="2087" priority="2236" operator="equal">
      <formula>"AM"</formula>
    </cfRule>
    <cfRule type="cellIs" dxfId="2086" priority="2237" operator="equal">
      <formula>"VM"</formula>
    </cfRule>
    <cfRule type="cellIs" dxfId="2085" priority="2238" operator="equal">
      <formula>"Claims"</formula>
    </cfRule>
  </conditionalFormatting>
  <conditionalFormatting sqref="BC252">
    <cfRule type="cellIs" dxfId="2084" priority="2233" operator="equal">
      <formula>"AM"</formula>
    </cfRule>
    <cfRule type="cellIs" dxfId="2083" priority="2234" operator="equal">
      <formula>"VM"</formula>
    </cfRule>
    <cfRule type="cellIs" dxfId="2082" priority="2235" operator="equal">
      <formula>"Claims"</formula>
    </cfRule>
  </conditionalFormatting>
  <conditionalFormatting sqref="F252:F254">
    <cfRule type="cellIs" dxfId="2081" priority="2230" operator="equal">
      <formula>"AM"</formula>
    </cfRule>
    <cfRule type="cellIs" dxfId="2080" priority="2231" operator="equal">
      <formula>"VM"</formula>
    </cfRule>
    <cfRule type="cellIs" dxfId="2079" priority="2232" operator="equal">
      <formula>"Claims"</formula>
    </cfRule>
  </conditionalFormatting>
  <conditionalFormatting sqref="BC254">
    <cfRule type="cellIs" dxfId="2078" priority="2227" operator="equal">
      <formula>"AM"</formula>
    </cfRule>
    <cfRule type="cellIs" dxfId="2077" priority="2228" operator="equal">
      <formula>"VM"</formula>
    </cfRule>
    <cfRule type="cellIs" dxfId="2076" priority="2229" operator="equal">
      <formula>"Claims"</formula>
    </cfRule>
  </conditionalFormatting>
  <conditionalFormatting sqref="BC253">
    <cfRule type="cellIs" dxfId="2075" priority="2224" operator="equal">
      <formula>"AM"</formula>
    </cfRule>
    <cfRule type="cellIs" dxfId="2074" priority="2225" operator="equal">
      <formula>"VM"</formula>
    </cfRule>
    <cfRule type="cellIs" dxfId="2073" priority="2226" operator="equal">
      <formula>"Claims"</formula>
    </cfRule>
  </conditionalFormatting>
  <conditionalFormatting sqref="DI247:DI251">
    <cfRule type="cellIs" dxfId="2072" priority="2221" operator="equal">
      <formula>"AM"</formula>
    </cfRule>
    <cfRule type="cellIs" dxfId="2071" priority="2222" operator="equal">
      <formula>"VM"</formula>
    </cfRule>
    <cfRule type="cellIs" dxfId="2070" priority="2223" operator="equal">
      <formula>"Claims"</formula>
    </cfRule>
  </conditionalFormatting>
  <conditionalFormatting sqref="DI247:DI251 DO247:FE251">
    <cfRule type="cellIs" dxfId="2069" priority="2218" operator="equal">
      <formula>"AM"</formula>
    </cfRule>
    <cfRule type="cellIs" dxfId="2068" priority="2219" operator="equal">
      <formula>"VM"</formula>
    </cfRule>
    <cfRule type="cellIs" dxfId="2067" priority="2220" operator="equal">
      <formula>"Claims"</formula>
    </cfRule>
  </conditionalFormatting>
  <conditionalFormatting sqref="FI247:FK251 FM247:FU251 FW247:GX251 HA247:HC251">
    <cfRule type="cellIs" dxfId="2066" priority="2215" operator="equal">
      <formula>"AM"</formula>
    </cfRule>
    <cfRule type="cellIs" dxfId="2065" priority="2216" operator="equal">
      <formula>"VM"</formula>
    </cfRule>
    <cfRule type="cellIs" dxfId="2064" priority="2217" operator="equal">
      <formula>"Claims"</formula>
    </cfRule>
  </conditionalFormatting>
  <conditionalFormatting sqref="FF247:FG251">
    <cfRule type="cellIs" dxfId="2063" priority="2212" operator="equal">
      <formula>"AM"</formula>
    </cfRule>
    <cfRule type="cellIs" dxfId="2062" priority="2213" operator="equal">
      <formula>"VM"</formula>
    </cfRule>
    <cfRule type="cellIs" dxfId="2061" priority="2214" operator="equal">
      <formula>"Claims"</formula>
    </cfRule>
  </conditionalFormatting>
  <conditionalFormatting sqref="BC250:BC251">
    <cfRule type="cellIs" dxfId="2060" priority="2209" operator="equal">
      <formula>"AM"</formula>
    </cfRule>
    <cfRule type="cellIs" dxfId="2059" priority="2210" operator="equal">
      <formula>"VM"</formula>
    </cfRule>
    <cfRule type="cellIs" dxfId="2058" priority="2211" operator="equal">
      <formula>"Claims"</formula>
    </cfRule>
  </conditionalFormatting>
  <conditionalFormatting sqref="F247 F251 F249">
    <cfRule type="cellIs" dxfId="2057" priority="2206" operator="equal">
      <formula>"AM"</formula>
    </cfRule>
    <cfRule type="cellIs" dxfId="2056" priority="2207" operator="equal">
      <formula>"VM"</formula>
    </cfRule>
    <cfRule type="cellIs" dxfId="2055" priority="2208" operator="equal">
      <formula>"Claims"</formula>
    </cfRule>
  </conditionalFormatting>
  <conditionalFormatting sqref="F250">
    <cfRule type="cellIs" dxfId="2054" priority="2203" operator="equal">
      <formula>"AM"</formula>
    </cfRule>
    <cfRule type="cellIs" dxfId="2053" priority="2204" operator="equal">
      <formula>"VM"</formula>
    </cfRule>
    <cfRule type="cellIs" dxfId="2052" priority="2205" operator="equal">
      <formula>"Claims"</formula>
    </cfRule>
  </conditionalFormatting>
  <conditionalFormatting sqref="BC249">
    <cfRule type="cellIs" dxfId="2051" priority="2200" operator="equal">
      <formula>"AM"</formula>
    </cfRule>
    <cfRule type="cellIs" dxfId="2050" priority="2201" operator="equal">
      <formula>"VM"</formula>
    </cfRule>
    <cfRule type="cellIs" dxfId="2049" priority="2202" operator="equal">
      <formula>"Claims"</formula>
    </cfRule>
  </conditionalFormatting>
  <conditionalFormatting sqref="BC247">
    <cfRule type="cellIs" dxfId="2048" priority="2197" operator="equal">
      <formula>"AM"</formula>
    </cfRule>
    <cfRule type="cellIs" dxfId="2047" priority="2198" operator="equal">
      <formula>"VM"</formula>
    </cfRule>
    <cfRule type="cellIs" dxfId="2046" priority="2199" operator="equal">
      <formula>"Claims"</formula>
    </cfRule>
  </conditionalFormatting>
  <conditionalFormatting sqref="DI246">
    <cfRule type="cellIs" dxfId="2045" priority="2194" operator="equal">
      <formula>"AM"</formula>
    </cfRule>
    <cfRule type="cellIs" dxfId="2044" priority="2195" operator="equal">
      <formula>"VM"</formula>
    </cfRule>
    <cfRule type="cellIs" dxfId="2043" priority="2196" operator="equal">
      <formula>"Claims"</formula>
    </cfRule>
  </conditionalFormatting>
  <conditionalFormatting sqref="DI246 DO246:FE246">
    <cfRule type="cellIs" dxfId="2042" priority="2191" operator="equal">
      <formula>"AM"</formula>
    </cfRule>
    <cfRule type="cellIs" dxfId="2041" priority="2192" operator="equal">
      <formula>"VM"</formula>
    </cfRule>
    <cfRule type="cellIs" dxfId="2040" priority="2193" operator="equal">
      <formula>"Claims"</formula>
    </cfRule>
  </conditionalFormatting>
  <conditionalFormatting sqref="FI246:FK246 FM246:FU246 FW246:GX246 HA246:HC246">
    <cfRule type="cellIs" dxfId="2039" priority="2188" operator="equal">
      <formula>"AM"</formula>
    </cfRule>
    <cfRule type="cellIs" dxfId="2038" priority="2189" operator="equal">
      <formula>"VM"</formula>
    </cfRule>
    <cfRule type="cellIs" dxfId="2037" priority="2190" operator="equal">
      <formula>"Claims"</formula>
    </cfRule>
  </conditionalFormatting>
  <conditionalFormatting sqref="FF246:FG246">
    <cfRule type="cellIs" dxfId="2036" priority="2185" operator="equal">
      <formula>"AM"</formula>
    </cfRule>
    <cfRule type="cellIs" dxfId="2035" priority="2186" operator="equal">
      <formula>"VM"</formula>
    </cfRule>
    <cfRule type="cellIs" dxfId="2034" priority="2187" operator="equal">
      <formula>"Claims"</formula>
    </cfRule>
  </conditionalFormatting>
  <conditionalFormatting sqref="F246">
    <cfRule type="cellIs" dxfId="2033" priority="2182" operator="equal">
      <formula>"AM"</formula>
    </cfRule>
    <cfRule type="cellIs" dxfId="2032" priority="2183" operator="equal">
      <formula>"VM"</formula>
    </cfRule>
    <cfRule type="cellIs" dxfId="2031" priority="2184" operator="equal">
      <formula>"Claims"</formula>
    </cfRule>
  </conditionalFormatting>
  <conditionalFormatting sqref="BC246">
    <cfRule type="cellIs" dxfId="2030" priority="2179" operator="equal">
      <formula>"AM"</formula>
    </cfRule>
    <cfRule type="cellIs" dxfId="2029" priority="2180" operator="equal">
      <formula>"VM"</formula>
    </cfRule>
    <cfRule type="cellIs" dxfId="2028" priority="2181" operator="equal">
      <formula>"Claims"</formula>
    </cfRule>
  </conditionalFormatting>
  <conditionalFormatting sqref="DI244:DI245">
    <cfRule type="cellIs" dxfId="2027" priority="2158" operator="equal">
      <formula>"AM"</formula>
    </cfRule>
    <cfRule type="cellIs" dxfId="2026" priority="2159" operator="equal">
      <formula>"VM"</formula>
    </cfRule>
    <cfRule type="cellIs" dxfId="2025" priority="2160" operator="equal">
      <formula>"Claims"</formula>
    </cfRule>
  </conditionalFormatting>
  <conditionalFormatting sqref="DI244:DI245 DO244:FE245">
    <cfRule type="cellIs" dxfId="2024" priority="2155" operator="equal">
      <formula>"AM"</formula>
    </cfRule>
    <cfRule type="cellIs" dxfId="2023" priority="2156" operator="equal">
      <formula>"VM"</formula>
    </cfRule>
    <cfRule type="cellIs" dxfId="2022" priority="2157" operator="equal">
      <formula>"Claims"</formula>
    </cfRule>
  </conditionalFormatting>
  <conditionalFormatting sqref="FI244:FK245 FM244:FU245 FW244:GX245 HA244:HC245">
    <cfRule type="cellIs" dxfId="2021" priority="2152" operator="equal">
      <formula>"AM"</formula>
    </cfRule>
    <cfRule type="cellIs" dxfId="2020" priority="2153" operator="equal">
      <formula>"VM"</formula>
    </cfRule>
    <cfRule type="cellIs" dxfId="2019" priority="2154" operator="equal">
      <formula>"Claims"</formula>
    </cfRule>
  </conditionalFormatting>
  <conditionalFormatting sqref="FF244:FG245">
    <cfRule type="cellIs" dxfId="2018" priority="2149" operator="equal">
      <formula>"AM"</formula>
    </cfRule>
    <cfRule type="cellIs" dxfId="2017" priority="2150" operator="equal">
      <formula>"VM"</formula>
    </cfRule>
    <cfRule type="cellIs" dxfId="2016" priority="2151" operator="equal">
      <formula>"Claims"</formula>
    </cfRule>
  </conditionalFormatting>
  <conditionalFormatting sqref="F244:F245">
    <cfRule type="cellIs" dxfId="2015" priority="2146" operator="equal">
      <formula>"AM"</formula>
    </cfRule>
    <cfRule type="cellIs" dxfId="2014" priority="2147" operator="equal">
      <formula>"VM"</formula>
    </cfRule>
    <cfRule type="cellIs" dxfId="2013" priority="2148" operator="equal">
      <formula>"Claims"</formula>
    </cfRule>
  </conditionalFormatting>
  <conditionalFormatting sqref="BC245">
    <cfRule type="cellIs" dxfId="2012" priority="2140" operator="equal">
      <formula>"AM"</formula>
    </cfRule>
    <cfRule type="cellIs" dxfId="2011" priority="2141" operator="equal">
      <formula>"VM"</formula>
    </cfRule>
    <cfRule type="cellIs" dxfId="2010" priority="2142" operator="equal">
      <formula>"Claims"</formula>
    </cfRule>
  </conditionalFormatting>
  <conditionalFormatting sqref="BC244">
    <cfRule type="cellIs" dxfId="2009" priority="2137" operator="equal">
      <formula>"AM"</formula>
    </cfRule>
    <cfRule type="cellIs" dxfId="2008" priority="2138" operator="equal">
      <formula>"VM"</formula>
    </cfRule>
    <cfRule type="cellIs" dxfId="2007" priority="2139" operator="equal">
      <formula>"Claims"</formula>
    </cfRule>
  </conditionalFormatting>
  <conditionalFormatting sqref="DI236:DI243">
    <cfRule type="cellIs" dxfId="2006" priority="2134" operator="equal">
      <formula>"AM"</formula>
    </cfRule>
    <cfRule type="cellIs" dxfId="2005" priority="2135" operator="equal">
      <formula>"VM"</formula>
    </cfRule>
    <cfRule type="cellIs" dxfId="2004" priority="2136" operator="equal">
      <formula>"Claims"</formula>
    </cfRule>
  </conditionalFormatting>
  <conditionalFormatting sqref="DI236:DI243 DO236:FE243">
    <cfRule type="cellIs" dxfId="2003" priority="2131" operator="equal">
      <formula>"AM"</formula>
    </cfRule>
    <cfRule type="cellIs" dxfId="2002" priority="2132" operator="equal">
      <formula>"VM"</formula>
    </cfRule>
    <cfRule type="cellIs" dxfId="2001" priority="2133" operator="equal">
      <formula>"Claims"</formula>
    </cfRule>
  </conditionalFormatting>
  <conditionalFormatting sqref="FI236:FK243 FM236:FU243 FW236:GX243 HA236:HC243">
    <cfRule type="cellIs" dxfId="2000" priority="2128" operator="equal">
      <formula>"AM"</formula>
    </cfRule>
    <cfRule type="cellIs" dxfId="1999" priority="2129" operator="equal">
      <formula>"VM"</formula>
    </cfRule>
    <cfRule type="cellIs" dxfId="1998" priority="2130" operator="equal">
      <formula>"Claims"</formula>
    </cfRule>
  </conditionalFormatting>
  <conditionalFormatting sqref="FF236:FG243">
    <cfRule type="cellIs" dxfId="1997" priority="2125" operator="equal">
      <formula>"AM"</formula>
    </cfRule>
    <cfRule type="cellIs" dxfId="1996" priority="2126" operator="equal">
      <formula>"VM"</formula>
    </cfRule>
    <cfRule type="cellIs" dxfId="1995" priority="2127" operator="equal">
      <formula>"Claims"</formula>
    </cfRule>
  </conditionalFormatting>
  <conditionalFormatting sqref="F236:F239 F241:F243">
    <cfRule type="cellIs" dxfId="1994" priority="2122" operator="equal">
      <formula>"AM"</formula>
    </cfRule>
    <cfRule type="cellIs" dxfId="1993" priority="2123" operator="equal">
      <formula>"VM"</formula>
    </cfRule>
    <cfRule type="cellIs" dxfId="1992" priority="2124" operator="equal">
      <formula>"Claims"</formula>
    </cfRule>
  </conditionalFormatting>
  <conditionalFormatting sqref="BC236">
    <cfRule type="cellIs" dxfId="1991" priority="2119" operator="equal">
      <formula>"AM"</formula>
    </cfRule>
    <cfRule type="cellIs" dxfId="1990" priority="2120" operator="equal">
      <formula>"VM"</formula>
    </cfRule>
    <cfRule type="cellIs" dxfId="1989" priority="2121" operator="equal">
      <formula>"Claims"</formula>
    </cfRule>
  </conditionalFormatting>
  <conditionalFormatting sqref="DI235">
    <cfRule type="cellIs" dxfId="1988" priority="2116" operator="equal">
      <formula>"AM"</formula>
    </cfRule>
    <cfRule type="cellIs" dxfId="1987" priority="2117" operator="equal">
      <formula>"VM"</formula>
    </cfRule>
    <cfRule type="cellIs" dxfId="1986" priority="2118" operator="equal">
      <formula>"Claims"</formula>
    </cfRule>
  </conditionalFormatting>
  <conditionalFormatting sqref="DI235 DO235:FE235">
    <cfRule type="cellIs" dxfId="1985" priority="2113" operator="equal">
      <formula>"AM"</formula>
    </cfRule>
    <cfRule type="cellIs" dxfId="1984" priority="2114" operator="equal">
      <formula>"VM"</formula>
    </cfRule>
    <cfRule type="cellIs" dxfId="1983" priority="2115" operator="equal">
      <formula>"Claims"</formula>
    </cfRule>
  </conditionalFormatting>
  <conditionalFormatting sqref="FI235:FK235 FM235:FU235 FW235:GX235 HA235:HC235">
    <cfRule type="cellIs" dxfId="1982" priority="2110" operator="equal">
      <formula>"AM"</formula>
    </cfRule>
    <cfRule type="cellIs" dxfId="1981" priority="2111" operator="equal">
      <formula>"VM"</formula>
    </cfRule>
    <cfRule type="cellIs" dxfId="1980" priority="2112" operator="equal">
      <formula>"Claims"</formula>
    </cfRule>
  </conditionalFormatting>
  <conditionalFormatting sqref="FF235:FG235">
    <cfRule type="cellIs" dxfId="1979" priority="2107" operator="equal">
      <formula>"AM"</formula>
    </cfRule>
    <cfRule type="cellIs" dxfId="1978" priority="2108" operator="equal">
      <formula>"VM"</formula>
    </cfRule>
    <cfRule type="cellIs" dxfId="1977" priority="2109" operator="equal">
      <formula>"Claims"</formula>
    </cfRule>
  </conditionalFormatting>
  <conditionalFormatting sqref="F235">
    <cfRule type="cellIs" dxfId="1976" priority="2104" operator="equal">
      <formula>"AM"</formula>
    </cfRule>
    <cfRule type="cellIs" dxfId="1975" priority="2105" operator="equal">
      <formula>"VM"</formula>
    </cfRule>
    <cfRule type="cellIs" dxfId="1974" priority="2106" operator="equal">
      <formula>"Claims"</formula>
    </cfRule>
  </conditionalFormatting>
  <conditionalFormatting sqref="BC242">
    <cfRule type="cellIs" dxfId="1973" priority="2095" operator="equal">
      <formula>"AM"</formula>
    </cfRule>
    <cfRule type="cellIs" dxfId="1972" priority="2096" operator="equal">
      <formula>"VM"</formula>
    </cfRule>
    <cfRule type="cellIs" dxfId="1971" priority="2097" operator="equal">
      <formula>"Claims"</formula>
    </cfRule>
  </conditionalFormatting>
  <conditionalFormatting sqref="BC241">
    <cfRule type="cellIs" dxfId="1970" priority="2092" operator="equal">
      <formula>"AM"</formula>
    </cfRule>
    <cfRule type="cellIs" dxfId="1969" priority="2093" operator="equal">
      <formula>"VM"</formula>
    </cfRule>
    <cfRule type="cellIs" dxfId="1968" priority="2094" operator="equal">
      <formula>"Claims"</formula>
    </cfRule>
  </conditionalFormatting>
  <conditionalFormatting sqref="BC239">
    <cfRule type="cellIs" dxfId="1967" priority="2086" operator="equal">
      <formula>"AM"</formula>
    </cfRule>
    <cfRule type="cellIs" dxfId="1966" priority="2087" operator="equal">
      <formula>"VM"</formula>
    </cfRule>
    <cfRule type="cellIs" dxfId="1965" priority="2088" operator="equal">
      <formula>"Claims"</formula>
    </cfRule>
  </conditionalFormatting>
  <conditionalFormatting sqref="BC238">
    <cfRule type="cellIs" dxfId="1964" priority="2083" operator="equal">
      <formula>"AM"</formula>
    </cfRule>
    <cfRule type="cellIs" dxfId="1963" priority="2084" operator="equal">
      <formula>"VM"</formula>
    </cfRule>
    <cfRule type="cellIs" dxfId="1962" priority="2085" operator="equal">
      <formula>"Claims"</formula>
    </cfRule>
  </conditionalFormatting>
  <conditionalFormatting sqref="BC235">
    <cfRule type="cellIs" dxfId="1961" priority="2080" operator="equal">
      <formula>"AM"</formula>
    </cfRule>
    <cfRule type="cellIs" dxfId="1960" priority="2081" operator="equal">
      <formula>"VM"</formula>
    </cfRule>
    <cfRule type="cellIs" dxfId="1959" priority="2082" operator="equal">
      <formula>"Claims"</formula>
    </cfRule>
  </conditionalFormatting>
  <conditionalFormatting sqref="BC243">
    <cfRule type="cellIs" dxfId="1958" priority="2077" operator="equal">
      <formula>"AM"</formula>
    </cfRule>
    <cfRule type="cellIs" dxfId="1957" priority="2078" operator="equal">
      <formula>"VM"</formula>
    </cfRule>
    <cfRule type="cellIs" dxfId="1956" priority="2079" operator="equal">
      <formula>"Claims"</formula>
    </cfRule>
  </conditionalFormatting>
  <conditionalFormatting sqref="BC237">
    <cfRule type="cellIs" dxfId="1955" priority="2074" operator="equal">
      <formula>"AM"</formula>
    </cfRule>
    <cfRule type="cellIs" dxfId="1954" priority="2075" operator="equal">
      <formula>"VM"</formula>
    </cfRule>
    <cfRule type="cellIs" dxfId="1953" priority="2076" operator="equal">
      <formula>"Claims"</formula>
    </cfRule>
  </conditionalFormatting>
  <conditionalFormatting sqref="DI233:DI234">
    <cfRule type="cellIs" dxfId="1952" priority="2071" operator="equal">
      <formula>"AM"</formula>
    </cfRule>
    <cfRule type="cellIs" dxfId="1951" priority="2072" operator="equal">
      <formula>"VM"</formula>
    </cfRule>
    <cfRule type="cellIs" dxfId="1950" priority="2073" operator="equal">
      <formula>"Claims"</formula>
    </cfRule>
  </conditionalFormatting>
  <conditionalFormatting sqref="DI233:DI234 DO233:FE234">
    <cfRule type="cellIs" dxfId="1949" priority="2068" operator="equal">
      <formula>"AM"</formula>
    </cfRule>
    <cfRule type="cellIs" dxfId="1948" priority="2069" operator="equal">
      <formula>"VM"</formula>
    </cfRule>
    <cfRule type="cellIs" dxfId="1947" priority="2070" operator="equal">
      <formula>"Claims"</formula>
    </cfRule>
  </conditionalFormatting>
  <conditionalFormatting sqref="FI233:FK234 FM233:FU234 FW233:GX234 HA233:HC234">
    <cfRule type="cellIs" dxfId="1946" priority="2065" operator="equal">
      <formula>"AM"</formula>
    </cfRule>
    <cfRule type="cellIs" dxfId="1945" priority="2066" operator="equal">
      <formula>"VM"</formula>
    </cfRule>
    <cfRule type="cellIs" dxfId="1944" priority="2067" operator="equal">
      <formula>"Claims"</formula>
    </cfRule>
  </conditionalFormatting>
  <conditionalFormatting sqref="FF233:FG234">
    <cfRule type="cellIs" dxfId="1943" priority="2062" operator="equal">
      <formula>"AM"</formula>
    </cfRule>
    <cfRule type="cellIs" dxfId="1942" priority="2063" operator="equal">
      <formula>"VM"</formula>
    </cfRule>
    <cfRule type="cellIs" dxfId="1941" priority="2064" operator="equal">
      <formula>"Claims"</formula>
    </cfRule>
  </conditionalFormatting>
  <conditionalFormatting sqref="F234">
    <cfRule type="cellIs" dxfId="1940" priority="2059" operator="equal">
      <formula>"AM"</formula>
    </cfRule>
    <cfRule type="cellIs" dxfId="1939" priority="2060" operator="equal">
      <formula>"VM"</formula>
    </cfRule>
    <cfRule type="cellIs" dxfId="1938" priority="2061" operator="equal">
      <formula>"Claims"</formula>
    </cfRule>
  </conditionalFormatting>
  <conditionalFormatting sqref="BC234">
    <cfRule type="cellIs" dxfId="1937" priority="2056" operator="equal">
      <formula>"AM"</formula>
    </cfRule>
    <cfRule type="cellIs" dxfId="1936" priority="2057" operator="equal">
      <formula>"VM"</formula>
    </cfRule>
    <cfRule type="cellIs" dxfId="1935" priority="2058" operator="equal">
      <formula>"Claims"</formula>
    </cfRule>
  </conditionalFormatting>
  <conditionalFormatting sqref="DI231:DI232">
    <cfRule type="cellIs" dxfId="1934" priority="2050" operator="equal">
      <formula>"AM"</formula>
    </cfRule>
    <cfRule type="cellIs" dxfId="1933" priority="2051" operator="equal">
      <formula>"VM"</formula>
    </cfRule>
    <cfRule type="cellIs" dxfId="1932" priority="2052" operator="equal">
      <formula>"Claims"</formula>
    </cfRule>
  </conditionalFormatting>
  <conditionalFormatting sqref="DI231:DI232 DO231:FE232">
    <cfRule type="cellIs" dxfId="1931" priority="2047" operator="equal">
      <formula>"AM"</formula>
    </cfRule>
    <cfRule type="cellIs" dxfId="1930" priority="2048" operator="equal">
      <formula>"VM"</formula>
    </cfRule>
    <cfRule type="cellIs" dxfId="1929" priority="2049" operator="equal">
      <formula>"Claims"</formula>
    </cfRule>
  </conditionalFormatting>
  <conditionalFormatting sqref="FI231:FK232 FM231:FU232 FW231:GX232 HA231:HC232">
    <cfRule type="cellIs" dxfId="1928" priority="2044" operator="equal">
      <formula>"AM"</formula>
    </cfRule>
    <cfRule type="cellIs" dxfId="1927" priority="2045" operator="equal">
      <formula>"VM"</formula>
    </cfRule>
    <cfRule type="cellIs" dxfId="1926" priority="2046" operator="equal">
      <formula>"Claims"</formula>
    </cfRule>
  </conditionalFormatting>
  <conditionalFormatting sqref="FF231:FG232">
    <cfRule type="cellIs" dxfId="1925" priority="2041" operator="equal">
      <formula>"AM"</formula>
    </cfRule>
    <cfRule type="cellIs" dxfId="1924" priority="2042" operator="equal">
      <formula>"VM"</formula>
    </cfRule>
    <cfRule type="cellIs" dxfId="1923" priority="2043" operator="equal">
      <formula>"Claims"</formula>
    </cfRule>
  </conditionalFormatting>
  <conditionalFormatting sqref="F231">
    <cfRule type="cellIs" dxfId="1922" priority="2038" operator="equal">
      <formula>"AM"</formula>
    </cfRule>
    <cfRule type="cellIs" dxfId="1921" priority="2039" operator="equal">
      <formula>"VM"</formula>
    </cfRule>
    <cfRule type="cellIs" dxfId="1920" priority="2040" operator="equal">
      <formula>"Claims"</formula>
    </cfRule>
  </conditionalFormatting>
  <conditionalFormatting sqref="BC232">
    <cfRule type="cellIs" dxfId="1919" priority="2035" operator="equal">
      <formula>"AM"</formula>
    </cfRule>
    <cfRule type="cellIs" dxfId="1918" priority="2036" operator="equal">
      <formula>"VM"</formula>
    </cfRule>
    <cfRule type="cellIs" dxfId="1917" priority="2037" operator="equal">
      <formula>"Claims"</formula>
    </cfRule>
  </conditionalFormatting>
  <conditionalFormatting sqref="F232">
    <cfRule type="cellIs" dxfId="1916" priority="2032" operator="equal">
      <formula>"AM"</formula>
    </cfRule>
    <cfRule type="cellIs" dxfId="1915" priority="2033" operator="equal">
      <formula>"VM"</formula>
    </cfRule>
    <cfRule type="cellIs" dxfId="1914" priority="2034" operator="equal">
      <formula>"Claims"</formula>
    </cfRule>
  </conditionalFormatting>
  <conditionalFormatting sqref="BC231">
    <cfRule type="cellIs" dxfId="1913" priority="2029" operator="equal">
      <formula>"AM"</formula>
    </cfRule>
    <cfRule type="cellIs" dxfId="1912" priority="2030" operator="equal">
      <formula>"VM"</formula>
    </cfRule>
    <cfRule type="cellIs" dxfId="1911" priority="2031" operator="equal">
      <formula>"Claims"</formula>
    </cfRule>
  </conditionalFormatting>
  <conditionalFormatting sqref="DI230">
    <cfRule type="cellIs" dxfId="1910" priority="2026" operator="equal">
      <formula>"AM"</formula>
    </cfRule>
    <cfRule type="cellIs" dxfId="1909" priority="2027" operator="equal">
      <formula>"VM"</formula>
    </cfRule>
    <cfRule type="cellIs" dxfId="1908" priority="2028" operator="equal">
      <formula>"Claims"</formula>
    </cfRule>
  </conditionalFormatting>
  <conditionalFormatting sqref="DI230 DO230:FE230">
    <cfRule type="cellIs" dxfId="1907" priority="2023" operator="equal">
      <formula>"AM"</formula>
    </cfRule>
    <cfRule type="cellIs" dxfId="1906" priority="2024" operator="equal">
      <formula>"VM"</formula>
    </cfRule>
    <cfRule type="cellIs" dxfId="1905" priority="2025" operator="equal">
      <formula>"Claims"</formula>
    </cfRule>
  </conditionalFormatting>
  <conditionalFormatting sqref="FI230:FK230 FM230:FU230 FW230:GX230 HA230:HC230">
    <cfRule type="cellIs" dxfId="1904" priority="2020" operator="equal">
      <formula>"AM"</formula>
    </cfRule>
    <cfRule type="cellIs" dxfId="1903" priority="2021" operator="equal">
      <formula>"VM"</formula>
    </cfRule>
    <cfRule type="cellIs" dxfId="1902" priority="2022" operator="equal">
      <formula>"Claims"</formula>
    </cfRule>
  </conditionalFormatting>
  <conditionalFormatting sqref="FF230:FG230">
    <cfRule type="cellIs" dxfId="1901" priority="2017" operator="equal">
      <formula>"AM"</formula>
    </cfRule>
    <cfRule type="cellIs" dxfId="1900" priority="2018" operator="equal">
      <formula>"VM"</formula>
    </cfRule>
    <cfRule type="cellIs" dxfId="1899" priority="2019" operator="equal">
      <formula>"Claims"</formula>
    </cfRule>
  </conditionalFormatting>
  <conditionalFormatting sqref="DI228:DJ229">
    <cfRule type="cellIs" dxfId="1898" priority="2008" operator="equal">
      <formula>"AM"</formula>
    </cfRule>
    <cfRule type="cellIs" dxfId="1897" priority="2009" operator="equal">
      <formula>"VM"</formula>
    </cfRule>
    <cfRule type="cellIs" dxfId="1896" priority="2010" operator="equal">
      <formula>"Claims"</formula>
    </cfRule>
  </conditionalFormatting>
  <conditionalFormatting sqref="DO228:FE229 DI228:DJ229">
    <cfRule type="cellIs" dxfId="1895" priority="2005" operator="equal">
      <formula>"AM"</formula>
    </cfRule>
    <cfRule type="cellIs" dxfId="1894" priority="2006" operator="equal">
      <formula>"VM"</formula>
    </cfRule>
    <cfRule type="cellIs" dxfId="1893" priority="2007" operator="equal">
      <formula>"Claims"</formula>
    </cfRule>
  </conditionalFormatting>
  <conditionalFormatting sqref="FI228:FK229 FM228:FU229 FW228:GX229 HA228:HC229">
    <cfRule type="cellIs" dxfId="1892" priority="2002" operator="equal">
      <formula>"AM"</formula>
    </cfRule>
    <cfRule type="cellIs" dxfId="1891" priority="2003" operator="equal">
      <formula>"VM"</formula>
    </cfRule>
    <cfRule type="cellIs" dxfId="1890" priority="2004" operator="equal">
      <formula>"Claims"</formula>
    </cfRule>
  </conditionalFormatting>
  <conditionalFormatting sqref="FF228:FG229">
    <cfRule type="cellIs" dxfId="1889" priority="1999" operator="equal">
      <formula>"AM"</formula>
    </cfRule>
    <cfRule type="cellIs" dxfId="1888" priority="2000" operator="equal">
      <formula>"VM"</formula>
    </cfRule>
    <cfRule type="cellIs" dxfId="1887" priority="2001" operator="equal">
      <formula>"Claims"</formula>
    </cfRule>
  </conditionalFormatting>
  <conditionalFormatting sqref="F229">
    <cfRule type="cellIs" dxfId="1886" priority="1996" operator="equal">
      <formula>"AM"</formula>
    </cfRule>
    <cfRule type="cellIs" dxfId="1885" priority="1997" operator="equal">
      <formula>"VM"</formula>
    </cfRule>
    <cfRule type="cellIs" dxfId="1884" priority="1998" operator="equal">
      <formula>"Claims"</formula>
    </cfRule>
  </conditionalFormatting>
  <conditionalFormatting sqref="BC229">
    <cfRule type="cellIs" dxfId="1883" priority="1990" operator="equal">
      <formula>"AM"</formula>
    </cfRule>
    <cfRule type="cellIs" dxfId="1882" priority="1991" operator="equal">
      <formula>"VM"</formula>
    </cfRule>
    <cfRule type="cellIs" dxfId="1881" priority="1992" operator="equal">
      <formula>"Claims"</formula>
    </cfRule>
  </conditionalFormatting>
  <conditionalFormatting sqref="DI224:DI227">
    <cfRule type="cellIs" dxfId="1880" priority="1987" operator="equal">
      <formula>"AM"</formula>
    </cfRule>
    <cfRule type="cellIs" dxfId="1879" priority="1988" operator="equal">
      <formula>"VM"</formula>
    </cfRule>
    <cfRule type="cellIs" dxfId="1878" priority="1989" operator="equal">
      <formula>"Claims"</formula>
    </cfRule>
  </conditionalFormatting>
  <conditionalFormatting sqref="DI224:DI227 DO224:FE227">
    <cfRule type="cellIs" dxfId="1877" priority="1984" operator="equal">
      <formula>"AM"</formula>
    </cfRule>
    <cfRule type="cellIs" dxfId="1876" priority="1985" operator="equal">
      <formula>"VM"</formula>
    </cfRule>
    <cfRule type="cellIs" dxfId="1875" priority="1986" operator="equal">
      <formula>"Claims"</formula>
    </cfRule>
  </conditionalFormatting>
  <conditionalFormatting sqref="FI224:FK227 FM224:FU227 FW224:GX227 HA224:HC227">
    <cfRule type="cellIs" dxfId="1874" priority="1981" operator="equal">
      <formula>"AM"</formula>
    </cfRule>
    <cfRule type="cellIs" dxfId="1873" priority="1982" operator="equal">
      <formula>"VM"</formula>
    </cfRule>
    <cfRule type="cellIs" dxfId="1872" priority="1983" operator="equal">
      <formula>"Claims"</formula>
    </cfRule>
  </conditionalFormatting>
  <conditionalFormatting sqref="FF224:FG227">
    <cfRule type="cellIs" dxfId="1871" priority="1978" operator="equal">
      <formula>"AM"</formula>
    </cfRule>
    <cfRule type="cellIs" dxfId="1870" priority="1979" operator="equal">
      <formula>"VM"</formula>
    </cfRule>
    <cfRule type="cellIs" dxfId="1869" priority="1980" operator="equal">
      <formula>"Claims"</formula>
    </cfRule>
  </conditionalFormatting>
  <conditionalFormatting sqref="F224:F227">
    <cfRule type="cellIs" dxfId="1868" priority="1975" operator="equal">
      <formula>"AM"</formula>
    </cfRule>
    <cfRule type="cellIs" dxfId="1867" priority="1976" operator="equal">
      <formula>"VM"</formula>
    </cfRule>
    <cfRule type="cellIs" dxfId="1866" priority="1977" operator="equal">
      <formula>"Claims"</formula>
    </cfRule>
  </conditionalFormatting>
  <conditionalFormatting sqref="BC227">
    <cfRule type="cellIs" dxfId="1865" priority="1972" operator="equal">
      <formula>"AM"</formula>
    </cfRule>
    <cfRule type="cellIs" dxfId="1864" priority="1973" operator="equal">
      <formula>"VM"</formula>
    </cfRule>
    <cfRule type="cellIs" dxfId="1863" priority="1974" operator="equal">
      <formula>"Claims"</formula>
    </cfRule>
  </conditionalFormatting>
  <conditionalFormatting sqref="BC226">
    <cfRule type="cellIs" dxfId="1862" priority="1969" operator="equal">
      <formula>"AM"</formula>
    </cfRule>
    <cfRule type="cellIs" dxfId="1861" priority="1970" operator="equal">
      <formula>"VM"</formula>
    </cfRule>
    <cfRule type="cellIs" dxfId="1860" priority="1971" operator="equal">
      <formula>"Claims"</formula>
    </cfRule>
  </conditionalFormatting>
  <conditionalFormatting sqref="BC225">
    <cfRule type="cellIs" dxfId="1859" priority="1966" operator="equal">
      <formula>"AM"</formula>
    </cfRule>
    <cfRule type="cellIs" dxfId="1858" priority="1967" operator="equal">
      <formula>"VM"</formula>
    </cfRule>
    <cfRule type="cellIs" dxfId="1857" priority="1968" operator="equal">
      <formula>"Claims"</formula>
    </cfRule>
  </conditionalFormatting>
  <conditionalFormatting sqref="BC224">
    <cfRule type="cellIs" dxfId="1856" priority="1963" operator="equal">
      <formula>"AM"</formula>
    </cfRule>
    <cfRule type="cellIs" dxfId="1855" priority="1964" operator="equal">
      <formula>"VM"</formula>
    </cfRule>
    <cfRule type="cellIs" dxfId="1854" priority="1965" operator="equal">
      <formula>"Claims"</formula>
    </cfRule>
  </conditionalFormatting>
  <conditionalFormatting sqref="DI218:DI223">
    <cfRule type="cellIs" dxfId="1853" priority="1960" operator="equal">
      <formula>"AM"</formula>
    </cfRule>
    <cfRule type="cellIs" dxfId="1852" priority="1961" operator="equal">
      <formula>"VM"</formula>
    </cfRule>
    <cfRule type="cellIs" dxfId="1851" priority="1962" operator="equal">
      <formula>"Claims"</formula>
    </cfRule>
  </conditionalFormatting>
  <conditionalFormatting sqref="DI218:DI223 DO218:FE223">
    <cfRule type="cellIs" dxfId="1850" priority="1957" operator="equal">
      <formula>"AM"</formula>
    </cfRule>
    <cfRule type="cellIs" dxfId="1849" priority="1958" operator="equal">
      <formula>"VM"</formula>
    </cfRule>
    <cfRule type="cellIs" dxfId="1848" priority="1959" operator="equal">
      <formula>"Claims"</formula>
    </cfRule>
  </conditionalFormatting>
  <conditionalFormatting sqref="FI218:FK223 FM218:FU223 FW218:GX223 HA218:HC223">
    <cfRule type="cellIs" dxfId="1847" priority="1954" operator="equal">
      <formula>"AM"</formula>
    </cfRule>
    <cfRule type="cellIs" dxfId="1846" priority="1955" operator="equal">
      <formula>"VM"</formula>
    </cfRule>
    <cfRule type="cellIs" dxfId="1845" priority="1956" operator="equal">
      <formula>"Claims"</formula>
    </cfRule>
  </conditionalFormatting>
  <conditionalFormatting sqref="FF218:FG223">
    <cfRule type="cellIs" dxfId="1844" priority="1951" operator="equal">
      <formula>"AM"</formula>
    </cfRule>
    <cfRule type="cellIs" dxfId="1843" priority="1952" operator="equal">
      <formula>"VM"</formula>
    </cfRule>
    <cfRule type="cellIs" dxfId="1842" priority="1953" operator="equal">
      <formula>"Claims"</formula>
    </cfRule>
  </conditionalFormatting>
  <conditionalFormatting sqref="F218:F219 F222:F223">
    <cfRule type="cellIs" dxfId="1841" priority="1948" operator="equal">
      <formula>"AM"</formula>
    </cfRule>
    <cfRule type="cellIs" dxfId="1840" priority="1949" operator="equal">
      <formula>"VM"</formula>
    </cfRule>
    <cfRule type="cellIs" dxfId="1839" priority="1950" operator="equal">
      <formula>"Claims"</formula>
    </cfRule>
  </conditionalFormatting>
  <conditionalFormatting sqref="BC218:BC219 BC223">
    <cfRule type="cellIs" dxfId="1838" priority="1945" operator="equal">
      <formula>"AM"</formula>
    </cfRule>
    <cfRule type="cellIs" dxfId="1837" priority="1946" operator="equal">
      <formula>"VM"</formula>
    </cfRule>
    <cfRule type="cellIs" dxfId="1836" priority="1947" operator="equal">
      <formula>"Claims"</formula>
    </cfRule>
  </conditionalFormatting>
  <conditionalFormatting sqref="BC222">
    <cfRule type="cellIs" dxfId="1835" priority="1942" operator="equal">
      <formula>"AM"</formula>
    </cfRule>
    <cfRule type="cellIs" dxfId="1834" priority="1943" operator="equal">
      <formula>"VM"</formula>
    </cfRule>
    <cfRule type="cellIs" dxfId="1833" priority="1944" operator="equal">
      <formula>"Claims"</formula>
    </cfRule>
  </conditionalFormatting>
  <conditionalFormatting sqref="DI211:DI217">
    <cfRule type="cellIs" dxfId="1832" priority="1939" operator="equal">
      <formula>"AM"</formula>
    </cfRule>
    <cfRule type="cellIs" dxfId="1831" priority="1940" operator="equal">
      <formula>"VM"</formula>
    </cfRule>
    <cfRule type="cellIs" dxfId="1830" priority="1941" operator="equal">
      <formula>"Claims"</formula>
    </cfRule>
  </conditionalFormatting>
  <conditionalFormatting sqref="DI211:DI217 DO211:FE217">
    <cfRule type="cellIs" dxfId="1829" priority="1936" operator="equal">
      <formula>"AM"</formula>
    </cfRule>
    <cfRule type="cellIs" dxfId="1828" priority="1937" operator="equal">
      <formula>"VM"</formula>
    </cfRule>
    <cfRule type="cellIs" dxfId="1827" priority="1938" operator="equal">
      <formula>"Claims"</formula>
    </cfRule>
  </conditionalFormatting>
  <conditionalFormatting sqref="FI211:FK217 FM211:FU217 FW211:GX217 HA211:HC217">
    <cfRule type="cellIs" dxfId="1826" priority="1933" operator="equal">
      <formula>"AM"</formula>
    </cfRule>
    <cfRule type="cellIs" dxfId="1825" priority="1934" operator="equal">
      <formula>"VM"</formula>
    </cfRule>
    <cfRule type="cellIs" dxfId="1824" priority="1935" operator="equal">
      <formula>"Claims"</formula>
    </cfRule>
  </conditionalFormatting>
  <conditionalFormatting sqref="FF211:FG217">
    <cfRule type="cellIs" dxfId="1823" priority="1930" operator="equal">
      <formula>"AM"</formula>
    </cfRule>
    <cfRule type="cellIs" dxfId="1822" priority="1931" operator="equal">
      <formula>"VM"</formula>
    </cfRule>
    <cfRule type="cellIs" dxfId="1821" priority="1932" operator="equal">
      <formula>"Claims"</formula>
    </cfRule>
  </conditionalFormatting>
  <conditionalFormatting sqref="F211 F213:F217">
    <cfRule type="cellIs" dxfId="1820" priority="1927" operator="equal">
      <formula>"AM"</formula>
    </cfRule>
    <cfRule type="cellIs" dxfId="1819" priority="1928" operator="equal">
      <formula>"VM"</formula>
    </cfRule>
    <cfRule type="cellIs" dxfId="1818" priority="1929" operator="equal">
      <formula>"Claims"</formula>
    </cfRule>
  </conditionalFormatting>
  <conditionalFormatting sqref="BC216 BC214">
    <cfRule type="cellIs" dxfId="1817" priority="1924" operator="equal">
      <formula>"AM"</formula>
    </cfRule>
    <cfRule type="cellIs" dxfId="1816" priority="1925" operator="equal">
      <formula>"VM"</formula>
    </cfRule>
    <cfRule type="cellIs" dxfId="1815" priority="1926" operator="equal">
      <formula>"Claims"</formula>
    </cfRule>
  </conditionalFormatting>
  <conditionalFormatting sqref="BC217">
    <cfRule type="cellIs" dxfId="1814" priority="1921" operator="equal">
      <formula>"AM"</formula>
    </cfRule>
    <cfRule type="cellIs" dxfId="1813" priority="1922" operator="equal">
      <formula>"VM"</formula>
    </cfRule>
    <cfRule type="cellIs" dxfId="1812" priority="1923" operator="equal">
      <formula>"Claims"</formula>
    </cfRule>
  </conditionalFormatting>
  <conditionalFormatting sqref="DI210">
    <cfRule type="cellIs" dxfId="1811" priority="1918" operator="equal">
      <formula>"AM"</formula>
    </cfRule>
    <cfRule type="cellIs" dxfId="1810" priority="1919" operator="equal">
      <formula>"VM"</formula>
    </cfRule>
    <cfRule type="cellIs" dxfId="1809" priority="1920" operator="equal">
      <formula>"Claims"</formula>
    </cfRule>
  </conditionalFormatting>
  <conditionalFormatting sqref="DI210 DO210:FE210">
    <cfRule type="cellIs" dxfId="1808" priority="1915" operator="equal">
      <formula>"AM"</formula>
    </cfRule>
    <cfRule type="cellIs" dxfId="1807" priority="1916" operator="equal">
      <formula>"VM"</formula>
    </cfRule>
    <cfRule type="cellIs" dxfId="1806" priority="1917" operator="equal">
      <formula>"Claims"</formula>
    </cfRule>
  </conditionalFormatting>
  <conditionalFormatting sqref="FI210:FK210 FM210:FU210 FW210:GX210 HA210:HC210">
    <cfRule type="cellIs" dxfId="1805" priority="1912" operator="equal">
      <formula>"AM"</formula>
    </cfRule>
    <cfRule type="cellIs" dxfId="1804" priority="1913" operator="equal">
      <formula>"VM"</formula>
    </cfRule>
    <cfRule type="cellIs" dxfId="1803" priority="1914" operator="equal">
      <formula>"Claims"</formula>
    </cfRule>
  </conditionalFormatting>
  <conditionalFormatting sqref="FF210:FG210">
    <cfRule type="cellIs" dxfId="1802" priority="1909" operator="equal">
      <formula>"AM"</formula>
    </cfRule>
    <cfRule type="cellIs" dxfId="1801" priority="1910" operator="equal">
      <formula>"VM"</formula>
    </cfRule>
    <cfRule type="cellIs" dxfId="1800" priority="1911" operator="equal">
      <formula>"Claims"</formula>
    </cfRule>
  </conditionalFormatting>
  <conditionalFormatting sqref="BC215">
    <cfRule type="cellIs" dxfId="1799" priority="1900" operator="equal">
      <formula>"AM"</formula>
    </cfRule>
    <cfRule type="cellIs" dxfId="1798" priority="1901" operator="equal">
      <formula>"VM"</formula>
    </cfRule>
    <cfRule type="cellIs" dxfId="1797" priority="1902" operator="equal">
      <formula>"Claims"</formula>
    </cfRule>
  </conditionalFormatting>
  <conditionalFormatting sqref="BC213">
    <cfRule type="cellIs" dxfId="1796" priority="1897" operator="equal">
      <formula>"AM"</formula>
    </cfRule>
    <cfRule type="cellIs" dxfId="1795" priority="1898" operator="equal">
      <formula>"VM"</formula>
    </cfRule>
    <cfRule type="cellIs" dxfId="1794" priority="1899" operator="equal">
      <formula>"Claims"</formula>
    </cfRule>
  </conditionalFormatting>
  <conditionalFormatting sqref="F212">
    <cfRule type="cellIs" dxfId="1793" priority="1894" operator="equal">
      <formula>"AM"</formula>
    </cfRule>
    <cfRule type="cellIs" dxfId="1792" priority="1895" operator="equal">
      <formula>"VM"</formula>
    </cfRule>
    <cfRule type="cellIs" dxfId="1791" priority="1896" operator="equal">
      <formula>"Claims"</formula>
    </cfRule>
  </conditionalFormatting>
  <conditionalFormatting sqref="DI207:DI209">
    <cfRule type="cellIs" dxfId="1790" priority="1885" operator="equal">
      <formula>"AM"</formula>
    </cfRule>
    <cfRule type="cellIs" dxfId="1789" priority="1886" operator="equal">
      <formula>"VM"</formula>
    </cfRule>
    <cfRule type="cellIs" dxfId="1788" priority="1887" operator="equal">
      <formula>"Claims"</formula>
    </cfRule>
  </conditionalFormatting>
  <conditionalFormatting sqref="DI207:DI209 DO207:FE209">
    <cfRule type="cellIs" dxfId="1787" priority="1882" operator="equal">
      <formula>"AM"</formula>
    </cfRule>
    <cfRule type="cellIs" dxfId="1786" priority="1883" operator="equal">
      <formula>"VM"</formula>
    </cfRule>
    <cfRule type="cellIs" dxfId="1785" priority="1884" operator="equal">
      <formula>"Claims"</formula>
    </cfRule>
  </conditionalFormatting>
  <conditionalFormatting sqref="FI207:FK209 FM207:FU209 FW207:GX209 HA207:HC209">
    <cfRule type="cellIs" dxfId="1784" priority="1879" operator="equal">
      <formula>"AM"</formula>
    </cfRule>
    <cfRule type="cellIs" dxfId="1783" priority="1880" operator="equal">
      <formula>"VM"</formula>
    </cfRule>
    <cfRule type="cellIs" dxfId="1782" priority="1881" operator="equal">
      <formula>"Claims"</formula>
    </cfRule>
  </conditionalFormatting>
  <conditionalFormatting sqref="FF207:FG209">
    <cfRule type="cellIs" dxfId="1781" priority="1876" operator="equal">
      <formula>"AM"</formula>
    </cfRule>
    <cfRule type="cellIs" dxfId="1780" priority="1877" operator="equal">
      <formula>"VM"</formula>
    </cfRule>
    <cfRule type="cellIs" dxfId="1779" priority="1878" operator="equal">
      <formula>"Claims"</formula>
    </cfRule>
  </conditionalFormatting>
  <conditionalFormatting sqref="F208">
    <cfRule type="cellIs" dxfId="1778" priority="1873" operator="equal">
      <formula>"AM"</formula>
    </cfRule>
    <cfRule type="cellIs" dxfId="1777" priority="1874" operator="equal">
      <formula>"VM"</formula>
    </cfRule>
    <cfRule type="cellIs" dxfId="1776" priority="1875" operator="equal">
      <formula>"Claims"</formula>
    </cfRule>
  </conditionalFormatting>
  <conditionalFormatting sqref="BC208">
    <cfRule type="cellIs" dxfId="1775" priority="1870" operator="equal">
      <formula>"AM"</formula>
    </cfRule>
    <cfRule type="cellIs" dxfId="1774" priority="1871" operator="equal">
      <formula>"VM"</formula>
    </cfRule>
    <cfRule type="cellIs" dxfId="1773" priority="1872" operator="equal">
      <formula>"Claims"</formula>
    </cfRule>
  </conditionalFormatting>
  <conditionalFormatting sqref="DI200:DI206">
    <cfRule type="cellIs" dxfId="1772" priority="1861" operator="equal">
      <formula>"AM"</formula>
    </cfRule>
    <cfRule type="cellIs" dxfId="1771" priority="1862" operator="equal">
      <formula>"VM"</formula>
    </cfRule>
    <cfRule type="cellIs" dxfId="1770" priority="1863" operator="equal">
      <formula>"Claims"</formula>
    </cfRule>
  </conditionalFormatting>
  <conditionalFormatting sqref="DI200:DI206 DO200:FE206">
    <cfRule type="cellIs" dxfId="1769" priority="1858" operator="equal">
      <formula>"AM"</formula>
    </cfRule>
    <cfRule type="cellIs" dxfId="1768" priority="1859" operator="equal">
      <formula>"VM"</formula>
    </cfRule>
    <cfRule type="cellIs" dxfId="1767" priority="1860" operator="equal">
      <formula>"Claims"</formula>
    </cfRule>
  </conditionalFormatting>
  <conditionalFormatting sqref="FI200:FK206 FM200:FU206 FW200:GX206 HA200:HC206">
    <cfRule type="cellIs" dxfId="1766" priority="1855" operator="equal">
      <formula>"AM"</formula>
    </cfRule>
    <cfRule type="cellIs" dxfId="1765" priority="1856" operator="equal">
      <formula>"VM"</formula>
    </cfRule>
    <cfRule type="cellIs" dxfId="1764" priority="1857" operator="equal">
      <formula>"Claims"</formula>
    </cfRule>
  </conditionalFormatting>
  <conditionalFormatting sqref="FF200:FG206">
    <cfRule type="cellIs" dxfId="1763" priority="1852" operator="equal">
      <formula>"AM"</formula>
    </cfRule>
    <cfRule type="cellIs" dxfId="1762" priority="1853" operator="equal">
      <formula>"VM"</formula>
    </cfRule>
    <cfRule type="cellIs" dxfId="1761" priority="1854" operator="equal">
      <formula>"Claims"</formula>
    </cfRule>
  </conditionalFormatting>
  <conditionalFormatting sqref="F200:F201 F206 F203:F204">
    <cfRule type="cellIs" dxfId="1760" priority="1849" operator="equal">
      <formula>"AM"</formula>
    </cfRule>
    <cfRule type="cellIs" dxfId="1759" priority="1850" operator="equal">
      <formula>"VM"</formula>
    </cfRule>
    <cfRule type="cellIs" dxfId="1758" priority="1851" operator="equal">
      <formula>"Claims"</formula>
    </cfRule>
  </conditionalFormatting>
  <conditionalFormatting sqref="BC206">
    <cfRule type="cellIs" dxfId="1757" priority="1846" operator="equal">
      <formula>"AM"</formula>
    </cfRule>
    <cfRule type="cellIs" dxfId="1756" priority="1847" operator="equal">
      <formula>"VM"</formula>
    </cfRule>
    <cfRule type="cellIs" dxfId="1755" priority="1848" operator="equal">
      <formula>"Claims"</formula>
    </cfRule>
  </conditionalFormatting>
  <conditionalFormatting sqref="BC211">
    <cfRule type="cellIs" dxfId="1754" priority="1843" operator="equal">
      <formula>"AM"</formula>
    </cfRule>
    <cfRule type="cellIs" dxfId="1753" priority="1844" operator="equal">
      <formula>"VM"</formula>
    </cfRule>
    <cfRule type="cellIs" dxfId="1752" priority="1845" operator="equal">
      <formula>"Claims"</formula>
    </cfRule>
  </conditionalFormatting>
  <conditionalFormatting sqref="BC212">
    <cfRule type="cellIs" dxfId="1751" priority="1840" operator="equal">
      <formula>"AM"</formula>
    </cfRule>
    <cfRule type="cellIs" dxfId="1750" priority="1841" operator="equal">
      <formula>"VM"</formula>
    </cfRule>
    <cfRule type="cellIs" dxfId="1749" priority="1842" operator="equal">
      <formula>"Claims"</formula>
    </cfRule>
  </conditionalFormatting>
  <conditionalFormatting sqref="BC204">
    <cfRule type="cellIs" dxfId="1748" priority="1834" operator="equal">
      <formula>"AM"</formula>
    </cfRule>
    <cfRule type="cellIs" dxfId="1747" priority="1835" operator="equal">
      <formula>"VM"</formula>
    </cfRule>
    <cfRule type="cellIs" dxfId="1746" priority="1836" operator="equal">
      <formula>"Claims"</formula>
    </cfRule>
  </conditionalFormatting>
  <conditionalFormatting sqref="BC203">
    <cfRule type="cellIs" dxfId="1745" priority="1831" operator="equal">
      <formula>"AM"</formula>
    </cfRule>
    <cfRule type="cellIs" dxfId="1744" priority="1832" operator="equal">
      <formula>"VM"</formula>
    </cfRule>
    <cfRule type="cellIs" dxfId="1743" priority="1833" operator="equal">
      <formula>"Claims"</formula>
    </cfRule>
  </conditionalFormatting>
  <conditionalFormatting sqref="BC201">
    <cfRule type="cellIs" dxfId="1742" priority="1825" operator="equal">
      <formula>"AM"</formula>
    </cfRule>
    <cfRule type="cellIs" dxfId="1741" priority="1826" operator="equal">
      <formula>"VM"</formula>
    </cfRule>
    <cfRule type="cellIs" dxfId="1740" priority="1827" operator="equal">
      <formula>"Claims"</formula>
    </cfRule>
  </conditionalFormatting>
  <conditionalFormatting sqref="BC200">
    <cfRule type="cellIs" dxfId="1739" priority="1822" operator="equal">
      <formula>"AM"</formula>
    </cfRule>
    <cfRule type="cellIs" dxfId="1738" priority="1823" operator="equal">
      <formula>"VM"</formula>
    </cfRule>
    <cfRule type="cellIs" dxfId="1737" priority="1824" operator="equal">
      <formula>"Claims"</formula>
    </cfRule>
  </conditionalFormatting>
  <conditionalFormatting sqref="DI193:DI199">
    <cfRule type="cellIs" dxfId="1736" priority="1819" operator="equal">
      <formula>"AM"</formula>
    </cfRule>
    <cfRule type="cellIs" dxfId="1735" priority="1820" operator="equal">
      <formula>"VM"</formula>
    </cfRule>
    <cfRule type="cellIs" dxfId="1734" priority="1821" operator="equal">
      <formula>"Claims"</formula>
    </cfRule>
  </conditionalFormatting>
  <conditionalFormatting sqref="DI193:DI199 DO193:FE199">
    <cfRule type="cellIs" dxfId="1733" priority="1816" operator="equal">
      <formula>"AM"</formula>
    </cfRule>
    <cfRule type="cellIs" dxfId="1732" priority="1817" operator="equal">
      <formula>"VM"</formula>
    </cfRule>
    <cfRule type="cellIs" dxfId="1731" priority="1818" operator="equal">
      <formula>"Claims"</formula>
    </cfRule>
  </conditionalFormatting>
  <conditionalFormatting sqref="FI193:FK199 FM193:FU199 FW193:GX199 HA193:HC199">
    <cfRule type="cellIs" dxfId="1730" priority="1813" operator="equal">
      <formula>"AM"</formula>
    </cfRule>
    <cfRule type="cellIs" dxfId="1729" priority="1814" operator="equal">
      <formula>"VM"</formula>
    </cfRule>
    <cfRule type="cellIs" dxfId="1728" priority="1815" operator="equal">
      <formula>"Claims"</formula>
    </cfRule>
  </conditionalFormatting>
  <conditionalFormatting sqref="FF193:FG199">
    <cfRule type="cellIs" dxfId="1727" priority="1810" operator="equal">
      <formula>"AM"</formula>
    </cfRule>
    <cfRule type="cellIs" dxfId="1726" priority="1811" operator="equal">
      <formula>"VM"</formula>
    </cfRule>
    <cfRule type="cellIs" dxfId="1725" priority="1812" operator="equal">
      <formula>"Claims"</formula>
    </cfRule>
  </conditionalFormatting>
  <conditionalFormatting sqref="F193 F195:F197 F199">
    <cfRule type="cellIs" dxfId="1724" priority="1807" operator="equal">
      <formula>"AM"</formula>
    </cfRule>
    <cfRule type="cellIs" dxfId="1723" priority="1808" operator="equal">
      <formula>"VM"</formula>
    </cfRule>
    <cfRule type="cellIs" dxfId="1722" priority="1809" operator="equal">
      <formula>"Claims"</formula>
    </cfRule>
  </conditionalFormatting>
  <conditionalFormatting sqref="BC194">
    <cfRule type="cellIs" dxfId="1721" priority="1804" operator="equal">
      <formula>"AM"</formula>
    </cfRule>
    <cfRule type="cellIs" dxfId="1720" priority="1805" operator="equal">
      <formula>"VM"</formula>
    </cfRule>
    <cfRule type="cellIs" dxfId="1719" priority="1806" operator="equal">
      <formula>"Claims"</formula>
    </cfRule>
  </conditionalFormatting>
  <conditionalFormatting sqref="BC199">
    <cfRule type="cellIs" dxfId="1718" priority="1801" operator="equal">
      <formula>"AM"</formula>
    </cfRule>
    <cfRule type="cellIs" dxfId="1717" priority="1802" operator="equal">
      <formula>"VM"</formula>
    </cfRule>
    <cfRule type="cellIs" dxfId="1716" priority="1803" operator="equal">
      <formula>"Claims"</formula>
    </cfRule>
  </conditionalFormatting>
  <conditionalFormatting sqref="BC197">
    <cfRule type="cellIs" dxfId="1715" priority="1798" operator="equal">
      <formula>"AM"</formula>
    </cfRule>
    <cfRule type="cellIs" dxfId="1714" priority="1799" operator="equal">
      <formula>"VM"</formula>
    </cfRule>
    <cfRule type="cellIs" dxfId="1713" priority="1800" operator="equal">
      <formula>"Claims"</formula>
    </cfRule>
  </conditionalFormatting>
  <conditionalFormatting sqref="BC196">
    <cfRule type="cellIs" dxfId="1712" priority="1795" operator="equal">
      <formula>"AM"</formula>
    </cfRule>
    <cfRule type="cellIs" dxfId="1711" priority="1796" operator="equal">
      <formula>"VM"</formula>
    </cfRule>
    <cfRule type="cellIs" dxfId="1710" priority="1797" operator="equal">
      <formula>"Claims"</formula>
    </cfRule>
  </conditionalFormatting>
  <conditionalFormatting sqref="BC195">
    <cfRule type="cellIs" dxfId="1709" priority="1792" operator="equal">
      <formula>"AM"</formula>
    </cfRule>
    <cfRule type="cellIs" dxfId="1708" priority="1793" operator="equal">
      <formula>"VM"</formula>
    </cfRule>
    <cfRule type="cellIs" dxfId="1707" priority="1794" operator="equal">
      <formula>"Claims"</formula>
    </cfRule>
  </conditionalFormatting>
  <conditionalFormatting sqref="F194">
    <cfRule type="cellIs" dxfId="1706" priority="1789" operator="equal">
      <formula>"AM"</formula>
    </cfRule>
    <cfRule type="cellIs" dxfId="1705" priority="1790" operator="equal">
      <formula>"VM"</formula>
    </cfRule>
    <cfRule type="cellIs" dxfId="1704" priority="1791" operator="equal">
      <formula>"Claims"</formula>
    </cfRule>
  </conditionalFormatting>
  <conditionalFormatting sqref="BC193">
    <cfRule type="cellIs" dxfId="1703" priority="1786" operator="equal">
      <formula>"AM"</formula>
    </cfRule>
    <cfRule type="cellIs" dxfId="1702" priority="1787" operator="equal">
      <formula>"VM"</formula>
    </cfRule>
    <cfRule type="cellIs" dxfId="1701" priority="1788" operator="equal">
      <formula>"Claims"</formula>
    </cfRule>
  </conditionalFormatting>
  <conditionalFormatting sqref="F198">
    <cfRule type="cellIs" dxfId="1700" priority="1783" operator="equal">
      <formula>"AM"</formula>
    </cfRule>
    <cfRule type="cellIs" dxfId="1699" priority="1784" operator="equal">
      <formula>"VM"</formula>
    </cfRule>
    <cfRule type="cellIs" dxfId="1698" priority="1785" operator="equal">
      <formula>"Claims"</formula>
    </cfRule>
  </conditionalFormatting>
  <conditionalFormatting sqref="BC198">
    <cfRule type="cellIs" dxfId="1697" priority="1780" operator="equal">
      <formula>"AM"</formula>
    </cfRule>
    <cfRule type="cellIs" dxfId="1696" priority="1781" operator="equal">
      <formula>"VM"</formula>
    </cfRule>
    <cfRule type="cellIs" dxfId="1695" priority="1782" operator="equal">
      <formula>"Claims"</formula>
    </cfRule>
  </conditionalFormatting>
  <conditionalFormatting sqref="DI189:DI192">
    <cfRule type="cellIs" dxfId="1694" priority="1777" operator="equal">
      <formula>"AM"</formula>
    </cfRule>
    <cfRule type="cellIs" dxfId="1693" priority="1778" operator="equal">
      <formula>"VM"</formula>
    </cfRule>
    <cfRule type="cellIs" dxfId="1692" priority="1779" operator="equal">
      <formula>"Claims"</formula>
    </cfRule>
  </conditionalFormatting>
  <conditionalFormatting sqref="DI189:DI192 DO189:FE192">
    <cfRule type="cellIs" dxfId="1691" priority="1774" operator="equal">
      <formula>"AM"</formula>
    </cfRule>
    <cfRule type="cellIs" dxfId="1690" priority="1775" operator="equal">
      <formula>"VM"</formula>
    </cfRule>
    <cfRule type="cellIs" dxfId="1689" priority="1776" operator="equal">
      <formula>"Claims"</formula>
    </cfRule>
  </conditionalFormatting>
  <conditionalFormatting sqref="FI189:FK192 FM189:FU192 FW189:GX192 HA189:HC192">
    <cfRule type="cellIs" dxfId="1688" priority="1771" operator="equal">
      <formula>"AM"</formula>
    </cfRule>
    <cfRule type="cellIs" dxfId="1687" priority="1772" operator="equal">
      <formula>"VM"</formula>
    </cfRule>
    <cfRule type="cellIs" dxfId="1686" priority="1773" operator="equal">
      <formula>"Claims"</formula>
    </cfRule>
  </conditionalFormatting>
  <conditionalFormatting sqref="FF189:FG192">
    <cfRule type="cellIs" dxfId="1685" priority="1768" operator="equal">
      <formula>"AM"</formula>
    </cfRule>
    <cfRule type="cellIs" dxfId="1684" priority="1769" operator="equal">
      <formula>"VM"</formula>
    </cfRule>
    <cfRule type="cellIs" dxfId="1683" priority="1770" operator="equal">
      <formula>"Claims"</formula>
    </cfRule>
  </conditionalFormatting>
  <conditionalFormatting sqref="F189 F191">
    <cfRule type="cellIs" dxfId="1682" priority="1765" operator="equal">
      <formula>"AM"</formula>
    </cfRule>
    <cfRule type="cellIs" dxfId="1681" priority="1766" operator="equal">
      <formula>"VM"</formula>
    </cfRule>
    <cfRule type="cellIs" dxfId="1680" priority="1767" operator="equal">
      <formula>"Claims"</formula>
    </cfRule>
  </conditionalFormatting>
  <conditionalFormatting sqref="BC191">
    <cfRule type="cellIs" dxfId="1679" priority="1759" operator="equal">
      <formula>"AM"</formula>
    </cfRule>
    <cfRule type="cellIs" dxfId="1678" priority="1760" operator="equal">
      <formula>"VM"</formula>
    </cfRule>
    <cfRule type="cellIs" dxfId="1677" priority="1761" operator="equal">
      <formula>"Claims"</formula>
    </cfRule>
  </conditionalFormatting>
  <conditionalFormatting sqref="BC189">
    <cfRule type="cellIs" dxfId="1676" priority="1750" operator="equal">
      <formula>"AM"</formula>
    </cfRule>
    <cfRule type="cellIs" dxfId="1675" priority="1751" operator="equal">
      <formula>"VM"</formula>
    </cfRule>
    <cfRule type="cellIs" dxfId="1674" priority="1752" operator="equal">
      <formula>"Claims"</formula>
    </cfRule>
  </conditionalFormatting>
  <conditionalFormatting sqref="DI186:DI188">
    <cfRule type="cellIs" dxfId="1673" priority="1747" operator="equal">
      <formula>"AM"</formula>
    </cfRule>
    <cfRule type="cellIs" dxfId="1672" priority="1748" operator="equal">
      <formula>"VM"</formula>
    </cfRule>
    <cfRule type="cellIs" dxfId="1671" priority="1749" operator="equal">
      <formula>"Claims"</formula>
    </cfRule>
  </conditionalFormatting>
  <conditionalFormatting sqref="DI186:DI188 DO186:FE188">
    <cfRule type="cellIs" dxfId="1670" priority="1744" operator="equal">
      <formula>"AM"</formula>
    </cfRule>
    <cfRule type="cellIs" dxfId="1669" priority="1745" operator="equal">
      <formula>"VM"</formula>
    </cfRule>
    <cfRule type="cellIs" dxfId="1668" priority="1746" operator="equal">
      <formula>"Claims"</formula>
    </cfRule>
  </conditionalFormatting>
  <conditionalFormatting sqref="FI186:FK188 FM186:FU188 FW186:GX188 HA186:HC188">
    <cfRule type="cellIs" dxfId="1667" priority="1741" operator="equal">
      <formula>"AM"</formula>
    </cfRule>
    <cfRule type="cellIs" dxfId="1666" priority="1742" operator="equal">
      <formula>"VM"</formula>
    </cfRule>
    <cfRule type="cellIs" dxfId="1665" priority="1743" operator="equal">
      <formula>"Claims"</formula>
    </cfRule>
  </conditionalFormatting>
  <conditionalFormatting sqref="FF186:FG188">
    <cfRule type="cellIs" dxfId="1664" priority="1738" operator="equal">
      <formula>"AM"</formula>
    </cfRule>
    <cfRule type="cellIs" dxfId="1663" priority="1739" operator="equal">
      <formula>"VM"</formula>
    </cfRule>
    <cfRule type="cellIs" dxfId="1662" priority="1740" operator="equal">
      <formula>"Claims"</formula>
    </cfRule>
  </conditionalFormatting>
  <conditionalFormatting sqref="F188">
    <cfRule type="cellIs" dxfId="1661" priority="1735" operator="equal">
      <formula>"AM"</formula>
    </cfRule>
    <cfRule type="cellIs" dxfId="1660" priority="1736" operator="equal">
      <formula>"VM"</formula>
    </cfRule>
    <cfRule type="cellIs" dxfId="1659" priority="1737" operator="equal">
      <formula>"Claims"</formula>
    </cfRule>
  </conditionalFormatting>
  <conditionalFormatting sqref="BC188">
    <cfRule type="cellIs" dxfId="1658" priority="1729" operator="equal">
      <formula>"AM"</formula>
    </cfRule>
    <cfRule type="cellIs" dxfId="1657" priority="1730" operator="equal">
      <formula>"VM"</formula>
    </cfRule>
    <cfRule type="cellIs" dxfId="1656" priority="1731" operator="equal">
      <formula>"Claims"</formula>
    </cfRule>
  </conditionalFormatting>
  <conditionalFormatting sqref="DI172:DI185">
    <cfRule type="cellIs" dxfId="1655" priority="1723" operator="equal">
      <formula>"AM"</formula>
    </cfRule>
    <cfRule type="cellIs" dxfId="1654" priority="1724" operator="equal">
      <formula>"VM"</formula>
    </cfRule>
    <cfRule type="cellIs" dxfId="1653" priority="1725" operator="equal">
      <formula>"Claims"</formula>
    </cfRule>
  </conditionalFormatting>
  <conditionalFormatting sqref="DI172:DI185 DO172:FE185">
    <cfRule type="cellIs" dxfId="1652" priority="1720" operator="equal">
      <formula>"AM"</formula>
    </cfRule>
    <cfRule type="cellIs" dxfId="1651" priority="1721" operator="equal">
      <formula>"VM"</formula>
    </cfRule>
    <cfRule type="cellIs" dxfId="1650" priority="1722" operator="equal">
      <formula>"Claims"</formula>
    </cfRule>
  </conditionalFormatting>
  <conditionalFormatting sqref="FI172:FK185 FM172:FU185 FW172:GX185 HA172:HC185">
    <cfRule type="cellIs" dxfId="1649" priority="1717" operator="equal">
      <formula>"AM"</formula>
    </cfRule>
    <cfRule type="cellIs" dxfId="1648" priority="1718" operator="equal">
      <formula>"VM"</formula>
    </cfRule>
    <cfRule type="cellIs" dxfId="1647" priority="1719" operator="equal">
      <formula>"Claims"</formula>
    </cfRule>
  </conditionalFormatting>
  <conditionalFormatting sqref="FF172:FG185">
    <cfRule type="cellIs" dxfId="1646" priority="1714" operator="equal">
      <formula>"AM"</formula>
    </cfRule>
    <cfRule type="cellIs" dxfId="1645" priority="1715" operator="equal">
      <formula>"VM"</formula>
    </cfRule>
    <cfRule type="cellIs" dxfId="1644" priority="1716" operator="equal">
      <formula>"Claims"</formula>
    </cfRule>
  </conditionalFormatting>
  <conditionalFormatting sqref="BC178:BC179">
    <cfRule type="cellIs" dxfId="1643" priority="1711" operator="equal">
      <formula>"AM"</formula>
    </cfRule>
    <cfRule type="cellIs" dxfId="1642" priority="1712" operator="equal">
      <formula>"VM"</formula>
    </cfRule>
    <cfRule type="cellIs" dxfId="1641" priority="1713" operator="equal">
      <formula>"Claims"</formula>
    </cfRule>
  </conditionalFormatting>
  <conditionalFormatting sqref="F172 F185 F182 F174 F178:F179">
    <cfRule type="cellIs" dxfId="1640" priority="1708" operator="equal">
      <formula>"AM"</formula>
    </cfRule>
    <cfRule type="cellIs" dxfId="1639" priority="1709" operator="equal">
      <formula>"VM"</formula>
    </cfRule>
    <cfRule type="cellIs" dxfId="1638" priority="1710" operator="equal">
      <formula>"Claims"</formula>
    </cfRule>
  </conditionalFormatting>
  <conditionalFormatting sqref="BC185">
    <cfRule type="cellIs" dxfId="1637" priority="1705" operator="equal">
      <formula>"AM"</formula>
    </cfRule>
    <cfRule type="cellIs" dxfId="1636" priority="1706" operator="equal">
      <formula>"VM"</formula>
    </cfRule>
    <cfRule type="cellIs" dxfId="1635" priority="1707" operator="equal">
      <formula>"Claims"</formula>
    </cfRule>
  </conditionalFormatting>
  <conditionalFormatting sqref="DI167:DI171">
    <cfRule type="cellIs" dxfId="1634" priority="1702" operator="equal">
      <formula>"AM"</formula>
    </cfRule>
    <cfRule type="cellIs" dxfId="1633" priority="1703" operator="equal">
      <formula>"VM"</formula>
    </cfRule>
    <cfRule type="cellIs" dxfId="1632" priority="1704" operator="equal">
      <formula>"Claims"</formula>
    </cfRule>
  </conditionalFormatting>
  <conditionalFormatting sqref="DI167:DI171 DO167:FE171">
    <cfRule type="cellIs" dxfId="1631" priority="1699" operator="equal">
      <formula>"AM"</formula>
    </cfRule>
    <cfRule type="cellIs" dxfId="1630" priority="1700" operator="equal">
      <formula>"VM"</formula>
    </cfRule>
    <cfRule type="cellIs" dxfId="1629" priority="1701" operator="equal">
      <formula>"Claims"</formula>
    </cfRule>
  </conditionalFormatting>
  <conditionalFormatting sqref="FI167:FK171 FM167:FU171 FW167:GX171 HA167:HC171">
    <cfRule type="cellIs" dxfId="1628" priority="1696" operator="equal">
      <formula>"AM"</formula>
    </cfRule>
    <cfRule type="cellIs" dxfId="1627" priority="1697" operator="equal">
      <formula>"VM"</formula>
    </cfRule>
    <cfRule type="cellIs" dxfId="1626" priority="1698" operator="equal">
      <formula>"Claims"</formula>
    </cfRule>
  </conditionalFormatting>
  <conditionalFormatting sqref="FF167:FG171">
    <cfRule type="cellIs" dxfId="1625" priority="1693" operator="equal">
      <formula>"AM"</formula>
    </cfRule>
    <cfRule type="cellIs" dxfId="1624" priority="1694" operator="equal">
      <formula>"VM"</formula>
    </cfRule>
    <cfRule type="cellIs" dxfId="1623" priority="1695" operator="equal">
      <formula>"Claims"</formula>
    </cfRule>
  </conditionalFormatting>
  <conditionalFormatting sqref="BC167 BC170">
    <cfRule type="cellIs" dxfId="1622" priority="1690" operator="equal">
      <formula>"AM"</formula>
    </cfRule>
    <cfRule type="cellIs" dxfId="1621" priority="1691" operator="equal">
      <formula>"VM"</formula>
    </cfRule>
    <cfRule type="cellIs" dxfId="1620" priority="1692" operator="equal">
      <formula>"Claims"</formula>
    </cfRule>
  </conditionalFormatting>
  <conditionalFormatting sqref="F167 F169:F171">
    <cfRule type="cellIs" dxfId="1619" priority="1687" operator="equal">
      <formula>"AM"</formula>
    </cfRule>
    <cfRule type="cellIs" dxfId="1618" priority="1688" operator="equal">
      <formula>"VM"</formula>
    </cfRule>
    <cfRule type="cellIs" dxfId="1617" priority="1689" operator="equal">
      <formula>"Claims"</formula>
    </cfRule>
  </conditionalFormatting>
  <conditionalFormatting sqref="BC182">
    <cfRule type="cellIs" dxfId="1616" priority="1681" operator="equal">
      <formula>"AM"</formula>
    </cfRule>
    <cfRule type="cellIs" dxfId="1615" priority="1682" operator="equal">
      <formula>"VM"</formula>
    </cfRule>
    <cfRule type="cellIs" dxfId="1614" priority="1683" operator="equal">
      <formula>"Claims"</formula>
    </cfRule>
  </conditionalFormatting>
  <conditionalFormatting sqref="BC174">
    <cfRule type="cellIs" dxfId="1613" priority="1672" operator="equal">
      <formula>"AM"</formula>
    </cfRule>
    <cfRule type="cellIs" dxfId="1612" priority="1673" operator="equal">
      <formula>"VM"</formula>
    </cfRule>
    <cfRule type="cellIs" dxfId="1611" priority="1674" operator="equal">
      <formula>"Claims"</formula>
    </cfRule>
  </conditionalFormatting>
  <conditionalFormatting sqref="BC172">
    <cfRule type="cellIs" dxfId="1610" priority="1669" operator="equal">
      <formula>"AM"</formula>
    </cfRule>
    <cfRule type="cellIs" dxfId="1609" priority="1670" operator="equal">
      <formula>"VM"</formula>
    </cfRule>
    <cfRule type="cellIs" dxfId="1608" priority="1671" operator="equal">
      <formula>"Claims"</formula>
    </cfRule>
  </conditionalFormatting>
  <conditionalFormatting sqref="BC171">
    <cfRule type="cellIs" dxfId="1607" priority="1666" operator="equal">
      <formula>"AM"</formula>
    </cfRule>
    <cfRule type="cellIs" dxfId="1606" priority="1667" operator="equal">
      <formula>"VM"</formula>
    </cfRule>
    <cfRule type="cellIs" dxfId="1605" priority="1668" operator="equal">
      <formula>"Claims"</formula>
    </cfRule>
  </conditionalFormatting>
  <conditionalFormatting sqref="BC169">
    <cfRule type="cellIs" dxfId="1604" priority="1663" operator="equal">
      <formula>"AM"</formula>
    </cfRule>
    <cfRule type="cellIs" dxfId="1603" priority="1664" operator="equal">
      <formula>"VM"</formula>
    </cfRule>
    <cfRule type="cellIs" dxfId="1602" priority="1665" operator="equal">
      <formula>"Claims"</formula>
    </cfRule>
  </conditionalFormatting>
  <conditionalFormatting sqref="DI165:DI166">
    <cfRule type="cellIs" dxfId="1601" priority="1660" operator="equal">
      <formula>"AM"</formula>
    </cfRule>
    <cfRule type="cellIs" dxfId="1600" priority="1661" operator="equal">
      <formula>"VM"</formula>
    </cfRule>
    <cfRule type="cellIs" dxfId="1599" priority="1662" operator="equal">
      <formula>"Claims"</formula>
    </cfRule>
  </conditionalFormatting>
  <conditionalFormatting sqref="DI165:DI166 DO165:FE166">
    <cfRule type="cellIs" dxfId="1598" priority="1657" operator="equal">
      <formula>"AM"</formula>
    </cfRule>
    <cfRule type="cellIs" dxfId="1597" priority="1658" operator="equal">
      <formula>"VM"</formula>
    </cfRule>
    <cfRule type="cellIs" dxfId="1596" priority="1659" operator="equal">
      <formula>"Claims"</formula>
    </cfRule>
  </conditionalFormatting>
  <conditionalFormatting sqref="FI165:FK166 FM165:FU166 FW165:GX166 HA165:HC166">
    <cfRule type="cellIs" dxfId="1595" priority="1654" operator="equal">
      <formula>"AM"</formula>
    </cfRule>
    <cfRule type="cellIs" dxfId="1594" priority="1655" operator="equal">
      <formula>"VM"</formula>
    </cfRule>
    <cfRule type="cellIs" dxfId="1593" priority="1656" operator="equal">
      <formula>"Claims"</formula>
    </cfRule>
  </conditionalFormatting>
  <conditionalFormatting sqref="FF165:FG166">
    <cfRule type="cellIs" dxfId="1592" priority="1651" operator="equal">
      <formula>"AM"</formula>
    </cfRule>
    <cfRule type="cellIs" dxfId="1591" priority="1652" operator="equal">
      <formula>"VM"</formula>
    </cfRule>
    <cfRule type="cellIs" dxfId="1590" priority="1653" operator="equal">
      <formula>"Claims"</formula>
    </cfRule>
  </conditionalFormatting>
  <conditionalFormatting sqref="F166">
    <cfRule type="cellIs" dxfId="1589" priority="1645" operator="equal">
      <formula>"AM"</formula>
    </cfRule>
    <cfRule type="cellIs" dxfId="1588" priority="1646" operator="equal">
      <formula>"VM"</formula>
    </cfRule>
    <cfRule type="cellIs" dxfId="1587" priority="1647" operator="equal">
      <formula>"Claims"</formula>
    </cfRule>
  </conditionalFormatting>
  <conditionalFormatting sqref="BC166">
    <cfRule type="cellIs" dxfId="1586" priority="1642" operator="equal">
      <formula>"AM"</formula>
    </cfRule>
    <cfRule type="cellIs" dxfId="1585" priority="1643" operator="equal">
      <formula>"VM"</formula>
    </cfRule>
    <cfRule type="cellIs" dxfId="1584" priority="1644" operator="equal">
      <formula>"Claims"</formula>
    </cfRule>
  </conditionalFormatting>
  <conditionalFormatting sqref="DI158:DI164">
    <cfRule type="cellIs" dxfId="1583" priority="1639" operator="equal">
      <formula>"AM"</formula>
    </cfRule>
    <cfRule type="cellIs" dxfId="1582" priority="1640" operator="equal">
      <formula>"VM"</formula>
    </cfRule>
    <cfRule type="cellIs" dxfId="1581" priority="1641" operator="equal">
      <formula>"Claims"</formula>
    </cfRule>
  </conditionalFormatting>
  <conditionalFormatting sqref="DI158:DI164 DO158:FE164">
    <cfRule type="cellIs" dxfId="1580" priority="1636" operator="equal">
      <formula>"AM"</formula>
    </cfRule>
    <cfRule type="cellIs" dxfId="1579" priority="1637" operator="equal">
      <formula>"VM"</formula>
    </cfRule>
    <cfRule type="cellIs" dxfId="1578" priority="1638" operator="equal">
      <formula>"Claims"</formula>
    </cfRule>
  </conditionalFormatting>
  <conditionalFormatting sqref="FI158:FK164 FM158:FU164 FW158:GX164 HA158:HC164">
    <cfRule type="cellIs" dxfId="1577" priority="1633" operator="equal">
      <formula>"AM"</formula>
    </cfRule>
    <cfRule type="cellIs" dxfId="1576" priority="1634" operator="equal">
      <formula>"VM"</formula>
    </cfRule>
    <cfRule type="cellIs" dxfId="1575" priority="1635" operator="equal">
      <formula>"Claims"</formula>
    </cfRule>
  </conditionalFormatting>
  <conditionalFormatting sqref="FF158:FG164">
    <cfRule type="cellIs" dxfId="1574" priority="1630" operator="equal">
      <formula>"AM"</formula>
    </cfRule>
    <cfRule type="cellIs" dxfId="1573" priority="1631" operator="equal">
      <formula>"VM"</formula>
    </cfRule>
    <cfRule type="cellIs" dxfId="1572" priority="1632" operator="equal">
      <formula>"Claims"</formula>
    </cfRule>
  </conditionalFormatting>
  <conditionalFormatting sqref="F158 F160">
    <cfRule type="cellIs" dxfId="1571" priority="1624" operator="equal">
      <formula>"AM"</formula>
    </cfRule>
    <cfRule type="cellIs" dxfId="1570" priority="1625" operator="equal">
      <formula>"VM"</formula>
    </cfRule>
    <cfRule type="cellIs" dxfId="1569" priority="1626" operator="equal">
      <formula>"Claims"</formula>
    </cfRule>
  </conditionalFormatting>
  <conditionalFormatting sqref="BC160">
    <cfRule type="cellIs" dxfId="1568" priority="1621" operator="equal">
      <formula>"AM"</formula>
    </cfRule>
    <cfRule type="cellIs" dxfId="1567" priority="1622" operator="equal">
      <formula>"VM"</formula>
    </cfRule>
    <cfRule type="cellIs" dxfId="1566" priority="1623" operator="equal">
      <formula>"Claims"</formula>
    </cfRule>
  </conditionalFormatting>
  <conditionalFormatting sqref="BC158">
    <cfRule type="cellIs" dxfId="1565" priority="1618" operator="equal">
      <formula>"AM"</formula>
    </cfRule>
    <cfRule type="cellIs" dxfId="1564" priority="1619" operator="equal">
      <formula>"VM"</formula>
    </cfRule>
    <cfRule type="cellIs" dxfId="1563" priority="1620" operator="equal">
      <formula>"Claims"</formula>
    </cfRule>
  </conditionalFormatting>
  <conditionalFormatting sqref="DI155:DI157">
    <cfRule type="cellIs" dxfId="1562" priority="1615" operator="equal">
      <formula>"AM"</formula>
    </cfRule>
    <cfRule type="cellIs" dxfId="1561" priority="1616" operator="equal">
      <formula>"VM"</formula>
    </cfRule>
    <cfRule type="cellIs" dxfId="1560" priority="1617" operator="equal">
      <formula>"Claims"</formula>
    </cfRule>
  </conditionalFormatting>
  <conditionalFormatting sqref="DI155:DI157 DO155:FE157">
    <cfRule type="cellIs" dxfId="1559" priority="1612" operator="equal">
      <formula>"AM"</formula>
    </cfRule>
    <cfRule type="cellIs" dxfId="1558" priority="1613" operator="equal">
      <formula>"VM"</formula>
    </cfRule>
    <cfRule type="cellIs" dxfId="1557" priority="1614" operator="equal">
      <formula>"Claims"</formula>
    </cfRule>
  </conditionalFormatting>
  <conditionalFormatting sqref="FI155:FK157 FM155:FU157 FW155:GX157 HA155:HC157">
    <cfRule type="cellIs" dxfId="1556" priority="1609" operator="equal">
      <formula>"AM"</formula>
    </cfRule>
    <cfRule type="cellIs" dxfId="1555" priority="1610" operator="equal">
      <formula>"VM"</formula>
    </cfRule>
    <cfRule type="cellIs" dxfId="1554" priority="1611" operator="equal">
      <formula>"Claims"</formula>
    </cfRule>
  </conditionalFormatting>
  <conditionalFormatting sqref="FF155:FG157">
    <cfRule type="cellIs" dxfId="1553" priority="1606" operator="equal">
      <formula>"AM"</formula>
    </cfRule>
    <cfRule type="cellIs" dxfId="1552" priority="1607" operator="equal">
      <formula>"VM"</formula>
    </cfRule>
    <cfRule type="cellIs" dxfId="1551" priority="1608" operator="equal">
      <formula>"Claims"</formula>
    </cfRule>
  </conditionalFormatting>
  <conditionalFormatting sqref="F156:F157">
    <cfRule type="cellIs" dxfId="1550" priority="1603" operator="equal">
      <formula>"AM"</formula>
    </cfRule>
    <cfRule type="cellIs" dxfId="1549" priority="1604" operator="equal">
      <formula>"VM"</formula>
    </cfRule>
    <cfRule type="cellIs" dxfId="1548" priority="1605" operator="equal">
      <formula>"Claims"</formula>
    </cfRule>
  </conditionalFormatting>
  <conditionalFormatting sqref="BC156:BC157">
    <cfRule type="cellIs" dxfId="1547" priority="1597" operator="equal">
      <formula>"AM"</formula>
    </cfRule>
    <cfRule type="cellIs" dxfId="1546" priority="1598" operator="equal">
      <formula>"VM"</formula>
    </cfRule>
    <cfRule type="cellIs" dxfId="1545" priority="1599" operator="equal">
      <formula>"Claims"</formula>
    </cfRule>
  </conditionalFormatting>
  <conditionalFormatting sqref="DI152:DI154">
    <cfRule type="cellIs" dxfId="1544" priority="1594" operator="equal">
      <formula>"AM"</formula>
    </cfRule>
    <cfRule type="cellIs" dxfId="1543" priority="1595" operator="equal">
      <formula>"VM"</formula>
    </cfRule>
    <cfRule type="cellIs" dxfId="1542" priority="1596" operator="equal">
      <formula>"Claims"</formula>
    </cfRule>
  </conditionalFormatting>
  <conditionalFormatting sqref="DI152:DI154 DO152:FE154">
    <cfRule type="cellIs" dxfId="1541" priority="1591" operator="equal">
      <formula>"AM"</formula>
    </cfRule>
    <cfRule type="cellIs" dxfId="1540" priority="1592" operator="equal">
      <formula>"VM"</formula>
    </cfRule>
    <cfRule type="cellIs" dxfId="1539" priority="1593" operator="equal">
      <formula>"Claims"</formula>
    </cfRule>
  </conditionalFormatting>
  <conditionalFormatting sqref="FI152:FK154 FM152:FU154 FW152:GX154 HA152:HC154">
    <cfRule type="cellIs" dxfId="1538" priority="1588" operator="equal">
      <formula>"AM"</formula>
    </cfRule>
    <cfRule type="cellIs" dxfId="1537" priority="1589" operator="equal">
      <formula>"VM"</formula>
    </cfRule>
    <cfRule type="cellIs" dxfId="1536" priority="1590" operator="equal">
      <formula>"Claims"</formula>
    </cfRule>
  </conditionalFormatting>
  <conditionalFormatting sqref="FF152:FG154">
    <cfRule type="cellIs" dxfId="1535" priority="1585" operator="equal">
      <formula>"AM"</formula>
    </cfRule>
    <cfRule type="cellIs" dxfId="1534" priority="1586" operator="equal">
      <formula>"VM"</formula>
    </cfRule>
    <cfRule type="cellIs" dxfId="1533" priority="1587" operator="equal">
      <formula>"Claims"</formula>
    </cfRule>
  </conditionalFormatting>
  <conditionalFormatting sqref="F154">
    <cfRule type="cellIs" dxfId="1532" priority="1582" operator="equal">
      <formula>"AM"</formula>
    </cfRule>
    <cfRule type="cellIs" dxfId="1531" priority="1583" operator="equal">
      <formula>"VM"</formula>
    </cfRule>
    <cfRule type="cellIs" dxfId="1530" priority="1584" operator="equal">
      <formula>"Claims"</formula>
    </cfRule>
  </conditionalFormatting>
  <conditionalFormatting sqref="BC152">
    <cfRule type="cellIs" dxfId="1529" priority="1579" operator="equal">
      <formula>"AM"</formula>
    </cfRule>
    <cfRule type="cellIs" dxfId="1528" priority="1580" operator="equal">
      <formula>"VM"</formula>
    </cfRule>
    <cfRule type="cellIs" dxfId="1527" priority="1581" operator="equal">
      <formula>"Claims"</formula>
    </cfRule>
  </conditionalFormatting>
  <conditionalFormatting sqref="BC154">
    <cfRule type="cellIs" dxfId="1526" priority="1576" operator="equal">
      <formula>"AM"</formula>
    </cfRule>
    <cfRule type="cellIs" dxfId="1525" priority="1577" operator="equal">
      <formula>"VM"</formula>
    </cfRule>
    <cfRule type="cellIs" dxfId="1524" priority="1578" operator="equal">
      <formula>"Claims"</formula>
    </cfRule>
  </conditionalFormatting>
  <conditionalFormatting sqref="F152">
    <cfRule type="cellIs" dxfId="1523" priority="1573" operator="equal">
      <formula>"AM"</formula>
    </cfRule>
    <cfRule type="cellIs" dxfId="1522" priority="1574" operator="equal">
      <formula>"VM"</formula>
    </cfRule>
    <cfRule type="cellIs" dxfId="1521" priority="1575" operator="equal">
      <formula>"Claims"</formula>
    </cfRule>
  </conditionalFormatting>
  <conditionalFormatting sqref="DI147:DI151">
    <cfRule type="cellIs" dxfId="1520" priority="1570" operator="equal">
      <formula>"AM"</formula>
    </cfRule>
    <cfRule type="cellIs" dxfId="1519" priority="1571" operator="equal">
      <formula>"VM"</formula>
    </cfRule>
    <cfRule type="cellIs" dxfId="1518" priority="1572" operator="equal">
      <formula>"Claims"</formula>
    </cfRule>
  </conditionalFormatting>
  <conditionalFormatting sqref="DI147:DI151 DO147:FE151">
    <cfRule type="cellIs" dxfId="1517" priority="1567" operator="equal">
      <formula>"AM"</formula>
    </cfRule>
    <cfRule type="cellIs" dxfId="1516" priority="1568" operator="equal">
      <formula>"VM"</formula>
    </cfRule>
    <cfRule type="cellIs" dxfId="1515" priority="1569" operator="equal">
      <formula>"Claims"</formula>
    </cfRule>
  </conditionalFormatting>
  <conditionalFormatting sqref="FI147:FK151 FM147:FU151 FW147:GX151 HA147:HC151">
    <cfRule type="cellIs" dxfId="1514" priority="1564" operator="equal">
      <formula>"AM"</formula>
    </cfRule>
    <cfRule type="cellIs" dxfId="1513" priority="1565" operator="equal">
      <formula>"VM"</formula>
    </cfRule>
    <cfRule type="cellIs" dxfId="1512" priority="1566" operator="equal">
      <formula>"Claims"</formula>
    </cfRule>
  </conditionalFormatting>
  <conditionalFormatting sqref="FF147:FG151">
    <cfRule type="cellIs" dxfId="1511" priority="1561" operator="equal">
      <formula>"AM"</formula>
    </cfRule>
    <cfRule type="cellIs" dxfId="1510" priority="1562" operator="equal">
      <formula>"VM"</formula>
    </cfRule>
    <cfRule type="cellIs" dxfId="1509" priority="1563" operator="equal">
      <formula>"Claims"</formula>
    </cfRule>
  </conditionalFormatting>
  <conditionalFormatting sqref="BC148">
    <cfRule type="cellIs" dxfId="1508" priority="1558" operator="equal">
      <formula>"AM"</formula>
    </cfRule>
    <cfRule type="cellIs" dxfId="1507" priority="1559" operator="equal">
      <formula>"VM"</formula>
    </cfRule>
    <cfRule type="cellIs" dxfId="1506" priority="1560" operator="equal">
      <formula>"Claims"</formula>
    </cfRule>
  </conditionalFormatting>
  <conditionalFormatting sqref="F147:F149 F151">
    <cfRule type="cellIs" dxfId="1505" priority="1555" operator="equal">
      <formula>"AM"</formula>
    </cfRule>
    <cfRule type="cellIs" dxfId="1504" priority="1556" operator="equal">
      <formula>"VM"</formula>
    </cfRule>
    <cfRule type="cellIs" dxfId="1503" priority="1557" operator="equal">
      <formula>"Claims"</formula>
    </cfRule>
  </conditionalFormatting>
  <conditionalFormatting sqref="BC151">
    <cfRule type="cellIs" dxfId="1502" priority="1552" operator="equal">
      <formula>"AM"</formula>
    </cfRule>
    <cfRule type="cellIs" dxfId="1501" priority="1553" operator="equal">
      <formula>"VM"</formula>
    </cfRule>
    <cfRule type="cellIs" dxfId="1500" priority="1554" operator="equal">
      <formula>"Claims"</formula>
    </cfRule>
  </conditionalFormatting>
  <conditionalFormatting sqref="BC149">
    <cfRule type="cellIs" dxfId="1499" priority="1549" operator="equal">
      <formula>"AM"</formula>
    </cfRule>
    <cfRule type="cellIs" dxfId="1498" priority="1550" operator="equal">
      <formula>"VM"</formula>
    </cfRule>
    <cfRule type="cellIs" dxfId="1497" priority="1551" operator="equal">
      <formula>"Claims"</formula>
    </cfRule>
  </conditionalFormatting>
  <conditionalFormatting sqref="BC147">
    <cfRule type="cellIs" dxfId="1496" priority="1546" operator="equal">
      <formula>"AM"</formula>
    </cfRule>
    <cfRule type="cellIs" dxfId="1495" priority="1547" operator="equal">
      <formula>"VM"</formula>
    </cfRule>
    <cfRule type="cellIs" dxfId="1494" priority="1548" operator="equal">
      <formula>"Claims"</formula>
    </cfRule>
  </conditionalFormatting>
  <conditionalFormatting sqref="DI143:DI146">
    <cfRule type="cellIs" dxfId="1493" priority="1540" operator="equal">
      <formula>"AM"</formula>
    </cfRule>
    <cfRule type="cellIs" dxfId="1492" priority="1541" operator="equal">
      <formula>"VM"</formula>
    </cfRule>
    <cfRule type="cellIs" dxfId="1491" priority="1542" operator="equal">
      <formula>"Claims"</formula>
    </cfRule>
  </conditionalFormatting>
  <conditionalFormatting sqref="DI143:DI146 DO143:FE146">
    <cfRule type="cellIs" dxfId="1490" priority="1537" operator="equal">
      <formula>"AM"</formula>
    </cfRule>
    <cfRule type="cellIs" dxfId="1489" priority="1538" operator="equal">
      <formula>"VM"</formula>
    </cfRule>
    <cfRule type="cellIs" dxfId="1488" priority="1539" operator="equal">
      <formula>"Claims"</formula>
    </cfRule>
  </conditionalFormatting>
  <conditionalFormatting sqref="FI143:FK146 FM143:FU146 FW143:GX146 HA143:HC146">
    <cfRule type="cellIs" dxfId="1487" priority="1534" operator="equal">
      <formula>"AM"</formula>
    </cfRule>
    <cfRule type="cellIs" dxfId="1486" priority="1535" operator="equal">
      <formula>"VM"</formula>
    </cfRule>
    <cfRule type="cellIs" dxfId="1485" priority="1536" operator="equal">
      <formula>"Claims"</formula>
    </cfRule>
  </conditionalFormatting>
  <conditionalFormatting sqref="FF143:FG146">
    <cfRule type="cellIs" dxfId="1484" priority="1531" operator="equal">
      <formula>"AM"</formula>
    </cfRule>
    <cfRule type="cellIs" dxfId="1483" priority="1532" operator="equal">
      <formula>"VM"</formula>
    </cfRule>
    <cfRule type="cellIs" dxfId="1482" priority="1533" operator="equal">
      <formula>"Claims"</formula>
    </cfRule>
  </conditionalFormatting>
  <conditionalFormatting sqref="F144:F145">
    <cfRule type="cellIs" dxfId="1481" priority="1528" operator="equal">
      <formula>"AM"</formula>
    </cfRule>
    <cfRule type="cellIs" dxfId="1480" priority="1529" operator="equal">
      <formula>"VM"</formula>
    </cfRule>
    <cfRule type="cellIs" dxfId="1479" priority="1530" operator="equal">
      <formula>"Claims"</formula>
    </cfRule>
  </conditionalFormatting>
  <conditionalFormatting sqref="BC145">
    <cfRule type="cellIs" dxfId="1478" priority="1525" operator="equal">
      <formula>"AM"</formula>
    </cfRule>
    <cfRule type="cellIs" dxfId="1477" priority="1526" operator="equal">
      <formula>"VM"</formula>
    </cfRule>
    <cfRule type="cellIs" dxfId="1476" priority="1527" operator="equal">
      <formula>"Claims"</formula>
    </cfRule>
  </conditionalFormatting>
  <conditionalFormatting sqref="DI141:DI142">
    <cfRule type="cellIs" dxfId="1475" priority="1522" operator="equal">
      <formula>"AM"</formula>
    </cfRule>
    <cfRule type="cellIs" dxfId="1474" priority="1523" operator="equal">
      <formula>"VM"</formula>
    </cfRule>
    <cfRule type="cellIs" dxfId="1473" priority="1524" operator="equal">
      <formula>"Claims"</formula>
    </cfRule>
  </conditionalFormatting>
  <conditionalFormatting sqref="DI141:DI142 DO141:FE142">
    <cfRule type="cellIs" dxfId="1472" priority="1519" operator="equal">
      <formula>"AM"</formula>
    </cfRule>
    <cfRule type="cellIs" dxfId="1471" priority="1520" operator="equal">
      <formula>"VM"</formula>
    </cfRule>
    <cfRule type="cellIs" dxfId="1470" priority="1521" operator="equal">
      <formula>"Claims"</formula>
    </cfRule>
  </conditionalFormatting>
  <conditionalFormatting sqref="FI141:FK142 FM141:FU142 FW141:GX142 HA141:HC142">
    <cfRule type="cellIs" dxfId="1469" priority="1516" operator="equal">
      <formula>"AM"</formula>
    </cfRule>
    <cfRule type="cellIs" dxfId="1468" priority="1517" operator="equal">
      <formula>"VM"</formula>
    </cfRule>
    <cfRule type="cellIs" dxfId="1467" priority="1518" operator="equal">
      <formula>"Claims"</formula>
    </cfRule>
  </conditionalFormatting>
  <conditionalFormatting sqref="FF141:FG142">
    <cfRule type="cellIs" dxfId="1466" priority="1513" operator="equal">
      <formula>"AM"</formula>
    </cfRule>
    <cfRule type="cellIs" dxfId="1465" priority="1514" operator="equal">
      <formula>"VM"</formula>
    </cfRule>
    <cfRule type="cellIs" dxfId="1464" priority="1515" operator="equal">
      <formula>"Claims"</formula>
    </cfRule>
  </conditionalFormatting>
  <conditionalFormatting sqref="DI139:DI140 DO139:FE140">
    <cfRule type="cellIs" dxfId="1463" priority="1492" operator="equal">
      <formula>"AM"</formula>
    </cfRule>
    <cfRule type="cellIs" dxfId="1462" priority="1493" operator="equal">
      <formula>"VM"</formula>
    </cfRule>
    <cfRule type="cellIs" dxfId="1461" priority="1494" operator="equal">
      <formula>"Claims"</formula>
    </cfRule>
  </conditionalFormatting>
  <conditionalFormatting sqref="BC144">
    <cfRule type="cellIs" dxfId="1460" priority="1504" operator="equal">
      <formula>"AM"</formula>
    </cfRule>
    <cfRule type="cellIs" dxfId="1459" priority="1505" operator="equal">
      <formula>"VM"</formula>
    </cfRule>
    <cfRule type="cellIs" dxfId="1458" priority="1506" operator="equal">
      <formula>"Claims"</formula>
    </cfRule>
  </conditionalFormatting>
  <conditionalFormatting sqref="DI139:DI140">
    <cfRule type="cellIs" dxfId="1457" priority="1495" operator="equal">
      <formula>"AM"</formula>
    </cfRule>
    <cfRule type="cellIs" dxfId="1456" priority="1496" operator="equal">
      <formula>"VM"</formula>
    </cfRule>
    <cfRule type="cellIs" dxfId="1455" priority="1497" operator="equal">
      <formula>"Claims"</formula>
    </cfRule>
  </conditionalFormatting>
  <conditionalFormatting sqref="FI139:FK140 FM139:FU140 FW139:GX140 HA139:HC140">
    <cfRule type="cellIs" dxfId="1454" priority="1489" operator="equal">
      <formula>"AM"</formula>
    </cfRule>
    <cfRule type="cellIs" dxfId="1453" priority="1490" operator="equal">
      <formula>"VM"</formula>
    </cfRule>
    <cfRule type="cellIs" dxfId="1452" priority="1491" operator="equal">
      <formula>"Claims"</formula>
    </cfRule>
  </conditionalFormatting>
  <conditionalFormatting sqref="FF139:FG140">
    <cfRule type="cellIs" dxfId="1451" priority="1486" operator="equal">
      <formula>"AM"</formula>
    </cfRule>
    <cfRule type="cellIs" dxfId="1450" priority="1487" operator="equal">
      <formula>"VM"</formula>
    </cfRule>
    <cfRule type="cellIs" dxfId="1449" priority="1488" operator="equal">
      <formula>"Claims"</formula>
    </cfRule>
  </conditionalFormatting>
  <conditionalFormatting sqref="DI136:DI138">
    <cfRule type="cellIs" dxfId="1448" priority="1477" operator="equal">
      <formula>"AM"</formula>
    </cfRule>
    <cfRule type="cellIs" dxfId="1447" priority="1478" operator="equal">
      <formula>"VM"</formula>
    </cfRule>
    <cfRule type="cellIs" dxfId="1446" priority="1479" operator="equal">
      <formula>"Claims"</formula>
    </cfRule>
  </conditionalFormatting>
  <conditionalFormatting sqref="DI136:DI138 DO136:FE138">
    <cfRule type="cellIs" dxfId="1445" priority="1474" operator="equal">
      <formula>"AM"</formula>
    </cfRule>
    <cfRule type="cellIs" dxfId="1444" priority="1475" operator="equal">
      <formula>"VM"</formula>
    </cfRule>
    <cfRule type="cellIs" dxfId="1443" priority="1476" operator="equal">
      <formula>"Claims"</formula>
    </cfRule>
  </conditionalFormatting>
  <conditionalFormatting sqref="FI136:FK138 FM136:FU138 FW136:GX138 HA136:HC138">
    <cfRule type="cellIs" dxfId="1442" priority="1471" operator="equal">
      <formula>"AM"</formula>
    </cfRule>
    <cfRule type="cellIs" dxfId="1441" priority="1472" operator="equal">
      <formula>"VM"</formula>
    </cfRule>
    <cfRule type="cellIs" dxfId="1440" priority="1473" operator="equal">
      <formula>"Claims"</formula>
    </cfRule>
  </conditionalFormatting>
  <conditionalFormatting sqref="FF136:FG138">
    <cfRule type="cellIs" dxfId="1439" priority="1468" operator="equal">
      <formula>"AM"</formula>
    </cfRule>
    <cfRule type="cellIs" dxfId="1438" priority="1469" operator="equal">
      <formula>"VM"</formula>
    </cfRule>
    <cfRule type="cellIs" dxfId="1437" priority="1470" operator="equal">
      <formula>"Claims"</formula>
    </cfRule>
  </conditionalFormatting>
  <conditionalFormatting sqref="F136">
    <cfRule type="cellIs" dxfId="1436" priority="1465" operator="equal">
      <formula>"AM"</formula>
    </cfRule>
    <cfRule type="cellIs" dxfId="1435" priority="1466" operator="equal">
      <formula>"VM"</formula>
    </cfRule>
    <cfRule type="cellIs" dxfId="1434" priority="1467" operator="equal">
      <formula>"Claims"</formula>
    </cfRule>
  </conditionalFormatting>
  <conditionalFormatting sqref="F161">
    <cfRule type="cellIs" dxfId="1433" priority="1447" operator="equal">
      <formula>"AM"</formula>
    </cfRule>
    <cfRule type="cellIs" dxfId="1432" priority="1448" operator="equal">
      <formula>"VM"</formula>
    </cfRule>
    <cfRule type="cellIs" dxfId="1431" priority="1449" operator="equal">
      <formula>"Claims"</formula>
    </cfRule>
  </conditionalFormatting>
  <conditionalFormatting sqref="BC136">
    <cfRule type="cellIs" dxfId="1430" priority="1453" operator="equal">
      <formula>"AM"</formula>
    </cfRule>
    <cfRule type="cellIs" dxfId="1429" priority="1454" operator="equal">
      <formula>"VM"</formula>
    </cfRule>
    <cfRule type="cellIs" dxfId="1428" priority="1455" operator="equal">
      <formula>"Claims"</formula>
    </cfRule>
  </conditionalFormatting>
  <conditionalFormatting sqref="BC161">
    <cfRule type="cellIs" dxfId="1427" priority="1450" operator="equal">
      <formula>"AM"</formula>
    </cfRule>
    <cfRule type="cellIs" dxfId="1426" priority="1451" operator="equal">
      <formula>"VM"</formula>
    </cfRule>
    <cfRule type="cellIs" dxfId="1425" priority="1452" operator="equal">
      <formula>"Claims"</formula>
    </cfRule>
  </conditionalFormatting>
  <conditionalFormatting sqref="BC163">
    <cfRule type="cellIs" dxfId="1424" priority="1444" operator="equal">
      <formula>"AM"</formula>
    </cfRule>
    <cfRule type="cellIs" dxfId="1423" priority="1445" operator="equal">
      <formula>"VM"</formula>
    </cfRule>
    <cfRule type="cellIs" dxfId="1422" priority="1446" operator="equal">
      <formula>"Claims"</formula>
    </cfRule>
  </conditionalFormatting>
  <conditionalFormatting sqref="F163">
    <cfRule type="cellIs" dxfId="1421" priority="1441" operator="equal">
      <formula>"AM"</formula>
    </cfRule>
    <cfRule type="cellIs" dxfId="1420" priority="1442" operator="equal">
      <formula>"VM"</formula>
    </cfRule>
    <cfRule type="cellIs" dxfId="1419" priority="1443" operator="equal">
      <formula>"Claims"</formula>
    </cfRule>
  </conditionalFormatting>
  <conditionalFormatting sqref="BC164">
    <cfRule type="cellIs" dxfId="1418" priority="1438" operator="equal">
      <formula>"AM"</formula>
    </cfRule>
    <cfRule type="cellIs" dxfId="1417" priority="1439" operator="equal">
      <formula>"VM"</formula>
    </cfRule>
    <cfRule type="cellIs" dxfId="1416" priority="1440" operator="equal">
      <formula>"Claims"</formula>
    </cfRule>
  </conditionalFormatting>
  <conditionalFormatting sqref="F164">
    <cfRule type="cellIs" dxfId="1415" priority="1435" operator="equal">
      <formula>"AM"</formula>
    </cfRule>
    <cfRule type="cellIs" dxfId="1414" priority="1436" operator="equal">
      <formula>"VM"</formula>
    </cfRule>
    <cfRule type="cellIs" dxfId="1413" priority="1437" operator="equal">
      <formula>"Claims"</formula>
    </cfRule>
  </conditionalFormatting>
  <conditionalFormatting sqref="BC173">
    <cfRule type="cellIs" dxfId="1412" priority="1432" operator="equal">
      <formula>"AM"</formula>
    </cfRule>
    <cfRule type="cellIs" dxfId="1411" priority="1433" operator="equal">
      <formula>"VM"</formula>
    </cfRule>
    <cfRule type="cellIs" dxfId="1410" priority="1434" operator="equal">
      <formula>"Claims"</formula>
    </cfRule>
  </conditionalFormatting>
  <conditionalFormatting sqref="F173">
    <cfRule type="cellIs" dxfId="1409" priority="1429" operator="equal">
      <formula>"AM"</formula>
    </cfRule>
    <cfRule type="cellIs" dxfId="1408" priority="1430" operator="equal">
      <formula>"VM"</formula>
    </cfRule>
    <cfRule type="cellIs" dxfId="1407" priority="1431" operator="equal">
      <formula>"Claims"</formula>
    </cfRule>
  </conditionalFormatting>
  <conditionalFormatting sqref="BC186">
    <cfRule type="cellIs" dxfId="1406" priority="1426" operator="equal">
      <formula>"AM"</formula>
    </cfRule>
    <cfRule type="cellIs" dxfId="1405" priority="1427" operator="equal">
      <formula>"VM"</formula>
    </cfRule>
    <cfRule type="cellIs" dxfId="1404" priority="1428" operator="equal">
      <formula>"Claims"</formula>
    </cfRule>
  </conditionalFormatting>
  <conditionalFormatting sqref="F186">
    <cfRule type="cellIs" dxfId="1403" priority="1423" operator="equal">
      <formula>"AM"</formula>
    </cfRule>
    <cfRule type="cellIs" dxfId="1402" priority="1424" operator="equal">
      <formula>"VM"</formula>
    </cfRule>
    <cfRule type="cellIs" dxfId="1401" priority="1425" operator="equal">
      <formula>"Claims"</formula>
    </cfRule>
  </conditionalFormatting>
  <conditionalFormatting sqref="BC175">
    <cfRule type="cellIs" dxfId="1400" priority="1420" operator="equal">
      <formula>"AM"</formula>
    </cfRule>
    <cfRule type="cellIs" dxfId="1399" priority="1421" operator="equal">
      <formula>"VM"</formula>
    </cfRule>
    <cfRule type="cellIs" dxfId="1398" priority="1422" operator="equal">
      <formula>"Claims"</formula>
    </cfRule>
  </conditionalFormatting>
  <conditionalFormatting sqref="F175">
    <cfRule type="cellIs" dxfId="1397" priority="1417" operator="equal">
      <formula>"AM"</formula>
    </cfRule>
    <cfRule type="cellIs" dxfId="1396" priority="1418" operator="equal">
      <formula>"VM"</formula>
    </cfRule>
    <cfRule type="cellIs" dxfId="1395" priority="1419" operator="equal">
      <formula>"Claims"</formula>
    </cfRule>
  </conditionalFormatting>
  <conditionalFormatting sqref="BC181">
    <cfRule type="cellIs" dxfId="1394" priority="1414" operator="equal">
      <formula>"AM"</formula>
    </cfRule>
    <cfRule type="cellIs" dxfId="1393" priority="1415" operator="equal">
      <formula>"VM"</formula>
    </cfRule>
    <cfRule type="cellIs" dxfId="1392" priority="1416" operator="equal">
      <formula>"Claims"</formula>
    </cfRule>
  </conditionalFormatting>
  <conditionalFormatting sqref="F181">
    <cfRule type="cellIs" dxfId="1391" priority="1411" operator="equal">
      <formula>"AM"</formula>
    </cfRule>
    <cfRule type="cellIs" dxfId="1390" priority="1412" operator="equal">
      <formula>"VM"</formula>
    </cfRule>
    <cfRule type="cellIs" dxfId="1389" priority="1413" operator="equal">
      <formula>"Claims"</formula>
    </cfRule>
  </conditionalFormatting>
  <conditionalFormatting sqref="F233">
    <cfRule type="cellIs" dxfId="1388" priority="1408" operator="equal">
      <formula>"AM"</formula>
    </cfRule>
    <cfRule type="cellIs" dxfId="1387" priority="1409" operator="equal">
      <formula>"VM"</formula>
    </cfRule>
    <cfRule type="cellIs" dxfId="1386" priority="1410" operator="equal">
      <formula>"Claims"</formula>
    </cfRule>
  </conditionalFormatting>
  <conditionalFormatting sqref="BC233">
    <cfRule type="cellIs" dxfId="1385" priority="1405" operator="equal">
      <formula>"AM"</formula>
    </cfRule>
    <cfRule type="cellIs" dxfId="1384" priority="1406" operator="equal">
      <formula>"VM"</formula>
    </cfRule>
    <cfRule type="cellIs" dxfId="1383" priority="1407" operator="equal">
      <formula>"Claims"</formula>
    </cfRule>
  </conditionalFormatting>
  <conditionalFormatting sqref="BC184">
    <cfRule type="cellIs" dxfId="1382" priority="1402" operator="equal">
      <formula>"AM"</formula>
    </cfRule>
    <cfRule type="cellIs" dxfId="1381" priority="1403" operator="equal">
      <formula>"VM"</formula>
    </cfRule>
    <cfRule type="cellIs" dxfId="1380" priority="1404" operator="equal">
      <formula>"Claims"</formula>
    </cfRule>
  </conditionalFormatting>
  <conditionalFormatting sqref="F184">
    <cfRule type="cellIs" dxfId="1379" priority="1399" operator="equal">
      <formula>"AM"</formula>
    </cfRule>
    <cfRule type="cellIs" dxfId="1378" priority="1400" operator="equal">
      <formula>"VM"</formula>
    </cfRule>
    <cfRule type="cellIs" dxfId="1377" priority="1401" operator="equal">
      <formula>"Claims"</formula>
    </cfRule>
  </conditionalFormatting>
  <conditionalFormatting sqref="BC205">
    <cfRule type="cellIs" dxfId="1376" priority="1396" operator="equal">
      <formula>"AM"</formula>
    </cfRule>
    <cfRule type="cellIs" dxfId="1375" priority="1397" operator="equal">
      <formula>"VM"</formula>
    </cfRule>
    <cfRule type="cellIs" dxfId="1374" priority="1398" operator="equal">
      <formula>"Claims"</formula>
    </cfRule>
  </conditionalFormatting>
  <conditionalFormatting sqref="F205">
    <cfRule type="cellIs" dxfId="1373" priority="1393" operator="equal">
      <formula>"AM"</formula>
    </cfRule>
    <cfRule type="cellIs" dxfId="1372" priority="1394" operator="equal">
      <formula>"VM"</formula>
    </cfRule>
    <cfRule type="cellIs" dxfId="1371" priority="1395" operator="equal">
      <formula>"Claims"</formula>
    </cfRule>
  </conditionalFormatting>
  <conditionalFormatting sqref="F210">
    <cfRule type="cellIs" dxfId="1370" priority="1390" operator="equal">
      <formula>"AM"</formula>
    </cfRule>
    <cfRule type="cellIs" dxfId="1369" priority="1391" operator="equal">
      <formula>"VM"</formula>
    </cfRule>
    <cfRule type="cellIs" dxfId="1368" priority="1392" operator="equal">
      <formula>"Claims"</formula>
    </cfRule>
  </conditionalFormatting>
  <conditionalFormatting sqref="BC210">
    <cfRule type="cellIs" dxfId="1367" priority="1387" operator="equal">
      <formula>"AM"</formula>
    </cfRule>
    <cfRule type="cellIs" dxfId="1366" priority="1388" operator="equal">
      <formula>"VM"</formula>
    </cfRule>
    <cfRule type="cellIs" dxfId="1365" priority="1389" operator="equal">
      <formula>"Claims"</formula>
    </cfRule>
  </conditionalFormatting>
  <conditionalFormatting sqref="BC240">
    <cfRule type="cellIs" dxfId="1364" priority="1384" operator="equal">
      <formula>"AM"</formula>
    </cfRule>
    <cfRule type="cellIs" dxfId="1363" priority="1385" operator="equal">
      <formula>"VM"</formula>
    </cfRule>
    <cfRule type="cellIs" dxfId="1362" priority="1386" operator="equal">
      <formula>"Claims"</formula>
    </cfRule>
  </conditionalFormatting>
  <conditionalFormatting sqref="F240">
    <cfRule type="cellIs" dxfId="1361" priority="1381" operator="equal">
      <formula>"AM"</formula>
    </cfRule>
    <cfRule type="cellIs" dxfId="1360" priority="1382" operator="equal">
      <formula>"VM"</formula>
    </cfRule>
    <cfRule type="cellIs" dxfId="1359" priority="1383" operator="equal">
      <formula>"Claims"</formula>
    </cfRule>
  </conditionalFormatting>
  <conditionalFormatting sqref="DI133:DI135">
    <cfRule type="cellIs" dxfId="1358" priority="1378" operator="equal">
      <formula>"AM"</formula>
    </cfRule>
    <cfRule type="cellIs" dxfId="1357" priority="1379" operator="equal">
      <formula>"VM"</formula>
    </cfRule>
    <cfRule type="cellIs" dxfId="1356" priority="1380" operator="equal">
      <formula>"Claims"</formula>
    </cfRule>
  </conditionalFormatting>
  <conditionalFormatting sqref="DI133:DI135 DO133:FE135">
    <cfRule type="cellIs" dxfId="1355" priority="1375" operator="equal">
      <formula>"AM"</formula>
    </cfRule>
    <cfRule type="cellIs" dxfId="1354" priority="1376" operator="equal">
      <formula>"VM"</formula>
    </cfRule>
    <cfRule type="cellIs" dxfId="1353" priority="1377" operator="equal">
      <formula>"Claims"</formula>
    </cfRule>
  </conditionalFormatting>
  <conditionalFormatting sqref="FI133:FK135 FM133:FU135 FW133:GX135 HA133:HC135">
    <cfRule type="cellIs" dxfId="1352" priority="1372" operator="equal">
      <formula>"AM"</formula>
    </cfRule>
    <cfRule type="cellIs" dxfId="1351" priority="1373" operator="equal">
      <formula>"VM"</formula>
    </cfRule>
    <cfRule type="cellIs" dxfId="1350" priority="1374" operator="equal">
      <formula>"Claims"</formula>
    </cfRule>
  </conditionalFormatting>
  <conditionalFormatting sqref="FF133:FG135">
    <cfRule type="cellIs" dxfId="1349" priority="1369" operator="equal">
      <formula>"AM"</formula>
    </cfRule>
    <cfRule type="cellIs" dxfId="1348" priority="1370" operator="equal">
      <formula>"VM"</formula>
    </cfRule>
    <cfRule type="cellIs" dxfId="1347" priority="1371" operator="equal">
      <formula>"Claims"</formula>
    </cfRule>
  </conditionalFormatting>
  <conditionalFormatting sqref="F134">
    <cfRule type="cellIs" dxfId="1346" priority="1366" operator="equal">
      <formula>"AM"</formula>
    </cfRule>
    <cfRule type="cellIs" dxfId="1345" priority="1367" operator="equal">
      <formula>"VM"</formula>
    </cfRule>
    <cfRule type="cellIs" dxfId="1344" priority="1368" operator="equal">
      <formula>"Claims"</formula>
    </cfRule>
  </conditionalFormatting>
  <conditionalFormatting sqref="BC134">
    <cfRule type="cellIs" dxfId="1343" priority="1360" operator="equal">
      <formula>"AM"</formula>
    </cfRule>
    <cfRule type="cellIs" dxfId="1342" priority="1361" operator="equal">
      <formula>"VM"</formula>
    </cfRule>
    <cfRule type="cellIs" dxfId="1341" priority="1362" operator="equal">
      <formula>"Claims"</formula>
    </cfRule>
  </conditionalFormatting>
  <conditionalFormatting sqref="DI107:DI132">
    <cfRule type="cellIs" dxfId="1340" priority="1357" operator="equal">
      <formula>"AM"</formula>
    </cfRule>
    <cfRule type="cellIs" dxfId="1339" priority="1358" operator="equal">
      <formula>"VM"</formula>
    </cfRule>
    <cfRule type="cellIs" dxfId="1338" priority="1359" operator="equal">
      <formula>"Claims"</formula>
    </cfRule>
  </conditionalFormatting>
  <conditionalFormatting sqref="DI107:DI132 DO107:FE132">
    <cfRule type="cellIs" dxfId="1337" priority="1354" operator="equal">
      <formula>"AM"</formula>
    </cfRule>
    <cfRule type="cellIs" dxfId="1336" priority="1355" operator="equal">
      <formula>"VM"</formula>
    </cfRule>
    <cfRule type="cellIs" dxfId="1335" priority="1356" operator="equal">
      <formula>"Claims"</formula>
    </cfRule>
  </conditionalFormatting>
  <conditionalFormatting sqref="FI107:FK132 FM107:FU132 FW107:GX132 HA107:HC132">
    <cfRule type="cellIs" dxfId="1334" priority="1351" operator="equal">
      <formula>"AM"</formula>
    </cfRule>
    <cfRule type="cellIs" dxfId="1333" priority="1352" operator="equal">
      <formula>"VM"</formula>
    </cfRule>
    <cfRule type="cellIs" dxfId="1332" priority="1353" operator="equal">
      <formula>"Claims"</formula>
    </cfRule>
  </conditionalFormatting>
  <conditionalFormatting sqref="FF107:FG132">
    <cfRule type="cellIs" dxfId="1331" priority="1348" operator="equal">
      <formula>"AM"</formula>
    </cfRule>
    <cfRule type="cellIs" dxfId="1330" priority="1349" operator="equal">
      <formula>"VM"</formula>
    </cfRule>
    <cfRule type="cellIs" dxfId="1329" priority="1350" operator="equal">
      <formula>"Claims"</formula>
    </cfRule>
  </conditionalFormatting>
  <conditionalFormatting sqref="F107 F132 F113:F118 F123 F129 F109:F111">
    <cfRule type="cellIs" dxfId="1328" priority="1345" operator="equal">
      <formula>"AM"</formula>
    </cfRule>
    <cfRule type="cellIs" dxfId="1327" priority="1346" operator="equal">
      <formula>"VM"</formula>
    </cfRule>
    <cfRule type="cellIs" dxfId="1326" priority="1347" operator="equal">
      <formula>"Claims"</formula>
    </cfRule>
  </conditionalFormatting>
  <conditionalFormatting sqref="BC107 BC118 BC109:BC110">
    <cfRule type="cellIs" dxfId="1325" priority="1342" operator="equal">
      <formula>"AM"</formula>
    </cfRule>
    <cfRule type="cellIs" dxfId="1324" priority="1343" operator="equal">
      <formula>"VM"</formula>
    </cfRule>
    <cfRule type="cellIs" dxfId="1323" priority="1344" operator="equal">
      <formula>"Claims"</formula>
    </cfRule>
  </conditionalFormatting>
  <conditionalFormatting sqref="BC132">
    <cfRule type="cellIs" dxfId="1322" priority="1339" operator="equal">
      <formula>"AM"</formula>
    </cfRule>
    <cfRule type="cellIs" dxfId="1321" priority="1340" operator="equal">
      <formula>"VM"</formula>
    </cfRule>
    <cfRule type="cellIs" dxfId="1320" priority="1341" operator="equal">
      <formula>"Claims"</formula>
    </cfRule>
  </conditionalFormatting>
  <conditionalFormatting sqref="BC129">
    <cfRule type="cellIs" dxfId="1319" priority="1336" operator="equal">
      <formula>"AM"</formula>
    </cfRule>
    <cfRule type="cellIs" dxfId="1318" priority="1337" operator="equal">
      <formula>"VM"</formula>
    </cfRule>
    <cfRule type="cellIs" dxfId="1317" priority="1338" operator="equal">
      <formula>"Claims"</formula>
    </cfRule>
  </conditionalFormatting>
  <conditionalFormatting sqref="BC123">
    <cfRule type="cellIs" dxfId="1316" priority="1333" operator="equal">
      <formula>"AM"</formula>
    </cfRule>
    <cfRule type="cellIs" dxfId="1315" priority="1334" operator="equal">
      <formula>"VM"</formula>
    </cfRule>
    <cfRule type="cellIs" dxfId="1314" priority="1335" operator="equal">
      <formula>"Claims"</formula>
    </cfRule>
  </conditionalFormatting>
  <conditionalFormatting sqref="BC117">
    <cfRule type="cellIs" dxfId="1313" priority="1324" operator="equal">
      <formula>"AM"</formula>
    </cfRule>
    <cfRule type="cellIs" dxfId="1312" priority="1325" operator="equal">
      <formula>"VM"</formula>
    </cfRule>
    <cfRule type="cellIs" dxfId="1311" priority="1326" operator="equal">
      <formula>"Claims"</formula>
    </cfRule>
  </conditionalFormatting>
  <conditionalFormatting sqref="BC114:BC116">
    <cfRule type="cellIs" dxfId="1310" priority="1321" operator="equal">
      <formula>"AM"</formula>
    </cfRule>
    <cfRule type="cellIs" dxfId="1309" priority="1322" operator="equal">
      <formula>"VM"</formula>
    </cfRule>
    <cfRule type="cellIs" dxfId="1308" priority="1323" operator="equal">
      <formula>"Claims"</formula>
    </cfRule>
  </conditionalFormatting>
  <conditionalFormatting sqref="BC113">
    <cfRule type="cellIs" dxfId="1307" priority="1318" operator="equal">
      <formula>"AM"</formula>
    </cfRule>
    <cfRule type="cellIs" dxfId="1306" priority="1319" operator="equal">
      <formula>"VM"</formula>
    </cfRule>
    <cfRule type="cellIs" dxfId="1305" priority="1320" operator="equal">
      <formula>"Claims"</formula>
    </cfRule>
  </conditionalFormatting>
  <conditionalFormatting sqref="BC111">
    <cfRule type="cellIs" dxfId="1304" priority="1315" operator="equal">
      <formula>"AM"</formula>
    </cfRule>
    <cfRule type="cellIs" dxfId="1303" priority="1316" operator="equal">
      <formula>"VM"</formula>
    </cfRule>
    <cfRule type="cellIs" dxfId="1302" priority="1317" operator="equal">
      <formula>"Claims"</formula>
    </cfRule>
  </conditionalFormatting>
  <conditionalFormatting sqref="DI104:DI106">
    <cfRule type="cellIs" dxfId="1301" priority="1312" operator="equal">
      <formula>"AM"</formula>
    </cfRule>
    <cfRule type="cellIs" dxfId="1300" priority="1313" operator="equal">
      <formula>"VM"</formula>
    </cfRule>
    <cfRule type="cellIs" dxfId="1299" priority="1314" operator="equal">
      <formula>"Claims"</formula>
    </cfRule>
  </conditionalFormatting>
  <conditionalFormatting sqref="DI104:DI106 DO104:FE106">
    <cfRule type="cellIs" dxfId="1298" priority="1309" operator="equal">
      <formula>"AM"</formula>
    </cfRule>
    <cfRule type="cellIs" dxfId="1297" priority="1310" operator="equal">
      <formula>"VM"</formula>
    </cfRule>
    <cfRule type="cellIs" dxfId="1296" priority="1311" operator="equal">
      <formula>"Claims"</formula>
    </cfRule>
  </conditionalFormatting>
  <conditionalFormatting sqref="FI104:FK106 FM104:FU106 FW104:GX106 HA104:HC106">
    <cfRule type="cellIs" dxfId="1295" priority="1306" operator="equal">
      <formula>"AM"</formula>
    </cfRule>
    <cfRule type="cellIs" dxfId="1294" priority="1307" operator="equal">
      <formula>"VM"</formula>
    </cfRule>
    <cfRule type="cellIs" dxfId="1293" priority="1308" operator="equal">
      <formula>"Claims"</formula>
    </cfRule>
  </conditionalFormatting>
  <conditionalFormatting sqref="FF104:FG106">
    <cfRule type="cellIs" dxfId="1292" priority="1303" operator="equal">
      <formula>"AM"</formula>
    </cfRule>
    <cfRule type="cellIs" dxfId="1291" priority="1304" operator="equal">
      <formula>"VM"</formula>
    </cfRule>
    <cfRule type="cellIs" dxfId="1290" priority="1305" operator="equal">
      <formula>"Claims"</formula>
    </cfRule>
  </conditionalFormatting>
  <conditionalFormatting sqref="F104:F106">
    <cfRule type="cellIs" dxfId="1289" priority="1300" operator="equal">
      <formula>"AM"</formula>
    </cfRule>
    <cfRule type="cellIs" dxfId="1288" priority="1301" operator="equal">
      <formula>"VM"</formula>
    </cfRule>
    <cfRule type="cellIs" dxfId="1287" priority="1302" operator="equal">
      <formula>"Claims"</formula>
    </cfRule>
  </conditionalFormatting>
  <conditionalFormatting sqref="BC104:BC106">
    <cfRule type="cellIs" dxfId="1286" priority="1294" operator="equal">
      <formula>"AM"</formula>
    </cfRule>
    <cfRule type="cellIs" dxfId="1285" priority="1295" operator="equal">
      <formula>"VM"</formula>
    </cfRule>
    <cfRule type="cellIs" dxfId="1284" priority="1296" operator="equal">
      <formula>"Claims"</formula>
    </cfRule>
  </conditionalFormatting>
  <conditionalFormatting sqref="DI99:DI103">
    <cfRule type="cellIs" dxfId="1283" priority="1291" operator="equal">
      <formula>"AM"</formula>
    </cfRule>
    <cfRule type="cellIs" dxfId="1282" priority="1292" operator="equal">
      <formula>"VM"</formula>
    </cfRule>
    <cfRule type="cellIs" dxfId="1281" priority="1293" operator="equal">
      <formula>"Claims"</formula>
    </cfRule>
  </conditionalFormatting>
  <conditionalFormatting sqref="DI99:DI103 DO99:FE103">
    <cfRule type="cellIs" dxfId="1280" priority="1288" operator="equal">
      <formula>"AM"</formula>
    </cfRule>
    <cfRule type="cellIs" dxfId="1279" priority="1289" operator="equal">
      <formula>"VM"</formula>
    </cfRule>
    <cfRule type="cellIs" dxfId="1278" priority="1290" operator="equal">
      <formula>"Claims"</formula>
    </cfRule>
  </conditionalFormatting>
  <conditionalFormatting sqref="FI99:FK103 FM99:FU103 FW99:GX103 HA99:HC103">
    <cfRule type="cellIs" dxfId="1277" priority="1285" operator="equal">
      <formula>"AM"</formula>
    </cfRule>
    <cfRule type="cellIs" dxfId="1276" priority="1286" operator="equal">
      <formula>"VM"</formula>
    </cfRule>
    <cfRule type="cellIs" dxfId="1275" priority="1287" operator="equal">
      <formula>"Claims"</formula>
    </cfRule>
  </conditionalFormatting>
  <conditionalFormatting sqref="FF99:FG103">
    <cfRule type="cellIs" dxfId="1274" priority="1282" operator="equal">
      <formula>"AM"</formula>
    </cfRule>
    <cfRule type="cellIs" dxfId="1273" priority="1283" operator="equal">
      <formula>"VM"</formula>
    </cfRule>
    <cfRule type="cellIs" dxfId="1272" priority="1284" operator="equal">
      <formula>"Claims"</formula>
    </cfRule>
  </conditionalFormatting>
  <conditionalFormatting sqref="F101:F103">
    <cfRule type="cellIs" dxfId="1271" priority="1279" operator="equal">
      <formula>"AM"</formula>
    </cfRule>
    <cfRule type="cellIs" dxfId="1270" priority="1280" operator="equal">
      <formula>"VM"</formula>
    </cfRule>
    <cfRule type="cellIs" dxfId="1269" priority="1281" operator="equal">
      <formula>"Claims"</formula>
    </cfRule>
  </conditionalFormatting>
  <conditionalFormatting sqref="BC101 BC103">
    <cfRule type="cellIs" dxfId="1268" priority="1276" operator="equal">
      <formula>"AM"</formula>
    </cfRule>
    <cfRule type="cellIs" dxfId="1267" priority="1277" operator="equal">
      <formula>"VM"</formula>
    </cfRule>
    <cfRule type="cellIs" dxfId="1266" priority="1278" operator="equal">
      <formula>"Claims"</formula>
    </cfRule>
  </conditionalFormatting>
  <conditionalFormatting sqref="BC102">
    <cfRule type="cellIs" dxfId="1265" priority="1273" operator="equal">
      <formula>"AM"</formula>
    </cfRule>
    <cfRule type="cellIs" dxfId="1264" priority="1274" operator="equal">
      <formula>"VM"</formula>
    </cfRule>
    <cfRule type="cellIs" dxfId="1263" priority="1275" operator="equal">
      <formula>"Claims"</formula>
    </cfRule>
  </conditionalFormatting>
  <conditionalFormatting sqref="DI97:DI98">
    <cfRule type="cellIs" dxfId="1262" priority="1270" operator="equal">
      <formula>"AM"</formula>
    </cfRule>
    <cfRule type="cellIs" dxfId="1261" priority="1271" operator="equal">
      <formula>"VM"</formula>
    </cfRule>
    <cfRule type="cellIs" dxfId="1260" priority="1272" operator="equal">
      <formula>"Claims"</formula>
    </cfRule>
  </conditionalFormatting>
  <conditionalFormatting sqref="DI97:DI98 DO97:FE98">
    <cfRule type="cellIs" dxfId="1259" priority="1267" operator="equal">
      <formula>"AM"</formula>
    </cfRule>
    <cfRule type="cellIs" dxfId="1258" priority="1268" operator="equal">
      <formula>"VM"</formula>
    </cfRule>
    <cfRule type="cellIs" dxfId="1257" priority="1269" operator="equal">
      <formula>"Claims"</formula>
    </cfRule>
  </conditionalFormatting>
  <conditionalFormatting sqref="FI97:FK98 FM97:FU98 FW97:GX98 HA97:HC98">
    <cfRule type="cellIs" dxfId="1256" priority="1264" operator="equal">
      <formula>"AM"</formula>
    </cfRule>
    <cfRule type="cellIs" dxfId="1255" priority="1265" operator="equal">
      <formula>"VM"</formula>
    </cfRule>
    <cfRule type="cellIs" dxfId="1254" priority="1266" operator="equal">
      <formula>"Claims"</formula>
    </cfRule>
  </conditionalFormatting>
  <conditionalFormatting sqref="FF97:FG98">
    <cfRule type="cellIs" dxfId="1253" priority="1261" operator="equal">
      <formula>"AM"</formula>
    </cfRule>
    <cfRule type="cellIs" dxfId="1252" priority="1262" operator="equal">
      <formula>"VM"</formula>
    </cfRule>
    <cfRule type="cellIs" dxfId="1251" priority="1263" operator="equal">
      <formula>"Claims"</formula>
    </cfRule>
  </conditionalFormatting>
  <conditionalFormatting sqref="F97:F98">
    <cfRule type="cellIs" dxfId="1250" priority="1258" operator="equal">
      <formula>"AM"</formula>
    </cfRule>
    <cfRule type="cellIs" dxfId="1249" priority="1259" operator="equal">
      <formula>"VM"</formula>
    </cfRule>
    <cfRule type="cellIs" dxfId="1248" priority="1260" operator="equal">
      <formula>"Claims"</formula>
    </cfRule>
  </conditionalFormatting>
  <conditionalFormatting sqref="BC98">
    <cfRule type="cellIs" dxfId="1247" priority="1252" operator="equal">
      <formula>"AM"</formula>
    </cfRule>
    <cfRule type="cellIs" dxfId="1246" priority="1253" operator="equal">
      <formula>"VM"</formula>
    </cfRule>
    <cfRule type="cellIs" dxfId="1245" priority="1254" operator="equal">
      <formula>"Claims"</formula>
    </cfRule>
  </conditionalFormatting>
  <conditionalFormatting sqref="BC97">
    <cfRule type="cellIs" dxfId="1244" priority="1249" operator="equal">
      <formula>"AM"</formula>
    </cfRule>
    <cfRule type="cellIs" dxfId="1243" priority="1250" operator="equal">
      <formula>"VM"</formula>
    </cfRule>
    <cfRule type="cellIs" dxfId="1242" priority="1251" operator="equal">
      <formula>"Claims"</formula>
    </cfRule>
  </conditionalFormatting>
  <conditionalFormatting sqref="DI95:DI96">
    <cfRule type="cellIs" dxfId="1241" priority="1246" operator="equal">
      <formula>"AM"</formula>
    </cfRule>
    <cfRule type="cellIs" dxfId="1240" priority="1247" operator="equal">
      <formula>"VM"</formula>
    </cfRule>
    <cfRule type="cellIs" dxfId="1239" priority="1248" operator="equal">
      <formula>"Claims"</formula>
    </cfRule>
  </conditionalFormatting>
  <conditionalFormatting sqref="DI95:DI96 DO95:FE96">
    <cfRule type="cellIs" dxfId="1238" priority="1243" operator="equal">
      <formula>"AM"</formula>
    </cfRule>
    <cfRule type="cellIs" dxfId="1237" priority="1244" operator="equal">
      <formula>"VM"</formula>
    </cfRule>
    <cfRule type="cellIs" dxfId="1236" priority="1245" operator="equal">
      <formula>"Claims"</formula>
    </cfRule>
  </conditionalFormatting>
  <conditionalFormatting sqref="FI95:FK96 FM95:FU96 FW95:GX96 HA95:HC96">
    <cfRule type="cellIs" dxfId="1235" priority="1240" operator="equal">
      <formula>"AM"</formula>
    </cfRule>
    <cfRule type="cellIs" dxfId="1234" priority="1241" operator="equal">
      <formula>"VM"</formula>
    </cfRule>
    <cfRule type="cellIs" dxfId="1233" priority="1242" operator="equal">
      <formula>"Claims"</formula>
    </cfRule>
  </conditionalFormatting>
  <conditionalFormatting sqref="FF95:FG96">
    <cfRule type="cellIs" dxfId="1232" priority="1237" operator="equal">
      <formula>"AM"</formula>
    </cfRule>
    <cfRule type="cellIs" dxfId="1231" priority="1238" operator="equal">
      <formula>"VM"</formula>
    </cfRule>
    <cfRule type="cellIs" dxfId="1230" priority="1239" operator="equal">
      <formula>"Claims"</formula>
    </cfRule>
  </conditionalFormatting>
  <conditionalFormatting sqref="F95:F96">
    <cfRule type="cellIs" dxfId="1229" priority="1234" operator="equal">
      <formula>"AM"</formula>
    </cfRule>
    <cfRule type="cellIs" dxfId="1228" priority="1235" operator="equal">
      <formula>"VM"</formula>
    </cfRule>
    <cfRule type="cellIs" dxfId="1227" priority="1236" operator="equal">
      <formula>"Claims"</formula>
    </cfRule>
  </conditionalFormatting>
  <conditionalFormatting sqref="BC95:BC96">
    <cfRule type="cellIs" dxfId="1226" priority="1231" operator="equal">
      <formula>"AM"</formula>
    </cfRule>
    <cfRule type="cellIs" dxfId="1225" priority="1232" operator="equal">
      <formula>"VM"</formula>
    </cfRule>
    <cfRule type="cellIs" dxfId="1224" priority="1233" operator="equal">
      <formula>"Claims"</formula>
    </cfRule>
  </conditionalFormatting>
  <conditionalFormatting sqref="DI94">
    <cfRule type="cellIs" dxfId="1223" priority="1228" operator="equal">
      <formula>"AM"</formula>
    </cfRule>
    <cfRule type="cellIs" dxfId="1222" priority="1229" operator="equal">
      <formula>"VM"</formula>
    </cfRule>
    <cfRule type="cellIs" dxfId="1221" priority="1230" operator="equal">
      <formula>"Claims"</formula>
    </cfRule>
  </conditionalFormatting>
  <conditionalFormatting sqref="DI94 DO94:FE94">
    <cfRule type="cellIs" dxfId="1220" priority="1225" operator="equal">
      <formula>"AM"</formula>
    </cfRule>
    <cfRule type="cellIs" dxfId="1219" priority="1226" operator="equal">
      <formula>"VM"</formula>
    </cfRule>
    <cfRule type="cellIs" dxfId="1218" priority="1227" operator="equal">
      <formula>"Claims"</formula>
    </cfRule>
  </conditionalFormatting>
  <conditionalFormatting sqref="FI94:FK94 FM94:FU94 FW94:GX94 HA94:HC94">
    <cfRule type="cellIs" dxfId="1217" priority="1222" operator="equal">
      <formula>"AM"</formula>
    </cfRule>
    <cfRule type="cellIs" dxfId="1216" priority="1223" operator="equal">
      <formula>"VM"</formula>
    </cfRule>
    <cfRule type="cellIs" dxfId="1215" priority="1224" operator="equal">
      <formula>"Claims"</formula>
    </cfRule>
  </conditionalFormatting>
  <conditionalFormatting sqref="FF94:FG94">
    <cfRule type="cellIs" dxfId="1214" priority="1219" operator="equal">
      <formula>"AM"</formula>
    </cfRule>
    <cfRule type="cellIs" dxfId="1213" priority="1220" operator="equal">
      <formula>"VM"</formula>
    </cfRule>
    <cfRule type="cellIs" dxfId="1212" priority="1221" operator="equal">
      <formula>"Claims"</formula>
    </cfRule>
  </conditionalFormatting>
  <conditionalFormatting sqref="F94">
    <cfRule type="cellIs" dxfId="1211" priority="1216" operator="equal">
      <formula>"AM"</formula>
    </cfRule>
    <cfRule type="cellIs" dxfId="1210" priority="1217" operator="equal">
      <formula>"VM"</formula>
    </cfRule>
    <cfRule type="cellIs" dxfId="1209" priority="1218" operator="equal">
      <formula>"Claims"</formula>
    </cfRule>
  </conditionalFormatting>
  <conditionalFormatting sqref="BC94">
    <cfRule type="cellIs" dxfId="1208" priority="1213" operator="equal">
      <formula>"AM"</formula>
    </cfRule>
    <cfRule type="cellIs" dxfId="1207" priority="1214" operator="equal">
      <formula>"VM"</formula>
    </cfRule>
    <cfRule type="cellIs" dxfId="1206" priority="1215" operator="equal">
      <formula>"Claims"</formula>
    </cfRule>
  </conditionalFormatting>
  <conditionalFormatting sqref="BC159">
    <cfRule type="cellIs" dxfId="1205" priority="1210" operator="equal">
      <formula>"AM"</formula>
    </cfRule>
    <cfRule type="cellIs" dxfId="1204" priority="1211" operator="equal">
      <formula>"VM"</formula>
    </cfRule>
    <cfRule type="cellIs" dxfId="1203" priority="1212" operator="equal">
      <formula>"Claims"</formula>
    </cfRule>
  </conditionalFormatting>
  <conditionalFormatting sqref="F159">
    <cfRule type="cellIs" dxfId="1202" priority="1207" operator="equal">
      <formula>"AM"</formula>
    </cfRule>
    <cfRule type="cellIs" dxfId="1201" priority="1208" operator="equal">
      <formula>"VM"</formula>
    </cfRule>
    <cfRule type="cellIs" dxfId="1200" priority="1209" operator="equal">
      <formula>"Claims"</formula>
    </cfRule>
  </conditionalFormatting>
  <conditionalFormatting sqref="F230">
    <cfRule type="cellIs" dxfId="1199" priority="1204" operator="equal">
      <formula>"AM"</formula>
    </cfRule>
    <cfRule type="cellIs" dxfId="1198" priority="1205" operator="equal">
      <formula>"VM"</formula>
    </cfRule>
    <cfRule type="cellIs" dxfId="1197" priority="1206" operator="equal">
      <formula>"Claims"</formula>
    </cfRule>
  </conditionalFormatting>
  <conditionalFormatting sqref="BC230">
    <cfRule type="cellIs" dxfId="1196" priority="1201" operator="equal">
      <formula>"AM"</formula>
    </cfRule>
    <cfRule type="cellIs" dxfId="1195" priority="1202" operator="equal">
      <formula>"VM"</formula>
    </cfRule>
    <cfRule type="cellIs" dxfId="1194" priority="1203" operator="equal">
      <formula>"Claims"</formula>
    </cfRule>
  </conditionalFormatting>
  <conditionalFormatting sqref="F192">
    <cfRule type="cellIs" dxfId="1193" priority="1165" operator="equal">
      <formula>"AM"</formula>
    </cfRule>
    <cfRule type="cellIs" dxfId="1192" priority="1166" operator="equal">
      <formula>"VM"</formula>
    </cfRule>
    <cfRule type="cellIs" dxfId="1191" priority="1167" operator="equal">
      <formula>"Claims"</formula>
    </cfRule>
  </conditionalFormatting>
  <conditionalFormatting sqref="F220">
    <cfRule type="cellIs" dxfId="1190" priority="1162" operator="equal">
      <formula>"AM"</formula>
    </cfRule>
    <cfRule type="cellIs" dxfId="1189" priority="1163" operator="equal">
      <formula>"VM"</formula>
    </cfRule>
    <cfRule type="cellIs" dxfId="1188" priority="1164" operator="equal">
      <formula>"Claims"</formula>
    </cfRule>
  </conditionalFormatting>
  <conditionalFormatting sqref="BC220">
    <cfRule type="cellIs" dxfId="1187" priority="1159" operator="equal">
      <formula>"AM"</formula>
    </cfRule>
    <cfRule type="cellIs" dxfId="1186" priority="1160" operator="equal">
      <formula>"VM"</formula>
    </cfRule>
    <cfRule type="cellIs" dxfId="1185" priority="1161" operator="equal">
      <formula>"Claims"</formula>
    </cfRule>
  </conditionalFormatting>
  <conditionalFormatting sqref="BC268">
    <cfRule type="cellIs" dxfId="1184" priority="1156" operator="equal">
      <formula>"AM"</formula>
    </cfRule>
    <cfRule type="cellIs" dxfId="1183" priority="1157" operator="equal">
      <formula>"VM"</formula>
    </cfRule>
    <cfRule type="cellIs" dxfId="1182" priority="1158" operator="equal">
      <formula>"Claims"</formula>
    </cfRule>
  </conditionalFormatting>
  <conditionalFormatting sqref="F268">
    <cfRule type="cellIs" dxfId="1181" priority="1153" operator="equal">
      <formula>"AM"</formula>
    </cfRule>
    <cfRule type="cellIs" dxfId="1180" priority="1154" operator="equal">
      <formula>"VM"</formula>
    </cfRule>
    <cfRule type="cellIs" dxfId="1179" priority="1155" operator="equal">
      <formula>"Claims"</formula>
    </cfRule>
  </conditionalFormatting>
  <conditionalFormatting sqref="F296">
    <cfRule type="cellIs" dxfId="1178" priority="1150" operator="equal">
      <formula>"AM"</formula>
    </cfRule>
    <cfRule type="cellIs" dxfId="1177" priority="1151" operator="equal">
      <formula>"VM"</formula>
    </cfRule>
    <cfRule type="cellIs" dxfId="1176" priority="1152" operator="equal">
      <formula>"Claims"</formula>
    </cfRule>
  </conditionalFormatting>
  <conditionalFormatting sqref="F450">
    <cfRule type="cellIs" dxfId="1175" priority="1147" operator="equal">
      <formula>"AM"</formula>
    </cfRule>
    <cfRule type="cellIs" dxfId="1174" priority="1148" operator="equal">
      <formula>"VM"</formula>
    </cfRule>
    <cfRule type="cellIs" dxfId="1173" priority="1149" operator="equal">
      <formula>"Claims"</formula>
    </cfRule>
  </conditionalFormatting>
  <conditionalFormatting sqref="DI93">
    <cfRule type="cellIs" dxfId="1172" priority="1144" operator="equal">
      <formula>"AM"</formula>
    </cfRule>
    <cfRule type="cellIs" dxfId="1171" priority="1145" operator="equal">
      <formula>"VM"</formula>
    </cfRule>
    <cfRule type="cellIs" dxfId="1170" priority="1146" operator="equal">
      <formula>"Claims"</formula>
    </cfRule>
  </conditionalFormatting>
  <conditionalFormatting sqref="DI93 DO93:FE93">
    <cfRule type="cellIs" dxfId="1169" priority="1141" operator="equal">
      <formula>"AM"</formula>
    </cfRule>
    <cfRule type="cellIs" dxfId="1168" priority="1142" operator="equal">
      <formula>"VM"</formula>
    </cfRule>
    <cfRule type="cellIs" dxfId="1167" priority="1143" operator="equal">
      <formula>"Claims"</formula>
    </cfRule>
  </conditionalFormatting>
  <conditionalFormatting sqref="FI93:FK93 FM93:FU93 FW93:GX93 HA93:HC93">
    <cfRule type="cellIs" dxfId="1166" priority="1138" operator="equal">
      <formula>"AM"</formula>
    </cfRule>
    <cfRule type="cellIs" dxfId="1165" priority="1139" operator="equal">
      <formula>"VM"</formula>
    </cfRule>
    <cfRule type="cellIs" dxfId="1164" priority="1140" operator="equal">
      <formula>"Claims"</formula>
    </cfRule>
  </conditionalFormatting>
  <conditionalFormatting sqref="FF93:FG93">
    <cfRule type="cellIs" dxfId="1163" priority="1135" operator="equal">
      <formula>"AM"</formula>
    </cfRule>
    <cfRule type="cellIs" dxfId="1162" priority="1136" operator="equal">
      <formula>"VM"</formula>
    </cfRule>
    <cfRule type="cellIs" dxfId="1161" priority="1137" operator="equal">
      <formula>"Claims"</formula>
    </cfRule>
  </conditionalFormatting>
  <conditionalFormatting sqref="F93">
    <cfRule type="cellIs" dxfId="1160" priority="1132" operator="equal">
      <formula>"AM"</formula>
    </cfRule>
    <cfRule type="cellIs" dxfId="1159" priority="1133" operator="equal">
      <formula>"VM"</formula>
    </cfRule>
    <cfRule type="cellIs" dxfId="1158" priority="1134" operator="equal">
      <formula>"Claims"</formula>
    </cfRule>
  </conditionalFormatting>
  <conditionalFormatting sqref="BC93">
    <cfRule type="cellIs" dxfId="1157" priority="1126" operator="equal">
      <formula>"AM"</formula>
    </cfRule>
    <cfRule type="cellIs" dxfId="1156" priority="1127" operator="equal">
      <formula>"VM"</formula>
    </cfRule>
    <cfRule type="cellIs" dxfId="1155" priority="1128" operator="equal">
      <formula>"Claims"</formula>
    </cfRule>
  </conditionalFormatting>
  <conditionalFormatting sqref="DI92">
    <cfRule type="cellIs" dxfId="1154" priority="1123" operator="equal">
      <formula>"AM"</formula>
    </cfRule>
    <cfRule type="cellIs" dxfId="1153" priority="1124" operator="equal">
      <formula>"VM"</formula>
    </cfRule>
    <cfRule type="cellIs" dxfId="1152" priority="1125" operator="equal">
      <formula>"Claims"</formula>
    </cfRule>
  </conditionalFormatting>
  <conditionalFormatting sqref="DI92 DO92:FE92">
    <cfRule type="cellIs" dxfId="1151" priority="1120" operator="equal">
      <formula>"AM"</formula>
    </cfRule>
    <cfRule type="cellIs" dxfId="1150" priority="1121" operator="equal">
      <formula>"VM"</formula>
    </cfRule>
    <cfRule type="cellIs" dxfId="1149" priority="1122" operator="equal">
      <formula>"Claims"</formula>
    </cfRule>
  </conditionalFormatting>
  <conditionalFormatting sqref="FI92:FK92 FM92:FU92 FW92:GX92 HA92:HC92">
    <cfRule type="cellIs" dxfId="1148" priority="1117" operator="equal">
      <formula>"AM"</formula>
    </cfRule>
    <cfRule type="cellIs" dxfId="1147" priority="1118" operator="equal">
      <formula>"VM"</formula>
    </cfRule>
    <cfRule type="cellIs" dxfId="1146" priority="1119" operator="equal">
      <formula>"Claims"</formula>
    </cfRule>
  </conditionalFormatting>
  <conditionalFormatting sqref="FF92:FG92">
    <cfRule type="cellIs" dxfId="1145" priority="1114" operator="equal">
      <formula>"AM"</formula>
    </cfRule>
    <cfRule type="cellIs" dxfId="1144" priority="1115" operator="equal">
      <formula>"VM"</formula>
    </cfRule>
    <cfRule type="cellIs" dxfId="1143" priority="1116" operator="equal">
      <formula>"Claims"</formula>
    </cfRule>
  </conditionalFormatting>
  <conditionalFormatting sqref="F92">
    <cfRule type="cellIs" dxfId="1142" priority="1111" operator="equal">
      <formula>"AM"</formula>
    </cfRule>
    <cfRule type="cellIs" dxfId="1141" priority="1112" operator="equal">
      <formula>"VM"</formula>
    </cfRule>
    <cfRule type="cellIs" dxfId="1140" priority="1113" operator="equal">
      <formula>"Claims"</formula>
    </cfRule>
  </conditionalFormatting>
  <conditionalFormatting sqref="BC92">
    <cfRule type="cellIs" dxfId="1139" priority="1108" operator="equal">
      <formula>"AM"</formula>
    </cfRule>
    <cfRule type="cellIs" dxfId="1138" priority="1109" operator="equal">
      <formula>"VM"</formula>
    </cfRule>
    <cfRule type="cellIs" dxfId="1137" priority="1110" operator="equal">
      <formula>"Claims"</formula>
    </cfRule>
  </conditionalFormatting>
  <conditionalFormatting sqref="DI86:DI91">
    <cfRule type="cellIs" dxfId="1136" priority="1105" operator="equal">
      <formula>"AM"</formula>
    </cfRule>
    <cfRule type="cellIs" dxfId="1135" priority="1106" operator="equal">
      <formula>"VM"</formula>
    </cfRule>
    <cfRule type="cellIs" dxfId="1134" priority="1107" operator="equal">
      <formula>"Claims"</formula>
    </cfRule>
  </conditionalFormatting>
  <conditionalFormatting sqref="DI86:DI91 DO86:FE91">
    <cfRule type="cellIs" dxfId="1133" priority="1102" operator="equal">
      <formula>"AM"</formula>
    </cfRule>
    <cfRule type="cellIs" dxfId="1132" priority="1103" operator="equal">
      <formula>"VM"</formula>
    </cfRule>
    <cfRule type="cellIs" dxfId="1131" priority="1104" operator="equal">
      <formula>"Claims"</formula>
    </cfRule>
  </conditionalFormatting>
  <conditionalFormatting sqref="FI86:FK91 FM86:FU91 FW86:GX91 HA86:HC91">
    <cfRule type="cellIs" dxfId="1130" priority="1099" operator="equal">
      <formula>"AM"</formula>
    </cfRule>
    <cfRule type="cellIs" dxfId="1129" priority="1100" operator="equal">
      <formula>"VM"</formula>
    </cfRule>
    <cfRule type="cellIs" dxfId="1128" priority="1101" operator="equal">
      <formula>"Claims"</formula>
    </cfRule>
  </conditionalFormatting>
  <conditionalFormatting sqref="FF86:FG91">
    <cfRule type="cellIs" dxfId="1127" priority="1096" operator="equal">
      <formula>"AM"</formula>
    </cfRule>
    <cfRule type="cellIs" dxfId="1126" priority="1097" operator="equal">
      <formula>"VM"</formula>
    </cfRule>
    <cfRule type="cellIs" dxfId="1125" priority="1098" operator="equal">
      <formula>"Claims"</formula>
    </cfRule>
  </conditionalFormatting>
  <conditionalFormatting sqref="F89">
    <cfRule type="cellIs" dxfId="1124" priority="1093" operator="equal">
      <formula>"AM"</formula>
    </cfRule>
    <cfRule type="cellIs" dxfId="1123" priority="1094" operator="equal">
      <formula>"VM"</formula>
    </cfRule>
    <cfRule type="cellIs" dxfId="1122" priority="1095" operator="equal">
      <formula>"Claims"</formula>
    </cfRule>
  </conditionalFormatting>
  <conditionalFormatting sqref="BC89">
    <cfRule type="cellIs" dxfId="1121" priority="1090" operator="equal">
      <formula>"AM"</formula>
    </cfRule>
    <cfRule type="cellIs" dxfId="1120" priority="1091" operator="equal">
      <formula>"VM"</formula>
    </cfRule>
    <cfRule type="cellIs" dxfId="1119" priority="1092" operator="equal">
      <formula>"Claims"</formula>
    </cfRule>
  </conditionalFormatting>
  <conditionalFormatting sqref="DI85">
    <cfRule type="cellIs" dxfId="1118" priority="1066" operator="equal">
      <formula>"AM"</formula>
    </cfRule>
    <cfRule type="cellIs" dxfId="1117" priority="1067" operator="equal">
      <formula>"VM"</formula>
    </cfRule>
    <cfRule type="cellIs" dxfId="1116" priority="1068" operator="equal">
      <formula>"Claims"</formula>
    </cfRule>
  </conditionalFormatting>
  <conditionalFormatting sqref="DI85 DO85:FE85">
    <cfRule type="cellIs" dxfId="1115" priority="1063" operator="equal">
      <formula>"AM"</formula>
    </cfRule>
    <cfRule type="cellIs" dxfId="1114" priority="1064" operator="equal">
      <formula>"VM"</formula>
    </cfRule>
    <cfRule type="cellIs" dxfId="1113" priority="1065" operator="equal">
      <formula>"Claims"</formula>
    </cfRule>
  </conditionalFormatting>
  <conditionalFormatting sqref="FI85:FK85 FM85:FU85 FW85:GX85 HA85:HC85">
    <cfRule type="cellIs" dxfId="1112" priority="1060" operator="equal">
      <formula>"AM"</formula>
    </cfRule>
    <cfRule type="cellIs" dxfId="1111" priority="1061" operator="equal">
      <formula>"VM"</formula>
    </cfRule>
    <cfRule type="cellIs" dxfId="1110" priority="1062" operator="equal">
      <formula>"Claims"</formula>
    </cfRule>
  </conditionalFormatting>
  <conditionalFormatting sqref="FF85:FG85">
    <cfRule type="cellIs" dxfId="1109" priority="1057" operator="equal">
      <formula>"AM"</formula>
    </cfRule>
    <cfRule type="cellIs" dxfId="1108" priority="1058" operator="equal">
      <formula>"VM"</formula>
    </cfRule>
    <cfRule type="cellIs" dxfId="1107" priority="1059" operator="equal">
      <formula>"Claims"</formula>
    </cfRule>
  </conditionalFormatting>
  <conditionalFormatting sqref="F85">
    <cfRule type="cellIs" dxfId="1106" priority="1054" operator="equal">
      <formula>"AM"</formula>
    </cfRule>
    <cfRule type="cellIs" dxfId="1105" priority="1055" operator="equal">
      <formula>"VM"</formula>
    </cfRule>
    <cfRule type="cellIs" dxfId="1104" priority="1056" operator="equal">
      <formula>"Claims"</formula>
    </cfRule>
  </conditionalFormatting>
  <conditionalFormatting sqref="BC85">
    <cfRule type="cellIs" dxfId="1103" priority="1051" operator="equal">
      <formula>"AM"</formula>
    </cfRule>
    <cfRule type="cellIs" dxfId="1102" priority="1052" operator="equal">
      <formula>"VM"</formula>
    </cfRule>
    <cfRule type="cellIs" dxfId="1101" priority="1053" operator="equal">
      <formula>"Claims"</formula>
    </cfRule>
  </conditionalFormatting>
  <conditionalFormatting sqref="F112">
    <cfRule type="cellIs" dxfId="1100" priority="1048" operator="equal">
      <formula>"AM"</formula>
    </cfRule>
    <cfRule type="cellIs" dxfId="1099" priority="1049" operator="equal">
      <formula>"VM"</formula>
    </cfRule>
    <cfRule type="cellIs" dxfId="1098" priority="1050" operator="equal">
      <formula>"Claims"</formula>
    </cfRule>
  </conditionalFormatting>
  <conditionalFormatting sqref="BC112">
    <cfRule type="cellIs" dxfId="1097" priority="1045" operator="equal">
      <formula>"AM"</formula>
    </cfRule>
    <cfRule type="cellIs" dxfId="1096" priority="1046" operator="equal">
      <formula>"VM"</formula>
    </cfRule>
    <cfRule type="cellIs" dxfId="1095" priority="1047" operator="equal">
      <formula>"Claims"</formula>
    </cfRule>
  </conditionalFormatting>
  <conditionalFormatting sqref="F121">
    <cfRule type="cellIs" dxfId="1094" priority="1042" operator="equal">
      <formula>"AM"</formula>
    </cfRule>
    <cfRule type="cellIs" dxfId="1093" priority="1043" operator="equal">
      <formula>"VM"</formula>
    </cfRule>
    <cfRule type="cellIs" dxfId="1092" priority="1044" operator="equal">
      <formula>"Claims"</formula>
    </cfRule>
  </conditionalFormatting>
  <conditionalFormatting sqref="BC121">
    <cfRule type="cellIs" dxfId="1091" priority="1039" operator="equal">
      <formula>"AM"</formula>
    </cfRule>
    <cfRule type="cellIs" dxfId="1090" priority="1040" operator="equal">
      <formula>"VM"</formula>
    </cfRule>
    <cfRule type="cellIs" dxfId="1089" priority="1041" operator="equal">
      <formula>"Claims"</formula>
    </cfRule>
  </conditionalFormatting>
  <conditionalFormatting sqref="F122">
    <cfRule type="cellIs" dxfId="1088" priority="1036" operator="equal">
      <formula>"AM"</formula>
    </cfRule>
    <cfRule type="cellIs" dxfId="1087" priority="1037" operator="equal">
      <formula>"VM"</formula>
    </cfRule>
    <cfRule type="cellIs" dxfId="1086" priority="1038" operator="equal">
      <formula>"Claims"</formula>
    </cfRule>
  </conditionalFormatting>
  <conditionalFormatting sqref="BC122">
    <cfRule type="cellIs" dxfId="1085" priority="1033" operator="equal">
      <formula>"AM"</formula>
    </cfRule>
    <cfRule type="cellIs" dxfId="1084" priority="1034" operator="equal">
      <formula>"VM"</formula>
    </cfRule>
    <cfRule type="cellIs" dxfId="1083" priority="1035" operator="equal">
      <formula>"Claims"</formula>
    </cfRule>
  </conditionalFormatting>
  <conditionalFormatting sqref="F127">
    <cfRule type="cellIs" dxfId="1082" priority="1030" operator="equal">
      <formula>"AM"</formula>
    </cfRule>
    <cfRule type="cellIs" dxfId="1081" priority="1031" operator="equal">
      <formula>"VM"</formula>
    </cfRule>
    <cfRule type="cellIs" dxfId="1080" priority="1032" operator="equal">
      <formula>"Claims"</formula>
    </cfRule>
  </conditionalFormatting>
  <conditionalFormatting sqref="BC127">
    <cfRule type="cellIs" dxfId="1079" priority="1027" operator="equal">
      <formula>"AM"</formula>
    </cfRule>
    <cfRule type="cellIs" dxfId="1078" priority="1028" operator="equal">
      <formula>"VM"</formula>
    </cfRule>
    <cfRule type="cellIs" dxfId="1077" priority="1029" operator="equal">
      <formula>"Claims"</formula>
    </cfRule>
  </conditionalFormatting>
  <conditionalFormatting sqref="F128">
    <cfRule type="cellIs" dxfId="1076" priority="1024" operator="equal">
      <formula>"AM"</formula>
    </cfRule>
    <cfRule type="cellIs" dxfId="1075" priority="1025" operator="equal">
      <formula>"VM"</formula>
    </cfRule>
    <cfRule type="cellIs" dxfId="1074" priority="1026" operator="equal">
      <formula>"Claims"</formula>
    </cfRule>
  </conditionalFormatting>
  <conditionalFormatting sqref="BC128">
    <cfRule type="cellIs" dxfId="1073" priority="1021" operator="equal">
      <formula>"AM"</formula>
    </cfRule>
    <cfRule type="cellIs" dxfId="1072" priority="1022" operator="equal">
      <formula>"VM"</formula>
    </cfRule>
    <cfRule type="cellIs" dxfId="1071" priority="1023" operator="equal">
      <formula>"Claims"</formula>
    </cfRule>
  </conditionalFormatting>
  <conditionalFormatting sqref="F130">
    <cfRule type="cellIs" dxfId="1070" priority="1018" operator="equal">
      <formula>"AM"</formula>
    </cfRule>
    <cfRule type="cellIs" dxfId="1069" priority="1019" operator="equal">
      <formula>"VM"</formula>
    </cfRule>
    <cfRule type="cellIs" dxfId="1068" priority="1020" operator="equal">
      <formula>"Claims"</formula>
    </cfRule>
  </conditionalFormatting>
  <conditionalFormatting sqref="BC130">
    <cfRule type="cellIs" dxfId="1067" priority="1015" operator="equal">
      <formula>"AM"</formula>
    </cfRule>
    <cfRule type="cellIs" dxfId="1066" priority="1016" operator="equal">
      <formula>"VM"</formula>
    </cfRule>
    <cfRule type="cellIs" dxfId="1065" priority="1017" operator="equal">
      <formula>"Claims"</formula>
    </cfRule>
  </conditionalFormatting>
  <conditionalFormatting sqref="BC153">
    <cfRule type="cellIs" dxfId="1064" priority="1012" operator="equal">
      <formula>"AM"</formula>
    </cfRule>
    <cfRule type="cellIs" dxfId="1063" priority="1013" operator="equal">
      <formula>"VM"</formula>
    </cfRule>
    <cfRule type="cellIs" dxfId="1062" priority="1014" operator="equal">
      <formula>"Claims"</formula>
    </cfRule>
  </conditionalFormatting>
  <conditionalFormatting sqref="F153">
    <cfRule type="cellIs" dxfId="1061" priority="1009" operator="equal">
      <formula>"AM"</formula>
    </cfRule>
    <cfRule type="cellIs" dxfId="1060" priority="1010" operator="equal">
      <formula>"VM"</formula>
    </cfRule>
    <cfRule type="cellIs" dxfId="1059" priority="1011" operator="equal">
      <formula>"Claims"</formula>
    </cfRule>
  </conditionalFormatting>
  <conditionalFormatting sqref="BC281">
    <cfRule type="cellIs" dxfId="1058" priority="1000" operator="equal">
      <formula>"AM"</formula>
    </cfRule>
    <cfRule type="cellIs" dxfId="1057" priority="1001" operator="equal">
      <formula>"VM"</formula>
    </cfRule>
    <cfRule type="cellIs" dxfId="1056" priority="1002" operator="equal">
      <formula>"Claims"</formula>
    </cfRule>
  </conditionalFormatting>
  <conditionalFormatting sqref="F281">
    <cfRule type="cellIs" dxfId="1055" priority="997" operator="equal">
      <formula>"AM"</formula>
    </cfRule>
    <cfRule type="cellIs" dxfId="1054" priority="998" operator="equal">
      <formula>"VM"</formula>
    </cfRule>
    <cfRule type="cellIs" dxfId="1053" priority="999" operator="equal">
      <formula>"Claims"</formula>
    </cfRule>
  </conditionalFormatting>
  <conditionalFormatting sqref="F125">
    <cfRule type="cellIs" dxfId="1052" priority="994" operator="equal">
      <formula>"AM"</formula>
    </cfRule>
    <cfRule type="cellIs" dxfId="1051" priority="995" operator="equal">
      <formula>"VM"</formula>
    </cfRule>
    <cfRule type="cellIs" dxfId="1050" priority="996" operator="equal">
      <formula>"Claims"</formula>
    </cfRule>
  </conditionalFormatting>
  <conditionalFormatting sqref="BC125">
    <cfRule type="cellIs" dxfId="1049" priority="991" operator="equal">
      <formula>"AM"</formula>
    </cfRule>
    <cfRule type="cellIs" dxfId="1048" priority="992" operator="equal">
      <formula>"VM"</formula>
    </cfRule>
    <cfRule type="cellIs" dxfId="1047" priority="993" operator="equal">
      <formula>"Claims"</formula>
    </cfRule>
  </conditionalFormatting>
  <conditionalFormatting sqref="F131">
    <cfRule type="cellIs" dxfId="1046" priority="988" operator="equal">
      <formula>"AM"</formula>
    </cfRule>
    <cfRule type="cellIs" dxfId="1045" priority="989" operator="equal">
      <formula>"VM"</formula>
    </cfRule>
    <cfRule type="cellIs" dxfId="1044" priority="990" operator="equal">
      <formula>"Claims"</formula>
    </cfRule>
  </conditionalFormatting>
  <conditionalFormatting sqref="BC131">
    <cfRule type="cellIs" dxfId="1043" priority="985" operator="equal">
      <formula>"AM"</formula>
    </cfRule>
    <cfRule type="cellIs" dxfId="1042" priority="986" operator="equal">
      <formula>"VM"</formula>
    </cfRule>
    <cfRule type="cellIs" dxfId="1041" priority="987" operator="equal">
      <formula>"Claims"</formula>
    </cfRule>
  </conditionalFormatting>
  <conditionalFormatting sqref="F139">
    <cfRule type="cellIs" dxfId="1040" priority="982" operator="equal">
      <formula>"AM"</formula>
    </cfRule>
    <cfRule type="cellIs" dxfId="1039" priority="983" operator="equal">
      <formula>"VM"</formula>
    </cfRule>
    <cfRule type="cellIs" dxfId="1038" priority="984" operator="equal">
      <formula>"Claims"</formula>
    </cfRule>
  </conditionalFormatting>
  <conditionalFormatting sqref="BC139">
    <cfRule type="cellIs" dxfId="1037" priority="979" operator="equal">
      <formula>"AM"</formula>
    </cfRule>
    <cfRule type="cellIs" dxfId="1036" priority="980" operator="equal">
      <formula>"VM"</formula>
    </cfRule>
    <cfRule type="cellIs" dxfId="1035" priority="981" operator="equal">
      <formula>"Claims"</formula>
    </cfRule>
  </conditionalFormatting>
  <conditionalFormatting sqref="F187">
    <cfRule type="cellIs" dxfId="1034" priority="970" operator="equal">
      <formula>"AM"</formula>
    </cfRule>
    <cfRule type="cellIs" dxfId="1033" priority="971" operator="equal">
      <formula>"VM"</formula>
    </cfRule>
    <cfRule type="cellIs" dxfId="1032" priority="972" operator="equal">
      <formula>"Claims"</formula>
    </cfRule>
  </conditionalFormatting>
  <conditionalFormatting sqref="BC187">
    <cfRule type="cellIs" dxfId="1031" priority="967" operator="equal">
      <formula>"AM"</formula>
    </cfRule>
    <cfRule type="cellIs" dxfId="1030" priority="968" operator="equal">
      <formula>"VM"</formula>
    </cfRule>
    <cfRule type="cellIs" dxfId="1029" priority="969" operator="equal">
      <formula>"Claims"</formula>
    </cfRule>
  </conditionalFormatting>
  <conditionalFormatting sqref="DI77:DI84">
    <cfRule type="cellIs" dxfId="1028" priority="964" operator="equal">
      <formula>"AM"</formula>
    </cfRule>
    <cfRule type="cellIs" dxfId="1027" priority="965" operator="equal">
      <formula>"VM"</formula>
    </cfRule>
    <cfRule type="cellIs" dxfId="1026" priority="966" operator="equal">
      <formula>"Claims"</formula>
    </cfRule>
  </conditionalFormatting>
  <conditionalFormatting sqref="DI77:DI84 DO77:FE84">
    <cfRule type="cellIs" dxfId="1025" priority="961" operator="equal">
      <formula>"AM"</formula>
    </cfRule>
    <cfRule type="cellIs" dxfId="1024" priority="962" operator="equal">
      <formula>"VM"</formula>
    </cfRule>
    <cfRule type="cellIs" dxfId="1023" priority="963" operator="equal">
      <formula>"Claims"</formula>
    </cfRule>
  </conditionalFormatting>
  <conditionalFormatting sqref="FI77:FK84 FM77:FU84 FW77:GX84 HA77:HC84">
    <cfRule type="cellIs" dxfId="1022" priority="958" operator="equal">
      <formula>"AM"</formula>
    </cfRule>
    <cfRule type="cellIs" dxfId="1021" priority="959" operator="equal">
      <formula>"VM"</formula>
    </cfRule>
    <cfRule type="cellIs" dxfId="1020" priority="960" operator="equal">
      <formula>"Claims"</formula>
    </cfRule>
  </conditionalFormatting>
  <conditionalFormatting sqref="FF77:FG84">
    <cfRule type="cellIs" dxfId="1019" priority="955" operator="equal">
      <formula>"AM"</formula>
    </cfRule>
    <cfRule type="cellIs" dxfId="1018" priority="956" operator="equal">
      <formula>"VM"</formula>
    </cfRule>
    <cfRule type="cellIs" dxfId="1017" priority="957" operator="equal">
      <formula>"Claims"</formula>
    </cfRule>
  </conditionalFormatting>
  <conditionalFormatting sqref="F77:F81 F84">
    <cfRule type="cellIs" dxfId="1016" priority="952" operator="equal">
      <formula>"AM"</formula>
    </cfRule>
    <cfRule type="cellIs" dxfId="1015" priority="953" operator="equal">
      <formula>"VM"</formula>
    </cfRule>
    <cfRule type="cellIs" dxfId="1014" priority="954" operator="equal">
      <formula>"Claims"</formula>
    </cfRule>
  </conditionalFormatting>
  <conditionalFormatting sqref="BC77 BC79">
    <cfRule type="cellIs" dxfId="1013" priority="949" operator="equal">
      <formula>"AM"</formula>
    </cfRule>
    <cfRule type="cellIs" dxfId="1012" priority="950" operator="equal">
      <formula>"VM"</formula>
    </cfRule>
    <cfRule type="cellIs" dxfId="1011" priority="951" operator="equal">
      <formula>"Claims"</formula>
    </cfRule>
  </conditionalFormatting>
  <conditionalFormatting sqref="BC84">
    <cfRule type="cellIs" dxfId="1010" priority="946" operator="equal">
      <formula>"AM"</formula>
    </cfRule>
    <cfRule type="cellIs" dxfId="1009" priority="947" operator="equal">
      <formula>"VM"</formula>
    </cfRule>
    <cfRule type="cellIs" dxfId="1008" priority="948" operator="equal">
      <formula>"Claims"</formula>
    </cfRule>
  </conditionalFormatting>
  <conditionalFormatting sqref="BC81">
    <cfRule type="cellIs" dxfId="1007" priority="943" operator="equal">
      <formula>"AM"</formula>
    </cfRule>
    <cfRule type="cellIs" dxfId="1006" priority="944" operator="equal">
      <formula>"VM"</formula>
    </cfRule>
    <cfRule type="cellIs" dxfId="1005" priority="945" operator="equal">
      <formula>"Claims"</formula>
    </cfRule>
  </conditionalFormatting>
  <conditionalFormatting sqref="BC80">
    <cfRule type="cellIs" dxfId="1004" priority="940" operator="equal">
      <formula>"AM"</formula>
    </cfRule>
    <cfRule type="cellIs" dxfId="1003" priority="941" operator="equal">
      <formula>"VM"</formula>
    </cfRule>
    <cfRule type="cellIs" dxfId="1002" priority="942" operator="equal">
      <formula>"Claims"</formula>
    </cfRule>
  </conditionalFormatting>
  <conditionalFormatting sqref="BC78">
    <cfRule type="cellIs" dxfId="1001" priority="937" operator="equal">
      <formula>"AM"</formula>
    </cfRule>
    <cfRule type="cellIs" dxfId="1000" priority="938" operator="equal">
      <formula>"VM"</formula>
    </cfRule>
    <cfRule type="cellIs" dxfId="999" priority="939" operator="equal">
      <formula>"Claims"</formula>
    </cfRule>
  </conditionalFormatting>
  <conditionalFormatting sqref="DI76">
    <cfRule type="cellIs" dxfId="998" priority="934" operator="equal">
      <formula>"AM"</formula>
    </cfRule>
    <cfRule type="cellIs" dxfId="997" priority="935" operator="equal">
      <formula>"VM"</formula>
    </cfRule>
    <cfRule type="cellIs" dxfId="996" priority="936" operator="equal">
      <formula>"Claims"</formula>
    </cfRule>
  </conditionalFormatting>
  <conditionalFormatting sqref="DI76 DO76:FE76">
    <cfRule type="cellIs" dxfId="995" priority="931" operator="equal">
      <formula>"AM"</formula>
    </cfRule>
    <cfRule type="cellIs" dxfId="994" priority="932" operator="equal">
      <formula>"VM"</formula>
    </cfRule>
    <cfRule type="cellIs" dxfId="993" priority="933" operator="equal">
      <formula>"Claims"</formula>
    </cfRule>
  </conditionalFormatting>
  <conditionalFormatting sqref="FI76:FK76 FM76:FU76 FW76:GX76 HA76:HC76">
    <cfRule type="cellIs" dxfId="992" priority="928" operator="equal">
      <formula>"AM"</formula>
    </cfRule>
    <cfRule type="cellIs" dxfId="991" priority="929" operator="equal">
      <formula>"VM"</formula>
    </cfRule>
    <cfRule type="cellIs" dxfId="990" priority="930" operator="equal">
      <formula>"Claims"</formula>
    </cfRule>
  </conditionalFormatting>
  <conditionalFormatting sqref="FF76:FG76">
    <cfRule type="cellIs" dxfId="989" priority="925" operator="equal">
      <formula>"AM"</formula>
    </cfRule>
    <cfRule type="cellIs" dxfId="988" priority="926" operator="equal">
      <formula>"VM"</formula>
    </cfRule>
    <cfRule type="cellIs" dxfId="987" priority="927" operator="equal">
      <formula>"Claims"</formula>
    </cfRule>
  </conditionalFormatting>
  <conditionalFormatting sqref="F76">
    <cfRule type="cellIs" dxfId="986" priority="922" operator="equal">
      <formula>"AM"</formula>
    </cfRule>
    <cfRule type="cellIs" dxfId="985" priority="923" operator="equal">
      <formula>"VM"</formula>
    </cfRule>
    <cfRule type="cellIs" dxfId="984" priority="924" operator="equal">
      <formula>"Claims"</formula>
    </cfRule>
  </conditionalFormatting>
  <conditionalFormatting sqref="BC76">
    <cfRule type="cellIs" dxfId="983" priority="916" operator="equal">
      <formula>"AM"</formula>
    </cfRule>
    <cfRule type="cellIs" dxfId="982" priority="917" operator="equal">
      <formula>"VM"</formula>
    </cfRule>
    <cfRule type="cellIs" dxfId="981" priority="918" operator="equal">
      <formula>"Claims"</formula>
    </cfRule>
  </conditionalFormatting>
  <conditionalFormatting sqref="DI73:DI75">
    <cfRule type="cellIs" dxfId="980" priority="877" operator="equal">
      <formula>"AM"</formula>
    </cfRule>
    <cfRule type="cellIs" dxfId="979" priority="878" operator="equal">
      <formula>"VM"</formula>
    </cfRule>
    <cfRule type="cellIs" dxfId="978" priority="879" operator="equal">
      <formula>"Claims"</formula>
    </cfRule>
  </conditionalFormatting>
  <conditionalFormatting sqref="DI73:DI75 DO73:FE75">
    <cfRule type="cellIs" dxfId="977" priority="874" operator="equal">
      <formula>"AM"</formula>
    </cfRule>
    <cfRule type="cellIs" dxfId="976" priority="875" operator="equal">
      <formula>"VM"</formula>
    </cfRule>
    <cfRule type="cellIs" dxfId="975" priority="876" operator="equal">
      <formula>"Claims"</formula>
    </cfRule>
  </conditionalFormatting>
  <conditionalFormatting sqref="FI73:FK75 FM73:FU75 FW73:GX75 HA73:HC75">
    <cfRule type="cellIs" dxfId="974" priority="871" operator="equal">
      <formula>"AM"</formula>
    </cfRule>
    <cfRule type="cellIs" dxfId="973" priority="872" operator="equal">
      <formula>"VM"</formula>
    </cfRule>
    <cfRule type="cellIs" dxfId="972" priority="873" operator="equal">
      <formula>"Claims"</formula>
    </cfRule>
  </conditionalFormatting>
  <conditionalFormatting sqref="FF73:FG75">
    <cfRule type="cellIs" dxfId="971" priority="868" operator="equal">
      <formula>"AM"</formula>
    </cfRule>
    <cfRule type="cellIs" dxfId="970" priority="869" operator="equal">
      <formula>"VM"</formula>
    </cfRule>
    <cfRule type="cellIs" dxfId="969" priority="870" operator="equal">
      <formula>"Claims"</formula>
    </cfRule>
  </conditionalFormatting>
  <conditionalFormatting sqref="F74:F75">
    <cfRule type="cellIs" dxfId="968" priority="865" operator="equal">
      <formula>"AM"</formula>
    </cfRule>
    <cfRule type="cellIs" dxfId="967" priority="866" operator="equal">
      <formula>"VM"</formula>
    </cfRule>
    <cfRule type="cellIs" dxfId="966" priority="867" operator="equal">
      <formula>"Claims"</formula>
    </cfRule>
  </conditionalFormatting>
  <conditionalFormatting sqref="F72">
    <cfRule type="cellIs" dxfId="965" priority="847" operator="equal">
      <formula>"AM"</formula>
    </cfRule>
    <cfRule type="cellIs" dxfId="964" priority="848" operator="equal">
      <formula>"VM"</formula>
    </cfRule>
    <cfRule type="cellIs" dxfId="963" priority="849" operator="equal">
      <formula>"Claims"</formula>
    </cfRule>
  </conditionalFormatting>
  <conditionalFormatting sqref="BC75">
    <cfRule type="cellIs" dxfId="962" priority="841" operator="equal">
      <formula>"AM"</formula>
    </cfRule>
    <cfRule type="cellIs" dxfId="961" priority="842" operator="equal">
      <formula>"VM"</formula>
    </cfRule>
    <cfRule type="cellIs" dxfId="960" priority="843" operator="equal">
      <formula>"Claims"</formula>
    </cfRule>
  </conditionalFormatting>
  <conditionalFormatting sqref="BC74">
    <cfRule type="cellIs" dxfId="959" priority="838" operator="equal">
      <formula>"AM"</formula>
    </cfRule>
    <cfRule type="cellIs" dxfId="958" priority="839" operator="equal">
      <formula>"VM"</formula>
    </cfRule>
    <cfRule type="cellIs" dxfId="957" priority="840" operator="equal">
      <formula>"Claims"</formula>
    </cfRule>
  </conditionalFormatting>
  <conditionalFormatting sqref="BC72">
    <cfRule type="cellIs" dxfId="956" priority="832" operator="equal">
      <formula>"AM"</formula>
    </cfRule>
    <cfRule type="cellIs" dxfId="955" priority="833" operator="equal">
      <formula>"VM"</formula>
    </cfRule>
    <cfRule type="cellIs" dxfId="954" priority="834" operator="equal">
      <formula>"Claims"</formula>
    </cfRule>
  </conditionalFormatting>
  <conditionalFormatting sqref="DI72">
    <cfRule type="cellIs" dxfId="953" priority="859" operator="equal">
      <formula>"AM"</formula>
    </cfRule>
    <cfRule type="cellIs" dxfId="952" priority="860" operator="equal">
      <formula>"VM"</formula>
    </cfRule>
    <cfRule type="cellIs" dxfId="951" priority="861" operator="equal">
      <formula>"Claims"</formula>
    </cfRule>
  </conditionalFormatting>
  <conditionalFormatting sqref="DI72 DO72:FE72">
    <cfRule type="cellIs" dxfId="950" priority="856" operator="equal">
      <formula>"AM"</formula>
    </cfRule>
    <cfRule type="cellIs" dxfId="949" priority="857" operator="equal">
      <formula>"VM"</formula>
    </cfRule>
    <cfRule type="cellIs" dxfId="948" priority="858" operator="equal">
      <formula>"Claims"</formula>
    </cfRule>
  </conditionalFormatting>
  <conditionalFormatting sqref="FI72:FK72 FM72:FU72 FW72:GX72 HA72:HC72">
    <cfRule type="cellIs" dxfId="947" priority="853" operator="equal">
      <formula>"AM"</formula>
    </cfRule>
    <cfRule type="cellIs" dxfId="946" priority="854" operator="equal">
      <formula>"VM"</formula>
    </cfRule>
    <cfRule type="cellIs" dxfId="945" priority="855" operator="equal">
      <formula>"Claims"</formula>
    </cfRule>
  </conditionalFormatting>
  <conditionalFormatting sqref="FF72:FG72">
    <cfRule type="cellIs" dxfId="944" priority="850" operator="equal">
      <formula>"AM"</formula>
    </cfRule>
    <cfRule type="cellIs" dxfId="943" priority="851" operator="equal">
      <formula>"VM"</formula>
    </cfRule>
    <cfRule type="cellIs" dxfId="942" priority="852" operator="equal">
      <formula>"Claims"</formula>
    </cfRule>
  </conditionalFormatting>
  <conditionalFormatting sqref="F71">
    <cfRule type="cellIs" dxfId="941" priority="817" operator="equal">
      <formula>"AM"</formula>
    </cfRule>
    <cfRule type="cellIs" dxfId="940" priority="818" operator="equal">
      <formula>"VM"</formula>
    </cfRule>
    <cfRule type="cellIs" dxfId="939" priority="819" operator="equal">
      <formula>"Claims"</formula>
    </cfRule>
  </conditionalFormatting>
  <conditionalFormatting sqref="DI71">
    <cfRule type="cellIs" dxfId="938" priority="829" operator="equal">
      <formula>"AM"</formula>
    </cfRule>
    <cfRule type="cellIs" dxfId="937" priority="830" operator="equal">
      <formula>"VM"</formula>
    </cfRule>
    <cfRule type="cellIs" dxfId="936" priority="831" operator="equal">
      <formula>"Claims"</formula>
    </cfRule>
  </conditionalFormatting>
  <conditionalFormatting sqref="DI71 DO71:FE71">
    <cfRule type="cellIs" dxfId="935" priority="826" operator="equal">
      <formula>"AM"</formula>
    </cfRule>
    <cfRule type="cellIs" dxfId="934" priority="827" operator="equal">
      <formula>"VM"</formula>
    </cfRule>
    <cfRule type="cellIs" dxfId="933" priority="828" operator="equal">
      <formula>"Claims"</formula>
    </cfRule>
  </conditionalFormatting>
  <conditionalFormatting sqref="FI71:FK71 FM71:FU71 FW71:GX71 HA71:HC71">
    <cfRule type="cellIs" dxfId="932" priority="823" operator="equal">
      <formula>"AM"</formula>
    </cfRule>
    <cfRule type="cellIs" dxfId="931" priority="824" operator="equal">
      <formula>"VM"</formula>
    </cfRule>
    <cfRule type="cellIs" dxfId="930" priority="825" operator="equal">
      <formula>"Claims"</formula>
    </cfRule>
  </conditionalFormatting>
  <conditionalFormatting sqref="FF71:FG71">
    <cfRule type="cellIs" dxfId="929" priority="820" operator="equal">
      <formula>"AM"</formula>
    </cfRule>
    <cfRule type="cellIs" dxfId="928" priority="821" operator="equal">
      <formula>"VM"</formula>
    </cfRule>
    <cfRule type="cellIs" dxfId="927" priority="822" operator="equal">
      <formula>"Claims"</formula>
    </cfRule>
  </conditionalFormatting>
  <conditionalFormatting sqref="BC71">
    <cfRule type="cellIs" dxfId="926" priority="811" operator="equal">
      <formula>"AM"</formula>
    </cfRule>
    <cfRule type="cellIs" dxfId="925" priority="812" operator="equal">
      <formula>"VM"</formula>
    </cfRule>
    <cfRule type="cellIs" dxfId="924" priority="813" operator="equal">
      <formula>"Claims"</formula>
    </cfRule>
  </conditionalFormatting>
  <conditionalFormatting sqref="F88">
    <cfRule type="cellIs" dxfId="923" priority="808" operator="equal">
      <formula>"AM"</formula>
    </cfRule>
    <cfRule type="cellIs" dxfId="922" priority="809" operator="equal">
      <formula>"VM"</formula>
    </cfRule>
    <cfRule type="cellIs" dxfId="921" priority="810" operator="equal">
      <formula>"Claims"</formula>
    </cfRule>
  </conditionalFormatting>
  <conditionalFormatting sqref="BC88">
    <cfRule type="cellIs" dxfId="920" priority="805" operator="equal">
      <formula>"AM"</formula>
    </cfRule>
    <cfRule type="cellIs" dxfId="919" priority="806" operator="equal">
      <formula>"VM"</formula>
    </cfRule>
    <cfRule type="cellIs" dxfId="918" priority="807" operator="equal">
      <formula>"Claims"</formula>
    </cfRule>
  </conditionalFormatting>
  <conditionalFormatting sqref="F146">
    <cfRule type="cellIs" dxfId="917" priority="802" operator="equal">
      <formula>"AM"</formula>
    </cfRule>
    <cfRule type="cellIs" dxfId="916" priority="803" operator="equal">
      <formula>"VM"</formula>
    </cfRule>
    <cfRule type="cellIs" dxfId="915" priority="804" operator="equal">
      <formula>"Claims"</formula>
    </cfRule>
  </conditionalFormatting>
  <conditionalFormatting sqref="BC146">
    <cfRule type="cellIs" dxfId="914" priority="799" operator="equal">
      <formula>"AM"</formula>
    </cfRule>
    <cfRule type="cellIs" dxfId="913" priority="800" operator="equal">
      <formula>"VM"</formula>
    </cfRule>
    <cfRule type="cellIs" dxfId="912" priority="801" operator="equal">
      <formula>"Claims"</formula>
    </cfRule>
  </conditionalFormatting>
  <conditionalFormatting sqref="BC176">
    <cfRule type="cellIs" dxfId="911" priority="796" operator="equal">
      <formula>"AM"</formula>
    </cfRule>
    <cfRule type="cellIs" dxfId="910" priority="797" operator="equal">
      <formula>"VM"</formula>
    </cfRule>
    <cfRule type="cellIs" dxfId="909" priority="798" operator="equal">
      <formula>"Claims"</formula>
    </cfRule>
  </conditionalFormatting>
  <conditionalFormatting sqref="F176">
    <cfRule type="cellIs" dxfId="908" priority="793" operator="equal">
      <formula>"AM"</formula>
    </cfRule>
    <cfRule type="cellIs" dxfId="907" priority="794" operator="equal">
      <formula>"VM"</formula>
    </cfRule>
    <cfRule type="cellIs" dxfId="906" priority="795" operator="equal">
      <formula>"Claims"</formula>
    </cfRule>
  </conditionalFormatting>
  <conditionalFormatting sqref="BC177">
    <cfRule type="cellIs" dxfId="905" priority="790" operator="equal">
      <formula>"AM"</formula>
    </cfRule>
    <cfRule type="cellIs" dxfId="904" priority="791" operator="equal">
      <formula>"VM"</formula>
    </cfRule>
    <cfRule type="cellIs" dxfId="903" priority="792" operator="equal">
      <formula>"Claims"</formula>
    </cfRule>
  </conditionalFormatting>
  <conditionalFormatting sqref="F177">
    <cfRule type="cellIs" dxfId="902" priority="787" operator="equal">
      <formula>"AM"</formula>
    </cfRule>
    <cfRule type="cellIs" dxfId="901" priority="788" operator="equal">
      <formula>"VM"</formula>
    </cfRule>
    <cfRule type="cellIs" dxfId="900" priority="789" operator="equal">
      <formula>"Claims"</formula>
    </cfRule>
  </conditionalFormatting>
  <conditionalFormatting sqref="F62:F64 F70 F66:F68">
    <cfRule type="cellIs" dxfId="899" priority="772" operator="equal">
      <formula>"AM"</formula>
    </cfRule>
    <cfRule type="cellIs" dxfId="898" priority="773" operator="equal">
      <formula>"VM"</formula>
    </cfRule>
    <cfRule type="cellIs" dxfId="897" priority="774" operator="equal">
      <formula>"Claims"</formula>
    </cfRule>
  </conditionalFormatting>
  <conditionalFormatting sqref="DI62:DI70">
    <cfRule type="cellIs" dxfId="896" priority="784" operator="equal">
      <formula>"AM"</formula>
    </cfRule>
    <cfRule type="cellIs" dxfId="895" priority="785" operator="equal">
      <formula>"VM"</formula>
    </cfRule>
    <cfRule type="cellIs" dxfId="894" priority="786" operator="equal">
      <formula>"Claims"</formula>
    </cfRule>
  </conditionalFormatting>
  <conditionalFormatting sqref="DI62:DI70 DO62:FE70">
    <cfRule type="cellIs" dxfId="893" priority="781" operator="equal">
      <formula>"AM"</formula>
    </cfRule>
    <cfRule type="cellIs" dxfId="892" priority="782" operator="equal">
      <formula>"VM"</formula>
    </cfRule>
    <cfRule type="cellIs" dxfId="891" priority="783" operator="equal">
      <formula>"Claims"</formula>
    </cfRule>
  </conditionalFormatting>
  <conditionalFormatting sqref="FI62:FK70 FM62:FU70 FW62:GX70 HA62:HC70">
    <cfRule type="cellIs" dxfId="890" priority="778" operator="equal">
      <formula>"AM"</formula>
    </cfRule>
    <cfRule type="cellIs" dxfId="889" priority="779" operator="equal">
      <formula>"VM"</formula>
    </cfRule>
    <cfRule type="cellIs" dxfId="888" priority="780" operator="equal">
      <formula>"Claims"</formula>
    </cfRule>
  </conditionalFormatting>
  <conditionalFormatting sqref="FF62:FG70">
    <cfRule type="cellIs" dxfId="887" priority="775" operator="equal">
      <formula>"AM"</formula>
    </cfRule>
    <cfRule type="cellIs" dxfId="886" priority="776" operator="equal">
      <formula>"VM"</formula>
    </cfRule>
    <cfRule type="cellIs" dxfId="885" priority="777" operator="equal">
      <formula>"Claims"</formula>
    </cfRule>
  </conditionalFormatting>
  <conditionalFormatting sqref="BC70 BC67">
    <cfRule type="cellIs" dxfId="884" priority="769" operator="equal">
      <formula>"AM"</formula>
    </cfRule>
    <cfRule type="cellIs" dxfId="883" priority="770" operator="equal">
      <formula>"VM"</formula>
    </cfRule>
    <cfRule type="cellIs" dxfId="882" priority="771" operator="equal">
      <formula>"Claims"</formula>
    </cfRule>
  </conditionalFormatting>
  <conditionalFormatting sqref="BC68">
    <cfRule type="cellIs" dxfId="881" priority="763" operator="equal">
      <formula>"AM"</formula>
    </cfRule>
    <cfRule type="cellIs" dxfId="880" priority="764" operator="equal">
      <formula>"VM"</formula>
    </cfRule>
    <cfRule type="cellIs" dxfId="879" priority="765" operator="equal">
      <formula>"Claims"</formula>
    </cfRule>
  </conditionalFormatting>
  <conditionalFormatting sqref="BC66">
    <cfRule type="cellIs" dxfId="878" priority="760" operator="equal">
      <formula>"AM"</formula>
    </cfRule>
    <cfRule type="cellIs" dxfId="877" priority="761" operator="equal">
      <formula>"VM"</formula>
    </cfRule>
    <cfRule type="cellIs" dxfId="876" priority="762" operator="equal">
      <formula>"Claims"</formula>
    </cfRule>
  </conditionalFormatting>
  <conditionalFormatting sqref="BC63:BC64">
    <cfRule type="cellIs" dxfId="875" priority="757" operator="equal">
      <formula>"AM"</formula>
    </cfRule>
    <cfRule type="cellIs" dxfId="874" priority="758" operator="equal">
      <formula>"VM"</formula>
    </cfRule>
    <cfRule type="cellIs" dxfId="873" priority="759" operator="equal">
      <formula>"Claims"</formula>
    </cfRule>
  </conditionalFormatting>
  <conditionalFormatting sqref="BC62">
    <cfRule type="cellIs" dxfId="872" priority="754" operator="equal">
      <formula>"AM"</formula>
    </cfRule>
    <cfRule type="cellIs" dxfId="871" priority="755" operator="equal">
      <formula>"VM"</formula>
    </cfRule>
    <cfRule type="cellIs" dxfId="870" priority="756" operator="equal">
      <formula>"Claims"</formula>
    </cfRule>
  </conditionalFormatting>
  <conditionalFormatting sqref="F60:F61">
    <cfRule type="cellIs" dxfId="869" priority="739" operator="equal">
      <formula>"AM"</formula>
    </cfRule>
    <cfRule type="cellIs" dxfId="868" priority="740" operator="equal">
      <formula>"VM"</formula>
    </cfRule>
    <cfRule type="cellIs" dxfId="867" priority="741" operator="equal">
      <formula>"Claims"</formula>
    </cfRule>
  </conditionalFormatting>
  <conditionalFormatting sqref="DI60:DI61">
    <cfRule type="cellIs" dxfId="866" priority="751" operator="equal">
      <formula>"AM"</formula>
    </cfRule>
    <cfRule type="cellIs" dxfId="865" priority="752" operator="equal">
      <formula>"VM"</formula>
    </cfRule>
    <cfRule type="cellIs" dxfId="864" priority="753" operator="equal">
      <formula>"Claims"</formula>
    </cfRule>
  </conditionalFormatting>
  <conditionalFormatting sqref="DI60:DI61 DO60:FE61">
    <cfRule type="cellIs" dxfId="863" priority="748" operator="equal">
      <formula>"AM"</formula>
    </cfRule>
    <cfRule type="cellIs" dxfId="862" priority="749" operator="equal">
      <formula>"VM"</formula>
    </cfRule>
    <cfRule type="cellIs" dxfId="861" priority="750" operator="equal">
      <formula>"Claims"</formula>
    </cfRule>
  </conditionalFormatting>
  <conditionalFormatting sqref="FI60:FK61 FM60:FU61 FW60:GX61 HA60:HC61">
    <cfRule type="cellIs" dxfId="860" priority="745" operator="equal">
      <formula>"AM"</formula>
    </cfRule>
    <cfRule type="cellIs" dxfId="859" priority="746" operator="equal">
      <formula>"VM"</formula>
    </cfRule>
    <cfRule type="cellIs" dxfId="858" priority="747" operator="equal">
      <formula>"Claims"</formula>
    </cfRule>
  </conditionalFormatting>
  <conditionalFormatting sqref="FF60:FG61">
    <cfRule type="cellIs" dxfId="857" priority="742" operator="equal">
      <formula>"AM"</formula>
    </cfRule>
    <cfRule type="cellIs" dxfId="856" priority="743" operator="equal">
      <formula>"VM"</formula>
    </cfRule>
    <cfRule type="cellIs" dxfId="855" priority="744" operator="equal">
      <formula>"Claims"</formula>
    </cfRule>
  </conditionalFormatting>
  <conditionalFormatting sqref="BC61">
    <cfRule type="cellIs" dxfId="854" priority="736" operator="equal">
      <formula>"AM"</formula>
    </cfRule>
    <cfRule type="cellIs" dxfId="853" priority="737" operator="equal">
      <formula>"VM"</formula>
    </cfRule>
    <cfRule type="cellIs" dxfId="852" priority="738" operator="equal">
      <formula>"Claims"</formula>
    </cfRule>
  </conditionalFormatting>
  <conditionalFormatting sqref="BC60">
    <cfRule type="cellIs" dxfId="851" priority="733" operator="equal">
      <formula>"AM"</formula>
    </cfRule>
    <cfRule type="cellIs" dxfId="850" priority="734" operator="equal">
      <formula>"VM"</formula>
    </cfRule>
    <cfRule type="cellIs" dxfId="849" priority="735" operator="equal">
      <formula>"Claims"</formula>
    </cfRule>
  </conditionalFormatting>
  <conditionalFormatting sqref="F59">
    <cfRule type="cellIs" dxfId="848" priority="718" operator="equal">
      <formula>"AM"</formula>
    </cfRule>
    <cfRule type="cellIs" dxfId="847" priority="719" operator="equal">
      <formula>"VM"</formula>
    </cfRule>
    <cfRule type="cellIs" dxfId="846" priority="720" operator="equal">
      <formula>"Claims"</formula>
    </cfRule>
  </conditionalFormatting>
  <conditionalFormatting sqref="DI59">
    <cfRule type="cellIs" dxfId="845" priority="730" operator="equal">
      <formula>"AM"</formula>
    </cfRule>
    <cfRule type="cellIs" dxfId="844" priority="731" operator="equal">
      <formula>"VM"</formula>
    </cfRule>
    <cfRule type="cellIs" dxfId="843" priority="732" operator="equal">
      <formula>"Claims"</formula>
    </cfRule>
  </conditionalFormatting>
  <conditionalFormatting sqref="DI59 DO59:FE59">
    <cfRule type="cellIs" dxfId="842" priority="727" operator="equal">
      <formula>"AM"</formula>
    </cfRule>
    <cfRule type="cellIs" dxfId="841" priority="728" operator="equal">
      <formula>"VM"</formula>
    </cfRule>
    <cfRule type="cellIs" dxfId="840" priority="729" operator="equal">
      <formula>"Claims"</formula>
    </cfRule>
  </conditionalFormatting>
  <conditionalFormatting sqref="FI59:FK59 FM59:FU59 FW59:GX59 HA59:HC59">
    <cfRule type="cellIs" dxfId="839" priority="724" operator="equal">
      <formula>"AM"</formula>
    </cfRule>
    <cfRule type="cellIs" dxfId="838" priority="725" operator="equal">
      <formula>"VM"</formula>
    </cfRule>
    <cfRule type="cellIs" dxfId="837" priority="726" operator="equal">
      <formula>"Claims"</formula>
    </cfRule>
  </conditionalFormatting>
  <conditionalFormatting sqref="FF59:FG59">
    <cfRule type="cellIs" dxfId="836" priority="721" operator="equal">
      <formula>"AM"</formula>
    </cfRule>
    <cfRule type="cellIs" dxfId="835" priority="722" operator="equal">
      <formula>"VM"</formula>
    </cfRule>
    <cfRule type="cellIs" dxfId="834" priority="723" operator="equal">
      <formula>"Claims"</formula>
    </cfRule>
  </conditionalFormatting>
  <conditionalFormatting sqref="BC59">
    <cfRule type="cellIs" dxfId="833" priority="712" operator="equal">
      <formula>"AM"</formula>
    </cfRule>
    <cfRule type="cellIs" dxfId="832" priority="713" operator="equal">
      <formula>"VM"</formula>
    </cfRule>
    <cfRule type="cellIs" dxfId="831" priority="714" operator="equal">
      <formula>"Claims"</formula>
    </cfRule>
  </conditionalFormatting>
  <conditionalFormatting sqref="F58">
    <cfRule type="cellIs" dxfId="830" priority="697" operator="equal">
      <formula>"AM"</formula>
    </cfRule>
    <cfRule type="cellIs" dxfId="829" priority="698" operator="equal">
      <formula>"VM"</formula>
    </cfRule>
    <cfRule type="cellIs" dxfId="828" priority="699" operator="equal">
      <formula>"Claims"</formula>
    </cfRule>
  </conditionalFormatting>
  <conditionalFormatting sqref="DI58">
    <cfRule type="cellIs" dxfId="827" priority="709" operator="equal">
      <formula>"AM"</formula>
    </cfRule>
    <cfRule type="cellIs" dxfId="826" priority="710" operator="equal">
      <formula>"VM"</formula>
    </cfRule>
    <cfRule type="cellIs" dxfId="825" priority="711" operator="equal">
      <formula>"Claims"</formula>
    </cfRule>
  </conditionalFormatting>
  <conditionalFormatting sqref="DI58 DO58:FE58">
    <cfRule type="cellIs" dxfId="824" priority="706" operator="equal">
      <formula>"AM"</formula>
    </cfRule>
    <cfRule type="cellIs" dxfId="823" priority="707" operator="equal">
      <formula>"VM"</formula>
    </cfRule>
    <cfRule type="cellIs" dxfId="822" priority="708" operator="equal">
      <formula>"Claims"</formula>
    </cfRule>
  </conditionalFormatting>
  <conditionalFormatting sqref="FI58:FK58 FM58:FU58 FW58:GX58 HA58:HC58">
    <cfRule type="cellIs" dxfId="821" priority="703" operator="equal">
      <formula>"AM"</formula>
    </cfRule>
    <cfRule type="cellIs" dxfId="820" priority="704" operator="equal">
      <formula>"VM"</formula>
    </cfRule>
    <cfRule type="cellIs" dxfId="819" priority="705" operator="equal">
      <formula>"Claims"</formula>
    </cfRule>
  </conditionalFormatting>
  <conditionalFormatting sqref="FF58:FG58">
    <cfRule type="cellIs" dxfId="818" priority="700" operator="equal">
      <formula>"AM"</formula>
    </cfRule>
    <cfRule type="cellIs" dxfId="817" priority="701" operator="equal">
      <formula>"VM"</formula>
    </cfRule>
    <cfRule type="cellIs" dxfId="816" priority="702" operator="equal">
      <formula>"Claims"</formula>
    </cfRule>
  </conditionalFormatting>
  <conditionalFormatting sqref="BC58">
    <cfRule type="cellIs" dxfId="815" priority="691" operator="equal">
      <formula>"AM"</formula>
    </cfRule>
    <cfRule type="cellIs" dxfId="814" priority="692" operator="equal">
      <formula>"VM"</formula>
    </cfRule>
    <cfRule type="cellIs" dxfId="813" priority="693" operator="equal">
      <formula>"Claims"</formula>
    </cfRule>
  </conditionalFormatting>
  <conditionalFormatting sqref="F56">
    <cfRule type="cellIs" dxfId="812" priority="658" operator="equal">
      <formula>"AM"</formula>
    </cfRule>
    <cfRule type="cellIs" dxfId="811" priority="659" operator="equal">
      <formula>"VM"</formula>
    </cfRule>
    <cfRule type="cellIs" dxfId="810" priority="660" operator="equal">
      <formula>"Claims"</formula>
    </cfRule>
  </conditionalFormatting>
  <conditionalFormatting sqref="DI56:DI57">
    <cfRule type="cellIs" dxfId="809" priority="670" operator="equal">
      <formula>"AM"</formula>
    </cfRule>
    <cfRule type="cellIs" dxfId="808" priority="671" operator="equal">
      <formula>"VM"</formula>
    </cfRule>
    <cfRule type="cellIs" dxfId="807" priority="672" operator="equal">
      <formula>"Claims"</formula>
    </cfRule>
  </conditionalFormatting>
  <conditionalFormatting sqref="DI56:DI57 DO56:FE57">
    <cfRule type="cellIs" dxfId="806" priority="667" operator="equal">
      <formula>"AM"</formula>
    </cfRule>
    <cfRule type="cellIs" dxfId="805" priority="668" operator="equal">
      <formula>"VM"</formula>
    </cfRule>
    <cfRule type="cellIs" dxfId="804" priority="669" operator="equal">
      <formula>"Claims"</formula>
    </cfRule>
  </conditionalFormatting>
  <conditionalFormatting sqref="FI56:FK57 FM56:FU57 FW56:GX57 HA56:HC57">
    <cfRule type="cellIs" dxfId="803" priority="664" operator="equal">
      <formula>"AM"</formula>
    </cfRule>
    <cfRule type="cellIs" dxfId="802" priority="665" operator="equal">
      <formula>"VM"</formula>
    </cfRule>
    <cfRule type="cellIs" dxfId="801" priority="666" operator="equal">
      <formula>"Claims"</formula>
    </cfRule>
  </conditionalFormatting>
  <conditionalFormatting sqref="FF56:FG57">
    <cfRule type="cellIs" dxfId="800" priority="661" operator="equal">
      <formula>"AM"</formula>
    </cfRule>
    <cfRule type="cellIs" dxfId="799" priority="662" operator="equal">
      <formula>"VM"</formula>
    </cfRule>
    <cfRule type="cellIs" dxfId="798" priority="663" operator="equal">
      <formula>"Claims"</formula>
    </cfRule>
  </conditionalFormatting>
  <conditionalFormatting sqref="BC56">
    <cfRule type="cellIs" dxfId="797" priority="655" operator="equal">
      <formula>"AM"</formula>
    </cfRule>
    <cfRule type="cellIs" dxfId="796" priority="656" operator="equal">
      <formula>"VM"</formula>
    </cfRule>
    <cfRule type="cellIs" dxfId="795" priority="657" operator="equal">
      <formula>"Claims"</formula>
    </cfRule>
  </conditionalFormatting>
  <conditionalFormatting sqref="DI55">
    <cfRule type="cellIs" dxfId="794" priority="652" operator="equal">
      <formula>"AM"</formula>
    </cfRule>
    <cfRule type="cellIs" dxfId="793" priority="653" operator="equal">
      <formula>"VM"</formula>
    </cfRule>
    <cfRule type="cellIs" dxfId="792" priority="654" operator="equal">
      <formula>"Claims"</formula>
    </cfRule>
  </conditionalFormatting>
  <conditionalFormatting sqref="DI55 DO55:FE55">
    <cfRule type="cellIs" dxfId="791" priority="649" operator="equal">
      <formula>"AM"</formula>
    </cfRule>
    <cfRule type="cellIs" dxfId="790" priority="650" operator="equal">
      <formula>"VM"</formula>
    </cfRule>
    <cfRule type="cellIs" dxfId="789" priority="651" operator="equal">
      <formula>"Claims"</formula>
    </cfRule>
  </conditionalFormatting>
  <conditionalFormatting sqref="FI55:FK55 FM55:FU55 FW55:GX55 HA55:HC55">
    <cfRule type="cellIs" dxfId="788" priority="646" operator="equal">
      <formula>"AM"</formula>
    </cfRule>
    <cfRule type="cellIs" dxfId="787" priority="647" operator="equal">
      <formula>"VM"</formula>
    </cfRule>
    <cfRule type="cellIs" dxfId="786" priority="648" operator="equal">
      <formula>"Claims"</formula>
    </cfRule>
  </conditionalFormatting>
  <conditionalFormatting sqref="FF55:FG55">
    <cfRule type="cellIs" dxfId="785" priority="643" operator="equal">
      <formula>"AM"</formula>
    </cfRule>
    <cfRule type="cellIs" dxfId="784" priority="644" operator="equal">
      <formula>"VM"</formula>
    </cfRule>
    <cfRule type="cellIs" dxfId="783" priority="645" operator="equal">
      <formula>"Claims"</formula>
    </cfRule>
  </conditionalFormatting>
  <conditionalFormatting sqref="F53:F54">
    <cfRule type="cellIs" dxfId="782" priority="622" operator="equal">
      <formula>"AM"</formula>
    </cfRule>
    <cfRule type="cellIs" dxfId="781" priority="623" operator="equal">
      <formula>"VM"</formula>
    </cfRule>
    <cfRule type="cellIs" dxfId="780" priority="624" operator="equal">
      <formula>"Claims"</formula>
    </cfRule>
  </conditionalFormatting>
  <conditionalFormatting sqref="DI53:DI54">
    <cfRule type="cellIs" dxfId="779" priority="634" operator="equal">
      <formula>"AM"</formula>
    </cfRule>
    <cfRule type="cellIs" dxfId="778" priority="635" operator="equal">
      <formula>"VM"</formula>
    </cfRule>
    <cfRule type="cellIs" dxfId="777" priority="636" operator="equal">
      <formula>"Claims"</formula>
    </cfRule>
  </conditionalFormatting>
  <conditionalFormatting sqref="DI53:DI54 DO53:FE54">
    <cfRule type="cellIs" dxfId="776" priority="631" operator="equal">
      <formula>"AM"</formula>
    </cfRule>
    <cfRule type="cellIs" dxfId="775" priority="632" operator="equal">
      <formula>"VM"</formula>
    </cfRule>
    <cfRule type="cellIs" dxfId="774" priority="633" operator="equal">
      <formula>"Claims"</formula>
    </cfRule>
  </conditionalFormatting>
  <conditionalFormatting sqref="FI53:FK54 FM53:FU54 FW53:GX54 HA53:HC54">
    <cfRule type="cellIs" dxfId="773" priority="628" operator="equal">
      <formula>"AM"</formula>
    </cfRule>
    <cfRule type="cellIs" dxfId="772" priority="629" operator="equal">
      <formula>"VM"</formula>
    </cfRule>
    <cfRule type="cellIs" dxfId="771" priority="630" operator="equal">
      <formula>"Claims"</formula>
    </cfRule>
  </conditionalFormatting>
  <conditionalFormatting sqref="FF53:FG54">
    <cfRule type="cellIs" dxfId="770" priority="625" operator="equal">
      <formula>"AM"</formula>
    </cfRule>
    <cfRule type="cellIs" dxfId="769" priority="626" operator="equal">
      <formula>"VM"</formula>
    </cfRule>
    <cfRule type="cellIs" dxfId="768" priority="627" operator="equal">
      <formula>"Claims"</formula>
    </cfRule>
  </conditionalFormatting>
  <conditionalFormatting sqref="BC54">
    <cfRule type="cellIs" dxfId="767" priority="619" operator="equal">
      <formula>"AM"</formula>
    </cfRule>
    <cfRule type="cellIs" dxfId="766" priority="620" operator="equal">
      <formula>"VM"</formula>
    </cfRule>
    <cfRule type="cellIs" dxfId="765" priority="621" operator="equal">
      <formula>"Claims"</formula>
    </cfRule>
  </conditionalFormatting>
  <conditionalFormatting sqref="BC53">
    <cfRule type="cellIs" dxfId="764" priority="616" operator="equal">
      <formula>"AM"</formula>
    </cfRule>
    <cfRule type="cellIs" dxfId="763" priority="617" operator="equal">
      <formula>"VM"</formula>
    </cfRule>
    <cfRule type="cellIs" dxfId="762" priority="618" operator="equal">
      <formula>"Claims"</formula>
    </cfRule>
  </conditionalFormatting>
  <conditionalFormatting sqref="F52">
    <cfRule type="cellIs" dxfId="761" priority="601" operator="equal">
      <formula>"AM"</formula>
    </cfRule>
    <cfRule type="cellIs" dxfId="760" priority="602" operator="equal">
      <formula>"VM"</formula>
    </cfRule>
    <cfRule type="cellIs" dxfId="759" priority="603" operator="equal">
      <formula>"Claims"</formula>
    </cfRule>
  </conditionalFormatting>
  <conditionalFormatting sqref="DI50:DI52">
    <cfRule type="cellIs" dxfId="758" priority="613" operator="equal">
      <formula>"AM"</formula>
    </cfRule>
    <cfRule type="cellIs" dxfId="757" priority="614" operator="equal">
      <formula>"VM"</formula>
    </cfRule>
    <cfRule type="cellIs" dxfId="756" priority="615" operator="equal">
      <formula>"Claims"</formula>
    </cfRule>
  </conditionalFormatting>
  <conditionalFormatting sqref="DI50:DI52 DO50:FE52">
    <cfRule type="cellIs" dxfId="755" priority="610" operator="equal">
      <formula>"AM"</formula>
    </cfRule>
    <cfRule type="cellIs" dxfId="754" priority="611" operator="equal">
      <formula>"VM"</formula>
    </cfRule>
    <cfRule type="cellIs" dxfId="753" priority="612" operator="equal">
      <formula>"Claims"</formula>
    </cfRule>
  </conditionalFormatting>
  <conditionalFormatting sqref="FI50:FK52 FM50:FU52 FW50:GX52 HA50:HC52">
    <cfRule type="cellIs" dxfId="752" priority="607" operator="equal">
      <formula>"AM"</formula>
    </cfRule>
    <cfRule type="cellIs" dxfId="751" priority="608" operator="equal">
      <formula>"VM"</formula>
    </cfRule>
    <cfRule type="cellIs" dxfId="750" priority="609" operator="equal">
      <formula>"Claims"</formula>
    </cfRule>
  </conditionalFormatting>
  <conditionalFormatting sqref="FF50:FG52">
    <cfRule type="cellIs" dxfId="749" priority="604" operator="equal">
      <formula>"AM"</formula>
    </cfRule>
    <cfRule type="cellIs" dxfId="748" priority="605" operator="equal">
      <formula>"VM"</formula>
    </cfRule>
    <cfRule type="cellIs" dxfId="747" priority="606" operator="equal">
      <formula>"Claims"</formula>
    </cfRule>
  </conditionalFormatting>
  <conditionalFormatting sqref="BC51:BC52">
    <cfRule type="cellIs" dxfId="746" priority="598" operator="equal">
      <formula>"AM"</formula>
    </cfRule>
    <cfRule type="cellIs" dxfId="745" priority="599" operator="equal">
      <formula>"VM"</formula>
    </cfRule>
    <cfRule type="cellIs" dxfId="744" priority="600" operator="equal">
      <formula>"Claims"</formula>
    </cfRule>
  </conditionalFormatting>
  <conditionalFormatting sqref="BC69">
    <cfRule type="cellIs" dxfId="743" priority="595" operator="equal">
      <formula>"AM"</formula>
    </cfRule>
    <cfRule type="cellIs" dxfId="742" priority="596" operator="equal">
      <formula>"VM"</formula>
    </cfRule>
    <cfRule type="cellIs" dxfId="741" priority="597" operator="equal">
      <formula>"Claims"</formula>
    </cfRule>
  </conditionalFormatting>
  <conditionalFormatting sqref="F69">
    <cfRule type="cellIs" dxfId="740" priority="592" operator="equal">
      <formula>"AM"</formula>
    </cfRule>
    <cfRule type="cellIs" dxfId="739" priority="593" operator="equal">
      <formula>"VM"</formula>
    </cfRule>
    <cfRule type="cellIs" dxfId="738" priority="594" operator="equal">
      <formula>"Claims"</formula>
    </cfRule>
  </conditionalFormatting>
  <conditionalFormatting sqref="BC73">
    <cfRule type="cellIs" dxfId="737" priority="589" operator="equal">
      <formula>"AM"</formula>
    </cfRule>
    <cfRule type="cellIs" dxfId="736" priority="590" operator="equal">
      <formula>"VM"</formula>
    </cfRule>
    <cfRule type="cellIs" dxfId="735" priority="591" operator="equal">
      <formula>"Claims"</formula>
    </cfRule>
  </conditionalFormatting>
  <conditionalFormatting sqref="F73">
    <cfRule type="cellIs" dxfId="734" priority="586" operator="equal">
      <formula>"AM"</formula>
    </cfRule>
    <cfRule type="cellIs" dxfId="733" priority="587" operator="equal">
      <formula>"VM"</formula>
    </cfRule>
    <cfRule type="cellIs" dxfId="732" priority="588" operator="equal">
      <formula>"Claims"</formula>
    </cfRule>
  </conditionalFormatting>
  <conditionalFormatting sqref="F91">
    <cfRule type="cellIs" dxfId="731" priority="583" operator="equal">
      <formula>"AM"</formula>
    </cfRule>
    <cfRule type="cellIs" dxfId="730" priority="584" operator="equal">
      <formula>"VM"</formula>
    </cfRule>
    <cfRule type="cellIs" dxfId="729" priority="585" operator="equal">
      <formula>"Claims"</formula>
    </cfRule>
  </conditionalFormatting>
  <conditionalFormatting sqref="BC91">
    <cfRule type="cellIs" dxfId="728" priority="580" operator="equal">
      <formula>"AM"</formula>
    </cfRule>
    <cfRule type="cellIs" dxfId="727" priority="581" operator="equal">
      <formula>"VM"</formula>
    </cfRule>
    <cfRule type="cellIs" dxfId="726" priority="582" operator="equal">
      <formula>"Claims"</formula>
    </cfRule>
  </conditionalFormatting>
  <conditionalFormatting sqref="F99">
    <cfRule type="cellIs" dxfId="725" priority="577" operator="equal">
      <formula>"AM"</formula>
    </cfRule>
    <cfRule type="cellIs" dxfId="724" priority="578" operator="equal">
      <formula>"VM"</formula>
    </cfRule>
    <cfRule type="cellIs" dxfId="723" priority="579" operator="equal">
      <formula>"Claims"</formula>
    </cfRule>
  </conditionalFormatting>
  <conditionalFormatting sqref="BC99">
    <cfRule type="cellIs" dxfId="722" priority="574" operator="equal">
      <formula>"AM"</formula>
    </cfRule>
    <cfRule type="cellIs" dxfId="721" priority="575" operator="equal">
      <formula>"VM"</formula>
    </cfRule>
    <cfRule type="cellIs" dxfId="720" priority="576" operator="equal">
      <formula>"Claims"</formula>
    </cfRule>
  </conditionalFormatting>
  <conditionalFormatting sqref="F120">
    <cfRule type="cellIs" dxfId="719" priority="571" operator="equal">
      <formula>"AM"</formula>
    </cfRule>
    <cfRule type="cellIs" dxfId="718" priority="572" operator="equal">
      <formula>"VM"</formula>
    </cfRule>
    <cfRule type="cellIs" dxfId="717" priority="573" operator="equal">
      <formula>"Claims"</formula>
    </cfRule>
  </conditionalFormatting>
  <conditionalFormatting sqref="BC120">
    <cfRule type="cellIs" dxfId="716" priority="568" operator="equal">
      <formula>"AM"</formula>
    </cfRule>
    <cfRule type="cellIs" dxfId="715" priority="569" operator="equal">
      <formula>"VM"</formula>
    </cfRule>
    <cfRule type="cellIs" dxfId="714" priority="570" operator="equal">
      <formula>"Claims"</formula>
    </cfRule>
  </conditionalFormatting>
  <conditionalFormatting sqref="F150">
    <cfRule type="cellIs" dxfId="713" priority="565" operator="equal">
      <formula>"AM"</formula>
    </cfRule>
    <cfRule type="cellIs" dxfId="712" priority="566" operator="equal">
      <formula>"VM"</formula>
    </cfRule>
    <cfRule type="cellIs" dxfId="711" priority="567" operator="equal">
      <formula>"Claims"</formula>
    </cfRule>
  </conditionalFormatting>
  <conditionalFormatting sqref="BC150">
    <cfRule type="cellIs" dxfId="710" priority="562" operator="equal">
      <formula>"AM"</formula>
    </cfRule>
    <cfRule type="cellIs" dxfId="709" priority="563" operator="equal">
      <formula>"VM"</formula>
    </cfRule>
    <cfRule type="cellIs" dxfId="708" priority="564" operator="equal">
      <formula>"Claims"</formula>
    </cfRule>
  </conditionalFormatting>
  <conditionalFormatting sqref="F190">
    <cfRule type="cellIs" dxfId="707" priority="547" operator="equal">
      <formula>"AM"</formula>
    </cfRule>
    <cfRule type="cellIs" dxfId="706" priority="548" operator="equal">
      <formula>"VM"</formula>
    </cfRule>
    <cfRule type="cellIs" dxfId="705" priority="549" operator="equal">
      <formula>"Claims"</formula>
    </cfRule>
  </conditionalFormatting>
  <conditionalFormatting sqref="BC190">
    <cfRule type="cellIs" dxfId="704" priority="544" operator="equal">
      <formula>"AM"</formula>
    </cfRule>
    <cfRule type="cellIs" dxfId="703" priority="545" operator="equal">
      <formula>"VM"</formula>
    </cfRule>
    <cfRule type="cellIs" dxfId="702" priority="546" operator="equal">
      <formula>"Claims"</formula>
    </cfRule>
  </conditionalFormatting>
  <conditionalFormatting sqref="F228">
    <cfRule type="cellIs" dxfId="701" priority="541" operator="equal">
      <formula>"AM"</formula>
    </cfRule>
    <cfRule type="cellIs" dxfId="700" priority="542" operator="equal">
      <formula>"VM"</formula>
    </cfRule>
    <cfRule type="cellIs" dxfId="699" priority="543" operator="equal">
      <formula>"Claims"</formula>
    </cfRule>
  </conditionalFormatting>
  <conditionalFormatting sqref="BC228">
    <cfRule type="cellIs" dxfId="698" priority="538" operator="equal">
      <formula>"AM"</formula>
    </cfRule>
    <cfRule type="cellIs" dxfId="697" priority="539" operator="equal">
      <formula>"VM"</formula>
    </cfRule>
    <cfRule type="cellIs" dxfId="696" priority="540" operator="equal">
      <formula>"Claims"</formula>
    </cfRule>
  </conditionalFormatting>
  <conditionalFormatting sqref="F443">
    <cfRule type="cellIs" dxfId="695" priority="535" operator="equal">
      <formula>"AM"</formula>
    </cfRule>
    <cfRule type="cellIs" dxfId="694" priority="536" operator="equal">
      <formula>"VM"</formula>
    </cfRule>
    <cfRule type="cellIs" dxfId="693" priority="537" operator="equal">
      <formula>"Claims"</formula>
    </cfRule>
  </conditionalFormatting>
  <conditionalFormatting sqref="F51">
    <cfRule type="cellIs" dxfId="692" priority="529" operator="equal">
      <formula>"AM"</formula>
    </cfRule>
    <cfRule type="cellIs" dxfId="691" priority="530" operator="equal">
      <formula>"VM"</formula>
    </cfRule>
    <cfRule type="cellIs" dxfId="690" priority="531" operator="equal">
      <formula>"Claims"</formula>
    </cfRule>
  </conditionalFormatting>
  <conditionalFormatting sqref="DI49">
    <cfRule type="cellIs" dxfId="689" priority="526" operator="equal">
      <formula>"AM"</formula>
    </cfRule>
    <cfRule type="cellIs" dxfId="688" priority="527" operator="equal">
      <formula>"VM"</formula>
    </cfRule>
    <cfRule type="cellIs" dxfId="687" priority="528" operator="equal">
      <formula>"Claims"</formula>
    </cfRule>
  </conditionalFormatting>
  <conditionalFormatting sqref="DI49 DO49:FE49">
    <cfRule type="cellIs" dxfId="686" priority="523" operator="equal">
      <formula>"AM"</formula>
    </cfRule>
    <cfRule type="cellIs" dxfId="685" priority="524" operator="equal">
      <formula>"VM"</formula>
    </cfRule>
    <cfRule type="cellIs" dxfId="684" priority="525" operator="equal">
      <formula>"Claims"</formula>
    </cfRule>
  </conditionalFormatting>
  <conditionalFormatting sqref="FI49:FK49 FM49:FU49 FW49:GX49 HA49:HC49">
    <cfRule type="cellIs" dxfId="683" priority="520" operator="equal">
      <formula>"AM"</formula>
    </cfRule>
    <cfRule type="cellIs" dxfId="682" priority="521" operator="equal">
      <formula>"VM"</formula>
    </cfRule>
    <cfRule type="cellIs" dxfId="681" priority="522" operator="equal">
      <formula>"Claims"</formula>
    </cfRule>
  </conditionalFormatting>
  <conditionalFormatting sqref="FF49:FG49">
    <cfRule type="cellIs" dxfId="680" priority="517" operator="equal">
      <formula>"AM"</formula>
    </cfRule>
    <cfRule type="cellIs" dxfId="679" priority="518" operator="equal">
      <formula>"VM"</formula>
    </cfRule>
    <cfRule type="cellIs" dxfId="678" priority="519" operator="equal">
      <formula>"Claims"</formula>
    </cfRule>
  </conditionalFormatting>
  <conditionalFormatting sqref="F49">
    <cfRule type="cellIs" dxfId="677" priority="511" operator="equal">
      <formula>"AM"</formula>
    </cfRule>
    <cfRule type="cellIs" dxfId="676" priority="512" operator="equal">
      <formula>"VM"</formula>
    </cfRule>
    <cfRule type="cellIs" dxfId="675" priority="513" operator="equal">
      <formula>"Claims"</formula>
    </cfRule>
  </conditionalFormatting>
  <conditionalFormatting sqref="BC49">
    <cfRule type="cellIs" dxfId="674" priority="508" operator="equal">
      <formula>"AM"</formula>
    </cfRule>
    <cfRule type="cellIs" dxfId="673" priority="509" operator="equal">
      <formula>"VM"</formula>
    </cfRule>
    <cfRule type="cellIs" dxfId="672" priority="510" operator="equal">
      <formula>"Claims"</formula>
    </cfRule>
  </conditionalFormatting>
  <conditionalFormatting sqref="DI45:DI48">
    <cfRule type="cellIs" dxfId="671" priority="505" operator="equal">
      <formula>"AM"</formula>
    </cfRule>
    <cfRule type="cellIs" dxfId="670" priority="506" operator="equal">
      <formula>"VM"</formula>
    </cfRule>
    <cfRule type="cellIs" dxfId="669" priority="507" operator="equal">
      <formula>"Claims"</formula>
    </cfRule>
  </conditionalFormatting>
  <conditionalFormatting sqref="DI45:DI48 DO45:FE48">
    <cfRule type="cellIs" dxfId="668" priority="502" operator="equal">
      <formula>"AM"</formula>
    </cfRule>
    <cfRule type="cellIs" dxfId="667" priority="503" operator="equal">
      <formula>"VM"</formula>
    </cfRule>
    <cfRule type="cellIs" dxfId="666" priority="504" operator="equal">
      <formula>"Claims"</formula>
    </cfRule>
  </conditionalFormatting>
  <conditionalFormatting sqref="FI45:FK48 FM45:FU48 FW45:GX48 HA45:HC48">
    <cfRule type="cellIs" dxfId="665" priority="499" operator="equal">
      <formula>"AM"</formula>
    </cfRule>
    <cfRule type="cellIs" dxfId="664" priority="500" operator="equal">
      <formula>"VM"</formula>
    </cfRule>
    <cfRule type="cellIs" dxfId="663" priority="501" operator="equal">
      <formula>"Claims"</formula>
    </cfRule>
  </conditionalFormatting>
  <conditionalFormatting sqref="FF45:FG48">
    <cfRule type="cellIs" dxfId="662" priority="496" operator="equal">
      <formula>"AM"</formula>
    </cfRule>
    <cfRule type="cellIs" dxfId="661" priority="497" operator="equal">
      <formula>"VM"</formula>
    </cfRule>
    <cfRule type="cellIs" dxfId="660" priority="498" operator="equal">
      <formula>"Claims"</formula>
    </cfRule>
  </conditionalFormatting>
  <conditionalFormatting sqref="F45:F47">
    <cfRule type="cellIs" dxfId="659" priority="493" operator="equal">
      <formula>"AM"</formula>
    </cfRule>
    <cfRule type="cellIs" dxfId="658" priority="494" operator="equal">
      <formula>"VM"</formula>
    </cfRule>
    <cfRule type="cellIs" dxfId="657" priority="495" operator="equal">
      <formula>"Claims"</formula>
    </cfRule>
  </conditionalFormatting>
  <conditionalFormatting sqref="BC45 BC48">
    <cfRule type="cellIs" dxfId="656" priority="490" operator="equal">
      <formula>"AM"</formula>
    </cfRule>
    <cfRule type="cellIs" dxfId="655" priority="491" operator="equal">
      <formula>"VM"</formula>
    </cfRule>
    <cfRule type="cellIs" dxfId="654" priority="492" operator="equal">
      <formula>"Claims"</formula>
    </cfRule>
  </conditionalFormatting>
  <conditionalFormatting sqref="F48">
    <cfRule type="cellIs" dxfId="653" priority="487" operator="equal">
      <formula>"AM"</formula>
    </cfRule>
    <cfRule type="cellIs" dxfId="652" priority="488" operator="equal">
      <formula>"VM"</formula>
    </cfRule>
    <cfRule type="cellIs" dxfId="651" priority="489" operator="equal">
      <formula>"Claims"</formula>
    </cfRule>
  </conditionalFormatting>
  <conditionalFormatting sqref="BC47">
    <cfRule type="cellIs" dxfId="650" priority="484" operator="equal">
      <formula>"AM"</formula>
    </cfRule>
    <cfRule type="cellIs" dxfId="649" priority="485" operator="equal">
      <formula>"VM"</formula>
    </cfRule>
    <cfRule type="cellIs" dxfId="648" priority="486" operator="equal">
      <formula>"Claims"</formula>
    </cfRule>
  </conditionalFormatting>
  <conditionalFormatting sqref="BC46">
    <cfRule type="cellIs" dxfId="647" priority="481" operator="equal">
      <formula>"AM"</formula>
    </cfRule>
    <cfRule type="cellIs" dxfId="646" priority="482" operator="equal">
      <formula>"VM"</formula>
    </cfRule>
    <cfRule type="cellIs" dxfId="645" priority="483" operator="equal">
      <formula>"Claims"</formula>
    </cfRule>
  </conditionalFormatting>
  <conditionalFormatting sqref="F55">
    <cfRule type="cellIs" dxfId="644" priority="478" operator="equal">
      <formula>"AM"</formula>
    </cfRule>
    <cfRule type="cellIs" dxfId="643" priority="479" operator="equal">
      <formula>"VM"</formula>
    </cfRule>
    <cfRule type="cellIs" dxfId="642" priority="480" operator="equal">
      <formula>"Claims"</formula>
    </cfRule>
  </conditionalFormatting>
  <conditionalFormatting sqref="BC55">
    <cfRule type="cellIs" dxfId="641" priority="475" operator="equal">
      <formula>"AM"</formula>
    </cfRule>
    <cfRule type="cellIs" dxfId="640" priority="476" operator="equal">
      <formula>"VM"</formula>
    </cfRule>
    <cfRule type="cellIs" dxfId="639" priority="477" operator="equal">
      <formula>"Claims"</formula>
    </cfRule>
  </conditionalFormatting>
  <conditionalFormatting sqref="F57">
    <cfRule type="cellIs" dxfId="638" priority="472" operator="equal">
      <formula>"AM"</formula>
    </cfRule>
    <cfRule type="cellIs" dxfId="637" priority="473" operator="equal">
      <formula>"VM"</formula>
    </cfRule>
    <cfRule type="cellIs" dxfId="636" priority="474" operator="equal">
      <formula>"Claims"</formula>
    </cfRule>
  </conditionalFormatting>
  <conditionalFormatting sqref="BC57">
    <cfRule type="cellIs" dxfId="635" priority="469" operator="equal">
      <formula>"AM"</formula>
    </cfRule>
    <cfRule type="cellIs" dxfId="634" priority="470" operator="equal">
      <formula>"VM"</formula>
    </cfRule>
    <cfRule type="cellIs" dxfId="633" priority="471" operator="equal">
      <formula>"Claims"</formula>
    </cfRule>
  </conditionalFormatting>
  <conditionalFormatting sqref="F65">
    <cfRule type="cellIs" dxfId="632" priority="466" operator="equal">
      <formula>"AM"</formula>
    </cfRule>
    <cfRule type="cellIs" dxfId="631" priority="467" operator="equal">
      <formula>"VM"</formula>
    </cfRule>
    <cfRule type="cellIs" dxfId="630" priority="468" operator="equal">
      <formula>"Claims"</formula>
    </cfRule>
  </conditionalFormatting>
  <conditionalFormatting sqref="BC65">
    <cfRule type="cellIs" dxfId="629" priority="463" operator="equal">
      <formula>"AM"</formula>
    </cfRule>
    <cfRule type="cellIs" dxfId="628" priority="464" operator="equal">
      <formula>"VM"</formula>
    </cfRule>
    <cfRule type="cellIs" dxfId="627" priority="465" operator="equal">
      <formula>"Claims"</formula>
    </cfRule>
  </conditionalFormatting>
  <conditionalFormatting sqref="F82">
    <cfRule type="cellIs" dxfId="626" priority="460" operator="equal">
      <formula>"AM"</formula>
    </cfRule>
    <cfRule type="cellIs" dxfId="625" priority="461" operator="equal">
      <formula>"VM"</formula>
    </cfRule>
    <cfRule type="cellIs" dxfId="624" priority="462" operator="equal">
      <formula>"Claims"</formula>
    </cfRule>
  </conditionalFormatting>
  <conditionalFormatting sqref="BC82">
    <cfRule type="cellIs" dxfId="623" priority="457" operator="equal">
      <formula>"AM"</formula>
    </cfRule>
    <cfRule type="cellIs" dxfId="622" priority="458" operator="equal">
      <formula>"VM"</formula>
    </cfRule>
    <cfRule type="cellIs" dxfId="621" priority="459" operator="equal">
      <formula>"Claims"</formula>
    </cfRule>
  </conditionalFormatting>
  <conditionalFormatting sqref="F83">
    <cfRule type="cellIs" dxfId="620" priority="454" operator="equal">
      <formula>"AM"</formula>
    </cfRule>
    <cfRule type="cellIs" dxfId="619" priority="455" operator="equal">
      <formula>"VM"</formula>
    </cfRule>
    <cfRule type="cellIs" dxfId="618" priority="456" operator="equal">
      <formula>"Claims"</formula>
    </cfRule>
  </conditionalFormatting>
  <conditionalFormatting sqref="BC83">
    <cfRule type="cellIs" dxfId="617" priority="451" operator="equal">
      <formula>"AM"</formula>
    </cfRule>
    <cfRule type="cellIs" dxfId="616" priority="452" operator="equal">
      <formula>"VM"</formula>
    </cfRule>
    <cfRule type="cellIs" dxfId="615" priority="453" operator="equal">
      <formula>"Claims"</formula>
    </cfRule>
  </conditionalFormatting>
  <conditionalFormatting sqref="F90">
    <cfRule type="cellIs" dxfId="614" priority="442" operator="equal">
      <formula>"AM"</formula>
    </cfRule>
    <cfRule type="cellIs" dxfId="613" priority="443" operator="equal">
      <formula>"VM"</formula>
    </cfRule>
    <cfRule type="cellIs" dxfId="612" priority="444" operator="equal">
      <formula>"Claims"</formula>
    </cfRule>
  </conditionalFormatting>
  <conditionalFormatting sqref="BC90">
    <cfRule type="cellIs" dxfId="611" priority="439" operator="equal">
      <formula>"AM"</formula>
    </cfRule>
    <cfRule type="cellIs" dxfId="610" priority="440" operator="equal">
      <formula>"VM"</formula>
    </cfRule>
    <cfRule type="cellIs" dxfId="609" priority="441" operator="equal">
      <formula>"Claims"</formula>
    </cfRule>
  </conditionalFormatting>
  <conditionalFormatting sqref="F100">
    <cfRule type="cellIs" dxfId="608" priority="436" operator="equal">
      <formula>"AM"</formula>
    </cfRule>
    <cfRule type="cellIs" dxfId="607" priority="437" operator="equal">
      <formula>"VM"</formula>
    </cfRule>
    <cfRule type="cellIs" dxfId="606" priority="438" operator="equal">
      <formula>"Claims"</formula>
    </cfRule>
  </conditionalFormatting>
  <conditionalFormatting sqref="BC100">
    <cfRule type="cellIs" dxfId="605" priority="433" operator="equal">
      <formula>"AM"</formula>
    </cfRule>
    <cfRule type="cellIs" dxfId="604" priority="434" operator="equal">
      <formula>"VM"</formula>
    </cfRule>
    <cfRule type="cellIs" dxfId="603" priority="435" operator="equal">
      <formula>"Claims"</formula>
    </cfRule>
  </conditionalFormatting>
  <conditionalFormatting sqref="F108">
    <cfRule type="cellIs" dxfId="602" priority="430" operator="equal">
      <formula>"AM"</formula>
    </cfRule>
    <cfRule type="cellIs" dxfId="601" priority="431" operator="equal">
      <formula>"VM"</formula>
    </cfRule>
    <cfRule type="cellIs" dxfId="600" priority="432" operator="equal">
      <formula>"Claims"</formula>
    </cfRule>
  </conditionalFormatting>
  <conditionalFormatting sqref="BC108">
    <cfRule type="cellIs" dxfId="599" priority="427" operator="equal">
      <formula>"AM"</formula>
    </cfRule>
    <cfRule type="cellIs" dxfId="598" priority="428" operator="equal">
      <formula>"VM"</formula>
    </cfRule>
    <cfRule type="cellIs" dxfId="597" priority="429" operator="equal">
      <formula>"Claims"</formula>
    </cfRule>
  </conditionalFormatting>
  <conditionalFormatting sqref="F119">
    <cfRule type="cellIs" dxfId="596" priority="424" operator="equal">
      <formula>"AM"</formula>
    </cfRule>
    <cfRule type="cellIs" dxfId="595" priority="425" operator="equal">
      <formula>"VM"</formula>
    </cfRule>
    <cfRule type="cellIs" dxfId="594" priority="426" operator="equal">
      <formula>"Claims"</formula>
    </cfRule>
  </conditionalFormatting>
  <conditionalFormatting sqref="BC119">
    <cfRule type="cellIs" dxfId="593" priority="421" operator="equal">
      <formula>"AM"</formula>
    </cfRule>
    <cfRule type="cellIs" dxfId="592" priority="422" operator="equal">
      <formula>"VM"</formula>
    </cfRule>
    <cfRule type="cellIs" dxfId="591" priority="423" operator="equal">
      <formula>"Claims"</formula>
    </cfRule>
  </conditionalFormatting>
  <conditionalFormatting sqref="F133">
    <cfRule type="cellIs" dxfId="590" priority="418" operator="equal">
      <formula>"AM"</formula>
    </cfRule>
    <cfRule type="cellIs" dxfId="589" priority="419" operator="equal">
      <formula>"VM"</formula>
    </cfRule>
    <cfRule type="cellIs" dxfId="588" priority="420" operator="equal">
      <formula>"Claims"</formula>
    </cfRule>
  </conditionalFormatting>
  <conditionalFormatting sqref="BC133">
    <cfRule type="cellIs" dxfId="587" priority="415" operator="equal">
      <formula>"AM"</formula>
    </cfRule>
    <cfRule type="cellIs" dxfId="586" priority="416" operator="equal">
      <formula>"VM"</formula>
    </cfRule>
    <cfRule type="cellIs" dxfId="585" priority="417" operator="equal">
      <formula>"Claims"</formula>
    </cfRule>
  </conditionalFormatting>
  <conditionalFormatting sqref="F135">
    <cfRule type="cellIs" dxfId="584" priority="412" operator="equal">
      <formula>"AM"</formula>
    </cfRule>
    <cfRule type="cellIs" dxfId="583" priority="413" operator="equal">
      <formula>"VM"</formula>
    </cfRule>
    <cfRule type="cellIs" dxfId="582" priority="414" operator="equal">
      <formula>"Claims"</formula>
    </cfRule>
  </conditionalFormatting>
  <conditionalFormatting sqref="BC135">
    <cfRule type="cellIs" dxfId="581" priority="409" operator="equal">
      <formula>"AM"</formula>
    </cfRule>
    <cfRule type="cellIs" dxfId="580" priority="410" operator="equal">
      <formula>"VM"</formula>
    </cfRule>
    <cfRule type="cellIs" dxfId="579" priority="411" operator="equal">
      <formula>"Claims"</formula>
    </cfRule>
  </conditionalFormatting>
  <conditionalFormatting sqref="F137">
    <cfRule type="cellIs" dxfId="578" priority="406" operator="equal">
      <formula>"AM"</formula>
    </cfRule>
    <cfRule type="cellIs" dxfId="577" priority="407" operator="equal">
      <formula>"VM"</formula>
    </cfRule>
    <cfRule type="cellIs" dxfId="576" priority="408" operator="equal">
      <formula>"Claims"</formula>
    </cfRule>
  </conditionalFormatting>
  <conditionalFormatting sqref="BC137">
    <cfRule type="cellIs" dxfId="575" priority="403" operator="equal">
      <formula>"AM"</formula>
    </cfRule>
    <cfRule type="cellIs" dxfId="574" priority="404" operator="equal">
      <formula>"VM"</formula>
    </cfRule>
    <cfRule type="cellIs" dxfId="573" priority="405" operator="equal">
      <formula>"Claims"</formula>
    </cfRule>
  </conditionalFormatting>
  <conditionalFormatting sqref="F140">
    <cfRule type="cellIs" dxfId="572" priority="400" operator="equal">
      <formula>"AM"</formula>
    </cfRule>
    <cfRule type="cellIs" dxfId="571" priority="401" operator="equal">
      <formula>"VM"</formula>
    </cfRule>
    <cfRule type="cellIs" dxfId="570" priority="402" operator="equal">
      <formula>"Claims"</formula>
    </cfRule>
  </conditionalFormatting>
  <conditionalFormatting sqref="BC140">
    <cfRule type="cellIs" dxfId="569" priority="397" operator="equal">
      <formula>"AM"</formula>
    </cfRule>
    <cfRule type="cellIs" dxfId="568" priority="398" operator="equal">
      <formula>"VM"</formula>
    </cfRule>
    <cfRule type="cellIs" dxfId="567" priority="399" operator="equal">
      <formula>"Claims"</formula>
    </cfRule>
  </conditionalFormatting>
  <conditionalFormatting sqref="F142">
    <cfRule type="cellIs" dxfId="566" priority="394" operator="equal">
      <formula>"AM"</formula>
    </cfRule>
    <cfRule type="cellIs" dxfId="565" priority="395" operator="equal">
      <formula>"VM"</formula>
    </cfRule>
    <cfRule type="cellIs" dxfId="564" priority="396" operator="equal">
      <formula>"Claims"</formula>
    </cfRule>
  </conditionalFormatting>
  <conditionalFormatting sqref="BC142">
    <cfRule type="cellIs" dxfId="563" priority="391" operator="equal">
      <formula>"AM"</formula>
    </cfRule>
    <cfRule type="cellIs" dxfId="562" priority="392" operator="equal">
      <formula>"VM"</formula>
    </cfRule>
    <cfRule type="cellIs" dxfId="561" priority="393" operator="equal">
      <formula>"Claims"</formula>
    </cfRule>
  </conditionalFormatting>
  <conditionalFormatting sqref="BC143">
    <cfRule type="cellIs" dxfId="560" priority="388" operator="equal">
      <formula>"AM"</formula>
    </cfRule>
    <cfRule type="cellIs" dxfId="559" priority="389" operator="equal">
      <formula>"VM"</formula>
    </cfRule>
    <cfRule type="cellIs" dxfId="558" priority="390" operator="equal">
      <formula>"Claims"</formula>
    </cfRule>
  </conditionalFormatting>
  <conditionalFormatting sqref="F143">
    <cfRule type="cellIs" dxfId="557" priority="385" operator="equal">
      <formula>"AM"</formula>
    </cfRule>
    <cfRule type="cellIs" dxfId="556" priority="386" operator="equal">
      <formula>"VM"</formula>
    </cfRule>
    <cfRule type="cellIs" dxfId="555" priority="387" operator="equal">
      <formula>"Claims"</formula>
    </cfRule>
  </conditionalFormatting>
  <conditionalFormatting sqref="BC168">
    <cfRule type="cellIs" dxfId="554" priority="382" operator="equal">
      <formula>"AM"</formula>
    </cfRule>
    <cfRule type="cellIs" dxfId="553" priority="383" operator="equal">
      <formula>"VM"</formula>
    </cfRule>
    <cfRule type="cellIs" dxfId="552" priority="384" operator="equal">
      <formula>"Claims"</formula>
    </cfRule>
  </conditionalFormatting>
  <conditionalFormatting sqref="F168">
    <cfRule type="cellIs" dxfId="551" priority="379" operator="equal">
      <formula>"AM"</formula>
    </cfRule>
    <cfRule type="cellIs" dxfId="550" priority="380" operator="equal">
      <formula>"VM"</formula>
    </cfRule>
    <cfRule type="cellIs" dxfId="549" priority="381" operator="equal">
      <formula>"Claims"</formula>
    </cfRule>
  </conditionalFormatting>
  <conditionalFormatting sqref="F221">
    <cfRule type="cellIs" dxfId="548" priority="376" operator="equal">
      <formula>"AM"</formula>
    </cfRule>
    <cfRule type="cellIs" dxfId="547" priority="377" operator="equal">
      <formula>"VM"</formula>
    </cfRule>
    <cfRule type="cellIs" dxfId="546" priority="378" operator="equal">
      <formula>"Claims"</formula>
    </cfRule>
  </conditionalFormatting>
  <conditionalFormatting sqref="BC221">
    <cfRule type="cellIs" dxfId="545" priority="373" operator="equal">
      <formula>"AM"</formula>
    </cfRule>
    <cfRule type="cellIs" dxfId="544" priority="374" operator="equal">
      <formula>"VM"</formula>
    </cfRule>
    <cfRule type="cellIs" dxfId="543" priority="375" operator="equal">
      <formula>"Claims"</formula>
    </cfRule>
  </conditionalFormatting>
  <conditionalFormatting sqref="F298">
    <cfRule type="cellIs" dxfId="542" priority="370" operator="equal">
      <formula>"AM"</formula>
    </cfRule>
    <cfRule type="cellIs" dxfId="541" priority="371" operator="equal">
      <formula>"VM"</formula>
    </cfRule>
    <cfRule type="cellIs" dxfId="540" priority="372" operator="equal">
      <formula>"Claims"</formula>
    </cfRule>
  </conditionalFormatting>
  <conditionalFormatting sqref="BC433">
    <cfRule type="cellIs" dxfId="539" priority="367" operator="equal">
      <formula>"AM"</formula>
    </cfRule>
    <cfRule type="cellIs" dxfId="538" priority="368" operator="equal">
      <formula>"VM"</formula>
    </cfRule>
    <cfRule type="cellIs" dxfId="537" priority="369" operator="equal">
      <formula>"Claims"</formula>
    </cfRule>
  </conditionalFormatting>
  <conditionalFormatting sqref="F433">
    <cfRule type="cellIs" dxfId="536" priority="364" operator="equal">
      <formula>"AM"</formula>
    </cfRule>
    <cfRule type="cellIs" dxfId="535" priority="365" operator="equal">
      <formula>"VM"</formula>
    </cfRule>
    <cfRule type="cellIs" dxfId="534" priority="366" operator="equal">
      <formula>"Claims"</formula>
    </cfRule>
  </conditionalFormatting>
  <conditionalFormatting sqref="BC165">
    <cfRule type="cellIs" dxfId="533" priority="361" operator="equal">
      <formula>"AM"</formula>
    </cfRule>
    <cfRule type="cellIs" dxfId="532" priority="362" operator="equal">
      <formula>"VM"</formula>
    </cfRule>
    <cfRule type="cellIs" dxfId="531" priority="363" operator="equal">
      <formula>"Claims"</formula>
    </cfRule>
  </conditionalFormatting>
  <conditionalFormatting sqref="F165">
    <cfRule type="cellIs" dxfId="530" priority="358" operator="equal">
      <formula>"AM"</formula>
    </cfRule>
    <cfRule type="cellIs" dxfId="529" priority="359" operator="equal">
      <formula>"VM"</formula>
    </cfRule>
    <cfRule type="cellIs" dxfId="528" priority="360" operator="equal">
      <formula>"Claims"</formula>
    </cfRule>
  </conditionalFormatting>
  <conditionalFormatting sqref="F202">
    <cfRule type="cellIs" dxfId="527" priority="355" operator="equal">
      <formula>"AM"</formula>
    </cfRule>
    <cfRule type="cellIs" dxfId="526" priority="356" operator="equal">
      <formula>"VM"</formula>
    </cfRule>
    <cfRule type="cellIs" dxfId="525" priority="357" operator="equal">
      <formula>"Claims"</formula>
    </cfRule>
  </conditionalFormatting>
  <conditionalFormatting sqref="BC202">
    <cfRule type="cellIs" dxfId="524" priority="352" operator="equal">
      <formula>"AM"</formula>
    </cfRule>
    <cfRule type="cellIs" dxfId="523" priority="353" operator="equal">
      <formula>"VM"</formula>
    </cfRule>
    <cfRule type="cellIs" dxfId="522" priority="354" operator="equal">
      <formula>"Claims"</formula>
    </cfRule>
  </conditionalFormatting>
  <conditionalFormatting sqref="F207">
    <cfRule type="cellIs" dxfId="521" priority="349" operator="equal">
      <formula>"AM"</formula>
    </cfRule>
    <cfRule type="cellIs" dxfId="520" priority="350" operator="equal">
      <formula>"VM"</formula>
    </cfRule>
    <cfRule type="cellIs" dxfId="519" priority="351" operator="equal">
      <formula>"Claims"</formula>
    </cfRule>
  </conditionalFormatting>
  <conditionalFormatting sqref="BC207">
    <cfRule type="cellIs" dxfId="518" priority="346" operator="equal">
      <formula>"AM"</formula>
    </cfRule>
    <cfRule type="cellIs" dxfId="517" priority="347" operator="equal">
      <formula>"VM"</formula>
    </cfRule>
    <cfRule type="cellIs" dxfId="516" priority="348" operator="equal">
      <formula>"Claims"</formula>
    </cfRule>
  </conditionalFormatting>
  <conditionalFormatting sqref="F209">
    <cfRule type="cellIs" dxfId="515" priority="343" operator="equal">
      <formula>"AM"</formula>
    </cfRule>
    <cfRule type="cellIs" dxfId="514" priority="344" operator="equal">
      <formula>"VM"</formula>
    </cfRule>
    <cfRule type="cellIs" dxfId="513" priority="345" operator="equal">
      <formula>"Claims"</formula>
    </cfRule>
  </conditionalFormatting>
  <conditionalFormatting sqref="BC209">
    <cfRule type="cellIs" dxfId="512" priority="340" operator="equal">
      <formula>"AM"</formula>
    </cfRule>
    <cfRule type="cellIs" dxfId="511" priority="341" operator="equal">
      <formula>"VM"</formula>
    </cfRule>
    <cfRule type="cellIs" dxfId="510" priority="342" operator="equal">
      <formula>"Claims"</formula>
    </cfRule>
  </conditionalFormatting>
  <conditionalFormatting sqref="BC248">
    <cfRule type="cellIs" dxfId="509" priority="337" operator="equal">
      <formula>"AM"</formula>
    </cfRule>
    <cfRule type="cellIs" dxfId="508" priority="338" operator="equal">
      <formula>"VM"</formula>
    </cfRule>
    <cfRule type="cellIs" dxfId="507" priority="339" operator="equal">
      <formula>"Claims"</formula>
    </cfRule>
  </conditionalFormatting>
  <conditionalFormatting sqref="F248">
    <cfRule type="cellIs" dxfId="506" priority="334" operator="equal">
      <formula>"AM"</formula>
    </cfRule>
    <cfRule type="cellIs" dxfId="505" priority="335" operator="equal">
      <formula>"VM"</formula>
    </cfRule>
    <cfRule type="cellIs" dxfId="504" priority="336" operator="equal">
      <formula>"Claims"</formula>
    </cfRule>
  </conditionalFormatting>
  <conditionalFormatting sqref="BC183">
    <cfRule type="cellIs" dxfId="503" priority="331" operator="equal">
      <formula>"AM"</formula>
    </cfRule>
    <cfRule type="cellIs" dxfId="502" priority="332" operator="equal">
      <formula>"VM"</formula>
    </cfRule>
    <cfRule type="cellIs" dxfId="501" priority="333" operator="equal">
      <formula>"Claims"</formula>
    </cfRule>
  </conditionalFormatting>
  <conditionalFormatting sqref="F183">
    <cfRule type="cellIs" dxfId="500" priority="328" operator="equal">
      <formula>"AM"</formula>
    </cfRule>
    <cfRule type="cellIs" dxfId="499" priority="329" operator="equal">
      <formula>"VM"</formula>
    </cfRule>
    <cfRule type="cellIs" dxfId="498" priority="330" operator="equal">
      <formula>"Claims"</formula>
    </cfRule>
  </conditionalFormatting>
  <conditionalFormatting sqref="F162">
    <cfRule type="cellIs" dxfId="497" priority="325" operator="equal">
      <formula>"AM"</formula>
    </cfRule>
    <cfRule type="cellIs" dxfId="496" priority="326" operator="equal">
      <formula>"VM"</formula>
    </cfRule>
    <cfRule type="cellIs" dxfId="495" priority="327" operator="equal">
      <formula>"Claims"</formula>
    </cfRule>
  </conditionalFormatting>
  <conditionalFormatting sqref="F124">
    <cfRule type="cellIs" dxfId="494" priority="322" operator="equal">
      <formula>"AM"</formula>
    </cfRule>
    <cfRule type="cellIs" dxfId="493" priority="323" operator="equal">
      <formula>"VM"</formula>
    </cfRule>
    <cfRule type="cellIs" dxfId="492" priority="324" operator="equal">
      <formula>"Claims"</formula>
    </cfRule>
  </conditionalFormatting>
  <conditionalFormatting sqref="BC124">
    <cfRule type="cellIs" dxfId="491" priority="319" operator="equal">
      <formula>"AM"</formula>
    </cfRule>
    <cfRule type="cellIs" dxfId="490" priority="320" operator="equal">
      <formula>"VM"</formula>
    </cfRule>
    <cfRule type="cellIs" dxfId="489" priority="321" operator="equal">
      <formula>"Claims"</formula>
    </cfRule>
  </conditionalFormatting>
  <conditionalFormatting sqref="F87">
    <cfRule type="cellIs" dxfId="488" priority="316" operator="equal">
      <formula>"AM"</formula>
    </cfRule>
    <cfRule type="cellIs" dxfId="487" priority="317" operator="equal">
      <formula>"VM"</formula>
    </cfRule>
    <cfRule type="cellIs" dxfId="486" priority="318" operator="equal">
      <formula>"Claims"</formula>
    </cfRule>
  </conditionalFormatting>
  <conditionalFormatting sqref="F126">
    <cfRule type="cellIs" dxfId="485" priority="313" operator="equal">
      <formula>"AM"</formula>
    </cfRule>
    <cfRule type="cellIs" dxfId="484" priority="314" operator="equal">
      <formula>"VM"</formula>
    </cfRule>
    <cfRule type="cellIs" dxfId="483" priority="315" operator="equal">
      <formula>"Claims"</formula>
    </cfRule>
  </conditionalFormatting>
  <conditionalFormatting sqref="BC126">
    <cfRule type="cellIs" dxfId="482" priority="310" operator="equal">
      <formula>"AM"</formula>
    </cfRule>
    <cfRule type="cellIs" dxfId="481" priority="311" operator="equal">
      <formula>"VM"</formula>
    </cfRule>
    <cfRule type="cellIs" dxfId="480" priority="312" operator="equal">
      <formula>"Claims"</formula>
    </cfRule>
  </conditionalFormatting>
  <conditionalFormatting sqref="F155">
    <cfRule type="cellIs" dxfId="479" priority="307" operator="equal">
      <formula>"AM"</formula>
    </cfRule>
    <cfRule type="cellIs" dxfId="478" priority="308" operator="equal">
      <formula>"VM"</formula>
    </cfRule>
    <cfRule type="cellIs" dxfId="477" priority="309" operator="equal">
      <formula>"Claims"</formula>
    </cfRule>
  </conditionalFormatting>
  <conditionalFormatting sqref="BC155">
    <cfRule type="cellIs" dxfId="476" priority="304" operator="equal">
      <formula>"AM"</formula>
    </cfRule>
    <cfRule type="cellIs" dxfId="475" priority="305" operator="equal">
      <formula>"VM"</formula>
    </cfRule>
    <cfRule type="cellIs" dxfId="474" priority="306" operator="equal">
      <formula>"Claims"</formula>
    </cfRule>
  </conditionalFormatting>
  <conditionalFormatting sqref="BC180">
    <cfRule type="cellIs" dxfId="473" priority="301" operator="equal">
      <formula>"AM"</formula>
    </cfRule>
    <cfRule type="cellIs" dxfId="472" priority="302" operator="equal">
      <formula>"VM"</formula>
    </cfRule>
    <cfRule type="cellIs" dxfId="471" priority="303" operator="equal">
      <formula>"Claims"</formula>
    </cfRule>
  </conditionalFormatting>
  <conditionalFormatting sqref="F180">
    <cfRule type="cellIs" dxfId="470" priority="298" operator="equal">
      <formula>"AM"</formula>
    </cfRule>
    <cfRule type="cellIs" dxfId="469" priority="299" operator="equal">
      <formula>"VM"</formula>
    </cfRule>
    <cfRule type="cellIs" dxfId="468" priority="300" operator="equal">
      <formula>"Claims"</formula>
    </cfRule>
  </conditionalFormatting>
  <conditionalFormatting sqref="DI36:DI44">
    <cfRule type="cellIs" dxfId="467" priority="295" operator="equal">
      <formula>"AM"</formula>
    </cfRule>
    <cfRule type="cellIs" dxfId="466" priority="296" operator="equal">
      <formula>"VM"</formula>
    </cfRule>
    <cfRule type="cellIs" dxfId="465" priority="297" operator="equal">
      <formula>"Claims"</formula>
    </cfRule>
  </conditionalFormatting>
  <conditionalFormatting sqref="DI36:DI44 DO36:FE44">
    <cfRule type="cellIs" dxfId="464" priority="292" operator="equal">
      <formula>"AM"</formula>
    </cfRule>
    <cfRule type="cellIs" dxfId="463" priority="293" operator="equal">
      <formula>"VM"</formula>
    </cfRule>
    <cfRule type="cellIs" dxfId="462" priority="294" operator="equal">
      <formula>"Claims"</formula>
    </cfRule>
  </conditionalFormatting>
  <conditionalFormatting sqref="FI36:FK44 FM36:FU44 FW36:GX44 HA36:HC44">
    <cfRule type="cellIs" dxfId="461" priority="289" operator="equal">
      <formula>"AM"</formula>
    </cfRule>
    <cfRule type="cellIs" dxfId="460" priority="290" operator="equal">
      <formula>"VM"</formula>
    </cfRule>
    <cfRule type="cellIs" dxfId="459" priority="291" operator="equal">
      <formula>"Claims"</formula>
    </cfRule>
  </conditionalFormatting>
  <conditionalFormatting sqref="FF36:FG44">
    <cfRule type="cellIs" dxfId="458" priority="286" operator="equal">
      <formula>"AM"</formula>
    </cfRule>
    <cfRule type="cellIs" dxfId="457" priority="287" operator="equal">
      <formula>"VM"</formula>
    </cfRule>
    <cfRule type="cellIs" dxfId="456" priority="288" operator="equal">
      <formula>"Claims"</formula>
    </cfRule>
  </conditionalFormatting>
  <conditionalFormatting sqref="F36:F42">
    <cfRule type="cellIs" dxfId="455" priority="283" operator="equal">
      <formula>"AM"</formula>
    </cfRule>
    <cfRule type="cellIs" dxfId="454" priority="284" operator="equal">
      <formula>"VM"</formula>
    </cfRule>
    <cfRule type="cellIs" dxfId="453" priority="285" operator="equal">
      <formula>"Claims"</formula>
    </cfRule>
  </conditionalFormatting>
  <conditionalFormatting sqref="BC43:BC44 BC38">
    <cfRule type="cellIs" dxfId="452" priority="280" operator="equal">
      <formula>"AM"</formula>
    </cfRule>
    <cfRule type="cellIs" dxfId="451" priority="281" operator="equal">
      <formula>"VM"</formula>
    </cfRule>
    <cfRule type="cellIs" dxfId="450" priority="282" operator="equal">
      <formula>"Claims"</formula>
    </cfRule>
  </conditionalFormatting>
  <conditionalFormatting sqref="F44">
    <cfRule type="cellIs" dxfId="449" priority="277" operator="equal">
      <formula>"AM"</formula>
    </cfRule>
    <cfRule type="cellIs" dxfId="448" priority="278" operator="equal">
      <formula>"VM"</formula>
    </cfRule>
    <cfRule type="cellIs" dxfId="447" priority="279" operator="equal">
      <formula>"Claims"</formula>
    </cfRule>
  </conditionalFormatting>
  <conditionalFormatting sqref="BC40:BC42">
    <cfRule type="cellIs" dxfId="446" priority="274" operator="equal">
      <formula>"AM"</formula>
    </cfRule>
    <cfRule type="cellIs" dxfId="445" priority="275" operator="equal">
      <formula>"VM"</formula>
    </cfRule>
    <cfRule type="cellIs" dxfId="444" priority="276" operator="equal">
      <formula>"Claims"</formula>
    </cfRule>
  </conditionalFormatting>
  <conditionalFormatting sqref="BC37">
    <cfRule type="cellIs" dxfId="443" priority="271" operator="equal">
      <formula>"AM"</formula>
    </cfRule>
    <cfRule type="cellIs" dxfId="442" priority="272" operator="equal">
      <formula>"VM"</formula>
    </cfRule>
    <cfRule type="cellIs" dxfId="441" priority="273" operator="equal">
      <formula>"Claims"</formula>
    </cfRule>
  </conditionalFormatting>
  <conditionalFormatting sqref="BC39">
    <cfRule type="cellIs" dxfId="440" priority="268" operator="equal">
      <formula>"AM"</formula>
    </cfRule>
    <cfRule type="cellIs" dxfId="439" priority="269" operator="equal">
      <formula>"VM"</formula>
    </cfRule>
    <cfRule type="cellIs" dxfId="438" priority="270" operator="equal">
      <formula>"Claims"</formula>
    </cfRule>
  </conditionalFormatting>
  <conditionalFormatting sqref="BC36">
    <cfRule type="cellIs" dxfId="437" priority="265" operator="equal">
      <formula>"AM"</formula>
    </cfRule>
    <cfRule type="cellIs" dxfId="436" priority="266" operator="equal">
      <formula>"VM"</formula>
    </cfRule>
    <cfRule type="cellIs" dxfId="435" priority="267" operator="equal">
      <formula>"Claims"</formula>
    </cfRule>
  </conditionalFormatting>
  <conditionalFormatting sqref="F86">
    <cfRule type="cellIs" dxfId="434" priority="262" operator="equal">
      <formula>"AM"</formula>
    </cfRule>
    <cfRule type="cellIs" dxfId="433" priority="263" operator="equal">
      <formula>"VM"</formula>
    </cfRule>
    <cfRule type="cellIs" dxfId="432" priority="264" operator="equal">
      <formula>"Claims"</formula>
    </cfRule>
  </conditionalFormatting>
  <conditionalFormatting sqref="BC86">
    <cfRule type="cellIs" dxfId="431" priority="259" operator="equal">
      <formula>"AM"</formula>
    </cfRule>
    <cfRule type="cellIs" dxfId="430" priority="260" operator="equal">
      <formula>"VM"</formula>
    </cfRule>
    <cfRule type="cellIs" dxfId="429" priority="261" operator="equal">
      <formula>"Claims"</formula>
    </cfRule>
  </conditionalFormatting>
  <conditionalFormatting sqref="BC50">
    <cfRule type="cellIs" dxfId="428" priority="256" operator="equal">
      <formula>"AM"</formula>
    </cfRule>
    <cfRule type="cellIs" dxfId="427" priority="257" operator="equal">
      <formula>"VM"</formula>
    </cfRule>
    <cfRule type="cellIs" dxfId="426" priority="258" operator="equal">
      <formula>"Claims"</formula>
    </cfRule>
  </conditionalFormatting>
  <conditionalFormatting sqref="F50">
    <cfRule type="cellIs" dxfId="425" priority="253" operator="equal">
      <formula>"AM"</formula>
    </cfRule>
    <cfRule type="cellIs" dxfId="424" priority="254" operator="equal">
      <formula>"VM"</formula>
    </cfRule>
    <cfRule type="cellIs" dxfId="423" priority="255" operator="equal">
      <formula>"Claims"</formula>
    </cfRule>
  </conditionalFormatting>
  <conditionalFormatting sqref="DI33:DI35">
    <cfRule type="cellIs" dxfId="422" priority="250" operator="equal">
      <formula>"AM"</formula>
    </cfRule>
    <cfRule type="cellIs" dxfId="421" priority="251" operator="equal">
      <formula>"VM"</formula>
    </cfRule>
    <cfRule type="cellIs" dxfId="420" priority="252" operator="equal">
      <formula>"Claims"</formula>
    </cfRule>
  </conditionalFormatting>
  <conditionalFormatting sqref="DI33:DI35 DO33:FE35">
    <cfRule type="cellIs" dxfId="419" priority="247" operator="equal">
      <formula>"AM"</formula>
    </cfRule>
    <cfRule type="cellIs" dxfId="418" priority="248" operator="equal">
      <formula>"VM"</formula>
    </cfRule>
    <cfRule type="cellIs" dxfId="417" priority="249" operator="equal">
      <formula>"Claims"</formula>
    </cfRule>
  </conditionalFormatting>
  <conditionalFormatting sqref="FI33:FK35 FM33:FU35 FW33:GX35 HA33:HC35">
    <cfRule type="cellIs" dxfId="416" priority="244" operator="equal">
      <formula>"AM"</formula>
    </cfRule>
    <cfRule type="cellIs" dxfId="415" priority="245" operator="equal">
      <formula>"VM"</formula>
    </cfRule>
    <cfRule type="cellIs" dxfId="414" priority="246" operator="equal">
      <formula>"Claims"</formula>
    </cfRule>
  </conditionalFormatting>
  <conditionalFormatting sqref="FF33:FG35">
    <cfRule type="cellIs" dxfId="413" priority="241" operator="equal">
      <formula>"AM"</formula>
    </cfRule>
    <cfRule type="cellIs" dxfId="412" priority="242" operator="equal">
      <formula>"VM"</formula>
    </cfRule>
    <cfRule type="cellIs" dxfId="411" priority="243" operator="equal">
      <formula>"Claims"</formula>
    </cfRule>
  </conditionalFormatting>
  <conditionalFormatting sqref="F33:F35">
    <cfRule type="cellIs" dxfId="410" priority="238" operator="equal">
      <formula>"AM"</formula>
    </cfRule>
    <cfRule type="cellIs" dxfId="409" priority="239" operator="equal">
      <formula>"VM"</formula>
    </cfRule>
    <cfRule type="cellIs" dxfId="408" priority="240" operator="equal">
      <formula>"Claims"</formula>
    </cfRule>
  </conditionalFormatting>
  <conditionalFormatting sqref="BC33:BC35">
    <cfRule type="cellIs" dxfId="407" priority="235" operator="equal">
      <formula>"AM"</formula>
    </cfRule>
    <cfRule type="cellIs" dxfId="406" priority="236" operator="equal">
      <formula>"VM"</formula>
    </cfRule>
    <cfRule type="cellIs" dxfId="405" priority="237" operator="equal">
      <formula>"Claims"</formula>
    </cfRule>
  </conditionalFormatting>
  <conditionalFormatting sqref="DI9:DI32">
    <cfRule type="cellIs" dxfId="404" priority="232" operator="equal">
      <formula>"AM"</formula>
    </cfRule>
    <cfRule type="cellIs" dxfId="403" priority="233" operator="equal">
      <formula>"VM"</formula>
    </cfRule>
    <cfRule type="cellIs" dxfId="402" priority="234" operator="equal">
      <formula>"Claims"</formula>
    </cfRule>
  </conditionalFormatting>
  <conditionalFormatting sqref="DI9:DI32 DO9:FE32">
    <cfRule type="cellIs" dxfId="401" priority="229" operator="equal">
      <formula>"AM"</formula>
    </cfRule>
    <cfRule type="cellIs" dxfId="400" priority="230" operator="equal">
      <formula>"VM"</formula>
    </cfRule>
    <cfRule type="cellIs" dxfId="399" priority="231" operator="equal">
      <formula>"Claims"</formula>
    </cfRule>
  </conditionalFormatting>
  <conditionalFormatting sqref="FI9:FK32 FM9:FU32 FW9:GX32 HA9:HC32">
    <cfRule type="cellIs" dxfId="398" priority="226" operator="equal">
      <formula>"AM"</formula>
    </cfRule>
    <cfRule type="cellIs" dxfId="397" priority="227" operator="equal">
      <formula>"VM"</formula>
    </cfRule>
    <cfRule type="cellIs" dxfId="396" priority="228" operator="equal">
      <formula>"Claims"</formula>
    </cfRule>
  </conditionalFormatting>
  <conditionalFormatting sqref="FF9:FG32">
    <cfRule type="cellIs" dxfId="395" priority="223" operator="equal">
      <formula>"AM"</formula>
    </cfRule>
    <cfRule type="cellIs" dxfId="394" priority="224" operator="equal">
      <formula>"VM"</formula>
    </cfRule>
    <cfRule type="cellIs" dxfId="393" priority="225" operator="equal">
      <formula>"Claims"</formula>
    </cfRule>
  </conditionalFormatting>
  <conditionalFormatting sqref="F9:F16 F19:F24 F26:F32">
    <cfRule type="cellIs" dxfId="392" priority="220" operator="equal">
      <formula>"AM"</formula>
    </cfRule>
    <cfRule type="cellIs" dxfId="391" priority="221" operator="equal">
      <formula>"VM"</formula>
    </cfRule>
    <cfRule type="cellIs" dxfId="390" priority="222" operator="equal">
      <formula>"Claims"</formula>
    </cfRule>
  </conditionalFormatting>
  <conditionalFormatting sqref="BC26:BC27 BC23 BC17:BC19">
    <cfRule type="cellIs" dxfId="389" priority="217" operator="equal">
      <formula>"AM"</formula>
    </cfRule>
    <cfRule type="cellIs" dxfId="388" priority="218" operator="equal">
      <formula>"VM"</formula>
    </cfRule>
    <cfRule type="cellIs" dxfId="387" priority="219" operator="equal">
      <formula>"Claims"</formula>
    </cfRule>
  </conditionalFormatting>
  <conditionalFormatting sqref="BC32">
    <cfRule type="cellIs" dxfId="386" priority="214" operator="equal">
      <formula>"AM"</formula>
    </cfRule>
    <cfRule type="cellIs" dxfId="385" priority="215" operator="equal">
      <formula>"VM"</formula>
    </cfRule>
    <cfRule type="cellIs" dxfId="384" priority="216" operator="equal">
      <formula>"Claims"</formula>
    </cfRule>
  </conditionalFormatting>
  <conditionalFormatting sqref="BC31">
    <cfRule type="cellIs" dxfId="383" priority="211" operator="equal">
      <formula>"AM"</formula>
    </cfRule>
    <cfRule type="cellIs" dxfId="382" priority="212" operator="equal">
      <formula>"VM"</formula>
    </cfRule>
    <cfRule type="cellIs" dxfId="381" priority="213" operator="equal">
      <formula>"Claims"</formula>
    </cfRule>
  </conditionalFormatting>
  <conditionalFormatting sqref="BC30">
    <cfRule type="cellIs" dxfId="380" priority="208" operator="equal">
      <formula>"AM"</formula>
    </cfRule>
    <cfRule type="cellIs" dxfId="379" priority="209" operator="equal">
      <formula>"VM"</formula>
    </cfRule>
    <cfRule type="cellIs" dxfId="378" priority="210" operator="equal">
      <formula>"Claims"</formula>
    </cfRule>
  </conditionalFormatting>
  <conditionalFormatting sqref="BC29">
    <cfRule type="cellIs" dxfId="377" priority="205" operator="equal">
      <formula>"AM"</formula>
    </cfRule>
    <cfRule type="cellIs" dxfId="376" priority="206" operator="equal">
      <formula>"VM"</formula>
    </cfRule>
    <cfRule type="cellIs" dxfId="375" priority="207" operator="equal">
      <formula>"Claims"</formula>
    </cfRule>
  </conditionalFormatting>
  <conditionalFormatting sqref="BC28">
    <cfRule type="cellIs" dxfId="374" priority="202" operator="equal">
      <formula>"AM"</formula>
    </cfRule>
    <cfRule type="cellIs" dxfId="373" priority="203" operator="equal">
      <formula>"VM"</formula>
    </cfRule>
    <cfRule type="cellIs" dxfId="372" priority="204" operator="equal">
      <formula>"Claims"</formula>
    </cfRule>
  </conditionalFormatting>
  <conditionalFormatting sqref="BC24">
    <cfRule type="cellIs" dxfId="371" priority="199" operator="equal">
      <formula>"AM"</formula>
    </cfRule>
    <cfRule type="cellIs" dxfId="370" priority="200" operator="equal">
      <formula>"VM"</formula>
    </cfRule>
    <cfRule type="cellIs" dxfId="369" priority="201" operator="equal">
      <formula>"Claims"</formula>
    </cfRule>
  </conditionalFormatting>
  <conditionalFormatting sqref="BC22">
    <cfRule type="cellIs" dxfId="368" priority="196" operator="equal">
      <formula>"AM"</formula>
    </cfRule>
    <cfRule type="cellIs" dxfId="367" priority="197" operator="equal">
      <formula>"VM"</formula>
    </cfRule>
    <cfRule type="cellIs" dxfId="366" priority="198" operator="equal">
      <formula>"Claims"</formula>
    </cfRule>
  </conditionalFormatting>
  <conditionalFormatting sqref="BC21">
    <cfRule type="cellIs" dxfId="365" priority="193" operator="equal">
      <formula>"AM"</formula>
    </cfRule>
    <cfRule type="cellIs" dxfId="364" priority="194" operator="equal">
      <formula>"VM"</formula>
    </cfRule>
    <cfRule type="cellIs" dxfId="363" priority="195" operator="equal">
      <formula>"Claims"</formula>
    </cfRule>
  </conditionalFormatting>
  <conditionalFormatting sqref="BC20">
    <cfRule type="cellIs" dxfId="362" priority="190" operator="equal">
      <formula>"AM"</formula>
    </cfRule>
    <cfRule type="cellIs" dxfId="361" priority="191" operator="equal">
      <formula>"VM"</formula>
    </cfRule>
    <cfRule type="cellIs" dxfId="360" priority="192" operator="equal">
      <formula>"Claims"</formula>
    </cfRule>
  </conditionalFormatting>
  <conditionalFormatting sqref="F18">
    <cfRule type="cellIs" dxfId="359" priority="187" operator="equal">
      <formula>"AM"</formula>
    </cfRule>
    <cfRule type="cellIs" dxfId="358" priority="188" operator="equal">
      <formula>"VM"</formula>
    </cfRule>
    <cfRule type="cellIs" dxfId="357" priority="189" operator="equal">
      <formula>"Claims"</formula>
    </cfRule>
  </conditionalFormatting>
  <conditionalFormatting sqref="F17">
    <cfRule type="cellIs" dxfId="356" priority="184" operator="equal">
      <formula>"AM"</formula>
    </cfRule>
    <cfRule type="cellIs" dxfId="355" priority="185" operator="equal">
      <formula>"VM"</formula>
    </cfRule>
    <cfRule type="cellIs" dxfId="354" priority="186" operator="equal">
      <formula>"Claims"</formula>
    </cfRule>
  </conditionalFormatting>
  <conditionalFormatting sqref="BC16">
    <cfRule type="cellIs" dxfId="353" priority="181" operator="equal">
      <formula>"AM"</formula>
    </cfRule>
    <cfRule type="cellIs" dxfId="352" priority="182" operator="equal">
      <formula>"VM"</formula>
    </cfRule>
    <cfRule type="cellIs" dxfId="351" priority="183" operator="equal">
      <formula>"Claims"</formula>
    </cfRule>
  </conditionalFormatting>
  <conditionalFormatting sqref="BC15">
    <cfRule type="cellIs" dxfId="350" priority="178" operator="equal">
      <formula>"AM"</formula>
    </cfRule>
    <cfRule type="cellIs" dxfId="349" priority="179" operator="equal">
      <formula>"VM"</formula>
    </cfRule>
    <cfRule type="cellIs" dxfId="348" priority="180" operator="equal">
      <formula>"Claims"</formula>
    </cfRule>
  </conditionalFormatting>
  <conditionalFormatting sqref="BC14">
    <cfRule type="cellIs" dxfId="347" priority="175" operator="equal">
      <formula>"AM"</formula>
    </cfRule>
    <cfRule type="cellIs" dxfId="346" priority="176" operator="equal">
      <formula>"VM"</formula>
    </cfRule>
    <cfRule type="cellIs" dxfId="345" priority="177" operator="equal">
      <formula>"Claims"</formula>
    </cfRule>
  </conditionalFormatting>
  <conditionalFormatting sqref="BC12:BC13">
    <cfRule type="cellIs" dxfId="344" priority="172" operator="equal">
      <formula>"AM"</formula>
    </cfRule>
    <cfRule type="cellIs" dxfId="343" priority="173" operator="equal">
      <formula>"VM"</formula>
    </cfRule>
    <cfRule type="cellIs" dxfId="342" priority="174" operator="equal">
      <formula>"Claims"</formula>
    </cfRule>
  </conditionalFormatting>
  <conditionalFormatting sqref="BC11">
    <cfRule type="cellIs" dxfId="341" priority="169" operator="equal">
      <formula>"AM"</formula>
    </cfRule>
    <cfRule type="cellIs" dxfId="340" priority="170" operator="equal">
      <formula>"VM"</formula>
    </cfRule>
    <cfRule type="cellIs" dxfId="339" priority="171" operator="equal">
      <formula>"Claims"</formula>
    </cfRule>
  </conditionalFormatting>
  <conditionalFormatting sqref="BC10">
    <cfRule type="cellIs" dxfId="338" priority="166" operator="equal">
      <formula>"AM"</formula>
    </cfRule>
    <cfRule type="cellIs" dxfId="337" priority="167" operator="equal">
      <formula>"VM"</formula>
    </cfRule>
    <cfRule type="cellIs" dxfId="336" priority="168" operator="equal">
      <formula>"Claims"</formula>
    </cfRule>
  </conditionalFormatting>
  <conditionalFormatting sqref="DI8:DJ8">
    <cfRule type="cellIs" dxfId="335" priority="160" operator="equal">
      <formula>"AM"</formula>
    </cfRule>
    <cfRule type="cellIs" dxfId="334" priority="161" operator="equal">
      <formula>"VM"</formula>
    </cfRule>
    <cfRule type="cellIs" dxfId="333" priority="162" operator="equal">
      <formula>"Claims"</formula>
    </cfRule>
  </conditionalFormatting>
  <conditionalFormatting sqref="DO8:FE8 DI8:DJ8">
    <cfRule type="cellIs" dxfId="332" priority="157" operator="equal">
      <formula>"AM"</formula>
    </cfRule>
    <cfRule type="cellIs" dxfId="331" priority="158" operator="equal">
      <formula>"VM"</formula>
    </cfRule>
    <cfRule type="cellIs" dxfId="330" priority="159" operator="equal">
      <formula>"Claims"</formula>
    </cfRule>
  </conditionalFormatting>
  <conditionalFormatting sqref="FI8:FK8 FM8:FU8 FW8:GX8 HA8:HC8">
    <cfRule type="cellIs" dxfId="329" priority="154" operator="equal">
      <formula>"AM"</formula>
    </cfRule>
    <cfRule type="cellIs" dxfId="328" priority="155" operator="equal">
      <formula>"VM"</formula>
    </cfRule>
    <cfRule type="cellIs" dxfId="327" priority="156" operator="equal">
      <formula>"Claims"</formula>
    </cfRule>
  </conditionalFormatting>
  <conditionalFormatting sqref="FF8:FG8">
    <cfRule type="cellIs" dxfId="326" priority="151" operator="equal">
      <formula>"AM"</formula>
    </cfRule>
    <cfRule type="cellIs" dxfId="325" priority="152" operator="equal">
      <formula>"VM"</formula>
    </cfRule>
    <cfRule type="cellIs" dxfId="324" priority="153" operator="equal">
      <formula>"Claims"</formula>
    </cfRule>
  </conditionalFormatting>
  <conditionalFormatting sqref="F8">
    <cfRule type="cellIs" dxfId="323" priority="148" operator="equal">
      <formula>"AM"</formula>
    </cfRule>
    <cfRule type="cellIs" dxfId="322" priority="149" operator="equal">
      <formula>"VM"</formula>
    </cfRule>
    <cfRule type="cellIs" dxfId="321" priority="150" operator="equal">
      <formula>"Claims"</formula>
    </cfRule>
  </conditionalFormatting>
  <conditionalFormatting sqref="BC8">
    <cfRule type="cellIs" dxfId="320" priority="142" operator="equal">
      <formula>"AM"</formula>
    </cfRule>
    <cfRule type="cellIs" dxfId="319" priority="143" operator="equal">
      <formula>"VM"</formula>
    </cfRule>
    <cfRule type="cellIs" dxfId="318" priority="144" operator="equal">
      <formula>"Claims"</formula>
    </cfRule>
  </conditionalFormatting>
  <conditionalFormatting sqref="BC7">
    <cfRule type="cellIs" dxfId="317" priority="100" operator="equal">
      <formula>"AM"</formula>
    </cfRule>
    <cfRule type="cellIs" dxfId="316" priority="101" operator="equal">
      <formula>"VM"</formula>
    </cfRule>
    <cfRule type="cellIs" dxfId="315" priority="102" operator="equal">
      <formula>"Claims"</formula>
    </cfRule>
  </conditionalFormatting>
  <conditionalFormatting sqref="FI7:FK7 FM7:FU7 FW7:GX7 HA7:HC7">
    <cfRule type="cellIs" dxfId="314" priority="115" operator="equal">
      <formula>"AM"</formula>
    </cfRule>
    <cfRule type="cellIs" dxfId="313" priority="116" operator="equal">
      <formula>"VM"</formula>
    </cfRule>
    <cfRule type="cellIs" dxfId="312" priority="117" operator="equal">
      <formula>"Claims"</formula>
    </cfRule>
  </conditionalFormatting>
  <conditionalFormatting sqref="FF7:FG7">
    <cfRule type="cellIs" dxfId="311" priority="112" operator="equal">
      <formula>"AM"</formula>
    </cfRule>
    <cfRule type="cellIs" dxfId="310" priority="113" operator="equal">
      <formula>"VM"</formula>
    </cfRule>
    <cfRule type="cellIs" dxfId="309" priority="114" operator="equal">
      <formula>"Claims"</formula>
    </cfRule>
  </conditionalFormatting>
  <conditionalFormatting sqref="F7">
    <cfRule type="cellIs" dxfId="308" priority="109" operator="equal">
      <formula>"AM"</formula>
    </cfRule>
    <cfRule type="cellIs" dxfId="307" priority="110" operator="equal">
      <formula>"VM"</formula>
    </cfRule>
    <cfRule type="cellIs" dxfId="306" priority="111" operator="equal">
      <formula>"Claims"</formula>
    </cfRule>
  </conditionalFormatting>
  <conditionalFormatting sqref="DI7:DJ7">
    <cfRule type="cellIs" dxfId="305" priority="121" operator="equal">
      <formula>"AM"</formula>
    </cfRule>
    <cfRule type="cellIs" dxfId="304" priority="122" operator="equal">
      <formula>"VM"</formula>
    </cfRule>
    <cfRule type="cellIs" dxfId="303" priority="123" operator="equal">
      <formula>"Claims"</formula>
    </cfRule>
  </conditionalFormatting>
  <conditionalFormatting sqref="DO7:FE7 DI7:DJ7">
    <cfRule type="cellIs" dxfId="302" priority="118" operator="equal">
      <formula>"AM"</formula>
    </cfRule>
    <cfRule type="cellIs" dxfId="301" priority="119" operator="equal">
      <formula>"VM"</formula>
    </cfRule>
    <cfRule type="cellIs" dxfId="300" priority="120" operator="equal">
      <formula>"Claims"</formula>
    </cfRule>
  </conditionalFormatting>
  <conditionalFormatting sqref="BC4:BC5">
    <cfRule type="cellIs" dxfId="299" priority="64" operator="equal">
      <formula>"AM"</formula>
    </cfRule>
    <cfRule type="cellIs" dxfId="298" priority="65" operator="equal">
      <formula>"VM"</formula>
    </cfRule>
    <cfRule type="cellIs" dxfId="297" priority="66" operator="equal">
      <formula>"Claims"</formula>
    </cfRule>
  </conditionalFormatting>
  <conditionalFormatting sqref="FI4:FK6 FM4:FU6 FW4:GX6 HA4:HC6">
    <cfRule type="cellIs" dxfId="296" priority="73" operator="equal">
      <formula>"AM"</formula>
    </cfRule>
    <cfRule type="cellIs" dxfId="295" priority="74" operator="equal">
      <formula>"VM"</formula>
    </cfRule>
    <cfRule type="cellIs" dxfId="294" priority="75" operator="equal">
      <formula>"Claims"</formula>
    </cfRule>
  </conditionalFormatting>
  <conditionalFormatting sqref="FF4:FG6">
    <cfRule type="cellIs" dxfId="293" priority="70" operator="equal">
      <formula>"AM"</formula>
    </cfRule>
    <cfRule type="cellIs" dxfId="292" priority="71" operator="equal">
      <formula>"VM"</formula>
    </cfRule>
    <cfRule type="cellIs" dxfId="291" priority="72" operator="equal">
      <formula>"Claims"</formula>
    </cfRule>
  </conditionalFormatting>
  <conditionalFormatting sqref="F4:F6">
    <cfRule type="cellIs" dxfId="290" priority="67" operator="equal">
      <formula>"AM"</formula>
    </cfRule>
    <cfRule type="cellIs" dxfId="289" priority="68" operator="equal">
      <formula>"VM"</formula>
    </cfRule>
    <cfRule type="cellIs" dxfId="288" priority="69" operator="equal">
      <formula>"Claims"</formula>
    </cfRule>
  </conditionalFormatting>
  <conditionalFormatting sqref="DI4:DJ6">
    <cfRule type="cellIs" dxfId="287" priority="79" operator="equal">
      <formula>"AM"</formula>
    </cfRule>
    <cfRule type="cellIs" dxfId="286" priority="80" operator="equal">
      <formula>"VM"</formula>
    </cfRule>
    <cfRule type="cellIs" dxfId="285" priority="81" operator="equal">
      <formula>"Claims"</formula>
    </cfRule>
  </conditionalFormatting>
  <conditionalFormatting sqref="DO4:FE6 DI4:DJ6">
    <cfRule type="cellIs" dxfId="284" priority="76" operator="equal">
      <formula>"AM"</formula>
    </cfRule>
    <cfRule type="cellIs" dxfId="283" priority="77" operator="equal">
      <formula>"VM"</formula>
    </cfRule>
    <cfRule type="cellIs" dxfId="282" priority="78" operator="equal">
      <formula>"Claims"</formula>
    </cfRule>
  </conditionalFormatting>
  <conditionalFormatting sqref="BC6">
    <cfRule type="cellIs" dxfId="281" priority="61" operator="equal">
      <formula>"AM"</formula>
    </cfRule>
    <cfRule type="cellIs" dxfId="280" priority="62" operator="equal">
      <formula>"VM"</formula>
    </cfRule>
    <cfRule type="cellIs" dxfId="279" priority="63" operator="equal">
      <formula>"Claims"</formula>
    </cfRule>
  </conditionalFormatting>
  <conditionalFormatting sqref="BC9">
    <cfRule type="cellIs" dxfId="278" priority="55" operator="equal">
      <formula>"AM"</formula>
    </cfRule>
    <cfRule type="cellIs" dxfId="277" priority="56" operator="equal">
      <formula>"VM"</formula>
    </cfRule>
    <cfRule type="cellIs" dxfId="276" priority="57" operator="equal">
      <formula>"Claims"</formula>
    </cfRule>
  </conditionalFormatting>
  <conditionalFormatting sqref="BC3">
    <cfRule type="cellIs" dxfId="275" priority="37" operator="equal">
      <formula>"AM"</formula>
    </cfRule>
    <cfRule type="cellIs" dxfId="274" priority="38" operator="equal">
      <formula>"VM"</formula>
    </cfRule>
    <cfRule type="cellIs" dxfId="273" priority="39" operator="equal">
      <formula>"Claims"</formula>
    </cfRule>
  </conditionalFormatting>
  <conditionalFormatting sqref="FI3:FK3 FM3:FU3 FW3:GX3 HA3:HC3">
    <cfRule type="cellIs" dxfId="272" priority="46" operator="equal">
      <formula>"AM"</formula>
    </cfRule>
    <cfRule type="cellIs" dxfId="271" priority="47" operator="equal">
      <formula>"VM"</formula>
    </cfRule>
    <cfRule type="cellIs" dxfId="270" priority="48" operator="equal">
      <formula>"Claims"</formula>
    </cfRule>
  </conditionalFormatting>
  <conditionalFormatting sqref="FF3:FG3">
    <cfRule type="cellIs" dxfId="269" priority="43" operator="equal">
      <formula>"AM"</formula>
    </cfRule>
    <cfRule type="cellIs" dxfId="268" priority="44" operator="equal">
      <formula>"VM"</formula>
    </cfRule>
    <cfRule type="cellIs" dxfId="267" priority="45" operator="equal">
      <formula>"Claims"</formula>
    </cfRule>
  </conditionalFormatting>
  <conditionalFormatting sqref="F3">
    <cfRule type="cellIs" dxfId="266" priority="40" operator="equal">
      <formula>"AM"</formula>
    </cfRule>
    <cfRule type="cellIs" dxfId="265" priority="41" operator="equal">
      <formula>"VM"</formula>
    </cfRule>
    <cfRule type="cellIs" dxfId="264" priority="42" operator="equal">
      <formula>"Claims"</formula>
    </cfRule>
  </conditionalFormatting>
  <conditionalFormatting sqref="DI3:DJ3">
    <cfRule type="cellIs" dxfId="263" priority="52" operator="equal">
      <formula>"AM"</formula>
    </cfRule>
    <cfRule type="cellIs" dxfId="262" priority="53" operator="equal">
      <formula>"VM"</formula>
    </cfRule>
    <cfRule type="cellIs" dxfId="261" priority="54" operator="equal">
      <formula>"Claims"</formula>
    </cfRule>
  </conditionalFormatting>
  <conditionalFormatting sqref="DO3:FE3 DI3:DJ3">
    <cfRule type="cellIs" dxfId="260" priority="49" operator="equal">
      <formula>"AM"</formula>
    </cfRule>
    <cfRule type="cellIs" dxfId="259" priority="50" operator="equal">
      <formula>"VM"</formula>
    </cfRule>
    <cfRule type="cellIs" dxfId="258" priority="51" operator="equal">
      <formula>"Claims"</formula>
    </cfRule>
  </conditionalFormatting>
  <conditionalFormatting sqref="BC141">
    <cfRule type="cellIs" dxfId="257" priority="34" operator="equal">
      <formula>"AM"</formula>
    </cfRule>
    <cfRule type="cellIs" dxfId="256" priority="35" operator="equal">
      <formula>"VM"</formula>
    </cfRule>
    <cfRule type="cellIs" dxfId="255" priority="36" operator="equal">
      <formula>"Claims"</formula>
    </cfRule>
  </conditionalFormatting>
  <conditionalFormatting sqref="F141">
    <cfRule type="cellIs" dxfId="254" priority="31" operator="equal">
      <formula>"AM"</formula>
    </cfRule>
    <cfRule type="cellIs" dxfId="253" priority="32" operator="equal">
      <formula>"VM"</formula>
    </cfRule>
    <cfRule type="cellIs" dxfId="252" priority="33" operator="equal">
      <formula>"Claims"</formula>
    </cfRule>
  </conditionalFormatting>
  <conditionalFormatting sqref="F138">
    <cfRule type="cellIs" dxfId="251" priority="28" operator="equal">
      <formula>"AM"</formula>
    </cfRule>
    <cfRule type="cellIs" dxfId="250" priority="29" operator="equal">
      <formula>"VM"</formula>
    </cfRule>
    <cfRule type="cellIs" dxfId="249" priority="30" operator="equal">
      <formula>"Claims"</formula>
    </cfRule>
  </conditionalFormatting>
  <conditionalFormatting sqref="BC138">
    <cfRule type="cellIs" dxfId="248" priority="25" operator="equal">
      <formula>"AM"</formula>
    </cfRule>
    <cfRule type="cellIs" dxfId="247" priority="26" operator="equal">
      <formula>"VM"</formula>
    </cfRule>
    <cfRule type="cellIs" dxfId="246" priority="27" operator="equal">
      <formula>"Claims"</formula>
    </cfRule>
  </conditionalFormatting>
  <conditionalFormatting sqref="F25">
    <cfRule type="cellIs" dxfId="245" priority="22" operator="equal">
      <formula>"AM"</formula>
    </cfRule>
    <cfRule type="cellIs" dxfId="244" priority="23" operator="equal">
      <formula>"VM"</formula>
    </cfRule>
    <cfRule type="cellIs" dxfId="243" priority="24" operator="equal">
      <formula>"Claims"</formula>
    </cfRule>
  </conditionalFormatting>
  <conditionalFormatting sqref="BC25">
    <cfRule type="cellIs" dxfId="242" priority="19" operator="equal">
      <formula>"AM"</formula>
    </cfRule>
    <cfRule type="cellIs" dxfId="241" priority="20" operator="equal">
      <formula>"VM"</formula>
    </cfRule>
    <cfRule type="cellIs" dxfId="240" priority="21" operator="equal">
      <formula>"Claims"</formula>
    </cfRule>
  </conditionalFormatting>
  <conditionalFormatting sqref="BC2">
    <cfRule type="cellIs" dxfId="239" priority="1" operator="equal">
      <formula>"AM"</formula>
    </cfRule>
    <cfRule type="cellIs" dxfId="238" priority="2" operator="equal">
      <formula>"VM"</formula>
    </cfRule>
    <cfRule type="cellIs" dxfId="237" priority="3" operator="equal">
      <formula>"Claims"</formula>
    </cfRule>
  </conditionalFormatting>
  <conditionalFormatting sqref="FI2:FK2 FM2:FU2 FW2:GX2 HA2:HC2">
    <cfRule type="cellIs" dxfId="236" priority="10" operator="equal">
      <formula>"AM"</formula>
    </cfRule>
    <cfRule type="cellIs" dxfId="235" priority="11" operator="equal">
      <formula>"VM"</formula>
    </cfRule>
    <cfRule type="cellIs" dxfId="234" priority="12" operator="equal">
      <formula>"Claims"</formula>
    </cfRule>
  </conditionalFormatting>
  <conditionalFormatting sqref="FF2:FG2">
    <cfRule type="cellIs" dxfId="233" priority="7" operator="equal">
      <formula>"AM"</formula>
    </cfRule>
    <cfRule type="cellIs" dxfId="232" priority="8" operator="equal">
      <formula>"VM"</formula>
    </cfRule>
    <cfRule type="cellIs" dxfId="231" priority="9" operator="equal">
      <formula>"Claims"</formula>
    </cfRule>
  </conditionalFormatting>
  <conditionalFormatting sqref="F2">
    <cfRule type="cellIs" dxfId="230" priority="4" operator="equal">
      <formula>"AM"</formula>
    </cfRule>
    <cfRule type="cellIs" dxfId="229" priority="5" operator="equal">
      <formula>"VM"</formula>
    </cfRule>
    <cfRule type="cellIs" dxfId="228" priority="6" operator="equal">
      <formula>"Claims"</formula>
    </cfRule>
  </conditionalFormatting>
  <conditionalFormatting sqref="DI2:DJ2">
    <cfRule type="cellIs" dxfId="227" priority="16" operator="equal">
      <formula>"AM"</formula>
    </cfRule>
    <cfRule type="cellIs" dxfId="226" priority="17" operator="equal">
      <formula>"VM"</formula>
    </cfRule>
    <cfRule type="cellIs" dxfId="225" priority="18" operator="equal">
      <formula>"Claims"</formula>
    </cfRule>
  </conditionalFormatting>
  <conditionalFormatting sqref="DO2:FE2 DI2:DJ2">
    <cfRule type="cellIs" dxfId="224" priority="13" operator="equal">
      <formula>"AM"</formula>
    </cfRule>
    <cfRule type="cellIs" dxfId="223" priority="14" operator="equal">
      <formula>"VM"</formula>
    </cfRule>
    <cfRule type="cellIs" dxfId="222" priority="15" operator="equal">
      <formula>"Claims"</formula>
    </cfRule>
  </conditionalFormatting>
  <dataValidations count="15">
    <dataValidation type="list" allowBlank="1" showInputMessage="1" showErrorMessage="1" sqref="BF191 AN2:AO701 BP2:BP701 AY2:BB701" xr:uid="{833F8EA6-E8CD-47FF-9DA1-770102F66535}">
      <formula1>Yes_No</formula1>
    </dataValidation>
    <dataValidation type="list" allowBlank="1" showInputMessage="1" showErrorMessage="1" sqref="BF188:BF190 BG188:BG191 BF192:BG701 BF2:BG187" xr:uid="{A5DEEA97-6DA0-46E3-9A5F-961881D29B30}">
      <formula1>Asset_Family_Cause</formula1>
    </dataValidation>
    <dataValidation type="list" allowBlank="1" showInputMessage="1" showErrorMessage="1" sqref="CB2:CB701" xr:uid="{F4E5A95A-3A06-450E-BC17-65676682DC51}">
      <formula1>Voltage</formula1>
    </dataValidation>
    <dataValidation type="list" allowBlank="1" showInputMessage="1" showErrorMessage="1" sqref="C2:C701" xr:uid="{77FB8F00-F0E9-4B10-B160-15E74FF0D500}">
      <formula1>Review_Status</formula1>
    </dataValidation>
    <dataValidation type="list" allowBlank="1" showInputMessage="1" showErrorMessage="1" sqref="BW2:BW701" xr:uid="{0861A5A5-697A-4AAD-9D7D-A45771E1CE7D}">
      <formula1>HFTD</formula1>
    </dataValidation>
    <dataValidation type="list" allowBlank="1" showInputMessage="1" showErrorMessage="1" sqref="AM2:AM701" xr:uid="{6267BA8C-4191-4EEA-9530-E1A054B8869A}">
      <formula1>Data_Source</formula1>
    </dataValidation>
    <dataValidation type="list" allowBlank="1" showInputMessage="1" showErrorMessage="1" sqref="BD2:BD701" xr:uid="{EC59BC88-1436-42BB-BAC0-8E262A62F008}">
      <formula1>Ignition_Source</formula1>
    </dataValidation>
    <dataValidation type="list" allowBlank="1" showInputMessage="1" showErrorMessage="1" sqref="BE2:BE701" xr:uid="{0C7E9820-D5AD-417D-AC36-35460156C620}">
      <formula1>Material_Origin</formula1>
    </dataValidation>
    <dataValidation type="list" allowBlank="1" showInputMessage="1" showErrorMessage="1" sqref="BH2:BH701" xr:uid="{FB19FB20-3491-49F6-86A9-495041AECC6F}">
      <formula1>Fire_Size</formula1>
    </dataValidation>
    <dataValidation type="list" allowBlank="1" showInputMessage="1" showErrorMessage="1" sqref="BN2:BN701" xr:uid="{40EAE39D-1AAF-416F-B242-021EE3ECC866}">
      <formula1>Failure_Driver</formula1>
    </dataValidation>
    <dataValidation type="list" allowBlank="1" showInputMessage="1" showErrorMessage="1" sqref="BQ2:BQ701" xr:uid="{2E9F4E7C-AF0F-4E80-AE46-939D00C15DBF}">
      <formula1>Cons_Type</formula1>
    </dataValidation>
    <dataValidation type="list" allowBlank="1" showInputMessage="1" showErrorMessage="1" sqref="BM2:BM701" xr:uid="{D00DCF16-F294-4D62-AB37-8BFB51E219CB}">
      <formula1>Suspected_Initiating_Event</formula1>
    </dataValidation>
    <dataValidation type="list" allowBlank="1" showInputMessage="1" showErrorMessage="1" sqref="BO2:BO701" xr:uid="{FD9B0206-9A34-45A8-9052-9004B67544EC}">
      <formula1>Failure_Sub_Driver</formula1>
    </dataValidation>
    <dataValidation type="list" allowBlank="1" showInputMessage="1" showErrorMessage="1" sqref="BR2:BR701" xr:uid="{7C099A07-2C76-4A77-AA26-7450E76260FB}">
      <formula1>Primary_Secondary</formula1>
    </dataValidation>
    <dataValidation type="list" allowBlank="1" showInputMessage="1" showErrorMessage="1" sqref="BS2:BS701" xr:uid="{D6EEFD75-175A-4CCE-91B2-C8B3469D9D97}">
      <formula1>Damaged_Equipment_Type</formula1>
    </dataValidation>
  </dataValidations>
  <hyperlinks>
    <hyperlink ref="G514" r:id="rId1" xr:uid="{19DDFB2A-15F9-4115-8075-F1EEB91AA29B}"/>
    <hyperlink ref="G646" r:id="rId2" xr:uid="{A8B02AE1-237A-4ACA-B96A-4E4249D2792E}"/>
    <hyperlink ref="G147" r:id="rId3" xr:uid="{B10B4610-0CD4-4E29-93EB-4982E543B740}"/>
    <hyperlink ref="G150" r:id="rId4" xr:uid="{9B99FA77-1C24-43C9-B876-5F7495AC66DE}"/>
    <hyperlink ref="G576" r:id="rId5" xr:uid="{30A904F1-BEAC-47EB-8060-5A61D09411A9}"/>
    <hyperlink ref="G168" r:id="rId6" xr:uid="{94659492-458B-4A82-9CB8-065702636CFC}"/>
    <hyperlink ref="G191" r:id="rId7" xr:uid="{EAE972C9-EEBB-4BA7-8B81-282CFE377566}"/>
    <hyperlink ref="G198" r:id="rId8" xr:uid="{EC274B3F-2981-4CB6-B910-6F4D8BED1674}"/>
    <hyperlink ref="G194" r:id="rId9" xr:uid="{9C00DF1F-B981-401C-BC60-DF16F7764830}"/>
    <hyperlink ref="G199" r:id="rId10" xr:uid="{2E1DB8C9-0EE1-48AD-9574-77F45251F97D}"/>
    <hyperlink ref="G203" r:id="rId11" xr:uid="{26F7C0D2-EC34-40E2-B1CF-C87A1A74E66B}"/>
    <hyperlink ref="G206" r:id="rId12" xr:uid="{8B4A0613-B219-44BD-8B11-FE9D2C89551C}"/>
    <hyperlink ref="G210" r:id="rId13" xr:uid="{D5CC7A33-7C20-486C-8DF1-ACAA3421F964}"/>
    <hyperlink ref="G211" r:id="rId14" xr:uid="{CAB53B79-E038-4A98-BC46-8ECD535B28F6}"/>
    <hyperlink ref="G212" r:id="rId15" xr:uid="{043E2C58-6709-4E8A-A75A-E82830CCAABE}"/>
    <hyperlink ref="G214" r:id="rId16" xr:uid="{01E783F2-C3E2-4E62-A0E6-ED10021E1D0A}"/>
    <hyperlink ref="G215" r:id="rId17" xr:uid="{1EF8D3F9-2FDD-42A5-BC25-710AAE1C1A65}"/>
    <hyperlink ref="G286" r:id="rId18" xr:uid="{045F57A3-79E4-43CA-8798-B375CC1A5AD5}"/>
    <hyperlink ref="G221" r:id="rId19" xr:uid="{CBC3E0D0-BCF5-4240-8312-573F568734C0}"/>
    <hyperlink ref="G569" r:id="rId20" xr:uid="{7FA516C0-F68C-423C-B3C8-76F6CB47FBA1}"/>
    <hyperlink ref="G244" r:id="rId21" xr:uid="{6610D515-62EC-4595-A590-1FBDFB83ABC8}"/>
    <hyperlink ref="G234" r:id="rId22" xr:uid="{4233459A-D88A-464C-B7BA-8DB14CFDD4E4}"/>
    <hyperlink ref="G227" r:id="rId23" xr:uid="{6A879C77-3F2D-4DB4-851B-2ADE1A6885E2}"/>
    <hyperlink ref="G232" r:id="rId24" xr:uid="{8AE6C381-A042-4702-8F0A-670A5EE26789}"/>
    <hyperlink ref="G230" r:id="rId25" xr:uid="{8948B285-DDE3-4905-BE92-B8196F2EBC24}"/>
    <hyperlink ref="G249" r:id="rId26" xr:uid="{4B5E32BB-EF40-41C2-8A7C-94B35B8EAD10}"/>
    <hyperlink ref="G287" r:id="rId27" xr:uid="{EF48E35C-1E56-47C4-ADA1-2DFFDDB283FA}"/>
    <hyperlink ref="G284" r:id="rId28" xr:uid="{44D63327-CC7B-4198-B0E5-0342AB2BE79D}"/>
    <hyperlink ref="G281" r:id="rId29" xr:uid="{B2EB2CDA-A723-41E4-8951-908104F53B4D}"/>
    <hyperlink ref="G280" r:id="rId30" xr:uid="{46579D84-E01B-4D67-8E0E-2CA938BF940D}"/>
    <hyperlink ref="G241" r:id="rId31" xr:uid="{1A839804-78BB-4407-800F-4A43848B5553}"/>
    <hyperlink ref="G417" r:id="rId32" xr:uid="{2D176F27-CAD0-40D5-995B-FC3D2D5FD9AD}"/>
    <hyperlink ref="G245" r:id="rId33" xr:uid="{E86CE712-01AF-4EFA-BAA9-EE1B7F9EEF6E}"/>
    <hyperlink ref="G248" r:id="rId34" xr:uid="{B16C0F76-A37F-4185-82FC-BB81D094F5CD}"/>
    <hyperlink ref="G250" r:id="rId35" xr:uid="{F54981A0-0C10-4590-B622-FA6DE8286CE4}"/>
    <hyperlink ref="G253" r:id="rId36" xr:uid="{D54A17B5-9F7D-4964-BC69-128EFF878DBD}"/>
    <hyperlink ref="G254" r:id="rId37" xr:uid="{D31470D7-2FD7-49F6-BBF0-8C48EBA33C2D}"/>
    <hyperlink ref="G283" r:id="rId38" xr:uid="{5850FA34-AFB7-49BF-98E2-34EF3724B095}"/>
    <hyperlink ref="G269" r:id="rId39" xr:uid="{CEBE48BB-A563-4D0D-8E5A-05A2B15E2E5F}"/>
    <hyperlink ref="G258" r:id="rId40" xr:uid="{6320677D-3D66-4EFB-87F2-04617D4751EF}"/>
    <hyperlink ref="G259" r:id="rId41" xr:uid="{FCEAB765-96C5-4587-921D-3AD6C8E48C79}"/>
    <hyperlink ref="G260" r:id="rId42" xr:uid="{3FAFF718-6D09-43BD-B947-061F2AAC66BD}"/>
    <hyperlink ref="G261" r:id="rId43" xr:uid="{EE40542A-6A50-4B79-A2B9-9EF40D6992E3}"/>
    <hyperlink ref="G263" r:id="rId44" xr:uid="{FBAE3CE6-ABAF-4E7E-B041-4AFB03C187C2}"/>
    <hyperlink ref="G267" r:id="rId45" xr:uid="{7BFB3120-5AE8-4023-B454-E8C59C39A8B9}"/>
    <hyperlink ref="G271" r:id="rId46" xr:uid="{40846236-3745-4F86-9B95-FCD7AB1FF95C}"/>
    <hyperlink ref="G282" r:id="rId47" xr:uid="{F28C89AA-D7AD-4630-9D9E-28320A821D2F}"/>
    <hyperlink ref="G289" r:id="rId48" xr:uid="{BF9E6F72-540D-4B50-8AA9-F35E1B2BE8E7}"/>
    <hyperlink ref="G418" r:id="rId49" xr:uid="{B161814A-1B16-4616-BA1F-AEF0D5204A9C}"/>
    <hyperlink ref="G292" r:id="rId50" xr:uid="{03C348DB-C71C-4E53-9438-597CF3AD69AC}"/>
    <hyperlink ref="G313" r:id="rId51" xr:uid="{BFBC9ED1-F1FA-433A-AB7A-3B7272CEF227}"/>
    <hyperlink ref="G299" r:id="rId52" xr:uid="{F6FE3826-55A4-42DD-A90E-449A6F823CF5}"/>
    <hyperlink ref="G301" r:id="rId53" xr:uid="{F58CC13E-7A6B-46DE-AC66-33BE81A4EB5F}"/>
    <hyperlink ref="G302" r:id="rId54" xr:uid="{92982181-8BA0-425B-A48B-DB98FA889B68}"/>
    <hyperlink ref="G310" r:id="rId55" xr:uid="{3D1C18F7-38FE-4169-9271-00E9EDC98CD9}"/>
    <hyperlink ref="G311" r:id="rId56" xr:uid="{FE00B20F-660A-447F-BD00-6EB6BBD85562}"/>
    <hyperlink ref="G314" r:id="rId57" xr:uid="{68D3CFA9-EA0E-46D6-A607-AAADEC0813E5}"/>
    <hyperlink ref="G315" r:id="rId58" xr:uid="{09B4123B-EF47-4901-AD3E-D116DE0152EC}"/>
    <hyperlink ref="G316" r:id="rId59" xr:uid="{22A5853E-ECD4-4091-9E27-E69CB9256AC0}"/>
    <hyperlink ref="G317" r:id="rId60" xr:uid="{C19AB4B9-CEE5-4FF8-A7DA-3CE1C43C3E41}"/>
    <hyperlink ref="G322" r:id="rId61" xr:uid="{20FE4AE6-3299-4659-BC65-88DD4B6CDF70}"/>
    <hyperlink ref="G325" r:id="rId62" xr:uid="{BCCD3DCB-33C6-48B2-9603-F8DB82B25949}"/>
    <hyperlink ref="G436" r:id="rId63" xr:uid="{1072CFD6-9B5C-4BCA-A607-49C659B54C3F}"/>
    <hyperlink ref="G556" r:id="rId64" xr:uid="{E23E5D90-A95B-44E8-AB68-A374BFF9B1FF}"/>
    <hyperlink ref="G326" r:id="rId65" xr:uid="{E48B263D-6E48-4622-8D67-09979C564544}"/>
    <hyperlink ref="G626" r:id="rId66" xr:uid="{F0E48CEE-9D60-49DF-90CC-5762B005EB72}"/>
    <hyperlink ref="G631" r:id="rId67" xr:uid="{77352457-3F51-4B5C-BFC6-1978C00E9634}"/>
    <hyperlink ref="G633" r:id="rId68" xr:uid="{53F3AA0F-83D4-4285-B4BF-725F45096695}"/>
    <hyperlink ref="G634" r:id="rId69" xr:uid="{A9BA2D9D-8288-4293-8571-2F94CACAD552}"/>
    <hyperlink ref="G635" r:id="rId70" xr:uid="{81A1C791-0A4F-451F-9D6A-1B61602205C7}"/>
    <hyperlink ref="G639" r:id="rId71" xr:uid="{1535476E-B19A-45E7-B924-DA3239D2832A}"/>
    <hyperlink ref="G640" r:id="rId72" xr:uid="{89C184D8-78CE-48C9-A2DC-F797F9FADCC4}"/>
    <hyperlink ref="G641" r:id="rId73" xr:uid="{EF550A59-2B0C-41F0-B984-411741B2CC13}"/>
    <hyperlink ref="G642" r:id="rId74" xr:uid="{B32198E0-68C1-4818-BD58-8451609F5825}"/>
    <hyperlink ref="G647" r:id="rId75" xr:uid="{495C73AA-27FD-4656-A431-80C59A83AFFD}"/>
    <hyperlink ref="G651" r:id="rId76" xr:uid="{F8F6B746-347B-48FD-8B08-7C93751C8450}"/>
    <hyperlink ref="G657" r:id="rId77" xr:uid="{F330EB6E-353F-4582-ABBA-25C6BBFDE972}"/>
    <hyperlink ref="G660" r:id="rId78" xr:uid="{6C3AF21B-206D-40B0-A117-4A9738787475}"/>
    <hyperlink ref="G662" r:id="rId79" xr:uid="{367B3244-E63E-403F-947F-E93367B58BD6}"/>
    <hyperlink ref="G665" r:id="rId80" xr:uid="{E0D3D1AD-15A3-4E5D-BC95-C1C3E59A7B96}"/>
    <hyperlink ref="G670" r:id="rId81" xr:uid="{9019EF5D-B841-49E7-BC46-3AB3D079A00E}"/>
    <hyperlink ref="G673" r:id="rId82" xr:uid="{E5C4886D-CDDA-4143-B6F8-4CFAF1263897}"/>
    <hyperlink ref="G676" r:id="rId83" xr:uid="{6FDE3E32-4BDB-45A7-A2ED-1FD484CE3D17}"/>
    <hyperlink ref="G677" r:id="rId84" xr:uid="{C41ED8C8-90AA-4EA6-A937-5C781F832FF0}"/>
    <hyperlink ref="G678" r:id="rId85" xr:uid="{D137EDF8-1A51-4F37-B690-C9FC5959232F}"/>
    <hyperlink ref="G679" r:id="rId86" xr:uid="{3825AD54-CE8E-4210-9ADD-4AC236F59545}"/>
    <hyperlink ref="G680" r:id="rId87" xr:uid="{9B69C319-8195-4BD2-A144-F51BB8A9DF36}"/>
    <hyperlink ref="G681" r:id="rId88" xr:uid="{ABCAF6A6-E894-4D00-A405-799C70528ACE}"/>
    <hyperlink ref="G682" r:id="rId89" xr:uid="{EB495C0F-645A-4298-9436-62A5E05A14D6}"/>
    <hyperlink ref="G688" r:id="rId90" xr:uid="{E855D7AC-B61A-4E15-B26A-D6E57EBEF142}"/>
    <hyperlink ref="G689" r:id="rId91" xr:uid="{2B159647-C88D-42E3-B826-6421A8965DFD}"/>
    <hyperlink ref="G700" r:id="rId92" xr:uid="{64FD0088-0675-48B3-9704-16B2D7452101}"/>
    <hyperlink ref="G699" r:id="rId93" xr:uid="{D3E12EA8-4280-4F23-A610-738B657D86BD}"/>
    <hyperlink ref="G698" r:id="rId94" xr:uid="{704FDB07-1918-4BF5-A866-F7675E9FEB44}"/>
    <hyperlink ref="G697" r:id="rId95" xr:uid="{D5503061-39DC-43AA-85E7-E61533845328}"/>
    <hyperlink ref="G696" r:id="rId96" xr:uid="{70BE4014-EB6C-4ECE-A33D-5FCBC1D7CE92}"/>
    <hyperlink ref="G691" r:id="rId97" xr:uid="{54A5B190-7D24-4AF1-8991-92EEF8108D15}"/>
    <hyperlink ref="G692" r:id="rId98" xr:uid="{4C07CB08-51B0-4F98-8746-562FE0B1B32E}"/>
    <hyperlink ref="G695" r:id="rId99" xr:uid="{79B5757D-D988-4495-BA74-8A079EB8C320}"/>
    <hyperlink ref="G331" r:id="rId100" xr:uid="{1CAEFF1A-870C-4655-839F-17BB2C3AFB56}"/>
    <hyperlink ref="G361" r:id="rId101" xr:uid="{3568227D-C64F-40D8-B99B-7F6EDB6FE859}"/>
    <hyperlink ref="G332" r:id="rId102" xr:uid="{B5E1B012-7558-4ABB-8F0D-AB91F8FE700C}"/>
    <hyperlink ref="G497" r:id="rId103" xr:uid="{48E57A83-8146-4D37-9174-87D4F86DC7B0}"/>
    <hyperlink ref="G476" r:id="rId104" xr:uid="{F681E1EA-D407-45E4-B80F-D20148FD8B8F}"/>
    <hyperlink ref="G333" r:id="rId105" xr:uid="{FC20B824-D6CD-4E83-B19E-294FEC743D7A}"/>
    <hyperlink ref="G335" r:id="rId106" xr:uid="{DD83128E-0B5A-4638-8575-DBCA175B9B4C}"/>
    <hyperlink ref="G334" r:id="rId107" xr:uid="{ED9023A5-44B2-43E1-954A-3BCCD33BA9D0}"/>
    <hyperlink ref="G373" r:id="rId108" xr:uid="{0CE8CE13-0C7E-41A5-964F-1BBFEA1EA7F6}"/>
    <hyperlink ref="G343" r:id="rId109" xr:uid="{F69D4B94-D73B-4492-88F0-A187E9EC1B86}"/>
    <hyperlink ref="G352" r:id="rId110" xr:uid="{7985EA22-36FA-4853-82AA-6A448E44865F}"/>
    <hyperlink ref="G346" r:id="rId111" xr:uid="{9E7D8208-09A9-4E9A-9429-FA45BB75235D}"/>
    <hyperlink ref="G339" r:id="rId112" xr:uid="{67258418-D8E1-4E2C-867A-7E1A12EEADC0}"/>
    <hyperlink ref="G340" r:id="rId113" xr:uid="{B62B69B8-E680-4DEC-9CB4-ED757B4B564A}"/>
    <hyperlink ref="G347" r:id="rId114" xr:uid="{CB3C4217-8097-4B93-8388-33C22C1C9ACE}"/>
    <hyperlink ref="G354" r:id="rId115" xr:uid="{B2F291BC-8434-4470-8907-E1EAC8DA1D21}"/>
    <hyperlink ref="G359" r:id="rId116" xr:uid="{44778542-835E-4915-BAE3-F217DDFD20CF}"/>
    <hyperlink ref="G408" r:id="rId117" xr:uid="{6A806EB2-FFD4-4951-91CC-36A38FE3E82C}"/>
    <hyperlink ref="G380" r:id="rId118" xr:uid="{B483C632-49BB-4E86-B4F5-325EA42BE5D2}"/>
    <hyperlink ref="G358" r:id="rId119" xr:uid="{A37D1F97-1FE2-44A6-9331-14E40406C6E6}"/>
    <hyperlink ref="G360" r:id="rId120" xr:uid="{63EED9D9-2294-434D-B4F4-D995BD3D0222}"/>
    <hyperlink ref="G366" r:id="rId121" xr:uid="{7AE3D91E-AF8E-4BD1-9282-0507227B5DAA}"/>
    <hyperlink ref="G371" r:id="rId122" xr:uid="{E3C5EC61-EC12-4240-8C0B-897C6F0A6AAB}"/>
    <hyperlink ref="G363" r:id="rId123" xr:uid="{42AAC258-8E71-4EE3-B6D2-02D721929C99}"/>
    <hyperlink ref="G378" r:id="rId124" xr:uid="{13A4732B-5DAC-4C82-ADFF-6414FE3D1696}"/>
    <hyperlink ref="G411" r:id="rId125" xr:uid="{8722C8BF-05CB-4077-B0BD-C87FA0D896E2}"/>
    <hyperlink ref="G392" r:id="rId126" xr:uid="{5E1577BA-6D4C-40D4-AD01-387C90CAD7CD}"/>
    <hyperlink ref="G395" r:id="rId127" xr:uid="{CEC29F4B-0067-405A-BFBB-596B79CB31FF}"/>
    <hyperlink ref="G397" r:id="rId128" xr:uid="{AC7AF58B-2BB1-4CD5-9382-91E710A1F1EA}"/>
    <hyperlink ref="G400" r:id="rId129" xr:uid="{3389E08F-CC0F-4EDB-BF0B-31FD5257FA95}"/>
    <hyperlink ref="G426" r:id="rId130" xr:uid="{0B2046DC-2863-480D-A1E1-5BC0F4C61AEC}"/>
    <hyperlink ref="G412" r:id="rId131" xr:uid="{29AF6ECD-9A5D-4EF7-A7C1-8E26DD485A9C}"/>
    <hyperlink ref="G415" r:id="rId132" xr:uid="{5BFF7066-CF0C-4C12-8B93-35092FE92F71}"/>
    <hyperlink ref="G423" r:id="rId133" xr:uid="{B77A7966-96C8-45E6-B85E-88E7A14630DD}"/>
    <hyperlink ref="G424" r:id="rId134" xr:uid="{5361A926-6C1E-4DA1-9821-E37C36383046}"/>
    <hyperlink ref="G425" r:id="rId135" xr:uid="{C67C5383-EF25-40CE-BBAA-503659F730E7}"/>
    <hyperlink ref="G439" r:id="rId136" xr:uid="{37A51BFF-6864-465E-A8B4-B82C265A1A27}"/>
    <hyperlink ref="G435" r:id="rId137" xr:uid="{5969CDF6-2FF2-483D-AF19-B83DC4FDD26C}"/>
    <hyperlink ref="G450" r:id="rId138" xr:uid="{363395E6-3C13-4E0E-935C-D7FD3A8AABAF}"/>
    <hyperlink ref="G451" r:id="rId139" xr:uid="{5BC6B205-B0E6-4809-B9D9-951A8EB5F848}"/>
    <hyperlink ref="G457" r:id="rId140" xr:uid="{5943B09C-ECB4-4C51-9026-37452A3D439F}"/>
    <hyperlink ref="G454" r:id="rId141" xr:uid="{F2B65D4A-2F67-4532-870E-CA8CA36C3CD1}"/>
    <hyperlink ref="G460" r:id="rId142" xr:uid="{4C264CF1-7AA3-4AF2-8FEF-0AC3C90A30F5}"/>
    <hyperlink ref="G488" r:id="rId143" xr:uid="{1E67FB66-620B-4B12-88FE-F9793CF47BB7}"/>
    <hyperlink ref="G482" r:id="rId144" xr:uid="{ECE97BA8-8A26-419C-8B35-C08F0E765A3A}"/>
    <hyperlink ref="G480" r:id="rId145" xr:uid="{02A3B83E-D07F-4C39-B072-4BE952A76A09}"/>
    <hyperlink ref="G461" r:id="rId146" xr:uid="{8499C41B-62EC-444F-992A-1B9029F6BA8D}"/>
    <hyperlink ref="G464" r:id="rId147" xr:uid="{B16DAE1A-FFAF-4755-B7A4-0123686C6C04}"/>
    <hyperlink ref="G470" r:id="rId148" xr:uid="{DA8DD9E2-7397-434A-892B-46ACB022633C}"/>
    <hyperlink ref="G471" r:id="rId149" xr:uid="{BBC95773-EB55-42F4-ADC9-D7A0BE527391}"/>
    <hyperlink ref="G474" r:id="rId150" xr:uid="{902DCBA4-FBE4-427A-9141-E1C22D3CF127}"/>
    <hyperlink ref="G475" r:id="rId151" xr:uid="{A09D80C5-57A0-4EBD-B4BB-EBAD303A119B}"/>
    <hyperlink ref="G483" r:id="rId152" xr:uid="{7596B31D-DFCD-4D2D-BDB2-2908EA54FC65}"/>
    <hyperlink ref="G491" r:id="rId153" xr:uid="{324046FF-AC37-4BB7-9BD8-0CC80BB0FA61}"/>
    <hyperlink ref="G492" r:id="rId154" xr:uid="{14823777-41C0-46C3-B3DF-329BEBB5EF1D}"/>
    <hyperlink ref="G495" r:id="rId155" xr:uid="{2E393F73-0892-4B03-977C-8D2E1DFBF6AA}"/>
    <hyperlink ref="G496" r:id="rId156" xr:uid="{2AAA48A0-B8A7-4322-9474-FF7BA3AE5864}"/>
    <hyperlink ref="G498" r:id="rId157" xr:uid="{E0CDD098-9A39-4379-A983-E8A6E65ACEA5}"/>
    <hyperlink ref="G701" r:id="rId158" xr:uid="{253F1E72-A185-4EB9-8622-5C2139AC6BEF}"/>
    <hyperlink ref="G353" r:id="rId159" xr:uid="{03BDC3E9-F878-4CBF-9ADF-565C1B23D1AD}"/>
    <hyperlink ref="G355" r:id="rId160" xr:uid="{39570AAF-E947-40FD-B3B5-B8ED551E096C}"/>
    <hyperlink ref="EC642" r:id="rId161" xr:uid="{75BB02DF-15DF-40C2-A424-7C5E1559B7A0}"/>
    <hyperlink ref="EC441" r:id="rId162" xr:uid="{40A67A1C-D15E-48D0-81B8-B0DB484EB6A7}"/>
    <hyperlink ref="EC548" r:id="rId163" xr:uid="{D9AF32FF-F7F8-45F9-8D66-E4DC7E36441B}"/>
    <hyperlink ref="G161" r:id="rId164" xr:uid="{B64F785B-C55E-43E8-9A0C-2975F00A76E3}"/>
    <hyperlink ref="G171" r:id="rId165" xr:uid="{D78CE122-93E2-4F0A-8B38-532148E71DA1}"/>
    <hyperlink ref="G185" r:id="rId166" xr:uid="{B81C4480-6B48-4A22-BC0F-C9079B25B8E2}"/>
    <hyperlink ref="G174" r:id="rId167" xr:uid="{295EC160-7C7C-4694-870D-5CA130DB1339}"/>
    <hyperlink ref="G231" r:id="rId168" xr:uid="{FE3AB67B-79E4-4C50-AE15-A2AC7F54E8AF}"/>
    <hyperlink ref="G205" r:id="rId169" xr:uid="{6BE06C86-47A3-4CFA-9610-7F3465B73BB8}"/>
    <hyperlink ref="G213" r:id="rId170" xr:uid="{E4035CC3-3DB0-48A0-A6E2-8850AC395E52}"/>
    <hyperlink ref="G238" r:id="rId171" xr:uid="{0415DBF0-B689-4C2D-9F2D-49734433A2FB}"/>
    <hyperlink ref="G624" r:id="rId172" xr:uid="{173E4BBA-13FC-4842-BF85-97803A953EA2}"/>
    <hyperlink ref="G625" r:id="rId173" xr:uid="{C4C84814-DE21-4F1F-B5FE-313677F371F1}"/>
    <hyperlink ref="G627" r:id="rId174" xr:uid="{32D15AEE-C01C-484C-9AAF-44F69ED38978}"/>
    <hyperlink ref="G533" r:id="rId175" xr:uid="{D81BB31C-2E31-4378-A998-4565BA7F39A8}"/>
    <hyperlink ref="G612" r:id="rId176" xr:uid="{5A8DF416-80BB-47AB-9E52-7CE4A73EFC64}"/>
    <hyperlink ref="G628" r:id="rId177" xr:uid="{1CADC9BC-417C-4E8A-AE0C-122B394D4630}"/>
    <hyperlink ref="G629" r:id="rId178" xr:uid="{47F73728-BDC0-4B12-9BEF-110E0EEC12CB}"/>
    <hyperlink ref="G630" r:id="rId179" xr:uid="{9628A739-A022-457C-B978-3A54C189BC24}"/>
    <hyperlink ref="G638" r:id="rId180" xr:uid="{AF1B8772-A08F-4CE2-8138-15DB8E77D002}"/>
    <hyperlink ref="G649" r:id="rId181" xr:uid="{9EBF38DC-5B91-4C22-9F00-0CCC345E560D}"/>
    <hyperlink ref="G652" r:id="rId182" xr:uid="{53AADF87-77E1-4632-9B47-E6616AC727CE}"/>
    <hyperlink ref="G654" r:id="rId183" xr:uid="{BB5EC75E-9BCD-49AA-A1B5-FA9D41EC517C}"/>
    <hyperlink ref="G117" r:id="rId184" xr:uid="{A268D5CA-2136-4E63-A917-E9E1D33151EF}"/>
    <hyperlink ref="G111" r:id="rId185" xr:uid="{B7D55608-56DD-46C8-ACEC-D9295774EDBC}"/>
    <hyperlink ref="G188" r:id="rId186" xr:uid="{CE72914B-9C28-479E-8013-120E5A5ECC49}"/>
    <hyperlink ref="G157" r:id="rId187" xr:uid="{77631640-4A56-4096-89F7-70DF32DE80E4}"/>
    <hyperlink ref="G229" r:id="rId188" xr:uid="{5EAC0327-0515-41CE-8105-B4721EEA1DC0}"/>
    <hyperlink ref="G388" r:id="rId189" xr:uid="{B907CD00-85F0-4AA1-B4BC-8D6A338C6558}"/>
    <hyperlink ref="G192" r:id="rId190" xr:uid="{6A7A49AD-72AF-40C0-A456-7DD85AAE02A0}"/>
    <hyperlink ref="G218" r:id="rId191" xr:uid="{507B010F-612F-4FEF-9DD5-5ED9D300A712}"/>
    <hyperlink ref="G264" r:id="rId192" xr:uid="{ED8C43A6-F12D-45C2-83A8-A6629070EDCB}"/>
    <hyperlink ref="G294" r:id="rId193" xr:uid="{C2791433-77D6-4A7E-A37A-373D77C5F55A}"/>
    <hyperlink ref="G449" r:id="rId194" xr:uid="{B571F52B-4267-41FF-8D4E-8511F73B11AF}"/>
    <hyperlink ref="G465" r:id="rId195" xr:uid="{CD3F4CF0-C423-441E-98B9-6BD109992043}"/>
    <hyperlink ref="G94" r:id="rId196" xr:uid="{DDC863F9-025D-4A82-93AC-E64451C08B51}"/>
    <hyperlink ref="G91" r:id="rId197" xr:uid="{3D9A284A-4982-4778-9228-411216BCA880}"/>
    <hyperlink ref="G162" r:id="rId198" xr:uid="{15217D8B-B1E5-4D5E-AF89-F09618A72A0D}"/>
    <hyperlink ref="G84" r:id="rId199" xr:uid="{9E630B3B-317C-4A06-A921-DFA9E537D7FB}"/>
    <hyperlink ref="G110" r:id="rId200" xr:uid="{48E5E394-ECEC-456B-BBF2-B247093F6B12}"/>
    <hyperlink ref="G120" r:id="rId201" xr:uid="{584A7431-0C8A-4C9D-A73A-D8EEED2431B1}"/>
    <hyperlink ref="G121" r:id="rId202" xr:uid="{F2DAE5E7-A75F-437C-9295-27458C726EE3}"/>
    <hyperlink ref="G126" r:id="rId203" xr:uid="{FDB5FBE1-B41F-47DD-B520-318264D08B7C}"/>
    <hyperlink ref="G127" r:id="rId204" xr:uid="{35FFBBE2-AAC8-4E25-88C4-BD84B32D1EC8}"/>
    <hyperlink ref="G129" r:id="rId205" xr:uid="{48F82A52-45A9-4F3A-93F7-14C59B076092}"/>
    <hyperlink ref="G151" r:id="rId206" xr:uid="{5C1A3D3A-1F20-4DCE-BB4E-6B8FC73147E6}"/>
    <hyperlink ref="G278" r:id="rId207" xr:uid="{3E7651B8-1DB1-4520-A2D0-897E96941C71}"/>
    <hyperlink ref="G508" r:id="rId208" xr:uid="{53E06A12-E7D1-4528-BB0D-CE4A9233F870}"/>
    <hyperlink ref="G653" r:id="rId209" xr:uid="{2BFC0333-FD27-44D3-8E59-98CB4F1A3CCF}"/>
    <hyperlink ref="G124" r:id="rId210" xr:uid="{EA430497-76F3-49A8-A9C6-88E20046E555}"/>
    <hyperlink ref="G130" r:id="rId211" xr:uid="{9336EAD2-E23C-4CE4-ACA0-86444224B88B}"/>
    <hyperlink ref="G137" r:id="rId212" xr:uid="{F271CDC3-347F-4F1C-A46F-528469DDB9E8}"/>
    <hyperlink ref="G144" r:id="rId213" xr:uid="{806226BD-FEC3-42DB-A956-00FC946679CA}"/>
    <hyperlink ref="G186" r:id="rId214" xr:uid="{D62386FF-8BFE-4BF7-8BB6-48B9C4D84A7E}"/>
    <hyperlink ref="G80" r:id="rId215" xr:uid="{A4F0EF2B-F430-4412-888B-858143BBC464}"/>
    <hyperlink ref="G78" r:id="rId216" xr:uid="{B3427C30-683F-4125-831B-E42CF68FDA9A}"/>
    <hyperlink ref="G83" r:id="rId217" xr:uid="{882363CC-FB52-4985-95AD-FCC609725189}"/>
    <hyperlink ref="G87" r:id="rId218" xr:uid="{D18A390B-2B42-456D-BA0D-0D7E243A34C7}"/>
    <hyperlink ref="G146" r:id="rId219" xr:uid="{F4021D85-7F01-405B-B0B0-566B2CF7267E}"/>
    <hyperlink ref="G177" r:id="rId220" xr:uid="{A7635599-564A-4387-BAD2-50CBCAE1A9EB}"/>
    <hyperlink ref="G67" r:id="rId221" xr:uid="{321B1F24-2BBC-4383-9818-3C82E433C7A9}"/>
    <hyperlink ref="G64" r:id="rId222" xr:uid="{EC8983F3-FD09-45E6-A7C0-8A5DCBCE9672}"/>
    <hyperlink ref="G63" r:id="rId223" xr:uid="{1AC7ACDB-68DA-45F9-9B3F-A1028710869D}"/>
    <hyperlink ref="G59" r:id="rId224" xr:uid="{5D41B0F8-9C27-49FB-B33C-333C6438DF25}"/>
    <hyperlink ref="G58" r:id="rId225" xr:uid="{4D4FB2D9-CBFF-4545-A239-7543D32844F3}"/>
    <hyperlink ref="G53" r:id="rId226" xr:uid="{879B3690-4A48-432B-B76D-2E42DE336E83}"/>
    <hyperlink ref="G52" r:id="rId227" xr:uid="{CF346AE1-29F4-4FEB-B5AB-E4FAF84393FC}"/>
    <hyperlink ref="G66" r:id="rId228" xr:uid="{238AE77A-EA8D-4CFB-ACB7-4D631C34C63F}"/>
    <hyperlink ref="G70" r:id="rId229" xr:uid="{BEECA471-870E-4A33-9E44-7588AA2724EF}"/>
    <hyperlink ref="G90" r:id="rId230" xr:uid="{82C98895-4CFA-4845-87A1-5F9B14344FC0}"/>
    <hyperlink ref="G97" r:id="rId231" xr:uid="{545FCFDD-CFB0-49DC-8483-656BE2D45612}"/>
    <hyperlink ref="G119" r:id="rId232" xr:uid="{9B25FEE9-59A4-4566-84E9-7CC4C314AC18}"/>
    <hyperlink ref="G148" r:id="rId233" xr:uid="{9253DA99-11FF-43F5-82ED-F92498521245}"/>
    <hyperlink ref="G190" r:id="rId234" xr:uid="{AE21A42E-2712-4CF2-A86C-34A12477EF75}"/>
    <hyperlink ref="G442" r:id="rId235" xr:uid="{5A239590-18CE-48AB-8052-9DA450F2E45D}"/>
    <hyperlink ref="G50" r:id="rId236" xr:uid="{A65BED21-0F7D-4F54-8543-5ED45C41A61A}"/>
    <hyperlink ref="G73" r:id="rId237" xr:uid="{E45B4D68-9770-4B6D-B9E4-C9709AAC681C}"/>
    <hyperlink ref="G159" r:id="rId238" xr:uid="{2A11CA33-0309-47E0-855D-6C456A444648}"/>
    <hyperlink ref="G47" r:id="rId239" xr:uid="{EEBBDCE4-B809-472D-B98E-FADE705D5CBD}"/>
    <hyperlink ref="G112" r:id="rId240" xr:uid="{EB276762-330C-4DA7-8F2E-B18BC800630D}"/>
    <hyperlink ref="G74" r:id="rId241" xr:uid="{7A15E030-DD95-4DF1-BE30-2A0F7E169BDD}"/>
    <hyperlink ref="G54" r:id="rId242" xr:uid="{FE320CF8-D0BC-4D6B-A967-1EC6FE2AD974}"/>
    <hyperlink ref="G62" r:id="rId243" xr:uid="{EA7E9B3D-FE0B-4048-9FAA-735BC4FEA695}"/>
    <hyperlink ref="G82" r:id="rId244" xr:uid="{1E004F98-36CF-4117-B0E1-A6F6465CCE64}"/>
    <hyperlink ref="G118" r:id="rId245" xr:uid="{A2A697E6-10C5-48B0-9483-3171743BFFC1}"/>
    <hyperlink ref="G173" r:id="rId246" xr:uid="{9168305E-4B65-4D67-885C-D64F5C93F2C9}"/>
    <hyperlink ref="G140" r:id="rId247" xr:uid="{3C70AE8B-381F-4212-BB79-477C532A42B6}"/>
    <hyperlink ref="G166" r:id="rId248" xr:uid="{EEC5C0B8-E544-4978-8752-BA060189C8D7}"/>
    <hyperlink ref="G219" r:id="rId249" xr:uid="{B233D971-B132-408A-95F4-51AD7BFA6101}"/>
    <hyperlink ref="G296" r:id="rId250" xr:uid="{444409D2-7F01-4502-A22C-9A0CF7E12CB4}"/>
    <hyperlink ref="G458" r:id="rId251" xr:uid="{2D0798B6-157D-42F8-AE56-6BC20571D84A}"/>
    <hyperlink ref="G163" r:id="rId252" xr:uid="{A397C802-22DA-4B40-886E-C6A76243D3D8}"/>
    <hyperlink ref="G207" r:id="rId253" xr:uid="{E41A0140-EE2D-499A-A199-D484D2B730F7}"/>
    <hyperlink ref="G209" r:id="rId254" xr:uid="{D7E60E4C-89DB-4C1B-AC33-89DEFED0E1BB}"/>
    <hyperlink ref="G182" r:id="rId255" xr:uid="{7E96C144-5BAA-46A8-B312-5E4CA0F1EA23}"/>
    <hyperlink ref="G160" r:id="rId256" xr:uid="{3C0ED3C6-A3D1-4CE1-A7DD-207FB25714FA}"/>
    <hyperlink ref="G123" r:id="rId257" xr:uid="{42AB8091-43AA-4247-B245-111BE420DB77}"/>
    <hyperlink ref="G153" r:id="rId258" xr:uid="{EF5F1B55-9CDF-46D6-8AD1-5D1E07383C1A}"/>
    <hyperlink ref="G179" r:id="rId259" xr:uid="{B65405A0-F48F-4DC0-87F3-EE9AD75C226E}"/>
    <hyperlink ref="G106" r:id="rId260" xr:uid="{588807DF-FB8B-4E82-A6E5-EB69E686C1EA}"/>
    <hyperlink ref="G44" r:id="rId261" xr:uid="{7A1D6743-4E00-4875-8828-6E9481B7961B}"/>
    <hyperlink ref="G43" r:id="rId262" xr:uid="{724DA8C3-6CC0-461C-AA0A-24EED3CB7976}"/>
    <hyperlink ref="G42" r:id="rId263" xr:uid="{0E9EF336-3AB7-4EDF-BB4A-0C3ECC6719AE}"/>
    <hyperlink ref="G41" r:id="rId264" xr:uid="{C3F2457B-C881-41FF-B53F-5A0EDF2FAC11}"/>
    <hyperlink ref="G39" r:id="rId265" xr:uid="{8C0841E0-9CF9-4305-AC09-22EFE59D4EBF}"/>
    <hyperlink ref="G38" r:id="rId266" xr:uid="{4F5D7EBC-6FE2-4448-8FCC-02C6F0995DDF}"/>
    <hyperlink ref="G86" r:id="rId267" xr:uid="{F8CC912A-3559-4FFF-A07C-960AC7CDEBB9}"/>
    <hyperlink ref="G49" r:id="rId268" xr:uid="{FC66B28C-07E7-4A72-9F96-87C00EA96548}"/>
    <hyperlink ref="G35" r:id="rId269" xr:uid="{B6708238-204B-4512-BA9C-5F0F536D73A1}"/>
    <hyperlink ref="G34" r:id="rId270" xr:uid="{FB46A488-F251-438E-955F-C5E4255F9799}"/>
    <hyperlink ref="G33" r:id="rId271" xr:uid="{5257742B-3F38-4A57-B6B3-F79BDBF45DFF}"/>
    <hyperlink ref="G27" r:id="rId272" xr:uid="{3A592FE2-19B2-4104-858B-45C85397CBE2}"/>
    <hyperlink ref="G26" r:id="rId273" xr:uid="{82397486-6995-4074-936A-522D37A04402}"/>
    <hyperlink ref="G24" r:id="rId274" xr:uid="{6EB8FD63-DC9D-4C0F-B991-F209F550BEBF}"/>
    <hyperlink ref="G23" r:id="rId275" xr:uid="{115E9088-6E89-4B1C-9198-BB6F152764FA}"/>
    <hyperlink ref="G22" r:id="rId276" xr:uid="{494EF8D0-784F-4F35-9014-19626F4E6F60}"/>
    <hyperlink ref="G20" r:id="rId277" xr:uid="{6E713494-73B1-40D1-BB9D-FE413384C418}"/>
    <hyperlink ref="G16" r:id="rId278" xr:uid="{5F903C20-A913-4EF6-9747-3812B7348ACE}"/>
    <hyperlink ref="G19" r:id="rId279" xr:uid="{C3C85D4A-3502-4D44-A6D1-DC3437CABE24}"/>
    <hyperlink ref="G9" r:id="rId280" xr:uid="{4B39F4FA-1B85-4D02-8A4C-ECBF5CB8A490}"/>
    <hyperlink ref="G17" r:id="rId281" xr:uid="{B44F9213-ED67-4180-8980-1A1FE29721DA}"/>
    <hyperlink ref="G18" r:id="rId282" xr:uid="{7F172C1E-E7B4-477F-86D7-74AD57E53420}"/>
    <hyperlink ref="G5" r:id="rId283" xr:uid="{90902D1C-DAAE-4FEA-A233-2D3773109494}"/>
    <hyperlink ref="G4" r:id="rId284" xr:uid="{0E236C42-78A6-42FE-880B-1AD03FCE8E0A}"/>
    <hyperlink ref="G507" r:id="rId285" xr:uid="{34010749-5792-463B-BC82-37E02C4A092F}"/>
    <hyperlink ref="G594" r:id="rId286" xr:uid="{FD0FA495-E76D-49AB-B42A-F6FD67CDA806}"/>
    <hyperlink ref="G3" r:id="rId287" xr:uid="{8D0FAD88-6327-4094-9FD3-6A6CA8F0E6B8}"/>
    <hyperlink ref="G141" r:id="rId288" xr:uid="{F4E75C89-3FFA-453D-AA96-044DC2950CAD}"/>
    <hyperlink ref="G138" r:id="rId289" xr:uid="{B48BFEC8-E9DE-47B5-9077-24129DBFD9BF}"/>
    <hyperlink ref="G25" r:id="rId290" xr:uid="{6E91CAFC-7707-49DA-848E-5F6E516192A7}"/>
  </hyperlinks>
  <pageMargins left="0.7" right="0.7" top="0.75" bottom="0.75" header="0.3" footer="0.3"/>
  <pageSetup orientation="portrait" r:id="rId291"/>
  <extLst>
    <ext xmlns:x14="http://schemas.microsoft.com/office/spreadsheetml/2009/9/main" uri="{CCE6A557-97BC-4b89-ADB6-D9C93CAAB3DF}">
      <x14:dataValidations xmlns:xm="http://schemas.microsoft.com/office/excel/2006/main" count="3">
        <x14:dataValidation type="list" allowBlank="1" showInputMessage="1" showErrorMessage="1" xr:uid="{50FB4CAD-8023-4F4E-AC94-91B39F2E3634}">
          <x14:formula1>
            <xm:f>Dropdowns!$B$2:$B$3</xm:f>
          </x14:formula1>
          <xm:sqref>T488:T491 T434:T442 T543:T556 AA637:AA701 T663:T701 T645 T603 T493:T514 T517 T519:T531 T282:T295 T647:T651 T533:T541 T653 I637:I701 T605:T614 T444:T449 T460:T486 T616:T620 T622:T625 T655:T656 T627 T629:T630 T659 T633:T634 T299:T388 I56 AA56 AA58:AA64 I58:I64 I66:I81 AA66:AA81 I84:I85 AA84:AA85 I88:I89 I127:I132 I91:I99 AA91:AA99 AA101:AA107 I101:I107 I109:I118 AA109:AA118 AA88:AA89 I163:I164 I134 AA134 AA136 I136 AA139 AA51:AA54 AA26:AA49 I139 I166:I167 T637:T643 AA210:AA220 AA166:AA167 I249:I297 I210:I220 T297 AA299:AA432 T390:T432 I299:I432 I434:I458 AA434:AA458 T451:T458 I460:I514 AA460:AA514 AA516:AA601 T558:T601 I516:I601 I603:I635 AA603:AA635 AA163:AA164 AA184:AA201 I184:I201 AA249:AA297 I203:I206 AA203:AA206 AA208 I208 I222:I247 AA222:AA247 AA181:AA182 AA156:AA161 I156:I161 AA127:AA132 I120:I123 AA120:AA123 I125 AA125 I144:I154 AA144:AA154 AA169:AA179 I169:I179 I181:I182 I51:I54 AA2:AA24 I2:I24 I26:I49</xm:sqref>
        </x14:dataValidation>
        <x14:dataValidation type="list" allowBlank="1" showInputMessage="1" showErrorMessage="1" xr:uid="{43CB25D1-B2E7-4279-A78A-8B175B526A68}">
          <x14:formula1>
            <xm:f>Dropdowns!$Q$2:$Q$6</xm:f>
          </x14:formula1>
          <xm:sqref>CF142:CF701 CF139:CF140 CF2:CF24 CF26:CF137</xm:sqref>
        </x14:dataValidation>
        <x14:dataValidation type="list" allowBlank="1" showInputMessage="1" showErrorMessage="1" xr:uid="{85E788A8-6217-4146-816C-30B3C00A5259}">
          <x14:formula1>
            <xm:f>Dropdowns!$R$2:$R$5</xm:f>
          </x14:formula1>
          <xm:sqref>N142:N701 N139:N140 N2:N137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39894-1962-472D-A8EB-BE96E414467C}">
  <sheetPr codeName="Sheet2">
    <tabColor rgb="FF005C78"/>
  </sheetPr>
  <dimension ref="A1:CG3183"/>
  <sheetViews>
    <sheetView zoomScale="40" zoomScaleNormal="40" workbookViewId="0">
      <pane ySplit="2" topLeftCell="A3" activePane="bottomLeft" state="frozen"/>
      <selection pane="bottomLeft" sqref="A1:XFD1"/>
    </sheetView>
  </sheetViews>
  <sheetFormatPr defaultRowHeight="14.5" x14ac:dyDescent="0.35"/>
  <cols>
    <col min="1" max="1" width="9.1796875" bestFit="1" customWidth="1"/>
    <col min="2" max="2" width="1.7265625" customWidth="1"/>
    <col min="3" max="3" width="12.7265625" style="18" customWidth="1"/>
    <col min="4" max="4" width="12.7265625" style="144" customWidth="1"/>
    <col min="5" max="7" width="12.7265625" style="135" customWidth="1"/>
    <col min="8" max="9" width="12.7265625" customWidth="1"/>
    <col min="10" max="10" width="12.7265625" style="135" customWidth="1"/>
    <col min="11" max="11" width="106.36328125" style="364" customWidth="1"/>
    <col min="12" max="12" width="1.7265625" style="135" customWidth="1"/>
    <col min="13" max="13" width="12.7265625" style="18" customWidth="1"/>
    <col min="14" max="14" width="12.7265625" style="135" customWidth="1"/>
    <col min="15" max="15" width="12.7265625" style="141" customWidth="1"/>
    <col min="16" max="17" width="12.7265625" style="135" customWidth="1"/>
    <col min="18" max="18" width="12.7265625" customWidth="1"/>
    <col min="19" max="22" width="12.7265625" style="135" customWidth="1"/>
    <col min="23" max="23" width="1.7265625" style="135" customWidth="1"/>
    <col min="24" max="25" width="12.7265625" customWidth="1"/>
    <col min="26" max="29" width="15.7265625" customWidth="1"/>
    <col min="30" max="30" width="15.7265625" style="373" customWidth="1"/>
    <col min="31" max="32" width="12.7265625" customWidth="1"/>
    <col min="33" max="33" width="12.7265625" style="135" customWidth="1"/>
    <col min="34" max="34" width="12.7265625" customWidth="1"/>
    <col min="35" max="36" width="12.7265625" style="116" customWidth="1"/>
    <col min="37" max="39" width="12.7265625" style="135" customWidth="1"/>
    <col min="40" max="40" width="12.7265625" style="151" customWidth="1"/>
    <col min="41" max="41" width="12.7265625" style="152" customWidth="1"/>
    <col min="42" max="43" width="12.7265625" customWidth="1"/>
    <col min="44" max="44" width="12.7265625" style="382" customWidth="1"/>
    <col min="45" max="45" width="1.7265625" customWidth="1"/>
    <col min="46" max="46" width="12.7265625" style="116" customWidth="1"/>
    <col min="47" max="47" width="12.7265625" style="135" customWidth="1"/>
    <col min="48" max="49" width="12.7265625" style="384" customWidth="1"/>
    <col min="50" max="50" width="12.7265625" style="157" customWidth="1"/>
    <col min="51" max="52" width="12.7265625" customWidth="1"/>
    <col min="53" max="53" width="12.7265625" style="373" customWidth="1"/>
    <col min="54" max="65" width="12.7265625" style="135" customWidth="1"/>
    <col min="66" max="66" width="1.7265625" style="135" customWidth="1"/>
    <col min="67" max="68" width="12.7265625" style="373" customWidth="1"/>
    <col min="69" max="70" width="12.7265625" style="135" customWidth="1"/>
    <col min="71" max="71" width="12.7265625" style="373" customWidth="1"/>
    <col min="72" max="85" width="12.7265625" style="135" customWidth="1"/>
  </cols>
  <sheetData>
    <row r="1" spans="1:85" s="140" customFormat="1" ht="58" x14ac:dyDescent="0.35">
      <c r="A1" s="108" t="s">
        <v>4071</v>
      </c>
      <c r="B1" s="90" t="s">
        <v>1569</v>
      </c>
      <c r="C1" s="142" t="s">
        <v>1608</v>
      </c>
      <c r="D1" s="143" t="s">
        <v>1609</v>
      </c>
      <c r="E1" s="100" t="s">
        <v>13258</v>
      </c>
      <c r="F1" s="100" t="s">
        <v>4072</v>
      </c>
      <c r="G1" s="100" t="s">
        <v>15541</v>
      </c>
      <c r="H1" s="100" t="s">
        <v>13092</v>
      </c>
      <c r="I1" s="142" t="s">
        <v>1645</v>
      </c>
      <c r="J1" s="143" t="s">
        <v>1574</v>
      </c>
      <c r="K1" s="100" t="s">
        <v>1567</v>
      </c>
      <c r="L1" s="90" t="s">
        <v>1573</v>
      </c>
      <c r="M1" s="145" t="s">
        <v>21</v>
      </c>
      <c r="N1" s="247" t="s">
        <v>14798</v>
      </c>
      <c r="O1" s="145" t="s">
        <v>3669</v>
      </c>
      <c r="P1" s="145" t="s">
        <v>32</v>
      </c>
      <c r="Q1" s="167" t="s">
        <v>1575</v>
      </c>
      <c r="R1" s="145" t="s">
        <v>1576</v>
      </c>
      <c r="S1" s="145" t="s">
        <v>1577</v>
      </c>
      <c r="T1" s="145" t="s">
        <v>1578</v>
      </c>
      <c r="U1" s="145" t="s">
        <v>1622</v>
      </c>
      <c r="V1" s="145" t="s">
        <v>1579</v>
      </c>
      <c r="W1" s="90" t="s">
        <v>1580</v>
      </c>
      <c r="X1" s="94" t="s">
        <v>1607</v>
      </c>
      <c r="Y1" s="94" t="s">
        <v>24</v>
      </c>
      <c r="Z1" s="94" t="s">
        <v>1585</v>
      </c>
      <c r="AA1" s="94" t="s">
        <v>1586</v>
      </c>
      <c r="AB1" s="94" t="s">
        <v>1587</v>
      </c>
      <c r="AC1" s="94" t="s">
        <v>30</v>
      </c>
      <c r="AD1" s="94" t="s">
        <v>1588</v>
      </c>
      <c r="AE1" s="94" t="s">
        <v>3</v>
      </c>
      <c r="AF1" s="94" t="s">
        <v>12893</v>
      </c>
      <c r="AG1" s="94" t="s">
        <v>4073</v>
      </c>
      <c r="AH1" s="94" t="s">
        <v>1393</v>
      </c>
      <c r="AI1" s="94" t="s">
        <v>1394</v>
      </c>
      <c r="AJ1" s="94" t="s">
        <v>15542</v>
      </c>
      <c r="AK1" s="94" t="s">
        <v>20</v>
      </c>
      <c r="AL1" s="94" t="s">
        <v>16161</v>
      </c>
      <c r="AM1" s="94" t="s">
        <v>2</v>
      </c>
      <c r="AN1" s="94" t="s">
        <v>1592</v>
      </c>
      <c r="AO1" s="94" t="s">
        <v>1613</v>
      </c>
      <c r="AP1" s="94" t="s">
        <v>1624</v>
      </c>
      <c r="AQ1" s="94" t="s">
        <v>1625</v>
      </c>
      <c r="AR1" s="94" t="s">
        <v>1647</v>
      </c>
      <c r="AS1" s="90" t="s">
        <v>1593</v>
      </c>
      <c r="AT1" s="118" t="s">
        <v>22</v>
      </c>
      <c r="AU1" s="118" t="s">
        <v>17975</v>
      </c>
      <c r="AV1" s="149" t="s">
        <v>1594</v>
      </c>
      <c r="AW1" s="150" t="s">
        <v>1595</v>
      </c>
      <c r="AX1" s="118" t="s">
        <v>23</v>
      </c>
      <c r="AY1" s="118" t="s">
        <v>1596</v>
      </c>
      <c r="AZ1" s="153" t="s">
        <v>1623</v>
      </c>
      <c r="BA1" s="118" t="s">
        <v>1597</v>
      </c>
      <c r="BB1" s="118" t="s">
        <v>1</v>
      </c>
      <c r="BC1" s="156" t="s">
        <v>13556</v>
      </c>
      <c r="BD1" s="156" t="s">
        <v>13557</v>
      </c>
      <c r="BE1" s="156" t="s">
        <v>13558</v>
      </c>
      <c r="BF1" s="156" t="s">
        <v>13559</v>
      </c>
      <c r="BG1" s="156" t="s">
        <v>13560</v>
      </c>
      <c r="BH1" s="118" t="s">
        <v>1598</v>
      </c>
      <c r="BI1" s="118" t="s">
        <v>17625</v>
      </c>
      <c r="BJ1" s="118" t="s">
        <v>1749</v>
      </c>
      <c r="BK1" s="118" t="s">
        <v>1750</v>
      </c>
      <c r="BL1" s="118" t="s">
        <v>1751</v>
      </c>
      <c r="BM1" s="118" t="s">
        <v>1752</v>
      </c>
      <c r="BN1" s="90" t="s">
        <v>1599</v>
      </c>
      <c r="BO1" s="274" t="s">
        <v>15667</v>
      </c>
      <c r="BP1" s="274" t="s">
        <v>15668</v>
      </c>
      <c r="BQ1" s="274" t="s">
        <v>15669</v>
      </c>
      <c r="BR1" s="274" t="s">
        <v>15342</v>
      </c>
      <c r="BS1" s="274" t="s">
        <v>15343</v>
      </c>
      <c r="BT1" s="274" t="s">
        <v>15344</v>
      </c>
      <c r="BU1" s="274" t="s">
        <v>15345</v>
      </c>
      <c r="BV1" s="274" t="s">
        <v>15670</v>
      </c>
      <c r="BW1" s="274" t="s">
        <v>15346</v>
      </c>
      <c r="BX1" s="274" t="s">
        <v>15671</v>
      </c>
      <c r="BY1" s="274" t="s">
        <v>17072</v>
      </c>
      <c r="BZ1" s="274" t="s">
        <v>15672</v>
      </c>
      <c r="CA1" s="274" t="s">
        <v>15673</v>
      </c>
      <c r="CB1" s="274" t="s">
        <v>15674</v>
      </c>
      <c r="CC1" s="274" t="s">
        <v>15675</v>
      </c>
      <c r="CD1" s="274" t="s">
        <v>15676</v>
      </c>
      <c r="CE1" s="274" t="s">
        <v>15448</v>
      </c>
      <c r="CF1" s="274" t="s">
        <v>15449</v>
      </c>
      <c r="CG1" s="274" t="s">
        <v>15677</v>
      </c>
    </row>
    <row r="2" spans="1:85" x14ac:dyDescent="0.35">
      <c r="A2" s="155" t="s">
        <v>12676</v>
      </c>
      <c r="B2" s="139" t="s">
        <v>4075</v>
      </c>
      <c r="C2" s="18">
        <v>41647</v>
      </c>
      <c r="D2" s="144">
        <v>0.92629629629629628</v>
      </c>
      <c r="E2" s="141" t="s">
        <v>2003</v>
      </c>
      <c r="F2" s="141">
        <v>1</v>
      </c>
      <c r="G2" s="141" t="s">
        <v>1848</v>
      </c>
      <c r="H2" s="141">
        <v>2014</v>
      </c>
      <c r="I2" s="18">
        <v>41647</v>
      </c>
      <c r="J2" s="144">
        <v>0.92569444444444449</v>
      </c>
      <c r="K2" s="378"/>
      <c r="L2" s="139" t="s">
        <v>4075</v>
      </c>
      <c r="M2" s="141" t="s">
        <v>28</v>
      </c>
      <c r="N2" s="248">
        <v>44265</v>
      </c>
      <c r="O2" s="141" t="s">
        <v>25</v>
      </c>
      <c r="P2" s="141"/>
      <c r="Q2" s="141" t="s">
        <v>12677</v>
      </c>
      <c r="R2" s="141" t="s">
        <v>1944</v>
      </c>
      <c r="S2" s="141"/>
      <c r="T2" s="141" t="s">
        <v>17073</v>
      </c>
      <c r="U2" s="141">
        <v>107579580</v>
      </c>
      <c r="V2" s="141"/>
      <c r="W2" s="139" t="s">
        <v>4075</v>
      </c>
      <c r="X2" s="141" t="s">
        <v>25</v>
      </c>
      <c r="Y2" s="141" t="s">
        <v>27</v>
      </c>
      <c r="Z2" s="141"/>
      <c r="AA2" s="141" t="s">
        <v>34</v>
      </c>
      <c r="AB2" s="141"/>
      <c r="AC2" s="139" t="s">
        <v>6</v>
      </c>
      <c r="AD2" s="380"/>
      <c r="AE2" s="139" t="s">
        <v>4</v>
      </c>
      <c r="AF2" s="139" t="s">
        <v>13073</v>
      </c>
      <c r="AG2" s="139" t="s">
        <v>4</v>
      </c>
      <c r="AH2" s="139" t="s">
        <v>1380</v>
      </c>
      <c r="AI2" s="139" t="s">
        <v>15678</v>
      </c>
      <c r="AJ2" s="139"/>
      <c r="AK2" s="139" t="s">
        <v>15678</v>
      </c>
      <c r="AL2" s="139" t="s">
        <v>7</v>
      </c>
      <c r="AM2" s="141" t="s">
        <v>15</v>
      </c>
      <c r="AN2" s="141" t="s">
        <v>8</v>
      </c>
      <c r="AO2" s="139"/>
      <c r="AP2" s="139" t="s">
        <v>7</v>
      </c>
      <c r="AQ2" s="139"/>
      <c r="AR2" s="381"/>
      <c r="AS2" s="139" t="s">
        <v>4075</v>
      </c>
      <c r="AT2" s="141" t="s">
        <v>1404</v>
      </c>
      <c r="AU2" s="141"/>
      <c r="AV2" s="383"/>
      <c r="AW2" s="385"/>
      <c r="AX2" s="139" t="s">
        <v>143</v>
      </c>
      <c r="AY2" t="s">
        <v>18235</v>
      </c>
      <c r="BA2" s="381"/>
      <c r="BB2" s="139" t="s">
        <v>1444</v>
      </c>
      <c r="BC2" s="166"/>
      <c r="BD2" s="166"/>
      <c r="BE2" s="166"/>
      <c r="BF2" s="166"/>
      <c r="BG2" s="166"/>
      <c r="BH2" s="308"/>
      <c r="BI2" s="308"/>
      <c r="BJ2" s="141" t="s">
        <v>26</v>
      </c>
      <c r="BK2" s="141" t="s">
        <v>26</v>
      </c>
      <c r="BL2" s="141"/>
      <c r="BM2" s="141"/>
      <c r="BN2" s="139" t="s">
        <v>4075</v>
      </c>
      <c r="BQ2" s="141"/>
      <c r="BV2" s="141"/>
      <c r="BX2" s="141"/>
      <c r="BY2" s="141"/>
      <c r="BZ2" s="141"/>
      <c r="CA2" s="141"/>
      <c r="CB2" s="141"/>
      <c r="CC2" s="141"/>
      <c r="CD2" s="141"/>
      <c r="CE2" s="141"/>
      <c r="CF2" s="141"/>
      <c r="CG2" s="141"/>
    </row>
    <row r="3" spans="1:85" x14ac:dyDescent="0.35">
      <c r="A3" s="155" t="s">
        <v>19880</v>
      </c>
      <c r="B3" s="139" t="s">
        <v>4075</v>
      </c>
      <c r="C3" s="18">
        <v>41649</v>
      </c>
      <c r="D3" s="144">
        <v>0.58269675925925923</v>
      </c>
      <c r="E3" s="141" t="s">
        <v>2003</v>
      </c>
      <c r="F3" s="141">
        <v>1</v>
      </c>
      <c r="G3" s="141" t="s">
        <v>1848</v>
      </c>
      <c r="H3" s="141">
        <v>2014</v>
      </c>
      <c r="I3" s="18">
        <v>41649</v>
      </c>
      <c r="J3" s="144">
        <v>0.58263888888888893</v>
      </c>
      <c r="K3" s="378"/>
      <c r="L3" s="139" t="s">
        <v>4075</v>
      </c>
      <c r="M3" s="141" t="s">
        <v>28</v>
      </c>
      <c r="N3" s="248"/>
      <c r="O3" s="141" t="s">
        <v>25</v>
      </c>
      <c r="P3" s="141"/>
      <c r="Q3" s="141"/>
      <c r="R3" s="141" t="s">
        <v>1944</v>
      </c>
      <c r="S3" s="141"/>
      <c r="T3" s="141" t="s">
        <v>19881</v>
      </c>
      <c r="U3" s="141"/>
      <c r="V3" s="141"/>
      <c r="W3" s="139" t="s">
        <v>4075</v>
      </c>
      <c r="X3" s="141" t="s">
        <v>6</v>
      </c>
      <c r="Y3" s="141" t="s">
        <v>33</v>
      </c>
      <c r="Z3" s="141"/>
      <c r="AA3" s="141"/>
      <c r="AB3" s="141"/>
      <c r="AC3" s="139"/>
      <c r="AD3" s="380"/>
      <c r="AE3" s="139"/>
      <c r="AF3" s="139" t="s">
        <v>13072</v>
      </c>
      <c r="AG3" s="139"/>
      <c r="AH3" s="139" t="s">
        <v>13</v>
      </c>
      <c r="AI3" s="139"/>
      <c r="AJ3" s="139"/>
      <c r="AK3" s="139"/>
      <c r="AL3" s="139"/>
      <c r="AM3" s="141"/>
      <c r="AN3" s="141"/>
      <c r="AO3" s="139"/>
      <c r="AP3" s="139"/>
      <c r="AQ3" s="139"/>
      <c r="AR3" s="381"/>
      <c r="AS3" s="139" t="s">
        <v>4075</v>
      </c>
      <c r="AT3" s="141" t="s">
        <v>1404</v>
      </c>
      <c r="AU3" s="141"/>
      <c r="AV3" s="383"/>
      <c r="AW3" s="385"/>
      <c r="AX3" s="139"/>
      <c r="BA3" s="381"/>
      <c r="BB3" s="139"/>
      <c r="BC3" s="166"/>
      <c r="BD3" s="166"/>
      <c r="BE3" s="166"/>
      <c r="BF3" s="166"/>
      <c r="BG3" s="166"/>
      <c r="BH3" s="308"/>
      <c r="BI3" s="308"/>
      <c r="BJ3" s="141" t="s">
        <v>26</v>
      </c>
      <c r="BK3" s="141" t="s">
        <v>26</v>
      </c>
      <c r="BL3" s="141"/>
      <c r="BM3" s="141"/>
      <c r="BN3" s="139" t="s">
        <v>4075</v>
      </c>
      <c r="BQ3" s="141"/>
      <c r="BV3" s="141"/>
      <c r="BX3" s="141"/>
      <c r="BY3" s="141"/>
      <c r="BZ3" s="141"/>
      <c r="CA3" s="141"/>
      <c r="CB3" s="141"/>
      <c r="CC3" s="141"/>
      <c r="CD3" s="141"/>
      <c r="CE3" s="141"/>
      <c r="CF3" s="141"/>
      <c r="CG3" s="141"/>
    </row>
    <row r="4" spans="1:85" x14ac:dyDescent="0.35">
      <c r="A4" s="155" t="s">
        <v>19882</v>
      </c>
      <c r="B4" s="139" t="s">
        <v>4075</v>
      </c>
      <c r="C4" s="18">
        <v>41672</v>
      </c>
      <c r="D4" s="144">
        <v>0.68892361111111111</v>
      </c>
      <c r="E4" s="141" t="s">
        <v>2004</v>
      </c>
      <c r="F4" s="141">
        <v>1</v>
      </c>
      <c r="G4" s="141" t="s">
        <v>2003</v>
      </c>
      <c r="H4" s="141">
        <v>2014</v>
      </c>
      <c r="I4" s="18">
        <v>41672</v>
      </c>
      <c r="J4" s="144">
        <v>0.68888888888888888</v>
      </c>
      <c r="K4" s="378"/>
      <c r="L4" s="139" t="s">
        <v>4075</v>
      </c>
      <c r="M4" s="141" t="s">
        <v>28</v>
      </c>
      <c r="N4" s="248">
        <v>44266</v>
      </c>
      <c r="O4" s="141" t="s">
        <v>25</v>
      </c>
      <c r="P4" s="141"/>
      <c r="Q4" s="141" t="s">
        <v>19883</v>
      </c>
      <c r="R4" s="141" t="s">
        <v>19884</v>
      </c>
      <c r="S4" s="141"/>
      <c r="T4" s="141" t="s">
        <v>19885</v>
      </c>
      <c r="U4" s="141">
        <v>107785856</v>
      </c>
      <c r="V4" s="141"/>
      <c r="W4" s="139" t="s">
        <v>4075</v>
      </c>
      <c r="X4" s="141" t="s">
        <v>25</v>
      </c>
      <c r="Y4" s="141" t="s">
        <v>27</v>
      </c>
      <c r="Z4" s="141"/>
      <c r="AA4" s="141" t="s">
        <v>34</v>
      </c>
      <c r="AB4" s="141"/>
      <c r="AC4" s="139" t="s">
        <v>6</v>
      </c>
      <c r="AD4" s="380"/>
      <c r="AE4" s="139" t="s">
        <v>102</v>
      </c>
      <c r="AF4" s="139" t="s">
        <v>13077</v>
      </c>
      <c r="AG4" s="139" t="s">
        <v>102</v>
      </c>
      <c r="AH4" s="139" t="s">
        <v>1378</v>
      </c>
      <c r="AI4" s="139" t="s">
        <v>1383</v>
      </c>
      <c r="AJ4" s="139" t="s">
        <v>1408</v>
      </c>
      <c r="AK4" s="139"/>
      <c r="AL4" s="139"/>
      <c r="AM4" s="141" t="s">
        <v>15</v>
      </c>
      <c r="AN4" s="141" t="s">
        <v>8</v>
      </c>
      <c r="AO4" s="139"/>
      <c r="AP4" s="139" t="s">
        <v>1408</v>
      </c>
      <c r="AQ4" s="139"/>
      <c r="AR4" s="381"/>
      <c r="AS4" s="139" t="s">
        <v>4075</v>
      </c>
      <c r="AT4" s="141" t="s">
        <v>1404</v>
      </c>
      <c r="AU4" s="141"/>
      <c r="AV4" s="383"/>
      <c r="AW4" s="385"/>
      <c r="AX4" s="139" t="s">
        <v>54</v>
      </c>
      <c r="AY4" t="s">
        <v>19886</v>
      </c>
      <c r="BA4" s="381"/>
      <c r="BB4" s="139" t="s">
        <v>17</v>
      </c>
      <c r="BC4" s="166"/>
      <c r="BD4" s="166"/>
      <c r="BE4" s="166"/>
      <c r="BF4" s="166"/>
      <c r="BG4" s="166"/>
      <c r="BH4" s="308"/>
      <c r="BI4" s="308"/>
      <c r="BJ4" s="141" t="s">
        <v>26</v>
      </c>
      <c r="BK4" s="141" t="s">
        <v>26</v>
      </c>
      <c r="BL4" s="141"/>
      <c r="BM4" s="141"/>
      <c r="BN4" s="139" t="s">
        <v>4075</v>
      </c>
      <c r="BQ4" s="141"/>
      <c r="BV4" s="141"/>
      <c r="BX4" s="141"/>
      <c r="BY4" s="141"/>
      <c r="BZ4" s="141"/>
      <c r="CA4" s="141"/>
      <c r="CB4" s="141"/>
      <c r="CC4" s="141"/>
      <c r="CD4" s="141"/>
      <c r="CE4" s="141"/>
      <c r="CF4" s="141"/>
      <c r="CG4" s="141"/>
    </row>
    <row r="5" spans="1:85" x14ac:dyDescent="0.35">
      <c r="A5" s="155" t="s">
        <v>19887</v>
      </c>
      <c r="B5" s="139" t="s">
        <v>4075</v>
      </c>
      <c r="C5" s="18">
        <v>41742</v>
      </c>
      <c r="D5" s="144">
        <v>0.40901620370370373</v>
      </c>
      <c r="E5" s="141" t="s">
        <v>13259</v>
      </c>
      <c r="F5" s="141">
        <v>2</v>
      </c>
      <c r="G5" s="141" t="s">
        <v>2116</v>
      </c>
      <c r="H5" s="141">
        <v>2014</v>
      </c>
      <c r="I5" s="18">
        <v>41742</v>
      </c>
      <c r="J5" s="144">
        <v>0.40833333333333333</v>
      </c>
      <c r="K5" s="378"/>
      <c r="L5" s="139" t="s">
        <v>4075</v>
      </c>
      <c r="M5" s="141" t="s">
        <v>28</v>
      </c>
      <c r="N5" s="248">
        <v>44266</v>
      </c>
      <c r="O5" s="141" t="s">
        <v>25</v>
      </c>
      <c r="P5" s="141"/>
      <c r="Q5" s="141"/>
      <c r="R5" s="141" t="s">
        <v>1944</v>
      </c>
      <c r="S5" s="141"/>
      <c r="T5" s="141" t="s">
        <v>19888</v>
      </c>
      <c r="U5" s="141"/>
      <c r="V5" s="141"/>
      <c r="W5" s="139" t="s">
        <v>4075</v>
      </c>
      <c r="X5" s="141" t="s">
        <v>25</v>
      </c>
      <c r="Y5" s="141" t="s">
        <v>27</v>
      </c>
      <c r="Z5" s="141"/>
      <c r="AA5" s="141" t="s">
        <v>34</v>
      </c>
      <c r="AB5" s="141"/>
      <c r="AC5" s="139" t="s">
        <v>6</v>
      </c>
      <c r="AD5" s="380"/>
      <c r="AE5" s="139" t="s">
        <v>1628</v>
      </c>
      <c r="AF5" s="139" t="s">
        <v>13079</v>
      </c>
      <c r="AG5" s="139" t="s">
        <v>4502</v>
      </c>
      <c r="AH5" s="139" t="s">
        <v>1380</v>
      </c>
      <c r="AI5" s="139" t="s">
        <v>4502</v>
      </c>
      <c r="AJ5" s="139"/>
      <c r="AK5" s="139" t="s">
        <v>4502</v>
      </c>
      <c r="AL5" s="139" t="s">
        <v>1403</v>
      </c>
      <c r="AM5" s="141"/>
      <c r="AN5" s="141" t="s">
        <v>8</v>
      </c>
      <c r="AO5" s="139"/>
      <c r="AP5" s="139" t="s">
        <v>1403</v>
      </c>
      <c r="AQ5" s="139"/>
      <c r="AR5" s="381"/>
      <c r="AS5" s="139" t="s">
        <v>4075</v>
      </c>
      <c r="AT5" s="141" t="s">
        <v>1404</v>
      </c>
      <c r="AU5" s="141"/>
      <c r="AV5" s="383"/>
      <c r="AW5" s="385"/>
      <c r="AX5" s="139" t="s">
        <v>54</v>
      </c>
      <c r="BA5" s="381"/>
      <c r="BB5" s="139" t="s">
        <v>1469</v>
      </c>
      <c r="BC5" s="166"/>
      <c r="BD5" s="166"/>
      <c r="BE5" s="166"/>
      <c r="BF5" s="166"/>
      <c r="BG5" s="166"/>
      <c r="BH5" s="308"/>
      <c r="BI5" s="308"/>
      <c r="BJ5" s="141" t="s">
        <v>26</v>
      </c>
      <c r="BK5" s="141" t="s">
        <v>26</v>
      </c>
      <c r="BL5" s="141"/>
      <c r="BM5" s="141"/>
      <c r="BN5" s="139" t="s">
        <v>4075</v>
      </c>
      <c r="BQ5" s="141"/>
      <c r="BV5" s="141"/>
      <c r="BX5" s="141"/>
      <c r="BY5" s="141"/>
      <c r="BZ5" s="141"/>
      <c r="CA5" s="141"/>
      <c r="CB5" s="141"/>
      <c r="CC5" s="141"/>
      <c r="CD5" s="141"/>
      <c r="CE5" s="141"/>
      <c r="CF5" s="141"/>
      <c r="CG5" s="141"/>
    </row>
    <row r="6" spans="1:85" x14ac:dyDescent="0.35">
      <c r="A6" s="155" t="s">
        <v>19889</v>
      </c>
      <c r="B6" s="139" t="s">
        <v>4075</v>
      </c>
      <c r="C6" s="18">
        <v>41751</v>
      </c>
      <c r="D6" s="144">
        <v>0.96842592592592591</v>
      </c>
      <c r="E6" s="141" t="s">
        <v>2160</v>
      </c>
      <c r="F6" s="141">
        <v>2</v>
      </c>
      <c r="G6" s="141" t="s">
        <v>2116</v>
      </c>
      <c r="H6" s="141">
        <v>2014</v>
      </c>
      <c r="I6" s="18">
        <v>41751</v>
      </c>
      <c r="J6" s="144">
        <v>0.96805555555555556</v>
      </c>
      <c r="K6" s="378"/>
      <c r="L6" s="139" t="s">
        <v>4075</v>
      </c>
      <c r="M6" s="141" t="s">
        <v>28</v>
      </c>
      <c r="N6" s="248">
        <v>44266</v>
      </c>
      <c r="O6" s="141" t="s">
        <v>25</v>
      </c>
      <c r="P6" s="141"/>
      <c r="Q6" s="141"/>
      <c r="R6" s="141" t="s">
        <v>1944</v>
      </c>
      <c r="S6" s="141"/>
      <c r="T6" s="141" t="s">
        <v>19890</v>
      </c>
      <c r="U6" s="141"/>
      <c r="V6" s="141"/>
      <c r="W6" s="139" t="s">
        <v>4075</v>
      </c>
      <c r="X6" s="141" t="s">
        <v>25</v>
      </c>
      <c r="Y6" s="141" t="s">
        <v>27</v>
      </c>
      <c r="Z6" s="141"/>
      <c r="AA6" s="141" t="s">
        <v>34</v>
      </c>
      <c r="AB6" s="141"/>
      <c r="AC6" s="139" t="s">
        <v>6</v>
      </c>
      <c r="AD6" s="380"/>
      <c r="AE6" s="139" t="s">
        <v>4</v>
      </c>
      <c r="AF6" s="139" t="s">
        <v>13073</v>
      </c>
      <c r="AG6" s="139" t="s">
        <v>4</v>
      </c>
      <c r="AH6" s="139" t="s">
        <v>1380</v>
      </c>
      <c r="AI6" s="139" t="s">
        <v>15678</v>
      </c>
      <c r="AJ6" s="139"/>
      <c r="AK6" s="139" t="s">
        <v>15678</v>
      </c>
      <c r="AL6" s="139" t="s">
        <v>1649</v>
      </c>
      <c r="AM6" s="141" t="s">
        <v>15</v>
      </c>
      <c r="AN6" s="141" t="s">
        <v>8</v>
      </c>
      <c r="AO6" s="139"/>
      <c r="AP6" s="139" t="s">
        <v>1649</v>
      </c>
      <c r="AQ6" s="139"/>
      <c r="AR6" s="381"/>
      <c r="AS6" s="139" t="s">
        <v>4075</v>
      </c>
      <c r="AT6" s="141" t="s">
        <v>1404</v>
      </c>
      <c r="AU6" s="141"/>
      <c r="AV6" s="383"/>
      <c r="AW6" s="385"/>
      <c r="AX6" s="139"/>
      <c r="AY6" t="s">
        <v>19403</v>
      </c>
      <c r="BA6" s="381"/>
      <c r="BB6" s="139"/>
      <c r="BC6" s="166"/>
      <c r="BD6" s="166"/>
      <c r="BE6" s="166"/>
      <c r="BF6" s="166"/>
      <c r="BG6" s="166"/>
      <c r="BH6" s="308"/>
      <c r="BI6" s="308"/>
      <c r="BJ6" s="141" t="s">
        <v>26</v>
      </c>
      <c r="BK6" s="141" t="s">
        <v>26</v>
      </c>
      <c r="BL6" s="141"/>
      <c r="BM6" s="141"/>
      <c r="BN6" s="139" t="s">
        <v>4075</v>
      </c>
      <c r="BQ6" s="141"/>
      <c r="BV6" s="141"/>
      <c r="BX6" s="141"/>
      <c r="BY6" s="141"/>
      <c r="BZ6" s="141"/>
      <c r="CA6" s="141"/>
      <c r="CB6" s="141"/>
      <c r="CC6" s="141"/>
      <c r="CD6" s="141"/>
      <c r="CE6" s="141"/>
      <c r="CF6" s="141"/>
      <c r="CG6" s="141"/>
    </row>
    <row r="7" spans="1:85" x14ac:dyDescent="0.35">
      <c r="A7" s="155" t="s">
        <v>19891</v>
      </c>
      <c r="B7" s="139" t="s">
        <v>4075</v>
      </c>
      <c r="C7" s="18">
        <v>41759</v>
      </c>
      <c r="D7" s="144">
        <v>0.63211805555555556</v>
      </c>
      <c r="E7" s="141" t="s">
        <v>2612</v>
      </c>
      <c r="F7" s="141">
        <v>2</v>
      </c>
      <c r="G7" s="141" t="s">
        <v>2116</v>
      </c>
      <c r="H7" s="141">
        <v>2014</v>
      </c>
      <c r="I7" s="18"/>
      <c r="J7" s="144"/>
      <c r="K7" s="378"/>
      <c r="L7" s="139" t="s">
        <v>4075</v>
      </c>
      <c r="M7" s="141" t="s">
        <v>28</v>
      </c>
      <c r="N7" s="248">
        <v>44265</v>
      </c>
      <c r="O7" s="141" t="s">
        <v>25</v>
      </c>
      <c r="P7" s="141"/>
      <c r="Q7" s="141"/>
      <c r="R7" s="141" t="s">
        <v>1944</v>
      </c>
      <c r="S7" s="141"/>
      <c r="T7" s="141" t="s">
        <v>19892</v>
      </c>
      <c r="U7" s="141"/>
      <c r="V7" s="141"/>
      <c r="W7" s="139" t="s">
        <v>4075</v>
      </c>
      <c r="X7" s="141" t="s">
        <v>25</v>
      </c>
      <c r="Y7" s="141" t="s">
        <v>27</v>
      </c>
      <c r="Z7" s="141"/>
      <c r="AA7" s="141" t="s">
        <v>34</v>
      </c>
      <c r="AB7" s="141"/>
      <c r="AC7" s="139" t="s">
        <v>18047</v>
      </c>
      <c r="AD7" s="380"/>
      <c r="AE7" s="139" t="s">
        <v>102</v>
      </c>
      <c r="AF7" s="139" t="s">
        <v>13068</v>
      </c>
      <c r="AG7" s="139" t="s">
        <v>102</v>
      </c>
      <c r="AH7" s="139" t="s">
        <v>1378</v>
      </c>
      <c r="AI7" s="139" t="s">
        <v>1398</v>
      </c>
      <c r="AJ7" s="139" t="s">
        <v>7</v>
      </c>
      <c r="AK7" s="139"/>
      <c r="AL7" s="139"/>
      <c r="AM7" s="141" t="s">
        <v>15</v>
      </c>
      <c r="AN7" s="141" t="s">
        <v>8</v>
      </c>
      <c r="AO7" s="139"/>
      <c r="AP7" s="139" t="s">
        <v>7</v>
      </c>
      <c r="AQ7" s="139"/>
      <c r="AR7" s="381"/>
      <c r="AS7" s="139" t="s">
        <v>4075</v>
      </c>
      <c r="AT7" s="141" t="s">
        <v>1404</v>
      </c>
      <c r="AU7" s="141"/>
      <c r="AV7" s="383"/>
      <c r="AW7" s="385"/>
      <c r="AX7" s="139" t="s">
        <v>143</v>
      </c>
      <c r="AY7" t="s">
        <v>19304</v>
      </c>
      <c r="BA7" s="381"/>
      <c r="BB7" s="139" t="s">
        <v>1450</v>
      </c>
      <c r="BC7" s="166"/>
      <c r="BD7" s="166"/>
      <c r="BE7" s="166"/>
      <c r="BF7" s="166"/>
      <c r="BG7" s="166"/>
      <c r="BH7" s="308"/>
      <c r="BI7" s="308"/>
      <c r="BJ7" s="141" t="s">
        <v>26</v>
      </c>
      <c r="BK7" s="141" t="s">
        <v>26</v>
      </c>
      <c r="BL7" s="141"/>
      <c r="BM7" s="141"/>
      <c r="BN7" s="139" t="s">
        <v>4075</v>
      </c>
      <c r="BQ7" s="141"/>
      <c r="BV7" s="141"/>
      <c r="BX7" s="141"/>
      <c r="BY7" s="141"/>
      <c r="BZ7" s="141"/>
      <c r="CA7" s="141"/>
      <c r="CB7" s="141"/>
      <c r="CC7" s="141"/>
      <c r="CD7" s="141"/>
      <c r="CE7" s="141"/>
      <c r="CF7" s="141"/>
      <c r="CG7" s="141"/>
    </row>
    <row r="8" spans="1:85" x14ac:dyDescent="0.35">
      <c r="A8" s="155" t="s">
        <v>19893</v>
      </c>
      <c r="B8" s="139" t="s">
        <v>4075</v>
      </c>
      <c r="C8" s="18">
        <v>41779</v>
      </c>
      <c r="D8" s="144">
        <v>0.54429398148148145</v>
      </c>
      <c r="E8" s="141" t="s">
        <v>3268</v>
      </c>
      <c r="F8" s="141">
        <v>2</v>
      </c>
      <c r="G8" s="141" t="s">
        <v>4009</v>
      </c>
      <c r="H8" s="141">
        <v>2014</v>
      </c>
      <c r="I8" s="18">
        <v>41779</v>
      </c>
      <c r="J8" s="144">
        <v>0.54374999999999996</v>
      </c>
      <c r="K8" s="378"/>
      <c r="L8" s="139" t="s">
        <v>4075</v>
      </c>
      <c r="M8" s="141" t="s">
        <v>28</v>
      </c>
      <c r="N8" s="248">
        <v>44264</v>
      </c>
      <c r="O8" s="141" t="s">
        <v>25</v>
      </c>
      <c r="P8" s="141"/>
      <c r="Q8" s="141" t="s">
        <v>19894</v>
      </c>
      <c r="R8" s="141" t="s">
        <v>19895</v>
      </c>
      <c r="S8" s="141"/>
      <c r="T8" s="141" t="s">
        <v>19896</v>
      </c>
      <c r="U8" s="141">
        <v>108151202</v>
      </c>
      <c r="V8" s="141"/>
      <c r="W8" s="139" t="s">
        <v>4075</v>
      </c>
      <c r="X8" s="141" t="s">
        <v>25</v>
      </c>
      <c r="Y8" s="141" t="s">
        <v>27</v>
      </c>
      <c r="Z8" s="141"/>
      <c r="AA8" s="141" t="s">
        <v>34</v>
      </c>
      <c r="AB8" s="141"/>
      <c r="AC8" s="139" t="s">
        <v>6</v>
      </c>
      <c r="AD8" s="380"/>
      <c r="AE8" s="139" t="s">
        <v>6</v>
      </c>
      <c r="AF8" s="139" t="s">
        <v>13087</v>
      </c>
      <c r="AG8" s="139" t="s">
        <v>6</v>
      </c>
      <c r="AH8" s="139" t="s">
        <v>13</v>
      </c>
      <c r="AI8" s="139"/>
      <c r="AJ8" s="139"/>
      <c r="AK8" s="139"/>
      <c r="AL8" s="139"/>
      <c r="AM8" s="141" t="s">
        <v>9</v>
      </c>
      <c r="AN8" s="141" t="s">
        <v>8</v>
      </c>
      <c r="AO8" s="139"/>
      <c r="AP8" s="139" t="s">
        <v>1408</v>
      </c>
      <c r="AQ8" s="139"/>
      <c r="AR8" s="381"/>
      <c r="AS8" s="139" t="s">
        <v>4075</v>
      </c>
      <c r="AT8" s="141" t="s">
        <v>43</v>
      </c>
      <c r="AU8" s="141">
        <v>512</v>
      </c>
      <c r="AV8" s="383"/>
      <c r="AW8" s="385"/>
      <c r="AX8" s="139" t="s">
        <v>305</v>
      </c>
      <c r="AY8" t="s">
        <v>19166</v>
      </c>
      <c r="BA8" s="381"/>
      <c r="BB8" s="139" t="s">
        <v>1483</v>
      </c>
      <c r="BC8" s="166"/>
      <c r="BD8" s="166"/>
      <c r="BE8" s="166"/>
      <c r="BF8" s="166"/>
      <c r="BG8" s="166"/>
      <c r="BH8" s="308"/>
      <c r="BI8" s="308"/>
      <c r="BJ8" s="141" t="s">
        <v>26</v>
      </c>
      <c r="BK8" s="141" t="s">
        <v>26</v>
      </c>
      <c r="BL8" s="141"/>
      <c r="BM8" s="141"/>
      <c r="BN8" s="139" t="s">
        <v>4075</v>
      </c>
      <c r="BQ8" s="141"/>
      <c r="BV8" s="141"/>
      <c r="BX8" s="141"/>
      <c r="BY8" s="141"/>
      <c r="BZ8" s="141"/>
      <c r="CA8" s="141"/>
      <c r="CB8" s="141"/>
      <c r="CC8" s="141"/>
      <c r="CD8" s="141"/>
      <c r="CE8" s="141"/>
      <c r="CF8" s="141"/>
      <c r="CG8" s="141"/>
    </row>
    <row r="9" spans="1:85" x14ac:dyDescent="0.35">
      <c r="A9" s="155" t="s">
        <v>19897</v>
      </c>
      <c r="B9" s="139" t="s">
        <v>4075</v>
      </c>
      <c r="C9" s="18">
        <v>41784</v>
      </c>
      <c r="D9" s="144">
        <v>0.86935185185185182</v>
      </c>
      <c r="E9" s="141" t="s">
        <v>13260</v>
      </c>
      <c r="F9" s="141">
        <v>2</v>
      </c>
      <c r="G9" s="141" t="s">
        <v>4009</v>
      </c>
      <c r="H9" s="141">
        <v>2014</v>
      </c>
      <c r="I9" s="18">
        <v>41784</v>
      </c>
      <c r="J9" s="144">
        <v>0.86875000000000002</v>
      </c>
      <c r="K9" s="378"/>
      <c r="L9" s="139" t="s">
        <v>4075</v>
      </c>
      <c r="M9" s="141" t="s">
        <v>28</v>
      </c>
      <c r="N9" s="248">
        <v>44265</v>
      </c>
      <c r="O9" s="141" t="s">
        <v>25</v>
      </c>
      <c r="P9" s="141"/>
      <c r="Q9" s="141" t="s">
        <v>19898</v>
      </c>
      <c r="R9" s="141" t="s">
        <v>1944</v>
      </c>
      <c r="S9" s="141"/>
      <c r="T9" s="141" t="s">
        <v>19899</v>
      </c>
      <c r="U9" s="141"/>
      <c r="V9" s="141"/>
      <c r="W9" s="139" t="s">
        <v>4075</v>
      </c>
      <c r="X9" s="141" t="s">
        <v>25</v>
      </c>
      <c r="Y9" s="141" t="s">
        <v>27</v>
      </c>
      <c r="Z9" s="141"/>
      <c r="AA9" s="141" t="s">
        <v>34</v>
      </c>
      <c r="AB9" s="141"/>
      <c r="AC9" s="139" t="s">
        <v>18047</v>
      </c>
      <c r="AD9" s="380"/>
      <c r="AE9" s="139" t="s">
        <v>4</v>
      </c>
      <c r="AF9" s="139" t="s">
        <v>13073</v>
      </c>
      <c r="AG9" s="139" t="s">
        <v>4</v>
      </c>
      <c r="AH9" s="139" t="s">
        <v>1380</v>
      </c>
      <c r="AI9" s="139" t="s">
        <v>15678</v>
      </c>
      <c r="AJ9" s="139"/>
      <c r="AK9" s="139" t="s">
        <v>15678</v>
      </c>
      <c r="AL9" s="139" t="s">
        <v>7</v>
      </c>
      <c r="AM9" s="141" t="s">
        <v>15</v>
      </c>
      <c r="AN9" s="141" t="s">
        <v>8</v>
      </c>
      <c r="AO9" s="139"/>
      <c r="AP9" s="139" t="s">
        <v>7</v>
      </c>
      <c r="AQ9" s="139"/>
      <c r="AR9" s="381"/>
      <c r="AS9" s="139" t="s">
        <v>4075</v>
      </c>
      <c r="AT9" s="141" t="s">
        <v>1404</v>
      </c>
      <c r="AU9" s="141"/>
      <c r="AV9" s="383"/>
      <c r="AW9" s="385"/>
      <c r="AX9" s="139" t="s">
        <v>82</v>
      </c>
      <c r="AY9" t="s">
        <v>18741</v>
      </c>
      <c r="BA9" s="381"/>
      <c r="BB9" s="139" t="s">
        <v>1450</v>
      </c>
      <c r="BC9" s="166"/>
      <c r="BD9" s="166"/>
      <c r="BE9" s="166"/>
      <c r="BF9" s="166"/>
      <c r="BG9" s="166"/>
      <c r="BH9" s="308"/>
      <c r="BI9" s="308"/>
      <c r="BJ9" s="141" t="s">
        <v>26</v>
      </c>
      <c r="BK9" s="141" t="s">
        <v>26</v>
      </c>
      <c r="BL9" s="141"/>
      <c r="BM9" s="141"/>
      <c r="BN9" s="139" t="s">
        <v>4075</v>
      </c>
      <c r="BQ9" s="141"/>
      <c r="BV9" s="141"/>
      <c r="BX9" s="141"/>
      <c r="BY9" s="141"/>
      <c r="BZ9" s="141"/>
      <c r="CA9" s="141"/>
      <c r="CB9" s="141"/>
      <c r="CC9" s="141"/>
      <c r="CD9" s="141"/>
      <c r="CE9" s="141"/>
      <c r="CF9" s="141"/>
      <c r="CG9" s="141"/>
    </row>
    <row r="10" spans="1:85" x14ac:dyDescent="0.35">
      <c r="A10" s="155" t="s">
        <v>19900</v>
      </c>
      <c r="B10" s="139" t="s">
        <v>4075</v>
      </c>
      <c r="C10" s="18">
        <v>41793</v>
      </c>
      <c r="D10" s="144">
        <v>0.15165509259259261</v>
      </c>
      <c r="E10" s="141" t="s">
        <v>1946</v>
      </c>
      <c r="F10" s="141">
        <v>2</v>
      </c>
      <c r="G10" s="141" t="s">
        <v>2004</v>
      </c>
      <c r="H10" s="141">
        <v>2014</v>
      </c>
      <c r="I10" s="18">
        <v>41793</v>
      </c>
      <c r="J10" s="144">
        <v>0.15138888888888888</v>
      </c>
      <c r="K10" s="378"/>
      <c r="L10" s="139" t="s">
        <v>4075</v>
      </c>
      <c r="M10" s="141" t="s">
        <v>28</v>
      </c>
      <c r="N10" s="248">
        <v>44266</v>
      </c>
      <c r="O10" s="141" t="s">
        <v>25</v>
      </c>
      <c r="P10" s="141"/>
      <c r="Q10" s="141"/>
      <c r="R10" s="141" t="s">
        <v>1944</v>
      </c>
      <c r="S10" s="141"/>
      <c r="T10" s="141" t="s">
        <v>19901</v>
      </c>
      <c r="U10" s="141"/>
      <c r="V10" s="141"/>
      <c r="W10" s="139" t="s">
        <v>4075</v>
      </c>
      <c r="X10" s="141" t="s">
        <v>25</v>
      </c>
      <c r="Y10" s="141" t="s">
        <v>27</v>
      </c>
      <c r="Z10" s="141"/>
      <c r="AA10" s="141" t="s">
        <v>34</v>
      </c>
      <c r="AB10" s="141"/>
      <c r="AC10" s="139" t="s">
        <v>6</v>
      </c>
      <c r="AD10" s="380"/>
      <c r="AE10" s="139" t="s">
        <v>4</v>
      </c>
      <c r="AF10" s="139" t="s">
        <v>13073</v>
      </c>
      <c r="AG10" s="139" t="s">
        <v>4</v>
      </c>
      <c r="AH10" s="139" t="s">
        <v>1380</v>
      </c>
      <c r="AI10" s="139" t="s">
        <v>15678</v>
      </c>
      <c r="AJ10" s="139"/>
      <c r="AK10" s="139" t="s">
        <v>15678</v>
      </c>
      <c r="AL10" s="139" t="s">
        <v>7</v>
      </c>
      <c r="AM10" s="141" t="s">
        <v>9</v>
      </c>
      <c r="AN10" s="141" t="s">
        <v>8</v>
      </c>
      <c r="AO10" s="139"/>
      <c r="AP10" s="139" t="s">
        <v>7</v>
      </c>
      <c r="AQ10" s="139"/>
      <c r="AR10" s="381"/>
      <c r="AS10" s="139" t="s">
        <v>4075</v>
      </c>
      <c r="AT10" s="141" t="s">
        <v>1404</v>
      </c>
      <c r="AU10" s="141"/>
      <c r="AV10" s="383"/>
      <c r="AW10" s="385"/>
      <c r="AX10" s="139" t="s">
        <v>54</v>
      </c>
      <c r="AY10" t="s">
        <v>18722</v>
      </c>
      <c r="BA10" s="381"/>
      <c r="BB10" s="139" t="s">
        <v>17</v>
      </c>
      <c r="BC10" s="166"/>
      <c r="BD10" s="166"/>
      <c r="BE10" s="166"/>
      <c r="BF10" s="166"/>
      <c r="BG10" s="166"/>
      <c r="BH10" s="308"/>
      <c r="BI10" s="308"/>
      <c r="BJ10" s="141" t="s">
        <v>26</v>
      </c>
      <c r="BK10" s="141" t="s">
        <v>26</v>
      </c>
      <c r="BL10" s="141"/>
      <c r="BM10" s="141"/>
      <c r="BN10" s="139" t="s">
        <v>4075</v>
      </c>
      <c r="BQ10" s="141"/>
      <c r="BV10" s="141"/>
      <c r="BX10" s="141"/>
      <c r="BY10" s="141"/>
      <c r="BZ10" s="141"/>
      <c r="CA10" s="141"/>
      <c r="CB10" s="141"/>
      <c r="CC10" s="141"/>
      <c r="CD10" s="141"/>
      <c r="CE10" s="141"/>
      <c r="CF10" s="141"/>
      <c r="CG10" s="141"/>
    </row>
    <row r="11" spans="1:85" x14ac:dyDescent="0.35">
      <c r="A11" s="155" t="s">
        <v>19902</v>
      </c>
      <c r="B11" s="139" t="s">
        <v>4075</v>
      </c>
      <c r="C11" s="18">
        <v>41793</v>
      </c>
      <c r="D11" s="144">
        <v>0.10460648148148148</v>
      </c>
      <c r="E11" s="141" t="s">
        <v>1946</v>
      </c>
      <c r="F11" s="141">
        <v>2</v>
      </c>
      <c r="G11" s="141" t="s">
        <v>2004</v>
      </c>
      <c r="H11" s="141">
        <v>2014</v>
      </c>
      <c r="I11" s="18">
        <v>41793</v>
      </c>
      <c r="J11" s="144">
        <v>0.10416666666666667</v>
      </c>
      <c r="K11" s="378"/>
      <c r="L11" s="139" t="s">
        <v>4075</v>
      </c>
      <c r="M11" s="141" t="s">
        <v>28</v>
      </c>
      <c r="N11" s="248">
        <v>44266</v>
      </c>
      <c r="O11" s="141" t="s">
        <v>25</v>
      </c>
      <c r="P11" s="141"/>
      <c r="Q11" s="141" t="s">
        <v>19903</v>
      </c>
      <c r="R11" s="141" t="s">
        <v>1944</v>
      </c>
      <c r="S11" s="141"/>
      <c r="T11" s="141" t="s">
        <v>19904</v>
      </c>
      <c r="U11" s="141"/>
      <c r="V11" s="141"/>
      <c r="W11" s="139" t="s">
        <v>4075</v>
      </c>
      <c r="X11" s="141" t="s">
        <v>25</v>
      </c>
      <c r="Y11" s="141" t="s">
        <v>27</v>
      </c>
      <c r="Z11" s="141"/>
      <c r="AA11" s="141" t="s">
        <v>34</v>
      </c>
      <c r="AB11" s="141"/>
      <c r="AC11" s="139" t="s">
        <v>6</v>
      </c>
      <c r="AD11" s="380"/>
      <c r="AE11" s="139" t="s">
        <v>4</v>
      </c>
      <c r="AF11" s="139" t="s">
        <v>13073</v>
      </c>
      <c r="AG11" s="139" t="s">
        <v>4</v>
      </c>
      <c r="AH11" s="139" t="s">
        <v>1380</v>
      </c>
      <c r="AI11" s="139" t="s">
        <v>15678</v>
      </c>
      <c r="AJ11" s="139"/>
      <c r="AK11" s="139" t="s">
        <v>15678</v>
      </c>
      <c r="AL11" s="139" t="s">
        <v>7</v>
      </c>
      <c r="AM11" s="141" t="s">
        <v>15</v>
      </c>
      <c r="AN11" s="141" t="s">
        <v>8</v>
      </c>
      <c r="AO11" s="139"/>
      <c r="AP11" s="139" t="s">
        <v>7</v>
      </c>
      <c r="AQ11" s="139"/>
      <c r="AR11" s="381"/>
      <c r="AS11" s="139" t="s">
        <v>4075</v>
      </c>
      <c r="AT11" s="141" t="s">
        <v>1404</v>
      </c>
      <c r="AU11" s="141"/>
      <c r="AV11" s="383"/>
      <c r="AW11" s="385"/>
      <c r="AX11" s="139" t="s">
        <v>54</v>
      </c>
      <c r="AY11" t="s">
        <v>18722</v>
      </c>
      <c r="BA11" s="381"/>
      <c r="BB11" s="139" t="s">
        <v>17</v>
      </c>
      <c r="BC11" s="166"/>
      <c r="BD11" s="166"/>
      <c r="BE11" s="166"/>
      <c r="BF11" s="166"/>
      <c r="BG11" s="166"/>
      <c r="BH11" s="308"/>
      <c r="BI11" s="308"/>
      <c r="BJ11" s="141" t="s">
        <v>26</v>
      </c>
      <c r="BK11" s="141" t="s">
        <v>26</v>
      </c>
      <c r="BL11" s="141"/>
      <c r="BM11" s="141"/>
      <c r="BN11" s="139" t="s">
        <v>4075</v>
      </c>
      <c r="BQ11" s="141"/>
      <c r="BV11" s="141"/>
      <c r="BX11" s="141"/>
      <c r="BY11" s="141"/>
      <c r="BZ11" s="141"/>
      <c r="CA11" s="141"/>
      <c r="CB11" s="141"/>
      <c r="CC11" s="141"/>
      <c r="CD11" s="141"/>
      <c r="CE11" s="141"/>
      <c r="CF11" s="141"/>
      <c r="CG11" s="141"/>
    </row>
    <row r="12" spans="1:85" x14ac:dyDescent="0.35">
      <c r="A12" s="155" t="s">
        <v>12674</v>
      </c>
      <c r="B12" s="139" t="s">
        <v>4075</v>
      </c>
      <c r="C12" s="18">
        <v>41796</v>
      </c>
      <c r="D12" s="144">
        <v>0.64118055555555553</v>
      </c>
      <c r="E12" s="141" t="s">
        <v>1946</v>
      </c>
      <c r="F12" s="141">
        <v>2</v>
      </c>
      <c r="G12" s="141" t="s">
        <v>2004</v>
      </c>
      <c r="H12" s="141">
        <v>2014</v>
      </c>
      <c r="I12" s="18">
        <v>41796</v>
      </c>
      <c r="J12" s="144">
        <v>0.64097222222222228</v>
      </c>
      <c r="K12" s="378"/>
      <c r="L12" s="139" t="s">
        <v>4075</v>
      </c>
      <c r="M12" s="141" t="s">
        <v>28</v>
      </c>
      <c r="N12" s="248">
        <v>44265</v>
      </c>
      <c r="O12" s="141" t="s">
        <v>25</v>
      </c>
      <c r="P12" s="141"/>
      <c r="Q12" s="141" t="s">
        <v>12675</v>
      </c>
      <c r="R12" s="141" t="s">
        <v>1944</v>
      </c>
      <c r="S12" s="141"/>
      <c r="T12" s="141" t="s">
        <v>17074</v>
      </c>
      <c r="U12" s="141">
        <v>108180905</v>
      </c>
      <c r="V12" s="141"/>
      <c r="W12" s="139" t="s">
        <v>4075</v>
      </c>
      <c r="X12" s="141" t="s">
        <v>25</v>
      </c>
      <c r="Y12" s="141" t="s">
        <v>27</v>
      </c>
      <c r="Z12" s="141"/>
      <c r="AA12" s="141" t="s">
        <v>34</v>
      </c>
      <c r="AB12" s="141"/>
      <c r="AC12" s="139" t="s">
        <v>6</v>
      </c>
      <c r="AD12" s="380"/>
      <c r="AE12" s="139" t="s">
        <v>4</v>
      </c>
      <c r="AF12" s="139" t="s">
        <v>13073</v>
      </c>
      <c r="AG12" s="139" t="s">
        <v>4</v>
      </c>
      <c r="AH12" s="139" t="s">
        <v>1380</v>
      </c>
      <c r="AI12" s="139" t="s">
        <v>15678</v>
      </c>
      <c r="AJ12" s="139"/>
      <c r="AK12" s="139" t="s">
        <v>15678</v>
      </c>
      <c r="AL12" s="139" t="s">
        <v>7</v>
      </c>
      <c r="AM12" s="141" t="s">
        <v>15</v>
      </c>
      <c r="AN12" s="141" t="s">
        <v>8</v>
      </c>
      <c r="AO12" s="139"/>
      <c r="AP12" s="139" t="s">
        <v>7</v>
      </c>
      <c r="AQ12" s="139"/>
      <c r="AR12" s="381"/>
      <c r="AS12" s="139" t="s">
        <v>4075</v>
      </c>
      <c r="AT12" s="141" t="s">
        <v>43</v>
      </c>
      <c r="AU12" s="141">
        <v>113</v>
      </c>
      <c r="AV12" s="383"/>
      <c r="AW12" s="385"/>
      <c r="AX12" s="139" t="s">
        <v>53</v>
      </c>
      <c r="AY12" t="s">
        <v>18236</v>
      </c>
      <c r="BA12" s="381"/>
      <c r="BB12" s="139" t="s">
        <v>1446</v>
      </c>
      <c r="BC12" s="166"/>
      <c r="BD12" s="166"/>
      <c r="BE12" s="166"/>
      <c r="BF12" s="166"/>
      <c r="BG12" s="166"/>
      <c r="BH12" s="308"/>
      <c r="BI12" s="308"/>
      <c r="BJ12" s="141" t="s">
        <v>26</v>
      </c>
      <c r="BK12" s="141" t="s">
        <v>26</v>
      </c>
      <c r="BL12" s="141"/>
      <c r="BM12" s="141"/>
      <c r="BN12" s="139" t="s">
        <v>4075</v>
      </c>
      <c r="BQ12" s="141"/>
      <c r="BV12" s="141"/>
      <c r="BX12" s="141"/>
      <c r="BY12" s="141"/>
      <c r="BZ12" s="141"/>
      <c r="CA12" s="141"/>
      <c r="CB12" s="141"/>
      <c r="CC12" s="141"/>
      <c r="CD12" s="141"/>
      <c r="CE12" s="141"/>
      <c r="CF12" s="141"/>
      <c r="CG12" s="141"/>
    </row>
    <row r="13" spans="1:85" x14ac:dyDescent="0.35">
      <c r="A13" s="155" t="s">
        <v>12672</v>
      </c>
      <c r="B13" s="139" t="s">
        <v>4075</v>
      </c>
      <c r="C13" s="18">
        <v>41797</v>
      </c>
      <c r="D13" s="144">
        <v>0.30585648148148148</v>
      </c>
      <c r="E13" s="141" t="s">
        <v>1946</v>
      </c>
      <c r="F13" s="141">
        <v>2</v>
      </c>
      <c r="G13" s="141" t="s">
        <v>2004</v>
      </c>
      <c r="H13" s="141">
        <v>2014</v>
      </c>
      <c r="I13" s="18">
        <v>41797</v>
      </c>
      <c r="J13" s="144">
        <v>0.30555555555555558</v>
      </c>
      <c r="K13" s="378"/>
      <c r="L13" s="139" t="s">
        <v>4075</v>
      </c>
      <c r="M13" s="141" t="s">
        <v>28</v>
      </c>
      <c r="N13" s="248">
        <v>44265</v>
      </c>
      <c r="O13" s="141" t="s">
        <v>25</v>
      </c>
      <c r="P13" s="141"/>
      <c r="Q13" s="141" t="s">
        <v>12673</v>
      </c>
      <c r="R13" s="141" t="s">
        <v>1944</v>
      </c>
      <c r="S13" s="141"/>
      <c r="T13" s="141" t="s">
        <v>17075</v>
      </c>
      <c r="U13" s="141">
        <v>108180975</v>
      </c>
      <c r="V13" s="141"/>
      <c r="W13" s="139" t="s">
        <v>4075</v>
      </c>
      <c r="X13" s="141" t="s">
        <v>25</v>
      </c>
      <c r="Y13" s="141" t="s">
        <v>27</v>
      </c>
      <c r="Z13" s="141"/>
      <c r="AA13" s="141" t="s">
        <v>34</v>
      </c>
      <c r="AB13" s="141"/>
      <c r="AC13" s="139" t="s">
        <v>18047</v>
      </c>
      <c r="AD13" s="380"/>
      <c r="AE13" s="139" t="s">
        <v>4</v>
      </c>
      <c r="AF13" s="139" t="s">
        <v>13073</v>
      </c>
      <c r="AG13" s="139" t="s">
        <v>4</v>
      </c>
      <c r="AH13" s="139" t="s">
        <v>1380</v>
      </c>
      <c r="AI13" s="139" t="s">
        <v>15678</v>
      </c>
      <c r="AJ13" s="139"/>
      <c r="AK13" s="139" t="s">
        <v>15678</v>
      </c>
      <c r="AL13" s="139" t="s">
        <v>7</v>
      </c>
      <c r="AM13" s="141" t="s">
        <v>9</v>
      </c>
      <c r="AN13" s="141" t="s">
        <v>8</v>
      </c>
      <c r="AO13" s="139"/>
      <c r="AP13" s="139" t="s">
        <v>7</v>
      </c>
      <c r="AQ13" s="139"/>
      <c r="AR13" s="381"/>
      <c r="AS13" s="139" t="s">
        <v>4075</v>
      </c>
      <c r="AT13" s="141" t="s">
        <v>43</v>
      </c>
      <c r="AU13" s="141">
        <v>340</v>
      </c>
      <c r="AV13" s="383"/>
      <c r="AW13" s="385"/>
      <c r="AX13" s="139" t="s">
        <v>177</v>
      </c>
      <c r="AY13" t="s">
        <v>18237</v>
      </c>
      <c r="BA13" s="381"/>
      <c r="BB13" s="139" t="s">
        <v>1451</v>
      </c>
      <c r="BC13" s="166"/>
      <c r="BD13" s="166"/>
      <c r="BE13" s="166"/>
      <c r="BF13" s="166"/>
      <c r="BG13" s="166"/>
      <c r="BH13" s="308"/>
      <c r="BI13" s="308"/>
      <c r="BJ13" s="141" t="s">
        <v>26</v>
      </c>
      <c r="BK13" s="141" t="s">
        <v>26</v>
      </c>
      <c r="BL13" s="141"/>
      <c r="BM13" s="141"/>
      <c r="BN13" s="139" t="s">
        <v>4075</v>
      </c>
      <c r="BQ13" s="141"/>
      <c r="BV13" s="141"/>
      <c r="BX13" s="141"/>
      <c r="BY13" s="141"/>
      <c r="BZ13" s="141"/>
      <c r="CA13" s="141"/>
      <c r="CB13" s="141"/>
      <c r="CC13" s="141"/>
      <c r="CD13" s="141"/>
      <c r="CE13" s="141"/>
      <c r="CF13" s="141"/>
      <c r="CG13" s="141"/>
    </row>
    <row r="14" spans="1:85" x14ac:dyDescent="0.35">
      <c r="A14" s="155" t="s">
        <v>19905</v>
      </c>
      <c r="B14" s="139" t="s">
        <v>4075</v>
      </c>
      <c r="C14" s="18">
        <v>41799</v>
      </c>
      <c r="D14" s="144">
        <v>0.89059027777777777</v>
      </c>
      <c r="E14" s="141" t="s">
        <v>2760</v>
      </c>
      <c r="F14" s="141">
        <v>2</v>
      </c>
      <c r="G14" s="141" t="s">
        <v>2004</v>
      </c>
      <c r="H14" s="141">
        <v>2014</v>
      </c>
      <c r="I14" s="18">
        <v>41799</v>
      </c>
      <c r="J14" s="144">
        <v>0.89027777777777772</v>
      </c>
      <c r="K14" s="378"/>
      <c r="L14" s="139" t="s">
        <v>4075</v>
      </c>
      <c r="M14" s="141" t="s">
        <v>28</v>
      </c>
      <c r="N14" s="248">
        <v>44266</v>
      </c>
      <c r="O14" s="141" t="s">
        <v>25</v>
      </c>
      <c r="P14" s="141"/>
      <c r="Q14" s="141" t="s">
        <v>19906</v>
      </c>
      <c r="R14" s="141" t="s">
        <v>1944</v>
      </c>
      <c r="S14" s="141"/>
      <c r="T14" s="141" t="s">
        <v>19907</v>
      </c>
      <c r="U14" s="141"/>
      <c r="V14" s="141"/>
      <c r="W14" s="139" t="s">
        <v>4075</v>
      </c>
      <c r="X14" s="141" t="s">
        <v>25</v>
      </c>
      <c r="Y14" s="141" t="s">
        <v>27</v>
      </c>
      <c r="Z14" s="141"/>
      <c r="AA14" s="141" t="s">
        <v>34</v>
      </c>
      <c r="AB14" s="141"/>
      <c r="AC14" s="139" t="s">
        <v>6</v>
      </c>
      <c r="AD14" s="380"/>
      <c r="AE14" s="139" t="s">
        <v>4</v>
      </c>
      <c r="AF14" s="139" t="s">
        <v>13073</v>
      </c>
      <c r="AG14" s="139" t="s">
        <v>4</v>
      </c>
      <c r="AH14" s="139" t="s">
        <v>1380</v>
      </c>
      <c r="AI14" s="139" t="s">
        <v>15678</v>
      </c>
      <c r="AJ14" s="139"/>
      <c r="AK14" s="139" t="s">
        <v>15678</v>
      </c>
      <c r="AL14" s="139" t="s">
        <v>7</v>
      </c>
      <c r="AM14" s="141" t="s">
        <v>15</v>
      </c>
      <c r="AN14" s="141" t="s">
        <v>8</v>
      </c>
      <c r="AO14" s="139"/>
      <c r="AP14" s="139" t="s">
        <v>7</v>
      </c>
      <c r="AQ14" s="139"/>
      <c r="AR14" s="381"/>
      <c r="AS14" s="139" t="s">
        <v>4075</v>
      </c>
      <c r="AT14" s="141" t="s">
        <v>1404</v>
      </c>
      <c r="AU14" s="141"/>
      <c r="AV14" s="383"/>
      <c r="AW14" s="385"/>
      <c r="AX14" s="139" t="s">
        <v>175</v>
      </c>
      <c r="AY14" t="s">
        <v>18848</v>
      </c>
      <c r="BA14" s="381"/>
      <c r="BB14" s="139" t="s">
        <v>17</v>
      </c>
      <c r="BC14" s="166"/>
      <c r="BD14" s="166"/>
      <c r="BE14" s="166"/>
      <c r="BF14" s="166"/>
      <c r="BG14" s="166"/>
      <c r="BH14" s="308"/>
      <c r="BI14" s="308"/>
      <c r="BJ14" s="141" t="s">
        <v>26</v>
      </c>
      <c r="BK14" s="141" t="s">
        <v>26</v>
      </c>
      <c r="BL14" s="141"/>
      <c r="BM14" s="141"/>
      <c r="BN14" s="139" t="s">
        <v>4075</v>
      </c>
      <c r="BQ14" s="141"/>
      <c r="BV14" s="141"/>
      <c r="BX14" s="141"/>
      <c r="BY14" s="141"/>
      <c r="BZ14" s="141"/>
      <c r="CA14" s="141"/>
      <c r="CB14" s="141"/>
      <c r="CC14" s="141"/>
      <c r="CD14" s="141"/>
      <c r="CE14" s="141"/>
      <c r="CF14" s="141"/>
      <c r="CG14" s="141"/>
    </row>
    <row r="15" spans="1:85" x14ac:dyDescent="0.35">
      <c r="A15" s="155" t="s">
        <v>12669</v>
      </c>
      <c r="B15" s="139" t="s">
        <v>4075</v>
      </c>
      <c r="C15" s="18">
        <v>41800</v>
      </c>
      <c r="D15" s="144">
        <v>0.63472222222222219</v>
      </c>
      <c r="E15" s="141" t="s">
        <v>2760</v>
      </c>
      <c r="F15" s="141">
        <v>2</v>
      </c>
      <c r="G15" s="141" t="s">
        <v>2004</v>
      </c>
      <c r="H15" s="141">
        <v>2014</v>
      </c>
      <c r="I15" s="18">
        <v>41800</v>
      </c>
      <c r="J15" s="144">
        <v>0.63472222222222219</v>
      </c>
      <c r="K15" s="378"/>
      <c r="L15" s="139" t="s">
        <v>4075</v>
      </c>
      <c r="M15" s="141"/>
      <c r="N15" s="248"/>
      <c r="O15" s="141" t="s">
        <v>26</v>
      </c>
      <c r="P15" s="141"/>
      <c r="Q15" s="141" t="s">
        <v>12670</v>
      </c>
      <c r="R15" s="141" t="s">
        <v>12671</v>
      </c>
      <c r="S15" s="141"/>
      <c r="T15" s="141"/>
      <c r="U15" s="141">
        <v>108191499</v>
      </c>
      <c r="V15" s="141"/>
      <c r="W15" s="139" t="s">
        <v>4075</v>
      </c>
      <c r="X15" s="141" t="s">
        <v>25</v>
      </c>
      <c r="Y15" s="141" t="s">
        <v>27</v>
      </c>
      <c r="Z15" s="141" t="s">
        <v>4</v>
      </c>
      <c r="AA15" s="141" t="s">
        <v>34</v>
      </c>
      <c r="AB15" s="141"/>
      <c r="AC15" s="139" t="s">
        <v>18047</v>
      </c>
      <c r="AD15" s="380"/>
      <c r="AE15" s="139" t="s">
        <v>105</v>
      </c>
      <c r="AF15" s="139" t="s">
        <v>13076</v>
      </c>
      <c r="AG15" s="139" t="s">
        <v>1518</v>
      </c>
      <c r="AH15" s="139" t="s">
        <v>1378</v>
      </c>
      <c r="AI15" s="139" t="s">
        <v>1518</v>
      </c>
      <c r="AJ15" s="139"/>
      <c r="AK15" s="139" t="s">
        <v>1518</v>
      </c>
      <c r="AL15" s="139" t="s">
        <v>7</v>
      </c>
      <c r="AM15" s="141"/>
      <c r="AN15" s="141" t="s">
        <v>8</v>
      </c>
      <c r="AO15" s="139" t="s">
        <v>1614</v>
      </c>
      <c r="AP15" s="139" t="s">
        <v>7</v>
      </c>
      <c r="AQ15" s="139"/>
      <c r="AR15" s="381"/>
      <c r="AS15" s="139" t="s">
        <v>4075</v>
      </c>
      <c r="AT15" s="141" t="s">
        <v>1404</v>
      </c>
      <c r="AU15" s="141"/>
      <c r="AV15" s="383"/>
      <c r="AW15" s="385"/>
      <c r="AX15" s="139"/>
      <c r="AY15" t="s">
        <v>18238</v>
      </c>
      <c r="AZ15">
        <v>12000</v>
      </c>
      <c r="BA15" s="381"/>
      <c r="BB15" s="139" t="s">
        <v>1450</v>
      </c>
      <c r="BC15" s="166"/>
      <c r="BD15" s="166"/>
      <c r="BE15" s="166"/>
      <c r="BF15" s="166"/>
      <c r="BG15" s="166"/>
      <c r="BH15" s="308"/>
      <c r="BI15" s="308"/>
      <c r="BJ15" s="141" t="s">
        <v>26</v>
      </c>
      <c r="BK15" s="141" t="s">
        <v>26</v>
      </c>
      <c r="BL15" s="141"/>
      <c r="BM15" s="141"/>
      <c r="BN15" s="139" t="s">
        <v>4075</v>
      </c>
      <c r="BQ15" s="141"/>
      <c r="BV15" s="141"/>
      <c r="BX15" s="141"/>
      <c r="BY15" s="141"/>
      <c r="BZ15" s="141"/>
      <c r="CA15" s="141"/>
      <c r="CB15" s="141"/>
      <c r="CC15" s="141"/>
      <c r="CD15" s="141"/>
      <c r="CE15" s="141"/>
      <c r="CF15" s="141"/>
      <c r="CG15" s="141"/>
    </row>
    <row r="16" spans="1:85" x14ac:dyDescent="0.35">
      <c r="A16" s="155" t="s">
        <v>12666</v>
      </c>
      <c r="B16" s="139" t="s">
        <v>4075</v>
      </c>
      <c r="C16" s="18">
        <v>41802</v>
      </c>
      <c r="D16" s="144">
        <v>0.27083333333333331</v>
      </c>
      <c r="E16" s="141" t="s">
        <v>2760</v>
      </c>
      <c r="F16" s="141">
        <v>2</v>
      </c>
      <c r="G16" s="141" t="s">
        <v>2004</v>
      </c>
      <c r="H16" s="141">
        <v>2014</v>
      </c>
      <c r="I16" s="18">
        <v>41802</v>
      </c>
      <c r="J16" s="144">
        <v>0.27083333333333331</v>
      </c>
      <c r="K16" s="378"/>
      <c r="L16" s="139" t="s">
        <v>4075</v>
      </c>
      <c r="M16" s="141"/>
      <c r="N16" s="248"/>
      <c r="O16" s="141" t="s">
        <v>26</v>
      </c>
      <c r="P16" s="141"/>
      <c r="Q16" s="141" t="s">
        <v>12667</v>
      </c>
      <c r="R16" s="141" t="s">
        <v>12668</v>
      </c>
      <c r="S16" s="141"/>
      <c r="T16" s="141"/>
      <c r="U16" s="141">
        <v>108194629</v>
      </c>
      <c r="V16" s="141"/>
      <c r="W16" s="139" t="s">
        <v>4075</v>
      </c>
      <c r="X16" s="141" t="s">
        <v>25</v>
      </c>
      <c r="Y16" s="141" t="s">
        <v>27</v>
      </c>
      <c r="Z16" s="141" t="s">
        <v>4</v>
      </c>
      <c r="AA16" s="141" t="s">
        <v>34</v>
      </c>
      <c r="AB16" s="141"/>
      <c r="AC16" s="139" t="s">
        <v>18048</v>
      </c>
      <c r="AD16" s="380"/>
      <c r="AE16" s="139" t="s">
        <v>102</v>
      </c>
      <c r="AF16" s="139" t="s">
        <v>13086</v>
      </c>
      <c r="AG16" s="139" t="s">
        <v>102</v>
      </c>
      <c r="AH16" s="139" t="s">
        <v>1378</v>
      </c>
      <c r="AI16" s="139" t="s">
        <v>1406</v>
      </c>
      <c r="AJ16" s="139" t="s">
        <v>1406</v>
      </c>
      <c r="AK16" s="139"/>
      <c r="AL16" s="139"/>
      <c r="AM16" s="141" t="s">
        <v>19</v>
      </c>
      <c r="AN16" s="141" t="s">
        <v>8</v>
      </c>
      <c r="AO16" s="139" t="s">
        <v>1614</v>
      </c>
      <c r="AP16" s="139" t="s">
        <v>7</v>
      </c>
      <c r="AQ16" s="139"/>
      <c r="AR16" s="381"/>
      <c r="AS16" s="139" t="s">
        <v>4075</v>
      </c>
      <c r="AT16" s="141" t="s">
        <v>1404</v>
      </c>
      <c r="AU16" s="141">
        <v>180</v>
      </c>
      <c r="AV16" s="383"/>
      <c r="AW16" s="385"/>
      <c r="AX16" s="139"/>
      <c r="AY16" t="s">
        <v>18239</v>
      </c>
      <c r="AZ16">
        <v>12000</v>
      </c>
      <c r="BA16" s="381"/>
      <c r="BB16" s="139" t="s">
        <v>1452</v>
      </c>
      <c r="BC16" s="166"/>
      <c r="BD16" s="166"/>
      <c r="BE16" s="166"/>
      <c r="BF16" s="166"/>
      <c r="BG16" s="166"/>
      <c r="BH16" s="308"/>
      <c r="BI16" s="308"/>
      <c r="BJ16" s="141" t="s">
        <v>26</v>
      </c>
      <c r="BK16" s="141" t="s">
        <v>26</v>
      </c>
      <c r="BL16" s="141"/>
      <c r="BM16" s="141"/>
      <c r="BN16" s="139" t="s">
        <v>4075</v>
      </c>
      <c r="BQ16" s="141"/>
      <c r="BV16" s="141"/>
      <c r="BX16" s="141"/>
      <c r="BY16" s="141"/>
      <c r="BZ16" s="141"/>
      <c r="CA16" s="141"/>
      <c r="CB16" s="141"/>
      <c r="CC16" s="141"/>
      <c r="CD16" s="141"/>
      <c r="CE16" s="141"/>
      <c r="CF16" s="141"/>
      <c r="CG16" s="141"/>
    </row>
    <row r="17" spans="1:85" x14ac:dyDescent="0.35">
      <c r="A17" s="155" t="s">
        <v>12663</v>
      </c>
      <c r="B17" s="139" t="s">
        <v>4075</v>
      </c>
      <c r="C17" s="18">
        <v>41803</v>
      </c>
      <c r="D17" s="144">
        <v>0.38819444444444445</v>
      </c>
      <c r="E17" s="141" t="s">
        <v>2760</v>
      </c>
      <c r="F17" s="141">
        <v>2</v>
      </c>
      <c r="G17" s="141" t="s">
        <v>2004</v>
      </c>
      <c r="H17" s="141">
        <v>2014</v>
      </c>
      <c r="I17" s="18">
        <v>41803</v>
      </c>
      <c r="J17" s="144">
        <v>0.38819444444444445</v>
      </c>
      <c r="K17" s="378"/>
      <c r="L17" s="139" t="s">
        <v>4075</v>
      </c>
      <c r="M17" s="141"/>
      <c r="N17" s="248"/>
      <c r="O17" s="141" t="s">
        <v>26</v>
      </c>
      <c r="P17" s="141"/>
      <c r="Q17" s="141" t="s">
        <v>12664</v>
      </c>
      <c r="R17" s="141" t="s">
        <v>12665</v>
      </c>
      <c r="S17" s="141"/>
      <c r="T17" s="141"/>
      <c r="U17" s="141">
        <v>108196448</v>
      </c>
      <c r="V17" s="141"/>
      <c r="W17" s="139" t="s">
        <v>4075</v>
      </c>
      <c r="X17" s="141" t="s">
        <v>25</v>
      </c>
      <c r="Y17" s="141" t="s">
        <v>27</v>
      </c>
      <c r="Z17" s="141" t="s">
        <v>4</v>
      </c>
      <c r="AA17" s="141" t="s">
        <v>34</v>
      </c>
      <c r="AB17" s="141"/>
      <c r="AC17" s="139" t="s">
        <v>18047</v>
      </c>
      <c r="AD17" s="380"/>
      <c r="AE17" s="139" t="s">
        <v>103</v>
      </c>
      <c r="AF17" s="139" t="s">
        <v>13075</v>
      </c>
      <c r="AG17" s="139" t="s">
        <v>103</v>
      </c>
      <c r="AH17" s="139" t="s">
        <v>1378</v>
      </c>
      <c r="AI17" s="139" t="s">
        <v>7340</v>
      </c>
      <c r="AJ17" s="139"/>
      <c r="AK17" s="139" t="s">
        <v>7340</v>
      </c>
      <c r="AL17" s="139" t="s">
        <v>1408</v>
      </c>
      <c r="AM17" s="141" t="s">
        <v>19</v>
      </c>
      <c r="AN17" s="141" t="s">
        <v>8</v>
      </c>
      <c r="AO17" s="139" t="s">
        <v>1614</v>
      </c>
      <c r="AP17" s="139" t="s">
        <v>7</v>
      </c>
      <c r="AQ17" s="139"/>
      <c r="AR17" s="381"/>
      <c r="AS17" s="139" t="s">
        <v>4075</v>
      </c>
      <c r="AT17" s="141" t="s">
        <v>1404</v>
      </c>
      <c r="AU17" s="141"/>
      <c r="AV17" s="383"/>
      <c r="AW17" s="385"/>
      <c r="AX17" s="139"/>
      <c r="AY17" t="s">
        <v>18240</v>
      </c>
      <c r="AZ17">
        <v>21000</v>
      </c>
      <c r="BA17" s="381"/>
      <c r="BB17" s="139" t="s">
        <v>17</v>
      </c>
      <c r="BC17" s="166"/>
      <c r="BD17" s="166"/>
      <c r="BE17" s="166"/>
      <c r="BF17" s="166"/>
      <c r="BG17" s="166"/>
      <c r="BH17" s="308"/>
      <c r="BI17" s="308"/>
      <c r="BJ17" s="141" t="s">
        <v>26</v>
      </c>
      <c r="BK17" s="141" t="s">
        <v>26</v>
      </c>
      <c r="BL17" s="141"/>
      <c r="BM17" s="141"/>
      <c r="BN17" s="139" t="s">
        <v>4075</v>
      </c>
      <c r="BQ17" s="141"/>
      <c r="BV17" s="141"/>
      <c r="BX17" s="141"/>
      <c r="BY17" s="141"/>
      <c r="BZ17" s="141"/>
      <c r="CA17" s="141"/>
      <c r="CB17" s="141"/>
      <c r="CC17" s="141"/>
      <c r="CD17" s="141"/>
      <c r="CE17" s="141"/>
      <c r="CF17" s="141"/>
      <c r="CG17" s="141"/>
    </row>
    <row r="18" spans="1:85" x14ac:dyDescent="0.35">
      <c r="A18" s="155" t="s">
        <v>12659</v>
      </c>
      <c r="B18" s="139" t="s">
        <v>4075</v>
      </c>
      <c r="C18" s="18">
        <v>41804</v>
      </c>
      <c r="D18" s="144">
        <v>0.45902777777777776</v>
      </c>
      <c r="E18" s="141" t="s">
        <v>2760</v>
      </c>
      <c r="F18" s="141">
        <v>2</v>
      </c>
      <c r="G18" s="141" t="s">
        <v>2004</v>
      </c>
      <c r="H18" s="141">
        <v>2014</v>
      </c>
      <c r="I18" s="18">
        <v>41804</v>
      </c>
      <c r="J18" s="144">
        <v>0.45902777777777776</v>
      </c>
      <c r="K18" s="378"/>
      <c r="L18" s="139" t="s">
        <v>4075</v>
      </c>
      <c r="M18" s="141"/>
      <c r="N18" s="248"/>
      <c r="O18" s="141" t="s">
        <v>26</v>
      </c>
      <c r="P18" s="141"/>
      <c r="Q18" s="141"/>
      <c r="R18" s="141"/>
      <c r="S18" s="141"/>
      <c r="T18" s="141"/>
      <c r="U18" s="141"/>
      <c r="V18" s="141"/>
      <c r="W18" s="139" t="s">
        <v>4075</v>
      </c>
      <c r="X18" s="141" t="s">
        <v>25</v>
      </c>
      <c r="Y18" s="141" t="s">
        <v>27</v>
      </c>
      <c r="Z18" s="141" t="s">
        <v>4</v>
      </c>
      <c r="AA18" s="141" t="s">
        <v>35</v>
      </c>
      <c r="AB18" s="141"/>
      <c r="AC18" s="139" t="s">
        <v>18048</v>
      </c>
      <c r="AD18" s="380"/>
      <c r="AE18" s="139" t="s">
        <v>102</v>
      </c>
      <c r="AF18" s="139" t="s">
        <v>13086</v>
      </c>
      <c r="AG18" s="139" t="s">
        <v>102</v>
      </c>
      <c r="AH18" s="139" t="s">
        <v>1378</v>
      </c>
      <c r="AI18" s="139" t="s">
        <v>1406</v>
      </c>
      <c r="AJ18" s="139" t="s">
        <v>1406</v>
      </c>
      <c r="AK18" s="139"/>
      <c r="AL18" s="139"/>
      <c r="AM18" s="141" t="s">
        <v>12</v>
      </c>
      <c r="AN18" s="141" t="s">
        <v>8</v>
      </c>
      <c r="AO18" s="139" t="s">
        <v>1618</v>
      </c>
      <c r="AP18" s="139" t="s">
        <v>7</v>
      </c>
      <c r="AQ18" s="139"/>
      <c r="AR18" s="381"/>
      <c r="AS18" s="139" t="s">
        <v>4075</v>
      </c>
      <c r="AT18" s="141" t="s">
        <v>1404</v>
      </c>
      <c r="AU18" s="141">
        <v>490</v>
      </c>
      <c r="AV18" s="383"/>
      <c r="AW18" s="385"/>
      <c r="AX18" s="139"/>
      <c r="AY18" t="s">
        <v>18241</v>
      </c>
      <c r="AZ18">
        <v>70000</v>
      </c>
      <c r="BA18" s="381"/>
      <c r="BB18" s="139" t="s">
        <v>1450</v>
      </c>
      <c r="BC18" s="166"/>
      <c r="BD18" s="166"/>
      <c r="BE18" s="166"/>
      <c r="BF18" s="166"/>
      <c r="BG18" s="166"/>
      <c r="BH18" s="308"/>
      <c r="BI18" s="308"/>
      <c r="BJ18" s="141" t="s">
        <v>26</v>
      </c>
      <c r="BK18" s="141" t="s">
        <v>26</v>
      </c>
      <c r="BL18" s="141"/>
      <c r="BM18" s="141"/>
      <c r="BN18" s="139" t="s">
        <v>4075</v>
      </c>
      <c r="BQ18" s="141"/>
      <c r="BV18" s="141"/>
      <c r="BX18" s="141"/>
      <c r="BY18" s="141"/>
      <c r="BZ18" s="141"/>
      <c r="CA18" s="141"/>
      <c r="CB18" s="141"/>
      <c r="CC18" s="141"/>
      <c r="CD18" s="141"/>
      <c r="CE18" s="141"/>
      <c r="CF18" s="141"/>
      <c r="CG18" s="141"/>
    </row>
    <row r="19" spans="1:85" x14ac:dyDescent="0.35">
      <c r="A19" s="155" t="s">
        <v>12660</v>
      </c>
      <c r="B19" s="139" t="s">
        <v>4075</v>
      </c>
      <c r="C19" s="18">
        <v>41804</v>
      </c>
      <c r="D19" s="144">
        <v>0.3659722222222222</v>
      </c>
      <c r="E19" s="141" t="s">
        <v>2760</v>
      </c>
      <c r="F19" s="141">
        <v>2</v>
      </c>
      <c r="G19" s="141" t="s">
        <v>2004</v>
      </c>
      <c r="H19" s="141">
        <v>2014</v>
      </c>
      <c r="I19" s="18">
        <v>41804</v>
      </c>
      <c r="J19" s="144">
        <v>0.3659722222222222</v>
      </c>
      <c r="K19" s="378"/>
      <c r="L19" s="139" t="s">
        <v>4075</v>
      </c>
      <c r="M19" s="141"/>
      <c r="N19" s="248"/>
      <c r="O19" s="141" t="s">
        <v>26</v>
      </c>
      <c r="P19" s="141"/>
      <c r="Q19" s="141" t="s">
        <v>12661</v>
      </c>
      <c r="R19" s="141" t="s">
        <v>12662</v>
      </c>
      <c r="S19" s="141"/>
      <c r="T19" s="141"/>
      <c r="U19" s="141">
        <v>108197791</v>
      </c>
      <c r="V19" s="141"/>
      <c r="W19" s="139" t="s">
        <v>4075</v>
      </c>
      <c r="X19" s="141" t="s">
        <v>25</v>
      </c>
      <c r="Y19" s="141" t="s">
        <v>27</v>
      </c>
      <c r="Z19" s="141" t="s">
        <v>4</v>
      </c>
      <c r="AA19" s="141" t="s">
        <v>34</v>
      </c>
      <c r="AB19" s="141"/>
      <c r="AC19" s="139" t="s">
        <v>18049</v>
      </c>
      <c r="AD19" s="380"/>
      <c r="AE19" s="139" t="s">
        <v>107</v>
      </c>
      <c r="AF19" s="139" t="s">
        <v>13076</v>
      </c>
      <c r="AG19" s="139" t="s">
        <v>4130</v>
      </c>
      <c r="AH19" s="139" t="s">
        <v>1378</v>
      </c>
      <c r="AI19" s="139" t="s">
        <v>1518</v>
      </c>
      <c r="AJ19" s="139"/>
      <c r="AK19" s="139" t="s">
        <v>1518</v>
      </c>
      <c r="AL19" s="139" t="s">
        <v>7</v>
      </c>
      <c r="AM19" s="141" t="s">
        <v>19</v>
      </c>
      <c r="AN19" s="141" t="s">
        <v>8</v>
      </c>
      <c r="AO19" s="139" t="s">
        <v>1614</v>
      </c>
      <c r="AP19" s="139" t="s">
        <v>7</v>
      </c>
      <c r="AQ19" s="139"/>
      <c r="AR19" s="381"/>
      <c r="AS19" s="139" t="s">
        <v>4075</v>
      </c>
      <c r="AT19" s="141" t="s">
        <v>1404</v>
      </c>
      <c r="AU19" s="141"/>
      <c r="AV19" s="383"/>
      <c r="AW19" s="385"/>
      <c r="AX19" s="139"/>
      <c r="AY19" t="s">
        <v>18242</v>
      </c>
      <c r="AZ19">
        <v>12000</v>
      </c>
      <c r="BA19" s="381"/>
      <c r="BB19" s="139" t="s">
        <v>17</v>
      </c>
      <c r="BC19" s="166"/>
      <c r="BD19" s="166"/>
      <c r="BE19" s="166"/>
      <c r="BF19" s="166"/>
      <c r="BG19" s="166"/>
      <c r="BH19" s="308"/>
      <c r="BI19" s="308"/>
      <c r="BJ19" s="141" t="s">
        <v>26</v>
      </c>
      <c r="BK19" s="141" t="s">
        <v>26</v>
      </c>
      <c r="BL19" s="141"/>
      <c r="BM19" s="141"/>
      <c r="BN19" s="139" t="s">
        <v>4075</v>
      </c>
      <c r="BQ19" s="141"/>
      <c r="BV19" s="141"/>
      <c r="BX19" s="141"/>
      <c r="BY19" s="141"/>
      <c r="BZ19" s="141"/>
      <c r="CA19" s="141"/>
      <c r="CB19" s="141"/>
      <c r="CC19" s="141"/>
      <c r="CD19" s="141"/>
      <c r="CE19" s="141"/>
      <c r="CF19" s="141"/>
      <c r="CG19" s="141"/>
    </row>
    <row r="20" spans="1:85" x14ac:dyDescent="0.35">
      <c r="A20" s="155" t="s">
        <v>12650</v>
      </c>
      <c r="B20" s="139" t="s">
        <v>4075</v>
      </c>
      <c r="C20" s="18">
        <v>41805</v>
      </c>
      <c r="D20" s="144">
        <v>0.87152777777777779</v>
      </c>
      <c r="E20" s="141" t="s">
        <v>13261</v>
      </c>
      <c r="F20" s="141">
        <v>2</v>
      </c>
      <c r="G20" s="141" t="s">
        <v>2004</v>
      </c>
      <c r="H20" s="141">
        <v>2014</v>
      </c>
      <c r="I20" s="18">
        <v>41805</v>
      </c>
      <c r="J20" s="144">
        <v>0.87152777777777779</v>
      </c>
      <c r="K20" s="378"/>
      <c r="L20" s="139" t="s">
        <v>4075</v>
      </c>
      <c r="M20" s="141"/>
      <c r="N20" s="248"/>
      <c r="O20" s="141" t="s">
        <v>26</v>
      </c>
      <c r="P20" s="141"/>
      <c r="Q20" s="141" t="s">
        <v>12651</v>
      </c>
      <c r="R20" s="141" t="s">
        <v>12652</v>
      </c>
      <c r="S20" s="141"/>
      <c r="T20" s="141"/>
      <c r="U20" s="141">
        <v>108198964</v>
      </c>
      <c r="V20" s="141"/>
      <c r="W20" s="139" t="s">
        <v>4075</v>
      </c>
      <c r="X20" s="141" t="s">
        <v>25</v>
      </c>
      <c r="Y20" s="141" t="s">
        <v>27</v>
      </c>
      <c r="Z20" s="141" t="s">
        <v>4</v>
      </c>
      <c r="AA20" s="141" t="s">
        <v>34</v>
      </c>
      <c r="AB20" s="141"/>
      <c r="AC20" s="139" t="s">
        <v>18047</v>
      </c>
      <c r="AD20" s="380"/>
      <c r="AE20" s="139" t="s">
        <v>103</v>
      </c>
      <c r="AF20" s="139" t="s">
        <v>13075</v>
      </c>
      <c r="AG20" s="139" t="s">
        <v>103</v>
      </c>
      <c r="AH20" s="139" t="s">
        <v>1378</v>
      </c>
      <c r="AI20" s="139" t="s">
        <v>7340</v>
      </c>
      <c r="AJ20" s="139"/>
      <c r="AK20" s="139" t="s">
        <v>7340</v>
      </c>
      <c r="AL20" s="139" t="s">
        <v>1408</v>
      </c>
      <c r="AM20" s="141"/>
      <c r="AN20" s="141" t="s">
        <v>8</v>
      </c>
      <c r="AO20" s="139" t="s">
        <v>1614</v>
      </c>
      <c r="AP20" s="139" t="s">
        <v>7</v>
      </c>
      <c r="AQ20" s="139"/>
      <c r="AR20" s="381"/>
      <c r="AS20" s="139" t="s">
        <v>4075</v>
      </c>
      <c r="AT20" s="141" t="s">
        <v>1404</v>
      </c>
      <c r="AU20" s="141"/>
      <c r="AV20" s="383"/>
      <c r="AW20" s="385"/>
      <c r="AX20" s="139"/>
      <c r="AY20" t="s">
        <v>18243</v>
      </c>
      <c r="AZ20">
        <v>12000</v>
      </c>
      <c r="BA20" s="381"/>
      <c r="BB20" s="139" t="s">
        <v>1444</v>
      </c>
      <c r="BC20" s="166"/>
      <c r="BD20" s="166"/>
      <c r="BE20" s="166"/>
      <c r="BF20" s="166"/>
      <c r="BG20" s="166"/>
      <c r="BH20" s="308"/>
      <c r="BI20" s="308"/>
      <c r="BJ20" s="141" t="s">
        <v>26</v>
      </c>
      <c r="BK20" s="141" t="s">
        <v>26</v>
      </c>
      <c r="BL20" s="141"/>
      <c r="BM20" s="141"/>
      <c r="BN20" s="139" t="s">
        <v>4075</v>
      </c>
      <c r="BQ20" s="141"/>
      <c r="BV20" s="141"/>
      <c r="BX20" s="141"/>
      <c r="BY20" s="141"/>
      <c r="BZ20" s="141"/>
      <c r="CA20" s="141"/>
      <c r="CB20" s="141"/>
      <c r="CC20" s="141"/>
      <c r="CD20" s="141"/>
      <c r="CE20" s="141"/>
      <c r="CF20" s="141"/>
      <c r="CG20" s="141"/>
    </row>
    <row r="21" spans="1:85" x14ac:dyDescent="0.35">
      <c r="A21" s="155" t="s">
        <v>12653</v>
      </c>
      <c r="B21" s="139" t="s">
        <v>4075</v>
      </c>
      <c r="C21" s="18">
        <v>41805</v>
      </c>
      <c r="D21" s="144">
        <v>0.72777777777777775</v>
      </c>
      <c r="E21" s="141" t="s">
        <v>13261</v>
      </c>
      <c r="F21" s="141">
        <v>2</v>
      </c>
      <c r="G21" s="141" t="s">
        <v>2004</v>
      </c>
      <c r="H21" s="141">
        <v>2014</v>
      </c>
      <c r="I21" s="18">
        <v>41805</v>
      </c>
      <c r="J21" s="144">
        <v>0.72777777777777775</v>
      </c>
      <c r="K21" s="378"/>
      <c r="L21" s="139" t="s">
        <v>4075</v>
      </c>
      <c r="M21" s="141"/>
      <c r="N21" s="248"/>
      <c r="O21" s="141" t="s">
        <v>26</v>
      </c>
      <c r="P21" s="141"/>
      <c r="Q21" s="141" t="s">
        <v>12654</v>
      </c>
      <c r="R21" s="141" t="s">
        <v>12655</v>
      </c>
      <c r="S21" s="141"/>
      <c r="T21" s="141"/>
      <c r="U21" s="141">
        <v>108198905</v>
      </c>
      <c r="V21" s="141"/>
      <c r="W21" s="139" t="s">
        <v>4075</v>
      </c>
      <c r="X21" s="141" t="s">
        <v>25</v>
      </c>
      <c r="Y21" s="141" t="s">
        <v>27</v>
      </c>
      <c r="Z21" s="141" t="s">
        <v>4</v>
      </c>
      <c r="AA21" s="141" t="s">
        <v>34</v>
      </c>
      <c r="AB21" s="141"/>
      <c r="AC21" s="139" t="s">
        <v>18049</v>
      </c>
      <c r="AD21" s="380"/>
      <c r="AE21" s="139" t="s">
        <v>102</v>
      </c>
      <c r="AF21" s="139" t="s">
        <v>13071</v>
      </c>
      <c r="AG21" s="139" t="s">
        <v>102</v>
      </c>
      <c r="AH21" s="139" t="s">
        <v>1378</v>
      </c>
      <c r="AI21" s="139" t="s">
        <v>1522</v>
      </c>
      <c r="AJ21" s="139"/>
      <c r="AK21" s="139" t="s">
        <v>1522</v>
      </c>
      <c r="AL21" s="139"/>
      <c r="AM21" s="141"/>
      <c r="AN21" s="141" t="s">
        <v>8</v>
      </c>
      <c r="AO21" s="139" t="s">
        <v>1477</v>
      </c>
      <c r="AP21" s="139" t="s">
        <v>7</v>
      </c>
      <c r="AQ21" s="139"/>
      <c r="AR21" s="381"/>
      <c r="AS21" s="139" t="s">
        <v>4075</v>
      </c>
      <c r="AT21" s="141" t="s">
        <v>1404</v>
      </c>
      <c r="AU21" s="141"/>
      <c r="AV21" s="383"/>
      <c r="AW21" s="385"/>
      <c r="AX21" s="139"/>
      <c r="AY21" t="s">
        <v>18244</v>
      </c>
      <c r="BA21" s="381"/>
      <c r="BB21" s="139" t="s">
        <v>17</v>
      </c>
      <c r="BC21" s="166"/>
      <c r="BD21" s="166"/>
      <c r="BE21" s="166"/>
      <c r="BF21" s="166"/>
      <c r="BG21" s="166"/>
      <c r="BH21" s="308"/>
      <c r="BI21" s="308"/>
      <c r="BJ21" s="141" t="s">
        <v>26</v>
      </c>
      <c r="BK21" s="141" t="s">
        <v>26</v>
      </c>
      <c r="BL21" s="141"/>
      <c r="BM21" s="141"/>
      <c r="BN21" s="139" t="s">
        <v>4075</v>
      </c>
      <c r="BQ21" s="141"/>
      <c r="BV21" s="141"/>
      <c r="BX21" s="141"/>
      <c r="BY21" s="141"/>
      <c r="BZ21" s="141"/>
      <c r="CA21" s="141"/>
      <c r="CB21" s="141"/>
      <c r="CC21" s="141"/>
      <c r="CD21" s="141"/>
      <c r="CE21" s="141"/>
      <c r="CF21" s="141"/>
      <c r="CG21" s="141"/>
    </row>
    <row r="22" spans="1:85" x14ac:dyDescent="0.35">
      <c r="A22" s="155" t="s">
        <v>12656</v>
      </c>
      <c r="B22" s="139" t="s">
        <v>4075</v>
      </c>
      <c r="C22" s="18">
        <v>41805</v>
      </c>
      <c r="D22" s="144">
        <v>0.40763888888888888</v>
      </c>
      <c r="E22" s="141" t="s">
        <v>13261</v>
      </c>
      <c r="F22" s="141">
        <v>2</v>
      </c>
      <c r="G22" s="141" t="s">
        <v>2004</v>
      </c>
      <c r="H22" s="141">
        <v>2014</v>
      </c>
      <c r="I22" s="18">
        <v>41805</v>
      </c>
      <c r="J22" s="144">
        <v>0.40763888888888888</v>
      </c>
      <c r="K22" s="378"/>
      <c r="L22" s="139" t="s">
        <v>4075</v>
      </c>
      <c r="M22" s="141"/>
      <c r="N22" s="248"/>
      <c r="O22" s="141" t="s">
        <v>26</v>
      </c>
      <c r="P22" s="141"/>
      <c r="Q22" s="141" t="s">
        <v>12657</v>
      </c>
      <c r="R22" s="141" t="s">
        <v>12658</v>
      </c>
      <c r="S22" s="141"/>
      <c r="T22" s="141"/>
      <c r="U22" s="141">
        <v>108198869</v>
      </c>
      <c r="V22" s="141"/>
      <c r="W22" s="139" t="s">
        <v>4075</v>
      </c>
      <c r="X22" s="141" t="s">
        <v>25</v>
      </c>
      <c r="Y22" s="141" t="s">
        <v>27</v>
      </c>
      <c r="Z22" s="141" t="s">
        <v>4</v>
      </c>
      <c r="AA22" s="141" t="s">
        <v>34</v>
      </c>
      <c r="AB22" s="141"/>
      <c r="AC22" s="139" t="s">
        <v>18047</v>
      </c>
      <c r="AD22" s="380"/>
      <c r="AE22" s="139" t="s">
        <v>4</v>
      </c>
      <c r="AF22" s="139" t="s">
        <v>13073</v>
      </c>
      <c r="AG22" s="139" t="s">
        <v>4</v>
      </c>
      <c r="AH22" s="139" t="s">
        <v>1378</v>
      </c>
      <c r="AI22" s="139" t="s">
        <v>15678</v>
      </c>
      <c r="AJ22" s="139"/>
      <c r="AK22" s="139" t="s">
        <v>15678</v>
      </c>
      <c r="AL22" s="139" t="s">
        <v>7</v>
      </c>
      <c r="AM22" s="141"/>
      <c r="AN22" s="141" t="s">
        <v>8</v>
      </c>
      <c r="AO22" s="139" t="s">
        <v>1614</v>
      </c>
      <c r="AP22" s="139" t="s">
        <v>7</v>
      </c>
      <c r="AQ22" s="139"/>
      <c r="AR22" s="381"/>
      <c r="AS22" s="139" t="s">
        <v>4075</v>
      </c>
      <c r="AT22" s="141" t="s">
        <v>1404</v>
      </c>
      <c r="AU22" s="141">
        <v>520</v>
      </c>
      <c r="AV22" s="383"/>
      <c r="AW22" s="385"/>
      <c r="AX22" s="139"/>
      <c r="AY22" t="s">
        <v>18245</v>
      </c>
      <c r="AZ22">
        <v>12000</v>
      </c>
      <c r="BA22" s="381"/>
      <c r="BB22" s="139" t="s">
        <v>1446</v>
      </c>
      <c r="BC22" s="166"/>
      <c r="BD22" s="166"/>
      <c r="BE22" s="166"/>
      <c r="BF22" s="166"/>
      <c r="BG22" s="166"/>
      <c r="BH22" s="308"/>
      <c r="BI22" s="308"/>
      <c r="BJ22" s="141" t="s">
        <v>26</v>
      </c>
      <c r="BK22" s="141" t="s">
        <v>26</v>
      </c>
      <c r="BL22" s="141"/>
      <c r="BM22" s="141"/>
      <c r="BN22" s="139" t="s">
        <v>4075</v>
      </c>
      <c r="BQ22" s="141" t="s">
        <v>17626</v>
      </c>
      <c r="BR22" s="135" t="s">
        <v>15680</v>
      </c>
      <c r="BT22" s="135" t="s">
        <v>15347</v>
      </c>
      <c r="BU22" s="135" t="s">
        <v>13274</v>
      </c>
      <c r="BV22" s="141" t="s">
        <v>13284</v>
      </c>
      <c r="BW22" s="135" t="s">
        <v>13286</v>
      </c>
      <c r="BX22" s="141" t="s">
        <v>15681</v>
      </c>
      <c r="BY22" s="141" t="s">
        <v>15707</v>
      </c>
      <c r="BZ22" s="141" t="s">
        <v>25</v>
      </c>
      <c r="CA22" s="141" t="s">
        <v>1848</v>
      </c>
      <c r="CB22" s="141"/>
      <c r="CC22" s="141" t="s">
        <v>13</v>
      </c>
      <c r="CD22" s="141" t="s">
        <v>15687</v>
      </c>
      <c r="CE22" s="141" t="s">
        <v>13</v>
      </c>
      <c r="CF22" s="141" t="s">
        <v>15454</v>
      </c>
      <c r="CG22" s="141" t="s">
        <v>4004</v>
      </c>
    </row>
    <row r="23" spans="1:85" x14ac:dyDescent="0.35">
      <c r="A23" s="155" t="s">
        <v>12648</v>
      </c>
      <c r="B23" s="139" t="s">
        <v>4075</v>
      </c>
      <c r="C23" s="18">
        <v>41806</v>
      </c>
      <c r="D23" s="144">
        <v>0.65069444444444446</v>
      </c>
      <c r="E23" s="141" t="s">
        <v>13261</v>
      </c>
      <c r="F23" s="141">
        <v>2</v>
      </c>
      <c r="G23" s="141" t="s">
        <v>2004</v>
      </c>
      <c r="H23" s="141">
        <v>2014</v>
      </c>
      <c r="I23" s="18"/>
      <c r="J23" s="144"/>
      <c r="K23" s="378"/>
      <c r="L23" s="139" t="s">
        <v>4075</v>
      </c>
      <c r="M23" s="141"/>
      <c r="N23" s="248"/>
      <c r="O23" s="141" t="s">
        <v>26</v>
      </c>
      <c r="P23" s="141"/>
      <c r="Q23" s="141" t="s">
        <v>12649</v>
      </c>
      <c r="R23" s="141"/>
      <c r="S23" s="141"/>
      <c r="T23" s="141"/>
      <c r="U23" s="141"/>
      <c r="V23" s="141"/>
      <c r="W23" s="139" t="s">
        <v>4075</v>
      </c>
      <c r="X23" s="141" t="s">
        <v>25</v>
      </c>
      <c r="Y23" s="141" t="s">
        <v>27</v>
      </c>
      <c r="Z23" s="141" t="s">
        <v>4</v>
      </c>
      <c r="AA23" s="141" t="s">
        <v>34</v>
      </c>
      <c r="AB23" s="141"/>
      <c r="AC23" s="139" t="s">
        <v>18047</v>
      </c>
      <c r="AD23" s="380"/>
      <c r="AE23" s="139" t="s">
        <v>4</v>
      </c>
      <c r="AF23" s="139" t="s">
        <v>13073</v>
      </c>
      <c r="AG23" s="139" t="s">
        <v>4</v>
      </c>
      <c r="AH23" s="139" t="s">
        <v>1378</v>
      </c>
      <c r="AI23" s="139" t="s">
        <v>15678</v>
      </c>
      <c r="AJ23" s="139"/>
      <c r="AK23" s="139" t="s">
        <v>15678</v>
      </c>
      <c r="AL23" s="139" t="s">
        <v>7</v>
      </c>
      <c r="AM23" s="141" t="s">
        <v>19</v>
      </c>
      <c r="AN23" s="141" t="s">
        <v>8</v>
      </c>
      <c r="AO23" s="139" t="s">
        <v>1477</v>
      </c>
      <c r="AP23" s="139" t="s">
        <v>7</v>
      </c>
      <c r="AQ23" s="139"/>
      <c r="AR23" s="381"/>
      <c r="AS23" s="139" t="s">
        <v>4075</v>
      </c>
      <c r="AT23" s="141" t="s">
        <v>1404</v>
      </c>
      <c r="AU23" s="141">
        <v>320</v>
      </c>
      <c r="AV23" s="383"/>
      <c r="AW23" s="385"/>
      <c r="AX23" s="139"/>
      <c r="AY23" t="s">
        <v>18246</v>
      </c>
      <c r="BA23" s="381"/>
      <c r="BB23" s="139" t="s">
        <v>1452</v>
      </c>
      <c r="BC23" s="166"/>
      <c r="BD23" s="166"/>
      <c r="BE23" s="166"/>
      <c r="BF23" s="166"/>
      <c r="BG23" s="166"/>
      <c r="BH23" s="308"/>
      <c r="BI23" s="308"/>
      <c r="BJ23" s="141" t="s">
        <v>26</v>
      </c>
      <c r="BK23" s="141" t="s">
        <v>26</v>
      </c>
      <c r="BL23" s="141"/>
      <c r="BM23" s="141"/>
      <c r="BN23" s="139" t="s">
        <v>4075</v>
      </c>
      <c r="BQ23" s="141"/>
      <c r="BV23" s="141"/>
      <c r="BX23" s="141"/>
      <c r="BY23" s="141"/>
      <c r="BZ23" s="141"/>
      <c r="CA23" s="141"/>
      <c r="CB23" s="141"/>
      <c r="CC23" s="141"/>
      <c r="CD23" s="141"/>
      <c r="CE23" s="141"/>
      <c r="CF23" s="141"/>
      <c r="CG23" s="141"/>
    </row>
    <row r="24" spans="1:85" x14ac:dyDescent="0.35">
      <c r="A24" s="155" t="s">
        <v>12639</v>
      </c>
      <c r="B24" s="139" t="s">
        <v>4075</v>
      </c>
      <c r="C24" s="18">
        <v>41807</v>
      </c>
      <c r="D24" s="144">
        <v>0.69930555555555551</v>
      </c>
      <c r="E24" s="141" t="s">
        <v>13261</v>
      </c>
      <c r="F24" s="141">
        <v>2</v>
      </c>
      <c r="G24" s="141" t="s">
        <v>2004</v>
      </c>
      <c r="H24" s="141">
        <v>2014</v>
      </c>
      <c r="I24" s="18">
        <v>41807</v>
      </c>
      <c r="J24" s="144">
        <v>0.69930555555555551</v>
      </c>
      <c r="K24" s="378"/>
      <c r="L24" s="139" t="s">
        <v>4075</v>
      </c>
      <c r="M24" s="141"/>
      <c r="N24" s="248"/>
      <c r="O24" s="141" t="s">
        <v>26</v>
      </c>
      <c r="P24" s="141"/>
      <c r="Q24" s="141" t="s">
        <v>12640</v>
      </c>
      <c r="R24" s="141" t="s">
        <v>12641</v>
      </c>
      <c r="S24" s="141"/>
      <c r="T24" s="141"/>
      <c r="U24" s="141">
        <v>108201707</v>
      </c>
      <c r="V24" s="141"/>
      <c r="W24" s="139" t="s">
        <v>4075</v>
      </c>
      <c r="X24" s="141" t="s">
        <v>25</v>
      </c>
      <c r="Y24" s="141" t="s">
        <v>27</v>
      </c>
      <c r="Z24" s="141" t="s">
        <v>4</v>
      </c>
      <c r="AA24" s="141" t="s">
        <v>34</v>
      </c>
      <c r="AB24" s="141"/>
      <c r="AC24" s="139" t="s">
        <v>18049</v>
      </c>
      <c r="AD24" s="380"/>
      <c r="AE24" s="139" t="s">
        <v>102</v>
      </c>
      <c r="AF24" s="139" t="s">
        <v>13074</v>
      </c>
      <c r="AG24" s="139" t="s">
        <v>102</v>
      </c>
      <c r="AH24" s="139" t="s">
        <v>1378</v>
      </c>
      <c r="AI24" s="139" t="s">
        <v>11</v>
      </c>
      <c r="AJ24" s="139" t="s">
        <v>11</v>
      </c>
      <c r="AK24" s="139"/>
      <c r="AL24" s="139"/>
      <c r="AM24" s="141" t="s">
        <v>1375</v>
      </c>
      <c r="AN24" s="141" t="s">
        <v>8</v>
      </c>
      <c r="AO24" s="139" t="s">
        <v>1614</v>
      </c>
      <c r="AP24" s="139" t="s">
        <v>7</v>
      </c>
      <c r="AQ24" s="139"/>
      <c r="AR24" s="381"/>
      <c r="AS24" s="139" t="s">
        <v>4075</v>
      </c>
      <c r="AT24" s="141" t="s">
        <v>1404</v>
      </c>
      <c r="AU24" s="141">
        <v>512</v>
      </c>
      <c r="AV24" s="383"/>
      <c r="AW24" s="385"/>
      <c r="AX24" s="139"/>
      <c r="AY24" t="s">
        <v>18247</v>
      </c>
      <c r="AZ24">
        <v>12000</v>
      </c>
      <c r="BA24" s="381"/>
      <c r="BB24" s="139" t="s">
        <v>17</v>
      </c>
      <c r="BC24" s="166"/>
      <c r="BD24" s="166"/>
      <c r="BE24" s="166"/>
      <c r="BF24" s="166"/>
      <c r="BG24" s="166"/>
      <c r="BH24" s="308"/>
      <c r="BI24" s="308"/>
      <c r="BJ24" s="141" t="s">
        <v>26</v>
      </c>
      <c r="BK24" s="141" t="s">
        <v>26</v>
      </c>
      <c r="BL24" s="141"/>
      <c r="BM24" s="141"/>
      <c r="BN24" s="139" t="s">
        <v>4075</v>
      </c>
      <c r="BQ24" s="141"/>
      <c r="BV24" s="141"/>
      <c r="BX24" s="141"/>
      <c r="BY24" s="141"/>
      <c r="BZ24" s="141"/>
      <c r="CA24" s="141"/>
      <c r="CB24" s="141"/>
      <c r="CC24" s="141"/>
      <c r="CD24" s="141"/>
      <c r="CE24" s="141"/>
      <c r="CF24" s="141"/>
      <c r="CG24" s="141"/>
    </row>
    <row r="25" spans="1:85" x14ac:dyDescent="0.35">
      <c r="A25" s="155" t="s">
        <v>12638</v>
      </c>
      <c r="B25" s="139" t="s">
        <v>4075</v>
      </c>
      <c r="C25" s="18">
        <v>41807</v>
      </c>
      <c r="D25" s="144">
        <v>0.89166666666666672</v>
      </c>
      <c r="E25" s="141" t="s">
        <v>13261</v>
      </c>
      <c r="F25" s="141">
        <v>2</v>
      </c>
      <c r="G25" s="141" t="s">
        <v>2004</v>
      </c>
      <c r="H25" s="141">
        <v>2014</v>
      </c>
      <c r="I25" s="18">
        <v>41807</v>
      </c>
      <c r="J25" s="144">
        <v>0.89166666666666672</v>
      </c>
      <c r="K25" s="378"/>
      <c r="L25" s="139" t="s">
        <v>4075</v>
      </c>
      <c r="M25" s="141"/>
      <c r="N25" s="248"/>
      <c r="O25" s="141" t="s">
        <v>26</v>
      </c>
      <c r="P25" s="141"/>
      <c r="Q25" s="141"/>
      <c r="R25" s="141"/>
      <c r="S25" s="141"/>
      <c r="T25" s="141"/>
      <c r="U25" s="141"/>
      <c r="V25" s="141"/>
      <c r="W25" s="139" t="s">
        <v>4075</v>
      </c>
      <c r="X25" s="141" t="s">
        <v>25</v>
      </c>
      <c r="Y25" s="141" t="s">
        <v>27</v>
      </c>
      <c r="Z25" s="141" t="s">
        <v>4</v>
      </c>
      <c r="AA25" s="141" t="s">
        <v>35</v>
      </c>
      <c r="AB25" s="141"/>
      <c r="AC25" s="139" t="s">
        <v>18048</v>
      </c>
      <c r="AD25" s="380"/>
      <c r="AE25" s="139" t="s">
        <v>107</v>
      </c>
      <c r="AF25" s="139" t="s">
        <v>13076</v>
      </c>
      <c r="AG25" s="139" t="s">
        <v>4130</v>
      </c>
      <c r="AH25" s="139" t="s">
        <v>1378</v>
      </c>
      <c r="AI25" s="139" t="s">
        <v>1518</v>
      </c>
      <c r="AJ25" s="139"/>
      <c r="AK25" s="139" t="s">
        <v>1518</v>
      </c>
      <c r="AL25" s="139" t="s">
        <v>7</v>
      </c>
      <c r="AM25" s="141" t="s">
        <v>12</v>
      </c>
      <c r="AN25" s="141" t="s">
        <v>8</v>
      </c>
      <c r="AO25" s="139" t="s">
        <v>1618</v>
      </c>
      <c r="AP25" s="139" t="s">
        <v>7</v>
      </c>
      <c r="AQ25" s="139"/>
      <c r="AR25" s="381"/>
      <c r="AS25" s="139" t="s">
        <v>4075</v>
      </c>
      <c r="AT25" s="141" t="s">
        <v>1404</v>
      </c>
      <c r="AU25" s="141"/>
      <c r="AV25" s="383"/>
      <c r="AW25" s="385"/>
      <c r="AX25" s="139"/>
      <c r="AY25" t="s">
        <v>18248</v>
      </c>
      <c r="AZ25">
        <v>115000</v>
      </c>
      <c r="BA25" s="381"/>
      <c r="BB25" s="139" t="s">
        <v>1450</v>
      </c>
      <c r="BC25" s="166"/>
      <c r="BD25" s="166"/>
      <c r="BE25" s="166"/>
      <c r="BF25" s="166"/>
      <c r="BG25" s="166"/>
      <c r="BH25" s="308"/>
      <c r="BI25" s="308"/>
      <c r="BJ25" s="141" t="s">
        <v>26</v>
      </c>
      <c r="BK25" s="141" t="s">
        <v>26</v>
      </c>
      <c r="BL25" s="141"/>
      <c r="BM25" s="141"/>
      <c r="BN25" s="139" t="s">
        <v>4075</v>
      </c>
      <c r="BQ25" s="141"/>
      <c r="BV25" s="141"/>
      <c r="BX25" s="141"/>
      <c r="BY25" s="141"/>
      <c r="BZ25" s="141"/>
      <c r="CA25" s="141"/>
      <c r="CB25" s="141"/>
      <c r="CC25" s="141"/>
      <c r="CD25" s="141"/>
      <c r="CE25" s="141"/>
      <c r="CF25" s="141"/>
      <c r="CG25" s="141"/>
    </row>
    <row r="26" spans="1:85" x14ac:dyDescent="0.35">
      <c r="A26" s="155" t="s">
        <v>12645</v>
      </c>
      <c r="B26" s="139" t="s">
        <v>4075</v>
      </c>
      <c r="C26" s="18">
        <v>41807</v>
      </c>
      <c r="D26" s="144">
        <v>0.5756944444444444</v>
      </c>
      <c r="E26" s="141" t="s">
        <v>13261</v>
      </c>
      <c r="F26" s="141">
        <v>2</v>
      </c>
      <c r="G26" s="141" t="s">
        <v>2004</v>
      </c>
      <c r="H26" s="141">
        <v>2014</v>
      </c>
      <c r="I26" s="18">
        <v>41807</v>
      </c>
      <c r="J26" s="144">
        <v>0.5756944444444444</v>
      </c>
      <c r="K26" s="378"/>
      <c r="L26" s="139" t="s">
        <v>4075</v>
      </c>
      <c r="M26" s="141"/>
      <c r="N26" s="248"/>
      <c r="O26" s="141" t="s">
        <v>26</v>
      </c>
      <c r="P26" s="141"/>
      <c r="Q26" s="141" t="s">
        <v>12646</v>
      </c>
      <c r="R26" s="141" t="s">
        <v>12647</v>
      </c>
      <c r="S26" s="141"/>
      <c r="T26" s="141"/>
      <c r="U26" s="141">
        <v>108201682</v>
      </c>
      <c r="V26" s="141"/>
      <c r="W26" s="139" t="s">
        <v>4075</v>
      </c>
      <c r="X26" s="141" t="s">
        <v>25</v>
      </c>
      <c r="Y26" s="141" t="s">
        <v>27</v>
      </c>
      <c r="Z26" s="141" t="s">
        <v>4</v>
      </c>
      <c r="AA26" s="141" t="s">
        <v>34</v>
      </c>
      <c r="AB26" s="141"/>
      <c r="AC26" s="139" t="s">
        <v>18049</v>
      </c>
      <c r="AD26" s="380"/>
      <c r="AE26" s="139" t="s">
        <v>103</v>
      </c>
      <c r="AF26" s="139" t="s">
        <v>13075</v>
      </c>
      <c r="AG26" s="139" t="s">
        <v>103</v>
      </c>
      <c r="AH26" s="139" t="s">
        <v>1378</v>
      </c>
      <c r="AI26" s="139" t="s">
        <v>7340</v>
      </c>
      <c r="AJ26" s="139"/>
      <c r="AK26" s="139" t="s">
        <v>7340</v>
      </c>
      <c r="AL26" s="139" t="s">
        <v>1408</v>
      </c>
      <c r="AM26" s="141" t="s">
        <v>1631</v>
      </c>
      <c r="AN26" s="141" t="s">
        <v>8</v>
      </c>
      <c r="AO26" s="139" t="s">
        <v>1614</v>
      </c>
      <c r="AP26" s="139" t="s">
        <v>7</v>
      </c>
      <c r="AQ26" s="139"/>
      <c r="AR26" s="381"/>
      <c r="AS26" s="139" t="s">
        <v>4075</v>
      </c>
      <c r="AT26" s="141" t="s">
        <v>1404</v>
      </c>
      <c r="AU26" s="141">
        <v>175</v>
      </c>
      <c r="AV26" s="383"/>
      <c r="AW26" s="385"/>
      <c r="AX26" s="139"/>
      <c r="AY26" t="s">
        <v>18249</v>
      </c>
      <c r="AZ26">
        <v>12000</v>
      </c>
      <c r="BA26" s="381"/>
      <c r="BB26" s="139" t="s">
        <v>1446</v>
      </c>
      <c r="BC26" s="166"/>
      <c r="BD26" s="166"/>
      <c r="BE26" s="166"/>
      <c r="BF26" s="166"/>
      <c r="BG26" s="166"/>
      <c r="BH26" s="308"/>
      <c r="BI26" s="308"/>
      <c r="BJ26" s="141" t="s">
        <v>26</v>
      </c>
      <c r="BK26" s="141" t="s">
        <v>26</v>
      </c>
      <c r="BL26" s="141"/>
      <c r="BM26" s="141"/>
      <c r="BN26" s="139" t="s">
        <v>4075</v>
      </c>
      <c r="BQ26" s="141"/>
      <c r="BV26" s="141"/>
      <c r="BX26" s="141"/>
      <c r="BY26" s="141"/>
      <c r="BZ26" s="141"/>
      <c r="CA26" s="141"/>
      <c r="CB26" s="141"/>
      <c r="CC26" s="141"/>
      <c r="CD26" s="141"/>
      <c r="CE26" s="141"/>
      <c r="CF26" s="141"/>
      <c r="CG26" s="141"/>
    </row>
    <row r="27" spans="1:85" x14ac:dyDescent="0.35">
      <c r="A27" s="155" t="s">
        <v>12642</v>
      </c>
      <c r="B27" s="139" t="s">
        <v>4075</v>
      </c>
      <c r="C27" s="18">
        <v>41807</v>
      </c>
      <c r="D27" s="144">
        <v>0.61805555555555558</v>
      </c>
      <c r="E27" s="141" t="s">
        <v>13261</v>
      </c>
      <c r="F27" s="141">
        <v>2</v>
      </c>
      <c r="G27" s="141" t="s">
        <v>2004</v>
      </c>
      <c r="H27" s="141">
        <v>2014</v>
      </c>
      <c r="I27" s="18">
        <v>41807</v>
      </c>
      <c r="J27" s="144">
        <v>0.61805555555555558</v>
      </c>
      <c r="K27" s="378"/>
      <c r="L27" s="139" t="s">
        <v>4075</v>
      </c>
      <c r="M27" s="141"/>
      <c r="N27" s="248"/>
      <c r="O27" s="141" t="s">
        <v>26</v>
      </c>
      <c r="P27" s="141"/>
      <c r="Q27" s="141" t="s">
        <v>12643</v>
      </c>
      <c r="R27" s="141" t="s">
        <v>12644</v>
      </c>
      <c r="S27" s="141"/>
      <c r="T27" s="141"/>
      <c r="U27" s="141"/>
      <c r="V27" s="141"/>
      <c r="W27" s="139" t="s">
        <v>4075</v>
      </c>
      <c r="X27" s="141" t="s">
        <v>25</v>
      </c>
      <c r="Y27" s="141" t="s">
        <v>27</v>
      </c>
      <c r="Z27" s="141" t="s">
        <v>4</v>
      </c>
      <c r="AA27" s="141" t="s">
        <v>34</v>
      </c>
      <c r="AB27" s="141"/>
      <c r="AC27" s="139" t="s">
        <v>18047</v>
      </c>
      <c r="AD27" s="380"/>
      <c r="AE27" s="139" t="s">
        <v>102</v>
      </c>
      <c r="AF27" s="139" t="s">
        <v>13071</v>
      </c>
      <c r="AG27" s="139" t="s">
        <v>102</v>
      </c>
      <c r="AH27" s="139" t="s">
        <v>1378</v>
      </c>
      <c r="AI27" s="139" t="s">
        <v>1522</v>
      </c>
      <c r="AJ27" s="139"/>
      <c r="AK27" s="139" t="s">
        <v>1522</v>
      </c>
      <c r="AL27" s="139"/>
      <c r="AM27" s="141" t="s">
        <v>19</v>
      </c>
      <c r="AN27" s="141" t="s">
        <v>8</v>
      </c>
      <c r="AO27" s="139" t="s">
        <v>1477</v>
      </c>
      <c r="AP27" s="139" t="s">
        <v>7</v>
      </c>
      <c r="AQ27" s="139"/>
      <c r="AR27" s="381"/>
      <c r="AS27" s="139" t="s">
        <v>4075</v>
      </c>
      <c r="AT27" s="141" t="s">
        <v>1404</v>
      </c>
      <c r="AU27" s="141"/>
      <c r="AV27" s="383"/>
      <c r="AW27" s="385"/>
      <c r="AX27" s="139"/>
      <c r="AY27" t="s">
        <v>18250</v>
      </c>
      <c r="BA27" s="381"/>
      <c r="BB27" s="139" t="s">
        <v>1446</v>
      </c>
      <c r="BC27" s="166"/>
      <c r="BD27" s="166"/>
      <c r="BE27" s="166"/>
      <c r="BF27" s="166"/>
      <c r="BG27" s="166"/>
      <c r="BH27" s="308"/>
      <c r="BI27" s="308"/>
      <c r="BJ27" s="141" t="s">
        <v>26</v>
      </c>
      <c r="BK27" s="141" t="s">
        <v>26</v>
      </c>
      <c r="BL27" s="141"/>
      <c r="BM27" s="141"/>
      <c r="BN27" s="139" t="s">
        <v>4075</v>
      </c>
      <c r="BQ27" s="141" t="s">
        <v>17627</v>
      </c>
      <c r="BR27" s="135" t="s">
        <v>15702</v>
      </c>
      <c r="BV27" s="141"/>
      <c r="BX27" s="141"/>
      <c r="BY27" s="141"/>
      <c r="BZ27" s="141"/>
      <c r="CA27" s="141"/>
      <c r="CB27" s="141"/>
      <c r="CC27" s="141"/>
      <c r="CD27" s="141"/>
      <c r="CE27" s="141"/>
      <c r="CF27" s="141"/>
      <c r="CG27" s="141"/>
    </row>
    <row r="28" spans="1:85" x14ac:dyDescent="0.35">
      <c r="A28" s="155" t="s">
        <v>19908</v>
      </c>
      <c r="B28" s="139" t="s">
        <v>4075</v>
      </c>
      <c r="C28" s="18">
        <v>41808</v>
      </c>
      <c r="D28" s="144">
        <v>0.78136574074074072</v>
      </c>
      <c r="E28" s="141" t="s">
        <v>13261</v>
      </c>
      <c r="F28" s="141">
        <v>2</v>
      </c>
      <c r="G28" s="141" t="s">
        <v>2004</v>
      </c>
      <c r="H28" s="141">
        <v>2014</v>
      </c>
      <c r="I28" s="18">
        <v>41808</v>
      </c>
      <c r="J28" s="144">
        <v>0.78125</v>
      </c>
      <c r="K28" s="378"/>
      <c r="L28" s="139" t="s">
        <v>4075</v>
      </c>
      <c r="M28" s="141" t="s">
        <v>28</v>
      </c>
      <c r="N28" s="248">
        <v>44284</v>
      </c>
      <c r="O28" s="141" t="s">
        <v>25</v>
      </c>
      <c r="P28" s="141"/>
      <c r="Q28" s="141"/>
      <c r="R28" s="141" t="s">
        <v>1944</v>
      </c>
      <c r="S28" s="141"/>
      <c r="T28" s="141" t="s">
        <v>19909</v>
      </c>
      <c r="U28" s="141"/>
      <c r="V28" s="141"/>
      <c r="W28" s="139" t="s">
        <v>4075</v>
      </c>
      <c r="X28" s="141" t="s">
        <v>25</v>
      </c>
      <c r="Y28" s="141" t="s">
        <v>27</v>
      </c>
      <c r="Z28" s="141"/>
      <c r="AA28" s="141" t="s">
        <v>34</v>
      </c>
      <c r="AB28" s="141"/>
      <c r="AC28" s="139" t="s">
        <v>18047</v>
      </c>
      <c r="AD28" s="380"/>
      <c r="AE28" s="139" t="s">
        <v>102</v>
      </c>
      <c r="AF28" s="139" t="s">
        <v>13084</v>
      </c>
      <c r="AG28" s="139" t="s">
        <v>102</v>
      </c>
      <c r="AH28" s="139" t="s">
        <v>1378</v>
      </c>
      <c r="AI28" s="139" t="s">
        <v>1391</v>
      </c>
      <c r="AJ28" s="139" t="s">
        <v>1403</v>
      </c>
      <c r="AK28" s="139"/>
      <c r="AL28" s="139"/>
      <c r="AM28" s="141" t="s">
        <v>15</v>
      </c>
      <c r="AN28" s="141" t="s">
        <v>8</v>
      </c>
      <c r="AO28" s="139"/>
      <c r="AP28" s="139" t="s">
        <v>1403</v>
      </c>
      <c r="AQ28" s="139"/>
      <c r="AR28" s="381"/>
      <c r="AS28" s="139" t="s">
        <v>4075</v>
      </c>
      <c r="AT28" s="141" t="s">
        <v>1404</v>
      </c>
      <c r="AU28" s="141"/>
      <c r="AV28" s="383"/>
      <c r="AW28" s="385"/>
      <c r="AX28" s="139" t="s">
        <v>75</v>
      </c>
      <c r="AY28" t="s">
        <v>18623</v>
      </c>
      <c r="BA28" s="381"/>
      <c r="BB28" s="139" t="s">
        <v>17</v>
      </c>
      <c r="BC28" s="166"/>
      <c r="BD28" s="166"/>
      <c r="BE28" s="166"/>
      <c r="BF28" s="166"/>
      <c r="BG28" s="166"/>
      <c r="BH28" s="308"/>
      <c r="BI28" s="308"/>
      <c r="BJ28" s="141" t="s">
        <v>26</v>
      </c>
      <c r="BK28" s="141" t="s">
        <v>26</v>
      </c>
      <c r="BL28" s="141"/>
      <c r="BM28" s="141"/>
      <c r="BN28" s="139" t="s">
        <v>4075</v>
      </c>
      <c r="BQ28" s="141"/>
      <c r="BV28" s="141"/>
      <c r="BX28" s="141"/>
      <c r="BY28" s="141"/>
      <c r="BZ28" s="141"/>
      <c r="CA28" s="141"/>
      <c r="CB28" s="141"/>
      <c r="CC28" s="141"/>
      <c r="CD28" s="141"/>
      <c r="CE28" s="141"/>
      <c r="CF28" s="141"/>
      <c r="CG28" s="141"/>
    </row>
    <row r="29" spans="1:85" x14ac:dyDescent="0.35">
      <c r="A29" s="155" t="s">
        <v>12634</v>
      </c>
      <c r="B29" s="139" t="s">
        <v>4075</v>
      </c>
      <c r="C29" s="18">
        <v>41808</v>
      </c>
      <c r="D29" s="144">
        <v>0.77013888888888893</v>
      </c>
      <c r="E29" s="141" t="s">
        <v>13261</v>
      </c>
      <c r="F29" s="141">
        <v>2</v>
      </c>
      <c r="G29" s="141" t="s">
        <v>2004</v>
      </c>
      <c r="H29" s="141">
        <v>2014</v>
      </c>
      <c r="I29" s="18"/>
      <c r="J29" s="144"/>
      <c r="K29" s="378"/>
      <c r="L29" s="139" t="s">
        <v>4075</v>
      </c>
      <c r="M29" s="141"/>
      <c r="N29" s="248"/>
      <c r="O29" s="141" t="s">
        <v>26</v>
      </c>
      <c r="P29" s="141"/>
      <c r="Q29" s="141"/>
      <c r="R29" s="141"/>
      <c r="S29" s="141"/>
      <c r="T29" s="141"/>
      <c r="U29" s="141"/>
      <c r="V29" s="141"/>
      <c r="W29" s="139" t="s">
        <v>4075</v>
      </c>
      <c r="X29" s="141" t="s">
        <v>25</v>
      </c>
      <c r="Y29" s="141" t="s">
        <v>27</v>
      </c>
      <c r="Z29" s="141" t="s">
        <v>4</v>
      </c>
      <c r="AA29" s="141" t="s">
        <v>34</v>
      </c>
      <c r="AB29" s="141"/>
      <c r="AC29" s="139" t="s">
        <v>18047</v>
      </c>
      <c r="AD29" s="380"/>
      <c r="AE29" s="139" t="s">
        <v>102</v>
      </c>
      <c r="AF29" s="139" t="s">
        <v>13084</v>
      </c>
      <c r="AG29" s="139" t="s">
        <v>102</v>
      </c>
      <c r="AH29" s="139" t="s">
        <v>1378</v>
      </c>
      <c r="AI29" s="139" t="s">
        <v>1403</v>
      </c>
      <c r="AJ29" s="139" t="s">
        <v>1403</v>
      </c>
      <c r="AK29" s="139"/>
      <c r="AL29" s="139"/>
      <c r="AM29" s="141" t="s">
        <v>19</v>
      </c>
      <c r="AN29" s="141" t="s">
        <v>8</v>
      </c>
      <c r="AO29" s="139" t="s">
        <v>1614</v>
      </c>
      <c r="AP29" s="139" t="s">
        <v>1403</v>
      </c>
      <c r="AQ29" s="139"/>
      <c r="AR29" s="381"/>
      <c r="AS29" s="139" t="s">
        <v>4075</v>
      </c>
      <c r="AT29" s="141" t="s">
        <v>1404</v>
      </c>
      <c r="AU29" s="141"/>
      <c r="AV29" s="383"/>
      <c r="AW29" s="385"/>
      <c r="AX29" s="139"/>
      <c r="AY29" t="s">
        <v>18251</v>
      </c>
      <c r="AZ29">
        <v>12000</v>
      </c>
      <c r="BA29" s="381"/>
      <c r="BB29" s="139" t="s">
        <v>17</v>
      </c>
      <c r="BC29" s="166"/>
      <c r="BD29" s="166"/>
      <c r="BE29" s="166"/>
      <c r="BF29" s="166"/>
      <c r="BG29" s="166"/>
      <c r="BH29" s="308"/>
      <c r="BI29" s="308"/>
      <c r="BJ29" s="141" t="s">
        <v>26</v>
      </c>
      <c r="BK29" s="141" t="s">
        <v>26</v>
      </c>
      <c r="BL29" s="141"/>
      <c r="BM29" s="141"/>
      <c r="BN29" s="139" t="s">
        <v>4075</v>
      </c>
      <c r="BQ29" s="141"/>
      <c r="BV29" s="141"/>
      <c r="BX29" s="141"/>
      <c r="BY29" s="141"/>
      <c r="BZ29" s="141"/>
      <c r="CA29" s="141"/>
      <c r="CB29" s="141"/>
      <c r="CC29" s="141"/>
      <c r="CD29" s="141"/>
      <c r="CE29" s="141"/>
      <c r="CF29" s="141"/>
      <c r="CG29" s="141"/>
    </row>
    <row r="30" spans="1:85" x14ac:dyDescent="0.35">
      <c r="A30" s="155" t="s">
        <v>12635</v>
      </c>
      <c r="B30" s="139" t="s">
        <v>4075</v>
      </c>
      <c r="C30" s="18">
        <v>41808</v>
      </c>
      <c r="D30" s="144">
        <v>0.41736111111111113</v>
      </c>
      <c r="E30" s="141" t="s">
        <v>13261</v>
      </c>
      <c r="F30" s="141">
        <v>2</v>
      </c>
      <c r="G30" s="141" t="s">
        <v>2004</v>
      </c>
      <c r="H30" s="141">
        <v>2014</v>
      </c>
      <c r="I30" s="18">
        <v>41808</v>
      </c>
      <c r="J30" s="144">
        <v>0.41736111111111113</v>
      </c>
      <c r="K30" s="378"/>
      <c r="L30" s="139" t="s">
        <v>4075</v>
      </c>
      <c r="M30" s="141"/>
      <c r="N30" s="248"/>
      <c r="O30" s="141" t="s">
        <v>26</v>
      </c>
      <c r="P30" s="141"/>
      <c r="Q30" s="141" t="s">
        <v>12636</v>
      </c>
      <c r="R30" s="141" t="s">
        <v>12637</v>
      </c>
      <c r="S30" s="141"/>
      <c r="T30" s="141"/>
      <c r="U30" s="141">
        <v>108203282</v>
      </c>
      <c r="V30" s="141"/>
      <c r="W30" s="139" t="s">
        <v>4075</v>
      </c>
      <c r="X30" s="141" t="s">
        <v>25</v>
      </c>
      <c r="Y30" s="141" t="s">
        <v>27</v>
      </c>
      <c r="Z30" s="141" t="s">
        <v>4</v>
      </c>
      <c r="AA30" s="141" t="s">
        <v>34</v>
      </c>
      <c r="AB30" s="141"/>
      <c r="AC30" s="139" t="s">
        <v>18050</v>
      </c>
      <c r="AD30" s="380"/>
      <c r="AE30" s="139" t="s">
        <v>102</v>
      </c>
      <c r="AF30" s="139" t="s">
        <v>13074</v>
      </c>
      <c r="AG30" s="139" t="s">
        <v>102</v>
      </c>
      <c r="AH30" s="139" t="s">
        <v>1378</v>
      </c>
      <c r="AI30" s="139" t="s">
        <v>11</v>
      </c>
      <c r="AJ30" s="139" t="s">
        <v>11</v>
      </c>
      <c r="AK30" s="139"/>
      <c r="AL30" s="139"/>
      <c r="AM30" s="141" t="s">
        <v>14</v>
      </c>
      <c r="AN30" s="141" t="s">
        <v>8</v>
      </c>
      <c r="AO30" s="139" t="s">
        <v>1614</v>
      </c>
      <c r="AP30" s="139" t="s">
        <v>7</v>
      </c>
      <c r="AQ30" s="139"/>
      <c r="AR30" s="381"/>
      <c r="AS30" s="139" t="s">
        <v>4075</v>
      </c>
      <c r="AT30" s="141" t="s">
        <v>1404</v>
      </c>
      <c r="AU30" s="141"/>
      <c r="AV30" s="383"/>
      <c r="AW30" s="385"/>
      <c r="AX30" s="139"/>
      <c r="AY30" t="s">
        <v>18252</v>
      </c>
      <c r="AZ30">
        <v>17000</v>
      </c>
      <c r="BA30" s="381"/>
      <c r="BB30" s="139" t="s">
        <v>17</v>
      </c>
      <c r="BC30" s="166"/>
      <c r="BD30" s="166"/>
      <c r="BE30" s="166"/>
      <c r="BF30" s="166"/>
      <c r="BG30" s="166"/>
      <c r="BH30" s="308"/>
      <c r="BI30" s="308"/>
      <c r="BJ30" s="141" t="s">
        <v>26</v>
      </c>
      <c r="BK30" s="141" t="s">
        <v>26</v>
      </c>
      <c r="BL30" s="141"/>
      <c r="BM30" s="141"/>
      <c r="BN30" s="139" t="s">
        <v>4075</v>
      </c>
      <c r="BQ30" s="141"/>
      <c r="BV30" s="141"/>
      <c r="BX30" s="141"/>
      <c r="BY30" s="141"/>
      <c r="BZ30" s="141"/>
      <c r="CA30" s="141"/>
      <c r="CB30" s="141"/>
      <c r="CC30" s="141"/>
      <c r="CD30" s="141"/>
      <c r="CE30" s="141"/>
      <c r="CF30" s="141"/>
      <c r="CG30" s="141"/>
    </row>
    <row r="31" spans="1:85" x14ac:dyDescent="0.35">
      <c r="A31" s="155" t="s">
        <v>19910</v>
      </c>
      <c r="B31" s="139" t="s">
        <v>4075</v>
      </c>
      <c r="C31" s="18">
        <v>41809</v>
      </c>
      <c r="D31" s="144">
        <v>0.78921296296296295</v>
      </c>
      <c r="E31" s="141" t="s">
        <v>13261</v>
      </c>
      <c r="F31" s="141">
        <v>2</v>
      </c>
      <c r="G31" s="141" t="s">
        <v>2004</v>
      </c>
      <c r="H31" s="141">
        <v>2014</v>
      </c>
      <c r="I31" s="18">
        <v>41809</v>
      </c>
      <c r="J31" s="144">
        <v>0.78888888888888886</v>
      </c>
      <c r="K31" s="378"/>
      <c r="L31" s="139" t="s">
        <v>4075</v>
      </c>
      <c r="M31" s="141" t="s">
        <v>28</v>
      </c>
      <c r="N31" s="248">
        <v>44265</v>
      </c>
      <c r="O31" s="141" t="s">
        <v>25</v>
      </c>
      <c r="P31" s="141"/>
      <c r="Q31" s="141"/>
      <c r="R31" s="141"/>
      <c r="S31" s="141"/>
      <c r="T31" s="141" t="s">
        <v>19911</v>
      </c>
      <c r="U31" s="141">
        <v>108205153</v>
      </c>
      <c r="V31" s="141"/>
      <c r="W31" s="139" t="s">
        <v>4075</v>
      </c>
      <c r="X31" s="141" t="s">
        <v>25</v>
      </c>
      <c r="Y31" s="141" t="s">
        <v>27</v>
      </c>
      <c r="Z31" s="141"/>
      <c r="AA31" s="141" t="s">
        <v>34</v>
      </c>
      <c r="AB31" s="141"/>
      <c r="AC31" s="139" t="s">
        <v>6</v>
      </c>
      <c r="AD31" s="380"/>
      <c r="AE31" s="139" t="s">
        <v>102</v>
      </c>
      <c r="AF31" s="139" t="s">
        <v>13071</v>
      </c>
      <c r="AG31" s="139" t="s">
        <v>102</v>
      </c>
      <c r="AH31" s="139" t="s">
        <v>1378</v>
      </c>
      <c r="AI31" s="139" t="s">
        <v>1387</v>
      </c>
      <c r="AJ31" s="139" t="s">
        <v>1420</v>
      </c>
      <c r="AK31" s="139"/>
      <c r="AL31" s="139"/>
      <c r="AM31" s="141" t="s">
        <v>9</v>
      </c>
      <c r="AN31" s="141" t="s">
        <v>8</v>
      </c>
      <c r="AO31" s="139"/>
      <c r="AP31" s="139" t="s">
        <v>1420</v>
      </c>
      <c r="AQ31" s="139"/>
      <c r="AR31" s="381"/>
      <c r="AS31" s="139" t="s">
        <v>4075</v>
      </c>
      <c r="AT31" s="141" t="s">
        <v>1404</v>
      </c>
      <c r="AU31" s="141"/>
      <c r="AV31" s="383"/>
      <c r="AW31" s="385"/>
      <c r="AX31" s="139" t="s">
        <v>769</v>
      </c>
      <c r="AY31" t="s">
        <v>7048</v>
      </c>
      <c r="BA31" s="381"/>
      <c r="BB31" s="139" t="s">
        <v>17</v>
      </c>
      <c r="BC31" s="166"/>
      <c r="BD31" s="166"/>
      <c r="BE31" s="166"/>
      <c r="BF31" s="166"/>
      <c r="BG31" s="166"/>
      <c r="BH31" s="308"/>
      <c r="BI31" s="308"/>
      <c r="BJ31" s="141" t="s">
        <v>26</v>
      </c>
      <c r="BK31" s="141" t="s">
        <v>26</v>
      </c>
      <c r="BL31" s="141"/>
      <c r="BM31" s="141"/>
      <c r="BN31" s="139" t="s">
        <v>4075</v>
      </c>
      <c r="BQ31" s="141"/>
      <c r="BV31" s="141"/>
      <c r="BX31" s="141"/>
      <c r="BY31" s="141"/>
      <c r="BZ31" s="141"/>
      <c r="CA31" s="141"/>
      <c r="CB31" s="141"/>
      <c r="CC31" s="141"/>
      <c r="CD31" s="141"/>
      <c r="CE31" s="141"/>
      <c r="CF31" s="141"/>
      <c r="CG31" s="141"/>
    </row>
    <row r="32" spans="1:85" x14ac:dyDescent="0.35">
      <c r="A32" s="155" t="s">
        <v>12629</v>
      </c>
      <c r="B32" s="139" t="s">
        <v>4075</v>
      </c>
      <c r="C32" s="18">
        <v>41809</v>
      </c>
      <c r="D32" s="144">
        <v>0.78749999999999998</v>
      </c>
      <c r="E32" s="141" t="s">
        <v>13261</v>
      </c>
      <c r="F32" s="141">
        <v>2</v>
      </c>
      <c r="G32" s="141" t="s">
        <v>2004</v>
      </c>
      <c r="H32" s="141">
        <v>2014</v>
      </c>
      <c r="I32" s="18">
        <v>41809</v>
      </c>
      <c r="J32" s="144">
        <v>0.78749999999999998</v>
      </c>
      <c r="K32" s="378"/>
      <c r="L32" s="139" t="s">
        <v>4075</v>
      </c>
      <c r="M32" s="141"/>
      <c r="N32" s="248"/>
      <c r="O32" s="141" t="s">
        <v>26</v>
      </c>
      <c r="P32" s="141"/>
      <c r="Q32" s="141" t="s">
        <v>12630</v>
      </c>
      <c r="R32" s="141" t="s">
        <v>12631</v>
      </c>
      <c r="S32" s="141"/>
      <c r="T32" s="141"/>
      <c r="U32" s="141"/>
      <c r="V32" s="141"/>
      <c r="W32" s="139" t="s">
        <v>4075</v>
      </c>
      <c r="X32" s="141" t="s">
        <v>25</v>
      </c>
      <c r="Y32" s="141" t="s">
        <v>27</v>
      </c>
      <c r="Z32" s="141" t="s">
        <v>4</v>
      </c>
      <c r="AA32" s="141" t="s">
        <v>34</v>
      </c>
      <c r="AB32" s="141"/>
      <c r="AC32" s="139" t="s">
        <v>18050</v>
      </c>
      <c r="AD32" s="380"/>
      <c r="AE32" s="139" t="s">
        <v>102</v>
      </c>
      <c r="AF32" s="139" t="s">
        <v>13074</v>
      </c>
      <c r="AG32" s="139" t="s">
        <v>102</v>
      </c>
      <c r="AH32" s="139" t="s">
        <v>1378</v>
      </c>
      <c r="AI32" s="139" t="s">
        <v>11</v>
      </c>
      <c r="AJ32" s="139" t="s">
        <v>11</v>
      </c>
      <c r="AK32" s="139"/>
      <c r="AL32" s="139"/>
      <c r="AM32" s="141" t="s">
        <v>19</v>
      </c>
      <c r="AN32" s="141" t="s">
        <v>8</v>
      </c>
      <c r="AO32" s="139" t="s">
        <v>1614</v>
      </c>
      <c r="AP32" s="139" t="s">
        <v>7</v>
      </c>
      <c r="AQ32" s="139"/>
      <c r="AR32" s="381"/>
      <c r="AS32" s="139" t="s">
        <v>4075</v>
      </c>
      <c r="AT32" s="141" t="s">
        <v>1404</v>
      </c>
      <c r="AU32" s="141"/>
      <c r="AV32" s="383"/>
      <c r="AW32" s="385"/>
      <c r="AX32" s="139"/>
      <c r="AY32" t="s">
        <v>7048</v>
      </c>
      <c r="AZ32">
        <v>12000</v>
      </c>
      <c r="BA32" s="381"/>
      <c r="BB32" s="139" t="s">
        <v>17</v>
      </c>
      <c r="BC32" s="166"/>
      <c r="BD32" s="166"/>
      <c r="BE32" s="166"/>
      <c r="BF32" s="166"/>
      <c r="BG32" s="166"/>
      <c r="BH32" s="308"/>
      <c r="BI32" s="308"/>
      <c r="BJ32" s="141" t="s">
        <v>26</v>
      </c>
      <c r="BK32" s="141" t="s">
        <v>26</v>
      </c>
      <c r="BL32" s="141"/>
      <c r="BM32" s="141"/>
      <c r="BN32" s="139" t="s">
        <v>4075</v>
      </c>
      <c r="BQ32" s="141"/>
      <c r="BV32" s="141"/>
      <c r="BX32" s="141"/>
      <c r="BY32" s="141"/>
      <c r="BZ32" s="141"/>
      <c r="CA32" s="141"/>
      <c r="CB32" s="141"/>
      <c r="CC32" s="141"/>
      <c r="CD32" s="141"/>
      <c r="CE32" s="141"/>
      <c r="CF32" s="141"/>
      <c r="CG32" s="141"/>
    </row>
    <row r="33" spans="1:85" x14ac:dyDescent="0.35">
      <c r="A33" s="155" t="s">
        <v>12632</v>
      </c>
      <c r="B33" s="139" t="s">
        <v>4075</v>
      </c>
      <c r="C33" s="18">
        <v>41809</v>
      </c>
      <c r="D33" s="144">
        <v>0.68888888888888888</v>
      </c>
      <c r="E33" s="141" t="s">
        <v>13261</v>
      </c>
      <c r="F33" s="141">
        <v>2</v>
      </c>
      <c r="G33" s="141" t="s">
        <v>2004</v>
      </c>
      <c r="H33" s="141">
        <v>2014</v>
      </c>
      <c r="I33" s="18"/>
      <c r="J33" s="144"/>
      <c r="K33" s="378"/>
      <c r="L33" s="139" t="s">
        <v>4075</v>
      </c>
      <c r="M33" s="141"/>
      <c r="N33" s="248"/>
      <c r="O33" s="141" t="s">
        <v>26</v>
      </c>
      <c r="P33" s="141"/>
      <c r="Q33" s="141" t="s">
        <v>12633</v>
      </c>
      <c r="R33" s="141"/>
      <c r="S33" s="141"/>
      <c r="T33" s="141" t="s">
        <v>18207</v>
      </c>
      <c r="U33" s="141">
        <v>108205133</v>
      </c>
      <c r="V33" s="141"/>
      <c r="W33" s="139" t="s">
        <v>4075</v>
      </c>
      <c r="X33" s="141" t="s">
        <v>25</v>
      </c>
      <c r="Y33" s="141" t="s">
        <v>27</v>
      </c>
      <c r="Z33" s="141" t="s">
        <v>4</v>
      </c>
      <c r="AA33" s="141" t="s">
        <v>34</v>
      </c>
      <c r="AB33" s="141"/>
      <c r="AC33" s="139" t="s">
        <v>18047</v>
      </c>
      <c r="AD33" s="380"/>
      <c r="AE33" s="139" t="s">
        <v>102</v>
      </c>
      <c r="AF33" s="139" t="s">
        <v>13071</v>
      </c>
      <c r="AG33" s="139" t="s">
        <v>102</v>
      </c>
      <c r="AH33" s="139" t="s">
        <v>1378</v>
      </c>
      <c r="AI33" s="139" t="s">
        <v>1423</v>
      </c>
      <c r="AJ33" s="139" t="s">
        <v>1423</v>
      </c>
      <c r="AK33" s="139"/>
      <c r="AL33" s="139"/>
      <c r="AM33" s="141" t="s">
        <v>19</v>
      </c>
      <c r="AN33" s="141" t="s">
        <v>8</v>
      </c>
      <c r="AO33" s="139" t="s">
        <v>1477</v>
      </c>
      <c r="AP33" s="139" t="s">
        <v>1423</v>
      </c>
      <c r="AQ33" s="139"/>
      <c r="AR33" s="381"/>
      <c r="AS33" s="139" t="s">
        <v>4075</v>
      </c>
      <c r="AT33" s="141" t="s">
        <v>1404</v>
      </c>
      <c r="AU33" s="141"/>
      <c r="AV33" s="383"/>
      <c r="AW33" s="385"/>
      <c r="AX33" s="139"/>
      <c r="AY33" t="s">
        <v>18253</v>
      </c>
      <c r="BA33" s="381"/>
      <c r="BB33" s="139" t="s">
        <v>17</v>
      </c>
      <c r="BC33" s="166"/>
      <c r="BD33" s="166"/>
      <c r="BE33" s="166"/>
      <c r="BF33" s="166"/>
      <c r="BG33" s="166"/>
      <c r="BH33" s="308"/>
      <c r="BI33" s="308"/>
      <c r="BJ33" s="141" t="s">
        <v>26</v>
      </c>
      <c r="BK33" s="141" t="s">
        <v>26</v>
      </c>
      <c r="BL33" s="141"/>
      <c r="BM33" s="141"/>
      <c r="BN33" s="139" t="s">
        <v>4075</v>
      </c>
      <c r="BQ33" s="141"/>
      <c r="BV33" s="141"/>
      <c r="BX33" s="141"/>
      <c r="BY33" s="141"/>
      <c r="BZ33" s="141"/>
      <c r="CA33" s="141"/>
      <c r="CB33" s="141"/>
      <c r="CC33" s="141"/>
      <c r="CD33" s="141"/>
      <c r="CE33" s="141"/>
      <c r="CF33" s="141"/>
      <c r="CG33" s="141"/>
    </row>
    <row r="34" spans="1:85" x14ac:dyDescent="0.35">
      <c r="A34" s="155" t="s">
        <v>12624</v>
      </c>
      <c r="B34" s="139" t="s">
        <v>4075</v>
      </c>
      <c r="C34" s="18">
        <v>41810</v>
      </c>
      <c r="D34" s="144">
        <v>0.5025115740740741</v>
      </c>
      <c r="E34" s="141" t="s">
        <v>13261</v>
      </c>
      <c r="F34" s="141">
        <v>2</v>
      </c>
      <c r="G34" s="141" t="s">
        <v>2004</v>
      </c>
      <c r="H34" s="141">
        <v>2014</v>
      </c>
      <c r="I34" s="18">
        <v>41810</v>
      </c>
      <c r="J34" s="144">
        <v>0.50208333333333333</v>
      </c>
      <c r="K34" s="378"/>
      <c r="L34" s="139" t="s">
        <v>4075</v>
      </c>
      <c r="M34" s="141" t="s">
        <v>28</v>
      </c>
      <c r="N34" s="248">
        <v>44265</v>
      </c>
      <c r="O34" s="141" t="s">
        <v>25</v>
      </c>
      <c r="P34" s="141"/>
      <c r="Q34" s="141"/>
      <c r="R34" s="141"/>
      <c r="S34" s="141"/>
      <c r="T34" s="141" t="s">
        <v>17076</v>
      </c>
      <c r="U34" s="141"/>
      <c r="V34" s="141"/>
      <c r="W34" s="139" t="s">
        <v>4075</v>
      </c>
      <c r="X34" s="141" t="s">
        <v>25</v>
      </c>
      <c r="Y34" s="141" t="s">
        <v>27</v>
      </c>
      <c r="Z34" s="141"/>
      <c r="AA34" s="141" t="s">
        <v>34</v>
      </c>
      <c r="AB34" s="141"/>
      <c r="AC34" s="139" t="s">
        <v>6</v>
      </c>
      <c r="AD34" s="380"/>
      <c r="AE34" s="139" t="s">
        <v>102</v>
      </c>
      <c r="AF34" s="139" t="s">
        <v>13084</v>
      </c>
      <c r="AG34" s="139" t="s">
        <v>102</v>
      </c>
      <c r="AH34" s="139" t="s">
        <v>1378</v>
      </c>
      <c r="AI34" s="139" t="s">
        <v>1391</v>
      </c>
      <c r="AJ34" s="139" t="s">
        <v>1403</v>
      </c>
      <c r="AK34" s="139"/>
      <c r="AL34" s="139"/>
      <c r="AM34" s="141" t="s">
        <v>15</v>
      </c>
      <c r="AN34" s="141" t="s">
        <v>8</v>
      </c>
      <c r="AO34" s="139"/>
      <c r="AP34" s="139" t="s">
        <v>1403</v>
      </c>
      <c r="AQ34" s="139"/>
      <c r="AR34" s="381"/>
      <c r="AS34" s="139" t="s">
        <v>4075</v>
      </c>
      <c r="AT34" s="141" t="s">
        <v>1404</v>
      </c>
      <c r="AU34" s="141"/>
      <c r="AV34" s="383"/>
      <c r="AW34" s="385"/>
      <c r="AX34" s="139"/>
      <c r="AY34" t="s">
        <v>18254</v>
      </c>
      <c r="BA34" s="381"/>
      <c r="BB34" s="139"/>
      <c r="BC34" s="166"/>
      <c r="BD34" s="166"/>
      <c r="BE34" s="166"/>
      <c r="BF34" s="166"/>
      <c r="BG34" s="166"/>
      <c r="BH34" s="308"/>
      <c r="BI34" s="308"/>
      <c r="BJ34" s="141" t="s">
        <v>26</v>
      </c>
      <c r="BK34" s="141" t="s">
        <v>26</v>
      </c>
      <c r="BL34" s="141"/>
      <c r="BM34" s="141"/>
      <c r="BN34" s="139" t="s">
        <v>4075</v>
      </c>
      <c r="BQ34" s="141"/>
      <c r="BV34" s="141"/>
      <c r="BX34" s="141"/>
      <c r="BY34" s="141"/>
      <c r="BZ34" s="141"/>
      <c r="CA34" s="141"/>
      <c r="CB34" s="141"/>
      <c r="CC34" s="141"/>
      <c r="CD34" s="141"/>
      <c r="CE34" s="141"/>
      <c r="CF34" s="141"/>
      <c r="CG34" s="141"/>
    </row>
    <row r="35" spans="1:85" x14ac:dyDescent="0.35">
      <c r="A35" s="155" t="s">
        <v>12621</v>
      </c>
      <c r="B35" s="139" t="s">
        <v>4075</v>
      </c>
      <c r="C35" s="18">
        <v>41810</v>
      </c>
      <c r="D35" s="144">
        <v>0.59375</v>
      </c>
      <c r="E35" s="141" t="s">
        <v>13261</v>
      </c>
      <c r="F35" s="141">
        <v>2</v>
      </c>
      <c r="G35" s="141" t="s">
        <v>2004</v>
      </c>
      <c r="H35" s="141">
        <v>2014</v>
      </c>
      <c r="I35" s="18">
        <v>41810</v>
      </c>
      <c r="J35" s="144">
        <v>0.59375</v>
      </c>
      <c r="K35" s="378"/>
      <c r="L35" s="139" t="s">
        <v>4075</v>
      </c>
      <c r="M35" s="141"/>
      <c r="N35" s="248"/>
      <c r="O35" s="141" t="s">
        <v>26</v>
      </c>
      <c r="P35" s="141"/>
      <c r="Q35" s="141" t="s">
        <v>12622</v>
      </c>
      <c r="R35" s="141" t="s">
        <v>12623</v>
      </c>
      <c r="S35" s="141"/>
      <c r="T35" s="141"/>
      <c r="U35" s="141"/>
      <c r="V35" s="141"/>
      <c r="W35" s="139" t="s">
        <v>4075</v>
      </c>
      <c r="X35" s="141" t="s">
        <v>25</v>
      </c>
      <c r="Y35" s="141" t="s">
        <v>27</v>
      </c>
      <c r="Z35" s="141" t="s">
        <v>4</v>
      </c>
      <c r="AA35" s="141" t="s">
        <v>34</v>
      </c>
      <c r="AB35" s="141"/>
      <c r="AC35" s="139" t="s">
        <v>18047</v>
      </c>
      <c r="AD35" s="380"/>
      <c r="AE35" s="139" t="s">
        <v>4</v>
      </c>
      <c r="AF35" s="139" t="s">
        <v>13073</v>
      </c>
      <c r="AG35" s="139" t="s">
        <v>4</v>
      </c>
      <c r="AH35" s="139" t="s">
        <v>1378</v>
      </c>
      <c r="AI35" s="139" t="s">
        <v>15678</v>
      </c>
      <c r="AJ35" s="139"/>
      <c r="AK35" s="139" t="s">
        <v>15678</v>
      </c>
      <c r="AL35" s="139" t="s">
        <v>7</v>
      </c>
      <c r="AM35" s="141" t="s">
        <v>1523</v>
      </c>
      <c r="AN35" s="141" t="s">
        <v>8</v>
      </c>
      <c r="AO35" s="139" t="s">
        <v>1614</v>
      </c>
      <c r="AP35" s="139" t="s">
        <v>7</v>
      </c>
      <c r="AQ35" s="139"/>
      <c r="AR35" s="381"/>
      <c r="AS35" s="139" t="s">
        <v>4075</v>
      </c>
      <c r="AT35" s="141" t="s">
        <v>1404</v>
      </c>
      <c r="AU35" s="141">
        <v>250</v>
      </c>
      <c r="AV35" s="383"/>
      <c r="AW35" s="385"/>
      <c r="AX35" s="139"/>
      <c r="AY35" t="s">
        <v>18255</v>
      </c>
      <c r="AZ35">
        <v>12000</v>
      </c>
      <c r="BA35" s="381"/>
      <c r="BB35" s="139" t="s">
        <v>1446</v>
      </c>
      <c r="BC35" s="166"/>
      <c r="BD35" s="166"/>
      <c r="BE35" s="166"/>
      <c r="BF35" s="166"/>
      <c r="BG35" s="166"/>
      <c r="BH35" s="308"/>
      <c r="BI35" s="308"/>
      <c r="BJ35" s="141" t="s">
        <v>26</v>
      </c>
      <c r="BK35" s="141" t="s">
        <v>26</v>
      </c>
      <c r="BL35" s="141"/>
      <c r="BM35" s="141"/>
      <c r="BN35" s="139" t="s">
        <v>4075</v>
      </c>
      <c r="BQ35" s="141" t="s">
        <v>17628</v>
      </c>
      <c r="BR35" s="135" t="s">
        <v>15685</v>
      </c>
      <c r="BT35" s="135" t="s">
        <v>15415</v>
      </c>
      <c r="BU35" s="135" t="s">
        <v>15356</v>
      </c>
      <c r="BV35" s="141" t="s">
        <v>1849</v>
      </c>
      <c r="BW35" s="135" t="s">
        <v>13284</v>
      </c>
      <c r="BX35" s="141" t="s">
        <v>15681</v>
      </c>
      <c r="BY35" s="141" t="s">
        <v>12</v>
      </c>
      <c r="BZ35" s="141" t="s">
        <v>26</v>
      </c>
      <c r="CA35" s="141" t="s">
        <v>1848</v>
      </c>
      <c r="CB35" s="141"/>
      <c r="CC35" s="141" t="s">
        <v>15690</v>
      </c>
      <c r="CD35" s="141" t="s">
        <v>34</v>
      </c>
      <c r="CE35" s="141" t="s">
        <v>15452</v>
      </c>
      <c r="CF35" s="141" t="s">
        <v>15451</v>
      </c>
      <c r="CG35" s="141" t="s">
        <v>4004</v>
      </c>
    </row>
    <row r="36" spans="1:85" x14ac:dyDescent="0.35">
      <c r="A36" s="155" t="s">
        <v>12626</v>
      </c>
      <c r="B36" s="139" t="s">
        <v>4075</v>
      </c>
      <c r="C36" s="18">
        <v>41810</v>
      </c>
      <c r="D36" s="144">
        <v>0.40763888888888888</v>
      </c>
      <c r="E36" s="141" t="s">
        <v>13261</v>
      </c>
      <c r="F36" s="141">
        <v>2</v>
      </c>
      <c r="G36" s="141" t="s">
        <v>2004</v>
      </c>
      <c r="H36" s="141">
        <v>2014</v>
      </c>
      <c r="I36" s="18">
        <v>41810</v>
      </c>
      <c r="J36" s="144">
        <v>0.40763888888888888</v>
      </c>
      <c r="K36" s="378"/>
      <c r="L36" s="139" t="s">
        <v>4075</v>
      </c>
      <c r="M36" s="141"/>
      <c r="N36" s="248"/>
      <c r="O36" s="141" t="s">
        <v>26</v>
      </c>
      <c r="P36" s="141"/>
      <c r="Q36" s="141" t="s">
        <v>12627</v>
      </c>
      <c r="R36" s="141" t="s">
        <v>12628</v>
      </c>
      <c r="S36" s="141"/>
      <c r="T36" s="141"/>
      <c r="U36" s="141">
        <v>108206003</v>
      </c>
      <c r="V36" s="141"/>
      <c r="W36" s="139" t="s">
        <v>4075</v>
      </c>
      <c r="X36" s="141" t="s">
        <v>25</v>
      </c>
      <c r="Y36" s="141" t="s">
        <v>27</v>
      </c>
      <c r="Z36" s="141" t="s">
        <v>4</v>
      </c>
      <c r="AA36" s="141" t="s">
        <v>34</v>
      </c>
      <c r="AB36" s="141"/>
      <c r="AC36" s="139" t="s">
        <v>18047</v>
      </c>
      <c r="AD36" s="380"/>
      <c r="AE36" s="139" t="s">
        <v>102</v>
      </c>
      <c r="AF36" s="139" t="s">
        <v>13074</v>
      </c>
      <c r="AG36" s="139" t="s">
        <v>102</v>
      </c>
      <c r="AH36" s="139" t="s">
        <v>1378</v>
      </c>
      <c r="AI36" s="139" t="s">
        <v>11</v>
      </c>
      <c r="AJ36" s="139" t="s">
        <v>11</v>
      </c>
      <c r="AK36" s="139"/>
      <c r="AL36" s="139"/>
      <c r="AM36" s="141" t="s">
        <v>1375</v>
      </c>
      <c r="AN36" s="141" t="s">
        <v>8</v>
      </c>
      <c r="AO36" s="139" t="s">
        <v>1614</v>
      </c>
      <c r="AP36" s="139" t="s">
        <v>7</v>
      </c>
      <c r="AQ36" s="139"/>
      <c r="AR36" s="381"/>
      <c r="AS36" s="139" t="s">
        <v>4075</v>
      </c>
      <c r="AT36" s="141" t="s">
        <v>1404</v>
      </c>
      <c r="AU36" s="141"/>
      <c r="AV36" s="383"/>
      <c r="AW36" s="385"/>
      <c r="AX36" s="139"/>
      <c r="AY36" t="s">
        <v>18256</v>
      </c>
      <c r="AZ36">
        <v>12000</v>
      </c>
      <c r="BA36" s="381"/>
      <c r="BB36" s="139" t="s">
        <v>1450</v>
      </c>
      <c r="BC36" s="166"/>
      <c r="BD36" s="166"/>
      <c r="BE36" s="166"/>
      <c r="BF36" s="166"/>
      <c r="BG36" s="166"/>
      <c r="BH36" s="308"/>
      <c r="BI36" s="308"/>
      <c r="BJ36" s="141" t="s">
        <v>26</v>
      </c>
      <c r="BK36" s="141" t="s">
        <v>26</v>
      </c>
      <c r="BL36" s="141"/>
      <c r="BM36" s="141"/>
      <c r="BN36" s="139" t="s">
        <v>4075</v>
      </c>
      <c r="BQ36" s="141"/>
      <c r="BV36" s="141"/>
      <c r="BX36" s="141"/>
      <c r="BY36" s="141"/>
      <c r="BZ36" s="141"/>
      <c r="CA36" s="141"/>
      <c r="CB36" s="141"/>
      <c r="CC36" s="141"/>
      <c r="CD36" s="141"/>
      <c r="CE36" s="141"/>
      <c r="CF36" s="141"/>
      <c r="CG36" s="141"/>
    </row>
    <row r="37" spans="1:85" x14ac:dyDescent="0.35">
      <c r="A37" s="155" t="s">
        <v>12625</v>
      </c>
      <c r="B37" s="139" t="s">
        <v>4075</v>
      </c>
      <c r="C37" s="18">
        <v>41810</v>
      </c>
      <c r="D37" s="144">
        <v>0.5</v>
      </c>
      <c r="E37" s="141" t="s">
        <v>13261</v>
      </c>
      <c r="F37" s="141">
        <v>2</v>
      </c>
      <c r="G37" s="141" t="s">
        <v>2004</v>
      </c>
      <c r="H37" s="141">
        <v>2014</v>
      </c>
      <c r="I37" s="18"/>
      <c r="J37" s="144"/>
      <c r="K37" s="378"/>
      <c r="L37" s="139" t="s">
        <v>4075</v>
      </c>
      <c r="M37" s="141"/>
      <c r="N37" s="248"/>
      <c r="O37" s="141" t="s">
        <v>26</v>
      </c>
      <c r="P37" s="141"/>
      <c r="Q37" s="141"/>
      <c r="R37" s="141"/>
      <c r="S37" s="141"/>
      <c r="T37" s="141"/>
      <c r="U37" s="141"/>
      <c r="V37" s="141"/>
      <c r="W37" s="139" t="s">
        <v>4075</v>
      </c>
      <c r="X37" s="141" t="s">
        <v>25</v>
      </c>
      <c r="Y37" s="141" t="s">
        <v>27</v>
      </c>
      <c r="Z37" s="141" t="s">
        <v>4</v>
      </c>
      <c r="AA37" s="141" t="s">
        <v>34</v>
      </c>
      <c r="AB37" s="141"/>
      <c r="AC37" s="139" t="s">
        <v>18047</v>
      </c>
      <c r="AD37" s="380"/>
      <c r="AE37" s="139" t="s">
        <v>102</v>
      </c>
      <c r="AF37" s="139" t="s">
        <v>13084</v>
      </c>
      <c r="AG37" s="139" t="s">
        <v>102</v>
      </c>
      <c r="AH37" s="139" t="s">
        <v>1378</v>
      </c>
      <c r="AI37" s="139" t="s">
        <v>1403</v>
      </c>
      <c r="AJ37" s="139" t="s">
        <v>1403</v>
      </c>
      <c r="AK37" s="139"/>
      <c r="AL37" s="139"/>
      <c r="AM37" s="141"/>
      <c r="AN37" s="141" t="s">
        <v>8</v>
      </c>
      <c r="AO37" s="139" t="s">
        <v>1614</v>
      </c>
      <c r="AP37" s="139" t="s">
        <v>1403</v>
      </c>
      <c r="AQ37" s="139"/>
      <c r="AR37" s="381"/>
      <c r="AS37" s="139" t="s">
        <v>4075</v>
      </c>
      <c r="AT37" s="141" t="s">
        <v>1404</v>
      </c>
      <c r="AU37" s="141"/>
      <c r="AV37" s="383"/>
      <c r="AW37" s="385"/>
      <c r="AX37" s="139"/>
      <c r="AY37" t="s">
        <v>18257</v>
      </c>
      <c r="AZ37">
        <v>21000</v>
      </c>
      <c r="BA37" s="381"/>
      <c r="BB37" s="139" t="s">
        <v>1444</v>
      </c>
      <c r="BC37" s="166"/>
      <c r="BD37" s="166"/>
      <c r="BE37" s="166"/>
      <c r="BF37" s="166"/>
      <c r="BG37" s="166"/>
      <c r="BH37" s="308"/>
      <c r="BI37" s="308"/>
      <c r="BJ37" s="141" t="s">
        <v>26</v>
      </c>
      <c r="BK37" s="141" t="s">
        <v>26</v>
      </c>
      <c r="BL37" s="141"/>
      <c r="BM37" s="141"/>
      <c r="BN37" s="139" t="s">
        <v>4075</v>
      </c>
      <c r="BQ37" s="141"/>
      <c r="BV37" s="141"/>
      <c r="BX37" s="141"/>
      <c r="BY37" s="141"/>
      <c r="BZ37" s="141"/>
      <c r="CA37" s="141"/>
      <c r="CB37" s="141"/>
      <c r="CC37" s="141"/>
      <c r="CD37" s="141"/>
      <c r="CE37" s="141"/>
      <c r="CF37" s="141"/>
      <c r="CG37" s="141"/>
    </row>
    <row r="38" spans="1:85" x14ac:dyDescent="0.35">
      <c r="A38" s="155" t="s">
        <v>12615</v>
      </c>
      <c r="B38" s="139" t="s">
        <v>4075</v>
      </c>
      <c r="C38" s="18">
        <v>41811</v>
      </c>
      <c r="D38" s="144">
        <v>0.60833333333333328</v>
      </c>
      <c r="E38" s="141" t="s">
        <v>13261</v>
      </c>
      <c r="F38" s="141">
        <v>2</v>
      </c>
      <c r="G38" s="141" t="s">
        <v>2004</v>
      </c>
      <c r="H38" s="141">
        <v>2014</v>
      </c>
      <c r="I38" s="18">
        <v>41811</v>
      </c>
      <c r="J38" s="144">
        <v>0.60833333333333328</v>
      </c>
      <c r="K38" s="378"/>
      <c r="L38" s="139" t="s">
        <v>4075</v>
      </c>
      <c r="M38" s="141"/>
      <c r="N38" s="248"/>
      <c r="O38" s="141" t="s">
        <v>26</v>
      </c>
      <c r="P38" s="141"/>
      <c r="Q38" s="141" t="s">
        <v>12616</v>
      </c>
      <c r="R38" s="141" t="s">
        <v>12617</v>
      </c>
      <c r="S38" s="141"/>
      <c r="T38" s="141"/>
      <c r="U38" s="141">
        <v>108406438</v>
      </c>
      <c r="V38" s="141"/>
      <c r="W38" s="139" t="s">
        <v>4075</v>
      </c>
      <c r="X38" s="141" t="s">
        <v>25</v>
      </c>
      <c r="Y38" s="141" t="s">
        <v>27</v>
      </c>
      <c r="Z38" s="141" t="s">
        <v>4</v>
      </c>
      <c r="AA38" s="141" t="s">
        <v>34</v>
      </c>
      <c r="AB38" s="141"/>
      <c r="AC38" s="139" t="s">
        <v>18049</v>
      </c>
      <c r="AD38" s="380"/>
      <c r="AE38" s="139" t="s">
        <v>103</v>
      </c>
      <c r="AF38" s="139" t="s">
        <v>13075</v>
      </c>
      <c r="AG38" s="139" t="s">
        <v>103</v>
      </c>
      <c r="AH38" s="139" t="s">
        <v>1378</v>
      </c>
      <c r="AI38" s="139" t="s">
        <v>7340</v>
      </c>
      <c r="AJ38" s="139"/>
      <c r="AK38" s="139" t="s">
        <v>7340</v>
      </c>
      <c r="AL38" s="139" t="s">
        <v>1408</v>
      </c>
      <c r="AM38" s="141" t="s">
        <v>19</v>
      </c>
      <c r="AN38" s="141" t="s">
        <v>8</v>
      </c>
      <c r="AO38" s="139" t="s">
        <v>1614</v>
      </c>
      <c r="AP38" s="139" t="s">
        <v>7</v>
      </c>
      <c r="AQ38" s="139"/>
      <c r="AR38" s="381"/>
      <c r="AS38" s="139" t="s">
        <v>4075</v>
      </c>
      <c r="AT38" s="141" t="s">
        <v>1404</v>
      </c>
      <c r="AU38" s="141">
        <v>175</v>
      </c>
      <c r="AV38" s="383"/>
      <c r="AW38" s="385"/>
      <c r="AX38" s="139"/>
      <c r="AY38" t="s">
        <v>18258</v>
      </c>
      <c r="AZ38">
        <v>12000</v>
      </c>
      <c r="BA38" s="381"/>
      <c r="BB38" s="139" t="s">
        <v>1483</v>
      </c>
      <c r="BC38" s="166"/>
      <c r="BD38" s="166"/>
      <c r="BE38" s="166"/>
      <c r="BF38" s="166"/>
      <c r="BG38" s="166"/>
      <c r="BH38" s="308"/>
      <c r="BI38" s="308"/>
      <c r="BJ38" s="141" t="s">
        <v>26</v>
      </c>
      <c r="BK38" s="141" t="s">
        <v>26</v>
      </c>
      <c r="BL38" s="141"/>
      <c r="BM38" s="141"/>
      <c r="BN38" s="139" t="s">
        <v>4075</v>
      </c>
      <c r="BQ38" s="141"/>
      <c r="BV38" s="141"/>
      <c r="BX38" s="141"/>
      <c r="BY38" s="141"/>
      <c r="BZ38" s="141"/>
      <c r="CA38" s="141"/>
      <c r="CB38" s="141"/>
      <c r="CC38" s="141"/>
      <c r="CD38" s="141"/>
      <c r="CE38" s="141"/>
      <c r="CF38" s="141"/>
      <c r="CG38" s="141"/>
    </row>
    <row r="39" spans="1:85" x14ac:dyDescent="0.35">
      <c r="A39" s="155" t="s">
        <v>12618</v>
      </c>
      <c r="B39" s="139" t="s">
        <v>4075</v>
      </c>
      <c r="C39" s="18">
        <v>41811</v>
      </c>
      <c r="D39" s="144">
        <v>0.28402777777777777</v>
      </c>
      <c r="E39" s="141" t="s">
        <v>13261</v>
      </c>
      <c r="F39" s="141">
        <v>2</v>
      </c>
      <c r="G39" s="141" t="s">
        <v>2004</v>
      </c>
      <c r="H39" s="141">
        <v>2014</v>
      </c>
      <c r="I39" s="18">
        <v>41811</v>
      </c>
      <c r="J39" s="144">
        <v>0.28402777777777777</v>
      </c>
      <c r="K39" s="378"/>
      <c r="L39" s="139" t="s">
        <v>4075</v>
      </c>
      <c r="M39" s="141"/>
      <c r="N39" s="248"/>
      <c r="O39" s="141" t="s">
        <v>26</v>
      </c>
      <c r="P39" s="141"/>
      <c r="Q39" s="141" t="s">
        <v>12619</v>
      </c>
      <c r="R39" s="141" t="s">
        <v>12620</v>
      </c>
      <c r="S39" s="141"/>
      <c r="T39" s="141"/>
      <c r="U39" s="141"/>
      <c r="V39" s="141"/>
      <c r="W39" s="139" t="s">
        <v>4075</v>
      </c>
      <c r="X39" s="141" t="s">
        <v>25</v>
      </c>
      <c r="Y39" s="141" t="s">
        <v>27</v>
      </c>
      <c r="Z39" s="141" t="s">
        <v>4</v>
      </c>
      <c r="AA39" s="141" t="s">
        <v>34</v>
      </c>
      <c r="AB39" s="141"/>
      <c r="AC39" s="139" t="s">
        <v>18047</v>
      </c>
      <c r="AD39" s="380"/>
      <c r="AE39" s="139" t="s">
        <v>4</v>
      </c>
      <c r="AF39" s="139" t="s">
        <v>13073</v>
      </c>
      <c r="AG39" s="139" t="s">
        <v>4</v>
      </c>
      <c r="AH39" s="139" t="s">
        <v>1378</v>
      </c>
      <c r="AI39" s="139" t="s">
        <v>15678</v>
      </c>
      <c r="AJ39" s="139"/>
      <c r="AK39" s="139" t="s">
        <v>15678</v>
      </c>
      <c r="AL39" s="139" t="s">
        <v>7</v>
      </c>
      <c r="AM39" s="141" t="s">
        <v>1375</v>
      </c>
      <c r="AN39" s="141" t="s">
        <v>8</v>
      </c>
      <c r="AO39" s="139" t="s">
        <v>1614</v>
      </c>
      <c r="AP39" s="139" t="s">
        <v>7</v>
      </c>
      <c r="AQ39" s="139"/>
      <c r="AR39" s="381"/>
      <c r="AS39" s="139" t="s">
        <v>4075</v>
      </c>
      <c r="AT39" s="141" t="s">
        <v>1404</v>
      </c>
      <c r="AU39" s="141">
        <v>180</v>
      </c>
      <c r="AV39" s="383"/>
      <c r="AW39" s="385"/>
      <c r="AX39" s="139"/>
      <c r="AY39" t="s">
        <v>18259</v>
      </c>
      <c r="AZ39">
        <v>12000</v>
      </c>
      <c r="BA39" s="381"/>
      <c r="BB39" s="139" t="s">
        <v>1451</v>
      </c>
      <c r="BC39" s="166"/>
      <c r="BD39" s="166"/>
      <c r="BE39" s="166"/>
      <c r="BF39" s="166"/>
      <c r="BG39" s="166"/>
      <c r="BH39" s="308"/>
      <c r="BI39" s="308"/>
      <c r="BJ39" s="141" t="s">
        <v>26</v>
      </c>
      <c r="BK39" s="141" t="s">
        <v>26</v>
      </c>
      <c r="BL39" s="141"/>
      <c r="BM39" s="141"/>
      <c r="BN39" s="139" t="s">
        <v>4075</v>
      </c>
      <c r="BQ39" s="141" t="s">
        <v>17629</v>
      </c>
      <c r="BR39" s="135" t="s">
        <v>15680</v>
      </c>
      <c r="BT39" s="135" t="s">
        <v>15360</v>
      </c>
      <c r="BU39" s="135" t="s">
        <v>15363</v>
      </c>
      <c r="BV39" s="141" t="s">
        <v>13261</v>
      </c>
      <c r="BW39" s="135" t="s">
        <v>13274</v>
      </c>
      <c r="BX39" s="141" t="s">
        <v>15681</v>
      </c>
      <c r="BY39" s="141" t="s">
        <v>12</v>
      </c>
      <c r="BZ39" s="141" t="s">
        <v>26</v>
      </c>
      <c r="CA39" s="141" t="s">
        <v>1848</v>
      </c>
      <c r="CB39" s="141"/>
      <c r="CC39" s="141" t="s">
        <v>15720</v>
      </c>
      <c r="CD39" s="141" t="s">
        <v>15683</v>
      </c>
      <c r="CE39" s="141" t="s">
        <v>15450</v>
      </c>
      <c r="CF39" s="141" t="s">
        <v>15451</v>
      </c>
      <c r="CG39" s="141" t="s">
        <v>13284</v>
      </c>
    </row>
    <row r="40" spans="1:85" x14ac:dyDescent="0.35">
      <c r="A40" s="155" t="s">
        <v>12612</v>
      </c>
      <c r="B40" s="139" t="s">
        <v>4075</v>
      </c>
      <c r="C40" s="18">
        <v>41812</v>
      </c>
      <c r="D40" s="144">
        <v>0.34652777777777777</v>
      </c>
      <c r="E40" s="141" t="s">
        <v>13262</v>
      </c>
      <c r="F40" s="141">
        <v>2</v>
      </c>
      <c r="G40" s="141" t="s">
        <v>2004</v>
      </c>
      <c r="H40" s="141">
        <v>2014</v>
      </c>
      <c r="I40" s="18">
        <v>41812</v>
      </c>
      <c r="J40" s="144">
        <v>0.34652777777777777</v>
      </c>
      <c r="K40" s="378"/>
      <c r="L40" s="139" t="s">
        <v>4075</v>
      </c>
      <c r="M40" s="141"/>
      <c r="N40" s="248"/>
      <c r="O40" s="141" t="s">
        <v>26</v>
      </c>
      <c r="P40" s="141"/>
      <c r="Q40" s="141" t="s">
        <v>12613</v>
      </c>
      <c r="R40" s="141" t="s">
        <v>12614</v>
      </c>
      <c r="S40" s="141"/>
      <c r="T40" s="141"/>
      <c r="U40" s="141">
        <v>108531646</v>
      </c>
      <c r="V40" s="141"/>
      <c r="W40" s="139" t="s">
        <v>4075</v>
      </c>
      <c r="X40" s="141" t="s">
        <v>25</v>
      </c>
      <c r="Y40" s="141" t="s">
        <v>27</v>
      </c>
      <c r="Z40" s="141" t="s">
        <v>4</v>
      </c>
      <c r="AA40" s="141" t="s">
        <v>34</v>
      </c>
      <c r="AB40" s="141"/>
      <c r="AC40" s="139" t="s">
        <v>18049</v>
      </c>
      <c r="AD40" s="380"/>
      <c r="AE40" s="139" t="s">
        <v>102</v>
      </c>
      <c r="AF40" s="139" t="s">
        <v>13068</v>
      </c>
      <c r="AG40" s="139" t="s">
        <v>102</v>
      </c>
      <c r="AH40" s="139" t="s">
        <v>1378</v>
      </c>
      <c r="AI40" s="139" t="s">
        <v>7</v>
      </c>
      <c r="AJ40" s="139" t="s">
        <v>7</v>
      </c>
      <c r="AK40" s="139"/>
      <c r="AL40" s="139"/>
      <c r="AM40" s="141" t="s">
        <v>14</v>
      </c>
      <c r="AN40" s="141" t="s">
        <v>8</v>
      </c>
      <c r="AO40" s="139" t="s">
        <v>1614</v>
      </c>
      <c r="AP40" s="139" t="s">
        <v>7</v>
      </c>
      <c r="AQ40" s="139"/>
      <c r="AR40" s="381"/>
      <c r="AS40" s="139" t="s">
        <v>4075</v>
      </c>
      <c r="AT40" s="141" t="s">
        <v>1404</v>
      </c>
      <c r="AU40" s="141"/>
      <c r="AV40" s="383"/>
      <c r="AW40" s="385"/>
      <c r="AX40" s="139"/>
      <c r="AY40" t="s">
        <v>18260</v>
      </c>
      <c r="AZ40">
        <v>12000</v>
      </c>
      <c r="BA40" s="381"/>
      <c r="BB40" s="139" t="s">
        <v>17</v>
      </c>
      <c r="BC40" s="166"/>
      <c r="BD40" s="166"/>
      <c r="BE40" s="166"/>
      <c r="BF40" s="166"/>
      <c r="BG40" s="166"/>
      <c r="BH40" s="308"/>
      <c r="BI40" s="308"/>
      <c r="BJ40" s="141" t="s">
        <v>26</v>
      </c>
      <c r="BK40" s="141" t="s">
        <v>26</v>
      </c>
      <c r="BL40" s="141"/>
      <c r="BM40" s="141"/>
      <c r="BN40" s="139" t="s">
        <v>4075</v>
      </c>
      <c r="BQ40" s="141"/>
      <c r="BV40" s="141"/>
      <c r="BX40" s="141"/>
      <c r="BY40" s="141"/>
      <c r="BZ40" s="141"/>
      <c r="CA40" s="141"/>
      <c r="CB40" s="141"/>
      <c r="CC40" s="141"/>
      <c r="CD40" s="141"/>
      <c r="CE40" s="141"/>
      <c r="CF40" s="141"/>
      <c r="CG40" s="141"/>
    </row>
    <row r="41" spans="1:85" x14ac:dyDescent="0.35">
      <c r="A41" s="155" t="s">
        <v>12608</v>
      </c>
      <c r="B41" s="139" t="s">
        <v>4075</v>
      </c>
      <c r="C41" s="18">
        <v>41813</v>
      </c>
      <c r="D41" s="144">
        <v>0.73958333333333337</v>
      </c>
      <c r="E41" s="141" t="s">
        <v>13262</v>
      </c>
      <c r="F41" s="141">
        <v>2</v>
      </c>
      <c r="G41" s="141" t="s">
        <v>2004</v>
      </c>
      <c r="H41" s="141">
        <v>2014</v>
      </c>
      <c r="I41" s="18">
        <v>41813</v>
      </c>
      <c r="J41" s="144">
        <v>0.73958333333333337</v>
      </c>
      <c r="K41" s="378"/>
      <c r="L41" s="139" t="s">
        <v>4075</v>
      </c>
      <c r="M41" s="141"/>
      <c r="N41" s="248"/>
      <c r="O41" s="141" t="s">
        <v>26</v>
      </c>
      <c r="P41" s="141"/>
      <c r="Q41" s="141" t="s">
        <v>12609</v>
      </c>
      <c r="R41" s="141" t="s">
        <v>12610</v>
      </c>
      <c r="S41" s="141"/>
      <c r="T41" s="141"/>
      <c r="U41" s="141">
        <v>108533976</v>
      </c>
      <c r="V41" s="141"/>
      <c r="W41" s="139" t="s">
        <v>4075</v>
      </c>
      <c r="X41" s="141" t="s">
        <v>25</v>
      </c>
      <c r="Y41" s="141" t="s">
        <v>27</v>
      </c>
      <c r="Z41" s="141" t="s">
        <v>4</v>
      </c>
      <c r="AA41" s="141" t="s">
        <v>34</v>
      </c>
      <c r="AB41" s="141"/>
      <c r="AC41" s="139" t="s">
        <v>18050</v>
      </c>
      <c r="AD41" s="380"/>
      <c r="AE41" s="139" t="s">
        <v>4</v>
      </c>
      <c r="AF41" s="139" t="s">
        <v>13073</v>
      </c>
      <c r="AG41" s="139" t="s">
        <v>4</v>
      </c>
      <c r="AH41" s="139" t="s">
        <v>1378</v>
      </c>
      <c r="AI41" s="139" t="s">
        <v>15678</v>
      </c>
      <c r="AJ41" s="139"/>
      <c r="AK41" s="139" t="s">
        <v>15678</v>
      </c>
      <c r="AL41" s="139" t="s">
        <v>7</v>
      </c>
      <c r="AM41" s="141"/>
      <c r="AN41" s="141" t="s">
        <v>8</v>
      </c>
      <c r="AO41" s="139" t="s">
        <v>1614</v>
      </c>
      <c r="AP41" s="139" t="s">
        <v>7</v>
      </c>
      <c r="AQ41" s="139"/>
      <c r="AR41" s="381"/>
      <c r="AS41" s="139" t="s">
        <v>4075</v>
      </c>
      <c r="AT41" s="141" t="s">
        <v>1404</v>
      </c>
      <c r="AU41" s="141">
        <v>330</v>
      </c>
      <c r="AV41" s="383"/>
      <c r="AW41" s="385"/>
      <c r="AX41" s="139"/>
      <c r="AY41" t="s">
        <v>18261</v>
      </c>
      <c r="AZ41">
        <v>12000</v>
      </c>
      <c r="BA41" s="381"/>
      <c r="BB41" s="139" t="s">
        <v>1451</v>
      </c>
      <c r="BC41" s="166"/>
      <c r="BD41" s="166"/>
      <c r="BE41" s="166"/>
      <c r="BF41" s="166"/>
      <c r="BG41" s="166"/>
      <c r="BH41" s="308"/>
      <c r="BI41" s="308"/>
      <c r="BJ41" s="141" t="s">
        <v>26</v>
      </c>
      <c r="BK41" s="141" t="s">
        <v>26</v>
      </c>
      <c r="BL41" s="141"/>
      <c r="BM41" s="141"/>
      <c r="BN41" s="139" t="s">
        <v>4075</v>
      </c>
      <c r="BQ41" s="141" t="s">
        <v>17630</v>
      </c>
      <c r="BR41" s="135" t="s">
        <v>15685</v>
      </c>
      <c r="BT41" s="135" t="s">
        <v>13609</v>
      </c>
      <c r="BU41" s="135" t="s">
        <v>15422</v>
      </c>
      <c r="BV41" s="141" t="s">
        <v>13271</v>
      </c>
      <c r="BW41" s="135" t="s">
        <v>15435</v>
      </c>
      <c r="BX41" s="141" t="s">
        <v>15681</v>
      </c>
      <c r="BY41" s="141" t="s">
        <v>12</v>
      </c>
      <c r="BZ41" s="141" t="s">
        <v>26</v>
      </c>
      <c r="CA41" s="141" t="s">
        <v>1848</v>
      </c>
      <c r="CB41" s="141"/>
      <c r="CC41" s="141" t="s">
        <v>13</v>
      </c>
      <c r="CD41" s="141" t="s">
        <v>15683</v>
      </c>
      <c r="CE41" s="141" t="s">
        <v>15450</v>
      </c>
      <c r="CF41" s="141" t="s">
        <v>15451</v>
      </c>
      <c r="CG41" s="141" t="s">
        <v>13285</v>
      </c>
    </row>
    <row r="42" spans="1:85" x14ac:dyDescent="0.35">
      <c r="A42" s="155" t="s">
        <v>12611</v>
      </c>
      <c r="B42" s="139" t="s">
        <v>4075</v>
      </c>
      <c r="C42" s="18">
        <v>41813</v>
      </c>
      <c r="D42" s="144">
        <v>0.25277777777777777</v>
      </c>
      <c r="E42" s="141" t="s">
        <v>13262</v>
      </c>
      <c r="F42" s="141">
        <v>2</v>
      </c>
      <c r="G42" s="141" t="s">
        <v>2004</v>
      </c>
      <c r="H42" s="141">
        <v>2014</v>
      </c>
      <c r="I42" s="18">
        <v>41813</v>
      </c>
      <c r="J42" s="144">
        <v>0.25277777777777777</v>
      </c>
      <c r="K42" s="378"/>
      <c r="L42" s="139" t="s">
        <v>4075</v>
      </c>
      <c r="M42" s="141"/>
      <c r="N42" s="248"/>
      <c r="O42" s="141" t="s">
        <v>26</v>
      </c>
      <c r="P42" s="141"/>
      <c r="Q42" s="141"/>
      <c r="R42" s="141"/>
      <c r="S42" s="141"/>
      <c r="T42" s="141"/>
      <c r="U42" s="141"/>
      <c r="V42" s="141"/>
      <c r="W42" s="139" t="s">
        <v>4075</v>
      </c>
      <c r="X42" s="141" t="s">
        <v>25</v>
      </c>
      <c r="Y42" s="141" t="s">
        <v>27</v>
      </c>
      <c r="Z42" s="141" t="s">
        <v>4</v>
      </c>
      <c r="AA42" s="141" t="s">
        <v>35</v>
      </c>
      <c r="AB42" s="141"/>
      <c r="AC42" s="139" t="s">
        <v>18047</v>
      </c>
      <c r="AD42" s="380"/>
      <c r="AE42" s="139" t="s">
        <v>107</v>
      </c>
      <c r="AF42" s="139" t="s">
        <v>13076</v>
      </c>
      <c r="AG42" s="139" t="s">
        <v>4130</v>
      </c>
      <c r="AH42" s="139" t="s">
        <v>1378</v>
      </c>
      <c r="AI42" s="139" t="s">
        <v>1518</v>
      </c>
      <c r="AJ42" s="139"/>
      <c r="AK42" s="139" t="s">
        <v>1518</v>
      </c>
      <c r="AL42" s="139" t="s">
        <v>7</v>
      </c>
      <c r="AM42" s="141" t="s">
        <v>12</v>
      </c>
      <c r="AN42" s="141" t="s">
        <v>8</v>
      </c>
      <c r="AO42" s="139" t="s">
        <v>1618</v>
      </c>
      <c r="AP42" s="139" t="s">
        <v>7</v>
      </c>
      <c r="AQ42" s="139"/>
      <c r="AR42" s="381"/>
      <c r="AS42" s="139" t="s">
        <v>4075</v>
      </c>
      <c r="AT42" s="141" t="s">
        <v>1404</v>
      </c>
      <c r="AU42" s="141">
        <v>420</v>
      </c>
      <c r="AV42" s="383"/>
      <c r="AW42" s="385"/>
      <c r="AX42" s="139"/>
      <c r="AY42" t="s">
        <v>18262</v>
      </c>
      <c r="AZ42">
        <v>70000</v>
      </c>
      <c r="BA42" s="381"/>
      <c r="BB42" s="139" t="s">
        <v>17</v>
      </c>
      <c r="BC42" s="166"/>
      <c r="BD42" s="166"/>
      <c r="BE42" s="166"/>
      <c r="BF42" s="166"/>
      <c r="BG42" s="166"/>
      <c r="BH42" s="308"/>
      <c r="BI42" s="308"/>
      <c r="BJ42" s="141" t="s">
        <v>26</v>
      </c>
      <c r="BK42" s="141" t="s">
        <v>26</v>
      </c>
      <c r="BL42" s="141"/>
      <c r="BM42" s="141"/>
      <c r="BN42" s="139" t="s">
        <v>4075</v>
      </c>
      <c r="BQ42" s="141"/>
      <c r="BV42" s="141"/>
      <c r="BX42" s="141"/>
      <c r="BY42" s="141"/>
      <c r="BZ42" s="141"/>
      <c r="CA42" s="141"/>
      <c r="CB42" s="141"/>
      <c r="CC42" s="141"/>
      <c r="CD42" s="141"/>
      <c r="CE42" s="141"/>
      <c r="CF42" s="141"/>
      <c r="CG42" s="141"/>
    </row>
    <row r="43" spans="1:85" x14ac:dyDescent="0.35">
      <c r="A43" s="155" t="s">
        <v>12598</v>
      </c>
      <c r="B43" s="139" t="s">
        <v>4075</v>
      </c>
      <c r="C43" s="18">
        <v>41814</v>
      </c>
      <c r="D43" s="144">
        <v>0.7055555555555556</v>
      </c>
      <c r="E43" s="141" t="s">
        <v>13262</v>
      </c>
      <c r="F43" s="141">
        <v>2</v>
      </c>
      <c r="G43" s="141" t="s">
        <v>2004</v>
      </c>
      <c r="H43" s="141">
        <v>2014</v>
      </c>
      <c r="I43" s="18">
        <v>41814</v>
      </c>
      <c r="J43" s="144">
        <v>0.7055555555555556</v>
      </c>
      <c r="K43" s="378"/>
      <c r="L43" s="139" t="s">
        <v>4075</v>
      </c>
      <c r="M43" s="141"/>
      <c r="N43" s="248"/>
      <c r="O43" s="141" t="s">
        <v>26</v>
      </c>
      <c r="P43" s="141"/>
      <c r="Q43" s="141" t="s">
        <v>12599</v>
      </c>
      <c r="R43" s="141" t="s">
        <v>12600</v>
      </c>
      <c r="S43" s="141"/>
      <c r="T43" s="141"/>
      <c r="U43" s="141">
        <v>108535518</v>
      </c>
      <c r="V43" s="141"/>
      <c r="W43" s="139" t="s">
        <v>4075</v>
      </c>
      <c r="X43" s="141" t="s">
        <v>25</v>
      </c>
      <c r="Y43" s="141" t="s">
        <v>27</v>
      </c>
      <c r="Z43" s="141" t="s">
        <v>4</v>
      </c>
      <c r="AA43" s="141" t="s">
        <v>34</v>
      </c>
      <c r="AB43" s="141"/>
      <c r="AC43" s="139" t="s">
        <v>18047</v>
      </c>
      <c r="AD43" s="380"/>
      <c r="AE43" s="139" t="s">
        <v>4</v>
      </c>
      <c r="AF43" s="139" t="s">
        <v>13073</v>
      </c>
      <c r="AG43" s="139" t="s">
        <v>4</v>
      </c>
      <c r="AH43" s="139" t="s">
        <v>1378</v>
      </c>
      <c r="AI43" s="139" t="s">
        <v>15678</v>
      </c>
      <c r="AJ43" s="139"/>
      <c r="AK43" s="139" t="s">
        <v>15678</v>
      </c>
      <c r="AL43" s="139" t="s">
        <v>7</v>
      </c>
      <c r="AM43" s="141" t="s">
        <v>1375</v>
      </c>
      <c r="AN43" s="141" t="s">
        <v>8</v>
      </c>
      <c r="AO43" s="139" t="s">
        <v>1614</v>
      </c>
      <c r="AP43" s="139" t="s">
        <v>7</v>
      </c>
      <c r="AQ43" s="139"/>
      <c r="AR43" s="381"/>
      <c r="AS43" s="139" t="s">
        <v>4075</v>
      </c>
      <c r="AT43" s="141" t="s">
        <v>1404</v>
      </c>
      <c r="AU43" s="141"/>
      <c r="AV43" s="383"/>
      <c r="AW43" s="385"/>
      <c r="AX43" s="139"/>
      <c r="AY43" t="s">
        <v>18263</v>
      </c>
      <c r="AZ43">
        <v>12000</v>
      </c>
      <c r="BA43" s="381"/>
      <c r="BB43" s="139" t="s">
        <v>17</v>
      </c>
      <c r="BC43" s="166"/>
      <c r="BD43" s="166"/>
      <c r="BE43" s="166"/>
      <c r="BF43" s="166"/>
      <c r="BG43" s="166"/>
      <c r="BH43" s="308"/>
      <c r="BI43" s="308"/>
      <c r="BJ43" s="141" t="s">
        <v>26</v>
      </c>
      <c r="BK43" s="141" t="s">
        <v>26</v>
      </c>
      <c r="BL43" s="141"/>
      <c r="BM43" s="141"/>
      <c r="BN43" s="139" t="s">
        <v>4075</v>
      </c>
      <c r="BQ43" s="141" t="s">
        <v>17631</v>
      </c>
      <c r="BR43" s="135" t="s">
        <v>15702</v>
      </c>
      <c r="BV43" s="141"/>
      <c r="BX43" s="141"/>
      <c r="BY43" s="141"/>
      <c r="BZ43" s="141"/>
      <c r="CA43" s="141"/>
      <c r="CB43" s="141"/>
      <c r="CC43" s="141"/>
      <c r="CD43" s="141"/>
      <c r="CE43" s="141"/>
      <c r="CF43" s="141"/>
      <c r="CG43" s="141"/>
    </row>
    <row r="44" spans="1:85" x14ac:dyDescent="0.35">
      <c r="A44" s="155" t="s">
        <v>12596</v>
      </c>
      <c r="B44" s="139" t="s">
        <v>4075</v>
      </c>
      <c r="C44" s="18">
        <v>41814</v>
      </c>
      <c r="D44" s="144">
        <v>0.71666666666666667</v>
      </c>
      <c r="E44" s="141" t="s">
        <v>13262</v>
      </c>
      <c r="F44" s="141">
        <v>2</v>
      </c>
      <c r="G44" s="141" t="s">
        <v>2004</v>
      </c>
      <c r="H44" s="141">
        <v>2014</v>
      </c>
      <c r="I44" s="18"/>
      <c r="J44" s="144"/>
      <c r="K44" s="378"/>
      <c r="L44" s="139" t="s">
        <v>4075</v>
      </c>
      <c r="M44" s="141"/>
      <c r="N44" s="248"/>
      <c r="O44" s="141" t="s">
        <v>26</v>
      </c>
      <c r="P44" s="141"/>
      <c r="Q44" s="141" t="s">
        <v>12597</v>
      </c>
      <c r="R44" s="141"/>
      <c r="S44" s="141"/>
      <c r="T44" s="141"/>
      <c r="U44" s="141"/>
      <c r="V44" s="141"/>
      <c r="W44" s="139" t="s">
        <v>4075</v>
      </c>
      <c r="X44" s="141" t="s">
        <v>25</v>
      </c>
      <c r="Y44" s="141" t="s">
        <v>27</v>
      </c>
      <c r="Z44" s="141" t="s">
        <v>4</v>
      </c>
      <c r="AA44" s="141" t="s">
        <v>34</v>
      </c>
      <c r="AB44" s="141"/>
      <c r="AC44" s="139" t="s">
        <v>18050</v>
      </c>
      <c r="AD44" s="380"/>
      <c r="AE44" s="139" t="s">
        <v>4</v>
      </c>
      <c r="AF44" s="139" t="s">
        <v>13073</v>
      </c>
      <c r="AG44" s="139" t="s">
        <v>4</v>
      </c>
      <c r="AH44" s="139" t="s">
        <v>1378</v>
      </c>
      <c r="AI44" s="139" t="s">
        <v>15678</v>
      </c>
      <c r="AJ44" s="139"/>
      <c r="AK44" s="139" t="s">
        <v>15678</v>
      </c>
      <c r="AL44" s="139" t="s">
        <v>7</v>
      </c>
      <c r="AM44" s="141"/>
      <c r="AN44" s="141" t="s">
        <v>8</v>
      </c>
      <c r="AO44" s="139" t="s">
        <v>1477</v>
      </c>
      <c r="AP44" s="139" t="s">
        <v>7</v>
      </c>
      <c r="AQ44" s="139"/>
      <c r="AR44" s="381"/>
      <c r="AS44" s="139" t="s">
        <v>4075</v>
      </c>
      <c r="AT44" s="141" t="s">
        <v>1404</v>
      </c>
      <c r="AU44" s="141"/>
      <c r="AV44" s="383"/>
      <c r="AW44" s="385"/>
      <c r="AX44" s="139"/>
      <c r="AY44" t="s">
        <v>18264</v>
      </c>
      <c r="BA44" s="381"/>
      <c r="BB44" s="139" t="s">
        <v>17</v>
      </c>
      <c r="BC44" s="166"/>
      <c r="BD44" s="166"/>
      <c r="BE44" s="166"/>
      <c r="BF44" s="166"/>
      <c r="BG44" s="166"/>
      <c r="BH44" s="308"/>
      <c r="BI44" s="308"/>
      <c r="BJ44" s="141" t="s">
        <v>26</v>
      </c>
      <c r="BK44" s="141" t="s">
        <v>26</v>
      </c>
      <c r="BL44" s="141"/>
      <c r="BM44" s="141"/>
      <c r="BN44" s="139" t="s">
        <v>4075</v>
      </c>
      <c r="BQ44" s="141"/>
      <c r="BV44" s="141"/>
      <c r="BX44" s="141"/>
      <c r="BY44" s="141"/>
      <c r="BZ44" s="141"/>
      <c r="CA44" s="141"/>
      <c r="CB44" s="141"/>
      <c r="CC44" s="141"/>
      <c r="CD44" s="141"/>
      <c r="CE44" s="141"/>
      <c r="CF44" s="141"/>
      <c r="CG44" s="141"/>
    </row>
    <row r="45" spans="1:85" x14ac:dyDescent="0.35">
      <c r="A45" s="155" t="s">
        <v>12601</v>
      </c>
      <c r="B45" s="139" t="s">
        <v>4075</v>
      </c>
      <c r="C45" s="18">
        <v>41814</v>
      </c>
      <c r="D45" s="144">
        <v>0.60486111111111107</v>
      </c>
      <c r="E45" s="141" t="s">
        <v>13262</v>
      </c>
      <c r="F45" s="141">
        <v>2</v>
      </c>
      <c r="G45" s="141" t="s">
        <v>2004</v>
      </c>
      <c r="H45" s="141">
        <v>2014</v>
      </c>
      <c r="I45" s="18">
        <v>41814</v>
      </c>
      <c r="J45" s="144">
        <v>0.60486111111111107</v>
      </c>
      <c r="K45" s="378"/>
      <c r="L45" s="139" t="s">
        <v>4075</v>
      </c>
      <c r="M45" s="141"/>
      <c r="N45" s="248"/>
      <c r="O45" s="141" t="s">
        <v>26</v>
      </c>
      <c r="P45" s="141"/>
      <c r="Q45" s="141" t="s">
        <v>12602</v>
      </c>
      <c r="R45" s="141" t="s">
        <v>12603</v>
      </c>
      <c r="S45" s="141"/>
      <c r="T45" s="141"/>
      <c r="U45" s="141"/>
      <c r="V45" s="141"/>
      <c r="W45" s="139" t="s">
        <v>4075</v>
      </c>
      <c r="X45" s="141" t="s">
        <v>25</v>
      </c>
      <c r="Y45" s="141" t="s">
        <v>27</v>
      </c>
      <c r="Z45" s="141" t="s">
        <v>4</v>
      </c>
      <c r="AA45" s="141" t="s">
        <v>34</v>
      </c>
      <c r="AB45" s="141"/>
      <c r="AC45" s="139" t="s">
        <v>18048</v>
      </c>
      <c r="AD45" s="380"/>
      <c r="AE45" s="139" t="s">
        <v>107</v>
      </c>
      <c r="AF45" s="139" t="s">
        <v>13076</v>
      </c>
      <c r="AG45" s="139" t="s">
        <v>4130</v>
      </c>
      <c r="AH45" s="139" t="s">
        <v>1378</v>
      </c>
      <c r="AI45" s="139" t="s">
        <v>1518</v>
      </c>
      <c r="AJ45" s="139"/>
      <c r="AK45" s="139" t="s">
        <v>1518</v>
      </c>
      <c r="AL45" s="139" t="s">
        <v>7</v>
      </c>
      <c r="AM45" s="141" t="s">
        <v>12</v>
      </c>
      <c r="AN45" s="141" t="s">
        <v>8</v>
      </c>
      <c r="AO45" s="139" t="s">
        <v>1614</v>
      </c>
      <c r="AP45" s="139" t="s">
        <v>7</v>
      </c>
      <c r="AQ45" s="139"/>
      <c r="AR45" s="381"/>
      <c r="AS45" s="139" t="s">
        <v>4075</v>
      </c>
      <c r="AT45" s="141" t="s">
        <v>1404</v>
      </c>
      <c r="AU45" s="141"/>
      <c r="AV45" s="383"/>
      <c r="AW45" s="385"/>
      <c r="AX45" s="139"/>
      <c r="AY45" t="s">
        <v>18265</v>
      </c>
      <c r="AZ45">
        <v>12000</v>
      </c>
      <c r="BA45" s="381"/>
      <c r="BB45" s="139" t="s">
        <v>1444</v>
      </c>
      <c r="BC45" s="166"/>
      <c r="BD45" s="166"/>
      <c r="BE45" s="166"/>
      <c r="BF45" s="166"/>
      <c r="BG45" s="166"/>
      <c r="BH45" s="308"/>
      <c r="BI45" s="308"/>
      <c r="BJ45" s="141" t="s">
        <v>26</v>
      </c>
      <c r="BK45" s="141" t="s">
        <v>26</v>
      </c>
      <c r="BL45" s="141"/>
      <c r="BM45" s="141"/>
      <c r="BN45" s="139" t="s">
        <v>4075</v>
      </c>
      <c r="BQ45" s="141"/>
      <c r="BV45" s="141"/>
      <c r="BX45" s="141"/>
      <c r="BY45" s="141"/>
      <c r="BZ45" s="141"/>
      <c r="CA45" s="141"/>
      <c r="CB45" s="141"/>
      <c r="CC45" s="141"/>
      <c r="CD45" s="141"/>
      <c r="CE45" s="141"/>
      <c r="CF45" s="141"/>
      <c r="CG45" s="141"/>
    </row>
    <row r="46" spans="1:85" x14ac:dyDescent="0.35">
      <c r="A46" s="155" t="s">
        <v>12605</v>
      </c>
      <c r="B46" s="139" t="s">
        <v>4075</v>
      </c>
      <c r="C46" s="18">
        <v>41814</v>
      </c>
      <c r="D46" s="144">
        <v>0.29930555555555555</v>
      </c>
      <c r="E46" s="141" t="s">
        <v>13262</v>
      </c>
      <c r="F46" s="141">
        <v>2</v>
      </c>
      <c r="G46" s="141" t="s">
        <v>2004</v>
      </c>
      <c r="H46" s="141">
        <v>2014</v>
      </c>
      <c r="I46" s="18">
        <v>41814</v>
      </c>
      <c r="J46" s="144">
        <v>0.29930555555555555</v>
      </c>
      <c r="K46" s="378"/>
      <c r="L46" s="139" t="s">
        <v>4075</v>
      </c>
      <c r="M46" s="141"/>
      <c r="N46" s="248"/>
      <c r="O46" s="141" t="s">
        <v>26</v>
      </c>
      <c r="P46" s="141"/>
      <c r="Q46" s="141" t="s">
        <v>12606</v>
      </c>
      <c r="R46" s="141" t="s">
        <v>12607</v>
      </c>
      <c r="S46" s="141"/>
      <c r="T46" s="141"/>
      <c r="U46" s="141">
        <v>108534280</v>
      </c>
      <c r="V46" s="141"/>
      <c r="W46" s="139" t="s">
        <v>4075</v>
      </c>
      <c r="X46" s="141" t="s">
        <v>25</v>
      </c>
      <c r="Y46" s="141" t="s">
        <v>27</v>
      </c>
      <c r="Z46" s="141" t="s">
        <v>4</v>
      </c>
      <c r="AA46" s="141" t="s">
        <v>34</v>
      </c>
      <c r="AB46" s="141"/>
      <c r="AC46" s="139" t="s">
        <v>18047</v>
      </c>
      <c r="AD46" s="380"/>
      <c r="AE46" s="139" t="s">
        <v>102</v>
      </c>
      <c r="AF46" s="139" t="s">
        <v>13068</v>
      </c>
      <c r="AG46" s="139" t="s">
        <v>102</v>
      </c>
      <c r="AH46" s="139" t="s">
        <v>1378</v>
      </c>
      <c r="AI46" s="139" t="s">
        <v>7</v>
      </c>
      <c r="AJ46" s="139" t="s">
        <v>7</v>
      </c>
      <c r="AK46" s="139"/>
      <c r="AL46" s="139"/>
      <c r="AM46" s="141" t="s">
        <v>19</v>
      </c>
      <c r="AN46" s="141" t="s">
        <v>8</v>
      </c>
      <c r="AO46" s="139" t="s">
        <v>1614</v>
      </c>
      <c r="AP46" s="139" t="s">
        <v>7</v>
      </c>
      <c r="AQ46" s="139"/>
      <c r="AR46" s="381"/>
      <c r="AS46" s="139" t="s">
        <v>4075</v>
      </c>
      <c r="AT46" s="141" t="s">
        <v>1404</v>
      </c>
      <c r="AU46" s="141"/>
      <c r="AV46" s="383"/>
      <c r="AW46" s="385"/>
      <c r="AX46" s="139"/>
      <c r="AY46" t="s">
        <v>18266</v>
      </c>
      <c r="AZ46">
        <v>12000</v>
      </c>
      <c r="BA46" s="381"/>
      <c r="BB46" s="139" t="s">
        <v>17</v>
      </c>
      <c r="BC46" s="166"/>
      <c r="BD46" s="166"/>
      <c r="BE46" s="166"/>
      <c r="BF46" s="166"/>
      <c r="BG46" s="166"/>
      <c r="BH46" s="308"/>
      <c r="BI46" s="308"/>
      <c r="BJ46" s="141" t="s">
        <v>26</v>
      </c>
      <c r="BK46" s="141" t="s">
        <v>26</v>
      </c>
      <c r="BL46" s="141"/>
      <c r="BM46" s="141"/>
      <c r="BN46" s="139" t="s">
        <v>4075</v>
      </c>
      <c r="BQ46" s="141"/>
      <c r="BV46" s="141"/>
      <c r="BX46" s="141"/>
      <c r="BY46" s="141"/>
      <c r="BZ46" s="141"/>
      <c r="CA46" s="141"/>
      <c r="CB46" s="141"/>
      <c r="CC46" s="141"/>
      <c r="CD46" s="141"/>
      <c r="CE46" s="141"/>
      <c r="CF46" s="141"/>
      <c r="CG46" s="141"/>
    </row>
    <row r="47" spans="1:85" x14ac:dyDescent="0.35">
      <c r="A47" s="155" t="s">
        <v>12604</v>
      </c>
      <c r="B47" s="139" t="s">
        <v>4075</v>
      </c>
      <c r="C47" s="18">
        <v>41814</v>
      </c>
      <c r="D47" s="144">
        <v>0.32500000000000001</v>
      </c>
      <c r="E47" s="141" t="s">
        <v>13262</v>
      </c>
      <c r="F47" s="141">
        <v>2</v>
      </c>
      <c r="G47" s="141" t="s">
        <v>2004</v>
      </c>
      <c r="H47" s="141">
        <v>2014</v>
      </c>
      <c r="I47" s="18"/>
      <c r="J47" s="144"/>
      <c r="K47" s="378"/>
      <c r="L47" s="139" t="s">
        <v>4075</v>
      </c>
      <c r="M47" s="141"/>
      <c r="N47" s="248"/>
      <c r="O47" s="141" t="s">
        <v>26</v>
      </c>
      <c r="P47" s="141"/>
      <c r="Q47" s="141"/>
      <c r="R47" s="141"/>
      <c r="S47" s="141"/>
      <c r="T47" s="141"/>
      <c r="U47" s="141"/>
      <c r="V47" s="141"/>
      <c r="W47" s="139" t="s">
        <v>4075</v>
      </c>
      <c r="X47" s="141" t="s">
        <v>25</v>
      </c>
      <c r="Y47" s="141" t="s">
        <v>27</v>
      </c>
      <c r="Z47" s="141" t="s">
        <v>13</v>
      </c>
      <c r="AA47" s="141" t="s">
        <v>34</v>
      </c>
      <c r="AB47" s="141"/>
      <c r="AC47" s="139" t="s">
        <v>18049</v>
      </c>
      <c r="AD47" s="380"/>
      <c r="AE47" s="139" t="s">
        <v>102</v>
      </c>
      <c r="AF47" s="139" t="s">
        <v>13068</v>
      </c>
      <c r="AG47" s="139" t="s">
        <v>102</v>
      </c>
      <c r="AH47" s="139" t="s">
        <v>1378</v>
      </c>
      <c r="AI47" s="139" t="s">
        <v>7</v>
      </c>
      <c r="AJ47" s="139" t="s">
        <v>7</v>
      </c>
      <c r="AK47" s="139"/>
      <c r="AL47" s="139"/>
      <c r="AM47" s="141" t="s">
        <v>19</v>
      </c>
      <c r="AN47" s="141" t="s">
        <v>8</v>
      </c>
      <c r="AO47" s="139" t="s">
        <v>1477</v>
      </c>
      <c r="AP47" s="139" t="s">
        <v>7</v>
      </c>
      <c r="AQ47" s="139"/>
      <c r="AR47" s="381"/>
      <c r="AS47" s="139" t="s">
        <v>4075</v>
      </c>
      <c r="AT47" s="141" t="s">
        <v>1404</v>
      </c>
      <c r="AU47" s="141"/>
      <c r="AV47" s="383"/>
      <c r="AW47" s="385"/>
      <c r="AX47" s="139"/>
      <c r="AY47" t="s">
        <v>18267</v>
      </c>
      <c r="BA47" s="381"/>
      <c r="BB47" s="139" t="s">
        <v>1444</v>
      </c>
      <c r="BC47" s="166"/>
      <c r="BD47" s="166"/>
      <c r="BE47" s="166"/>
      <c r="BF47" s="166"/>
      <c r="BG47" s="166"/>
      <c r="BH47" s="308"/>
      <c r="BI47" s="308"/>
      <c r="BJ47" s="141" t="s">
        <v>26</v>
      </c>
      <c r="BK47" s="141" t="s">
        <v>26</v>
      </c>
      <c r="BL47" s="141"/>
      <c r="BM47" s="141"/>
      <c r="BN47" s="139" t="s">
        <v>4075</v>
      </c>
      <c r="BQ47" s="141"/>
      <c r="BV47" s="141"/>
      <c r="BX47" s="141"/>
      <c r="BY47" s="141"/>
      <c r="BZ47" s="141"/>
      <c r="CA47" s="141"/>
      <c r="CB47" s="141"/>
      <c r="CC47" s="141"/>
      <c r="CD47" s="141"/>
      <c r="CE47" s="141"/>
      <c r="CF47" s="141"/>
      <c r="CG47" s="141"/>
    </row>
    <row r="48" spans="1:85" x14ac:dyDescent="0.35">
      <c r="A48" s="155" t="s">
        <v>12587</v>
      </c>
      <c r="B48" s="139" t="s">
        <v>4075</v>
      </c>
      <c r="C48" s="18">
        <v>41815</v>
      </c>
      <c r="D48" s="144">
        <v>0.37013888888888891</v>
      </c>
      <c r="E48" s="141" t="s">
        <v>13262</v>
      </c>
      <c r="F48" s="141">
        <v>2</v>
      </c>
      <c r="G48" s="141" t="s">
        <v>2004</v>
      </c>
      <c r="H48" s="141">
        <v>2014</v>
      </c>
      <c r="I48" s="18">
        <v>41815</v>
      </c>
      <c r="J48" s="144">
        <v>0.37013888888888891</v>
      </c>
      <c r="K48" s="378"/>
      <c r="L48" s="139" t="s">
        <v>4075</v>
      </c>
      <c r="M48" s="141"/>
      <c r="N48" s="248"/>
      <c r="O48" s="141" t="s">
        <v>26</v>
      </c>
      <c r="P48" s="141"/>
      <c r="Q48" s="141" t="s">
        <v>12588</v>
      </c>
      <c r="R48" s="141" t="s">
        <v>12589</v>
      </c>
      <c r="S48" s="141"/>
      <c r="T48" s="141"/>
      <c r="U48" s="141">
        <v>108536172</v>
      </c>
      <c r="V48" s="141"/>
      <c r="W48" s="139" t="s">
        <v>4075</v>
      </c>
      <c r="X48" s="141" t="s">
        <v>25</v>
      </c>
      <c r="Y48" s="141" t="s">
        <v>27</v>
      </c>
      <c r="Z48" s="141" t="s">
        <v>4</v>
      </c>
      <c r="AA48" s="141" t="s">
        <v>34</v>
      </c>
      <c r="AB48" s="141"/>
      <c r="AC48" s="139" t="s">
        <v>18050</v>
      </c>
      <c r="AD48" s="380"/>
      <c r="AE48" s="139" t="s">
        <v>4</v>
      </c>
      <c r="AF48" s="139" t="s">
        <v>13073</v>
      </c>
      <c r="AG48" s="139" t="s">
        <v>4</v>
      </c>
      <c r="AH48" s="139" t="s">
        <v>1378</v>
      </c>
      <c r="AI48" s="139" t="s">
        <v>15678</v>
      </c>
      <c r="AJ48" s="139"/>
      <c r="AK48" s="139" t="s">
        <v>15678</v>
      </c>
      <c r="AL48" s="139" t="s">
        <v>7</v>
      </c>
      <c r="AM48" s="141"/>
      <c r="AN48" s="141" t="s">
        <v>8</v>
      </c>
      <c r="AO48" s="139" t="s">
        <v>1614</v>
      </c>
      <c r="AP48" s="139" t="s">
        <v>7</v>
      </c>
      <c r="AQ48" s="139"/>
      <c r="AR48" s="381"/>
      <c r="AS48" s="139" t="s">
        <v>4075</v>
      </c>
      <c r="AT48" s="141" t="s">
        <v>1404</v>
      </c>
      <c r="AU48" s="141">
        <v>330</v>
      </c>
      <c r="AV48" s="383"/>
      <c r="AW48" s="385"/>
      <c r="AX48" s="139"/>
      <c r="AY48" t="s">
        <v>18268</v>
      </c>
      <c r="AZ48">
        <v>12000</v>
      </c>
      <c r="BA48" s="381"/>
      <c r="BB48" s="139" t="s">
        <v>1446</v>
      </c>
      <c r="BC48" s="166"/>
      <c r="BD48" s="166"/>
      <c r="BE48" s="166"/>
      <c r="BF48" s="166"/>
      <c r="BG48" s="166"/>
      <c r="BH48" s="308"/>
      <c r="BI48" s="308"/>
      <c r="BJ48" s="141" t="s">
        <v>26</v>
      </c>
      <c r="BK48" s="141" t="s">
        <v>26</v>
      </c>
      <c r="BL48" s="141"/>
      <c r="BM48" s="141"/>
      <c r="BN48" s="139" t="s">
        <v>4075</v>
      </c>
      <c r="BQ48" s="141" t="s">
        <v>17632</v>
      </c>
      <c r="BR48" s="135" t="s">
        <v>15693</v>
      </c>
      <c r="BT48" s="135" t="s">
        <v>15351</v>
      </c>
      <c r="BU48" s="135" t="s">
        <v>13280</v>
      </c>
      <c r="BV48" s="141" t="s">
        <v>3122</v>
      </c>
      <c r="BW48" s="135" t="s">
        <v>13264</v>
      </c>
      <c r="BX48" s="141"/>
      <c r="BY48" s="141"/>
      <c r="BZ48" s="141"/>
      <c r="CA48" s="141"/>
      <c r="CB48" s="141"/>
      <c r="CC48" s="141"/>
      <c r="CD48" s="141"/>
      <c r="CE48" s="141" t="s">
        <v>15450</v>
      </c>
      <c r="CF48" s="141" t="s">
        <v>15451</v>
      </c>
      <c r="CG48" s="141"/>
    </row>
    <row r="49" spans="1:85" x14ac:dyDescent="0.35">
      <c r="A49" s="155" t="s">
        <v>12584</v>
      </c>
      <c r="B49" s="139" t="s">
        <v>4075</v>
      </c>
      <c r="C49" s="18">
        <v>41815</v>
      </c>
      <c r="D49" s="144">
        <v>0.90763888888888888</v>
      </c>
      <c r="E49" s="141" t="s">
        <v>13262</v>
      </c>
      <c r="F49" s="141">
        <v>2</v>
      </c>
      <c r="G49" s="141" t="s">
        <v>2004</v>
      </c>
      <c r="H49" s="141">
        <v>2014</v>
      </c>
      <c r="I49" s="18">
        <v>41815</v>
      </c>
      <c r="J49" s="144">
        <v>0.90763888888888888</v>
      </c>
      <c r="K49" s="378"/>
      <c r="L49" s="139" t="s">
        <v>4075</v>
      </c>
      <c r="M49" s="141"/>
      <c r="N49" s="248"/>
      <c r="O49" s="141" t="s">
        <v>26</v>
      </c>
      <c r="P49" s="141"/>
      <c r="Q49" s="141" t="s">
        <v>12585</v>
      </c>
      <c r="R49" s="141" t="s">
        <v>12586</v>
      </c>
      <c r="S49" s="141"/>
      <c r="T49" s="141"/>
      <c r="U49" s="141">
        <v>108537074</v>
      </c>
      <c r="V49" s="141"/>
      <c r="W49" s="139" t="s">
        <v>4075</v>
      </c>
      <c r="X49" s="141" t="s">
        <v>25</v>
      </c>
      <c r="Y49" s="141" t="s">
        <v>27</v>
      </c>
      <c r="Z49" s="141" t="s">
        <v>4</v>
      </c>
      <c r="AA49" s="141" t="s">
        <v>34</v>
      </c>
      <c r="AB49" s="141"/>
      <c r="AC49" s="139" t="s">
        <v>18047</v>
      </c>
      <c r="AD49" s="380"/>
      <c r="AE49" s="139" t="s">
        <v>107</v>
      </c>
      <c r="AF49" s="139" t="s">
        <v>13076</v>
      </c>
      <c r="AG49" s="139" t="s">
        <v>4130</v>
      </c>
      <c r="AH49" s="139" t="s">
        <v>1378</v>
      </c>
      <c r="AI49" s="139" t="s">
        <v>1518</v>
      </c>
      <c r="AJ49" s="139"/>
      <c r="AK49" s="139" t="s">
        <v>1518</v>
      </c>
      <c r="AL49" s="139" t="s">
        <v>7</v>
      </c>
      <c r="AM49" s="141"/>
      <c r="AN49" s="141" t="s">
        <v>8</v>
      </c>
      <c r="AO49" s="139" t="s">
        <v>1614</v>
      </c>
      <c r="AP49" s="139" t="s">
        <v>7</v>
      </c>
      <c r="AQ49" s="139"/>
      <c r="AR49" s="381"/>
      <c r="AS49" s="139" t="s">
        <v>4075</v>
      </c>
      <c r="AT49" s="141" t="s">
        <v>1404</v>
      </c>
      <c r="AU49" s="141"/>
      <c r="AV49" s="383"/>
      <c r="AW49" s="385"/>
      <c r="AX49" s="139"/>
      <c r="AY49" t="s">
        <v>18269</v>
      </c>
      <c r="AZ49">
        <v>21000</v>
      </c>
      <c r="BA49" s="381"/>
      <c r="BB49" s="139" t="s">
        <v>17</v>
      </c>
      <c r="BC49" s="166"/>
      <c r="BD49" s="166"/>
      <c r="BE49" s="166"/>
      <c r="BF49" s="166"/>
      <c r="BG49" s="166"/>
      <c r="BH49" s="308"/>
      <c r="BI49" s="308"/>
      <c r="BJ49" s="141" t="s">
        <v>26</v>
      </c>
      <c r="BK49" s="141" t="s">
        <v>26</v>
      </c>
      <c r="BL49" s="141"/>
      <c r="BM49" s="141"/>
      <c r="BN49" s="139" t="s">
        <v>4075</v>
      </c>
      <c r="BQ49" s="141"/>
      <c r="BV49" s="141"/>
      <c r="BX49" s="141"/>
      <c r="BY49" s="141"/>
      <c r="BZ49" s="141"/>
      <c r="CA49" s="141"/>
      <c r="CB49" s="141"/>
      <c r="CC49" s="141"/>
      <c r="CD49" s="141"/>
      <c r="CE49" s="141"/>
      <c r="CF49" s="141"/>
      <c r="CG49" s="141"/>
    </row>
    <row r="50" spans="1:85" x14ac:dyDescent="0.35">
      <c r="A50" s="155" t="s">
        <v>12594</v>
      </c>
      <c r="B50" s="139" t="s">
        <v>4075</v>
      </c>
      <c r="C50" s="18">
        <v>41815</v>
      </c>
      <c r="D50" s="144">
        <v>6.6666666666666666E-2</v>
      </c>
      <c r="E50" s="141" t="s">
        <v>13262</v>
      </c>
      <c r="F50" s="141">
        <v>2</v>
      </c>
      <c r="G50" s="141" t="s">
        <v>2004</v>
      </c>
      <c r="H50" s="141">
        <v>2014</v>
      </c>
      <c r="I50" s="18"/>
      <c r="J50" s="144"/>
      <c r="K50" s="378"/>
      <c r="L50" s="139" t="s">
        <v>4075</v>
      </c>
      <c r="M50" s="141"/>
      <c r="N50" s="248"/>
      <c r="O50" s="141" t="s">
        <v>26</v>
      </c>
      <c r="P50" s="141"/>
      <c r="Q50" s="141" t="s">
        <v>12595</v>
      </c>
      <c r="R50" s="141"/>
      <c r="S50" s="141"/>
      <c r="T50" s="141"/>
      <c r="U50" s="141"/>
      <c r="V50" s="141"/>
      <c r="W50" s="139" t="s">
        <v>4075</v>
      </c>
      <c r="X50" s="141" t="s">
        <v>25</v>
      </c>
      <c r="Y50" s="141" t="s">
        <v>27</v>
      </c>
      <c r="Z50" s="141" t="s">
        <v>4</v>
      </c>
      <c r="AA50" s="141" t="s">
        <v>34</v>
      </c>
      <c r="AB50" s="141"/>
      <c r="AC50" s="139" t="s">
        <v>18047</v>
      </c>
      <c r="AD50" s="380"/>
      <c r="AE50" s="139" t="s">
        <v>103</v>
      </c>
      <c r="AF50" s="139" t="s">
        <v>13069</v>
      </c>
      <c r="AG50" s="139" t="s">
        <v>103</v>
      </c>
      <c r="AH50" s="139" t="s">
        <v>1378</v>
      </c>
      <c r="AI50" s="139" t="s">
        <v>7399</v>
      </c>
      <c r="AJ50" s="139"/>
      <c r="AK50" s="139" t="s">
        <v>7399</v>
      </c>
      <c r="AL50" s="139" t="s">
        <v>7</v>
      </c>
      <c r="AM50" s="141" t="s">
        <v>19</v>
      </c>
      <c r="AN50" s="141" t="s">
        <v>8</v>
      </c>
      <c r="AO50" s="139" t="s">
        <v>1477</v>
      </c>
      <c r="AP50" s="139" t="s">
        <v>7</v>
      </c>
      <c r="AQ50" s="139"/>
      <c r="AR50" s="381"/>
      <c r="AS50" s="139" t="s">
        <v>4075</v>
      </c>
      <c r="AT50" s="141" t="s">
        <v>1404</v>
      </c>
      <c r="AU50" s="141"/>
      <c r="AV50" s="383"/>
      <c r="AW50" s="385"/>
      <c r="AX50" s="139"/>
      <c r="AY50" t="s">
        <v>18270</v>
      </c>
      <c r="BA50" s="381"/>
      <c r="BB50" s="139" t="s">
        <v>17</v>
      </c>
      <c r="BC50" s="166"/>
      <c r="BD50" s="166"/>
      <c r="BE50" s="166"/>
      <c r="BF50" s="166"/>
      <c r="BG50" s="166"/>
      <c r="BH50" s="308"/>
      <c r="BI50" s="308"/>
      <c r="BJ50" s="141" t="s">
        <v>26</v>
      </c>
      <c r="BK50" s="141" t="s">
        <v>26</v>
      </c>
      <c r="BL50" s="141"/>
      <c r="BM50" s="141"/>
      <c r="BN50" s="139" t="s">
        <v>4075</v>
      </c>
      <c r="BQ50" s="141"/>
      <c r="BV50" s="141"/>
      <c r="BX50" s="141"/>
      <c r="BY50" s="141"/>
      <c r="BZ50" s="141"/>
      <c r="CA50" s="141"/>
      <c r="CB50" s="141"/>
      <c r="CC50" s="141"/>
      <c r="CD50" s="141"/>
      <c r="CE50" s="141"/>
      <c r="CF50" s="141"/>
      <c r="CG50" s="141"/>
    </row>
    <row r="51" spans="1:85" x14ac:dyDescent="0.35">
      <c r="A51" s="155" t="s">
        <v>12591</v>
      </c>
      <c r="B51" s="139" t="s">
        <v>4075</v>
      </c>
      <c r="C51" s="18">
        <v>41815</v>
      </c>
      <c r="D51" s="144">
        <v>0.36875000000000002</v>
      </c>
      <c r="E51" s="141" t="s">
        <v>13262</v>
      </c>
      <c r="F51" s="141">
        <v>2</v>
      </c>
      <c r="G51" s="141" t="s">
        <v>2004</v>
      </c>
      <c r="H51" s="141">
        <v>2014</v>
      </c>
      <c r="I51" s="18">
        <v>41815</v>
      </c>
      <c r="J51" s="144">
        <v>0.36875000000000002</v>
      </c>
      <c r="K51" s="378"/>
      <c r="L51" s="139" t="s">
        <v>4075</v>
      </c>
      <c r="M51" s="141"/>
      <c r="N51" s="248"/>
      <c r="O51" s="141" t="s">
        <v>26</v>
      </c>
      <c r="P51" s="141"/>
      <c r="Q51" s="141" t="s">
        <v>12592</v>
      </c>
      <c r="R51" s="141" t="s">
        <v>12593</v>
      </c>
      <c r="S51" s="141"/>
      <c r="T51" s="141"/>
      <c r="U51" s="141"/>
      <c r="V51" s="141"/>
      <c r="W51" s="139" t="s">
        <v>4075</v>
      </c>
      <c r="X51" s="141" t="s">
        <v>25</v>
      </c>
      <c r="Y51" s="141" t="s">
        <v>27</v>
      </c>
      <c r="Z51" s="141" t="s">
        <v>4</v>
      </c>
      <c r="AA51" s="141" t="s">
        <v>34</v>
      </c>
      <c r="AB51" s="141"/>
      <c r="AC51" s="139" t="s">
        <v>18050</v>
      </c>
      <c r="AD51" s="380"/>
      <c r="AE51" s="139" t="s">
        <v>102</v>
      </c>
      <c r="AF51" s="139" t="s">
        <v>13068</v>
      </c>
      <c r="AG51" s="139" t="s">
        <v>102</v>
      </c>
      <c r="AH51" s="139" t="s">
        <v>1378</v>
      </c>
      <c r="AI51" s="139" t="s">
        <v>7</v>
      </c>
      <c r="AJ51" s="139" t="s">
        <v>7</v>
      </c>
      <c r="AK51" s="139"/>
      <c r="AL51" s="139"/>
      <c r="AM51" s="141"/>
      <c r="AN51" s="141" t="s">
        <v>8</v>
      </c>
      <c r="AO51" s="139" t="s">
        <v>1614</v>
      </c>
      <c r="AP51" s="139" t="s">
        <v>7</v>
      </c>
      <c r="AQ51" s="139"/>
      <c r="AR51" s="381"/>
      <c r="AS51" s="139" t="s">
        <v>4075</v>
      </c>
      <c r="AT51" s="141" t="s">
        <v>1404</v>
      </c>
      <c r="AU51" s="141"/>
      <c r="AV51" s="383"/>
      <c r="AW51" s="385"/>
      <c r="AX51" s="139"/>
      <c r="AY51" t="s">
        <v>18271</v>
      </c>
      <c r="AZ51">
        <v>12000</v>
      </c>
      <c r="BA51" s="381"/>
      <c r="BB51" s="139" t="s">
        <v>1444</v>
      </c>
      <c r="BC51" s="166"/>
      <c r="BD51" s="166"/>
      <c r="BE51" s="166"/>
      <c r="BF51" s="166"/>
      <c r="BG51" s="166"/>
      <c r="BH51" s="308"/>
      <c r="BI51" s="308"/>
      <c r="BJ51" s="141" t="s">
        <v>26</v>
      </c>
      <c r="BK51" s="141" t="s">
        <v>26</v>
      </c>
      <c r="BL51" s="141"/>
      <c r="BM51" s="141"/>
      <c r="BN51" s="139" t="s">
        <v>4075</v>
      </c>
      <c r="BQ51" s="141"/>
      <c r="BV51" s="141"/>
      <c r="BX51" s="141"/>
      <c r="BY51" s="141"/>
      <c r="BZ51" s="141"/>
      <c r="CA51" s="141"/>
      <c r="CB51" s="141"/>
      <c r="CC51" s="141"/>
      <c r="CD51" s="141"/>
      <c r="CE51" s="141"/>
      <c r="CF51" s="141"/>
      <c r="CG51" s="141"/>
    </row>
    <row r="52" spans="1:85" x14ac:dyDescent="0.35">
      <c r="A52" s="155" t="s">
        <v>12581</v>
      </c>
      <c r="B52" s="139" t="s">
        <v>4075</v>
      </c>
      <c r="C52" s="18">
        <v>41816</v>
      </c>
      <c r="D52" s="144">
        <v>1.0416666666666666E-2</v>
      </c>
      <c r="E52" s="141" t="s">
        <v>13262</v>
      </c>
      <c r="F52" s="141">
        <v>2</v>
      </c>
      <c r="G52" s="141" t="s">
        <v>2004</v>
      </c>
      <c r="H52" s="141">
        <v>2014</v>
      </c>
      <c r="I52" s="18">
        <v>41816</v>
      </c>
      <c r="J52" s="144">
        <v>1.0416666666666666E-2</v>
      </c>
      <c r="K52" s="378"/>
      <c r="L52" s="139" t="s">
        <v>4075</v>
      </c>
      <c r="M52" s="141"/>
      <c r="N52" s="248"/>
      <c r="O52" s="141" t="s">
        <v>26</v>
      </c>
      <c r="P52" s="141"/>
      <c r="Q52" s="141" t="s">
        <v>12582</v>
      </c>
      <c r="R52" s="141" t="s">
        <v>12583</v>
      </c>
      <c r="S52" s="141"/>
      <c r="T52" s="141"/>
      <c r="U52" s="141"/>
      <c r="V52" s="141"/>
      <c r="W52" s="139" t="s">
        <v>4075</v>
      </c>
      <c r="X52" s="141" t="s">
        <v>25</v>
      </c>
      <c r="Y52" s="141" t="s">
        <v>27</v>
      </c>
      <c r="Z52" s="141" t="s">
        <v>4</v>
      </c>
      <c r="AA52" s="141" t="s">
        <v>34</v>
      </c>
      <c r="AB52" s="141"/>
      <c r="AC52" s="139" t="s">
        <v>18047</v>
      </c>
      <c r="AD52" s="380"/>
      <c r="AE52" s="139" t="s">
        <v>105</v>
      </c>
      <c r="AF52" s="139" t="s">
        <v>13076</v>
      </c>
      <c r="AG52" s="139" t="s">
        <v>1518</v>
      </c>
      <c r="AH52" s="139" t="s">
        <v>1378</v>
      </c>
      <c r="AI52" s="139" t="s">
        <v>1518</v>
      </c>
      <c r="AJ52" s="139"/>
      <c r="AK52" s="139" t="s">
        <v>1518</v>
      </c>
      <c r="AL52" s="139" t="s">
        <v>7</v>
      </c>
      <c r="AM52" s="141" t="s">
        <v>19</v>
      </c>
      <c r="AN52" s="141" t="s">
        <v>8</v>
      </c>
      <c r="AO52" s="139" t="s">
        <v>1614</v>
      </c>
      <c r="AP52" s="139" t="s">
        <v>7</v>
      </c>
      <c r="AQ52" s="139"/>
      <c r="AR52" s="381"/>
      <c r="AS52" s="139" t="s">
        <v>4075</v>
      </c>
      <c r="AT52" s="141" t="s">
        <v>1404</v>
      </c>
      <c r="AU52" s="141"/>
      <c r="AV52" s="383"/>
      <c r="AW52" s="385"/>
      <c r="AX52" s="139"/>
      <c r="AY52" t="s">
        <v>18272</v>
      </c>
      <c r="AZ52">
        <v>12000</v>
      </c>
      <c r="BA52" s="381"/>
      <c r="BB52" s="139" t="s">
        <v>17</v>
      </c>
      <c r="BC52" s="166"/>
      <c r="BD52" s="166"/>
      <c r="BE52" s="166"/>
      <c r="BF52" s="166"/>
      <c r="BG52" s="166"/>
      <c r="BH52" s="308"/>
      <c r="BI52" s="308"/>
      <c r="BJ52" s="141" t="s">
        <v>26</v>
      </c>
      <c r="BK52" s="141" t="s">
        <v>26</v>
      </c>
      <c r="BL52" s="141"/>
      <c r="BM52" s="141"/>
      <c r="BN52" s="139" t="s">
        <v>4075</v>
      </c>
      <c r="BQ52" s="141"/>
      <c r="BV52" s="141"/>
      <c r="BX52" s="141"/>
      <c r="BY52" s="141"/>
      <c r="BZ52" s="141"/>
      <c r="CA52" s="141"/>
      <c r="CB52" s="141"/>
      <c r="CC52" s="141"/>
      <c r="CD52" s="141"/>
      <c r="CE52" s="141"/>
      <c r="CF52" s="141"/>
      <c r="CG52" s="141"/>
    </row>
    <row r="53" spans="1:85" x14ac:dyDescent="0.35">
      <c r="A53" s="155" t="s">
        <v>12578</v>
      </c>
      <c r="B53" s="139" t="s">
        <v>4075</v>
      </c>
      <c r="C53" s="18">
        <v>41818</v>
      </c>
      <c r="D53" s="144">
        <v>0.96111111111111114</v>
      </c>
      <c r="E53" s="141" t="s">
        <v>13262</v>
      </c>
      <c r="F53" s="141">
        <v>2</v>
      </c>
      <c r="G53" s="141" t="s">
        <v>2004</v>
      </c>
      <c r="H53" s="141">
        <v>2014</v>
      </c>
      <c r="I53" s="18">
        <v>41818</v>
      </c>
      <c r="J53" s="144">
        <v>0.96111111111111114</v>
      </c>
      <c r="K53" s="378"/>
      <c r="L53" s="139" t="s">
        <v>4075</v>
      </c>
      <c r="M53" s="141"/>
      <c r="N53" s="248"/>
      <c r="O53" s="141" t="s">
        <v>26</v>
      </c>
      <c r="P53" s="141"/>
      <c r="Q53" s="141" t="s">
        <v>12579</v>
      </c>
      <c r="R53" s="141" t="s">
        <v>12580</v>
      </c>
      <c r="S53" s="141"/>
      <c r="T53" s="141"/>
      <c r="U53" s="141">
        <v>108543785</v>
      </c>
      <c r="V53" s="141"/>
      <c r="W53" s="139" t="s">
        <v>4075</v>
      </c>
      <c r="X53" s="141" t="s">
        <v>25</v>
      </c>
      <c r="Y53" s="141" t="s">
        <v>27</v>
      </c>
      <c r="Z53" s="141" t="s">
        <v>4</v>
      </c>
      <c r="AA53" s="141" t="s">
        <v>34</v>
      </c>
      <c r="AB53" s="141"/>
      <c r="AC53" s="139" t="s">
        <v>18047</v>
      </c>
      <c r="AD53" s="380"/>
      <c r="AE53" s="139" t="s">
        <v>107</v>
      </c>
      <c r="AF53" s="139" t="s">
        <v>13076</v>
      </c>
      <c r="AG53" s="139" t="s">
        <v>4130</v>
      </c>
      <c r="AH53" s="139" t="s">
        <v>1378</v>
      </c>
      <c r="AI53" s="139" t="s">
        <v>1518</v>
      </c>
      <c r="AJ53" s="139"/>
      <c r="AK53" s="139" t="s">
        <v>1518</v>
      </c>
      <c r="AL53" s="139" t="s">
        <v>60</v>
      </c>
      <c r="AM53" s="141"/>
      <c r="AN53" s="141" t="s">
        <v>8</v>
      </c>
      <c r="AO53" s="139" t="s">
        <v>1614</v>
      </c>
      <c r="AP53" s="139" t="s">
        <v>60</v>
      </c>
      <c r="AQ53" s="139"/>
      <c r="AR53" s="381"/>
      <c r="AS53" s="139" t="s">
        <v>4075</v>
      </c>
      <c r="AT53" s="141" t="s">
        <v>1404</v>
      </c>
      <c r="AU53" s="141">
        <v>530</v>
      </c>
      <c r="AV53" s="383"/>
      <c r="AW53" s="385"/>
      <c r="AX53" s="139"/>
      <c r="AY53" t="s">
        <v>18273</v>
      </c>
      <c r="AZ53">
        <v>21000</v>
      </c>
      <c r="BA53" s="381"/>
      <c r="BB53" s="139" t="s">
        <v>17</v>
      </c>
      <c r="BC53" s="166"/>
      <c r="BD53" s="166"/>
      <c r="BE53" s="166"/>
      <c r="BF53" s="166"/>
      <c r="BG53" s="166"/>
      <c r="BH53" s="308"/>
      <c r="BI53" s="308"/>
      <c r="BJ53" s="141" t="s">
        <v>26</v>
      </c>
      <c r="BK53" s="141" t="s">
        <v>26</v>
      </c>
      <c r="BL53" s="141"/>
      <c r="BM53" s="141"/>
      <c r="BN53" s="139" t="s">
        <v>4075</v>
      </c>
      <c r="BQ53" s="141"/>
      <c r="BV53" s="141"/>
      <c r="BX53" s="141"/>
      <c r="BY53" s="141"/>
      <c r="BZ53" s="141"/>
      <c r="CA53" s="141"/>
      <c r="CB53" s="141"/>
      <c r="CC53" s="141"/>
      <c r="CD53" s="141"/>
      <c r="CE53" s="141"/>
      <c r="CF53" s="141"/>
      <c r="CG53" s="141"/>
    </row>
    <row r="54" spans="1:85" x14ac:dyDescent="0.35">
      <c r="A54" s="155" t="s">
        <v>12569</v>
      </c>
      <c r="B54" s="139" t="s">
        <v>4075</v>
      </c>
      <c r="C54" s="18">
        <v>41819</v>
      </c>
      <c r="D54" s="144">
        <v>0.82847222222222228</v>
      </c>
      <c r="E54" s="141" t="s">
        <v>13263</v>
      </c>
      <c r="F54" s="141">
        <v>2</v>
      </c>
      <c r="G54" s="141" t="s">
        <v>2004</v>
      </c>
      <c r="H54" s="141">
        <v>2014</v>
      </c>
      <c r="I54" s="18">
        <v>41819</v>
      </c>
      <c r="J54" s="144">
        <v>0.82847222222222228</v>
      </c>
      <c r="K54" s="378"/>
      <c r="L54" s="139" t="s">
        <v>4075</v>
      </c>
      <c r="M54" s="141"/>
      <c r="N54" s="248"/>
      <c r="O54" s="141" t="s">
        <v>26</v>
      </c>
      <c r="P54" s="141"/>
      <c r="Q54" s="141" t="s">
        <v>12570</v>
      </c>
      <c r="R54" s="141" t="s">
        <v>12571</v>
      </c>
      <c r="S54" s="141"/>
      <c r="T54" s="141"/>
      <c r="U54" s="141">
        <v>108544047</v>
      </c>
      <c r="V54" s="141"/>
      <c r="W54" s="139" t="s">
        <v>4075</v>
      </c>
      <c r="X54" s="141" t="s">
        <v>25</v>
      </c>
      <c r="Y54" s="141" t="s">
        <v>27</v>
      </c>
      <c r="Z54" s="141" t="s">
        <v>4</v>
      </c>
      <c r="AA54" s="141" t="s">
        <v>34</v>
      </c>
      <c r="AB54" s="141"/>
      <c r="AC54" s="139" t="s">
        <v>18047</v>
      </c>
      <c r="AD54" s="380"/>
      <c r="AE54" s="139" t="s">
        <v>4</v>
      </c>
      <c r="AF54" s="139" t="s">
        <v>13073</v>
      </c>
      <c r="AG54" s="139" t="s">
        <v>4</v>
      </c>
      <c r="AH54" s="139" t="s">
        <v>1378</v>
      </c>
      <c r="AI54" s="139" t="s">
        <v>15678</v>
      </c>
      <c r="AJ54" s="139"/>
      <c r="AK54" s="139" t="s">
        <v>15678</v>
      </c>
      <c r="AL54" s="139" t="s">
        <v>7</v>
      </c>
      <c r="AM54" s="141"/>
      <c r="AN54" s="141" t="s">
        <v>8</v>
      </c>
      <c r="AO54" s="139" t="s">
        <v>1614</v>
      </c>
      <c r="AP54" s="139" t="s">
        <v>7</v>
      </c>
      <c r="AQ54" s="139"/>
      <c r="AR54" s="381"/>
      <c r="AS54" s="139" t="s">
        <v>4075</v>
      </c>
      <c r="AT54" s="141" t="s">
        <v>1404</v>
      </c>
      <c r="AU54" s="141">
        <v>140</v>
      </c>
      <c r="AV54" s="383"/>
      <c r="AW54" s="385"/>
      <c r="AX54" s="139"/>
      <c r="AY54" t="s">
        <v>18274</v>
      </c>
      <c r="AZ54">
        <v>12000</v>
      </c>
      <c r="BA54" s="381"/>
      <c r="BB54" s="139" t="s">
        <v>1446</v>
      </c>
      <c r="BC54" s="166"/>
      <c r="BD54" s="166"/>
      <c r="BE54" s="166"/>
      <c r="BF54" s="166"/>
      <c r="BG54" s="166"/>
      <c r="BH54" s="308"/>
      <c r="BI54" s="308"/>
      <c r="BJ54" s="141" t="s">
        <v>26</v>
      </c>
      <c r="BK54" s="141" t="s">
        <v>26</v>
      </c>
      <c r="BL54" s="141"/>
      <c r="BM54" s="141"/>
      <c r="BN54" s="139" t="s">
        <v>4075</v>
      </c>
      <c r="BQ54" s="141" t="s">
        <v>17633</v>
      </c>
      <c r="BR54" s="135" t="s">
        <v>15680</v>
      </c>
      <c r="BT54" s="135" t="s">
        <v>15351</v>
      </c>
      <c r="BU54" s="135" t="s">
        <v>17634</v>
      </c>
      <c r="BV54" s="141" t="s">
        <v>13270</v>
      </c>
      <c r="BW54" s="135" t="s">
        <v>1867</v>
      </c>
      <c r="BX54" s="141" t="s">
        <v>15681</v>
      </c>
      <c r="BY54" s="141" t="s">
        <v>12</v>
      </c>
      <c r="BZ54" s="141" t="s">
        <v>26</v>
      </c>
      <c r="CA54" s="141" t="s">
        <v>1848</v>
      </c>
      <c r="CB54" s="141"/>
      <c r="CC54" s="141" t="s">
        <v>15686</v>
      </c>
      <c r="CD54" s="141" t="s">
        <v>15683</v>
      </c>
      <c r="CE54" s="141" t="s">
        <v>15450</v>
      </c>
      <c r="CF54" s="141" t="s">
        <v>15451</v>
      </c>
      <c r="CG54" s="141" t="s">
        <v>2003</v>
      </c>
    </row>
    <row r="55" spans="1:85" x14ac:dyDescent="0.35">
      <c r="A55" s="155" t="s">
        <v>12572</v>
      </c>
      <c r="B55" s="139" t="s">
        <v>4075</v>
      </c>
      <c r="C55" s="18">
        <v>41819</v>
      </c>
      <c r="D55" s="144">
        <v>0.34930555555555554</v>
      </c>
      <c r="E55" s="141" t="s">
        <v>13263</v>
      </c>
      <c r="F55" s="141">
        <v>2</v>
      </c>
      <c r="G55" s="141" t="s">
        <v>2004</v>
      </c>
      <c r="H55" s="141">
        <v>2014</v>
      </c>
      <c r="I55" s="18">
        <v>41819</v>
      </c>
      <c r="J55" s="144">
        <v>0.34930555555555554</v>
      </c>
      <c r="K55" s="378"/>
      <c r="L55" s="139" t="s">
        <v>4075</v>
      </c>
      <c r="M55" s="141"/>
      <c r="N55" s="248"/>
      <c r="O55" s="141" t="s">
        <v>26</v>
      </c>
      <c r="P55" s="141"/>
      <c r="Q55" s="141" t="s">
        <v>12573</v>
      </c>
      <c r="R55" s="141" t="s">
        <v>12574</v>
      </c>
      <c r="S55" s="141"/>
      <c r="T55" s="141"/>
      <c r="U55" s="141"/>
      <c r="V55" s="141"/>
      <c r="W55" s="139" t="s">
        <v>4075</v>
      </c>
      <c r="X55" s="141" t="s">
        <v>25</v>
      </c>
      <c r="Y55" s="141" t="s">
        <v>27</v>
      </c>
      <c r="Z55" s="141" t="s">
        <v>4</v>
      </c>
      <c r="AA55" s="141" t="s">
        <v>34</v>
      </c>
      <c r="AB55" s="141"/>
      <c r="AC55" s="139" t="s">
        <v>18047</v>
      </c>
      <c r="AD55" s="380"/>
      <c r="AE55" s="139" t="s">
        <v>102</v>
      </c>
      <c r="AF55" s="139" t="s">
        <v>13068</v>
      </c>
      <c r="AG55" s="139" t="s">
        <v>102</v>
      </c>
      <c r="AH55" s="139" t="s">
        <v>1378</v>
      </c>
      <c r="AI55" s="139" t="s">
        <v>7</v>
      </c>
      <c r="AJ55" s="139" t="s">
        <v>7</v>
      </c>
      <c r="AK55" s="139"/>
      <c r="AL55" s="139"/>
      <c r="AM55" s="141"/>
      <c r="AN55" s="141" t="s">
        <v>8</v>
      </c>
      <c r="AO55" s="139" t="s">
        <v>1614</v>
      </c>
      <c r="AP55" s="139" t="s">
        <v>7</v>
      </c>
      <c r="AQ55" s="139"/>
      <c r="AR55" s="381"/>
      <c r="AS55" s="139" t="s">
        <v>4075</v>
      </c>
      <c r="AT55" s="141" t="s">
        <v>1404</v>
      </c>
      <c r="AU55" s="141"/>
      <c r="AV55" s="383"/>
      <c r="AW55" s="385"/>
      <c r="AX55" s="139"/>
      <c r="AY55" t="s">
        <v>18275</v>
      </c>
      <c r="AZ55">
        <v>12000</v>
      </c>
      <c r="BA55" s="381"/>
      <c r="BB55" s="139" t="s">
        <v>17</v>
      </c>
      <c r="BC55" s="166"/>
      <c r="BD55" s="166"/>
      <c r="BE55" s="166"/>
      <c r="BF55" s="166"/>
      <c r="BG55" s="166"/>
      <c r="BH55" s="308"/>
      <c r="BI55" s="308"/>
      <c r="BJ55" s="141" t="s">
        <v>26</v>
      </c>
      <c r="BK55" s="141" t="s">
        <v>26</v>
      </c>
      <c r="BL55" s="141"/>
      <c r="BM55" s="141"/>
      <c r="BN55" s="139" t="s">
        <v>4075</v>
      </c>
      <c r="BQ55" s="141"/>
      <c r="BV55" s="141"/>
      <c r="BX55" s="141"/>
      <c r="BY55" s="141"/>
      <c r="BZ55" s="141"/>
      <c r="CA55" s="141"/>
      <c r="CB55" s="141"/>
      <c r="CC55" s="141"/>
      <c r="CD55" s="141"/>
      <c r="CE55" s="141"/>
      <c r="CF55" s="141"/>
      <c r="CG55" s="141"/>
    </row>
    <row r="56" spans="1:85" x14ac:dyDescent="0.35">
      <c r="A56" s="155" t="s">
        <v>12575</v>
      </c>
      <c r="B56" s="139" t="s">
        <v>4075</v>
      </c>
      <c r="C56" s="18">
        <v>41819</v>
      </c>
      <c r="D56" s="144">
        <v>0.33263888888888887</v>
      </c>
      <c r="E56" s="141" t="s">
        <v>13263</v>
      </c>
      <c r="F56" s="141">
        <v>2</v>
      </c>
      <c r="G56" s="141" t="s">
        <v>2004</v>
      </c>
      <c r="H56" s="141">
        <v>2014</v>
      </c>
      <c r="I56" s="18">
        <v>41819</v>
      </c>
      <c r="J56" s="144">
        <v>0.33263888888888887</v>
      </c>
      <c r="K56" s="378"/>
      <c r="L56" s="139" t="s">
        <v>4075</v>
      </c>
      <c r="M56" s="141"/>
      <c r="N56" s="248"/>
      <c r="O56" s="141" t="s">
        <v>26</v>
      </c>
      <c r="P56" s="141"/>
      <c r="Q56" s="141" t="s">
        <v>12576</v>
      </c>
      <c r="R56" s="141" t="s">
        <v>12577</v>
      </c>
      <c r="S56" s="141"/>
      <c r="T56" s="141"/>
      <c r="U56" s="141">
        <v>108543797</v>
      </c>
      <c r="V56" s="141"/>
      <c r="W56" s="139" t="s">
        <v>4075</v>
      </c>
      <c r="X56" s="141" t="s">
        <v>25</v>
      </c>
      <c r="Y56" s="141" t="s">
        <v>27</v>
      </c>
      <c r="Z56" s="141" t="s">
        <v>4</v>
      </c>
      <c r="AA56" s="141" t="s">
        <v>34</v>
      </c>
      <c r="AB56" s="141"/>
      <c r="AC56" s="139" t="s">
        <v>18047</v>
      </c>
      <c r="AD56" s="380"/>
      <c r="AE56" s="139" t="s">
        <v>102</v>
      </c>
      <c r="AF56" s="139" t="s">
        <v>13082</v>
      </c>
      <c r="AG56" s="139" t="s">
        <v>102</v>
      </c>
      <c r="AH56" s="139" t="s">
        <v>1378</v>
      </c>
      <c r="AI56" s="139" t="s">
        <v>60</v>
      </c>
      <c r="AJ56" s="139" t="s">
        <v>60</v>
      </c>
      <c r="AK56" s="139"/>
      <c r="AL56" s="139"/>
      <c r="AM56" s="141" t="s">
        <v>19</v>
      </c>
      <c r="AN56" s="141" t="s">
        <v>8</v>
      </c>
      <c r="AO56" s="139" t="s">
        <v>1477</v>
      </c>
      <c r="AP56" s="139" t="s">
        <v>60</v>
      </c>
      <c r="AQ56" s="139"/>
      <c r="AR56" s="381"/>
      <c r="AS56" s="139" t="s">
        <v>4075</v>
      </c>
      <c r="AT56" s="141" t="s">
        <v>1404</v>
      </c>
      <c r="AU56" s="141"/>
      <c r="AV56" s="383"/>
      <c r="AW56" s="385"/>
      <c r="AX56" s="139"/>
      <c r="AY56" t="s">
        <v>7048</v>
      </c>
      <c r="BA56" s="381"/>
      <c r="BB56" s="139" t="s">
        <v>17</v>
      </c>
      <c r="BC56" s="166"/>
      <c r="BD56" s="166"/>
      <c r="BE56" s="166"/>
      <c r="BF56" s="166"/>
      <c r="BG56" s="166"/>
      <c r="BH56" s="308"/>
      <c r="BI56" s="308"/>
      <c r="BJ56" s="141" t="s">
        <v>26</v>
      </c>
      <c r="BK56" s="141" t="s">
        <v>26</v>
      </c>
      <c r="BL56" s="141"/>
      <c r="BM56" s="141"/>
      <c r="BN56" s="139" t="s">
        <v>4075</v>
      </c>
      <c r="BQ56" s="141"/>
      <c r="BV56" s="141"/>
      <c r="BX56" s="141"/>
      <c r="BY56" s="141"/>
      <c r="BZ56" s="141"/>
      <c r="CA56" s="141"/>
      <c r="CB56" s="141"/>
      <c r="CC56" s="141"/>
      <c r="CD56" s="141"/>
      <c r="CE56" s="141"/>
      <c r="CF56" s="141"/>
      <c r="CG56" s="141"/>
    </row>
    <row r="57" spans="1:85" x14ac:dyDescent="0.35">
      <c r="A57" s="155" t="s">
        <v>12562</v>
      </c>
      <c r="B57" s="139" t="s">
        <v>4075</v>
      </c>
      <c r="C57" s="18">
        <v>41820</v>
      </c>
      <c r="D57" s="144">
        <v>0.83472222222222225</v>
      </c>
      <c r="E57" s="141" t="s">
        <v>13263</v>
      </c>
      <c r="F57" s="141">
        <v>2</v>
      </c>
      <c r="G57" s="141" t="s">
        <v>2004</v>
      </c>
      <c r="H57" s="141">
        <v>2014</v>
      </c>
      <c r="I57" s="18">
        <v>41820</v>
      </c>
      <c r="J57" s="144">
        <v>0.83472222222222225</v>
      </c>
      <c r="K57" s="378"/>
      <c r="L57" s="139" t="s">
        <v>4075</v>
      </c>
      <c r="M57" s="141"/>
      <c r="N57" s="248"/>
      <c r="O57" s="141" t="s">
        <v>26</v>
      </c>
      <c r="P57" s="141"/>
      <c r="Q57" s="141" t="s">
        <v>12563</v>
      </c>
      <c r="R57" s="141" t="s">
        <v>12564</v>
      </c>
      <c r="S57" s="141"/>
      <c r="T57" s="141"/>
      <c r="U57" s="141">
        <v>108546818</v>
      </c>
      <c r="V57" s="141"/>
      <c r="W57" s="139" t="s">
        <v>4075</v>
      </c>
      <c r="X57" s="141" t="s">
        <v>25</v>
      </c>
      <c r="Y57" s="141" t="s">
        <v>27</v>
      </c>
      <c r="Z57" s="141" t="s">
        <v>4</v>
      </c>
      <c r="AA57" s="141" t="s">
        <v>34</v>
      </c>
      <c r="AB57" s="141"/>
      <c r="AC57" s="139" t="s">
        <v>18047</v>
      </c>
      <c r="AD57" s="380"/>
      <c r="AE57" s="139" t="s">
        <v>107</v>
      </c>
      <c r="AF57" s="139" t="s">
        <v>13076</v>
      </c>
      <c r="AG57" s="139" t="s">
        <v>4130</v>
      </c>
      <c r="AH57" s="139" t="s">
        <v>1378</v>
      </c>
      <c r="AI57" s="139" t="s">
        <v>1518</v>
      </c>
      <c r="AJ57" s="139"/>
      <c r="AK57" s="139" t="s">
        <v>1518</v>
      </c>
      <c r="AL57" s="139" t="s">
        <v>7</v>
      </c>
      <c r="AM57" s="141" t="s">
        <v>19</v>
      </c>
      <c r="AN57" s="141" t="s">
        <v>8</v>
      </c>
      <c r="AO57" s="139" t="s">
        <v>1614</v>
      </c>
      <c r="AP57" s="139" t="s">
        <v>7</v>
      </c>
      <c r="AQ57" s="139"/>
      <c r="AR57" s="381"/>
      <c r="AS57" s="139" t="s">
        <v>4075</v>
      </c>
      <c r="AT57" s="141" t="s">
        <v>1404</v>
      </c>
      <c r="AU57" s="141"/>
      <c r="AV57" s="383"/>
      <c r="AW57" s="385"/>
      <c r="AX57" s="139"/>
      <c r="AY57" t="s">
        <v>18276</v>
      </c>
      <c r="AZ57">
        <v>21000</v>
      </c>
      <c r="BA57" s="381"/>
      <c r="BB57" s="139" t="s">
        <v>1444</v>
      </c>
      <c r="BC57" s="166"/>
      <c r="BD57" s="166"/>
      <c r="BE57" s="166"/>
      <c r="BF57" s="166"/>
      <c r="BG57" s="166"/>
      <c r="BH57" s="308"/>
      <c r="BI57" s="308"/>
      <c r="BJ57" s="141" t="s">
        <v>26</v>
      </c>
      <c r="BK57" s="141" t="s">
        <v>26</v>
      </c>
      <c r="BL57" s="141"/>
      <c r="BM57" s="141"/>
      <c r="BN57" s="139" t="s">
        <v>4075</v>
      </c>
      <c r="BQ57" s="141"/>
      <c r="BV57" s="141"/>
      <c r="BX57" s="141"/>
      <c r="BY57" s="141"/>
      <c r="BZ57" s="141"/>
      <c r="CA57" s="141"/>
      <c r="CB57" s="141"/>
      <c r="CC57" s="141"/>
      <c r="CD57" s="141"/>
      <c r="CE57" s="141"/>
      <c r="CF57" s="141"/>
      <c r="CG57" s="141"/>
    </row>
    <row r="58" spans="1:85" x14ac:dyDescent="0.35">
      <c r="A58" s="155" t="s">
        <v>12565</v>
      </c>
      <c r="B58" s="139" t="s">
        <v>4075</v>
      </c>
      <c r="C58" s="18">
        <v>41820</v>
      </c>
      <c r="D58" s="144">
        <v>0.76736111111111116</v>
      </c>
      <c r="E58" s="141" t="s">
        <v>13263</v>
      </c>
      <c r="F58" s="141">
        <v>2</v>
      </c>
      <c r="G58" s="141" t="s">
        <v>2004</v>
      </c>
      <c r="H58" s="141">
        <v>2014</v>
      </c>
      <c r="I58" s="18">
        <v>41820</v>
      </c>
      <c r="J58" s="144">
        <v>0.76736111111111116</v>
      </c>
      <c r="K58" s="378"/>
      <c r="L58" s="139" t="s">
        <v>4075</v>
      </c>
      <c r="M58" s="141"/>
      <c r="N58" s="248"/>
      <c r="O58" s="141" t="s">
        <v>26</v>
      </c>
      <c r="P58" s="141"/>
      <c r="Q58" s="141"/>
      <c r="R58" s="141" t="s">
        <v>12566</v>
      </c>
      <c r="S58" s="141"/>
      <c r="T58" s="141"/>
      <c r="U58" s="141"/>
      <c r="V58" s="141"/>
      <c r="W58" s="139" t="s">
        <v>4075</v>
      </c>
      <c r="X58" s="141" t="s">
        <v>25</v>
      </c>
      <c r="Y58" s="141" t="s">
        <v>27</v>
      </c>
      <c r="Z58" s="141" t="s">
        <v>4</v>
      </c>
      <c r="AA58" s="141" t="s">
        <v>34</v>
      </c>
      <c r="AB58" s="141"/>
      <c r="AC58" s="139" t="s">
        <v>18047</v>
      </c>
      <c r="AD58" s="380"/>
      <c r="AE58" s="139" t="s">
        <v>107</v>
      </c>
      <c r="AF58" s="139" t="s">
        <v>13076</v>
      </c>
      <c r="AG58" s="139" t="s">
        <v>4130</v>
      </c>
      <c r="AH58" s="139" t="s">
        <v>1378</v>
      </c>
      <c r="AI58" s="139" t="s">
        <v>1518</v>
      </c>
      <c r="AJ58" s="139"/>
      <c r="AK58" s="139" t="s">
        <v>1518</v>
      </c>
      <c r="AL58" s="139" t="s">
        <v>7</v>
      </c>
      <c r="AM58" s="141"/>
      <c r="AN58" s="141" t="s">
        <v>8</v>
      </c>
      <c r="AO58" s="139" t="s">
        <v>1614</v>
      </c>
      <c r="AP58" s="139" t="s">
        <v>7</v>
      </c>
      <c r="AQ58" s="139"/>
      <c r="AR58" s="381"/>
      <c r="AS58" s="139" t="s">
        <v>4075</v>
      </c>
      <c r="AT58" s="141" t="s">
        <v>1404</v>
      </c>
      <c r="AU58" s="141"/>
      <c r="AV58" s="383"/>
      <c r="AW58" s="385"/>
      <c r="AX58" s="139"/>
      <c r="AY58" t="s">
        <v>18277</v>
      </c>
      <c r="AZ58">
        <v>12000</v>
      </c>
      <c r="BA58" s="381"/>
      <c r="BB58" s="139" t="s">
        <v>1444</v>
      </c>
      <c r="BC58" s="166"/>
      <c r="BD58" s="166"/>
      <c r="BE58" s="166"/>
      <c r="BF58" s="166"/>
      <c r="BG58" s="166"/>
      <c r="BH58" s="308"/>
      <c r="BI58" s="308"/>
      <c r="BJ58" s="141" t="s">
        <v>26</v>
      </c>
      <c r="BK58" s="141" t="s">
        <v>26</v>
      </c>
      <c r="BL58" s="141"/>
      <c r="BM58" s="141"/>
      <c r="BN58" s="139" t="s">
        <v>4075</v>
      </c>
      <c r="BQ58" s="141"/>
      <c r="BV58" s="141"/>
      <c r="BX58" s="141"/>
      <c r="BY58" s="141"/>
      <c r="BZ58" s="141"/>
      <c r="CA58" s="141"/>
      <c r="CB58" s="141"/>
      <c r="CC58" s="141"/>
      <c r="CD58" s="141"/>
      <c r="CE58" s="141"/>
      <c r="CF58" s="141"/>
      <c r="CG58" s="141"/>
    </row>
    <row r="59" spans="1:85" x14ac:dyDescent="0.35">
      <c r="A59" s="155" t="s">
        <v>12567</v>
      </c>
      <c r="B59" s="139" t="s">
        <v>4075</v>
      </c>
      <c r="C59" s="18">
        <v>41820</v>
      </c>
      <c r="D59" s="144">
        <v>0.58888888888888891</v>
      </c>
      <c r="E59" s="141" t="s">
        <v>13263</v>
      </c>
      <c r="F59" s="141">
        <v>2</v>
      </c>
      <c r="G59" s="141" t="s">
        <v>2004</v>
      </c>
      <c r="H59" s="141">
        <v>2014</v>
      </c>
      <c r="I59" s="18"/>
      <c r="J59" s="144"/>
      <c r="K59" s="378"/>
      <c r="L59" s="139" t="s">
        <v>4075</v>
      </c>
      <c r="M59" s="141"/>
      <c r="N59" s="248"/>
      <c r="O59" s="141" t="s">
        <v>26</v>
      </c>
      <c r="P59" s="141"/>
      <c r="Q59" s="141" t="s">
        <v>12568</v>
      </c>
      <c r="R59" s="141"/>
      <c r="S59" s="141"/>
      <c r="T59" s="141"/>
      <c r="U59" s="141"/>
      <c r="V59" s="141"/>
      <c r="W59" s="139" t="s">
        <v>4075</v>
      </c>
      <c r="X59" s="141" t="s">
        <v>25</v>
      </c>
      <c r="Y59" s="141" t="s">
        <v>27</v>
      </c>
      <c r="Z59" s="141" t="s">
        <v>4</v>
      </c>
      <c r="AA59" s="141" t="s">
        <v>34</v>
      </c>
      <c r="AB59" s="141"/>
      <c r="AC59" s="139" t="s">
        <v>18047</v>
      </c>
      <c r="AD59" s="380"/>
      <c r="AE59" s="139" t="s">
        <v>4</v>
      </c>
      <c r="AF59" s="139" t="s">
        <v>13073</v>
      </c>
      <c r="AG59" s="139" t="s">
        <v>4</v>
      </c>
      <c r="AH59" s="139" t="s">
        <v>1378</v>
      </c>
      <c r="AI59" s="139" t="s">
        <v>15678</v>
      </c>
      <c r="AJ59" s="139"/>
      <c r="AK59" s="139" t="s">
        <v>15678</v>
      </c>
      <c r="AL59" s="139" t="s">
        <v>7</v>
      </c>
      <c r="AM59" s="141" t="s">
        <v>19</v>
      </c>
      <c r="AN59" s="141" t="s">
        <v>8</v>
      </c>
      <c r="AO59" s="139" t="s">
        <v>1477</v>
      </c>
      <c r="AP59" s="139" t="s">
        <v>7</v>
      </c>
      <c r="AQ59" s="139"/>
      <c r="AR59" s="381"/>
      <c r="AS59" s="139" t="s">
        <v>4075</v>
      </c>
      <c r="AT59" s="141" t="s">
        <v>1404</v>
      </c>
      <c r="AU59" s="141"/>
      <c r="AV59" s="383"/>
      <c r="AW59" s="385"/>
      <c r="AX59" s="139"/>
      <c r="AY59" t="s">
        <v>18278</v>
      </c>
      <c r="BA59" s="381"/>
      <c r="BB59" s="139" t="s">
        <v>17</v>
      </c>
      <c r="BC59" s="166"/>
      <c r="BD59" s="166"/>
      <c r="BE59" s="166"/>
      <c r="BF59" s="166"/>
      <c r="BG59" s="166"/>
      <c r="BH59" s="308"/>
      <c r="BI59" s="308"/>
      <c r="BJ59" s="141" t="s">
        <v>26</v>
      </c>
      <c r="BK59" s="141" t="s">
        <v>26</v>
      </c>
      <c r="BL59" s="141"/>
      <c r="BM59" s="141"/>
      <c r="BN59" s="139" t="s">
        <v>4075</v>
      </c>
      <c r="BQ59" s="141"/>
      <c r="BV59" s="141"/>
      <c r="BX59" s="141"/>
      <c r="BY59" s="141"/>
      <c r="BZ59" s="141"/>
      <c r="CA59" s="141"/>
      <c r="CB59" s="141"/>
      <c r="CC59" s="141"/>
      <c r="CD59" s="141"/>
      <c r="CE59" s="141"/>
      <c r="CF59" s="141"/>
      <c r="CG59" s="141"/>
    </row>
    <row r="60" spans="1:85" x14ac:dyDescent="0.35">
      <c r="A60" s="155" t="s">
        <v>19912</v>
      </c>
      <c r="B60" s="139" t="s">
        <v>4075</v>
      </c>
      <c r="C60" s="18">
        <v>41821</v>
      </c>
      <c r="D60" s="144">
        <v>0.58291666666666664</v>
      </c>
      <c r="E60" s="141" t="s">
        <v>13263</v>
      </c>
      <c r="F60" s="141">
        <v>3</v>
      </c>
      <c r="G60" s="141" t="s">
        <v>13283</v>
      </c>
      <c r="H60" s="141">
        <v>2014</v>
      </c>
      <c r="I60" s="18">
        <v>41821</v>
      </c>
      <c r="J60" s="144">
        <v>0.58263888888888893</v>
      </c>
      <c r="K60" s="378"/>
      <c r="L60" s="139" t="s">
        <v>4075</v>
      </c>
      <c r="M60" s="141" t="s">
        <v>28</v>
      </c>
      <c r="N60" s="248">
        <v>44265</v>
      </c>
      <c r="O60" s="141" t="s">
        <v>25</v>
      </c>
      <c r="P60" s="141"/>
      <c r="Q60" s="141" t="s">
        <v>12551</v>
      </c>
      <c r="R60" s="141" t="s">
        <v>12552</v>
      </c>
      <c r="S60" s="141"/>
      <c r="T60" s="141" t="s">
        <v>19913</v>
      </c>
      <c r="U60" s="141"/>
      <c r="V60" s="141"/>
      <c r="W60" s="139" t="s">
        <v>4075</v>
      </c>
      <c r="X60" s="141" t="s">
        <v>25</v>
      </c>
      <c r="Y60" s="141" t="s">
        <v>27</v>
      </c>
      <c r="Z60" s="141"/>
      <c r="AA60" s="141" t="s">
        <v>34</v>
      </c>
      <c r="AB60" s="141"/>
      <c r="AC60" s="139" t="s">
        <v>6</v>
      </c>
      <c r="AD60" s="380"/>
      <c r="AE60" s="139" t="s">
        <v>103</v>
      </c>
      <c r="AF60" s="139" t="s">
        <v>13075</v>
      </c>
      <c r="AG60" s="139" t="s">
        <v>103</v>
      </c>
      <c r="AH60" s="139" t="s">
        <v>1380</v>
      </c>
      <c r="AI60" s="139" t="s">
        <v>7340</v>
      </c>
      <c r="AJ60" s="139"/>
      <c r="AK60" s="139" t="s">
        <v>7340</v>
      </c>
      <c r="AL60" s="139" t="s">
        <v>1563</v>
      </c>
      <c r="AM60" s="141" t="s">
        <v>15</v>
      </c>
      <c r="AN60" s="141" t="s">
        <v>8</v>
      </c>
      <c r="AO60" s="139"/>
      <c r="AP60" s="139" t="s">
        <v>1563</v>
      </c>
      <c r="AQ60" s="139"/>
      <c r="AR60" s="381"/>
      <c r="AS60" s="139" t="s">
        <v>4075</v>
      </c>
      <c r="AT60" s="141" t="s">
        <v>1404</v>
      </c>
      <c r="AU60" s="141"/>
      <c r="AV60" s="383"/>
      <c r="AW60" s="385"/>
      <c r="AX60" s="139" t="s">
        <v>769</v>
      </c>
      <c r="AY60" t="s">
        <v>18279</v>
      </c>
      <c r="BA60" s="381"/>
      <c r="BB60" s="139" t="s">
        <v>17</v>
      </c>
      <c r="BC60" s="166"/>
      <c r="BD60" s="166"/>
      <c r="BE60" s="166"/>
      <c r="BF60" s="166"/>
      <c r="BG60" s="166"/>
      <c r="BH60" s="308"/>
      <c r="BI60" s="308"/>
      <c r="BJ60" s="141" t="s">
        <v>26</v>
      </c>
      <c r="BK60" s="141" t="s">
        <v>26</v>
      </c>
      <c r="BL60" s="141"/>
      <c r="BM60" s="141"/>
      <c r="BN60" s="139" t="s">
        <v>4075</v>
      </c>
      <c r="BQ60" s="141"/>
      <c r="BV60" s="141"/>
      <c r="BX60" s="141"/>
      <c r="BY60" s="141"/>
      <c r="BZ60" s="141"/>
      <c r="CA60" s="141"/>
      <c r="CB60" s="141"/>
      <c r="CC60" s="141"/>
      <c r="CD60" s="141"/>
      <c r="CE60" s="141"/>
      <c r="CF60" s="141"/>
      <c r="CG60" s="141"/>
    </row>
    <row r="61" spans="1:85" x14ac:dyDescent="0.35">
      <c r="A61" s="155" t="s">
        <v>12550</v>
      </c>
      <c r="B61" s="139" t="s">
        <v>4075</v>
      </c>
      <c r="C61" s="18">
        <v>41821</v>
      </c>
      <c r="D61" s="144">
        <v>0.60833333333333328</v>
      </c>
      <c r="E61" s="141" t="s">
        <v>13263</v>
      </c>
      <c r="F61" s="141">
        <v>3</v>
      </c>
      <c r="G61" s="141" t="s">
        <v>13283</v>
      </c>
      <c r="H61" s="141">
        <v>2014</v>
      </c>
      <c r="I61" s="18">
        <v>41821</v>
      </c>
      <c r="J61" s="144">
        <v>0.60833333333333328</v>
      </c>
      <c r="K61" s="378"/>
      <c r="L61" s="139" t="s">
        <v>4075</v>
      </c>
      <c r="M61" s="141"/>
      <c r="N61" s="248"/>
      <c r="O61" s="141" t="s">
        <v>26</v>
      </c>
      <c r="P61" s="141"/>
      <c r="Q61" s="141" t="s">
        <v>12551</v>
      </c>
      <c r="R61" s="141" t="s">
        <v>12552</v>
      </c>
      <c r="S61" s="141"/>
      <c r="T61" s="141"/>
      <c r="U61" s="141">
        <v>108548072</v>
      </c>
      <c r="V61" s="141"/>
      <c r="W61" s="139" t="s">
        <v>4075</v>
      </c>
      <c r="X61" s="141" t="s">
        <v>25</v>
      </c>
      <c r="Y61" s="141" t="s">
        <v>27</v>
      </c>
      <c r="Z61" s="141" t="s">
        <v>4</v>
      </c>
      <c r="AA61" s="141" t="s">
        <v>34</v>
      </c>
      <c r="AB61" s="141"/>
      <c r="AC61" s="139" t="s">
        <v>18047</v>
      </c>
      <c r="AD61" s="380"/>
      <c r="AE61" s="139" t="s">
        <v>103</v>
      </c>
      <c r="AF61" s="139" t="s">
        <v>13075</v>
      </c>
      <c r="AG61" s="139" t="s">
        <v>103</v>
      </c>
      <c r="AH61" s="139" t="s">
        <v>1378</v>
      </c>
      <c r="AI61" s="139" t="s">
        <v>7340</v>
      </c>
      <c r="AJ61" s="139"/>
      <c r="AK61" s="139" t="s">
        <v>7340</v>
      </c>
      <c r="AL61" s="139" t="s">
        <v>16162</v>
      </c>
      <c r="AM61" s="141" t="s">
        <v>14</v>
      </c>
      <c r="AN61" s="141" t="s">
        <v>8</v>
      </c>
      <c r="AO61" s="139" t="s">
        <v>1614</v>
      </c>
      <c r="AP61" s="139" t="s">
        <v>7</v>
      </c>
      <c r="AQ61" s="139"/>
      <c r="AR61" s="381"/>
      <c r="AS61" s="139" t="s">
        <v>4075</v>
      </c>
      <c r="AT61" s="141" t="s">
        <v>1404</v>
      </c>
      <c r="AU61" s="141"/>
      <c r="AV61" s="383"/>
      <c r="AW61" s="385"/>
      <c r="AX61" s="139"/>
      <c r="AY61" t="s">
        <v>18279</v>
      </c>
      <c r="AZ61">
        <v>12000</v>
      </c>
      <c r="BA61" s="381"/>
      <c r="BB61" s="139" t="s">
        <v>17</v>
      </c>
      <c r="BC61" s="166"/>
      <c r="BD61" s="166"/>
      <c r="BE61" s="166"/>
      <c r="BF61" s="166"/>
      <c r="BG61" s="166"/>
      <c r="BH61" s="308"/>
      <c r="BI61" s="308"/>
      <c r="BJ61" s="141" t="s">
        <v>26</v>
      </c>
      <c r="BK61" s="141" t="s">
        <v>26</v>
      </c>
      <c r="BL61" s="141"/>
      <c r="BM61" s="141"/>
      <c r="BN61" s="139" t="s">
        <v>4075</v>
      </c>
      <c r="BQ61" s="141"/>
      <c r="BV61" s="141"/>
      <c r="BX61" s="141"/>
      <c r="BY61" s="141"/>
      <c r="BZ61" s="141"/>
      <c r="CA61" s="141"/>
      <c r="CB61" s="141"/>
      <c r="CC61" s="141"/>
      <c r="CD61" s="141"/>
      <c r="CE61" s="141"/>
      <c r="CF61" s="141"/>
      <c r="CG61" s="141"/>
    </row>
    <row r="62" spans="1:85" x14ac:dyDescent="0.35">
      <c r="A62" s="155" t="s">
        <v>12547</v>
      </c>
      <c r="B62" s="139" t="s">
        <v>4075</v>
      </c>
      <c r="C62" s="18">
        <v>41821</v>
      </c>
      <c r="D62" s="144">
        <v>0.77986111111111112</v>
      </c>
      <c r="E62" s="141" t="s">
        <v>13263</v>
      </c>
      <c r="F62" s="141">
        <v>3</v>
      </c>
      <c r="G62" s="141" t="s">
        <v>13283</v>
      </c>
      <c r="H62" s="141">
        <v>2014</v>
      </c>
      <c r="I62" s="18">
        <v>41821</v>
      </c>
      <c r="J62" s="144">
        <v>0.77986111111111112</v>
      </c>
      <c r="K62" s="378"/>
      <c r="L62" s="139" t="s">
        <v>4075</v>
      </c>
      <c r="M62" s="141"/>
      <c r="N62" s="248"/>
      <c r="O62" s="141" t="s">
        <v>26</v>
      </c>
      <c r="P62" s="141"/>
      <c r="Q62" s="141" t="s">
        <v>12548</v>
      </c>
      <c r="R62" s="141" t="s">
        <v>12549</v>
      </c>
      <c r="S62" s="141"/>
      <c r="T62" s="141"/>
      <c r="U62" s="141">
        <v>108548410</v>
      </c>
      <c r="V62" s="141"/>
      <c r="W62" s="139" t="s">
        <v>4075</v>
      </c>
      <c r="X62" s="141" t="s">
        <v>25</v>
      </c>
      <c r="Y62" s="141" t="s">
        <v>27</v>
      </c>
      <c r="Z62" s="141" t="s">
        <v>4</v>
      </c>
      <c r="AA62" s="141" t="s">
        <v>34</v>
      </c>
      <c r="AB62" s="141"/>
      <c r="AC62" s="139" t="s">
        <v>18047</v>
      </c>
      <c r="AD62" s="380"/>
      <c r="AE62" s="139" t="s">
        <v>102</v>
      </c>
      <c r="AF62" s="139" t="s">
        <v>13074</v>
      </c>
      <c r="AG62" s="139" t="s">
        <v>102</v>
      </c>
      <c r="AH62" s="139" t="s">
        <v>1378</v>
      </c>
      <c r="AI62" s="139" t="s">
        <v>11</v>
      </c>
      <c r="AJ62" s="139" t="s">
        <v>11</v>
      </c>
      <c r="AK62" s="139"/>
      <c r="AL62" s="139"/>
      <c r="AM62" s="141" t="s">
        <v>1375</v>
      </c>
      <c r="AN62" s="141" t="s">
        <v>8</v>
      </c>
      <c r="AO62" s="139" t="s">
        <v>1477</v>
      </c>
      <c r="AP62" s="139" t="s">
        <v>7</v>
      </c>
      <c r="AQ62" s="139"/>
      <c r="AR62" s="381"/>
      <c r="AS62" s="139" t="s">
        <v>4075</v>
      </c>
      <c r="AT62" s="141" t="s">
        <v>1404</v>
      </c>
      <c r="AU62" s="141">
        <v>553</v>
      </c>
      <c r="AV62" s="383"/>
      <c r="AW62" s="385"/>
      <c r="AX62" s="139"/>
      <c r="AY62" t="s">
        <v>18280</v>
      </c>
      <c r="BA62" s="381"/>
      <c r="BB62" s="139" t="s">
        <v>1450</v>
      </c>
      <c r="BC62" s="166"/>
      <c r="BD62" s="166"/>
      <c r="BE62" s="166"/>
      <c r="BF62" s="166"/>
      <c r="BG62" s="166"/>
      <c r="BH62" s="308"/>
      <c r="BI62" s="308"/>
      <c r="BJ62" s="141" t="s">
        <v>26</v>
      </c>
      <c r="BK62" s="141" t="s">
        <v>26</v>
      </c>
      <c r="BL62" s="141"/>
      <c r="BM62" s="141"/>
      <c r="BN62" s="139" t="s">
        <v>4075</v>
      </c>
      <c r="BQ62" s="141"/>
      <c r="BV62" s="141"/>
      <c r="BX62" s="141"/>
      <c r="BY62" s="141"/>
      <c r="BZ62" s="141"/>
      <c r="CA62" s="141"/>
      <c r="CB62" s="141"/>
      <c r="CC62" s="141"/>
      <c r="CD62" s="141"/>
      <c r="CE62" s="141"/>
      <c r="CF62" s="141"/>
      <c r="CG62" s="141"/>
    </row>
    <row r="63" spans="1:85" x14ac:dyDescent="0.35">
      <c r="A63" s="155" t="s">
        <v>12559</v>
      </c>
      <c r="B63" s="139" t="s">
        <v>4075</v>
      </c>
      <c r="C63" s="18">
        <v>41821</v>
      </c>
      <c r="D63" s="144">
        <v>0.15694444444444444</v>
      </c>
      <c r="E63" s="141" t="s">
        <v>13263</v>
      </c>
      <c r="F63" s="141">
        <v>3</v>
      </c>
      <c r="G63" s="141" t="s">
        <v>13283</v>
      </c>
      <c r="H63" s="141">
        <v>2014</v>
      </c>
      <c r="I63" s="18">
        <v>41821</v>
      </c>
      <c r="J63" s="144">
        <v>0.15694444444444444</v>
      </c>
      <c r="K63" s="378"/>
      <c r="L63" s="139" t="s">
        <v>4075</v>
      </c>
      <c r="M63" s="141"/>
      <c r="N63" s="248"/>
      <c r="O63" s="141" t="s">
        <v>26</v>
      </c>
      <c r="P63" s="141"/>
      <c r="Q63" s="141" t="s">
        <v>12560</v>
      </c>
      <c r="R63" s="141" t="s">
        <v>12561</v>
      </c>
      <c r="S63" s="141"/>
      <c r="T63" s="141"/>
      <c r="U63" s="141">
        <v>108546920</v>
      </c>
      <c r="V63" s="141"/>
      <c r="W63" s="139" t="s">
        <v>4075</v>
      </c>
      <c r="X63" s="141" t="s">
        <v>25</v>
      </c>
      <c r="Y63" s="141" t="s">
        <v>27</v>
      </c>
      <c r="Z63" s="141" t="s">
        <v>4</v>
      </c>
      <c r="AA63" s="141" t="s">
        <v>34</v>
      </c>
      <c r="AB63" s="141"/>
      <c r="AC63" s="139" t="s">
        <v>18047</v>
      </c>
      <c r="AD63" s="380"/>
      <c r="AE63" s="139" t="s">
        <v>103</v>
      </c>
      <c r="AF63" s="139" t="s">
        <v>13075</v>
      </c>
      <c r="AG63" s="139" t="s">
        <v>103</v>
      </c>
      <c r="AH63" s="139" t="s">
        <v>1378</v>
      </c>
      <c r="AI63" s="139" t="s">
        <v>7340</v>
      </c>
      <c r="AJ63" s="139"/>
      <c r="AK63" s="139" t="s">
        <v>7340</v>
      </c>
      <c r="AL63" s="139" t="s">
        <v>1408</v>
      </c>
      <c r="AM63" s="141"/>
      <c r="AN63" s="141" t="s">
        <v>8</v>
      </c>
      <c r="AO63" s="139" t="s">
        <v>1614</v>
      </c>
      <c r="AP63" s="139" t="s">
        <v>7</v>
      </c>
      <c r="AQ63" s="139"/>
      <c r="AR63" s="381"/>
      <c r="AS63" s="139" t="s">
        <v>4075</v>
      </c>
      <c r="AT63" s="141" t="s">
        <v>1404</v>
      </c>
      <c r="AU63" s="141"/>
      <c r="AV63" s="383"/>
      <c r="AW63" s="385"/>
      <c r="AX63" s="139"/>
      <c r="AY63" t="s">
        <v>18281</v>
      </c>
      <c r="AZ63">
        <v>12000</v>
      </c>
      <c r="BA63" s="381"/>
      <c r="BB63" s="139" t="s">
        <v>17</v>
      </c>
      <c r="BC63" s="166"/>
      <c r="BD63" s="166"/>
      <c r="BE63" s="166"/>
      <c r="BF63" s="166"/>
      <c r="BG63" s="166"/>
      <c r="BH63" s="308"/>
      <c r="BI63" s="308"/>
      <c r="BJ63" s="141" t="s">
        <v>26</v>
      </c>
      <c r="BK63" s="141" t="s">
        <v>26</v>
      </c>
      <c r="BL63" s="141"/>
      <c r="BM63" s="141"/>
      <c r="BN63" s="139" t="s">
        <v>4075</v>
      </c>
      <c r="BQ63" s="141"/>
      <c r="BV63" s="141"/>
      <c r="BX63" s="141"/>
      <c r="BY63" s="141"/>
      <c r="BZ63" s="141"/>
      <c r="CA63" s="141"/>
      <c r="CB63" s="141"/>
      <c r="CC63" s="141"/>
      <c r="CD63" s="141"/>
      <c r="CE63" s="141"/>
      <c r="CF63" s="141"/>
      <c r="CG63" s="141"/>
    </row>
    <row r="64" spans="1:85" x14ac:dyDescent="0.35">
      <c r="A64" s="155" t="s">
        <v>12556</v>
      </c>
      <c r="B64" s="139" t="s">
        <v>4075</v>
      </c>
      <c r="C64" s="18">
        <v>41821</v>
      </c>
      <c r="D64" s="144">
        <v>0.27986111111111112</v>
      </c>
      <c r="E64" s="141" t="s">
        <v>13263</v>
      </c>
      <c r="F64" s="141">
        <v>3</v>
      </c>
      <c r="G64" s="141" t="s">
        <v>13283</v>
      </c>
      <c r="H64" s="141">
        <v>2014</v>
      </c>
      <c r="I64" s="18">
        <v>41821</v>
      </c>
      <c r="J64" s="144">
        <v>0.27986111111111112</v>
      </c>
      <c r="K64" s="378"/>
      <c r="L64" s="139" t="s">
        <v>4075</v>
      </c>
      <c r="M64" s="141"/>
      <c r="N64" s="248"/>
      <c r="O64" s="141" t="s">
        <v>26</v>
      </c>
      <c r="P64" s="141"/>
      <c r="Q64" s="141" t="s">
        <v>12557</v>
      </c>
      <c r="R64" s="141" t="s">
        <v>12558</v>
      </c>
      <c r="S64" s="141"/>
      <c r="T64" s="141"/>
      <c r="U64" s="141"/>
      <c r="V64" s="141"/>
      <c r="W64" s="139" t="s">
        <v>4075</v>
      </c>
      <c r="X64" s="141" t="s">
        <v>25</v>
      </c>
      <c r="Y64" s="141" t="s">
        <v>27</v>
      </c>
      <c r="Z64" s="141" t="s">
        <v>4</v>
      </c>
      <c r="AA64" s="141" t="s">
        <v>34</v>
      </c>
      <c r="AB64" s="141"/>
      <c r="AC64" s="139" t="s">
        <v>18050</v>
      </c>
      <c r="AD64" s="380"/>
      <c r="AE64" s="139" t="s">
        <v>4</v>
      </c>
      <c r="AF64" s="139" t="s">
        <v>13073</v>
      </c>
      <c r="AG64" s="139" t="s">
        <v>4</v>
      </c>
      <c r="AH64" s="139" t="s">
        <v>1378</v>
      </c>
      <c r="AI64" s="139" t="s">
        <v>15678</v>
      </c>
      <c r="AJ64" s="139"/>
      <c r="AK64" s="139" t="s">
        <v>15678</v>
      </c>
      <c r="AL64" s="139" t="s">
        <v>7</v>
      </c>
      <c r="AM64" s="141" t="s">
        <v>19</v>
      </c>
      <c r="AN64" s="141" t="s">
        <v>8</v>
      </c>
      <c r="AO64" s="139" t="s">
        <v>1614</v>
      </c>
      <c r="AP64" s="139" t="s">
        <v>7</v>
      </c>
      <c r="AQ64" s="139"/>
      <c r="AR64" s="381"/>
      <c r="AS64" s="139" t="s">
        <v>4075</v>
      </c>
      <c r="AT64" s="141" t="s">
        <v>1404</v>
      </c>
      <c r="AU64" s="141">
        <v>190</v>
      </c>
      <c r="AV64" s="383"/>
      <c r="AW64" s="385"/>
      <c r="AX64" s="139"/>
      <c r="AY64" t="s">
        <v>18282</v>
      </c>
      <c r="AZ64">
        <v>12000</v>
      </c>
      <c r="BA64" s="381"/>
      <c r="BB64" s="139" t="s">
        <v>1446</v>
      </c>
      <c r="BC64" s="166"/>
      <c r="BD64" s="166"/>
      <c r="BE64" s="166"/>
      <c r="BF64" s="166"/>
      <c r="BG64" s="166"/>
      <c r="BH64" s="308"/>
      <c r="BI64" s="308"/>
      <c r="BJ64" s="141" t="s">
        <v>26</v>
      </c>
      <c r="BK64" s="141" t="s">
        <v>26</v>
      </c>
      <c r="BL64" s="141"/>
      <c r="BM64" s="141"/>
      <c r="BN64" s="139" t="s">
        <v>4075</v>
      </c>
      <c r="BQ64" s="141" t="s">
        <v>17635</v>
      </c>
      <c r="BR64" s="135" t="s">
        <v>15680</v>
      </c>
      <c r="BT64" s="135" t="s">
        <v>15347</v>
      </c>
      <c r="BU64" s="135" t="s">
        <v>15356</v>
      </c>
      <c r="BV64" s="141" t="s">
        <v>3829</v>
      </c>
      <c r="BW64" s="135" t="s">
        <v>13278</v>
      </c>
      <c r="BX64" s="141" t="s">
        <v>12</v>
      </c>
      <c r="BY64" s="141" t="s">
        <v>12</v>
      </c>
      <c r="BZ64" s="141" t="s">
        <v>26</v>
      </c>
      <c r="CA64" s="141" t="s">
        <v>1848</v>
      </c>
      <c r="CB64" s="141"/>
      <c r="CC64" s="141" t="s">
        <v>15686</v>
      </c>
      <c r="CD64" s="141" t="s">
        <v>15687</v>
      </c>
      <c r="CE64" s="141" t="s">
        <v>15450</v>
      </c>
      <c r="CF64" s="141" t="s">
        <v>15451</v>
      </c>
      <c r="CG64" s="141" t="s">
        <v>1897</v>
      </c>
    </row>
    <row r="65" spans="1:85" x14ac:dyDescent="0.35">
      <c r="A65" s="155" t="s">
        <v>12553</v>
      </c>
      <c r="B65" s="139" t="s">
        <v>4075</v>
      </c>
      <c r="C65" s="18">
        <v>41821</v>
      </c>
      <c r="D65" s="144">
        <v>0.40625</v>
      </c>
      <c r="E65" s="141" t="s">
        <v>13263</v>
      </c>
      <c r="F65" s="141">
        <v>3</v>
      </c>
      <c r="G65" s="141" t="s">
        <v>13283</v>
      </c>
      <c r="H65" s="141">
        <v>2014</v>
      </c>
      <c r="I65" s="18">
        <v>41821</v>
      </c>
      <c r="J65" s="144">
        <v>0.40625</v>
      </c>
      <c r="K65" s="378"/>
      <c r="L65" s="139" t="s">
        <v>4075</v>
      </c>
      <c r="M65" s="141"/>
      <c r="N65" s="248"/>
      <c r="O65" s="141" t="s">
        <v>26</v>
      </c>
      <c r="P65" s="141"/>
      <c r="Q65" s="141" t="s">
        <v>12554</v>
      </c>
      <c r="R65" s="141" t="s">
        <v>12555</v>
      </c>
      <c r="S65" s="141"/>
      <c r="T65" s="141"/>
      <c r="U65" s="141"/>
      <c r="V65" s="141"/>
      <c r="W65" s="139" t="s">
        <v>4075</v>
      </c>
      <c r="X65" s="141" t="s">
        <v>25</v>
      </c>
      <c r="Y65" s="141" t="s">
        <v>27</v>
      </c>
      <c r="Z65" s="141" t="s">
        <v>4</v>
      </c>
      <c r="AA65" s="141" t="s">
        <v>34</v>
      </c>
      <c r="AB65" s="141"/>
      <c r="AC65" s="139" t="s">
        <v>18050</v>
      </c>
      <c r="AD65" s="380"/>
      <c r="AE65" s="139" t="s">
        <v>107</v>
      </c>
      <c r="AF65" s="139" t="s">
        <v>13076</v>
      </c>
      <c r="AG65" s="139" t="s">
        <v>4130</v>
      </c>
      <c r="AH65" s="139" t="s">
        <v>1378</v>
      </c>
      <c r="AI65" s="139" t="s">
        <v>1518</v>
      </c>
      <c r="AJ65" s="139"/>
      <c r="AK65" s="139" t="s">
        <v>1518</v>
      </c>
      <c r="AL65" s="139" t="s">
        <v>7</v>
      </c>
      <c r="AM65" s="141"/>
      <c r="AN65" s="141" t="s">
        <v>8</v>
      </c>
      <c r="AO65" s="139" t="s">
        <v>1614</v>
      </c>
      <c r="AP65" s="139" t="s">
        <v>7</v>
      </c>
      <c r="AQ65" s="139"/>
      <c r="AR65" s="381"/>
      <c r="AS65" s="139" t="s">
        <v>4075</v>
      </c>
      <c r="AT65" s="141" t="s">
        <v>1404</v>
      </c>
      <c r="AU65" s="141">
        <v>420</v>
      </c>
      <c r="AV65" s="383"/>
      <c r="AW65" s="385"/>
      <c r="AX65" s="139"/>
      <c r="AY65" t="s">
        <v>18283</v>
      </c>
      <c r="AZ65">
        <v>21000</v>
      </c>
      <c r="BA65" s="381"/>
      <c r="BB65" s="139" t="s">
        <v>1452</v>
      </c>
      <c r="BC65" s="166"/>
      <c r="BD65" s="166"/>
      <c r="BE65" s="166"/>
      <c r="BF65" s="166"/>
      <c r="BG65" s="166"/>
      <c r="BH65" s="308"/>
      <c r="BI65" s="308"/>
      <c r="BJ65" s="141" t="s">
        <v>26</v>
      </c>
      <c r="BK65" s="141" t="s">
        <v>26</v>
      </c>
      <c r="BL65" s="141"/>
      <c r="BM65" s="141"/>
      <c r="BN65" s="139" t="s">
        <v>4075</v>
      </c>
      <c r="BQ65" s="141"/>
      <c r="BV65" s="141"/>
      <c r="BX65" s="141"/>
      <c r="BY65" s="141"/>
      <c r="BZ65" s="141"/>
      <c r="CA65" s="141"/>
      <c r="CB65" s="141"/>
      <c r="CC65" s="141"/>
      <c r="CD65" s="141"/>
      <c r="CE65" s="141"/>
      <c r="CF65" s="141"/>
      <c r="CG65" s="141"/>
    </row>
    <row r="66" spans="1:85" x14ac:dyDescent="0.35">
      <c r="A66" s="155" t="s">
        <v>12538</v>
      </c>
      <c r="B66" s="139" t="s">
        <v>4075</v>
      </c>
      <c r="C66" s="18">
        <v>41822</v>
      </c>
      <c r="D66" s="144">
        <v>0.72013888888888888</v>
      </c>
      <c r="E66" s="141" t="s">
        <v>13263</v>
      </c>
      <c r="F66" s="141">
        <v>3</v>
      </c>
      <c r="G66" s="141" t="s">
        <v>13283</v>
      </c>
      <c r="H66" s="141">
        <v>2014</v>
      </c>
      <c r="I66" s="18">
        <v>41822</v>
      </c>
      <c r="J66" s="144">
        <v>0.72013888888888888</v>
      </c>
      <c r="K66" s="378"/>
      <c r="L66" s="139" t="s">
        <v>4075</v>
      </c>
      <c r="M66" s="141"/>
      <c r="N66" s="248"/>
      <c r="O66" s="141" t="s">
        <v>26</v>
      </c>
      <c r="P66" s="141"/>
      <c r="Q66" s="141" t="s">
        <v>12539</v>
      </c>
      <c r="R66" s="141" t="s">
        <v>12540</v>
      </c>
      <c r="S66" s="141"/>
      <c r="T66" s="141"/>
      <c r="U66" s="141"/>
      <c r="V66" s="141"/>
      <c r="W66" s="139" t="s">
        <v>4075</v>
      </c>
      <c r="X66" s="141" t="s">
        <v>25</v>
      </c>
      <c r="Y66" s="141" t="s">
        <v>27</v>
      </c>
      <c r="Z66" s="141" t="s">
        <v>4</v>
      </c>
      <c r="AA66" s="141" t="s">
        <v>34</v>
      </c>
      <c r="AB66" s="141"/>
      <c r="AC66" s="139" t="s">
        <v>18047</v>
      </c>
      <c r="AD66" s="380"/>
      <c r="AE66" s="139" t="s">
        <v>102</v>
      </c>
      <c r="AF66" s="139" t="s">
        <v>13082</v>
      </c>
      <c r="AG66" s="139" t="s">
        <v>102</v>
      </c>
      <c r="AH66" s="139" t="s">
        <v>1378</v>
      </c>
      <c r="AI66" s="139" t="s">
        <v>60</v>
      </c>
      <c r="AJ66" s="139" t="s">
        <v>60</v>
      </c>
      <c r="AK66" s="139"/>
      <c r="AL66" s="139"/>
      <c r="AM66" s="141" t="s">
        <v>1375</v>
      </c>
      <c r="AN66" s="141" t="s">
        <v>8</v>
      </c>
      <c r="AO66" s="139" t="s">
        <v>1477</v>
      </c>
      <c r="AP66" s="139" t="s">
        <v>60</v>
      </c>
      <c r="AQ66" s="139"/>
      <c r="AR66" s="381"/>
      <c r="AS66" s="139" t="s">
        <v>4075</v>
      </c>
      <c r="AT66" s="141" t="s">
        <v>1404</v>
      </c>
      <c r="AU66" s="141"/>
      <c r="AV66" s="383"/>
      <c r="AW66" s="385"/>
      <c r="AX66" s="139"/>
      <c r="AY66" t="s">
        <v>18284</v>
      </c>
      <c r="BA66" s="381"/>
      <c r="BB66" s="139" t="s">
        <v>17</v>
      </c>
      <c r="BC66" s="166"/>
      <c r="BD66" s="166"/>
      <c r="BE66" s="166"/>
      <c r="BF66" s="166"/>
      <c r="BG66" s="166"/>
      <c r="BH66" s="308"/>
      <c r="BI66" s="308"/>
      <c r="BJ66" s="141" t="s">
        <v>26</v>
      </c>
      <c r="BK66" s="141" t="s">
        <v>26</v>
      </c>
      <c r="BL66" s="141"/>
      <c r="BM66" s="141"/>
      <c r="BN66" s="139" t="s">
        <v>4075</v>
      </c>
      <c r="BQ66" s="141"/>
      <c r="BV66" s="141"/>
      <c r="BX66" s="141"/>
      <c r="BY66" s="141"/>
      <c r="BZ66" s="141"/>
      <c r="CA66" s="141"/>
      <c r="CB66" s="141"/>
      <c r="CC66" s="141"/>
      <c r="CD66" s="141"/>
      <c r="CE66" s="141"/>
      <c r="CF66" s="141"/>
      <c r="CG66" s="141"/>
    </row>
    <row r="67" spans="1:85" x14ac:dyDescent="0.35">
      <c r="A67" s="155" t="s">
        <v>12541</v>
      </c>
      <c r="B67" s="139" t="s">
        <v>4075</v>
      </c>
      <c r="C67" s="18">
        <v>41822</v>
      </c>
      <c r="D67" s="144">
        <v>0.60347222222222219</v>
      </c>
      <c r="E67" s="141" t="s">
        <v>13263</v>
      </c>
      <c r="F67" s="141">
        <v>3</v>
      </c>
      <c r="G67" s="141" t="s">
        <v>13283</v>
      </c>
      <c r="H67" s="141">
        <v>2014</v>
      </c>
      <c r="I67" s="18">
        <v>41822</v>
      </c>
      <c r="J67" s="144">
        <v>0.60347222222222219</v>
      </c>
      <c r="K67" s="378"/>
      <c r="L67" s="139" t="s">
        <v>4075</v>
      </c>
      <c r="M67" s="141"/>
      <c r="N67" s="248"/>
      <c r="O67" s="141" t="s">
        <v>26</v>
      </c>
      <c r="P67" s="141"/>
      <c r="Q67" s="141" t="s">
        <v>12542</v>
      </c>
      <c r="R67" s="141" t="s">
        <v>12543</v>
      </c>
      <c r="S67" s="141"/>
      <c r="T67" s="141"/>
      <c r="U67" s="141">
        <v>108550769</v>
      </c>
      <c r="V67" s="141"/>
      <c r="W67" s="139" t="s">
        <v>4075</v>
      </c>
      <c r="X67" s="141" t="s">
        <v>25</v>
      </c>
      <c r="Y67" s="141" t="s">
        <v>27</v>
      </c>
      <c r="Z67" s="141" t="s">
        <v>4</v>
      </c>
      <c r="AA67" s="141" t="s">
        <v>34</v>
      </c>
      <c r="AB67" s="141"/>
      <c r="AC67" s="139" t="s">
        <v>18047</v>
      </c>
      <c r="AD67" s="380"/>
      <c r="AE67" s="139" t="s">
        <v>103</v>
      </c>
      <c r="AF67" s="139" t="s">
        <v>13079</v>
      </c>
      <c r="AG67" s="139" t="s">
        <v>103</v>
      </c>
      <c r="AH67" s="139" t="s">
        <v>1378</v>
      </c>
      <c r="AI67" s="139" t="s">
        <v>41</v>
      </c>
      <c r="AJ67" s="139"/>
      <c r="AK67" s="139" t="s">
        <v>41</v>
      </c>
      <c r="AL67" s="139"/>
      <c r="AM67" s="141" t="s">
        <v>1554</v>
      </c>
      <c r="AN67" s="141" t="s">
        <v>8</v>
      </c>
      <c r="AO67" s="139" t="s">
        <v>1614</v>
      </c>
      <c r="AP67" s="139" t="s">
        <v>7</v>
      </c>
      <c r="AQ67" s="139"/>
      <c r="AR67" s="381"/>
      <c r="AS67" s="139" t="s">
        <v>4075</v>
      </c>
      <c r="AT67" s="141" t="s">
        <v>1404</v>
      </c>
      <c r="AU67" s="141">
        <v>246</v>
      </c>
      <c r="AV67" s="383"/>
      <c r="AW67" s="385"/>
      <c r="AX67" s="139"/>
      <c r="AY67" t="s">
        <v>18285</v>
      </c>
      <c r="AZ67">
        <v>12000</v>
      </c>
      <c r="BA67" s="381"/>
      <c r="BB67" s="139" t="s">
        <v>1450</v>
      </c>
      <c r="BC67" s="166"/>
      <c r="BD67" s="166"/>
      <c r="BE67" s="166"/>
      <c r="BF67" s="166"/>
      <c r="BG67" s="166"/>
      <c r="BH67" s="308"/>
      <c r="BI67" s="308"/>
      <c r="BJ67" s="141" t="s">
        <v>26</v>
      </c>
      <c r="BK67" s="141" t="s">
        <v>26</v>
      </c>
      <c r="BL67" s="141"/>
      <c r="BM67" s="141"/>
      <c r="BN67" s="139" t="s">
        <v>4075</v>
      </c>
      <c r="BQ67" s="141"/>
      <c r="BV67" s="141"/>
      <c r="BX67" s="141"/>
      <c r="BY67" s="141"/>
      <c r="BZ67" s="141"/>
      <c r="CA67" s="141"/>
      <c r="CB67" s="141"/>
      <c r="CC67" s="141"/>
      <c r="CD67" s="141"/>
      <c r="CE67" s="141"/>
      <c r="CF67" s="141"/>
      <c r="CG67" s="141"/>
    </row>
    <row r="68" spans="1:85" x14ac:dyDescent="0.35">
      <c r="A68" s="155" t="s">
        <v>12544</v>
      </c>
      <c r="B68" s="139" t="s">
        <v>4075</v>
      </c>
      <c r="C68" s="18">
        <v>41822</v>
      </c>
      <c r="D68" s="144">
        <v>0.55347222222222225</v>
      </c>
      <c r="E68" s="141" t="s">
        <v>13263</v>
      </c>
      <c r="F68" s="141">
        <v>3</v>
      </c>
      <c r="G68" s="141" t="s">
        <v>13283</v>
      </c>
      <c r="H68" s="141">
        <v>2014</v>
      </c>
      <c r="I68" s="18">
        <v>41822</v>
      </c>
      <c r="J68" s="144">
        <v>0.55347222222222225</v>
      </c>
      <c r="K68" s="378"/>
      <c r="L68" s="139" t="s">
        <v>4075</v>
      </c>
      <c r="M68" s="141"/>
      <c r="N68" s="248"/>
      <c r="O68" s="141" t="s">
        <v>26</v>
      </c>
      <c r="P68" s="141"/>
      <c r="Q68" s="141" t="s">
        <v>12545</v>
      </c>
      <c r="R68" s="141" t="s">
        <v>12546</v>
      </c>
      <c r="S68" s="141"/>
      <c r="T68" s="141"/>
      <c r="U68" s="141">
        <v>108550582</v>
      </c>
      <c r="V68" s="141"/>
      <c r="W68" s="139" t="s">
        <v>4075</v>
      </c>
      <c r="X68" s="141" t="s">
        <v>25</v>
      </c>
      <c r="Y68" s="141" t="s">
        <v>27</v>
      </c>
      <c r="Z68" s="141" t="s">
        <v>4</v>
      </c>
      <c r="AA68" s="141" t="s">
        <v>34</v>
      </c>
      <c r="AB68" s="141"/>
      <c r="AC68" s="139" t="s">
        <v>18047</v>
      </c>
      <c r="AD68" s="380"/>
      <c r="AE68" s="139" t="s">
        <v>102</v>
      </c>
      <c r="AF68" s="139" t="s">
        <v>13068</v>
      </c>
      <c r="AG68" s="139" t="s">
        <v>102</v>
      </c>
      <c r="AH68" s="139" t="s">
        <v>1378</v>
      </c>
      <c r="AI68" s="139" t="s">
        <v>7</v>
      </c>
      <c r="AJ68" s="139" t="s">
        <v>7</v>
      </c>
      <c r="AK68" s="139"/>
      <c r="AL68" s="139"/>
      <c r="AM68" s="141" t="s">
        <v>19</v>
      </c>
      <c r="AN68" s="141" t="s">
        <v>8</v>
      </c>
      <c r="AO68" s="139" t="s">
        <v>1614</v>
      </c>
      <c r="AP68" s="139" t="s">
        <v>7</v>
      </c>
      <c r="AQ68" s="139"/>
      <c r="AR68" s="381"/>
      <c r="AS68" s="139" t="s">
        <v>4075</v>
      </c>
      <c r="AT68" s="141" t="s">
        <v>1404</v>
      </c>
      <c r="AU68" s="141"/>
      <c r="AV68" s="383"/>
      <c r="AW68" s="385"/>
      <c r="AX68" s="139"/>
      <c r="AY68" t="s">
        <v>18286</v>
      </c>
      <c r="AZ68">
        <v>12000</v>
      </c>
      <c r="BA68" s="381"/>
      <c r="BB68" s="139" t="s">
        <v>17</v>
      </c>
      <c r="BC68" s="166"/>
      <c r="BD68" s="166"/>
      <c r="BE68" s="166"/>
      <c r="BF68" s="166"/>
      <c r="BG68" s="166"/>
      <c r="BH68" s="308"/>
      <c r="BI68" s="308"/>
      <c r="BJ68" s="141" t="s">
        <v>26</v>
      </c>
      <c r="BK68" s="141" t="s">
        <v>26</v>
      </c>
      <c r="BL68" s="141"/>
      <c r="BM68" s="141"/>
      <c r="BN68" s="139" t="s">
        <v>4075</v>
      </c>
      <c r="BQ68" s="141"/>
      <c r="BV68" s="141"/>
      <c r="BX68" s="141"/>
      <c r="BY68" s="141"/>
      <c r="BZ68" s="141"/>
      <c r="CA68" s="141"/>
      <c r="CB68" s="141"/>
      <c r="CC68" s="141"/>
      <c r="CD68" s="141"/>
      <c r="CE68" s="141"/>
      <c r="CF68" s="141"/>
      <c r="CG68" s="141"/>
    </row>
    <row r="69" spans="1:85" x14ac:dyDescent="0.35">
      <c r="A69" s="155" t="s">
        <v>12529</v>
      </c>
      <c r="B69" s="139" t="s">
        <v>4075</v>
      </c>
      <c r="C69" s="18">
        <v>41823</v>
      </c>
      <c r="D69" s="144">
        <v>0.85277777777777775</v>
      </c>
      <c r="E69" s="141" t="s">
        <v>13263</v>
      </c>
      <c r="F69" s="141">
        <v>3</v>
      </c>
      <c r="G69" s="141" t="s">
        <v>13283</v>
      </c>
      <c r="H69" s="141">
        <v>2014</v>
      </c>
      <c r="I69" s="18">
        <v>41823</v>
      </c>
      <c r="J69" s="144">
        <v>0.85277777777777775</v>
      </c>
      <c r="K69" s="378"/>
      <c r="L69" s="139" t="s">
        <v>4075</v>
      </c>
      <c r="M69" s="141"/>
      <c r="N69" s="248"/>
      <c r="O69" s="141" t="s">
        <v>26</v>
      </c>
      <c r="P69" s="141"/>
      <c r="Q69" s="141" t="s">
        <v>12530</v>
      </c>
      <c r="R69" s="141" t="s">
        <v>12531</v>
      </c>
      <c r="S69" s="141"/>
      <c r="T69" s="141" t="s">
        <v>18208</v>
      </c>
      <c r="U69" s="141">
        <v>108553190</v>
      </c>
      <c r="V69" s="141"/>
      <c r="W69" s="139" t="s">
        <v>4075</v>
      </c>
      <c r="X69" s="141" t="s">
        <v>25</v>
      </c>
      <c r="Y69" s="141" t="s">
        <v>27</v>
      </c>
      <c r="Z69" s="141" t="s">
        <v>4</v>
      </c>
      <c r="AA69" s="141" t="s">
        <v>34</v>
      </c>
      <c r="AB69" s="141"/>
      <c r="AC69" s="139" t="s">
        <v>18047</v>
      </c>
      <c r="AD69" s="380"/>
      <c r="AE69" s="139" t="s">
        <v>102</v>
      </c>
      <c r="AF69" s="139" t="s">
        <v>13071</v>
      </c>
      <c r="AG69" s="139" t="s">
        <v>102</v>
      </c>
      <c r="AH69" s="139" t="s">
        <v>1378</v>
      </c>
      <c r="AI69" s="139" t="s">
        <v>1620</v>
      </c>
      <c r="AJ69" s="139" t="s">
        <v>1620</v>
      </c>
      <c r="AK69" s="139"/>
      <c r="AL69" s="139"/>
      <c r="AM69" s="141" t="s">
        <v>1375</v>
      </c>
      <c r="AN69" s="141" t="s">
        <v>1508</v>
      </c>
      <c r="AO69" s="139" t="s">
        <v>1614</v>
      </c>
      <c r="AP69" s="139" t="s">
        <v>1620</v>
      </c>
      <c r="AQ69" s="139"/>
      <c r="AR69" s="381"/>
      <c r="AS69" s="139" t="s">
        <v>4075</v>
      </c>
      <c r="AT69" s="141" t="s">
        <v>1404</v>
      </c>
      <c r="AU69" s="141">
        <v>246</v>
      </c>
      <c r="AV69" s="383"/>
      <c r="AW69" s="385"/>
      <c r="AX69" s="139"/>
      <c r="AY69" t="s">
        <v>18287</v>
      </c>
      <c r="AZ69">
        <v>12000</v>
      </c>
      <c r="BA69" s="381"/>
      <c r="BB69" s="139" t="s">
        <v>1452</v>
      </c>
      <c r="BC69" s="166"/>
      <c r="BD69" s="166"/>
      <c r="BE69" s="166"/>
      <c r="BF69" s="166"/>
      <c r="BG69" s="166"/>
      <c r="BH69" s="308"/>
      <c r="BI69" s="308"/>
      <c r="BJ69" s="141" t="s">
        <v>26</v>
      </c>
      <c r="BK69" s="141" t="s">
        <v>26</v>
      </c>
      <c r="BL69" s="141"/>
      <c r="BM69" s="141"/>
      <c r="BN69" s="139" t="s">
        <v>4075</v>
      </c>
      <c r="BQ69" s="141"/>
      <c r="BV69" s="141"/>
      <c r="BX69" s="141"/>
      <c r="BY69" s="141"/>
      <c r="BZ69" s="141"/>
      <c r="CA69" s="141"/>
      <c r="CB69" s="141"/>
      <c r="CC69" s="141"/>
      <c r="CD69" s="141"/>
      <c r="CE69" s="141"/>
      <c r="CF69" s="141"/>
      <c r="CG69" s="141"/>
    </row>
    <row r="70" spans="1:85" x14ac:dyDescent="0.35">
      <c r="A70" s="155" t="s">
        <v>12532</v>
      </c>
      <c r="B70" s="139" t="s">
        <v>4075</v>
      </c>
      <c r="C70" s="18">
        <v>41823</v>
      </c>
      <c r="D70" s="144">
        <v>0.80694444444444446</v>
      </c>
      <c r="E70" s="141" t="s">
        <v>13263</v>
      </c>
      <c r="F70" s="141">
        <v>3</v>
      </c>
      <c r="G70" s="141" t="s">
        <v>13283</v>
      </c>
      <c r="H70" s="141">
        <v>2014</v>
      </c>
      <c r="I70" s="18">
        <v>41823</v>
      </c>
      <c r="J70" s="144">
        <v>0.80694444444444446</v>
      </c>
      <c r="K70" s="378"/>
      <c r="L70" s="139" t="s">
        <v>4075</v>
      </c>
      <c r="M70" s="141"/>
      <c r="N70" s="248"/>
      <c r="O70" s="141" t="s">
        <v>26</v>
      </c>
      <c r="P70" s="141"/>
      <c r="Q70" s="141" t="s">
        <v>12533</v>
      </c>
      <c r="R70" s="141" t="s">
        <v>12534</v>
      </c>
      <c r="S70" s="141"/>
      <c r="T70" s="141" t="s">
        <v>18209</v>
      </c>
      <c r="U70" s="141">
        <v>108552632</v>
      </c>
      <c r="V70" s="141"/>
      <c r="W70" s="139" t="s">
        <v>4075</v>
      </c>
      <c r="X70" s="141" t="s">
        <v>25</v>
      </c>
      <c r="Y70" s="141" t="s">
        <v>27</v>
      </c>
      <c r="Z70" s="141" t="s">
        <v>4</v>
      </c>
      <c r="AA70" s="141" t="s">
        <v>34</v>
      </c>
      <c r="AB70" s="141"/>
      <c r="AC70" s="139" t="s">
        <v>18047</v>
      </c>
      <c r="AD70" s="380"/>
      <c r="AE70" s="139" t="s">
        <v>102</v>
      </c>
      <c r="AF70" s="139" t="s">
        <v>13071</v>
      </c>
      <c r="AG70" s="139" t="s">
        <v>102</v>
      </c>
      <c r="AH70" s="139" t="s">
        <v>1378</v>
      </c>
      <c r="AI70" s="139" t="s">
        <v>1620</v>
      </c>
      <c r="AJ70" s="139" t="s">
        <v>1620</v>
      </c>
      <c r="AK70" s="139"/>
      <c r="AL70" s="139"/>
      <c r="AM70" s="141" t="s">
        <v>1375</v>
      </c>
      <c r="AN70" s="141" t="s">
        <v>1371</v>
      </c>
      <c r="AO70" s="139" t="s">
        <v>1614</v>
      </c>
      <c r="AP70" s="139" t="s">
        <v>1620</v>
      </c>
      <c r="AQ70" s="139"/>
      <c r="AR70" s="381"/>
      <c r="AS70" s="139" t="s">
        <v>4075</v>
      </c>
      <c r="AT70" s="141" t="s">
        <v>1404</v>
      </c>
      <c r="AU70" s="141"/>
      <c r="AV70" s="383"/>
      <c r="AW70" s="385"/>
      <c r="AX70" s="139"/>
      <c r="AY70" t="s">
        <v>18288</v>
      </c>
      <c r="AZ70">
        <v>12000</v>
      </c>
      <c r="BA70" s="381"/>
      <c r="BB70" s="139" t="s">
        <v>17</v>
      </c>
      <c r="BC70" s="166"/>
      <c r="BD70" s="166"/>
      <c r="BE70" s="166"/>
      <c r="BF70" s="166"/>
      <c r="BG70" s="166"/>
      <c r="BH70" s="308"/>
      <c r="BI70" s="308"/>
      <c r="BJ70" s="141" t="s">
        <v>26</v>
      </c>
      <c r="BK70" s="141" t="s">
        <v>26</v>
      </c>
      <c r="BL70" s="141"/>
      <c r="BM70" s="141"/>
      <c r="BN70" s="139" t="s">
        <v>4075</v>
      </c>
      <c r="BQ70" s="141"/>
      <c r="BV70" s="141"/>
      <c r="BX70" s="141"/>
      <c r="BY70" s="141"/>
      <c r="BZ70" s="141"/>
      <c r="CA70" s="141"/>
      <c r="CB70" s="141"/>
      <c r="CC70" s="141"/>
      <c r="CD70" s="141"/>
      <c r="CE70" s="141"/>
      <c r="CF70" s="141"/>
      <c r="CG70" s="141"/>
    </row>
    <row r="71" spans="1:85" x14ac:dyDescent="0.35">
      <c r="A71" s="155" t="s">
        <v>12535</v>
      </c>
      <c r="B71" s="139" t="s">
        <v>4075</v>
      </c>
      <c r="C71" s="18">
        <v>41823</v>
      </c>
      <c r="D71" s="144">
        <v>0.48402777777777778</v>
      </c>
      <c r="E71" s="141" t="s">
        <v>13263</v>
      </c>
      <c r="F71" s="141">
        <v>3</v>
      </c>
      <c r="G71" s="141" t="s">
        <v>13283</v>
      </c>
      <c r="H71" s="141">
        <v>2014</v>
      </c>
      <c r="I71" s="18">
        <v>41823</v>
      </c>
      <c r="J71" s="144">
        <v>0.48402777777777778</v>
      </c>
      <c r="K71" s="378"/>
      <c r="L71" s="139" t="s">
        <v>4075</v>
      </c>
      <c r="M71" s="141"/>
      <c r="N71" s="248"/>
      <c r="O71" s="141" t="s">
        <v>26</v>
      </c>
      <c r="P71" s="141"/>
      <c r="Q71" s="141" t="s">
        <v>12536</v>
      </c>
      <c r="R71" s="141" t="s">
        <v>12537</v>
      </c>
      <c r="S71" s="141"/>
      <c r="T71" s="141"/>
      <c r="U71" s="141">
        <v>108552167</v>
      </c>
      <c r="V71" s="141"/>
      <c r="W71" s="139" t="s">
        <v>4075</v>
      </c>
      <c r="X71" s="141" t="s">
        <v>25</v>
      </c>
      <c r="Y71" s="141" t="s">
        <v>27</v>
      </c>
      <c r="Z71" s="141" t="s">
        <v>4</v>
      </c>
      <c r="AA71" s="141" t="s">
        <v>34</v>
      </c>
      <c r="AB71" s="141"/>
      <c r="AC71" s="139" t="s">
        <v>18047</v>
      </c>
      <c r="AD71" s="380"/>
      <c r="AE71" s="139" t="s">
        <v>102</v>
      </c>
      <c r="AF71" s="139" t="s">
        <v>13068</v>
      </c>
      <c r="AG71" s="139" t="s">
        <v>102</v>
      </c>
      <c r="AH71" s="139" t="s">
        <v>1378</v>
      </c>
      <c r="AI71" s="139" t="s">
        <v>7</v>
      </c>
      <c r="AJ71" s="139" t="s">
        <v>7</v>
      </c>
      <c r="AK71" s="139"/>
      <c r="AL71" s="139"/>
      <c r="AM71" s="141" t="s">
        <v>19</v>
      </c>
      <c r="AN71" s="141" t="s">
        <v>8</v>
      </c>
      <c r="AO71" s="139" t="s">
        <v>1614</v>
      </c>
      <c r="AP71" s="139" t="s">
        <v>7</v>
      </c>
      <c r="AQ71" s="139"/>
      <c r="AR71" s="381"/>
      <c r="AS71" s="139" t="s">
        <v>4075</v>
      </c>
      <c r="AT71" s="141" t="s">
        <v>1404</v>
      </c>
      <c r="AU71" s="141"/>
      <c r="AV71" s="383"/>
      <c r="AW71" s="385"/>
      <c r="AX71" s="139"/>
      <c r="AY71" t="s">
        <v>18289</v>
      </c>
      <c r="AZ71">
        <v>12000</v>
      </c>
      <c r="BA71" s="381"/>
      <c r="BB71" s="139" t="s">
        <v>1444</v>
      </c>
      <c r="BC71" s="166"/>
      <c r="BD71" s="166"/>
      <c r="BE71" s="166"/>
      <c r="BF71" s="166"/>
      <c r="BG71" s="166"/>
      <c r="BH71" s="308"/>
      <c r="BI71" s="308"/>
      <c r="BJ71" s="141" t="s">
        <v>26</v>
      </c>
      <c r="BK71" s="141" t="s">
        <v>26</v>
      </c>
      <c r="BL71" s="141"/>
      <c r="BM71" s="141"/>
      <c r="BN71" s="139" t="s">
        <v>4075</v>
      </c>
      <c r="BQ71" s="141"/>
      <c r="BV71" s="141"/>
      <c r="BX71" s="141"/>
      <c r="BY71" s="141"/>
      <c r="BZ71" s="141"/>
      <c r="CA71" s="141"/>
      <c r="CB71" s="141"/>
      <c r="CC71" s="141"/>
      <c r="CD71" s="141"/>
      <c r="CE71" s="141"/>
      <c r="CF71" s="141"/>
      <c r="CG71" s="141"/>
    </row>
    <row r="72" spans="1:85" x14ac:dyDescent="0.35">
      <c r="A72" s="155" t="s">
        <v>12523</v>
      </c>
      <c r="B72" s="139" t="s">
        <v>4075</v>
      </c>
      <c r="C72" s="18">
        <v>41824</v>
      </c>
      <c r="D72" s="144">
        <v>0.28611111111111109</v>
      </c>
      <c r="E72" s="141" t="s">
        <v>13263</v>
      </c>
      <c r="F72" s="141">
        <v>3</v>
      </c>
      <c r="G72" s="141" t="s">
        <v>13283</v>
      </c>
      <c r="H72" s="141">
        <v>2014</v>
      </c>
      <c r="I72" s="18">
        <v>41824</v>
      </c>
      <c r="J72" s="144">
        <v>0.28611111111111109</v>
      </c>
      <c r="K72" s="378"/>
      <c r="L72" s="139" t="s">
        <v>4075</v>
      </c>
      <c r="M72" s="141"/>
      <c r="N72" s="248"/>
      <c r="O72" s="141" t="s">
        <v>26</v>
      </c>
      <c r="P72" s="141"/>
      <c r="Q72" s="141" t="s">
        <v>12524</v>
      </c>
      <c r="R72" s="141" t="s">
        <v>12525</v>
      </c>
      <c r="S72" s="141"/>
      <c r="T72" s="141"/>
      <c r="U72" s="141"/>
      <c r="V72" s="141"/>
      <c r="W72" s="139" t="s">
        <v>4075</v>
      </c>
      <c r="X72" s="141" t="s">
        <v>25</v>
      </c>
      <c r="Y72" s="141" t="s">
        <v>27</v>
      </c>
      <c r="Z72" s="141" t="s">
        <v>4</v>
      </c>
      <c r="AA72" s="141" t="s">
        <v>34</v>
      </c>
      <c r="AB72" s="141"/>
      <c r="AC72" s="139" t="s">
        <v>18049</v>
      </c>
      <c r="AD72" s="380"/>
      <c r="AE72" s="139" t="s">
        <v>102</v>
      </c>
      <c r="AF72" s="139" t="s">
        <v>13071</v>
      </c>
      <c r="AG72" s="139" t="s">
        <v>102</v>
      </c>
      <c r="AH72" s="139" t="s">
        <v>1378</v>
      </c>
      <c r="AI72" s="139"/>
      <c r="AJ72" s="139"/>
      <c r="AK72" s="139"/>
      <c r="AL72" s="139"/>
      <c r="AM72" s="141" t="s">
        <v>1375</v>
      </c>
      <c r="AN72" s="141" t="s">
        <v>8</v>
      </c>
      <c r="AO72" s="139" t="s">
        <v>1614</v>
      </c>
      <c r="AP72" s="139" t="s">
        <v>13</v>
      </c>
      <c r="AQ72" s="139"/>
      <c r="AR72" s="381"/>
      <c r="AS72" s="139" t="s">
        <v>4075</v>
      </c>
      <c r="AT72" s="141" t="s">
        <v>1404</v>
      </c>
      <c r="AU72" s="141"/>
      <c r="AV72" s="383"/>
      <c r="AW72" s="385"/>
      <c r="AX72" s="139"/>
      <c r="AY72" t="s">
        <v>18280</v>
      </c>
      <c r="AZ72">
        <v>21000</v>
      </c>
      <c r="BA72" s="381"/>
      <c r="BB72" s="139" t="s">
        <v>1444</v>
      </c>
      <c r="BC72" s="166"/>
      <c r="BD72" s="166"/>
      <c r="BE72" s="166"/>
      <c r="BF72" s="166"/>
      <c r="BG72" s="166"/>
      <c r="BH72" s="308"/>
      <c r="BI72" s="308"/>
      <c r="BJ72" s="141" t="s">
        <v>26</v>
      </c>
      <c r="BK72" s="141" t="s">
        <v>26</v>
      </c>
      <c r="BL72" s="141"/>
      <c r="BM72" s="141"/>
      <c r="BN72" s="139" t="s">
        <v>4075</v>
      </c>
      <c r="BQ72" s="141"/>
      <c r="BV72" s="141"/>
      <c r="BX72" s="141"/>
      <c r="BY72" s="141"/>
      <c r="BZ72" s="141"/>
      <c r="CA72" s="141"/>
      <c r="CB72" s="141"/>
      <c r="CC72" s="141"/>
      <c r="CD72" s="141"/>
      <c r="CE72" s="141"/>
      <c r="CF72" s="141"/>
      <c r="CG72" s="141"/>
    </row>
    <row r="73" spans="1:85" x14ac:dyDescent="0.35">
      <c r="A73" s="155" t="s">
        <v>12526</v>
      </c>
      <c r="B73" s="139" t="s">
        <v>4075</v>
      </c>
      <c r="C73" s="18">
        <v>41824</v>
      </c>
      <c r="D73" s="144">
        <v>6.9444444444444448E-2</v>
      </c>
      <c r="E73" s="141" t="s">
        <v>13263</v>
      </c>
      <c r="F73" s="141">
        <v>3</v>
      </c>
      <c r="G73" s="141" t="s">
        <v>13283</v>
      </c>
      <c r="H73" s="141">
        <v>2014</v>
      </c>
      <c r="I73" s="18">
        <v>41824</v>
      </c>
      <c r="J73" s="144">
        <v>6.9444444444444448E-2</v>
      </c>
      <c r="K73" s="378"/>
      <c r="L73" s="139" t="s">
        <v>4075</v>
      </c>
      <c r="M73" s="141"/>
      <c r="N73" s="248"/>
      <c r="O73" s="141" t="s">
        <v>26</v>
      </c>
      <c r="P73" s="141"/>
      <c r="Q73" s="141" t="s">
        <v>12527</v>
      </c>
      <c r="R73" s="141" t="s">
        <v>12528</v>
      </c>
      <c r="S73" s="141"/>
      <c r="T73" s="141"/>
      <c r="U73" s="141"/>
      <c r="V73" s="141"/>
      <c r="W73" s="139" t="s">
        <v>4075</v>
      </c>
      <c r="X73" s="141" t="s">
        <v>25</v>
      </c>
      <c r="Y73" s="141" t="s">
        <v>27</v>
      </c>
      <c r="Z73" s="141" t="s">
        <v>4</v>
      </c>
      <c r="AA73" s="141" t="s">
        <v>34</v>
      </c>
      <c r="AB73" s="141"/>
      <c r="AC73" s="139" t="s">
        <v>18050</v>
      </c>
      <c r="AD73" s="380"/>
      <c r="AE73" s="139" t="s">
        <v>102</v>
      </c>
      <c r="AF73" s="139" t="s">
        <v>13082</v>
      </c>
      <c r="AG73" s="139" t="s">
        <v>102</v>
      </c>
      <c r="AH73" s="139" t="s">
        <v>1378</v>
      </c>
      <c r="AI73" s="139" t="s">
        <v>60</v>
      </c>
      <c r="AJ73" s="139" t="s">
        <v>60</v>
      </c>
      <c r="AK73" s="139"/>
      <c r="AL73" s="139"/>
      <c r="AM73" s="141" t="s">
        <v>1375</v>
      </c>
      <c r="AN73" s="141" t="s">
        <v>8</v>
      </c>
      <c r="AO73" s="139" t="s">
        <v>1614</v>
      </c>
      <c r="AP73" s="139" t="s">
        <v>60</v>
      </c>
      <c r="AQ73" s="139"/>
      <c r="AR73" s="381"/>
      <c r="AS73" s="139" t="s">
        <v>4075</v>
      </c>
      <c r="AT73" s="141" t="s">
        <v>1404</v>
      </c>
      <c r="AU73" s="141">
        <v>330</v>
      </c>
      <c r="AV73" s="383"/>
      <c r="AW73" s="385"/>
      <c r="AX73" s="139"/>
      <c r="AY73" t="s">
        <v>18290</v>
      </c>
      <c r="AZ73">
        <v>12000</v>
      </c>
      <c r="BA73" s="381"/>
      <c r="BB73" s="139" t="s">
        <v>1450</v>
      </c>
      <c r="BC73" s="166"/>
      <c r="BD73" s="166"/>
      <c r="BE73" s="166"/>
      <c r="BF73" s="166"/>
      <c r="BG73" s="166"/>
      <c r="BH73" s="308"/>
      <c r="BI73" s="308"/>
      <c r="BJ73" s="141" t="s">
        <v>26</v>
      </c>
      <c r="BK73" s="141" t="s">
        <v>26</v>
      </c>
      <c r="BL73" s="141"/>
      <c r="BM73" s="141"/>
      <c r="BN73" s="139" t="s">
        <v>4075</v>
      </c>
      <c r="BQ73" s="141" t="s">
        <v>17636</v>
      </c>
      <c r="BR73" s="135" t="s">
        <v>15685</v>
      </c>
      <c r="BT73" s="135" t="s">
        <v>15373</v>
      </c>
      <c r="BU73" s="135" t="s">
        <v>15361</v>
      </c>
      <c r="BV73" s="141" t="s">
        <v>13269</v>
      </c>
      <c r="BW73" s="135" t="s">
        <v>15403</v>
      </c>
      <c r="BX73" s="141" t="s">
        <v>15689</v>
      </c>
      <c r="BY73" s="141" t="s">
        <v>15689</v>
      </c>
      <c r="BZ73" s="141" t="s">
        <v>26</v>
      </c>
      <c r="CA73" s="141" t="s">
        <v>1848</v>
      </c>
      <c r="CB73" s="141"/>
      <c r="CC73" s="141" t="s">
        <v>15686</v>
      </c>
      <c r="CD73" s="141" t="s">
        <v>15687</v>
      </c>
      <c r="CE73" s="141" t="s">
        <v>15450</v>
      </c>
      <c r="CF73" s="141" t="s">
        <v>15451</v>
      </c>
      <c r="CG73" s="141" t="s">
        <v>2891</v>
      </c>
    </row>
    <row r="74" spans="1:85" x14ac:dyDescent="0.35">
      <c r="A74" s="155" t="s">
        <v>12515</v>
      </c>
      <c r="B74" s="139" t="s">
        <v>4075</v>
      </c>
      <c r="C74" s="18">
        <v>41825</v>
      </c>
      <c r="D74" s="144">
        <v>0.47502314814814817</v>
      </c>
      <c r="E74" s="141" t="s">
        <v>13263</v>
      </c>
      <c r="F74" s="141">
        <v>3</v>
      </c>
      <c r="G74" s="141" t="s">
        <v>13283</v>
      </c>
      <c r="H74" s="141">
        <v>2014</v>
      </c>
      <c r="I74" s="18">
        <v>41825</v>
      </c>
      <c r="J74" s="144">
        <v>0.47499999999999998</v>
      </c>
      <c r="K74" s="378"/>
      <c r="L74" s="139" t="s">
        <v>4075</v>
      </c>
      <c r="M74" s="141" t="s">
        <v>28</v>
      </c>
      <c r="N74" s="248">
        <v>44265</v>
      </c>
      <c r="O74" s="141" t="s">
        <v>25</v>
      </c>
      <c r="P74" s="141"/>
      <c r="Q74" s="141"/>
      <c r="R74" s="141"/>
      <c r="S74" s="141"/>
      <c r="T74" s="141" t="s">
        <v>17077</v>
      </c>
      <c r="U74" s="141"/>
      <c r="V74" s="141"/>
      <c r="W74" s="139" t="s">
        <v>4075</v>
      </c>
      <c r="X74" s="141" t="s">
        <v>25</v>
      </c>
      <c r="Y74" s="141" t="s">
        <v>27</v>
      </c>
      <c r="Z74" s="141"/>
      <c r="AA74" s="141" t="s">
        <v>34</v>
      </c>
      <c r="AB74" s="141"/>
      <c r="AC74" s="139" t="s">
        <v>18047</v>
      </c>
      <c r="AD74" s="380"/>
      <c r="AE74" s="139" t="s">
        <v>107</v>
      </c>
      <c r="AF74" s="139" t="s">
        <v>13076</v>
      </c>
      <c r="AG74" s="139" t="s">
        <v>4130</v>
      </c>
      <c r="AH74" s="139" t="s">
        <v>1380</v>
      </c>
      <c r="AI74" s="139" t="s">
        <v>1518</v>
      </c>
      <c r="AJ74" s="139"/>
      <c r="AK74" s="139" t="s">
        <v>1518</v>
      </c>
      <c r="AL74" s="139" t="s">
        <v>95</v>
      </c>
      <c r="AM74" s="141" t="s">
        <v>15</v>
      </c>
      <c r="AN74" s="141" t="s">
        <v>8</v>
      </c>
      <c r="AO74" s="139"/>
      <c r="AP74" s="139" t="s">
        <v>95</v>
      </c>
      <c r="AQ74" s="139"/>
      <c r="AR74" s="381"/>
      <c r="AS74" s="139" t="s">
        <v>4075</v>
      </c>
      <c r="AT74" s="141" t="s">
        <v>1404</v>
      </c>
      <c r="AU74" s="141">
        <v>280</v>
      </c>
      <c r="AV74" s="383"/>
      <c r="AW74" s="385"/>
      <c r="AX74" s="139" t="s">
        <v>225</v>
      </c>
      <c r="AY74" t="s">
        <v>18291</v>
      </c>
      <c r="BA74" s="381"/>
      <c r="BB74" s="139" t="s">
        <v>1483</v>
      </c>
      <c r="BC74" s="166"/>
      <c r="BD74" s="166"/>
      <c r="BE74" s="166"/>
      <c r="BF74" s="166"/>
      <c r="BG74" s="166"/>
      <c r="BH74" s="308"/>
      <c r="BI74" s="308"/>
      <c r="BJ74" s="141" t="s">
        <v>26</v>
      </c>
      <c r="BK74" s="141" t="s">
        <v>26</v>
      </c>
      <c r="BL74" s="141"/>
      <c r="BM74" s="141"/>
      <c r="BN74" s="139" t="s">
        <v>4075</v>
      </c>
      <c r="BQ74" s="141"/>
      <c r="BV74" s="141"/>
      <c r="BX74" s="141"/>
      <c r="BY74" s="141"/>
      <c r="BZ74" s="141"/>
      <c r="CA74" s="141"/>
      <c r="CB74" s="141"/>
      <c r="CC74" s="141"/>
      <c r="CD74" s="141"/>
      <c r="CE74" s="141"/>
      <c r="CF74" s="141"/>
      <c r="CG74" s="141"/>
    </row>
    <row r="75" spans="1:85" x14ac:dyDescent="0.35">
      <c r="A75" s="155" t="s">
        <v>12512</v>
      </c>
      <c r="B75" s="139" t="s">
        <v>4075</v>
      </c>
      <c r="C75" s="18">
        <v>41825</v>
      </c>
      <c r="D75" s="144">
        <v>0.97013888888888888</v>
      </c>
      <c r="E75" s="141" t="s">
        <v>13263</v>
      </c>
      <c r="F75" s="141">
        <v>3</v>
      </c>
      <c r="G75" s="141" t="s">
        <v>13283</v>
      </c>
      <c r="H75" s="141">
        <v>2014</v>
      </c>
      <c r="I75" s="18">
        <v>41825</v>
      </c>
      <c r="J75" s="144">
        <v>0.97013888888888888</v>
      </c>
      <c r="K75" s="378"/>
      <c r="L75" s="139" t="s">
        <v>4075</v>
      </c>
      <c r="M75" s="141"/>
      <c r="N75" s="248"/>
      <c r="O75" s="141" t="s">
        <v>26</v>
      </c>
      <c r="P75" s="141"/>
      <c r="Q75" s="141" t="s">
        <v>12513</v>
      </c>
      <c r="R75" s="141" t="s">
        <v>12514</v>
      </c>
      <c r="S75" s="141"/>
      <c r="T75" s="141"/>
      <c r="U75" s="141">
        <v>108553671</v>
      </c>
      <c r="V75" s="141"/>
      <c r="W75" s="139" t="s">
        <v>4075</v>
      </c>
      <c r="X75" s="141" t="s">
        <v>25</v>
      </c>
      <c r="Y75" s="141" t="s">
        <v>27</v>
      </c>
      <c r="Z75" s="141" t="s">
        <v>4</v>
      </c>
      <c r="AA75" s="141" t="s">
        <v>34</v>
      </c>
      <c r="AB75" s="141"/>
      <c r="AC75" s="139" t="s">
        <v>18047</v>
      </c>
      <c r="AD75" s="380"/>
      <c r="AE75" s="139" t="s">
        <v>4</v>
      </c>
      <c r="AF75" s="139" t="s">
        <v>13073</v>
      </c>
      <c r="AG75" s="139" t="s">
        <v>4</v>
      </c>
      <c r="AH75" s="139" t="s">
        <v>1378</v>
      </c>
      <c r="AI75" s="139" t="s">
        <v>15678</v>
      </c>
      <c r="AJ75" s="139"/>
      <c r="AK75" s="139" t="s">
        <v>15678</v>
      </c>
      <c r="AL75" s="139" t="s">
        <v>7</v>
      </c>
      <c r="AM75" s="141" t="s">
        <v>1375</v>
      </c>
      <c r="AN75" s="141" t="s">
        <v>8</v>
      </c>
      <c r="AO75" s="139" t="s">
        <v>1614</v>
      </c>
      <c r="AP75" s="139" t="s">
        <v>7</v>
      </c>
      <c r="AQ75" s="139"/>
      <c r="AR75" s="381"/>
      <c r="AS75" s="139" t="s">
        <v>4075</v>
      </c>
      <c r="AT75" s="141" t="s">
        <v>1404</v>
      </c>
      <c r="AU75" s="141">
        <v>280</v>
      </c>
      <c r="AV75" s="383"/>
      <c r="AW75" s="385"/>
      <c r="AX75" s="139"/>
      <c r="AY75" t="s">
        <v>18292</v>
      </c>
      <c r="AZ75">
        <v>12000</v>
      </c>
      <c r="BA75" s="381"/>
      <c r="BB75" s="139" t="s">
        <v>1446</v>
      </c>
      <c r="BC75" s="166"/>
      <c r="BD75" s="166"/>
      <c r="BE75" s="166"/>
      <c r="BF75" s="166"/>
      <c r="BG75" s="166"/>
      <c r="BH75" s="308"/>
      <c r="BI75" s="308"/>
      <c r="BJ75" s="141" t="s">
        <v>26</v>
      </c>
      <c r="BK75" s="141" t="s">
        <v>26</v>
      </c>
      <c r="BL75" s="141"/>
      <c r="BM75" s="141"/>
      <c r="BN75" s="139" t="s">
        <v>4075</v>
      </c>
      <c r="BQ75" s="141" t="s">
        <v>17636</v>
      </c>
      <c r="BR75" s="135" t="s">
        <v>15680</v>
      </c>
      <c r="BT75" s="135" t="s">
        <v>15354</v>
      </c>
      <c r="BU75" s="135" t="s">
        <v>15374</v>
      </c>
      <c r="BV75" s="141" t="s">
        <v>1849</v>
      </c>
      <c r="BW75" s="135" t="s">
        <v>13274</v>
      </c>
      <c r="BX75" s="141" t="s">
        <v>15689</v>
      </c>
      <c r="BY75" s="141" t="s">
        <v>15681</v>
      </c>
      <c r="BZ75" s="141" t="s">
        <v>26</v>
      </c>
      <c r="CA75" s="141" t="s">
        <v>1848</v>
      </c>
      <c r="CB75" s="141"/>
      <c r="CC75" s="141" t="s">
        <v>15682</v>
      </c>
      <c r="CD75" s="141" t="s">
        <v>34</v>
      </c>
      <c r="CE75" s="141" t="s">
        <v>15450</v>
      </c>
      <c r="CF75" s="141" t="s">
        <v>15451</v>
      </c>
      <c r="CG75" s="141"/>
    </row>
    <row r="76" spans="1:85" x14ac:dyDescent="0.35">
      <c r="A76" s="155" t="s">
        <v>12516</v>
      </c>
      <c r="B76" s="139" t="s">
        <v>4075</v>
      </c>
      <c r="C76" s="18">
        <v>41825</v>
      </c>
      <c r="D76" s="144">
        <v>0.42291666666666666</v>
      </c>
      <c r="E76" s="141" t="s">
        <v>13263</v>
      </c>
      <c r="F76" s="141">
        <v>3</v>
      </c>
      <c r="G76" s="141" t="s">
        <v>13283</v>
      </c>
      <c r="H76" s="141">
        <v>2014</v>
      </c>
      <c r="I76" s="18">
        <v>41825</v>
      </c>
      <c r="J76" s="144">
        <v>0.42291666666666666</v>
      </c>
      <c r="K76" s="378"/>
      <c r="L76" s="139" t="s">
        <v>4075</v>
      </c>
      <c r="M76" s="141"/>
      <c r="N76" s="248"/>
      <c r="O76" s="141" t="s">
        <v>26</v>
      </c>
      <c r="P76" s="141"/>
      <c r="Q76" s="141" t="s">
        <v>12517</v>
      </c>
      <c r="R76" s="141" t="s">
        <v>12518</v>
      </c>
      <c r="S76" s="141"/>
      <c r="T76" s="141"/>
      <c r="U76" s="141"/>
      <c r="V76" s="141"/>
      <c r="W76" s="139" t="s">
        <v>4075</v>
      </c>
      <c r="X76" s="141" t="s">
        <v>25</v>
      </c>
      <c r="Y76" s="141" t="s">
        <v>27</v>
      </c>
      <c r="Z76" s="141" t="s">
        <v>4</v>
      </c>
      <c r="AA76" s="141" t="s">
        <v>34</v>
      </c>
      <c r="AB76" s="141"/>
      <c r="AC76" s="139" t="s">
        <v>18047</v>
      </c>
      <c r="AD76" s="380"/>
      <c r="AE76" s="139" t="s">
        <v>107</v>
      </c>
      <c r="AF76" s="139" t="s">
        <v>13076</v>
      </c>
      <c r="AG76" s="139" t="s">
        <v>4130</v>
      </c>
      <c r="AH76" s="139" t="s">
        <v>1378</v>
      </c>
      <c r="AI76" s="139" t="s">
        <v>1518</v>
      </c>
      <c r="AJ76" s="139"/>
      <c r="AK76" s="139" t="s">
        <v>1518</v>
      </c>
      <c r="AL76" s="139" t="s">
        <v>60</v>
      </c>
      <c r="AM76" s="141" t="s">
        <v>1375</v>
      </c>
      <c r="AN76" s="141" t="s">
        <v>8</v>
      </c>
      <c r="AO76" s="139" t="s">
        <v>1614</v>
      </c>
      <c r="AP76" s="139" t="s">
        <v>60</v>
      </c>
      <c r="AQ76" s="139"/>
      <c r="AR76" s="381"/>
      <c r="AS76" s="139" t="s">
        <v>4075</v>
      </c>
      <c r="AT76" s="141" t="s">
        <v>1404</v>
      </c>
      <c r="AU76" s="141">
        <v>280</v>
      </c>
      <c r="AV76" s="383"/>
      <c r="AW76" s="385"/>
      <c r="AX76" s="139"/>
      <c r="AY76" t="s">
        <v>18291</v>
      </c>
      <c r="AZ76">
        <v>12000</v>
      </c>
      <c r="BA76" s="381"/>
      <c r="BB76" s="139" t="s">
        <v>1483</v>
      </c>
      <c r="BC76" s="166"/>
      <c r="BD76" s="166"/>
      <c r="BE76" s="166"/>
      <c r="BF76" s="166"/>
      <c r="BG76" s="166"/>
      <c r="BH76" s="308"/>
      <c r="BI76" s="308"/>
      <c r="BJ76" s="141" t="s">
        <v>26</v>
      </c>
      <c r="BK76" s="141" t="s">
        <v>26</v>
      </c>
      <c r="BL76" s="141"/>
      <c r="BM76" s="141"/>
      <c r="BN76" s="139" t="s">
        <v>4075</v>
      </c>
      <c r="BQ76" s="141"/>
      <c r="BV76" s="141"/>
      <c r="BX76" s="141"/>
      <c r="BY76" s="141"/>
      <c r="BZ76" s="141"/>
      <c r="CA76" s="141"/>
      <c r="CB76" s="141"/>
      <c r="CC76" s="141"/>
      <c r="CD76" s="141"/>
      <c r="CE76" s="141"/>
      <c r="CF76" s="141"/>
      <c r="CG76" s="141"/>
    </row>
    <row r="77" spans="1:85" x14ac:dyDescent="0.35">
      <c r="A77" s="155" t="s">
        <v>12520</v>
      </c>
      <c r="B77" s="139" t="s">
        <v>4075</v>
      </c>
      <c r="C77" s="18">
        <v>41825</v>
      </c>
      <c r="D77" s="144">
        <v>0.14583333333333334</v>
      </c>
      <c r="E77" s="141" t="s">
        <v>13263</v>
      </c>
      <c r="F77" s="141">
        <v>3</v>
      </c>
      <c r="G77" s="141" t="s">
        <v>13283</v>
      </c>
      <c r="H77" s="141">
        <v>2014</v>
      </c>
      <c r="I77" s="18">
        <v>41825</v>
      </c>
      <c r="J77" s="144">
        <v>0.14583333333333334</v>
      </c>
      <c r="K77" s="378"/>
      <c r="L77" s="139" t="s">
        <v>4075</v>
      </c>
      <c r="M77" s="141"/>
      <c r="N77" s="248"/>
      <c r="O77" s="141" t="s">
        <v>26</v>
      </c>
      <c r="P77" s="141"/>
      <c r="Q77" s="141" t="s">
        <v>12521</v>
      </c>
      <c r="R77" s="141" t="s">
        <v>12522</v>
      </c>
      <c r="S77" s="141"/>
      <c r="T77" s="141"/>
      <c r="U77" s="141">
        <v>108553422</v>
      </c>
      <c r="V77" s="141"/>
      <c r="W77" s="139" t="s">
        <v>4075</v>
      </c>
      <c r="X77" s="141" t="s">
        <v>25</v>
      </c>
      <c r="Y77" s="141" t="s">
        <v>27</v>
      </c>
      <c r="Z77" s="141" t="s">
        <v>4</v>
      </c>
      <c r="AA77" s="141" t="s">
        <v>34</v>
      </c>
      <c r="AB77" s="141"/>
      <c r="AC77" s="139" t="s">
        <v>18047</v>
      </c>
      <c r="AD77" s="380"/>
      <c r="AE77" s="139" t="s">
        <v>4</v>
      </c>
      <c r="AF77" s="139" t="s">
        <v>13073</v>
      </c>
      <c r="AG77" s="139" t="s">
        <v>4</v>
      </c>
      <c r="AH77" s="139" t="s">
        <v>1378</v>
      </c>
      <c r="AI77" s="139" t="s">
        <v>15678</v>
      </c>
      <c r="AJ77" s="139"/>
      <c r="AK77" s="139" t="s">
        <v>15678</v>
      </c>
      <c r="AL77" s="139" t="s">
        <v>7</v>
      </c>
      <c r="AM77" s="141" t="s">
        <v>1375</v>
      </c>
      <c r="AN77" s="141" t="s">
        <v>8</v>
      </c>
      <c r="AO77" s="139" t="s">
        <v>1614</v>
      </c>
      <c r="AP77" s="139" t="s">
        <v>7</v>
      </c>
      <c r="AQ77" s="139"/>
      <c r="AR77" s="381"/>
      <c r="AS77" s="139" t="s">
        <v>4075</v>
      </c>
      <c r="AT77" s="141" t="s">
        <v>1404</v>
      </c>
      <c r="AU77" s="141">
        <v>575</v>
      </c>
      <c r="AV77" s="383"/>
      <c r="AW77" s="385"/>
      <c r="AX77" s="139"/>
      <c r="AY77" t="s">
        <v>18293</v>
      </c>
      <c r="AZ77">
        <v>12000</v>
      </c>
      <c r="BA77" s="381"/>
      <c r="BB77" s="139" t="s">
        <v>1452</v>
      </c>
      <c r="BC77" s="166"/>
      <c r="BD77" s="166"/>
      <c r="BE77" s="166"/>
      <c r="BF77" s="166"/>
      <c r="BG77" s="166"/>
      <c r="BH77" s="308"/>
      <c r="BI77" s="308"/>
      <c r="BJ77" s="141" t="s">
        <v>26</v>
      </c>
      <c r="BK77" s="141" t="s">
        <v>26</v>
      </c>
      <c r="BL77" s="141"/>
      <c r="BM77" s="141"/>
      <c r="BN77" s="139" t="s">
        <v>4075</v>
      </c>
      <c r="BQ77" s="141" t="s">
        <v>17636</v>
      </c>
      <c r="BR77" s="135" t="s">
        <v>15680</v>
      </c>
      <c r="BT77" s="135" t="s">
        <v>15365</v>
      </c>
      <c r="BU77" s="135" t="s">
        <v>13270</v>
      </c>
      <c r="BV77" s="141" t="s">
        <v>13285</v>
      </c>
      <c r="BW77" s="135" t="s">
        <v>13286</v>
      </c>
      <c r="BX77" s="141" t="s">
        <v>12</v>
      </c>
      <c r="BY77" s="141" t="s">
        <v>12</v>
      </c>
      <c r="BZ77" s="141" t="s">
        <v>26</v>
      </c>
      <c r="CA77" s="141" t="s">
        <v>1848</v>
      </c>
      <c r="CB77" s="141"/>
      <c r="CC77" s="141" t="s">
        <v>15686</v>
      </c>
      <c r="CD77" s="141" t="s">
        <v>15683</v>
      </c>
      <c r="CE77" s="141" t="s">
        <v>15450</v>
      </c>
      <c r="CF77" s="141" t="s">
        <v>15454</v>
      </c>
      <c r="CG77" s="141" t="s">
        <v>4004</v>
      </c>
    </row>
    <row r="78" spans="1:85" x14ac:dyDescent="0.35">
      <c r="A78" s="155" t="s">
        <v>12519</v>
      </c>
      <c r="B78" s="139" t="s">
        <v>4075</v>
      </c>
      <c r="C78" s="18">
        <v>41825</v>
      </c>
      <c r="D78" s="144">
        <v>0.23125000000000001</v>
      </c>
      <c r="E78" s="141" t="s">
        <v>13263</v>
      </c>
      <c r="F78" s="141">
        <v>3</v>
      </c>
      <c r="G78" s="141" t="s">
        <v>13283</v>
      </c>
      <c r="H78" s="141">
        <v>2014</v>
      </c>
      <c r="I78" s="18"/>
      <c r="J78" s="144"/>
      <c r="K78" s="378"/>
      <c r="L78" s="139" t="s">
        <v>4075</v>
      </c>
      <c r="M78" s="141"/>
      <c r="N78" s="248"/>
      <c r="O78" s="141" t="s">
        <v>26</v>
      </c>
      <c r="P78" s="141"/>
      <c r="Q78" s="141"/>
      <c r="R78" s="141"/>
      <c r="S78" s="141"/>
      <c r="T78" s="141"/>
      <c r="U78" s="141"/>
      <c r="V78" s="141"/>
      <c r="W78" s="139" t="s">
        <v>4075</v>
      </c>
      <c r="X78" s="141" t="s">
        <v>25</v>
      </c>
      <c r="Y78" s="141" t="s">
        <v>27</v>
      </c>
      <c r="Z78" s="141" t="s">
        <v>13</v>
      </c>
      <c r="AA78" s="141" t="s">
        <v>34</v>
      </c>
      <c r="AB78" s="141"/>
      <c r="AC78" s="139" t="s">
        <v>18049</v>
      </c>
      <c r="AD78" s="380"/>
      <c r="AE78" s="139" t="s">
        <v>102</v>
      </c>
      <c r="AF78" s="139" t="s">
        <v>13068</v>
      </c>
      <c r="AG78" s="139" t="s">
        <v>102</v>
      </c>
      <c r="AH78" s="139" t="s">
        <v>1378</v>
      </c>
      <c r="AI78" s="139" t="s">
        <v>7</v>
      </c>
      <c r="AJ78" s="139" t="s">
        <v>7</v>
      </c>
      <c r="AK78" s="139"/>
      <c r="AL78" s="139"/>
      <c r="AM78" s="141" t="s">
        <v>1375</v>
      </c>
      <c r="AN78" s="141" t="s">
        <v>8</v>
      </c>
      <c r="AO78" s="139" t="s">
        <v>1477</v>
      </c>
      <c r="AP78" s="139" t="s">
        <v>7</v>
      </c>
      <c r="AQ78" s="139"/>
      <c r="AR78" s="381"/>
      <c r="AS78" s="139" t="s">
        <v>4075</v>
      </c>
      <c r="AT78" s="141" t="s">
        <v>1404</v>
      </c>
      <c r="AU78" s="141"/>
      <c r="AV78" s="383"/>
      <c r="AW78" s="385"/>
      <c r="AX78" s="139"/>
      <c r="AY78" t="s">
        <v>18294</v>
      </c>
      <c r="BA78" s="381"/>
      <c r="BB78" s="139" t="s">
        <v>17</v>
      </c>
      <c r="BC78" s="166"/>
      <c r="BD78" s="166"/>
      <c r="BE78" s="166"/>
      <c r="BF78" s="166"/>
      <c r="BG78" s="166"/>
      <c r="BH78" s="308"/>
      <c r="BI78" s="308"/>
      <c r="BJ78" s="141" t="s">
        <v>26</v>
      </c>
      <c r="BK78" s="141" t="s">
        <v>26</v>
      </c>
      <c r="BL78" s="141"/>
      <c r="BM78" s="141"/>
      <c r="BN78" s="139" t="s">
        <v>4075</v>
      </c>
      <c r="BQ78" s="141"/>
      <c r="BV78" s="141"/>
      <c r="BX78" s="141"/>
      <c r="BY78" s="141"/>
      <c r="BZ78" s="141"/>
      <c r="CA78" s="141"/>
      <c r="CB78" s="141"/>
      <c r="CC78" s="141"/>
      <c r="CD78" s="141"/>
      <c r="CE78" s="141"/>
      <c r="CF78" s="141"/>
      <c r="CG78" s="141"/>
    </row>
    <row r="79" spans="1:85" x14ac:dyDescent="0.35">
      <c r="A79" s="155" t="s">
        <v>19914</v>
      </c>
      <c r="B79" s="139" t="s">
        <v>4075</v>
      </c>
      <c r="C79" s="18">
        <v>41826</v>
      </c>
      <c r="D79" s="144">
        <v>0.87134259259259261</v>
      </c>
      <c r="E79" s="141" t="s">
        <v>13264</v>
      </c>
      <c r="F79" s="141">
        <v>3</v>
      </c>
      <c r="G79" s="141" t="s">
        <v>13283</v>
      </c>
      <c r="H79" s="141">
        <v>2014</v>
      </c>
      <c r="I79" s="18">
        <v>41826</v>
      </c>
      <c r="J79" s="144">
        <v>0.87083333333333335</v>
      </c>
      <c r="K79" s="378"/>
      <c r="L79" s="139" t="s">
        <v>4075</v>
      </c>
      <c r="M79" s="141" t="s">
        <v>28</v>
      </c>
      <c r="N79" s="248">
        <v>44281</v>
      </c>
      <c r="O79" s="141" t="s">
        <v>25</v>
      </c>
      <c r="P79" s="141"/>
      <c r="Q79" s="141" t="s">
        <v>19915</v>
      </c>
      <c r="R79" s="141" t="s">
        <v>1944</v>
      </c>
      <c r="S79" s="141"/>
      <c r="T79" s="141" t="s">
        <v>19916</v>
      </c>
      <c r="U79" s="141"/>
      <c r="V79" s="141"/>
      <c r="W79" s="139" t="s">
        <v>4075</v>
      </c>
      <c r="X79" s="141" t="s">
        <v>6</v>
      </c>
      <c r="Y79" s="141" t="s">
        <v>33</v>
      </c>
      <c r="Z79" s="141"/>
      <c r="AA79" s="141"/>
      <c r="AB79" s="141"/>
      <c r="AC79" s="139" t="s">
        <v>18050</v>
      </c>
      <c r="AD79" s="380"/>
      <c r="AE79" s="139" t="s">
        <v>108</v>
      </c>
      <c r="AF79" s="139" t="s">
        <v>13087</v>
      </c>
      <c r="AG79" s="139" t="s">
        <v>6</v>
      </c>
      <c r="AH79" s="139" t="s">
        <v>13</v>
      </c>
      <c r="AI79" s="139"/>
      <c r="AJ79" s="139"/>
      <c r="AK79" s="139"/>
      <c r="AL79" s="139"/>
      <c r="AM79" s="141" t="s">
        <v>6</v>
      </c>
      <c r="AN79" s="141" t="s">
        <v>8</v>
      </c>
      <c r="AO79" s="139"/>
      <c r="AP79" s="139" t="s">
        <v>46</v>
      </c>
      <c r="AQ79" s="139"/>
      <c r="AR79" s="381"/>
      <c r="AS79" s="139" t="s">
        <v>4075</v>
      </c>
      <c r="AT79" s="141" t="s">
        <v>43</v>
      </c>
      <c r="AU79" s="141">
        <v>140</v>
      </c>
      <c r="AV79" s="383"/>
      <c r="AW79" s="385"/>
      <c r="AX79" s="139" t="s">
        <v>82</v>
      </c>
      <c r="AY79" t="s">
        <v>18295</v>
      </c>
      <c r="BA79" s="381"/>
      <c r="BB79" s="139" t="s">
        <v>5</v>
      </c>
      <c r="BC79" s="166"/>
      <c r="BD79" s="166"/>
      <c r="BE79" s="166"/>
      <c r="BF79" s="166"/>
      <c r="BG79" s="166"/>
      <c r="BH79" s="308"/>
      <c r="BI79" s="308"/>
      <c r="BJ79" s="141" t="s">
        <v>26</v>
      </c>
      <c r="BK79" s="141" t="s">
        <v>26</v>
      </c>
      <c r="BL79" s="141"/>
      <c r="BM79" s="141"/>
      <c r="BN79" s="139" t="s">
        <v>4075</v>
      </c>
      <c r="BQ79" s="141"/>
      <c r="BV79" s="141"/>
      <c r="BX79" s="141"/>
      <c r="BY79" s="141"/>
      <c r="BZ79" s="141"/>
      <c r="CA79" s="141"/>
      <c r="CB79" s="141"/>
      <c r="CC79" s="141"/>
      <c r="CD79" s="141"/>
      <c r="CE79" s="141"/>
      <c r="CF79" s="141"/>
      <c r="CG79" s="141"/>
    </row>
    <row r="80" spans="1:85" x14ac:dyDescent="0.35">
      <c r="A80" s="155" t="s">
        <v>12509</v>
      </c>
      <c r="B80" s="139" t="s">
        <v>4075</v>
      </c>
      <c r="C80" s="18">
        <v>41826</v>
      </c>
      <c r="D80" s="144">
        <v>0.80486111111111114</v>
      </c>
      <c r="E80" s="141" t="s">
        <v>13264</v>
      </c>
      <c r="F80" s="141">
        <v>3</v>
      </c>
      <c r="G80" s="141" t="s">
        <v>13283</v>
      </c>
      <c r="H80" s="141">
        <v>2014</v>
      </c>
      <c r="I80" s="18">
        <v>41826</v>
      </c>
      <c r="J80" s="144">
        <v>0.80486111111111114</v>
      </c>
      <c r="K80" s="378"/>
      <c r="L80" s="139" t="s">
        <v>4075</v>
      </c>
      <c r="M80" s="141"/>
      <c r="N80" s="248"/>
      <c r="O80" s="141" t="s">
        <v>26</v>
      </c>
      <c r="P80" s="141"/>
      <c r="Q80" s="141" t="s">
        <v>12510</v>
      </c>
      <c r="R80" s="141" t="s">
        <v>12511</v>
      </c>
      <c r="S80" s="141"/>
      <c r="T80" s="141"/>
      <c r="U80" s="141"/>
      <c r="V80" s="141"/>
      <c r="W80" s="139" t="s">
        <v>4075</v>
      </c>
      <c r="X80" s="141" t="s">
        <v>25</v>
      </c>
      <c r="Y80" s="141" t="s">
        <v>27</v>
      </c>
      <c r="Z80" s="141" t="s">
        <v>4</v>
      </c>
      <c r="AA80" s="141" t="s">
        <v>34</v>
      </c>
      <c r="AB80" s="141"/>
      <c r="AC80" s="139" t="s">
        <v>18050</v>
      </c>
      <c r="AD80" s="380"/>
      <c r="AE80" s="139" t="s">
        <v>4</v>
      </c>
      <c r="AF80" s="139" t="s">
        <v>13073</v>
      </c>
      <c r="AG80" s="139" t="s">
        <v>4</v>
      </c>
      <c r="AH80" s="139" t="s">
        <v>1378</v>
      </c>
      <c r="AI80" s="139" t="s">
        <v>15678</v>
      </c>
      <c r="AJ80" s="139"/>
      <c r="AK80" s="139" t="s">
        <v>15678</v>
      </c>
      <c r="AL80" s="139" t="s">
        <v>7</v>
      </c>
      <c r="AM80" s="141" t="s">
        <v>1631</v>
      </c>
      <c r="AN80" s="141" t="s">
        <v>8</v>
      </c>
      <c r="AO80" s="139" t="s">
        <v>1614</v>
      </c>
      <c r="AP80" s="139" t="s">
        <v>7</v>
      </c>
      <c r="AQ80" s="139"/>
      <c r="AR80" s="381"/>
      <c r="AS80" s="139" t="s">
        <v>4075</v>
      </c>
      <c r="AT80" s="141" t="s">
        <v>1404</v>
      </c>
      <c r="AU80" s="141">
        <v>154</v>
      </c>
      <c r="AV80" s="383"/>
      <c r="AW80" s="385"/>
      <c r="AX80" s="139"/>
      <c r="AY80" t="s">
        <v>18295</v>
      </c>
      <c r="AZ80">
        <v>12000</v>
      </c>
      <c r="BA80" s="381"/>
      <c r="BB80" s="139" t="s">
        <v>1446</v>
      </c>
      <c r="BC80" s="166"/>
      <c r="BD80" s="166"/>
      <c r="BE80" s="166"/>
      <c r="BF80" s="166"/>
      <c r="BG80" s="166"/>
      <c r="BH80" s="308"/>
      <c r="BI80" s="308"/>
      <c r="BJ80" s="141" t="s">
        <v>26</v>
      </c>
      <c r="BK80" s="141" t="s">
        <v>26</v>
      </c>
      <c r="BL80" s="141"/>
      <c r="BM80" s="141"/>
      <c r="BN80" s="139" t="s">
        <v>4075</v>
      </c>
      <c r="BQ80" s="141" t="s">
        <v>17637</v>
      </c>
      <c r="BR80" s="135" t="s">
        <v>15680</v>
      </c>
      <c r="BT80" s="135" t="s">
        <v>15347</v>
      </c>
      <c r="BU80" s="135" t="s">
        <v>13278</v>
      </c>
      <c r="BV80" s="141" t="s">
        <v>3336</v>
      </c>
      <c r="BW80" s="135" t="s">
        <v>13274</v>
      </c>
      <c r="BX80" s="141" t="s">
        <v>15681</v>
      </c>
      <c r="BY80" s="141" t="s">
        <v>12</v>
      </c>
      <c r="BZ80" s="141" t="s">
        <v>26</v>
      </c>
      <c r="CA80" s="141" t="s">
        <v>1848</v>
      </c>
      <c r="CB80" s="141"/>
      <c r="CC80" s="141" t="s">
        <v>15686</v>
      </c>
      <c r="CD80" s="141" t="s">
        <v>15687</v>
      </c>
      <c r="CE80" s="141" t="s">
        <v>15455</v>
      </c>
      <c r="CF80" s="141" t="s">
        <v>15451</v>
      </c>
      <c r="CG80" s="141" t="s">
        <v>13283</v>
      </c>
    </row>
    <row r="81" spans="1:85" x14ac:dyDescent="0.35">
      <c r="A81" s="155" t="s">
        <v>12503</v>
      </c>
      <c r="B81" s="139" t="s">
        <v>4075</v>
      </c>
      <c r="C81" s="18">
        <v>41827</v>
      </c>
      <c r="D81" s="144">
        <v>0.99236111111111114</v>
      </c>
      <c r="E81" s="141" t="s">
        <v>13264</v>
      </c>
      <c r="F81" s="141">
        <v>3</v>
      </c>
      <c r="G81" s="141" t="s">
        <v>13283</v>
      </c>
      <c r="H81" s="141">
        <v>2014</v>
      </c>
      <c r="I81" s="18">
        <v>41827</v>
      </c>
      <c r="J81" s="144">
        <v>0.99236111111111114</v>
      </c>
      <c r="K81" s="378"/>
      <c r="L81" s="139" t="s">
        <v>4075</v>
      </c>
      <c r="M81" s="141"/>
      <c r="N81" s="248"/>
      <c r="O81" s="141" t="s">
        <v>26</v>
      </c>
      <c r="P81" s="141"/>
      <c r="Q81" s="141" t="s">
        <v>12504</v>
      </c>
      <c r="R81" s="141" t="s">
        <v>12505</v>
      </c>
      <c r="S81" s="141"/>
      <c r="T81" s="141"/>
      <c r="U81" s="141">
        <v>108555431</v>
      </c>
      <c r="V81" s="141"/>
      <c r="W81" s="139" t="s">
        <v>4075</v>
      </c>
      <c r="X81" s="141" t="s">
        <v>25</v>
      </c>
      <c r="Y81" s="141" t="s">
        <v>27</v>
      </c>
      <c r="Z81" s="141" t="s">
        <v>4</v>
      </c>
      <c r="AA81" s="141" t="s">
        <v>34</v>
      </c>
      <c r="AB81" s="141"/>
      <c r="AC81" s="139" t="s">
        <v>18047</v>
      </c>
      <c r="AD81" s="380"/>
      <c r="AE81" s="139" t="s">
        <v>102</v>
      </c>
      <c r="AF81" s="139" t="s">
        <v>13068</v>
      </c>
      <c r="AG81" s="139" t="s">
        <v>102</v>
      </c>
      <c r="AH81" s="139" t="s">
        <v>1378</v>
      </c>
      <c r="AI81" s="139" t="s">
        <v>7</v>
      </c>
      <c r="AJ81" s="139" t="s">
        <v>7</v>
      </c>
      <c r="AK81" s="139"/>
      <c r="AL81" s="139"/>
      <c r="AM81" s="141" t="s">
        <v>19</v>
      </c>
      <c r="AN81" s="141" t="s">
        <v>8</v>
      </c>
      <c r="AO81" s="139" t="s">
        <v>1614</v>
      </c>
      <c r="AP81" s="139" t="s">
        <v>7</v>
      </c>
      <c r="AQ81" s="139"/>
      <c r="AR81" s="381"/>
      <c r="AS81" s="139" t="s">
        <v>4075</v>
      </c>
      <c r="AT81" s="141" t="s">
        <v>1404</v>
      </c>
      <c r="AU81" s="141"/>
      <c r="AV81" s="383"/>
      <c r="AW81" s="385"/>
      <c r="AX81" s="139"/>
      <c r="AY81" t="s">
        <v>18296</v>
      </c>
      <c r="AZ81">
        <v>12000</v>
      </c>
      <c r="BA81" s="381"/>
      <c r="BB81" s="139" t="s">
        <v>1444</v>
      </c>
      <c r="BC81" s="166"/>
      <c r="BD81" s="166"/>
      <c r="BE81" s="166"/>
      <c r="BF81" s="166"/>
      <c r="BG81" s="166"/>
      <c r="BH81" s="308"/>
      <c r="BI81" s="308"/>
      <c r="BJ81" s="141" t="s">
        <v>26</v>
      </c>
      <c r="BK81" s="141" t="s">
        <v>26</v>
      </c>
      <c r="BL81" s="141"/>
      <c r="BM81" s="141"/>
      <c r="BN81" s="139" t="s">
        <v>4075</v>
      </c>
      <c r="BQ81" s="141"/>
      <c r="BV81" s="141"/>
      <c r="BX81" s="141"/>
      <c r="BY81" s="141"/>
      <c r="BZ81" s="141"/>
      <c r="CA81" s="141"/>
      <c r="CB81" s="141"/>
      <c r="CC81" s="141"/>
      <c r="CD81" s="141"/>
      <c r="CE81" s="141"/>
      <c r="CF81" s="141"/>
      <c r="CG81" s="141"/>
    </row>
    <row r="82" spans="1:85" x14ac:dyDescent="0.35">
      <c r="A82" s="155" t="s">
        <v>12506</v>
      </c>
      <c r="B82" s="139" t="s">
        <v>4075</v>
      </c>
      <c r="C82" s="18">
        <v>41827</v>
      </c>
      <c r="D82" s="144">
        <v>0.86319444444444449</v>
      </c>
      <c r="E82" s="141" t="s">
        <v>13264</v>
      </c>
      <c r="F82" s="141">
        <v>3</v>
      </c>
      <c r="G82" s="141" t="s">
        <v>13283</v>
      </c>
      <c r="H82" s="141">
        <v>2014</v>
      </c>
      <c r="I82" s="18">
        <v>41827</v>
      </c>
      <c r="J82" s="144">
        <v>0.86319444444444449</v>
      </c>
      <c r="K82" s="378"/>
      <c r="L82" s="139" t="s">
        <v>4075</v>
      </c>
      <c r="M82" s="141"/>
      <c r="N82" s="248"/>
      <c r="O82" s="141" t="s">
        <v>26</v>
      </c>
      <c r="P82" s="141"/>
      <c r="Q82" s="141" t="s">
        <v>12507</v>
      </c>
      <c r="R82" s="141" t="s">
        <v>12508</v>
      </c>
      <c r="S82" s="141"/>
      <c r="T82" s="141"/>
      <c r="U82" s="141">
        <v>108555332</v>
      </c>
      <c r="V82" s="141"/>
      <c r="W82" s="139" t="s">
        <v>4075</v>
      </c>
      <c r="X82" s="141" t="s">
        <v>25</v>
      </c>
      <c r="Y82" s="141" t="s">
        <v>27</v>
      </c>
      <c r="Z82" s="141" t="s">
        <v>4</v>
      </c>
      <c r="AA82" s="141" t="s">
        <v>34</v>
      </c>
      <c r="AB82" s="141"/>
      <c r="AC82" s="139" t="s">
        <v>18047</v>
      </c>
      <c r="AD82" s="380"/>
      <c r="AE82" s="139" t="s">
        <v>105</v>
      </c>
      <c r="AF82" s="139" t="s">
        <v>13076</v>
      </c>
      <c r="AG82" s="139" t="s">
        <v>1518</v>
      </c>
      <c r="AH82" s="139" t="s">
        <v>1378</v>
      </c>
      <c r="AI82" s="139" t="s">
        <v>1518</v>
      </c>
      <c r="AJ82" s="139"/>
      <c r="AK82" s="139" t="s">
        <v>1518</v>
      </c>
      <c r="AL82" s="139" t="s">
        <v>7</v>
      </c>
      <c r="AM82" s="141" t="s">
        <v>1375</v>
      </c>
      <c r="AN82" s="141" t="s">
        <v>8</v>
      </c>
      <c r="AO82" s="139" t="s">
        <v>1614</v>
      </c>
      <c r="AP82" s="139" t="s">
        <v>7</v>
      </c>
      <c r="AQ82" s="139"/>
      <c r="AR82" s="381"/>
      <c r="AS82" s="139" t="s">
        <v>4075</v>
      </c>
      <c r="AT82" s="141" t="s">
        <v>1404</v>
      </c>
      <c r="AU82" s="141"/>
      <c r="AV82" s="383"/>
      <c r="AW82" s="385"/>
      <c r="AX82" s="139"/>
      <c r="AY82" t="s">
        <v>18297</v>
      </c>
      <c r="AZ82">
        <v>21000</v>
      </c>
      <c r="BA82" s="381"/>
      <c r="BB82" s="139" t="s">
        <v>1466</v>
      </c>
      <c r="BC82" s="166"/>
      <c r="BD82" s="166"/>
      <c r="BE82" s="166"/>
      <c r="BF82" s="166"/>
      <c r="BG82" s="166"/>
      <c r="BH82" s="308"/>
      <c r="BI82" s="308"/>
      <c r="BJ82" s="141" t="s">
        <v>26</v>
      </c>
      <c r="BK82" s="141" t="s">
        <v>26</v>
      </c>
      <c r="BL82" s="141"/>
      <c r="BM82" s="141"/>
      <c r="BN82" s="139" t="s">
        <v>4075</v>
      </c>
      <c r="BQ82" s="141"/>
      <c r="BV82" s="141"/>
      <c r="BX82" s="141"/>
      <c r="BY82" s="141"/>
      <c r="BZ82" s="141"/>
      <c r="CA82" s="141"/>
      <c r="CB82" s="141"/>
      <c r="CC82" s="141"/>
      <c r="CD82" s="141"/>
      <c r="CE82" s="141"/>
      <c r="CF82" s="141"/>
      <c r="CG82" s="141"/>
    </row>
    <row r="83" spans="1:85" x14ac:dyDescent="0.35">
      <c r="A83" s="155" t="s">
        <v>12494</v>
      </c>
      <c r="B83" s="139" t="s">
        <v>4075</v>
      </c>
      <c r="C83" s="18">
        <v>41828</v>
      </c>
      <c r="D83" s="144">
        <v>0.52361111111111114</v>
      </c>
      <c r="E83" s="141" t="s">
        <v>13264</v>
      </c>
      <c r="F83" s="141">
        <v>3</v>
      </c>
      <c r="G83" s="141" t="s">
        <v>13283</v>
      </c>
      <c r="H83" s="141">
        <v>2014</v>
      </c>
      <c r="I83" s="18">
        <v>41828</v>
      </c>
      <c r="J83" s="144">
        <v>0.52361111111111114</v>
      </c>
      <c r="K83" s="378"/>
      <c r="L83" s="139" t="s">
        <v>4075</v>
      </c>
      <c r="M83" s="141"/>
      <c r="N83" s="248"/>
      <c r="O83" s="141" t="s">
        <v>26</v>
      </c>
      <c r="P83" s="141"/>
      <c r="Q83" s="141" t="s">
        <v>12495</v>
      </c>
      <c r="R83" s="141" t="s">
        <v>12496</v>
      </c>
      <c r="S83" s="141"/>
      <c r="T83" s="141"/>
      <c r="U83" s="141"/>
      <c r="V83" s="141"/>
      <c r="W83" s="139" t="s">
        <v>4075</v>
      </c>
      <c r="X83" s="141" t="s">
        <v>25</v>
      </c>
      <c r="Y83" s="141" t="s">
        <v>27</v>
      </c>
      <c r="Z83" s="141" t="s">
        <v>4</v>
      </c>
      <c r="AA83" s="141" t="s">
        <v>34</v>
      </c>
      <c r="AB83" s="141"/>
      <c r="AC83" s="139" t="s">
        <v>18047</v>
      </c>
      <c r="AD83" s="380"/>
      <c r="AE83" s="139" t="s">
        <v>4</v>
      </c>
      <c r="AF83" s="139" t="s">
        <v>13073</v>
      </c>
      <c r="AG83" s="139" t="s">
        <v>4</v>
      </c>
      <c r="AH83" s="139" t="s">
        <v>1378</v>
      </c>
      <c r="AI83" s="139" t="s">
        <v>15678</v>
      </c>
      <c r="AJ83" s="139"/>
      <c r="AK83" s="139" t="s">
        <v>15678</v>
      </c>
      <c r="AL83" s="139" t="s">
        <v>7</v>
      </c>
      <c r="AM83" s="141" t="s">
        <v>1375</v>
      </c>
      <c r="AN83" s="141" t="s">
        <v>8</v>
      </c>
      <c r="AO83" s="139" t="s">
        <v>1614</v>
      </c>
      <c r="AP83" s="139" t="s">
        <v>7</v>
      </c>
      <c r="AQ83" s="139"/>
      <c r="AR83" s="381"/>
      <c r="AS83" s="139" t="s">
        <v>4075</v>
      </c>
      <c r="AT83" s="141" t="s">
        <v>1404</v>
      </c>
      <c r="AU83" s="141">
        <v>550</v>
      </c>
      <c r="AV83" s="383"/>
      <c r="AW83" s="385"/>
      <c r="AX83" s="139"/>
      <c r="AY83" t="s">
        <v>18298</v>
      </c>
      <c r="AZ83">
        <v>12000</v>
      </c>
      <c r="BA83" s="381"/>
      <c r="BB83" s="139" t="s">
        <v>1452</v>
      </c>
      <c r="BC83" s="166"/>
      <c r="BD83" s="166"/>
      <c r="BE83" s="166"/>
      <c r="BF83" s="166"/>
      <c r="BG83" s="166"/>
      <c r="BH83" s="308"/>
      <c r="BI83" s="308"/>
      <c r="BJ83" s="141" t="s">
        <v>26</v>
      </c>
      <c r="BK83" s="141" t="s">
        <v>26</v>
      </c>
      <c r="BL83" s="141"/>
      <c r="BM83" s="141"/>
      <c r="BN83" s="139" t="s">
        <v>4075</v>
      </c>
      <c r="BQ83" s="141" t="s">
        <v>17638</v>
      </c>
      <c r="BR83" s="135" t="s">
        <v>15680</v>
      </c>
      <c r="BT83" s="135" t="s">
        <v>15365</v>
      </c>
      <c r="BU83" s="135" t="s">
        <v>2059</v>
      </c>
      <c r="BV83" s="141" t="s">
        <v>13280</v>
      </c>
      <c r="BW83" s="135" t="s">
        <v>13286</v>
      </c>
      <c r="BX83" s="141" t="s">
        <v>15681</v>
      </c>
      <c r="BY83" s="141" t="s">
        <v>15681</v>
      </c>
      <c r="BZ83" s="141" t="s">
        <v>26</v>
      </c>
      <c r="CA83" s="141" t="s">
        <v>1848</v>
      </c>
      <c r="CB83" s="141"/>
      <c r="CC83" s="141" t="s">
        <v>15686</v>
      </c>
      <c r="CD83" s="141" t="s">
        <v>15683</v>
      </c>
      <c r="CE83" s="141" t="s">
        <v>15450</v>
      </c>
      <c r="CF83" s="141" t="s">
        <v>15451</v>
      </c>
      <c r="CG83" s="141" t="s">
        <v>4004</v>
      </c>
    </row>
    <row r="84" spans="1:85" x14ac:dyDescent="0.35">
      <c r="A84" s="155" t="s">
        <v>12491</v>
      </c>
      <c r="B84" s="139" t="s">
        <v>4075</v>
      </c>
      <c r="C84" s="18">
        <v>41828</v>
      </c>
      <c r="D84" s="144">
        <v>0.94374999999999998</v>
      </c>
      <c r="E84" s="141" t="s">
        <v>13264</v>
      </c>
      <c r="F84" s="141">
        <v>3</v>
      </c>
      <c r="G84" s="141" t="s">
        <v>13283</v>
      </c>
      <c r="H84" s="141">
        <v>2014</v>
      </c>
      <c r="I84" s="18">
        <v>41828</v>
      </c>
      <c r="J84" s="144">
        <v>0.94374999999999998</v>
      </c>
      <c r="K84" s="378"/>
      <c r="L84" s="139" t="s">
        <v>4075</v>
      </c>
      <c r="M84" s="141"/>
      <c r="N84" s="248"/>
      <c r="O84" s="141" t="s">
        <v>26</v>
      </c>
      <c r="P84" s="141"/>
      <c r="Q84" s="141" t="s">
        <v>12492</v>
      </c>
      <c r="R84" s="141" t="s">
        <v>12493</v>
      </c>
      <c r="S84" s="141"/>
      <c r="T84" s="141"/>
      <c r="U84" s="141">
        <v>108557047</v>
      </c>
      <c r="V84" s="141"/>
      <c r="W84" s="139" t="s">
        <v>4075</v>
      </c>
      <c r="X84" s="141" t="s">
        <v>25</v>
      </c>
      <c r="Y84" s="141" t="s">
        <v>27</v>
      </c>
      <c r="Z84" s="141" t="s">
        <v>4</v>
      </c>
      <c r="AA84" s="141" t="s">
        <v>34</v>
      </c>
      <c r="AB84" s="141"/>
      <c r="AC84" s="139" t="s">
        <v>18047</v>
      </c>
      <c r="AD84" s="380"/>
      <c r="AE84" s="139" t="s">
        <v>4</v>
      </c>
      <c r="AF84" s="139" t="s">
        <v>13073</v>
      </c>
      <c r="AG84" s="139" t="s">
        <v>4</v>
      </c>
      <c r="AH84" s="139" t="s">
        <v>1378</v>
      </c>
      <c r="AI84" s="139" t="s">
        <v>15678</v>
      </c>
      <c r="AJ84" s="139"/>
      <c r="AK84" s="139" t="s">
        <v>15678</v>
      </c>
      <c r="AL84" s="139" t="s">
        <v>7</v>
      </c>
      <c r="AM84" s="141" t="s">
        <v>1375</v>
      </c>
      <c r="AN84" s="141" t="s">
        <v>8</v>
      </c>
      <c r="AO84" s="139" t="s">
        <v>1614</v>
      </c>
      <c r="AP84" s="139" t="s">
        <v>7</v>
      </c>
      <c r="AQ84" s="139"/>
      <c r="AR84" s="381"/>
      <c r="AS84" s="139" t="s">
        <v>4075</v>
      </c>
      <c r="AT84" s="141" t="s">
        <v>1404</v>
      </c>
      <c r="AU84" s="141">
        <v>350</v>
      </c>
      <c r="AV84" s="383"/>
      <c r="AW84" s="385"/>
      <c r="AX84" s="139"/>
      <c r="AY84" t="s">
        <v>18299</v>
      </c>
      <c r="AZ84">
        <v>12000</v>
      </c>
      <c r="BA84" s="381"/>
      <c r="BB84" s="139" t="s">
        <v>1446</v>
      </c>
      <c r="BC84" s="166"/>
      <c r="BD84" s="166"/>
      <c r="BE84" s="166"/>
      <c r="BF84" s="166"/>
      <c r="BG84" s="166"/>
      <c r="BH84" s="308"/>
      <c r="BI84" s="308"/>
      <c r="BJ84" s="141" t="s">
        <v>26</v>
      </c>
      <c r="BK84" s="141" t="s">
        <v>26</v>
      </c>
      <c r="BL84" s="141"/>
      <c r="BM84" s="141"/>
      <c r="BN84" s="139" t="s">
        <v>4075</v>
      </c>
      <c r="BQ84" s="141" t="s">
        <v>17638</v>
      </c>
      <c r="BR84" s="135" t="s">
        <v>15680</v>
      </c>
      <c r="BT84" s="135" t="s">
        <v>15354</v>
      </c>
      <c r="BU84" s="135" t="s">
        <v>2059</v>
      </c>
      <c r="BV84" s="141" t="s">
        <v>1946</v>
      </c>
      <c r="BW84" s="135" t="s">
        <v>2612</v>
      </c>
      <c r="BX84" s="141" t="s">
        <v>15689</v>
      </c>
      <c r="BY84" s="141" t="s">
        <v>12</v>
      </c>
      <c r="BZ84" s="141" t="s">
        <v>26</v>
      </c>
      <c r="CA84" s="141" t="s">
        <v>1848</v>
      </c>
      <c r="CB84" s="141"/>
      <c r="CC84" s="141" t="s">
        <v>15686</v>
      </c>
      <c r="CD84" s="141" t="s">
        <v>15687</v>
      </c>
      <c r="CE84" s="141" t="s">
        <v>15450</v>
      </c>
      <c r="CF84" s="141" t="s">
        <v>15451</v>
      </c>
      <c r="CG84" s="141" t="s">
        <v>1897</v>
      </c>
    </row>
    <row r="85" spans="1:85" x14ac:dyDescent="0.35">
      <c r="A85" s="155" t="s">
        <v>12500</v>
      </c>
      <c r="B85" s="139" t="s">
        <v>4075</v>
      </c>
      <c r="C85" s="18">
        <v>41828</v>
      </c>
      <c r="D85" s="144">
        <v>0.46319444444444446</v>
      </c>
      <c r="E85" s="141" t="s">
        <v>13264</v>
      </c>
      <c r="F85" s="141">
        <v>3</v>
      </c>
      <c r="G85" s="141" t="s">
        <v>13283</v>
      </c>
      <c r="H85" s="141">
        <v>2014</v>
      </c>
      <c r="I85" s="18">
        <v>41828</v>
      </c>
      <c r="J85" s="144">
        <v>0.46319444444444446</v>
      </c>
      <c r="K85" s="378"/>
      <c r="L85" s="139" t="s">
        <v>4075</v>
      </c>
      <c r="M85" s="141"/>
      <c r="N85" s="248"/>
      <c r="O85" s="141" t="s">
        <v>26</v>
      </c>
      <c r="P85" s="141"/>
      <c r="Q85" s="141" t="s">
        <v>12501</v>
      </c>
      <c r="R85" s="141" t="s">
        <v>12502</v>
      </c>
      <c r="S85" s="141"/>
      <c r="T85" s="141"/>
      <c r="U85" s="141">
        <v>108556744</v>
      </c>
      <c r="V85" s="141"/>
      <c r="W85" s="139" t="s">
        <v>4075</v>
      </c>
      <c r="X85" s="141" t="s">
        <v>25</v>
      </c>
      <c r="Y85" s="141" t="s">
        <v>27</v>
      </c>
      <c r="Z85" s="141" t="s">
        <v>4</v>
      </c>
      <c r="AA85" s="141" t="s">
        <v>34</v>
      </c>
      <c r="AB85" s="141"/>
      <c r="AC85" s="139" t="s">
        <v>18047</v>
      </c>
      <c r="AD85" s="380"/>
      <c r="AE85" s="139" t="s">
        <v>102</v>
      </c>
      <c r="AF85" s="139" t="s">
        <v>13084</v>
      </c>
      <c r="AG85" s="139" t="s">
        <v>102</v>
      </c>
      <c r="AH85" s="139" t="s">
        <v>1378</v>
      </c>
      <c r="AI85" s="139" t="s">
        <v>1403</v>
      </c>
      <c r="AJ85" s="139" t="s">
        <v>1403</v>
      </c>
      <c r="AK85" s="139"/>
      <c r="AL85" s="139"/>
      <c r="AM85" s="141" t="s">
        <v>1375</v>
      </c>
      <c r="AN85" s="141" t="s">
        <v>8</v>
      </c>
      <c r="AO85" s="139" t="s">
        <v>1614</v>
      </c>
      <c r="AP85" s="139" t="s">
        <v>1403</v>
      </c>
      <c r="AQ85" s="139"/>
      <c r="AR85" s="381"/>
      <c r="AS85" s="139" t="s">
        <v>4075</v>
      </c>
      <c r="AT85" s="141" t="s">
        <v>1404</v>
      </c>
      <c r="AU85" s="141"/>
      <c r="AV85" s="383"/>
      <c r="AW85" s="385"/>
      <c r="AX85" s="139"/>
      <c r="AY85" t="s">
        <v>18300</v>
      </c>
      <c r="AZ85">
        <v>12000</v>
      </c>
      <c r="BA85" s="381"/>
      <c r="BB85" s="139" t="s">
        <v>17</v>
      </c>
      <c r="BC85" s="166"/>
      <c r="BD85" s="166"/>
      <c r="BE85" s="166"/>
      <c r="BF85" s="166"/>
      <c r="BG85" s="166"/>
      <c r="BH85" s="308"/>
      <c r="BI85" s="308"/>
      <c r="BJ85" s="141" t="s">
        <v>26</v>
      </c>
      <c r="BK85" s="141" t="s">
        <v>26</v>
      </c>
      <c r="BL85" s="141"/>
      <c r="BM85" s="141"/>
      <c r="BN85" s="139" t="s">
        <v>4075</v>
      </c>
      <c r="BQ85" s="141"/>
      <c r="BV85" s="141"/>
      <c r="BX85" s="141"/>
      <c r="BY85" s="141"/>
      <c r="BZ85" s="141"/>
      <c r="CA85" s="141"/>
      <c r="CB85" s="141"/>
      <c r="CC85" s="141"/>
      <c r="CD85" s="141"/>
      <c r="CE85" s="141"/>
      <c r="CF85" s="141"/>
      <c r="CG85" s="141"/>
    </row>
    <row r="86" spans="1:85" x14ac:dyDescent="0.35">
      <c r="A86" s="155" t="s">
        <v>12497</v>
      </c>
      <c r="B86" s="139" t="s">
        <v>4075</v>
      </c>
      <c r="C86" s="18">
        <v>41828</v>
      </c>
      <c r="D86" s="144">
        <v>0.48680555555555555</v>
      </c>
      <c r="E86" s="141" t="s">
        <v>13264</v>
      </c>
      <c r="F86" s="141">
        <v>3</v>
      </c>
      <c r="G86" s="141" t="s">
        <v>13283</v>
      </c>
      <c r="H86" s="141">
        <v>2014</v>
      </c>
      <c r="I86" s="18">
        <v>41828</v>
      </c>
      <c r="J86" s="144">
        <v>0.48680555555555555</v>
      </c>
      <c r="K86" s="378"/>
      <c r="L86" s="139" t="s">
        <v>4075</v>
      </c>
      <c r="M86" s="141"/>
      <c r="N86" s="248"/>
      <c r="O86" s="141" t="s">
        <v>26</v>
      </c>
      <c r="P86" s="141"/>
      <c r="Q86" s="141" t="s">
        <v>12498</v>
      </c>
      <c r="R86" s="141" t="s">
        <v>12499</v>
      </c>
      <c r="S86" s="141"/>
      <c r="T86" s="141"/>
      <c r="U86" s="141"/>
      <c r="V86" s="141"/>
      <c r="W86" s="139" t="s">
        <v>4075</v>
      </c>
      <c r="X86" s="141" t="s">
        <v>25</v>
      </c>
      <c r="Y86" s="141" t="s">
        <v>27</v>
      </c>
      <c r="Z86" s="141" t="s">
        <v>4</v>
      </c>
      <c r="AA86" s="141" t="s">
        <v>34</v>
      </c>
      <c r="AB86" s="141"/>
      <c r="AC86" s="139" t="s">
        <v>18047</v>
      </c>
      <c r="AD86" s="380"/>
      <c r="AE86" s="139" t="s">
        <v>4</v>
      </c>
      <c r="AF86" s="139" t="s">
        <v>13073</v>
      </c>
      <c r="AG86" s="139" t="s">
        <v>4</v>
      </c>
      <c r="AH86" s="139" t="s">
        <v>1378</v>
      </c>
      <c r="AI86" s="139" t="s">
        <v>15678</v>
      </c>
      <c r="AJ86" s="139"/>
      <c r="AK86" s="139" t="s">
        <v>15678</v>
      </c>
      <c r="AL86" s="139" t="s">
        <v>7</v>
      </c>
      <c r="AM86" s="141" t="s">
        <v>19</v>
      </c>
      <c r="AN86" s="141" t="s">
        <v>8</v>
      </c>
      <c r="AO86" s="139" t="s">
        <v>1614</v>
      </c>
      <c r="AP86" s="139" t="s">
        <v>7</v>
      </c>
      <c r="AQ86" s="139"/>
      <c r="AR86" s="381"/>
      <c r="AS86" s="139" t="s">
        <v>4075</v>
      </c>
      <c r="AT86" s="141" t="s">
        <v>1404</v>
      </c>
      <c r="AU86" s="141"/>
      <c r="AV86" s="383"/>
      <c r="AW86" s="385"/>
      <c r="AX86" s="139"/>
      <c r="AY86" t="s">
        <v>18301</v>
      </c>
      <c r="AZ86">
        <v>12000</v>
      </c>
      <c r="BA86" s="381"/>
      <c r="BB86" s="139" t="s">
        <v>1450</v>
      </c>
      <c r="BC86" s="166"/>
      <c r="BD86" s="166"/>
      <c r="BE86" s="166"/>
      <c r="BF86" s="166"/>
      <c r="BG86" s="166"/>
      <c r="BH86" s="308"/>
      <c r="BI86" s="308"/>
      <c r="BJ86" s="141" t="s">
        <v>26</v>
      </c>
      <c r="BK86" s="141" t="s">
        <v>26</v>
      </c>
      <c r="BL86" s="141"/>
      <c r="BM86" s="141"/>
      <c r="BN86" s="139" t="s">
        <v>4075</v>
      </c>
      <c r="BQ86" s="141" t="s">
        <v>17638</v>
      </c>
      <c r="BR86" s="135" t="s">
        <v>15693</v>
      </c>
      <c r="BT86" s="135" t="s">
        <v>15357</v>
      </c>
      <c r="BU86" s="135" t="s">
        <v>1867</v>
      </c>
      <c r="BV86" s="141" t="s">
        <v>13285</v>
      </c>
      <c r="BW86" s="135" t="s">
        <v>13286</v>
      </c>
      <c r="BX86" s="141"/>
      <c r="BY86" s="141"/>
      <c r="BZ86" s="141"/>
      <c r="CA86" s="141"/>
      <c r="CB86" s="141"/>
      <c r="CC86" s="141"/>
      <c r="CD86" s="141"/>
      <c r="CE86" s="141" t="s">
        <v>15450</v>
      </c>
      <c r="CF86" s="141" t="s">
        <v>15451</v>
      </c>
      <c r="CG86" s="141" t="s">
        <v>4004</v>
      </c>
    </row>
    <row r="87" spans="1:85" x14ac:dyDescent="0.35">
      <c r="A87" s="155" t="s">
        <v>12489</v>
      </c>
      <c r="B87" s="139" t="s">
        <v>4075</v>
      </c>
      <c r="C87" s="18">
        <v>41829</v>
      </c>
      <c r="D87" s="144">
        <v>0.61250000000000004</v>
      </c>
      <c r="E87" s="141" t="s">
        <v>13264</v>
      </c>
      <c r="F87" s="141">
        <v>3</v>
      </c>
      <c r="G87" s="141" t="s">
        <v>13283</v>
      </c>
      <c r="H87" s="141">
        <v>2014</v>
      </c>
      <c r="I87" s="18"/>
      <c r="J87" s="144"/>
      <c r="K87" s="378"/>
      <c r="L87" s="139" t="s">
        <v>4075</v>
      </c>
      <c r="M87" s="141"/>
      <c r="N87" s="248"/>
      <c r="O87" s="141" t="s">
        <v>26</v>
      </c>
      <c r="P87" s="141"/>
      <c r="Q87" s="141" t="s">
        <v>12490</v>
      </c>
      <c r="R87" s="141"/>
      <c r="S87" s="141"/>
      <c r="T87" s="141"/>
      <c r="U87" s="141"/>
      <c r="V87" s="141"/>
      <c r="W87" s="139" t="s">
        <v>4075</v>
      </c>
      <c r="X87" s="141" t="s">
        <v>25</v>
      </c>
      <c r="Y87" s="141" t="s">
        <v>27</v>
      </c>
      <c r="Z87" s="141" t="s">
        <v>4</v>
      </c>
      <c r="AA87" s="141" t="s">
        <v>34</v>
      </c>
      <c r="AB87" s="141"/>
      <c r="AC87" s="139" t="s">
        <v>18047</v>
      </c>
      <c r="AD87" s="380"/>
      <c r="AE87" s="139" t="s">
        <v>102</v>
      </c>
      <c r="AF87" s="139" t="s">
        <v>13071</v>
      </c>
      <c r="AG87" s="139" t="s">
        <v>102</v>
      </c>
      <c r="AH87" s="139" t="s">
        <v>1378</v>
      </c>
      <c r="AI87" s="139"/>
      <c r="AJ87" s="139"/>
      <c r="AK87" s="139"/>
      <c r="AL87" s="139"/>
      <c r="AM87" s="141" t="s">
        <v>1375</v>
      </c>
      <c r="AN87" s="141" t="s">
        <v>8</v>
      </c>
      <c r="AO87" s="139" t="s">
        <v>1477</v>
      </c>
      <c r="AP87" s="139" t="s">
        <v>7</v>
      </c>
      <c r="AQ87" s="139"/>
      <c r="AR87" s="381"/>
      <c r="AS87" s="139" t="s">
        <v>4075</v>
      </c>
      <c r="AT87" s="141" t="s">
        <v>1404</v>
      </c>
      <c r="AU87" s="141">
        <v>340</v>
      </c>
      <c r="AV87" s="383"/>
      <c r="AW87" s="385"/>
      <c r="AX87" s="139"/>
      <c r="AY87" t="s">
        <v>18302</v>
      </c>
      <c r="BA87" s="381"/>
      <c r="BB87" s="139" t="s">
        <v>1446</v>
      </c>
      <c r="BC87" s="166"/>
      <c r="BD87" s="166"/>
      <c r="BE87" s="166"/>
      <c r="BF87" s="166"/>
      <c r="BG87" s="166"/>
      <c r="BH87" s="308"/>
      <c r="BI87" s="308"/>
      <c r="BJ87" s="141" t="s">
        <v>26</v>
      </c>
      <c r="BK87" s="141" t="s">
        <v>26</v>
      </c>
      <c r="BL87" s="141"/>
      <c r="BM87" s="141"/>
      <c r="BN87" s="139" t="s">
        <v>4075</v>
      </c>
      <c r="BQ87" s="141"/>
      <c r="BV87" s="141"/>
      <c r="BX87" s="141"/>
      <c r="BY87" s="141"/>
      <c r="BZ87" s="141"/>
      <c r="CA87" s="141"/>
      <c r="CB87" s="141"/>
      <c r="CC87" s="141"/>
      <c r="CD87" s="141"/>
      <c r="CE87" s="141"/>
      <c r="CF87" s="141"/>
      <c r="CG87" s="141"/>
    </row>
    <row r="88" spans="1:85" x14ac:dyDescent="0.35">
      <c r="A88" s="155" t="s">
        <v>12486</v>
      </c>
      <c r="B88" s="139" t="s">
        <v>4075</v>
      </c>
      <c r="C88" s="18">
        <v>41830</v>
      </c>
      <c r="D88" s="144">
        <v>0.60902777777777772</v>
      </c>
      <c r="E88" s="141" t="s">
        <v>13264</v>
      </c>
      <c r="F88" s="141">
        <v>3</v>
      </c>
      <c r="G88" s="141" t="s">
        <v>13283</v>
      </c>
      <c r="H88" s="141">
        <v>2014</v>
      </c>
      <c r="I88" s="18">
        <v>41830</v>
      </c>
      <c r="J88" s="144">
        <v>0.60902777777777772</v>
      </c>
      <c r="K88" s="378"/>
      <c r="L88" s="139" t="s">
        <v>4075</v>
      </c>
      <c r="M88" s="141"/>
      <c r="N88" s="248"/>
      <c r="O88" s="141" t="s">
        <v>26</v>
      </c>
      <c r="P88" s="141"/>
      <c r="Q88" s="141" t="s">
        <v>12487</v>
      </c>
      <c r="R88" s="141" t="s">
        <v>12488</v>
      </c>
      <c r="S88" s="141"/>
      <c r="T88" s="141"/>
      <c r="U88" s="141">
        <v>108565747</v>
      </c>
      <c r="V88" s="141"/>
      <c r="W88" s="139" t="s">
        <v>4075</v>
      </c>
      <c r="X88" s="141" t="s">
        <v>25</v>
      </c>
      <c r="Y88" s="141" t="s">
        <v>27</v>
      </c>
      <c r="Z88" s="141" t="s">
        <v>4</v>
      </c>
      <c r="AA88" s="141" t="s">
        <v>34</v>
      </c>
      <c r="AB88" s="141"/>
      <c r="AC88" s="139" t="s">
        <v>18047</v>
      </c>
      <c r="AD88" s="380"/>
      <c r="AE88" s="139" t="s">
        <v>4</v>
      </c>
      <c r="AF88" s="139" t="s">
        <v>13073</v>
      </c>
      <c r="AG88" s="139" t="s">
        <v>4</v>
      </c>
      <c r="AH88" s="139" t="s">
        <v>1378</v>
      </c>
      <c r="AI88" s="139" t="s">
        <v>15678</v>
      </c>
      <c r="AJ88" s="139"/>
      <c r="AK88" s="139" t="s">
        <v>15678</v>
      </c>
      <c r="AL88" s="139" t="s">
        <v>7</v>
      </c>
      <c r="AM88" s="141" t="s">
        <v>1375</v>
      </c>
      <c r="AN88" s="141" t="s">
        <v>8</v>
      </c>
      <c r="AO88" s="139" t="s">
        <v>1614</v>
      </c>
      <c r="AP88" s="139" t="s">
        <v>7</v>
      </c>
      <c r="AQ88" s="139"/>
      <c r="AR88" s="381"/>
      <c r="AS88" s="139" t="s">
        <v>4075</v>
      </c>
      <c r="AT88" s="141" t="s">
        <v>1404</v>
      </c>
      <c r="AU88" s="141">
        <v>154</v>
      </c>
      <c r="AV88" s="383"/>
      <c r="AW88" s="385"/>
      <c r="AX88" s="139"/>
      <c r="AY88" t="s">
        <v>18303</v>
      </c>
      <c r="AZ88">
        <v>12000</v>
      </c>
      <c r="BA88" s="381"/>
      <c r="BB88" s="139" t="s">
        <v>1451</v>
      </c>
      <c r="BC88" s="166"/>
      <c r="BD88" s="166"/>
      <c r="BE88" s="166"/>
      <c r="BF88" s="166"/>
      <c r="BG88" s="166"/>
      <c r="BH88" s="308"/>
      <c r="BI88" s="308"/>
      <c r="BJ88" s="141" t="s">
        <v>26</v>
      </c>
      <c r="BK88" s="141" t="s">
        <v>26</v>
      </c>
      <c r="BL88" s="141"/>
      <c r="BM88" s="141"/>
      <c r="BN88" s="139" t="s">
        <v>4075</v>
      </c>
      <c r="BQ88" s="141" t="s">
        <v>17637</v>
      </c>
      <c r="BR88" s="135" t="s">
        <v>15685</v>
      </c>
      <c r="BT88" s="135" t="s">
        <v>15354</v>
      </c>
      <c r="BU88" s="135" t="s">
        <v>2294</v>
      </c>
      <c r="BV88" s="141" t="s">
        <v>13263</v>
      </c>
      <c r="BW88" s="135" t="s">
        <v>13286</v>
      </c>
      <c r="BX88" s="141" t="s">
        <v>15681</v>
      </c>
      <c r="BY88" s="141" t="s">
        <v>15681</v>
      </c>
      <c r="BZ88" s="141" t="s">
        <v>26</v>
      </c>
      <c r="CA88" s="141" t="s">
        <v>1848</v>
      </c>
      <c r="CB88" s="141"/>
      <c r="CC88" s="141" t="s">
        <v>15682</v>
      </c>
      <c r="CD88" s="141" t="s">
        <v>15687</v>
      </c>
      <c r="CE88" s="141" t="s">
        <v>15450</v>
      </c>
      <c r="CF88" s="141" t="s">
        <v>15451</v>
      </c>
      <c r="CG88" s="141" t="s">
        <v>1848</v>
      </c>
    </row>
    <row r="89" spans="1:85" x14ac:dyDescent="0.35">
      <c r="A89" s="155" t="s">
        <v>12479</v>
      </c>
      <c r="B89" s="139" t="s">
        <v>4075</v>
      </c>
      <c r="C89" s="18">
        <v>41831</v>
      </c>
      <c r="D89" s="144">
        <v>0.63541666666666663</v>
      </c>
      <c r="E89" s="141" t="s">
        <v>13264</v>
      </c>
      <c r="F89" s="141">
        <v>3</v>
      </c>
      <c r="G89" s="141" t="s">
        <v>13283</v>
      </c>
      <c r="H89" s="141">
        <v>2014</v>
      </c>
      <c r="I89" s="18">
        <v>41831</v>
      </c>
      <c r="J89" s="144">
        <v>0.63541666666666663</v>
      </c>
      <c r="K89" s="378"/>
      <c r="L89" s="139" t="s">
        <v>4075</v>
      </c>
      <c r="M89" s="141"/>
      <c r="N89" s="248"/>
      <c r="O89" s="141" t="s">
        <v>26</v>
      </c>
      <c r="P89" s="141"/>
      <c r="Q89" s="141" t="s">
        <v>12480</v>
      </c>
      <c r="R89" s="141" t="s">
        <v>12481</v>
      </c>
      <c r="S89" s="141"/>
      <c r="T89" s="141"/>
      <c r="U89" s="141"/>
      <c r="V89" s="141"/>
      <c r="W89" s="139" t="s">
        <v>4075</v>
      </c>
      <c r="X89" s="141" t="s">
        <v>25</v>
      </c>
      <c r="Y89" s="141" t="s">
        <v>27</v>
      </c>
      <c r="Z89" s="141" t="s">
        <v>4</v>
      </c>
      <c r="AA89" s="141" t="s">
        <v>34</v>
      </c>
      <c r="AB89" s="141"/>
      <c r="AC89" s="139" t="s">
        <v>18050</v>
      </c>
      <c r="AD89" s="380"/>
      <c r="AE89" s="139" t="s">
        <v>102</v>
      </c>
      <c r="AF89" s="139" t="s">
        <v>13082</v>
      </c>
      <c r="AG89" s="139" t="s">
        <v>102</v>
      </c>
      <c r="AH89" s="139" t="s">
        <v>1378</v>
      </c>
      <c r="AI89" s="139" t="s">
        <v>60</v>
      </c>
      <c r="AJ89" s="139" t="s">
        <v>60</v>
      </c>
      <c r="AK89" s="139"/>
      <c r="AL89" s="139"/>
      <c r="AM89" s="141" t="s">
        <v>1375</v>
      </c>
      <c r="AN89" s="141" t="s">
        <v>8</v>
      </c>
      <c r="AO89" s="139" t="s">
        <v>1614</v>
      </c>
      <c r="AP89" s="139" t="s">
        <v>60</v>
      </c>
      <c r="AQ89" s="139"/>
      <c r="AR89" s="381"/>
      <c r="AS89" s="139" t="s">
        <v>4075</v>
      </c>
      <c r="AT89" s="141" t="s">
        <v>1404</v>
      </c>
      <c r="AU89" s="141"/>
      <c r="AV89" s="383"/>
      <c r="AW89" s="385"/>
      <c r="AX89" s="139"/>
      <c r="AY89" t="s">
        <v>18304</v>
      </c>
      <c r="AZ89">
        <v>12000</v>
      </c>
      <c r="BA89" s="381"/>
      <c r="BB89" s="139" t="s">
        <v>1444</v>
      </c>
      <c r="BC89" s="166"/>
      <c r="BD89" s="166"/>
      <c r="BE89" s="166"/>
      <c r="BF89" s="166"/>
      <c r="BG89" s="166"/>
      <c r="BH89" s="308"/>
      <c r="BI89" s="308"/>
      <c r="BJ89" s="141" t="s">
        <v>26</v>
      </c>
      <c r="BK89" s="141" t="s">
        <v>26</v>
      </c>
      <c r="BL89" s="141"/>
      <c r="BM89" s="141"/>
      <c r="BN89" s="139" t="s">
        <v>4075</v>
      </c>
      <c r="BQ89" s="141"/>
      <c r="BV89" s="141"/>
      <c r="BX89" s="141"/>
      <c r="BY89" s="141"/>
      <c r="BZ89" s="141"/>
      <c r="CA89" s="141"/>
      <c r="CB89" s="141"/>
      <c r="CC89" s="141"/>
      <c r="CD89" s="141"/>
      <c r="CE89" s="141"/>
      <c r="CF89" s="141"/>
      <c r="CG89" s="141"/>
    </row>
    <row r="90" spans="1:85" x14ac:dyDescent="0.35">
      <c r="A90" s="155" t="s">
        <v>12476</v>
      </c>
      <c r="B90" s="139" t="s">
        <v>4075</v>
      </c>
      <c r="C90" s="18">
        <v>41831</v>
      </c>
      <c r="D90" s="144">
        <v>0.91388888888888886</v>
      </c>
      <c r="E90" s="141" t="s">
        <v>13264</v>
      </c>
      <c r="F90" s="141">
        <v>3</v>
      </c>
      <c r="G90" s="141" t="s">
        <v>13283</v>
      </c>
      <c r="H90" s="141">
        <v>2014</v>
      </c>
      <c r="I90" s="18">
        <v>41831</v>
      </c>
      <c r="J90" s="144">
        <v>0.91388888888888886</v>
      </c>
      <c r="K90" s="378"/>
      <c r="L90" s="139" t="s">
        <v>4075</v>
      </c>
      <c r="M90" s="141"/>
      <c r="N90" s="248"/>
      <c r="O90" s="141" t="s">
        <v>26</v>
      </c>
      <c r="P90" s="141"/>
      <c r="Q90" s="141" t="s">
        <v>12477</v>
      </c>
      <c r="R90" s="141" t="s">
        <v>12478</v>
      </c>
      <c r="S90" s="141"/>
      <c r="T90" s="141"/>
      <c r="U90" s="141">
        <v>108567734</v>
      </c>
      <c r="V90" s="141"/>
      <c r="W90" s="139" t="s">
        <v>4075</v>
      </c>
      <c r="X90" s="141" t="s">
        <v>25</v>
      </c>
      <c r="Y90" s="141" t="s">
        <v>27</v>
      </c>
      <c r="Z90" s="141" t="s">
        <v>4</v>
      </c>
      <c r="AA90" s="141" t="s">
        <v>34</v>
      </c>
      <c r="AB90" s="141"/>
      <c r="AC90" s="139" t="s">
        <v>18047</v>
      </c>
      <c r="AD90" s="380"/>
      <c r="AE90" s="139" t="s">
        <v>103</v>
      </c>
      <c r="AF90" s="139" t="s">
        <v>13075</v>
      </c>
      <c r="AG90" s="139" t="s">
        <v>103</v>
      </c>
      <c r="AH90" s="139" t="s">
        <v>1378</v>
      </c>
      <c r="AI90" s="139" t="s">
        <v>7340</v>
      </c>
      <c r="AJ90" s="139"/>
      <c r="AK90" s="139" t="s">
        <v>7340</v>
      </c>
      <c r="AL90" s="139" t="s">
        <v>1408</v>
      </c>
      <c r="AM90" s="141" t="s">
        <v>19</v>
      </c>
      <c r="AN90" s="141" t="s">
        <v>8</v>
      </c>
      <c r="AO90" s="139" t="s">
        <v>1614</v>
      </c>
      <c r="AP90" s="139" t="s">
        <v>7</v>
      </c>
      <c r="AQ90" s="139"/>
      <c r="AR90" s="381"/>
      <c r="AS90" s="139" t="s">
        <v>4075</v>
      </c>
      <c r="AT90" s="141" t="s">
        <v>1404</v>
      </c>
      <c r="AU90" s="141">
        <v>530</v>
      </c>
      <c r="AV90" s="383"/>
      <c r="AW90" s="385"/>
      <c r="AX90" s="139"/>
      <c r="AY90" t="s">
        <v>18273</v>
      </c>
      <c r="AZ90">
        <v>21000</v>
      </c>
      <c r="BA90" s="381"/>
      <c r="BB90" s="139" t="s">
        <v>1452</v>
      </c>
      <c r="BC90" s="166"/>
      <c r="BD90" s="166"/>
      <c r="BE90" s="166"/>
      <c r="BF90" s="166"/>
      <c r="BG90" s="166"/>
      <c r="BH90" s="308"/>
      <c r="BI90" s="308"/>
      <c r="BJ90" s="141" t="s">
        <v>26</v>
      </c>
      <c r="BK90" s="141" t="s">
        <v>26</v>
      </c>
      <c r="BL90" s="141"/>
      <c r="BM90" s="141"/>
      <c r="BN90" s="139" t="s">
        <v>4075</v>
      </c>
      <c r="BQ90" s="141"/>
      <c r="BV90" s="141"/>
      <c r="BX90" s="141"/>
      <c r="BY90" s="141"/>
      <c r="BZ90" s="141"/>
      <c r="CA90" s="141"/>
      <c r="CB90" s="141"/>
      <c r="CC90" s="141"/>
      <c r="CD90" s="141"/>
      <c r="CE90" s="141"/>
      <c r="CF90" s="141"/>
      <c r="CG90" s="141"/>
    </row>
    <row r="91" spans="1:85" x14ac:dyDescent="0.35">
      <c r="A91" s="155" t="s">
        <v>12485</v>
      </c>
      <c r="B91" s="139" t="s">
        <v>4075</v>
      </c>
      <c r="C91" s="18">
        <v>41831</v>
      </c>
      <c r="D91" s="144">
        <v>7.0833333333333331E-2</v>
      </c>
      <c r="E91" s="141" t="s">
        <v>13264</v>
      </c>
      <c r="F91" s="141">
        <v>3</v>
      </c>
      <c r="G91" s="141" t="s">
        <v>13283</v>
      </c>
      <c r="H91" s="141">
        <v>2014</v>
      </c>
      <c r="I91" s="18">
        <v>41831</v>
      </c>
      <c r="J91" s="144">
        <v>7.0833333333333331E-2</v>
      </c>
      <c r="K91" s="378"/>
      <c r="L91" s="139" t="s">
        <v>4075</v>
      </c>
      <c r="M91" s="141"/>
      <c r="N91" s="248"/>
      <c r="O91" s="141" t="s">
        <v>26</v>
      </c>
      <c r="P91" s="141"/>
      <c r="Q91" s="141"/>
      <c r="R91" s="141"/>
      <c r="S91" s="141"/>
      <c r="T91" s="141"/>
      <c r="U91" s="141"/>
      <c r="V91" s="141"/>
      <c r="W91" s="139" t="s">
        <v>4075</v>
      </c>
      <c r="X91" s="141" t="s">
        <v>25</v>
      </c>
      <c r="Y91" s="141" t="s">
        <v>27</v>
      </c>
      <c r="Z91" s="141" t="s">
        <v>4</v>
      </c>
      <c r="AA91" s="141" t="s">
        <v>35</v>
      </c>
      <c r="AB91" s="141"/>
      <c r="AC91" s="139" t="s">
        <v>18050</v>
      </c>
      <c r="AD91" s="380"/>
      <c r="AE91" s="139" t="s">
        <v>107</v>
      </c>
      <c r="AF91" s="139" t="s">
        <v>13076</v>
      </c>
      <c r="AG91" s="139" t="s">
        <v>4130</v>
      </c>
      <c r="AH91" s="139" t="s">
        <v>1378</v>
      </c>
      <c r="AI91" s="139" t="s">
        <v>1518</v>
      </c>
      <c r="AJ91" s="139"/>
      <c r="AK91" s="139" t="s">
        <v>1518</v>
      </c>
      <c r="AL91" s="139" t="s">
        <v>7</v>
      </c>
      <c r="AM91" s="141" t="s">
        <v>1375</v>
      </c>
      <c r="AN91" s="141" t="s">
        <v>8</v>
      </c>
      <c r="AO91" s="139" t="s">
        <v>1618</v>
      </c>
      <c r="AP91" s="139" t="s">
        <v>7</v>
      </c>
      <c r="AQ91" s="139"/>
      <c r="AR91" s="381"/>
      <c r="AS91" s="139" t="s">
        <v>4075</v>
      </c>
      <c r="AT91" s="141" t="s">
        <v>1404</v>
      </c>
      <c r="AU91" s="141">
        <v>300</v>
      </c>
      <c r="AV91" s="383"/>
      <c r="AW91" s="385"/>
      <c r="AX91" s="139"/>
      <c r="AY91" t="s">
        <v>18305</v>
      </c>
      <c r="AZ91">
        <v>60000</v>
      </c>
      <c r="BA91" s="381"/>
      <c r="BB91" s="139" t="s">
        <v>1450</v>
      </c>
      <c r="BC91" s="166"/>
      <c r="BD91" s="166"/>
      <c r="BE91" s="166"/>
      <c r="BF91" s="166"/>
      <c r="BG91" s="166"/>
      <c r="BH91" s="308"/>
      <c r="BI91" s="308"/>
      <c r="BJ91" s="141" t="s">
        <v>26</v>
      </c>
      <c r="BK91" s="141" t="s">
        <v>25</v>
      </c>
      <c r="BL91" s="141" t="s">
        <v>13201</v>
      </c>
      <c r="BM91" s="141" t="s">
        <v>13202</v>
      </c>
      <c r="BN91" s="139" t="s">
        <v>4075</v>
      </c>
      <c r="BQ91" s="141"/>
      <c r="BV91" s="141"/>
      <c r="BX91" s="141"/>
      <c r="BY91" s="141"/>
      <c r="BZ91" s="141"/>
      <c r="CA91" s="141"/>
      <c r="CB91" s="141"/>
      <c r="CC91" s="141"/>
      <c r="CD91" s="141"/>
      <c r="CE91" s="141"/>
      <c r="CF91" s="141"/>
      <c r="CG91" s="141"/>
    </row>
    <row r="92" spans="1:85" x14ac:dyDescent="0.35">
      <c r="A92" s="155" t="s">
        <v>12482</v>
      </c>
      <c r="B92" s="139" t="s">
        <v>4075</v>
      </c>
      <c r="C92" s="18">
        <v>41831</v>
      </c>
      <c r="D92" s="144">
        <v>0.58819444444444446</v>
      </c>
      <c r="E92" s="141" t="s">
        <v>13264</v>
      </c>
      <c r="F92" s="141">
        <v>3</v>
      </c>
      <c r="G92" s="141" t="s">
        <v>13283</v>
      </c>
      <c r="H92" s="141">
        <v>2014</v>
      </c>
      <c r="I92" s="18">
        <v>41831</v>
      </c>
      <c r="J92" s="144">
        <v>0.58819444444444446</v>
      </c>
      <c r="K92" s="378"/>
      <c r="L92" s="139" t="s">
        <v>4075</v>
      </c>
      <c r="M92" s="141"/>
      <c r="N92" s="248"/>
      <c r="O92" s="141" t="s">
        <v>26</v>
      </c>
      <c r="P92" s="141"/>
      <c r="Q92" s="141" t="s">
        <v>12483</v>
      </c>
      <c r="R92" s="141" t="s">
        <v>12484</v>
      </c>
      <c r="S92" s="141"/>
      <c r="T92" s="141"/>
      <c r="U92" s="141"/>
      <c r="V92" s="141"/>
      <c r="W92" s="139" t="s">
        <v>4075</v>
      </c>
      <c r="X92" s="141" t="s">
        <v>25</v>
      </c>
      <c r="Y92" s="141" t="s">
        <v>27</v>
      </c>
      <c r="Z92" s="141" t="s">
        <v>4</v>
      </c>
      <c r="AA92" s="141" t="s">
        <v>34</v>
      </c>
      <c r="AB92" s="141"/>
      <c r="AC92" s="139" t="s">
        <v>18047</v>
      </c>
      <c r="AD92" s="380"/>
      <c r="AE92" s="139" t="s">
        <v>103</v>
      </c>
      <c r="AF92" s="139" t="s">
        <v>13069</v>
      </c>
      <c r="AG92" s="139" t="s">
        <v>103</v>
      </c>
      <c r="AH92" s="139" t="s">
        <v>1378</v>
      </c>
      <c r="AI92" s="139" t="s">
        <v>7399</v>
      </c>
      <c r="AJ92" s="139"/>
      <c r="AK92" s="139" t="s">
        <v>7399</v>
      </c>
      <c r="AL92" s="139" t="s">
        <v>7</v>
      </c>
      <c r="AM92" s="141" t="s">
        <v>1375</v>
      </c>
      <c r="AN92" s="141" t="s">
        <v>8</v>
      </c>
      <c r="AO92" s="139" t="s">
        <v>1614</v>
      </c>
      <c r="AP92" s="139" t="s">
        <v>7</v>
      </c>
      <c r="AQ92" s="139"/>
      <c r="AR92" s="381"/>
      <c r="AS92" s="139" t="s">
        <v>4075</v>
      </c>
      <c r="AT92" s="141" t="s">
        <v>1404</v>
      </c>
      <c r="AU92" s="141"/>
      <c r="AV92" s="383"/>
      <c r="AW92" s="385"/>
      <c r="AX92" s="139"/>
      <c r="AY92" t="s">
        <v>18306</v>
      </c>
      <c r="AZ92">
        <v>21000</v>
      </c>
      <c r="BA92" s="381"/>
      <c r="BB92" s="139" t="s">
        <v>17</v>
      </c>
      <c r="BC92" s="166"/>
      <c r="BD92" s="166"/>
      <c r="BE92" s="166"/>
      <c r="BF92" s="166"/>
      <c r="BG92" s="166"/>
      <c r="BH92" s="308"/>
      <c r="BI92" s="308"/>
      <c r="BJ92" s="141" t="s">
        <v>26</v>
      </c>
      <c r="BK92" s="141" t="s">
        <v>26</v>
      </c>
      <c r="BL92" s="141"/>
      <c r="BM92" s="141"/>
      <c r="BN92" s="139" t="s">
        <v>4075</v>
      </c>
      <c r="BQ92" s="141"/>
      <c r="BV92" s="141"/>
      <c r="BX92" s="141"/>
      <c r="BY92" s="141"/>
      <c r="BZ92" s="141"/>
      <c r="CA92" s="141"/>
      <c r="CB92" s="141"/>
      <c r="CC92" s="141"/>
      <c r="CD92" s="141"/>
      <c r="CE92" s="141"/>
      <c r="CF92" s="141"/>
      <c r="CG92" s="141"/>
    </row>
    <row r="93" spans="1:85" x14ac:dyDescent="0.35">
      <c r="A93" s="155" t="s">
        <v>12470</v>
      </c>
      <c r="B93" s="139" t="s">
        <v>4075</v>
      </c>
      <c r="C93" s="18">
        <v>41832</v>
      </c>
      <c r="D93" s="144">
        <v>0.82777777777777772</v>
      </c>
      <c r="E93" s="141" t="s">
        <v>13264</v>
      </c>
      <c r="F93" s="141">
        <v>3</v>
      </c>
      <c r="G93" s="141" t="s">
        <v>13283</v>
      </c>
      <c r="H93" s="141">
        <v>2014</v>
      </c>
      <c r="I93" s="18">
        <v>41832</v>
      </c>
      <c r="J93" s="144">
        <v>0.82777777777777772</v>
      </c>
      <c r="K93" s="378"/>
      <c r="L93" s="139" t="s">
        <v>4075</v>
      </c>
      <c r="M93" s="141"/>
      <c r="N93" s="248"/>
      <c r="O93" s="141" t="s">
        <v>26</v>
      </c>
      <c r="P93" s="141"/>
      <c r="Q93" s="141" t="s">
        <v>12471</v>
      </c>
      <c r="R93" s="141" t="s">
        <v>12472</v>
      </c>
      <c r="S93" s="141"/>
      <c r="T93" s="141"/>
      <c r="U93" s="141"/>
      <c r="V93" s="141"/>
      <c r="W93" s="139" t="s">
        <v>4075</v>
      </c>
      <c r="X93" s="141" t="s">
        <v>25</v>
      </c>
      <c r="Y93" s="141" t="s">
        <v>27</v>
      </c>
      <c r="Z93" s="141" t="s">
        <v>4</v>
      </c>
      <c r="AA93" s="141" t="s">
        <v>34</v>
      </c>
      <c r="AB93" s="141"/>
      <c r="AC93" s="139" t="s">
        <v>18047</v>
      </c>
      <c r="AD93" s="380"/>
      <c r="AE93" s="139" t="s">
        <v>4</v>
      </c>
      <c r="AF93" s="139" t="s">
        <v>13073</v>
      </c>
      <c r="AG93" s="139" t="s">
        <v>4</v>
      </c>
      <c r="AH93" s="139" t="s">
        <v>1378</v>
      </c>
      <c r="AI93" s="139" t="s">
        <v>15678</v>
      </c>
      <c r="AJ93" s="139"/>
      <c r="AK93" s="139" t="s">
        <v>15678</v>
      </c>
      <c r="AL93" s="139" t="s">
        <v>7</v>
      </c>
      <c r="AM93" s="141" t="s">
        <v>1375</v>
      </c>
      <c r="AN93" s="141" t="s">
        <v>8</v>
      </c>
      <c r="AO93" s="139" t="s">
        <v>1614</v>
      </c>
      <c r="AP93" s="139" t="s">
        <v>7</v>
      </c>
      <c r="AQ93" s="139"/>
      <c r="AR93" s="381"/>
      <c r="AS93" s="139" t="s">
        <v>4075</v>
      </c>
      <c r="AT93" s="141" t="s">
        <v>1404</v>
      </c>
      <c r="AU93" s="141">
        <v>244</v>
      </c>
      <c r="AV93" s="383"/>
      <c r="AW93" s="385"/>
      <c r="AX93" s="139"/>
      <c r="AY93" t="s">
        <v>18307</v>
      </c>
      <c r="AZ93">
        <v>12000</v>
      </c>
      <c r="BA93" s="381"/>
      <c r="BB93" s="139" t="s">
        <v>1446</v>
      </c>
      <c r="BC93" s="166"/>
      <c r="BD93" s="166"/>
      <c r="BE93" s="166"/>
      <c r="BF93" s="166"/>
      <c r="BG93" s="166"/>
      <c r="BH93" s="308"/>
      <c r="BI93" s="308"/>
      <c r="BJ93" s="141" t="s">
        <v>26</v>
      </c>
      <c r="BK93" s="141" t="s">
        <v>26</v>
      </c>
      <c r="BL93" s="141"/>
      <c r="BM93" s="141"/>
      <c r="BN93" s="139" t="s">
        <v>4075</v>
      </c>
      <c r="BQ93" s="141" t="s">
        <v>17639</v>
      </c>
      <c r="BR93" s="135" t="s">
        <v>15680</v>
      </c>
      <c r="BT93" s="135" t="s">
        <v>15351</v>
      </c>
      <c r="BU93" s="135" t="s">
        <v>17640</v>
      </c>
      <c r="BV93" s="141" t="s">
        <v>13271</v>
      </c>
      <c r="BW93" s="135" t="s">
        <v>17641</v>
      </c>
      <c r="BX93" s="141" t="s">
        <v>15681</v>
      </c>
      <c r="BY93" s="141" t="s">
        <v>12</v>
      </c>
      <c r="BZ93" s="141" t="s">
        <v>26</v>
      </c>
      <c r="CA93" s="141" t="s">
        <v>1848</v>
      </c>
      <c r="CB93" s="141"/>
      <c r="CC93" s="141" t="s">
        <v>15682</v>
      </c>
      <c r="CD93" s="141" t="s">
        <v>15698</v>
      </c>
      <c r="CE93" s="141" t="s">
        <v>13</v>
      </c>
      <c r="CF93" s="141" t="s">
        <v>15451</v>
      </c>
      <c r="CG93" s="141" t="s">
        <v>4004</v>
      </c>
    </row>
    <row r="94" spans="1:85" x14ac:dyDescent="0.35">
      <c r="A94" s="155" t="s">
        <v>12473</v>
      </c>
      <c r="B94" s="139" t="s">
        <v>4075</v>
      </c>
      <c r="C94" s="18">
        <v>41832</v>
      </c>
      <c r="D94" s="144">
        <v>0.68402777777777779</v>
      </c>
      <c r="E94" s="141" t="s">
        <v>13264</v>
      </c>
      <c r="F94" s="141">
        <v>3</v>
      </c>
      <c r="G94" s="141" t="s">
        <v>13283</v>
      </c>
      <c r="H94" s="141">
        <v>2014</v>
      </c>
      <c r="I94" s="18">
        <v>41832</v>
      </c>
      <c r="J94" s="144">
        <v>0.68402777777777779</v>
      </c>
      <c r="K94" s="378"/>
      <c r="L94" s="139" t="s">
        <v>4075</v>
      </c>
      <c r="M94" s="141"/>
      <c r="N94" s="248"/>
      <c r="O94" s="141" t="s">
        <v>26</v>
      </c>
      <c r="P94" s="141"/>
      <c r="Q94" s="141" t="s">
        <v>12474</v>
      </c>
      <c r="R94" s="141" t="s">
        <v>12475</v>
      </c>
      <c r="S94" s="141"/>
      <c r="T94" s="141"/>
      <c r="U94" s="141">
        <v>108567970</v>
      </c>
      <c r="V94" s="141"/>
      <c r="W94" s="139" t="s">
        <v>4075</v>
      </c>
      <c r="X94" s="141" t="s">
        <v>25</v>
      </c>
      <c r="Y94" s="141" t="s">
        <v>27</v>
      </c>
      <c r="Z94" s="141" t="s">
        <v>4</v>
      </c>
      <c r="AA94" s="141" t="s">
        <v>34</v>
      </c>
      <c r="AB94" s="141"/>
      <c r="AC94" s="139" t="s">
        <v>18047</v>
      </c>
      <c r="AD94" s="380"/>
      <c r="AE94" s="139" t="s">
        <v>102</v>
      </c>
      <c r="AF94" s="139" t="s">
        <v>13074</v>
      </c>
      <c r="AG94" s="139" t="s">
        <v>102</v>
      </c>
      <c r="AH94" s="139" t="s">
        <v>1378</v>
      </c>
      <c r="AI94" s="139" t="s">
        <v>11</v>
      </c>
      <c r="AJ94" s="139" t="s">
        <v>11</v>
      </c>
      <c r="AK94" s="139"/>
      <c r="AL94" s="139"/>
      <c r="AM94" s="141" t="s">
        <v>1375</v>
      </c>
      <c r="AN94" s="141" t="s">
        <v>8</v>
      </c>
      <c r="AO94" s="139" t="s">
        <v>1614</v>
      </c>
      <c r="AP94" s="139" t="s">
        <v>7</v>
      </c>
      <c r="AQ94" s="139"/>
      <c r="AR94" s="381"/>
      <c r="AS94" s="139" t="s">
        <v>4075</v>
      </c>
      <c r="AT94" s="141" t="s">
        <v>1404</v>
      </c>
      <c r="AU94" s="141"/>
      <c r="AV94" s="383"/>
      <c r="AW94" s="385"/>
      <c r="AX94" s="139"/>
      <c r="AY94" t="s">
        <v>18308</v>
      </c>
      <c r="AZ94">
        <v>12000</v>
      </c>
      <c r="BA94" s="381"/>
      <c r="BB94" s="139" t="s">
        <v>1444</v>
      </c>
      <c r="BC94" s="166"/>
      <c r="BD94" s="166"/>
      <c r="BE94" s="166"/>
      <c r="BF94" s="166"/>
      <c r="BG94" s="166"/>
      <c r="BH94" s="308"/>
      <c r="BI94" s="308"/>
      <c r="BJ94" s="141" t="s">
        <v>26</v>
      </c>
      <c r="BK94" s="141" t="s">
        <v>26</v>
      </c>
      <c r="BL94" s="141"/>
      <c r="BM94" s="141"/>
      <c r="BN94" s="139" t="s">
        <v>4075</v>
      </c>
      <c r="BQ94" s="141"/>
      <c r="BV94" s="141"/>
      <c r="BX94" s="141"/>
      <c r="BY94" s="141"/>
      <c r="BZ94" s="141"/>
      <c r="CA94" s="141"/>
      <c r="CB94" s="141"/>
      <c r="CC94" s="141"/>
      <c r="CD94" s="141"/>
      <c r="CE94" s="141"/>
      <c r="CF94" s="141"/>
      <c r="CG94" s="141"/>
    </row>
    <row r="95" spans="1:85" x14ac:dyDescent="0.35">
      <c r="A95" s="155" t="s">
        <v>12467</v>
      </c>
      <c r="B95" s="139" t="s">
        <v>4075</v>
      </c>
      <c r="C95" s="18">
        <v>41833</v>
      </c>
      <c r="D95" s="144">
        <v>0.77916666666666667</v>
      </c>
      <c r="E95" s="141" t="s">
        <v>13265</v>
      </c>
      <c r="F95" s="141">
        <v>3</v>
      </c>
      <c r="G95" s="141" t="s">
        <v>13283</v>
      </c>
      <c r="H95" s="141">
        <v>2014</v>
      </c>
      <c r="I95" s="18">
        <v>41833</v>
      </c>
      <c r="J95" s="144">
        <v>0.77916666666666667</v>
      </c>
      <c r="K95" s="378"/>
      <c r="L95" s="139" t="s">
        <v>4075</v>
      </c>
      <c r="M95" s="141"/>
      <c r="N95" s="248"/>
      <c r="O95" s="141" t="s">
        <v>26</v>
      </c>
      <c r="P95" s="141"/>
      <c r="Q95" s="141" t="s">
        <v>12468</v>
      </c>
      <c r="R95" s="141" t="s">
        <v>12469</v>
      </c>
      <c r="S95" s="141"/>
      <c r="T95" s="141"/>
      <c r="U95" s="141"/>
      <c r="V95" s="141"/>
      <c r="W95" s="139" t="s">
        <v>4075</v>
      </c>
      <c r="X95" s="141" t="s">
        <v>25</v>
      </c>
      <c r="Y95" s="141" t="s">
        <v>27</v>
      </c>
      <c r="Z95" s="141" t="s">
        <v>4</v>
      </c>
      <c r="AA95" s="141" t="s">
        <v>34</v>
      </c>
      <c r="AB95" s="141"/>
      <c r="AC95" s="139" t="s">
        <v>18047</v>
      </c>
      <c r="AD95" s="380"/>
      <c r="AE95" s="139" t="s">
        <v>4</v>
      </c>
      <c r="AF95" s="139" t="s">
        <v>13073</v>
      </c>
      <c r="AG95" s="139" t="s">
        <v>4</v>
      </c>
      <c r="AH95" s="139" t="s">
        <v>1378</v>
      </c>
      <c r="AI95" s="139" t="s">
        <v>15678</v>
      </c>
      <c r="AJ95" s="139"/>
      <c r="AK95" s="139" t="s">
        <v>15678</v>
      </c>
      <c r="AL95" s="139" t="s">
        <v>7</v>
      </c>
      <c r="AM95" s="141" t="s">
        <v>1375</v>
      </c>
      <c r="AN95" s="141" t="s">
        <v>8</v>
      </c>
      <c r="AO95" s="139" t="s">
        <v>1614</v>
      </c>
      <c r="AP95" s="139" t="s">
        <v>7</v>
      </c>
      <c r="AQ95" s="139"/>
      <c r="AR95" s="381"/>
      <c r="AS95" s="139" t="s">
        <v>4075</v>
      </c>
      <c r="AT95" s="141" t="s">
        <v>1404</v>
      </c>
      <c r="AU95" s="141"/>
      <c r="AV95" s="383"/>
      <c r="AW95" s="385"/>
      <c r="AX95" s="139"/>
      <c r="AY95" t="s">
        <v>18309</v>
      </c>
      <c r="AZ95">
        <v>12000</v>
      </c>
      <c r="BA95" s="381"/>
      <c r="BB95" s="139" t="s">
        <v>1450</v>
      </c>
      <c r="BC95" s="166"/>
      <c r="BD95" s="166"/>
      <c r="BE95" s="166"/>
      <c r="BF95" s="166"/>
      <c r="BG95" s="166"/>
      <c r="BH95" s="308"/>
      <c r="BI95" s="308"/>
      <c r="BJ95" s="141" t="s">
        <v>26</v>
      </c>
      <c r="BK95" s="141" t="s">
        <v>26</v>
      </c>
      <c r="BL95" s="141"/>
      <c r="BM95" s="141"/>
      <c r="BN95" s="139" t="s">
        <v>4075</v>
      </c>
      <c r="BQ95" s="141" t="s">
        <v>17639</v>
      </c>
      <c r="BR95" s="135" t="s">
        <v>15685</v>
      </c>
      <c r="BT95" s="135" t="s">
        <v>15349</v>
      </c>
      <c r="BU95" s="135" t="s">
        <v>2410</v>
      </c>
      <c r="BV95" s="141" t="s">
        <v>2160</v>
      </c>
      <c r="BW95" s="135" t="s">
        <v>2741</v>
      </c>
      <c r="BX95" s="141" t="s">
        <v>15681</v>
      </c>
      <c r="BY95" s="141" t="s">
        <v>12</v>
      </c>
      <c r="BZ95" s="141" t="s">
        <v>26</v>
      </c>
      <c r="CA95" s="141" t="s">
        <v>1848</v>
      </c>
      <c r="CB95" s="141"/>
      <c r="CC95" s="141" t="s">
        <v>15704</v>
      </c>
      <c r="CD95" s="141" t="s">
        <v>15683</v>
      </c>
      <c r="CE95" s="141" t="s">
        <v>15450</v>
      </c>
      <c r="CF95" s="141" t="s">
        <v>15451</v>
      </c>
      <c r="CG95" s="141" t="s">
        <v>4004</v>
      </c>
    </row>
    <row r="96" spans="1:85" x14ac:dyDescent="0.35">
      <c r="A96" s="155" t="s">
        <v>12462</v>
      </c>
      <c r="B96" s="139" t="s">
        <v>4075</v>
      </c>
      <c r="C96" s="18">
        <v>41834</v>
      </c>
      <c r="D96" s="144">
        <v>0.69513888888888886</v>
      </c>
      <c r="E96" s="141" t="s">
        <v>13265</v>
      </c>
      <c r="F96" s="141">
        <v>3</v>
      </c>
      <c r="G96" s="141" t="s">
        <v>13283</v>
      </c>
      <c r="H96" s="141">
        <v>2014</v>
      </c>
      <c r="I96" s="18"/>
      <c r="J96" s="144"/>
      <c r="K96" s="378"/>
      <c r="L96" s="139" t="s">
        <v>4075</v>
      </c>
      <c r="M96" s="141"/>
      <c r="N96" s="248"/>
      <c r="O96" s="141" t="s">
        <v>26</v>
      </c>
      <c r="P96" s="141"/>
      <c r="Q96" s="141" t="s">
        <v>12463</v>
      </c>
      <c r="R96" s="141"/>
      <c r="S96" s="141"/>
      <c r="T96" s="141"/>
      <c r="U96" s="141"/>
      <c r="V96" s="141"/>
      <c r="W96" s="139" t="s">
        <v>4075</v>
      </c>
      <c r="X96" s="141" t="s">
        <v>25</v>
      </c>
      <c r="Y96" s="141" t="s">
        <v>27</v>
      </c>
      <c r="Z96" s="141" t="s">
        <v>4</v>
      </c>
      <c r="AA96" s="141" t="s">
        <v>34</v>
      </c>
      <c r="AB96" s="141"/>
      <c r="AC96" s="139" t="s">
        <v>18047</v>
      </c>
      <c r="AD96" s="380"/>
      <c r="AE96" s="139" t="s">
        <v>103</v>
      </c>
      <c r="AF96" s="139" t="s">
        <v>13069</v>
      </c>
      <c r="AG96" s="139" t="s">
        <v>103</v>
      </c>
      <c r="AH96" s="139" t="s">
        <v>1378</v>
      </c>
      <c r="AI96" s="139" t="s">
        <v>7399</v>
      </c>
      <c r="AJ96" s="139"/>
      <c r="AK96" s="139" t="s">
        <v>7399</v>
      </c>
      <c r="AL96" s="139" t="s">
        <v>7</v>
      </c>
      <c r="AM96" s="141" t="s">
        <v>19</v>
      </c>
      <c r="AN96" s="141" t="s">
        <v>8</v>
      </c>
      <c r="AO96" s="139" t="s">
        <v>1477</v>
      </c>
      <c r="AP96" s="139" t="s">
        <v>7</v>
      </c>
      <c r="AQ96" s="139"/>
      <c r="AR96" s="381"/>
      <c r="AS96" s="139" t="s">
        <v>4075</v>
      </c>
      <c r="AT96" s="141" t="s">
        <v>1404</v>
      </c>
      <c r="AU96" s="141"/>
      <c r="AV96" s="383"/>
      <c r="AW96" s="385"/>
      <c r="AX96" s="139"/>
      <c r="AY96" t="s">
        <v>18310</v>
      </c>
      <c r="BA96" s="381"/>
      <c r="BB96" s="139" t="s">
        <v>17</v>
      </c>
      <c r="BC96" s="166"/>
      <c r="BD96" s="166"/>
      <c r="BE96" s="166"/>
      <c r="BF96" s="166"/>
      <c r="BG96" s="166"/>
      <c r="BH96" s="308"/>
      <c r="BI96" s="308"/>
      <c r="BJ96" s="141" t="s">
        <v>26</v>
      </c>
      <c r="BK96" s="141" t="s">
        <v>26</v>
      </c>
      <c r="BL96" s="141"/>
      <c r="BM96" s="141"/>
      <c r="BN96" s="139" t="s">
        <v>4075</v>
      </c>
      <c r="BQ96" s="141"/>
      <c r="BV96" s="141"/>
      <c r="BX96" s="141"/>
      <c r="BY96" s="141"/>
      <c r="BZ96" s="141"/>
      <c r="CA96" s="141"/>
      <c r="CB96" s="141"/>
      <c r="CC96" s="141"/>
      <c r="CD96" s="141"/>
      <c r="CE96" s="141"/>
      <c r="CF96" s="141"/>
      <c r="CG96" s="141"/>
    </row>
    <row r="97" spans="1:85" x14ac:dyDescent="0.35">
      <c r="A97" s="155" t="s">
        <v>12464</v>
      </c>
      <c r="B97" s="139" t="s">
        <v>4075</v>
      </c>
      <c r="C97" s="18">
        <v>41834</v>
      </c>
      <c r="D97" s="144">
        <v>0.4</v>
      </c>
      <c r="E97" s="141" t="s">
        <v>13265</v>
      </c>
      <c r="F97" s="141">
        <v>3</v>
      </c>
      <c r="G97" s="141" t="s">
        <v>13283</v>
      </c>
      <c r="H97" s="141">
        <v>2014</v>
      </c>
      <c r="I97" s="18">
        <v>41834</v>
      </c>
      <c r="J97" s="144">
        <v>0.4</v>
      </c>
      <c r="K97" s="378"/>
      <c r="L97" s="139" t="s">
        <v>4075</v>
      </c>
      <c r="M97" s="141"/>
      <c r="N97" s="248"/>
      <c r="O97" s="141" t="s">
        <v>26</v>
      </c>
      <c r="P97" s="141"/>
      <c r="Q97" s="141" t="s">
        <v>12465</v>
      </c>
      <c r="R97" s="141" t="s">
        <v>12466</v>
      </c>
      <c r="S97" s="141"/>
      <c r="T97" s="141"/>
      <c r="U97" s="141">
        <v>108568981</v>
      </c>
      <c r="V97" s="141"/>
      <c r="W97" s="139" t="s">
        <v>4075</v>
      </c>
      <c r="X97" s="141" t="s">
        <v>25</v>
      </c>
      <c r="Y97" s="141" t="s">
        <v>27</v>
      </c>
      <c r="Z97" s="141" t="s">
        <v>4</v>
      </c>
      <c r="AA97" s="141" t="s">
        <v>34</v>
      </c>
      <c r="AB97" s="141"/>
      <c r="AC97" s="139" t="s">
        <v>18047</v>
      </c>
      <c r="AD97" s="380"/>
      <c r="AE97" s="139" t="s">
        <v>102</v>
      </c>
      <c r="AF97" s="139" t="s">
        <v>13068</v>
      </c>
      <c r="AG97" s="139" t="s">
        <v>102</v>
      </c>
      <c r="AH97" s="139" t="s">
        <v>1378</v>
      </c>
      <c r="AI97" s="139" t="s">
        <v>7</v>
      </c>
      <c r="AJ97" s="139" t="s">
        <v>7</v>
      </c>
      <c r="AK97" s="139"/>
      <c r="AL97" s="139"/>
      <c r="AM97" s="141" t="s">
        <v>19</v>
      </c>
      <c r="AN97" s="141" t="s">
        <v>8</v>
      </c>
      <c r="AO97" s="139" t="s">
        <v>1614</v>
      </c>
      <c r="AP97" s="139" t="s">
        <v>7</v>
      </c>
      <c r="AQ97" s="139"/>
      <c r="AR97" s="381"/>
      <c r="AS97" s="139" t="s">
        <v>4075</v>
      </c>
      <c r="AT97" s="141" t="s">
        <v>1404</v>
      </c>
      <c r="AU97" s="141"/>
      <c r="AV97" s="383"/>
      <c r="AW97" s="385"/>
      <c r="AX97" s="139"/>
      <c r="AY97" t="s">
        <v>18311</v>
      </c>
      <c r="AZ97">
        <v>21000</v>
      </c>
      <c r="BA97" s="381"/>
      <c r="BB97" s="139" t="s">
        <v>17</v>
      </c>
      <c r="BC97" s="166"/>
      <c r="BD97" s="166"/>
      <c r="BE97" s="166"/>
      <c r="BF97" s="166"/>
      <c r="BG97" s="166"/>
      <c r="BH97" s="308"/>
      <c r="BI97" s="308"/>
      <c r="BJ97" s="141" t="s">
        <v>26</v>
      </c>
      <c r="BK97" s="141" t="s">
        <v>26</v>
      </c>
      <c r="BL97" s="141"/>
      <c r="BM97" s="141"/>
      <c r="BN97" s="139" t="s">
        <v>4075</v>
      </c>
      <c r="BQ97" s="141"/>
      <c r="BV97" s="141"/>
      <c r="BX97" s="141"/>
      <c r="BY97" s="141"/>
      <c r="BZ97" s="141"/>
      <c r="CA97" s="141"/>
      <c r="CB97" s="141"/>
      <c r="CC97" s="141"/>
      <c r="CD97" s="141"/>
      <c r="CE97" s="141"/>
      <c r="CF97" s="141"/>
      <c r="CG97" s="141"/>
    </row>
    <row r="98" spans="1:85" x14ac:dyDescent="0.35">
      <c r="A98" s="155" t="s">
        <v>12457</v>
      </c>
      <c r="B98" s="139" t="s">
        <v>4075</v>
      </c>
      <c r="C98" s="18">
        <v>41835</v>
      </c>
      <c r="D98" s="144">
        <v>0.68888888888888888</v>
      </c>
      <c r="E98" s="141" t="s">
        <v>13265</v>
      </c>
      <c r="F98" s="141">
        <v>3</v>
      </c>
      <c r="G98" s="141" t="s">
        <v>13283</v>
      </c>
      <c r="H98" s="141">
        <v>2014</v>
      </c>
      <c r="I98" s="18"/>
      <c r="J98" s="144"/>
      <c r="K98" s="378"/>
      <c r="L98" s="139" t="s">
        <v>4075</v>
      </c>
      <c r="M98" s="141"/>
      <c r="N98" s="248"/>
      <c r="O98" s="141" t="s">
        <v>26</v>
      </c>
      <c r="P98" s="141"/>
      <c r="Q98" s="141" t="s">
        <v>12458</v>
      </c>
      <c r="R98" s="141"/>
      <c r="S98" s="141"/>
      <c r="T98" s="141"/>
      <c r="U98" s="141"/>
      <c r="V98" s="141"/>
      <c r="W98" s="139" t="s">
        <v>4075</v>
      </c>
      <c r="X98" s="141" t="s">
        <v>25</v>
      </c>
      <c r="Y98" s="141" t="s">
        <v>27</v>
      </c>
      <c r="Z98" s="141" t="s">
        <v>4</v>
      </c>
      <c r="AA98" s="141" t="s">
        <v>34</v>
      </c>
      <c r="AB98" s="141"/>
      <c r="AC98" s="139" t="s">
        <v>18047</v>
      </c>
      <c r="AD98" s="380"/>
      <c r="AE98" s="139" t="s">
        <v>102</v>
      </c>
      <c r="AF98" s="139" t="s">
        <v>13071</v>
      </c>
      <c r="AG98" s="139" t="s">
        <v>102</v>
      </c>
      <c r="AH98" s="139" t="s">
        <v>1378</v>
      </c>
      <c r="AI98" s="139"/>
      <c r="AJ98" s="139"/>
      <c r="AK98" s="139"/>
      <c r="AL98" s="139"/>
      <c r="AM98" s="141" t="s">
        <v>1375</v>
      </c>
      <c r="AN98" s="141" t="s">
        <v>8</v>
      </c>
      <c r="AO98" s="139" t="s">
        <v>1477</v>
      </c>
      <c r="AP98" s="139" t="s">
        <v>7</v>
      </c>
      <c r="AQ98" s="139"/>
      <c r="AR98" s="381"/>
      <c r="AS98" s="139" t="s">
        <v>4075</v>
      </c>
      <c r="AT98" s="141" t="s">
        <v>1404</v>
      </c>
      <c r="AU98" s="141"/>
      <c r="AV98" s="383"/>
      <c r="AW98" s="385"/>
      <c r="AX98" s="139"/>
      <c r="AY98" t="s">
        <v>18312</v>
      </c>
      <c r="BA98" s="381"/>
      <c r="BB98" s="139" t="s">
        <v>17</v>
      </c>
      <c r="BC98" s="166"/>
      <c r="BD98" s="166"/>
      <c r="BE98" s="166"/>
      <c r="BF98" s="166"/>
      <c r="BG98" s="166"/>
      <c r="BH98" s="308"/>
      <c r="BI98" s="308"/>
      <c r="BJ98" s="141" t="s">
        <v>26</v>
      </c>
      <c r="BK98" s="141" t="s">
        <v>26</v>
      </c>
      <c r="BL98" s="141"/>
      <c r="BM98" s="141"/>
      <c r="BN98" s="139" t="s">
        <v>4075</v>
      </c>
      <c r="BQ98" s="141"/>
      <c r="BV98" s="141"/>
      <c r="BX98" s="141"/>
      <c r="BY98" s="141"/>
      <c r="BZ98" s="141"/>
      <c r="CA98" s="141"/>
      <c r="CB98" s="141"/>
      <c r="CC98" s="141"/>
      <c r="CD98" s="141"/>
      <c r="CE98" s="141"/>
      <c r="CF98" s="141"/>
      <c r="CG98" s="141"/>
    </row>
    <row r="99" spans="1:85" x14ac:dyDescent="0.35">
      <c r="A99" s="155" t="s">
        <v>12459</v>
      </c>
      <c r="B99" s="139" t="s">
        <v>4075</v>
      </c>
      <c r="C99" s="18">
        <v>41835</v>
      </c>
      <c r="D99" s="144">
        <v>0.375</v>
      </c>
      <c r="E99" s="141" t="s">
        <v>13265</v>
      </c>
      <c r="F99" s="141">
        <v>3</v>
      </c>
      <c r="G99" s="141" t="s">
        <v>13283</v>
      </c>
      <c r="H99" s="141">
        <v>2014</v>
      </c>
      <c r="I99" s="18">
        <v>41835</v>
      </c>
      <c r="J99" s="144">
        <v>0.375</v>
      </c>
      <c r="K99" s="378"/>
      <c r="L99" s="139" t="s">
        <v>4075</v>
      </c>
      <c r="M99" s="141"/>
      <c r="N99" s="248"/>
      <c r="O99" s="141" t="s">
        <v>26</v>
      </c>
      <c r="P99" s="141"/>
      <c r="Q99" s="141" t="s">
        <v>12460</v>
      </c>
      <c r="R99" s="141" t="s">
        <v>12461</v>
      </c>
      <c r="S99" s="141"/>
      <c r="T99" s="141"/>
      <c r="U99" s="141">
        <v>108571510</v>
      </c>
      <c r="V99" s="141"/>
      <c r="W99" s="139" t="s">
        <v>4075</v>
      </c>
      <c r="X99" s="141" t="s">
        <v>25</v>
      </c>
      <c r="Y99" s="141" t="s">
        <v>27</v>
      </c>
      <c r="Z99" s="141" t="s">
        <v>4</v>
      </c>
      <c r="AA99" s="141" t="s">
        <v>34</v>
      </c>
      <c r="AB99" s="141"/>
      <c r="AC99" s="139" t="s">
        <v>18050</v>
      </c>
      <c r="AD99" s="380"/>
      <c r="AE99" s="139" t="s">
        <v>4</v>
      </c>
      <c r="AF99" s="139" t="s">
        <v>13073</v>
      </c>
      <c r="AG99" s="139" t="s">
        <v>4</v>
      </c>
      <c r="AH99" s="139" t="s">
        <v>1378</v>
      </c>
      <c r="AI99" s="139" t="s">
        <v>15678</v>
      </c>
      <c r="AJ99" s="139"/>
      <c r="AK99" s="139" t="s">
        <v>15678</v>
      </c>
      <c r="AL99" s="139" t="s">
        <v>7</v>
      </c>
      <c r="AM99" s="141" t="s">
        <v>1375</v>
      </c>
      <c r="AN99" s="141" t="s">
        <v>8</v>
      </c>
      <c r="AO99" s="139" t="s">
        <v>1614</v>
      </c>
      <c r="AP99" s="139" t="s">
        <v>7</v>
      </c>
      <c r="AQ99" s="139"/>
      <c r="AR99" s="381"/>
      <c r="AS99" s="139" t="s">
        <v>4075</v>
      </c>
      <c r="AT99" s="141" t="s">
        <v>1404</v>
      </c>
      <c r="AU99" s="141">
        <v>345</v>
      </c>
      <c r="AV99" s="383"/>
      <c r="AW99" s="385"/>
      <c r="AX99" s="139"/>
      <c r="AY99" t="s">
        <v>18313</v>
      </c>
      <c r="AZ99">
        <v>12000</v>
      </c>
      <c r="BA99" s="381"/>
      <c r="BB99" s="139" t="s">
        <v>1450</v>
      </c>
      <c r="BC99" s="166"/>
      <c r="BD99" s="166"/>
      <c r="BE99" s="166"/>
      <c r="BF99" s="166"/>
      <c r="BG99" s="166"/>
      <c r="BH99" s="308"/>
      <c r="BI99" s="308"/>
      <c r="BJ99" s="141" t="s">
        <v>26</v>
      </c>
      <c r="BK99" s="141" t="s">
        <v>26</v>
      </c>
      <c r="BL99" s="141"/>
      <c r="BM99" s="141"/>
      <c r="BN99" s="139" t="s">
        <v>4075</v>
      </c>
      <c r="BQ99" s="141" t="s">
        <v>17642</v>
      </c>
      <c r="BR99" s="135" t="s">
        <v>15680</v>
      </c>
      <c r="BT99" s="135" t="s">
        <v>15412</v>
      </c>
      <c r="BU99" s="135" t="s">
        <v>13279</v>
      </c>
      <c r="BV99" s="141" t="s">
        <v>2891</v>
      </c>
      <c r="BW99" s="135" t="s">
        <v>13261</v>
      </c>
      <c r="BX99" s="141" t="s">
        <v>12</v>
      </c>
      <c r="BY99" s="141" t="s">
        <v>15707</v>
      </c>
      <c r="BZ99" s="141" t="s">
        <v>25</v>
      </c>
      <c r="CA99" s="141" t="s">
        <v>1848</v>
      </c>
      <c r="CB99" s="141"/>
      <c r="CC99" s="141" t="s">
        <v>15686</v>
      </c>
      <c r="CD99" s="141" t="s">
        <v>15687</v>
      </c>
      <c r="CE99" s="141" t="s">
        <v>15450</v>
      </c>
      <c r="CF99" s="141" t="s">
        <v>15451</v>
      </c>
      <c r="CG99" s="141" t="s">
        <v>4009</v>
      </c>
    </row>
    <row r="100" spans="1:85" x14ac:dyDescent="0.35">
      <c r="A100" s="155" t="s">
        <v>12454</v>
      </c>
      <c r="B100" s="139" t="s">
        <v>4075</v>
      </c>
      <c r="C100" s="18">
        <v>41836</v>
      </c>
      <c r="D100" s="144">
        <v>6.1805555555555558E-2</v>
      </c>
      <c r="E100" s="141" t="s">
        <v>13265</v>
      </c>
      <c r="F100" s="141">
        <v>3</v>
      </c>
      <c r="G100" s="141" t="s">
        <v>13283</v>
      </c>
      <c r="H100" s="141">
        <v>2014</v>
      </c>
      <c r="I100" s="18">
        <v>41836</v>
      </c>
      <c r="J100" s="144">
        <v>6.1805555555555558E-2</v>
      </c>
      <c r="K100" s="378"/>
      <c r="L100" s="139" t="s">
        <v>4075</v>
      </c>
      <c r="M100" s="141"/>
      <c r="N100" s="248"/>
      <c r="O100" s="141" t="s">
        <v>26</v>
      </c>
      <c r="P100" s="141"/>
      <c r="Q100" s="141" t="s">
        <v>12455</v>
      </c>
      <c r="R100" s="141" t="s">
        <v>12456</v>
      </c>
      <c r="S100" s="141"/>
      <c r="T100" s="141"/>
      <c r="U100" s="141"/>
      <c r="V100" s="141"/>
      <c r="W100" s="139" t="s">
        <v>4075</v>
      </c>
      <c r="X100" s="141" t="s">
        <v>25</v>
      </c>
      <c r="Y100" s="141" t="s">
        <v>27</v>
      </c>
      <c r="Z100" s="141" t="s">
        <v>4</v>
      </c>
      <c r="AA100" s="141" t="s">
        <v>34</v>
      </c>
      <c r="AB100" s="141"/>
      <c r="AC100" s="139" t="s">
        <v>18050</v>
      </c>
      <c r="AD100" s="380"/>
      <c r="AE100" s="139" t="s">
        <v>102</v>
      </c>
      <c r="AF100" s="139" t="s">
        <v>13071</v>
      </c>
      <c r="AG100" s="139" t="s">
        <v>102</v>
      </c>
      <c r="AH100" s="139" t="s">
        <v>1378</v>
      </c>
      <c r="AI100" s="139"/>
      <c r="AJ100" s="139"/>
      <c r="AK100" s="139"/>
      <c r="AL100" s="139"/>
      <c r="AM100" s="141" t="s">
        <v>1375</v>
      </c>
      <c r="AN100" s="141" t="s">
        <v>8</v>
      </c>
      <c r="AO100" s="139" t="s">
        <v>1614</v>
      </c>
      <c r="AP100" s="139" t="s">
        <v>6</v>
      </c>
      <c r="AQ100" s="139"/>
      <c r="AR100" s="381"/>
      <c r="AS100" s="139" t="s">
        <v>4075</v>
      </c>
      <c r="AT100" s="141" t="s">
        <v>1404</v>
      </c>
      <c r="AU100" s="141"/>
      <c r="AV100" s="383"/>
      <c r="AW100" s="385"/>
      <c r="AX100" s="139"/>
      <c r="AY100" t="s">
        <v>7048</v>
      </c>
      <c r="AZ100">
        <v>12000</v>
      </c>
      <c r="BA100" s="381"/>
      <c r="BB100" s="139" t="s">
        <v>1444</v>
      </c>
      <c r="BC100" s="166"/>
      <c r="BD100" s="166"/>
      <c r="BE100" s="166"/>
      <c r="BF100" s="166"/>
      <c r="BG100" s="166"/>
      <c r="BH100" s="308"/>
      <c r="BI100" s="308"/>
      <c r="BJ100" s="141" t="s">
        <v>26</v>
      </c>
      <c r="BK100" s="141" t="s">
        <v>26</v>
      </c>
      <c r="BL100" s="141"/>
      <c r="BM100" s="141"/>
      <c r="BN100" s="139" t="s">
        <v>4075</v>
      </c>
      <c r="BQ100" s="141"/>
      <c r="BV100" s="141"/>
      <c r="BX100" s="141"/>
      <c r="BY100" s="141"/>
      <c r="BZ100" s="141"/>
      <c r="CA100" s="141"/>
      <c r="CB100" s="141"/>
      <c r="CC100" s="141"/>
      <c r="CD100" s="141"/>
      <c r="CE100" s="141"/>
      <c r="CF100" s="141"/>
      <c r="CG100" s="141"/>
    </row>
    <row r="101" spans="1:85" x14ac:dyDescent="0.35">
      <c r="A101" s="155" t="s">
        <v>12445</v>
      </c>
      <c r="B101" s="139" t="s">
        <v>4075</v>
      </c>
      <c r="C101" s="18">
        <v>41837</v>
      </c>
      <c r="D101" s="144">
        <v>0.72499999999999998</v>
      </c>
      <c r="E101" s="141" t="s">
        <v>13265</v>
      </c>
      <c r="F101" s="141">
        <v>3</v>
      </c>
      <c r="G101" s="141" t="s">
        <v>13283</v>
      </c>
      <c r="H101" s="141">
        <v>2014</v>
      </c>
      <c r="I101" s="18">
        <v>41837</v>
      </c>
      <c r="J101" s="144">
        <v>0.72499999999999998</v>
      </c>
      <c r="K101" s="378"/>
      <c r="L101" s="139" t="s">
        <v>4075</v>
      </c>
      <c r="M101" s="141"/>
      <c r="N101" s="248"/>
      <c r="O101" s="141" t="s">
        <v>26</v>
      </c>
      <c r="P101" s="141"/>
      <c r="Q101" s="141" t="s">
        <v>12446</v>
      </c>
      <c r="R101" s="141" t="s">
        <v>12447</v>
      </c>
      <c r="S101" s="141"/>
      <c r="T101" s="141"/>
      <c r="U101" s="141">
        <v>108575749</v>
      </c>
      <c r="V101" s="141"/>
      <c r="W101" s="139" t="s">
        <v>4075</v>
      </c>
      <c r="X101" s="141" t="s">
        <v>25</v>
      </c>
      <c r="Y101" s="141" t="s">
        <v>27</v>
      </c>
      <c r="Z101" s="141" t="s">
        <v>4</v>
      </c>
      <c r="AA101" s="141" t="s">
        <v>34</v>
      </c>
      <c r="AB101" s="141"/>
      <c r="AC101" s="139" t="s">
        <v>18049</v>
      </c>
      <c r="AD101" s="380"/>
      <c r="AE101" s="139" t="s">
        <v>4</v>
      </c>
      <c r="AF101" s="139" t="s">
        <v>13073</v>
      </c>
      <c r="AG101" s="139" t="s">
        <v>4</v>
      </c>
      <c r="AH101" s="139" t="s">
        <v>1378</v>
      </c>
      <c r="AI101" s="139" t="s">
        <v>15678</v>
      </c>
      <c r="AJ101" s="139"/>
      <c r="AK101" s="139" t="s">
        <v>15678</v>
      </c>
      <c r="AL101" s="139" t="s">
        <v>7</v>
      </c>
      <c r="AM101" s="141" t="s">
        <v>1375</v>
      </c>
      <c r="AN101" s="141" t="s">
        <v>8</v>
      </c>
      <c r="AO101" s="139" t="s">
        <v>1614</v>
      </c>
      <c r="AP101" s="139" t="s">
        <v>7</v>
      </c>
      <c r="AQ101" s="139"/>
      <c r="AR101" s="381"/>
      <c r="AS101" s="139" t="s">
        <v>4075</v>
      </c>
      <c r="AT101" s="141" t="s">
        <v>1404</v>
      </c>
      <c r="AU101" s="141"/>
      <c r="AV101" s="383"/>
      <c r="AW101" s="385"/>
      <c r="AX101" s="139"/>
      <c r="AY101" t="s">
        <v>18314</v>
      </c>
      <c r="AZ101">
        <v>12000</v>
      </c>
      <c r="BA101" s="381"/>
      <c r="BB101" s="139" t="s">
        <v>17</v>
      </c>
      <c r="BC101" s="166"/>
      <c r="BD101" s="166"/>
      <c r="BE101" s="166"/>
      <c r="BF101" s="166"/>
      <c r="BG101" s="166"/>
      <c r="BH101" s="308"/>
      <c r="BI101" s="308"/>
      <c r="BJ101" s="141" t="s">
        <v>26</v>
      </c>
      <c r="BK101" s="141" t="s">
        <v>26</v>
      </c>
      <c r="BL101" s="141"/>
      <c r="BM101" s="141"/>
      <c r="BN101" s="139" t="s">
        <v>4075</v>
      </c>
      <c r="BQ101" s="141" t="s">
        <v>17643</v>
      </c>
      <c r="BR101" s="135" t="s">
        <v>15685</v>
      </c>
      <c r="BT101" s="135" t="s">
        <v>17644</v>
      </c>
      <c r="BU101" s="135" t="s">
        <v>15348</v>
      </c>
      <c r="BV101" s="141" t="s">
        <v>13274</v>
      </c>
      <c r="BW101" s="135" t="s">
        <v>13266</v>
      </c>
      <c r="BX101" s="141" t="s">
        <v>15681</v>
      </c>
      <c r="BY101" s="141" t="s">
        <v>15689</v>
      </c>
      <c r="BZ101" s="141" t="s">
        <v>26</v>
      </c>
      <c r="CA101" s="141" t="s">
        <v>1848</v>
      </c>
      <c r="CB101" s="141"/>
      <c r="CC101" s="141" t="s">
        <v>15704</v>
      </c>
      <c r="CD101" s="141" t="s">
        <v>34</v>
      </c>
      <c r="CE101" s="141" t="s">
        <v>15450</v>
      </c>
      <c r="CF101" s="141" t="s">
        <v>15451</v>
      </c>
      <c r="CG101" s="141" t="s">
        <v>4004</v>
      </c>
    </row>
    <row r="102" spans="1:85" x14ac:dyDescent="0.35">
      <c r="A102" s="155" t="s">
        <v>12448</v>
      </c>
      <c r="B102" s="139" t="s">
        <v>4075</v>
      </c>
      <c r="C102" s="18">
        <v>41837</v>
      </c>
      <c r="D102" s="144">
        <v>0.63472222222222219</v>
      </c>
      <c r="E102" s="141" t="s">
        <v>13265</v>
      </c>
      <c r="F102" s="141">
        <v>3</v>
      </c>
      <c r="G102" s="141" t="s">
        <v>13283</v>
      </c>
      <c r="H102" s="141">
        <v>2014</v>
      </c>
      <c r="I102" s="18">
        <v>41837</v>
      </c>
      <c r="J102" s="144">
        <v>0.63472222222222219</v>
      </c>
      <c r="K102" s="378"/>
      <c r="L102" s="139" t="s">
        <v>4075</v>
      </c>
      <c r="M102" s="141"/>
      <c r="N102" s="248"/>
      <c r="O102" s="141" t="s">
        <v>26</v>
      </c>
      <c r="P102" s="141"/>
      <c r="Q102" s="141" t="s">
        <v>12449</v>
      </c>
      <c r="R102" s="141" t="s">
        <v>12450</v>
      </c>
      <c r="S102" s="141"/>
      <c r="T102" s="141"/>
      <c r="U102" s="141"/>
      <c r="V102" s="141"/>
      <c r="W102" s="139" t="s">
        <v>4075</v>
      </c>
      <c r="X102" s="141" t="s">
        <v>25</v>
      </c>
      <c r="Y102" s="141" t="s">
        <v>27</v>
      </c>
      <c r="Z102" s="141" t="s">
        <v>4</v>
      </c>
      <c r="AA102" s="141" t="s">
        <v>34</v>
      </c>
      <c r="AB102" s="141"/>
      <c r="AC102" s="139" t="s">
        <v>18050</v>
      </c>
      <c r="AD102" s="380"/>
      <c r="AE102" s="139" t="s">
        <v>107</v>
      </c>
      <c r="AF102" s="139" t="s">
        <v>13076</v>
      </c>
      <c r="AG102" s="139" t="s">
        <v>4130</v>
      </c>
      <c r="AH102" s="139" t="s">
        <v>1378</v>
      </c>
      <c r="AI102" s="139" t="s">
        <v>1518</v>
      </c>
      <c r="AJ102" s="139"/>
      <c r="AK102" s="139" t="s">
        <v>1518</v>
      </c>
      <c r="AL102" s="139" t="s">
        <v>7</v>
      </c>
      <c r="AM102" s="141" t="s">
        <v>1375</v>
      </c>
      <c r="AN102" s="141" t="s">
        <v>8</v>
      </c>
      <c r="AO102" s="139" t="s">
        <v>1614</v>
      </c>
      <c r="AP102" s="139" t="s">
        <v>7</v>
      </c>
      <c r="AQ102" s="139"/>
      <c r="AR102" s="381"/>
      <c r="AS102" s="139" t="s">
        <v>4075</v>
      </c>
      <c r="AT102" s="141" t="s">
        <v>1404</v>
      </c>
      <c r="AU102" s="141"/>
      <c r="AV102" s="383"/>
      <c r="AW102" s="385"/>
      <c r="AX102" s="139"/>
      <c r="AY102" t="s">
        <v>9890</v>
      </c>
      <c r="AZ102">
        <v>12000</v>
      </c>
      <c r="BA102" s="381"/>
      <c r="BB102" s="139" t="s">
        <v>1450</v>
      </c>
      <c r="BC102" s="166"/>
      <c r="BD102" s="166"/>
      <c r="BE102" s="166"/>
      <c r="BF102" s="166"/>
      <c r="BG102" s="166"/>
      <c r="BH102" s="308"/>
      <c r="BI102" s="308"/>
      <c r="BJ102" s="141" t="s">
        <v>26</v>
      </c>
      <c r="BK102" s="141" t="s">
        <v>26</v>
      </c>
      <c r="BL102" s="141"/>
      <c r="BM102" s="141"/>
      <c r="BN102" s="139" t="s">
        <v>4075</v>
      </c>
      <c r="BQ102" s="141"/>
      <c r="BV102" s="141"/>
      <c r="BX102" s="141"/>
      <c r="BY102" s="141"/>
      <c r="BZ102" s="141"/>
      <c r="CA102" s="141"/>
      <c r="CB102" s="141"/>
      <c r="CC102" s="141"/>
      <c r="CD102" s="141"/>
      <c r="CE102" s="141"/>
      <c r="CF102" s="141"/>
      <c r="CG102" s="141"/>
    </row>
    <row r="103" spans="1:85" x14ac:dyDescent="0.35">
      <c r="A103" s="155" t="s">
        <v>12451</v>
      </c>
      <c r="B103" s="139" t="s">
        <v>4075</v>
      </c>
      <c r="C103" s="18">
        <v>41837</v>
      </c>
      <c r="D103" s="144">
        <v>0.5805555555555556</v>
      </c>
      <c r="E103" s="141" t="s">
        <v>13265</v>
      </c>
      <c r="F103" s="141">
        <v>3</v>
      </c>
      <c r="G103" s="141" t="s">
        <v>13283</v>
      </c>
      <c r="H103" s="141">
        <v>2014</v>
      </c>
      <c r="I103" s="18">
        <v>41837</v>
      </c>
      <c r="J103" s="144">
        <v>0.5805555555555556</v>
      </c>
      <c r="K103" s="378"/>
      <c r="L103" s="139" t="s">
        <v>4075</v>
      </c>
      <c r="M103" s="141"/>
      <c r="N103" s="248"/>
      <c r="O103" s="141" t="s">
        <v>26</v>
      </c>
      <c r="P103" s="141"/>
      <c r="Q103" s="141" t="s">
        <v>12452</v>
      </c>
      <c r="R103" s="141" t="s">
        <v>12453</v>
      </c>
      <c r="S103" s="141"/>
      <c r="T103" s="141"/>
      <c r="U103" s="141">
        <v>108575614</v>
      </c>
      <c r="V103" s="141"/>
      <c r="W103" s="139" t="s">
        <v>4075</v>
      </c>
      <c r="X103" s="141" t="s">
        <v>25</v>
      </c>
      <c r="Y103" s="141" t="s">
        <v>27</v>
      </c>
      <c r="Z103" s="141" t="s">
        <v>4</v>
      </c>
      <c r="AA103" s="141" t="s">
        <v>34</v>
      </c>
      <c r="AB103" s="141"/>
      <c r="AC103" s="139" t="s">
        <v>18047</v>
      </c>
      <c r="AD103" s="380"/>
      <c r="AE103" s="139" t="s">
        <v>4</v>
      </c>
      <c r="AF103" s="139" t="s">
        <v>13073</v>
      </c>
      <c r="AG103" s="139" t="s">
        <v>4</v>
      </c>
      <c r="AH103" s="139" t="s">
        <v>1378</v>
      </c>
      <c r="AI103" s="139" t="s">
        <v>15678</v>
      </c>
      <c r="AJ103" s="139"/>
      <c r="AK103" s="139" t="s">
        <v>15678</v>
      </c>
      <c r="AL103" s="139" t="s">
        <v>7</v>
      </c>
      <c r="AM103" s="141" t="s">
        <v>1375</v>
      </c>
      <c r="AN103" s="141" t="s">
        <v>8</v>
      </c>
      <c r="AO103" s="139" t="s">
        <v>1614</v>
      </c>
      <c r="AP103" s="139" t="s">
        <v>7</v>
      </c>
      <c r="AQ103" s="139"/>
      <c r="AR103" s="381"/>
      <c r="AS103" s="139" t="s">
        <v>4075</v>
      </c>
      <c r="AT103" s="141" t="s">
        <v>1404</v>
      </c>
      <c r="AU103" s="141"/>
      <c r="AV103" s="383"/>
      <c r="AW103" s="385"/>
      <c r="AX103" s="139"/>
      <c r="AY103" t="s">
        <v>18315</v>
      </c>
      <c r="AZ103">
        <v>21000</v>
      </c>
      <c r="BA103" s="381"/>
      <c r="BB103" s="139" t="s">
        <v>1444</v>
      </c>
      <c r="BC103" s="166"/>
      <c r="BD103" s="166"/>
      <c r="BE103" s="166"/>
      <c r="BF103" s="166"/>
      <c r="BG103" s="166"/>
      <c r="BH103" s="308"/>
      <c r="BI103" s="308"/>
      <c r="BJ103" s="141" t="s">
        <v>26</v>
      </c>
      <c r="BK103" s="141" t="s">
        <v>26</v>
      </c>
      <c r="BL103" s="141"/>
      <c r="BM103" s="141"/>
      <c r="BN103" s="139" t="s">
        <v>4075</v>
      </c>
      <c r="BQ103" s="141" t="s">
        <v>17645</v>
      </c>
      <c r="BR103" s="135" t="s">
        <v>15685</v>
      </c>
      <c r="BT103" s="135" t="s">
        <v>15357</v>
      </c>
      <c r="BU103" s="135" t="s">
        <v>17641</v>
      </c>
      <c r="BV103" s="141" t="s">
        <v>3815</v>
      </c>
      <c r="BW103" s="135" t="s">
        <v>13273</v>
      </c>
      <c r="BX103" s="141" t="s">
        <v>15681</v>
      </c>
      <c r="BY103" s="141" t="s">
        <v>15681</v>
      </c>
      <c r="BZ103" s="141" t="s">
        <v>26</v>
      </c>
      <c r="CA103" s="141" t="s">
        <v>1848</v>
      </c>
      <c r="CB103" s="141"/>
      <c r="CC103" s="141" t="s">
        <v>15690</v>
      </c>
      <c r="CD103" s="141" t="s">
        <v>15683</v>
      </c>
      <c r="CE103" s="141" t="s">
        <v>15450</v>
      </c>
      <c r="CF103" s="141" t="s">
        <v>15451</v>
      </c>
      <c r="CG103" s="141" t="s">
        <v>2004</v>
      </c>
    </row>
    <row r="104" spans="1:85" x14ac:dyDescent="0.35">
      <c r="A104" s="155" t="s">
        <v>12438</v>
      </c>
      <c r="B104" s="139" t="s">
        <v>4075</v>
      </c>
      <c r="C104" s="18">
        <v>41840</v>
      </c>
      <c r="D104" s="144">
        <v>0.53055555555555556</v>
      </c>
      <c r="E104" s="141" t="s">
        <v>13266</v>
      </c>
      <c r="F104" s="141">
        <v>3</v>
      </c>
      <c r="G104" s="141" t="s">
        <v>13283</v>
      </c>
      <c r="H104" s="141">
        <v>2014</v>
      </c>
      <c r="I104" s="18">
        <v>41840</v>
      </c>
      <c r="J104" s="144">
        <v>0.53055555555555556</v>
      </c>
      <c r="K104" s="378"/>
      <c r="L104" s="139" t="s">
        <v>4075</v>
      </c>
      <c r="M104" s="141"/>
      <c r="N104" s="248"/>
      <c r="O104" s="141" t="s">
        <v>26</v>
      </c>
      <c r="P104" s="141"/>
      <c r="Q104" s="141" t="s">
        <v>12439</v>
      </c>
      <c r="R104" s="141" t="s">
        <v>12440</v>
      </c>
      <c r="S104" s="141"/>
      <c r="T104" s="141"/>
      <c r="U104" s="141"/>
      <c r="V104" s="141"/>
      <c r="W104" s="139" t="s">
        <v>4075</v>
      </c>
      <c r="X104" s="141" t="s">
        <v>25</v>
      </c>
      <c r="Y104" s="141" t="s">
        <v>27</v>
      </c>
      <c r="Z104" s="141" t="s">
        <v>4</v>
      </c>
      <c r="AA104" s="141" t="s">
        <v>34</v>
      </c>
      <c r="AB104" s="141"/>
      <c r="AC104" s="139" t="s">
        <v>18047</v>
      </c>
      <c r="AD104" s="380"/>
      <c r="AE104" s="139" t="s">
        <v>107</v>
      </c>
      <c r="AF104" s="139" t="s">
        <v>13076</v>
      </c>
      <c r="AG104" s="139" t="s">
        <v>4130</v>
      </c>
      <c r="AH104" s="139" t="s">
        <v>1378</v>
      </c>
      <c r="AI104" s="139" t="s">
        <v>1518</v>
      </c>
      <c r="AJ104" s="139"/>
      <c r="AK104" s="139" t="s">
        <v>1518</v>
      </c>
      <c r="AL104" s="139" t="s">
        <v>7</v>
      </c>
      <c r="AM104" s="141" t="s">
        <v>1375</v>
      </c>
      <c r="AN104" s="141" t="s">
        <v>8</v>
      </c>
      <c r="AO104" s="139" t="s">
        <v>1614</v>
      </c>
      <c r="AP104" s="139" t="s">
        <v>7</v>
      </c>
      <c r="AQ104" s="139"/>
      <c r="AR104" s="381"/>
      <c r="AS104" s="139" t="s">
        <v>4075</v>
      </c>
      <c r="AT104" s="141" t="s">
        <v>1404</v>
      </c>
      <c r="AU104" s="141"/>
      <c r="AV104" s="383"/>
      <c r="AW104" s="385"/>
      <c r="AX104" s="139"/>
      <c r="AY104" t="s">
        <v>18316</v>
      </c>
      <c r="AZ104">
        <v>21000</v>
      </c>
      <c r="BA104" s="381"/>
      <c r="BB104" s="139" t="s">
        <v>1444</v>
      </c>
      <c r="BC104" s="166"/>
      <c r="BD104" s="166"/>
      <c r="BE104" s="166"/>
      <c r="BF104" s="166"/>
      <c r="BG104" s="166"/>
      <c r="BH104" s="308"/>
      <c r="BI104" s="308"/>
      <c r="BJ104" s="141" t="s">
        <v>26</v>
      </c>
      <c r="BK104" s="141" t="s">
        <v>26</v>
      </c>
      <c r="BL104" s="141"/>
      <c r="BM104" s="141"/>
      <c r="BN104" s="139" t="s">
        <v>4075</v>
      </c>
      <c r="BQ104" s="141"/>
      <c r="BV104" s="141"/>
      <c r="BX104" s="141"/>
      <c r="BY104" s="141"/>
      <c r="BZ104" s="141"/>
      <c r="CA104" s="141"/>
      <c r="CB104" s="141"/>
      <c r="CC104" s="141"/>
      <c r="CD104" s="141"/>
      <c r="CE104" s="141"/>
      <c r="CF104" s="141"/>
      <c r="CG104" s="141"/>
    </row>
    <row r="105" spans="1:85" x14ac:dyDescent="0.35">
      <c r="A105" s="155" t="s">
        <v>12441</v>
      </c>
      <c r="B105" s="139" t="s">
        <v>4075</v>
      </c>
      <c r="C105" s="18">
        <v>41840</v>
      </c>
      <c r="D105" s="144">
        <v>0.51597222222222228</v>
      </c>
      <c r="E105" s="141" t="s">
        <v>13266</v>
      </c>
      <c r="F105" s="141">
        <v>3</v>
      </c>
      <c r="G105" s="141" t="s">
        <v>13283</v>
      </c>
      <c r="H105" s="141">
        <v>2014</v>
      </c>
      <c r="I105" s="18">
        <v>41840</v>
      </c>
      <c r="J105" s="144">
        <v>0.51597222222222228</v>
      </c>
      <c r="K105" s="378"/>
      <c r="L105" s="139" t="s">
        <v>4075</v>
      </c>
      <c r="M105" s="141"/>
      <c r="N105" s="248"/>
      <c r="O105" s="141" t="s">
        <v>26</v>
      </c>
      <c r="P105" s="141"/>
      <c r="Q105" s="141"/>
      <c r="R105" s="141"/>
      <c r="S105" s="141"/>
      <c r="T105" s="141"/>
      <c r="U105" s="141"/>
      <c r="V105" s="141"/>
      <c r="W105" s="139" t="s">
        <v>4075</v>
      </c>
      <c r="X105" s="141" t="s">
        <v>25</v>
      </c>
      <c r="Y105" s="141" t="s">
        <v>27</v>
      </c>
      <c r="Z105" s="141" t="s">
        <v>4</v>
      </c>
      <c r="AA105" s="141" t="s">
        <v>35</v>
      </c>
      <c r="AB105" s="141"/>
      <c r="AC105" s="139" t="s">
        <v>18050</v>
      </c>
      <c r="AD105" s="380"/>
      <c r="AE105" s="139" t="s">
        <v>105</v>
      </c>
      <c r="AF105" s="139" t="s">
        <v>13076</v>
      </c>
      <c r="AG105" s="139" t="s">
        <v>1518</v>
      </c>
      <c r="AH105" s="139" t="s">
        <v>1378</v>
      </c>
      <c r="AI105" s="139" t="s">
        <v>1518</v>
      </c>
      <c r="AJ105" s="139"/>
      <c r="AK105" s="139" t="s">
        <v>1518</v>
      </c>
      <c r="AL105" s="139" t="s">
        <v>7</v>
      </c>
      <c r="AM105" s="141" t="s">
        <v>1375</v>
      </c>
      <c r="AN105" s="141" t="s">
        <v>8</v>
      </c>
      <c r="AO105" s="139" t="s">
        <v>1618</v>
      </c>
      <c r="AP105" s="139" t="s">
        <v>7</v>
      </c>
      <c r="AQ105" s="139"/>
      <c r="AR105" s="381"/>
      <c r="AS105" s="139" t="s">
        <v>4075</v>
      </c>
      <c r="AT105" s="141" t="s">
        <v>1404</v>
      </c>
      <c r="AU105" s="141">
        <v>420</v>
      </c>
      <c r="AV105" s="383"/>
      <c r="AW105" s="385"/>
      <c r="AX105" s="139"/>
      <c r="AY105" t="s">
        <v>18262</v>
      </c>
      <c r="AZ105">
        <v>70000</v>
      </c>
      <c r="BA105" s="381"/>
      <c r="BB105" s="139" t="s">
        <v>1451</v>
      </c>
      <c r="BC105" s="166"/>
      <c r="BD105" s="166"/>
      <c r="BE105" s="166"/>
      <c r="BF105" s="166"/>
      <c r="BG105" s="166"/>
      <c r="BH105" s="308"/>
      <c r="BI105" s="308"/>
      <c r="BJ105" s="141" t="s">
        <v>26</v>
      </c>
      <c r="BK105" s="141" t="s">
        <v>26</v>
      </c>
      <c r="BL105" s="141"/>
      <c r="BM105" s="141"/>
      <c r="BN105" s="139" t="s">
        <v>4075</v>
      </c>
      <c r="BQ105" s="141"/>
      <c r="BV105" s="141"/>
      <c r="BX105" s="141"/>
      <c r="BY105" s="141"/>
      <c r="BZ105" s="141"/>
      <c r="CA105" s="141"/>
      <c r="CB105" s="141"/>
      <c r="CC105" s="141"/>
      <c r="CD105" s="141"/>
      <c r="CE105" s="141"/>
      <c r="CF105" s="141"/>
      <c r="CG105" s="141"/>
    </row>
    <row r="106" spans="1:85" x14ac:dyDescent="0.35">
      <c r="A106" s="155" t="s">
        <v>12442</v>
      </c>
      <c r="B106" s="139" t="s">
        <v>4075</v>
      </c>
      <c r="C106" s="18">
        <v>41840</v>
      </c>
      <c r="D106" s="144">
        <v>0.12986111111111112</v>
      </c>
      <c r="E106" s="141" t="s">
        <v>13266</v>
      </c>
      <c r="F106" s="141">
        <v>3</v>
      </c>
      <c r="G106" s="141" t="s">
        <v>13283</v>
      </c>
      <c r="H106" s="141">
        <v>2014</v>
      </c>
      <c r="I106" s="18">
        <v>41840</v>
      </c>
      <c r="J106" s="144">
        <v>0.12986111111111112</v>
      </c>
      <c r="K106" s="378"/>
      <c r="L106" s="139" t="s">
        <v>4075</v>
      </c>
      <c r="M106" s="141"/>
      <c r="N106" s="248"/>
      <c r="O106" s="141" t="s">
        <v>26</v>
      </c>
      <c r="P106" s="141"/>
      <c r="Q106" s="141" t="s">
        <v>12443</v>
      </c>
      <c r="R106" s="141" t="s">
        <v>12444</v>
      </c>
      <c r="S106" s="141"/>
      <c r="T106" s="141"/>
      <c r="U106" s="141">
        <v>108578150</v>
      </c>
      <c r="V106" s="141"/>
      <c r="W106" s="139" t="s">
        <v>4075</v>
      </c>
      <c r="X106" s="141" t="s">
        <v>25</v>
      </c>
      <c r="Y106" s="141" t="s">
        <v>27</v>
      </c>
      <c r="Z106" s="141" t="s">
        <v>13</v>
      </c>
      <c r="AA106" s="141" t="s">
        <v>34</v>
      </c>
      <c r="AB106" s="141"/>
      <c r="AC106" s="139" t="s">
        <v>18051</v>
      </c>
      <c r="AD106" s="380"/>
      <c r="AE106" s="139" t="s">
        <v>102</v>
      </c>
      <c r="AF106" s="139" t="s">
        <v>13068</v>
      </c>
      <c r="AG106" s="139" t="s">
        <v>102</v>
      </c>
      <c r="AH106" s="139" t="s">
        <v>1378</v>
      </c>
      <c r="AI106" s="139" t="s">
        <v>7</v>
      </c>
      <c r="AJ106" s="139" t="s">
        <v>7</v>
      </c>
      <c r="AK106" s="139"/>
      <c r="AL106" s="139"/>
      <c r="AM106" s="141" t="s">
        <v>1375</v>
      </c>
      <c r="AN106" s="141" t="s">
        <v>8</v>
      </c>
      <c r="AO106" s="139" t="s">
        <v>1614</v>
      </c>
      <c r="AP106" s="139" t="s">
        <v>7</v>
      </c>
      <c r="AQ106" s="139"/>
      <c r="AR106" s="381"/>
      <c r="AS106" s="139" t="s">
        <v>4075</v>
      </c>
      <c r="AT106" s="141" t="s">
        <v>1404</v>
      </c>
      <c r="AU106" s="141"/>
      <c r="AV106" s="383"/>
      <c r="AW106" s="385"/>
      <c r="AX106" s="139"/>
      <c r="AY106" t="s">
        <v>18317</v>
      </c>
      <c r="AZ106">
        <v>12000</v>
      </c>
      <c r="BA106" s="381"/>
      <c r="BB106" s="139" t="s">
        <v>17</v>
      </c>
      <c r="BC106" s="166"/>
      <c r="BD106" s="166"/>
      <c r="BE106" s="166"/>
      <c r="BF106" s="166"/>
      <c r="BG106" s="166"/>
      <c r="BH106" s="308"/>
      <c r="BI106" s="308"/>
      <c r="BJ106" s="141" t="s">
        <v>26</v>
      </c>
      <c r="BK106" s="141" t="s">
        <v>26</v>
      </c>
      <c r="BL106" s="141"/>
      <c r="BM106" s="141"/>
      <c r="BN106" s="139" t="s">
        <v>4075</v>
      </c>
      <c r="BQ106" s="141"/>
      <c r="BV106" s="141"/>
      <c r="BX106" s="141"/>
      <c r="BY106" s="141"/>
      <c r="BZ106" s="141"/>
      <c r="CA106" s="141"/>
      <c r="CB106" s="141"/>
      <c r="CC106" s="141"/>
      <c r="CD106" s="141"/>
      <c r="CE106" s="141"/>
      <c r="CF106" s="141"/>
      <c r="CG106" s="141"/>
    </row>
    <row r="107" spans="1:85" x14ac:dyDescent="0.35">
      <c r="A107" s="155" t="s">
        <v>12435</v>
      </c>
      <c r="B107" s="139" t="s">
        <v>4075</v>
      </c>
      <c r="C107" s="18">
        <v>41841</v>
      </c>
      <c r="D107" s="144">
        <v>0.41458333333333336</v>
      </c>
      <c r="E107" s="141" t="s">
        <v>13266</v>
      </c>
      <c r="F107" s="141">
        <v>3</v>
      </c>
      <c r="G107" s="141" t="s">
        <v>13283</v>
      </c>
      <c r="H107" s="141">
        <v>2014</v>
      </c>
      <c r="I107" s="18">
        <v>41841</v>
      </c>
      <c r="J107" s="144">
        <v>0.41458333333333336</v>
      </c>
      <c r="K107" s="378"/>
      <c r="L107" s="139" t="s">
        <v>4075</v>
      </c>
      <c r="M107" s="141"/>
      <c r="N107" s="248"/>
      <c r="O107" s="141" t="s">
        <v>26</v>
      </c>
      <c r="P107" s="141"/>
      <c r="Q107" s="141" t="s">
        <v>12436</v>
      </c>
      <c r="R107" s="141" t="s">
        <v>12437</v>
      </c>
      <c r="S107" s="141"/>
      <c r="T107" s="141"/>
      <c r="U107" s="141">
        <v>108579013</v>
      </c>
      <c r="V107" s="141"/>
      <c r="W107" s="139" t="s">
        <v>4075</v>
      </c>
      <c r="X107" s="141" t="s">
        <v>25</v>
      </c>
      <c r="Y107" s="141" t="s">
        <v>27</v>
      </c>
      <c r="Z107" s="141" t="s">
        <v>4</v>
      </c>
      <c r="AA107" s="141" t="s">
        <v>34</v>
      </c>
      <c r="AB107" s="141"/>
      <c r="AC107" s="139" t="s">
        <v>18047</v>
      </c>
      <c r="AD107" s="380"/>
      <c r="AE107" s="139" t="s">
        <v>107</v>
      </c>
      <c r="AF107" s="139" t="s">
        <v>13076</v>
      </c>
      <c r="AG107" s="139" t="s">
        <v>4130</v>
      </c>
      <c r="AH107" s="139" t="s">
        <v>1378</v>
      </c>
      <c r="AI107" s="139" t="s">
        <v>1518</v>
      </c>
      <c r="AJ107" s="139"/>
      <c r="AK107" s="139" t="s">
        <v>1518</v>
      </c>
      <c r="AL107" s="139" t="s">
        <v>7</v>
      </c>
      <c r="AM107" s="141" t="s">
        <v>1375</v>
      </c>
      <c r="AN107" s="141" t="s">
        <v>8</v>
      </c>
      <c r="AO107" s="139" t="s">
        <v>1614</v>
      </c>
      <c r="AP107" s="139" t="s">
        <v>7</v>
      </c>
      <c r="AQ107" s="139"/>
      <c r="AR107" s="381"/>
      <c r="AS107" s="139" t="s">
        <v>4075</v>
      </c>
      <c r="AT107" s="141" t="s">
        <v>1404</v>
      </c>
      <c r="AU107" s="141"/>
      <c r="AV107" s="383"/>
      <c r="AW107" s="385"/>
      <c r="AX107" s="139"/>
      <c r="AY107" t="s">
        <v>18318</v>
      </c>
      <c r="AZ107">
        <v>12000</v>
      </c>
      <c r="BA107" s="381"/>
      <c r="BB107" s="139" t="s">
        <v>1450</v>
      </c>
      <c r="BC107" s="166"/>
      <c r="BD107" s="166"/>
      <c r="BE107" s="166"/>
      <c r="BF107" s="166"/>
      <c r="BG107" s="166"/>
      <c r="BH107" s="308"/>
      <c r="BI107" s="308"/>
      <c r="BJ107" s="141" t="s">
        <v>26</v>
      </c>
      <c r="BK107" s="141" t="s">
        <v>26</v>
      </c>
      <c r="BL107" s="141"/>
      <c r="BM107" s="141"/>
      <c r="BN107" s="139" t="s">
        <v>4075</v>
      </c>
      <c r="BQ107" s="141"/>
      <c r="BV107" s="141"/>
      <c r="BX107" s="141"/>
      <c r="BY107" s="141"/>
      <c r="BZ107" s="141"/>
      <c r="CA107" s="141"/>
      <c r="CB107" s="141"/>
      <c r="CC107" s="141"/>
      <c r="CD107" s="141"/>
      <c r="CE107" s="141"/>
      <c r="CF107" s="141"/>
      <c r="CG107" s="141"/>
    </row>
    <row r="108" spans="1:85" x14ac:dyDescent="0.35">
      <c r="A108" s="155" t="s">
        <v>12430</v>
      </c>
      <c r="B108" s="139" t="s">
        <v>4075</v>
      </c>
      <c r="C108" s="18">
        <v>41842</v>
      </c>
      <c r="D108" s="144">
        <v>0.83958333333333335</v>
      </c>
      <c r="E108" s="141" t="s">
        <v>13266</v>
      </c>
      <c r="F108" s="141">
        <v>3</v>
      </c>
      <c r="G108" s="141" t="s">
        <v>13283</v>
      </c>
      <c r="H108" s="141">
        <v>2014</v>
      </c>
      <c r="I108" s="18">
        <v>41842</v>
      </c>
      <c r="J108" s="144">
        <v>0.83958333333333335</v>
      </c>
      <c r="K108" s="378"/>
      <c r="L108" s="139" t="s">
        <v>4075</v>
      </c>
      <c r="M108" s="141"/>
      <c r="N108" s="248"/>
      <c r="O108" s="141" t="s">
        <v>26</v>
      </c>
      <c r="P108" s="141"/>
      <c r="Q108" s="141" t="s">
        <v>12431</v>
      </c>
      <c r="R108" s="141" t="s">
        <v>12432</v>
      </c>
      <c r="S108" s="141"/>
      <c r="T108" s="141" t="s">
        <v>18210</v>
      </c>
      <c r="U108" s="141">
        <v>108581277</v>
      </c>
      <c r="V108" s="141"/>
      <c r="W108" s="139" t="s">
        <v>4075</v>
      </c>
      <c r="X108" s="141" t="s">
        <v>25</v>
      </c>
      <c r="Y108" s="141" t="s">
        <v>27</v>
      </c>
      <c r="Z108" s="141" t="s">
        <v>4</v>
      </c>
      <c r="AA108" s="141" t="s">
        <v>34</v>
      </c>
      <c r="AB108" s="141"/>
      <c r="AC108" s="139" t="s">
        <v>18047</v>
      </c>
      <c r="AD108" s="380"/>
      <c r="AE108" s="139" t="s">
        <v>102</v>
      </c>
      <c r="AF108" s="139" t="s">
        <v>13077</v>
      </c>
      <c r="AG108" s="139" t="s">
        <v>102</v>
      </c>
      <c r="AH108" s="139" t="s">
        <v>1378</v>
      </c>
      <c r="AI108" s="139" t="s">
        <v>1408</v>
      </c>
      <c r="AJ108" s="139" t="s">
        <v>1408</v>
      </c>
      <c r="AK108" s="139"/>
      <c r="AL108" s="139"/>
      <c r="AM108" s="141" t="s">
        <v>1375</v>
      </c>
      <c r="AN108" s="141" t="s">
        <v>8</v>
      </c>
      <c r="AO108" s="139" t="s">
        <v>1477</v>
      </c>
      <c r="AP108" s="139" t="s">
        <v>60</v>
      </c>
      <c r="AQ108" s="139"/>
      <c r="AR108" s="381"/>
      <c r="AS108" s="139" t="s">
        <v>4075</v>
      </c>
      <c r="AT108" s="141" t="s">
        <v>1404</v>
      </c>
      <c r="AU108" s="141">
        <v>320</v>
      </c>
      <c r="AV108" s="383"/>
      <c r="AW108" s="385"/>
      <c r="AX108" s="139"/>
      <c r="AY108" t="s">
        <v>18319</v>
      </c>
      <c r="BA108" s="381"/>
      <c r="BB108" s="139" t="s">
        <v>17</v>
      </c>
      <c r="BC108" s="166"/>
      <c r="BD108" s="166"/>
      <c r="BE108" s="166"/>
      <c r="BF108" s="166"/>
      <c r="BG108" s="166"/>
      <c r="BH108" s="308"/>
      <c r="BI108" s="308"/>
      <c r="BJ108" s="141" t="s">
        <v>26</v>
      </c>
      <c r="BK108" s="141" t="s">
        <v>26</v>
      </c>
      <c r="BL108" s="141"/>
      <c r="BM108" s="141"/>
      <c r="BN108" s="139" t="s">
        <v>4075</v>
      </c>
      <c r="BQ108" s="141"/>
      <c r="BV108" s="141"/>
      <c r="BX108" s="141"/>
      <c r="BY108" s="141"/>
      <c r="BZ108" s="141"/>
      <c r="CA108" s="141"/>
      <c r="CB108" s="141"/>
      <c r="CC108" s="141"/>
      <c r="CD108" s="141"/>
      <c r="CE108" s="141"/>
      <c r="CF108" s="141"/>
      <c r="CG108" s="141"/>
    </row>
    <row r="109" spans="1:85" x14ac:dyDescent="0.35">
      <c r="A109" s="155" t="s">
        <v>12433</v>
      </c>
      <c r="B109" s="139" t="s">
        <v>4075</v>
      </c>
      <c r="C109" s="18">
        <v>41842</v>
      </c>
      <c r="D109" s="144">
        <v>0.62013888888888891</v>
      </c>
      <c r="E109" s="141" t="s">
        <v>13266</v>
      </c>
      <c r="F109" s="141">
        <v>3</v>
      </c>
      <c r="G109" s="141" t="s">
        <v>13283</v>
      </c>
      <c r="H109" s="141">
        <v>2014</v>
      </c>
      <c r="I109" s="18"/>
      <c r="J109" s="144"/>
      <c r="K109" s="378"/>
      <c r="L109" s="139" t="s">
        <v>4075</v>
      </c>
      <c r="M109" s="141"/>
      <c r="N109" s="248"/>
      <c r="O109" s="141" t="s">
        <v>26</v>
      </c>
      <c r="P109" s="141"/>
      <c r="Q109" s="141" t="s">
        <v>12434</v>
      </c>
      <c r="R109" s="141"/>
      <c r="S109" s="141"/>
      <c r="T109" s="141"/>
      <c r="U109" s="141"/>
      <c r="V109" s="141"/>
      <c r="W109" s="139" t="s">
        <v>4075</v>
      </c>
      <c r="X109" s="141" t="s">
        <v>25</v>
      </c>
      <c r="Y109" s="141" t="s">
        <v>27</v>
      </c>
      <c r="Z109" s="141" t="s">
        <v>4</v>
      </c>
      <c r="AA109" s="141" t="s">
        <v>34</v>
      </c>
      <c r="AB109" s="141"/>
      <c r="AC109" s="139" t="s">
        <v>18047</v>
      </c>
      <c r="AD109" s="380"/>
      <c r="AE109" s="139" t="s">
        <v>102</v>
      </c>
      <c r="AF109" s="139" t="s">
        <v>13071</v>
      </c>
      <c r="AG109" s="139" t="s">
        <v>102</v>
      </c>
      <c r="AH109" s="139" t="s">
        <v>1378</v>
      </c>
      <c r="AI109" s="139"/>
      <c r="AJ109" s="139"/>
      <c r="AK109" s="139"/>
      <c r="AL109" s="139"/>
      <c r="AM109" s="141" t="s">
        <v>14</v>
      </c>
      <c r="AN109" s="141" t="s">
        <v>8</v>
      </c>
      <c r="AO109" s="139" t="s">
        <v>1477</v>
      </c>
      <c r="AP109" s="139" t="s">
        <v>7</v>
      </c>
      <c r="AQ109" s="139"/>
      <c r="AR109" s="381"/>
      <c r="AS109" s="139" t="s">
        <v>4075</v>
      </c>
      <c r="AT109" s="141" t="s">
        <v>1404</v>
      </c>
      <c r="AU109" s="141">
        <v>553</v>
      </c>
      <c r="AV109" s="383"/>
      <c r="AW109" s="385"/>
      <c r="AX109" s="139"/>
      <c r="AY109" t="s">
        <v>18320</v>
      </c>
      <c r="BA109" s="381"/>
      <c r="BB109" s="139" t="s">
        <v>1452</v>
      </c>
      <c r="BC109" s="166"/>
      <c r="BD109" s="166"/>
      <c r="BE109" s="166"/>
      <c r="BF109" s="166"/>
      <c r="BG109" s="166"/>
      <c r="BH109" s="308"/>
      <c r="BI109" s="308"/>
      <c r="BJ109" s="141" t="s">
        <v>26</v>
      </c>
      <c r="BK109" s="141" t="s">
        <v>26</v>
      </c>
      <c r="BL109" s="141"/>
      <c r="BM109" s="141"/>
      <c r="BN109" s="139" t="s">
        <v>4075</v>
      </c>
      <c r="BQ109" s="141"/>
      <c r="BV109" s="141"/>
      <c r="BX109" s="141"/>
      <c r="BY109" s="141"/>
      <c r="BZ109" s="141"/>
      <c r="CA109" s="141"/>
      <c r="CB109" s="141"/>
      <c r="CC109" s="141"/>
      <c r="CD109" s="141"/>
      <c r="CE109" s="141"/>
      <c r="CF109" s="141"/>
      <c r="CG109" s="141"/>
    </row>
    <row r="110" spans="1:85" x14ac:dyDescent="0.35">
      <c r="A110" s="155" t="s">
        <v>12427</v>
      </c>
      <c r="B110" s="139" t="s">
        <v>4075</v>
      </c>
      <c r="C110" s="18">
        <v>41843</v>
      </c>
      <c r="D110" s="144">
        <v>0.51111111111111107</v>
      </c>
      <c r="E110" s="141" t="s">
        <v>13266</v>
      </c>
      <c r="F110" s="141">
        <v>3</v>
      </c>
      <c r="G110" s="141" t="s">
        <v>13283</v>
      </c>
      <c r="H110" s="141">
        <v>2014</v>
      </c>
      <c r="I110" s="18">
        <v>41843</v>
      </c>
      <c r="J110" s="144">
        <v>0.51111111111111107</v>
      </c>
      <c r="K110" s="378"/>
      <c r="L110" s="139" t="s">
        <v>4075</v>
      </c>
      <c r="M110" s="141"/>
      <c r="N110" s="248"/>
      <c r="O110" s="141" t="s">
        <v>26</v>
      </c>
      <c r="P110" s="141"/>
      <c r="Q110" s="141" t="s">
        <v>12428</v>
      </c>
      <c r="R110" s="141" t="s">
        <v>12429</v>
      </c>
      <c r="S110" s="141"/>
      <c r="T110" s="141"/>
      <c r="U110" s="141">
        <v>109251477</v>
      </c>
      <c r="V110" s="141"/>
      <c r="W110" s="139" t="s">
        <v>4075</v>
      </c>
      <c r="X110" s="141" t="s">
        <v>25</v>
      </c>
      <c r="Y110" s="141" t="s">
        <v>27</v>
      </c>
      <c r="Z110" s="141" t="s">
        <v>13</v>
      </c>
      <c r="AA110" s="141" t="s">
        <v>34</v>
      </c>
      <c r="AB110" s="141"/>
      <c r="AC110" s="139" t="s">
        <v>18051</v>
      </c>
      <c r="AD110" s="380"/>
      <c r="AE110" s="139" t="s">
        <v>103</v>
      </c>
      <c r="AF110" s="139" t="s">
        <v>13075</v>
      </c>
      <c r="AG110" s="139" t="s">
        <v>103</v>
      </c>
      <c r="AH110" s="139" t="s">
        <v>1378</v>
      </c>
      <c r="AI110" s="139" t="s">
        <v>7340</v>
      </c>
      <c r="AJ110" s="139"/>
      <c r="AK110" s="139" t="s">
        <v>7340</v>
      </c>
      <c r="AL110" s="139" t="s">
        <v>1408</v>
      </c>
      <c r="AM110" s="141" t="s">
        <v>1375</v>
      </c>
      <c r="AN110" s="141" t="s">
        <v>8</v>
      </c>
      <c r="AO110" s="139" t="s">
        <v>1614</v>
      </c>
      <c r="AP110" s="139" t="s">
        <v>7</v>
      </c>
      <c r="AQ110" s="139"/>
      <c r="AR110" s="381"/>
      <c r="AS110" s="139" t="s">
        <v>4075</v>
      </c>
      <c r="AT110" s="141" t="s">
        <v>1404</v>
      </c>
      <c r="AU110" s="141"/>
      <c r="AV110" s="383"/>
      <c r="AW110" s="385"/>
      <c r="AX110" s="139"/>
      <c r="AY110" t="s">
        <v>18321</v>
      </c>
      <c r="AZ110">
        <v>12000</v>
      </c>
      <c r="BA110" s="381"/>
      <c r="BB110" s="139" t="s">
        <v>17</v>
      </c>
      <c r="BC110" s="166"/>
      <c r="BD110" s="166"/>
      <c r="BE110" s="166"/>
      <c r="BF110" s="166"/>
      <c r="BG110" s="166"/>
      <c r="BH110" s="308"/>
      <c r="BI110" s="308"/>
      <c r="BJ110" s="141" t="s">
        <v>26</v>
      </c>
      <c r="BK110" s="141" t="s">
        <v>26</v>
      </c>
      <c r="BL110" s="141"/>
      <c r="BM110" s="141"/>
      <c r="BN110" s="139" t="s">
        <v>4075</v>
      </c>
      <c r="BQ110" s="141"/>
      <c r="BV110" s="141"/>
      <c r="BX110" s="141"/>
      <c r="BY110" s="141"/>
      <c r="BZ110" s="141"/>
      <c r="CA110" s="141"/>
      <c r="CB110" s="141"/>
      <c r="CC110" s="141"/>
      <c r="CD110" s="141"/>
      <c r="CE110" s="141"/>
      <c r="CF110" s="141"/>
      <c r="CG110" s="141"/>
    </row>
    <row r="111" spans="1:85" x14ac:dyDescent="0.35">
      <c r="A111" s="155" t="s">
        <v>12417</v>
      </c>
      <c r="B111" s="139" t="s">
        <v>4075</v>
      </c>
      <c r="C111" s="18">
        <v>41844</v>
      </c>
      <c r="D111" s="144">
        <v>0.64306712962962964</v>
      </c>
      <c r="E111" s="141" t="s">
        <v>13266</v>
      </c>
      <c r="F111" s="141">
        <v>3</v>
      </c>
      <c r="G111" s="141" t="s">
        <v>13283</v>
      </c>
      <c r="H111" s="141">
        <v>2014</v>
      </c>
      <c r="I111" s="18">
        <v>41844</v>
      </c>
      <c r="J111" s="144">
        <v>0.6430555555555556</v>
      </c>
      <c r="K111" s="378"/>
      <c r="L111" s="139" t="s">
        <v>4075</v>
      </c>
      <c r="M111" s="141"/>
      <c r="N111" s="248"/>
      <c r="O111" s="141" t="s">
        <v>26</v>
      </c>
      <c r="P111" s="141"/>
      <c r="Q111" s="141"/>
      <c r="R111" s="141"/>
      <c r="S111" s="141"/>
      <c r="T111" s="141"/>
      <c r="U111" s="141"/>
      <c r="V111" s="141" t="s">
        <v>12418</v>
      </c>
      <c r="W111" s="139" t="s">
        <v>4075</v>
      </c>
      <c r="X111" s="141" t="s">
        <v>25</v>
      </c>
      <c r="Y111" s="141" t="s">
        <v>27</v>
      </c>
      <c r="Z111" s="141" t="s">
        <v>4</v>
      </c>
      <c r="AA111" s="141" t="s">
        <v>35</v>
      </c>
      <c r="AB111" s="141"/>
      <c r="AC111" s="139" t="s">
        <v>18050</v>
      </c>
      <c r="AD111" s="380"/>
      <c r="AE111" s="139" t="s">
        <v>4</v>
      </c>
      <c r="AF111" s="139" t="s">
        <v>13073</v>
      </c>
      <c r="AG111" s="139" t="s">
        <v>4</v>
      </c>
      <c r="AH111" s="139" t="s">
        <v>1378</v>
      </c>
      <c r="AI111" s="139" t="s">
        <v>15678</v>
      </c>
      <c r="AJ111" s="139"/>
      <c r="AK111" s="139" t="s">
        <v>15678</v>
      </c>
      <c r="AL111" s="139" t="s">
        <v>7</v>
      </c>
      <c r="AM111" s="141" t="s">
        <v>19</v>
      </c>
      <c r="AN111" s="141" t="s">
        <v>8</v>
      </c>
      <c r="AO111" s="139" t="s">
        <v>1618</v>
      </c>
      <c r="AP111" s="139" t="s">
        <v>7</v>
      </c>
      <c r="AQ111" s="139"/>
      <c r="AR111" s="381"/>
      <c r="AS111" s="139" t="s">
        <v>4075</v>
      </c>
      <c r="AT111" s="141" t="s">
        <v>1404</v>
      </c>
      <c r="AU111" s="141"/>
      <c r="AV111" s="383"/>
      <c r="AW111" s="385"/>
      <c r="AX111" s="139"/>
      <c r="AY111" t="s">
        <v>18322</v>
      </c>
      <c r="AZ111">
        <v>60000</v>
      </c>
      <c r="BA111" s="381"/>
      <c r="BB111" s="139" t="s">
        <v>17</v>
      </c>
      <c r="BC111" s="166"/>
      <c r="BD111" s="166"/>
      <c r="BE111" s="166"/>
      <c r="BF111" s="166"/>
      <c r="BG111" s="166"/>
      <c r="BH111" s="308"/>
      <c r="BI111" s="308"/>
      <c r="BJ111" s="141" t="s">
        <v>26</v>
      </c>
      <c r="BK111" s="141" t="s">
        <v>26</v>
      </c>
      <c r="BL111" s="141"/>
      <c r="BM111" s="141"/>
      <c r="BN111" s="139" t="s">
        <v>4075</v>
      </c>
      <c r="BQ111" s="141"/>
      <c r="BV111" s="141"/>
      <c r="BX111" s="141"/>
      <c r="BY111" s="141"/>
      <c r="BZ111" s="141"/>
      <c r="CA111" s="141"/>
      <c r="CB111" s="141"/>
      <c r="CC111" s="141"/>
      <c r="CD111" s="141"/>
      <c r="CE111" s="141"/>
      <c r="CF111" s="141"/>
      <c r="CG111" s="141"/>
    </row>
    <row r="112" spans="1:85" x14ac:dyDescent="0.35">
      <c r="A112" s="155" t="s">
        <v>12414</v>
      </c>
      <c r="B112" s="139" t="s">
        <v>4075</v>
      </c>
      <c r="C112" s="18">
        <v>41844</v>
      </c>
      <c r="D112" s="144">
        <v>0.66041666666666665</v>
      </c>
      <c r="E112" s="141" t="s">
        <v>13266</v>
      </c>
      <c r="F112" s="141">
        <v>3</v>
      </c>
      <c r="G112" s="141" t="s">
        <v>13283</v>
      </c>
      <c r="H112" s="141">
        <v>2014</v>
      </c>
      <c r="I112" s="18">
        <v>41844</v>
      </c>
      <c r="J112" s="144">
        <v>0.66041666666666665</v>
      </c>
      <c r="K112" s="378"/>
      <c r="L112" s="139" t="s">
        <v>4075</v>
      </c>
      <c r="M112" s="141"/>
      <c r="N112" s="248"/>
      <c r="O112" s="141" t="s">
        <v>26</v>
      </c>
      <c r="P112" s="141"/>
      <c r="Q112" s="141" t="s">
        <v>12415</v>
      </c>
      <c r="R112" s="141" t="s">
        <v>12416</v>
      </c>
      <c r="S112" s="141"/>
      <c r="T112" s="141"/>
      <c r="U112" s="141"/>
      <c r="V112" s="141"/>
      <c r="W112" s="139" t="s">
        <v>4075</v>
      </c>
      <c r="X112" s="141" t="s">
        <v>25</v>
      </c>
      <c r="Y112" s="141" t="s">
        <v>27</v>
      </c>
      <c r="Z112" s="141" t="s">
        <v>4</v>
      </c>
      <c r="AA112" s="141" t="s">
        <v>34</v>
      </c>
      <c r="AB112" s="141"/>
      <c r="AC112" s="139" t="s">
        <v>18047</v>
      </c>
      <c r="AD112" s="380"/>
      <c r="AE112" s="139" t="s">
        <v>4</v>
      </c>
      <c r="AF112" s="139" t="s">
        <v>13073</v>
      </c>
      <c r="AG112" s="139" t="s">
        <v>4</v>
      </c>
      <c r="AH112" s="139" t="s">
        <v>1378</v>
      </c>
      <c r="AI112" s="139" t="s">
        <v>15678</v>
      </c>
      <c r="AJ112" s="139"/>
      <c r="AK112" s="139" t="s">
        <v>15678</v>
      </c>
      <c r="AL112" s="139" t="s">
        <v>7</v>
      </c>
      <c r="AM112" s="141" t="s">
        <v>1375</v>
      </c>
      <c r="AN112" s="141" t="s">
        <v>8</v>
      </c>
      <c r="AO112" s="139" t="s">
        <v>1614</v>
      </c>
      <c r="AP112" s="139" t="s">
        <v>7</v>
      </c>
      <c r="AQ112" s="139"/>
      <c r="AR112" s="381"/>
      <c r="AS112" s="139" t="s">
        <v>4075</v>
      </c>
      <c r="AT112" s="141" t="s">
        <v>1404</v>
      </c>
      <c r="AU112" s="141">
        <v>280</v>
      </c>
      <c r="AV112" s="383"/>
      <c r="AW112" s="385"/>
      <c r="AX112" s="139"/>
      <c r="AY112" t="s">
        <v>18323</v>
      </c>
      <c r="AZ112">
        <v>12000</v>
      </c>
      <c r="BA112" s="381"/>
      <c r="BB112" s="139" t="s">
        <v>1452</v>
      </c>
      <c r="BC112" s="166"/>
      <c r="BD112" s="166"/>
      <c r="BE112" s="166"/>
      <c r="BF112" s="166"/>
      <c r="BG112" s="166"/>
      <c r="BH112" s="308"/>
      <c r="BI112" s="308"/>
      <c r="BJ112" s="141" t="s">
        <v>26</v>
      </c>
      <c r="BK112" s="141" t="s">
        <v>26</v>
      </c>
      <c r="BL112" s="141"/>
      <c r="BM112" s="141"/>
      <c r="BN112" s="139" t="s">
        <v>4075</v>
      </c>
      <c r="BQ112" s="141" t="s">
        <v>17646</v>
      </c>
      <c r="BR112" s="135" t="s">
        <v>15685</v>
      </c>
      <c r="BT112" s="135" t="s">
        <v>15364</v>
      </c>
      <c r="BU112" s="135" t="s">
        <v>15374</v>
      </c>
      <c r="BV112" s="141" t="s">
        <v>13274</v>
      </c>
      <c r="BW112" s="135" t="s">
        <v>3829</v>
      </c>
      <c r="BX112" s="141" t="s">
        <v>15689</v>
      </c>
      <c r="BY112" s="141" t="s">
        <v>15689</v>
      </c>
      <c r="BZ112" s="141" t="s">
        <v>26</v>
      </c>
      <c r="CA112" s="141" t="s">
        <v>1848</v>
      </c>
      <c r="CB112" s="141"/>
      <c r="CC112" s="141" t="s">
        <v>15682</v>
      </c>
      <c r="CD112" s="141" t="s">
        <v>15683</v>
      </c>
      <c r="CE112" s="141" t="s">
        <v>15450</v>
      </c>
      <c r="CF112" s="141" t="s">
        <v>15451</v>
      </c>
      <c r="CG112" s="141" t="s">
        <v>1897</v>
      </c>
    </row>
    <row r="113" spans="1:85" x14ac:dyDescent="0.35">
      <c r="A113" s="155" t="s">
        <v>12411</v>
      </c>
      <c r="B113" s="139" t="s">
        <v>4075</v>
      </c>
      <c r="C113" s="18">
        <v>41844</v>
      </c>
      <c r="D113" s="144">
        <v>0.81111111111111112</v>
      </c>
      <c r="E113" s="141" t="s">
        <v>13266</v>
      </c>
      <c r="F113" s="141">
        <v>3</v>
      </c>
      <c r="G113" s="141" t="s">
        <v>13283</v>
      </c>
      <c r="H113" s="141">
        <v>2014</v>
      </c>
      <c r="I113" s="18">
        <v>41844</v>
      </c>
      <c r="J113" s="144">
        <v>0.81111111111111112</v>
      </c>
      <c r="K113" s="378"/>
      <c r="L113" s="139" t="s">
        <v>4075</v>
      </c>
      <c r="M113" s="141"/>
      <c r="N113" s="248"/>
      <c r="O113" s="141" t="s">
        <v>26</v>
      </c>
      <c r="P113" s="141"/>
      <c r="Q113" s="141" t="s">
        <v>12412</v>
      </c>
      <c r="R113" s="141" t="s">
        <v>12413</v>
      </c>
      <c r="S113" s="141"/>
      <c r="T113" s="141"/>
      <c r="U113" s="141">
        <v>108584624</v>
      </c>
      <c r="V113" s="141"/>
      <c r="W113" s="139" t="s">
        <v>4075</v>
      </c>
      <c r="X113" s="141" t="s">
        <v>25</v>
      </c>
      <c r="Y113" s="141" t="s">
        <v>27</v>
      </c>
      <c r="Z113" s="141" t="s">
        <v>4</v>
      </c>
      <c r="AA113" s="141" t="s">
        <v>34</v>
      </c>
      <c r="AB113" s="141"/>
      <c r="AC113" s="139" t="s">
        <v>18050</v>
      </c>
      <c r="AD113" s="380"/>
      <c r="AE113" s="139" t="s">
        <v>4</v>
      </c>
      <c r="AF113" s="139" t="s">
        <v>13073</v>
      </c>
      <c r="AG113" s="139" t="s">
        <v>4</v>
      </c>
      <c r="AH113" s="139" t="s">
        <v>1378</v>
      </c>
      <c r="AI113" s="139" t="s">
        <v>15678</v>
      </c>
      <c r="AJ113" s="139"/>
      <c r="AK113" s="139" t="s">
        <v>15678</v>
      </c>
      <c r="AL113" s="139" t="s">
        <v>7</v>
      </c>
      <c r="AM113" s="141" t="s">
        <v>1375</v>
      </c>
      <c r="AN113" s="141" t="s">
        <v>8</v>
      </c>
      <c r="AO113" s="139" t="s">
        <v>1614</v>
      </c>
      <c r="AP113" s="139" t="s">
        <v>7</v>
      </c>
      <c r="AQ113" s="139"/>
      <c r="AR113" s="381"/>
      <c r="AS113" s="139" t="s">
        <v>4075</v>
      </c>
      <c r="AT113" s="141" t="s">
        <v>1404</v>
      </c>
      <c r="AU113" s="141">
        <v>300</v>
      </c>
      <c r="AV113" s="383"/>
      <c r="AW113" s="385"/>
      <c r="AX113" s="139"/>
      <c r="AY113" t="s">
        <v>18324</v>
      </c>
      <c r="AZ113">
        <v>12000</v>
      </c>
      <c r="BA113" s="381"/>
      <c r="BB113" s="139" t="s">
        <v>1450</v>
      </c>
      <c r="BC113" s="166"/>
      <c r="BD113" s="166"/>
      <c r="BE113" s="166"/>
      <c r="BF113" s="166"/>
      <c r="BG113" s="166"/>
      <c r="BH113" s="308"/>
      <c r="BI113" s="308"/>
      <c r="BJ113" s="141" t="s">
        <v>26</v>
      </c>
      <c r="BK113" s="141" t="s">
        <v>26</v>
      </c>
      <c r="BL113" s="141"/>
      <c r="BM113" s="141"/>
      <c r="BN113" s="139" t="s">
        <v>4075</v>
      </c>
      <c r="BQ113" s="141" t="s">
        <v>17646</v>
      </c>
      <c r="BR113" s="135" t="s">
        <v>15680</v>
      </c>
      <c r="BT113" s="135" t="s">
        <v>15373</v>
      </c>
      <c r="BU113" s="135" t="s">
        <v>13278</v>
      </c>
      <c r="BV113" s="141" t="s">
        <v>13284</v>
      </c>
      <c r="BW113" s="135" t="s">
        <v>13286</v>
      </c>
      <c r="BX113" s="141" t="s">
        <v>15681</v>
      </c>
      <c r="BY113" s="141" t="s">
        <v>15689</v>
      </c>
      <c r="BZ113" s="141" t="s">
        <v>26</v>
      </c>
      <c r="CA113" s="141" t="s">
        <v>1848</v>
      </c>
      <c r="CB113" s="141"/>
      <c r="CC113" s="141" t="s">
        <v>15686</v>
      </c>
      <c r="CD113" s="141" t="s">
        <v>15683</v>
      </c>
      <c r="CE113" s="141" t="s">
        <v>15450</v>
      </c>
      <c r="CF113" s="141" t="s">
        <v>15451</v>
      </c>
      <c r="CG113" s="141" t="s">
        <v>1897</v>
      </c>
    </row>
    <row r="114" spans="1:85" x14ac:dyDescent="0.35">
      <c r="A114" s="155" t="s">
        <v>12424</v>
      </c>
      <c r="B114" s="139" t="s">
        <v>4075</v>
      </c>
      <c r="C114" s="18">
        <v>41844</v>
      </c>
      <c r="D114" s="144">
        <v>4.4444444444444446E-2</v>
      </c>
      <c r="E114" s="141" t="s">
        <v>13266</v>
      </c>
      <c r="F114" s="141">
        <v>3</v>
      </c>
      <c r="G114" s="141" t="s">
        <v>13283</v>
      </c>
      <c r="H114" s="141">
        <v>2014</v>
      </c>
      <c r="I114" s="18">
        <v>41844</v>
      </c>
      <c r="J114" s="144">
        <v>4.4444444444444446E-2</v>
      </c>
      <c r="K114" s="378"/>
      <c r="L114" s="139" t="s">
        <v>4075</v>
      </c>
      <c r="M114" s="141"/>
      <c r="N114" s="248"/>
      <c r="O114" s="141" t="s">
        <v>26</v>
      </c>
      <c r="P114" s="141"/>
      <c r="Q114" s="141" t="s">
        <v>12425</v>
      </c>
      <c r="R114" s="141" t="s">
        <v>12426</v>
      </c>
      <c r="S114" s="141"/>
      <c r="T114" s="141"/>
      <c r="U114" s="141">
        <v>108583206</v>
      </c>
      <c r="V114" s="141"/>
      <c r="W114" s="139" t="s">
        <v>4075</v>
      </c>
      <c r="X114" s="141" t="s">
        <v>25</v>
      </c>
      <c r="Y114" s="141" t="s">
        <v>27</v>
      </c>
      <c r="Z114" s="141" t="s">
        <v>4</v>
      </c>
      <c r="AA114" s="141" t="s">
        <v>34</v>
      </c>
      <c r="AB114" s="141"/>
      <c r="AC114" s="139" t="s">
        <v>18049</v>
      </c>
      <c r="AD114" s="380"/>
      <c r="AE114" s="139" t="s">
        <v>4</v>
      </c>
      <c r="AF114" s="139" t="s">
        <v>13073</v>
      </c>
      <c r="AG114" s="139" t="s">
        <v>4</v>
      </c>
      <c r="AH114" s="139" t="s">
        <v>1378</v>
      </c>
      <c r="AI114" s="139" t="s">
        <v>15678</v>
      </c>
      <c r="AJ114" s="139"/>
      <c r="AK114" s="139" t="s">
        <v>15678</v>
      </c>
      <c r="AL114" s="139" t="s">
        <v>7</v>
      </c>
      <c r="AM114" s="141" t="s">
        <v>1375</v>
      </c>
      <c r="AN114" s="141" t="s">
        <v>8</v>
      </c>
      <c r="AO114" s="139" t="s">
        <v>1614</v>
      </c>
      <c r="AP114" s="139" t="s">
        <v>7</v>
      </c>
      <c r="AQ114" s="139"/>
      <c r="AR114" s="381"/>
      <c r="AS114" s="139" t="s">
        <v>4075</v>
      </c>
      <c r="AT114" s="141" t="s">
        <v>1404</v>
      </c>
      <c r="AU114" s="141">
        <v>520</v>
      </c>
      <c r="AV114" s="383"/>
      <c r="AW114" s="385"/>
      <c r="AX114" s="139"/>
      <c r="AY114" t="s">
        <v>18325</v>
      </c>
      <c r="AZ114">
        <v>12000</v>
      </c>
      <c r="BA114" s="381"/>
      <c r="BB114" s="139" t="s">
        <v>1446</v>
      </c>
      <c r="BC114" s="166"/>
      <c r="BD114" s="166"/>
      <c r="BE114" s="166"/>
      <c r="BF114" s="166"/>
      <c r="BG114" s="166"/>
      <c r="BH114" s="308"/>
      <c r="BI114" s="308"/>
      <c r="BJ114" s="141" t="s">
        <v>26</v>
      </c>
      <c r="BK114" s="141" t="s">
        <v>26</v>
      </c>
      <c r="BL114" s="141"/>
      <c r="BM114" s="141"/>
      <c r="BN114" s="139" t="s">
        <v>4075</v>
      </c>
      <c r="BQ114" s="141" t="s">
        <v>17647</v>
      </c>
      <c r="BR114" s="135" t="s">
        <v>15685</v>
      </c>
      <c r="BT114" s="135" t="s">
        <v>17648</v>
      </c>
      <c r="BU114" s="135" t="s">
        <v>15374</v>
      </c>
      <c r="BV114" s="141" t="s">
        <v>2612</v>
      </c>
      <c r="BW114" s="135" t="s">
        <v>13260</v>
      </c>
      <c r="BX114" s="141" t="s">
        <v>12</v>
      </c>
      <c r="BY114" s="141" t="s">
        <v>12</v>
      </c>
      <c r="BZ114" s="141" t="s">
        <v>26</v>
      </c>
      <c r="CA114" s="141" t="s">
        <v>1848</v>
      </c>
      <c r="CB114" s="141"/>
      <c r="CC114" s="141" t="s">
        <v>15682</v>
      </c>
      <c r="CD114" s="141" t="s">
        <v>15683</v>
      </c>
      <c r="CE114" s="141" t="s">
        <v>15450</v>
      </c>
      <c r="CF114" s="141" t="s">
        <v>15451</v>
      </c>
      <c r="CG114" s="141" t="s">
        <v>4004</v>
      </c>
    </row>
    <row r="115" spans="1:85" x14ac:dyDescent="0.35">
      <c r="A115" s="155" t="s">
        <v>12422</v>
      </c>
      <c r="B115" s="139" t="s">
        <v>4075</v>
      </c>
      <c r="C115" s="18">
        <v>41844</v>
      </c>
      <c r="D115" s="144">
        <v>0.45763888888888887</v>
      </c>
      <c r="E115" s="141" t="s">
        <v>13266</v>
      </c>
      <c r="F115" s="141">
        <v>3</v>
      </c>
      <c r="G115" s="141" t="s">
        <v>13283</v>
      </c>
      <c r="H115" s="141">
        <v>2014</v>
      </c>
      <c r="I115" s="18"/>
      <c r="J115" s="144"/>
      <c r="K115" s="378"/>
      <c r="L115" s="139" t="s">
        <v>4075</v>
      </c>
      <c r="M115" s="141"/>
      <c r="N115" s="248"/>
      <c r="O115" s="141" t="s">
        <v>26</v>
      </c>
      <c r="P115" s="141"/>
      <c r="Q115" s="141" t="s">
        <v>12423</v>
      </c>
      <c r="R115" s="141"/>
      <c r="S115" s="141"/>
      <c r="T115" s="141"/>
      <c r="U115" s="141"/>
      <c r="V115" s="141"/>
      <c r="W115" s="139" t="s">
        <v>4075</v>
      </c>
      <c r="X115" s="141" t="s">
        <v>25</v>
      </c>
      <c r="Y115" s="141" t="s">
        <v>27</v>
      </c>
      <c r="Z115" s="141" t="s">
        <v>4</v>
      </c>
      <c r="AA115" s="141" t="s">
        <v>34</v>
      </c>
      <c r="AB115" s="141"/>
      <c r="AC115" s="139" t="s">
        <v>18047</v>
      </c>
      <c r="AD115" s="380"/>
      <c r="AE115" s="139" t="s">
        <v>4</v>
      </c>
      <c r="AF115" s="139" t="s">
        <v>13073</v>
      </c>
      <c r="AG115" s="139" t="s">
        <v>4</v>
      </c>
      <c r="AH115" s="139" t="s">
        <v>1378</v>
      </c>
      <c r="AI115" s="139" t="s">
        <v>15678</v>
      </c>
      <c r="AJ115" s="139"/>
      <c r="AK115" s="139" t="s">
        <v>15678</v>
      </c>
      <c r="AL115" s="139" t="s">
        <v>7</v>
      </c>
      <c r="AM115" s="141" t="s">
        <v>19</v>
      </c>
      <c r="AN115" s="141" t="s">
        <v>8</v>
      </c>
      <c r="AO115" s="139" t="s">
        <v>1477</v>
      </c>
      <c r="AP115" s="139" t="s">
        <v>7</v>
      </c>
      <c r="AQ115" s="139"/>
      <c r="AR115" s="381"/>
      <c r="AS115" s="139" t="s">
        <v>4075</v>
      </c>
      <c r="AT115" s="141" t="s">
        <v>1404</v>
      </c>
      <c r="AU115" s="141"/>
      <c r="AV115" s="383"/>
      <c r="AW115" s="385"/>
      <c r="AX115" s="139"/>
      <c r="AY115" t="s">
        <v>18326</v>
      </c>
      <c r="BA115" s="381"/>
      <c r="BB115" s="139" t="s">
        <v>17</v>
      </c>
      <c r="BC115" s="166"/>
      <c r="BD115" s="166"/>
      <c r="BE115" s="166"/>
      <c r="BF115" s="166"/>
      <c r="BG115" s="166"/>
      <c r="BH115" s="308"/>
      <c r="BI115" s="308"/>
      <c r="BJ115" s="141" t="s">
        <v>26</v>
      </c>
      <c r="BK115" s="141" t="s">
        <v>26</v>
      </c>
      <c r="BL115" s="141"/>
      <c r="BM115" s="141"/>
      <c r="BN115" s="139" t="s">
        <v>4075</v>
      </c>
      <c r="BQ115" s="141"/>
      <c r="BV115" s="141"/>
      <c r="BX115" s="141"/>
      <c r="BY115" s="141"/>
      <c r="BZ115" s="141"/>
      <c r="CA115" s="141"/>
      <c r="CB115" s="141"/>
      <c r="CC115" s="141"/>
      <c r="CD115" s="141"/>
      <c r="CE115" s="141"/>
      <c r="CF115" s="141"/>
      <c r="CG115" s="141"/>
    </row>
    <row r="116" spans="1:85" x14ac:dyDescent="0.35">
      <c r="A116" s="155" t="s">
        <v>12419</v>
      </c>
      <c r="B116" s="139" t="s">
        <v>4075</v>
      </c>
      <c r="C116" s="18">
        <v>41844</v>
      </c>
      <c r="D116" s="144">
        <v>0.49723379629629627</v>
      </c>
      <c r="E116" s="141" t="s">
        <v>13266</v>
      </c>
      <c r="F116" s="141">
        <v>3</v>
      </c>
      <c r="G116" s="141" t="s">
        <v>13283</v>
      </c>
      <c r="H116" s="141">
        <v>2014</v>
      </c>
      <c r="I116" s="18">
        <v>41844</v>
      </c>
      <c r="J116" s="144">
        <v>0.49722222222222223</v>
      </c>
      <c r="K116" s="378"/>
      <c r="L116" s="139" t="s">
        <v>4075</v>
      </c>
      <c r="M116" s="141"/>
      <c r="N116" s="248"/>
      <c r="O116" s="141" t="s">
        <v>26</v>
      </c>
      <c r="P116" s="141"/>
      <c r="Q116" s="141" t="s">
        <v>12420</v>
      </c>
      <c r="R116" s="141" t="s">
        <v>12421</v>
      </c>
      <c r="S116" s="141"/>
      <c r="T116" s="141"/>
      <c r="U116" s="141">
        <v>108583888</v>
      </c>
      <c r="V116" s="141"/>
      <c r="W116" s="139" t="s">
        <v>4075</v>
      </c>
      <c r="X116" s="141" t="s">
        <v>25</v>
      </c>
      <c r="Y116" s="141" t="s">
        <v>27</v>
      </c>
      <c r="Z116" s="141" t="s">
        <v>4</v>
      </c>
      <c r="AA116" s="141" t="s">
        <v>34</v>
      </c>
      <c r="AB116" s="141"/>
      <c r="AC116" s="139" t="s">
        <v>18050</v>
      </c>
      <c r="AD116" s="380"/>
      <c r="AE116" s="139" t="s">
        <v>4</v>
      </c>
      <c r="AF116" s="139" t="s">
        <v>13073</v>
      </c>
      <c r="AG116" s="139" t="s">
        <v>4</v>
      </c>
      <c r="AH116" s="139" t="s">
        <v>1378</v>
      </c>
      <c r="AI116" s="139" t="s">
        <v>15678</v>
      </c>
      <c r="AJ116" s="139"/>
      <c r="AK116" s="139" t="s">
        <v>15678</v>
      </c>
      <c r="AL116" s="139" t="s">
        <v>7</v>
      </c>
      <c r="AM116" s="141" t="s">
        <v>1375</v>
      </c>
      <c r="AN116" s="141" t="s">
        <v>8</v>
      </c>
      <c r="AO116" s="139" t="s">
        <v>1614</v>
      </c>
      <c r="AP116" s="139" t="s">
        <v>7</v>
      </c>
      <c r="AQ116" s="139"/>
      <c r="AR116" s="381"/>
      <c r="AS116" s="139" t="s">
        <v>4075</v>
      </c>
      <c r="AT116" s="141" t="s">
        <v>1404</v>
      </c>
      <c r="AU116" s="141">
        <v>180</v>
      </c>
      <c r="AV116" s="383"/>
      <c r="AW116" s="385"/>
      <c r="AX116" s="139"/>
      <c r="AY116" t="s">
        <v>18278</v>
      </c>
      <c r="AZ116">
        <v>12000</v>
      </c>
      <c r="BA116" s="381"/>
      <c r="BB116" s="139" t="s">
        <v>1446</v>
      </c>
      <c r="BC116" s="166"/>
      <c r="BD116" s="166"/>
      <c r="BE116" s="166"/>
      <c r="BF116" s="166"/>
      <c r="BG116" s="166"/>
      <c r="BH116" s="308"/>
      <c r="BI116" s="308"/>
      <c r="BJ116" s="141" t="s">
        <v>26</v>
      </c>
      <c r="BK116" s="141" t="s">
        <v>26</v>
      </c>
      <c r="BL116" s="141"/>
      <c r="BM116" s="141"/>
      <c r="BN116" s="139" t="s">
        <v>4075</v>
      </c>
      <c r="BQ116" s="141" t="s">
        <v>17649</v>
      </c>
      <c r="BR116" s="135" t="s">
        <v>15685</v>
      </c>
      <c r="BT116" s="135" t="s">
        <v>15370</v>
      </c>
      <c r="BU116" s="135" t="s">
        <v>15407</v>
      </c>
      <c r="BV116" s="141" t="s">
        <v>3604</v>
      </c>
      <c r="BW116" s="135" t="s">
        <v>2536</v>
      </c>
      <c r="BX116" s="141" t="s">
        <v>12</v>
      </c>
      <c r="BY116" s="141" t="s">
        <v>12</v>
      </c>
      <c r="BZ116" s="141" t="s">
        <v>26</v>
      </c>
      <c r="CA116" s="141" t="s">
        <v>1848</v>
      </c>
      <c r="CB116" s="141"/>
      <c r="CC116" s="141" t="s">
        <v>15704</v>
      </c>
      <c r="CD116" s="141" t="s">
        <v>34</v>
      </c>
      <c r="CE116" s="141" t="s">
        <v>15450</v>
      </c>
      <c r="CF116" s="141" t="s">
        <v>15451</v>
      </c>
      <c r="CG116" s="141"/>
    </row>
    <row r="117" spans="1:85" x14ac:dyDescent="0.35">
      <c r="A117" s="155" t="s">
        <v>12409</v>
      </c>
      <c r="B117" s="139" t="s">
        <v>4075</v>
      </c>
      <c r="C117" s="18">
        <v>41845</v>
      </c>
      <c r="D117" s="144">
        <v>0.51111111111111107</v>
      </c>
      <c r="E117" s="141" t="s">
        <v>13266</v>
      </c>
      <c r="F117" s="141">
        <v>3</v>
      </c>
      <c r="G117" s="141" t="s">
        <v>13283</v>
      </c>
      <c r="H117" s="141">
        <v>2014</v>
      </c>
      <c r="I117" s="18"/>
      <c r="J117" s="144"/>
      <c r="K117" s="378"/>
      <c r="L117" s="139" t="s">
        <v>4075</v>
      </c>
      <c r="M117" s="141"/>
      <c r="N117" s="248"/>
      <c r="O117" s="141" t="s">
        <v>26</v>
      </c>
      <c r="P117" s="141"/>
      <c r="Q117" s="141" t="s">
        <v>12410</v>
      </c>
      <c r="R117" s="141"/>
      <c r="S117" s="141"/>
      <c r="T117" s="141"/>
      <c r="U117" s="141"/>
      <c r="V117" s="141"/>
      <c r="W117" s="139" t="s">
        <v>4075</v>
      </c>
      <c r="X117" s="141" t="s">
        <v>25</v>
      </c>
      <c r="Y117" s="141" t="s">
        <v>27</v>
      </c>
      <c r="Z117" s="141" t="s">
        <v>4</v>
      </c>
      <c r="AA117" s="141" t="s">
        <v>34</v>
      </c>
      <c r="AB117" s="141"/>
      <c r="AC117" s="139" t="s">
        <v>18049</v>
      </c>
      <c r="AD117" s="380"/>
      <c r="AE117" s="139" t="s">
        <v>102</v>
      </c>
      <c r="AF117" s="139" t="s">
        <v>13071</v>
      </c>
      <c r="AG117" s="139" t="s">
        <v>102</v>
      </c>
      <c r="AH117" s="139" t="s">
        <v>1378</v>
      </c>
      <c r="AI117" s="139"/>
      <c r="AJ117" s="139"/>
      <c r="AK117" s="139"/>
      <c r="AL117" s="139"/>
      <c r="AM117" s="141" t="s">
        <v>1375</v>
      </c>
      <c r="AN117" s="141" t="s">
        <v>8</v>
      </c>
      <c r="AO117" s="139" t="s">
        <v>1477</v>
      </c>
      <c r="AP117" s="139" t="s">
        <v>7</v>
      </c>
      <c r="AQ117" s="139"/>
      <c r="AR117" s="381"/>
      <c r="AS117" s="139" t="s">
        <v>4075</v>
      </c>
      <c r="AT117" s="141" t="s">
        <v>1404</v>
      </c>
      <c r="AU117" s="141"/>
      <c r="AV117" s="383"/>
      <c r="AW117" s="385"/>
      <c r="AX117" s="139"/>
      <c r="AY117" t="s">
        <v>18327</v>
      </c>
      <c r="BA117" s="381"/>
      <c r="BB117" s="139" t="s">
        <v>17</v>
      </c>
      <c r="BC117" s="166"/>
      <c r="BD117" s="166"/>
      <c r="BE117" s="166"/>
      <c r="BF117" s="166"/>
      <c r="BG117" s="166"/>
      <c r="BH117" s="308"/>
      <c r="BI117" s="308"/>
      <c r="BJ117" s="141" t="s">
        <v>26</v>
      </c>
      <c r="BK117" s="141" t="s">
        <v>26</v>
      </c>
      <c r="BL117" s="141"/>
      <c r="BM117" s="141"/>
      <c r="BN117" s="139" t="s">
        <v>4075</v>
      </c>
      <c r="BQ117" s="141"/>
      <c r="BV117" s="141"/>
      <c r="BX117" s="141"/>
      <c r="BY117" s="141"/>
      <c r="BZ117" s="141"/>
      <c r="CA117" s="141"/>
      <c r="CB117" s="141"/>
      <c r="CC117" s="141"/>
      <c r="CD117" s="141"/>
      <c r="CE117" s="141"/>
      <c r="CF117" s="141"/>
      <c r="CG117" s="141"/>
    </row>
    <row r="118" spans="1:85" x14ac:dyDescent="0.35">
      <c r="A118" s="155" t="s">
        <v>12404</v>
      </c>
      <c r="B118" s="139" t="s">
        <v>4075</v>
      </c>
      <c r="C118" s="18">
        <v>41846</v>
      </c>
      <c r="D118" s="144">
        <v>0.6430555555555556</v>
      </c>
      <c r="E118" s="141" t="s">
        <v>13266</v>
      </c>
      <c r="F118" s="141">
        <v>3</v>
      </c>
      <c r="G118" s="141" t="s">
        <v>13283</v>
      </c>
      <c r="H118" s="141">
        <v>2014</v>
      </c>
      <c r="I118" s="18">
        <v>41846</v>
      </c>
      <c r="J118" s="144">
        <v>0.6430555555555556</v>
      </c>
      <c r="K118" s="378"/>
      <c r="L118" s="139" t="s">
        <v>4075</v>
      </c>
      <c r="M118" s="141"/>
      <c r="N118" s="248"/>
      <c r="O118" s="141" t="s">
        <v>26</v>
      </c>
      <c r="P118" s="141"/>
      <c r="Q118" s="141" t="s">
        <v>12405</v>
      </c>
      <c r="R118" s="141" t="s">
        <v>12406</v>
      </c>
      <c r="S118" s="141"/>
      <c r="T118" s="141"/>
      <c r="U118" s="141"/>
      <c r="V118" s="141" t="s">
        <v>12407</v>
      </c>
      <c r="W118" s="139" t="s">
        <v>4075</v>
      </c>
      <c r="X118" s="141" t="s">
        <v>25</v>
      </c>
      <c r="Y118" s="141" t="s">
        <v>27</v>
      </c>
      <c r="Z118" s="141" t="s">
        <v>4</v>
      </c>
      <c r="AA118" s="141" t="s">
        <v>34</v>
      </c>
      <c r="AB118" s="141"/>
      <c r="AC118" s="139" t="s">
        <v>18052</v>
      </c>
      <c r="AD118" s="380"/>
      <c r="AE118" s="139" t="s">
        <v>4</v>
      </c>
      <c r="AF118" s="139" t="s">
        <v>13073</v>
      </c>
      <c r="AG118" s="139" t="s">
        <v>4</v>
      </c>
      <c r="AH118" s="139" t="s">
        <v>1378</v>
      </c>
      <c r="AI118" s="139" t="s">
        <v>15678</v>
      </c>
      <c r="AJ118" s="139"/>
      <c r="AK118" s="139" t="s">
        <v>15678</v>
      </c>
      <c r="AL118" s="139" t="s">
        <v>7</v>
      </c>
      <c r="AM118" s="141" t="s">
        <v>1375</v>
      </c>
      <c r="AN118" s="141" t="s">
        <v>8</v>
      </c>
      <c r="AO118" s="139" t="s">
        <v>1614</v>
      </c>
      <c r="AP118" s="139" t="s">
        <v>7</v>
      </c>
      <c r="AQ118" s="139"/>
      <c r="AR118" s="381"/>
      <c r="AS118" s="139" t="s">
        <v>4075</v>
      </c>
      <c r="AT118" s="141" t="s">
        <v>1404</v>
      </c>
      <c r="AU118" s="141">
        <v>420</v>
      </c>
      <c r="AV118" s="383"/>
      <c r="AW118" s="385"/>
      <c r="AX118" s="139"/>
      <c r="AY118" t="s">
        <v>18328</v>
      </c>
      <c r="AZ118">
        <v>12000</v>
      </c>
      <c r="BA118" s="381"/>
      <c r="BB118" s="139" t="s">
        <v>1452</v>
      </c>
      <c r="BC118" s="166"/>
      <c r="BD118" s="166"/>
      <c r="BE118" s="166"/>
      <c r="BF118" s="166"/>
      <c r="BG118" s="166"/>
      <c r="BH118" s="308"/>
      <c r="BI118" s="308"/>
      <c r="BJ118" s="141" t="s">
        <v>26</v>
      </c>
      <c r="BK118" s="141" t="s">
        <v>26</v>
      </c>
      <c r="BL118" s="141"/>
      <c r="BM118" s="141"/>
      <c r="BN118" s="139" t="s">
        <v>4075</v>
      </c>
      <c r="BQ118" s="141" t="s">
        <v>17650</v>
      </c>
      <c r="BR118" s="135" t="s">
        <v>15702</v>
      </c>
      <c r="BV118" s="141"/>
      <c r="BX118" s="141"/>
      <c r="BY118" s="141"/>
      <c r="BZ118" s="141"/>
      <c r="CA118" s="141"/>
      <c r="CB118" s="141"/>
      <c r="CC118" s="141"/>
      <c r="CD118" s="141"/>
      <c r="CE118" s="141"/>
      <c r="CF118" s="141"/>
      <c r="CG118" s="141"/>
    </row>
    <row r="119" spans="1:85" x14ac:dyDescent="0.35">
      <c r="A119" s="155" t="s">
        <v>12408</v>
      </c>
      <c r="B119" s="139" t="s">
        <v>4075</v>
      </c>
      <c r="C119" s="18">
        <v>41846</v>
      </c>
      <c r="D119" s="144">
        <v>0.20972222222222223</v>
      </c>
      <c r="E119" s="141" t="s">
        <v>13266</v>
      </c>
      <c r="F119" s="141">
        <v>3</v>
      </c>
      <c r="G119" s="141" t="s">
        <v>13283</v>
      </c>
      <c r="H119" s="141">
        <v>2014</v>
      </c>
      <c r="I119" s="18">
        <v>41846</v>
      </c>
      <c r="J119" s="144">
        <v>0.20972222222222223</v>
      </c>
      <c r="K119" s="378"/>
      <c r="L119" s="139" t="s">
        <v>4075</v>
      </c>
      <c r="M119" s="141"/>
      <c r="N119" s="248"/>
      <c r="O119" s="141" t="s">
        <v>26</v>
      </c>
      <c r="P119" s="141"/>
      <c r="Q119" s="141"/>
      <c r="R119" s="141"/>
      <c r="S119" s="141"/>
      <c r="T119" s="141"/>
      <c r="U119" s="141"/>
      <c r="V119" s="141"/>
      <c r="W119" s="139" t="s">
        <v>4075</v>
      </c>
      <c r="X119" s="141" t="s">
        <v>25</v>
      </c>
      <c r="Y119" s="141" t="s">
        <v>27</v>
      </c>
      <c r="Z119" s="141" t="s">
        <v>4</v>
      </c>
      <c r="AA119" s="141" t="s">
        <v>35</v>
      </c>
      <c r="AB119" s="141"/>
      <c r="AC119" s="139" t="s">
        <v>18047</v>
      </c>
      <c r="AD119" s="380"/>
      <c r="AE119" s="139" t="s">
        <v>102</v>
      </c>
      <c r="AF119" s="139" t="s">
        <v>13071</v>
      </c>
      <c r="AG119" s="139" t="s">
        <v>102</v>
      </c>
      <c r="AH119" s="139" t="s">
        <v>1378</v>
      </c>
      <c r="AI119" s="139"/>
      <c r="AJ119" s="139"/>
      <c r="AK119" s="139"/>
      <c r="AL119" s="139"/>
      <c r="AM119" s="141" t="s">
        <v>1375</v>
      </c>
      <c r="AN119" s="141" t="s">
        <v>8</v>
      </c>
      <c r="AO119" s="139" t="s">
        <v>1618</v>
      </c>
      <c r="AP119" s="139" t="s">
        <v>13</v>
      </c>
      <c r="AQ119" s="139"/>
      <c r="AR119" s="381"/>
      <c r="AS119" s="139" t="s">
        <v>4075</v>
      </c>
      <c r="AT119" s="141" t="s">
        <v>1404</v>
      </c>
      <c r="AU119" s="141"/>
      <c r="AV119" s="383"/>
      <c r="AW119" s="385"/>
      <c r="AX119" s="139"/>
      <c r="AY119" t="s">
        <v>18329</v>
      </c>
      <c r="AZ119">
        <v>115000</v>
      </c>
      <c r="BA119" s="381"/>
      <c r="BB119" s="139" t="s">
        <v>1444</v>
      </c>
      <c r="BC119" s="166"/>
      <c r="BD119" s="166"/>
      <c r="BE119" s="166"/>
      <c r="BF119" s="166"/>
      <c r="BG119" s="166"/>
      <c r="BH119" s="308"/>
      <c r="BI119" s="308"/>
      <c r="BJ119" s="141" t="s">
        <v>26</v>
      </c>
      <c r="BK119" s="141" t="s">
        <v>26</v>
      </c>
      <c r="BL119" s="141"/>
      <c r="BM119" s="141"/>
      <c r="BN119" s="139" t="s">
        <v>4075</v>
      </c>
      <c r="BQ119" s="141"/>
      <c r="BV119" s="141"/>
      <c r="BX119" s="141"/>
      <c r="BY119" s="141"/>
      <c r="BZ119" s="141"/>
      <c r="CA119" s="141"/>
      <c r="CB119" s="141"/>
      <c r="CC119" s="141"/>
      <c r="CD119" s="141"/>
      <c r="CE119" s="141"/>
      <c r="CF119" s="141"/>
      <c r="CG119" s="141"/>
    </row>
    <row r="120" spans="1:85" x14ac:dyDescent="0.35">
      <c r="A120" s="155" t="s">
        <v>12397</v>
      </c>
      <c r="B120" s="139" t="s">
        <v>4075</v>
      </c>
      <c r="C120" s="18">
        <v>41847</v>
      </c>
      <c r="D120" s="144">
        <v>0.68751157407407404</v>
      </c>
      <c r="E120" s="141" t="s">
        <v>13267</v>
      </c>
      <c r="F120" s="141">
        <v>3</v>
      </c>
      <c r="G120" s="141" t="s">
        <v>13283</v>
      </c>
      <c r="H120" s="141">
        <v>2014</v>
      </c>
      <c r="I120" s="18">
        <v>41847</v>
      </c>
      <c r="J120" s="144">
        <v>0.6875</v>
      </c>
      <c r="K120" s="378"/>
      <c r="L120" s="139" t="s">
        <v>4075</v>
      </c>
      <c r="M120" s="141"/>
      <c r="N120" s="248"/>
      <c r="O120" s="141" t="s">
        <v>26</v>
      </c>
      <c r="P120" s="141"/>
      <c r="Q120" s="141"/>
      <c r="R120" s="141"/>
      <c r="S120" s="141"/>
      <c r="T120" s="141"/>
      <c r="U120" s="141"/>
      <c r="V120" s="141"/>
      <c r="W120" s="139" t="s">
        <v>4075</v>
      </c>
      <c r="X120" s="141" t="s">
        <v>25</v>
      </c>
      <c r="Y120" s="141" t="s">
        <v>27</v>
      </c>
      <c r="Z120" s="141" t="s">
        <v>4</v>
      </c>
      <c r="AA120" s="141" t="s">
        <v>35</v>
      </c>
      <c r="AB120" s="141"/>
      <c r="AC120" s="139" t="s">
        <v>18047</v>
      </c>
      <c r="AD120" s="380"/>
      <c r="AE120" s="139" t="s">
        <v>102</v>
      </c>
      <c r="AF120" s="139" t="s">
        <v>13071</v>
      </c>
      <c r="AG120" s="139" t="s">
        <v>102</v>
      </c>
      <c r="AH120" s="139" t="s">
        <v>1378</v>
      </c>
      <c r="AI120" s="139" t="s">
        <v>1606</v>
      </c>
      <c r="AJ120" s="139" t="s">
        <v>1606</v>
      </c>
      <c r="AK120" s="139"/>
      <c r="AL120" s="139"/>
      <c r="AM120" s="141" t="s">
        <v>1375</v>
      </c>
      <c r="AN120" s="141" t="s">
        <v>8</v>
      </c>
      <c r="AO120" s="139" t="s">
        <v>1618</v>
      </c>
      <c r="AP120" s="139" t="s">
        <v>7</v>
      </c>
      <c r="AQ120" s="139"/>
      <c r="AR120" s="381"/>
      <c r="AS120" s="139" t="s">
        <v>4075</v>
      </c>
      <c r="AT120" s="141" t="s">
        <v>1404</v>
      </c>
      <c r="AU120" s="141">
        <v>508</v>
      </c>
      <c r="AV120" s="383"/>
      <c r="AW120" s="385"/>
      <c r="AX120" s="139"/>
      <c r="AY120" t="s">
        <v>18330</v>
      </c>
      <c r="AZ120">
        <v>70000</v>
      </c>
      <c r="BA120" s="381"/>
      <c r="BB120" s="139" t="s">
        <v>1450</v>
      </c>
      <c r="BC120" s="166"/>
      <c r="BD120" s="166"/>
      <c r="BE120" s="166"/>
      <c r="BF120" s="166"/>
      <c r="BG120" s="166"/>
      <c r="BH120" s="308"/>
      <c r="BI120" s="308"/>
      <c r="BJ120" s="141" t="s">
        <v>26</v>
      </c>
      <c r="BK120" s="141" t="s">
        <v>26</v>
      </c>
      <c r="BL120" s="141"/>
      <c r="BM120" s="141"/>
      <c r="BN120" s="139" t="s">
        <v>4075</v>
      </c>
      <c r="BQ120" s="141"/>
      <c r="BV120" s="141"/>
      <c r="BX120" s="141"/>
      <c r="BY120" s="141"/>
      <c r="BZ120" s="141"/>
      <c r="CA120" s="141"/>
      <c r="CB120" s="141"/>
      <c r="CC120" s="141"/>
      <c r="CD120" s="141"/>
      <c r="CE120" s="141"/>
      <c r="CF120" s="141"/>
      <c r="CG120" s="141"/>
    </row>
    <row r="121" spans="1:85" x14ac:dyDescent="0.35">
      <c r="A121" s="155" t="s">
        <v>12394</v>
      </c>
      <c r="B121" s="139" t="s">
        <v>4075</v>
      </c>
      <c r="C121" s="18">
        <v>41847</v>
      </c>
      <c r="D121" s="144">
        <v>0.73611111111111116</v>
      </c>
      <c r="E121" s="141" t="s">
        <v>13267</v>
      </c>
      <c r="F121" s="141">
        <v>3</v>
      </c>
      <c r="G121" s="141" t="s">
        <v>13283</v>
      </c>
      <c r="H121" s="141">
        <v>2014</v>
      </c>
      <c r="I121" s="18">
        <v>41847</v>
      </c>
      <c r="J121" s="144">
        <v>0.73611111111111116</v>
      </c>
      <c r="K121" s="378"/>
      <c r="L121" s="139" t="s">
        <v>4075</v>
      </c>
      <c r="M121" s="141"/>
      <c r="N121" s="248"/>
      <c r="O121" s="141" t="s">
        <v>26</v>
      </c>
      <c r="P121" s="141"/>
      <c r="Q121" s="141" t="s">
        <v>12395</v>
      </c>
      <c r="R121" s="141" t="s">
        <v>12396</v>
      </c>
      <c r="S121" s="141"/>
      <c r="T121" s="141"/>
      <c r="U121" s="141"/>
      <c r="V121" s="141"/>
      <c r="W121" s="139" t="s">
        <v>4075</v>
      </c>
      <c r="X121" s="141" t="s">
        <v>25</v>
      </c>
      <c r="Y121" s="141" t="s">
        <v>27</v>
      </c>
      <c r="Z121" s="141" t="s">
        <v>4</v>
      </c>
      <c r="AA121" s="141" t="s">
        <v>34</v>
      </c>
      <c r="AB121" s="141"/>
      <c r="AC121" s="139" t="s">
        <v>18050</v>
      </c>
      <c r="AD121" s="380"/>
      <c r="AE121" s="139" t="s">
        <v>102</v>
      </c>
      <c r="AF121" s="139" t="s">
        <v>13071</v>
      </c>
      <c r="AG121" s="139" t="s">
        <v>102</v>
      </c>
      <c r="AH121" s="139" t="s">
        <v>1378</v>
      </c>
      <c r="AI121" s="139"/>
      <c r="AJ121" s="139"/>
      <c r="AK121" s="139"/>
      <c r="AL121" s="139"/>
      <c r="AM121" s="141" t="s">
        <v>1375</v>
      </c>
      <c r="AN121" s="141" t="s">
        <v>8</v>
      </c>
      <c r="AO121" s="139" t="s">
        <v>1614</v>
      </c>
      <c r="AP121" s="139" t="s">
        <v>7</v>
      </c>
      <c r="AQ121" s="139"/>
      <c r="AR121" s="381"/>
      <c r="AS121" s="139" t="s">
        <v>4075</v>
      </c>
      <c r="AT121" s="141" t="s">
        <v>1404</v>
      </c>
      <c r="AU121" s="141">
        <v>420</v>
      </c>
      <c r="AV121" s="383"/>
      <c r="AW121" s="385"/>
      <c r="AX121" s="139"/>
      <c r="AY121" t="s">
        <v>18283</v>
      </c>
      <c r="AZ121">
        <v>21000</v>
      </c>
      <c r="BA121" s="381"/>
      <c r="BB121" s="139" t="s">
        <v>1452</v>
      </c>
      <c r="BC121" s="166"/>
      <c r="BD121" s="166"/>
      <c r="BE121" s="166"/>
      <c r="BF121" s="166"/>
      <c r="BG121" s="166"/>
      <c r="BH121" s="308"/>
      <c r="BI121" s="308"/>
      <c r="BJ121" s="141" t="s">
        <v>26</v>
      </c>
      <c r="BK121" s="141" t="s">
        <v>26</v>
      </c>
      <c r="BL121" s="141"/>
      <c r="BM121" s="141"/>
      <c r="BN121" s="139" t="s">
        <v>4075</v>
      </c>
      <c r="BQ121" s="141"/>
      <c r="BV121" s="141"/>
      <c r="BX121" s="141"/>
      <c r="BY121" s="141"/>
      <c r="BZ121" s="141"/>
      <c r="CA121" s="141"/>
      <c r="CB121" s="141"/>
      <c r="CC121" s="141"/>
      <c r="CD121" s="141"/>
      <c r="CE121" s="141"/>
      <c r="CF121" s="141"/>
      <c r="CG121" s="141"/>
    </row>
    <row r="122" spans="1:85" x14ac:dyDescent="0.35">
      <c r="A122" s="155" t="s">
        <v>12401</v>
      </c>
      <c r="B122" s="139" t="s">
        <v>4075</v>
      </c>
      <c r="C122" s="18">
        <v>41847</v>
      </c>
      <c r="D122" s="144">
        <v>0.17847222222222223</v>
      </c>
      <c r="E122" s="141" t="s">
        <v>13267</v>
      </c>
      <c r="F122" s="141">
        <v>3</v>
      </c>
      <c r="G122" s="141" t="s">
        <v>13283</v>
      </c>
      <c r="H122" s="141">
        <v>2014</v>
      </c>
      <c r="I122" s="18">
        <v>41847</v>
      </c>
      <c r="J122" s="144">
        <v>0.17847222222222223</v>
      </c>
      <c r="K122" s="378"/>
      <c r="L122" s="139" t="s">
        <v>4075</v>
      </c>
      <c r="M122" s="141"/>
      <c r="N122" s="248"/>
      <c r="O122" s="141" t="s">
        <v>26</v>
      </c>
      <c r="P122" s="141"/>
      <c r="Q122" s="141" t="s">
        <v>12402</v>
      </c>
      <c r="R122" s="141" t="s">
        <v>12403</v>
      </c>
      <c r="S122" s="141"/>
      <c r="T122" s="141"/>
      <c r="U122" s="141"/>
      <c r="V122" s="141"/>
      <c r="W122" s="139" t="s">
        <v>4075</v>
      </c>
      <c r="X122" s="141" t="s">
        <v>25</v>
      </c>
      <c r="Y122" s="141" t="s">
        <v>27</v>
      </c>
      <c r="Z122" s="141" t="s">
        <v>13</v>
      </c>
      <c r="AA122" s="141" t="s">
        <v>34</v>
      </c>
      <c r="AB122" s="141"/>
      <c r="AC122" s="139" t="s">
        <v>18051</v>
      </c>
      <c r="AD122" s="380"/>
      <c r="AE122" s="139" t="s">
        <v>103</v>
      </c>
      <c r="AF122" s="139" t="s">
        <v>13075</v>
      </c>
      <c r="AG122" s="139" t="s">
        <v>103</v>
      </c>
      <c r="AH122" s="139" t="s">
        <v>1378</v>
      </c>
      <c r="AI122" s="139" t="s">
        <v>7340</v>
      </c>
      <c r="AJ122" s="139"/>
      <c r="AK122" s="139" t="s">
        <v>7340</v>
      </c>
      <c r="AL122" s="139" t="s">
        <v>1408</v>
      </c>
      <c r="AM122" s="141" t="s">
        <v>1375</v>
      </c>
      <c r="AN122" s="141" t="s">
        <v>8</v>
      </c>
      <c r="AO122" s="139" t="s">
        <v>1614</v>
      </c>
      <c r="AP122" s="139" t="s">
        <v>7</v>
      </c>
      <c r="AQ122" s="139"/>
      <c r="AR122" s="381"/>
      <c r="AS122" s="139" t="s">
        <v>4075</v>
      </c>
      <c r="AT122" s="141" t="s">
        <v>1404</v>
      </c>
      <c r="AU122" s="141"/>
      <c r="AV122" s="383"/>
      <c r="AW122" s="385"/>
      <c r="AX122" s="139"/>
      <c r="AY122" t="s">
        <v>18331</v>
      </c>
      <c r="AZ122">
        <v>17000</v>
      </c>
      <c r="BA122" s="381"/>
      <c r="BB122" s="139" t="s">
        <v>1452</v>
      </c>
      <c r="BC122" s="166"/>
      <c r="BD122" s="166"/>
      <c r="BE122" s="166"/>
      <c r="BF122" s="166"/>
      <c r="BG122" s="166"/>
      <c r="BH122" s="308"/>
      <c r="BI122" s="308"/>
      <c r="BJ122" s="141" t="s">
        <v>26</v>
      </c>
      <c r="BK122" s="141" t="s">
        <v>26</v>
      </c>
      <c r="BL122" s="141"/>
      <c r="BM122" s="141"/>
      <c r="BN122" s="139" t="s">
        <v>4075</v>
      </c>
      <c r="BQ122" s="141"/>
      <c r="BV122" s="141"/>
      <c r="BX122" s="141"/>
      <c r="BY122" s="141"/>
      <c r="BZ122" s="141"/>
      <c r="CA122" s="141"/>
      <c r="CB122" s="141"/>
      <c r="CC122" s="141"/>
      <c r="CD122" s="141"/>
      <c r="CE122" s="141"/>
      <c r="CF122" s="141"/>
      <c r="CG122" s="141"/>
    </row>
    <row r="123" spans="1:85" x14ac:dyDescent="0.35">
      <c r="A123" s="155" t="s">
        <v>12398</v>
      </c>
      <c r="B123" s="139" t="s">
        <v>4075</v>
      </c>
      <c r="C123" s="18">
        <v>41847</v>
      </c>
      <c r="D123" s="144">
        <v>0.28749999999999998</v>
      </c>
      <c r="E123" s="141" t="s">
        <v>13267</v>
      </c>
      <c r="F123" s="141">
        <v>3</v>
      </c>
      <c r="G123" s="141" t="s">
        <v>13283</v>
      </c>
      <c r="H123" s="141">
        <v>2014</v>
      </c>
      <c r="I123" s="18">
        <v>41847</v>
      </c>
      <c r="J123" s="144">
        <v>0.28749999999999998</v>
      </c>
      <c r="K123" s="378"/>
      <c r="L123" s="139" t="s">
        <v>4075</v>
      </c>
      <c r="M123" s="141"/>
      <c r="N123" s="248"/>
      <c r="O123" s="141" t="s">
        <v>26</v>
      </c>
      <c r="P123" s="141"/>
      <c r="Q123" s="141" t="s">
        <v>12399</v>
      </c>
      <c r="R123" s="141" t="s">
        <v>12400</v>
      </c>
      <c r="S123" s="141"/>
      <c r="T123" s="141"/>
      <c r="U123" s="141">
        <v>108586730</v>
      </c>
      <c r="V123" s="141"/>
      <c r="W123" s="139" t="s">
        <v>4075</v>
      </c>
      <c r="X123" s="141" t="s">
        <v>25</v>
      </c>
      <c r="Y123" s="141" t="s">
        <v>27</v>
      </c>
      <c r="Z123" s="141" t="s">
        <v>4</v>
      </c>
      <c r="AA123" s="141" t="s">
        <v>34</v>
      </c>
      <c r="AB123" s="141"/>
      <c r="AC123" s="139" t="s">
        <v>18050</v>
      </c>
      <c r="AD123" s="380"/>
      <c r="AE123" s="139" t="s">
        <v>102</v>
      </c>
      <c r="AF123" s="139" t="s">
        <v>13068</v>
      </c>
      <c r="AG123" s="139" t="s">
        <v>102</v>
      </c>
      <c r="AH123" s="139" t="s">
        <v>1378</v>
      </c>
      <c r="AI123" s="139" t="s">
        <v>7</v>
      </c>
      <c r="AJ123" s="139" t="s">
        <v>7</v>
      </c>
      <c r="AK123" s="139"/>
      <c r="AL123" s="139"/>
      <c r="AM123" s="141" t="s">
        <v>1375</v>
      </c>
      <c r="AN123" s="141" t="s">
        <v>8</v>
      </c>
      <c r="AO123" s="139" t="s">
        <v>1614</v>
      </c>
      <c r="AP123" s="139" t="s">
        <v>7</v>
      </c>
      <c r="AQ123" s="139"/>
      <c r="AR123" s="381"/>
      <c r="AS123" s="139" t="s">
        <v>4075</v>
      </c>
      <c r="AT123" s="141" t="s">
        <v>1404</v>
      </c>
      <c r="AU123" s="141"/>
      <c r="AV123" s="383"/>
      <c r="AW123" s="385"/>
      <c r="AX123" s="139"/>
      <c r="AY123" t="s">
        <v>18332</v>
      </c>
      <c r="AZ123">
        <v>12000</v>
      </c>
      <c r="BA123" s="381"/>
      <c r="BB123" s="139" t="s">
        <v>1450</v>
      </c>
      <c r="BC123" s="166"/>
      <c r="BD123" s="166"/>
      <c r="BE123" s="166"/>
      <c r="BF123" s="166"/>
      <c r="BG123" s="166"/>
      <c r="BH123" s="308"/>
      <c r="BI123" s="308"/>
      <c r="BJ123" s="141" t="s">
        <v>26</v>
      </c>
      <c r="BK123" s="141" t="s">
        <v>26</v>
      </c>
      <c r="BL123" s="141"/>
      <c r="BM123" s="141"/>
      <c r="BN123" s="139" t="s">
        <v>4075</v>
      </c>
      <c r="BQ123" s="141"/>
      <c r="BV123" s="141"/>
      <c r="BX123" s="141"/>
      <c r="BY123" s="141"/>
      <c r="BZ123" s="141"/>
      <c r="CA123" s="141"/>
      <c r="CB123" s="141"/>
      <c r="CC123" s="141"/>
      <c r="CD123" s="141"/>
      <c r="CE123" s="141"/>
      <c r="CF123" s="141"/>
      <c r="CG123" s="141"/>
    </row>
    <row r="124" spans="1:85" x14ac:dyDescent="0.35">
      <c r="A124" s="155" t="s">
        <v>12385</v>
      </c>
      <c r="B124" s="139" t="s">
        <v>4075</v>
      </c>
      <c r="C124" s="18">
        <v>41848</v>
      </c>
      <c r="D124" s="144">
        <v>0.79513888888888884</v>
      </c>
      <c r="E124" s="141" t="s">
        <v>13267</v>
      </c>
      <c r="F124" s="141">
        <v>3</v>
      </c>
      <c r="G124" s="141" t="s">
        <v>13283</v>
      </c>
      <c r="H124" s="141">
        <v>2014</v>
      </c>
      <c r="I124" s="18">
        <v>41848</v>
      </c>
      <c r="J124" s="144">
        <v>0.79513888888888884</v>
      </c>
      <c r="K124" s="378"/>
      <c r="L124" s="139" t="s">
        <v>4075</v>
      </c>
      <c r="M124" s="141"/>
      <c r="N124" s="248"/>
      <c r="O124" s="141" t="s">
        <v>26</v>
      </c>
      <c r="P124" s="141"/>
      <c r="Q124" s="141" t="s">
        <v>12386</v>
      </c>
      <c r="R124" s="141" t="s">
        <v>12387</v>
      </c>
      <c r="S124" s="141"/>
      <c r="T124" s="141"/>
      <c r="U124" s="141">
        <v>108588336</v>
      </c>
      <c r="V124" s="141"/>
      <c r="W124" s="139" t="s">
        <v>4075</v>
      </c>
      <c r="X124" s="141" t="s">
        <v>25</v>
      </c>
      <c r="Y124" s="141" t="s">
        <v>27</v>
      </c>
      <c r="Z124" s="141" t="s">
        <v>4</v>
      </c>
      <c r="AA124" s="141" t="s">
        <v>34</v>
      </c>
      <c r="AB124" s="141"/>
      <c r="AC124" s="139" t="s">
        <v>18047</v>
      </c>
      <c r="AD124" s="380"/>
      <c r="AE124" s="139" t="s">
        <v>4</v>
      </c>
      <c r="AF124" s="139" t="s">
        <v>13073</v>
      </c>
      <c r="AG124" s="139" t="s">
        <v>4</v>
      </c>
      <c r="AH124" s="139" t="s">
        <v>1378</v>
      </c>
      <c r="AI124" s="139" t="s">
        <v>15678</v>
      </c>
      <c r="AJ124" s="139"/>
      <c r="AK124" s="139" t="s">
        <v>15678</v>
      </c>
      <c r="AL124" s="139" t="s">
        <v>7</v>
      </c>
      <c r="AM124" s="141" t="s">
        <v>1375</v>
      </c>
      <c r="AN124" s="141" t="s">
        <v>8</v>
      </c>
      <c r="AO124" s="139" t="s">
        <v>1614</v>
      </c>
      <c r="AP124" s="139" t="s">
        <v>7</v>
      </c>
      <c r="AQ124" s="139"/>
      <c r="AR124" s="381"/>
      <c r="AS124" s="139" t="s">
        <v>4075</v>
      </c>
      <c r="AT124" s="141" t="s">
        <v>1404</v>
      </c>
      <c r="AU124" s="141">
        <v>150</v>
      </c>
      <c r="AV124" s="383"/>
      <c r="AW124" s="385"/>
      <c r="AX124" s="139"/>
      <c r="AY124" t="s">
        <v>18333</v>
      </c>
      <c r="AZ124">
        <v>12000</v>
      </c>
      <c r="BA124" s="381"/>
      <c r="BB124" s="139" t="s">
        <v>1446</v>
      </c>
      <c r="BC124" s="166"/>
      <c r="BD124" s="166"/>
      <c r="BE124" s="166"/>
      <c r="BF124" s="166"/>
      <c r="BG124" s="166"/>
      <c r="BH124" s="308"/>
      <c r="BI124" s="308"/>
      <c r="BJ124" s="141" t="s">
        <v>26</v>
      </c>
      <c r="BK124" s="141" t="s">
        <v>26</v>
      </c>
      <c r="BL124" s="141"/>
      <c r="BM124" s="141"/>
      <c r="BN124" s="139" t="s">
        <v>4075</v>
      </c>
      <c r="BQ124" s="141" t="s">
        <v>17650</v>
      </c>
      <c r="BR124" s="135" t="s">
        <v>15680</v>
      </c>
      <c r="BT124" s="135" t="s">
        <v>15362</v>
      </c>
      <c r="BU124" s="135" t="s">
        <v>2410</v>
      </c>
      <c r="BV124" s="141" t="s">
        <v>13286</v>
      </c>
      <c r="BW124" s="135" t="s">
        <v>13264</v>
      </c>
      <c r="BX124" s="141" t="s">
        <v>15689</v>
      </c>
      <c r="BY124" s="141" t="s">
        <v>12</v>
      </c>
      <c r="BZ124" s="141" t="s">
        <v>26</v>
      </c>
      <c r="CA124" s="141" t="s">
        <v>1848</v>
      </c>
      <c r="CB124" s="141"/>
      <c r="CC124" s="141" t="s">
        <v>15690</v>
      </c>
      <c r="CD124" s="141" t="s">
        <v>15683</v>
      </c>
      <c r="CE124" s="141" t="s">
        <v>15450</v>
      </c>
      <c r="CF124" s="141" t="s">
        <v>15451</v>
      </c>
      <c r="CG124" s="141" t="s">
        <v>1897</v>
      </c>
    </row>
    <row r="125" spans="1:85" x14ac:dyDescent="0.35">
      <c r="A125" s="155" t="s">
        <v>12388</v>
      </c>
      <c r="B125" s="139" t="s">
        <v>4075</v>
      </c>
      <c r="C125" s="18">
        <v>41848</v>
      </c>
      <c r="D125" s="144">
        <v>0.66666666666666663</v>
      </c>
      <c r="E125" s="141" t="s">
        <v>13267</v>
      </c>
      <c r="F125" s="141">
        <v>3</v>
      </c>
      <c r="G125" s="141" t="s">
        <v>13283</v>
      </c>
      <c r="H125" s="141">
        <v>2014</v>
      </c>
      <c r="I125" s="18">
        <v>41848</v>
      </c>
      <c r="J125" s="144">
        <v>0.66666666666666663</v>
      </c>
      <c r="K125" s="378"/>
      <c r="L125" s="139" t="s">
        <v>4075</v>
      </c>
      <c r="M125" s="141"/>
      <c r="N125" s="248"/>
      <c r="O125" s="141" t="s">
        <v>26</v>
      </c>
      <c r="P125" s="141"/>
      <c r="Q125" s="141" t="s">
        <v>12389</v>
      </c>
      <c r="R125" s="141" t="s">
        <v>12390</v>
      </c>
      <c r="S125" s="141"/>
      <c r="T125" s="141"/>
      <c r="U125" s="141"/>
      <c r="V125" s="141"/>
      <c r="W125" s="139" t="s">
        <v>4075</v>
      </c>
      <c r="X125" s="141" t="s">
        <v>25</v>
      </c>
      <c r="Y125" s="141" t="s">
        <v>27</v>
      </c>
      <c r="Z125" s="141" t="s">
        <v>4</v>
      </c>
      <c r="AA125" s="141" t="s">
        <v>34</v>
      </c>
      <c r="AB125" s="141"/>
      <c r="AC125" s="139" t="s">
        <v>18049</v>
      </c>
      <c r="AD125" s="380"/>
      <c r="AE125" s="139" t="s">
        <v>102</v>
      </c>
      <c r="AF125" s="139" t="s">
        <v>13068</v>
      </c>
      <c r="AG125" s="139" t="s">
        <v>102</v>
      </c>
      <c r="AH125" s="139" t="s">
        <v>1378</v>
      </c>
      <c r="AI125" s="139" t="s">
        <v>7</v>
      </c>
      <c r="AJ125" s="139" t="s">
        <v>7</v>
      </c>
      <c r="AK125" s="139"/>
      <c r="AL125" s="139"/>
      <c r="AM125" s="141" t="s">
        <v>1375</v>
      </c>
      <c r="AN125" s="141" t="s">
        <v>8</v>
      </c>
      <c r="AO125" s="139" t="s">
        <v>1614</v>
      </c>
      <c r="AP125" s="139" t="s">
        <v>7</v>
      </c>
      <c r="AQ125" s="139"/>
      <c r="AR125" s="381"/>
      <c r="AS125" s="139" t="s">
        <v>4075</v>
      </c>
      <c r="AT125" s="141" t="s">
        <v>1404</v>
      </c>
      <c r="AU125" s="141"/>
      <c r="AV125" s="383"/>
      <c r="AW125" s="385"/>
      <c r="AX125" s="139"/>
      <c r="AY125" t="s">
        <v>18334</v>
      </c>
      <c r="AZ125">
        <v>12000</v>
      </c>
      <c r="BA125" s="381"/>
      <c r="BB125" s="139" t="s">
        <v>17</v>
      </c>
      <c r="BC125" s="166"/>
      <c r="BD125" s="166"/>
      <c r="BE125" s="166"/>
      <c r="BF125" s="166"/>
      <c r="BG125" s="166"/>
      <c r="BH125" s="308"/>
      <c r="BI125" s="308"/>
      <c r="BJ125" s="141" t="s">
        <v>26</v>
      </c>
      <c r="BK125" s="141" t="s">
        <v>26</v>
      </c>
      <c r="BL125" s="141"/>
      <c r="BM125" s="141"/>
      <c r="BN125" s="139" t="s">
        <v>4075</v>
      </c>
      <c r="BQ125" s="141"/>
      <c r="BV125" s="141"/>
      <c r="BX125" s="141"/>
      <c r="BY125" s="141"/>
      <c r="BZ125" s="141"/>
      <c r="CA125" s="141"/>
      <c r="CB125" s="141"/>
      <c r="CC125" s="141"/>
      <c r="CD125" s="141"/>
      <c r="CE125" s="141"/>
      <c r="CF125" s="141"/>
      <c r="CG125" s="141"/>
    </row>
    <row r="126" spans="1:85" x14ac:dyDescent="0.35">
      <c r="A126" s="155" t="s">
        <v>12391</v>
      </c>
      <c r="B126" s="139" t="s">
        <v>4075</v>
      </c>
      <c r="C126" s="18">
        <v>41848</v>
      </c>
      <c r="D126" s="144">
        <v>3.1944444444444442E-2</v>
      </c>
      <c r="E126" s="141" t="s">
        <v>13267</v>
      </c>
      <c r="F126" s="141">
        <v>3</v>
      </c>
      <c r="G126" s="141" t="s">
        <v>13283</v>
      </c>
      <c r="H126" s="141">
        <v>2014</v>
      </c>
      <c r="I126" s="18">
        <v>41848</v>
      </c>
      <c r="J126" s="144">
        <v>3.1944444444444442E-2</v>
      </c>
      <c r="K126" s="378"/>
      <c r="L126" s="139" t="s">
        <v>4075</v>
      </c>
      <c r="M126" s="141"/>
      <c r="N126" s="248"/>
      <c r="O126" s="141" t="s">
        <v>26</v>
      </c>
      <c r="P126" s="141"/>
      <c r="Q126" s="141" t="s">
        <v>12392</v>
      </c>
      <c r="R126" s="141" t="s">
        <v>12393</v>
      </c>
      <c r="S126" s="141"/>
      <c r="T126" s="141"/>
      <c r="U126" s="141"/>
      <c r="V126" s="141"/>
      <c r="W126" s="139" t="s">
        <v>4075</v>
      </c>
      <c r="X126" s="141" t="s">
        <v>25</v>
      </c>
      <c r="Y126" s="141" t="s">
        <v>27</v>
      </c>
      <c r="Z126" s="141" t="s">
        <v>13</v>
      </c>
      <c r="AA126" s="141" t="s">
        <v>34</v>
      </c>
      <c r="AB126" s="141"/>
      <c r="AC126" s="139" t="s">
        <v>18051</v>
      </c>
      <c r="AD126" s="380"/>
      <c r="AE126" s="139" t="s">
        <v>102</v>
      </c>
      <c r="AF126" s="139" t="s">
        <v>13074</v>
      </c>
      <c r="AG126" s="139" t="s">
        <v>102</v>
      </c>
      <c r="AH126" s="139" t="s">
        <v>1378</v>
      </c>
      <c r="AI126" s="139" t="s">
        <v>11</v>
      </c>
      <c r="AJ126" s="139" t="s">
        <v>11</v>
      </c>
      <c r="AK126" s="139"/>
      <c r="AL126" s="139"/>
      <c r="AM126" s="141" t="s">
        <v>19</v>
      </c>
      <c r="AN126" s="141" t="s">
        <v>8</v>
      </c>
      <c r="AO126" s="139" t="s">
        <v>1614</v>
      </c>
      <c r="AP126" s="139" t="s">
        <v>7</v>
      </c>
      <c r="AQ126" s="139"/>
      <c r="AR126" s="381"/>
      <c r="AS126" s="139" t="s">
        <v>4075</v>
      </c>
      <c r="AT126" s="141" t="s">
        <v>1404</v>
      </c>
      <c r="AU126" s="141"/>
      <c r="AV126" s="383"/>
      <c r="AW126" s="385"/>
      <c r="AX126" s="139"/>
      <c r="AY126" t="s">
        <v>18335</v>
      </c>
      <c r="AZ126">
        <v>12000</v>
      </c>
      <c r="BA126" s="381"/>
      <c r="BB126" s="139" t="s">
        <v>17</v>
      </c>
      <c r="BC126" s="166"/>
      <c r="BD126" s="166"/>
      <c r="BE126" s="166"/>
      <c r="BF126" s="166"/>
      <c r="BG126" s="166"/>
      <c r="BH126" s="308"/>
      <c r="BI126" s="308"/>
      <c r="BJ126" s="141" t="s">
        <v>26</v>
      </c>
      <c r="BK126" s="141" t="s">
        <v>26</v>
      </c>
      <c r="BL126" s="141"/>
      <c r="BM126" s="141"/>
      <c r="BN126" s="139" t="s">
        <v>4075</v>
      </c>
      <c r="BQ126" s="141"/>
      <c r="BV126" s="141"/>
      <c r="BX126" s="141"/>
      <c r="BY126" s="141"/>
      <c r="BZ126" s="141"/>
      <c r="CA126" s="141"/>
      <c r="CB126" s="141"/>
      <c r="CC126" s="141"/>
      <c r="CD126" s="141"/>
      <c r="CE126" s="141"/>
      <c r="CF126" s="141"/>
      <c r="CG126" s="141"/>
    </row>
    <row r="127" spans="1:85" x14ac:dyDescent="0.35">
      <c r="A127" s="155" t="s">
        <v>12376</v>
      </c>
      <c r="B127" s="139" t="s">
        <v>4075</v>
      </c>
      <c r="C127" s="18">
        <v>41850</v>
      </c>
      <c r="D127" s="144">
        <v>0.73263888888888884</v>
      </c>
      <c r="E127" s="141" t="s">
        <v>13267</v>
      </c>
      <c r="F127" s="141">
        <v>3</v>
      </c>
      <c r="G127" s="141" t="s">
        <v>13283</v>
      </c>
      <c r="H127" s="141">
        <v>2014</v>
      </c>
      <c r="I127" s="18">
        <v>41850</v>
      </c>
      <c r="J127" s="144">
        <v>0.73263888888888884</v>
      </c>
      <c r="K127" s="378"/>
      <c r="L127" s="139" t="s">
        <v>4075</v>
      </c>
      <c r="M127" s="141"/>
      <c r="N127" s="248"/>
      <c r="O127" s="141" t="s">
        <v>26</v>
      </c>
      <c r="P127" s="141"/>
      <c r="Q127" s="141" t="s">
        <v>12377</v>
      </c>
      <c r="R127" s="141" t="s">
        <v>12378</v>
      </c>
      <c r="S127" s="141"/>
      <c r="T127" s="141"/>
      <c r="U127" s="141"/>
      <c r="V127" s="141"/>
      <c r="W127" s="139" t="s">
        <v>4075</v>
      </c>
      <c r="X127" s="141" t="s">
        <v>25</v>
      </c>
      <c r="Y127" s="141" t="s">
        <v>27</v>
      </c>
      <c r="Z127" s="141" t="s">
        <v>4</v>
      </c>
      <c r="AA127" s="141" t="s">
        <v>34</v>
      </c>
      <c r="AB127" s="141"/>
      <c r="AC127" s="139" t="s">
        <v>18047</v>
      </c>
      <c r="AD127" s="380"/>
      <c r="AE127" s="139" t="s">
        <v>102</v>
      </c>
      <c r="AF127" s="139" t="s">
        <v>13085</v>
      </c>
      <c r="AG127" s="139" t="s">
        <v>102</v>
      </c>
      <c r="AH127" s="139" t="s">
        <v>1378</v>
      </c>
      <c r="AI127" s="139" t="s">
        <v>1409</v>
      </c>
      <c r="AJ127" s="139" t="s">
        <v>1409</v>
      </c>
      <c r="AK127" s="139"/>
      <c r="AL127" s="139"/>
      <c r="AM127" s="141" t="s">
        <v>19</v>
      </c>
      <c r="AN127" s="141" t="s">
        <v>8</v>
      </c>
      <c r="AO127" s="139" t="s">
        <v>1614</v>
      </c>
      <c r="AP127" s="139" t="s">
        <v>6</v>
      </c>
      <c r="AQ127" s="139"/>
      <c r="AR127" s="381"/>
      <c r="AS127" s="139" t="s">
        <v>4075</v>
      </c>
      <c r="AT127" s="141" t="s">
        <v>1404</v>
      </c>
      <c r="AU127" s="141">
        <v>340</v>
      </c>
      <c r="AV127" s="383"/>
      <c r="AW127" s="385"/>
      <c r="AX127" s="139"/>
      <c r="AY127" t="s">
        <v>18302</v>
      </c>
      <c r="AZ127">
        <v>21000</v>
      </c>
      <c r="BA127" s="381"/>
      <c r="BB127" s="139" t="s">
        <v>1451</v>
      </c>
      <c r="BC127" s="166"/>
      <c r="BD127" s="166"/>
      <c r="BE127" s="166"/>
      <c r="BF127" s="166"/>
      <c r="BG127" s="166"/>
      <c r="BH127" s="308"/>
      <c r="BI127" s="308"/>
      <c r="BJ127" s="141" t="s">
        <v>26</v>
      </c>
      <c r="BK127" s="141" t="s">
        <v>26</v>
      </c>
      <c r="BL127" s="141"/>
      <c r="BM127" s="141"/>
      <c r="BN127" s="139" t="s">
        <v>4075</v>
      </c>
      <c r="BQ127" s="141"/>
      <c r="BV127" s="141"/>
      <c r="BX127" s="141"/>
      <c r="BY127" s="141"/>
      <c r="BZ127" s="141"/>
      <c r="CA127" s="141"/>
      <c r="CB127" s="141"/>
      <c r="CC127" s="141"/>
      <c r="CD127" s="141"/>
      <c r="CE127" s="141"/>
      <c r="CF127" s="141"/>
      <c r="CG127" s="141"/>
    </row>
    <row r="128" spans="1:85" x14ac:dyDescent="0.35">
      <c r="A128" s="155" t="s">
        <v>12379</v>
      </c>
      <c r="B128" s="139" t="s">
        <v>4075</v>
      </c>
      <c r="C128" s="18">
        <v>41850</v>
      </c>
      <c r="D128" s="144">
        <v>0.44583333333333336</v>
      </c>
      <c r="E128" s="141" t="s">
        <v>13267</v>
      </c>
      <c r="F128" s="141">
        <v>3</v>
      </c>
      <c r="G128" s="141" t="s">
        <v>13283</v>
      </c>
      <c r="H128" s="141">
        <v>2014</v>
      </c>
      <c r="I128" s="18">
        <v>41850</v>
      </c>
      <c r="J128" s="144">
        <v>0.44583333333333336</v>
      </c>
      <c r="K128" s="378"/>
      <c r="L128" s="139" t="s">
        <v>4075</v>
      </c>
      <c r="M128" s="141"/>
      <c r="N128" s="248"/>
      <c r="O128" s="141" t="s">
        <v>26</v>
      </c>
      <c r="P128" s="141"/>
      <c r="Q128" s="141" t="s">
        <v>12380</v>
      </c>
      <c r="R128" s="141" t="s">
        <v>12381</v>
      </c>
      <c r="S128" s="141"/>
      <c r="T128" s="141"/>
      <c r="U128" s="141">
        <v>108591616</v>
      </c>
      <c r="V128" s="141"/>
      <c r="W128" s="139" t="s">
        <v>4075</v>
      </c>
      <c r="X128" s="141" t="s">
        <v>25</v>
      </c>
      <c r="Y128" s="141" t="s">
        <v>27</v>
      </c>
      <c r="Z128" s="141" t="s">
        <v>4</v>
      </c>
      <c r="AA128" s="141" t="s">
        <v>34</v>
      </c>
      <c r="AB128" s="141"/>
      <c r="AC128" s="139" t="s">
        <v>18047</v>
      </c>
      <c r="AD128" s="380"/>
      <c r="AE128" s="139" t="s">
        <v>102</v>
      </c>
      <c r="AF128" s="139" t="s">
        <v>13068</v>
      </c>
      <c r="AG128" s="139" t="s">
        <v>102</v>
      </c>
      <c r="AH128" s="139" t="s">
        <v>1378</v>
      </c>
      <c r="AI128" s="139" t="s">
        <v>7</v>
      </c>
      <c r="AJ128" s="139" t="s">
        <v>7</v>
      </c>
      <c r="AK128" s="139"/>
      <c r="AL128" s="139"/>
      <c r="AM128" s="141" t="s">
        <v>1375</v>
      </c>
      <c r="AN128" s="141" t="s">
        <v>8</v>
      </c>
      <c r="AO128" s="139" t="s">
        <v>1614</v>
      </c>
      <c r="AP128" s="139" t="s">
        <v>7</v>
      </c>
      <c r="AQ128" s="139"/>
      <c r="AR128" s="381"/>
      <c r="AS128" s="139" t="s">
        <v>4075</v>
      </c>
      <c r="AT128" s="141" t="s">
        <v>1404</v>
      </c>
      <c r="AU128" s="141">
        <v>300</v>
      </c>
      <c r="AV128" s="383"/>
      <c r="AW128" s="385"/>
      <c r="AX128" s="139"/>
      <c r="AY128" t="s">
        <v>18336</v>
      </c>
      <c r="AZ128">
        <v>12000</v>
      </c>
      <c r="BA128" s="381"/>
      <c r="BB128" s="139" t="s">
        <v>1450</v>
      </c>
      <c r="BC128" s="166"/>
      <c r="BD128" s="166"/>
      <c r="BE128" s="166"/>
      <c r="BF128" s="166"/>
      <c r="BG128" s="166"/>
      <c r="BH128" s="308"/>
      <c r="BI128" s="308"/>
      <c r="BJ128" s="141" t="s">
        <v>26</v>
      </c>
      <c r="BK128" s="141" t="s">
        <v>26</v>
      </c>
      <c r="BL128" s="141"/>
      <c r="BM128" s="141"/>
      <c r="BN128" s="139" t="s">
        <v>4075</v>
      </c>
      <c r="BQ128" s="141"/>
      <c r="BV128" s="141"/>
      <c r="BX128" s="141"/>
      <c r="BY128" s="141"/>
      <c r="BZ128" s="141"/>
      <c r="CA128" s="141"/>
      <c r="CB128" s="141"/>
      <c r="CC128" s="141"/>
      <c r="CD128" s="141"/>
      <c r="CE128" s="141"/>
      <c r="CF128" s="141"/>
      <c r="CG128" s="141"/>
    </row>
    <row r="129" spans="1:85" x14ac:dyDescent="0.35">
      <c r="A129" s="155" t="s">
        <v>12382</v>
      </c>
      <c r="B129" s="139" t="s">
        <v>4075</v>
      </c>
      <c r="C129" s="18">
        <v>41850</v>
      </c>
      <c r="D129" s="144">
        <v>0.19166666666666668</v>
      </c>
      <c r="E129" s="141" t="s">
        <v>13267</v>
      </c>
      <c r="F129" s="141">
        <v>3</v>
      </c>
      <c r="G129" s="141" t="s">
        <v>13283</v>
      </c>
      <c r="H129" s="141">
        <v>2014</v>
      </c>
      <c r="I129" s="18">
        <v>41850</v>
      </c>
      <c r="J129" s="144">
        <v>0.19166666666666668</v>
      </c>
      <c r="K129" s="378"/>
      <c r="L129" s="139" t="s">
        <v>4075</v>
      </c>
      <c r="M129" s="141"/>
      <c r="N129" s="248"/>
      <c r="O129" s="141" t="s">
        <v>26</v>
      </c>
      <c r="P129" s="141"/>
      <c r="Q129" s="141" t="s">
        <v>12383</v>
      </c>
      <c r="R129" s="141" t="s">
        <v>12384</v>
      </c>
      <c r="S129" s="141"/>
      <c r="T129" s="141"/>
      <c r="U129" s="141">
        <v>108590993</v>
      </c>
      <c r="V129" s="141"/>
      <c r="W129" s="139" t="s">
        <v>4075</v>
      </c>
      <c r="X129" s="141" t="s">
        <v>25</v>
      </c>
      <c r="Y129" s="141" t="s">
        <v>27</v>
      </c>
      <c r="Z129" s="141" t="s">
        <v>4</v>
      </c>
      <c r="AA129" s="141" t="s">
        <v>34</v>
      </c>
      <c r="AB129" s="141"/>
      <c r="AC129" s="139" t="s">
        <v>18047</v>
      </c>
      <c r="AD129" s="380"/>
      <c r="AE129" s="139" t="s">
        <v>107</v>
      </c>
      <c r="AF129" s="139" t="s">
        <v>13076</v>
      </c>
      <c r="AG129" s="139" t="s">
        <v>4130</v>
      </c>
      <c r="AH129" s="139" t="s">
        <v>1378</v>
      </c>
      <c r="AI129" s="139" t="s">
        <v>1518</v>
      </c>
      <c r="AJ129" s="139"/>
      <c r="AK129" s="139" t="s">
        <v>1518</v>
      </c>
      <c r="AL129" s="139" t="s">
        <v>7</v>
      </c>
      <c r="AM129" s="141" t="s">
        <v>19</v>
      </c>
      <c r="AN129" s="141" t="s">
        <v>8</v>
      </c>
      <c r="AO129" s="139" t="s">
        <v>1614</v>
      </c>
      <c r="AP129" s="139" t="s">
        <v>7</v>
      </c>
      <c r="AQ129" s="139"/>
      <c r="AR129" s="381"/>
      <c r="AS129" s="139" t="s">
        <v>4075</v>
      </c>
      <c r="AT129" s="141" t="s">
        <v>1404</v>
      </c>
      <c r="AU129" s="141"/>
      <c r="AV129" s="383"/>
      <c r="AW129" s="385"/>
      <c r="AX129" s="139"/>
      <c r="AY129" t="s">
        <v>18337</v>
      </c>
      <c r="AZ129">
        <v>21000</v>
      </c>
      <c r="BA129" s="381"/>
      <c r="BB129" s="139" t="s">
        <v>1452</v>
      </c>
      <c r="BC129" s="166"/>
      <c r="BD129" s="166"/>
      <c r="BE129" s="166"/>
      <c r="BF129" s="166"/>
      <c r="BG129" s="166"/>
      <c r="BH129" s="308"/>
      <c r="BI129" s="308"/>
      <c r="BJ129" s="141" t="s">
        <v>26</v>
      </c>
      <c r="BK129" s="141" t="s">
        <v>26</v>
      </c>
      <c r="BL129" s="141"/>
      <c r="BM129" s="141"/>
      <c r="BN129" s="139" t="s">
        <v>4075</v>
      </c>
      <c r="BQ129" s="141"/>
      <c r="BV129" s="141"/>
      <c r="BX129" s="141"/>
      <c r="BY129" s="141"/>
      <c r="BZ129" s="141"/>
      <c r="CA129" s="141"/>
      <c r="CB129" s="141"/>
      <c r="CC129" s="141"/>
      <c r="CD129" s="141"/>
      <c r="CE129" s="141"/>
      <c r="CF129" s="141"/>
      <c r="CG129" s="141"/>
    </row>
    <row r="130" spans="1:85" x14ac:dyDescent="0.35">
      <c r="A130" s="155" t="s">
        <v>12367</v>
      </c>
      <c r="B130" s="139" t="s">
        <v>4075</v>
      </c>
      <c r="C130" s="18">
        <v>41851</v>
      </c>
      <c r="D130" s="144">
        <v>0.92222222222222228</v>
      </c>
      <c r="E130" s="141" t="s">
        <v>13267</v>
      </c>
      <c r="F130" s="141">
        <v>3</v>
      </c>
      <c r="G130" s="141" t="s">
        <v>13283</v>
      </c>
      <c r="H130" s="141">
        <v>2014</v>
      </c>
      <c r="I130" s="18">
        <v>41851</v>
      </c>
      <c r="J130" s="144">
        <v>0.92222222222222228</v>
      </c>
      <c r="K130" s="378"/>
      <c r="L130" s="139" t="s">
        <v>4075</v>
      </c>
      <c r="M130" s="141"/>
      <c r="N130" s="248"/>
      <c r="O130" s="141" t="s">
        <v>26</v>
      </c>
      <c r="P130" s="141"/>
      <c r="Q130" s="141" t="s">
        <v>12368</v>
      </c>
      <c r="R130" s="141" t="s">
        <v>12369</v>
      </c>
      <c r="S130" s="141"/>
      <c r="T130" s="141"/>
      <c r="U130" s="141"/>
      <c r="V130" s="141"/>
      <c r="W130" s="139" t="s">
        <v>4075</v>
      </c>
      <c r="X130" s="141" t="s">
        <v>25</v>
      </c>
      <c r="Y130" s="141" t="s">
        <v>27</v>
      </c>
      <c r="Z130" s="141" t="s">
        <v>4</v>
      </c>
      <c r="AA130" s="141" t="s">
        <v>34</v>
      </c>
      <c r="AB130" s="141"/>
      <c r="AC130" s="139" t="s">
        <v>18050</v>
      </c>
      <c r="AD130" s="380"/>
      <c r="AE130" s="139" t="s">
        <v>4</v>
      </c>
      <c r="AF130" s="139" t="s">
        <v>13073</v>
      </c>
      <c r="AG130" s="139" t="s">
        <v>4</v>
      </c>
      <c r="AH130" s="139" t="s">
        <v>1378</v>
      </c>
      <c r="AI130" s="139" t="s">
        <v>15678</v>
      </c>
      <c r="AJ130" s="139"/>
      <c r="AK130" s="139" t="s">
        <v>15678</v>
      </c>
      <c r="AL130" s="139" t="s">
        <v>7</v>
      </c>
      <c r="AM130" s="141" t="s">
        <v>1375</v>
      </c>
      <c r="AN130" s="141" t="s">
        <v>8</v>
      </c>
      <c r="AO130" s="139" t="s">
        <v>1614</v>
      </c>
      <c r="AP130" s="139" t="s">
        <v>7</v>
      </c>
      <c r="AQ130" s="139"/>
      <c r="AR130" s="381"/>
      <c r="AS130" s="139" t="s">
        <v>4075</v>
      </c>
      <c r="AT130" s="141" t="s">
        <v>1404</v>
      </c>
      <c r="AU130" s="141">
        <v>360</v>
      </c>
      <c r="AV130" s="383"/>
      <c r="AW130" s="385"/>
      <c r="AX130" s="139"/>
      <c r="AY130" t="s">
        <v>18338</v>
      </c>
      <c r="AZ130">
        <v>12000</v>
      </c>
      <c r="BA130" s="381"/>
      <c r="BB130" s="139" t="s">
        <v>1446</v>
      </c>
      <c r="BC130" s="166"/>
      <c r="BD130" s="166"/>
      <c r="BE130" s="166"/>
      <c r="BF130" s="166"/>
      <c r="BG130" s="166"/>
      <c r="BH130" s="308"/>
      <c r="BI130" s="308"/>
      <c r="BJ130" s="141" t="s">
        <v>26</v>
      </c>
      <c r="BK130" s="141" t="s">
        <v>26</v>
      </c>
      <c r="BL130" s="141"/>
      <c r="BM130" s="141"/>
      <c r="BN130" s="139" t="s">
        <v>4075</v>
      </c>
      <c r="BQ130" s="141" t="s">
        <v>17651</v>
      </c>
      <c r="BR130" s="135" t="s">
        <v>15680</v>
      </c>
      <c r="BT130" s="135" t="s">
        <v>15364</v>
      </c>
      <c r="BU130" s="135" t="s">
        <v>15383</v>
      </c>
      <c r="BV130" s="141" t="s">
        <v>2612</v>
      </c>
      <c r="BW130" s="135" t="s">
        <v>13276</v>
      </c>
      <c r="BX130" s="141" t="s">
        <v>15689</v>
      </c>
      <c r="BY130" s="141" t="s">
        <v>12</v>
      </c>
      <c r="BZ130" s="141" t="s">
        <v>26</v>
      </c>
      <c r="CA130" s="141" t="s">
        <v>1848</v>
      </c>
      <c r="CB130" s="141"/>
      <c r="CC130" s="141" t="s">
        <v>15686</v>
      </c>
      <c r="CD130" s="141" t="s">
        <v>15698</v>
      </c>
      <c r="CE130" s="141" t="s">
        <v>15450</v>
      </c>
      <c r="CF130" s="141" t="s">
        <v>15451</v>
      </c>
      <c r="CG130" s="141" t="s">
        <v>2116</v>
      </c>
    </row>
    <row r="131" spans="1:85" x14ac:dyDescent="0.35">
      <c r="A131" s="155" t="s">
        <v>12370</v>
      </c>
      <c r="B131" s="139" t="s">
        <v>4075</v>
      </c>
      <c r="C131" s="18">
        <v>41851</v>
      </c>
      <c r="D131" s="144">
        <v>0.625</v>
      </c>
      <c r="E131" s="141" t="s">
        <v>13267</v>
      </c>
      <c r="F131" s="141">
        <v>3</v>
      </c>
      <c r="G131" s="141" t="s">
        <v>13283</v>
      </c>
      <c r="H131" s="141">
        <v>2014</v>
      </c>
      <c r="I131" s="18">
        <v>41851</v>
      </c>
      <c r="J131" s="144">
        <v>0.625</v>
      </c>
      <c r="K131" s="378"/>
      <c r="L131" s="139" t="s">
        <v>4075</v>
      </c>
      <c r="M131" s="141"/>
      <c r="N131" s="248"/>
      <c r="O131" s="141" t="s">
        <v>26</v>
      </c>
      <c r="P131" s="141"/>
      <c r="Q131" s="141" t="s">
        <v>12371</v>
      </c>
      <c r="R131" s="141" t="s">
        <v>12372</v>
      </c>
      <c r="S131" s="141"/>
      <c r="T131" s="141"/>
      <c r="U131" s="141">
        <v>108594043</v>
      </c>
      <c r="V131" s="141"/>
      <c r="W131" s="139" t="s">
        <v>4075</v>
      </c>
      <c r="X131" s="141" t="s">
        <v>25</v>
      </c>
      <c r="Y131" s="141" t="s">
        <v>27</v>
      </c>
      <c r="Z131" s="141" t="s">
        <v>4</v>
      </c>
      <c r="AA131" s="141" t="s">
        <v>34</v>
      </c>
      <c r="AB131" s="141"/>
      <c r="AC131" s="139" t="s">
        <v>18047</v>
      </c>
      <c r="AD131" s="380"/>
      <c r="AE131" s="139" t="s">
        <v>4</v>
      </c>
      <c r="AF131" s="139" t="s">
        <v>13073</v>
      </c>
      <c r="AG131" s="139" t="s">
        <v>4</v>
      </c>
      <c r="AH131" s="139" t="s">
        <v>1378</v>
      </c>
      <c r="AI131" s="139" t="s">
        <v>15678</v>
      </c>
      <c r="AJ131" s="139"/>
      <c r="AK131" s="139" t="s">
        <v>15678</v>
      </c>
      <c r="AL131" s="139" t="s">
        <v>7</v>
      </c>
      <c r="AM131" s="141" t="s">
        <v>19</v>
      </c>
      <c r="AN131" s="141" t="s">
        <v>8</v>
      </c>
      <c r="AO131" s="139" t="s">
        <v>1477</v>
      </c>
      <c r="AP131" s="139" t="s">
        <v>7</v>
      </c>
      <c r="AQ131" s="139"/>
      <c r="AR131" s="381"/>
      <c r="AS131" s="139" t="s">
        <v>4075</v>
      </c>
      <c r="AT131" s="141" t="s">
        <v>1404</v>
      </c>
      <c r="AU131" s="141">
        <v>175</v>
      </c>
      <c r="AV131" s="383"/>
      <c r="AW131" s="385"/>
      <c r="AX131" s="139"/>
      <c r="AY131" t="s">
        <v>18339</v>
      </c>
      <c r="BA131" s="381"/>
      <c r="BB131" s="139" t="s">
        <v>17</v>
      </c>
      <c r="BC131" s="166"/>
      <c r="BD131" s="166"/>
      <c r="BE131" s="166"/>
      <c r="BF131" s="166"/>
      <c r="BG131" s="166"/>
      <c r="BH131" s="308"/>
      <c r="BI131" s="308"/>
      <c r="BJ131" s="141" t="s">
        <v>26</v>
      </c>
      <c r="BK131" s="141" t="s">
        <v>26</v>
      </c>
      <c r="BL131" s="141"/>
      <c r="BM131" s="141"/>
      <c r="BN131" s="139" t="s">
        <v>4075</v>
      </c>
      <c r="BQ131" s="141" t="s">
        <v>17651</v>
      </c>
      <c r="BR131" s="135" t="s">
        <v>15685</v>
      </c>
      <c r="BT131" s="135" t="s">
        <v>13609</v>
      </c>
      <c r="BU131" s="135" t="s">
        <v>15348</v>
      </c>
      <c r="BV131" s="141" t="s">
        <v>13263</v>
      </c>
      <c r="BW131" s="135" t="s">
        <v>13284</v>
      </c>
      <c r="BX131" s="141" t="s">
        <v>12</v>
      </c>
      <c r="BY131" s="141" t="s">
        <v>12</v>
      </c>
      <c r="BZ131" s="141" t="s">
        <v>26</v>
      </c>
      <c r="CA131" s="141" t="s">
        <v>1848</v>
      </c>
      <c r="CB131" s="141"/>
      <c r="CC131" s="141" t="s">
        <v>13</v>
      </c>
      <c r="CD131" s="141" t="s">
        <v>34</v>
      </c>
      <c r="CE131" s="141" t="s">
        <v>15450</v>
      </c>
      <c r="CF131" s="141" t="s">
        <v>15451</v>
      </c>
      <c r="CG131" s="141" t="s">
        <v>13283</v>
      </c>
    </row>
    <row r="132" spans="1:85" x14ac:dyDescent="0.35">
      <c r="A132" s="155" t="s">
        <v>12373</v>
      </c>
      <c r="B132" s="139" t="s">
        <v>4075</v>
      </c>
      <c r="C132" s="18">
        <v>41851</v>
      </c>
      <c r="D132" s="144">
        <v>0.52847222222222223</v>
      </c>
      <c r="E132" s="141" t="s">
        <v>13267</v>
      </c>
      <c r="F132" s="141">
        <v>3</v>
      </c>
      <c r="G132" s="141" t="s">
        <v>13283</v>
      </c>
      <c r="H132" s="141">
        <v>2014</v>
      </c>
      <c r="I132" s="18">
        <v>41851</v>
      </c>
      <c r="J132" s="144">
        <v>0.52847222222222223</v>
      </c>
      <c r="K132" s="378"/>
      <c r="L132" s="139" t="s">
        <v>4075</v>
      </c>
      <c r="M132" s="141"/>
      <c r="N132" s="248"/>
      <c r="O132" s="141" t="s">
        <v>26</v>
      </c>
      <c r="P132" s="141"/>
      <c r="Q132" s="141" t="s">
        <v>12374</v>
      </c>
      <c r="R132" s="141" t="s">
        <v>12375</v>
      </c>
      <c r="S132" s="141"/>
      <c r="T132" s="141"/>
      <c r="U132" s="141"/>
      <c r="V132" s="141"/>
      <c r="W132" s="139" t="s">
        <v>4075</v>
      </c>
      <c r="X132" s="141" t="s">
        <v>25</v>
      </c>
      <c r="Y132" s="141" t="s">
        <v>27</v>
      </c>
      <c r="Z132" s="141" t="s">
        <v>4</v>
      </c>
      <c r="AA132" s="141" t="s">
        <v>34</v>
      </c>
      <c r="AB132" s="141"/>
      <c r="AC132" s="139" t="s">
        <v>18047</v>
      </c>
      <c r="AD132" s="380"/>
      <c r="AE132" s="139" t="s">
        <v>103</v>
      </c>
      <c r="AF132" s="139" t="s">
        <v>13075</v>
      </c>
      <c r="AG132" s="139" t="s">
        <v>103</v>
      </c>
      <c r="AH132" s="139" t="s">
        <v>1378</v>
      </c>
      <c r="AI132" s="139" t="s">
        <v>7340</v>
      </c>
      <c r="AJ132" s="139"/>
      <c r="AK132" s="139" t="s">
        <v>7340</v>
      </c>
      <c r="AL132" s="139" t="s">
        <v>1408</v>
      </c>
      <c r="AM132" s="141" t="s">
        <v>1375</v>
      </c>
      <c r="AN132" s="141" t="s">
        <v>8</v>
      </c>
      <c r="AO132" s="139" t="s">
        <v>1614</v>
      </c>
      <c r="AP132" s="139" t="s">
        <v>7</v>
      </c>
      <c r="AQ132" s="139"/>
      <c r="AR132" s="381"/>
      <c r="AS132" s="139" t="s">
        <v>4075</v>
      </c>
      <c r="AT132" s="141" t="s">
        <v>1404</v>
      </c>
      <c r="AU132" s="141"/>
      <c r="AV132" s="383"/>
      <c r="AW132" s="385"/>
      <c r="AX132" s="139"/>
      <c r="AY132" t="s">
        <v>18340</v>
      </c>
      <c r="AZ132">
        <v>12000</v>
      </c>
      <c r="BA132" s="381"/>
      <c r="BB132" s="139" t="s">
        <v>17</v>
      </c>
      <c r="BC132" s="166"/>
      <c r="BD132" s="166"/>
      <c r="BE132" s="166"/>
      <c r="BF132" s="166"/>
      <c r="BG132" s="166"/>
      <c r="BH132" s="308"/>
      <c r="BI132" s="308"/>
      <c r="BJ132" s="141" t="s">
        <v>26</v>
      </c>
      <c r="BK132" s="141" t="s">
        <v>26</v>
      </c>
      <c r="BL132" s="141"/>
      <c r="BM132" s="141"/>
      <c r="BN132" s="139" t="s">
        <v>4075</v>
      </c>
      <c r="BQ132" s="141"/>
      <c r="BV132" s="141"/>
      <c r="BX132" s="141"/>
      <c r="BY132" s="141"/>
      <c r="BZ132" s="141"/>
      <c r="CA132" s="141"/>
      <c r="CB132" s="141"/>
      <c r="CC132" s="141"/>
      <c r="CD132" s="141"/>
      <c r="CE132" s="141"/>
      <c r="CF132" s="141"/>
      <c r="CG132" s="141"/>
    </row>
    <row r="133" spans="1:85" x14ac:dyDescent="0.35">
      <c r="A133" s="155" t="s">
        <v>12365</v>
      </c>
      <c r="B133" s="139" t="s">
        <v>4075</v>
      </c>
      <c r="C133" s="18">
        <v>41852</v>
      </c>
      <c r="D133" s="144">
        <v>0.70128472222222227</v>
      </c>
      <c r="E133" s="141" t="s">
        <v>13267</v>
      </c>
      <c r="F133" s="141">
        <v>3</v>
      </c>
      <c r="G133" s="141" t="s">
        <v>2536</v>
      </c>
      <c r="H133" s="141">
        <v>2014</v>
      </c>
      <c r="I133" s="18">
        <v>41852</v>
      </c>
      <c r="J133" s="144">
        <v>0.7006944444444444</v>
      </c>
      <c r="K133" s="378"/>
      <c r="L133" s="139" t="s">
        <v>4075</v>
      </c>
      <c r="M133" s="141" t="s">
        <v>28</v>
      </c>
      <c r="N133" s="248">
        <v>44265</v>
      </c>
      <c r="O133" s="141" t="s">
        <v>25</v>
      </c>
      <c r="P133" s="141"/>
      <c r="Q133" s="141"/>
      <c r="R133" s="141"/>
      <c r="S133" s="141"/>
      <c r="T133" s="141" t="s">
        <v>12366</v>
      </c>
      <c r="U133" s="141">
        <v>108596070</v>
      </c>
      <c r="V133" s="141"/>
      <c r="W133" s="139" t="s">
        <v>4075</v>
      </c>
      <c r="X133" s="141" t="s">
        <v>25</v>
      </c>
      <c r="Y133" s="141" t="s">
        <v>27</v>
      </c>
      <c r="Z133" s="141"/>
      <c r="AA133" s="141" t="s">
        <v>34</v>
      </c>
      <c r="AB133" s="141"/>
      <c r="AC133" s="139" t="s">
        <v>6</v>
      </c>
      <c r="AD133" s="380"/>
      <c r="AE133" s="139" t="s">
        <v>4</v>
      </c>
      <c r="AF133" s="139" t="s">
        <v>13073</v>
      </c>
      <c r="AG133" s="139" t="s">
        <v>4</v>
      </c>
      <c r="AH133" s="139" t="s">
        <v>1380</v>
      </c>
      <c r="AI133" s="139" t="s">
        <v>15678</v>
      </c>
      <c r="AJ133" s="139"/>
      <c r="AK133" s="139" t="s">
        <v>15678</v>
      </c>
      <c r="AL133" s="139" t="s">
        <v>7</v>
      </c>
      <c r="AM133" s="141" t="s">
        <v>15</v>
      </c>
      <c r="AN133" s="141" t="s">
        <v>8</v>
      </c>
      <c r="AO133" s="139"/>
      <c r="AP133" s="139" t="s">
        <v>7</v>
      </c>
      <c r="AQ133" s="139"/>
      <c r="AR133" s="381"/>
      <c r="AS133" s="139" t="s">
        <v>4075</v>
      </c>
      <c r="AT133" s="141" t="s">
        <v>1404</v>
      </c>
      <c r="AU133" s="141"/>
      <c r="AV133" s="383"/>
      <c r="AW133" s="385"/>
      <c r="AX133" s="139" t="s">
        <v>63</v>
      </c>
      <c r="AY133" t="s">
        <v>18341</v>
      </c>
      <c r="BA133" s="381"/>
      <c r="BB133" s="139" t="s">
        <v>17</v>
      </c>
      <c r="BC133" s="166"/>
      <c r="BD133" s="166"/>
      <c r="BE133" s="166"/>
      <c r="BF133" s="166"/>
      <c r="BG133" s="166"/>
      <c r="BH133" s="308"/>
      <c r="BI133" s="308"/>
      <c r="BJ133" s="141" t="s">
        <v>26</v>
      </c>
      <c r="BK133" s="141" t="s">
        <v>26</v>
      </c>
      <c r="BL133" s="141"/>
      <c r="BM133" s="141"/>
      <c r="BN133" s="139" t="s">
        <v>4075</v>
      </c>
      <c r="BQ133" s="141"/>
      <c r="BV133" s="141"/>
      <c r="BX133" s="141"/>
      <c r="BY133" s="141"/>
      <c r="BZ133" s="141"/>
      <c r="CA133" s="141"/>
      <c r="CB133" s="141"/>
      <c r="CC133" s="141"/>
      <c r="CD133" s="141"/>
      <c r="CE133" s="141"/>
      <c r="CF133" s="141"/>
      <c r="CG133" s="141"/>
    </row>
    <row r="134" spans="1:85" x14ac:dyDescent="0.35">
      <c r="A134" s="155" t="s">
        <v>12361</v>
      </c>
      <c r="B134" s="139" t="s">
        <v>4075</v>
      </c>
      <c r="C134" s="18">
        <v>41853</v>
      </c>
      <c r="D134" s="144">
        <v>0.44305555555555554</v>
      </c>
      <c r="E134" s="141" t="s">
        <v>13267</v>
      </c>
      <c r="F134" s="141">
        <v>3</v>
      </c>
      <c r="G134" s="141" t="s">
        <v>2536</v>
      </c>
      <c r="H134" s="141">
        <v>2014</v>
      </c>
      <c r="I134" s="18">
        <v>41853</v>
      </c>
      <c r="J134" s="144">
        <v>0.44305555555555554</v>
      </c>
      <c r="K134" s="378"/>
      <c r="L134" s="139" t="s">
        <v>4075</v>
      </c>
      <c r="M134" s="141"/>
      <c r="N134" s="248"/>
      <c r="O134" s="141" t="s">
        <v>26</v>
      </c>
      <c r="P134" s="141"/>
      <c r="Q134" s="141" t="s">
        <v>12362</v>
      </c>
      <c r="R134" s="141" t="s">
        <v>12363</v>
      </c>
      <c r="S134" s="141"/>
      <c r="T134" s="141"/>
      <c r="U134" s="141"/>
      <c r="V134" s="141"/>
      <c r="W134" s="139" t="s">
        <v>4075</v>
      </c>
      <c r="X134" s="141" t="s">
        <v>25</v>
      </c>
      <c r="Y134" s="141" t="s">
        <v>27</v>
      </c>
      <c r="Z134" s="141" t="s">
        <v>4</v>
      </c>
      <c r="AA134" s="141" t="s">
        <v>34</v>
      </c>
      <c r="AB134" s="141"/>
      <c r="AC134" s="139" t="s">
        <v>18047</v>
      </c>
      <c r="AD134" s="380"/>
      <c r="AE134" s="139" t="s">
        <v>107</v>
      </c>
      <c r="AF134" s="139" t="s">
        <v>13076</v>
      </c>
      <c r="AG134" s="139" t="s">
        <v>4130</v>
      </c>
      <c r="AH134" s="139" t="s">
        <v>1378</v>
      </c>
      <c r="AI134" s="139" t="s">
        <v>1518</v>
      </c>
      <c r="AJ134" s="139"/>
      <c r="AK134" s="139" t="s">
        <v>1518</v>
      </c>
      <c r="AL134" s="139" t="s">
        <v>46</v>
      </c>
      <c r="AM134" s="141" t="s">
        <v>1375</v>
      </c>
      <c r="AN134" s="141" t="s">
        <v>8</v>
      </c>
      <c r="AO134" s="139" t="s">
        <v>1614</v>
      </c>
      <c r="AP134" s="139" t="s">
        <v>46</v>
      </c>
      <c r="AQ134" s="139"/>
      <c r="AR134" s="381"/>
      <c r="AS134" s="139" t="s">
        <v>4075</v>
      </c>
      <c r="AT134" s="141" t="s">
        <v>1404</v>
      </c>
      <c r="AU134" s="141"/>
      <c r="AV134" s="383"/>
      <c r="AW134" s="385"/>
      <c r="AX134" s="139"/>
      <c r="AY134" t="s">
        <v>18342</v>
      </c>
      <c r="AZ134">
        <v>12000</v>
      </c>
      <c r="BA134" s="381"/>
      <c r="BB134" s="139" t="s">
        <v>1444</v>
      </c>
      <c r="BC134" s="166"/>
      <c r="BD134" s="166"/>
      <c r="BE134" s="166"/>
      <c r="BF134" s="166"/>
      <c r="BG134" s="166"/>
      <c r="BH134" s="308"/>
      <c r="BI134" s="308"/>
      <c r="BJ134" s="141" t="s">
        <v>26</v>
      </c>
      <c r="BK134" s="141" t="s">
        <v>26</v>
      </c>
      <c r="BL134" s="141"/>
      <c r="BM134" s="141"/>
      <c r="BN134" s="139" t="s">
        <v>4075</v>
      </c>
      <c r="BQ134" s="141"/>
      <c r="BV134" s="141"/>
      <c r="BX134" s="141"/>
      <c r="BY134" s="141"/>
      <c r="BZ134" s="141"/>
      <c r="CA134" s="141"/>
      <c r="CB134" s="141"/>
      <c r="CC134" s="141"/>
      <c r="CD134" s="141"/>
      <c r="CE134" s="141"/>
      <c r="CF134" s="141"/>
      <c r="CG134" s="141"/>
    </row>
    <row r="135" spans="1:85" x14ac:dyDescent="0.35">
      <c r="A135" s="155" t="s">
        <v>12364</v>
      </c>
      <c r="B135" s="139" t="s">
        <v>4075</v>
      </c>
      <c r="C135" s="18">
        <v>41853</v>
      </c>
      <c r="D135" s="144">
        <v>2.7777777777777779E-3</v>
      </c>
      <c r="E135" s="141" t="s">
        <v>13267</v>
      </c>
      <c r="F135" s="141">
        <v>3</v>
      </c>
      <c r="G135" s="141" t="s">
        <v>2536</v>
      </c>
      <c r="H135" s="141">
        <v>2014</v>
      </c>
      <c r="I135" s="18">
        <v>41853</v>
      </c>
      <c r="J135" s="144">
        <v>2.7777777777777779E-3</v>
      </c>
      <c r="K135" s="378"/>
      <c r="L135" s="139" t="s">
        <v>4075</v>
      </c>
      <c r="M135" s="141"/>
      <c r="N135" s="248"/>
      <c r="O135" s="141" t="s">
        <v>26</v>
      </c>
      <c r="P135" s="141"/>
      <c r="Q135" s="141"/>
      <c r="R135" s="141"/>
      <c r="S135" s="141"/>
      <c r="T135" s="141"/>
      <c r="U135" s="141"/>
      <c r="V135" s="141"/>
      <c r="W135" s="139" t="s">
        <v>4075</v>
      </c>
      <c r="X135" s="141" t="s">
        <v>25</v>
      </c>
      <c r="Y135" s="141" t="s">
        <v>27</v>
      </c>
      <c r="Z135" s="141" t="s">
        <v>4</v>
      </c>
      <c r="AA135" s="141" t="s">
        <v>35</v>
      </c>
      <c r="AB135" s="141"/>
      <c r="AC135" s="139" t="s">
        <v>18047</v>
      </c>
      <c r="AD135" s="380"/>
      <c r="AE135" s="139" t="s">
        <v>103</v>
      </c>
      <c r="AF135" s="139" t="s">
        <v>13069</v>
      </c>
      <c r="AG135" s="139" t="s">
        <v>103</v>
      </c>
      <c r="AH135" s="139" t="s">
        <v>1378</v>
      </c>
      <c r="AI135" s="139" t="s">
        <v>7399</v>
      </c>
      <c r="AJ135" s="139"/>
      <c r="AK135" s="139" t="s">
        <v>7399</v>
      </c>
      <c r="AL135" s="139" t="s">
        <v>7</v>
      </c>
      <c r="AM135" s="141" t="s">
        <v>1375</v>
      </c>
      <c r="AN135" s="141" t="s">
        <v>8</v>
      </c>
      <c r="AO135" s="139" t="s">
        <v>1618</v>
      </c>
      <c r="AP135" s="139" t="s">
        <v>7</v>
      </c>
      <c r="AQ135" s="139"/>
      <c r="AR135" s="381"/>
      <c r="AS135" s="139" t="s">
        <v>4075</v>
      </c>
      <c r="AT135" s="141" t="s">
        <v>1404</v>
      </c>
      <c r="AU135" s="141"/>
      <c r="AV135" s="383"/>
      <c r="AW135" s="385"/>
      <c r="AX135" s="139"/>
      <c r="AY135" t="s">
        <v>18343</v>
      </c>
      <c r="AZ135">
        <v>115000</v>
      </c>
      <c r="BA135" s="381"/>
      <c r="BB135" s="139" t="s">
        <v>1450</v>
      </c>
      <c r="BC135" s="166"/>
      <c r="BD135" s="166"/>
      <c r="BE135" s="166"/>
      <c r="BF135" s="166"/>
      <c r="BG135" s="166"/>
      <c r="BH135" s="308"/>
      <c r="BI135" s="308"/>
      <c r="BJ135" s="141" t="s">
        <v>26</v>
      </c>
      <c r="BK135" s="141" t="s">
        <v>26</v>
      </c>
      <c r="BL135" s="141"/>
      <c r="BM135" s="141"/>
      <c r="BN135" s="139" t="s">
        <v>4075</v>
      </c>
      <c r="BQ135" s="141"/>
      <c r="BV135" s="141"/>
      <c r="BX135" s="141"/>
      <c r="BY135" s="141"/>
      <c r="BZ135" s="141"/>
      <c r="CA135" s="141"/>
      <c r="CB135" s="141"/>
      <c r="CC135" s="141"/>
      <c r="CD135" s="141"/>
      <c r="CE135" s="141"/>
      <c r="CF135" s="141"/>
      <c r="CG135" s="141"/>
    </row>
    <row r="136" spans="1:85" x14ac:dyDescent="0.35">
      <c r="A136" s="155" t="s">
        <v>12358</v>
      </c>
      <c r="B136" s="139" t="s">
        <v>4075</v>
      </c>
      <c r="C136" s="18">
        <v>41854</v>
      </c>
      <c r="D136" s="144">
        <v>0.6743055555555556</v>
      </c>
      <c r="E136" s="141" t="s">
        <v>13268</v>
      </c>
      <c r="F136" s="141">
        <v>3</v>
      </c>
      <c r="G136" s="141" t="s">
        <v>2536</v>
      </c>
      <c r="H136" s="141">
        <v>2014</v>
      </c>
      <c r="I136" s="18">
        <v>41854</v>
      </c>
      <c r="J136" s="144">
        <v>0.6743055555555556</v>
      </c>
      <c r="K136" s="378"/>
      <c r="L136" s="139" t="s">
        <v>4075</v>
      </c>
      <c r="M136" s="141"/>
      <c r="N136" s="248"/>
      <c r="O136" s="141" t="s">
        <v>26</v>
      </c>
      <c r="P136" s="141"/>
      <c r="Q136" s="141" t="s">
        <v>12359</v>
      </c>
      <c r="R136" s="141" t="s">
        <v>12360</v>
      </c>
      <c r="S136" s="141"/>
      <c r="T136" s="141"/>
      <c r="U136" s="141">
        <v>108842538</v>
      </c>
      <c r="V136" s="141"/>
      <c r="W136" s="139" t="s">
        <v>4075</v>
      </c>
      <c r="X136" s="141" t="s">
        <v>25</v>
      </c>
      <c r="Y136" s="141" t="s">
        <v>27</v>
      </c>
      <c r="Z136" s="141" t="s">
        <v>4</v>
      </c>
      <c r="AA136" s="141" t="s">
        <v>34</v>
      </c>
      <c r="AB136" s="141"/>
      <c r="AC136" s="139" t="s">
        <v>18047</v>
      </c>
      <c r="AD136" s="380"/>
      <c r="AE136" s="139" t="s">
        <v>4</v>
      </c>
      <c r="AF136" s="139" t="s">
        <v>13073</v>
      </c>
      <c r="AG136" s="139" t="s">
        <v>4</v>
      </c>
      <c r="AH136" s="139" t="s">
        <v>1378</v>
      </c>
      <c r="AI136" s="139" t="s">
        <v>15678</v>
      </c>
      <c r="AJ136" s="139"/>
      <c r="AK136" s="139" t="s">
        <v>15678</v>
      </c>
      <c r="AL136" s="139" t="s">
        <v>7</v>
      </c>
      <c r="AM136" s="141" t="s">
        <v>1631</v>
      </c>
      <c r="AN136" s="141" t="s">
        <v>8</v>
      </c>
      <c r="AO136" s="139" t="s">
        <v>1614</v>
      </c>
      <c r="AP136" s="139" t="s">
        <v>7</v>
      </c>
      <c r="AQ136" s="139"/>
      <c r="AR136" s="381"/>
      <c r="AS136" s="139" t="s">
        <v>4075</v>
      </c>
      <c r="AT136" s="141" t="s">
        <v>1404</v>
      </c>
      <c r="AU136" s="141"/>
      <c r="AV136" s="383"/>
      <c r="AW136" s="385"/>
      <c r="AX136" s="139"/>
      <c r="AY136" t="s">
        <v>18344</v>
      </c>
      <c r="AZ136">
        <v>12000</v>
      </c>
      <c r="BA136" s="381"/>
      <c r="BB136" s="139" t="s">
        <v>1444</v>
      </c>
      <c r="BC136" s="166"/>
      <c r="BD136" s="166"/>
      <c r="BE136" s="166"/>
      <c r="BF136" s="166"/>
      <c r="BG136" s="166"/>
      <c r="BH136" s="308"/>
      <c r="BI136" s="308"/>
      <c r="BJ136" s="141" t="s">
        <v>26</v>
      </c>
      <c r="BK136" s="141" t="s">
        <v>26</v>
      </c>
      <c r="BL136" s="141"/>
      <c r="BM136" s="141"/>
      <c r="BN136" s="139" t="s">
        <v>4075</v>
      </c>
      <c r="BQ136" s="141" t="s">
        <v>17651</v>
      </c>
      <c r="BR136" s="135" t="s">
        <v>15685</v>
      </c>
      <c r="BT136" s="135" t="s">
        <v>15360</v>
      </c>
      <c r="BU136" s="135" t="s">
        <v>14497</v>
      </c>
      <c r="BV136" s="141" t="s">
        <v>15403</v>
      </c>
      <c r="BW136" s="135" t="s">
        <v>2891</v>
      </c>
      <c r="BX136" s="141" t="s">
        <v>15689</v>
      </c>
      <c r="BY136" s="141" t="s">
        <v>15689</v>
      </c>
      <c r="BZ136" s="141" t="s">
        <v>26</v>
      </c>
      <c r="CA136" s="141" t="s">
        <v>1848</v>
      </c>
      <c r="CB136" s="141"/>
      <c r="CC136" s="141" t="s">
        <v>15690</v>
      </c>
      <c r="CD136" s="141" t="s">
        <v>34</v>
      </c>
      <c r="CE136" s="141" t="s">
        <v>15450</v>
      </c>
      <c r="CF136" s="141" t="s">
        <v>15451</v>
      </c>
      <c r="CG136" s="141" t="s">
        <v>1897</v>
      </c>
    </row>
    <row r="137" spans="1:85" x14ac:dyDescent="0.35">
      <c r="A137" s="155" t="s">
        <v>12349</v>
      </c>
      <c r="B137" s="139" t="s">
        <v>4075</v>
      </c>
      <c r="C137" s="18">
        <v>41856</v>
      </c>
      <c r="D137" s="144">
        <v>0.67569444444444449</v>
      </c>
      <c r="E137" s="141" t="s">
        <v>13268</v>
      </c>
      <c r="F137" s="141">
        <v>3</v>
      </c>
      <c r="G137" s="141" t="s">
        <v>2536</v>
      </c>
      <c r="H137" s="141">
        <v>2014</v>
      </c>
      <c r="I137" s="18"/>
      <c r="J137" s="144"/>
      <c r="K137" s="378"/>
      <c r="L137" s="139" t="s">
        <v>4075</v>
      </c>
      <c r="M137" s="141"/>
      <c r="N137" s="248"/>
      <c r="O137" s="141" t="s">
        <v>26</v>
      </c>
      <c r="P137" s="141"/>
      <c r="Q137" s="141" t="s">
        <v>12350</v>
      </c>
      <c r="R137" s="141"/>
      <c r="S137" s="141"/>
      <c r="T137" s="141"/>
      <c r="U137" s="141"/>
      <c r="V137" s="141"/>
      <c r="W137" s="139" t="s">
        <v>4075</v>
      </c>
      <c r="X137" s="141" t="s">
        <v>25</v>
      </c>
      <c r="Y137" s="141" t="s">
        <v>27</v>
      </c>
      <c r="Z137" s="141" t="s">
        <v>4</v>
      </c>
      <c r="AA137" s="141" t="s">
        <v>34</v>
      </c>
      <c r="AB137" s="141"/>
      <c r="AC137" s="139" t="s">
        <v>18050</v>
      </c>
      <c r="AD137" s="380"/>
      <c r="AE137" s="139" t="s">
        <v>4</v>
      </c>
      <c r="AF137" s="139" t="s">
        <v>13073</v>
      </c>
      <c r="AG137" s="139" t="s">
        <v>4</v>
      </c>
      <c r="AH137" s="139" t="s">
        <v>1378</v>
      </c>
      <c r="AI137" s="139" t="s">
        <v>15678</v>
      </c>
      <c r="AJ137" s="139"/>
      <c r="AK137" s="139" t="s">
        <v>15678</v>
      </c>
      <c r="AL137" s="139" t="s">
        <v>7</v>
      </c>
      <c r="AM137" s="141" t="s">
        <v>1375</v>
      </c>
      <c r="AN137" s="141" t="s">
        <v>8</v>
      </c>
      <c r="AO137" s="139" t="s">
        <v>1477</v>
      </c>
      <c r="AP137" s="139" t="s">
        <v>7</v>
      </c>
      <c r="AQ137" s="139"/>
      <c r="AR137" s="381"/>
      <c r="AS137" s="139" t="s">
        <v>4075</v>
      </c>
      <c r="AT137" s="141" t="s">
        <v>1404</v>
      </c>
      <c r="AU137" s="141">
        <v>420</v>
      </c>
      <c r="AV137" s="383"/>
      <c r="AW137" s="385"/>
      <c r="AX137" s="139"/>
      <c r="AY137" t="s">
        <v>18345</v>
      </c>
      <c r="BA137" s="381"/>
      <c r="BB137" s="139" t="s">
        <v>1446</v>
      </c>
      <c r="BC137" s="166"/>
      <c r="BD137" s="166"/>
      <c r="BE137" s="166"/>
      <c r="BF137" s="166"/>
      <c r="BG137" s="166"/>
      <c r="BH137" s="308"/>
      <c r="BI137" s="308"/>
      <c r="BJ137" s="141" t="s">
        <v>26</v>
      </c>
      <c r="BK137" s="141" t="s">
        <v>26</v>
      </c>
      <c r="BL137" s="141"/>
      <c r="BM137" s="141"/>
      <c r="BN137" s="139" t="s">
        <v>4075</v>
      </c>
      <c r="BQ137" s="141"/>
      <c r="BV137" s="141"/>
      <c r="BX137" s="141"/>
      <c r="BY137" s="141"/>
      <c r="BZ137" s="141"/>
      <c r="CA137" s="141"/>
      <c r="CB137" s="141"/>
      <c r="CC137" s="141"/>
      <c r="CD137" s="141"/>
      <c r="CE137" s="141"/>
      <c r="CF137" s="141"/>
      <c r="CG137" s="141"/>
    </row>
    <row r="138" spans="1:85" x14ac:dyDescent="0.35">
      <c r="A138" s="155" t="s">
        <v>12347</v>
      </c>
      <c r="B138" s="139" t="s">
        <v>4075</v>
      </c>
      <c r="C138" s="18">
        <v>41856</v>
      </c>
      <c r="D138" s="144">
        <v>0.71666666666666667</v>
      </c>
      <c r="E138" s="141" t="s">
        <v>13268</v>
      </c>
      <c r="F138" s="141">
        <v>3</v>
      </c>
      <c r="G138" s="141" t="s">
        <v>2536</v>
      </c>
      <c r="H138" s="141">
        <v>2014</v>
      </c>
      <c r="I138" s="18"/>
      <c r="J138" s="144"/>
      <c r="K138" s="378"/>
      <c r="L138" s="139" t="s">
        <v>4075</v>
      </c>
      <c r="M138" s="141"/>
      <c r="N138" s="248"/>
      <c r="O138" s="141" t="s">
        <v>26</v>
      </c>
      <c r="P138" s="141"/>
      <c r="Q138" s="141" t="s">
        <v>12348</v>
      </c>
      <c r="R138" s="141"/>
      <c r="S138" s="141"/>
      <c r="T138" s="141"/>
      <c r="U138" s="141"/>
      <c r="V138" s="141"/>
      <c r="W138" s="139" t="s">
        <v>4075</v>
      </c>
      <c r="X138" s="141" t="s">
        <v>25</v>
      </c>
      <c r="Y138" s="141" t="s">
        <v>27</v>
      </c>
      <c r="Z138" s="141" t="s">
        <v>4</v>
      </c>
      <c r="AA138" s="141" t="s">
        <v>34</v>
      </c>
      <c r="AB138" s="141"/>
      <c r="AC138" s="139" t="s">
        <v>18047</v>
      </c>
      <c r="AD138" s="380"/>
      <c r="AE138" s="139" t="s">
        <v>102</v>
      </c>
      <c r="AF138" s="139" t="s">
        <v>13071</v>
      </c>
      <c r="AG138" s="139" t="s">
        <v>102</v>
      </c>
      <c r="AH138" s="139" t="s">
        <v>1378</v>
      </c>
      <c r="AI138" s="139"/>
      <c r="AJ138" s="139"/>
      <c r="AK138" s="139"/>
      <c r="AL138" s="139"/>
      <c r="AM138" s="141" t="s">
        <v>1375</v>
      </c>
      <c r="AN138" s="141" t="s">
        <v>8</v>
      </c>
      <c r="AO138" s="139" t="s">
        <v>1477</v>
      </c>
      <c r="AP138" s="139" t="s">
        <v>7</v>
      </c>
      <c r="AQ138" s="139"/>
      <c r="AR138" s="381"/>
      <c r="AS138" s="139" t="s">
        <v>4075</v>
      </c>
      <c r="AT138" s="141" t="s">
        <v>1404</v>
      </c>
      <c r="AU138" s="141"/>
      <c r="AV138" s="383"/>
      <c r="AW138" s="385"/>
      <c r="AX138" s="139"/>
      <c r="AY138" t="s">
        <v>18346</v>
      </c>
      <c r="BA138" s="381"/>
      <c r="BB138" s="139" t="s">
        <v>1444</v>
      </c>
      <c r="BC138" s="166"/>
      <c r="BD138" s="166"/>
      <c r="BE138" s="166"/>
      <c r="BF138" s="166"/>
      <c r="BG138" s="166"/>
      <c r="BH138" s="308"/>
      <c r="BI138" s="308"/>
      <c r="BJ138" s="141" t="s">
        <v>26</v>
      </c>
      <c r="BK138" s="141" t="s">
        <v>26</v>
      </c>
      <c r="BL138" s="141"/>
      <c r="BM138" s="141"/>
      <c r="BN138" s="139" t="s">
        <v>4075</v>
      </c>
      <c r="BQ138" s="141"/>
      <c r="BV138" s="141"/>
      <c r="BX138" s="141"/>
      <c r="BY138" s="141"/>
      <c r="BZ138" s="141"/>
      <c r="CA138" s="141"/>
      <c r="CB138" s="141"/>
      <c r="CC138" s="141"/>
      <c r="CD138" s="141"/>
      <c r="CE138" s="141"/>
      <c r="CF138" s="141"/>
      <c r="CG138" s="141"/>
    </row>
    <row r="139" spans="1:85" x14ac:dyDescent="0.35">
      <c r="A139" s="155" t="s">
        <v>12345</v>
      </c>
      <c r="B139" s="139" t="s">
        <v>4075</v>
      </c>
      <c r="C139" s="18">
        <v>41856</v>
      </c>
      <c r="D139" s="144">
        <v>0.90347222222222223</v>
      </c>
      <c r="E139" s="141" t="s">
        <v>13268</v>
      </c>
      <c r="F139" s="141">
        <v>3</v>
      </c>
      <c r="G139" s="141" t="s">
        <v>2536</v>
      </c>
      <c r="H139" s="141">
        <v>2014</v>
      </c>
      <c r="I139" s="18"/>
      <c r="J139" s="144"/>
      <c r="K139" s="378"/>
      <c r="L139" s="139" t="s">
        <v>4075</v>
      </c>
      <c r="M139" s="141"/>
      <c r="N139" s="248"/>
      <c r="O139" s="141" t="s">
        <v>26</v>
      </c>
      <c r="P139" s="141"/>
      <c r="Q139" s="141" t="s">
        <v>12346</v>
      </c>
      <c r="R139" s="141"/>
      <c r="S139" s="141"/>
      <c r="T139" s="141"/>
      <c r="U139" s="141"/>
      <c r="V139" s="141"/>
      <c r="W139" s="139" t="s">
        <v>4075</v>
      </c>
      <c r="X139" s="141" t="s">
        <v>25</v>
      </c>
      <c r="Y139" s="141" t="s">
        <v>27</v>
      </c>
      <c r="Z139" s="141" t="s">
        <v>4</v>
      </c>
      <c r="AA139" s="141" t="s">
        <v>34</v>
      </c>
      <c r="AB139" s="141"/>
      <c r="AC139" s="139" t="s">
        <v>18047</v>
      </c>
      <c r="AD139" s="380"/>
      <c r="AE139" s="139" t="s">
        <v>102</v>
      </c>
      <c r="AF139" s="139" t="s">
        <v>13071</v>
      </c>
      <c r="AG139" s="139" t="s">
        <v>102</v>
      </c>
      <c r="AH139" s="139" t="s">
        <v>1378</v>
      </c>
      <c r="AI139" s="139"/>
      <c r="AJ139" s="139"/>
      <c r="AK139" s="139"/>
      <c r="AL139" s="139"/>
      <c r="AM139" s="141" t="s">
        <v>1375</v>
      </c>
      <c r="AN139" s="141" t="s">
        <v>8</v>
      </c>
      <c r="AO139" s="139" t="s">
        <v>1477</v>
      </c>
      <c r="AP139" s="139" t="s">
        <v>7</v>
      </c>
      <c r="AQ139" s="139"/>
      <c r="AR139" s="381"/>
      <c r="AS139" s="139" t="s">
        <v>4075</v>
      </c>
      <c r="AT139" s="141" t="s">
        <v>1404</v>
      </c>
      <c r="AU139" s="141"/>
      <c r="AV139" s="383"/>
      <c r="AW139" s="385"/>
      <c r="AX139" s="139"/>
      <c r="AY139" t="s">
        <v>18347</v>
      </c>
      <c r="BA139" s="381"/>
      <c r="BB139" s="139" t="s">
        <v>3757</v>
      </c>
      <c r="BC139" s="166"/>
      <c r="BD139" s="166"/>
      <c r="BE139" s="166"/>
      <c r="BF139" s="166"/>
      <c r="BG139" s="166"/>
      <c r="BH139" s="308"/>
      <c r="BI139" s="308"/>
      <c r="BJ139" s="141" t="s">
        <v>26</v>
      </c>
      <c r="BK139" s="141" t="s">
        <v>26</v>
      </c>
      <c r="BL139" s="141"/>
      <c r="BM139" s="141"/>
      <c r="BN139" s="139" t="s">
        <v>4075</v>
      </c>
      <c r="BQ139" s="141"/>
      <c r="BV139" s="141"/>
      <c r="BX139" s="141"/>
      <c r="BY139" s="141"/>
      <c r="BZ139" s="141"/>
      <c r="CA139" s="141"/>
      <c r="CB139" s="141"/>
      <c r="CC139" s="141"/>
      <c r="CD139" s="141"/>
      <c r="CE139" s="141"/>
      <c r="CF139" s="141"/>
      <c r="CG139" s="141"/>
    </row>
    <row r="140" spans="1:85" x14ac:dyDescent="0.35">
      <c r="A140" s="155" t="s">
        <v>12355</v>
      </c>
      <c r="B140" s="139" t="s">
        <v>4075</v>
      </c>
      <c r="C140" s="18">
        <v>41856</v>
      </c>
      <c r="D140" s="144">
        <v>5.5555555555555558E-3</v>
      </c>
      <c r="E140" s="141" t="s">
        <v>13268</v>
      </c>
      <c r="F140" s="141">
        <v>3</v>
      </c>
      <c r="G140" s="141" t="s">
        <v>2536</v>
      </c>
      <c r="H140" s="141">
        <v>2014</v>
      </c>
      <c r="I140" s="18">
        <v>41856</v>
      </c>
      <c r="J140" s="144">
        <v>5.5555555555555558E-3</v>
      </c>
      <c r="K140" s="378"/>
      <c r="L140" s="139" t="s">
        <v>4075</v>
      </c>
      <c r="M140" s="141"/>
      <c r="N140" s="248"/>
      <c r="O140" s="141" t="s">
        <v>26</v>
      </c>
      <c r="P140" s="141"/>
      <c r="Q140" s="141" t="s">
        <v>12356</v>
      </c>
      <c r="R140" s="141" t="s">
        <v>12357</v>
      </c>
      <c r="S140" s="141"/>
      <c r="T140" s="141"/>
      <c r="U140" s="141">
        <v>108843809</v>
      </c>
      <c r="V140" s="141"/>
      <c r="W140" s="139" t="s">
        <v>4075</v>
      </c>
      <c r="X140" s="141" t="s">
        <v>25</v>
      </c>
      <c r="Y140" s="141" t="s">
        <v>27</v>
      </c>
      <c r="Z140" s="141" t="s">
        <v>4</v>
      </c>
      <c r="AA140" s="141" t="s">
        <v>34</v>
      </c>
      <c r="AB140" s="141"/>
      <c r="AC140" s="139" t="s">
        <v>18047</v>
      </c>
      <c r="AD140" s="380"/>
      <c r="AE140" s="139" t="s">
        <v>102</v>
      </c>
      <c r="AF140" s="139" t="s">
        <v>13074</v>
      </c>
      <c r="AG140" s="139" t="s">
        <v>102</v>
      </c>
      <c r="AH140" s="139" t="s">
        <v>1378</v>
      </c>
      <c r="AI140" s="139" t="s">
        <v>11</v>
      </c>
      <c r="AJ140" s="139" t="s">
        <v>11</v>
      </c>
      <c r="AK140" s="139"/>
      <c r="AL140" s="139"/>
      <c r="AM140" s="141" t="s">
        <v>1375</v>
      </c>
      <c r="AN140" s="141" t="s">
        <v>8</v>
      </c>
      <c r="AO140" s="139" t="s">
        <v>1614</v>
      </c>
      <c r="AP140" s="139" t="s">
        <v>7</v>
      </c>
      <c r="AQ140" s="139"/>
      <c r="AR140" s="381"/>
      <c r="AS140" s="139" t="s">
        <v>4075</v>
      </c>
      <c r="AT140" s="141" t="s">
        <v>1404</v>
      </c>
      <c r="AU140" s="141"/>
      <c r="AV140" s="383"/>
      <c r="AW140" s="385"/>
      <c r="AX140" s="139"/>
      <c r="AY140" t="s">
        <v>7048</v>
      </c>
      <c r="AZ140">
        <v>12000</v>
      </c>
      <c r="BA140" s="381"/>
      <c r="BB140" s="139" t="s">
        <v>17</v>
      </c>
      <c r="BC140" s="166"/>
      <c r="BD140" s="166"/>
      <c r="BE140" s="166"/>
      <c r="BF140" s="166"/>
      <c r="BG140" s="166"/>
      <c r="BH140" s="308"/>
      <c r="BI140" s="308"/>
      <c r="BJ140" s="141" t="s">
        <v>26</v>
      </c>
      <c r="BK140" s="141" t="s">
        <v>26</v>
      </c>
      <c r="BL140" s="141"/>
      <c r="BM140" s="141"/>
      <c r="BN140" s="139" t="s">
        <v>4075</v>
      </c>
      <c r="BQ140" s="141"/>
      <c r="BV140" s="141"/>
      <c r="BX140" s="141"/>
      <c r="BY140" s="141"/>
      <c r="BZ140" s="141"/>
      <c r="CA140" s="141"/>
      <c r="CB140" s="141"/>
      <c r="CC140" s="141"/>
      <c r="CD140" s="141"/>
      <c r="CE140" s="141"/>
      <c r="CF140" s="141"/>
      <c r="CG140" s="141"/>
    </row>
    <row r="141" spans="1:85" x14ac:dyDescent="0.35">
      <c r="A141" s="155" t="s">
        <v>12352</v>
      </c>
      <c r="B141" s="139" t="s">
        <v>4075</v>
      </c>
      <c r="C141" s="18">
        <v>41856</v>
      </c>
      <c r="D141" s="144">
        <v>0.12291666666666666</v>
      </c>
      <c r="E141" s="141" t="s">
        <v>13268</v>
      </c>
      <c r="F141" s="141">
        <v>3</v>
      </c>
      <c r="G141" s="141" t="s">
        <v>2536</v>
      </c>
      <c r="H141" s="141">
        <v>2014</v>
      </c>
      <c r="I141" s="18">
        <v>41856</v>
      </c>
      <c r="J141" s="144">
        <v>0.12291666666666666</v>
      </c>
      <c r="K141" s="378"/>
      <c r="L141" s="139" t="s">
        <v>4075</v>
      </c>
      <c r="M141" s="141"/>
      <c r="N141" s="248"/>
      <c r="O141" s="141" t="s">
        <v>26</v>
      </c>
      <c r="P141" s="141"/>
      <c r="Q141" s="141" t="s">
        <v>12353</v>
      </c>
      <c r="R141" s="141" t="s">
        <v>12354</v>
      </c>
      <c r="S141" s="141"/>
      <c r="T141" s="141"/>
      <c r="U141" s="141"/>
      <c r="V141" s="141"/>
      <c r="W141" s="139" t="s">
        <v>4075</v>
      </c>
      <c r="X141" s="141" t="s">
        <v>25</v>
      </c>
      <c r="Y141" s="141" t="s">
        <v>27</v>
      </c>
      <c r="Z141" s="141" t="s">
        <v>4</v>
      </c>
      <c r="AA141" s="141" t="s">
        <v>34</v>
      </c>
      <c r="AB141" s="141"/>
      <c r="AC141" s="139" t="s">
        <v>18047</v>
      </c>
      <c r="AD141" s="380"/>
      <c r="AE141" s="139" t="s">
        <v>4</v>
      </c>
      <c r="AF141" s="139" t="s">
        <v>13073</v>
      </c>
      <c r="AG141" s="139" t="s">
        <v>4</v>
      </c>
      <c r="AH141" s="139" t="s">
        <v>1378</v>
      </c>
      <c r="AI141" s="139" t="s">
        <v>15678</v>
      </c>
      <c r="AJ141" s="139"/>
      <c r="AK141" s="139" t="s">
        <v>15678</v>
      </c>
      <c r="AL141" s="139" t="s">
        <v>7</v>
      </c>
      <c r="AM141" s="141" t="s">
        <v>1375</v>
      </c>
      <c r="AN141" s="141" t="s">
        <v>8</v>
      </c>
      <c r="AO141" s="139" t="s">
        <v>1614</v>
      </c>
      <c r="AP141" s="139" t="s">
        <v>7</v>
      </c>
      <c r="AQ141" s="139"/>
      <c r="AR141" s="381"/>
      <c r="AS141" s="139" t="s">
        <v>4075</v>
      </c>
      <c r="AT141" s="141" t="s">
        <v>1404</v>
      </c>
      <c r="AU141" s="141"/>
      <c r="AV141" s="383"/>
      <c r="AW141" s="385"/>
      <c r="AX141" s="139"/>
      <c r="AY141" t="s">
        <v>18348</v>
      </c>
      <c r="AZ141">
        <v>12000</v>
      </c>
      <c r="BA141" s="381"/>
      <c r="BB141" s="139" t="s">
        <v>1450</v>
      </c>
      <c r="BC141" s="166"/>
      <c r="BD141" s="166"/>
      <c r="BE141" s="166"/>
      <c r="BF141" s="166"/>
      <c r="BG141" s="166"/>
      <c r="BH141" s="308"/>
      <c r="BI141" s="308"/>
      <c r="BJ141" s="141" t="s">
        <v>26</v>
      </c>
      <c r="BK141" s="141" t="s">
        <v>26</v>
      </c>
      <c r="BL141" s="141"/>
      <c r="BM141" s="141"/>
      <c r="BN141" s="139" t="s">
        <v>4075</v>
      </c>
      <c r="BQ141" s="141" t="s">
        <v>17652</v>
      </c>
      <c r="BR141" s="135" t="s">
        <v>15680</v>
      </c>
      <c r="BT141" s="135" t="s">
        <v>15437</v>
      </c>
      <c r="BU141" s="135" t="s">
        <v>13282</v>
      </c>
      <c r="BV141" s="141" t="s">
        <v>13285</v>
      </c>
      <c r="BW141" s="135" t="s">
        <v>3268</v>
      </c>
      <c r="BX141" s="141" t="s">
        <v>15681</v>
      </c>
      <c r="BY141" s="141" t="s">
        <v>12</v>
      </c>
      <c r="BZ141" s="141" t="s">
        <v>26</v>
      </c>
      <c r="CA141" s="141" t="s">
        <v>1848</v>
      </c>
      <c r="CB141" s="141"/>
      <c r="CC141" s="141" t="s">
        <v>15686</v>
      </c>
      <c r="CD141" s="141" t="s">
        <v>15683</v>
      </c>
      <c r="CE141" s="141" t="s">
        <v>15450</v>
      </c>
      <c r="CF141" s="141" t="s">
        <v>15451</v>
      </c>
      <c r="CG141" s="141"/>
    </row>
    <row r="142" spans="1:85" x14ac:dyDescent="0.35">
      <c r="A142" s="155" t="s">
        <v>12351</v>
      </c>
      <c r="B142" s="139" t="s">
        <v>4075</v>
      </c>
      <c r="C142" s="18">
        <v>41856</v>
      </c>
      <c r="D142" s="144">
        <v>0.50208333333333333</v>
      </c>
      <c r="E142" s="141" t="s">
        <v>13268</v>
      </c>
      <c r="F142" s="141">
        <v>3</v>
      </c>
      <c r="G142" s="141" t="s">
        <v>2536</v>
      </c>
      <c r="H142" s="141">
        <v>2014</v>
      </c>
      <c r="I142" s="18">
        <v>41856</v>
      </c>
      <c r="J142" s="144">
        <v>0.50208333333333333</v>
      </c>
      <c r="K142" s="378"/>
      <c r="L142" s="139" t="s">
        <v>4075</v>
      </c>
      <c r="M142" s="141"/>
      <c r="N142" s="248"/>
      <c r="O142" s="141" t="s">
        <v>26</v>
      </c>
      <c r="P142" s="141"/>
      <c r="Q142" s="141"/>
      <c r="R142" s="141"/>
      <c r="S142" s="141"/>
      <c r="T142" s="141"/>
      <c r="U142" s="141"/>
      <c r="V142" s="141"/>
      <c r="W142" s="139" t="s">
        <v>4075</v>
      </c>
      <c r="X142" s="141" t="s">
        <v>25</v>
      </c>
      <c r="Y142" s="141" t="s">
        <v>27</v>
      </c>
      <c r="Z142" s="141" t="s">
        <v>4</v>
      </c>
      <c r="AA142" s="141" t="s">
        <v>35</v>
      </c>
      <c r="AB142" s="141"/>
      <c r="AC142" s="139" t="s">
        <v>18050</v>
      </c>
      <c r="AD142" s="380"/>
      <c r="AE142" s="139" t="s">
        <v>107</v>
      </c>
      <c r="AF142" s="139" t="s">
        <v>13076</v>
      </c>
      <c r="AG142" s="139" t="s">
        <v>4130</v>
      </c>
      <c r="AH142" s="139" t="s">
        <v>1378</v>
      </c>
      <c r="AI142" s="139" t="s">
        <v>1518</v>
      </c>
      <c r="AJ142" s="139"/>
      <c r="AK142" s="139" t="s">
        <v>1518</v>
      </c>
      <c r="AL142" s="139" t="s">
        <v>7</v>
      </c>
      <c r="AM142" s="141" t="s">
        <v>1375</v>
      </c>
      <c r="AN142" s="141" t="s">
        <v>8</v>
      </c>
      <c r="AO142" s="139" t="s">
        <v>1618</v>
      </c>
      <c r="AP142" s="139" t="s">
        <v>7</v>
      </c>
      <c r="AQ142" s="139"/>
      <c r="AR142" s="381"/>
      <c r="AS142" s="139" t="s">
        <v>4075</v>
      </c>
      <c r="AT142" s="141" t="s">
        <v>1404</v>
      </c>
      <c r="AU142" s="141">
        <v>300</v>
      </c>
      <c r="AV142" s="383"/>
      <c r="AW142" s="385"/>
      <c r="AX142" s="139"/>
      <c r="AY142" t="s">
        <v>18305</v>
      </c>
      <c r="AZ142">
        <v>60000</v>
      </c>
      <c r="BA142" s="381"/>
      <c r="BB142" s="139" t="s">
        <v>1450</v>
      </c>
      <c r="BC142" s="166"/>
      <c r="BD142" s="166"/>
      <c r="BE142" s="166"/>
      <c r="BF142" s="166"/>
      <c r="BG142" s="166"/>
      <c r="BH142" s="308"/>
      <c r="BI142" s="308"/>
      <c r="BJ142" s="141" t="s">
        <v>26</v>
      </c>
      <c r="BK142" s="141" t="s">
        <v>26</v>
      </c>
      <c r="BL142" s="141"/>
      <c r="BM142" s="141"/>
      <c r="BN142" s="139" t="s">
        <v>4075</v>
      </c>
      <c r="BQ142" s="141"/>
      <c r="BV142" s="141"/>
      <c r="BX142" s="141"/>
      <c r="BY142" s="141"/>
      <c r="BZ142" s="141"/>
      <c r="CA142" s="141"/>
      <c r="CB142" s="141"/>
      <c r="CC142" s="141"/>
      <c r="CD142" s="141"/>
      <c r="CE142" s="141"/>
      <c r="CF142" s="141"/>
      <c r="CG142" s="141"/>
    </row>
    <row r="143" spans="1:85" x14ac:dyDescent="0.35">
      <c r="A143" s="155" t="s">
        <v>12342</v>
      </c>
      <c r="B143" s="139" t="s">
        <v>4075</v>
      </c>
      <c r="C143" s="18">
        <v>41859</v>
      </c>
      <c r="D143" s="144">
        <v>0.76180555555555551</v>
      </c>
      <c r="E143" s="141" t="s">
        <v>13268</v>
      </c>
      <c r="F143" s="141">
        <v>3</v>
      </c>
      <c r="G143" s="141" t="s">
        <v>2536</v>
      </c>
      <c r="H143" s="141">
        <v>2014</v>
      </c>
      <c r="I143" s="18">
        <v>41859</v>
      </c>
      <c r="J143" s="144">
        <v>0.76180555555555551</v>
      </c>
      <c r="K143" s="378"/>
      <c r="L143" s="139" t="s">
        <v>4075</v>
      </c>
      <c r="M143" s="141"/>
      <c r="N143" s="248"/>
      <c r="O143" s="141" t="s">
        <v>26</v>
      </c>
      <c r="P143" s="141"/>
      <c r="Q143" s="141" t="s">
        <v>12343</v>
      </c>
      <c r="R143" s="141" t="s">
        <v>12344</v>
      </c>
      <c r="S143" s="141"/>
      <c r="T143" s="141"/>
      <c r="U143" s="141"/>
      <c r="V143" s="141"/>
      <c r="W143" s="139" t="s">
        <v>4075</v>
      </c>
      <c r="X143" s="141" t="s">
        <v>25</v>
      </c>
      <c r="Y143" s="141" t="s">
        <v>27</v>
      </c>
      <c r="Z143" s="141" t="s">
        <v>4</v>
      </c>
      <c r="AA143" s="141" t="s">
        <v>34</v>
      </c>
      <c r="AB143" s="141"/>
      <c r="AC143" s="139" t="s">
        <v>18047</v>
      </c>
      <c r="AD143" s="380"/>
      <c r="AE143" s="139" t="s">
        <v>103</v>
      </c>
      <c r="AF143" s="139" t="s">
        <v>13075</v>
      </c>
      <c r="AG143" s="139" t="s">
        <v>103</v>
      </c>
      <c r="AH143" s="139" t="s">
        <v>1378</v>
      </c>
      <c r="AI143" s="139" t="s">
        <v>7340</v>
      </c>
      <c r="AJ143" s="139"/>
      <c r="AK143" s="139" t="s">
        <v>7340</v>
      </c>
      <c r="AL143" s="139" t="s">
        <v>1408</v>
      </c>
      <c r="AM143" s="141" t="s">
        <v>1375</v>
      </c>
      <c r="AN143" s="141" t="s">
        <v>8</v>
      </c>
      <c r="AO143" s="139" t="s">
        <v>1614</v>
      </c>
      <c r="AP143" s="139" t="s">
        <v>7</v>
      </c>
      <c r="AQ143" s="139"/>
      <c r="AR143" s="381"/>
      <c r="AS143" s="139" t="s">
        <v>4075</v>
      </c>
      <c r="AT143" s="141" t="s">
        <v>1404</v>
      </c>
      <c r="AU143" s="141"/>
      <c r="AV143" s="383"/>
      <c r="AW143" s="385"/>
      <c r="AX143" s="139"/>
      <c r="AY143" t="s">
        <v>18349</v>
      </c>
      <c r="AZ143">
        <v>12000</v>
      </c>
      <c r="BA143" s="381"/>
      <c r="BB143" s="139" t="s">
        <v>1444</v>
      </c>
      <c r="BC143" s="166"/>
      <c r="BD143" s="166"/>
      <c r="BE143" s="166"/>
      <c r="BF143" s="166"/>
      <c r="BG143" s="166"/>
      <c r="BH143" s="308"/>
      <c r="BI143" s="308"/>
      <c r="BJ143" s="141" t="s">
        <v>26</v>
      </c>
      <c r="BK143" s="141" t="s">
        <v>26</v>
      </c>
      <c r="BL143" s="141"/>
      <c r="BM143" s="141"/>
      <c r="BN143" s="139" t="s">
        <v>4075</v>
      </c>
      <c r="BQ143" s="141"/>
      <c r="BV143" s="141"/>
      <c r="BX143" s="141"/>
      <c r="BY143" s="141"/>
      <c r="BZ143" s="141"/>
      <c r="CA143" s="141"/>
      <c r="CB143" s="141"/>
      <c r="CC143" s="141"/>
      <c r="CD143" s="141"/>
      <c r="CE143" s="141"/>
      <c r="CF143" s="141"/>
      <c r="CG143" s="141"/>
    </row>
    <row r="144" spans="1:85" x14ac:dyDescent="0.35">
      <c r="A144" s="155" t="s">
        <v>12336</v>
      </c>
      <c r="B144" s="139" t="s">
        <v>4075</v>
      </c>
      <c r="C144" s="18">
        <v>41860</v>
      </c>
      <c r="D144" s="144">
        <v>0.65</v>
      </c>
      <c r="E144" s="141" t="s">
        <v>13268</v>
      </c>
      <c r="F144" s="141">
        <v>3</v>
      </c>
      <c r="G144" s="141" t="s">
        <v>2536</v>
      </c>
      <c r="H144" s="141">
        <v>2014</v>
      </c>
      <c r="I144" s="18">
        <v>41860</v>
      </c>
      <c r="J144" s="144">
        <v>0.65</v>
      </c>
      <c r="K144" s="378"/>
      <c r="L144" s="139" t="s">
        <v>4075</v>
      </c>
      <c r="M144" s="141"/>
      <c r="N144" s="248"/>
      <c r="O144" s="141" t="s">
        <v>26</v>
      </c>
      <c r="P144" s="141"/>
      <c r="Q144" s="141" t="s">
        <v>12337</v>
      </c>
      <c r="R144" s="141" t="s">
        <v>12338</v>
      </c>
      <c r="S144" s="141"/>
      <c r="T144" s="141"/>
      <c r="U144" s="141"/>
      <c r="V144" s="141"/>
      <c r="W144" s="139" t="s">
        <v>4075</v>
      </c>
      <c r="X144" s="141" t="s">
        <v>25</v>
      </c>
      <c r="Y144" s="141" t="s">
        <v>27</v>
      </c>
      <c r="Z144" s="141" t="s">
        <v>4</v>
      </c>
      <c r="AA144" s="141" t="s">
        <v>34</v>
      </c>
      <c r="AB144" s="141"/>
      <c r="AC144" s="139" t="s">
        <v>18047</v>
      </c>
      <c r="AD144" s="380"/>
      <c r="AE144" s="139" t="s">
        <v>4</v>
      </c>
      <c r="AF144" s="139" t="s">
        <v>13073</v>
      </c>
      <c r="AG144" s="139" t="s">
        <v>4</v>
      </c>
      <c r="AH144" s="139" t="s">
        <v>1378</v>
      </c>
      <c r="AI144" s="139" t="s">
        <v>15678</v>
      </c>
      <c r="AJ144" s="139"/>
      <c r="AK144" s="139" t="s">
        <v>15678</v>
      </c>
      <c r="AL144" s="139" t="s">
        <v>7</v>
      </c>
      <c r="AM144" s="141" t="s">
        <v>1375</v>
      </c>
      <c r="AN144" s="141" t="s">
        <v>8</v>
      </c>
      <c r="AO144" s="139" t="s">
        <v>1614</v>
      </c>
      <c r="AP144" s="139" t="s">
        <v>7</v>
      </c>
      <c r="AQ144" s="139"/>
      <c r="AR144" s="381"/>
      <c r="AS144" s="139" t="s">
        <v>4075</v>
      </c>
      <c r="AT144" s="141" t="s">
        <v>1404</v>
      </c>
      <c r="AU144" s="141">
        <v>430</v>
      </c>
      <c r="AV144" s="383"/>
      <c r="AW144" s="385"/>
      <c r="AX144" s="139"/>
      <c r="AY144" t="s">
        <v>18350</v>
      </c>
      <c r="AZ144">
        <v>12000</v>
      </c>
      <c r="BA144" s="381"/>
      <c r="BB144" s="139" t="s">
        <v>1451</v>
      </c>
      <c r="BC144" s="166"/>
      <c r="BD144" s="166"/>
      <c r="BE144" s="166"/>
      <c r="BF144" s="166"/>
      <c r="BG144" s="166"/>
      <c r="BH144" s="308"/>
      <c r="BI144" s="308"/>
      <c r="BJ144" s="141" t="s">
        <v>26</v>
      </c>
      <c r="BK144" s="141" t="s">
        <v>26</v>
      </c>
      <c r="BL144" s="141"/>
      <c r="BM144" s="141"/>
      <c r="BN144" s="139" t="s">
        <v>4075</v>
      </c>
      <c r="BQ144" s="141" t="s">
        <v>17653</v>
      </c>
      <c r="BR144" s="135" t="s">
        <v>15680</v>
      </c>
      <c r="BT144" s="135" t="s">
        <v>15404</v>
      </c>
      <c r="BU144" s="135" t="s">
        <v>15356</v>
      </c>
      <c r="BV144" s="141" t="s">
        <v>13274</v>
      </c>
      <c r="BW144" s="135" t="s">
        <v>13268</v>
      </c>
      <c r="BX144" s="141" t="s">
        <v>15681</v>
      </c>
      <c r="BY144" s="141" t="s">
        <v>15689</v>
      </c>
      <c r="BZ144" s="141" t="s">
        <v>26</v>
      </c>
      <c r="CA144" s="141" t="s">
        <v>1848</v>
      </c>
      <c r="CB144" s="141"/>
      <c r="CC144" s="141" t="s">
        <v>15720</v>
      </c>
      <c r="CD144" s="141" t="s">
        <v>15683</v>
      </c>
      <c r="CE144" s="141" t="s">
        <v>15450</v>
      </c>
      <c r="CF144" s="141" t="s">
        <v>15451</v>
      </c>
      <c r="CG144" s="141" t="s">
        <v>1897</v>
      </c>
    </row>
    <row r="145" spans="1:85" x14ac:dyDescent="0.35">
      <c r="A145" s="155" t="s">
        <v>12339</v>
      </c>
      <c r="B145" s="139" t="s">
        <v>4075</v>
      </c>
      <c r="C145" s="18">
        <v>41860</v>
      </c>
      <c r="D145" s="144">
        <v>0.12013888888888889</v>
      </c>
      <c r="E145" s="141" t="s">
        <v>13268</v>
      </c>
      <c r="F145" s="141">
        <v>3</v>
      </c>
      <c r="G145" s="141" t="s">
        <v>2536</v>
      </c>
      <c r="H145" s="141">
        <v>2014</v>
      </c>
      <c r="I145" s="18">
        <v>41860</v>
      </c>
      <c r="J145" s="144">
        <v>0.12013888888888889</v>
      </c>
      <c r="K145" s="378"/>
      <c r="L145" s="139" t="s">
        <v>4075</v>
      </c>
      <c r="M145" s="141"/>
      <c r="N145" s="248"/>
      <c r="O145" s="141" t="s">
        <v>26</v>
      </c>
      <c r="P145" s="141"/>
      <c r="Q145" s="141" t="s">
        <v>12340</v>
      </c>
      <c r="R145" s="141" t="s">
        <v>12341</v>
      </c>
      <c r="S145" s="141"/>
      <c r="T145" s="141"/>
      <c r="U145" s="141"/>
      <c r="V145" s="141"/>
      <c r="W145" s="139" t="s">
        <v>4075</v>
      </c>
      <c r="X145" s="141" t="s">
        <v>25</v>
      </c>
      <c r="Y145" s="141" t="s">
        <v>27</v>
      </c>
      <c r="Z145" s="141" t="s">
        <v>4</v>
      </c>
      <c r="AA145" s="141" t="s">
        <v>34</v>
      </c>
      <c r="AB145" s="141"/>
      <c r="AC145" s="139" t="s">
        <v>18047</v>
      </c>
      <c r="AD145" s="380"/>
      <c r="AE145" s="139" t="s">
        <v>4</v>
      </c>
      <c r="AF145" s="139" t="s">
        <v>13073</v>
      </c>
      <c r="AG145" s="139" t="s">
        <v>4</v>
      </c>
      <c r="AH145" s="139" t="s">
        <v>1378</v>
      </c>
      <c r="AI145" s="139" t="s">
        <v>15678</v>
      </c>
      <c r="AJ145" s="139"/>
      <c r="AK145" s="139" t="s">
        <v>15678</v>
      </c>
      <c r="AL145" s="139" t="s">
        <v>7</v>
      </c>
      <c r="AM145" s="141" t="s">
        <v>1375</v>
      </c>
      <c r="AN145" s="141" t="s">
        <v>8</v>
      </c>
      <c r="AO145" s="139" t="s">
        <v>1614</v>
      </c>
      <c r="AP145" s="139" t="s">
        <v>7</v>
      </c>
      <c r="AQ145" s="139"/>
      <c r="AR145" s="381"/>
      <c r="AS145" s="139" t="s">
        <v>4075</v>
      </c>
      <c r="AT145" s="141" t="s">
        <v>1404</v>
      </c>
      <c r="AU145" s="141">
        <v>180</v>
      </c>
      <c r="AV145" s="383"/>
      <c r="AW145" s="385"/>
      <c r="AX145" s="139"/>
      <c r="AY145" t="s">
        <v>18351</v>
      </c>
      <c r="AZ145">
        <v>12000</v>
      </c>
      <c r="BA145" s="381"/>
      <c r="BB145" s="139" t="s">
        <v>17</v>
      </c>
      <c r="BC145" s="166"/>
      <c r="BD145" s="166"/>
      <c r="BE145" s="166"/>
      <c r="BF145" s="166"/>
      <c r="BG145" s="166"/>
      <c r="BH145" s="308"/>
      <c r="BI145" s="308"/>
      <c r="BJ145" s="141" t="s">
        <v>26</v>
      </c>
      <c r="BK145" s="141" t="s">
        <v>26</v>
      </c>
      <c r="BL145" s="141"/>
      <c r="BM145" s="141"/>
      <c r="BN145" s="139" t="s">
        <v>4075</v>
      </c>
      <c r="BQ145" s="141" t="s">
        <v>17653</v>
      </c>
      <c r="BR145" s="135" t="s">
        <v>15685</v>
      </c>
      <c r="BT145" s="135" t="s">
        <v>15355</v>
      </c>
      <c r="BU145" s="135" t="s">
        <v>17634</v>
      </c>
      <c r="BV145" s="141" t="s">
        <v>3604</v>
      </c>
      <c r="BW145" s="135" t="s">
        <v>13266</v>
      </c>
      <c r="BX145" s="141" t="s">
        <v>12</v>
      </c>
      <c r="BY145" s="141" t="s">
        <v>12</v>
      </c>
      <c r="BZ145" s="141" t="s">
        <v>26</v>
      </c>
      <c r="CA145" s="141" t="s">
        <v>1848</v>
      </c>
      <c r="CB145" s="141"/>
      <c r="CC145" s="141" t="s">
        <v>15704</v>
      </c>
      <c r="CD145" s="141" t="s">
        <v>34</v>
      </c>
      <c r="CE145" s="141" t="s">
        <v>15450</v>
      </c>
      <c r="CF145" s="141" t="s">
        <v>15451</v>
      </c>
      <c r="CG145" s="141" t="s">
        <v>1897</v>
      </c>
    </row>
    <row r="146" spans="1:85" x14ac:dyDescent="0.35">
      <c r="A146" s="155" t="s">
        <v>12332</v>
      </c>
      <c r="B146" s="139" t="s">
        <v>4075</v>
      </c>
      <c r="C146" s="18">
        <v>41862</v>
      </c>
      <c r="D146" s="144">
        <v>0.60763888888888884</v>
      </c>
      <c r="E146" s="141" t="s">
        <v>1849</v>
      </c>
      <c r="F146" s="141">
        <v>3</v>
      </c>
      <c r="G146" s="141" t="s">
        <v>2536</v>
      </c>
      <c r="H146" s="141">
        <v>2014</v>
      </c>
      <c r="I146" s="18">
        <v>41862</v>
      </c>
      <c r="J146" s="144">
        <v>0.60763888888888884</v>
      </c>
      <c r="K146" s="378"/>
      <c r="L146" s="139" t="s">
        <v>4075</v>
      </c>
      <c r="M146" s="141"/>
      <c r="N146" s="248"/>
      <c r="O146" s="141" t="s">
        <v>26</v>
      </c>
      <c r="P146" s="141"/>
      <c r="Q146" s="141"/>
      <c r="R146" s="141"/>
      <c r="S146" s="141"/>
      <c r="T146" s="141"/>
      <c r="U146" s="141"/>
      <c r="V146" s="141"/>
      <c r="W146" s="139" t="s">
        <v>4075</v>
      </c>
      <c r="X146" s="141" t="s">
        <v>25</v>
      </c>
      <c r="Y146" s="141" t="s">
        <v>27</v>
      </c>
      <c r="Z146" s="141" t="s">
        <v>4</v>
      </c>
      <c r="AA146" s="141" t="s">
        <v>35</v>
      </c>
      <c r="AB146" s="141"/>
      <c r="AC146" s="139" t="s">
        <v>18047</v>
      </c>
      <c r="AD146" s="380"/>
      <c r="AE146" s="139" t="s">
        <v>105</v>
      </c>
      <c r="AF146" s="139" t="s">
        <v>13076</v>
      </c>
      <c r="AG146" s="139" t="s">
        <v>1518</v>
      </c>
      <c r="AH146" s="139" t="s">
        <v>1378</v>
      </c>
      <c r="AI146" s="139" t="s">
        <v>1518</v>
      </c>
      <c r="AJ146" s="139"/>
      <c r="AK146" s="139" t="s">
        <v>1518</v>
      </c>
      <c r="AL146" s="139" t="s">
        <v>13</v>
      </c>
      <c r="AM146" s="141" t="s">
        <v>1375</v>
      </c>
      <c r="AN146" s="141" t="s">
        <v>8</v>
      </c>
      <c r="AO146" s="139" t="s">
        <v>1618</v>
      </c>
      <c r="AP146" s="139" t="s">
        <v>13</v>
      </c>
      <c r="AQ146" s="139"/>
      <c r="AR146" s="381"/>
      <c r="AS146" s="139" t="s">
        <v>4075</v>
      </c>
      <c r="AT146" s="141" t="s">
        <v>1404</v>
      </c>
      <c r="AU146" s="141">
        <v>280</v>
      </c>
      <c r="AV146" s="383"/>
      <c r="AW146" s="385"/>
      <c r="AX146" s="139"/>
      <c r="AY146" t="s">
        <v>18352</v>
      </c>
      <c r="AZ146">
        <v>230000</v>
      </c>
      <c r="BA146" s="381"/>
      <c r="BB146" s="139" t="s">
        <v>1452</v>
      </c>
      <c r="BC146" s="166"/>
      <c r="BD146" s="166"/>
      <c r="BE146" s="166"/>
      <c r="BF146" s="166"/>
      <c r="BG146" s="166"/>
      <c r="BH146" s="308"/>
      <c r="BI146" s="308"/>
      <c r="BJ146" s="141" t="s">
        <v>26</v>
      </c>
      <c r="BK146" s="141" t="s">
        <v>25</v>
      </c>
      <c r="BL146" s="141" t="s">
        <v>13198</v>
      </c>
      <c r="BM146" s="141" t="s">
        <v>13199</v>
      </c>
      <c r="BN146" s="139" t="s">
        <v>4075</v>
      </c>
      <c r="BQ146" s="141"/>
      <c r="BV146" s="141"/>
      <c r="BX146" s="141"/>
      <c r="BY146" s="141"/>
      <c r="BZ146" s="141"/>
      <c r="CA146" s="141"/>
      <c r="CB146" s="141"/>
      <c r="CC146" s="141"/>
      <c r="CD146" s="141"/>
      <c r="CE146" s="141"/>
      <c r="CF146" s="141"/>
      <c r="CG146" s="141"/>
    </row>
    <row r="147" spans="1:85" x14ac:dyDescent="0.35">
      <c r="A147" s="155" t="s">
        <v>12333</v>
      </c>
      <c r="B147" s="139" t="s">
        <v>4075</v>
      </c>
      <c r="C147" s="18">
        <v>41862</v>
      </c>
      <c r="D147" s="144">
        <v>0.39097222222222222</v>
      </c>
      <c r="E147" s="141" t="s">
        <v>1849</v>
      </c>
      <c r="F147" s="141">
        <v>3</v>
      </c>
      <c r="G147" s="141" t="s">
        <v>2536</v>
      </c>
      <c r="H147" s="141">
        <v>2014</v>
      </c>
      <c r="I147" s="18">
        <v>41862</v>
      </c>
      <c r="J147" s="144">
        <v>0.39097222222222222</v>
      </c>
      <c r="K147" s="378"/>
      <c r="L147" s="139" t="s">
        <v>4075</v>
      </c>
      <c r="M147" s="141"/>
      <c r="N147" s="248"/>
      <c r="O147" s="141" t="s">
        <v>26</v>
      </c>
      <c r="P147" s="141"/>
      <c r="Q147" s="141" t="s">
        <v>12334</v>
      </c>
      <c r="R147" s="141" t="s">
        <v>12335</v>
      </c>
      <c r="S147" s="141"/>
      <c r="T147" s="141"/>
      <c r="U147" s="141">
        <v>108859829</v>
      </c>
      <c r="V147" s="141"/>
      <c r="W147" s="139" t="s">
        <v>4075</v>
      </c>
      <c r="X147" s="141" t="s">
        <v>25</v>
      </c>
      <c r="Y147" s="141" t="s">
        <v>27</v>
      </c>
      <c r="Z147" s="141" t="s">
        <v>4</v>
      </c>
      <c r="AA147" s="141" t="s">
        <v>34</v>
      </c>
      <c r="AB147" s="141"/>
      <c r="AC147" s="139" t="s">
        <v>18050</v>
      </c>
      <c r="AD147" s="380"/>
      <c r="AE147" s="139" t="s">
        <v>4</v>
      </c>
      <c r="AF147" s="139" t="s">
        <v>13073</v>
      </c>
      <c r="AG147" s="139" t="s">
        <v>4</v>
      </c>
      <c r="AH147" s="139" t="s">
        <v>1378</v>
      </c>
      <c r="AI147" s="139" t="s">
        <v>15678</v>
      </c>
      <c r="AJ147" s="139"/>
      <c r="AK147" s="139" t="s">
        <v>15678</v>
      </c>
      <c r="AL147" s="139" t="s">
        <v>7</v>
      </c>
      <c r="AM147" s="141" t="s">
        <v>1375</v>
      </c>
      <c r="AN147" s="141" t="s">
        <v>8</v>
      </c>
      <c r="AO147" s="139" t="s">
        <v>1614</v>
      </c>
      <c r="AP147" s="139" t="s">
        <v>7</v>
      </c>
      <c r="AQ147" s="139"/>
      <c r="AR147" s="381"/>
      <c r="AS147" s="139" t="s">
        <v>4075</v>
      </c>
      <c r="AT147" s="141" t="s">
        <v>1404</v>
      </c>
      <c r="AU147" s="141">
        <v>348</v>
      </c>
      <c r="AV147" s="383"/>
      <c r="AW147" s="385"/>
      <c r="AX147" s="139"/>
      <c r="AY147" t="s">
        <v>18353</v>
      </c>
      <c r="AZ147">
        <v>17000</v>
      </c>
      <c r="BA147" s="381"/>
      <c r="BB147" s="139" t="s">
        <v>1450</v>
      </c>
      <c r="BC147" s="166"/>
      <c r="BD147" s="166"/>
      <c r="BE147" s="166"/>
      <c r="BF147" s="166"/>
      <c r="BG147" s="166"/>
      <c r="BH147" s="308"/>
      <c r="BI147" s="308"/>
      <c r="BJ147" s="141" t="s">
        <v>26</v>
      </c>
      <c r="BK147" s="141" t="s">
        <v>25</v>
      </c>
      <c r="BL147" s="141" t="s">
        <v>13198</v>
      </c>
      <c r="BM147" s="141" t="s">
        <v>13200</v>
      </c>
      <c r="BN147" s="139" t="s">
        <v>4075</v>
      </c>
      <c r="BQ147" s="141" t="s">
        <v>17654</v>
      </c>
      <c r="BR147" s="135" t="s">
        <v>15680</v>
      </c>
      <c r="BT147" s="135" t="s">
        <v>15350</v>
      </c>
      <c r="BU147" s="135" t="s">
        <v>13278</v>
      </c>
      <c r="BV147" s="141" t="s">
        <v>13272</v>
      </c>
      <c r="BW147" s="135" t="s">
        <v>2536</v>
      </c>
      <c r="BX147" s="141" t="s">
        <v>15689</v>
      </c>
      <c r="BY147" s="141" t="s">
        <v>12</v>
      </c>
      <c r="BZ147" s="141" t="s">
        <v>26</v>
      </c>
      <c r="CA147" s="141" t="s">
        <v>1848</v>
      </c>
      <c r="CB147" s="141"/>
      <c r="CC147" s="141" t="s">
        <v>15686</v>
      </c>
      <c r="CD147" s="141" t="s">
        <v>15687</v>
      </c>
      <c r="CE147" s="141" t="s">
        <v>15450</v>
      </c>
      <c r="CF147" s="141" t="s">
        <v>15451</v>
      </c>
      <c r="CG147" s="141" t="s">
        <v>1848</v>
      </c>
    </row>
    <row r="148" spans="1:85" x14ac:dyDescent="0.35">
      <c r="A148" s="155" t="s">
        <v>12323</v>
      </c>
      <c r="B148" s="139" t="s">
        <v>4075</v>
      </c>
      <c r="C148" s="18">
        <v>41863</v>
      </c>
      <c r="D148" s="144">
        <v>0.65138888888888891</v>
      </c>
      <c r="E148" s="141" t="s">
        <v>1849</v>
      </c>
      <c r="F148" s="141">
        <v>3</v>
      </c>
      <c r="G148" s="141" t="s">
        <v>2536</v>
      </c>
      <c r="H148" s="141">
        <v>2014</v>
      </c>
      <c r="I148" s="18">
        <v>41863</v>
      </c>
      <c r="J148" s="144">
        <v>0.65138888888888891</v>
      </c>
      <c r="K148" s="378"/>
      <c r="L148" s="139" t="s">
        <v>4075</v>
      </c>
      <c r="M148" s="141"/>
      <c r="N148" s="248"/>
      <c r="O148" s="141" t="s">
        <v>26</v>
      </c>
      <c r="P148" s="141"/>
      <c r="Q148" s="141" t="s">
        <v>12324</v>
      </c>
      <c r="R148" s="141" t="s">
        <v>12325</v>
      </c>
      <c r="S148" s="141"/>
      <c r="T148" s="141"/>
      <c r="U148" s="141"/>
      <c r="V148" s="141"/>
      <c r="W148" s="139" t="s">
        <v>4075</v>
      </c>
      <c r="X148" s="141" t="s">
        <v>25</v>
      </c>
      <c r="Y148" s="141" t="s">
        <v>27</v>
      </c>
      <c r="Z148" s="141" t="s">
        <v>4</v>
      </c>
      <c r="AA148" s="141" t="s">
        <v>34</v>
      </c>
      <c r="AB148" s="141"/>
      <c r="AC148" s="139" t="s">
        <v>18050</v>
      </c>
      <c r="AD148" s="380"/>
      <c r="AE148" s="139" t="s">
        <v>4</v>
      </c>
      <c r="AF148" s="139" t="s">
        <v>13073</v>
      </c>
      <c r="AG148" s="139" t="s">
        <v>4</v>
      </c>
      <c r="AH148" s="139" t="s">
        <v>1378</v>
      </c>
      <c r="AI148" s="139" t="s">
        <v>15678</v>
      </c>
      <c r="AJ148" s="139"/>
      <c r="AK148" s="139" t="s">
        <v>15678</v>
      </c>
      <c r="AL148" s="139" t="s">
        <v>7</v>
      </c>
      <c r="AM148" s="141" t="s">
        <v>1375</v>
      </c>
      <c r="AN148" s="141" t="s">
        <v>8</v>
      </c>
      <c r="AO148" s="139" t="s">
        <v>1614</v>
      </c>
      <c r="AP148" s="139" t="s">
        <v>7</v>
      </c>
      <c r="AQ148" s="139"/>
      <c r="AR148" s="381"/>
      <c r="AS148" s="139" t="s">
        <v>4075</v>
      </c>
      <c r="AT148" s="141" t="s">
        <v>1404</v>
      </c>
      <c r="AU148" s="141">
        <v>335</v>
      </c>
      <c r="AV148" s="383"/>
      <c r="AW148" s="385"/>
      <c r="AX148" s="139"/>
      <c r="AY148" t="s">
        <v>18354</v>
      </c>
      <c r="AZ148">
        <v>21000</v>
      </c>
      <c r="BA148" s="381"/>
      <c r="BB148" s="139" t="s">
        <v>1446</v>
      </c>
      <c r="BC148" s="166"/>
      <c r="BD148" s="166"/>
      <c r="BE148" s="166"/>
      <c r="BF148" s="166"/>
      <c r="BG148" s="166"/>
      <c r="BH148" s="308"/>
      <c r="BI148" s="308"/>
      <c r="BJ148" s="141" t="s">
        <v>26</v>
      </c>
      <c r="BK148" s="141" t="s">
        <v>26</v>
      </c>
      <c r="BL148" s="141"/>
      <c r="BM148" s="141"/>
      <c r="BN148" s="139" t="s">
        <v>4075</v>
      </c>
      <c r="BQ148" s="141" t="s">
        <v>17655</v>
      </c>
      <c r="BR148" s="135" t="s">
        <v>15700</v>
      </c>
      <c r="BT148" s="135" t="s">
        <v>15354</v>
      </c>
      <c r="BU148" s="135" t="s">
        <v>2059</v>
      </c>
      <c r="BV148" s="141" t="s">
        <v>13270</v>
      </c>
      <c r="BW148" s="135" t="s">
        <v>3268</v>
      </c>
      <c r="BX148" s="141" t="s">
        <v>15689</v>
      </c>
      <c r="BY148" s="141" t="s">
        <v>15707</v>
      </c>
      <c r="BZ148" s="141" t="s">
        <v>26</v>
      </c>
      <c r="CA148" s="141" t="s">
        <v>1848</v>
      </c>
      <c r="CB148" s="141"/>
      <c r="CC148" s="141" t="s">
        <v>15686</v>
      </c>
      <c r="CD148" s="141" t="s">
        <v>15687</v>
      </c>
      <c r="CE148" s="141" t="s">
        <v>15450</v>
      </c>
      <c r="CF148" s="141" t="s">
        <v>15451</v>
      </c>
      <c r="CG148" s="141" t="s">
        <v>2116</v>
      </c>
    </row>
    <row r="149" spans="1:85" x14ac:dyDescent="0.35">
      <c r="A149" s="155" t="s">
        <v>12326</v>
      </c>
      <c r="B149" s="139" t="s">
        <v>4075</v>
      </c>
      <c r="C149" s="18">
        <v>41863</v>
      </c>
      <c r="D149" s="144">
        <v>0.40416666666666667</v>
      </c>
      <c r="E149" s="141" t="s">
        <v>1849</v>
      </c>
      <c r="F149" s="141">
        <v>3</v>
      </c>
      <c r="G149" s="141" t="s">
        <v>2536</v>
      </c>
      <c r="H149" s="141">
        <v>2014</v>
      </c>
      <c r="I149" s="18">
        <v>41863</v>
      </c>
      <c r="J149" s="144">
        <v>0.40416666666666667</v>
      </c>
      <c r="K149" s="378"/>
      <c r="L149" s="139" t="s">
        <v>4075</v>
      </c>
      <c r="M149" s="141"/>
      <c r="N149" s="248"/>
      <c r="O149" s="141" t="s">
        <v>26</v>
      </c>
      <c r="P149" s="141"/>
      <c r="Q149" s="141" t="s">
        <v>12327</v>
      </c>
      <c r="R149" s="141" t="s">
        <v>12328</v>
      </c>
      <c r="S149" s="141"/>
      <c r="T149" s="141"/>
      <c r="U149" s="141">
        <v>108861995</v>
      </c>
      <c r="V149" s="141"/>
      <c r="W149" s="139" t="s">
        <v>4075</v>
      </c>
      <c r="X149" s="141" t="s">
        <v>25</v>
      </c>
      <c r="Y149" s="141" t="s">
        <v>27</v>
      </c>
      <c r="Z149" s="141" t="s">
        <v>13</v>
      </c>
      <c r="AA149" s="141" t="s">
        <v>34</v>
      </c>
      <c r="AB149" s="141"/>
      <c r="AC149" s="139" t="s">
        <v>18051</v>
      </c>
      <c r="AD149" s="380"/>
      <c r="AE149" s="139" t="s">
        <v>103</v>
      </c>
      <c r="AF149" s="139" t="s">
        <v>13075</v>
      </c>
      <c r="AG149" s="139" t="s">
        <v>103</v>
      </c>
      <c r="AH149" s="139" t="s">
        <v>1378</v>
      </c>
      <c r="AI149" s="139" t="s">
        <v>7340</v>
      </c>
      <c r="AJ149" s="139"/>
      <c r="AK149" s="139" t="s">
        <v>7340</v>
      </c>
      <c r="AL149" s="139" t="s">
        <v>1408</v>
      </c>
      <c r="AM149" s="141" t="s">
        <v>1375</v>
      </c>
      <c r="AN149" s="141" t="s">
        <v>8</v>
      </c>
      <c r="AO149" s="139" t="s">
        <v>1614</v>
      </c>
      <c r="AP149" s="139" t="s">
        <v>7</v>
      </c>
      <c r="AQ149" s="139"/>
      <c r="AR149" s="381"/>
      <c r="AS149" s="139" t="s">
        <v>4075</v>
      </c>
      <c r="AT149" s="141" t="s">
        <v>1404</v>
      </c>
      <c r="AU149" s="141"/>
      <c r="AV149" s="383"/>
      <c r="AW149" s="385"/>
      <c r="AX149" s="139"/>
      <c r="AY149" t="s">
        <v>18355</v>
      </c>
      <c r="AZ149">
        <v>12000</v>
      </c>
      <c r="BA149" s="381"/>
      <c r="BB149" s="139" t="s">
        <v>1444</v>
      </c>
      <c r="BC149" s="166"/>
      <c r="BD149" s="166"/>
      <c r="BE149" s="166"/>
      <c r="BF149" s="166"/>
      <c r="BG149" s="166"/>
      <c r="BH149" s="308"/>
      <c r="BI149" s="308"/>
      <c r="BJ149" s="141" t="s">
        <v>26</v>
      </c>
      <c r="BK149" s="141" t="s">
        <v>26</v>
      </c>
      <c r="BL149" s="141"/>
      <c r="BM149" s="141"/>
      <c r="BN149" s="139" t="s">
        <v>4075</v>
      </c>
      <c r="BQ149" s="141"/>
      <c r="BV149" s="141"/>
      <c r="BX149" s="141"/>
      <c r="BY149" s="141"/>
      <c r="BZ149" s="141"/>
      <c r="CA149" s="141"/>
      <c r="CB149" s="141"/>
      <c r="CC149" s="141"/>
      <c r="CD149" s="141"/>
      <c r="CE149" s="141"/>
      <c r="CF149" s="141"/>
      <c r="CG149" s="141"/>
    </row>
    <row r="150" spans="1:85" x14ac:dyDescent="0.35">
      <c r="A150" s="155" t="s">
        <v>12329</v>
      </c>
      <c r="B150" s="139" t="s">
        <v>4075</v>
      </c>
      <c r="C150" s="18">
        <v>41863</v>
      </c>
      <c r="D150" s="144">
        <v>0.37361111111111112</v>
      </c>
      <c r="E150" s="141" t="s">
        <v>1849</v>
      </c>
      <c r="F150" s="141">
        <v>3</v>
      </c>
      <c r="G150" s="141" t="s">
        <v>2536</v>
      </c>
      <c r="H150" s="141">
        <v>2014</v>
      </c>
      <c r="I150" s="18">
        <v>41863</v>
      </c>
      <c r="J150" s="144">
        <v>0.37361111111111112</v>
      </c>
      <c r="K150" s="378"/>
      <c r="L150" s="139" t="s">
        <v>4075</v>
      </c>
      <c r="M150" s="141"/>
      <c r="N150" s="248"/>
      <c r="O150" s="141" t="s">
        <v>26</v>
      </c>
      <c r="P150" s="141"/>
      <c r="Q150" s="141" t="s">
        <v>12330</v>
      </c>
      <c r="R150" s="141" t="s">
        <v>12331</v>
      </c>
      <c r="S150" s="141"/>
      <c r="T150" s="141" t="s">
        <v>18211</v>
      </c>
      <c r="U150" s="141">
        <v>108861631</v>
      </c>
      <c r="V150" s="141"/>
      <c r="W150" s="139" t="s">
        <v>4075</v>
      </c>
      <c r="X150" s="141" t="s">
        <v>25</v>
      </c>
      <c r="Y150" s="141" t="s">
        <v>27</v>
      </c>
      <c r="Z150" s="141" t="s">
        <v>4</v>
      </c>
      <c r="AA150" s="141" t="s">
        <v>34</v>
      </c>
      <c r="AB150" s="141"/>
      <c r="AC150" s="139" t="s">
        <v>18049</v>
      </c>
      <c r="AD150" s="380"/>
      <c r="AE150" s="139" t="s">
        <v>102</v>
      </c>
      <c r="AF150" s="139" t="s">
        <v>13077</v>
      </c>
      <c r="AG150" s="139" t="s">
        <v>102</v>
      </c>
      <c r="AH150" s="139" t="s">
        <v>1378</v>
      </c>
      <c r="AI150" s="139" t="s">
        <v>1408</v>
      </c>
      <c r="AJ150" s="139" t="s">
        <v>1408</v>
      </c>
      <c r="AK150" s="139"/>
      <c r="AL150" s="139"/>
      <c r="AM150" s="141" t="s">
        <v>1375</v>
      </c>
      <c r="AN150" s="141" t="s">
        <v>8</v>
      </c>
      <c r="AO150" s="139" t="s">
        <v>1614</v>
      </c>
      <c r="AP150" s="139" t="s">
        <v>1408</v>
      </c>
      <c r="AQ150" s="139"/>
      <c r="AR150" s="381"/>
      <c r="AS150" s="139" t="s">
        <v>4075</v>
      </c>
      <c r="AT150" s="141" t="s">
        <v>1404</v>
      </c>
      <c r="AU150" s="141"/>
      <c r="AV150" s="383"/>
      <c r="AW150" s="385"/>
      <c r="AX150" s="139"/>
      <c r="AY150" t="s">
        <v>18356</v>
      </c>
      <c r="AZ150">
        <v>21000</v>
      </c>
      <c r="BA150" s="381"/>
      <c r="BB150" s="139" t="s">
        <v>1450</v>
      </c>
      <c r="BC150" s="166"/>
      <c r="BD150" s="166"/>
      <c r="BE150" s="166"/>
      <c r="BF150" s="166"/>
      <c r="BG150" s="166"/>
      <c r="BH150" s="308"/>
      <c r="BI150" s="308"/>
      <c r="BJ150" s="141" t="s">
        <v>26</v>
      </c>
      <c r="BK150" s="141" t="s">
        <v>26</v>
      </c>
      <c r="BL150" s="141"/>
      <c r="BM150" s="141"/>
      <c r="BN150" s="139" t="s">
        <v>4075</v>
      </c>
      <c r="BQ150" s="141"/>
      <c r="BV150" s="141"/>
      <c r="BX150" s="141"/>
      <c r="BY150" s="141"/>
      <c r="BZ150" s="141"/>
      <c r="CA150" s="141"/>
      <c r="CB150" s="141"/>
      <c r="CC150" s="141"/>
      <c r="CD150" s="141"/>
      <c r="CE150" s="141"/>
      <c r="CF150" s="141"/>
      <c r="CG150" s="141"/>
    </row>
    <row r="151" spans="1:85" x14ac:dyDescent="0.35">
      <c r="A151" s="155" t="s">
        <v>12317</v>
      </c>
      <c r="B151" s="139" t="s">
        <v>4075</v>
      </c>
      <c r="C151" s="18">
        <v>41865</v>
      </c>
      <c r="D151" s="144">
        <v>0.62291666666666667</v>
      </c>
      <c r="E151" s="141" t="s">
        <v>1849</v>
      </c>
      <c r="F151" s="141">
        <v>3</v>
      </c>
      <c r="G151" s="141" t="s">
        <v>2536</v>
      </c>
      <c r="H151" s="141">
        <v>2014</v>
      </c>
      <c r="I151" s="18">
        <v>41865</v>
      </c>
      <c r="J151" s="144">
        <v>0.62291666666666667</v>
      </c>
      <c r="K151" s="378"/>
      <c r="L151" s="139" t="s">
        <v>4075</v>
      </c>
      <c r="M151" s="141"/>
      <c r="N151" s="248"/>
      <c r="O151" s="141" t="s">
        <v>26</v>
      </c>
      <c r="P151" s="141"/>
      <c r="Q151" s="141" t="s">
        <v>12318</v>
      </c>
      <c r="R151" s="141" t="s">
        <v>12319</v>
      </c>
      <c r="S151" s="141"/>
      <c r="T151" s="141"/>
      <c r="U151" s="141">
        <v>108865904</v>
      </c>
      <c r="V151" s="141"/>
      <c r="W151" s="139" t="s">
        <v>4075</v>
      </c>
      <c r="X151" s="141" t="s">
        <v>25</v>
      </c>
      <c r="Y151" s="141" t="s">
        <v>27</v>
      </c>
      <c r="Z151" s="141" t="s">
        <v>4</v>
      </c>
      <c r="AA151" s="141" t="s">
        <v>34</v>
      </c>
      <c r="AB151" s="141"/>
      <c r="AC151" s="139" t="s">
        <v>18047</v>
      </c>
      <c r="AD151" s="380"/>
      <c r="AE151" s="139" t="s">
        <v>102</v>
      </c>
      <c r="AF151" s="139" t="s">
        <v>13071</v>
      </c>
      <c r="AG151" s="139" t="s">
        <v>102</v>
      </c>
      <c r="AH151" s="139" t="s">
        <v>1378</v>
      </c>
      <c r="AI151" s="139" t="s">
        <v>1522</v>
      </c>
      <c r="AJ151" s="139"/>
      <c r="AK151" s="139" t="s">
        <v>1522</v>
      </c>
      <c r="AL151" s="139"/>
      <c r="AM151" s="141" t="s">
        <v>19</v>
      </c>
      <c r="AN151" s="141" t="s">
        <v>8</v>
      </c>
      <c r="AO151" s="139" t="s">
        <v>1477</v>
      </c>
      <c r="AP151" s="139" t="s">
        <v>7</v>
      </c>
      <c r="AQ151" s="139"/>
      <c r="AR151" s="381"/>
      <c r="AS151" s="139" t="s">
        <v>4075</v>
      </c>
      <c r="AT151" s="141" t="s">
        <v>1404</v>
      </c>
      <c r="AU151" s="141"/>
      <c r="AV151" s="383"/>
      <c r="AW151" s="385"/>
      <c r="AX151" s="139"/>
      <c r="AY151" t="s">
        <v>18357</v>
      </c>
      <c r="BA151" s="381"/>
      <c r="BB151" s="139" t="s">
        <v>1444</v>
      </c>
      <c r="BC151" s="166"/>
      <c r="BD151" s="166"/>
      <c r="BE151" s="166"/>
      <c r="BF151" s="166"/>
      <c r="BG151" s="166"/>
      <c r="BH151" s="308"/>
      <c r="BI151" s="308"/>
      <c r="BJ151" s="141" t="s">
        <v>26</v>
      </c>
      <c r="BK151" s="141" t="s">
        <v>26</v>
      </c>
      <c r="BL151" s="141"/>
      <c r="BM151" s="141"/>
      <c r="BN151" s="139" t="s">
        <v>4075</v>
      </c>
      <c r="BQ151" s="141" t="s">
        <v>17656</v>
      </c>
      <c r="BR151" s="135" t="s">
        <v>15702</v>
      </c>
      <c r="BV151" s="141"/>
      <c r="BX151" s="141"/>
      <c r="BY151" s="141"/>
      <c r="BZ151" s="141"/>
      <c r="CA151" s="141"/>
      <c r="CB151" s="141"/>
      <c r="CC151" s="141"/>
      <c r="CD151" s="141"/>
      <c r="CE151" s="141"/>
      <c r="CF151" s="141"/>
      <c r="CG151" s="141"/>
    </row>
    <row r="152" spans="1:85" x14ac:dyDescent="0.35">
      <c r="A152" s="155" t="s">
        <v>12320</v>
      </c>
      <c r="B152" s="139" t="s">
        <v>4075</v>
      </c>
      <c r="C152" s="18">
        <v>41865</v>
      </c>
      <c r="D152" s="144">
        <v>0.44861111111111113</v>
      </c>
      <c r="E152" s="141" t="s">
        <v>1849</v>
      </c>
      <c r="F152" s="141">
        <v>3</v>
      </c>
      <c r="G152" s="141" t="s">
        <v>2536</v>
      </c>
      <c r="H152" s="141">
        <v>2014</v>
      </c>
      <c r="I152" s="18">
        <v>41865</v>
      </c>
      <c r="J152" s="144">
        <v>0.44861111111111113</v>
      </c>
      <c r="K152" s="378"/>
      <c r="L152" s="139" t="s">
        <v>4075</v>
      </c>
      <c r="M152" s="141"/>
      <c r="N152" s="248"/>
      <c r="O152" s="141" t="s">
        <v>26</v>
      </c>
      <c r="P152" s="141"/>
      <c r="Q152" s="141" t="s">
        <v>12321</v>
      </c>
      <c r="R152" s="141" t="s">
        <v>12322</v>
      </c>
      <c r="S152" s="141"/>
      <c r="T152" s="141"/>
      <c r="U152" s="141">
        <v>108865720</v>
      </c>
      <c r="V152" s="141"/>
      <c r="W152" s="139" t="s">
        <v>4075</v>
      </c>
      <c r="X152" s="141" t="s">
        <v>25</v>
      </c>
      <c r="Y152" s="141" t="s">
        <v>27</v>
      </c>
      <c r="Z152" s="141" t="s">
        <v>4</v>
      </c>
      <c r="AA152" s="141" t="s">
        <v>34</v>
      </c>
      <c r="AB152" s="141"/>
      <c r="AC152" s="139" t="s">
        <v>18049</v>
      </c>
      <c r="AD152" s="380"/>
      <c r="AE152" s="139" t="s">
        <v>4</v>
      </c>
      <c r="AF152" s="139" t="s">
        <v>13073</v>
      </c>
      <c r="AG152" s="139" t="s">
        <v>4</v>
      </c>
      <c r="AH152" s="139" t="s">
        <v>1378</v>
      </c>
      <c r="AI152" s="139" t="s">
        <v>15678</v>
      </c>
      <c r="AJ152" s="139"/>
      <c r="AK152" s="139" t="s">
        <v>15678</v>
      </c>
      <c r="AL152" s="139" t="s">
        <v>7</v>
      </c>
      <c r="AM152" s="141" t="s">
        <v>19</v>
      </c>
      <c r="AN152" s="141" t="s">
        <v>8</v>
      </c>
      <c r="AO152" s="139" t="s">
        <v>1614</v>
      </c>
      <c r="AP152" s="139" t="s">
        <v>7</v>
      </c>
      <c r="AQ152" s="139"/>
      <c r="AR152" s="381"/>
      <c r="AS152" s="139" t="s">
        <v>4075</v>
      </c>
      <c r="AT152" s="141" t="s">
        <v>1404</v>
      </c>
      <c r="AU152" s="141">
        <v>320</v>
      </c>
      <c r="AV152" s="383"/>
      <c r="AW152" s="385"/>
      <c r="AX152" s="139"/>
      <c r="AY152" t="s">
        <v>18358</v>
      </c>
      <c r="AZ152">
        <v>17000</v>
      </c>
      <c r="BA152" s="381"/>
      <c r="BB152" s="139" t="s">
        <v>1452</v>
      </c>
      <c r="BC152" s="166"/>
      <c r="BD152" s="166"/>
      <c r="BE152" s="166"/>
      <c r="BF152" s="166"/>
      <c r="BG152" s="166"/>
      <c r="BH152" s="308"/>
      <c r="BI152" s="308"/>
      <c r="BJ152" s="141" t="s">
        <v>26</v>
      </c>
      <c r="BK152" s="141" t="s">
        <v>26</v>
      </c>
      <c r="BL152" s="141"/>
      <c r="BM152" s="141"/>
      <c r="BN152" s="139" t="s">
        <v>4075</v>
      </c>
      <c r="BQ152" s="141" t="s">
        <v>17657</v>
      </c>
      <c r="BR152" s="135" t="s">
        <v>15693</v>
      </c>
      <c r="BT152" s="135" t="s">
        <v>15364</v>
      </c>
      <c r="BU152" s="135" t="s">
        <v>15396</v>
      </c>
      <c r="BV152" s="141" t="s">
        <v>13265</v>
      </c>
      <c r="BW152" s="135" t="s">
        <v>15366</v>
      </c>
      <c r="BX152" s="141"/>
      <c r="BY152" s="141"/>
      <c r="BZ152" s="141"/>
      <c r="CA152" s="141"/>
      <c r="CB152" s="141"/>
      <c r="CC152" s="141"/>
      <c r="CD152" s="141"/>
      <c r="CE152" s="141" t="s">
        <v>15450</v>
      </c>
      <c r="CF152" s="141" t="s">
        <v>15451</v>
      </c>
      <c r="CG152" s="141"/>
    </row>
    <row r="153" spans="1:85" x14ac:dyDescent="0.35">
      <c r="A153" s="155" t="s">
        <v>12314</v>
      </c>
      <c r="B153" s="139" t="s">
        <v>4075</v>
      </c>
      <c r="C153" s="18">
        <v>41866</v>
      </c>
      <c r="D153" s="144">
        <v>0.45902777777777776</v>
      </c>
      <c r="E153" s="141" t="s">
        <v>1849</v>
      </c>
      <c r="F153" s="141">
        <v>3</v>
      </c>
      <c r="G153" s="141" t="s">
        <v>2536</v>
      </c>
      <c r="H153" s="141">
        <v>2014</v>
      </c>
      <c r="I153" s="18">
        <v>41866</v>
      </c>
      <c r="J153" s="144">
        <v>0.45902777777777776</v>
      </c>
      <c r="K153" s="378"/>
      <c r="L153" s="139" t="s">
        <v>4075</v>
      </c>
      <c r="M153" s="141"/>
      <c r="N153" s="248"/>
      <c r="O153" s="141" t="s">
        <v>26</v>
      </c>
      <c r="P153" s="141"/>
      <c r="Q153" s="141" t="s">
        <v>12315</v>
      </c>
      <c r="R153" s="141" t="s">
        <v>12316</v>
      </c>
      <c r="S153" s="141"/>
      <c r="T153" s="141"/>
      <c r="U153" s="141"/>
      <c r="V153" s="141"/>
      <c r="W153" s="139" t="s">
        <v>4075</v>
      </c>
      <c r="X153" s="141" t="s">
        <v>25</v>
      </c>
      <c r="Y153" s="141" t="s">
        <v>27</v>
      </c>
      <c r="Z153" s="141" t="s">
        <v>4</v>
      </c>
      <c r="AA153" s="141" t="s">
        <v>34</v>
      </c>
      <c r="AB153" s="141"/>
      <c r="AC153" s="139" t="s">
        <v>18047</v>
      </c>
      <c r="AD153" s="380"/>
      <c r="AE153" s="139" t="s">
        <v>4</v>
      </c>
      <c r="AF153" s="139" t="s">
        <v>13073</v>
      </c>
      <c r="AG153" s="139" t="s">
        <v>4</v>
      </c>
      <c r="AH153" s="139" t="s">
        <v>1378</v>
      </c>
      <c r="AI153" s="139" t="s">
        <v>15678</v>
      </c>
      <c r="AJ153" s="139"/>
      <c r="AK153" s="139" t="s">
        <v>15678</v>
      </c>
      <c r="AL153" s="139" t="s">
        <v>7</v>
      </c>
      <c r="AM153" s="141" t="s">
        <v>19</v>
      </c>
      <c r="AN153" s="141" t="s">
        <v>8</v>
      </c>
      <c r="AO153" s="139" t="s">
        <v>1614</v>
      </c>
      <c r="AP153" s="139" t="s">
        <v>7</v>
      </c>
      <c r="AQ153" s="139"/>
      <c r="AR153" s="381"/>
      <c r="AS153" s="139" t="s">
        <v>4075</v>
      </c>
      <c r="AT153" s="141" t="s">
        <v>1404</v>
      </c>
      <c r="AU153" s="141">
        <v>246</v>
      </c>
      <c r="AV153" s="383"/>
      <c r="AW153" s="385"/>
      <c r="AX153" s="139"/>
      <c r="AY153" t="s">
        <v>18359</v>
      </c>
      <c r="AZ153">
        <v>12000</v>
      </c>
      <c r="BA153" s="381"/>
      <c r="BB153" s="139" t="s">
        <v>1469</v>
      </c>
      <c r="BC153" s="166"/>
      <c r="BD153" s="166"/>
      <c r="BE153" s="166"/>
      <c r="BF153" s="166"/>
      <c r="BG153" s="166"/>
      <c r="BH153" s="308"/>
      <c r="BI153" s="308"/>
      <c r="BJ153" s="141" t="s">
        <v>26</v>
      </c>
      <c r="BK153" s="141" t="s">
        <v>26</v>
      </c>
      <c r="BL153" s="141"/>
      <c r="BM153" s="141"/>
      <c r="BN153" s="139" t="s">
        <v>4075</v>
      </c>
      <c r="BQ153" s="141" t="s">
        <v>17656</v>
      </c>
      <c r="BR153" s="135" t="s">
        <v>15685</v>
      </c>
      <c r="BT153" s="135" t="s">
        <v>15355</v>
      </c>
      <c r="BU153" s="135" t="s">
        <v>13280</v>
      </c>
      <c r="BV153" s="141" t="s">
        <v>13261</v>
      </c>
      <c r="BW153" s="135" t="s">
        <v>2891</v>
      </c>
      <c r="BX153" s="141" t="s">
        <v>15681</v>
      </c>
      <c r="BY153" s="141" t="s">
        <v>12</v>
      </c>
      <c r="BZ153" s="141" t="s">
        <v>26</v>
      </c>
      <c r="CA153" s="141" t="s">
        <v>1848</v>
      </c>
      <c r="CB153" s="141"/>
      <c r="CC153" s="141" t="s">
        <v>15686</v>
      </c>
      <c r="CD153" s="141" t="s">
        <v>15683</v>
      </c>
      <c r="CE153" s="141" t="s">
        <v>15450</v>
      </c>
      <c r="CF153" s="141" t="s">
        <v>15451</v>
      </c>
      <c r="CG153" s="141" t="s">
        <v>4004</v>
      </c>
    </row>
    <row r="154" spans="1:85" x14ac:dyDescent="0.35">
      <c r="A154" s="155" t="s">
        <v>12311</v>
      </c>
      <c r="B154" s="139" t="s">
        <v>4075</v>
      </c>
      <c r="C154" s="18">
        <v>41867</v>
      </c>
      <c r="D154" s="144">
        <v>0.3125</v>
      </c>
      <c r="E154" s="141" t="s">
        <v>1849</v>
      </c>
      <c r="F154" s="141">
        <v>3</v>
      </c>
      <c r="G154" s="141" t="s">
        <v>2536</v>
      </c>
      <c r="H154" s="141">
        <v>2014</v>
      </c>
      <c r="I154" s="18">
        <v>41867</v>
      </c>
      <c r="J154" s="144">
        <v>0.3125</v>
      </c>
      <c r="K154" s="378"/>
      <c r="L154" s="139" t="s">
        <v>4075</v>
      </c>
      <c r="M154" s="141"/>
      <c r="N154" s="248"/>
      <c r="O154" s="141" t="s">
        <v>26</v>
      </c>
      <c r="P154" s="141"/>
      <c r="Q154" s="141" t="s">
        <v>12312</v>
      </c>
      <c r="R154" s="141" t="s">
        <v>12313</v>
      </c>
      <c r="S154" s="141"/>
      <c r="T154" s="141"/>
      <c r="U154" s="141"/>
      <c r="V154" s="141"/>
      <c r="W154" s="139" t="s">
        <v>4075</v>
      </c>
      <c r="X154" s="141" t="s">
        <v>25</v>
      </c>
      <c r="Y154" s="141" t="s">
        <v>27</v>
      </c>
      <c r="Z154" s="141" t="s">
        <v>4</v>
      </c>
      <c r="AA154" s="141" t="s">
        <v>34</v>
      </c>
      <c r="AB154" s="141"/>
      <c r="AC154" s="139" t="s">
        <v>18047</v>
      </c>
      <c r="AD154" s="380"/>
      <c r="AE154" s="139" t="s">
        <v>4</v>
      </c>
      <c r="AF154" s="139" t="s">
        <v>13073</v>
      </c>
      <c r="AG154" s="139" t="s">
        <v>4</v>
      </c>
      <c r="AH154" s="139" t="s">
        <v>1378</v>
      </c>
      <c r="AI154" s="139" t="s">
        <v>15678</v>
      </c>
      <c r="AJ154" s="139"/>
      <c r="AK154" s="139" t="s">
        <v>15678</v>
      </c>
      <c r="AL154" s="139" t="s">
        <v>7</v>
      </c>
      <c r="AM154" s="141" t="s">
        <v>1375</v>
      </c>
      <c r="AN154" s="141" t="s">
        <v>8</v>
      </c>
      <c r="AO154" s="139" t="s">
        <v>1614</v>
      </c>
      <c r="AP154" s="139" t="s">
        <v>7</v>
      </c>
      <c r="AQ154" s="139"/>
      <c r="AR154" s="381"/>
      <c r="AS154" s="139" t="s">
        <v>4075</v>
      </c>
      <c r="AT154" s="141" t="s">
        <v>1404</v>
      </c>
      <c r="AU154" s="141"/>
      <c r="AV154" s="383"/>
      <c r="AW154" s="385"/>
      <c r="AX154" s="139"/>
      <c r="AY154" t="s">
        <v>18360</v>
      </c>
      <c r="AZ154">
        <v>12000</v>
      </c>
      <c r="BA154" s="381"/>
      <c r="BB154" s="139" t="s">
        <v>1444</v>
      </c>
      <c r="BC154" s="166"/>
      <c r="BD154" s="166"/>
      <c r="BE154" s="166"/>
      <c r="BF154" s="166"/>
      <c r="BG154" s="166"/>
      <c r="BH154" s="308"/>
      <c r="BI154" s="308"/>
      <c r="BJ154" s="141" t="s">
        <v>26</v>
      </c>
      <c r="BK154" s="141" t="s">
        <v>26</v>
      </c>
      <c r="BL154" s="141"/>
      <c r="BM154" s="141"/>
      <c r="BN154" s="139" t="s">
        <v>4075</v>
      </c>
      <c r="BQ154" s="141" t="s">
        <v>17656</v>
      </c>
      <c r="BR154" s="135" t="s">
        <v>15680</v>
      </c>
      <c r="BT154" s="135" t="s">
        <v>15360</v>
      </c>
      <c r="BU154" s="135" t="s">
        <v>15356</v>
      </c>
      <c r="BV154" s="141" t="s">
        <v>15380</v>
      </c>
      <c r="BW154" s="135" t="s">
        <v>13278</v>
      </c>
      <c r="BX154" s="141" t="s">
        <v>15681</v>
      </c>
      <c r="BY154" s="141" t="s">
        <v>12</v>
      </c>
      <c r="BZ154" s="141" t="s">
        <v>26</v>
      </c>
      <c r="CA154" s="141" t="s">
        <v>1848</v>
      </c>
      <c r="CB154" s="141"/>
      <c r="CC154" s="141" t="s">
        <v>15690</v>
      </c>
      <c r="CD154" s="141" t="s">
        <v>15683</v>
      </c>
      <c r="CE154" s="141" t="s">
        <v>15450</v>
      </c>
      <c r="CF154" s="141" t="s">
        <v>15451</v>
      </c>
      <c r="CG154" s="141" t="s">
        <v>1848</v>
      </c>
    </row>
    <row r="155" spans="1:85" x14ac:dyDescent="0.35">
      <c r="A155" s="155" t="s">
        <v>12304</v>
      </c>
      <c r="B155" s="139" t="s">
        <v>4075</v>
      </c>
      <c r="C155" s="18">
        <v>41868</v>
      </c>
      <c r="D155" s="144">
        <v>0.73124999999999996</v>
      </c>
      <c r="E155" s="141" t="s">
        <v>13269</v>
      </c>
      <c r="F155" s="141">
        <v>3</v>
      </c>
      <c r="G155" s="141" t="s">
        <v>2536</v>
      </c>
      <c r="H155" s="141">
        <v>2014</v>
      </c>
      <c r="I155" s="18">
        <v>41868</v>
      </c>
      <c r="J155" s="144">
        <v>0.73124999999999996</v>
      </c>
      <c r="K155" s="378"/>
      <c r="L155" s="139" t="s">
        <v>4075</v>
      </c>
      <c r="M155" s="141"/>
      <c r="N155" s="248"/>
      <c r="O155" s="141" t="s">
        <v>26</v>
      </c>
      <c r="P155" s="141"/>
      <c r="Q155" s="141" t="s">
        <v>12305</v>
      </c>
      <c r="R155" s="141" t="s">
        <v>12306</v>
      </c>
      <c r="S155" s="141"/>
      <c r="T155" s="141"/>
      <c r="U155" s="141">
        <v>108871341</v>
      </c>
      <c r="V155" s="141"/>
      <c r="W155" s="139" t="s">
        <v>4075</v>
      </c>
      <c r="X155" s="141" t="s">
        <v>25</v>
      </c>
      <c r="Y155" s="141" t="s">
        <v>27</v>
      </c>
      <c r="Z155" s="141" t="s">
        <v>13</v>
      </c>
      <c r="AA155" s="141" t="s">
        <v>34</v>
      </c>
      <c r="AB155" s="141"/>
      <c r="AC155" s="139" t="s">
        <v>18051</v>
      </c>
      <c r="AD155" s="380"/>
      <c r="AE155" s="139" t="s">
        <v>103</v>
      </c>
      <c r="AF155" s="139" t="s">
        <v>13075</v>
      </c>
      <c r="AG155" s="139" t="s">
        <v>103</v>
      </c>
      <c r="AH155" s="139" t="s">
        <v>1378</v>
      </c>
      <c r="AI155" s="139" t="s">
        <v>7340</v>
      </c>
      <c r="AJ155" s="139"/>
      <c r="AK155" s="139" t="s">
        <v>7340</v>
      </c>
      <c r="AL155" s="139" t="s">
        <v>1408</v>
      </c>
      <c r="AM155" s="141" t="s">
        <v>1375</v>
      </c>
      <c r="AN155" s="141" t="s">
        <v>8</v>
      </c>
      <c r="AO155" s="139" t="s">
        <v>1614</v>
      </c>
      <c r="AP155" s="139" t="s">
        <v>7</v>
      </c>
      <c r="AQ155" s="139"/>
      <c r="AR155" s="381"/>
      <c r="AS155" s="139" t="s">
        <v>4075</v>
      </c>
      <c r="AT155" s="141" t="s">
        <v>1404</v>
      </c>
      <c r="AU155" s="141"/>
      <c r="AV155" s="383"/>
      <c r="AW155" s="385"/>
      <c r="AX155" s="139"/>
      <c r="AY155" t="s">
        <v>18361</v>
      </c>
      <c r="AZ155">
        <v>12000</v>
      </c>
      <c r="BA155" s="381"/>
      <c r="BB155" s="139" t="s">
        <v>1444</v>
      </c>
      <c r="BC155" s="166"/>
      <c r="BD155" s="166"/>
      <c r="BE155" s="166"/>
      <c r="BF155" s="166"/>
      <c r="BG155" s="166"/>
      <c r="BH155" s="308"/>
      <c r="BI155" s="308"/>
      <c r="BJ155" s="141" t="s">
        <v>26</v>
      </c>
      <c r="BK155" s="141" t="s">
        <v>26</v>
      </c>
      <c r="BL155" s="141"/>
      <c r="BM155" s="141"/>
      <c r="BN155" s="139" t="s">
        <v>4075</v>
      </c>
      <c r="BQ155" s="141"/>
      <c r="BV155" s="141"/>
      <c r="BX155" s="141"/>
      <c r="BY155" s="141"/>
      <c r="BZ155" s="141"/>
      <c r="CA155" s="141"/>
      <c r="CB155" s="141"/>
      <c r="CC155" s="141"/>
      <c r="CD155" s="141"/>
      <c r="CE155" s="141"/>
      <c r="CF155" s="141"/>
      <c r="CG155" s="141"/>
    </row>
    <row r="156" spans="1:85" x14ac:dyDescent="0.35">
      <c r="A156" s="155" t="s">
        <v>12308</v>
      </c>
      <c r="B156" s="139" t="s">
        <v>4075</v>
      </c>
      <c r="C156" s="18">
        <v>41868</v>
      </c>
      <c r="D156" s="144">
        <v>0.31041666666666667</v>
      </c>
      <c r="E156" s="141" t="s">
        <v>13269</v>
      </c>
      <c r="F156" s="141">
        <v>3</v>
      </c>
      <c r="G156" s="141" t="s">
        <v>2536</v>
      </c>
      <c r="H156" s="141">
        <v>2014</v>
      </c>
      <c r="I156" s="18">
        <v>41868</v>
      </c>
      <c r="J156" s="144">
        <v>0.31041666666666667</v>
      </c>
      <c r="K156" s="378"/>
      <c r="L156" s="139" t="s">
        <v>4075</v>
      </c>
      <c r="M156" s="141"/>
      <c r="N156" s="248"/>
      <c r="O156" s="141" t="s">
        <v>26</v>
      </c>
      <c r="P156" s="141"/>
      <c r="Q156" s="141" t="s">
        <v>12309</v>
      </c>
      <c r="R156" s="141" t="s">
        <v>12310</v>
      </c>
      <c r="S156" s="141"/>
      <c r="T156" s="141"/>
      <c r="U156" s="141">
        <v>108871181</v>
      </c>
      <c r="V156" s="141"/>
      <c r="W156" s="139" t="s">
        <v>4075</v>
      </c>
      <c r="X156" s="141" t="s">
        <v>25</v>
      </c>
      <c r="Y156" s="141" t="s">
        <v>27</v>
      </c>
      <c r="Z156" s="141" t="s">
        <v>4</v>
      </c>
      <c r="AA156" s="141" t="s">
        <v>34</v>
      </c>
      <c r="AB156" s="141"/>
      <c r="AC156" s="139" t="s">
        <v>18047</v>
      </c>
      <c r="AD156" s="380"/>
      <c r="AE156" s="139" t="s">
        <v>105</v>
      </c>
      <c r="AF156" s="139" t="s">
        <v>13076</v>
      </c>
      <c r="AG156" s="139" t="s">
        <v>1518</v>
      </c>
      <c r="AH156" s="139" t="s">
        <v>1378</v>
      </c>
      <c r="AI156" s="139" t="s">
        <v>1518</v>
      </c>
      <c r="AJ156" s="139"/>
      <c r="AK156" s="139" t="s">
        <v>1518</v>
      </c>
      <c r="AL156" s="139" t="s">
        <v>7</v>
      </c>
      <c r="AM156" s="141" t="s">
        <v>1375</v>
      </c>
      <c r="AN156" s="141" t="s">
        <v>8</v>
      </c>
      <c r="AO156" s="139" t="s">
        <v>1614</v>
      </c>
      <c r="AP156" s="139" t="s">
        <v>7</v>
      </c>
      <c r="AQ156" s="139"/>
      <c r="AR156" s="381"/>
      <c r="AS156" s="139" t="s">
        <v>4075</v>
      </c>
      <c r="AT156" s="141" t="s">
        <v>1404</v>
      </c>
      <c r="AU156" s="141">
        <v>424</v>
      </c>
      <c r="AV156" s="383"/>
      <c r="AW156" s="385"/>
      <c r="AX156" s="139"/>
      <c r="AY156" t="s">
        <v>18362</v>
      </c>
      <c r="AZ156">
        <v>12000</v>
      </c>
      <c r="BA156" s="381"/>
      <c r="BB156" s="139" t="s">
        <v>1469</v>
      </c>
      <c r="BC156" s="166"/>
      <c r="BD156" s="166"/>
      <c r="BE156" s="166"/>
      <c r="BF156" s="166"/>
      <c r="BG156" s="166"/>
      <c r="BH156" s="308"/>
      <c r="BI156" s="308"/>
      <c r="BJ156" s="141" t="s">
        <v>26</v>
      </c>
      <c r="BK156" s="141" t="s">
        <v>26</v>
      </c>
      <c r="BL156" s="141"/>
      <c r="BM156" s="141"/>
      <c r="BN156" s="139" t="s">
        <v>4075</v>
      </c>
      <c r="BQ156" s="141"/>
      <c r="BV156" s="141"/>
      <c r="BX156" s="141"/>
      <c r="BY156" s="141"/>
      <c r="BZ156" s="141"/>
      <c r="CA156" s="141"/>
      <c r="CB156" s="141"/>
      <c r="CC156" s="141"/>
      <c r="CD156" s="141"/>
      <c r="CE156" s="141"/>
      <c r="CF156" s="141"/>
      <c r="CG156" s="141"/>
    </row>
    <row r="157" spans="1:85" x14ac:dyDescent="0.35">
      <c r="A157" s="155" t="s">
        <v>12298</v>
      </c>
      <c r="B157" s="139" t="s">
        <v>4075</v>
      </c>
      <c r="C157" s="18">
        <v>41870</v>
      </c>
      <c r="D157" s="144">
        <v>0.87847222222222221</v>
      </c>
      <c r="E157" s="141" t="s">
        <v>13269</v>
      </c>
      <c r="F157" s="141">
        <v>3</v>
      </c>
      <c r="G157" s="141" t="s">
        <v>2536</v>
      </c>
      <c r="H157" s="141">
        <v>2014</v>
      </c>
      <c r="I157" s="18">
        <v>41870</v>
      </c>
      <c r="J157" s="144">
        <v>0.87847222222222221</v>
      </c>
      <c r="K157" s="378"/>
      <c r="L157" s="139" t="s">
        <v>4075</v>
      </c>
      <c r="M157" s="141"/>
      <c r="N157" s="248"/>
      <c r="O157" s="141" t="s">
        <v>26</v>
      </c>
      <c r="P157" s="141"/>
      <c r="Q157" s="141" t="s">
        <v>12299</v>
      </c>
      <c r="R157" s="141" t="s">
        <v>12300</v>
      </c>
      <c r="S157" s="141"/>
      <c r="T157" s="141"/>
      <c r="U157" s="141">
        <v>108874639</v>
      </c>
      <c r="V157" s="141"/>
      <c r="W157" s="139" t="s">
        <v>4075</v>
      </c>
      <c r="X157" s="141" t="s">
        <v>25</v>
      </c>
      <c r="Y157" s="141" t="s">
        <v>27</v>
      </c>
      <c r="Z157" s="141" t="s">
        <v>4</v>
      </c>
      <c r="AA157" s="141" t="s">
        <v>34</v>
      </c>
      <c r="AB157" s="141"/>
      <c r="AC157" s="139" t="s">
        <v>18049</v>
      </c>
      <c r="AD157" s="380"/>
      <c r="AE157" s="139" t="s">
        <v>4</v>
      </c>
      <c r="AF157" s="139" t="s">
        <v>13073</v>
      </c>
      <c r="AG157" s="139" t="s">
        <v>4</v>
      </c>
      <c r="AH157" s="139" t="s">
        <v>1378</v>
      </c>
      <c r="AI157" s="139" t="s">
        <v>15678</v>
      </c>
      <c r="AJ157" s="139"/>
      <c r="AK157" s="139" t="s">
        <v>15678</v>
      </c>
      <c r="AL157" s="139" t="s">
        <v>7</v>
      </c>
      <c r="AM157" s="141" t="s">
        <v>1375</v>
      </c>
      <c r="AN157" s="141" t="s">
        <v>8</v>
      </c>
      <c r="AO157" s="139" t="s">
        <v>1614</v>
      </c>
      <c r="AP157" s="139" t="s">
        <v>7</v>
      </c>
      <c r="AQ157" s="139"/>
      <c r="AR157" s="381"/>
      <c r="AS157" s="139" t="s">
        <v>4075</v>
      </c>
      <c r="AT157" s="141" t="s">
        <v>1404</v>
      </c>
      <c r="AU157" s="141">
        <v>348</v>
      </c>
      <c r="AV157" s="383"/>
      <c r="AW157" s="385"/>
      <c r="AX157" s="139"/>
      <c r="AY157" t="s">
        <v>18353</v>
      </c>
      <c r="AZ157">
        <v>17000</v>
      </c>
      <c r="BA157" s="381"/>
      <c r="BB157" s="139" t="s">
        <v>1446</v>
      </c>
      <c r="BC157" s="166"/>
      <c r="BD157" s="166"/>
      <c r="BE157" s="166"/>
      <c r="BF157" s="166"/>
      <c r="BG157" s="166"/>
      <c r="BH157" s="308"/>
      <c r="BI157" s="308"/>
      <c r="BJ157" s="141" t="s">
        <v>26</v>
      </c>
      <c r="BK157" s="141" t="s">
        <v>26</v>
      </c>
      <c r="BL157" s="141"/>
      <c r="BM157" s="141"/>
      <c r="BN157" s="139" t="s">
        <v>4075</v>
      </c>
      <c r="BQ157" s="141" t="s">
        <v>17658</v>
      </c>
      <c r="BR157" s="135" t="s">
        <v>15700</v>
      </c>
      <c r="BT157" s="135" t="s">
        <v>15354</v>
      </c>
      <c r="BU157" s="135" t="s">
        <v>15417</v>
      </c>
      <c r="BV157" s="141" t="s">
        <v>15363</v>
      </c>
      <c r="BW157" s="135" t="s">
        <v>13282</v>
      </c>
      <c r="BX157" s="141" t="s">
        <v>15689</v>
      </c>
      <c r="BY157" s="141" t="s">
        <v>12</v>
      </c>
      <c r="BZ157" s="141" t="s">
        <v>26</v>
      </c>
      <c r="CA157" s="141" t="s">
        <v>1848</v>
      </c>
      <c r="CB157" s="141"/>
      <c r="CC157" s="141" t="s">
        <v>15686</v>
      </c>
      <c r="CD157" s="141" t="s">
        <v>15683</v>
      </c>
      <c r="CE157" s="141" t="s">
        <v>15450</v>
      </c>
      <c r="CF157" s="141" t="s">
        <v>15451</v>
      </c>
      <c r="CG157" s="141" t="s">
        <v>1897</v>
      </c>
    </row>
    <row r="158" spans="1:85" x14ac:dyDescent="0.35">
      <c r="A158" s="155" t="s">
        <v>12301</v>
      </c>
      <c r="B158" s="139" t="s">
        <v>4075</v>
      </c>
      <c r="C158" s="18">
        <v>41870</v>
      </c>
      <c r="D158" s="144">
        <v>0.12916666666666668</v>
      </c>
      <c r="E158" s="141" t="s">
        <v>13269</v>
      </c>
      <c r="F158" s="141">
        <v>3</v>
      </c>
      <c r="G158" s="141" t="s">
        <v>2536</v>
      </c>
      <c r="H158" s="141">
        <v>2014</v>
      </c>
      <c r="I158" s="18">
        <v>41870</v>
      </c>
      <c r="J158" s="144">
        <v>0.12916666666666668</v>
      </c>
      <c r="K158" s="378"/>
      <c r="L158" s="139" t="s">
        <v>4075</v>
      </c>
      <c r="M158" s="141"/>
      <c r="N158" s="248"/>
      <c r="O158" s="141" t="s">
        <v>26</v>
      </c>
      <c r="P158" s="141"/>
      <c r="Q158" s="141" t="s">
        <v>12302</v>
      </c>
      <c r="R158" s="141" t="s">
        <v>12303</v>
      </c>
      <c r="S158" s="141"/>
      <c r="T158" s="141"/>
      <c r="U158" s="141">
        <v>108873027</v>
      </c>
      <c r="V158" s="141"/>
      <c r="W158" s="139" t="s">
        <v>4075</v>
      </c>
      <c r="X158" s="141" t="s">
        <v>25</v>
      </c>
      <c r="Y158" s="141" t="s">
        <v>27</v>
      </c>
      <c r="Z158" s="141" t="s">
        <v>13</v>
      </c>
      <c r="AA158" s="141" t="s">
        <v>34</v>
      </c>
      <c r="AB158" s="141"/>
      <c r="AC158" s="139" t="s">
        <v>18051</v>
      </c>
      <c r="AD158" s="380"/>
      <c r="AE158" s="139" t="s">
        <v>102</v>
      </c>
      <c r="AF158" s="139" t="s">
        <v>13068</v>
      </c>
      <c r="AG158" s="139" t="s">
        <v>102</v>
      </c>
      <c r="AH158" s="139" t="s">
        <v>1378</v>
      </c>
      <c r="AI158" s="139" t="s">
        <v>7</v>
      </c>
      <c r="AJ158" s="139" t="s">
        <v>7</v>
      </c>
      <c r="AK158" s="139"/>
      <c r="AL158" s="139"/>
      <c r="AM158" s="141" t="s">
        <v>19</v>
      </c>
      <c r="AN158" s="141" t="s">
        <v>8</v>
      </c>
      <c r="AO158" s="139" t="s">
        <v>1614</v>
      </c>
      <c r="AP158" s="139" t="s">
        <v>7</v>
      </c>
      <c r="AQ158" s="139"/>
      <c r="AR158" s="381"/>
      <c r="AS158" s="139" t="s">
        <v>4075</v>
      </c>
      <c r="AT158" s="141" t="s">
        <v>1404</v>
      </c>
      <c r="AU158" s="141"/>
      <c r="AV158" s="383"/>
      <c r="AW158" s="385"/>
      <c r="AX158" s="139"/>
      <c r="AY158" t="s">
        <v>18363</v>
      </c>
      <c r="AZ158">
        <v>12000</v>
      </c>
      <c r="BA158" s="381"/>
      <c r="BB158" s="139" t="s">
        <v>17</v>
      </c>
      <c r="BC158" s="166"/>
      <c r="BD158" s="166"/>
      <c r="BE158" s="166"/>
      <c r="BF158" s="166"/>
      <c r="BG158" s="166"/>
      <c r="BH158" s="308"/>
      <c r="BI158" s="308"/>
      <c r="BJ158" s="141" t="s">
        <v>26</v>
      </c>
      <c r="BK158" s="141" t="s">
        <v>26</v>
      </c>
      <c r="BL158" s="141"/>
      <c r="BM158" s="141"/>
      <c r="BN158" s="139" t="s">
        <v>4075</v>
      </c>
      <c r="BQ158" s="141"/>
      <c r="BV158" s="141"/>
      <c r="BX158" s="141"/>
      <c r="BY158" s="141"/>
      <c r="BZ158" s="141"/>
      <c r="CA158" s="141"/>
      <c r="CB158" s="141"/>
      <c r="CC158" s="141"/>
      <c r="CD158" s="141"/>
      <c r="CE158" s="141"/>
      <c r="CF158" s="141"/>
      <c r="CG158" s="141"/>
    </row>
    <row r="159" spans="1:85" x14ac:dyDescent="0.35">
      <c r="A159" s="155" t="s">
        <v>12292</v>
      </c>
      <c r="B159" s="139" t="s">
        <v>4075</v>
      </c>
      <c r="C159" s="18">
        <v>41871</v>
      </c>
      <c r="D159" s="144">
        <v>0.67152777777777772</v>
      </c>
      <c r="E159" s="141" t="s">
        <v>13269</v>
      </c>
      <c r="F159" s="141">
        <v>3</v>
      </c>
      <c r="G159" s="141" t="s">
        <v>2536</v>
      </c>
      <c r="H159" s="141">
        <v>2014</v>
      </c>
      <c r="I159" s="18">
        <v>41871</v>
      </c>
      <c r="J159" s="144">
        <v>0.67152777777777772</v>
      </c>
      <c r="K159" s="378"/>
      <c r="L159" s="139" t="s">
        <v>4075</v>
      </c>
      <c r="M159" s="141"/>
      <c r="N159" s="248"/>
      <c r="O159" s="141" t="s">
        <v>26</v>
      </c>
      <c r="P159" s="141"/>
      <c r="Q159" s="141" t="s">
        <v>12293</v>
      </c>
      <c r="R159" s="141" t="s">
        <v>12294</v>
      </c>
      <c r="S159" s="141"/>
      <c r="T159" s="141"/>
      <c r="U159" s="141">
        <v>108876740</v>
      </c>
      <c r="V159" s="141"/>
      <c r="W159" s="139" t="s">
        <v>4075</v>
      </c>
      <c r="X159" s="141" t="s">
        <v>25</v>
      </c>
      <c r="Y159" s="141" t="s">
        <v>27</v>
      </c>
      <c r="Z159" s="141" t="s">
        <v>4</v>
      </c>
      <c r="AA159" s="141" t="s">
        <v>34</v>
      </c>
      <c r="AB159" s="141"/>
      <c r="AC159" s="139" t="s">
        <v>18050</v>
      </c>
      <c r="AD159" s="380"/>
      <c r="AE159" s="139" t="s">
        <v>4</v>
      </c>
      <c r="AF159" s="139" t="s">
        <v>13073</v>
      </c>
      <c r="AG159" s="139" t="s">
        <v>4</v>
      </c>
      <c r="AH159" s="139" t="s">
        <v>1378</v>
      </c>
      <c r="AI159" s="139" t="s">
        <v>15678</v>
      </c>
      <c r="AJ159" s="139"/>
      <c r="AK159" s="139" t="s">
        <v>15678</v>
      </c>
      <c r="AL159" s="139" t="s">
        <v>7</v>
      </c>
      <c r="AM159" s="141" t="s">
        <v>1375</v>
      </c>
      <c r="AN159" s="141" t="s">
        <v>8</v>
      </c>
      <c r="AO159" s="139" t="s">
        <v>1614</v>
      </c>
      <c r="AP159" s="139" t="s">
        <v>7</v>
      </c>
      <c r="AQ159" s="139"/>
      <c r="AR159" s="381"/>
      <c r="AS159" s="139" t="s">
        <v>4075</v>
      </c>
      <c r="AT159" s="141" t="s">
        <v>1404</v>
      </c>
      <c r="AU159" s="141">
        <v>105</v>
      </c>
      <c r="AV159" s="383"/>
      <c r="AW159" s="385"/>
      <c r="AX159" s="139"/>
      <c r="AY159" t="s">
        <v>18364</v>
      </c>
      <c r="AZ159">
        <v>12000</v>
      </c>
      <c r="BA159" s="381"/>
      <c r="BB159" s="139" t="s">
        <v>1446</v>
      </c>
      <c r="BC159" s="166"/>
      <c r="BD159" s="166"/>
      <c r="BE159" s="166"/>
      <c r="BF159" s="166"/>
      <c r="BG159" s="166"/>
      <c r="BH159" s="308"/>
      <c r="BI159" s="308"/>
      <c r="BJ159" s="141" t="s">
        <v>26</v>
      </c>
      <c r="BK159" s="141" t="s">
        <v>26</v>
      </c>
      <c r="BL159" s="141"/>
      <c r="BM159" s="141"/>
      <c r="BN159" s="139" t="s">
        <v>4075</v>
      </c>
      <c r="BQ159" s="141" t="s">
        <v>17658</v>
      </c>
      <c r="BR159" s="135" t="s">
        <v>15702</v>
      </c>
      <c r="BV159" s="141"/>
      <c r="BX159" s="141"/>
      <c r="BY159" s="141"/>
      <c r="BZ159" s="141"/>
      <c r="CA159" s="141"/>
      <c r="CB159" s="141"/>
      <c r="CC159" s="141"/>
      <c r="CD159" s="141"/>
      <c r="CE159" s="141"/>
      <c r="CF159" s="141"/>
      <c r="CG159" s="141"/>
    </row>
    <row r="160" spans="1:85" x14ac:dyDescent="0.35">
      <c r="A160" s="155" t="s">
        <v>12295</v>
      </c>
      <c r="B160" s="139" t="s">
        <v>4075</v>
      </c>
      <c r="C160" s="18">
        <v>41871</v>
      </c>
      <c r="D160" s="144">
        <v>0.59861111111111109</v>
      </c>
      <c r="E160" s="141" t="s">
        <v>13269</v>
      </c>
      <c r="F160" s="141">
        <v>3</v>
      </c>
      <c r="G160" s="141" t="s">
        <v>2536</v>
      </c>
      <c r="H160" s="141">
        <v>2014</v>
      </c>
      <c r="I160" s="18">
        <v>41871</v>
      </c>
      <c r="J160" s="144">
        <v>0.59861111111111109</v>
      </c>
      <c r="K160" s="378"/>
      <c r="L160" s="139" t="s">
        <v>4075</v>
      </c>
      <c r="M160" s="141"/>
      <c r="N160" s="248"/>
      <c r="O160" s="141" t="s">
        <v>26</v>
      </c>
      <c r="P160" s="141"/>
      <c r="Q160" s="141" t="s">
        <v>12296</v>
      </c>
      <c r="R160" s="141" t="s">
        <v>12297</v>
      </c>
      <c r="S160" s="141"/>
      <c r="T160" s="141"/>
      <c r="U160" s="141">
        <v>108876635</v>
      </c>
      <c r="V160" s="141"/>
      <c r="W160" s="139" t="s">
        <v>4075</v>
      </c>
      <c r="X160" s="141" t="s">
        <v>25</v>
      </c>
      <c r="Y160" s="141" t="s">
        <v>27</v>
      </c>
      <c r="Z160" s="141" t="s">
        <v>4</v>
      </c>
      <c r="AA160" s="141" t="s">
        <v>34</v>
      </c>
      <c r="AB160" s="141"/>
      <c r="AC160" s="139" t="s">
        <v>18047</v>
      </c>
      <c r="AD160" s="380"/>
      <c r="AE160" s="139" t="s">
        <v>102</v>
      </c>
      <c r="AF160" s="139" t="s">
        <v>13074</v>
      </c>
      <c r="AG160" s="139" t="s">
        <v>102</v>
      </c>
      <c r="AH160" s="139" t="s">
        <v>1378</v>
      </c>
      <c r="AI160" s="139" t="s">
        <v>11</v>
      </c>
      <c r="AJ160" s="139" t="s">
        <v>11</v>
      </c>
      <c r="AK160" s="139"/>
      <c r="AL160" s="139"/>
      <c r="AM160" s="141" t="s">
        <v>19</v>
      </c>
      <c r="AN160" s="141" t="s">
        <v>8</v>
      </c>
      <c r="AO160" s="139" t="s">
        <v>1614</v>
      </c>
      <c r="AP160" s="139" t="s">
        <v>7</v>
      </c>
      <c r="AQ160" s="139"/>
      <c r="AR160" s="381"/>
      <c r="AS160" s="139" t="s">
        <v>4075</v>
      </c>
      <c r="AT160" s="141" t="s">
        <v>1404</v>
      </c>
      <c r="AU160" s="141"/>
      <c r="AV160" s="383"/>
      <c r="AW160" s="385"/>
      <c r="AX160" s="139"/>
      <c r="AY160" t="s">
        <v>18365</v>
      </c>
      <c r="AZ160">
        <v>12000</v>
      </c>
      <c r="BA160" s="381"/>
      <c r="BB160" s="139" t="s">
        <v>17</v>
      </c>
      <c r="BC160" s="166"/>
      <c r="BD160" s="166"/>
      <c r="BE160" s="166"/>
      <c r="BF160" s="166"/>
      <c r="BG160" s="166"/>
      <c r="BH160" s="308"/>
      <c r="BI160" s="308"/>
      <c r="BJ160" s="141" t="s">
        <v>26</v>
      </c>
      <c r="BK160" s="141" t="s">
        <v>26</v>
      </c>
      <c r="BL160" s="141"/>
      <c r="BM160" s="141"/>
      <c r="BN160" s="139" t="s">
        <v>4075</v>
      </c>
      <c r="BQ160" s="141"/>
      <c r="BV160" s="141"/>
      <c r="BX160" s="141"/>
      <c r="BY160" s="141"/>
      <c r="BZ160" s="141"/>
      <c r="CA160" s="141"/>
      <c r="CB160" s="141"/>
      <c r="CC160" s="141"/>
      <c r="CD160" s="141"/>
      <c r="CE160" s="141"/>
      <c r="CF160" s="141"/>
      <c r="CG160" s="141"/>
    </row>
    <row r="161" spans="1:85" x14ac:dyDescent="0.35">
      <c r="A161" s="155" t="s">
        <v>12291</v>
      </c>
      <c r="B161" s="139" t="s">
        <v>4075</v>
      </c>
      <c r="C161" s="18">
        <v>41872</v>
      </c>
      <c r="D161" s="144">
        <v>1.1574074074074073E-5</v>
      </c>
      <c r="E161" s="141" t="s">
        <v>13269</v>
      </c>
      <c r="F161" s="141">
        <v>3</v>
      </c>
      <c r="G161" s="141" t="s">
        <v>2536</v>
      </c>
      <c r="H161" s="141">
        <v>2014</v>
      </c>
      <c r="I161" s="18"/>
      <c r="J161" s="144"/>
      <c r="K161" s="378"/>
      <c r="L161" s="139" t="s">
        <v>4075</v>
      </c>
      <c r="M161" s="141"/>
      <c r="N161" s="248"/>
      <c r="O161" s="141" t="s">
        <v>26</v>
      </c>
      <c r="P161" s="141"/>
      <c r="Q161" s="141"/>
      <c r="R161" s="141"/>
      <c r="S161" s="141"/>
      <c r="T161" s="141"/>
      <c r="U161" s="141"/>
      <c r="V161" s="141"/>
      <c r="W161" s="139" t="s">
        <v>4075</v>
      </c>
      <c r="X161" s="141" t="s">
        <v>25</v>
      </c>
      <c r="Y161" s="141" t="s">
        <v>27</v>
      </c>
      <c r="Z161" s="141" t="s">
        <v>4</v>
      </c>
      <c r="AA161" s="141" t="s">
        <v>34</v>
      </c>
      <c r="AB161" s="141"/>
      <c r="AC161" s="139" t="s">
        <v>18047</v>
      </c>
      <c r="AD161" s="380"/>
      <c r="AE161" s="139" t="s">
        <v>107</v>
      </c>
      <c r="AF161" s="139" t="s">
        <v>13076</v>
      </c>
      <c r="AG161" s="139" t="s">
        <v>4130</v>
      </c>
      <c r="AH161" s="139" t="s">
        <v>1378</v>
      </c>
      <c r="AI161" s="139" t="s">
        <v>1518</v>
      </c>
      <c r="AJ161" s="139"/>
      <c r="AK161" s="139" t="s">
        <v>1518</v>
      </c>
      <c r="AL161" s="139" t="s">
        <v>7</v>
      </c>
      <c r="AM161" s="141" t="s">
        <v>1375</v>
      </c>
      <c r="AN161" s="141" t="s">
        <v>8</v>
      </c>
      <c r="AO161" s="139" t="s">
        <v>1614</v>
      </c>
      <c r="AP161" s="139" t="s">
        <v>7</v>
      </c>
      <c r="AQ161" s="139"/>
      <c r="AR161" s="381"/>
      <c r="AS161" s="139" t="s">
        <v>4075</v>
      </c>
      <c r="AT161" s="141" t="s">
        <v>1404</v>
      </c>
      <c r="AU161" s="141"/>
      <c r="AV161" s="383"/>
      <c r="AW161" s="385"/>
      <c r="AX161" s="139"/>
      <c r="AY161" t="s">
        <v>18366</v>
      </c>
      <c r="AZ161">
        <v>12000</v>
      </c>
      <c r="BA161" s="381"/>
      <c r="BB161" s="139" t="s">
        <v>1444</v>
      </c>
      <c r="BC161" s="166"/>
      <c r="BD161" s="166"/>
      <c r="BE161" s="166"/>
      <c r="BF161" s="166"/>
      <c r="BG161" s="166"/>
      <c r="BH161" s="308"/>
      <c r="BI161" s="308"/>
      <c r="BJ161" s="141" t="s">
        <v>26</v>
      </c>
      <c r="BK161" s="141" t="s">
        <v>26</v>
      </c>
      <c r="BL161" s="141"/>
      <c r="BM161" s="141"/>
      <c r="BN161" s="139" t="s">
        <v>4075</v>
      </c>
      <c r="BQ161" s="141"/>
      <c r="BV161" s="141"/>
      <c r="BX161" s="141"/>
      <c r="BY161" s="141"/>
      <c r="BZ161" s="141"/>
      <c r="CA161" s="141"/>
      <c r="CB161" s="141"/>
      <c r="CC161" s="141"/>
      <c r="CD161" s="141"/>
      <c r="CE161" s="141"/>
      <c r="CF161" s="141"/>
      <c r="CG161" s="141"/>
    </row>
    <row r="162" spans="1:85" x14ac:dyDescent="0.35">
      <c r="A162" s="155" t="s">
        <v>12288</v>
      </c>
      <c r="B162" s="139" t="s">
        <v>4075</v>
      </c>
      <c r="C162" s="18">
        <v>41875</v>
      </c>
      <c r="D162" s="144">
        <v>0.46388888888888891</v>
      </c>
      <c r="E162" s="141" t="s">
        <v>13270</v>
      </c>
      <c r="F162" s="141">
        <v>3</v>
      </c>
      <c r="G162" s="141" t="s">
        <v>2536</v>
      </c>
      <c r="H162" s="141">
        <v>2014</v>
      </c>
      <c r="I162" s="18">
        <v>41875</v>
      </c>
      <c r="J162" s="144">
        <v>0.46388888888888891</v>
      </c>
      <c r="K162" s="378"/>
      <c r="L162" s="139" t="s">
        <v>4075</v>
      </c>
      <c r="M162" s="141"/>
      <c r="N162" s="248"/>
      <c r="O162" s="141" t="s">
        <v>26</v>
      </c>
      <c r="P162" s="141"/>
      <c r="Q162" s="141" t="s">
        <v>12289</v>
      </c>
      <c r="R162" s="141" t="s">
        <v>12290</v>
      </c>
      <c r="S162" s="141"/>
      <c r="T162" s="141"/>
      <c r="U162" s="141"/>
      <c r="V162" s="141"/>
      <c r="W162" s="139" t="s">
        <v>4075</v>
      </c>
      <c r="X162" s="141" t="s">
        <v>25</v>
      </c>
      <c r="Y162" s="141" t="s">
        <v>27</v>
      </c>
      <c r="Z162" s="141" t="s">
        <v>4</v>
      </c>
      <c r="AA162" s="141" t="s">
        <v>34</v>
      </c>
      <c r="AB162" s="141"/>
      <c r="AC162" s="139" t="s">
        <v>18047</v>
      </c>
      <c r="AD162" s="380"/>
      <c r="AE162" s="139" t="s">
        <v>107</v>
      </c>
      <c r="AF162" s="139" t="s">
        <v>13076</v>
      </c>
      <c r="AG162" s="139" t="s">
        <v>4130</v>
      </c>
      <c r="AH162" s="139" t="s">
        <v>1378</v>
      </c>
      <c r="AI162" s="139" t="s">
        <v>1518</v>
      </c>
      <c r="AJ162" s="139"/>
      <c r="AK162" s="139" t="s">
        <v>1518</v>
      </c>
      <c r="AL162" s="139" t="s">
        <v>7</v>
      </c>
      <c r="AM162" s="141" t="s">
        <v>19</v>
      </c>
      <c r="AN162" s="141" t="s">
        <v>8</v>
      </c>
      <c r="AO162" s="139" t="s">
        <v>1614</v>
      </c>
      <c r="AP162" s="139" t="s">
        <v>7</v>
      </c>
      <c r="AQ162" s="139"/>
      <c r="AR162" s="381"/>
      <c r="AS162" s="139" t="s">
        <v>4075</v>
      </c>
      <c r="AT162" s="141" t="s">
        <v>1404</v>
      </c>
      <c r="AU162" s="141"/>
      <c r="AV162" s="383"/>
      <c r="AW162" s="385"/>
      <c r="AX162" s="139"/>
      <c r="AY162" t="s">
        <v>18367</v>
      </c>
      <c r="AZ162">
        <v>12000</v>
      </c>
      <c r="BA162" s="381"/>
      <c r="BB162" s="139" t="s">
        <v>17</v>
      </c>
      <c r="BC162" s="166"/>
      <c r="BD162" s="166"/>
      <c r="BE162" s="166"/>
      <c r="BF162" s="166"/>
      <c r="BG162" s="166"/>
      <c r="BH162" s="308"/>
      <c r="BI162" s="308"/>
      <c r="BJ162" s="141" t="s">
        <v>26</v>
      </c>
      <c r="BK162" s="141" t="s">
        <v>26</v>
      </c>
      <c r="BL162" s="141"/>
      <c r="BM162" s="141"/>
      <c r="BN162" s="139" t="s">
        <v>4075</v>
      </c>
      <c r="BQ162" s="141"/>
      <c r="BV162" s="141"/>
      <c r="BX162" s="141"/>
      <c r="BY162" s="141"/>
      <c r="BZ162" s="141"/>
      <c r="CA162" s="141"/>
      <c r="CB162" s="141"/>
      <c r="CC162" s="141"/>
      <c r="CD162" s="141"/>
      <c r="CE162" s="141"/>
      <c r="CF162" s="141"/>
      <c r="CG162" s="141"/>
    </row>
    <row r="163" spans="1:85" x14ac:dyDescent="0.35">
      <c r="A163" s="155" t="s">
        <v>12282</v>
      </c>
      <c r="B163" s="139" t="s">
        <v>4075</v>
      </c>
      <c r="C163" s="18">
        <v>41878</v>
      </c>
      <c r="D163" s="144">
        <v>0.6381944444444444</v>
      </c>
      <c r="E163" s="141" t="s">
        <v>13270</v>
      </c>
      <c r="F163" s="141">
        <v>3</v>
      </c>
      <c r="G163" s="141" t="s">
        <v>2536</v>
      </c>
      <c r="H163" s="141">
        <v>2014</v>
      </c>
      <c r="I163" s="18">
        <v>41878</v>
      </c>
      <c r="J163" s="144">
        <v>0.6381944444444444</v>
      </c>
      <c r="K163" s="378"/>
      <c r="L163" s="139" t="s">
        <v>4075</v>
      </c>
      <c r="M163" s="141"/>
      <c r="N163" s="248"/>
      <c r="O163" s="141" t="s">
        <v>26</v>
      </c>
      <c r="P163" s="141"/>
      <c r="Q163" s="141" t="s">
        <v>12283</v>
      </c>
      <c r="R163" s="141" t="s">
        <v>12284</v>
      </c>
      <c r="S163" s="141"/>
      <c r="T163" s="141"/>
      <c r="U163" s="141">
        <v>108886165</v>
      </c>
      <c r="V163" s="141"/>
      <c r="W163" s="139" t="s">
        <v>4075</v>
      </c>
      <c r="X163" s="141" t="s">
        <v>25</v>
      </c>
      <c r="Y163" s="141" t="s">
        <v>27</v>
      </c>
      <c r="Z163" s="141" t="s">
        <v>4</v>
      </c>
      <c r="AA163" s="141" t="s">
        <v>34</v>
      </c>
      <c r="AB163" s="141"/>
      <c r="AC163" s="139" t="s">
        <v>18047</v>
      </c>
      <c r="AD163" s="380"/>
      <c r="AE163" s="139" t="s">
        <v>4</v>
      </c>
      <c r="AF163" s="139" t="s">
        <v>13073</v>
      </c>
      <c r="AG163" s="139" t="s">
        <v>4</v>
      </c>
      <c r="AH163" s="139" t="s">
        <v>1378</v>
      </c>
      <c r="AI163" s="139" t="s">
        <v>15678</v>
      </c>
      <c r="AJ163" s="139"/>
      <c r="AK163" s="139" t="s">
        <v>15678</v>
      </c>
      <c r="AL163" s="139" t="s">
        <v>7</v>
      </c>
      <c r="AM163" s="141" t="s">
        <v>1375</v>
      </c>
      <c r="AN163" s="141" t="s">
        <v>8</v>
      </c>
      <c r="AO163" s="139" t="s">
        <v>1614</v>
      </c>
      <c r="AP163" s="139" t="s">
        <v>7</v>
      </c>
      <c r="AQ163" s="139"/>
      <c r="AR163" s="381"/>
      <c r="AS163" s="139" t="s">
        <v>4075</v>
      </c>
      <c r="AT163" s="141" t="s">
        <v>1404</v>
      </c>
      <c r="AU163" s="141">
        <v>180</v>
      </c>
      <c r="AV163" s="383"/>
      <c r="AW163" s="385"/>
      <c r="AX163" s="139"/>
      <c r="AY163" t="s">
        <v>18368</v>
      </c>
      <c r="AZ163">
        <v>12000</v>
      </c>
      <c r="BA163" s="381"/>
      <c r="BB163" s="139" t="s">
        <v>1446</v>
      </c>
      <c r="BC163" s="166"/>
      <c r="BD163" s="166"/>
      <c r="BE163" s="166"/>
      <c r="BF163" s="166"/>
      <c r="BG163" s="166"/>
      <c r="BH163" s="308"/>
      <c r="BI163" s="308"/>
      <c r="BJ163" s="141" t="s">
        <v>26</v>
      </c>
      <c r="BK163" s="141" t="s">
        <v>26</v>
      </c>
      <c r="BL163" s="141"/>
      <c r="BM163" s="141"/>
      <c r="BN163" s="139" t="s">
        <v>4075</v>
      </c>
      <c r="BQ163" s="141" t="s">
        <v>17659</v>
      </c>
      <c r="BR163" s="135" t="s">
        <v>15680</v>
      </c>
      <c r="BT163" s="135" t="s">
        <v>15354</v>
      </c>
      <c r="BU163" s="135" t="s">
        <v>15348</v>
      </c>
      <c r="BV163" s="141" t="s">
        <v>2509</v>
      </c>
      <c r="BW163" s="135" t="s">
        <v>3829</v>
      </c>
      <c r="BX163" s="141" t="s">
        <v>15689</v>
      </c>
      <c r="BY163" s="141" t="s">
        <v>15689</v>
      </c>
      <c r="BZ163" s="141" t="s">
        <v>26</v>
      </c>
      <c r="CA163" s="141" t="s">
        <v>1848</v>
      </c>
      <c r="CB163" s="141"/>
      <c r="CC163" s="141" t="s">
        <v>15686</v>
      </c>
      <c r="CD163" s="141" t="s">
        <v>15687</v>
      </c>
      <c r="CE163" s="141" t="s">
        <v>15450</v>
      </c>
      <c r="CF163" s="141" t="s">
        <v>15451</v>
      </c>
      <c r="CG163" s="141"/>
    </row>
    <row r="164" spans="1:85" x14ac:dyDescent="0.35">
      <c r="A164" s="155" t="s">
        <v>12285</v>
      </c>
      <c r="B164" s="139" t="s">
        <v>4075</v>
      </c>
      <c r="C164" s="18">
        <v>41878</v>
      </c>
      <c r="D164" s="144">
        <v>0.28541666666666665</v>
      </c>
      <c r="E164" s="141" t="s">
        <v>13270</v>
      </c>
      <c r="F164" s="141">
        <v>3</v>
      </c>
      <c r="G164" s="141" t="s">
        <v>2536</v>
      </c>
      <c r="H164" s="141">
        <v>2014</v>
      </c>
      <c r="I164" s="18">
        <v>41878</v>
      </c>
      <c r="J164" s="144">
        <v>0.28541666666666665</v>
      </c>
      <c r="K164" s="378"/>
      <c r="L164" s="139" t="s">
        <v>4075</v>
      </c>
      <c r="M164" s="141"/>
      <c r="N164" s="248"/>
      <c r="O164" s="141" t="s">
        <v>26</v>
      </c>
      <c r="P164" s="141"/>
      <c r="Q164" s="141" t="s">
        <v>12286</v>
      </c>
      <c r="R164" s="141" t="s">
        <v>12287</v>
      </c>
      <c r="S164" s="141"/>
      <c r="T164" s="141"/>
      <c r="U164" s="141">
        <v>108885018</v>
      </c>
      <c r="V164" s="141"/>
      <c r="W164" s="139" t="s">
        <v>4075</v>
      </c>
      <c r="X164" s="141" t="s">
        <v>25</v>
      </c>
      <c r="Y164" s="141" t="s">
        <v>27</v>
      </c>
      <c r="Z164" s="141" t="s">
        <v>4</v>
      </c>
      <c r="AA164" s="141" t="s">
        <v>34</v>
      </c>
      <c r="AB164" s="141"/>
      <c r="AC164" s="139" t="s">
        <v>18047</v>
      </c>
      <c r="AD164" s="380"/>
      <c r="AE164" s="139" t="s">
        <v>103</v>
      </c>
      <c r="AF164" s="139" t="s">
        <v>13075</v>
      </c>
      <c r="AG164" s="139" t="s">
        <v>103</v>
      </c>
      <c r="AH164" s="139" t="s">
        <v>1378</v>
      </c>
      <c r="AI164" s="139" t="s">
        <v>7340</v>
      </c>
      <c r="AJ164" s="139"/>
      <c r="AK164" s="139" t="s">
        <v>7340</v>
      </c>
      <c r="AL164" s="139" t="s">
        <v>1408</v>
      </c>
      <c r="AM164" s="141" t="s">
        <v>1375</v>
      </c>
      <c r="AN164" s="141" t="s">
        <v>8</v>
      </c>
      <c r="AO164" s="139" t="s">
        <v>1614</v>
      </c>
      <c r="AP164" s="139" t="s">
        <v>7</v>
      </c>
      <c r="AQ164" s="139"/>
      <c r="AR164" s="381"/>
      <c r="AS164" s="139" t="s">
        <v>4075</v>
      </c>
      <c r="AT164" s="141" t="s">
        <v>1404</v>
      </c>
      <c r="AU164" s="141"/>
      <c r="AV164" s="383"/>
      <c r="AW164" s="385"/>
      <c r="AX164" s="139"/>
      <c r="AY164" t="s">
        <v>18369</v>
      </c>
      <c r="AZ164">
        <v>12000</v>
      </c>
      <c r="BA164" s="381"/>
      <c r="BB164" s="139" t="s">
        <v>17</v>
      </c>
      <c r="BC164" s="166"/>
      <c r="BD164" s="166"/>
      <c r="BE164" s="166"/>
      <c r="BF164" s="166"/>
      <c r="BG164" s="166"/>
      <c r="BH164" s="308"/>
      <c r="BI164" s="308"/>
      <c r="BJ164" s="141" t="s">
        <v>26</v>
      </c>
      <c r="BK164" s="141" t="s">
        <v>26</v>
      </c>
      <c r="BL164" s="141"/>
      <c r="BM164" s="141"/>
      <c r="BN164" s="139" t="s">
        <v>4075</v>
      </c>
      <c r="BQ164" s="141"/>
      <c r="BV164" s="141"/>
      <c r="BX164" s="141"/>
      <c r="BY164" s="141"/>
      <c r="BZ164" s="141"/>
      <c r="CA164" s="141"/>
      <c r="CB164" s="141"/>
      <c r="CC164" s="141"/>
      <c r="CD164" s="141"/>
      <c r="CE164" s="141"/>
      <c r="CF164" s="141"/>
      <c r="CG164" s="141"/>
    </row>
    <row r="165" spans="1:85" x14ac:dyDescent="0.35">
      <c r="A165" s="155" t="s">
        <v>12280</v>
      </c>
      <c r="B165" s="139" t="s">
        <v>4075</v>
      </c>
      <c r="C165" s="18">
        <v>41879</v>
      </c>
      <c r="D165" s="144">
        <v>0.57708333333333328</v>
      </c>
      <c r="E165" s="141" t="s">
        <v>13270</v>
      </c>
      <c r="F165" s="141">
        <v>3</v>
      </c>
      <c r="G165" s="141" t="s">
        <v>2536</v>
      </c>
      <c r="H165" s="141">
        <v>2014</v>
      </c>
      <c r="I165" s="18">
        <v>41879</v>
      </c>
      <c r="J165" s="144">
        <v>0.57708333333333328</v>
      </c>
      <c r="K165" s="378"/>
      <c r="L165" s="139" t="s">
        <v>4075</v>
      </c>
      <c r="M165" s="141"/>
      <c r="N165" s="248"/>
      <c r="O165" s="141" t="s">
        <v>26</v>
      </c>
      <c r="P165" s="141"/>
      <c r="Q165" s="141"/>
      <c r="R165" s="141"/>
      <c r="S165" s="141"/>
      <c r="T165" s="141"/>
      <c r="U165" s="141"/>
      <c r="V165" s="141"/>
      <c r="W165" s="139" t="s">
        <v>4075</v>
      </c>
      <c r="X165" s="141" t="s">
        <v>25</v>
      </c>
      <c r="Y165" s="141" t="s">
        <v>27</v>
      </c>
      <c r="Z165" s="141" t="s">
        <v>4</v>
      </c>
      <c r="AA165" s="141" t="s">
        <v>35</v>
      </c>
      <c r="AB165" s="141"/>
      <c r="AC165" s="139" t="s">
        <v>18047</v>
      </c>
      <c r="AD165" s="380"/>
      <c r="AE165" s="139" t="s">
        <v>107</v>
      </c>
      <c r="AF165" s="139" t="s">
        <v>13076</v>
      </c>
      <c r="AG165" s="139" t="s">
        <v>4130</v>
      </c>
      <c r="AH165" s="139" t="s">
        <v>1378</v>
      </c>
      <c r="AI165" s="139" t="s">
        <v>1518</v>
      </c>
      <c r="AJ165" s="139"/>
      <c r="AK165" s="139" t="s">
        <v>1518</v>
      </c>
      <c r="AL165" s="139" t="s">
        <v>7</v>
      </c>
      <c r="AM165" s="141" t="s">
        <v>1375</v>
      </c>
      <c r="AN165" s="141" t="s">
        <v>8</v>
      </c>
      <c r="AO165" s="139" t="s">
        <v>1618</v>
      </c>
      <c r="AP165" s="139" t="s">
        <v>7</v>
      </c>
      <c r="AQ165" s="139"/>
      <c r="AR165" s="381"/>
      <c r="AS165" s="139" t="s">
        <v>4075</v>
      </c>
      <c r="AT165" s="141" t="s">
        <v>1404</v>
      </c>
      <c r="AU165" s="141"/>
      <c r="AV165" s="383"/>
      <c r="AW165" s="385"/>
      <c r="AX165" s="139"/>
      <c r="AY165" t="s">
        <v>18370</v>
      </c>
      <c r="AZ165">
        <v>70000</v>
      </c>
      <c r="BA165" s="381"/>
      <c r="BB165" s="139" t="s">
        <v>17</v>
      </c>
      <c r="BC165" s="166"/>
      <c r="BD165" s="166"/>
      <c r="BE165" s="166"/>
      <c r="BF165" s="166"/>
      <c r="BG165" s="166"/>
      <c r="BH165" s="308"/>
      <c r="BI165" s="308"/>
      <c r="BJ165" s="141" t="s">
        <v>26</v>
      </c>
      <c r="BK165" s="141" t="s">
        <v>26</v>
      </c>
      <c r="BL165" s="141"/>
      <c r="BM165" s="141"/>
      <c r="BN165" s="139" t="s">
        <v>4075</v>
      </c>
      <c r="BQ165" s="141"/>
      <c r="BV165" s="141"/>
      <c r="BX165" s="141"/>
      <c r="BY165" s="141"/>
      <c r="BZ165" s="141"/>
      <c r="CA165" s="141"/>
      <c r="CB165" s="141"/>
      <c r="CC165" s="141"/>
      <c r="CD165" s="141"/>
      <c r="CE165" s="141"/>
      <c r="CF165" s="141"/>
      <c r="CG165" s="141"/>
    </row>
    <row r="166" spans="1:85" x14ac:dyDescent="0.35">
      <c r="A166" s="155" t="s">
        <v>12281</v>
      </c>
      <c r="B166" s="139" t="s">
        <v>4075</v>
      </c>
      <c r="C166" s="18">
        <v>41879</v>
      </c>
      <c r="D166" s="144">
        <v>1.1574074074074073E-5</v>
      </c>
      <c r="E166" s="141" t="s">
        <v>13270</v>
      </c>
      <c r="F166" s="141">
        <v>3</v>
      </c>
      <c r="G166" s="141" t="s">
        <v>2536</v>
      </c>
      <c r="H166" s="141">
        <v>2014</v>
      </c>
      <c r="I166" s="18"/>
      <c r="J166" s="144"/>
      <c r="K166" s="378"/>
      <c r="L166" s="139" t="s">
        <v>4075</v>
      </c>
      <c r="M166" s="141"/>
      <c r="N166" s="248"/>
      <c r="O166" s="141" t="s">
        <v>26</v>
      </c>
      <c r="P166" s="141"/>
      <c r="Q166" s="141"/>
      <c r="R166" s="141"/>
      <c r="S166" s="141"/>
      <c r="T166" s="141"/>
      <c r="U166" s="141"/>
      <c r="V166" s="141"/>
      <c r="W166" s="139" t="s">
        <v>4075</v>
      </c>
      <c r="X166" s="141" t="s">
        <v>25</v>
      </c>
      <c r="Y166" s="141" t="s">
        <v>27</v>
      </c>
      <c r="Z166" s="141" t="s">
        <v>4</v>
      </c>
      <c r="AA166" s="141" t="s">
        <v>34</v>
      </c>
      <c r="AB166" s="141"/>
      <c r="AC166" s="139" t="s">
        <v>18049</v>
      </c>
      <c r="AD166" s="380"/>
      <c r="AE166" s="139" t="s">
        <v>102</v>
      </c>
      <c r="AF166" s="139" t="s">
        <v>13068</v>
      </c>
      <c r="AG166" s="139" t="s">
        <v>102</v>
      </c>
      <c r="AH166" s="139" t="s">
        <v>1378</v>
      </c>
      <c r="AI166" s="139" t="s">
        <v>7</v>
      </c>
      <c r="AJ166" s="139" t="s">
        <v>7</v>
      </c>
      <c r="AK166" s="139"/>
      <c r="AL166" s="139"/>
      <c r="AM166" s="141" t="s">
        <v>19</v>
      </c>
      <c r="AN166" s="141" t="s">
        <v>8</v>
      </c>
      <c r="AO166" s="139" t="s">
        <v>1477</v>
      </c>
      <c r="AP166" s="139" t="s">
        <v>7</v>
      </c>
      <c r="AQ166" s="139"/>
      <c r="AR166" s="381"/>
      <c r="AS166" s="139" t="s">
        <v>4075</v>
      </c>
      <c r="AT166" s="141" t="s">
        <v>1404</v>
      </c>
      <c r="AU166" s="141">
        <v>246</v>
      </c>
      <c r="AV166" s="383"/>
      <c r="AW166" s="385"/>
      <c r="AX166" s="139"/>
      <c r="AY166" t="s">
        <v>18371</v>
      </c>
      <c r="BA166" s="381"/>
      <c r="BB166" s="139" t="s">
        <v>1450</v>
      </c>
      <c r="BC166" s="166"/>
      <c r="BD166" s="166"/>
      <c r="BE166" s="166"/>
      <c r="BF166" s="166"/>
      <c r="BG166" s="166"/>
      <c r="BH166" s="308"/>
      <c r="BI166" s="308"/>
      <c r="BJ166" s="141" t="s">
        <v>26</v>
      </c>
      <c r="BK166" s="141" t="s">
        <v>26</v>
      </c>
      <c r="BL166" s="141"/>
      <c r="BM166" s="141"/>
      <c r="BN166" s="139" t="s">
        <v>4075</v>
      </c>
      <c r="BQ166" s="141"/>
      <c r="BV166" s="141"/>
      <c r="BX166" s="141"/>
      <c r="BY166" s="141"/>
      <c r="BZ166" s="141"/>
      <c r="CA166" s="141"/>
      <c r="CB166" s="141"/>
      <c r="CC166" s="141"/>
      <c r="CD166" s="141"/>
      <c r="CE166" s="141"/>
      <c r="CF166" s="141"/>
      <c r="CG166" s="141"/>
    </row>
    <row r="167" spans="1:85" x14ac:dyDescent="0.35">
      <c r="A167" s="155" t="s">
        <v>12277</v>
      </c>
      <c r="B167" s="139" t="s">
        <v>4075</v>
      </c>
      <c r="C167" s="18">
        <v>41880</v>
      </c>
      <c r="D167" s="144">
        <v>0.80625000000000002</v>
      </c>
      <c r="E167" s="141" t="s">
        <v>13270</v>
      </c>
      <c r="F167" s="141">
        <v>3</v>
      </c>
      <c r="G167" s="141" t="s">
        <v>2536</v>
      </c>
      <c r="H167" s="141">
        <v>2014</v>
      </c>
      <c r="I167" s="18">
        <v>41880</v>
      </c>
      <c r="J167" s="144">
        <v>0.80625000000000002</v>
      </c>
      <c r="K167" s="378"/>
      <c r="L167" s="139" t="s">
        <v>4075</v>
      </c>
      <c r="M167" s="141"/>
      <c r="N167" s="248"/>
      <c r="O167" s="141" t="s">
        <v>26</v>
      </c>
      <c r="P167" s="141"/>
      <c r="Q167" s="141" t="s">
        <v>12278</v>
      </c>
      <c r="R167" s="141" t="s">
        <v>12279</v>
      </c>
      <c r="S167" s="141"/>
      <c r="T167" s="141"/>
      <c r="U167" s="141">
        <v>108889959</v>
      </c>
      <c r="V167" s="141"/>
      <c r="W167" s="139" t="s">
        <v>4075</v>
      </c>
      <c r="X167" s="141" t="s">
        <v>25</v>
      </c>
      <c r="Y167" s="141" t="s">
        <v>27</v>
      </c>
      <c r="Z167" s="141" t="s">
        <v>4</v>
      </c>
      <c r="AA167" s="141" t="s">
        <v>34</v>
      </c>
      <c r="AB167" s="141"/>
      <c r="AC167" s="139" t="s">
        <v>18047</v>
      </c>
      <c r="AD167" s="380"/>
      <c r="AE167" s="139" t="s">
        <v>103</v>
      </c>
      <c r="AF167" s="139" t="s">
        <v>13075</v>
      </c>
      <c r="AG167" s="139" t="s">
        <v>103</v>
      </c>
      <c r="AH167" s="139" t="s">
        <v>1378</v>
      </c>
      <c r="AI167" s="139" t="s">
        <v>7340</v>
      </c>
      <c r="AJ167" s="139"/>
      <c r="AK167" s="139" t="s">
        <v>7340</v>
      </c>
      <c r="AL167" s="139" t="s">
        <v>1408</v>
      </c>
      <c r="AM167" s="141" t="s">
        <v>1375</v>
      </c>
      <c r="AN167" s="141" t="s">
        <v>8</v>
      </c>
      <c r="AO167" s="139" t="s">
        <v>1614</v>
      </c>
      <c r="AP167" s="139" t="s">
        <v>7</v>
      </c>
      <c r="AQ167" s="139"/>
      <c r="AR167" s="381"/>
      <c r="AS167" s="139" t="s">
        <v>4075</v>
      </c>
      <c r="AT167" s="141" t="s">
        <v>1404</v>
      </c>
      <c r="AU167" s="141"/>
      <c r="AV167" s="383"/>
      <c r="AW167" s="385"/>
      <c r="AX167" s="139"/>
      <c r="AY167" t="s">
        <v>18331</v>
      </c>
      <c r="AZ167">
        <v>17000</v>
      </c>
      <c r="BA167" s="381"/>
      <c r="BB167" s="139" t="s">
        <v>1444</v>
      </c>
      <c r="BC167" s="166"/>
      <c r="BD167" s="166"/>
      <c r="BE167" s="166"/>
      <c r="BF167" s="166"/>
      <c r="BG167" s="166"/>
      <c r="BH167" s="308"/>
      <c r="BI167" s="308"/>
      <c r="BJ167" s="141" t="s">
        <v>26</v>
      </c>
      <c r="BK167" s="141" t="s">
        <v>26</v>
      </c>
      <c r="BL167" s="141"/>
      <c r="BM167" s="141"/>
      <c r="BN167" s="139" t="s">
        <v>4075</v>
      </c>
      <c r="BQ167" s="141"/>
      <c r="BV167" s="141"/>
      <c r="BX167" s="141"/>
      <c r="BY167" s="141"/>
      <c r="BZ167" s="141"/>
      <c r="CA167" s="141"/>
      <c r="CB167" s="141"/>
      <c r="CC167" s="141"/>
      <c r="CD167" s="141"/>
      <c r="CE167" s="141"/>
      <c r="CF167" s="141"/>
      <c r="CG167" s="141"/>
    </row>
    <row r="168" spans="1:85" x14ac:dyDescent="0.35">
      <c r="A168" s="155" t="s">
        <v>12270</v>
      </c>
      <c r="B168" s="139" t="s">
        <v>4075</v>
      </c>
      <c r="C168" s="18">
        <v>41881</v>
      </c>
      <c r="D168" s="144">
        <v>0.77361111111111114</v>
      </c>
      <c r="E168" s="141" t="s">
        <v>13270</v>
      </c>
      <c r="F168" s="141">
        <v>3</v>
      </c>
      <c r="G168" s="141" t="s">
        <v>2536</v>
      </c>
      <c r="H168" s="141">
        <v>2014</v>
      </c>
      <c r="I168" s="18"/>
      <c r="J168" s="144"/>
      <c r="K168" s="378"/>
      <c r="L168" s="139" t="s">
        <v>4075</v>
      </c>
      <c r="M168" s="141"/>
      <c r="N168" s="248"/>
      <c r="O168" s="141" t="s">
        <v>26</v>
      </c>
      <c r="P168" s="141"/>
      <c r="Q168" s="141" t="s">
        <v>12271</v>
      </c>
      <c r="R168" s="141"/>
      <c r="S168" s="141"/>
      <c r="T168" s="141"/>
      <c r="U168" s="141"/>
      <c r="V168" s="141"/>
      <c r="W168" s="139" t="s">
        <v>4075</v>
      </c>
      <c r="X168" s="141" t="s">
        <v>25</v>
      </c>
      <c r="Y168" s="141" t="s">
        <v>27</v>
      </c>
      <c r="Z168" s="141" t="s">
        <v>4</v>
      </c>
      <c r="AA168" s="141" t="s">
        <v>34</v>
      </c>
      <c r="AB168" s="141"/>
      <c r="AC168" s="139" t="s">
        <v>18049</v>
      </c>
      <c r="AD168" s="380"/>
      <c r="AE168" s="139" t="s">
        <v>102</v>
      </c>
      <c r="AF168" s="139" t="s">
        <v>13071</v>
      </c>
      <c r="AG168" s="139" t="s">
        <v>102</v>
      </c>
      <c r="AH168" s="139" t="s">
        <v>1378</v>
      </c>
      <c r="AI168" s="139" t="s">
        <v>1522</v>
      </c>
      <c r="AJ168" s="139"/>
      <c r="AK168" s="139" t="s">
        <v>1522</v>
      </c>
      <c r="AL168" s="139"/>
      <c r="AM168" s="141" t="s">
        <v>19</v>
      </c>
      <c r="AN168" s="141" t="s">
        <v>8</v>
      </c>
      <c r="AO168" s="139" t="s">
        <v>1477</v>
      </c>
      <c r="AP168" s="139" t="s">
        <v>7</v>
      </c>
      <c r="AQ168" s="139"/>
      <c r="AR168" s="381"/>
      <c r="AS168" s="139" t="s">
        <v>4075</v>
      </c>
      <c r="AT168" s="141" t="s">
        <v>1404</v>
      </c>
      <c r="AU168" s="141"/>
      <c r="AV168" s="383"/>
      <c r="AW168" s="385"/>
      <c r="AX168" s="139"/>
      <c r="AY168" t="s">
        <v>18372</v>
      </c>
      <c r="BA168" s="381"/>
      <c r="BB168" s="139" t="s">
        <v>17</v>
      </c>
      <c r="BC168" s="166"/>
      <c r="BD168" s="166"/>
      <c r="BE168" s="166"/>
      <c r="BF168" s="166"/>
      <c r="BG168" s="166"/>
      <c r="BH168" s="308"/>
      <c r="BI168" s="308"/>
      <c r="BJ168" s="141" t="s">
        <v>26</v>
      </c>
      <c r="BK168" s="141" t="s">
        <v>26</v>
      </c>
      <c r="BL168" s="141"/>
      <c r="BM168" s="141"/>
      <c r="BN168" s="139" t="s">
        <v>4075</v>
      </c>
      <c r="BQ168" s="141"/>
      <c r="BV168" s="141"/>
      <c r="BX168" s="141"/>
      <c r="BY168" s="141"/>
      <c r="BZ168" s="141"/>
      <c r="CA168" s="141"/>
      <c r="CB168" s="141"/>
      <c r="CC168" s="141"/>
      <c r="CD168" s="141"/>
      <c r="CE168" s="141"/>
      <c r="CF168" s="141"/>
      <c r="CG168" s="141"/>
    </row>
    <row r="169" spans="1:85" x14ac:dyDescent="0.35">
      <c r="A169" s="155" t="s">
        <v>12272</v>
      </c>
      <c r="B169" s="139" t="s">
        <v>4075</v>
      </c>
      <c r="C169" s="18">
        <v>41881</v>
      </c>
      <c r="D169" s="144">
        <v>0.65277777777777779</v>
      </c>
      <c r="E169" s="141" t="s">
        <v>13270</v>
      </c>
      <c r="F169" s="141">
        <v>3</v>
      </c>
      <c r="G169" s="141" t="s">
        <v>2536</v>
      </c>
      <c r="H169" s="141">
        <v>2014</v>
      </c>
      <c r="I169" s="18">
        <v>41881</v>
      </c>
      <c r="J169" s="144">
        <v>0.65277777777777779</v>
      </c>
      <c r="K169" s="378"/>
      <c r="L169" s="139" t="s">
        <v>4075</v>
      </c>
      <c r="M169" s="141"/>
      <c r="N169" s="248"/>
      <c r="O169" s="141" t="s">
        <v>26</v>
      </c>
      <c r="P169" s="141"/>
      <c r="Q169" s="141" t="s">
        <v>12273</v>
      </c>
      <c r="R169" s="141" t="s">
        <v>12274</v>
      </c>
      <c r="S169" s="141"/>
      <c r="T169" s="141"/>
      <c r="U169" s="141"/>
      <c r="V169" s="141"/>
      <c r="W169" s="139" t="s">
        <v>4075</v>
      </c>
      <c r="X169" s="141" t="s">
        <v>25</v>
      </c>
      <c r="Y169" s="141" t="s">
        <v>27</v>
      </c>
      <c r="Z169" s="141" t="s">
        <v>4</v>
      </c>
      <c r="AA169" s="141" t="s">
        <v>34</v>
      </c>
      <c r="AB169" s="141"/>
      <c r="AC169" s="139" t="s">
        <v>18050</v>
      </c>
      <c r="AD169" s="380"/>
      <c r="AE169" s="139" t="s">
        <v>102</v>
      </c>
      <c r="AF169" s="139" t="s">
        <v>13080</v>
      </c>
      <c r="AG169" s="139" t="s">
        <v>102</v>
      </c>
      <c r="AH169" s="139" t="s">
        <v>1378</v>
      </c>
      <c r="AI169" s="139" t="s">
        <v>46</v>
      </c>
      <c r="AJ169" s="139" t="s">
        <v>46</v>
      </c>
      <c r="AK169" s="139"/>
      <c r="AL169" s="139"/>
      <c r="AM169" s="141" t="s">
        <v>19</v>
      </c>
      <c r="AN169" s="141" t="s">
        <v>8</v>
      </c>
      <c r="AO169" s="139" t="s">
        <v>1614</v>
      </c>
      <c r="AP169" s="139" t="s">
        <v>46</v>
      </c>
      <c r="AQ169" s="139"/>
      <c r="AR169" s="381"/>
      <c r="AS169" s="139" t="s">
        <v>4075</v>
      </c>
      <c r="AT169" s="141" t="s">
        <v>1404</v>
      </c>
      <c r="AU169" s="141"/>
      <c r="AV169" s="383"/>
      <c r="AW169" s="385"/>
      <c r="AX169" s="139"/>
      <c r="AY169" t="s">
        <v>18318</v>
      </c>
      <c r="AZ169">
        <v>12000</v>
      </c>
      <c r="BA169" s="381"/>
      <c r="BB169" s="139" t="s">
        <v>1450</v>
      </c>
      <c r="BC169" s="166"/>
      <c r="BD169" s="166"/>
      <c r="BE169" s="166"/>
      <c r="BF169" s="166"/>
      <c r="BG169" s="166"/>
      <c r="BH169" s="308"/>
      <c r="BI169" s="308"/>
      <c r="BJ169" s="141" t="s">
        <v>26</v>
      </c>
      <c r="BK169" s="141" t="s">
        <v>26</v>
      </c>
      <c r="BL169" s="141"/>
      <c r="BM169" s="141"/>
      <c r="BN169" s="139" t="s">
        <v>4075</v>
      </c>
      <c r="BQ169" s="141"/>
      <c r="BV169" s="141"/>
      <c r="BX169" s="141"/>
      <c r="BY169" s="141"/>
      <c r="BZ169" s="141"/>
      <c r="CA169" s="141"/>
      <c r="CB169" s="141"/>
      <c r="CC169" s="141"/>
      <c r="CD169" s="141"/>
      <c r="CE169" s="141"/>
      <c r="CF169" s="141"/>
      <c r="CG169" s="141"/>
    </row>
    <row r="170" spans="1:85" x14ac:dyDescent="0.35">
      <c r="A170" s="155" t="s">
        <v>12275</v>
      </c>
      <c r="B170" s="139" t="s">
        <v>4075</v>
      </c>
      <c r="C170" s="18">
        <v>41881</v>
      </c>
      <c r="D170" s="144">
        <v>0.50555555555555554</v>
      </c>
      <c r="E170" s="141" t="s">
        <v>13270</v>
      </c>
      <c r="F170" s="141">
        <v>3</v>
      </c>
      <c r="G170" s="141" t="s">
        <v>2536</v>
      </c>
      <c r="H170" s="141">
        <v>2014</v>
      </c>
      <c r="I170" s="18"/>
      <c r="J170" s="144"/>
      <c r="K170" s="378"/>
      <c r="L170" s="139" t="s">
        <v>4075</v>
      </c>
      <c r="M170" s="141"/>
      <c r="N170" s="248"/>
      <c r="O170" s="141" t="s">
        <v>26</v>
      </c>
      <c r="P170" s="141"/>
      <c r="Q170" s="141" t="s">
        <v>12276</v>
      </c>
      <c r="R170" s="141"/>
      <c r="S170" s="141"/>
      <c r="T170" s="141"/>
      <c r="U170" s="141"/>
      <c r="V170" s="141"/>
      <c r="W170" s="139" t="s">
        <v>4075</v>
      </c>
      <c r="X170" s="141" t="s">
        <v>25</v>
      </c>
      <c r="Y170" s="141" t="s">
        <v>27</v>
      </c>
      <c r="Z170" s="141" t="s">
        <v>4</v>
      </c>
      <c r="AA170" s="141" t="s">
        <v>34</v>
      </c>
      <c r="AB170" s="141"/>
      <c r="AC170" s="139" t="s">
        <v>18047</v>
      </c>
      <c r="AD170" s="380"/>
      <c r="AE170" s="139" t="s">
        <v>102</v>
      </c>
      <c r="AF170" s="139" t="s">
        <v>13071</v>
      </c>
      <c r="AG170" s="139" t="s">
        <v>102</v>
      </c>
      <c r="AH170" s="139" t="s">
        <v>1378</v>
      </c>
      <c r="AI170" s="139"/>
      <c r="AJ170" s="139"/>
      <c r="AK170" s="139"/>
      <c r="AL170" s="139"/>
      <c r="AM170" s="141" t="s">
        <v>19</v>
      </c>
      <c r="AN170" s="141" t="s">
        <v>8</v>
      </c>
      <c r="AO170" s="139" t="s">
        <v>1477</v>
      </c>
      <c r="AP170" s="139" t="s">
        <v>7</v>
      </c>
      <c r="AQ170" s="139"/>
      <c r="AR170" s="381"/>
      <c r="AS170" s="139" t="s">
        <v>4075</v>
      </c>
      <c r="AT170" s="141" t="s">
        <v>1404</v>
      </c>
      <c r="AU170" s="141"/>
      <c r="AV170" s="383"/>
      <c r="AW170" s="385"/>
      <c r="AX170" s="139"/>
      <c r="AY170" t="s">
        <v>18373</v>
      </c>
      <c r="BA170" s="381"/>
      <c r="BB170" s="139" t="s">
        <v>17</v>
      </c>
      <c r="BC170" s="166"/>
      <c r="BD170" s="166"/>
      <c r="BE170" s="166"/>
      <c r="BF170" s="166"/>
      <c r="BG170" s="166"/>
      <c r="BH170" s="308"/>
      <c r="BI170" s="308"/>
      <c r="BJ170" s="141" t="s">
        <v>26</v>
      </c>
      <c r="BK170" s="141" t="s">
        <v>26</v>
      </c>
      <c r="BL170" s="141"/>
      <c r="BM170" s="141"/>
      <c r="BN170" s="139" t="s">
        <v>4075</v>
      </c>
      <c r="BQ170" s="141"/>
      <c r="BV170" s="141"/>
      <c r="BX170" s="141"/>
      <c r="BY170" s="141"/>
      <c r="BZ170" s="141"/>
      <c r="CA170" s="141"/>
      <c r="CB170" s="141"/>
      <c r="CC170" s="141"/>
      <c r="CD170" s="141"/>
      <c r="CE170" s="141"/>
      <c r="CF170" s="141"/>
      <c r="CG170" s="141"/>
    </row>
    <row r="171" spans="1:85" x14ac:dyDescent="0.35">
      <c r="A171" s="155" t="s">
        <v>19917</v>
      </c>
      <c r="B171" s="139" t="s">
        <v>4075</v>
      </c>
      <c r="C171" s="18">
        <v>41882</v>
      </c>
      <c r="D171" s="144">
        <v>0.67390046296296291</v>
      </c>
      <c r="E171" s="141" t="s">
        <v>13271</v>
      </c>
      <c r="F171" s="141">
        <v>3</v>
      </c>
      <c r="G171" s="141" t="s">
        <v>2536</v>
      </c>
      <c r="H171" s="141">
        <v>2014</v>
      </c>
      <c r="I171" s="18">
        <v>41882</v>
      </c>
      <c r="J171" s="144">
        <v>0.67361111111111116</v>
      </c>
      <c r="K171" s="378"/>
      <c r="L171" s="139" t="s">
        <v>4075</v>
      </c>
      <c r="M171" s="141" t="s">
        <v>28</v>
      </c>
      <c r="N171" s="248">
        <v>44270</v>
      </c>
      <c r="O171" s="141" t="s">
        <v>25</v>
      </c>
      <c r="P171" s="141"/>
      <c r="Q171" s="141" t="s">
        <v>19918</v>
      </c>
      <c r="R171" s="141" t="s">
        <v>1944</v>
      </c>
      <c r="S171" s="141"/>
      <c r="T171" s="141" t="s">
        <v>19919</v>
      </c>
      <c r="U171" s="141"/>
      <c r="V171" s="141"/>
      <c r="W171" s="139" t="s">
        <v>4075</v>
      </c>
      <c r="X171" s="141" t="s">
        <v>25</v>
      </c>
      <c r="Y171" s="141" t="s">
        <v>27</v>
      </c>
      <c r="Z171" s="141"/>
      <c r="AA171" s="141" t="s">
        <v>34</v>
      </c>
      <c r="AB171" s="141"/>
      <c r="AC171" s="139" t="s">
        <v>18047</v>
      </c>
      <c r="AD171" s="380"/>
      <c r="AE171" s="139" t="s">
        <v>4</v>
      </c>
      <c r="AF171" s="139" t="s">
        <v>13073</v>
      </c>
      <c r="AG171" s="139" t="s">
        <v>4</v>
      </c>
      <c r="AH171" s="139" t="s">
        <v>1380</v>
      </c>
      <c r="AI171" s="139" t="s">
        <v>15678</v>
      </c>
      <c r="AJ171" s="139"/>
      <c r="AK171" s="139" t="s">
        <v>15678</v>
      </c>
      <c r="AL171" s="139" t="s">
        <v>7</v>
      </c>
      <c r="AM171" s="141" t="s">
        <v>15</v>
      </c>
      <c r="AN171" s="141" t="s">
        <v>8</v>
      </c>
      <c r="AO171" s="139"/>
      <c r="AP171" s="139" t="s">
        <v>7</v>
      </c>
      <c r="AQ171" s="139"/>
      <c r="AR171" s="381"/>
      <c r="AS171" s="139" t="s">
        <v>4075</v>
      </c>
      <c r="AT171" s="141" t="s">
        <v>1404</v>
      </c>
      <c r="AU171" s="141"/>
      <c r="AV171" s="383"/>
      <c r="AW171" s="385"/>
      <c r="AX171" s="139" t="s">
        <v>53</v>
      </c>
      <c r="AY171" t="s">
        <v>18922</v>
      </c>
      <c r="BA171" s="381"/>
      <c r="BB171" s="139" t="s">
        <v>17</v>
      </c>
      <c r="BC171" s="166"/>
      <c r="BD171" s="166"/>
      <c r="BE171" s="166"/>
      <c r="BF171" s="166"/>
      <c r="BG171" s="166"/>
      <c r="BH171" s="308"/>
      <c r="BI171" s="308"/>
      <c r="BJ171" s="141" t="s">
        <v>26</v>
      </c>
      <c r="BK171" s="141" t="s">
        <v>26</v>
      </c>
      <c r="BL171" s="141"/>
      <c r="BM171" s="141"/>
      <c r="BN171" s="139" t="s">
        <v>4075</v>
      </c>
      <c r="BQ171" s="141"/>
      <c r="BV171" s="141"/>
      <c r="BX171" s="141"/>
      <c r="BY171" s="141"/>
      <c r="BZ171" s="141"/>
      <c r="CA171" s="141"/>
      <c r="CB171" s="141"/>
      <c r="CC171" s="141"/>
      <c r="CD171" s="141"/>
      <c r="CE171" s="141"/>
      <c r="CF171" s="141"/>
      <c r="CG171" s="141"/>
    </row>
    <row r="172" spans="1:85" x14ac:dyDescent="0.35">
      <c r="A172" s="155" t="s">
        <v>12267</v>
      </c>
      <c r="B172" s="139" t="s">
        <v>4075</v>
      </c>
      <c r="C172" s="18">
        <v>41882</v>
      </c>
      <c r="D172" s="144">
        <v>9.166666666666666E-2</v>
      </c>
      <c r="E172" s="141" t="s">
        <v>13271</v>
      </c>
      <c r="F172" s="141">
        <v>3</v>
      </c>
      <c r="G172" s="141" t="s">
        <v>2536</v>
      </c>
      <c r="H172" s="141">
        <v>2014</v>
      </c>
      <c r="I172" s="18">
        <v>41882</v>
      </c>
      <c r="J172" s="144">
        <v>9.166666666666666E-2</v>
      </c>
      <c r="K172" s="378"/>
      <c r="L172" s="139" t="s">
        <v>4075</v>
      </c>
      <c r="M172" s="141"/>
      <c r="N172" s="248"/>
      <c r="O172" s="141" t="s">
        <v>26</v>
      </c>
      <c r="P172" s="141"/>
      <c r="Q172" s="141" t="s">
        <v>12268</v>
      </c>
      <c r="R172" s="141" t="s">
        <v>12269</v>
      </c>
      <c r="S172" s="141"/>
      <c r="T172" s="141"/>
      <c r="U172" s="141">
        <v>108891652</v>
      </c>
      <c r="V172" s="141"/>
      <c r="W172" s="139" t="s">
        <v>4075</v>
      </c>
      <c r="X172" s="141" t="s">
        <v>25</v>
      </c>
      <c r="Y172" s="141" t="s">
        <v>27</v>
      </c>
      <c r="Z172" s="141" t="s">
        <v>4</v>
      </c>
      <c r="AA172" s="141" t="s">
        <v>34</v>
      </c>
      <c r="AB172" s="141"/>
      <c r="AC172" s="139" t="s">
        <v>18047</v>
      </c>
      <c r="AD172" s="380"/>
      <c r="AE172" s="139" t="s">
        <v>4</v>
      </c>
      <c r="AF172" s="139" t="s">
        <v>13073</v>
      </c>
      <c r="AG172" s="139" t="s">
        <v>4</v>
      </c>
      <c r="AH172" s="139" t="s">
        <v>1378</v>
      </c>
      <c r="AI172" s="139" t="s">
        <v>15678</v>
      </c>
      <c r="AJ172" s="139"/>
      <c r="AK172" s="139" t="s">
        <v>15678</v>
      </c>
      <c r="AL172" s="139" t="s">
        <v>7</v>
      </c>
      <c r="AM172" s="141" t="s">
        <v>1375</v>
      </c>
      <c r="AN172" s="141" t="s">
        <v>8</v>
      </c>
      <c r="AO172" s="139" t="s">
        <v>1614</v>
      </c>
      <c r="AP172" s="139" t="s">
        <v>7</v>
      </c>
      <c r="AQ172" s="139"/>
      <c r="AR172" s="381"/>
      <c r="AS172" s="139" t="s">
        <v>4075</v>
      </c>
      <c r="AT172" s="141" t="s">
        <v>1404</v>
      </c>
      <c r="AU172" s="141">
        <v>140</v>
      </c>
      <c r="AV172" s="383"/>
      <c r="AW172" s="385"/>
      <c r="AX172" s="139"/>
      <c r="AY172" t="s">
        <v>18374</v>
      </c>
      <c r="AZ172">
        <v>12000</v>
      </c>
      <c r="BA172" s="381"/>
      <c r="BB172" s="139" t="s">
        <v>1446</v>
      </c>
      <c r="BC172" s="166"/>
      <c r="BD172" s="166"/>
      <c r="BE172" s="166"/>
      <c r="BF172" s="166"/>
      <c r="BG172" s="166"/>
      <c r="BH172" s="308"/>
      <c r="BI172" s="308"/>
      <c r="BJ172" s="141" t="s">
        <v>26</v>
      </c>
      <c r="BK172" s="141" t="s">
        <v>26</v>
      </c>
      <c r="BL172" s="141"/>
      <c r="BM172" s="141"/>
      <c r="BN172" s="139" t="s">
        <v>4075</v>
      </c>
      <c r="BQ172" s="141" t="s">
        <v>17660</v>
      </c>
      <c r="BR172" s="135" t="s">
        <v>15700</v>
      </c>
      <c r="BT172" s="135" t="s">
        <v>15365</v>
      </c>
      <c r="BU172" s="135" t="s">
        <v>15348</v>
      </c>
      <c r="BV172" s="141" t="s">
        <v>15356</v>
      </c>
      <c r="BW172" s="135" t="s">
        <v>13286</v>
      </c>
      <c r="BX172" s="141" t="s">
        <v>15689</v>
      </c>
      <c r="BY172" s="141" t="s">
        <v>15689</v>
      </c>
      <c r="BZ172" s="141" t="s">
        <v>26</v>
      </c>
      <c r="CA172" s="141" t="s">
        <v>1848</v>
      </c>
      <c r="CB172" s="141"/>
      <c r="CC172" s="141" t="s">
        <v>15686</v>
      </c>
      <c r="CD172" s="141" t="s">
        <v>15687</v>
      </c>
      <c r="CE172" s="141" t="s">
        <v>15450</v>
      </c>
      <c r="CF172" s="141" t="s">
        <v>15451</v>
      </c>
      <c r="CG172" s="141" t="s">
        <v>2536</v>
      </c>
    </row>
    <row r="173" spans="1:85" x14ac:dyDescent="0.35">
      <c r="A173" s="155" t="s">
        <v>12264</v>
      </c>
      <c r="B173" s="139" t="s">
        <v>4075</v>
      </c>
      <c r="C173" s="18">
        <v>41883</v>
      </c>
      <c r="D173" s="144">
        <v>0.66527777777777775</v>
      </c>
      <c r="E173" s="141" t="s">
        <v>13271</v>
      </c>
      <c r="F173" s="141">
        <v>3</v>
      </c>
      <c r="G173" s="141" t="s">
        <v>2741</v>
      </c>
      <c r="H173" s="141">
        <v>2014</v>
      </c>
      <c r="I173" s="18">
        <v>41883</v>
      </c>
      <c r="J173" s="144">
        <v>0.66527777777777775</v>
      </c>
      <c r="K173" s="378"/>
      <c r="L173" s="139" t="s">
        <v>4075</v>
      </c>
      <c r="M173" s="141"/>
      <c r="N173" s="248"/>
      <c r="O173" s="141" t="s">
        <v>26</v>
      </c>
      <c r="P173" s="141"/>
      <c r="Q173" s="141" t="s">
        <v>12265</v>
      </c>
      <c r="R173" s="141" t="s">
        <v>12266</v>
      </c>
      <c r="S173" s="141"/>
      <c r="T173" s="141"/>
      <c r="U173" s="141">
        <v>108892767</v>
      </c>
      <c r="V173" s="141"/>
      <c r="W173" s="139" t="s">
        <v>4075</v>
      </c>
      <c r="X173" s="141" t="s">
        <v>25</v>
      </c>
      <c r="Y173" s="141" t="s">
        <v>27</v>
      </c>
      <c r="Z173" s="141" t="s">
        <v>4</v>
      </c>
      <c r="AA173" s="141" t="s">
        <v>34</v>
      </c>
      <c r="AB173" s="141"/>
      <c r="AC173" s="139" t="s">
        <v>18050</v>
      </c>
      <c r="AD173" s="380"/>
      <c r="AE173" s="139" t="s">
        <v>4</v>
      </c>
      <c r="AF173" s="139" t="s">
        <v>13073</v>
      </c>
      <c r="AG173" s="139" t="s">
        <v>4</v>
      </c>
      <c r="AH173" s="139" t="s">
        <v>1378</v>
      </c>
      <c r="AI173" s="139" t="s">
        <v>15678</v>
      </c>
      <c r="AJ173" s="139"/>
      <c r="AK173" s="139" t="s">
        <v>15678</v>
      </c>
      <c r="AL173" s="139" t="s">
        <v>7</v>
      </c>
      <c r="AM173" s="141" t="s">
        <v>1375</v>
      </c>
      <c r="AN173" s="141" t="s">
        <v>8</v>
      </c>
      <c r="AO173" s="139" t="s">
        <v>1614</v>
      </c>
      <c r="AP173" s="139" t="s">
        <v>7</v>
      </c>
      <c r="AQ173" s="139"/>
      <c r="AR173" s="381"/>
      <c r="AS173" s="139" t="s">
        <v>4075</v>
      </c>
      <c r="AT173" s="141" t="s">
        <v>1404</v>
      </c>
      <c r="AU173" s="141">
        <v>520</v>
      </c>
      <c r="AV173" s="383"/>
      <c r="AW173" s="385"/>
      <c r="AX173" s="139"/>
      <c r="AY173" t="s">
        <v>18325</v>
      </c>
      <c r="AZ173">
        <v>12000</v>
      </c>
      <c r="BA173" s="381"/>
      <c r="BB173" s="139" t="s">
        <v>1446</v>
      </c>
      <c r="BC173" s="166"/>
      <c r="BD173" s="166"/>
      <c r="BE173" s="166"/>
      <c r="BF173" s="166"/>
      <c r="BG173" s="166"/>
      <c r="BH173" s="308"/>
      <c r="BI173" s="308"/>
      <c r="BJ173" s="141" t="s">
        <v>26</v>
      </c>
      <c r="BK173" s="141" t="s">
        <v>26</v>
      </c>
      <c r="BL173" s="141"/>
      <c r="BM173" s="141"/>
      <c r="BN173" s="139" t="s">
        <v>4075</v>
      </c>
      <c r="BQ173" s="141" t="s">
        <v>17661</v>
      </c>
      <c r="BR173" s="135" t="s">
        <v>15680</v>
      </c>
      <c r="BT173" s="135" t="s">
        <v>15347</v>
      </c>
      <c r="BU173" s="135" t="s">
        <v>1867</v>
      </c>
      <c r="BV173" s="141" t="s">
        <v>3829</v>
      </c>
      <c r="BW173" s="135" t="s">
        <v>13274</v>
      </c>
      <c r="BX173" s="141" t="s">
        <v>15681</v>
      </c>
      <c r="BY173" s="141" t="s">
        <v>12</v>
      </c>
      <c r="BZ173" s="141" t="s">
        <v>26</v>
      </c>
      <c r="CA173" s="141" t="s">
        <v>1848</v>
      </c>
      <c r="CB173" s="141"/>
      <c r="CC173" s="141" t="s">
        <v>15690</v>
      </c>
      <c r="CD173" s="141" t="s">
        <v>15683</v>
      </c>
      <c r="CE173" s="141" t="s">
        <v>15450</v>
      </c>
      <c r="CF173" s="141" t="s">
        <v>15451</v>
      </c>
      <c r="CG173" s="141" t="s">
        <v>2003</v>
      </c>
    </row>
    <row r="174" spans="1:85" x14ac:dyDescent="0.35">
      <c r="A174" s="155" t="s">
        <v>12263</v>
      </c>
      <c r="B174" s="139" t="s">
        <v>4075</v>
      </c>
      <c r="C174" s="18">
        <v>41884</v>
      </c>
      <c r="D174" s="144">
        <v>0.15902777777777777</v>
      </c>
      <c r="E174" s="141" t="s">
        <v>13271</v>
      </c>
      <c r="F174" s="141">
        <v>3</v>
      </c>
      <c r="G174" s="141" t="s">
        <v>2741</v>
      </c>
      <c r="H174" s="141">
        <v>2014</v>
      </c>
      <c r="I174" s="18">
        <v>41884</v>
      </c>
      <c r="J174" s="144">
        <v>0.15902777777777777</v>
      </c>
      <c r="K174" s="378"/>
      <c r="L174" s="139" t="s">
        <v>4075</v>
      </c>
      <c r="M174" s="141"/>
      <c r="N174" s="248"/>
      <c r="O174" s="141" t="s">
        <v>26</v>
      </c>
      <c r="P174" s="141"/>
      <c r="Q174" s="141"/>
      <c r="R174" s="141"/>
      <c r="S174" s="141"/>
      <c r="T174" s="141"/>
      <c r="U174" s="141"/>
      <c r="V174" s="141"/>
      <c r="W174" s="139" t="s">
        <v>4075</v>
      </c>
      <c r="X174" s="141" t="s">
        <v>25</v>
      </c>
      <c r="Y174" s="141" t="s">
        <v>27</v>
      </c>
      <c r="Z174" s="141" t="s">
        <v>4</v>
      </c>
      <c r="AA174" s="141" t="s">
        <v>35</v>
      </c>
      <c r="AB174" s="141"/>
      <c r="AC174" s="139" t="s">
        <v>18047</v>
      </c>
      <c r="AD174" s="380"/>
      <c r="AE174" s="139" t="s">
        <v>102</v>
      </c>
      <c r="AF174" s="139" t="s">
        <v>13071</v>
      </c>
      <c r="AG174" s="139" t="s">
        <v>102</v>
      </c>
      <c r="AH174" s="139" t="s">
        <v>1378</v>
      </c>
      <c r="AI174" s="139"/>
      <c r="AJ174" s="139"/>
      <c r="AK174" s="139"/>
      <c r="AL174" s="139"/>
      <c r="AM174" s="141" t="s">
        <v>1375</v>
      </c>
      <c r="AN174" s="141" t="s">
        <v>8</v>
      </c>
      <c r="AO174" s="139" t="s">
        <v>1618</v>
      </c>
      <c r="AP174" s="139" t="s">
        <v>13</v>
      </c>
      <c r="AQ174" s="139"/>
      <c r="AR174" s="381"/>
      <c r="AS174" s="139" t="s">
        <v>4075</v>
      </c>
      <c r="AT174" s="141" t="s">
        <v>1404</v>
      </c>
      <c r="AU174" s="141"/>
      <c r="AV174" s="383"/>
      <c r="AW174" s="385"/>
      <c r="AX174" s="139"/>
      <c r="AY174" t="s">
        <v>18375</v>
      </c>
      <c r="AZ174">
        <v>115000</v>
      </c>
      <c r="BA174" s="381"/>
      <c r="BB174" s="139" t="s">
        <v>1466</v>
      </c>
      <c r="BC174" s="166"/>
      <c r="BD174" s="166"/>
      <c r="BE174" s="166"/>
      <c r="BF174" s="166"/>
      <c r="BG174" s="166"/>
      <c r="BH174" s="308"/>
      <c r="BI174" s="308"/>
      <c r="BJ174" s="141" t="s">
        <v>26</v>
      </c>
      <c r="BK174" s="141" t="s">
        <v>26</v>
      </c>
      <c r="BL174" s="141"/>
      <c r="BM174" s="141"/>
      <c r="BN174" s="139" t="s">
        <v>4075</v>
      </c>
      <c r="BQ174" s="141"/>
      <c r="BV174" s="141"/>
      <c r="BX174" s="141"/>
      <c r="BY174" s="141"/>
      <c r="BZ174" s="141"/>
      <c r="CA174" s="141"/>
      <c r="CB174" s="141"/>
      <c r="CC174" s="141"/>
      <c r="CD174" s="141"/>
      <c r="CE174" s="141"/>
      <c r="CF174" s="141"/>
      <c r="CG174" s="141"/>
    </row>
    <row r="175" spans="1:85" x14ac:dyDescent="0.35">
      <c r="A175" s="155" t="s">
        <v>12257</v>
      </c>
      <c r="B175" s="139" t="s">
        <v>4075</v>
      </c>
      <c r="C175" s="18">
        <v>41885</v>
      </c>
      <c r="D175" s="144">
        <v>0.55625000000000002</v>
      </c>
      <c r="E175" s="141" t="s">
        <v>13271</v>
      </c>
      <c r="F175" s="141">
        <v>3</v>
      </c>
      <c r="G175" s="141" t="s">
        <v>2741</v>
      </c>
      <c r="H175" s="141">
        <v>2014</v>
      </c>
      <c r="I175" s="18">
        <v>41885</v>
      </c>
      <c r="J175" s="144">
        <v>0.55625000000000002</v>
      </c>
      <c r="K175" s="378"/>
      <c r="L175" s="139" t="s">
        <v>4075</v>
      </c>
      <c r="M175" s="141"/>
      <c r="N175" s="248"/>
      <c r="O175" s="141" t="s">
        <v>26</v>
      </c>
      <c r="P175" s="141"/>
      <c r="Q175" s="141" t="s">
        <v>12258</v>
      </c>
      <c r="R175" s="141" t="s">
        <v>12259</v>
      </c>
      <c r="S175" s="141"/>
      <c r="T175" s="141"/>
      <c r="U175" s="141"/>
      <c r="V175" s="141"/>
      <c r="W175" s="139" t="s">
        <v>4075</v>
      </c>
      <c r="X175" s="141" t="s">
        <v>25</v>
      </c>
      <c r="Y175" s="141" t="s">
        <v>27</v>
      </c>
      <c r="Z175" s="141" t="s">
        <v>4</v>
      </c>
      <c r="AA175" s="141" t="s">
        <v>34</v>
      </c>
      <c r="AB175" s="141"/>
      <c r="AC175" s="139" t="s">
        <v>18047</v>
      </c>
      <c r="AD175" s="380"/>
      <c r="AE175" s="139" t="s">
        <v>4</v>
      </c>
      <c r="AF175" s="139" t="s">
        <v>13073</v>
      </c>
      <c r="AG175" s="139" t="s">
        <v>4</v>
      </c>
      <c r="AH175" s="139" t="s">
        <v>1378</v>
      </c>
      <c r="AI175" s="139" t="s">
        <v>15678</v>
      </c>
      <c r="AJ175" s="139"/>
      <c r="AK175" s="139" t="s">
        <v>15678</v>
      </c>
      <c r="AL175" s="139" t="s">
        <v>7</v>
      </c>
      <c r="AM175" s="141" t="s">
        <v>1375</v>
      </c>
      <c r="AN175" s="141" t="s">
        <v>8</v>
      </c>
      <c r="AO175" s="139" t="s">
        <v>1614</v>
      </c>
      <c r="AP175" s="139" t="s">
        <v>7</v>
      </c>
      <c r="AQ175" s="139"/>
      <c r="AR175" s="381"/>
      <c r="AS175" s="139" t="s">
        <v>4075</v>
      </c>
      <c r="AT175" s="141" t="s">
        <v>1404</v>
      </c>
      <c r="AU175" s="141">
        <v>530</v>
      </c>
      <c r="AV175" s="383"/>
      <c r="AW175" s="385"/>
      <c r="AX175" s="139"/>
      <c r="AY175" t="s">
        <v>18376</v>
      </c>
      <c r="AZ175">
        <v>12000</v>
      </c>
      <c r="BA175" s="381"/>
      <c r="BB175" s="139" t="s">
        <v>1452</v>
      </c>
      <c r="BC175" s="166"/>
      <c r="BD175" s="166"/>
      <c r="BE175" s="166"/>
      <c r="BF175" s="166"/>
      <c r="BG175" s="166"/>
      <c r="BH175" s="308"/>
      <c r="BI175" s="308"/>
      <c r="BJ175" s="141" t="s">
        <v>26</v>
      </c>
      <c r="BK175" s="141" t="s">
        <v>26</v>
      </c>
      <c r="BL175" s="141"/>
      <c r="BM175" s="141"/>
      <c r="BN175" s="139" t="s">
        <v>4075</v>
      </c>
      <c r="BQ175" s="141" t="s">
        <v>17662</v>
      </c>
      <c r="BR175" s="135" t="s">
        <v>15680</v>
      </c>
      <c r="BT175" s="135" t="s">
        <v>15350</v>
      </c>
      <c r="BU175" s="135" t="s">
        <v>2059</v>
      </c>
      <c r="BV175" s="141" t="s">
        <v>13265</v>
      </c>
      <c r="BW175" s="135" t="s">
        <v>13266</v>
      </c>
      <c r="BX175" s="141" t="s">
        <v>12</v>
      </c>
      <c r="BY175" s="141" t="s">
        <v>12</v>
      </c>
      <c r="BZ175" s="141" t="s">
        <v>26</v>
      </c>
      <c r="CA175" s="141" t="s">
        <v>1848</v>
      </c>
      <c r="CB175" s="141"/>
      <c r="CC175" s="141" t="s">
        <v>15686</v>
      </c>
      <c r="CD175" s="141" t="s">
        <v>15687</v>
      </c>
      <c r="CE175" s="141" t="s">
        <v>15452</v>
      </c>
      <c r="CF175" s="141" t="s">
        <v>15451</v>
      </c>
      <c r="CG175" s="141" t="s">
        <v>4004</v>
      </c>
    </row>
    <row r="176" spans="1:85" x14ac:dyDescent="0.35">
      <c r="A176" s="155" t="s">
        <v>12260</v>
      </c>
      <c r="B176" s="139" t="s">
        <v>4075</v>
      </c>
      <c r="C176" s="18">
        <v>41885</v>
      </c>
      <c r="D176" s="144">
        <v>0.2951388888888889</v>
      </c>
      <c r="E176" s="141" t="s">
        <v>13271</v>
      </c>
      <c r="F176" s="141">
        <v>3</v>
      </c>
      <c r="G176" s="141" t="s">
        <v>2741</v>
      </c>
      <c r="H176" s="141">
        <v>2014</v>
      </c>
      <c r="I176" s="18">
        <v>41885</v>
      </c>
      <c r="J176" s="144">
        <v>0.2951388888888889</v>
      </c>
      <c r="K176" s="378"/>
      <c r="L176" s="139" t="s">
        <v>4075</v>
      </c>
      <c r="M176" s="141"/>
      <c r="N176" s="248"/>
      <c r="O176" s="141" t="s">
        <v>26</v>
      </c>
      <c r="P176" s="141"/>
      <c r="Q176" s="141" t="s">
        <v>12261</v>
      </c>
      <c r="R176" s="141" t="s">
        <v>12262</v>
      </c>
      <c r="S176" s="141"/>
      <c r="T176" s="141"/>
      <c r="U176" s="141"/>
      <c r="V176" s="141"/>
      <c r="W176" s="139" t="s">
        <v>4075</v>
      </c>
      <c r="X176" s="141" t="s">
        <v>25</v>
      </c>
      <c r="Y176" s="141" t="s">
        <v>27</v>
      </c>
      <c r="Z176" s="141" t="s">
        <v>4</v>
      </c>
      <c r="AA176" s="141" t="s">
        <v>34</v>
      </c>
      <c r="AB176" s="141"/>
      <c r="AC176" s="139" t="s">
        <v>18047</v>
      </c>
      <c r="AD176" s="380"/>
      <c r="AE176" s="139" t="s">
        <v>102</v>
      </c>
      <c r="AF176" s="139" t="s">
        <v>13071</v>
      </c>
      <c r="AG176" s="139" t="s">
        <v>102</v>
      </c>
      <c r="AH176" s="139" t="s">
        <v>1378</v>
      </c>
      <c r="AI176" s="139"/>
      <c r="AJ176" s="139"/>
      <c r="AK176" s="139"/>
      <c r="AL176" s="139"/>
      <c r="AM176" s="141" t="s">
        <v>1375</v>
      </c>
      <c r="AN176" s="141" t="s">
        <v>8</v>
      </c>
      <c r="AO176" s="139" t="s">
        <v>1614</v>
      </c>
      <c r="AP176" s="139" t="s">
        <v>60</v>
      </c>
      <c r="AQ176" s="139"/>
      <c r="AR176" s="381"/>
      <c r="AS176" s="139" t="s">
        <v>4075</v>
      </c>
      <c r="AT176" s="141" t="s">
        <v>1404</v>
      </c>
      <c r="AU176" s="141"/>
      <c r="AV176" s="383"/>
      <c r="AW176" s="385"/>
      <c r="AX176" s="139"/>
      <c r="AY176" t="s">
        <v>18377</v>
      </c>
      <c r="AZ176">
        <v>12000</v>
      </c>
      <c r="BA176" s="381"/>
      <c r="BB176" s="139" t="s">
        <v>1450</v>
      </c>
      <c r="BC176" s="166"/>
      <c r="BD176" s="166"/>
      <c r="BE176" s="166"/>
      <c r="BF176" s="166"/>
      <c r="BG176" s="166"/>
      <c r="BH176" s="308"/>
      <c r="BI176" s="308"/>
      <c r="BJ176" s="141" t="s">
        <v>26</v>
      </c>
      <c r="BK176" s="141" t="s">
        <v>26</v>
      </c>
      <c r="BL176" s="141"/>
      <c r="BM176" s="141"/>
      <c r="BN176" s="139" t="s">
        <v>4075</v>
      </c>
      <c r="BQ176" s="141"/>
      <c r="BV176" s="141"/>
      <c r="BX176" s="141"/>
      <c r="BY176" s="141"/>
      <c r="BZ176" s="141"/>
      <c r="CA176" s="141"/>
      <c r="CB176" s="141"/>
      <c r="CC176" s="141"/>
      <c r="CD176" s="141"/>
      <c r="CE176" s="141"/>
      <c r="CF176" s="141"/>
      <c r="CG176" s="141"/>
    </row>
    <row r="177" spans="1:85" x14ac:dyDescent="0.35">
      <c r="A177" s="155" t="s">
        <v>12254</v>
      </c>
      <c r="B177" s="139" t="s">
        <v>4075</v>
      </c>
      <c r="C177" s="18">
        <v>41886</v>
      </c>
      <c r="D177" s="144">
        <v>2.361111111111111E-2</v>
      </c>
      <c r="E177" s="141" t="s">
        <v>13271</v>
      </c>
      <c r="F177" s="141">
        <v>3</v>
      </c>
      <c r="G177" s="141" t="s">
        <v>2741</v>
      </c>
      <c r="H177" s="141">
        <v>2014</v>
      </c>
      <c r="I177" s="18">
        <v>41886</v>
      </c>
      <c r="J177" s="144">
        <v>2.361111111111111E-2</v>
      </c>
      <c r="K177" s="378"/>
      <c r="L177" s="139" t="s">
        <v>4075</v>
      </c>
      <c r="M177" s="141"/>
      <c r="N177" s="248"/>
      <c r="O177" s="141" t="s">
        <v>26</v>
      </c>
      <c r="P177" s="141"/>
      <c r="Q177" s="141" t="s">
        <v>12255</v>
      </c>
      <c r="R177" s="141" t="s">
        <v>12256</v>
      </c>
      <c r="S177" s="141"/>
      <c r="T177" s="141"/>
      <c r="U177" s="141">
        <v>108897502</v>
      </c>
      <c r="V177" s="141"/>
      <c r="W177" s="139" t="s">
        <v>4075</v>
      </c>
      <c r="X177" s="141" t="s">
        <v>25</v>
      </c>
      <c r="Y177" s="141" t="s">
        <v>27</v>
      </c>
      <c r="Z177" s="141" t="s">
        <v>4</v>
      </c>
      <c r="AA177" s="141" t="s">
        <v>34</v>
      </c>
      <c r="AB177" s="141"/>
      <c r="AC177" s="139" t="s">
        <v>18047</v>
      </c>
      <c r="AD177" s="380"/>
      <c r="AE177" s="139" t="s">
        <v>103</v>
      </c>
      <c r="AF177" s="139" t="s">
        <v>13075</v>
      </c>
      <c r="AG177" s="139" t="s">
        <v>103</v>
      </c>
      <c r="AH177" s="139" t="s">
        <v>1378</v>
      </c>
      <c r="AI177" s="139" t="s">
        <v>7340</v>
      </c>
      <c r="AJ177" s="139"/>
      <c r="AK177" s="139" t="s">
        <v>7340</v>
      </c>
      <c r="AL177" s="139" t="s">
        <v>1408</v>
      </c>
      <c r="AM177" s="141" t="s">
        <v>1375</v>
      </c>
      <c r="AN177" s="141" t="s">
        <v>8</v>
      </c>
      <c r="AO177" s="139" t="s">
        <v>1614</v>
      </c>
      <c r="AP177" s="139" t="s">
        <v>7</v>
      </c>
      <c r="AQ177" s="139"/>
      <c r="AR177" s="381"/>
      <c r="AS177" s="139" t="s">
        <v>4075</v>
      </c>
      <c r="AT177" s="141" t="s">
        <v>1404</v>
      </c>
      <c r="AU177" s="141"/>
      <c r="AV177" s="383"/>
      <c r="AW177" s="385"/>
      <c r="AX177" s="139"/>
      <c r="AY177" t="s">
        <v>18277</v>
      </c>
      <c r="AZ177">
        <v>12000</v>
      </c>
      <c r="BA177" s="381"/>
      <c r="BB177" s="139" t="s">
        <v>1444</v>
      </c>
      <c r="BC177" s="166"/>
      <c r="BD177" s="166"/>
      <c r="BE177" s="166"/>
      <c r="BF177" s="166"/>
      <c r="BG177" s="166"/>
      <c r="BH177" s="308"/>
      <c r="BI177" s="308"/>
      <c r="BJ177" s="141" t="s">
        <v>26</v>
      </c>
      <c r="BK177" s="141" t="s">
        <v>26</v>
      </c>
      <c r="BL177" s="141"/>
      <c r="BM177" s="141"/>
      <c r="BN177" s="139" t="s">
        <v>4075</v>
      </c>
      <c r="BQ177" s="141"/>
      <c r="BV177" s="141"/>
      <c r="BX177" s="141"/>
      <c r="BY177" s="141"/>
      <c r="BZ177" s="141"/>
      <c r="CA177" s="141"/>
      <c r="CB177" s="141"/>
      <c r="CC177" s="141"/>
      <c r="CD177" s="141"/>
      <c r="CE177" s="141"/>
      <c r="CF177" s="141"/>
      <c r="CG177" s="141"/>
    </row>
    <row r="178" spans="1:85" x14ac:dyDescent="0.35">
      <c r="A178" s="155" t="s">
        <v>12252</v>
      </c>
      <c r="B178" s="139" t="s">
        <v>4075</v>
      </c>
      <c r="C178" s="18">
        <v>41888</v>
      </c>
      <c r="D178" s="144">
        <v>0.6958333333333333</v>
      </c>
      <c r="E178" s="141" t="s">
        <v>13271</v>
      </c>
      <c r="F178" s="141">
        <v>3</v>
      </c>
      <c r="G178" s="141" t="s">
        <v>2741</v>
      </c>
      <c r="H178" s="141">
        <v>2014</v>
      </c>
      <c r="I178" s="18"/>
      <c r="J178" s="144"/>
      <c r="K178" s="378"/>
      <c r="L178" s="139" t="s">
        <v>4075</v>
      </c>
      <c r="M178" s="141"/>
      <c r="N178" s="248"/>
      <c r="O178" s="141" t="s">
        <v>26</v>
      </c>
      <c r="P178" s="141"/>
      <c r="Q178" s="141" t="s">
        <v>12253</v>
      </c>
      <c r="R178" s="141"/>
      <c r="S178" s="141"/>
      <c r="T178" s="141"/>
      <c r="U178" s="141"/>
      <c r="V178" s="141"/>
      <c r="W178" s="139" t="s">
        <v>4075</v>
      </c>
      <c r="X178" s="141" t="s">
        <v>25</v>
      </c>
      <c r="Y178" s="141" t="s">
        <v>27</v>
      </c>
      <c r="Z178" s="141" t="s">
        <v>4</v>
      </c>
      <c r="AA178" s="141" t="s">
        <v>34</v>
      </c>
      <c r="AB178" s="141"/>
      <c r="AC178" s="139" t="s">
        <v>18050</v>
      </c>
      <c r="AD178" s="380"/>
      <c r="AE178" s="139" t="s">
        <v>102</v>
      </c>
      <c r="AF178" s="139" t="s">
        <v>13071</v>
      </c>
      <c r="AG178" s="139" t="s">
        <v>102</v>
      </c>
      <c r="AH178" s="139" t="s">
        <v>1378</v>
      </c>
      <c r="AI178" s="139"/>
      <c r="AJ178" s="139"/>
      <c r="AK178" s="139"/>
      <c r="AL178" s="139"/>
      <c r="AM178" s="141" t="s">
        <v>1375</v>
      </c>
      <c r="AN178" s="141" t="s">
        <v>8</v>
      </c>
      <c r="AO178" s="139" t="s">
        <v>1477</v>
      </c>
      <c r="AP178" s="139" t="s">
        <v>7</v>
      </c>
      <c r="AQ178" s="139"/>
      <c r="AR178" s="381"/>
      <c r="AS178" s="139" t="s">
        <v>4075</v>
      </c>
      <c r="AT178" s="141" t="s">
        <v>1404</v>
      </c>
      <c r="AU178" s="141"/>
      <c r="AV178" s="383"/>
      <c r="AW178" s="385"/>
      <c r="AX178" s="139"/>
      <c r="AY178" t="s">
        <v>18378</v>
      </c>
      <c r="BA178" s="381"/>
      <c r="BB178" s="139" t="s">
        <v>1452</v>
      </c>
      <c r="BC178" s="166"/>
      <c r="BD178" s="166"/>
      <c r="BE178" s="166"/>
      <c r="BF178" s="166"/>
      <c r="BG178" s="166"/>
      <c r="BH178" s="308"/>
      <c r="BI178" s="308"/>
      <c r="BJ178" s="141" t="s">
        <v>26</v>
      </c>
      <c r="BK178" s="141" t="s">
        <v>26</v>
      </c>
      <c r="BL178" s="141"/>
      <c r="BM178" s="141"/>
      <c r="BN178" s="139" t="s">
        <v>4075</v>
      </c>
      <c r="BQ178" s="141"/>
      <c r="BV178" s="141"/>
      <c r="BX178" s="141"/>
      <c r="BY178" s="141"/>
      <c r="BZ178" s="141"/>
      <c r="CA178" s="141"/>
      <c r="CB178" s="141"/>
      <c r="CC178" s="141"/>
      <c r="CD178" s="141"/>
      <c r="CE178" s="141"/>
      <c r="CF178" s="141"/>
      <c r="CG178" s="141"/>
    </row>
    <row r="179" spans="1:85" x14ac:dyDescent="0.35">
      <c r="A179" s="155" t="s">
        <v>12249</v>
      </c>
      <c r="B179" s="139" t="s">
        <v>4075</v>
      </c>
      <c r="C179" s="18">
        <v>41889</v>
      </c>
      <c r="D179" s="144">
        <v>0.27291666666666664</v>
      </c>
      <c r="E179" s="141" t="s">
        <v>3367</v>
      </c>
      <c r="F179" s="141">
        <v>3</v>
      </c>
      <c r="G179" s="141" t="s">
        <v>2741</v>
      </c>
      <c r="H179" s="141">
        <v>2014</v>
      </c>
      <c r="I179" s="18">
        <v>41889</v>
      </c>
      <c r="J179" s="144">
        <v>0.27291666666666664</v>
      </c>
      <c r="K179" s="378"/>
      <c r="L179" s="139" t="s">
        <v>4075</v>
      </c>
      <c r="M179" s="141"/>
      <c r="N179" s="248"/>
      <c r="O179" s="141" t="s">
        <v>26</v>
      </c>
      <c r="P179" s="141"/>
      <c r="Q179" s="141" t="s">
        <v>12250</v>
      </c>
      <c r="R179" s="141" t="s">
        <v>12251</v>
      </c>
      <c r="S179" s="141"/>
      <c r="T179" s="141"/>
      <c r="U179" s="141">
        <v>109195170</v>
      </c>
      <c r="V179" s="141"/>
      <c r="W179" s="139" t="s">
        <v>4075</v>
      </c>
      <c r="X179" s="141" t="s">
        <v>25</v>
      </c>
      <c r="Y179" s="141" t="s">
        <v>27</v>
      </c>
      <c r="Z179" s="141" t="s">
        <v>4</v>
      </c>
      <c r="AA179" s="141" t="s">
        <v>34</v>
      </c>
      <c r="AB179" s="141"/>
      <c r="AC179" s="139" t="s">
        <v>18047</v>
      </c>
      <c r="AD179" s="380"/>
      <c r="AE179" s="139" t="s">
        <v>102</v>
      </c>
      <c r="AF179" s="139" t="s">
        <v>13074</v>
      </c>
      <c r="AG179" s="139" t="s">
        <v>102</v>
      </c>
      <c r="AH179" s="139" t="s">
        <v>1378</v>
      </c>
      <c r="AI179" s="139" t="s">
        <v>11</v>
      </c>
      <c r="AJ179" s="139" t="s">
        <v>11</v>
      </c>
      <c r="AK179" s="139"/>
      <c r="AL179" s="139"/>
      <c r="AM179" s="141" t="s">
        <v>19</v>
      </c>
      <c r="AN179" s="141" t="s">
        <v>8</v>
      </c>
      <c r="AO179" s="139" t="s">
        <v>1614</v>
      </c>
      <c r="AP179" s="139" t="s">
        <v>7</v>
      </c>
      <c r="AQ179" s="139"/>
      <c r="AR179" s="381"/>
      <c r="AS179" s="139" t="s">
        <v>4075</v>
      </c>
      <c r="AT179" s="141" t="s">
        <v>1404</v>
      </c>
      <c r="AU179" s="141"/>
      <c r="AV179" s="383"/>
      <c r="AW179" s="385"/>
      <c r="AX179" s="139"/>
      <c r="AY179" t="s">
        <v>18379</v>
      </c>
      <c r="AZ179">
        <v>12000</v>
      </c>
      <c r="BA179" s="381"/>
      <c r="BB179" s="139" t="s">
        <v>1444</v>
      </c>
      <c r="BC179" s="166"/>
      <c r="BD179" s="166"/>
      <c r="BE179" s="166"/>
      <c r="BF179" s="166"/>
      <c r="BG179" s="166"/>
      <c r="BH179" s="308"/>
      <c r="BI179" s="308"/>
      <c r="BJ179" s="141" t="s">
        <v>26</v>
      </c>
      <c r="BK179" s="141" t="s">
        <v>26</v>
      </c>
      <c r="BL179" s="141"/>
      <c r="BM179" s="141"/>
      <c r="BN179" s="139" t="s">
        <v>4075</v>
      </c>
      <c r="BQ179" s="141"/>
      <c r="BV179" s="141"/>
      <c r="BX179" s="141"/>
      <c r="BY179" s="141"/>
      <c r="BZ179" s="141"/>
      <c r="CA179" s="141"/>
      <c r="CB179" s="141"/>
      <c r="CC179" s="141"/>
      <c r="CD179" s="141"/>
      <c r="CE179" s="141"/>
      <c r="CF179" s="141"/>
      <c r="CG179" s="141"/>
    </row>
    <row r="180" spans="1:85" x14ac:dyDescent="0.35">
      <c r="A180" s="155" t="s">
        <v>12246</v>
      </c>
      <c r="B180" s="139" t="s">
        <v>4075</v>
      </c>
      <c r="C180" s="18">
        <v>41891</v>
      </c>
      <c r="D180" s="144">
        <v>0.41249999999999998</v>
      </c>
      <c r="E180" s="141" t="s">
        <v>3367</v>
      </c>
      <c r="F180" s="141">
        <v>3</v>
      </c>
      <c r="G180" s="141" t="s">
        <v>2741</v>
      </c>
      <c r="H180" s="141">
        <v>2014</v>
      </c>
      <c r="I180" s="18">
        <v>41891</v>
      </c>
      <c r="J180" s="144">
        <v>0.41249999999999998</v>
      </c>
      <c r="K180" s="378"/>
      <c r="L180" s="139" t="s">
        <v>4075</v>
      </c>
      <c r="M180" s="141"/>
      <c r="N180" s="248"/>
      <c r="O180" s="141" t="s">
        <v>26</v>
      </c>
      <c r="P180" s="141"/>
      <c r="Q180" s="141" t="s">
        <v>12247</v>
      </c>
      <c r="R180" s="141" t="s">
        <v>12248</v>
      </c>
      <c r="S180" s="141"/>
      <c r="T180" s="141"/>
      <c r="U180" s="141"/>
      <c r="V180" s="141"/>
      <c r="W180" s="139" t="s">
        <v>4075</v>
      </c>
      <c r="X180" s="141" t="s">
        <v>25</v>
      </c>
      <c r="Y180" s="141" t="s">
        <v>27</v>
      </c>
      <c r="Z180" s="141" t="s">
        <v>4</v>
      </c>
      <c r="AA180" s="141" t="s">
        <v>34</v>
      </c>
      <c r="AB180" s="141"/>
      <c r="AC180" s="139" t="s">
        <v>18047</v>
      </c>
      <c r="AD180" s="380"/>
      <c r="AE180" s="139" t="s">
        <v>107</v>
      </c>
      <c r="AF180" s="139" t="s">
        <v>13076</v>
      </c>
      <c r="AG180" s="139" t="s">
        <v>4130</v>
      </c>
      <c r="AH180" s="139" t="s">
        <v>1378</v>
      </c>
      <c r="AI180" s="139" t="s">
        <v>1518</v>
      </c>
      <c r="AJ180" s="139"/>
      <c r="AK180" s="139" t="s">
        <v>1518</v>
      </c>
      <c r="AL180" s="139" t="s">
        <v>13</v>
      </c>
      <c r="AM180" s="141" t="s">
        <v>19</v>
      </c>
      <c r="AN180" s="141" t="s">
        <v>8</v>
      </c>
      <c r="AO180" s="139" t="s">
        <v>1614</v>
      </c>
      <c r="AP180" s="139" t="s">
        <v>13</v>
      </c>
      <c r="AQ180" s="139"/>
      <c r="AR180" s="381"/>
      <c r="AS180" s="139" t="s">
        <v>4075</v>
      </c>
      <c r="AT180" s="141" t="s">
        <v>1404</v>
      </c>
      <c r="AU180" s="141">
        <v>330</v>
      </c>
      <c r="AV180" s="383"/>
      <c r="AW180" s="385"/>
      <c r="AX180" s="139"/>
      <c r="AY180" t="s">
        <v>18380</v>
      </c>
      <c r="AZ180">
        <v>12000</v>
      </c>
      <c r="BA180" s="381"/>
      <c r="BB180" s="139" t="s">
        <v>17</v>
      </c>
      <c r="BC180" s="166"/>
      <c r="BD180" s="166"/>
      <c r="BE180" s="166"/>
      <c r="BF180" s="166"/>
      <c r="BG180" s="166"/>
      <c r="BH180" s="308"/>
      <c r="BI180" s="308"/>
      <c r="BJ180" s="141" t="s">
        <v>26</v>
      </c>
      <c r="BK180" s="141" t="s">
        <v>26</v>
      </c>
      <c r="BL180" s="141"/>
      <c r="BM180" s="141"/>
      <c r="BN180" s="139" t="s">
        <v>4075</v>
      </c>
      <c r="BQ180" s="141"/>
      <c r="BV180" s="141"/>
      <c r="BX180" s="141"/>
      <c r="BY180" s="141"/>
      <c r="BZ180" s="141"/>
      <c r="CA180" s="141"/>
      <c r="CB180" s="141"/>
      <c r="CC180" s="141"/>
      <c r="CD180" s="141"/>
      <c r="CE180" s="141"/>
      <c r="CF180" s="141"/>
      <c r="CG180" s="141"/>
    </row>
    <row r="181" spans="1:85" x14ac:dyDescent="0.35">
      <c r="A181" s="155" t="s">
        <v>12245</v>
      </c>
      <c r="B181" s="139" t="s">
        <v>4075</v>
      </c>
      <c r="C181" s="18">
        <v>41892</v>
      </c>
      <c r="D181" s="144">
        <v>1.1574074074074073E-5</v>
      </c>
      <c r="E181" s="141" t="s">
        <v>3367</v>
      </c>
      <c r="F181" s="141">
        <v>3</v>
      </c>
      <c r="G181" s="141" t="s">
        <v>2741</v>
      </c>
      <c r="H181" s="141">
        <v>2014</v>
      </c>
      <c r="I181" s="18"/>
      <c r="J181" s="144"/>
      <c r="K181" s="378"/>
      <c r="L181" s="139" t="s">
        <v>4075</v>
      </c>
      <c r="M181" s="141"/>
      <c r="N181" s="248"/>
      <c r="O181" s="141" t="s">
        <v>26</v>
      </c>
      <c r="P181" s="141"/>
      <c r="Q181" s="141"/>
      <c r="R181" s="141"/>
      <c r="S181" s="141"/>
      <c r="T181" s="141"/>
      <c r="U181" s="141"/>
      <c r="V181" s="141"/>
      <c r="W181" s="139" t="s">
        <v>4075</v>
      </c>
      <c r="X181" s="141" t="s">
        <v>25</v>
      </c>
      <c r="Y181" s="141" t="s">
        <v>27</v>
      </c>
      <c r="Z181" s="141" t="s">
        <v>4</v>
      </c>
      <c r="AA181" s="141" t="s">
        <v>34</v>
      </c>
      <c r="AB181" s="141"/>
      <c r="AC181" s="139" t="s">
        <v>18047</v>
      </c>
      <c r="AD181" s="380"/>
      <c r="AE181" s="139" t="s">
        <v>102</v>
      </c>
      <c r="AF181" s="139" t="s">
        <v>13071</v>
      </c>
      <c r="AG181" s="139" t="s">
        <v>102</v>
      </c>
      <c r="AH181" s="139" t="s">
        <v>1378</v>
      </c>
      <c r="AI181" s="139"/>
      <c r="AJ181" s="139"/>
      <c r="AK181" s="139"/>
      <c r="AL181" s="139"/>
      <c r="AM181" s="141" t="s">
        <v>1375</v>
      </c>
      <c r="AN181" s="141" t="s">
        <v>8</v>
      </c>
      <c r="AO181" s="139" t="s">
        <v>1477</v>
      </c>
      <c r="AP181" s="139" t="s">
        <v>13</v>
      </c>
      <c r="AQ181" s="139"/>
      <c r="AR181" s="381"/>
      <c r="AS181" s="139" t="s">
        <v>4075</v>
      </c>
      <c r="AT181" s="141" t="s">
        <v>1404</v>
      </c>
      <c r="AU181" s="141"/>
      <c r="AV181" s="383"/>
      <c r="AW181" s="385"/>
      <c r="AX181" s="139"/>
      <c r="AY181" t="s">
        <v>18381</v>
      </c>
      <c r="BA181" s="381"/>
      <c r="BB181" s="139" t="s">
        <v>17</v>
      </c>
      <c r="BC181" s="166"/>
      <c r="BD181" s="166"/>
      <c r="BE181" s="166"/>
      <c r="BF181" s="166"/>
      <c r="BG181" s="166"/>
      <c r="BH181" s="308"/>
      <c r="BI181" s="308"/>
      <c r="BJ181" s="141" t="s">
        <v>26</v>
      </c>
      <c r="BK181" s="141" t="s">
        <v>26</v>
      </c>
      <c r="BL181" s="141"/>
      <c r="BM181" s="141"/>
      <c r="BN181" s="139" t="s">
        <v>4075</v>
      </c>
      <c r="BQ181" s="141"/>
      <c r="BV181" s="141"/>
      <c r="BX181" s="141"/>
      <c r="BY181" s="141"/>
      <c r="BZ181" s="141"/>
      <c r="CA181" s="141"/>
      <c r="CB181" s="141"/>
      <c r="CC181" s="141"/>
      <c r="CD181" s="141"/>
      <c r="CE181" s="141"/>
      <c r="CF181" s="141"/>
      <c r="CG181" s="141"/>
    </row>
    <row r="182" spans="1:85" x14ac:dyDescent="0.35">
      <c r="A182" s="155" t="s">
        <v>12240</v>
      </c>
      <c r="B182" s="139" t="s">
        <v>4075</v>
      </c>
      <c r="C182" s="18">
        <v>41893</v>
      </c>
      <c r="D182" s="144">
        <v>0.48541666666666666</v>
      </c>
      <c r="E182" s="141" t="s">
        <v>3367</v>
      </c>
      <c r="F182" s="141">
        <v>3</v>
      </c>
      <c r="G182" s="141" t="s">
        <v>2741</v>
      </c>
      <c r="H182" s="141">
        <v>2014</v>
      </c>
      <c r="I182" s="18">
        <v>41893</v>
      </c>
      <c r="J182" s="144">
        <v>0.48541666666666666</v>
      </c>
      <c r="K182" s="378"/>
      <c r="L182" s="139" t="s">
        <v>4075</v>
      </c>
      <c r="M182" s="141"/>
      <c r="N182" s="248"/>
      <c r="O182" s="141" t="s">
        <v>26</v>
      </c>
      <c r="P182" s="141"/>
      <c r="Q182" s="141" t="s">
        <v>12241</v>
      </c>
      <c r="R182" s="141" t="s">
        <v>12242</v>
      </c>
      <c r="S182" s="141"/>
      <c r="T182" s="141"/>
      <c r="U182" s="141"/>
      <c r="V182" s="141"/>
      <c r="W182" s="139" t="s">
        <v>4075</v>
      </c>
      <c r="X182" s="141" t="s">
        <v>25</v>
      </c>
      <c r="Y182" s="141" t="s">
        <v>27</v>
      </c>
      <c r="Z182" s="141" t="s">
        <v>4</v>
      </c>
      <c r="AA182" s="141" t="s">
        <v>34</v>
      </c>
      <c r="AB182" s="141"/>
      <c r="AC182" s="139" t="s">
        <v>18050</v>
      </c>
      <c r="AD182" s="380"/>
      <c r="AE182" s="139" t="s">
        <v>4</v>
      </c>
      <c r="AF182" s="139" t="s">
        <v>13073</v>
      </c>
      <c r="AG182" s="139" t="s">
        <v>4</v>
      </c>
      <c r="AH182" s="139" t="s">
        <v>1378</v>
      </c>
      <c r="AI182" s="139" t="s">
        <v>15678</v>
      </c>
      <c r="AJ182" s="139"/>
      <c r="AK182" s="139" t="s">
        <v>15678</v>
      </c>
      <c r="AL182" s="139" t="s">
        <v>7</v>
      </c>
      <c r="AM182" s="141" t="s">
        <v>1375</v>
      </c>
      <c r="AN182" s="141" t="s">
        <v>8</v>
      </c>
      <c r="AO182" s="139" t="s">
        <v>1614</v>
      </c>
      <c r="AP182" s="139" t="s">
        <v>7</v>
      </c>
      <c r="AQ182" s="139"/>
      <c r="AR182" s="381"/>
      <c r="AS182" s="139" t="s">
        <v>4075</v>
      </c>
      <c r="AT182" s="141" t="s">
        <v>1404</v>
      </c>
      <c r="AU182" s="141"/>
      <c r="AV182" s="383"/>
      <c r="AW182" s="385"/>
      <c r="AX182" s="139"/>
      <c r="AY182" t="s">
        <v>18348</v>
      </c>
      <c r="AZ182">
        <v>12000</v>
      </c>
      <c r="BA182" s="381"/>
      <c r="BB182" s="139" t="s">
        <v>1450</v>
      </c>
      <c r="BC182" s="166"/>
      <c r="BD182" s="166"/>
      <c r="BE182" s="166"/>
      <c r="BF182" s="166"/>
      <c r="BG182" s="166"/>
      <c r="BH182" s="308"/>
      <c r="BI182" s="308"/>
      <c r="BJ182" s="141" t="s">
        <v>26</v>
      </c>
      <c r="BK182" s="141" t="s">
        <v>26</v>
      </c>
      <c r="BL182" s="141"/>
      <c r="BM182" s="141"/>
      <c r="BN182" s="139" t="s">
        <v>4075</v>
      </c>
      <c r="BQ182" s="141" t="s">
        <v>17663</v>
      </c>
      <c r="BR182" s="135" t="s">
        <v>15685</v>
      </c>
      <c r="BT182" s="135" t="s">
        <v>15364</v>
      </c>
      <c r="BU182" s="135" t="s">
        <v>13287</v>
      </c>
      <c r="BV182" s="141" t="s">
        <v>13262</v>
      </c>
      <c r="BW182" s="135" t="s">
        <v>13263</v>
      </c>
      <c r="BX182" s="141" t="s">
        <v>12</v>
      </c>
      <c r="BY182" s="141" t="s">
        <v>12</v>
      </c>
      <c r="BZ182" s="141" t="s">
        <v>26</v>
      </c>
      <c r="CA182" s="141" t="s">
        <v>1848</v>
      </c>
      <c r="CB182" s="141"/>
      <c r="CC182" s="141" t="s">
        <v>15704</v>
      </c>
      <c r="CD182" s="141" t="s">
        <v>15683</v>
      </c>
      <c r="CE182" s="141" t="s">
        <v>15450</v>
      </c>
      <c r="CF182" s="141" t="s">
        <v>15451</v>
      </c>
      <c r="CG182" s="141" t="s">
        <v>4004</v>
      </c>
    </row>
    <row r="183" spans="1:85" x14ac:dyDescent="0.35">
      <c r="A183" s="155" t="s">
        <v>12243</v>
      </c>
      <c r="B183" s="139" t="s">
        <v>4075</v>
      </c>
      <c r="C183" s="18">
        <v>41893</v>
      </c>
      <c r="D183" s="144">
        <v>0.43966435185185188</v>
      </c>
      <c r="E183" s="141" t="s">
        <v>3367</v>
      </c>
      <c r="F183" s="141">
        <v>3</v>
      </c>
      <c r="G183" s="141" t="s">
        <v>2741</v>
      </c>
      <c r="H183" s="141">
        <v>2014</v>
      </c>
      <c r="I183" s="18"/>
      <c r="J183" s="144"/>
      <c r="K183" s="378"/>
      <c r="L183" s="139" t="s">
        <v>4075</v>
      </c>
      <c r="M183" s="141" t="s">
        <v>28</v>
      </c>
      <c r="N183" s="248">
        <v>44265</v>
      </c>
      <c r="O183" s="141" t="s">
        <v>25</v>
      </c>
      <c r="P183" s="141"/>
      <c r="Q183" s="141"/>
      <c r="R183" s="141"/>
      <c r="S183" s="141"/>
      <c r="T183" s="141" t="s">
        <v>12244</v>
      </c>
      <c r="U183" s="141"/>
      <c r="V183" s="141"/>
      <c r="W183" s="139" t="s">
        <v>4075</v>
      </c>
      <c r="X183" s="141" t="s">
        <v>25</v>
      </c>
      <c r="Y183" s="141" t="s">
        <v>27</v>
      </c>
      <c r="Z183" s="141"/>
      <c r="AA183" s="141" t="s">
        <v>34</v>
      </c>
      <c r="AB183" s="141"/>
      <c r="AC183" s="139" t="s">
        <v>6</v>
      </c>
      <c r="AD183" s="380"/>
      <c r="AE183" s="139" t="s">
        <v>4</v>
      </c>
      <c r="AF183" s="139" t="s">
        <v>13073</v>
      </c>
      <c r="AG183" s="139" t="s">
        <v>4</v>
      </c>
      <c r="AH183" s="139" t="s">
        <v>1380</v>
      </c>
      <c r="AI183" s="139" t="s">
        <v>15678</v>
      </c>
      <c r="AJ183" s="139"/>
      <c r="AK183" s="139" t="s">
        <v>15678</v>
      </c>
      <c r="AL183" s="139" t="s">
        <v>13</v>
      </c>
      <c r="AM183" s="141" t="s">
        <v>15</v>
      </c>
      <c r="AN183" s="141" t="s">
        <v>8</v>
      </c>
      <c r="AO183" s="139"/>
      <c r="AP183" s="139" t="s">
        <v>13</v>
      </c>
      <c r="AQ183" s="139"/>
      <c r="AR183" s="381"/>
      <c r="AS183" s="139" t="s">
        <v>4075</v>
      </c>
      <c r="AT183" s="141" t="s">
        <v>43</v>
      </c>
      <c r="AU183" s="141">
        <v>300</v>
      </c>
      <c r="AV183" s="383"/>
      <c r="AW183" s="385"/>
      <c r="AX183" s="139" t="s">
        <v>84</v>
      </c>
      <c r="AY183" t="s">
        <v>18348</v>
      </c>
      <c r="BA183" s="381"/>
      <c r="BB183" s="139" t="s">
        <v>1452</v>
      </c>
      <c r="BC183" s="166"/>
      <c r="BD183" s="166"/>
      <c r="BE183" s="166"/>
      <c r="BF183" s="166"/>
      <c r="BG183" s="166"/>
      <c r="BH183" s="308"/>
      <c r="BI183" s="308"/>
      <c r="BJ183" s="141" t="s">
        <v>26</v>
      </c>
      <c r="BK183" s="141" t="s">
        <v>26</v>
      </c>
      <c r="BL183" s="141"/>
      <c r="BM183" s="141"/>
      <c r="BN183" s="139" t="s">
        <v>4075</v>
      </c>
      <c r="BQ183" s="141"/>
      <c r="BV183" s="141"/>
      <c r="BX183" s="141"/>
      <c r="BY183" s="141"/>
      <c r="BZ183" s="141"/>
      <c r="CA183" s="141"/>
      <c r="CB183" s="141"/>
      <c r="CC183" s="141"/>
      <c r="CD183" s="141"/>
      <c r="CE183" s="141"/>
      <c r="CF183" s="141"/>
      <c r="CG183" s="141"/>
    </row>
    <row r="184" spans="1:85" x14ac:dyDescent="0.35">
      <c r="A184" s="155" t="s">
        <v>12237</v>
      </c>
      <c r="B184" s="139" t="s">
        <v>4075</v>
      </c>
      <c r="C184" s="18">
        <v>41894</v>
      </c>
      <c r="D184" s="144">
        <v>0.22222222222222221</v>
      </c>
      <c r="E184" s="141" t="s">
        <v>3367</v>
      </c>
      <c r="F184" s="141">
        <v>3</v>
      </c>
      <c r="G184" s="141" t="s">
        <v>2741</v>
      </c>
      <c r="H184" s="141">
        <v>2014</v>
      </c>
      <c r="I184" s="18">
        <v>41894</v>
      </c>
      <c r="J184" s="144">
        <v>0.22222222222222221</v>
      </c>
      <c r="K184" s="378"/>
      <c r="L184" s="139" t="s">
        <v>4075</v>
      </c>
      <c r="M184" s="141"/>
      <c r="N184" s="248"/>
      <c r="O184" s="141" t="s">
        <v>26</v>
      </c>
      <c r="P184" s="141"/>
      <c r="Q184" s="141" t="s">
        <v>12238</v>
      </c>
      <c r="R184" s="141" t="s">
        <v>12239</v>
      </c>
      <c r="S184" s="141"/>
      <c r="T184" s="141"/>
      <c r="U184" s="141">
        <v>109213266</v>
      </c>
      <c r="V184" s="141"/>
      <c r="W184" s="139" t="s">
        <v>4075</v>
      </c>
      <c r="X184" s="141" t="s">
        <v>25</v>
      </c>
      <c r="Y184" s="141" t="s">
        <v>27</v>
      </c>
      <c r="Z184" s="141" t="s">
        <v>4</v>
      </c>
      <c r="AA184" s="141" t="s">
        <v>34</v>
      </c>
      <c r="AB184" s="141"/>
      <c r="AC184" s="139" t="s">
        <v>18047</v>
      </c>
      <c r="AD184" s="380"/>
      <c r="AE184" s="139" t="s">
        <v>102</v>
      </c>
      <c r="AF184" s="139" t="s">
        <v>13074</v>
      </c>
      <c r="AG184" s="139" t="s">
        <v>102</v>
      </c>
      <c r="AH184" s="139" t="s">
        <v>1378</v>
      </c>
      <c r="AI184" s="139" t="s">
        <v>11</v>
      </c>
      <c r="AJ184" s="139" t="s">
        <v>11</v>
      </c>
      <c r="AK184" s="139"/>
      <c r="AL184" s="139"/>
      <c r="AM184" s="141" t="s">
        <v>19</v>
      </c>
      <c r="AN184" s="141" t="s">
        <v>8</v>
      </c>
      <c r="AO184" s="139" t="s">
        <v>1614</v>
      </c>
      <c r="AP184" s="139" t="s">
        <v>7</v>
      </c>
      <c r="AQ184" s="139"/>
      <c r="AR184" s="381"/>
      <c r="AS184" s="139" t="s">
        <v>4075</v>
      </c>
      <c r="AT184" s="141" t="s">
        <v>1404</v>
      </c>
      <c r="AU184" s="141"/>
      <c r="AV184" s="383"/>
      <c r="AW184" s="385"/>
      <c r="AX184" s="139"/>
      <c r="AY184" t="s">
        <v>18382</v>
      </c>
      <c r="AZ184">
        <v>12000</v>
      </c>
      <c r="BA184" s="381"/>
      <c r="BB184" s="139" t="s">
        <v>1444</v>
      </c>
      <c r="BC184" s="166"/>
      <c r="BD184" s="166"/>
      <c r="BE184" s="166"/>
      <c r="BF184" s="166"/>
      <c r="BG184" s="166"/>
      <c r="BH184" s="308"/>
      <c r="BI184" s="308"/>
      <c r="BJ184" s="141" t="s">
        <v>26</v>
      </c>
      <c r="BK184" s="141" t="s">
        <v>26</v>
      </c>
      <c r="BL184" s="141"/>
      <c r="BM184" s="141"/>
      <c r="BN184" s="139" t="s">
        <v>4075</v>
      </c>
      <c r="BQ184" s="141"/>
      <c r="BV184" s="141"/>
      <c r="BX184" s="141"/>
      <c r="BY184" s="141"/>
      <c r="BZ184" s="141"/>
      <c r="CA184" s="141"/>
      <c r="CB184" s="141"/>
      <c r="CC184" s="141"/>
      <c r="CD184" s="141"/>
      <c r="CE184" s="141"/>
      <c r="CF184" s="141"/>
      <c r="CG184" s="141"/>
    </row>
    <row r="185" spans="1:85" x14ac:dyDescent="0.35">
      <c r="A185" s="155" t="s">
        <v>12234</v>
      </c>
      <c r="B185" s="139" t="s">
        <v>4075</v>
      </c>
      <c r="C185" s="18">
        <v>41895</v>
      </c>
      <c r="D185" s="144">
        <v>0.72569444444444442</v>
      </c>
      <c r="E185" s="141" t="s">
        <v>3367</v>
      </c>
      <c r="F185" s="141">
        <v>3</v>
      </c>
      <c r="G185" s="141" t="s">
        <v>2741</v>
      </c>
      <c r="H185" s="141">
        <v>2014</v>
      </c>
      <c r="I185" s="18">
        <v>41895</v>
      </c>
      <c r="J185" s="144">
        <v>0.72569444444444442</v>
      </c>
      <c r="K185" s="378"/>
      <c r="L185" s="139" t="s">
        <v>4075</v>
      </c>
      <c r="M185" s="141"/>
      <c r="N185" s="248"/>
      <c r="O185" s="141" t="s">
        <v>26</v>
      </c>
      <c r="P185" s="141"/>
      <c r="Q185" s="141" t="s">
        <v>12235</v>
      </c>
      <c r="R185" s="141" t="s">
        <v>12236</v>
      </c>
      <c r="S185" s="141"/>
      <c r="T185" s="141"/>
      <c r="U185" s="141">
        <v>109215537</v>
      </c>
      <c r="V185" s="141"/>
      <c r="W185" s="139" t="s">
        <v>4075</v>
      </c>
      <c r="X185" s="141" t="s">
        <v>25</v>
      </c>
      <c r="Y185" s="141" t="s">
        <v>27</v>
      </c>
      <c r="Z185" s="141" t="s">
        <v>4</v>
      </c>
      <c r="AA185" s="141" t="s">
        <v>34</v>
      </c>
      <c r="AB185" s="141"/>
      <c r="AC185" s="139" t="s">
        <v>18047</v>
      </c>
      <c r="AD185" s="380"/>
      <c r="AE185" s="139" t="s">
        <v>4</v>
      </c>
      <c r="AF185" s="139" t="s">
        <v>13073</v>
      </c>
      <c r="AG185" s="139" t="s">
        <v>4</v>
      </c>
      <c r="AH185" s="139" t="s">
        <v>1378</v>
      </c>
      <c r="AI185" s="139" t="s">
        <v>15678</v>
      </c>
      <c r="AJ185" s="139"/>
      <c r="AK185" s="139" t="s">
        <v>15678</v>
      </c>
      <c r="AL185" s="139" t="s">
        <v>7</v>
      </c>
      <c r="AM185" s="141" t="s">
        <v>1375</v>
      </c>
      <c r="AN185" s="141" t="s">
        <v>8</v>
      </c>
      <c r="AO185" s="139" t="s">
        <v>1477</v>
      </c>
      <c r="AP185" s="139" t="s">
        <v>7</v>
      </c>
      <c r="AQ185" s="139"/>
      <c r="AR185" s="381"/>
      <c r="AS185" s="139" t="s">
        <v>4075</v>
      </c>
      <c r="AT185" s="141" t="s">
        <v>1404</v>
      </c>
      <c r="AU185" s="141"/>
      <c r="AV185" s="383"/>
      <c r="AW185" s="385"/>
      <c r="AX185" s="139"/>
      <c r="AY185" t="s">
        <v>18383</v>
      </c>
      <c r="BA185" s="381"/>
      <c r="BB185" s="139" t="s">
        <v>1444</v>
      </c>
      <c r="BC185" s="166"/>
      <c r="BD185" s="166"/>
      <c r="BE185" s="166"/>
      <c r="BF185" s="166"/>
      <c r="BG185" s="166"/>
      <c r="BH185" s="308"/>
      <c r="BI185" s="308"/>
      <c r="BJ185" s="141" t="s">
        <v>26</v>
      </c>
      <c r="BK185" s="141" t="s">
        <v>26</v>
      </c>
      <c r="BL185" s="141"/>
      <c r="BM185" s="141"/>
      <c r="BN185" s="139" t="s">
        <v>4075</v>
      </c>
      <c r="BQ185" s="141"/>
      <c r="BV185" s="141"/>
      <c r="BX185" s="141"/>
      <c r="BY185" s="141"/>
      <c r="BZ185" s="141"/>
      <c r="CA185" s="141"/>
      <c r="CB185" s="141"/>
      <c r="CC185" s="141"/>
      <c r="CD185" s="141"/>
      <c r="CE185" s="141"/>
      <c r="CF185" s="141"/>
      <c r="CG185" s="141"/>
    </row>
    <row r="186" spans="1:85" x14ac:dyDescent="0.35">
      <c r="A186" s="155" t="s">
        <v>12231</v>
      </c>
      <c r="B186" s="139" t="s">
        <v>4075</v>
      </c>
      <c r="C186" s="18">
        <v>41896</v>
      </c>
      <c r="D186" s="144">
        <v>0.61597222222222225</v>
      </c>
      <c r="E186" s="141" t="s">
        <v>13272</v>
      </c>
      <c r="F186" s="141">
        <v>3</v>
      </c>
      <c r="G186" s="141" t="s">
        <v>2741</v>
      </c>
      <c r="H186" s="141">
        <v>2014</v>
      </c>
      <c r="I186" s="18">
        <v>41896</v>
      </c>
      <c r="J186" s="144">
        <v>0.61597222222222225</v>
      </c>
      <c r="K186" s="378"/>
      <c r="L186" s="139" t="s">
        <v>4075</v>
      </c>
      <c r="M186" s="141"/>
      <c r="N186" s="248"/>
      <c r="O186" s="141" t="s">
        <v>26</v>
      </c>
      <c r="P186" s="141"/>
      <c r="Q186" s="141" t="s">
        <v>12232</v>
      </c>
      <c r="R186" s="141" t="s">
        <v>12233</v>
      </c>
      <c r="S186" s="141"/>
      <c r="T186" s="141"/>
      <c r="U186" s="141"/>
      <c r="V186" s="141"/>
      <c r="W186" s="139" t="s">
        <v>4075</v>
      </c>
      <c r="X186" s="141" t="s">
        <v>25</v>
      </c>
      <c r="Y186" s="141" t="s">
        <v>27</v>
      </c>
      <c r="Z186" s="141" t="s">
        <v>4</v>
      </c>
      <c r="AA186" s="141" t="s">
        <v>34</v>
      </c>
      <c r="AB186" s="141"/>
      <c r="AC186" s="139" t="s">
        <v>18050</v>
      </c>
      <c r="AD186" s="380"/>
      <c r="AE186" s="139" t="s">
        <v>102</v>
      </c>
      <c r="AF186" s="139" t="s">
        <v>13078</v>
      </c>
      <c r="AG186" s="139" t="s">
        <v>102</v>
      </c>
      <c r="AH186" s="139" t="s">
        <v>1378</v>
      </c>
      <c r="AI186" s="139" t="s">
        <v>87</v>
      </c>
      <c r="AJ186" s="139" t="s">
        <v>87</v>
      </c>
      <c r="AK186" s="139"/>
      <c r="AL186" s="139"/>
      <c r="AM186" s="141" t="s">
        <v>1375</v>
      </c>
      <c r="AN186" s="141" t="s">
        <v>8</v>
      </c>
      <c r="AO186" s="139" t="s">
        <v>1614</v>
      </c>
      <c r="AP186" s="139" t="s">
        <v>7</v>
      </c>
      <c r="AQ186" s="139"/>
      <c r="AR186" s="381"/>
      <c r="AS186" s="139" t="s">
        <v>4075</v>
      </c>
      <c r="AT186" s="141" t="s">
        <v>1404</v>
      </c>
      <c r="AU186" s="141">
        <v>420</v>
      </c>
      <c r="AV186" s="383"/>
      <c r="AW186" s="385"/>
      <c r="AX186" s="139"/>
      <c r="AY186" t="s">
        <v>18384</v>
      </c>
      <c r="AZ186">
        <v>21000</v>
      </c>
      <c r="BA186" s="381"/>
      <c r="BB186" s="139" t="s">
        <v>1450</v>
      </c>
      <c r="BC186" s="166"/>
      <c r="BD186" s="166"/>
      <c r="BE186" s="166"/>
      <c r="BF186" s="166"/>
      <c r="BG186" s="166"/>
      <c r="BH186" s="308"/>
      <c r="BI186" s="308"/>
      <c r="BJ186" s="141" t="s">
        <v>26</v>
      </c>
      <c r="BK186" s="141" t="s">
        <v>26</v>
      </c>
      <c r="BL186" s="141"/>
      <c r="BM186" s="141"/>
      <c r="BN186" s="139" t="s">
        <v>4075</v>
      </c>
      <c r="BQ186" s="141"/>
      <c r="BV186" s="141"/>
      <c r="BX186" s="141"/>
      <c r="BY186" s="141"/>
      <c r="BZ186" s="141"/>
      <c r="CA186" s="141"/>
      <c r="CB186" s="141"/>
      <c r="CC186" s="141"/>
      <c r="CD186" s="141"/>
      <c r="CE186" s="141"/>
      <c r="CF186" s="141"/>
      <c r="CG186" s="141"/>
    </row>
    <row r="187" spans="1:85" x14ac:dyDescent="0.35">
      <c r="A187" s="155" t="s">
        <v>12227</v>
      </c>
      <c r="B187" s="139" t="s">
        <v>4075</v>
      </c>
      <c r="C187" s="18">
        <v>41897</v>
      </c>
      <c r="D187" s="144">
        <v>0.80694444444444446</v>
      </c>
      <c r="E187" s="141" t="s">
        <v>13272</v>
      </c>
      <c r="F187" s="141">
        <v>3</v>
      </c>
      <c r="G187" s="141" t="s">
        <v>2741</v>
      </c>
      <c r="H187" s="141">
        <v>2014</v>
      </c>
      <c r="I187" s="18">
        <v>41897</v>
      </c>
      <c r="J187" s="144">
        <v>0.80694444444444446</v>
      </c>
      <c r="K187" s="378"/>
      <c r="L187" s="139" t="s">
        <v>4075</v>
      </c>
      <c r="M187" s="141"/>
      <c r="N187" s="248"/>
      <c r="O187" s="141" t="s">
        <v>26</v>
      </c>
      <c r="P187" s="141"/>
      <c r="Q187" s="141" t="s">
        <v>12228</v>
      </c>
      <c r="R187" s="141" t="s">
        <v>12229</v>
      </c>
      <c r="S187" s="141"/>
      <c r="T187" s="141"/>
      <c r="U187" s="141">
        <v>109219258</v>
      </c>
      <c r="V187" s="141"/>
      <c r="W187" s="139" t="s">
        <v>4075</v>
      </c>
      <c r="X187" s="141" t="s">
        <v>25</v>
      </c>
      <c r="Y187" s="141" t="s">
        <v>27</v>
      </c>
      <c r="Z187" s="141" t="s">
        <v>4</v>
      </c>
      <c r="AA187" s="141" t="s">
        <v>34</v>
      </c>
      <c r="AB187" s="141"/>
      <c r="AC187" s="139" t="s">
        <v>18049</v>
      </c>
      <c r="AD187" s="380"/>
      <c r="AE187" s="139" t="s">
        <v>4</v>
      </c>
      <c r="AF187" s="139" t="s">
        <v>13073</v>
      </c>
      <c r="AG187" s="139" t="s">
        <v>4</v>
      </c>
      <c r="AH187" s="139" t="s">
        <v>1378</v>
      </c>
      <c r="AI187" s="139" t="s">
        <v>15678</v>
      </c>
      <c r="AJ187" s="139"/>
      <c r="AK187" s="139" t="s">
        <v>15678</v>
      </c>
      <c r="AL187" s="139" t="s">
        <v>7</v>
      </c>
      <c r="AM187" s="141" t="s">
        <v>1375</v>
      </c>
      <c r="AN187" s="141" t="s">
        <v>8</v>
      </c>
      <c r="AO187" s="139" t="s">
        <v>1614</v>
      </c>
      <c r="AP187" s="139" t="s">
        <v>7</v>
      </c>
      <c r="AQ187" s="139"/>
      <c r="AR187" s="381"/>
      <c r="AS187" s="139" t="s">
        <v>4075</v>
      </c>
      <c r="AT187" s="141" t="s">
        <v>1404</v>
      </c>
      <c r="AU187" s="141">
        <v>518</v>
      </c>
      <c r="AV187" s="383"/>
      <c r="AW187" s="385"/>
      <c r="AX187" s="139"/>
      <c r="AY187" t="s">
        <v>18385</v>
      </c>
      <c r="AZ187">
        <v>12000</v>
      </c>
      <c r="BA187" s="381"/>
      <c r="BB187" s="139" t="s">
        <v>17</v>
      </c>
      <c r="BC187" s="166"/>
      <c r="BD187" s="166"/>
      <c r="BE187" s="166"/>
      <c r="BF187" s="166"/>
      <c r="BG187" s="166"/>
      <c r="BH187" s="308"/>
      <c r="BI187" s="308"/>
      <c r="BJ187" s="141" t="s">
        <v>26</v>
      </c>
      <c r="BK187" s="141" t="s">
        <v>26</v>
      </c>
      <c r="BL187" s="141"/>
      <c r="BM187" s="141"/>
      <c r="BN187" s="139" t="s">
        <v>4075</v>
      </c>
      <c r="BQ187" s="141" t="s">
        <v>17664</v>
      </c>
      <c r="BR187" s="135" t="s">
        <v>15685</v>
      </c>
      <c r="BT187" s="135" t="s">
        <v>15355</v>
      </c>
      <c r="BU187" s="135" t="s">
        <v>15374</v>
      </c>
      <c r="BV187" s="141" t="s">
        <v>13272</v>
      </c>
      <c r="BW187" s="135" t="s">
        <v>3122</v>
      </c>
      <c r="BX187" s="141" t="s">
        <v>12</v>
      </c>
      <c r="BY187" s="141" t="s">
        <v>12</v>
      </c>
      <c r="BZ187" s="141" t="s">
        <v>26</v>
      </c>
      <c r="CA187" s="141" t="s">
        <v>1848</v>
      </c>
      <c r="CB187" s="141"/>
      <c r="CC187" s="141" t="s">
        <v>13</v>
      </c>
      <c r="CD187" s="141" t="s">
        <v>34</v>
      </c>
      <c r="CE187" s="141" t="s">
        <v>15450</v>
      </c>
      <c r="CF187" s="141" t="s">
        <v>15451</v>
      </c>
      <c r="CG187" s="141" t="s">
        <v>4004</v>
      </c>
    </row>
    <row r="188" spans="1:85" x14ac:dyDescent="0.35">
      <c r="A188" s="155" t="s">
        <v>19865</v>
      </c>
      <c r="B188" s="139" t="s">
        <v>4075</v>
      </c>
      <c r="C188" s="18">
        <v>41897</v>
      </c>
      <c r="D188" s="144">
        <v>0.63108796296296299</v>
      </c>
      <c r="E188" s="141" t="s">
        <v>13272</v>
      </c>
      <c r="F188" s="141">
        <v>3</v>
      </c>
      <c r="G188" s="141" t="s">
        <v>2741</v>
      </c>
      <c r="H188" s="141">
        <v>2014</v>
      </c>
      <c r="I188" s="18">
        <v>41897</v>
      </c>
      <c r="J188" s="144">
        <v>0.63055555555555554</v>
      </c>
      <c r="K188" s="378"/>
      <c r="L188" s="139" t="s">
        <v>4075</v>
      </c>
      <c r="M188" s="141" t="s">
        <v>28</v>
      </c>
      <c r="N188" s="248"/>
      <c r="O188" s="141" t="s">
        <v>25</v>
      </c>
      <c r="P188" s="141"/>
      <c r="Q188" s="141" t="s">
        <v>19866</v>
      </c>
      <c r="R188" s="141" t="s">
        <v>1944</v>
      </c>
      <c r="S188" s="141"/>
      <c r="T188" s="141" t="s">
        <v>19867</v>
      </c>
      <c r="U188" s="141">
        <v>109219067</v>
      </c>
      <c r="V188" s="141"/>
      <c r="W188" s="139" t="s">
        <v>4075</v>
      </c>
      <c r="X188" s="141" t="s">
        <v>6</v>
      </c>
      <c r="Y188" s="141" t="s">
        <v>33</v>
      </c>
      <c r="Z188" s="141"/>
      <c r="AA188" s="141"/>
      <c r="AB188" s="141"/>
      <c r="AC188" s="139" t="s">
        <v>6</v>
      </c>
      <c r="AD188" s="380"/>
      <c r="AE188" s="139" t="s">
        <v>6</v>
      </c>
      <c r="AF188" s="139" t="s">
        <v>13087</v>
      </c>
      <c r="AG188" s="139" t="s">
        <v>6</v>
      </c>
      <c r="AH188" s="139" t="s">
        <v>13</v>
      </c>
      <c r="AI188" s="139"/>
      <c r="AJ188" s="139"/>
      <c r="AK188" s="139"/>
      <c r="AL188" s="139"/>
      <c r="AM188" s="141" t="s">
        <v>15</v>
      </c>
      <c r="AN188" s="141" t="s">
        <v>8</v>
      </c>
      <c r="AO188" s="139"/>
      <c r="AP188" s="139" t="s">
        <v>1408</v>
      </c>
      <c r="AQ188" s="139"/>
      <c r="AR188" s="381"/>
      <c r="AS188" s="139" t="s">
        <v>4075</v>
      </c>
      <c r="AT188" s="141" t="s">
        <v>1404</v>
      </c>
      <c r="AU188" s="141"/>
      <c r="AV188" s="383"/>
      <c r="AW188" s="385"/>
      <c r="AX188" s="139" t="s">
        <v>54</v>
      </c>
      <c r="AY188" t="s">
        <v>19868</v>
      </c>
      <c r="BA188" s="381"/>
      <c r="BB188" s="139" t="s">
        <v>5</v>
      </c>
      <c r="BC188" s="166"/>
      <c r="BD188" s="166"/>
      <c r="BE188" s="166"/>
      <c r="BF188" s="166"/>
      <c r="BG188" s="166"/>
      <c r="BH188" s="308"/>
      <c r="BI188" s="308"/>
      <c r="BJ188" s="141" t="s">
        <v>26</v>
      </c>
      <c r="BK188" s="141" t="s">
        <v>26</v>
      </c>
      <c r="BL188" s="141"/>
      <c r="BM188" s="141"/>
      <c r="BN188" s="139" t="s">
        <v>4075</v>
      </c>
      <c r="BQ188" s="141"/>
      <c r="BV188" s="141"/>
      <c r="BX188" s="141"/>
      <c r="BY188" s="141"/>
      <c r="BZ188" s="141"/>
      <c r="CA188" s="141"/>
      <c r="CB188" s="141"/>
      <c r="CC188" s="141"/>
      <c r="CD188" s="141"/>
      <c r="CE188" s="141"/>
      <c r="CF188" s="141"/>
      <c r="CG188" s="141"/>
    </row>
    <row r="189" spans="1:85" x14ac:dyDescent="0.35">
      <c r="A189" s="155" t="s">
        <v>12224</v>
      </c>
      <c r="B189" s="139" t="s">
        <v>4075</v>
      </c>
      <c r="C189" s="18">
        <v>41898</v>
      </c>
      <c r="D189" s="144">
        <v>0.53888888888888886</v>
      </c>
      <c r="E189" s="141" t="s">
        <v>13272</v>
      </c>
      <c r="F189" s="141">
        <v>3</v>
      </c>
      <c r="G189" s="141" t="s">
        <v>2741</v>
      </c>
      <c r="H189" s="141">
        <v>2014</v>
      </c>
      <c r="I189" s="18">
        <v>41898</v>
      </c>
      <c r="J189" s="144">
        <v>0.53888888888888886</v>
      </c>
      <c r="K189" s="378"/>
      <c r="L189" s="139" t="s">
        <v>4075</v>
      </c>
      <c r="M189" s="141"/>
      <c r="N189" s="248"/>
      <c r="O189" s="141" t="s">
        <v>26</v>
      </c>
      <c r="P189" s="141"/>
      <c r="Q189" s="141" t="s">
        <v>12225</v>
      </c>
      <c r="R189" s="141" t="s">
        <v>12226</v>
      </c>
      <c r="S189" s="141"/>
      <c r="T189" s="141"/>
      <c r="U189" s="141"/>
      <c r="V189" s="141"/>
      <c r="W189" s="139" t="s">
        <v>4075</v>
      </c>
      <c r="X189" s="141" t="s">
        <v>25</v>
      </c>
      <c r="Y189" s="141" t="s">
        <v>27</v>
      </c>
      <c r="Z189" s="141" t="s">
        <v>4</v>
      </c>
      <c r="AA189" s="141" t="s">
        <v>34</v>
      </c>
      <c r="AB189" s="141"/>
      <c r="AC189" s="139" t="s">
        <v>18047</v>
      </c>
      <c r="AD189" s="380"/>
      <c r="AE189" s="139" t="s">
        <v>103</v>
      </c>
      <c r="AF189" s="139" t="s">
        <v>13075</v>
      </c>
      <c r="AG189" s="139" t="s">
        <v>103</v>
      </c>
      <c r="AH189" s="139" t="s">
        <v>1378</v>
      </c>
      <c r="AI189" s="139" t="s">
        <v>7340</v>
      </c>
      <c r="AJ189" s="139"/>
      <c r="AK189" s="139" t="s">
        <v>7340</v>
      </c>
      <c r="AL189" s="139" t="s">
        <v>16162</v>
      </c>
      <c r="AM189" s="141" t="s">
        <v>19</v>
      </c>
      <c r="AN189" s="141" t="s">
        <v>8</v>
      </c>
      <c r="AO189" s="139" t="s">
        <v>1614</v>
      </c>
      <c r="AP189" s="139" t="s">
        <v>6</v>
      </c>
      <c r="AQ189" s="139"/>
      <c r="AR189" s="381"/>
      <c r="AS189" s="139" t="s">
        <v>4075</v>
      </c>
      <c r="AT189" s="141" t="s">
        <v>1404</v>
      </c>
      <c r="AU189" s="141"/>
      <c r="AV189" s="383"/>
      <c r="AW189" s="385"/>
      <c r="AX189" s="139"/>
      <c r="AY189" t="s">
        <v>18386</v>
      </c>
      <c r="AZ189">
        <v>21000</v>
      </c>
      <c r="BA189" s="381"/>
      <c r="BB189" s="139" t="s">
        <v>1444</v>
      </c>
      <c r="BC189" s="166"/>
      <c r="BD189" s="166"/>
      <c r="BE189" s="166"/>
      <c r="BF189" s="166"/>
      <c r="BG189" s="166"/>
      <c r="BH189" s="308"/>
      <c r="BI189" s="308"/>
      <c r="BJ189" s="141" t="s">
        <v>26</v>
      </c>
      <c r="BK189" s="141" t="s">
        <v>26</v>
      </c>
      <c r="BL189" s="141"/>
      <c r="BM189" s="141"/>
      <c r="BN189" s="139" t="s">
        <v>4075</v>
      </c>
      <c r="BQ189" s="141"/>
      <c r="BV189" s="141"/>
      <c r="BX189" s="141"/>
      <c r="BY189" s="141"/>
      <c r="BZ189" s="141"/>
      <c r="CA189" s="141"/>
      <c r="CB189" s="141"/>
      <c r="CC189" s="141"/>
      <c r="CD189" s="141"/>
      <c r="CE189" s="141"/>
      <c r="CF189" s="141"/>
      <c r="CG189" s="141"/>
    </row>
    <row r="190" spans="1:85" x14ac:dyDescent="0.35">
      <c r="A190" s="155" t="s">
        <v>12215</v>
      </c>
      <c r="B190" s="139" t="s">
        <v>4075</v>
      </c>
      <c r="C190" s="18">
        <v>41899</v>
      </c>
      <c r="D190" s="144">
        <v>0.61597222222222225</v>
      </c>
      <c r="E190" s="141" t="s">
        <v>13272</v>
      </c>
      <c r="F190" s="141">
        <v>3</v>
      </c>
      <c r="G190" s="141" t="s">
        <v>2741</v>
      </c>
      <c r="H190" s="141">
        <v>2014</v>
      </c>
      <c r="I190" s="18"/>
      <c r="J190" s="144"/>
      <c r="K190" s="378"/>
      <c r="L190" s="139" t="s">
        <v>4075</v>
      </c>
      <c r="M190" s="141"/>
      <c r="N190" s="248"/>
      <c r="O190" s="141" t="s">
        <v>26</v>
      </c>
      <c r="P190" s="141"/>
      <c r="Q190" s="141" t="s">
        <v>12216</v>
      </c>
      <c r="R190" s="141"/>
      <c r="S190" s="141"/>
      <c r="T190" s="141"/>
      <c r="U190" s="141"/>
      <c r="V190" s="141"/>
      <c r="W190" s="139" t="s">
        <v>4075</v>
      </c>
      <c r="X190" s="141" t="s">
        <v>25</v>
      </c>
      <c r="Y190" s="141" t="s">
        <v>27</v>
      </c>
      <c r="Z190" s="141" t="s">
        <v>4</v>
      </c>
      <c r="AA190" s="141" t="s">
        <v>34</v>
      </c>
      <c r="AB190" s="141"/>
      <c r="AC190" s="139" t="s">
        <v>18047</v>
      </c>
      <c r="AD190" s="380"/>
      <c r="AE190" s="139" t="s">
        <v>102</v>
      </c>
      <c r="AF190" s="139" t="s">
        <v>13082</v>
      </c>
      <c r="AG190" s="139" t="s">
        <v>102</v>
      </c>
      <c r="AH190" s="139" t="s">
        <v>1378</v>
      </c>
      <c r="AI190" s="139" t="s">
        <v>60</v>
      </c>
      <c r="AJ190" s="139" t="s">
        <v>60</v>
      </c>
      <c r="AK190" s="139"/>
      <c r="AL190" s="139"/>
      <c r="AM190" s="141" t="s">
        <v>19</v>
      </c>
      <c r="AN190" s="141" t="s">
        <v>8</v>
      </c>
      <c r="AO190" s="139" t="s">
        <v>1477</v>
      </c>
      <c r="AP190" s="139" t="s">
        <v>13</v>
      </c>
      <c r="AQ190" s="139"/>
      <c r="AR190" s="381"/>
      <c r="AS190" s="139" t="s">
        <v>4075</v>
      </c>
      <c r="AT190" s="141" t="s">
        <v>1404</v>
      </c>
      <c r="AU190" s="141"/>
      <c r="AV190" s="383"/>
      <c r="AW190" s="385"/>
      <c r="AX190" s="139"/>
      <c r="AY190" t="s">
        <v>18387</v>
      </c>
      <c r="BA190" s="381"/>
      <c r="BB190" s="139" t="s">
        <v>17</v>
      </c>
      <c r="BC190" s="166"/>
      <c r="BD190" s="166"/>
      <c r="BE190" s="166"/>
      <c r="BF190" s="166"/>
      <c r="BG190" s="166"/>
      <c r="BH190" s="308"/>
      <c r="BI190" s="308"/>
      <c r="BJ190" s="141" t="s">
        <v>26</v>
      </c>
      <c r="BK190" s="141" t="s">
        <v>26</v>
      </c>
      <c r="BL190" s="141"/>
      <c r="BM190" s="141"/>
      <c r="BN190" s="139" t="s">
        <v>4075</v>
      </c>
      <c r="BQ190" s="141"/>
      <c r="BV190" s="141"/>
      <c r="BX190" s="141"/>
      <c r="BY190" s="141"/>
      <c r="BZ190" s="141"/>
      <c r="CA190" s="141"/>
      <c r="CB190" s="141"/>
      <c r="CC190" s="141"/>
      <c r="CD190" s="141"/>
      <c r="CE190" s="141"/>
      <c r="CF190" s="141"/>
      <c r="CG190" s="141"/>
    </row>
    <row r="191" spans="1:85" x14ac:dyDescent="0.35">
      <c r="A191" s="155" t="s">
        <v>12217</v>
      </c>
      <c r="B191" s="139" t="s">
        <v>4075</v>
      </c>
      <c r="C191" s="18">
        <v>41899</v>
      </c>
      <c r="D191" s="144">
        <v>0.49236111111111114</v>
      </c>
      <c r="E191" s="141" t="s">
        <v>13272</v>
      </c>
      <c r="F191" s="141">
        <v>3</v>
      </c>
      <c r="G191" s="141" t="s">
        <v>2741</v>
      </c>
      <c r="H191" s="141">
        <v>2014</v>
      </c>
      <c r="I191" s="18">
        <v>41899</v>
      </c>
      <c r="J191" s="144">
        <v>0.49236111111111114</v>
      </c>
      <c r="K191" s="378"/>
      <c r="L191" s="139" t="s">
        <v>4075</v>
      </c>
      <c r="M191" s="141"/>
      <c r="N191" s="248"/>
      <c r="O191" s="141" t="s">
        <v>26</v>
      </c>
      <c r="P191" s="141"/>
      <c r="Q191" s="141" t="s">
        <v>12218</v>
      </c>
      <c r="R191" s="141" t="s">
        <v>12219</v>
      </c>
      <c r="S191" s="141"/>
      <c r="T191" s="141"/>
      <c r="U191" s="141">
        <v>109225749</v>
      </c>
      <c r="V191" s="141" t="s">
        <v>12220</v>
      </c>
      <c r="W191" s="139" t="s">
        <v>4075</v>
      </c>
      <c r="X191" s="141" t="s">
        <v>25</v>
      </c>
      <c r="Y191" s="141" t="s">
        <v>27</v>
      </c>
      <c r="Z191" s="141" t="s">
        <v>4</v>
      </c>
      <c r="AA191" s="141" t="s">
        <v>34</v>
      </c>
      <c r="AB191" s="141"/>
      <c r="AC191" s="139" t="s">
        <v>18050</v>
      </c>
      <c r="AD191" s="380"/>
      <c r="AE191" s="139" t="s">
        <v>103</v>
      </c>
      <c r="AF191" s="139" t="s">
        <v>13075</v>
      </c>
      <c r="AG191" s="139" t="s">
        <v>103</v>
      </c>
      <c r="AH191" s="139" t="s">
        <v>1378</v>
      </c>
      <c r="AI191" s="139" t="s">
        <v>7340</v>
      </c>
      <c r="AJ191" s="139"/>
      <c r="AK191" s="139" t="s">
        <v>7340</v>
      </c>
      <c r="AL191" s="139" t="s">
        <v>1408</v>
      </c>
      <c r="AM191" s="141" t="s">
        <v>19</v>
      </c>
      <c r="AN191" s="141" t="s">
        <v>8</v>
      </c>
      <c r="AO191" s="139" t="s">
        <v>1614</v>
      </c>
      <c r="AP191" s="139" t="s">
        <v>7</v>
      </c>
      <c r="AQ191" s="139"/>
      <c r="AR191" s="381"/>
      <c r="AS191" s="139" t="s">
        <v>4075</v>
      </c>
      <c r="AT191" s="141" t="s">
        <v>1404</v>
      </c>
      <c r="AU191" s="141"/>
      <c r="AV191" s="383"/>
      <c r="AW191" s="385"/>
      <c r="AX191" s="139"/>
      <c r="AY191" t="s">
        <v>9890</v>
      </c>
      <c r="AZ191">
        <v>12000</v>
      </c>
      <c r="BA191" s="381"/>
      <c r="BB191" s="139" t="s">
        <v>1444</v>
      </c>
      <c r="BC191" s="166"/>
      <c r="BD191" s="166"/>
      <c r="BE191" s="166"/>
      <c r="BF191" s="166"/>
      <c r="BG191" s="166"/>
      <c r="BH191" s="308"/>
      <c r="BI191" s="308"/>
      <c r="BJ191" s="141" t="s">
        <v>26</v>
      </c>
      <c r="BK191" s="141" t="s">
        <v>26</v>
      </c>
      <c r="BL191" s="141"/>
      <c r="BM191" s="141"/>
      <c r="BN191" s="139" t="s">
        <v>4075</v>
      </c>
      <c r="BQ191" s="141"/>
      <c r="BV191" s="141"/>
      <c r="BX191" s="141"/>
      <c r="BY191" s="141"/>
      <c r="BZ191" s="141"/>
      <c r="CA191" s="141"/>
      <c r="CB191" s="141"/>
      <c r="CC191" s="141"/>
      <c r="CD191" s="141"/>
      <c r="CE191" s="141"/>
      <c r="CF191" s="141"/>
      <c r="CG191" s="141"/>
    </row>
    <row r="192" spans="1:85" x14ac:dyDescent="0.35">
      <c r="A192" s="155" t="s">
        <v>12221</v>
      </c>
      <c r="B192" s="139" t="s">
        <v>4075</v>
      </c>
      <c r="C192" s="18">
        <v>41899</v>
      </c>
      <c r="D192" s="144">
        <v>0.35833333333333334</v>
      </c>
      <c r="E192" s="141" t="s">
        <v>13272</v>
      </c>
      <c r="F192" s="141">
        <v>3</v>
      </c>
      <c r="G192" s="141" t="s">
        <v>2741</v>
      </c>
      <c r="H192" s="141">
        <v>2014</v>
      </c>
      <c r="I192" s="18">
        <v>41899</v>
      </c>
      <c r="J192" s="144">
        <v>0.35833333333333334</v>
      </c>
      <c r="K192" s="378"/>
      <c r="L192" s="139" t="s">
        <v>4075</v>
      </c>
      <c r="M192" s="141"/>
      <c r="N192" s="248"/>
      <c r="O192" s="141" t="s">
        <v>26</v>
      </c>
      <c r="P192" s="141"/>
      <c r="Q192" s="141" t="s">
        <v>12222</v>
      </c>
      <c r="R192" s="141" t="s">
        <v>12223</v>
      </c>
      <c r="S192" s="141"/>
      <c r="T192" s="141"/>
      <c r="U192" s="141">
        <v>109225227</v>
      </c>
      <c r="V192" s="141"/>
      <c r="W192" s="139" t="s">
        <v>4075</v>
      </c>
      <c r="X192" s="141" t="s">
        <v>25</v>
      </c>
      <c r="Y192" s="141" t="s">
        <v>27</v>
      </c>
      <c r="Z192" s="141" t="s">
        <v>4</v>
      </c>
      <c r="AA192" s="141" t="s">
        <v>34</v>
      </c>
      <c r="AB192" s="141"/>
      <c r="AC192" s="139" t="s">
        <v>18050</v>
      </c>
      <c r="AD192" s="380"/>
      <c r="AE192" s="139" t="s">
        <v>102</v>
      </c>
      <c r="AF192" s="139" t="s">
        <v>13074</v>
      </c>
      <c r="AG192" s="139" t="s">
        <v>102</v>
      </c>
      <c r="AH192" s="139" t="s">
        <v>1378</v>
      </c>
      <c r="AI192" s="139" t="s">
        <v>11</v>
      </c>
      <c r="AJ192" s="139" t="s">
        <v>11</v>
      </c>
      <c r="AK192" s="139"/>
      <c r="AL192" s="139"/>
      <c r="AM192" s="141" t="s">
        <v>1375</v>
      </c>
      <c r="AN192" s="141" t="s">
        <v>8</v>
      </c>
      <c r="AO192" s="139" t="s">
        <v>1614</v>
      </c>
      <c r="AP192" s="139" t="s">
        <v>7</v>
      </c>
      <c r="AQ192" s="139"/>
      <c r="AR192" s="381"/>
      <c r="AS192" s="139" t="s">
        <v>4075</v>
      </c>
      <c r="AT192" s="141" t="s">
        <v>1404</v>
      </c>
      <c r="AU192" s="141">
        <v>558</v>
      </c>
      <c r="AV192" s="383"/>
      <c r="AW192" s="385"/>
      <c r="AX192" s="139"/>
      <c r="AY192" t="s">
        <v>18388</v>
      </c>
      <c r="AZ192">
        <v>21000</v>
      </c>
      <c r="BA192" s="381"/>
      <c r="BB192" s="139" t="s">
        <v>1450</v>
      </c>
      <c r="BC192" s="166"/>
      <c r="BD192" s="166"/>
      <c r="BE192" s="166"/>
      <c r="BF192" s="166"/>
      <c r="BG192" s="166"/>
      <c r="BH192" s="308"/>
      <c r="BI192" s="308"/>
      <c r="BJ192" s="141" t="s">
        <v>26</v>
      </c>
      <c r="BK192" s="141" t="s">
        <v>26</v>
      </c>
      <c r="BL192" s="141"/>
      <c r="BM192" s="141"/>
      <c r="BN192" s="139" t="s">
        <v>4075</v>
      </c>
      <c r="BQ192" s="141"/>
      <c r="BV192" s="141"/>
      <c r="BX192" s="141"/>
      <c r="BY192" s="141"/>
      <c r="BZ192" s="141"/>
      <c r="CA192" s="141"/>
      <c r="CB192" s="141"/>
      <c r="CC192" s="141"/>
      <c r="CD192" s="141"/>
      <c r="CE192" s="141"/>
      <c r="CF192" s="141"/>
      <c r="CG192" s="141"/>
    </row>
    <row r="193" spans="1:85" x14ac:dyDescent="0.35">
      <c r="A193" s="155" t="s">
        <v>12212</v>
      </c>
      <c r="B193" s="139" t="s">
        <v>4075</v>
      </c>
      <c r="C193" s="18">
        <v>41900</v>
      </c>
      <c r="D193" s="144">
        <v>0.54166666666666663</v>
      </c>
      <c r="E193" s="141" t="s">
        <v>13272</v>
      </c>
      <c r="F193" s="141">
        <v>3</v>
      </c>
      <c r="G193" s="141" t="s">
        <v>2741</v>
      </c>
      <c r="H193" s="141">
        <v>2014</v>
      </c>
      <c r="I193" s="18">
        <v>41900</v>
      </c>
      <c r="J193" s="144">
        <v>0.54166666666666663</v>
      </c>
      <c r="K193" s="378"/>
      <c r="L193" s="139" t="s">
        <v>4075</v>
      </c>
      <c r="M193" s="141"/>
      <c r="N193" s="248"/>
      <c r="O193" s="141" t="s">
        <v>26</v>
      </c>
      <c r="P193" s="141"/>
      <c r="Q193" s="141" t="s">
        <v>12213</v>
      </c>
      <c r="R193" s="141" t="s">
        <v>12214</v>
      </c>
      <c r="S193" s="141"/>
      <c r="T193" s="141"/>
      <c r="U193" s="141"/>
      <c r="V193" s="141"/>
      <c r="W193" s="139" t="s">
        <v>4075</v>
      </c>
      <c r="X193" s="141" t="s">
        <v>25</v>
      </c>
      <c r="Y193" s="141" t="s">
        <v>27</v>
      </c>
      <c r="Z193" s="141" t="s">
        <v>4</v>
      </c>
      <c r="AA193" s="141" t="s">
        <v>34</v>
      </c>
      <c r="AB193" s="141"/>
      <c r="AC193" s="139" t="s">
        <v>18053</v>
      </c>
      <c r="AD193" s="380"/>
      <c r="AE193" s="139" t="s">
        <v>102</v>
      </c>
      <c r="AF193" s="139" t="s">
        <v>13077</v>
      </c>
      <c r="AG193" s="139" t="s">
        <v>102</v>
      </c>
      <c r="AH193" s="139" t="s">
        <v>1378</v>
      </c>
      <c r="AI193" s="139" t="s">
        <v>1408</v>
      </c>
      <c r="AJ193" s="139" t="s">
        <v>1408</v>
      </c>
      <c r="AK193" s="139"/>
      <c r="AL193" s="139"/>
      <c r="AM193" s="141" t="s">
        <v>12</v>
      </c>
      <c r="AN193" s="141" t="s">
        <v>8</v>
      </c>
      <c r="AO193" s="139" t="s">
        <v>1614</v>
      </c>
      <c r="AP193" s="139" t="s">
        <v>7</v>
      </c>
      <c r="AQ193" s="139"/>
      <c r="AR193" s="381"/>
      <c r="AS193" s="139" t="s">
        <v>4075</v>
      </c>
      <c r="AT193" s="141" t="s">
        <v>1404</v>
      </c>
      <c r="AU193" s="141"/>
      <c r="AV193" s="383"/>
      <c r="AW193" s="385"/>
      <c r="AX193" s="139"/>
      <c r="AY193" t="s">
        <v>18389</v>
      </c>
      <c r="AZ193">
        <v>12000</v>
      </c>
      <c r="BA193" s="381"/>
      <c r="BB193" s="139" t="s">
        <v>1450</v>
      </c>
      <c r="BC193" s="166"/>
      <c r="BD193" s="166"/>
      <c r="BE193" s="166"/>
      <c r="BF193" s="166"/>
      <c r="BG193" s="166"/>
      <c r="BH193" s="308"/>
      <c r="BI193" s="308"/>
      <c r="BJ193" s="141" t="s">
        <v>26</v>
      </c>
      <c r="BK193" s="141" t="s">
        <v>26</v>
      </c>
      <c r="BL193" s="141"/>
      <c r="BM193" s="141"/>
      <c r="BN193" s="139" t="s">
        <v>4075</v>
      </c>
      <c r="BQ193" s="141"/>
      <c r="BV193" s="141"/>
      <c r="BX193" s="141"/>
      <c r="BY193" s="141"/>
      <c r="BZ193" s="141"/>
      <c r="CA193" s="141"/>
      <c r="CB193" s="141"/>
      <c r="CC193" s="141"/>
      <c r="CD193" s="141"/>
      <c r="CE193" s="141"/>
      <c r="CF193" s="141"/>
      <c r="CG193" s="141"/>
    </row>
    <row r="194" spans="1:85" x14ac:dyDescent="0.35">
      <c r="A194" s="155" t="s">
        <v>12209</v>
      </c>
      <c r="B194" s="139" t="s">
        <v>4075</v>
      </c>
      <c r="C194" s="18">
        <v>41901</v>
      </c>
      <c r="D194" s="144">
        <v>0.36388888888888887</v>
      </c>
      <c r="E194" s="141" t="s">
        <v>13272</v>
      </c>
      <c r="F194" s="141">
        <v>3</v>
      </c>
      <c r="G194" s="141" t="s">
        <v>2741</v>
      </c>
      <c r="H194" s="141">
        <v>2014</v>
      </c>
      <c r="I194" s="18">
        <v>41901</v>
      </c>
      <c r="J194" s="144">
        <v>0.36388888888888887</v>
      </c>
      <c r="K194" s="378"/>
      <c r="L194" s="139" t="s">
        <v>4075</v>
      </c>
      <c r="M194" s="141"/>
      <c r="N194" s="248"/>
      <c r="O194" s="141" t="s">
        <v>26</v>
      </c>
      <c r="P194" s="141"/>
      <c r="Q194" s="141" t="s">
        <v>12210</v>
      </c>
      <c r="R194" s="141" t="s">
        <v>12211</v>
      </c>
      <c r="S194" s="141"/>
      <c r="T194" s="141"/>
      <c r="U194" s="141"/>
      <c r="V194" s="141"/>
      <c r="W194" s="139" t="s">
        <v>4075</v>
      </c>
      <c r="X194" s="141" t="s">
        <v>25</v>
      </c>
      <c r="Y194" s="141" t="s">
        <v>27</v>
      </c>
      <c r="Z194" s="141" t="s">
        <v>4</v>
      </c>
      <c r="AA194" s="141" t="s">
        <v>34</v>
      </c>
      <c r="AB194" s="141"/>
      <c r="AC194" s="139" t="s">
        <v>18047</v>
      </c>
      <c r="AD194" s="380"/>
      <c r="AE194" s="139" t="s">
        <v>105</v>
      </c>
      <c r="AF194" s="139" t="s">
        <v>13076</v>
      </c>
      <c r="AG194" s="139" t="s">
        <v>1518</v>
      </c>
      <c r="AH194" s="139" t="s">
        <v>1378</v>
      </c>
      <c r="AI194" s="139" t="s">
        <v>1518</v>
      </c>
      <c r="AJ194" s="139"/>
      <c r="AK194" s="139" t="s">
        <v>1518</v>
      </c>
      <c r="AL194" s="139" t="s">
        <v>7</v>
      </c>
      <c r="AM194" s="141" t="s">
        <v>1375</v>
      </c>
      <c r="AN194" s="141" t="s">
        <v>8</v>
      </c>
      <c r="AO194" s="139" t="s">
        <v>1614</v>
      </c>
      <c r="AP194" s="139" t="s">
        <v>7</v>
      </c>
      <c r="AQ194" s="139"/>
      <c r="AR194" s="381"/>
      <c r="AS194" s="139" t="s">
        <v>4075</v>
      </c>
      <c r="AT194" s="141" t="s">
        <v>1404</v>
      </c>
      <c r="AU194" s="141">
        <v>300</v>
      </c>
      <c r="AV194" s="383"/>
      <c r="AW194" s="385"/>
      <c r="AX194" s="139"/>
      <c r="AY194" t="s">
        <v>18390</v>
      </c>
      <c r="AZ194">
        <v>12000</v>
      </c>
      <c r="BA194" s="381"/>
      <c r="BB194" s="139" t="s">
        <v>17</v>
      </c>
      <c r="BC194" s="166"/>
      <c r="BD194" s="166"/>
      <c r="BE194" s="166"/>
      <c r="BF194" s="166"/>
      <c r="BG194" s="166"/>
      <c r="BH194" s="308"/>
      <c r="BI194" s="308"/>
      <c r="BJ194" s="141" t="s">
        <v>26</v>
      </c>
      <c r="BK194" s="141" t="s">
        <v>26</v>
      </c>
      <c r="BL194" s="141"/>
      <c r="BM194" s="141"/>
      <c r="BN194" s="139" t="s">
        <v>4075</v>
      </c>
      <c r="BQ194" s="141"/>
      <c r="BV194" s="141"/>
      <c r="BX194" s="141"/>
      <c r="BY194" s="141"/>
      <c r="BZ194" s="141"/>
      <c r="CA194" s="141"/>
      <c r="CB194" s="141"/>
      <c r="CC194" s="141"/>
      <c r="CD194" s="141"/>
      <c r="CE194" s="141"/>
      <c r="CF194" s="141"/>
      <c r="CG194" s="141"/>
    </row>
    <row r="195" spans="1:85" x14ac:dyDescent="0.35">
      <c r="A195" s="155" t="s">
        <v>19920</v>
      </c>
      <c r="B195" s="139" t="s">
        <v>4075</v>
      </c>
      <c r="C195" s="18">
        <v>41902</v>
      </c>
      <c r="D195" s="144">
        <v>0.65824074074074079</v>
      </c>
      <c r="E195" s="141" t="s">
        <v>13272</v>
      </c>
      <c r="F195" s="141">
        <v>3</v>
      </c>
      <c r="G195" s="141" t="s">
        <v>2741</v>
      </c>
      <c r="H195" s="141">
        <v>2014</v>
      </c>
      <c r="I195" s="18">
        <v>41902</v>
      </c>
      <c r="J195" s="144">
        <v>0.65763888888888888</v>
      </c>
      <c r="K195" s="378"/>
      <c r="L195" s="139" t="s">
        <v>4075</v>
      </c>
      <c r="M195" s="141" t="s">
        <v>28</v>
      </c>
      <c r="N195" s="248">
        <v>44265</v>
      </c>
      <c r="O195" s="141" t="s">
        <v>25</v>
      </c>
      <c r="P195" s="141"/>
      <c r="Q195" s="141"/>
      <c r="R195" s="141"/>
      <c r="S195" s="141"/>
      <c r="T195" s="141" t="s">
        <v>19921</v>
      </c>
      <c r="U195" s="141">
        <v>109231878</v>
      </c>
      <c r="V195" s="141"/>
      <c r="W195" s="139" t="s">
        <v>4075</v>
      </c>
      <c r="X195" s="141" t="s">
        <v>25</v>
      </c>
      <c r="Y195" s="141" t="s">
        <v>27</v>
      </c>
      <c r="Z195" s="141"/>
      <c r="AA195" s="141" t="s">
        <v>34</v>
      </c>
      <c r="AB195" s="141"/>
      <c r="AC195" s="139" t="s">
        <v>18047</v>
      </c>
      <c r="AD195" s="380"/>
      <c r="AE195" s="139" t="s">
        <v>102</v>
      </c>
      <c r="AF195" s="139" t="s">
        <v>13088</v>
      </c>
      <c r="AG195" s="139" t="s">
        <v>102</v>
      </c>
      <c r="AH195" s="139" t="s">
        <v>1378</v>
      </c>
      <c r="AI195" s="139" t="s">
        <v>1388</v>
      </c>
      <c r="AJ195" s="139" t="s">
        <v>100</v>
      </c>
      <c r="AK195" s="139"/>
      <c r="AL195" s="139"/>
      <c r="AM195" s="141" t="s">
        <v>9</v>
      </c>
      <c r="AN195" s="141" t="s">
        <v>8</v>
      </c>
      <c r="AO195" s="139"/>
      <c r="AP195" s="139" t="s">
        <v>100</v>
      </c>
      <c r="AQ195" s="139"/>
      <c r="AR195" s="381"/>
      <c r="AS195" s="139" t="s">
        <v>4075</v>
      </c>
      <c r="AT195" s="141" t="s">
        <v>1404</v>
      </c>
      <c r="AU195" s="141"/>
      <c r="AV195" s="383"/>
      <c r="AW195" s="385"/>
      <c r="AX195" s="139" t="s">
        <v>63</v>
      </c>
      <c r="AY195" t="s">
        <v>18391</v>
      </c>
      <c r="BA195" s="381"/>
      <c r="BB195" s="139" t="s">
        <v>1450</v>
      </c>
      <c r="BC195" s="166"/>
      <c r="BD195" s="166"/>
      <c r="BE195" s="166"/>
      <c r="BF195" s="166"/>
      <c r="BG195" s="166"/>
      <c r="BH195" s="308"/>
      <c r="BI195" s="308"/>
      <c r="BJ195" s="141" t="s">
        <v>26</v>
      </c>
      <c r="BK195" s="141" t="s">
        <v>26</v>
      </c>
      <c r="BL195" s="141"/>
      <c r="BM195" s="141"/>
      <c r="BN195" s="139" t="s">
        <v>4075</v>
      </c>
      <c r="BQ195" s="141"/>
      <c r="BV195" s="141"/>
      <c r="BX195" s="141"/>
      <c r="BY195" s="141"/>
      <c r="BZ195" s="141"/>
      <c r="CA195" s="141"/>
      <c r="CB195" s="141"/>
      <c r="CC195" s="141"/>
      <c r="CD195" s="141"/>
      <c r="CE195" s="141"/>
      <c r="CF195" s="141"/>
      <c r="CG195" s="141"/>
    </row>
    <row r="196" spans="1:85" x14ac:dyDescent="0.35">
      <c r="A196" s="155" t="s">
        <v>12205</v>
      </c>
      <c r="B196" s="139" t="s">
        <v>4075</v>
      </c>
      <c r="C196" s="18">
        <v>41902</v>
      </c>
      <c r="D196" s="144">
        <v>0.29305555555555557</v>
      </c>
      <c r="E196" s="141" t="s">
        <v>13272</v>
      </c>
      <c r="F196" s="141">
        <v>3</v>
      </c>
      <c r="G196" s="141" t="s">
        <v>2741</v>
      </c>
      <c r="H196" s="141">
        <v>2014</v>
      </c>
      <c r="I196" s="18">
        <v>41902</v>
      </c>
      <c r="J196" s="144">
        <v>0.29305555555555557</v>
      </c>
      <c r="K196" s="378"/>
      <c r="L196" s="139" t="s">
        <v>4075</v>
      </c>
      <c r="M196" s="141"/>
      <c r="N196" s="248"/>
      <c r="O196" s="141" t="s">
        <v>26</v>
      </c>
      <c r="P196" s="141"/>
      <c r="Q196" s="141" t="s">
        <v>12206</v>
      </c>
      <c r="R196" s="141" t="s">
        <v>12207</v>
      </c>
      <c r="S196" s="141"/>
      <c r="T196" s="141"/>
      <c r="U196" s="141">
        <v>109231653</v>
      </c>
      <c r="V196" s="141"/>
      <c r="W196" s="139" t="s">
        <v>4075</v>
      </c>
      <c r="X196" s="141" t="s">
        <v>25</v>
      </c>
      <c r="Y196" s="141" t="s">
        <v>27</v>
      </c>
      <c r="Z196" s="141" t="s">
        <v>4</v>
      </c>
      <c r="AA196" s="141" t="s">
        <v>34</v>
      </c>
      <c r="AB196" s="141"/>
      <c r="AC196" s="139" t="s">
        <v>18047</v>
      </c>
      <c r="AD196" s="380"/>
      <c r="AE196" s="139" t="s">
        <v>4</v>
      </c>
      <c r="AF196" s="139" t="s">
        <v>13073</v>
      </c>
      <c r="AG196" s="139" t="s">
        <v>4</v>
      </c>
      <c r="AH196" s="139" t="s">
        <v>1378</v>
      </c>
      <c r="AI196" s="139" t="s">
        <v>15678</v>
      </c>
      <c r="AJ196" s="139"/>
      <c r="AK196" s="139" t="s">
        <v>15678</v>
      </c>
      <c r="AL196" s="139" t="s">
        <v>7</v>
      </c>
      <c r="AM196" s="141" t="s">
        <v>19</v>
      </c>
      <c r="AN196" s="141" t="s">
        <v>8</v>
      </c>
      <c r="AO196" s="139" t="s">
        <v>1614</v>
      </c>
      <c r="AP196" s="139" t="s">
        <v>7</v>
      </c>
      <c r="AQ196" s="139"/>
      <c r="AR196" s="381"/>
      <c r="AS196" s="139" t="s">
        <v>4075</v>
      </c>
      <c r="AT196" s="141" t="s">
        <v>1404</v>
      </c>
      <c r="AU196" s="141"/>
      <c r="AV196" s="383"/>
      <c r="AW196" s="385"/>
      <c r="AX196" s="139"/>
      <c r="AY196" t="s">
        <v>18317</v>
      </c>
      <c r="AZ196">
        <v>12000</v>
      </c>
      <c r="BA196" s="381"/>
      <c r="BB196" s="139" t="s">
        <v>1452</v>
      </c>
      <c r="BC196" s="166"/>
      <c r="BD196" s="166"/>
      <c r="BE196" s="166"/>
      <c r="BF196" s="166"/>
      <c r="BG196" s="166"/>
      <c r="BH196" s="308"/>
      <c r="BI196" s="308"/>
      <c r="BJ196" s="141" t="s">
        <v>26</v>
      </c>
      <c r="BK196" s="141" t="s">
        <v>26</v>
      </c>
      <c r="BL196" s="141"/>
      <c r="BM196" s="141"/>
      <c r="BN196" s="139" t="s">
        <v>4075</v>
      </c>
      <c r="BQ196" s="141" t="s">
        <v>17665</v>
      </c>
      <c r="BR196" s="135" t="s">
        <v>15680</v>
      </c>
      <c r="BT196" s="135" t="s">
        <v>15365</v>
      </c>
      <c r="BU196" s="135" t="s">
        <v>15356</v>
      </c>
      <c r="BV196" s="141" t="s">
        <v>13287</v>
      </c>
      <c r="BW196" s="135" t="s">
        <v>2004</v>
      </c>
      <c r="BX196" s="141" t="s">
        <v>15689</v>
      </c>
      <c r="BY196" s="141" t="s">
        <v>12</v>
      </c>
      <c r="BZ196" s="141" t="s">
        <v>26</v>
      </c>
      <c r="CA196" s="141" t="s">
        <v>1848</v>
      </c>
      <c r="CB196" s="141"/>
      <c r="CC196" s="141" t="s">
        <v>15686</v>
      </c>
      <c r="CD196" s="141" t="s">
        <v>15687</v>
      </c>
      <c r="CE196" s="141" t="s">
        <v>15450</v>
      </c>
      <c r="CF196" s="141" t="s">
        <v>15451</v>
      </c>
      <c r="CG196" s="141" t="s">
        <v>1848</v>
      </c>
    </row>
    <row r="197" spans="1:85" x14ac:dyDescent="0.35">
      <c r="A197" s="155" t="s">
        <v>12208</v>
      </c>
      <c r="B197" s="139" t="s">
        <v>4075</v>
      </c>
      <c r="C197" s="18">
        <v>41902</v>
      </c>
      <c r="D197" s="144">
        <v>0</v>
      </c>
      <c r="E197" s="141" t="s">
        <v>13272</v>
      </c>
      <c r="F197" s="141">
        <v>3</v>
      </c>
      <c r="G197" s="141" t="s">
        <v>2741</v>
      </c>
      <c r="H197" s="141">
        <v>2014</v>
      </c>
      <c r="I197" s="18"/>
      <c r="J197" s="144"/>
      <c r="K197" s="378"/>
      <c r="L197" s="139" t="s">
        <v>4075</v>
      </c>
      <c r="M197" s="141"/>
      <c r="N197" s="248"/>
      <c r="O197" s="141" t="s">
        <v>26</v>
      </c>
      <c r="P197" s="141"/>
      <c r="Q197" s="141"/>
      <c r="R197" s="141"/>
      <c r="S197" s="141"/>
      <c r="T197" s="141"/>
      <c r="U197" s="141"/>
      <c r="V197" s="141"/>
      <c r="W197" s="139" t="s">
        <v>4075</v>
      </c>
      <c r="X197" s="141" t="s">
        <v>25</v>
      </c>
      <c r="Y197" s="141" t="s">
        <v>27</v>
      </c>
      <c r="Z197" s="141" t="s">
        <v>4</v>
      </c>
      <c r="AA197" s="141" t="s">
        <v>34</v>
      </c>
      <c r="AB197" s="141"/>
      <c r="AC197" s="139" t="s">
        <v>18047</v>
      </c>
      <c r="AD197" s="380"/>
      <c r="AE197" s="139" t="s">
        <v>102</v>
      </c>
      <c r="AF197" s="139" t="s">
        <v>13088</v>
      </c>
      <c r="AG197" s="139" t="s">
        <v>102</v>
      </c>
      <c r="AH197" s="139" t="s">
        <v>1378</v>
      </c>
      <c r="AI197" s="139" t="s">
        <v>100</v>
      </c>
      <c r="AJ197" s="139" t="s">
        <v>100</v>
      </c>
      <c r="AK197" s="139"/>
      <c r="AL197" s="139"/>
      <c r="AM197" s="141" t="s">
        <v>1375</v>
      </c>
      <c r="AN197" s="141" t="s">
        <v>8</v>
      </c>
      <c r="AO197" s="139" t="s">
        <v>1477</v>
      </c>
      <c r="AP197" s="139" t="s">
        <v>100</v>
      </c>
      <c r="AQ197" s="139"/>
      <c r="AR197" s="381"/>
      <c r="AS197" s="139" t="s">
        <v>4075</v>
      </c>
      <c r="AT197" s="141" t="s">
        <v>1404</v>
      </c>
      <c r="AU197" s="141"/>
      <c r="AV197" s="383"/>
      <c r="AW197" s="385"/>
      <c r="AX197" s="139"/>
      <c r="AY197" t="s">
        <v>18391</v>
      </c>
      <c r="BA197" s="381"/>
      <c r="BB197" s="139" t="s">
        <v>17</v>
      </c>
      <c r="BC197" s="166"/>
      <c r="BD197" s="166"/>
      <c r="BE197" s="166"/>
      <c r="BF197" s="166"/>
      <c r="BG197" s="166"/>
      <c r="BH197" s="308"/>
      <c r="BI197" s="308"/>
      <c r="BJ197" s="141" t="s">
        <v>26</v>
      </c>
      <c r="BK197" s="141" t="s">
        <v>26</v>
      </c>
      <c r="BL197" s="141"/>
      <c r="BM197" s="141"/>
      <c r="BN197" s="139" t="s">
        <v>4075</v>
      </c>
      <c r="BQ197" s="141"/>
      <c r="BV197" s="141"/>
      <c r="BX197" s="141"/>
      <c r="BY197" s="141"/>
      <c r="BZ197" s="141"/>
      <c r="CA197" s="141"/>
      <c r="CB197" s="141"/>
      <c r="CC197" s="141"/>
      <c r="CD197" s="141"/>
      <c r="CE197" s="141"/>
      <c r="CF197" s="141"/>
      <c r="CG197" s="141"/>
    </row>
    <row r="198" spans="1:85" x14ac:dyDescent="0.35">
      <c r="A198" s="155" t="s">
        <v>12202</v>
      </c>
      <c r="B198" s="139" t="s">
        <v>4075</v>
      </c>
      <c r="C198" s="18">
        <v>41903</v>
      </c>
      <c r="D198" s="144">
        <v>0.20416666666666666</v>
      </c>
      <c r="E198" s="141" t="s">
        <v>13273</v>
      </c>
      <c r="F198" s="141">
        <v>3</v>
      </c>
      <c r="G198" s="141" t="s">
        <v>2741</v>
      </c>
      <c r="H198" s="141">
        <v>2014</v>
      </c>
      <c r="I198" s="18">
        <v>41903</v>
      </c>
      <c r="J198" s="144">
        <v>0.20416666666666666</v>
      </c>
      <c r="K198" s="378"/>
      <c r="L198" s="139" t="s">
        <v>4075</v>
      </c>
      <c r="M198" s="141"/>
      <c r="N198" s="248"/>
      <c r="O198" s="141" t="s">
        <v>26</v>
      </c>
      <c r="P198" s="141"/>
      <c r="Q198" s="141" t="s">
        <v>12203</v>
      </c>
      <c r="R198" s="141" t="s">
        <v>12204</v>
      </c>
      <c r="S198" s="141"/>
      <c r="T198" s="141"/>
      <c r="U198" s="141">
        <v>109231948</v>
      </c>
      <c r="V198" s="141"/>
      <c r="W198" s="139" t="s">
        <v>4075</v>
      </c>
      <c r="X198" s="141" t="s">
        <v>25</v>
      </c>
      <c r="Y198" s="141" t="s">
        <v>27</v>
      </c>
      <c r="Z198" s="141" t="s">
        <v>4</v>
      </c>
      <c r="AA198" s="141" t="s">
        <v>34</v>
      </c>
      <c r="AB198" s="141"/>
      <c r="AC198" s="139" t="s">
        <v>18049</v>
      </c>
      <c r="AD198" s="380"/>
      <c r="AE198" s="139" t="s">
        <v>4</v>
      </c>
      <c r="AF198" s="139" t="s">
        <v>13073</v>
      </c>
      <c r="AG198" s="139" t="s">
        <v>4</v>
      </c>
      <c r="AH198" s="139" t="s">
        <v>1378</v>
      </c>
      <c r="AI198" s="139" t="s">
        <v>15678</v>
      </c>
      <c r="AJ198" s="139"/>
      <c r="AK198" s="139" t="s">
        <v>15678</v>
      </c>
      <c r="AL198" s="139" t="s">
        <v>7</v>
      </c>
      <c r="AM198" s="141" t="s">
        <v>1375</v>
      </c>
      <c r="AN198" s="141" t="s">
        <v>8</v>
      </c>
      <c r="AO198" s="139" t="s">
        <v>1614</v>
      </c>
      <c r="AP198" s="139" t="s">
        <v>7</v>
      </c>
      <c r="AQ198" s="139"/>
      <c r="AR198" s="381"/>
      <c r="AS198" s="139" t="s">
        <v>4075</v>
      </c>
      <c r="AT198" s="141" t="s">
        <v>1404</v>
      </c>
      <c r="AU198" s="141"/>
      <c r="AV198" s="383"/>
      <c r="AW198" s="385"/>
      <c r="AX198" s="139"/>
      <c r="AY198" t="s">
        <v>18327</v>
      </c>
      <c r="AZ198">
        <v>12000</v>
      </c>
      <c r="BA198" s="381"/>
      <c r="BB198" s="139" t="s">
        <v>1444</v>
      </c>
      <c r="BC198" s="166"/>
      <c r="BD198" s="166"/>
      <c r="BE198" s="166"/>
      <c r="BF198" s="166"/>
      <c r="BG198" s="166"/>
      <c r="BH198" s="308"/>
      <c r="BI198" s="308"/>
      <c r="BJ198" s="141" t="s">
        <v>26</v>
      </c>
      <c r="BK198" s="141" t="s">
        <v>26</v>
      </c>
      <c r="BL198" s="141"/>
      <c r="BM198" s="141"/>
      <c r="BN198" s="139" t="s">
        <v>4075</v>
      </c>
      <c r="BQ198" s="141" t="s">
        <v>17666</v>
      </c>
      <c r="BR198" s="135" t="s">
        <v>15680</v>
      </c>
      <c r="BT198" s="135" t="s">
        <v>15406</v>
      </c>
      <c r="BU198" s="135" t="s">
        <v>2059</v>
      </c>
      <c r="BV198" s="141" t="s">
        <v>13274</v>
      </c>
      <c r="BW198" s="135" t="s">
        <v>2891</v>
      </c>
      <c r="BX198" s="141" t="s">
        <v>15681</v>
      </c>
      <c r="BY198" s="141" t="s">
        <v>15681</v>
      </c>
      <c r="BZ198" s="141" t="s">
        <v>26</v>
      </c>
      <c r="CA198" s="141" t="s">
        <v>1848</v>
      </c>
      <c r="CB198" s="141"/>
      <c r="CC198" s="141" t="s">
        <v>15690</v>
      </c>
      <c r="CD198" s="141" t="s">
        <v>34</v>
      </c>
      <c r="CE198" s="141" t="s">
        <v>15450</v>
      </c>
      <c r="CF198" s="141" t="s">
        <v>15451</v>
      </c>
      <c r="CG198" s="141" t="s">
        <v>1897</v>
      </c>
    </row>
    <row r="199" spans="1:85" x14ac:dyDescent="0.35">
      <c r="A199" s="155" t="s">
        <v>12198</v>
      </c>
      <c r="B199" s="139" t="s">
        <v>4075</v>
      </c>
      <c r="C199" s="18">
        <v>41905</v>
      </c>
      <c r="D199" s="144">
        <v>0.45347222222222222</v>
      </c>
      <c r="E199" s="141" t="s">
        <v>13273</v>
      </c>
      <c r="F199" s="141">
        <v>3</v>
      </c>
      <c r="G199" s="141" t="s">
        <v>2741</v>
      </c>
      <c r="H199" s="141">
        <v>2014</v>
      </c>
      <c r="I199" s="18">
        <v>41905</v>
      </c>
      <c r="J199" s="144">
        <v>0.45347222222222222</v>
      </c>
      <c r="K199" s="378"/>
      <c r="L199" s="139" t="s">
        <v>4075</v>
      </c>
      <c r="M199" s="141"/>
      <c r="N199" s="248"/>
      <c r="O199" s="141" t="s">
        <v>26</v>
      </c>
      <c r="P199" s="141"/>
      <c r="Q199" s="141" t="s">
        <v>12199</v>
      </c>
      <c r="R199" s="141" t="s">
        <v>12200</v>
      </c>
      <c r="S199" s="141"/>
      <c r="T199" s="141"/>
      <c r="U199" s="141">
        <v>109234852</v>
      </c>
      <c r="V199" s="141"/>
      <c r="W199" s="139" t="s">
        <v>4075</v>
      </c>
      <c r="X199" s="141" t="s">
        <v>25</v>
      </c>
      <c r="Y199" s="141" t="s">
        <v>27</v>
      </c>
      <c r="Z199" s="141" t="s">
        <v>4</v>
      </c>
      <c r="AA199" s="141" t="s">
        <v>34</v>
      </c>
      <c r="AB199" s="141"/>
      <c r="AC199" s="139" t="s">
        <v>18047</v>
      </c>
      <c r="AD199" s="380"/>
      <c r="AE199" s="139" t="s">
        <v>4</v>
      </c>
      <c r="AF199" s="139" t="s">
        <v>13073</v>
      </c>
      <c r="AG199" s="139" t="s">
        <v>4</v>
      </c>
      <c r="AH199" s="139" t="s">
        <v>1378</v>
      </c>
      <c r="AI199" s="139" t="s">
        <v>15678</v>
      </c>
      <c r="AJ199" s="139"/>
      <c r="AK199" s="139" t="s">
        <v>15678</v>
      </c>
      <c r="AL199" s="139" t="s">
        <v>7</v>
      </c>
      <c r="AM199" s="141" t="s">
        <v>1375</v>
      </c>
      <c r="AN199" s="141" t="s">
        <v>8</v>
      </c>
      <c r="AO199" s="139" t="s">
        <v>1614</v>
      </c>
      <c r="AP199" s="139" t="s">
        <v>7</v>
      </c>
      <c r="AQ199" s="139"/>
      <c r="AR199" s="381"/>
      <c r="AS199" s="139" t="s">
        <v>4075</v>
      </c>
      <c r="AT199" s="141" t="s">
        <v>1404</v>
      </c>
      <c r="AU199" s="141">
        <v>340</v>
      </c>
      <c r="AV199" s="383"/>
      <c r="AW199" s="385"/>
      <c r="AX199" s="139"/>
      <c r="AY199" t="s">
        <v>18392</v>
      </c>
      <c r="AZ199">
        <v>21000</v>
      </c>
      <c r="BA199" s="381"/>
      <c r="BB199" s="139" t="s">
        <v>1452</v>
      </c>
      <c r="BC199" s="166"/>
      <c r="BD199" s="166"/>
      <c r="BE199" s="166"/>
      <c r="BF199" s="166"/>
      <c r="BG199" s="166"/>
      <c r="BH199" s="308"/>
      <c r="BI199" s="308"/>
      <c r="BJ199" s="141" t="s">
        <v>26</v>
      </c>
      <c r="BK199" s="141" t="s">
        <v>26</v>
      </c>
      <c r="BL199" s="141"/>
      <c r="BM199" s="141"/>
      <c r="BN199" s="139" t="s">
        <v>4075</v>
      </c>
      <c r="BQ199" s="141" t="s">
        <v>17667</v>
      </c>
      <c r="BR199" s="135" t="s">
        <v>15693</v>
      </c>
      <c r="BT199" s="135" t="s">
        <v>15364</v>
      </c>
      <c r="BU199" s="135" t="s">
        <v>15348</v>
      </c>
      <c r="BV199" s="141" t="s">
        <v>13263</v>
      </c>
      <c r="BW199" s="135" t="s">
        <v>2891</v>
      </c>
      <c r="BX199" s="141"/>
      <c r="BY199" s="141"/>
      <c r="BZ199" s="141"/>
      <c r="CA199" s="141"/>
      <c r="CB199" s="141"/>
      <c r="CC199" s="141"/>
      <c r="CD199" s="141"/>
      <c r="CE199" s="141" t="s">
        <v>15450</v>
      </c>
      <c r="CF199" s="141" t="s">
        <v>15451</v>
      </c>
      <c r="CG199" s="141" t="s">
        <v>2003</v>
      </c>
    </row>
    <row r="200" spans="1:85" x14ac:dyDescent="0.35">
      <c r="A200" s="155" t="s">
        <v>12201</v>
      </c>
      <c r="B200" s="139" t="s">
        <v>4075</v>
      </c>
      <c r="C200" s="18">
        <v>41905</v>
      </c>
      <c r="D200" s="144">
        <v>0.4201388888888889</v>
      </c>
      <c r="E200" s="141" t="s">
        <v>13273</v>
      </c>
      <c r="F200" s="141">
        <v>3</v>
      </c>
      <c r="G200" s="141" t="s">
        <v>2741</v>
      </c>
      <c r="H200" s="141">
        <v>2014</v>
      </c>
      <c r="I200" s="18">
        <v>41905</v>
      </c>
      <c r="J200" s="144">
        <v>0.4201388888888889</v>
      </c>
      <c r="K200" s="378"/>
      <c r="L200" s="139" t="s">
        <v>4075</v>
      </c>
      <c r="M200" s="141"/>
      <c r="N200" s="248"/>
      <c r="O200" s="141" t="s">
        <v>26</v>
      </c>
      <c r="P200" s="141"/>
      <c r="Q200" s="141"/>
      <c r="R200" s="141"/>
      <c r="S200" s="141"/>
      <c r="T200" s="141"/>
      <c r="U200" s="141"/>
      <c r="V200" s="141"/>
      <c r="W200" s="139" t="s">
        <v>4075</v>
      </c>
      <c r="X200" s="141" t="s">
        <v>25</v>
      </c>
      <c r="Y200" s="141" t="s">
        <v>27</v>
      </c>
      <c r="Z200" s="141" t="s">
        <v>4</v>
      </c>
      <c r="AA200" s="141" t="s">
        <v>35</v>
      </c>
      <c r="AB200" s="141"/>
      <c r="AC200" s="139" t="s">
        <v>18050</v>
      </c>
      <c r="AD200" s="380"/>
      <c r="AE200" s="139" t="s">
        <v>107</v>
      </c>
      <c r="AF200" s="139" t="s">
        <v>13076</v>
      </c>
      <c r="AG200" s="139" t="s">
        <v>4130</v>
      </c>
      <c r="AH200" s="139" t="s">
        <v>1378</v>
      </c>
      <c r="AI200" s="139" t="s">
        <v>1518</v>
      </c>
      <c r="AJ200" s="139"/>
      <c r="AK200" s="139" t="s">
        <v>1518</v>
      </c>
      <c r="AL200" s="139" t="s">
        <v>7</v>
      </c>
      <c r="AM200" s="141" t="s">
        <v>1375</v>
      </c>
      <c r="AN200" s="141" t="s">
        <v>8</v>
      </c>
      <c r="AO200" s="139" t="s">
        <v>1618</v>
      </c>
      <c r="AP200" s="139" t="s">
        <v>7</v>
      </c>
      <c r="AQ200" s="139"/>
      <c r="AR200" s="381"/>
      <c r="AS200" s="139" t="s">
        <v>4075</v>
      </c>
      <c r="AT200" s="141" t="s">
        <v>1404</v>
      </c>
      <c r="AU200" s="141">
        <v>300</v>
      </c>
      <c r="AV200" s="383"/>
      <c r="AW200" s="385"/>
      <c r="AX200" s="139"/>
      <c r="AY200" t="s">
        <v>18393</v>
      </c>
      <c r="AZ200">
        <v>60000</v>
      </c>
      <c r="BA200" s="381"/>
      <c r="BB200" s="139" t="s">
        <v>1450</v>
      </c>
      <c r="BC200" s="166"/>
      <c r="BD200" s="166"/>
      <c r="BE200" s="166"/>
      <c r="BF200" s="166"/>
      <c r="BG200" s="166"/>
      <c r="BH200" s="308"/>
      <c r="BI200" s="308"/>
      <c r="BJ200" s="141" t="s">
        <v>26</v>
      </c>
      <c r="BK200" s="141" t="s">
        <v>26</v>
      </c>
      <c r="BL200" s="141"/>
      <c r="BM200" s="141"/>
      <c r="BN200" s="139" t="s">
        <v>4075</v>
      </c>
      <c r="BQ200" s="141"/>
      <c r="BV200" s="141"/>
      <c r="BX200" s="141"/>
      <c r="BY200" s="141"/>
      <c r="BZ200" s="141"/>
      <c r="CA200" s="141"/>
      <c r="CB200" s="141"/>
      <c r="CC200" s="141"/>
      <c r="CD200" s="141"/>
      <c r="CE200" s="141"/>
      <c r="CF200" s="141"/>
      <c r="CG200" s="141"/>
    </row>
    <row r="201" spans="1:85" x14ac:dyDescent="0.35">
      <c r="A201" s="155" t="s">
        <v>12192</v>
      </c>
      <c r="B201" s="139" t="s">
        <v>4075</v>
      </c>
      <c r="C201" s="18">
        <v>41907</v>
      </c>
      <c r="D201" s="144">
        <v>0.8520833333333333</v>
      </c>
      <c r="E201" s="141" t="s">
        <v>13273</v>
      </c>
      <c r="F201" s="141">
        <v>3</v>
      </c>
      <c r="G201" s="141" t="s">
        <v>2741</v>
      </c>
      <c r="H201" s="141">
        <v>2014</v>
      </c>
      <c r="I201" s="18">
        <v>41907</v>
      </c>
      <c r="J201" s="144">
        <v>0.8520833333333333</v>
      </c>
      <c r="K201" s="378"/>
      <c r="L201" s="139" t="s">
        <v>4075</v>
      </c>
      <c r="M201" s="141"/>
      <c r="N201" s="248"/>
      <c r="O201" s="141" t="s">
        <v>26</v>
      </c>
      <c r="P201" s="141"/>
      <c r="Q201" s="141" t="s">
        <v>12193</v>
      </c>
      <c r="R201" s="141" t="s">
        <v>12194</v>
      </c>
      <c r="S201" s="141"/>
      <c r="T201" s="141"/>
      <c r="U201" s="141"/>
      <c r="V201" s="141"/>
      <c r="W201" s="139" t="s">
        <v>4075</v>
      </c>
      <c r="X201" s="141" t="s">
        <v>25</v>
      </c>
      <c r="Y201" s="141" t="s">
        <v>27</v>
      </c>
      <c r="Z201" s="141" t="s">
        <v>4</v>
      </c>
      <c r="AA201" s="141" t="s">
        <v>34</v>
      </c>
      <c r="AB201" s="141"/>
      <c r="AC201" s="139" t="s">
        <v>18047</v>
      </c>
      <c r="AD201" s="380"/>
      <c r="AE201" s="139" t="s">
        <v>102</v>
      </c>
      <c r="AF201" s="139" t="s">
        <v>13068</v>
      </c>
      <c r="AG201" s="139" t="s">
        <v>102</v>
      </c>
      <c r="AH201" s="139" t="s">
        <v>1378</v>
      </c>
      <c r="AI201" s="139" t="s">
        <v>7</v>
      </c>
      <c r="AJ201" s="139" t="s">
        <v>7</v>
      </c>
      <c r="AK201" s="139"/>
      <c r="AL201" s="139"/>
      <c r="AM201" s="141" t="s">
        <v>1375</v>
      </c>
      <c r="AN201" s="141" t="s">
        <v>8</v>
      </c>
      <c r="AO201" s="139" t="s">
        <v>1614</v>
      </c>
      <c r="AP201" s="139" t="s">
        <v>7</v>
      </c>
      <c r="AQ201" s="139"/>
      <c r="AR201" s="381"/>
      <c r="AS201" s="139" t="s">
        <v>4075</v>
      </c>
      <c r="AT201" s="141" t="s">
        <v>1404</v>
      </c>
      <c r="AU201" s="141"/>
      <c r="AV201" s="383"/>
      <c r="AW201" s="385"/>
      <c r="AX201" s="139"/>
      <c r="AY201" t="s">
        <v>18394</v>
      </c>
      <c r="AZ201">
        <v>12000</v>
      </c>
      <c r="BA201" s="381"/>
      <c r="BB201" s="139" t="s">
        <v>17</v>
      </c>
      <c r="BC201" s="166"/>
      <c r="BD201" s="166"/>
      <c r="BE201" s="166"/>
      <c r="BF201" s="166"/>
      <c r="BG201" s="166"/>
      <c r="BH201" s="308"/>
      <c r="BI201" s="308"/>
      <c r="BJ201" s="141" t="s">
        <v>26</v>
      </c>
      <c r="BK201" s="141" t="s">
        <v>26</v>
      </c>
      <c r="BL201" s="141"/>
      <c r="BM201" s="141"/>
      <c r="BN201" s="139" t="s">
        <v>4075</v>
      </c>
      <c r="BQ201" s="141"/>
      <c r="BV201" s="141"/>
      <c r="BX201" s="141"/>
      <c r="BY201" s="141"/>
      <c r="BZ201" s="141"/>
      <c r="CA201" s="141"/>
      <c r="CB201" s="141"/>
      <c r="CC201" s="141"/>
      <c r="CD201" s="141"/>
      <c r="CE201" s="141"/>
      <c r="CF201" s="141"/>
      <c r="CG201" s="141"/>
    </row>
    <row r="202" spans="1:85" x14ac:dyDescent="0.35">
      <c r="A202" s="155" t="s">
        <v>19922</v>
      </c>
      <c r="B202" s="139" t="s">
        <v>4075</v>
      </c>
      <c r="C202" s="18">
        <v>41907</v>
      </c>
      <c r="D202" s="144">
        <v>0.63671296296296298</v>
      </c>
      <c r="E202" s="141" t="s">
        <v>13273</v>
      </c>
      <c r="F202" s="141">
        <v>3</v>
      </c>
      <c r="G202" s="141" t="s">
        <v>2741</v>
      </c>
      <c r="H202" s="141">
        <v>2014</v>
      </c>
      <c r="I202" s="18"/>
      <c r="J202" s="144"/>
      <c r="K202" s="378"/>
      <c r="L202" s="139" t="s">
        <v>4075</v>
      </c>
      <c r="M202" s="141" t="s">
        <v>28</v>
      </c>
      <c r="N202" s="248">
        <v>44266</v>
      </c>
      <c r="O202" s="141" t="s">
        <v>25</v>
      </c>
      <c r="P202" s="141"/>
      <c r="Q202" s="141" t="s">
        <v>19923</v>
      </c>
      <c r="R202" s="141" t="s">
        <v>1944</v>
      </c>
      <c r="S202" s="141"/>
      <c r="T202" s="141" t="s">
        <v>19924</v>
      </c>
      <c r="U202" s="141"/>
      <c r="V202" s="141"/>
      <c r="W202" s="139" t="s">
        <v>4075</v>
      </c>
      <c r="X202" s="141" t="s">
        <v>25</v>
      </c>
      <c r="Y202" s="141" t="s">
        <v>27</v>
      </c>
      <c r="Z202" s="141"/>
      <c r="AA202" s="141" t="s">
        <v>34</v>
      </c>
      <c r="AB202" s="141"/>
      <c r="AC202" s="139" t="s">
        <v>18049</v>
      </c>
      <c r="AD202" s="380"/>
      <c r="AE202" s="139" t="s">
        <v>4</v>
      </c>
      <c r="AF202" s="139" t="s">
        <v>13073</v>
      </c>
      <c r="AG202" s="139" t="s">
        <v>4</v>
      </c>
      <c r="AH202" s="139" t="s">
        <v>1380</v>
      </c>
      <c r="AI202" s="139" t="s">
        <v>15678</v>
      </c>
      <c r="AJ202" s="139"/>
      <c r="AK202" s="139" t="s">
        <v>15678</v>
      </c>
      <c r="AL202" s="139" t="s">
        <v>7</v>
      </c>
      <c r="AM202" s="141" t="s">
        <v>15</v>
      </c>
      <c r="AN202" s="141" t="s">
        <v>8</v>
      </c>
      <c r="AO202" s="139"/>
      <c r="AP202" s="139" t="s">
        <v>7</v>
      </c>
      <c r="AQ202" s="139"/>
      <c r="AR202" s="381"/>
      <c r="AS202" s="139" t="s">
        <v>4075</v>
      </c>
      <c r="AT202" s="141" t="s">
        <v>1404</v>
      </c>
      <c r="AU202" s="141"/>
      <c r="AV202" s="383"/>
      <c r="AW202" s="385"/>
      <c r="AX202" s="139" t="s">
        <v>180</v>
      </c>
      <c r="AY202" t="s">
        <v>18821</v>
      </c>
      <c r="BA202" s="381"/>
      <c r="BB202" s="139" t="s">
        <v>17</v>
      </c>
      <c r="BC202" s="166"/>
      <c r="BD202" s="166"/>
      <c r="BE202" s="166"/>
      <c r="BF202" s="166"/>
      <c r="BG202" s="166"/>
      <c r="BH202" s="308"/>
      <c r="BI202" s="308"/>
      <c r="BJ202" s="141" t="s">
        <v>26</v>
      </c>
      <c r="BK202" s="141" t="s">
        <v>26</v>
      </c>
      <c r="BL202" s="141"/>
      <c r="BM202" s="141"/>
      <c r="BN202" s="139" t="s">
        <v>4075</v>
      </c>
      <c r="BQ202" s="141"/>
      <c r="BV202" s="141"/>
      <c r="BX202" s="141"/>
      <c r="BY202" s="141"/>
      <c r="BZ202" s="141"/>
      <c r="CA202" s="141"/>
      <c r="CB202" s="141"/>
      <c r="CC202" s="141"/>
      <c r="CD202" s="141"/>
      <c r="CE202" s="141"/>
      <c r="CF202" s="141"/>
      <c r="CG202" s="141"/>
    </row>
    <row r="203" spans="1:85" x14ac:dyDescent="0.35">
      <c r="A203" s="155" t="s">
        <v>12195</v>
      </c>
      <c r="B203" s="139" t="s">
        <v>4075</v>
      </c>
      <c r="C203" s="18">
        <v>41907</v>
      </c>
      <c r="D203" s="144">
        <v>0.12361111111111112</v>
      </c>
      <c r="E203" s="141" t="s">
        <v>13273</v>
      </c>
      <c r="F203" s="141">
        <v>3</v>
      </c>
      <c r="G203" s="141" t="s">
        <v>2741</v>
      </c>
      <c r="H203" s="141">
        <v>2014</v>
      </c>
      <c r="I203" s="18">
        <v>41907</v>
      </c>
      <c r="J203" s="144">
        <v>0.12361111111111112</v>
      </c>
      <c r="K203" s="378"/>
      <c r="L203" s="139" t="s">
        <v>4075</v>
      </c>
      <c r="M203" s="141"/>
      <c r="N203" s="248"/>
      <c r="O203" s="141" t="s">
        <v>26</v>
      </c>
      <c r="P203" s="141"/>
      <c r="Q203" s="141" t="s">
        <v>12196</v>
      </c>
      <c r="R203" s="141" t="s">
        <v>12197</v>
      </c>
      <c r="S203" s="141"/>
      <c r="T203" s="141"/>
      <c r="U203" s="141"/>
      <c r="V203" s="141"/>
      <c r="W203" s="139" t="s">
        <v>4075</v>
      </c>
      <c r="X203" s="141" t="s">
        <v>25</v>
      </c>
      <c r="Y203" s="141" t="s">
        <v>27</v>
      </c>
      <c r="Z203" s="141" t="s">
        <v>4</v>
      </c>
      <c r="AA203" s="141" t="s">
        <v>34</v>
      </c>
      <c r="AB203" s="141"/>
      <c r="AC203" s="139" t="s">
        <v>18047</v>
      </c>
      <c r="AD203" s="380"/>
      <c r="AE203" s="139" t="s">
        <v>102</v>
      </c>
      <c r="AF203" s="139" t="s">
        <v>13074</v>
      </c>
      <c r="AG203" s="139" t="s">
        <v>102</v>
      </c>
      <c r="AH203" s="139" t="s">
        <v>1378</v>
      </c>
      <c r="AI203" s="139" t="s">
        <v>11</v>
      </c>
      <c r="AJ203" s="139" t="s">
        <v>11</v>
      </c>
      <c r="AK203" s="139"/>
      <c r="AL203" s="139"/>
      <c r="AM203" s="141" t="s">
        <v>19</v>
      </c>
      <c r="AN203" s="141" t="s">
        <v>8</v>
      </c>
      <c r="AO203" s="139" t="s">
        <v>1614</v>
      </c>
      <c r="AP203" s="139" t="s">
        <v>7</v>
      </c>
      <c r="AQ203" s="139"/>
      <c r="AR203" s="381"/>
      <c r="AS203" s="139" t="s">
        <v>4075</v>
      </c>
      <c r="AT203" s="141" t="s">
        <v>1404</v>
      </c>
      <c r="AU203" s="141"/>
      <c r="AV203" s="383"/>
      <c r="AW203" s="385"/>
      <c r="AX203" s="139"/>
      <c r="AY203" t="s">
        <v>18395</v>
      </c>
      <c r="AZ203">
        <v>12000</v>
      </c>
      <c r="BA203" s="381"/>
      <c r="BB203" s="139" t="s">
        <v>17</v>
      </c>
      <c r="BC203" s="166"/>
      <c r="BD203" s="166"/>
      <c r="BE203" s="166"/>
      <c r="BF203" s="166"/>
      <c r="BG203" s="166"/>
      <c r="BH203" s="308"/>
      <c r="BI203" s="308"/>
      <c r="BJ203" s="141" t="s">
        <v>26</v>
      </c>
      <c r="BK203" s="141" t="s">
        <v>26</v>
      </c>
      <c r="BL203" s="141"/>
      <c r="BM203" s="141"/>
      <c r="BN203" s="139" t="s">
        <v>4075</v>
      </c>
      <c r="BQ203" s="141"/>
      <c r="BV203" s="141"/>
      <c r="BX203" s="141"/>
      <c r="BY203" s="141"/>
      <c r="BZ203" s="141"/>
      <c r="CA203" s="141"/>
      <c r="CB203" s="141"/>
      <c r="CC203" s="141"/>
      <c r="CD203" s="141"/>
      <c r="CE203" s="141"/>
      <c r="CF203" s="141"/>
      <c r="CG203" s="141"/>
    </row>
    <row r="204" spans="1:85" x14ac:dyDescent="0.35">
      <c r="A204" s="155" t="s">
        <v>12189</v>
      </c>
      <c r="B204" s="139" t="s">
        <v>4075</v>
      </c>
      <c r="C204" s="18">
        <v>41909</v>
      </c>
      <c r="D204" s="144">
        <v>0.74583333333333335</v>
      </c>
      <c r="E204" s="141" t="s">
        <v>13273</v>
      </c>
      <c r="F204" s="141">
        <v>3</v>
      </c>
      <c r="G204" s="141" t="s">
        <v>2741</v>
      </c>
      <c r="H204" s="141">
        <v>2014</v>
      </c>
      <c r="I204" s="18">
        <v>41909</v>
      </c>
      <c r="J204" s="144">
        <v>0.74583333333333335</v>
      </c>
      <c r="K204" s="378"/>
      <c r="L204" s="139" t="s">
        <v>4075</v>
      </c>
      <c r="M204" s="141"/>
      <c r="N204" s="248"/>
      <c r="O204" s="141" t="s">
        <v>26</v>
      </c>
      <c r="P204" s="141"/>
      <c r="Q204" s="141"/>
      <c r="R204" s="141" t="s">
        <v>12190</v>
      </c>
      <c r="S204" s="141"/>
      <c r="T204" s="141"/>
      <c r="U204" s="141"/>
      <c r="V204" s="141"/>
      <c r="W204" s="139" t="s">
        <v>4075</v>
      </c>
      <c r="X204" s="141" t="s">
        <v>25</v>
      </c>
      <c r="Y204" s="141" t="s">
        <v>27</v>
      </c>
      <c r="Z204" s="141" t="s">
        <v>4</v>
      </c>
      <c r="AA204" s="141" t="s">
        <v>34</v>
      </c>
      <c r="AB204" s="141"/>
      <c r="AC204" s="139" t="s">
        <v>18049</v>
      </c>
      <c r="AD204" s="380"/>
      <c r="AE204" s="139" t="s">
        <v>4</v>
      </c>
      <c r="AF204" s="139" t="s">
        <v>13073</v>
      </c>
      <c r="AG204" s="139" t="s">
        <v>4</v>
      </c>
      <c r="AH204" s="139" t="s">
        <v>1378</v>
      </c>
      <c r="AI204" s="139" t="s">
        <v>15678</v>
      </c>
      <c r="AJ204" s="139"/>
      <c r="AK204" s="139" t="s">
        <v>15678</v>
      </c>
      <c r="AL204" s="139" t="s">
        <v>7</v>
      </c>
      <c r="AM204" s="141" t="s">
        <v>1375</v>
      </c>
      <c r="AN204" s="141" t="s">
        <v>8</v>
      </c>
      <c r="AO204" s="139" t="s">
        <v>1614</v>
      </c>
      <c r="AP204" s="139" t="s">
        <v>7</v>
      </c>
      <c r="AQ204" s="139"/>
      <c r="AR204" s="381"/>
      <c r="AS204" s="139" t="s">
        <v>4075</v>
      </c>
      <c r="AT204" s="141" t="s">
        <v>1404</v>
      </c>
      <c r="AU204" s="141">
        <v>246</v>
      </c>
      <c r="AV204" s="383"/>
      <c r="AW204" s="385"/>
      <c r="AX204" s="139"/>
      <c r="AY204" t="s">
        <v>18396</v>
      </c>
      <c r="AZ204">
        <v>12000</v>
      </c>
      <c r="BA204" s="381"/>
      <c r="BB204" s="139" t="s">
        <v>1450</v>
      </c>
      <c r="BC204" s="166"/>
      <c r="BD204" s="166"/>
      <c r="BE204" s="166"/>
      <c r="BF204" s="166"/>
      <c r="BG204" s="166"/>
      <c r="BH204" s="308"/>
      <c r="BI204" s="308"/>
      <c r="BJ204" s="141" t="s">
        <v>26</v>
      </c>
      <c r="BK204" s="141" t="s">
        <v>26</v>
      </c>
      <c r="BL204" s="141"/>
      <c r="BM204" s="141"/>
      <c r="BN204" s="139" t="s">
        <v>4075</v>
      </c>
      <c r="BQ204" s="141" t="s">
        <v>17668</v>
      </c>
      <c r="BR204" s="135" t="s">
        <v>15702</v>
      </c>
      <c r="BV204" s="141"/>
      <c r="BX204" s="141"/>
      <c r="BY204" s="141"/>
      <c r="BZ204" s="141"/>
      <c r="CA204" s="141"/>
      <c r="CB204" s="141"/>
      <c r="CC204" s="141"/>
      <c r="CD204" s="141"/>
      <c r="CE204" s="141"/>
      <c r="CF204" s="141"/>
      <c r="CG204" s="141"/>
    </row>
    <row r="205" spans="1:85" x14ac:dyDescent="0.35">
      <c r="A205" s="155" t="s">
        <v>19925</v>
      </c>
      <c r="B205" s="139" t="s">
        <v>4075</v>
      </c>
      <c r="C205" s="18">
        <v>41909</v>
      </c>
      <c r="D205" s="144">
        <v>0.58940972222222221</v>
      </c>
      <c r="E205" s="141" t="s">
        <v>13273</v>
      </c>
      <c r="F205" s="141">
        <v>3</v>
      </c>
      <c r="G205" s="141" t="s">
        <v>2741</v>
      </c>
      <c r="H205" s="141">
        <v>2014</v>
      </c>
      <c r="I205" s="18">
        <v>41909</v>
      </c>
      <c r="J205" s="144">
        <v>0.58888888888888891</v>
      </c>
      <c r="K205" s="378"/>
      <c r="L205" s="139" t="s">
        <v>4075</v>
      </c>
      <c r="M205" s="141" t="s">
        <v>28</v>
      </c>
      <c r="N205" s="248">
        <v>44266</v>
      </c>
      <c r="O205" s="141" t="s">
        <v>25</v>
      </c>
      <c r="P205" s="141"/>
      <c r="Q205" s="141"/>
      <c r="R205" s="141" t="s">
        <v>1944</v>
      </c>
      <c r="S205" s="141"/>
      <c r="T205" s="141" t="s">
        <v>19926</v>
      </c>
      <c r="U205" s="141"/>
      <c r="V205" s="141"/>
      <c r="W205" s="139" t="s">
        <v>4075</v>
      </c>
      <c r="X205" s="141" t="s">
        <v>25</v>
      </c>
      <c r="Y205" s="141" t="s">
        <v>27</v>
      </c>
      <c r="Z205" s="141"/>
      <c r="AA205" s="141" t="s">
        <v>34</v>
      </c>
      <c r="AB205" s="141"/>
      <c r="AC205" s="139" t="s">
        <v>6</v>
      </c>
      <c r="AD205" s="380"/>
      <c r="AE205" s="139" t="s">
        <v>103</v>
      </c>
      <c r="AF205" s="139" t="s">
        <v>13069</v>
      </c>
      <c r="AG205" s="139" t="s">
        <v>103</v>
      </c>
      <c r="AH205" s="139" t="s">
        <v>1380</v>
      </c>
      <c r="AI205" s="139" t="s">
        <v>7399</v>
      </c>
      <c r="AJ205" s="139"/>
      <c r="AK205" s="139" t="s">
        <v>7399</v>
      </c>
      <c r="AL205" s="139" t="s">
        <v>7</v>
      </c>
      <c r="AM205" s="141" t="s">
        <v>15</v>
      </c>
      <c r="AN205" s="141" t="s">
        <v>8</v>
      </c>
      <c r="AO205" s="139"/>
      <c r="AP205" s="139" t="s">
        <v>7</v>
      </c>
      <c r="AQ205" s="139"/>
      <c r="AR205" s="381"/>
      <c r="AS205" s="139" t="s">
        <v>4075</v>
      </c>
      <c r="AT205" s="141" t="s">
        <v>1404</v>
      </c>
      <c r="AU205" s="141"/>
      <c r="AV205" s="383"/>
      <c r="AW205" s="385"/>
      <c r="AX205" s="139" t="s">
        <v>175</v>
      </c>
      <c r="AY205" t="s">
        <v>18397</v>
      </c>
      <c r="BA205" s="381"/>
      <c r="BB205" s="139" t="s">
        <v>17</v>
      </c>
      <c r="BC205" s="166"/>
      <c r="BD205" s="166"/>
      <c r="BE205" s="166"/>
      <c r="BF205" s="166"/>
      <c r="BG205" s="166"/>
      <c r="BH205" s="308"/>
      <c r="BI205" s="308"/>
      <c r="BJ205" s="141" t="s">
        <v>26</v>
      </c>
      <c r="BK205" s="141" t="s">
        <v>26</v>
      </c>
      <c r="BL205" s="141"/>
      <c r="BM205" s="141"/>
      <c r="BN205" s="139" t="s">
        <v>4075</v>
      </c>
      <c r="BQ205" s="141"/>
      <c r="BV205" s="141"/>
      <c r="BX205" s="141"/>
      <c r="BY205" s="141"/>
      <c r="BZ205" s="141"/>
      <c r="CA205" s="141"/>
      <c r="CB205" s="141"/>
      <c r="CC205" s="141"/>
      <c r="CD205" s="141"/>
      <c r="CE205" s="141"/>
      <c r="CF205" s="141"/>
      <c r="CG205" s="141"/>
    </row>
    <row r="206" spans="1:85" x14ac:dyDescent="0.35">
      <c r="A206" s="155" t="s">
        <v>12191</v>
      </c>
      <c r="B206" s="139" t="s">
        <v>4075</v>
      </c>
      <c r="C206" s="18">
        <v>41909</v>
      </c>
      <c r="D206" s="144">
        <v>0.5854166666666667</v>
      </c>
      <c r="E206" s="141" t="s">
        <v>13273</v>
      </c>
      <c r="F206" s="141">
        <v>3</v>
      </c>
      <c r="G206" s="141" t="s">
        <v>2741</v>
      </c>
      <c r="H206" s="141">
        <v>2014</v>
      </c>
      <c r="I206" s="18"/>
      <c r="J206" s="144"/>
      <c r="K206" s="378"/>
      <c r="L206" s="139" t="s">
        <v>4075</v>
      </c>
      <c r="M206" s="141"/>
      <c r="N206" s="248"/>
      <c r="O206" s="141" t="s">
        <v>26</v>
      </c>
      <c r="P206" s="141"/>
      <c r="Q206" s="141"/>
      <c r="R206" s="141"/>
      <c r="S206" s="141"/>
      <c r="T206" s="141"/>
      <c r="U206" s="141"/>
      <c r="V206" s="141"/>
      <c r="W206" s="139" t="s">
        <v>4075</v>
      </c>
      <c r="X206" s="141" t="s">
        <v>25</v>
      </c>
      <c r="Y206" s="141" t="s">
        <v>27</v>
      </c>
      <c r="Z206" s="141" t="s">
        <v>4</v>
      </c>
      <c r="AA206" s="141" t="s">
        <v>34</v>
      </c>
      <c r="AB206" s="141"/>
      <c r="AC206" s="139" t="s">
        <v>18047</v>
      </c>
      <c r="AD206" s="380"/>
      <c r="AE206" s="139" t="s">
        <v>103</v>
      </c>
      <c r="AF206" s="139" t="s">
        <v>13069</v>
      </c>
      <c r="AG206" s="139" t="s">
        <v>103</v>
      </c>
      <c r="AH206" s="139" t="s">
        <v>1378</v>
      </c>
      <c r="AI206" s="139" t="s">
        <v>7399</v>
      </c>
      <c r="AJ206" s="139"/>
      <c r="AK206" s="139" t="s">
        <v>7399</v>
      </c>
      <c r="AL206" s="139" t="s">
        <v>7</v>
      </c>
      <c r="AM206" s="141" t="s">
        <v>1375</v>
      </c>
      <c r="AN206" s="141" t="s">
        <v>8</v>
      </c>
      <c r="AO206" s="139" t="s">
        <v>1477</v>
      </c>
      <c r="AP206" s="139" t="s">
        <v>7</v>
      </c>
      <c r="AQ206" s="139"/>
      <c r="AR206" s="381"/>
      <c r="AS206" s="139" t="s">
        <v>4075</v>
      </c>
      <c r="AT206" s="141" t="s">
        <v>1404</v>
      </c>
      <c r="AU206" s="141"/>
      <c r="AV206" s="383"/>
      <c r="AW206" s="385"/>
      <c r="AX206" s="139"/>
      <c r="AY206" t="s">
        <v>18397</v>
      </c>
      <c r="BA206" s="381"/>
      <c r="BB206" s="139" t="s">
        <v>17</v>
      </c>
      <c r="BC206" s="166"/>
      <c r="BD206" s="166"/>
      <c r="BE206" s="166"/>
      <c r="BF206" s="166"/>
      <c r="BG206" s="166"/>
      <c r="BH206" s="308"/>
      <c r="BI206" s="308"/>
      <c r="BJ206" s="141" t="s">
        <v>26</v>
      </c>
      <c r="BK206" s="141" t="s">
        <v>26</v>
      </c>
      <c r="BL206" s="141"/>
      <c r="BM206" s="141"/>
      <c r="BN206" s="139" t="s">
        <v>4075</v>
      </c>
      <c r="BQ206" s="141"/>
      <c r="BV206" s="141"/>
      <c r="BX206" s="141"/>
      <c r="BY206" s="141"/>
      <c r="BZ206" s="141"/>
      <c r="CA206" s="141"/>
      <c r="CB206" s="141"/>
      <c r="CC206" s="141"/>
      <c r="CD206" s="141"/>
      <c r="CE206" s="141"/>
      <c r="CF206" s="141"/>
      <c r="CG206" s="141"/>
    </row>
    <row r="207" spans="1:85" x14ac:dyDescent="0.35">
      <c r="A207" s="155" t="s">
        <v>12186</v>
      </c>
      <c r="B207" s="139" t="s">
        <v>4075</v>
      </c>
      <c r="C207" s="18">
        <v>41911</v>
      </c>
      <c r="D207" s="144">
        <v>0.60138888888888886</v>
      </c>
      <c r="E207" s="141" t="s">
        <v>13274</v>
      </c>
      <c r="F207" s="141">
        <v>3</v>
      </c>
      <c r="G207" s="141" t="s">
        <v>2741</v>
      </c>
      <c r="H207" s="141">
        <v>2014</v>
      </c>
      <c r="I207" s="18">
        <v>41911</v>
      </c>
      <c r="J207" s="144">
        <v>0.60138888888888886</v>
      </c>
      <c r="K207" s="378"/>
      <c r="L207" s="139" t="s">
        <v>4075</v>
      </c>
      <c r="M207" s="141"/>
      <c r="N207" s="248"/>
      <c r="O207" s="141" t="s">
        <v>26</v>
      </c>
      <c r="P207" s="141"/>
      <c r="Q207" s="141" t="s">
        <v>12187</v>
      </c>
      <c r="R207" s="141" t="s">
        <v>12188</v>
      </c>
      <c r="S207" s="141"/>
      <c r="T207" s="141"/>
      <c r="U207" s="141">
        <v>109245971</v>
      </c>
      <c r="V207" s="141"/>
      <c r="W207" s="139" t="s">
        <v>4075</v>
      </c>
      <c r="X207" s="141" t="s">
        <v>25</v>
      </c>
      <c r="Y207" s="141" t="s">
        <v>27</v>
      </c>
      <c r="Z207" s="141" t="s">
        <v>4</v>
      </c>
      <c r="AA207" s="141" t="s">
        <v>34</v>
      </c>
      <c r="AB207" s="141"/>
      <c r="AC207" s="139" t="s">
        <v>18047</v>
      </c>
      <c r="AD207" s="380"/>
      <c r="AE207" s="139" t="s">
        <v>103</v>
      </c>
      <c r="AF207" s="139" t="s">
        <v>13075</v>
      </c>
      <c r="AG207" s="139" t="s">
        <v>103</v>
      </c>
      <c r="AH207" s="139" t="s">
        <v>1378</v>
      </c>
      <c r="AI207" s="139" t="s">
        <v>7340</v>
      </c>
      <c r="AJ207" s="139"/>
      <c r="AK207" s="139" t="s">
        <v>7340</v>
      </c>
      <c r="AL207" s="139" t="s">
        <v>1408</v>
      </c>
      <c r="AM207" s="141" t="s">
        <v>1375</v>
      </c>
      <c r="AN207" s="141" t="s">
        <v>8</v>
      </c>
      <c r="AO207" s="139" t="s">
        <v>1614</v>
      </c>
      <c r="AP207" s="139" t="s">
        <v>7</v>
      </c>
      <c r="AQ207" s="139"/>
      <c r="AR207" s="381"/>
      <c r="AS207" s="139" t="s">
        <v>4075</v>
      </c>
      <c r="AT207" s="141" t="s">
        <v>1404</v>
      </c>
      <c r="AU207" s="141"/>
      <c r="AV207" s="383"/>
      <c r="AW207" s="385"/>
      <c r="AX207" s="139"/>
      <c r="AY207" t="s">
        <v>18398</v>
      </c>
      <c r="AZ207">
        <v>12000</v>
      </c>
      <c r="BA207" s="381"/>
      <c r="BB207" s="139" t="s">
        <v>1450</v>
      </c>
      <c r="BC207" s="166"/>
      <c r="BD207" s="166"/>
      <c r="BE207" s="166"/>
      <c r="BF207" s="166"/>
      <c r="BG207" s="166"/>
      <c r="BH207" s="308"/>
      <c r="BI207" s="308"/>
      <c r="BJ207" s="141" t="s">
        <v>26</v>
      </c>
      <c r="BK207" s="141" t="s">
        <v>26</v>
      </c>
      <c r="BL207" s="141"/>
      <c r="BM207" s="141"/>
      <c r="BN207" s="139" t="s">
        <v>4075</v>
      </c>
      <c r="BQ207" s="141"/>
      <c r="BV207" s="141"/>
      <c r="BX207" s="141"/>
      <c r="BY207" s="141"/>
      <c r="BZ207" s="141"/>
      <c r="CA207" s="141"/>
      <c r="CB207" s="141"/>
      <c r="CC207" s="141"/>
      <c r="CD207" s="141"/>
      <c r="CE207" s="141"/>
      <c r="CF207" s="141"/>
      <c r="CG207" s="141"/>
    </row>
    <row r="208" spans="1:85" x14ac:dyDescent="0.35">
      <c r="A208" s="155" t="s">
        <v>12182</v>
      </c>
      <c r="B208" s="139" t="s">
        <v>4075</v>
      </c>
      <c r="C208" s="18">
        <v>41912</v>
      </c>
      <c r="D208" s="144">
        <v>0.58888888888888891</v>
      </c>
      <c r="E208" s="141" t="s">
        <v>13274</v>
      </c>
      <c r="F208" s="141">
        <v>3</v>
      </c>
      <c r="G208" s="141" t="s">
        <v>2741</v>
      </c>
      <c r="H208" s="141">
        <v>2014</v>
      </c>
      <c r="I208" s="18">
        <v>41912</v>
      </c>
      <c r="J208" s="144">
        <v>0.58888888888888891</v>
      </c>
      <c r="K208" s="378"/>
      <c r="L208" s="139" t="s">
        <v>4075</v>
      </c>
      <c r="M208" s="141"/>
      <c r="N208" s="248"/>
      <c r="O208" s="141" t="s">
        <v>26</v>
      </c>
      <c r="P208" s="141"/>
      <c r="Q208" s="141" t="s">
        <v>12183</v>
      </c>
      <c r="R208" s="141" t="s">
        <v>12184</v>
      </c>
      <c r="S208" s="141"/>
      <c r="T208" s="141"/>
      <c r="U208" s="141">
        <v>109247736</v>
      </c>
      <c r="V208" s="141"/>
      <c r="W208" s="139" t="s">
        <v>4075</v>
      </c>
      <c r="X208" s="141" t="s">
        <v>25</v>
      </c>
      <c r="Y208" s="141" t="s">
        <v>27</v>
      </c>
      <c r="Z208" s="141" t="s">
        <v>4</v>
      </c>
      <c r="AA208" s="141" t="s">
        <v>34</v>
      </c>
      <c r="AB208" s="141"/>
      <c r="AC208" s="139" t="s">
        <v>18049</v>
      </c>
      <c r="AD208" s="380"/>
      <c r="AE208" s="139" t="s">
        <v>4</v>
      </c>
      <c r="AF208" s="139" t="s">
        <v>13073</v>
      </c>
      <c r="AG208" s="139" t="s">
        <v>4</v>
      </c>
      <c r="AH208" s="139" t="s">
        <v>1378</v>
      </c>
      <c r="AI208" s="139" t="s">
        <v>15678</v>
      </c>
      <c r="AJ208" s="139"/>
      <c r="AK208" s="139" t="s">
        <v>15678</v>
      </c>
      <c r="AL208" s="139" t="s">
        <v>7</v>
      </c>
      <c r="AM208" s="141" t="s">
        <v>19</v>
      </c>
      <c r="AN208" s="141" t="s">
        <v>8</v>
      </c>
      <c r="AO208" s="139" t="s">
        <v>1614</v>
      </c>
      <c r="AP208" s="139" t="s">
        <v>7</v>
      </c>
      <c r="AQ208" s="139"/>
      <c r="AR208" s="381"/>
      <c r="AS208" s="139" t="s">
        <v>4075</v>
      </c>
      <c r="AT208" s="141" t="s">
        <v>1404</v>
      </c>
      <c r="AU208" s="141"/>
      <c r="AV208" s="383"/>
      <c r="AW208" s="385"/>
      <c r="AX208" s="139"/>
      <c r="AY208" t="s">
        <v>18399</v>
      </c>
      <c r="AZ208">
        <v>12000</v>
      </c>
      <c r="BA208" s="381"/>
      <c r="BB208" s="139" t="s">
        <v>17</v>
      </c>
      <c r="BC208" s="166"/>
      <c r="BD208" s="166"/>
      <c r="BE208" s="166"/>
      <c r="BF208" s="166"/>
      <c r="BG208" s="166"/>
      <c r="BH208" s="308"/>
      <c r="BI208" s="308"/>
      <c r="BJ208" s="141" t="s">
        <v>26</v>
      </c>
      <c r="BK208" s="141" t="s">
        <v>26</v>
      </c>
      <c r="BL208" s="141"/>
      <c r="BM208" s="141"/>
      <c r="BN208" s="139" t="s">
        <v>4075</v>
      </c>
      <c r="BQ208" s="141" t="s">
        <v>17669</v>
      </c>
      <c r="BR208" s="135" t="s">
        <v>15693</v>
      </c>
      <c r="BT208" s="135" t="s">
        <v>15349</v>
      </c>
      <c r="BU208" s="135" t="s">
        <v>13280</v>
      </c>
      <c r="BV208" s="141" t="s">
        <v>15378</v>
      </c>
      <c r="BW208" s="135" t="s">
        <v>1897</v>
      </c>
      <c r="BX208" s="141"/>
      <c r="BY208" s="141"/>
      <c r="BZ208" s="141"/>
      <c r="CA208" s="141"/>
      <c r="CB208" s="141"/>
      <c r="CC208" s="141"/>
      <c r="CD208" s="141"/>
      <c r="CE208" s="141" t="s">
        <v>15450</v>
      </c>
      <c r="CF208" s="141" t="s">
        <v>15451</v>
      </c>
      <c r="CG208" s="141" t="s">
        <v>1848</v>
      </c>
    </row>
    <row r="209" spans="1:85" x14ac:dyDescent="0.35">
      <c r="A209" s="155" t="s">
        <v>12176</v>
      </c>
      <c r="B209" s="139" t="s">
        <v>4075</v>
      </c>
      <c r="C209" s="18">
        <v>41913</v>
      </c>
      <c r="D209" s="144">
        <v>0.55833333333333335</v>
      </c>
      <c r="E209" s="141" t="s">
        <v>13274</v>
      </c>
      <c r="F209" s="141">
        <v>4</v>
      </c>
      <c r="G209" s="141" t="s">
        <v>2891</v>
      </c>
      <c r="H209" s="141">
        <v>2014</v>
      </c>
      <c r="I209" s="18">
        <v>41913</v>
      </c>
      <c r="J209" s="144">
        <v>0.55833333333333335</v>
      </c>
      <c r="K209" s="378"/>
      <c r="L209" s="139" t="s">
        <v>4075</v>
      </c>
      <c r="M209" s="141"/>
      <c r="N209" s="248"/>
      <c r="O209" s="141" t="s">
        <v>26</v>
      </c>
      <c r="P209" s="141"/>
      <c r="Q209" s="141" t="s">
        <v>12177</v>
      </c>
      <c r="R209" s="141" t="s">
        <v>12178</v>
      </c>
      <c r="S209" s="141"/>
      <c r="T209" s="141"/>
      <c r="U209" s="141">
        <v>109249905</v>
      </c>
      <c r="V209" s="141"/>
      <c r="W209" s="139" t="s">
        <v>4075</v>
      </c>
      <c r="X209" s="141" t="s">
        <v>25</v>
      </c>
      <c r="Y209" s="141" t="s">
        <v>27</v>
      </c>
      <c r="Z209" s="141" t="s">
        <v>4</v>
      </c>
      <c r="AA209" s="141" t="s">
        <v>34</v>
      </c>
      <c r="AB209" s="141"/>
      <c r="AC209" s="139" t="s">
        <v>18047</v>
      </c>
      <c r="AD209" s="380"/>
      <c r="AE209" s="139" t="s">
        <v>103</v>
      </c>
      <c r="AF209" s="139" t="s">
        <v>13075</v>
      </c>
      <c r="AG209" s="139" t="s">
        <v>103</v>
      </c>
      <c r="AH209" s="139" t="s">
        <v>1378</v>
      </c>
      <c r="AI209" s="139" t="s">
        <v>7340</v>
      </c>
      <c r="AJ209" s="139"/>
      <c r="AK209" s="139" t="s">
        <v>7340</v>
      </c>
      <c r="AL209" s="139" t="s">
        <v>16162</v>
      </c>
      <c r="AM209" s="141" t="s">
        <v>1375</v>
      </c>
      <c r="AN209" s="141" t="s">
        <v>8</v>
      </c>
      <c r="AO209" s="139" t="s">
        <v>1614</v>
      </c>
      <c r="AP209" s="139" t="s">
        <v>7</v>
      </c>
      <c r="AQ209" s="139"/>
      <c r="AR209" s="381"/>
      <c r="AS209" s="139" t="s">
        <v>4075</v>
      </c>
      <c r="AT209" s="141" t="s">
        <v>1404</v>
      </c>
      <c r="AU209" s="141"/>
      <c r="AV209" s="383"/>
      <c r="AW209" s="385"/>
      <c r="AX209" s="139"/>
      <c r="AY209" t="s">
        <v>18400</v>
      </c>
      <c r="AZ209">
        <v>12000</v>
      </c>
      <c r="BA209" s="381"/>
      <c r="BB209" s="139" t="s">
        <v>17</v>
      </c>
      <c r="BC209" s="166"/>
      <c r="BD209" s="166"/>
      <c r="BE209" s="166"/>
      <c r="BF209" s="166"/>
      <c r="BG209" s="166"/>
      <c r="BH209" s="308"/>
      <c r="BI209" s="308"/>
      <c r="BJ209" s="141" t="s">
        <v>26</v>
      </c>
      <c r="BK209" s="141" t="s">
        <v>26</v>
      </c>
      <c r="BL209" s="141"/>
      <c r="BM209" s="141"/>
      <c r="BN209" s="139" t="s">
        <v>4075</v>
      </c>
      <c r="BQ209" s="141"/>
      <c r="BV209" s="141"/>
      <c r="BX209" s="141"/>
      <c r="BY209" s="141"/>
      <c r="BZ209" s="141"/>
      <c r="CA209" s="141"/>
      <c r="CB209" s="141"/>
      <c r="CC209" s="141"/>
      <c r="CD209" s="141"/>
      <c r="CE209" s="141"/>
      <c r="CF209" s="141"/>
      <c r="CG209" s="141"/>
    </row>
    <row r="210" spans="1:85" x14ac:dyDescent="0.35">
      <c r="A210" s="155" t="s">
        <v>12174</v>
      </c>
      <c r="B210" s="139" t="s">
        <v>4075</v>
      </c>
      <c r="C210" s="18">
        <v>41913</v>
      </c>
      <c r="D210" s="144">
        <v>0.62777777777777777</v>
      </c>
      <c r="E210" s="141" t="s">
        <v>13274</v>
      </c>
      <c r="F210" s="141">
        <v>4</v>
      </c>
      <c r="G210" s="141" t="s">
        <v>2891</v>
      </c>
      <c r="H210" s="141">
        <v>2014</v>
      </c>
      <c r="I210" s="18"/>
      <c r="J210" s="144"/>
      <c r="K210" s="378"/>
      <c r="L210" s="139" t="s">
        <v>4075</v>
      </c>
      <c r="M210" s="141"/>
      <c r="N210" s="248"/>
      <c r="O210" s="141" t="s">
        <v>26</v>
      </c>
      <c r="P210" s="141"/>
      <c r="Q210" s="141" t="s">
        <v>12175</v>
      </c>
      <c r="R210" s="141"/>
      <c r="S210" s="141"/>
      <c r="T210" s="141"/>
      <c r="U210" s="141"/>
      <c r="V210" s="141"/>
      <c r="W210" s="139" t="s">
        <v>4075</v>
      </c>
      <c r="X210" s="141" t="s">
        <v>25</v>
      </c>
      <c r="Y210" s="141" t="s">
        <v>27</v>
      </c>
      <c r="Z210" s="141" t="s">
        <v>4</v>
      </c>
      <c r="AA210" s="141" t="s">
        <v>34</v>
      </c>
      <c r="AB210" s="141"/>
      <c r="AC210" s="139" t="s">
        <v>18047</v>
      </c>
      <c r="AD210" s="380"/>
      <c r="AE210" s="139" t="s">
        <v>102</v>
      </c>
      <c r="AF210" s="139" t="s">
        <v>13074</v>
      </c>
      <c r="AG210" s="139" t="s">
        <v>102</v>
      </c>
      <c r="AH210" s="139" t="s">
        <v>1378</v>
      </c>
      <c r="AI210" s="139" t="s">
        <v>11</v>
      </c>
      <c r="AJ210" s="139" t="s">
        <v>11</v>
      </c>
      <c r="AK210" s="139"/>
      <c r="AL210" s="139"/>
      <c r="AM210" s="141"/>
      <c r="AN210" s="141" t="s">
        <v>8</v>
      </c>
      <c r="AO210" s="139" t="s">
        <v>1477</v>
      </c>
      <c r="AP210" s="139" t="s">
        <v>7</v>
      </c>
      <c r="AQ210" s="139"/>
      <c r="AR210" s="381"/>
      <c r="AS210" s="139" t="s">
        <v>4075</v>
      </c>
      <c r="AT210" s="141" t="s">
        <v>1404</v>
      </c>
      <c r="AU210" s="141"/>
      <c r="AV210" s="383"/>
      <c r="AW210" s="385"/>
      <c r="AX210" s="139"/>
      <c r="AY210" t="s">
        <v>18401</v>
      </c>
      <c r="BA210" s="381"/>
      <c r="BB210" s="139" t="s">
        <v>1466</v>
      </c>
      <c r="BC210" s="166"/>
      <c r="BD210" s="166"/>
      <c r="BE210" s="166"/>
      <c r="BF210" s="166"/>
      <c r="BG210" s="166"/>
      <c r="BH210" s="308"/>
      <c r="BI210" s="308"/>
      <c r="BJ210" s="141" t="s">
        <v>26</v>
      </c>
      <c r="BK210" s="141" t="s">
        <v>26</v>
      </c>
      <c r="BL210" s="141"/>
      <c r="BM210" s="141"/>
      <c r="BN210" s="139" t="s">
        <v>4075</v>
      </c>
      <c r="BQ210" s="141"/>
      <c r="BV210" s="141"/>
      <c r="BX210" s="141"/>
      <c r="BY210" s="141"/>
      <c r="BZ210" s="141"/>
      <c r="CA210" s="141"/>
      <c r="CB210" s="141"/>
      <c r="CC210" s="141"/>
      <c r="CD210" s="141"/>
      <c r="CE210" s="141"/>
      <c r="CF210" s="141"/>
      <c r="CG210" s="141"/>
    </row>
    <row r="211" spans="1:85" x14ac:dyDescent="0.35">
      <c r="A211" s="155" t="s">
        <v>12180</v>
      </c>
      <c r="B211" s="139" t="s">
        <v>4075</v>
      </c>
      <c r="C211" s="18">
        <v>41913</v>
      </c>
      <c r="D211" s="144">
        <v>0.50138888888888888</v>
      </c>
      <c r="E211" s="141" t="s">
        <v>13274</v>
      </c>
      <c r="F211" s="141">
        <v>4</v>
      </c>
      <c r="G211" s="141" t="s">
        <v>2891</v>
      </c>
      <c r="H211" s="141">
        <v>2014</v>
      </c>
      <c r="I211" s="18"/>
      <c r="J211" s="144"/>
      <c r="K211" s="378"/>
      <c r="L211" s="139" t="s">
        <v>4075</v>
      </c>
      <c r="M211" s="141"/>
      <c r="N211" s="248"/>
      <c r="O211" s="141" t="s">
        <v>26</v>
      </c>
      <c r="P211" s="141"/>
      <c r="Q211" s="141" t="s">
        <v>12181</v>
      </c>
      <c r="R211" s="141"/>
      <c r="S211" s="141"/>
      <c r="T211" s="141"/>
      <c r="U211" s="141"/>
      <c r="V211" s="141"/>
      <c r="W211" s="139" t="s">
        <v>4075</v>
      </c>
      <c r="X211" s="141" t="s">
        <v>25</v>
      </c>
      <c r="Y211" s="141" t="s">
        <v>27</v>
      </c>
      <c r="Z211" s="141" t="s">
        <v>4</v>
      </c>
      <c r="AA211" s="141" t="s">
        <v>34</v>
      </c>
      <c r="AB211" s="141"/>
      <c r="AC211" s="139" t="s">
        <v>18049</v>
      </c>
      <c r="AD211" s="380"/>
      <c r="AE211" s="139" t="s">
        <v>102</v>
      </c>
      <c r="AF211" s="139" t="s">
        <v>13071</v>
      </c>
      <c r="AG211" s="139" t="s">
        <v>102</v>
      </c>
      <c r="AH211" s="139" t="s">
        <v>1378</v>
      </c>
      <c r="AI211" s="139"/>
      <c r="AJ211" s="139"/>
      <c r="AK211" s="139"/>
      <c r="AL211" s="139"/>
      <c r="AM211" s="141" t="s">
        <v>1375</v>
      </c>
      <c r="AN211" s="141" t="s">
        <v>8</v>
      </c>
      <c r="AO211" s="139" t="s">
        <v>1477</v>
      </c>
      <c r="AP211" s="139" t="s">
        <v>13</v>
      </c>
      <c r="AQ211" s="139"/>
      <c r="AR211" s="381"/>
      <c r="AS211" s="139" t="s">
        <v>4075</v>
      </c>
      <c r="AT211" s="141" t="s">
        <v>1404</v>
      </c>
      <c r="AU211" s="141"/>
      <c r="AV211" s="383"/>
      <c r="AW211" s="385"/>
      <c r="AX211" s="139"/>
      <c r="AY211" t="s">
        <v>18402</v>
      </c>
      <c r="BA211" s="381"/>
      <c r="BB211" s="139" t="s">
        <v>1444</v>
      </c>
      <c r="BC211" s="166"/>
      <c r="BD211" s="166"/>
      <c r="BE211" s="166"/>
      <c r="BF211" s="166"/>
      <c r="BG211" s="166"/>
      <c r="BH211" s="308"/>
      <c r="BI211" s="308"/>
      <c r="BJ211" s="141" t="s">
        <v>26</v>
      </c>
      <c r="BK211" s="141" t="s">
        <v>26</v>
      </c>
      <c r="BL211" s="141"/>
      <c r="BM211" s="141"/>
      <c r="BN211" s="139" t="s">
        <v>4075</v>
      </c>
      <c r="BQ211" s="141"/>
      <c r="BV211" s="141"/>
      <c r="BX211" s="141"/>
      <c r="BY211" s="141"/>
      <c r="BZ211" s="141"/>
      <c r="CA211" s="141"/>
      <c r="CB211" s="141"/>
      <c r="CC211" s="141"/>
      <c r="CD211" s="141"/>
      <c r="CE211" s="141"/>
      <c r="CF211" s="141"/>
      <c r="CG211" s="141"/>
    </row>
    <row r="212" spans="1:85" x14ac:dyDescent="0.35">
      <c r="A212" s="155" t="s">
        <v>12179</v>
      </c>
      <c r="B212" s="139" t="s">
        <v>4075</v>
      </c>
      <c r="C212" s="18">
        <v>41913</v>
      </c>
      <c r="D212" s="144">
        <v>0.51249999999999996</v>
      </c>
      <c r="E212" s="141" t="s">
        <v>13274</v>
      </c>
      <c r="F212" s="141">
        <v>4</v>
      </c>
      <c r="G212" s="141" t="s">
        <v>2891</v>
      </c>
      <c r="H212" s="141">
        <v>2014</v>
      </c>
      <c r="I212" s="18"/>
      <c r="J212" s="144"/>
      <c r="K212" s="378"/>
      <c r="L212" s="139" t="s">
        <v>4075</v>
      </c>
      <c r="M212" s="141"/>
      <c r="N212" s="248"/>
      <c r="O212" s="141" t="s">
        <v>26</v>
      </c>
      <c r="P212" s="141"/>
      <c r="Q212" s="141"/>
      <c r="R212" s="141"/>
      <c r="S212" s="141"/>
      <c r="T212" s="141"/>
      <c r="U212" s="141"/>
      <c r="V212" s="141"/>
      <c r="W212" s="139" t="s">
        <v>4075</v>
      </c>
      <c r="X212" s="141" t="s">
        <v>25</v>
      </c>
      <c r="Y212" s="141" t="s">
        <v>27</v>
      </c>
      <c r="Z212" s="141" t="s">
        <v>4</v>
      </c>
      <c r="AA212" s="141" t="s">
        <v>34</v>
      </c>
      <c r="AB212" s="141"/>
      <c r="AC212" s="139" t="s">
        <v>18047</v>
      </c>
      <c r="AD212" s="380"/>
      <c r="AE212" s="139" t="s">
        <v>4</v>
      </c>
      <c r="AF212" s="139" t="s">
        <v>13073</v>
      </c>
      <c r="AG212" s="139" t="s">
        <v>4</v>
      </c>
      <c r="AH212" s="139" t="s">
        <v>1378</v>
      </c>
      <c r="AI212" s="139" t="s">
        <v>15678</v>
      </c>
      <c r="AJ212" s="139"/>
      <c r="AK212" s="139" t="s">
        <v>15678</v>
      </c>
      <c r="AL212" s="139" t="s">
        <v>7</v>
      </c>
      <c r="AM212" s="141" t="s">
        <v>1375</v>
      </c>
      <c r="AN212" s="141" t="s">
        <v>8</v>
      </c>
      <c r="AO212" s="139" t="s">
        <v>1477</v>
      </c>
      <c r="AP212" s="139" t="s">
        <v>7</v>
      </c>
      <c r="AQ212" s="139"/>
      <c r="AR212" s="381"/>
      <c r="AS212" s="139" t="s">
        <v>4075</v>
      </c>
      <c r="AT212" s="141" t="s">
        <v>1404</v>
      </c>
      <c r="AU212" s="141"/>
      <c r="AV212" s="383"/>
      <c r="AW212" s="385"/>
      <c r="AX212" s="139"/>
      <c r="AY212" t="s">
        <v>18403</v>
      </c>
      <c r="BA212" s="381"/>
      <c r="BB212" s="139" t="s">
        <v>17</v>
      </c>
      <c r="BC212" s="166"/>
      <c r="BD212" s="166"/>
      <c r="BE212" s="166"/>
      <c r="BF212" s="166"/>
      <c r="BG212" s="166"/>
      <c r="BH212" s="308"/>
      <c r="BI212" s="308"/>
      <c r="BJ212" s="141" t="s">
        <v>26</v>
      </c>
      <c r="BK212" s="141" t="s">
        <v>26</v>
      </c>
      <c r="BL212" s="141"/>
      <c r="BM212" s="141"/>
      <c r="BN212" s="139" t="s">
        <v>4075</v>
      </c>
      <c r="BQ212" s="141"/>
      <c r="BV212" s="141"/>
      <c r="BX212" s="141"/>
      <c r="BY212" s="141"/>
      <c r="BZ212" s="141"/>
      <c r="CA212" s="141"/>
      <c r="CB212" s="141"/>
      <c r="CC212" s="141"/>
      <c r="CD212" s="141"/>
      <c r="CE212" s="141"/>
      <c r="CF212" s="141"/>
      <c r="CG212" s="141"/>
    </row>
    <row r="213" spans="1:85" x14ac:dyDescent="0.35">
      <c r="A213" s="155" t="s">
        <v>12170</v>
      </c>
      <c r="B213" s="139" t="s">
        <v>4075</v>
      </c>
      <c r="C213" s="18">
        <v>41916</v>
      </c>
      <c r="D213" s="144">
        <v>0.70833333333333337</v>
      </c>
      <c r="E213" s="141" t="s">
        <v>13274</v>
      </c>
      <c r="F213" s="141">
        <v>4</v>
      </c>
      <c r="G213" s="141" t="s">
        <v>2891</v>
      </c>
      <c r="H213" s="141">
        <v>2014</v>
      </c>
      <c r="I213" s="18">
        <v>41916</v>
      </c>
      <c r="J213" s="144">
        <v>0.70833333333333337</v>
      </c>
      <c r="K213" s="378"/>
      <c r="L213" s="139" t="s">
        <v>4075</v>
      </c>
      <c r="M213" s="141"/>
      <c r="N213" s="248"/>
      <c r="O213" s="141" t="s">
        <v>26</v>
      </c>
      <c r="P213" s="141"/>
      <c r="Q213" s="141" t="s">
        <v>12171</v>
      </c>
      <c r="R213" s="141" t="s">
        <v>12172</v>
      </c>
      <c r="S213" s="141"/>
      <c r="T213" s="141"/>
      <c r="U213" s="141">
        <v>109254189</v>
      </c>
      <c r="V213" s="141"/>
      <c r="W213" s="139" t="s">
        <v>4075</v>
      </c>
      <c r="X213" s="141" t="s">
        <v>25</v>
      </c>
      <c r="Y213" s="141" t="s">
        <v>27</v>
      </c>
      <c r="Z213" s="141" t="s">
        <v>4</v>
      </c>
      <c r="AA213" s="141" t="s">
        <v>34</v>
      </c>
      <c r="AB213" s="141"/>
      <c r="AC213" s="139" t="s">
        <v>18047</v>
      </c>
      <c r="AD213" s="380"/>
      <c r="AE213" s="139" t="s">
        <v>102</v>
      </c>
      <c r="AF213" s="139" t="s">
        <v>13082</v>
      </c>
      <c r="AG213" s="139" t="s">
        <v>102</v>
      </c>
      <c r="AH213" s="139" t="s">
        <v>1378</v>
      </c>
      <c r="AI213" s="139" t="s">
        <v>60</v>
      </c>
      <c r="AJ213" s="139" t="s">
        <v>60</v>
      </c>
      <c r="AK213" s="139"/>
      <c r="AL213" s="139"/>
      <c r="AM213" s="141"/>
      <c r="AN213" s="141" t="s">
        <v>8</v>
      </c>
      <c r="AO213" s="139" t="s">
        <v>1477</v>
      </c>
      <c r="AP213" s="139" t="s">
        <v>7</v>
      </c>
      <c r="AQ213" s="139"/>
      <c r="AR213" s="381"/>
      <c r="AS213" s="139" t="s">
        <v>4075</v>
      </c>
      <c r="AT213" s="141" t="s">
        <v>1404</v>
      </c>
      <c r="AU213" s="141"/>
      <c r="AV213" s="383"/>
      <c r="AW213" s="385"/>
      <c r="AX213" s="139"/>
      <c r="AY213" t="s">
        <v>18349</v>
      </c>
      <c r="BA213" s="381"/>
      <c r="BB213" s="139" t="s">
        <v>1450</v>
      </c>
      <c r="BC213" s="166"/>
      <c r="BD213" s="166"/>
      <c r="BE213" s="166"/>
      <c r="BF213" s="166"/>
      <c r="BG213" s="166"/>
      <c r="BH213" s="308"/>
      <c r="BI213" s="308"/>
      <c r="BJ213" s="141" t="s">
        <v>26</v>
      </c>
      <c r="BK213" s="141" t="s">
        <v>26</v>
      </c>
      <c r="BL213" s="141"/>
      <c r="BM213" s="141"/>
      <c r="BN213" s="139" t="s">
        <v>4075</v>
      </c>
      <c r="BQ213" s="141"/>
      <c r="BV213" s="141"/>
      <c r="BX213" s="141"/>
      <c r="BY213" s="141"/>
      <c r="BZ213" s="141"/>
      <c r="CA213" s="141"/>
      <c r="CB213" s="141"/>
      <c r="CC213" s="141"/>
      <c r="CD213" s="141"/>
      <c r="CE213" s="141"/>
      <c r="CF213" s="141"/>
      <c r="CG213" s="141"/>
    </row>
    <row r="214" spans="1:85" x14ac:dyDescent="0.35">
      <c r="A214" s="155" t="s">
        <v>12173</v>
      </c>
      <c r="B214" s="139" t="s">
        <v>4075</v>
      </c>
      <c r="C214" s="18">
        <v>41916</v>
      </c>
      <c r="D214" s="144">
        <v>0.67291666666666672</v>
      </c>
      <c r="E214" s="141" t="s">
        <v>13274</v>
      </c>
      <c r="F214" s="141">
        <v>4</v>
      </c>
      <c r="G214" s="141" t="s">
        <v>2891</v>
      </c>
      <c r="H214" s="141">
        <v>2014</v>
      </c>
      <c r="I214" s="18"/>
      <c r="J214" s="144"/>
      <c r="K214" s="378"/>
      <c r="L214" s="139" t="s">
        <v>4075</v>
      </c>
      <c r="M214" s="141"/>
      <c r="N214" s="248"/>
      <c r="O214" s="141" t="s">
        <v>26</v>
      </c>
      <c r="P214" s="141"/>
      <c r="Q214" s="141"/>
      <c r="R214" s="141"/>
      <c r="S214" s="141"/>
      <c r="T214" s="141"/>
      <c r="U214" s="141"/>
      <c r="V214" s="141"/>
      <c r="W214" s="139" t="s">
        <v>4075</v>
      </c>
      <c r="X214" s="141" t="s">
        <v>25</v>
      </c>
      <c r="Y214" s="141" t="s">
        <v>27</v>
      </c>
      <c r="Z214" s="141" t="s">
        <v>4</v>
      </c>
      <c r="AA214" s="141" t="s">
        <v>34</v>
      </c>
      <c r="AB214" s="141"/>
      <c r="AC214" s="139" t="s">
        <v>18049</v>
      </c>
      <c r="AD214" s="380"/>
      <c r="AE214" s="139" t="s">
        <v>102</v>
      </c>
      <c r="AF214" s="139" t="s">
        <v>13071</v>
      </c>
      <c r="AG214" s="139" t="s">
        <v>102</v>
      </c>
      <c r="AH214" s="139" t="s">
        <v>1378</v>
      </c>
      <c r="AI214" s="139" t="s">
        <v>1522</v>
      </c>
      <c r="AJ214" s="139"/>
      <c r="AK214" s="139" t="s">
        <v>1522</v>
      </c>
      <c r="AL214" s="139"/>
      <c r="AM214" s="141" t="s">
        <v>19</v>
      </c>
      <c r="AN214" s="141" t="s">
        <v>8</v>
      </c>
      <c r="AO214" s="139" t="s">
        <v>1477</v>
      </c>
      <c r="AP214" s="139" t="s">
        <v>7</v>
      </c>
      <c r="AQ214" s="139"/>
      <c r="AR214" s="381"/>
      <c r="AS214" s="139" t="s">
        <v>4075</v>
      </c>
      <c r="AT214" s="141" t="s">
        <v>1404</v>
      </c>
      <c r="AU214" s="141"/>
      <c r="AV214" s="383"/>
      <c r="AW214" s="385"/>
      <c r="AX214" s="139"/>
      <c r="AY214" t="s">
        <v>18273</v>
      </c>
      <c r="BA214" s="381"/>
      <c r="BB214" s="139" t="s">
        <v>17</v>
      </c>
      <c r="BC214" s="166"/>
      <c r="BD214" s="166"/>
      <c r="BE214" s="166"/>
      <c r="BF214" s="166"/>
      <c r="BG214" s="166"/>
      <c r="BH214" s="308"/>
      <c r="BI214" s="308"/>
      <c r="BJ214" s="141" t="s">
        <v>26</v>
      </c>
      <c r="BK214" s="141" t="s">
        <v>26</v>
      </c>
      <c r="BL214" s="141"/>
      <c r="BM214" s="141"/>
      <c r="BN214" s="139" t="s">
        <v>4075</v>
      </c>
      <c r="BQ214" s="141"/>
      <c r="BV214" s="141"/>
      <c r="BX214" s="141"/>
      <c r="BY214" s="141"/>
      <c r="BZ214" s="141"/>
      <c r="CA214" s="141"/>
      <c r="CB214" s="141"/>
      <c r="CC214" s="141"/>
      <c r="CD214" s="141"/>
      <c r="CE214" s="141"/>
      <c r="CF214" s="141"/>
      <c r="CG214" s="141"/>
    </row>
    <row r="215" spans="1:85" x14ac:dyDescent="0.35">
      <c r="A215" s="155" t="s">
        <v>12166</v>
      </c>
      <c r="B215" s="139" t="s">
        <v>4075</v>
      </c>
      <c r="C215" s="18">
        <v>41917</v>
      </c>
      <c r="D215" s="144">
        <v>0.93888888888888888</v>
      </c>
      <c r="E215" s="141" t="s">
        <v>2186</v>
      </c>
      <c r="F215" s="141">
        <v>4</v>
      </c>
      <c r="G215" s="141" t="s">
        <v>2891</v>
      </c>
      <c r="H215" s="141">
        <v>2014</v>
      </c>
      <c r="I215" s="18">
        <v>41917</v>
      </c>
      <c r="J215" s="144">
        <v>0.93888888888888888</v>
      </c>
      <c r="K215" s="378"/>
      <c r="L215" s="139" t="s">
        <v>4075</v>
      </c>
      <c r="M215" s="141"/>
      <c r="N215" s="248"/>
      <c r="O215" s="141" t="s">
        <v>26</v>
      </c>
      <c r="P215" s="141"/>
      <c r="Q215" s="141" t="s">
        <v>12167</v>
      </c>
      <c r="R215" s="141" t="s">
        <v>12168</v>
      </c>
      <c r="S215" s="141"/>
      <c r="T215" s="141"/>
      <c r="U215" s="141"/>
      <c r="V215" s="141"/>
      <c r="W215" s="139" t="s">
        <v>4075</v>
      </c>
      <c r="X215" s="141" t="s">
        <v>25</v>
      </c>
      <c r="Y215" s="141" t="s">
        <v>27</v>
      </c>
      <c r="Z215" s="141" t="s">
        <v>4</v>
      </c>
      <c r="AA215" s="141" t="s">
        <v>34</v>
      </c>
      <c r="AB215" s="141"/>
      <c r="AC215" s="139" t="s">
        <v>18050</v>
      </c>
      <c r="AD215" s="380"/>
      <c r="AE215" s="139" t="s">
        <v>4</v>
      </c>
      <c r="AF215" s="139" t="s">
        <v>13073</v>
      </c>
      <c r="AG215" s="139" t="s">
        <v>4</v>
      </c>
      <c r="AH215" s="139" t="s">
        <v>1378</v>
      </c>
      <c r="AI215" s="139" t="s">
        <v>15678</v>
      </c>
      <c r="AJ215" s="139"/>
      <c r="AK215" s="139" t="s">
        <v>15678</v>
      </c>
      <c r="AL215" s="139" t="s">
        <v>7</v>
      </c>
      <c r="AM215" s="141" t="s">
        <v>14</v>
      </c>
      <c r="AN215" s="141" t="s">
        <v>8</v>
      </c>
      <c r="AO215" s="139" t="s">
        <v>1614</v>
      </c>
      <c r="AP215" s="139" t="s">
        <v>7</v>
      </c>
      <c r="AQ215" s="139"/>
      <c r="AR215" s="381"/>
      <c r="AS215" s="139" t="s">
        <v>4075</v>
      </c>
      <c r="AT215" s="141" t="s">
        <v>1404</v>
      </c>
      <c r="AU215" s="141">
        <v>520</v>
      </c>
      <c r="AV215" s="383"/>
      <c r="AW215" s="385"/>
      <c r="AX215" s="139"/>
      <c r="AY215" t="s">
        <v>18404</v>
      </c>
      <c r="AZ215">
        <v>21000</v>
      </c>
      <c r="BA215" s="381"/>
      <c r="BB215" s="139" t="s">
        <v>1446</v>
      </c>
      <c r="BC215" s="166"/>
      <c r="BD215" s="166"/>
      <c r="BE215" s="166"/>
      <c r="BF215" s="166"/>
      <c r="BG215" s="166"/>
      <c r="BH215" s="308"/>
      <c r="BI215" s="308"/>
      <c r="BJ215" s="141" t="s">
        <v>26</v>
      </c>
      <c r="BK215" s="141" t="s">
        <v>26</v>
      </c>
      <c r="BL215" s="141"/>
      <c r="BM215" s="141"/>
      <c r="BN215" s="139" t="s">
        <v>4075</v>
      </c>
      <c r="BQ215" s="141" t="s">
        <v>17670</v>
      </c>
      <c r="BR215" s="135" t="s">
        <v>15685</v>
      </c>
      <c r="BT215" s="135" t="s">
        <v>15354</v>
      </c>
      <c r="BU215" s="135" t="s">
        <v>15348</v>
      </c>
      <c r="BV215" s="141" t="s">
        <v>13264</v>
      </c>
      <c r="BW215" s="135" t="s">
        <v>13286</v>
      </c>
      <c r="BX215" s="141" t="s">
        <v>15681</v>
      </c>
      <c r="BY215" s="141" t="s">
        <v>12</v>
      </c>
      <c r="BZ215" s="141" t="s">
        <v>26</v>
      </c>
      <c r="CA215" s="141" t="s">
        <v>1848</v>
      </c>
      <c r="CB215" s="141"/>
      <c r="CC215" s="141" t="s">
        <v>15686</v>
      </c>
      <c r="CD215" s="141" t="s">
        <v>15687</v>
      </c>
      <c r="CE215" s="141" t="s">
        <v>15450</v>
      </c>
      <c r="CF215" s="141" t="s">
        <v>15454</v>
      </c>
      <c r="CG215" s="141" t="s">
        <v>4004</v>
      </c>
    </row>
    <row r="216" spans="1:85" x14ac:dyDescent="0.35">
      <c r="A216" s="155" t="s">
        <v>12169</v>
      </c>
      <c r="B216" s="139" t="s">
        <v>4075</v>
      </c>
      <c r="C216" s="18">
        <v>41917</v>
      </c>
      <c r="D216" s="144">
        <v>0.42499999999999999</v>
      </c>
      <c r="E216" s="141" t="s">
        <v>2186</v>
      </c>
      <c r="F216" s="141">
        <v>4</v>
      </c>
      <c r="G216" s="141" t="s">
        <v>2891</v>
      </c>
      <c r="H216" s="141">
        <v>2014</v>
      </c>
      <c r="I216" s="18"/>
      <c r="J216" s="144"/>
      <c r="K216" s="378"/>
      <c r="L216" s="139" t="s">
        <v>4075</v>
      </c>
      <c r="M216" s="141"/>
      <c r="N216" s="248"/>
      <c r="O216" s="141" t="s">
        <v>26</v>
      </c>
      <c r="P216" s="141"/>
      <c r="Q216" s="141"/>
      <c r="R216" s="141"/>
      <c r="S216" s="141"/>
      <c r="T216" s="141"/>
      <c r="U216" s="141"/>
      <c r="V216" s="141"/>
      <c r="W216" s="139" t="s">
        <v>4075</v>
      </c>
      <c r="X216" s="141" t="s">
        <v>25</v>
      </c>
      <c r="Y216" s="141" t="s">
        <v>27</v>
      </c>
      <c r="Z216" s="141" t="s">
        <v>4</v>
      </c>
      <c r="AA216" s="141" t="s">
        <v>34</v>
      </c>
      <c r="AB216" s="141"/>
      <c r="AC216" s="139" t="s">
        <v>18047</v>
      </c>
      <c r="AD216" s="380"/>
      <c r="AE216" s="139" t="s">
        <v>102</v>
      </c>
      <c r="AF216" s="139" t="s">
        <v>13084</v>
      </c>
      <c r="AG216" s="139" t="s">
        <v>102</v>
      </c>
      <c r="AH216" s="139" t="s">
        <v>1378</v>
      </c>
      <c r="AI216" s="139" t="s">
        <v>1403</v>
      </c>
      <c r="AJ216" s="139" t="s">
        <v>1403</v>
      </c>
      <c r="AK216" s="139"/>
      <c r="AL216" s="139"/>
      <c r="AM216" s="141"/>
      <c r="AN216" s="141" t="s">
        <v>8</v>
      </c>
      <c r="AO216" s="139" t="s">
        <v>1614</v>
      </c>
      <c r="AP216" s="139" t="s">
        <v>1403</v>
      </c>
      <c r="AQ216" s="139"/>
      <c r="AR216" s="381"/>
      <c r="AS216" s="139" t="s">
        <v>4075</v>
      </c>
      <c r="AT216" s="141" t="s">
        <v>1404</v>
      </c>
      <c r="AU216" s="141"/>
      <c r="AV216" s="383"/>
      <c r="AW216" s="385"/>
      <c r="AX216" s="139"/>
      <c r="AY216" t="s">
        <v>18405</v>
      </c>
      <c r="AZ216">
        <v>12000</v>
      </c>
      <c r="BA216" s="381"/>
      <c r="BB216" s="139" t="s">
        <v>17</v>
      </c>
      <c r="BC216" s="166"/>
      <c r="BD216" s="166"/>
      <c r="BE216" s="166"/>
      <c r="BF216" s="166"/>
      <c r="BG216" s="166"/>
      <c r="BH216" s="308"/>
      <c r="BI216" s="308"/>
      <c r="BJ216" s="141" t="s">
        <v>26</v>
      </c>
      <c r="BK216" s="141" t="s">
        <v>26</v>
      </c>
      <c r="BL216" s="141"/>
      <c r="BM216" s="141"/>
      <c r="BN216" s="139" t="s">
        <v>4075</v>
      </c>
      <c r="BQ216" s="141"/>
      <c r="BV216" s="141"/>
      <c r="BX216" s="141"/>
      <c r="BY216" s="141"/>
      <c r="BZ216" s="141"/>
      <c r="CA216" s="141"/>
      <c r="CB216" s="141"/>
      <c r="CC216" s="141"/>
      <c r="CD216" s="141"/>
      <c r="CE216" s="141"/>
      <c r="CF216" s="141"/>
      <c r="CG216" s="141"/>
    </row>
    <row r="217" spans="1:85" x14ac:dyDescent="0.35">
      <c r="A217" s="155" t="s">
        <v>12163</v>
      </c>
      <c r="B217" s="139" t="s">
        <v>4075</v>
      </c>
      <c r="C217" s="18">
        <v>41918</v>
      </c>
      <c r="D217" s="144">
        <v>0.37013888888888891</v>
      </c>
      <c r="E217" s="141" t="s">
        <v>2186</v>
      </c>
      <c r="F217" s="141">
        <v>4</v>
      </c>
      <c r="G217" s="141" t="s">
        <v>2891</v>
      </c>
      <c r="H217" s="141">
        <v>2014</v>
      </c>
      <c r="I217" s="18">
        <v>41918</v>
      </c>
      <c r="J217" s="144">
        <v>0.37013888888888891</v>
      </c>
      <c r="K217" s="378"/>
      <c r="L217" s="139" t="s">
        <v>4075</v>
      </c>
      <c r="M217" s="141"/>
      <c r="N217" s="248"/>
      <c r="O217" s="141" t="s">
        <v>26</v>
      </c>
      <c r="P217" s="141"/>
      <c r="Q217" s="141" t="s">
        <v>12164</v>
      </c>
      <c r="R217" s="141" t="s">
        <v>12165</v>
      </c>
      <c r="S217" s="141"/>
      <c r="T217" s="141"/>
      <c r="U217" s="141">
        <v>109255104</v>
      </c>
      <c r="V217" s="141"/>
      <c r="W217" s="139" t="s">
        <v>4075</v>
      </c>
      <c r="X217" s="141" t="s">
        <v>25</v>
      </c>
      <c r="Y217" s="141" t="s">
        <v>27</v>
      </c>
      <c r="Z217" s="141" t="s">
        <v>4</v>
      </c>
      <c r="AA217" s="141" t="s">
        <v>34</v>
      </c>
      <c r="AB217" s="141"/>
      <c r="AC217" s="139" t="s">
        <v>18047</v>
      </c>
      <c r="AD217" s="380"/>
      <c r="AE217" s="139" t="s">
        <v>4</v>
      </c>
      <c r="AF217" s="139" t="s">
        <v>13073</v>
      </c>
      <c r="AG217" s="139" t="s">
        <v>4</v>
      </c>
      <c r="AH217" s="139" t="s">
        <v>1378</v>
      </c>
      <c r="AI217" s="139" t="s">
        <v>15678</v>
      </c>
      <c r="AJ217" s="139"/>
      <c r="AK217" s="139" t="s">
        <v>15678</v>
      </c>
      <c r="AL217" s="139" t="s">
        <v>7</v>
      </c>
      <c r="AM217" s="141"/>
      <c r="AN217" s="141" t="s">
        <v>8</v>
      </c>
      <c r="AO217" s="139" t="s">
        <v>1614</v>
      </c>
      <c r="AP217" s="139" t="s">
        <v>7</v>
      </c>
      <c r="AQ217" s="139"/>
      <c r="AR217" s="381"/>
      <c r="AS217" s="139" t="s">
        <v>4075</v>
      </c>
      <c r="AT217" s="141" t="s">
        <v>1404</v>
      </c>
      <c r="AU217" s="141">
        <v>175</v>
      </c>
      <c r="AV217" s="383"/>
      <c r="AW217" s="385"/>
      <c r="AX217" s="139"/>
      <c r="AY217" t="s">
        <v>18254</v>
      </c>
      <c r="AZ217">
        <v>12000</v>
      </c>
      <c r="BA217" s="381"/>
      <c r="BB217" s="139" t="s">
        <v>1446</v>
      </c>
      <c r="BC217" s="166"/>
      <c r="BD217" s="166"/>
      <c r="BE217" s="166"/>
      <c r="BF217" s="166"/>
      <c r="BG217" s="166"/>
      <c r="BH217" s="308"/>
      <c r="BI217" s="308"/>
      <c r="BJ217" s="141" t="s">
        <v>26</v>
      </c>
      <c r="BK217" s="141" t="s">
        <v>26</v>
      </c>
      <c r="BL217" s="141"/>
      <c r="BM217" s="141"/>
      <c r="BN217" s="139" t="s">
        <v>4075</v>
      </c>
      <c r="BQ217" s="141" t="s">
        <v>17671</v>
      </c>
      <c r="BR217" s="135" t="s">
        <v>15680</v>
      </c>
      <c r="BT217" s="135" t="s">
        <v>15354</v>
      </c>
      <c r="BU217" s="135" t="s">
        <v>15374</v>
      </c>
      <c r="BV217" s="141" t="s">
        <v>13278</v>
      </c>
      <c r="BW217" s="135" t="s">
        <v>13266</v>
      </c>
      <c r="BX217" s="141" t="s">
        <v>15681</v>
      </c>
      <c r="BY217" s="141" t="s">
        <v>12</v>
      </c>
      <c r="BZ217" s="141" t="s">
        <v>26</v>
      </c>
      <c r="CA217" s="141" t="s">
        <v>1848</v>
      </c>
      <c r="CB217" s="141"/>
      <c r="CC217" s="141" t="s">
        <v>15682</v>
      </c>
      <c r="CD217" s="141" t="s">
        <v>15683</v>
      </c>
      <c r="CE217" s="141" t="s">
        <v>15450</v>
      </c>
      <c r="CF217" s="141" t="s">
        <v>15451</v>
      </c>
      <c r="CG217" s="141" t="s">
        <v>4004</v>
      </c>
    </row>
    <row r="218" spans="1:85" x14ac:dyDescent="0.35">
      <c r="A218" s="155" t="s">
        <v>19927</v>
      </c>
      <c r="B218" s="139" t="s">
        <v>4075</v>
      </c>
      <c r="C218" s="18">
        <v>41918</v>
      </c>
      <c r="D218" s="144">
        <v>4.5717592592592594E-2</v>
      </c>
      <c r="E218" s="141" t="s">
        <v>2186</v>
      </c>
      <c r="F218" s="141">
        <v>4</v>
      </c>
      <c r="G218" s="141" t="s">
        <v>2891</v>
      </c>
      <c r="H218" s="141">
        <v>2014</v>
      </c>
      <c r="I218" s="18">
        <v>41918</v>
      </c>
      <c r="J218" s="144">
        <v>4.5138888888888888E-2</v>
      </c>
      <c r="K218" s="378"/>
      <c r="L218" s="139" t="s">
        <v>4075</v>
      </c>
      <c r="M218" s="141" t="s">
        <v>28</v>
      </c>
      <c r="N218" s="248">
        <v>44266</v>
      </c>
      <c r="O218" s="141" t="s">
        <v>25</v>
      </c>
      <c r="P218" s="141"/>
      <c r="Q218" s="141" t="s">
        <v>19928</v>
      </c>
      <c r="R218" s="141" t="s">
        <v>1944</v>
      </c>
      <c r="S218" s="141"/>
      <c r="T218" s="141" t="s">
        <v>19929</v>
      </c>
      <c r="U218" s="141"/>
      <c r="V218" s="141"/>
      <c r="W218" s="139" t="s">
        <v>4075</v>
      </c>
      <c r="X218" s="141" t="s">
        <v>25</v>
      </c>
      <c r="Y218" s="141" t="s">
        <v>27</v>
      </c>
      <c r="Z218" s="141"/>
      <c r="AA218" s="141" t="s">
        <v>34</v>
      </c>
      <c r="AB218" s="141"/>
      <c r="AC218" s="139" t="s">
        <v>18047</v>
      </c>
      <c r="AD218" s="380"/>
      <c r="AE218" s="139" t="s">
        <v>102</v>
      </c>
      <c r="AF218" s="139" t="s">
        <v>13071</v>
      </c>
      <c r="AG218" s="139" t="s">
        <v>102</v>
      </c>
      <c r="AH218" s="139" t="s">
        <v>1378</v>
      </c>
      <c r="AI218" s="139" t="s">
        <v>3688</v>
      </c>
      <c r="AJ218" s="139" t="s">
        <v>1423</v>
      </c>
      <c r="AK218" s="139"/>
      <c r="AL218" s="139"/>
      <c r="AM218" s="141" t="s">
        <v>6</v>
      </c>
      <c r="AN218" s="141" t="s">
        <v>8</v>
      </c>
      <c r="AO218" s="139"/>
      <c r="AP218" s="139" t="s">
        <v>1423</v>
      </c>
      <c r="AQ218" s="139"/>
      <c r="AR218" s="381"/>
      <c r="AS218" s="139" t="s">
        <v>4075</v>
      </c>
      <c r="AT218" s="141" t="s">
        <v>1404</v>
      </c>
      <c r="AU218" s="141"/>
      <c r="AV218" s="383"/>
      <c r="AW218" s="385"/>
      <c r="AX218" s="139" t="s">
        <v>200</v>
      </c>
      <c r="AY218" t="s">
        <v>19930</v>
      </c>
      <c r="BA218" s="381"/>
      <c r="BB218" s="139" t="s">
        <v>1452</v>
      </c>
      <c r="BC218" s="166"/>
      <c r="BD218" s="166"/>
      <c r="BE218" s="166"/>
      <c r="BF218" s="166"/>
      <c r="BG218" s="166"/>
      <c r="BH218" s="308"/>
      <c r="BI218" s="308"/>
      <c r="BJ218" s="141" t="s">
        <v>26</v>
      </c>
      <c r="BK218" s="141" t="s">
        <v>26</v>
      </c>
      <c r="BL218" s="141"/>
      <c r="BM218" s="141"/>
      <c r="BN218" s="139" t="s">
        <v>4075</v>
      </c>
      <c r="BQ218" s="141"/>
      <c r="BV218" s="141"/>
      <c r="BX218" s="141"/>
      <c r="BY218" s="141"/>
      <c r="BZ218" s="141"/>
      <c r="CA218" s="141"/>
      <c r="CB218" s="141"/>
      <c r="CC218" s="141"/>
      <c r="CD218" s="141"/>
      <c r="CE218" s="141"/>
      <c r="CF218" s="141"/>
      <c r="CG218" s="141"/>
    </row>
    <row r="219" spans="1:85" x14ac:dyDescent="0.35">
      <c r="A219" s="155" t="s">
        <v>12160</v>
      </c>
      <c r="B219" s="139" t="s">
        <v>4075</v>
      </c>
      <c r="C219" s="18">
        <v>41919</v>
      </c>
      <c r="D219" s="144">
        <v>0.4826388888888889</v>
      </c>
      <c r="E219" s="141" t="s">
        <v>2186</v>
      </c>
      <c r="F219" s="141">
        <v>4</v>
      </c>
      <c r="G219" s="141" t="s">
        <v>2891</v>
      </c>
      <c r="H219" s="141">
        <v>2014</v>
      </c>
      <c r="I219" s="18">
        <v>41919</v>
      </c>
      <c r="J219" s="144">
        <v>0.4826388888888889</v>
      </c>
      <c r="K219" s="378"/>
      <c r="L219" s="139" t="s">
        <v>4075</v>
      </c>
      <c r="M219" s="141"/>
      <c r="N219" s="248"/>
      <c r="O219" s="141" t="s">
        <v>26</v>
      </c>
      <c r="P219" s="141"/>
      <c r="Q219" s="141" t="s">
        <v>12161</v>
      </c>
      <c r="R219" s="141" t="s">
        <v>12162</v>
      </c>
      <c r="S219" s="141"/>
      <c r="T219" s="141"/>
      <c r="U219" s="141"/>
      <c r="V219" s="141"/>
      <c r="W219" s="139" t="s">
        <v>4075</v>
      </c>
      <c r="X219" s="141" t="s">
        <v>25</v>
      </c>
      <c r="Y219" s="141" t="s">
        <v>27</v>
      </c>
      <c r="Z219" s="141" t="s">
        <v>4</v>
      </c>
      <c r="AA219" s="141" t="s">
        <v>34</v>
      </c>
      <c r="AB219" s="141"/>
      <c r="AC219" s="139" t="s">
        <v>18047</v>
      </c>
      <c r="AD219" s="380"/>
      <c r="AE219" s="139" t="s">
        <v>105</v>
      </c>
      <c r="AF219" s="139" t="s">
        <v>13076</v>
      </c>
      <c r="AG219" s="139" t="s">
        <v>1518</v>
      </c>
      <c r="AH219" s="139" t="s">
        <v>1378</v>
      </c>
      <c r="AI219" s="139" t="s">
        <v>1518</v>
      </c>
      <c r="AJ219" s="139"/>
      <c r="AK219" s="139" t="s">
        <v>1518</v>
      </c>
      <c r="AL219" s="139" t="s">
        <v>7</v>
      </c>
      <c r="AM219" s="141" t="s">
        <v>1375</v>
      </c>
      <c r="AN219" s="141" t="s">
        <v>1371</v>
      </c>
      <c r="AO219" s="139" t="s">
        <v>1614</v>
      </c>
      <c r="AP219" s="139" t="s">
        <v>7</v>
      </c>
      <c r="AQ219" s="139"/>
      <c r="AR219" s="381"/>
      <c r="AS219" s="139" t="s">
        <v>4075</v>
      </c>
      <c r="AT219" s="141" t="s">
        <v>1404</v>
      </c>
      <c r="AU219" s="141">
        <v>508</v>
      </c>
      <c r="AV219" s="383"/>
      <c r="AW219" s="385"/>
      <c r="AX219" s="139"/>
      <c r="AY219" t="s">
        <v>18406</v>
      </c>
      <c r="AZ219">
        <v>12000</v>
      </c>
      <c r="BA219" s="381"/>
      <c r="BB219" s="139" t="s">
        <v>1469</v>
      </c>
      <c r="BC219" s="166"/>
      <c r="BD219" s="166"/>
      <c r="BE219" s="166"/>
      <c r="BF219" s="166"/>
      <c r="BG219" s="166"/>
      <c r="BH219" s="308"/>
      <c r="BI219" s="308"/>
      <c r="BJ219" s="141" t="s">
        <v>26</v>
      </c>
      <c r="BK219" s="141" t="s">
        <v>26</v>
      </c>
      <c r="BL219" s="141"/>
      <c r="BM219" s="141"/>
      <c r="BN219" s="139" t="s">
        <v>4075</v>
      </c>
      <c r="BQ219" s="141"/>
      <c r="BV219" s="141"/>
      <c r="BX219" s="141"/>
      <c r="BY219" s="141"/>
      <c r="BZ219" s="141"/>
      <c r="CA219" s="141"/>
      <c r="CB219" s="141"/>
      <c r="CC219" s="141"/>
      <c r="CD219" s="141"/>
      <c r="CE219" s="141"/>
      <c r="CF219" s="141"/>
      <c r="CG219" s="141"/>
    </row>
    <row r="220" spans="1:85" x14ac:dyDescent="0.35">
      <c r="A220" s="155" t="s">
        <v>12157</v>
      </c>
      <c r="B220" s="139" t="s">
        <v>4075</v>
      </c>
      <c r="C220" s="18">
        <v>41920</v>
      </c>
      <c r="D220" s="144">
        <v>0.59791666666666665</v>
      </c>
      <c r="E220" s="141" t="s">
        <v>2186</v>
      </c>
      <c r="F220" s="141">
        <v>4</v>
      </c>
      <c r="G220" s="141" t="s">
        <v>2891</v>
      </c>
      <c r="H220" s="141">
        <v>2014</v>
      </c>
      <c r="I220" s="18">
        <v>41920</v>
      </c>
      <c r="J220" s="144">
        <v>0.59791666666666665</v>
      </c>
      <c r="K220" s="378"/>
      <c r="L220" s="139" t="s">
        <v>4075</v>
      </c>
      <c r="M220" s="141"/>
      <c r="N220" s="248"/>
      <c r="O220" s="141" t="s">
        <v>26</v>
      </c>
      <c r="P220" s="141"/>
      <c r="Q220" s="141" t="s">
        <v>12158</v>
      </c>
      <c r="R220" s="141" t="s">
        <v>12159</v>
      </c>
      <c r="S220" s="141"/>
      <c r="T220" s="141"/>
      <c r="U220" s="141">
        <v>109260410</v>
      </c>
      <c r="V220" s="141"/>
      <c r="W220" s="139" t="s">
        <v>4075</v>
      </c>
      <c r="X220" s="141" t="s">
        <v>25</v>
      </c>
      <c r="Y220" s="141" t="s">
        <v>27</v>
      </c>
      <c r="Z220" s="141" t="s">
        <v>4</v>
      </c>
      <c r="AA220" s="141" t="s">
        <v>34</v>
      </c>
      <c r="AB220" s="141"/>
      <c r="AC220" s="139" t="s">
        <v>18049</v>
      </c>
      <c r="AD220" s="380"/>
      <c r="AE220" s="139" t="s">
        <v>102</v>
      </c>
      <c r="AF220" s="139" t="s">
        <v>13074</v>
      </c>
      <c r="AG220" s="139" t="s">
        <v>102</v>
      </c>
      <c r="AH220" s="139" t="s">
        <v>1378</v>
      </c>
      <c r="AI220" s="139" t="s">
        <v>11</v>
      </c>
      <c r="AJ220" s="139" t="s">
        <v>11</v>
      </c>
      <c r="AK220" s="139"/>
      <c r="AL220" s="139"/>
      <c r="AM220" s="141"/>
      <c r="AN220" s="141" t="s">
        <v>8</v>
      </c>
      <c r="AO220" s="139" t="s">
        <v>1614</v>
      </c>
      <c r="AP220" s="139" t="s">
        <v>7</v>
      </c>
      <c r="AQ220" s="139"/>
      <c r="AR220" s="381"/>
      <c r="AS220" s="139" t="s">
        <v>4075</v>
      </c>
      <c r="AT220" s="141" t="s">
        <v>1404</v>
      </c>
      <c r="AU220" s="141">
        <v>512</v>
      </c>
      <c r="AV220" s="383"/>
      <c r="AW220" s="385"/>
      <c r="AX220" s="139"/>
      <c r="AY220" t="s">
        <v>18407</v>
      </c>
      <c r="AZ220">
        <v>12000</v>
      </c>
      <c r="BA220" s="381"/>
      <c r="BB220" s="139" t="s">
        <v>1450</v>
      </c>
      <c r="BC220" s="166"/>
      <c r="BD220" s="166"/>
      <c r="BE220" s="166"/>
      <c r="BF220" s="166"/>
      <c r="BG220" s="166"/>
      <c r="BH220" s="308"/>
      <c r="BI220" s="308"/>
      <c r="BJ220" s="141" t="s">
        <v>26</v>
      </c>
      <c r="BK220" s="141" t="s">
        <v>26</v>
      </c>
      <c r="BL220" s="141"/>
      <c r="BM220" s="141"/>
      <c r="BN220" s="139" t="s">
        <v>4075</v>
      </c>
      <c r="BQ220" s="141"/>
      <c r="BV220" s="141"/>
      <c r="BX220" s="141"/>
      <c r="BY220" s="141"/>
      <c r="BZ220" s="141"/>
      <c r="CA220" s="141"/>
      <c r="CB220" s="141"/>
      <c r="CC220" s="141"/>
      <c r="CD220" s="141"/>
      <c r="CE220" s="141"/>
      <c r="CF220" s="141"/>
      <c r="CG220" s="141"/>
    </row>
    <row r="221" spans="1:85" x14ac:dyDescent="0.35">
      <c r="A221" s="155" t="s">
        <v>12151</v>
      </c>
      <c r="B221" s="139" t="s">
        <v>4075</v>
      </c>
      <c r="C221" s="18">
        <v>41921</v>
      </c>
      <c r="D221" s="144">
        <v>0.79861111111111116</v>
      </c>
      <c r="E221" s="141" t="s">
        <v>2186</v>
      </c>
      <c r="F221" s="141">
        <v>4</v>
      </c>
      <c r="G221" s="141" t="s">
        <v>2891</v>
      </c>
      <c r="H221" s="141">
        <v>2014</v>
      </c>
      <c r="I221" s="18">
        <v>41921</v>
      </c>
      <c r="J221" s="144">
        <v>0.79861111111111116</v>
      </c>
      <c r="K221" s="378"/>
      <c r="L221" s="139" t="s">
        <v>4075</v>
      </c>
      <c r="M221" s="141"/>
      <c r="N221" s="248"/>
      <c r="O221" s="141" t="s">
        <v>26</v>
      </c>
      <c r="P221" s="141"/>
      <c r="Q221" s="141" t="s">
        <v>12152</v>
      </c>
      <c r="R221" s="141" t="s">
        <v>12153</v>
      </c>
      <c r="S221" s="141"/>
      <c r="T221" s="141"/>
      <c r="U221" s="141">
        <v>109262543</v>
      </c>
      <c r="V221" s="141"/>
      <c r="W221" s="139" t="s">
        <v>4075</v>
      </c>
      <c r="X221" s="141" t="s">
        <v>25</v>
      </c>
      <c r="Y221" s="141" t="s">
        <v>27</v>
      </c>
      <c r="Z221" s="141" t="s">
        <v>4</v>
      </c>
      <c r="AA221" s="141" t="s">
        <v>34</v>
      </c>
      <c r="AB221" s="141"/>
      <c r="AC221" s="139" t="s">
        <v>18050</v>
      </c>
      <c r="AD221" s="380"/>
      <c r="AE221" s="139" t="s">
        <v>102</v>
      </c>
      <c r="AF221" s="139" t="s">
        <v>13068</v>
      </c>
      <c r="AG221" s="139" t="s">
        <v>102</v>
      </c>
      <c r="AH221" s="139" t="s">
        <v>1378</v>
      </c>
      <c r="AI221" s="139" t="s">
        <v>7</v>
      </c>
      <c r="AJ221" s="139" t="s">
        <v>7</v>
      </c>
      <c r="AK221" s="139"/>
      <c r="AL221" s="139"/>
      <c r="AM221" s="141" t="s">
        <v>19</v>
      </c>
      <c r="AN221" s="141" t="s">
        <v>8</v>
      </c>
      <c r="AO221" s="139" t="s">
        <v>1614</v>
      </c>
      <c r="AP221" s="139" t="s">
        <v>7</v>
      </c>
      <c r="AQ221" s="139"/>
      <c r="AR221" s="381"/>
      <c r="AS221" s="139" t="s">
        <v>4075</v>
      </c>
      <c r="AT221" s="141" t="s">
        <v>1404</v>
      </c>
      <c r="AU221" s="141">
        <v>140</v>
      </c>
      <c r="AV221" s="383"/>
      <c r="AW221" s="385"/>
      <c r="AX221" s="139"/>
      <c r="AY221" t="s">
        <v>18274</v>
      </c>
      <c r="AZ221">
        <v>12000</v>
      </c>
      <c r="BA221" s="381"/>
      <c r="BB221" s="139" t="s">
        <v>1466</v>
      </c>
      <c r="BC221" s="166"/>
      <c r="BD221" s="166"/>
      <c r="BE221" s="166"/>
      <c r="BF221" s="166"/>
      <c r="BG221" s="166"/>
      <c r="BH221" s="308"/>
      <c r="BI221" s="308"/>
      <c r="BJ221" s="141" t="s">
        <v>26</v>
      </c>
      <c r="BK221" s="141" t="s">
        <v>26</v>
      </c>
      <c r="BL221" s="141"/>
      <c r="BM221" s="141"/>
      <c r="BN221" s="139" t="s">
        <v>4075</v>
      </c>
      <c r="BQ221" s="141"/>
      <c r="BV221" s="141"/>
      <c r="BX221" s="141"/>
      <c r="BY221" s="141"/>
      <c r="BZ221" s="141"/>
      <c r="CA221" s="141"/>
      <c r="CB221" s="141"/>
      <c r="CC221" s="141"/>
      <c r="CD221" s="141"/>
      <c r="CE221" s="141"/>
      <c r="CF221" s="141"/>
      <c r="CG221" s="141"/>
    </row>
    <row r="222" spans="1:85" x14ac:dyDescent="0.35">
      <c r="A222" s="155" t="s">
        <v>12154</v>
      </c>
      <c r="B222" s="139" t="s">
        <v>4075</v>
      </c>
      <c r="C222" s="18">
        <v>41921</v>
      </c>
      <c r="D222" s="144">
        <v>0.35069444444444442</v>
      </c>
      <c r="E222" s="141" t="s">
        <v>2186</v>
      </c>
      <c r="F222" s="141">
        <v>4</v>
      </c>
      <c r="G222" s="141" t="s">
        <v>2891</v>
      </c>
      <c r="H222" s="141">
        <v>2014</v>
      </c>
      <c r="I222" s="18">
        <v>41921</v>
      </c>
      <c r="J222" s="144">
        <v>0.35069444444444442</v>
      </c>
      <c r="K222" s="378"/>
      <c r="L222" s="139" t="s">
        <v>4075</v>
      </c>
      <c r="M222" s="141"/>
      <c r="N222" s="248"/>
      <c r="O222" s="141" t="s">
        <v>26</v>
      </c>
      <c r="P222" s="141"/>
      <c r="Q222" s="141" t="s">
        <v>12155</v>
      </c>
      <c r="R222" s="141" t="s">
        <v>12156</v>
      </c>
      <c r="S222" s="141"/>
      <c r="T222" s="141"/>
      <c r="U222" s="141"/>
      <c r="V222" s="141"/>
      <c r="W222" s="139" t="s">
        <v>4075</v>
      </c>
      <c r="X222" s="141" t="s">
        <v>25</v>
      </c>
      <c r="Y222" s="141" t="s">
        <v>27</v>
      </c>
      <c r="Z222" s="141" t="s">
        <v>13</v>
      </c>
      <c r="AA222" s="141" t="s">
        <v>34</v>
      </c>
      <c r="AB222" s="141"/>
      <c r="AC222" s="139" t="s">
        <v>18051</v>
      </c>
      <c r="AD222" s="380"/>
      <c r="AE222" s="139" t="s">
        <v>102</v>
      </c>
      <c r="AF222" s="139" t="s">
        <v>13077</v>
      </c>
      <c r="AG222" s="139" t="s">
        <v>102</v>
      </c>
      <c r="AH222" s="139" t="s">
        <v>1378</v>
      </c>
      <c r="AI222" s="139" t="s">
        <v>1408</v>
      </c>
      <c r="AJ222" s="139" t="s">
        <v>1408</v>
      </c>
      <c r="AK222" s="139"/>
      <c r="AL222" s="139"/>
      <c r="AM222" s="141" t="s">
        <v>1375</v>
      </c>
      <c r="AN222" s="141" t="s">
        <v>8</v>
      </c>
      <c r="AO222" s="139" t="s">
        <v>1614</v>
      </c>
      <c r="AP222" s="139" t="s">
        <v>7</v>
      </c>
      <c r="AQ222" s="139"/>
      <c r="AR222" s="381"/>
      <c r="AS222" s="139" t="s">
        <v>4075</v>
      </c>
      <c r="AT222" s="141" t="s">
        <v>1404</v>
      </c>
      <c r="AU222" s="141"/>
      <c r="AV222" s="383"/>
      <c r="AW222" s="385"/>
      <c r="AX222" s="139"/>
      <c r="AY222" t="s">
        <v>18408</v>
      </c>
      <c r="AZ222">
        <v>12000</v>
      </c>
      <c r="BA222" s="381"/>
      <c r="BB222" s="139" t="s">
        <v>17</v>
      </c>
      <c r="BC222" s="166"/>
      <c r="BD222" s="166"/>
      <c r="BE222" s="166"/>
      <c r="BF222" s="166"/>
      <c r="BG222" s="166"/>
      <c r="BH222" s="308"/>
      <c r="BI222" s="308"/>
      <c r="BJ222" s="141" t="s">
        <v>26</v>
      </c>
      <c r="BK222" s="141" t="s">
        <v>26</v>
      </c>
      <c r="BL222" s="141"/>
      <c r="BM222" s="141"/>
      <c r="BN222" s="139" t="s">
        <v>4075</v>
      </c>
      <c r="BQ222" s="141"/>
      <c r="BV222" s="141"/>
      <c r="BX222" s="141"/>
      <c r="BY222" s="141"/>
      <c r="BZ222" s="141"/>
      <c r="CA222" s="141"/>
      <c r="CB222" s="141"/>
      <c r="CC222" s="141"/>
      <c r="CD222" s="141"/>
      <c r="CE222" s="141"/>
      <c r="CF222" s="141"/>
      <c r="CG222" s="141"/>
    </row>
    <row r="223" spans="1:85" x14ac:dyDescent="0.35">
      <c r="A223" s="155" t="s">
        <v>12148</v>
      </c>
      <c r="B223" s="139" t="s">
        <v>4075</v>
      </c>
      <c r="C223" s="18">
        <v>41923</v>
      </c>
      <c r="D223" s="144">
        <v>0.42986111111111114</v>
      </c>
      <c r="E223" s="141" t="s">
        <v>2186</v>
      </c>
      <c r="F223" s="141">
        <v>4</v>
      </c>
      <c r="G223" s="141" t="s">
        <v>2891</v>
      </c>
      <c r="H223" s="141">
        <v>2014</v>
      </c>
      <c r="I223" s="18">
        <v>41923</v>
      </c>
      <c r="J223" s="144">
        <v>0.42986111111111114</v>
      </c>
      <c r="K223" s="378"/>
      <c r="L223" s="139" t="s">
        <v>4075</v>
      </c>
      <c r="M223" s="141"/>
      <c r="N223" s="248"/>
      <c r="O223" s="141" t="s">
        <v>26</v>
      </c>
      <c r="P223" s="141"/>
      <c r="Q223" s="141" t="s">
        <v>12149</v>
      </c>
      <c r="R223" s="141" t="s">
        <v>12150</v>
      </c>
      <c r="S223" s="141"/>
      <c r="T223" s="141"/>
      <c r="U223" s="141">
        <v>109427158</v>
      </c>
      <c r="V223" s="141"/>
      <c r="W223" s="139" t="s">
        <v>4075</v>
      </c>
      <c r="X223" s="141" t="s">
        <v>25</v>
      </c>
      <c r="Y223" s="141" t="s">
        <v>27</v>
      </c>
      <c r="Z223" s="141" t="s">
        <v>4</v>
      </c>
      <c r="AA223" s="141" t="s">
        <v>34</v>
      </c>
      <c r="AB223" s="141"/>
      <c r="AC223" s="139" t="s">
        <v>18050</v>
      </c>
      <c r="AD223" s="380"/>
      <c r="AE223" s="139" t="s">
        <v>105</v>
      </c>
      <c r="AF223" s="139" t="s">
        <v>13076</v>
      </c>
      <c r="AG223" s="139" t="s">
        <v>1518</v>
      </c>
      <c r="AH223" s="139" t="s">
        <v>1378</v>
      </c>
      <c r="AI223" s="139" t="s">
        <v>1518</v>
      </c>
      <c r="AJ223" s="139"/>
      <c r="AK223" s="139" t="s">
        <v>1518</v>
      </c>
      <c r="AL223" s="139" t="s">
        <v>7</v>
      </c>
      <c r="AM223" s="141" t="s">
        <v>19</v>
      </c>
      <c r="AN223" s="141" t="s">
        <v>8</v>
      </c>
      <c r="AO223" s="139" t="s">
        <v>1614</v>
      </c>
      <c r="AP223" s="139" t="s">
        <v>7</v>
      </c>
      <c r="AQ223" s="139"/>
      <c r="AR223" s="381"/>
      <c r="AS223" s="139" t="s">
        <v>4075</v>
      </c>
      <c r="AT223" s="141" t="s">
        <v>1404</v>
      </c>
      <c r="AU223" s="141">
        <v>282</v>
      </c>
      <c r="AV223" s="383"/>
      <c r="AW223" s="385"/>
      <c r="AX223" s="139"/>
      <c r="AY223" t="s">
        <v>18409</v>
      </c>
      <c r="AZ223">
        <v>12000</v>
      </c>
      <c r="BA223" s="381"/>
      <c r="BB223" s="139" t="s">
        <v>1451</v>
      </c>
      <c r="BC223" s="166"/>
      <c r="BD223" s="166"/>
      <c r="BE223" s="166"/>
      <c r="BF223" s="166"/>
      <c r="BG223" s="166"/>
      <c r="BH223" s="308"/>
      <c r="BI223" s="308"/>
      <c r="BJ223" s="141" t="s">
        <v>26</v>
      </c>
      <c r="BK223" s="141" t="s">
        <v>26</v>
      </c>
      <c r="BL223" s="141"/>
      <c r="BM223" s="141"/>
      <c r="BN223" s="139" t="s">
        <v>4075</v>
      </c>
      <c r="BQ223" s="141"/>
      <c r="BV223" s="141"/>
      <c r="BX223" s="141"/>
      <c r="BY223" s="141"/>
      <c r="BZ223" s="141"/>
      <c r="CA223" s="141"/>
      <c r="CB223" s="141"/>
      <c r="CC223" s="141"/>
      <c r="CD223" s="141"/>
      <c r="CE223" s="141"/>
      <c r="CF223" s="141"/>
      <c r="CG223" s="141"/>
    </row>
    <row r="224" spans="1:85" x14ac:dyDescent="0.35">
      <c r="A224" s="155" t="s">
        <v>12140</v>
      </c>
      <c r="B224" s="139" t="s">
        <v>4075</v>
      </c>
      <c r="C224" s="18">
        <v>41924</v>
      </c>
      <c r="D224" s="144">
        <v>0.70347222222222228</v>
      </c>
      <c r="E224" s="141" t="s">
        <v>13275</v>
      </c>
      <c r="F224" s="141">
        <v>4</v>
      </c>
      <c r="G224" s="141" t="s">
        <v>2891</v>
      </c>
      <c r="H224" s="141">
        <v>2014</v>
      </c>
      <c r="I224" s="18"/>
      <c r="J224" s="144"/>
      <c r="K224" s="378"/>
      <c r="L224" s="139" t="s">
        <v>4075</v>
      </c>
      <c r="M224" s="141"/>
      <c r="N224" s="248"/>
      <c r="O224" s="141" t="s">
        <v>26</v>
      </c>
      <c r="P224" s="141"/>
      <c r="Q224" s="141" t="s">
        <v>12141</v>
      </c>
      <c r="R224" s="141"/>
      <c r="S224" s="141"/>
      <c r="T224" s="141"/>
      <c r="U224" s="141"/>
      <c r="V224" s="141"/>
      <c r="W224" s="139" t="s">
        <v>4075</v>
      </c>
      <c r="X224" s="141" t="s">
        <v>25</v>
      </c>
      <c r="Y224" s="141" t="s">
        <v>27</v>
      </c>
      <c r="Z224" s="141" t="s">
        <v>4</v>
      </c>
      <c r="AA224" s="141" t="s">
        <v>34</v>
      </c>
      <c r="AB224" s="141"/>
      <c r="AC224" s="139" t="s">
        <v>18047</v>
      </c>
      <c r="AD224" s="380"/>
      <c r="AE224" s="139" t="s">
        <v>4</v>
      </c>
      <c r="AF224" s="139" t="s">
        <v>13073</v>
      </c>
      <c r="AG224" s="139" t="s">
        <v>4</v>
      </c>
      <c r="AH224" s="139" t="s">
        <v>1378</v>
      </c>
      <c r="AI224" s="139" t="s">
        <v>15678</v>
      </c>
      <c r="AJ224" s="139"/>
      <c r="AK224" s="139" t="s">
        <v>15678</v>
      </c>
      <c r="AL224" s="139" t="s">
        <v>7</v>
      </c>
      <c r="AM224" s="141"/>
      <c r="AN224" s="141" t="s">
        <v>8</v>
      </c>
      <c r="AO224" s="139" t="s">
        <v>1477</v>
      </c>
      <c r="AP224" s="139" t="s">
        <v>7</v>
      </c>
      <c r="AQ224" s="139"/>
      <c r="AR224" s="381"/>
      <c r="AS224" s="139" t="s">
        <v>4075</v>
      </c>
      <c r="AT224" s="141" t="s">
        <v>1404</v>
      </c>
      <c r="AU224" s="141"/>
      <c r="AV224" s="383"/>
      <c r="AW224" s="385"/>
      <c r="AX224" s="139"/>
      <c r="AY224" t="s">
        <v>18410</v>
      </c>
      <c r="BA224" s="381"/>
      <c r="BB224" s="139" t="s">
        <v>1450</v>
      </c>
      <c r="BC224" s="166"/>
      <c r="BD224" s="166"/>
      <c r="BE224" s="166"/>
      <c r="BF224" s="166"/>
      <c r="BG224" s="166"/>
      <c r="BH224" s="308"/>
      <c r="BI224" s="308"/>
      <c r="BJ224" s="141" t="s">
        <v>26</v>
      </c>
      <c r="BK224" s="141" t="s">
        <v>26</v>
      </c>
      <c r="BL224" s="141"/>
      <c r="BM224" s="141"/>
      <c r="BN224" s="139" t="s">
        <v>4075</v>
      </c>
      <c r="BQ224" s="141"/>
      <c r="BV224" s="141"/>
      <c r="BX224" s="141"/>
      <c r="BY224" s="141"/>
      <c r="BZ224" s="141"/>
      <c r="CA224" s="141"/>
      <c r="CB224" s="141"/>
      <c r="CC224" s="141"/>
      <c r="CD224" s="141"/>
      <c r="CE224" s="141"/>
      <c r="CF224" s="141"/>
      <c r="CG224" s="141"/>
    </row>
    <row r="225" spans="1:85" x14ac:dyDescent="0.35">
      <c r="A225" s="155" t="s">
        <v>12142</v>
      </c>
      <c r="B225" s="139" t="s">
        <v>4075</v>
      </c>
      <c r="C225" s="18">
        <v>41924</v>
      </c>
      <c r="D225" s="144">
        <v>0.50138888888888888</v>
      </c>
      <c r="E225" s="141" t="s">
        <v>13275</v>
      </c>
      <c r="F225" s="141">
        <v>4</v>
      </c>
      <c r="G225" s="141" t="s">
        <v>2891</v>
      </c>
      <c r="H225" s="141">
        <v>2014</v>
      </c>
      <c r="I225" s="18">
        <v>41924</v>
      </c>
      <c r="J225" s="144">
        <v>0.50138888888888888</v>
      </c>
      <c r="K225" s="378"/>
      <c r="L225" s="139" t="s">
        <v>4075</v>
      </c>
      <c r="M225" s="141"/>
      <c r="N225" s="248"/>
      <c r="O225" s="141" t="s">
        <v>26</v>
      </c>
      <c r="P225" s="141"/>
      <c r="Q225" s="141" t="s">
        <v>12143</v>
      </c>
      <c r="R225" s="141" t="s">
        <v>12144</v>
      </c>
      <c r="S225" s="141"/>
      <c r="T225" s="141"/>
      <c r="U225" s="141">
        <v>109563590</v>
      </c>
      <c r="V225" s="141"/>
      <c r="W225" s="139" t="s">
        <v>4075</v>
      </c>
      <c r="X225" s="141" t="s">
        <v>25</v>
      </c>
      <c r="Y225" s="141" t="s">
        <v>27</v>
      </c>
      <c r="Z225" s="141" t="s">
        <v>4</v>
      </c>
      <c r="AA225" s="141" t="s">
        <v>34</v>
      </c>
      <c r="AB225" s="141"/>
      <c r="AC225" s="139" t="s">
        <v>18047</v>
      </c>
      <c r="AD225" s="380"/>
      <c r="AE225" s="139" t="s">
        <v>4</v>
      </c>
      <c r="AF225" s="139" t="s">
        <v>13073</v>
      </c>
      <c r="AG225" s="139" t="s">
        <v>4</v>
      </c>
      <c r="AH225" s="139" t="s">
        <v>1378</v>
      </c>
      <c r="AI225" s="139" t="s">
        <v>15678</v>
      </c>
      <c r="AJ225" s="139"/>
      <c r="AK225" s="139" t="s">
        <v>15678</v>
      </c>
      <c r="AL225" s="139" t="s">
        <v>7</v>
      </c>
      <c r="AM225" s="141" t="s">
        <v>19</v>
      </c>
      <c r="AN225" s="141" t="s">
        <v>8</v>
      </c>
      <c r="AO225" s="139" t="s">
        <v>1477</v>
      </c>
      <c r="AP225" s="139" t="s">
        <v>7</v>
      </c>
      <c r="AQ225" s="139"/>
      <c r="AR225" s="381"/>
      <c r="AS225" s="139" t="s">
        <v>4075</v>
      </c>
      <c r="AT225" s="141" t="s">
        <v>1404</v>
      </c>
      <c r="AU225" s="141"/>
      <c r="AV225" s="383"/>
      <c r="AW225" s="385"/>
      <c r="AX225" s="139"/>
      <c r="AY225" t="s">
        <v>18411</v>
      </c>
      <c r="BA225" s="381"/>
      <c r="BB225" s="139" t="s">
        <v>17</v>
      </c>
      <c r="BC225" s="166"/>
      <c r="BD225" s="166"/>
      <c r="BE225" s="166"/>
      <c r="BF225" s="166"/>
      <c r="BG225" s="166"/>
      <c r="BH225" s="308"/>
      <c r="BI225" s="308"/>
      <c r="BJ225" s="141" t="s">
        <v>26</v>
      </c>
      <c r="BK225" s="141" t="s">
        <v>25</v>
      </c>
      <c r="BL225" s="141" t="s">
        <v>13196</v>
      </c>
      <c r="BM225" s="141" t="s">
        <v>13197</v>
      </c>
      <c r="BN225" s="139" t="s">
        <v>4075</v>
      </c>
      <c r="BQ225" s="141"/>
      <c r="BV225" s="141"/>
      <c r="BX225" s="141"/>
      <c r="BY225" s="141"/>
      <c r="BZ225" s="141"/>
      <c r="CA225" s="141"/>
      <c r="CB225" s="141"/>
      <c r="CC225" s="141"/>
      <c r="CD225" s="141"/>
      <c r="CE225" s="141"/>
      <c r="CF225" s="141"/>
      <c r="CG225" s="141"/>
    </row>
    <row r="226" spans="1:85" x14ac:dyDescent="0.35">
      <c r="A226" s="155" t="s">
        <v>12145</v>
      </c>
      <c r="B226" s="139" t="s">
        <v>4075</v>
      </c>
      <c r="C226" s="18">
        <v>41924</v>
      </c>
      <c r="D226" s="144">
        <v>0.45763888888888887</v>
      </c>
      <c r="E226" s="141" t="s">
        <v>13275</v>
      </c>
      <c r="F226" s="141">
        <v>4</v>
      </c>
      <c r="G226" s="141" t="s">
        <v>2891</v>
      </c>
      <c r="H226" s="141">
        <v>2014</v>
      </c>
      <c r="I226" s="18">
        <v>41924</v>
      </c>
      <c r="J226" s="144">
        <v>0.45763888888888887</v>
      </c>
      <c r="K226" s="378"/>
      <c r="L226" s="139" t="s">
        <v>4075</v>
      </c>
      <c r="M226" s="141"/>
      <c r="N226" s="248"/>
      <c r="O226" s="141" t="s">
        <v>26</v>
      </c>
      <c r="P226" s="141"/>
      <c r="Q226" s="141" t="s">
        <v>12146</v>
      </c>
      <c r="R226" s="141" t="s">
        <v>12147</v>
      </c>
      <c r="S226" s="141"/>
      <c r="T226" s="141"/>
      <c r="U226" s="141">
        <v>109562953</v>
      </c>
      <c r="V226" s="141"/>
      <c r="W226" s="139" t="s">
        <v>4075</v>
      </c>
      <c r="X226" s="141" t="s">
        <v>25</v>
      </c>
      <c r="Y226" s="141" t="s">
        <v>27</v>
      </c>
      <c r="Z226" s="141" t="s">
        <v>4</v>
      </c>
      <c r="AA226" s="141" t="s">
        <v>34</v>
      </c>
      <c r="AB226" s="141"/>
      <c r="AC226" s="139" t="s">
        <v>18051</v>
      </c>
      <c r="AD226" s="380"/>
      <c r="AE226" s="139" t="s">
        <v>102</v>
      </c>
      <c r="AF226" s="139" t="s">
        <v>13071</v>
      </c>
      <c r="AG226" s="139" t="s">
        <v>102</v>
      </c>
      <c r="AH226" s="139" t="s">
        <v>1378</v>
      </c>
      <c r="AI226" s="139" t="s">
        <v>1522</v>
      </c>
      <c r="AJ226" s="139"/>
      <c r="AK226" s="139" t="s">
        <v>1522</v>
      </c>
      <c r="AL226" s="139"/>
      <c r="AM226" s="141"/>
      <c r="AN226" s="141" t="s">
        <v>8</v>
      </c>
      <c r="AO226" s="139" t="s">
        <v>1477</v>
      </c>
      <c r="AP226" s="139" t="s">
        <v>7</v>
      </c>
      <c r="AQ226" s="139"/>
      <c r="AR226" s="381"/>
      <c r="AS226" s="139" t="s">
        <v>4075</v>
      </c>
      <c r="AT226" s="141" t="s">
        <v>1404</v>
      </c>
      <c r="AU226" s="141"/>
      <c r="AV226" s="383"/>
      <c r="AW226" s="385"/>
      <c r="AX226" s="139"/>
      <c r="AY226" t="s">
        <v>18412</v>
      </c>
      <c r="BA226" s="381"/>
      <c r="BB226" s="139" t="s">
        <v>17</v>
      </c>
      <c r="BC226" s="166"/>
      <c r="BD226" s="166"/>
      <c r="BE226" s="166"/>
      <c r="BF226" s="166"/>
      <c r="BG226" s="166"/>
      <c r="BH226" s="308"/>
      <c r="BI226" s="308"/>
      <c r="BJ226" s="141" t="s">
        <v>26</v>
      </c>
      <c r="BK226" s="141" t="s">
        <v>25</v>
      </c>
      <c r="BL226" s="141" t="s">
        <v>13196</v>
      </c>
      <c r="BM226" s="141" t="s">
        <v>13197</v>
      </c>
      <c r="BN226" s="139" t="s">
        <v>4075</v>
      </c>
      <c r="BQ226" s="141"/>
      <c r="BV226" s="141"/>
      <c r="BX226" s="141"/>
      <c r="BY226" s="141"/>
      <c r="BZ226" s="141"/>
      <c r="CA226" s="141"/>
      <c r="CB226" s="141"/>
      <c r="CC226" s="141"/>
      <c r="CD226" s="141"/>
      <c r="CE226" s="141"/>
      <c r="CF226" s="141"/>
      <c r="CG226" s="141"/>
    </row>
    <row r="227" spans="1:85" x14ac:dyDescent="0.35">
      <c r="A227" s="155" t="s">
        <v>19931</v>
      </c>
      <c r="B227" s="139" t="s">
        <v>4075</v>
      </c>
      <c r="C227" s="18">
        <v>41925</v>
      </c>
      <c r="D227" s="144">
        <v>0.42122685185185182</v>
      </c>
      <c r="E227" s="141" t="s">
        <v>13275</v>
      </c>
      <c r="F227" s="141">
        <v>4</v>
      </c>
      <c r="G227" s="141" t="s">
        <v>2891</v>
      </c>
      <c r="H227" s="141">
        <v>2014</v>
      </c>
      <c r="I227" s="18"/>
      <c r="J227" s="144"/>
      <c r="K227" s="378"/>
      <c r="L227" s="139" t="s">
        <v>4075</v>
      </c>
      <c r="M227" s="141" t="s">
        <v>28</v>
      </c>
      <c r="N227" s="248">
        <v>44258</v>
      </c>
      <c r="O227" s="141" t="s">
        <v>25</v>
      </c>
      <c r="P227" s="141"/>
      <c r="Q227" s="141"/>
      <c r="R227" s="141" t="s">
        <v>1944</v>
      </c>
      <c r="S227" s="141"/>
      <c r="T227" s="141" t="s">
        <v>19932</v>
      </c>
      <c r="U227" s="141"/>
      <c r="V227" s="141"/>
      <c r="W227" s="139" t="s">
        <v>4075</v>
      </c>
      <c r="X227" s="141" t="s">
        <v>25</v>
      </c>
      <c r="Y227" s="141" t="s">
        <v>27</v>
      </c>
      <c r="Z227" s="141"/>
      <c r="AA227" s="141" t="s">
        <v>34</v>
      </c>
      <c r="AB227" s="141"/>
      <c r="AC227" s="139" t="s">
        <v>6</v>
      </c>
      <c r="AD227" s="380"/>
      <c r="AE227" s="139" t="s">
        <v>103</v>
      </c>
      <c r="AF227" s="139" t="s">
        <v>13069</v>
      </c>
      <c r="AG227" s="139" t="s">
        <v>103</v>
      </c>
      <c r="AH227" s="139" t="s">
        <v>1380</v>
      </c>
      <c r="AI227" s="139" t="s">
        <v>7399</v>
      </c>
      <c r="AJ227" s="139"/>
      <c r="AK227" s="139" t="s">
        <v>7399</v>
      </c>
      <c r="AL227" s="139" t="s">
        <v>7</v>
      </c>
      <c r="AM227" s="141" t="s">
        <v>15</v>
      </c>
      <c r="AN227" s="141" t="s">
        <v>8</v>
      </c>
      <c r="AO227" s="139"/>
      <c r="AP227" s="139" t="s">
        <v>7</v>
      </c>
      <c r="AQ227" s="139"/>
      <c r="AR227" s="381"/>
      <c r="AS227" s="139" t="s">
        <v>4075</v>
      </c>
      <c r="AT227" s="141" t="s">
        <v>1404</v>
      </c>
      <c r="AU227" s="141"/>
      <c r="AV227" s="383"/>
      <c r="AW227" s="385"/>
      <c r="AX227" s="139" t="s">
        <v>54</v>
      </c>
      <c r="AY227" t="s">
        <v>19933</v>
      </c>
      <c r="BA227" s="381"/>
      <c r="BB227" s="139" t="s">
        <v>17</v>
      </c>
      <c r="BC227" s="166"/>
      <c r="BD227" s="166"/>
      <c r="BE227" s="166"/>
      <c r="BF227" s="166"/>
      <c r="BG227" s="166"/>
      <c r="BH227" s="308"/>
      <c r="BI227" s="308"/>
      <c r="BJ227" s="141" t="s">
        <v>26</v>
      </c>
      <c r="BK227" s="141" t="s">
        <v>26</v>
      </c>
      <c r="BL227" s="141"/>
      <c r="BM227" s="141"/>
      <c r="BN227" s="139" t="s">
        <v>4075</v>
      </c>
      <c r="BQ227" s="141"/>
      <c r="BV227" s="141"/>
      <c r="BX227" s="141"/>
      <c r="BY227" s="141"/>
      <c r="BZ227" s="141"/>
      <c r="CA227" s="141"/>
      <c r="CB227" s="141"/>
      <c r="CC227" s="141"/>
      <c r="CD227" s="141"/>
      <c r="CE227" s="141"/>
      <c r="CF227" s="141"/>
      <c r="CG227" s="141"/>
    </row>
    <row r="228" spans="1:85" x14ac:dyDescent="0.35">
      <c r="A228" s="155" t="s">
        <v>12137</v>
      </c>
      <c r="B228" s="139" t="s">
        <v>4075</v>
      </c>
      <c r="C228" s="18">
        <v>41925</v>
      </c>
      <c r="D228" s="144">
        <v>0.38819444444444445</v>
      </c>
      <c r="E228" s="141" t="s">
        <v>13275</v>
      </c>
      <c r="F228" s="141">
        <v>4</v>
      </c>
      <c r="G228" s="141" t="s">
        <v>2891</v>
      </c>
      <c r="H228" s="141">
        <v>2014</v>
      </c>
      <c r="I228" s="18">
        <v>41925</v>
      </c>
      <c r="J228" s="144">
        <v>0.38819444444444445</v>
      </c>
      <c r="K228" s="378"/>
      <c r="L228" s="139" t="s">
        <v>4075</v>
      </c>
      <c r="M228" s="141"/>
      <c r="N228" s="248"/>
      <c r="O228" s="141" t="s">
        <v>26</v>
      </c>
      <c r="P228" s="141"/>
      <c r="Q228" s="141" t="s">
        <v>12138</v>
      </c>
      <c r="R228" s="141" t="s">
        <v>12139</v>
      </c>
      <c r="S228" s="141"/>
      <c r="T228" s="141"/>
      <c r="U228" s="141"/>
      <c r="V228" s="141"/>
      <c r="W228" s="139" t="s">
        <v>4075</v>
      </c>
      <c r="X228" s="141" t="s">
        <v>25</v>
      </c>
      <c r="Y228" s="141" t="s">
        <v>27</v>
      </c>
      <c r="Z228" s="141" t="s">
        <v>4</v>
      </c>
      <c r="AA228" s="141" t="s">
        <v>34</v>
      </c>
      <c r="AB228" s="141"/>
      <c r="AC228" s="139" t="s">
        <v>18047</v>
      </c>
      <c r="AD228" s="380"/>
      <c r="AE228" s="139" t="s">
        <v>102</v>
      </c>
      <c r="AF228" s="139" t="s">
        <v>13074</v>
      </c>
      <c r="AG228" s="139" t="s">
        <v>102</v>
      </c>
      <c r="AH228" s="139" t="s">
        <v>1378</v>
      </c>
      <c r="AI228" s="139" t="s">
        <v>11</v>
      </c>
      <c r="AJ228" s="139" t="s">
        <v>11</v>
      </c>
      <c r="AK228" s="139"/>
      <c r="AL228" s="139"/>
      <c r="AM228" s="141"/>
      <c r="AN228" s="141" t="s">
        <v>8</v>
      </c>
      <c r="AO228" s="139" t="s">
        <v>1614</v>
      </c>
      <c r="AP228" s="139" t="s">
        <v>7</v>
      </c>
      <c r="AQ228" s="139"/>
      <c r="AR228" s="381"/>
      <c r="AS228" s="139" t="s">
        <v>4075</v>
      </c>
      <c r="AT228" s="141" t="s">
        <v>1404</v>
      </c>
      <c r="AU228" s="141"/>
      <c r="AV228" s="383"/>
      <c r="AW228" s="385"/>
      <c r="AX228" s="139"/>
      <c r="AY228" t="s">
        <v>18413</v>
      </c>
      <c r="AZ228">
        <v>21000</v>
      </c>
      <c r="BA228" s="381"/>
      <c r="BB228" s="139" t="s">
        <v>1444</v>
      </c>
      <c r="BC228" s="166"/>
      <c r="BD228" s="166"/>
      <c r="BE228" s="166"/>
      <c r="BF228" s="166"/>
      <c r="BG228" s="166"/>
      <c r="BH228" s="308"/>
      <c r="BI228" s="308"/>
      <c r="BJ228" s="141" t="s">
        <v>26</v>
      </c>
      <c r="BK228" s="141" t="s">
        <v>26</v>
      </c>
      <c r="BL228" s="141"/>
      <c r="BM228" s="141"/>
      <c r="BN228" s="139" t="s">
        <v>4075</v>
      </c>
      <c r="BQ228" s="141"/>
      <c r="BV228" s="141"/>
      <c r="BX228" s="141"/>
      <c r="BY228" s="141"/>
      <c r="BZ228" s="141"/>
      <c r="CA228" s="141"/>
      <c r="CB228" s="141"/>
      <c r="CC228" s="141"/>
      <c r="CD228" s="141"/>
      <c r="CE228" s="141"/>
      <c r="CF228" s="141"/>
      <c r="CG228" s="141"/>
    </row>
    <row r="229" spans="1:85" x14ac:dyDescent="0.35">
      <c r="A229" s="155" t="s">
        <v>12128</v>
      </c>
      <c r="B229" s="139" t="s">
        <v>4075</v>
      </c>
      <c r="C229" s="18">
        <v>41926</v>
      </c>
      <c r="D229" s="144">
        <v>0.60555555555555551</v>
      </c>
      <c r="E229" s="141" t="s">
        <v>13275</v>
      </c>
      <c r="F229" s="141">
        <v>4</v>
      </c>
      <c r="G229" s="141" t="s">
        <v>2891</v>
      </c>
      <c r="H229" s="141">
        <v>2014</v>
      </c>
      <c r="I229" s="18">
        <v>41926</v>
      </c>
      <c r="J229" s="144">
        <v>0.60555555555555551</v>
      </c>
      <c r="K229" s="378"/>
      <c r="L229" s="139" t="s">
        <v>4075</v>
      </c>
      <c r="M229" s="141"/>
      <c r="N229" s="248"/>
      <c r="O229" s="141" t="s">
        <v>26</v>
      </c>
      <c r="P229" s="141"/>
      <c r="Q229" s="141" t="s">
        <v>12129</v>
      </c>
      <c r="R229" s="141" t="s">
        <v>12130</v>
      </c>
      <c r="S229" s="141"/>
      <c r="T229" s="141"/>
      <c r="U229" s="141"/>
      <c r="V229" s="141"/>
      <c r="W229" s="139" t="s">
        <v>4075</v>
      </c>
      <c r="X229" s="141" t="s">
        <v>25</v>
      </c>
      <c r="Y229" s="141" t="s">
        <v>27</v>
      </c>
      <c r="Z229" s="141" t="s">
        <v>4</v>
      </c>
      <c r="AA229" s="141" t="s">
        <v>34</v>
      </c>
      <c r="AB229" s="141"/>
      <c r="AC229" s="139" t="s">
        <v>18047</v>
      </c>
      <c r="AD229" s="380"/>
      <c r="AE229" s="139" t="s">
        <v>4</v>
      </c>
      <c r="AF229" s="139" t="s">
        <v>13073</v>
      </c>
      <c r="AG229" s="139" t="s">
        <v>4</v>
      </c>
      <c r="AH229" s="139" t="s">
        <v>1378</v>
      </c>
      <c r="AI229" s="139" t="s">
        <v>15678</v>
      </c>
      <c r="AJ229" s="139"/>
      <c r="AK229" s="139" t="s">
        <v>15678</v>
      </c>
      <c r="AL229" s="139" t="s">
        <v>7</v>
      </c>
      <c r="AM229" s="141"/>
      <c r="AN229" s="141" t="s">
        <v>8</v>
      </c>
      <c r="AO229" s="139" t="s">
        <v>1614</v>
      </c>
      <c r="AP229" s="139" t="s">
        <v>7</v>
      </c>
      <c r="AQ229" s="139"/>
      <c r="AR229" s="381"/>
      <c r="AS229" s="139" t="s">
        <v>4075</v>
      </c>
      <c r="AT229" s="141" t="s">
        <v>1404</v>
      </c>
      <c r="AU229" s="141"/>
      <c r="AV229" s="383"/>
      <c r="AW229" s="385"/>
      <c r="AX229" s="139"/>
      <c r="AY229" t="s">
        <v>18257</v>
      </c>
      <c r="AZ229">
        <v>21000</v>
      </c>
      <c r="BA229" s="381"/>
      <c r="BB229" s="139" t="s">
        <v>1444</v>
      </c>
      <c r="BC229" s="166"/>
      <c r="BD229" s="166"/>
      <c r="BE229" s="166"/>
      <c r="BF229" s="166"/>
      <c r="BG229" s="166"/>
      <c r="BH229" s="308"/>
      <c r="BI229" s="308"/>
      <c r="BJ229" s="141" t="s">
        <v>26</v>
      </c>
      <c r="BK229" s="141" t="s">
        <v>26</v>
      </c>
      <c r="BL229" s="141"/>
      <c r="BM229" s="141"/>
      <c r="BN229" s="139" t="s">
        <v>4075</v>
      </c>
      <c r="BQ229" s="141" t="s">
        <v>17672</v>
      </c>
      <c r="BR229" s="135" t="s">
        <v>15693</v>
      </c>
      <c r="BT229" s="135" t="s">
        <v>15355</v>
      </c>
      <c r="BU229" s="135" t="s">
        <v>13278</v>
      </c>
      <c r="BV229" s="141" t="s">
        <v>2891</v>
      </c>
      <c r="BW229" s="135" t="s">
        <v>13261</v>
      </c>
      <c r="BX229" s="141"/>
      <c r="BY229" s="141"/>
      <c r="BZ229" s="141"/>
      <c r="CA229" s="141"/>
      <c r="CB229" s="141"/>
      <c r="CC229" s="141"/>
      <c r="CD229" s="141"/>
      <c r="CE229" s="141" t="s">
        <v>15450</v>
      </c>
      <c r="CF229" s="141" t="s">
        <v>15451</v>
      </c>
      <c r="CG229" s="141" t="s">
        <v>2003</v>
      </c>
    </row>
    <row r="230" spans="1:85" x14ac:dyDescent="0.35">
      <c r="A230" s="155" t="s">
        <v>12131</v>
      </c>
      <c r="B230" s="139" t="s">
        <v>4075</v>
      </c>
      <c r="C230" s="18">
        <v>41926</v>
      </c>
      <c r="D230" s="144">
        <v>0.46111111111111114</v>
      </c>
      <c r="E230" s="141" t="s">
        <v>13275</v>
      </c>
      <c r="F230" s="141">
        <v>4</v>
      </c>
      <c r="G230" s="141" t="s">
        <v>2891</v>
      </c>
      <c r="H230" s="141">
        <v>2014</v>
      </c>
      <c r="I230" s="18">
        <v>41926</v>
      </c>
      <c r="J230" s="144">
        <v>0.46111111111111114</v>
      </c>
      <c r="K230" s="378"/>
      <c r="L230" s="139" t="s">
        <v>4075</v>
      </c>
      <c r="M230" s="141"/>
      <c r="N230" s="248"/>
      <c r="O230" s="141" t="s">
        <v>26</v>
      </c>
      <c r="P230" s="141"/>
      <c r="Q230" s="141" t="s">
        <v>12132</v>
      </c>
      <c r="R230" s="141" t="s">
        <v>12133</v>
      </c>
      <c r="S230" s="141"/>
      <c r="T230" s="141"/>
      <c r="U230" s="141">
        <v>109570774</v>
      </c>
      <c r="V230" s="141"/>
      <c r="W230" s="139" t="s">
        <v>4075</v>
      </c>
      <c r="X230" s="141" t="s">
        <v>25</v>
      </c>
      <c r="Y230" s="141" t="s">
        <v>27</v>
      </c>
      <c r="Z230" s="141" t="s">
        <v>4</v>
      </c>
      <c r="AA230" s="141" t="s">
        <v>34</v>
      </c>
      <c r="AB230" s="141"/>
      <c r="AC230" s="139" t="s">
        <v>18050</v>
      </c>
      <c r="AD230" s="380"/>
      <c r="AE230" s="139" t="s">
        <v>102</v>
      </c>
      <c r="AF230" s="139" t="s">
        <v>13068</v>
      </c>
      <c r="AG230" s="139" t="s">
        <v>102</v>
      </c>
      <c r="AH230" s="139" t="s">
        <v>1378</v>
      </c>
      <c r="AI230" s="139" t="s">
        <v>7</v>
      </c>
      <c r="AJ230" s="139" t="s">
        <v>7</v>
      </c>
      <c r="AK230" s="139"/>
      <c r="AL230" s="139"/>
      <c r="AM230" s="141"/>
      <c r="AN230" s="141" t="s">
        <v>8</v>
      </c>
      <c r="AO230" s="139" t="s">
        <v>1614</v>
      </c>
      <c r="AP230" s="139" t="s">
        <v>7</v>
      </c>
      <c r="AQ230" s="139"/>
      <c r="AR230" s="381"/>
      <c r="AS230" s="139" t="s">
        <v>4075</v>
      </c>
      <c r="AT230" s="141" t="s">
        <v>1404</v>
      </c>
      <c r="AU230" s="141">
        <v>530</v>
      </c>
      <c r="AV230" s="383"/>
      <c r="AW230" s="385"/>
      <c r="AX230" s="139"/>
      <c r="AY230" t="s">
        <v>18414</v>
      </c>
      <c r="AZ230">
        <v>21000</v>
      </c>
      <c r="BA230" s="381"/>
      <c r="BB230" s="139" t="s">
        <v>17</v>
      </c>
      <c r="BC230" s="166"/>
      <c r="BD230" s="166"/>
      <c r="BE230" s="166"/>
      <c r="BF230" s="166"/>
      <c r="BG230" s="166"/>
      <c r="BH230" s="308"/>
      <c r="BI230" s="308"/>
      <c r="BJ230" s="141" t="s">
        <v>26</v>
      </c>
      <c r="BK230" s="141" t="s">
        <v>26</v>
      </c>
      <c r="BL230" s="141"/>
      <c r="BM230" s="141"/>
      <c r="BN230" s="139" t="s">
        <v>4075</v>
      </c>
      <c r="BQ230" s="141"/>
      <c r="BV230" s="141"/>
      <c r="BX230" s="141"/>
      <c r="BY230" s="141"/>
      <c r="BZ230" s="141"/>
      <c r="CA230" s="141"/>
      <c r="CB230" s="141"/>
      <c r="CC230" s="141"/>
      <c r="CD230" s="141"/>
      <c r="CE230" s="141"/>
      <c r="CF230" s="141"/>
      <c r="CG230" s="141"/>
    </row>
    <row r="231" spans="1:85" x14ac:dyDescent="0.35">
      <c r="A231" s="155" t="s">
        <v>12134</v>
      </c>
      <c r="B231" s="139" t="s">
        <v>4075</v>
      </c>
      <c r="C231" s="18">
        <v>41926</v>
      </c>
      <c r="D231" s="144">
        <v>0.31458333333333333</v>
      </c>
      <c r="E231" s="141" t="s">
        <v>13275</v>
      </c>
      <c r="F231" s="141">
        <v>4</v>
      </c>
      <c r="G231" s="141" t="s">
        <v>2891</v>
      </c>
      <c r="H231" s="141">
        <v>2014</v>
      </c>
      <c r="I231" s="18">
        <v>41926</v>
      </c>
      <c r="J231" s="144">
        <v>0.31458333333333333</v>
      </c>
      <c r="K231" s="378"/>
      <c r="L231" s="139" t="s">
        <v>4075</v>
      </c>
      <c r="M231" s="141"/>
      <c r="N231" s="248"/>
      <c r="O231" s="141" t="s">
        <v>26</v>
      </c>
      <c r="P231" s="141"/>
      <c r="Q231" s="141" t="s">
        <v>12135</v>
      </c>
      <c r="R231" s="141" t="s">
        <v>12136</v>
      </c>
      <c r="S231" s="141"/>
      <c r="T231" s="141"/>
      <c r="U231" s="141">
        <v>109570307</v>
      </c>
      <c r="V231" s="141"/>
      <c r="W231" s="139" t="s">
        <v>4075</v>
      </c>
      <c r="X231" s="141" t="s">
        <v>25</v>
      </c>
      <c r="Y231" s="141" t="s">
        <v>27</v>
      </c>
      <c r="Z231" s="141" t="s">
        <v>4</v>
      </c>
      <c r="AA231" s="141" t="s">
        <v>34</v>
      </c>
      <c r="AB231" s="141"/>
      <c r="AC231" s="139" t="s">
        <v>18050</v>
      </c>
      <c r="AD231" s="380"/>
      <c r="AE231" s="139" t="s">
        <v>103</v>
      </c>
      <c r="AF231" s="139" t="s">
        <v>13079</v>
      </c>
      <c r="AG231" s="139" t="s">
        <v>103</v>
      </c>
      <c r="AH231" s="139" t="s">
        <v>1378</v>
      </c>
      <c r="AI231" s="139" t="s">
        <v>41</v>
      </c>
      <c r="AJ231" s="139"/>
      <c r="AK231" s="139" t="s">
        <v>41</v>
      </c>
      <c r="AL231" s="139"/>
      <c r="AM231" s="141"/>
      <c r="AN231" s="141" t="s">
        <v>8</v>
      </c>
      <c r="AO231" s="139" t="s">
        <v>1614</v>
      </c>
      <c r="AP231" s="139" t="s">
        <v>7</v>
      </c>
      <c r="AQ231" s="139"/>
      <c r="AR231" s="381"/>
      <c r="AS231" s="139" t="s">
        <v>4075</v>
      </c>
      <c r="AT231" s="141" t="s">
        <v>1404</v>
      </c>
      <c r="AU231" s="141"/>
      <c r="AV231" s="383"/>
      <c r="AW231" s="385"/>
      <c r="AX231" s="139"/>
      <c r="AY231" t="s">
        <v>18415</v>
      </c>
      <c r="AZ231">
        <v>12000</v>
      </c>
      <c r="BA231" s="381"/>
      <c r="BB231" s="139" t="s">
        <v>1444</v>
      </c>
      <c r="BC231" s="166"/>
      <c r="BD231" s="166"/>
      <c r="BE231" s="166"/>
      <c r="BF231" s="166"/>
      <c r="BG231" s="166"/>
      <c r="BH231" s="308"/>
      <c r="BI231" s="308"/>
      <c r="BJ231" s="141" t="s">
        <v>26</v>
      </c>
      <c r="BK231" s="141" t="s">
        <v>26</v>
      </c>
      <c r="BL231" s="141"/>
      <c r="BM231" s="141"/>
      <c r="BN231" s="139" t="s">
        <v>4075</v>
      </c>
      <c r="BQ231" s="141"/>
      <c r="BV231" s="141"/>
      <c r="BX231" s="141"/>
      <c r="BY231" s="141"/>
      <c r="BZ231" s="141"/>
      <c r="CA231" s="141"/>
      <c r="CB231" s="141"/>
      <c r="CC231" s="141"/>
      <c r="CD231" s="141"/>
      <c r="CE231" s="141"/>
      <c r="CF231" s="141"/>
      <c r="CG231" s="141"/>
    </row>
    <row r="232" spans="1:85" x14ac:dyDescent="0.35">
      <c r="A232" s="155" t="s">
        <v>12125</v>
      </c>
      <c r="B232" s="139" t="s">
        <v>4075</v>
      </c>
      <c r="C232" s="18">
        <v>41928</v>
      </c>
      <c r="D232" s="144">
        <v>0.68402777777777779</v>
      </c>
      <c r="E232" s="141" t="s">
        <v>13275</v>
      </c>
      <c r="F232" s="141">
        <v>4</v>
      </c>
      <c r="G232" s="141" t="s">
        <v>2891</v>
      </c>
      <c r="H232" s="141">
        <v>2014</v>
      </c>
      <c r="I232" s="18">
        <v>41928</v>
      </c>
      <c r="J232" s="144">
        <v>0.68402777777777779</v>
      </c>
      <c r="K232" s="378"/>
      <c r="L232" s="139" t="s">
        <v>4075</v>
      </c>
      <c r="M232" s="141"/>
      <c r="N232" s="248"/>
      <c r="O232" s="141" t="s">
        <v>26</v>
      </c>
      <c r="P232" s="141"/>
      <c r="Q232" s="141" t="s">
        <v>12126</v>
      </c>
      <c r="R232" s="141" t="s">
        <v>12127</v>
      </c>
      <c r="S232" s="141"/>
      <c r="T232" s="141"/>
      <c r="U232" s="141">
        <v>109577079</v>
      </c>
      <c r="V232" s="141"/>
      <c r="W232" s="139" t="s">
        <v>4075</v>
      </c>
      <c r="X232" s="141" t="s">
        <v>25</v>
      </c>
      <c r="Y232" s="141" t="s">
        <v>27</v>
      </c>
      <c r="Z232" s="141" t="s">
        <v>4</v>
      </c>
      <c r="AA232" s="141" t="s">
        <v>34</v>
      </c>
      <c r="AB232" s="141"/>
      <c r="AC232" s="139" t="s">
        <v>18050</v>
      </c>
      <c r="AD232" s="380"/>
      <c r="AE232" s="139" t="s">
        <v>102</v>
      </c>
      <c r="AF232" s="139" t="s">
        <v>13068</v>
      </c>
      <c r="AG232" s="139" t="s">
        <v>102</v>
      </c>
      <c r="AH232" s="139" t="s">
        <v>1378</v>
      </c>
      <c r="AI232" s="139" t="s">
        <v>7</v>
      </c>
      <c r="AJ232" s="139" t="s">
        <v>7</v>
      </c>
      <c r="AK232" s="139"/>
      <c r="AL232" s="139"/>
      <c r="AM232" s="141" t="s">
        <v>19</v>
      </c>
      <c r="AN232" s="141" t="s">
        <v>8</v>
      </c>
      <c r="AO232" s="139" t="s">
        <v>1614</v>
      </c>
      <c r="AP232" s="139" t="s">
        <v>7</v>
      </c>
      <c r="AQ232" s="139"/>
      <c r="AR232" s="381"/>
      <c r="AS232" s="139" t="s">
        <v>4075</v>
      </c>
      <c r="AT232" s="141" t="s">
        <v>1404</v>
      </c>
      <c r="AU232" s="141"/>
      <c r="AV232" s="383"/>
      <c r="AW232" s="385"/>
      <c r="AX232" s="139"/>
      <c r="AY232" t="s">
        <v>18416</v>
      </c>
      <c r="AZ232">
        <v>12000</v>
      </c>
      <c r="BA232" s="381"/>
      <c r="BB232" s="139" t="s">
        <v>1444</v>
      </c>
      <c r="BC232" s="166"/>
      <c r="BD232" s="166"/>
      <c r="BE232" s="166"/>
      <c r="BF232" s="166"/>
      <c r="BG232" s="166"/>
      <c r="BH232" s="308"/>
      <c r="BI232" s="308"/>
      <c r="BJ232" s="141" t="s">
        <v>26</v>
      </c>
      <c r="BK232" s="141" t="s">
        <v>26</v>
      </c>
      <c r="BL232" s="141"/>
      <c r="BM232" s="141"/>
      <c r="BN232" s="139" t="s">
        <v>4075</v>
      </c>
      <c r="BQ232" s="141"/>
      <c r="BV232" s="141"/>
      <c r="BX232" s="141"/>
      <c r="BY232" s="141"/>
      <c r="BZ232" s="141"/>
      <c r="CA232" s="141"/>
      <c r="CB232" s="141"/>
      <c r="CC232" s="141"/>
      <c r="CD232" s="141"/>
      <c r="CE232" s="141"/>
      <c r="CF232" s="141"/>
      <c r="CG232" s="141"/>
    </row>
    <row r="233" spans="1:85" x14ac:dyDescent="0.35">
      <c r="A233" s="155" t="s">
        <v>12124</v>
      </c>
      <c r="B233" s="139" t="s">
        <v>4075</v>
      </c>
      <c r="C233" s="18">
        <v>41929</v>
      </c>
      <c r="D233" s="144">
        <v>0.57013888888888886</v>
      </c>
      <c r="E233" s="141" t="s">
        <v>13275</v>
      </c>
      <c r="F233" s="141">
        <v>4</v>
      </c>
      <c r="G233" s="141" t="s">
        <v>2891</v>
      </c>
      <c r="H233" s="141">
        <v>2014</v>
      </c>
      <c r="I233" s="18">
        <v>41929</v>
      </c>
      <c r="J233" s="144">
        <v>0.57013888888888886</v>
      </c>
      <c r="K233" s="378"/>
      <c r="L233" s="139" t="s">
        <v>4075</v>
      </c>
      <c r="M233" s="141"/>
      <c r="N233" s="248"/>
      <c r="O233" s="141" t="s">
        <v>26</v>
      </c>
      <c r="P233" s="141"/>
      <c r="Q233" s="141"/>
      <c r="R233" s="141"/>
      <c r="S233" s="141"/>
      <c r="T233" s="141"/>
      <c r="U233" s="141"/>
      <c r="V233" s="141"/>
      <c r="W233" s="139" t="s">
        <v>4075</v>
      </c>
      <c r="X233" s="141" t="s">
        <v>25</v>
      </c>
      <c r="Y233" s="141" t="s">
        <v>27</v>
      </c>
      <c r="Z233" s="141" t="s">
        <v>4</v>
      </c>
      <c r="AA233" s="141" t="s">
        <v>35</v>
      </c>
      <c r="AB233" s="141"/>
      <c r="AC233" s="139" t="s">
        <v>18047</v>
      </c>
      <c r="AD233" s="380"/>
      <c r="AE233" s="139" t="s">
        <v>107</v>
      </c>
      <c r="AF233" s="139" t="s">
        <v>13076</v>
      </c>
      <c r="AG233" s="139" t="s">
        <v>4130</v>
      </c>
      <c r="AH233" s="139" t="s">
        <v>1378</v>
      </c>
      <c r="AI233" s="139" t="s">
        <v>1518</v>
      </c>
      <c r="AJ233" s="139"/>
      <c r="AK233" s="139" t="s">
        <v>1518</v>
      </c>
      <c r="AL233" s="139" t="s">
        <v>7</v>
      </c>
      <c r="AM233" s="141" t="s">
        <v>19</v>
      </c>
      <c r="AN233" s="141" t="s">
        <v>8</v>
      </c>
      <c r="AO233" s="139" t="s">
        <v>1618</v>
      </c>
      <c r="AP233" s="139" t="s">
        <v>7</v>
      </c>
      <c r="AQ233" s="139"/>
      <c r="AR233" s="381"/>
      <c r="AS233" s="139" t="s">
        <v>4075</v>
      </c>
      <c r="AT233" s="141" t="s">
        <v>1404</v>
      </c>
      <c r="AU233" s="141"/>
      <c r="AV233" s="383"/>
      <c r="AW233" s="385"/>
      <c r="AX233" s="139"/>
      <c r="AY233" t="s">
        <v>18417</v>
      </c>
      <c r="AZ233">
        <v>60000</v>
      </c>
      <c r="BA233" s="381"/>
      <c r="BB233" s="139" t="s">
        <v>1450</v>
      </c>
      <c r="BC233" s="166"/>
      <c r="BD233" s="166"/>
      <c r="BE233" s="166"/>
      <c r="BF233" s="166"/>
      <c r="BG233" s="166"/>
      <c r="BH233" s="308"/>
      <c r="BI233" s="308"/>
      <c r="BJ233" s="141" t="s">
        <v>26</v>
      </c>
      <c r="BK233" s="141" t="s">
        <v>26</v>
      </c>
      <c r="BL233" s="141"/>
      <c r="BM233" s="141"/>
      <c r="BN233" s="139" t="s">
        <v>4075</v>
      </c>
      <c r="BQ233" s="141"/>
      <c r="BV233" s="141"/>
      <c r="BX233" s="141"/>
      <c r="BY233" s="141"/>
      <c r="BZ233" s="141"/>
      <c r="CA233" s="141"/>
      <c r="CB233" s="141"/>
      <c r="CC233" s="141"/>
      <c r="CD233" s="141"/>
      <c r="CE233" s="141"/>
      <c r="CF233" s="141"/>
      <c r="CG233" s="141"/>
    </row>
    <row r="234" spans="1:85" x14ac:dyDescent="0.35">
      <c r="A234" s="155" t="s">
        <v>12119</v>
      </c>
      <c r="B234" s="139" t="s">
        <v>4075</v>
      </c>
      <c r="C234" s="18">
        <v>41932</v>
      </c>
      <c r="D234" s="144">
        <v>0.5625</v>
      </c>
      <c r="E234" s="141" t="s">
        <v>13276</v>
      </c>
      <c r="F234" s="141">
        <v>4</v>
      </c>
      <c r="G234" s="141" t="s">
        <v>2891</v>
      </c>
      <c r="H234" s="141">
        <v>2014</v>
      </c>
      <c r="I234" s="18">
        <v>41932</v>
      </c>
      <c r="J234" s="144">
        <v>0.5625</v>
      </c>
      <c r="K234" s="378"/>
      <c r="L234" s="139" t="s">
        <v>4075</v>
      </c>
      <c r="M234" s="141"/>
      <c r="N234" s="248"/>
      <c r="O234" s="141" t="s">
        <v>26</v>
      </c>
      <c r="P234" s="141"/>
      <c r="Q234" s="141" t="s">
        <v>12120</v>
      </c>
      <c r="R234" s="141" t="s">
        <v>12121</v>
      </c>
      <c r="S234" s="141"/>
      <c r="T234" s="141"/>
      <c r="U234" s="141"/>
      <c r="V234" s="141"/>
      <c r="W234" s="139" t="s">
        <v>4075</v>
      </c>
      <c r="X234" s="141" t="s">
        <v>25</v>
      </c>
      <c r="Y234" s="141" t="s">
        <v>27</v>
      </c>
      <c r="Z234" s="141" t="s">
        <v>4</v>
      </c>
      <c r="AA234" s="141" t="s">
        <v>34</v>
      </c>
      <c r="AB234" s="141"/>
      <c r="AC234" s="139" t="s">
        <v>18050</v>
      </c>
      <c r="AD234" s="380"/>
      <c r="AE234" s="139" t="s">
        <v>4</v>
      </c>
      <c r="AF234" s="139" t="s">
        <v>13073</v>
      </c>
      <c r="AG234" s="139" t="s">
        <v>4</v>
      </c>
      <c r="AH234" s="139" t="s">
        <v>1378</v>
      </c>
      <c r="AI234" s="139" t="s">
        <v>15678</v>
      </c>
      <c r="AJ234" s="139"/>
      <c r="AK234" s="139" t="s">
        <v>15678</v>
      </c>
      <c r="AL234" s="139" t="s">
        <v>7</v>
      </c>
      <c r="AM234" s="141"/>
      <c r="AN234" s="141" t="s">
        <v>8</v>
      </c>
      <c r="AO234" s="139" t="s">
        <v>1614</v>
      </c>
      <c r="AP234" s="139" t="s">
        <v>7</v>
      </c>
      <c r="AQ234" s="139"/>
      <c r="AR234" s="381"/>
      <c r="AS234" s="139" t="s">
        <v>4075</v>
      </c>
      <c r="AT234" s="141" t="s">
        <v>1404</v>
      </c>
      <c r="AU234" s="141">
        <v>175</v>
      </c>
      <c r="AV234" s="383"/>
      <c r="AW234" s="385"/>
      <c r="AX234" s="139"/>
      <c r="AY234" t="s">
        <v>18249</v>
      </c>
      <c r="AZ234">
        <v>12000</v>
      </c>
      <c r="BA234" s="381"/>
      <c r="BB234" s="139" t="s">
        <v>1452</v>
      </c>
      <c r="BC234" s="166"/>
      <c r="BD234" s="166"/>
      <c r="BE234" s="166"/>
      <c r="BF234" s="166"/>
      <c r="BG234" s="166"/>
      <c r="BH234" s="308"/>
      <c r="BI234" s="308"/>
      <c r="BJ234" s="141" t="s">
        <v>26</v>
      </c>
      <c r="BK234" s="141" t="s">
        <v>26</v>
      </c>
      <c r="BL234" s="141"/>
      <c r="BM234" s="141"/>
      <c r="BN234" s="139" t="s">
        <v>4075</v>
      </c>
      <c r="BQ234" s="141" t="s">
        <v>17673</v>
      </c>
      <c r="BR234" s="135" t="s">
        <v>15685</v>
      </c>
      <c r="BT234" s="135" t="s">
        <v>15364</v>
      </c>
      <c r="BU234" s="135" t="s">
        <v>15374</v>
      </c>
      <c r="BV234" s="141" t="s">
        <v>13279</v>
      </c>
      <c r="BW234" s="135" t="s">
        <v>13270</v>
      </c>
      <c r="BX234" s="141" t="s">
        <v>12</v>
      </c>
      <c r="BY234" s="141" t="s">
        <v>12</v>
      </c>
      <c r="BZ234" s="141" t="s">
        <v>26</v>
      </c>
      <c r="CA234" s="141" t="s">
        <v>1848</v>
      </c>
      <c r="CB234" s="141"/>
      <c r="CC234" s="141" t="s">
        <v>15690</v>
      </c>
      <c r="CD234" s="141" t="s">
        <v>15683</v>
      </c>
      <c r="CE234" s="141" t="s">
        <v>15450</v>
      </c>
      <c r="CF234" s="141" t="s">
        <v>15451</v>
      </c>
      <c r="CG234" s="141" t="s">
        <v>1897</v>
      </c>
    </row>
    <row r="235" spans="1:85" x14ac:dyDescent="0.35">
      <c r="A235" s="155" t="s">
        <v>12122</v>
      </c>
      <c r="B235" s="139" t="s">
        <v>4075</v>
      </c>
      <c r="C235" s="18">
        <v>41932</v>
      </c>
      <c r="D235" s="144">
        <v>5.7638888888888892E-2</v>
      </c>
      <c r="E235" s="141" t="s">
        <v>13276</v>
      </c>
      <c r="F235" s="141">
        <v>4</v>
      </c>
      <c r="G235" s="141" t="s">
        <v>2891</v>
      </c>
      <c r="H235" s="141">
        <v>2014</v>
      </c>
      <c r="I235" s="18"/>
      <c r="J235" s="144"/>
      <c r="K235" s="378"/>
      <c r="L235" s="139" t="s">
        <v>4075</v>
      </c>
      <c r="M235" s="141"/>
      <c r="N235" s="248"/>
      <c r="O235" s="141" t="s">
        <v>26</v>
      </c>
      <c r="P235" s="141"/>
      <c r="Q235" s="141" t="s">
        <v>12123</v>
      </c>
      <c r="R235" s="141"/>
      <c r="S235" s="141"/>
      <c r="T235" s="141"/>
      <c r="U235" s="141"/>
      <c r="V235" s="141"/>
      <c r="W235" s="139" t="s">
        <v>4075</v>
      </c>
      <c r="X235" s="141" t="s">
        <v>25</v>
      </c>
      <c r="Y235" s="141" t="s">
        <v>27</v>
      </c>
      <c r="Z235" s="141" t="s">
        <v>4</v>
      </c>
      <c r="AA235" s="141" t="s">
        <v>34</v>
      </c>
      <c r="AB235" s="141"/>
      <c r="AC235" s="139" t="s">
        <v>18049</v>
      </c>
      <c r="AD235" s="380"/>
      <c r="AE235" s="139" t="s">
        <v>4</v>
      </c>
      <c r="AF235" s="139" t="s">
        <v>13073</v>
      </c>
      <c r="AG235" s="139" t="s">
        <v>4</v>
      </c>
      <c r="AH235" s="139" t="s">
        <v>1378</v>
      </c>
      <c r="AI235" s="139" t="s">
        <v>15678</v>
      </c>
      <c r="AJ235" s="139"/>
      <c r="AK235" s="139" t="s">
        <v>15678</v>
      </c>
      <c r="AL235" s="139" t="s">
        <v>7</v>
      </c>
      <c r="AM235" s="141" t="s">
        <v>19</v>
      </c>
      <c r="AN235" s="141" t="s">
        <v>8</v>
      </c>
      <c r="AO235" s="139" t="s">
        <v>1477</v>
      </c>
      <c r="AP235" s="139" t="s">
        <v>7</v>
      </c>
      <c r="AQ235" s="139"/>
      <c r="AR235" s="381"/>
      <c r="AS235" s="139" t="s">
        <v>4075</v>
      </c>
      <c r="AT235" s="141" t="s">
        <v>1404</v>
      </c>
      <c r="AU235" s="141"/>
      <c r="AV235" s="383"/>
      <c r="AW235" s="385"/>
      <c r="AX235" s="139"/>
      <c r="AY235" t="s">
        <v>18418</v>
      </c>
      <c r="BA235" s="381"/>
      <c r="BB235" s="139" t="s">
        <v>17</v>
      </c>
      <c r="BC235" s="166"/>
      <c r="BD235" s="166"/>
      <c r="BE235" s="166"/>
      <c r="BF235" s="166"/>
      <c r="BG235" s="166"/>
      <c r="BH235" s="308"/>
      <c r="BI235" s="308"/>
      <c r="BJ235" s="141" t="s">
        <v>26</v>
      </c>
      <c r="BK235" s="141" t="s">
        <v>26</v>
      </c>
      <c r="BL235" s="141"/>
      <c r="BM235" s="141"/>
      <c r="BN235" s="139" t="s">
        <v>4075</v>
      </c>
      <c r="BQ235" s="141"/>
      <c r="BV235" s="141"/>
      <c r="BX235" s="141"/>
      <c r="BY235" s="141"/>
      <c r="BZ235" s="141"/>
      <c r="CA235" s="141"/>
      <c r="CB235" s="141"/>
      <c r="CC235" s="141"/>
      <c r="CD235" s="141"/>
      <c r="CE235" s="141"/>
      <c r="CF235" s="141"/>
      <c r="CG235" s="141"/>
    </row>
    <row r="236" spans="1:85" x14ac:dyDescent="0.35">
      <c r="A236" s="155" t="s">
        <v>12116</v>
      </c>
      <c r="B236" s="139" t="s">
        <v>4075</v>
      </c>
      <c r="C236" s="18">
        <v>41933</v>
      </c>
      <c r="D236" s="144">
        <v>0.12083333333333333</v>
      </c>
      <c r="E236" s="141" t="s">
        <v>13276</v>
      </c>
      <c r="F236" s="141">
        <v>4</v>
      </c>
      <c r="G236" s="141" t="s">
        <v>2891</v>
      </c>
      <c r="H236" s="141">
        <v>2014</v>
      </c>
      <c r="I236" s="18">
        <v>41933</v>
      </c>
      <c r="J236" s="144">
        <v>0.12083333333333333</v>
      </c>
      <c r="K236" s="378"/>
      <c r="L236" s="139" t="s">
        <v>4075</v>
      </c>
      <c r="M236" s="141"/>
      <c r="N236" s="248"/>
      <c r="O236" s="141" t="s">
        <v>26</v>
      </c>
      <c r="P236" s="141"/>
      <c r="Q236" s="141" t="s">
        <v>12117</v>
      </c>
      <c r="R236" s="141" t="s">
        <v>12118</v>
      </c>
      <c r="S236" s="141"/>
      <c r="T236" s="141"/>
      <c r="U236" s="141"/>
      <c r="V236" s="141"/>
      <c r="W236" s="139" t="s">
        <v>4075</v>
      </c>
      <c r="X236" s="141" t="s">
        <v>25</v>
      </c>
      <c r="Y236" s="141" t="s">
        <v>27</v>
      </c>
      <c r="Z236" s="141" t="s">
        <v>4</v>
      </c>
      <c r="AA236" s="141" t="s">
        <v>34</v>
      </c>
      <c r="AB236" s="141"/>
      <c r="AC236" s="139" t="s">
        <v>18049</v>
      </c>
      <c r="AD236" s="380"/>
      <c r="AE236" s="139" t="s">
        <v>4</v>
      </c>
      <c r="AF236" s="139" t="s">
        <v>13073</v>
      </c>
      <c r="AG236" s="139" t="s">
        <v>4</v>
      </c>
      <c r="AH236" s="139" t="s">
        <v>1378</v>
      </c>
      <c r="AI236" s="139" t="s">
        <v>15678</v>
      </c>
      <c r="AJ236" s="139"/>
      <c r="AK236" s="139" t="s">
        <v>15678</v>
      </c>
      <c r="AL236" s="139" t="s">
        <v>7</v>
      </c>
      <c r="AM236" s="141"/>
      <c r="AN236" s="141" t="s">
        <v>8</v>
      </c>
      <c r="AO236" s="139" t="s">
        <v>1614</v>
      </c>
      <c r="AP236" s="139" t="s">
        <v>7</v>
      </c>
      <c r="AQ236" s="139"/>
      <c r="AR236" s="381"/>
      <c r="AS236" s="139" t="s">
        <v>4075</v>
      </c>
      <c r="AT236" s="141" t="s">
        <v>1404</v>
      </c>
      <c r="AU236" s="141"/>
      <c r="AV236" s="383"/>
      <c r="AW236" s="385"/>
      <c r="AX236" s="139"/>
      <c r="AY236" t="s">
        <v>18419</v>
      </c>
      <c r="AZ236">
        <v>12000</v>
      </c>
      <c r="BA236" s="381"/>
      <c r="BB236" s="139" t="s">
        <v>17</v>
      </c>
      <c r="BC236" s="166"/>
      <c r="BD236" s="166"/>
      <c r="BE236" s="166"/>
      <c r="BF236" s="166"/>
      <c r="BG236" s="166"/>
      <c r="BH236" s="308"/>
      <c r="BI236" s="308"/>
      <c r="BJ236" s="141" t="s">
        <v>26</v>
      </c>
      <c r="BK236" s="141" t="s">
        <v>26</v>
      </c>
      <c r="BL236" s="141"/>
      <c r="BM236" s="141"/>
      <c r="BN236" s="139" t="s">
        <v>4075</v>
      </c>
      <c r="BQ236" s="141" t="s">
        <v>17674</v>
      </c>
      <c r="BR236" s="135" t="s">
        <v>15685</v>
      </c>
      <c r="BT236" s="135" t="s">
        <v>15406</v>
      </c>
      <c r="BU236" s="135" t="s">
        <v>13278</v>
      </c>
      <c r="BV236" s="141" t="s">
        <v>13270</v>
      </c>
      <c r="BW236" s="135" t="s">
        <v>2741</v>
      </c>
      <c r="BX236" s="141" t="s">
        <v>12</v>
      </c>
      <c r="BY236" s="141" t="s">
        <v>12</v>
      </c>
      <c r="BZ236" s="141" t="s">
        <v>26</v>
      </c>
      <c r="CA236" s="141" t="s">
        <v>1848</v>
      </c>
      <c r="CB236" s="141"/>
      <c r="CC236" s="141" t="s">
        <v>13</v>
      </c>
      <c r="CD236" s="141" t="s">
        <v>34</v>
      </c>
      <c r="CE236" s="141" t="s">
        <v>15450</v>
      </c>
      <c r="CF236" s="141" t="s">
        <v>15451</v>
      </c>
      <c r="CG236" s="141" t="s">
        <v>1897</v>
      </c>
    </row>
    <row r="237" spans="1:85" x14ac:dyDescent="0.35">
      <c r="A237" s="155" t="s">
        <v>12115</v>
      </c>
      <c r="B237" s="139" t="s">
        <v>4075</v>
      </c>
      <c r="C237" s="18">
        <v>41934</v>
      </c>
      <c r="D237" s="144">
        <v>0.86875000000000002</v>
      </c>
      <c r="E237" s="141" t="s">
        <v>13276</v>
      </c>
      <c r="F237" s="141">
        <v>4</v>
      </c>
      <c r="G237" s="141" t="s">
        <v>2891</v>
      </c>
      <c r="H237" s="141">
        <v>2014</v>
      </c>
      <c r="I237" s="18">
        <v>41934</v>
      </c>
      <c r="J237" s="144">
        <v>0.86875000000000002</v>
      </c>
      <c r="K237" s="378"/>
      <c r="L237" s="139" t="s">
        <v>4075</v>
      </c>
      <c r="M237" s="141"/>
      <c r="N237" s="248"/>
      <c r="O237" s="141" t="s">
        <v>26</v>
      </c>
      <c r="P237" s="141"/>
      <c r="Q237" s="141"/>
      <c r="R237" s="141"/>
      <c r="S237" s="141"/>
      <c r="T237" s="141"/>
      <c r="U237" s="141"/>
      <c r="V237" s="141"/>
      <c r="W237" s="139" t="s">
        <v>4075</v>
      </c>
      <c r="X237" s="141" t="s">
        <v>25</v>
      </c>
      <c r="Y237" s="141" t="s">
        <v>27</v>
      </c>
      <c r="Z237" s="141" t="s">
        <v>4</v>
      </c>
      <c r="AA237" s="141" t="s">
        <v>35</v>
      </c>
      <c r="AB237" s="141"/>
      <c r="AC237" s="139" t="s">
        <v>18047</v>
      </c>
      <c r="AD237" s="380"/>
      <c r="AE237" s="139" t="s">
        <v>102</v>
      </c>
      <c r="AF237" s="139" t="s">
        <v>13083</v>
      </c>
      <c r="AG237" s="139" t="s">
        <v>102</v>
      </c>
      <c r="AH237" s="139" t="s">
        <v>1378</v>
      </c>
      <c r="AI237" s="139" t="s">
        <v>90</v>
      </c>
      <c r="AJ237" s="139" t="s">
        <v>90</v>
      </c>
      <c r="AK237" s="139"/>
      <c r="AL237" s="139"/>
      <c r="AM237" s="141" t="s">
        <v>12</v>
      </c>
      <c r="AN237" s="141" t="s">
        <v>8</v>
      </c>
      <c r="AO237" s="139" t="s">
        <v>1618</v>
      </c>
      <c r="AP237" s="139" t="s">
        <v>90</v>
      </c>
      <c r="AQ237" s="139"/>
      <c r="AR237" s="381"/>
      <c r="AS237" s="139" t="s">
        <v>4075</v>
      </c>
      <c r="AT237" s="141" t="s">
        <v>1404</v>
      </c>
      <c r="AU237" s="141">
        <v>330</v>
      </c>
      <c r="AV237" s="383"/>
      <c r="AW237" s="385"/>
      <c r="AX237" s="139"/>
      <c r="AY237" t="s">
        <v>18420</v>
      </c>
      <c r="AZ237">
        <v>60000</v>
      </c>
      <c r="BA237" s="381"/>
      <c r="BB237" s="139" t="s">
        <v>1483</v>
      </c>
      <c r="BC237" s="166"/>
      <c r="BD237" s="166"/>
      <c r="BE237" s="166"/>
      <c r="BF237" s="166"/>
      <c r="BG237" s="166"/>
      <c r="BH237" s="308"/>
      <c r="BI237" s="308"/>
      <c r="BJ237" s="141" t="s">
        <v>26</v>
      </c>
      <c r="BK237" s="141" t="s">
        <v>26</v>
      </c>
      <c r="BL237" s="141"/>
      <c r="BM237" s="141"/>
      <c r="BN237" s="139" t="s">
        <v>4075</v>
      </c>
      <c r="BQ237" s="141"/>
      <c r="BV237" s="141"/>
      <c r="BX237" s="141"/>
      <c r="BY237" s="141"/>
      <c r="BZ237" s="141"/>
      <c r="CA237" s="141"/>
      <c r="CB237" s="141"/>
      <c r="CC237" s="141"/>
      <c r="CD237" s="141"/>
      <c r="CE237" s="141"/>
      <c r="CF237" s="141"/>
      <c r="CG237" s="141"/>
    </row>
    <row r="238" spans="1:85" x14ac:dyDescent="0.35">
      <c r="A238" s="155" t="s">
        <v>12112</v>
      </c>
      <c r="B238" s="139" t="s">
        <v>4075</v>
      </c>
      <c r="C238" s="18">
        <v>41935</v>
      </c>
      <c r="D238" s="144">
        <v>0.53125</v>
      </c>
      <c r="E238" s="141" t="s">
        <v>13276</v>
      </c>
      <c r="F238" s="141">
        <v>4</v>
      </c>
      <c r="G238" s="141" t="s">
        <v>2891</v>
      </c>
      <c r="H238" s="141">
        <v>2014</v>
      </c>
      <c r="I238" s="18">
        <v>41935</v>
      </c>
      <c r="J238" s="144">
        <v>0.53125</v>
      </c>
      <c r="K238" s="378"/>
      <c r="L238" s="139" t="s">
        <v>4075</v>
      </c>
      <c r="M238" s="141"/>
      <c r="N238" s="248"/>
      <c r="O238" s="141" t="s">
        <v>26</v>
      </c>
      <c r="P238" s="141"/>
      <c r="Q238" s="141" t="s">
        <v>12113</v>
      </c>
      <c r="R238" s="141" t="s">
        <v>12114</v>
      </c>
      <c r="S238" s="141"/>
      <c r="T238" s="141"/>
      <c r="U238" s="141">
        <v>109590065</v>
      </c>
      <c r="V238" s="141"/>
      <c r="W238" s="139" t="s">
        <v>4075</v>
      </c>
      <c r="X238" s="141" t="s">
        <v>25</v>
      </c>
      <c r="Y238" s="141" t="s">
        <v>27</v>
      </c>
      <c r="Z238" s="141" t="s">
        <v>4</v>
      </c>
      <c r="AA238" s="141" t="s">
        <v>34</v>
      </c>
      <c r="AB238" s="141"/>
      <c r="AC238" s="139" t="s">
        <v>18049</v>
      </c>
      <c r="AD238" s="380"/>
      <c r="AE238" s="139" t="s">
        <v>4</v>
      </c>
      <c r="AF238" s="139" t="s">
        <v>13073</v>
      </c>
      <c r="AG238" s="139" t="s">
        <v>4</v>
      </c>
      <c r="AH238" s="139" t="s">
        <v>1378</v>
      </c>
      <c r="AI238" s="139" t="s">
        <v>15678</v>
      </c>
      <c r="AJ238" s="139"/>
      <c r="AK238" s="139" t="s">
        <v>15678</v>
      </c>
      <c r="AL238" s="139" t="s">
        <v>7</v>
      </c>
      <c r="AM238" s="141" t="s">
        <v>19</v>
      </c>
      <c r="AN238" s="141" t="s">
        <v>8</v>
      </c>
      <c r="AO238" s="139" t="s">
        <v>1477</v>
      </c>
      <c r="AP238" s="139" t="s">
        <v>7</v>
      </c>
      <c r="AQ238" s="139"/>
      <c r="AR238" s="381"/>
      <c r="AS238" s="139" t="s">
        <v>4075</v>
      </c>
      <c r="AT238" s="141" t="s">
        <v>1404</v>
      </c>
      <c r="AU238" s="141"/>
      <c r="AV238" s="383"/>
      <c r="AW238" s="385"/>
      <c r="AX238" s="139"/>
      <c r="AY238" t="s">
        <v>18421</v>
      </c>
      <c r="BA238" s="381"/>
      <c r="BB238" s="139" t="s">
        <v>17</v>
      </c>
      <c r="BC238" s="166"/>
      <c r="BD238" s="166"/>
      <c r="BE238" s="166"/>
      <c r="BF238" s="166"/>
      <c r="BG238" s="166"/>
      <c r="BH238" s="308"/>
      <c r="BI238" s="308"/>
      <c r="BJ238" s="141" t="s">
        <v>26</v>
      </c>
      <c r="BK238" s="141" t="s">
        <v>26</v>
      </c>
      <c r="BL238" s="141"/>
      <c r="BM238" s="141"/>
      <c r="BN238" s="139" t="s">
        <v>4075</v>
      </c>
      <c r="BQ238" s="141" t="s">
        <v>17675</v>
      </c>
      <c r="BR238" s="135" t="s">
        <v>15680</v>
      </c>
      <c r="BT238" s="135" t="s">
        <v>13609</v>
      </c>
      <c r="BU238" s="135" t="s">
        <v>3013</v>
      </c>
      <c r="BV238" s="141" t="s">
        <v>13276</v>
      </c>
      <c r="BW238" s="135" t="s">
        <v>13280</v>
      </c>
      <c r="BX238" s="141" t="s">
        <v>12</v>
      </c>
      <c r="BY238" s="141" t="s">
        <v>15707</v>
      </c>
      <c r="BZ238" s="141" t="s">
        <v>25</v>
      </c>
      <c r="CA238" s="141" t="s">
        <v>1848</v>
      </c>
      <c r="CB238" s="141"/>
      <c r="CC238" s="141" t="s">
        <v>15690</v>
      </c>
      <c r="CD238" s="141" t="s">
        <v>15683</v>
      </c>
      <c r="CE238" s="141" t="s">
        <v>15453</v>
      </c>
      <c r="CF238" s="141" t="s">
        <v>15451</v>
      </c>
      <c r="CG238" s="141" t="s">
        <v>4004</v>
      </c>
    </row>
    <row r="239" spans="1:85" x14ac:dyDescent="0.35">
      <c r="A239" s="155" t="s">
        <v>12104</v>
      </c>
      <c r="B239" s="139" t="s">
        <v>4075</v>
      </c>
      <c r="C239" s="18">
        <v>41937</v>
      </c>
      <c r="D239" s="144">
        <v>0.60763888888888884</v>
      </c>
      <c r="E239" s="141" t="s">
        <v>13276</v>
      </c>
      <c r="F239" s="141">
        <v>4</v>
      </c>
      <c r="G239" s="141" t="s">
        <v>2891</v>
      </c>
      <c r="H239" s="141">
        <v>2014</v>
      </c>
      <c r="I239" s="18">
        <v>41937</v>
      </c>
      <c r="J239" s="144">
        <v>0.60763888888888884</v>
      </c>
      <c r="K239" s="378"/>
      <c r="L239" s="139" t="s">
        <v>4075</v>
      </c>
      <c r="M239" s="141"/>
      <c r="N239" s="248"/>
      <c r="O239" s="141" t="s">
        <v>26</v>
      </c>
      <c r="P239" s="141"/>
      <c r="Q239" s="141" t="s">
        <v>12105</v>
      </c>
      <c r="R239" s="141" t="s">
        <v>12106</v>
      </c>
      <c r="S239" s="141"/>
      <c r="T239" s="141" t="s">
        <v>18212</v>
      </c>
      <c r="U239" s="141">
        <v>109593807</v>
      </c>
      <c r="V239" s="141"/>
      <c r="W239" s="139" t="s">
        <v>4075</v>
      </c>
      <c r="X239" s="141" t="s">
        <v>25</v>
      </c>
      <c r="Y239" s="141" t="s">
        <v>27</v>
      </c>
      <c r="Z239" s="141" t="s">
        <v>4</v>
      </c>
      <c r="AA239" s="141" t="s">
        <v>34</v>
      </c>
      <c r="AB239" s="141"/>
      <c r="AC239" s="139" t="s">
        <v>18050</v>
      </c>
      <c r="AD239" s="380"/>
      <c r="AE239" s="139" t="s">
        <v>102</v>
      </c>
      <c r="AF239" s="139" t="s">
        <v>13077</v>
      </c>
      <c r="AG239" s="139" t="s">
        <v>102</v>
      </c>
      <c r="AH239" s="139" t="s">
        <v>1378</v>
      </c>
      <c r="AI239" s="139" t="s">
        <v>1408</v>
      </c>
      <c r="AJ239" s="139" t="s">
        <v>1408</v>
      </c>
      <c r="AK239" s="139"/>
      <c r="AL239" s="139"/>
      <c r="AM239" s="141"/>
      <c r="AN239" s="141" t="s">
        <v>8</v>
      </c>
      <c r="AO239" s="139" t="s">
        <v>1614</v>
      </c>
      <c r="AP239" s="139" t="s">
        <v>1408</v>
      </c>
      <c r="AQ239" s="139"/>
      <c r="AR239" s="381"/>
      <c r="AS239" s="139" t="s">
        <v>4075</v>
      </c>
      <c r="AT239" s="141" t="s">
        <v>1404</v>
      </c>
      <c r="AU239" s="141"/>
      <c r="AV239" s="383"/>
      <c r="AW239" s="385"/>
      <c r="AX239" s="139"/>
      <c r="AY239" t="s">
        <v>18422</v>
      </c>
      <c r="AZ239">
        <v>12000</v>
      </c>
      <c r="BA239" s="381"/>
      <c r="BB239" s="139" t="s">
        <v>1450</v>
      </c>
      <c r="BC239" s="166"/>
      <c r="BD239" s="166"/>
      <c r="BE239" s="166"/>
      <c r="BF239" s="166"/>
      <c r="BG239" s="166"/>
      <c r="BH239" s="308"/>
      <c r="BI239" s="308"/>
      <c r="BJ239" s="141" t="s">
        <v>26</v>
      </c>
      <c r="BK239" s="141" t="s">
        <v>26</v>
      </c>
      <c r="BL239" s="141"/>
      <c r="BM239" s="141"/>
      <c r="BN239" s="139" t="s">
        <v>4075</v>
      </c>
      <c r="BQ239" s="141"/>
      <c r="BV239" s="141"/>
      <c r="BX239" s="141"/>
      <c r="BY239" s="141"/>
      <c r="BZ239" s="141"/>
      <c r="CA239" s="141"/>
      <c r="CB239" s="141"/>
      <c r="CC239" s="141"/>
      <c r="CD239" s="141"/>
      <c r="CE239" s="141"/>
      <c r="CF239" s="141"/>
      <c r="CG239" s="141"/>
    </row>
    <row r="240" spans="1:85" x14ac:dyDescent="0.35">
      <c r="A240" s="155" t="s">
        <v>12101</v>
      </c>
      <c r="B240" s="139" t="s">
        <v>4075</v>
      </c>
      <c r="C240" s="18">
        <v>41937</v>
      </c>
      <c r="D240" s="144">
        <v>0.61458333333333337</v>
      </c>
      <c r="E240" s="141" t="s">
        <v>13276</v>
      </c>
      <c r="F240" s="141">
        <v>4</v>
      </c>
      <c r="G240" s="141" t="s">
        <v>2891</v>
      </c>
      <c r="H240" s="141">
        <v>2014</v>
      </c>
      <c r="I240" s="18">
        <v>41937</v>
      </c>
      <c r="J240" s="144">
        <v>0.61458333333333337</v>
      </c>
      <c r="K240" s="378"/>
      <c r="L240" s="139" t="s">
        <v>4075</v>
      </c>
      <c r="M240" s="141"/>
      <c r="N240" s="248"/>
      <c r="O240" s="141" t="s">
        <v>26</v>
      </c>
      <c r="P240" s="141"/>
      <c r="Q240" s="141" t="s">
        <v>12102</v>
      </c>
      <c r="R240" s="141" t="s">
        <v>12103</v>
      </c>
      <c r="S240" s="141"/>
      <c r="T240" s="141"/>
      <c r="U240" s="141"/>
      <c r="V240" s="141"/>
      <c r="W240" s="139" t="s">
        <v>4075</v>
      </c>
      <c r="X240" s="141" t="s">
        <v>25</v>
      </c>
      <c r="Y240" s="141" t="s">
        <v>27</v>
      </c>
      <c r="Z240" s="141" t="s">
        <v>4</v>
      </c>
      <c r="AA240" s="141" t="s">
        <v>34</v>
      </c>
      <c r="AB240" s="141"/>
      <c r="AC240" s="139" t="s">
        <v>18049</v>
      </c>
      <c r="AD240" s="380"/>
      <c r="AE240" s="139" t="s">
        <v>102</v>
      </c>
      <c r="AF240" s="139" t="s">
        <v>13086</v>
      </c>
      <c r="AG240" s="139" t="s">
        <v>102</v>
      </c>
      <c r="AH240" s="139" t="s">
        <v>1378</v>
      </c>
      <c r="AI240" s="139" t="s">
        <v>1406</v>
      </c>
      <c r="AJ240" s="139" t="s">
        <v>1406</v>
      </c>
      <c r="AK240" s="139"/>
      <c r="AL240" s="139"/>
      <c r="AM240" s="141" t="s">
        <v>19</v>
      </c>
      <c r="AN240" s="141" t="s">
        <v>8</v>
      </c>
      <c r="AO240" s="139" t="s">
        <v>1477</v>
      </c>
      <c r="AP240" s="139" t="s">
        <v>7</v>
      </c>
      <c r="AQ240" s="139"/>
      <c r="AR240" s="381"/>
      <c r="AS240" s="139" t="s">
        <v>4075</v>
      </c>
      <c r="AT240" s="141" t="s">
        <v>1404</v>
      </c>
      <c r="AU240" s="141"/>
      <c r="AV240" s="383"/>
      <c r="AW240" s="385"/>
      <c r="AX240" s="139"/>
      <c r="AY240" t="s">
        <v>18423</v>
      </c>
      <c r="BA240" s="381"/>
      <c r="BB240" s="139" t="s">
        <v>1446</v>
      </c>
      <c r="BC240" s="166"/>
      <c r="BD240" s="166"/>
      <c r="BE240" s="166"/>
      <c r="BF240" s="166"/>
      <c r="BG240" s="166"/>
      <c r="BH240" s="308"/>
      <c r="BI240" s="308"/>
      <c r="BJ240" s="141" t="s">
        <v>26</v>
      </c>
      <c r="BK240" s="141" t="s">
        <v>26</v>
      </c>
      <c r="BL240" s="141"/>
      <c r="BM240" s="141"/>
      <c r="BN240" s="139" t="s">
        <v>4075</v>
      </c>
      <c r="BQ240" s="141"/>
      <c r="BV240" s="141"/>
      <c r="BX240" s="141"/>
      <c r="BY240" s="141"/>
      <c r="BZ240" s="141"/>
      <c r="CA240" s="141"/>
      <c r="CB240" s="141"/>
      <c r="CC240" s="141"/>
      <c r="CD240" s="141"/>
      <c r="CE240" s="141"/>
      <c r="CF240" s="141"/>
      <c r="CG240" s="141"/>
    </row>
    <row r="241" spans="1:85" x14ac:dyDescent="0.35">
      <c r="A241" s="155" t="s">
        <v>12109</v>
      </c>
      <c r="B241" s="139" t="s">
        <v>4075</v>
      </c>
      <c r="C241" s="18">
        <v>41937</v>
      </c>
      <c r="D241" s="144">
        <v>0.12777777777777777</v>
      </c>
      <c r="E241" s="141" t="s">
        <v>13276</v>
      </c>
      <c r="F241" s="141">
        <v>4</v>
      </c>
      <c r="G241" s="141" t="s">
        <v>2891</v>
      </c>
      <c r="H241" s="141">
        <v>2014</v>
      </c>
      <c r="I241" s="18">
        <v>41937</v>
      </c>
      <c r="J241" s="144">
        <v>0.12777777777777777</v>
      </c>
      <c r="K241" s="378"/>
      <c r="L241" s="139" t="s">
        <v>4075</v>
      </c>
      <c r="M241" s="141"/>
      <c r="N241" s="248"/>
      <c r="O241" s="141" t="s">
        <v>26</v>
      </c>
      <c r="P241" s="141"/>
      <c r="Q241" s="141" t="s">
        <v>12110</v>
      </c>
      <c r="R241" s="141" t="s">
        <v>12111</v>
      </c>
      <c r="S241" s="141"/>
      <c r="T241" s="141"/>
      <c r="U241" s="141"/>
      <c r="V241" s="141"/>
      <c r="W241" s="139" t="s">
        <v>4075</v>
      </c>
      <c r="X241" s="141" t="s">
        <v>25</v>
      </c>
      <c r="Y241" s="141" t="s">
        <v>27</v>
      </c>
      <c r="Z241" s="141" t="s">
        <v>4</v>
      </c>
      <c r="AA241" s="141" t="s">
        <v>34</v>
      </c>
      <c r="AB241" s="141"/>
      <c r="AC241" s="139" t="s">
        <v>18049</v>
      </c>
      <c r="AD241" s="380"/>
      <c r="AE241" s="139" t="s">
        <v>4</v>
      </c>
      <c r="AF241" s="139" t="s">
        <v>13073</v>
      </c>
      <c r="AG241" s="139" t="s">
        <v>4</v>
      </c>
      <c r="AH241" s="139" t="s">
        <v>1378</v>
      </c>
      <c r="AI241" s="139" t="s">
        <v>15678</v>
      </c>
      <c r="AJ241" s="139"/>
      <c r="AK241" s="139" t="s">
        <v>15678</v>
      </c>
      <c r="AL241" s="139" t="s">
        <v>7</v>
      </c>
      <c r="AM241" s="141"/>
      <c r="AN241" s="141" t="s">
        <v>8</v>
      </c>
      <c r="AO241" s="139" t="s">
        <v>1614</v>
      </c>
      <c r="AP241" s="139" t="s">
        <v>7</v>
      </c>
      <c r="AQ241" s="139"/>
      <c r="AR241" s="381"/>
      <c r="AS241" s="139" t="s">
        <v>4075</v>
      </c>
      <c r="AT241" s="141" t="s">
        <v>1404</v>
      </c>
      <c r="AU241" s="141">
        <v>105</v>
      </c>
      <c r="AV241" s="383"/>
      <c r="AW241" s="385"/>
      <c r="AX241" s="139"/>
      <c r="AY241" t="s">
        <v>18424</v>
      </c>
      <c r="AZ241">
        <v>12000</v>
      </c>
      <c r="BA241" s="381"/>
      <c r="BB241" s="139" t="s">
        <v>1446</v>
      </c>
      <c r="BC241" s="166"/>
      <c r="BD241" s="166"/>
      <c r="BE241" s="166"/>
      <c r="BF241" s="166"/>
      <c r="BG241" s="166"/>
      <c r="BH241" s="308"/>
      <c r="BI241" s="308"/>
      <c r="BJ241" s="141" t="s">
        <v>25</v>
      </c>
      <c r="BK241" s="141" t="s">
        <v>26</v>
      </c>
      <c r="BL241" s="141"/>
      <c r="BM241" s="141"/>
      <c r="BN241" s="139" t="s">
        <v>4075</v>
      </c>
      <c r="BQ241" s="141" t="s">
        <v>17674</v>
      </c>
      <c r="BR241" s="135" t="s">
        <v>15702</v>
      </c>
      <c r="BV241" s="141"/>
      <c r="BX241" s="141"/>
      <c r="BY241" s="141"/>
      <c r="BZ241" s="141"/>
      <c r="CA241" s="141"/>
      <c r="CB241" s="141"/>
      <c r="CC241" s="141"/>
      <c r="CD241" s="141"/>
      <c r="CE241" s="141"/>
      <c r="CF241" s="141"/>
      <c r="CG241" s="141"/>
    </row>
    <row r="242" spans="1:85" x14ac:dyDescent="0.35">
      <c r="A242" s="155" t="s">
        <v>12107</v>
      </c>
      <c r="B242" s="139" t="s">
        <v>4075</v>
      </c>
      <c r="C242" s="18">
        <v>41937</v>
      </c>
      <c r="D242" s="144">
        <v>0.45277777777777778</v>
      </c>
      <c r="E242" s="141" t="s">
        <v>13276</v>
      </c>
      <c r="F242" s="141">
        <v>4</v>
      </c>
      <c r="G242" s="141" t="s">
        <v>2891</v>
      </c>
      <c r="H242" s="141">
        <v>2014</v>
      </c>
      <c r="I242" s="18"/>
      <c r="J242" s="144"/>
      <c r="K242" s="378"/>
      <c r="L242" s="139" t="s">
        <v>4075</v>
      </c>
      <c r="M242" s="141"/>
      <c r="N242" s="248"/>
      <c r="O242" s="141" t="s">
        <v>26</v>
      </c>
      <c r="P242" s="141"/>
      <c r="Q242" s="141" t="s">
        <v>12108</v>
      </c>
      <c r="R242" s="141"/>
      <c r="S242" s="141"/>
      <c r="T242" s="141"/>
      <c r="U242" s="141"/>
      <c r="V242" s="141"/>
      <c r="W242" s="139" t="s">
        <v>4075</v>
      </c>
      <c r="X242" s="141" t="s">
        <v>25</v>
      </c>
      <c r="Y242" s="141" t="s">
        <v>27</v>
      </c>
      <c r="Z242" s="141" t="s">
        <v>4</v>
      </c>
      <c r="AA242" s="141" t="s">
        <v>34</v>
      </c>
      <c r="AB242" s="141"/>
      <c r="AC242" s="139" t="s">
        <v>18049</v>
      </c>
      <c r="AD242" s="380"/>
      <c r="AE242" s="139" t="s">
        <v>102</v>
      </c>
      <c r="AF242" s="139" t="s">
        <v>13078</v>
      </c>
      <c r="AG242" s="139" t="s">
        <v>102</v>
      </c>
      <c r="AH242" s="139" t="s">
        <v>1378</v>
      </c>
      <c r="AI242" s="139" t="s">
        <v>87</v>
      </c>
      <c r="AJ242" s="139" t="s">
        <v>87</v>
      </c>
      <c r="AK242" s="139"/>
      <c r="AL242" s="139"/>
      <c r="AM242" s="141"/>
      <c r="AN242" s="141" t="s">
        <v>8</v>
      </c>
      <c r="AO242" s="139" t="s">
        <v>1477</v>
      </c>
      <c r="AP242" s="139" t="s">
        <v>6</v>
      </c>
      <c r="AQ242" s="139"/>
      <c r="AR242" s="381"/>
      <c r="AS242" s="139" t="s">
        <v>4075</v>
      </c>
      <c r="AT242" s="141" t="s">
        <v>1404</v>
      </c>
      <c r="AU242" s="141">
        <v>345</v>
      </c>
      <c r="AV242" s="383"/>
      <c r="AW242" s="385"/>
      <c r="AX242" s="139"/>
      <c r="AY242" t="s">
        <v>18313</v>
      </c>
      <c r="BA242" s="381"/>
      <c r="BB242" s="139" t="s">
        <v>1451</v>
      </c>
      <c r="BC242" s="166"/>
      <c r="BD242" s="166"/>
      <c r="BE242" s="166"/>
      <c r="BF242" s="166"/>
      <c r="BG242" s="166"/>
      <c r="BH242" s="308"/>
      <c r="BI242" s="308"/>
      <c r="BJ242" s="141" t="s">
        <v>26</v>
      </c>
      <c r="BK242" s="141" t="s">
        <v>26</v>
      </c>
      <c r="BL242" s="141"/>
      <c r="BM242" s="141"/>
      <c r="BN242" s="139" t="s">
        <v>4075</v>
      </c>
      <c r="BQ242" s="141"/>
      <c r="BV242" s="141"/>
      <c r="BX242" s="141"/>
      <c r="BY242" s="141"/>
      <c r="BZ242" s="141"/>
      <c r="CA242" s="141"/>
      <c r="CB242" s="141"/>
      <c r="CC242" s="141"/>
      <c r="CD242" s="141"/>
      <c r="CE242" s="141"/>
      <c r="CF242" s="141"/>
      <c r="CG242" s="141"/>
    </row>
    <row r="243" spans="1:85" x14ac:dyDescent="0.35">
      <c r="A243" s="155" t="s">
        <v>12098</v>
      </c>
      <c r="B243" s="139" t="s">
        <v>4075</v>
      </c>
      <c r="C243" s="18">
        <v>41938</v>
      </c>
      <c r="D243" s="144">
        <v>0.93333333333333335</v>
      </c>
      <c r="E243" s="141" t="s">
        <v>13277</v>
      </c>
      <c r="F243" s="141">
        <v>4</v>
      </c>
      <c r="G243" s="141" t="s">
        <v>2891</v>
      </c>
      <c r="H243" s="141">
        <v>2014</v>
      </c>
      <c r="I243" s="18">
        <v>41938</v>
      </c>
      <c r="J243" s="144">
        <v>0.93333333333333335</v>
      </c>
      <c r="K243" s="378"/>
      <c r="L243" s="139" t="s">
        <v>4075</v>
      </c>
      <c r="M243" s="141"/>
      <c r="N243" s="248"/>
      <c r="O243" s="141" t="s">
        <v>26</v>
      </c>
      <c r="P243" s="141"/>
      <c r="Q243" s="141" t="s">
        <v>12099</v>
      </c>
      <c r="R243" s="141" t="s">
        <v>12100</v>
      </c>
      <c r="S243" s="141"/>
      <c r="T243" s="141"/>
      <c r="U243" s="141"/>
      <c r="V243" s="141"/>
      <c r="W243" s="139" t="s">
        <v>4075</v>
      </c>
      <c r="X243" s="141" t="s">
        <v>25</v>
      </c>
      <c r="Y243" s="141" t="s">
        <v>27</v>
      </c>
      <c r="Z243" s="141" t="s">
        <v>4</v>
      </c>
      <c r="AA243" s="141" t="s">
        <v>34</v>
      </c>
      <c r="AB243" s="141"/>
      <c r="AC243" s="139" t="s">
        <v>18049</v>
      </c>
      <c r="AD243" s="380"/>
      <c r="AE243" s="139" t="s">
        <v>4</v>
      </c>
      <c r="AF243" s="139" t="s">
        <v>13073</v>
      </c>
      <c r="AG243" s="139" t="s">
        <v>4</v>
      </c>
      <c r="AH243" s="139" t="s">
        <v>1378</v>
      </c>
      <c r="AI243" s="139" t="s">
        <v>15678</v>
      </c>
      <c r="AJ243" s="139"/>
      <c r="AK243" s="139" t="s">
        <v>15678</v>
      </c>
      <c r="AL243" s="139" t="s">
        <v>7</v>
      </c>
      <c r="AM243" s="141"/>
      <c r="AN243" s="141" t="s">
        <v>8</v>
      </c>
      <c r="AO243" s="139" t="s">
        <v>1614</v>
      </c>
      <c r="AP243" s="139" t="s">
        <v>7</v>
      </c>
      <c r="AQ243" s="139"/>
      <c r="AR243" s="381"/>
      <c r="AS243" s="139" t="s">
        <v>4075</v>
      </c>
      <c r="AT243" s="141" t="s">
        <v>43</v>
      </c>
      <c r="AU243" s="141">
        <v>512</v>
      </c>
      <c r="AV243" s="383"/>
      <c r="AW243" s="385"/>
      <c r="AX243" s="139"/>
      <c r="AY243" t="s">
        <v>18425</v>
      </c>
      <c r="AZ243">
        <v>12000</v>
      </c>
      <c r="BA243" s="381"/>
      <c r="BB243" s="139" t="s">
        <v>1452</v>
      </c>
      <c r="BC243" s="166"/>
      <c r="BD243" s="166"/>
      <c r="BE243" s="166"/>
      <c r="BF243" s="166"/>
      <c r="BG243" s="166"/>
      <c r="BH243" s="308"/>
      <c r="BI243" s="308"/>
      <c r="BJ243" s="141" t="s">
        <v>26</v>
      </c>
      <c r="BK243" s="141" t="s">
        <v>26</v>
      </c>
      <c r="BL243" s="141"/>
      <c r="BM243" s="141"/>
      <c r="BN243" s="139" t="s">
        <v>4075</v>
      </c>
      <c r="BQ243" s="141" t="s">
        <v>17674</v>
      </c>
      <c r="BR243" s="135" t="s">
        <v>15680</v>
      </c>
      <c r="BT243" s="135" t="s">
        <v>15365</v>
      </c>
      <c r="BU243" s="135" t="s">
        <v>2059</v>
      </c>
      <c r="BV243" s="141" t="s">
        <v>13277</v>
      </c>
      <c r="BW243" s="135" t="s">
        <v>13274</v>
      </c>
      <c r="BX243" s="141" t="s">
        <v>15681</v>
      </c>
      <c r="BY243" s="141" t="s">
        <v>12</v>
      </c>
      <c r="BZ243" s="141" t="s">
        <v>26</v>
      </c>
      <c r="CA243" s="141" t="s">
        <v>1848</v>
      </c>
      <c r="CB243" s="141"/>
      <c r="CC243" s="141" t="s">
        <v>15686</v>
      </c>
      <c r="CD243" s="141" t="s">
        <v>15687</v>
      </c>
      <c r="CE243" s="141" t="s">
        <v>15450</v>
      </c>
      <c r="CF243" s="141" t="s">
        <v>15451</v>
      </c>
      <c r="CG243" s="141" t="s">
        <v>2003</v>
      </c>
    </row>
    <row r="244" spans="1:85" x14ac:dyDescent="0.35">
      <c r="A244" s="155" t="s">
        <v>12095</v>
      </c>
      <c r="B244" s="139" t="s">
        <v>4075</v>
      </c>
      <c r="C244" s="18">
        <v>41939</v>
      </c>
      <c r="D244" s="144">
        <v>0.27361111111111114</v>
      </c>
      <c r="E244" s="141" t="s">
        <v>13277</v>
      </c>
      <c r="F244" s="141">
        <v>4</v>
      </c>
      <c r="G244" s="141" t="s">
        <v>2891</v>
      </c>
      <c r="H244" s="141">
        <v>2014</v>
      </c>
      <c r="I244" s="18">
        <v>41939</v>
      </c>
      <c r="J244" s="144">
        <v>0.27361111111111114</v>
      </c>
      <c r="K244" s="378"/>
      <c r="L244" s="139" t="s">
        <v>4075</v>
      </c>
      <c r="M244" s="141"/>
      <c r="N244" s="248"/>
      <c r="O244" s="141" t="s">
        <v>26</v>
      </c>
      <c r="P244" s="141"/>
      <c r="Q244" s="141" t="s">
        <v>12096</v>
      </c>
      <c r="R244" s="141" t="s">
        <v>12097</v>
      </c>
      <c r="S244" s="141"/>
      <c r="T244" s="141"/>
      <c r="U244" s="141">
        <v>109594392</v>
      </c>
      <c r="V244" s="141"/>
      <c r="W244" s="139" t="s">
        <v>4075</v>
      </c>
      <c r="X244" s="141" t="s">
        <v>25</v>
      </c>
      <c r="Y244" s="141" t="s">
        <v>27</v>
      </c>
      <c r="Z244" s="141" t="s">
        <v>4</v>
      </c>
      <c r="AA244" s="141" t="s">
        <v>34</v>
      </c>
      <c r="AB244" s="141"/>
      <c r="AC244" s="139" t="s">
        <v>18049</v>
      </c>
      <c r="AD244" s="380"/>
      <c r="AE244" s="139" t="s">
        <v>102</v>
      </c>
      <c r="AF244" s="139" t="s">
        <v>13068</v>
      </c>
      <c r="AG244" s="139" t="s">
        <v>102</v>
      </c>
      <c r="AH244" s="139" t="s">
        <v>1378</v>
      </c>
      <c r="AI244" s="139" t="s">
        <v>7</v>
      </c>
      <c r="AJ244" s="139" t="s">
        <v>7</v>
      </c>
      <c r="AK244" s="139"/>
      <c r="AL244" s="139"/>
      <c r="AM244" s="141" t="s">
        <v>14</v>
      </c>
      <c r="AN244" s="141" t="s">
        <v>8</v>
      </c>
      <c r="AO244" s="139" t="s">
        <v>1614</v>
      </c>
      <c r="AP244" s="139" t="s">
        <v>7</v>
      </c>
      <c r="AQ244" s="139"/>
      <c r="AR244" s="381"/>
      <c r="AS244" s="139" t="s">
        <v>4075</v>
      </c>
      <c r="AT244" s="141" t="s">
        <v>1404</v>
      </c>
      <c r="AU244" s="141"/>
      <c r="AV244" s="383"/>
      <c r="AW244" s="385"/>
      <c r="AX244" s="139"/>
      <c r="AY244" t="s">
        <v>18256</v>
      </c>
      <c r="AZ244">
        <v>12000</v>
      </c>
      <c r="BA244" s="381"/>
      <c r="BB244" s="139" t="s">
        <v>17</v>
      </c>
      <c r="BC244" s="166"/>
      <c r="BD244" s="166"/>
      <c r="BE244" s="166"/>
      <c r="BF244" s="166"/>
      <c r="BG244" s="166"/>
      <c r="BH244" s="308"/>
      <c r="BI244" s="308"/>
      <c r="BJ244" s="141" t="s">
        <v>26</v>
      </c>
      <c r="BK244" s="141" t="s">
        <v>26</v>
      </c>
      <c r="BL244" s="141"/>
      <c r="BM244" s="141"/>
      <c r="BN244" s="139" t="s">
        <v>4075</v>
      </c>
      <c r="BQ244" s="141"/>
      <c r="BV244" s="141"/>
      <c r="BX244" s="141"/>
      <c r="BY244" s="141"/>
      <c r="BZ244" s="141"/>
      <c r="CA244" s="141"/>
      <c r="CB244" s="141"/>
      <c r="CC244" s="141"/>
      <c r="CD244" s="141"/>
      <c r="CE244" s="141"/>
      <c r="CF244" s="141"/>
      <c r="CG244" s="141"/>
    </row>
    <row r="245" spans="1:85" x14ac:dyDescent="0.35">
      <c r="A245" s="155" t="s">
        <v>12089</v>
      </c>
      <c r="B245" s="139" t="s">
        <v>4075</v>
      </c>
      <c r="C245" s="18">
        <v>41940</v>
      </c>
      <c r="D245" s="144">
        <v>0.69027777777777777</v>
      </c>
      <c r="E245" s="141" t="s">
        <v>13277</v>
      </c>
      <c r="F245" s="141">
        <v>4</v>
      </c>
      <c r="G245" s="141" t="s">
        <v>2891</v>
      </c>
      <c r="H245" s="141">
        <v>2014</v>
      </c>
      <c r="I245" s="18">
        <v>41940</v>
      </c>
      <c r="J245" s="144">
        <v>0.69027777777777777</v>
      </c>
      <c r="K245" s="378"/>
      <c r="L245" s="139" t="s">
        <v>4075</v>
      </c>
      <c r="M245" s="141"/>
      <c r="N245" s="248"/>
      <c r="O245" s="141" t="s">
        <v>26</v>
      </c>
      <c r="P245" s="141"/>
      <c r="Q245" s="141" t="s">
        <v>12090</v>
      </c>
      <c r="R245" s="141" t="s">
        <v>12091</v>
      </c>
      <c r="S245" s="141"/>
      <c r="T245" s="141"/>
      <c r="U245" s="141">
        <v>109598319</v>
      </c>
      <c r="V245" s="141"/>
      <c r="W245" s="139" t="s">
        <v>4075</v>
      </c>
      <c r="X245" s="141" t="s">
        <v>25</v>
      </c>
      <c r="Y245" s="141" t="s">
        <v>27</v>
      </c>
      <c r="Z245" s="141" t="s">
        <v>4</v>
      </c>
      <c r="AA245" s="141" t="s">
        <v>34</v>
      </c>
      <c r="AB245" s="141"/>
      <c r="AC245" s="139" t="s">
        <v>18047</v>
      </c>
      <c r="AD245" s="380"/>
      <c r="AE245" s="139" t="s">
        <v>105</v>
      </c>
      <c r="AF245" s="139" t="s">
        <v>13076</v>
      </c>
      <c r="AG245" s="139" t="s">
        <v>1518</v>
      </c>
      <c r="AH245" s="139" t="s">
        <v>1378</v>
      </c>
      <c r="AI245" s="139" t="s">
        <v>1518</v>
      </c>
      <c r="AJ245" s="139"/>
      <c r="AK245" s="139" t="s">
        <v>1518</v>
      </c>
      <c r="AL245" s="139" t="s">
        <v>7</v>
      </c>
      <c r="AM245" s="141" t="s">
        <v>19</v>
      </c>
      <c r="AN245" s="141" t="s">
        <v>8</v>
      </c>
      <c r="AO245" s="139" t="s">
        <v>1614</v>
      </c>
      <c r="AP245" s="139" t="s">
        <v>7</v>
      </c>
      <c r="AQ245" s="139"/>
      <c r="AR245" s="381"/>
      <c r="AS245" s="139" t="s">
        <v>4075</v>
      </c>
      <c r="AT245" s="141" t="s">
        <v>1404</v>
      </c>
      <c r="AU245" s="141"/>
      <c r="AV245" s="383"/>
      <c r="AW245" s="385"/>
      <c r="AX245" s="139"/>
      <c r="AY245" t="s">
        <v>18426</v>
      </c>
      <c r="AZ245">
        <v>12000</v>
      </c>
      <c r="BA245" s="381"/>
      <c r="BB245" s="139" t="s">
        <v>1444</v>
      </c>
      <c r="BC245" s="166"/>
      <c r="BD245" s="166"/>
      <c r="BE245" s="166"/>
      <c r="BF245" s="166"/>
      <c r="BG245" s="166"/>
      <c r="BH245" s="308"/>
      <c r="BI245" s="308"/>
      <c r="BJ245" s="141" t="s">
        <v>26</v>
      </c>
      <c r="BK245" s="141" t="s">
        <v>26</v>
      </c>
      <c r="BL245" s="141"/>
      <c r="BM245" s="141"/>
      <c r="BN245" s="139" t="s">
        <v>4075</v>
      </c>
      <c r="BQ245" s="141"/>
      <c r="BV245" s="141"/>
      <c r="BX245" s="141"/>
      <c r="BY245" s="141"/>
      <c r="BZ245" s="141"/>
      <c r="CA245" s="141"/>
      <c r="CB245" s="141"/>
      <c r="CC245" s="141"/>
      <c r="CD245" s="141"/>
      <c r="CE245" s="141"/>
      <c r="CF245" s="141"/>
      <c r="CG245" s="141"/>
    </row>
    <row r="246" spans="1:85" x14ac:dyDescent="0.35">
      <c r="A246" s="155" t="s">
        <v>12092</v>
      </c>
      <c r="B246" s="139" t="s">
        <v>4075</v>
      </c>
      <c r="C246" s="18">
        <v>41940</v>
      </c>
      <c r="D246" s="144">
        <v>0.50069444444444444</v>
      </c>
      <c r="E246" s="141" t="s">
        <v>13277</v>
      </c>
      <c r="F246" s="141">
        <v>4</v>
      </c>
      <c r="G246" s="141" t="s">
        <v>2891</v>
      </c>
      <c r="H246" s="141">
        <v>2014</v>
      </c>
      <c r="I246" s="18">
        <v>41940</v>
      </c>
      <c r="J246" s="144">
        <v>0.50069444444444444</v>
      </c>
      <c r="K246" s="378"/>
      <c r="L246" s="139" t="s">
        <v>4075</v>
      </c>
      <c r="M246" s="141"/>
      <c r="N246" s="248"/>
      <c r="O246" s="141" t="s">
        <v>26</v>
      </c>
      <c r="P246" s="141"/>
      <c r="Q246" s="141" t="s">
        <v>12093</v>
      </c>
      <c r="R246" s="141" t="s">
        <v>12094</v>
      </c>
      <c r="S246" s="141"/>
      <c r="T246" s="141"/>
      <c r="U246" s="141">
        <v>109597714</v>
      </c>
      <c r="V246" s="141"/>
      <c r="W246" s="139" t="s">
        <v>4075</v>
      </c>
      <c r="X246" s="141" t="s">
        <v>25</v>
      </c>
      <c r="Y246" s="141" t="s">
        <v>27</v>
      </c>
      <c r="Z246" s="141" t="s">
        <v>4</v>
      </c>
      <c r="AA246" s="141" t="s">
        <v>34</v>
      </c>
      <c r="AB246" s="141"/>
      <c r="AC246" s="139" t="s">
        <v>18049</v>
      </c>
      <c r="AD246" s="380"/>
      <c r="AE246" s="139" t="s">
        <v>4</v>
      </c>
      <c r="AF246" s="139" t="s">
        <v>13073</v>
      </c>
      <c r="AG246" s="139" t="s">
        <v>4</v>
      </c>
      <c r="AH246" s="139" t="s">
        <v>1378</v>
      </c>
      <c r="AI246" s="139" t="s">
        <v>15678</v>
      </c>
      <c r="AJ246" s="139"/>
      <c r="AK246" s="139" t="s">
        <v>15678</v>
      </c>
      <c r="AL246" s="139" t="s">
        <v>7</v>
      </c>
      <c r="AM246" s="141" t="s">
        <v>19</v>
      </c>
      <c r="AN246" s="141" t="s">
        <v>8</v>
      </c>
      <c r="AO246" s="139" t="s">
        <v>1614</v>
      </c>
      <c r="AP246" s="139" t="s">
        <v>7</v>
      </c>
      <c r="AQ246" s="139"/>
      <c r="AR246" s="381"/>
      <c r="AS246" s="139" t="s">
        <v>4075</v>
      </c>
      <c r="AT246" s="141" t="s">
        <v>1404</v>
      </c>
      <c r="AU246" s="141">
        <v>175</v>
      </c>
      <c r="AV246" s="383"/>
      <c r="AW246" s="385"/>
      <c r="AX246" s="139"/>
      <c r="AY246" t="s">
        <v>18427</v>
      </c>
      <c r="AZ246">
        <v>12000</v>
      </c>
      <c r="BA246" s="381"/>
      <c r="BB246" s="139" t="s">
        <v>17</v>
      </c>
      <c r="BC246" s="166"/>
      <c r="BD246" s="166"/>
      <c r="BE246" s="166"/>
      <c r="BF246" s="166"/>
      <c r="BG246" s="166"/>
      <c r="BH246" s="308"/>
      <c r="BI246" s="308"/>
      <c r="BJ246" s="141" t="s">
        <v>26</v>
      </c>
      <c r="BK246" s="141" t="s">
        <v>26</v>
      </c>
      <c r="BL246" s="141"/>
      <c r="BM246" s="141"/>
      <c r="BN246" s="139" t="s">
        <v>4075</v>
      </c>
      <c r="BQ246" s="141" t="s">
        <v>17676</v>
      </c>
      <c r="BR246" s="135" t="s">
        <v>15685</v>
      </c>
      <c r="BT246" s="135" t="s">
        <v>15364</v>
      </c>
      <c r="BU246" s="135" t="s">
        <v>15348</v>
      </c>
      <c r="BV246" s="141" t="s">
        <v>13276</v>
      </c>
      <c r="BW246" s="135" t="s">
        <v>13262</v>
      </c>
      <c r="BX246" s="141" t="s">
        <v>12</v>
      </c>
      <c r="BY246" s="141" t="s">
        <v>12</v>
      </c>
      <c r="BZ246" s="141" t="s">
        <v>26</v>
      </c>
      <c r="CA246" s="141" t="s">
        <v>1848</v>
      </c>
      <c r="CB246" s="141"/>
      <c r="CC246" s="141" t="s">
        <v>13</v>
      </c>
      <c r="CD246" s="141" t="s">
        <v>34</v>
      </c>
      <c r="CE246" s="141" t="s">
        <v>15450</v>
      </c>
      <c r="CF246" s="141" t="s">
        <v>15451</v>
      </c>
      <c r="CG246" s="141" t="s">
        <v>1897</v>
      </c>
    </row>
    <row r="247" spans="1:85" x14ac:dyDescent="0.35">
      <c r="A247" s="155" t="s">
        <v>12086</v>
      </c>
      <c r="B247" s="139" t="s">
        <v>4075</v>
      </c>
      <c r="C247" s="18">
        <v>41941</v>
      </c>
      <c r="D247" s="144">
        <v>0.55694444444444446</v>
      </c>
      <c r="E247" s="141" t="s">
        <v>13277</v>
      </c>
      <c r="F247" s="141">
        <v>4</v>
      </c>
      <c r="G247" s="141" t="s">
        <v>2891</v>
      </c>
      <c r="H247" s="141">
        <v>2014</v>
      </c>
      <c r="I247" s="18">
        <v>41941</v>
      </c>
      <c r="J247" s="144">
        <v>0.55694444444444446</v>
      </c>
      <c r="K247" s="378"/>
      <c r="L247" s="139" t="s">
        <v>4075</v>
      </c>
      <c r="M247" s="141"/>
      <c r="N247" s="248"/>
      <c r="O247" s="141" t="s">
        <v>26</v>
      </c>
      <c r="P247" s="141"/>
      <c r="Q247" s="141" t="s">
        <v>12087</v>
      </c>
      <c r="R247" s="141" t="s">
        <v>12088</v>
      </c>
      <c r="S247" s="141"/>
      <c r="T247" s="141"/>
      <c r="U247" s="141">
        <v>109600616</v>
      </c>
      <c r="V247" s="141"/>
      <c r="W247" s="139" t="s">
        <v>4075</v>
      </c>
      <c r="X247" s="141" t="s">
        <v>25</v>
      </c>
      <c r="Y247" s="141" t="s">
        <v>27</v>
      </c>
      <c r="Z247" s="141" t="s">
        <v>4</v>
      </c>
      <c r="AA247" s="141" t="s">
        <v>34</v>
      </c>
      <c r="AB247" s="141"/>
      <c r="AC247" s="139" t="s">
        <v>18049</v>
      </c>
      <c r="AD247" s="380"/>
      <c r="AE247" s="139" t="s">
        <v>102</v>
      </c>
      <c r="AF247" s="139" t="s">
        <v>13088</v>
      </c>
      <c r="AG247" s="139" t="s">
        <v>102</v>
      </c>
      <c r="AH247" s="139" t="s">
        <v>1378</v>
      </c>
      <c r="AI247" s="139" t="s">
        <v>100</v>
      </c>
      <c r="AJ247" s="139" t="s">
        <v>100</v>
      </c>
      <c r="AK247" s="139"/>
      <c r="AL247" s="139"/>
      <c r="AM247" s="141"/>
      <c r="AN247" s="141" t="s">
        <v>8</v>
      </c>
      <c r="AO247" s="139" t="s">
        <v>1614</v>
      </c>
      <c r="AP247" s="139" t="s">
        <v>100</v>
      </c>
      <c r="AQ247" s="139"/>
      <c r="AR247" s="381"/>
      <c r="AS247" s="139" t="s">
        <v>4075</v>
      </c>
      <c r="AT247" s="141" t="s">
        <v>1404</v>
      </c>
      <c r="AU247" s="141"/>
      <c r="AV247" s="383"/>
      <c r="AW247" s="385"/>
      <c r="AX247" s="139"/>
      <c r="AY247" t="s">
        <v>18257</v>
      </c>
      <c r="AZ247">
        <v>21000</v>
      </c>
      <c r="BA247" s="381"/>
      <c r="BB247" s="139" t="s">
        <v>1444</v>
      </c>
      <c r="BC247" s="166"/>
      <c r="BD247" s="166"/>
      <c r="BE247" s="166"/>
      <c r="BF247" s="166"/>
      <c r="BG247" s="166"/>
      <c r="BH247" s="308"/>
      <c r="BI247" s="308"/>
      <c r="BJ247" s="141" t="s">
        <v>26</v>
      </c>
      <c r="BK247" s="141" t="s">
        <v>26</v>
      </c>
      <c r="BL247" s="141"/>
      <c r="BM247" s="141"/>
      <c r="BN247" s="139" t="s">
        <v>4075</v>
      </c>
      <c r="BQ247" s="141"/>
      <c r="BV247" s="141"/>
      <c r="BX247" s="141"/>
      <c r="BY247" s="141"/>
      <c r="BZ247" s="141"/>
      <c r="CA247" s="141"/>
      <c r="CB247" s="141"/>
      <c r="CC247" s="141"/>
      <c r="CD247" s="141"/>
      <c r="CE247" s="141"/>
      <c r="CF247" s="141"/>
      <c r="CG247" s="141"/>
    </row>
    <row r="248" spans="1:85" x14ac:dyDescent="0.35">
      <c r="A248" s="155" t="s">
        <v>12080</v>
      </c>
      <c r="B248" s="139" t="s">
        <v>4075</v>
      </c>
      <c r="C248" s="18">
        <v>41944</v>
      </c>
      <c r="D248" s="144">
        <v>0.86944444444444446</v>
      </c>
      <c r="E248" s="141" t="s">
        <v>13277</v>
      </c>
      <c r="F248" s="141">
        <v>4</v>
      </c>
      <c r="G248" s="141" t="s">
        <v>3336</v>
      </c>
      <c r="H248" s="141">
        <v>2014</v>
      </c>
      <c r="I248" s="18">
        <v>41944</v>
      </c>
      <c r="J248" s="144">
        <v>0.86944444444444446</v>
      </c>
      <c r="K248" s="378"/>
      <c r="L248" s="139" t="s">
        <v>4075</v>
      </c>
      <c r="M248" s="141"/>
      <c r="N248" s="248"/>
      <c r="O248" s="141" t="s">
        <v>26</v>
      </c>
      <c r="P248" s="141"/>
      <c r="Q248" s="141" t="s">
        <v>12081</v>
      </c>
      <c r="R248" s="141" t="s">
        <v>12082</v>
      </c>
      <c r="S248" s="141"/>
      <c r="T248" s="141"/>
      <c r="U248" s="141">
        <v>109607135</v>
      </c>
      <c r="V248" s="141"/>
      <c r="W248" s="139" t="s">
        <v>4075</v>
      </c>
      <c r="X248" s="141" t="s">
        <v>25</v>
      </c>
      <c r="Y248" s="141" t="s">
        <v>27</v>
      </c>
      <c r="Z248" s="141" t="s">
        <v>4</v>
      </c>
      <c r="AA248" s="141" t="s">
        <v>34</v>
      </c>
      <c r="AB248" s="141"/>
      <c r="AC248" s="139" t="s">
        <v>18049</v>
      </c>
      <c r="AD248" s="380"/>
      <c r="AE248" s="139" t="s">
        <v>4</v>
      </c>
      <c r="AF248" s="139" t="s">
        <v>13073</v>
      </c>
      <c r="AG248" s="139" t="s">
        <v>4</v>
      </c>
      <c r="AH248" s="139" t="s">
        <v>1378</v>
      </c>
      <c r="AI248" s="139" t="s">
        <v>15678</v>
      </c>
      <c r="AJ248" s="139"/>
      <c r="AK248" s="139" t="s">
        <v>15678</v>
      </c>
      <c r="AL248" s="139" t="s">
        <v>7</v>
      </c>
      <c r="AM248" s="141" t="s">
        <v>1375</v>
      </c>
      <c r="AN248" s="141" t="s">
        <v>8</v>
      </c>
      <c r="AO248" s="139" t="s">
        <v>1614</v>
      </c>
      <c r="AP248" s="139" t="s">
        <v>7</v>
      </c>
      <c r="AQ248" s="139"/>
      <c r="AR248" s="381"/>
      <c r="AS248" s="139" t="s">
        <v>4075</v>
      </c>
      <c r="AT248" s="141" t="s">
        <v>1404</v>
      </c>
      <c r="AU248" s="141"/>
      <c r="AV248" s="383"/>
      <c r="AW248" s="385"/>
      <c r="AX248" s="139"/>
      <c r="AY248" t="s">
        <v>18428</v>
      </c>
      <c r="AZ248">
        <v>12000</v>
      </c>
      <c r="BA248" s="381"/>
      <c r="BB248" s="139" t="s">
        <v>1446</v>
      </c>
      <c r="BC248" s="166"/>
      <c r="BD248" s="166"/>
      <c r="BE248" s="166"/>
      <c r="BF248" s="166"/>
      <c r="BG248" s="166"/>
      <c r="BH248" s="308"/>
      <c r="BI248" s="308"/>
      <c r="BJ248" s="141" t="s">
        <v>26</v>
      </c>
      <c r="BK248" s="141" t="s">
        <v>26</v>
      </c>
      <c r="BL248" s="141"/>
      <c r="BM248" s="141"/>
      <c r="BN248" s="139" t="s">
        <v>4075</v>
      </c>
      <c r="BQ248" s="141" t="s">
        <v>17677</v>
      </c>
      <c r="BR248" s="135" t="s">
        <v>15685</v>
      </c>
      <c r="BT248" s="135" t="s">
        <v>17678</v>
      </c>
      <c r="BU248" s="135" t="s">
        <v>15369</v>
      </c>
      <c r="BV248" s="141" t="s">
        <v>13267</v>
      </c>
      <c r="BW248" s="135" t="s">
        <v>2612</v>
      </c>
      <c r="BX248" s="141" t="s">
        <v>15681</v>
      </c>
      <c r="BY248" s="141" t="s">
        <v>12</v>
      </c>
      <c r="BZ248" s="141" t="s">
        <v>26</v>
      </c>
      <c r="CA248" s="141" t="s">
        <v>1848</v>
      </c>
      <c r="CB248" s="141"/>
      <c r="CC248" s="141" t="s">
        <v>15686</v>
      </c>
      <c r="CD248" s="141" t="s">
        <v>15687</v>
      </c>
      <c r="CE248" s="141" t="s">
        <v>15450</v>
      </c>
      <c r="CF248" s="141" t="s">
        <v>15451</v>
      </c>
      <c r="CG248" s="141" t="s">
        <v>2536</v>
      </c>
    </row>
    <row r="249" spans="1:85" x14ac:dyDescent="0.35">
      <c r="A249" s="155" t="s">
        <v>12083</v>
      </c>
      <c r="B249" s="139" t="s">
        <v>4075</v>
      </c>
      <c r="C249" s="18">
        <v>41944</v>
      </c>
      <c r="D249" s="144">
        <v>0.38194444444444442</v>
      </c>
      <c r="E249" s="141" t="s">
        <v>13277</v>
      </c>
      <c r="F249" s="141">
        <v>4</v>
      </c>
      <c r="G249" s="141" t="s">
        <v>3336</v>
      </c>
      <c r="H249" s="141">
        <v>2014</v>
      </c>
      <c r="I249" s="18">
        <v>41944</v>
      </c>
      <c r="J249" s="144">
        <v>0.37847222222222221</v>
      </c>
      <c r="K249" s="378"/>
      <c r="L249" s="139" t="s">
        <v>4075</v>
      </c>
      <c r="M249" s="141"/>
      <c r="N249" s="248"/>
      <c r="O249" s="141" t="s">
        <v>26</v>
      </c>
      <c r="P249" s="141"/>
      <c r="Q249" s="141" t="s">
        <v>12084</v>
      </c>
      <c r="R249" s="141" t="s">
        <v>12085</v>
      </c>
      <c r="S249" s="141"/>
      <c r="T249" s="141"/>
      <c r="U249" s="141"/>
      <c r="V249" s="141"/>
      <c r="W249" s="139" t="s">
        <v>4075</v>
      </c>
      <c r="X249" s="141" t="s">
        <v>25</v>
      </c>
      <c r="Y249" s="141" t="s">
        <v>27</v>
      </c>
      <c r="Z249" s="141" t="s">
        <v>4</v>
      </c>
      <c r="AA249" s="141" t="s">
        <v>34</v>
      </c>
      <c r="AB249" s="141"/>
      <c r="AC249" s="139" t="s">
        <v>18049</v>
      </c>
      <c r="AD249" s="380"/>
      <c r="AE249" s="139" t="s">
        <v>4</v>
      </c>
      <c r="AF249" s="139" t="s">
        <v>13073</v>
      </c>
      <c r="AG249" s="139" t="s">
        <v>4</v>
      </c>
      <c r="AH249" s="139" t="s">
        <v>1378</v>
      </c>
      <c r="AI249" s="139" t="s">
        <v>15678</v>
      </c>
      <c r="AJ249" s="139"/>
      <c r="AK249" s="139" t="s">
        <v>15678</v>
      </c>
      <c r="AL249" s="139" t="s">
        <v>7</v>
      </c>
      <c r="AM249" s="141" t="s">
        <v>14</v>
      </c>
      <c r="AN249" s="141" t="s">
        <v>8</v>
      </c>
      <c r="AO249" s="139" t="s">
        <v>1614</v>
      </c>
      <c r="AP249" s="139" t="s">
        <v>7</v>
      </c>
      <c r="AQ249" s="139"/>
      <c r="AR249" s="381"/>
      <c r="AS249" s="139" t="s">
        <v>4075</v>
      </c>
      <c r="AT249" s="141" t="s">
        <v>1404</v>
      </c>
      <c r="AU249" s="141">
        <v>518</v>
      </c>
      <c r="AV249" s="383"/>
      <c r="AW249" s="385"/>
      <c r="AX249" s="139"/>
      <c r="AY249" t="s">
        <v>18245</v>
      </c>
      <c r="AZ249">
        <v>12000</v>
      </c>
      <c r="BA249" s="381"/>
      <c r="BB249" s="139" t="s">
        <v>1452</v>
      </c>
      <c r="BC249" s="166"/>
      <c r="BD249" s="166"/>
      <c r="BE249" s="166"/>
      <c r="BF249" s="166"/>
      <c r="BG249" s="166"/>
      <c r="BH249" s="308"/>
      <c r="BI249" s="308"/>
      <c r="BJ249" s="141" t="s">
        <v>26</v>
      </c>
      <c r="BK249" s="141" t="s">
        <v>26</v>
      </c>
      <c r="BL249" s="141"/>
      <c r="BM249" s="141"/>
      <c r="BN249" s="139" t="s">
        <v>4075</v>
      </c>
      <c r="BQ249" s="141" t="s">
        <v>17679</v>
      </c>
      <c r="BR249" s="135" t="s">
        <v>15702</v>
      </c>
      <c r="BV249" s="141"/>
      <c r="BX249" s="141"/>
      <c r="BY249" s="141"/>
      <c r="BZ249" s="141"/>
      <c r="CA249" s="141"/>
      <c r="CB249" s="141"/>
      <c r="CC249" s="141"/>
      <c r="CD249" s="141"/>
      <c r="CE249" s="141"/>
      <c r="CF249" s="141"/>
      <c r="CG249" s="141"/>
    </row>
    <row r="250" spans="1:85" x14ac:dyDescent="0.35">
      <c r="A250" s="155" t="s">
        <v>12077</v>
      </c>
      <c r="B250" s="139" t="s">
        <v>4075</v>
      </c>
      <c r="C250" s="18">
        <v>41948</v>
      </c>
      <c r="D250" s="144">
        <v>0.35694444444444445</v>
      </c>
      <c r="E250" s="141" t="s">
        <v>13278</v>
      </c>
      <c r="F250" s="141">
        <v>4</v>
      </c>
      <c r="G250" s="141" t="s">
        <v>3336</v>
      </c>
      <c r="H250" s="141">
        <v>2014</v>
      </c>
      <c r="I250" s="18">
        <v>41948</v>
      </c>
      <c r="J250" s="144">
        <v>0.35694444444444445</v>
      </c>
      <c r="K250" s="378"/>
      <c r="L250" s="139" t="s">
        <v>4075</v>
      </c>
      <c r="M250" s="141"/>
      <c r="N250" s="248"/>
      <c r="O250" s="141" t="s">
        <v>26</v>
      </c>
      <c r="P250" s="141"/>
      <c r="Q250" s="141" t="s">
        <v>12078</v>
      </c>
      <c r="R250" s="141" t="s">
        <v>12079</v>
      </c>
      <c r="S250" s="141"/>
      <c r="T250" s="141"/>
      <c r="U250" s="141">
        <v>109612166</v>
      </c>
      <c r="V250" s="141"/>
      <c r="W250" s="139" t="s">
        <v>4075</v>
      </c>
      <c r="X250" s="141" t="s">
        <v>25</v>
      </c>
      <c r="Y250" s="141" t="s">
        <v>27</v>
      </c>
      <c r="Z250" s="141" t="s">
        <v>4</v>
      </c>
      <c r="AA250" s="141" t="s">
        <v>34</v>
      </c>
      <c r="AB250" s="141"/>
      <c r="AC250" s="139" t="s">
        <v>18049</v>
      </c>
      <c r="AD250" s="380"/>
      <c r="AE250" s="139" t="s">
        <v>4</v>
      </c>
      <c r="AF250" s="139" t="s">
        <v>13073</v>
      </c>
      <c r="AG250" s="139" t="s">
        <v>4</v>
      </c>
      <c r="AH250" s="139" t="s">
        <v>1378</v>
      </c>
      <c r="AI250" s="139" t="s">
        <v>15678</v>
      </c>
      <c r="AJ250" s="139"/>
      <c r="AK250" s="139" t="s">
        <v>15678</v>
      </c>
      <c r="AL250" s="139" t="s">
        <v>7</v>
      </c>
      <c r="AM250" s="141" t="s">
        <v>19</v>
      </c>
      <c r="AN250" s="141" t="s">
        <v>8</v>
      </c>
      <c r="AO250" s="139" t="s">
        <v>1614</v>
      </c>
      <c r="AP250" s="139" t="s">
        <v>7</v>
      </c>
      <c r="AQ250" s="139"/>
      <c r="AR250" s="381"/>
      <c r="AS250" s="139" t="s">
        <v>4075</v>
      </c>
      <c r="AT250" s="141" t="s">
        <v>1404</v>
      </c>
      <c r="AU250" s="141">
        <v>175</v>
      </c>
      <c r="AV250" s="383"/>
      <c r="AW250" s="385"/>
      <c r="AX250" s="139"/>
      <c r="AY250" t="s">
        <v>18258</v>
      </c>
      <c r="AZ250">
        <v>12000</v>
      </c>
      <c r="BA250" s="381"/>
      <c r="BB250" s="139" t="s">
        <v>1444</v>
      </c>
      <c r="BC250" s="166"/>
      <c r="BD250" s="166"/>
      <c r="BE250" s="166"/>
      <c r="BF250" s="166"/>
      <c r="BG250" s="166"/>
      <c r="BH250" s="308"/>
      <c r="BI250" s="308"/>
      <c r="BJ250" s="141" t="s">
        <v>26</v>
      </c>
      <c r="BK250" s="141" t="s">
        <v>26</v>
      </c>
      <c r="BL250" s="141"/>
      <c r="BM250" s="141"/>
      <c r="BN250" s="139" t="s">
        <v>4075</v>
      </c>
      <c r="BQ250" s="141" t="s">
        <v>17680</v>
      </c>
      <c r="BR250" s="135" t="s">
        <v>15685</v>
      </c>
      <c r="BT250" s="135" t="s">
        <v>15354</v>
      </c>
      <c r="BU250" s="135" t="s">
        <v>15356</v>
      </c>
      <c r="BV250" s="141" t="s">
        <v>13278</v>
      </c>
      <c r="BW250" s="135" t="s">
        <v>3829</v>
      </c>
      <c r="BX250" s="141" t="s">
        <v>15681</v>
      </c>
      <c r="BY250" s="141" t="s">
        <v>15681</v>
      </c>
      <c r="BZ250" s="141" t="s">
        <v>26</v>
      </c>
      <c r="CA250" s="141" t="s">
        <v>1848</v>
      </c>
      <c r="CB250" s="141"/>
      <c r="CC250" s="141" t="s">
        <v>15686</v>
      </c>
      <c r="CD250" s="141" t="s">
        <v>15687</v>
      </c>
      <c r="CE250" s="141" t="s">
        <v>15450</v>
      </c>
      <c r="CF250" s="141" t="s">
        <v>15451</v>
      </c>
      <c r="CG250" s="141" t="s">
        <v>1848</v>
      </c>
    </row>
    <row r="251" spans="1:85" x14ac:dyDescent="0.35">
      <c r="A251" s="155" t="s">
        <v>12072</v>
      </c>
      <c r="B251" s="139" t="s">
        <v>4075</v>
      </c>
      <c r="C251" s="18">
        <v>41949</v>
      </c>
      <c r="D251" s="144">
        <v>0.62222222222222223</v>
      </c>
      <c r="E251" s="141" t="s">
        <v>13278</v>
      </c>
      <c r="F251" s="141">
        <v>4</v>
      </c>
      <c r="G251" s="141" t="s">
        <v>3336</v>
      </c>
      <c r="H251" s="141">
        <v>2014</v>
      </c>
      <c r="I251" s="18"/>
      <c r="J251" s="144"/>
      <c r="K251" s="378"/>
      <c r="L251" s="139" t="s">
        <v>4075</v>
      </c>
      <c r="M251" s="141"/>
      <c r="N251" s="248"/>
      <c r="O251" s="141" t="s">
        <v>26</v>
      </c>
      <c r="P251" s="141"/>
      <c r="Q251" s="141" t="s">
        <v>12073</v>
      </c>
      <c r="R251" s="141"/>
      <c r="S251" s="141"/>
      <c r="T251" s="141"/>
      <c r="U251" s="141"/>
      <c r="V251" s="141"/>
      <c r="W251" s="139" t="s">
        <v>4075</v>
      </c>
      <c r="X251" s="141" t="s">
        <v>25</v>
      </c>
      <c r="Y251" s="141" t="s">
        <v>27</v>
      </c>
      <c r="Z251" s="141" t="s">
        <v>4</v>
      </c>
      <c r="AA251" s="141" t="s">
        <v>34</v>
      </c>
      <c r="AB251" s="141"/>
      <c r="AC251" s="139" t="s">
        <v>18049</v>
      </c>
      <c r="AD251" s="380"/>
      <c r="AE251" s="139" t="s">
        <v>4</v>
      </c>
      <c r="AF251" s="139" t="s">
        <v>13073</v>
      </c>
      <c r="AG251" s="139" t="s">
        <v>4</v>
      </c>
      <c r="AH251" s="139" t="s">
        <v>1378</v>
      </c>
      <c r="AI251" s="139" t="s">
        <v>15678</v>
      </c>
      <c r="AJ251" s="139"/>
      <c r="AK251" s="139" t="s">
        <v>15678</v>
      </c>
      <c r="AL251" s="139" t="s">
        <v>7</v>
      </c>
      <c r="AM251" s="141" t="s">
        <v>19</v>
      </c>
      <c r="AN251" s="141" t="s">
        <v>8</v>
      </c>
      <c r="AO251" s="139" t="s">
        <v>1477</v>
      </c>
      <c r="AP251" s="139" t="s">
        <v>7</v>
      </c>
      <c r="AQ251" s="139"/>
      <c r="AR251" s="381"/>
      <c r="AS251" s="139" t="s">
        <v>4075</v>
      </c>
      <c r="AT251" s="141" t="s">
        <v>1404</v>
      </c>
      <c r="AU251" s="141"/>
      <c r="AV251" s="383"/>
      <c r="AW251" s="385"/>
      <c r="AX251" s="139"/>
      <c r="AY251" t="s">
        <v>18429</v>
      </c>
      <c r="BA251" s="381"/>
      <c r="BB251" s="139" t="s">
        <v>17</v>
      </c>
      <c r="BC251" s="166"/>
      <c r="BD251" s="166"/>
      <c r="BE251" s="166"/>
      <c r="BF251" s="166"/>
      <c r="BG251" s="166"/>
      <c r="BH251" s="308"/>
      <c r="BI251" s="308"/>
      <c r="BJ251" s="141" t="s">
        <v>26</v>
      </c>
      <c r="BK251" s="141" t="s">
        <v>26</v>
      </c>
      <c r="BL251" s="141"/>
      <c r="BM251" s="141"/>
      <c r="BN251" s="139" t="s">
        <v>4075</v>
      </c>
      <c r="BQ251" s="141"/>
      <c r="BV251" s="141"/>
      <c r="BX251" s="141"/>
      <c r="BY251" s="141"/>
      <c r="BZ251" s="141"/>
      <c r="CA251" s="141"/>
      <c r="CB251" s="141"/>
      <c r="CC251" s="141"/>
      <c r="CD251" s="141"/>
      <c r="CE251" s="141"/>
      <c r="CF251" s="141"/>
      <c r="CG251" s="141"/>
    </row>
    <row r="252" spans="1:85" x14ac:dyDescent="0.35">
      <c r="A252" s="155" t="s">
        <v>12074</v>
      </c>
      <c r="B252" s="139" t="s">
        <v>4075</v>
      </c>
      <c r="C252" s="18">
        <v>41949</v>
      </c>
      <c r="D252" s="144">
        <v>0.44583333333333336</v>
      </c>
      <c r="E252" s="141" t="s">
        <v>13278</v>
      </c>
      <c r="F252" s="141">
        <v>4</v>
      </c>
      <c r="G252" s="141" t="s">
        <v>3336</v>
      </c>
      <c r="H252" s="141">
        <v>2014</v>
      </c>
      <c r="I252" s="18">
        <v>41949</v>
      </c>
      <c r="J252" s="144">
        <v>0.44583333333333336</v>
      </c>
      <c r="K252" s="378"/>
      <c r="L252" s="139" t="s">
        <v>4075</v>
      </c>
      <c r="M252" s="141"/>
      <c r="N252" s="248"/>
      <c r="O252" s="141" t="s">
        <v>26</v>
      </c>
      <c r="P252" s="141"/>
      <c r="Q252" s="141" t="s">
        <v>12075</v>
      </c>
      <c r="R252" s="141" t="s">
        <v>12076</v>
      </c>
      <c r="S252" s="141"/>
      <c r="T252" s="141"/>
      <c r="U252" s="141">
        <v>109621860</v>
      </c>
      <c r="V252" s="141"/>
      <c r="W252" s="139" t="s">
        <v>4075</v>
      </c>
      <c r="X252" s="141" t="s">
        <v>25</v>
      </c>
      <c r="Y252" s="141" t="s">
        <v>27</v>
      </c>
      <c r="Z252" s="141" t="s">
        <v>4</v>
      </c>
      <c r="AA252" s="141" t="s">
        <v>34</v>
      </c>
      <c r="AB252" s="141"/>
      <c r="AC252" s="139" t="s">
        <v>18047</v>
      </c>
      <c r="AD252" s="380"/>
      <c r="AE252" s="139" t="s">
        <v>102</v>
      </c>
      <c r="AF252" s="139" t="s">
        <v>13077</v>
      </c>
      <c r="AG252" s="139" t="s">
        <v>102</v>
      </c>
      <c r="AH252" s="139" t="s">
        <v>1378</v>
      </c>
      <c r="AI252" s="139" t="s">
        <v>1408</v>
      </c>
      <c r="AJ252" s="139" t="s">
        <v>1408</v>
      </c>
      <c r="AK252" s="139"/>
      <c r="AL252" s="139"/>
      <c r="AM252" s="141" t="s">
        <v>1375</v>
      </c>
      <c r="AN252" s="141" t="s">
        <v>8</v>
      </c>
      <c r="AO252" s="139" t="s">
        <v>1614</v>
      </c>
      <c r="AP252" s="139" t="s">
        <v>7</v>
      </c>
      <c r="AQ252" s="139"/>
      <c r="AR252" s="381"/>
      <c r="AS252" s="139" t="s">
        <v>4075</v>
      </c>
      <c r="AT252" s="141" t="s">
        <v>1404</v>
      </c>
      <c r="AU252" s="141"/>
      <c r="AV252" s="383"/>
      <c r="AW252" s="385"/>
      <c r="AX252" s="139"/>
      <c r="AY252" t="s">
        <v>18430</v>
      </c>
      <c r="AZ252">
        <v>12000</v>
      </c>
      <c r="BA252" s="381"/>
      <c r="BB252" s="139" t="s">
        <v>1450</v>
      </c>
      <c r="BC252" s="166"/>
      <c r="BD252" s="166"/>
      <c r="BE252" s="166"/>
      <c r="BF252" s="166"/>
      <c r="BG252" s="166"/>
      <c r="BH252" s="308"/>
      <c r="BI252" s="308"/>
      <c r="BJ252" s="141" t="s">
        <v>26</v>
      </c>
      <c r="BK252" s="141" t="s">
        <v>26</v>
      </c>
      <c r="BL252" s="141"/>
      <c r="BM252" s="141"/>
      <c r="BN252" s="139" t="s">
        <v>4075</v>
      </c>
      <c r="BQ252" s="141"/>
      <c r="BV252" s="141"/>
      <c r="BX252" s="141"/>
      <c r="BY252" s="141"/>
      <c r="BZ252" s="141"/>
      <c r="CA252" s="141"/>
      <c r="CB252" s="141"/>
      <c r="CC252" s="141"/>
      <c r="CD252" s="141"/>
      <c r="CE252" s="141"/>
      <c r="CF252" s="141"/>
      <c r="CG252" s="141"/>
    </row>
    <row r="253" spans="1:85" x14ac:dyDescent="0.35">
      <c r="A253" s="155" t="s">
        <v>12068</v>
      </c>
      <c r="B253" s="139" t="s">
        <v>4075</v>
      </c>
      <c r="C253" s="18">
        <v>41950</v>
      </c>
      <c r="D253" s="144">
        <v>0.25833333333333336</v>
      </c>
      <c r="E253" s="141" t="s">
        <v>13278</v>
      </c>
      <c r="F253" s="141">
        <v>4</v>
      </c>
      <c r="G253" s="141" t="s">
        <v>3336</v>
      </c>
      <c r="H253" s="141">
        <v>2014</v>
      </c>
      <c r="I253" s="18">
        <v>41950</v>
      </c>
      <c r="J253" s="144">
        <v>0.25833333333333336</v>
      </c>
      <c r="K253" s="378"/>
      <c r="L253" s="139" t="s">
        <v>4075</v>
      </c>
      <c r="M253" s="141"/>
      <c r="N253" s="248"/>
      <c r="O253" s="141" t="s">
        <v>26</v>
      </c>
      <c r="P253" s="141"/>
      <c r="Q253" s="141" t="s">
        <v>12069</v>
      </c>
      <c r="R253" s="141" t="s">
        <v>12070</v>
      </c>
      <c r="S253" s="141"/>
      <c r="T253" s="141"/>
      <c r="U253" s="141"/>
      <c r="V253" s="141"/>
      <c r="W253" s="139" t="s">
        <v>4075</v>
      </c>
      <c r="X253" s="141" t="s">
        <v>25</v>
      </c>
      <c r="Y253" s="141" t="s">
        <v>27</v>
      </c>
      <c r="Z253" s="141" t="s">
        <v>4</v>
      </c>
      <c r="AA253" s="141" t="s">
        <v>34</v>
      </c>
      <c r="AB253" s="141"/>
      <c r="AC253" s="139" t="s">
        <v>18049</v>
      </c>
      <c r="AD253" s="380"/>
      <c r="AE253" s="139" t="s">
        <v>102</v>
      </c>
      <c r="AF253" s="139" t="s">
        <v>13071</v>
      </c>
      <c r="AG253" s="139" t="s">
        <v>102</v>
      </c>
      <c r="AH253" s="139" t="s">
        <v>1378</v>
      </c>
      <c r="AI253" s="139" t="s">
        <v>1522</v>
      </c>
      <c r="AJ253" s="139"/>
      <c r="AK253" s="139" t="s">
        <v>1522</v>
      </c>
      <c r="AL253" s="139"/>
      <c r="AM253" s="141" t="s">
        <v>1375</v>
      </c>
      <c r="AN253" s="141" t="s">
        <v>8</v>
      </c>
      <c r="AO253" s="139" t="s">
        <v>1614</v>
      </c>
      <c r="AP253" s="139" t="s">
        <v>7</v>
      </c>
      <c r="AQ253" s="139"/>
      <c r="AR253" s="381"/>
      <c r="AS253" s="139" t="s">
        <v>4075</v>
      </c>
      <c r="AT253" s="141" t="s">
        <v>1404</v>
      </c>
      <c r="AU253" s="141">
        <v>510</v>
      </c>
      <c r="AV253" s="383"/>
      <c r="AW253" s="385"/>
      <c r="AX253" s="139"/>
      <c r="AY253" t="s">
        <v>12071</v>
      </c>
      <c r="AZ253">
        <v>12000</v>
      </c>
      <c r="BA253" s="381"/>
      <c r="BB253" s="139" t="s">
        <v>1444</v>
      </c>
      <c r="BC253" s="166"/>
      <c r="BD253" s="166"/>
      <c r="BE253" s="166"/>
      <c r="BF253" s="166"/>
      <c r="BG253" s="166"/>
      <c r="BH253" s="308"/>
      <c r="BI253" s="308"/>
      <c r="BJ253" s="141" t="s">
        <v>26</v>
      </c>
      <c r="BK253" s="141" t="s">
        <v>26</v>
      </c>
      <c r="BL253" s="141"/>
      <c r="BM253" s="141"/>
      <c r="BN253" s="139" t="s">
        <v>4075</v>
      </c>
      <c r="BQ253" s="141"/>
      <c r="BV253" s="141"/>
      <c r="BX253" s="141"/>
      <c r="BY253" s="141"/>
      <c r="BZ253" s="141"/>
      <c r="CA253" s="141"/>
      <c r="CB253" s="141"/>
      <c r="CC253" s="141"/>
      <c r="CD253" s="141"/>
      <c r="CE253" s="141"/>
      <c r="CF253" s="141"/>
      <c r="CG253" s="141"/>
    </row>
    <row r="254" spans="1:85" x14ac:dyDescent="0.35">
      <c r="A254" s="155" t="s">
        <v>12066</v>
      </c>
      <c r="B254" s="139" t="s">
        <v>4075</v>
      </c>
      <c r="C254" s="18">
        <v>41951</v>
      </c>
      <c r="D254" s="144">
        <v>0.62638888888888888</v>
      </c>
      <c r="E254" s="141" t="s">
        <v>13278</v>
      </c>
      <c r="F254" s="141">
        <v>4</v>
      </c>
      <c r="G254" s="141" t="s">
        <v>3336</v>
      </c>
      <c r="H254" s="141">
        <v>2014</v>
      </c>
      <c r="I254" s="18"/>
      <c r="J254" s="144"/>
      <c r="K254" s="378"/>
      <c r="L254" s="139" t="s">
        <v>4075</v>
      </c>
      <c r="M254" s="141"/>
      <c r="N254" s="248"/>
      <c r="O254" s="141" t="s">
        <v>26</v>
      </c>
      <c r="P254" s="141"/>
      <c r="Q254" s="141" t="s">
        <v>12067</v>
      </c>
      <c r="R254" s="141"/>
      <c r="S254" s="141"/>
      <c r="T254" s="141"/>
      <c r="U254" s="141"/>
      <c r="V254" s="141"/>
      <c r="W254" s="139" t="s">
        <v>4075</v>
      </c>
      <c r="X254" s="141" t="s">
        <v>25</v>
      </c>
      <c r="Y254" s="141" t="s">
        <v>27</v>
      </c>
      <c r="Z254" s="141" t="s">
        <v>4</v>
      </c>
      <c r="AA254" s="141" t="s">
        <v>34</v>
      </c>
      <c r="AB254" s="141"/>
      <c r="AC254" s="139" t="s">
        <v>18049</v>
      </c>
      <c r="AD254" s="380"/>
      <c r="AE254" s="139" t="s">
        <v>102</v>
      </c>
      <c r="AF254" s="139" t="s">
        <v>13074</v>
      </c>
      <c r="AG254" s="139" t="s">
        <v>102</v>
      </c>
      <c r="AH254" s="139" t="s">
        <v>1378</v>
      </c>
      <c r="AI254" s="139" t="s">
        <v>11</v>
      </c>
      <c r="AJ254" s="139" t="s">
        <v>11</v>
      </c>
      <c r="AK254" s="139"/>
      <c r="AL254" s="139"/>
      <c r="AM254" s="141" t="s">
        <v>1375</v>
      </c>
      <c r="AN254" s="141" t="s">
        <v>8</v>
      </c>
      <c r="AO254" s="139" t="s">
        <v>1477</v>
      </c>
      <c r="AP254" s="139" t="s">
        <v>7</v>
      </c>
      <c r="AQ254" s="139"/>
      <c r="AR254" s="381"/>
      <c r="AS254" s="139" t="s">
        <v>4075</v>
      </c>
      <c r="AT254" s="141" t="s">
        <v>1404</v>
      </c>
      <c r="AU254" s="141">
        <v>180</v>
      </c>
      <c r="AV254" s="383"/>
      <c r="AW254" s="385"/>
      <c r="AX254" s="139"/>
      <c r="AY254" t="s">
        <v>18431</v>
      </c>
      <c r="BA254" s="381"/>
      <c r="BB254" s="139" t="s">
        <v>1450</v>
      </c>
      <c r="BC254" s="166"/>
      <c r="BD254" s="166"/>
      <c r="BE254" s="166"/>
      <c r="BF254" s="166"/>
      <c r="BG254" s="166"/>
      <c r="BH254" s="308"/>
      <c r="BI254" s="308"/>
      <c r="BJ254" s="141" t="s">
        <v>26</v>
      </c>
      <c r="BK254" s="141" t="s">
        <v>26</v>
      </c>
      <c r="BL254" s="141"/>
      <c r="BM254" s="141"/>
      <c r="BN254" s="139" t="s">
        <v>4075</v>
      </c>
      <c r="BQ254" s="141"/>
      <c r="BV254" s="141"/>
      <c r="BX254" s="141"/>
      <c r="BY254" s="141"/>
      <c r="BZ254" s="141"/>
      <c r="CA254" s="141"/>
      <c r="CB254" s="141"/>
      <c r="CC254" s="141"/>
      <c r="CD254" s="141"/>
      <c r="CE254" s="141"/>
      <c r="CF254" s="141"/>
      <c r="CG254" s="141"/>
    </row>
    <row r="255" spans="1:85" x14ac:dyDescent="0.35">
      <c r="A255" s="155" t="s">
        <v>12063</v>
      </c>
      <c r="B255" s="139" t="s">
        <v>4075</v>
      </c>
      <c r="C255" s="18">
        <v>41952</v>
      </c>
      <c r="D255" s="144">
        <v>0.27361111111111114</v>
      </c>
      <c r="E255" s="141" t="s">
        <v>13279</v>
      </c>
      <c r="F255" s="141">
        <v>4</v>
      </c>
      <c r="G255" s="141" t="s">
        <v>3336</v>
      </c>
      <c r="H255" s="141">
        <v>2014</v>
      </c>
      <c r="I255" s="18">
        <v>41952</v>
      </c>
      <c r="J255" s="144">
        <v>0.27361111111111114</v>
      </c>
      <c r="K255" s="378"/>
      <c r="L255" s="139" t="s">
        <v>4075</v>
      </c>
      <c r="M255" s="141"/>
      <c r="N255" s="248"/>
      <c r="O255" s="141" t="s">
        <v>26</v>
      </c>
      <c r="P255" s="141"/>
      <c r="Q255" s="141" t="s">
        <v>12064</v>
      </c>
      <c r="R255" s="141" t="s">
        <v>12065</v>
      </c>
      <c r="S255" s="141"/>
      <c r="T255" s="141"/>
      <c r="U255" s="141">
        <v>109661104</v>
      </c>
      <c r="V255" s="141"/>
      <c r="W255" s="139" t="s">
        <v>4075</v>
      </c>
      <c r="X255" s="141" t="s">
        <v>25</v>
      </c>
      <c r="Y255" s="141" t="s">
        <v>27</v>
      </c>
      <c r="Z255" s="141" t="s">
        <v>4</v>
      </c>
      <c r="AA255" s="141" t="s">
        <v>34</v>
      </c>
      <c r="AB255" s="141"/>
      <c r="AC255" s="139" t="s">
        <v>18049</v>
      </c>
      <c r="AD255" s="380"/>
      <c r="AE255" s="139" t="s">
        <v>102</v>
      </c>
      <c r="AF255" s="139" t="s">
        <v>13068</v>
      </c>
      <c r="AG255" s="139" t="s">
        <v>102</v>
      </c>
      <c r="AH255" s="139" t="s">
        <v>1378</v>
      </c>
      <c r="AI255" s="139" t="s">
        <v>7</v>
      </c>
      <c r="AJ255" s="139" t="s">
        <v>7</v>
      </c>
      <c r="AK255" s="139"/>
      <c r="AL255" s="139"/>
      <c r="AM255" s="141" t="s">
        <v>19</v>
      </c>
      <c r="AN255" s="141" t="s">
        <v>8</v>
      </c>
      <c r="AO255" s="139" t="s">
        <v>1614</v>
      </c>
      <c r="AP255" s="139" t="s">
        <v>7</v>
      </c>
      <c r="AQ255" s="139"/>
      <c r="AR255" s="381"/>
      <c r="AS255" s="139" t="s">
        <v>4075</v>
      </c>
      <c r="AT255" s="141" t="s">
        <v>1404</v>
      </c>
      <c r="AU255" s="141"/>
      <c r="AV255" s="383"/>
      <c r="AW255" s="385"/>
      <c r="AX255" s="139"/>
      <c r="AY255" t="s">
        <v>18432</v>
      </c>
      <c r="AZ255">
        <v>12000</v>
      </c>
      <c r="BA255" s="381"/>
      <c r="BB255" s="139" t="s">
        <v>17</v>
      </c>
      <c r="BC255" s="166"/>
      <c r="BD255" s="166"/>
      <c r="BE255" s="166"/>
      <c r="BF255" s="166"/>
      <c r="BG255" s="166"/>
      <c r="BH255" s="308"/>
      <c r="BI255" s="308"/>
      <c r="BJ255" s="141" t="s">
        <v>26</v>
      </c>
      <c r="BK255" s="141" t="s">
        <v>26</v>
      </c>
      <c r="BL255" s="141"/>
      <c r="BM255" s="141"/>
      <c r="BN255" s="139" t="s">
        <v>4075</v>
      </c>
      <c r="BQ255" s="141"/>
      <c r="BV255" s="141"/>
      <c r="BX255" s="141"/>
      <c r="BY255" s="141"/>
      <c r="BZ255" s="141"/>
      <c r="CA255" s="141"/>
      <c r="CB255" s="141"/>
      <c r="CC255" s="141"/>
      <c r="CD255" s="141"/>
      <c r="CE255" s="141"/>
      <c r="CF255" s="141"/>
      <c r="CG255" s="141"/>
    </row>
    <row r="256" spans="1:85" x14ac:dyDescent="0.35">
      <c r="A256" s="155" t="s">
        <v>12060</v>
      </c>
      <c r="B256" s="139" t="s">
        <v>4075</v>
      </c>
      <c r="C256" s="18">
        <v>41957</v>
      </c>
      <c r="D256" s="144">
        <v>0.52569444444444446</v>
      </c>
      <c r="E256" s="141" t="s">
        <v>13279</v>
      </c>
      <c r="F256" s="141">
        <v>4</v>
      </c>
      <c r="G256" s="141" t="s">
        <v>3336</v>
      </c>
      <c r="H256" s="141">
        <v>2014</v>
      </c>
      <c r="I256" s="18">
        <v>41957</v>
      </c>
      <c r="J256" s="144">
        <v>0.52569444444444446</v>
      </c>
      <c r="K256" s="378"/>
      <c r="L256" s="139" t="s">
        <v>4075</v>
      </c>
      <c r="M256" s="141"/>
      <c r="N256" s="248"/>
      <c r="O256" s="141" t="s">
        <v>26</v>
      </c>
      <c r="P256" s="141"/>
      <c r="Q256" s="141" t="s">
        <v>12061</v>
      </c>
      <c r="R256" s="141" t="s">
        <v>12062</v>
      </c>
      <c r="S256" s="141"/>
      <c r="T256" s="141"/>
      <c r="U256" s="141"/>
      <c r="V256" s="141"/>
      <c r="W256" s="139" t="s">
        <v>4075</v>
      </c>
      <c r="X256" s="141" t="s">
        <v>25</v>
      </c>
      <c r="Y256" s="141" t="s">
        <v>27</v>
      </c>
      <c r="Z256" s="141" t="s">
        <v>4</v>
      </c>
      <c r="AA256" s="141" t="s">
        <v>34</v>
      </c>
      <c r="AB256" s="141"/>
      <c r="AC256" s="139" t="s">
        <v>18049</v>
      </c>
      <c r="AD256" s="380"/>
      <c r="AE256" s="139" t="s">
        <v>103</v>
      </c>
      <c r="AF256" s="139" t="s">
        <v>13075</v>
      </c>
      <c r="AG256" s="139" t="s">
        <v>103</v>
      </c>
      <c r="AH256" s="139" t="s">
        <v>1378</v>
      </c>
      <c r="AI256" s="139" t="s">
        <v>7340</v>
      </c>
      <c r="AJ256" s="139"/>
      <c r="AK256" s="139" t="s">
        <v>7340</v>
      </c>
      <c r="AL256" s="139" t="s">
        <v>7</v>
      </c>
      <c r="AM256" s="141" t="s">
        <v>1375</v>
      </c>
      <c r="AN256" s="141" t="s">
        <v>8</v>
      </c>
      <c r="AO256" s="139" t="s">
        <v>1614</v>
      </c>
      <c r="AP256" s="139" t="s">
        <v>7</v>
      </c>
      <c r="AQ256" s="139"/>
      <c r="AR256" s="381"/>
      <c r="AS256" s="139" t="s">
        <v>4075</v>
      </c>
      <c r="AT256" s="141" t="s">
        <v>1404</v>
      </c>
      <c r="AU256" s="141"/>
      <c r="AV256" s="383"/>
      <c r="AW256" s="385"/>
      <c r="AX256" s="139"/>
      <c r="AY256" t="s">
        <v>18433</v>
      </c>
      <c r="AZ256">
        <v>12000</v>
      </c>
      <c r="BA256" s="381"/>
      <c r="BB256" s="139" t="s">
        <v>17</v>
      </c>
      <c r="BC256" s="166"/>
      <c r="BD256" s="166"/>
      <c r="BE256" s="166"/>
      <c r="BF256" s="166"/>
      <c r="BG256" s="166"/>
      <c r="BH256" s="308"/>
      <c r="BI256" s="308"/>
      <c r="BJ256" s="141" t="s">
        <v>26</v>
      </c>
      <c r="BK256" s="141" t="s">
        <v>26</v>
      </c>
      <c r="BL256" s="141"/>
      <c r="BM256" s="141"/>
      <c r="BN256" s="139" t="s">
        <v>4075</v>
      </c>
      <c r="BQ256" s="141"/>
      <c r="BV256" s="141"/>
      <c r="BX256" s="141"/>
      <c r="BY256" s="141"/>
      <c r="BZ256" s="141"/>
      <c r="CA256" s="141"/>
      <c r="CB256" s="141"/>
      <c r="CC256" s="141"/>
      <c r="CD256" s="141"/>
      <c r="CE256" s="141"/>
      <c r="CF256" s="141"/>
      <c r="CG256" s="141"/>
    </row>
    <row r="257" spans="1:85" x14ac:dyDescent="0.35">
      <c r="A257" s="155" t="s">
        <v>12055</v>
      </c>
      <c r="B257" s="139" t="s">
        <v>4075</v>
      </c>
      <c r="C257" s="18">
        <v>41959</v>
      </c>
      <c r="D257" s="144">
        <v>0.74652777777777779</v>
      </c>
      <c r="E257" s="141" t="s">
        <v>3013</v>
      </c>
      <c r="F257" s="141">
        <v>4</v>
      </c>
      <c r="G257" s="141" t="s">
        <v>3336</v>
      </c>
      <c r="H257" s="141">
        <v>2014</v>
      </c>
      <c r="I257" s="18"/>
      <c r="J257" s="144"/>
      <c r="K257" s="378"/>
      <c r="L257" s="139" t="s">
        <v>4075</v>
      </c>
      <c r="M257" s="141"/>
      <c r="N257" s="248"/>
      <c r="O257" s="141" t="s">
        <v>26</v>
      </c>
      <c r="P257" s="141"/>
      <c r="Q257" s="141" t="s">
        <v>12056</v>
      </c>
      <c r="R257" s="141"/>
      <c r="S257" s="141"/>
      <c r="T257" s="141"/>
      <c r="U257" s="141"/>
      <c r="V257" s="141"/>
      <c r="W257" s="139" t="s">
        <v>4075</v>
      </c>
      <c r="X257" s="141" t="s">
        <v>25</v>
      </c>
      <c r="Y257" s="141" t="s">
        <v>27</v>
      </c>
      <c r="Z257" s="141" t="s">
        <v>4</v>
      </c>
      <c r="AA257" s="141" t="s">
        <v>34</v>
      </c>
      <c r="AB257" s="141"/>
      <c r="AC257" s="139" t="s">
        <v>18047</v>
      </c>
      <c r="AD257" s="380"/>
      <c r="AE257" s="139" t="s">
        <v>105</v>
      </c>
      <c r="AF257" s="139" t="s">
        <v>13076</v>
      </c>
      <c r="AG257" s="139" t="s">
        <v>1518</v>
      </c>
      <c r="AH257" s="139" t="s">
        <v>1378</v>
      </c>
      <c r="AI257" s="139" t="s">
        <v>1518</v>
      </c>
      <c r="AJ257" s="139"/>
      <c r="AK257" s="139" t="s">
        <v>1518</v>
      </c>
      <c r="AL257" s="139" t="s">
        <v>7</v>
      </c>
      <c r="AM257" s="141" t="s">
        <v>1375</v>
      </c>
      <c r="AN257" s="141" t="s">
        <v>8</v>
      </c>
      <c r="AO257" s="139" t="s">
        <v>1477</v>
      </c>
      <c r="AP257" s="139" t="s">
        <v>7</v>
      </c>
      <c r="AQ257" s="139"/>
      <c r="AR257" s="381"/>
      <c r="AS257" s="139" t="s">
        <v>4075</v>
      </c>
      <c r="AT257" s="141" t="s">
        <v>1404</v>
      </c>
      <c r="AU257" s="141"/>
      <c r="AV257" s="383"/>
      <c r="AW257" s="385"/>
      <c r="AX257" s="139"/>
      <c r="AY257" t="s">
        <v>18434</v>
      </c>
      <c r="BA257" s="381"/>
      <c r="BB257" s="139" t="s">
        <v>17</v>
      </c>
      <c r="BC257" s="166"/>
      <c r="BD257" s="166"/>
      <c r="BE257" s="166"/>
      <c r="BF257" s="166"/>
      <c r="BG257" s="166"/>
      <c r="BH257" s="308"/>
      <c r="BI257" s="308"/>
      <c r="BJ257" s="141" t="s">
        <v>26</v>
      </c>
      <c r="BK257" s="141" t="s">
        <v>26</v>
      </c>
      <c r="BL257" s="141"/>
      <c r="BM257" s="141"/>
      <c r="BN257" s="139" t="s">
        <v>4075</v>
      </c>
      <c r="BQ257" s="141"/>
      <c r="BV257" s="141"/>
      <c r="BX257" s="141"/>
      <c r="BY257" s="141"/>
      <c r="BZ257" s="141"/>
      <c r="CA257" s="141"/>
      <c r="CB257" s="141"/>
      <c r="CC257" s="141"/>
      <c r="CD257" s="141"/>
      <c r="CE257" s="141"/>
      <c r="CF257" s="141"/>
      <c r="CG257" s="141"/>
    </row>
    <row r="258" spans="1:85" x14ac:dyDescent="0.35">
      <c r="A258" s="155" t="s">
        <v>12057</v>
      </c>
      <c r="B258" s="139" t="s">
        <v>4075</v>
      </c>
      <c r="C258" s="18">
        <v>41959</v>
      </c>
      <c r="D258" s="144">
        <v>0.22847222222222222</v>
      </c>
      <c r="E258" s="141" t="s">
        <v>3013</v>
      </c>
      <c r="F258" s="141">
        <v>4</v>
      </c>
      <c r="G258" s="141" t="s">
        <v>3336</v>
      </c>
      <c r="H258" s="141">
        <v>2014</v>
      </c>
      <c r="I258" s="18">
        <v>41959</v>
      </c>
      <c r="J258" s="144">
        <v>0.22847222222222222</v>
      </c>
      <c r="K258" s="378"/>
      <c r="L258" s="139" t="s">
        <v>4075</v>
      </c>
      <c r="M258" s="141"/>
      <c r="N258" s="248"/>
      <c r="O258" s="141" t="s">
        <v>26</v>
      </c>
      <c r="P258" s="141"/>
      <c r="Q258" s="141" t="s">
        <v>12058</v>
      </c>
      <c r="R258" s="141" t="s">
        <v>12059</v>
      </c>
      <c r="S258" s="141"/>
      <c r="T258" s="141"/>
      <c r="U258" s="141">
        <v>109674696</v>
      </c>
      <c r="V258" s="141"/>
      <c r="W258" s="139" t="s">
        <v>4075</v>
      </c>
      <c r="X258" s="141" t="s">
        <v>25</v>
      </c>
      <c r="Y258" s="141" t="s">
        <v>27</v>
      </c>
      <c r="Z258" s="141" t="s">
        <v>4</v>
      </c>
      <c r="AA258" s="141" t="s">
        <v>34</v>
      </c>
      <c r="AB258" s="141"/>
      <c r="AC258" s="139" t="s">
        <v>18049</v>
      </c>
      <c r="AD258" s="380"/>
      <c r="AE258" s="139" t="s">
        <v>4</v>
      </c>
      <c r="AF258" s="139" t="s">
        <v>13073</v>
      </c>
      <c r="AG258" s="139" t="s">
        <v>4</v>
      </c>
      <c r="AH258" s="139" t="s">
        <v>1378</v>
      </c>
      <c r="AI258" s="139" t="s">
        <v>15678</v>
      </c>
      <c r="AJ258" s="139"/>
      <c r="AK258" s="139" t="s">
        <v>15678</v>
      </c>
      <c r="AL258" s="139" t="s">
        <v>7</v>
      </c>
      <c r="AM258" s="141" t="s">
        <v>1375</v>
      </c>
      <c r="AN258" s="141" t="s">
        <v>8</v>
      </c>
      <c r="AO258" s="139" t="s">
        <v>1614</v>
      </c>
      <c r="AP258" s="139" t="s">
        <v>7</v>
      </c>
      <c r="AQ258" s="139"/>
      <c r="AR258" s="381"/>
      <c r="AS258" s="139" t="s">
        <v>4075</v>
      </c>
      <c r="AT258" s="141" t="s">
        <v>1404</v>
      </c>
      <c r="AU258" s="141"/>
      <c r="AV258" s="383"/>
      <c r="AW258" s="385"/>
      <c r="AX258" s="139"/>
      <c r="AY258" t="s">
        <v>18435</v>
      </c>
      <c r="AZ258">
        <v>12000</v>
      </c>
      <c r="BA258" s="381"/>
      <c r="BB258" s="139" t="s">
        <v>1450</v>
      </c>
      <c r="BC258" s="166"/>
      <c r="BD258" s="166"/>
      <c r="BE258" s="166"/>
      <c r="BF258" s="166"/>
      <c r="BG258" s="166"/>
      <c r="BH258" s="308"/>
      <c r="BI258" s="308"/>
      <c r="BJ258" s="141" t="s">
        <v>26</v>
      </c>
      <c r="BK258" s="141" t="s">
        <v>26</v>
      </c>
      <c r="BL258" s="141"/>
      <c r="BM258" s="141"/>
      <c r="BN258" s="139" t="s">
        <v>4075</v>
      </c>
      <c r="BQ258" s="141" t="s">
        <v>17681</v>
      </c>
      <c r="BR258" s="135" t="s">
        <v>15685</v>
      </c>
      <c r="BT258" s="135" t="s">
        <v>15430</v>
      </c>
      <c r="BU258" s="135" t="s">
        <v>2059</v>
      </c>
      <c r="BV258" s="141" t="s">
        <v>15361</v>
      </c>
      <c r="BW258" s="135" t="s">
        <v>4004</v>
      </c>
      <c r="BX258" s="141" t="s">
        <v>12</v>
      </c>
      <c r="BY258" s="141" t="s">
        <v>12</v>
      </c>
      <c r="BZ258" s="141" t="s">
        <v>26</v>
      </c>
      <c r="CA258" s="141" t="s">
        <v>1848</v>
      </c>
      <c r="CB258" s="141"/>
      <c r="CC258" s="141" t="s">
        <v>15682</v>
      </c>
      <c r="CD258" s="141" t="s">
        <v>15683</v>
      </c>
      <c r="CE258" s="141" t="s">
        <v>15450</v>
      </c>
      <c r="CF258" s="141" t="s">
        <v>15451</v>
      </c>
      <c r="CG258" s="141" t="s">
        <v>2116</v>
      </c>
    </row>
    <row r="259" spans="1:85" x14ac:dyDescent="0.35">
      <c r="A259" s="155" t="s">
        <v>12052</v>
      </c>
      <c r="B259" s="139" t="s">
        <v>4075</v>
      </c>
      <c r="C259" s="18">
        <v>41960</v>
      </c>
      <c r="D259" s="144">
        <v>0.71875</v>
      </c>
      <c r="E259" s="141" t="s">
        <v>3013</v>
      </c>
      <c r="F259" s="141">
        <v>4</v>
      </c>
      <c r="G259" s="141" t="s">
        <v>3336</v>
      </c>
      <c r="H259" s="141">
        <v>2014</v>
      </c>
      <c r="I259" s="18">
        <v>41960</v>
      </c>
      <c r="J259" s="144">
        <v>0.71875</v>
      </c>
      <c r="K259" s="378"/>
      <c r="L259" s="139" t="s">
        <v>4075</v>
      </c>
      <c r="M259" s="141"/>
      <c r="N259" s="248"/>
      <c r="O259" s="141" t="s">
        <v>26</v>
      </c>
      <c r="P259" s="141"/>
      <c r="Q259" s="141" t="s">
        <v>12053</v>
      </c>
      <c r="R259" s="141" t="s">
        <v>12054</v>
      </c>
      <c r="S259" s="141"/>
      <c r="T259" s="141"/>
      <c r="U259" s="141">
        <v>109676501</v>
      </c>
      <c r="V259" s="141"/>
      <c r="W259" s="139" t="s">
        <v>4075</v>
      </c>
      <c r="X259" s="141" t="s">
        <v>25</v>
      </c>
      <c r="Y259" s="141" t="s">
        <v>27</v>
      </c>
      <c r="Z259" s="141" t="s">
        <v>4</v>
      </c>
      <c r="AA259" s="141" t="s">
        <v>34</v>
      </c>
      <c r="AB259" s="141"/>
      <c r="AC259" s="139" t="s">
        <v>18050</v>
      </c>
      <c r="AD259" s="380"/>
      <c r="AE259" s="139" t="s">
        <v>102</v>
      </c>
      <c r="AF259" s="139" t="s">
        <v>13086</v>
      </c>
      <c r="AG259" s="139" t="s">
        <v>102</v>
      </c>
      <c r="AH259" s="139" t="s">
        <v>1378</v>
      </c>
      <c r="AI259" s="139" t="s">
        <v>1406</v>
      </c>
      <c r="AJ259" s="139" t="s">
        <v>1406</v>
      </c>
      <c r="AK259" s="139"/>
      <c r="AL259" s="139"/>
      <c r="AM259" s="141" t="s">
        <v>1375</v>
      </c>
      <c r="AN259" s="141" t="s">
        <v>8</v>
      </c>
      <c r="AO259" s="139" t="s">
        <v>1614</v>
      </c>
      <c r="AP259" s="139" t="s">
        <v>7</v>
      </c>
      <c r="AQ259" s="139"/>
      <c r="AR259" s="381"/>
      <c r="AS259" s="139" t="s">
        <v>4075</v>
      </c>
      <c r="AT259" s="141" t="s">
        <v>1404</v>
      </c>
      <c r="AU259" s="141">
        <v>185</v>
      </c>
      <c r="AV259" s="383"/>
      <c r="AW259" s="385"/>
      <c r="AX259" s="139"/>
      <c r="AY259" t="s">
        <v>18239</v>
      </c>
      <c r="AZ259">
        <v>12000</v>
      </c>
      <c r="BA259" s="381"/>
      <c r="BB259" s="139" t="s">
        <v>1469</v>
      </c>
      <c r="BC259" s="166"/>
      <c r="BD259" s="166"/>
      <c r="BE259" s="166"/>
      <c r="BF259" s="166"/>
      <c r="BG259" s="166"/>
      <c r="BH259" s="308"/>
      <c r="BI259" s="308"/>
      <c r="BJ259" s="141" t="s">
        <v>26</v>
      </c>
      <c r="BK259" s="141" t="s">
        <v>26</v>
      </c>
      <c r="BL259" s="141"/>
      <c r="BM259" s="141"/>
      <c r="BN259" s="139" t="s">
        <v>4075</v>
      </c>
      <c r="BQ259" s="141"/>
      <c r="BV259" s="141"/>
      <c r="BX259" s="141"/>
      <c r="BY259" s="141"/>
      <c r="BZ259" s="141"/>
      <c r="CA259" s="141"/>
      <c r="CB259" s="141"/>
      <c r="CC259" s="141"/>
      <c r="CD259" s="141"/>
      <c r="CE259" s="141"/>
      <c r="CF259" s="141"/>
      <c r="CG259" s="141"/>
    </row>
    <row r="260" spans="1:85" x14ac:dyDescent="0.35">
      <c r="A260" s="155" t="s">
        <v>12049</v>
      </c>
      <c r="B260" s="139" t="s">
        <v>4075</v>
      </c>
      <c r="C260" s="18">
        <v>41961</v>
      </c>
      <c r="D260" s="144">
        <v>0.59444444444444444</v>
      </c>
      <c r="E260" s="141" t="s">
        <v>3013</v>
      </c>
      <c r="F260" s="141">
        <v>4</v>
      </c>
      <c r="G260" s="141" t="s">
        <v>3336</v>
      </c>
      <c r="H260" s="141">
        <v>2014</v>
      </c>
      <c r="I260" s="18">
        <v>41961</v>
      </c>
      <c r="J260" s="144">
        <v>0.59444444444444444</v>
      </c>
      <c r="K260" s="378"/>
      <c r="L260" s="139" t="s">
        <v>4075</v>
      </c>
      <c r="M260" s="141"/>
      <c r="N260" s="248"/>
      <c r="O260" s="141" t="s">
        <v>26</v>
      </c>
      <c r="P260" s="141"/>
      <c r="Q260" s="141" t="s">
        <v>12050</v>
      </c>
      <c r="R260" s="141" t="s">
        <v>12051</v>
      </c>
      <c r="S260" s="141"/>
      <c r="T260" s="141"/>
      <c r="U260" s="141">
        <v>109677993</v>
      </c>
      <c r="V260" s="141"/>
      <c r="W260" s="139" t="s">
        <v>4075</v>
      </c>
      <c r="X260" s="141" t="s">
        <v>25</v>
      </c>
      <c r="Y260" s="141" t="s">
        <v>27</v>
      </c>
      <c r="Z260" s="141" t="s">
        <v>4</v>
      </c>
      <c r="AA260" s="141" t="s">
        <v>34</v>
      </c>
      <c r="AB260" s="141"/>
      <c r="AC260" s="139" t="s">
        <v>18047</v>
      </c>
      <c r="AD260" s="380"/>
      <c r="AE260" s="139" t="s">
        <v>4</v>
      </c>
      <c r="AF260" s="139" t="s">
        <v>13073</v>
      </c>
      <c r="AG260" s="139" t="s">
        <v>4</v>
      </c>
      <c r="AH260" s="139" t="s">
        <v>1378</v>
      </c>
      <c r="AI260" s="139" t="s">
        <v>15678</v>
      </c>
      <c r="AJ260" s="139"/>
      <c r="AK260" s="139" t="s">
        <v>15678</v>
      </c>
      <c r="AL260" s="139" t="s">
        <v>7</v>
      </c>
      <c r="AM260" s="141" t="s">
        <v>1375</v>
      </c>
      <c r="AN260" s="141" t="s">
        <v>8</v>
      </c>
      <c r="AO260" s="139" t="s">
        <v>1614</v>
      </c>
      <c r="AP260" s="139" t="s">
        <v>7</v>
      </c>
      <c r="AQ260" s="139"/>
      <c r="AR260" s="381"/>
      <c r="AS260" s="139" t="s">
        <v>4075</v>
      </c>
      <c r="AT260" s="141" t="s">
        <v>1404</v>
      </c>
      <c r="AU260" s="141">
        <v>520</v>
      </c>
      <c r="AV260" s="383"/>
      <c r="AW260" s="385"/>
      <c r="AX260" s="139"/>
      <c r="AY260" t="s">
        <v>18404</v>
      </c>
      <c r="AZ260">
        <v>21000</v>
      </c>
      <c r="BA260" s="381"/>
      <c r="BB260" s="139" t="s">
        <v>1446</v>
      </c>
      <c r="BC260" s="166"/>
      <c r="BD260" s="166"/>
      <c r="BE260" s="166"/>
      <c r="BF260" s="166"/>
      <c r="BG260" s="166"/>
      <c r="BH260" s="308"/>
      <c r="BI260" s="308"/>
      <c r="BJ260" s="141" t="s">
        <v>26</v>
      </c>
      <c r="BK260" s="141" t="s">
        <v>26</v>
      </c>
      <c r="BL260" s="141"/>
      <c r="BM260" s="141"/>
      <c r="BN260" s="139" t="s">
        <v>4075</v>
      </c>
      <c r="BQ260" s="141" t="s">
        <v>17682</v>
      </c>
      <c r="BR260" s="135" t="s">
        <v>15680</v>
      </c>
      <c r="BT260" s="135" t="s">
        <v>15362</v>
      </c>
      <c r="BU260" s="135" t="s">
        <v>15374</v>
      </c>
      <c r="BV260" s="141" t="s">
        <v>1849</v>
      </c>
      <c r="BW260" s="135" t="s">
        <v>13270</v>
      </c>
      <c r="BX260" s="141" t="s">
        <v>15681</v>
      </c>
      <c r="BY260" s="141" t="s">
        <v>12</v>
      </c>
      <c r="BZ260" s="141" t="s">
        <v>26</v>
      </c>
      <c r="CA260" s="141" t="s">
        <v>1848</v>
      </c>
      <c r="CB260" s="141"/>
      <c r="CC260" s="141" t="s">
        <v>15686</v>
      </c>
      <c r="CD260" s="141" t="s">
        <v>15683</v>
      </c>
      <c r="CE260" s="141" t="s">
        <v>15450</v>
      </c>
      <c r="CF260" s="141" t="s">
        <v>15454</v>
      </c>
      <c r="CG260" s="141" t="s">
        <v>4004</v>
      </c>
    </row>
    <row r="261" spans="1:85" x14ac:dyDescent="0.35">
      <c r="A261" s="155" t="s">
        <v>12046</v>
      </c>
      <c r="B261" s="139" t="s">
        <v>4075</v>
      </c>
      <c r="C261" s="18">
        <v>41965</v>
      </c>
      <c r="D261" s="144">
        <v>0.27013888888888887</v>
      </c>
      <c r="E261" s="141" t="s">
        <v>3013</v>
      </c>
      <c r="F261" s="141">
        <v>4</v>
      </c>
      <c r="G261" s="141" t="s">
        <v>3336</v>
      </c>
      <c r="H261" s="141">
        <v>2014</v>
      </c>
      <c r="I261" s="18">
        <v>41965</v>
      </c>
      <c r="J261" s="144">
        <v>0.27013888888888887</v>
      </c>
      <c r="K261" s="378"/>
      <c r="L261" s="139" t="s">
        <v>4075</v>
      </c>
      <c r="M261" s="141"/>
      <c r="N261" s="248"/>
      <c r="O261" s="141" t="s">
        <v>26</v>
      </c>
      <c r="P261" s="141"/>
      <c r="Q261" s="141" t="s">
        <v>12047</v>
      </c>
      <c r="R261" s="141" t="s">
        <v>12048</v>
      </c>
      <c r="S261" s="141"/>
      <c r="T261" s="141"/>
      <c r="U261" s="141">
        <v>109684344</v>
      </c>
      <c r="V261" s="141"/>
      <c r="W261" s="139" t="s">
        <v>4075</v>
      </c>
      <c r="X261" s="141" t="s">
        <v>25</v>
      </c>
      <c r="Y261" s="141" t="s">
        <v>27</v>
      </c>
      <c r="Z261" s="141" t="s">
        <v>4</v>
      </c>
      <c r="AA261" s="141" t="s">
        <v>34</v>
      </c>
      <c r="AB261" s="141"/>
      <c r="AC261" s="139" t="s">
        <v>18049</v>
      </c>
      <c r="AD261" s="380"/>
      <c r="AE261" s="139" t="s">
        <v>102</v>
      </c>
      <c r="AF261" s="139" t="s">
        <v>13074</v>
      </c>
      <c r="AG261" s="139" t="s">
        <v>102</v>
      </c>
      <c r="AH261" s="139" t="s">
        <v>1378</v>
      </c>
      <c r="AI261" s="139" t="s">
        <v>11</v>
      </c>
      <c r="AJ261" s="139" t="s">
        <v>11</v>
      </c>
      <c r="AK261" s="139"/>
      <c r="AL261" s="139"/>
      <c r="AM261" s="141" t="s">
        <v>1375</v>
      </c>
      <c r="AN261" s="141" t="s">
        <v>8</v>
      </c>
      <c r="AO261" s="139" t="s">
        <v>1614</v>
      </c>
      <c r="AP261" s="139" t="s">
        <v>7</v>
      </c>
      <c r="AQ261" s="139"/>
      <c r="AR261" s="381"/>
      <c r="AS261" s="139" t="s">
        <v>4075</v>
      </c>
      <c r="AT261" s="141" t="s">
        <v>1404</v>
      </c>
      <c r="AU261" s="141"/>
      <c r="AV261" s="383"/>
      <c r="AW261" s="385"/>
      <c r="AX261" s="139"/>
      <c r="AY261" t="s">
        <v>18436</v>
      </c>
      <c r="AZ261">
        <v>12000</v>
      </c>
      <c r="BA261" s="381"/>
      <c r="BB261" s="139" t="s">
        <v>17</v>
      </c>
      <c r="BC261" s="166"/>
      <c r="BD261" s="166"/>
      <c r="BE261" s="166"/>
      <c r="BF261" s="166"/>
      <c r="BG261" s="166"/>
      <c r="BH261" s="308"/>
      <c r="BI261" s="308"/>
      <c r="BJ261" s="141" t="s">
        <v>26</v>
      </c>
      <c r="BK261" s="141" t="s">
        <v>26</v>
      </c>
      <c r="BL261" s="141"/>
      <c r="BM261" s="141"/>
      <c r="BN261" s="139" t="s">
        <v>4075</v>
      </c>
      <c r="BQ261" s="141"/>
      <c r="BV261" s="141"/>
      <c r="BX261" s="141"/>
      <c r="BY261" s="141"/>
      <c r="BZ261" s="141"/>
      <c r="CA261" s="141"/>
      <c r="CB261" s="141"/>
      <c r="CC261" s="141"/>
      <c r="CD261" s="141"/>
      <c r="CE261" s="141"/>
      <c r="CF261" s="141"/>
      <c r="CG261" s="141"/>
    </row>
    <row r="262" spans="1:85" x14ac:dyDescent="0.35">
      <c r="A262" s="155" t="s">
        <v>12043</v>
      </c>
      <c r="B262" s="139" t="s">
        <v>4075</v>
      </c>
      <c r="C262" s="18">
        <v>41966</v>
      </c>
      <c r="D262" s="144">
        <v>0.23958333333333334</v>
      </c>
      <c r="E262" s="141" t="s">
        <v>2410</v>
      </c>
      <c r="F262" s="141">
        <v>4</v>
      </c>
      <c r="G262" s="141" t="s">
        <v>3336</v>
      </c>
      <c r="H262" s="141">
        <v>2014</v>
      </c>
      <c r="I262" s="18">
        <v>41966</v>
      </c>
      <c r="J262" s="144">
        <v>0.23958333333333334</v>
      </c>
      <c r="K262" s="378"/>
      <c r="L262" s="139" t="s">
        <v>4075</v>
      </c>
      <c r="M262" s="141"/>
      <c r="N262" s="248"/>
      <c r="O262" s="141" t="s">
        <v>26</v>
      </c>
      <c r="P262" s="141"/>
      <c r="Q262" s="141" t="s">
        <v>12044</v>
      </c>
      <c r="R262" s="141" t="s">
        <v>12045</v>
      </c>
      <c r="S262" s="141"/>
      <c r="T262" s="141"/>
      <c r="U262" s="141">
        <v>109684804</v>
      </c>
      <c r="V262" s="141"/>
      <c r="W262" s="139" t="s">
        <v>4075</v>
      </c>
      <c r="X262" s="141" t="s">
        <v>25</v>
      </c>
      <c r="Y262" s="141" t="s">
        <v>27</v>
      </c>
      <c r="Z262" s="141" t="s">
        <v>4</v>
      </c>
      <c r="AA262" s="141" t="s">
        <v>34</v>
      </c>
      <c r="AB262" s="141"/>
      <c r="AC262" s="139" t="s">
        <v>18049</v>
      </c>
      <c r="AD262" s="380"/>
      <c r="AE262" s="139" t="s">
        <v>102</v>
      </c>
      <c r="AF262" s="139" t="s">
        <v>13074</v>
      </c>
      <c r="AG262" s="139" t="s">
        <v>102</v>
      </c>
      <c r="AH262" s="139" t="s">
        <v>1378</v>
      </c>
      <c r="AI262" s="139" t="s">
        <v>11</v>
      </c>
      <c r="AJ262" s="139" t="s">
        <v>11</v>
      </c>
      <c r="AK262" s="139"/>
      <c r="AL262" s="139"/>
      <c r="AM262" s="141" t="s">
        <v>1375</v>
      </c>
      <c r="AN262" s="141" t="s">
        <v>8</v>
      </c>
      <c r="AO262" s="139" t="s">
        <v>1614</v>
      </c>
      <c r="AP262" s="139" t="s">
        <v>7</v>
      </c>
      <c r="AQ262" s="139"/>
      <c r="AR262" s="381"/>
      <c r="AS262" s="139" t="s">
        <v>4075</v>
      </c>
      <c r="AT262" s="141" t="s">
        <v>1404</v>
      </c>
      <c r="AU262" s="141"/>
      <c r="AV262" s="383"/>
      <c r="AW262" s="385"/>
      <c r="AX262" s="139"/>
      <c r="AY262" t="s">
        <v>18437</v>
      </c>
      <c r="AZ262">
        <v>12000</v>
      </c>
      <c r="BA262" s="381"/>
      <c r="BB262" s="139" t="s">
        <v>17</v>
      </c>
      <c r="BC262" s="166"/>
      <c r="BD262" s="166"/>
      <c r="BE262" s="166"/>
      <c r="BF262" s="166"/>
      <c r="BG262" s="166"/>
      <c r="BH262" s="308"/>
      <c r="BI262" s="308"/>
      <c r="BJ262" s="141" t="s">
        <v>26</v>
      </c>
      <c r="BK262" s="141" t="s">
        <v>26</v>
      </c>
      <c r="BL262" s="141"/>
      <c r="BM262" s="141"/>
      <c r="BN262" s="139" t="s">
        <v>4075</v>
      </c>
      <c r="BQ262" s="141"/>
      <c r="BV262" s="141"/>
      <c r="BX262" s="141"/>
      <c r="BY262" s="141"/>
      <c r="BZ262" s="141"/>
      <c r="CA262" s="141"/>
      <c r="CB262" s="141"/>
      <c r="CC262" s="141"/>
      <c r="CD262" s="141"/>
      <c r="CE262" s="141"/>
      <c r="CF262" s="141"/>
      <c r="CG262" s="141"/>
    </row>
    <row r="263" spans="1:85" x14ac:dyDescent="0.35">
      <c r="A263" s="155" t="s">
        <v>12041</v>
      </c>
      <c r="B263" s="139" t="s">
        <v>4075</v>
      </c>
      <c r="C263" s="18">
        <v>41967</v>
      </c>
      <c r="D263" s="144">
        <v>0.64513888888888893</v>
      </c>
      <c r="E263" s="141" t="s">
        <v>2410</v>
      </c>
      <c r="F263" s="141">
        <v>4</v>
      </c>
      <c r="G263" s="141" t="s">
        <v>3336</v>
      </c>
      <c r="H263" s="141">
        <v>2014</v>
      </c>
      <c r="I263" s="18"/>
      <c r="J263" s="144"/>
      <c r="K263" s="378"/>
      <c r="L263" s="139" t="s">
        <v>4075</v>
      </c>
      <c r="M263" s="141"/>
      <c r="N263" s="248"/>
      <c r="O263" s="141" t="s">
        <v>26</v>
      </c>
      <c r="P263" s="141"/>
      <c r="Q263" s="141" t="s">
        <v>12042</v>
      </c>
      <c r="R263" s="141"/>
      <c r="S263" s="141"/>
      <c r="T263" s="141"/>
      <c r="U263" s="141"/>
      <c r="V263" s="141"/>
      <c r="W263" s="139" t="s">
        <v>4075</v>
      </c>
      <c r="X263" s="141" t="s">
        <v>25</v>
      </c>
      <c r="Y263" s="141" t="s">
        <v>27</v>
      </c>
      <c r="Z263" s="141" t="s">
        <v>4</v>
      </c>
      <c r="AA263" s="141" t="s">
        <v>34</v>
      </c>
      <c r="AB263" s="141"/>
      <c r="AC263" s="139" t="s">
        <v>18047</v>
      </c>
      <c r="AD263" s="380"/>
      <c r="AE263" s="139" t="s">
        <v>102</v>
      </c>
      <c r="AF263" s="139" t="s">
        <v>13071</v>
      </c>
      <c r="AG263" s="139" t="s">
        <v>102</v>
      </c>
      <c r="AH263" s="139" t="s">
        <v>1378</v>
      </c>
      <c r="AI263" s="139"/>
      <c r="AJ263" s="139"/>
      <c r="AK263" s="139"/>
      <c r="AL263" s="139"/>
      <c r="AM263" s="141" t="s">
        <v>1375</v>
      </c>
      <c r="AN263" s="141" t="s">
        <v>8</v>
      </c>
      <c r="AO263" s="139" t="s">
        <v>1477</v>
      </c>
      <c r="AP263" s="139" t="s">
        <v>6</v>
      </c>
      <c r="AQ263" s="139"/>
      <c r="AR263" s="381"/>
      <c r="AS263" s="139" t="s">
        <v>4075</v>
      </c>
      <c r="AT263" s="141" t="s">
        <v>1404</v>
      </c>
      <c r="AU263" s="141"/>
      <c r="AV263" s="383"/>
      <c r="AW263" s="385"/>
      <c r="AX263" s="139"/>
      <c r="AY263" t="s">
        <v>18438</v>
      </c>
      <c r="BA263" s="381"/>
      <c r="BB263" s="139" t="s">
        <v>17</v>
      </c>
      <c r="BC263" s="166"/>
      <c r="BD263" s="166"/>
      <c r="BE263" s="166"/>
      <c r="BF263" s="166"/>
      <c r="BG263" s="166"/>
      <c r="BH263" s="308"/>
      <c r="BI263" s="308"/>
      <c r="BJ263" s="141" t="s">
        <v>26</v>
      </c>
      <c r="BK263" s="141" t="s">
        <v>26</v>
      </c>
      <c r="BL263" s="141"/>
      <c r="BM263" s="141"/>
      <c r="BN263" s="139" t="s">
        <v>4075</v>
      </c>
      <c r="BQ263" s="141"/>
      <c r="BV263" s="141"/>
      <c r="BX263" s="141"/>
      <c r="BY263" s="141"/>
      <c r="BZ263" s="141"/>
      <c r="CA263" s="141"/>
      <c r="CB263" s="141"/>
      <c r="CC263" s="141"/>
      <c r="CD263" s="141"/>
      <c r="CE263" s="141"/>
      <c r="CF263" s="141"/>
      <c r="CG263" s="141"/>
    </row>
    <row r="264" spans="1:85" x14ac:dyDescent="0.35">
      <c r="A264" s="155" t="s">
        <v>12039</v>
      </c>
      <c r="B264" s="139" t="s">
        <v>4075</v>
      </c>
      <c r="C264" s="18">
        <v>41971</v>
      </c>
      <c r="D264" s="144">
        <v>5.347222222222222E-2</v>
      </c>
      <c r="E264" s="141" t="s">
        <v>2410</v>
      </c>
      <c r="F264" s="141">
        <v>4</v>
      </c>
      <c r="G264" s="141" t="s">
        <v>3336</v>
      </c>
      <c r="H264" s="141">
        <v>2014</v>
      </c>
      <c r="I264" s="18"/>
      <c r="J264" s="144"/>
      <c r="K264" s="378"/>
      <c r="L264" s="139" t="s">
        <v>4075</v>
      </c>
      <c r="M264" s="141"/>
      <c r="N264" s="248"/>
      <c r="O264" s="141" t="s">
        <v>26</v>
      </c>
      <c r="P264" s="141"/>
      <c r="Q264" s="141" t="s">
        <v>12040</v>
      </c>
      <c r="R264" s="141"/>
      <c r="S264" s="141"/>
      <c r="T264" s="141"/>
      <c r="U264" s="141"/>
      <c r="V264" s="141"/>
      <c r="W264" s="139" t="s">
        <v>4075</v>
      </c>
      <c r="X264" s="141" t="s">
        <v>25</v>
      </c>
      <c r="Y264" s="141" t="s">
        <v>27</v>
      </c>
      <c r="Z264" s="141" t="s">
        <v>4</v>
      </c>
      <c r="AA264" s="141" t="s">
        <v>34</v>
      </c>
      <c r="AB264" s="141"/>
      <c r="AC264" s="139" t="s">
        <v>18047</v>
      </c>
      <c r="AD264" s="380"/>
      <c r="AE264" s="139" t="s">
        <v>102</v>
      </c>
      <c r="AF264" s="139" t="s">
        <v>13071</v>
      </c>
      <c r="AG264" s="139" t="s">
        <v>102</v>
      </c>
      <c r="AH264" s="139" t="s">
        <v>1378</v>
      </c>
      <c r="AI264" s="139"/>
      <c r="AJ264" s="139"/>
      <c r="AK264" s="139"/>
      <c r="AL264" s="139"/>
      <c r="AM264" s="141" t="s">
        <v>19</v>
      </c>
      <c r="AN264" s="141" t="s">
        <v>8</v>
      </c>
      <c r="AO264" s="139" t="s">
        <v>1477</v>
      </c>
      <c r="AP264" s="139" t="s">
        <v>7</v>
      </c>
      <c r="AQ264" s="139"/>
      <c r="AR264" s="381"/>
      <c r="AS264" s="139" t="s">
        <v>4075</v>
      </c>
      <c r="AT264" s="141" t="s">
        <v>1404</v>
      </c>
      <c r="AU264" s="141"/>
      <c r="AV264" s="383"/>
      <c r="AW264" s="385"/>
      <c r="AX264" s="139"/>
      <c r="AY264" t="s">
        <v>18347</v>
      </c>
      <c r="BA264" s="381"/>
      <c r="BB264" s="139" t="s">
        <v>17</v>
      </c>
      <c r="BC264" s="166"/>
      <c r="BD264" s="166"/>
      <c r="BE264" s="166"/>
      <c r="BF264" s="166"/>
      <c r="BG264" s="166"/>
      <c r="BH264" s="308"/>
      <c r="BI264" s="308"/>
      <c r="BJ264" s="141" t="s">
        <v>26</v>
      </c>
      <c r="BK264" s="141" t="s">
        <v>26</v>
      </c>
      <c r="BL264" s="141"/>
      <c r="BM264" s="141"/>
      <c r="BN264" s="139" t="s">
        <v>4075</v>
      </c>
      <c r="BQ264" s="141"/>
      <c r="BV264" s="141"/>
      <c r="BX264" s="141"/>
      <c r="BY264" s="141"/>
      <c r="BZ264" s="141"/>
      <c r="CA264" s="141"/>
      <c r="CB264" s="141"/>
      <c r="CC264" s="141"/>
      <c r="CD264" s="141"/>
      <c r="CE264" s="141"/>
      <c r="CF264" s="141"/>
      <c r="CG264" s="141"/>
    </row>
    <row r="265" spans="1:85" x14ac:dyDescent="0.35">
      <c r="A265" s="155" t="s">
        <v>12037</v>
      </c>
      <c r="B265" s="139" t="s">
        <v>4075</v>
      </c>
      <c r="C265" s="18">
        <v>41972</v>
      </c>
      <c r="D265" s="144">
        <v>0.59791666666666665</v>
      </c>
      <c r="E265" s="141" t="s">
        <v>2410</v>
      </c>
      <c r="F265" s="141">
        <v>4</v>
      </c>
      <c r="G265" s="141" t="s">
        <v>3336</v>
      </c>
      <c r="H265" s="141">
        <v>2014</v>
      </c>
      <c r="I265" s="18"/>
      <c r="J265" s="144"/>
      <c r="K265" s="378"/>
      <c r="L265" s="139" t="s">
        <v>4075</v>
      </c>
      <c r="M265" s="141"/>
      <c r="N265" s="248"/>
      <c r="O265" s="141" t="s">
        <v>26</v>
      </c>
      <c r="P265" s="141"/>
      <c r="Q265" s="141" t="s">
        <v>12038</v>
      </c>
      <c r="R265" s="141"/>
      <c r="S265" s="141"/>
      <c r="T265" s="141"/>
      <c r="U265" s="141"/>
      <c r="V265" s="141"/>
      <c r="W265" s="139" t="s">
        <v>4075</v>
      </c>
      <c r="X265" s="141" t="s">
        <v>25</v>
      </c>
      <c r="Y265" s="141" t="s">
        <v>27</v>
      </c>
      <c r="Z265" s="141" t="s">
        <v>13</v>
      </c>
      <c r="AA265" s="141" t="s">
        <v>34</v>
      </c>
      <c r="AB265" s="141"/>
      <c r="AC265" s="139" t="s">
        <v>18051</v>
      </c>
      <c r="AD265" s="380"/>
      <c r="AE265" s="139" t="s">
        <v>102</v>
      </c>
      <c r="AF265" s="139" t="s">
        <v>13071</v>
      </c>
      <c r="AG265" s="139" t="s">
        <v>102</v>
      </c>
      <c r="AH265" s="139" t="s">
        <v>1378</v>
      </c>
      <c r="AI265" s="139"/>
      <c r="AJ265" s="139"/>
      <c r="AK265" s="139"/>
      <c r="AL265" s="139"/>
      <c r="AM265" s="141" t="s">
        <v>19</v>
      </c>
      <c r="AN265" s="141" t="s">
        <v>8</v>
      </c>
      <c r="AO265" s="139" t="s">
        <v>1477</v>
      </c>
      <c r="AP265" s="139" t="s">
        <v>7</v>
      </c>
      <c r="AQ265" s="139"/>
      <c r="AR265" s="381"/>
      <c r="AS265" s="139" t="s">
        <v>4075</v>
      </c>
      <c r="AT265" s="141" t="s">
        <v>1404</v>
      </c>
      <c r="AU265" s="141"/>
      <c r="AV265" s="383"/>
      <c r="AW265" s="385"/>
      <c r="AX265" s="139"/>
      <c r="AY265" t="s">
        <v>18439</v>
      </c>
      <c r="BA265" s="381"/>
      <c r="BB265" s="139" t="s">
        <v>17</v>
      </c>
      <c r="BC265" s="166"/>
      <c r="BD265" s="166"/>
      <c r="BE265" s="166"/>
      <c r="BF265" s="166"/>
      <c r="BG265" s="166"/>
      <c r="BH265" s="308"/>
      <c r="BI265" s="308"/>
      <c r="BJ265" s="141" t="s">
        <v>26</v>
      </c>
      <c r="BK265" s="141" t="s">
        <v>26</v>
      </c>
      <c r="BL265" s="141"/>
      <c r="BM265" s="141"/>
      <c r="BN265" s="139" t="s">
        <v>4075</v>
      </c>
      <c r="BQ265" s="141"/>
      <c r="BV265" s="141"/>
      <c r="BX265" s="141"/>
      <c r="BY265" s="141"/>
      <c r="BZ265" s="141"/>
      <c r="CA265" s="141"/>
      <c r="CB265" s="141"/>
      <c r="CC265" s="141"/>
      <c r="CD265" s="141"/>
      <c r="CE265" s="141"/>
      <c r="CF265" s="141"/>
      <c r="CG265" s="141"/>
    </row>
    <row r="266" spans="1:85" x14ac:dyDescent="0.35">
      <c r="A266" s="155" t="s">
        <v>12031</v>
      </c>
      <c r="B266" s="139" t="s">
        <v>4075</v>
      </c>
      <c r="C266" s="18">
        <v>41981</v>
      </c>
      <c r="D266" s="144">
        <v>0.7729166666666667</v>
      </c>
      <c r="E266" s="141" t="s">
        <v>13280</v>
      </c>
      <c r="F266" s="141">
        <v>4</v>
      </c>
      <c r="G266" s="141" t="s">
        <v>13284</v>
      </c>
      <c r="H266" s="141">
        <v>2014</v>
      </c>
      <c r="I266" s="18">
        <v>41981</v>
      </c>
      <c r="J266" s="144">
        <v>0.7729166666666667</v>
      </c>
      <c r="K266" s="378"/>
      <c r="L266" s="139" t="s">
        <v>4075</v>
      </c>
      <c r="M266" s="141"/>
      <c r="N266" s="248"/>
      <c r="O266" s="141" t="s">
        <v>26</v>
      </c>
      <c r="P266" s="141"/>
      <c r="Q266" s="141" t="s">
        <v>12032</v>
      </c>
      <c r="R266" s="141" t="s">
        <v>12033</v>
      </c>
      <c r="S266" s="141"/>
      <c r="T266" s="141"/>
      <c r="U266" s="141">
        <v>109828006</v>
      </c>
      <c r="V266" s="141"/>
      <c r="W266" s="139" t="s">
        <v>4075</v>
      </c>
      <c r="X266" s="141" t="s">
        <v>25</v>
      </c>
      <c r="Y266" s="141" t="s">
        <v>27</v>
      </c>
      <c r="Z266" s="141" t="s">
        <v>4</v>
      </c>
      <c r="AA266" s="141" t="s">
        <v>34</v>
      </c>
      <c r="AB266" s="141"/>
      <c r="AC266" s="139" t="s">
        <v>18047</v>
      </c>
      <c r="AD266" s="380"/>
      <c r="AE266" s="139" t="s">
        <v>102</v>
      </c>
      <c r="AF266" s="139" t="s">
        <v>13074</v>
      </c>
      <c r="AG266" s="139" t="s">
        <v>102</v>
      </c>
      <c r="AH266" s="139" t="s">
        <v>1378</v>
      </c>
      <c r="AI266" s="139" t="s">
        <v>11</v>
      </c>
      <c r="AJ266" s="139" t="s">
        <v>11</v>
      </c>
      <c r="AK266" s="139"/>
      <c r="AL266" s="139"/>
      <c r="AM266" s="141" t="s">
        <v>19</v>
      </c>
      <c r="AN266" s="141" t="s">
        <v>8</v>
      </c>
      <c r="AO266" s="139" t="s">
        <v>1614</v>
      </c>
      <c r="AP266" s="139" t="s">
        <v>7</v>
      </c>
      <c r="AQ266" s="139"/>
      <c r="AR266" s="381"/>
      <c r="AS266" s="139" t="s">
        <v>4075</v>
      </c>
      <c r="AT266" s="141" t="s">
        <v>1404</v>
      </c>
      <c r="AU266" s="141">
        <v>518</v>
      </c>
      <c r="AV266" s="383"/>
      <c r="AW266" s="385"/>
      <c r="AX266" s="139"/>
      <c r="AY266" t="s">
        <v>18317</v>
      </c>
      <c r="AZ266">
        <v>12000</v>
      </c>
      <c r="BA266" s="381"/>
      <c r="BB266" s="139" t="s">
        <v>17</v>
      </c>
      <c r="BC266" s="166"/>
      <c r="BD266" s="166"/>
      <c r="BE266" s="166"/>
      <c r="BF266" s="166"/>
      <c r="BG266" s="166"/>
      <c r="BH266" s="308"/>
      <c r="BI266" s="308"/>
      <c r="BJ266" s="141" t="s">
        <v>26</v>
      </c>
      <c r="BK266" s="141" t="s">
        <v>26</v>
      </c>
      <c r="BL266" s="141"/>
      <c r="BM266" s="141"/>
      <c r="BN266" s="139" t="s">
        <v>4075</v>
      </c>
      <c r="BQ266" s="141"/>
      <c r="BV266" s="141"/>
      <c r="BX266" s="141"/>
      <c r="BY266" s="141"/>
      <c r="BZ266" s="141"/>
      <c r="CA266" s="141"/>
      <c r="CB266" s="141"/>
      <c r="CC266" s="141"/>
      <c r="CD266" s="141"/>
      <c r="CE266" s="141"/>
      <c r="CF266" s="141"/>
      <c r="CG266" s="141"/>
    </row>
    <row r="267" spans="1:85" x14ac:dyDescent="0.35">
      <c r="A267" s="155" t="s">
        <v>12034</v>
      </c>
      <c r="B267" s="139" t="s">
        <v>4075</v>
      </c>
      <c r="C267" s="18">
        <v>41981</v>
      </c>
      <c r="D267" s="144">
        <v>0.41041666666666665</v>
      </c>
      <c r="E267" s="141" t="s">
        <v>13280</v>
      </c>
      <c r="F267" s="141">
        <v>4</v>
      </c>
      <c r="G267" s="141" t="s">
        <v>13284</v>
      </c>
      <c r="H267" s="141">
        <v>2014</v>
      </c>
      <c r="I267" s="18">
        <v>41981</v>
      </c>
      <c r="J267" s="144">
        <v>0.41041666666666665</v>
      </c>
      <c r="K267" s="378"/>
      <c r="L267" s="139" t="s">
        <v>4075</v>
      </c>
      <c r="M267" s="141"/>
      <c r="N267" s="248"/>
      <c r="O267" s="141" t="s">
        <v>26</v>
      </c>
      <c r="P267" s="141"/>
      <c r="Q267" s="141" t="s">
        <v>12035</v>
      </c>
      <c r="R267" s="141" t="s">
        <v>12036</v>
      </c>
      <c r="S267" s="141"/>
      <c r="T267" s="141"/>
      <c r="U267" s="141"/>
      <c r="V267" s="141"/>
      <c r="W267" s="139" t="s">
        <v>4075</v>
      </c>
      <c r="X267" s="141" t="s">
        <v>25</v>
      </c>
      <c r="Y267" s="141" t="s">
        <v>27</v>
      </c>
      <c r="Z267" s="141" t="s">
        <v>4</v>
      </c>
      <c r="AA267" s="141" t="s">
        <v>34</v>
      </c>
      <c r="AB267" s="141"/>
      <c r="AC267" s="139" t="s">
        <v>18049</v>
      </c>
      <c r="AD267" s="380"/>
      <c r="AE267" s="139" t="s">
        <v>107</v>
      </c>
      <c r="AF267" s="139" t="s">
        <v>13076</v>
      </c>
      <c r="AG267" s="139" t="s">
        <v>4130</v>
      </c>
      <c r="AH267" s="139" t="s">
        <v>1378</v>
      </c>
      <c r="AI267" s="139" t="s">
        <v>1518</v>
      </c>
      <c r="AJ267" s="139"/>
      <c r="AK267" s="139" t="s">
        <v>1518</v>
      </c>
      <c r="AL267" s="139" t="s">
        <v>7</v>
      </c>
      <c r="AM267" s="141" t="s">
        <v>1375</v>
      </c>
      <c r="AN267" s="141" t="s">
        <v>8</v>
      </c>
      <c r="AO267" s="139" t="s">
        <v>1614</v>
      </c>
      <c r="AP267" s="139" t="s">
        <v>7</v>
      </c>
      <c r="AQ267" s="139"/>
      <c r="AR267" s="381"/>
      <c r="AS267" s="139" t="s">
        <v>4075</v>
      </c>
      <c r="AT267" s="141" t="s">
        <v>1404</v>
      </c>
      <c r="AU267" s="141"/>
      <c r="AV267" s="383"/>
      <c r="AW267" s="385"/>
      <c r="AX267" s="139"/>
      <c r="AY267" t="s">
        <v>18440</v>
      </c>
      <c r="AZ267">
        <v>21000</v>
      </c>
      <c r="BA267" s="381"/>
      <c r="BB267" s="139" t="s">
        <v>17</v>
      </c>
      <c r="BC267" s="166"/>
      <c r="BD267" s="166"/>
      <c r="BE267" s="166"/>
      <c r="BF267" s="166"/>
      <c r="BG267" s="166"/>
      <c r="BH267" s="308"/>
      <c r="BI267" s="308"/>
      <c r="BJ267" s="141" t="s">
        <v>26</v>
      </c>
      <c r="BK267" s="141" t="s">
        <v>26</v>
      </c>
      <c r="BL267" s="141"/>
      <c r="BM267" s="141"/>
      <c r="BN267" s="139" t="s">
        <v>4075</v>
      </c>
      <c r="BQ267" s="141"/>
      <c r="BV267" s="141"/>
      <c r="BX267" s="141"/>
      <c r="BY267" s="141"/>
      <c r="BZ267" s="141"/>
      <c r="CA267" s="141"/>
      <c r="CB267" s="141"/>
      <c r="CC267" s="141"/>
      <c r="CD267" s="141"/>
      <c r="CE267" s="141"/>
      <c r="CF267" s="141"/>
      <c r="CG267" s="141"/>
    </row>
    <row r="268" spans="1:85" x14ac:dyDescent="0.35">
      <c r="A268" s="155" t="s">
        <v>12025</v>
      </c>
      <c r="B268" s="139" t="s">
        <v>4075</v>
      </c>
      <c r="C268" s="18">
        <v>41985</v>
      </c>
      <c r="D268" s="144">
        <v>0.92708333333333337</v>
      </c>
      <c r="E268" s="141" t="s">
        <v>13280</v>
      </c>
      <c r="F268" s="141">
        <v>4</v>
      </c>
      <c r="G268" s="141" t="s">
        <v>13284</v>
      </c>
      <c r="H268" s="141">
        <v>2014</v>
      </c>
      <c r="I268" s="18">
        <v>41985</v>
      </c>
      <c r="J268" s="144">
        <v>0.92708333333333337</v>
      </c>
      <c r="K268" s="378"/>
      <c r="L268" s="139" t="s">
        <v>4075</v>
      </c>
      <c r="M268" s="141"/>
      <c r="N268" s="248"/>
      <c r="O268" s="141" t="s">
        <v>26</v>
      </c>
      <c r="P268" s="141"/>
      <c r="Q268" s="141" t="s">
        <v>12026</v>
      </c>
      <c r="R268" s="141" t="s">
        <v>12027</v>
      </c>
      <c r="S268" s="141"/>
      <c r="T268" s="141"/>
      <c r="U268" s="141">
        <v>109896922</v>
      </c>
      <c r="V268" s="141"/>
      <c r="W268" s="139" t="s">
        <v>4075</v>
      </c>
      <c r="X268" s="141" t="s">
        <v>25</v>
      </c>
      <c r="Y268" s="141" t="s">
        <v>27</v>
      </c>
      <c r="Z268" s="141" t="s">
        <v>4</v>
      </c>
      <c r="AA268" s="141" t="s">
        <v>34</v>
      </c>
      <c r="AB268" s="141"/>
      <c r="AC268" s="139" t="s">
        <v>18049</v>
      </c>
      <c r="AD268" s="380"/>
      <c r="AE268" s="139" t="s">
        <v>4</v>
      </c>
      <c r="AF268" s="139" t="s">
        <v>13073</v>
      </c>
      <c r="AG268" s="139" t="s">
        <v>4</v>
      </c>
      <c r="AH268" s="139" t="s">
        <v>1378</v>
      </c>
      <c r="AI268" s="139" t="s">
        <v>15678</v>
      </c>
      <c r="AJ268" s="139"/>
      <c r="AK268" s="139" t="s">
        <v>15678</v>
      </c>
      <c r="AL268" s="139" t="s">
        <v>7</v>
      </c>
      <c r="AM268" s="141" t="s">
        <v>1375</v>
      </c>
      <c r="AN268" s="141" t="s">
        <v>8</v>
      </c>
      <c r="AO268" s="139" t="s">
        <v>1614</v>
      </c>
      <c r="AP268" s="139" t="s">
        <v>7</v>
      </c>
      <c r="AQ268" s="139"/>
      <c r="AR268" s="381"/>
      <c r="AS268" s="139" t="s">
        <v>4075</v>
      </c>
      <c r="AT268" s="141" t="s">
        <v>1404</v>
      </c>
      <c r="AU268" s="141">
        <v>518</v>
      </c>
      <c r="AV268" s="383"/>
      <c r="AW268" s="385"/>
      <c r="AX268" s="139"/>
      <c r="AY268" t="s">
        <v>18441</v>
      </c>
      <c r="AZ268">
        <v>12000</v>
      </c>
      <c r="BA268" s="381"/>
      <c r="BB268" s="139" t="s">
        <v>1446</v>
      </c>
      <c r="BC268" s="166"/>
      <c r="BD268" s="166"/>
      <c r="BE268" s="166"/>
      <c r="BF268" s="166"/>
      <c r="BG268" s="166"/>
      <c r="BH268" s="308"/>
      <c r="BI268" s="308"/>
      <c r="BJ268" s="141" t="s">
        <v>26</v>
      </c>
      <c r="BK268" s="141" t="s">
        <v>26</v>
      </c>
      <c r="BL268" s="141"/>
      <c r="BM268" s="141"/>
      <c r="BN268" s="139" t="s">
        <v>4075</v>
      </c>
      <c r="BQ268" s="141" t="s">
        <v>17683</v>
      </c>
      <c r="BR268" s="135" t="s">
        <v>15700</v>
      </c>
      <c r="BT268" s="135" t="s">
        <v>15362</v>
      </c>
      <c r="BU268" s="135" t="s">
        <v>15356</v>
      </c>
      <c r="BV268" s="141" t="s">
        <v>2410</v>
      </c>
      <c r="BW268" s="135" t="s">
        <v>13278</v>
      </c>
      <c r="BX268" s="141" t="s">
        <v>15689</v>
      </c>
      <c r="BY268" s="141" t="s">
        <v>12</v>
      </c>
      <c r="BZ268" s="141" t="s">
        <v>26</v>
      </c>
      <c r="CA268" s="141" t="s">
        <v>1848</v>
      </c>
      <c r="CB268" s="141"/>
      <c r="CC268" s="141" t="s">
        <v>15686</v>
      </c>
      <c r="CD268" s="141" t="s">
        <v>15687</v>
      </c>
      <c r="CE268" s="141" t="s">
        <v>15450</v>
      </c>
      <c r="CF268" s="141" t="s">
        <v>15451</v>
      </c>
      <c r="CG268" s="141" t="s">
        <v>2536</v>
      </c>
    </row>
    <row r="269" spans="1:85" x14ac:dyDescent="0.35">
      <c r="A269" s="155" t="s">
        <v>12028</v>
      </c>
      <c r="B269" s="139" t="s">
        <v>4075</v>
      </c>
      <c r="C269" s="18">
        <v>41985</v>
      </c>
      <c r="D269" s="144">
        <v>0.17152777777777778</v>
      </c>
      <c r="E269" s="141" t="s">
        <v>13280</v>
      </c>
      <c r="F269" s="141">
        <v>4</v>
      </c>
      <c r="G269" s="141" t="s">
        <v>13284</v>
      </c>
      <c r="H269" s="141">
        <v>2014</v>
      </c>
      <c r="I269" s="18">
        <v>41985</v>
      </c>
      <c r="J269" s="144">
        <v>0.17152777777777778</v>
      </c>
      <c r="K269" s="378"/>
      <c r="L269" s="139" t="s">
        <v>4075</v>
      </c>
      <c r="M269" s="141"/>
      <c r="N269" s="248"/>
      <c r="O269" s="141" t="s">
        <v>26</v>
      </c>
      <c r="P269" s="141"/>
      <c r="Q269" s="141" t="s">
        <v>12029</v>
      </c>
      <c r="R269" s="141" t="s">
        <v>12030</v>
      </c>
      <c r="S269" s="141"/>
      <c r="T269" s="141"/>
      <c r="U269" s="141"/>
      <c r="V269" s="141"/>
      <c r="W269" s="139" t="s">
        <v>4075</v>
      </c>
      <c r="X269" s="141" t="s">
        <v>25</v>
      </c>
      <c r="Y269" s="141" t="s">
        <v>27</v>
      </c>
      <c r="Z269" s="141" t="s">
        <v>4</v>
      </c>
      <c r="AA269" s="141" t="s">
        <v>34</v>
      </c>
      <c r="AB269" s="141"/>
      <c r="AC269" s="139" t="s">
        <v>18049</v>
      </c>
      <c r="AD269" s="380"/>
      <c r="AE269" s="139" t="s">
        <v>4</v>
      </c>
      <c r="AF269" s="139" t="s">
        <v>13073</v>
      </c>
      <c r="AG269" s="139" t="s">
        <v>4</v>
      </c>
      <c r="AH269" s="139" t="s">
        <v>1378</v>
      </c>
      <c r="AI269" s="139" t="s">
        <v>15678</v>
      </c>
      <c r="AJ269" s="139"/>
      <c r="AK269" s="139" t="s">
        <v>15678</v>
      </c>
      <c r="AL269" s="139" t="s">
        <v>7</v>
      </c>
      <c r="AM269" s="141" t="s">
        <v>19</v>
      </c>
      <c r="AN269" s="141" t="s">
        <v>8</v>
      </c>
      <c r="AO269" s="139" t="s">
        <v>1614</v>
      </c>
      <c r="AP269" s="139" t="s">
        <v>7</v>
      </c>
      <c r="AQ269" s="139"/>
      <c r="AR269" s="381"/>
      <c r="AS269" s="139" t="s">
        <v>4075</v>
      </c>
      <c r="AT269" s="141" t="s">
        <v>1404</v>
      </c>
      <c r="AU269" s="141"/>
      <c r="AV269" s="383"/>
      <c r="AW269" s="385"/>
      <c r="AX269" s="139"/>
      <c r="AY269" t="s">
        <v>18442</v>
      </c>
      <c r="AZ269">
        <v>12000</v>
      </c>
      <c r="BA269" s="381"/>
      <c r="BB269" s="139" t="s">
        <v>1446</v>
      </c>
      <c r="BC269" s="166"/>
      <c r="BD269" s="166"/>
      <c r="BE269" s="166"/>
      <c r="BF269" s="166"/>
      <c r="BG269" s="166"/>
      <c r="BH269" s="308"/>
      <c r="BI269" s="308"/>
      <c r="BJ269" s="141" t="s">
        <v>26</v>
      </c>
      <c r="BK269" s="141" t="s">
        <v>26</v>
      </c>
      <c r="BL269" s="141"/>
      <c r="BM269" s="141"/>
      <c r="BN269" s="139" t="s">
        <v>4075</v>
      </c>
      <c r="BQ269" s="141"/>
      <c r="BV269" s="141"/>
      <c r="BX269" s="141"/>
      <c r="BY269" s="141"/>
      <c r="BZ269" s="141"/>
      <c r="CA269" s="141"/>
      <c r="CB269" s="141"/>
      <c r="CC269" s="141"/>
      <c r="CD269" s="141"/>
      <c r="CE269" s="141"/>
      <c r="CF269" s="141"/>
      <c r="CG269" s="141"/>
    </row>
    <row r="270" spans="1:85" x14ac:dyDescent="0.35">
      <c r="A270" s="155" t="s">
        <v>12022</v>
      </c>
      <c r="B270" s="139" t="s">
        <v>4075</v>
      </c>
      <c r="C270" s="18">
        <v>41987</v>
      </c>
      <c r="D270" s="144">
        <v>0.20277777777777778</v>
      </c>
      <c r="E270" s="141" t="s">
        <v>13281</v>
      </c>
      <c r="F270" s="141">
        <v>4</v>
      </c>
      <c r="G270" s="141" t="s">
        <v>13284</v>
      </c>
      <c r="H270" s="141">
        <v>2014</v>
      </c>
      <c r="I270" s="18">
        <v>41987</v>
      </c>
      <c r="J270" s="144">
        <v>0.20277777777777778</v>
      </c>
      <c r="K270" s="378"/>
      <c r="L270" s="139" t="s">
        <v>4075</v>
      </c>
      <c r="M270" s="141"/>
      <c r="N270" s="248"/>
      <c r="O270" s="141" t="s">
        <v>26</v>
      </c>
      <c r="P270" s="141"/>
      <c r="Q270" s="141" t="s">
        <v>12023</v>
      </c>
      <c r="R270" s="141" t="s">
        <v>12024</v>
      </c>
      <c r="S270" s="141"/>
      <c r="T270" s="141"/>
      <c r="U270" s="141"/>
      <c r="V270" s="141"/>
      <c r="W270" s="139" t="s">
        <v>4075</v>
      </c>
      <c r="X270" s="141" t="s">
        <v>25</v>
      </c>
      <c r="Y270" s="141" t="s">
        <v>27</v>
      </c>
      <c r="Z270" s="141" t="s">
        <v>13</v>
      </c>
      <c r="AA270" s="141" t="s">
        <v>34</v>
      </c>
      <c r="AB270" s="141"/>
      <c r="AC270" s="139" t="s">
        <v>18051</v>
      </c>
      <c r="AD270" s="380"/>
      <c r="AE270" s="139" t="s">
        <v>102</v>
      </c>
      <c r="AF270" s="139" t="s">
        <v>13068</v>
      </c>
      <c r="AG270" s="139" t="s">
        <v>102</v>
      </c>
      <c r="AH270" s="139" t="s">
        <v>1378</v>
      </c>
      <c r="AI270" s="139" t="s">
        <v>7</v>
      </c>
      <c r="AJ270" s="139" t="s">
        <v>7</v>
      </c>
      <c r="AK270" s="139"/>
      <c r="AL270" s="139"/>
      <c r="AM270" s="141" t="s">
        <v>19</v>
      </c>
      <c r="AN270" s="141" t="s">
        <v>8</v>
      </c>
      <c r="AO270" s="139" t="s">
        <v>1614</v>
      </c>
      <c r="AP270" s="139" t="s">
        <v>7</v>
      </c>
      <c r="AQ270" s="139"/>
      <c r="AR270" s="381"/>
      <c r="AS270" s="139" t="s">
        <v>4075</v>
      </c>
      <c r="AT270" s="141" t="s">
        <v>1404</v>
      </c>
      <c r="AU270" s="141">
        <v>340</v>
      </c>
      <c r="AV270" s="383"/>
      <c r="AW270" s="385"/>
      <c r="AX270" s="139"/>
      <c r="AY270" t="s">
        <v>18443</v>
      </c>
      <c r="AZ270">
        <v>12000</v>
      </c>
      <c r="BA270" s="381"/>
      <c r="BB270" s="139" t="s">
        <v>17</v>
      </c>
      <c r="BC270" s="166"/>
      <c r="BD270" s="166"/>
      <c r="BE270" s="166"/>
      <c r="BF270" s="166"/>
      <c r="BG270" s="166"/>
      <c r="BH270" s="308"/>
      <c r="BI270" s="308"/>
      <c r="BJ270" s="141" t="s">
        <v>26</v>
      </c>
      <c r="BK270" s="141" t="s">
        <v>26</v>
      </c>
      <c r="BL270" s="141"/>
      <c r="BM270" s="141"/>
      <c r="BN270" s="139" t="s">
        <v>4075</v>
      </c>
      <c r="BQ270" s="141"/>
      <c r="BV270" s="141"/>
      <c r="BX270" s="141"/>
      <c r="BY270" s="141"/>
      <c r="BZ270" s="141"/>
      <c r="CA270" s="141"/>
      <c r="CB270" s="141"/>
      <c r="CC270" s="141"/>
      <c r="CD270" s="141"/>
      <c r="CE270" s="141"/>
      <c r="CF270" s="141"/>
      <c r="CG270" s="141"/>
    </row>
    <row r="271" spans="1:85" x14ac:dyDescent="0.35">
      <c r="A271" s="155" t="s">
        <v>19934</v>
      </c>
      <c r="B271" s="139" t="s">
        <v>4075</v>
      </c>
      <c r="C271" s="18">
        <v>41988</v>
      </c>
      <c r="D271" s="144">
        <v>0.81380787037037039</v>
      </c>
      <c r="E271" s="141" t="s">
        <v>13281</v>
      </c>
      <c r="F271" s="141">
        <v>4</v>
      </c>
      <c r="G271" s="141" t="s">
        <v>13284</v>
      </c>
      <c r="H271" s="141">
        <v>2014</v>
      </c>
      <c r="I271" s="18">
        <v>41988</v>
      </c>
      <c r="J271" s="144">
        <v>0.81319444444444444</v>
      </c>
      <c r="K271" s="378"/>
      <c r="L271" s="139" t="s">
        <v>4075</v>
      </c>
      <c r="M271" s="141" t="s">
        <v>28</v>
      </c>
      <c r="N271" s="248">
        <v>44266</v>
      </c>
      <c r="O271" s="141" t="s">
        <v>25</v>
      </c>
      <c r="P271" s="141"/>
      <c r="Q271" s="141" t="s">
        <v>19935</v>
      </c>
      <c r="R271" s="141" t="s">
        <v>1944</v>
      </c>
      <c r="S271" s="141"/>
      <c r="T271" s="141" t="s">
        <v>19936</v>
      </c>
      <c r="U271" s="141"/>
      <c r="V271" s="141"/>
      <c r="W271" s="139" t="s">
        <v>4075</v>
      </c>
      <c r="X271" s="141" t="s">
        <v>25</v>
      </c>
      <c r="Y271" s="141" t="s">
        <v>27</v>
      </c>
      <c r="Z271" s="141"/>
      <c r="AA271" s="141" t="s">
        <v>34</v>
      </c>
      <c r="AB271" s="141"/>
      <c r="AC271" s="139" t="s">
        <v>18051</v>
      </c>
      <c r="AD271" s="380"/>
      <c r="AE271" s="139" t="s">
        <v>102</v>
      </c>
      <c r="AF271" s="139" t="s">
        <v>13074</v>
      </c>
      <c r="AG271" s="139" t="s">
        <v>102</v>
      </c>
      <c r="AH271" s="139" t="s">
        <v>1378</v>
      </c>
      <c r="AI271" s="139" t="s">
        <v>11</v>
      </c>
      <c r="AJ271" s="139" t="s">
        <v>11</v>
      </c>
      <c r="AK271" s="139"/>
      <c r="AL271" s="139"/>
      <c r="AM271" s="141" t="s">
        <v>15</v>
      </c>
      <c r="AN271" s="141" t="s">
        <v>8</v>
      </c>
      <c r="AO271" s="139"/>
      <c r="AP271" s="139" t="s">
        <v>11</v>
      </c>
      <c r="AQ271" s="139"/>
      <c r="AR271" s="381"/>
      <c r="AS271" s="139" t="s">
        <v>4075</v>
      </c>
      <c r="AT271" s="141" t="s">
        <v>1404</v>
      </c>
      <c r="AU271" s="141"/>
      <c r="AV271" s="383"/>
      <c r="AW271" s="385"/>
      <c r="AX271" s="139" t="s">
        <v>175</v>
      </c>
      <c r="AY271" t="s">
        <v>19383</v>
      </c>
      <c r="BA271" s="381"/>
      <c r="BB271" s="139" t="s">
        <v>17</v>
      </c>
      <c r="BC271" s="166"/>
      <c r="BD271" s="166"/>
      <c r="BE271" s="166"/>
      <c r="BF271" s="166"/>
      <c r="BG271" s="166"/>
      <c r="BH271" s="308"/>
      <c r="BI271" s="308"/>
      <c r="BJ271" s="141" t="s">
        <v>26</v>
      </c>
      <c r="BK271" s="141" t="s">
        <v>26</v>
      </c>
      <c r="BL271" s="141"/>
      <c r="BM271" s="141"/>
      <c r="BN271" s="139" t="s">
        <v>4075</v>
      </c>
      <c r="BQ271" s="141"/>
      <c r="BV271" s="141"/>
      <c r="BX271" s="141"/>
      <c r="BY271" s="141"/>
      <c r="BZ271" s="141"/>
      <c r="CA271" s="141"/>
      <c r="CB271" s="141"/>
      <c r="CC271" s="141"/>
      <c r="CD271" s="141"/>
      <c r="CE271" s="141"/>
      <c r="CF271" s="141"/>
      <c r="CG271" s="141"/>
    </row>
    <row r="272" spans="1:85" x14ac:dyDescent="0.35">
      <c r="A272" s="155" t="s">
        <v>12019</v>
      </c>
      <c r="B272" s="139" t="s">
        <v>4075</v>
      </c>
      <c r="C272" s="18">
        <v>41992</v>
      </c>
      <c r="D272" s="144">
        <v>0.57638888888888884</v>
      </c>
      <c r="E272" s="141" t="s">
        <v>13281</v>
      </c>
      <c r="F272" s="141">
        <v>4</v>
      </c>
      <c r="G272" s="141" t="s">
        <v>13284</v>
      </c>
      <c r="H272" s="141">
        <v>2014</v>
      </c>
      <c r="I272" s="18">
        <v>41992</v>
      </c>
      <c r="J272" s="144">
        <v>0.57638888888888884</v>
      </c>
      <c r="K272" s="378"/>
      <c r="L272" s="139" t="s">
        <v>4075</v>
      </c>
      <c r="M272" s="141"/>
      <c r="N272" s="248"/>
      <c r="O272" s="141" t="s">
        <v>26</v>
      </c>
      <c r="P272" s="141"/>
      <c r="Q272" s="141" t="s">
        <v>12020</v>
      </c>
      <c r="R272" s="141" t="s">
        <v>12021</v>
      </c>
      <c r="S272" s="141"/>
      <c r="T272" s="141"/>
      <c r="U272" s="141"/>
      <c r="V272" s="141"/>
      <c r="W272" s="139" t="s">
        <v>4075</v>
      </c>
      <c r="X272" s="141" t="s">
        <v>25</v>
      </c>
      <c r="Y272" s="141" t="s">
        <v>27</v>
      </c>
      <c r="Z272" s="141" t="s">
        <v>4</v>
      </c>
      <c r="AA272" s="141" t="s">
        <v>34</v>
      </c>
      <c r="AB272" s="141"/>
      <c r="AC272" s="139" t="s">
        <v>18049</v>
      </c>
      <c r="AD272" s="380"/>
      <c r="AE272" s="139" t="s">
        <v>102</v>
      </c>
      <c r="AF272" s="139" t="s">
        <v>13068</v>
      </c>
      <c r="AG272" s="139" t="s">
        <v>102</v>
      </c>
      <c r="AH272" s="139" t="s">
        <v>1378</v>
      </c>
      <c r="AI272" s="139" t="s">
        <v>7</v>
      </c>
      <c r="AJ272" s="139" t="s">
        <v>7</v>
      </c>
      <c r="AK272" s="139"/>
      <c r="AL272" s="139"/>
      <c r="AM272" s="141" t="s">
        <v>19</v>
      </c>
      <c r="AN272" s="141" t="s">
        <v>8</v>
      </c>
      <c r="AO272" s="139" t="s">
        <v>1614</v>
      </c>
      <c r="AP272" s="139" t="s">
        <v>7</v>
      </c>
      <c r="AQ272" s="139"/>
      <c r="AR272" s="381"/>
      <c r="AS272" s="139" t="s">
        <v>4075</v>
      </c>
      <c r="AT272" s="141" t="s">
        <v>1404</v>
      </c>
      <c r="AU272" s="141"/>
      <c r="AV272" s="383"/>
      <c r="AW272" s="385"/>
      <c r="AX272" s="139"/>
      <c r="AY272" t="s">
        <v>18444</v>
      </c>
      <c r="AZ272">
        <v>12000</v>
      </c>
      <c r="BA272" s="381"/>
      <c r="BB272" s="139" t="s">
        <v>17</v>
      </c>
      <c r="BC272" s="166"/>
      <c r="BD272" s="166"/>
      <c r="BE272" s="166"/>
      <c r="BF272" s="166"/>
      <c r="BG272" s="166"/>
      <c r="BH272" s="308"/>
      <c r="BI272" s="308"/>
      <c r="BJ272" s="141" t="s">
        <v>26</v>
      </c>
      <c r="BK272" s="141" t="s">
        <v>26</v>
      </c>
      <c r="BL272" s="141"/>
      <c r="BM272" s="141"/>
      <c r="BN272" s="139" t="s">
        <v>4075</v>
      </c>
      <c r="BQ272" s="141"/>
      <c r="BV272" s="141"/>
      <c r="BX272" s="141"/>
      <c r="BY272" s="141"/>
      <c r="BZ272" s="141"/>
      <c r="CA272" s="141"/>
      <c r="CB272" s="141"/>
      <c r="CC272" s="141"/>
      <c r="CD272" s="141"/>
      <c r="CE272" s="141"/>
      <c r="CF272" s="141"/>
      <c r="CG272" s="141"/>
    </row>
    <row r="273" spans="1:85" x14ac:dyDescent="0.35">
      <c r="A273" s="155" t="s">
        <v>12017</v>
      </c>
      <c r="B273" s="139" t="s">
        <v>4075</v>
      </c>
      <c r="C273" s="18">
        <v>41994</v>
      </c>
      <c r="D273" s="144">
        <v>0.37923611111111111</v>
      </c>
      <c r="E273" s="141" t="s">
        <v>13282</v>
      </c>
      <c r="F273" s="141">
        <v>4</v>
      </c>
      <c r="G273" s="141" t="s">
        <v>13284</v>
      </c>
      <c r="H273" s="141">
        <v>2014</v>
      </c>
      <c r="I273" s="18">
        <v>41994</v>
      </c>
      <c r="J273" s="144">
        <v>0.37916666666666665</v>
      </c>
      <c r="K273" s="378"/>
      <c r="L273" s="139" t="s">
        <v>4075</v>
      </c>
      <c r="M273" s="141" t="s">
        <v>28</v>
      </c>
      <c r="N273" s="248">
        <v>44258</v>
      </c>
      <c r="O273" s="141" t="s">
        <v>25</v>
      </c>
      <c r="P273" s="141"/>
      <c r="Q273" s="141" t="s">
        <v>12018</v>
      </c>
      <c r="R273" s="141" t="s">
        <v>1944</v>
      </c>
      <c r="S273" s="141"/>
      <c r="T273" s="141" t="s">
        <v>17078</v>
      </c>
      <c r="U273" s="141">
        <v>109914914</v>
      </c>
      <c r="V273" s="141"/>
      <c r="W273" s="139" t="s">
        <v>4075</v>
      </c>
      <c r="X273" s="141" t="s">
        <v>25</v>
      </c>
      <c r="Y273" s="141" t="s">
        <v>27</v>
      </c>
      <c r="Z273" s="141"/>
      <c r="AA273" s="141" t="s">
        <v>34</v>
      </c>
      <c r="AB273" s="141"/>
      <c r="AC273" s="139" t="s">
        <v>18049</v>
      </c>
      <c r="AD273" s="380"/>
      <c r="AE273" s="139" t="s">
        <v>4</v>
      </c>
      <c r="AF273" s="139" t="s">
        <v>13073</v>
      </c>
      <c r="AG273" s="139" t="s">
        <v>4</v>
      </c>
      <c r="AH273" s="139" t="s">
        <v>1380</v>
      </c>
      <c r="AI273" s="139" t="s">
        <v>15678</v>
      </c>
      <c r="AJ273" s="139"/>
      <c r="AK273" s="139" t="s">
        <v>15678</v>
      </c>
      <c r="AL273" s="139" t="s">
        <v>7</v>
      </c>
      <c r="AM273" s="141" t="s">
        <v>15</v>
      </c>
      <c r="AN273" s="141" t="s">
        <v>8</v>
      </c>
      <c r="AO273" s="139"/>
      <c r="AP273" s="139" t="s">
        <v>7</v>
      </c>
      <c r="AQ273" s="139"/>
      <c r="AR273" s="381"/>
      <c r="AS273" s="139" t="s">
        <v>4075</v>
      </c>
      <c r="AT273" s="141" t="s">
        <v>44</v>
      </c>
      <c r="AU273" s="141">
        <v>518</v>
      </c>
      <c r="AV273" s="383"/>
      <c r="AW273" s="385"/>
      <c r="AX273" s="139" t="s">
        <v>209</v>
      </c>
      <c r="AY273" t="s">
        <v>18441</v>
      </c>
      <c r="BA273" s="381"/>
      <c r="BB273" s="139" t="s">
        <v>17</v>
      </c>
      <c r="BC273" s="166"/>
      <c r="BD273" s="166"/>
      <c r="BE273" s="166"/>
      <c r="BF273" s="166"/>
      <c r="BG273" s="166"/>
      <c r="BH273" s="308"/>
      <c r="BI273" s="308"/>
      <c r="BJ273" s="141" t="s">
        <v>26</v>
      </c>
      <c r="BK273" s="141" t="s">
        <v>26</v>
      </c>
      <c r="BL273" s="141"/>
      <c r="BM273" s="141"/>
      <c r="BN273" s="139" t="s">
        <v>4075</v>
      </c>
      <c r="BQ273" s="141"/>
      <c r="BV273" s="141"/>
      <c r="BX273" s="141"/>
      <c r="BY273" s="141"/>
      <c r="BZ273" s="141"/>
      <c r="CA273" s="141"/>
      <c r="CB273" s="141"/>
      <c r="CC273" s="141"/>
      <c r="CD273" s="141"/>
      <c r="CE273" s="141"/>
      <c r="CF273" s="141"/>
      <c r="CG273" s="141"/>
    </row>
    <row r="274" spans="1:85" x14ac:dyDescent="0.35">
      <c r="A274" s="155" t="s">
        <v>12014</v>
      </c>
      <c r="B274" s="139" t="s">
        <v>4075</v>
      </c>
      <c r="C274" s="18">
        <v>41998</v>
      </c>
      <c r="D274" s="144">
        <v>0.4513888888888889</v>
      </c>
      <c r="E274" s="141" t="s">
        <v>13282</v>
      </c>
      <c r="F274" s="141">
        <v>4</v>
      </c>
      <c r="G274" s="141" t="s">
        <v>13284</v>
      </c>
      <c r="H274" s="141">
        <v>2014</v>
      </c>
      <c r="I274" s="18">
        <v>41998</v>
      </c>
      <c r="J274" s="144">
        <v>0.4513888888888889</v>
      </c>
      <c r="K274" s="378"/>
      <c r="L274" s="139" t="s">
        <v>4075</v>
      </c>
      <c r="M274" s="141"/>
      <c r="N274" s="248"/>
      <c r="O274" s="141" t="s">
        <v>26</v>
      </c>
      <c r="P274" s="141"/>
      <c r="Q274" s="141" t="s">
        <v>12015</v>
      </c>
      <c r="R274" s="141" t="s">
        <v>12016</v>
      </c>
      <c r="S274" s="141"/>
      <c r="T274" s="141"/>
      <c r="U274" s="141"/>
      <c r="V274" s="141"/>
      <c r="W274" s="139" t="s">
        <v>4075</v>
      </c>
      <c r="X274" s="141" t="s">
        <v>25</v>
      </c>
      <c r="Y274" s="141" t="s">
        <v>27</v>
      </c>
      <c r="Z274" s="141" t="s">
        <v>4</v>
      </c>
      <c r="AA274" s="141" t="s">
        <v>34</v>
      </c>
      <c r="AB274" s="141"/>
      <c r="AC274" s="139" t="s">
        <v>18049</v>
      </c>
      <c r="AD274" s="380"/>
      <c r="AE274" s="139" t="s">
        <v>4</v>
      </c>
      <c r="AF274" s="139" t="s">
        <v>13073</v>
      </c>
      <c r="AG274" s="139" t="s">
        <v>4</v>
      </c>
      <c r="AH274" s="139" t="s">
        <v>1378</v>
      </c>
      <c r="AI274" s="139" t="s">
        <v>15678</v>
      </c>
      <c r="AJ274" s="139"/>
      <c r="AK274" s="139" t="s">
        <v>15678</v>
      </c>
      <c r="AL274" s="139" t="s">
        <v>7</v>
      </c>
      <c r="AM274" s="141" t="s">
        <v>19</v>
      </c>
      <c r="AN274" s="141" t="s">
        <v>8</v>
      </c>
      <c r="AO274" s="139" t="s">
        <v>1614</v>
      </c>
      <c r="AP274" s="139" t="s">
        <v>7</v>
      </c>
      <c r="AQ274" s="139"/>
      <c r="AR274" s="381"/>
      <c r="AS274" s="139" t="s">
        <v>4075</v>
      </c>
      <c r="AT274" s="141" t="s">
        <v>1404</v>
      </c>
      <c r="AU274" s="141">
        <v>507</v>
      </c>
      <c r="AV274" s="383"/>
      <c r="AW274" s="385"/>
      <c r="AX274" s="139"/>
      <c r="AY274" t="s">
        <v>18445</v>
      </c>
      <c r="AZ274">
        <v>12000</v>
      </c>
      <c r="BA274" s="381"/>
      <c r="BB274" s="139" t="s">
        <v>1452</v>
      </c>
      <c r="BC274" s="166"/>
      <c r="BD274" s="166"/>
      <c r="BE274" s="166"/>
      <c r="BF274" s="166"/>
      <c r="BG274" s="166"/>
      <c r="BH274" s="308"/>
      <c r="BI274" s="308"/>
      <c r="BJ274" s="141" t="s">
        <v>26</v>
      </c>
      <c r="BK274" s="141" t="s">
        <v>26</v>
      </c>
      <c r="BL274" s="141"/>
      <c r="BM274" s="141"/>
      <c r="BN274" s="139" t="s">
        <v>4075</v>
      </c>
      <c r="BQ274" s="141" t="s">
        <v>17684</v>
      </c>
      <c r="BR274" s="135" t="s">
        <v>15685</v>
      </c>
      <c r="BT274" s="135" t="s">
        <v>15347</v>
      </c>
      <c r="BU274" s="135" t="s">
        <v>13280</v>
      </c>
      <c r="BV274" s="141" t="s">
        <v>13259</v>
      </c>
      <c r="BW274" s="135" t="s">
        <v>13261</v>
      </c>
      <c r="BX274" s="141" t="s">
        <v>15681</v>
      </c>
      <c r="BY274" s="141" t="s">
        <v>12</v>
      </c>
      <c r="BZ274" s="141" t="s">
        <v>26</v>
      </c>
      <c r="CA274" s="141" t="s">
        <v>1848</v>
      </c>
      <c r="CB274" s="141"/>
      <c r="CC274" s="141" t="s">
        <v>15686</v>
      </c>
      <c r="CD274" s="141" t="s">
        <v>15687</v>
      </c>
      <c r="CE274" s="141" t="s">
        <v>15450</v>
      </c>
      <c r="CF274" s="141" t="s">
        <v>15451</v>
      </c>
      <c r="CG274" s="141" t="s">
        <v>2116</v>
      </c>
    </row>
    <row r="275" spans="1:85" x14ac:dyDescent="0.35">
      <c r="A275" s="155" t="s">
        <v>12011</v>
      </c>
      <c r="B275" s="139" t="s">
        <v>4075</v>
      </c>
      <c r="C275" s="18">
        <v>42002</v>
      </c>
      <c r="D275" s="144">
        <v>0.49861111111111112</v>
      </c>
      <c r="E275" s="141" t="s">
        <v>2707</v>
      </c>
      <c r="F275" s="141">
        <v>4</v>
      </c>
      <c r="G275" s="141" t="s">
        <v>13284</v>
      </c>
      <c r="H275" s="141">
        <v>2014</v>
      </c>
      <c r="I275" s="18">
        <v>42002</v>
      </c>
      <c r="J275" s="144">
        <v>0.49861111111111112</v>
      </c>
      <c r="K275" s="378"/>
      <c r="L275" s="139" t="s">
        <v>4075</v>
      </c>
      <c r="M275" s="141"/>
      <c r="N275" s="248"/>
      <c r="O275" s="141" t="s">
        <v>26</v>
      </c>
      <c r="P275" s="141"/>
      <c r="Q275" s="141" t="s">
        <v>12012</v>
      </c>
      <c r="R275" s="141" t="s">
        <v>12013</v>
      </c>
      <c r="S275" s="141"/>
      <c r="T275" s="141"/>
      <c r="U275" s="141">
        <v>109921877</v>
      </c>
      <c r="V275" s="141"/>
      <c r="W275" s="139" t="s">
        <v>4075</v>
      </c>
      <c r="X275" s="141" t="s">
        <v>25</v>
      </c>
      <c r="Y275" s="141" t="s">
        <v>27</v>
      </c>
      <c r="Z275" s="141" t="s">
        <v>13</v>
      </c>
      <c r="AA275" s="141" t="s">
        <v>34</v>
      </c>
      <c r="AB275" s="141"/>
      <c r="AC275" s="139" t="s">
        <v>18051</v>
      </c>
      <c r="AD275" s="380"/>
      <c r="AE275" s="139" t="s">
        <v>102</v>
      </c>
      <c r="AF275" s="139" t="s">
        <v>13074</v>
      </c>
      <c r="AG275" s="139" t="s">
        <v>102</v>
      </c>
      <c r="AH275" s="139" t="s">
        <v>1378</v>
      </c>
      <c r="AI275" s="139" t="s">
        <v>11</v>
      </c>
      <c r="AJ275" s="139" t="s">
        <v>11</v>
      </c>
      <c r="AK275" s="139"/>
      <c r="AL275" s="139"/>
      <c r="AM275" s="141" t="s">
        <v>1375</v>
      </c>
      <c r="AN275" s="141" t="s">
        <v>8</v>
      </c>
      <c r="AO275" s="139" t="s">
        <v>1614</v>
      </c>
      <c r="AP275" s="139" t="s">
        <v>7</v>
      </c>
      <c r="AQ275" s="139"/>
      <c r="AR275" s="381"/>
      <c r="AS275" s="139" t="s">
        <v>4075</v>
      </c>
      <c r="AT275" s="141" t="s">
        <v>1404</v>
      </c>
      <c r="AU275" s="141"/>
      <c r="AV275" s="383"/>
      <c r="AW275" s="385"/>
      <c r="AX275" s="139"/>
      <c r="AY275" t="s">
        <v>18446</v>
      </c>
      <c r="AZ275">
        <v>12000</v>
      </c>
      <c r="BA275" s="381"/>
      <c r="BB275" s="139" t="s">
        <v>17</v>
      </c>
      <c r="BC275" s="166"/>
      <c r="BD275" s="166"/>
      <c r="BE275" s="166"/>
      <c r="BF275" s="166"/>
      <c r="BG275" s="166"/>
      <c r="BH275" s="308"/>
      <c r="BI275" s="308"/>
      <c r="BJ275" s="141" t="s">
        <v>26</v>
      </c>
      <c r="BK275" s="141" t="s">
        <v>26</v>
      </c>
      <c r="BL275" s="141"/>
      <c r="BM275" s="141"/>
      <c r="BN275" s="139" t="s">
        <v>4075</v>
      </c>
      <c r="BQ275" s="141"/>
      <c r="BV275" s="141"/>
      <c r="BX275" s="141"/>
      <c r="BY275" s="141"/>
      <c r="BZ275" s="141"/>
      <c r="CA275" s="141"/>
      <c r="CB275" s="141"/>
      <c r="CC275" s="141"/>
      <c r="CD275" s="141"/>
      <c r="CE275" s="141"/>
      <c r="CF275" s="141"/>
      <c r="CG275" s="141"/>
    </row>
    <row r="276" spans="1:85" x14ac:dyDescent="0.35">
      <c r="A276" s="155" t="s">
        <v>12005</v>
      </c>
      <c r="B276" s="139" t="s">
        <v>4075</v>
      </c>
      <c r="C276" s="18">
        <v>42003</v>
      </c>
      <c r="D276" s="144">
        <v>0.66180555555555554</v>
      </c>
      <c r="E276" s="141" t="s">
        <v>2707</v>
      </c>
      <c r="F276" s="141">
        <v>4</v>
      </c>
      <c r="G276" s="141" t="s">
        <v>13284</v>
      </c>
      <c r="H276" s="141">
        <v>2014</v>
      </c>
      <c r="I276" s="18">
        <v>42003</v>
      </c>
      <c r="J276" s="144">
        <v>0.66180555555555554</v>
      </c>
      <c r="K276" s="378"/>
      <c r="L276" s="139" t="s">
        <v>4075</v>
      </c>
      <c r="M276" s="141"/>
      <c r="N276" s="248"/>
      <c r="O276" s="141" t="s">
        <v>26</v>
      </c>
      <c r="P276" s="141"/>
      <c r="Q276" s="141" t="s">
        <v>12006</v>
      </c>
      <c r="R276" s="141" t="s">
        <v>12007</v>
      </c>
      <c r="S276" s="141"/>
      <c r="T276" s="141"/>
      <c r="U276" s="141">
        <v>109921886</v>
      </c>
      <c r="V276" s="141"/>
      <c r="W276" s="139" t="s">
        <v>4075</v>
      </c>
      <c r="X276" s="141" t="s">
        <v>25</v>
      </c>
      <c r="Y276" s="141" t="s">
        <v>27</v>
      </c>
      <c r="Z276" s="141" t="s">
        <v>13</v>
      </c>
      <c r="AA276" s="141" t="s">
        <v>34</v>
      </c>
      <c r="AB276" s="141"/>
      <c r="AC276" s="139" t="s">
        <v>18051</v>
      </c>
      <c r="AD276" s="380"/>
      <c r="AE276" s="139" t="s">
        <v>102</v>
      </c>
      <c r="AF276" s="139" t="s">
        <v>13068</v>
      </c>
      <c r="AG276" s="139" t="s">
        <v>102</v>
      </c>
      <c r="AH276" s="139" t="s">
        <v>1378</v>
      </c>
      <c r="AI276" s="139" t="s">
        <v>7</v>
      </c>
      <c r="AJ276" s="139" t="s">
        <v>7</v>
      </c>
      <c r="AK276" s="139"/>
      <c r="AL276" s="139"/>
      <c r="AM276" s="141" t="s">
        <v>1375</v>
      </c>
      <c r="AN276" s="141" t="s">
        <v>8</v>
      </c>
      <c r="AO276" s="139" t="s">
        <v>1614</v>
      </c>
      <c r="AP276" s="139" t="s">
        <v>7</v>
      </c>
      <c r="AQ276" s="139"/>
      <c r="AR276" s="381"/>
      <c r="AS276" s="139" t="s">
        <v>4075</v>
      </c>
      <c r="AT276" s="141" t="s">
        <v>1404</v>
      </c>
      <c r="AU276" s="141"/>
      <c r="AV276" s="383"/>
      <c r="AW276" s="385"/>
      <c r="AX276" s="139"/>
      <c r="AY276" t="s">
        <v>18447</v>
      </c>
      <c r="AZ276">
        <v>21000</v>
      </c>
      <c r="BA276" s="381"/>
      <c r="BB276" s="139" t="s">
        <v>17</v>
      </c>
      <c r="BC276" s="166"/>
      <c r="BD276" s="166"/>
      <c r="BE276" s="166"/>
      <c r="BF276" s="166"/>
      <c r="BG276" s="166"/>
      <c r="BH276" s="308"/>
      <c r="BI276" s="308"/>
      <c r="BJ276" s="141" t="s">
        <v>26</v>
      </c>
      <c r="BK276" s="141" t="s">
        <v>26</v>
      </c>
      <c r="BL276" s="141"/>
      <c r="BM276" s="141"/>
      <c r="BN276" s="139" t="s">
        <v>4075</v>
      </c>
      <c r="BQ276" s="141"/>
      <c r="BV276" s="141"/>
      <c r="BX276" s="141"/>
      <c r="BY276" s="141"/>
      <c r="BZ276" s="141"/>
      <c r="CA276" s="141"/>
      <c r="CB276" s="141"/>
      <c r="CC276" s="141"/>
      <c r="CD276" s="141"/>
      <c r="CE276" s="141"/>
      <c r="CF276" s="141"/>
      <c r="CG276" s="141"/>
    </row>
    <row r="277" spans="1:85" x14ac:dyDescent="0.35">
      <c r="A277" s="155" t="s">
        <v>12008</v>
      </c>
      <c r="B277" s="139" t="s">
        <v>4075</v>
      </c>
      <c r="C277" s="18">
        <v>42003</v>
      </c>
      <c r="D277" s="144">
        <v>0.375</v>
      </c>
      <c r="E277" s="141" t="s">
        <v>2707</v>
      </c>
      <c r="F277" s="141">
        <v>4</v>
      </c>
      <c r="G277" s="141" t="s">
        <v>13284</v>
      </c>
      <c r="H277" s="141">
        <v>2014</v>
      </c>
      <c r="I277" s="18">
        <v>42003</v>
      </c>
      <c r="J277" s="144">
        <v>0.375</v>
      </c>
      <c r="K277" s="378"/>
      <c r="L277" s="139" t="s">
        <v>4075</v>
      </c>
      <c r="M277" s="141"/>
      <c r="N277" s="248"/>
      <c r="O277" s="141" t="s">
        <v>26</v>
      </c>
      <c r="P277" s="141"/>
      <c r="Q277" s="141" t="s">
        <v>12009</v>
      </c>
      <c r="R277" s="141" t="s">
        <v>12010</v>
      </c>
      <c r="S277" s="141"/>
      <c r="T277" s="141"/>
      <c r="U277" s="141"/>
      <c r="V277" s="141"/>
      <c r="W277" s="139" t="s">
        <v>4075</v>
      </c>
      <c r="X277" s="141" t="s">
        <v>25</v>
      </c>
      <c r="Y277" s="141" t="s">
        <v>27</v>
      </c>
      <c r="Z277" s="141" t="s">
        <v>4</v>
      </c>
      <c r="AA277" s="141" t="s">
        <v>34</v>
      </c>
      <c r="AB277" s="141"/>
      <c r="AC277" s="139" t="s">
        <v>18047</v>
      </c>
      <c r="AD277" s="380"/>
      <c r="AE277" s="139" t="s">
        <v>4</v>
      </c>
      <c r="AF277" s="139" t="s">
        <v>13073</v>
      </c>
      <c r="AG277" s="139" t="s">
        <v>4</v>
      </c>
      <c r="AH277" s="139" t="s">
        <v>1378</v>
      </c>
      <c r="AI277" s="139" t="s">
        <v>15678</v>
      </c>
      <c r="AJ277" s="139"/>
      <c r="AK277" s="139" t="s">
        <v>15678</v>
      </c>
      <c r="AL277" s="139" t="s">
        <v>7</v>
      </c>
      <c r="AM277" s="141" t="s">
        <v>1631</v>
      </c>
      <c r="AN277" s="141" t="s">
        <v>8</v>
      </c>
      <c r="AO277" s="139" t="s">
        <v>1614</v>
      </c>
      <c r="AP277" s="139" t="s">
        <v>7</v>
      </c>
      <c r="AQ277" s="139"/>
      <c r="AR277" s="381"/>
      <c r="AS277" s="139" t="s">
        <v>4075</v>
      </c>
      <c r="AT277" s="141" t="s">
        <v>1404</v>
      </c>
      <c r="AU277" s="141">
        <v>345</v>
      </c>
      <c r="AV277" s="383"/>
      <c r="AW277" s="385"/>
      <c r="AX277" s="139"/>
      <c r="AY277" t="s">
        <v>18313</v>
      </c>
      <c r="AZ277">
        <v>12000</v>
      </c>
      <c r="BA277" s="381"/>
      <c r="BB277" s="139" t="s">
        <v>1446</v>
      </c>
      <c r="BC277" s="166"/>
      <c r="BD277" s="166"/>
      <c r="BE277" s="166"/>
      <c r="BF277" s="166"/>
      <c r="BG277" s="166"/>
      <c r="BH277" s="308"/>
      <c r="BI277" s="308"/>
      <c r="BJ277" s="141" t="s">
        <v>26</v>
      </c>
      <c r="BK277" s="141" t="s">
        <v>26</v>
      </c>
      <c r="BL277" s="141"/>
      <c r="BM277" s="141"/>
      <c r="BN277" s="139" t="s">
        <v>4075</v>
      </c>
      <c r="BQ277" s="141" t="s">
        <v>17685</v>
      </c>
      <c r="BR277" s="135" t="s">
        <v>15700</v>
      </c>
      <c r="BT277" s="135" t="s">
        <v>15412</v>
      </c>
      <c r="BU277" s="135" t="s">
        <v>2410</v>
      </c>
      <c r="BV277" s="141" t="s">
        <v>13259</v>
      </c>
      <c r="BW277" s="135" t="s">
        <v>13278</v>
      </c>
      <c r="BX277" s="141" t="s">
        <v>12</v>
      </c>
      <c r="BY277" s="141" t="s">
        <v>12</v>
      </c>
      <c r="BZ277" s="141" t="s">
        <v>26</v>
      </c>
      <c r="CA277" s="141" t="s">
        <v>1848</v>
      </c>
      <c r="CB277" s="141"/>
      <c r="CC277" s="141" t="s">
        <v>15704</v>
      </c>
      <c r="CD277" s="141" t="s">
        <v>15683</v>
      </c>
      <c r="CE277" s="141" t="s">
        <v>15450</v>
      </c>
      <c r="CF277" s="141" t="s">
        <v>15451</v>
      </c>
      <c r="CG277" s="141"/>
    </row>
    <row r="278" spans="1:85" x14ac:dyDescent="0.35">
      <c r="A278" s="155" t="s">
        <v>12001</v>
      </c>
      <c r="B278" s="139" t="s">
        <v>4075</v>
      </c>
      <c r="C278" s="18">
        <v>42012</v>
      </c>
      <c r="D278" s="144">
        <v>0.63749999999999996</v>
      </c>
      <c r="E278" s="141" t="s">
        <v>2003</v>
      </c>
      <c r="F278" s="141">
        <v>1</v>
      </c>
      <c r="G278" s="141" t="s">
        <v>1848</v>
      </c>
      <c r="H278" s="141">
        <v>2015</v>
      </c>
      <c r="I278" s="18">
        <v>42012</v>
      </c>
      <c r="J278" s="144">
        <v>0.63749999999999996</v>
      </c>
      <c r="K278" s="378"/>
      <c r="L278" s="139" t="s">
        <v>4075</v>
      </c>
      <c r="M278" s="141"/>
      <c r="N278" s="248"/>
      <c r="O278" s="141" t="s">
        <v>26</v>
      </c>
      <c r="P278" s="141"/>
      <c r="Q278" s="141" t="s">
        <v>12002</v>
      </c>
      <c r="R278" s="141" t="s">
        <v>12003</v>
      </c>
      <c r="S278" s="141"/>
      <c r="T278" s="141"/>
      <c r="U278" s="141">
        <v>110045301</v>
      </c>
      <c r="V278" s="141" t="s">
        <v>12004</v>
      </c>
      <c r="W278" s="139" t="s">
        <v>4075</v>
      </c>
      <c r="X278" s="141" t="s">
        <v>25</v>
      </c>
      <c r="Y278" s="141" t="s">
        <v>27</v>
      </c>
      <c r="Z278" s="141" t="s">
        <v>13</v>
      </c>
      <c r="AA278" s="141" t="s">
        <v>34</v>
      </c>
      <c r="AB278" s="141"/>
      <c r="AC278" s="139" t="s">
        <v>18047</v>
      </c>
      <c r="AD278" s="380"/>
      <c r="AE278" s="139" t="s">
        <v>103</v>
      </c>
      <c r="AF278" s="139" t="s">
        <v>13075</v>
      </c>
      <c r="AG278" s="139" t="s">
        <v>103</v>
      </c>
      <c r="AH278" s="139" t="s">
        <v>1378</v>
      </c>
      <c r="AI278" s="139" t="s">
        <v>7340</v>
      </c>
      <c r="AJ278" s="139"/>
      <c r="AK278" s="139" t="s">
        <v>7340</v>
      </c>
      <c r="AL278" s="139" t="s">
        <v>7</v>
      </c>
      <c r="AM278" s="141" t="s">
        <v>12</v>
      </c>
      <c r="AN278" s="141" t="s">
        <v>1371</v>
      </c>
      <c r="AO278" s="139" t="s">
        <v>1614</v>
      </c>
      <c r="AP278" s="139" t="s">
        <v>7</v>
      </c>
      <c r="AQ278" s="139"/>
      <c r="AR278" s="381"/>
      <c r="AS278" s="139" t="s">
        <v>4075</v>
      </c>
      <c r="AT278" s="141" t="s">
        <v>1404</v>
      </c>
      <c r="AU278" s="141"/>
      <c r="AV278" s="383"/>
      <c r="AW278" s="385"/>
      <c r="AX278" s="139"/>
      <c r="AY278" t="s">
        <v>18448</v>
      </c>
      <c r="AZ278">
        <v>12000</v>
      </c>
      <c r="BA278" s="381"/>
      <c r="BB278" s="139" t="s">
        <v>17</v>
      </c>
      <c r="BC278" s="166"/>
      <c r="BD278" s="166"/>
      <c r="BE278" s="166"/>
      <c r="BF278" s="166"/>
      <c r="BG278" s="166"/>
      <c r="BH278" s="308"/>
      <c r="BI278" s="308"/>
      <c r="BJ278" s="141" t="s">
        <v>26</v>
      </c>
      <c r="BK278" s="141" t="s">
        <v>26</v>
      </c>
      <c r="BL278" s="141"/>
      <c r="BM278" s="141"/>
      <c r="BN278" s="139" t="s">
        <v>4075</v>
      </c>
      <c r="BQ278" s="141"/>
      <c r="BV278" s="141"/>
      <c r="BX278" s="141"/>
      <c r="BY278" s="141"/>
      <c r="BZ278" s="141"/>
      <c r="CA278" s="141"/>
      <c r="CB278" s="141"/>
      <c r="CC278" s="141"/>
      <c r="CD278" s="141"/>
      <c r="CE278" s="141"/>
      <c r="CF278" s="141"/>
      <c r="CG278" s="141"/>
    </row>
    <row r="279" spans="1:85" x14ac:dyDescent="0.35">
      <c r="A279" s="155" t="s">
        <v>12000</v>
      </c>
      <c r="B279" s="139" t="s">
        <v>4075</v>
      </c>
      <c r="C279" s="18">
        <v>42020</v>
      </c>
      <c r="D279" s="144">
        <v>0.29652777777777778</v>
      </c>
      <c r="E279" s="141" t="s">
        <v>1897</v>
      </c>
      <c r="F279" s="141">
        <v>1</v>
      </c>
      <c r="G279" s="141" t="s">
        <v>1848</v>
      </c>
      <c r="H279" s="141">
        <v>2015</v>
      </c>
      <c r="I279" s="18"/>
      <c r="J279" s="144"/>
      <c r="K279" s="378"/>
      <c r="L279" s="139" t="s">
        <v>4075</v>
      </c>
      <c r="M279" s="141"/>
      <c r="N279" s="248"/>
      <c r="O279" s="141" t="s">
        <v>26</v>
      </c>
      <c r="P279" s="141"/>
      <c r="Q279" s="141"/>
      <c r="R279" s="141"/>
      <c r="S279" s="141"/>
      <c r="T279" s="141"/>
      <c r="U279" s="141"/>
      <c r="V279" s="141"/>
      <c r="W279" s="139" t="s">
        <v>4075</v>
      </c>
      <c r="X279" s="141" t="s">
        <v>25</v>
      </c>
      <c r="Y279" s="141" t="s">
        <v>27</v>
      </c>
      <c r="Z279" s="141" t="s">
        <v>4</v>
      </c>
      <c r="AA279" s="141" t="s">
        <v>34</v>
      </c>
      <c r="AB279" s="141"/>
      <c r="AC279" s="139" t="s">
        <v>18049</v>
      </c>
      <c r="AD279" s="380"/>
      <c r="AE279" s="139" t="s">
        <v>102</v>
      </c>
      <c r="AF279" s="139" t="s">
        <v>13071</v>
      </c>
      <c r="AG279" s="139" t="s">
        <v>102</v>
      </c>
      <c r="AH279" s="139" t="s">
        <v>1378</v>
      </c>
      <c r="AI279" s="139"/>
      <c r="AJ279" s="139"/>
      <c r="AK279" s="139"/>
      <c r="AL279" s="139"/>
      <c r="AM279" s="141" t="s">
        <v>1537</v>
      </c>
      <c r="AN279" s="141" t="s">
        <v>8</v>
      </c>
      <c r="AO279" s="139" t="s">
        <v>1477</v>
      </c>
      <c r="AP279" s="139" t="s">
        <v>7</v>
      </c>
      <c r="AQ279" s="139"/>
      <c r="AR279" s="381"/>
      <c r="AS279" s="139" t="s">
        <v>4075</v>
      </c>
      <c r="AT279" s="141" t="s">
        <v>44</v>
      </c>
      <c r="AU279" s="141">
        <v>175</v>
      </c>
      <c r="AV279" s="383"/>
      <c r="AW279" s="385"/>
      <c r="AX279" s="139"/>
      <c r="AY279" t="s">
        <v>18249</v>
      </c>
      <c r="BA279" s="381"/>
      <c r="BB279" s="139" t="s">
        <v>1452</v>
      </c>
      <c r="BC279" s="166"/>
      <c r="BD279" s="166"/>
      <c r="BE279" s="166"/>
      <c r="BF279" s="166"/>
      <c r="BG279" s="166"/>
      <c r="BH279" s="308"/>
      <c r="BI279" s="308"/>
      <c r="BJ279" s="141" t="s">
        <v>26</v>
      </c>
      <c r="BK279" s="141" t="s">
        <v>26</v>
      </c>
      <c r="BL279" s="141"/>
      <c r="BM279" s="141"/>
      <c r="BN279" s="139" t="s">
        <v>4075</v>
      </c>
      <c r="BQ279" s="141"/>
      <c r="BV279" s="141"/>
      <c r="BX279" s="141"/>
      <c r="BY279" s="141"/>
      <c r="BZ279" s="141"/>
      <c r="CA279" s="141"/>
      <c r="CB279" s="141"/>
      <c r="CC279" s="141"/>
      <c r="CD279" s="141"/>
      <c r="CE279" s="141"/>
      <c r="CF279" s="141"/>
      <c r="CG279" s="141"/>
    </row>
    <row r="280" spans="1:85" x14ac:dyDescent="0.35">
      <c r="A280" s="155" t="s">
        <v>11997</v>
      </c>
      <c r="B280" s="139" t="s">
        <v>4075</v>
      </c>
      <c r="C280" s="18">
        <v>42030</v>
      </c>
      <c r="D280" s="144">
        <v>0.16041666666666668</v>
      </c>
      <c r="E280" s="141" t="s">
        <v>4009</v>
      </c>
      <c r="F280" s="141">
        <v>1</v>
      </c>
      <c r="G280" s="141" t="s">
        <v>1848</v>
      </c>
      <c r="H280" s="141">
        <v>2015</v>
      </c>
      <c r="I280" s="18">
        <v>42030</v>
      </c>
      <c r="J280" s="144">
        <v>0.16041666666666668</v>
      </c>
      <c r="K280" s="378"/>
      <c r="L280" s="139" t="s">
        <v>4075</v>
      </c>
      <c r="M280" s="141"/>
      <c r="N280" s="248"/>
      <c r="O280" s="141" t="s">
        <v>26</v>
      </c>
      <c r="P280" s="141"/>
      <c r="Q280" s="141" t="s">
        <v>11998</v>
      </c>
      <c r="R280" s="141" t="s">
        <v>11999</v>
      </c>
      <c r="S280" s="141"/>
      <c r="T280" s="141"/>
      <c r="U280" s="141">
        <v>110005634</v>
      </c>
      <c r="V280" s="141"/>
      <c r="W280" s="139" t="s">
        <v>4075</v>
      </c>
      <c r="X280" s="141" t="s">
        <v>25</v>
      </c>
      <c r="Y280" s="141" t="s">
        <v>27</v>
      </c>
      <c r="Z280" s="141" t="s">
        <v>4</v>
      </c>
      <c r="AA280" s="141" t="s">
        <v>34</v>
      </c>
      <c r="AB280" s="141"/>
      <c r="AC280" s="139" t="s">
        <v>18047</v>
      </c>
      <c r="AD280" s="380"/>
      <c r="AE280" s="139" t="s">
        <v>4</v>
      </c>
      <c r="AF280" s="139" t="s">
        <v>13073</v>
      </c>
      <c r="AG280" s="139" t="s">
        <v>4</v>
      </c>
      <c r="AH280" s="139" t="s">
        <v>1378</v>
      </c>
      <c r="AI280" s="139" t="s">
        <v>15678</v>
      </c>
      <c r="AJ280" s="139"/>
      <c r="AK280" s="139" t="s">
        <v>15678</v>
      </c>
      <c r="AL280" s="139" t="s">
        <v>7</v>
      </c>
      <c r="AM280" s="141" t="s">
        <v>4004</v>
      </c>
      <c r="AN280" s="141" t="s">
        <v>8</v>
      </c>
      <c r="AO280" s="139" t="s">
        <v>1614</v>
      </c>
      <c r="AP280" s="139" t="s">
        <v>7</v>
      </c>
      <c r="AQ280" s="139"/>
      <c r="AR280" s="381"/>
      <c r="AS280" s="139" t="s">
        <v>4075</v>
      </c>
      <c r="AT280" s="141" t="s">
        <v>44</v>
      </c>
      <c r="AU280" s="141">
        <v>520</v>
      </c>
      <c r="AV280" s="383"/>
      <c r="AW280" s="385"/>
      <c r="AX280" s="139"/>
      <c r="AY280" t="s">
        <v>18325</v>
      </c>
      <c r="AZ280">
        <v>12000</v>
      </c>
      <c r="BA280" s="381"/>
      <c r="BB280" s="139" t="s">
        <v>1446</v>
      </c>
      <c r="BC280" s="166"/>
      <c r="BD280" s="166"/>
      <c r="BE280" s="166"/>
      <c r="BF280" s="166"/>
      <c r="BG280" s="166"/>
      <c r="BH280" s="308"/>
      <c r="BI280" s="308"/>
      <c r="BJ280" s="141" t="s">
        <v>26</v>
      </c>
      <c r="BK280" s="141" t="s">
        <v>26</v>
      </c>
      <c r="BL280" s="141"/>
      <c r="BM280" s="141"/>
      <c r="BN280" s="139" t="s">
        <v>4075</v>
      </c>
      <c r="BQ280" s="141" t="s">
        <v>15679</v>
      </c>
      <c r="BR280" s="135" t="s">
        <v>15680</v>
      </c>
      <c r="BT280" s="135" t="s">
        <v>15347</v>
      </c>
      <c r="BU280" s="135" t="s">
        <v>15348</v>
      </c>
      <c r="BV280" s="141" t="s">
        <v>3336</v>
      </c>
      <c r="BW280" s="135" t="s">
        <v>2891</v>
      </c>
      <c r="BX280" s="141" t="s">
        <v>15681</v>
      </c>
      <c r="BY280" s="141" t="s">
        <v>12</v>
      </c>
      <c r="BZ280" s="141" t="s">
        <v>26</v>
      </c>
      <c r="CA280" s="141" t="s">
        <v>1848</v>
      </c>
      <c r="CB280" s="141"/>
      <c r="CC280" s="141" t="s">
        <v>15682</v>
      </c>
      <c r="CD280" s="141" t="s">
        <v>15683</v>
      </c>
      <c r="CE280" s="141" t="s">
        <v>15450</v>
      </c>
      <c r="CF280" s="141" t="s">
        <v>15451</v>
      </c>
      <c r="CG280" s="141" t="s">
        <v>1848</v>
      </c>
    </row>
    <row r="281" spans="1:85" x14ac:dyDescent="0.35">
      <c r="A281" s="155" t="s">
        <v>11991</v>
      </c>
      <c r="B281" s="139" t="s">
        <v>4075</v>
      </c>
      <c r="C281" s="18">
        <v>42041</v>
      </c>
      <c r="D281" s="144">
        <v>0.58888888888888891</v>
      </c>
      <c r="E281" s="141" t="s">
        <v>2004</v>
      </c>
      <c r="F281" s="141">
        <v>1</v>
      </c>
      <c r="G281" s="141" t="s">
        <v>2003</v>
      </c>
      <c r="H281" s="141">
        <v>2015</v>
      </c>
      <c r="I281" s="18">
        <v>42041</v>
      </c>
      <c r="J281" s="144">
        <v>0.58888888888888891</v>
      </c>
      <c r="K281" s="378"/>
      <c r="L281" s="139" t="s">
        <v>4075</v>
      </c>
      <c r="M281" s="141"/>
      <c r="N281" s="248"/>
      <c r="O281" s="141" t="s">
        <v>26</v>
      </c>
      <c r="P281" s="141"/>
      <c r="Q281" s="141" t="s">
        <v>11992</v>
      </c>
      <c r="R281" s="141" t="s">
        <v>11993</v>
      </c>
      <c r="S281" s="141"/>
      <c r="T281" s="141"/>
      <c r="U281" s="141">
        <v>110026193</v>
      </c>
      <c r="V281" s="141"/>
      <c r="W281" s="139" t="s">
        <v>4075</v>
      </c>
      <c r="X281" s="141" t="s">
        <v>25</v>
      </c>
      <c r="Y281" s="141" t="s">
        <v>27</v>
      </c>
      <c r="Z281" s="141" t="s">
        <v>4</v>
      </c>
      <c r="AA281" s="141" t="s">
        <v>34</v>
      </c>
      <c r="AB281" s="141"/>
      <c r="AC281" s="139" t="s">
        <v>18050</v>
      </c>
      <c r="AD281" s="380"/>
      <c r="AE281" s="139" t="s">
        <v>4</v>
      </c>
      <c r="AF281" s="139" t="s">
        <v>13073</v>
      </c>
      <c r="AG281" s="139" t="s">
        <v>4</v>
      </c>
      <c r="AH281" s="139" t="s">
        <v>1378</v>
      </c>
      <c r="AI281" s="139" t="s">
        <v>15678</v>
      </c>
      <c r="AJ281" s="139"/>
      <c r="AK281" s="139" t="s">
        <v>15678</v>
      </c>
      <c r="AL281" s="139" t="s">
        <v>7</v>
      </c>
      <c r="AM281" s="141" t="s">
        <v>4004</v>
      </c>
      <c r="AN281" s="141" t="s">
        <v>8</v>
      </c>
      <c r="AO281" s="139" t="s">
        <v>1614</v>
      </c>
      <c r="AP281" s="139" t="s">
        <v>7</v>
      </c>
      <c r="AQ281" s="139"/>
      <c r="AR281" s="381"/>
      <c r="AS281" s="139" t="s">
        <v>4075</v>
      </c>
      <c r="AT281" s="141" t="s">
        <v>1404</v>
      </c>
      <c r="AU281" s="141"/>
      <c r="AV281" s="383"/>
      <c r="AW281" s="385"/>
      <c r="AX281" s="139"/>
      <c r="AY281" t="s">
        <v>18445</v>
      </c>
      <c r="AZ281">
        <v>12000</v>
      </c>
      <c r="BA281" s="381"/>
      <c r="BB281" s="139" t="s">
        <v>1452</v>
      </c>
      <c r="BC281" s="166"/>
      <c r="BD281" s="166"/>
      <c r="BE281" s="166"/>
      <c r="BF281" s="166"/>
      <c r="BG281" s="166"/>
      <c r="BH281" s="308"/>
      <c r="BI281" s="308"/>
      <c r="BJ281" s="141" t="s">
        <v>26</v>
      </c>
      <c r="BK281" s="141" t="s">
        <v>26</v>
      </c>
      <c r="BL281" s="141"/>
      <c r="BM281" s="141"/>
      <c r="BN281" s="139" t="s">
        <v>4075</v>
      </c>
      <c r="BQ281" s="141" t="s">
        <v>15684</v>
      </c>
      <c r="BR281" s="135" t="s">
        <v>15685</v>
      </c>
      <c r="BT281" s="135" t="s">
        <v>15349</v>
      </c>
      <c r="BU281" s="135" t="s">
        <v>13274</v>
      </c>
      <c r="BV281" s="141" t="s">
        <v>13267</v>
      </c>
      <c r="BW281" s="135" t="s">
        <v>2891</v>
      </c>
      <c r="BX281" s="141" t="s">
        <v>12</v>
      </c>
      <c r="BY281" s="141" t="s">
        <v>15681</v>
      </c>
      <c r="BZ281" s="141" t="s">
        <v>26</v>
      </c>
      <c r="CA281" s="141" t="s">
        <v>1848</v>
      </c>
      <c r="CB281" s="141"/>
      <c r="CC281" s="141" t="s">
        <v>15686</v>
      </c>
      <c r="CD281" s="141" t="s">
        <v>15687</v>
      </c>
      <c r="CE281" s="141" t="s">
        <v>15450</v>
      </c>
      <c r="CF281" s="141" t="s">
        <v>15451</v>
      </c>
      <c r="CG281" s="141" t="s">
        <v>2003</v>
      </c>
    </row>
    <row r="282" spans="1:85" x14ac:dyDescent="0.35">
      <c r="A282" s="155" t="s">
        <v>11994</v>
      </c>
      <c r="B282" s="139" t="s">
        <v>4075</v>
      </c>
      <c r="C282" s="18">
        <v>42041</v>
      </c>
      <c r="D282" s="144">
        <v>0.25069444444444444</v>
      </c>
      <c r="E282" s="141" t="s">
        <v>2004</v>
      </c>
      <c r="F282" s="141">
        <v>1</v>
      </c>
      <c r="G282" s="141" t="s">
        <v>2003</v>
      </c>
      <c r="H282" s="141">
        <v>2015</v>
      </c>
      <c r="I282" s="18">
        <v>42041</v>
      </c>
      <c r="J282" s="144">
        <v>0.25069444444444444</v>
      </c>
      <c r="K282" s="378"/>
      <c r="L282" s="139" t="s">
        <v>4075</v>
      </c>
      <c r="M282" s="141"/>
      <c r="N282" s="248"/>
      <c r="O282" s="141" t="s">
        <v>26</v>
      </c>
      <c r="P282" s="141"/>
      <c r="Q282" s="141" t="s">
        <v>11995</v>
      </c>
      <c r="R282" s="141" t="s">
        <v>11996</v>
      </c>
      <c r="S282" s="141"/>
      <c r="T282" s="141"/>
      <c r="U282" s="141"/>
      <c r="V282" s="141"/>
      <c r="W282" s="139" t="s">
        <v>4075</v>
      </c>
      <c r="X282" s="141" t="s">
        <v>25</v>
      </c>
      <c r="Y282" s="141" t="s">
        <v>27</v>
      </c>
      <c r="Z282" s="141" t="s">
        <v>4</v>
      </c>
      <c r="AA282" s="141" t="s">
        <v>34</v>
      </c>
      <c r="AB282" s="141"/>
      <c r="AC282" s="139" t="s">
        <v>18049</v>
      </c>
      <c r="AD282" s="380"/>
      <c r="AE282" s="139" t="s">
        <v>4</v>
      </c>
      <c r="AF282" s="139" t="s">
        <v>13073</v>
      </c>
      <c r="AG282" s="139" t="s">
        <v>4</v>
      </c>
      <c r="AH282" s="139" t="s">
        <v>1378</v>
      </c>
      <c r="AI282" s="139" t="s">
        <v>15678</v>
      </c>
      <c r="AJ282" s="139"/>
      <c r="AK282" s="139" t="s">
        <v>15678</v>
      </c>
      <c r="AL282" s="139" t="s">
        <v>7</v>
      </c>
      <c r="AM282" s="141"/>
      <c r="AN282" s="141" t="s">
        <v>8</v>
      </c>
      <c r="AO282" s="139" t="s">
        <v>1614</v>
      </c>
      <c r="AP282" s="139" t="s">
        <v>7</v>
      </c>
      <c r="AQ282" s="139"/>
      <c r="AR282" s="381"/>
      <c r="AS282" s="139" t="s">
        <v>4075</v>
      </c>
      <c r="AT282" s="141" t="s">
        <v>44</v>
      </c>
      <c r="AU282" s="141">
        <v>305</v>
      </c>
      <c r="AV282" s="383"/>
      <c r="AW282" s="385"/>
      <c r="AX282" s="139"/>
      <c r="AY282" t="s">
        <v>18449</v>
      </c>
      <c r="AZ282">
        <v>21000</v>
      </c>
      <c r="BA282" s="381"/>
      <c r="BB282" s="139" t="s">
        <v>1450</v>
      </c>
      <c r="BC282" s="166"/>
      <c r="BD282" s="166"/>
      <c r="BE282" s="166"/>
      <c r="BF282" s="166"/>
      <c r="BG282" s="166"/>
      <c r="BH282" s="308"/>
      <c r="BI282" s="308"/>
      <c r="BJ282" s="141" t="s">
        <v>26</v>
      </c>
      <c r="BK282" s="141" t="s">
        <v>26</v>
      </c>
      <c r="BL282" s="141"/>
      <c r="BM282" s="141"/>
      <c r="BN282" s="139" t="s">
        <v>4075</v>
      </c>
      <c r="BQ282" s="141" t="s">
        <v>15688</v>
      </c>
      <c r="BR282" s="135" t="s">
        <v>15680</v>
      </c>
      <c r="BT282" s="135" t="s">
        <v>15350</v>
      </c>
      <c r="BU282" s="135" t="s">
        <v>13280</v>
      </c>
      <c r="BV282" s="141" t="s">
        <v>3829</v>
      </c>
      <c r="BW282" s="135" t="s">
        <v>13267</v>
      </c>
      <c r="BX282" s="141" t="s">
        <v>15689</v>
      </c>
      <c r="BY282" s="141" t="s">
        <v>12</v>
      </c>
      <c r="BZ282" s="141" t="s">
        <v>26</v>
      </c>
      <c r="CA282" s="141" t="s">
        <v>1848</v>
      </c>
      <c r="CB282" s="141"/>
      <c r="CC282" s="141" t="s">
        <v>15690</v>
      </c>
      <c r="CD282" s="141" t="s">
        <v>34</v>
      </c>
      <c r="CE282" s="141" t="s">
        <v>15450</v>
      </c>
      <c r="CF282" s="141" t="s">
        <v>15451</v>
      </c>
      <c r="CG282" s="141" t="s">
        <v>4004</v>
      </c>
    </row>
    <row r="283" spans="1:85" x14ac:dyDescent="0.35">
      <c r="A283" s="155" t="s">
        <v>11985</v>
      </c>
      <c r="B283" s="139" t="s">
        <v>4075</v>
      </c>
      <c r="C283" s="18">
        <v>42042</v>
      </c>
      <c r="D283" s="144">
        <v>0.77638888888888891</v>
      </c>
      <c r="E283" s="141" t="s">
        <v>2004</v>
      </c>
      <c r="F283" s="141">
        <v>1</v>
      </c>
      <c r="G283" s="141" t="s">
        <v>2003</v>
      </c>
      <c r="H283" s="141">
        <v>2015</v>
      </c>
      <c r="I283" s="18">
        <v>42042</v>
      </c>
      <c r="J283" s="144">
        <v>0.77638888888888891</v>
      </c>
      <c r="K283" s="378"/>
      <c r="L283" s="139" t="s">
        <v>4075</v>
      </c>
      <c r="M283" s="141"/>
      <c r="N283" s="248"/>
      <c r="O283" s="141" t="s">
        <v>26</v>
      </c>
      <c r="P283" s="141"/>
      <c r="Q283" s="141" t="s">
        <v>11986</v>
      </c>
      <c r="R283" s="141" t="s">
        <v>11987</v>
      </c>
      <c r="S283" s="141"/>
      <c r="T283" s="141"/>
      <c r="U283" s="141"/>
      <c r="V283" s="141"/>
      <c r="W283" s="139" t="s">
        <v>4075</v>
      </c>
      <c r="X283" s="141" t="s">
        <v>25</v>
      </c>
      <c r="Y283" s="141" t="s">
        <v>27</v>
      </c>
      <c r="Z283" s="141" t="s">
        <v>4</v>
      </c>
      <c r="AA283" s="141" t="s">
        <v>34</v>
      </c>
      <c r="AB283" s="141"/>
      <c r="AC283" s="139" t="s">
        <v>18047</v>
      </c>
      <c r="AD283" s="380"/>
      <c r="AE283" s="139" t="s">
        <v>4</v>
      </c>
      <c r="AF283" s="139" t="s">
        <v>13073</v>
      </c>
      <c r="AG283" s="139" t="s">
        <v>4</v>
      </c>
      <c r="AH283" s="139" t="s">
        <v>1378</v>
      </c>
      <c r="AI283" s="139" t="s">
        <v>15678</v>
      </c>
      <c r="AJ283" s="139"/>
      <c r="AK283" s="139" t="s">
        <v>15678</v>
      </c>
      <c r="AL283" s="139" t="s">
        <v>7</v>
      </c>
      <c r="AM283" s="141" t="s">
        <v>4004</v>
      </c>
      <c r="AN283" s="141" t="s">
        <v>8</v>
      </c>
      <c r="AO283" s="139" t="s">
        <v>1614</v>
      </c>
      <c r="AP283" s="139" t="s">
        <v>7</v>
      </c>
      <c r="AQ283" s="139"/>
      <c r="AR283" s="381"/>
      <c r="AS283" s="139" t="s">
        <v>4075</v>
      </c>
      <c r="AT283" s="141" t="s">
        <v>43</v>
      </c>
      <c r="AU283" s="141">
        <v>120</v>
      </c>
      <c r="AV283" s="383"/>
      <c r="AW283" s="385"/>
      <c r="AX283" s="139"/>
      <c r="AY283" t="s">
        <v>18450</v>
      </c>
      <c r="AZ283">
        <v>12000</v>
      </c>
      <c r="BA283" s="381"/>
      <c r="BB283" s="139" t="s">
        <v>1469</v>
      </c>
      <c r="BC283" s="166"/>
      <c r="BD283" s="166"/>
      <c r="BE283" s="166"/>
      <c r="BF283" s="166"/>
      <c r="BG283" s="166"/>
      <c r="BH283" s="308"/>
      <c r="BI283" s="308"/>
      <c r="BJ283" s="141" t="s">
        <v>26</v>
      </c>
      <c r="BK283" s="141" t="s">
        <v>26</v>
      </c>
      <c r="BL283" s="141"/>
      <c r="BM283" s="141"/>
      <c r="BN283" s="139" t="s">
        <v>4075</v>
      </c>
      <c r="BQ283" s="141" t="s">
        <v>15691</v>
      </c>
      <c r="BR283" s="135" t="s">
        <v>15685</v>
      </c>
      <c r="BT283" s="135" t="s">
        <v>15351</v>
      </c>
      <c r="BU283" s="135" t="s">
        <v>15352</v>
      </c>
      <c r="BV283" s="141" t="s">
        <v>15359</v>
      </c>
      <c r="BW283" s="135" t="s">
        <v>13270</v>
      </c>
      <c r="BX283" s="141" t="s">
        <v>15681</v>
      </c>
      <c r="BY283" s="141" t="s">
        <v>15681</v>
      </c>
      <c r="BZ283" s="141" t="s">
        <v>26</v>
      </c>
      <c r="CA283" s="141" t="s">
        <v>1848</v>
      </c>
      <c r="CB283" s="141"/>
      <c r="CC283" s="141" t="s">
        <v>15686</v>
      </c>
      <c r="CD283" s="141" t="s">
        <v>15683</v>
      </c>
      <c r="CE283" s="141" t="s">
        <v>15450</v>
      </c>
      <c r="CF283" s="141" t="s">
        <v>15451</v>
      </c>
      <c r="CG283" s="141" t="s">
        <v>1897</v>
      </c>
    </row>
    <row r="284" spans="1:85" x14ac:dyDescent="0.35">
      <c r="A284" s="155" t="s">
        <v>11988</v>
      </c>
      <c r="B284" s="139" t="s">
        <v>4075</v>
      </c>
      <c r="C284" s="18">
        <v>42042</v>
      </c>
      <c r="D284" s="144">
        <v>0.63402777777777775</v>
      </c>
      <c r="E284" s="141" t="s">
        <v>2004</v>
      </c>
      <c r="F284" s="141">
        <v>1</v>
      </c>
      <c r="G284" s="141" t="s">
        <v>2003</v>
      </c>
      <c r="H284" s="141">
        <v>2015</v>
      </c>
      <c r="I284" s="18">
        <v>42042</v>
      </c>
      <c r="J284" s="144">
        <v>0.63402777777777775</v>
      </c>
      <c r="K284" s="378"/>
      <c r="L284" s="139" t="s">
        <v>4075</v>
      </c>
      <c r="M284" s="141"/>
      <c r="N284" s="248"/>
      <c r="O284" s="141" t="s">
        <v>26</v>
      </c>
      <c r="P284" s="141"/>
      <c r="Q284" s="141" t="s">
        <v>11989</v>
      </c>
      <c r="R284" s="141" t="s">
        <v>11990</v>
      </c>
      <c r="S284" s="141"/>
      <c r="T284" s="141"/>
      <c r="U284" s="141"/>
      <c r="V284" s="141"/>
      <c r="W284" s="139" t="s">
        <v>4075</v>
      </c>
      <c r="X284" s="141" t="s">
        <v>25</v>
      </c>
      <c r="Y284" s="141" t="s">
        <v>27</v>
      </c>
      <c r="Z284" s="141" t="s">
        <v>4</v>
      </c>
      <c r="AA284" s="141" t="s">
        <v>34</v>
      </c>
      <c r="AB284" s="141"/>
      <c r="AC284" s="139" t="s">
        <v>18050</v>
      </c>
      <c r="AD284" s="380"/>
      <c r="AE284" s="139" t="s">
        <v>102</v>
      </c>
      <c r="AF284" s="139" t="s">
        <v>13077</v>
      </c>
      <c r="AG284" s="139" t="s">
        <v>102</v>
      </c>
      <c r="AH284" s="139" t="s">
        <v>1378</v>
      </c>
      <c r="AI284" s="139" t="s">
        <v>1408</v>
      </c>
      <c r="AJ284" s="139" t="s">
        <v>1408</v>
      </c>
      <c r="AK284" s="139"/>
      <c r="AL284" s="139"/>
      <c r="AM284" s="141" t="s">
        <v>4004</v>
      </c>
      <c r="AN284" s="141" t="s">
        <v>8</v>
      </c>
      <c r="AO284" s="139" t="s">
        <v>1614</v>
      </c>
      <c r="AP284" s="139" t="s">
        <v>7</v>
      </c>
      <c r="AQ284" s="139"/>
      <c r="AR284" s="381"/>
      <c r="AS284" s="139" t="s">
        <v>4075</v>
      </c>
      <c r="AT284" s="141" t="s">
        <v>1404</v>
      </c>
      <c r="AU284" s="141"/>
      <c r="AV284" s="383"/>
      <c r="AW284" s="385"/>
      <c r="AX284" s="139"/>
      <c r="AY284" t="s">
        <v>18451</v>
      </c>
      <c r="AZ284">
        <v>12000</v>
      </c>
      <c r="BA284" s="381"/>
      <c r="BB284" s="139" t="s">
        <v>17</v>
      </c>
      <c r="BC284" s="166"/>
      <c r="BD284" s="166"/>
      <c r="BE284" s="166"/>
      <c r="BF284" s="166"/>
      <c r="BG284" s="166"/>
      <c r="BH284" s="308"/>
      <c r="BI284" s="308"/>
      <c r="BJ284" s="141" t="s">
        <v>26</v>
      </c>
      <c r="BK284" s="141" t="s">
        <v>26</v>
      </c>
      <c r="BL284" s="141"/>
      <c r="BM284" s="141"/>
      <c r="BN284" s="139" t="s">
        <v>4075</v>
      </c>
      <c r="BQ284" s="141"/>
      <c r="BV284" s="141"/>
      <c r="BX284" s="141"/>
      <c r="BY284" s="141"/>
      <c r="BZ284" s="141"/>
      <c r="CA284" s="141"/>
      <c r="CB284" s="141"/>
      <c r="CC284" s="141"/>
      <c r="CD284" s="141"/>
      <c r="CE284" s="141"/>
      <c r="CF284" s="141"/>
      <c r="CG284" s="141"/>
    </row>
    <row r="285" spans="1:85" x14ac:dyDescent="0.35">
      <c r="A285" s="155" t="s">
        <v>11982</v>
      </c>
      <c r="B285" s="139" t="s">
        <v>4075</v>
      </c>
      <c r="C285" s="18">
        <v>42048</v>
      </c>
      <c r="D285" s="144">
        <v>0.66736111111111107</v>
      </c>
      <c r="E285" s="141" t="s">
        <v>13283</v>
      </c>
      <c r="F285" s="141">
        <v>1</v>
      </c>
      <c r="G285" s="141" t="s">
        <v>2003</v>
      </c>
      <c r="H285" s="141">
        <v>2015</v>
      </c>
      <c r="I285" s="18">
        <v>42048</v>
      </c>
      <c r="J285" s="144">
        <v>0.66736111111111107</v>
      </c>
      <c r="K285" s="378"/>
      <c r="L285" s="139" t="s">
        <v>4075</v>
      </c>
      <c r="M285" s="141"/>
      <c r="N285" s="248"/>
      <c r="O285" s="141" t="s">
        <v>26</v>
      </c>
      <c r="P285" s="141"/>
      <c r="Q285" s="141" t="s">
        <v>11983</v>
      </c>
      <c r="R285" s="141" t="s">
        <v>11984</v>
      </c>
      <c r="S285" s="141"/>
      <c r="T285" s="141"/>
      <c r="U285" s="141">
        <v>110050483</v>
      </c>
      <c r="V285" s="141"/>
      <c r="W285" s="139" t="s">
        <v>4075</v>
      </c>
      <c r="X285" s="141" t="s">
        <v>25</v>
      </c>
      <c r="Y285" s="141" t="s">
        <v>27</v>
      </c>
      <c r="Z285" s="141" t="s">
        <v>4</v>
      </c>
      <c r="AA285" s="141" t="s">
        <v>34</v>
      </c>
      <c r="AB285" s="141"/>
      <c r="AC285" s="139" t="s">
        <v>18047</v>
      </c>
      <c r="AD285" s="380"/>
      <c r="AE285" s="139" t="s">
        <v>4</v>
      </c>
      <c r="AF285" s="139" t="s">
        <v>13073</v>
      </c>
      <c r="AG285" s="139" t="s">
        <v>4</v>
      </c>
      <c r="AH285" s="139" t="s">
        <v>1378</v>
      </c>
      <c r="AI285" s="139" t="s">
        <v>15678</v>
      </c>
      <c r="AJ285" s="139"/>
      <c r="AK285" s="139" t="s">
        <v>15678</v>
      </c>
      <c r="AL285" s="139" t="s">
        <v>7</v>
      </c>
      <c r="AM285" s="141"/>
      <c r="AN285" s="141" t="s">
        <v>8</v>
      </c>
      <c r="AO285" s="139" t="s">
        <v>1477</v>
      </c>
      <c r="AP285" s="139" t="s">
        <v>7</v>
      </c>
      <c r="AQ285" s="139"/>
      <c r="AR285" s="381"/>
      <c r="AS285" s="139" t="s">
        <v>4075</v>
      </c>
      <c r="AT285" s="141" t="s">
        <v>1404</v>
      </c>
      <c r="AU285" s="141"/>
      <c r="AV285" s="383"/>
      <c r="AW285" s="385"/>
      <c r="AX285" s="139"/>
      <c r="AY285" t="s">
        <v>18452</v>
      </c>
      <c r="BA285" s="381"/>
      <c r="BB285" s="139" t="s">
        <v>17</v>
      </c>
      <c r="BC285" s="166"/>
      <c r="BD285" s="166"/>
      <c r="BE285" s="166"/>
      <c r="BF285" s="166"/>
      <c r="BG285" s="166"/>
      <c r="BH285" s="308"/>
      <c r="BI285" s="308"/>
      <c r="BJ285" s="141" t="s">
        <v>26</v>
      </c>
      <c r="BK285" s="141" t="s">
        <v>26</v>
      </c>
      <c r="BL285" s="141"/>
      <c r="BM285" s="141"/>
      <c r="BN285" s="139" t="s">
        <v>4075</v>
      </c>
      <c r="BQ285" s="141" t="s">
        <v>15692</v>
      </c>
      <c r="BR285" s="135" t="s">
        <v>15693</v>
      </c>
      <c r="BT285" s="135" t="s">
        <v>15353</v>
      </c>
      <c r="BU285" s="135" t="s">
        <v>13263</v>
      </c>
      <c r="BV285" s="141" t="s">
        <v>13262</v>
      </c>
      <c r="BW285" s="135" t="s">
        <v>2891</v>
      </c>
      <c r="BX285" s="141"/>
      <c r="BY285" s="141"/>
      <c r="BZ285" s="141"/>
      <c r="CA285" s="141"/>
      <c r="CB285" s="141"/>
      <c r="CC285" s="141"/>
      <c r="CD285" s="141"/>
      <c r="CE285" s="141" t="s">
        <v>15450</v>
      </c>
      <c r="CF285" s="141" t="s">
        <v>15451</v>
      </c>
      <c r="CG285" s="141" t="s">
        <v>1897</v>
      </c>
    </row>
    <row r="286" spans="1:85" x14ac:dyDescent="0.35">
      <c r="A286" s="155" t="s">
        <v>11979</v>
      </c>
      <c r="B286" s="139" t="s">
        <v>4075</v>
      </c>
      <c r="C286" s="18">
        <v>42051</v>
      </c>
      <c r="D286" s="144">
        <v>0.46388888888888891</v>
      </c>
      <c r="E286" s="141" t="s">
        <v>2536</v>
      </c>
      <c r="F286" s="141">
        <v>1</v>
      </c>
      <c r="G286" s="141" t="s">
        <v>2003</v>
      </c>
      <c r="H286" s="141">
        <v>2015</v>
      </c>
      <c r="I286" s="18">
        <v>42051</v>
      </c>
      <c r="J286" s="144">
        <v>0.46388888888888891</v>
      </c>
      <c r="K286" s="378"/>
      <c r="L286" s="139" t="s">
        <v>4075</v>
      </c>
      <c r="M286" s="141"/>
      <c r="N286" s="248"/>
      <c r="O286" s="141" t="s">
        <v>26</v>
      </c>
      <c r="P286" s="141"/>
      <c r="Q286" s="141" t="s">
        <v>11980</v>
      </c>
      <c r="R286" s="141" t="s">
        <v>11981</v>
      </c>
      <c r="S286" s="141"/>
      <c r="T286" s="141"/>
      <c r="U286" s="141">
        <v>110052029</v>
      </c>
      <c r="V286" s="141"/>
      <c r="W286" s="139" t="s">
        <v>4075</v>
      </c>
      <c r="X286" s="141" t="s">
        <v>25</v>
      </c>
      <c r="Y286" s="141" t="s">
        <v>27</v>
      </c>
      <c r="Z286" s="141" t="s">
        <v>4</v>
      </c>
      <c r="AA286" s="141" t="s">
        <v>34</v>
      </c>
      <c r="AB286" s="141"/>
      <c r="AC286" s="139" t="s">
        <v>18047</v>
      </c>
      <c r="AD286" s="380"/>
      <c r="AE286" s="139" t="s">
        <v>103</v>
      </c>
      <c r="AF286" s="139" t="s">
        <v>13075</v>
      </c>
      <c r="AG286" s="139" t="s">
        <v>103</v>
      </c>
      <c r="AH286" s="139" t="s">
        <v>1378</v>
      </c>
      <c r="AI286" s="139" t="s">
        <v>7340</v>
      </c>
      <c r="AJ286" s="139"/>
      <c r="AK286" s="139" t="s">
        <v>7340</v>
      </c>
      <c r="AL286" s="139" t="s">
        <v>1408</v>
      </c>
      <c r="AM286" s="141" t="s">
        <v>4004</v>
      </c>
      <c r="AN286" s="141" t="s">
        <v>8</v>
      </c>
      <c r="AO286" s="139" t="s">
        <v>1614</v>
      </c>
      <c r="AP286" s="139" t="s">
        <v>7</v>
      </c>
      <c r="AQ286" s="139"/>
      <c r="AR286" s="381"/>
      <c r="AS286" s="139" t="s">
        <v>4075</v>
      </c>
      <c r="AT286" s="141" t="s">
        <v>1404</v>
      </c>
      <c r="AU286" s="141"/>
      <c r="AV286" s="383"/>
      <c r="AW286" s="385"/>
      <c r="AX286" s="139"/>
      <c r="AY286" t="s">
        <v>18289</v>
      </c>
      <c r="AZ286">
        <v>12000</v>
      </c>
      <c r="BA286" s="381"/>
      <c r="BB286" s="139" t="s">
        <v>1444</v>
      </c>
      <c r="BC286" s="166"/>
      <c r="BD286" s="166"/>
      <c r="BE286" s="166"/>
      <c r="BF286" s="166"/>
      <c r="BG286" s="166"/>
      <c r="BH286" s="308"/>
      <c r="BI286" s="308"/>
      <c r="BJ286" s="141" t="s">
        <v>26</v>
      </c>
      <c r="BK286" s="141" t="s">
        <v>26</v>
      </c>
      <c r="BL286" s="141"/>
      <c r="BM286" s="141"/>
      <c r="BN286" s="139" t="s">
        <v>4075</v>
      </c>
      <c r="BQ286" s="141"/>
      <c r="BV286" s="141"/>
      <c r="BX286" s="141"/>
      <c r="BY286" s="141"/>
      <c r="BZ286" s="141"/>
      <c r="CA286" s="141"/>
      <c r="CB286" s="141"/>
      <c r="CC286" s="141"/>
      <c r="CD286" s="141"/>
      <c r="CE286" s="141"/>
      <c r="CF286" s="141"/>
      <c r="CG286" s="141"/>
    </row>
    <row r="287" spans="1:85" x14ac:dyDescent="0.35">
      <c r="A287" s="155" t="s">
        <v>11976</v>
      </c>
      <c r="B287" s="139" t="s">
        <v>4075</v>
      </c>
      <c r="C287" s="18">
        <v>42052</v>
      </c>
      <c r="D287" s="144">
        <v>0.69861111111111107</v>
      </c>
      <c r="E287" s="141" t="s">
        <v>2536</v>
      </c>
      <c r="F287" s="141">
        <v>1</v>
      </c>
      <c r="G287" s="141" t="s">
        <v>2003</v>
      </c>
      <c r="H287" s="141">
        <v>2015</v>
      </c>
      <c r="I287" s="18">
        <v>42052</v>
      </c>
      <c r="J287" s="144">
        <v>0.69861111111111107</v>
      </c>
      <c r="K287" s="378"/>
      <c r="L287" s="139" t="s">
        <v>4075</v>
      </c>
      <c r="M287" s="141"/>
      <c r="N287" s="248"/>
      <c r="O287" s="141" t="s">
        <v>26</v>
      </c>
      <c r="P287" s="141"/>
      <c r="Q287" s="141" t="s">
        <v>11977</v>
      </c>
      <c r="R287" s="141" t="s">
        <v>11978</v>
      </c>
      <c r="S287" s="141"/>
      <c r="T287" s="141"/>
      <c r="U287" s="141">
        <v>110053495</v>
      </c>
      <c r="V287" s="141"/>
      <c r="W287" s="139" t="s">
        <v>4075</v>
      </c>
      <c r="X287" s="141" t="s">
        <v>25</v>
      </c>
      <c r="Y287" s="141" t="s">
        <v>27</v>
      </c>
      <c r="Z287" s="141" t="s">
        <v>4</v>
      </c>
      <c r="AA287" s="141" t="s">
        <v>34</v>
      </c>
      <c r="AB287" s="141"/>
      <c r="AC287" s="139" t="s">
        <v>18049</v>
      </c>
      <c r="AD287" s="380"/>
      <c r="AE287" s="139" t="s">
        <v>4</v>
      </c>
      <c r="AF287" s="139" t="s">
        <v>13073</v>
      </c>
      <c r="AG287" s="139" t="s">
        <v>4</v>
      </c>
      <c r="AH287" s="139" t="s">
        <v>1378</v>
      </c>
      <c r="AI287" s="139" t="s">
        <v>15678</v>
      </c>
      <c r="AJ287" s="139"/>
      <c r="AK287" s="139" t="s">
        <v>15678</v>
      </c>
      <c r="AL287" s="139" t="s">
        <v>7</v>
      </c>
      <c r="AM287" s="141" t="s">
        <v>1537</v>
      </c>
      <c r="AN287" s="141" t="s">
        <v>8</v>
      </c>
      <c r="AO287" s="139" t="s">
        <v>1614</v>
      </c>
      <c r="AP287" s="139" t="s">
        <v>7</v>
      </c>
      <c r="AQ287" s="139"/>
      <c r="AR287" s="381"/>
      <c r="AS287" s="139" t="s">
        <v>4075</v>
      </c>
      <c r="AT287" s="141" t="s">
        <v>1404</v>
      </c>
      <c r="AU287" s="141">
        <v>280</v>
      </c>
      <c r="AV287" s="383"/>
      <c r="AW287" s="385"/>
      <c r="AX287" s="139"/>
      <c r="AY287" t="s">
        <v>18453</v>
      </c>
      <c r="AZ287">
        <v>12000</v>
      </c>
      <c r="BA287" s="381"/>
      <c r="BB287" s="139" t="s">
        <v>1446</v>
      </c>
      <c r="BC287" s="166"/>
      <c r="BD287" s="166"/>
      <c r="BE287" s="166"/>
      <c r="BF287" s="166"/>
      <c r="BG287" s="166"/>
      <c r="BH287" s="308"/>
      <c r="BI287" s="308"/>
      <c r="BJ287" s="141" t="s">
        <v>26</v>
      </c>
      <c r="BK287" s="141" t="s">
        <v>26</v>
      </c>
      <c r="BL287" s="141"/>
      <c r="BM287" s="141"/>
      <c r="BN287" s="139" t="s">
        <v>4075</v>
      </c>
      <c r="BQ287" s="141" t="s">
        <v>15694</v>
      </c>
      <c r="BR287" s="135" t="s">
        <v>15693</v>
      </c>
      <c r="BT287" s="135" t="s">
        <v>15354</v>
      </c>
      <c r="BU287" s="135" t="s">
        <v>13280</v>
      </c>
      <c r="BV287" s="141" t="s">
        <v>2891</v>
      </c>
      <c r="BW287" s="135" t="s">
        <v>2891</v>
      </c>
      <c r="BX287" s="141"/>
      <c r="BY287" s="141"/>
      <c r="BZ287" s="141"/>
      <c r="CA287" s="141"/>
      <c r="CB287" s="141"/>
      <c r="CC287" s="141"/>
      <c r="CD287" s="141"/>
      <c r="CE287" s="141" t="s">
        <v>15450</v>
      </c>
      <c r="CF287" s="141" t="s">
        <v>15451</v>
      </c>
      <c r="CG287" s="141" t="s">
        <v>2003</v>
      </c>
    </row>
    <row r="288" spans="1:85" x14ac:dyDescent="0.35">
      <c r="A288" s="155" t="s">
        <v>19937</v>
      </c>
      <c r="B288" s="139" t="s">
        <v>4075</v>
      </c>
      <c r="C288" s="18">
        <v>42053</v>
      </c>
      <c r="D288" s="144">
        <v>0.51200231481481484</v>
      </c>
      <c r="E288" s="141" t="s">
        <v>2536</v>
      </c>
      <c r="F288" s="141">
        <v>1</v>
      </c>
      <c r="G288" s="141" t="s">
        <v>2003</v>
      </c>
      <c r="H288" s="141">
        <v>2015</v>
      </c>
      <c r="I288" s="18">
        <v>42053</v>
      </c>
      <c r="J288" s="144">
        <v>0.51180555555555551</v>
      </c>
      <c r="K288" s="378"/>
      <c r="L288" s="139" t="s">
        <v>4075</v>
      </c>
      <c r="M288" s="141" t="s">
        <v>28</v>
      </c>
      <c r="N288" s="248">
        <v>44267</v>
      </c>
      <c r="O288" s="141" t="s">
        <v>25</v>
      </c>
      <c r="P288" s="141"/>
      <c r="Q288" s="141" t="s">
        <v>19938</v>
      </c>
      <c r="R288" s="141" t="s">
        <v>1944</v>
      </c>
      <c r="S288" s="141"/>
      <c r="T288" s="141" t="s">
        <v>19939</v>
      </c>
      <c r="U288" s="141"/>
      <c r="V288" s="141"/>
      <c r="W288" s="139" t="s">
        <v>4075</v>
      </c>
      <c r="X288" s="141" t="s">
        <v>25</v>
      </c>
      <c r="Y288" s="141" t="s">
        <v>27</v>
      </c>
      <c r="Z288" s="141"/>
      <c r="AA288" s="141" t="s">
        <v>34</v>
      </c>
      <c r="AB288" s="141"/>
      <c r="AC288" s="139" t="s">
        <v>18049</v>
      </c>
      <c r="AD288" s="380"/>
      <c r="AE288" s="139" t="s">
        <v>102</v>
      </c>
      <c r="AF288" s="139" t="s">
        <v>13071</v>
      </c>
      <c r="AG288" s="139" t="s">
        <v>102</v>
      </c>
      <c r="AH288" s="139" t="s">
        <v>1378</v>
      </c>
      <c r="AI288" s="139" t="s">
        <v>3688</v>
      </c>
      <c r="AJ288" s="139" t="s">
        <v>1423</v>
      </c>
      <c r="AK288" s="139"/>
      <c r="AL288" s="139"/>
      <c r="AM288" s="141" t="s">
        <v>9</v>
      </c>
      <c r="AN288" s="141" t="s">
        <v>8</v>
      </c>
      <c r="AO288" s="139"/>
      <c r="AP288" s="139" t="s">
        <v>1423</v>
      </c>
      <c r="AQ288" s="139"/>
      <c r="AR288" s="381"/>
      <c r="AS288" s="139" t="s">
        <v>4075</v>
      </c>
      <c r="AT288" s="141" t="s">
        <v>1404</v>
      </c>
      <c r="AU288" s="141"/>
      <c r="AV288" s="383"/>
      <c r="AW288" s="385"/>
      <c r="AX288" s="139" t="s">
        <v>209</v>
      </c>
      <c r="AY288" t="s">
        <v>19940</v>
      </c>
      <c r="BA288" s="381"/>
      <c r="BB288" s="139" t="s">
        <v>17</v>
      </c>
      <c r="BC288" s="166"/>
      <c r="BD288" s="166"/>
      <c r="BE288" s="166"/>
      <c r="BF288" s="166"/>
      <c r="BG288" s="166"/>
      <c r="BH288" s="308"/>
      <c r="BI288" s="308"/>
      <c r="BJ288" s="141" t="s">
        <v>26</v>
      </c>
      <c r="BK288" s="141" t="s">
        <v>26</v>
      </c>
      <c r="BL288" s="141"/>
      <c r="BM288" s="141"/>
      <c r="BN288" s="139" t="s">
        <v>4075</v>
      </c>
      <c r="BQ288" s="141"/>
      <c r="BV288" s="141"/>
      <c r="BX288" s="141"/>
      <c r="BY288" s="141"/>
      <c r="BZ288" s="141"/>
      <c r="CA288" s="141"/>
      <c r="CB288" s="141"/>
      <c r="CC288" s="141"/>
      <c r="CD288" s="141"/>
      <c r="CE288" s="141"/>
      <c r="CF288" s="141"/>
      <c r="CG288" s="141"/>
    </row>
    <row r="289" spans="1:85" x14ac:dyDescent="0.35">
      <c r="A289" s="155" t="s">
        <v>11973</v>
      </c>
      <c r="B289" s="139" t="s">
        <v>4075</v>
      </c>
      <c r="C289" s="18">
        <v>42057</v>
      </c>
      <c r="D289" s="144">
        <v>0.59722222222222221</v>
      </c>
      <c r="E289" s="141" t="s">
        <v>2741</v>
      </c>
      <c r="F289" s="141">
        <v>1</v>
      </c>
      <c r="G289" s="141" t="s">
        <v>2003</v>
      </c>
      <c r="H289" s="141">
        <v>2015</v>
      </c>
      <c r="I289" s="18">
        <v>42057</v>
      </c>
      <c r="J289" s="144">
        <v>0.59722222222222221</v>
      </c>
      <c r="K289" s="378"/>
      <c r="L289" s="139" t="s">
        <v>4075</v>
      </c>
      <c r="M289" s="141"/>
      <c r="N289" s="248"/>
      <c r="O289" s="141" t="s">
        <v>26</v>
      </c>
      <c r="P289" s="141"/>
      <c r="Q289" s="141" t="s">
        <v>11974</v>
      </c>
      <c r="R289" s="141" t="s">
        <v>11975</v>
      </c>
      <c r="S289" s="141"/>
      <c r="T289" s="141"/>
      <c r="U289" s="141">
        <v>110059856</v>
      </c>
      <c r="V289" s="141"/>
      <c r="W289" s="139" t="s">
        <v>4075</v>
      </c>
      <c r="X289" s="141" t="s">
        <v>25</v>
      </c>
      <c r="Y289" s="141" t="s">
        <v>27</v>
      </c>
      <c r="Z289" s="141" t="s">
        <v>4</v>
      </c>
      <c r="AA289" s="141" t="s">
        <v>34</v>
      </c>
      <c r="AB289" s="141"/>
      <c r="AC289" s="139" t="s">
        <v>18050</v>
      </c>
      <c r="AD289" s="380"/>
      <c r="AE289" s="139" t="s">
        <v>103</v>
      </c>
      <c r="AF289" s="139" t="s">
        <v>13075</v>
      </c>
      <c r="AG289" s="139" t="s">
        <v>103</v>
      </c>
      <c r="AH289" s="139" t="s">
        <v>1378</v>
      </c>
      <c r="AI289" s="139" t="s">
        <v>7340</v>
      </c>
      <c r="AJ289" s="139"/>
      <c r="AK289" s="139" t="s">
        <v>7340</v>
      </c>
      <c r="AL289" s="139" t="s">
        <v>1408</v>
      </c>
      <c r="AM289" s="141" t="s">
        <v>4004</v>
      </c>
      <c r="AN289" s="141" t="s">
        <v>8</v>
      </c>
      <c r="AO289" s="139" t="s">
        <v>1614</v>
      </c>
      <c r="AP289" s="139" t="s">
        <v>7</v>
      </c>
      <c r="AQ289" s="139"/>
      <c r="AR289" s="381"/>
      <c r="AS289" s="139" t="s">
        <v>4075</v>
      </c>
      <c r="AT289" s="141" t="s">
        <v>1404</v>
      </c>
      <c r="AU289" s="141"/>
      <c r="AV289" s="383"/>
      <c r="AW289" s="385"/>
      <c r="AX289" s="139"/>
      <c r="AY289" t="s">
        <v>18341</v>
      </c>
      <c r="AZ289">
        <v>21000</v>
      </c>
      <c r="BA289" s="381"/>
      <c r="BB289" s="139" t="s">
        <v>1444</v>
      </c>
      <c r="BC289" s="166"/>
      <c r="BD289" s="166"/>
      <c r="BE289" s="166"/>
      <c r="BF289" s="166"/>
      <c r="BG289" s="166"/>
      <c r="BH289" s="308"/>
      <c r="BI289" s="308"/>
      <c r="BJ289" s="141" t="s">
        <v>26</v>
      </c>
      <c r="BK289" s="141" t="s">
        <v>26</v>
      </c>
      <c r="BL289" s="141"/>
      <c r="BM289" s="141"/>
      <c r="BN289" s="139" t="s">
        <v>4075</v>
      </c>
      <c r="BQ289" s="141"/>
      <c r="BV289" s="141"/>
      <c r="BX289" s="141"/>
      <c r="BY289" s="141"/>
      <c r="BZ289" s="141"/>
      <c r="CA289" s="141"/>
      <c r="CB289" s="141"/>
      <c r="CC289" s="141"/>
      <c r="CD289" s="141"/>
      <c r="CE289" s="141"/>
      <c r="CF289" s="141"/>
      <c r="CG289" s="141"/>
    </row>
    <row r="290" spans="1:85" x14ac:dyDescent="0.35">
      <c r="A290" s="155" t="s">
        <v>11967</v>
      </c>
      <c r="B290" s="139" t="s">
        <v>4075</v>
      </c>
      <c r="C290" s="18">
        <v>42058</v>
      </c>
      <c r="D290" s="144">
        <v>0.55902777777777779</v>
      </c>
      <c r="E290" s="141" t="s">
        <v>2741</v>
      </c>
      <c r="F290" s="141">
        <v>1</v>
      </c>
      <c r="G290" s="141" t="s">
        <v>2003</v>
      </c>
      <c r="H290" s="141">
        <v>2015</v>
      </c>
      <c r="I290" s="18">
        <v>42058</v>
      </c>
      <c r="J290" s="144">
        <v>0.55902777777777779</v>
      </c>
      <c r="K290" s="378"/>
      <c r="L290" s="139" t="s">
        <v>4075</v>
      </c>
      <c r="M290" s="141"/>
      <c r="N290" s="248"/>
      <c r="O290" s="141" t="s">
        <v>26</v>
      </c>
      <c r="P290" s="141"/>
      <c r="Q290" s="141" t="s">
        <v>11968</v>
      </c>
      <c r="R290" s="141" t="s">
        <v>11969</v>
      </c>
      <c r="S290" s="141"/>
      <c r="T290" s="141"/>
      <c r="U290" s="141"/>
      <c r="V290" s="141"/>
      <c r="W290" s="139" t="s">
        <v>4075</v>
      </c>
      <c r="X290" s="141" t="s">
        <v>25</v>
      </c>
      <c r="Y290" s="141" t="s">
        <v>27</v>
      </c>
      <c r="Z290" s="141" t="s">
        <v>4</v>
      </c>
      <c r="AA290" s="141" t="s">
        <v>34</v>
      </c>
      <c r="AB290" s="141"/>
      <c r="AC290" s="139" t="s">
        <v>18047</v>
      </c>
      <c r="AD290" s="380"/>
      <c r="AE290" s="139" t="s">
        <v>4</v>
      </c>
      <c r="AF290" s="139" t="s">
        <v>13073</v>
      </c>
      <c r="AG290" s="139" t="s">
        <v>4</v>
      </c>
      <c r="AH290" s="139" t="s">
        <v>1378</v>
      </c>
      <c r="AI290" s="139" t="s">
        <v>15678</v>
      </c>
      <c r="AJ290" s="139"/>
      <c r="AK290" s="139" t="s">
        <v>15678</v>
      </c>
      <c r="AL290" s="139" t="s">
        <v>7</v>
      </c>
      <c r="AM290" s="141" t="s">
        <v>4004</v>
      </c>
      <c r="AN290" s="141" t="s">
        <v>8</v>
      </c>
      <c r="AO290" s="139" t="s">
        <v>1614</v>
      </c>
      <c r="AP290" s="139" t="s">
        <v>7</v>
      </c>
      <c r="AQ290" s="139"/>
      <c r="AR290" s="381"/>
      <c r="AS290" s="139" t="s">
        <v>4075</v>
      </c>
      <c r="AT290" s="141" t="s">
        <v>44</v>
      </c>
      <c r="AU290" s="141">
        <v>180</v>
      </c>
      <c r="AV290" s="383"/>
      <c r="AW290" s="385"/>
      <c r="AX290" s="139"/>
      <c r="AY290" t="s">
        <v>18454</v>
      </c>
      <c r="AZ290">
        <v>12000</v>
      </c>
      <c r="BA290" s="381"/>
      <c r="BB290" s="139" t="s">
        <v>1451</v>
      </c>
      <c r="BC290" s="166"/>
      <c r="BD290" s="166"/>
      <c r="BE290" s="166"/>
      <c r="BF290" s="166"/>
      <c r="BG290" s="166"/>
      <c r="BH290" s="308"/>
      <c r="BI290" s="308"/>
      <c r="BJ290" s="141" t="s">
        <v>26</v>
      </c>
      <c r="BK290" s="141" t="s">
        <v>26</v>
      </c>
      <c r="BL290" s="141"/>
      <c r="BM290" s="141"/>
      <c r="BN290" s="139" t="s">
        <v>4075</v>
      </c>
      <c r="BQ290" s="141" t="s">
        <v>15695</v>
      </c>
      <c r="BR290" s="135" t="s">
        <v>15685</v>
      </c>
      <c r="BT290" s="135" t="s">
        <v>15355</v>
      </c>
      <c r="BU290" s="135" t="s">
        <v>2892</v>
      </c>
      <c r="BV290" s="141" t="s">
        <v>15356</v>
      </c>
      <c r="BW290" s="135" t="s">
        <v>13280</v>
      </c>
      <c r="BX290" s="141" t="s">
        <v>15681</v>
      </c>
      <c r="BY290" s="141" t="s">
        <v>12</v>
      </c>
      <c r="BZ290" s="141" t="s">
        <v>26</v>
      </c>
      <c r="CA290" s="141" t="s">
        <v>1848</v>
      </c>
      <c r="CB290" s="141"/>
      <c r="CC290" s="141" t="s">
        <v>15686</v>
      </c>
      <c r="CD290" s="141" t="s">
        <v>15687</v>
      </c>
      <c r="CE290" s="141" t="s">
        <v>15450</v>
      </c>
      <c r="CF290" s="141" t="s">
        <v>15451</v>
      </c>
      <c r="CG290" s="141"/>
    </row>
    <row r="291" spans="1:85" x14ac:dyDescent="0.35">
      <c r="A291" s="155" t="s">
        <v>11970</v>
      </c>
      <c r="B291" s="139" t="s">
        <v>4075</v>
      </c>
      <c r="C291" s="18">
        <v>42058</v>
      </c>
      <c r="D291" s="144">
        <v>8.6805555555555552E-2</v>
      </c>
      <c r="E291" s="141" t="s">
        <v>2741</v>
      </c>
      <c r="F291" s="141">
        <v>1</v>
      </c>
      <c r="G291" s="141" t="s">
        <v>2003</v>
      </c>
      <c r="H291" s="141">
        <v>2015</v>
      </c>
      <c r="I291" s="18">
        <v>42058</v>
      </c>
      <c r="J291" s="144">
        <v>8.6805555555555552E-2</v>
      </c>
      <c r="K291" s="378"/>
      <c r="L291" s="139" t="s">
        <v>4075</v>
      </c>
      <c r="M291" s="141"/>
      <c r="N291" s="248"/>
      <c r="O291" s="141" t="s">
        <v>26</v>
      </c>
      <c r="P291" s="141"/>
      <c r="Q291" s="141" t="s">
        <v>11971</v>
      </c>
      <c r="R291" s="141" t="s">
        <v>11972</v>
      </c>
      <c r="S291" s="141"/>
      <c r="T291" s="141"/>
      <c r="U291" s="141"/>
      <c r="V291" s="141"/>
      <c r="W291" s="139" t="s">
        <v>4075</v>
      </c>
      <c r="X291" s="141" t="s">
        <v>25</v>
      </c>
      <c r="Y291" s="141" t="s">
        <v>27</v>
      </c>
      <c r="Z291" s="141" t="s">
        <v>4</v>
      </c>
      <c r="AA291" s="141" t="s">
        <v>34</v>
      </c>
      <c r="AB291" s="141"/>
      <c r="AC291" s="139" t="s">
        <v>18049</v>
      </c>
      <c r="AD291" s="380"/>
      <c r="AE291" s="139" t="s">
        <v>4</v>
      </c>
      <c r="AF291" s="139" t="s">
        <v>13073</v>
      </c>
      <c r="AG291" s="139" t="s">
        <v>4</v>
      </c>
      <c r="AH291" s="139" t="s">
        <v>1378</v>
      </c>
      <c r="AI291" s="139" t="s">
        <v>15678</v>
      </c>
      <c r="AJ291" s="139"/>
      <c r="AK291" s="139" t="s">
        <v>15678</v>
      </c>
      <c r="AL291" s="139" t="s">
        <v>7</v>
      </c>
      <c r="AM291" s="141" t="s">
        <v>4004</v>
      </c>
      <c r="AN291" s="141" t="s">
        <v>8</v>
      </c>
      <c r="AO291" s="139" t="s">
        <v>1614</v>
      </c>
      <c r="AP291" s="139" t="s">
        <v>7</v>
      </c>
      <c r="AQ291" s="139"/>
      <c r="AR291" s="381"/>
      <c r="AS291" s="139" t="s">
        <v>4075</v>
      </c>
      <c r="AT291" s="141" t="s">
        <v>44</v>
      </c>
      <c r="AU291" s="141">
        <v>330</v>
      </c>
      <c r="AV291" s="383"/>
      <c r="AW291" s="385"/>
      <c r="AX291" s="139"/>
      <c r="AY291" t="s">
        <v>18455</v>
      </c>
      <c r="AZ291">
        <v>12000</v>
      </c>
      <c r="BA291" s="381"/>
      <c r="BB291" s="139" t="s">
        <v>1446</v>
      </c>
      <c r="BC291" s="166"/>
      <c r="BD291" s="166"/>
      <c r="BE291" s="166"/>
      <c r="BF291" s="166"/>
      <c r="BG291" s="166"/>
      <c r="BH291" s="308"/>
      <c r="BI291" s="308"/>
      <c r="BJ291" s="141" t="s">
        <v>26</v>
      </c>
      <c r="BK291" s="141" t="s">
        <v>26</v>
      </c>
      <c r="BL291" s="141"/>
      <c r="BM291" s="141"/>
      <c r="BN291" s="139" t="s">
        <v>4075</v>
      </c>
      <c r="BQ291" s="141" t="s">
        <v>15696</v>
      </c>
      <c r="BR291" s="135" t="s">
        <v>15680</v>
      </c>
      <c r="BT291" s="135" t="s">
        <v>13609</v>
      </c>
      <c r="BU291" s="135" t="s">
        <v>14497</v>
      </c>
      <c r="BV291" s="141" t="s">
        <v>13272</v>
      </c>
      <c r="BW291" s="135" t="s">
        <v>15356</v>
      </c>
      <c r="BX291" s="141" t="s">
        <v>12</v>
      </c>
      <c r="BY291" s="141" t="s">
        <v>12</v>
      </c>
      <c r="BZ291" s="141" t="s">
        <v>26</v>
      </c>
      <c r="CA291" s="141" t="s">
        <v>1848</v>
      </c>
      <c r="CB291" s="141"/>
      <c r="CC291" s="141" t="s">
        <v>15686</v>
      </c>
      <c r="CD291" s="141" t="s">
        <v>15687</v>
      </c>
      <c r="CE291" s="141" t="s">
        <v>15452</v>
      </c>
      <c r="CF291" s="141" t="s">
        <v>15451</v>
      </c>
      <c r="CG291" s="141" t="s">
        <v>2003</v>
      </c>
    </row>
    <row r="292" spans="1:85" x14ac:dyDescent="0.35">
      <c r="A292" s="155" t="s">
        <v>11961</v>
      </c>
      <c r="B292" s="139" t="s">
        <v>4075</v>
      </c>
      <c r="C292" s="18">
        <v>42060</v>
      </c>
      <c r="D292" s="144">
        <v>0.6958333333333333</v>
      </c>
      <c r="E292" s="141" t="s">
        <v>2741</v>
      </c>
      <c r="F292" s="141">
        <v>1</v>
      </c>
      <c r="G292" s="141" t="s">
        <v>2003</v>
      </c>
      <c r="H292" s="141">
        <v>2015</v>
      </c>
      <c r="I292" s="18">
        <v>42060</v>
      </c>
      <c r="J292" s="144">
        <v>0.6958333333333333</v>
      </c>
      <c r="K292" s="378"/>
      <c r="L292" s="139" t="s">
        <v>4075</v>
      </c>
      <c r="M292" s="141"/>
      <c r="N292" s="248"/>
      <c r="O292" s="141" t="s">
        <v>26</v>
      </c>
      <c r="P292" s="141"/>
      <c r="Q292" s="141" t="s">
        <v>11962</v>
      </c>
      <c r="R292" s="141" t="s">
        <v>11963</v>
      </c>
      <c r="S292" s="141"/>
      <c r="T292" s="141"/>
      <c r="U292" s="141"/>
      <c r="V292" s="141"/>
      <c r="W292" s="139" t="s">
        <v>4075</v>
      </c>
      <c r="X292" s="141" t="s">
        <v>25</v>
      </c>
      <c r="Y292" s="141" t="s">
        <v>27</v>
      </c>
      <c r="Z292" s="141" t="s">
        <v>4</v>
      </c>
      <c r="AA292" s="141" t="s">
        <v>34</v>
      </c>
      <c r="AB292" s="141"/>
      <c r="AC292" s="139" t="s">
        <v>18049</v>
      </c>
      <c r="AD292" s="380"/>
      <c r="AE292" s="139" t="s">
        <v>102</v>
      </c>
      <c r="AF292" s="139" t="s">
        <v>13074</v>
      </c>
      <c r="AG292" s="139" t="s">
        <v>102</v>
      </c>
      <c r="AH292" s="139" t="s">
        <v>1378</v>
      </c>
      <c r="AI292" s="139" t="s">
        <v>11</v>
      </c>
      <c r="AJ292" s="139" t="s">
        <v>11</v>
      </c>
      <c r="AK292" s="139"/>
      <c r="AL292" s="139"/>
      <c r="AM292" s="141" t="s">
        <v>4004</v>
      </c>
      <c r="AN292" s="141" t="s">
        <v>8</v>
      </c>
      <c r="AO292" s="139" t="s">
        <v>1477</v>
      </c>
      <c r="AP292" s="139" t="s">
        <v>7</v>
      </c>
      <c r="AQ292" s="139"/>
      <c r="AR292" s="381"/>
      <c r="AS292" s="139" t="s">
        <v>4075</v>
      </c>
      <c r="AT292" s="141" t="s">
        <v>1404</v>
      </c>
      <c r="AU292" s="141"/>
      <c r="AV292" s="383"/>
      <c r="AW292" s="385"/>
      <c r="AX292" s="139"/>
      <c r="AY292" t="s">
        <v>18456</v>
      </c>
      <c r="BA292" s="381"/>
      <c r="BB292" s="139" t="s">
        <v>17</v>
      </c>
      <c r="BC292" s="166"/>
      <c r="BD292" s="166"/>
      <c r="BE292" s="166"/>
      <c r="BF292" s="166"/>
      <c r="BG292" s="166"/>
      <c r="BH292" s="308"/>
      <c r="BI292" s="308"/>
      <c r="BJ292" s="141" t="s">
        <v>26</v>
      </c>
      <c r="BK292" s="141" t="s">
        <v>26</v>
      </c>
      <c r="BL292" s="141"/>
      <c r="BM292" s="141"/>
      <c r="BN292" s="139" t="s">
        <v>4075</v>
      </c>
      <c r="BQ292" s="141"/>
      <c r="BV292" s="141"/>
      <c r="BX292" s="141"/>
      <c r="BY292" s="141"/>
      <c r="BZ292" s="141"/>
      <c r="CA292" s="141"/>
      <c r="CB292" s="141"/>
      <c r="CC292" s="141"/>
      <c r="CD292" s="141"/>
      <c r="CE292" s="141"/>
      <c r="CF292" s="141"/>
      <c r="CG292" s="141"/>
    </row>
    <row r="293" spans="1:85" x14ac:dyDescent="0.35">
      <c r="A293" s="155" t="s">
        <v>11964</v>
      </c>
      <c r="B293" s="139" t="s">
        <v>4075</v>
      </c>
      <c r="C293" s="18">
        <v>42060</v>
      </c>
      <c r="D293" s="144">
        <v>0.10694444444444444</v>
      </c>
      <c r="E293" s="141" t="s">
        <v>2741</v>
      </c>
      <c r="F293" s="141">
        <v>1</v>
      </c>
      <c r="G293" s="141" t="s">
        <v>2003</v>
      </c>
      <c r="H293" s="141">
        <v>2015</v>
      </c>
      <c r="I293" s="18">
        <v>42060</v>
      </c>
      <c r="J293" s="144">
        <v>0.10694444444444444</v>
      </c>
      <c r="K293" s="378"/>
      <c r="L293" s="139" t="s">
        <v>4075</v>
      </c>
      <c r="M293" s="141"/>
      <c r="N293" s="248"/>
      <c r="O293" s="141" t="s">
        <v>26</v>
      </c>
      <c r="P293" s="141"/>
      <c r="Q293" s="141" t="s">
        <v>11965</v>
      </c>
      <c r="R293" s="141" t="s">
        <v>11966</v>
      </c>
      <c r="S293" s="141"/>
      <c r="T293" s="141"/>
      <c r="U293" s="141">
        <v>110063015</v>
      </c>
      <c r="V293" s="141"/>
      <c r="W293" s="139" t="s">
        <v>4075</v>
      </c>
      <c r="X293" s="141" t="s">
        <v>25</v>
      </c>
      <c r="Y293" s="141" t="s">
        <v>27</v>
      </c>
      <c r="Z293" s="141" t="s">
        <v>4</v>
      </c>
      <c r="AA293" s="141" t="s">
        <v>34</v>
      </c>
      <c r="AB293" s="141"/>
      <c r="AC293" s="139" t="s">
        <v>18049</v>
      </c>
      <c r="AD293" s="380"/>
      <c r="AE293" s="139" t="s">
        <v>102</v>
      </c>
      <c r="AF293" s="139" t="s">
        <v>13080</v>
      </c>
      <c r="AG293" s="139" t="s">
        <v>102</v>
      </c>
      <c r="AH293" s="139" t="s">
        <v>1378</v>
      </c>
      <c r="AI293" s="139" t="s">
        <v>46</v>
      </c>
      <c r="AJ293" s="139" t="s">
        <v>46</v>
      </c>
      <c r="AK293" s="139"/>
      <c r="AL293" s="139"/>
      <c r="AM293" s="141" t="s">
        <v>1537</v>
      </c>
      <c r="AN293" s="141" t="s">
        <v>8</v>
      </c>
      <c r="AO293" s="139" t="s">
        <v>1614</v>
      </c>
      <c r="AP293" s="139" t="s">
        <v>46</v>
      </c>
      <c r="AQ293" s="139"/>
      <c r="AR293" s="381"/>
      <c r="AS293" s="139" t="s">
        <v>4075</v>
      </c>
      <c r="AT293" s="141" t="s">
        <v>1404</v>
      </c>
      <c r="AU293" s="141"/>
      <c r="AV293" s="383"/>
      <c r="AW293" s="385"/>
      <c r="AX293" s="139"/>
      <c r="AY293" t="s">
        <v>18457</v>
      </c>
      <c r="AZ293">
        <v>12000</v>
      </c>
      <c r="BA293" s="381"/>
      <c r="BB293" s="139" t="s">
        <v>17</v>
      </c>
      <c r="BC293" s="166"/>
      <c r="BD293" s="166"/>
      <c r="BE293" s="166"/>
      <c r="BF293" s="166"/>
      <c r="BG293" s="166"/>
      <c r="BH293" s="308"/>
      <c r="BI293" s="308"/>
      <c r="BJ293" s="141" t="s">
        <v>26</v>
      </c>
      <c r="BK293" s="141" t="s">
        <v>26</v>
      </c>
      <c r="BL293" s="141"/>
      <c r="BM293" s="141"/>
      <c r="BN293" s="139" t="s">
        <v>4075</v>
      </c>
      <c r="BQ293" s="141"/>
      <c r="BV293" s="141"/>
      <c r="BX293" s="141"/>
      <c r="BY293" s="141"/>
      <c r="BZ293" s="141"/>
      <c r="CA293" s="141"/>
      <c r="CB293" s="141"/>
      <c r="CC293" s="141"/>
      <c r="CD293" s="141"/>
      <c r="CE293" s="141"/>
      <c r="CF293" s="141"/>
      <c r="CG293" s="141"/>
    </row>
    <row r="294" spans="1:85" x14ac:dyDescent="0.35">
      <c r="A294" s="155" t="s">
        <v>11958</v>
      </c>
      <c r="B294" s="139" t="s">
        <v>4075</v>
      </c>
      <c r="C294" s="18">
        <v>42067</v>
      </c>
      <c r="D294" s="144">
        <v>0.78055555555555556</v>
      </c>
      <c r="E294" s="141" t="s">
        <v>2891</v>
      </c>
      <c r="F294" s="141">
        <v>1</v>
      </c>
      <c r="G294" s="141" t="s">
        <v>1897</v>
      </c>
      <c r="H294" s="141">
        <v>2015</v>
      </c>
      <c r="I294" s="18">
        <v>42067</v>
      </c>
      <c r="J294" s="144">
        <v>0.78055555555555556</v>
      </c>
      <c r="K294" s="378"/>
      <c r="L294" s="139" t="s">
        <v>4075</v>
      </c>
      <c r="M294" s="141"/>
      <c r="N294" s="248"/>
      <c r="O294" s="141" t="s">
        <v>26</v>
      </c>
      <c r="P294" s="141"/>
      <c r="Q294" s="141" t="s">
        <v>11959</v>
      </c>
      <c r="R294" s="141" t="s">
        <v>11960</v>
      </c>
      <c r="S294" s="141"/>
      <c r="T294" s="141"/>
      <c r="U294" s="141">
        <v>110077671</v>
      </c>
      <c r="V294" s="141"/>
      <c r="W294" s="139" t="s">
        <v>4075</v>
      </c>
      <c r="X294" s="141" t="s">
        <v>25</v>
      </c>
      <c r="Y294" s="141" t="s">
        <v>27</v>
      </c>
      <c r="Z294" s="141" t="s">
        <v>4</v>
      </c>
      <c r="AA294" s="141" t="s">
        <v>34</v>
      </c>
      <c r="AB294" s="141"/>
      <c r="AC294" s="139" t="s">
        <v>18047</v>
      </c>
      <c r="AD294" s="380"/>
      <c r="AE294" s="139" t="s">
        <v>102</v>
      </c>
      <c r="AF294" s="139" t="s">
        <v>13068</v>
      </c>
      <c r="AG294" s="139" t="s">
        <v>102</v>
      </c>
      <c r="AH294" s="139" t="s">
        <v>1378</v>
      </c>
      <c r="AI294" s="139" t="s">
        <v>7</v>
      </c>
      <c r="AJ294" s="139" t="s">
        <v>7</v>
      </c>
      <c r="AK294" s="139"/>
      <c r="AL294" s="139"/>
      <c r="AM294" s="141" t="s">
        <v>1537</v>
      </c>
      <c r="AN294" s="141" t="s">
        <v>8</v>
      </c>
      <c r="AO294" s="139" t="s">
        <v>1614</v>
      </c>
      <c r="AP294" s="139" t="s">
        <v>7</v>
      </c>
      <c r="AQ294" s="139"/>
      <c r="AR294" s="381"/>
      <c r="AS294" s="139" t="s">
        <v>4075</v>
      </c>
      <c r="AT294" s="141" t="s">
        <v>43</v>
      </c>
      <c r="AU294" s="141">
        <v>175</v>
      </c>
      <c r="AV294" s="383"/>
      <c r="AW294" s="385"/>
      <c r="AX294" s="139"/>
      <c r="AY294" t="s">
        <v>18458</v>
      </c>
      <c r="AZ294">
        <v>12000</v>
      </c>
      <c r="BA294" s="381"/>
      <c r="BB294" s="139" t="s">
        <v>17</v>
      </c>
      <c r="BC294" s="166"/>
      <c r="BD294" s="166"/>
      <c r="BE294" s="166"/>
      <c r="BF294" s="166"/>
      <c r="BG294" s="166"/>
      <c r="BH294" s="308"/>
      <c r="BI294" s="308"/>
      <c r="BJ294" s="141" t="s">
        <v>26</v>
      </c>
      <c r="BK294" s="141" t="s">
        <v>26</v>
      </c>
      <c r="BL294" s="141"/>
      <c r="BM294" s="141"/>
      <c r="BN294" s="139" t="s">
        <v>4075</v>
      </c>
      <c r="BQ294" s="141"/>
      <c r="BV294" s="141"/>
      <c r="BX294" s="141"/>
      <c r="BY294" s="141"/>
      <c r="BZ294" s="141"/>
      <c r="CA294" s="141"/>
      <c r="CB294" s="141"/>
      <c r="CC294" s="141"/>
      <c r="CD294" s="141"/>
      <c r="CE294" s="141"/>
      <c r="CF294" s="141"/>
      <c r="CG294" s="141"/>
    </row>
    <row r="295" spans="1:85" x14ac:dyDescent="0.35">
      <c r="A295" s="155" t="s">
        <v>11955</v>
      </c>
      <c r="B295" s="139" t="s">
        <v>4075</v>
      </c>
      <c r="C295" s="18">
        <v>42070</v>
      </c>
      <c r="D295" s="144">
        <v>0.56597222222222221</v>
      </c>
      <c r="E295" s="141" t="s">
        <v>2891</v>
      </c>
      <c r="F295" s="141">
        <v>1</v>
      </c>
      <c r="G295" s="141" t="s">
        <v>1897</v>
      </c>
      <c r="H295" s="141">
        <v>2015</v>
      </c>
      <c r="I295" s="18">
        <v>42070</v>
      </c>
      <c r="J295" s="144">
        <v>0.56597222222222221</v>
      </c>
      <c r="K295" s="378"/>
      <c r="L295" s="139" t="s">
        <v>4075</v>
      </c>
      <c r="M295" s="141"/>
      <c r="N295" s="248"/>
      <c r="O295" s="141" t="s">
        <v>26</v>
      </c>
      <c r="P295" s="141"/>
      <c r="Q295" s="141" t="s">
        <v>11956</v>
      </c>
      <c r="R295" s="141" t="s">
        <v>11957</v>
      </c>
      <c r="S295" s="141"/>
      <c r="T295" s="141"/>
      <c r="U295" s="141"/>
      <c r="V295" s="141"/>
      <c r="W295" s="139" t="s">
        <v>4075</v>
      </c>
      <c r="X295" s="141" t="s">
        <v>25</v>
      </c>
      <c r="Y295" s="141" t="s">
        <v>27</v>
      </c>
      <c r="Z295" s="141" t="s">
        <v>4</v>
      </c>
      <c r="AA295" s="141" t="s">
        <v>34</v>
      </c>
      <c r="AB295" s="141"/>
      <c r="AC295" s="139" t="s">
        <v>18047</v>
      </c>
      <c r="AD295" s="380"/>
      <c r="AE295" s="139" t="s">
        <v>4</v>
      </c>
      <c r="AF295" s="139" t="s">
        <v>13073</v>
      </c>
      <c r="AG295" s="139" t="s">
        <v>4</v>
      </c>
      <c r="AH295" s="139" t="s">
        <v>1378</v>
      </c>
      <c r="AI295" s="139" t="s">
        <v>15678</v>
      </c>
      <c r="AJ295" s="139"/>
      <c r="AK295" s="139" t="s">
        <v>15678</v>
      </c>
      <c r="AL295" s="139" t="s">
        <v>7</v>
      </c>
      <c r="AM295" s="141" t="s">
        <v>4004</v>
      </c>
      <c r="AN295" s="141" t="s">
        <v>8</v>
      </c>
      <c r="AO295" s="139" t="s">
        <v>1614</v>
      </c>
      <c r="AP295" s="139" t="s">
        <v>7</v>
      </c>
      <c r="AQ295" s="139"/>
      <c r="AR295" s="381"/>
      <c r="AS295" s="139" t="s">
        <v>4075</v>
      </c>
      <c r="AT295" s="141" t="s">
        <v>44</v>
      </c>
      <c r="AU295" s="141">
        <v>175</v>
      </c>
      <c r="AV295" s="383"/>
      <c r="AW295" s="385"/>
      <c r="AX295" s="139"/>
      <c r="AY295" t="s">
        <v>18249</v>
      </c>
      <c r="AZ295">
        <v>12000</v>
      </c>
      <c r="BA295" s="381"/>
      <c r="BB295" s="139" t="s">
        <v>1446</v>
      </c>
      <c r="BC295" s="166"/>
      <c r="BD295" s="166"/>
      <c r="BE295" s="166"/>
      <c r="BF295" s="166"/>
      <c r="BG295" s="166"/>
      <c r="BH295" s="308"/>
      <c r="BI295" s="308"/>
      <c r="BJ295" s="141" t="s">
        <v>26</v>
      </c>
      <c r="BK295" s="141" t="s">
        <v>26</v>
      </c>
      <c r="BL295" s="141"/>
      <c r="BM295" s="141"/>
      <c r="BN295" s="139" t="s">
        <v>4075</v>
      </c>
      <c r="BQ295" s="141" t="s">
        <v>15697</v>
      </c>
      <c r="BR295" s="135" t="s">
        <v>15680</v>
      </c>
      <c r="BT295" s="135" t="s">
        <v>15347</v>
      </c>
      <c r="BU295" s="135" t="s">
        <v>15348</v>
      </c>
      <c r="BV295" s="141" t="s">
        <v>13284</v>
      </c>
      <c r="BW295" s="135" t="s">
        <v>2059</v>
      </c>
      <c r="BX295" s="141" t="s">
        <v>15681</v>
      </c>
      <c r="BY295" s="141" t="s">
        <v>12</v>
      </c>
      <c r="BZ295" s="141" t="s">
        <v>26</v>
      </c>
      <c r="CA295" s="141" t="s">
        <v>1848</v>
      </c>
      <c r="CB295" s="141"/>
      <c r="CC295" s="141" t="s">
        <v>15686</v>
      </c>
      <c r="CD295" s="141" t="s">
        <v>15698</v>
      </c>
      <c r="CE295" s="141" t="s">
        <v>15450</v>
      </c>
      <c r="CF295" s="141" t="s">
        <v>15451</v>
      </c>
      <c r="CG295" s="141" t="s">
        <v>1848</v>
      </c>
    </row>
    <row r="296" spans="1:85" x14ac:dyDescent="0.35">
      <c r="A296" s="155" t="s">
        <v>11952</v>
      </c>
      <c r="B296" s="139" t="s">
        <v>4075</v>
      </c>
      <c r="C296" s="18">
        <v>42072</v>
      </c>
      <c r="D296" s="144">
        <v>0.4</v>
      </c>
      <c r="E296" s="141" t="s">
        <v>3336</v>
      </c>
      <c r="F296" s="141">
        <v>1</v>
      </c>
      <c r="G296" s="141" t="s">
        <v>1897</v>
      </c>
      <c r="H296" s="141">
        <v>2015</v>
      </c>
      <c r="I296" s="18">
        <v>42072</v>
      </c>
      <c r="J296" s="144">
        <v>0.4</v>
      </c>
      <c r="K296" s="378"/>
      <c r="L296" s="139" t="s">
        <v>4075</v>
      </c>
      <c r="M296" s="141"/>
      <c r="N296" s="248"/>
      <c r="O296" s="141" t="s">
        <v>26</v>
      </c>
      <c r="P296" s="141"/>
      <c r="Q296" s="141" t="s">
        <v>11953</v>
      </c>
      <c r="R296" s="141" t="s">
        <v>11954</v>
      </c>
      <c r="S296" s="141"/>
      <c r="T296" s="141"/>
      <c r="U296" s="141">
        <v>110087362</v>
      </c>
      <c r="V296" s="141"/>
      <c r="W296" s="139" t="s">
        <v>4075</v>
      </c>
      <c r="X296" s="141" t="s">
        <v>25</v>
      </c>
      <c r="Y296" s="141" t="s">
        <v>27</v>
      </c>
      <c r="Z296" s="141" t="s">
        <v>16</v>
      </c>
      <c r="AA296" s="141" t="s">
        <v>34</v>
      </c>
      <c r="AB296" s="141"/>
      <c r="AC296" s="139" t="s">
        <v>18051</v>
      </c>
      <c r="AD296" s="380"/>
      <c r="AE296" s="139" t="s">
        <v>107</v>
      </c>
      <c r="AF296" s="139" t="s">
        <v>13076</v>
      </c>
      <c r="AG296" s="139" t="s">
        <v>4130</v>
      </c>
      <c r="AH296" s="139" t="s">
        <v>1378</v>
      </c>
      <c r="AI296" s="139" t="s">
        <v>1518</v>
      </c>
      <c r="AJ296" s="139"/>
      <c r="AK296" s="139" t="s">
        <v>1518</v>
      </c>
      <c r="AL296" s="139" t="s">
        <v>7</v>
      </c>
      <c r="AM296" s="141" t="s">
        <v>1537</v>
      </c>
      <c r="AN296" s="141" t="s">
        <v>8</v>
      </c>
      <c r="AO296" s="139" t="s">
        <v>1614</v>
      </c>
      <c r="AP296" s="139" t="s">
        <v>7</v>
      </c>
      <c r="AQ296" s="139"/>
      <c r="AR296" s="381"/>
      <c r="AS296" s="139" t="s">
        <v>4075</v>
      </c>
      <c r="AT296" s="141" t="s">
        <v>43</v>
      </c>
      <c r="AU296" s="141">
        <v>340</v>
      </c>
      <c r="AV296" s="383"/>
      <c r="AW296" s="385"/>
      <c r="AX296" s="139"/>
      <c r="AY296" t="s">
        <v>18459</v>
      </c>
      <c r="AZ296">
        <v>12000</v>
      </c>
      <c r="BA296" s="381"/>
      <c r="BB296" s="139" t="s">
        <v>17</v>
      </c>
      <c r="BC296" s="166"/>
      <c r="BD296" s="166"/>
      <c r="BE296" s="166"/>
      <c r="BF296" s="166"/>
      <c r="BG296" s="166"/>
      <c r="BH296" s="308"/>
      <c r="BI296" s="308"/>
      <c r="BJ296" s="141" t="s">
        <v>26</v>
      </c>
      <c r="BK296" s="141" t="s">
        <v>26</v>
      </c>
      <c r="BL296" s="141"/>
      <c r="BM296" s="141"/>
      <c r="BN296" s="139" t="s">
        <v>4075</v>
      </c>
      <c r="BQ296" s="141"/>
      <c r="BV296" s="141"/>
      <c r="BX296" s="141"/>
      <c r="BY296" s="141"/>
      <c r="BZ296" s="141"/>
      <c r="CA296" s="141"/>
      <c r="CB296" s="141"/>
      <c r="CC296" s="141"/>
      <c r="CD296" s="141"/>
      <c r="CE296" s="141"/>
      <c r="CF296" s="141"/>
      <c r="CG296" s="141"/>
    </row>
    <row r="297" spans="1:85" x14ac:dyDescent="0.35">
      <c r="A297" s="155" t="s">
        <v>11944</v>
      </c>
      <c r="B297" s="139" t="s">
        <v>4075</v>
      </c>
      <c r="C297" s="18">
        <v>42077</v>
      </c>
      <c r="D297" s="144">
        <v>0.92291666666666672</v>
      </c>
      <c r="E297" s="141" t="s">
        <v>3336</v>
      </c>
      <c r="F297" s="141">
        <v>1</v>
      </c>
      <c r="G297" s="141" t="s">
        <v>1897</v>
      </c>
      <c r="H297" s="141">
        <v>2015</v>
      </c>
      <c r="I297" s="18">
        <v>42077</v>
      </c>
      <c r="J297" s="144">
        <v>0.92291666666666672</v>
      </c>
      <c r="K297" s="378"/>
      <c r="L297" s="139" t="s">
        <v>4075</v>
      </c>
      <c r="M297" s="141"/>
      <c r="N297" s="248"/>
      <c r="O297" s="141" t="s">
        <v>26</v>
      </c>
      <c r="P297" s="141"/>
      <c r="Q297" s="141" t="s">
        <v>11945</v>
      </c>
      <c r="R297" s="141" t="s">
        <v>11946</v>
      </c>
      <c r="S297" s="141"/>
      <c r="T297" s="141"/>
      <c r="U297" s="141">
        <v>110107247</v>
      </c>
      <c r="V297" s="141"/>
      <c r="W297" s="139" t="s">
        <v>4075</v>
      </c>
      <c r="X297" s="141" t="s">
        <v>25</v>
      </c>
      <c r="Y297" s="141" t="s">
        <v>27</v>
      </c>
      <c r="Z297" s="141" t="s">
        <v>4</v>
      </c>
      <c r="AA297" s="141" t="s">
        <v>34</v>
      </c>
      <c r="AB297" s="141"/>
      <c r="AC297" s="139" t="s">
        <v>18047</v>
      </c>
      <c r="AD297" s="380"/>
      <c r="AE297" s="139" t="s">
        <v>4</v>
      </c>
      <c r="AF297" s="139" t="s">
        <v>13073</v>
      </c>
      <c r="AG297" s="139" t="s">
        <v>4</v>
      </c>
      <c r="AH297" s="139" t="s">
        <v>1378</v>
      </c>
      <c r="AI297" s="139" t="s">
        <v>15678</v>
      </c>
      <c r="AJ297" s="139"/>
      <c r="AK297" s="139" t="s">
        <v>15678</v>
      </c>
      <c r="AL297" s="139" t="s">
        <v>7</v>
      </c>
      <c r="AM297" s="141" t="s">
        <v>4004</v>
      </c>
      <c r="AN297" s="141" t="s">
        <v>8</v>
      </c>
      <c r="AO297" s="139" t="s">
        <v>1614</v>
      </c>
      <c r="AP297" s="139" t="s">
        <v>7</v>
      </c>
      <c r="AQ297" s="139"/>
      <c r="AR297" s="381"/>
      <c r="AS297" s="139" t="s">
        <v>4075</v>
      </c>
      <c r="AT297" s="141" t="s">
        <v>1404</v>
      </c>
      <c r="AU297" s="141"/>
      <c r="AV297" s="383"/>
      <c r="AW297" s="385"/>
      <c r="AX297" s="139"/>
      <c r="AY297" t="s">
        <v>18270</v>
      </c>
      <c r="AZ297">
        <v>21000</v>
      </c>
      <c r="BA297" s="381"/>
      <c r="BB297" s="139" t="s">
        <v>1450</v>
      </c>
      <c r="BC297" s="166"/>
      <c r="BD297" s="166"/>
      <c r="BE297" s="166"/>
      <c r="BF297" s="166"/>
      <c r="BG297" s="166"/>
      <c r="BH297" s="308"/>
      <c r="BI297" s="308"/>
      <c r="BJ297" s="141" t="s">
        <v>26</v>
      </c>
      <c r="BK297" s="141" t="s">
        <v>26</v>
      </c>
      <c r="BL297" s="141"/>
      <c r="BM297" s="141"/>
      <c r="BN297" s="139" t="s">
        <v>4075</v>
      </c>
      <c r="BQ297" s="141" t="s">
        <v>15699</v>
      </c>
      <c r="BR297" s="135" t="s">
        <v>15680</v>
      </c>
      <c r="BT297" s="135" t="s">
        <v>15357</v>
      </c>
      <c r="BU297" s="135" t="s">
        <v>2059</v>
      </c>
      <c r="BV297" s="141" t="s">
        <v>13285</v>
      </c>
      <c r="BW297" s="135" t="s">
        <v>13286</v>
      </c>
      <c r="BX297" s="141" t="s">
        <v>15681</v>
      </c>
      <c r="BY297" s="141" t="s">
        <v>12</v>
      </c>
      <c r="BZ297" s="141" t="s">
        <v>26</v>
      </c>
      <c r="CA297" s="141" t="s">
        <v>1848</v>
      </c>
      <c r="CB297" s="141"/>
      <c r="CC297" s="141" t="s">
        <v>15686</v>
      </c>
      <c r="CD297" s="141" t="s">
        <v>15683</v>
      </c>
      <c r="CE297" s="141" t="s">
        <v>15453</v>
      </c>
      <c r="CF297" s="141" t="s">
        <v>15454</v>
      </c>
      <c r="CG297" s="141" t="s">
        <v>4004</v>
      </c>
    </row>
    <row r="298" spans="1:85" x14ac:dyDescent="0.35">
      <c r="A298" s="155" t="s">
        <v>11947</v>
      </c>
      <c r="B298" s="139" t="s">
        <v>4075</v>
      </c>
      <c r="C298" s="18">
        <v>42077</v>
      </c>
      <c r="D298" s="144">
        <v>0.59513888888888888</v>
      </c>
      <c r="E298" s="141" t="s">
        <v>3336</v>
      </c>
      <c r="F298" s="141">
        <v>1</v>
      </c>
      <c r="G298" s="141" t="s">
        <v>1897</v>
      </c>
      <c r="H298" s="141">
        <v>2015</v>
      </c>
      <c r="I298" s="18"/>
      <c r="J298" s="144"/>
      <c r="K298" s="378"/>
      <c r="L298" s="139" t="s">
        <v>4075</v>
      </c>
      <c r="M298" s="141"/>
      <c r="N298" s="248"/>
      <c r="O298" s="141" t="s">
        <v>26</v>
      </c>
      <c r="P298" s="141"/>
      <c r="Q298" s="141" t="s">
        <v>11948</v>
      </c>
      <c r="R298" s="141"/>
      <c r="S298" s="141"/>
      <c r="T298" s="141"/>
      <c r="U298" s="141"/>
      <c r="V298" s="141"/>
      <c r="W298" s="139" t="s">
        <v>4075</v>
      </c>
      <c r="X298" s="141" t="s">
        <v>25</v>
      </c>
      <c r="Y298" s="141" t="s">
        <v>27</v>
      </c>
      <c r="Z298" s="141" t="s">
        <v>4</v>
      </c>
      <c r="AA298" s="141" t="s">
        <v>34</v>
      </c>
      <c r="AB298" s="141"/>
      <c r="AC298" s="139" t="s">
        <v>18049</v>
      </c>
      <c r="AD298" s="380"/>
      <c r="AE298" s="139" t="s">
        <v>103</v>
      </c>
      <c r="AF298" s="139" t="s">
        <v>13069</v>
      </c>
      <c r="AG298" s="139" t="s">
        <v>103</v>
      </c>
      <c r="AH298" s="139" t="s">
        <v>1378</v>
      </c>
      <c r="AI298" s="139" t="s">
        <v>7399</v>
      </c>
      <c r="AJ298" s="139"/>
      <c r="AK298" s="139" t="s">
        <v>7399</v>
      </c>
      <c r="AL298" s="139" t="s">
        <v>7</v>
      </c>
      <c r="AM298" s="141" t="s">
        <v>1537</v>
      </c>
      <c r="AN298" s="141" t="s">
        <v>8</v>
      </c>
      <c r="AO298" s="139" t="s">
        <v>1477</v>
      </c>
      <c r="AP298" s="139" t="s">
        <v>7</v>
      </c>
      <c r="AQ298" s="139"/>
      <c r="AR298" s="381"/>
      <c r="AS298" s="139" t="s">
        <v>4075</v>
      </c>
      <c r="AT298" s="141" t="s">
        <v>1404</v>
      </c>
      <c r="AU298" s="141">
        <v>300</v>
      </c>
      <c r="AV298" s="383"/>
      <c r="AW298" s="385"/>
      <c r="AX298" s="139"/>
      <c r="AY298" t="s">
        <v>18460</v>
      </c>
      <c r="BA298" s="381"/>
      <c r="BB298" s="139" t="s">
        <v>17</v>
      </c>
      <c r="BC298" s="166"/>
      <c r="BD298" s="166"/>
      <c r="BE298" s="166"/>
      <c r="BF298" s="166"/>
      <c r="BG298" s="166"/>
      <c r="BH298" s="308"/>
      <c r="BI298" s="308"/>
      <c r="BJ298" s="141" t="s">
        <v>26</v>
      </c>
      <c r="BK298" s="141" t="s">
        <v>26</v>
      </c>
      <c r="BL298" s="141"/>
      <c r="BM298" s="141"/>
      <c r="BN298" s="139" t="s">
        <v>4075</v>
      </c>
      <c r="BQ298" s="141"/>
      <c r="BV298" s="141"/>
      <c r="BX298" s="141"/>
      <c r="BY298" s="141"/>
      <c r="BZ298" s="141"/>
      <c r="CA298" s="141"/>
      <c r="CB298" s="141"/>
      <c r="CC298" s="141"/>
      <c r="CD298" s="141"/>
      <c r="CE298" s="141"/>
      <c r="CF298" s="141"/>
      <c r="CG298" s="141"/>
    </row>
    <row r="299" spans="1:85" x14ac:dyDescent="0.35">
      <c r="A299" s="155" t="s">
        <v>11949</v>
      </c>
      <c r="B299" s="139" t="s">
        <v>4075</v>
      </c>
      <c r="C299" s="18">
        <v>42077</v>
      </c>
      <c r="D299" s="144">
        <v>0.10416666666666667</v>
      </c>
      <c r="E299" s="141" t="s">
        <v>3336</v>
      </c>
      <c r="F299" s="141">
        <v>1</v>
      </c>
      <c r="G299" s="141" t="s">
        <v>1897</v>
      </c>
      <c r="H299" s="141">
        <v>2015</v>
      </c>
      <c r="I299" s="18">
        <v>42077</v>
      </c>
      <c r="J299" s="144">
        <v>0.10416666666666667</v>
      </c>
      <c r="K299" s="378"/>
      <c r="L299" s="139" t="s">
        <v>4075</v>
      </c>
      <c r="M299" s="141"/>
      <c r="N299" s="248"/>
      <c r="O299" s="141" t="s">
        <v>26</v>
      </c>
      <c r="P299" s="141"/>
      <c r="Q299" s="141" t="s">
        <v>11950</v>
      </c>
      <c r="R299" s="141" t="s">
        <v>11951</v>
      </c>
      <c r="S299" s="141"/>
      <c r="T299" s="141"/>
      <c r="U299" s="141">
        <v>110103192</v>
      </c>
      <c r="V299" s="141"/>
      <c r="W299" s="139" t="s">
        <v>4075</v>
      </c>
      <c r="X299" s="141" t="s">
        <v>25</v>
      </c>
      <c r="Y299" s="141" t="s">
        <v>27</v>
      </c>
      <c r="Z299" s="141" t="s">
        <v>4</v>
      </c>
      <c r="AA299" s="141" t="s">
        <v>34</v>
      </c>
      <c r="AB299" s="141"/>
      <c r="AC299" s="139" t="s">
        <v>18047</v>
      </c>
      <c r="AD299" s="380"/>
      <c r="AE299" s="139" t="s">
        <v>4</v>
      </c>
      <c r="AF299" s="139" t="s">
        <v>13073</v>
      </c>
      <c r="AG299" s="139" t="s">
        <v>4</v>
      </c>
      <c r="AH299" s="139" t="s">
        <v>1378</v>
      </c>
      <c r="AI299" s="139" t="s">
        <v>15678</v>
      </c>
      <c r="AJ299" s="139"/>
      <c r="AK299" s="139" t="s">
        <v>15678</v>
      </c>
      <c r="AL299" s="139" t="s">
        <v>7</v>
      </c>
      <c r="AM299" s="141" t="s">
        <v>4004</v>
      </c>
      <c r="AN299" s="141" t="s">
        <v>8</v>
      </c>
      <c r="AO299" s="139" t="s">
        <v>1614</v>
      </c>
      <c r="AP299" s="139" t="s">
        <v>7</v>
      </c>
      <c r="AQ299" s="139"/>
      <c r="AR299" s="381"/>
      <c r="AS299" s="139" t="s">
        <v>4075</v>
      </c>
      <c r="AT299" s="141" t="s">
        <v>44</v>
      </c>
      <c r="AU299" s="141">
        <v>175</v>
      </c>
      <c r="AV299" s="383"/>
      <c r="AW299" s="385"/>
      <c r="AX299" s="139"/>
      <c r="AY299" t="s">
        <v>18254</v>
      </c>
      <c r="AZ299">
        <v>12000</v>
      </c>
      <c r="BA299" s="381"/>
      <c r="BB299" s="139" t="s">
        <v>1446</v>
      </c>
      <c r="BC299" s="166"/>
      <c r="BD299" s="166"/>
      <c r="BE299" s="166"/>
      <c r="BF299" s="166"/>
      <c r="BG299" s="166"/>
      <c r="BH299" s="308"/>
      <c r="BI299" s="308"/>
      <c r="BJ299" s="141" t="s">
        <v>26</v>
      </c>
      <c r="BK299" s="141" t="s">
        <v>26</v>
      </c>
      <c r="BL299" s="141"/>
      <c r="BM299" s="141"/>
      <c r="BN299" s="139" t="s">
        <v>4075</v>
      </c>
      <c r="BQ299" s="141" t="s">
        <v>15699</v>
      </c>
      <c r="BR299" s="135" t="s">
        <v>15700</v>
      </c>
      <c r="BT299" s="135" t="s">
        <v>15358</v>
      </c>
      <c r="BU299" s="135" t="s">
        <v>15359</v>
      </c>
      <c r="BV299" s="141" t="s">
        <v>13269</v>
      </c>
      <c r="BW299" s="135" t="s">
        <v>13278</v>
      </c>
      <c r="BX299" s="141" t="s">
        <v>15681</v>
      </c>
      <c r="BY299" s="141" t="s">
        <v>12</v>
      </c>
      <c r="BZ299" s="141" t="s">
        <v>26</v>
      </c>
      <c r="CA299" s="141" t="s">
        <v>1848</v>
      </c>
      <c r="CB299" s="141"/>
      <c r="CC299" s="141" t="s">
        <v>15682</v>
      </c>
      <c r="CD299" s="141" t="s">
        <v>15683</v>
      </c>
      <c r="CE299" s="141" t="s">
        <v>15450</v>
      </c>
      <c r="CF299" s="141" t="s">
        <v>15451</v>
      </c>
      <c r="CG299" s="141" t="s">
        <v>2003</v>
      </c>
    </row>
    <row r="300" spans="1:85" x14ac:dyDescent="0.35">
      <c r="A300" s="155" t="s">
        <v>11938</v>
      </c>
      <c r="B300" s="139" t="s">
        <v>4075</v>
      </c>
      <c r="C300" s="18">
        <v>42078</v>
      </c>
      <c r="D300" s="144">
        <v>0.94930555555555551</v>
      </c>
      <c r="E300" s="141" t="s">
        <v>13284</v>
      </c>
      <c r="F300" s="141">
        <v>1</v>
      </c>
      <c r="G300" s="141" t="s">
        <v>1897</v>
      </c>
      <c r="H300" s="141">
        <v>2015</v>
      </c>
      <c r="I300" s="18">
        <v>42078</v>
      </c>
      <c r="J300" s="144">
        <v>0.94930555555555551</v>
      </c>
      <c r="K300" s="378"/>
      <c r="L300" s="139" t="s">
        <v>4075</v>
      </c>
      <c r="M300" s="141"/>
      <c r="N300" s="248"/>
      <c r="O300" s="141" t="s">
        <v>26</v>
      </c>
      <c r="P300" s="141"/>
      <c r="Q300" s="141" t="s">
        <v>11939</v>
      </c>
      <c r="R300" s="141" t="s">
        <v>11940</v>
      </c>
      <c r="S300" s="141"/>
      <c r="T300" s="141"/>
      <c r="U300" s="141"/>
      <c r="V300" s="141"/>
      <c r="W300" s="139" t="s">
        <v>4075</v>
      </c>
      <c r="X300" s="141" t="s">
        <v>25</v>
      </c>
      <c r="Y300" s="141" t="s">
        <v>27</v>
      </c>
      <c r="Z300" s="141" t="s">
        <v>4</v>
      </c>
      <c r="AA300" s="141" t="s">
        <v>34</v>
      </c>
      <c r="AB300" s="141"/>
      <c r="AC300" s="139" t="s">
        <v>18049</v>
      </c>
      <c r="AD300" s="380"/>
      <c r="AE300" s="139" t="s">
        <v>103</v>
      </c>
      <c r="AF300" s="139" t="s">
        <v>13075</v>
      </c>
      <c r="AG300" s="139" t="s">
        <v>103</v>
      </c>
      <c r="AH300" s="139" t="s">
        <v>1378</v>
      </c>
      <c r="AI300" s="139" t="s">
        <v>7340</v>
      </c>
      <c r="AJ300" s="139"/>
      <c r="AK300" s="139" t="s">
        <v>7340</v>
      </c>
      <c r="AL300" s="139" t="s">
        <v>1408</v>
      </c>
      <c r="AM300" s="141" t="s">
        <v>4004</v>
      </c>
      <c r="AN300" s="141" t="s">
        <v>8</v>
      </c>
      <c r="AO300" s="139" t="s">
        <v>1614</v>
      </c>
      <c r="AP300" s="139" t="s">
        <v>7</v>
      </c>
      <c r="AQ300" s="139"/>
      <c r="AR300" s="381"/>
      <c r="AS300" s="139" t="s">
        <v>4075</v>
      </c>
      <c r="AT300" s="141" t="s">
        <v>44</v>
      </c>
      <c r="AU300" s="141">
        <v>345</v>
      </c>
      <c r="AV300" s="383"/>
      <c r="AW300" s="385"/>
      <c r="AX300" s="139"/>
      <c r="AY300" t="s">
        <v>18313</v>
      </c>
      <c r="AZ300">
        <v>12000</v>
      </c>
      <c r="BA300" s="381"/>
      <c r="BB300" s="139" t="s">
        <v>1446</v>
      </c>
      <c r="BC300" s="166"/>
      <c r="BD300" s="166"/>
      <c r="BE300" s="166"/>
      <c r="BF300" s="166"/>
      <c r="BG300" s="166"/>
      <c r="BH300" s="308"/>
      <c r="BI300" s="308"/>
      <c r="BJ300" s="141" t="s">
        <v>26</v>
      </c>
      <c r="BK300" s="141" t="s">
        <v>26</v>
      </c>
      <c r="BL300" s="141"/>
      <c r="BM300" s="141"/>
      <c r="BN300" s="139" t="s">
        <v>4075</v>
      </c>
      <c r="BQ300" s="141"/>
      <c r="BV300" s="141"/>
      <c r="BX300" s="141"/>
      <c r="BY300" s="141"/>
      <c r="BZ300" s="141"/>
      <c r="CA300" s="141"/>
      <c r="CB300" s="141"/>
      <c r="CC300" s="141"/>
      <c r="CD300" s="141"/>
      <c r="CE300" s="141"/>
      <c r="CF300" s="141"/>
      <c r="CG300" s="141"/>
    </row>
    <row r="301" spans="1:85" x14ac:dyDescent="0.35">
      <c r="A301" s="155" t="s">
        <v>11941</v>
      </c>
      <c r="B301" s="139" t="s">
        <v>4075</v>
      </c>
      <c r="C301" s="18">
        <v>42078</v>
      </c>
      <c r="D301" s="144">
        <v>0.15138888888888888</v>
      </c>
      <c r="E301" s="141" t="s">
        <v>13284</v>
      </c>
      <c r="F301" s="141">
        <v>1</v>
      </c>
      <c r="G301" s="141" t="s">
        <v>1897</v>
      </c>
      <c r="H301" s="141">
        <v>2015</v>
      </c>
      <c r="I301" s="18">
        <v>42078</v>
      </c>
      <c r="J301" s="144">
        <v>0.15138888888888888</v>
      </c>
      <c r="K301" s="378"/>
      <c r="L301" s="139" t="s">
        <v>4075</v>
      </c>
      <c r="M301" s="141"/>
      <c r="N301" s="248"/>
      <c r="O301" s="141" t="s">
        <v>26</v>
      </c>
      <c r="P301" s="141"/>
      <c r="Q301" s="141" t="s">
        <v>11942</v>
      </c>
      <c r="R301" s="141" t="s">
        <v>11943</v>
      </c>
      <c r="S301" s="141"/>
      <c r="T301" s="141"/>
      <c r="U301" s="141">
        <v>110107882</v>
      </c>
      <c r="V301" s="141"/>
      <c r="W301" s="139" t="s">
        <v>4075</v>
      </c>
      <c r="X301" s="141" t="s">
        <v>25</v>
      </c>
      <c r="Y301" s="141" t="s">
        <v>27</v>
      </c>
      <c r="Z301" s="141" t="s">
        <v>4</v>
      </c>
      <c r="AA301" s="141" t="s">
        <v>34</v>
      </c>
      <c r="AB301" s="141"/>
      <c r="AC301" s="139" t="s">
        <v>18049</v>
      </c>
      <c r="AD301" s="380"/>
      <c r="AE301" s="139" t="s">
        <v>102</v>
      </c>
      <c r="AF301" s="139" t="s">
        <v>13077</v>
      </c>
      <c r="AG301" s="139" t="s">
        <v>102</v>
      </c>
      <c r="AH301" s="139" t="s">
        <v>1378</v>
      </c>
      <c r="AI301" s="139" t="s">
        <v>1408</v>
      </c>
      <c r="AJ301" s="139" t="s">
        <v>1408</v>
      </c>
      <c r="AK301" s="139"/>
      <c r="AL301" s="139"/>
      <c r="AM301" s="141" t="s">
        <v>12</v>
      </c>
      <c r="AN301" s="141" t="s">
        <v>8</v>
      </c>
      <c r="AO301" s="139" t="s">
        <v>1614</v>
      </c>
      <c r="AP301" s="139" t="s">
        <v>7</v>
      </c>
      <c r="AQ301" s="139"/>
      <c r="AR301" s="381"/>
      <c r="AS301" s="139" t="s">
        <v>4075</v>
      </c>
      <c r="AT301" s="141" t="s">
        <v>1404</v>
      </c>
      <c r="AU301" s="141"/>
      <c r="AV301" s="383"/>
      <c r="AW301" s="385"/>
      <c r="AX301" s="139"/>
      <c r="AY301" t="s">
        <v>18461</v>
      </c>
      <c r="AZ301">
        <v>21000</v>
      </c>
      <c r="BA301" s="381"/>
      <c r="BB301" s="139" t="s">
        <v>1450</v>
      </c>
      <c r="BC301" s="166"/>
      <c r="BD301" s="166"/>
      <c r="BE301" s="166"/>
      <c r="BF301" s="166"/>
      <c r="BG301" s="166"/>
      <c r="BH301" s="308"/>
      <c r="BI301" s="308"/>
      <c r="BJ301" s="141" t="s">
        <v>26</v>
      </c>
      <c r="BK301" s="141" t="s">
        <v>26</v>
      </c>
      <c r="BL301" s="141"/>
      <c r="BM301" s="141"/>
      <c r="BN301" s="139" t="s">
        <v>4075</v>
      </c>
      <c r="BQ301" s="141"/>
      <c r="BV301" s="141"/>
      <c r="BX301" s="141"/>
      <c r="BY301" s="141"/>
      <c r="BZ301" s="141"/>
      <c r="CA301" s="141"/>
      <c r="CB301" s="141"/>
      <c r="CC301" s="141"/>
      <c r="CD301" s="141"/>
      <c r="CE301" s="141"/>
      <c r="CF301" s="141"/>
      <c r="CG301" s="141"/>
    </row>
    <row r="302" spans="1:85" x14ac:dyDescent="0.35">
      <c r="A302" s="155" t="s">
        <v>11935</v>
      </c>
      <c r="B302" s="139" t="s">
        <v>4075</v>
      </c>
      <c r="C302" s="18">
        <v>42082</v>
      </c>
      <c r="D302" s="144">
        <v>0.84097222222222223</v>
      </c>
      <c r="E302" s="141" t="s">
        <v>13284</v>
      </c>
      <c r="F302" s="141">
        <v>1</v>
      </c>
      <c r="G302" s="141" t="s">
        <v>1897</v>
      </c>
      <c r="H302" s="141">
        <v>2015</v>
      </c>
      <c r="I302" s="18">
        <v>42082</v>
      </c>
      <c r="J302" s="144">
        <v>0.84097222222222223</v>
      </c>
      <c r="K302" s="378"/>
      <c r="L302" s="139" t="s">
        <v>4075</v>
      </c>
      <c r="M302" s="141"/>
      <c r="N302" s="248"/>
      <c r="O302" s="141" t="s">
        <v>26</v>
      </c>
      <c r="P302" s="141"/>
      <c r="Q302" s="141" t="s">
        <v>11936</v>
      </c>
      <c r="R302" s="141" t="s">
        <v>11937</v>
      </c>
      <c r="S302" s="141"/>
      <c r="T302" s="141"/>
      <c r="U302" s="141">
        <v>110115049</v>
      </c>
      <c r="V302" s="141"/>
      <c r="W302" s="139" t="s">
        <v>4075</v>
      </c>
      <c r="X302" s="141" t="s">
        <v>25</v>
      </c>
      <c r="Y302" s="141" t="s">
        <v>27</v>
      </c>
      <c r="Z302" s="141" t="s">
        <v>4</v>
      </c>
      <c r="AA302" s="141" t="s">
        <v>34</v>
      </c>
      <c r="AB302" s="141"/>
      <c r="AC302" s="139" t="s">
        <v>18049</v>
      </c>
      <c r="AD302" s="380"/>
      <c r="AE302" s="139" t="s">
        <v>102</v>
      </c>
      <c r="AF302" s="139" t="s">
        <v>13068</v>
      </c>
      <c r="AG302" s="139" t="s">
        <v>102</v>
      </c>
      <c r="AH302" s="139" t="s">
        <v>1378</v>
      </c>
      <c r="AI302" s="139" t="s">
        <v>7</v>
      </c>
      <c r="AJ302" s="139" t="s">
        <v>7</v>
      </c>
      <c r="AK302" s="139"/>
      <c r="AL302" s="139"/>
      <c r="AM302" s="141" t="s">
        <v>1537</v>
      </c>
      <c r="AN302" s="141" t="s">
        <v>8</v>
      </c>
      <c r="AO302" s="139" t="s">
        <v>1614</v>
      </c>
      <c r="AP302" s="139" t="s">
        <v>7</v>
      </c>
      <c r="AQ302" s="139"/>
      <c r="AR302" s="381"/>
      <c r="AS302" s="139" t="s">
        <v>4075</v>
      </c>
      <c r="AT302" s="141" t="s">
        <v>1404</v>
      </c>
      <c r="AU302" s="141">
        <v>530</v>
      </c>
      <c r="AV302" s="383"/>
      <c r="AW302" s="385"/>
      <c r="AX302" s="139"/>
      <c r="AY302" t="s">
        <v>18462</v>
      </c>
      <c r="AZ302">
        <v>12000</v>
      </c>
      <c r="BA302" s="381"/>
      <c r="BB302" s="139" t="s">
        <v>17</v>
      </c>
      <c r="BC302" s="166"/>
      <c r="BD302" s="166"/>
      <c r="BE302" s="166"/>
      <c r="BF302" s="166"/>
      <c r="BG302" s="166"/>
      <c r="BH302" s="308"/>
      <c r="BI302" s="308"/>
      <c r="BJ302" s="141" t="s">
        <v>26</v>
      </c>
      <c r="BK302" s="141" t="s">
        <v>26</v>
      </c>
      <c r="BL302" s="141"/>
      <c r="BM302" s="141"/>
      <c r="BN302" s="139" t="s">
        <v>4075</v>
      </c>
      <c r="BQ302" s="141"/>
      <c r="BV302" s="141"/>
      <c r="BX302" s="141"/>
      <c r="BY302" s="141"/>
      <c r="BZ302" s="141"/>
      <c r="CA302" s="141"/>
      <c r="CB302" s="141"/>
      <c r="CC302" s="141"/>
      <c r="CD302" s="141"/>
      <c r="CE302" s="141"/>
      <c r="CF302" s="141"/>
      <c r="CG302" s="141"/>
    </row>
    <row r="303" spans="1:85" x14ac:dyDescent="0.35">
      <c r="A303" s="155" t="s">
        <v>11929</v>
      </c>
      <c r="B303" s="139" t="s">
        <v>4075</v>
      </c>
      <c r="C303" s="18">
        <v>42084</v>
      </c>
      <c r="D303" s="144">
        <v>0.46041666666666664</v>
      </c>
      <c r="E303" s="141" t="s">
        <v>13284</v>
      </c>
      <c r="F303" s="141">
        <v>1</v>
      </c>
      <c r="G303" s="141" t="s">
        <v>1897</v>
      </c>
      <c r="H303" s="141">
        <v>2015</v>
      </c>
      <c r="I303" s="18">
        <v>42084</v>
      </c>
      <c r="J303" s="144">
        <v>0.46041666666666664</v>
      </c>
      <c r="K303" s="378"/>
      <c r="L303" s="139" t="s">
        <v>4075</v>
      </c>
      <c r="M303" s="141"/>
      <c r="N303" s="248"/>
      <c r="O303" s="141" t="s">
        <v>26</v>
      </c>
      <c r="P303" s="141"/>
      <c r="Q303" s="141" t="s">
        <v>11930</v>
      </c>
      <c r="R303" s="141" t="s">
        <v>11931</v>
      </c>
      <c r="S303" s="141"/>
      <c r="T303" s="141"/>
      <c r="U303" s="141">
        <v>110118225</v>
      </c>
      <c r="V303" s="141"/>
      <c r="W303" s="139" t="s">
        <v>4075</v>
      </c>
      <c r="X303" s="141" t="s">
        <v>25</v>
      </c>
      <c r="Y303" s="141" t="s">
        <v>27</v>
      </c>
      <c r="Z303" s="141" t="s">
        <v>4</v>
      </c>
      <c r="AA303" s="141" t="s">
        <v>34</v>
      </c>
      <c r="AB303" s="141"/>
      <c r="AC303" s="139" t="s">
        <v>18047</v>
      </c>
      <c r="AD303" s="380"/>
      <c r="AE303" s="139" t="s">
        <v>102</v>
      </c>
      <c r="AF303" s="139" t="s">
        <v>13074</v>
      </c>
      <c r="AG303" s="139" t="s">
        <v>102</v>
      </c>
      <c r="AH303" s="139" t="s">
        <v>1378</v>
      </c>
      <c r="AI303" s="139" t="s">
        <v>11</v>
      </c>
      <c r="AJ303" s="139" t="s">
        <v>11</v>
      </c>
      <c r="AK303" s="139"/>
      <c r="AL303" s="139"/>
      <c r="AM303" s="141" t="s">
        <v>1537</v>
      </c>
      <c r="AN303" s="141" t="s">
        <v>8</v>
      </c>
      <c r="AO303" s="139" t="s">
        <v>1614</v>
      </c>
      <c r="AP303" s="139" t="s">
        <v>7</v>
      </c>
      <c r="AQ303" s="139"/>
      <c r="AR303" s="381"/>
      <c r="AS303" s="139" t="s">
        <v>4075</v>
      </c>
      <c r="AT303" s="141" t="s">
        <v>1404</v>
      </c>
      <c r="AU303" s="141"/>
      <c r="AV303" s="383"/>
      <c r="AW303" s="385"/>
      <c r="AX303" s="139"/>
      <c r="AY303" t="s">
        <v>18463</v>
      </c>
      <c r="AZ303">
        <v>12000</v>
      </c>
      <c r="BA303" s="381"/>
      <c r="BB303" s="139" t="s">
        <v>1450</v>
      </c>
      <c r="BC303" s="166"/>
      <c r="BD303" s="166"/>
      <c r="BE303" s="166"/>
      <c r="BF303" s="166"/>
      <c r="BG303" s="166"/>
      <c r="BH303" s="308"/>
      <c r="BI303" s="308"/>
      <c r="BJ303" s="141" t="s">
        <v>26</v>
      </c>
      <c r="BK303" s="141" t="s">
        <v>26</v>
      </c>
      <c r="BL303" s="141"/>
      <c r="BM303" s="141"/>
      <c r="BN303" s="139" t="s">
        <v>4075</v>
      </c>
      <c r="BQ303" s="141"/>
      <c r="BV303" s="141"/>
      <c r="BX303" s="141"/>
      <c r="BY303" s="141"/>
      <c r="BZ303" s="141"/>
      <c r="CA303" s="141"/>
      <c r="CB303" s="141"/>
      <c r="CC303" s="141"/>
      <c r="CD303" s="141"/>
      <c r="CE303" s="141"/>
      <c r="CF303" s="141"/>
      <c r="CG303" s="141"/>
    </row>
    <row r="304" spans="1:85" x14ac:dyDescent="0.35">
      <c r="A304" s="155" t="s">
        <v>11932</v>
      </c>
      <c r="B304" s="139" t="s">
        <v>4075</v>
      </c>
      <c r="C304" s="18">
        <v>42084</v>
      </c>
      <c r="D304" s="144">
        <v>0.44861111111111113</v>
      </c>
      <c r="E304" s="141" t="s">
        <v>13284</v>
      </c>
      <c r="F304" s="141">
        <v>1</v>
      </c>
      <c r="G304" s="141" t="s">
        <v>1897</v>
      </c>
      <c r="H304" s="141">
        <v>2015</v>
      </c>
      <c r="I304" s="18">
        <v>42084</v>
      </c>
      <c r="J304" s="144">
        <v>0.44861111111111113</v>
      </c>
      <c r="K304" s="378"/>
      <c r="L304" s="139" t="s">
        <v>4075</v>
      </c>
      <c r="M304" s="141"/>
      <c r="N304" s="248"/>
      <c r="O304" s="141" t="s">
        <v>26</v>
      </c>
      <c r="P304" s="141"/>
      <c r="Q304" s="141" t="s">
        <v>11933</v>
      </c>
      <c r="R304" s="141" t="s">
        <v>11934</v>
      </c>
      <c r="S304" s="141"/>
      <c r="T304" s="141"/>
      <c r="U304" s="141"/>
      <c r="V304" s="141"/>
      <c r="W304" s="139" t="s">
        <v>4075</v>
      </c>
      <c r="X304" s="141" t="s">
        <v>25</v>
      </c>
      <c r="Y304" s="141" t="s">
        <v>27</v>
      </c>
      <c r="Z304" s="141" t="s">
        <v>4</v>
      </c>
      <c r="AA304" s="141" t="s">
        <v>34</v>
      </c>
      <c r="AB304" s="141"/>
      <c r="AC304" s="139" t="s">
        <v>18049</v>
      </c>
      <c r="AD304" s="380"/>
      <c r="AE304" s="139" t="s">
        <v>103</v>
      </c>
      <c r="AF304" s="139" t="s">
        <v>13075</v>
      </c>
      <c r="AG304" s="139" t="s">
        <v>103</v>
      </c>
      <c r="AH304" s="139" t="s">
        <v>1378</v>
      </c>
      <c r="AI304" s="139" t="s">
        <v>7340</v>
      </c>
      <c r="AJ304" s="139"/>
      <c r="AK304" s="139" t="s">
        <v>7340</v>
      </c>
      <c r="AL304" s="139" t="s">
        <v>1408</v>
      </c>
      <c r="AM304" s="141" t="s">
        <v>1537</v>
      </c>
      <c r="AN304" s="141" t="s">
        <v>8</v>
      </c>
      <c r="AO304" s="139" t="s">
        <v>1614</v>
      </c>
      <c r="AP304" s="139" t="s">
        <v>7</v>
      </c>
      <c r="AQ304" s="139"/>
      <c r="AR304" s="381"/>
      <c r="AS304" s="139" t="s">
        <v>4075</v>
      </c>
      <c r="AT304" s="141" t="s">
        <v>43</v>
      </c>
      <c r="AU304" s="141">
        <v>246</v>
      </c>
      <c r="AV304" s="383"/>
      <c r="AW304" s="385"/>
      <c r="AX304" s="139"/>
      <c r="AY304" t="s">
        <v>18464</v>
      </c>
      <c r="AZ304">
        <v>12000</v>
      </c>
      <c r="BA304" s="381"/>
      <c r="BB304" s="139" t="s">
        <v>1452</v>
      </c>
      <c r="BC304" s="166"/>
      <c r="BD304" s="166"/>
      <c r="BE304" s="166"/>
      <c r="BF304" s="166"/>
      <c r="BG304" s="166"/>
      <c r="BH304" s="308"/>
      <c r="BI304" s="308"/>
      <c r="BJ304" s="141" t="s">
        <v>26</v>
      </c>
      <c r="BK304" s="141" t="s">
        <v>26</v>
      </c>
      <c r="BL304" s="141"/>
      <c r="BM304" s="141"/>
      <c r="BN304" s="139" t="s">
        <v>4075</v>
      </c>
      <c r="BQ304" s="141"/>
      <c r="BV304" s="141"/>
      <c r="BX304" s="141"/>
      <c r="BY304" s="141"/>
      <c r="BZ304" s="141"/>
      <c r="CA304" s="141"/>
      <c r="CB304" s="141"/>
      <c r="CC304" s="141"/>
      <c r="CD304" s="141"/>
      <c r="CE304" s="141"/>
      <c r="CF304" s="141"/>
      <c r="CG304" s="141"/>
    </row>
    <row r="305" spans="1:85" x14ac:dyDescent="0.35">
      <c r="A305" s="155" t="s">
        <v>11926</v>
      </c>
      <c r="B305" s="139" t="s">
        <v>4075</v>
      </c>
      <c r="C305" s="18">
        <v>42094</v>
      </c>
      <c r="D305" s="144">
        <v>0.56458333333333333</v>
      </c>
      <c r="E305" s="141" t="s">
        <v>13285</v>
      </c>
      <c r="F305" s="141">
        <v>1</v>
      </c>
      <c r="G305" s="141" t="s">
        <v>1897</v>
      </c>
      <c r="H305" s="141">
        <v>2015</v>
      </c>
      <c r="I305" s="18">
        <v>42094</v>
      </c>
      <c r="J305" s="144">
        <v>0.56458333333333333</v>
      </c>
      <c r="K305" s="378"/>
      <c r="L305" s="139" t="s">
        <v>4075</v>
      </c>
      <c r="M305" s="141"/>
      <c r="N305" s="248"/>
      <c r="O305" s="141" t="s">
        <v>26</v>
      </c>
      <c r="P305" s="141"/>
      <c r="Q305" s="141" t="s">
        <v>11927</v>
      </c>
      <c r="R305" s="141" t="s">
        <v>11928</v>
      </c>
      <c r="S305" s="141"/>
      <c r="T305" s="141"/>
      <c r="U305" s="141">
        <v>110144699</v>
      </c>
      <c r="V305" s="141"/>
      <c r="W305" s="139" t="s">
        <v>4075</v>
      </c>
      <c r="X305" s="141" t="s">
        <v>25</v>
      </c>
      <c r="Y305" s="141" t="s">
        <v>27</v>
      </c>
      <c r="Z305" s="141" t="s">
        <v>4</v>
      </c>
      <c r="AA305" s="141" t="s">
        <v>34</v>
      </c>
      <c r="AB305" s="141"/>
      <c r="AC305" s="139" t="s">
        <v>18049</v>
      </c>
      <c r="AD305" s="380"/>
      <c r="AE305" s="139" t="s">
        <v>107</v>
      </c>
      <c r="AF305" s="139" t="s">
        <v>13076</v>
      </c>
      <c r="AG305" s="139" t="s">
        <v>4130</v>
      </c>
      <c r="AH305" s="139" t="s">
        <v>1378</v>
      </c>
      <c r="AI305" s="139" t="s">
        <v>1518</v>
      </c>
      <c r="AJ305" s="139"/>
      <c r="AK305" s="139" t="s">
        <v>1518</v>
      </c>
      <c r="AL305" s="139" t="s">
        <v>7</v>
      </c>
      <c r="AM305" s="141" t="s">
        <v>4004</v>
      </c>
      <c r="AN305" s="141" t="s">
        <v>8</v>
      </c>
      <c r="AO305" s="139" t="s">
        <v>1477</v>
      </c>
      <c r="AP305" s="139" t="s">
        <v>7</v>
      </c>
      <c r="AQ305" s="139"/>
      <c r="AR305" s="381"/>
      <c r="AS305" s="139" t="s">
        <v>4075</v>
      </c>
      <c r="AT305" s="141" t="s">
        <v>1404</v>
      </c>
      <c r="AU305" s="141"/>
      <c r="AV305" s="383"/>
      <c r="AW305" s="385"/>
      <c r="AX305" s="139"/>
      <c r="AY305" t="s">
        <v>18422</v>
      </c>
      <c r="BA305" s="381"/>
      <c r="BB305" s="139" t="s">
        <v>1450</v>
      </c>
      <c r="BC305" s="166"/>
      <c r="BD305" s="166"/>
      <c r="BE305" s="166"/>
      <c r="BF305" s="166"/>
      <c r="BG305" s="166"/>
      <c r="BH305" s="308"/>
      <c r="BI305" s="308"/>
      <c r="BJ305" s="141" t="s">
        <v>26</v>
      </c>
      <c r="BK305" s="141" t="s">
        <v>26</v>
      </c>
      <c r="BL305" s="141"/>
      <c r="BM305" s="141"/>
      <c r="BN305" s="139" t="s">
        <v>4075</v>
      </c>
      <c r="BQ305" s="141"/>
      <c r="BV305" s="141"/>
      <c r="BX305" s="141"/>
      <c r="BY305" s="141"/>
      <c r="BZ305" s="141"/>
      <c r="CA305" s="141"/>
      <c r="CB305" s="141"/>
      <c r="CC305" s="141"/>
      <c r="CD305" s="141"/>
      <c r="CE305" s="141"/>
      <c r="CF305" s="141"/>
      <c r="CG305" s="141"/>
    </row>
    <row r="306" spans="1:85" x14ac:dyDescent="0.35">
      <c r="A306" s="155" t="s">
        <v>11923</v>
      </c>
      <c r="B306" s="139" t="s">
        <v>4075</v>
      </c>
      <c r="C306" s="18">
        <v>42096</v>
      </c>
      <c r="D306" s="144">
        <v>0.40555555555555556</v>
      </c>
      <c r="E306" s="141" t="s">
        <v>13285</v>
      </c>
      <c r="F306" s="141">
        <v>2</v>
      </c>
      <c r="G306" s="141" t="s">
        <v>2116</v>
      </c>
      <c r="H306" s="141">
        <v>2015</v>
      </c>
      <c r="I306" s="18">
        <v>42096</v>
      </c>
      <c r="J306" s="144">
        <v>0.40208333333333335</v>
      </c>
      <c r="K306" s="378"/>
      <c r="L306" s="139" t="s">
        <v>4075</v>
      </c>
      <c r="M306" s="141"/>
      <c r="N306" s="248"/>
      <c r="O306" s="141" t="s">
        <v>26</v>
      </c>
      <c r="P306" s="141"/>
      <c r="Q306" s="141" t="s">
        <v>11924</v>
      </c>
      <c r="R306" s="141" t="s">
        <v>11925</v>
      </c>
      <c r="S306" s="141"/>
      <c r="T306" s="141"/>
      <c r="U306" s="141"/>
      <c r="V306" s="141"/>
      <c r="W306" s="139" t="s">
        <v>4075</v>
      </c>
      <c r="X306" s="141" t="s">
        <v>25</v>
      </c>
      <c r="Y306" s="141" t="s">
        <v>27</v>
      </c>
      <c r="Z306" s="141" t="s">
        <v>4</v>
      </c>
      <c r="AA306" s="141" t="s">
        <v>34</v>
      </c>
      <c r="AB306" s="141"/>
      <c r="AC306" s="139" t="s">
        <v>18047</v>
      </c>
      <c r="AD306" s="380"/>
      <c r="AE306" s="139" t="s">
        <v>102</v>
      </c>
      <c r="AF306" s="139" t="s">
        <v>13074</v>
      </c>
      <c r="AG306" s="139" t="s">
        <v>102</v>
      </c>
      <c r="AH306" s="139" t="s">
        <v>1378</v>
      </c>
      <c r="AI306" s="139" t="s">
        <v>11</v>
      </c>
      <c r="AJ306" s="139" t="s">
        <v>11</v>
      </c>
      <c r="AK306" s="139"/>
      <c r="AL306" s="139"/>
      <c r="AM306" s="141" t="s">
        <v>4004</v>
      </c>
      <c r="AN306" s="141" t="s">
        <v>8</v>
      </c>
      <c r="AO306" s="139" t="s">
        <v>1614</v>
      </c>
      <c r="AP306" s="139" t="s">
        <v>7</v>
      </c>
      <c r="AQ306" s="139"/>
      <c r="AR306" s="381"/>
      <c r="AS306" s="139" t="s">
        <v>4075</v>
      </c>
      <c r="AT306" s="141" t="s">
        <v>44</v>
      </c>
      <c r="AU306" s="141">
        <v>280</v>
      </c>
      <c r="AV306" s="383"/>
      <c r="AW306" s="385"/>
      <c r="AX306" s="139"/>
      <c r="AY306" t="s">
        <v>18465</v>
      </c>
      <c r="AZ306">
        <v>12000</v>
      </c>
      <c r="BA306" s="381"/>
      <c r="BB306" s="139" t="s">
        <v>1450</v>
      </c>
      <c r="BC306" s="166"/>
      <c r="BD306" s="166"/>
      <c r="BE306" s="166"/>
      <c r="BF306" s="166"/>
      <c r="BG306" s="166"/>
      <c r="BH306" s="308"/>
      <c r="BI306" s="308"/>
      <c r="BJ306" s="141" t="s">
        <v>26</v>
      </c>
      <c r="BK306" s="141" t="s">
        <v>26</v>
      </c>
      <c r="BL306" s="141"/>
      <c r="BM306" s="141"/>
      <c r="BN306" s="139" t="s">
        <v>4075</v>
      </c>
      <c r="BQ306" s="141"/>
      <c r="BV306" s="141"/>
      <c r="BX306" s="141"/>
      <c r="BY306" s="141"/>
      <c r="BZ306" s="141"/>
      <c r="CA306" s="141"/>
      <c r="CB306" s="141"/>
      <c r="CC306" s="141"/>
      <c r="CD306" s="141"/>
      <c r="CE306" s="141"/>
      <c r="CF306" s="141"/>
      <c r="CG306" s="141"/>
    </row>
    <row r="307" spans="1:85" x14ac:dyDescent="0.35">
      <c r="A307" s="155" t="s">
        <v>11920</v>
      </c>
      <c r="B307" s="139" t="s">
        <v>4075</v>
      </c>
      <c r="C307" s="18">
        <v>42098</v>
      </c>
      <c r="D307" s="144">
        <v>0.7006944444444444</v>
      </c>
      <c r="E307" s="141" t="s">
        <v>13285</v>
      </c>
      <c r="F307" s="141">
        <v>2</v>
      </c>
      <c r="G307" s="141" t="s">
        <v>2116</v>
      </c>
      <c r="H307" s="141">
        <v>2015</v>
      </c>
      <c r="I307" s="18">
        <v>42098</v>
      </c>
      <c r="J307" s="144">
        <v>0.7006944444444444</v>
      </c>
      <c r="K307" s="378"/>
      <c r="L307" s="139" t="s">
        <v>4075</v>
      </c>
      <c r="M307" s="141"/>
      <c r="N307" s="248"/>
      <c r="O307" s="141" t="s">
        <v>26</v>
      </c>
      <c r="P307" s="141"/>
      <c r="Q307" s="141" t="s">
        <v>11921</v>
      </c>
      <c r="R307" s="141" t="s">
        <v>11922</v>
      </c>
      <c r="S307" s="141"/>
      <c r="T307" s="141" t="s">
        <v>18213</v>
      </c>
      <c r="U307" s="141"/>
      <c r="V307" s="141"/>
      <c r="W307" s="139" t="s">
        <v>4075</v>
      </c>
      <c r="X307" s="141" t="s">
        <v>25</v>
      </c>
      <c r="Y307" s="141" t="s">
        <v>27</v>
      </c>
      <c r="Z307" s="141" t="s">
        <v>4</v>
      </c>
      <c r="AA307" s="141" t="s">
        <v>34</v>
      </c>
      <c r="AB307" s="141"/>
      <c r="AC307" s="139" t="s">
        <v>18047</v>
      </c>
      <c r="AD307" s="380"/>
      <c r="AE307" s="139" t="s">
        <v>102</v>
      </c>
      <c r="AF307" s="139" t="s">
        <v>13085</v>
      </c>
      <c r="AG307" s="139" t="s">
        <v>102</v>
      </c>
      <c r="AH307" s="139" t="s">
        <v>1378</v>
      </c>
      <c r="AI307" s="139" t="s">
        <v>1409</v>
      </c>
      <c r="AJ307" s="139" t="s">
        <v>1409</v>
      </c>
      <c r="AK307" s="139"/>
      <c r="AL307" s="139"/>
      <c r="AM307" s="141" t="s">
        <v>4004</v>
      </c>
      <c r="AN307" s="141" t="s">
        <v>8</v>
      </c>
      <c r="AO307" s="139" t="s">
        <v>1614</v>
      </c>
      <c r="AP307" s="139" t="s">
        <v>1409</v>
      </c>
      <c r="AQ307" s="139"/>
      <c r="AR307" s="381"/>
      <c r="AS307" s="139" t="s">
        <v>4075</v>
      </c>
      <c r="AT307" s="141" t="s">
        <v>43</v>
      </c>
      <c r="AU307" s="141">
        <v>175</v>
      </c>
      <c r="AV307" s="383"/>
      <c r="AW307" s="385"/>
      <c r="AX307" s="139"/>
      <c r="AY307" t="s">
        <v>18466</v>
      </c>
      <c r="AZ307">
        <v>12000</v>
      </c>
      <c r="BA307" s="381"/>
      <c r="BB307" s="139" t="s">
        <v>1450</v>
      </c>
      <c r="BC307" s="166"/>
      <c r="BD307" s="166"/>
      <c r="BE307" s="166"/>
      <c r="BF307" s="166"/>
      <c r="BG307" s="166"/>
      <c r="BH307" s="308"/>
      <c r="BI307" s="308"/>
      <c r="BJ307" s="141" t="s">
        <v>26</v>
      </c>
      <c r="BK307" s="141" t="s">
        <v>26</v>
      </c>
      <c r="BL307" s="141"/>
      <c r="BM307" s="141"/>
      <c r="BN307" s="139" t="s">
        <v>4075</v>
      </c>
      <c r="BQ307" s="141"/>
      <c r="BV307" s="141"/>
      <c r="BX307" s="141"/>
      <c r="BY307" s="141"/>
      <c r="BZ307" s="141"/>
      <c r="CA307" s="141"/>
      <c r="CB307" s="141"/>
      <c r="CC307" s="141"/>
      <c r="CD307" s="141"/>
      <c r="CE307" s="141"/>
      <c r="CF307" s="141"/>
      <c r="CG307" s="141"/>
    </row>
    <row r="308" spans="1:85" x14ac:dyDescent="0.35">
      <c r="A308" s="155" t="s">
        <v>11917</v>
      </c>
      <c r="B308" s="139" t="s">
        <v>4075</v>
      </c>
      <c r="C308" s="18">
        <v>42105</v>
      </c>
      <c r="D308" s="144">
        <v>0.71944444444444444</v>
      </c>
      <c r="E308" s="141" t="s">
        <v>3829</v>
      </c>
      <c r="F308" s="141">
        <v>2</v>
      </c>
      <c r="G308" s="141" t="s">
        <v>2116</v>
      </c>
      <c r="H308" s="141">
        <v>2015</v>
      </c>
      <c r="I308" s="18">
        <v>42105</v>
      </c>
      <c r="J308" s="144">
        <v>0.71944444444444444</v>
      </c>
      <c r="K308" s="378"/>
      <c r="L308" s="139" t="s">
        <v>4075</v>
      </c>
      <c r="M308" s="141"/>
      <c r="N308" s="248"/>
      <c r="O308" s="141" t="s">
        <v>26</v>
      </c>
      <c r="P308" s="141"/>
      <c r="Q308" s="141" t="s">
        <v>11918</v>
      </c>
      <c r="R308" s="141" t="s">
        <v>11919</v>
      </c>
      <c r="S308" s="141"/>
      <c r="T308" s="141"/>
      <c r="U308" s="141">
        <v>110173948</v>
      </c>
      <c r="V308" s="141"/>
      <c r="W308" s="139" t="s">
        <v>4075</v>
      </c>
      <c r="X308" s="141" t="s">
        <v>25</v>
      </c>
      <c r="Y308" s="141" t="s">
        <v>27</v>
      </c>
      <c r="Z308" s="141" t="s">
        <v>4</v>
      </c>
      <c r="AA308" s="141" t="s">
        <v>34</v>
      </c>
      <c r="AB308" s="141"/>
      <c r="AC308" s="139" t="s">
        <v>18047</v>
      </c>
      <c r="AD308" s="380"/>
      <c r="AE308" s="139" t="s">
        <v>4</v>
      </c>
      <c r="AF308" s="139" t="s">
        <v>13073</v>
      </c>
      <c r="AG308" s="139" t="s">
        <v>4</v>
      </c>
      <c r="AH308" s="139" t="s">
        <v>1378</v>
      </c>
      <c r="AI308" s="139" t="s">
        <v>15678</v>
      </c>
      <c r="AJ308" s="139"/>
      <c r="AK308" s="139" t="s">
        <v>15678</v>
      </c>
      <c r="AL308" s="139" t="s">
        <v>7</v>
      </c>
      <c r="AM308" s="141"/>
      <c r="AN308" s="141" t="s">
        <v>8</v>
      </c>
      <c r="AO308" s="139" t="s">
        <v>1614</v>
      </c>
      <c r="AP308" s="139" t="s">
        <v>7</v>
      </c>
      <c r="AQ308" s="139"/>
      <c r="AR308" s="381"/>
      <c r="AS308" s="139" t="s">
        <v>4075</v>
      </c>
      <c r="AT308" s="141" t="s">
        <v>43</v>
      </c>
      <c r="AU308" s="141">
        <v>246</v>
      </c>
      <c r="AV308" s="383"/>
      <c r="AW308" s="385"/>
      <c r="AX308" s="139"/>
      <c r="AY308" t="s">
        <v>18467</v>
      </c>
      <c r="AZ308">
        <v>12000</v>
      </c>
      <c r="BA308" s="381"/>
      <c r="BB308" s="139" t="s">
        <v>1452</v>
      </c>
      <c r="BC308" s="166"/>
      <c r="BD308" s="166"/>
      <c r="BE308" s="166"/>
      <c r="BF308" s="166"/>
      <c r="BG308" s="166"/>
      <c r="BH308" s="308"/>
      <c r="BI308" s="308"/>
      <c r="BJ308" s="141" t="s">
        <v>26</v>
      </c>
      <c r="BK308" s="141" t="s">
        <v>26</v>
      </c>
      <c r="BL308" s="141"/>
      <c r="BM308" s="141"/>
      <c r="BN308" s="139" t="s">
        <v>4075</v>
      </c>
      <c r="BQ308" s="141" t="s">
        <v>15701</v>
      </c>
      <c r="BR308" s="135" t="s">
        <v>15700</v>
      </c>
      <c r="BT308" s="135" t="s">
        <v>15360</v>
      </c>
      <c r="BU308" s="135" t="s">
        <v>15356</v>
      </c>
      <c r="BV308" s="141" t="s">
        <v>13264</v>
      </c>
      <c r="BW308" s="135" t="s">
        <v>13274</v>
      </c>
      <c r="BX308" s="141" t="s">
        <v>15681</v>
      </c>
      <c r="BY308" s="141" t="s">
        <v>15681</v>
      </c>
      <c r="BZ308" s="141" t="s">
        <v>26</v>
      </c>
      <c r="CA308" s="141" t="s">
        <v>1848</v>
      </c>
      <c r="CB308" s="141"/>
      <c r="CC308" s="141" t="s">
        <v>15690</v>
      </c>
      <c r="CD308" s="141" t="s">
        <v>34</v>
      </c>
      <c r="CE308" s="141" t="s">
        <v>15450</v>
      </c>
      <c r="CF308" s="141" t="s">
        <v>15451</v>
      </c>
      <c r="CG308" s="141" t="s">
        <v>1848</v>
      </c>
    </row>
    <row r="309" spans="1:85" x14ac:dyDescent="0.35">
      <c r="A309" s="155" t="s">
        <v>19941</v>
      </c>
      <c r="B309" s="139" t="s">
        <v>4075</v>
      </c>
      <c r="C309" s="18">
        <v>42105</v>
      </c>
      <c r="D309" s="144">
        <v>0.30453703703703705</v>
      </c>
      <c r="E309" s="141" t="s">
        <v>3829</v>
      </c>
      <c r="F309" s="141">
        <v>2</v>
      </c>
      <c r="G309" s="141" t="s">
        <v>2116</v>
      </c>
      <c r="H309" s="141">
        <v>2015</v>
      </c>
      <c r="I309" s="18">
        <v>42105</v>
      </c>
      <c r="J309" s="144">
        <v>0.30416666666666664</v>
      </c>
      <c r="K309" s="378"/>
      <c r="L309" s="139" t="s">
        <v>4075</v>
      </c>
      <c r="M309" s="141" t="s">
        <v>28</v>
      </c>
      <c r="N309" s="248">
        <v>44266</v>
      </c>
      <c r="O309" s="141" t="s">
        <v>25</v>
      </c>
      <c r="P309" s="141"/>
      <c r="Q309" s="141" t="s">
        <v>19942</v>
      </c>
      <c r="R309" s="141" t="s">
        <v>1944</v>
      </c>
      <c r="S309" s="141"/>
      <c r="T309" s="141" t="s">
        <v>19943</v>
      </c>
      <c r="U309" s="141">
        <v>110173612</v>
      </c>
      <c r="V309" s="141"/>
      <c r="W309" s="139" t="s">
        <v>4075</v>
      </c>
      <c r="X309" s="141" t="s">
        <v>25</v>
      </c>
      <c r="Y309" s="141" t="s">
        <v>27</v>
      </c>
      <c r="Z309" s="141"/>
      <c r="AA309" s="141" t="s">
        <v>34</v>
      </c>
      <c r="AB309" s="141"/>
      <c r="AC309" s="139" t="s">
        <v>18049</v>
      </c>
      <c r="AD309" s="380"/>
      <c r="AE309" s="139" t="s">
        <v>102</v>
      </c>
      <c r="AF309" s="139" t="s">
        <v>13082</v>
      </c>
      <c r="AG309" s="139" t="s">
        <v>102</v>
      </c>
      <c r="AH309" s="139" t="s">
        <v>1378</v>
      </c>
      <c r="AI309" s="139" t="s">
        <v>1382</v>
      </c>
      <c r="AJ309" s="139" t="s">
        <v>1403</v>
      </c>
      <c r="AK309" s="139"/>
      <c r="AL309" s="139"/>
      <c r="AM309" s="141" t="s">
        <v>9</v>
      </c>
      <c r="AN309" s="141" t="s">
        <v>8</v>
      </c>
      <c r="AO309" s="139"/>
      <c r="AP309" s="139" t="s">
        <v>1403</v>
      </c>
      <c r="AQ309" s="139"/>
      <c r="AR309" s="381"/>
      <c r="AS309" s="139" t="s">
        <v>4075</v>
      </c>
      <c r="AT309" s="141" t="s">
        <v>1404</v>
      </c>
      <c r="AU309" s="141"/>
      <c r="AV309" s="383"/>
      <c r="AW309" s="385"/>
      <c r="AX309" s="139" t="s">
        <v>82</v>
      </c>
      <c r="AY309" t="s">
        <v>18567</v>
      </c>
      <c r="BA309" s="381"/>
      <c r="BB309" s="139" t="s">
        <v>17</v>
      </c>
      <c r="BC309" s="166"/>
      <c r="BD309" s="166"/>
      <c r="BE309" s="166"/>
      <c r="BF309" s="166"/>
      <c r="BG309" s="166"/>
      <c r="BH309" s="308"/>
      <c r="BI309" s="308"/>
      <c r="BJ309" s="141" t="s">
        <v>26</v>
      </c>
      <c r="BK309" s="141" t="s">
        <v>26</v>
      </c>
      <c r="BL309" s="141"/>
      <c r="BM309" s="141"/>
      <c r="BN309" s="139" t="s">
        <v>4075</v>
      </c>
      <c r="BQ309" s="141"/>
      <c r="BV309" s="141"/>
      <c r="BX309" s="141"/>
      <c r="BY309" s="141"/>
      <c r="BZ309" s="141"/>
      <c r="CA309" s="141"/>
      <c r="CB309" s="141"/>
      <c r="CC309" s="141"/>
      <c r="CD309" s="141"/>
      <c r="CE309" s="141"/>
      <c r="CF309" s="141"/>
      <c r="CG309" s="141"/>
    </row>
    <row r="310" spans="1:85" x14ac:dyDescent="0.35">
      <c r="A310" s="155" t="s">
        <v>11914</v>
      </c>
      <c r="B310" s="139" t="s">
        <v>4075</v>
      </c>
      <c r="C310" s="18">
        <v>42106</v>
      </c>
      <c r="D310" s="144">
        <v>0.52430555555555558</v>
      </c>
      <c r="E310" s="141" t="s">
        <v>13259</v>
      </c>
      <c r="F310" s="141">
        <v>2</v>
      </c>
      <c r="G310" s="141" t="s">
        <v>2116</v>
      </c>
      <c r="H310" s="141">
        <v>2015</v>
      </c>
      <c r="I310" s="18">
        <v>42106</v>
      </c>
      <c r="J310" s="144">
        <v>0.52430555555555558</v>
      </c>
      <c r="K310" s="378"/>
      <c r="L310" s="139" t="s">
        <v>4075</v>
      </c>
      <c r="M310" s="141"/>
      <c r="N310" s="248"/>
      <c r="O310" s="141" t="s">
        <v>26</v>
      </c>
      <c r="P310" s="141"/>
      <c r="Q310" s="141" t="s">
        <v>11915</v>
      </c>
      <c r="R310" s="141" t="s">
        <v>11916</v>
      </c>
      <c r="S310" s="141"/>
      <c r="T310" s="141"/>
      <c r="U310" s="141">
        <v>110174116</v>
      </c>
      <c r="V310" s="141"/>
      <c r="W310" s="139" t="s">
        <v>4075</v>
      </c>
      <c r="X310" s="141" t="s">
        <v>25</v>
      </c>
      <c r="Y310" s="141" t="s">
        <v>27</v>
      </c>
      <c r="Z310" s="141" t="s">
        <v>4</v>
      </c>
      <c r="AA310" s="141" t="s">
        <v>34</v>
      </c>
      <c r="AB310" s="141"/>
      <c r="AC310" s="139" t="s">
        <v>18047</v>
      </c>
      <c r="AD310" s="380"/>
      <c r="AE310" s="139" t="s">
        <v>4</v>
      </c>
      <c r="AF310" s="139" t="s">
        <v>13073</v>
      </c>
      <c r="AG310" s="139" t="s">
        <v>4</v>
      </c>
      <c r="AH310" s="139" t="s">
        <v>1378</v>
      </c>
      <c r="AI310" s="139" t="s">
        <v>15678</v>
      </c>
      <c r="AJ310" s="139"/>
      <c r="AK310" s="139" t="s">
        <v>15678</v>
      </c>
      <c r="AL310" s="139" t="s">
        <v>7</v>
      </c>
      <c r="AM310" s="141" t="s">
        <v>4004</v>
      </c>
      <c r="AN310" s="141" t="s">
        <v>8</v>
      </c>
      <c r="AO310" s="139" t="s">
        <v>1614</v>
      </c>
      <c r="AP310" s="139" t="s">
        <v>7</v>
      </c>
      <c r="AQ310" s="139"/>
      <c r="AR310" s="381"/>
      <c r="AS310" s="139" t="s">
        <v>4075</v>
      </c>
      <c r="AT310" s="141" t="s">
        <v>1404</v>
      </c>
      <c r="AU310" s="141"/>
      <c r="AV310" s="383"/>
      <c r="AW310" s="385"/>
      <c r="AX310" s="139"/>
      <c r="AY310" t="s">
        <v>18468</v>
      </c>
      <c r="AZ310">
        <v>12000</v>
      </c>
      <c r="BA310" s="381"/>
      <c r="BB310" s="139" t="s">
        <v>17</v>
      </c>
      <c r="BC310" s="166"/>
      <c r="BD310" s="166"/>
      <c r="BE310" s="166"/>
      <c r="BF310" s="166"/>
      <c r="BG310" s="166"/>
      <c r="BH310" s="308"/>
      <c r="BI310" s="308"/>
      <c r="BJ310" s="141" t="s">
        <v>26</v>
      </c>
      <c r="BK310" s="141" t="s">
        <v>26</v>
      </c>
      <c r="BL310" s="141"/>
      <c r="BM310" s="141"/>
      <c r="BN310" s="139" t="s">
        <v>4075</v>
      </c>
      <c r="BQ310" s="141" t="s">
        <v>15701</v>
      </c>
      <c r="BR310" s="135" t="s">
        <v>15702</v>
      </c>
      <c r="BV310" s="141"/>
      <c r="BX310" s="141"/>
      <c r="BY310" s="141"/>
      <c r="BZ310" s="141"/>
      <c r="CA310" s="141"/>
      <c r="CB310" s="141"/>
      <c r="CC310" s="141"/>
      <c r="CD310" s="141"/>
      <c r="CE310" s="141"/>
      <c r="CF310" s="141"/>
      <c r="CG310" s="141" t="s">
        <v>2003</v>
      </c>
    </row>
    <row r="311" spans="1:85" x14ac:dyDescent="0.35">
      <c r="A311" s="155" t="s">
        <v>11908</v>
      </c>
      <c r="B311" s="139" t="s">
        <v>4075</v>
      </c>
      <c r="C311" s="18">
        <v>42108</v>
      </c>
      <c r="D311" s="144">
        <v>0.52430555555555558</v>
      </c>
      <c r="E311" s="141" t="s">
        <v>13259</v>
      </c>
      <c r="F311" s="141">
        <v>2</v>
      </c>
      <c r="G311" s="141" t="s">
        <v>2116</v>
      </c>
      <c r="H311" s="141">
        <v>2015</v>
      </c>
      <c r="I311" s="18">
        <v>42108</v>
      </c>
      <c r="J311" s="144">
        <v>0.52430555555555558</v>
      </c>
      <c r="K311" s="378"/>
      <c r="L311" s="139" t="s">
        <v>4075</v>
      </c>
      <c r="M311" s="141"/>
      <c r="N311" s="248"/>
      <c r="O311" s="141" t="s">
        <v>26</v>
      </c>
      <c r="P311" s="141"/>
      <c r="Q311" s="141" t="s">
        <v>11909</v>
      </c>
      <c r="R311" s="141" t="s">
        <v>11910</v>
      </c>
      <c r="S311" s="141"/>
      <c r="T311" s="141"/>
      <c r="U311" s="141">
        <v>110177178</v>
      </c>
      <c r="V311" s="141"/>
      <c r="W311" s="139" t="s">
        <v>4075</v>
      </c>
      <c r="X311" s="141" t="s">
        <v>25</v>
      </c>
      <c r="Y311" s="141" t="s">
        <v>27</v>
      </c>
      <c r="Z311" s="141" t="s">
        <v>4</v>
      </c>
      <c r="AA311" s="141" t="s">
        <v>34</v>
      </c>
      <c r="AB311" s="141"/>
      <c r="AC311" s="139" t="s">
        <v>18047</v>
      </c>
      <c r="AD311" s="380"/>
      <c r="AE311" s="139" t="s">
        <v>107</v>
      </c>
      <c r="AF311" s="139" t="s">
        <v>13076</v>
      </c>
      <c r="AG311" s="139" t="s">
        <v>4130</v>
      </c>
      <c r="AH311" s="139" t="s">
        <v>1378</v>
      </c>
      <c r="AI311" s="139" t="s">
        <v>1518</v>
      </c>
      <c r="AJ311" s="139"/>
      <c r="AK311" s="139" t="s">
        <v>1518</v>
      </c>
      <c r="AL311" s="139" t="s">
        <v>7</v>
      </c>
      <c r="AM311" s="141" t="s">
        <v>4004</v>
      </c>
      <c r="AN311" s="141" t="s">
        <v>8</v>
      </c>
      <c r="AO311" s="139" t="s">
        <v>1614</v>
      </c>
      <c r="AP311" s="139" t="s">
        <v>7</v>
      </c>
      <c r="AQ311" s="139"/>
      <c r="AR311" s="381"/>
      <c r="AS311" s="139" t="s">
        <v>4075</v>
      </c>
      <c r="AT311" s="141" t="s">
        <v>1404</v>
      </c>
      <c r="AU311" s="141"/>
      <c r="AV311" s="383"/>
      <c r="AW311" s="385"/>
      <c r="AX311" s="139"/>
      <c r="AY311" t="s">
        <v>18469</v>
      </c>
      <c r="AZ311">
        <v>21000</v>
      </c>
      <c r="BA311" s="381"/>
      <c r="BB311" s="139" t="s">
        <v>1450</v>
      </c>
      <c r="BC311" s="166"/>
      <c r="BD311" s="166"/>
      <c r="BE311" s="166"/>
      <c r="BF311" s="166"/>
      <c r="BG311" s="166"/>
      <c r="BH311" s="308"/>
      <c r="BI311" s="308"/>
      <c r="BJ311" s="141" t="s">
        <v>26</v>
      </c>
      <c r="BK311" s="141" t="s">
        <v>26</v>
      </c>
      <c r="BL311" s="141"/>
      <c r="BM311" s="141"/>
      <c r="BN311" s="139" t="s">
        <v>4075</v>
      </c>
      <c r="BQ311" s="141"/>
      <c r="BV311" s="141"/>
      <c r="BX311" s="141"/>
      <c r="BY311" s="141"/>
      <c r="BZ311" s="141"/>
      <c r="CA311" s="141"/>
      <c r="CB311" s="141"/>
      <c r="CC311" s="141"/>
      <c r="CD311" s="141"/>
      <c r="CE311" s="141"/>
      <c r="CF311" s="141"/>
      <c r="CG311" s="141"/>
    </row>
    <row r="312" spans="1:85" x14ac:dyDescent="0.35">
      <c r="A312" s="155" t="s">
        <v>11911</v>
      </c>
      <c r="B312" s="139" t="s">
        <v>4075</v>
      </c>
      <c r="C312" s="18">
        <v>42108</v>
      </c>
      <c r="D312" s="144">
        <v>0.46458333333333335</v>
      </c>
      <c r="E312" s="141" t="s">
        <v>13259</v>
      </c>
      <c r="F312" s="141">
        <v>2</v>
      </c>
      <c r="G312" s="141" t="s">
        <v>2116</v>
      </c>
      <c r="H312" s="141">
        <v>2015</v>
      </c>
      <c r="I312" s="18">
        <v>42108</v>
      </c>
      <c r="J312" s="144">
        <v>0.46458333333333335</v>
      </c>
      <c r="K312" s="378"/>
      <c r="L312" s="139" t="s">
        <v>4075</v>
      </c>
      <c r="M312" s="141"/>
      <c r="N312" s="248"/>
      <c r="O312" s="141" t="s">
        <v>26</v>
      </c>
      <c r="P312" s="141"/>
      <c r="Q312" s="141" t="s">
        <v>11912</v>
      </c>
      <c r="R312" s="141" t="s">
        <v>11913</v>
      </c>
      <c r="S312" s="141"/>
      <c r="T312" s="141"/>
      <c r="U312" s="141"/>
      <c r="V312" s="141"/>
      <c r="W312" s="139" t="s">
        <v>4075</v>
      </c>
      <c r="X312" s="141" t="s">
        <v>25</v>
      </c>
      <c r="Y312" s="141" t="s">
        <v>27</v>
      </c>
      <c r="Z312" s="141" t="s">
        <v>4</v>
      </c>
      <c r="AA312" s="141" t="s">
        <v>34</v>
      </c>
      <c r="AB312" s="141"/>
      <c r="AC312" s="139" t="s">
        <v>18049</v>
      </c>
      <c r="AD312" s="380"/>
      <c r="AE312" s="139" t="s">
        <v>102</v>
      </c>
      <c r="AF312" s="139" t="s">
        <v>13074</v>
      </c>
      <c r="AG312" s="139" t="s">
        <v>102</v>
      </c>
      <c r="AH312" s="139" t="s">
        <v>1378</v>
      </c>
      <c r="AI312" s="139" t="s">
        <v>11</v>
      </c>
      <c r="AJ312" s="139" t="s">
        <v>11</v>
      </c>
      <c r="AK312" s="139"/>
      <c r="AL312" s="139"/>
      <c r="AM312" s="141" t="s">
        <v>1537</v>
      </c>
      <c r="AN312" s="141" t="s">
        <v>8</v>
      </c>
      <c r="AO312" s="139" t="s">
        <v>1477</v>
      </c>
      <c r="AP312" s="139" t="s">
        <v>7</v>
      </c>
      <c r="AQ312" s="139"/>
      <c r="AR312" s="381"/>
      <c r="AS312" s="139" t="s">
        <v>4075</v>
      </c>
      <c r="AT312" s="141" t="s">
        <v>1404</v>
      </c>
      <c r="AU312" s="141"/>
      <c r="AV312" s="383"/>
      <c r="AW312" s="385"/>
      <c r="AX312" s="139"/>
      <c r="AY312" t="s">
        <v>18470</v>
      </c>
      <c r="BA312" s="381"/>
      <c r="BB312" s="139" t="s">
        <v>17</v>
      </c>
      <c r="BC312" s="166"/>
      <c r="BD312" s="166"/>
      <c r="BE312" s="166"/>
      <c r="BF312" s="166"/>
      <c r="BG312" s="166"/>
      <c r="BH312" s="308"/>
      <c r="BI312" s="308"/>
      <c r="BJ312" s="141" t="s">
        <v>26</v>
      </c>
      <c r="BK312" s="141" t="s">
        <v>26</v>
      </c>
      <c r="BL312" s="141"/>
      <c r="BM312" s="141"/>
      <c r="BN312" s="139" t="s">
        <v>4075</v>
      </c>
      <c r="BQ312" s="141"/>
      <c r="BV312" s="141"/>
      <c r="BX312" s="141"/>
      <c r="BY312" s="141"/>
      <c r="BZ312" s="141"/>
      <c r="CA312" s="141"/>
      <c r="CB312" s="141"/>
      <c r="CC312" s="141"/>
      <c r="CD312" s="141"/>
      <c r="CE312" s="141"/>
      <c r="CF312" s="141"/>
      <c r="CG312" s="141"/>
    </row>
    <row r="313" spans="1:85" x14ac:dyDescent="0.35">
      <c r="A313" s="155" t="s">
        <v>11905</v>
      </c>
      <c r="B313" s="139" t="s">
        <v>4075</v>
      </c>
      <c r="C313" s="18">
        <v>42109</v>
      </c>
      <c r="D313" s="144">
        <v>0.52430555555555558</v>
      </c>
      <c r="E313" s="141" t="s">
        <v>13259</v>
      </c>
      <c r="F313" s="141">
        <v>2</v>
      </c>
      <c r="G313" s="141" t="s">
        <v>2116</v>
      </c>
      <c r="H313" s="141">
        <v>2015</v>
      </c>
      <c r="I313" s="18">
        <v>42109</v>
      </c>
      <c r="J313" s="144">
        <v>0.52430555555555558</v>
      </c>
      <c r="K313" s="378"/>
      <c r="L313" s="139" t="s">
        <v>4075</v>
      </c>
      <c r="M313" s="141"/>
      <c r="N313" s="248"/>
      <c r="O313" s="141" t="s">
        <v>26</v>
      </c>
      <c r="P313" s="141"/>
      <c r="Q313" s="141" t="s">
        <v>11906</v>
      </c>
      <c r="R313" s="141" t="s">
        <v>11907</v>
      </c>
      <c r="S313" s="141"/>
      <c r="T313" s="141"/>
      <c r="U313" s="141">
        <v>110180245</v>
      </c>
      <c r="V313" s="141"/>
      <c r="W313" s="139" t="s">
        <v>4075</v>
      </c>
      <c r="X313" s="141" t="s">
        <v>25</v>
      </c>
      <c r="Y313" s="141" t="s">
        <v>27</v>
      </c>
      <c r="Z313" s="141" t="s">
        <v>4</v>
      </c>
      <c r="AA313" s="141" t="s">
        <v>34</v>
      </c>
      <c r="AB313" s="141"/>
      <c r="AC313" s="139" t="s">
        <v>18049</v>
      </c>
      <c r="AD313" s="380"/>
      <c r="AE313" s="139" t="s">
        <v>102</v>
      </c>
      <c r="AF313" s="139" t="s">
        <v>13086</v>
      </c>
      <c r="AG313" s="139" t="s">
        <v>102</v>
      </c>
      <c r="AH313" s="139" t="s">
        <v>1378</v>
      </c>
      <c r="AI313" s="139" t="s">
        <v>1406</v>
      </c>
      <c r="AJ313" s="139" t="s">
        <v>1406</v>
      </c>
      <c r="AK313" s="139"/>
      <c r="AL313" s="139"/>
      <c r="AM313" s="141" t="s">
        <v>1537</v>
      </c>
      <c r="AN313" s="141" t="s">
        <v>8</v>
      </c>
      <c r="AO313" s="139" t="s">
        <v>1477</v>
      </c>
      <c r="AP313" s="139" t="s">
        <v>7</v>
      </c>
      <c r="AQ313" s="139"/>
      <c r="AR313" s="381"/>
      <c r="AS313" s="139" t="s">
        <v>4075</v>
      </c>
      <c r="AT313" s="141" t="s">
        <v>1404</v>
      </c>
      <c r="AU313" s="141"/>
      <c r="AV313" s="383"/>
      <c r="AW313" s="385"/>
      <c r="AX313" s="139"/>
      <c r="AY313" t="s">
        <v>18471</v>
      </c>
      <c r="BA313" s="381"/>
      <c r="BB313" s="139" t="s">
        <v>17</v>
      </c>
      <c r="BC313" s="166"/>
      <c r="BD313" s="166"/>
      <c r="BE313" s="166"/>
      <c r="BF313" s="166"/>
      <c r="BG313" s="166"/>
      <c r="BH313" s="308"/>
      <c r="BI313" s="308"/>
      <c r="BJ313" s="141" t="s">
        <v>26</v>
      </c>
      <c r="BK313" s="141" t="s">
        <v>26</v>
      </c>
      <c r="BL313" s="141"/>
      <c r="BM313" s="141"/>
      <c r="BN313" s="139" t="s">
        <v>4075</v>
      </c>
      <c r="BQ313" s="141"/>
      <c r="BV313" s="141"/>
      <c r="BX313" s="141"/>
      <c r="BY313" s="141"/>
      <c r="BZ313" s="141"/>
      <c r="CA313" s="141"/>
      <c r="CB313" s="141"/>
      <c r="CC313" s="141"/>
      <c r="CD313" s="141"/>
      <c r="CE313" s="141"/>
      <c r="CF313" s="141"/>
      <c r="CG313" s="141"/>
    </row>
    <row r="314" spans="1:85" x14ac:dyDescent="0.35">
      <c r="A314" s="155" t="s">
        <v>11902</v>
      </c>
      <c r="B314" s="139" t="s">
        <v>4075</v>
      </c>
      <c r="C314" s="18">
        <v>42110</v>
      </c>
      <c r="D314" s="144">
        <v>0.73263888888888884</v>
      </c>
      <c r="E314" s="141" t="s">
        <v>13259</v>
      </c>
      <c r="F314" s="141">
        <v>2</v>
      </c>
      <c r="G314" s="141" t="s">
        <v>2116</v>
      </c>
      <c r="H314" s="141">
        <v>2015</v>
      </c>
      <c r="I314" s="18">
        <v>42110</v>
      </c>
      <c r="J314" s="144">
        <v>0.73263888888888884</v>
      </c>
      <c r="K314" s="378"/>
      <c r="L314" s="139" t="s">
        <v>4075</v>
      </c>
      <c r="M314" s="141"/>
      <c r="N314" s="248"/>
      <c r="O314" s="141" t="s">
        <v>26</v>
      </c>
      <c r="P314" s="141"/>
      <c r="Q314" s="141" t="s">
        <v>11903</v>
      </c>
      <c r="R314" s="141" t="s">
        <v>11904</v>
      </c>
      <c r="S314" s="141"/>
      <c r="T314" s="141"/>
      <c r="U314" s="141">
        <v>110194055</v>
      </c>
      <c r="V314" s="141"/>
      <c r="W314" s="139" t="s">
        <v>4075</v>
      </c>
      <c r="X314" s="141" t="s">
        <v>25</v>
      </c>
      <c r="Y314" s="141" t="s">
        <v>27</v>
      </c>
      <c r="Z314" s="141" t="s">
        <v>4</v>
      </c>
      <c r="AA314" s="141" t="s">
        <v>34</v>
      </c>
      <c r="AB314" s="141"/>
      <c r="AC314" s="139" t="s">
        <v>18049</v>
      </c>
      <c r="AD314" s="380"/>
      <c r="AE314" s="139" t="s">
        <v>102</v>
      </c>
      <c r="AF314" s="139" t="s">
        <v>13068</v>
      </c>
      <c r="AG314" s="139" t="s">
        <v>102</v>
      </c>
      <c r="AH314" s="139" t="s">
        <v>1378</v>
      </c>
      <c r="AI314" s="139" t="s">
        <v>7</v>
      </c>
      <c r="AJ314" s="139" t="s">
        <v>7</v>
      </c>
      <c r="AK314" s="139"/>
      <c r="AL314" s="139"/>
      <c r="AM314" s="141" t="s">
        <v>4004</v>
      </c>
      <c r="AN314" s="141" t="s">
        <v>8</v>
      </c>
      <c r="AO314" s="139" t="s">
        <v>1614</v>
      </c>
      <c r="AP314" s="139" t="s">
        <v>7</v>
      </c>
      <c r="AQ314" s="139"/>
      <c r="AR314" s="381"/>
      <c r="AS314" s="139" t="s">
        <v>4075</v>
      </c>
      <c r="AT314" s="141" t="s">
        <v>1404</v>
      </c>
      <c r="AU314" s="141"/>
      <c r="AV314" s="383"/>
      <c r="AW314" s="385"/>
      <c r="AX314" s="139"/>
      <c r="AY314" t="s">
        <v>18472</v>
      </c>
      <c r="AZ314">
        <v>12000</v>
      </c>
      <c r="BA314" s="381"/>
      <c r="BB314" s="139" t="s">
        <v>17</v>
      </c>
      <c r="BC314" s="166"/>
      <c r="BD314" s="166"/>
      <c r="BE314" s="166"/>
      <c r="BF314" s="166"/>
      <c r="BG314" s="166"/>
      <c r="BH314" s="308"/>
      <c r="BI314" s="308"/>
      <c r="BJ314" s="141" t="s">
        <v>26</v>
      </c>
      <c r="BK314" s="141" t="s">
        <v>26</v>
      </c>
      <c r="BL314" s="141"/>
      <c r="BM314" s="141"/>
      <c r="BN314" s="139" t="s">
        <v>4075</v>
      </c>
      <c r="BQ314" s="141"/>
      <c r="BV314" s="141"/>
      <c r="BX314" s="141"/>
      <c r="BY314" s="141"/>
      <c r="BZ314" s="141"/>
      <c r="CA314" s="141"/>
      <c r="CB314" s="141"/>
      <c r="CC314" s="141"/>
      <c r="CD314" s="141"/>
      <c r="CE314" s="141"/>
      <c r="CF314" s="141"/>
      <c r="CG314" s="141"/>
    </row>
    <row r="315" spans="1:85" x14ac:dyDescent="0.35">
      <c r="A315" s="155" t="s">
        <v>11899</v>
      </c>
      <c r="B315" s="139" t="s">
        <v>4075</v>
      </c>
      <c r="C315" s="18">
        <v>42111</v>
      </c>
      <c r="D315" s="144">
        <v>0.6069444444444444</v>
      </c>
      <c r="E315" s="141" t="s">
        <v>13259</v>
      </c>
      <c r="F315" s="141">
        <v>2</v>
      </c>
      <c r="G315" s="141" t="s">
        <v>2116</v>
      </c>
      <c r="H315" s="141">
        <v>2015</v>
      </c>
      <c r="I315" s="18">
        <v>42111</v>
      </c>
      <c r="J315" s="144">
        <v>0.6069444444444444</v>
      </c>
      <c r="K315" s="378"/>
      <c r="L315" s="139" t="s">
        <v>4075</v>
      </c>
      <c r="M315" s="141"/>
      <c r="N315" s="248"/>
      <c r="O315" s="141" t="s">
        <v>26</v>
      </c>
      <c r="P315" s="141"/>
      <c r="Q315" s="141" t="s">
        <v>11900</v>
      </c>
      <c r="R315" s="141" t="s">
        <v>11901</v>
      </c>
      <c r="S315" s="141"/>
      <c r="T315" s="141"/>
      <c r="U315" s="141"/>
      <c r="V315" s="141"/>
      <c r="W315" s="139" t="s">
        <v>4075</v>
      </c>
      <c r="X315" s="141" t="s">
        <v>25</v>
      </c>
      <c r="Y315" s="141" t="s">
        <v>27</v>
      </c>
      <c r="Z315" s="141" t="s">
        <v>4</v>
      </c>
      <c r="AA315" s="141" t="s">
        <v>34</v>
      </c>
      <c r="AB315" s="141"/>
      <c r="AC315" s="139" t="s">
        <v>18050</v>
      </c>
      <c r="AD315" s="380"/>
      <c r="AE315" s="139" t="s">
        <v>105</v>
      </c>
      <c r="AF315" s="139" t="s">
        <v>13076</v>
      </c>
      <c r="AG315" s="139" t="s">
        <v>1518</v>
      </c>
      <c r="AH315" s="139" t="s">
        <v>1378</v>
      </c>
      <c r="AI315" s="139" t="s">
        <v>1518</v>
      </c>
      <c r="AJ315" s="139"/>
      <c r="AK315" s="139" t="s">
        <v>1518</v>
      </c>
      <c r="AL315" s="139" t="s">
        <v>7</v>
      </c>
      <c r="AM315" s="141" t="s">
        <v>4004</v>
      </c>
      <c r="AN315" s="141" t="s">
        <v>8</v>
      </c>
      <c r="AO315" s="139" t="s">
        <v>1614</v>
      </c>
      <c r="AP315" s="139" t="s">
        <v>7</v>
      </c>
      <c r="AQ315" s="139"/>
      <c r="AR315" s="381"/>
      <c r="AS315" s="139" t="s">
        <v>4075</v>
      </c>
      <c r="AT315" s="141" t="s">
        <v>1404</v>
      </c>
      <c r="AU315" s="141"/>
      <c r="AV315" s="383"/>
      <c r="AW315" s="385"/>
      <c r="AX315" s="139"/>
      <c r="AY315" t="s">
        <v>18473</v>
      </c>
      <c r="AZ315">
        <v>21000</v>
      </c>
      <c r="BA315" s="381"/>
      <c r="BB315" s="139" t="s">
        <v>1450</v>
      </c>
      <c r="BC315" s="166"/>
      <c r="BD315" s="166"/>
      <c r="BE315" s="166"/>
      <c r="BF315" s="166"/>
      <c r="BG315" s="166"/>
      <c r="BH315" s="308"/>
      <c r="BI315" s="308"/>
      <c r="BJ315" s="141" t="s">
        <v>26</v>
      </c>
      <c r="BK315" s="141" t="s">
        <v>26</v>
      </c>
      <c r="BL315" s="141"/>
      <c r="BM315" s="141"/>
      <c r="BN315" s="139" t="s">
        <v>4075</v>
      </c>
      <c r="BQ315" s="141"/>
      <c r="BV315" s="141"/>
      <c r="BX315" s="141"/>
      <c r="BY315" s="141"/>
      <c r="BZ315" s="141"/>
      <c r="CA315" s="141"/>
      <c r="CB315" s="141"/>
      <c r="CC315" s="141"/>
      <c r="CD315" s="141"/>
      <c r="CE315" s="141"/>
      <c r="CF315" s="141"/>
      <c r="CG315" s="141"/>
    </row>
    <row r="316" spans="1:85" x14ac:dyDescent="0.35">
      <c r="A316" s="155" t="s">
        <v>11896</v>
      </c>
      <c r="B316" s="139" t="s">
        <v>4075</v>
      </c>
      <c r="C316" s="18">
        <v>42112</v>
      </c>
      <c r="D316" s="144">
        <v>0.12986111111111112</v>
      </c>
      <c r="E316" s="141" t="s">
        <v>13259</v>
      </c>
      <c r="F316" s="141">
        <v>2</v>
      </c>
      <c r="G316" s="141" t="s">
        <v>2116</v>
      </c>
      <c r="H316" s="141">
        <v>2015</v>
      </c>
      <c r="I316" s="18">
        <v>42112</v>
      </c>
      <c r="J316" s="144">
        <v>0.12986111111111112</v>
      </c>
      <c r="K316" s="378"/>
      <c r="L316" s="139" t="s">
        <v>4075</v>
      </c>
      <c r="M316" s="141"/>
      <c r="N316" s="248"/>
      <c r="O316" s="141" t="s">
        <v>26</v>
      </c>
      <c r="P316" s="141"/>
      <c r="Q316" s="141" t="s">
        <v>11897</v>
      </c>
      <c r="R316" s="141" t="s">
        <v>11898</v>
      </c>
      <c r="S316" s="141"/>
      <c r="T316" s="141"/>
      <c r="U316" s="141">
        <v>110196753</v>
      </c>
      <c r="V316" s="141"/>
      <c r="W316" s="139" t="s">
        <v>4075</v>
      </c>
      <c r="X316" s="141" t="s">
        <v>25</v>
      </c>
      <c r="Y316" s="141" t="s">
        <v>27</v>
      </c>
      <c r="Z316" s="141" t="s">
        <v>4</v>
      </c>
      <c r="AA316" s="141" t="s">
        <v>34</v>
      </c>
      <c r="AB316" s="141"/>
      <c r="AC316" s="139" t="s">
        <v>18049</v>
      </c>
      <c r="AD316" s="380"/>
      <c r="AE316" s="139" t="s">
        <v>103</v>
      </c>
      <c r="AF316" s="139" t="s">
        <v>13075</v>
      </c>
      <c r="AG316" s="139" t="s">
        <v>103</v>
      </c>
      <c r="AH316" s="139" t="s">
        <v>1378</v>
      </c>
      <c r="AI316" s="139" t="s">
        <v>7340</v>
      </c>
      <c r="AJ316" s="139"/>
      <c r="AK316" s="139" t="s">
        <v>7340</v>
      </c>
      <c r="AL316" s="139" t="s">
        <v>1408</v>
      </c>
      <c r="AM316" s="141" t="s">
        <v>4004</v>
      </c>
      <c r="AN316" s="141" t="s">
        <v>8</v>
      </c>
      <c r="AO316" s="139" t="s">
        <v>1614</v>
      </c>
      <c r="AP316" s="139" t="s">
        <v>7</v>
      </c>
      <c r="AQ316" s="139"/>
      <c r="AR316" s="381"/>
      <c r="AS316" s="139" t="s">
        <v>4075</v>
      </c>
      <c r="AT316" s="141" t="s">
        <v>43</v>
      </c>
      <c r="AU316" s="141">
        <v>305</v>
      </c>
      <c r="AV316" s="383"/>
      <c r="AW316" s="385"/>
      <c r="AX316" s="139"/>
      <c r="AY316" t="s">
        <v>18474</v>
      </c>
      <c r="AZ316">
        <v>21000</v>
      </c>
      <c r="BA316" s="381"/>
      <c r="BB316" s="139" t="s">
        <v>17</v>
      </c>
      <c r="BC316" s="166"/>
      <c r="BD316" s="166"/>
      <c r="BE316" s="166"/>
      <c r="BF316" s="166"/>
      <c r="BG316" s="166"/>
      <c r="BH316" s="308"/>
      <c r="BI316" s="308"/>
      <c r="BJ316" s="141" t="s">
        <v>26</v>
      </c>
      <c r="BK316" s="141" t="s">
        <v>26</v>
      </c>
      <c r="BL316" s="141"/>
      <c r="BM316" s="141"/>
      <c r="BN316" s="139" t="s">
        <v>4075</v>
      </c>
      <c r="BQ316" s="141"/>
      <c r="BV316" s="141"/>
      <c r="BX316" s="141"/>
      <c r="BY316" s="141"/>
      <c r="BZ316" s="141"/>
      <c r="CA316" s="141"/>
      <c r="CB316" s="141"/>
      <c r="CC316" s="141"/>
      <c r="CD316" s="141"/>
      <c r="CE316" s="141"/>
      <c r="CF316" s="141"/>
      <c r="CG316" s="141"/>
    </row>
    <row r="317" spans="1:85" x14ac:dyDescent="0.35">
      <c r="A317" s="155" t="s">
        <v>11890</v>
      </c>
      <c r="B317" s="139" t="s">
        <v>4075</v>
      </c>
      <c r="C317" s="18">
        <v>42113</v>
      </c>
      <c r="D317" s="144">
        <v>0.54236111111111107</v>
      </c>
      <c r="E317" s="141" t="s">
        <v>2160</v>
      </c>
      <c r="F317" s="141">
        <v>2</v>
      </c>
      <c r="G317" s="141" t="s">
        <v>2116</v>
      </c>
      <c r="H317" s="141">
        <v>2015</v>
      </c>
      <c r="I317" s="18">
        <v>42113</v>
      </c>
      <c r="J317" s="144">
        <v>0.54236111111111107</v>
      </c>
      <c r="K317" s="378"/>
      <c r="L317" s="139" t="s">
        <v>4075</v>
      </c>
      <c r="M317" s="141"/>
      <c r="N317" s="248"/>
      <c r="O317" s="141" t="s">
        <v>26</v>
      </c>
      <c r="P317" s="141"/>
      <c r="Q317" s="141" t="s">
        <v>11891</v>
      </c>
      <c r="R317" s="141" t="s">
        <v>11892</v>
      </c>
      <c r="S317" s="141"/>
      <c r="T317" s="141"/>
      <c r="U317" s="141">
        <v>110197203</v>
      </c>
      <c r="V317" s="141"/>
      <c r="W317" s="139" t="s">
        <v>4075</v>
      </c>
      <c r="X317" s="141" t="s">
        <v>25</v>
      </c>
      <c r="Y317" s="141" t="s">
        <v>27</v>
      </c>
      <c r="Z317" s="141" t="s">
        <v>4</v>
      </c>
      <c r="AA317" s="141" t="s">
        <v>34</v>
      </c>
      <c r="AB317" s="141"/>
      <c r="AC317" s="139" t="s">
        <v>18047</v>
      </c>
      <c r="AD317" s="380"/>
      <c r="AE317" s="139" t="s">
        <v>107</v>
      </c>
      <c r="AF317" s="139" t="s">
        <v>13076</v>
      </c>
      <c r="AG317" s="139" t="s">
        <v>4130</v>
      </c>
      <c r="AH317" s="139" t="s">
        <v>1378</v>
      </c>
      <c r="AI317" s="139" t="s">
        <v>1518</v>
      </c>
      <c r="AJ317" s="139"/>
      <c r="AK317" s="139" t="s">
        <v>1518</v>
      </c>
      <c r="AL317" s="139" t="s">
        <v>7</v>
      </c>
      <c r="AM317" s="141"/>
      <c r="AN317" s="141" t="s">
        <v>8</v>
      </c>
      <c r="AO317" s="139" t="s">
        <v>1614</v>
      </c>
      <c r="AP317" s="139" t="s">
        <v>7</v>
      </c>
      <c r="AQ317" s="139"/>
      <c r="AR317" s="381"/>
      <c r="AS317" s="139" t="s">
        <v>4075</v>
      </c>
      <c r="AT317" s="141" t="s">
        <v>1404</v>
      </c>
      <c r="AU317" s="141"/>
      <c r="AV317" s="383"/>
      <c r="AW317" s="385"/>
      <c r="AX317" s="139"/>
      <c r="AY317" t="s">
        <v>18475</v>
      </c>
      <c r="AZ317">
        <v>12000</v>
      </c>
      <c r="BA317" s="381"/>
      <c r="BB317" s="139" t="s">
        <v>1444</v>
      </c>
      <c r="BC317" s="166"/>
      <c r="BD317" s="166"/>
      <c r="BE317" s="166"/>
      <c r="BF317" s="166"/>
      <c r="BG317" s="166"/>
      <c r="BH317" s="308"/>
      <c r="BI317" s="308"/>
      <c r="BJ317" s="141" t="s">
        <v>26</v>
      </c>
      <c r="BK317" s="141" t="s">
        <v>26</v>
      </c>
      <c r="BL317" s="141"/>
      <c r="BM317" s="141"/>
      <c r="BN317" s="139" t="s">
        <v>4075</v>
      </c>
      <c r="BQ317" s="141"/>
      <c r="BV317" s="141"/>
      <c r="BX317" s="141"/>
      <c r="BY317" s="141"/>
      <c r="BZ317" s="141"/>
      <c r="CA317" s="141"/>
      <c r="CB317" s="141"/>
      <c r="CC317" s="141"/>
      <c r="CD317" s="141"/>
      <c r="CE317" s="141"/>
      <c r="CF317" s="141"/>
      <c r="CG317" s="141"/>
    </row>
    <row r="318" spans="1:85" x14ac:dyDescent="0.35">
      <c r="A318" s="155" t="s">
        <v>11893</v>
      </c>
      <c r="B318" s="139" t="s">
        <v>4075</v>
      </c>
      <c r="C318" s="18">
        <v>42113</v>
      </c>
      <c r="D318" s="144">
        <v>0.38750000000000001</v>
      </c>
      <c r="E318" s="141" t="s">
        <v>2160</v>
      </c>
      <c r="F318" s="141">
        <v>2</v>
      </c>
      <c r="G318" s="141" t="s">
        <v>2116</v>
      </c>
      <c r="H318" s="141">
        <v>2015</v>
      </c>
      <c r="I318" s="18">
        <v>42113</v>
      </c>
      <c r="J318" s="144">
        <v>0.38750000000000001</v>
      </c>
      <c r="K318" s="378"/>
      <c r="L318" s="139" t="s">
        <v>4075</v>
      </c>
      <c r="M318" s="141"/>
      <c r="N318" s="248"/>
      <c r="O318" s="141" t="s">
        <v>26</v>
      </c>
      <c r="P318" s="141"/>
      <c r="Q318" s="141" t="s">
        <v>11894</v>
      </c>
      <c r="R318" s="141" t="s">
        <v>11895</v>
      </c>
      <c r="S318" s="141"/>
      <c r="T318" s="141"/>
      <c r="U318" s="141">
        <v>110197136</v>
      </c>
      <c r="V318" s="141"/>
      <c r="W318" s="139" t="s">
        <v>4075</v>
      </c>
      <c r="X318" s="141" t="s">
        <v>25</v>
      </c>
      <c r="Y318" s="141" t="s">
        <v>27</v>
      </c>
      <c r="Z318" s="141" t="s">
        <v>4</v>
      </c>
      <c r="AA318" s="141" t="s">
        <v>34</v>
      </c>
      <c r="AB318" s="141"/>
      <c r="AC318" s="139" t="s">
        <v>18047</v>
      </c>
      <c r="AD318" s="380"/>
      <c r="AE318" s="139" t="s">
        <v>102</v>
      </c>
      <c r="AF318" s="139" t="s">
        <v>13074</v>
      </c>
      <c r="AG318" s="139" t="s">
        <v>102</v>
      </c>
      <c r="AH318" s="139" t="s">
        <v>1378</v>
      </c>
      <c r="AI318" s="139" t="s">
        <v>11</v>
      </c>
      <c r="AJ318" s="139" t="s">
        <v>11</v>
      </c>
      <c r="AK318" s="139"/>
      <c r="AL318" s="139"/>
      <c r="AM318" s="141" t="s">
        <v>1537</v>
      </c>
      <c r="AN318" s="141" t="s">
        <v>8</v>
      </c>
      <c r="AO318" s="139" t="s">
        <v>1614</v>
      </c>
      <c r="AP318" s="139" t="s">
        <v>7</v>
      </c>
      <c r="AQ318" s="139"/>
      <c r="AR318" s="381"/>
      <c r="AS318" s="139" t="s">
        <v>4075</v>
      </c>
      <c r="AT318" s="141" t="s">
        <v>1404</v>
      </c>
      <c r="AU318" s="141"/>
      <c r="AV318" s="383"/>
      <c r="AW318" s="385"/>
      <c r="AX318" s="139"/>
      <c r="AY318" t="s">
        <v>18476</v>
      </c>
      <c r="AZ318">
        <v>12000</v>
      </c>
      <c r="BA318" s="381"/>
      <c r="BB318" s="139" t="s">
        <v>1444</v>
      </c>
      <c r="BC318" s="166"/>
      <c r="BD318" s="166"/>
      <c r="BE318" s="166"/>
      <c r="BF318" s="166"/>
      <c r="BG318" s="166"/>
      <c r="BH318" s="308"/>
      <c r="BI318" s="308"/>
      <c r="BJ318" s="141" t="s">
        <v>26</v>
      </c>
      <c r="BK318" s="141" t="s">
        <v>26</v>
      </c>
      <c r="BL318" s="141"/>
      <c r="BM318" s="141"/>
      <c r="BN318" s="139" t="s">
        <v>4075</v>
      </c>
      <c r="BQ318" s="141"/>
      <c r="BV318" s="141"/>
      <c r="BX318" s="141"/>
      <c r="BY318" s="141"/>
      <c r="BZ318" s="141"/>
      <c r="CA318" s="141"/>
      <c r="CB318" s="141"/>
      <c r="CC318" s="141"/>
      <c r="CD318" s="141"/>
      <c r="CE318" s="141"/>
      <c r="CF318" s="141"/>
      <c r="CG318" s="141"/>
    </row>
    <row r="319" spans="1:85" x14ac:dyDescent="0.35">
      <c r="A319" s="155" t="s">
        <v>11886</v>
      </c>
      <c r="B319" s="139" t="s">
        <v>4075</v>
      </c>
      <c r="C319" s="18">
        <v>42114</v>
      </c>
      <c r="D319" s="144">
        <v>0.76249999999999996</v>
      </c>
      <c r="E319" s="141" t="s">
        <v>2160</v>
      </c>
      <c r="F319" s="141">
        <v>2</v>
      </c>
      <c r="G319" s="141" t="s">
        <v>2116</v>
      </c>
      <c r="H319" s="141">
        <v>2015</v>
      </c>
      <c r="I319" s="18">
        <v>42114</v>
      </c>
      <c r="J319" s="144">
        <v>0.76249999999999996</v>
      </c>
      <c r="K319" s="378"/>
      <c r="L319" s="139" t="s">
        <v>4075</v>
      </c>
      <c r="M319" s="141"/>
      <c r="N319" s="248"/>
      <c r="O319" s="141" t="s">
        <v>26</v>
      </c>
      <c r="P319" s="141"/>
      <c r="Q319" s="141" t="s">
        <v>11887</v>
      </c>
      <c r="R319" s="141" t="s">
        <v>11888</v>
      </c>
      <c r="S319" s="141"/>
      <c r="T319" s="141"/>
      <c r="U319" s="141">
        <v>110202018</v>
      </c>
      <c r="V319" s="141" t="s">
        <v>11889</v>
      </c>
      <c r="W319" s="139" t="s">
        <v>4075</v>
      </c>
      <c r="X319" s="141" t="s">
        <v>25</v>
      </c>
      <c r="Y319" s="141" t="s">
        <v>27</v>
      </c>
      <c r="Z319" s="141" t="s">
        <v>4</v>
      </c>
      <c r="AA319" s="141" t="s">
        <v>34</v>
      </c>
      <c r="AB319" s="141"/>
      <c r="AC319" s="139" t="s">
        <v>18050</v>
      </c>
      <c r="AD319" s="380"/>
      <c r="AE319" s="139" t="s">
        <v>102</v>
      </c>
      <c r="AF319" s="139" t="s">
        <v>13074</v>
      </c>
      <c r="AG319" s="139" t="s">
        <v>102</v>
      </c>
      <c r="AH319" s="139" t="s">
        <v>1378</v>
      </c>
      <c r="AI319" s="139" t="s">
        <v>11</v>
      </c>
      <c r="AJ319" s="139" t="s">
        <v>11</v>
      </c>
      <c r="AK319" s="139"/>
      <c r="AL319" s="139"/>
      <c r="AM319" s="141" t="s">
        <v>1537</v>
      </c>
      <c r="AN319" s="141" t="s">
        <v>8</v>
      </c>
      <c r="AO319" s="139" t="s">
        <v>1614</v>
      </c>
      <c r="AP319" s="139" t="s">
        <v>7</v>
      </c>
      <c r="AQ319" s="139"/>
      <c r="AR319" s="381"/>
      <c r="AS319" s="139" t="s">
        <v>4075</v>
      </c>
      <c r="AT319" s="141" t="s">
        <v>1404</v>
      </c>
      <c r="AU319" s="141"/>
      <c r="AV319" s="383"/>
      <c r="AW319" s="385"/>
      <c r="AX319" s="139"/>
      <c r="AY319" t="s">
        <v>18477</v>
      </c>
      <c r="AZ319">
        <v>12000</v>
      </c>
      <c r="BA319" s="381"/>
      <c r="BB319" s="139" t="s">
        <v>1444</v>
      </c>
      <c r="BC319" s="166"/>
      <c r="BD319" s="166"/>
      <c r="BE319" s="166"/>
      <c r="BF319" s="166"/>
      <c r="BG319" s="166"/>
      <c r="BH319" s="308"/>
      <c r="BI319" s="308"/>
      <c r="BJ319" s="141" t="s">
        <v>26</v>
      </c>
      <c r="BK319" s="141" t="s">
        <v>26</v>
      </c>
      <c r="BL319" s="141"/>
      <c r="BM319" s="141"/>
      <c r="BN319" s="139" t="s">
        <v>4075</v>
      </c>
      <c r="BQ319" s="141"/>
      <c r="BV319" s="141"/>
      <c r="BX319" s="141"/>
      <c r="BY319" s="141"/>
      <c r="BZ319" s="141"/>
      <c r="CA319" s="141"/>
      <c r="CB319" s="141"/>
      <c r="CC319" s="141"/>
      <c r="CD319" s="141"/>
      <c r="CE319" s="141"/>
      <c r="CF319" s="141"/>
      <c r="CG319" s="141"/>
    </row>
    <row r="320" spans="1:85" x14ac:dyDescent="0.35">
      <c r="A320" s="155" t="s">
        <v>11881</v>
      </c>
      <c r="B320" s="139" t="s">
        <v>4075</v>
      </c>
      <c r="C320" s="18">
        <v>42115</v>
      </c>
      <c r="D320" s="144">
        <v>0.70902777777777781</v>
      </c>
      <c r="E320" s="141" t="s">
        <v>2160</v>
      </c>
      <c r="F320" s="141">
        <v>2</v>
      </c>
      <c r="G320" s="141" t="s">
        <v>2116</v>
      </c>
      <c r="H320" s="141">
        <v>2015</v>
      </c>
      <c r="I320" s="18">
        <v>42115</v>
      </c>
      <c r="J320" s="144">
        <v>0.70902777777777781</v>
      </c>
      <c r="K320" s="378"/>
      <c r="L320" s="139" t="s">
        <v>4075</v>
      </c>
      <c r="M320" s="141"/>
      <c r="N320" s="248"/>
      <c r="O320" s="141" t="s">
        <v>26</v>
      </c>
      <c r="P320" s="141"/>
      <c r="Q320" s="141" t="s">
        <v>11882</v>
      </c>
      <c r="R320" s="141" t="s">
        <v>11883</v>
      </c>
      <c r="S320" s="141"/>
      <c r="T320" s="141"/>
      <c r="U320" s="141"/>
      <c r="V320" s="141"/>
      <c r="W320" s="139" t="s">
        <v>4075</v>
      </c>
      <c r="X320" s="141" t="s">
        <v>25</v>
      </c>
      <c r="Y320" s="141" t="s">
        <v>27</v>
      </c>
      <c r="Z320" s="141" t="s">
        <v>4</v>
      </c>
      <c r="AA320" s="141" t="s">
        <v>34</v>
      </c>
      <c r="AB320" s="141"/>
      <c r="AC320" s="139" t="s">
        <v>18049</v>
      </c>
      <c r="AD320" s="380"/>
      <c r="AE320" s="139" t="s">
        <v>102</v>
      </c>
      <c r="AF320" s="139" t="s">
        <v>13074</v>
      </c>
      <c r="AG320" s="139" t="s">
        <v>102</v>
      </c>
      <c r="AH320" s="139" t="s">
        <v>1378</v>
      </c>
      <c r="AI320" s="139" t="s">
        <v>11</v>
      </c>
      <c r="AJ320" s="139" t="s">
        <v>11</v>
      </c>
      <c r="AK320" s="139"/>
      <c r="AL320" s="139"/>
      <c r="AM320" s="141" t="s">
        <v>14</v>
      </c>
      <c r="AN320" s="141" t="s">
        <v>8</v>
      </c>
      <c r="AO320" s="139" t="s">
        <v>1614</v>
      </c>
      <c r="AP320" s="139" t="s">
        <v>7</v>
      </c>
      <c r="AQ320" s="139"/>
      <c r="AR320" s="381"/>
      <c r="AS320" s="139" t="s">
        <v>4075</v>
      </c>
      <c r="AT320" s="141" t="s">
        <v>1404</v>
      </c>
      <c r="AU320" s="141"/>
      <c r="AV320" s="383"/>
      <c r="AW320" s="385"/>
      <c r="AX320" s="139"/>
      <c r="AY320" t="s">
        <v>18478</v>
      </c>
      <c r="AZ320">
        <v>12000</v>
      </c>
      <c r="BA320" s="381"/>
      <c r="BB320" s="139" t="s">
        <v>17</v>
      </c>
      <c r="BC320" s="166"/>
      <c r="BD320" s="166"/>
      <c r="BE320" s="166"/>
      <c r="BF320" s="166"/>
      <c r="BG320" s="166"/>
      <c r="BH320" s="308"/>
      <c r="BI320" s="308"/>
      <c r="BJ320" s="141" t="s">
        <v>26</v>
      </c>
      <c r="BK320" s="141" t="s">
        <v>26</v>
      </c>
      <c r="BL320" s="141"/>
      <c r="BM320" s="141"/>
      <c r="BN320" s="139" t="s">
        <v>4075</v>
      </c>
      <c r="BQ320" s="141"/>
      <c r="BV320" s="141"/>
      <c r="BX320" s="141"/>
      <c r="BY320" s="141"/>
      <c r="BZ320" s="141"/>
      <c r="CA320" s="141"/>
      <c r="CB320" s="141"/>
      <c r="CC320" s="141"/>
      <c r="CD320" s="141"/>
      <c r="CE320" s="141"/>
      <c r="CF320" s="141"/>
      <c r="CG320" s="141"/>
    </row>
    <row r="321" spans="1:85" x14ac:dyDescent="0.35">
      <c r="A321" s="155" t="s">
        <v>11884</v>
      </c>
      <c r="B321" s="139" t="s">
        <v>4075</v>
      </c>
      <c r="C321" s="18">
        <v>42115</v>
      </c>
      <c r="D321" s="144">
        <v>0.52106481481481481</v>
      </c>
      <c r="E321" s="141" t="s">
        <v>2160</v>
      </c>
      <c r="F321" s="141">
        <v>2</v>
      </c>
      <c r="G321" s="141" t="s">
        <v>2116</v>
      </c>
      <c r="H321" s="141">
        <v>2015</v>
      </c>
      <c r="I321" s="18"/>
      <c r="J321" s="144"/>
      <c r="K321" s="378"/>
      <c r="L321" s="139" t="s">
        <v>4075</v>
      </c>
      <c r="M321" s="141" t="s">
        <v>28</v>
      </c>
      <c r="N321" s="248">
        <v>44258</v>
      </c>
      <c r="O321" s="141" t="s">
        <v>25</v>
      </c>
      <c r="P321" s="141"/>
      <c r="Q321" s="141" t="s">
        <v>11885</v>
      </c>
      <c r="R321" s="141" t="s">
        <v>1944</v>
      </c>
      <c r="S321" s="141"/>
      <c r="T321" s="141" t="s">
        <v>17079</v>
      </c>
      <c r="U321" s="141">
        <v>110212152</v>
      </c>
      <c r="V321" s="141"/>
      <c r="W321" s="139" t="s">
        <v>4075</v>
      </c>
      <c r="X321" s="141" t="s">
        <v>25</v>
      </c>
      <c r="Y321" s="141" t="s">
        <v>27</v>
      </c>
      <c r="Z321" s="141"/>
      <c r="AA321" s="141" t="s">
        <v>34</v>
      </c>
      <c r="AB321" s="141"/>
      <c r="AC321" s="139" t="s">
        <v>6</v>
      </c>
      <c r="AD321" s="380"/>
      <c r="AE321" s="139" t="s">
        <v>103</v>
      </c>
      <c r="AF321" s="139" t="s">
        <v>13069</v>
      </c>
      <c r="AG321" s="139" t="s">
        <v>103</v>
      </c>
      <c r="AH321" s="139" t="s">
        <v>1380</v>
      </c>
      <c r="AI321" s="139" t="s">
        <v>7399</v>
      </c>
      <c r="AJ321" s="139"/>
      <c r="AK321" s="139" t="s">
        <v>7399</v>
      </c>
      <c r="AL321" s="139" t="s">
        <v>60</v>
      </c>
      <c r="AM321" s="141" t="s">
        <v>9</v>
      </c>
      <c r="AN321" s="141" t="s">
        <v>8</v>
      </c>
      <c r="AO321" s="139"/>
      <c r="AP321" s="139" t="s">
        <v>60</v>
      </c>
      <c r="AQ321" s="139"/>
      <c r="AR321" s="381"/>
      <c r="AS321" s="139" t="s">
        <v>4075</v>
      </c>
      <c r="AT321" s="141" t="s">
        <v>1404</v>
      </c>
      <c r="AU321" s="141"/>
      <c r="AV321" s="383"/>
      <c r="AW321" s="385"/>
      <c r="AX321" s="139" t="s">
        <v>54</v>
      </c>
      <c r="AY321" t="s">
        <v>18479</v>
      </c>
      <c r="BA321" s="381"/>
      <c r="BB321" s="139" t="s">
        <v>17</v>
      </c>
      <c r="BC321" s="166"/>
      <c r="BD321" s="166"/>
      <c r="BE321" s="166"/>
      <c r="BF321" s="166"/>
      <c r="BG321" s="166"/>
      <c r="BH321" s="308"/>
      <c r="BI321" s="308"/>
      <c r="BJ321" s="141" t="s">
        <v>26</v>
      </c>
      <c r="BK321" s="141" t="s">
        <v>26</v>
      </c>
      <c r="BL321" s="141"/>
      <c r="BM321" s="141"/>
      <c r="BN321" s="139" t="s">
        <v>4075</v>
      </c>
      <c r="BQ321" s="141"/>
      <c r="BV321" s="141"/>
      <c r="BX321" s="141"/>
      <c r="BY321" s="141"/>
      <c r="BZ321" s="141"/>
      <c r="CA321" s="141"/>
      <c r="CB321" s="141"/>
      <c r="CC321" s="141"/>
      <c r="CD321" s="141"/>
      <c r="CE321" s="141"/>
      <c r="CF321" s="141"/>
      <c r="CG321" s="141"/>
    </row>
    <row r="322" spans="1:85" x14ac:dyDescent="0.35">
      <c r="A322" s="155" t="s">
        <v>11875</v>
      </c>
      <c r="B322" s="139" t="s">
        <v>4075</v>
      </c>
      <c r="C322" s="18">
        <v>42118</v>
      </c>
      <c r="D322" s="144">
        <v>0.74097222222222225</v>
      </c>
      <c r="E322" s="141" t="s">
        <v>2160</v>
      </c>
      <c r="F322" s="141">
        <v>2</v>
      </c>
      <c r="G322" s="141" t="s">
        <v>2116</v>
      </c>
      <c r="H322" s="141">
        <v>2015</v>
      </c>
      <c r="I322" s="18">
        <v>42118</v>
      </c>
      <c r="J322" s="144">
        <v>0.74097222222222225</v>
      </c>
      <c r="K322" s="378"/>
      <c r="L322" s="139" t="s">
        <v>4075</v>
      </c>
      <c r="M322" s="141"/>
      <c r="N322" s="248"/>
      <c r="O322" s="141" t="s">
        <v>26</v>
      </c>
      <c r="P322" s="141"/>
      <c r="Q322" s="141" t="s">
        <v>11876</v>
      </c>
      <c r="R322" s="141" t="s">
        <v>11877</v>
      </c>
      <c r="S322" s="141"/>
      <c r="T322" s="141"/>
      <c r="U322" s="141"/>
      <c r="V322" s="141"/>
      <c r="W322" s="139" t="s">
        <v>4075</v>
      </c>
      <c r="X322" s="141" t="s">
        <v>25</v>
      </c>
      <c r="Y322" s="141" t="s">
        <v>27</v>
      </c>
      <c r="Z322" s="141" t="s">
        <v>4</v>
      </c>
      <c r="AA322" s="141" t="s">
        <v>34</v>
      </c>
      <c r="AB322" s="141"/>
      <c r="AC322" s="139" t="s">
        <v>18047</v>
      </c>
      <c r="AD322" s="380"/>
      <c r="AE322" s="139" t="s">
        <v>102</v>
      </c>
      <c r="AF322" s="139" t="s">
        <v>13071</v>
      </c>
      <c r="AG322" s="139" t="s">
        <v>102</v>
      </c>
      <c r="AH322" s="139" t="s">
        <v>1378</v>
      </c>
      <c r="AI322" s="139"/>
      <c r="AJ322" s="139"/>
      <c r="AK322" s="139"/>
      <c r="AL322" s="139"/>
      <c r="AM322" s="141" t="s">
        <v>4004</v>
      </c>
      <c r="AN322" s="141" t="s">
        <v>8</v>
      </c>
      <c r="AO322" s="139" t="s">
        <v>1614</v>
      </c>
      <c r="AP322" s="139" t="s">
        <v>6</v>
      </c>
      <c r="AQ322" s="139"/>
      <c r="AR322" s="381"/>
      <c r="AS322" s="139" t="s">
        <v>4075</v>
      </c>
      <c r="AT322" s="141" t="s">
        <v>1404</v>
      </c>
      <c r="AU322" s="141"/>
      <c r="AV322" s="383"/>
      <c r="AW322" s="385"/>
      <c r="AX322" s="139"/>
      <c r="AY322" t="s">
        <v>9099</v>
      </c>
      <c r="AZ322">
        <v>12000</v>
      </c>
      <c r="BA322" s="381"/>
      <c r="BB322" s="139" t="s">
        <v>1450</v>
      </c>
      <c r="BC322" s="166"/>
      <c r="BD322" s="166"/>
      <c r="BE322" s="166"/>
      <c r="BF322" s="166"/>
      <c r="BG322" s="166"/>
      <c r="BH322" s="308"/>
      <c r="BI322" s="308"/>
      <c r="BJ322" s="141" t="s">
        <v>26</v>
      </c>
      <c r="BK322" s="141" t="s">
        <v>26</v>
      </c>
      <c r="BL322" s="141"/>
      <c r="BM322" s="141"/>
      <c r="BN322" s="139" t="s">
        <v>4075</v>
      </c>
      <c r="BQ322" s="141"/>
      <c r="BV322" s="141"/>
      <c r="BX322" s="141"/>
      <c r="BY322" s="141"/>
      <c r="BZ322" s="141"/>
      <c r="CA322" s="141"/>
      <c r="CB322" s="141"/>
      <c r="CC322" s="141"/>
      <c r="CD322" s="141"/>
      <c r="CE322" s="141"/>
      <c r="CF322" s="141"/>
      <c r="CG322" s="141"/>
    </row>
    <row r="323" spans="1:85" x14ac:dyDescent="0.35">
      <c r="A323" s="155" t="s">
        <v>11878</v>
      </c>
      <c r="B323" s="139" t="s">
        <v>4075</v>
      </c>
      <c r="C323" s="18">
        <v>42118</v>
      </c>
      <c r="D323" s="144">
        <v>0.25416666666666665</v>
      </c>
      <c r="E323" s="141" t="s">
        <v>2160</v>
      </c>
      <c r="F323" s="141">
        <v>2</v>
      </c>
      <c r="G323" s="141" t="s">
        <v>2116</v>
      </c>
      <c r="H323" s="141">
        <v>2015</v>
      </c>
      <c r="I323" s="18">
        <v>42118</v>
      </c>
      <c r="J323" s="144">
        <v>0.25416666666666665</v>
      </c>
      <c r="K323" s="378"/>
      <c r="L323" s="139" t="s">
        <v>4075</v>
      </c>
      <c r="M323" s="141"/>
      <c r="N323" s="248"/>
      <c r="O323" s="141" t="s">
        <v>26</v>
      </c>
      <c r="P323" s="141"/>
      <c r="Q323" s="141" t="s">
        <v>11879</v>
      </c>
      <c r="R323" s="141" t="s">
        <v>11880</v>
      </c>
      <c r="S323" s="141"/>
      <c r="T323" s="141"/>
      <c r="U323" s="141">
        <v>110299561</v>
      </c>
      <c r="V323" s="141"/>
      <c r="W323" s="139" t="s">
        <v>4075</v>
      </c>
      <c r="X323" s="141" t="s">
        <v>25</v>
      </c>
      <c r="Y323" s="141" t="s">
        <v>27</v>
      </c>
      <c r="Z323" s="141" t="s">
        <v>4</v>
      </c>
      <c r="AA323" s="141" t="s">
        <v>34</v>
      </c>
      <c r="AB323" s="141"/>
      <c r="AC323" s="139" t="s">
        <v>18049</v>
      </c>
      <c r="AD323" s="380"/>
      <c r="AE323" s="139" t="s">
        <v>102</v>
      </c>
      <c r="AF323" s="139" t="s">
        <v>13068</v>
      </c>
      <c r="AG323" s="139" t="s">
        <v>102</v>
      </c>
      <c r="AH323" s="139" t="s">
        <v>1378</v>
      </c>
      <c r="AI323" s="139" t="s">
        <v>7</v>
      </c>
      <c r="AJ323" s="139" t="s">
        <v>7</v>
      </c>
      <c r="AK323" s="139"/>
      <c r="AL323" s="139"/>
      <c r="AM323" s="141" t="s">
        <v>4004</v>
      </c>
      <c r="AN323" s="141" t="s">
        <v>8</v>
      </c>
      <c r="AO323" s="139" t="s">
        <v>1614</v>
      </c>
      <c r="AP323" s="139" t="s">
        <v>7</v>
      </c>
      <c r="AQ323" s="139"/>
      <c r="AR323" s="381"/>
      <c r="AS323" s="139" t="s">
        <v>4075</v>
      </c>
      <c r="AT323" s="141" t="s">
        <v>1404</v>
      </c>
      <c r="AU323" s="141"/>
      <c r="AV323" s="383"/>
      <c r="AW323" s="385"/>
      <c r="AX323" s="139"/>
      <c r="AY323" t="s">
        <v>18480</v>
      </c>
      <c r="AZ323">
        <v>21000</v>
      </c>
      <c r="BA323" s="381"/>
      <c r="BB323" s="139" t="s">
        <v>1466</v>
      </c>
      <c r="BC323" s="166"/>
      <c r="BD323" s="166"/>
      <c r="BE323" s="166"/>
      <c r="BF323" s="166"/>
      <c r="BG323" s="166"/>
      <c r="BH323" s="308"/>
      <c r="BI323" s="308"/>
      <c r="BJ323" s="141" t="s">
        <v>26</v>
      </c>
      <c r="BK323" s="141" t="s">
        <v>26</v>
      </c>
      <c r="BL323" s="141"/>
      <c r="BM323" s="141"/>
      <c r="BN323" s="139" t="s">
        <v>4075</v>
      </c>
      <c r="BQ323" s="141"/>
      <c r="BV323" s="141"/>
      <c r="BX323" s="141"/>
      <c r="BY323" s="141"/>
      <c r="BZ323" s="141"/>
      <c r="CA323" s="141"/>
      <c r="CB323" s="141"/>
      <c r="CC323" s="141"/>
      <c r="CD323" s="141"/>
      <c r="CE323" s="141"/>
      <c r="CF323" s="141"/>
      <c r="CG323" s="141"/>
    </row>
    <row r="324" spans="1:85" x14ac:dyDescent="0.35">
      <c r="A324" s="155" t="s">
        <v>11872</v>
      </c>
      <c r="B324" s="139" t="s">
        <v>4075</v>
      </c>
      <c r="C324" s="18">
        <v>42120</v>
      </c>
      <c r="D324" s="144">
        <v>0.70138888888888884</v>
      </c>
      <c r="E324" s="141" t="s">
        <v>2612</v>
      </c>
      <c r="F324" s="141">
        <v>2</v>
      </c>
      <c r="G324" s="141" t="s">
        <v>2116</v>
      </c>
      <c r="H324" s="141">
        <v>2015</v>
      </c>
      <c r="I324" s="18">
        <v>42120</v>
      </c>
      <c r="J324" s="144">
        <v>0.70138888888888884</v>
      </c>
      <c r="K324" s="378"/>
      <c r="L324" s="139" t="s">
        <v>4075</v>
      </c>
      <c r="M324" s="141"/>
      <c r="N324" s="248"/>
      <c r="O324" s="141" t="s">
        <v>26</v>
      </c>
      <c r="P324" s="141"/>
      <c r="Q324" s="141" t="s">
        <v>11873</v>
      </c>
      <c r="R324" s="141" t="s">
        <v>11874</v>
      </c>
      <c r="S324" s="141"/>
      <c r="T324" s="141"/>
      <c r="U324" s="141">
        <v>110301569</v>
      </c>
      <c r="V324" s="141"/>
      <c r="W324" s="139" t="s">
        <v>4075</v>
      </c>
      <c r="X324" s="141" t="s">
        <v>25</v>
      </c>
      <c r="Y324" s="141" t="s">
        <v>27</v>
      </c>
      <c r="Z324" s="141" t="s">
        <v>4</v>
      </c>
      <c r="AA324" s="141" t="s">
        <v>34</v>
      </c>
      <c r="AB324" s="141"/>
      <c r="AC324" s="139" t="s">
        <v>18050</v>
      </c>
      <c r="AD324" s="380"/>
      <c r="AE324" s="139" t="s">
        <v>102</v>
      </c>
      <c r="AF324" s="139" t="s">
        <v>13078</v>
      </c>
      <c r="AG324" s="139" t="s">
        <v>102</v>
      </c>
      <c r="AH324" s="139" t="s">
        <v>1378</v>
      </c>
      <c r="AI324" s="139" t="s">
        <v>87</v>
      </c>
      <c r="AJ324" s="139" t="s">
        <v>87</v>
      </c>
      <c r="AK324" s="139"/>
      <c r="AL324" s="139"/>
      <c r="AM324" s="141" t="s">
        <v>12</v>
      </c>
      <c r="AN324" s="141" t="s">
        <v>8</v>
      </c>
      <c r="AO324" s="139" t="s">
        <v>1614</v>
      </c>
      <c r="AP324" s="139" t="s">
        <v>7</v>
      </c>
      <c r="AQ324" s="139"/>
      <c r="AR324" s="381"/>
      <c r="AS324" s="139" t="s">
        <v>4075</v>
      </c>
      <c r="AT324" s="141" t="s">
        <v>1404</v>
      </c>
      <c r="AU324" s="141"/>
      <c r="AV324" s="383"/>
      <c r="AW324" s="385"/>
      <c r="AX324" s="139"/>
      <c r="AY324" t="s">
        <v>18481</v>
      </c>
      <c r="AZ324">
        <v>12000</v>
      </c>
      <c r="BA324" s="381"/>
      <c r="BB324" s="139" t="s">
        <v>1450</v>
      </c>
      <c r="BC324" s="166"/>
      <c r="BD324" s="166"/>
      <c r="BE324" s="166"/>
      <c r="BF324" s="166"/>
      <c r="BG324" s="166"/>
      <c r="BH324" s="308"/>
      <c r="BI324" s="308"/>
      <c r="BJ324" s="141" t="s">
        <v>26</v>
      </c>
      <c r="BK324" s="141" t="s">
        <v>26</v>
      </c>
      <c r="BL324" s="141"/>
      <c r="BM324" s="141"/>
      <c r="BN324" s="139" t="s">
        <v>4075</v>
      </c>
      <c r="BQ324" s="141"/>
      <c r="BV324" s="141"/>
      <c r="BX324" s="141"/>
      <c r="BY324" s="141"/>
      <c r="BZ324" s="141"/>
      <c r="CA324" s="141"/>
      <c r="CB324" s="141"/>
      <c r="CC324" s="141"/>
      <c r="CD324" s="141"/>
      <c r="CE324" s="141"/>
      <c r="CF324" s="141"/>
      <c r="CG324" s="141"/>
    </row>
    <row r="325" spans="1:85" x14ac:dyDescent="0.35">
      <c r="A325" s="155" t="s">
        <v>11868</v>
      </c>
      <c r="B325" s="139" t="s">
        <v>4075</v>
      </c>
      <c r="C325" s="18">
        <v>42121</v>
      </c>
      <c r="D325" s="144">
        <v>0.53749999999999998</v>
      </c>
      <c r="E325" s="141" t="s">
        <v>2612</v>
      </c>
      <c r="F325" s="141">
        <v>2</v>
      </c>
      <c r="G325" s="141" t="s">
        <v>2116</v>
      </c>
      <c r="H325" s="141">
        <v>2015</v>
      </c>
      <c r="I325" s="18">
        <v>42121</v>
      </c>
      <c r="J325" s="144">
        <v>0.53749999999999998</v>
      </c>
      <c r="K325" s="378"/>
      <c r="L325" s="139" t="s">
        <v>4075</v>
      </c>
      <c r="M325" s="141"/>
      <c r="N325" s="248"/>
      <c r="O325" s="141" t="s">
        <v>26</v>
      </c>
      <c r="P325" s="141"/>
      <c r="Q325" s="141" t="s">
        <v>11869</v>
      </c>
      <c r="R325" s="141" t="s">
        <v>11870</v>
      </c>
      <c r="S325" s="141"/>
      <c r="T325" s="141"/>
      <c r="U325" s="141"/>
      <c r="V325" s="141"/>
      <c r="W325" s="139" t="s">
        <v>4075</v>
      </c>
      <c r="X325" s="141" t="s">
        <v>25</v>
      </c>
      <c r="Y325" s="141" t="s">
        <v>27</v>
      </c>
      <c r="Z325" s="141" t="s">
        <v>4</v>
      </c>
      <c r="AA325" s="141" t="s">
        <v>34</v>
      </c>
      <c r="AB325" s="141"/>
      <c r="AC325" s="139" t="s">
        <v>18049</v>
      </c>
      <c r="AD325" s="380"/>
      <c r="AE325" s="139" t="s">
        <v>103</v>
      </c>
      <c r="AF325" s="139" t="s">
        <v>13069</v>
      </c>
      <c r="AG325" s="139" t="s">
        <v>103</v>
      </c>
      <c r="AH325" s="139" t="s">
        <v>1378</v>
      </c>
      <c r="AI325" s="139" t="s">
        <v>7399</v>
      </c>
      <c r="AJ325" s="139"/>
      <c r="AK325" s="139" t="s">
        <v>7399</v>
      </c>
      <c r="AL325" s="139" t="s">
        <v>7</v>
      </c>
      <c r="AM325" s="141"/>
      <c r="AN325" s="141" t="s">
        <v>8</v>
      </c>
      <c r="AO325" s="139" t="s">
        <v>1614</v>
      </c>
      <c r="AP325" s="139" t="s">
        <v>7</v>
      </c>
      <c r="AQ325" s="139"/>
      <c r="AR325" s="381"/>
      <c r="AS325" s="139" t="s">
        <v>4075</v>
      </c>
      <c r="AT325" s="141" t="s">
        <v>43</v>
      </c>
      <c r="AU325" s="141">
        <v>575</v>
      </c>
      <c r="AV325" s="383"/>
      <c r="AW325" s="385"/>
      <c r="AX325" s="139"/>
      <c r="AY325" t="s">
        <v>18482</v>
      </c>
      <c r="AZ325">
        <v>21000</v>
      </c>
      <c r="BA325" s="381"/>
      <c r="BB325" s="139" t="s">
        <v>1452</v>
      </c>
      <c r="BC325" s="166"/>
      <c r="BD325" s="166"/>
      <c r="BE325" s="166"/>
      <c r="BF325" s="166"/>
      <c r="BG325" s="166"/>
      <c r="BH325" s="308"/>
      <c r="BI325" s="308"/>
      <c r="BJ325" s="141" t="s">
        <v>26</v>
      </c>
      <c r="BK325" s="141" t="s">
        <v>26</v>
      </c>
      <c r="BL325" s="141"/>
      <c r="BM325" s="141"/>
      <c r="BN325" s="139" t="s">
        <v>4075</v>
      </c>
      <c r="BQ325" s="141"/>
      <c r="BV325" s="141"/>
      <c r="BX325" s="141"/>
      <c r="BY325" s="141"/>
      <c r="BZ325" s="141"/>
      <c r="CA325" s="141"/>
      <c r="CB325" s="141"/>
      <c r="CC325" s="141"/>
      <c r="CD325" s="141"/>
      <c r="CE325" s="141"/>
      <c r="CF325" s="141"/>
      <c r="CG325" s="141"/>
    </row>
    <row r="326" spans="1:85" x14ac:dyDescent="0.35">
      <c r="A326" s="155" t="s">
        <v>11864</v>
      </c>
      <c r="B326" s="139" t="s">
        <v>4075</v>
      </c>
      <c r="C326" s="18">
        <v>42122</v>
      </c>
      <c r="D326" s="144">
        <v>0.59722222222222221</v>
      </c>
      <c r="E326" s="141" t="s">
        <v>2612</v>
      </c>
      <c r="F326" s="141">
        <v>2</v>
      </c>
      <c r="G326" s="141" t="s">
        <v>2116</v>
      </c>
      <c r="H326" s="141">
        <v>2015</v>
      </c>
      <c r="I326" s="18">
        <v>42122</v>
      </c>
      <c r="J326" s="144">
        <v>0.59722222222222221</v>
      </c>
      <c r="K326" s="378"/>
      <c r="L326" s="139" t="s">
        <v>4075</v>
      </c>
      <c r="M326" s="141"/>
      <c r="N326" s="248"/>
      <c r="O326" s="141" t="s">
        <v>26</v>
      </c>
      <c r="P326" s="141"/>
      <c r="Q326" s="141" t="s">
        <v>11865</v>
      </c>
      <c r="R326" s="141" t="s">
        <v>11866</v>
      </c>
      <c r="S326" s="141"/>
      <c r="T326" s="141"/>
      <c r="U326" s="141">
        <v>110332405</v>
      </c>
      <c r="V326" s="141"/>
      <c r="W326" s="139" t="s">
        <v>4075</v>
      </c>
      <c r="X326" s="141" t="s">
        <v>25</v>
      </c>
      <c r="Y326" s="141" t="s">
        <v>27</v>
      </c>
      <c r="Z326" s="141" t="s">
        <v>4</v>
      </c>
      <c r="AA326" s="141" t="s">
        <v>34</v>
      </c>
      <c r="AB326" s="141"/>
      <c r="AC326" s="139" t="s">
        <v>18049</v>
      </c>
      <c r="AD326" s="380"/>
      <c r="AE326" s="139" t="s">
        <v>102</v>
      </c>
      <c r="AF326" s="139" t="s">
        <v>13078</v>
      </c>
      <c r="AG326" s="139" t="s">
        <v>102</v>
      </c>
      <c r="AH326" s="139" t="s">
        <v>1378</v>
      </c>
      <c r="AI326" s="139" t="s">
        <v>87</v>
      </c>
      <c r="AJ326" s="139" t="s">
        <v>87</v>
      </c>
      <c r="AK326" s="139"/>
      <c r="AL326" s="139"/>
      <c r="AM326" s="141" t="s">
        <v>1537</v>
      </c>
      <c r="AN326" s="141" t="s">
        <v>8</v>
      </c>
      <c r="AO326" s="139" t="s">
        <v>1614</v>
      </c>
      <c r="AP326" s="139" t="s">
        <v>7</v>
      </c>
      <c r="AQ326" s="139"/>
      <c r="AR326" s="381"/>
      <c r="AS326" s="139" t="s">
        <v>4075</v>
      </c>
      <c r="AT326" s="141" t="s">
        <v>1404</v>
      </c>
      <c r="AU326" s="141"/>
      <c r="AV326" s="383"/>
      <c r="AW326" s="385"/>
      <c r="AX326" s="139"/>
      <c r="AY326" t="s">
        <v>18483</v>
      </c>
      <c r="AZ326">
        <v>12000</v>
      </c>
      <c r="BA326" s="381"/>
      <c r="BB326" s="139" t="s">
        <v>17</v>
      </c>
      <c r="BC326" s="166"/>
      <c r="BD326" s="166"/>
      <c r="BE326" s="166"/>
      <c r="BF326" s="166"/>
      <c r="BG326" s="166"/>
      <c r="BH326" s="308"/>
      <c r="BI326" s="308"/>
      <c r="BJ326" s="141" t="s">
        <v>26</v>
      </c>
      <c r="BK326" s="141" t="s">
        <v>26</v>
      </c>
      <c r="BL326" s="141"/>
      <c r="BM326" s="141"/>
      <c r="BN326" s="139" t="s">
        <v>4075</v>
      </c>
      <c r="BQ326" s="141"/>
      <c r="BV326" s="141"/>
      <c r="BX326" s="141"/>
      <c r="BY326" s="141"/>
      <c r="BZ326" s="141"/>
      <c r="CA326" s="141"/>
      <c r="CB326" s="141"/>
      <c r="CC326" s="141"/>
      <c r="CD326" s="141"/>
      <c r="CE326" s="141"/>
      <c r="CF326" s="141"/>
      <c r="CG326" s="141"/>
    </row>
    <row r="327" spans="1:85" x14ac:dyDescent="0.35">
      <c r="A327" s="155" t="s">
        <v>11867</v>
      </c>
      <c r="B327" s="139" t="s">
        <v>4075</v>
      </c>
      <c r="C327" s="18">
        <v>42122</v>
      </c>
      <c r="D327" s="144">
        <v>0.58262731481481478</v>
      </c>
      <c r="E327" s="141" t="s">
        <v>2612</v>
      </c>
      <c r="F327" s="141">
        <v>2</v>
      </c>
      <c r="G327" s="141" t="s">
        <v>2116</v>
      </c>
      <c r="H327" s="141">
        <v>2015</v>
      </c>
      <c r="I327" s="18">
        <v>42122</v>
      </c>
      <c r="J327" s="144">
        <v>0.58194444444444449</v>
      </c>
      <c r="K327" s="378"/>
      <c r="L327" s="139" t="s">
        <v>4075</v>
      </c>
      <c r="M327" s="141" t="s">
        <v>28</v>
      </c>
      <c r="N327" s="248">
        <v>44256</v>
      </c>
      <c r="O327" s="141" t="s">
        <v>25</v>
      </c>
      <c r="P327" s="141"/>
      <c r="Q327" s="141"/>
      <c r="R327" s="141" t="s">
        <v>1944</v>
      </c>
      <c r="S327" s="141"/>
      <c r="T327" s="141" t="s">
        <v>17080</v>
      </c>
      <c r="U327" s="141">
        <v>110333122</v>
      </c>
      <c r="V327" s="141"/>
      <c r="W327" s="139" t="s">
        <v>4075</v>
      </c>
      <c r="X327" s="141" t="s">
        <v>25</v>
      </c>
      <c r="Y327" s="141" t="s">
        <v>27</v>
      </c>
      <c r="Z327" s="141"/>
      <c r="AA327" s="141" t="s">
        <v>34</v>
      </c>
      <c r="AB327" s="141"/>
      <c r="AC327" s="139" t="s">
        <v>18047</v>
      </c>
      <c r="AD327" s="380"/>
      <c r="AE327" s="139" t="s">
        <v>102</v>
      </c>
      <c r="AF327" s="139" t="s">
        <v>13068</v>
      </c>
      <c r="AG327" s="139" t="s">
        <v>102</v>
      </c>
      <c r="AH327" s="139" t="s">
        <v>1378</v>
      </c>
      <c r="AI327" s="139" t="s">
        <v>1398</v>
      </c>
      <c r="AJ327" s="139" t="s">
        <v>7</v>
      </c>
      <c r="AK327" s="139"/>
      <c r="AL327" s="139"/>
      <c r="AM327" s="141" t="s">
        <v>15</v>
      </c>
      <c r="AN327" s="141" t="s">
        <v>8</v>
      </c>
      <c r="AO327" s="139"/>
      <c r="AP327" s="139" t="s">
        <v>7</v>
      </c>
      <c r="AQ327" s="139"/>
      <c r="AR327" s="381"/>
      <c r="AS327" s="139" t="s">
        <v>4075</v>
      </c>
      <c r="AT327" s="141" t="s">
        <v>1404</v>
      </c>
      <c r="AU327" s="141"/>
      <c r="AV327" s="383"/>
      <c r="AW327" s="385"/>
      <c r="AX327" s="139" t="s">
        <v>54</v>
      </c>
      <c r="AY327" t="s">
        <v>18484</v>
      </c>
      <c r="BA327" s="381"/>
      <c r="BB327" s="139" t="s">
        <v>17</v>
      </c>
      <c r="BC327" s="166"/>
      <c r="BD327" s="166"/>
      <c r="BE327" s="166"/>
      <c r="BF327" s="166"/>
      <c r="BG327" s="166"/>
      <c r="BH327" s="308"/>
      <c r="BI327" s="308"/>
      <c r="BJ327" s="141" t="s">
        <v>26</v>
      </c>
      <c r="BK327" s="141" t="s">
        <v>26</v>
      </c>
      <c r="BL327" s="141"/>
      <c r="BM327" s="141"/>
      <c r="BN327" s="139" t="s">
        <v>4075</v>
      </c>
      <c r="BQ327" s="141"/>
      <c r="BV327" s="141"/>
      <c r="BX327" s="141"/>
      <c r="BY327" s="141"/>
      <c r="BZ327" s="141"/>
      <c r="CA327" s="141"/>
      <c r="CB327" s="141"/>
      <c r="CC327" s="141"/>
      <c r="CD327" s="141"/>
      <c r="CE327" s="141"/>
      <c r="CF327" s="141"/>
      <c r="CG327" s="141"/>
    </row>
    <row r="328" spans="1:85" x14ac:dyDescent="0.35">
      <c r="A328" s="155" t="s">
        <v>11861</v>
      </c>
      <c r="B328" s="139" t="s">
        <v>4075</v>
      </c>
      <c r="C328" s="18">
        <v>42124</v>
      </c>
      <c r="D328" s="144">
        <v>1.8055555555555554E-2</v>
      </c>
      <c r="E328" s="141" t="s">
        <v>2612</v>
      </c>
      <c r="F328" s="141">
        <v>2</v>
      </c>
      <c r="G328" s="141" t="s">
        <v>2116</v>
      </c>
      <c r="H328" s="141">
        <v>2015</v>
      </c>
      <c r="I328" s="18">
        <v>42124</v>
      </c>
      <c r="J328" s="144">
        <v>1.8055555555555554E-2</v>
      </c>
      <c r="K328" s="378"/>
      <c r="L328" s="139" t="s">
        <v>4075</v>
      </c>
      <c r="M328" s="141"/>
      <c r="N328" s="248"/>
      <c r="O328" s="141" t="s">
        <v>26</v>
      </c>
      <c r="P328" s="141"/>
      <c r="Q328" s="141" t="s">
        <v>11862</v>
      </c>
      <c r="R328" s="141" t="s">
        <v>11863</v>
      </c>
      <c r="S328" s="141"/>
      <c r="T328" s="141"/>
      <c r="U328" s="141"/>
      <c r="V328" s="141"/>
      <c r="W328" s="139" t="s">
        <v>4075</v>
      </c>
      <c r="X328" s="141" t="s">
        <v>25</v>
      </c>
      <c r="Y328" s="141" t="s">
        <v>27</v>
      </c>
      <c r="Z328" s="141" t="s">
        <v>4</v>
      </c>
      <c r="AA328" s="141" t="s">
        <v>34</v>
      </c>
      <c r="AB328" s="141"/>
      <c r="AC328" s="139" t="s">
        <v>18047</v>
      </c>
      <c r="AD328" s="380"/>
      <c r="AE328" s="139" t="s">
        <v>4</v>
      </c>
      <c r="AF328" s="139" t="s">
        <v>13073</v>
      </c>
      <c r="AG328" s="139" t="s">
        <v>4</v>
      </c>
      <c r="AH328" s="139" t="s">
        <v>1378</v>
      </c>
      <c r="AI328" s="139" t="s">
        <v>15678</v>
      </c>
      <c r="AJ328" s="139"/>
      <c r="AK328" s="139" t="s">
        <v>15678</v>
      </c>
      <c r="AL328" s="139" t="s">
        <v>7</v>
      </c>
      <c r="AM328" s="141"/>
      <c r="AN328" s="141" t="s">
        <v>8</v>
      </c>
      <c r="AO328" s="139" t="s">
        <v>1614</v>
      </c>
      <c r="AP328" s="139" t="s">
        <v>7</v>
      </c>
      <c r="AQ328" s="139"/>
      <c r="AR328" s="381"/>
      <c r="AS328" s="139" t="s">
        <v>4075</v>
      </c>
      <c r="AT328" s="141" t="s">
        <v>43</v>
      </c>
      <c r="AU328" s="141">
        <v>520</v>
      </c>
      <c r="AV328" s="383"/>
      <c r="AW328" s="385"/>
      <c r="AX328" s="139"/>
      <c r="AY328" t="s">
        <v>18485</v>
      </c>
      <c r="AZ328">
        <v>12000</v>
      </c>
      <c r="BA328" s="381"/>
      <c r="BB328" s="139" t="s">
        <v>1446</v>
      </c>
      <c r="BC328" s="166"/>
      <c r="BD328" s="166"/>
      <c r="BE328" s="166"/>
      <c r="BF328" s="166"/>
      <c r="BG328" s="166"/>
      <c r="BH328" s="308"/>
      <c r="BI328" s="308"/>
      <c r="BJ328" s="141" t="s">
        <v>26</v>
      </c>
      <c r="BK328" s="141" t="s">
        <v>26</v>
      </c>
      <c r="BL328" s="141"/>
      <c r="BM328" s="141"/>
      <c r="BN328" s="139" t="s">
        <v>4075</v>
      </c>
      <c r="BQ328" s="141" t="s">
        <v>15703</v>
      </c>
      <c r="BR328" s="135" t="s">
        <v>15685</v>
      </c>
      <c r="BT328" s="135" t="s">
        <v>15357</v>
      </c>
      <c r="BU328" s="135" t="s">
        <v>15361</v>
      </c>
      <c r="BV328" s="141" t="s">
        <v>13264</v>
      </c>
      <c r="BW328" s="135" t="s">
        <v>13286</v>
      </c>
      <c r="BX328" s="141" t="s">
        <v>12</v>
      </c>
      <c r="BY328" s="141" t="s">
        <v>12</v>
      </c>
      <c r="BZ328" s="141" t="s">
        <v>26</v>
      </c>
      <c r="CA328" s="141" t="s">
        <v>1848</v>
      </c>
      <c r="CB328" s="141"/>
      <c r="CC328" s="141" t="s">
        <v>15704</v>
      </c>
      <c r="CD328" s="141" t="s">
        <v>34</v>
      </c>
      <c r="CE328" s="141" t="s">
        <v>15450</v>
      </c>
      <c r="CF328" s="141" t="s">
        <v>15451</v>
      </c>
      <c r="CG328" s="141"/>
    </row>
    <row r="329" spans="1:85" x14ac:dyDescent="0.35">
      <c r="A329" s="155" t="s">
        <v>11855</v>
      </c>
      <c r="B329" s="139" t="s">
        <v>4075</v>
      </c>
      <c r="C329" s="18">
        <v>42126</v>
      </c>
      <c r="D329" s="144">
        <v>0.72916666666666663</v>
      </c>
      <c r="E329" s="141" t="s">
        <v>2612</v>
      </c>
      <c r="F329" s="141">
        <v>2</v>
      </c>
      <c r="G329" s="141" t="s">
        <v>4009</v>
      </c>
      <c r="H329" s="141">
        <v>2015</v>
      </c>
      <c r="I329" s="18">
        <v>42126</v>
      </c>
      <c r="J329" s="144">
        <v>0.72083333333333333</v>
      </c>
      <c r="K329" s="378"/>
      <c r="L329" s="139" t="s">
        <v>4075</v>
      </c>
      <c r="M329" s="141"/>
      <c r="N329" s="248"/>
      <c r="O329" s="141" t="s">
        <v>26</v>
      </c>
      <c r="P329" s="141"/>
      <c r="Q329" s="141" t="s">
        <v>11856</v>
      </c>
      <c r="R329" s="141" t="s">
        <v>11857</v>
      </c>
      <c r="S329" s="141"/>
      <c r="T329" s="141"/>
      <c r="U329" s="141">
        <v>110363914</v>
      </c>
      <c r="V329" s="141"/>
      <c r="W329" s="139" t="s">
        <v>4075</v>
      </c>
      <c r="X329" s="141" t="s">
        <v>25</v>
      </c>
      <c r="Y329" s="141" t="s">
        <v>27</v>
      </c>
      <c r="Z329" s="141" t="s">
        <v>4</v>
      </c>
      <c r="AA329" s="141" t="s">
        <v>34</v>
      </c>
      <c r="AB329" s="141"/>
      <c r="AC329" s="139" t="s">
        <v>18047</v>
      </c>
      <c r="AD329" s="380"/>
      <c r="AE329" s="139" t="s">
        <v>105</v>
      </c>
      <c r="AF329" s="139" t="s">
        <v>13076</v>
      </c>
      <c r="AG329" s="139" t="s">
        <v>1518</v>
      </c>
      <c r="AH329" s="139" t="s">
        <v>1378</v>
      </c>
      <c r="AI329" s="139" t="s">
        <v>1518</v>
      </c>
      <c r="AJ329" s="139"/>
      <c r="AK329" s="139" t="s">
        <v>1518</v>
      </c>
      <c r="AL329" s="139" t="s">
        <v>7</v>
      </c>
      <c r="AM329" s="141" t="s">
        <v>1537</v>
      </c>
      <c r="AN329" s="141" t="s">
        <v>8</v>
      </c>
      <c r="AO329" s="139" t="s">
        <v>1614</v>
      </c>
      <c r="AP329" s="139" t="s">
        <v>7</v>
      </c>
      <c r="AQ329" s="139"/>
      <c r="AR329" s="381"/>
      <c r="AS329" s="139" t="s">
        <v>4075</v>
      </c>
      <c r="AT329" s="141" t="s">
        <v>1404</v>
      </c>
      <c r="AU329" s="141"/>
      <c r="AV329" s="383"/>
      <c r="AW329" s="385"/>
      <c r="AX329" s="139"/>
      <c r="AY329" t="s">
        <v>18486</v>
      </c>
      <c r="AZ329">
        <v>12000</v>
      </c>
      <c r="BA329" s="381"/>
      <c r="BB329" s="139" t="s">
        <v>17</v>
      </c>
      <c r="BC329" s="166"/>
      <c r="BD329" s="166"/>
      <c r="BE329" s="166"/>
      <c r="BF329" s="166"/>
      <c r="BG329" s="166"/>
      <c r="BH329" s="308"/>
      <c r="BI329" s="308"/>
      <c r="BJ329" s="141" t="s">
        <v>26</v>
      </c>
      <c r="BK329" s="141" t="s">
        <v>26</v>
      </c>
      <c r="BL329" s="141"/>
      <c r="BM329" s="141"/>
      <c r="BN329" s="139" t="s">
        <v>4075</v>
      </c>
      <c r="BQ329" s="141"/>
      <c r="BV329" s="141"/>
      <c r="BX329" s="141"/>
      <c r="BY329" s="141"/>
      <c r="BZ329" s="141"/>
      <c r="CA329" s="141"/>
      <c r="CB329" s="141"/>
      <c r="CC329" s="141"/>
      <c r="CD329" s="141"/>
      <c r="CE329" s="141"/>
      <c r="CF329" s="141"/>
      <c r="CG329" s="141"/>
    </row>
    <row r="330" spans="1:85" x14ac:dyDescent="0.35">
      <c r="A330" s="155" t="s">
        <v>11858</v>
      </c>
      <c r="B330" s="139" t="s">
        <v>4075</v>
      </c>
      <c r="C330" s="18">
        <v>42126</v>
      </c>
      <c r="D330" s="144">
        <v>0.70208333333333328</v>
      </c>
      <c r="E330" s="141" t="s">
        <v>2612</v>
      </c>
      <c r="F330" s="141">
        <v>2</v>
      </c>
      <c r="G330" s="141" t="s">
        <v>4009</v>
      </c>
      <c r="H330" s="141">
        <v>2015</v>
      </c>
      <c r="I330" s="18">
        <v>42126</v>
      </c>
      <c r="J330" s="144">
        <v>0.70208333333333328</v>
      </c>
      <c r="K330" s="378"/>
      <c r="L330" s="139" t="s">
        <v>4075</v>
      </c>
      <c r="M330" s="141"/>
      <c r="N330" s="248"/>
      <c r="O330" s="141" t="s">
        <v>26</v>
      </c>
      <c r="P330" s="141"/>
      <c r="Q330" s="141" t="s">
        <v>11859</v>
      </c>
      <c r="R330" s="141" t="s">
        <v>11860</v>
      </c>
      <c r="S330" s="141"/>
      <c r="T330" s="141"/>
      <c r="U330" s="141">
        <v>110363916</v>
      </c>
      <c r="V330" s="141"/>
      <c r="W330" s="139" t="s">
        <v>4075</v>
      </c>
      <c r="X330" s="141" t="s">
        <v>25</v>
      </c>
      <c r="Y330" s="141" t="s">
        <v>27</v>
      </c>
      <c r="Z330" s="141" t="s">
        <v>4</v>
      </c>
      <c r="AA330" s="141" t="s">
        <v>34</v>
      </c>
      <c r="AB330" s="141"/>
      <c r="AC330" s="139" t="s">
        <v>18047</v>
      </c>
      <c r="AD330" s="380"/>
      <c r="AE330" s="139" t="s">
        <v>102</v>
      </c>
      <c r="AF330" s="139" t="s">
        <v>13074</v>
      </c>
      <c r="AG330" s="139" t="s">
        <v>102</v>
      </c>
      <c r="AH330" s="139" t="s">
        <v>1378</v>
      </c>
      <c r="AI330" s="139" t="s">
        <v>11</v>
      </c>
      <c r="AJ330" s="139" t="s">
        <v>11</v>
      </c>
      <c r="AK330" s="139"/>
      <c r="AL330" s="139"/>
      <c r="AM330" s="141" t="s">
        <v>4004</v>
      </c>
      <c r="AN330" s="141" t="s">
        <v>8</v>
      </c>
      <c r="AO330" s="139" t="s">
        <v>1614</v>
      </c>
      <c r="AP330" s="139" t="s">
        <v>7</v>
      </c>
      <c r="AQ330" s="139"/>
      <c r="AR330" s="381"/>
      <c r="AS330" s="139" t="s">
        <v>4075</v>
      </c>
      <c r="AT330" s="141" t="s">
        <v>1405</v>
      </c>
      <c r="AU330" s="141">
        <v>424</v>
      </c>
      <c r="AV330" s="383"/>
      <c r="AW330" s="385"/>
      <c r="AX330" s="139"/>
      <c r="AY330" t="s">
        <v>18487</v>
      </c>
      <c r="AZ330">
        <v>12000</v>
      </c>
      <c r="BA330" s="381"/>
      <c r="BB330" s="139" t="s">
        <v>1452</v>
      </c>
      <c r="BC330" s="166"/>
      <c r="BD330" s="166"/>
      <c r="BE330" s="166"/>
      <c r="BF330" s="166"/>
      <c r="BG330" s="166"/>
      <c r="BH330" s="308"/>
      <c r="BI330" s="308"/>
      <c r="BJ330" s="141" t="s">
        <v>26</v>
      </c>
      <c r="BK330" s="141" t="s">
        <v>26</v>
      </c>
      <c r="BL330" s="141"/>
      <c r="BM330" s="141"/>
      <c r="BN330" s="139" t="s">
        <v>4075</v>
      </c>
      <c r="BQ330" s="141"/>
      <c r="BV330" s="141"/>
      <c r="BX330" s="141"/>
      <c r="BY330" s="141"/>
      <c r="BZ330" s="141"/>
      <c r="CA330" s="141"/>
      <c r="CB330" s="141"/>
      <c r="CC330" s="141"/>
      <c r="CD330" s="141"/>
      <c r="CE330" s="141"/>
      <c r="CF330" s="141"/>
      <c r="CG330" s="141"/>
    </row>
    <row r="331" spans="1:85" x14ac:dyDescent="0.35">
      <c r="A331" s="155" t="s">
        <v>11849</v>
      </c>
      <c r="B331" s="139" t="s">
        <v>4075</v>
      </c>
      <c r="C331" s="18">
        <v>42130</v>
      </c>
      <c r="D331" s="144">
        <v>0.96527777777777779</v>
      </c>
      <c r="E331" s="141" t="s">
        <v>2509</v>
      </c>
      <c r="F331" s="141">
        <v>2</v>
      </c>
      <c r="G331" s="141" t="s">
        <v>4009</v>
      </c>
      <c r="H331" s="141">
        <v>2015</v>
      </c>
      <c r="I331" s="18">
        <v>42130</v>
      </c>
      <c r="J331" s="144">
        <v>0.96527777777777779</v>
      </c>
      <c r="K331" s="378"/>
      <c r="L331" s="139" t="s">
        <v>4075</v>
      </c>
      <c r="M331" s="141"/>
      <c r="N331" s="248"/>
      <c r="O331" s="141" t="s">
        <v>26</v>
      </c>
      <c r="P331" s="141"/>
      <c r="Q331" s="141" t="s">
        <v>11850</v>
      </c>
      <c r="R331" s="141" t="s">
        <v>11851</v>
      </c>
      <c r="S331" s="141"/>
      <c r="T331" s="141"/>
      <c r="U331" s="141"/>
      <c r="V331" s="141"/>
      <c r="W331" s="139" t="s">
        <v>4075</v>
      </c>
      <c r="X331" s="141" t="s">
        <v>25</v>
      </c>
      <c r="Y331" s="141" t="s">
        <v>27</v>
      </c>
      <c r="Z331" s="141" t="s">
        <v>4</v>
      </c>
      <c r="AA331" s="141" t="s">
        <v>34</v>
      </c>
      <c r="AB331" s="141"/>
      <c r="AC331" s="139" t="s">
        <v>18050</v>
      </c>
      <c r="AD331" s="380"/>
      <c r="AE331" s="139" t="s">
        <v>102</v>
      </c>
      <c r="AF331" s="139" t="s">
        <v>13088</v>
      </c>
      <c r="AG331" s="139" t="s">
        <v>102</v>
      </c>
      <c r="AH331" s="139" t="s">
        <v>1378</v>
      </c>
      <c r="AI331" s="139" t="s">
        <v>100</v>
      </c>
      <c r="AJ331" s="139" t="s">
        <v>100</v>
      </c>
      <c r="AK331" s="139"/>
      <c r="AL331" s="139"/>
      <c r="AM331" s="141" t="s">
        <v>4004</v>
      </c>
      <c r="AN331" s="141" t="s">
        <v>8</v>
      </c>
      <c r="AO331" s="139" t="s">
        <v>1614</v>
      </c>
      <c r="AP331" s="139" t="s">
        <v>100</v>
      </c>
      <c r="AQ331" s="139"/>
      <c r="AR331" s="381"/>
      <c r="AS331" s="139" t="s">
        <v>4075</v>
      </c>
      <c r="AT331" s="141" t="s">
        <v>1404</v>
      </c>
      <c r="AU331" s="141"/>
      <c r="AV331" s="383"/>
      <c r="AW331" s="385"/>
      <c r="AX331" s="139"/>
      <c r="AY331" t="s">
        <v>9890</v>
      </c>
      <c r="AZ331">
        <v>12000</v>
      </c>
      <c r="BA331" s="381"/>
      <c r="BB331" s="139" t="s">
        <v>1450</v>
      </c>
      <c r="BC331" s="166"/>
      <c r="BD331" s="166"/>
      <c r="BE331" s="166"/>
      <c r="BF331" s="166"/>
      <c r="BG331" s="166"/>
      <c r="BH331" s="308"/>
      <c r="BI331" s="308"/>
      <c r="BJ331" s="141" t="s">
        <v>26</v>
      </c>
      <c r="BK331" s="141" t="s">
        <v>26</v>
      </c>
      <c r="BL331" s="141"/>
      <c r="BM331" s="141"/>
      <c r="BN331" s="139" t="s">
        <v>4075</v>
      </c>
      <c r="BQ331" s="141"/>
      <c r="BV331" s="141"/>
      <c r="BX331" s="141"/>
      <c r="BY331" s="141"/>
      <c r="BZ331" s="141"/>
      <c r="CA331" s="141"/>
      <c r="CB331" s="141"/>
      <c r="CC331" s="141"/>
      <c r="CD331" s="141"/>
      <c r="CE331" s="141"/>
      <c r="CF331" s="141"/>
      <c r="CG331" s="141"/>
    </row>
    <row r="332" spans="1:85" x14ac:dyDescent="0.35">
      <c r="A332" s="155" t="s">
        <v>11852</v>
      </c>
      <c r="B332" s="139" t="s">
        <v>4075</v>
      </c>
      <c r="C332" s="18">
        <v>42130</v>
      </c>
      <c r="D332" s="144">
        <v>0.72013888888888888</v>
      </c>
      <c r="E332" s="141" t="s">
        <v>2509</v>
      </c>
      <c r="F332" s="141">
        <v>2</v>
      </c>
      <c r="G332" s="141" t="s">
        <v>4009</v>
      </c>
      <c r="H332" s="141">
        <v>2015</v>
      </c>
      <c r="I332" s="18">
        <v>42130</v>
      </c>
      <c r="J332" s="144">
        <v>0.72013888888888888</v>
      </c>
      <c r="K332" s="378"/>
      <c r="L332" s="139" t="s">
        <v>4075</v>
      </c>
      <c r="M332" s="141"/>
      <c r="N332" s="248"/>
      <c r="O332" s="141" t="s">
        <v>26</v>
      </c>
      <c r="P332" s="141"/>
      <c r="Q332" s="141" t="s">
        <v>11853</v>
      </c>
      <c r="R332" s="141" t="s">
        <v>11854</v>
      </c>
      <c r="S332" s="141"/>
      <c r="T332" s="141"/>
      <c r="U332" s="141"/>
      <c r="V332" s="141"/>
      <c r="W332" s="139" t="s">
        <v>4075</v>
      </c>
      <c r="X332" s="141" t="s">
        <v>25</v>
      </c>
      <c r="Y332" s="141" t="s">
        <v>27</v>
      </c>
      <c r="Z332" s="141" t="s">
        <v>4</v>
      </c>
      <c r="AA332" s="141" t="s">
        <v>34</v>
      </c>
      <c r="AB332" s="141"/>
      <c r="AC332" s="139" t="s">
        <v>18050</v>
      </c>
      <c r="AD332" s="380"/>
      <c r="AE332" s="139" t="s">
        <v>102</v>
      </c>
      <c r="AF332" s="139" t="s">
        <v>13071</v>
      </c>
      <c r="AG332" s="139" t="s">
        <v>102</v>
      </c>
      <c r="AH332" s="139" t="s">
        <v>1378</v>
      </c>
      <c r="AI332" s="139" t="s">
        <v>1500</v>
      </c>
      <c r="AJ332" s="139" t="s">
        <v>1500</v>
      </c>
      <c r="AK332" s="139"/>
      <c r="AL332" s="139"/>
      <c r="AM332" s="141" t="s">
        <v>12</v>
      </c>
      <c r="AN332" s="141" t="s">
        <v>8</v>
      </c>
      <c r="AO332" s="139" t="s">
        <v>1614</v>
      </c>
      <c r="AP332" s="139" t="s">
        <v>13</v>
      </c>
      <c r="AQ332" s="139"/>
      <c r="AR332" s="381"/>
      <c r="AS332" s="139" t="s">
        <v>4075</v>
      </c>
      <c r="AT332" s="141" t="s">
        <v>43</v>
      </c>
      <c r="AU332" s="141">
        <v>420</v>
      </c>
      <c r="AV332" s="383"/>
      <c r="AW332" s="385"/>
      <c r="AX332" s="139"/>
      <c r="AY332" t="s">
        <v>18283</v>
      </c>
      <c r="AZ332">
        <v>21000</v>
      </c>
      <c r="BA332" s="381"/>
      <c r="BB332" s="139" t="s">
        <v>1450</v>
      </c>
      <c r="BC332" s="166"/>
      <c r="BD332" s="166"/>
      <c r="BE332" s="166"/>
      <c r="BF332" s="166"/>
      <c r="BG332" s="166"/>
      <c r="BH332" s="308"/>
      <c r="BI332" s="308"/>
      <c r="BJ332" s="141" t="s">
        <v>26</v>
      </c>
      <c r="BK332" s="141" t="s">
        <v>26</v>
      </c>
      <c r="BL332" s="141"/>
      <c r="BM332" s="141"/>
      <c r="BN332" s="139" t="s">
        <v>4075</v>
      </c>
      <c r="BQ332" s="141"/>
      <c r="BV332" s="141"/>
      <c r="BX332" s="141"/>
      <c r="BY332" s="141"/>
      <c r="BZ332" s="141"/>
      <c r="CA332" s="141"/>
      <c r="CB332" s="141"/>
      <c r="CC332" s="141"/>
      <c r="CD332" s="141"/>
      <c r="CE332" s="141"/>
      <c r="CF332" s="141"/>
      <c r="CG332" s="141"/>
    </row>
    <row r="333" spans="1:85" x14ac:dyDescent="0.35">
      <c r="A333" s="155" t="s">
        <v>11852</v>
      </c>
      <c r="B333" s="139" t="s">
        <v>4075</v>
      </c>
      <c r="C333" s="18">
        <v>42130</v>
      </c>
      <c r="D333" s="144">
        <v>0.72013888888888888</v>
      </c>
      <c r="E333" s="141" t="s">
        <v>2509</v>
      </c>
      <c r="F333" s="141">
        <v>2</v>
      </c>
      <c r="G333" s="141" t="s">
        <v>4009</v>
      </c>
      <c r="H333" s="141">
        <v>2015</v>
      </c>
      <c r="I333" s="18">
        <v>42130</v>
      </c>
      <c r="J333" s="144">
        <v>0.72013888888888888</v>
      </c>
      <c r="K333" s="378"/>
      <c r="L333" s="139" t="s">
        <v>4075</v>
      </c>
      <c r="M333" s="141"/>
      <c r="N333" s="248"/>
      <c r="O333" s="141" t="s">
        <v>26</v>
      </c>
      <c r="P333" s="141"/>
      <c r="Q333" s="141" t="s">
        <v>11853</v>
      </c>
      <c r="R333" s="141" t="s">
        <v>11854</v>
      </c>
      <c r="S333" s="141"/>
      <c r="T333" s="141" t="s">
        <v>18214</v>
      </c>
      <c r="U333" s="141"/>
      <c r="V333" s="141"/>
      <c r="W333" s="139" t="s">
        <v>4075</v>
      </c>
      <c r="X333" s="141" t="s">
        <v>25</v>
      </c>
      <c r="Y333" s="141" t="s">
        <v>27</v>
      </c>
      <c r="Z333" s="141" t="s">
        <v>4</v>
      </c>
      <c r="AA333" s="141" t="s">
        <v>34</v>
      </c>
      <c r="AB333" s="141"/>
      <c r="AC333" s="139" t="s">
        <v>18050</v>
      </c>
      <c r="AD333" s="380"/>
      <c r="AE333" s="139" t="s">
        <v>102</v>
      </c>
      <c r="AF333" s="139" t="s">
        <v>13085</v>
      </c>
      <c r="AG333" s="139" t="s">
        <v>102</v>
      </c>
      <c r="AH333" s="139" t="s">
        <v>1378</v>
      </c>
      <c r="AI333" s="139" t="s">
        <v>1409</v>
      </c>
      <c r="AJ333" s="139" t="s">
        <v>1409</v>
      </c>
      <c r="AK333" s="139"/>
      <c r="AL333" s="139"/>
      <c r="AM333" s="141" t="s">
        <v>12</v>
      </c>
      <c r="AN333" s="141" t="s">
        <v>8</v>
      </c>
      <c r="AO333" s="139" t="s">
        <v>1614</v>
      </c>
      <c r="AP333" s="139" t="s">
        <v>1409</v>
      </c>
      <c r="AQ333" s="139"/>
      <c r="AR333" s="381"/>
      <c r="AS333" s="139" t="s">
        <v>4075</v>
      </c>
      <c r="AT333" s="141" t="s">
        <v>43</v>
      </c>
      <c r="AU333" s="141">
        <v>420</v>
      </c>
      <c r="AV333" s="383"/>
      <c r="AW333" s="385"/>
      <c r="AX333" s="139"/>
      <c r="AY333" t="s">
        <v>18283</v>
      </c>
      <c r="AZ333">
        <v>21000</v>
      </c>
      <c r="BA333" s="381"/>
      <c r="BB333" s="139" t="s">
        <v>1450</v>
      </c>
      <c r="BC333" s="166"/>
      <c r="BD333" s="166"/>
      <c r="BE333" s="166"/>
      <c r="BF333" s="166"/>
      <c r="BG333" s="166"/>
      <c r="BH333" s="308"/>
      <c r="BI333" s="308"/>
      <c r="BJ333" s="141" t="s">
        <v>26</v>
      </c>
      <c r="BK333" s="141" t="s">
        <v>26</v>
      </c>
      <c r="BL333" s="141"/>
      <c r="BM333" s="141"/>
      <c r="BN333" s="139" t="s">
        <v>4075</v>
      </c>
      <c r="BQ333" s="141"/>
      <c r="BV333" s="141"/>
      <c r="BX333" s="141"/>
      <c r="BY333" s="141"/>
      <c r="BZ333" s="141"/>
      <c r="CA333" s="141"/>
      <c r="CB333" s="141"/>
      <c r="CC333" s="141"/>
      <c r="CD333" s="141"/>
      <c r="CE333" s="141"/>
      <c r="CF333" s="141"/>
      <c r="CG333" s="141"/>
    </row>
    <row r="334" spans="1:85" x14ac:dyDescent="0.35">
      <c r="A334" s="155" t="s">
        <v>11846</v>
      </c>
      <c r="B334" s="139" t="s">
        <v>4075</v>
      </c>
      <c r="C334" s="18">
        <v>42132</v>
      </c>
      <c r="D334" s="144">
        <v>0.24652777777777779</v>
      </c>
      <c r="E334" s="141" t="s">
        <v>2509</v>
      </c>
      <c r="F334" s="141">
        <v>2</v>
      </c>
      <c r="G334" s="141" t="s">
        <v>4009</v>
      </c>
      <c r="H334" s="141">
        <v>2015</v>
      </c>
      <c r="I334" s="18">
        <v>42132</v>
      </c>
      <c r="J334" s="144">
        <v>0.24652777777777779</v>
      </c>
      <c r="K334" s="378"/>
      <c r="L334" s="139" t="s">
        <v>4075</v>
      </c>
      <c r="M334" s="141"/>
      <c r="N334" s="248"/>
      <c r="O334" s="141" t="s">
        <v>26</v>
      </c>
      <c r="P334" s="141"/>
      <c r="Q334" s="141" t="s">
        <v>11847</v>
      </c>
      <c r="R334" s="141" t="s">
        <v>11848</v>
      </c>
      <c r="S334" s="141"/>
      <c r="T334" s="141"/>
      <c r="U334" s="141">
        <v>110375239</v>
      </c>
      <c r="V334" s="141"/>
      <c r="W334" s="139" t="s">
        <v>4075</v>
      </c>
      <c r="X334" s="141" t="s">
        <v>25</v>
      </c>
      <c r="Y334" s="141" t="s">
        <v>27</v>
      </c>
      <c r="Z334" s="141" t="s">
        <v>4</v>
      </c>
      <c r="AA334" s="141" t="s">
        <v>34</v>
      </c>
      <c r="AB334" s="141"/>
      <c r="AC334" s="139" t="s">
        <v>18050</v>
      </c>
      <c r="AD334" s="380"/>
      <c r="AE334" s="139" t="s">
        <v>102</v>
      </c>
      <c r="AF334" s="139" t="s">
        <v>13080</v>
      </c>
      <c r="AG334" s="139" t="s">
        <v>102</v>
      </c>
      <c r="AH334" s="139" t="s">
        <v>1378</v>
      </c>
      <c r="AI334" s="139" t="s">
        <v>46</v>
      </c>
      <c r="AJ334" s="139" t="s">
        <v>46</v>
      </c>
      <c r="AK334" s="139"/>
      <c r="AL334" s="139"/>
      <c r="AM334" s="141" t="s">
        <v>4004</v>
      </c>
      <c r="AN334" s="141" t="s">
        <v>8</v>
      </c>
      <c r="AO334" s="139" t="s">
        <v>1477</v>
      </c>
      <c r="AP334" s="139" t="s">
        <v>46</v>
      </c>
      <c r="AQ334" s="139"/>
      <c r="AR334" s="381"/>
      <c r="AS334" s="139" t="s">
        <v>4075</v>
      </c>
      <c r="AT334" s="141" t="s">
        <v>1404</v>
      </c>
      <c r="AU334" s="141"/>
      <c r="AV334" s="383"/>
      <c r="AW334" s="385"/>
      <c r="AX334" s="139"/>
      <c r="AY334" t="s">
        <v>18488</v>
      </c>
      <c r="BA334" s="381"/>
      <c r="BB334" s="139" t="s">
        <v>1444</v>
      </c>
      <c r="BC334" s="166"/>
      <c r="BD334" s="166"/>
      <c r="BE334" s="166"/>
      <c r="BF334" s="166"/>
      <c r="BG334" s="166"/>
      <c r="BH334" s="308"/>
      <c r="BI334" s="308"/>
      <c r="BJ334" s="141" t="s">
        <v>26</v>
      </c>
      <c r="BK334" s="141" t="s">
        <v>26</v>
      </c>
      <c r="BL334" s="141"/>
      <c r="BM334" s="141"/>
      <c r="BN334" s="139" t="s">
        <v>4075</v>
      </c>
      <c r="BQ334" s="141"/>
      <c r="BV334" s="141"/>
      <c r="BX334" s="141"/>
      <c r="BY334" s="141"/>
      <c r="BZ334" s="141"/>
      <c r="CA334" s="141"/>
      <c r="CB334" s="141"/>
      <c r="CC334" s="141"/>
      <c r="CD334" s="141"/>
      <c r="CE334" s="141"/>
      <c r="CF334" s="141"/>
      <c r="CG334" s="141"/>
    </row>
    <row r="335" spans="1:85" x14ac:dyDescent="0.35">
      <c r="A335" s="155" t="s">
        <v>11840</v>
      </c>
      <c r="B335" s="139" t="s">
        <v>4075</v>
      </c>
      <c r="C335" s="18">
        <v>42133</v>
      </c>
      <c r="D335" s="144">
        <v>0.90069444444444446</v>
      </c>
      <c r="E335" s="141" t="s">
        <v>2509</v>
      </c>
      <c r="F335" s="141">
        <v>2</v>
      </c>
      <c r="G335" s="141" t="s">
        <v>4009</v>
      </c>
      <c r="H335" s="141">
        <v>2015</v>
      </c>
      <c r="I335" s="18">
        <v>42133</v>
      </c>
      <c r="J335" s="144">
        <v>0.90069444444444446</v>
      </c>
      <c r="K335" s="378"/>
      <c r="L335" s="139" t="s">
        <v>4075</v>
      </c>
      <c r="M335" s="141"/>
      <c r="N335" s="248"/>
      <c r="O335" s="141" t="s">
        <v>26</v>
      </c>
      <c r="P335" s="141"/>
      <c r="Q335" s="141" t="s">
        <v>11841</v>
      </c>
      <c r="R335" s="141" t="s">
        <v>11842</v>
      </c>
      <c r="S335" s="141"/>
      <c r="T335" s="141"/>
      <c r="U335" s="141"/>
      <c r="V335" s="141"/>
      <c r="W335" s="139" t="s">
        <v>4075</v>
      </c>
      <c r="X335" s="141" t="s">
        <v>25</v>
      </c>
      <c r="Y335" s="141" t="s">
        <v>27</v>
      </c>
      <c r="Z335" s="141" t="s">
        <v>4</v>
      </c>
      <c r="AA335" s="141" t="s">
        <v>34</v>
      </c>
      <c r="AB335" s="141"/>
      <c r="AC335" s="139" t="s">
        <v>18049</v>
      </c>
      <c r="AD335" s="380"/>
      <c r="AE335" s="139" t="s">
        <v>102</v>
      </c>
      <c r="AF335" s="139" t="s">
        <v>13080</v>
      </c>
      <c r="AG335" s="139" t="s">
        <v>102</v>
      </c>
      <c r="AH335" s="139" t="s">
        <v>1378</v>
      </c>
      <c r="AI335" s="139" t="s">
        <v>46</v>
      </c>
      <c r="AJ335" s="139" t="s">
        <v>46</v>
      </c>
      <c r="AK335" s="139"/>
      <c r="AL335" s="139"/>
      <c r="AM335" s="141" t="s">
        <v>1537</v>
      </c>
      <c r="AN335" s="141" t="s">
        <v>8</v>
      </c>
      <c r="AO335" s="139" t="s">
        <v>1614</v>
      </c>
      <c r="AP335" s="139" t="s">
        <v>46</v>
      </c>
      <c r="AQ335" s="139"/>
      <c r="AR335" s="381"/>
      <c r="AS335" s="139" t="s">
        <v>4075</v>
      </c>
      <c r="AT335" s="141" t="s">
        <v>44</v>
      </c>
      <c r="AU335" s="141">
        <v>330</v>
      </c>
      <c r="AV335" s="383"/>
      <c r="AW335" s="385"/>
      <c r="AX335" s="139"/>
      <c r="AY335" t="s">
        <v>18455</v>
      </c>
      <c r="AZ335">
        <v>12000</v>
      </c>
      <c r="BA335" s="381"/>
      <c r="BB335" s="139" t="s">
        <v>1446</v>
      </c>
      <c r="BC335" s="166"/>
      <c r="BD335" s="166"/>
      <c r="BE335" s="166"/>
      <c r="BF335" s="166"/>
      <c r="BG335" s="166"/>
      <c r="BH335" s="308"/>
      <c r="BI335" s="308"/>
      <c r="BJ335" s="141" t="s">
        <v>26</v>
      </c>
      <c r="BK335" s="141" t="s">
        <v>26</v>
      </c>
      <c r="BL335" s="141"/>
      <c r="BM335" s="141"/>
      <c r="BN335" s="139" t="s">
        <v>4075</v>
      </c>
      <c r="BQ335" s="141"/>
      <c r="BV335" s="141"/>
      <c r="BX335" s="141"/>
      <c r="BY335" s="141"/>
      <c r="BZ335" s="141"/>
      <c r="CA335" s="141"/>
      <c r="CB335" s="141"/>
      <c r="CC335" s="141"/>
      <c r="CD335" s="141"/>
      <c r="CE335" s="141"/>
      <c r="CF335" s="141"/>
      <c r="CG335" s="141"/>
    </row>
    <row r="336" spans="1:85" x14ac:dyDescent="0.35">
      <c r="A336" s="155" t="s">
        <v>11843</v>
      </c>
      <c r="B336" s="139" t="s">
        <v>4075</v>
      </c>
      <c r="C336" s="18">
        <v>42133</v>
      </c>
      <c r="D336" s="144">
        <v>0.54861111111111116</v>
      </c>
      <c r="E336" s="141" t="s">
        <v>2509</v>
      </c>
      <c r="F336" s="141">
        <v>2</v>
      </c>
      <c r="G336" s="141" t="s">
        <v>4009</v>
      </c>
      <c r="H336" s="141">
        <v>2015</v>
      </c>
      <c r="I336" s="18">
        <v>42133</v>
      </c>
      <c r="J336" s="144">
        <v>0.54861111111111116</v>
      </c>
      <c r="K336" s="378"/>
      <c r="L336" s="139" t="s">
        <v>4075</v>
      </c>
      <c r="M336" s="141"/>
      <c r="N336" s="248"/>
      <c r="O336" s="141" t="s">
        <v>26</v>
      </c>
      <c r="P336" s="141"/>
      <c r="Q336" s="141" t="s">
        <v>11844</v>
      </c>
      <c r="R336" s="141" t="s">
        <v>11845</v>
      </c>
      <c r="S336" s="141"/>
      <c r="T336" s="141"/>
      <c r="U336" s="141">
        <v>110377162</v>
      </c>
      <c r="V336" s="141"/>
      <c r="W336" s="139" t="s">
        <v>4075</v>
      </c>
      <c r="X336" s="141" t="s">
        <v>25</v>
      </c>
      <c r="Y336" s="141" t="s">
        <v>27</v>
      </c>
      <c r="Z336" s="141" t="s">
        <v>4</v>
      </c>
      <c r="AA336" s="141" t="s">
        <v>34</v>
      </c>
      <c r="AB336" s="141"/>
      <c r="AC336" s="139" t="s">
        <v>18050</v>
      </c>
      <c r="AD336" s="380"/>
      <c r="AE336" s="139" t="s">
        <v>102</v>
      </c>
      <c r="AF336" s="139" t="s">
        <v>13077</v>
      </c>
      <c r="AG336" s="139" t="s">
        <v>102</v>
      </c>
      <c r="AH336" s="139" t="s">
        <v>1378</v>
      </c>
      <c r="AI336" s="139" t="s">
        <v>1408</v>
      </c>
      <c r="AJ336" s="139" t="s">
        <v>1408</v>
      </c>
      <c r="AK336" s="139"/>
      <c r="AL336" s="139"/>
      <c r="AM336" s="141" t="s">
        <v>12</v>
      </c>
      <c r="AN336" s="141" t="s">
        <v>8</v>
      </c>
      <c r="AO336" s="139" t="s">
        <v>1614</v>
      </c>
      <c r="AP336" s="139" t="s">
        <v>7</v>
      </c>
      <c r="AQ336" s="139"/>
      <c r="AR336" s="381"/>
      <c r="AS336" s="139" t="s">
        <v>4075</v>
      </c>
      <c r="AT336" s="141" t="s">
        <v>43</v>
      </c>
      <c r="AU336" s="141">
        <v>300</v>
      </c>
      <c r="AV336" s="383"/>
      <c r="AW336" s="385"/>
      <c r="AX336" s="139"/>
      <c r="AY336" t="s">
        <v>18489</v>
      </c>
      <c r="AZ336">
        <v>21000</v>
      </c>
      <c r="BA336" s="381"/>
      <c r="BB336" s="139" t="s">
        <v>1450</v>
      </c>
      <c r="BC336" s="166"/>
      <c r="BD336" s="166"/>
      <c r="BE336" s="166"/>
      <c r="BF336" s="166"/>
      <c r="BG336" s="166"/>
      <c r="BH336" s="308"/>
      <c r="BI336" s="308"/>
      <c r="BJ336" s="141" t="s">
        <v>26</v>
      </c>
      <c r="BK336" s="141" t="s">
        <v>26</v>
      </c>
      <c r="BL336" s="141"/>
      <c r="BM336" s="141"/>
      <c r="BN336" s="139" t="s">
        <v>4075</v>
      </c>
      <c r="BQ336" s="141"/>
      <c r="BV336" s="141"/>
      <c r="BX336" s="141"/>
      <c r="BY336" s="141"/>
      <c r="BZ336" s="141"/>
      <c r="CA336" s="141"/>
      <c r="CB336" s="141"/>
      <c r="CC336" s="141"/>
      <c r="CD336" s="141"/>
      <c r="CE336" s="141"/>
      <c r="CF336" s="141"/>
      <c r="CG336" s="141"/>
    </row>
    <row r="337" spans="1:85" x14ac:dyDescent="0.35">
      <c r="A337" s="155" t="s">
        <v>11834</v>
      </c>
      <c r="B337" s="139" t="s">
        <v>4075</v>
      </c>
      <c r="C337" s="18">
        <v>42134</v>
      </c>
      <c r="D337" s="144">
        <v>0.67152777777777772</v>
      </c>
      <c r="E337" s="141" t="s">
        <v>13286</v>
      </c>
      <c r="F337" s="141">
        <v>2</v>
      </c>
      <c r="G337" s="141" t="s">
        <v>4009</v>
      </c>
      <c r="H337" s="141">
        <v>2015</v>
      </c>
      <c r="I337" s="18">
        <v>42134</v>
      </c>
      <c r="J337" s="144">
        <v>0.67152777777777772</v>
      </c>
      <c r="K337" s="378"/>
      <c r="L337" s="139" t="s">
        <v>4075</v>
      </c>
      <c r="M337" s="141"/>
      <c r="N337" s="248"/>
      <c r="O337" s="141" t="s">
        <v>26</v>
      </c>
      <c r="P337" s="141"/>
      <c r="Q337" s="141" t="s">
        <v>11835</v>
      </c>
      <c r="R337" s="141" t="s">
        <v>11836</v>
      </c>
      <c r="S337" s="141"/>
      <c r="T337" s="141"/>
      <c r="U337" s="141"/>
      <c r="V337" s="141"/>
      <c r="W337" s="139" t="s">
        <v>4075</v>
      </c>
      <c r="X337" s="141" t="s">
        <v>25</v>
      </c>
      <c r="Y337" s="141" t="s">
        <v>27</v>
      </c>
      <c r="Z337" s="141" t="s">
        <v>4</v>
      </c>
      <c r="AA337" s="141" t="s">
        <v>34</v>
      </c>
      <c r="AB337" s="141"/>
      <c r="AC337" s="139" t="s">
        <v>18047</v>
      </c>
      <c r="AD337" s="380"/>
      <c r="AE337" s="139" t="s">
        <v>103</v>
      </c>
      <c r="AF337" s="139" t="s">
        <v>13069</v>
      </c>
      <c r="AG337" s="139" t="s">
        <v>103</v>
      </c>
      <c r="AH337" s="139" t="s">
        <v>1378</v>
      </c>
      <c r="AI337" s="139" t="s">
        <v>7399</v>
      </c>
      <c r="AJ337" s="139"/>
      <c r="AK337" s="139" t="s">
        <v>7399</v>
      </c>
      <c r="AL337" s="139" t="s">
        <v>7</v>
      </c>
      <c r="AM337" s="141" t="s">
        <v>4004</v>
      </c>
      <c r="AN337" s="141" t="s">
        <v>8</v>
      </c>
      <c r="AO337" s="139" t="s">
        <v>1614</v>
      </c>
      <c r="AP337" s="139" t="s">
        <v>7</v>
      </c>
      <c r="AQ337" s="139"/>
      <c r="AR337" s="381"/>
      <c r="AS337" s="139" t="s">
        <v>4075</v>
      </c>
      <c r="AT337" s="141" t="s">
        <v>1404</v>
      </c>
      <c r="AU337" s="141"/>
      <c r="AV337" s="383"/>
      <c r="AW337" s="385"/>
      <c r="AX337" s="139"/>
      <c r="AY337" t="s">
        <v>18331</v>
      </c>
      <c r="AZ337">
        <v>17000</v>
      </c>
      <c r="BA337" s="381"/>
      <c r="BB337" s="139" t="s">
        <v>1450</v>
      </c>
      <c r="BC337" s="166"/>
      <c r="BD337" s="166"/>
      <c r="BE337" s="166"/>
      <c r="BF337" s="166"/>
      <c r="BG337" s="166"/>
      <c r="BH337" s="308"/>
      <c r="BI337" s="308"/>
      <c r="BJ337" s="141" t="s">
        <v>26</v>
      </c>
      <c r="BK337" s="141" t="s">
        <v>26</v>
      </c>
      <c r="BL337" s="141"/>
      <c r="BM337" s="141"/>
      <c r="BN337" s="139" t="s">
        <v>4075</v>
      </c>
      <c r="BQ337" s="141"/>
      <c r="BV337" s="141"/>
      <c r="BX337" s="141"/>
      <c r="BY337" s="141"/>
      <c r="BZ337" s="141"/>
      <c r="CA337" s="141"/>
      <c r="CB337" s="141"/>
      <c r="CC337" s="141"/>
      <c r="CD337" s="141"/>
      <c r="CE337" s="141"/>
      <c r="CF337" s="141"/>
      <c r="CG337" s="141"/>
    </row>
    <row r="338" spans="1:85" x14ac:dyDescent="0.35">
      <c r="A338" s="155" t="s">
        <v>11837</v>
      </c>
      <c r="B338" s="139" t="s">
        <v>4075</v>
      </c>
      <c r="C338" s="18">
        <v>42134</v>
      </c>
      <c r="D338" s="144">
        <v>0.62708333333333333</v>
      </c>
      <c r="E338" s="141" t="s">
        <v>13286</v>
      </c>
      <c r="F338" s="141">
        <v>2</v>
      </c>
      <c r="G338" s="141" t="s">
        <v>4009</v>
      </c>
      <c r="H338" s="141">
        <v>2015</v>
      </c>
      <c r="I338" s="18">
        <v>42134</v>
      </c>
      <c r="J338" s="144">
        <v>0.62708333333333333</v>
      </c>
      <c r="K338" s="378"/>
      <c r="L338" s="139" t="s">
        <v>4075</v>
      </c>
      <c r="M338" s="141"/>
      <c r="N338" s="248"/>
      <c r="O338" s="141" t="s">
        <v>26</v>
      </c>
      <c r="P338" s="141"/>
      <c r="Q338" s="141" t="s">
        <v>11838</v>
      </c>
      <c r="R338" s="141" t="s">
        <v>11839</v>
      </c>
      <c r="S338" s="141"/>
      <c r="T338" s="141"/>
      <c r="U338" s="141"/>
      <c r="V338" s="141"/>
      <c r="W338" s="139" t="s">
        <v>4075</v>
      </c>
      <c r="X338" s="141" t="s">
        <v>25</v>
      </c>
      <c r="Y338" s="141" t="s">
        <v>27</v>
      </c>
      <c r="Z338" s="141" t="s">
        <v>4</v>
      </c>
      <c r="AA338" s="141" t="s">
        <v>34</v>
      </c>
      <c r="AB338" s="141"/>
      <c r="AC338" s="139" t="s">
        <v>18047</v>
      </c>
      <c r="AD338" s="380"/>
      <c r="AE338" s="139" t="s">
        <v>103</v>
      </c>
      <c r="AF338" s="139" t="s">
        <v>13069</v>
      </c>
      <c r="AG338" s="139" t="s">
        <v>103</v>
      </c>
      <c r="AH338" s="139" t="s">
        <v>1378</v>
      </c>
      <c r="AI338" s="139" t="s">
        <v>7399</v>
      </c>
      <c r="AJ338" s="139"/>
      <c r="AK338" s="139" t="s">
        <v>7399</v>
      </c>
      <c r="AL338" s="139" t="s">
        <v>7</v>
      </c>
      <c r="AM338" s="141" t="s">
        <v>1537</v>
      </c>
      <c r="AN338" s="141" t="s">
        <v>8</v>
      </c>
      <c r="AO338" s="139" t="s">
        <v>1614</v>
      </c>
      <c r="AP338" s="139" t="s">
        <v>7</v>
      </c>
      <c r="AQ338" s="139"/>
      <c r="AR338" s="381"/>
      <c r="AS338" s="139" t="s">
        <v>4075</v>
      </c>
      <c r="AT338" s="141" t="s">
        <v>1404</v>
      </c>
      <c r="AU338" s="141"/>
      <c r="AV338" s="383"/>
      <c r="AW338" s="385"/>
      <c r="AX338" s="139"/>
      <c r="AY338" t="s">
        <v>18490</v>
      </c>
      <c r="AZ338">
        <v>12000</v>
      </c>
      <c r="BA338" s="381"/>
      <c r="BB338" s="139" t="s">
        <v>17</v>
      </c>
      <c r="BC338" s="166"/>
      <c r="BD338" s="166"/>
      <c r="BE338" s="166"/>
      <c r="BF338" s="166"/>
      <c r="BG338" s="166"/>
      <c r="BH338" s="308"/>
      <c r="BI338" s="308"/>
      <c r="BJ338" s="141" t="s">
        <v>26</v>
      </c>
      <c r="BK338" s="141" t="s">
        <v>26</v>
      </c>
      <c r="BL338" s="141"/>
      <c r="BM338" s="141"/>
      <c r="BN338" s="139" t="s">
        <v>4075</v>
      </c>
      <c r="BQ338" s="141"/>
      <c r="BV338" s="141"/>
      <c r="BX338" s="141"/>
      <c r="BY338" s="141"/>
      <c r="BZ338" s="141"/>
      <c r="CA338" s="141"/>
      <c r="CB338" s="141"/>
      <c r="CC338" s="141"/>
      <c r="CD338" s="141"/>
      <c r="CE338" s="141"/>
      <c r="CF338" s="141"/>
      <c r="CG338" s="141"/>
    </row>
    <row r="339" spans="1:85" x14ac:dyDescent="0.35">
      <c r="A339" s="155" t="s">
        <v>11825</v>
      </c>
      <c r="B339" s="139" t="s">
        <v>4075</v>
      </c>
      <c r="C339" s="18">
        <v>42135</v>
      </c>
      <c r="D339" s="144">
        <v>0.6791666666666667</v>
      </c>
      <c r="E339" s="141" t="s">
        <v>13286</v>
      </c>
      <c r="F339" s="141">
        <v>2</v>
      </c>
      <c r="G339" s="141" t="s">
        <v>4009</v>
      </c>
      <c r="H339" s="141">
        <v>2015</v>
      </c>
      <c r="I339" s="18">
        <v>42135</v>
      </c>
      <c r="J339" s="144">
        <v>0.6791666666666667</v>
      </c>
      <c r="K339" s="378"/>
      <c r="L339" s="139" t="s">
        <v>4075</v>
      </c>
      <c r="M339" s="141"/>
      <c r="N339" s="248"/>
      <c r="O339" s="141" t="s">
        <v>26</v>
      </c>
      <c r="P339" s="141"/>
      <c r="Q339" s="141" t="s">
        <v>11826</v>
      </c>
      <c r="R339" s="141" t="s">
        <v>11827</v>
      </c>
      <c r="S339" s="141"/>
      <c r="T339" s="141"/>
      <c r="U339" s="141"/>
      <c r="V339" s="141"/>
      <c r="W339" s="139" t="s">
        <v>4075</v>
      </c>
      <c r="X339" s="141" t="s">
        <v>25</v>
      </c>
      <c r="Y339" s="141" t="s">
        <v>27</v>
      </c>
      <c r="Z339" s="141" t="s">
        <v>4</v>
      </c>
      <c r="AA339" s="141" t="s">
        <v>34</v>
      </c>
      <c r="AB339" s="141"/>
      <c r="AC339" s="139" t="s">
        <v>18047</v>
      </c>
      <c r="AD339" s="380"/>
      <c r="AE339" s="139" t="s">
        <v>4</v>
      </c>
      <c r="AF339" s="139" t="s">
        <v>13073</v>
      </c>
      <c r="AG339" s="139" t="s">
        <v>4</v>
      </c>
      <c r="AH339" s="139" t="s">
        <v>1378</v>
      </c>
      <c r="AI339" s="139" t="s">
        <v>15678</v>
      </c>
      <c r="AJ339" s="139"/>
      <c r="AK339" s="139" t="s">
        <v>15678</v>
      </c>
      <c r="AL339" s="139" t="s">
        <v>7</v>
      </c>
      <c r="AM339" s="141" t="s">
        <v>4004</v>
      </c>
      <c r="AN339" s="141" t="s">
        <v>8</v>
      </c>
      <c r="AO339" s="139" t="s">
        <v>1477</v>
      </c>
      <c r="AP339" s="139" t="s">
        <v>7</v>
      </c>
      <c r="AQ339" s="139"/>
      <c r="AR339" s="381"/>
      <c r="AS339" s="139" t="s">
        <v>4075</v>
      </c>
      <c r="AT339" s="141" t="s">
        <v>1404</v>
      </c>
      <c r="AU339" s="141">
        <v>154</v>
      </c>
      <c r="AV339" s="383"/>
      <c r="AW339" s="385"/>
      <c r="AX339" s="139"/>
      <c r="AY339" t="s">
        <v>18491</v>
      </c>
      <c r="BA339" s="381"/>
      <c r="BB339" s="139" t="s">
        <v>1450</v>
      </c>
      <c r="BC339" s="166"/>
      <c r="BD339" s="166"/>
      <c r="BE339" s="166"/>
      <c r="BF339" s="166"/>
      <c r="BG339" s="166"/>
      <c r="BH339" s="308"/>
      <c r="BI339" s="308"/>
      <c r="BJ339" s="141" t="s">
        <v>26</v>
      </c>
      <c r="BK339" s="141" t="s">
        <v>26</v>
      </c>
      <c r="BL339" s="141"/>
      <c r="BM339" s="141"/>
      <c r="BN339" s="139" t="s">
        <v>4075</v>
      </c>
      <c r="BQ339" s="141" t="s">
        <v>15705</v>
      </c>
      <c r="BR339" s="135" t="s">
        <v>15702</v>
      </c>
      <c r="BV339" s="141"/>
      <c r="BX339" s="141"/>
      <c r="BY339" s="141"/>
      <c r="BZ339" s="141"/>
      <c r="CA339" s="141"/>
      <c r="CB339" s="141"/>
      <c r="CC339" s="141"/>
      <c r="CD339" s="141"/>
      <c r="CE339" s="141"/>
      <c r="CF339" s="141"/>
      <c r="CG339" s="141"/>
    </row>
    <row r="340" spans="1:85" x14ac:dyDescent="0.35">
      <c r="A340" s="155" t="s">
        <v>11828</v>
      </c>
      <c r="B340" s="139" t="s">
        <v>4075</v>
      </c>
      <c r="C340" s="18">
        <v>42135</v>
      </c>
      <c r="D340" s="144">
        <v>0.67152777777777772</v>
      </c>
      <c r="E340" s="141" t="s">
        <v>13286</v>
      </c>
      <c r="F340" s="141">
        <v>2</v>
      </c>
      <c r="G340" s="141" t="s">
        <v>4009</v>
      </c>
      <c r="H340" s="141">
        <v>2015</v>
      </c>
      <c r="I340" s="18">
        <v>42135</v>
      </c>
      <c r="J340" s="144">
        <v>0.67083333333333328</v>
      </c>
      <c r="K340" s="378"/>
      <c r="L340" s="139" t="s">
        <v>4075</v>
      </c>
      <c r="M340" s="141"/>
      <c r="N340" s="248"/>
      <c r="O340" s="141" t="s">
        <v>26</v>
      </c>
      <c r="P340" s="141"/>
      <c r="Q340" s="141" t="s">
        <v>11829</v>
      </c>
      <c r="R340" s="141" t="s">
        <v>11830</v>
      </c>
      <c r="S340" s="141"/>
      <c r="T340" s="141"/>
      <c r="U340" s="141"/>
      <c r="V340" s="141"/>
      <c r="W340" s="139" t="s">
        <v>4075</v>
      </c>
      <c r="X340" s="141" t="s">
        <v>25</v>
      </c>
      <c r="Y340" s="141" t="s">
        <v>27</v>
      </c>
      <c r="Z340" s="141" t="s">
        <v>4</v>
      </c>
      <c r="AA340" s="141" t="s">
        <v>34</v>
      </c>
      <c r="AB340" s="141"/>
      <c r="AC340" s="139" t="s">
        <v>18049</v>
      </c>
      <c r="AD340" s="380"/>
      <c r="AE340" s="139" t="s">
        <v>102</v>
      </c>
      <c r="AF340" s="139" t="s">
        <v>13068</v>
      </c>
      <c r="AG340" s="139" t="s">
        <v>102</v>
      </c>
      <c r="AH340" s="139" t="s">
        <v>1378</v>
      </c>
      <c r="AI340" s="139" t="s">
        <v>7</v>
      </c>
      <c r="AJ340" s="139" t="s">
        <v>7</v>
      </c>
      <c r="AK340" s="139"/>
      <c r="AL340" s="139"/>
      <c r="AM340" s="141"/>
      <c r="AN340" s="141" t="s">
        <v>8</v>
      </c>
      <c r="AO340" s="139" t="s">
        <v>1614</v>
      </c>
      <c r="AP340" s="139" t="s">
        <v>7</v>
      </c>
      <c r="AQ340" s="139"/>
      <c r="AR340" s="381"/>
      <c r="AS340" s="139" t="s">
        <v>4075</v>
      </c>
      <c r="AT340" s="141" t="s">
        <v>1404</v>
      </c>
      <c r="AU340" s="141"/>
      <c r="AV340" s="383"/>
      <c r="AW340" s="385"/>
      <c r="AX340" s="139"/>
      <c r="AY340" t="s">
        <v>18492</v>
      </c>
      <c r="AZ340">
        <v>12000</v>
      </c>
      <c r="BA340" s="381"/>
      <c r="BB340" s="139" t="s">
        <v>1452</v>
      </c>
      <c r="BC340" s="166"/>
      <c r="BD340" s="166"/>
      <c r="BE340" s="166"/>
      <c r="BF340" s="166"/>
      <c r="BG340" s="166"/>
      <c r="BH340" s="308"/>
      <c r="BI340" s="308"/>
      <c r="BJ340" s="141" t="s">
        <v>26</v>
      </c>
      <c r="BK340" s="141" t="s">
        <v>26</v>
      </c>
      <c r="BL340" s="141"/>
      <c r="BM340" s="141"/>
      <c r="BN340" s="139" t="s">
        <v>4075</v>
      </c>
      <c r="BQ340" s="141"/>
      <c r="BV340" s="141"/>
      <c r="BX340" s="141"/>
      <c r="BY340" s="141"/>
      <c r="BZ340" s="141"/>
      <c r="CA340" s="141"/>
      <c r="CB340" s="141"/>
      <c r="CC340" s="141"/>
      <c r="CD340" s="141"/>
      <c r="CE340" s="141"/>
      <c r="CF340" s="141"/>
      <c r="CG340" s="141"/>
    </row>
    <row r="341" spans="1:85" x14ac:dyDescent="0.35">
      <c r="A341" s="155" t="s">
        <v>11831</v>
      </c>
      <c r="B341" s="139" t="s">
        <v>4075</v>
      </c>
      <c r="C341" s="18">
        <v>42135</v>
      </c>
      <c r="D341" s="144">
        <v>0.30486111111111114</v>
      </c>
      <c r="E341" s="141" t="s">
        <v>13286</v>
      </c>
      <c r="F341" s="141">
        <v>2</v>
      </c>
      <c r="G341" s="141" t="s">
        <v>4009</v>
      </c>
      <c r="H341" s="141">
        <v>2015</v>
      </c>
      <c r="I341" s="18">
        <v>42135</v>
      </c>
      <c r="J341" s="144">
        <v>0.30486111111111114</v>
      </c>
      <c r="K341" s="378"/>
      <c r="L341" s="139" t="s">
        <v>4075</v>
      </c>
      <c r="M341" s="141"/>
      <c r="N341" s="248"/>
      <c r="O341" s="141" t="s">
        <v>26</v>
      </c>
      <c r="P341" s="141"/>
      <c r="Q341" s="141" t="s">
        <v>11832</v>
      </c>
      <c r="R341" s="141" t="s">
        <v>11833</v>
      </c>
      <c r="S341" s="141"/>
      <c r="T341" s="141"/>
      <c r="U341" s="141">
        <v>110384932</v>
      </c>
      <c r="V341" s="141"/>
      <c r="W341" s="139" t="s">
        <v>4075</v>
      </c>
      <c r="X341" s="141" t="s">
        <v>25</v>
      </c>
      <c r="Y341" s="141" t="s">
        <v>27</v>
      </c>
      <c r="Z341" s="141" t="s">
        <v>4</v>
      </c>
      <c r="AA341" s="141" t="s">
        <v>34</v>
      </c>
      <c r="AB341" s="141"/>
      <c r="AC341" s="139" t="s">
        <v>18048</v>
      </c>
      <c r="AD341" s="380"/>
      <c r="AE341" s="139" t="s">
        <v>102</v>
      </c>
      <c r="AF341" s="139" t="s">
        <v>13068</v>
      </c>
      <c r="AG341" s="139" t="s">
        <v>102</v>
      </c>
      <c r="AH341" s="139" t="s">
        <v>1378</v>
      </c>
      <c r="AI341" s="139" t="s">
        <v>7</v>
      </c>
      <c r="AJ341" s="139" t="s">
        <v>7</v>
      </c>
      <c r="AK341" s="139"/>
      <c r="AL341" s="139"/>
      <c r="AM341" s="141" t="s">
        <v>1537</v>
      </c>
      <c r="AN341" s="141" t="s">
        <v>8</v>
      </c>
      <c r="AO341" s="139" t="s">
        <v>1614</v>
      </c>
      <c r="AP341" s="139" t="s">
        <v>7</v>
      </c>
      <c r="AQ341" s="139"/>
      <c r="AR341" s="381"/>
      <c r="AS341" s="139" t="s">
        <v>4075</v>
      </c>
      <c r="AT341" s="141" t="s">
        <v>1404</v>
      </c>
      <c r="AU341" s="141"/>
      <c r="AV341" s="383"/>
      <c r="AW341" s="385"/>
      <c r="AX341" s="139"/>
      <c r="AY341" t="s">
        <v>18493</v>
      </c>
      <c r="AZ341">
        <v>21000</v>
      </c>
      <c r="BA341" s="381"/>
      <c r="BB341" s="139" t="s">
        <v>1444</v>
      </c>
      <c r="BC341" s="166">
        <v>10</v>
      </c>
      <c r="BD341" s="166"/>
      <c r="BE341" s="166"/>
      <c r="BF341" s="166"/>
      <c r="BG341" s="166"/>
      <c r="BH341" s="308"/>
      <c r="BI341" s="308"/>
      <c r="BJ341" s="141" t="s">
        <v>26</v>
      </c>
      <c r="BK341" s="141" t="s">
        <v>26</v>
      </c>
      <c r="BL341" s="141"/>
      <c r="BM341" s="141"/>
      <c r="BN341" s="139" t="s">
        <v>4075</v>
      </c>
      <c r="BQ341" s="141"/>
      <c r="BV341" s="141"/>
      <c r="BX341" s="141"/>
      <c r="BY341" s="141"/>
      <c r="BZ341" s="141"/>
      <c r="CA341" s="141"/>
      <c r="CB341" s="141"/>
      <c r="CC341" s="141"/>
      <c r="CD341" s="141"/>
      <c r="CE341" s="141"/>
      <c r="CF341" s="141"/>
      <c r="CG341" s="141"/>
    </row>
    <row r="342" spans="1:85" x14ac:dyDescent="0.35">
      <c r="A342" s="155" t="s">
        <v>11822</v>
      </c>
      <c r="B342" s="139" t="s">
        <v>4075</v>
      </c>
      <c r="C342" s="18">
        <v>42136</v>
      </c>
      <c r="D342" s="144">
        <v>0.99791666666666667</v>
      </c>
      <c r="E342" s="141" t="s">
        <v>13286</v>
      </c>
      <c r="F342" s="141">
        <v>2</v>
      </c>
      <c r="G342" s="141" t="s">
        <v>4009</v>
      </c>
      <c r="H342" s="141">
        <v>2015</v>
      </c>
      <c r="I342" s="18">
        <v>42136</v>
      </c>
      <c r="J342" s="144">
        <v>0.99791666666666667</v>
      </c>
      <c r="K342" s="378"/>
      <c r="L342" s="139" t="s">
        <v>4075</v>
      </c>
      <c r="M342" s="141"/>
      <c r="N342" s="248"/>
      <c r="O342" s="141" t="s">
        <v>26</v>
      </c>
      <c r="P342" s="141"/>
      <c r="Q342" s="141" t="s">
        <v>11823</v>
      </c>
      <c r="R342" s="141" t="s">
        <v>11824</v>
      </c>
      <c r="S342" s="141"/>
      <c r="T342" s="141"/>
      <c r="U342" s="141">
        <v>110389705</v>
      </c>
      <c r="V342" s="141"/>
      <c r="W342" s="139" t="s">
        <v>4075</v>
      </c>
      <c r="X342" s="141" t="s">
        <v>25</v>
      </c>
      <c r="Y342" s="141" t="s">
        <v>27</v>
      </c>
      <c r="Z342" s="141" t="s">
        <v>4</v>
      </c>
      <c r="AA342" s="141" t="s">
        <v>34</v>
      </c>
      <c r="AB342" s="141"/>
      <c r="AC342" s="139" t="s">
        <v>18049</v>
      </c>
      <c r="AD342" s="380"/>
      <c r="AE342" s="139" t="s">
        <v>102</v>
      </c>
      <c r="AF342" s="139" t="s">
        <v>13082</v>
      </c>
      <c r="AG342" s="139" t="s">
        <v>102</v>
      </c>
      <c r="AH342" s="139" t="s">
        <v>1378</v>
      </c>
      <c r="AI342" s="139" t="s">
        <v>60</v>
      </c>
      <c r="AJ342" s="139" t="s">
        <v>60</v>
      </c>
      <c r="AK342" s="139"/>
      <c r="AL342" s="139"/>
      <c r="AM342" s="141" t="s">
        <v>1537</v>
      </c>
      <c r="AN342" s="141" t="s">
        <v>8</v>
      </c>
      <c r="AO342" s="139" t="s">
        <v>1477</v>
      </c>
      <c r="AP342" s="139" t="s">
        <v>60</v>
      </c>
      <c r="AQ342" s="139"/>
      <c r="AR342" s="381"/>
      <c r="AS342" s="139" t="s">
        <v>4075</v>
      </c>
      <c r="AT342" s="141" t="s">
        <v>1404</v>
      </c>
      <c r="AU342" s="141"/>
      <c r="AV342" s="383"/>
      <c r="AW342" s="385"/>
      <c r="AX342" s="139"/>
      <c r="AY342" t="s">
        <v>18494</v>
      </c>
      <c r="BA342" s="381"/>
      <c r="BB342" s="139" t="s">
        <v>17</v>
      </c>
      <c r="BC342" s="166"/>
      <c r="BD342" s="166"/>
      <c r="BE342" s="166"/>
      <c r="BF342" s="166"/>
      <c r="BG342" s="166"/>
      <c r="BH342" s="308"/>
      <c r="BI342" s="308"/>
      <c r="BJ342" s="141" t="s">
        <v>26</v>
      </c>
      <c r="BK342" s="141" t="s">
        <v>26</v>
      </c>
      <c r="BL342" s="141"/>
      <c r="BM342" s="141"/>
      <c r="BN342" s="139" t="s">
        <v>4075</v>
      </c>
      <c r="BQ342" s="141"/>
      <c r="BV342" s="141"/>
      <c r="BX342" s="141"/>
      <c r="BY342" s="141"/>
      <c r="BZ342" s="141"/>
      <c r="CA342" s="141"/>
      <c r="CB342" s="141"/>
      <c r="CC342" s="141"/>
      <c r="CD342" s="141"/>
      <c r="CE342" s="141"/>
      <c r="CF342" s="141"/>
      <c r="CG342" s="141"/>
    </row>
    <row r="343" spans="1:85" x14ac:dyDescent="0.35">
      <c r="A343" s="155" t="s">
        <v>11819</v>
      </c>
      <c r="B343" s="139" t="s">
        <v>4075</v>
      </c>
      <c r="C343" s="18">
        <v>42137</v>
      </c>
      <c r="D343" s="144">
        <v>0.9145833333333333</v>
      </c>
      <c r="E343" s="141" t="s">
        <v>13286</v>
      </c>
      <c r="F343" s="141">
        <v>2</v>
      </c>
      <c r="G343" s="141" t="s">
        <v>4009</v>
      </c>
      <c r="H343" s="141">
        <v>2015</v>
      </c>
      <c r="I343" s="18">
        <v>42137</v>
      </c>
      <c r="J343" s="144">
        <v>0.9145833333333333</v>
      </c>
      <c r="K343" s="378"/>
      <c r="L343" s="139" t="s">
        <v>4075</v>
      </c>
      <c r="M343" s="141"/>
      <c r="N343" s="248"/>
      <c r="O343" s="141" t="s">
        <v>26</v>
      </c>
      <c r="P343" s="141"/>
      <c r="Q343" s="141" t="s">
        <v>11820</v>
      </c>
      <c r="R343" s="141" t="s">
        <v>11821</v>
      </c>
      <c r="S343" s="141"/>
      <c r="T343" s="141"/>
      <c r="U343" s="141">
        <v>110391844</v>
      </c>
      <c r="V343" s="141"/>
      <c r="W343" s="139" t="s">
        <v>4075</v>
      </c>
      <c r="X343" s="141" t="s">
        <v>25</v>
      </c>
      <c r="Y343" s="141" t="s">
        <v>27</v>
      </c>
      <c r="Z343" s="141" t="s">
        <v>4</v>
      </c>
      <c r="AA343" s="141" t="s">
        <v>34</v>
      </c>
      <c r="AB343" s="141"/>
      <c r="AC343" s="139" t="s">
        <v>18049</v>
      </c>
      <c r="AD343" s="380"/>
      <c r="AE343" s="139" t="s">
        <v>102</v>
      </c>
      <c r="AF343" s="139" t="s">
        <v>13068</v>
      </c>
      <c r="AG343" s="139" t="s">
        <v>102</v>
      </c>
      <c r="AH343" s="139" t="s">
        <v>1378</v>
      </c>
      <c r="AI343" s="139" t="s">
        <v>7</v>
      </c>
      <c r="AJ343" s="139" t="s">
        <v>7</v>
      </c>
      <c r="AK343" s="139"/>
      <c r="AL343" s="139"/>
      <c r="AM343" s="141" t="s">
        <v>4004</v>
      </c>
      <c r="AN343" s="141" t="s">
        <v>8</v>
      </c>
      <c r="AO343" s="139" t="s">
        <v>1614</v>
      </c>
      <c r="AP343" s="139" t="s">
        <v>7</v>
      </c>
      <c r="AQ343" s="139"/>
      <c r="AR343" s="381"/>
      <c r="AS343" s="139" t="s">
        <v>4075</v>
      </c>
      <c r="AT343" s="141" t="s">
        <v>1404</v>
      </c>
      <c r="AU343" s="141">
        <v>518</v>
      </c>
      <c r="AV343" s="383"/>
      <c r="AW343" s="385"/>
      <c r="AX343" s="139"/>
      <c r="AY343" t="s">
        <v>18495</v>
      </c>
      <c r="AZ343">
        <v>12000</v>
      </c>
      <c r="BA343" s="381"/>
      <c r="BB343" s="139" t="s">
        <v>1469</v>
      </c>
      <c r="BC343" s="166"/>
      <c r="BD343" s="166"/>
      <c r="BE343" s="166"/>
      <c r="BF343" s="166"/>
      <c r="BG343" s="166"/>
      <c r="BH343" s="308"/>
      <c r="BI343" s="308"/>
      <c r="BJ343" s="141" t="s">
        <v>26</v>
      </c>
      <c r="BK343" s="141" t="s">
        <v>26</v>
      </c>
      <c r="BL343" s="141"/>
      <c r="BM343" s="141"/>
      <c r="BN343" s="139" t="s">
        <v>4075</v>
      </c>
      <c r="BQ343" s="141"/>
      <c r="BV343" s="141"/>
      <c r="BX343" s="141"/>
      <c r="BY343" s="141"/>
      <c r="BZ343" s="141"/>
      <c r="CA343" s="141"/>
      <c r="CB343" s="141"/>
      <c r="CC343" s="141"/>
      <c r="CD343" s="141"/>
      <c r="CE343" s="141"/>
      <c r="CF343" s="141"/>
      <c r="CG343" s="141"/>
    </row>
    <row r="344" spans="1:85" x14ac:dyDescent="0.35">
      <c r="A344" s="155" t="s">
        <v>11816</v>
      </c>
      <c r="B344" s="139" t="s">
        <v>4075</v>
      </c>
      <c r="C344" s="18">
        <v>42138</v>
      </c>
      <c r="D344" s="144">
        <v>0.46041666666666664</v>
      </c>
      <c r="E344" s="141" t="s">
        <v>13286</v>
      </c>
      <c r="F344" s="141">
        <v>2</v>
      </c>
      <c r="G344" s="141" t="s">
        <v>4009</v>
      </c>
      <c r="H344" s="141">
        <v>2015</v>
      </c>
      <c r="I344" s="18">
        <v>42138</v>
      </c>
      <c r="J344" s="144">
        <v>0.46041666666666664</v>
      </c>
      <c r="K344" s="378"/>
      <c r="L344" s="139" t="s">
        <v>4075</v>
      </c>
      <c r="M344" s="141"/>
      <c r="N344" s="248"/>
      <c r="O344" s="141" t="s">
        <v>26</v>
      </c>
      <c r="P344" s="141"/>
      <c r="Q344" s="141" t="s">
        <v>11817</v>
      </c>
      <c r="R344" s="141" t="s">
        <v>11818</v>
      </c>
      <c r="S344" s="141"/>
      <c r="T344" s="141"/>
      <c r="U344" s="141">
        <v>110393182</v>
      </c>
      <c r="V344" s="141"/>
      <c r="W344" s="139" t="s">
        <v>4075</v>
      </c>
      <c r="X344" s="141" t="s">
        <v>25</v>
      </c>
      <c r="Y344" s="141" t="s">
        <v>27</v>
      </c>
      <c r="Z344" s="141" t="s">
        <v>4</v>
      </c>
      <c r="AA344" s="141" t="s">
        <v>34</v>
      </c>
      <c r="AB344" s="141"/>
      <c r="AC344" s="139" t="s">
        <v>18047</v>
      </c>
      <c r="AD344" s="380"/>
      <c r="AE344" s="139" t="s">
        <v>103</v>
      </c>
      <c r="AF344" s="139" t="s">
        <v>13075</v>
      </c>
      <c r="AG344" s="139" t="s">
        <v>103</v>
      </c>
      <c r="AH344" s="139" t="s">
        <v>1378</v>
      </c>
      <c r="AI344" s="139" t="s">
        <v>7340</v>
      </c>
      <c r="AJ344" s="139"/>
      <c r="AK344" s="139" t="s">
        <v>7340</v>
      </c>
      <c r="AL344" s="139" t="s">
        <v>1408</v>
      </c>
      <c r="AM344" s="141" t="s">
        <v>4004</v>
      </c>
      <c r="AN344" s="141" t="s">
        <v>8</v>
      </c>
      <c r="AO344" s="139" t="s">
        <v>1614</v>
      </c>
      <c r="AP344" s="139" t="s">
        <v>7</v>
      </c>
      <c r="AQ344" s="139"/>
      <c r="AR344" s="381"/>
      <c r="AS344" s="139" t="s">
        <v>4075</v>
      </c>
      <c r="AT344" s="141" t="s">
        <v>1404</v>
      </c>
      <c r="AU344" s="141"/>
      <c r="AV344" s="383"/>
      <c r="AW344" s="385"/>
      <c r="AX344" s="139"/>
      <c r="AY344" t="s">
        <v>18496</v>
      </c>
      <c r="AZ344">
        <v>12000</v>
      </c>
      <c r="BA344" s="381"/>
      <c r="BB344" s="139" t="s">
        <v>1444</v>
      </c>
      <c r="BC344" s="166"/>
      <c r="BD344" s="166"/>
      <c r="BE344" s="166"/>
      <c r="BF344" s="166"/>
      <c r="BG344" s="166"/>
      <c r="BH344" s="308"/>
      <c r="BI344" s="308"/>
      <c r="BJ344" s="141" t="s">
        <v>26</v>
      </c>
      <c r="BK344" s="141" t="s">
        <v>26</v>
      </c>
      <c r="BL344" s="141"/>
      <c r="BM344" s="141"/>
      <c r="BN344" s="139" t="s">
        <v>4075</v>
      </c>
      <c r="BQ344" s="141"/>
      <c r="BV344" s="141"/>
      <c r="BX344" s="141"/>
      <c r="BY344" s="141"/>
      <c r="BZ344" s="141"/>
      <c r="CA344" s="141"/>
      <c r="CB344" s="141"/>
      <c r="CC344" s="141"/>
      <c r="CD344" s="141"/>
      <c r="CE344" s="141"/>
      <c r="CF344" s="141"/>
      <c r="CG344" s="141"/>
    </row>
    <row r="345" spans="1:85" x14ac:dyDescent="0.35">
      <c r="A345" s="155" t="s">
        <v>11813</v>
      </c>
      <c r="B345" s="139" t="s">
        <v>4075</v>
      </c>
      <c r="C345" s="18">
        <v>42141</v>
      </c>
      <c r="D345" s="144">
        <v>0.9868055555555556</v>
      </c>
      <c r="E345" s="141" t="s">
        <v>3268</v>
      </c>
      <c r="F345" s="141">
        <v>2</v>
      </c>
      <c r="G345" s="141" t="s">
        <v>4009</v>
      </c>
      <c r="H345" s="141">
        <v>2015</v>
      </c>
      <c r="I345" s="18">
        <v>42141</v>
      </c>
      <c r="J345" s="144">
        <v>0.9868055555555556</v>
      </c>
      <c r="K345" s="378"/>
      <c r="L345" s="139" t="s">
        <v>4075</v>
      </c>
      <c r="M345" s="141"/>
      <c r="N345" s="248"/>
      <c r="O345" s="141" t="s">
        <v>26</v>
      </c>
      <c r="P345" s="141"/>
      <c r="Q345" s="141" t="s">
        <v>11814</v>
      </c>
      <c r="R345" s="141" t="s">
        <v>11815</v>
      </c>
      <c r="S345" s="141"/>
      <c r="T345" s="141"/>
      <c r="U345" s="141">
        <v>110398564</v>
      </c>
      <c r="V345" s="141"/>
      <c r="W345" s="139" t="s">
        <v>4075</v>
      </c>
      <c r="X345" s="141" t="s">
        <v>25</v>
      </c>
      <c r="Y345" s="141" t="s">
        <v>27</v>
      </c>
      <c r="Z345" s="141" t="s">
        <v>4</v>
      </c>
      <c r="AA345" s="141" t="s">
        <v>34</v>
      </c>
      <c r="AB345" s="141"/>
      <c r="AC345" s="139" t="s">
        <v>18047</v>
      </c>
      <c r="AD345" s="380"/>
      <c r="AE345" s="139" t="s">
        <v>102</v>
      </c>
      <c r="AF345" s="139" t="s">
        <v>13068</v>
      </c>
      <c r="AG345" s="139" t="s">
        <v>102</v>
      </c>
      <c r="AH345" s="139" t="s">
        <v>1378</v>
      </c>
      <c r="AI345" s="139" t="s">
        <v>7</v>
      </c>
      <c r="AJ345" s="139" t="s">
        <v>7</v>
      </c>
      <c r="AK345" s="139"/>
      <c r="AL345" s="139"/>
      <c r="AM345" s="141" t="s">
        <v>1537</v>
      </c>
      <c r="AN345" s="141" t="s">
        <v>8</v>
      </c>
      <c r="AO345" s="139" t="s">
        <v>1614</v>
      </c>
      <c r="AP345" s="139" t="s">
        <v>7</v>
      </c>
      <c r="AQ345" s="139"/>
      <c r="AR345" s="381"/>
      <c r="AS345" s="139" t="s">
        <v>4075</v>
      </c>
      <c r="AT345" s="141" t="s">
        <v>1404</v>
      </c>
      <c r="AU345" s="141"/>
      <c r="AV345" s="383"/>
      <c r="AW345" s="385"/>
      <c r="AX345" s="139"/>
      <c r="AY345" t="s">
        <v>18497</v>
      </c>
      <c r="AZ345">
        <v>12000</v>
      </c>
      <c r="BA345" s="381"/>
      <c r="BB345" s="139" t="s">
        <v>17</v>
      </c>
      <c r="BC345" s="166"/>
      <c r="BD345" s="166"/>
      <c r="BE345" s="166"/>
      <c r="BF345" s="166"/>
      <c r="BG345" s="166"/>
      <c r="BH345" s="308"/>
      <c r="BI345" s="308"/>
      <c r="BJ345" s="141" t="s">
        <v>26</v>
      </c>
      <c r="BK345" s="141" t="s">
        <v>26</v>
      </c>
      <c r="BL345" s="141"/>
      <c r="BM345" s="141"/>
      <c r="BN345" s="139" t="s">
        <v>4075</v>
      </c>
      <c r="BQ345" s="141"/>
      <c r="BV345" s="141"/>
      <c r="BX345" s="141"/>
      <c r="BY345" s="141"/>
      <c r="BZ345" s="141"/>
      <c r="CA345" s="141"/>
      <c r="CB345" s="141"/>
      <c r="CC345" s="141"/>
      <c r="CD345" s="141"/>
      <c r="CE345" s="141"/>
      <c r="CF345" s="141"/>
      <c r="CG345" s="141"/>
    </row>
    <row r="346" spans="1:85" x14ac:dyDescent="0.35">
      <c r="A346" s="155" t="s">
        <v>11810</v>
      </c>
      <c r="B346" s="139" t="s">
        <v>4075</v>
      </c>
      <c r="C346" s="18">
        <v>42143</v>
      </c>
      <c r="D346" s="144">
        <v>0.56319444444444444</v>
      </c>
      <c r="E346" s="141" t="s">
        <v>3268</v>
      </c>
      <c r="F346" s="141">
        <v>2</v>
      </c>
      <c r="G346" s="141" t="s">
        <v>4009</v>
      </c>
      <c r="H346" s="141">
        <v>2015</v>
      </c>
      <c r="I346" s="18">
        <v>42143</v>
      </c>
      <c r="J346" s="144">
        <v>0.56319444444444444</v>
      </c>
      <c r="K346" s="378"/>
      <c r="L346" s="139" t="s">
        <v>4075</v>
      </c>
      <c r="M346" s="141"/>
      <c r="N346" s="248"/>
      <c r="O346" s="141" t="s">
        <v>26</v>
      </c>
      <c r="P346" s="141"/>
      <c r="Q346" s="141" t="s">
        <v>11811</v>
      </c>
      <c r="R346" s="141" t="s">
        <v>11812</v>
      </c>
      <c r="S346" s="141"/>
      <c r="T346" s="141"/>
      <c r="U346" s="141"/>
      <c r="V346" s="141"/>
      <c r="W346" s="139" t="s">
        <v>4075</v>
      </c>
      <c r="X346" s="141" t="s">
        <v>25</v>
      </c>
      <c r="Y346" s="141" t="s">
        <v>27</v>
      </c>
      <c r="Z346" s="141" t="s">
        <v>4</v>
      </c>
      <c r="AA346" s="141" t="s">
        <v>34</v>
      </c>
      <c r="AB346" s="141"/>
      <c r="AC346" s="139" t="s">
        <v>18049</v>
      </c>
      <c r="AD346" s="380"/>
      <c r="AE346" s="139" t="s">
        <v>102</v>
      </c>
      <c r="AF346" s="139" t="s">
        <v>13083</v>
      </c>
      <c r="AG346" s="139" t="s">
        <v>102</v>
      </c>
      <c r="AH346" s="139" t="s">
        <v>1378</v>
      </c>
      <c r="AI346" s="139" t="s">
        <v>90</v>
      </c>
      <c r="AJ346" s="139" t="s">
        <v>90</v>
      </c>
      <c r="AK346" s="139"/>
      <c r="AL346" s="139"/>
      <c r="AM346" s="141" t="s">
        <v>1537</v>
      </c>
      <c r="AN346" s="141" t="s">
        <v>8</v>
      </c>
      <c r="AO346" s="139" t="s">
        <v>1614</v>
      </c>
      <c r="AP346" s="139" t="s">
        <v>90</v>
      </c>
      <c r="AQ346" s="139"/>
      <c r="AR346" s="381"/>
      <c r="AS346" s="139" t="s">
        <v>4075</v>
      </c>
      <c r="AT346" s="141" t="s">
        <v>1404</v>
      </c>
      <c r="AU346" s="141"/>
      <c r="AV346" s="383"/>
      <c r="AW346" s="385"/>
      <c r="AX346" s="139"/>
      <c r="AY346" t="s">
        <v>18498</v>
      </c>
      <c r="AZ346">
        <v>21000</v>
      </c>
      <c r="BA346" s="381"/>
      <c r="BB346" s="139" t="s">
        <v>17</v>
      </c>
      <c r="BC346" s="166"/>
      <c r="BD346" s="166"/>
      <c r="BE346" s="166"/>
      <c r="BF346" s="166"/>
      <c r="BG346" s="166"/>
      <c r="BH346" s="308"/>
      <c r="BI346" s="308"/>
      <c r="BJ346" s="141" t="s">
        <v>26</v>
      </c>
      <c r="BK346" s="141" t="s">
        <v>26</v>
      </c>
      <c r="BL346" s="141"/>
      <c r="BM346" s="141"/>
      <c r="BN346" s="139" t="s">
        <v>4075</v>
      </c>
      <c r="BQ346" s="141"/>
      <c r="BV346" s="141"/>
      <c r="BX346" s="141"/>
      <c r="BY346" s="141"/>
      <c r="BZ346" s="141"/>
      <c r="CA346" s="141"/>
      <c r="CB346" s="141"/>
      <c r="CC346" s="141"/>
      <c r="CD346" s="141"/>
      <c r="CE346" s="141"/>
      <c r="CF346" s="141"/>
      <c r="CG346" s="141"/>
    </row>
    <row r="347" spans="1:85" x14ac:dyDescent="0.35">
      <c r="A347" s="155" t="s">
        <v>11806</v>
      </c>
      <c r="B347" s="139" t="s">
        <v>4075</v>
      </c>
      <c r="C347" s="18">
        <v>42145</v>
      </c>
      <c r="D347" s="144">
        <v>0.39097222222222222</v>
      </c>
      <c r="E347" s="141" t="s">
        <v>3268</v>
      </c>
      <c r="F347" s="141">
        <v>2</v>
      </c>
      <c r="G347" s="141" t="s">
        <v>4009</v>
      </c>
      <c r="H347" s="141">
        <v>2015</v>
      </c>
      <c r="I347" s="18">
        <v>42145</v>
      </c>
      <c r="J347" s="144">
        <v>0.39097222222222222</v>
      </c>
      <c r="K347" s="378"/>
      <c r="L347" s="139" t="s">
        <v>4075</v>
      </c>
      <c r="M347" s="141"/>
      <c r="N347" s="248"/>
      <c r="O347" s="141" t="s">
        <v>26</v>
      </c>
      <c r="P347" s="141"/>
      <c r="Q347" s="141" t="s">
        <v>11807</v>
      </c>
      <c r="R347" s="141" t="s">
        <v>11808</v>
      </c>
      <c r="S347" s="141"/>
      <c r="T347" s="141"/>
      <c r="U347" s="141">
        <v>110407271</v>
      </c>
      <c r="V347" s="141"/>
      <c r="W347" s="139" t="s">
        <v>4075</v>
      </c>
      <c r="X347" s="141" t="s">
        <v>25</v>
      </c>
      <c r="Y347" s="141" t="s">
        <v>27</v>
      </c>
      <c r="Z347" s="141" t="s">
        <v>4</v>
      </c>
      <c r="AA347" s="141" t="s">
        <v>34</v>
      </c>
      <c r="AB347" s="141"/>
      <c r="AC347" s="139" t="s">
        <v>18047</v>
      </c>
      <c r="AD347" s="380"/>
      <c r="AE347" s="139" t="s">
        <v>4</v>
      </c>
      <c r="AF347" s="139" t="s">
        <v>13073</v>
      </c>
      <c r="AG347" s="139" t="s">
        <v>4</v>
      </c>
      <c r="AH347" s="139" t="s">
        <v>1378</v>
      </c>
      <c r="AI347" s="139" t="s">
        <v>15678</v>
      </c>
      <c r="AJ347" s="139"/>
      <c r="AK347" s="139" t="s">
        <v>15678</v>
      </c>
      <c r="AL347" s="139" t="s">
        <v>7</v>
      </c>
      <c r="AM347" s="141" t="s">
        <v>4004</v>
      </c>
      <c r="AN347" s="141" t="s">
        <v>8</v>
      </c>
      <c r="AO347" s="139" t="s">
        <v>1614</v>
      </c>
      <c r="AP347" s="139" t="s">
        <v>7</v>
      </c>
      <c r="AQ347" s="139"/>
      <c r="AR347" s="381"/>
      <c r="AS347" s="139" t="s">
        <v>4075</v>
      </c>
      <c r="AT347" s="141" t="s">
        <v>44</v>
      </c>
      <c r="AU347" s="141">
        <v>180</v>
      </c>
      <c r="AV347" s="383"/>
      <c r="AW347" s="385"/>
      <c r="AX347" s="139"/>
      <c r="AY347" t="s">
        <v>18368</v>
      </c>
      <c r="AZ347">
        <v>12000</v>
      </c>
      <c r="BA347" s="381"/>
      <c r="BB347" s="139" t="s">
        <v>1446</v>
      </c>
      <c r="BC347" s="166"/>
      <c r="BD347" s="166"/>
      <c r="BE347" s="166"/>
      <c r="BF347" s="166"/>
      <c r="BG347" s="166"/>
      <c r="BH347" s="308"/>
      <c r="BI347" s="308"/>
      <c r="BJ347" s="141" t="s">
        <v>26</v>
      </c>
      <c r="BK347" s="141" t="s">
        <v>26</v>
      </c>
      <c r="BL347" s="141"/>
      <c r="BM347" s="141"/>
      <c r="BN347" s="139" t="s">
        <v>4075</v>
      </c>
      <c r="BQ347" s="141" t="s">
        <v>15706</v>
      </c>
      <c r="BR347" s="135" t="s">
        <v>15680</v>
      </c>
      <c r="BT347" s="135" t="s">
        <v>15362</v>
      </c>
      <c r="BU347" s="135" t="s">
        <v>2410</v>
      </c>
      <c r="BV347" s="141" t="s">
        <v>13259</v>
      </c>
      <c r="BW347" s="135" t="s">
        <v>13270</v>
      </c>
      <c r="BX347" s="141" t="s">
        <v>15707</v>
      </c>
      <c r="BY347" s="141" t="s">
        <v>12</v>
      </c>
      <c r="BZ347" s="141" t="s">
        <v>26</v>
      </c>
      <c r="CA347" s="141" t="s">
        <v>1848</v>
      </c>
      <c r="CB347" s="141"/>
      <c r="CC347" s="141" t="s">
        <v>15686</v>
      </c>
      <c r="CD347" s="141" t="s">
        <v>15687</v>
      </c>
      <c r="CE347" s="141" t="s">
        <v>15450</v>
      </c>
      <c r="CF347" s="141" t="s">
        <v>15451</v>
      </c>
      <c r="CG347" s="141" t="s">
        <v>4004</v>
      </c>
    </row>
    <row r="348" spans="1:85" x14ac:dyDescent="0.35">
      <c r="A348" s="155" t="s">
        <v>11809</v>
      </c>
      <c r="B348" s="139" t="s">
        <v>4075</v>
      </c>
      <c r="C348" s="18">
        <v>42145</v>
      </c>
      <c r="D348" s="144">
        <v>0.25138888888888888</v>
      </c>
      <c r="E348" s="141" t="s">
        <v>3268</v>
      </c>
      <c r="F348" s="141">
        <v>2</v>
      </c>
      <c r="G348" s="141" t="s">
        <v>4009</v>
      </c>
      <c r="H348" s="141">
        <v>2015</v>
      </c>
      <c r="I348" s="18"/>
      <c r="J348" s="144"/>
      <c r="K348" s="378"/>
      <c r="L348" s="139" t="s">
        <v>4075</v>
      </c>
      <c r="M348" s="141"/>
      <c r="N348" s="248"/>
      <c r="O348" s="141" t="s">
        <v>26</v>
      </c>
      <c r="P348" s="141"/>
      <c r="Q348" s="141"/>
      <c r="R348" s="141"/>
      <c r="S348" s="141"/>
      <c r="T348" s="141"/>
      <c r="U348" s="141"/>
      <c r="V348" s="141"/>
      <c r="W348" s="139" t="s">
        <v>4075</v>
      </c>
      <c r="X348" s="141" t="s">
        <v>25</v>
      </c>
      <c r="Y348" s="141" t="s">
        <v>27</v>
      </c>
      <c r="Z348" s="141" t="s">
        <v>4</v>
      </c>
      <c r="AA348" s="141" t="s">
        <v>34</v>
      </c>
      <c r="AB348" s="141"/>
      <c r="AC348" s="139" t="s">
        <v>18047</v>
      </c>
      <c r="AD348" s="380"/>
      <c r="AE348" s="139" t="s">
        <v>102</v>
      </c>
      <c r="AF348" s="139" t="s">
        <v>13071</v>
      </c>
      <c r="AG348" s="139" t="s">
        <v>102</v>
      </c>
      <c r="AH348" s="139" t="s">
        <v>1378</v>
      </c>
      <c r="AI348" s="139"/>
      <c r="AJ348" s="139"/>
      <c r="AK348" s="139"/>
      <c r="AL348" s="139"/>
      <c r="AM348" s="141" t="s">
        <v>4004</v>
      </c>
      <c r="AN348" s="141" t="s">
        <v>8</v>
      </c>
      <c r="AO348" s="139" t="s">
        <v>1477</v>
      </c>
      <c r="AP348" s="139" t="s">
        <v>6</v>
      </c>
      <c r="AQ348" s="139"/>
      <c r="AR348" s="381"/>
      <c r="AS348" s="139" t="s">
        <v>4075</v>
      </c>
      <c r="AT348" s="141" t="s">
        <v>1404</v>
      </c>
      <c r="AU348" s="141"/>
      <c r="AV348" s="383"/>
      <c r="AW348" s="385"/>
      <c r="AX348" s="139"/>
      <c r="AY348" t="s">
        <v>18499</v>
      </c>
      <c r="BA348" s="381"/>
      <c r="BB348" s="139" t="s">
        <v>1450</v>
      </c>
      <c r="BC348" s="166"/>
      <c r="BD348" s="166"/>
      <c r="BE348" s="166"/>
      <c r="BF348" s="166"/>
      <c r="BG348" s="166"/>
      <c r="BH348" s="308"/>
      <c r="BI348" s="308"/>
      <c r="BJ348" s="141" t="s">
        <v>26</v>
      </c>
      <c r="BK348" s="141" t="s">
        <v>26</v>
      </c>
      <c r="BL348" s="141"/>
      <c r="BM348" s="141"/>
      <c r="BN348" s="139" t="s">
        <v>4075</v>
      </c>
      <c r="BQ348" s="141"/>
      <c r="BV348" s="141"/>
      <c r="BX348" s="141"/>
      <c r="BY348" s="141"/>
      <c r="BZ348" s="141"/>
      <c r="CA348" s="141"/>
      <c r="CB348" s="141"/>
      <c r="CC348" s="141"/>
      <c r="CD348" s="141"/>
      <c r="CE348" s="141"/>
      <c r="CF348" s="141"/>
      <c r="CG348" s="141"/>
    </row>
    <row r="349" spans="1:85" x14ac:dyDescent="0.35">
      <c r="A349" s="155" t="s">
        <v>11803</v>
      </c>
      <c r="B349" s="139" t="s">
        <v>4075</v>
      </c>
      <c r="C349" s="18">
        <v>42148</v>
      </c>
      <c r="D349" s="144">
        <v>0.45763888888888887</v>
      </c>
      <c r="E349" s="141" t="s">
        <v>13260</v>
      </c>
      <c r="F349" s="141">
        <v>2</v>
      </c>
      <c r="G349" s="141" t="s">
        <v>4009</v>
      </c>
      <c r="H349" s="141">
        <v>2015</v>
      </c>
      <c r="I349" s="18">
        <v>42148</v>
      </c>
      <c r="J349" s="144">
        <v>0.45763888888888887</v>
      </c>
      <c r="K349" s="378"/>
      <c r="L349" s="139" t="s">
        <v>4075</v>
      </c>
      <c r="M349" s="141"/>
      <c r="N349" s="248"/>
      <c r="O349" s="141" t="s">
        <v>26</v>
      </c>
      <c r="P349" s="141"/>
      <c r="Q349" s="141" t="s">
        <v>11804</v>
      </c>
      <c r="R349" s="141" t="s">
        <v>11805</v>
      </c>
      <c r="S349" s="141"/>
      <c r="T349" s="141"/>
      <c r="U349" s="141"/>
      <c r="V349" s="141"/>
      <c r="W349" s="139" t="s">
        <v>4075</v>
      </c>
      <c r="X349" s="141" t="s">
        <v>25</v>
      </c>
      <c r="Y349" s="141" t="s">
        <v>27</v>
      </c>
      <c r="Z349" s="141" t="s">
        <v>4</v>
      </c>
      <c r="AA349" s="141" t="s">
        <v>34</v>
      </c>
      <c r="AB349" s="141"/>
      <c r="AC349" s="139" t="s">
        <v>18050</v>
      </c>
      <c r="AD349" s="380"/>
      <c r="AE349" s="139" t="s">
        <v>107</v>
      </c>
      <c r="AF349" s="139" t="s">
        <v>13076</v>
      </c>
      <c r="AG349" s="139" t="s">
        <v>4130</v>
      </c>
      <c r="AH349" s="139" t="s">
        <v>1378</v>
      </c>
      <c r="AI349" s="139" t="s">
        <v>1518</v>
      </c>
      <c r="AJ349" s="139"/>
      <c r="AK349" s="139" t="s">
        <v>1518</v>
      </c>
      <c r="AL349" s="139" t="s">
        <v>7</v>
      </c>
      <c r="AM349" s="141" t="s">
        <v>1537</v>
      </c>
      <c r="AN349" s="141" t="s">
        <v>8</v>
      </c>
      <c r="AO349" s="139" t="s">
        <v>1614</v>
      </c>
      <c r="AP349" s="139" t="s">
        <v>7</v>
      </c>
      <c r="AQ349" s="139"/>
      <c r="AR349" s="381"/>
      <c r="AS349" s="139" t="s">
        <v>4075</v>
      </c>
      <c r="AT349" s="141" t="s">
        <v>1404</v>
      </c>
      <c r="AU349" s="141"/>
      <c r="AV349" s="383"/>
      <c r="AW349" s="385"/>
      <c r="AX349" s="139"/>
      <c r="AY349" t="s">
        <v>18500</v>
      </c>
      <c r="AZ349">
        <v>12000</v>
      </c>
      <c r="BA349" s="381"/>
      <c r="BB349" s="139" t="s">
        <v>1450</v>
      </c>
      <c r="BC349" s="166"/>
      <c r="BD349" s="166"/>
      <c r="BE349" s="166"/>
      <c r="BF349" s="166"/>
      <c r="BG349" s="166"/>
      <c r="BH349" s="308"/>
      <c r="BI349" s="308"/>
      <c r="BJ349" s="141" t="s">
        <v>26</v>
      </c>
      <c r="BK349" s="141" t="s">
        <v>26</v>
      </c>
      <c r="BL349" s="141"/>
      <c r="BM349" s="141"/>
      <c r="BN349" s="139" t="s">
        <v>4075</v>
      </c>
      <c r="BQ349" s="141"/>
      <c r="BV349" s="141"/>
      <c r="BX349" s="141"/>
      <c r="BY349" s="141"/>
      <c r="BZ349" s="141"/>
      <c r="CA349" s="141"/>
      <c r="CB349" s="141"/>
      <c r="CC349" s="141"/>
      <c r="CD349" s="141"/>
      <c r="CE349" s="141"/>
      <c r="CF349" s="141"/>
      <c r="CG349" s="141"/>
    </row>
    <row r="350" spans="1:85" x14ac:dyDescent="0.35">
      <c r="A350" s="155" t="s">
        <v>11802</v>
      </c>
      <c r="B350" s="139" t="s">
        <v>4075</v>
      </c>
      <c r="C350" s="18">
        <v>42149</v>
      </c>
      <c r="D350" s="144">
        <v>0.1125</v>
      </c>
      <c r="E350" s="141" t="s">
        <v>13260</v>
      </c>
      <c r="F350" s="141">
        <v>2</v>
      </c>
      <c r="G350" s="141" t="s">
        <v>4009</v>
      </c>
      <c r="H350" s="141">
        <v>2015</v>
      </c>
      <c r="I350" s="18">
        <v>42149</v>
      </c>
      <c r="J350" s="144">
        <v>0.1125</v>
      </c>
      <c r="K350" s="378"/>
      <c r="L350" s="139" t="s">
        <v>4075</v>
      </c>
      <c r="M350" s="141"/>
      <c r="N350" s="248"/>
      <c r="O350" s="141" t="s">
        <v>26</v>
      </c>
      <c r="P350" s="141"/>
      <c r="Q350" s="141"/>
      <c r="R350" s="141"/>
      <c r="S350" s="141"/>
      <c r="T350" s="141"/>
      <c r="U350" s="141"/>
      <c r="V350" s="141"/>
      <c r="W350" s="139" t="s">
        <v>4075</v>
      </c>
      <c r="X350" s="141" t="s">
        <v>25</v>
      </c>
      <c r="Y350" s="141" t="s">
        <v>27</v>
      </c>
      <c r="Z350" s="141" t="s">
        <v>4</v>
      </c>
      <c r="AA350" s="141" t="s">
        <v>35</v>
      </c>
      <c r="AB350" s="141"/>
      <c r="AC350" s="139" t="s">
        <v>18050</v>
      </c>
      <c r="AD350" s="380"/>
      <c r="AE350" s="139" t="s">
        <v>102</v>
      </c>
      <c r="AF350" s="139" t="s">
        <v>13071</v>
      </c>
      <c r="AG350" s="139" t="s">
        <v>102</v>
      </c>
      <c r="AH350" s="139" t="s">
        <v>1378</v>
      </c>
      <c r="AI350" s="139"/>
      <c r="AJ350" s="139"/>
      <c r="AK350" s="139"/>
      <c r="AL350" s="139"/>
      <c r="AM350" s="141"/>
      <c r="AN350" s="141" t="s">
        <v>8</v>
      </c>
      <c r="AO350" s="139" t="s">
        <v>1618</v>
      </c>
      <c r="AP350" s="139" t="s">
        <v>6</v>
      </c>
      <c r="AQ350" s="139"/>
      <c r="AR350" s="381"/>
      <c r="AS350" s="139" t="s">
        <v>4075</v>
      </c>
      <c r="AT350" s="141" t="s">
        <v>1404</v>
      </c>
      <c r="AU350" s="141"/>
      <c r="AV350" s="383"/>
      <c r="AW350" s="385"/>
      <c r="AX350" s="139"/>
      <c r="AY350" t="s">
        <v>18501</v>
      </c>
      <c r="AZ350">
        <v>115000</v>
      </c>
      <c r="BA350" s="381"/>
      <c r="BB350" s="139" t="s">
        <v>1444</v>
      </c>
      <c r="BC350" s="166"/>
      <c r="BD350" s="166"/>
      <c r="BE350" s="166"/>
      <c r="BF350" s="166"/>
      <c r="BG350" s="166"/>
      <c r="BH350" s="308"/>
      <c r="BI350" s="308"/>
      <c r="BJ350" s="141" t="s">
        <v>26</v>
      </c>
      <c r="BK350" s="141" t="s">
        <v>26</v>
      </c>
      <c r="BL350" s="141"/>
      <c r="BM350" s="141"/>
      <c r="BN350" s="139" t="s">
        <v>4075</v>
      </c>
      <c r="BQ350" s="141"/>
      <c r="BV350" s="141"/>
      <c r="BX350" s="141"/>
      <c r="BY350" s="141"/>
      <c r="BZ350" s="141"/>
      <c r="CA350" s="141"/>
      <c r="CB350" s="141"/>
      <c r="CC350" s="141"/>
      <c r="CD350" s="141"/>
      <c r="CE350" s="141"/>
      <c r="CF350" s="141"/>
      <c r="CG350" s="141"/>
    </row>
    <row r="351" spans="1:85" x14ac:dyDescent="0.35">
      <c r="A351" s="155" t="s">
        <v>11801</v>
      </c>
      <c r="B351" s="139" t="s">
        <v>4075</v>
      </c>
      <c r="C351" s="18">
        <v>42150</v>
      </c>
      <c r="D351" s="144">
        <v>0.2388888888888889</v>
      </c>
      <c r="E351" s="141" t="s">
        <v>13260</v>
      </c>
      <c r="F351" s="141">
        <v>2</v>
      </c>
      <c r="G351" s="141" t="s">
        <v>4009</v>
      </c>
      <c r="H351" s="141">
        <v>2015</v>
      </c>
      <c r="I351" s="18"/>
      <c r="J351" s="144"/>
      <c r="K351" s="378"/>
      <c r="L351" s="139" t="s">
        <v>4075</v>
      </c>
      <c r="M351" s="141"/>
      <c r="N351" s="248"/>
      <c r="O351" s="141" t="s">
        <v>26</v>
      </c>
      <c r="P351" s="141"/>
      <c r="Q351" s="141"/>
      <c r="R351" s="141"/>
      <c r="S351" s="141"/>
      <c r="T351" s="141"/>
      <c r="U351" s="141"/>
      <c r="V351" s="141"/>
      <c r="W351" s="139" t="s">
        <v>4075</v>
      </c>
      <c r="X351" s="141" t="s">
        <v>25</v>
      </c>
      <c r="Y351" s="141" t="s">
        <v>27</v>
      </c>
      <c r="Z351" s="141" t="s">
        <v>4</v>
      </c>
      <c r="AA351" s="141" t="s">
        <v>34</v>
      </c>
      <c r="AB351" s="141"/>
      <c r="AC351" s="139" t="s">
        <v>18047</v>
      </c>
      <c r="AD351" s="380"/>
      <c r="AE351" s="139" t="s">
        <v>105</v>
      </c>
      <c r="AF351" s="139" t="s">
        <v>13076</v>
      </c>
      <c r="AG351" s="139" t="s">
        <v>1518</v>
      </c>
      <c r="AH351" s="139" t="s">
        <v>1378</v>
      </c>
      <c r="AI351" s="139" t="s">
        <v>1518</v>
      </c>
      <c r="AJ351" s="139"/>
      <c r="AK351" s="139" t="s">
        <v>1518</v>
      </c>
      <c r="AL351" s="139" t="s">
        <v>7</v>
      </c>
      <c r="AM351" s="141" t="s">
        <v>4004</v>
      </c>
      <c r="AN351" s="141" t="s">
        <v>8</v>
      </c>
      <c r="AO351" s="139" t="s">
        <v>1477</v>
      </c>
      <c r="AP351" s="139" t="s">
        <v>7</v>
      </c>
      <c r="AQ351" s="139"/>
      <c r="AR351" s="381"/>
      <c r="AS351" s="139" t="s">
        <v>4075</v>
      </c>
      <c r="AT351" s="141" t="s">
        <v>1404</v>
      </c>
      <c r="AU351" s="141"/>
      <c r="AV351" s="383"/>
      <c r="AW351" s="385"/>
      <c r="AX351" s="139"/>
      <c r="AY351" t="s">
        <v>18502</v>
      </c>
      <c r="BA351" s="381"/>
      <c r="BB351" s="139" t="s">
        <v>3685</v>
      </c>
      <c r="BC351" s="166"/>
      <c r="BD351" s="166"/>
      <c r="BE351" s="166"/>
      <c r="BF351" s="166"/>
      <c r="BG351" s="166"/>
      <c r="BH351" s="308"/>
      <c r="BI351" s="308"/>
      <c r="BJ351" s="141" t="s">
        <v>26</v>
      </c>
      <c r="BK351" s="141" t="s">
        <v>26</v>
      </c>
      <c r="BL351" s="141"/>
      <c r="BM351" s="141"/>
      <c r="BN351" s="139" t="s">
        <v>4075</v>
      </c>
      <c r="BQ351" s="141"/>
      <c r="BV351" s="141"/>
      <c r="BX351" s="141"/>
      <c r="BY351" s="141"/>
      <c r="BZ351" s="141"/>
      <c r="CA351" s="141"/>
      <c r="CB351" s="141"/>
      <c r="CC351" s="141"/>
      <c r="CD351" s="141"/>
      <c r="CE351" s="141"/>
      <c r="CF351" s="141"/>
      <c r="CG351" s="141"/>
    </row>
    <row r="352" spans="1:85" x14ac:dyDescent="0.35">
      <c r="A352" s="155" t="s">
        <v>11795</v>
      </c>
      <c r="B352" s="139" t="s">
        <v>4075</v>
      </c>
      <c r="C352" s="18">
        <v>42151</v>
      </c>
      <c r="D352" s="144">
        <v>0.90555555555555556</v>
      </c>
      <c r="E352" s="141" t="s">
        <v>13260</v>
      </c>
      <c r="F352" s="141">
        <v>2</v>
      </c>
      <c r="G352" s="141" t="s">
        <v>4009</v>
      </c>
      <c r="H352" s="141">
        <v>2015</v>
      </c>
      <c r="I352" s="18">
        <v>42151</v>
      </c>
      <c r="J352" s="144">
        <v>0.90555555555555556</v>
      </c>
      <c r="K352" s="378"/>
      <c r="L352" s="139" t="s">
        <v>4075</v>
      </c>
      <c r="M352" s="141"/>
      <c r="N352" s="248"/>
      <c r="O352" s="141" t="s">
        <v>26</v>
      </c>
      <c r="P352" s="141"/>
      <c r="Q352" s="141" t="s">
        <v>11796</v>
      </c>
      <c r="R352" s="141" t="s">
        <v>11797</v>
      </c>
      <c r="S352" s="141"/>
      <c r="T352" s="141"/>
      <c r="U352" s="141">
        <v>110414171</v>
      </c>
      <c r="V352" s="141"/>
      <c r="W352" s="139" t="s">
        <v>4075</v>
      </c>
      <c r="X352" s="141" t="s">
        <v>25</v>
      </c>
      <c r="Y352" s="141" t="s">
        <v>27</v>
      </c>
      <c r="Z352" s="141" t="s">
        <v>4</v>
      </c>
      <c r="AA352" s="141" t="s">
        <v>34</v>
      </c>
      <c r="AB352" s="141"/>
      <c r="AC352" s="139" t="s">
        <v>18047</v>
      </c>
      <c r="AD352" s="380"/>
      <c r="AE352" s="139" t="s">
        <v>4</v>
      </c>
      <c r="AF352" s="139" t="s">
        <v>13073</v>
      </c>
      <c r="AG352" s="139" t="s">
        <v>4</v>
      </c>
      <c r="AH352" s="139" t="s">
        <v>1378</v>
      </c>
      <c r="AI352" s="139" t="s">
        <v>15678</v>
      </c>
      <c r="AJ352" s="139"/>
      <c r="AK352" s="139" t="s">
        <v>15678</v>
      </c>
      <c r="AL352" s="139" t="s">
        <v>7</v>
      </c>
      <c r="AM352" s="141" t="s">
        <v>4004</v>
      </c>
      <c r="AN352" s="141" t="s">
        <v>8</v>
      </c>
      <c r="AO352" s="139" t="s">
        <v>1614</v>
      </c>
      <c r="AP352" s="139" t="s">
        <v>7</v>
      </c>
      <c r="AQ352" s="139"/>
      <c r="AR352" s="381"/>
      <c r="AS352" s="139" t="s">
        <v>4075</v>
      </c>
      <c r="AT352" s="141" t="s">
        <v>44</v>
      </c>
      <c r="AU352" s="141">
        <v>330</v>
      </c>
      <c r="AV352" s="383"/>
      <c r="AW352" s="385"/>
      <c r="AX352" s="139"/>
      <c r="AY352" t="s">
        <v>18503</v>
      </c>
      <c r="AZ352">
        <v>12000</v>
      </c>
      <c r="BA352" s="381"/>
      <c r="BB352" s="139" t="s">
        <v>1446</v>
      </c>
      <c r="BC352" s="166"/>
      <c r="BD352" s="166"/>
      <c r="BE352" s="166"/>
      <c r="BF352" s="166"/>
      <c r="BG352" s="166"/>
      <c r="BH352" s="308"/>
      <c r="BI352" s="308"/>
      <c r="BJ352" s="141" t="s">
        <v>26</v>
      </c>
      <c r="BK352" s="141" t="s">
        <v>26</v>
      </c>
      <c r="BL352" s="141"/>
      <c r="BM352" s="141"/>
      <c r="BN352" s="139" t="s">
        <v>4075</v>
      </c>
      <c r="BQ352" s="141" t="s">
        <v>15708</v>
      </c>
      <c r="BR352" s="135" t="s">
        <v>15680</v>
      </c>
      <c r="BT352" s="135" t="s">
        <v>15354</v>
      </c>
      <c r="BU352" s="135" t="s">
        <v>15363</v>
      </c>
      <c r="BV352" s="141" t="s">
        <v>13285</v>
      </c>
      <c r="BW352" s="135" t="s">
        <v>13284</v>
      </c>
      <c r="BX352" s="141" t="s">
        <v>12</v>
      </c>
      <c r="BY352" s="141" t="s">
        <v>12</v>
      </c>
      <c r="BZ352" s="141" t="s">
        <v>26</v>
      </c>
      <c r="CA352" s="141" t="s">
        <v>1848</v>
      </c>
      <c r="CB352" s="141"/>
      <c r="CC352" s="141" t="s">
        <v>15686</v>
      </c>
      <c r="CD352" s="141" t="s">
        <v>15687</v>
      </c>
      <c r="CE352" s="141" t="s">
        <v>15450</v>
      </c>
      <c r="CF352" s="141" t="s">
        <v>15451</v>
      </c>
      <c r="CG352" s="141" t="s">
        <v>4004</v>
      </c>
    </row>
    <row r="353" spans="1:85" x14ac:dyDescent="0.35">
      <c r="A353" s="155" t="s">
        <v>11798</v>
      </c>
      <c r="B353" s="139" t="s">
        <v>4075</v>
      </c>
      <c r="C353" s="18">
        <v>42151</v>
      </c>
      <c r="D353" s="144">
        <v>4.3055555555555555E-2</v>
      </c>
      <c r="E353" s="141" t="s">
        <v>13260</v>
      </c>
      <c r="F353" s="141">
        <v>2</v>
      </c>
      <c r="G353" s="141" t="s">
        <v>4009</v>
      </c>
      <c r="H353" s="141">
        <v>2015</v>
      </c>
      <c r="I353" s="18">
        <v>42151</v>
      </c>
      <c r="J353" s="144">
        <v>4.3055555555555555E-2</v>
      </c>
      <c r="K353" s="378"/>
      <c r="L353" s="139" t="s">
        <v>4075</v>
      </c>
      <c r="M353" s="141"/>
      <c r="N353" s="248"/>
      <c r="O353" s="141" t="s">
        <v>26</v>
      </c>
      <c r="P353" s="141"/>
      <c r="Q353" s="141" t="s">
        <v>11799</v>
      </c>
      <c r="R353" s="141" t="s">
        <v>11800</v>
      </c>
      <c r="S353" s="141"/>
      <c r="T353" s="141"/>
      <c r="U353" s="141">
        <v>110412112</v>
      </c>
      <c r="V353" s="141"/>
      <c r="W353" s="139" t="s">
        <v>4075</v>
      </c>
      <c r="X353" s="141" t="s">
        <v>25</v>
      </c>
      <c r="Y353" s="141" t="s">
        <v>27</v>
      </c>
      <c r="Z353" s="141" t="s">
        <v>4</v>
      </c>
      <c r="AA353" s="141" t="s">
        <v>34</v>
      </c>
      <c r="AB353" s="141"/>
      <c r="AC353" s="139" t="s">
        <v>18050</v>
      </c>
      <c r="AD353" s="380"/>
      <c r="AE353" s="139" t="s">
        <v>102</v>
      </c>
      <c r="AF353" s="139" t="s">
        <v>13068</v>
      </c>
      <c r="AG353" s="139" t="s">
        <v>102</v>
      </c>
      <c r="AH353" s="139" t="s">
        <v>1378</v>
      </c>
      <c r="AI353" s="139" t="s">
        <v>7</v>
      </c>
      <c r="AJ353" s="139" t="s">
        <v>7</v>
      </c>
      <c r="AK353" s="139"/>
      <c r="AL353" s="139"/>
      <c r="AM353" s="141" t="s">
        <v>14</v>
      </c>
      <c r="AN353" s="141" t="s">
        <v>8</v>
      </c>
      <c r="AO353" s="139" t="s">
        <v>1614</v>
      </c>
      <c r="AP353" s="139" t="s">
        <v>7</v>
      </c>
      <c r="AQ353" s="139"/>
      <c r="AR353" s="381"/>
      <c r="AS353" s="139" t="s">
        <v>4075</v>
      </c>
      <c r="AT353" s="141" t="s">
        <v>1404</v>
      </c>
      <c r="AU353" s="141"/>
      <c r="AV353" s="383"/>
      <c r="AW353" s="385"/>
      <c r="AX353" s="139"/>
      <c r="AY353" t="s">
        <v>18504</v>
      </c>
      <c r="AZ353">
        <v>12000</v>
      </c>
      <c r="BA353" s="381"/>
      <c r="BB353" s="139" t="s">
        <v>1444</v>
      </c>
      <c r="BC353" s="166"/>
      <c r="BD353" s="166"/>
      <c r="BE353" s="166"/>
      <c r="BF353" s="166"/>
      <c r="BG353" s="166"/>
      <c r="BH353" s="308"/>
      <c r="BI353" s="308"/>
      <c r="BJ353" s="141" t="s">
        <v>26</v>
      </c>
      <c r="BK353" s="141" t="s">
        <v>26</v>
      </c>
      <c r="BL353" s="141"/>
      <c r="BM353" s="141"/>
      <c r="BN353" s="139" t="s">
        <v>4075</v>
      </c>
      <c r="BQ353" s="141"/>
      <c r="BV353" s="141"/>
      <c r="BX353" s="141"/>
      <c r="BY353" s="141"/>
      <c r="BZ353" s="141"/>
      <c r="CA353" s="141"/>
      <c r="CB353" s="141"/>
      <c r="CC353" s="141"/>
      <c r="CD353" s="141"/>
      <c r="CE353" s="141"/>
      <c r="CF353" s="141"/>
      <c r="CG353" s="141"/>
    </row>
    <row r="354" spans="1:85" x14ac:dyDescent="0.35">
      <c r="A354" s="155" t="s">
        <v>11791</v>
      </c>
      <c r="B354" s="139" t="s">
        <v>4075</v>
      </c>
      <c r="C354" s="18">
        <v>42152</v>
      </c>
      <c r="D354" s="144">
        <v>0.71458333333333335</v>
      </c>
      <c r="E354" s="141" t="s">
        <v>13260</v>
      </c>
      <c r="F354" s="141">
        <v>2</v>
      </c>
      <c r="G354" s="141" t="s">
        <v>4009</v>
      </c>
      <c r="H354" s="141">
        <v>2015</v>
      </c>
      <c r="I354" s="18">
        <v>42152</v>
      </c>
      <c r="J354" s="144">
        <v>0.71458333333333335</v>
      </c>
      <c r="K354" s="378"/>
      <c r="L354" s="139" t="s">
        <v>4075</v>
      </c>
      <c r="M354" s="141"/>
      <c r="N354" s="248"/>
      <c r="O354" s="141" t="s">
        <v>26</v>
      </c>
      <c r="P354" s="141"/>
      <c r="Q354" s="141" t="s">
        <v>11792</v>
      </c>
      <c r="R354" s="141" t="s">
        <v>11793</v>
      </c>
      <c r="S354" s="141"/>
      <c r="T354" s="141"/>
      <c r="U354" s="141">
        <v>110416179</v>
      </c>
      <c r="V354" s="141" t="s">
        <v>11794</v>
      </c>
      <c r="W354" s="139" t="s">
        <v>4075</v>
      </c>
      <c r="X354" s="141" t="s">
        <v>25</v>
      </c>
      <c r="Y354" s="141" t="s">
        <v>27</v>
      </c>
      <c r="Z354" s="141" t="s">
        <v>4</v>
      </c>
      <c r="AA354" s="141" t="s">
        <v>34</v>
      </c>
      <c r="AB354" s="141"/>
      <c r="AC354" s="139" t="s">
        <v>18047</v>
      </c>
      <c r="AD354" s="380"/>
      <c r="AE354" s="139" t="s">
        <v>102</v>
      </c>
      <c r="AF354" s="139" t="s">
        <v>13082</v>
      </c>
      <c r="AG354" s="139" t="s">
        <v>102</v>
      </c>
      <c r="AH354" s="139" t="s">
        <v>1378</v>
      </c>
      <c r="AI354" s="139" t="s">
        <v>60</v>
      </c>
      <c r="AJ354" s="139" t="s">
        <v>60</v>
      </c>
      <c r="AK354" s="139"/>
      <c r="AL354" s="139"/>
      <c r="AM354" s="141" t="s">
        <v>1537</v>
      </c>
      <c r="AN354" s="141" t="s">
        <v>8</v>
      </c>
      <c r="AO354" s="139" t="s">
        <v>1477</v>
      </c>
      <c r="AP354" s="139" t="s">
        <v>60</v>
      </c>
      <c r="AQ354" s="139"/>
      <c r="AR354" s="381"/>
      <c r="AS354" s="139" t="s">
        <v>4075</v>
      </c>
      <c r="AT354" s="141" t="s">
        <v>1404</v>
      </c>
      <c r="AU354" s="141">
        <v>246</v>
      </c>
      <c r="AV354" s="383"/>
      <c r="AW354" s="385"/>
      <c r="AX354" s="139"/>
      <c r="AY354" t="s">
        <v>18505</v>
      </c>
      <c r="BA354" s="381"/>
      <c r="BB354" s="139" t="s">
        <v>17</v>
      </c>
      <c r="BC354" s="166"/>
      <c r="BD354" s="166"/>
      <c r="BE354" s="166"/>
      <c r="BF354" s="166"/>
      <c r="BG354" s="166"/>
      <c r="BH354" s="308"/>
      <c r="BI354" s="308"/>
      <c r="BJ354" s="141" t="s">
        <v>26</v>
      </c>
      <c r="BK354" s="141" t="s">
        <v>26</v>
      </c>
      <c r="BL354" s="141"/>
      <c r="BM354" s="141"/>
      <c r="BN354" s="139" t="s">
        <v>4075</v>
      </c>
      <c r="BQ354" s="141"/>
      <c r="BV354" s="141"/>
      <c r="BX354" s="141"/>
      <c r="BY354" s="141"/>
      <c r="BZ354" s="141"/>
      <c r="CA354" s="141"/>
      <c r="CB354" s="141"/>
      <c r="CC354" s="141"/>
      <c r="CD354" s="141"/>
      <c r="CE354" s="141"/>
      <c r="CF354" s="141"/>
      <c r="CG354" s="141"/>
    </row>
    <row r="355" spans="1:85" x14ac:dyDescent="0.35">
      <c r="A355" s="155" t="s">
        <v>11788</v>
      </c>
      <c r="B355" s="139" t="s">
        <v>4075</v>
      </c>
      <c r="C355" s="18">
        <v>42153</v>
      </c>
      <c r="D355" s="144">
        <v>0.47986111111111113</v>
      </c>
      <c r="E355" s="141" t="s">
        <v>13260</v>
      </c>
      <c r="F355" s="141">
        <v>2</v>
      </c>
      <c r="G355" s="141" t="s">
        <v>4009</v>
      </c>
      <c r="H355" s="141">
        <v>2015</v>
      </c>
      <c r="I355" s="18">
        <v>42153</v>
      </c>
      <c r="J355" s="144">
        <v>0.47986111111111113</v>
      </c>
      <c r="K355" s="378"/>
      <c r="L355" s="139" t="s">
        <v>4075</v>
      </c>
      <c r="M355" s="141"/>
      <c r="N355" s="248"/>
      <c r="O355" s="141" t="s">
        <v>26</v>
      </c>
      <c r="P355" s="141"/>
      <c r="Q355" s="141" t="s">
        <v>11789</v>
      </c>
      <c r="R355" s="141" t="s">
        <v>11790</v>
      </c>
      <c r="S355" s="141"/>
      <c r="T355" s="141"/>
      <c r="U355" s="141"/>
      <c r="V355" s="141"/>
      <c r="W355" s="139" t="s">
        <v>4075</v>
      </c>
      <c r="X355" s="141" t="s">
        <v>25</v>
      </c>
      <c r="Y355" s="141" t="s">
        <v>27</v>
      </c>
      <c r="Z355" s="141" t="s">
        <v>4</v>
      </c>
      <c r="AA355" s="141" t="s">
        <v>34</v>
      </c>
      <c r="AB355" s="141"/>
      <c r="AC355" s="139" t="s">
        <v>18047</v>
      </c>
      <c r="AD355" s="380"/>
      <c r="AE355" s="139" t="s">
        <v>103</v>
      </c>
      <c r="AF355" s="139" t="s">
        <v>13075</v>
      </c>
      <c r="AG355" s="139" t="s">
        <v>103</v>
      </c>
      <c r="AH355" s="139" t="s">
        <v>1378</v>
      </c>
      <c r="AI355" s="139" t="s">
        <v>7340</v>
      </c>
      <c r="AJ355" s="139"/>
      <c r="AK355" s="139" t="s">
        <v>7340</v>
      </c>
      <c r="AL355" s="139" t="s">
        <v>1408</v>
      </c>
      <c r="AM355" s="141"/>
      <c r="AN355" s="141" t="s">
        <v>8</v>
      </c>
      <c r="AO355" s="139" t="s">
        <v>1614</v>
      </c>
      <c r="AP355" s="139" t="s">
        <v>7</v>
      </c>
      <c r="AQ355" s="139"/>
      <c r="AR355" s="381"/>
      <c r="AS355" s="139" t="s">
        <v>4075</v>
      </c>
      <c r="AT355" s="141" t="s">
        <v>1404</v>
      </c>
      <c r="AU355" s="141"/>
      <c r="AV355" s="383"/>
      <c r="AW355" s="385"/>
      <c r="AX355" s="139"/>
      <c r="AY355" t="s">
        <v>18506</v>
      </c>
      <c r="AZ355">
        <v>21000</v>
      </c>
      <c r="BA355" s="381"/>
      <c r="BB355" s="139" t="s">
        <v>17</v>
      </c>
      <c r="BC355" s="166"/>
      <c r="BD355" s="166"/>
      <c r="BE355" s="166"/>
      <c r="BF355" s="166"/>
      <c r="BG355" s="166"/>
      <c r="BH355" s="308"/>
      <c r="BI355" s="308"/>
      <c r="BJ355" s="141" t="s">
        <v>26</v>
      </c>
      <c r="BK355" s="141" t="s">
        <v>26</v>
      </c>
      <c r="BL355" s="141"/>
      <c r="BM355" s="141"/>
      <c r="BN355" s="139" t="s">
        <v>4075</v>
      </c>
      <c r="BQ355" s="141"/>
      <c r="BV355" s="141"/>
      <c r="BX355" s="141"/>
      <c r="BY355" s="141"/>
      <c r="BZ355" s="141"/>
      <c r="CA355" s="141"/>
      <c r="CB355" s="141"/>
      <c r="CC355" s="141"/>
      <c r="CD355" s="141"/>
      <c r="CE355" s="141"/>
      <c r="CF355" s="141"/>
      <c r="CG355" s="141"/>
    </row>
    <row r="356" spans="1:85" x14ac:dyDescent="0.35">
      <c r="A356" s="155" t="s">
        <v>11779</v>
      </c>
      <c r="B356" s="139" t="s">
        <v>4075</v>
      </c>
      <c r="C356" s="18">
        <v>42154</v>
      </c>
      <c r="D356" s="144">
        <v>0.53611111111111109</v>
      </c>
      <c r="E356" s="141" t="s">
        <v>13260</v>
      </c>
      <c r="F356" s="141">
        <v>2</v>
      </c>
      <c r="G356" s="141" t="s">
        <v>4009</v>
      </c>
      <c r="H356" s="141">
        <v>2015</v>
      </c>
      <c r="I356" s="18">
        <v>42154</v>
      </c>
      <c r="J356" s="144">
        <v>0.53611111111111109</v>
      </c>
      <c r="K356" s="378"/>
      <c r="L356" s="139" t="s">
        <v>4075</v>
      </c>
      <c r="M356" s="141"/>
      <c r="N356" s="248"/>
      <c r="O356" s="141" t="s">
        <v>26</v>
      </c>
      <c r="P356" s="141"/>
      <c r="Q356" s="141" t="s">
        <v>11780</v>
      </c>
      <c r="R356" s="141" t="s">
        <v>11781</v>
      </c>
      <c r="S356" s="141"/>
      <c r="T356" s="141"/>
      <c r="U356" s="141"/>
      <c r="V356" s="141"/>
      <c r="W356" s="139" t="s">
        <v>4075</v>
      </c>
      <c r="X356" s="141" t="s">
        <v>25</v>
      </c>
      <c r="Y356" s="141" t="s">
        <v>27</v>
      </c>
      <c r="Z356" s="141" t="s">
        <v>4</v>
      </c>
      <c r="AA356" s="141" t="s">
        <v>34</v>
      </c>
      <c r="AB356" s="141"/>
      <c r="AC356" s="139" t="s">
        <v>18049</v>
      </c>
      <c r="AD356" s="380"/>
      <c r="AE356" s="139" t="s">
        <v>102</v>
      </c>
      <c r="AF356" s="139" t="s">
        <v>13080</v>
      </c>
      <c r="AG356" s="139" t="s">
        <v>102</v>
      </c>
      <c r="AH356" s="139" t="s">
        <v>1378</v>
      </c>
      <c r="AI356" s="139" t="s">
        <v>46</v>
      </c>
      <c r="AJ356" s="139" t="s">
        <v>46</v>
      </c>
      <c r="AK356" s="139"/>
      <c r="AL356" s="139"/>
      <c r="AM356" s="141" t="s">
        <v>4004</v>
      </c>
      <c r="AN356" s="141" t="s">
        <v>8</v>
      </c>
      <c r="AO356" s="139" t="s">
        <v>1614</v>
      </c>
      <c r="AP356" s="139" t="s">
        <v>46</v>
      </c>
      <c r="AQ356" s="139"/>
      <c r="AR356" s="381"/>
      <c r="AS356" s="139" t="s">
        <v>4075</v>
      </c>
      <c r="AT356" s="141" t="s">
        <v>43</v>
      </c>
      <c r="AU356" s="141">
        <v>340</v>
      </c>
      <c r="AV356" s="383"/>
      <c r="AW356" s="385"/>
      <c r="AX356" s="139"/>
      <c r="AY356" t="s">
        <v>18507</v>
      </c>
      <c r="AZ356">
        <v>12000</v>
      </c>
      <c r="BA356" s="381"/>
      <c r="BB356" s="139" t="s">
        <v>17</v>
      </c>
      <c r="BC356" s="166"/>
      <c r="BD356" s="166"/>
      <c r="BE356" s="166"/>
      <c r="BF356" s="166"/>
      <c r="BG356" s="166"/>
      <c r="BH356" s="308"/>
      <c r="BI356" s="308"/>
      <c r="BJ356" s="141" t="s">
        <v>26</v>
      </c>
      <c r="BK356" s="141" t="s">
        <v>26</v>
      </c>
      <c r="BL356" s="141"/>
      <c r="BM356" s="141"/>
      <c r="BN356" s="139" t="s">
        <v>4075</v>
      </c>
      <c r="BQ356" s="141"/>
      <c r="BV356" s="141"/>
      <c r="BX356" s="141"/>
      <c r="BY356" s="141"/>
      <c r="BZ356" s="141"/>
      <c r="CA356" s="141"/>
      <c r="CB356" s="141"/>
      <c r="CC356" s="141"/>
      <c r="CD356" s="141"/>
      <c r="CE356" s="141"/>
      <c r="CF356" s="141"/>
      <c r="CG356" s="141"/>
    </row>
    <row r="357" spans="1:85" x14ac:dyDescent="0.35">
      <c r="A357" s="155" t="s">
        <v>11776</v>
      </c>
      <c r="B357" s="139" t="s">
        <v>4075</v>
      </c>
      <c r="C357" s="18">
        <v>42154</v>
      </c>
      <c r="D357" s="144">
        <v>0.73263888888888884</v>
      </c>
      <c r="E357" s="141" t="s">
        <v>13260</v>
      </c>
      <c r="F357" s="141">
        <v>2</v>
      </c>
      <c r="G357" s="141" t="s">
        <v>4009</v>
      </c>
      <c r="H357" s="141">
        <v>2015</v>
      </c>
      <c r="I357" s="18">
        <v>42154</v>
      </c>
      <c r="J357" s="144">
        <v>0.71180555555555558</v>
      </c>
      <c r="K357" s="378"/>
      <c r="L357" s="139" t="s">
        <v>4075</v>
      </c>
      <c r="M357" s="141"/>
      <c r="N357" s="248"/>
      <c r="O357" s="141" t="s">
        <v>26</v>
      </c>
      <c r="P357" s="141"/>
      <c r="Q357" s="141" t="s">
        <v>11777</v>
      </c>
      <c r="R357" s="141" t="s">
        <v>11778</v>
      </c>
      <c r="S357" s="141"/>
      <c r="T357" s="141"/>
      <c r="U357" s="141">
        <v>110419220</v>
      </c>
      <c r="V357" s="141"/>
      <c r="W357" s="139" t="s">
        <v>4075</v>
      </c>
      <c r="X357" s="141" t="s">
        <v>25</v>
      </c>
      <c r="Y357" s="141" t="s">
        <v>27</v>
      </c>
      <c r="Z357" s="141" t="s">
        <v>4</v>
      </c>
      <c r="AA357" s="141" t="s">
        <v>34</v>
      </c>
      <c r="AB357" s="141"/>
      <c r="AC357" s="139" t="s">
        <v>18049</v>
      </c>
      <c r="AD357" s="380"/>
      <c r="AE357" s="139" t="s">
        <v>107</v>
      </c>
      <c r="AF357" s="139" t="s">
        <v>13076</v>
      </c>
      <c r="AG357" s="139" t="s">
        <v>4130</v>
      </c>
      <c r="AH357" s="139" t="s">
        <v>1378</v>
      </c>
      <c r="AI357" s="139" t="s">
        <v>1518</v>
      </c>
      <c r="AJ357" s="139"/>
      <c r="AK357" s="139" t="s">
        <v>1518</v>
      </c>
      <c r="AL357" s="139" t="s">
        <v>7</v>
      </c>
      <c r="AM357" s="141" t="s">
        <v>4004</v>
      </c>
      <c r="AN357" s="141" t="s">
        <v>8</v>
      </c>
      <c r="AO357" s="139" t="s">
        <v>1614</v>
      </c>
      <c r="AP357" s="139" t="s">
        <v>7</v>
      </c>
      <c r="AQ357" s="139"/>
      <c r="AR357" s="381"/>
      <c r="AS357" s="139" t="s">
        <v>4075</v>
      </c>
      <c r="AT357" s="141" t="s">
        <v>1404</v>
      </c>
      <c r="AU357" s="141">
        <v>340</v>
      </c>
      <c r="AV357" s="383"/>
      <c r="AW357" s="385"/>
      <c r="AX357" s="139"/>
      <c r="AY357" t="s">
        <v>18508</v>
      </c>
      <c r="AZ357">
        <v>12000</v>
      </c>
      <c r="BA357" s="381"/>
      <c r="BB357" s="139" t="s">
        <v>17</v>
      </c>
      <c r="BC357" s="166"/>
      <c r="BD357" s="166"/>
      <c r="BE357" s="166"/>
      <c r="BF357" s="166"/>
      <c r="BG357" s="166"/>
      <c r="BH357" s="308"/>
      <c r="BI357" s="308"/>
      <c r="BJ357" s="141" t="s">
        <v>26</v>
      </c>
      <c r="BK357" s="141" t="s">
        <v>26</v>
      </c>
      <c r="BL357" s="141"/>
      <c r="BM357" s="141"/>
      <c r="BN357" s="139" t="s">
        <v>4075</v>
      </c>
      <c r="BQ357" s="141"/>
      <c r="BV357" s="141"/>
      <c r="BX357" s="141"/>
      <c r="BY357" s="141"/>
      <c r="BZ357" s="141"/>
      <c r="CA357" s="141"/>
      <c r="CB357" s="141"/>
      <c r="CC357" s="141"/>
      <c r="CD357" s="141"/>
      <c r="CE357" s="141"/>
      <c r="CF357" s="141"/>
      <c r="CG357" s="141"/>
    </row>
    <row r="358" spans="1:85" x14ac:dyDescent="0.35">
      <c r="A358" s="155" t="s">
        <v>11785</v>
      </c>
      <c r="B358" s="139" t="s">
        <v>4075</v>
      </c>
      <c r="C358" s="18">
        <v>42154</v>
      </c>
      <c r="D358" s="144">
        <v>0.37916666666666665</v>
      </c>
      <c r="E358" s="141" t="s">
        <v>13260</v>
      </c>
      <c r="F358" s="141">
        <v>2</v>
      </c>
      <c r="G358" s="141" t="s">
        <v>4009</v>
      </c>
      <c r="H358" s="141">
        <v>2015</v>
      </c>
      <c r="I358" s="18">
        <v>42154</v>
      </c>
      <c r="J358" s="144">
        <v>0.37916666666666665</v>
      </c>
      <c r="K358" s="378"/>
      <c r="L358" s="139" t="s">
        <v>4075</v>
      </c>
      <c r="M358" s="141"/>
      <c r="N358" s="248"/>
      <c r="O358" s="141" t="s">
        <v>26</v>
      </c>
      <c r="P358" s="141"/>
      <c r="Q358" s="141" t="s">
        <v>11786</v>
      </c>
      <c r="R358" s="141" t="s">
        <v>11787</v>
      </c>
      <c r="S358" s="141"/>
      <c r="T358" s="141"/>
      <c r="U358" s="141">
        <v>110419047</v>
      </c>
      <c r="V358" s="141"/>
      <c r="W358" s="139" t="s">
        <v>4075</v>
      </c>
      <c r="X358" s="141" t="s">
        <v>25</v>
      </c>
      <c r="Y358" s="141" t="s">
        <v>27</v>
      </c>
      <c r="Z358" s="141" t="s">
        <v>4</v>
      </c>
      <c r="AA358" s="141" t="s">
        <v>34</v>
      </c>
      <c r="AB358" s="141"/>
      <c r="AC358" s="139" t="s">
        <v>18047</v>
      </c>
      <c r="AD358" s="380"/>
      <c r="AE358" s="139" t="s">
        <v>105</v>
      </c>
      <c r="AF358" s="139" t="s">
        <v>13076</v>
      </c>
      <c r="AG358" s="139" t="s">
        <v>1518</v>
      </c>
      <c r="AH358" s="139" t="s">
        <v>1378</v>
      </c>
      <c r="AI358" s="139" t="s">
        <v>1518</v>
      </c>
      <c r="AJ358" s="139"/>
      <c r="AK358" s="139" t="s">
        <v>1518</v>
      </c>
      <c r="AL358" s="139" t="s">
        <v>7</v>
      </c>
      <c r="AM358" s="141"/>
      <c r="AN358" s="141" t="s">
        <v>8</v>
      </c>
      <c r="AO358" s="139" t="s">
        <v>1614</v>
      </c>
      <c r="AP358" s="139" t="s">
        <v>7</v>
      </c>
      <c r="AQ358" s="139"/>
      <c r="AR358" s="381"/>
      <c r="AS358" s="139" t="s">
        <v>4075</v>
      </c>
      <c r="AT358" s="141" t="s">
        <v>1404</v>
      </c>
      <c r="AU358" s="141"/>
      <c r="AV358" s="383"/>
      <c r="AW358" s="385"/>
      <c r="AX358" s="139"/>
      <c r="AY358" t="s">
        <v>18497</v>
      </c>
      <c r="AZ358">
        <v>12000</v>
      </c>
      <c r="BA358" s="381"/>
      <c r="BB358" s="139" t="s">
        <v>1444</v>
      </c>
      <c r="BC358" s="166"/>
      <c r="BD358" s="166"/>
      <c r="BE358" s="166"/>
      <c r="BF358" s="166"/>
      <c r="BG358" s="166"/>
      <c r="BH358" s="308"/>
      <c r="BI358" s="308"/>
      <c r="BJ358" s="141" t="s">
        <v>26</v>
      </c>
      <c r="BK358" s="141" t="s">
        <v>26</v>
      </c>
      <c r="BL358" s="141"/>
      <c r="BM358" s="141"/>
      <c r="BN358" s="139" t="s">
        <v>4075</v>
      </c>
      <c r="BQ358" s="141"/>
      <c r="BV358" s="141"/>
      <c r="BX358" s="141"/>
      <c r="BY358" s="141"/>
      <c r="BZ358" s="141"/>
      <c r="CA358" s="141"/>
      <c r="CB358" s="141"/>
      <c r="CC358" s="141"/>
      <c r="CD358" s="141"/>
      <c r="CE358" s="141"/>
      <c r="CF358" s="141"/>
      <c r="CG358" s="141"/>
    </row>
    <row r="359" spans="1:85" x14ac:dyDescent="0.35">
      <c r="A359" s="155" t="s">
        <v>11782</v>
      </c>
      <c r="B359" s="139" t="s">
        <v>4075</v>
      </c>
      <c r="C359" s="18">
        <v>42154</v>
      </c>
      <c r="D359" s="144">
        <v>0.46111111111111114</v>
      </c>
      <c r="E359" s="141" t="s">
        <v>13260</v>
      </c>
      <c r="F359" s="141">
        <v>2</v>
      </c>
      <c r="G359" s="141" t="s">
        <v>4009</v>
      </c>
      <c r="H359" s="141">
        <v>2015</v>
      </c>
      <c r="I359" s="18">
        <v>42154</v>
      </c>
      <c r="J359" s="144">
        <v>0.46111111111111114</v>
      </c>
      <c r="K359" s="378"/>
      <c r="L359" s="139" t="s">
        <v>4075</v>
      </c>
      <c r="M359" s="141"/>
      <c r="N359" s="248"/>
      <c r="O359" s="141" t="s">
        <v>26</v>
      </c>
      <c r="P359" s="141"/>
      <c r="Q359" s="141" t="s">
        <v>11783</v>
      </c>
      <c r="R359" s="141" t="s">
        <v>11784</v>
      </c>
      <c r="S359" s="141"/>
      <c r="T359" s="141"/>
      <c r="U359" s="141">
        <v>110419162</v>
      </c>
      <c r="V359" s="141"/>
      <c r="W359" s="139" t="s">
        <v>4075</v>
      </c>
      <c r="X359" s="141" t="s">
        <v>25</v>
      </c>
      <c r="Y359" s="141" t="s">
        <v>27</v>
      </c>
      <c r="Z359" s="141" t="s">
        <v>4</v>
      </c>
      <c r="AA359" s="141" t="s">
        <v>34</v>
      </c>
      <c r="AB359" s="141"/>
      <c r="AC359" s="139" t="s">
        <v>18050</v>
      </c>
      <c r="AD359" s="380"/>
      <c r="AE359" s="139" t="s">
        <v>103</v>
      </c>
      <c r="AF359" s="139" t="s">
        <v>13075</v>
      </c>
      <c r="AG359" s="139" t="s">
        <v>103</v>
      </c>
      <c r="AH359" s="139" t="s">
        <v>1378</v>
      </c>
      <c r="AI359" s="139" t="s">
        <v>7340</v>
      </c>
      <c r="AJ359" s="139"/>
      <c r="AK359" s="139" t="s">
        <v>7340</v>
      </c>
      <c r="AL359" s="139" t="s">
        <v>1408</v>
      </c>
      <c r="AM359" s="141" t="s">
        <v>4004</v>
      </c>
      <c r="AN359" s="141" t="s">
        <v>8</v>
      </c>
      <c r="AO359" s="139" t="s">
        <v>1614</v>
      </c>
      <c r="AP359" s="139" t="s">
        <v>7</v>
      </c>
      <c r="AQ359" s="139"/>
      <c r="AR359" s="381"/>
      <c r="AS359" s="139" t="s">
        <v>4075</v>
      </c>
      <c r="AT359" s="141" t="s">
        <v>1404</v>
      </c>
      <c r="AU359" s="141"/>
      <c r="AV359" s="383"/>
      <c r="AW359" s="385"/>
      <c r="AX359" s="139"/>
      <c r="AY359" t="s">
        <v>18509</v>
      </c>
      <c r="AZ359">
        <v>12000</v>
      </c>
      <c r="BA359" s="381"/>
      <c r="BB359" s="139" t="s">
        <v>17</v>
      </c>
      <c r="BC359" s="166"/>
      <c r="BD359" s="166"/>
      <c r="BE359" s="166"/>
      <c r="BF359" s="166"/>
      <c r="BG359" s="166"/>
      <c r="BH359" s="308"/>
      <c r="BI359" s="308"/>
      <c r="BJ359" s="141" t="s">
        <v>26</v>
      </c>
      <c r="BK359" s="141" t="s">
        <v>26</v>
      </c>
      <c r="BL359" s="141"/>
      <c r="BM359" s="141"/>
      <c r="BN359" s="139" t="s">
        <v>4075</v>
      </c>
      <c r="BQ359" s="141"/>
      <c r="BV359" s="141"/>
      <c r="BX359" s="141"/>
      <c r="BY359" s="141"/>
      <c r="BZ359" s="141"/>
      <c r="CA359" s="141"/>
      <c r="CB359" s="141"/>
      <c r="CC359" s="141"/>
      <c r="CD359" s="141"/>
      <c r="CE359" s="141"/>
      <c r="CF359" s="141"/>
      <c r="CG359" s="141"/>
    </row>
    <row r="360" spans="1:85" x14ac:dyDescent="0.35">
      <c r="A360" s="155" t="s">
        <v>11768</v>
      </c>
      <c r="B360" s="139" t="s">
        <v>4075</v>
      </c>
      <c r="C360" s="18">
        <v>42155</v>
      </c>
      <c r="D360" s="144">
        <v>0.47986111111111113</v>
      </c>
      <c r="E360" s="141" t="s">
        <v>1946</v>
      </c>
      <c r="F360" s="141">
        <v>2</v>
      </c>
      <c r="G360" s="141" t="s">
        <v>4009</v>
      </c>
      <c r="H360" s="141">
        <v>2015</v>
      </c>
      <c r="I360" s="18"/>
      <c r="J360" s="144"/>
      <c r="K360" s="378"/>
      <c r="L360" s="139" t="s">
        <v>4075</v>
      </c>
      <c r="M360" s="141"/>
      <c r="N360" s="248"/>
      <c r="O360" s="141" t="s">
        <v>26</v>
      </c>
      <c r="P360" s="141"/>
      <c r="Q360" s="141"/>
      <c r="R360" s="141"/>
      <c r="S360" s="141"/>
      <c r="T360" s="141"/>
      <c r="U360" s="141"/>
      <c r="V360" s="141"/>
      <c r="W360" s="139" t="s">
        <v>4075</v>
      </c>
      <c r="X360" s="141" t="s">
        <v>25</v>
      </c>
      <c r="Y360" s="141" t="s">
        <v>27</v>
      </c>
      <c r="Z360" s="141" t="s">
        <v>4</v>
      </c>
      <c r="AA360" s="141" t="s">
        <v>34</v>
      </c>
      <c r="AB360" s="141"/>
      <c r="AC360" s="139" t="s">
        <v>18047</v>
      </c>
      <c r="AD360" s="380"/>
      <c r="AE360" s="139" t="s">
        <v>4</v>
      </c>
      <c r="AF360" s="139" t="s">
        <v>13073</v>
      </c>
      <c r="AG360" s="139" t="s">
        <v>4</v>
      </c>
      <c r="AH360" s="139" t="s">
        <v>1378</v>
      </c>
      <c r="AI360" s="139" t="s">
        <v>15678</v>
      </c>
      <c r="AJ360" s="139"/>
      <c r="AK360" s="139" t="s">
        <v>15678</v>
      </c>
      <c r="AL360" s="139" t="s">
        <v>7</v>
      </c>
      <c r="AM360" s="141" t="s">
        <v>1537</v>
      </c>
      <c r="AN360" s="141" t="s">
        <v>8</v>
      </c>
      <c r="AO360" s="139" t="s">
        <v>1477</v>
      </c>
      <c r="AP360" s="139" t="s">
        <v>7</v>
      </c>
      <c r="AQ360" s="139"/>
      <c r="AR360" s="381"/>
      <c r="AS360" s="139" t="s">
        <v>4075</v>
      </c>
      <c r="AT360" s="141" t="s">
        <v>1404</v>
      </c>
      <c r="AU360" s="141"/>
      <c r="AV360" s="383"/>
      <c r="AW360" s="385"/>
      <c r="AX360" s="139"/>
      <c r="AY360" t="s">
        <v>18510</v>
      </c>
      <c r="BA360" s="381"/>
      <c r="BB360" s="139" t="s">
        <v>1450</v>
      </c>
      <c r="BC360" s="166"/>
      <c r="BD360" s="166"/>
      <c r="BE360" s="166"/>
      <c r="BF360" s="166"/>
      <c r="BG360" s="166"/>
      <c r="BH360" s="308"/>
      <c r="BI360" s="308"/>
      <c r="BJ360" s="141" t="s">
        <v>26</v>
      </c>
      <c r="BK360" s="141" t="s">
        <v>26</v>
      </c>
      <c r="BL360" s="141"/>
      <c r="BM360" s="141"/>
      <c r="BN360" s="139" t="s">
        <v>4075</v>
      </c>
      <c r="BQ360" s="141"/>
      <c r="BV360" s="141"/>
      <c r="BX360" s="141"/>
      <c r="BY360" s="141"/>
      <c r="BZ360" s="141"/>
      <c r="CA360" s="141"/>
      <c r="CB360" s="141"/>
      <c r="CC360" s="141"/>
      <c r="CD360" s="141"/>
      <c r="CE360" s="141"/>
      <c r="CF360" s="141"/>
      <c r="CG360" s="141"/>
    </row>
    <row r="361" spans="1:85" x14ac:dyDescent="0.35">
      <c r="A361" s="155" t="s">
        <v>11767</v>
      </c>
      <c r="B361" s="139" t="s">
        <v>4075</v>
      </c>
      <c r="C361" s="18">
        <v>42155</v>
      </c>
      <c r="D361" s="144">
        <v>0.49652777777777779</v>
      </c>
      <c r="E361" s="141" t="s">
        <v>1946</v>
      </c>
      <c r="F361" s="141">
        <v>2</v>
      </c>
      <c r="G361" s="141" t="s">
        <v>4009</v>
      </c>
      <c r="H361" s="141">
        <v>2015</v>
      </c>
      <c r="I361" s="18"/>
      <c r="J361" s="144"/>
      <c r="K361" s="378"/>
      <c r="L361" s="139" t="s">
        <v>4075</v>
      </c>
      <c r="M361" s="141"/>
      <c r="N361" s="248"/>
      <c r="O361" s="141" t="s">
        <v>26</v>
      </c>
      <c r="P361" s="141"/>
      <c r="Q361" s="141" t="s">
        <v>11765</v>
      </c>
      <c r="R361" s="141"/>
      <c r="S361" s="141"/>
      <c r="T361" s="141"/>
      <c r="U361" s="141"/>
      <c r="V361" s="141"/>
      <c r="W361" s="139" t="s">
        <v>4075</v>
      </c>
      <c r="X361" s="141" t="s">
        <v>25</v>
      </c>
      <c r="Y361" s="141" t="s">
        <v>27</v>
      </c>
      <c r="Z361" s="141" t="s">
        <v>4</v>
      </c>
      <c r="AA361" s="141" t="s">
        <v>34</v>
      </c>
      <c r="AB361" s="141"/>
      <c r="AC361" s="139" t="s">
        <v>18049</v>
      </c>
      <c r="AD361" s="380"/>
      <c r="AE361" s="139" t="s">
        <v>102</v>
      </c>
      <c r="AF361" s="139" t="s">
        <v>13074</v>
      </c>
      <c r="AG361" s="139" t="s">
        <v>102</v>
      </c>
      <c r="AH361" s="139" t="s">
        <v>1378</v>
      </c>
      <c r="AI361" s="139" t="s">
        <v>11</v>
      </c>
      <c r="AJ361" s="139" t="s">
        <v>11</v>
      </c>
      <c r="AK361" s="139"/>
      <c r="AL361" s="139"/>
      <c r="AM361" s="141" t="s">
        <v>12</v>
      </c>
      <c r="AN361" s="141" t="s">
        <v>8</v>
      </c>
      <c r="AO361" s="139" t="s">
        <v>1477</v>
      </c>
      <c r="AP361" s="139" t="s">
        <v>7</v>
      </c>
      <c r="AQ361" s="139"/>
      <c r="AR361" s="381"/>
      <c r="AS361" s="139" t="s">
        <v>4075</v>
      </c>
      <c r="AT361" s="141" t="s">
        <v>1404</v>
      </c>
      <c r="AU361" s="141"/>
      <c r="AV361" s="383"/>
      <c r="AW361" s="385"/>
      <c r="AX361" s="139"/>
      <c r="AY361" t="s">
        <v>18511</v>
      </c>
      <c r="BA361" s="381"/>
      <c r="BB361" s="139" t="s">
        <v>1444</v>
      </c>
      <c r="BC361" s="166"/>
      <c r="BD361" s="166"/>
      <c r="BE361" s="166"/>
      <c r="BF361" s="166"/>
      <c r="BG361" s="166"/>
      <c r="BH361" s="308"/>
      <c r="BI361" s="308"/>
      <c r="BJ361" s="141" t="s">
        <v>26</v>
      </c>
      <c r="BK361" s="141" t="s">
        <v>26</v>
      </c>
      <c r="BL361" s="141"/>
      <c r="BM361" s="141"/>
      <c r="BN361" s="139" t="s">
        <v>4075</v>
      </c>
      <c r="BQ361" s="141"/>
      <c r="BV361" s="141"/>
      <c r="BX361" s="141"/>
      <c r="BY361" s="141"/>
      <c r="BZ361" s="141"/>
      <c r="CA361" s="141"/>
      <c r="CB361" s="141"/>
      <c r="CC361" s="141"/>
      <c r="CD361" s="141"/>
      <c r="CE361" s="141"/>
      <c r="CF361" s="141"/>
      <c r="CG361" s="141"/>
    </row>
    <row r="362" spans="1:85" x14ac:dyDescent="0.35">
      <c r="A362" s="155" t="s">
        <v>11764</v>
      </c>
      <c r="B362" s="139" t="s">
        <v>4075</v>
      </c>
      <c r="C362" s="18">
        <v>42155</v>
      </c>
      <c r="D362" s="144">
        <v>0.5140393518518519</v>
      </c>
      <c r="E362" s="141" t="s">
        <v>1946</v>
      </c>
      <c r="F362" s="141">
        <v>2</v>
      </c>
      <c r="G362" s="141" t="s">
        <v>4009</v>
      </c>
      <c r="H362" s="141">
        <v>2015</v>
      </c>
      <c r="I362" s="18">
        <v>42155</v>
      </c>
      <c r="J362" s="144">
        <v>0.51388888888888884</v>
      </c>
      <c r="K362" s="378"/>
      <c r="L362" s="139" t="s">
        <v>4075</v>
      </c>
      <c r="M362" s="141" t="s">
        <v>28</v>
      </c>
      <c r="N362" s="248">
        <v>44264</v>
      </c>
      <c r="O362" s="141" t="s">
        <v>25</v>
      </c>
      <c r="P362" s="141"/>
      <c r="Q362" s="141" t="s">
        <v>11765</v>
      </c>
      <c r="R362" s="141" t="s">
        <v>11766</v>
      </c>
      <c r="S362" s="141"/>
      <c r="T362" s="141" t="s">
        <v>17081</v>
      </c>
      <c r="U362" s="141">
        <v>110419592</v>
      </c>
      <c r="V362" s="141"/>
      <c r="W362" s="139" t="s">
        <v>4075</v>
      </c>
      <c r="X362" s="141" t="s">
        <v>25</v>
      </c>
      <c r="Y362" s="141" t="s">
        <v>27</v>
      </c>
      <c r="Z362" s="141"/>
      <c r="AA362" s="141" t="s">
        <v>34</v>
      </c>
      <c r="AB362" s="141"/>
      <c r="AC362" s="139" t="s">
        <v>18049</v>
      </c>
      <c r="AD362" s="380"/>
      <c r="AE362" s="139" t="s">
        <v>102</v>
      </c>
      <c r="AF362" s="139" t="s">
        <v>13068</v>
      </c>
      <c r="AG362" s="139" t="s">
        <v>102</v>
      </c>
      <c r="AH362" s="139" t="s">
        <v>1378</v>
      </c>
      <c r="AI362" s="139" t="s">
        <v>1398</v>
      </c>
      <c r="AJ362" s="139" t="s">
        <v>7</v>
      </c>
      <c r="AK362" s="139"/>
      <c r="AL362" s="139"/>
      <c r="AM362" s="141" t="s">
        <v>9</v>
      </c>
      <c r="AN362" s="141" t="s">
        <v>8</v>
      </c>
      <c r="AO362" s="139"/>
      <c r="AP362" s="139" t="s">
        <v>7</v>
      </c>
      <c r="AQ362" s="139"/>
      <c r="AR362" s="381"/>
      <c r="AS362" s="139" t="s">
        <v>4075</v>
      </c>
      <c r="AT362" s="141" t="s">
        <v>1404</v>
      </c>
      <c r="AU362" s="141"/>
      <c r="AV362" s="383"/>
      <c r="AW362" s="385"/>
      <c r="AX362" s="139" t="s">
        <v>69</v>
      </c>
      <c r="AY362" t="s">
        <v>18511</v>
      </c>
      <c r="BA362" s="381"/>
      <c r="BB362" s="139" t="s">
        <v>1444</v>
      </c>
      <c r="BC362" s="166"/>
      <c r="BD362" s="166"/>
      <c r="BE362" s="166"/>
      <c r="BF362" s="166"/>
      <c r="BG362" s="166"/>
      <c r="BH362" s="308"/>
      <c r="BI362" s="308"/>
      <c r="BJ362" s="141" t="s">
        <v>26</v>
      </c>
      <c r="BK362" s="141" t="s">
        <v>26</v>
      </c>
      <c r="BL362" s="141"/>
      <c r="BM362" s="141"/>
      <c r="BN362" s="139" t="s">
        <v>4075</v>
      </c>
      <c r="BQ362" s="141" t="s">
        <v>15709</v>
      </c>
      <c r="BR362" s="135" t="s">
        <v>15702</v>
      </c>
      <c r="BV362" s="141"/>
      <c r="BX362" s="141"/>
      <c r="BY362" s="141"/>
      <c r="BZ362" s="141"/>
      <c r="CA362" s="141"/>
      <c r="CB362" s="141"/>
      <c r="CC362" s="141"/>
      <c r="CD362" s="141"/>
      <c r="CE362" s="141"/>
      <c r="CF362" s="141"/>
      <c r="CG362" s="141"/>
    </row>
    <row r="363" spans="1:85" x14ac:dyDescent="0.35">
      <c r="A363" s="155" t="s">
        <v>11774</v>
      </c>
      <c r="B363" s="139" t="s">
        <v>4075</v>
      </c>
      <c r="C363" s="18">
        <v>42155</v>
      </c>
      <c r="D363" s="144">
        <v>1.5972222222222221E-2</v>
      </c>
      <c r="E363" s="141" t="s">
        <v>1946</v>
      </c>
      <c r="F363" s="141">
        <v>2</v>
      </c>
      <c r="G363" s="141" t="s">
        <v>4009</v>
      </c>
      <c r="H363" s="141">
        <v>2015</v>
      </c>
      <c r="I363" s="18"/>
      <c r="J363" s="144"/>
      <c r="K363" s="378"/>
      <c r="L363" s="139" t="s">
        <v>4075</v>
      </c>
      <c r="M363" s="141"/>
      <c r="N363" s="248"/>
      <c r="O363" s="141" t="s">
        <v>26</v>
      </c>
      <c r="P363" s="141"/>
      <c r="Q363" s="141" t="s">
        <v>11775</v>
      </c>
      <c r="R363" s="141"/>
      <c r="S363" s="141"/>
      <c r="T363" s="141"/>
      <c r="U363" s="141"/>
      <c r="V363" s="141"/>
      <c r="W363" s="139" t="s">
        <v>4075</v>
      </c>
      <c r="X363" s="141" t="s">
        <v>25</v>
      </c>
      <c r="Y363" s="141" t="s">
        <v>27</v>
      </c>
      <c r="Z363" s="141" t="s">
        <v>4</v>
      </c>
      <c r="AA363" s="141" t="s">
        <v>34</v>
      </c>
      <c r="AB363" s="141"/>
      <c r="AC363" s="139" t="s">
        <v>18049</v>
      </c>
      <c r="AD363" s="380"/>
      <c r="AE363" s="139" t="s">
        <v>102</v>
      </c>
      <c r="AF363" s="139" t="s">
        <v>13074</v>
      </c>
      <c r="AG363" s="139" t="s">
        <v>102</v>
      </c>
      <c r="AH363" s="139" t="s">
        <v>1378</v>
      </c>
      <c r="AI363" s="139" t="s">
        <v>11</v>
      </c>
      <c r="AJ363" s="139" t="s">
        <v>11</v>
      </c>
      <c r="AK363" s="139"/>
      <c r="AL363" s="139"/>
      <c r="AM363" s="141" t="s">
        <v>1537</v>
      </c>
      <c r="AN363" s="141" t="s">
        <v>8</v>
      </c>
      <c r="AO363" s="139" t="s">
        <v>1477</v>
      </c>
      <c r="AP363" s="139" t="s">
        <v>7</v>
      </c>
      <c r="AQ363" s="139"/>
      <c r="AR363" s="381"/>
      <c r="AS363" s="139" t="s">
        <v>4075</v>
      </c>
      <c r="AT363" s="141" t="s">
        <v>1404</v>
      </c>
      <c r="AU363" s="141"/>
      <c r="AV363" s="383"/>
      <c r="AW363" s="385"/>
      <c r="AX363" s="139"/>
      <c r="AY363" t="s">
        <v>18251</v>
      </c>
      <c r="BA363" s="381"/>
      <c r="BB363" s="139" t="s">
        <v>17</v>
      </c>
      <c r="BC363" s="166"/>
      <c r="BD363" s="166"/>
      <c r="BE363" s="166"/>
      <c r="BF363" s="166"/>
      <c r="BG363" s="166"/>
      <c r="BH363" s="308"/>
      <c r="BI363" s="308"/>
      <c r="BJ363" s="141" t="s">
        <v>26</v>
      </c>
      <c r="BK363" s="141" t="s">
        <v>26</v>
      </c>
      <c r="BL363" s="141"/>
      <c r="BM363" s="141"/>
      <c r="BN363" s="139" t="s">
        <v>4075</v>
      </c>
      <c r="BQ363" s="141"/>
      <c r="BV363" s="141"/>
      <c r="BX363" s="141"/>
      <c r="BY363" s="141"/>
      <c r="BZ363" s="141"/>
      <c r="CA363" s="141"/>
      <c r="CB363" s="141"/>
      <c r="CC363" s="141"/>
      <c r="CD363" s="141"/>
      <c r="CE363" s="141"/>
      <c r="CF363" s="141"/>
      <c r="CG363" s="141"/>
    </row>
    <row r="364" spans="1:85" x14ac:dyDescent="0.35">
      <c r="A364" s="155" t="s">
        <v>11771</v>
      </c>
      <c r="B364" s="139" t="s">
        <v>4075</v>
      </c>
      <c r="C364" s="18">
        <v>42155</v>
      </c>
      <c r="D364" s="144">
        <v>0.29652777777777778</v>
      </c>
      <c r="E364" s="141" t="s">
        <v>1946</v>
      </c>
      <c r="F364" s="141">
        <v>2</v>
      </c>
      <c r="G364" s="141" t="s">
        <v>4009</v>
      </c>
      <c r="H364" s="141">
        <v>2015</v>
      </c>
      <c r="I364" s="18">
        <v>42155</v>
      </c>
      <c r="J364" s="144">
        <v>0.29652777777777778</v>
      </c>
      <c r="K364" s="378"/>
      <c r="L364" s="139" t="s">
        <v>4075</v>
      </c>
      <c r="M364" s="141"/>
      <c r="N364" s="248"/>
      <c r="O364" s="141" t="s">
        <v>26</v>
      </c>
      <c r="P364" s="141"/>
      <c r="Q364" s="141" t="s">
        <v>11772</v>
      </c>
      <c r="R364" s="141" t="s">
        <v>11773</v>
      </c>
      <c r="S364" s="141"/>
      <c r="T364" s="141"/>
      <c r="U364" s="141"/>
      <c r="V364" s="141"/>
      <c r="W364" s="139" t="s">
        <v>4075</v>
      </c>
      <c r="X364" s="141" t="s">
        <v>25</v>
      </c>
      <c r="Y364" s="141" t="s">
        <v>27</v>
      </c>
      <c r="Z364" s="141" t="s">
        <v>4</v>
      </c>
      <c r="AA364" s="141" t="s">
        <v>34</v>
      </c>
      <c r="AB364" s="141"/>
      <c r="AC364" s="139" t="s">
        <v>18050</v>
      </c>
      <c r="AD364" s="380"/>
      <c r="AE364" s="139" t="s">
        <v>102</v>
      </c>
      <c r="AF364" s="139" t="s">
        <v>13071</v>
      </c>
      <c r="AG364" s="139" t="s">
        <v>102</v>
      </c>
      <c r="AH364" s="139" t="s">
        <v>1378</v>
      </c>
      <c r="AI364" s="139"/>
      <c r="AJ364" s="139"/>
      <c r="AK364" s="139"/>
      <c r="AL364" s="139"/>
      <c r="AM364" s="141" t="s">
        <v>4004</v>
      </c>
      <c r="AN364" s="141" t="s">
        <v>8</v>
      </c>
      <c r="AO364" s="139" t="s">
        <v>1614</v>
      </c>
      <c r="AP364" s="139" t="s">
        <v>6</v>
      </c>
      <c r="AQ364" s="139"/>
      <c r="AR364" s="381"/>
      <c r="AS364" s="139" t="s">
        <v>4075</v>
      </c>
      <c r="AT364" s="141" t="s">
        <v>1404</v>
      </c>
      <c r="AU364" s="141"/>
      <c r="AV364" s="383"/>
      <c r="AW364" s="385"/>
      <c r="AX364" s="139"/>
      <c r="AY364" t="s">
        <v>7048</v>
      </c>
      <c r="AZ364">
        <v>12000</v>
      </c>
      <c r="BA364" s="381"/>
      <c r="BB364" s="139" t="s">
        <v>17</v>
      </c>
      <c r="BC364" s="166"/>
      <c r="BD364" s="166"/>
      <c r="BE364" s="166"/>
      <c r="BF364" s="166"/>
      <c r="BG364" s="166"/>
      <c r="BH364" s="308"/>
      <c r="BI364" s="308"/>
      <c r="BJ364" s="141" t="s">
        <v>26</v>
      </c>
      <c r="BK364" s="141" t="s">
        <v>26</v>
      </c>
      <c r="BL364" s="141"/>
      <c r="BM364" s="141"/>
      <c r="BN364" s="139" t="s">
        <v>4075</v>
      </c>
      <c r="BQ364" s="141"/>
      <c r="BV364" s="141"/>
      <c r="BX364" s="141"/>
      <c r="BY364" s="141"/>
      <c r="BZ364" s="141"/>
      <c r="CA364" s="141"/>
      <c r="CB364" s="141"/>
      <c r="CC364" s="141"/>
      <c r="CD364" s="141"/>
      <c r="CE364" s="141"/>
      <c r="CF364" s="141"/>
      <c r="CG364" s="141"/>
    </row>
    <row r="365" spans="1:85" x14ac:dyDescent="0.35">
      <c r="A365" s="155" t="s">
        <v>11769</v>
      </c>
      <c r="B365" s="139" t="s">
        <v>4075</v>
      </c>
      <c r="C365" s="18">
        <v>42155</v>
      </c>
      <c r="D365" s="144">
        <v>0.39374999999999999</v>
      </c>
      <c r="E365" s="141" t="s">
        <v>1946</v>
      </c>
      <c r="F365" s="141">
        <v>2</v>
      </c>
      <c r="G365" s="141" t="s">
        <v>4009</v>
      </c>
      <c r="H365" s="141">
        <v>2015</v>
      </c>
      <c r="I365" s="18"/>
      <c r="J365" s="144"/>
      <c r="K365" s="378"/>
      <c r="L365" s="139" t="s">
        <v>4075</v>
      </c>
      <c r="M365" s="141"/>
      <c r="N365" s="248"/>
      <c r="O365" s="141" t="s">
        <v>26</v>
      </c>
      <c r="P365" s="141"/>
      <c r="Q365" s="141" t="s">
        <v>11770</v>
      </c>
      <c r="R365" s="141"/>
      <c r="S365" s="141"/>
      <c r="T365" s="141"/>
      <c r="U365" s="141"/>
      <c r="V365" s="141"/>
      <c r="W365" s="139" t="s">
        <v>4075</v>
      </c>
      <c r="X365" s="141" t="s">
        <v>25</v>
      </c>
      <c r="Y365" s="141" t="s">
        <v>27</v>
      </c>
      <c r="Z365" s="141" t="s">
        <v>4</v>
      </c>
      <c r="AA365" s="141" t="s">
        <v>34</v>
      </c>
      <c r="AB365" s="141"/>
      <c r="AC365" s="139" t="s">
        <v>18047</v>
      </c>
      <c r="AD365" s="380"/>
      <c r="AE365" s="139" t="s">
        <v>103</v>
      </c>
      <c r="AF365" s="139" t="s">
        <v>13069</v>
      </c>
      <c r="AG365" s="139" t="s">
        <v>103</v>
      </c>
      <c r="AH365" s="139" t="s">
        <v>1378</v>
      </c>
      <c r="AI365" s="139" t="s">
        <v>7399</v>
      </c>
      <c r="AJ365" s="139"/>
      <c r="AK365" s="139" t="s">
        <v>7399</v>
      </c>
      <c r="AL365" s="139" t="s">
        <v>7</v>
      </c>
      <c r="AM365" s="141" t="s">
        <v>1537</v>
      </c>
      <c r="AN365" s="141" t="s">
        <v>8</v>
      </c>
      <c r="AO365" s="139" t="s">
        <v>1614</v>
      </c>
      <c r="AP365" s="139" t="s">
        <v>7</v>
      </c>
      <c r="AQ365" s="139"/>
      <c r="AR365" s="381"/>
      <c r="AS365" s="139" t="s">
        <v>4075</v>
      </c>
      <c r="AT365" s="141" t="s">
        <v>1404</v>
      </c>
      <c r="AU365" s="141"/>
      <c r="AV365" s="383"/>
      <c r="AW365" s="385"/>
      <c r="AX365" s="139"/>
      <c r="AY365" t="s">
        <v>18512</v>
      </c>
      <c r="AZ365">
        <v>12000</v>
      </c>
      <c r="BA365" s="381"/>
      <c r="BB365" s="139" t="s">
        <v>17</v>
      </c>
      <c r="BC365" s="166"/>
      <c r="BD365" s="166"/>
      <c r="BE365" s="166"/>
      <c r="BF365" s="166"/>
      <c r="BG365" s="166"/>
      <c r="BH365" s="308"/>
      <c r="BI365" s="308"/>
      <c r="BJ365" s="141" t="s">
        <v>26</v>
      </c>
      <c r="BK365" s="141" t="s">
        <v>26</v>
      </c>
      <c r="BL365" s="141"/>
      <c r="BM365" s="141"/>
      <c r="BN365" s="139" t="s">
        <v>4075</v>
      </c>
      <c r="BQ365" s="141"/>
      <c r="BV365" s="141"/>
      <c r="BX365" s="141"/>
      <c r="BY365" s="141"/>
      <c r="BZ365" s="141"/>
      <c r="CA365" s="141"/>
      <c r="CB365" s="141"/>
      <c r="CC365" s="141"/>
      <c r="CD365" s="141"/>
      <c r="CE365" s="141"/>
      <c r="CF365" s="141"/>
      <c r="CG365" s="141"/>
    </row>
    <row r="366" spans="1:85" x14ac:dyDescent="0.35">
      <c r="A366" s="155" t="s">
        <v>11756</v>
      </c>
      <c r="B366" s="139" t="s">
        <v>4075</v>
      </c>
      <c r="C366" s="18">
        <v>42158</v>
      </c>
      <c r="D366" s="144">
        <v>0.71458333333333335</v>
      </c>
      <c r="E366" s="141" t="s">
        <v>1946</v>
      </c>
      <c r="F366" s="141">
        <v>2</v>
      </c>
      <c r="G366" s="141" t="s">
        <v>2004</v>
      </c>
      <c r="H366" s="141">
        <v>2015</v>
      </c>
      <c r="I366" s="18"/>
      <c r="J366" s="144"/>
      <c r="K366" s="378"/>
      <c r="L366" s="139" t="s">
        <v>4075</v>
      </c>
      <c r="M366" s="141"/>
      <c r="N366" s="248"/>
      <c r="O366" s="141" t="s">
        <v>26</v>
      </c>
      <c r="P366" s="141"/>
      <c r="Q366" s="141" t="s">
        <v>11757</v>
      </c>
      <c r="R366" s="141"/>
      <c r="S366" s="141"/>
      <c r="T366" s="141"/>
      <c r="U366" s="141"/>
      <c r="V366" s="141"/>
      <c r="W366" s="139" t="s">
        <v>4075</v>
      </c>
      <c r="X366" s="141" t="s">
        <v>25</v>
      </c>
      <c r="Y366" s="141" t="s">
        <v>27</v>
      </c>
      <c r="Z366" s="141" t="s">
        <v>4</v>
      </c>
      <c r="AA366" s="141" t="s">
        <v>34</v>
      </c>
      <c r="AB366" s="141"/>
      <c r="AC366" s="139" t="s">
        <v>18047</v>
      </c>
      <c r="AD366" s="380"/>
      <c r="AE366" s="139" t="s">
        <v>102</v>
      </c>
      <c r="AF366" s="139" t="s">
        <v>13074</v>
      </c>
      <c r="AG366" s="139" t="s">
        <v>102</v>
      </c>
      <c r="AH366" s="139" t="s">
        <v>1378</v>
      </c>
      <c r="AI366" s="139" t="s">
        <v>11</v>
      </c>
      <c r="AJ366" s="139" t="s">
        <v>11</v>
      </c>
      <c r="AK366" s="139"/>
      <c r="AL366" s="139"/>
      <c r="AM366" s="141" t="s">
        <v>1537</v>
      </c>
      <c r="AN366" s="141" t="s">
        <v>8</v>
      </c>
      <c r="AO366" s="139" t="s">
        <v>1477</v>
      </c>
      <c r="AP366" s="139" t="s">
        <v>7</v>
      </c>
      <c r="AQ366" s="139"/>
      <c r="AR366" s="381"/>
      <c r="AS366" s="139" t="s">
        <v>4075</v>
      </c>
      <c r="AT366" s="141" t="s">
        <v>1404</v>
      </c>
      <c r="AU366" s="141"/>
      <c r="AV366" s="383"/>
      <c r="AW366" s="385"/>
      <c r="AX366" s="139"/>
      <c r="AY366" t="s">
        <v>18513</v>
      </c>
      <c r="BA366" s="381"/>
      <c r="BB366" s="139" t="s">
        <v>17</v>
      </c>
      <c r="BC366" s="166"/>
      <c r="BD366" s="166"/>
      <c r="BE366" s="166"/>
      <c r="BF366" s="166"/>
      <c r="BG366" s="166"/>
      <c r="BH366" s="308"/>
      <c r="BI366" s="308"/>
      <c r="BJ366" s="141" t="s">
        <v>26</v>
      </c>
      <c r="BK366" s="141" t="s">
        <v>26</v>
      </c>
      <c r="BL366" s="141"/>
      <c r="BM366" s="141"/>
      <c r="BN366" s="139" t="s">
        <v>4075</v>
      </c>
      <c r="BQ366" s="141"/>
      <c r="BV366" s="141"/>
      <c r="BX366" s="141"/>
      <c r="BY366" s="141"/>
      <c r="BZ366" s="141"/>
      <c r="CA366" s="141"/>
      <c r="CB366" s="141"/>
      <c r="CC366" s="141"/>
      <c r="CD366" s="141"/>
      <c r="CE366" s="141"/>
      <c r="CF366" s="141"/>
      <c r="CG366" s="141"/>
    </row>
    <row r="367" spans="1:85" x14ac:dyDescent="0.35">
      <c r="A367" s="155" t="s">
        <v>11758</v>
      </c>
      <c r="B367" s="139" t="s">
        <v>4075</v>
      </c>
      <c r="C367" s="18">
        <v>42158</v>
      </c>
      <c r="D367" s="144">
        <v>0.57222222222222219</v>
      </c>
      <c r="E367" s="141" t="s">
        <v>1946</v>
      </c>
      <c r="F367" s="141">
        <v>2</v>
      </c>
      <c r="G367" s="141" t="s">
        <v>2004</v>
      </c>
      <c r="H367" s="141">
        <v>2015</v>
      </c>
      <c r="I367" s="18">
        <v>42158</v>
      </c>
      <c r="J367" s="144">
        <v>0.57222222222222219</v>
      </c>
      <c r="K367" s="378"/>
      <c r="L367" s="139" t="s">
        <v>4075</v>
      </c>
      <c r="M367" s="141"/>
      <c r="N367" s="248"/>
      <c r="O367" s="141" t="s">
        <v>26</v>
      </c>
      <c r="P367" s="141"/>
      <c r="Q367" s="141" t="s">
        <v>11759</v>
      </c>
      <c r="R367" s="141" t="s">
        <v>11760</v>
      </c>
      <c r="S367" s="141"/>
      <c r="T367" s="141"/>
      <c r="U367" s="141"/>
      <c r="V367" s="141"/>
      <c r="W367" s="139" t="s">
        <v>4075</v>
      </c>
      <c r="X367" s="141" t="s">
        <v>25</v>
      </c>
      <c r="Y367" s="141" t="s">
        <v>27</v>
      </c>
      <c r="Z367" s="141" t="s">
        <v>4</v>
      </c>
      <c r="AA367" s="141" t="s">
        <v>34</v>
      </c>
      <c r="AB367" s="141"/>
      <c r="AC367" s="139" t="s">
        <v>18047</v>
      </c>
      <c r="AD367" s="380"/>
      <c r="AE367" s="139" t="s">
        <v>103</v>
      </c>
      <c r="AF367" s="139" t="s">
        <v>13075</v>
      </c>
      <c r="AG367" s="139" t="s">
        <v>103</v>
      </c>
      <c r="AH367" s="139" t="s">
        <v>1378</v>
      </c>
      <c r="AI367" s="139" t="s">
        <v>7340</v>
      </c>
      <c r="AJ367" s="139"/>
      <c r="AK367" s="139" t="s">
        <v>7340</v>
      </c>
      <c r="AL367" s="139" t="s">
        <v>1408</v>
      </c>
      <c r="AM367" s="141" t="s">
        <v>4004</v>
      </c>
      <c r="AN367" s="141" t="s">
        <v>8</v>
      </c>
      <c r="AO367" s="139" t="s">
        <v>1614</v>
      </c>
      <c r="AP367" s="139" t="s">
        <v>7</v>
      </c>
      <c r="AQ367" s="139"/>
      <c r="AR367" s="381"/>
      <c r="AS367" s="139" t="s">
        <v>4075</v>
      </c>
      <c r="AT367" s="141" t="s">
        <v>1404</v>
      </c>
      <c r="AU367" s="141"/>
      <c r="AV367" s="383"/>
      <c r="AW367" s="385"/>
      <c r="AX367" s="139"/>
      <c r="AY367" t="s">
        <v>18449</v>
      </c>
      <c r="AZ367">
        <v>21000</v>
      </c>
      <c r="BA367" s="381"/>
      <c r="BB367" s="139" t="s">
        <v>1450</v>
      </c>
      <c r="BC367" s="166"/>
      <c r="BD367" s="166"/>
      <c r="BE367" s="166"/>
      <c r="BF367" s="166"/>
      <c r="BG367" s="166"/>
      <c r="BH367" s="308"/>
      <c r="BI367" s="308"/>
      <c r="BJ367" s="141" t="s">
        <v>26</v>
      </c>
      <c r="BK367" s="141" t="s">
        <v>26</v>
      </c>
      <c r="BL367" s="141"/>
      <c r="BM367" s="141"/>
      <c r="BN367" s="139" t="s">
        <v>4075</v>
      </c>
      <c r="BQ367" s="141"/>
      <c r="BV367" s="141"/>
      <c r="BX367" s="141"/>
      <c r="BY367" s="141"/>
      <c r="BZ367" s="141"/>
      <c r="CA367" s="141"/>
      <c r="CB367" s="141"/>
      <c r="CC367" s="141"/>
      <c r="CD367" s="141"/>
      <c r="CE367" s="141"/>
      <c r="CF367" s="141"/>
      <c r="CG367" s="141"/>
    </row>
    <row r="368" spans="1:85" x14ac:dyDescent="0.35">
      <c r="A368" s="155" t="s">
        <v>11761</v>
      </c>
      <c r="B368" s="139" t="s">
        <v>4075</v>
      </c>
      <c r="C368" s="18">
        <v>42158</v>
      </c>
      <c r="D368" s="144">
        <v>0.39791666666666664</v>
      </c>
      <c r="E368" s="141" t="s">
        <v>1946</v>
      </c>
      <c r="F368" s="141">
        <v>2</v>
      </c>
      <c r="G368" s="141" t="s">
        <v>2004</v>
      </c>
      <c r="H368" s="141">
        <v>2015</v>
      </c>
      <c r="I368" s="18">
        <v>42158</v>
      </c>
      <c r="J368" s="144">
        <v>0.39791666666666664</v>
      </c>
      <c r="K368" s="378"/>
      <c r="L368" s="139" t="s">
        <v>4075</v>
      </c>
      <c r="M368" s="141"/>
      <c r="N368" s="248"/>
      <c r="O368" s="141" t="s">
        <v>26</v>
      </c>
      <c r="P368" s="141"/>
      <c r="Q368" s="141" t="s">
        <v>11762</v>
      </c>
      <c r="R368" s="141" t="s">
        <v>11763</v>
      </c>
      <c r="S368" s="141"/>
      <c r="T368" s="141"/>
      <c r="U368" s="141">
        <v>110426831</v>
      </c>
      <c r="V368" s="141"/>
      <c r="W368" s="139" t="s">
        <v>4075</v>
      </c>
      <c r="X368" s="141" t="s">
        <v>25</v>
      </c>
      <c r="Y368" s="141" t="s">
        <v>27</v>
      </c>
      <c r="Z368" s="141" t="s">
        <v>4</v>
      </c>
      <c r="AA368" s="141" t="s">
        <v>34</v>
      </c>
      <c r="AB368" s="141"/>
      <c r="AC368" s="139" t="s">
        <v>18047</v>
      </c>
      <c r="AD368" s="380"/>
      <c r="AE368" s="139" t="s">
        <v>4</v>
      </c>
      <c r="AF368" s="139" t="s">
        <v>13073</v>
      </c>
      <c r="AG368" s="139" t="s">
        <v>4</v>
      </c>
      <c r="AH368" s="139" t="s">
        <v>1378</v>
      </c>
      <c r="AI368" s="139" t="s">
        <v>15678</v>
      </c>
      <c r="AJ368" s="139"/>
      <c r="AK368" s="139" t="s">
        <v>15678</v>
      </c>
      <c r="AL368" s="139" t="s">
        <v>7</v>
      </c>
      <c r="AM368" s="141" t="s">
        <v>4004</v>
      </c>
      <c r="AN368" s="141" t="s">
        <v>8</v>
      </c>
      <c r="AO368" s="139" t="s">
        <v>1614</v>
      </c>
      <c r="AP368" s="139" t="s">
        <v>7</v>
      </c>
      <c r="AQ368" s="139"/>
      <c r="AR368" s="381"/>
      <c r="AS368" s="139" t="s">
        <v>4075</v>
      </c>
      <c r="AT368" s="141" t="s">
        <v>43</v>
      </c>
      <c r="AU368" s="141">
        <v>280</v>
      </c>
      <c r="AV368" s="383"/>
      <c r="AW368" s="385"/>
      <c r="AX368" s="139"/>
      <c r="AY368" t="s">
        <v>18514</v>
      </c>
      <c r="AZ368">
        <v>12000</v>
      </c>
      <c r="BA368" s="381"/>
      <c r="BB368" s="139" t="s">
        <v>1450</v>
      </c>
      <c r="BC368" s="166"/>
      <c r="BD368" s="166"/>
      <c r="BE368" s="166"/>
      <c r="BF368" s="166"/>
      <c r="BG368" s="166"/>
      <c r="BH368" s="308"/>
      <c r="BI368" s="308"/>
      <c r="BJ368" s="141" t="s">
        <v>26</v>
      </c>
      <c r="BK368" s="141" t="s">
        <v>26</v>
      </c>
      <c r="BL368" s="141"/>
      <c r="BM368" s="141"/>
      <c r="BN368" s="139" t="s">
        <v>4075</v>
      </c>
      <c r="BQ368" s="141" t="s">
        <v>15710</v>
      </c>
      <c r="BR368" s="135" t="s">
        <v>15685</v>
      </c>
      <c r="BT368" s="135" t="s">
        <v>15364</v>
      </c>
      <c r="BU368" s="135" t="s">
        <v>15348</v>
      </c>
      <c r="BV368" s="141" t="s">
        <v>2410</v>
      </c>
      <c r="BW368" s="135" t="s">
        <v>13266</v>
      </c>
      <c r="BX368" s="141" t="s">
        <v>12</v>
      </c>
      <c r="BY368" s="141" t="s">
        <v>12</v>
      </c>
      <c r="BZ368" s="141" t="s">
        <v>26</v>
      </c>
      <c r="CA368" s="141" t="s">
        <v>1848</v>
      </c>
      <c r="CB368" s="141"/>
      <c r="CC368" s="141" t="s">
        <v>15686</v>
      </c>
      <c r="CD368" s="141" t="s">
        <v>15683</v>
      </c>
      <c r="CE368" s="141" t="s">
        <v>15450</v>
      </c>
      <c r="CF368" s="141" t="s">
        <v>15451</v>
      </c>
      <c r="CG368" s="141" t="s">
        <v>4009</v>
      </c>
    </row>
    <row r="369" spans="1:85" x14ac:dyDescent="0.35">
      <c r="A369" s="155" t="s">
        <v>11747</v>
      </c>
      <c r="B369" s="139" t="s">
        <v>4075</v>
      </c>
      <c r="C369" s="18">
        <v>42159</v>
      </c>
      <c r="D369" s="144">
        <v>0.69305555555555554</v>
      </c>
      <c r="E369" s="141" t="s">
        <v>1946</v>
      </c>
      <c r="F369" s="141">
        <v>2</v>
      </c>
      <c r="G369" s="141" t="s">
        <v>2004</v>
      </c>
      <c r="H369" s="141">
        <v>2015</v>
      </c>
      <c r="I369" s="18">
        <v>42159</v>
      </c>
      <c r="J369" s="144">
        <v>0.69374999999999998</v>
      </c>
      <c r="K369" s="378"/>
      <c r="L369" s="139" t="s">
        <v>4075</v>
      </c>
      <c r="M369" s="141"/>
      <c r="N369" s="248"/>
      <c r="O369" s="141" t="s">
        <v>26</v>
      </c>
      <c r="P369" s="141"/>
      <c r="Q369" s="141" t="s">
        <v>11748</v>
      </c>
      <c r="R369" s="141" t="s">
        <v>11749</v>
      </c>
      <c r="S369" s="141"/>
      <c r="T369" s="141"/>
      <c r="U369" s="141"/>
      <c r="V369" s="141"/>
      <c r="W369" s="139" t="s">
        <v>4075</v>
      </c>
      <c r="X369" s="141" t="s">
        <v>25</v>
      </c>
      <c r="Y369" s="141" t="s">
        <v>27</v>
      </c>
      <c r="Z369" s="141" t="s">
        <v>4</v>
      </c>
      <c r="AA369" s="141" t="s">
        <v>34</v>
      </c>
      <c r="AB369" s="141"/>
      <c r="AC369" s="139" t="s">
        <v>18049</v>
      </c>
      <c r="AD369" s="380"/>
      <c r="AE369" s="139" t="s">
        <v>102</v>
      </c>
      <c r="AF369" s="139" t="s">
        <v>13071</v>
      </c>
      <c r="AG369" s="139" t="s">
        <v>102</v>
      </c>
      <c r="AH369" s="139" t="s">
        <v>1378</v>
      </c>
      <c r="AI369" s="139"/>
      <c r="AJ369" s="139"/>
      <c r="AK369" s="139"/>
      <c r="AL369" s="139"/>
      <c r="AM369" s="141" t="s">
        <v>1537</v>
      </c>
      <c r="AN369" s="141" t="s">
        <v>8</v>
      </c>
      <c r="AO369" s="139" t="s">
        <v>1614</v>
      </c>
      <c r="AP369" s="139" t="s">
        <v>6</v>
      </c>
      <c r="AQ369" s="139"/>
      <c r="AR369" s="381"/>
      <c r="AS369" s="139" t="s">
        <v>4075</v>
      </c>
      <c r="AT369" s="141" t="s">
        <v>1404</v>
      </c>
      <c r="AU369" s="141"/>
      <c r="AV369" s="383"/>
      <c r="AW369" s="385"/>
      <c r="AX369" s="139"/>
      <c r="AY369" t="s">
        <v>18411</v>
      </c>
      <c r="AZ369">
        <v>12000</v>
      </c>
      <c r="BA369" s="381"/>
      <c r="BB369" s="139" t="s">
        <v>17</v>
      </c>
      <c r="BC369" s="166"/>
      <c r="BD369" s="166"/>
      <c r="BE369" s="166"/>
      <c r="BF369" s="166"/>
      <c r="BG369" s="166"/>
      <c r="BH369" s="308"/>
      <c r="BI369" s="308"/>
      <c r="BJ369" s="141" t="s">
        <v>26</v>
      </c>
      <c r="BK369" s="141" t="s">
        <v>26</v>
      </c>
      <c r="BL369" s="141"/>
      <c r="BM369" s="141"/>
      <c r="BN369" s="139" t="s">
        <v>4075</v>
      </c>
      <c r="BQ369" s="141"/>
      <c r="BV369" s="141"/>
      <c r="BX369" s="141"/>
      <c r="BY369" s="141"/>
      <c r="BZ369" s="141"/>
      <c r="CA369" s="141"/>
      <c r="CB369" s="141"/>
      <c r="CC369" s="141"/>
      <c r="CD369" s="141"/>
      <c r="CE369" s="141"/>
      <c r="CF369" s="141"/>
      <c r="CG369" s="141"/>
    </row>
    <row r="370" spans="1:85" x14ac:dyDescent="0.35">
      <c r="A370" s="155" t="s">
        <v>11744</v>
      </c>
      <c r="B370" s="139" t="s">
        <v>4075</v>
      </c>
      <c r="C370" s="18">
        <v>42159</v>
      </c>
      <c r="D370" s="144">
        <v>0.83333333333333337</v>
      </c>
      <c r="E370" s="141" t="s">
        <v>1946</v>
      </c>
      <c r="F370" s="141">
        <v>2</v>
      </c>
      <c r="G370" s="141" t="s">
        <v>2004</v>
      </c>
      <c r="H370" s="141">
        <v>2015</v>
      </c>
      <c r="I370" s="18">
        <v>42159</v>
      </c>
      <c r="J370" s="144">
        <v>0.83333333333333337</v>
      </c>
      <c r="K370" s="378"/>
      <c r="L370" s="139" t="s">
        <v>4075</v>
      </c>
      <c r="M370" s="141"/>
      <c r="N370" s="248"/>
      <c r="O370" s="141" t="s">
        <v>26</v>
      </c>
      <c r="P370" s="141"/>
      <c r="Q370" s="141" t="s">
        <v>11745</v>
      </c>
      <c r="R370" s="141" t="s">
        <v>11746</v>
      </c>
      <c r="S370" s="141"/>
      <c r="T370" s="141"/>
      <c r="U370" s="141">
        <v>110429628</v>
      </c>
      <c r="V370" s="141"/>
      <c r="W370" s="139" t="s">
        <v>4075</v>
      </c>
      <c r="X370" s="141" t="s">
        <v>25</v>
      </c>
      <c r="Y370" s="141" t="s">
        <v>27</v>
      </c>
      <c r="Z370" s="141" t="s">
        <v>4</v>
      </c>
      <c r="AA370" s="141" t="s">
        <v>34</v>
      </c>
      <c r="AB370" s="141"/>
      <c r="AC370" s="139" t="s">
        <v>18047</v>
      </c>
      <c r="AD370" s="380"/>
      <c r="AE370" s="139" t="s">
        <v>4</v>
      </c>
      <c r="AF370" s="139" t="s">
        <v>13073</v>
      </c>
      <c r="AG370" s="139" t="s">
        <v>4</v>
      </c>
      <c r="AH370" s="139" t="s">
        <v>1378</v>
      </c>
      <c r="AI370" s="139" t="s">
        <v>15678</v>
      </c>
      <c r="AJ370" s="139"/>
      <c r="AK370" s="139" t="s">
        <v>15678</v>
      </c>
      <c r="AL370" s="139" t="s">
        <v>7</v>
      </c>
      <c r="AM370" s="141" t="s">
        <v>1537</v>
      </c>
      <c r="AN370" s="141" t="s">
        <v>8</v>
      </c>
      <c r="AO370" s="139" t="s">
        <v>1614</v>
      </c>
      <c r="AP370" s="139" t="s">
        <v>7</v>
      </c>
      <c r="AQ370" s="139"/>
      <c r="AR370" s="381"/>
      <c r="AS370" s="139" t="s">
        <v>4075</v>
      </c>
      <c r="AT370" s="141" t="s">
        <v>44</v>
      </c>
      <c r="AU370" s="141">
        <v>305</v>
      </c>
      <c r="AV370" s="383"/>
      <c r="AW370" s="385"/>
      <c r="AX370" s="139"/>
      <c r="AY370" t="s">
        <v>18515</v>
      </c>
      <c r="AZ370">
        <v>12000</v>
      </c>
      <c r="BA370" s="381"/>
      <c r="BB370" s="139" t="s">
        <v>17</v>
      </c>
      <c r="BC370" s="166"/>
      <c r="BD370" s="166"/>
      <c r="BE370" s="166"/>
      <c r="BF370" s="166"/>
      <c r="BG370" s="166"/>
      <c r="BH370" s="308"/>
      <c r="BI370" s="308"/>
      <c r="BJ370" s="141" t="s">
        <v>26</v>
      </c>
      <c r="BK370" s="141" t="s">
        <v>26</v>
      </c>
      <c r="BL370" s="141"/>
      <c r="BM370" s="141"/>
      <c r="BN370" s="139" t="s">
        <v>4075</v>
      </c>
      <c r="BQ370" s="141" t="s">
        <v>15711</v>
      </c>
      <c r="BR370" s="135" t="s">
        <v>15693</v>
      </c>
      <c r="BT370" s="135" t="s">
        <v>15364</v>
      </c>
      <c r="BU370" s="135" t="s">
        <v>15361</v>
      </c>
      <c r="BV370" s="141" t="s">
        <v>13278</v>
      </c>
      <c r="BW370" s="135" t="s">
        <v>13275</v>
      </c>
      <c r="BX370" s="141"/>
      <c r="BY370" s="141"/>
      <c r="BZ370" s="141"/>
      <c r="CA370" s="141"/>
      <c r="CB370" s="141"/>
      <c r="CC370" s="141"/>
      <c r="CD370" s="141"/>
      <c r="CE370" s="141" t="s">
        <v>15450</v>
      </c>
      <c r="CF370" s="141" t="s">
        <v>15451</v>
      </c>
      <c r="CG370" s="141" t="s">
        <v>4004</v>
      </c>
    </row>
    <row r="371" spans="1:85" x14ac:dyDescent="0.35">
      <c r="A371" s="155" t="s">
        <v>11753</v>
      </c>
      <c r="B371" s="139" t="s">
        <v>4075</v>
      </c>
      <c r="C371" s="18">
        <v>42159</v>
      </c>
      <c r="D371" s="144">
        <v>0.55347222222222225</v>
      </c>
      <c r="E371" s="141" t="s">
        <v>1946</v>
      </c>
      <c r="F371" s="141">
        <v>2</v>
      </c>
      <c r="G371" s="141" t="s">
        <v>2004</v>
      </c>
      <c r="H371" s="141">
        <v>2015</v>
      </c>
      <c r="I371" s="18">
        <v>42159</v>
      </c>
      <c r="J371" s="144">
        <v>0.55347222222222225</v>
      </c>
      <c r="K371" s="378"/>
      <c r="L371" s="139" t="s">
        <v>4075</v>
      </c>
      <c r="M371" s="141"/>
      <c r="N371" s="248"/>
      <c r="O371" s="141" t="s">
        <v>26</v>
      </c>
      <c r="P371" s="141"/>
      <c r="Q371" s="141" t="s">
        <v>11754</v>
      </c>
      <c r="R371" s="141" t="s">
        <v>11755</v>
      </c>
      <c r="S371" s="141"/>
      <c r="T371" s="141"/>
      <c r="U371" s="141">
        <v>110429257</v>
      </c>
      <c r="V371" s="141"/>
      <c r="W371" s="139" t="s">
        <v>4075</v>
      </c>
      <c r="X371" s="141" t="s">
        <v>25</v>
      </c>
      <c r="Y371" s="141" t="s">
        <v>27</v>
      </c>
      <c r="Z371" s="141" t="s">
        <v>4</v>
      </c>
      <c r="AA371" s="141" t="s">
        <v>34</v>
      </c>
      <c r="AB371" s="141"/>
      <c r="AC371" s="139" t="s">
        <v>18047</v>
      </c>
      <c r="AD371" s="380"/>
      <c r="AE371" s="139" t="s">
        <v>103</v>
      </c>
      <c r="AF371" s="139" t="s">
        <v>13075</v>
      </c>
      <c r="AG371" s="139" t="s">
        <v>103</v>
      </c>
      <c r="AH371" s="139" t="s">
        <v>1378</v>
      </c>
      <c r="AI371" s="139" t="s">
        <v>7340</v>
      </c>
      <c r="AJ371" s="139"/>
      <c r="AK371" s="139" t="s">
        <v>7340</v>
      </c>
      <c r="AL371" s="139" t="s">
        <v>1408</v>
      </c>
      <c r="AM371" s="141"/>
      <c r="AN371" s="141" t="s">
        <v>8</v>
      </c>
      <c r="AO371" s="139" t="s">
        <v>1614</v>
      </c>
      <c r="AP371" s="139" t="s">
        <v>7</v>
      </c>
      <c r="AQ371" s="139"/>
      <c r="AR371" s="381"/>
      <c r="AS371" s="139" t="s">
        <v>4075</v>
      </c>
      <c r="AT371" s="141" t="s">
        <v>43</v>
      </c>
      <c r="AU371" s="141">
        <v>140</v>
      </c>
      <c r="AV371" s="383"/>
      <c r="AW371" s="385"/>
      <c r="AX371" s="139"/>
      <c r="AY371" t="s">
        <v>18516</v>
      </c>
      <c r="AZ371">
        <v>12000</v>
      </c>
      <c r="BA371" s="381"/>
      <c r="BB371" s="139" t="s">
        <v>1446</v>
      </c>
      <c r="BC371" s="166"/>
      <c r="BD371" s="166"/>
      <c r="BE371" s="166"/>
      <c r="BF371" s="166"/>
      <c r="BG371" s="166"/>
      <c r="BH371" s="308"/>
      <c r="BI371" s="308"/>
      <c r="BJ371" s="141" t="s">
        <v>26</v>
      </c>
      <c r="BK371" s="141" t="s">
        <v>26</v>
      </c>
      <c r="BL371" s="141"/>
      <c r="BM371" s="141"/>
      <c r="BN371" s="139" t="s">
        <v>4075</v>
      </c>
      <c r="BQ371" s="141"/>
      <c r="BV371" s="141"/>
      <c r="BX371" s="141"/>
      <c r="BY371" s="141"/>
      <c r="BZ371" s="141"/>
      <c r="CA371" s="141"/>
      <c r="CB371" s="141"/>
      <c r="CC371" s="141"/>
      <c r="CD371" s="141"/>
      <c r="CE371" s="141"/>
      <c r="CF371" s="141"/>
      <c r="CG371" s="141"/>
    </row>
    <row r="372" spans="1:85" x14ac:dyDescent="0.35">
      <c r="A372" s="155" t="s">
        <v>11750</v>
      </c>
      <c r="B372" s="139" t="s">
        <v>4075</v>
      </c>
      <c r="C372" s="18">
        <v>42159</v>
      </c>
      <c r="D372" s="144">
        <v>0.65555555555555556</v>
      </c>
      <c r="E372" s="141" t="s">
        <v>1946</v>
      </c>
      <c r="F372" s="141">
        <v>2</v>
      </c>
      <c r="G372" s="141" t="s">
        <v>2004</v>
      </c>
      <c r="H372" s="141">
        <v>2015</v>
      </c>
      <c r="I372" s="18">
        <v>42159</v>
      </c>
      <c r="J372" s="144">
        <v>0.65555555555555556</v>
      </c>
      <c r="K372" s="378"/>
      <c r="L372" s="139" t="s">
        <v>4075</v>
      </c>
      <c r="M372" s="141"/>
      <c r="N372" s="248"/>
      <c r="O372" s="141" t="s">
        <v>26</v>
      </c>
      <c r="P372" s="141"/>
      <c r="Q372" s="141" t="s">
        <v>11751</v>
      </c>
      <c r="R372" s="141" t="s">
        <v>11752</v>
      </c>
      <c r="S372" s="141"/>
      <c r="T372" s="141"/>
      <c r="U372" s="141">
        <v>110429521</v>
      </c>
      <c r="V372" s="141"/>
      <c r="W372" s="139" t="s">
        <v>4075</v>
      </c>
      <c r="X372" s="141" t="s">
        <v>25</v>
      </c>
      <c r="Y372" s="141" t="s">
        <v>27</v>
      </c>
      <c r="Z372" s="141" t="s">
        <v>4</v>
      </c>
      <c r="AA372" s="141" t="s">
        <v>34</v>
      </c>
      <c r="AB372" s="141"/>
      <c r="AC372" s="139" t="s">
        <v>18050</v>
      </c>
      <c r="AD372" s="380"/>
      <c r="AE372" s="139" t="s">
        <v>103</v>
      </c>
      <c r="AF372" s="139" t="s">
        <v>13075</v>
      </c>
      <c r="AG372" s="139" t="s">
        <v>103</v>
      </c>
      <c r="AH372" s="139" t="s">
        <v>1378</v>
      </c>
      <c r="AI372" s="139" t="s">
        <v>7340</v>
      </c>
      <c r="AJ372" s="139"/>
      <c r="AK372" s="139" t="s">
        <v>7340</v>
      </c>
      <c r="AL372" s="139" t="s">
        <v>1408</v>
      </c>
      <c r="AM372" s="141" t="s">
        <v>4004</v>
      </c>
      <c r="AN372" s="141" t="s">
        <v>8</v>
      </c>
      <c r="AO372" s="139" t="s">
        <v>1614</v>
      </c>
      <c r="AP372" s="139" t="s">
        <v>7</v>
      </c>
      <c r="AQ372" s="139"/>
      <c r="AR372" s="381"/>
      <c r="AS372" s="139" t="s">
        <v>4075</v>
      </c>
      <c r="AT372" s="141" t="s">
        <v>1404</v>
      </c>
      <c r="AU372" s="141"/>
      <c r="AV372" s="383"/>
      <c r="AW372" s="385"/>
      <c r="AX372" s="139"/>
      <c r="AY372" t="s">
        <v>18517</v>
      </c>
      <c r="AZ372">
        <v>12000</v>
      </c>
      <c r="BA372" s="381"/>
      <c r="BB372" s="139" t="s">
        <v>1444</v>
      </c>
      <c r="BC372" s="166"/>
      <c r="BD372" s="166"/>
      <c r="BE372" s="166"/>
      <c r="BF372" s="166"/>
      <c r="BG372" s="166"/>
      <c r="BH372" s="308"/>
      <c r="BI372" s="308"/>
      <c r="BJ372" s="141" t="s">
        <v>26</v>
      </c>
      <c r="BK372" s="141" t="s">
        <v>26</v>
      </c>
      <c r="BL372" s="141"/>
      <c r="BM372" s="141"/>
      <c r="BN372" s="139" t="s">
        <v>4075</v>
      </c>
      <c r="BQ372" s="141"/>
      <c r="BV372" s="141"/>
      <c r="BX372" s="141"/>
      <c r="BY372" s="141"/>
      <c r="BZ372" s="141"/>
      <c r="CA372" s="141"/>
      <c r="CB372" s="141"/>
      <c r="CC372" s="141"/>
      <c r="CD372" s="141"/>
      <c r="CE372" s="141"/>
      <c r="CF372" s="141"/>
      <c r="CG372" s="141"/>
    </row>
    <row r="373" spans="1:85" x14ac:dyDescent="0.35">
      <c r="A373" s="155" t="s">
        <v>11732</v>
      </c>
      <c r="B373" s="139" t="s">
        <v>4075</v>
      </c>
      <c r="C373" s="18">
        <v>42160</v>
      </c>
      <c r="D373" s="144">
        <v>0.63541666666666663</v>
      </c>
      <c r="E373" s="141" t="s">
        <v>1946</v>
      </c>
      <c r="F373" s="141">
        <v>2</v>
      </c>
      <c r="G373" s="141" t="s">
        <v>2004</v>
      </c>
      <c r="H373" s="141">
        <v>2015</v>
      </c>
      <c r="I373" s="18">
        <v>42160</v>
      </c>
      <c r="J373" s="144">
        <v>0.63541666666666663</v>
      </c>
      <c r="K373" s="378"/>
      <c r="L373" s="139" t="s">
        <v>4075</v>
      </c>
      <c r="M373" s="141"/>
      <c r="N373" s="248"/>
      <c r="O373" s="141" t="s">
        <v>26</v>
      </c>
      <c r="P373" s="141"/>
      <c r="Q373" s="141" t="s">
        <v>11733</v>
      </c>
      <c r="R373" s="141" t="s">
        <v>11734</v>
      </c>
      <c r="S373" s="141"/>
      <c r="T373" s="141"/>
      <c r="U373" s="141">
        <v>110431928</v>
      </c>
      <c r="V373" s="141"/>
      <c r="W373" s="139" t="s">
        <v>4075</v>
      </c>
      <c r="X373" s="141" t="s">
        <v>25</v>
      </c>
      <c r="Y373" s="141" t="s">
        <v>27</v>
      </c>
      <c r="Z373" s="141" t="s">
        <v>4</v>
      </c>
      <c r="AA373" s="141" t="s">
        <v>34</v>
      </c>
      <c r="AB373" s="141"/>
      <c r="AC373" s="139" t="s">
        <v>18047</v>
      </c>
      <c r="AD373" s="380"/>
      <c r="AE373" s="139" t="s">
        <v>102</v>
      </c>
      <c r="AF373" s="139" t="s">
        <v>13082</v>
      </c>
      <c r="AG373" s="139" t="s">
        <v>102</v>
      </c>
      <c r="AH373" s="139" t="s">
        <v>1378</v>
      </c>
      <c r="AI373" s="139" t="s">
        <v>60</v>
      </c>
      <c r="AJ373" s="139" t="s">
        <v>60</v>
      </c>
      <c r="AK373" s="139"/>
      <c r="AL373" s="139"/>
      <c r="AM373" s="141" t="s">
        <v>1537</v>
      </c>
      <c r="AN373" s="141" t="s">
        <v>8</v>
      </c>
      <c r="AO373" s="139" t="s">
        <v>1477</v>
      </c>
      <c r="AP373" s="139" t="s">
        <v>60</v>
      </c>
      <c r="AQ373" s="139"/>
      <c r="AR373" s="381"/>
      <c r="AS373" s="139" t="s">
        <v>4075</v>
      </c>
      <c r="AT373" s="141" t="s">
        <v>1404</v>
      </c>
      <c r="AU373" s="141"/>
      <c r="AV373" s="383"/>
      <c r="AW373" s="385"/>
      <c r="AX373" s="139"/>
      <c r="AY373" t="s">
        <v>18518</v>
      </c>
      <c r="BA373" s="381"/>
      <c r="BB373" s="139" t="s">
        <v>17</v>
      </c>
      <c r="BC373" s="166"/>
      <c r="BD373" s="166"/>
      <c r="BE373" s="166"/>
      <c r="BF373" s="166"/>
      <c r="BG373" s="166"/>
      <c r="BH373" s="308"/>
      <c r="BI373" s="308"/>
      <c r="BJ373" s="141" t="s">
        <v>26</v>
      </c>
      <c r="BK373" s="141" t="s">
        <v>26</v>
      </c>
      <c r="BL373" s="141"/>
      <c r="BM373" s="141"/>
      <c r="BN373" s="139" t="s">
        <v>4075</v>
      </c>
      <c r="BQ373" s="141"/>
      <c r="BV373" s="141"/>
      <c r="BX373" s="141"/>
      <c r="BY373" s="141"/>
      <c r="BZ373" s="141"/>
      <c r="CA373" s="141"/>
      <c r="CB373" s="141"/>
      <c r="CC373" s="141"/>
      <c r="CD373" s="141"/>
      <c r="CE373" s="141"/>
      <c r="CF373" s="141"/>
      <c r="CG373" s="141"/>
    </row>
    <row r="374" spans="1:85" x14ac:dyDescent="0.35">
      <c r="A374" s="155" t="s">
        <v>11729</v>
      </c>
      <c r="B374" s="139" t="s">
        <v>4075</v>
      </c>
      <c r="C374" s="18">
        <v>42160</v>
      </c>
      <c r="D374" s="144">
        <v>0.92569444444444449</v>
      </c>
      <c r="E374" s="141" t="s">
        <v>1946</v>
      </c>
      <c r="F374" s="141">
        <v>2</v>
      </c>
      <c r="G374" s="141" t="s">
        <v>2004</v>
      </c>
      <c r="H374" s="141">
        <v>2015</v>
      </c>
      <c r="I374" s="18">
        <v>42160</v>
      </c>
      <c r="J374" s="144">
        <v>0.92569444444444449</v>
      </c>
      <c r="K374" s="378"/>
      <c r="L374" s="139" t="s">
        <v>4075</v>
      </c>
      <c r="M374" s="141"/>
      <c r="N374" s="248"/>
      <c r="O374" s="141" t="s">
        <v>26</v>
      </c>
      <c r="P374" s="141"/>
      <c r="Q374" s="141" t="s">
        <v>11730</v>
      </c>
      <c r="R374" s="141" t="s">
        <v>11731</v>
      </c>
      <c r="S374" s="141"/>
      <c r="T374" s="141"/>
      <c r="U374" s="141"/>
      <c r="V374" s="141"/>
      <c r="W374" s="139" t="s">
        <v>4075</v>
      </c>
      <c r="X374" s="141" t="s">
        <v>25</v>
      </c>
      <c r="Y374" s="141" t="s">
        <v>27</v>
      </c>
      <c r="Z374" s="141" t="s">
        <v>4</v>
      </c>
      <c r="AA374" s="141" t="s">
        <v>34</v>
      </c>
      <c r="AB374" s="141"/>
      <c r="AC374" s="139" t="s">
        <v>18049</v>
      </c>
      <c r="AD374" s="380"/>
      <c r="AE374" s="139" t="s">
        <v>102</v>
      </c>
      <c r="AF374" s="139" t="s">
        <v>13084</v>
      </c>
      <c r="AG374" s="139" t="s">
        <v>102</v>
      </c>
      <c r="AH374" s="139" t="s">
        <v>1378</v>
      </c>
      <c r="AI374" s="139" t="s">
        <v>1403</v>
      </c>
      <c r="AJ374" s="139" t="s">
        <v>1403</v>
      </c>
      <c r="AK374" s="139"/>
      <c r="AL374" s="139"/>
      <c r="AM374" s="141" t="s">
        <v>4004</v>
      </c>
      <c r="AN374" s="141" t="s">
        <v>8</v>
      </c>
      <c r="AO374" s="139" t="s">
        <v>1614</v>
      </c>
      <c r="AP374" s="139" t="s">
        <v>1403</v>
      </c>
      <c r="AQ374" s="139"/>
      <c r="AR374" s="381"/>
      <c r="AS374" s="139" t="s">
        <v>4075</v>
      </c>
      <c r="AT374" s="141" t="s">
        <v>1404</v>
      </c>
      <c r="AU374" s="141"/>
      <c r="AV374" s="383"/>
      <c r="AW374" s="385"/>
      <c r="AX374" s="139"/>
      <c r="AY374" t="s">
        <v>7048</v>
      </c>
      <c r="AZ374">
        <v>12000</v>
      </c>
      <c r="BA374" s="381"/>
      <c r="BB374" s="139" t="s">
        <v>1444</v>
      </c>
      <c r="BC374" s="166"/>
      <c r="BD374" s="166"/>
      <c r="BE374" s="166"/>
      <c r="BF374" s="166"/>
      <c r="BG374" s="166"/>
      <c r="BH374" s="308"/>
      <c r="BI374" s="308"/>
      <c r="BJ374" s="141" t="s">
        <v>26</v>
      </c>
      <c r="BK374" s="141" t="s">
        <v>26</v>
      </c>
      <c r="BL374" s="141"/>
      <c r="BM374" s="141"/>
      <c r="BN374" s="139" t="s">
        <v>4075</v>
      </c>
      <c r="BQ374" s="141"/>
      <c r="BV374" s="141"/>
      <c r="BX374" s="141"/>
      <c r="BY374" s="141"/>
      <c r="BZ374" s="141"/>
      <c r="CA374" s="141"/>
      <c r="CB374" s="141"/>
      <c r="CC374" s="141"/>
      <c r="CD374" s="141"/>
      <c r="CE374" s="141"/>
      <c r="CF374" s="141"/>
      <c r="CG374" s="141"/>
    </row>
    <row r="375" spans="1:85" x14ac:dyDescent="0.35">
      <c r="A375" s="155" t="s">
        <v>11735</v>
      </c>
      <c r="B375" s="139" t="s">
        <v>4075</v>
      </c>
      <c r="C375" s="18">
        <v>42160</v>
      </c>
      <c r="D375" s="144">
        <v>0.61111111111111116</v>
      </c>
      <c r="E375" s="141" t="s">
        <v>1946</v>
      </c>
      <c r="F375" s="141">
        <v>2</v>
      </c>
      <c r="G375" s="141" t="s">
        <v>2004</v>
      </c>
      <c r="H375" s="141">
        <v>2015</v>
      </c>
      <c r="I375" s="18">
        <v>42160</v>
      </c>
      <c r="J375" s="144">
        <v>0.61111111111111116</v>
      </c>
      <c r="K375" s="378"/>
      <c r="L375" s="139" t="s">
        <v>4075</v>
      </c>
      <c r="M375" s="141"/>
      <c r="N375" s="248"/>
      <c r="O375" s="141" t="s">
        <v>26</v>
      </c>
      <c r="P375" s="141"/>
      <c r="Q375" s="141" t="s">
        <v>11736</v>
      </c>
      <c r="R375" s="141" t="s">
        <v>11737</v>
      </c>
      <c r="S375" s="141"/>
      <c r="T375" s="141"/>
      <c r="U375" s="141"/>
      <c r="V375" s="141"/>
      <c r="W375" s="139" t="s">
        <v>4075</v>
      </c>
      <c r="X375" s="141" t="s">
        <v>25</v>
      </c>
      <c r="Y375" s="141" t="s">
        <v>27</v>
      </c>
      <c r="Z375" s="141" t="s">
        <v>4</v>
      </c>
      <c r="AA375" s="141" t="s">
        <v>34</v>
      </c>
      <c r="AB375" s="141"/>
      <c r="AC375" s="139" t="s">
        <v>18047</v>
      </c>
      <c r="AD375" s="380"/>
      <c r="AE375" s="139" t="s">
        <v>102</v>
      </c>
      <c r="AF375" s="139" t="s">
        <v>13074</v>
      </c>
      <c r="AG375" s="139" t="s">
        <v>102</v>
      </c>
      <c r="AH375" s="139" t="s">
        <v>1378</v>
      </c>
      <c r="AI375" s="139" t="s">
        <v>11</v>
      </c>
      <c r="AJ375" s="139" t="s">
        <v>11</v>
      </c>
      <c r="AK375" s="139"/>
      <c r="AL375" s="139"/>
      <c r="AM375" s="141" t="s">
        <v>4004</v>
      </c>
      <c r="AN375" s="141" t="s">
        <v>8</v>
      </c>
      <c r="AO375" s="139" t="s">
        <v>1614</v>
      </c>
      <c r="AP375" s="139" t="s">
        <v>7</v>
      </c>
      <c r="AQ375" s="139"/>
      <c r="AR375" s="381"/>
      <c r="AS375" s="139" t="s">
        <v>4075</v>
      </c>
      <c r="AT375" s="141" t="s">
        <v>43</v>
      </c>
      <c r="AU375" s="141">
        <v>320</v>
      </c>
      <c r="AV375" s="383"/>
      <c r="AW375" s="385"/>
      <c r="AX375" s="139"/>
      <c r="AY375" t="s">
        <v>18519</v>
      </c>
      <c r="AZ375">
        <v>17000</v>
      </c>
      <c r="BA375" s="381"/>
      <c r="BB375" s="139" t="s">
        <v>1483</v>
      </c>
      <c r="BC375" s="166"/>
      <c r="BD375" s="166"/>
      <c r="BE375" s="166"/>
      <c r="BF375" s="166"/>
      <c r="BG375" s="166"/>
      <c r="BH375" s="308"/>
      <c r="BI375" s="308"/>
      <c r="BJ375" s="141" t="s">
        <v>26</v>
      </c>
      <c r="BK375" s="141" t="s">
        <v>26</v>
      </c>
      <c r="BL375" s="141"/>
      <c r="BM375" s="141"/>
      <c r="BN375" s="139" t="s">
        <v>4075</v>
      </c>
      <c r="BQ375" s="141"/>
      <c r="BV375" s="141"/>
      <c r="BX375" s="141"/>
      <c r="BY375" s="141"/>
      <c r="BZ375" s="141"/>
      <c r="CA375" s="141"/>
      <c r="CB375" s="141"/>
      <c r="CC375" s="141"/>
      <c r="CD375" s="141"/>
      <c r="CE375" s="141"/>
      <c r="CF375" s="141"/>
      <c r="CG375" s="141"/>
    </row>
    <row r="376" spans="1:85" x14ac:dyDescent="0.35">
      <c r="A376" s="155" t="s">
        <v>11741</v>
      </c>
      <c r="B376" s="139" t="s">
        <v>4075</v>
      </c>
      <c r="C376" s="18">
        <v>42160</v>
      </c>
      <c r="D376" s="144">
        <v>5.9027777777777776E-2</v>
      </c>
      <c r="E376" s="141" t="s">
        <v>1946</v>
      </c>
      <c r="F376" s="141">
        <v>2</v>
      </c>
      <c r="G376" s="141" t="s">
        <v>2004</v>
      </c>
      <c r="H376" s="141">
        <v>2015</v>
      </c>
      <c r="I376" s="18">
        <v>42160</v>
      </c>
      <c r="J376" s="144">
        <v>5.9027777777777776E-2</v>
      </c>
      <c r="K376" s="378"/>
      <c r="L376" s="139" t="s">
        <v>4075</v>
      </c>
      <c r="M376" s="141"/>
      <c r="N376" s="248"/>
      <c r="O376" s="141" t="s">
        <v>26</v>
      </c>
      <c r="P376" s="141"/>
      <c r="Q376" s="141" t="s">
        <v>11742</v>
      </c>
      <c r="R376" s="141" t="s">
        <v>11743</v>
      </c>
      <c r="S376" s="141"/>
      <c r="T376" s="141"/>
      <c r="U376" s="141">
        <v>110431328</v>
      </c>
      <c r="V376" s="141"/>
      <c r="W376" s="139" t="s">
        <v>4075</v>
      </c>
      <c r="X376" s="141" t="s">
        <v>25</v>
      </c>
      <c r="Y376" s="141" t="s">
        <v>27</v>
      </c>
      <c r="Z376" s="141" t="s">
        <v>4</v>
      </c>
      <c r="AA376" s="141" t="s">
        <v>34</v>
      </c>
      <c r="AB376" s="141"/>
      <c r="AC376" s="139" t="s">
        <v>18047</v>
      </c>
      <c r="AD376" s="380"/>
      <c r="AE376" s="139" t="s">
        <v>4</v>
      </c>
      <c r="AF376" s="139" t="s">
        <v>13073</v>
      </c>
      <c r="AG376" s="139" t="s">
        <v>4</v>
      </c>
      <c r="AH376" s="139" t="s">
        <v>1378</v>
      </c>
      <c r="AI376" s="139" t="s">
        <v>15678</v>
      </c>
      <c r="AJ376" s="139"/>
      <c r="AK376" s="139" t="s">
        <v>15678</v>
      </c>
      <c r="AL376" s="139" t="s">
        <v>7</v>
      </c>
      <c r="AM376" s="141"/>
      <c r="AN376" s="141" t="s">
        <v>8</v>
      </c>
      <c r="AO376" s="139" t="s">
        <v>1614</v>
      </c>
      <c r="AP376" s="139" t="s">
        <v>7</v>
      </c>
      <c r="AQ376" s="139"/>
      <c r="AR376" s="381"/>
      <c r="AS376" s="139" t="s">
        <v>4075</v>
      </c>
      <c r="AT376" s="141" t="s">
        <v>44</v>
      </c>
      <c r="AU376" s="141">
        <v>180</v>
      </c>
      <c r="AV376" s="383"/>
      <c r="AW376" s="385"/>
      <c r="AX376" s="139"/>
      <c r="AY376" t="s">
        <v>18520</v>
      </c>
      <c r="AZ376">
        <v>21000</v>
      </c>
      <c r="BA376" s="381"/>
      <c r="BB376" s="139" t="s">
        <v>1446</v>
      </c>
      <c r="BC376" s="166"/>
      <c r="BD376" s="166"/>
      <c r="BE376" s="166"/>
      <c r="BF376" s="166"/>
      <c r="BG376" s="166"/>
      <c r="BH376" s="308"/>
      <c r="BI376" s="308"/>
      <c r="BJ376" s="141" t="s">
        <v>26</v>
      </c>
      <c r="BK376" s="141" t="s">
        <v>26</v>
      </c>
      <c r="BL376" s="141"/>
      <c r="BM376" s="141"/>
      <c r="BN376" s="139" t="s">
        <v>4075</v>
      </c>
      <c r="BQ376" s="141" t="s">
        <v>15712</v>
      </c>
      <c r="BR376" s="135" t="s">
        <v>15680</v>
      </c>
      <c r="BT376" s="135" t="s">
        <v>15365</v>
      </c>
      <c r="BU376" s="135" t="s">
        <v>15366</v>
      </c>
      <c r="BV376" s="141" t="s">
        <v>13271</v>
      </c>
      <c r="BW376" s="135" t="s">
        <v>13286</v>
      </c>
      <c r="BX376" s="141" t="s">
        <v>15681</v>
      </c>
      <c r="BY376" s="141" t="s">
        <v>12</v>
      </c>
      <c r="BZ376" s="141" t="s">
        <v>26</v>
      </c>
      <c r="CA376" s="141" t="s">
        <v>1848</v>
      </c>
      <c r="CB376" s="141"/>
      <c r="CC376" s="141" t="s">
        <v>15682</v>
      </c>
      <c r="CD376" s="141" t="s">
        <v>15683</v>
      </c>
      <c r="CE376" s="141" t="s">
        <v>15450</v>
      </c>
      <c r="CF376" s="141" t="s">
        <v>15451</v>
      </c>
      <c r="CG376" s="141" t="s">
        <v>2003</v>
      </c>
    </row>
    <row r="377" spans="1:85" x14ac:dyDescent="0.35">
      <c r="A377" s="155" t="s">
        <v>11738</v>
      </c>
      <c r="B377" s="139" t="s">
        <v>4075</v>
      </c>
      <c r="C377" s="18">
        <v>42160</v>
      </c>
      <c r="D377" s="144">
        <v>0.4152777777777778</v>
      </c>
      <c r="E377" s="141" t="s">
        <v>1946</v>
      </c>
      <c r="F377" s="141">
        <v>2</v>
      </c>
      <c r="G377" s="141" t="s">
        <v>2004</v>
      </c>
      <c r="H377" s="141">
        <v>2015</v>
      </c>
      <c r="I377" s="18">
        <v>42160</v>
      </c>
      <c r="J377" s="144">
        <v>0.41597222222222224</v>
      </c>
      <c r="K377" s="378"/>
      <c r="L377" s="139" t="s">
        <v>4075</v>
      </c>
      <c r="M377" s="141"/>
      <c r="N377" s="248"/>
      <c r="O377" s="141" t="s">
        <v>26</v>
      </c>
      <c r="P377" s="141"/>
      <c r="Q377" s="141" t="s">
        <v>11739</v>
      </c>
      <c r="R377" s="141" t="s">
        <v>11740</v>
      </c>
      <c r="S377" s="141"/>
      <c r="T377" s="141"/>
      <c r="U377" s="141"/>
      <c r="V377" s="141"/>
      <c r="W377" s="139" t="s">
        <v>4075</v>
      </c>
      <c r="X377" s="141" t="s">
        <v>25</v>
      </c>
      <c r="Y377" s="141" t="s">
        <v>27</v>
      </c>
      <c r="Z377" s="141" t="s">
        <v>4</v>
      </c>
      <c r="AA377" s="141" t="s">
        <v>34</v>
      </c>
      <c r="AB377" s="141"/>
      <c r="AC377" s="139" t="s">
        <v>18050</v>
      </c>
      <c r="AD377" s="380"/>
      <c r="AE377" s="139" t="s">
        <v>102</v>
      </c>
      <c r="AF377" s="139" t="s">
        <v>13071</v>
      </c>
      <c r="AG377" s="139" t="s">
        <v>102</v>
      </c>
      <c r="AH377" s="139" t="s">
        <v>1378</v>
      </c>
      <c r="AI377" s="139" t="s">
        <v>1606</v>
      </c>
      <c r="AJ377" s="139" t="s">
        <v>1606</v>
      </c>
      <c r="AK377" s="139"/>
      <c r="AL377" s="139"/>
      <c r="AM377" s="141" t="s">
        <v>4004</v>
      </c>
      <c r="AN377" s="141" t="s">
        <v>8</v>
      </c>
      <c r="AO377" s="139" t="s">
        <v>1614</v>
      </c>
      <c r="AP377" s="139" t="s">
        <v>7</v>
      </c>
      <c r="AQ377" s="139"/>
      <c r="AR377" s="381"/>
      <c r="AS377" s="139" t="s">
        <v>4075</v>
      </c>
      <c r="AT377" s="141" t="s">
        <v>1404</v>
      </c>
      <c r="AU377" s="141">
        <v>105</v>
      </c>
      <c r="AV377" s="383"/>
      <c r="AW377" s="385"/>
      <c r="AX377" s="139"/>
      <c r="AY377" t="s">
        <v>18521</v>
      </c>
      <c r="AZ377">
        <v>12000</v>
      </c>
      <c r="BA377" s="381"/>
      <c r="BB377" s="139" t="s">
        <v>1450</v>
      </c>
      <c r="BC377" s="166"/>
      <c r="BD377" s="166"/>
      <c r="BE377" s="166"/>
      <c r="BF377" s="166"/>
      <c r="BG377" s="166"/>
      <c r="BH377" s="308"/>
      <c r="BI377" s="308"/>
      <c r="BJ377" s="141" t="s">
        <v>26</v>
      </c>
      <c r="BK377" s="141" t="s">
        <v>26</v>
      </c>
      <c r="BL377" s="141"/>
      <c r="BM377" s="141"/>
      <c r="BN377" s="139" t="s">
        <v>4075</v>
      </c>
      <c r="BQ377" s="141"/>
      <c r="BV377" s="141"/>
      <c r="BX377" s="141"/>
      <c r="BY377" s="141"/>
      <c r="BZ377" s="141"/>
      <c r="CA377" s="141"/>
      <c r="CB377" s="141"/>
      <c r="CC377" s="141"/>
      <c r="CD377" s="141"/>
      <c r="CE377" s="141"/>
      <c r="CF377" s="141"/>
      <c r="CG377" s="141"/>
    </row>
    <row r="378" spans="1:85" x14ac:dyDescent="0.35">
      <c r="A378" s="155" t="s">
        <v>11718</v>
      </c>
      <c r="B378" s="139" t="s">
        <v>4075</v>
      </c>
      <c r="C378" s="18">
        <v>42161</v>
      </c>
      <c r="D378" s="144">
        <v>0.88680555555555551</v>
      </c>
      <c r="E378" s="141" t="s">
        <v>1946</v>
      </c>
      <c r="F378" s="141">
        <v>2</v>
      </c>
      <c r="G378" s="141" t="s">
        <v>2004</v>
      </c>
      <c r="H378" s="141">
        <v>2015</v>
      </c>
      <c r="I378" s="18">
        <v>42161</v>
      </c>
      <c r="J378" s="144">
        <v>0.88680555555555551</v>
      </c>
      <c r="K378" s="378"/>
      <c r="L378" s="139" t="s">
        <v>4075</v>
      </c>
      <c r="M378" s="141"/>
      <c r="N378" s="248"/>
      <c r="O378" s="141" t="s">
        <v>26</v>
      </c>
      <c r="P378" s="141"/>
      <c r="Q378" s="141" t="s">
        <v>11716</v>
      </c>
      <c r="R378" s="141" t="s">
        <v>11719</v>
      </c>
      <c r="S378" s="141"/>
      <c r="T378" s="141"/>
      <c r="U378" s="141">
        <v>110432576</v>
      </c>
      <c r="V378" s="141"/>
      <c r="W378" s="139" t="s">
        <v>4075</v>
      </c>
      <c r="X378" s="141" t="s">
        <v>25</v>
      </c>
      <c r="Y378" s="141" t="s">
        <v>27</v>
      </c>
      <c r="Z378" s="141" t="s">
        <v>4</v>
      </c>
      <c r="AA378" s="141" t="s">
        <v>34</v>
      </c>
      <c r="AB378" s="141"/>
      <c r="AC378" s="139" t="s">
        <v>18047</v>
      </c>
      <c r="AD378" s="380"/>
      <c r="AE378" s="139" t="s">
        <v>103</v>
      </c>
      <c r="AF378" s="139" t="s">
        <v>13069</v>
      </c>
      <c r="AG378" s="139" t="s">
        <v>103</v>
      </c>
      <c r="AH378" s="139" t="s">
        <v>1378</v>
      </c>
      <c r="AI378" s="139" t="s">
        <v>7399</v>
      </c>
      <c r="AJ378" s="139"/>
      <c r="AK378" s="139" t="s">
        <v>7399</v>
      </c>
      <c r="AL378" s="139" t="s">
        <v>7</v>
      </c>
      <c r="AM378" s="141" t="s">
        <v>1537</v>
      </c>
      <c r="AN378" s="141" t="s">
        <v>8</v>
      </c>
      <c r="AO378" s="139" t="s">
        <v>1614</v>
      </c>
      <c r="AP378" s="139" t="s">
        <v>7</v>
      </c>
      <c r="AQ378" s="139"/>
      <c r="AR378" s="381"/>
      <c r="AS378" s="139" t="s">
        <v>4075</v>
      </c>
      <c r="AT378" s="141" t="s">
        <v>1404</v>
      </c>
      <c r="AU378" s="141"/>
      <c r="AV378" s="383"/>
      <c r="AW378" s="385"/>
      <c r="AX378" s="139"/>
      <c r="AY378" t="s">
        <v>18522</v>
      </c>
      <c r="AZ378">
        <v>12000</v>
      </c>
      <c r="BA378" s="381"/>
      <c r="BB378" s="139" t="s">
        <v>17</v>
      </c>
      <c r="BC378" s="166"/>
      <c r="BD378" s="166"/>
      <c r="BE378" s="166"/>
      <c r="BF378" s="166"/>
      <c r="BG378" s="166"/>
      <c r="BH378" s="308"/>
      <c r="BI378" s="308"/>
      <c r="BJ378" s="141" t="s">
        <v>26</v>
      </c>
      <c r="BK378" s="141" t="s">
        <v>26</v>
      </c>
      <c r="BL378" s="141"/>
      <c r="BM378" s="141"/>
      <c r="BN378" s="139" t="s">
        <v>4075</v>
      </c>
      <c r="BQ378" s="141"/>
      <c r="BV378" s="141"/>
      <c r="BX378" s="141"/>
      <c r="BY378" s="141"/>
      <c r="BZ378" s="141"/>
      <c r="CA378" s="141"/>
      <c r="CB378" s="141"/>
      <c r="CC378" s="141"/>
      <c r="CD378" s="141"/>
      <c r="CE378" s="141"/>
      <c r="CF378" s="141"/>
      <c r="CG378" s="141"/>
    </row>
    <row r="379" spans="1:85" x14ac:dyDescent="0.35">
      <c r="A379" s="155" t="s">
        <v>11715</v>
      </c>
      <c r="B379" s="139" t="s">
        <v>4075</v>
      </c>
      <c r="C379" s="18">
        <v>42161</v>
      </c>
      <c r="D379" s="144">
        <v>0.88965277777777774</v>
      </c>
      <c r="E379" s="141" t="s">
        <v>1946</v>
      </c>
      <c r="F379" s="141">
        <v>2</v>
      </c>
      <c r="G379" s="141" t="s">
        <v>2004</v>
      </c>
      <c r="H379" s="141">
        <v>2015</v>
      </c>
      <c r="I379" s="18">
        <v>42161</v>
      </c>
      <c r="J379" s="144">
        <v>0.88958333333333328</v>
      </c>
      <c r="K379" s="378"/>
      <c r="L379" s="139" t="s">
        <v>4075</v>
      </c>
      <c r="M379" s="141" t="s">
        <v>28</v>
      </c>
      <c r="N379" s="248">
        <v>44253</v>
      </c>
      <c r="O379" s="141" t="s">
        <v>25</v>
      </c>
      <c r="P379" s="141"/>
      <c r="Q379" s="141" t="s">
        <v>11716</v>
      </c>
      <c r="R379" s="141" t="s">
        <v>1944</v>
      </c>
      <c r="S379" s="141"/>
      <c r="T379" s="141" t="s">
        <v>17082</v>
      </c>
      <c r="U379" s="141">
        <v>110432575</v>
      </c>
      <c r="V379" s="141"/>
      <c r="W379" s="139" t="s">
        <v>4075</v>
      </c>
      <c r="X379" s="141" t="s">
        <v>25</v>
      </c>
      <c r="Y379" s="141" t="s">
        <v>27</v>
      </c>
      <c r="Z379" s="141"/>
      <c r="AA379" s="141" t="s">
        <v>34</v>
      </c>
      <c r="AB379" s="141"/>
      <c r="AC379" s="139" t="s">
        <v>18047</v>
      </c>
      <c r="AD379" s="380"/>
      <c r="AE379" s="139" t="s">
        <v>103</v>
      </c>
      <c r="AF379" s="139" t="s">
        <v>13069</v>
      </c>
      <c r="AG379" s="139" t="s">
        <v>103</v>
      </c>
      <c r="AH379" s="139" t="s">
        <v>1380</v>
      </c>
      <c r="AI379" s="139" t="s">
        <v>7399</v>
      </c>
      <c r="AJ379" s="139"/>
      <c r="AK379" s="139" t="s">
        <v>7399</v>
      </c>
      <c r="AL379" s="139" t="s">
        <v>60</v>
      </c>
      <c r="AM379" s="141" t="s">
        <v>15</v>
      </c>
      <c r="AN379" s="141" t="s">
        <v>8</v>
      </c>
      <c r="AO379" s="139"/>
      <c r="AP379" s="139" t="s">
        <v>60</v>
      </c>
      <c r="AQ379" s="139"/>
      <c r="AR379" s="381"/>
      <c r="AS379" s="139" t="s">
        <v>4075</v>
      </c>
      <c r="AT379" s="141" t="s">
        <v>1404</v>
      </c>
      <c r="AU379" s="141"/>
      <c r="AV379" s="383"/>
      <c r="AW379" s="385"/>
      <c r="AX379" s="139" t="s">
        <v>143</v>
      </c>
      <c r="AY379" t="s">
        <v>18523</v>
      </c>
      <c r="BA379" s="381"/>
      <c r="BB379" s="139" t="s">
        <v>17</v>
      </c>
      <c r="BC379" s="166"/>
      <c r="BD379" s="166"/>
      <c r="BE379" s="166"/>
      <c r="BF379" s="166"/>
      <c r="BG379" s="166"/>
      <c r="BH379" s="308"/>
      <c r="BI379" s="308"/>
      <c r="BJ379" s="141" t="s">
        <v>26</v>
      </c>
      <c r="BK379" s="141" t="s">
        <v>26</v>
      </c>
      <c r="BL379" s="141"/>
      <c r="BM379" s="141"/>
      <c r="BN379" s="139" t="s">
        <v>4075</v>
      </c>
      <c r="BQ379" s="141"/>
      <c r="BV379" s="141"/>
      <c r="BX379" s="141"/>
      <c r="BY379" s="141"/>
      <c r="BZ379" s="141"/>
      <c r="CA379" s="141"/>
      <c r="CB379" s="141"/>
      <c r="CC379" s="141"/>
      <c r="CD379" s="141"/>
      <c r="CE379" s="141"/>
      <c r="CF379" s="141"/>
      <c r="CG379" s="141"/>
    </row>
    <row r="380" spans="1:85" x14ac:dyDescent="0.35">
      <c r="A380" s="155" t="s">
        <v>11720</v>
      </c>
      <c r="B380" s="139" t="s">
        <v>4075</v>
      </c>
      <c r="C380" s="18">
        <v>42161</v>
      </c>
      <c r="D380" s="144">
        <v>0.65138888888888891</v>
      </c>
      <c r="E380" s="141" t="s">
        <v>1946</v>
      </c>
      <c r="F380" s="141">
        <v>2</v>
      </c>
      <c r="G380" s="141" t="s">
        <v>2004</v>
      </c>
      <c r="H380" s="141">
        <v>2015</v>
      </c>
      <c r="I380" s="18">
        <v>42161</v>
      </c>
      <c r="J380" s="144">
        <v>0.65138888888888891</v>
      </c>
      <c r="K380" s="378"/>
      <c r="L380" s="139" t="s">
        <v>4075</v>
      </c>
      <c r="M380" s="141"/>
      <c r="N380" s="248"/>
      <c r="O380" s="141" t="s">
        <v>26</v>
      </c>
      <c r="P380" s="141"/>
      <c r="Q380" s="141" t="s">
        <v>11721</v>
      </c>
      <c r="R380" s="141" t="s">
        <v>11722</v>
      </c>
      <c r="S380" s="141"/>
      <c r="T380" s="141"/>
      <c r="U380" s="141">
        <v>110432482</v>
      </c>
      <c r="V380" s="141"/>
      <c r="W380" s="139" t="s">
        <v>4075</v>
      </c>
      <c r="X380" s="141" t="s">
        <v>25</v>
      </c>
      <c r="Y380" s="141" t="s">
        <v>27</v>
      </c>
      <c r="Z380" s="141" t="s">
        <v>4</v>
      </c>
      <c r="AA380" s="141" t="s">
        <v>34</v>
      </c>
      <c r="AB380" s="141"/>
      <c r="AC380" s="139" t="s">
        <v>18047</v>
      </c>
      <c r="AD380" s="380"/>
      <c r="AE380" s="139" t="s">
        <v>4</v>
      </c>
      <c r="AF380" s="139" t="s">
        <v>13073</v>
      </c>
      <c r="AG380" s="139" t="s">
        <v>4</v>
      </c>
      <c r="AH380" s="139" t="s">
        <v>1378</v>
      </c>
      <c r="AI380" s="139" t="s">
        <v>15678</v>
      </c>
      <c r="AJ380" s="139"/>
      <c r="AK380" s="139" t="s">
        <v>15678</v>
      </c>
      <c r="AL380" s="139" t="s">
        <v>7</v>
      </c>
      <c r="AM380" s="141" t="s">
        <v>4004</v>
      </c>
      <c r="AN380" s="141" t="s">
        <v>8</v>
      </c>
      <c r="AO380" s="139" t="s">
        <v>1614</v>
      </c>
      <c r="AP380" s="139" t="s">
        <v>7</v>
      </c>
      <c r="AQ380" s="139"/>
      <c r="AR380" s="381"/>
      <c r="AS380" s="139" t="s">
        <v>4075</v>
      </c>
      <c r="AT380" s="141" t="s">
        <v>43</v>
      </c>
      <c r="AU380" s="141">
        <v>154</v>
      </c>
      <c r="AV380" s="383"/>
      <c r="AW380" s="385"/>
      <c r="AX380" s="139"/>
      <c r="AY380" t="s">
        <v>18524</v>
      </c>
      <c r="AZ380">
        <v>12000</v>
      </c>
      <c r="BA380" s="381"/>
      <c r="BB380" s="139" t="s">
        <v>1444</v>
      </c>
      <c r="BC380" s="166"/>
      <c r="BD380" s="166"/>
      <c r="BE380" s="166"/>
      <c r="BF380" s="166"/>
      <c r="BG380" s="166"/>
      <c r="BH380" s="308"/>
      <c r="BI380" s="308"/>
      <c r="BJ380" s="141" t="s">
        <v>26</v>
      </c>
      <c r="BK380" s="141" t="s">
        <v>26</v>
      </c>
      <c r="BL380" s="141"/>
      <c r="BM380" s="141"/>
      <c r="BN380" s="139" t="s">
        <v>4075</v>
      </c>
      <c r="BQ380" s="141" t="s">
        <v>15712</v>
      </c>
      <c r="BR380" s="135" t="s">
        <v>15680</v>
      </c>
      <c r="BT380" s="135" t="s">
        <v>15367</v>
      </c>
      <c r="BU380" s="135" t="s">
        <v>15356</v>
      </c>
      <c r="BV380" s="141" t="s">
        <v>2760</v>
      </c>
      <c r="BW380" s="135" t="s">
        <v>13266</v>
      </c>
      <c r="BX380" s="141" t="s">
        <v>15681</v>
      </c>
      <c r="BY380" s="141" t="s">
        <v>15689</v>
      </c>
      <c r="BZ380" s="141" t="s">
        <v>26</v>
      </c>
      <c r="CA380" s="141" t="s">
        <v>1848</v>
      </c>
      <c r="CB380" s="141"/>
      <c r="CC380" s="141" t="s">
        <v>15690</v>
      </c>
      <c r="CD380" s="141" t="s">
        <v>15683</v>
      </c>
      <c r="CE380" s="141" t="s">
        <v>15455</v>
      </c>
      <c r="CF380" s="141" t="s">
        <v>15451</v>
      </c>
      <c r="CG380" s="141" t="s">
        <v>2116</v>
      </c>
    </row>
    <row r="381" spans="1:85" x14ac:dyDescent="0.35">
      <c r="A381" s="155" t="s">
        <v>11726</v>
      </c>
      <c r="B381" s="139" t="s">
        <v>4075</v>
      </c>
      <c r="C381" s="18">
        <v>42161</v>
      </c>
      <c r="D381" s="144">
        <v>0.47499999999999998</v>
      </c>
      <c r="E381" s="141" t="s">
        <v>1946</v>
      </c>
      <c r="F381" s="141">
        <v>2</v>
      </c>
      <c r="G381" s="141" t="s">
        <v>2004</v>
      </c>
      <c r="H381" s="141">
        <v>2015</v>
      </c>
      <c r="I381" s="18">
        <v>42161</v>
      </c>
      <c r="J381" s="144">
        <v>0.47499999999999998</v>
      </c>
      <c r="K381" s="378"/>
      <c r="L381" s="139" t="s">
        <v>4075</v>
      </c>
      <c r="M381" s="141"/>
      <c r="N381" s="248"/>
      <c r="O381" s="141" t="s">
        <v>26</v>
      </c>
      <c r="P381" s="141"/>
      <c r="Q381" s="141" t="s">
        <v>11727</v>
      </c>
      <c r="R381" s="141" t="s">
        <v>11728</v>
      </c>
      <c r="S381" s="141"/>
      <c r="T381" s="141"/>
      <c r="U381" s="141"/>
      <c r="V381" s="141"/>
      <c r="W381" s="139" t="s">
        <v>4075</v>
      </c>
      <c r="X381" s="141" t="s">
        <v>25</v>
      </c>
      <c r="Y381" s="141" t="s">
        <v>27</v>
      </c>
      <c r="Z381" s="141" t="s">
        <v>4</v>
      </c>
      <c r="AA381" s="141" t="s">
        <v>34</v>
      </c>
      <c r="AB381" s="141"/>
      <c r="AC381" s="139" t="s">
        <v>18049</v>
      </c>
      <c r="AD381" s="380"/>
      <c r="AE381" s="139" t="s">
        <v>102</v>
      </c>
      <c r="AF381" s="139" t="s">
        <v>13074</v>
      </c>
      <c r="AG381" s="139" t="s">
        <v>102</v>
      </c>
      <c r="AH381" s="139" t="s">
        <v>1378</v>
      </c>
      <c r="AI381" s="139" t="s">
        <v>11</v>
      </c>
      <c r="AJ381" s="139" t="s">
        <v>11</v>
      </c>
      <c r="AK381" s="139"/>
      <c r="AL381" s="139"/>
      <c r="AM381" s="141" t="s">
        <v>1537</v>
      </c>
      <c r="AN381" s="141" t="s">
        <v>8</v>
      </c>
      <c r="AO381" s="139" t="s">
        <v>1614</v>
      </c>
      <c r="AP381" s="139" t="s">
        <v>7</v>
      </c>
      <c r="AQ381" s="139"/>
      <c r="AR381" s="381"/>
      <c r="AS381" s="139" t="s">
        <v>4075</v>
      </c>
      <c r="AT381" s="141" t="s">
        <v>1404</v>
      </c>
      <c r="AU381" s="141"/>
      <c r="AV381" s="383"/>
      <c r="AW381" s="385"/>
      <c r="AX381" s="139"/>
      <c r="AY381" t="s">
        <v>18483</v>
      </c>
      <c r="AZ381">
        <v>12000</v>
      </c>
      <c r="BA381" s="381"/>
      <c r="BB381" s="139" t="s">
        <v>1444</v>
      </c>
      <c r="BC381" s="166"/>
      <c r="BD381" s="166"/>
      <c r="BE381" s="166"/>
      <c r="BF381" s="166"/>
      <c r="BG381" s="166"/>
      <c r="BH381" s="308"/>
      <c r="BI381" s="308"/>
      <c r="BJ381" s="141" t="s">
        <v>26</v>
      </c>
      <c r="BK381" s="141" t="s">
        <v>26</v>
      </c>
      <c r="BL381" s="141"/>
      <c r="BM381" s="141"/>
      <c r="BN381" s="139" t="s">
        <v>4075</v>
      </c>
      <c r="BQ381" s="141"/>
      <c r="BV381" s="141"/>
      <c r="BX381" s="141"/>
      <c r="BY381" s="141"/>
      <c r="BZ381" s="141"/>
      <c r="CA381" s="141"/>
      <c r="CB381" s="141"/>
      <c r="CC381" s="141"/>
      <c r="CD381" s="141"/>
      <c r="CE381" s="141"/>
      <c r="CF381" s="141"/>
      <c r="CG381" s="141"/>
    </row>
    <row r="382" spans="1:85" x14ac:dyDescent="0.35">
      <c r="A382" s="155" t="s">
        <v>11723</v>
      </c>
      <c r="B382" s="139" t="s">
        <v>4075</v>
      </c>
      <c r="C382" s="18">
        <v>42161</v>
      </c>
      <c r="D382" s="144">
        <v>0.5</v>
      </c>
      <c r="E382" s="141" t="s">
        <v>1946</v>
      </c>
      <c r="F382" s="141">
        <v>2</v>
      </c>
      <c r="G382" s="141" t="s">
        <v>2004</v>
      </c>
      <c r="H382" s="141">
        <v>2015</v>
      </c>
      <c r="I382" s="18">
        <v>42161</v>
      </c>
      <c r="J382" s="144">
        <v>0.5</v>
      </c>
      <c r="K382" s="378"/>
      <c r="L382" s="139" t="s">
        <v>4075</v>
      </c>
      <c r="M382" s="141"/>
      <c r="N382" s="248"/>
      <c r="O382" s="141" t="s">
        <v>26</v>
      </c>
      <c r="P382" s="141"/>
      <c r="Q382" s="141" t="s">
        <v>11724</v>
      </c>
      <c r="R382" s="141" t="s">
        <v>11725</v>
      </c>
      <c r="S382" s="141"/>
      <c r="T382" s="141"/>
      <c r="U382" s="141"/>
      <c r="V382" s="141"/>
      <c r="W382" s="139" t="s">
        <v>4075</v>
      </c>
      <c r="X382" s="141" t="s">
        <v>25</v>
      </c>
      <c r="Y382" s="141" t="s">
        <v>27</v>
      </c>
      <c r="Z382" s="141" t="s">
        <v>4</v>
      </c>
      <c r="AA382" s="141" t="s">
        <v>34</v>
      </c>
      <c r="AB382" s="141"/>
      <c r="AC382" s="139" t="s">
        <v>18047</v>
      </c>
      <c r="AD382" s="380"/>
      <c r="AE382" s="139" t="s">
        <v>102</v>
      </c>
      <c r="AF382" s="139" t="s">
        <v>13088</v>
      </c>
      <c r="AG382" s="139" t="s">
        <v>102</v>
      </c>
      <c r="AH382" s="139" t="s">
        <v>1378</v>
      </c>
      <c r="AI382" s="139" t="s">
        <v>100</v>
      </c>
      <c r="AJ382" s="139" t="s">
        <v>100</v>
      </c>
      <c r="AK382" s="139"/>
      <c r="AL382" s="139"/>
      <c r="AM382" s="141"/>
      <c r="AN382" s="141" t="s">
        <v>8</v>
      </c>
      <c r="AO382" s="139" t="s">
        <v>1614</v>
      </c>
      <c r="AP382" s="139" t="s">
        <v>100</v>
      </c>
      <c r="AQ382" s="139"/>
      <c r="AR382" s="381"/>
      <c r="AS382" s="139" t="s">
        <v>4075</v>
      </c>
      <c r="AT382" s="141" t="s">
        <v>1404</v>
      </c>
      <c r="AU382" s="141"/>
      <c r="AV382" s="383"/>
      <c r="AW382" s="385"/>
      <c r="AX382" s="139"/>
      <c r="AY382" t="s">
        <v>18525</v>
      </c>
      <c r="AZ382">
        <v>12000</v>
      </c>
      <c r="BA382" s="381"/>
      <c r="BB382" s="139" t="s">
        <v>17</v>
      </c>
      <c r="BC382" s="166"/>
      <c r="BD382" s="166"/>
      <c r="BE382" s="166"/>
      <c r="BF382" s="166"/>
      <c r="BG382" s="166"/>
      <c r="BH382" s="308"/>
      <c r="BI382" s="308"/>
      <c r="BJ382" s="141" t="s">
        <v>26</v>
      </c>
      <c r="BK382" s="141" t="s">
        <v>26</v>
      </c>
      <c r="BL382" s="141"/>
      <c r="BM382" s="141"/>
      <c r="BN382" s="139" t="s">
        <v>4075</v>
      </c>
      <c r="BQ382" s="141"/>
      <c r="BV382" s="141"/>
      <c r="BX382" s="141"/>
      <c r="BY382" s="141"/>
      <c r="BZ382" s="141"/>
      <c r="CA382" s="141"/>
      <c r="CB382" s="141"/>
      <c r="CC382" s="141"/>
      <c r="CD382" s="141"/>
      <c r="CE382" s="141"/>
      <c r="CF382" s="141"/>
      <c r="CG382" s="141"/>
    </row>
    <row r="383" spans="1:85" x14ac:dyDescent="0.35">
      <c r="A383" s="155" t="s">
        <v>11705</v>
      </c>
      <c r="B383" s="139" t="s">
        <v>4075</v>
      </c>
      <c r="C383" s="18">
        <v>42162</v>
      </c>
      <c r="D383" s="144">
        <v>0.7416666666666667</v>
      </c>
      <c r="E383" s="141" t="s">
        <v>2760</v>
      </c>
      <c r="F383" s="141">
        <v>2</v>
      </c>
      <c r="G383" s="141" t="s">
        <v>2004</v>
      </c>
      <c r="H383" s="141">
        <v>2015</v>
      </c>
      <c r="I383" s="18">
        <v>42162</v>
      </c>
      <c r="J383" s="144">
        <v>0.7416666666666667</v>
      </c>
      <c r="K383" s="378"/>
      <c r="L383" s="139" t="s">
        <v>4075</v>
      </c>
      <c r="M383" s="141"/>
      <c r="N383" s="248"/>
      <c r="O383" s="141" t="s">
        <v>26</v>
      </c>
      <c r="P383" s="141"/>
      <c r="Q383" s="141" t="s">
        <v>11706</v>
      </c>
      <c r="R383" s="141" t="s">
        <v>11707</v>
      </c>
      <c r="S383" s="141"/>
      <c r="T383" s="141"/>
      <c r="U383" s="141">
        <v>110432686</v>
      </c>
      <c r="V383" s="141"/>
      <c r="W383" s="139" t="s">
        <v>4075</v>
      </c>
      <c r="X383" s="141" t="s">
        <v>25</v>
      </c>
      <c r="Y383" s="141" t="s">
        <v>27</v>
      </c>
      <c r="Z383" s="141" t="s">
        <v>4</v>
      </c>
      <c r="AA383" s="141" t="s">
        <v>34</v>
      </c>
      <c r="AB383" s="141"/>
      <c r="AC383" s="139" t="s">
        <v>18054</v>
      </c>
      <c r="AD383" s="380"/>
      <c r="AE383" s="139" t="s">
        <v>103</v>
      </c>
      <c r="AF383" s="139" t="s">
        <v>13079</v>
      </c>
      <c r="AG383" s="139" t="s">
        <v>103</v>
      </c>
      <c r="AH383" s="139" t="s">
        <v>1378</v>
      </c>
      <c r="AI383" s="139" t="s">
        <v>41</v>
      </c>
      <c r="AJ383" s="139"/>
      <c r="AK383" s="139" t="s">
        <v>41</v>
      </c>
      <c r="AL383" s="139"/>
      <c r="AM383" s="141" t="s">
        <v>4004</v>
      </c>
      <c r="AN383" s="141" t="s">
        <v>8</v>
      </c>
      <c r="AO383" s="139" t="s">
        <v>1614</v>
      </c>
      <c r="AP383" s="139" t="s">
        <v>7</v>
      </c>
      <c r="AQ383" s="139"/>
      <c r="AR383" s="381"/>
      <c r="AS383" s="139" t="s">
        <v>4075</v>
      </c>
      <c r="AT383" s="141" t="s">
        <v>1404</v>
      </c>
      <c r="AU383" s="141"/>
      <c r="AV383" s="383"/>
      <c r="AW383" s="385"/>
      <c r="AX383" s="139"/>
      <c r="AY383" t="s">
        <v>18413</v>
      </c>
      <c r="AZ383">
        <v>21000</v>
      </c>
      <c r="BA383" s="381"/>
      <c r="BB383" s="139" t="s">
        <v>1450</v>
      </c>
      <c r="BC383" s="166">
        <v>100</v>
      </c>
      <c r="BD383" s="166"/>
      <c r="BE383" s="166"/>
      <c r="BF383" s="166"/>
      <c r="BG383" s="166"/>
      <c r="BH383" s="308"/>
      <c r="BI383" s="308"/>
      <c r="BJ383" s="141" t="s">
        <v>26</v>
      </c>
      <c r="BK383" s="141" t="s">
        <v>26</v>
      </c>
      <c r="BL383" s="141"/>
      <c r="BM383" s="141"/>
      <c r="BN383" s="139" t="s">
        <v>4075</v>
      </c>
      <c r="BQ383" s="141"/>
      <c r="BV383" s="141"/>
      <c r="BX383" s="141"/>
      <c r="BY383" s="141"/>
      <c r="BZ383" s="141"/>
      <c r="CA383" s="141"/>
      <c r="CB383" s="141"/>
      <c r="CC383" s="141"/>
      <c r="CD383" s="141"/>
      <c r="CE383" s="141"/>
      <c r="CF383" s="141"/>
      <c r="CG383" s="141"/>
    </row>
    <row r="384" spans="1:85" x14ac:dyDescent="0.35">
      <c r="A384" s="155" t="s">
        <v>11708</v>
      </c>
      <c r="B384" s="139" t="s">
        <v>4075</v>
      </c>
      <c r="C384" s="18">
        <v>42162</v>
      </c>
      <c r="D384" s="144">
        <v>0.62013888888888891</v>
      </c>
      <c r="E384" s="141" t="s">
        <v>2760</v>
      </c>
      <c r="F384" s="141">
        <v>2</v>
      </c>
      <c r="G384" s="141" t="s">
        <v>2004</v>
      </c>
      <c r="H384" s="141">
        <v>2015</v>
      </c>
      <c r="I384" s="18">
        <v>42162</v>
      </c>
      <c r="J384" s="144">
        <v>0.62013888888888891</v>
      </c>
      <c r="K384" s="378"/>
      <c r="L384" s="139" t="s">
        <v>4075</v>
      </c>
      <c r="M384" s="141"/>
      <c r="N384" s="248"/>
      <c r="O384" s="141" t="s">
        <v>26</v>
      </c>
      <c r="P384" s="141"/>
      <c r="Q384" s="141" t="s">
        <v>11709</v>
      </c>
      <c r="R384" s="141" t="s">
        <v>11710</v>
      </c>
      <c r="S384" s="141"/>
      <c r="T384" s="141"/>
      <c r="U384" s="141"/>
      <c r="V384" s="141"/>
      <c r="W384" s="139" t="s">
        <v>4075</v>
      </c>
      <c r="X384" s="141" t="s">
        <v>25</v>
      </c>
      <c r="Y384" s="141" t="s">
        <v>27</v>
      </c>
      <c r="Z384" s="141" t="s">
        <v>4</v>
      </c>
      <c r="AA384" s="141" t="s">
        <v>34</v>
      </c>
      <c r="AB384" s="141"/>
      <c r="AC384" s="139" t="s">
        <v>18047</v>
      </c>
      <c r="AD384" s="380"/>
      <c r="AE384" s="139" t="s">
        <v>102</v>
      </c>
      <c r="AF384" s="139" t="s">
        <v>13071</v>
      </c>
      <c r="AG384" s="139" t="s">
        <v>102</v>
      </c>
      <c r="AH384" s="139" t="s">
        <v>1378</v>
      </c>
      <c r="AI384" s="139"/>
      <c r="AJ384" s="139"/>
      <c r="AK384" s="139"/>
      <c r="AL384" s="139"/>
      <c r="AM384" s="141" t="s">
        <v>1537</v>
      </c>
      <c r="AN384" s="141" t="s">
        <v>8</v>
      </c>
      <c r="AO384" s="139" t="s">
        <v>1614</v>
      </c>
      <c r="AP384" s="139" t="s">
        <v>6</v>
      </c>
      <c r="AQ384" s="139"/>
      <c r="AR384" s="381"/>
      <c r="AS384" s="139" t="s">
        <v>4075</v>
      </c>
      <c r="AT384" s="141" t="s">
        <v>1404</v>
      </c>
      <c r="AU384" s="141"/>
      <c r="AV384" s="383"/>
      <c r="AW384" s="385"/>
      <c r="AX384" s="139"/>
      <c r="AY384" t="s">
        <v>18526</v>
      </c>
      <c r="AZ384">
        <v>12000</v>
      </c>
      <c r="BA384" s="381"/>
      <c r="BB384" s="139" t="s">
        <v>1469</v>
      </c>
      <c r="BC384" s="166"/>
      <c r="BD384" s="166"/>
      <c r="BE384" s="166"/>
      <c r="BF384" s="166"/>
      <c r="BG384" s="166"/>
      <c r="BH384" s="308"/>
      <c r="BI384" s="308"/>
      <c r="BJ384" s="141" t="s">
        <v>26</v>
      </c>
      <c r="BK384" s="141" t="s">
        <v>26</v>
      </c>
      <c r="BL384" s="141"/>
      <c r="BM384" s="141"/>
      <c r="BN384" s="139" t="s">
        <v>4075</v>
      </c>
      <c r="BQ384" s="141"/>
      <c r="BV384" s="141"/>
      <c r="BX384" s="141"/>
      <c r="BY384" s="141"/>
      <c r="BZ384" s="141"/>
      <c r="CA384" s="141"/>
      <c r="CB384" s="141"/>
      <c r="CC384" s="141"/>
      <c r="CD384" s="141"/>
      <c r="CE384" s="141"/>
      <c r="CF384" s="141"/>
      <c r="CG384" s="141"/>
    </row>
    <row r="385" spans="1:85" x14ac:dyDescent="0.35">
      <c r="A385" s="155" t="s">
        <v>11711</v>
      </c>
      <c r="B385" s="139" t="s">
        <v>4075</v>
      </c>
      <c r="C385" s="18">
        <v>42162</v>
      </c>
      <c r="D385" s="144">
        <v>0.21180555555555555</v>
      </c>
      <c r="E385" s="141" t="s">
        <v>2760</v>
      </c>
      <c r="F385" s="141">
        <v>2</v>
      </c>
      <c r="G385" s="141" t="s">
        <v>2004</v>
      </c>
      <c r="H385" s="141">
        <v>2015</v>
      </c>
      <c r="I385" s="18">
        <v>42162</v>
      </c>
      <c r="J385" s="144">
        <v>0.21180555555555555</v>
      </c>
      <c r="K385" s="378"/>
      <c r="L385" s="139" t="s">
        <v>4075</v>
      </c>
      <c r="M385" s="141"/>
      <c r="N385" s="248"/>
      <c r="O385" s="141" t="s">
        <v>26</v>
      </c>
      <c r="P385" s="141"/>
      <c r="Q385" s="141" t="s">
        <v>11712</v>
      </c>
      <c r="R385" s="141" t="s">
        <v>11713</v>
      </c>
      <c r="S385" s="141"/>
      <c r="T385" s="141" t="s">
        <v>18215</v>
      </c>
      <c r="U385" s="141">
        <v>110432598</v>
      </c>
      <c r="V385" s="141"/>
      <c r="W385" s="139" t="s">
        <v>4075</v>
      </c>
      <c r="X385" s="141" t="s">
        <v>25</v>
      </c>
      <c r="Y385" s="141" t="s">
        <v>27</v>
      </c>
      <c r="Z385" s="141" t="s">
        <v>4</v>
      </c>
      <c r="AA385" s="141" t="s">
        <v>34</v>
      </c>
      <c r="AB385" s="141"/>
      <c r="AC385" s="139" t="s">
        <v>18050</v>
      </c>
      <c r="AD385" s="380"/>
      <c r="AE385" s="139" t="s">
        <v>102</v>
      </c>
      <c r="AF385" s="139" t="s">
        <v>13071</v>
      </c>
      <c r="AG385" s="139" t="s">
        <v>102</v>
      </c>
      <c r="AH385" s="139" t="s">
        <v>1378</v>
      </c>
      <c r="AI385" s="139" t="s">
        <v>1420</v>
      </c>
      <c r="AJ385" s="139" t="s">
        <v>1420</v>
      </c>
      <c r="AK385" s="139"/>
      <c r="AL385" s="139"/>
      <c r="AM385" s="141" t="s">
        <v>4004</v>
      </c>
      <c r="AN385" s="141" t="s">
        <v>8</v>
      </c>
      <c r="AO385" s="139" t="s">
        <v>1614</v>
      </c>
      <c r="AP385" s="139" t="s">
        <v>7</v>
      </c>
      <c r="AQ385" s="139"/>
      <c r="AR385" s="381"/>
      <c r="AS385" s="139" t="s">
        <v>4075</v>
      </c>
      <c r="AT385" s="141" t="s">
        <v>1404</v>
      </c>
      <c r="AU385" s="141"/>
      <c r="AV385" s="383"/>
      <c r="AW385" s="385"/>
      <c r="AX385" s="139"/>
      <c r="AY385" t="s">
        <v>18527</v>
      </c>
      <c r="AZ385">
        <v>12000</v>
      </c>
      <c r="BA385" s="381"/>
      <c r="BB385" s="139" t="s">
        <v>17</v>
      </c>
      <c r="BC385" s="166"/>
      <c r="BD385" s="166"/>
      <c r="BE385" s="166"/>
      <c r="BF385" s="166"/>
      <c r="BG385" s="166"/>
      <c r="BH385" s="308"/>
      <c r="BI385" s="308"/>
      <c r="BJ385" s="141" t="s">
        <v>26</v>
      </c>
      <c r="BK385" s="141" t="s">
        <v>26</v>
      </c>
      <c r="BL385" s="141"/>
      <c r="BM385" s="141"/>
      <c r="BN385" s="139" t="s">
        <v>4075</v>
      </c>
      <c r="BQ385" s="141"/>
      <c r="BV385" s="141"/>
      <c r="BX385" s="141"/>
      <c r="BY385" s="141"/>
      <c r="BZ385" s="141"/>
      <c r="CA385" s="141"/>
      <c r="CB385" s="141"/>
      <c r="CC385" s="141"/>
      <c r="CD385" s="141"/>
      <c r="CE385" s="141"/>
      <c r="CF385" s="141"/>
      <c r="CG385" s="141"/>
    </row>
    <row r="386" spans="1:85" x14ac:dyDescent="0.35">
      <c r="A386" s="155" t="s">
        <v>11694</v>
      </c>
      <c r="B386" s="139" t="s">
        <v>4075</v>
      </c>
      <c r="C386" s="18">
        <v>42163</v>
      </c>
      <c r="D386" s="144">
        <v>0.73472222222222228</v>
      </c>
      <c r="E386" s="141" t="s">
        <v>2760</v>
      </c>
      <c r="F386" s="141">
        <v>2</v>
      </c>
      <c r="G386" s="141" t="s">
        <v>2004</v>
      </c>
      <c r="H386" s="141">
        <v>2015</v>
      </c>
      <c r="I386" s="18">
        <v>42163</v>
      </c>
      <c r="J386" s="144">
        <v>0.73472222222222228</v>
      </c>
      <c r="K386" s="378"/>
      <c r="L386" s="139" t="s">
        <v>4075</v>
      </c>
      <c r="M386" s="141"/>
      <c r="N386" s="248"/>
      <c r="O386" s="141" t="s">
        <v>26</v>
      </c>
      <c r="P386" s="141"/>
      <c r="Q386" s="141" t="s">
        <v>11695</v>
      </c>
      <c r="R386" s="141" t="s">
        <v>11696</v>
      </c>
      <c r="S386" s="141"/>
      <c r="T386" s="141"/>
      <c r="U386" s="141"/>
      <c r="V386" s="141"/>
      <c r="W386" s="139" t="s">
        <v>4075</v>
      </c>
      <c r="X386" s="141" t="s">
        <v>25</v>
      </c>
      <c r="Y386" s="141" t="s">
        <v>27</v>
      </c>
      <c r="Z386" s="141" t="s">
        <v>4</v>
      </c>
      <c r="AA386" s="141" t="s">
        <v>34</v>
      </c>
      <c r="AB386" s="141"/>
      <c r="AC386" s="139" t="s">
        <v>18049</v>
      </c>
      <c r="AD386" s="380"/>
      <c r="AE386" s="139" t="s">
        <v>102</v>
      </c>
      <c r="AF386" s="139" t="s">
        <v>13068</v>
      </c>
      <c r="AG386" s="139" t="s">
        <v>102</v>
      </c>
      <c r="AH386" s="139" t="s">
        <v>1378</v>
      </c>
      <c r="AI386" s="139" t="s">
        <v>7</v>
      </c>
      <c r="AJ386" s="139" t="s">
        <v>7</v>
      </c>
      <c r="AK386" s="139"/>
      <c r="AL386" s="139"/>
      <c r="AM386" s="141" t="s">
        <v>4004</v>
      </c>
      <c r="AN386" s="141" t="s">
        <v>8</v>
      </c>
      <c r="AO386" s="139" t="s">
        <v>1477</v>
      </c>
      <c r="AP386" s="139" t="s">
        <v>7</v>
      </c>
      <c r="AQ386" s="139"/>
      <c r="AR386" s="381"/>
      <c r="AS386" s="139" t="s">
        <v>4075</v>
      </c>
      <c r="AT386" s="141" t="s">
        <v>1404</v>
      </c>
      <c r="AU386" s="141"/>
      <c r="AV386" s="383"/>
      <c r="AW386" s="385"/>
      <c r="AX386" s="139"/>
      <c r="AY386" t="s">
        <v>18528</v>
      </c>
      <c r="BA386" s="381"/>
      <c r="BB386" s="139" t="s">
        <v>17</v>
      </c>
      <c r="BC386" s="166"/>
      <c r="BD386" s="166"/>
      <c r="BE386" s="166"/>
      <c r="BF386" s="166"/>
      <c r="BG386" s="166"/>
      <c r="BH386" s="308"/>
      <c r="BI386" s="308"/>
      <c r="BJ386" s="141" t="s">
        <v>26</v>
      </c>
      <c r="BK386" s="141" t="s">
        <v>26</v>
      </c>
      <c r="BL386" s="141"/>
      <c r="BM386" s="141"/>
      <c r="BN386" s="139" t="s">
        <v>4075</v>
      </c>
      <c r="BQ386" s="141"/>
      <c r="BV386" s="141"/>
      <c r="BX386" s="141"/>
      <c r="BY386" s="141"/>
      <c r="BZ386" s="141"/>
      <c r="CA386" s="141"/>
      <c r="CB386" s="141"/>
      <c r="CC386" s="141"/>
      <c r="CD386" s="141"/>
      <c r="CE386" s="141"/>
      <c r="CF386" s="141"/>
      <c r="CG386" s="141"/>
    </row>
    <row r="387" spans="1:85" x14ac:dyDescent="0.35">
      <c r="A387" s="155" t="s">
        <v>11691</v>
      </c>
      <c r="B387" s="139" t="s">
        <v>4075</v>
      </c>
      <c r="C387" s="18">
        <v>42163</v>
      </c>
      <c r="D387" s="144">
        <v>0.77222222222222225</v>
      </c>
      <c r="E387" s="141" t="s">
        <v>2760</v>
      </c>
      <c r="F387" s="141">
        <v>2</v>
      </c>
      <c r="G387" s="141" t="s">
        <v>2004</v>
      </c>
      <c r="H387" s="141">
        <v>2015</v>
      </c>
      <c r="I387" s="18">
        <v>42163</v>
      </c>
      <c r="J387" s="144">
        <v>0.77222222222222225</v>
      </c>
      <c r="K387" s="378"/>
      <c r="L387" s="139" t="s">
        <v>4075</v>
      </c>
      <c r="M387" s="141"/>
      <c r="N387" s="248"/>
      <c r="O387" s="141" t="s">
        <v>26</v>
      </c>
      <c r="P387" s="141"/>
      <c r="Q387" s="141" t="s">
        <v>11692</v>
      </c>
      <c r="R387" s="141" t="s">
        <v>11693</v>
      </c>
      <c r="S387" s="141"/>
      <c r="T387" s="141"/>
      <c r="U387" s="141"/>
      <c r="V387" s="141"/>
      <c r="W387" s="139" t="s">
        <v>4075</v>
      </c>
      <c r="X387" s="141" t="s">
        <v>25</v>
      </c>
      <c r="Y387" s="141" t="s">
        <v>27</v>
      </c>
      <c r="Z387" s="141" t="s">
        <v>4</v>
      </c>
      <c r="AA387" s="141" t="s">
        <v>34</v>
      </c>
      <c r="AB387" s="141"/>
      <c r="AC387" s="139" t="s">
        <v>18049</v>
      </c>
      <c r="AD387" s="380"/>
      <c r="AE387" s="139" t="s">
        <v>102</v>
      </c>
      <c r="AF387" s="139" t="s">
        <v>13080</v>
      </c>
      <c r="AG387" s="139" t="s">
        <v>102</v>
      </c>
      <c r="AH387" s="139" t="s">
        <v>1378</v>
      </c>
      <c r="AI387" s="139" t="s">
        <v>46</v>
      </c>
      <c r="AJ387" s="139" t="s">
        <v>46</v>
      </c>
      <c r="AK387" s="139"/>
      <c r="AL387" s="139"/>
      <c r="AM387" s="141" t="s">
        <v>1537</v>
      </c>
      <c r="AN387" s="141" t="s">
        <v>8</v>
      </c>
      <c r="AO387" s="139" t="s">
        <v>1477</v>
      </c>
      <c r="AP387" s="139" t="s">
        <v>46</v>
      </c>
      <c r="AQ387" s="139"/>
      <c r="AR387" s="381"/>
      <c r="AS387" s="139" t="s">
        <v>4075</v>
      </c>
      <c r="AT387" s="141" t="s">
        <v>1404</v>
      </c>
      <c r="AU387" s="141"/>
      <c r="AV387" s="383"/>
      <c r="AW387" s="385"/>
      <c r="AX387" s="139"/>
      <c r="AY387" t="s">
        <v>18498</v>
      </c>
      <c r="BA387" s="381"/>
      <c r="BB387" s="139" t="s">
        <v>17</v>
      </c>
      <c r="BC387" s="166"/>
      <c r="BD387" s="166"/>
      <c r="BE387" s="166"/>
      <c r="BF387" s="166"/>
      <c r="BG387" s="166"/>
      <c r="BH387" s="308"/>
      <c r="BI387" s="308"/>
      <c r="BJ387" s="141" t="s">
        <v>26</v>
      </c>
      <c r="BK387" s="141" t="s">
        <v>26</v>
      </c>
      <c r="BL387" s="141"/>
      <c r="BM387" s="141"/>
      <c r="BN387" s="139" t="s">
        <v>4075</v>
      </c>
      <c r="BQ387" s="141"/>
      <c r="BV387" s="141"/>
      <c r="BX387" s="141"/>
      <c r="BY387" s="141"/>
      <c r="BZ387" s="141"/>
      <c r="CA387" s="141"/>
      <c r="CB387" s="141"/>
      <c r="CC387" s="141"/>
      <c r="CD387" s="141"/>
      <c r="CE387" s="141"/>
      <c r="CF387" s="141"/>
      <c r="CG387" s="141"/>
    </row>
    <row r="388" spans="1:85" x14ac:dyDescent="0.35">
      <c r="A388" s="155" t="s">
        <v>11697</v>
      </c>
      <c r="B388" s="139" t="s">
        <v>4075</v>
      </c>
      <c r="C388" s="18">
        <v>42163</v>
      </c>
      <c r="D388" s="144">
        <v>0.67708333333333337</v>
      </c>
      <c r="E388" s="141" t="s">
        <v>2760</v>
      </c>
      <c r="F388" s="141">
        <v>2</v>
      </c>
      <c r="G388" s="141" t="s">
        <v>2004</v>
      </c>
      <c r="H388" s="141">
        <v>2015</v>
      </c>
      <c r="I388" s="18">
        <v>42163</v>
      </c>
      <c r="J388" s="144">
        <v>0.67708333333333337</v>
      </c>
      <c r="K388" s="378"/>
      <c r="L388" s="139" t="s">
        <v>4075</v>
      </c>
      <c r="M388" s="141"/>
      <c r="N388" s="248"/>
      <c r="O388" s="141" t="s">
        <v>26</v>
      </c>
      <c r="P388" s="141"/>
      <c r="Q388" s="141" t="s">
        <v>11698</v>
      </c>
      <c r="R388" s="141" t="s">
        <v>11699</v>
      </c>
      <c r="S388" s="141"/>
      <c r="T388" s="141"/>
      <c r="U388" s="141">
        <v>110434409</v>
      </c>
      <c r="V388" s="141"/>
      <c r="W388" s="139" t="s">
        <v>4075</v>
      </c>
      <c r="X388" s="141" t="s">
        <v>25</v>
      </c>
      <c r="Y388" s="141" t="s">
        <v>27</v>
      </c>
      <c r="Z388" s="141" t="s">
        <v>4</v>
      </c>
      <c r="AA388" s="141" t="s">
        <v>34</v>
      </c>
      <c r="AB388" s="141"/>
      <c r="AC388" s="139" t="s">
        <v>18050</v>
      </c>
      <c r="AD388" s="380"/>
      <c r="AE388" s="139" t="s">
        <v>4</v>
      </c>
      <c r="AF388" s="139" t="s">
        <v>13073</v>
      </c>
      <c r="AG388" s="139" t="s">
        <v>4</v>
      </c>
      <c r="AH388" s="139" t="s">
        <v>1378</v>
      </c>
      <c r="AI388" s="139" t="s">
        <v>15678</v>
      </c>
      <c r="AJ388" s="139"/>
      <c r="AK388" s="139" t="s">
        <v>15678</v>
      </c>
      <c r="AL388" s="139" t="s">
        <v>7</v>
      </c>
      <c r="AM388" s="141" t="s">
        <v>4004</v>
      </c>
      <c r="AN388" s="141" t="s">
        <v>8</v>
      </c>
      <c r="AO388" s="139" t="s">
        <v>1614</v>
      </c>
      <c r="AP388" s="139" t="s">
        <v>7</v>
      </c>
      <c r="AQ388" s="139"/>
      <c r="AR388" s="381"/>
      <c r="AS388" s="139" t="s">
        <v>4075</v>
      </c>
      <c r="AT388" s="141" t="s">
        <v>43</v>
      </c>
      <c r="AU388" s="141">
        <v>150</v>
      </c>
      <c r="AV388" s="383"/>
      <c r="AW388" s="385"/>
      <c r="AX388" s="139"/>
      <c r="AY388" t="s">
        <v>18529</v>
      </c>
      <c r="AZ388">
        <v>12000</v>
      </c>
      <c r="BA388" s="381"/>
      <c r="BB388" s="139" t="s">
        <v>1446</v>
      </c>
      <c r="BC388" s="166"/>
      <c r="BD388" s="166"/>
      <c r="BE388" s="166"/>
      <c r="BF388" s="166"/>
      <c r="BG388" s="166"/>
      <c r="BH388" s="308"/>
      <c r="BI388" s="308"/>
      <c r="BJ388" s="141" t="s">
        <v>26</v>
      </c>
      <c r="BK388" s="141" t="s">
        <v>26</v>
      </c>
      <c r="BL388" s="141"/>
      <c r="BM388" s="141"/>
      <c r="BN388" s="139" t="s">
        <v>4075</v>
      </c>
      <c r="BQ388" s="141" t="s">
        <v>15713</v>
      </c>
      <c r="BR388" s="135" t="s">
        <v>15702</v>
      </c>
      <c r="BV388" s="141"/>
      <c r="BX388" s="141"/>
      <c r="BY388" s="141"/>
      <c r="BZ388" s="141"/>
      <c r="CA388" s="141"/>
      <c r="CB388" s="141"/>
      <c r="CC388" s="141"/>
      <c r="CD388" s="141"/>
      <c r="CE388" s="141"/>
      <c r="CF388" s="141"/>
      <c r="CG388" s="141"/>
    </row>
    <row r="389" spans="1:85" x14ac:dyDescent="0.35">
      <c r="A389" s="155" t="s">
        <v>11702</v>
      </c>
      <c r="B389" s="139" t="s">
        <v>4075</v>
      </c>
      <c r="C389" s="18">
        <v>42163</v>
      </c>
      <c r="D389" s="144">
        <v>0.59583333333333333</v>
      </c>
      <c r="E389" s="141" t="s">
        <v>2760</v>
      </c>
      <c r="F389" s="141">
        <v>2</v>
      </c>
      <c r="G389" s="141" t="s">
        <v>2004</v>
      </c>
      <c r="H389" s="141">
        <v>2015</v>
      </c>
      <c r="I389" s="18">
        <v>42163</v>
      </c>
      <c r="J389" s="144">
        <v>0.59583333333333333</v>
      </c>
      <c r="K389" s="378"/>
      <c r="L389" s="139" t="s">
        <v>4075</v>
      </c>
      <c r="M389" s="141"/>
      <c r="N389" s="248"/>
      <c r="O389" s="141" t="s">
        <v>26</v>
      </c>
      <c r="P389" s="141"/>
      <c r="Q389" s="141" t="s">
        <v>11703</v>
      </c>
      <c r="R389" s="141" t="s">
        <v>11704</v>
      </c>
      <c r="S389" s="141"/>
      <c r="T389" s="141"/>
      <c r="U389" s="141">
        <v>110434082</v>
      </c>
      <c r="V389" s="141"/>
      <c r="W389" s="139" t="s">
        <v>4075</v>
      </c>
      <c r="X389" s="141" t="s">
        <v>25</v>
      </c>
      <c r="Y389" s="141" t="s">
        <v>27</v>
      </c>
      <c r="Z389" s="141" t="s">
        <v>4</v>
      </c>
      <c r="AA389" s="141" t="s">
        <v>34</v>
      </c>
      <c r="AB389" s="141"/>
      <c r="AC389" s="139" t="s">
        <v>18048</v>
      </c>
      <c r="AD389" s="380"/>
      <c r="AE389" s="139" t="s">
        <v>103</v>
      </c>
      <c r="AF389" s="139" t="s">
        <v>13075</v>
      </c>
      <c r="AG389" s="139" t="s">
        <v>103</v>
      </c>
      <c r="AH389" s="139" t="s">
        <v>1378</v>
      </c>
      <c r="AI389" s="139" t="s">
        <v>7340</v>
      </c>
      <c r="AJ389" s="139"/>
      <c r="AK389" s="139" t="s">
        <v>7340</v>
      </c>
      <c r="AL389" s="139" t="s">
        <v>1408</v>
      </c>
      <c r="AM389" s="141" t="s">
        <v>1537</v>
      </c>
      <c r="AN389" s="141" t="s">
        <v>8</v>
      </c>
      <c r="AO389" s="139" t="s">
        <v>1614</v>
      </c>
      <c r="AP389" s="139" t="s">
        <v>7</v>
      </c>
      <c r="AQ389" s="139"/>
      <c r="AR389" s="381"/>
      <c r="AS389" s="139" t="s">
        <v>4075</v>
      </c>
      <c r="AT389" s="141" t="s">
        <v>43</v>
      </c>
      <c r="AU389" s="141">
        <v>320</v>
      </c>
      <c r="AV389" s="383"/>
      <c r="AW389" s="385"/>
      <c r="AX389" s="139"/>
      <c r="AY389" t="s">
        <v>10025</v>
      </c>
      <c r="AZ389">
        <v>12000</v>
      </c>
      <c r="BA389" s="381"/>
      <c r="BB389" s="139" t="s">
        <v>1450</v>
      </c>
      <c r="BC389" s="166">
        <v>10</v>
      </c>
      <c r="BD389" s="166"/>
      <c r="BE389" s="166"/>
      <c r="BF389" s="166"/>
      <c r="BG389" s="166"/>
      <c r="BH389" s="308"/>
      <c r="BI389" s="308"/>
      <c r="BJ389" s="141" t="s">
        <v>26</v>
      </c>
      <c r="BK389" s="141" t="s">
        <v>26</v>
      </c>
      <c r="BL389" s="141"/>
      <c r="BM389" s="141"/>
      <c r="BN389" s="139" t="s">
        <v>4075</v>
      </c>
      <c r="BQ389" s="141"/>
      <c r="BV389" s="141"/>
      <c r="BX389" s="141"/>
      <c r="BY389" s="141"/>
      <c r="BZ389" s="141"/>
      <c r="CA389" s="141"/>
      <c r="CB389" s="141"/>
      <c r="CC389" s="141"/>
      <c r="CD389" s="141"/>
      <c r="CE389" s="141"/>
      <c r="CF389" s="141"/>
      <c r="CG389" s="141"/>
    </row>
    <row r="390" spans="1:85" x14ac:dyDescent="0.35">
      <c r="A390" s="155" t="s">
        <v>11700</v>
      </c>
      <c r="B390" s="139" t="s">
        <v>4075</v>
      </c>
      <c r="C390" s="18">
        <v>42163</v>
      </c>
      <c r="D390" s="144">
        <v>0.67500000000000004</v>
      </c>
      <c r="E390" s="141" t="s">
        <v>2760</v>
      </c>
      <c r="F390" s="141">
        <v>2</v>
      </c>
      <c r="G390" s="141" t="s">
        <v>2004</v>
      </c>
      <c r="H390" s="141">
        <v>2015</v>
      </c>
      <c r="I390" s="18"/>
      <c r="J390" s="144"/>
      <c r="K390" s="378"/>
      <c r="L390" s="139" t="s">
        <v>4075</v>
      </c>
      <c r="M390" s="141"/>
      <c r="N390" s="248"/>
      <c r="O390" s="141" t="s">
        <v>26</v>
      </c>
      <c r="P390" s="141"/>
      <c r="Q390" s="141" t="s">
        <v>11701</v>
      </c>
      <c r="R390" s="141"/>
      <c r="S390" s="141"/>
      <c r="T390" s="141"/>
      <c r="U390" s="141"/>
      <c r="V390" s="141"/>
      <c r="W390" s="139" t="s">
        <v>4075</v>
      </c>
      <c r="X390" s="141" t="s">
        <v>25</v>
      </c>
      <c r="Y390" s="141" t="s">
        <v>27</v>
      </c>
      <c r="Z390" s="141" t="s">
        <v>4</v>
      </c>
      <c r="AA390" s="141" t="s">
        <v>34</v>
      </c>
      <c r="AB390" s="141"/>
      <c r="AC390" s="139" t="s">
        <v>18049</v>
      </c>
      <c r="AD390" s="380"/>
      <c r="AE390" s="139" t="s">
        <v>4</v>
      </c>
      <c r="AF390" s="139" t="s">
        <v>13073</v>
      </c>
      <c r="AG390" s="139" t="s">
        <v>4</v>
      </c>
      <c r="AH390" s="139" t="s">
        <v>1378</v>
      </c>
      <c r="AI390" s="139" t="s">
        <v>15678</v>
      </c>
      <c r="AJ390" s="139"/>
      <c r="AK390" s="139" t="s">
        <v>15678</v>
      </c>
      <c r="AL390" s="139" t="s">
        <v>7</v>
      </c>
      <c r="AM390" s="141" t="s">
        <v>4004</v>
      </c>
      <c r="AN390" s="141" t="s">
        <v>8</v>
      </c>
      <c r="AO390" s="139" t="s">
        <v>1477</v>
      </c>
      <c r="AP390" s="139" t="s">
        <v>7</v>
      </c>
      <c r="AQ390" s="139"/>
      <c r="AR390" s="381"/>
      <c r="AS390" s="139" t="s">
        <v>4075</v>
      </c>
      <c r="AT390" s="141" t="s">
        <v>1404</v>
      </c>
      <c r="AU390" s="141"/>
      <c r="AV390" s="383"/>
      <c r="AW390" s="385"/>
      <c r="AX390" s="139"/>
      <c r="AY390" t="s">
        <v>18264</v>
      </c>
      <c r="BA390" s="381"/>
      <c r="BB390" s="139" t="s">
        <v>1450</v>
      </c>
      <c r="BC390" s="166"/>
      <c r="BD390" s="166"/>
      <c r="BE390" s="166"/>
      <c r="BF390" s="166"/>
      <c r="BG390" s="166"/>
      <c r="BH390" s="308"/>
      <c r="BI390" s="308"/>
      <c r="BJ390" s="141" t="s">
        <v>26</v>
      </c>
      <c r="BK390" s="141" t="s">
        <v>26</v>
      </c>
      <c r="BL390" s="141"/>
      <c r="BM390" s="141"/>
      <c r="BN390" s="139" t="s">
        <v>4075</v>
      </c>
      <c r="BQ390" s="141"/>
      <c r="BV390" s="141"/>
      <c r="BX390" s="141"/>
      <c r="BY390" s="141"/>
      <c r="BZ390" s="141"/>
      <c r="CA390" s="141"/>
      <c r="CB390" s="141"/>
      <c r="CC390" s="141"/>
      <c r="CD390" s="141"/>
      <c r="CE390" s="141"/>
      <c r="CF390" s="141"/>
      <c r="CG390" s="141"/>
    </row>
    <row r="391" spans="1:85" x14ac:dyDescent="0.35">
      <c r="A391" s="155" t="s">
        <v>11678</v>
      </c>
      <c r="B391" s="139" t="s">
        <v>4075</v>
      </c>
      <c r="C391" s="18">
        <v>42164</v>
      </c>
      <c r="D391" s="144">
        <v>0.64166666666666672</v>
      </c>
      <c r="E391" s="141" t="s">
        <v>2760</v>
      </c>
      <c r="F391" s="141">
        <v>2</v>
      </c>
      <c r="G391" s="141" t="s">
        <v>2004</v>
      </c>
      <c r="H391" s="141">
        <v>2015</v>
      </c>
      <c r="I391" s="18">
        <v>42164</v>
      </c>
      <c r="J391" s="144">
        <v>0.64166666666666672</v>
      </c>
      <c r="K391" s="378"/>
      <c r="L391" s="139" t="s">
        <v>4075</v>
      </c>
      <c r="M391" s="141"/>
      <c r="N391" s="248"/>
      <c r="O391" s="141" t="s">
        <v>26</v>
      </c>
      <c r="P391" s="141"/>
      <c r="Q391" s="141" t="s">
        <v>11679</v>
      </c>
      <c r="R391" s="141" t="s">
        <v>11680</v>
      </c>
      <c r="S391" s="141"/>
      <c r="T391" s="141"/>
      <c r="U391" s="141">
        <v>110494858</v>
      </c>
      <c r="V391" s="141"/>
      <c r="W391" s="139" t="s">
        <v>4075</v>
      </c>
      <c r="X391" s="141" t="s">
        <v>25</v>
      </c>
      <c r="Y391" s="141" t="s">
        <v>27</v>
      </c>
      <c r="Z391" s="141" t="s">
        <v>4</v>
      </c>
      <c r="AA391" s="141" t="s">
        <v>34</v>
      </c>
      <c r="AB391" s="141"/>
      <c r="AC391" s="139" t="s">
        <v>18048</v>
      </c>
      <c r="AD391" s="380"/>
      <c r="AE391" s="139" t="s">
        <v>4</v>
      </c>
      <c r="AF391" s="139" t="s">
        <v>13073</v>
      </c>
      <c r="AG391" s="139" t="s">
        <v>4</v>
      </c>
      <c r="AH391" s="139" t="s">
        <v>1378</v>
      </c>
      <c r="AI391" s="139" t="s">
        <v>15678</v>
      </c>
      <c r="AJ391" s="139"/>
      <c r="AK391" s="139" t="s">
        <v>15678</v>
      </c>
      <c r="AL391" s="139" t="s">
        <v>7</v>
      </c>
      <c r="AM391" s="141" t="s">
        <v>15</v>
      </c>
      <c r="AN391" s="141" t="s">
        <v>8</v>
      </c>
      <c r="AO391" s="139" t="s">
        <v>1614</v>
      </c>
      <c r="AP391" s="139" t="s">
        <v>7</v>
      </c>
      <c r="AQ391" s="139"/>
      <c r="AR391" s="381"/>
      <c r="AS391" s="139" t="s">
        <v>4075</v>
      </c>
      <c r="AT391" s="141" t="s">
        <v>43</v>
      </c>
      <c r="AU391" s="141">
        <v>175</v>
      </c>
      <c r="AV391" s="383"/>
      <c r="AW391" s="385"/>
      <c r="AX391" s="139"/>
      <c r="AY391" t="s">
        <v>18530</v>
      </c>
      <c r="AZ391">
        <v>21000</v>
      </c>
      <c r="BA391" s="381"/>
      <c r="BB391" s="139" t="s">
        <v>1483</v>
      </c>
      <c r="BC391" s="166"/>
      <c r="BD391" s="166"/>
      <c r="BE391" s="166"/>
      <c r="BF391" s="166"/>
      <c r="BG391" s="166"/>
      <c r="BH391" s="308"/>
      <c r="BI391" s="308"/>
      <c r="BJ391" s="141" t="s">
        <v>26</v>
      </c>
      <c r="BK391" s="141" t="s">
        <v>26</v>
      </c>
      <c r="BL391" s="141"/>
      <c r="BM391" s="141"/>
      <c r="BN391" s="139" t="s">
        <v>4075</v>
      </c>
      <c r="BQ391" s="141" t="s">
        <v>15714</v>
      </c>
      <c r="BR391" s="135" t="s">
        <v>15680</v>
      </c>
      <c r="BT391" s="135" t="s">
        <v>13609</v>
      </c>
      <c r="BU391" s="135" t="s">
        <v>15368</v>
      </c>
      <c r="BV391" s="141" t="s">
        <v>3829</v>
      </c>
      <c r="BW391" s="135" t="s">
        <v>3829</v>
      </c>
      <c r="BX391" s="141" t="s">
        <v>15707</v>
      </c>
      <c r="BY391" s="141" t="s">
        <v>12</v>
      </c>
      <c r="BZ391" s="141" t="s">
        <v>26</v>
      </c>
      <c r="CA391" s="141" t="s">
        <v>1848</v>
      </c>
      <c r="CB391" s="141"/>
      <c r="CC391" s="141" t="s">
        <v>15682</v>
      </c>
      <c r="CD391" s="141" t="s">
        <v>15687</v>
      </c>
      <c r="CE391" s="141" t="s">
        <v>15450</v>
      </c>
      <c r="CF391" s="141" t="s">
        <v>15451</v>
      </c>
      <c r="CG391" s="141" t="s">
        <v>4004</v>
      </c>
    </row>
    <row r="392" spans="1:85" x14ac:dyDescent="0.35">
      <c r="A392" s="155" t="s">
        <v>11675</v>
      </c>
      <c r="B392" s="139" t="s">
        <v>4075</v>
      </c>
      <c r="C392" s="18">
        <v>42164</v>
      </c>
      <c r="D392" s="144">
        <v>0.68055555555555558</v>
      </c>
      <c r="E392" s="141" t="s">
        <v>2760</v>
      </c>
      <c r="F392" s="141">
        <v>2</v>
      </c>
      <c r="G392" s="141" t="s">
        <v>2004</v>
      </c>
      <c r="H392" s="141">
        <v>2015</v>
      </c>
      <c r="I392" s="18">
        <v>42164</v>
      </c>
      <c r="J392" s="144">
        <v>0.68055555555555558</v>
      </c>
      <c r="K392" s="378"/>
      <c r="L392" s="139" t="s">
        <v>4075</v>
      </c>
      <c r="M392" s="141"/>
      <c r="N392" s="248"/>
      <c r="O392" s="141" t="s">
        <v>26</v>
      </c>
      <c r="P392" s="141"/>
      <c r="Q392" s="141" t="s">
        <v>11676</v>
      </c>
      <c r="R392" s="141" t="s">
        <v>11677</v>
      </c>
      <c r="S392" s="141"/>
      <c r="T392" s="141"/>
      <c r="U392" s="141">
        <v>110438453</v>
      </c>
      <c r="V392" s="141"/>
      <c r="W392" s="139" t="s">
        <v>4075</v>
      </c>
      <c r="X392" s="141" t="s">
        <v>25</v>
      </c>
      <c r="Y392" s="141" t="s">
        <v>27</v>
      </c>
      <c r="Z392" s="141" t="s">
        <v>4</v>
      </c>
      <c r="AA392" s="141" t="s">
        <v>34</v>
      </c>
      <c r="AB392" s="141"/>
      <c r="AC392" s="139" t="s">
        <v>18047</v>
      </c>
      <c r="AD392" s="380"/>
      <c r="AE392" s="139" t="s">
        <v>102</v>
      </c>
      <c r="AF392" s="139" t="s">
        <v>13071</v>
      </c>
      <c r="AG392" s="139" t="s">
        <v>102</v>
      </c>
      <c r="AH392" s="139" t="s">
        <v>1378</v>
      </c>
      <c r="AI392" s="139"/>
      <c r="AJ392" s="139"/>
      <c r="AK392" s="139"/>
      <c r="AL392" s="139"/>
      <c r="AM392" s="141" t="s">
        <v>1537</v>
      </c>
      <c r="AN392" s="141" t="s">
        <v>8</v>
      </c>
      <c r="AO392" s="139" t="s">
        <v>1614</v>
      </c>
      <c r="AP392" s="139" t="s">
        <v>6</v>
      </c>
      <c r="AQ392" s="139"/>
      <c r="AR392" s="381"/>
      <c r="AS392" s="139" t="s">
        <v>4075</v>
      </c>
      <c r="AT392" s="141" t="s">
        <v>44</v>
      </c>
      <c r="AU392" s="141">
        <v>180</v>
      </c>
      <c r="AV392" s="383"/>
      <c r="AW392" s="385"/>
      <c r="AX392" s="139"/>
      <c r="AY392" t="s">
        <v>18520</v>
      </c>
      <c r="AZ392">
        <v>21000</v>
      </c>
      <c r="BA392" s="381"/>
      <c r="BB392" s="139" t="s">
        <v>1446</v>
      </c>
      <c r="BC392" s="166"/>
      <c r="BD392" s="166"/>
      <c r="BE392" s="166"/>
      <c r="BF392" s="166"/>
      <c r="BG392" s="166"/>
      <c r="BH392" s="308"/>
      <c r="BI392" s="308"/>
      <c r="BJ392" s="141" t="s">
        <v>26</v>
      </c>
      <c r="BK392" s="141" t="s">
        <v>26</v>
      </c>
      <c r="BL392" s="141"/>
      <c r="BM392" s="141"/>
      <c r="BN392" s="139" t="s">
        <v>4075</v>
      </c>
      <c r="BQ392" s="141"/>
      <c r="BV392" s="141"/>
      <c r="BX392" s="141"/>
      <c r="BY392" s="141"/>
      <c r="BZ392" s="141"/>
      <c r="CA392" s="141"/>
      <c r="CB392" s="141"/>
      <c r="CC392" s="141"/>
      <c r="CD392" s="141"/>
      <c r="CE392" s="141"/>
      <c r="CF392" s="141"/>
      <c r="CG392" s="141"/>
    </row>
    <row r="393" spans="1:85" x14ac:dyDescent="0.35">
      <c r="A393" s="155" t="s">
        <v>11672</v>
      </c>
      <c r="B393" s="139" t="s">
        <v>4075</v>
      </c>
      <c r="C393" s="18">
        <v>42164</v>
      </c>
      <c r="D393" s="144">
        <v>0.88958333333333328</v>
      </c>
      <c r="E393" s="141" t="s">
        <v>2760</v>
      </c>
      <c r="F393" s="141">
        <v>2</v>
      </c>
      <c r="G393" s="141" t="s">
        <v>2004</v>
      </c>
      <c r="H393" s="141">
        <v>2015</v>
      </c>
      <c r="I393" s="18">
        <v>42164</v>
      </c>
      <c r="J393" s="144">
        <v>0.88958333333333328</v>
      </c>
      <c r="K393" s="378"/>
      <c r="L393" s="139" t="s">
        <v>4075</v>
      </c>
      <c r="M393" s="141"/>
      <c r="N393" s="248"/>
      <c r="O393" s="141" t="s">
        <v>26</v>
      </c>
      <c r="P393" s="141"/>
      <c r="Q393" s="141" t="s">
        <v>11673</v>
      </c>
      <c r="R393" s="141" t="s">
        <v>11674</v>
      </c>
      <c r="S393" s="141"/>
      <c r="T393" s="141"/>
      <c r="U393" s="141"/>
      <c r="V393" s="141"/>
      <c r="W393" s="139" t="s">
        <v>4075</v>
      </c>
      <c r="X393" s="141" t="s">
        <v>25</v>
      </c>
      <c r="Y393" s="141" t="s">
        <v>27</v>
      </c>
      <c r="Z393" s="141" t="s">
        <v>4</v>
      </c>
      <c r="AA393" s="141" t="s">
        <v>34</v>
      </c>
      <c r="AB393" s="141"/>
      <c r="AC393" s="139" t="s">
        <v>18049</v>
      </c>
      <c r="AD393" s="380"/>
      <c r="AE393" s="139" t="s">
        <v>4</v>
      </c>
      <c r="AF393" s="139" t="s">
        <v>13073</v>
      </c>
      <c r="AG393" s="139" t="s">
        <v>4</v>
      </c>
      <c r="AH393" s="139" t="s">
        <v>1378</v>
      </c>
      <c r="AI393" s="139" t="s">
        <v>15678</v>
      </c>
      <c r="AJ393" s="139"/>
      <c r="AK393" s="139" t="s">
        <v>15678</v>
      </c>
      <c r="AL393" s="139" t="s">
        <v>7</v>
      </c>
      <c r="AM393" s="141" t="s">
        <v>1537</v>
      </c>
      <c r="AN393" s="141" t="s">
        <v>8</v>
      </c>
      <c r="AO393" s="139" t="s">
        <v>1614</v>
      </c>
      <c r="AP393" s="139" t="s">
        <v>7</v>
      </c>
      <c r="AQ393" s="139"/>
      <c r="AR393" s="381"/>
      <c r="AS393" s="139" t="s">
        <v>4075</v>
      </c>
      <c r="AT393" s="141" t="s">
        <v>1404</v>
      </c>
      <c r="AU393" s="141"/>
      <c r="AV393" s="383"/>
      <c r="AW393" s="385"/>
      <c r="AX393" s="139"/>
      <c r="AY393" t="s">
        <v>18531</v>
      </c>
      <c r="AZ393">
        <v>12000</v>
      </c>
      <c r="BA393" s="381"/>
      <c r="BB393" s="139" t="s">
        <v>1450</v>
      </c>
      <c r="BC393" s="166"/>
      <c r="BD393" s="166"/>
      <c r="BE393" s="166"/>
      <c r="BF393" s="166"/>
      <c r="BG393" s="166"/>
      <c r="BH393" s="308"/>
      <c r="BI393" s="308"/>
      <c r="BJ393" s="141" t="s">
        <v>26</v>
      </c>
      <c r="BK393" s="141" t="s">
        <v>26</v>
      </c>
      <c r="BL393" s="141"/>
      <c r="BM393" s="141"/>
      <c r="BN393" s="139" t="s">
        <v>4075</v>
      </c>
      <c r="BQ393" s="141" t="s">
        <v>15714</v>
      </c>
      <c r="BR393" s="135" t="s">
        <v>15685</v>
      </c>
      <c r="BT393" s="135" t="s">
        <v>15360</v>
      </c>
      <c r="BU393" s="135" t="s">
        <v>2460</v>
      </c>
      <c r="BV393" s="141" t="s">
        <v>3868</v>
      </c>
      <c r="BW393" s="135" t="s">
        <v>3268</v>
      </c>
      <c r="BX393" s="141" t="s">
        <v>15681</v>
      </c>
      <c r="BY393" s="141" t="s">
        <v>12</v>
      </c>
      <c r="BZ393" s="141" t="s">
        <v>26</v>
      </c>
      <c r="CA393" s="141" t="s">
        <v>1848</v>
      </c>
      <c r="CB393" s="141"/>
      <c r="CC393" s="141" t="s">
        <v>15690</v>
      </c>
      <c r="CD393" s="141" t="s">
        <v>15683</v>
      </c>
      <c r="CE393" s="141" t="s">
        <v>15452</v>
      </c>
      <c r="CF393" s="141" t="s">
        <v>15451</v>
      </c>
      <c r="CG393" s="141" t="s">
        <v>13283</v>
      </c>
    </row>
    <row r="394" spans="1:85" x14ac:dyDescent="0.35">
      <c r="A394" s="155" t="s">
        <v>11688</v>
      </c>
      <c r="B394" s="139" t="s">
        <v>4075</v>
      </c>
      <c r="C394" s="18">
        <v>42164</v>
      </c>
      <c r="D394" s="144">
        <v>5.486111111111111E-2</v>
      </c>
      <c r="E394" s="141" t="s">
        <v>2760</v>
      </c>
      <c r="F394" s="141">
        <v>2</v>
      </c>
      <c r="G394" s="141" t="s">
        <v>2004</v>
      </c>
      <c r="H394" s="141">
        <v>2015</v>
      </c>
      <c r="I394" s="18">
        <v>42164</v>
      </c>
      <c r="J394" s="144">
        <v>5.486111111111111E-2</v>
      </c>
      <c r="K394" s="378"/>
      <c r="L394" s="139" t="s">
        <v>4075</v>
      </c>
      <c r="M394" s="141"/>
      <c r="N394" s="248"/>
      <c r="O394" s="141" t="s">
        <v>26</v>
      </c>
      <c r="P394" s="141"/>
      <c r="Q394" s="141" t="s">
        <v>11689</v>
      </c>
      <c r="R394" s="141" t="s">
        <v>11690</v>
      </c>
      <c r="S394" s="141"/>
      <c r="T394" s="141"/>
      <c r="U394" s="141"/>
      <c r="V394" s="141"/>
      <c r="W394" s="139" t="s">
        <v>4075</v>
      </c>
      <c r="X394" s="141" t="s">
        <v>25</v>
      </c>
      <c r="Y394" s="141" t="s">
        <v>27</v>
      </c>
      <c r="Z394" s="141" t="s">
        <v>4</v>
      </c>
      <c r="AA394" s="141" t="s">
        <v>34</v>
      </c>
      <c r="AB394" s="141"/>
      <c r="AC394" s="139" t="s">
        <v>18049</v>
      </c>
      <c r="AD394" s="380"/>
      <c r="AE394" s="139" t="s">
        <v>102</v>
      </c>
      <c r="AF394" s="139" t="s">
        <v>13082</v>
      </c>
      <c r="AG394" s="139" t="s">
        <v>102</v>
      </c>
      <c r="AH394" s="139" t="s">
        <v>1378</v>
      </c>
      <c r="AI394" s="139" t="s">
        <v>60</v>
      </c>
      <c r="AJ394" s="139" t="s">
        <v>60</v>
      </c>
      <c r="AK394" s="139"/>
      <c r="AL394" s="139"/>
      <c r="AM394" s="141" t="s">
        <v>1523</v>
      </c>
      <c r="AN394" s="141" t="s">
        <v>8</v>
      </c>
      <c r="AO394" s="139" t="s">
        <v>1614</v>
      </c>
      <c r="AP394" s="139" t="s">
        <v>60</v>
      </c>
      <c r="AQ394" s="139"/>
      <c r="AR394" s="381"/>
      <c r="AS394" s="139" t="s">
        <v>4075</v>
      </c>
      <c r="AT394" s="141" t="s">
        <v>1404</v>
      </c>
      <c r="AU394" s="141">
        <v>246</v>
      </c>
      <c r="AV394" s="383"/>
      <c r="AW394" s="385"/>
      <c r="AX394" s="139"/>
      <c r="AY394" t="s">
        <v>18467</v>
      </c>
      <c r="AZ394">
        <v>12000</v>
      </c>
      <c r="BA394" s="381"/>
      <c r="BB394" s="139" t="s">
        <v>1450</v>
      </c>
      <c r="BC394" s="166"/>
      <c r="BD394" s="166"/>
      <c r="BE394" s="166"/>
      <c r="BF394" s="166"/>
      <c r="BG394" s="166"/>
      <c r="BH394" s="308"/>
      <c r="BI394" s="308"/>
      <c r="BJ394" s="141" t="s">
        <v>26</v>
      </c>
      <c r="BK394" s="141" t="s">
        <v>26</v>
      </c>
      <c r="BL394" s="141"/>
      <c r="BM394" s="141"/>
      <c r="BN394" s="139" t="s">
        <v>4075</v>
      </c>
      <c r="BQ394" s="141"/>
      <c r="BV394" s="141"/>
      <c r="BX394" s="141"/>
      <c r="BY394" s="141"/>
      <c r="BZ394" s="141"/>
      <c r="CA394" s="141"/>
      <c r="CB394" s="141"/>
      <c r="CC394" s="141"/>
      <c r="CD394" s="141"/>
      <c r="CE394" s="141"/>
      <c r="CF394" s="141"/>
      <c r="CG394" s="141"/>
    </row>
    <row r="395" spans="1:85" x14ac:dyDescent="0.35">
      <c r="A395" s="155" t="s">
        <v>11684</v>
      </c>
      <c r="B395" s="139" t="s">
        <v>4075</v>
      </c>
      <c r="C395" s="18">
        <v>42164</v>
      </c>
      <c r="D395" s="144">
        <v>0.49375000000000002</v>
      </c>
      <c r="E395" s="141" t="s">
        <v>2760</v>
      </c>
      <c r="F395" s="141">
        <v>2</v>
      </c>
      <c r="G395" s="141" t="s">
        <v>2004</v>
      </c>
      <c r="H395" s="141">
        <v>2015</v>
      </c>
      <c r="I395" s="18">
        <v>42164</v>
      </c>
      <c r="J395" s="144">
        <v>0.49375000000000002</v>
      </c>
      <c r="K395" s="378"/>
      <c r="L395" s="139" t="s">
        <v>4075</v>
      </c>
      <c r="M395" s="141"/>
      <c r="N395" s="248"/>
      <c r="O395" s="141" t="s">
        <v>26</v>
      </c>
      <c r="P395" s="141"/>
      <c r="Q395" s="141" t="s">
        <v>11685</v>
      </c>
      <c r="R395" s="141" t="s">
        <v>11686</v>
      </c>
      <c r="S395" s="141"/>
      <c r="T395" s="141"/>
      <c r="U395" s="141">
        <v>110438005</v>
      </c>
      <c r="V395" s="141" t="s">
        <v>11687</v>
      </c>
      <c r="W395" s="139" t="s">
        <v>4075</v>
      </c>
      <c r="X395" s="141" t="s">
        <v>25</v>
      </c>
      <c r="Y395" s="141" t="s">
        <v>27</v>
      </c>
      <c r="Z395" s="141" t="s">
        <v>16</v>
      </c>
      <c r="AA395" s="141" t="s">
        <v>34</v>
      </c>
      <c r="AB395" s="141"/>
      <c r="AC395" s="139" t="s">
        <v>18051</v>
      </c>
      <c r="AD395" s="380"/>
      <c r="AE395" s="139" t="s">
        <v>102</v>
      </c>
      <c r="AF395" s="139" t="s">
        <v>13077</v>
      </c>
      <c r="AG395" s="139" t="s">
        <v>102</v>
      </c>
      <c r="AH395" s="139" t="s">
        <v>1378</v>
      </c>
      <c r="AI395" s="139" t="s">
        <v>1408</v>
      </c>
      <c r="AJ395" s="139" t="s">
        <v>1408</v>
      </c>
      <c r="AK395" s="139"/>
      <c r="AL395" s="139"/>
      <c r="AM395" s="141" t="s">
        <v>4004</v>
      </c>
      <c r="AN395" s="141" t="s">
        <v>8</v>
      </c>
      <c r="AO395" s="139" t="s">
        <v>1614</v>
      </c>
      <c r="AP395" s="139" t="s">
        <v>7</v>
      </c>
      <c r="AQ395" s="139"/>
      <c r="AR395" s="381"/>
      <c r="AS395" s="139" t="s">
        <v>4075</v>
      </c>
      <c r="AT395" s="141" t="s">
        <v>1404</v>
      </c>
      <c r="AU395" s="141"/>
      <c r="AV395" s="383"/>
      <c r="AW395" s="385"/>
      <c r="AX395" s="139"/>
      <c r="AY395" t="s">
        <v>18532</v>
      </c>
      <c r="AZ395">
        <v>12000</v>
      </c>
      <c r="BA395" s="381"/>
      <c r="BB395" s="139" t="s">
        <v>1444</v>
      </c>
      <c r="BC395" s="166"/>
      <c r="BD395" s="166"/>
      <c r="BE395" s="166"/>
      <c r="BF395" s="166"/>
      <c r="BG395" s="166"/>
      <c r="BH395" s="308"/>
      <c r="BI395" s="308"/>
      <c r="BJ395" s="141" t="s">
        <v>26</v>
      </c>
      <c r="BK395" s="141" t="s">
        <v>26</v>
      </c>
      <c r="BL395" s="141"/>
      <c r="BM395" s="141"/>
      <c r="BN395" s="139" t="s">
        <v>4075</v>
      </c>
      <c r="BQ395" s="141"/>
      <c r="BV395" s="141"/>
      <c r="BX395" s="141"/>
      <c r="BY395" s="141"/>
      <c r="BZ395" s="141"/>
      <c r="CA395" s="141"/>
      <c r="CB395" s="141"/>
      <c r="CC395" s="141"/>
      <c r="CD395" s="141"/>
      <c r="CE395" s="141"/>
      <c r="CF395" s="141"/>
      <c r="CG395" s="141"/>
    </row>
    <row r="396" spans="1:85" x14ac:dyDescent="0.35">
      <c r="A396" s="155" t="s">
        <v>11681</v>
      </c>
      <c r="B396" s="139" t="s">
        <v>4075</v>
      </c>
      <c r="C396" s="18">
        <v>42164</v>
      </c>
      <c r="D396" s="144">
        <v>0.54861111111111116</v>
      </c>
      <c r="E396" s="141" t="s">
        <v>2760</v>
      </c>
      <c r="F396" s="141">
        <v>2</v>
      </c>
      <c r="G396" s="141" t="s">
        <v>2004</v>
      </c>
      <c r="H396" s="141">
        <v>2015</v>
      </c>
      <c r="I396" s="18">
        <v>42164</v>
      </c>
      <c r="J396" s="144">
        <v>0.54861111111111116</v>
      </c>
      <c r="K396" s="378"/>
      <c r="L396" s="139" t="s">
        <v>4075</v>
      </c>
      <c r="M396" s="141"/>
      <c r="N396" s="248"/>
      <c r="O396" s="141" t="s">
        <v>26</v>
      </c>
      <c r="P396" s="141"/>
      <c r="Q396" s="141" t="s">
        <v>11682</v>
      </c>
      <c r="R396" s="141" t="s">
        <v>11683</v>
      </c>
      <c r="S396" s="141"/>
      <c r="T396" s="141"/>
      <c r="U396" s="141"/>
      <c r="V396" s="141"/>
      <c r="W396" s="139" t="s">
        <v>4075</v>
      </c>
      <c r="X396" s="141" t="s">
        <v>25</v>
      </c>
      <c r="Y396" s="141" t="s">
        <v>27</v>
      </c>
      <c r="Z396" s="141" t="s">
        <v>4</v>
      </c>
      <c r="AA396" s="141" t="s">
        <v>34</v>
      </c>
      <c r="AB396" s="141"/>
      <c r="AC396" s="139" t="s">
        <v>18050</v>
      </c>
      <c r="AD396" s="380"/>
      <c r="AE396" s="139" t="s">
        <v>103</v>
      </c>
      <c r="AF396" s="139" t="s">
        <v>13075</v>
      </c>
      <c r="AG396" s="139" t="s">
        <v>103</v>
      </c>
      <c r="AH396" s="139" t="s">
        <v>1378</v>
      </c>
      <c r="AI396" s="139" t="s">
        <v>7340</v>
      </c>
      <c r="AJ396" s="139"/>
      <c r="AK396" s="139" t="s">
        <v>7340</v>
      </c>
      <c r="AL396" s="139" t="s">
        <v>1408</v>
      </c>
      <c r="AM396" s="141" t="s">
        <v>4004</v>
      </c>
      <c r="AN396" s="141" t="s">
        <v>8</v>
      </c>
      <c r="AO396" s="139" t="s">
        <v>1614</v>
      </c>
      <c r="AP396" s="139" t="s">
        <v>7</v>
      </c>
      <c r="AQ396" s="139"/>
      <c r="AR396" s="381"/>
      <c r="AS396" s="139" t="s">
        <v>4075</v>
      </c>
      <c r="AT396" s="141" t="s">
        <v>1404</v>
      </c>
      <c r="AU396" s="141"/>
      <c r="AV396" s="383"/>
      <c r="AW396" s="385"/>
      <c r="AX396" s="139"/>
      <c r="AY396" t="s">
        <v>18533</v>
      </c>
      <c r="AZ396">
        <v>21000</v>
      </c>
      <c r="BA396" s="381"/>
      <c r="BB396" s="139" t="s">
        <v>1444</v>
      </c>
      <c r="BC396" s="166"/>
      <c r="BD396" s="166"/>
      <c r="BE396" s="166"/>
      <c r="BF396" s="166"/>
      <c r="BG396" s="166"/>
      <c r="BH396" s="308"/>
      <c r="BI396" s="308"/>
      <c r="BJ396" s="141" t="s">
        <v>26</v>
      </c>
      <c r="BK396" s="141" t="s">
        <v>26</v>
      </c>
      <c r="BL396" s="141"/>
      <c r="BM396" s="141"/>
      <c r="BN396" s="139" t="s">
        <v>4075</v>
      </c>
      <c r="BQ396" s="141"/>
      <c r="BV396" s="141"/>
      <c r="BX396" s="141"/>
      <c r="BY396" s="141"/>
      <c r="BZ396" s="141"/>
      <c r="CA396" s="141"/>
      <c r="CB396" s="141"/>
      <c r="CC396" s="141"/>
      <c r="CD396" s="141"/>
      <c r="CE396" s="141"/>
      <c r="CF396" s="141"/>
      <c r="CG396" s="141"/>
    </row>
    <row r="397" spans="1:85" x14ac:dyDescent="0.35">
      <c r="A397" s="155" t="s">
        <v>11664</v>
      </c>
      <c r="B397" s="139" t="s">
        <v>4075</v>
      </c>
      <c r="C397" s="18">
        <v>42165</v>
      </c>
      <c r="D397" s="144">
        <v>0.90486111111111112</v>
      </c>
      <c r="E397" s="141" t="s">
        <v>2760</v>
      </c>
      <c r="F397" s="141">
        <v>2</v>
      </c>
      <c r="G397" s="141" t="s">
        <v>2004</v>
      </c>
      <c r="H397" s="141">
        <v>2015</v>
      </c>
      <c r="I397" s="18">
        <v>42165</v>
      </c>
      <c r="J397" s="144">
        <v>0.90486111111111112</v>
      </c>
      <c r="K397" s="378"/>
      <c r="L397" s="139" t="s">
        <v>4075</v>
      </c>
      <c r="M397" s="141"/>
      <c r="N397" s="248"/>
      <c r="O397" s="141" t="s">
        <v>26</v>
      </c>
      <c r="P397" s="141"/>
      <c r="Q397" s="141" t="s">
        <v>11665</v>
      </c>
      <c r="R397" s="141" t="s">
        <v>11666</v>
      </c>
      <c r="S397" s="141"/>
      <c r="T397" s="141"/>
      <c r="U397" s="141">
        <v>110448837</v>
      </c>
      <c r="V397" s="141"/>
      <c r="W397" s="139" t="s">
        <v>4075</v>
      </c>
      <c r="X397" s="141" t="s">
        <v>25</v>
      </c>
      <c r="Y397" s="141" t="s">
        <v>27</v>
      </c>
      <c r="Z397" s="141" t="s">
        <v>4</v>
      </c>
      <c r="AA397" s="141" t="s">
        <v>34</v>
      </c>
      <c r="AB397" s="141"/>
      <c r="AC397" s="139" t="s">
        <v>18049</v>
      </c>
      <c r="AD397" s="380"/>
      <c r="AE397" s="139" t="s">
        <v>4</v>
      </c>
      <c r="AF397" s="139" t="s">
        <v>13073</v>
      </c>
      <c r="AG397" s="139" t="s">
        <v>4</v>
      </c>
      <c r="AH397" s="139" t="s">
        <v>1378</v>
      </c>
      <c r="AI397" s="139" t="s">
        <v>15678</v>
      </c>
      <c r="AJ397" s="139"/>
      <c r="AK397" s="139" t="s">
        <v>15678</v>
      </c>
      <c r="AL397" s="139" t="s">
        <v>7</v>
      </c>
      <c r="AM397" s="141" t="s">
        <v>1537</v>
      </c>
      <c r="AN397" s="141" t="s">
        <v>8</v>
      </c>
      <c r="AO397" s="139" t="s">
        <v>1614</v>
      </c>
      <c r="AP397" s="139" t="s">
        <v>7</v>
      </c>
      <c r="AQ397" s="139"/>
      <c r="AR397" s="381"/>
      <c r="AS397" s="139" t="s">
        <v>4075</v>
      </c>
      <c r="AT397" s="141" t="s">
        <v>1404</v>
      </c>
      <c r="AU397" s="141"/>
      <c r="AV397" s="383"/>
      <c r="AW397" s="385"/>
      <c r="AX397" s="139"/>
      <c r="AY397" t="s">
        <v>18534</v>
      </c>
      <c r="AZ397">
        <v>12000</v>
      </c>
      <c r="BA397" s="381"/>
      <c r="BB397" s="139" t="s">
        <v>17</v>
      </c>
      <c r="BC397" s="166"/>
      <c r="BD397" s="166"/>
      <c r="BE397" s="166"/>
      <c r="BF397" s="166"/>
      <c r="BG397" s="166"/>
      <c r="BH397" s="308"/>
      <c r="BI397" s="308"/>
      <c r="BJ397" s="141" t="s">
        <v>26</v>
      </c>
      <c r="BK397" s="141" t="s">
        <v>26</v>
      </c>
      <c r="BL397" s="141"/>
      <c r="BM397" s="141"/>
      <c r="BN397" s="139" t="s">
        <v>4075</v>
      </c>
      <c r="BQ397" s="141" t="s">
        <v>15715</v>
      </c>
      <c r="BR397" s="135" t="s">
        <v>15680</v>
      </c>
      <c r="BT397" s="135" t="s">
        <v>15365</v>
      </c>
      <c r="BU397" s="135" t="s">
        <v>3013</v>
      </c>
      <c r="BV397" s="141" t="s">
        <v>13262</v>
      </c>
      <c r="BW397" s="135" t="s">
        <v>13266</v>
      </c>
      <c r="BX397" s="141" t="s">
        <v>15681</v>
      </c>
      <c r="BY397" s="141" t="s">
        <v>12</v>
      </c>
      <c r="BZ397" s="141" t="s">
        <v>26</v>
      </c>
      <c r="CA397" s="141" t="s">
        <v>1848</v>
      </c>
      <c r="CB397" s="141"/>
      <c r="CC397" s="141" t="s">
        <v>15686</v>
      </c>
      <c r="CD397" s="141" t="s">
        <v>15687</v>
      </c>
      <c r="CE397" s="141" t="s">
        <v>15450</v>
      </c>
      <c r="CF397" s="141" t="s">
        <v>15451</v>
      </c>
      <c r="CG397" s="141" t="s">
        <v>2003</v>
      </c>
    </row>
    <row r="398" spans="1:85" x14ac:dyDescent="0.35">
      <c r="A398" s="155" t="s">
        <v>11667</v>
      </c>
      <c r="B398" s="139" t="s">
        <v>4075</v>
      </c>
      <c r="C398" s="18">
        <v>42165</v>
      </c>
      <c r="D398" s="144">
        <v>0.70972222222222225</v>
      </c>
      <c r="E398" s="141" t="s">
        <v>2760</v>
      </c>
      <c r="F398" s="141">
        <v>2</v>
      </c>
      <c r="G398" s="141" t="s">
        <v>2004</v>
      </c>
      <c r="H398" s="141">
        <v>2015</v>
      </c>
      <c r="I398" s="18"/>
      <c r="J398" s="144"/>
      <c r="K398" s="378"/>
      <c r="L398" s="139" t="s">
        <v>4075</v>
      </c>
      <c r="M398" s="141"/>
      <c r="N398" s="248"/>
      <c r="O398" s="141" t="s">
        <v>26</v>
      </c>
      <c r="P398" s="141"/>
      <c r="Q398" s="141" t="s">
        <v>11668</v>
      </c>
      <c r="R398" s="141"/>
      <c r="S398" s="141"/>
      <c r="T398" s="141"/>
      <c r="U398" s="141"/>
      <c r="V398" s="141"/>
      <c r="W398" s="139" t="s">
        <v>4075</v>
      </c>
      <c r="X398" s="141" t="s">
        <v>25</v>
      </c>
      <c r="Y398" s="141" t="s">
        <v>27</v>
      </c>
      <c r="Z398" s="141" t="s">
        <v>4</v>
      </c>
      <c r="AA398" s="141" t="s">
        <v>34</v>
      </c>
      <c r="AB398" s="141"/>
      <c r="AC398" s="139" t="s">
        <v>18049</v>
      </c>
      <c r="AD398" s="380"/>
      <c r="AE398" s="139" t="s">
        <v>102</v>
      </c>
      <c r="AF398" s="139" t="s">
        <v>13071</v>
      </c>
      <c r="AG398" s="139" t="s">
        <v>102</v>
      </c>
      <c r="AH398" s="139" t="s">
        <v>1378</v>
      </c>
      <c r="AI398" s="139"/>
      <c r="AJ398" s="139"/>
      <c r="AK398" s="139"/>
      <c r="AL398" s="139"/>
      <c r="AM398" s="141" t="s">
        <v>1537</v>
      </c>
      <c r="AN398" s="141" t="s">
        <v>8</v>
      </c>
      <c r="AO398" s="139" t="s">
        <v>1477</v>
      </c>
      <c r="AP398" s="139" t="s">
        <v>7</v>
      </c>
      <c r="AQ398" s="139"/>
      <c r="AR398" s="381"/>
      <c r="AS398" s="139" t="s">
        <v>4075</v>
      </c>
      <c r="AT398" s="141" t="s">
        <v>1404</v>
      </c>
      <c r="AU398" s="141"/>
      <c r="AV398" s="383"/>
      <c r="AW398" s="385"/>
      <c r="AX398" s="139"/>
      <c r="AY398" t="s">
        <v>18430</v>
      </c>
      <c r="BA398" s="381"/>
      <c r="BB398" s="139" t="s">
        <v>17</v>
      </c>
      <c r="BC398" s="166"/>
      <c r="BD398" s="166"/>
      <c r="BE398" s="166"/>
      <c r="BF398" s="166"/>
      <c r="BG398" s="166"/>
      <c r="BH398" s="308"/>
      <c r="BI398" s="308"/>
      <c r="BJ398" s="141" t="s">
        <v>26</v>
      </c>
      <c r="BK398" s="141" t="s">
        <v>26</v>
      </c>
      <c r="BL398" s="141"/>
      <c r="BM398" s="141"/>
      <c r="BN398" s="139" t="s">
        <v>4075</v>
      </c>
      <c r="BQ398" s="141"/>
      <c r="BV398" s="141"/>
      <c r="BX398" s="141"/>
      <c r="BY398" s="141"/>
      <c r="BZ398" s="141"/>
      <c r="CA398" s="141"/>
      <c r="CB398" s="141"/>
      <c r="CC398" s="141"/>
      <c r="CD398" s="141"/>
      <c r="CE398" s="141"/>
      <c r="CF398" s="141"/>
      <c r="CG398" s="141"/>
    </row>
    <row r="399" spans="1:85" x14ac:dyDescent="0.35">
      <c r="A399" s="155" t="s">
        <v>11669</v>
      </c>
      <c r="B399" s="139" t="s">
        <v>4075</v>
      </c>
      <c r="C399" s="18">
        <v>42165</v>
      </c>
      <c r="D399" s="144">
        <v>0.5</v>
      </c>
      <c r="E399" s="141" t="s">
        <v>2760</v>
      </c>
      <c r="F399" s="141">
        <v>2</v>
      </c>
      <c r="G399" s="141" t="s">
        <v>2004</v>
      </c>
      <c r="H399" s="141">
        <v>2015</v>
      </c>
      <c r="I399" s="18">
        <v>42165</v>
      </c>
      <c r="J399" s="144">
        <v>0.5</v>
      </c>
      <c r="K399" s="378"/>
      <c r="L399" s="139" t="s">
        <v>4075</v>
      </c>
      <c r="M399" s="141"/>
      <c r="N399" s="248"/>
      <c r="O399" s="141" t="s">
        <v>26</v>
      </c>
      <c r="P399" s="141"/>
      <c r="Q399" s="141" t="s">
        <v>11670</v>
      </c>
      <c r="R399" s="141" t="s">
        <v>11671</v>
      </c>
      <c r="S399" s="141"/>
      <c r="T399" s="141"/>
      <c r="U399" s="141"/>
      <c r="V399" s="141"/>
      <c r="W399" s="139" t="s">
        <v>4075</v>
      </c>
      <c r="X399" s="141" t="s">
        <v>25</v>
      </c>
      <c r="Y399" s="141" t="s">
        <v>27</v>
      </c>
      <c r="Z399" s="141" t="s">
        <v>4</v>
      </c>
      <c r="AA399" s="141" t="s">
        <v>34</v>
      </c>
      <c r="AB399" s="141"/>
      <c r="AC399" s="139" t="s">
        <v>18047</v>
      </c>
      <c r="AD399" s="380"/>
      <c r="AE399" s="139" t="s">
        <v>102</v>
      </c>
      <c r="AF399" s="139" t="s">
        <v>13074</v>
      </c>
      <c r="AG399" s="139" t="s">
        <v>102</v>
      </c>
      <c r="AH399" s="139" t="s">
        <v>1378</v>
      </c>
      <c r="AI399" s="139" t="s">
        <v>11</v>
      </c>
      <c r="AJ399" s="139" t="s">
        <v>11</v>
      </c>
      <c r="AK399" s="139"/>
      <c r="AL399" s="139"/>
      <c r="AM399" s="141" t="s">
        <v>4004</v>
      </c>
      <c r="AN399" s="141" t="s">
        <v>8</v>
      </c>
      <c r="AO399" s="139" t="s">
        <v>1614</v>
      </c>
      <c r="AP399" s="139" t="s">
        <v>7</v>
      </c>
      <c r="AQ399" s="139"/>
      <c r="AR399" s="381"/>
      <c r="AS399" s="139" t="s">
        <v>4075</v>
      </c>
      <c r="AT399" s="141" t="s">
        <v>1404</v>
      </c>
      <c r="AU399" s="141"/>
      <c r="AV399" s="383"/>
      <c r="AW399" s="385"/>
      <c r="AX399" s="139"/>
      <c r="AY399" t="s">
        <v>18535</v>
      </c>
      <c r="AZ399">
        <v>12000</v>
      </c>
      <c r="BA399" s="381"/>
      <c r="BB399" s="139" t="s">
        <v>17</v>
      </c>
      <c r="BC399" s="166"/>
      <c r="BD399" s="166"/>
      <c r="BE399" s="166"/>
      <c r="BF399" s="166"/>
      <c r="BG399" s="166"/>
      <c r="BH399" s="308"/>
      <c r="BI399" s="308"/>
      <c r="BJ399" s="141" t="s">
        <v>26</v>
      </c>
      <c r="BK399" s="141" t="s">
        <v>26</v>
      </c>
      <c r="BL399" s="141"/>
      <c r="BM399" s="141"/>
      <c r="BN399" s="139" t="s">
        <v>4075</v>
      </c>
      <c r="BQ399" s="141"/>
      <c r="BV399" s="141"/>
      <c r="BX399" s="141"/>
      <c r="BY399" s="141"/>
      <c r="BZ399" s="141"/>
      <c r="CA399" s="141"/>
      <c r="CB399" s="141"/>
      <c r="CC399" s="141"/>
      <c r="CD399" s="141"/>
      <c r="CE399" s="141"/>
      <c r="CF399" s="141"/>
      <c r="CG399" s="141"/>
    </row>
    <row r="400" spans="1:85" x14ac:dyDescent="0.35">
      <c r="A400" s="155" t="s">
        <v>11661</v>
      </c>
      <c r="B400" s="139" t="s">
        <v>4075</v>
      </c>
      <c r="C400" s="18">
        <v>42166</v>
      </c>
      <c r="D400" s="144">
        <v>0.77222222222222225</v>
      </c>
      <c r="E400" s="141" t="s">
        <v>2760</v>
      </c>
      <c r="F400" s="141">
        <v>2</v>
      </c>
      <c r="G400" s="141" t="s">
        <v>2004</v>
      </c>
      <c r="H400" s="141">
        <v>2015</v>
      </c>
      <c r="I400" s="18">
        <v>42166</v>
      </c>
      <c r="J400" s="144">
        <v>0.77222222222222225</v>
      </c>
      <c r="K400" s="378"/>
      <c r="L400" s="139" t="s">
        <v>4075</v>
      </c>
      <c r="M400" s="141"/>
      <c r="N400" s="248"/>
      <c r="O400" s="141" t="s">
        <v>26</v>
      </c>
      <c r="P400" s="141"/>
      <c r="Q400" s="141" t="s">
        <v>11662</v>
      </c>
      <c r="R400" s="141" t="s">
        <v>11663</v>
      </c>
      <c r="S400" s="141"/>
      <c r="T400" s="141"/>
      <c r="U400" s="141">
        <v>110450418</v>
      </c>
      <c r="V400" s="141"/>
      <c r="W400" s="139" t="s">
        <v>4075</v>
      </c>
      <c r="X400" s="141" t="s">
        <v>25</v>
      </c>
      <c r="Y400" s="141" t="s">
        <v>27</v>
      </c>
      <c r="Z400" s="141" t="s">
        <v>4</v>
      </c>
      <c r="AA400" s="141" t="s">
        <v>34</v>
      </c>
      <c r="AB400" s="141"/>
      <c r="AC400" s="139" t="s">
        <v>18047</v>
      </c>
      <c r="AD400" s="380"/>
      <c r="AE400" s="139" t="s">
        <v>102</v>
      </c>
      <c r="AF400" s="139" t="s">
        <v>13083</v>
      </c>
      <c r="AG400" s="139" t="s">
        <v>102</v>
      </c>
      <c r="AH400" s="139" t="s">
        <v>1378</v>
      </c>
      <c r="AI400" s="139" t="s">
        <v>90</v>
      </c>
      <c r="AJ400" s="139" t="s">
        <v>90</v>
      </c>
      <c r="AK400" s="139"/>
      <c r="AL400" s="139"/>
      <c r="AM400" s="141" t="s">
        <v>4004</v>
      </c>
      <c r="AN400" s="141" t="s">
        <v>8</v>
      </c>
      <c r="AO400" s="139" t="s">
        <v>1614</v>
      </c>
      <c r="AP400" s="139" t="s">
        <v>90</v>
      </c>
      <c r="AQ400" s="139"/>
      <c r="AR400" s="381"/>
      <c r="AS400" s="139" t="s">
        <v>4075</v>
      </c>
      <c r="AT400" s="141" t="s">
        <v>1404</v>
      </c>
      <c r="AU400" s="141"/>
      <c r="AV400" s="383"/>
      <c r="AW400" s="385"/>
      <c r="AX400" s="139"/>
      <c r="AY400" t="s">
        <v>18536</v>
      </c>
      <c r="AZ400">
        <v>21000</v>
      </c>
      <c r="BA400" s="381"/>
      <c r="BB400" s="139" t="s">
        <v>17</v>
      </c>
      <c r="BC400" s="166"/>
      <c r="BD400" s="166"/>
      <c r="BE400" s="166"/>
      <c r="BF400" s="166"/>
      <c r="BG400" s="166"/>
      <c r="BH400" s="308"/>
      <c r="BI400" s="308"/>
      <c r="BJ400" s="141" t="s">
        <v>26</v>
      </c>
      <c r="BK400" s="141" t="s">
        <v>26</v>
      </c>
      <c r="BL400" s="141"/>
      <c r="BM400" s="141"/>
      <c r="BN400" s="139" t="s">
        <v>4075</v>
      </c>
      <c r="BQ400" s="141"/>
      <c r="BV400" s="141"/>
      <c r="BX400" s="141"/>
      <c r="BY400" s="141"/>
      <c r="BZ400" s="141"/>
      <c r="CA400" s="141"/>
      <c r="CB400" s="141"/>
      <c r="CC400" s="141"/>
      <c r="CD400" s="141"/>
      <c r="CE400" s="141"/>
      <c r="CF400" s="141"/>
      <c r="CG400" s="141"/>
    </row>
    <row r="401" spans="1:85" x14ac:dyDescent="0.35">
      <c r="A401" s="155" t="s">
        <v>11653</v>
      </c>
      <c r="B401" s="139" t="s">
        <v>4075</v>
      </c>
      <c r="C401" s="18">
        <v>42167</v>
      </c>
      <c r="D401" s="144">
        <v>0.54652777777777772</v>
      </c>
      <c r="E401" s="141" t="s">
        <v>2760</v>
      </c>
      <c r="F401" s="141">
        <v>2</v>
      </c>
      <c r="G401" s="141" t="s">
        <v>2004</v>
      </c>
      <c r="H401" s="141">
        <v>2015</v>
      </c>
      <c r="I401" s="18"/>
      <c r="J401" s="144"/>
      <c r="K401" s="378"/>
      <c r="L401" s="139" t="s">
        <v>4075</v>
      </c>
      <c r="M401" s="141"/>
      <c r="N401" s="248"/>
      <c r="O401" s="141" t="s">
        <v>26</v>
      </c>
      <c r="P401" s="141"/>
      <c r="Q401" s="141"/>
      <c r="R401" s="141"/>
      <c r="S401" s="141"/>
      <c r="T401" s="141"/>
      <c r="U401" s="141"/>
      <c r="V401" s="141"/>
      <c r="W401" s="139" t="s">
        <v>4075</v>
      </c>
      <c r="X401" s="141" t="s">
        <v>25</v>
      </c>
      <c r="Y401" s="141" t="s">
        <v>27</v>
      </c>
      <c r="Z401" s="141" t="s">
        <v>4</v>
      </c>
      <c r="AA401" s="141" t="s">
        <v>34</v>
      </c>
      <c r="AB401" s="141"/>
      <c r="AC401" s="139" t="s">
        <v>18050</v>
      </c>
      <c r="AD401" s="380"/>
      <c r="AE401" s="139" t="s">
        <v>102</v>
      </c>
      <c r="AF401" s="139" t="s">
        <v>13088</v>
      </c>
      <c r="AG401" s="139" t="s">
        <v>102</v>
      </c>
      <c r="AH401" s="139" t="s">
        <v>1378</v>
      </c>
      <c r="AI401" s="139" t="s">
        <v>100</v>
      </c>
      <c r="AJ401" s="139" t="s">
        <v>100</v>
      </c>
      <c r="AK401" s="139"/>
      <c r="AL401" s="139"/>
      <c r="AM401" s="141" t="s">
        <v>4004</v>
      </c>
      <c r="AN401" s="141" t="s">
        <v>8</v>
      </c>
      <c r="AO401" s="139" t="s">
        <v>1614</v>
      </c>
      <c r="AP401" s="139" t="s">
        <v>100</v>
      </c>
      <c r="AQ401" s="139"/>
      <c r="AR401" s="381"/>
      <c r="AS401" s="139" t="s">
        <v>4075</v>
      </c>
      <c r="AT401" s="141" t="s">
        <v>43</v>
      </c>
      <c r="AU401" s="141">
        <v>246</v>
      </c>
      <c r="AV401" s="383"/>
      <c r="AW401" s="385"/>
      <c r="AX401" s="139"/>
      <c r="AY401" t="s">
        <v>18505</v>
      </c>
      <c r="AZ401">
        <v>12000</v>
      </c>
      <c r="BA401" s="381"/>
      <c r="BB401" s="139" t="s">
        <v>1452</v>
      </c>
      <c r="BC401" s="166"/>
      <c r="BD401" s="166"/>
      <c r="BE401" s="166"/>
      <c r="BF401" s="166"/>
      <c r="BG401" s="166"/>
      <c r="BH401" s="308"/>
      <c r="BI401" s="308"/>
      <c r="BJ401" s="141" t="s">
        <v>26</v>
      </c>
      <c r="BK401" s="141" t="s">
        <v>26</v>
      </c>
      <c r="BL401" s="141"/>
      <c r="BM401" s="141"/>
      <c r="BN401" s="139" t="s">
        <v>4075</v>
      </c>
      <c r="BQ401" s="141"/>
      <c r="BV401" s="141"/>
      <c r="BX401" s="141"/>
      <c r="BY401" s="141"/>
      <c r="BZ401" s="141"/>
      <c r="CA401" s="141"/>
      <c r="CB401" s="141"/>
      <c r="CC401" s="141"/>
      <c r="CD401" s="141"/>
      <c r="CE401" s="141"/>
      <c r="CF401" s="141"/>
      <c r="CG401" s="141"/>
    </row>
    <row r="402" spans="1:85" x14ac:dyDescent="0.35">
      <c r="A402" s="155" t="s">
        <v>11650</v>
      </c>
      <c r="B402" s="139" t="s">
        <v>4075</v>
      </c>
      <c r="C402" s="18">
        <v>42167</v>
      </c>
      <c r="D402" s="144">
        <v>0.66736111111111107</v>
      </c>
      <c r="E402" s="141" t="s">
        <v>2760</v>
      </c>
      <c r="F402" s="141">
        <v>2</v>
      </c>
      <c r="G402" s="141" t="s">
        <v>2004</v>
      </c>
      <c r="H402" s="141">
        <v>2015</v>
      </c>
      <c r="I402" s="18">
        <v>42167</v>
      </c>
      <c r="J402" s="144">
        <v>0.66736111111111107</v>
      </c>
      <c r="K402" s="378"/>
      <c r="L402" s="139" t="s">
        <v>4075</v>
      </c>
      <c r="M402" s="141"/>
      <c r="N402" s="248"/>
      <c r="O402" s="141" t="s">
        <v>26</v>
      </c>
      <c r="P402" s="141"/>
      <c r="Q402" s="141" t="s">
        <v>11651</v>
      </c>
      <c r="R402" s="141" t="s">
        <v>11652</v>
      </c>
      <c r="S402" s="141"/>
      <c r="T402" s="141"/>
      <c r="U402" s="141"/>
      <c r="V402" s="141"/>
      <c r="W402" s="139" t="s">
        <v>4075</v>
      </c>
      <c r="X402" s="141" t="s">
        <v>25</v>
      </c>
      <c r="Y402" s="141" t="s">
        <v>27</v>
      </c>
      <c r="Z402" s="141" t="s">
        <v>4</v>
      </c>
      <c r="AA402" s="141" t="s">
        <v>34</v>
      </c>
      <c r="AB402" s="141"/>
      <c r="AC402" s="139" t="s">
        <v>18049</v>
      </c>
      <c r="AD402" s="380"/>
      <c r="AE402" s="139" t="s">
        <v>102</v>
      </c>
      <c r="AF402" s="139" t="s">
        <v>13082</v>
      </c>
      <c r="AG402" s="139" t="s">
        <v>102</v>
      </c>
      <c r="AH402" s="139" t="s">
        <v>1378</v>
      </c>
      <c r="AI402" s="139" t="s">
        <v>60</v>
      </c>
      <c r="AJ402" s="139" t="s">
        <v>60</v>
      </c>
      <c r="AK402" s="139"/>
      <c r="AL402" s="139"/>
      <c r="AM402" s="141" t="s">
        <v>1537</v>
      </c>
      <c r="AN402" s="141" t="s">
        <v>8</v>
      </c>
      <c r="AO402" s="139" t="s">
        <v>1477</v>
      </c>
      <c r="AP402" s="139" t="s">
        <v>60</v>
      </c>
      <c r="AQ402" s="139"/>
      <c r="AR402" s="381"/>
      <c r="AS402" s="139" t="s">
        <v>4075</v>
      </c>
      <c r="AT402" s="141" t="s">
        <v>1404</v>
      </c>
      <c r="AU402" s="141"/>
      <c r="AV402" s="383"/>
      <c r="AW402" s="385"/>
      <c r="AX402" s="139"/>
      <c r="AY402" t="s">
        <v>18537</v>
      </c>
      <c r="BA402" s="381"/>
      <c r="BB402" s="139" t="s">
        <v>17</v>
      </c>
      <c r="BC402" s="166"/>
      <c r="BD402" s="166"/>
      <c r="BE402" s="166"/>
      <c r="BF402" s="166"/>
      <c r="BG402" s="166"/>
      <c r="BH402" s="308"/>
      <c r="BI402" s="308"/>
      <c r="BJ402" s="141" t="s">
        <v>26</v>
      </c>
      <c r="BK402" s="141" t="s">
        <v>26</v>
      </c>
      <c r="BL402" s="141"/>
      <c r="BM402" s="141"/>
      <c r="BN402" s="139" t="s">
        <v>4075</v>
      </c>
      <c r="BQ402" s="141"/>
      <c r="BV402" s="141"/>
      <c r="BX402" s="141"/>
      <c r="BY402" s="141"/>
      <c r="BZ402" s="141"/>
      <c r="CA402" s="141"/>
      <c r="CB402" s="141"/>
      <c r="CC402" s="141"/>
      <c r="CD402" s="141"/>
      <c r="CE402" s="141"/>
      <c r="CF402" s="141"/>
      <c r="CG402" s="141"/>
    </row>
    <row r="403" spans="1:85" x14ac:dyDescent="0.35">
      <c r="A403" s="155" t="s">
        <v>11647</v>
      </c>
      <c r="B403" s="139" t="s">
        <v>4075</v>
      </c>
      <c r="C403" s="18">
        <v>42167</v>
      </c>
      <c r="D403" s="144">
        <v>0.98055555555555551</v>
      </c>
      <c r="E403" s="141" t="s">
        <v>2760</v>
      </c>
      <c r="F403" s="141">
        <v>2</v>
      </c>
      <c r="G403" s="141" t="s">
        <v>2004</v>
      </c>
      <c r="H403" s="141">
        <v>2015</v>
      </c>
      <c r="I403" s="18">
        <v>42167</v>
      </c>
      <c r="J403" s="144">
        <v>0.98055555555555551</v>
      </c>
      <c r="K403" s="378"/>
      <c r="L403" s="139" t="s">
        <v>4075</v>
      </c>
      <c r="M403" s="141"/>
      <c r="N403" s="248"/>
      <c r="O403" s="141" t="s">
        <v>26</v>
      </c>
      <c r="P403" s="141"/>
      <c r="Q403" s="141" t="s">
        <v>11648</v>
      </c>
      <c r="R403" s="141" t="s">
        <v>11649</v>
      </c>
      <c r="S403" s="141"/>
      <c r="T403" s="141"/>
      <c r="U403" s="141"/>
      <c r="V403" s="141"/>
      <c r="W403" s="139" t="s">
        <v>4075</v>
      </c>
      <c r="X403" s="141" t="s">
        <v>25</v>
      </c>
      <c r="Y403" s="141" t="s">
        <v>27</v>
      </c>
      <c r="Z403" s="141" t="s">
        <v>4</v>
      </c>
      <c r="AA403" s="141" t="s">
        <v>34</v>
      </c>
      <c r="AB403" s="141"/>
      <c r="AC403" s="139" t="s">
        <v>18047</v>
      </c>
      <c r="AD403" s="380"/>
      <c r="AE403" s="139" t="s">
        <v>4</v>
      </c>
      <c r="AF403" s="139" t="s">
        <v>13073</v>
      </c>
      <c r="AG403" s="139" t="s">
        <v>4</v>
      </c>
      <c r="AH403" s="139" t="s">
        <v>1378</v>
      </c>
      <c r="AI403" s="139" t="s">
        <v>15678</v>
      </c>
      <c r="AJ403" s="139"/>
      <c r="AK403" s="139" t="s">
        <v>15678</v>
      </c>
      <c r="AL403" s="139" t="s">
        <v>7</v>
      </c>
      <c r="AM403" s="141" t="s">
        <v>1537</v>
      </c>
      <c r="AN403" s="141" t="s">
        <v>8</v>
      </c>
      <c r="AO403" s="139" t="s">
        <v>1614</v>
      </c>
      <c r="AP403" s="139" t="s">
        <v>7</v>
      </c>
      <c r="AQ403" s="139"/>
      <c r="AR403" s="381"/>
      <c r="AS403" s="139" t="s">
        <v>4075</v>
      </c>
      <c r="AT403" s="141" t="s">
        <v>43</v>
      </c>
      <c r="AU403" s="141">
        <v>330</v>
      </c>
      <c r="AV403" s="383"/>
      <c r="AW403" s="385"/>
      <c r="AX403" s="139"/>
      <c r="AY403" t="s">
        <v>18489</v>
      </c>
      <c r="AZ403">
        <v>21000</v>
      </c>
      <c r="BA403" s="381"/>
      <c r="BB403" s="139" t="s">
        <v>1452</v>
      </c>
      <c r="BC403" s="166"/>
      <c r="BD403" s="166"/>
      <c r="BE403" s="166"/>
      <c r="BF403" s="166"/>
      <c r="BG403" s="166"/>
      <c r="BH403" s="308"/>
      <c r="BI403" s="308"/>
      <c r="BJ403" s="141" t="s">
        <v>26</v>
      </c>
      <c r="BK403" s="141" t="s">
        <v>26</v>
      </c>
      <c r="BL403" s="141"/>
      <c r="BM403" s="141"/>
      <c r="BN403" s="139" t="s">
        <v>4075</v>
      </c>
      <c r="BQ403" s="141" t="s">
        <v>15715</v>
      </c>
      <c r="BR403" s="135" t="s">
        <v>15685</v>
      </c>
      <c r="BT403" s="135" t="s">
        <v>13609</v>
      </c>
      <c r="BU403" s="135" t="s">
        <v>15361</v>
      </c>
      <c r="BV403" s="141" t="s">
        <v>13261</v>
      </c>
      <c r="BW403" s="135" t="s">
        <v>3829</v>
      </c>
      <c r="BX403" s="141" t="s">
        <v>12</v>
      </c>
      <c r="BY403" s="141" t="s">
        <v>12</v>
      </c>
      <c r="BZ403" s="141" t="s">
        <v>26</v>
      </c>
      <c r="CA403" s="141" t="s">
        <v>1848</v>
      </c>
      <c r="CB403" s="141"/>
      <c r="CC403" s="141" t="s">
        <v>15704</v>
      </c>
      <c r="CD403" s="141" t="s">
        <v>34</v>
      </c>
      <c r="CE403" s="141" t="s">
        <v>15450</v>
      </c>
      <c r="CF403" s="141" t="s">
        <v>15451</v>
      </c>
      <c r="CG403" s="141" t="s">
        <v>4004</v>
      </c>
    </row>
    <row r="404" spans="1:85" x14ac:dyDescent="0.35">
      <c r="A404" s="155" t="s">
        <v>11658</v>
      </c>
      <c r="B404" s="139" t="s">
        <v>4075</v>
      </c>
      <c r="C404" s="18">
        <v>42167</v>
      </c>
      <c r="D404" s="144">
        <v>0.37777777777777777</v>
      </c>
      <c r="E404" s="141" t="s">
        <v>2760</v>
      </c>
      <c r="F404" s="141">
        <v>2</v>
      </c>
      <c r="G404" s="141" t="s">
        <v>2004</v>
      </c>
      <c r="H404" s="141">
        <v>2015</v>
      </c>
      <c r="I404" s="18">
        <v>42167</v>
      </c>
      <c r="J404" s="144">
        <v>0.37777777777777777</v>
      </c>
      <c r="K404" s="378"/>
      <c r="L404" s="139" t="s">
        <v>4075</v>
      </c>
      <c r="M404" s="141"/>
      <c r="N404" s="248"/>
      <c r="O404" s="141" t="s">
        <v>26</v>
      </c>
      <c r="P404" s="141"/>
      <c r="Q404" s="141" t="s">
        <v>11659</v>
      </c>
      <c r="R404" s="141" t="s">
        <v>11660</v>
      </c>
      <c r="S404" s="141"/>
      <c r="T404" s="141"/>
      <c r="U404" s="141">
        <v>110451230</v>
      </c>
      <c r="V404" s="141"/>
      <c r="W404" s="139" t="s">
        <v>4075</v>
      </c>
      <c r="X404" s="141" t="s">
        <v>25</v>
      </c>
      <c r="Y404" s="141" t="s">
        <v>27</v>
      </c>
      <c r="Z404" s="141" t="s">
        <v>4</v>
      </c>
      <c r="AA404" s="141" t="s">
        <v>34</v>
      </c>
      <c r="AB404" s="141"/>
      <c r="AC404" s="139" t="s">
        <v>18047</v>
      </c>
      <c r="AD404" s="380"/>
      <c r="AE404" s="139" t="s">
        <v>105</v>
      </c>
      <c r="AF404" s="139" t="s">
        <v>13076</v>
      </c>
      <c r="AG404" s="139" t="s">
        <v>1518</v>
      </c>
      <c r="AH404" s="139" t="s">
        <v>1378</v>
      </c>
      <c r="AI404" s="139" t="s">
        <v>1518</v>
      </c>
      <c r="AJ404" s="139"/>
      <c r="AK404" s="139" t="s">
        <v>1518</v>
      </c>
      <c r="AL404" s="139" t="s">
        <v>7</v>
      </c>
      <c r="AM404" s="141" t="s">
        <v>4004</v>
      </c>
      <c r="AN404" s="141" t="s">
        <v>8</v>
      </c>
      <c r="AO404" s="139" t="s">
        <v>1614</v>
      </c>
      <c r="AP404" s="139" t="s">
        <v>7</v>
      </c>
      <c r="AQ404" s="139"/>
      <c r="AR404" s="381"/>
      <c r="AS404" s="139" t="s">
        <v>4075</v>
      </c>
      <c r="AT404" s="141" t="s">
        <v>1404</v>
      </c>
      <c r="AU404" s="141"/>
      <c r="AV404" s="383"/>
      <c r="AW404" s="385"/>
      <c r="AX404" s="139"/>
      <c r="AY404" t="s">
        <v>18257</v>
      </c>
      <c r="AZ404">
        <v>21000</v>
      </c>
      <c r="BA404" s="381"/>
      <c r="BB404" s="139" t="s">
        <v>1444</v>
      </c>
      <c r="BC404" s="166"/>
      <c r="BD404" s="166"/>
      <c r="BE404" s="166"/>
      <c r="BF404" s="166"/>
      <c r="BG404" s="166"/>
      <c r="BH404" s="308"/>
      <c r="BI404" s="308"/>
      <c r="BJ404" s="141" t="s">
        <v>26</v>
      </c>
      <c r="BK404" s="141" t="s">
        <v>26</v>
      </c>
      <c r="BL404" s="141"/>
      <c r="BM404" s="141"/>
      <c r="BN404" s="139" t="s">
        <v>4075</v>
      </c>
      <c r="BQ404" s="141"/>
      <c r="BV404" s="141"/>
      <c r="BX404" s="141"/>
      <c r="BY404" s="141"/>
      <c r="BZ404" s="141"/>
      <c r="CA404" s="141"/>
      <c r="CB404" s="141"/>
      <c r="CC404" s="141"/>
      <c r="CD404" s="141"/>
      <c r="CE404" s="141"/>
      <c r="CF404" s="141"/>
      <c r="CG404" s="141"/>
    </row>
    <row r="405" spans="1:85" x14ac:dyDescent="0.35">
      <c r="A405" s="155" t="s">
        <v>11657</v>
      </c>
      <c r="B405" s="139" t="s">
        <v>4075</v>
      </c>
      <c r="C405" s="18">
        <v>42167</v>
      </c>
      <c r="D405" s="144">
        <v>0.39166666666666666</v>
      </c>
      <c r="E405" s="141" t="s">
        <v>2760</v>
      </c>
      <c r="F405" s="141">
        <v>2</v>
      </c>
      <c r="G405" s="141" t="s">
        <v>2004</v>
      </c>
      <c r="H405" s="141">
        <v>2015</v>
      </c>
      <c r="I405" s="18">
        <v>42167</v>
      </c>
      <c r="J405" s="144">
        <v>0.39166666666666666</v>
      </c>
      <c r="K405" s="378"/>
      <c r="L405" s="139" t="s">
        <v>4075</v>
      </c>
      <c r="M405" s="141"/>
      <c r="N405" s="248"/>
      <c r="O405" s="141" t="s">
        <v>26</v>
      </c>
      <c r="P405" s="141"/>
      <c r="Q405" s="141"/>
      <c r="R405" s="141"/>
      <c r="S405" s="141"/>
      <c r="T405" s="141"/>
      <c r="U405" s="141"/>
      <c r="V405" s="141"/>
      <c r="W405" s="139" t="s">
        <v>4075</v>
      </c>
      <c r="X405" s="141" t="s">
        <v>25</v>
      </c>
      <c r="Y405" s="141" t="s">
        <v>27</v>
      </c>
      <c r="Z405" s="141" t="s">
        <v>4</v>
      </c>
      <c r="AA405" s="141" t="s">
        <v>34</v>
      </c>
      <c r="AB405" s="141"/>
      <c r="AC405" s="139" t="s">
        <v>18049</v>
      </c>
      <c r="AD405" s="380"/>
      <c r="AE405" s="139" t="s">
        <v>102</v>
      </c>
      <c r="AF405" s="139" t="s">
        <v>13071</v>
      </c>
      <c r="AG405" s="139" t="s">
        <v>102</v>
      </c>
      <c r="AH405" s="139" t="s">
        <v>1378</v>
      </c>
      <c r="AI405" s="139"/>
      <c r="AJ405" s="139"/>
      <c r="AK405" s="139"/>
      <c r="AL405" s="139"/>
      <c r="AM405" s="141" t="s">
        <v>4004</v>
      </c>
      <c r="AN405" s="141" t="s">
        <v>8</v>
      </c>
      <c r="AO405" s="139" t="s">
        <v>1477</v>
      </c>
      <c r="AP405" s="139" t="s">
        <v>7</v>
      </c>
      <c r="AQ405" s="139"/>
      <c r="AR405" s="381"/>
      <c r="AS405" s="139" t="s">
        <v>4075</v>
      </c>
      <c r="AT405" s="141" t="s">
        <v>1404</v>
      </c>
      <c r="AU405" s="141"/>
      <c r="AV405" s="383"/>
      <c r="AW405" s="385"/>
      <c r="AX405" s="139"/>
      <c r="AY405" t="s">
        <v>18538</v>
      </c>
      <c r="BA405" s="381"/>
      <c r="BB405" s="139" t="s">
        <v>1444</v>
      </c>
      <c r="BC405" s="166"/>
      <c r="BD405" s="166"/>
      <c r="BE405" s="166"/>
      <c r="BF405" s="166"/>
      <c r="BG405" s="166"/>
      <c r="BH405" s="308"/>
      <c r="BI405" s="308"/>
      <c r="BJ405" s="141" t="s">
        <v>26</v>
      </c>
      <c r="BK405" s="141" t="s">
        <v>26</v>
      </c>
      <c r="BL405" s="141"/>
      <c r="BM405" s="141"/>
      <c r="BN405" s="139" t="s">
        <v>4075</v>
      </c>
      <c r="BQ405" s="141"/>
      <c r="BV405" s="141"/>
      <c r="BX405" s="141"/>
      <c r="BY405" s="141"/>
      <c r="BZ405" s="141"/>
      <c r="CA405" s="141"/>
      <c r="CB405" s="141"/>
      <c r="CC405" s="141"/>
      <c r="CD405" s="141"/>
      <c r="CE405" s="141"/>
      <c r="CF405" s="141"/>
      <c r="CG405" s="141"/>
    </row>
    <row r="406" spans="1:85" x14ac:dyDescent="0.35">
      <c r="A406" s="155" t="s">
        <v>11654</v>
      </c>
      <c r="B406" s="139" t="s">
        <v>4075</v>
      </c>
      <c r="C406" s="18">
        <v>42167</v>
      </c>
      <c r="D406" s="144">
        <v>0.45</v>
      </c>
      <c r="E406" s="141" t="s">
        <v>2760</v>
      </c>
      <c r="F406" s="141">
        <v>2</v>
      </c>
      <c r="G406" s="141" t="s">
        <v>2004</v>
      </c>
      <c r="H406" s="141">
        <v>2015</v>
      </c>
      <c r="I406" s="18">
        <v>42167</v>
      </c>
      <c r="J406" s="144">
        <v>0.45</v>
      </c>
      <c r="K406" s="378"/>
      <c r="L406" s="139" t="s">
        <v>4075</v>
      </c>
      <c r="M406" s="141"/>
      <c r="N406" s="248"/>
      <c r="O406" s="141" t="s">
        <v>26</v>
      </c>
      <c r="P406" s="141"/>
      <c r="Q406" s="141" t="s">
        <v>11655</v>
      </c>
      <c r="R406" s="141" t="s">
        <v>11656</v>
      </c>
      <c r="S406" s="141"/>
      <c r="T406" s="141"/>
      <c r="U406" s="141">
        <v>110451406</v>
      </c>
      <c r="V406" s="141"/>
      <c r="W406" s="139" t="s">
        <v>4075</v>
      </c>
      <c r="X406" s="141" t="s">
        <v>25</v>
      </c>
      <c r="Y406" s="141" t="s">
        <v>27</v>
      </c>
      <c r="Z406" s="141" t="s">
        <v>4</v>
      </c>
      <c r="AA406" s="141" t="s">
        <v>34</v>
      </c>
      <c r="AB406" s="141"/>
      <c r="AC406" s="139" t="s">
        <v>18047</v>
      </c>
      <c r="AD406" s="380"/>
      <c r="AE406" s="139" t="s">
        <v>102</v>
      </c>
      <c r="AF406" s="139" t="s">
        <v>13074</v>
      </c>
      <c r="AG406" s="139" t="s">
        <v>102</v>
      </c>
      <c r="AH406" s="139" t="s">
        <v>1378</v>
      </c>
      <c r="AI406" s="139" t="s">
        <v>11</v>
      </c>
      <c r="AJ406" s="139" t="s">
        <v>11</v>
      </c>
      <c r="AK406" s="139"/>
      <c r="AL406" s="139"/>
      <c r="AM406" s="141" t="s">
        <v>1537</v>
      </c>
      <c r="AN406" s="141" t="s">
        <v>8</v>
      </c>
      <c r="AO406" s="139" t="s">
        <v>1614</v>
      </c>
      <c r="AP406" s="139" t="s">
        <v>7</v>
      </c>
      <c r="AQ406" s="139"/>
      <c r="AR406" s="381"/>
      <c r="AS406" s="139" t="s">
        <v>4075</v>
      </c>
      <c r="AT406" s="141" t="s">
        <v>1404</v>
      </c>
      <c r="AU406" s="141"/>
      <c r="AV406" s="383"/>
      <c r="AW406" s="385"/>
      <c r="AX406" s="139"/>
      <c r="AY406" t="s">
        <v>18278</v>
      </c>
      <c r="AZ406">
        <v>12000</v>
      </c>
      <c r="BA406" s="381"/>
      <c r="BB406" s="139" t="s">
        <v>17</v>
      </c>
      <c r="BC406" s="166"/>
      <c r="BD406" s="166"/>
      <c r="BE406" s="166"/>
      <c r="BF406" s="166"/>
      <c r="BG406" s="166"/>
      <c r="BH406" s="308"/>
      <c r="BI406" s="308"/>
      <c r="BJ406" s="141" t="s">
        <v>26</v>
      </c>
      <c r="BK406" s="141" t="s">
        <v>26</v>
      </c>
      <c r="BL406" s="141"/>
      <c r="BM406" s="141"/>
      <c r="BN406" s="139" t="s">
        <v>4075</v>
      </c>
      <c r="BQ406" s="141"/>
      <c r="BV406" s="141"/>
      <c r="BX406" s="141"/>
      <c r="BY406" s="141"/>
      <c r="BZ406" s="141"/>
      <c r="CA406" s="141"/>
      <c r="CB406" s="141"/>
      <c r="CC406" s="141"/>
      <c r="CD406" s="141"/>
      <c r="CE406" s="141"/>
      <c r="CF406" s="141"/>
      <c r="CG406" s="141"/>
    </row>
    <row r="407" spans="1:85" x14ac:dyDescent="0.35">
      <c r="A407" s="155" t="s">
        <v>11643</v>
      </c>
      <c r="B407" s="139" t="s">
        <v>4075</v>
      </c>
      <c r="C407" s="18">
        <v>42168</v>
      </c>
      <c r="D407" s="144">
        <v>0.53472222222222221</v>
      </c>
      <c r="E407" s="141" t="s">
        <v>2760</v>
      </c>
      <c r="F407" s="141">
        <v>2</v>
      </c>
      <c r="G407" s="141" t="s">
        <v>2004</v>
      </c>
      <c r="H407" s="141">
        <v>2015</v>
      </c>
      <c r="I407" s="18"/>
      <c r="J407" s="144"/>
      <c r="K407" s="378"/>
      <c r="L407" s="139" t="s">
        <v>4075</v>
      </c>
      <c r="M407" s="141"/>
      <c r="N407" s="248"/>
      <c r="O407" s="141" t="s">
        <v>26</v>
      </c>
      <c r="P407" s="141"/>
      <c r="Q407" s="141" t="s">
        <v>11644</v>
      </c>
      <c r="R407" s="141"/>
      <c r="S407" s="141"/>
      <c r="T407" s="141"/>
      <c r="U407" s="141"/>
      <c r="V407" s="141"/>
      <c r="W407" s="139" t="s">
        <v>4075</v>
      </c>
      <c r="X407" s="141" t="s">
        <v>25</v>
      </c>
      <c r="Y407" s="141" t="s">
        <v>27</v>
      </c>
      <c r="Z407" s="141" t="s">
        <v>4</v>
      </c>
      <c r="AA407" s="141" t="s">
        <v>34</v>
      </c>
      <c r="AB407" s="141"/>
      <c r="AC407" s="139" t="s">
        <v>18049</v>
      </c>
      <c r="AD407" s="380"/>
      <c r="AE407" s="139" t="s">
        <v>102</v>
      </c>
      <c r="AF407" s="139" t="s">
        <v>13068</v>
      </c>
      <c r="AG407" s="139" t="s">
        <v>102</v>
      </c>
      <c r="AH407" s="139" t="s">
        <v>1378</v>
      </c>
      <c r="AI407" s="139" t="s">
        <v>7</v>
      </c>
      <c r="AJ407" s="139" t="s">
        <v>7</v>
      </c>
      <c r="AK407" s="139"/>
      <c r="AL407" s="139"/>
      <c r="AM407" s="141" t="s">
        <v>4004</v>
      </c>
      <c r="AN407" s="141" t="s">
        <v>8</v>
      </c>
      <c r="AO407" s="139" t="s">
        <v>1477</v>
      </c>
      <c r="AP407" s="139" t="s">
        <v>7</v>
      </c>
      <c r="AQ407" s="139"/>
      <c r="AR407" s="381"/>
      <c r="AS407" s="139" t="s">
        <v>4075</v>
      </c>
      <c r="AT407" s="141" t="s">
        <v>1404</v>
      </c>
      <c r="AU407" s="141"/>
      <c r="AV407" s="383"/>
      <c r="AW407" s="385"/>
      <c r="AX407" s="139"/>
      <c r="AY407" t="s">
        <v>18539</v>
      </c>
      <c r="BA407" s="381"/>
      <c r="BB407" s="139" t="s">
        <v>17</v>
      </c>
      <c r="BC407" s="166"/>
      <c r="BD407" s="166"/>
      <c r="BE407" s="166"/>
      <c r="BF407" s="166"/>
      <c r="BG407" s="166"/>
      <c r="BH407" s="308"/>
      <c r="BI407" s="308"/>
      <c r="BJ407" s="141" t="s">
        <v>26</v>
      </c>
      <c r="BK407" s="141" t="s">
        <v>26</v>
      </c>
      <c r="BL407" s="141"/>
      <c r="BM407" s="141"/>
      <c r="BN407" s="139" t="s">
        <v>4075</v>
      </c>
      <c r="BQ407" s="141"/>
      <c r="BV407" s="141"/>
      <c r="BX407" s="141"/>
      <c r="BY407" s="141"/>
      <c r="BZ407" s="141"/>
      <c r="CA407" s="141"/>
      <c r="CB407" s="141"/>
      <c r="CC407" s="141"/>
      <c r="CD407" s="141"/>
      <c r="CE407" s="141"/>
      <c r="CF407" s="141"/>
      <c r="CG407" s="141"/>
    </row>
    <row r="408" spans="1:85" x14ac:dyDescent="0.35">
      <c r="A408" s="155" t="s">
        <v>11645</v>
      </c>
      <c r="B408" s="139" t="s">
        <v>4075</v>
      </c>
      <c r="C408" s="18">
        <v>42168</v>
      </c>
      <c r="D408" s="144">
        <v>0.34781250000000002</v>
      </c>
      <c r="E408" s="141" t="s">
        <v>2760</v>
      </c>
      <c r="F408" s="141">
        <v>2</v>
      </c>
      <c r="G408" s="141" t="s">
        <v>2004</v>
      </c>
      <c r="H408" s="141">
        <v>2015</v>
      </c>
      <c r="I408" s="18">
        <v>42168</v>
      </c>
      <c r="J408" s="144">
        <v>0.34722222222222221</v>
      </c>
      <c r="K408" s="378"/>
      <c r="L408" s="139" t="s">
        <v>4075</v>
      </c>
      <c r="M408" s="141" t="s">
        <v>28</v>
      </c>
      <c r="N408" s="248">
        <v>44264</v>
      </c>
      <c r="O408" s="141" t="s">
        <v>25</v>
      </c>
      <c r="P408" s="141"/>
      <c r="Q408" s="141"/>
      <c r="R408" s="141"/>
      <c r="S408" s="141"/>
      <c r="T408" s="141" t="s">
        <v>11646</v>
      </c>
      <c r="U408" s="141"/>
      <c r="V408" s="141"/>
      <c r="W408" s="139" t="s">
        <v>4075</v>
      </c>
      <c r="X408" s="141" t="s">
        <v>25</v>
      </c>
      <c r="Y408" s="141" t="s">
        <v>27</v>
      </c>
      <c r="Z408" s="141"/>
      <c r="AA408" s="141" t="s">
        <v>34</v>
      </c>
      <c r="AB408" s="141"/>
      <c r="AC408" s="139" t="s">
        <v>18047</v>
      </c>
      <c r="AD408" s="380"/>
      <c r="AE408" s="139" t="s">
        <v>102</v>
      </c>
      <c r="AF408" s="139" t="s">
        <v>13074</v>
      </c>
      <c r="AG408" s="139" t="s">
        <v>102</v>
      </c>
      <c r="AH408" s="139" t="s">
        <v>1378</v>
      </c>
      <c r="AI408" s="139" t="s">
        <v>11</v>
      </c>
      <c r="AJ408" s="139" t="s">
        <v>11</v>
      </c>
      <c r="AK408" s="139"/>
      <c r="AL408" s="139"/>
      <c r="AM408" s="141" t="s">
        <v>9</v>
      </c>
      <c r="AN408" s="141" t="s">
        <v>8</v>
      </c>
      <c r="AO408" s="139"/>
      <c r="AP408" s="139" t="s">
        <v>11</v>
      </c>
      <c r="AQ408" s="139"/>
      <c r="AR408" s="381"/>
      <c r="AS408" s="139" t="s">
        <v>4075</v>
      </c>
      <c r="AT408" s="141" t="s">
        <v>1404</v>
      </c>
      <c r="AU408" s="141"/>
      <c r="AV408" s="383"/>
      <c r="AW408" s="385"/>
      <c r="AX408" s="139" t="s">
        <v>75</v>
      </c>
      <c r="AY408" t="s">
        <v>18540</v>
      </c>
      <c r="BA408" s="381"/>
      <c r="BB408" s="139" t="s">
        <v>1444</v>
      </c>
      <c r="BC408" s="166"/>
      <c r="BD408" s="166"/>
      <c r="BE408" s="166"/>
      <c r="BF408" s="166"/>
      <c r="BG408" s="166"/>
      <c r="BH408" s="308"/>
      <c r="BI408" s="308"/>
      <c r="BJ408" s="141" t="s">
        <v>26</v>
      </c>
      <c r="BK408" s="141" t="s">
        <v>26</v>
      </c>
      <c r="BL408" s="141"/>
      <c r="BM408" s="141"/>
      <c r="BN408" s="139" t="s">
        <v>4075</v>
      </c>
      <c r="BQ408" s="141"/>
      <c r="BV408" s="141"/>
      <c r="BX408" s="141"/>
      <c r="BY408" s="141"/>
      <c r="BZ408" s="141"/>
      <c r="CA408" s="141"/>
      <c r="CB408" s="141"/>
      <c r="CC408" s="141"/>
      <c r="CD408" s="141"/>
      <c r="CE408" s="141"/>
      <c r="CF408" s="141"/>
      <c r="CG408" s="141"/>
    </row>
    <row r="409" spans="1:85" x14ac:dyDescent="0.35">
      <c r="A409" s="155" t="s">
        <v>11638</v>
      </c>
      <c r="B409" s="139" t="s">
        <v>4075</v>
      </c>
      <c r="C409" s="18">
        <v>42169</v>
      </c>
      <c r="D409" s="144">
        <v>0.57638888888888884</v>
      </c>
      <c r="E409" s="141" t="s">
        <v>13261</v>
      </c>
      <c r="F409" s="141">
        <v>2</v>
      </c>
      <c r="G409" s="141" t="s">
        <v>2004</v>
      </c>
      <c r="H409" s="141">
        <v>2015</v>
      </c>
      <c r="I409" s="18">
        <v>42169</v>
      </c>
      <c r="J409" s="144">
        <v>0.57638888888888884</v>
      </c>
      <c r="K409" s="378"/>
      <c r="L409" s="139" t="s">
        <v>4075</v>
      </c>
      <c r="M409" s="141"/>
      <c r="N409" s="248"/>
      <c r="O409" s="141" t="s">
        <v>26</v>
      </c>
      <c r="P409" s="141"/>
      <c r="Q409" s="141" t="s">
        <v>11639</v>
      </c>
      <c r="R409" s="141" t="s">
        <v>11640</v>
      </c>
      <c r="S409" s="141"/>
      <c r="T409" s="141"/>
      <c r="U409" s="141">
        <v>110452811</v>
      </c>
      <c r="V409" s="141"/>
      <c r="W409" s="139" t="s">
        <v>4075</v>
      </c>
      <c r="X409" s="141" t="s">
        <v>25</v>
      </c>
      <c r="Y409" s="141" t="s">
        <v>27</v>
      </c>
      <c r="Z409" s="141" t="s">
        <v>4</v>
      </c>
      <c r="AA409" s="141" t="s">
        <v>34</v>
      </c>
      <c r="AB409" s="141"/>
      <c r="AC409" s="139" t="s">
        <v>18050</v>
      </c>
      <c r="AD409" s="380"/>
      <c r="AE409" s="139" t="s">
        <v>105</v>
      </c>
      <c r="AF409" s="139" t="s">
        <v>13076</v>
      </c>
      <c r="AG409" s="139" t="s">
        <v>1518</v>
      </c>
      <c r="AH409" s="139" t="s">
        <v>1378</v>
      </c>
      <c r="AI409" s="139" t="s">
        <v>1518</v>
      </c>
      <c r="AJ409" s="139"/>
      <c r="AK409" s="139" t="s">
        <v>1518</v>
      </c>
      <c r="AL409" s="139" t="s">
        <v>7</v>
      </c>
      <c r="AM409" s="141" t="s">
        <v>4004</v>
      </c>
      <c r="AN409" s="141" t="s">
        <v>8</v>
      </c>
      <c r="AO409" s="139" t="s">
        <v>1614</v>
      </c>
      <c r="AP409" s="139" t="s">
        <v>7</v>
      </c>
      <c r="AQ409" s="139"/>
      <c r="AR409" s="381"/>
      <c r="AS409" s="139" t="s">
        <v>4075</v>
      </c>
      <c r="AT409" s="141" t="s">
        <v>1404</v>
      </c>
      <c r="AU409" s="141"/>
      <c r="AV409" s="383"/>
      <c r="AW409" s="385"/>
      <c r="AX409" s="139"/>
      <c r="AY409" t="s">
        <v>18541</v>
      </c>
      <c r="AZ409">
        <v>21000</v>
      </c>
      <c r="BA409" s="381"/>
      <c r="BB409" s="139" t="s">
        <v>17</v>
      </c>
      <c r="BC409" s="166"/>
      <c r="BD409" s="166"/>
      <c r="BE409" s="166"/>
      <c r="BF409" s="166"/>
      <c r="BG409" s="166"/>
      <c r="BH409" s="308"/>
      <c r="BI409" s="308"/>
      <c r="BJ409" s="141" t="s">
        <v>26</v>
      </c>
      <c r="BK409" s="141" t="s">
        <v>26</v>
      </c>
      <c r="BL409" s="141"/>
      <c r="BM409" s="141"/>
      <c r="BN409" s="139" t="s">
        <v>4075</v>
      </c>
      <c r="BQ409" s="141"/>
      <c r="BV409" s="141"/>
      <c r="BX409" s="141"/>
      <c r="BY409" s="141"/>
      <c r="BZ409" s="141"/>
      <c r="CA409" s="141"/>
      <c r="CB409" s="141"/>
      <c r="CC409" s="141"/>
      <c r="CD409" s="141"/>
      <c r="CE409" s="141"/>
      <c r="CF409" s="141"/>
      <c r="CG409" s="141"/>
    </row>
    <row r="410" spans="1:85" x14ac:dyDescent="0.35">
      <c r="A410" s="155" t="s">
        <v>11641</v>
      </c>
      <c r="B410" s="139" t="s">
        <v>4075</v>
      </c>
      <c r="C410" s="18">
        <v>42169</v>
      </c>
      <c r="D410" s="144">
        <v>0.5131944444444444</v>
      </c>
      <c r="E410" s="141" t="s">
        <v>13261</v>
      </c>
      <c r="F410" s="141">
        <v>2</v>
      </c>
      <c r="G410" s="141" t="s">
        <v>2004</v>
      </c>
      <c r="H410" s="141">
        <v>2015</v>
      </c>
      <c r="I410" s="18"/>
      <c r="J410" s="144"/>
      <c r="K410" s="378"/>
      <c r="L410" s="139" t="s">
        <v>4075</v>
      </c>
      <c r="M410" s="141"/>
      <c r="N410" s="248"/>
      <c r="O410" s="141" t="s">
        <v>26</v>
      </c>
      <c r="P410" s="141"/>
      <c r="Q410" s="141" t="s">
        <v>11642</v>
      </c>
      <c r="R410" s="141"/>
      <c r="S410" s="141"/>
      <c r="T410" s="141"/>
      <c r="U410" s="141"/>
      <c r="V410" s="141"/>
      <c r="W410" s="139" t="s">
        <v>4075</v>
      </c>
      <c r="X410" s="141" t="s">
        <v>25</v>
      </c>
      <c r="Y410" s="141" t="s">
        <v>27</v>
      </c>
      <c r="Z410" s="141" t="s">
        <v>4</v>
      </c>
      <c r="AA410" s="141" t="s">
        <v>34</v>
      </c>
      <c r="AB410" s="141"/>
      <c r="AC410" s="139" t="s">
        <v>18049</v>
      </c>
      <c r="AD410" s="380"/>
      <c r="AE410" s="139" t="s">
        <v>102</v>
      </c>
      <c r="AF410" s="139" t="s">
        <v>13071</v>
      </c>
      <c r="AG410" s="139" t="s">
        <v>102</v>
      </c>
      <c r="AH410" s="139" t="s">
        <v>1378</v>
      </c>
      <c r="AI410" s="139" t="s">
        <v>1522</v>
      </c>
      <c r="AJ410" s="139"/>
      <c r="AK410" s="139" t="s">
        <v>1522</v>
      </c>
      <c r="AL410" s="139"/>
      <c r="AM410" s="141" t="s">
        <v>1537</v>
      </c>
      <c r="AN410" s="141" t="s">
        <v>8</v>
      </c>
      <c r="AO410" s="139" t="s">
        <v>1477</v>
      </c>
      <c r="AP410" s="139" t="s">
        <v>7</v>
      </c>
      <c r="AQ410" s="139"/>
      <c r="AR410" s="381"/>
      <c r="AS410" s="139" t="s">
        <v>4075</v>
      </c>
      <c r="AT410" s="141" t="s">
        <v>1404</v>
      </c>
      <c r="AU410" s="141"/>
      <c r="AV410" s="383"/>
      <c r="AW410" s="385"/>
      <c r="AX410" s="139"/>
      <c r="AY410" t="s">
        <v>18542</v>
      </c>
      <c r="BA410" s="381"/>
      <c r="BB410" s="139" t="s">
        <v>17</v>
      </c>
      <c r="BC410" s="166"/>
      <c r="BD410" s="166"/>
      <c r="BE410" s="166"/>
      <c r="BF410" s="166"/>
      <c r="BG410" s="166"/>
      <c r="BH410" s="308"/>
      <c r="BI410" s="308"/>
      <c r="BJ410" s="141" t="s">
        <v>26</v>
      </c>
      <c r="BK410" s="141" t="s">
        <v>26</v>
      </c>
      <c r="BL410" s="141"/>
      <c r="BM410" s="141"/>
      <c r="BN410" s="139" t="s">
        <v>4075</v>
      </c>
      <c r="BQ410" s="141"/>
      <c r="BV410" s="141"/>
      <c r="BX410" s="141"/>
      <c r="BY410" s="141"/>
      <c r="BZ410" s="141"/>
      <c r="CA410" s="141"/>
      <c r="CB410" s="141"/>
      <c r="CC410" s="141"/>
      <c r="CD410" s="141"/>
      <c r="CE410" s="141"/>
      <c r="CF410" s="141"/>
      <c r="CG410" s="141"/>
    </row>
    <row r="411" spans="1:85" x14ac:dyDescent="0.35">
      <c r="A411" s="155" t="s">
        <v>11635</v>
      </c>
      <c r="B411" s="139" t="s">
        <v>4075</v>
      </c>
      <c r="C411" s="18">
        <v>42170</v>
      </c>
      <c r="D411" s="144">
        <v>0.64930555555555558</v>
      </c>
      <c r="E411" s="141" t="s">
        <v>13261</v>
      </c>
      <c r="F411" s="141">
        <v>2</v>
      </c>
      <c r="G411" s="141" t="s">
        <v>2004</v>
      </c>
      <c r="H411" s="141">
        <v>2015</v>
      </c>
      <c r="I411" s="18">
        <v>42170</v>
      </c>
      <c r="J411" s="144">
        <v>0.64930555555555558</v>
      </c>
      <c r="K411" s="378"/>
      <c r="L411" s="139" t="s">
        <v>4075</v>
      </c>
      <c r="M411" s="141"/>
      <c r="N411" s="248"/>
      <c r="O411" s="141" t="s">
        <v>26</v>
      </c>
      <c r="P411" s="141"/>
      <c r="Q411" s="141" t="s">
        <v>11636</v>
      </c>
      <c r="R411" s="141" t="s">
        <v>11637</v>
      </c>
      <c r="S411" s="141"/>
      <c r="T411" s="141"/>
      <c r="U411" s="141"/>
      <c r="V411" s="141"/>
      <c r="W411" s="139" t="s">
        <v>4075</v>
      </c>
      <c r="X411" s="141" t="s">
        <v>25</v>
      </c>
      <c r="Y411" s="141" t="s">
        <v>27</v>
      </c>
      <c r="Z411" s="141" t="s">
        <v>4</v>
      </c>
      <c r="AA411" s="141" t="s">
        <v>34</v>
      </c>
      <c r="AB411" s="141"/>
      <c r="AC411" s="139" t="s">
        <v>18050</v>
      </c>
      <c r="AD411" s="380"/>
      <c r="AE411" s="139" t="s">
        <v>103</v>
      </c>
      <c r="AF411" s="139" t="s">
        <v>13069</v>
      </c>
      <c r="AG411" s="139" t="s">
        <v>103</v>
      </c>
      <c r="AH411" s="139" t="s">
        <v>1378</v>
      </c>
      <c r="AI411" s="139" t="s">
        <v>7399</v>
      </c>
      <c r="AJ411" s="139"/>
      <c r="AK411" s="139" t="s">
        <v>7399</v>
      </c>
      <c r="AL411" s="139" t="s">
        <v>7</v>
      </c>
      <c r="AM411" s="141" t="s">
        <v>1537</v>
      </c>
      <c r="AN411" s="141" t="s">
        <v>8</v>
      </c>
      <c r="AO411" s="139" t="s">
        <v>1614</v>
      </c>
      <c r="AP411" s="139" t="s">
        <v>7</v>
      </c>
      <c r="AQ411" s="139"/>
      <c r="AR411" s="381"/>
      <c r="AS411" s="139" t="s">
        <v>4075</v>
      </c>
      <c r="AT411" s="141" t="s">
        <v>43</v>
      </c>
      <c r="AU411" s="141">
        <v>553</v>
      </c>
      <c r="AV411" s="383"/>
      <c r="AW411" s="385"/>
      <c r="AX411" s="139"/>
      <c r="AY411" t="s">
        <v>18280</v>
      </c>
      <c r="AZ411">
        <v>21000</v>
      </c>
      <c r="BA411" s="381"/>
      <c r="BB411" s="139" t="s">
        <v>1450</v>
      </c>
      <c r="BC411" s="166"/>
      <c r="BD411" s="166"/>
      <c r="BE411" s="166"/>
      <c r="BF411" s="166"/>
      <c r="BG411" s="166"/>
      <c r="BH411" s="308"/>
      <c r="BI411" s="308"/>
      <c r="BJ411" s="141" t="s">
        <v>26</v>
      </c>
      <c r="BK411" s="141" t="s">
        <v>26</v>
      </c>
      <c r="BL411" s="141"/>
      <c r="BM411" s="141"/>
      <c r="BN411" s="139" t="s">
        <v>4075</v>
      </c>
      <c r="BQ411" s="141"/>
      <c r="BV411" s="141"/>
      <c r="BX411" s="141"/>
      <c r="BY411" s="141"/>
      <c r="BZ411" s="141"/>
      <c r="CA411" s="141"/>
      <c r="CB411" s="141"/>
      <c r="CC411" s="141"/>
      <c r="CD411" s="141"/>
      <c r="CE411" s="141"/>
      <c r="CF411" s="141"/>
      <c r="CG411" s="141"/>
    </row>
    <row r="412" spans="1:85" x14ac:dyDescent="0.35">
      <c r="A412" s="155" t="s">
        <v>11631</v>
      </c>
      <c r="B412" s="139" t="s">
        <v>4075</v>
      </c>
      <c r="C412" s="18">
        <v>42171</v>
      </c>
      <c r="D412" s="144">
        <v>0.47708333333333336</v>
      </c>
      <c r="E412" s="141" t="s">
        <v>13261</v>
      </c>
      <c r="F412" s="141">
        <v>2</v>
      </c>
      <c r="G412" s="141" t="s">
        <v>2004</v>
      </c>
      <c r="H412" s="141">
        <v>2015</v>
      </c>
      <c r="I412" s="18">
        <v>42171</v>
      </c>
      <c r="J412" s="144">
        <v>0.47708333333333336</v>
      </c>
      <c r="K412" s="378"/>
      <c r="L412" s="139" t="s">
        <v>4075</v>
      </c>
      <c r="M412" s="141"/>
      <c r="N412" s="248"/>
      <c r="O412" s="141" t="s">
        <v>26</v>
      </c>
      <c r="P412" s="141"/>
      <c r="Q412" s="141" t="s">
        <v>11632</v>
      </c>
      <c r="R412" s="141" t="s">
        <v>11633</v>
      </c>
      <c r="S412" s="141"/>
      <c r="T412" s="141"/>
      <c r="U412" s="141">
        <v>110457644</v>
      </c>
      <c r="V412" s="141"/>
      <c r="W412" s="139" t="s">
        <v>4075</v>
      </c>
      <c r="X412" s="141" t="s">
        <v>25</v>
      </c>
      <c r="Y412" s="141" t="s">
        <v>27</v>
      </c>
      <c r="Z412" s="141" t="s">
        <v>4</v>
      </c>
      <c r="AA412" s="141" t="s">
        <v>34</v>
      </c>
      <c r="AB412" s="141"/>
      <c r="AC412" s="139" t="s">
        <v>18047</v>
      </c>
      <c r="AD412" s="380"/>
      <c r="AE412" s="139" t="s">
        <v>4</v>
      </c>
      <c r="AF412" s="139" t="s">
        <v>13073</v>
      </c>
      <c r="AG412" s="139" t="s">
        <v>4</v>
      </c>
      <c r="AH412" s="139" t="s">
        <v>1378</v>
      </c>
      <c r="AI412" s="139" t="s">
        <v>15678</v>
      </c>
      <c r="AJ412" s="139"/>
      <c r="AK412" s="139" t="s">
        <v>15678</v>
      </c>
      <c r="AL412" s="139" t="s">
        <v>7</v>
      </c>
      <c r="AM412" s="141" t="s">
        <v>1537</v>
      </c>
      <c r="AN412" s="141" t="s">
        <v>8</v>
      </c>
      <c r="AO412" s="139" t="s">
        <v>1477</v>
      </c>
      <c r="AP412" s="139" t="s">
        <v>7</v>
      </c>
      <c r="AQ412" s="139"/>
      <c r="AR412" s="381"/>
      <c r="AS412" s="139" t="s">
        <v>4075</v>
      </c>
      <c r="AT412" s="141" t="s">
        <v>1404</v>
      </c>
      <c r="AU412" s="141">
        <v>175</v>
      </c>
      <c r="AV412" s="383"/>
      <c r="AW412" s="385"/>
      <c r="AX412" s="139"/>
      <c r="AY412" t="s">
        <v>18339</v>
      </c>
      <c r="BA412" s="381"/>
      <c r="BB412" s="139" t="s">
        <v>17</v>
      </c>
      <c r="BC412" s="166"/>
      <c r="BD412" s="166"/>
      <c r="BE412" s="166"/>
      <c r="BF412" s="166"/>
      <c r="BG412" s="166"/>
      <c r="BH412" s="308"/>
      <c r="BI412" s="308"/>
      <c r="BJ412" s="141" t="s">
        <v>26</v>
      </c>
      <c r="BK412" s="141" t="s">
        <v>26</v>
      </c>
      <c r="BL412" s="141"/>
      <c r="BM412" s="141"/>
      <c r="BN412" s="139" t="s">
        <v>4075</v>
      </c>
      <c r="BQ412" s="141" t="s">
        <v>15716</v>
      </c>
      <c r="BR412" s="135" t="s">
        <v>15685</v>
      </c>
      <c r="BT412" s="135" t="s">
        <v>15355</v>
      </c>
      <c r="BU412" s="135" t="s">
        <v>13280</v>
      </c>
      <c r="BV412" s="141" t="s">
        <v>13271</v>
      </c>
      <c r="BW412" s="135" t="s">
        <v>3829</v>
      </c>
      <c r="BX412" s="141" t="s">
        <v>12</v>
      </c>
      <c r="BY412" s="141" t="s">
        <v>12</v>
      </c>
      <c r="BZ412" s="141" t="s">
        <v>26</v>
      </c>
      <c r="CA412" s="141" t="s">
        <v>1848</v>
      </c>
      <c r="CB412" s="141"/>
      <c r="CC412" s="141" t="s">
        <v>13</v>
      </c>
      <c r="CD412" s="141" t="s">
        <v>34</v>
      </c>
      <c r="CE412" s="141" t="s">
        <v>15453</v>
      </c>
      <c r="CF412" s="141" t="s">
        <v>15451</v>
      </c>
      <c r="CG412" s="141" t="s">
        <v>4004</v>
      </c>
    </row>
    <row r="413" spans="1:85" x14ac:dyDescent="0.35">
      <c r="A413" s="155" t="s">
        <v>11634</v>
      </c>
      <c r="B413" s="139" t="s">
        <v>4075</v>
      </c>
      <c r="C413" s="18">
        <v>42171</v>
      </c>
      <c r="D413" s="144">
        <v>0.44444444444444442</v>
      </c>
      <c r="E413" s="141" t="s">
        <v>13261</v>
      </c>
      <c r="F413" s="141">
        <v>2</v>
      </c>
      <c r="G413" s="141" t="s">
        <v>2004</v>
      </c>
      <c r="H413" s="141">
        <v>2015</v>
      </c>
      <c r="I413" s="18">
        <v>42171</v>
      </c>
      <c r="J413" s="144">
        <v>0.44444444444444442</v>
      </c>
      <c r="K413" s="378"/>
      <c r="L413" s="139" t="s">
        <v>4075</v>
      </c>
      <c r="M413" s="141"/>
      <c r="N413" s="248"/>
      <c r="O413" s="141" t="s">
        <v>26</v>
      </c>
      <c r="P413" s="141"/>
      <c r="Q413" s="141"/>
      <c r="R413" s="141"/>
      <c r="S413" s="141"/>
      <c r="T413" s="141"/>
      <c r="U413" s="141"/>
      <c r="V413" s="141"/>
      <c r="W413" s="139" t="s">
        <v>4075</v>
      </c>
      <c r="X413" s="141" t="s">
        <v>25</v>
      </c>
      <c r="Y413" s="141" t="s">
        <v>27</v>
      </c>
      <c r="Z413" s="141" t="s">
        <v>4</v>
      </c>
      <c r="AA413" s="141" t="s">
        <v>35</v>
      </c>
      <c r="AB413" s="141"/>
      <c r="AC413" s="139" t="s">
        <v>18050</v>
      </c>
      <c r="AD413" s="380"/>
      <c r="AE413" s="139" t="s">
        <v>105</v>
      </c>
      <c r="AF413" s="139" t="s">
        <v>13076</v>
      </c>
      <c r="AG413" s="139" t="s">
        <v>1518</v>
      </c>
      <c r="AH413" s="139" t="s">
        <v>1378</v>
      </c>
      <c r="AI413" s="139" t="s">
        <v>1518</v>
      </c>
      <c r="AJ413" s="139"/>
      <c r="AK413" s="139" t="s">
        <v>1518</v>
      </c>
      <c r="AL413" s="139" t="s">
        <v>7</v>
      </c>
      <c r="AM413" s="141"/>
      <c r="AN413" s="141" t="s">
        <v>8</v>
      </c>
      <c r="AO413" s="139" t="s">
        <v>1618</v>
      </c>
      <c r="AP413" s="139" t="s">
        <v>7</v>
      </c>
      <c r="AQ413" s="139"/>
      <c r="AR413" s="381"/>
      <c r="AS413" s="139" t="s">
        <v>4075</v>
      </c>
      <c r="AT413" s="141" t="s">
        <v>1404</v>
      </c>
      <c r="AU413" s="141"/>
      <c r="AV413" s="383"/>
      <c r="AW413" s="385"/>
      <c r="AX413" s="139"/>
      <c r="AY413" t="s">
        <v>18543</v>
      </c>
      <c r="AZ413">
        <v>115000</v>
      </c>
      <c r="BA413" s="381"/>
      <c r="BB413" s="139" t="s">
        <v>17</v>
      </c>
      <c r="BC413" s="166"/>
      <c r="BD413" s="166"/>
      <c r="BE413" s="166"/>
      <c r="BF413" s="166"/>
      <c r="BG413" s="166"/>
      <c r="BH413" s="308"/>
      <c r="BI413" s="308"/>
      <c r="BJ413" s="141" t="s">
        <v>26</v>
      </c>
      <c r="BK413" s="141" t="s">
        <v>26</v>
      </c>
      <c r="BL413" s="141"/>
      <c r="BM413" s="141"/>
      <c r="BN413" s="139" t="s">
        <v>4075</v>
      </c>
      <c r="BQ413" s="141"/>
      <c r="BV413" s="141"/>
      <c r="BX413" s="141"/>
      <c r="BY413" s="141"/>
      <c r="BZ413" s="141"/>
      <c r="CA413" s="141"/>
      <c r="CB413" s="141"/>
      <c r="CC413" s="141"/>
      <c r="CD413" s="141"/>
      <c r="CE413" s="141"/>
      <c r="CF413" s="141"/>
      <c r="CG413" s="141"/>
    </row>
    <row r="414" spans="1:85" x14ac:dyDescent="0.35">
      <c r="A414" s="155" t="s">
        <v>11625</v>
      </c>
      <c r="B414" s="139" t="s">
        <v>4075</v>
      </c>
      <c r="C414" s="18">
        <v>42172</v>
      </c>
      <c r="D414" s="144">
        <v>0.66811342592592593</v>
      </c>
      <c r="E414" s="141" t="s">
        <v>13261</v>
      </c>
      <c r="F414" s="141">
        <v>2</v>
      </c>
      <c r="G414" s="141" t="s">
        <v>2004</v>
      </c>
      <c r="H414" s="141">
        <v>2015</v>
      </c>
      <c r="I414" s="18">
        <v>42172</v>
      </c>
      <c r="J414" s="144">
        <v>0.66805555555555551</v>
      </c>
      <c r="K414" s="378"/>
      <c r="L414" s="139" t="s">
        <v>4075</v>
      </c>
      <c r="M414" s="141" t="s">
        <v>28</v>
      </c>
      <c r="N414" s="248">
        <v>44264</v>
      </c>
      <c r="O414" s="141" t="s">
        <v>25</v>
      </c>
      <c r="P414" s="141"/>
      <c r="Q414" s="141" t="s">
        <v>11626</v>
      </c>
      <c r="R414" s="141"/>
      <c r="S414" s="141"/>
      <c r="T414" s="141" t="s">
        <v>17083</v>
      </c>
      <c r="U414" s="141">
        <v>120524438</v>
      </c>
      <c r="V414" s="141"/>
      <c r="W414" s="139" t="s">
        <v>4075</v>
      </c>
      <c r="X414" s="141" t="s">
        <v>25</v>
      </c>
      <c r="Y414" s="141" t="s">
        <v>27</v>
      </c>
      <c r="Z414" s="141"/>
      <c r="AA414" s="141" t="s">
        <v>34</v>
      </c>
      <c r="AB414" s="141"/>
      <c r="AC414" s="139" t="s">
        <v>18049</v>
      </c>
      <c r="AD414" s="380"/>
      <c r="AE414" s="139" t="s">
        <v>4</v>
      </c>
      <c r="AF414" s="139" t="s">
        <v>13073</v>
      </c>
      <c r="AG414" s="139" t="s">
        <v>4</v>
      </c>
      <c r="AH414" s="139" t="s">
        <v>1380</v>
      </c>
      <c r="AI414" s="139" t="s">
        <v>15678</v>
      </c>
      <c r="AJ414" s="139"/>
      <c r="AK414" s="139" t="s">
        <v>15678</v>
      </c>
      <c r="AL414" s="139" t="s">
        <v>7</v>
      </c>
      <c r="AM414" s="141" t="s">
        <v>15</v>
      </c>
      <c r="AN414" s="141" t="s">
        <v>8</v>
      </c>
      <c r="AO414" s="139"/>
      <c r="AP414" s="139" t="s">
        <v>7</v>
      </c>
      <c r="AQ414" s="139"/>
      <c r="AR414" s="381"/>
      <c r="AS414" s="139" t="s">
        <v>4075</v>
      </c>
      <c r="AT414" s="141" t="s">
        <v>1404</v>
      </c>
      <c r="AU414" s="141"/>
      <c r="AV414" s="383"/>
      <c r="AW414" s="385"/>
      <c r="AX414" s="139" t="s">
        <v>75</v>
      </c>
      <c r="AY414" t="s">
        <v>18544</v>
      </c>
      <c r="BA414" s="381"/>
      <c r="BB414" s="139" t="s">
        <v>1444</v>
      </c>
      <c r="BC414" s="166"/>
      <c r="BD414" s="166"/>
      <c r="BE414" s="166"/>
      <c r="BF414" s="166"/>
      <c r="BG414" s="166"/>
      <c r="BH414" s="308"/>
      <c r="BI414" s="308"/>
      <c r="BJ414" s="141" t="s">
        <v>26</v>
      </c>
      <c r="BK414" s="141" t="s">
        <v>26</v>
      </c>
      <c r="BL414" s="141"/>
      <c r="BM414" s="141"/>
      <c r="BN414" s="139" t="s">
        <v>4075</v>
      </c>
      <c r="BQ414" s="141"/>
      <c r="BV414" s="141"/>
      <c r="BX414" s="141"/>
      <c r="BY414" s="141"/>
      <c r="BZ414" s="141"/>
      <c r="CA414" s="141"/>
      <c r="CB414" s="141"/>
      <c r="CC414" s="141"/>
      <c r="CD414" s="141"/>
      <c r="CE414" s="141"/>
      <c r="CF414" s="141"/>
      <c r="CG414" s="141"/>
    </row>
    <row r="415" spans="1:85" x14ac:dyDescent="0.35">
      <c r="A415" s="155" t="s">
        <v>11622</v>
      </c>
      <c r="B415" s="139" t="s">
        <v>4075</v>
      </c>
      <c r="C415" s="18">
        <v>42172</v>
      </c>
      <c r="D415" s="144">
        <v>0.77430555555555558</v>
      </c>
      <c r="E415" s="141" t="s">
        <v>13261</v>
      </c>
      <c r="F415" s="141">
        <v>2</v>
      </c>
      <c r="G415" s="141" t="s">
        <v>2004</v>
      </c>
      <c r="H415" s="141">
        <v>2015</v>
      </c>
      <c r="I415" s="18">
        <v>42172</v>
      </c>
      <c r="J415" s="144">
        <v>0.77430555555555558</v>
      </c>
      <c r="K415" s="378"/>
      <c r="L415" s="139" t="s">
        <v>4075</v>
      </c>
      <c r="M415" s="141"/>
      <c r="N415" s="248"/>
      <c r="O415" s="141" t="s">
        <v>26</v>
      </c>
      <c r="P415" s="141"/>
      <c r="Q415" s="141" t="s">
        <v>11623</v>
      </c>
      <c r="R415" s="141" t="s">
        <v>11624</v>
      </c>
      <c r="S415" s="141"/>
      <c r="T415" s="141"/>
      <c r="U415" s="141">
        <v>110460412</v>
      </c>
      <c r="V415" s="141"/>
      <c r="W415" s="139" t="s">
        <v>4075</v>
      </c>
      <c r="X415" s="141" t="s">
        <v>25</v>
      </c>
      <c r="Y415" s="141" t="s">
        <v>27</v>
      </c>
      <c r="Z415" s="141" t="s">
        <v>4</v>
      </c>
      <c r="AA415" s="141" t="s">
        <v>34</v>
      </c>
      <c r="AB415" s="141"/>
      <c r="AC415" s="139" t="s">
        <v>18049</v>
      </c>
      <c r="AD415" s="380"/>
      <c r="AE415" s="139" t="s">
        <v>102</v>
      </c>
      <c r="AF415" s="139" t="s">
        <v>13074</v>
      </c>
      <c r="AG415" s="139" t="s">
        <v>102</v>
      </c>
      <c r="AH415" s="139" t="s">
        <v>1378</v>
      </c>
      <c r="AI415" s="139" t="s">
        <v>11</v>
      </c>
      <c r="AJ415" s="139" t="s">
        <v>11</v>
      </c>
      <c r="AK415" s="139"/>
      <c r="AL415" s="139"/>
      <c r="AM415" s="141" t="s">
        <v>1537</v>
      </c>
      <c r="AN415" s="141" t="s">
        <v>8</v>
      </c>
      <c r="AO415" s="139" t="s">
        <v>1614</v>
      </c>
      <c r="AP415" s="139" t="s">
        <v>7</v>
      </c>
      <c r="AQ415" s="139"/>
      <c r="AR415" s="381"/>
      <c r="AS415" s="139" t="s">
        <v>4075</v>
      </c>
      <c r="AT415" s="141" t="s">
        <v>1404</v>
      </c>
      <c r="AU415" s="141"/>
      <c r="AV415" s="383"/>
      <c r="AW415" s="385"/>
      <c r="AX415" s="139"/>
      <c r="AY415" t="s">
        <v>18513</v>
      </c>
      <c r="AZ415">
        <v>21000</v>
      </c>
      <c r="BA415" s="381"/>
      <c r="BB415" s="139" t="s">
        <v>17</v>
      </c>
      <c r="BC415" s="166"/>
      <c r="BD415" s="166"/>
      <c r="BE415" s="166"/>
      <c r="BF415" s="166"/>
      <c r="BG415" s="166"/>
      <c r="BH415" s="308"/>
      <c r="BI415" s="308"/>
      <c r="BJ415" s="141" t="s">
        <v>26</v>
      </c>
      <c r="BK415" s="141" t="s">
        <v>26</v>
      </c>
      <c r="BL415" s="141"/>
      <c r="BM415" s="141"/>
      <c r="BN415" s="139" t="s">
        <v>4075</v>
      </c>
      <c r="BQ415" s="141"/>
      <c r="BV415" s="141"/>
      <c r="BX415" s="141"/>
      <c r="BY415" s="141"/>
      <c r="BZ415" s="141"/>
      <c r="CA415" s="141"/>
      <c r="CB415" s="141"/>
      <c r="CC415" s="141"/>
      <c r="CD415" s="141"/>
      <c r="CE415" s="141"/>
      <c r="CF415" s="141"/>
      <c r="CG415" s="141"/>
    </row>
    <row r="416" spans="1:85" x14ac:dyDescent="0.35">
      <c r="A416" s="155" t="s">
        <v>11628</v>
      </c>
      <c r="B416" s="139" t="s">
        <v>4075</v>
      </c>
      <c r="C416" s="18">
        <v>42172</v>
      </c>
      <c r="D416" s="144">
        <v>0.43888888888888888</v>
      </c>
      <c r="E416" s="141" t="s">
        <v>13261</v>
      </c>
      <c r="F416" s="141">
        <v>2</v>
      </c>
      <c r="G416" s="141" t="s">
        <v>2004</v>
      </c>
      <c r="H416" s="141">
        <v>2015</v>
      </c>
      <c r="I416" s="18">
        <v>42172</v>
      </c>
      <c r="J416" s="144">
        <v>0.43888888888888888</v>
      </c>
      <c r="K416" s="378"/>
      <c r="L416" s="139" t="s">
        <v>4075</v>
      </c>
      <c r="M416" s="141"/>
      <c r="N416" s="248"/>
      <c r="O416" s="141" t="s">
        <v>26</v>
      </c>
      <c r="P416" s="141"/>
      <c r="Q416" s="141" t="s">
        <v>11629</v>
      </c>
      <c r="R416" s="141" t="s">
        <v>11630</v>
      </c>
      <c r="S416" s="141"/>
      <c r="T416" s="141"/>
      <c r="U416" s="141">
        <v>110459407</v>
      </c>
      <c r="V416" s="141"/>
      <c r="W416" s="139" t="s">
        <v>4075</v>
      </c>
      <c r="X416" s="141" t="s">
        <v>25</v>
      </c>
      <c r="Y416" s="141" t="s">
        <v>27</v>
      </c>
      <c r="Z416" s="141" t="s">
        <v>4</v>
      </c>
      <c r="AA416" s="141" t="s">
        <v>34</v>
      </c>
      <c r="AB416" s="141"/>
      <c r="AC416" s="139" t="s">
        <v>18049</v>
      </c>
      <c r="AD416" s="380"/>
      <c r="AE416" s="139" t="s">
        <v>103</v>
      </c>
      <c r="AF416" s="139" t="s">
        <v>13075</v>
      </c>
      <c r="AG416" s="139" t="s">
        <v>103</v>
      </c>
      <c r="AH416" s="139" t="s">
        <v>1378</v>
      </c>
      <c r="AI416" s="139" t="s">
        <v>7340</v>
      </c>
      <c r="AJ416" s="139"/>
      <c r="AK416" s="139" t="s">
        <v>7340</v>
      </c>
      <c r="AL416" s="139" t="s">
        <v>1408</v>
      </c>
      <c r="AM416" s="141" t="s">
        <v>4004</v>
      </c>
      <c r="AN416" s="141" t="s">
        <v>8</v>
      </c>
      <c r="AO416" s="139" t="s">
        <v>1614</v>
      </c>
      <c r="AP416" s="139" t="s">
        <v>7</v>
      </c>
      <c r="AQ416" s="139"/>
      <c r="AR416" s="381"/>
      <c r="AS416" s="139" t="s">
        <v>4075</v>
      </c>
      <c r="AT416" s="141" t="s">
        <v>1404</v>
      </c>
      <c r="AU416" s="141"/>
      <c r="AV416" s="383"/>
      <c r="AW416" s="385"/>
      <c r="AX416" s="139"/>
      <c r="AY416" t="s">
        <v>10940</v>
      </c>
      <c r="AZ416">
        <v>17000</v>
      </c>
      <c r="BA416" s="381"/>
      <c r="BB416" s="139" t="s">
        <v>1444</v>
      </c>
      <c r="BC416" s="166"/>
      <c r="BD416" s="166"/>
      <c r="BE416" s="166"/>
      <c r="BF416" s="166"/>
      <c r="BG416" s="166"/>
      <c r="BH416" s="308"/>
      <c r="BI416" s="308"/>
      <c r="BJ416" s="141" t="s">
        <v>26</v>
      </c>
      <c r="BK416" s="141" t="s">
        <v>26</v>
      </c>
      <c r="BL416" s="141"/>
      <c r="BM416" s="141"/>
      <c r="BN416" s="139" t="s">
        <v>4075</v>
      </c>
      <c r="BQ416" s="141"/>
      <c r="BV416" s="141"/>
      <c r="BX416" s="141"/>
      <c r="BY416" s="141"/>
      <c r="BZ416" s="141"/>
      <c r="CA416" s="141"/>
      <c r="CB416" s="141"/>
      <c r="CC416" s="141"/>
      <c r="CD416" s="141"/>
      <c r="CE416" s="141"/>
      <c r="CF416" s="141"/>
      <c r="CG416" s="141"/>
    </row>
    <row r="417" spans="1:85" x14ac:dyDescent="0.35">
      <c r="A417" s="155" t="s">
        <v>11627</v>
      </c>
      <c r="B417" s="139" t="s">
        <v>4075</v>
      </c>
      <c r="C417" s="18">
        <v>42172</v>
      </c>
      <c r="D417" s="144">
        <v>0.65902777777777777</v>
      </c>
      <c r="E417" s="141" t="s">
        <v>13261</v>
      </c>
      <c r="F417" s="141">
        <v>2</v>
      </c>
      <c r="G417" s="141" t="s">
        <v>2004</v>
      </c>
      <c r="H417" s="141">
        <v>2015</v>
      </c>
      <c r="I417" s="18"/>
      <c r="J417" s="144"/>
      <c r="K417" s="378"/>
      <c r="L417" s="139" t="s">
        <v>4075</v>
      </c>
      <c r="M417" s="141"/>
      <c r="N417" s="248"/>
      <c r="O417" s="141" t="s">
        <v>26</v>
      </c>
      <c r="P417" s="141"/>
      <c r="Q417" s="141" t="s">
        <v>11626</v>
      </c>
      <c r="R417" s="141"/>
      <c r="S417" s="141"/>
      <c r="T417" s="141"/>
      <c r="U417" s="141"/>
      <c r="V417" s="141"/>
      <c r="W417" s="139" t="s">
        <v>4075</v>
      </c>
      <c r="X417" s="141" t="s">
        <v>25</v>
      </c>
      <c r="Y417" s="141" t="s">
        <v>27</v>
      </c>
      <c r="Z417" s="141" t="s">
        <v>4</v>
      </c>
      <c r="AA417" s="141" t="s">
        <v>34</v>
      </c>
      <c r="AB417" s="141"/>
      <c r="AC417" s="139" t="s">
        <v>18049</v>
      </c>
      <c r="AD417" s="380"/>
      <c r="AE417" s="139" t="s">
        <v>102</v>
      </c>
      <c r="AF417" s="139" t="s">
        <v>13074</v>
      </c>
      <c r="AG417" s="139" t="s">
        <v>102</v>
      </c>
      <c r="AH417" s="139" t="s">
        <v>1378</v>
      </c>
      <c r="AI417" s="139" t="s">
        <v>11</v>
      </c>
      <c r="AJ417" s="139" t="s">
        <v>11</v>
      </c>
      <c r="AK417" s="139"/>
      <c r="AL417" s="139"/>
      <c r="AM417" s="141" t="s">
        <v>4004</v>
      </c>
      <c r="AN417" s="141" t="s">
        <v>8</v>
      </c>
      <c r="AO417" s="139" t="s">
        <v>1477</v>
      </c>
      <c r="AP417" s="139" t="s">
        <v>7</v>
      </c>
      <c r="AQ417" s="139"/>
      <c r="AR417" s="381"/>
      <c r="AS417" s="139" t="s">
        <v>4075</v>
      </c>
      <c r="AT417" s="141" t="s">
        <v>1404</v>
      </c>
      <c r="AU417" s="141"/>
      <c r="AV417" s="383"/>
      <c r="AW417" s="385"/>
      <c r="AX417" s="139"/>
      <c r="AY417" t="s">
        <v>18545</v>
      </c>
      <c r="BA417" s="381"/>
      <c r="BB417" s="139" t="s">
        <v>1444</v>
      </c>
      <c r="BC417" s="166"/>
      <c r="BD417" s="166"/>
      <c r="BE417" s="166"/>
      <c r="BF417" s="166"/>
      <c r="BG417" s="166"/>
      <c r="BH417" s="308"/>
      <c r="BI417" s="308"/>
      <c r="BJ417" s="141" t="s">
        <v>26</v>
      </c>
      <c r="BK417" s="141" t="s">
        <v>26</v>
      </c>
      <c r="BL417" s="141"/>
      <c r="BM417" s="141"/>
      <c r="BN417" s="139" t="s">
        <v>4075</v>
      </c>
      <c r="BQ417" s="141"/>
      <c r="BV417" s="141"/>
      <c r="BX417" s="141"/>
      <c r="BY417" s="141"/>
      <c r="BZ417" s="141"/>
      <c r="CA417" s="141"/>
      <c r="CB417" s="141"/>
      <c r="CC417" s="141"/>
      <c r="CD417" s="141"/>
      <c r="CE417" s="141"/>
      <c r="CF417" s="141"/>
      <c r="CG417" s="141"/>
    </row>
    <row r="418" spans="1:85" x14ac:dyDescent="0.35">
      <c r="A418" s="155" t="s">
        <v>11616</v>
      </c>
      <c r="B418" s="139" t="s">
        <v>4075</v>
      </c>
      <c r="C418" s="18">
        <v>42174</v>
      </c>
      <c r="D418" s="144">
        <v>0.83958333333333335</v>
      </c>
      <c r="E418" s="141" t="s">
        <v>13261</v>
      </c>
      <c r="F418" s="141">
        <v>2</v>
      </c>
      <c r="G418" s="141" t="s">
        <v>2004</v>
      </c>
      <c r="H418" s="141">
        <v>2015</v>
      </c>
      <c r="I418" s="18">
        <v>42174</v>
      </c>
      <c r="J418" s="144">
        <v>0.83958333333333335</v>
      </c>
      <c r="K418" s="378"/>
      <c r="L418" s="139" t="s">
        <v>4075</v>
      </c>
      <c r="M418" s="141"/>
      <c r="N418" s="248"/>
      <c r="O418" s="141" t="s">
        <v>26</v>
      </c>
      <c r="P418" s="141"/>
      <c r="Q418" s="141" t="s">
        <v>11617</v>
      </c>
      <c r="R418" s="141" t="s">
        <v>11618</v>
      </c>
      <c r="S418" s="141"/>
      <c r="T418" s="141"/>
      <c r="U418" s="141">
        <v>110466381</v>
      </c>
      <c r="V418" s="141"/>
      <c r="W418" s="139" t="s">
        <v>4075</v>
      </c>
      <c r="X418" s="141" t="s">
        <v>25</v>
      </c>
      <c r="Y418" s="141" t="s">
        <v>27</v>
      </c>
      <c r="Z418" s="141" t="s">
        <v>4</v>
      </c>
      <c r="AA418" s="141" t="s">
        <v>34</v>
      </c>
      <c r="AB418" s="141"/>
      <c r="AC418" s="139" t="s">
        <v>18047</v>
      </c>
      <c r="AD418" s="380"/>
      <c r="AE418" s="139" t="s">
        <v>102</v>
      </c>
      <c r="AF418" s="139" t="s">
        <v>13082</v>
      </c>
      <c r="AG418" s="139" t="s">
        <v>102</v>
      </c>
      <c r="AH418" s="139" t="s">
        <v>1378</v>
      </c>
      <c r="AI418" s="139" t="s">
        <v>60</v>
      </c>
      <c r="AJ418" s="139" t="s">
        <v>60</v>
      </c>
      <c r="AK418" s="139"/>
      <c r="AL418" s="139"/>
      <c r="AM418" s="141" t="s">
        <v>1537</v>
      </c>
      <c r="AN418" s="141" t="s">
        <v>8</v>
      </c>
      <c r="AO418" s="139" t="s">
        <v>1477</v>
      </c>
      <c r="AP418" s="139" t="s">
        <v>7</v>
      </c>
      <c r="AQ418" s="139"/>
      <c r="AR418" s="381"/>
      <c r="AS418" s="139" t="s">
        <v>4075</v>
      </c>
      <c r="AT418" s="141" t="s">
        <v>1404</v>
      </c>
      <c r="AU418" s="141"/>
      <c r="AV418" s="383"/>
      <c r="AW418" s="385"/>
      <c r="AX418" s="139"/>
      <c r="AY418" t="s">
        <v>18546</v>
      </c>
      <c r="BA418" s="381"/>
      <c r="BB418" s="139" t="s">
        <v>1444</v>
      </c>
      <c r="BC418" s="166"/>
      <c r="BD418" s="166"/>
      <c r="BE418" s="166"/>
      <c r="BF418" s="166"/>
      <c r="BG418" s="166"/>
      <c r="BH418" s="308"/>
      <c r="BI418" s="308"/>
      <c r="BJ418" s="141" t="s">
        <v>26</v>
      </c>
      <c r="BK418" s="141" t="s">
        <v>26</v>
      </c>
      <c r="BL418" s="141"/>
      <c r="BM418" s="141"/>
      <c r="BN418" s="139" t="s">
        <v>4075</v>
      </c>
      <c r="BQ418" s="141"/>
      <c r="BV418" s="141"/>
      <c r="BX418" s="141"/>
      <c r="BY418" s="141"/>
      <c r="BZ418" s="141"/>
      <c r="CA418" s="141"/>
      <c r="CB418" s="141"/>
      <c r="CC418" s="141"/>
      <c r="CD418" s="141"/>
      <c r="CE418" s="141"/>
      <c r="CF418" s="141"/>
      <c r="CG418" s="141"/>
    </row>
    <row r="419" spans="1:85" x14ac:dyDescent="0.35">
      <c r="A419" s="155" t="s">
        <v>11619</v>
      </c>
      <c r="B419" s="139" t="s">
        <v>4075</v>
      </c>
      <c r="C419" s="18">
        <v>42174</v>
      </c>
      <c r="D419" s="144">
        <v>0.50972222222222219</v>
      </c>
      <c r="E419" s="141" t="s">
        <v>13261</v>
      </c>
      <c r="F419" s="141">
        <v>2</v>
      </c>
      <c r="G419" s="141" t="s">
        <v>2004</v>
      </c>
      <c r="H419" s="141">
        <v>2015</v>
      </c>
      <c r="I419" s="18">
        <v>42174</v>
      </c>
      <c r="J419" s="144">
        <v>0.50972222222222219</v>
      </c>
      <c r="K419" s="378"/>
      <c r="L419" s="139" t="s">
        <v>4075</v>
      </c>
      <c r="M419" s="141"/>
      <c r="N419" s="248"/>
      <c r="O419" s="141" t="s">
        <v>26</v>
      </c>
      <c r="P419" s="141"/>
      <c r="Q419" s="141" t="s">
        <v>11620</v>
      </c>
      <c r="R419" s="141" t="s">
        <v>11621</v>
      </c>
      <c r="S419" s="141"/>
      <c r="T419" s="141"/>
      <c r="U419" s="141"/>
      <c r="V419" s="141"/>
      <c r="W419" s="139" t="s">
        <v>4075</v>
      </c>
      <c r="X419" s="141" t="s">
        <v>25</v>
      </c>
      <c r="Y419" s="141" t="s">
        <v>27</v>
      </c>
      <c r="Z419" s="141" t="s">
        <v>4</v>
      </c>
      <c r="AA419" s="141" t="s">
        <v>34</v>
      </c>
      <c r="AB419" s="141"/>
      <c r="AC419" s="139" t="s">
        <v>18048</v>
      </c>
      <c r="AD419" s="380"/>
      <c r="AE419" s="139" t="s">
        <v>107</v>
      </c>
      <c r="AF419" s="139" t="s">
        <v>13076</v>
      </c>
      <c r="AG419" s="139" t="s">
        <v>4130</v>
      </c>
      <c r="AH419" s="139" t="s">
        <v>1378</v>
      </c>
      <c r="AI419" s="139" t="s">
        <v>1518</v>
      </c>
      <c r="AJ419" s="139"/>
      <c r="AK419" s="139" t="s">
        <v>1518</v>
      </c>
      <c r="AL419" s="139" t="s">
        <v>7</v>
      </c>
      <c r="AM419" s="141" t="s">
        <v>4004</v>
      </c>
      <c r="AN419" s="141" t="s">
        <v>8</v>
      </c>
      <c r="AO419" s="139" t="s">
        <v>1614</v>
      </c>
      <c r="AP419" s="139" t="s">
        <v>7</v>
      </c>
      <c r="AQ419" s="139"/>
      <c r="AR419" s="381"/>
      <c r="AS419" s="139" t="s">
        <v>4075</v>
      </c>
      <c r="AT419" s="141" t="s">
        <v>1404</v>
      </c>
      <c r="AU419" s="141"/>
      <c r="AV419" s="383"/>
      <c r="AW419" s="385"/>
      <c r="AX419" s="139"/>
      <c r="AY419" t="s">
        <v>18256</v>
      </c>
      <c r="AZ419">
        <v>12000</v>
      </c>
      <c r="BA419" s="381"/>
      <c r="BB419" s="139" t="s">
        <v>1483</v>
      </c>
      <c r="BC419" s="166">
        <v>10</v>
      </c>
      <c r="BD419" s="166"/>
      <c r="BE419" s="166"/>
      <c r="BF419" s="166"/>
      <c r="BG419" s="166"/>
      <c r="BH419" s="308"/>
      <c r="BI419" s="308"/>
      <c r="BJ419" s="141" t="s">
        <v>26</v>
      </c>
      <c r="BK419" s="141" t="s">
        <v>26</v>
      </c>
      <c r="BL419" s="141"/>
      <c r="BM419" s="141"/>
      <c r="BN419" s="139" t="s">
        <v>4075</v>
      </c>
      <c r="BQ419" s="141"/>
      <c r="BV419" s="141"/>
      <c r="BX419" s="141"/>
      <c r="BY419" s="141"/>
      <c r="BZ419" s="141"/>
      <c r="CA419" s="141"/>
      <c r="CB419" s="141"/>
      <c r="CC419" s="141"/>
      <c r="CD419" s="141"/>
      <c r="CE419" s="141"/>
      <c r="CF419" s="141"/>
      <c r="CG419" s="141"/>
    </row>
    <row r="420" spans="1:85" x14ac:dyDescent="0.35">
      <c r="A420" s="155" t="s">
        <v>11613</v>
      </c>
      <c r="B420" s="139" t="s">
        <v>4075</v>
      </c>
      <c r="C420" s="18">
        <v>42175</v>
      </c>
      <c r="D420" s="144">
        <v>6.1111111111111109E-2</v>
      </c>
      <c r="E420" s="141" t="s">
        <v>13261</v>
      </c>
      <c r="F420" s="141">
        <v>2</v>
      </c>
      <c r="G420" s="141" t="s">
        <v>2004</v>
      </c>
      <c r="H420" s="141">
        <v>2015</v>
      </c>
      <c r="I420" s="18">
        <v>42175</v>
      </c>
      <c r="J420" s="144">
        <v>6.1111111111111109E-2</v>
      </c>
      <c r="K420" s="378"/>
      <c r="L420" s="139" t="s">
        <v>4075</v>
      </c>
      <c r="M420" s="141"/>
      <c r="N420" s="248"/>
      <c r="O420" s="141" t="s">
        <v>26</v>
      </c>
      <c r="P420" s="141"/>
      <c r="Q420" s="141" t="s">
        <v>11614</v>
      </c>
      <c r="R420" s="141" t="s">
        <v>11615</v>
      </c>
      <c r="S420" s="141"/>
      <c r="T420" s="141"/>
      <c r="U420" s="141">
        <v>110466532</v>
      </c>
      <c r="V420" s="141"/>
      <c r="W420" s="139" t="s">
        <v>4075</v>
      </c>
      <c r="X420" s="141" t="s">
        <v>25</v>
      </c>
      <c r="Y420" s="141" t="s">
        <v>27</v>
      </c>
      <c r="Z420" s="141" t="s">
        <v>4</v>
      </c>
      <c r="AA420" s="141" t="s">
        <v>34</v>
      </c>
      <c r="AB420" s="141"/>
      <c r="AC420" s="139" t="s">
        <v>18049</v>
      </c>
      <c r="AD420" s="380"/>
      <c r="AE420" s="139" t="s">
        <v>102</v>
      </c>
      <c r="AF420" s="139" t="s">
        <v>13074</v>
      </c>
      <c r="AG420" s="139" t="s">
        <v>102</v>
      </c>
      <c r="AH420" s="139" t="s">
        <v>1378</v>
      </c>
      <c r="AI420" s="139" t="s">
        <v>11</v>
      </c>
      <c r="AJ420" s="139" t="s">
        <v>11</v>
      </c>
      <c r="AK420" s="139"/>
      <c r="AL420" s="139"/>
      <c r="AM420" s="141" t="s">
        <v>4004</v>
      </c>
      <c r="AN420" s="141" t="s">
        <v>8</v>
      </c>
      <c r="AO420" s="139" t="s">
        <v>1614</v>
      </c>
      <c r="AP420" s="139" t="s">
        <v>7</v>
      </c>
      <c r="AQ420" s="139"/>
      <c r="AR420" s="381"/>
      <c r="AS420" s="139" t="s">
        <v>4075</v>
      </c>
      <c r="AT420" s="141" t="s">
        <v>1404</v>
      </c>
      <c r="AU420" s="141"/>
      <c r="AV420" s="383"/>
      <c r="AW420" s="385"/>
      <c r="AX420" s="139"/>
      <c r="AY420" t="s">
        <v>18547</v>
      </c>
      <c r="AZ420">
        <v>12000</v>
      </c>
      <c r="BA420" s="381"/>
      <c r="BB420" s="139" t="s">
        <v>1444</v>
      </c>
      <c r="BC420" s="166"/>
      <c r="BD420" s="166"/>
      <c r="BE420" s="166"/>
      <c r="BF420" s="166"/>
      <c r="BG420" s="166"/>
      <c r="BH420" s="308"/>
      <c r="BI420" s="308"/>
      <c r="BJ420" s="141" t="s">
        <v>26</v>
      </c>
      <c r="BK420" s="141" t="s">
        <v>26</v>
      </c>
      <c r="BL420" s="141"/>
      <c r="BM420" s="141"/>
      <c r="BN420" s="139" t="s">
        <v>4075</v>
      </c>
      <c r="BQ420" s="141"/>
      <c r="BV420" s="141"/>
      <c r="BX420" s="141"/>
      <c r="BY420" s="141"/>
      <c r="BZ420" s="141"/>
      <c r="CA420" s="141"/>
      <c r="CB420" s="141"/>
      <c r="CC420" s="141"/>
      <c r="CD420" s="141"/>
      <c r="CE420" s="141"/>
      <c r="CF420" s="141"/>
      <c r="CG420" s="141"/>
    </row>
    <row r="421" spans="1:85" x14ac:dyDescent="0.35">
      <c r="A421" s="155" t="s">
        <v>11604</v>
      </c>
      <c r="B421" s="139" t="s">
        <v>4075</v>
      </c>
      <c r="C421" s="18">
        <v>42176</v>
      </c>
      <c r="D421" s="144">
        <v>0.50694444444444442</v>
      </c>
      <c r="E421" s="141" t="s">
        <v>13262</v>
      </c>
      <c r="F421" s="141">
        <v>2</v>
      </c>
      <c r="G421" s="141" t="s">
        <v>2004</v>
      </c>
      <c r="H421" s="141">
        <v>2015</v>
      </c>
      <c r="I421" s="18">
        <v>42176</v>
      </c>
      <c r="J421" s="144">
        <v>0.50694444444444442</v>
      </c>
      <c r="K421" s="378"/>
      <c r="L421" s="139" t="s">
        <v>4075</v>
      </c>
      <c r="M421" s="141"/>
      <c r="N421" s="248"/>
      <c r="O421" s="141" t="s">
        <v>26</v>
      </c>
      <c r="P421" s="141"/>
      <c r="Q421" s="141" t="s">
        <v>11605</v>
      </c>
      <c r="R421" s="141" t="s">
        <v>11606</v>
      </c>
      <c r="S421" s="141"/>
      <c r="T421" s="141"/>
      <c r="U421" s="141"/>
      <c r="V421" s="141"/>
      <c r="W421" s="139" t="s">
        <v>4075</v>
      </c>
      <c r="X421" s="141" t="s">
        <v>25</v>
      </c>
      <c r="Y421" s="141" t="s">
        <v>27</v>
      </c>
      <c r="Z421" s="141" t="s">
        <v>4</v>
      </c>
      <c r="AA421" s="141" t="s">
        <v>34</v>
      </c>
      <c r="AB421" s="141"/>
      <c r="AC421" s="139" t="s">
        <v>18047</v>
      </c>
      <c r="AD421" s="380"/>
      <c r="AE421" s="139" t="s">
        <v>103</v>
      </c>
      <c r="AF421" s="139" t="s">
        <v>13069</v>
      </c>
      <c r="AG421" s="139" t="s">
        <v>103</v>
      </c>
      <c r="AH421" s="139" t="s">
        <v>1378</v>
      </c>
      <c r="AI421" s="139" t="s">
        <v>7399</v>
      </c>
      <c r="AJ421" s="139"/>
      <c r="AK421" s="139" t="s">
        <v>7399</v>
      </c>
      <c r="AL421" s="139" t="s">
        <v>7</v>
      </c>
      <c r="AM421" s="141" t="s">
        <v>4004</v>
      </c>
      <c r="AN421" s="141" t="s">
        <v>8</v>
      </c>
      <c r="AO421" s="139" t="s">
        <v>1614</v>
      </c>
      <c r="AP421" s="139" t="s">
        <v>7</v>
      </c>
      <c r="AQ421" s="139"/>
      <c r="AR421" s="381"/>
      <c r="AS421" s="139" t="s">
        <v>4075</v>
      </c>
      <c r="AT421" s="141" t="s">
        <v>1404</v>
      </c>
      <c r="AU421" s="141"/>
      <c r="AV421" s="383"/>
      <c r="AW421" s="385"/>
      <c r="AX421" s="139"/>
      <c r="AY421" t="s">
        <v>18548</v>
      </c>
      <c r="AZ421">
        <v>4000</v>
      </c>
      <c r="BA421" s="381"/>
      <c r="BB421" s="139" t="s">
        <v>17</v>
      </c>
      <c r="BC421" s="166"/>
      <c r="BD421" s="166"/>
      <c r="BE421" s="166"/>
      <c r="BF421" s="166"/>
      <c r="BG421" s="166"/>
      <c r="BH421" s="308"/>
      <c r="BI421" s="308"/>
      <c r="BJ421" s="141" t="s">
        <v>26</v>
      </c>
      <c r="BK421" s="141" t="s">
        <v>26</v>
      </c>
      <c r="BL421" s="141"/>
      <c r="BM421" s="141"/>
      <c r="BN421" s="139" t="s">
        <v>4075</v>
      </c>
      <c r="BQ421" s="141"/>
      <c r="BV421" s="141"/>
      <c r="BX421" s="141"/>
      <c r="BY421" s="141"/>
      <c r="BZ421" s="141"/>
      <c r="CA421" s="141"/>
      <c r="CB421" s="141"/>
      <c r="CC421" s="141"/>
      <c r="CD421" s="141"/>
      <c r="CE421" s="141"/>
      <c r="CF421" s="141"/>
      <c r="CG421" s="141"/>
    </row>
    <row r="422" spans="1:85" x14ac:dyDescent="0.35">
      <c r="A422" s="155" t="s">
        <v>11601</v>
      </c>
      <c r="B422" s="139" t="s">
        <v>4075</v>
      </c>
      <c r="C422" s="18">
        <v>42176</v>
      </c>
      <c r="D422" s="144">
        <v>0.53194444444444444</v>
      </c>
      <c r="E422" s="141" t="s">
        <v>13262</v>
      </c>
      <c r="F422" s="141">
        <v>2</v>
      </c>
      <c r="G422" s="141" t="s">
        <v>2004</v>
      </c>
      <c r="H422" s="141">
        <v>2015</v>
      </c>
      <c r="I422" s="18">
        <v>42176</v>
      </c>
      <c r="J422" s="144">
        <v>0.53194444444444444</v>
      </c>
      <c r="K422" s="378"/>
      <c r="L422" s="139" t="s">
        <v>4075</v>
      </c>
      <c r="M422" s="141"/>
      <c r="N422" s="248"/>
      <c r="O422" s="141" t="s">
        <v>26</v>
      </c>
      <c r="P422" s="141"/>
      <c r="Q422" s="141" t="s">
        <v>11602</v>
      </c>
      <c r="R422" s="141" t="s">
        <v>11603</v>
      </c>
      <c r="S422" s="141"/>
      <c r="T422" s="141"/>
      <c r="U422" s="141"/>
      <c r="V422" s="141"/>
      <c r="W422" s="139" t="s">
        <v>4075</v>
      </c>
      <c r="X422" s="141" t="s">
        <v>25</v>
      </c>
      <c r="Y422" s="141" t="s">
        <v>27</v>
      </c>
      <c r="Z422" s="141" t="s">
        <v>4</v>
      </c>
      <c r="AA422" s="141" t="s">
        <v>34</v>
      </c>
      <c r="AB422" s="141"/>
      <c r="AC422" s="139" t="s">
        <v>18047</v>
      </c>
      <c r="AD422" s="380"/>
      <c r="AE422" s="139" t="s">
        <v>103</v>
      </c>
      <c r="AF422" s="139" t="s">
        <v>13069</v>
      </c>
      <c r="AG422" s="139" t="s">
        <v>103</v>
      </c>
      <c r="AH422" s="139" t="s">
        <v>1378</v>
      </c>
      <c r="AI422" s="139" t="s">
        <v>7399</v>
      </c>
      <c r="AJ422" s="139"/>
      <c r="AK422" s="139" t="s">
        <v>7399</v>
      </c>
      <c r="AL422" s="139" t="s">
        <v>7</v>
      </c>
      <c r="AM422" s="141" t="s">
        <v>4004</v>
      </c>
      <c r="AN422" s="141" t="s">
        <v>8</v>
      </c>
      <c r="AO422" s="139" t="s">
        <v>1614</v>
      </c>
      <c r="AP422" s="139" t="s">
        <v>7</v>
      </c>
      <c r="AQ422" s="139"/>
      <c r="AR422" s="381"/>
      <c r="AS422" s="139" t="s">
        <v>4075</v>
      </c>
      <c r="AT422" s="141" t="s">
        <v>1404</v>
      </c>
      <c r="AU422" s="141"/>
      <c r="AV422" s="383"/>
      <c r="AW422" s="385"/>
      <c r="AX422" s="139"/>
      <c r="AY422" t="s">
        <v>18549</v>
      </c>
      <c r="AZ422">
        <v>12000</v>
      </c>
      <c r="BA422" s="381"/>
      <c r="BB422" s="139" t="s">
        <v>17</v>
      </c>
      <c r="BC422" s="166"/>
      <c r="BD422" s="166"/>
      <c r="BE422" s="166"/>
      <c r="BF422" s="166"/>
      <c r="BG422" s="166"/>
      <c r="BH422" s="308"/>
      <c r="BI422" s="308"/>
      <c r="BJ422" s="141" t="s">
        <v>26</v>
      </c>
      <c r="BK422" s="141" t="s">
        <v>26</v>
      </c>
      <c r="BL422" s="141"/>
      <c r="BM422" s="141"/>
      <c r="BN422" s="139" t="s">
        <v>4075</v>
      </c>
      <c r="BQ422" s="141"/>
      <c r="BV422" s="141"/>
      <c r="BX422" s="141"/>
      <c r="BY422" s="141"/>
      <c r="BZ422" s="141"/>
      <c r="CA422" s="141"/>
      <c r="CB422" s="141"/>
      <c r="CC422" s="141"/>
      <c r="CD422" s="141"/>
      <c r="CE422" s="141"/>
      <c r="CF422" s="141"/>
      <c r="CG422" s="141"/>
    </row>
    <row r="423" spans="1:85" x14ac:dyDescent="0.35">
      <c r="A423" s="155" t="s">
        <v>11600</v>
      </c>
      <c r="B423" s="139" t="s">
        <v>4075</v>
      </c>
      <c r="C423" s="18">
        <v>42176</v>
      </c>
      <c r="D423" s="144">
        <v>0.56319444444444444</v>
      </c>
      <c r="E423" s="141" t="s">
        <v>13262</v>
      </c>
      <c r="F423" s="141">
        <v>2</v>
      </c>
      <c r="G423" s="141" t="s">
        <v>2004</v>
      </c>
      <c r="H423" s="141">
        <v>2015</v>
      </c>
      <c r="I423" s="18"/>
      <c r="J423" s="144"/>
      <c r="K423" s="378"/>
      <c r="L423" s="139" t="s">
        <v>4075</v>
      </c>
      <c r="M423" s="141"/>
      <c r="N423" s="248"/>
      <c r="O423" s="141" t="s">
        <v>26</v>
      </c>
      <c r="P423" s="141"/>
      <c r="Q423" s="141"/>
      <c r="R423" s="141"/>
      <c r="S423" s="141"/>
      <c r="T423" s="141"/>
      <c r="U423" s="141"/>
      <c r="V423" s="141"/>
      <c r="W423" s="139" t="s">
        <v>4075</v>
      </c>
      <c r="X423" s="141" t="s">
        <v>25</v>
      </c>
      <c r="Y423" s="141" t="s">
        <v>27</v>
      </c>
      <c r="Z423" s="141" t="s">
        <v>4</v>
      </c>
      <c r="AA423" s="141" t="s">
        <v>34</v>
      </c>
      <c r="AB423" s="141"/>
      <c r="AC423" s="139" t="s">
        <v>18047</v>
      </c>
      <c r="AD423" s="380"/>
      <c r="AE423" s="139" t="s">
        <v>102</v>
      </c>
      <c r="AF423" s="139" t="s">
        <v>13071</v>
      </c>
      <c r="AG423" s="139" t="s">
        <v>102</v>
      </c>
      <c r="AH423" s="139" t="s">
        <v>1378</v>
      </c>
      <c r="AI423" s="139" t="s">
        <v>1522</v>
      </c>
      <c r="AJ423" s="139"/>
      <c r="AK423" s="139" t="s">
        <v>1522</v>
      </c>
      <c r="AL423" s="139"/>
      <c r="AM423" s="141" t="s">
        <v>4004</v>
      </c>
      <c r="AN423" s="141" t="s">
        <v>8</v>
      </c>
      <c r="AO423" s="139" t="s">
        <v>1477</v>
      </c>
      <c r="AP423" s="139" t="s">
        <v>7</v>
      </c>
      <c r="AQ423" s="139"/>
      <c r="AR423" s="381"/>
      <c r="AS423" s="139" t="s">
        <v>4075</v>
      </c>
      <c r="AT423" s="141" t="s">
        <v>44</v>
      </c>
      <c r="AU423" s="141">
        <v>424</v>
      </c>
      <c r="AV423" s="383"/>
      <c r="AW423" s="385"/>
      <c r="AX423" s="139"/>
      <c r="AY423" t="s">
        <v>18362</v>
      </c>
      <c r="BA423" s="381"/>
      <c r="BB423" s="139" t="s">
        <v>1451</v>
      </c>
      <c r="BC423" s="166"/>
      <c r="BD423" s="166"/>
      <c r="BE423" s="166"/>
      <c r="BF423" s="166"/>
      <c r="BG423" s="166"/>
      <c r="BH423" s="308"/>
      <c r="BI423" s="308"/>
      <c r="BJ423" s="141" t="s">
        <v>26</v>
      </c>
      <c r="BK423" s="141" t="s">
        <v>26</v>
      </c>
      <c r="BL423" s="141"/>
      <c r="BM423" s="141"/>
      <c r="BN423" s="139" t="s">
        <v>4075</v>
      </c>
      <c r="BQ423" s="141"/>
      <c r="BV423" s="141"/>
      <c r="BX423" s="141"/>
      <c r="BY423" s="141"/>
      <c r="BZ423" s="141"/>
      <c r="CA423" s="141"/>
      <c r="CB423" s="141"/>
      <c r="CC423" s="141"/>
      <c r="CD423" s="141"/>
      <c r="CE423" s="141"/>
      <c r="CF423" s="141"/>
      <c r="CG423" s="141"/>
    </row>
    <row r="424" spans="1:85" x14ac:dyDescent="0.35">
      <c r="A424" s="155" t="s">
        <v>11610</v>
      </c>
      <c r="B424" s="139" t="s">
        <v>4075</v>
      </c>
      <c r="C424" s="18">
        <v>42176</v>
      </c>
      <c r="D424" s="144">
        <v>6.3888888888888884E-2</v>
      </c>
      <c r="E424" s="141" t="s">
        <v>13262</v>
      </c>
      <c r="F424" s="141">
        <v>2</v>
      </c>
      <c r="G424" s="141" t="s">
        <v>2004</v>
      </c>
      <c r="H424" s="141">
        <v>2015</v>
      </c>
      <c r="I424" s="18">
        <v>42176</v>
      </c>
      <c r="J424" s="144">
        <v>6.3888888888888884E-2</v>
      </c>
      <c r="K424" s="378"/>
      <c r="L424" s="139" t="s">
        <v>4075</v>
      </c>
      <c r="M424" s="141"/>
      <c r="N424" s="248"/>
      <c r="O424" s="141" t="s">
        <v>26</v>
      </c>
      <c r="P424" s="141"/>
      <c r="Q424" s="141" t="s">
        <v>11611</v>
      </c>
      <c r="R424" s="141" t="s">
        <v>11612</v>
      </c>
      <c r="S424" s="141"/>
      <c r="T424" s="141"/>
      <c r="U424" s="141"/>
      <c r="V424" s="141"/>
      <c r="W424" s="139" t="s">
        <v>4075</v>
      </c>
      <c r="X424" s="141" t="s">
        <v>25</v>
      </c>
      <c r="Y424" s="141" t="s">
        <v>27</v>
      </c>
      <c r="Z424" s="141" t="s">
        <v>4</v>
      </c>
      <c r="AA424" s="141" t="s">
        <v>34</v>
      </c>
      <c r="AB424" s="141"/>
      <c r="AC424" s="139" t="s">
        <v>18050</v>
      </c>
      <c r="AD424" s="380"/>
      <c r="AE424" s="139" t="s">
        <v>103</v>
      </c>
      <c r="AF424" s="139" t="s">
        <v>13069</v>
      </c>
      <c r="AG424" s="139" t="s">
        <v>103</v>
      </c>
      <c r="AH424" s="139" t="s">
        <v>1378</v>
      </c>
      <c r="AI424" s="139" t="s">
        <v>7399</v>
      </c>
      <c r="AJ424" s="139"/>
      <c r="AK424" s="139" t="s">
        <v>7399</v>
      </c>
      <c r="AL424" s="139" t="s">
        <v>7</v>
      </c>
      <c r="AM424" s="141" t="s">
        <v>4004</v>
      </c>
      <c r="AN424" s="141" t="s">
        <v>8</v>
      </c>
      <c r="AO424" s="139" t="s">
        <v>1614</v>
      </c>
      <c r="AP424" s="139" t="s">
        <v>7</v>
      </c>
      <c r="AQ424" s="139"/>
      <c r="AR424" s="381"/>
      <c r="AS424" s="139" t="s">
        <v>4075</v>
      </c>
      <c r="AT424" s="141" t="s">
        <v>1404</v>
      </c>
      <c r="AU424" s="141"/>
      <c r="AV424" s="383"/>
      <c r="AW424" s="385"/>
      <c r="AX424" s="139"/>
      <c r="AY424" t="s">
        <v>18550</v>
      </c>
      <c r="AZ424">
        <v>12000</v>
      </c>
      <c r="BA424" s="381"/>
      <c r="BB424" s="139" t="s">
        <v>17</v>
      </c>
      <c r="BC424" s="166"/>
      <c r="BD424" s="166"/>
      <c r="BE424" s="166"/>
      <c r="BF424" s="166"/>
      <c r="BG424" s="166"/>
      <c r="BH424" s="308"/>
      <c r="BI424" s="308"/>
      <c r="BJ424" s="141" t="s">
        <v>26</v>
      </c>
      <c r="BK424" s="141" t="s">
        <v>26</v>
      </c>
      <c r="BL424" s="141"/>
      <c r="BM424" s="141"/>
      <c r="BN424" s="139" t="s">
        <v>4075</v>
      </c>
      <c r="BQ424" s="141"/>
      <c r="BV424" s="141"/>
      <c r="BX424" s="141"/>
      <c r="BY424" s="141"/>
      <c r="BZ424" s="141"/>
      <c r="CA424" s="141"/>
      <c r="CB424" s="141"/>
      <c r="CC424" s="141"/>
      <c r="CD424" s="141"/>
      <c r="CE424" s="141"/>
      <c r="CF424" s="141"/>
      <c r="CG424" s="141"/>
    </row>
    <row r="425" spans="1:85" x14ac:dyDescent="0.35">
      <c r="A425" s="155" t="s">
        <v>11609</v>
      </c>
      <c r="B425" s="139" t="s">
        <v>4075</v>
      </c>
      <c r="C425" s="18">
        <v>42176</v>
      </c>
      <c r="D425" s="144">
        <v>0.13680555555555557</v>
      </c>
      <c r="E425" s="141" t="s">
        <v>13262</v>
      </c>
      <c r="F425" s="141">
        <v>2</v>
      </c>
      <c r="G425" s="141" t="s">
        <v>2004</v>
      </c>
      <c r="H425" s="141">
        <v>2015</v>
      </c>
      <c r="I425" s="18">
        <v>42176</v>
      </c>
      <c r="J425" s="144">
        <v>0.13680555555555557</v>
      </c>
      <c r="K425" s="378"/>
      <c r="L425" s="139" t="s">
        <v>4075</v>
      </c>
      <c r="M425" s="141"/>
      <c r="N425" s="248"/>
      <c r="O425" s="141" t="s">
        <v>26</v>
      </c>
      <c r="P425" s="141"/>
      <c r="Q425" s="141"/>
      <c r="R425" s="141"/>
      <c r="S425" s="141"/>
      <c r="T425" s="141"/>
      <c r="U425" s="141"/>
      <c r="V425" s="141"/>
      <c r="W425" s="139" t="s">
        <v>4075</v>
      </c>
      <c r="X425" s="141" t="s">
        <v>25</v>
      </c>
      <c r="Y425" s="141" t="s">
        <v>27</v>
      </c>
      <c r="Z425" s="141" t="s">
        <v>4</v>
      </c>
      <c r="AA425" s="141" t="s">
        <v>35</v>
      </c>
      <c r="AB425" s="141"/>
      <c r="AC425" s="139" t="s">
        <v>18048</v>
      </c>
      <c r="AD425" s="380"/>
      <c r="AE425" s="139" t="s">
        <v>102</v>
      </c>
      <c r="AF425" s="139" t="s">
        <v>13082</v>
      </c>
      <c r="AG425" s="139" t="s">
        <v>102</v>
      </c>
      <c r="AH425" s="139" t="s">
        <v>1378</v>
      </c>
      <c r="AI425" s="139" t="s">
        <v>60</v>
      </c>
      <c r="AJ425" s="139" t="s">
        <v>60</v>
      </c>
      <c r="AK425" s="139"/>
      <c r="AL425" s="139"/>
      <c r="AM425" s="141" t="s">
        <v>4004</v>
      </c>
      <c r="AN425" s="141" t="s">
        <v>8</v>
      </c>
      <c r="AO425" s="139" t="s">
        <v>1618</v>
      </c>
      <c r="AP425" s="139" t="s">
        <v>60</v>
      </c>
      <c r="AQ425" s="139"/>
      <c r="AR425" s="381"/>
      <c r="AS425" s="139" t="s">
        <v>4075</v>
      </c>
      <c r="AT425" s="141" t="s">
        <v>1404</v>
      </c>
      <c r="AU425" s="141"/>
      <c r="AV425" s="383"/>
      <c r="AW425" s="385"/>
      <c r="AX425" s="139"/>
      <c r="AY425" t="s">
        <v>18551</v>
      </c>
      <c r="AZ425">
        <v>115000</v>
      </c>
      <c r="BA425" s="381"/>
      <c r="BB425" s="139" t="s">
        <v>17</v>
      </c>
      <c r="BC425" s="166"/>
      <c r="BD425" s="166"/>
      <c r="BE425" s="166"/>
      <c r="BF425" s="166"/>
      <c r="BG425" s="166"/>
      <c r="BH425" s="308"/>
      <c r="BI425" s="308"/>
      <c r="BJ425" s="141" t="s">
        <v>26</v>
      </c>
      <c r="BK425" s="141" t="s">
        <v>26</v>
      </c>
      <c r="BL425" s="141"/>
      <c r="BM425" s="141"/>
      <c r="BN425" s="139" t="s">
        <v>4075</v>
      </c>
      <c r="BQ425" s="141"/>
      <c r="BV425" s="141"/>
      <c r="BX425" s="141"/>
      <c r="BY425" s="141"/>
      <c r="BZ425" s="141"/>
      <c r="CA425" s="141"/>
      <c r="CB425" s="141"/>
      <c r="CC425" s="141"/>
      <c r="CD425" s="141"/>
      <c r="CE425" s="141"/>
      <c r="CF425" s="141"/>
      <c r="CG425" s="141"/>
    </row>
    <row r="426" spans="1:85" x14ac:dyDescent="0.35">
      <c r="A426" s="155" t="s">
        <v>11607</v>
      </c>
      <c r="B426" s="139" t="s">
        <v>4075</v>
      </c>
      <c r="C426" s="18">
        <v>42176</v>
      </c>
      <c r="D426" s="144">
        <v>0.50486111111111109</v>
      </c>
      <c r="E426" s="141" t="s">
        <v>13262</v>
      </c>
      <c r="F426" s="141">
        <v>2</v>
      </c>
      <c r="G426" s="141" t="s">
        <v>2004</v>
      </c>
      <c r="H426" s="141">
        <v>2015</v>
      </c>
      <c r="I426" s="18"/>
      <c r="J426" s="144"/>
      <c r="K426" s="378"/>
      <c r="L426" s="139" t="s">
        <v>4075</v>
      </c>
      <c r="M426" s="141"/>
      <c r="N426" s="248"/>
      <c r="O426" s="141" t="s">
        <v>26</v>
      </c>
      <c r="P426" s="141"/>
      <c r="Q426" s="141" t="s">
        <v>11608</v>
      </c>
      <c r="R426" s="141"/>
      <c r="S426" s="141"/>
      <c r="T426" s="141"/>
      <c r="U426" s="141"/>
      <c r="V426" s="141"/>
      <c r="W426" s="139" t="s">
        <v>4075</v>
      </c>
      <c r="X426" s="141" t="s">
        <v>25</v>
      </c>
      <c r="Y426" s="141" t="s">
        <v>27</v>
      </c>
      <c r="Z426" s="141" t="s">
        <v>4</v>
      </c>
      <c r="AA426" s="141" t="s">
        <v>34</v>
      </c>
      <c r="AB426" s="141"/>
      <c r="AC426" s="139" t="s">
        <v>18050</v>
      </c>
      <c r="AD426" s="380"/>
      <c r="AE426" s="139" t="s">
        <v>102</v>
      </c>
      <c r="AF426" s="139" t="s">
        <v>13074</v>
      </c>
      <c r="AG426" s="139" t="s">
        <v>102</v>
      </c>
      <c r="AH426" s="139" t="s">
        <v>1378</v>
      </c>
      <c r="AI426" s="139" t="s">
        <v>11</v>
      </c>
      <c r="AJ426" s="139" t="s">
        <v>11</v>
      </c>
      <c r="AK426" s="139"/>
      <c r="AL426" s="139"/>
      <c r="AM426" s="141" t="s">
        <v>12</v>
      </c>
      <c r="AN426" s="141" t="s">
        <v>8</v>
      </c>
      <c r="AO426" s="139" t="s">
        <v>1614</v>
      </c>
      <c r="AP426" s="139" t="s">
        <v>7</v>
      </c>
      <c r="AQ426" s="139"/>
      <c r="AR426" s="381"/>
      <c r="AS426" s="139" t="s">
        <v>4075</v>
      </c>
      <c r="AT426" s="141" t="s">
        <v>1404</v>
      </c>
      <c r="AU426" s="141"/>
      <c r="AV426" s="383"/>
      <c r="AW426" s="385"/>
      <c r="AX426" s="139"/>
      <c r="AY426" t="s">
        <v>18552</v>
      </c>
      <c r="AZ426">
        <v>21000</v>
      </c>
      <c r="BA426" s="381"/>
      <c r="BB426" s="139" t="s">
        <v>1452</v>
      </c>
      <c r="BC426" s="166"/>
      <c r="BD426" s="166"/>
      <c r="BE426" s="166"/>
      <c r="BF426" s="166"/>
      <c r="BG426" s="166"/>
      <c r="BH426" s="308"/>
      <c r="BI426" s="308"/>
      <c r="BJ426" s="141" t="s">
        <v>26</v>
      </c>
      <c r="BK426" s="141" t="s">
        <v>26</v>
      </c>
      <c r="BL426" s="141"/>
      <c r="BM426" s="141"/>
      <c r="BN426" s="139" t="s">
        <v>4075</v>
      </c>
      <c r="BQ426" s="141"/>
      <c r="BV426" s="141"/>
      <c r="BX426" s="141"/>
      <c r="BY426" s="141"/>
      <c r="BZ426" s="141"/>
      <c r="CA426" s="141"/>
      <c r="CB426" s="141"/>
      <c r="CC426" s="141"/>
      <c r="CD426" s="141"/>
      <c r="CE426" s="141"/>
      <c r="CF426" s="141"/>
      <c r="CG426" s="141"/>
    </row>
    <row r="427" spans="1:85" x14ac:dyDescent="0.35">
      <c r="A427" s="155" t="s">
        <v>11594</v>
      </c>
      <c r="B427" s="139" t="s">
        <v>4075</v>
      </c>
      <c r="C427" s="18">
        <v>42177</v>
      </c>
      <c r="D427" s="144">
        <v>0.78888888888888886</v>
      </c>
      <c r="E427" s="141" t="s">
        <v>13262</v>
      </c>
      <c r="F427" s="141">
        <v>2</v>
      </c>
      <c r="G427" s="141" t="s">
        <v>2004</v>
      </c>
      <c r="H427" s="141">
        <v>2015</v>
      </c>
      <c r="I427" s="18">
        <v>42177</v>
      </c>
      <c r="J427" s="144">
        <v>0.78888888888888886</v>
      </c>
      <c r="K427" s="378"/>
      <c r="L427" s="139" t="s">
        <v>4075</v>
      </c>
      <c r="M427" s="141"/>
      <c r="N427" s="248"/>
      <c r="O427" s="141" t="s">
        <v>26</v>
      </c>
      <c r="P427" s="141"/>
      <c r="Q427" s="141" t="s">
        <v>11595</v>
      </c>
      <c r="R427" s="141" t="s">
        <v>11596</v>
      </c>
      <c r="S427" s="141"/>
      <c r="T427" s="141"/>
      <c r="U427" s="141">
        <v>110468782</v>
      </c>
      <c r="V427" s="141"/>
      <c r="W427" s="139" t="s">
        <v>4075</v>
      </c>
      <c r="X427" s="141" t="s">
        <v>25</v>
      </c>
      <c r="Y427" s="141" t="s">
        <v>27</v>
      </c>
      <c r="Z427" s="141" t="s">
        <v>4</v>
      </c>
      <c r="AA427" s="141" t="s">
        <v>34</v>
      </c>
      <c r="AB427" s="141"/>
      <c r="AC427" s="139" t="s">
        <v>18050</v>
      </c>
      <c r="AD427" s="380"/>
      <c r="AE427" s="139" t="s">
        <v>102</v>
      </c>
      <c r="AF427" s="139" t="s">
        <v>13077</v>
      </c>
      <c r="AG427" s="139" t="s">
        <v>102</v>
      </c>
      <c r="AH427" s="139" t="s">
        <v>1378</v>
      </c>
      <c r="AI427" s="139" t="s">
        <v>1408</v>
      </c>
      <c r="AJ427" s="139" t="s">
        <v>1408</v>
      </c>
      <c r="AK427" s="139"/>
      <c r="AL427" s="139"/>
      <c r="AM427" s="141" t="s">
        <v>4004</v>
      </c>
      <c r="AN427" s="141" t="s">
        <v>8</v>
      </c>
      <c r="AO427" s="139" t="s">
        <v>1614</v>
      </c>
      <c r="AP427" s="139" t="s">
        <v>7</v>
      </c>
      <c r="AQ427" s="139"/>
      <c r="AR427" s="381"/>
      <c r="AS427" s="139" t="s">
        <v>4075</v>
      </c>
      <c r="AT427" s="141" t="s">
        <v>1404</v>
      </c>
      <c r="AU427" s="141"/>
      <c r="AV427" s="383"/>
      <c r="AW427" s="385"/>
      <c r="AX427" s="139"/>
      <c r="AY427" t="s">
        <v>18506</v>
      </c>
      <c r="AZ427">
        <v>21000</v>
      </c>
      <c r="BA427" s="381"/>
      <c r="BB427" s="139" t="s">
        <v>1469</v>
      </c>
      <c r="BC427" s="166"/>
      <c r="BD427" s="166"/>
      <c r="BE427" s="166"/>
      <c r="BF427" s="166"/>
      <c r="BG427" s="166"/>
      <c r="BH427" s="308"/>
      <c r="BI427" s="308"/>
      <c r="BJ427" s="141" t="s">
        <v>26</v>
      </c>
      <c r="BK427" s="141" t="s">
        <v>26</v>
      </c>
      <c r="BL427" s="141"/>
      <c r="BM427" s="141"/>
      <c r="BN427" s="139" t="s">
        <v>4075</v>
      </c>
      <c r="BQ427" s="141"/>
      <c r="BV427" s="141"/>
      <c r="BX427" s="141"/>
      <c r="BY427" s="141"/>
      <c r="BZ427" s="141"/>
      <c r="CA427" s="141"/>
      <c r="CB427" s="141"/>
      <c r="CC427" s="141"/>
      <c r="CD427" s="141"/>
      <c r="CE427" s="141"/>
      <c r="CF427" s="141"/>
      <c r="CG427" s="141"/>
    </row>
    <row r="428" spans="1:85" x14ac:dyDescent="0.35">
      <c r="A428" s="155" t="s">
        <v>11597</v>
      </c>
      <c r="B428" s="139" t="s">
        <v>4075</v>
      </c>
      <c r="C428" s="18">
        <v>42177</v>
      </c>
      <c r="D428" s="144">
        <v>0.49861111111111112</v>
      </c>
      <c r="E428" s="141" t="s">
        <v>13262</v>
      </c>
      <c r="F428" s="141">
        <v>2</v>
      </c>
      <c r="G428" s="141" t="s">
        <v>2004</v>
      </c>
      <c r="H428" s="141">
        <v>2015</v>
      </c>
      <c r="I428" s="18">
        <v>42177</v>
      </c>
      <c r="J428" s="144">
        <v>0.49861111111111112</v>
      </c>
      <c r="K428" s="378"/>
      <c r="L428" s="139" t="s">
        <v>4075</v>
      </c>
      <c r="M428" s="141"/>
      <c r="N428" s="248"/>
      <c r="O428" s="141" t="s">
        <v>26</v>
      </c>
      <c r="P428" s="141"/>
      <c r="Q428" s="141" t="s">
        <v>11598</v>
      </c>
      <c r="R428" s="141" t="s">
        <v>11599</v>
      </c>
      <c r="S428" s="141"/>
      <c r="T428" s="141"/>
      <c r="U428" s="141">
        <v>110468310</v>
      </c>
      <c r="V428" s="141"/>
      <c r="W428" s="139" t="s">
        <v>4075</v>
      </c>
      <c r="X428" s="141" t="s">
        <v>25</v>
      </c>
      <c r="Y428" s="141" t="s">
        <v>27</v>
      </c>
      <c r="Z428" s="141" t="s">
        <v>4</v>
      </c>
      <c r="AA428" s="141" t="s">
        <v>34</v>
      </c>
      <c r="AB428" s="141"/>
      <c r="AC428" s="139" t="s">
        <v>18050</v>
      </c>
      <c r="AD428" s="380"/>
      <c r="AE428" s="139" t="s">
        <v>4</v>
      </c>
      <c r="AF428" s="139" t="s">
        <v>13073</v>
      </c>
      <c r="AG428" s="139" t="s">
        <v>4</v>
      </c>
      <c r="AH428" s="139" t="s">
        <v>1378</v>
      </c>
      <c r="AI428" s="139" t="s">
        <v>15678</v>
      </c>
      <c r="AJ428" s="139"/>
      <c r="AK428" s="139" t="s">
        <v>15678</v>
      </c>
      <c r="AL428" s="139" t="s">
        <v>7</v>
      </c>
      <c r="AM428" s="141" t="s">
        <v>4004</v>
      </c>
      <c r="AN428" s="141" t="s">
        <v>8</v>
      </c>
      <c r="AO428" s="139" t="s">
        <v>1614</v>
      </c>
      <c r="AP428" s="139" t="s">
        <v>7</v>
      </c>
      <c r="AQ428" s="139"/>
      <c r="AR428" s="381"/>
      <c r="AS428" s="139" t="s">
        <v>4075</v>
      </c>
      <c r="AT428" s="141" t="s">
        <v>43</v>
      </c>
      <c r="AU428" s="141">
        <v>330</v>
      </c>
      <c r="AV428" s="383"/>
      <c r="AW428" s="385"/>
      <c r="AX428" s="139"/>
      <c r="AY428" t="s">
        <v>9084</v>
      </c>
      <c r="AZ428">
        <v>12000</v>
      </c>
      <c r="BA428" s="381"/>
      <c r="BB428" s="139" t="s">
        <v>1450</v>
      </c>
      <c r="BC428" s="166"/>
      <c r="BD428" s="166"/>
      <c r="BE428" s="166"/>
      <c r="BF428" s="166"/>
      <c r="BG428" s="166"/>
      <c r="BH428" s="308"/>
      <c r="BI428" s="308"/>
      <c r="BJ428" s="141" t="s">
        <v>26</v>
      </c>
      <c r="BK428" s="141" t="s">
        <v>26</v>
      </c>
      <c r="BL428" s="141"/>
      <c r="BM428" s="141"/>
      <c r="BN428" s="139" t="s">
        <v>4075</v>
      </c>
      <c r="BQ428" s="141" t="s">
        <v>15717</v>
      </c>
      <c r="BR428" s="135" t="s">
        <v>15680</v>
      </c>
      <c r="BT428" s="135" t="s">
        <v>15364</v>
      </c>
      <c r="BU428" s="135" t="s">
        <v>15369</v>
      </c>
      <c r="BV428" s="141" t="s">
        <v>13270</v>
      </c>
      <c r="BW428" s="135" t="s">
        <v>13274</v>
      </c>
      <c r="BX428" s="141" t="s">
        <v>15681</v>
      </c>
      <c r="BY428" s="141" t="s">
        <v>12</v>
      </c>
      <c r="BZ428" s="141" t="s">
        <v>26</v>
      </c>
      <c r="CA428" s="141" t="s">
        <v>1848</v>
      </c>
      <c r="CB428" s="141"/>
      <c r="CC428" s="141" t="s">
        <v>15704</v>
      </c>
      <c r="CD428" s="141" t="s">
        <v>15683</v>
      </c>
      <c r="CE428" s="141" t="s">
        <v>15450</v>
      </c>
      <c r="CF428" s="141" t="s">
        <v>15451</v>
      </c>
      <c r="CG428" s="141" t="s">
        <v>4004</v>
      </c>
    </row>
    <row r="429" spans="1:85" x14ac:dyDescent="0.35">
      <c r="A429" s="155" t="s">
        <v>11585</v>
      </c>
      <c r="B429" s="139" t="s">
        <v>4075</v>
      </c>
      <c r="C429" s="18">
        <v>42178</v>
      </c>
      <c r="D429" s="144">
        <v>0.8569444444444444</v>
      </c>
      <c r="E429" s="141" t="s">
        <v>13262</v>
      </c>
      <c r="F429" s="141">
        <v>2</v>
      </c>
      <c r="G429" s="141" t="s">
        <v>2004</v>
      </c>
      <c r="H429" s="141">
        <v>2015</v>
      </c>
      <c r="I429" s="18">
        <v>42178</v>
      </c>
      <c r="J429" s="144">
        <v>0.8569444444444444</v>
      </c>
      <c r="K429" s="378"/>
      <c r="L429" s="139" t="s">
        <v>4075</v>
      </c>
      <c r="M429" s="141"/>
      <c r="N429" s="248"/>
      <c r="O429" s="141" t="s">
        <v>26</v>
      </c>
      <c r="P429" s="141"/>
      <c r="Q429" s="141" t="s">
        <v>11586</v>
      </c>
      <c r="R429" s="141" t="s">
        <v>11587</v>
      </c>
      <c r="S429" s="141"/>
      <c r="T429" s="141"/>
      <c r="U429" s="141">
        <v>110470471</v>
      </c>
      <c r="V429" s="141"/>
      <c r="W429" s="139" t="s">
        <v>4075</v>
      </c>
      <c r="X429" s="141" t="s">
        <v>25</v>
      </c>
      <c r="Y429" s="141" t="s">
        <v>27</v>
      </c>
      <c r="Z429" s="141" t="s">
        <v>4</v>
      </c>
      <c r="AA429" s="141" t="s">
        <v>34</v>
      </c>
      <c r="AB429" s="141"/>
      <c r="AC429" s="139" t="s">
        <v>18047</v>
      </c>
      <c r="AD429" s="380"/>
      <c r="AE429" s="139" t="s">
        <v>102</v>
      </c>
      <c r="AF429" s="139" t="s">
        <v>13068</v>
      </c>
      <c r="AG429" s="139" t="s">
        <v>102</v>
      </c>
      <c r="AH429" s="139" t="s">
        <v>1378</v>
      </c>
      <c r="AI429" s="139" t="s">
        <v>7</v>
      </c>
      <c r="AJ429" s="139" t="s">
        <v>7</v>
      </c>
      <c r="AK429" s="139"/>
      <c r="AL429" s="139"/>
      <c r="AM429" s="141" t="s">
        <v>1537</v>
      </c>
      <c r="AN429" s="141" t="s">
        <v>8</v>
      </c>
      <c r="AO429" s="139" t="s">
        <v>1614</v>
      </c>
      <c r="AP429" s="139" t="s">
        <v>7</v>
      </c>
      <c r="AQ429" s="139"/>
      <c r="AR429" s="381"/>
      <c r="AS429" s="139" t="s">
        <v>4075</v>
      </c>
      <c r="AT429" s="141" t="s">
        <v>1404</v>
      </c>
      <c r="AU429" s="141"/>
      <c r="AV429" s="383"/>
      <c r="AW429" s="385"/>
      <c r="AX429" s="139"/>
      <c r="AY429" t="s">
        <v>18553</v>
      </c>
      <c r="AZ429">
        <v>12000</v>
      </c>
      <c r="BA429" s="381"/>
      <c r="BB429" s="139" t="s">
        <v>1444</v>
      </c>
      <c r="BC429" s="166"/>
      <c r="BD429" s="166"/>
      <c r="BE429" s="166"/>
      <c r="BF429" s="166"/>
      <c r="BG429" s="166"/>
      <c r="BH429" s="308"/>
      <c r="BI429" s="308"/>
      <c r="BJ429" s="141" t="s">
        <v>26</v>
      </c>
      <c r="BK429" s="141" t="s">
        <v>26</v>
      </c>
      <c r="BL429" s="141"/>
      <c r="BM429" s="141"/>
      <c r="BN429" s="139" t="s">
        <v>4075</v>
      </c>
      <c r="BQ429" s="141"/>
      <c r="BV429" s="141"/>
      <c r="BX429" s="141"/>
      <c r="BY429" s="141"/>
      <c r="BZ429" s="141"/>
      <c r="CA429" s="141"/>
      <c r="CB429" s="141"/>
      <c r="CC429" s="141"/>
      <c r="CD429" s="141"/>
      <c r="CE429" s="141"/>
      <c r="CF429" s="141"/>
      <c r="CG429" s="141"/>
    </row>
    <row r="430" spans="1:85" x14ac:dyDescent="0.35">
      <c r="A430" s="155" t="s">
        <v>11582</v>
      </c>
      <c r="B430" s="139" t="s">
        <v>4075</v>
      </c>
      <c r="C430" s="18">
        <v>42178</v>
      </c>
      <c r="D430" s="144">
        <v>0.87291666666666667</v>
      </c>
      <c r="E430" s="141" t="s">
        <v>13262</v>
      </c>
      <c r="F430" s="141">
        <v>2</v>
      </c>
      <c r="G430" s="141" t="s">
        <v>2004</v>
      </c>
      <c r="H430" s="141">
        <v>2015</v>
      </c>
      <c r="I430" s="18">
        <v>42178</v>
      </c>
      <c r="J430" s="144">
        <v>0.87291666666666667</v>
      </c>
      <c r="K430" s="378"/>
      <c r="L430" s="139" t="s">
        <v>4075</v>
      </c>
      <c r="M430" s="141"/>
      <c r="N430" s="248"/>
      <c r="O430" s="141" t="s">
        <v>26</v>
      </c>
      <c r="P430" s="141"/>
      <c r="Q430" s="141" t="s">
        <v>11583</v>
      </c>
      <c r="R430" s="141" t="s">
        <v>11584</v>
      </c>
      <c r="S430" s="141"/>
      <c r="T430" s="141"/>
      <c r="U430" s="141"/>
      <c r="V430" s="141"/>
      <c r="W430" s="139" t="s">
        <v>4075</v>
      </c>
      <c r="X430" s="141" t="s">
        <v>25</v>
      </c>
      <c r="Y430" s="141" t="s">
        <v>27</v>
      </c>
      <c r="Z430" s="141" t="s">
        <v>4</v>
      </c>
      <c r="AA430" s="141" t="s">
        <v>34</v>
      </c>
      <c r="AB430" s="141"/>
      <c r="AC430" s="139" t="s">
        <v>18047</v>
      </c>
      <c r="AD430" s="380"/>
      <c r="AE430" s="139" t="s">
        <v>107</v>
      </c>
      <c r="AF430" s="139" t="s">
        <v>13076</v>
      </c>
      <c r="AG430" s="139" t="s">
        <v>4130</v>
      </c>
      <c r="AH430" s="139" t="s">
        <v>1378</v>
      </c>
      <c r="AI430" s="139" t="s">
        <v>1518</v>
      </c>
      <c r="AJ430" s="139"/>
      <c r="AK430" s="139" t="s">
        <v>1518</v>
      </c>
      <c r="AL430" s="139" t="s">
        <v>7</v>
      </c>
      <c r="AM430" s="141" t="s">
        <v>4004</v>
      </c>
      <c r="AN430" s="141" t="s">
        <v>8</v>
      </c>
      <c r="AO430" s="139" t="s">
        <v>1614</v>
      </c>
      <c r="AP430" s="139" t="s">
        <v>7</v>
      </c>
      <c r="AQ430" s="139"/>
      <c r="AR430" s="381"/>
      <c r="AS430" s="139" t="s">
        <v>4075</v>
      </c>
      <c r="AT430" s="141" t="s">
        <v>1404</v>
      </c>
      <c r="AU430" s="141">
        <v>154</v>
      </c>
      <c r="AV430" s="383"/>
      <c r="AW430" s="385"/>
      <c r="AX430" s="139"/>
      <c r="AY430" t="s">
        <v>18554</v>
      </c>
      <c r="AZ430">
        <v>12000</v>
      </c>
      <c r="BA430" s="381"/>
      <c r="BB430" s="139" t="s">
        <v>1450</v>
      </c>
      <c r="BC430" s="166"/>
      <c r="BD430" s="166"/>
      <c r="BE430" s="166"/>
      <c r="BF430" s="166"/>
      <c r="BG430" s="166"/>
      <c r="BH430" s="308"/>
      <c r="BI430" s="308"/>
      <c r="BJ430" s="141" t="s">
        <v>26</v>
      </c>
      <c r="BK430" s="141" t="s">
        <v>26</v>
      </c>
      <c r="BL430" s="141"/>
      <c r="BM430" s="141"/>
      <c r="BN430" s="139" t="s">
        <v>4075</v>
      </c>
      <c r="BQ430" s="141"/>
      <c r="BV430" s="141"/>
      <c r="BX430" s="141"/>
      <c r="BY430" s="141"/>
      <c r="BZ430" s="141"/>
      <c r="CA430" s="141"/>
      <c r="CB430" s="141"/>
      <c r="CC430" s="141"/>
      <c r="CD430" s="141"/>
      <c r="CE430" s="141"/>
      <c r="CF430" s="141"/>
      <c r="CG430" s="141"/>
    </row>
    <row r="431" spans="1:85" x14ac:dyDescent="0.35">
      <c r="A431" s="155" t="s">
        <v>11591</v>
      </c>
      <c r="B431" s="139" t="s">
        <v>4075</v>
      </c>
      <c r="C431" s="18">
        <v>42178</v>
      </c>
      <c r="D431" s="144">
        <v>0.64097222222222228</v>
      </c>
      <c r="E431" s="141" t="s">
        <v>13262</v>
      </c>
      <c r="F431" s="141">
        <v>2</v>
      </c>
      <c r="G431" s="141" t="s">
        <v>2004</v>
      </c>
      <c r="H431" s="141">
        <v>2015</v>
      </c>
      <c r="I431" s="18">
        <v>42178</v>
      </c>
      <c r="J431" s="144">
        <v>0.64097222222222228</v>
      </c>
      <c r="K431" s="378"/>
      <c r="L431" s="139" t="s">
        <v>4075</v>
      </c>
      <c r="M431" s="141"/>
      <c r="N431" s="248"/>
      <c r="O431" s="141" t="s">
        <v>26</v>
      </c>
      <c r="P431" s="141"/>
      <c r="Q431" s="141" t="s">
        <v>11592</v>
      </c>
      <c r="R431" s="141" t="s">
        <v>11593</v>
      </c>
      <c r="S431" s="141"/>
      <c r="T431" s="141"/>
      <c r="U431" s="141"/>
      <c r="V431" s="141"/>
      <c r="W431" s="139" t="s">
        <v>4075</v>
      </c>
      <c r="X431" s="141" t="s">
        <v>25</v>
      </c>
      <c r="Y431" s="141" t="s">
        <v>27</v>
      </c>
      <c r="Z431" s="141" t="s">
        <v>4</v>
      </c>
      <c r="AA431" s="141" t="s">
        <v>34</v>
      </c>
      <c r="AB431" s="141"/>
      <c r="AC431" s="139" t="s">
        <v>18047</v>
      </c>
      <c r="AD431" s="380"/>
      <c r="AE431" s="139" t="s">
        <v>103</v>
      </c>
      <c r="AF431" s="139" t="s">
        <v>13069</v>
      </c>
      <c r="AG431" s="139" t="s">
        <v>103</v>
      </c>
      <c r="AH431" s="139" t="s">
        <v>1378</v>
      </c>
      <c r="AI431" s="139" t="s">
        <v>7399</v>
      </c>
      <c r="AJ431" s="139"/>
      <c r="AK431" s="139" t="s">
        <v>7399</v>
      </c>
      <c r="AL431" s="139" t="s">
        <v>7</v>
      </c>
      <c r="AM431" s="141" t="s">
        <v>4004</v>
      </c>
      <c r="AN431" s="141" t="s">
        <v>8</v>
      </c>
      <c r="AO431" s="139" t="s">
        <v>1614</v>
      </c>
      <c r="AP431" s="139" t="s">
        <v>7</v>
      </c>
      <c r="AQ431" s="139"/>
      <c r="AR431" s="381"/>
      <c r="AS431" s="139" t="s">
        <v>4075</v>
      </c>
      <c r="AT431" s="141" t="s">
        <v>1404</v>
      </c>
      <c r="AU431" s="141"/>
      <c r="AV431" s="383"/>
      <c r="AW431" s="385"/>
      <c r="AX431" s="139"/>
      <c r="AY431" t="s">
        <v>18555</v>
      </c>
      <c r="AZ431">
        <v>12000</v>
      </c>
      <c r="BA431" s="381"/>
      <c r="BB431" s="139" t="s">
        <v>17</v>
      </c>
      <c r="BC431" s="166"/>
      <c r="BD431" s="166"/>
      <c r="BE431" s="166"/>
      <c r="BF431" s="166"/>
      <c r="BG431" s="166"/>
      <c r="BH431" s="308"/>
      <c r="BI431" s="308"/>
      <c r="BJ431" s="141" t="s">
        <v>26</v>
      </c>
      <c r="BK431" s="141" t="s">
        <v>26</v>
      </c>
      <c r="BL431" s="141"/>
      <c r="BM431" s="141"/>
      <c r="BN431" s="139" t="s">
        <v>4075</v>
      </c>
      <c r="BQ431" s="141"/>
      <c r="BV431" s="141"/>
      <c r="BX431" s="141"/>
      <c r="BY431" s="141"/>
      <c r="BZ431" s="141"/>
      <c r="CA431" s="141"/>
      <c r="CB431" s="141"/>
      <c r="CC431" s="141"/>
      <c r="CD431" s="141"/>
      <c r="CE431" s="141"/>
      <c r="CF431" s="141"/>
      <c r="CG431" s="141"/>
    </row>
    <row r="432" spans="1:85" x14ac:dyDescent="0.35">
      <c r="A432" s="155" t="s">
        <v>11588</v>
      </c>
      <c r="B432" s="139" t="s">
        <v>4075</v>
      </c>
      <c r="C432" s="18">
        <v>42178</v>
      </c>
      <c r="D432" s="144">
        <v>0.79583333333333328</v>
      </c>
      <c r="E432" s="141" t="s">
        <v>13262</v>
      </c>
      <c r="F432" s="141">
        <v>2</v>
      </c>
      <c r="G432" s="141" t="s">
        <v>2004</v>
      </c>
      <c r="H432" s="141">
        <v>2015</v>
      </c>
      <c r="I432" s="18">
        <v>42178</v>
      </c>
      <c r="J432" s="144">
        <v>0.79583333333333328</v>
      </c>
      <c r="K432" s="378"/>
      <c r="L432" s="139" t="s">
        <v>4075</v>
      </c>
      <c r="M432" s="141"/>
      <c r="N432" s="248"/>
      <c r="O432" s="141" t="s">
        <v>26</v>
      </c>
      <c r="P432" s="141"/>
      <c r="Q432" s="141" t="s">
        <v>11589</v>
      </c>
      <c r="R432" s="141" t="s">
        <v>11590</v>
      </c>
      <c r="S432" s="141"/>
      <c r="T432" s="141"/>
      <c r="U432" s="141"/>
      <c r="V432" s="141"/>
      <c r="W432" s="139" t="s">
        <v>4075</v>
      </c>
      <c r="X432" s="141" t="s">
        <v>25</v>
      </c>
      <c r="Y432" s="141" t="s">
        <v>27</v>
      </c>
      <c r="Z432" s="141" t="s">
        <v>4</v>
      </c>
      <c r="AA432" s="141" t="s">
        <v>34</v>
      </c>
      <c r="AB432" s="141"/>
      <c r="AC432" s="139" t="s">
        <v>18050</v>
      </c>
      <c r="AD432" s="380"/>
      <c r="AE432" s="139" t="s">
        <v>107</v>
      </c>
      <c r="AF432" s="139" t="s">
        <v>13076</v>
      </c>
      <c r="AG432" s="139" t="s">
        <v>4130</v>
      </c>
      <c r="AH432" s="139" t="s">
        <v>1378</v>
      </c>
      <c r="AI432" s="139" t="s">
        <v>1518</v>
      </c>
      <c r="AJ432" s="139"/>
      <c r="AK432" s="139" t="s">
        <v>1518</v>
      </c>
      <c r="AL432" s="139" t="s">
        <v>7</v>
      </c>
      <c r="AM432" s="141" t="s">
        <v>4004</v>
      </c>
      <c r="AN432" s="141" t="s">
        <v>8</v>
      </c>
      <c r="AO432" s="139" t="s">
        <v>1614</v>
      </c>
      <c r="AP432" s="139" t="s">
        <v>7</v>
      </c>
      <c r="AQ432" s="139"/>
      <c r="AR432" s="381"/>
      <c r="AS432" s="139" t="s">
        <v>4075</v>
      </c>
      <c r="AT432" s="141" t="s">
        <v>1404</v>
      </c>
      <c r="AU432" s="141"/>
      <c r="AV432" s="383"/>
      <c r="AW432" s="385"/>
      <c r="AX432" s="139"/>
      <c r="AY432" t="s">
        <v>18556</v>
      </c>
      <c r="AZ432">
        <v>17000</v>
      </c>
      <c r="BA432" s="381"/>
      <c r="BB432" s="139" t="s">
        <v>1450</v>
      </c>
      <c r="BC432" s="166">
        <v>10</v>
      </c>
      <c r="BD432" s="166"/>
      <c r="BE432" s="166"/>
      <c r="BF432" s="166"/>
      <c r="BG432" s="166"/>
      <c r="BH432" s="308"/>
      <c r="BI432" s="308"/>
      <c r="BJ432" s="141" t="s">
        <v>26</v>
      </c>
      <c r="BK432" s="141" t="s">
        <v>26</v>
      </c>
      <c r="BL432" s="141"/>
      <c r="BM432" s="141"/>
      <c r="BN432" s="139" t="s">
        <v>4075</v>
      </c>
      <c r="BQ432" s="141"/>
      <c r="BV432" s="141"/>
      <c r="BX432" s="141"/>
      <c r="BY432" s="141"/>
      <c r="BZ432" s="141"/>
      <c r="CA432" s="141"/>
      <c r="CB432" s="141"/>
      <c r="CC432" s="141"/>
      <c r="CD432" s="141"/>
      <c r="CE432" s="141"/>
      <c r="CF432" s="141"/>
      <c r="CG432" s="141"/>
    </row>
    <row r="433" spans="1:85" x14ac:dyDescent="0.35">
      <c r="A433" s="155" t="s">
        <v>11579</v>
      </c>
      <c r="B433" s="139" t="s">
        <v>4075</v>
      </c>
      <c r="C433" s="18">
        <v>42179</v>
      </c>
      <c r="D433" s="144">
        <v>0.79513888888888884</v>
      </c>
      <c r="E433" s="141" t="s">
        <v>13262</v>
      </c>
      <c r="F433" s="141">
        <v>2</v>
      </c>
      <c r="G433" s="141" t="s">
        <v>2004</v>
      </c>
      <c r="H433" s="141">
        <v>2015</v>
      </c>
      <c r="I433" s="18">
        <v>42179</v>
      </c>
      <c r="J433" s="144">
        <v>0.79513888888888884</v>
      </c>
      <c r="K433" s="378"/>
      <c r="L433" s="139" t="s">
        <v>4075</v>
      </c>
      <c r="M433" s="141"/>
      <c r="N433" s="248"/>
      <c r="O433" s="141" t="s">
        <v>26</v>
      </c>
      <c r="P433" s="141"/>
      <c r="Q433" s="141" t="s">
        <v>11580</v>
      </c>
      <c r="R433" s="141" t="s">
        <v>11581</v>
      </c>
      <c r="S433" s="141"/>
      <c r="T433" s="141"/>
      <c r="U433" s="141"/>
      <c r="V433" s="141"/>
      <c r="W433" s="139" t="s">
        <v>4075</v>
      </c>
      <c r="X433" s="141" t="s">
        <v>25</v>
      </c>
      <c r="Y433" s="141" t="s">
        <v>27</v>
      </c>
      <c r="Z433" s="141" t="s">
        <v>4</v>
      </c>
      <c r="AA433" s="141" t="s">
        <v>34</v>
      </c>
      <c r="AB433" s="141"/>
      <c r="AC433" s="139" t="s">
        <v>18049</v>
      </c>
      <c r="AD433" s="380"/>
      <c r="AE433" s="139" t="s">
        <v>4</v>
      </c>
      <c r="AF433" s="139" t="s">
        <v>13073</v>
      </c>
      <c r="AG433" s="139" t="s">
        <v>4</v>
      </c>
      <c r="AH433" s="139" t="s">
        <v>1378</v>
      </c>
      <c r="AI433" s="139" t="s">
        <v>15678</v>
      </c>
      <c r="AJ433" s="139"/>
      <c r="AK433" s="139" t="s">
        <v>15678</v>
      </c>
      <c r="AL433" s="139" t="s">
        <v>7</v>
      </c>
      <c r="AM433" s="141" t="s">
        <v>4004</v>
      </c>
      <c r="AN433" s="141" t="s">
        <v>8</v>
      </c>
      <c r="AO433" s="139" t="s">
        <v>1614</v>
      </c>
      <c r="AP433" s="139" t="s">
        <v>7</v>
      </c>
      <c r="AQ433" s="139"/>
      <c r="AR433" s="381"/>
      <c r="AS433" s="139" t="s">
        <v>4075</v>
      </c>
      <c r="AT433" s="141" t="s">
        <v>43</v>
      </c>
      <c r="AU433" s="141">
        <v>105</v>
      </c>
      <c r="AV433" s="383"/>
      <c r="AW433" s="385"/>
      <c r="AX433" s="139"/>
      <c r="AY433" t="s">
        <v>18364</v>
      </c>
      <c r="AZ433">
        <v>12000</v>
      </c>
      <c r="BA433" s="381"/>
      <c r="BB433" s="139" t="s">
        <v>1446</v>
      </c>
      <c r="BC433" s="166"/>
      <c r="BD433" s="166"/>
      <c r="BE433" s="166"/>
      <c r="BF433" s="166"/>
      <c r="BG433" s="166"/>
      <c r="BH433" s="308"/>
      <c r="BI433" s="308"/>
      <c r="BJ433" s="141" t="s">
        <v>26</v>
      </c>
      <c r="BK433" s="141" t="s">
        <v>26</v>
      </c>
      <c r="BL433" s="141"/>
      <c r="BM433" s="141"/>
      <c r="BN433" s="139" t="s">
        <v>4075</v>
      </c>
      <c r="BQ433" s="141" t="s">
        <v>15718</v>
      </c>
      <c r="BR433" s="135" t="s">
        <v>15685</v>
      </c>
      <c r="BT433" s="135" t="s">
        <v>15370</v>
      </c>
      <c r="BU433" s="135" t="s">
        <v>15371</v>
      </c>
      <c r="BV433" s="141" t="s">
        <v>15368</v>
      </c>
      <c r="BW433" s="135" t="s">
        <v>2004</v>
      </c>
      <c r="BX433" s="141" t="s">
        <v>12</v>
      </c>
      <c r="BY433" s="141" t="s">
        <v>12</v>
      </c>
      <c r="BZ433" s="141" t="s">
        <v>26</v>
      </c>
      <c r="CA433" s="141" t="s">
        <v>1848</v>
      </c>
      <c r="CB433" s="141"/>
      <c r="CC433" s="141" t="s">
        <v>15690</v>
      </c>
      <c r="CD433" s="141" t="s">
        <v>34</v>
      </c>
      <c r="CE433" s="141" t="s">
        <v>15456</v>
      </c>
      <c r="CF433" s="141" t="s">
        <v>15451</v>
      </c>
      <c r="CG433" s="141" t="s">
        <v>2536</v>
      </c>
    </row>
    <row r="434" spans="1:85" x14ac:dyDescent="0.35">
      <c r="A434" s="155" t="s">
        <v>11568</v>
      </c>
      <c r="B434" s="139" t="s">
        <v>4075</v>
      </c>
      <c r="C434" s="18">
        <v>42180</v>
      </c>
      <c r="D434" s="144">
        <v>0.77013888888888893</v>
      </c>
      <c r="E434" s="141" t="s">
        <v>13262</v>
      </c>
      <c r="F434" s="141">
        <v>2</v>
      </c>
      <c r="G434" s="141" t="s">
        <v>2004</v>
      </c>
      <c r="H434" s="141">
        <v>2015</v>
      </c>
      <c r="I434" s="18"/>
      <c r="J434" s="144"/>
      <c r="K434" s="378"/>
      <c r="L434" s="139" t="s">
        <v>4075</v>
      </c>
      <c r="M434" s="141"/>
      <c r="N434" s="248"/>
      <c r="O434" s="141" t="s">
        <v>26</v>
      </c>
      <c r="P434" s="141"/>
      <c r="Q434" s="141"/>
      <c r="R434" s="141"/>
      <c r="S434" s="141"/>
      <c r="T434" s="141"/>
      <c r="U434" s="141"/>
      <c r="V434" s="141"/>
      <c r="W434" s="139" t="s">
        <v>4075</v>
      </c>
      <c r="X434" s="141" t="s">
        <v>25</v>
      </c>
      <c r="Y434" s="141" t="s">
        <v>27</v>
      </c>
      <c r="Z434" s="141" t="s">
        <v>4</v>
      </c>
      <c r="AA434" s="141" t="s">
        <v>34</v>
      </c>
      <c r="AB434" s="141"/>
      <c r="AC434" s="139" t="s">
        <v>18050</v>
      </c>
      <c r="AD434" s="380"/>
      <c r="AE434" s="139" t="s">
        <v>107</v>
      </c>
      <c r="AF434" s="139" t="s">
        <v>13076</v>
      </c>
      <c r="AG434" s="139" t="s">
        <v>4130</v>
      </c>
      <c r="AH434" s="139" t="s">
        <v>1378</v>
      </c>
      <c r="AI434" s="139" t="s">
        <v>1518</v>
      </c>
      <c r="AJ434" s="139"/>
      <c r="AK434" s="139" t="s">
        <v>1518</v>
      </c>
      <c r="AL434" s="139" t="s">
        <v>7</v>
      </c>
      <c r="AM434" s="141" t="s">
        <v>12</v>
      </c>
      <c r="AN434" s="141" t="s">
        <v>8</v>
      </c>
      <c r="AO434" s="139" t="s">
        <v>1614</v>
      </c>
      <c r="AP434" s="139" t="s">
        <v>7</v>
      </c>
      <c r="AQ434" s="139"/>
      <c r="AR434" s="381"/>
      <c r="AS434" s="139" t="s">
        <v>4075</v>
      </c>
      <c r="AT434" s="141" t="s">
        <v>1404</v>
      </c>
      <c r="AU434" s="141"/>
      <c r="AV434" s="383"/>
      <c r="AW434" s="385"/>
      <c r="AX434" s="139"/>
      <c r="AY434" t="s">
        <v>18557</v>
      </c>
      <c r="AZ434">
        <v>12000</v>
      </c>
      <c r="BA434" s="381"/>
      <c r="BB434" s="139" t="s">
        <v>1444</v>
      </c>
      <c r="BC434" s="166"/>
      <c r="BD434" s="166"/>
      <c r="BE434" s="166"/>
      <c r="BF434" s="166"/>
      <c r="BG434" s="166"/>
      <c r="BH434" s="308"/>
      <c r="BI434" s="308"/>
      <c r="BJ434" s="141" t="s">
        <v>26</v>
      </c>
      <c r="BK434" s="141" t="s">
        <v>26</v>
      </c>
      <c r="BL434" s="141"/>
      <c r="BM434" s="141"/>
      <c r="BN434" s="139" t="s">
        <v>4075</v>
      </c>
      <c r="BQ434" s="141"/>
      <c r="BV434" s="141"/>
      <c r="BX434" s="141"/>
      <c r="BY434" s="141"/>
      <c r="BZ434" s="141"/>
      <c r="CA434" s="141"/>
      <c r="CB434" s="141"/>
      <c r="CC434" s="141"/>
      <c r="CD434" s="141"/>
      <c r="CE434" s="141"/>
      <c r="CF434" s="141"/>
      <c r="CG434" s="141"/>
    </row>
    <row r="435" spans="1:85" x14ac:dyDescent="0.35">
      <c r="A435" s="155" t="s">
        <v>19944</v>
      </c>
      <c r="B435" s="139" t="s">
        <v>4075</v>
      </c>
      <c r="C435" s="18">
        <v>42180</v>
      </c>
      <c r="D435" s="144">
        <v>0.77192129629629624</v>
      </c>
      <c r="E435" s="141" t="s">
        <v>13262</v>
      </c>
      <c r="F435" s="141">
        <v>2</v>
      </c>
      <c r="G435" s="141" t="s">
        <v>2004</v>
      </c>
      <c r="H435" s="141">
        <v>2015</v>
      </c>
      <c r="I435" s="18">
        <v>42180</v>
      </c>
      <c r="J435" s="144">
        <v>0.77152777777777781</v>
      </c>
      <c r="K435" s="378"/>
      <c r="L435" s="139" t="s">
        <v>4075</v>
      </c>
      <c r="M435" s="141" t="s">
        <v>28</v>
      </c>
      <c r="N435" s="248">
        <v>44258</v>
      </c>
      <c r="O435" s="141" t="s">
        <v>25</v>
      </c>
      <c r="P435" s="141"/>
      <c r="Q435" s="141"/>
      <c r="R435" s="141" t="s">
        <v>1944</v>
      </c>
      <c r="S435" s="141"/>
      <c r="T435" s="141" t="s">
        <v>19945</v>
      </c>
      <c r="U435" s="141">
        <v>110474469</v>
      </c>
      <c r="V435" s="141"/>
      <c r="W435" s="139" t="s">
        <v>4075</v>
      </c>
      <c r="X435" s="141" t="s">
        <v>25</v>
      </c>
      <c r="Y435" s="141" t="s">
        <v>27</v>
      </c>
      <c r="Z435" s="141"/>
      <c r="AA435" s="141" t="s">
        <v>34</v>
      </c>
      <c r="AB435" s="141"/>
      <c r="AC435" s="139" t="s">
        <v>18050</v>
      </c>
      <c r="AD435" s="380"/>
      <c r="AE435" s="139" t="s">
        <v>107</v>
      </c>
      <c r="AF435" s="139" t="s">
        <v>13076</v>
      </c>
      <c r="AG435" s="139" t="s">
        <v>4130</v>
      </c>
      <c r="AH435" s="139" t="s">
        <v>1380</v>
      </c>
      <c r="AI435" s="139" t="s">
        <v>1518</v>
      </c>
      <c r="AJ435" s="139"/>
      <c r="AK435" s="139" t="s">
        <v>1518</v>
      </c>
      <c r="AL435" s="139" t="s">
        <v>46</v>
      </c>
      <c r="AM435" s="141" t="s">
        <v>15</v>
      </c>
      <c r="AN435" s="141" t="s">
        <v>8</v>
      </c>
      <c r="AO435" s="139"/>
      <c r="AP435" s="139" t="s">
        <v>46</v>
      </c>
      <c r="AQ435" s="139"/>
      <c r="AR435" s="381"/>
      <c r="AS435" s="139" t="s">
        <v>4075</v>
      </c>
      <c r="AT435" s="141" t="s">
        <v>1404</v>
      </c>
      <c r="AU435" s="141"/>
      <c r="AV435" s="383"/>
      <c r="AW435" s="385"/>
      <c r="AX435" s="139" t="s">
        <v>197</v>
      </c>
      <c r="AY435" t="s">
        <v>18557</v>
      </c>
      <c r="BA435" s="381"/>
      <c r="BB435" s="139" t="s">
        <v>1444</v>
      </c>
      <c r="BC435" s="166"/>
      <c r="BD435" s="166"/>
      <c r="BE435" s="166"/>
      <c r="BF435" s="166"/>
      <c r="BG435" s="166"/>
      <c r="BH435" s="308"/>
      <c r="BI435" s="308"/>
      <c r="BJ435" s="141" t="s">
        <v>26</v>
      </c>
      <c r="BK435" s="141" t="s">
        <v>26</v>
      </c>
      <c r="BL435" s="141"/>
      <c r="BM435" s="141"/>
      <c r="BN435" s="139" t="s">
        <v>4075</v>
      </c>
      <c r="BQ435" s="141"/>
      <c r="BV435" s="141"/>
      <c r="BX435" s="141"/>
      <c r="BY435" s="141"/>
      <c r="BZ435" s="141"/>
      <c r="CA435" s="141"/>
      <c r="CB435" s="141"/>
      <c r="CC435" s="141"/>
      <c r="CD435" s="141"/>
      <c r="CE435" s="141"/>
      <c r="CF435" s="141"/>
      <c r="CG435" s="141"/>
    </row>
    <row r="436" spans="1:85" x14ac:dyDescent="0.35">
      <c r="A436" s="155" t="s">
        <v>11565</v>
      </c>
      <c r="B436" s="139" t="s">
        <v>4075</v>
      </c>
      <c r="C436" s="18">
        <v>42180</v>
      </c>
      <c r="D436" s="144">
        <v>0.82222222222222219</v>
      </c>
      <c r="E436" s="141" t="s">
        <v>13262</v>
      </c>
      <c r="F436" s="141">
        <v>2</v>
      </c>
      <c r="G436" s="141" t="s">
        <v>2004</v>
      </c>
      <c r="H436" s="141">
        <v>2015</v>
      </c>
      <c r="I436" s="18">
        <v>42180</v>
      </c>
      <c r="J436" s="144">
        <v>0.82222222222222219</v>
      </c>
      <c r="K436" s="378"/>
      <c r="L436" s="139" t="s">
        <v>4075</v>
      </c>
      <c r="M436" s="141"/>
      <c r="N436" s="248"/>
      <c r="O436" s="141" t="s">
        <v>26</v>
      </c>
      <c r="P436" s="141"/>
      <c r="Q436" s="141" t="s">
        <v>11566</v>
      </c>
      <c r="R436" s="141" t="s">
        <v>11567</v>
      </c>
      <c r="S436" s="141"/>
      <c r="T436" s="141"/>
      <c r="U436" s="141">
        <v>110474564</v>
      </c>
      <c r="V436" s="141"/>
      <c r="W436" s="139" t="s">
        <v>4075</v>
      </c>
      <c r="X436" s="141" t="s">
        <v>25</v>
      </c>
      <c r="Y436" s="141" t="s">
        <v>27</v>
      </c>
      <c r="Z436" s="141" t="s">
        <v>4</v>
      </c>
      <c r="AA436" s="141" t="s">
        <v>34</v>
      </c>
      <c r="AB436" s="141"/>
      <c r="AC436" s="139" t="s">
        <v>18047</v>
      </c>
      <c r="AD436" s="380"/>
      <c r="AE436" s="139" t="s">
        <v>102</v>
      </c>
      <c r="AF436" s="139" t="s">
        <v>13085</v>
      </c>
      <c r="AG436" s="139" t="s">
        <v>102</v>
      </c>
      <c r="AH436" s="139" t="s">
        <v>1378</v>
      </c>
      <c r="AI436" s="139" t="s">
        <v>1409</v>
      </c>
      <c r="AJ436" s="139" t="s">
        <v>1409</v>
      </c>
      <c r="AK436" s="139"/>
      <c r="AL436" s="139"/>
      <c r="AM436" s="141"/>
      <c r="AN436" s="141" t="s">
        <v>8</v>
      </c>
      <c r="AO436" s="139" t="s">
        <v>1614</v>
      </c>
      <c r="AP436" s="139" t="s">
        <v>13</v>
      </c>
      <c r="AQ436" s="139"/>
      <c r="AR436" s="381"/>
      <c r="AS436" s="139" t="s">
        <v>4075</v>
      </c>
      <c r="AT436" s="141" t="s">
        <v>1404</v>
      </c>
      <c r="AU436" s="141"/>
      <c r="AV436" s="383"/>
      <c r="AW436" s="385"/>
      <c r="AX436" s="139"/>
      <c r="AY436" t="s">
        <v>18341</v>
      </c>
      <c r="AZ436">
        <v>21000</v>
      </c>
      <c r="BA436" s="381"/>
      <c r="BB436" s="139" t="s">
        <v>1444</v>
      </c>
      <c r="BC436" s="166"/>
      <c r="BD436" s="166"/>
      <c r="BE436" s="166"/>
      <c r="BF436" s="166"/>
      <c r="BG436" s="166"/>
      <c r="BH436" s="308"/>
      <c r="BI436" s="308"/>
      <c r="BJ436" s="141" t="s">
        <v>26</v>
      </c>
      <c r="BK436" s="141" t="s">
        <v>26</v>
      </c>
      <c r="BL436" s="141"/>
      <c r="BM436" s="141"/>
      <c r="BN436" s="139" t="s">
        <v>4075</v>
      </c>
      <c r="BQ436" s="141"/>
      <c r="BV436" s="141"/>
      <c r="BX436" s="141"/>
      <c r="BY436" s="141"/>
      <c r="BZ436" s="141"/>
      <c r="CA436" s="141"/>
      <c r="CB436" s="141"/>
      <c r="CC436" s="141"/>
      <c r="CD436" s="141"/>
      <c r="CE436" s="141"/>
      <c r="CF436" s="141"/>
      <c r="CG436" s="141"/>
    </row>
    <row r="437" spans="1:85" x14ac:dyDescent="0.35">
      <c r="A437" s="155" t="s">
        <v>11576</v>
      </c>
      <c r="B437" s="139" t="s">
        <v>4075</v>
      </c>
      <c r="C437" s="18">
        <v>42180</v>
      </c>
      <c r="D437" s="144">
        <v>0.36319444444444443</v>
      </c>
      <c r="E437" s="141" t="s">
        <v>13262</v>
      </c>
      <c r="F437" s="141">
        <v>2</v>
      </c>
      <c r="G437" s="141" t="s">
        <v>2004</v>
      </c>
      <c r="H437" s="141">
        <v>2015</v>
      </c>
      <c r="I437" s="18">
        <v>42180</v>
      </c>
      <c r="J437" s="144">
        <v>0.36319444444444443</v>
      </c>
      <c r="K437" s="378"/>
      <c r="L437" s="139" t="s">
        <v>4075</v>
      </c>
      <c r="M437" s="141"/>
      <c r="N437" s="248"/>
      <c r="O437" s="141" t="s">
        <v>26</v>
      </c>
      <c r="P437" s="141"/>
      <c r="Q437" s="141" t="s">
        <v>11577</v>
      </c>
      <c r="R437" s="141" t="s">
        <v>11578</v>
      </c>
      <c r="S437" s="141"/>
      <c r="T437" s="141"/>
      <c r="U437" s="141">
        <v>110473615</v>
      </c>
      <c r="V437" s="141"/>
      <c r="W437" s="139" t="s">
        <v>4075</v>
      </c>
      <c r="X437" s="141" t="s">
        <v>25</v>
      </c>
      <c r="Y437" s="141" t="s">
        <v>27</v>
      </c>
      <c r="Z437" s="141" t="s">
        <v>4</v>
      </c>
      <c r="AA437" s="141" t="s">
        <v>34</v>
      </c>
      <c r="AB437" s="141"/>
      <c r="AC437" s="139" t="s">
        <v>18047</v>
      </c>
      <c r="AD437" s="380"/>
      <c r="AE437" s="139" t="s">
        <v>103</v>
      </c>
      <c r="AF437" s="139" t="s">
        <v>13075</v>
      </c>
      <c r="AG437" s="139" t="s">
        <v>103</v>
      </c>
      <c r="AH437" s="139" t="s">
        <v>1378</v>
      </c>
      <c r="AI437" s="139" t="s">
        <v>7340</v>
      </c>
      <c r="AJ437" s="139"/>
      <c r="AK437" s="139" t="s">
        <v>7340</v>
      </c>
      <c r="AL437" s="139" t="s">
        <v>1408</v>
      </c>
      <c r="AM437" s="141" t="s">
        <v>1537</v>
      </c>
      <c r="AN437" s="141" t="s">
        <v>8</v>
      </c>
      <c r="AO437" s="139" t="s">
        <v>1614</v>
      </c>
      <c r="AP437" s="139" t="s">
        <v>7</v>
      </c>
      <c r="AQ437" s="139"/>
      <c r="AR437" s="381"/>
      <c r="AS437" s="139" t="s">
        <v>4075</v>
      </c>
      <c r="AT437" s="141" t="s">
        <v>1404</v>
      </c>
      <c r="AU437" s="141"/>
      <c r="AV437" s="383"/>
      <c r="AW437" s="385"/>
      <c r="AX437" s="139"/>
      <c r="AY437" t="s">
        <v>18514</v>
      </c>
      <c r="AZ437">
        <v>12000</v>
      </c>
      <c r="BA437" s="381"/>
      <c r="BB437" s="139" t="s">
        <v>1450</v>
      </c>
      <c r="BC437" s="166"/>
      <c r="BD437" s="166"/>
      <c r="BE437" s="166"/>
      <c r="BF437" s="166"/>
      <c r="BG437" s="166"/>
      <c r="BH437" s="308"/>
      <c r="BI437" s="308"/>
      <c r="BJ437" s="141" t="s">
        <v>26</v>
      </c>
      <c r="BK437" s="141" t="s">
        <v>26</v>
      </c>
      <c r="BL437" s="141"/>
      <c r="BM437" s="141"/>
      <c r="BN437" s="139" t="s">
        <v>4075</v>
      </c>
      <c r="BQ437" s="141"/>
      <c r="BV437" s="141"/>
      <c r="BX437" s="141"/>
      <c r="BY437" s="141"/>
      <c r="BZ437" s="141"/>
      <c r="CA437" s="141"/>
      <c r="CB437" s="141"/>
      <c r="CC437" s="141"/>
      <c r="CD437" s="141"/>
      <c r="CE437" s="141"/>
      <c r="CF437" s="141"/>
      <c r="CG437" s="141"/>
    </row>
    <row r="438" spans="1:85" x14ac:dyDescent="0.35">
      <c r="A438" s="155" t="s">
        <v>11573</v>
      </c>
      <c r="B438" s="139" t="s">
        <v>4075</v>
      </c>
      <c r="C438" s="18">
        <v>42180</v>
      </c>
      <c r="D438" s="144">
        <v>0.47361111111111109</v>
      </c>
      <c r="E438" s="141" t="s">
        <v>13262</v>
      </c>
      <c r="F438" s="141">
        <v>2</v>
      </c>
      <c r="G438" s="141" t="s">
        <v>2004</v>
      </c>
      <c r="H438" s="141">
        <v>2015</v>
      </c>
      <c r="I438" s="18">
        <v>42180</v>
      </c>
      <c r="J438" s="144">
        <v>0.45902777777777776</v>
      </c>
      <c r="K438" s="378"/>
      <c r="L438" s="139" t="s">
        <v>4075</v>
      </c>
      <c r="M438" s="141"/>
      <c r="N438" s="248"/>
      <c r="O438" s="141" t="s">
        <v>26</v>
      </c>
      <c r="P438" s="141"/>
      <c r="Q438" s="141" t="s">
        <v>11574</v>
      </c>
      <c r="R438" s="141" t="s">
        <v>11575</v>
      </c>
      <c r="S438" s="141"/>
      <c r="T438" s="141"/>
      <c r="U438" s="141">
        <v>110473740</v>
      </c>
      <c r="V438" s="141"/>
      <c r="W438" s="139" t="s">
        <v>4075</v>
      </c>
      <c r="X438" s="141" t="s">
        <v>25</v>
      </c>
      <c r="Y438" s="141" t="s">
        <v>27</v>
      </c>
      <c r="Z438" s="141" t="s">
        <v>4</v>
      </c>
      <c r="AA438" s="141" t="s">
        <v>34</v>
      </c>
      <c r="AB438" s="141"/>
      <c r="AC438" s="139" t="s">
        <v>18047</v>
      </c>
      <c r="AD438" s="380"/>
      <c r="AE438" s="139" t="s">
        <v>102</v>
      </c>
      <c r="AF438" s="139" t="s">
        <v>13068</v>
      </c>
      <c r="AG438" s="139" t="s">
        <v>102</v>
      </c>
      <c r="AH438" s="139" t="s">
        <v>1378</v>
      </c>
      <c r="AI438" s="139" t="s">
        <v>7</v>
      </c>
      <c r="AJ438" s="139" t="s">
        <v>7</v>
      </c>
      <c r="AK438" s="139"/>
      <c r="AL438" s="139"/>
      <c r="AM438" s="141" t="s">
        <v>12</v>
      </c>
      <c r="AN438" s="141" t="s">
        <v>8</v>
      </c>
      <c r="AO438" s="139" t="s">
        <v>1477</v>
      </c>
      <c r="AP438" s="139" t="s">
        <v>7</v>
      </c>
      <c r="AQ438" s="139"/>
      <c r="AR438" s="381"/>
      <c r="AS438" s="139" t="s">
        <v>4075</v>
      </c>
      <c r="AT438" s="141" t="s">
        <v>1404</v>
      </c>
      <c r="AU438" s="141"/>
      <c r="AV438" s="383"/>
      <c r="AW438" s="385"/>
      <c r="AX438" s="139"/>
      <c r="AY438" t="s">
        <v>18558</v>
      </c>
      <c r="BA438" s="381"/>
      <c r="BB438" s="139" t="s">
        <v>1450</v>
      </c>
      <c r="BC438" s="166"/>
      <c r="BD438" s="166"/>
      <c r="BE438" s="166"/>
      <c r="BF438" s="166"/>
      <c r="BG438" s="166"/>
      <c r="BH438" s="308"/>
      <c r="BI438" s="308"/>
      <c r="BJ438" s="141" t="s">
        <v>26</v>
      </c>
      <c r="BK438" s="141" t="s">
        <v>26</v>
      </c>
      <c r="BL438" s="141"/>
      <c r="BM438" s="141"/>
      <c r="BN438" s="139" t="s">
        <v>4075</v>
      </c>
      <c r="BQ438" s="141"/>
      <c r="BV438" s="141"/>
      <c r="BX438" s="141"/>
      <c r="BY438" s="141"/>
      <c r="BZ438" s="141"/>
      <c r="CA438" s="141"/>
      <c r="CB438" s="141"/>
      <c r="CC438" s="141"/>
      <c r="CD438" s="141"/>
      <c r="CE438" s="141"/>
      <c r="CF438" s="141"/>
      <c r="CG438" s="141"/>
    </row>
    <row r="439" spans="1:85" x14ac:dyDescent="0.35">
      <c r="A439" s="155" t="s">
        <v>11569</v>
      </c>
      <c r="B439" s="139" t="s">
        <v>4075</v>
      </c>
      <c r="C439" s="18">
        <v>42180</v>
      </c>
      <c r="D439" s="144">
        <v>0.75347222222222221</v>
      </c>
      <c r="E439" s="141" t="s">
        <v>13262</v>
      </c>
      <c r="F439" s="141">
        <v>2</v>
      </c>
      <c r="G439" s="141" t="s">
        <v>2004</v>
      </c>
      <c r="H439" s="141">
        <v>2015</v>
      </c>
      <c r="I439" s="18">
        <v>42180</v>
      </c>
      <c r="J439" s="144">
        <v>0.75347222222222221</v>
      </c>
      <c r="K439" s="378"/>
      <c r="L439" s="139" t="s">
        <v>4075</v>
      </c>
      <c r="M439" s="141"/>
      <c r="N439" s="248"/>
      <c r="O439" s="141" t="s">
        <v>26</v>
      </c>
      <c r="P439" s="141"/>
      <c r="Q439" s="141" t="s">
        <v>11570</v>
      </c>
      <c r="R439" s="141" t="s">
        <v>11571</v>
      </c>
      <c r="S439" s="141"/>
      <c r="T439" s="141"/>
      <c r="U439" s="141"/>
      <c r="V439" s="141" t="s">
        <v>11572</v>
      </c>
      <c r="W439" s="139" t="s">
        <v>4075</v>
      </c>
      <c r="X439" s="141" t="s">
        <v>25</v>
      </c>
      <c r="Y439" s="141" t="s">
        <v>27</v>
      </c>
      <c r="Z439" s="141" t="s">
        <v>4</v>
      </c>
      <c r="AA439" s="141" t="s">
        <v>34</v>
      </c>
      <c r="AB439" s="141"/>
      <c r="AC439" s="139" t="s">
        <v>18047</v>
      </c>
      <c r="AD439" s="380"/>
      <c r="AE439" s="139" t="s">
        <v>4</v>
      </c>
      <c r="AF439" s="139" t="s">
        <v>13073</v>
      </c>
      <c r="AG439" s="139" t="s">
        <v>4</v>
      </c>
      <c r="AH439" s="139" t="s">
        <v>1378</v>
      </c>
      <c r="AI439" s="139" t="s">
        <v>15678</v>
      </c>
      <c r="AJ439" s="139"/>
      <c r="AK439" s="139" t="s">
        <v>15678</v>
      </c>
      <c r="AL439" s="139" t="s">
        <v>7</v>
      </c>
      <c r="AM439" s="141" t="s">
        <v>4004</v>
      </c>
      <c r="AN439" s="141" t="s">
        <v>8</v>
      </c>
      <c r="AO439" s="139" t="s">
        <v>1614</v>
      </c>
      <c r="AP439" s="139" t="s">
        <v>7</v>
      </c>
      <c r="AQ439" s="139"/>
      <c r="AR439" s="381"/>
      <c r="AS439" s="139" t="s">
        <v>4075</v>
      </c>
      <c r="AT439" s="141" t="s">
        <v>1404</v>
      </c>
      <c r="AU439" s="141"/>
      <c r="AV439" s="383"/>
      <c r="AW439" s="385"/>
      <c r="AX439" s="139"/>
      <c r="AY439" t="s">
        <v>18559</v>
      </c>
      <c r="AZ439">
        <v>21000</v>
      </c>
      <c r="BA439" s="381"/>
      <c r="BB439" s="139" t="s">
        <v>17</v>
      </c>
      <c r="BC439" s="166"/>
      <c r="BD439" s="166"/>
      <c r="BE439" s="166"/>
      <c r="BF439" s="166"/>
      <c r="BG439" s="166"/>
      <c r="BH439" s="308"/>
      <c r="BI439" s="308"/>
      <c r="BJ439" s="141" t="s">
        <v>26</v>
      </c>
      <c r="BK439" s="141" t="s">
        <v>26</v>
      </c>
      <c r="BL439" s="141"/>
      <c r="BM439" s="141"/>
      <c r="BN439" s="139" t="s">
        <v>4075</v>
      </c>
      <c r="BQ439" s="141" t="s">
        <v>15718</v>
      </c>
      <c r="BR439" s="135" t="s">
        <v>15685</v>
      </c>
      <c r="BT439" s="135" t="s">
        <v>15372</v>
      </c>
      <c r="BU439" s="135" t="s">
        <v>15363</v>
      </c>
      <c r="BV439" s="141" t="s">
        <v>13262</v>
      </c>
      <c r="BW439" s="135" t="s">
        <v>3829</v>
      </c>
      <c r="BX439" s="141" t="s">
        <v>12</v>
      </c>
      <c r="BY439" s="141" t="s">
        <v>12</v>
      </c>
      <c r="BZ439" s="141" t="s">
        <v>26</v>
      </c>
      <c r="CA439" s="141" t="s">
        <v>1848</v>
      </c>
      <c r="CB439" s="141"/>
      <c r="CC439" s="141" t="s">
        <v>13</v>
      </c>
      <c r="CD439" s="141" t="s">
        <v>34</v>
      </c>
      <c r="CE439" s="141" t="s">
        <v>15450</v>
      </c>
      <c r="CF439" s="141" t="s">
        <v>15451</v>
      </c>
      <c r="CG439" s="141" t="s">
        <v>4004</v>
      </c>
    </row>
    <row r="440" spans="1:85" x14ac:dyDescent="0.35">
      <c r="A440" s="155" t="s">
        <v>11561</v>
      </c>
      <c r="B440" s="139" t="s">
        <v>4075</v>
      </c>
      <c r="C440" s="18">
        <v>42181</v>
      </c>
      <c r="D440" s="144">
        <v>0.72222222222222221</v>
      </c>
      <c r="E440" s="141" t="s">
        <v>13262</v>
      </c>
      <c r="F440" s="141">
        <v>2</v>
      </c>
      <c r="G440" s="141" t="s">
        <v>2004</v>
      </c>
      <c r="H440" s="141">
        <v>2015</v>
      </c>
      <c r="I440" s="18"/>
      <c r="J440" s="144"/>
      <c r="K440" s="378"/>
      <c r="L440" s="139" t="s">
        <v>4075</v>
      </c>
      <c r="M440" s="141"/>
      <c r="N440" s="248"/>
      <c r="O440" s="141" t="s">
        <v>26</v>
      </c>
      <c r="P440" s="141"/>
      <c r="Q440" s="141" t="s">
        <v>11562</v>
      </c>
      <c r="R440" s="141"/>
      <c r="S440" s="141"/>
      <c r="T440" s="141"/>
      <c r="U440" s="141"/>
      <c r="V440" s="141"/>
      <c r="W440" s="139" t="s">
        <v>4075</v>
      </c>
      <c r="X440" s="141" t="s">
        <v>25</v>
      </c>
      <c r="Y440" s="141" t="s">
        <v>27</v>
      </c>
      <c r="Z440" s="141" t="s">
        <v>4</v>
      </c>
      <c r="AA440" s="141" t="s">
        <v>34</v>
      </c>
      <c r="AB440" s="141"/>
      <c r="AC440" s="139" t="s">
        <v>18049</v>
      </c>
      <c r="AD440" s="380"/>
      <c r="AE440" s="139" t="s">
        <v>102</v>
      </c>
      <c r="AF440" s="139" t="s">
        <v>13071</v>
      </c>
      <c r="AG440" s="139" t="s">
        <v>102</v>
      </c>
      <c r="AH440" s="139" t="s">
        <v>1378</v>
      </c>
      <c r="AI440" s="139"/>
      <c r="AJ440" s="139"/>
      <c r="AK440" s="139"/>
      <c r="AL440" s="139"/>
      <c r="AM440" s="141" t="s">
        <v>1537</v>
      </c>
      <c r="AN440" s="141" t="s">
        <v>8</v>
      </c>
      <c r="AO440" s="139" t="s">
        <v>1477</v>
      </c>
      <c r="AP440" s="139" t="s">
        <v>7</v>
      </c>
      <c r="AQ440" s="139"/>
      <c r="AR440" s="381"/>
      <c r="AS440" s="139" t="s">
        <v>4075</v>
      </c>
      <c r="AT440" s="141" t="s">
        <v>1404</v>
      </c>
      <c r="AU440" s="141"/>
      <c r="AV440" s="383"/>
      <c r="AW440" s="385"/>
      <c r="AX440" s="139"/>
      <c r="AY440" t="s">
        <v>18560</v>
      </c>
      <c r="BA440" s="381"/>
      <c r="BB440" s="139" t="s">
        <v>17</v>
      </c>
      <c r="BC440" s="166"/>
      <c r="BD440" s="166"/>
      <c r="BE440" s="166"/>
      <c r="BF440" s="166"/>
      <c r="BG440" s="166"/>
      <c r="BH440" s="308"/>
      <c r="BI440" s="308"/>
      <c r="BJ440" s="141" t="s">
        <v>26</v>
      </c>
      <c r="BK440" s="141" t="s">
        <v>26</v>
      </c>
      <c r="BL440" s="141"/>
      <c r="BM440" s="141"/>
      <c r="BN440" s="139" t="s">
        <v>4075</v>
      </c>
      <c r="BQ440" s="141"/>
      <c r="BV440" s="141"/>
      <c r="BX440" s="141"/>
      <c r="BY440" s="141"/>
      <c r="BZ440" s="141"/>
      <c r="CA440" s="141"/>
      <c r="CB440" s="141"/>
      <c r="CC440" s="141"/>
      <c r="CD440" s="141"/>
      <c r="CE440" s="141"/>
      <c r="CF440" s="141"/>
      <c r="CG440" s="141"/>
    </row>
    <row r="441" spans="1:85" x14ac:dyDescent="0.35">
      <c r="A441" s="155" t="s">
        <v>11563</v>
      </c>
      <c r="B441" s="139" t="s">
        <v>4075</v>
      </c>
      <c r="C441" s="18">
        <v>42181</v>
      </c>
      <c r="D441" s="144">
        <v>0.11874999999999999</v>
      </c>
      <c r="E441" s="141" t="s">
        <v>13262</v>
      </c>
      <c r="F441" s="141">
        <v>2</v>
      </c>
      <c r="G441" s="141" t="s">
        <v>2004</v>
      </c>
      <c r="H441" s="141">
        <v>2015</v>
      </c>
      <c r="I441" s="18"/>
      <c r="J441" s="144"/>
      <c r="K441" s="378"/>
      <c r="L441" s="139" t="s">
        <v>4075</v>
      </c>
      <c r="M441" s="141"/>
      <c r="N441" s="248"/>
      <c r="O441" s="141" t="s">
        <v>26</v>
      </c>
      <c r="P441" s="141"/>
      <c r="Q441" s="141" t="s">
        <v>11564</v>
      </c>
      <c r="R441" s="141"/>
      <c r="S441" s="141"/>
      <c r="T441" s="141"/>
      <c r="U441" s="141"/>
      <c r="V441" s="141"/>
      <c r="W441" s="139" t="s">
        <v>4075</v>
      </c>
      <c r="X441" s="141" t="s">
        <v>25</v>
      </c>
      <c r="Y441" s="141" t="s">
        <v>27</v>
      </c>
      <c r="Z441" s="141" t="s">
        <v>4</v>
      </c>
      <c r="AA441" s="141" t="s">
        <v>34</v>
      </c>
      <c r="AB441" s="141"/>
      <c r="AC441" s="139" t="s">
        <v>18049</v>
      </c>
      <c r="AD441" s="380"/>
      <c r="AE441" s="139" t="s">
        <v>102</v>
      </c>
      <c r="AF441" s="139" t="s">
        <v>13071</v>
      </c>
      <c r="AG441" s="139" t="s">
        <v>102</v>
      </c>
      <c r="AH441" s="139" t="s">
        <v>1378</v>
      </c>
      <c r="AI441" s="139"/>
      <c r="AJ441" s="139"/>
      <c r="AK441" s="139"/>
      <c r="AL441" s="139"/>
      <c r="AM441" s="141" t="s">
        <v>1537</v>
      </c>
      <c r="AN441" s="141" t="s">
        <v>8</v>
      </c>
      <c r="AO441" s="139" t="s">
        <v>1477</v>
      </c>
      <c r="AP441" s="139" t="s">
        <v>6</v>
      </c>
      <c r="AQ441" s="139"/>
      <c r="AR441" s="381"/>
      <c r="AS441" s="139" t="s">
        <v>4075</v>
      </c>
      <c r="AT441" s="141" t="s">
        <v>1404</v>
      </c>
      <c r="AU441" s="141"/>
      <c r="AV441" s="383"/>
      <c r="AW441" s="385"/>
      <c r="AX441" s="139"/>
      <c r="AY441" t="s">
        <v>18561</v>
      </c>
      <c r="BA441" s="381"/>
      <c r="BB441" s="139" t="s">
        <v>17</v>
      </c>
      <c r="BC441" s="166"/>
      <c r="BD441" s="166"/>
      <c r="BE441" s="166"/>
      <c r="BF441" s="166"/>
      <c r="BG441" s="166"/>
      <c r="BH441" s="308"/>
      <c r="BI441" s="308"/>
      <c r="BJ441" s="141" t="s">
        <v>26</v>
      </c>
      <c r="BK441" s="141" t="s">
        <v>26</v>
      </c>
      <c r="BL441" s="141"/>
      <c r="BM441" s="141"/>
      <c r="BN441" s="139" t="s">
        <v>4075</v>
      </c>
      <c r="BQ441" s="141"/>
      <c r="BV441" s="141"/>
      <c r="BX441" s="141"/>
      <c r="BY441" s="141"/>
      <c r="BZ441" s="141"/>
      <c r="CA441" s="141"/>
      <c r="CB441" s="141"/>
      <c r="CC441" s="141"/>
      <c r="CD441" s="141"/>
      <c r="CE441" s="141"/>
      <c r="CF441" s="141"/>
      <c r="CG441" s="141"/>
    </row>
    <row r="442" spans="1:85" x14ac:dyDescent="0.35">
      <c r="A442" s="155" t="s">
        <v>11551</v>
      </c>
      <c r="B442" s="139" t="s">
        <v>4075</v>
      </c>
      <c r="C442" s="18">
        <v>42182</v>
      </c>
      <c r="D442" s="144">
        <v>0.88541666666666663</v>
      </c>
      <c r="E442" s="141" t="s">
        <v>13262</v>
      </c>
      <c r="F442" s="141">
        <v>2</v>
      </c>
      <c r="G442" s="141" t="s">
        <v>2004</v>
      </c>
      <c r="H442" s="141">
        <v>2015</v>
      </c>
      <c r="I442" s="18">
        <v>42182</v>
      </c>
      <c r="J442" s="144">
        <v>0.88541666666666663</v>
      </c>
      <c r="K442" s="378"/>
      <c r="L442" s="139" t="s">
        <v>4075</v>
      </c>
      <c r="M442" s="141"/>
      <c r="N442" s="248"/>
      <c r="O442" s="141" t="s">
        <v>26</v>
      </c>
      <c r="P442" s="141"/>
      <c r="Q442" s="141" t="s">
        <v>11552</v>
      </c>
      <c r="R442" s="141" t="s">
        <v>11553</v>
      </c>
      <c r="S442" s="141"/>
      <c r="T442" s="141"/>
      <c r="U442" s="141">
        <v>110477081</v>
      </c>
      <c r="V442" s="141"/>
      <c r="W442" s="139" t="s">
        <v>4075</v>
      </c>
      <c r="X442" s="141" t="s">
        <v>25</v>
      </c>
      <c r="Y442" s="141" t="s">
        <v>27</v>
      </c>
      <c r="Z442" s="141" t="s">
        <v>4</v>
      </c>
      <c r="AA442" s="141" t="s">
        <v>34</v>
      </c>
      <c r="AB442" s="141"/>
      <c r="AC442" s="139" t="s">
        <v>18050</v>
      </c>
      <c r="AD442" s="380"/>
      <c r="AE442" s="139" t="s">
        <v>4</v>
      </c>
      <c r="AF442" s="139" t="s">
        <v>13073</v>
      </c>
      <c r="AG442" s="139" t="s">
        <v>4</v>
      </c>
      <c r="AH442" s="139" t="s">
        <v>1378</v>
      </c>
      <c r="AI442" s="139" t="s">
        <v>15678</v>
      </c>
      <c r="AJ442" s="139"/>
      <c r="AK442" s="139" t="s">
        <v>15678</v>
      </c>
      <c r="AL442" s="139" t="s">
        <v>7</v>
      </c>
      <c r="AM442" s="141" t="s">
        <v>4004</v>
      </c>
      <c r="AN442" s="141" t="s">
        <v>8</v>
      </c>
      <c r="AO442" s="139" t="s">
        <v>1614</v>
      </c>
      <c r="AP442" s="139" t="s">
        <v>7</v>
      </c>
      <c r="AQ442" s="139"/>
      <c r="AR442" s="381"/>
      <c r="AS442" s="139" t="s">
        <v>4075</v>
      </c>
      <c r="AT442" s="141" t="s">
        <v>44</v>
      </c>
      <c r="AU442" s="141">
        <v>330</v>
      </c>
      <c r="AV442" s="383"/>
      <c r="AW442" s="385"/>
      <c r="AX442" s="139"/>
      <c r="AY442" t="s">
        <v>18562</v>
      </c>
      <c r="AZ442">
        <v>12000</v>
      </c>
      <c r="BA442" s="381"/>
      <c r="BB442" s="139" t="s">
        <v>1483</v>
      </c>
      <c r="BC442" s="166"/>
      <c r="BD442" s="166"/>
      <c r="BE442" s="166"/>
      <c r="BF442" s="166"/>
      <c r="BG442" s="166"/>
      <c r="BH442" s="308"/>
      <c r="BI442" s="308"/>
      <c r="BJ442" s="141" t="s">
        <v>26</v>
      </c>
      <c r="BK442" s="141" t="s">
        <v>26</v>
      </c>
      <c r="BL442" s="141"/>
      <c r="BM442" s="141"/>
      <c r="BN442" s="139" t="s">
        <v>4075</v>
      </c>
      <c r="BQ442" s="141" t="s">
        <v>15719</v>
      </c>
      <c r="BR442" s="135" t="s">
        <v>15685</v>
      </c>
      <c r="BT442" s="135" t="s">
        <v>15373</v>
      </c>
      <c r="BU442" s="135" t="s">
        <v>15374</v>
      </c>
      <c r="BV442" s="141" t="s">
        <v>13260</v>
      </c>
      <c r="BW442" s="135" t="s">
        <v>13286</v>
      </c>
      <c r="BX442" s="141" t="s">
        <v>15707</v>
      </c>
      <c r="BY442" s="141" t="s">
        <v>15689</v>
      </c>
      <c r="BZ442" s="141" t="s">
        <v>26</v>
      </c>
      <c r="CA442" s="141" t="s">
        <v>1848</v>
      </c>
      <c r="CB442" s="141"/>
      <c r="CC442" s="141" t="s">
        <v>15686</v>
      </c>
      <c r="CD442" s="141" t="s">
        <v>15687</v>
      </c>
      <c r="CE442" s="141" t="s">
        <v>15452</v>
      </c>
      <c r="CF442" s="141" t="s">
        <v>15451</v>
      </c>
      <c r="CG442" s="141" t="s">
        <v>1897</v>
      </c>
    </row>
    <row r="443" spans="1:85" x14ac:dyDescent="0.35">
      <c r="A443" s="155" t="s">
        <v>11548</v>
      </c>
      <c r="B443" s="139" t="s">
        <v>4075</v>
      </c>
      <c r="C443" s="18">
        <v>42182</v>
      </c>
      <c r="D443" s="144">
        <v>0.93611111111111112</v>
      </c>
      <c r="E443" s="141" t="s">
        <v>13262</v>
      </c>
      <c r="F443" s="141">
        <v>2</v>
      </c>
      <c r="G443" s="141" t="s">
        <v>2004</v>
      </c>
      <c r="H443" s="141">
        <v>2015</v>
      </c>
      <c r="I443" s="18">
        <v>42182</v>
      </c>
      <c r="J443" s="144">
        <v>0.93611111111111112</v>
      </c>
      <c r="K443" s="378"/>
      <c r="L443" s="139" t="s">
        <v>4075</v>
      </c>
      <c r="M443" s="141"/>
      <c r="N443" s="248"/>
      <c r="O443" s="141" t="s">
        <v>26</v>
      </c>
      <c r="P443" s="141"/>
      <c r="Q443" s="141" t="s">
        <v>11549</v>
      </c>
      <c r="R443" s="141" t="s">
        <v>11550</v>
      </c>
      <c r="S443" s="141"/>
      <c r="T443" s="141"/>
      <c r="U443" s="141">
        <v>110477089</v>
      </c>
      <c r="V443" s="141"/>
      <c r="W443" s="139" t="s">
        <v>4075</v>
      </c>
      <c r="X443" s="141" t="s">
        <v>25</v>
      </c>
      <c r="Y443" s="141" t="s">
        <v>27</v>
      </c>
      <c r="Z443" s="141" t="s">
        <v>4</v>
      </c>
      <c r="AA443" s="141" t="s">
        <v>34</v>
      </c>
      <c r="AB443" s="141"/>
      <c r="AC443" s="139" t="s">
        <v>18048</v>
      </c>
      <c r="AD443" s="380"/>
      <c r="AE443" s="139" t="s">
        <v>4</v>
      </c>
      <c r="AF443" s="139" t="s">
        <v>13073</v>
      </c>
      <c r="AG443" s="139" t="s">
        <v>4</v>
      </c>
      <c r="AH443" s="139" t="s">
        <v>1378</v>
      </c>
      <c r="AI443" s="139" t="s">
        <v>15678</v>
      </c>
      <c r="AJ443" s="139"/>
      <c r="AK443" s="139" t="s">
        <v>15678</v>
      </c>
      <c r="AL443" s="139" t="s">
        <v>7</v>
      </c>
      <c r="AM443" s="141" t="s">
        <v>1537</v>
      </c>
      <c r="AN443" s="141" t="s">
        <v>8</v>
      </c>
      <c r="AO443" s="139" t="s">
        <v>1614</v>
      </c>
      <c r="AP443" s="139" t="s">
        <v>7</v>
      </c>
      <c r="AQ443" s="139"/>
      <c r="AR443" s="381"/>
      <c r="AS443" s="139" t="s">
        <v>4075</v>
      </c>
      <c r="AT443" s="141" t="s">
        <v>43</v>
      </c>
      <c r="AU443" s="141">
        <v>320</v>
      </c>
      <c r="AV443" s="383"/>
      <c r="AW443" s="385"/>
      <c r="AX443" s="139"/>
      <c r="AY443" t="s">
        <v>18358</v>
      </c>
      <c r="AZ443">
        <v>17000</v>
      </c>
      <c r="BA443" s="381"/>
      <c r="BB443" s="139" t="s">
        <v>1452</v>
      </c>
      <c r="BC443" s="166"/>
      <c r="BD443" s="166"/>
      <c r="BE443" s="166"/>
      <c r="BF443" s="166"/>
      <c r="BG443" s="166"/>
      <c r="BH443" s="308"/>
      <c r="BI443" s="308"/>
      <c r="BJ443" s="141" t="s">
        <v>26</v>
      </c>
      <c r="BK443" s="141" t="s">
        <v>26</v>
      </c>
      <c r="BL443" s="141"/>
      <c r="BM443" s="141"/>
      <c r="BN443" s="139" t="s">
        <v>4075</v>
      </c>
      <c r="BQ443" s="141" t="s">
        <v>15719</v>
      </c>
      <c r="BR443" s="135" t="s">
        <v>15685</v>
      </c>
      <c r="BT443" s="135" t="s">
        <v>15360</v>
      </c>
      <c r="BU443" s="135" t="s">
        <v>3815</v>
      </c>
      <c r="BV443" s="141" t="s">
        <v>13287</v>
      </c>
      <c r="BW443" s="135" t="s">
        <v>13266</v>
      </c>
      <c r="BX443" s="141" t="s">
        <v>12</v>
      </c>
      <c r="BY443" s="141" t="s">
        <v>12</v>
      </c>
      <c r="BZ443" s="141" t="s">
        <v>26</v>
      </c>
      <c r="CA443" s="141" t="s">
        <v>1848</v>
      </c>
      <c r="CB443" s="141"/>
      <c r="CC443" s="141" t="s">
        <v>15690</v>
      </c>
      <c r="CD443" s="141" t="s">
        <v>34</v>
      </c>
      <c r="CE443" s="141" t="s">
        <v>15450</v>
      </c>
      <c r="CF443" s="141" t="s">
        <v>15451</v>
      </c>
      <c r="CG443" s="141" t="s">
        <v>4004</v>
      </c>
    </row>
    <row r="444" spans="1:85" x14ac:dyDescent="0.35">
      <c r="A444" s="155" t="s">
        <v>11557</v>
      </c>
      <c r="B444" s="139" t="s">
        <v>4075</v>
      </c>
      <c r="C444" s="18">
        <v>42182</v>
      </c>
      <c r="D444" s="144">
        <v>0.53333333333333333</v>
      </c>
      <c r="E444" s="141" t="s">
        <v>13262</v>
      </c>
      <c r="F444" s="141">
        <v>2</v>
      </c>
      <c r="G444" s="141" t="s">
        <v>2004</v>
      </c>
      <c r="H444" s="141">
        <v>2015</v>
      </c>
      <c r="I444" s="18">
        <v>42182</v>
      </c>
      <c r="J444" s="144">
        <v>0.53333333333333333</v>
      </c>
      <c r="K444" s="378"/>
      <c r="L444" s="139" t="s">
        <v>4075</v>
      </c>
      <c r="M444" s="141"/>
      <c r="N444" s="248"/>
      <c r="O444" s="141" t="s">
        <v>26</v>
      </c>
      <c r="P444" s="141"/>
      <c r="Q444" s="141" t="s">
        <v>11558</v>
      </c>
      <c r="R444" s="141" t="s">
        <v>11559</v>
      </c>
      <c r="S444" s="141"/>
      <c r="T444" s="141"/>
      <c r="U444" s="141">
        <v>110476905</v>
      </c>
      <c r="V444" s="141"/>
      <c r="W444" s="139" t="s">
        <v>4075</v>
      </c>
      <c r="X444" s="141" t="s">
        <v>25</v>
      </c>
      <c r="Y444" s="141" t="s">
        <v>27</v>
      </c>
      <c r="Z444" s="141" t="s">
        <v>4</v>
      </c>
      <c r="AA444" s="141" t="s">
        <v>34</v>
      </c>
      <c r="AB444" s="141"/>
      <c r="AC444" s="139" t="s">
        <v>18047</v>
      </c>
      <c r="AD444" s="380"/>
      <c r="AE444" s="139" t="s">
        <v>4</v>
      </c>
      <c r="AF444" s="139" t="s">
        <v>13073</v>
      </c>
      <c r="AG444" s="139" t="s">
        <v>4</v>
      </c>
      <c r="AH444" s="139" t="s">
        <v>1378</v>
      </c>
      <c r="AI444" s="139" t="s">
        <v>15678</v>
      </c>
      <c r="AJ444" s="139"/>
      <c r="AK444" s="139" t="s">
        <v>15678</v>
      </c>
      <c r="AL444" s="139" t="s">
        <v>7</v>
      </c>
      <c r="AM444" s="141" t="s">
        <v>1537</v>
      </c>
      <c r="AN444" s="141" t="s">
        <v>8</v>
      </c>
      <c r="AO444" s="139" t="s">
        <v>1614</v>
      </c>
      <c r="AP444" s="139" t="s">
        <v>7</v>
      </c>
      <c r="AQ444" s="139"/>
      <c r="AR444" s="381"/>
      <c r="AS444" s="139" t="s">
        <v>4075</v>
      </c>
      <c r="AT444" s="141" t="s">
        <v>43</v>
      </c>
      <c r="AU444" s="141">
        <v>320</v>
      </c>
      <c r="AV444" s="383"/>
      <c r="AW444" s="385"/>
      <c r="AX444" s="139"/>
      <c r="AY444" t="s">
        <v>18319</v>
      </c>
      <c r="AZ444">
        <v>17000</v>
      </c>
      <c r="BA444" s="381"/>
      <c r="BB444" s="139" t="s">
        <v>17</v>
      </c>
      <c r="BC444" s="166"/>
      <c r="BD444" s="166"/>
      <c r="BE444" s="166"/>
      <c r="BF444" s="166"/>
      <c r="BG444" s="166"/>
      <c r="BH444" s="308"/>
      <c r="BI444" s="308"/>
      <c r="BJ444" s="141" t="s">
        <v>26</v>
      </c>
      <c r="BK444" s="141" t="s">
        <v>26</v>
      </c>
      <c r="BL444" s="141"/>
      <c r="BM444" s="141"/>
      <c r="BN444" s="139" t="s">
        <v>4075</v>
      </c>
      <c r="BQ444" s="141" t="s">
        <v>15719</v>
      </c>
      <c r="BR444" s="135" t="s">
        <v>15700</v>
      </c>
      <c r="BT444" s="135" t="s">
        <v>15375</v>
      </c>
      <c r="BU444" s="135" t="s">
        <v>15363</v>
      </c>
      <c r="BV444" s="141" t="s">
        <v>13268</v>
      </c>
      <c r="BW444" s="135" t="s">
        <v>13274</v>
      </c>
      <c r="BX444" s="141" t="s">
        <v>15681</v>
      </c>
      <c r="BY444" s="141" t="s">
        <v>12</v>
      </c>
      <c r="BZ444" s="141" t="s">
        <v>26</v>
      </c>
      <c r="CA444" s="141" t="s">
        <v>1848</v>
      </c>
      <c r="CB444" s="141"/>
      <c r="CC444" s="141" t="s">
        <v>15720</v>
      </c>
      <c r="CD444" s="141" t="s">
        <v>15683</v>
      </c>
      <c r="CE444" s="141" t="s">
        <v>15450</v>
      </c>
      <c r="CF444" s="141" t="s">
        <v>15451</v>
      </c>
      <c r="CG444" s="141" t="s">
        <v>2004</v>
      </c>
    </row>
    <row r="445" spans="1:85" x14ac:dyDescent="0.35">
      <c r="A445" s="155" t="s">
        <v>11554</v>
      </c>
      <c r="B445" s="139" t="s">
        <v>4075</v>
      </c>
      <c r="C445" s="18">
        <v>42182</v>
      </c>
      <c r="D445" s="144">
        <v>0.78541666666666665</v>
      </c>
      <c r="E445" s="141" t="s">
        <v>13262</v>
      </c>
      <c r="F445" s="141">
        <v>2</v>
      </c>
      <c r="G445" s="141" t="s">
        <v>2004</v>
      </c>
      <c r="H445" s="141">
        <v>2015</v>
      </c>
      <c r="I445" s="18">
        <v>42182</v>
      </c>
      <c r="J445" s="144">
        <v>0.78541666666666665</v>
      </c>
      <c r="K445" s="378"/>
      <c r="L445" s="139" t="s">
        <v>4075</v>
      </c>
      <c r="M445" s="141"/>
      <c r="N445" s="248"/>
      <c r="O445" s="141" t="s">
        <v>26</v>
      </c>
      <c r="P445" s="141"/>
      <c r="Q445" s="141" t="s">
        <v>11555</v>
      </c>
      <c r="R445" s="141" t="s">
        <v>11556</v>
      </c>
      <c r="S445" s="141"/>
      <c r="T445" s="141"/>
      <c r="U445" s="141">
        <v>110477019</v>
      </c>
      <c r="V445" s="141"/>
      <c r="W445" s="139" t="s">
        <v>4075</v>
      </c>
      <c r="X445" s="141" t="s">
        <v>25</v>
      </c>
      <c r="Y445" s="141" t="s">
        <v>27</v>
      </c>
      <c r="Z445" s="141" t="s">
        <v>4</v>
      </c>
      <c r="AA445" s="141" t="s">
        <v>34</v>
      </c>
      <c r="AB445" s="141"/>
      <c r="AC445" s="139" t="s">
        <v>18047</v>
      </c>
      <c r="AD445" s="380"/>
      <c r="AE445" s="139" t="s">
        <v>4</v>
      </c>
      <c r="AF445" s="139" t="s">
        <v>13073</v>
      </c>
      <c r="AG445" s="139" t="s">
        <v>4</v>
      </c>
      <c r="AH445" s="139" t="s">
        <v>1378</v>
      </c>
      <c r="AI445" s="139" t="s">
        <v>15678</v>
      </c>
      <c r="AJ445" s="139"/>
      <c r="AK445" s="139" t="s">
        <v>15678</v>
      </c>
      <c r="AL445" s="139" t="s">
        <v>7</v>
      </c>
      <c r="AM445" s="141" t="s">
        <v>4004</v>
      </c>
      <c r="AN445" s="141" t="s">
        <v>8</v>
      </c>
      <c r="AO445" s="139" t="s">
        <v>1614</v>
      </c>
      <c r="AP445" s="139" t="s">
        <v>7</v>
      </c>
      <c r="AQ445" s="139"/>
      <c r="AR445" s="381"/>
      <c r="AS445" s="139" t="s">
        <v>4075</v>
      </c>
      <c r="AT445" s="141" t="s">
        <v>43</v>
      </c>
      <c r="AU445" s="141">
        <v>320</v>
      </c>
      <c r="AV445" s="383"/>
      <c r="AW445" s="385"/>
      <c r="AX445" s="139"/>
      <c r="AY445" t="s">
        <v>18519</v>
      </c>
      <c r="AZ445">
        <v>17000</v>
      </c>
      <c r="BA445" s="381"/>
      <c r="BB445" s="139" t="s">
        <v>1452</v>
      </c>
      <c r="BC445" s="166"/>
      <c r="BD445" s="166"/>
      <c r="BE445" s="166"/>
      <c r="BF445" s="166"/>
      <c r="BG445" s="166"/>
      <c r="BH445" s="308"/>
      <c r="BI445" s="308"/>
      <c r="BJ445" s="141" t="s">
        <v>26</v>
      </c>
      <c r="BK445" s="141" t="s">
        <v>26</v>
      </c>
      <c r="BL445" s="141"/>
      <c r="BM445" s="141"/>
      <c r="BN445" s="139" t="s">
        <v>4075</v>
      </c>
      <c r="BQ445" s="141" t="s">
        <v>15721</v>
      </c>
      <c r="BR445" s="135" t="s">
        <v>15685</v>
      </c>
      <c r="BT445" s="135" t="s">
        <v>15375</v>
      </c>
      <c r="BU445" s="135" t="s">
        <v>3557</v>
      </c>
      <c r="BV445" s="141" t="s">
        <v>2186</v>
      </c>
      <c r="BW445" s="135" t="s">
        <v>13270</v>
      </c>
      <c r="BX445" s="141" t="s">
        <v>15681</v>
      </c>
      <c r="BY445" s="141" t="s">
        <v>12</v>
      </c>
      <c r="BZ445" s="141" t="s">
        <v>26</v>
      </c>
      <c r="CA445" s="141" t="s">
        <v>1848</v>
      </c>
      <c r="CB445" s="141"/>
      <c r="CC445" s="141" t="s">
        <v>15690</v>
      </c>
      <c r="CD445" s="141" t="s">
        <v>34</v>
      </c>
      <c r="CE445" s="141" t="s">
        <v>15450</v>
      </c>
      <c r="CF445" s="141" t="s">
        <v>15451</v>
      </c>
      <c r="CG445" s="141" t="s">
        <v>2004</v>
      </c>
    </row>
    <row r="446" spans="1:85" x14ac:dyDescent="0.35">
      <c r="A446" s="155" t="s">
        <v>11534</v>
      </c>
      <c r="B446" s="139" t="s">
        <v>4075</v>
      </c>
      <c r="C446" s="18">
        <v>42183</v>
      </c>
      <c r="D446" s="144">
        <v>0.71875</v>
      </c>
      <c r="E446" s="141" t="s">
        <v>13263</v>
      </c>
      <c r="F446" s="141">
        <v>2</v>
      </c>
      <c r="G446" s="141" t="s">
        <v>2004</v>
      </c>
      <c r="H446" s="141">
        <v>2015</v>
      </c>
      <c r="I446" s="18">
        <v>42183</v>
      </c>
      <c r="J446" s="144">
        <v>0.66874999999999996</v>
      </c>
      <c r="K446" s="378"/>
      <c r="L446" s="139" t="s">
        <v>4075</v>
      </c>
      <c r="M446" s="141"/>
      <c r="N446" s="248"/>
      <c r="O446" s="141" t="s">
        <v>26</v>
      </c>
      <c r="P446" s="141"/>
      <c r="Q446" s="141" t="s">
        <v>11535</v>
      </c>
      <c r="R446" s="141" t="s">
        <v>11536</v>
      </c>
      <c r="S446" s="141"/>
      <c r="T446" s="141"/>
      <c r="U446" s="141">
        <v>110477504</v>
      </c>
      <c r="V446" s="141"/>
      <c r="W446" s="139" t="s">
        <v>4075</v>
      </c>
      <c r="X446" s="141" t="s">
        <v>25</v>
      </c>
      <c r="Y446" s="141" t="s">
        <v>27</v>
      </c>
      <c r="Z446" s="141" t="s">
        <v>4</v>
      </c>
      <c r="AA446" s="141" t="s">
        <v>34</v>
      </c>
      <c r="AB446" s="141"/>
      <c r="AC446" s="139" t="s">
        <v>18047</v>
      </c>
      <c r="AD446" s="380"/>
      <c r="AE446" s="139" t="s">
        <v>4</v>
      </c>
      <c r="AF446" s="139" t="s">
        <v>13073</v>
      </c>
      <c r="AG446" s="139" t="s">
        <v>4</v>
      </c>
      <c r="AH446" s="139" t="s">
        <v>1378</v>
      </c>
      <c r="AI446" s="139" t="s">
        <v>15678</v>
      </c>
      <c r="AJ446" s="139"/>
      <c r="AK446" s="139" t="s">
        <v>15678</v>
      </c>
      <c r="AL446" s="139" t="s">
        <v>7</v>
      </c>
      <c r="AM446" s="141" t="s">
        <v>4004</v>
      </c>
      <c r="AN446" s="141" t="s">
        <v>8</v>
      </c>
      <c r="AO446" s="139" t="s">
        <v>1614</v>
      </c>
      <c r="AP446" s="139" t="s">
        <v>7</v>
      </c>
      <c r="AQ446" s="139"/>
      <c r="AR446" s="381"/>
      <c r="AS446" s="139" t="s">
        <v>4075</v>
      </c>
      <c r="AT446" s="141" t="s">
        <v>1404</v>
      </c>
      <c r="AU446" s="141"/>
      <c r="AV446" s="383"/>
      <c r="AW446" s="385"/>
      <c r="AX446" s="139"/>
      <c r="AY446" t="s">
        <v>18563</v>
      </c>
      <c r="AZ446">
        <v>21000</v>
      </c>
      <c r="BA446" s="381"/>
      <c r="BB446" s="139" t="s">
        <v>1450</v>
      </c>
      <c r="BC446" s="166"/>
      <c r="BD446" s="166"/>
      <c r="BE446" s="166"/>
      <c r="BF446" s="166"/>
      <c r="BG446" s="166"/>
      <c r="BH446" s="308"/>
      <c r="BI446" s="308"/>
      <c r="BJ446" s="141" t="s">
        <v>26</v>
      </c>
      <c r="BK446" s="141" t="s">
        <v>26</v>
      </c>
      <c r="BL446" s="141"/>
      <c r="BM446" s="141"/>
      <c r="BN446" s="139" t="s">
        <v>4075</v>
      </c>
      <c r="BQ446" s="141" t="s">
        <v>15719</v>
      </c>
      <c r="BR446" s="135" t="s">
        <v>15685</v>
      </c>
      <c r="BT446" s="135" t="s">
        <v>15376</v>
      </c>
      <c r="BU446" s="135" t="s">
        <v>13270</v>
      </c>
      <c r="BV446" s="141" t="s">
        <v>1946</v>
      </c>
      <c r="BW446" s="135" t="s">
        <v>3829</v>
      </c>
      <c r="BX446" s="141" t="s">
        <v>12</v>
      </c>
      <c r="BY446" s="141" t="s">
        <v>12</v>
      </c>
      <c r="BZ446" s="141" t="s">
        <v>26</v>
      </c>
      <c r="CA446" s="141" t="s">
        <v>1848</v>
      </c>
      <c r="CB446" s="141"/>
      <c r="CC446" s="141" t="s">
        <v>13</v>
      </c>
      <c r="CD446" s="141" t="s">
        <v>34</v>
      </c>
      <c r="CE446" s="141" t="s">
        <v>15450</v>
      </c>
      <c r="CF446" s="141" t="s">
        <v>15451</v>
      </c>
      <c r="CG446" s="141" t="s">
        <v>2116</v>
      </c>
    </row>
    <row r="447" spans="1:85" x14ac:dyDescent="0.35">
      <c r="A447" s="155" t="s">
        <v>11531</v>
      </c>
      <c r="B447" s="139" t="s">
        <v>4075</v>
      </c>
      <c r="C447" s="18">
        <v>42183</v>
      </c>
      <c r="D447" s="144">
        <v>0.86111111111111116</v>
      </c>
      <c r="E447" s="141" t="s">
        <v>13263</v>
      </c>
      <c r="F447" s="141">
        <v>2</v>
      </c>
      <c r="G447" s="141" t="s">
        <v>2004</v>
      </c>
      <c r="H447" s="141">
        <v>2015</v>
      </c>
      <c r="I447" s="18">
        <v>42183</v>
      </c>
      <c r="J447" s="144">
        <v>0.86111111111111116</v>
      </c>
      <c r="K447" s="378"/>
      <c r="L447" s="139" t="s">
        <v>4075</v>
      </c>
      <c r="M447" s="141"/>
      <c r="N447" s="248"/>
      <c r="O447" s="141" t="s">
        <v>26</v>
      </c>
      <c r="P447" s="141"/>
      <c r="Q447" s="141" t="s">
        <v>11532</v>
      </c>
      <c r="R447" s="141" t="s">
        <v>11533</v>
      </c>
      <c r="S447" s="141"/>
      <c r="T447" s="141"/>
      <c r="U447" s="141">
        <v>110477641</v>
      </c>
      <c r="V447" s="141"/>
      <c r="W447" s="139" t="s">
        <v>4075</v>
      </c>
      <c r="X447" s="141" t="s">
        <v>25</v>
      </c>
      <c r="Y447" s="141" t="s">
        <v>27</v>
      </c>
      <c r="Z447" s="141" t="s">
        <v>4</v>
      </c>
      <c r="AA447" s="141" t="s">
        <v>34</v>
      </c>
      <c r="AB447" s="141"/>
      <c r="AC447" s="139" t="s">
        <v>18050</v>
      </c>
      <c r="AD447" s="380"/>
      <c r="AE447" s="139" t="s">
        <v>103</v>
      </c>
      <c r="AF447" s="139" t="s">
        <v>13075</v>
      </c>
      <c r="AG447" s="139" t="s">
        <v>103</v>
      </c>
      <c r="AH447" s="139" t="s">
        <v>1378</v>
      </c>
      <c r="AI447" s="139" t="s">
        <v>7340</v>
      </c>
      <c r="AJ447" s="139"/>
      <c r="AK447" s="139" t="s">
        <v>7340</v>
      </c>
      <c r="AL447" s="139" t="s">
        <v>1408</v>
      </c>
      <c r="AM447" s="141" t="s">
        <v>4004</v>
      </c>
      <c r="AN447" s="141" t="s">
        <v>8</v>
      </c>
      <c r="AO447" s="139" t="s">
        <v>1614</v>
      </c>
      <c r="AP447" s="139" t="s">
        <v>7</v>
      </c>
      <c r="AQ447" s="139"/>
      <c r="AR447" s="381"/>
      <c r="AS447" s="139" t="s">
        <v>4075</v>
      </c>
      <c r="AT447" s="141" t="s">
        <v>1404</v>
      </c>
      <c r="AU447" s="141">
        <v>320</v>
      </c>
      <c r="AV447" s="383"/>
      <c r="AW447" s="385"/>
      <c r="AX447" s="139"/>
      <c r="AY447" t="s">
        <v>18564</v>
      </c>
      <c r="AZ447">
        <v>17000</v>
      </c>
      <c r="BA447" s="381"/>
      <c r="BB447" s="139" t="s">
        <v>1452</v>
      </c>
      <c r="BC447" s="166">
        <v>10</v>
      </c>
      <c r="BD447" s="166"/>
      <c r="BE447" s="166"/>
      <c r="BF447" s="166"/>
      <c r="BG447" s="166"/>
      <c r="BH447" s="308"/>
      <c r="BI447" s="308"/>
      <c r="BJ447" s="141" t="s">
        <v>26</v>
      </c>
      <c r="BK447" s="141" t="s">
        <v>26</v>
      </c>
      <c r="BL447" s="141"/>
      <c r="BM447" s="141"/>
      <c r="BN447" s="139" t="s">
        <v>4075</v>
      </c>
      <c r="BQ447" s="141"/>
      <c r="BV447" s="141"/>
      <c r="BX447" s="141"/>
      <c r="BY447" s="141"/>
      <c r="BZ447" s="141"/>
      <c r="CA447" s="141"/>
      <c r="CB447" s="141"/>
      <c r="CC447" s="141"/>
      <c r="CD447" s="141"/>
      <c r="CE447" s="141"/>
      <c r="CF447" s="141"/>
      <c r="CG447" s="141"/>
    </row>
    <row r="448" spans="1:85" x14ac:dyDescent="0.35">
      <c r="A448" s="155" t="s">
        <v>11528</v>
      </c>
      <c r="B448" s="139" t="s">
        <v>4075</v>
      </c>
      <c r="C448" s="18">
        <v>42183</v>
      </c>
      <c r="D448" s="144">
        <v>0.87986111111111109</v>
      </c>
      <c r="E448" s="141" t="s">
        <v>13263</v>
      </c>
      <c r="F448" s="141">
        <v>2</v>
      </c>
      <c r="G448" s="141" t="s">
        <v>2004</v>
      </c>
      <c r="H448" s="141">
        <v>2015</v>
      </c>
      <c r="I448" s="18">
        <v>42183</v>
      </c>
      <c r="J448" s="144">
        <v>0.87986111111111109</v>
      </c>
      <c r="K448" s="378"/>
      <c r="L448" s="139" t="s">
        <v>4075</v>
      </c>
      <c r="M448" s="141"/>
      <c r="N448" s="248"/>
      <c r="O448" s="141" t="s">
        <v>26</v>
      </c>
      <c r="P448" s="141"/>
      <c r="Q448" s="141" t="s">
        <v>11529</v>
      </c>
      <c r="R448" s="141" t="s">
        <v>11530</v>
      </c>
      <c r="S448" s="141"/>
      <c r="T448" s="141"/>
      <c r="U448" s="141">
        <v>110477642</v>
      </c>
      <c r="V448" s="141"/>
      <c r="W448" s="139" t="s">
        <v>4075</v>
      </c>
      <c r="X448" s="141" t="s">
        <v>25</v>
      </c>
      <c r="Y448" s="141" t="s">
        <v>27</v>
      </c>
      <c r="Z448" s="141" t="s">
        <v>4</v>
      </c>
      <c r="AA448" s="141" t="s">
        <v>34</v>
      </c>
      <c r="AB448" s="141"/>
      <c r="AC448" s="139" t="s">
        <v>18047</v>
      </c>
      <c r="AD448" s="380"/>
      <c r="AE448" s="139" t="s">
        <v>102</v>
      </c>
      <c r="AF448" s="139" t="s">
        <v>13068</v>
      </c>
      <c r="AG448" s="139" t="s">
        <v>102</v>
      </c>
      <c r="AH448" s="139" t="s">
        <v>1378</v>
      </c>
      <c r="AI448" s="139" t="s">
        <v>7</v>
      </c>
      <c r="AJ448" s="139" t="s">
        <v>7</v>
      </c>
      <c r="AK448" s="139"/>
      <c r="AL448" s="139"/>
      <c r="AM448" s="141" t="s">
        <v>4004</v>
      </c>
      <c r="AN448" s="141" t="s">
        <v>8</v>
      </c>
      <c r="AO448" s="139" t="s">
        <v>1614</v>
      </c>
      <c r="AP448" s="139" t="s">
        <v>7</v>
      </c>
      <c r="AQ448" s="139"/>
      <c r="AR448" s="381"/>
      <c r="AS448" s="139" t="s">
        <v>4075</v>
      </c>
      <c r="AT448" s="141" t="s">
        <v>44</v>
      </c>
      <c r="AU448" s="141">
        <v>248</v>
      </c>
      <c r="AV448" s="383"/>
      <c r="AW448" s="385"/>
      <c r="AX448" s="139"/>
      <c r="AY448" t="s">
        <v>18465</v>
      </c>
      <c r="AZ448">
        <v>12000</v>
      </c>
      <c r="BA448" s="381"/>
      <c r="BB448" s="139" t="s">
        <v>17</v>
      </c>
      <c r="BC448" s="166"/>
      <c r="BD448" s="166"/>
      <c r="BE448" s="166"/>
      <c r="BF448" s="166"/>
      <c r="BG448" s="166"/>
      <c r="BH448" s="308"/>
      <c r="BI448" s="308"/>
      <c r="BJ448" s="141" t="s">
        <v>26</v>
      </c>
      <c r="BK448" s="141" t="s">
        <v>26</v>
      </c>
      <c r="BL448" s="141"/>
      <c r="BM448" s="141"/>
      <c r="BN448" s="139" t="s">
        <v>4075</v>
      </c>
      <c r="BQ448" s="141"/>
      <c r="BV448" s="141"/>
      <c r="BX448" s="141"/>
      <c r="BY448" s="141"/>
      <c r="BZ448" s="141"/>
      <c r="CA448" s="141"/>
      <c r="CB448" s="141"/>
      <c r="CC448" s="141"/>
      <c r="CD448" s="141"/>
      <c r="CE448" s="141"/>
      <c r="CF448" s="141"/>
      <c r="CG448" s="141"/>
    </row>
    <row r="449" spans="1:85" x14ac:dyDescent="0.35">
      <c r="A449" s="155" t="s">
        <v>11537</v>
      </c>
      <c r="B449" s="139" t="s">
        <v>4075</v>
      </c>
      <c r="C449" s="18">
        <v>42183</v>
      </c>
      <c r="D449" s="144">
        <v>0.61597222222222225</v>
      </c>
      <c r="E449" s="141" t="s">
        <v>13263</v>
      </c>
      <c r="F449" s="141">
        <v>2</v>
      </c>
      <c r="G449" s="141" t="s">
        <v>2004</v>
      </c>
      <c r="H449" s="141">
        <v>2015</v>
      </c>
      <c r="I449" s="18">
        <v>42183</v>
      </c>
      <c r="J449" s="144">
        <v>0.61597222222222225</v>
      </c>
      <c r="K449" s="378"/>
      <c r="L449" s="139" t="s">
        <v>4075</v>
      </c>
      <c r="M449" s="141"/>
      <c r="N449" s="248"/>
      <c r="O449" s="141" t="s">
        <v>26</v>
      </c>
      <c r="P449" s="141"/>
      <c r="Q449" s="141" t="s">
        <v>11538</v>
      </c>
      <c r="R449" s="141" t="s">
        <v>11539</v>
      </c>
      <c r="S449" s="141"/>
      <c r="T449" s="141"/>
      <c r="U449" s="141">
        <v>110477507</v>
      </c>
      <c r="V449" s="141"/>
      <c r="W449" s="139" t="s">
        <v>4075</v>
      </c>
      <c r="X449" s="141" t="s">
        <v>25</v>
      </c>
      <c r="Y449" s="141" t="s">
        <v>27</v>
      </c>
      <c r="Z449" s="141" t="s">
        <v>4</v>
      </c>
      <c r="AA449" s="141" t="s">
        <v>34</v>
      </c>
      <c r="AB449" s="141"/>
      <c r="AC449" s="139" t="s">
        <v>18050</v>
      </c>
      <c r="AD449" s="380"/>
      <c r="AE449" s="139" t="s">
        <v>102</v>
      </c>
      <c r="AF449" s="139" t="s">
        <v>13074</v>
      </c>
      <c r="AG449" s="139" t="s">
        <v>102</v>
      </c>
      <c r="AH449" s="139" t="s">
        <v>1378</v>
      </c>
      <c r="AI449" s="139" t="s">
        <v>11</v>
      </c>
      <c r="AJ449" s="139" t="s">
        <v>11</v>
      </c>
      <c r="AK449" s="139"/>
      <c r="AL449" s="139"/>
      <c r="AM449" s="141" t="s">
        <v>1537</v>
      </c>
      <c r="AN449" s="141" t="s">
        <v>8</v>
      </c>
      <c r="AO449" s="139" t="s">
        <v>1614</v>
      </c>
      <c r="AP449" s="139" t="s">
        <v>7</v>
      </c>
      <c r="AQ449" s="139"/>
      <c r="AR449" s="381"/>
      <c r="AS449" s="139" t="s">
        <v>4075</v>
      </c>
      <c r="AT449" s="141" t="s">
        <v>1404</v>
      </c>
      <c r="AU449" s="141"/>
      <c r="AV449" s="383"/>
      <c r="AW449" s="385"/>
      <c r="AX449" s="139"/>
      <c r="AY449" t="s">
        <v>18565</v>
      </c>
      <c r="AZ449">
        <v>12000</v>
      </c>
      <c r="BA449" s="381"/>
      <c r="BB449" s="139" t="s">
        <v>1444</v>
      </c>
      <c r="BC449" s="166"/>
      <c r="BD449" s="166"/>
      <c r="BE449" s="166"/>
      <c r="BF449" s="166"/>
      <c r="BG449" s="166"/>
      <c r="BH449" s="308"/>
      <c r="BI449" s="308"/>
      <c r="BJ449" s="141" t="s">
        <v>26</v>
      </c>
      <c r="BK449" s="141" t="s">
        <v>26</v>
      </c>
      <c r="BL449" s="141"/>
      <c r="BM449" s="141"/>
      <c r="BN449" s="139" t="s">
        <v>4075</v>
      </c>
      <c r="BQ449" s="141"/>
      <c r="BV449" s="141"/>
      <c r="BX449" s="141"/>
      <c r="BY449" s="141"/>
      <c r="BZ449" s="141"/>
      <c r="CA449" s="141"/>
      <c r="CB449" s="141"/>
      <c r="CC449" s="141"/>
      <c r="CD449" s="141"/>
      <c r="CE449" s="141"/>
      <c r="CF449" s="141"/>
      <c r="CG449" s="141"/>
    </row>
    <row r="450" spans="1:85" x14ac:dyDescent="0.35">
      <c r="A450" s="155" t="s">
        <v>11545</v>
      </c>
      <c r="B450" s="139" t="s">
        <v>4075</v>
      </c>
      <c r="C450" s="18">
        <v>42183</v>
      </c>
      <c r="D450" s="144">
        <v>0.11805555555555555</v>
      </c>
      <c r="E450" s="141" t="s">
        <v>13263</v>
      </c>
      <c r="F450" s="141">
        <v>2</v>
      </c>
      <c r="G450" s="141" t="s">
        <v>2004</v>
      </c>
      <c r="H450" s="141">
        <v>2015</v>
      </c>
      <c r="I450" s="18">
        <v>42183</v>
      </c>
      <c r="J450" s="144">
        <v>0.11805555555555555</v>
      </c>
      <c r="K450" s="378"/>
      <c r="L450" s="139" t="s">
        <v>4075</v>
      </c>
      <c r="M450" s="141"/>
      <c r="N450" s="248"/>
      <c r="O450" s="141" t="s">
        <v>26</v>
      </c>
      <c r="P450" s="141"/>
      <c r="Q450" s="141" t="s">
        <v>11546</v>
      </c>
      <c r="R450" s="141" t="s">
        <v>11547</v>
      </c>
      <c r="S450" s="141"/>
      <c r="T450" s="141"/>
      <c r="U450" s="141">
        <v>110477121</v>
      </c>
      <c r="V450" s="141"/>
      <c r="W450" s="139" t="s">
        <v>4075</v>
      </c>
      <c r="X450" s="141" t="s">
        <v>25</v>
      </c>
      <c r="Y450" s="141" t="s">
        <v>27</v>
      </c>
      <c r="Z450" s="141" t="s">
        <v>4</v>
      </c>
      <c r="AA450" s="141" t="s">
        <v>34</v>
      </c>
      <c r="AB450" s="141"/>
      <c r="AC450" s="139" t="s">
        <v>18049</v>
      </c>
      <c r="AD450" s="380"/>
      <c r="AE450" s="139" t="s">
        <v>4</v>
      </c>
      <c r="AF450" s="139" t="s">
        <v>13073</v>
      </c>
      <c r="AG450" s="139" t="s">
        <v>4</v>
      </c>
      <c r="AH450" s="139" t="s">
        <v>1378</v>
      </c>
      <c r="AI450" s="139" t="s">
        <v>15678</v>
      </c>
      <c r="AJ450" s="139"/>
      <c r="AK450" s="139" t="s">
        <v>15678</v>
      </c>
      <c r="AL450" s="139" t="s">
        <v>7</v>
      </c>
      <c r="AM450" s="141" t="s">
        <v>4004</v>
      </c>
      <c r="AN450" s="141" t="s">
        <v>8</v>
      </c>
      <c r="AO450" s="139" t="s">
        <v>1614</v>
      </c>
      <c r="AP450" s="139" t="s">
        <v>7</v>
      </c>
      <c r="AQ450" s="139"/>
      <c r="AR450" s="381"/>
      <c r="AS450" s="139" t="s">
        <v>4075</v>
      </c>
      <c r="AT450" s="141" t="s">
        <v>44</v>
      </c>
      <c r="AU450" s="141">
        <v>575</v>
      </c>
      <c r="AV450" s="383"/>
      <c r="AW450" s="385"/>
      <c r="AX450" s="139"/>
      <c r="AY450" t="s">
        <v>18566</v>
      </c>
      <c r="AZ450">
        <v>12000</v>
      </c>
      <c r="BA450" s="381"/>
      <c r="BB450" s="139" t="s">
        <v>1444</v>
      </c>
      <c r="BC450" s="166"/>
      <c r="BD450" s="166"/>
      <c r="BE450" s="166"/>
      <c r="BF450" s="166"/>
      <c r="BG450" s="166"/>
      <c r="BH450" s="308"/>
      <c r="BI450" s="308"/>
      <c r="BJ450" s="141" t="s">
        <v>26</v>
      </c>
      <c r="BK450" s="141" t="s">
        <v>26</v>
      </c>
      <c r="BL450" s="141"/>
      <c r="BM450" s="141"/>
      <c r="BN450" s="139" t="s">
        <v>4075</v>
      </c>
      <c r="BQ450" s="141" t="s">
        <v>15719</v>
      </c>
      <c r="BR450" s="135" t="s">
        <v>15685</v>
      </c>
      <c r="BT450" s="135" t="s">
        <v>15365</v>
      </c>
      <c r="BU450" s="135" t="s">
        <v>15356</v>
      </c>
      <c r="BV450" s="141" t="s">
        <v>13272</v>
      </c>
      <c r="BW450" s="135" t="s">
        <v>3829</v>
      </c>
      <c r="BX450" s="141" t="s">
        <v>15681</v>
      </c>
      <c r="BY450" s="141" t="s">
        <v>12</v>
      </c>
      <c r="BZ450" s="141" t="s">
        <v>26</v>
      </c>
      <c r="CA450" s="141" t="s">
        <v>1848</v>
      </c>
      <c r="CB450" s="141"/>
      <c r="CC450" s="141" t="s">
        <v>13</v>
      </c>
      <c r="CD450" s="141" t="s">
        <v>15683</v>
      </c>
      <c r="CE450" s="141" t="s">
        <v>13</v>
      </c>
      <c r="CF450" s="141" t="s">
        <v>15451</v>
      </c>
      <c r="CG450" s="141" t="s">
        <v>4004</v>
      </c>
    </row>
    <row r="451" spans="1:85" x14ac:dyDescent="0.35">
      <c r="A451" s="155" t="s">
        <v>11542</v>
      </c>
      <c r="B451" s="139" t="s">
        <v>4075</v>
      </c>
      <c r="C451" s="18">
        <v>42183</v>
      </c>
      <c r="D451" s="144">
        <v>0.12083333333333333</v>
      </c>
      <c r="E451" s="141" t="s">
        <v>13263</v>
      </c>
      <c r="F451" s="141">
        <v>2</v>
      </c>
      <c r="G451" s="141" t="s">
        <v>2004</v>
      </c>
      <c r="H451" s="141">
        <v>2015</v>
      </c>
      <c r="I451" s="18">
        <v>42183</v>
      </c>
      <c r="J451" s="144">
        <v>0.12083333333333333</v>
      </c>
      <c r="K451" s="378"/>
      <c r="L451" s="139" t="s">
        <v>4075</v>
      </c>
      <c r="M451" s="141"/>
      <c r="N451" s="248"/>
      <c r="O451" s="141" t="s">
        <v>26</v>
      </c>
      <c r="P451" s="141"/>
      <c r="Q451" s="141" t="s">
        <v>11543</v>
      </c>
      <c r="R451" s="141" t="s">
        <v>11544</v>
      </c>
      <c r="S451" s="141"/>
      <c r="T451" s="141"/>
      <c r="U451" s="141"/>
      <c r="V451" s="141"/>
      <c r="W451" s="139" t="s">
        <v>4075</v>
      </c>
      <c r="X451" s="141" t="s">
        <v>25</v>
      </c>
      <c r="Y451" s="141" t="s">
        <v>27</v>
      </c>
      <c r="Z451" s="141" t="s">
        <v>4</v>
      </c>
      <c r="AA451" s="141" t="s">
        <v>34</v>
      </c>
      <c r="AB451" s="141"/>
      <c r="AC451" s="139" t="s">
        <v>18050</v>
      </c>
      <c r="AD451" s="380"/>
      <c r="AE451" s="139" t="s">
        <v>107</v>
      </c>
      <c r="AF451" s="139" t="s">
        <v>13076</v>
      </c>
      <c r="AG451" s="139" t="s">
        <v>4130</v>
      </c>
      <c r="AH451" s="139" t="s">
        <v>1378</v>
      </c>
      <c r="AI451" s="139" t="s">
        <v>1518</v>
      </c>
      <c r="AJ451" s="139"/>
      <c r="AK451" s="139" t="s">
        <v>1518</v>
      </c>
      <c r="AL451" s="139" t="s">
        <v>7</v>
      </c>
      <c r="AM451" s="141" t="s">
        <v>4004</v>
      </c>
      <c r="AN451" s="141" t="s">
        <v>8</v>
      </c>
      <c r="AO451" s="139" t="s">
        <v>1614</v>
      </c>
      <c r="AP451" s="139" t="s">
        <v>7</v>
      </c>
      <c r="AQ451" s="139"/>
      <c r="AR451" s="381"/>
      <c r="AS451" s="139" t="s">
        <v>4075</v>
      </c>
      <c r="AT451" s="141" t="s">
        <v>1404</v>
      </c>
      <c r="AU451" s="141">
        <v>154</v>
      </c>
      <c r="AV451" s="383"/>
      <c r="AW451" s="385"/>
      <c r="AX451" s="139"/>
      <c r="AY451" t="s">
        <v>18554</v>
      </c>
      <c r="AZ451">
        <v>12000</v>
      </c>
      <c r="BA451" s="381"/>
      <c r="BB451" s="139" t="s">
        <v>1451</v>
      </c>
      <c r="BC451" s="166"/>
      <c r="BD451" s="166"/>
      <c r="BE451" s="166"/>
      <c r="BF451" s="166"/>
      <c r="BG451" s="166"/>
      <c r="BH451" s="308"/>
      <c r="BI451" s="308"/>
      <c r="BJ451" s="141" t="s">
        <v>26</v>
      </c>
      <c r="BK451" s="141" t="s">
        <v>26</v>
      </c>
      <c r="BL451" s="141"/>
      <c r="BM451" s="141"/>
      <c r="BN451" s="139" t="s">
        <v>4075</v>
      </c>
      <c r="BQ451" s="141"/>
      <c r="BV451" s="141"/>
      <c r="BX451" s="141"/>
      <c r="BY451" s="141"/>
      <c r="BZ451" s="141"/>
      <c r="CA451" s="141"/>
      <c r="CB451" s="141"/>
      <c r="CC451" s="141"/>
      <c r="CD451" s="141"/>
      <c r="CE451" s="141"/>
      <c r="CF451" s="141"/>
      <c r="CG451" s="141"/>
    </row>
    <row r="452" spans="1:85" x14ac:dyDescent="0.35">
      <c r="A452" s="155" t="s">
        <v>11540</v>
      </c>
      <c r="B452" s="139" t="s">
        <v>4075</v>
      </c>
      <c r="C452" s="18">
        <v>42183</v>
      </c>
      <c r="D452" s="144">
        <v>0.61041666666666672</v>
      </c>
      <c r="E452" s="141" t="s">
        <v>13263</v>
      </c>
      <c r="F452" s="141">
        <v>2</v>
      </c>
      <c r="G452" s="141" t="s">
        <v>2004</v>
      </c>
      <c r="H452" s="141">
        <v>2015</v>
      </c>
      <c r="I452" s="18"/>
      <c r="J452" s="144"/>
      <c r="K452" s="378"/>
      <c r="L452" s="139" t="s">
        <v>4075</v>
      </c>
      <c r="M452" s="141"/>
      <c r="N452" s="248"/>
      <c r="O452" s="141" t="s">
        <v>26</v>
      </c>
      <c r="P452" s="141"/>
      <c r="Q452" s="141" t="s">
        <v>11541</v>
      </c>
      <c r="R452" s="141"/>
      <c r="S452" s="141"/>
      <c r="T452" s="141"/>
      <c r="U452" s="141"/>
      <c r="V452" s="141"/>
      <c r="W452" s="139" t="s">
        <v>4075</v>
      </c>
      <c r="X452" s="141" t="s">
        <v>25</v>
      </c>
      <c r="Y452" s="141" t="s">
        <v>27</v>
      </c>
      <c r="Z452" s="141" t="s">
        <v>4</v>
      </c>
      <c r="AA452" s="141" t="s">
        <v>34</v>
      </c>
      <c r="AB452" s="141"/>
      <c r="AC452" s="139" t="s">
        <v>18047</v>
      </c>
      <c r="AD452" s="380"/>
      <c r="AE452" s="139" t="s">
        <v>4</v>
      </c>
      <c r="AF452" s="139" t="s">
        <v>13073</v>
      </c>
      <c r="AG452" s="139" t="s">
        <v>4</v>
      </c>
      <c r="AH452" s="139" t="s">
        <v>1378</v>
      </c>
      <c r="AI452" s="139" t="s">
        <v>15678</v>
      </c>
      <c r="AJ452" s="139"/>
      <c r="AK452" s="139" t="s">
        <v>15678</v>
      </c>
      <c r="AL452" s="139" t="s">
        <v>7</v>
      </c>
      <c r="AM452" s="141" t="s">
        <v>4004</v>
      </c>
      <c r="AN452" s="141" t="s">
        <v>8</v>
      </c>
      <c r="AO452" s="139" t="s">
        <v>1477</v>
      </c>
      <c r="AP452" s="139" t="s">
        <v>7</v>
      </c>
      <c r="AQ452" s="139"/>
      <c r="AR452" s="381"/>
      <c r="AS452" s="139" t="s">
        <v>4075</v>
      </c>
      <c r="AT452" s="141" t="s">
        <v>1404</v>
      </c>
      <c r="AU452" s="141"/>
      <c r="AV452" s="383"/>
      <c r="AW452" s="385"/>
      <c r="AX452" s="139"/>
      <c r="AY452" t="s">
        <v>18567</v>
      </c>
      <c r="BA452" s="381"/>
      <c r="BB452" s="139" t="s">
        <v>17</v>
      </c>
      <c r="BC452" s="166"/>
      <c r="BD452" s="166"/>
      <c r="BE452" s="166"/>
      <c r="BF452" s="166"/>
      <c r="BG452" s="166"/>
      <c r="BH452" s="308"/>
      <c r="BI452" s="308"/>
      <c r="BJ452" s="141" t="s">
        <v>26</v>
      </c>
      <c r="BK452" s="141" t="s">
        <v>26</v>
      </c>
      <c r="BL452" s="141"/>
      <c r="BM452" s="141"/>
      <c r="BN452" s="139" t="s">
        <v>4075</v>
      </c>
      <c r="BQ452" s="141"/>
      <c r="BV452" s="141"/>
      <c r="BX452" s="141"/>
      <c r="BY452" s="141"/>
      <c r="BZ452" s="141"/>
      <c r="CA452" s="141"/>
      <c r="CB452" s="141"/>
      <c r="CC452" s="141"/>
      <c r="CD452" s="141"/>
      <c r="CE452" s="141"/>
      <c r="CF452" s="141"/>
      <c r="CG452" s="141"/>
    </row>
    <row r="453" spans="1:85" x14ac:dyDescent="0.35">
      <c r="A453" s="155" t="s">
        <v>11519</v>
      </c>
      <c r="B453" s="139" t="s">
        <v>4075</v>
      </c>
      <c r="C453" s="18">
        <v>42184</v>
      </c>
      <c r="D453" s="144">
        <v>0.3215277777777778</v>
      </c>
      <c r="E453" s="141" t="s">
        <v>13263</v>
      </c>
      <c r="F453" s="141">
        <v>2</v>
      </c>
      <c r="G453" s="141" t="s">
        <v>2004</v>
      </c>
      <c r="H453" s="141">
        <v>2015</v>
      </c>
      <c r="I453" s="18">
        <v>42184</v>
      </c>
      <c r="J453" s="144">
        <v>0.2902777777777778</v>
      </c>
      <c r="K453" s="378"/>
      <c r="L453" s="139" t="s">
        <v>4075</v>
      </c>
      <c r="M453" s="141"/>
      <c r="N453" s="248"/>
      <c r="O453" s="141" t="s">
        <v>26</v>
      </c>
      <c r="P453" s="141"/>
      <c r="Q453" s="141" t="s">
        <v>11520</v>
      </c>
      <c r="R453" s="141" t="s">
        <v>11521</v>
      </c>
      <c r="S453" s="141"/>
      <c r="T453" s="141"/>
      <c r="U453" s="141">
        <v>110477755</v>
      </c>
      <c r="V453" s="141"/>
      <c r="W453" s="139" t="s">
        <v>4075</v>
      </c>
      <c r="X453" s="141" t="s">
        <v>25</v>
      </c>
      <c r="Y453" s="141" t="s">
        <v>27</v>
      </c>
      <c r="Z453" s="141" t="s">
        <v>4</v>
      </c>
      <c r="AA453" s="141" t="s">
        <v>34</v>
      </c>
      <c r="AB453" s="141"/>
      <c r="AC453" s="139" t="s">
        <v>18047</v>
      </c>
      <c r="AD453" s="380"/>
      <c r="AE453" s="139" t="s">
        <v>102</v>
      </c>
      <c r="AF453" s="139" t="s">
        <v>13074</v>
      </c>
      <c r="AG453" s="139" t="s">
        <v>102</v>
      </c>
      <c r="AH453" s="139" t="s">
        <v>1378</v>
      </c>
      <c r="AI453" s="139" t="s">
        <v>11</v>
      </c>
      <c r="AJ453" s="139" t="s">
        <v>11</v>
      </c>
      <c r="AK453" s="139"/>
      <c r="AL453" s="139"/>
      <c r="AM453" s="141" t="s">
        <v>4004</v>
      </c>
      <c r="AN453" s="141" t="s">
        <v>8</v>
      </c>
      <c r="AO453" s="139" t="s">
        <v>1614</v>
      </c>
      <c r="AP453" s="139" t="s">
        <v>7</v>
      </c>
      <c r="AQ453" s="139"/>
      <c r="AR453" s="381"/>
      <c r="AS453" s="139" t="s">
        <v>4075</v>
      </c>
      <c r="AT453" s="141" t="s">
        <v>1404</v>
      </c>
      <c r="AU453" s="141"/>
      <c r="AV453" s="383"/>
      <c r="AW453" s="385"/>
      <c r="AX453" s="139"/>
      <c r="AY453" t="s">
        <v>18568</v>
      </c>
      <c r="AZ453">
        <v>12000</v>
      </c>
      <c r="BA453" s="381"/>
      <c r="BB453" s="139" t="s">
        <v>1444</v>
      </c>
      <c r="BC453" s="166"/>
      <c r="BD453" s="166"/>
      <c r="BE453" s="166"/>
      <c r="BF453" s="166"/>
      <c r="BG453" s="166"/>
      <c r="BH453" s="308"/>
      <c r="BI453" s="308"/>
      <c r="BJ453" s="141" t="s">
        <v>26</v>
      </c>
      <c r="BK453" s="141" t="s">
        <v>26</v>
      </c>
      <c r="BL453" s="141"/>
      <c r="BM453" s="141"/>
      <c r="BN453" s="139" t="s">
        <v>4075</v>
      </c>
      <c r="BQ453" s="141"/>
      <c r="BV453" s="141"/>
      <c r="BX453" s="141"/>
      <c r="BY453" s="141"/>
      <c r="BZ453" s="141"/>
      <c r="CA453" s="141"/>
      <c r="CB453" s="141"/>
      <c r="CC453" s="141"/>
      <c r="CD453" s="141"/>
      <c r="CE453" s="141"/>
      <c r="CF453" s="141"/>
      <c r="CG453" s="141"/>
    </row>
    <row r="454" spans="1:85" x14ac:dyDescent="0.35">
      <c r="A454" s="155" t="s">
        <v>11518</v>
      </c>
      <c r="B454" s="139" t="s">
        <v>4075</v>
      </c>
      <c r="C454" s="18">
        <v>42184</v>
      </c>
      <c r="D454" s="144">
        <v>0.78125</v>
      </c>
      <c r="E454" s="141" t="s">
        <v>13263</v>
      </c>
      <c r="F454" s="141">
        <v>2</v>
      </c>
      <c r="G454" s="141" t="s">
        <v>2004</v>
      </c>
      <c r="H454" s="141">
        <v>2015</v>
      </c>
      <c r="I454" s="18"/>
      <c r="J454" s="144"/>
      <c r="K454" s="378"/>
      <c r="L454" s="139" t="s">
        <v>4075</v>
      </c>
      <c r="M454" s="141"/>
      <c r="N454" s="248"/>
      <c r="O454" s="141" t="s">
        <v>26</v>
      </c>
      <c r="P454" s="141"/>
      <c r="Q454" s="141"/>
      <c r="R454" s="141"/>
      <c r="S454" s="141"/>
      <c r="T454" s="141"/>
      <c r="U454" s="141"/>
      <c r="V454" s="141"/>
      <c r="W454" s="139" t="s">
        <v>4075</v>
      </c>
      <c r="X454" s="141" t="s">
        <v>25</v>
      </c>
      <c r="Y454" s="141" t="s">
        <v>27</v>
      </c>
      <c r="Z454" s="141" t="s">
        <v>4</v>
      </c>
      <c r="AA454" s="141" t="s">
        <v>34</v>
      </c>
      <c r="AB454" s="141"/>
      <c r="AC454" s="139" t="s">
        <v>18049</v>
      </c>
      <c r="AD454" s="380"/>
      <c r="AE454" s="139" t="s">
        <v>103</v>
      </c>
      <c r="AF454" s="139" t="s">
        <v>13075</v>
      </c>
      <c r="AG454" s="139" t="s">
        <v>103</v>
      </c>
      <c r="AH454" s="139" t="s">
        <v>1378</v>
      </c>
      <c r="AI454" s="139" t="s">
        <v>7340</v>
      </c>
      <c r="AJ454" s="139"/>
      <c r="AK454" s="139" t="s">
        <v>7340</v>
      </c>
      <c r="AL454" s="139" t="s">
        <v>1408</v>
      </c>
      <c r="AM454" s="141" t="s">
        <v>1537</v>
      </c>
      <c r="AN454" s="141" t="s">
        <v>8</v>
      </c>
      <c r="AO454" s="139" t="s">
        <v>1477</v>
      </c>
      <c r="AP454" s="139" t="s">
        <v>7</v>
      </c>
      <c r="AQ454" s="139"/>
      <c r="AR454" s="381"/>
      <c r="AS454" s="139" t="s">
        <v>4075</v>
      </c>
      <c r="AT454" s="141" t="s">
        <v>1404</v>
      </c>
      <c r="AU454" s="141"/>
      <c r="AV454" s="383"/>
      <c r="AW454" s="385"/>
      <c r="AX454" s="139"/>
      <c r="AY454" t="s">
        <v>18471</v>
      </c>
      <c r="BA454" s="381"/>
      <c r="BB454" s="139" t="s">
        <v>17</v>
      </c>
      <c r="BC454" s="166"/>
      <c r="BD454" s="166"/>
      <c r="BE454" s="166"/>
      <c r="BF454" s="166"/>
      <c r="BG454" s="166"/>
      <c r="BH454" s="308"/>
      <c r="BI454" s="308"/>
      <c r="BJ454" s="141" t="s">
        <v>26</v>
      </c>
      <c r="BK454" s="141" t="s">
        <v>26</v>
      </c>
      <c r="BL454" s="141"/>
      <c r="BM454" s="141"/>
      <c r="BN454" s="139" t="s">
        <v>4075</v>
      </c>
      <c r="BQ454" s="141"/>
      <c r="BV454" s="141"/>
      <c r="BX454" s="141"/>
      <c r="BY454" s="141"/>
      <c r="BZ454" s="141"/>
      <c r="CA454" s="141"/>
      <c r="CB454" s="141"/>
      <c r="CC454" s="141"/>
      <c r="CD454" s="141"/>
      <c r="CE454" s="141"/>
      <c r="CF454" s="141"/>
      <c r="CG454" s="141"/>
    </row>
    <row r="455" spans="1:85" x14ac:dyDescent="0.35">
      <c r="A455" s="155" t="s">
        <v>11525</v>
      </c>
      <c r="B455" s="139" t="s">
        <v>4075</v>
      </c>
      <c r="C455" s="18">
        <v>42184</v>
      </c>
      <c r="D455" s="144">
        <v>4.583333333333333E-2</v>
      </c>
      <c r="E455" s="141" t="s">
        <v>13263</v>
      </c>
      <c r="F455" s="141">
        <v>2</v>
      </c>
      <c r="G455" s="141" t="s">
        <v>2004</v>
      </c>
      <c r="H455" s="141">
        <v>2015</v>
      </c>
      <c r="I455" s="18">
        <v>42184</v>
      </c>
      <c r="J455" s="144">
        <v>4.583333333333333E-2</v>
      </c>
      <c r="K455" s="378"/>
      <c r="L455" s="139" t="s">
        <v>4075</v>
      </c>
      <c r="M455" s="141"/>
      <c r="N455" s="248"/>
      <c r="O455" s="141" t="s">
        <v>26</v>
      </c>
      <c r="P455" s="141"/>
      <c r="Q455" s="141" t="s">
        <v>11526</v>
      </c>
      <c r="R455" s="141" t="s">
        <v>11527</v>
      </c>
      <c r="S455" s="141"/>
      <c r="T455" s="141"/>
      <c r="U455" s="141">
        <v>110477648</v>
      </c>
      <c r="V455" s="141"/>
      <c r="W455" s="139" t="s">
        <v>4075</v>
      </c>
      <c r="X455" s="141" t="s">
        <v>25</v>
      </c>
      <c r="Y455" s="141" t="s">
        <v>27</v>
      </c>
      <c r="Z455" s="141" t="s">
        <v>4</v>
      </c>
      <c r="AA455" s="141" t="s">
        <v>34</v>
      </c>
      <c r="AB455" s="141"/>
      <c r="AC455" s="139" t="s">
        <v>18047</v>
      </c>
      <c r="AD455" s="380"/>
      <c r="AE455" s="139" t="s">
        <v>102</v>
      </c>
      <c r="AF455" s="139" t="s">
        <v>13068</v>
      </c>
      <c r="AG455" s="139" t="s">
        <v>102</v>
      </c>
      <c r="AH455" s="139" t="s">
        <v>1378</v>
      </c>
      <c r="AI455" s="139" t="s">
        <v>7</v>
      </c>
      <c r="AJ455" s="139" t="s">
        <v>7</v>
      </c>
      <c r="AK455" s="139"/>
      <c r="AL455" s="139"/>
      <c r="AM455" s="141" t="s">
        <v>1537</v>
      </c>
      <c r="AN455" s="141" t="s">
        <v>8</v>
      </c>
      <c r="AO455" s="139" t="s">
        <v>1614</v>
      </c>
      <c r="AP455" s="139" t="s">
        <v>7</v>
      </c>
      <c r="AQ455" s="139"/>
      <c r="AR455" s="381"/>
      <c r="AS455" s="139" t="s">
        <v>4075</v>
      </c>
      <c r="AT455" s="141" t="s">
        <v>1404</v>
      </c>
      <c r="AU455" s="141"/>
      <c r="AV455" s="383"/>
      <c r="AW455" s="385"/>
      <c r="AX455" s="139"/>
      <c r="AY455" t="s">
        <v>18569</v>
      </c>
      <c r="AZ455">
        <v>12000</v>
      </c>
      <c r="BA455" s="381"/>
      <c r="BB455" s="139" t="s">
        <v>17</v>
      </c>
      <c r="BC455" s="166"/>
      <c r="BD455" s="166"/>
      <c r="BE455" s="166"/>
      <c r="BF455" s="166"/>
      <c r="BG455" s="166"/>
      <c r="BH455" s="308"/>
      <c r="BI455" s="308"/>
      <c r="BJ455" s="141" t="s">
        <v>26</v>
      </c>
      <c r="BK455" s="141" t="s">
        <v>26</v>
      </c>
      <c r="BL455" s="141"/>
      <c r="BM455" s="141"/>
      <c r="BN455" s="139" t="s">
        <v>4075</v>
      </c>
      <c r="BQ455" s="141"/>
      <c r="BV455" s="141"/>
      <c r="BX455" s="141"/>
      <c r="BY455" s="141"/>
      <c r="BZ455" s="141"/>
      <c r="CA455" s="141"/>
      <c r="CB455" s="141"/>
      <c r="CC455" s="141"/>
      <c r="CD455" s="141"/>
      <c r="CE455" s="141"/>
      <c r="CF455" s="141"/>
      <c r="CG455" s="141"/>
    </row>
    <row r="456" spans="1:85" x14ac:dyDescent="0.35">
      <c r="A456" s="155" t="s">
        <v>11522</v>
      </c>
      <c r="B456" s="139" t="s">
        <v>4075</v>
      </c>
      <c r="C456" s="18">
        <v>42184</v>
      </c>
      <c r="D456" s="144">
        <v>0.26805555555555555</v>
      </c>
      <c r="E456" s="141" t="s">
        <v>13263</v>
      </c>
      <c r="F456" s="141">
        <v>2</v>
      </c>
      <c r="G456" s="141" t="s">
        <v>2004</v>
      </c>
      <c r="H456" s="141">
        <v>2015</v>
      </c>
      <c r="I456" s="18">
        <v>42184</v>
      </c>
      <c r="J456" s="144">
        <v>0.26805555555555555</v>
      </c>
      <c r="K456" s="378"/>
      <c r="L456" s="139" t="s">
        <v>4075</v>
      </c>
      <c r="M456" s="141"/>
      <c r="N456" s="248"/>
      <c r="O456" s="141" t="s">
        <v>26</v>
      </c>
      <c r="P456" s="141"/>
      <c r="Q456" s="141" t="s">
        <v>11523</v>
      </c>
      <c r="R456" s="141" t="s">
        <v>11524</v>
      </c>
      <c r="S456" s="141"/>
      <c r="T456" s="141"/>
      <c r="U456" s="141">
        <v>110477833</v>
      </c>
      <c r="V456" s="141"/>
      <c r="W456" s="139" t="s">
        <v>4075</v>
      </c>
      <c r="X456" s="141" t="s">
        <v>25</v>
      </c>
      <c r="Y456" s="141" t="s">
        <v>27</v>
      </c>
      <c r="Z456" s="141" t="s">
        <v>4</v>
      </c>
      <c r="AA456" s="141" t="s">
        <v>34</v>
      </c>
      <c r="AB456" s="141"/>
      <c r="AC456" s="139" t="s">
        <v>18049</v>
      </c>
      <c r="AD456" s="380"/>
      <c r="AE456" s="139" t="s">
        <v>4</v>
      </c>
      <c r="AF456" s="139" t="s">
        <v>13073</v>
      </c>
      <c r="AG456" s="139" t="s">
        <v>4</v>
      </c>
      <c r="AH456" s="139" t="s">
        <v>1378</v>
      </c>
      <c r="AI456" s="139" t="s">
        <v>15678</v>
      </c>
      <c r="AJ456" s="139"/>
      <c r="AK456" s="139" t="s">
        <v>15678</v>
      </c>
      <c r="AL456" s="139" t="s">
        <v>7</v>
      </c>
      <c r="AM456" s="141" t="s">
        <v>1537</v>
      </c>
      <c r="AN456" s="141" t="s">
        <v>8</v>
      </c>
      <c r="AO456" s="139" t="s">
        <v>1614</v>
      </c>
      <c r="AP456" s="139" t="s">
        <v>7</v>
      </c>
      <c r="AQ456" s="139"/>
      <c r="AR456" s="381"/>
      <c r="AS456" s="139" t="s">
        <v>4075</v>
      </c>
      <c r="AT456" s="141" t="s">
        <v>1404</v>
      </c>
      <c r="AU456" s="141"/>
      <c r="AV456" s="383"/>
      <c r="AW456" s="385"/>
      <c r="AX456" s="139"/>
      <c r="AY456" t="s">
        <v>18570</v>
      </c>
      <c r="AZ456">
        <v>4000</v>
      </c>
      <c r="BA456" s="381"/>
      <c r="BB456" s="139" t="s">
        <v>1450</v>
      </c>
      <c r="BC456" s="166"/>
      <c r="BD456" s="166"/>
      <c r="BE456" s="166"/>
      <c r="BF456" s="166"/>
      <c r="BG456" s="166"/>
      <c r="BH456" s="308"/>
      <c r="BI456" s="308"/>
      <c r="BJ456" s="141" t="s">
        <v>26</v>
      </c>
      <c r="BK456" s="141" t="s">
        <v>26</v>
      </c>
      <c r="BL456" s="141"/>
      <c r="BM456" s="141"/>
      <c r="BN456" s="139" t="s">
        <v>4075</v>
      </c>
      <c r="BQ456" s="141" t="s">
        <v>15722</v>
      </c>
      <c r="BR456" s="135" t="s">
        <v>15685</v>
      </c>
      <c r="BT456" s="135" t="s">
        <v>15349</v>
      </c>
      <c r="BU456" s="135" t="s">
        <v>15348</v>
      </c>
      <c r="BV456" s="141" t="s">
        <v>13271</v>
      </c>
      <c r="BW456" s="135" t="s">
        <v>13270</v>
      </c>
      <c r="BX456" s="141" t="s">
        <v>12</v>
      </c>
      <c r="BY456" s="141" t="s">
        <v>15681</v>
      </c>
      <c r="BZ456" s="141" t="s">
        <v>26</v>
      </c>
      <c r="CA456" s="141" t="s">
        <v>1848</v>
      </c>
      <c r="CB456" s="141"/>
      <c r="CC456" s="141" t="s">
        <v>15686</v>
      </c>
      <c r="CD456" s="141" t="s">
        <v>15683</v>
      </c>
      <c r="CE456" s="141" t="s">
        <v>15450</v>
      </c>
      <c r="CF456" s="141" t="s">
        <v>15451</v>
      </c>
      <c r="CG456" s="141" t="s">
        <v>1897</v>
      </c>
    </row>
    <row r="457" spans="1:85" x14ac:dyDescent="0.35">
      <c r="A457" s="155" t="s">
        <v>11509</v>
      </c>
      <c r="B457" s="139" t="s">
        <v>4075</v>
      </c>
      <c r="C457" s="18">
        <v>42185</v>
      </c>
      <c r="D457" s="144">
        <v>0.74583333333333335</v>
      </c>
      <c r="E457" s="141" t="s">
        <v>13263</v>
      </c>
      <c r="F457" s="141">
        <v>2</v>
      </c>
      <c r="G457" s="141" t="s">
        <v>2004</v>
      </c>
      <c r="H457" s="141">
        <v>2015</v>
      </c>
      <c r="I457" s="18">
        <v>42185</v>
      </c>
      <c r="J457" s="144">
        <v>0.74583333333333335</v>
      </c>
      <c r="K457" s="378"/>
      <c r="L457" s="139" t="s">
        <v>4075</v>
      </c>
      <c r="M457" s="141"/>
      <c r="N457" s="248"/>
      <c r="O457" s="141" t="s">
        <v>26</v>
      </c>
      <c r="P457" s="141"/>
      <c r="Q457" s="141" t="s">
        <v>11510</v>
      </c>
      <c r="R457" s="141" t="s">
        <v>11511</v>
      </c>
      <c r="S457" s="141"/>
      <c r="T457" s="141"/>
      <c r="U457" s="141">
        <v>110481509</v>
      </c>
      <c r="V457" s="141"/>
      <c r="W457" s="139" t="s">
        <v>4075</v>
      </c>
      <c r="X457" s="141" t="s">
        <v>25</v>
      </c>
      <c r="Y457" s="141" t="s">
        <v>27</v>
      </c>
      <c r="Z457" s="141" t="s">
        <v>4</v>
      </c>
      <c r="AA457" s="141" t="s">
        <v>34</v>
      </c>
      <c r="AB457" s="141"/>
      <c r="AC457" s="139" t="s">
        <v>18049</v>
      </c>
      <c r="AD457" s="380"/>
      <c r="AE457" s="139" t="s">
        <v>102</v>
      </c>
      <c r="AF457" s="139" t="s">
        <v>13082</v>
      </c>
      <c r="AG457" s="139" t="s">
        <v>102</v>
      </c>
      <c r="AH457" s="139" t="s">
        <v>1378</v>
      </c>
      <c r="AI457" s="139" t="s">
        <v>60</v>
      </c>
      <c r="AJ457" s="139" t="s">
        <v>60</v>
      </c>
      <c r="AK457" s="139"/>
      <c r="AL457" s="139"/>
      <c r="AM457" s="141" t="s">
        <v>1537</v>
      </c>
      <c r="AN457" s="141" t="s">
        <v>8</v>
      </c>
      <c r="AO457" s="139" t="s">
        <v>1614</v>
      </c>
      <c r="AP457" s="139" t="s">
        <v>60</v>
      </c>
      <c r="AQ457" s="139"/>
      <c r="AR457" s="381"/>
      <c r="AS457" s="139" t="s">
        <v>4075</v>
      </c>
      <c r="AT457" s="141" t="s">
        <v>1404</v>
      </c>
      <c r="AU457" s="141"/>
      <c r="AV457" s="383"/>
      <c r="AW457" s="385"/>
      <c r="AX457" s="139"/>
      <c r="AY457" t="s">
        <v>18571</v>
      </c>
      <c r="AZ457">
        <v>21000</v>
      </c>
      <c r="BA457" s="381"/>
      <c r="BB457" s="139" t="s">
        <v>17</v>
      </c>
      <c r="BC457" s="166"/>
      <c r="BD457" s="166"/>
      <c r="BE457" s="166"/>
      <c r="BF457" s="166"/>
      <c r="BG457" s="166"/>
      <c r="BH457" s="308"/>
      <c r="BI457" s="308"/>
      <c r="BJ457" s="141" t="s">
        <v>26</v>
      </c>
      <c r="BK457" s="141" t="s">
        <v>26</v>
      </c>
      <c r="BL457" s="141"/>
      <c r="BM457" s="141"/>
      <c r="BN457" s="139" t="s">
        <v>4075</v>
      </c>
      <c r="BQ457" s="141"/>
      <c r="BV457" s="141"/>
      <c r="BX457" s="141"/>
      <c r="BY457" s="141"/>
      <c r="BZ457" s="141"/>
      <c r="CA457" s="141"/>
      <c r="CB457" s="141"/>
      <c r="CC457" s="141"/>
      <c r="CD457" s="141"/>
      <c r="CE457" s="141"/>
      <c r="CF457" s="141"/>
      <c r="CG457" s="141"/>
    </row>
    <row r="458" spans="1:85" x14ac:dyDescent="0.35">
      <c r="A458" s="155" t="s">
        <v>11506</v>
      </c>
      <c r="B458" s="139" t="s">
        <v>4075</v>
      </c>
      <c r="C458" s="18">
        <v>42185</v>
      </c>
      <c r="D458" s="144">
        <v>0.76249999999999996</v>
      </c>
      <c r="E458" s="141" t="s">
        <v>13263</v>
      </c>
      <c r="F458" s="141">
        <v>2</v>
      </c>
      <c r="G458" s="141" t="s">
        <v>2004</v>
      </c>
      <c r="H458" s="141">
        <v>2015</v>
      </c>
      <c r="I458" s="18">
        <v>42185</v>
      </c>
      <c r="J458" s="144">
        <v>0.76249999999999996</v>
      </c>
      <c r="K458" s="378"/>
      <c r="L458" s="139" t="s">
        <v>4075</v>
      </c>
      <c r="M458" s="141"/>
      <c r="N458" s="248"/>
      <c r="O458" s="141" t="s">
        <v>26</v>
      </c>
      <c r="P458" s="141"/>
      <c r="Q458" s="141" t="s">
        <v>11507</v>
      </c>
      <c r="R458" s="141" t="s">
        <v>11508</v>
      </c>
      <c r="S458" s="141"/>
      <c r="T458" s="141"/>
      <c r="U458" s="141">
        <v>110481523</v>
      </c>
      <c r="V458" s="141"/>
      <c r="W458" s="139" t="s">
        <v>4075</v>
      </c>
      <c r="X458" s="141" t="s">
        <v>25</v>
      </c>
      <c r="Y458" s="141" t="s">
        <v>27</v>
      </c>
      <c r="Z458" s="141" t="s">
        <v>4</v>
      </c>
      <c r="AA458" s="141" t="s">
        <v>34</v>
      </c>
      <c r="AB458" s="141"/>
      <c r="AC458" s="139" t="s">
        <v>18050</v>
      </c>
      <c r="AD458" s="380"/>
      <c r="AE458" s="139" t="s">
        <v>4</v>
      </c>
      <c r="AF458" s="139" t="s">
        <v>13073</v>
      </c>
      <c r="AG458" s="139" t="s">
        <v>4</v>
      </c>
      <c r="AH458" s="139" t="s">
        <v>1378</v>
      </c>
      <c r="AI458" s="139" t="s">
        <v>15678</v>
      </c>
      <c r="AJ458" s="139"/>
      <c r="AK458" s="139" t="s">
        <v>15678</v>
      </c>
      <c r="AL458" s="139" t="s">
        <v>7</v>
      </c>
      <c r="AM458" s="141" t="s">
        <v>118</v>
      </c>
      <c r="AN458" s="141" t="s">
        <v>8</v>
      </c>
      <c r="AO458" s="139" t="s">
        <v>1614</v>
      </c>
      <c r="AP458" s="139" t="s">
        <v>7</v>
      </c>
      <c r="AQ458" s="139"/>
      <c r="AR458" s="381"/>
      <c r="AS458" s="139" t="s">
        <v>4075</v>
      </c>
      <c r="AT458" s="141" t="s">
        <v>43</v>
      </c>
      <c r="AU458" s="141">
        <v>507</v>
      </c>
      <c r="AV458" s="383"/>
      <c r="AW458" s="385"/>
      <c r="AX458" s="139"/>
      <c r="AY458" t="s">
        <v>18572</v>
      </c>
      <c r="AZ458">
        <v>12000</v>
      </c>
      <c r="BA458" s="381"/>
      <c r="BB458" s="139" t="s">
        <v>1446</v>
      </c>
      <c r="BC458" s="166"/>
      <c r="BD458" s="166"/>
      <c r="BE458" s="166"/>
      <c r="BF458" s="166"/>
      <c r="BG458" s="166"/>
      <c r="BH458" s="308"/>
      <c r="BI458" s="308"/>
      <c r="BJ458" s="141" t="s">
        <v>26</v>
      </c>
      <c r="BK458" s="141" t="s">
        <v>26</v>
      </c>
      <c r="BL458" s="141"/>
      <c r="BM458" s="141"/>
      <c r="BN458" s="139" t="s">
        <v>4075</v>
      </c>
      <c r="BQ458" s="141" t="s">
        <v>15723</v>
      </c>
      <c r="BR458" s="135" t="s">
        <v>15680</v>
      </c>
      <c r="BT458" s="135" t="s">
        <v>15365</v>
      </c>
      <c r="BU458" s="135" t="s">
        <v>13280</v>
      </c>
      <c r="BV458" s="141" t="s">
        <v>2760</v>
      </c>
      <c r="BW458" s="135" t="s">
        <v>13266</v>
      </c>
      <c r="BX458" s="141" t="s">
        <v>15681</v>
      </c>
      <c r="BY458" s="141" t="s">
        <v>15681</v>
      </c>
      <c r="BZ458" s="141" t="s">
        <v>26</v>
      </c>
      <c r="CA458" s="141" t="s">
        <v>1848</v>
      </c>
      <c r="CB458" s="141"/>
      <c r="CC458" s="141" t="s">
        <v>15686</v>
      </c>
      <c r="CD458" s="141" t="s">
        <v>15687</v>
      </c>
      <c r="CE458" s="141" t="s">
        <v>15450</v>
      </c>
      <c r="CF458" s="141" t="s">
        <v>15451</v>
      </c>
      <c r="CG458" s="141" t="s">
        <v>4004</v>
      </c>
    </row>
    <row r="459" spans="1:85" x14ac:dyDescent="0.35">
      <c r="A459" s="155" t="s">
        <v>11515</v>
      </c>
      <c r="B459" s="139" t="s">
        <v>4075</v>
      </c>
      <c r="C459" s="18">
        <v>42185</v>
      </c>
      <c r="D459" s="144">
        <v>3.472222222222222E-3</v>
      </c>
      <c r="E459" s="141" t="s">
        <v>13263</v>
      </c>
      <c r="F459" s="141">
        <v>2</v>
      </c>
      <c r="G459" s="141" t="s">
        <v>2004</v>
      </c>
      <c r="H459" s="141">
        <v>2015</v>
      </c>
      <c r="I459" s="18">
        <v>42185</v>
      </c>
      <c r="J459" s="144">
        <v>3.472222222222222E-3</v>
      </c>
      <c r="K459" s="378"/>
      <c r="L459" s="139" t="s">
        <v>4075</v>
      </c>
      <c r="M459" s="141"/>
      <c r="N459" s="248"/>
      <c r="O459" s="141" t="s">
        <v>26</v>
      </c>
      <c r="P459" s="141"/>
      <c r="Q459" s="141" t="s">
        <v>11516</v>
      </c>
      <c r="R459" s="141" t="s">
        <v>11517</v>
      </c>
      <c r="S459" s="141"/>
      <c r="T459" s="141"/>
      <c r="U459" s="141">
        <v>110479770</v>
      </c>
      <c r="V459" s="141"/>
      <c r="W459" s="139" t="s">
        <v>4075</v>
      </c>
      <c r="X459" s="141" t="s">
        <v>25</v>
      </c>
      <c r="Y459" s="141" t="s">
        <v>27</v>
      </c>
      <c r="Z459" s="141" t="s">
        <v>4</v>
      </c>
      <c r="AA459" s="141" t="s">
        <v>34</v>
      </c>
      <c r="AB459" s="141"/>
      <c r="AC459" s="139" t="s">
        <v>18047</v>
      </c>
      <c r="AD459" s="380"/>
      <c r="AE459" s="139" t="s">
        <v>102</v>
      </c>
      <c r="AF459" s="139" t="s">
        <v>13068</v>
      </c>
      <c r="AG459" s="139" t="s">
        <v>102</v>
      </c>
      <c r="AH459" s="139" t="s">
        <v>1378</v>
      </c>
      <c r="AI459" s="139" t="s">
        <v>7</v>
      </c>
      <c r="AJ459" s="139" t="s">
        <v>7</v>
      </c>
      <c r="AK459" s="139"/>
      <c r="AL459" s="139"/>
      <c r="AM459" s="141" t="s">
        <v>4004</v>
      </c>
      <c r="AN459" s="141" t="s">
        <v>8</v>
      </c>
      <c r="AO459" s="139" t="s">
        <v>1614</v>
      </c>
      <c r="AP459" s="139" t="s">
        <v>7</v>
      </c>
      <c r="AQ459" s="139"/>
      <c r="AR459" s="381"/>
      <c r="AS459" s="139" t="s">
        <v>4075</v>
      </c>
      <c r="AT459" s="141" t="s">
        <v>1404</v>
      </c>
      <c r="AU459" s="141"/>
      <c r="AV459" s="383"/>
      <c r="AW459" s="385"/>
      <c r="AX459" s="139"/>
      <c r="AY459" t="s">
        <v>18293</v>
      </c>
      <c r="AZ459">
        <v>12000</v>
      </c>
      <c r="BA459" s="381"/>
      <c r="BB459" s="139" t="s">
        <v>1450</v>
      </c>
      <c r="BC459" s="166"/>
      <c r="BD459" s="166"/>
      <c r="BE459" s="166"/>
      <c r="BF459" s="166"/>
      <c r="BG459" s="166"/>
      <c r="BH459" s="308"/>
      <c r="BI459" s="308"/>
      <c r="BJ459" s="141" t="s">
        <v>26</v>
      </c>
      <c r="BK459" s="141" t="s">
        <v>26</v>
      </c>
      <c r="BL459" s="141"/>
      <c r="BM459" s="141"/>
      <c r="BN459" s="139" t="s">
        <v>4075</v>
      </c>
      <c r="BQ459" s="141"/>
      <c r="BV459" s="141"/>
      <c r="BX459" s="141"/>
      <c r="BY459" s="141"/>
      <c r="BZ459" s="141"/>
      <c r="CA459" s="141"/>
      <c r="CB459" s="141"/>
      <c r="CC459" s="141"/>
      <c r="CD459" s="141"/>
      <c r="CE459" s="141"/>
      <c r="CF459" s="141"/>
      <c r="CG459" s="141"/>
    </row>
    <row r="460" spans="1:85" x14ac:dyDescent="0.35">
      <c r="A460" s="155" t="s">
        <v>11512</v>
      </c>
      <c r="B460" s="139" t="s">
        <v>4075</v>
      </c>
      <c r="C460" s="18">
        <v>42185</v>
      </c>
      <c r="D460" s="144">
        <v>0.2361111111111111</v>
      </c>
      <c r="E460" s="141" t="s">
        <v>13263</v>
      </c>
      <c r="F460" s="141">
        <v>2</v>
      </c>
      <c r="G460" s="141" t="s">
        <v>2004</v>
      </c>
      <c r="H460" s="141">
        <v>2015</v>
      </c>
      <c r="I460" s="18">
        <v>42185</v>
      </c>
      <c r="J460" s="144">
        <v>0.2361111111111111</v>
      </c>
      <c r="K460" s="378"/>
      <c r="L460" s="139" t="s">
        <v>4075</v>
      </c>
      <c r="M460" s="141"/>
      <c r="N460" s="248"/>
      <c r="O460" s="141" t="s">
        <v>26</v>
      </c>
      <c r="P460" s="141"/>
      <c r="Q460" s="141" t="s">
        <v>11513</v>
      </c>
      <c r="R460" s="141" t="s">
        <v>11514</v>
      </c>
      <c r="S460" s="141"/>
      <c r="T460" s="141"/>
      <c r="U460" s="141">
        <v>110479877</v>
      </c>
      <c r="V460" s="141"/>
      <c r="W460" s="139" t="s">
        <v>4075</v>
      </c>
      <c r="X460" s="141" t="s">
        <v>25</v>
      </c>
      <c r="Y460" s="141" t="s">
        <v>27</v>
      </c>
      <c r="Z460" s="141" t="s">
        <v>4</v>
      </c>
      <c r="AA460" s="141" t="s">
        <v>34</v>
      </c>
      <c r="AB460" s="141"/>
      <c r="AC460" s="139" t="s">
        <v>18049</v>
      </c>
      <c r="AD460" s="380"/>
      <c r="AE460" s="139" t="s">
        <v>102</v>
      </c>
      <c r="AF460" s="139" t="s">
        <v>13074</v>
      </c>
      <c r="AG460" s="139" t="s">
        <v>102</v>
      </c>
      <c r="AH460" s="139" t="s">
        <v>1378</v>
      </c>
      <c r="AI460" s="139" t="s">
        <v>11</v>
      </c>
      <c r="AJ460" s="139" t="s">
        <v>11</v>
      </c>
      <c r="AK460" s="139"/>
      <c r="AL460" s="139"/>
      <c r="AM460" s="141" t="s">
        <v>1537</v>
      </c>
      <c r="AN460" s="141" t="s">
        <v>8</v>
      </c>
      <c r="AO460" s="139" t="s">
        <v>1614</v>
      </c>
      <c r="AP460" s="139" t="s">
        <v>7</v>
      </c>
      <c r="AQ460" s="139"/>
      <c r="AR460" s="381"/>
      <c r="AS460" s="139" t="s">
        <v>4075</v>
      </c>
      <c r="AT460" s="141" t="s">
        <v>1404</v>
      </c>
      <c r="AU460" s="141"/>
      <c r="AV460" s="383"/>
      <c r="AW460" s="385"/>
      <c r="AX460" s="139"/>
      <c r="AY460" t="s">
        <v>18573</v>
      </c>
      <c r="AZ460">
        <v>12000</v>
      </c>
      <c r="BA460" s="381"/>
      <c r="BB460" s="139" t="s">
        <v>1444</v>
      </c>
      <c r="BC460" s="166"/>
      <c r="BD460" s="166"/>
      <c r="BE460" s="166"/>
      <c r="BF460" s="166"/>
      <c r="BG460" s="166"/>
      <c r="BH460" s="308"/>
      <c r="BI460" s="308"/>
      <c r="BJ460" s="141" t="s">
        <v>26</v>
      </c>
      <c r="BK460" s="141" t="s">
        <v>26</v>
      </c>
      <c r="BL460" s="141"/>
      <c r="BM460" s="141"/>
      <c r="BN460" s="139" t="s">
        <v>4075</v>
      </c>
      <c r="BQ460" s="141"/>
      <c r="BV460" s="141"/>
      <c r="BX460" s="141"/>
      <c r="BY460" s="141"/>
      <c r="BZ460" s="141"/>
      <c r="CA460" s="141"/>
      <c r="CB460" s="141"/>
      <c r="CC460" s="141"/>
      <c r="CD460" s="141"/>
      <c r="CE460" s="141"/>
      <c r="CF460" s="141"/>
      <c r="CG460" s="141"/>
    </row>
    <row r="461" spans="1:85" x14ac:dyDescent="0.35">
      <c r="A461" s="155" t="s">
        <v>11501</v>
      </c>
      <c r="B461" s="139" t="s">
        <v>4075</v>
      </c>
      <c r="C461" s="18">
        <v>42186</v>
      </c>
      <c r="D461" s="144">
        <v>0.5395833333333333</v>
      </c>
      <c r="E461" s="141" t="s">
        <v>13263</v>
      </c>
      <c r="F461" s="141">
        <v>3</v>
      </c>
      <c r="G461" s="141" t="s">
        <v>13283</v>
      </c>
      <c r="H461" s="141">
        <v>2015</v>
      </c>
      <c r="I461" s="18">
        <v>42186</v>
      </c>
      <c r="J461" s="144">
        <v>0.5395833333333333</v>
      </c>
      <c r="K461" s="378"/>
      <c r="L461" s="139" t="s">
        <v>4075</v>
      </c>
      <c r="M461" s="141"/>
      <c r="N461" s="248"/>
      <c r="O461" s="141" t="s">
        <v>26</v>
      </c>
      <c r="P461" s="141"/>
      <c r="Q461" s="141"/>
      <c r="R461" s="141" t="s">
        <v>11502</v>
      </c>
      <c r="S461" s="141"/>
      <c r="T461" s="141"/>
      <c r="U461" s="141"/>
      <c r="V461" s="141"/>
      <c r="W461" s="139" t="s">
        <v>4075</v>
      </c>
      <c r="X461" s="141" t="s">
        <v>25</v>
      </c>
      <c r="Y461" s="141" t="s">
        <v>27</v>
      </c>
      <c r="Z461" s="141" t="s">
        <v>4</v>
      </c>
      <c r="AA461" s="141" t="s">
        <v>34</v>
      </c>
      <c r="AB461" s="141"/>
      <c r="AC461" s="139" t="s">
        <v>18048</v>
      </c>
      <c r="AD461" s="380"/>
      <c r="AE461" s="139" t="s">
        <v>103</v>
      </c>
      <c r="AF461" s="139" t="s">
        <v>13069</v>
      </c>
      <c r="AG461" s="139" t="s">
        <v>103</v>
      </c>
      <c r="AH461" s="139" t="s">
        <v>1378</v>
      </c>
      <c r="AI461" s="139" t="s">
        <v>7399</v>
      </c>
      <c r="AJ461" s="139"/>
      <c r="AK461" s="139" t="s">
        <v>7399</v>
      </c>
      <c r="AL461" s="139" t="s">
        <v>7</v>
      </c>
      <c r="AM461" s="141"/>
      <c r="AN461" s="141" t="s">
        <v>8</v>
      </c>
      <c r="AO461" s="139" t="s">
        <v>1614</v>
      </c>
      <c r="AP461" s="139" t="s">
        <v>7</v>
      </c>
      <c r="AQ461" s="139"/>
      <c r="AR461" s="381"/>
      <c r="AS461" s="139" t="s">
        <v>4075</v>
      </c>
      <c r="AT461" s="141" t="s">
        <v>43</v>
      </c>
      <c r="AU461" s="141">
        <v>280</v>
      </c>
      <c r="AV461" s="383"/>
      <c r="AW461" s="385"/>
      <c r="AX461" s="139"/>
      <c r="AY461" t="s">
        <v>18336</v>
      </c>
      <c r="AZ461">
        <v>12000</v>
      </c>
      <c r="BA461" s="381"/>
      <c r="BB461" s="139" t="s">
        <v>1452</v>
      </c>
      <c r="BC461" s="166"/>
      <c r="BD461" s="166"/>
      <c r="BE461" s="166"/>
      <c r="BF461" s="166"/>
      <c r="BG461" s="166"/>
      <c r="BH461" s="308"/>
      <c r="BI461" s="308"/>
      <c r="BJ461" s="141" t="s">
        <v>26</v>
      </c>
      <c r="BK461" s="141" t="s">
        <v>26</v>
      </c>
      <c r="BL461" s="141"/>
      <c r="BM461" s="141"/>
      <c r="BN461" s="139" t="s">
        <v>4075</v>
      </c>
      <c r="BQ461" s="141"/>
      <c r="BV461" s="141"/>
      <c r="BX461" s="141"/>
      <c r="BY461" s="141"/>
      <c r="BZ461" s="141"/>
      <c r="CA461" s="141"/>
      <c r="CB461" s="141"/>
      <c r="CC461" s="141"/>
      <c r="CD461" s="141"/>
      <c r="CE461" s="141"/>
      <c r="CF461" s="141"/>
      <c r="CG461" s="141"/>
    </row>
    <row r="462" spans="1:85" x14ac:dyDescent="0.35">
      <c r="A462" s="155" t="s">
        <v>11503</v>
      </c>
      <c r="B462" s="139" t="s">
        <v>4075</v>
      </c>
      <c r="C462" s="18">
        <v>42186</v>
      </c>
      <c r="D462" s="144">
        <v>0.38680555555555557</v>
      </c>
      <c r="E462" s="141" t="s">
        <v>13263</v>
      </c>
      <c r="F462" s="141">
        <v>3</v>
      </c>
      <c r="G462" s="141" t="s">
        <v>13283</v>
      </c>
      <c r="H462" s="141">
        <v>2015</v>
      </c>
      <c r="I462" s="18">
        <v>42186</v>
      </c>
      <c r="J462" s="144">
        <v>0.38680555555555557</v>
      </c>
      <c r="K462" s="378"/>
      <c r="L462" s="139" t="s">
        <v>4075</v>
      </c>
      <c r="M462" s="141"/>
      <c r="N462" s="248"/>
      <c r="O462" s="141" t="s">
        <v>26</v>
      </c>
      <c r="P462" s="141"/>
      <c r="Q462" s="141" t="s">
        <v>11504</v>
      </c>
      <c r="R462" s="141" t="s">
        <v>11505</v>
      </c>
      <c r="S462" s="141"/>
      <c r="T462" s="141"/>
      <c r="U462" s="141"/>
      <c r="V462" s="141"/>
      <c r="W462" s="139" t="s">
        <v>4075</v>
      </c>
      <c r="X462" s="141" t="s">
        <v>25</v>
      </c>
      <c r="Y462" s="141" t="s">
        <v>27</v>
      </c>
      <c r="Z462" s="141" t="s">
        <v>4</v>
      </c>
      <c r="AA462" s="141" t="s">
        <v>34</v>
      </c>
      <c r="AB462" s="141"/>
      <c r="AC462" s="139" t="s">
        <v>18050</v>
      </c>
      <c r="AD462" s="380"/>
      <c r="AE462" s="139" t="s">
        <v>4</v>
      </c>
      <c r="AF462" s="139" t="s">
        <v>13073</v>
      </c>
      <c r="AG462" s="139" t="s">
        <v>4</v>
      </c>
      <c r="AH462" s="139" t="s">
        <v>1378</v>
      </c>
      <c r="AI462" s="139" t="s">
        <v>15678</v>
      </c>
      <c r="AJ462" s="139"/>
      <c r="AK462" s="139" t="s">
        <v>15678</v>
      </c>
      <c r="AL462" s="139" t="s">
        <v>7</v>
      </c>
      <c r="AM462" s="141"/>
      <c r="AN462" s="141" t="s">
        <v>8</v>
      </c>
      <c r="AO462" s="139" t="s">
        <v>1614</v>
      </c>
      <c r="AP462" s="139" t="s">
        <v>7</v>
      </c>
      <c r="AQ462" s="139"/>
      <c r="AR462" s="381"/>
      <c r="AS462" s="139" t="s">
        <v>4075</v>
      </c>
      <c r="AT462" s="141" t="s">
        <v>43</v>
      </c>
      <c r="AU462" s="141">
        <v>180</v>
      </c>
      <c r="AV462" s="383"/>
      <c r="AW462" s="385"/>
      <c r="AX462" s="139"/>
      <c r="AY462" t="s">
        <v>18574</v>
      </c>
      <c r="AZ462">
        <v>12000</v>
      </c>
      <c r="BA462" s="381"/>
      <c r="BB462" s="139" t="s">
        <v>1451</v>
      </c>
      <c r="BC462" s="166"/>
      <c r="BD462" s="166"/>
      <c r="BE462" s="166"/>
      <c r="BF462" s="166"/>
      <c r="BG462" s="166"/>
      <c r="BH462" s="308"/>
      <c r="BI462" s="308"/>
      <c r="BJ462" s="141" t="s">
        <v>26</v>
      </c>
      <c r="BK462" s="141" t="s">
        <v>26</v>
      </c>
      <c r="BL462" s="141"/>
      <c r="BM462" s="141"/>
      <c r="BN462" s="139" t="s">
        <v>4075</v>
      </c>
      <c r="BQ462" s="141" t="s">
        <v>15724</v>
      </c>
      <c r="BR462" s="135" t="s">
        <v>15680</v>
      </c>
      <c r="BT462" s="135" t="s">
        <v>15354</v>
      </c>
      <c r="BU462" s="135" t="s">
        <v>13280</v>
      </c>
      <c r="BV462" s="141" t="s">
        <v>13286</v>
      </c>
      <c r="BW462" s="135" t="s">
        <v>13261</v>
      </c>
      <c r="BX462" s="141" t="s">
        <v>15681</v>
      </c>
      <c r="BY462" s="141" t="s">
        <v>12</v>
      </c>
      <c r="BZ462" s="141" t="s">
        <v>26</v>
      </c>
      <c r="CA462" s="141" t="s">
        <v>1848</v>
      </c>
      <c r="CB462" s="141"/>
      <c r="CC462" s="141" t="s">
        <v>15686</v>
      </c>
      <c r="CD462" s="141" t="s">
        <v>15687</v>
      </c>
      <c r="CE462" s="141" t="s">
        <v>15450</v>
      </c>
      <c r="CF462" s="141" t="s">
        <v>15451</v>
      </c>
      <c r="CG462" s="141" t="s">
        <v>4004</v>
      </c>
    </row>
    <row r="463" spans="1:85" x14ac:dyDescent="0.35">
      <c r="A463" s="155" t="s">
        <v>11493</v>
      </c>
      <c r="B463" s="139" t="s">
        <v>4075</v>
      </c>
      <c r="C463" s="18">
        <v>42187</v>
      </c>
      <c r="D463" s="144">
        <v>0.95277777777777772</v>
      </c>
      <c r="E463" s="141" t="s">
        <v>13263</v>
      </c>
      <c r="F463" s="141">
        <v>3</v>
      </c>
      <c r="G463" s="141" t="s">
        <v>13283</v>
      </c>
      <c r="H463" s="141">
        <v>2015</v>
      </c>
      <c r="I463" s="18">
        <v>42187</v>
      </c>
      <c r="J463" s="144">
        <v>0.95277777777777772</v>
      </c>
      <c r="K463" s="378"/>
      <c r="L463" s="139" t="s">
        <v>4075</v>
      </c>
      <c r="M463" s="141"/>
      <c r="N463" s="248"/>
      <c r="O463" s="141" t="s">
        <v>26</v>
      </c>
      <c r="P463" s="141"/>
      <c r="Q463" s="141" t="s">
        <v>11494</v>
      </c>
      <c r="R463" s="141" t="s">
        <v>11495</v>
      </c>
      <c r="S463" s="141"/>
      <c r="T463" s="141"/>
      <c r="U463" s="141"/>
      <c r="V463" s="141"/>
      <c r="W463" s="139" t="s">
        <v>4075</v>
      </c>
      <c r="X463" s="141" t="s">
        <v>25</v>
      </c>
      <c r="Y463" s="141" t="s">
        <v>27</v>
      </c>
      <c r="Z463" s="141" t="s">
        <v>4</v>
      </c>
      <c r="AA463" s="141" t="s">
        <v>34</v>
      </c>
      <c r="AB463" s="141"/>
      <c r="AC463" s="139" t="s">
        <v>18047</v>
      </c>
      <c r="AD463" s="380"/>
      <c r="AE463" s="139" t="s">
        <v>102</v>
      </c>
      <c r="AF463" s="139" t="s">
        <v>13071</v>
      </c>
      <c r="AG463" s="139" t="s">
        <v>102</v>
      </c>
      <c r="AH463" s="139" t="s">
        <v>1378</v>
      </c>
      <c r="AI463" s="139"/>
      <c r="AJ463" s="139"/>
      <c r="AK463" s="139"/>
      <c r="AL463" s="139"/>
      <c r="AM463" s="141" t="s">
        <v>1537</v>
      </c>
      <c r="AN463" s="141" t="s">
        <v>8</v>
      </c>
      <c r="AO463" s="139" t="s">
        <v>1614</v>
      </c>
      <c r="AP463" s="139" t="s">
        <v>7</v>
      </c>
      <c r="AQ463" s="139"/>
      <c r="AR463" s="381"/>
      <c r="AS463" s="139" t="s">
        <v>4075</v>
      </c>
      <c r="AT463" s="141" t="s">
        <v>1404</v>
      </c>
      <c r="AU463" s="141"/>
      <c r="AV463" s="383"/>
      <c r="AW463" s="385"/>
      <c r="AX463" s="139"/>
      <c r="AY463" t="s">
        <v>18575</v>
      </c>
      <c r="AZ463">
        <v>17000</v>
      </c>
      <c r="BA463" s="381"/>
      <c r="BB463" s="139" t="s">
        <v>1450</v>
      </c>
      <c r="BC463" s="166"/>
      <c r="BD463" s="166"/>
      <c r="BE463" s="166"/>
      <c r="BF463" s="166"/>
      <c r="BG463" s="166"/>
      <c r="BH463" s="308"/>
      <c r="BI463" s="308"/>
      <c r="BJ463" s="141" t="s">
        <v>26</v>
      </c>
      <c r="BK463" s="141" t="s">
        <v>26</v>
      </c>
      <c r="BL463" s="141"/>
      <c r="BM463" s="141"/>
      <c r="BN463" s="139" t="s">
        <v>4075</v>
      </c>
      <c r="BQ463" s="141"/>
      <c r="BV463" s="141"/>
      <c r="BX463" s="141"/>
      <c r="BY463" s="141"/>
      <c r="BZ463" s="141"/>
      <c r="CA463" s="141"/>
      <c r="CB463" s="141"/>
      <c r="CC463" s="141"/>
      <c r="CD463" s="141"/>
      <c r="CE463" s="141"/>
      <c r="CF463" s="141"/>
      <c r="CG463" s="141"/>
    </row>
    <row r="464" spans="1:85" x14ac:dyDescent="0.35">
      <c r="A464" s="155" t="s">
        <v>11496</v>
      </c>
      <c r="B464" s="139" t="s">
        <v>4075</v>
      </c>
      <c r="C464" s="18">
        <v>42187</v>
      </c>
      <c r="D464" s="144">
        <v>0.58750000000000002</v>
      </c>
      <c r="E464" s="141" t="s">
        <v>13263</v>
      </c>
      <c r="F464" s="141">
        <v>3</v>
      </c>
      <c r="G464" s="141" t="s">
        <v>13283</v>
      </c>
      <c r="H464" s="141">
        <v>2015</v>
      </c>
      <c r="I464" s="18"/>
      <c r="J464" s="144"/>
      <c r="K464" s="378"/>
      <c r="L464" s="139" t="s">
        <v>4075</v>
      </c>
      <c r="M464" s="141"/>
      <c r="N464" s="248"/>
      <c r="O464" s="141" t="s">
        <v>26</v>
      </c>
      <c r="P464" s="141"/>
      <c r="Q464" s="141" t="s">
        <v>11497</v>
      </c>
      <c r="R464" s="141"/>
      <c r="S464" s="141"/>
      <c r="T464" s="141"/>
      <c r="U464" s="141"/>
      <c r="V464" s="141"/>
      <c r="W464" s="139" t="s">
        <v>4075</v>
      </c>
      <c r="X464" s="141" t="s">
        <v>25</v>
      </c>
      <c r="Y464" s="141" t="s">
        <v>27</v>
      </c>
      <c r="Z464" s="141" t="s">
        <v>4</v>
      </c>
      <c r="AA464" s="141" t="s">
        <v>34</v>
      </c>
      <c r="AB464" s="141"/>
      <c r="AC464" s="139" t="s">
        <v>18047</v>
      </c>
      <c r="AD464" s="380"/>
      <c r="AE464" s="139" t="s">
        <v>102</v>
      </c>
      <c r="AF464" s="139" t="s">
        <v>13074</v>
      </c>
      <c r="AG464" s="139" t="s">
        <v>102</v>
      </c>
      <c r="AH464" s="139" t="s">
        <v>1378</v>
      </c>
      <c r="AI464" s="139" t="s">
        <v>11</v>
      </c>
      <c r="AJ464" s="139" t="s">
        <v>11</v>
      </c>
      <c r="AK464" s="139"/>
      <c r="AL464" s="139"/>
      <c r="AM464" s="141" t="s">
        <v>12</v>
      </c>
      <c r="AN464" s="141" t="s">
        <v>8</v>
      </c>
      <c r="AO464" s="139" t="s">
        <v>1477</v>
      </c>
      <c r="AP464" s="139" t="s">
        <v>7</v>
      </c>
      <c r="AQ464" s="139"/>
      <c r="AR464" s="381"/>
      <c r="AS464" s="139" t="s">
        <v>4075</v>
      </c>
      <c r="AT464" s="141" t="s">
        <v>1404</v>
      </c>
      <c r="AU464" s="141"/>
      <c r="AV464" s="383"/>
      <c r="AW464" s="385"/>
      <c r="AX464" s="139"/>
      <c r="AY464" t="s">
        <v>7048</v>
      </c>
      <c r="BA464" s="381"/>
      <c r="BB464" s="139" t="s">
        <v>1444</v>
      </c>
      <c r="BC464" s="166"/>
      <c r="BD464" s="166"/>
      <c r="BE464" s="166"/>
      <c r="BF464" s="166"/>
      <c r="BG464" s="166"/>
      <c r="BH464" s="308"/>
      <c r="BI464" s="308"/>
      <c r="BJ464" s="141" t="s">
        <v>26</v>
      </c>
      <c r="BK464" s="141" t="s">
        <v>26</v>
      </c>
      <c r="BL464" s="141"/>
      <c r="BM464" s="141"/>
      <c r="BN464" s="139" t="s">
        <v>4075</v>
      </c>
      <c r="BQ464" s="141"/>
      <c r="BV464" s="141"/>
      <c r="BX464" s="141"/>
      <c r="BY464" s="141"/>
      <c r="BZ464" s="141"/>
      <c r="CA464" s="141"/>
      <c r="CB464" s="141"/>
      <c r="CC464" s="141"/>
      <c r="CD464" s="141"/>
      <c r="CE464" s="141"/>
      <c r="CF464" s="141"/>
      <c r="CG464" s="141"/>
    </row>
    <row r="465" spans="1:85" x14ac:dyDescent="0.35">
      <c r="A465" s="155" t="s">
        <v>11498</v>
      </c>
      <c r="B465" s="139" t="s">
        <v>4075</v>
      </c>
      <c r="C465" s="18">
        <v>42187</v>
      </c>
      <c r="D465" s="144">
        <v>0.54097222222222219</v>
      </c>
      <c r="E465" s="141" t="s">
        <v>13263</v>
      </c>
      <c r="F465" s="141">
        <v>3</v>
      </c>
      <c r="G465" s="141" t="s">
        <v>13283</v>
      </c>
      <c r="H465" s="141">
        <v>2015</v>
      </c>
      <c r="I465" s="18">
        <v>42187</v>
      </c>
      <c r="J465" s="144">
        <v>0.54097222222222219</v>
      </c>
      <c r="K465" s="378"/>
      <c r="L465" s="139" t="s">
        <v>4075</v>
      </c>
      <c r="M465" s="141"/>
      <c r="N465" s="248"/>
      <c r="O465" s="141" t="s">
        <v>26</v>
      </c>
      <c r="P465" s="141"/>
      <c r="Q465" s="141" t="s">
        <v>11499</v>
      </c>
      <c r="R465" s="141" t="s">
        <v>11500</v>
      </c>
      <c r="S465" s="141"/>
      <c r="T465" s="141"/>
      <c r="U465" s="141"/>
      <c r="V465" s="141"/>
      <c r="W465" s="139" t="s">
        <v>4075</v>
      </c>
      <c r="X465" s="141" t="s">
        <v>25</v>
      </c>
      <c r="Y465" s="141" t="s">
        <v>27</v>
      </c>
      <c r="Z465" s="141" t="s">
        <v>4</v>
      </c>
      <c r="AA465" s="141" t="s">
        <v>34</v>
      </c>
      <c r="AB465" s="141"/>
      <c r="AC465" s="139" t="s">
        <v>18047</v>
      </c>
      <c r="AD465" s="380"/>
      <c r="AE465" s="139" t="s">
        <v>4</v>
      </c>
      <c r="AF465" s="139" t="s">
        <v>13073</v>
      </c>
      <c r="AG465" s="139" t="s">
        <v>4</v>
      </c>
      <c r="AH465" s="139" t="s">
        <v>1378</v>
      </c>
      <c r="AI465" s="139" t="s">
        <v>15678</v>
      </c>
      <c r="AJ465" s="139"/>
      <c r="AK465" s="139" t="s">
        <v>15678</v>
      </c>
      <c r="AL465" s="139" t="s">
        <v>7</v>
      </c>
      <c r="AM465" s="141"/>
      <c r="AN465" s="141" t="s">
        <v>8</v>
      </c>
      <c r="AO465" s="139" t="s">
        <v>1614</v>
      </c>
      <c r="AP465" s="139" t="s">
        <v>7</v>
      </c>
      <c r="AQ465" s="139"/>
      <c r="AR465" s="381"/>
      <c r="AS465" s="139" t="s">
        <v>4075</v>
      </c>
      <c r="AT465" s="141" t="s">
        <v>1404</v>
      </c>
      <c r="AU465" s="141"/>
      <c r="AV465" s="383"/>
      <c r="AW465" s="385"/>
      <c r="AX465" s="139"/>
      <c r="AY465" t="s">
        <v>18576</v>
      </c>
      <c r="AZ465">
        <v>12000</v>
      </c>
      <c r="BA465" s="381"/>
      <c r="BB465" s="139" t="s">
        <v>1444</v>
      </c>
      <c r="BC465" s="166"/>
      <c r="BD465" s="166"/>
      <c r="BE465" s="166"/>
      <c r="BF465" s="166"/>
      <c r="BG465" s="166"/>
      <c r="BH465" s="308"/>
      <c r="BI465" s="308"/>
      <c r="BJ465" s="141" t="s">
        <v>26</v>
      </c>
      <c r="BK465" s="141" t="s">
        <v>26</v>
      </c>
      <c r="BL465" s="141"/>
      <c r="BM465" s="141"/>
      <c r="BN465" s="139" t="s">
        <v>4075</v>
      </c>
      <c r="BQ465" s="141" t="s">
        <v>15725</v>
      </c>
      <c r="BR465" s="135" t="s">
        <v>15680</v>
      </c>
      <c r="BT465" s="135" t="s">
        <v>15355</v>
      </c>
      <c r="BU465" s="135" t="s">
        <v>15348</v>
      </c>
      <c r="BV465" s="141" t="s">
        <v>13266</v>
      </c>
      <c r="BW465" s="135" t="s">
        <v>13274</v>
      </c>
      <c r="BX465" s="141" t="s">
        <v>15681</v>
      </c>
      <c r="BY465" s="141" t="s">
        <v>12</v>
      </c>
      <c r="BZ465" s="141" t="s">
        <v>26</v>
      </c>
      <c r="CA465" s="141" t="s">
        <v>1848</v>
      </c>
      <c r="CB465" s="141"/>
      <c r="CC465" s="141" t="s">
        <v>15690</v>
      </c>
      <c r="CD465" s="141" t="s">
        <v>34</v>
      </c>
      <c r="CE465" s="141" t="s">
        <v>15450</v>
      </c>
      <c r="CF465" s="141" t="s">
        <v>15451</v>
      </c>
      <c r="CG465" s="141" t="s">
        <v>1897</v>
      </c>
    </row>
    <row r="466" spans="1:85" x14ac:dyDescent="0.35">
      <c r="A466" s="155" t="s">
        <v>11484</v>
      </c>
      <c r="B466" s="139" t="s">
        <v>4075</v>
      </c>
      <c r="C466" s="18">
        <v>42188</v>
      </c>
      <c r="D466" s="144">
        <v>0.80625000000000002</v>
      </c>
      <c r="E466" s="141" t="s">
        <v>13263</v>
      </c>
      <c r="F466" s="141">
        <v>3</v>
      </c>
      <c r="G466" s="141" t="s">
        <v>13283</v>
      </c>
      <c r="H466" s="141">
        <v>2015</v>
      </c>
      <c r="I466" s="18">
        <v>42188</v>
      </c>
      <c r="J466" s="144">
        <v>0.80625000000000002</v>
      </c>
      <c r="K466" s="378"/>
      <c r="L466" s="139" t="s">
        <v>4075</v>
      </c>
      <c r="M466" s="141"/>
      <c r="N466" s="248"/>
      <c r="O466" s="141" t="s">
        <v>26</v>
      </c>
      <c r="P466" s="141"/>
      <c r="Q466" s="141" t="s">
        <v>11485</v>
      </c>
      <c r="R466" s="141" t="s">
        <v>11486</v>
      </c>
      <c r="S466" s="141"/>
      <c r="T466" s="141"/>
      <c r="U466" s="141">
        <v>110488782</v>
      </c>
      <c r="V466" s="141"/>
      <c r="W466" s="139" t="s">
        <v>4075</v>
      </c>
      <c r="X466" s="141" t="s">
        <v>25</v>
      </c>
      <c r="Y466" s="141" t="s">
        <v>27</v>
      </c>
      <c r="Z466" s="141" t="s">
        <v>4</v>
      </c>
      <c r="AA466" s="141" t="s">
        <v>34</v>
      </c>
      <c r="AB466" s="141"/>
      <c r="AC466" s="139" t="s">
        <v>18050</v>
      </c>
      <c r="AD466" s="380"/>
      <c r="AE466" s="139" t="s">
        <v>4</v>
      </c>
      <c r="AF466" s="139" t="s">
        <v>13073</v>
      </c>
      <c r="AG466" s="139" t="s">
        <v>4</v>
      </c>
      <c r="AH466" s="139" t="s">
        <v>1378</v>
      </c>
      <c r="AI466" s="139" t="s">
        <v>15678</v>
      </c>
      <c r="AJ466" s="139"/>
      <c r="AK466" s="139" t="s">
        <v>15678</v>
      </c>
      <c r="AL466" s="139" t="s">
        <v>7</v>
      </c>
      <c r="AM466" s="141" t="s">
        <v>4004</v>
      </c>
      <c r="AN466" s="141" t="s">
        <v>8</v>
      </c>
      <c r="AO466" s="139" t="s">
        <v>1614</v>
      </c>
      <c r="AP466" s="139" t="s">
        <v>7</v>
      </c>
      <c r="AQ466" s="139"/>
      <c r="AR466" s="381"/>
      <c r="AS466" s="139" t="s">
        <v>4075</v>
      </c>
      <c r="AT466" s="141" t="s">
        <v>1404</v>
      </c>
      <c r="AU466" s="141"/>
      <c r="AV466" s="383"/>
      <c r="AW466" s="385"/>
      <c r="AX466" s="139"/>
      <c r="AY466" t="s">
        <v>18577</v>
      </c>
      <c r="AZ466">
        <v>12000</v>
      </c>
      <c r="BA466" s="381"/>
      <c r="BB466" s="139" t="s">
        <v>1444</v>
      </c>
      <c r="BC466" s="166"/>
      <c r="BD466" s="166"/>
      <c r="BE466" s="166"/>
      <c r="BF466" s="166"/>
      <c r="BG466" s="166"/>
      <c r="BH466" s="308"/>
      <c r="BI466" s="308"/>
      <c r="BJ466" s="141" t="s">
        <v>26</v>
      </c>
      <c r="BK466" s="141" t="s">
        <v>26</v>
      </c>
      <c r="BL466" s="141"/>
      <c r="BM466" s="141"/>
      <c r="BN466" s="139" t="s">
        <v>4075</v>
      </c>
      <c r="BQ466" s="141" t="s">
        <v>15726</v>
      </c>
      <c r="BR466" s="135" t="s">
        <v>15685</v>
      </c>
      <c r="BT466" s="135" t="s">
        <v>15377</v>
      </c>
      <c r="BU466" s="135" t="s">
        <v>15378</v>
      </c>
      <c r="BV466" s="141" t="s">
        <v>1946</v>
      </c>
      <c r="BW466" s="135" t="s">
        <v>13286</v>
      </c>
      <c r="BX466" s="141" t="s">
        <v>12</v>
      </c>
      <c r="BY466" s="141" t="s">
        <v>15681</v>
      </c>
      <c r="BZ466" s="141" t="s">
        <v>26</v>
      </c>
      <c r="CA466" s="141" t="s">
        <v>1848</v>
      </c>
      <c r="CB466" s="141"/>
      <c r="CC466" s="141" t="s">
        <v>15690</v>
      </c>
      <c r="CD466" s="141" t="s">
        <v>34</v>
      </c>
      <c r="CE466" s="141" t="s">
        <v>15450</v>
      </c>
      <c r="CF466" s="141" t="s">
        <v>15451</v>
      </c>
      <c r="CG466" s="141" t="s">
        <v>1897</v>
      </c>
    </row>
    <row r="467" spans="1:85" x14ac:dyDescent="0.35">
      <c r="A467" s="155" t="s">
        <v>11487</v>
      </c>
      <c r="B467" s="139" t="s">
        <v>4075</v>
      </c>
      <c r="C467" s="18">
        <v>42188</v>
      </c>
      <c r="D467" s="144">
        <v>0.5083333333333333</v>
      </c>
      <c r="E467" s="141" t="s">
        <v>13263</v>
      </c>
      <c r="F467" s="141">
        <v>3</v>
      </c>
      <c r="G467" s="141" t="s">
        <v>13283</v>
      </c>
      <c r="H467" s="141">
        <v>2015</v>
      </c>
      <c r="I467" s="18">
        <v>42188</v>
      </c>
      <c r="J467" s="144">
        <v>0.5083333333333333</v>
      </c>
      <c r="K467" s="378"/>
      <c r="L467" s="139" t="s">
        <v>4075</v>
      </c>
      <c r="M467" s="141"/>
      <c r="N467" s="248"/>
      <c r="O467" s="141" t="s">
        <v>26</v>
      </c>
      <c r="P467" s="141"/>
      <c r="Q467" s="141" t="s">
        <v>11488</v>
      </c>
      <c r="R467" s="141" t="s">
        <v>11489</v>
      </c>
      <c r="S467" s="141"/>
      <c r="T467" s="141"/>
      <c r="U467" s="141"/>
      <c r="V467" s="141"/>
      <c r="W467" s="139" t="s">
        <v>4075</v>
      </c>
      <c r="X467" s="141" t="s">
        <v>25</v>
      </c>
      <c r="Y467" s="141" t="s">
        <v>27</v>
      </c>
      <c r="Z467" s="141" t="s">
        <v>4</v>
      </c>
      <c r="AA467" s="141" t="s">
        <v>34</v>
      </c>
      <c r="AB467" s="141"/>
      <c r="AC467" s="139" t="s">
        <v>18047</v>
      </c>
      <c r="AD467" s="380"/>
      <c r="AE467" s="139" t="s">
        <v>103</v>
      </c>
      <c r="AF467" s="139" t="s">
        <v>13069</v>
      </c>
      <c r="AG467" s="139" t="s">
        <v>103</v>
      </c>
      <c r="AH467" s="139" t="s">
        <v>1378</v>
      </c>
      <c r="AI467" s="139" t="s">
        <v>7399</v>
      </c>
      <c r="AJ467" s="139"/>
      <c r="AK467" s="139" t="s">
        <v>7399</v>
      </c>
      <c r="AL467" s="139" t="s">
        <v>7</v>
      </c>
      <c r="AM467" s="141" t="s">
        <v>4004</v>
      </c>
      <c r="AN467" s="141" t="s">
        <v>8</v>
      </c>
      <c r="AO467" s="139" t="s">
        <v>1614</v>
      </c>
      <c r="AP467" s="139" t="s">
        <v>7</v>
      </c>
      <c r="AQ467" s="139"/>
      <c r="AR467" s="381"/>
      <c r="AS467" s="139" t="s">
        <v>4075</v>
      </c>
      <c r="AT467" s="141" t="s">
        <v>1404</v>
      </c>
      <c r="AU467" s="141"/>
      <c r="AV467" s="383"/>
      <c r="AW467" s="385"/>
      <c r="AX467" s="139"/>
      <c r="AY467" t="s">
        <v>18578</v>
      </c>
      <c r="AZ467">
        <v>12000</v>
      </c>
      <c r="BA467" s="381"/>
      <c r="BB467" s="139" t="s">
        <v>17</v>
      </c>
      <c r="BC467" s="166"/>
      <c r="BD467" s="166"/>
      <c r="BE467" s="166"/>
      <c r="BF467" s="166"/>
      <c r="BG467" s="166"/>
      <c r="BH467" s="308"/>
      <c r="BI467" s="308"/>
      <c r="BJ467" s="141" t="s">
        <v>26</v>
      </c>
      <c r="BK467" s="141" t="s">
        <v>26</v>
      </c>
      <c r="BL467" s="141"/>
      <c r="BM467" s="141"/>
      <c r="BN467" s="139" t="s">
        <v>4075</v>
      </c>
      <c r="BQ467" s="141"/>
      <c r="BV467" s="141"/>
      <c r="BX467" s="141"/>
      <c r="BY467" s="141"/>
      <c r="BZ467" s="141"/>
      <c r="CA467" s="141"/>
      <c r="CB467" s="141"/>
      <c r="CC467" s="141"/>
      <c r="CD467" s="141"/>
      <c r="CE467" s="141"/>
      <c r="CF467" s="141"/>
      <c r="CG467" s="141"/>
    </row>
    <row r="468" spans="1:85" x14ac:dyDescent="0.35">
      <c r="A468" s="155" t="s">
        <v>11490</v>
      </c>
      <c r="B468" s="139" t="s">
        <v>4075</v>
      </c>
      <c r="C468" s="18">
        <v>42188</v>
      </c>
      <c r="D468" s="144">
        <v>0.14097222222222222</v>
      </c>
      <c r="E468" s="141" t="s">
        <v>13263</v>
      </c>
      <c r="F468" s="141">
        <v>3</v>
      </c>
      <c r="G468" s="141" t="s">
        <v>13283</v>
      </c>
      <c r="H468" s="141">
        <v>2015</v>
      </c>
      <c r="I468" s="18">
        <v>42188</v>
      </c>
      <c r="J468" s="144">
        <v>7.6388888888888895E-2</v>
      </c>
      <c r="K468" s="378"/>
      <c r="L468" s="139" t="s">
        <v>4075</v>
      </c>
      <c r="M468" s="141"/>
      <c r="N468" s="248"/>
      <c r="O468" s="141" t="s">
        <v>26</v>
      </c>
      <c r="P468" s="141"/>
      <c r="Q468" s="141" t="s">
        <v>11491</v>
      </c>
      <c r="R468" s="141" t="s">
        <v>11492</v>
      </c>
      <c r="S468" s="141"/>
      <c r="T468" s="141"/>
      <c r="U468" s="141">
        <v>110487794</v>
      </c>
      <c r="V468" s="141"/>
      <c r="W468" s="139" t="s">
        <v>4075</v>
      </c>
      <c r="X468" s="141" t="s">
        <v>25</v>
      </c>
      <c r="Y468" s="141" t="s">
        <v>27</v>
      </c>
      <c r="Z468" s="141" t="s">
        <v>4</v>
      </c>
      <c r="AA468" s="141" t="s">
        <v>34</v>
      </c>
      <c r="AB468" s="141"/>
      <c r="AC468" s="139" t="s">
        <v>18050</v>
      </c>
      <c r="AD468" s="380"/>
      <c r="AE468" s="139" t="s">
        <v>4</v>
      </c>
      <c r="AF468" s="139" t="s">
        <v>13073</v>
      </c>
      <c r="AG468" s="139" t="s">
        <v>4</v>
      </c>
      <c r="AH468" s="139" t="s">
        <v>1378</v>
      </c>
      <c r="AI468" s="139" t="s">
        <v>15678</v>
      </c>
      <c r="AJ468" s="139"/>
      <c r="AK468" s="139" t="s">
        <v>15678</v>
      </c>
      <c r="AL468" s="139" t="s">
        <v>7</v>
      </c>
      <c r="AM468" s="141" t="s">
        <v>4004</v>
      </c>
      <c r="AN468" s="141" t="s">
        <v>8</v>
      </c>
      <c r="AO468" s="139" t="s">
        <v>1614</v>
      </c>
      <c r="AP468" s="139" t="s">
        <v>7</v>
      </c>
      <c r="AQ468" s="139"/>
      <c r="AR468" s="381"/>
      <c r="AS468" s="139" t="s">
        <v>4075</v>
      </c>
      <c r="AT468" s="141" t="s">
        <v>43</v>
      </c>
      <c r="AU468" s="141">
        <v>565</v>
      </c>
      <c r="AV468" s="383"/>
      <c r="AW468" s="385"/>
      <c r="AX468" s="139"/>
      <c r="AY468" t="s">
        <v>18563</v>
      </c>
      <c r="AZ468">
        <v>21000</v>
      </c>
      <c r="BA468" s="381"/>
      <c r="BB468" s="139" t="s">
        <v>1450</v>
      </c>
      <c r="BC468" s="166"/>
      <c r="BD468" s="166"/>
      <c r="BE468" s="166"/>
      <c r="BF468" s="166"/>
      <c r="BG468" s="166"/>
      <c r="BH468" s="308"/>
      <c r="BI468" s="308"/>
      <c r="BJ468" s="141" t="s">
        <v>26</v>
      </c>
      <c r="BK468" s="141" t="s">
        <v>26</v>
      </c>
      <c r="BL468" s="141"/>
      <c r="BM468" s="141"/>
      <c r="BN468" s="139" t="s">
        <v>4075</v>
      </c>
      <c r="BQ468" s="141" t="s">
        <v>15726</v>
      </c>
      <c r="BR468" s="135" t="s">
        <v>15680</v>
      </c>
      <c r="BT468" s="135" t="s">
        <v>15365</v>
      </c>
      <c r="BU468" s="135" t="s">
        <v>2059</v>
      </c>
      <c r="BV468" s="141" t="s">
        <v>15356</v>
      </c>
      <c r="BW468" s="135" t="s">
        <v>13270</v>
      </c>
      <c r="BX468" s="141" t="s">
        <v>15681</v>
      </c>
      <c r="BY468" s="141" t="s">
        <v>12</v>
      </c>
      <c r="BZ468" s="141" t="s">
        <v>26</v>
      </c>
      <c r="CA468" s="141" t="s">
        <v>1848</v>
      </c>
      <c r="CB468" s="141"/>
      <c r="CC468" s="141" t="s">
        <v>15686</v>
      </c>
      <c r="CD468" s="141" t="s">
        <v>15687</v>
      </c>
      <c r="CE468" s="141" t="s">
        <v>15450</v>
      </c>
      <c r="CF468" s="141" t="s">
        <v>15451</v>
      </c>
      <c r="CG468" s="141" t="s">
        <v>4009</v>
      </c>
    </row>
    <row r="469" spans="1:85" x14ac:dyDescent="0.35">
      <c r="A469" s="155" t="s">
        <v>11477</v>
      </c>
      <c r="B469" s="139" t="s">
        <v>4075</v>
      </c>
      <c r="C469" s="18">
        <v>42189</v>
      </c>
      <c r="D469" s="144">
        <v>0.59305555555555556</v>
      </c>
      <c r="E469" s="141" t="s">
        <v>13263</v>
      </c>
      <c r="F469" s="141">
        <v>3</v>
      </c>
      <c r="G469" s="141" t="s">
        <v>13283</v>
      </c>
      <c r="H469" s="141">
        <v>2015</v>
      </c>
      <c r="I469" s="18">
        <v>42189</v>
      </c>
      <c r="J469" s="144">
        <v>0.59305555555555556</v>
      </c>
      <c r="K469" s="378"/>
      <c r="L469" s="139" t="s">
        <v>4075</v>
      </c>
      <c r="M469" s="141"/>
      <c r="N469" s="248"/>
      <c r="O469" s="141" t="s">
        <v>26</v>
      </c>
      <c r="P469" s="141"/>
      <c r="Q469" s="141" t="s">
        <v>11478</v>
      </c>
      <c r="R469" s="141" t="s">
        <v>11479</v>
      </c>
      <c r="S469" s="141"/>
      <c r="T469" s="141"/>
      <c r="U469" s="141"/>
      <c r="V469" s="141"/>
      <c r="W469" s="139" t="s">
        <v>4075</v>
      </c>
      <c r="X469" s="141" t="s">
        <v>25</v>
      </c>
      <c r="Y469" s="141" t="s">
        <v>27</v>
      </c>
      <c r="Z469" s="141" t="s">
        <v>4</v>
      </c>
      <c r="AA469" s="141" t="s">
        <v>34</v>
      </c>
      <c r="AB469" s="141"/>
      <c r="AC469" s="139" t="s">
        <v>18049</v>
      </c>
      <c r="AD469" s="380"/>
      <c r="AE469" s="139" t="s">
        <v>107</v>
      </c>
      <c r="AF469" s="139" t="s">
        <v>13076</v>
      </c>
      <c r="AG469" s="139" t="s">
        <v>4130</v>
      </c>
      <c r="AH469" s="139" t="s">
        <v>1378</v>
      </c>
      <c r="AI469" s="139" t="s">
        <v>1518</v>
      </c>
      <c r="AJ469" s="139"/>
      <c r="AK469" s="139" t="s">
        <v>1518</v>
      </c>
      <c r="AL469" s="139" t="s">
        <v>7</v>
      </c>
      <c r="AM469" s="141" t="s">
        <v>12</v>
      </c>
      <c r="AN469" s="141" t="s">
        <v>8</v>
      </c>
      <c r="AO469" s="139" t="s">
        <v>1614</v>
      </c>
      <c r="AP469" s="139" t="s">
        <v>7</v>
      </c>
      <c r="AQ469" s="139"/>
      <c r="AR469" s="381"/>
      <c r="AS469" s="139" t="s">
        <v>4075</v>
      </c>
      <c r="AT469" s="141" t="s">
        <v>1404</v>
      </c>
      <c r="AU469" s="141"/>
      <c r="AV469" s="383"/>
      <c r="AW469" s="385"/>
      <c r="AX469" s="139"/>
      <c r="AY469" t="s">
        <v>18267</v>
      </c>
      <c r="AZ469">
        <v>21000</v>
      </c>
      <c r="BA469" s="381"/>
      <c r="BB469" s="139" t="s">
        <v>1444</v>
      </c>
      <c r="BC469" s="166"/>
      <c r="BD469" s="166"/>
      <c r="BE469" s="166"/>
      <c r="BF469" s="166"/>
      <c r="BG469" s="166"/>
      <c r="BH469" s="308"/>
      <c r="BI469" s="308"/>
      <c r="BJ469" s="141" t="s">
        <v>26</v>
      </c>
      <c r="BK469" s="141" t="s">
        <v>26</v>
      </c>
      <c r="BL469" s="141"/>
      <c r="BM469" s="141"/>
      <c r="BN469" s="139" t="s">
        <v>4075</v>
      </c>
      <c r="BQ469" s="141"/>
      <c r="BV469" s="141"/>
      <c r="BX469" s="141"/>
      <c r="BY469" s="141"/>
      <c r="BZ469" s="141"/>
      <c r="CA469" s="141"/>
      <c r="CB469" s="141"/>
      <c r="CC469" s="141"/>
      <c r="CD469" s="141"/>
      <c r="CE469" s="141"/>
      <c r="CF469" s="141"/>
      <c r="CG469" s="141"/>
    </row>
    <row r="470" spans="1:85" x14ac:dyDescent="0.35">
      <c r="A470" s="155" t="s">
        <v>19946</v>
      </c>
      <c r="B470" s="139" t="s">
        <v>4075</v>
      </c>
      <c r="C470" s="18">
        <v>42189</v>
      </c>
      <c r="D470" s="144">
        <v>0.78483796296296293</v>
      </c>
      <c r="E470" s="141" t="s">
        <v>13263</v>
      </c>
      <c r="F470" s="141">
        <v>3</v>
      </c>
      <c r="G470" s="141" t="s">
        <v>13283</v>
      </c>
      <c r="H470" s="141">
        <v>2015</v>
      </c>
      <c r="I470" s="18">
        <v>42189</v>
      </c>
      <c r="J470" s="144">
        <v>0.78472222222222221</v>
      </c>
      <c r="K470" s="378"/>
      <c r="L470" s="139" t="s">
        <v>4075</v>
      </c>
      <c r="M470" s="141" t="s">
        <v>28</v>
      </c>
      <c r="N470" s="248">
        <v>44257</v>
      </c>
      <c r="O470" s="141" t="s">
        <v>25</v>
      </c>
      <c r="P470" s="141"/>
      <c r="Q470" s="141" t="s">
        <v>19947</v>
      </c>
      <c r="R470" s="141" t="s">
        <v>1944</v>
      </c>
      <c r="S470" s="141"/>
      <c r="T470" s="141" t="s">
        <v>19948</v>
      </c>
      <c r="U470" s="141"/>
      <c r="V470" s="141"/>
      <c r="W470" s="139" t="s">
        <v>4075</v>
      </c>
      <c r="X470" s="141" t="s">
        <v>25</v>
      </c>
      <c r="Y470" s="141" t="s">
        <v>27</v>
      </c>
      <c r="Z470" s="141"/>
      <c r="AA470" s="141" t="s">
        <v>34</v>
      </c>
      <c r="AB470" s="141"/>
      <c r="AC470" s="139" t="s">
        <v>18047</v>
      </c>
      <c r="AD470" s="380"/>
      <c r="AE470" s="139" t="s">
        <v>103</v>
      </c>
      <c r="AF470" s="139" t="s">
        <v>13069</v>
      </c>
      <c r="AG470" s="139" t="s">
        <v>103</v>
      </c>
      <c r="AH470" s="139" t="s">
        <v>1380</v>
      </c>
      <c r="AI470" s="139" t="s">
        <v>7399</v>
      </c>
      <c r="AJ470" s="139"/>
      <c r="AK470" s="139" t="s">
        <v>7399</v>
      </c>
      <c r="AL470" s="139" t="s">
        <v>7</v>
      </c>
      <c r="AM470" s="141" t="s">
        <v>15</v>
      </c>
      <c r="AN470" s="141" t="s">
        <v>8</v>
      </c>
      <c r="AO470" s="139"/>
      <c r="AP470" s="139" t="s">
        <v>7</v>
      </c>
      <c r="AQ470" s="139"/>
      <c r="AR470" s="381"/>
      <c r="AS470" s="139" t="s">
        <v>4075</v>
      </c>
      <c r="AT470" s="141" t="s">
        <v>1404</v>
      </c>
      <c r="AU470" s="141"/>
      <c r="AV470" s="383"/>
      <c r="AW470" s="385"/>
      <c r="AX470" s="139" t="s">
        <v>175</v>
      </c>
      <c r="AY470" t="s">
        <v>19949</v>
      </c>
      <c r="BA470" s="381"/>
      <c r="BB470" s="139" t="s">
        <v>17</v>
      </c>
      <c r="BC470" s="166"/>
      <c r="BD470" s="166"/>
      <c r="BE470" s="166"/>
      <c r="BF470" s="166"/>
      <c r="BG470" s="166"/>
      <c r="BH470" s="308"/>
      <c r="BI470" s="308"/>
      <c r="BJ470" s="141" t="s">
        <v>26</v>
      </c>
      <c r="BK470" s="141" t="s">
        <v>26</v>
      </c>
      <c r="BL470" s="141"/>
      <c r="BM470" s="141"/>
      <c r="BN470" s="139" t="s">
        <v>4075</v>
      </c>
      <c r="BQ470" s="141"/>
      <c r="BV470" s="141"/>
      <c r="BX470" s="141"/>
      <c r="BY470" s="141"/>
      <c r="BZ470" s="141"/>
      <c r="CA470" s="141"/>
      <c r="CB470" s="141"/>
      <c r="CC470" s="141"/>
      <c r="CD470" s="141"/>
      <c r="CE470" s="141"/>
      <c r="CF470" s="141"/>
      <c r="CG470" s="141"/>
    </row>
    <row r="471" spans="1:85" x14ac:dyDescent="0.35">
      <c r="A471" s="155" t="s">
        <v>11481</v>
      </c>
      <c r="B471" s="139" t="s">
        <v>4075</v>
      </c>
      <c r="C471" s="18">
        <v>42189</v>
      </c>
      <c r="D471" s="144">
        <v>5.1388888888888887E-2</v>
      </c>
      <c r="E471" s="141" t="s">
        <v>13263</v>
      </c>
      <c r="F471" s="141">
        <v>3</v>
      </c>
      <c r="G471" s="141" t="s">
        <v>13283</v>
      </c>
      <c r="H471" s="141">
        <v>2015</v>
      </c>
      <c r="I471" s="18">
        <v>42189</v>
      </c>
      <c r="J471" s="144">
        <v>5.1388888888888887E-2</v>
      </c>
      <c r="K471" s="378"/>
      <c r="L471" s="139" t="s">
        <v>4075</v>
      </c>
      <c r="M471" s="141"/>
      <c r="N471" s="248"/>
      <c r="O471" s="141" t="s">
        <v>26</v>
      </c>
      <c r="P471" s="141"/>
      <c r="Q471" s="141" t="s">
        <v>11482</v>
      </c>
      <c r="R471" s="141" t="s">
        <v>11483</v>
      </c>
      <c r="S471" s="141"/>
      <c r="T471" s="141"/>
      <c r="U471" s="141"/>
      <c r="V471" s="141"/>
      <c r="W471" s="139" t="s">
        <v>4075</v>
      </c>
      <c r="X471" s="141" t="s">
        <v>25</v>
      </c>
      <c r="Y471" s="141" t="s">
        <v>27</v>
      </c>
      <c r="Z471" s="141" t="s">
        <v>4</v>
      </c>
      <c r="AA471" s="141" t="s">
        <v>34</v>
      </c>
      <c r="AB471" s="141"/>
      <c r="AC471" s="139" t="s">
        <v>18047</v>
      </c>
      <c r="AD471" s="380"/>
      <c r="AE471" s="139" t="s">
        <v>102</v>
      </c>
      <c r="AF471" s="139" t="s">
        <v>13085</v>
      </c>
      <c r="AG471" s="139" t="s">
        <v>102</v>
      </c>
      <c r="AH471" s="139" t="s">
        <v>1378</v>
      </c>
      <c r="AI471" s="139" t="s">
        <v>1409</v>
      </c>
      <c r="AJ471" s="139" t="s">
        <v>1409</v>
      </c>
      <c r="AK471" s="139"/>
      <c r="AL471" s="139"/>
      <c r="AM471" s="141" t="s">
        <v>4004</v>
      </c>
      <c r="AN471" s="141" t="s">
        <v>8</v>
      </c>
      <c r="AO471" s="139" t="s">
        <v>1614</v>
      </c>
      <c r="AP471" s="139" t="s">
        <v>13</v>
      </c>
      <c r="AQ471" s="139"/>
      <c r="AR471" s="381"/>
      <c r="AS471" s="139" t="s">
        <v>4075</v>
      </c>
      <c r="AT471" s="141" t="s">
        <v>43</v>
      </c>
      <c r="AU471" s="141">
        <v>340</v>
      </c>
      <c r="AV471" s="383"/>
      <c r="AW471" s="385"/>
      <c r="AX471" s="139"/>
      <c r="AY471" t="s">
        <v>18579</v>
      </c>
      <c r="AZ471">
        <v>12000</v>
      </c>
      <c r="BA471" s="381"/>
      <c r="BB471" s="139" t="s">
        <v>17</v>
      </c>
      <c r="BC471" s="166"/>
      <c r="BD471" s="166"/>
      <c r="BE471" s="166"/>
      <c r="BF471" s="166"/>
      <c r="BG471" s="166"/>
      <c r="BH471" s="308"/>
      <c r="BI471" s="308"/>
      <c r="BJ471" s="141" t="s">
        <v>26</v>
      </c>
      <c r="BK471" s="141" t="s">
        <v>26</v>
      </c>
      <c r="BL471" s="141"/>
      <c r="BM471" s="141"/>
      <c r="BN471" s="139" t="s">
        <v>4075</v>
      </c>
      <c r="BQ471" s="141"/>
      <c r="BV471" s="141"/>
      <c r="BX471" s="141"/>
      <c r="BY471" s="141"/>
      <c r="BZ471" s="141"/>
      <c r="CA471" s="141"/>
      <c r="CB471" s="141"/>
      <c r="CC471" s="141"/>
      <c r="CD471" s="141"/>
      <c r="CE471" s="141"/>
      <c r="CF471" s="141"/>
      <c r="CG471" s="141"/>
    </row>
    <row r="472" spans="1:85" x14ac:dyDescent="0.35">
      <c r="A472" s="155" t="s">
        <v>11480</v>
      </c>
      <c r="B472" s="139" t="s">
        <v>4075</v>
      </c>
      <c r="C472" s="18">
        <v>42189</v>
      </c>
      <c r="D472" s="144">
        <v>0.31736111111111109</v>
      </c>
      <c r="E472" s="141" t="s">
        <v>13263</v>
      </c>
      <c r="F472" s="141">
        <v>3</v>
      </c>
      <c r="G472" s="141" t="s">
        <v>13283</v>
      </c>
      <c r="H472" s="141">
        <v>2015</v>
      </c>
      <c r="I472" s="18">
        <v>42189</v>
      </c>
      <c r="J472" s="144">
        <v>0.31736111111111109</v>
      </c>
      <c r="K472" s="378"/>
      <c r="L472" s="139" t="s">
        <v>4075</v>
      </c>
      <c r="M472" s="141"/>
      <c r="N472" s="248"/>
      <c r="O472" s="141" t="s">
        <v>26</v>
      </c>
      <c r="P472" s="141"/>
      <c r="Q472" s="141"/>
      <c r="R472" s="141"/>
      <c r="S472" s="141"/>
      <c r="T472" s="141"/>
      <c r="U472" s="141"/>
      <c r="V472" s="141"/>
      <c r="W472" s="139" t="s">
        <v>4075</v>
      </c>
      <c r="X472" s="141" t="s">
        <v>25</v>
      </c>
      <c r="Y472" s="141" t="s">
        <v>27</v>
      </c>
      <c r="Z472" s="141" t="s">
        <v>4</v>
      </c>
      <c r="AA472" s="141" t="s">
        <v>35</v>
      </c>
      <c r="AB472" s="141"/>
      <c r="AC472" s="139" t="s">
        <v>18047</v>
      </c>
      <c r="AD472" s="380"/>
      <c r="AE472" s="139" t="s">
        <v>102</v>
      </c>
      <c r="AF472" s="139" t="s">
        <v>13078</v>
      </c>
      <c r="AG472" s="139" t="s">
        <v>102</v>
      </c>
      <c r="AH472" s="139" t="s">
        <v>1378</v>
      </c>
      <c r="AI472" s="139" t="s">
        <v>87</v>
      </c>
      <c r="AJ472" s="139" t="s">
        <v>87</v>
      </c>
      <c r="AK472" s="139"/>
      <c r="AL472" s="139"/>
      <c r="AM472" s="141"/>
      <c r="AN472" s="141" t="s">
        <v>8</v>
      </c>
      <c r="AO472" s="139" t="s">
        <v>1618</v>
      </c>
      <c r="AP472" s="139" t="s">
        <v>7</v>
      </c>
      <c r="AQ472" s="139"/>
      <c r="AR472" s="381"/>
      <c r="AS472" s="139" t="s">
        <v>4075</v>
      </c>
      <c r="AT472" s="141" t="s">
        <v>1404</v>
      </c>
      <c r="AU472" s="141"/>
      <c r="AV472" s="383"/>
      <c r="AW472" s="385"/>
      <c r="AX472" s="139"/>
      <c r="AY472" t="s">
        <v>18580</v>
      </c>
      <c r="AZ472">
        <v>115000</v>
      </c>
      <c r="BA472" s="381"/>
      <c r="BB472" s="139" t="s">
        <v>1444</v>
      </c>
      <c r="BC472" s="166"/>
      <c r="BD472" s="166"/>
      <c r="BE472" s="166"/>
      <c r="BF472" s="166"/>
      <c r="BG472" s="166"/>
      <c r="BH472" s="308"/>
      <c r="BI472" s="308"/>
      <c r="BJ472" s="141" t="s">
        <v>26</v>
      </c>
      <c r="BK472" s="141" t="s">
        <v>26</v>
      </c>
      <c r="BL472" s="141"/>
      <c r="BM472" s="141"/>
      <c r="BN472" s="139" t="s">
        <v>4075</v>
      </c>
      <c r="BQ472" s="141"/>
      <c r="BV472" s="141"/>
      <c r="BX472" s="141"/>
      <c r="BY472" s="141"/>
      <c r="BZ472" s="141"/>
      <c r="CA472" s="141"/>
      <c r="CB472" s="141"/>
      <c r="CC472" s="141"/>
      <c r="CD472" s="141"/>
      <c r="CE472" s="141"/>
      <c r="CF472" s="141"/>
      <c r="CG472" s="141"/>
    </row>
    <row r="473" spans="1:85" x14ac:dyDescent="0.35">
      <c r="A473" s="155" t="s">
        <v>11474</v>
      </c>
      <c r="B473" s="139" t="s">
        <v>4075</v>
      </c>
      <c r="C473" s="18">
        <v>42190</v>
      </c>
      <c r="D473" s="144">
        <v>0.88958333333333328</v>
      </c>
      <c r="E473" s="141" t="s">
        <v>13264</v>
      </c>
      <c r="F473" s="141">
        <v>3</v>
      </c>
      <c r="G473" s="141" t="s">
        <v>13283</v>
      </c>
      <c r="H473" s="141">
        <v>2015</v>
      </c>
      <c r="I473" s="18">
        <v>42190</v>
      </c>
      <c r="J473" s="144">
        <v>0.88611111111111107</v>
      </c>
      <c r="K473" s="378"/>
      <c r="L473" s="139" t="s">
        <v>4075</v>
      </c>
      <c r="M473" s="141"/>
      <c r="N473" s="248"/>
      <c r="O473" s="141" t="s">
        <v>26</v>
      </c>
      <c r="P473" s="141"/>
      <c r="Q473" s="141" t="s">
        <v>11475</v>
      </c>
      <c r="R473" s="141" t="s">
        <v>11476</v>
      </c>
      <c r="S473" s="141"/>
      <c r="T473" s="141"/>
      <c r="U473" s="141"/>
      <c r="V473" s="141"/>
      <c r="W473" s="139" t="s">
        <v>4075</v>
      </c>
      <c r="X473" s="141" t="s">
        <v>25</v>
      </c>
      <c r="Y473" s="141" t="s">
        <v>27</v>
      </c>
      <c r="Z473" s="141" t="s">
        <v>4</v>
      </c>
      <c r="AA473" s="141" t="s">
        <v>34</v>
      </c>
      <c r="AB473" s="141"/>
      <c r="AC473" s="139" t="s">
        <v>18047</v>
      </c>
      <c r="AD473" s="380"/>
      <c r="AE473" s="139" t="s">
        <v>4</v>
      </c>
      <c r="AF473" s="139" t="s">
        <v>13073</v>
      </c>
      <c r="AG473" s="139" t="s">
        <v>4</v>
      </c>
      <c r="AH473" s="139" t="s">
        <v>1378</v>
      </c>
      <c r="AI473" s="139" t="s">
        <v>15678</v>
      </c>
      <c r="AJ473" s="139"/>
      <c r="AK473" s="139" t="s">
        <v>15678</v>
      </c>
      <c r="AL473" s="139" t="s">
        <v>7</v>
      </c>
      <c r="AM473" s="141" t="s">
        <v>4004</v>
      </c>
      <c r="AN473" s="141" t="s">
        <v>8</v>
      </c>
      <c r="AO473" s="139" t="s">
        <v>1614</v>
      </c>
      <c r="AP473" s="139" t="s">
        <v>7</v>
      </c>
      <c r="AQ473" s="139"/>
      <c r="AR473" s="381"/>
      <c r="AS473" s="139" t="s">
        <v>4075</v>
      </c>
      <c r="AT473" s="141" t="s">
        <v>44</v>
      </c>
      <c r="AU473" s="141">
        <v>335</v>
      </c>
      <c r="AV473" s="383"/>
      <c r="AW473" s="385"/>
      <c r="AX473" s="139"/>
      <c r="AY473" t="s">
        <v>18302</v>
      </c>
      <c r="AZ473">
        <v>21000</v>
      </c>
      <c r="BA473" s="381"/>
      <c r="BB473" s="139" t="s">
        <v>1451</v>
      </c>
      <c r="BC473" s="166"/>
      <c r="BD473" s="166"/>
      <c r="BE473" s="166"/>
      <c r="BF473" s="166"/>
      <c r="BG473" s="166"/>
      <c r="BH473" s="308"/>
      <c r="BI473" s="308"/>
      <c r="BJ473" s="141" t="s">
        <v>26</v>
      </c>
      <c r="BK473" s="141" t="s">
        <v>26</v>
      </c>
      <c r="BL473" s="141"/>
      <c r="BM473" s="141"/>
      <c r="BN473" s="139" t="s">
        <v>4075</v>
      </c>
      <c r="BQ473" s="141" t="s">
        <v>15727</v>
      </c>
      <c r="BR473" s="135" t="s">
        <v>15680</v>
      </c>
      <c r="BT473" s="135" t="s">
        <v>15354</v>
      </c>
      <c r="BU473" s="135" t="s">
        <v>15361</v>
      </c>
      <c r="BV473" s="141" t="s">
        <v>13272</v>
      </c>
      <c r="BW473" s="135" t="s">
        <v>15363</v>
      </c>
      <c r="BX473" s="141" t="s">
        <v>15681</v>
      </c>
      <c r="BY473" s="141" t="s">
        <v>15681</v>
      </c>
      <c r="BZ473" s="141" t="s">
        <v>26</v>
      </c>
      <c r="CA473" s="141" t="s">
        <v>1848</v>
      </c>
      <c r="CB473" s="141"/>
      <c r="CC473" s="141" t="s">
        <v>15686</v>
      </c>
      <c r="CD473" s="141" t="s">
        <v>15687</v>
      </c>
      <c r="CE473" s="141" t="s">
        <v>15450</v>
      </c>
      <c r="CF473" s="141" t="s">
        <v>15451</v>
      </c>
      <c r="CG473" s="141" t="s">
        <v>4004</v>
      </c>
    </row>
    <row r="474" spans="1:85" x14ac:dyDescent="0.35">
      <c r="A474" s="155" t="s">
        <v>11462</v>
      </c>
      <c r="B474" s="139" t="s">
        <v>4075</v>
      </c>
      <c r="C474" s="18">
        <v>42192</v>
      </c>
      <c r="D474" s="144">
        <v>0.64375000000000004</v>
      </c>
      <c r="E474" s="141" t="s">
        <v>13264</v>
      </c>
      <c r="F474" s="141">
        <v>3</v>
      </c>
      <c r="G474" s="141" t="s">
        <v>13283</v>
      </c>
      <c r="H474" s="141">
        <v>2015</v>
      </c>
      <c r="I474" s="18">
        <v>42192</v>
      </c>
      <c r="J474" s="144">
        <v>0.64375000000000004</v>
      </c>
      <c r="K474" s="378"/>
      <c r="L474" s="139" t="s">
        <v>4075</v>
      </c>
      <c r="M474" s="141"/>
      <c r="N474" s="248"/>
      <c r="O474" s="141" t="s">
        <v>26</v>
      </c>
      <c r="P474" s="141"/>
      <c r="Q474" s="141" t="s">
        <v>11463</v>
      </c>
      <c r="R474" s="141" t="s">
        <v>11464</v>
      </c>
      <c r="S474" s="141"/>
      <c r="T474" s="141"/>
      <c r="U474" s="141">
        <v>110492499</v>
      </c>
      <c r="V474" s="141"/>
      <c r="W474" s="139" t="s">
        <v>4075</v>
      </c>
      <c r="X474" s="141" t="s">
        <v>25</v>
      </c>
      <c r="Y474" s="141" t="s">
        <v>27</v>
      </c>
      <c r="Z474" s="141" t="s">
        <v>4</v>
      </c>
      <c r="AA474" s="141" t="s">
        <v>34</v>
      </c>
      <c r="AB474" s="141"/>
      <c r="AC474" s="139" t="s">
        <v>18047</v>
      </c>
      <c r="AD474" s="380"/>
      <c r="AE474" s="139" t="s">
        <v>4</v>
      </c>
      <c r="AF474" s="139" t="s">
        <v>13073</v>
      </c>
      <c r="AG474" s="139" t="s">
        <v>4</v>
      </c>
      <c r="AH474" s="139" t="s">
        <v>1378</v>
      </c>
      <c r="AI474" s="139" t="s">
        <v>15678</v>
      </c>
      <c r="AJ474" s="139"/>
      <c r="AK474" s="139" t="s">
        <v>15678</v>
      </c>
      <c r="AL474" s="139" t="s">
        <v>7</v>
      </c>
      <c r="AM474" s="141" t="s">
        <v>1537</v>
      </c>
      <c r="AN474" s="141" t="s">
        <v>8</v>
      </c>
      <c r="AO474" s="139" t="s">
        <v>1614</v>
      </c>
      <c r="AP474" s="139" t="s">
        <v>7</v>
      </c>
      <c r="AQ474" s="139"/>
      <c r="AR474" s="381"/>
      <c r="AS474" s="139" t="s">
        <v>4075</v>
      </c>
      <c r="AT474" s="141" t="s">
        <v>43</v>
      </c>
      <c r="AU474" s="141">
        <v>510</v>
      </c>
      <c r="AV474" s="383"/>
      <c r="AW474" s="385"/>
      <c r="AX474" s="139"/>
      <c r="AY474" t="s">
        <v>18581</v>
      </c>
      <c r="AZ474">
        <v>12000</v>
      </c>
      <c r="BA474" s="381"/>
      <c r="BB474" s="139" t="s">
        <v>1452</v>
      </c>
      <c r="BC474" s="166"/>
      <c r="BD474" s="166"/>
      <c r="BE474" s="166"/>
      <c r="BF474" s="166"/>
      <c r="BG474" s="166"/>
      <c r="BH474" s="308"/>
      <c r="BI474" s="308"/>
      <c r="BJ474" s="141" t="s">
        <v>26</v>
      </c>
      <c r="BK474" s="141" t="s">
        <v>26</v>
      </c>
      <c r="BL474" s="141"/>
      <c r="BM474" s="141"/>
      <c r="BN474" s="139" t="s">
        <v>4075</v>
      </c>
      <c r="BQ474" s="141" t="s">
        <v>15727</v>
      </c>
      <c r="BR474" s="135" t="s">
        <v>15700</v>
      </c>
      <c r="BT474" s="135" t="s">
        <v>15349</v>
      </c>
      <c r="BU474" s="135" t="s">
        <v>15348</v>
      </c>
      <c r="BV474" s="141" t="s">
        <v>3268</v>
      </c>
      <c r="BW474" s="135" t="s">
        <v>13261</v>
      </c>
      <c r="BX474" s="141" t="s">
        <v>15681</v>
      </c>
      <c r="BY474" s="141" t="s">
        <v>15707</v>
      </c>
      <c r="BZ474" s="141" t="s">
        <v>25</v>
      </c>
      <c r="CA474" s="141" t="s">
        <v>1848</v>
      </c>
      <c r="CB474" s="141"/>
      <c r="CC474" s="141" t="s">
        <v>15686</v>
      </c>
      <c r="CD474" s="141" t="s">
        <v>15683</v>
      </c>
      <c r="CE474" s="141" t="s">
        <v>15450</v>
      </c>
      <c r="CF474" s="141" t="s">
        <v>15451</v>
      </c>
      <c r="CG474" s="141" t="s">
        <v>2003</v>
      </c>
    </row>
    <row r="475" spans="1:85" x14ac:dyDescent="0.35">
      <c r="A475" s="155" t="s">
        <v>11459</v>
      </c>
      <c r="B475" s="139" t="s">
        <v>4075</v>
      </c>
      <c r="C475" s="18">
        <v>42192</v>
      </c>
      <c r="D475" s="144">
        <v>0.91805555555555551</v>
      </c>
      <c r="E475" s="141" t="s">
        <v>13264</v>
      </c>
      <c r="F475" s="141">
        <v>3</v>
      </c>
      <c r="G475" s="141" t="s">
        <v>13283</v>
      </c>
      <c r="H475" s="141">
        <v>2015</v>
      </c>
      <c r="I475" s="18">
        <v>42192</v>
      </c>
      <c r="J475" s="144">
        <v>0.91805555555555551</v>
      </c>
      <c r="K475" s="378"/>
      <c r="L475" s="139" t="s">
        <v>4075</v>
      </c>
      <c r="M475" s="141"/>
      <c r="N475" s="248"/>
      <c r="O475" s="141" t="s">
        <v>26</v>
      </c>
      <c r="P475" s="141"/>
      <c r="Q475" s="141" t="s">
        <v>11460</v>
      </c>
      <c r="R475" s="141" t="s">
        <v>11461</v>
      </c>
      <c r="S475" s="141"/>
      <c r="T475" s="141"/>
      <c r="U475" s="141"/>
      <c r="V475" s="141"/>
      <c r="W475" s="139" t="s">
        <v>4075</v>
      </c>
      <c r="X475" s="141" t="s">
        <v>25</v>
      </c>
      <c r="Y475" s="141" t="s">
        <v>27</v>
      </c>
      <c r="Z475" s="141" t="s">
        <v>4</v>
      </c>
      <c r="AA475" s="141" t="s">
        <v>34</v>
      </c>
      <c r="AB475" s="141"/>
      <c r="AC475" s="139" t="s">
        <v>18047</v>
      </c>
      <c r="AD475" s="380"/>
      <c r="AE475" s="139" t="s">
        <v>102</v>
      </c>
      <c r="AF475" s="139" t="s">
        <v>13068</v>
      </c>
      <c r="AG475" s="139" t="s">
        <v>102</v>
      </c>
      <c r="AH475" s="139" t="s">
        <v>1378</v>
      </c>
      <c r="AI475" s="139" t="s">
        <v>7</v>
      </c>
      <c r="AJ475" s="139" t="s">
        <v>7</v>
      </c>
      <c r="AK475" s="139"/>
      <c r="AL475" s="139"/>
      <c r="AM475" s="141" t="s">
        <v>14</v>
      </c>
      <c r="AN475" s="141" t="s">
        <v>8</v>
      </c>
      <c r="AO475" s="139" t="s">
        <v>1614</v>
      </c>
      <c r="AP475" s="139" t="s">
        <v>7</v>
      </c>
      <c r="AQ475" s="139"/>
      <c r="AR475" s="381"/>
      <c r="AS475" s="139" t="s">
        <v>4075</v>
      </c>
      <c r="AT475" s="141" t="s">
        <v>1404</v>
      </c>
      <c r="AU475" s="141"/>
      <c r="AV475" s="383"/>
      <c r="AW475" s="385"/>
      <c r="AX475" s="139"/>
      <c r="AY475" t="s">
        <v>18582</v>
      </c>
      <c r="AZ475">
        <v>21000</v>
      </c>
      <c r="BA475" s="381"/>
      <c r="BB475" s="139" t="s">
        <v>17</v>
      </c>
      <c r="BC475" s="166"/>
      <c r="BD475" s="166"/>
      <c r="BE475" s="166"/>
      <c r="BF475" s="166"/>
      <c r="BG475" s="166"/>
      <c r="BH475" s="308"/>
      <c r="BI475" s="308"/>
      <c r="BJ475" s="141" t="s">
        <v>26</v>
      </c>
      <c r="BK475" s="141" t="s">
        <v>26</v>
      </c>
      <c r="BL475" s="141"/>
      <c r="BM475" s="141"/>
      <c r="BN475" s="139" t="s">
        <v>4075</v>
      </c>
      <c r="BQ475" s="141"/>
      <c r="BV475" s="141"/>
      <c r="BX475" s="141"/>
      <c r="BY475" s="141"/>
      <c r="BZ475" s="141"/>
      <c r="CA475" s="141"/>
      <c r="CB475" s="141"/>
      <c r="CC475" s="141"/>
      <c r="CD475" s="141"/>
      <c r="CE475" s="141"/>
      <c r="CF475" s="141"/>
      <c r="CG475" s="141"/>
    </row>
    <row r="476" spans="1:85" x14ac:dyDescent="0.35">
      <c r="A476" s="155" t="s">
        <v>11465</v>
      </c>
      <c r="B476" s="139" t="s">
        <v>4075</v>
      </c>
      <c r="C476" s="18">
        <v>42192</v>
      </c>
      <c r="D476" s="144">
        <v>0.44583333333333336</v>
      </c>
      <c r="E476" s="141" t="s">
        <v>13264</v>
      </c>
      <c r="F476" s="141">
        <v>3</v>
      </c>
      <c r="G476" s="141" t="s">
        <v>13283</v>
      </c>
      <c r="H476" s="141">
        <v>2015</v>
      </c>
      <c r="I476" s="18">
        <v>42192</v>
      </c>
      <c r="J476" s="144">
        <v>0.44583333333333336</v>
      </c>
      <c r="K476" s="378"/>
      <c r="L476" s="139" t="s">
        <v>4075</v>
      </c>
      <c r="M476" s="141"/>
      <c r="N476" s="248"/>
      <c r="O476" s="141" t="s">
        <v>26</v>
      </c>
      <c r="P476" s="141"/>
      <c r="Q476" s="141" t="s">
        <v>11466</v>
      </c>
      <c r="R476" s="141" t="s">
        <v>11467</v>
      </c>
      <c r="S476" s="141"/>
      <c r="T476" s="141"/>
      <c r="U476" s="141"/>
      <c r="V476" s="141"/>
      <c r="W476" s="139" t="s">
        <v>4075</v>
      </c>
      <c r="X476" s="141" t="s">
        <v>25</v>
      </c>
      <c r="Y476" s="141" t="s">
        <v>27</v>
      </c>
      <c r="Z476" s="141" t="s">
        <v>4</v>
      </c>
      <c r="AA476" s="141" t="s">
        <v>34</v>
      </c>
      <c r="AB476" s="141"/>
      <c r="AC476" s="139" t="s">
        <v>18047</v>
      </c>
      <c r="AD476" s="380"/>
      <c r="AE476" s="139" t="s">
        <v>4</v>
      </c>
      <c r="AF476" s="139" t="s">
        <v>13073</v>
      </c>
      <c r="AG476" s="139" t="s">
        <v>4</v>
      </c>
      <c r="AH476" s="139" t="s">
        <v>1378</v>
      </c>
      <c r="AI476" s="139" t="s">
        <v>15678</v>
      </c>
      <c r="AJ476" s="139"/>
      <c r="AK476" s="139" t="s">
        <v>15678</v>
      </c>
      <c r="AL476" s="139" t="s">
        <v>7</v>
      </c>
      <c r="AM476" s="141"/>
      <c r="AN476" s="141" t="s">
        <v>8</v>
      </c>
      <c r="AO476" s="139" t="s">
        <v>1614</v>
      </c>
      <c r="AP476" s="139" t="s">
        <v>7</v>
      </c>
      <c r="AQ476" s="139"/>
      <c r="AR476" s="381"/>
      <c r="AS476" s="139" t="s">
        <v>4075</v>
      </c>
      <c r="AT476" s="141" t="s">
        <v>43</v>
      </c>
      <c r="AU476" s="141">
        <v>330</v>
      </c>
      <c r="AV476" s="383"/>
      <c r="AW476" s="385"/>
      <c r="AX476" s="139"/>
      <c r="AY476" t="s">
        <v>18583</v>
      </c>
      <c r="AZ476">
        <v>12000</v>
      </c>
      <c r="BA476" s="381"/>
      <c r="BB476" s="139" t="s">
        <v>1451</v>
      </c>
      <c r="BC476" s="166"/>
      <c r="BD476" s="166"/>
      <c r="BE476" s="166"/>
      <c r="BF476" s="166"/>
      <c r="BG476" s="166"/>
      <c r="BH476" s="308"/>
      <c r="BI476" s="308"/>
      <c r="BJ476" s="141" t="s">
        <v>26</v>
      </c>
      <c r="BK476" s="141" t="s">
        <v>26</v>
      </c>
      <c r="BL476" s="141"/>
      <c r="BM476" s="141"/>
      <c r="BN476" s="139" t="s">
        <v>4075</v>
      </c>
      <c r="BQ476" s="141" t="s">
        <v>15727</v>
      </c>
      <c r="BR476" s="135" t="s">
        <v>15685</v>
      </c>
      <c r="BT476" s="135" t="s">
        <v>13609</v>
      </c>
      <c r="BU476" s="135" t="s">
        <v>15356</v>
      </c>
      <c r="BV476" s="141" t="s">
        <v>13260</v>
      </c>
      <c r="BW476" s="135" t="s">
        <v>13286</v>
      </c>
      <c r="BX476" s="141" t="s">
        <v>15689</v>
      </c>
      <c r="BY476" s="141" t="s">
        <v>12</v>
      </c>
      <c r="BZ476" s="141" t="s">
        <v>26</v>
      </c>
      <c r="CA476" s="141" t="s">
        <v>1848</v>
      </c>
      <c r="CB476" s="141"/>
      <c r="CC476" s="141" t="s">
        <v>13</v>
      </c>
      <c r="CD476" s="141" t="s">
        <v>34</v>
      </c>
      <c r="CE476" s="141" t="s">
        <v>15450</v>
      </c>
      <c r="CF476" s="141" t="s">
        <v>15451</v>
      </c>
      <c r="CG476" s="141" t="s">
        <v>4004</v>
      </c>
    </row>
    <row r="477" spans="1:85" x14ac:dyDescent="0.35">
      <c r="A477" s="155" t="s">
        <v>11471</v>
      </c>
      <c r="B477" s="139" t="s">
        <v>4075</v>
      </c>
      <c r="C477" s="18">
        <v>42192</v>
      </c>
      <c r="D477" s="144">
        <v>0.12638888888888888</v>
      </c>
      <c r="E477" s="141" t="s">
        <v>13264</v>
      </c>
      <c r="F477" s="141">
        <v>3</v>
      </c>
      <c r="G477" s="141" t="s">
        <v>13283</v>
      </c>
      <c r="H477" s="141">
        <v>2015</v>
      </c>
      <c r="I477" s="18">
        <v>42192</v>
      </c>
      <c r="J477" s="144">
        <v>0.12638888888888888</v>
      </c>
      <c r="K477" s="378"/>
      <c r="L477" s="139" t="s">
        <v>4075</v>
      </c>
      <c r="M477" s="141"/>
      <c r="N477" s="248"/>
      <c r="O477" s="141" t="s">
        <v>26</v>
      </c>
      <c r="P477" s="141"/>
      <c r="Q477" s="141" t="s">
        <v>11472</v>
      </c>
      <c r="R477" s="141" t="s">
        <v>11473</v>
      </c>
      <c r="S477" s="141"/>
      <c r="T477" s="141"/>
      <c r="U477" s="141">
        <v>110490828</v>
      </c>
      <c r="V477" s="141"/>
      <c r="W477" s="139" t="s">
        <v>4075</v>
      </c>
      <c r="X477" s="141" t="s">
        <v>25</v>
      </c>
      <c r="Y477" s="141" t="s">
        <v>27</v>
      </c>
      <c r="Z477" s="141" t="s">
        <v>4</v>
      </c>
      <c r="AA477" s="141" t="s">
        <v>34</v>
      </c>
      <c r="AB477" s="141"/>
      <c r="AC477" s="139" t="s">
        <v>18047</v>
      </c>
      <c r="AD477" s="380"/>
      <c r="AE477" s="139" t="s">
        <v>107</v>
      </c>
      <c r="AF477" s="139" t="s">
        <v>13076</v>
      </c>
      <c r="AG477" s="139" t="s">
        <v>4130</v>
      </c>
      <c r="AH477" s="139" t="s">
        <v>1378</v>
      </c>
      <c r="AI477" s="139" t="s">
        <v>1518</v>
      </c>
      <c r="AJ477" s="139"/>
      <c r="AK477" s="139" t="s">
        <v>1518</v>
      </c>
      <c r="AL477" s="139" t="s">
        <v>7</v>
      </c>
      <c r="AM477" s="141" t="s">
        <v>4004</v>
      </c>
      <c r="AN477" s="141" t="s">
        <v>8</v>
      </c>
      <c r="AO477" s="139" t="s">
        <v>1614</v>
      </c>
      <c r="AP477" s="139" t="s">
        <v>7</v>
      </c>
      <c r="AQ477" s="139"/>
      <c r="AR477" s="381"/>
      <c r="AS477" s="139" t="s">
        <v>4075</v>
      </c>
      <c r="AT477" s="141" t="s">
        <v>1404</v>
      </c>
      <c r="AU477" s="141"/>
      <c r="AV477" s="383"/>
      <c r="AW477" s="385"/>
      <c r="AX477" s="139"/>
      <c r="AY477" t="s">
        <v>18584</v>
      </c>
      <c r="AZ477">
        <v>21000</v>
      </c>
      <c r="BA477" s="381"/>
      <c r="BB477" s="139" t="s">
        <v>1450</v>
      </c>
      <c r="BC477" s="166"/>
      <c r="BD477" s="166"/>
      <c r="BE477" s="166"/>
      <c r="BF477" s="166"/>
      <c r="BG477" s="166"/>
      <c r="BH477" s="308"/>
      <c r="BI477" s="308"/>
      <c r="BJ477" s="141" t="s">
        <v>26</v>
      </c>
      <c r="BK477" s="141" t="s">
        <v>26</v>
      </c>
      <c r="BL477" s="141"/>
      <c r="BM477" s="141"/>
      <c r="BN477" s="139" t="s">
        <v>4075</v>
      </c>
      <c r="BQ477" s="141"/>
      <c r="BV477" s="141"/>
      <c r="BX477" s="141"/>
      <c r="BY477" s="141"/>
      <c r="BZ477" s="141"/>
      <c r="CA477" s="141"/>
      <c r="CB477" s="141"/>
      <c r="CC477" s="141"/>
      <c r="CD477" s="141"/>
      <c r="CE477" s="141"/>
      <c r="CF477" s="141"/>
      <c r="CG477" s="141"/>
    </row>
    <row r="478" spans="1:85" x14ac:dyDescent="0.35">
      <c r="A478" s="155" t="s">
        <v>11468</v>
      </c>
      <c r="B478" s="139" t="s">
        <v>4075</v>
      </c>
      <c r="C478" s="18">
        <v>42192</v>
      </c>
      <c r="D478" s="144">
        <v>0.24444444444444444</v>
      </c>
      <c r="E478" s="141" t="s">
        <v>13264</v>
      </c>
      <c r="F478" s="141">
        <v>3</v>
      </c>
      <c r="G478" s="141" t="s">
        <v>13283</v>
      </c>
      <c r="H478" s="141">
        <v>2015</v>
      </c>
      <c r="I478" s="18">
        <v>42192</v>
      </c>
      <c r="J478" s="144">
        <v>0.24444444444444444</v>
      </c>
      <c r="K478" s="378"/>
      <c r="L478" s="139" t="s">
        <v>4075</v>
      </c>
      <c r="M478" s="141"/>
      <c r="N478" s="248"/>
      <c r="O478" s="141" t="s">
        <v>26</v>
      </c>
      <c r="P478" s="141"/>
      <c r="Q478" s="141" t="s">
        <v>11469</v>
      </c>
      <c r="R478" s="141" t="s">
        <v>11470</v>
      </c>
      <c r="S478" s="141"/>
      <c r="T478" s="141"/>
      <c r="U478" s="141">
        <v>110491021</v>
      </c>
      <c r="V478" s="141"/>
      <c r="W478" s="139" t="s">
        <v>4075</v>
      </c>
      <c r="X478" s="141" t="s">
        <v>25</v>
      </c>
      <c r="Y478" s="141" t="s">
        <v>27</v>
      </c>
      <c r="Z478" s="141" t="s">
        <v>4</v>
      </c>
      <c r="AA478" s="141" t="s">
        <v>34</v>
      </c>
      <c r="AB478" s="141"/>
      <c r="AC478" s="139" t="s">
        <v>18047</v>
      </c>
      <c r="AD478" s="380"/>
      <c r="AE478" s="139" t="s">
        <v>103</v>
      </c>
      <c r="AF478" s="139" t="s">
        <v>13075</v>
      </c>
      <c r="AG478" s="139" t="s">
        <v>103</v>
      </c>
      <c r="AH478" s="139" t="s">
        <v>1378</v>
      </c>
      <c r="AI478" s="139" t="s">
        <v>7340</v>
      </c>
      <c r="AJ478" s="139"/>
      <c r="AK478" s="139" t="s">
        <v>7340</v>
      </c>
      <c r="AL478" s="139" t="s">
        <v>1408</v>
      </c>
      <c r="AM478" s="141" t="s">
        <v>4004</v>
      </c>
      <c r="AN478" s="141" t="s">
        <v>8</v>
      </c>
      <c r="AO478" s="139" t="s">
        <v>1614</v>
      </c>
      <c r="AP478" s="139" t="s">
        <v>7</v>
      </c>
      <c r="AQ478" s="139"/>
      <c r="AR478" s="381"/>
      <c r="AS478" s="139" t="s">
        <v>4075</v>
      </c>
      <c r="AT478" s="141" t="s">
        <v>1404</v>
      </c>
      <c r="AU478" s="141"/>
      <c r="AV478" s="383"/>
      <c r="AW478" s="385"/>
      <c r="AX478" s="139"/>
      <c r="AY478" t="s">
        <v>18585</v>
      </c>
      <c r="AZ478">
        <v>21000</v>
      </c>
      <c r="BA478" s="381"/>
      <c r="BB478" s="139" t="s">
        <v>1450</v>
      </c>
      <c r="BC478" s="166"/>
      <c r="BD478" s="166"/>
      <c r="BE478" s="166"/>
      <c r="BF478" s="166"/>
      <c r="BG478" s="166"/>
      <c r="BH478" s="308"/>
      <c r="BI478" s="308"/>
      <c r="BJ478" s="141" t="s">
        <v>26</v>
      </c>
      <c r="BK478" s="141" t="s">
        <v>26</v>
      </c>
      <c r="BL478" s="141"/>
      <c r="BM478" s="141"/>
      <c r="BN478" s="139" t="s">
        <v>4075</v>
      </c>
      <c r="BQ478" s="141"/>
      <c r="BV478" s="141"/>
      <c r="BX478" s="141"/>
      <c r="BY478" s="141"/>
      <c r="BZ478" s="141"/>
      <c r="CA478" s="141"/>
      <c r="CB478" s="141"/>
      <c r="CC478" s="141"/>
      <c r="CD478" s="141"/>
      <c r="CE478" s="141"/>
      <c r="CF478" s="141"/>
      <c r="CG478" s="141"/>
    </row>
    <row r="479" spans="1:85" x14ac:dyDescent="0.35">
      <c r="A479" s="155" t="s">
        <v>11456</v>
      </c>
      <c r="B479" s="139" t="s">
        <v>4075</v>
      </c>
      <c r="C479" s="18">
        <v>42193</v>
      </c>
      <c r="D479" s="144">
        <v>0.47430555555555554</v>
      </c>
      <c r="E479" s="141" t="s">
        <v>13264</v>
      </c>
      <c r="F479" s="141">
        <v>3</v>
      </c>
      <c r="G479" s="141" t="s">
        <v>13283</v>
      </c>
      <c r="H479" s="141">
        <v>2015</v>
      </c>
      <c r="I479" s="18">
        <v>42193</v>
      </c>
      <c r="J479" s="144">
        <v>0.47430555555555554</v>
      </c>
      <c r="K479" s="378"/>
      <c r="L479" s="139" t="s">
        <v>4075</v>
      </c>
      <c r="M479" s="141"/>
      <c r="N479" s="248"/>
      <c r="O479" s="141" t="s">
        <v>26</v>
      </c>
      <c r="P479" s="141"/>
      <c r="Q479" s="141" t="s">
        <v>11457</v>
      </c>
      <c r="R479" s="141" t="s">
        <v>11458</v>
      </c>
      <c r="S479" s="141"/>
      <c r="T479" s="141"/>
      <c r="U479" s="141">
        <v>110494395</v>
      </c>
      <c r="V479" s="141"/>
      <c r="W479" s="139" t="s">
        <v>4075</v>
      </c>
      <c r="X479" s="141" t="s">
        <v>25</v>
      </c>
      <c r="Y479" s="141" t="s">
        <v>27</v>
      </c>
      <c r="Z479" s="141" t="s">
        <v>4</v>
      </c>
      <c r="AA479" s="141" t="s">
        <v>34</v>
      </c>
      <c r="AB479" s="141"/>
      <c r="AC479" s="139" t="s">
        <v>18047</v>
      </c>
      <c r="AD479" s="380"/>
      <c r="AE479" s="139" t="s">
        <v>4</v>
      </c>
      <c r="AF479" s="139" t="s">
        <v>13073</v>
      </c>
      <c r="AG479" s="139" t="s">
        <v>4</v>
      </c>
      <c r="AH479" s="139" t="s">
        <v>1378</v>
      </c>
      <c r="AI479" s="139" t="s">
        <v>15678</v>
      </c>
      <c r="AJ479" s="139"/>
      <c r="AK479" s="139" t="s">
        <v>15678</v>
      </c>
      <c r="AL479" s="139" t="s">
        <v>7</v>
      </c>
      <c r="AM479" s="141" t="s">
        <v>1537</v>
      </c>
      <c r="AN479" s="141" t="s">
        <v>8</v>
      </c>
      <c r="AO479" s="139" t="s">
        <v>1614</v>
      </c>
      <c r="AP479" s="139" t="s">
        <v>7</v>
      </c>
      <c r="AQ479" s="139"/>
      <c r="AR479" s="381"/>
      <c r="AS479" s="139" t="s">
        <v>4075</v>
      </c>
      <c r="AT479" s="141" t="s">
        <v>43</v>
      </c>
      <c r="AU479" s="141">
        <v>330</v>
      </c>
      <c r="AV479" s="383"/>
      <c r="AW479" s="385"/>
      <c r="AX479" s="139"/>
      <c r="AY479" t="s">
        <v>18586</v>
      </c>
      <c r="AZ479">
        <v>12000</v>
      </c>
      <c r="BA479" s="381"/>
      <c r="BB479" s="139" t="s">
        <v>1446</v>
      </c>
      <c r="BC479" s="166"/>
      <c r="BD479" s="166"/>
      <c r="BE479" s="166"/>
      <c r="BF479" s="166"/>
      <c r="BG479" s="166"/>
      <c r="BH479" s="308"/>
      <c r="BI479" s="308"/>
      <c r="BJ479" s="141" t="s">
        <v>26</v>
      </c>
      <c r="BK479" s="141" t="s">
        <v>26</v>
      </c>
      <c r="BL479" s="141"/>
      <c r="BM479" s="141"/>
      <c r="BN479" s="139" t="s">
        <v>4075</v>
      </c>
      <c r="BQ479" s="141" t="s">
        <v>15728</v>
      </c>
      <c r="BR479" s="135" t="s">
        <v>15685</v>
      </c>
      <c r="BT479" s="135" t="s">
        <v>15358</v>
      </c>
      <c r="BU479" s="135" t="s">
        <v>15359</v>
      </c>
      <c r="BV479" s="141" t="s">
        <v>13274</v>
      </c>
      <c r="BW479" s="135" t="s">
        <v>13261</v>
      </c>
      <c r="BX479" s="141" t="s">
        <v>15681</v>
      </c>
      <c r="BY479" s="141" t="s">
        <v>12</v>
      </c>
      <c r="BZ479" s="141" t="s">
        <v>26</v>
      </c>
      <c r="CA479" s="141" t="s">
        <v>1848</v>
      </c>
      <c r="CB479" s="141"/>
      <c r="CC479" s="141" t="s">
        <v>13</v>
      </c>
      <c r="CD479" s="141" t="s">
        <v>15683</v>
      </c>
      <c r="CE479" s="141" t="s">
        <v>15452</v>
      </c>
      <c r="CF479" s="141" t="s">
        <v>15451</v>
      </c>
      <c r="CG479" s="141" t="s">
        <v>4004</v>
      </c>
    </row>
    <row r="480" spans="1:85" x14ac:dyDescent="0.35">
      <c r="A480" s="155" t="s">
        <v>11450</v>
      </c>
      <c r="B480" s="139" t="s">
        <v>4075</v>
      </c>
      <c r="C480" s="18">
        <v>42196</v>
      </c>
      <c r="D480" s="144">
        <v>0.65138888888888891</v>
      </c>
      <c r="E480" s="141" t="s">
        <v>13264</v>
      </c>
      <c r="F480" s="141">
        <v>3</v>
      </c>
      <c r="G480" s="141" t="s">
        <v>13283</v>
      </c>
      <c r="H480" s="141">
        <v>2015</v>
      </c>
      <c r="I480" s="18">
        <v>42196</v>
      </c>
      <c r="J480" s="144">
        <v>0.65138888888888891</v>
      </c>
      <c r="K480" s="378"/>
      <c r="L480" s="139" t="s">
        <v>4075</v>
      </c>
      <c r="M480" s="141"/>
      <c r="N480" s="248"/>
      <c r="O480" s="141" t="s">
        <v>26</v>
      </c>
      <c r="P480" s="141"/>
      <c r="Q480" s="141" t="s">
        <v>11451</v>
      </c>
      <c r="R480" s="141" t="s">
        <v>11452</v>
      </c>
      <c r="S480" s="141"/>
      <c r="T480" s="141"/>
      <c r="U480" s="141">
        <v>110507158</v>
      </c>
      <c r="V480" s="141"/>
      <c r="W480" s="139" t="s">
        <v>4075</v>
      </c>
      <c r="X480" s="141" t="s">
        <v>25</v>
      </c>
      <c r="Y480" s="141" t="s">
        <v>27</v>
      </c>
      <c r="Z480" s="141" t="s">
        <v>4</v>
      </c>
      <c r="AA480" s="141" t="s">
        <v>34</v>
      </c>
      <c r="AB480" s="141"/>
      <c r="AC480" s="139" t="s">
        <v>18047</v>
      </c>
      <c r="AD480" s="380"/>
      <c r="AE480" s="139" t="s">
        <v>102</v>
      </c>
      <c r="AF480" s="139" t="s">
        <v>13071</v>
      </c>
      <c r="AG480" s="139" t="s">
        <v>102</v>
      </c>
      <c r="AH480" s="139" t="s">
        <v>1378</v>
      </c>
      <c r="AI480" s="139" t="s">
        <v>1420</v>
      </c>
      <c r="AJ480" s="139" t="s">
        <v>1420</v>
      </c>
      <c r="AK480" s="139"/>
      <c r="AL480" s="139"/>
      <c r="AM480" s="141" t="s">
        <v>4004</v>
      </c>
      <c r="AN480" s="141" t="s">
        <v>8</v>
      </c>
      <c r="AO480" s="139" t="s">
        <v>1614</v>
      </c>
      <c r="AP480" s="139" t="s">
        <v>7</v>
      </c>
      <c r="AQ480" s="139"/>
      <c r="AR480" s="381"/>
      <c r="AS480" s="139" t="s">
        <v>4075</v>
      </c>
      <c r="AT480" s="141" t="s">
        <v>1404</v>
      </c>
      <c r="AU480" s="141"/>
      <c r="AV480" s="383"/>
      <c r="AW480" s="385"/>
      <c r="AX480" s="139"/>
      <c r="AY480" t="s">
        <v>18413</v>
      </c>
      <c r="AZ480">
        <v>21000</v>
      </c>
      <c r="BA480" s="381"/>
      <c r="BB480" s="139" t="s">
        <v>1444</v>
      </c>
      <c r="BC480" s="166"/>
      <c r="BD480" s="166"/>
      <c r="BE480" s="166"/>
      <c r="BF480" s="166"/>
      <c r="BG480" s="166"/>
      <c r="BH480" s="308"/>
      <c r="BI480" s="308"/>
      <c r="BJ480" s="141" t="s">
        <v>26</v>
      </c>
      <c r="BK480" s="141" t="s">
        <v>26</v>
      </c>
      <c r="BL480" s="141"/>
      <c r="BM480" s="141"/>
      <c r="BN480" s="139" t="s">
        <v>4075</v>
      </c>
      <c r="BQ480" s="141"/>
      <c r="BV480" s="141"/>
      <c r="BX480" s="141"/>
      <c r="BY480" s="141"/>
      <c r="BZ480" s="141"/>
      <c r="CA480" s="141"/>
      <c r="CB480" s="141"/>
      <c r="CC480" s="141"/>
      <c r="CD480" s="141"/>
      <c r="CE480" s="141"/>
      <c r="CF480" s="141"/>
      <c r="CG480" s="141"/>
    </row>
    <row r="481" spans="1:85" x14ac:dyDescent="0.35">
      <c r="A481" s="155" t="s">
        <v>11453</v>
      </c>
      <c r="B481" s="139" t="s">
        <v>4075</v>
      </c>
      <c r="C481" s="18">
        <v>42196</v>
      </c>
      <c r="D481" s="144">
        <v>0.37291666666666667</v>
      </c>
      <c r="E481" s="141" t="s">
        <v>13264</v>
      </c>
      <c r="F481" s="141">
        <v>3</v>
      </c>
      <c r="G481" s="141" t="s">
        <v>13283</v>
      </c>
      <c r="H481" s="141">
        <v>2015</v>
      </c>
      <c r="I481" s="18">
        <v>42196</v>
      </c>
      <c r="J481" s="144">
        <v>0.37291666666666667</v>
      </c>
      <c r="K481" s="378"/>
      <c r="L481" s="139" t="s">
        <v>4075</v>
      </c>
      <c r="M481" s="141"/>
      <c r="N481" s="248"/>
      <c r="O481" s="141" t="s">
        <v>26</v>
      </c>
      <c r="P481" s="141"/>
      <c r="Q481" s="141" t="s">
        <v>11454</v>
      </c>
      <c r="R481" s="141" t="s">
        <v>11455</v>
      </c>
      <c r="S481" s="141"/>
      <c r="T481" s="141"/>
      <c r="U481" s="141"/>
      <c r="V481" s="141"/>
      <c r="W481" s="139" t="s">
        <v>4075</v>
      </c>
      <c r="X481" s="141" t="s">
        <v>25</v>
      </c>
      <c r="Y481" s="141" t="s">
        <v>27</v>
      </c>
      <c r="Z481" s="141" t="s">
        <v>4</v>
      </c>
      <c r="AA481" s="141" t="s">
        <v>34</v>
      </c>
      <c r="AB481" s="141"/>
      <c r="AC481" s="139" t="s">
        <v>18047</v>
      </c>
      <c r="AD481" s="380"/>
      <c r="AE481" s="139" t="s">
        <v>102</v>
      </c>
      <c r="AF481" s="139" t="s">
        <v>13089</v>
      </c>
      <c r="AG481" s="139" t="s">
        <v>102</v>
      </c>
      <c r="AH481" s="139" t="s">
        <v>1378</v>
      </c>
      <c r="AI481" s="139" t="s">
        <v>1407</v>
      </c>
      <c r="AJ481" s="139" t="s">
        <v>1407</v>
      </c>
      <c r="AK481" s="139"/>
      <c r="AL481" s="139"/>
      <c r="AM481" s="141" t="s">
        <v>4004</v>
      </c>
      <c r="AN481" s="141" t="s">
        <v>8</v>
      </c>
      <c r="AO481" s="139" t="s">
        <v>1614</v>
      </c>
      <c r="AP481" s="139" t="s">
        <v>7</v>
      </c>
      <c r="AQ481" s="139"/>
      <c r="AR481" s="381"/>
      <c r="AS481" s="139" t="s">
        <v>4075</v>
      </c>
      <c r="AT481" s="141" t="s">
        <v>1404</v>
      </c>
      <c r="AU481" s="141"/>
      <c r="AV481" s="383"/>
      <c r="AW481" s="385"/>
      <c r="AX481" s="139"/>
      <c r="AY481" t="s">
        <v>18565</v>
      </c>
      <c r="AZ481">
        <v>12000</v>
      </c>
      <c r="BA481" s="381"/>
      <c r="BB481" s="139" t="s">
        <v>1444</v>
      </c>
      <c r="BC481" s="166"/>
      <c r="BD481" s="166"/>
      <c r="BE481" s="166"/>
      <c r="BF481" s="166"/>
      <c r="BG481" s="166"/>
      <c r="BH481" s="308"/>
      <c r="BI481" s="308"/>
      <c r="BJ481" s="141" t="s">
        <v>26</v>
      </c>
      <c r="BK481" s="141" t="s">
        <v>26</v>
      </c>
      <c r="BL481" s="141"/>
      <c r="BM481" s="141"/>
      <c r="BN481" s="139" t="s">
        <v>4075</v>
      </c>
      <c r="BQ481" s="141"/>
      <c r="BV481" s="141"/>
      <c r="BX481" s="141"/>
      <c r="BY481" s="141"/>
      <c r="BZ481" s="141"/>
      <c r="CA481" s="141"/>
      <c r="CB481" s="141"/>
      <c r="CC481" s="141"/>
      <c r="CD481" s="141"/>
      <c r="CE481" s="141"/>
      <c r="CF481" s="141"/>
      <c r="CG481" s="141"/>
    </row>
    <row r="482" spans="1:85" x14ac:dyDescent="0.35">
      <c r="A482" s="155" t="s">
        <v>11443</v>
      </c>
      <c r="B482" s="139" t="s">
        <v>4075</v>
      </c>
      <c r="C482" s="18">
        <v>42197</v>
      </c>
      <c r="D482" s="144">
        <v>0.71111111111111114</v>
      </c>
      <c r="E482" s="141" t="s">
        <v>13265</v>
      </c>
      <c r="F482" s="141">
        <v>3</v>
      </c>
      <c r="G482" s="141" t="s">
        <v>13283</v>
      </c>
      <c r="H482" s="141">
        <v>2015</v>
      </c>
      <c r="I482" s="18">
        <v>42197</v>
      </c>
      <c r="J482" s="144">
        <v>0.71111111111111114</v>
      </c>
      <c r="K482" s="378"/>
      <c r="L482" s="139" t="s">
        <v>4075</v>
      </c>
      <c r="M482" s="141"/>
      <c r="N482" s="248"/>
      <c r="O482" s="141" t="s">
        <v>26</v>
      </c>
      <c r="P482" s="141"/>
      <c r="Q482" s="141" t="s">
        <v>11444</v>
      </c>
      <c r="R482" s="141" t="s">
        <v>11445</v>
      </c>
      <c r="S482" s="141"/>
      <c r="T482" s="141"/>
      <c r="U482" s="141"/>
      <c r="V482" s="141"/>
      <c r="W482" s="139" t="s">
        <v>4075</v>
      </c>
      <c r="X482" s="141" t="s">
        <v>25</v>
      </c>
      <c r="Y482" s="141" t="s">
        <v>27</v>
      </c>
      <c r="Z482" s="141" t="s">
        <v>4</v>
      </c>
      <c r="AA482" s="141" t="s">
        <v>34</v>
      </c>
      <c r="AB482" s="141"/>
      <c r="AC482" s="139" t="s">
        <v>18047</v>
      </c>
      <c r="AD482" s="380"/>
      <c r="AE482" s="139" t="s">
        <v>102</v>
      </c>
      <c r="AF482" s="139" t="s">
        <v>13068</v>
      </c>
      <c r="AG482" s="139" t="s">
        <v>102</v>
      </c>
      <c r="AH482" s="139" t="s">
        <v>1378</v>
      </c>
      <c r="AI482" s="139" t="s">
        <v>7</v>
      </c>
      <c r="AJ482" s="139" t="s">
        <v>7</v>
      </c>
      <c r="AK482" s="139"/>
      <c r="AL482" s="139"/>
      <c r="AM482" s="141" t="s">
        <v>4004</v>
      </c>
      <c r="AN482" s="141" t="s">
        <v>8</v>
      </c>
      <c r="AO482" s="139" t="s">
        <v>1614</v>
      </c>
      <c r="AP482" s="139" t="s">
        <v>7</v>
      </c>
      <c r="AQ482" s="139"/>
      <c r="AR482" s="381"/>
      <c r="AS482" s="139" t="s">
        <v>4075</v>
      </c>
      <c r="AT482" s="141" t="s">
        <v>43</v>
      </c>
      <c r="AU482" s="141"/>
      <c r="AV482" s="383"/>
      <c r="AW482" s="385"/>
      <c r="AX482" s="139"/>
      <c r="AY482" t="s">
        <v>18495</v>
      </c>
      <c r="AZ482">
        <v>12000</v>
      </c>
      <c r="BA482" s="381"/>
      <c r="BB482" s="139" t="s">
        <v>1450</v>
      </c>
      <c r="BC482" s="166"/>
      <c r="BD482" s="166"/>
      <c r="BE482" s="166"/>
      <c r="BF482" s="166"/>
      <c r="BG482" s="166"/>
      <c r="BH482" s="308"/>
      <c r="BI482" s="308"/>
      <c r="BJ482" s="141" t="s">
        <v>26</v>
      </c>
      <c r="BK482" s="141" t="s">
        <v>26</v>
      </c>
      <c r="BL482" s="141"/>
      <c r="BM482" s="141"/>
      <c r="BN482" s="139" t="s">
        <v>4075</v>
      </c>
      <c r="BQ482" s="141"/>
      <c r="BV482" s="141"/>
      <c r="BX482" s="141"/>
      <c r="BY482" s="141"/>
      <c r="BZ482" s="141"/>
      <c r="CA482" s="141"/>
      <c r="CB482" s="141"/>
      <c r="CC482" s="141"/>
      <c r="CD482" s="141"/>
      <c r="CE482" s="141"/>
      <c r="CF482" s="141"/>
      <c r="CG482" s="141"/>
    </row>
    <row r="483" spans="1:85" x14ac:dyDescent="0.35">
      <c r="A483" s="155" t="s">
        <v>11440</v>
      </c>
      <c r="B483" s="139" t="s">
        <v>4075</v>
      </c>
      <c r="C483" s="18">
        <v>42197</v>
      </c>
      <c r="D483" s="144">
        <v>0.82430555555555551</v>
      </c>
      <c r="E483" s="141" t="s">
        <v>13265</v>
      </c>
      <c r="F483" s="141">
        <v>3</v>
      </c>
      <c r="G483" s="141" t="s">
        <v>13283</v>
      </c>
      <c r="H483" s="141">
        <v>2015</v>
      </c>
      <c r="I483" s="18">
        <v>42197</v>
      </c>
      <c r="J483" s="144">
        <v>0.82430555555555551</v>
      </c>
      <c r="K483" s="378"/>
      <c r="L483" s="139" t="s">
        <v>4075</v>
      </c>
      <c r="M483" s="141"/>
      <c r="N483" s="248"/>
      <c r="O483" s="141" t="s">
        <v>26</v>
      </c>
      <c r="P483" s="141"/>
      <c r="Q483" s="141" t="s">
        <v>11441</v>
      </c>
      <c r="R483" s="141" t="s">
        <v>11442</v>
      </c>
      <c r="S483" s="141"/>
      <c r="T483" s="141"/>
      <c r="U483" s="141">
        <v>110507411</v>
      </c>
      <c r="V483" s="141"/>
      <c r="W483" s="139" t="s">
        <v>4075</v>
      </c>
      <c r="X483" s="141" t="s">
        <v>25</v>
      </c>
      <c r="Y483" s="141" t="s">
        <v>27</v>
      </c>
      <c r="Z483" s="141" t="s">
        <v>4</v>
      </c>
      <c r="AA483" s="141" t="s">
        <v>34</v>
      </c>
      <c r="AB483" s="141"/>
      <c r="AC483" s="139" t="s">
        <v>18049</v>
      </c>
      <c r="AD483" s="380"/>
      <c r="AE483" s="139" t="s">
        <v>103</v>
      </c>
      <c r="AF483" s="139" t="s">
        <v>13069</v>
      </c>
      <c r="AG483" s="139" t="s">
        <v>103</v>
      </c>
      <c r="AH483" s="139" t="s">
        <v>1378</v>
      </c>
      <c r="AI483" s="139" t="s">
        <v>7399</v>
      </c>
      <c r="AJ483" s="139"/>
      <c r="AK483" s="139" t="s">
        <v>7399</v>
      </c>
      <c r="AL483" s="139" t="s">
        <v>7</v>
      </c>
      <c r="AM483" s="141" t="s">
        <v>4004</v>
      </c>
      <c r="AN483" s="141" t="s">
        <v>8</v>
      </c>
      <c r="AO483" s="139" t="s">
        <v>1477</v>
      </c>
      <c r="AP483" s="139" t="s">
        <v>7</v>
      </c>
      <c r="AQ483" s="139"/>
      <c r="AR483" s="381"/>
      <c r="AS483" s="139" t="s">
        <v>4075</v>
      </c>
      <c r="AT483" s="141" t="s">
        <v>1404</v>
      </c>
      <c r="AU483" s="141"/>
      <c r="AV483" s="383"/>
      <c r="AW483" s="385"/>
      <c r="AX483" s="139"/>
      <c r="AY483" t="s">
        <v>18587</v>
      </c>
      <c r="BA483" s="381"/>
      <c r="BB483" s="139" t="s">
        <v>17</v>
      </c>
      <c r="BC483" s="166"/>
      <c r="BD483" s="166"/>
      <c r="BE483" s="166"/>
      <c r="BF483" s="166"/>
      <c r="BG483" s="166"/>
      <c r="BH483" s="308"/>
      <c r="BI483" s="308"/>
      <c r="BJ483" s="141" t="s">
        <v>26</v>
      </c>
      <c r="BK483" s="141" t="s">
        <v>26</v>
      </c>
      <c r="BL483" s="141"/>
      <c r="BM483" s="141"/>
      <c r="BN483" s="139" t="s">
        <v>4075</v>
      </c>
      <c r="BQ483" s="141"/>
      <c r="BV483" s="141"/>
      <c r="BX483" s="141"/>
      <c r="BY483" s="141"/>
      <c r="BZ483" s="141"/>
      <c r="CA483" s="141"/>
      <c r="CB483" s="141"/>
      <c r="CC483" s="141"/>
      <c r="CD483" s="141"/>
      <c r="CE483" s="141"/>
      <c r="CF483" s="141"/>
      <c r="CG483" s="141"/>
    </row>
    <row r="484" spans="1:85" x14ac:dyDescent="0.35">
      <c r="A484" s="155" t="s">
        <v>11446</v>
      </c>
      <c r="B484" s="139" t="s">
        <v>4075</v>
      </c>
      <c r="C484" s="18">
        <v>42197</v>
      </c>
      <c r="D484" s="144">
        <v>0.64375000000000004</v>
      </c>
      <c r="E484" s="141" t="s">
        <v>13265</v>
      </c>
      <c r="F484" s="141">
        <v>3</v>
      </c>
      <c r="G484" s="141" t="s">
        <v>13283</v>
      </c>
      <c r="H484" s="141">
        <v>2015</v>
      </c>
      <c r="I484" s="18"/>
      <c r="J484" s="144"/>
      <c r="K484" s="378"/>
      <c r="L484" s="139" t="s">
        <v>4075</v>
      </c>
      <c r="M484" s="141"/>
      <c r="N484" s="248"/>
      <c r="O484" s="141" t="s">
        <v>26</v>
      </c>
      <c r="P484" s="141"/>
      <c r="Q484" s="141" t="s">
        <v>11447</v>
      </c>
      <c r="R484" s="141"/>
      <c r="S484" s="141"/>
      <c r="T484" s="141"/>
      <c r="U484" s="141"/>
      <c r="V484" s="141"/>
      <c r="W484" s="139" t="s">
        <v>4075</v>
      </c>
      <c r="X484" s="141" t="s">
        <v>25</v>
      </c>
      <c r="Y484" s="141" t="s">
        <v>27</v>
      </c>
      <c r="Z484" s="141" t="s">
        <v>4</v>
      </c>
      <c r="AA484" s="141" t="s">
        <v>34</v>
      </c>
      <c r="AB484" s="141"/>
      <c r="AC484" s="139" t="s">
        <v>18049</v>
      </c>
      <c r="AD484" s="380"/>
      <c r="AE484" s="139" t="s">
        <v>102</v>
      </c>
      <c r="AF484" s="139" t="s">
        <v>13074</v>
      </c>
      <c r="AG484" s="139" t="s">
        <v>102</v>
      </c>
      <c r="AH484" s="139" t="s">
        <v>1378</v>
      </c>
      <c r="AI484" s="139" t="s">
        <v>11</v>
      </c>
      <c r="AJ484" s="139" t="s">
        <v>11</v>
      </c>
      <c r="AK484" s="139"/>
      <c r="AL484" s="139"/>
      <c r="AM484" s="141" t="s">
        <v>1537</v>
      </c>
      <c r="AN484" s="141" t="s">
        <v>8</v>
      </c>
      <c r="AO484" s="139" t="s">
        <v>1477</v>
      </c>
      <c r="AP484" s="139" t="s">
        <v>7</v>
      </c>
      <c r="AQ484" s="139"/>
      <c r="AR484" s="381"/>
      <c r="AS484" s="139" t="s">
        <v>4075</v>
      </c>
      <c r="AT484" s="141" t="s">
        <v>1404</v>
      </c>
      <c r="AU484" s="141"/>
      <c r="AV484" s="383"/>
      <c r="AW484" s="385"/>
      <c r="AX484" s="139"/>
      <c r="AY484" t="s">
        <v>18588</v>
      </c>
      <c r="BA484" s="381"/>
      <c r="BB484" s="139" t="s">
        <v>1450</v>
      </c>
      <c r="BC484" s="166"/>
      <c r="BD484" s="166"/>
      <c r="BE484" s="166"/>
      <c r="BF484" s="166"/>
      <c r="BG484" s="166"/>
      <c r="BH484" s="308"/>
      <c r="BI484" s="308"/>
      <c r="BJ484" s="141" t="s">
        <v>26</v>
      </c>
      <c r="BK484" s="141" t="s">
        <v>26</v>
      </c>
      <c r="BL484" s="141"/>
      <c r="BM484" s="141"/>
      <c r="BN484" s="139" t="s">
        <v>4075</v>
      </c>
      <c r="BQ484" s="141"/>
      <c r="BV484" s="141"/>
      <c r="BX484" s="141"/>
      <c r="BY484" s="141"/>
      <c r="BZ484" s="141"/>
      <c r="CA484" s="141"/>
      <c r="CB484" s="141"/>
      <c r="CC484" s="141"/>
      <c r="CD484" s="141"/>
      <c r="CE484" s="141"/>
      <c r="CF484" s="141"/>
      <c r="CG484" s="141"/>
    </row>
    <row r="485" spans="1:85" x14ac:dyDescent="0.35">
      <c r="A485" s="155" t="s">
        <v>11449</v>
      </c>
      <c r="B485" s="139" t="s">
        <v>4075</v>
      </c>
      <c r="C485" s="18">
        <v>42197</v>
      </c>
      <c r="D485" s="144">
        <v>6.3888888888888884E-2</v>
      </c>
      <c r="E485" s="141" t="s">
        <v>13265</v>
      </c>
      <c r="F485" s="141">
        <v>3</v>
      </c>
      <c r="G485" s="141" t="s">
        <v>13283</v>
      </c>
      <c r="H485" s="141">
        <v>2015</v>
      </c>
      <c r="I485" s="18"/>
      <c r="J485" s="144"/>
      <c r="K485" s="378"/>
      <c r="L485" s="139" t="s">
        <v>4075</v>
      </c>
      <c r="M485" s="141"/>
      <c r="N485" s="248"/>
      <c r="O485" s="141" t="s">
        <v>26</v>
      </c>
      <c r="P485" s="141"/>
      <c r="Q485" s="141"/>
      <c r="R485" s="141"/>
      <c r="S485" s="141"/>
      <c r="T485" s="141"/>
      <c r="U485" s="141"/>
      <c r="V485" s="141"/>
      <c r="W485" s="139" t="s">
        <v>4075</v>
      </c>
      <c r="X485" s="141" t="s">
        <v>25</v>
      </c>
      <c r="Y485" s="141" t="s">
        <v>27</v>
      </c>
      <c r="Z485" s="141" t="s">
        <v>4</v>
      </c>
      <c r="AA485" s="141" t="s">
        <v>34</v>
      </c>
      <c r="AB485" s="141"/>
      <c r="AC485" s="139" t="s">
        <v>18047</v>
      </c>
      <c r="AD485" s="380"/>
      <c r="AE485" s="139" t="s">
        <v>102</v>
      </c>
      <c r="AF485" s="139" t="s">
        <v>13074</v>
      </c>
      <c r="AG485" s="139" t="s">
        <v>102</v>
      </c>
      <c r="AH485" s="139" t="s">
        <v>1378</v>
      </c>
      <c r="AI485" s="139" t="s">
        <v>11</v>
      </c>
      <c r="AJ485" s="139" t="s">
        <v>11</v>
      </c>
      <c r="AK485" s="139"/>
      <c r="AL485" s="139"/>
      <c r="AM485" s="141" t="s">
        <v>12</v>
      </c>
      <c r="AN485" s="141" t="s">
        <v>8</v>
      </c>
      <c r="AO485" s="139" t="s">
        <v>1477</v>
      </c>
      <c r="AP485" s="139" t="s">
        <v>7</v>
      </c>
      <c r="AQ485" s="139"/>
      <c r="AR485" s="381"/>
      <c r="AS485" s="139" t="s">
        <v>4075</v>
      </c>
      <c r="AT485" s="141" t="s">
        <v>1404</v>
      </c>
      <c r="AU485" s="141"/>
      <c r="AV485" s="383"/>
      <c r="AW485" s="385"/>
      <c r="AX485" s="139"/>
      <c r="AY485" t="s">
        <v>18243</v>
      </c>
      <c r="BA485" s="381"/>
      <c r="BB485" s="139" t="s">
        <v>1444</v>
      </c>
      <c r="BC485" s="166"/>
      <c r="BD485" s="166"/>
      <c r="BE485" s="166"/>
      <c r="BF485" s="166"/>
      <c r="BG485" s="166"/>
      <c r="BH485" s="308"/>
      <c r="BI485" s="308"/>
      <c r="BJ485" s="141" t="s">
        <v>26</v>
      </c>
      <c r="BK485" s="141" t="s">
        <v>26</v>
      </c>
      <c r="BL485" s="141"/>
      <c r="BM485" s="141"/>
      <c r="BN485" s="139" t="s">
        <v>4075</v>
      </c>
      <c r="BQ485" s="141"/>
      <c r="BV485" s="141"/>
      <c r="BX485" s="141"/>
      <c r="BY485" s="141"/>
      <c r="BZ485" s="141"/>
      <c r="CA485" s="141"/>
      <c r="CB485" s="141"/>
      <c r="CC485" s="141"/>
      <c r="CD485" s="141"/>
      <c r="CE485" s="141"/>
      <c r="CF485" s="141"/>
      <c r="CG485" s="141"/>
    </row>
    <row r="486" spans="1:85" x14ac:dyDescent="0.35">
      <c r="A486" s="155" t="s">
        <v>11448</v>
      </c>
      <c r="B486" s="139" t="s">
        <v>4075</v>
      </c>
      <c r="C486" s="18">
        <v>42197</v>
      </c>
      <c r="D486" s="144">
        <v>7.9594907407407406E-2</v>
      </c>
      <c r="E486" s="141" t="s">
        <v>13265</v>
      </c>
      <c r="F486" s="141">
        <v>3</v>
      </c>
      <c r="G486" s="141" t="s">
        <v>13283</v>
      </c>
      <c r="H486" s="141">
        <v>2015</v>
      </c>
      <c r="I486" s="18">
        <v>42197</v>
      </c>
      <c r="J486" s="144">
        <v>7.9166666666666663E-2</v>
      </c>
      <c r="K486" s="378"/>
      <c r="L486" s="139" t="s">
        <v>4075</v>
      </c>
      <c r="M486" s="141" t="s">
        <v>28</v>
      </c>
      <c r="N486" s="248">
        <v>44252</v>
      </c>
      <c r="O486" s="141" t="s">
        <v>25</v>
      </c>
      <c r="P486" s="141"/>
      <c r="Q486" s="141"/>
      <c r="R486" s="141"/>
      <c r="S486" s="141"/>
      <c r="T486" s="141" t="s">
        <v>17084</v>
      </c>
      <c r="U486" s="141"/>
      <c r="V486" s="141"/>
      <c r="W486" s="139" t="s">
        <v>4075</v>
      </c>
      <c r="X486" s="141" t="s">
        <v>25</v>
      </c>
      <c r="Y486" s="141" t="s">
        <v>27</v>
      </c>
      <c r="Z486" s="141"/>
      <c r="AA486" s="141" t="s">
        <v>34</v>
      </c>
      <c r="AB486" s="141"/>
      <c r="AC486" s="139" t="s">
        <v>18047</v>
      </c>
      <c r="AD486" s="380"/>
      <c r="AE486" s="139" t="s">
        <v>102</v>
      </c>
      <c r="AF486" s="139" t="s">
        <v>13074</v>
      </c>
      <c r="AG486" s="139" t="s">
        <v>102</v>
      </c>
      <c r="AH486" s="139" t="s">
        <v>1378</v>
      </c>
      <c r="AI486" s="139" t="s">
        <v>11</v>
      </c>
      <c r="AJ486" s="139" t="s">
        <v>11</v>
      </c>
      <c r="AK486" s="139"/>
      <c r="AL486" s="139"/>
      <c r="AM486" s="141" t="s">
        <v>9</v>
      </c>
      <c r="AN486" s="141" t="s">
        <v>8</v>
      </c>
      <c r="AO486" s="139"/>
      <c r="AP486" s="139" t="s">
        <v>11</v>
      </c>
      <c r="AQ486" s="139"/>
      <c r="AR486" s="381"/>
      <c r="AS486" s="139" t="s">
        <v>4075</v>
      </c>
      <c r="AT486" s="141" t="s">
        <v>1404</v>
      </c>
      <c r="AU486" s="141"/>
      <c r="AV486" s="383"/>
      <c r="AW486" s="385"/>
      <c r="AX486" s="139" t="s">
        <v>418</v>
      </c>
      <c r="AY486" t="s">
        <v>18243</v>
      </c>
      <c r="BA486" s="381"/>
      <c r="BB486" s="139" t="s">
        <v>1444</v>
      </c>
      <c r="BC486" s="166"/>
      <c r="BD486" s="166"/>
      <c r="BE486" s="166"/>
      <c r="BF486" s="166"/>
      <c r="BG486" s="166"/>
      <c r="BH486" s="308"/>
      <c r="BI486" s="308"/>
      <c r="BJ486" s="141" t="s">
        <v>26</v>
      </c>
      <c r="BK486" s="141" t="s">
        <v>26</v>
      </c>
      <c r="BL486" s="141"/>
      <c r="BM486" s="141"/>
      <c r="BN486" s="139" t="s">
        <v>4075</v>
      </c>
      <c r="BQ486" s="141"/>
      <c r="BV486" s="141"/>
      <c r="BX486" s="141"/>
      <c r="BY486" s="141"/>
      <c r="BZ486" s="141"/>
      <c r="CA486" s="141"/>
      <c r="CB486" s="141"/>
      <c r="CC486" s="141"/>
      <c r="CD486" s="141"/>
      <c r="CE486" s="141"/>
      <c r="CF486" s="141"/>
      <c r="CG486" s="141"/>
    </row>
    <row r="487" spans="1:85" x14ac:dyDescent="0.35">
      <c r="A487" s="155" t="s">
        <v>11432</v>
      </c>
      <c r="B487" s="139" t="s">
        <v>4075</v>
      </c>
      <c r="C487" s="18">
        <v>42198</v>
      </c>
      <c r="D487" s="144">
        <v>0.71111111111111114</v>
      </c>
      <c r="E487" s="141" t="s">
        <v>13265</v>
      </c>
      <c r="F487" s="141">
        <v>3</v>
      </c>
      <c r="G487" s="141" t="s">
        <v>13283</v>
      </c>
      <c r="H487" s="141">
        <v>2015</v>
      </c>
      <c r="I487" s="18">
        <v>42198</v>
      </c>
      <c r="J487" s="144">
        <v>0.71111111111111114</v>
      </c>
      <c r="K487" s="378"/>
      <c r="L487" s="139" t="s">
        <v>4075</v>
      </c>
      <c r="M487" s="141"/>
      <c r="N487" s="248"/>
      <c r="O487" s="141" t="s">
        <v>26</v>
      </c>
      <c r="P487" s="141"/>
      <c r="Q487" s="141" t="s">
        <v>11433</v>
      </c>
      <c r="R487" s="141" t="s">
        <v>11434</v>
      </c>
      <c r="S487" s="141"/>
      <c r="T487" s="141"/>
      <c r="U487" s="141"/>
      <c r="V487" s="141"/>
      <c r="W487" s="139" t="s">
        <v>4075</v>
      </c>
      <c r="X487" s="141" t="s">
        <v>25</v>
      </c>
      <c r="Y487" s="141" t="s">
        <v>27</v>
      </c>
      <c r="Z487" s="141" t="s">
        <v>4</v>
      </c>
      <c r="AA487" s="141" t="s">
        <v>34</v>
      </c>
      <c r="AB487" s="141"/>
      <c r="AC487" s="139" t="s">
        <v>18047</v>
      </c>
      <c r="AD487" s="380"/>
      <c r="AE487" s="139" t="s">
        <v>103</v>
      </c>
      <c r="AF487" s="139" t="s">
        <v>13069</v>
      </c>
      <c r="AG487" s="139" t="s">
        <v>103</v>
      </c>
      <c r="AH487" s="139" t="s">
        <v>1378</v>
      </c>
      <c r="AI487" s="139" t="s">
        <v>7399</v>
      </c>
      <c r="AJ487" s="139"/>
      <c r="AK487" s="139" t="s">
        <v>7399</v>
      </c>
      <c r="AL487" s="139" t="s">
        <v>7</v>
      </c>
      <c r="AM487" s="141" t="s">
        <v>1537</v>
      </c>
      <c r="AN487" s="141" t="s">
        <v>8</v>
      </c>
      <c r="AO487" s="139" t="s">
        <v>1614</v>
      </c>
      <c r="AP487" s="139" t="s">
        <v>7</v>
      </c>
      <c r="AQ487" s="139"/>
      <c r="AR487" s="381"/>
      <c r="AS487" s="139" t="s">
        <v>4075</v>
      </c>
      <c r="AT487" s="141" t="s">
        <v>1404</v>
      </c>
      <c r="AU487" s="141"/>
      <c r="AV487" s="383"/>
      <c r="AW487" s="385"/>
      <c r="AX487" s="139"/>
      <c r="AY487" t="s">
        <v>11435</v>
      </c>
      <c r="AZ487">
        <v>12000</v>
      </c>
      <c r="BA487" s="381"/>
      <c r="BB487" s="139" t="s">
        <v>17</v>
      </c>
      <c r="BC487" s="166"/>
      <c r="BD487" s="166"/>
      <c r="BE487" s="166"/>
      <c r="BF487" s="166"/>
      <c r="BG487" s="166"/>
      <c r="BH487" s="308"/>
      <c r="BI487" s="308"/>
      <c r="BJ487" s="141" t="s">
        <v>26</v>
      </c>
      <c r="BK487" s="141" t="s">
        <v>26</v>
      </c>
      <c r="BL487" s="141"/>
      <c r="BM487" s="141"/>
      <c r="BN487" s="139" t="s">
        <v>4075</v>
      </c>
      <c r="BQ487" s="141"/>
      <c r="BV487" s="141"/>
      <c r="BX487" s="141"/>
      <c r="BY487" s="141"/>
      <c r="BZ487" s="141"/>
      <c r="CA487" s="141"/>
      <c r="CB487" s="141"/>
      <c r="CC487" s="141"/>
      <c r="CD487" s="141"/>
      <c r="CE487" s="141"/>
      <c r="CF487" s="141"/>
      <c r="CG487" s="141"/>
    </row>
    <row r="488" spans="1:85" x14ac:dyDescent="0.35">
      <c r="A488" s="155" t="s">
        <v>11436</v>
      </c>
      <c r="B488" s="139" t="s">
        <v>4075</v>
      </c>
      <c r="C488" s="18">
        <v>42198</v>
      </c>
      <c r="D488" s="144">
        <v>0.59444444444444444</v>
      </c>
      <c r="E488" s="141" t="s">
        <v>13265</v>
      </c>
      <c r="F488" s="141">
        <v>3</v>
      </c>
      <c r="G488" s="141" t="s">
        <v>13283</v>
      </c>
      <c r="H488" s="141">
        <v>2015</v>
      </c>
      <c r="I488" s="18">
        <v>42198</v>
      </c>
      <c r="J488" s="144">
        <v>0.59444444444444444</v>
      </c>
      <c r="K488" s="378"/>
      <c r="L488" s="139" t="s">
        <v>4075</v>
      </c>
      <c r="M488" s="141"/>
      <c r="N488" s="248"/>
      <c r="O488" s="141" t="s">
        <v>26</v>
      </c>
      <c r="P488" s="141"/>
      <c r="Q488" s="141" t="s">
        <v>11437</v>
      </c>
      <c r="R488" s="141" t="s">
        <v>11438</v>
      </c>
      <c r="S488" s="141"/>
      <c r="T488" s="141"/>
      <c r="U488" s="141"/>
      <c r="V488" s="141"/>
      <c r="W488" s="139" t="s">
        <v>4075</v>
      </c>
      <c r="X488" s="141" t="s">
        <v>25</v>
      </c>
      <c r="Y488" s="141" t="s">
        <v>27</v>
      </c>
      <c r="Z488" s="141" t="s">
        <v>4</v>
      </c>
      <c r="AA488" s="141" t="s">
        <v>34</v>
      </c>
      <c r="AB488" s="141"/>
      <c r="AC488" s="139" t="s">
        <v>18049</v>
      </c>
      <c r="AD488" s="380"/>
      <c r="AE488" s="139" t="s">
        <v>102</v>
      </c>
      <c r="AF488" s="139" t="s">
        <v>13084</v>
      </c>
      <c r="AG488" s="139" t="s">
        <v>102</v>
      </c>
      <c r="AH488" s="139" t="s">
        <v>1378</v>
      </c>
      <c r="AI488" s="139" t="s">
        <v>1403</v>
      </c>
      <c r="AJ488" s="139" t="s">
        <v>1403</v>
      </c>
      <c r="AK488" s="139"/>
      <c r="AL488" s="139"/>
      <c r="AM488" s="141" t="s">
        <v>1537</v>
      </c>
      <c r="AN488" s="141" t="s">
        <v>8</v>
      </c>
      <c r="AO488" s="139" t="s">
        <v>1614</v>
      </c>
      <c r="AP488" s="139" t="s">
        <v>1403</v>
      </c>
      <c r="AQ488" s="139"/>
      <c r="AR488" s="381"/>
      <c r="AS488" s="139" t="s">
        <v>4075</v>
      </c>
      <c r="AT488" s="141" t="s">
        <v>1404</v>
      </c>
      <c r="AU488" s="141"/>
      <c r="AV488" s="383"/>
      <c r="AW488" s="385"/>
      <c r="AX488" s="139"/>
      <c r="AY488" t="s">
        <v>18589</v>
      </c>
      <c r="AZ488">
        <v>12000</v>
      </c>
      <c r="BA488" s="381"/>
      <c r="BB488" s="139" t="s">
        <v>17</v>
      </c>
      <c r="BC488" s="166"/>
      <c r="BD488" s="166"/>
      <c r="BE488" s="166"/>
      <c r="BF488" s="166"/>
      <c r="BG488" s="166"/>
      <c r="BH488" s="308"/>
      <c r="BI488" s="308"/>
      <c r="BJ488" s="141" t="s">
        <v>26</v>
      </c>
      <c r="BK488" s="141" t="s">
        <v>26</v>
      </c>
      <c r="BL488" s="141"/>
      <c r="BM488" s="141"/>
      <c r="BN488" s="139" t="s">
        <v>4075</v>
      </c>
      <c r="BQ488" s="141"/>
      <c r="BV488" s="141"/>
      <c r="BX488" s="141"/>
      <c r="BY488" s="141"/>
      <c r="BZ488" s="141"/>
      <c r="CA488" s="141"/>
      <c r="CB488" s="141"/>
      <c r="CC488" s="141"/>
      <c r="CD488" s="141"/>
      <c r="CE488" s="141"/>
      <c r="CF488" s="141"/>
      <c r="CG488" s="141"/>
    </row>
    <row r="489" spans="1:85" x14ac:dyDescent="0.35">
      <c r="A489" s="155" t="s">
        <v>11439</v>
      </c>
      <c r="B489" s="139" t="s">
        <v>4075</v>
      </c>
      <c r="C489" s="18">
        <v>42198</v>
      </c>
      <c r="D489" s="144">
        <v>0.57999999999999996</v>
      </c>
      <c r="E489" s="141" t="s">
        <v>13265</v>
      </c>
      <c r="F489" s="141">
        <v>3</v>
      </c>
      <c r="G489" s="141" t="s">
        <v>13283</v>
      </c>
      <c r="H489" s="141">
        <v>2015</v>
      </c>
      <c r="I489" s="18">
        <v>42198</v>
      </c>
      <c r="J489" s="144">
        <v>0.57986111111111116</v>
      </c>
      <c r="K489" s="378"/>
      <c r="L489" s="139" t="s">
        <v>4075</v>
      </c>
      <c r="M489" s="141" t="s">
        <v>28</v>
      </c>
      <c r="N489" s="248">
        <v>44264</v>
      </c>
      <c r="O489" s="141" t="s">
        <v>25</v>
      </c>
      <c r="P489" s="141"/>
      <c r="Q489" s="141" t="s">
        <v>11437</v>
      </c>
      <c r="R489" s="141" t="s">
        <v>11438</v>
      </c>
      <c r="S489" s="141"/>
      <c r="T489" s="141" t="s">
        <v>17085</v>
      </c>
      <c r="U489" s="141">
        <v>110508618</v>
      </c>
      <c r="V489" s="141"/>
      <c r="W489" s="139" t="s">
        <v>4075</v>
      </c>
      <c r="X489" s="141" t="s">
        <v>25</v>
      </c>
      <c r="Y489" s="141" t="s">
        <v>27</v>
      </c>
      <c r="Z489" s="141"/>
      <c r="AA489" s="141" t="s">
        <v>34</v>
      </c>
      <c r="AB489" s="141"/>
      <c r="AC489" s="139" t="s">
        <v>18049</v>
      </c>
      <c r="AD489" s="380"/>
      <c r="AE489" s="139" t="s">
        <v>102</v>
      </c>
      <c r="AF489" s="139" t="s">
        <v>13084</v>
      </c>
      <c r="AG489" s="139" t="s">
        <v>102</v>
      </c>
      <c r="AH489" s="139" t="s">
        <v>1378</v>
      </c>
      <c r="AI489" s="139" t="s">
        <v>1391</v>
      </c>
      <c r="AJ489" s="139" t="s">
        <v>1403</v>
      </c>
      <c r="AK489" s="139"/>
      <c r="AL489" s="139"/>
      <c r="AM489" s="141" t="s">
        <v>15</v>
      </c>
      <c r="AN489" s="141" t="s">
        <v>8</v>
      </c>
      <c r="AO489" s="139"/>
      <c r="AP489" s="139" t="s">
        <v>1403</v>
      </c>
      <c r="AQ489" s="139"/>
      <c r="AR489" s="381"/>
      <c r="AS489" s="139" t="s">
        <v>4075</v>
      </c>
      <c r="AT489" s="141" t="s">
        <v>1404</v>
      </c>
      <c r="AU489" s="141"/>
      <c r="AV489" s="383"/>
      <c r="AW489" s="385"/>
      <c r="AX489" s="139" t="s">
        <v>175</v>
      </c>
      <c r="AY489" t="s">
        <v>18589</v>
      </c>
      <c r="BA489" s="381"/>
      <c r="BB489" s="139" t="s">
        <v>17</v>
      </c>
      <c r="BC489" s="166"/>
      <c r="BD489" s="166"/>
      <c r="BE489" s="166"/>
      <c r="BF489" s="166"/>
      <c r="BG489" s="166"/>
      <c r="BH489" s="308"/>
      <c r="BI489" s="308"/>
      <c r="BJ489" s="141" t="s">
        <v>26</v>
      </c>
      <c r="BK489" s="141" t="s">
        <v>26</v>
      </c>
      <c r="BL489" s="141"/>
      <c r="BM489" s="141"/>
      <c r="BN489" s="139" t="s">
        <v>4075</v>
      </c>
      <c r="BQ489" s="141"/>
      <c r="BV489" s="141"/>
      <c r="BX489" s="141"/>
      <c r="BY489" s="141"/>
      <c r="BZ489" s="141"/>
      <c r="CA489" s="141"/>
      <c r="CB489" s="141"/>
      <c r="CC489" s="141"/>
      <c r="CD489" s="141"/>
      <c r="CE489" s="141"/>
      <c r="CF489" s="141"/>
      <c r="CG489" s="141"/>
    </row>
    <row r="490" spans="1:85" x14ac:dyDescent="0.35">
      <c r="A490" s="155" t="s">
        <v>11428</v>
      </c>
      <c r="B490" s="139" t="s">
        <v>4075</v>
      </c>
      <c r="C490" s="18">
        <v>42199</v>
      </c>
      <c r="D490" s="144">
        <v>0.85972222222222228</v>
      </c>
      <c r="E490" s="141" t="s">
        <v>13265</v>
      </c>
      <c r="F490" s="141">
        <v>3</v>
      </c>
      <c r="G490" s="141" t="s">
        <v>13283</v>
      </c>
      <c r="H490" s="141">
        <v>2015</v>
      </c>
      <c r="I490" s="18">
        <v>42199</v>
      </c>
      <c r="J490" s="144">
        <v>0.85277777777777775</v>
      </c>
      <c r="K490" s="378"/>
      <c r="L490" s="139" t="s">
        <v>4075</v>
      </c>
      <c r="M490" s="141"/>
      <c r="N490" s="248"/>
      <c r="O490" s="141" t="s">
        <v>26</v>
      </c>
      <c r="P490" s="141"/>
      <c r="Q490" s="141" t="s">
        <v>11429</v>
      </c>
      <c r="R490" s="141" t="s">
        <v>11430</v>
      </c>
      <c r="S490" s="141"/>
      <c r="T490" s="141"/>
      <c r="U490" s="141">
        <v>110510568</v>
      </c>
      <c r="V490" s="141"/>
      <c r="W490" s="139" t="s">
        <v>4075</v>
      </c>
      <c r="X490" s="141" t="s">
        <v>25</v>
      </c>
      <c r="Y490" s="141" t="s">
        <v>27</v>
      </c>
      <c r="Z490" s="141" t="s">
        <v>4</v>
      </c>
      <c r="AA490" s="141" t="s">
        <v>34</v>
      </c>
      <c r="AB490" s="141"/>
      <c r="AC490" s="139" t="s">
        <v>18047</v>
      </c>
      <c r="AD490" s="380"/>
      <c r="AE490" s="139" t="s">
        <v>102</v>
      </c>
      <c r="AF490" s="139" t="s">
        <v>13068</v>
      </c>
      <c r="AG490" s="139" t="s">
        <v>102</v>
      </c>
      <c r="AH490" s="139" t="s">
        <v>1378</v>
      </c>
      <c r="AI490" s="139" t="s">
        <v>7</v>
      </c>
      <c r="AJ490" s="139" t="s">
        <v>7</v>
      </c>
      <c r="AK490" s="139"/>
      <c r="AL490" s="139"/>
      <c r="AM490" s="141" t="s">
        <v>1537</v>
      </c>
      <c r="AN490" s="141" t="s">
        <v>8</v>
      </c>
      <c r="AO490" s="139" t="s">
        <v>1614</v>
      </c>
      <c r="AP490" s="139" t="s">
        <v>7</v>
      </c>
      <c r="AQ490" s="139"/>
      <c r="AR490" s="381"/>
      <c r="AS490" s="139" t="s">
        <v>4075</v>
      </c>
      <c r="AT490" s="141" t="s">
        <v>1404</v>
      </c>
      <c r="AU490" s="141"/>
      <c r="AV490" s="383"/>
      <c r="AW490" s="385"/>
      <c r="AX490" s="139"/>
      <c r="AY490" t="s">
        <v>18590</v>
      </c>
      <c r="AZ490">
        <v>12000</v>
      </c>
      <c r="BA490" s="381"/>
      <c r="BB490" s="139" t="s">
        <v>1450</v>
      </c>
      <c r="BC490" s="166"/>
      <c r="BD490" s="166"/>
      <c r="BE490" s="166"/>
      <c r="BF490" s="166"/>
      <c r="BG490" s="166"/>
      <c r="BH490" s="308"/>
      <c r="BI490" s="308"/>
      <c r="BJ490" s="141" t="s">
        <v>26</v>
      </c>
      <c r="BK490" s="141" t="s">
        <v>26</v>
      </c>
      <c r="BL490" s="141"/>
      <c r="BM490" s="141"/>
      <c r="BN490" s="139" t="s">
        <v>4075</v>
      </c>
      <c r="BQ490" s="141"/>
      <c r="BV490" s="141"/>
      <c r="BX490" s="141"/>
      <c r="BY490" s="141"/>
      <c r="BZ490" s="141"/>
      <c r="CA490" s="141"/>
      <c r="CB490" s="141"/>
      <c r="CC490" s="141"/>
      <c r="CD490" s="141"/>
      <c r="CE490" s="141"/>
      <c r="CF490" s="141"/>
      <c r="CG490" s="141"/>
    </row>
    <row r="491" spans="1:85" x14ac:dyDescent="0.35">
      <c r="A491" s="155" t="s">
        <v>11431</v>
      </c>
      <c r="B491" s="139" t="s">
        <v>4075</v>
      </c>
      <c r="C491" s="18">
        <v>42199</v>
      </c>
      <c r="D491" s="144">
        <v>0.52569444444444446</v>
      </c>
      <c r="E491" s="141" t="s">
        <v>13265</v>
      </c>
      <c r="F491" s="141">
        <v>3</v>
      </c>
      <c r="G491" s="141" t="s">
        <v>13283</v>
      </c>
      <c r="H491" s="141">
        <v>2015</v>
      </c>
      <c r="I491" s="18">
        <v>42199</v>
      </c>
      <c r="J491" s="144">
        <v>0.52569444444444446</v>
      </c>
      <c r="K491" s="378"/>
      <c r="L491" s="139" t="s">
        <v>4075</v>
      </c>
      <c r="M491" s="141"/>
      <c r="N491" s="248"/>
      <c r="O491" s="141" t="s">
        <v>26</v>
      </c>
      <c r="P491" s="141"/>
      <c r="Q491" s="141"/>
      <c r="R491" s="141"/>
      <c r="S491" s="141"/>
      <c r="T491" s="141"/>
      <c r="U491" s="141"/>
      <c r="V491" s="141"/>
      <c r="W491" s="139" t="s">
        <v>4075</v>
      </c>
      <c r="X491" s="141" t="s">
        <v>25</v>
      </c>
      <c r="Y491" s="141" t="s">
        <v>27</v>
      </c>
      <c r="Z491" s="141" t="s">
        <v>4</v>
      </c>
      <c r="AA491" s="141" t="s">
        <v>35</v>
      </c>
      <c r="AB491" s="141"/>
      <c r="AC491" s="139" t="s">
        <v>18050</v>
      </c>
      <c r="AD491" s="380"/>
      <c r="AE491" s="139" t="s">
        <v>107</v>
      </c>
      <c r="AF491" s="139" t="s">
        <v>13076</v>
      </c>
      <c r="AG491" s="139" t="s">
        <v>4130</v>
      </c>
      <c r="AH491" s="139" t="s">
        <v>1378</v>
      </c>
      <c r="AI491" s="139" t="s">
        <v>1518</v>
      </c>
      <c r="AJ491" s="139"/>
      <c r="AK491" s="139" t="s">
        <v>1518</v>
      </c>
      <c r="AL491" s="139" t="s">
        <v>7</v>
      </c>
      <c r="AM491" s="141" t="s">
        <v>4004</v>
      </c>
      <c r="AN491" s="141" t="s">
        <v>8</v>
      </c>
      <c r="AO491" s="139" t="s">
        <v>1618</v>
      </c>
      <c r="AP491" s="139" t="s">
        <v>7</v>
      </c>
      <c r="AQ491" s="139"/>
      <c r="AR491" s="381"/>
      <c r="AS491" s="139" t="s">
        <v>4075</v>
      </c>
      <c r="AT491" s="141" t="s">
        <v>1404</v>
      </c>
      <c r="AU491" s="141"/>
      <c r="AV491" s="383"/>
      <c r="AW491" s="385"/>
      <c r="AX491" s="139"/>
      <c r="AY491" t="s">
        <v>18591</v>
      </c>
      <c r="AZ491">
        <v>60000</v>
      </c>
      <c r="BA491" s="381"/>
      <c r="BB491" s="139" t="s">
        <v>1444</v>
      </c>
      <c r="BC491" s="166"/>
      <c r="BD491" s="166"/>
      <c r="BE491" s="166"/>
      <c r="BF491" s="166"/>
      <c r="BG491" s="166"/>
      <c r="BH491" s="308"/>
      <c r="BI491" s="308"/>
      <c r="BJ491" s="141" t="s">
        <v>26</v>
      </c>
      <c r="BK491" s="141" t="s">
        <v>26</v>
      </c>
      <c r="BL491" s="141"/>
      <c r="BM491" s="141"/>
      <c r="BN491" s="139" t="s">
        <v>4075</v>
      </c>
      <c r="BQ491" s="141"/>
      <c r="BV491" s="141"/>
      <c r="BX491" s="141"/>
      <c r="BY491" s="141"/>
      <c r="BZ491" s="141"/>
      <c r="CA491" s="141"/>
      <c r="CB491" s="141"/>
      <c r="CC491" s="141"/>
      <c r="CD491" s="141"/>
      <c r="CE491" s="141"/>
      <c r="CF491" s="141"/>
      <c r="CG491" s="141"/>
    </row>
    <row r="492" spans="1:85" x14ac:dyDescent="0.35">
      <c r="A492" s="155" t="s">
        <v>11422</v>
      </c>
      <c r="B492" s="139" t="s">
        <v>4075</v>
      </c>
      <c r="C492" s="18">
        <v>42200</v>
      </c>
      <c r="D492" s="144">
        <v>0.80138888888888893</v>
      </c>
      <c r="E492" s="141" t="s">
        <v>13265</v>
      </c>
      <c r="F492" s="141">
        <v>3</v>
      </c>
      <c r="G492" s="141" t="s">
        <v>13283</v>
      </c>
      <c r="H492" s="141">
        <v>2015</v>
      </c>
      <c r="I492" s="18">
        <v>42200</v>
      </c>
      <c r="J492" s="144">
        <v>0.80138888888888893</v>
      </c>
      <c r="K492" s="378"/>
      <c r="L492" s="139" t="s">
        <v>4075</v>
      </c>
      <c r="M492" s="141"/>
      <c r="N492" s="248"/>
      <c r="O492" s="141" t="s">
        <v>26</v>
      </c>
      <c r="P492" s="141"/>
      <c r="Q492" s="141" t="s">
        <v>11423</v>
      </c>
      <c r="R492" s="141" t="s">
        <v>11424</v>
      </c>
      <c r="S492" s="141"/>
      <c r="T492" s="141"/>
      <c r="U492" s="141"/>
      <c r="V492" s="141"/>
      <c r="W492" s="139" t="s">
        <v>4075</v>
      </c>
      <c r="X492" s="141" t="s">
        <v>25</v>
      </c>
      <c r="Y492" s="141" t="s">
        <v>27</v>
      </c>
      <c r="Z492" s="141" t="s">
        <v>4</v>
      </c>
      <c r="AA492" s="141" t="s">
        <v>34</v>
      </c>
      <c r="AB492" s="141"/>
      <c r="AC492" s="139" t="s">
        <v>18047</v>
      </c>
      <c r="AD492" s="380"/>
      <c r="AE492" s="139" t="s">
        <v>103</v>
      </c>
      <c r="AF492" s="139" t="s">
        <v>13075</v>
      </c>
      <c r="AG492" s="139" t="s">
        <v>103</v>
      </c>
      <c r="AH492" s="139" t="s">
        <v>1378</v>
      </c>
      <c r="AI492" s="139" t="s">
        <v>7340</v>
      </c>
      <c r="AJ492" s="139"/>
      <c r="AK492" s="139" t="s">
        <v>7340</v>
      </c>
      <c r="AL492" s="139" t="s">
        <v>1408</v>
      </c>
      <c r="AM492" s="141" t="s">
        <v>4004</v>
      </c>
      <c r="AN492" s="141" t="s">
        <v>8</v>
      </c>
      <c r="AO492" s="139" t="s">
        <v>1614</v>
      </c>
      <c r="AP492" s="139" t="s">
        <v>7</v>
      </c>
      <c r="AQ492" s="139"/>
      <c r="AR492" s="381"/>
      <c r="AS492" s="139" t="s">
        <v>4075</v>
      </c>
      <c r="AT492" s="141" t="s">
        <v>1404</v>
      </c>
      <c r="AU492" s="141"/>
      <c r="AV492" s="383"/>
      <c r="AW492" s="385"/>
      <c r="AX492" s="139"/>
      <c r="AY492" t="s">
        <v>18270</v>
      </c>
      <c r="AZ492">
        <v>21000</v>
      </c>
      <c r="BA492" s="381"/>
      <c r="BB492" s="139" t="s">
        <v>1450</v>
      </c>
      <c r="BC492" s="166"/>
      <c r="BD492" s="166"/>
      <c r="BE492" s="166"/>
      <c r="BF492" s="166"/>
      <c r="BG492" s="166"/>
      <c r="BH492" s="308"/>
      <c r="BI492" s="308"/>
      <c r="BJ492" s="141" t="s">
        <v>26</v>
      </c>
      <c r="BK492" s="141" t="s">
        <v>26</v>
      </c>
      <c r="BL492" s="141"/>
      <c r="BM492" s="141"/>
      <c r="BN492" s="139" t="s">
        <v>4075</v>
      </c>
      <c r="BQ492" s="141"/>
      <c r="BV492" s="141"/>
      <c r="BX492" s="141"/>
      <c r="BY492" s="141"/>
      <c r="BZ492" s="141"/>
      <c r="CA492" s="141"/>
      <c r="CB492" s="141"/>
      <c r="CC492" s="141"/>
      <c r="CD492" s="141"/>
      <c r="CE492" s="141"/>
      <c r="CF492" s="141"/>
      <c r="CG492" s="141"/>
    </row>
    <row r="493" spans="1:85" x14ac:dyDescent="0.35">
      <c r="A493" s="155" t="s">
        <v>11425</v>
      </c>
      <c r="B493" s="139" t="s">
        <v>4075</v>
      </c>
      <c r="C493" s="18">
        <v>42200</v>
      </c>
      <c r="D493" s="144">
        <v>0.375</v>
      </c>
      <c r="E493" s="141" t="s">
        <v>13265</v>
      </c>
      <c r="F493" s="141">
        <v>3</v>
      </c>
      <c r="G493" s="141" t="s">
        <v>13283</v>
      </c>
      <c r="H493" s="141">
        <v>2015</v>
      </c>
      <c r="I493" s="18">
        <v>42200</v>
      </c>
      <c r="J493" s="144">
        <v>0.375</v>
      </c>
      <c r="K493" s="378"/>
      <c r="L493" s="139" t="s">
        <v>4075</v>
      </c>
      <c r="M493" s="141"/>
      <c r="N493" s="248"/>
      <c r="O493" s="141" t="s">
        <v>26</v>
      </c>
      <c r="P493" s="141"/>
      <c r="Q493" s="141" t="s">
        <v>11426</v>
      </c>
      <c r="R493" s="141" t="s">
        <v>11427</v>
      </c>
      <c r="S493" s="141"/>
      <c r="T493" s="141"/>
      <c r="U493" s="141"/>
      <c r="V493" s="141"/>
      <c r="W493" s="139" t="s">
        <v>4075</v>
      </c>
      <c r="X493" s="141" t="s">
        <v>25</v>
      </c>
      <c r="Y493" s="141" t="s">
        <v>27</v>
      </c>
      <c r="Z493" s="141" t="s">
        <v>4</v>
      </c>
      <c r="AA493" s="141" t="s">
        <v>34</v>
      </c>
      <c r="AB493" s="141"/>
      <c r="AC493" s="139" t="s">
        <v>18049</v>
      </c>
      <c r="AD493" s="380"/>
      <c r="AE493" s="139" t="s">
        <v>4</v>
      </c>
      <c r="AF493" s="139" t="s">
        <v>13073</v>
      </c>
      <c r="AG493" s="139" t="s">
        <v>4</v>
      </c>
      <c r="AH493" s="139" t="s">
        <v>1378</v>
      </c>
      <c r="AI493" s="139" t="s">
        <v>15678</v>
      </c>
      <c r="AJ493" s="139"/>
      <c r="AK493" s="139" t="s">
        <v>15678</v>
      </c>
      <c r="AL493" s="139" t="s">
        <v>7</v>
      </c>
      <c r="AM493" s="141" t="s">
        <v>4004</v>
      </c>
      <c r="AN493" s="141" t="s">
        <v>8</v>
      </c>
      <c r="AO493" s="139" t="s">
        <v>1614</v>
      </c>
      <c r="AP493" s="139" t="s">
        <v>7</v>
      </c>
      <c r="AQ493" s="139"/>
      <c r="AR493" s="381"/>
      <c r="AS493" s="139" t="s">
        <v>4075</v>
      </c>
      <c r="AT493" s="141" t="s">
        <v>44</v>
      </c>
      <c r="AU493" s="141">
        <v>520</v>
      </c>
      <c r="AV493" s="383"/>
      <c r="AW493" s="385"/>
      <c r="AX493" s="139"/>
      <c r="AY493" t="s">
        <v>18337</v>
      </c>
      <c r="AZ493">
        <v>21000</v>
      </c>
      <c r="BA493" s="381"/>
      <c r="BB493" s="139" t="s">
        <v>1452</v>
      </c>
      <c r="BC493" s="166"/>
      <c r="BD493" s="166"/>
      <c r="BE493" s="166"/>
      <c r="BF493" s="166"/>
      <c r="BG493" s="166"/>
      <c r="BH493" s="308"/>
      <c r="BI493" s="308"/>
      <c r="BJ493" s="141" t="s">
        <v>26</v>
      </c>
      <c r="BK493" s="141" t="s">
        <v>26</v>
      </c>
      <c r="BL493" s="141"/>
      <c r="BM493" s="141"/>
      <c r="BN493" s="139" t="s">
        <v>4075</v>
      </c>
      <c r="BQ493" s="141" t="s">
        <v>15729</v>
      </c>
      <c r="BR493" s="135" t="s">
        <v>15680</v>
      </c>
      <c r="BT493" s="135" t="s">
        <v>15347</v>
      </c>
      <c r="BU493" s="135" t="s">
        <v>2059</v>
      </c>
      <c r="BV493" s="141" t="s">
        <v>3336</v>
      </c>
      <c r="BW493" s="135" t="s">
        <v>15363</v>
      </c>
      <c r="BX493" s="141" t="s">
        <v>12</v>
      </c>
      <c r="BY493" s="141" t="s">
        <v>15681</v>
      </c>
      <c r="BZ493" s="141" t="s">
        <v>26</v>
      </c>
      <c r="CA493" s="141" t="s">
        <v>1848</v>
      </c>
      <c r="CB493" s="141"/>
      <c r="CC493" s="141" t="s">
        <v>15686</v>
      </c>
      <c r="CD493" s="141" t="s">
        <v>15687</v>
      </c>
      <c r="CE493" s="141" t="s">
        <v>15450</v>
      </c>
      <c r="CF493" s="141" t="s">
        <v>15454</v>
      </c>
      <c r="CG493" s="141" t="s">
        <v>4004</v>
      </c>
    </row>
    <row r="494" spans="1:85" x14ac:dyDescent="0.35">
      <c r="A494" s="155" t="s">
        <v>11416</v>
      </c>
      <c r="B494" s="139" t="s">
        <v>4075</v>
      </c>
      <c r="C494" s="18">
        <v>42201</v>
      </c>
      <c r="D494" s="144">
        <v>0.81041666666666667</v>
      </c>
      <c r="E494" s="141" t="s">
        <v>13265</v>
      </c>
      <c r="F494" s="141">
        <v>3</v>
      </c>
      <c r="G494" s="141" t="s">
        <v>13283</v>
      </c>
      <c r="H494" s="141">
        <v>2015</v>
      </c>
      <c r="I494" s="18">
        <v>42201</v>
      </c>
      <c r="J494" s="144">
        <v>0.81041666666666667</v>
      </c>
      <c r="K494" s="378"/>
      <c r="L494" s="139" t="s">
        <v>4075</v>
      </c>
      <c r="M494" s="141"/>
      <c r="N494" s="248"/>
      <c r="O494" s="141" t="s">
        <v>26</v>
      </c>
      <c r="P494" s="141"/>
      <c r="Q494" s="141" t="s">
        <v>11417</v>
      </c>
      <c r="R494" s="141" t="s">
        <v>11418</v>
      </c>
      <c r="S494" s="141"/>
      <c r="T494" s="141"/>
      <c r="U494" s="141"/>
      <c r="V494" s="141"/>
      <c r="W494" s="139" t="s">
        <v>4075</v>
      </c>
      <c r="X494" s="141" t="s">
        <v>25</v>
      </c>
      <c r="Y494" s="141" t="s">
        <v>27</v>
      </c>
      <c r="Z494" s="141" t="s">
        <v>4</v>
      </c>
      <c r="AA494" s="141" t="s">
        <v>34</v>
      </c>
      <c r="AB494" s="141"/>
      <c r="AC494" s="139" t="s">
        <v>18049</v>
      </c>
      <c r="AD494" s="380"/>
      <c r="AE494" s="139" t="s">
        <v>102</v>
      </c>
      <c r="AF494" s="139" t="s">
        <v>13074</v>
      </c>
      <c r="AG494" s="139" t="s">
        <v>102</v>
      </c>
      <c r="AH494" s="139" t="s">
        <v>1378</v>
      </c>
      <c r="AI494" s="139" t="s">
        <v>11</v>
      </c>
      <c r="AJ494" s="139" t="s">
        <v>11</v>
      </c>
      <c r="AK494" s="139"/>
      <c r="AL494" s="139"/>
      <c r="AM494" s="141" t="s">
        <v>1537</v>
      </c>
      <c r="AN494" s="141" t="s">
        <v>8</v>
      </c>
      <c r="AO494" s="139" t="s">
        <v>1477</v>
      </c>
      <c r="AP494" s="139" t="s">
        <v>7</v>
      </c>
      <c r="AQ494" s="139"/>
      <c r="AR494" s="381"/>
      <c r="AS494" s="139" t="s">
        <v>4075</v>
      </c>
      <c r="AT494" s="141" t="s">
        <v>1404</v>
      </c>
      <c r="AU494" s="141"/>
      <c r="AV494" s="383"/>
      <c r="AW494" s="385"/>
      <c r="AX494" s="139"/>
      <c r="AY494" t="s">
        <v>18511</v>
      </c>
      <c r="BA494" s="381"/>
      <c r="BB494" s="139" t="s">
        <v>1444</v>
      </c>
      <c r="BC494" s="166"/>
      <c r="BD494" s="166"/>
      <c r="BE494" s="166"/>
      <c r="BF494" s="166"/>
      <c r="BG494" s="166"/>
      <c r="BH494" s="308"/>
      <c r="BI494" s="308"/>
      <c r="BJ494" s="141" t="s">
        <v>26</v>
      </c>
      <c r="BK494" s="141" t="s">
        <v>26</v>
      </c>
      <c r="BL494" s="141"/>
      <c r="BM494" s="141"/>
      <c r="BN494" s="139" t="s">
        <v>4075</v>
      </c>
      <c r="BQ494" s="141"/>
      <c r="BV494" s="141"/>
      <c r="BX494" s="141"/>
      <c r="BY494" s="141"/>
      <c r="BZ494" s="141"/>
      <c r="CA494" s="141"/>
      <c r="CB494" s="141"/>
      <c r="CC494" s="141"/>
      <c r="CD494" s="141"/>
      <c r="CE494" s="141"/>
      <c r="CF494" s="141"/>
      <c r="CG494" s="141"/>
    </row>
    <row r="495" spans="1:85" x14ac:dyDescent="0.35">
      <c r="A495" s="155" t="s">
        <v>11419</v>
      </c>
      <c r="B495" s="139" t="s">
        <v>4075</v>
      </c>
      <c r="C495" s="18">
        <v>42201</v>
      </c>
      <c r="D495" s="144">
        <v>0.7993055555555556</v>
      </c>
      <c r="E495" s="141" t="s">
        <v>13265</v>
      </c>
      <c r="F495" s="141">
        <v>3</v>
      </c>
      <c r="G495" s="141" t="s">
        <v>13283</v>
      </c>
      <c r="H495" s="141">
        <v>2015</v>
      </c>
      <c r="I495" s="18">
        <v>42201</v>
      </c>
      <c r="J495" s="144">
        <v>0.7993055555555556</v>
      </c>
      <c r="K495" s="378"/>
      <c r="L495" s="139" t="s">
        <v>4075</v>
      </c>
      <c r="M495" s="141"/>
      <c r="N495" s="248"/>
      <c r="O495" s="141" t="s">
        <v>26</v>
      </c>
      <c r="P495" s="141"/>
      <c r="Q495" s="141" t="s">
        <v>11420</v>
      </c>
      <c r="R495" s="141" t="s">
        <v>11421</v>
      </c>
      <c r="S495" s="141"/>
      <c r="T495" s="141"/>
      <c r="U495" s="141"/>
      <c r="V495" s="141"/>
      <c r="W495" s="139" t="s">
        <v>4075</v>
      </c>
      <c r="X495" s="141" t="s">
        <v>25</v>
      </c>
      <c r="Y495" s="141" t="s">
        <v>27</v>
      </c>
      <c r="Z495" s="141" t="s">
        <v>4</v>
      </c>
      <c r="AA495" s="141" t="s">
        <v>34</v>
      </c>
      <c r="AB495" s="141"/>
      <c r="AC495" s="139" t="s">
        <v>18050</v>
      </c>
      <c r="AD495" s="380"/>
      <c r="AE495" s="139" t="s">
        <v>107</v>
      </c>
      <c r="AF495" s="139" t="s">
        <v>13076</v>
      </c>
      <c r="AG495" s="139" t="s">
        <v>4130</v>
      </c>
      <c r="AH495" s="139" t="s">
        <v>1378</v>
      </c>
      <c r="AI495" s="139" t="s">
        <v>1518</v>
      </c>
      <c r="AJ495" s="139"/>
      <c r="AK495" s="139" t="s">
        <v>1518</v>
      </c>
      <c r="AL495" s="139" t="s">
        <v>7</v>
      </c>
      <c r="AM495" s="141" t="s">
        <v>4004</v>
      </c>
      <c r="AN495" s="141" t="s">
        <v>8</v>
      </c>
      <c r="AO495" s="139" t="s">
        <v>1614</v>
      </c>
      <c r="AP495" s="139" t="s">
        <v>7</v>
      </c>
      <c r="AQ495" s="139"/>
      <c r="AR495" s="381"/>
      <c r="AS495" s="139" t="s">
        <v>4075</v>
      </c>
      <c r="AT495" s="141" t="s">
        <v>43</v>
      </c>
      <c r="AU495" s="141">
        <v>424</v>
      </c>
      <c r="AV495" s="383"/>
      <c r="AW495" s="385"/>
      <c r="AX495" s="139"/>
      <c r="AY495" t="s">
        <v>18477</v>
      </c>
      <c r="AZ495">
        <v>12000</v>
      </c>
      <c r="BA495" s="381"/>
      <c r="BB495" s="139" t="s">
        <v>1451</v>
      </c>
      <c r="BC495" s="166"/>
      <c r="BD495" s="166"/>
      <c r="BE495" s="166"/>
      <c r="BF495" s="166"/>
      <c r="BG495" s="166"/>
      <c r="BH495" s="308"/>
      <c r="BI495" s="308"/>
      <c r="BJ495" s="141" t="s">
        <v>26</v>
      </c>
      <c r="BK495" s="141" t="s">
        <v>26</v>
      </c>
      <c r="BL495" s="141"/>
      <c r="BM495" s="141"/>
      <c r="BN495" s="139" t="s">
        <v>4075</v>
      </c>
      <c r="BQ495" s="141"/>
      <c r="BV495" s="141"/>
      <c r="BX495" s="141"/>
      <c r="BY495" s="141"/>
      <c r="BZ495" s="141"/>
      <c r="CA495" s="141"/>
      <c r="CB495" s="141"/>
      <c r="CC495" s="141"/>
      <c r="CD495" s="141"/>
      <c r="CE495" s="141"/>
      <c r="CF495" s="141"/>
      <c r="CG495" s="141"/>
    </row>
    <row r="496" spans="1:85" x14ac:dyDescent="0.35">
      <c r="A496" s="155" t="s">
        <v>11407</v>
      </c>
      <c r="B496" s="139" t="s">
        <v>4075</v>
      </c>
      <c r="C496" s="18">
        <v>42202</v>
      </c>
      <c r="D496" s="144">
        <v>0.72083333333333333</v>
      </c>
      <c r="E496" s="141" t="s">
        <v>13265</v>
      </c>
      <c r="F496" s="141">
        <v>3</v>
      </c>
      <c r="G496" s="141" t="s">
        <v>13283</v>
      </c>
      <c r="H496" s="141">
        <v>2015</v>
      </c>
      <c r="I496" s="18">
        <v>42202</v>
      </c>
      <c r="J496" s="144">
        <v>0.72083333333333333</v>
      </c>
      <c r="K496" s="378"/>
      <c r="L496" s="139" t="s">
        <v>4075</v>
      </c>
      <c r="M496" s="141"/>
      <c r="N496" s="248"/>
      <c r="O496" s="141" t="s">
        <v>26</v>
      </c>
      <c r="P496" s="141"/>
      <c r="Q496" s="141" t="s">
        <v>11408</v>
      </c>
      <c r="R496" s="141" t="s">
        <v>11409</v>
      </c>
      <c r="S496" s="141"/>
      <c r="T496" s="141"/>
      <c r="U496" s="141">
        <v>110518958</v>
      </c>
      <c r="V496" s="141"/>
      <c r="W496" s="139" t="s">
        <v>4075</v>
      </c>
      <c r="X496" s="141" t="s">
        <v>25</v>
      </c>
      <c r="Y496" s="141" t="s">
        <v>27</v>
      </c>
      <c r="Z496" s="141" t="s">
        <v>4</v>
      </c>
      <c r="AA496" s="141" t="s">
        <v>34</v>
      </c>
      <c r="AB496" s="141"/>
      <c r="AC496" s="139" t="s">
        <v>18049</v>
      </c>
      <c r="AD496" s="380"/>
      <c r="AE496" s="139" t="s">
        <v>102</v>
      </c>
      <c r="AF496" s="139" t="s">
        <v>13068</v>
      </c>
      <c r="AG496" s="139" t="s">
        <v>102</v>
      </c>
      <c r="AH496" s="139" t="s">
        <v>1378</v>
      </c>
      <c r="AI496" s="139" t="s">
        <v>7</v>
      </c>
      <c r="AJ496" s="139" t="s">
        <v>7</v>
      </c>
      <c r="AK496" s="139"/>
      <c r="AL496" s="139"/>
      <c r="AM496" s="141" t="s">
        <v>4004</v>
      </c>
      <c r="AN496" s="141" t="s">
        <v>8</v>
      </c>
      <c r="AO496" s="139" t="s">
        <v>1614</v>
      </c>
      <c r="AP496" s="139" t="s">
        <v>7</v>
      </c>
      <c r="AQ496" s="139"/>
      <c r="AR496" s="381"/>
      <c r="AS496" s="139" t="s">
        <v>4075</v>
      </c>
      <c r="AT496" s="141" t="s">
        <v>1404</v>
      </c>
      <c r="AU496" s="141"/>
      <c r="AV496" s="383"/>
      <c r="AW496" s="385"/>
      <c r="AX496" s="139"/>
      <c r="AY496" t="s">
        <v>18592</v>
      </c>
      <c r="AZ496">
        <v>12000</v>
      </c>
      <c r="BA496" s="381"/>
      <c r="BB496" s="139" t="s">
        <v>1444</v>
      </c>
      <c r="BC496" s="166"/>
      <c r="BD496" s="166"/>
      <c r="BE496" s="166"/>
      <c r="BF496" s="166"/>
      <c r="BG496" s="166"/>
      <c r="BH496" s="308"/>
      <c r="BI496" s="308"/>
      <c r="BJ496" s="141" t="s">
        <v>26</v>
      </c>
      <c r="BK496" s="141" t="s">
        <v>26</v>
      </c>
      <c r="BL496" s="141"/>
      <c r="BM496" s="141"/>
      <c r="BN496" s="139" t="s">
        <v>4075</v>
      </c>
      <c r="BQ496" s="141"/>
      <c r="BV496" s="141"/>
      <c r="BX496" s="141"/>
      <c r="BY496" s="141"/>
      <c r="BZ496" s="141"/>
      <c r="CA496" s="141"/>
      <c r="CB496" s="141"/>
      <c r="CC496" s="141"/>
      <c r="CD496" s="141"/>
      <c r="CE496" s="141"/>
      <c r="CF496" s="141"/>
      <c r="CG496" s="141"/>
    </row>
    <row r="497" spans="1:85" x14ac:dyDescent="0.35">
      <c r="A497" s="155" t="s">
        <v>11410</v>
      </c>
      <c r="B497" s="139" t="s">
        <v>4075</v>
      </c>
      <c r="C497" s="18">
        <v>42202</v>
      </c>
      <c r="D497" s="144">
        <v>3.6805555555555557E-2</v>
      </c>
      <c r="E497" s="141" t="s">
        <v>13265</v>
      </c>
      <c r="F497" s="141">
        <v>3</v>
      </c>
      <c r="G497" s="141" t="s">
        <v>13283</v>
      </c>
      <c r="H497" s="141">
        <v>2015</v>
      </c>
      <c r="I497" s="18">
        <v>42202</v>
      </c>
      <c r="J497" s="144">
        <v>3.6805555555555557E-2</v>
      </c>
      <c r="K497" s="378"/>
      <c r="L497" s="139" t="s">
        <v>4075</v>
      </c>
      <c r="M497" s="141"/>
      <c r="N497" s="248"/>
      <c r="O497" s="141" t="s">
        <v>26</v>
      </c>
      <c r="P497" s="141"/>
      <c r="Q497" s="141" t="s">
        <v>11411</v>
      </c>
      <c r="R497" s="141" t="s">
        <v>11412</v>
      </c>
      <c r="S497" s="141"/>
      <c r="T497" s="141"/>
      <c r="U497" s="141">
        <v>110517510</v>
      </c>
      <c r="V497" s="141"/>
      <c r="W497" s="139" t="s">
        <v>4075</v>
      </c>
      <c r="X497" s="141" t="s">
        <v>25</v>
      </c>
      <c r="Y497" s="141" t="s">
        <v>27</v>
      </c>
      <c r="Z497" s="141" t="s">
        <v>4</v>
      </c>
      <c r="AA497" s="141" t="s">
        <v>34</v>
      </c>
      <c r="AB497" s="141"/>
      <c r="AC497" s="139" t="s">
        <v>18050</v>
      </c>
      <c r="AD497" s="380"/>
      <c r="AE497" s="139" t="s">
        <v>102</v>
      </c>
      <c r="AF497" s="139" t="s">
        <v>13074</v>
      </c>
      <c r="AG497" s="139" t="s">
        <v>102</v>
      </c>
      <c r="AH497" s="139" t="s">
        <v>1378</v>
      </c>
      <c r="AI497" s="139" t="s">
        <v>11</v>
      </c>
      <c r="AJ497" s="139" t="s">
        <v>11</v>
      </c>
      <c r="AK497" s="139"/>
      <c r="AL497" s="139"/>
      <c r="AM497" s="141" t="s">
        <v>4004</v>
      </c>
      <c r="AN497" s="141" t="s">
        <v>8</v>
      </c>
      <c r="AO497" s="139" t="s">
        <v>1614</v>
      </c>
      <c r="AP497" s="139" t="s">
        <v>7</v>
      </c>
      <c r="AQ497" s="139"/>
      <c r="AR497" s="381"/>
      <c r="AS497" s="139" t="s">
        <v>4075</v>
      </c>
      <c r="AT497" s="141" t="s">
        <v>1404</v>
      </c>
      <c r="AU497" s="141"/>
      <c r="AV497" s="383"/>
      <c r="AW497" s="385"/>
      <c r="AX497" s="139"/>
      <c r="AY497" t="s">
        <v>18256</v>
      </c>
      <c r="AZ497">
        <v>12000</v>
      </c>
      <c r="BA497" s="381"/>
      <c r="BB497" s="139" t="s">
        <v>1450</v>
      </c>
      <c r="BC497" s="166"/>
      <c r="BD497" s="166"/>
      <c r="BE497" s="166"/>
      <c r="BF497" s="166"/>
      <c r="BG497" s="166"/>
      <c r="BH497" s="308"/>
      <c r="BI497" s="308"/>
      <c r="BJ497" s="141" t="s">
        <v>26</v>
      </c>
      <c r="BK497" s="141" t="s">
        <v>26</v>
      </c>
      <c r="BL497" s="141"/>
      <c r="BM497" s="141"/>
      <c r="BN497" s="139" t="s">
        <v>4075</v>
      </c>
      <c r="BQ497" s="141"/>
      <c r="BV497" s="141"/>
      <c r="BX497" s="141"/>
      <c r="BY497" s="141"/>
      <c r="BZ497" s="141"/>
      <c r="CA497" s="141"/>
      <c r="CB497" s="141"/>
      <c r="CC497" s="141"/>
      <c r="CD497" s="141"/>
      <c r="CE497" s="141"/>
      <c r="CF497" s="141"/>
      <c r="CG497" s="141"/>
    </row>
    <row r="498" spans="1:85" x14ac:dyDescent="0.35">
      <c r="A498" s="155" t="s">
        <v>11413</v>
      </c>
      <c r="B498" s="139" t="s">
        <v>4075</v>
      </c>
      <c r="C498" s="18">
        <v>42202</v>
      </c>
      <c r="D498" s="144">
        <v>1.3888888888888888E-2</v>
      </c>
      <c r="E498" s="141" t="s">
        <v>13265</v>
      </c>
      <c r="F498" s="141">
        <v>3</v>
      </c>
      <c r="G498" s="141" t="s">
        <v>13283</v>
      </c>
      <c r="H498" s="141">
        <v>2015</v>
      </c>
      <c r="I498" s="18">
        <v>42202</v>
      </c>
      <c r="J498" s="144">
        <v>1.3888888888888888E-2</v>
      </c>
      <c r="K498" s="378"/>
      <c r="L498" s="139" t="s">
        <v>4075</v>
      </c>
      <c r="M498" s="141"/>
      <c r="N498" s="248"/>
      <c r="O498" s="141" t="s">
        <v>26</v>
      </c>
      <c r="P498" s="141"/>
      <c r="Q498" s="141" t="s">
        <v>11414</v>
      </c>
      <c r="R498" s="141" t="s">
        <v>11415</v>
      </c>
      <c r="S498" s="141"/>
      <c r="T498" s="141"/>
      <c r="U498" s="141"/>
      <c r="V498" s="141"/>
      <c r="W498" s="139" t="s">
        <v>4075</v>
      </c>
      <c r="X498" s="141" t="s">
        <v>25</v>
      </c>
      <c r="Y498" s="141" t="s">
        <v>27</v>
      </c>
      <c r="Z498" s="141" t="s">
        <v>4</v>
      </c>
      <c r="AA498" s="141" t="s">
        <v>34</v>
      </c>
      <c r="AB498" s="141"/>
      <c r="AC498" s="139" t="s">
        <v>18047</v>
      </c>
      <c r="AD498" s="380"/>
      <c r="AE498" s="139" t="s">
        <v>102</v>
      </c>
      <c r="AF498" s="139" t="s">
        <v>13071</v>
      </c>
      <c r="AG498" s="139" t="s">
        <v>102</v>
      </c>
      <c r="AH498" s="139" t="s">
        <v>1378</v>
      </c>
      <c r="AI498" s="139" t="s">
        <v>1522</v>
      </c>
      <c r="AJ498" s="139"/>
      <c r="AK498" s="139" t="s">
        <v>1522</v>
      </c>
      <c r="AL498" s="139"/>
      <c r="AM498" s="141" t="s">
        <v>4004</v>
      </c>
      <c r="AN498" s="141" t="s">
        <v>8</v>
      </c>
      <c r="AO498" s="139" t="s">
        <v>1477</v>
      </c>
      <c r="AP498" s="139" t="s">
        <v>7</v>
      </c>
      <c r="AQ498" s="139"/>
      <c r="AR498" s="381"/>
      <c r="AS498" s="139" t="s">
        <v>4075</v>
      </c>
      <c r="AT498" s="141" t="s">
        <v>1404</v>
      </c>
      <c r="AU498" s="141">
        <v>424</v>
      </c>
      <c r="AV498" s="383"/>
      <c r="AW498" s="385"/>
      <c r="AX498" s="139"/>
      <c r="AY498" t="s">
        <v>18473</v>
      </c>
      <c r="BA498" s="381"/>
      <c r="BB498" s="139" t="s">
        <v>1450</v>
      </c>
      <c r="BC498" s="166"/>
      <c r="BD498" s="166"/>
      <c r="BE498" s="166"/>
      <c r="BF498" s="166"/>
      <c r="BG498" s="166"/>
      <c r="BH498" s="308"/>
      <c r="BI498" s="308"/>
      <c r="BJ498" s="141" t="s">
        <v>26</v>
      </c>
      <c r="BK498" s="141" t="s">
        <v>26</v>
      </c>
      <c r="BL498" s="141"/>
      <c r="BM498" s="141"/>
      <c r="BN498" s="139" t="s">
        <v>4075</v>
      </c>
      <c r="BQ498" s="141"/>
      <c r="BV498" s="141"/>
      <c r="BX498" s="141"/>
      <c r="BY498" s="141"/>
      <c r="BZ498" s="141"/>
      <c r="CA498" s="141"/>
      <c r="CB498" s="141"/>
      <c r="CC498" s="141"/>
      <c r="CD498" s="141"/>
      <c r="CE498" s="141"/>
      <c r="CF498" s="141"/>
      <c r="CG498" s="141"/>
    </row>
    <row r="499" spans="1:85" x14ac:dyDescent="0.35">
      <c r="A499" s="155" t="s">
        <v>11402</v>
      </c>
      <c r="B499" s="139" t="s">
        <v>4075</v>
      </c>
      <c r="C499" s="18">
        <v>42203</v>
      </c>
      <c r="D499" s="144">
        <v>0.79097222222222219</v>
      </c>
      <c r="E499" s="141" t="s">
        <v>13265</v>
      </c>
      <c r="F499" s="141">
        <v>3</v>
      </c>
      <c r="G499" s="141" t="s">
        <v>13283</v>
      </c>
      <c r="H499" s="141">
        <v>2015</v>
      </c>
      <c r="I499" s="18">
        <v>42203</v>
      </c>
      <c r="J499" s="144">
        <v>0.79097222222222219</v>
      </c>
      <c r="K499" s="378"/>
      <c r="L499" s="139" t="s">
        <v>4075</v>
      </c>
      <c r="M499" s="141"/>
      <c r="N499" s="248"/>
      <c r="O499" s="141" t="s">
        <v>26</v>
      </c>
      <c r="P499" s="141"/>
      <c r="Q499" s="141"/>
      <c r="R499" s="141" t="s">
        <v>11403</v>
      </c>
      <c r="S499" s="141"/>
      <c r="T499" s="141"/>
      <c r="U499" s="141"/>
      <c r="V499" s="141"/>
      <c r="W499" s="139" t="s">
        <v>4075</v>
      </c>
      <c r="X499" s="141" t="s">
        <v>25</v>
      </c>
      <c r="Y499" s="141" t="s">
        <v>27</v>
      </c>
      <c r="Z499" s="141" t="s">
        <v>4</v>
      </c>
      <c r="AA499" s="141" t="s">
        <v>34</v>
      </c>
      <c r="AB499" s="141"/>
      <c r="AC499" s="139" t="s">
        <v>18050</v>
      </c>
      <c r="AD499" s="380"/>
      <c r="AE499" s="139" t="s">
        <v>4</v>
      </c>
      <c r="AF499" s="139" t="s">
        <v>13073</v>
      </c>
      <c r="AG499" s="139" t="s">
        <v>4</v>
      </c>
      <c r="AH499" s="139" t="s">
        <v>1378</v>
      </c>
      <c r="AI499" s="139" t="s">
        <v>15678</v>
      </c>
      <c r="AJ499" s="139"/>
      <c r="AK499" s="139" t="s">
        <v>15678</v>
      </c>
      <c r="AL499" s="139" t="s">
        <v>7</v>
      </c>
      <c r="AM499" s="141"/>
      <c r="AN499" s="141" t="s">
        <v>8</v>
      </c>
      <c r="AO499" s="139" t="s">
        <v>1614</v>
      </c>
      <c r="AP499" s="139" t="s">
        <v>7</v>
      </c>
      <c r="AQ499" s="139"/>
      <c r="AR499" s="381"/>
      <c r="AS499" s="139" t="s">
        <v>4075</v>
      </c>
      <c r="AT499" s="141" t="s">
        <v>1404</v>
      </c>
      <c r="AU499" s="141">
        <v>162</v>
      </c>
      <c r="AV499" s="383"/>
      <c r="AW499" s="385"/>
      <c r="AX499" s="139"/>
      <c r="AY499" t="s">
        <v>18593</v>
      </c>
      <c r="AZ499">
        <v>12000</v>
      </c>
      <c r="BA499" s="381"/>
      <c r="BB499" s="139" t="s">
        <v>1451</v>
      </c>
      <c r="BC499" s="166"/>
      <c r="BD499" s="166"/>
      <c r="BE499" s="166"/>
      <c r="BF499" s="166"/>
      <c r="BG499" s="166"/>
      <c r="BH499" s="308"/>
      <c r="BI499" s="308"/>
      <c r="BJ499" s="141" t="s">
        <v>26</v>
      </c>
      <c r="BK499" s="141" t="s">
        <v>26</v>
      </c>
      <c r="BL499" s="141"/>
      <c r="BM499" s="141"/>
      <c r="BN499" s="139" t="s">
        <v>4075</v>
      </c>
      <c r="BQ499" s="141" t="s">
        <v>15730</v>
      </c>
      <c r="BR499" s="135" t="s">
        <v>15680</v>
      </c>
      <c r="BT499" s="135" t="s">
        <v>15367</v>
      </c>
      <c r="BU499" s="135" t="s">
        <v>15359</v>
      </c>
      <c r="BV499" s="141" t="s">
        <v>15421</v>
      </c>
      <c r="BW499" s="135" t="s">
        <v>13274</v>
      </c>
      <c r="BX499" s="141" t="s">
        <v>15681</v>
      </c>
      <c r="BY499" s="141" t="s">
        <v>15681</v>
      </c>
      <c r="BZ499" s="141" t="s">
        <v>26</v>
      </c>
      <c r="CA499" s="141" t="s">
        <v>1848</v>
      </c>
      <c r="CB499" s="141"/>
      <c r="CC499" s="141" t="s">
        <v>15686</v>
      </c>
      <c r="CD499" s="141" t="s">
        <v>15687</v>
      </c>
      <c r="CE499" s="141" t="s">
        <v>15450</v>
      </c>
      <c r="CF499" s="141" t="s">
        <v>15451</v>
      </c>
      <c r="CG499" s="141" t="s">
        <v>1897</v>
      </c>
    </row>
    <row r="500" spans="1:85" x14ac:dyDescent="0.35">
      <c r="A500" s="155" t="s">
        <v>11404</v>
      </c>
      <c r="B500" s="139" t="s">
        <v>4075</v>
      </c>
      <c r="C500" s="18">
        <v>42203</v>
      </c>
      <c r="D500" s="144">
        <v>0.70833333333333337</v>
      </c>
      <c r="E500" s="141" t="s">
        <v>13265</v>
      </c>
      <c r="F500" s="141">
        <v>3</v>
      </c>
      <c r="G500" s="141" t="s">
        <v>13283</v>
      </c>
      <c r="H500" s="141">
        <v>2015</v>
      </c>
      <c r="I500" s="18">
        <v>42203</v>
      </c>
      <c r="J500" s="144">
        <v>0.70416666666666672</v>
      </c>
      <c r="K500" s="378"/>
      <c r="L500" s="139" t="s">
        <v>4075</v>
      </c>
      <c r="M500" s="141"/>
      <c r="N500" s="248"/>
      <c r="O500" s="141" t="s">
        <v>26</v>
      </c>
      <c r="P500" s="141"/>
      <c r="Q500" s="141" t="s">
        <v>11405</v>
      </c>
      <c r="R500" s="141" t="s">
        <v>11406</v>
      </c>
      <c r="S500" s="141"/>
      <c r="T500" s="141"/>
      <c r="U500" s="141"/>
      <c r="V500" s="141"/>
      <c r="W500" s="139" t="s">
        <v>4075</v>
      </c>
      <c r="X500" s="141" t="s">
        <v>25</v>
      </c>
      <c r="Y500" s="141" t="s">
        <v>27</v>
      </c>
      <c r="Z500" s="141" t="s">
        <v>4</v>
      </c>
      <c r="AA500" s="141" t="s">
        <v>34</v>
      </c>
      <c r="AB500" s="141"/>
      <c r="AC500" s="139" t="s">
        <v>18050</v>
      </c>
      <c r="AD500" s="380"/>
      <c r="AE500" s="139" t="s">
        <v>4</v>
      </c>
      <c r="AF500" s="139" t="s">
        <v>13073</v>
      </c>
      <c r="AG500" s="139" t="s">
        <v>4</v>
      </c>
      <c r="AH500" s="139" t="s">
        <v>1378</v>
      </c>
      <c r="AI500" s="139" t="s">
        <v>15678</v>
      </c>
      <c r="AJ500" s="139"/>
      <c r="AK500" s="139" t="s">
        <v>15678</v>
      </c>
      <c r="AL500" s="139" t="s">
        <v>7</v>
      </c>
      <c r="AM500" s="141" t="s">
        <v>4004</v>
      </c>
      <c r="AN500" s="141" t="s">
        <v>8</v>
      </c>
      <c r="AO500" s="139" t="s">
        <v>1614</v>
      </c>
      <c r="AP500" s="139" t="s">
        <v>7</v>
      </c>
      <c r="AQ500" s="139"/>
      <c r="AR500" s="381"/>
      <c r="AS500" s="139" t="s">
        <v>4075</v>
      </c>
      <c r="AT500" s="141" t="s">
        <v>43</v>
      </c>
      <c r="AU500" s="141">
        <v>140</v>
      </c>
      <c r="AV500" s="383"/>
      <c r="AW500" s="385"/>
      <c r="AX500" s="139"/>
      <c r="AY500" t="s">
        <v>9997</v>
      </c>
      <c r="AZ500">
        <v>12000</v>
      </c>
      <c r="BA500" s="381"/>
      <c r="BB500" s="139" t="s">
        <v>1446</v>
      </c>
      <c r="BC500" s="166"/>
      <c r="BD500" s="166"/>
      <c r="BE500" s="166"/>
      <c r="BF500" s="166"/>
      <c r="BG500" s="166"/>
      <c r="BH500" s="308"/>
      <c r="BI500" s="308"/>
      <c r="BJ500" s="141" t="s">
        <v>26</v>
      </c>
      <c r="BK500" s="141" t="s">
        <v>26</v>
      </c>
      <c r="BL500" s="141"/>
      <c r="BM500" s="141"/>
      <c r="BN500" s="139" t="s">
        <v>4075</v>
      </c>
      <c r="BQ500" s="141" t="s">
        <v>15730</v>
      </c>
      <c r="BR500" s="135" t="s">
        <v>15685</v>
      </c>
      <c r="BT500" s="135" t="s">
        <v>15379</v>
      </c>
      <c r="BU500" s="135" t="s">
        <v>15380</v>
      </c>
      <c r="BV500" s="141" t="s">
        <v>13264</v>
      </c>
      <c r="BW500" s="135" t="s">
        <v>2741</v>
      </c>
      <c r="BX500" s="141" t="s">
        <v>12</v>
      </c>
      <c r="BY500" s="141" t="s">
        <v>12</v>
      </c>
      <c r="BZ500" s="141" t="s">
        <v>26</v>
      </c>
      <c r="CA500" s="141" t="s">
        <v>1848</v>
      </c>
      <c r="CB500" s="141"/>
      <c r="CC500" s="141" t="s">
        <v>15704</v>
      </c>
      <c r="CD500" s="141" t="s">
        <v>15683</v>
      </c>
      <c r="CE500" s="141" t="s">
        <v>15456</v>
      </c>
      <c r="CF500" s="141" t="s">
        <v>15451</v>
      </c>
      <c r="CG500" s="141" t="s">
        <v>2116</v>
      </c>
    </row>
    <row r="501" spans="1:85" x14ac:dyDescent="0.35">
      <c r="A501" s="155" t="s">
        <v>11398</v>
      </c>
      <c r="B501" s="139" t="s">
        <v>4075</v>
      </c>
      <c r="C501" s="18">
        <v>42204</v>
      </c>
      <c r="D501" s="144">
        <v>0.81666666666666665</v>
      </c>
      <c r="E501" s="141" t="s">
        <v>13266</v>
      </c>
      <c r="F501" s="141">
        <v>3</v>
      </c>
      <c r="G501" s="141" t="s">
        <v>13283</v>
      </c>
      <c r="H501" s="141">
        <v>2015</v>
      </c>
      <c r="I501" s="18"/>
      <c r="J501" s="144"/>
      <c r="K501" s="378"/>
      <c r="L501" s="139" t="s">
        <v>4075</v>
      </c>
      <c r="M501" s="141"/>
      <c r="N501" s="248"/>
      <c r="O501" s="141" t="s">
        <v>26</v>
      </c>
      <c r="P501" s="141"/>
      <c r="Q501" s="141"/>
      <c r="R501" s="141"/>
      <c r="S501" s="141"/>
      <c r="T501" s="141"/>
      <c r="U501" s="141"/>
      <c r="V501" s="141"/>
      <c r="W501" s="139" t="s">
        <v>4075</v>
      </c>
      <c r="X501" s="141" t="s">
        <v>25</v>
      </c>
      <c r="Y501" s="141" t="s">
        <v>27</v>
      </c>
      <c r="Z501" s="141" t="s">
        <v>4</v>
      </c>
      <c r="AA501" s="141" t="s">
        <v>34</v>
      </c>
      <c r="AB501" s="141"/>
      <c r="AC501" s="139" t="s">
        <v>18049</v>
      </c>
      <c r="AD501" s="380"/>
      <c r="AE501" s="139" t="s">
        <v>105</v>
      </c>
      <c r="AF501" s="139" t="s">
        <v>13076</v>
      </c>
      <c r="AG501" s="139" t="s">
        <v>1518</v>
      </c>
      <c r="AH501" s="139" t="s">
        <v>1378</v>
      </c>
      <c r="AI501" s="139" t="s">
        <v>1518</v>
      </c>
      <c r="AJ501" s="139"/>
      <c r="AK501" s="139" t="s">
        <v>1518</v>
      </c>
      <c r="AL501" s="139" t="s">
        <v>7</v>
      </c>
      <c r="AM501" s="141" t="s">
        <v>4004</v>
      </c>
      <c r="AN501" s="141" t="s">
        <v>8</v>
      </c>
      <c r="AO501" s="139" t="s">
        <v>1477</v>
      </c>
      <c r="AP501" s="139" t="s">
        <v>7</v>
      </c>
      <c r="AQ501" s="139"/>
      <c r="AR501" s="381"/>
      <c r="AS501" s="139" t="s">
        <v>4075</v>
      </c>
      <c r="AT501" s="141" t="s">
        <v>1404</v>
      </c>
      <c r="AU501" s="141"/>
      <c r="AV501" s="383"/>
      <c r="AW501" s="385"/>
      <c r="AX501" s="139"/>
      <c r="AY501" t="s">
        <v>18594</v>
      </c>
      <c r="BA501" s="381"/>
      <c r="BB501" s="139" t="s">
        <v>17</v>
      </c>
      <c r="BC501" s="166"/>
      <c r="BD501" s="166"/>
      <c r="BE501" s="166"/>
      <c r="BF501" s="166"/>
      <c r="BG501" s="166"/>
      <c r="BH501" s="308"/>
      <c r="BI501" s="308"/>
      <c r="BJ501" s="141" t="s">
        <v>26</v>
      </c>
      <c r="BK501" s="141" t="s">
        <v>26</v>
      </c>
      <c r="BL501" s="141"/>
      <c r="BM501" s="141"/>
      <c r="BN501" s="139" t="s">
        <v>4075</v>
      </c>
      <c r="BQ501" s="141"/>
      <c r="BV501" s="141"/>
      <c r="BX501" s="141"/>
      <c r="BY501" s="141"/>
      <c r="BZ501" s="141"/>
      <c r="CA501" s="141"/>
      <c r="CB501" s="141"/>
      <c r="CC501" s="141"/>
      <c r="CD501" s="141"/>
      <c r="CE501" s="141"/>
      <c r="CF501" s="141"/>
      <c r="CG501" s="141"/>
    </row>
    <row r="502" spans="1:85" x14ac:dyDescent="0.35">
      <c r="A502" s="155" t="s">
        <v>11399</v>
      </c>
      <c r="B502" s="139" t="s">
        <v>4075</v>
      </c>
      <c r="C502" s="18">
        <v>42204</v>
      </c>
      <c r="D502" s="144">
        <v>0.40555555555555556</v>
      </c>
      <c r="E502" s="141" t="s">
        <v>13266</v>
      </c>
      <c r="F502" s="141">
        <v>3</v>
      </c>
      <c r="G502" s="141" t="s">
        <v>13283</v>
      </c>
      <c r="H502" s="141">
        <v>2015</v>
      </c>
      <c r="I502" s="18">
        <v>42204</v>
      </c>
      <c r="J502" s="144">
        <v>0.40555555555555556</v>
      </c>
      <c r="K502" s="378"/>
      <c r="L502" s="139" t="s">
        <v>4075</v>
      </c>
      <c r="M502" s="141"/>
      <c r="N502" s="248"/>
      <c r="O502" s="141" t="s">
        <v>26</v>
      </c>
      <c r="P502" s="141"/>
      <c r="Q502" s="141" t="s">
        <v>11400</v>
      </c>
      <c r="R502" s="141" t="s">
        <v>11401</v>
      </c>
      <c r="S502" s="141"/>
      <c r="T502" s="141"/>
      <c r="U502" s="141"/>
      <c r="V502" s="141"/>
      <c r="W502" s="139" t="s">
        <v>4075</v>
      </c>
      <c r="X502" s="141" t="s">
        <v>25</v>
      </c>
      <c r="Y502" s="141" t="s">
        <v>27</v>
      </c>
      <c r="Z502" s="141" t="s">
        <v>4</v>
      </c>
      <c r="AA502" s="141" t="s">
        <v>34</v>
      </c>
      <c r="AB502" s="141"/>
      <c r="AC502" s="139" t="s">
        <v>18049</v>
      </c>
      <c r="AD502" s="380"/>
      <c r="AE502" s="139" t="s">
        <v>105</v>
      </c>
      <c r="AF502" s="139" t="s">
        <v>13076</v>
      </c>
      <c r="AG502" s="139" t="s">
        <v>1518</v>
      </c>
      <c r="AH502" s="139" t="s">
        <v>1378</v>
      </c>
      <c r="AI502" s="139" t="s">
        <v>1518</v>
      </c>
      <c r="AJ502" s="139"/>
      <c r="AK502" s="139" t="s">
        <v>1518</v>
      </c>
      <c r="AL502" s="139" t="s">
        <v>7</v>
      </c>
      <c r="AM502" s="141" t="s">
        <v>4004</v>
      </c>
      <c r="AN502" s="141" t="s">
        <v>8</v>
      </c>
      <c r="AO502" s="139" t="s">
        <v>1614</v>
      </c>
      <c r="AP502" s="139" t="s">
        <v>7</v>
      </c>
      <c r="AQ502" s="139"/>
      <c r="AR502" s="381"/>
      <c r="AS502" s="139" t="s">
        <v>4075</v>
      </c>
      <c r="AT502" s="141" t="s">
        <v>1404</v>
      </c>
      <c r="AU502" s="141"/>
      <c r="AV502" s="383"/>
      <c r="AW502" s="385"/>
      <c r="AX502" s="139"/>
      <c r="AY502" t="s">
        <v>18595</v>
      </c>
      <c r="AZ502">
        <v>12000</v>
      </c>
      <c r="BA502" s="381"/>
      <c r="BB502" s="139" t="s">
        <v>1450</v>
      </c>
      <c r="BC502" s="166"/>
      <c r="BD502" s="166"/>
      <c r="BE502" s="166"/>
      <c r="BF502" s="166"/>
      <c r="BG502" s="166"/>
      <c r="BH502" s="308"/>
      <c r="BI502" s="308"/>
      <c r="BJ502" s="141" t="s">
        <v>26</v>
      </c>
      <c r="BK502" s="141" t="s">
        <v>26</v>
      </c>
      <c r="BL502" s="141"/>
      <c r="BM502" s="141"/>
      <c r="BN502" s="139" t="s">
        <v>4075</v>
      </c>
      <c r="BQ502" s="141"/>
      <c r="BV502" s="141"/>
      <c r="BX502" s="141"/>
      <c r="BY502" s="141"/>
      <c r="BZ502" s="141"/>
      <c r="CA502" s="141"/>
      <c r="CB502" s="141"/>
      <c r="CC502" s="141"/>
      <c r="CD502" s="141"/>
      <c r="CE502" s="141"/>
      <c r="CF502" s="141"/>
      <c r="CG502" s="141"/>
    </row>
    <row r="503" spans="1:85" x14ac:dyDescent="0.35">
      <c r="A503" s="155" t="s">
        <v>11395</v>
      </c>
      <c r="B503" s="139" t="s">
        <v>4075</v>
      </c>
      <c r="C503" s="18">
        <v>42205</v>
      </c>
      <c r="D503" s="144">
        <v>0.70704861111111106</v>
      </c>
      <c r="E503" s="141" t="s">
        <v>13266</v>
      </c>
      <c r="F503" s="141">
        <v>3</v>
      </c>
      <c r="G503" s="141" t="s">
        <v>13283</v>
      </c>
      <c r="H503" s="141">
        <v>2015</v>
      </c>
      <c r="I503" s="18">
        <v>42205</v>
      </c>
      <c r="J503" s="144">
        <v>0.70694444444444449</v>
      </c>
      <c r="K503" s="378"/>
      <c r="L503" s="139" t="s">
        <v>4075</v>
      </c>
      <c r="M503" s="141" t="s">
        <v>28</v>
      </c>
      <c r="N503" s="248">
        <v>44267</v>
      </c>
      <c r="O503" s="141" t="s">
        <v>25</v>
      </c>
      <c r="P503" s="141"/>
      <c r="Q503" s="141"/>
      <c r="R503" s="141" t="s">
        <v>1944</v>
      </c>
      <c r="S503" s="141"/>
      <c r="T503" s="141" t="s">
        <v>11396</v>
      </c>
      <c r="U503" s="141">
        <v>110524318</v>
      </c>
      <c r="V503" s="141"/>
      <c r="W503" s="139" t="s">
        <v>4075</v>
      </c>
      <c r="X503" s="141" t="s">
        <v>25</v>
      </c>
      <c r="Y503" s="141" t="s">
        <v>27</v>
      </c>
      <c r="Z503" s="141"/>
      <c r="AA503" s="141" t="s">
        <v>34</v>
      </c>
      <c r="AB503" s="141"/>
      <c r="AC503" s="139" t="s">
        <v>6</v>
      </c>
      <c r="AD503" s="380"/>
      <c r="AE503" s="139" t="s">
        <v>102</v>
      </c>
      <c r="AF503" s="139" t="s">
        <v>13071</v>
      </c>
      <c r="AG503" s="139" t="s">
        <v>102</v>
      </c>
      <c r="AH503" s="139" t="s">
        <v>1378</v>
      </c>
      <c r="AI503" s="139" t="s">
        <v>3688</v>
      </c>
      <c r="AJ503" s="139" t="s">
        <v>1423</v>
      </c>
      <c r="AK503" s="139"/>
      <c r="AL503" s="139"/>
      <c r="AM503" s="141" t="s">
        <v>15</v>
      </c>
      <c r="AN503" s="141" t="s">
        <v>8</v>
      </c>
      <c r="AO503" s="139"/>
      <c r="AP503" s="139" t="s">
        <v>1423</v>
      </c>
      <c r="AQ503" s="139"/>
      <c r="AR503" s="381"/>
      <c r="AS503" s="139" t="s">
        <v>4075</v>
      </c>
      <c r="AT503" s="141" t="s">
        <v>1404</v>
      </c>
      <c r="AU503" s="141"/>
      <c r="AV503" s="383"/>
      <c r="AW503" s="385"/>
      <c r="AX503" s="139" t="s">
        <v>180</v>
      </c>
      <c r="AY503" t="s">
        <v>18596</v>
      </c>
      <c r="BA503" s="381"/>
      <c r="BB503" s="139" t="s">
        <v>17</v>
      </c>
      <c r="BC503" s="166"/>
      <c r="BD503" s="166"/>
      <c r="BE503" s="166"/>
      <c r="BF503" s="166"/>
      <c r="BG503" s="166"/>
      <c r="BH503" s="308"/>
      <c r="BI503" s="308"/>
      <c r="BJ503" s="141" t="s">
        <v>26</v>
      </c>
      <c r="BK503" s="141" t="s">
        <v>26</v>
      </c>
      <c r="BL503" s="141"/>
      <c r="BM503" s="141"/>
      <c r="BN503" s="139" t="s">
        <v>4075</v>
      </c>
      <c r="BQ503" s="141"/>
      <c r="BV503" s="141"/>
      <c r="BX503" s="141"/>
      <c r="BY503" s="141"/>
      <c r="BZ503" s="141"/>
      <c r="CA503" s="141"/>
      <c r="CB503" s="141"/>
      <c r="CC503" s="141"/>
      <c r="CD503" s="141"/>
      <c r="CE503" s="141"/>
      <c r="CF503" s="141"/>
      <c r="CG503" s="141"/>
    </row>
    <row r="504" spans="1:85" x14ac:dyDescent="0.35">
      <c r="A504" s="155" t="s">
        <v>11397</v>
      </c>
      <c r="B504" s="139" t="s">
        <v>4075</v>
      </c>
      <c r="C504" s="18">
        <v>42205</v>
      </c>
      <c r="D504" s="144">
        <v>0.63541666666666663</v>
      </c>
      <c r="E504" s="141" t="s">
        <v>13266</v>
      </c>
      <c r="F504" s="141">
        <v>3</v>
      </c>
      <c r="G504" s="141" t="s">
        <v>13283</v>
      </c>
      <c r="H504" s="141">
        <v>2015</v>
      </c>
      <c r="I504" s="18"/>
      <c r="J504" s="144"/>
      <c r="K504" s="378"/>
      <c r="L504" s="139" t="s">
        <v>4075</v>
      </c>
      <c r="M504" s="141"/>
      <c r="N504" s="248"/>
      <c r="O504" s="141" t="s">
        <v>26</v>
      </c>
      <c r="P504" s="141"/>
      <c r="Q504" s="141"/>
      <c r="R504" s="141"/>
      <c r="S504" s="141"/>
      <c r="T504" s="141"/>
      <c r="U504" s="141"/>
      <c r="V504" s="141"/>
      <c r="W504" s="139" t="s">
        <v>4075</v>
      </c>
      <c r="X504" s="141" t="s">
        <v>25</v>
      </c>
      <c r="Y504" s="141" t="s">
        <v>27</v>
      </c>
      <c r="Z504" s="141" t="s">
        <v>4</v>
      </c>
      <c r="AA504" s="141" t="s">
        <v>34</v>
      </c>
      <c r="AB504" s="141"/>
      <c r="AC504" s="139" t="s">
        <v>18047</v>
      </c>
      <c r="AD504" s="380"/>
      <c r="AE504" s="139" t="s">
        <v>102</v>
      </c>
      <c r="AF504" s="139" t="s">
        <v>13071</v>
      </c>
      <c r="AG504" s="139" t="s">
        <v>102</v>
      </c>
      <c r="AH504" s="139" t="s">
        <v>1378</v>
      </c>
      <c r="AI504" s="139"/>
      <c r="AJ504" s="139"/>
      <c r="AK504" s="139"/>
      <c r="AL504" s="139"/>
      <c r="AM504" s="141" t="s">
        <v>4004</v>
      </c>
      <c r="AN504" s="141" t="s">
        <v>8</v>
      </c>
      <c r="AO504" s="139" t="s">
        <v>1477</v>
      </c>
      <c r="AP504" s="139" t="s">
        <v>7</v>
      </c>
      <c r="AQ504" s="139"/>
      <c r="AR504" s="381"/>
      <c r="AS504" s="139" t="s">
        <v>4075</v>
      </c>
      <c r="AT504" s="141" t="s">
        <v>1404</v>
      </c>
      <c r="AU504" s="141"/>
      <c r="AV504" s="383"/>
      <c r="AW504" s="385"/>
      <c r="AX504" s="139"/>
      <c r="AY504" t="s">
        <v>18597</v>
      </c>
      <c r="BA504" s="381"/>
      <c r="BB504" s="139" t="s">
        <v>17</v>
      </c>
      <c r="BC504" s="166"/>
      <c r="BD504" s="166"/>
      <c r="BE504" s="166"/>
      <c r="BF504" s="166"/>
      <c r="BG504" s="166"/>
      <c r="BH504" s="308"/>
      <c r="BI504" s="308"/>
      <c r="BJ504" s="141" t="s">
        <v>26</v>
      </c>
      <c r="BK504" s="141" t="s">
        <v>26</v>
      </c>
      <c r="BL504" s="141"/>
      <c r="BM504" s="141"/>
      <c r="BN504" s="139" t="s">
        <v>4075</v>
      </c>
      <c r="BQ504" s="141"/>
      <c r="BV504" s="141"/>
      <c r="BX504" s="141"/>
      <c r="BY504" s="141"/>
      <c r="BZ504" s="141"/>
      <c r="CA504" s="141"/>
      <c r="CB504" s="141"/>
      <c r="CC504" s="141"/>
      <c r="CD504" s="141"/>
      <c r="CE504" s="141"/>
      <c r="CF504" s="141"/>
      <c r="CG504" s="141"/>
    </row>
    <row r="505" spans="1:85" x14ac:dyDescent="0.35">
      <c r="A505" s="155" t="s">
        <v>11390</v>
      </c>
      <c r="B505" s="139" t="s">
        <v>4075</v>
      </c>
      <c r="C505" s="18">
        <v>42206</v>
      </c>
      <c r="D505" s="144">
        <v>0.44861111111111113</v>
      </c>
      <c r="E505" s="141" t="s">
        <v>13266</v>
      </c>
      <c r="F505" s="141">
        <v>3</v>
      </c>
      <c r="G505" s="141" t="s">
        <v>13283</v>
      </c>
      <c r="H505" s="141">
        <v>2015</v>
      </c>
      <c r="I505" s="18">
        <v>42206</v>
      </c>
      <c r="J505" s="144">
        <v>0.44861111111111113</v>
      </c>
      <c r="K505" s="378"/>
      <c r="L505" s="139" t="s">
        <v>4075</v>
      </c>
      <c r="M505" s="141"/>
      <c r="N505" s="248"/>
      <c r="O505" s="141" t="s">
        <v>26</v>
      </c>
      <c r="P505" s="141"/>
      <c r="Q505" s="141" t="s">
        <v>11391</v>
      </c>
      <c r="R505" s="141" t="s">
        <v>11392</v>
      </c>
      <c r="S505" s="141"/>
      <c r="T505" s="141"/>
      <c r="U505" s="141">
        <v>110526422</v>
      </c>
      <c r="V505" s="141"/>
      <c r="W505" s="139" t="s">
        <v>4075</v>
      </c>
      <c r="X505" s="141" t="s">
        <v>25</v>
      </c>
      <c r="Y505" s="141" t="s">
        <v>27</v>
      </c>
      <c r="Z505" s="141" t="s">
        <v>4</v>
      </c>
      <c r="AA505" s="141" t="s">
        <v>34</v>
      </c>
      <c r="AB505" s="141"/>
      <c r="AC505" s="139" t="s">
        <v>18047</v>
      </c>
      <c r="AD505" s="380"/>
      <c r="AE505" s="139" t="s">
        <v>107</v>
      </c>
      <c r="AF505" s="139" t="s">
        <v>13076</v>
      </c>
      <c r="AG505" s="139" t="s">
        <v>4130</v>
      </c>
      <c r="AH505" s="139" t="s">
        <v>1378</v>
      </c>
      <c r="AI505" s="139" t="s">
        <v>1518</v>
      </c>
      <c r="AJ505" s="139"/>
      <c r="AK505" s="139" t="s">
        <v>1518</v>
      </c>
      <c r="AL505" s="139" t="s">
        <v>7</v>
      </c>
      <c r="AM505" s="141" t="s">
        <v>4004</v>
      </c>
      <c r="AN505" s="141" t="s">
        <v>8</v>
      </c>
      <c r="AO505" s="139" t="s">
        <v>1614</v>
      </c>
      <c r="AP505" s="139" t="s">
        <v>7</v>
      </c>
      <c r="AQ505" s="139"/>
      <c r="AR505" s="381"/>
      <c r="AS505" s="139" t="s">
        <v>4075</v>
      </c>
      <c r="AT505" s="141" t="s">
        <v>1404</v>
      </c>
      <c r="AU505" s="141"/>
      <c r="AV505" s="383"/>
      <c r="AW505" s="385"/>
      <c r="AX505" s="139"/>
      <c r="AY505" t="s">
        <v>18598</v>
      </c>
      <c r="AZ505">
        <v>12000</v>
      </c>
      <c r="BA505" s="381"/>
      <c r="BB505" s="139" t="s">
        <v>1444</v>
      </c>
      <c r="BC505" s="166"/>
      <c r="BD505" s="166"/>
      <c r="BE505" s="166"/>
      <c r="BF505" s="166"/>
      <c r="BG505" s="166"/>
      <c r="BH505" s="308"/>
      <c r="BI505" s="308"/>
      <c r="BJ505" s="141" t="s">
        <v>26</v>
      </c>
      <c r="BK505" s="141" t="s">
        <v>26</v>
      </c>
      <c r="BL505" s="141"/>
      <c r="BM505" s="141"/>
      <c r="BN505" s="139" t="s">
        <v>4075</v>
      </c>
      <c r="BQ505" s="141"/>
      <c r="BV505" s="141"/>
      <c r="BX505" s="141"/>
      <c r="BY505" s="141"/>
      <c r="BZ505" s="141"/>
      <c r="CA505" s="141"/>
      <c r="CB505" s="141"/>
      <c r="CC505" s="141"/>
      <c r="CD505" s="141"/>
      <c r="CE505" s="141"/>
      <c r="CF505" s="141"/>
      <c r="CG505" s="141"/>
    </row>
    <row r="506" spans="1:85" x14ac:dyDescent="0.35">
      <c r="A506" s="155" t="s">
        <v>11393</v>
      </c>
      <c r="B506" s="139" t="s">
        <v>4075</v>
      </c>
      <c r="C506" s="18">
        <v>42206</v>
      </c>
      <c r="D506" s="144">
        <v>0.36388888888888887</v>
      </c>
      <c r="E506" s="141" t="s">
        <v>13266</v>
      </c>
      <c r="F506" s="141">
        <v>3</v>
      </c>
      <c r="G506" s="141" t="s">
        <v>13283</v>
      </c>
      <c r="H506" s="141">
        <v>2015</v>
      </c>
      <c r="I506" s="18"/>
      <c r="J506" s="144"/>
      <c r="K506" s="378"/>
      <c r="L506" s="139" t="s">
        <v>4075</v>
      </c>
      <c r="M506" s="141"/>
      <c r="N506" s="248"/>
      <c r="O506" s="141" t="s">
        <v>26</v>
      </c>
      <c r="P506" s="141"/>
      <c r="Q506" s="141" t="s">
        <v>11394</v>
      </c>
      <c r="R506" s="141"/>
      <c r="S506" s="141"/>
      <c r="T506" s="141"/>
      <c r="U506" s="141"/>
      <c r="V506" s="141"/>
      <c r="W506" s="139" t="s">
        <v>4075</v>
      </c>
      <c r="X506" s="141" t="s">
        <v>25</v>
      </c>
      <c r="Y506" s="141" t="s">
        <v>27</v>
      </c>
      <c r="Z506" s="141" t="s">
        <v>4</v>
      </c>
      <c r="AA506" s="141" t="s">
        <v>34</v>
      </c>
      <c r="AB506" s="141"/>
      <c r="AC506" s="139" t="s">
        <v>18047</v>
      </c>
      <c r="AD506" s="380"/>
      <c r="AE506" s="139" t="s">
        <v>102</v>
      </c>
      <c r="AF506" s="139" t="s">
        <v>13071</v>
      </c>
      <c r="AG506" s="139" t="s">
        <v>102</v>
      </c>
      <c r="AH506" s="139" t="s">
        <v>1378</v>
      </c>
      <c r="AI506" s="139"/>
      <c r="AJ506" s="139"/>
      <c r="AK506" s="139"/>
      <c r="AL506" s="139"/>
      <c r="AM506" s="141" t="s">
        <v>1537</v>
      </c>
      <c r="AN506" s="141" t="s">
        <v>8</v>
      </c>
      <c r="AO506" s="139" t="s">
        <v>1477</v>
      </c>
      <c r="AP506" s="139" t="s">
        <v>6</v>
      </c>
      <c r="AQ506" s="139"/>
      <c r="AR506" s="381"/>
      <c r="AS506" s="139" t="s">
        <v>4075</v>
      </c>
      <c r="AT506" s="141" t="s">
        <v>1404</v>
      </c>
      <c r="AU506" s="141">
        <v>154</v>
      </c>
      <c r="AV506" s="383"/>
      <c r="AW506" s="385"/>
      <c r="AX506" s="139"/>
      <c r="AY506" t="s">
        <v>18599</v>
      </c>
      <c r="BA506" s="381"/>
      <c r="BB506" s="139" t="s">
        <v>17</v>
      </c>
      <c r="BC506" s="166"/>
      <c r="BD506" s="166"/>
      <c r="BE506" s="166"/>
      <c r="BF506" s="166"/>
      <c r="BG506" s="166"/>
      <c r="BH506" s="308"/>
      <c r="BI506" s="308"/>
      <c r="BJ506" s="141" t="s">
        <v>26</v>
      </c>
      <c r="BK506" s="141" t="s">
        <v>26</v>
      </c>
      <c r="BL506" s="141"/>
      <c r="BM506" s="141"/>
      <c r="BN506" s="139" t="s">
        <v>4075</v>
      </c>
      <c r="BQ506" s="141"/>
      <c r="BV506" s="141"/>
      <c r="BX506" s="141"/>
      <c r="BY506" s="141"/>
      <c r="BZ506" s="141"/>
      <c r="CA506" s="141"/>
      <c r="CB506" s="141"/>
      <c r="CC506" s="141"/>
      <c r="CD506" s="141"/>
      <c r="CE506" s="141"/>
      <c r="CF506" s="141"/>
      <c r="CG506" s="141"/>
    </row>
    <row r="507" spans="1:85" x14ac:dyDescent="0.35">
      <c r="A507" s="155" t="s">
        <v>11385</v>
      </c>
      <c r="B507" s="139" t="s">
        <v>4075</v>
      </c>
      <c r="C507" s="18">
        <v>42207</v>
      </c>
      <c r="D507" s="144">
        <v>0.59791666666666665</v>
      </c>
      <c r="E507" s="141" t="s">
        <v>13266</v>
      </c>
      <c r="F507" s="141">
        <v>3</v>
      </c>
      <c r="G507" s="141" t="s">
        <v>13283</v>
      </c>
      <c r="H507" s="141">
        <v>2015</v>
      </c>
      <c r="I507" s="18">
        <v>42207</v>
      </c>
      <c r="J507" s="144">
        <v>0.59791666666666665</v>
      </c>
      <c r="K507" s="378"/>
      <c r="L507" s="139" t="s">
        <v>4075</v>
      </c>
      <c r="M507" s="141"/>
      <c r="N507" s="248"/>
      <c r="O507" s="141" t="s">
        <v>26</v>
      </c>
      <c r="P507" s="141"/>
      <c r="Q507" s="141" t="s">
        <v>11386</v>
      </c>
      <c r="R507" s="141" t="s">
        <v>11387</v>
      </c>
      <c r="S507" s="141"/>
      <c r="T507" s="141"/>
      <c r="U507" s="141"/>
      <c r="V507" s="141"/>
      <c r="W507" s="139" t="s">
        <v>4075</v>
      </c>
      <c r="X507" s="141" t="s">
        <v>25</v>
      </c>
      <c r="Y507" s="141" t="s">
        <v>27</v>
      </c>
      <c r="Z507" s="141" t="s">
        <v>4</v>
      </c>
      <c r="AA507" s="141" t="s">
        <v>34</v>
      </c>
      <c r="AB507" s="141"/>
      <c r="AC507" s="139" t="s">
        <v>18047</v>
      </c>
      <c r="AD507" s="380"/>
      <c r="AE507" s="139" t="s">
        <v>4</v>
      </c>
      <c r="AF507" s="139" t="s">
        <v>13073</v>
      </c>
      <c r="AG507" s="139" t="s">
        <v>4</v>
      </c>
      <c r="AH507" s="139" t="s">
        <v>1378</v>
      </c>
      <c r="AI507" s="139" t="s">
        <v>15678</v>
      </c>
      <c r="AJ507" s="139"/>
      <c r="AK507" s="139" t="s">
        <v>15678</v>
      </c>
      <c r="AL507" s="139" t="s">
        <v>7</v>
      </c>
      <c r="AM507" s="141" t="s">
        <v>4004</v>
      </c>
      <c r="AN507" s="141" t="s">
        <v>8</v>
      </c>
      <c r="AO507" s="139" t="s">
        <v>1614</v>
      </c>
      <c r="AP507" s="139" t="s">
        <v>7</v>
      </c>
      <c r="AQ507" s="139"/>
      <c r="AR507" s="381"/>
      <c r="AS507" s="139" t="s">
        <v>4075</v>
      </c>
      <c r="AT507" s="141" t="s">
        <v>44</v>
      </c>
      <c r="AU507" s="141">
        <v>335</v>
      </c>
      <c r="AV507" s="383"/>
      <c r="AW507" s="385"/>
      <c r="AX507" s="139"/>
      <c r="AY507" t="s">
        <v>18600</v>
      </c>
      <c r="AZ507">
        <v>12000</v>
      </c>
      <c r="BA507" s="381"/>
      <c r="BB507" s="139" t="s">
        <v>1451</v>
      </c>
      <c r="BC507" s="166"/>
      <c r="BD507" s="166"/>
      <c r="BE507" s="166"/>
      <c r="BF507" s="166"/>
      <c r="BG507" s="166"/>
      <c r="BH507" s="308"/>
      <c r="BI507" s="308"/>
      <c r="BJ507" s="141" t="s">
        <v>26</v>
      </c>
      <c r="BK507" s="141" t="s">
        <v>26</v>
      </c>
      <c r="BL507" s="141"/>
      <c r="BM507" s="141"/>
      <c r="BN507" s="139" t="s">
        <v>4075</v>
      </c>
      <c r="BQ507" s="141" t="s">
        <v>15731</v>
      </c>
      <c r="BR507" s="135" t="s">
        <v>15680</v>
      </c>
      <c r="BT507" s="135" t="s">
        <v>15354</v>
      </c>
      <c r="BU507" s="135" t="s">
        <v>1867</v>
      </c>
      <c r="BV507" s="141" t="s">
        <v>15348</v>
      </c>
      <c r="BW507" s="135" t="s">
        <v>13274</v>
      </c>
      <c r="BX507" s="141" t="s">
        <v>15681</v>
      </c>
      <c r="BY507" s="141" t="s">
        <v>12</v>
      </c>
      <c r="BZ507" s="141" t="s">
        <v>26</v>
      </c>
      <c r="CA507" s="141" t="s">
        <v>1848</v>
      </c>
      <c r="CB507" s="141"/>
      <c r="CC507" s="141" t="s">
        <v>15686</v>
      </c>
      <c r="CD507" s="141" t="s">
        <v>15687</v>
      </c>
      <c r="CE507" s="141" t="s">
        <v>15450</v>
      </c>
      <c r="CF507" s="141" t="s">
        <v>15451</v>
      </c>
      <c r="CG507" s="141" t="s">
        <v>4004</v>
      </c>
    </row>
    <row r="508" spans="1:85" x14ac:dyDescent="0.35">
      <c r="A508" s="155" t="s">
        <v>11388</v>
      </c>
      <c r="B508" s="139" t="s">
        <v>4075</v>
      </c>
      <c r="C508" s="18">
        <v>42207</v>
      </c>
      <c r="D508" s="144">
        <v>0.46041666666666664</v>
      </c>
      <c r="E508" s="141" t="s">
        <v>13266</v>
      </c>
      <c r="F508" s="141">
        <v>3</v>
      </c>
      <c r="G508" s="141" t="s">
        <v>13283</v>
      </c>
      <c r="H508" s="141">
        <v>2015</v>
      </c>
      <c r="I508" s="18"/>
      <c r="J508" s="144"/>
      <c r="K508" s="378"/>
      <c r="L508" s="139" t="s">
        <v>4075</v>
      </c>
      <c r="M508" s="141"/>
      <c r="N508" s="248"/>
      <c r="O508" s="141" t="s">
        <v>26</v>
      </c>
      <c r="P508" s="141"/>
      <c r="Q508" s="141" t="s">
        <v>11389</v>
      </c>
      <c r="R508" s="141"/>
      <c r="S508" s="141"/>
      <c r="T508" s="141"/>
      <c r="U508" s="141"/>
      <c r="V508" s="141"/>
      <c r="W508" s="139" t="s">
        <v>4075</v>
      </c>
      <c r="X508" s="141" t="s">
        <v>25</v>
      </c>
      <c r="Y508" s="141" t="s">
        <v>27</v>
      </c>
      <c r="Z508" s="141" t="s">
        <v>4</v>
      </c>
      <c r="AA508" s="141" t="s">
        <v>34</v>
      </c>
      <c r="AB508" s="141"/>
      <c r="AC508" s="139" t="s">
        <v>18049</v>
      </c>
      <c r="AD508" s="380"/>
      <c r="AE508" s="139" t="s">
        <v>4</v>
      </c>
      <c r="AF508" s="139" t="s">
        <v>13073</v>
      </c>
      <c r="AG508" s="139" t="s">
        <v>4</v>
      </c>
      <c r="AH508" s="139" t="s">
        <v>1378</v>
      </c>
      <c r="AI508" s="139" t="s">
        <v>15678</v>
      </c>
      <c r="AJ508" s="139"/>
      <c r="AK508" s="139" t="s">
        <v>15678</v>
      </c>
      <c r="AL508" s="139" t="s">
        <v>7</v>
      </c>
      <c r="AM508" s="141" t="s">
        <v>4004</v>
      </c>
      <c r="AN508" s="141" t="s">
        <v>8</v>
      </c>
      <c r="AO508" s="139" t="s">
        <v>1477</v>
      </c>
      <c r="AP508" s="139" t="s">
        <v>7</v>
      </c>
      <c r="AQ508" s="139"/>
      <c r="AR508" s="381"/>
      <c r="AS508" s="139" t="s">
        <v>4075</v>
      </c>
      <c r="AT508" s="141" t="s">
        <v>1404</v>
      </c>
      <c r="AU508" s="141"/>
      <c r="AV508" s="383"/>
      <c r="AW508" s="385"/>
      <c r="AX508" s="139"/>
      <c r="AY508" t="s">
        <v>18446</v>
      </c>
      <c r="BA508" s="381"/>
      <c r="BB508" s="139" t="s">
        <v>17</v>
      </c>
      <c r="BC508" s="166"/>
      <c r="BD508" s="166"/>
      <c r="BE508" s="166"/>
      <c r="BF508" s="166"/>
      <c r="BG508" s="166"/>
      <c r="BH508" s="308"/>
      <c r="BI508" s="308"/>
      <c r="BJ508" s="141" t="s">
        <v>26</v>
      </c>
      <c r="BK508" s="141" t="s">
        <v>26</v>
      </c>
      <c r="BL508" s="141"/>
      <c r="BM508" s="141"/>
      <c r="BN508" s="139" t="s">
        <v>4075</v>
      </c>
      <c r="BQ508" s="141"/>
      <c r="BV508" s="141"/>
      <c r="BX508" s="141"/>
      <c r="BY508" s="141"/>
      <c r="BZ508" s="141"/>
      <c r="CA508" s="141"/>
      <c r="CB508" s="141"/>
      <c r="CC508" s="141"/>
      <c r="CD508" s="141"/>
      <c r="CE508" s="141"/>
      <c r="CF508" s="141"/>
      <c r="CG508" s="141"/>
    </row>
    <row r="509" spans="1:85" x14ac:dyDescent="0.35">
      <c r="A509" s="155" t="s">
        <v>11381</v>
      </c>
      <c r="B509" s="139" t="s">
        <v>4075</v>
      </c>
      <c r="C509" s="18">
        <v>42208</v>
      </c>
      <c r="D509" s="144">
        <v>0.83611111111111114</v>
      </c>
      <c r="E509" s="141" t="s">
        <v>13266</v>
      </c>
      <c r="F509" s="141">
        <v>3</v>
      </c>
      <c r="G509" s="141" t="s">
        <v>13283</v>
      </c>
      <c r="H509" s="141">
        <v>2015</v>
      </c>
      <c r="I509" s="18">
        <v>42208</v>
      </c>
      <c r="J509" s="144">
        <v>0.83611111111111114</v>
      </c>
      <c r="K509" s="378"/>
      <c r="L509" s="139" t="s">
        <v>4075</v>
      </c>
      <c r="M509" s="141"/>
      <c r="N509" s="248"/>
      <c r="O509" s="141" t="s">
        <v>26</v>
      </c>
      <c r="P509" s="141"/>
      <c r="Q509" s="141"/>
      <c r="R509" s="141"/>
      <c r="S509" s="141"/>
      <c r="T509" s="141"/>
      <c r="U509" s="141"/>
      <c r="V509" s="141"/>
      <c r="W509" s="139" t="s">
        <v>4075</v>
      </c>
      <c r="X509" s="141" t="s">
        <v>25</v>
      </c>
      <c r="Y509" s="141" t="s">
        <v>27</v>
      </c>
      <c r="Z509" s="141" t="s">
        <v>4</v>
      </c>
      <c r="AA509" s="141" t="s">
        <v>35</v>
      </c>
      <c r="AB509" s="141"/>
      <c r="AC509" s="139" t="s">
        <v>18047</v>
      </c>
      <c r="AD509" s="380"/>
      <c r="AE509" s="139" t="s">
        <v>102</v>
      </c>
      <c r="AF509" s="139" t="s">
        <v>13071</v>
      </c>
      <c r="AG509" s="139" t="s">
        <v>102</v>
      </c>
      <c r="AH509" s="139" t="s">
        <v>1378</v>
      </c>
      <c r="AI509" s="139"/>
      <c r="AJ509" s="139"/>
      <c r="AK509" s="139"/>
      <c r="AL509" s="139"/>
      <c r="AM509" s="141"/>
      <c r="AN509" s="141" t="s">
        <v>8</v>
      </c>
      <c r="AO509" s="139" t="s">
        <v>1618</v>
      </c>
      <c r="AP509" s="139" t="s">
        <v>6</v>
      </c>
      <c r="AQ509" s="139"/>
      <c r="AR509" s="381"/>
      <c r="AS509" s="139" t="s">
        <v>4075</v>
      </c>
      <c r="AT509" s="141" t="s">
        <v>1404</v>
      </c>
      <c r="AU509" s="141"/>
      <c r="AV509" s="383"/>
      <c r="AW509" s="385"/>
      <c r="AX509" s="139"/>
      <c r="AY509" t="s">
        <v>19552</v>
      </c>
      <c r="AZ509">
        <v>60000</v>
      </c>
      <c r="BA509" s="381"/>
      <c r="BB509" s="139" t="s">
        <v>17</v>
      </c>
      <c r="BC509" s="166"/>
      <c r="BD509" s="166"/>
      <c r="BE509" s="166"/>
      <c r="BF509" s="166"/>
      <c r="BG509" s="166"/>
      <c r="BH509" s="308"/>
      <c r="BI509" s="308"/>
      <c r="BJ509" s="141" t="s">
        <v>26</v>
      </c>
      <c r="BK509" s="141" t="s">
        <v>26</v>
      </c>
      <c r="BL509" s="141"/>
      <c r="BM509" s="141"/>
      <c r="BN509" s="139" t="s">
        <v>4075</v>
      </c>
      <c r="BQ509" s="141"/>
      <c r="BV509" s="141"/>
      <c r="BX509" s="141"/>
      <c r="BY509" s="141"/>
      <c r="BZ509" s="141"/>
      <c r="CA509" s="141"/>
      <c r="CB509" s="141"/>
      <c r="CC509" s="141"/>
      <c r="CD509" s="141"/>
      <c r="CE509" s="141"/>
      <c r="CF509" s="141"/>
      <c r="CG509" s="141"/>
    </row>
    <row r="510" spans="1:85" x14ac:dyDescent="0.35">
      <c r="A510" s="155" t="s">
        <v>11382</v>
      </c>
      <c r="B510" s="139" t="s">
        <v>4075</v>
      </c>
      <c r="C510" s="18">
        <v>42208</v>
      </c>
      <c r="D510" s="144">
        <v>0.55138888888888893</v>
      </c>
      <c r="E510" s="141" t="s">
        <v>13266</v>
      </c>
      <c r="F510" s="141">
        <v>3</v>
      </c>
      <c r="G510" s="141" t="s">
        <v>13283</v>
      </c>
      <c r="H510" s="141">
        <v>2015</v>
      </c>
      <c r="I510" s="18">
        <v>42208</v>
      </c>
      <c r="J510" s="144">
        <v>0.55138888888888893</v>
      </c>
      <c r="K510" s="378"/>
      <c r="L510" s="139" t="s">
        <v>4075</v>
      </c>
      <c r="M510" s="141"/>
      <c r="N510" s="248"/>
      <c r="O510" s="141" t="s">
        <v>26</v>
      </c>
      <c r="P510" s="141"/>
      <c r="Q510" s="141" t="s">
        <v>11383</v>
      </c>
      <c r="R510" s="141" t="s">
        <v>11384</v>
      </c>
      <c r="S510" s="141"/>
      <c r="T510" s="141"/>
      <c r="U510" s="141"/>
      <c r="V510" s="141"/>
      <c r="W510" s="139" t="s">
        <v>4075</v>
      </c>
      <c r="X510" s="141" t="s">
        <v>25</v>
      </c>
      <c r="Y510" s="141" t="s">
        <v>27</v>
      </c>
      <c r="Z510" s="141" t="s">
        <v>4</v>
      </c>
      <c r="AA510" s="141" t="s">
        <v>34</v>
      </c>
      <c r="AB510" s="141"/>
      <c r="AC510" s="139" t="s">
        <v>18047</v>
      </c>
      <c r="AD510" s="380"/>
      <c r="AE510" s="139" t="s">
        <v>103</v>
      </c>
      <c r="AF510" s="139" t="s">
        <v>13075</v>
      </c>
      <c r="AG510" s="139" t="s">
        <v>103</v>
      </c>
      <c r="AH510" s="139" t="s">
        <v>1378</v>
      </c>
      <c r="AI510" s="139" t="s">
        <v>7340</v>
      </c>
      <c r="AJ510" s="139"/>
      <c r="AK510" s="139" t="s">
        <v>7340</v>
      </c>
      <c r="AL510" s="139" t="s">
        <v>1408</v>
      </c>
      <c r="AM510" s="141" t="s">
        <v>1434</v>
      </c>
      <c r="AN510" s="141" t="s">
        <v>8</v>
      </c>
      <c r="AO510" s="139" t="s">
        <v>1614</v>
      </c>
      <c r="AP510" s="139" t="s">
        <v>7</v>
      </c>
      <c r="AQ510" s="139"/>
      <c r="AR510" s="381"/>
      <c r="AS510" s="139" t="s">
        <v>4075</v>
      </c>
      <c r="AT510" s="141" t="s">
        <v>1404</v>
      </c>
      <c r="AU510" s="141"/>
      <c r="AV510" s="383"/>
      <c r="AW510" s="385"/>
      <c r="AX510" s="139"/>
      <c r="AY510" t="s">
        <v>18601</v>
      </c>
      <c r="AZ510">
        <v>12000</v>
      </c>
      <c r="BA510" s="381"/>
      <c r="BB510" s="139" t="s">
        <v>1444</v>
      </c>
      <c r="BC510" s="166"/>
      <c r="BD510" s="166"/>
      <c r="BE510" s="166"/>
      <c r="BF510" s="166"/>
      <c r="BG510" s="166"/>
      <c r="BH510" s="308"/>
      <c r="BI510" s="308"/>
      <c r="BJ510" s="141" t="s">
        <v>26</v>
      </c>
      <c r="BK510" s="141" t="s">
        <v>26</v>
      </c>
      <c r="BL510" s="141"/>
      <c r="BM510" s="141"/>
      <c r="BN510" s="139" t="s">
        <v>4075</v>
      </c>
      <c r="BQ510" s="141"/>
      <c r="BV510" s="141"/>
      <c r="BX510" s="141"/>
      <c r="BY510" s="141"/>
      <c r="BZ510" s="141"/>
      <c r="CA510" s="141"/>
      <c r="CB510" s="141"/>
      <c r="CC510" s="141"/>
      <c r="CD510" s="141"/>
      <c r="CE510" s="141"/>
      <c r="CF510" s="141"/>
      <c r="CG510" s="141"/>
    </row>
    <row r="511" spans="1:85" x14ac:dyDescent="0.35">
      <c r="A511" s="155" t="s">
        <v>11374</v>
      </c>
      <c r="B511" s="139" t="s">
        <v>4075</v>
      </c>
      <c r="C511" s="18">
        <v>42209</v>
      </c>
      <c r="D511" s="144">
        <v>0.61958333333333337</v>
      </c>
      <c r="E511" s="141" t="s">
        <v>13266</v>
      </c>
      <c r="F511" s="141">
        <v>3</v>
      </c>
      <c r="G511" s="141" t="s">
        <v>13283</v>
      </c>
      <c r="H511" s="141">
        <v>2015</v>
      </c>
      <c r="I511" s="18">
        <v>42209</v>
      </c>
      <c r="J511" s="144">
        <v>0.61944444444444446</v>
      </c>
      <c r="K511" s="378"/>
      <c r="L511" s="139" t="s">
        <v>4075</v>
      </c>
      <c r="M511" s="141" t="s">
        <v>28</v>
      </c>
      <c r="N511" s="248">
        <v>44259</v>
      </c>
      <c r="O511" s="141" t="s">
        <v>25</v>
      </c>
      <c r="P511" s="141"/>
      <c r="Q511" s="141" t="s">
        <v>11375</v>
      </c>
      <c r="R511" s="141" t="s">
        <v>11376</v>
      </c>
      <c r="S511" s="141"/>
      <c r="T511" s="141" t="s">
        <v>17086</v>
      </c>
      <c r="U511" s="141">
        <v>110533115</v>
      </c>
      <c r="V511" s="141"/>
      <c r="W511" s="139" t="s">
        <v>4075</v>
      </c>
      <c r="X511" s="141" t="s">
        <v>25</v>
      </c>
      <c r="Y511" s="141" t="s">
        <v>27</v>
      </c>
      <c r="Z511" s="141"/>
      <c r="AA511" s="141" t="s">
        <v>34</v>
      </c>
      <c r="AB511" s="141"/>
      <c r="AC511" s="139" t="s">
        <v>18050</v>
      </c>
      <c r="AD511" s="380"/>
      <c r="AE511" s="139" t="s">
        <v>102</v>
      </c>
      <c r="AF511" s="139" t="s">
        <v>13082</v>
      </c>
      <c r="AG511" s="139" t="s">
        <v>102</v>
      </c>
      <c r="AH511" s="139" t="s">
        <v>1378</v>
      </c>
      <c r="AI511" s="139" t="s">
        <v>1382</v>
      </c>
      <c r="AJ511" s="139" t="s">
        <v>60</v>
      </c>
      <c r="AK511" s="139"/>
      <c r="AL511" s="139"/>
      <c r="AM511" s="141" t="s">
        <v>15</v>
      </c>
      <c r="AN511" s="141" t="s">
        <v>8</v>
      </c>
      <c r="AO511" s="139"/>
      <c r="AP511" s="139" t="s">
        <v>60</v>
      </c>
      <c r="AQ511" s="139"/>
      <c r="AR511" s="381"/>
      <c r="AS511" s="139" t="s">
        <v>4075</v>
      </c>
      <c r="AT511" s="141" t="s">
        <v>43</v>
      </c>
      <c r="AU511" s="141">
        <v>430</v>
      </c>
      <c r="AV511" s="383"/>
      <c r="AW511" s="385"/>
      <c r="AX511" s="139" t="s">
        <v>54</v>
      </c>
      <c r="AY511" t="s">
        <v>18350</v>
      </c>
      <c r="BA511" s="381"/>
      <c r="BB511" s="139" t="s">
        <v>1451</v>
      </c>
      <c r="BC511" s="166"/>
      <c r="BD511" s="166"/>
      <c r="BE511" s="166"/>
      <c r="BF511" s="166"/>
      <c r="BG511" s="166"/>
      <c r="BH511" s="308"/>
      <c r="BI511" s="308"/>
      <c r="BJ511" s="141" t="s">
        <v>26</v>
      </c>
      <c r="BK511" s="141" t="s">
        <v>26</v>
      </c>
      <c r="BL511" s="141"/>
      <c r="BM511" s="141"/>
      <c r="BN511" s="139" t="s">
        <v>4075</v>
      </c>
      <c r="BQ511" s="141"/>
      <c r="BV511" s="141"/>
      <c r="BX511" s="141"/>
      <c r="BY511" s="141"/>
      <c r="BZ511" s="141"/>
      <c r="CA511" s="141"/>
      <c r="CB511" s="141"/>
      <c r="CC511" s="141"/>
      <c r="CD511" s="141"/>
      <c r="CE511" s="141"/>
      <c r="CF511" s="141"/>
      <c r="CG511" s="141"/>
    </row>
    <row r="512" spans="1:85" x14ac:dyDescent="0.35">
      <c r="A512" s="155" t="s">
        <v>11377</v>
      </c>
      <c r="B512" s="139" t="s">
        <v>4075</v>
      </c>
      <c r="C512" s="18">
        <v>42209</v>
      </c>
      <c r="D512" s="144">
        <v>0.60416666666666663</v>
      </c>
      <c r="E512" s="141" t="s">
        <v>13266</v>
      </c>
      <c r="F512" s="141">
        <v>3</v>
      </c>
      <c r="G512" s="141" t="s">
        <v>13283</v>
      </c>
      <c r="H512" s="141">
        <v>2015</v>
      </c>
      <c r="I512" s="18">
        <v>42209</v>
      </c>
      <c r="J512" s="144">
        <v>0.60416666666666663</v>
      </c>
      <c r="K512" s="378"/>
      <c r="L512" s="139" t="s">
        <v>4075</v>
      </c>
      <c r="M512" s="141"/>
      <c r="N512" s="248"/>
      <c r="O512" s="141" t="s">
        <v>26</v>
      </c>
      <c r="P512" s="141"/>
      <c r="Q512" s="141" t="s">
        <v>11375</v>
      </c>
      <c r="R512" s="141" t="s">
        <v>11376</v>
      </c>
      <c r="S512" s="141"/>
      <c r="T512" s="141"/>
      <c r="U512" s="141"/>
      <c r="V512" s="141"/>
      <c r="W512" s="139" t="s">
        <v>4075</v>
      </c>
      <c r="X512" s="141" t="s">
        <v>25</v>
      </c>
      <c r="Y512" s="141" t="s">
        <v>27</v>
      </c>
      <c r="Z512" s="141" t="s">
        <v>4</v>
      </c>
      <c r="AA512" s="141" t="s">
        <v>34</v>
      </c>
      <c r="AB512" s="141"/>
      <c r="AC512" s="139" t="s">
        <v>18050</v>
      </c>
      <c r="AD512" s="380"/>
      <c r="AE512" s="139" t="s">
        <v>102</v>
      </c>
      <c r="AF512" s="139" t="s">
        <v>13082</v>
      </c>
      <c r="AG512" s="139" t="s">
        <v>102</v>
      </c>
      <c r="AH512" s="139" t="s">
        <v>1378</v>
      </c>
      <c r="AI512" s="139" t="s">
        <v>60</v>
      </c>
      <c r="AJ512" s="139" t="s">
        <v>60</v>
      </c>
      <c r="AK512" s="139"/>
      <c r="AL512" s="139"/>
      <c r="AM512" s="141" t="s">
        <v>1434</v>
      </c>
      <c r="AN512" s="141" t="s">
        <v>8</v>
      </c>
      <c r="AO512" s="139" t="s">
        <v>1477</v>
      </c>
      <c r="AP512" s="139" t="s">
        <v>60</v>
      </c>
      <c r="AQ512" s="139"/>
      <c r="AR512" s="381"/>
      <c r="AS512" s="139" t="s">
        <v>4075</v>
      </c>
      <c r="AT512" s="141" t="s">
        <v>43</v>
      </c>
      <c r="AU512" s="141">
        <v>430</v>
      </c>
      <c r="AV512" s="383"/>
      <c r="AW512" s="385"/>
      <c r="AX512" s="139"/>
      <c r="AY512" t="s">
        <v>18350</v>
      </c>
      <c r="BA512" s="381"/>
      <c r="BB512" s="139" t="s">
        <v>1483</v>
      </c>
      <c r="BC512" s="166"/>
      <c r="BD512" s="166"/>
      <c r="BE512" s="166"/>
      <c r="BF512" s="166"/>
      <c r="BG512" s="166"/>
      <c r="BH512" s="308"/>
      <c r="BI512" s="308"/>
      <c r="BJ512" s="141" t="s">
        <v>26</v>
      </c>
      <c r="BK512" s="141" t="s">
        <v>26</v>
      </c>
      <c r="BL512" s="141"/>
      <c r="BM512" s="141"/>
      <c r="BN512" s="139" t="s">
        <v>4075</v>
      </c>
      <c r="BQ512" s="141"/>
      <c r="BV512" s="141"/>
      <c r="BX512" s="141"/>
      <c r="BY512" s="141"/>
      <c r="BZ512" s="141"/>
      <c r="CA512" s="141"/>
      <c r="CB512" s="141"/>
      <c r="CC512" s="141"/>
      <c r="CD512" s="141"/>
      <c r="CE512" s="141"/>
      <c r="CF512" s="141"/>
      <c r="CG512" s="141"/>
    </row>
    <row r="513" spans="1:85" x14ac:dyDescent="0.35">
      <c r="A513" s="155" t="s">
        <v>11378</v>
      </c>
      <c r="B513" s="139" t="s">
        <v>4075</v>
      </c>
      <c r="C513" s="18">
        <v>42209</v>
      </c>
      <c r="D513" s="144">
        <v>0.1736111111111111</v>
      </c>
      <c r="E513" s="141" t="s">
        <v>13266</v>
      </c>
      <c r="F513" s="141">
        <v>3</v>
      </c>
      <c r="G513" s="141" t="s">
        <v>13283</v>
      </c>
      <c r="H513" s="141">
        <v>2015</v>
      </c>
      <c r="I513" s="18">
        <v>42209</v>
      </c>
      <c r="J513" s="144">
        <v>0.1736111111111111</v>
      </c>
      <c r="K513" s="378"/>
      <c r="L513" s="139" t="s">
        <v>4075</v>
      </c>
      <c r="M513" s="141"/>
      <c r="N513" s="248"/>
      <c r="O513" s="141" t="s">
        <v>26</v>
      </c>
      <c r="P513" s="141"/>
      <c r="Q513" s="141" t="s">
        <v>11379</v>
      </c>
      <c r="R513" s="141" t="s">
        <v>11380</v>
      </c>
      <c r="S513" s="141"/>
      <c r="T513" s="141"/>
      <c r="U513" s="141"/>
      <c r="V513" s="141"/>
      <c r="W513" s="139" t="s">
        <v>4075</v>
      </c>
      <c r="X513" s="141" t="s">
        <v>25</v>
      </c>
      <c r="Y513" s="141" t="s">
        <v>27</v>
      </c>
      <c r="Z513" s="141" t="s">
        <v>4</v>
      </c>
      <c r="AA513" s="141" t="s">
        <v>34</v>
      </c>
      <c r="AB513" s="141"/>
      <c r="AC513" s="139" t="s">
        <v>18047</v>
      </c>
      <c r="AD513" s="380"/>
      <c r="AE513" s="139" t="s">
        <v>107</v>
      </c>
      <c r="AF513" s="139" t="s">
        <v>13076</v>
      </c>
      <c r="AG513" s="139" t="s">
        <v>4130</v>
      </c>
      <c r="AH513" s="139" t="s">
        <v>1378</v>
      </c>
      <c r="AI513" s="139" t="s">
        <v>1518</v>
      </c>
      <c r="AJ513" s="139"/>
      <c r="AK513" s="139" t="s">
        <v>1518</v>
      </c>
      <c r="AL513" s="139" t="s">
        <v>7</v>
      </c>
      <c r="AM513" s="141" t="s">
        <v>1537</v>
      </c>
      <c r="AN513" s="141" t="s">
        <v>8</v>
      </c>
      <c r="AO513" s="139" t="s">
        <v>1614</v>
      </c>
      <c r="AP513" s="139" t="s">
        <v>7</v>
      </c>
      <c r="AQ513" s="139"/>
      <c r="AR513" s="381"/>
      <c r="AS513" s="139" t="s">
        <v>4075</v>
      </c>
      <c r="AT513" s="141" t="s">
        <v>1404</v>
      </c>
      <c r="AU513" s="141"/>
      <c r="AV513" s="383"/>
      <c r="AW513" s="385"/>
      <c r="AX513" s="139"/>
      <c r="AY513" t="s">
        <v>18602</v>
      </c>
      <c r="AZ513">
        <v>12000</v>
      </c>
      <c r="BA513" s="381"/>
      <c r="BB513" s="139" t="s">
        <v>1444</v>
      </c>
      <c r="BC513" s="166"/>
      <c r="BD513" s="166"/>
      <c r="BE513" s="166"/>
      <c r="BF513" s="166"/>
      <c r="BG513" s="166"/>
      <c r="BH513" s="308"/>
      <c r="BI513" s="308"/>
      <c r="BJ513" s="141" t="s">
        <v>26</v>
      </c>
      <c r="BK513" s="141" t="s">
        <v>26</v>
      </c>
      <c r="BL513" s="141"/>
      <c r="BM513" s="141"/>
      <c r="BN513" s="139" t="s">
        <v>4075</v>
      </c>
      <c r="BQ513" s="141"/>
      <c r="BV513" s="141"/>
      <c r="BX513" s="141"/>
      <c r="BY513" s="141"/>
      <c r="BZ513" s="141"/>
      <c r="CA513" s="141"/>
      <c r="CB513" s="141"/>
      <c r="CC513" s="141"/>
      <c r="CD513" s="141"/>
      <c r="CE513" s="141"/>
      <c r="CF513" s="141"/>
      <c r="CG513" s="141"/>
    </row>
    <row r="514" spans="1:85" x14ac:dyDescent="0.35">
      <c r="A514" s="155" t="s">
        <v>11368</v>
      </c>
      <c r="B514" s="139" t="s">
        <v>4075</v>
      </c>
      <c r="C514" s="18">
        <v>42210</v>
      </c>
      <c r="D514" s="144">
        <v>0.81527777777777777</v>
      </c>
      <c r="E514" s="141" t="s">
        <v>13266</v>
      </c>
      <c r="F514" s="141">
        <v>3</v>
      </c>
      <c r="G514" s="141" t="s">
        <v>13283</v>
      </c>
      <c r="H514" s="141">
        <v>2015</v>
      </c>
      <c r="I514" s="18">
        <v>42210</v>
      </c>
      <c r="J514" s="144">
        <v>0.81527777777777777</v>
      </c>
      <c r="K514" s="378"/>
      <c r="L514" s="139" t="s">
        <v>4075</v>
      </c>
      <c r="M514" s="141"/>
      <c r="N514" s="248"/>
      <c r="O514" s="141" t="s">
        <v>26</v>
      </c>
      <c r="P514" s="141"/>
      <c r="Q514" s="141" t="s">
        <v>11369</v>
      </c>
      <c r="R514" s="141" t="s">
        <v>11370</v>
      </c>
      <c r="S514" s="141"/>
      <c r="T514" s="141"/>
      <c r="U514" s="141"/>
      <c r="V514" s="141"/>
      <c r="W514" s="139" t="s">
        <v>4075</v>
      </c>
      <c r="X514" s="141" t="s">
        <v>25</v>
      </c>
      <c r="Y514" s="141" t="s">
        <v>27</v>
      </c>
      <c r="Z514" s="141" t="s">
        <v>4</v>
      </c>
      <c r="AA514" s="141" t="s">
        <v>34</v>
      </c>
      <c r="AB514" s="141"/>
      <c r="AC514" s="139" t="s">
        <v>18047</v>
      </c>
      <c r="AD514" s="380"/>
      <c r="AE514" s="139" t="s">
        <v>107</v>
      </c>
      <c r="AF514" s="139" t="s">
        <v>13076</v>
      </c>
      <c r="AG514" s="139" t="s">
        <v>4130</v>
      </c>
      <c r="AH514" s="139" t="s">
        <v>1378</v>
      </c>
      <c r="AI514" s="139" t="s">
        <v>1518</v>
      </c>
      <c r="AJ514" s="139"/>
      <c r="AK514" s="139" t="s">
        <v>1518</v>
      </c>
      <c r="AL514" s="139" t="s">
        <v>7</v>
      </c>
      <c r="AM514" s="141" t="s">
        <v>4004</v>
      </c>
      <c r="AN514" s="141" t="s">
        <v>8</v>
      </c>
      <c r="AO514" s="139" t="s">
        <v>1614</v>
      </c>
      <c r="AP514" s="139" t="s">
        <v>7</v>
      </c>
      <c r="AQ514" s="139"/>
      <c r="AR514" s="381"/>
      <c r="AS514" s="139" t="s">
        <v>4075</v>
      </c>
      <c r="AT514" s="141" t="s">
        <v>1404</v>
      </c>
      <c r="AU514" s="141"/>
      <c r="AV514" s="383"/>
      <c r="AW514" s="385"/>
      <c r="AX514" s="139"/>
      <c r="AY514" t="s">
        <v>18483</v>
      </c>
      <c r="AZ514">
        <v>12000</v>
      </c>
      <c r="BA514" s="381"/>
      <c r="BB514" s="139" t="s">
        <v>1450</v>
      </c>
      <c r="BC514" s="166"/>
      <c r="BD514" s="166"/>
      <c r="BE514" s="166"/>
      <c r="BF514" s="166"/>
      <c r="BG514" s="166"/>
      <c r="BH514" s="308"/>
      <c r="BI514" s="308"/>
      <c r="BJ514" s="141" t="s">
        <v>26</v>
      </c>
      <c r="BK514" s="141" t="s">
        <v>26</v>
      </c>
      <c r="BL514" s="141"/>
      <c r="BM514" s="141"/>
      <c r="BN514" s="139" t="s">
        <v>4075</v>
      </c>
      <c r="BQ514" s="141"/>
      <c r="BV514" s="141"/>
      <c r="BX514" s="141"/>
      <c r="BY514" s="141"/>
      <c r="BZ514" s="141"/>
      <c r="CA514" s="141"/>
      <c r="CB514" s="141"/>
      <c r="CC514" s="141"/>
      <c r="CD514" s="141"/>
      <c r="CE514" s="141"/>
      <c r="CF514" s="141"/>
      <c r="CG514" s="141"/>
    </row>
    <row r="515" spans="1:85" x14ac:dyDescent="0.35">
      <c r="A515" s="155" t="s">
        <v>11371</v>
      </c>
      <c r="B515" s="139" t="s">
        <v>4075</v>
      </c>
      <c r="C515" s="18">
        <v>42210</v>
      </c>
      <c r="D515" s="144">
        <v>0.61944444444444446</v>
      </c>
      <c r="E515" s="141" t="s">
        <v>13266</v>
      </c>
      <c r="F515" s="141">
        <v>3</v>
      </c>
      <c r="G515" s="141" t="s">
        <v>13283</v>
      </c>
      <c r="H515" s="141">
        <v>2015</v>
      </c>
      <c r="I515" s="18">
        <v>42210</v>
      </c>
      <c r="J515" s="144">
        <v>0.61944444444444446</v>
      </c>
      <c r="K515" s="378"/>
      <c r="L515" s="139" t="s">
        <v>4075</v>
      </c>
      <c r="M515" s="141"/>
      <c r="N515" s="248"/>
      <c r="O515" s="141" t="s">
        <v>26</v>
      </c>
      <c r="P515" s="141"/>
      <c r="Q515" s="141" t="s">
        <v>11372</v>
      </c>
      <c r="R515" s="141" t="s">
        <v>11373</v>
      </c>
      <c r="S515" s="141"/>
      <c r="T515" s="141"/>
      <c r="U515" s="141"/>
      <c r="V515" s="141"/>
      <c r="W515" s="139" t="s">
        <v>4075</v>
      </c>
      <c r="X515" s="141" t="s">
        <v>25</v>
      </c>
      <c r="Y515" s="141" t="s">
        <v>27</v>
      </c>
      <c r="Z515" s="141" t="s">
        <v>4</v>
      </c>
      <c r="AA515" s="141" t="s">
        <v>34</v>
      </c>
      <c r="AB515" s="141"/>
      <c r="AC515" s="139" t="s">
        <v>18047</v>
      </c>
      <c r="AD515" s="380"/>
      <c r="AE515" s="139" t="s">
        <v>102</v>
      </c>
      <c r="AF515" s="139" t="s">
        <v>13086</v>
      </c>
      <c r="AG515" s="139" t="s">
        <v>102</v>
      </c>
      <c r="AH515" s="139" t="s">
        <v>1378</v>
      </c>
      <c r="AI515" s="139" t="s">
        <v>1406</v>
      </c>
      <c r="AJ515" s="139" t="s">
        <v>1406</v>
      </c>
      <c r="AK515" s="139"/>
      <c r="AL515" s="139"/>
      <c r="AM515" s="141" t="s">
        <v>12</v>
      </c>
      <c r="AN515" s="141" t="s">
        <v>8</v>
      </c>
      <c r="AO515" s="139" t="s">
        <v>1614</v>
      </c>
      <c r="AP515" s="139" t="s">
        <v>7</v>
      </c>
      <c r="AQ515" s="139"/>
      <c r="AR515" s="381"/>
      <c r="AS515" s="139" t="s">
        <v>4075</v>
      </c>
      <c r="AT515" s="141" t="s">
        <v>1404</v>
      </c>
      <c r="AU515" s="141"/>
      <c r="AV515" s="383"/>
      <c r="AW515" s="385"/>
      <c r="AX515" s="139"/>
      <c r="AY515" t="s">
        <v>18531</v>
      </c>
      <c r="AZ515">
        <v>12000</v>
      </c>
      <c r="BA515" s="381"/>
      <c r="BB515" s="139" t="s">
        <v>1444</v>
      </c>
      <c r="BC515" s="166"/>
      <c r="BD515" s="166"/>
      <c r="BE515" s="166"/>
      <c r="BF515" s="166"/>
      <c r="BG515" s="166"/>
      <c r="BH515" s="308"/>
      <c r="BI515" s="308"/>
      <c r="BJ515" s="141" t="s">
        <v>26</v>
      </c>
      <c r="BK515" s="141" t="s">
        <v>26</v>
      </c>
      <c r="BL515" s="141"/>
      <c r="BM515" s="141"/>
      <c r="BN515" s="139" t="s">
        <v>4075</v>
      </c>
      <c r="BQ515" s="141"/>
      <c r="BV515" s="141"/>
      <c r="BX515" s="141"/>
      <c r="BY515" s="141"/>
      <c r="BZ515" s="141"/>
      <c r="CA515" s="141"/>
      <c r="CB515" s="141"/>
      <c r="CC515" s="141"/>
      <c r="CD515" s="141"/>
      <c r="CE515" s="141"/>
      <c r="CF515" s="141"/>
      <c r="CG515" s="141"/>
    </row>
    <row r="516" spans="1:85" x14ac:dyDescent="0.35">
      <c r="A516" s="155" t="s">
        <v>11365</v>
      </c>
      <c r="B516" s="139" t="s">
        <v>4075</v>
      </c>
      <c r="C516" s="18">
        <v>42211</v>
      </c>
      <c r="D516" s="144">
        <v>0.51736111111111116</v>
      </c>
      <c r="E516" s="141" t="s">
        <v>13267</v>
      </c>
      <c r="F516" s="141">
        <v>3</v>
      </c>
      <c r="G516" s="141" t="s">
        <v>13283</v>
      </c>
      <c r="H516" s="141">
        <v>2015</v>
      </c>
      <c r="I516" s="18">
        <v>42211</v>
      </c>
      <c r="J516" s="144">
        <v>0.51736111111111116</v>
      </c>
      <c r="K516" s="378"/>
      <c r="L516" s="139" t="s">
        <v>4075</v>
      </c>
      <c r="M516" s="141"/>
      <c r="N516" s="248"/>
      <c r="O516" s="141" t="s">
        <v>26</v>
      </c>
      <c r="P516" s="141"/>
      <c r="Q516" s="141" t="s">
        <v>11366</v>
      </c>
      <c r="R516" s="141" t="s">
        <v>11367</v>
      </c>
      <c r="S516" s="141"/>
      <c r="T516" s="141"/>
      <c r="U516" s="141"/>
      <c r="V516" s="141"/>
      <c r="W516" s="139" t="s">
        <v>4075</v>
      </c>
      <c r="X516" s="141" t="s">
        <v>25</v>
      </c>
      <c r="Y516" s="141" t="s">
        <v>27</v>
      </c>
      <c r="Z516" s="141" t="s">
        <v>4</v>
      </c>
      <c r="AA516" s="141" t="s">
        <v>34</v>
      </c>
      <c r="AB516" s="141"/>
      <c r="AC516" s="139" t="s">
        <v>18047</v>
      </c>
      <c r="AD516" s="380"/>
      <c r="AE516" s="139" t="s">
        <v>4</v>
      </c>
      <c r="AF516" s="139" t="s">
        <v>13073</v>
      </c>
      <c r="AG516" s="139" t="s">
        <v>4</v>
      </c>
      <c r="AH516" s="139" t="s">
        <v>1378</v>
      </c>
      <c r="AI516" s="139" t="s">
        <v>15678</v>
      </c>
      <c r="AJ516" s="139"/>
      <c r="AK516" s="139" t="s">
        <v>15678</v>
      </c>
      <c r="AL516" s="139" t="s">
        <v>7</v>
      </c>
      <c r="AM516" s="141" t="s">
        <v>4004</v>
      </c>
      <c r="AN516" s="141" t="s">
        <v>8</v>
      </c>
      <c r="AO516" s="139" t="s">
        <v>1614</v>
      </c>
      <c r="AP516" s="139" t="s">
        <v>7</v>
      </c>
      <c r="AQ516" s="139"/>
      <c r="AR516" s="381"/>
      <c r="AS516" s="139" t="s">
        <v>4075</v>
      </c>
      <c r="AT516" s="141" t="s">
        <v>43</v>
      </c>
      <c r="AU516" s="141">
        <v>330</v>
      </c>
      <c r="AV516" s="383"/>
      <c r="AW516" s="385"/>
      <c r="AX516" s="139"/>
      <c r="AY516" t="s">
        <v>18603</v>
      </c>
      <c r="AZ516">
        <v>12000</v>
      </c>
      <c r="BA516" s="381"/>
      <c r="BB516" s="139" t="s">
        <v>1446</v>
      </c>
      <c r="BC516" s="166"/>
      <c r="BD516" s="166"/>
      <c r="BE516" s="166"/>
      <c r="BF516" s="166"/>
      <c r="BG516" s="166"/>
      <c r="BH516" s="308"/>
      <c r="BI516" s="308"/>
      <c r="BJ516" s="141" t="s">
        <v>26</v>
      </c>
      <c r="BK516" s="141" t="s">
        <v>26</v>
      </c>
      <c r="BL516" s="141"/>
      <c r="BM516" s="141"/>
      <c r="BN516" s="139" t="s">
        <v>4075</v>
      </c>
      <c r="BQ516" s="141" t="s">
        <v>15732</v>
      </c>
      <c r="BR516" s="135" t="s">
        <v>15700</v>
      </c>
      <c r="BT516" s="135" t="s">
        <v>15358</v>
      </c>
      <c r="BU516" s="135" t="s">
        <v>15359</v>
      </c>
      <c r="BV516" s="141" t="s">
        <v>2612</v>
      </c>
      <c r="BW516" s="135" t="s">
        <v>15374</v>
      </c>
      <c r="BX516" s="141" t="s">
        <v>12</v>
      </c>
      <c r="BY516" s="141" t="s">
        <v>12</v>
      </c>
      <c r="BZ516" s="141" t="s">
        <v>26</v>
      </c>
      <c r="CA516" s="141" t="s">
        <v>1848</v>
      </c>
      <c r="CB516" s="141"/>
      <c r="CC516" s="141" t="s">
        <v>15686</v>
      </c>
      <c r="CD516" s="141" t="s">
        <v>15683</v>
      </c>
      <c r="CE516" s="141" t="s">
        <v>15450</v>
      </c>
      <c r="CF516" s="141" t="s">
        <v>15451</v>
      </c>
      <c r="CG516" s="141" t="s">
        <v>1897</v>
      </c>
    </row>
    <row r="517" spans="1:85" x14ac:dyDescent="0.35">
      <c r="A517" s="155" t="s">
        <v>11358</v>
      </c>
      <c r="B517" s="139" t="s">
        <v>4075</v>
      </c>
      <c r="C517" s="18">
        <v>42212</v>
      </c>
      <c r="D517" s="144">
        <v>0.6479166666666667</v>
      </c>
      <c r="E517" s="141" t="s">
        <v>13267</v>
      </c>
      <c r="F517" s="141">
        <v>3</v>
      </c>
      <c r="G517" s="141" t="s">
        <v>13283</v>
      </c>
      <c r="H517" s="141">
        <v>2015</v>
      </c>
      <c r="I517" s="18"/>
      <c r="J517" s="144"/>
      <c r="K517" s="378"/>
      <c r="L517" s="139" t="s">
        <v>4075</v>
      </c>
      <c r="M517" s="141"/>
      <c r="N517" s="248"/>
      <c r="O517" s="141" t="s">
        <v>26</v>
      </c>
      <c r="P517" s="141"/>
      <c r="Q517" s="141"/>
      <c r="R517" s="141"/>
      <c r="S517" s="141"/>
      <c r="T517" s="141"/>
      <c r="U517" s="141"/>
      <c r="V517" s="141" t="s">
        <v>11359</v>
      </c>
      <c r="W517" s="139" t="s">
        <v>4075</v>
      </c>
      <c r="X517" s="141" t="s">
        <v>25</v>
      </c>
      <c r="Y517" s="141" t="s">
        <v>27</v>
      </c>
      <c r="Z517" s="141" t="s">
        <v>16</v>
      </c>
      <c r="AA517" s="141" t="s">
        <v>34</v>
      </c>
      <c r="AB517" s="141"/>
      <c r="AC517" s="139" t="s">
        <v>18050</v>
      </c>
      <c r="AD517" s="380"/>
      <c r="AE517" s="139" t="s">
        <v>102</v>
      </c>
      <c r="AF517" s="139" t="s">
        <v>13068</v>
      </c>
      <c r="AG517" s="139" t="s">
        <v>102</v>
      </c>
      <c r="AH517" s="139" t="s">
        <v>1378</v>
      </c>
      <c r="AI517" s="139" t="s">
        <v>7</v>
      </c>
      <c r="AJ517" s="139" t="s">
        <v>7</v>
      </c>
      <c r="AK517" s="139"/>
      <c r="AL517" s="139"/>
      <c r="AM517" s="141" t="s">
        <v>12</v>
      </c>
      <c r="AN517" s="141" t="s">
        <v>8</v>
      </c>
      <c r="AO517" s="139" t="s">
        <v>1477</v>
      </c>
      <c r="AP517" s="139" t="s">
        <v>7</v>
      </c>
      <c r="AQ517" s="139"/>
      <c r="AR517" s="381"/>
      <c r="AS517" s="139" t="s">
        <v>4075</v>
      </c>
      <c r="AT517" s="141" t="s">
        <v>1404</v>
      </c>
      <c r="AU517" s="141"/>
      <c r="AV517" s="383"/>
      <c r="AW517" s="385"/>
      <c r="AX517" s="139"/>
      <c r="AY517" t="s">
        <v>18604</v>
      </c>
      <c r="BA517" s="381"/>
      <c r="BB517" s="139" t="s">
        <v>17</v>
      </c>
      <c r="BC517" s="166"/>
      <c r="BD517" s="166"/>
      <c r="BE517" s="166"/>
      <c r="BF517" s="166"/>
      <c r="BG517" s="166"/>
      <c r="BH517" s="308"/>
      <c r="BI517" s="308"/>
      <c r="BJ517" s="141" t="s">
        <v>26</v>
      </c>
      <c r="BK517" s="141" t="s">
        <v>26</v>
      </c>
      <c r="BL517" s="141"/>
      <c r="BM517" s="141"/>
      <c r="BN517" s="139" t="s">
        <v>4075</v>
      </c>
      <c r="BQ517" s="141"/>
      <c r="BV517" s="141"/>
      <c r="BX517" s="141"/>
      <c r="BY517" s="141"/>
      <c r="BZ517" s="141"/>
      <c r="CA517" s="141"/>
      <c r="CB517" s="141"/>
      <c r="CC517" s="141"/>
      <c r="CD517" s="141"/>
      <c r="CE517" s="141"/>
      <c r="CF517" s="141"/>
      <c r="CG517" s="141"/>
    </row>
    <row r="518" spans="1:85" x14ac:dyDescent="0.35">
      <c r="A518" s="155" t="s">
        <v>11355</v>
      </c>
      <c r="B518" s="139" t="s">
        <v>4075</v>
      </c>
      <c r="C518" s="18">
        <v>42212</v>
      </c>
      <c r="D518" s="144">
        <v>0.6645833333333333</v>
      </c>
      <c r="E518" s="141" t="s">
        <v>13267</v>
      </c>
      <c r="F518" s="141">
        <v>3</v>
      </c>
      <c r="G518" s="141" t="s">
        <v>13283</v>
      </c>
      <c r="H518" s="141">
        <v>2015</v>
      </c>
      <c r="I518" s="18">
        <v>42212</v>
      </c>
      <c r="J518" s="144">
        <v>0.6645833333333333</v>
      </c>
      <c r="K518" s="378"/>
      <c r="L518" s="139" t="s">
        <v>4075</v>
      </c>
      <c r="M518" s="141"/>
      <c r="N518" s="248"/>
      <c r="O518" s="141" t="s">
        <v>26</v>
      </c>
      <c r="P518" s="141"/>
      <c r="Q518" s="141" t="s">
        <v>11356</v>
      </c>
      <c r="R518" s="141" t="s">
        <v>11357</v>
      </c>
      <c r="S518" s="141"/>
      <c r="T518" s="141"/>
      <c r="U518" s="141"/>
      <c r="V518" s="141"/>
      <c r="W518" s="139" t="s">
        <v>4075</v>
      </c>
      <c r="X518" s="141" t="s">
        <v>25</v>
      </c>
      <c r="Y518" s="141" t="s">
        <v>27</v>
      </c>
      <c r="Z518" s="141" t="s">
        <v>4</v>
      </c>
      <c r="AA518" s="141" t="s">
        <v>34</v>
      </c>
      <c r="AB518" s="141"/>
      <c r="AC518" s="139" t="s">
        <v>18047</v>
      </c>
      <c r="AD518" s="380"/>
      <c r="AE518" s="139" t="s">
        <v>102</v>
      </c>
      <c r="AF518" s="139" t="s">
        <v>13085</v>
      </c>
      <c r="AG518" s="139" t="s">
        <v>102</v>
      </c>
      <c r="AH518" s="139" t="s">
        <v>1378</v>
      </c>
      <c r="AI518" s="139" t="s">
        <v>1409</v>
      </c>
      <c r="AJ518" s="139" t="s">
        <v>1409</v>
      </c>
      <c r="AK518" s="139"/>
      <c r="AL518" s="139"/>
      <c r="AM518" s="141" t="s">
        <v>4004</v>
      </c>
      <c r="AN518" s="141" t="s">
        <v>8</v>
      </c>
      <c r="AO518" s="139" t="s">
        <v>1614</v>
      </c>
      <c r="AP518" s="139" t="s">
        <v>13</v>
      </c>
      <c r="AQ518" s="139"/>
      <c r="AR518" s="381"/>
      <c r="AS518" s="139" t="s">
        <v>4075</v>
      </c>
      <c r="AT518" s="141" t="s">
        <v>1404</v>
      </c>
      <c r="AU518" s="141"/>
      <c r="AV518" s="383"/>
      <c r="AW518" s="385"/>
      <c r="AX518" s="139"/>
      <c r="AY518" t="s">
        <v>18605</v>
      </c>
      <c r="AZ518">
        <v>12000</v>
      </c>
      <c r="BA518" s="381"/>
      <c r="BB518" s="139" t="s">
        <v>1444</v>
      </c>
      <c r="BC518" s="166"/>
      <c r="BD518" s="166"/>
      <c r="BE518" s="166"/>
      <c r="BF518" s="166"/>
      <c r="BG518" s="166"/>
      <c r="BH518" s="308"/>
      <c r="BI518" s="308"/>
      <c r="BJ518" s="141" t="s">
        <v>26</v>
      </c>
      <c r="BK518" s="141" t="s">
        <v>26</v>
      </c>
      <c r="BL518" s="141"/>
      <c r="BM518" s="141"/>
      <c r="BN518" s="139" t="s">
        <v>4075</v>
      </c>
      <c r="BQ518" s="141"/>
      <c r="BV518" s="141"/>
      <c r="BX518" s="141"/>
      <c r="BY518" s="141"/>
      <c r="BZ518" s="141"/>
      <c r="CA518" s="141"/>
      <c r="CB518" s="141"/>
      <c r="CC518" s="141"/>
      <c r="CD518" s="141"/>
      <c r="CE518" s="141"/>
      <c r="CF518" s="141"/>
      <c r="CG518" s="141"/>
    </row>
    <row r="519" spans="1:85" x14ac:dyDescent="0.35">
      <c r="A519" s="155" t="s">
        <v>11360</v>
      </c>
      <c r="B519" s="139" t="s">
        <v>4075</v>
      </c>
      <c r="C519" s="18">
        <v>42212</v>
      </c>
      <c r="D519" s="144">
        <v>0.54789351851851853</v>
      </c>
      <c r="E519" s="141" t="s">
        <v>13267</v>
      </c>
      <c r="F519" s="141">
        <v>3</v>
      </c>
      <c r="G519" s="141" t="s">
        <v>13283</v>
      </c>
      <c r="H519" s="141">
        <v>2015</v>
      </c>
      <c r="I519" s="18">
        <v>42212</v>
      </c>
      <c r="J519" s="144">
        <v>0.54722222222222228</v>
      </c>
      <c r="K519" s="378"/>
      <c r="L519" s="139" t="s">
        <v>4075</v>
      </c>
      <c r="M519" s="141" t="s">
        <v>28</v>
      </c>
      <c r="N519" s="248">
        <v>44253</v>
      </c>
      <c r="O519" s="141" t="s">
        <v>25</v>
      </c>
      <c r="P519" s="141"/>
      <c r="Q519" s="141" t="s">
        <v>11361</v>
      </c>
      <c r="R519" s="141" t="s">
        <v>1944</v>
      </c>
      <c r="S519" s="141"/>
      <c r="T519" s="141" t="s">
        <v>17087</v>
      </c>
      <c r="U519" s="141">
        <v>110536106</v>
      </c>
      <c r="V519" s="141"/>
      <c r="W519" s="139" t="s">
        <v>4075</v>
      </c>
      <c r="X519" s="141" t="s">
        <v>25</v>
      </c>
      <c r="Y519" s="141" t="s">
        <v>27</v>
      </c>
      <c r="Z519" s="141"/>
      <c r="AA519" s="141" t="s">
        <v>34</v>
      </c>
      <c r="AB519" s="141"/>
      <c r="AC519" s="139" t="s">
        <v>18047</v>
      </c>
      <c r="AD519" s="380"/>
      <c r="AE519" s="139" t="s">
        <v>102</v>
      </c>
      <c r="AF519" s="139" t="s">
        <v>13084</v>
      </c>
      <c r="AG519" s="139" t="s">
        <v>102</v>
      </c>
      <c r="AH519" s="139" t="s">
        <v>1378</v>
      </c>
      <c r="AI519" s="139" t="s">
        <v>1391</v>
      </c>
      <c r="AJ519" s="139" t="s">
        <v>1403</v>
      </c>
      <c r="AK519" s="139"/>
      <c r="AL519" s="139"/>
      <c r="AM519" s="141" t="s">
        <v>6</v>
      </c>
      <c r="AN519" s="141" t="s">
        <v>8</v>
      </c>
      <c r="AO519" s="139"/>
      <c r="AP519" s="139" t="s">
        <v>1403</v>
      </c>
      <c r="AQ519" s="139"/>
      <c r="AR519" s="381"/>
      <c r="AS519" s="139" t="s">
        <v>4075</v>
      </c>
      <c r="AT519" s="141" t="s">
        <v>1404</v>
      </c>
      <c r="AU519" s="141"/>
      <c r="AV519" s="383"/>
      <c r="AW519" s="385"/>
      <c r="AX519" s="139" t="s">
        <v>143</v>
      </c>
      <c r="AY519" t="s">
        <v>18606</v>
      </c>
      <c r="BA519" s="381"/>
      <c r="BB519" s="139" t="s">
        <v>1450</v>
      </c>
      <c r="BC519" s="166"/>
      <c r="BD519" s="166"/>
      <c r="BE519" s="166"/>
      <c r="BF519" s="166"/>
      <c r="BG519" s="166"/>
      <c r="BH519" s="308"/>
      <c r="BI519" s="308"/>
      <c r="BJ519" s="141" t="s">
        <v>26</v>
      </c>
      <c r="BK519" s="141" t="s">
        <v>26</v>
      </c>
      <c r="BL519" s="141"/>
      <c r="BM519" s="141"/>
      <c r="BN519" s="139" t="s">
        <v>4075</v>
      </c>
      <c r="BQ519" s="141"/>
      <c r="BV519" s="141"/>
      <c r="BX519" s="141"/>
      <c r="BY519" s="141"/>
      <c r="BZ519" s="141"/>
      <c r="CA519" s="141"/>
      <c r="CB519" s="141"/>
      <c r="CC519" s="141"/>
      <c r="CD519" s="141"/>
      <c r="CE519" s="141"/>
      <c r="CF519" s="141"/>
      <c r="CG519" s="141"/>
    </row>
    <row r="520" spans="1:85" x14ac:dyDescent="0.35">
      <c r="A520" s="155" t="s">
        <v>11363</v>
      </c>
      <c r="B520" s="139" t="s">
        <v>4075</v>
      </c>
      <c r="C520" s="18">
        <v>42212</v>
      </c>
      <c r="D520" s="144">
        <v>0.40347222222222223</v>
      </c>
      <c r="E520" s="141" t="s">
        <v>13267</v>
      </c>
      <c r="F520" s="141">
        <v>3</v>
      </c>
      <c r="G520" s="141" t="s">
        <v>13283</v>
      </c>
      <c r="H520" s="141">
        <v>2015</v>
      </c>
      <c r="I520" s="18"/>
      <c r="J520" s="144"/>
      <c r="K520" s="378"/>
      <c r="L520" s="139" t="s">
        <v>4075</v>
      </c>
      <c r="M520" s="141"/>
      <c r="N520" s="248"/>
      <c r="O520" s="141" t="s">
        <v>26</v>
      </c>
      <c r="P520" s="141"/>
      <c r="Q520" s="141" t="s">
        <v>11364</v>
      </c>
      <c r="R520" s="141"/>
      <c r="S520" s="141"/>
      <c r="T520" s="141"/>
      <c r="U520" s="141"/>
      <c r="V520" s="141"/>
      <c r="W520" s="139" t="s">
        <v>4075</v>
      </c>
      <c r="X520" s="141" t="s">
        <v>25</v>
      </c>
      <c r="Y520" s="141" t="s">
        <v>27</v>
      </c>
      <c r="Z520" s="141" t="s">
        <v>4</v>
      </c>
      <c r="AA520" s="141" t="s">
        <v>34</v>
      </c>
      <c r="AB520" s="141"/>
      <c r="AC520" s="139" t="s">
        <v>18047</v>
      </c>
      <c r="AD520" s="380"/>
      <c r="AE520" s="139" t="s">
        <v>105</v>
      </c>
      <c r="AF520" s="139" t="s">
        <v>13076</v>
      </c>
      <c r="AG520" s="139" t="s">
        <v>1518</v>
      </c>
      <c r="AH520" s="139" t="s">
        <v>1378</v>
      </c>
      <c r="AI520" s="139" t="s">
        <v>1518</v>
      </c>
      <c r="AJ520" s="139"/>
      <c r="AK520" s="139" t="s">
        <v>1518</v>
      </c>
      <c r="AL520" s="139" t="s">
        <v>7</v>
      </c>
      <c r="AM520" s="141" t="s">
        <v>1537</v>
      </c>
      <c r="AN520" s="141" t="s">
        <v>8</v>
      </c>
      <c r="AO520" s="139" t="s">
        <v>1477</v>
      </c>
      <c r="AP520" s="139" t="s">
        <v>7</v>
      </c>
      <c r="AQ520" s="139"/>
      <c r="AR520" s="381"/>
      <c r="AS520" s="139" t="s">
        <v>4075</v>
      </c>
      <c r="AT520" s="141" t="s">
        <v>1404</v>
      </c>
      <c r="AU520" s="141"/>
      <c r="AV520" s="383"/>
      <c r="AW520" s="385"/>
      <c r="AX520" s="139"/>
      <c r="AY520" t="s">
        <v>18607</v>
      </c>
      <c r="BA520" s="381"/>
      <c r="BB520" s="139" t="s">
        <v>17</v>
      </c>
      <c r="BC520" s="166"/>
      <c r="BD520" s="166"/>
      <c r="BE520" s="166"/>
      <c r="BF520" s="166"/>
      <c r="BG520" s="166"/>
      <c r="BH520" s="308"/>
      <c r="BI520" s="308"/>
      <c r="BJ520" s="141" t="s">
        <v>26</v>
      </c>
      <c r="BK520" s="141" t="s">
        <v>26</v>
      </c>
      <c r="BL520" s="141"/>
      <c r="BM520" s="141"/>
      <c r="BN520" s="139" t="s">
        <v>4075</v>
      </c>
      <c r="BQ520" s="141"/>
      <c r="BV520" s="141"/>
      <c r="BX520" s="141"/>
      <c r="BY520" s="141"/>
      <c r="BZ520" s="141"/>
      <c r="CA520" s="141"/>
      <c r="CB520" s="141"/>
      <c r="CC520" s="141"/>
      <c r="CD520" s="141"/>
      <c r="CE520" s="141"/>
      <c r="CF520" s="141"/>
      <c r="CG520" s="141"/>
    </row>
    <row r="521" spans="1:85" x14ac:dyDescent="0.35">
      <c r="A521" s="155" t="s">
        <v>11362</v>
      </c>
      <c r="B521" s="139" t="s">
        <v>4075</v>
      </c>
      <c r="C521" s="18">
        <v>42212</v>
      </c>
      <c r="D521" s="144">
        <v>0.54652777777777772</v>
      </c>
      <c r="E521" s="141" t="s">
        <v>13267</v>
      </c>
      <c r="F521" s="141">
        <v>3</v>
      </c>
      <c r="G521" s="141" t="s">
        <v>13283</v>
      </c>
      <c r="H521" s="141">
        <v>2015</v>
      </c>
      <c r="I521" s="18"/>
      <c r="J521" s="144"/>
      <c r="K521" s="378"/>
      <c r="L521" s="139" t="s">
        <v>4075</v>
      </c>
      <c r="M521" s="141"/>
      <c r="N521" s="248"/>
      <c r="O521" s="141" t="s">
        <v>26</v>
      </c>
      <c r="P521" s="141"/>
      <c r="Q521" s="141"/>
      <c r="R521" s="141"/>
      <c r="S521" s="141"/>
      <c r="T521" s="141"/>
      <c r="U521" s="141"/>
      <c r="V521" s="141"/>
      <c r="W521" s="139" t="s">
        <v>4075</v>
      </c>
      <c r="X521" s="141" t="s">
        <v>25</v>
      </c>
      <c r="Y521" s="141" t="s">
        <v>27</v>
      </c>
      <c r="Z521" s="141" t="s">
        <v>4</v>
      </c>
      <c r="AA521" s="141" t="s">
        <v>34</v>
      </c>
      <c r="AB521" s="141"/>
      <c r="AC521" s="139" t="s">
        <v>18047</v>
      </c>
      <c r="AD521" s="380"/>
      <c r="AE521" s="139" t="s">
        <v>102</v>
      </c>
      <c r="AF521" s="139" t="s">
        <v>13084</v>
      </c>
      <c r="AG521" s="139" t="s">
        <v>102</v>
      </c>
      <c r="AH521" s="139" t="s">
        <v>1378</v>
      </c>
      <c r="AI521" s="139" t="s">
        <v>1403</v>
      </c>
      <c r="AJ521" s="139" t="s">
        <v>1403</v>
      </c>
      <c r="AK521" s="139"/>
      <c r="AL521" s="139"/>
      <c r="AM521" s="141" t="s">
        <v>12</v>
      </c>
      <c r="AN521" s="141" t="s">
        <v>8</v>
      </c>
      <c r="AO521" s="139" t="s">
        <v>1477</v>
      </c>
      <c r="AP521" s="139" t="s">
        <v>13</v>
      </c>
      <c r="AQ521" s="139"/>
      <c r="AR521" s="381"/>
      <c r="AS521" s="139" t="s">
        <v>4075</v>
      </c>
      <c r="AT521" s="141" t="s">
        <v>1404</v>
      </c>
      <c r="AU521" s="141"/>
      <c r="AV521" s="383"/>
      <c r="AW521" s="385"/>
      <c r="AX521" s="139"/>
      <c r="AY521" t="s">
        <v>18608</v>
      </c>
      <c r="BA521" s="381"/>
      <c r="BB521" s="139" t="s">
        <v>1450</v>
      </c>
      <c r="BC521" s="166"/>
      <c r="BD521" s="166"/>
      <c r="BE521" s="166"/>
      <c r="BF521" s="166"/>
      <c r="BG521" s="166"/>
      <c r="BH521" s="308"/>
      <c r="BI521" s="308"/>
      <c r="BJ521" s="141" t="s">
        <v>26</v>
      </c>
      <c r="BK521" s="141" t="s">
        <v>26</v>
      </c>
      <c r="BL521" s="141"/>
      <c r="BM521" s="141"/>
      <c r="BN521" s="139" t="s">
        <v>4075</v>
      </c>
      <c r="BQ521" s="141"/>
      <c r="BV521" s="141"/>
      <c r="BX521" s="141"/>
      <c r="BY521" s="141"/>
      <c r="BZ521" s="141"/>
      <c r="CA521" s="141"/>
      <c r="CB521" s="141"/>
      <c r="CC521" s="141"/>
      <c r="CD521" s="141"/>
      <c r="CE521" s="141"/>
      <c r="CF521" s="141"/>
      <c r="CG521" s="141"/>
    </row>
    <row r="522" spans="1:85" x14ac:dyDescent="0.35">
      <c r="A522" s="155" t="s">
        <v>11349</v>
      </c>
      <c r="B522" s="139" t="s">
        <v>4075</v>
      </c>
      <c r="C522" s="18">
        <v>42213</v>
      </c>
      <c r="D522" s="144">
        <v>0.52222222222222225</v>
      </c>
      <c r="E522" s="141" t="s">
        <v>13267</v>
      </c>
      <c r="F522" s="141">
        <v>3</v>
      </c>
      <c r="G522" s="141" t="s">
        <v>13283</v>
      </c>
      <c r="H522" s="141">
        <v>2015</v>
      </c>
      <c r="I522" s="18"/>
      <c r="J522" s="144"/>
      <c r="K522" s="378"/>
      <c r="L522" s="139" t="s">
        <v>4075</v>
      </c>
      <c r="M522" s="141"/>
      <c r="N522" s="248"/>
      <c r="O522" s="141" t="s">
        <v>26</v>
      </c>
      <c r="P522" s="141"/>
      <c r="Q522" s="141"/>
      <c r="R522" s="141"/>
      <c r="S522" s="141"/>
      <c r="T522" s="141"/>
      <c r="U522" s="141"/>
      <c r="V522" s="141"/>
      <c r="W522" s="139" t="s">
        <v>4075</v>
      </c>
      <c r="X522" s="141" t="s">
        <v>25</v>
      </c>
      <c r="Y522" s="141" t="s">
        <v>27</v>
      </c>
      <c r="Z522" s="141" t="s">
        <v>4</v>
      </c>
      <c r="AA522" s="141" t="s">
        <v>34</v>
      </c>
      <c r="AB522" s="141"/>
      <c r="AC522" s="139" t="s">
        <v>18049</v>
      </c>
      <c r="AD522" s="380"/>
      <c r="AE522" s="139" t="s">
        <v>107</v>
      </c>
      <c r="AF522" s="139" t="s">
        <v>13076</v>
      </c>
      <c r="AG522" s="139" t="s">
        <v>4130</v>
      </c>
      <c r="AH522" s="139" t="s">
        <v>1378</v>
      </c>
      <c r="AI522" s="139" t="s">
        <v>1518</v>
      </c>
      <c r="AJ522" s="139"/>
      <c r="AK522" s="139" t="s">
        <v>1518</v>
      </c>
      <c r="AL522" s="139" t="s">
        <v>7</v>
      </c>
      <c r="AM522" s="141" t="s">
        <v>4004</v>
      </c>
      <c r="AN522" s="141" t="s">
        <v>8</v>
      </c>
      <c r="AO522" s="139" t="s">
        <v>1477</v>
      </c>
      <c r="AP522" s="139" t="s">
        <v>7</v>
      </c>
      <c r="AQ522" s="139"/>
      <c r="AR522" s="381"/>
      <c r="AS522" s="139" t="s">
        <v>4075</v>
      </c>
      <c r="AT522" s="141" t="s">
        <v>1404</v>
      </c>
      <c r="AU522" s="141"/>
      <c r="AV522" s="383"/>
      <c r="AW522" s="385"/>
      <c r="AX522" s="139"/>
      <c r="AY522" t="s">
        <v>18575</v>
      </c>
      <c r="BA522" s="381"/>
      <c r="BB522" s="139" t="s">
        <v>1450</v>
      </c>
      <c r="BC522" s="166"/>
      <c r="BD522" s="166"/>
      <c r="BE522" s="166"/>
      <c r="BF522" s="166"/>
      <c r="BG522" s="166"/>
      <c r="BH522" s="308"/>
      <c r="BI522" s="308"/>
      <c r="BJ522" s="141" t="s">
        <v>26</v>
      </c>
      <c r="BK522" s="141" t="s">
        <v>26</v>
      </c>
      <c r="BL522" s="141"/>
      <c r="BM522" s="141"/>
      <c r="BN522" s="139" t="s">
        <v>4075</v>
      </c>
      <c r="BQ522" s="141"/>
      <c r="BV522" s="141"/>
      <c r="BX522" s="141"/>
      <c r="BY522" s="141"/>
      <c r="BZ522" s="141"/>
      <c r="CA522" s="141"/>
      <c r="CB522" s="141"/>
      <c r="CC522" s="141"/>
      <c r="CD522" s="141"/>
      <c r="CE522" s="141"/>
      <c r="CF522" s="141"/>
      <c r="CG522" s="141"/>
    </row>
    <row r="523" spans="1:85" x14ac:dyDescent="0.35">
      <c r="A523" s="155" t="s">
        <v>19950</v>
      </c>
      <c r="B523" s="139" t="s">
        <v>4075</v>
      </c>
      <c r="C523" s="18">
        <v>42213</v>
      </c>
      <c r="D523" s="144">
        <v>0.52622685185185181</v>
      </c>
      <c r="E523" s="141" t="s">
        <v>13267</v>
      </c>
      <c r="F523" s="141">
        <v>3</v>
      </c>
      <c r="G523" s="141" t="s">
        <v>13283</v>
      </c>
      <c r="H523" s="141">
        <v>2015</v>
      </c>
      <c r="I523" s="18">
        <v>42213</v>
      </c>
      <c r="J523" s="144">
        <v>0.52569444444444446</v>
      </c>
      <c r="K523" s="378"/>
      <c r="L523" s="139" t="s">
        <v>4075</v>
      </c>
      <c r="M523" s="141" t="s">
        <v>28</v>
      </c>
      <c r="N523" s="248">
        <v>44253</v>
      </c>
      <c r="O523" s="141" t="s">
        <v>25</v>
      </c>
      <c r="P523" s="141"/>
      <c r="Q523" s="141" t="s">
        <v>19951</v>
      </c>
      <c r="R523" s="141" t="s">
        <v>1944</v>
      </c>
      <c r="S523" s="141"/>
      <c r="T523" s="141" t="s">
        <v>19952</v>
      </c>
      <c r="U523" s="141"/>
      <c r="V523" s="141"/>
      <c r="W523" s="139" t="s">
        <v>4075</v>
      </c>
      <c r="X523" s="141" t="s">
        <v>25</v>
      </c>
      <c r="Y523" s="141" t="s">
        <v>27</v>
      </c>
      <c r="Z523" s="141"/>
      <c r="AA523" s="141" t="s">
        <v>34</v>
      </c>
      <c r="AB523" s="141"/>
      <c r="AC523" s="139" t="s">
        <v>18049</v>
      </c>
      <c r="AD523" s="380"/>
      <c r="AE523" s="139" t="s">
        <v>107</v>
      </c>
      <c r="AF523" s="139" t="s">
        <v>13076</v>
      </c>
      <c r="AG523" s="139" t="s">
        <v>4130</v>
      </c>
      <c r="AH523" s="139" t="s">
        <v>1380</v>
      </c>
      <c r="AI523" s="139" t="s">
        <v>1518</v>
      </c>
      <c r="AJ523" s="139"/>
      <c r="AK523" s="139" t="s">
        <v>1518</v>
      </c>
      <c r="AL523" s="139" t="s">
        <v>7</v>
      </c>
      <c r="AM523" s="141" t="s">
        <v>9</v>
      </c>
      <c r="AN523" s="141" t="s">
        <v>8</v>
      </c>
      <c r="AO523" s="139"/>
      <c r="AP523" s="139" t="s">
        <v>7</v>
      </c>
      <c r="AQ523" s="139"/>
      <c r="AR523" s="381"/>
      <c r="AS523" s="139" t="s">
        <v>4075</v>
      </c>
      <c r="AT523" s="141" t="s">
        <v>1404</v>
      </c>
      <c r="AU523" s="141"/>
      <c r="AV523" s="383"/>
      <c r="AW523" s="385"/>
      <c r="AX523" s="139" t="s">
        <v>143</v>
      </c>
      <c r="AY523" t="s">
        <v>18575</v>
      </c>
      <c r="BA523" s="381"/>
      <c r="BB523" s="139" t="s">
        <v>1450</v>
      </c>
      <c r="BC523" s="166"/>
      <c r="BD523" s="166"/>
      <c r="BE523" s="166"/>
      <c r="BF523" s="166"/>
      <c r="BG523" s="166"/>
      <c r="BH523" s="308"/>
      <c r="BI523" s="308"/>
      <c r="BJ523" s="141" t="s">
        <v>26</v>
      </c>
      <c r="BK523" s="141" t="s">
        <v>26</v>
      </c>
      <c r="BL523" s="141"/>
      <c r="BM523" s="141"/>
      <c r="BN523" s="139" t="s">
        <v>4075</v>
      </c>
      <c r="BQ523" s="141"/>
      <c r="BV523" s="141"/>
      <c r="BX523" s="141"/>
      <c r="BY523" s="141"/>
      <c r="BZ523" s="141"/>
      <c r="CA523" s="141"/>
      <c r="CB523" s="141"/>
      <c r="CC523" s="141"/>
      <c r="CD523" s="141"/>
      <c r="CE523" s="141"/>
      <c r="CF523" s="141"/>
      <c r="CG523" s="141"/>
    </row>
    <row r="524" spans="1:85" x14ac:dyDescent="0.35">
      <c r="A524" s="155" t="s">
        <v>11353</v>
      </c>
      <c r="B524" s="139" t="s">
        <v>4075</v>
      </c>
      <c r="C524" s="18">
        <v>42213</v>
      </c>
      <c r="D524" s="144">
        <v>0.51041666666666663</v>
      </c>
      <c r="E524" s="141" t="s">
        <v>13267</v>
      </c>
      <c r="F524" s="141">
        <v>3</v>
      </c>
      <c r="G524" s="141" t="s">
        <v>13283</v>
      </c>
      <c r="H524" s="141">
        <v>2015</v>
      </c>
      <c r="I524" s="18">
        <v>42213</v>
      </c>
      <c r="J524" s="144">
        <v>0.51041666666666663</v>
      </c>
      <c r="K524" s="378"/>
      <c r="L524" s="139" t="s">
        <v>4075</v>
      </c>
      <c r="M524" s="141"/>
      <c r="N524" s="248"/>
      <c r="O524" s="141" t="s">
        <v>26</v>
      </c>
      <c r="P524" s="141"/>
      <c r="Q524" s="141"/>
      <c r="R524" s="141" t="s">
        <v>11354</v>
      </c>
      <c r="S524" s="141"/>
      <c r="T524" s="141"/>
      <c r="U524" s="141"/>
      <c r="V524" s="141"/>
      <c r="W524" s="139" t="s">
        <v>4075</v>
      </c>
      <c r="X524" s="141" t="s">
        <v>25</v>
      </c>
      <c r="Y524" s="141" t="s">
        <v>27</v>
      </c>
      <c r="Z524" s="141" t="s">
        <v>4</v>
      </c>
      <c r="AA524" s="141" t="s">
        <v>34</v>
      </c>
      <c r="AB524" s="141"/>
      <c r="AC524" s="139" t="s">
        <v>18047</v>
      </c>
      <c r="AD524" s="380"/>
      <c r="AE524" s="139" t="s">
        <v>102</v>
      </c>
      <c r="AF524" s="139" t="s">
        <v>13088</v>
      </c>
      <c r="AG524" s="139" t="s">
        <v>102</v>
      </c>
      <c r="AH524" s="139" t="s">
        <v>1378</v>
      </c>
      <c r="AI524" s="139" t="s">
        <v>100</v>
      </c>
      <c r="AJ524" s="139" t="s">
        <v>100</v>
      </c>
      <c r="AK524" s="139"/>
      <c r="AL524" s="139"/>
      <c r="AM524" s="141" t="s">
        <v>1537</v>
      </c>
      <c r="AN524" s="141" t="s">
        <v>8</v>
      </c>
      <c r="AO524" s="139" t="s">
        <v>1614</v>
      </c>
      <c r="AP524" s="139" t="s">
        <v>100</v>
      </c>
      <c r="AQ524" s="139"/>
      <c r="AR524" s="381"/>
      <c r="AS524" s="139" t="s">
        <v>4075</v>
      </c>
      <c r="AT524" s="141" t="s">
        <v>1404</v>
      </c>
      <c r="AU524" s="141"/>
      <c r="AV524" s="383"/>
      <c r="AW524" s="385"/>
      <c r="AX524" s="139"/>
      <c r="AY524" t="s">
        <v>18609</v>
      </c>
      <c r="AZ524">
        <v>12000</v>
      </c>
      <c r="BA524" s="381"/>
      <c r="BB524" s="139" t="s">
        <v>1451</v>
      </c>
      <c r="BC524" s="166"/>
      <c r="BD524" s="166"/>
      <c r="BE524" s="166"/>
      <c r="BF524" s="166"/>
      <c r="BG524" s="166"/>
      <c r="BH524" s="308"/>
      <c r="BI524" s="308"/>
      <c r="BJ524" s="141" t="s">
        <v>26</v>
      </c>
      <c r="BK524" s="141" t="s">
        <v>26</v>
      </c>
      <c r="BL524" s="141"/>
      <c r="BM524" s="141"/>
      <c r="BN524" s="139" t="s">
        <v>4075</v>
      </c>
      <c r="BQ524" s="141"/>
      <c r="BV524" s="141"/>
      <c r="BX524" s="141"/>
      <c r="BY524" s="141"/>
      <c r="BZ524" s="141"/>
      <c r="CA524" s="141"/>
      <c r="CB524" s="141"/>
      <c r="CC524" s="141"/>
      <c r="CD524" s="141"/>
      <c r="CE524" s="141"/>
      <c r="CF524" s="141"/>
      <c r="CG524" s="141"/>
    </row>
    <row r="525" spans="1:85" x14ac:dyDescent="0.35">
      <c r="A525" s="155" t="s">
        <v>11350</v>
      </c>
      <c r="B525" s="139" t="s">
        <v>4075</v>
      </c>
      <c r="C525" s="18">
        <v>42213</v>
      </c>
      <c r="D525" s="144">
        <v>0.5131944444444444</v>
      </c>
      <c r="E525" s="141" t="s">
        <v>13267</v>
      </c>
      <c r="F525" s="141">
        <v>3</v>
      </c>
      <c r="G525" s="141" t="s">
        <v>13283</v>
      </c>
      <c r="H525" s="141">
        <v>2015</v>
      </c>
      <c r="I525" s="18">
        <v>42213</v>
      </c>
      <c r="J525" s="144">
        <v>0.5131944444444444</v>
      </c>
      <c r="K525" s="378"/>
      <c r="L525" s="139" t="s">
        <v>4075</v>
      </c>
      <c r="M525" s="141"/>
      <c r="N525" s="248"/>
      <c r="O525" s="141" t="s">
        <v>26</v>
      </c>
      <c r="P525" s="141"/>
      <c r="Q525" s="141" t="s">
        <v>11351</v>
      </c>
      <c r="R525" s="141" t="s">
        <v>11352</v>
      </c>
      <c r="S525" s="141"/>
      <c r="T525" s="141"/>
      <c r="U525" s="141"/>
      <c r="V525" s="141"/>
      <c r="W525" s="139" t="s">
        <v>4075</v>
      </c>
      <c r="X525" s="141" t="s">
        <v>25</v>
      </c>
      <c r="Y525" s="141" t="s">
        <v>27</v>
      </c>
      <c r="Z525" s="141" t="s">
        <v>4</v>
      </c>
      <c r="AA525" s="141" t="s">
        <v>34</v>
      </c>
      <c r="AB525" s="141"/>
      <c r="AC525" s="139" t="s">
        <v>18049</v>
      </c>
      <c r="AD525" s="380"/>
      <c r="AE525" s="139" t="s">
        <v>103</v>
      </c>
      <c r="AF525" s="139" t="s">
        <v>13075</v>
      </c>
      <c r="AG525" s="139" t="s">
        <v>103</v>
      </c>
      <c r="AH525" s="139" t="s">
        <v>1378</v>
      </c>
      <c r="AI525" s="139" t="s">
        <v>7340</v>
      </c>
      <c r="AJ525" s="139"/>
      <c r="AK525" s="139" t="s">
        <v>7340</v>
      </c>
      <c r="AL525" s="139" t="s">
        <v>1408</v>
      </c>
      <c r="AM525" s="141" t="s">
        <v>1537</v>
      </c>
      <c r="AN525" s="141" t="s">
        <v>8</v>
      </c>
      <c r="AO525" s="139" t="s">
        <v>1614</v>
      </c>
      <c r="AP525" s="139" t="s">
        <v>7</v>
      </c>
      <c r="AQ525" s="139"/>
      <c r="AR525" s="381"/>
      <c r="AS525" s="139" t="s">
        <v>4075</v>
      </c>
      <c r="AT525" s="141" t="s">
        <v>1404</v>
      </c>
      <c r="AU525" s="141"/>
      <c r="AV525" s="383"/>
      <c r="AW525" s="385"/>
      <c r="AX525" s="139"/>
      <c r="AY525" t="s">
        <v>18610</v>
      </c>
      <c r="AZ525">
        <v>12000</v>
      </c>
      <c r="BA525" s="381"/>
      <c r="BB525" s="139" t="s">
        <v>1444</v>
      </c>
      <c r="BC525" s="166"/>
      <c r="BD525" s="166"/>
      <c r="BE525" s="166"/>
      <c r="BF525" s="166"/>
      <c r="BG525" s="166"/>
      <c r="BH525" s="308"/>
      <c r="BI525" s="308"/>
      <c r="BJ525" s="141" t="s">
        <v>26</v>
      </c>
      <c r="BK525" s="141" t="s">
        <v>26</v>
      </c>
      <c r="BL525" s="141"/>
      <c r="BM525" s="141"/>
      <c r="BN525" s="139" t="s">
        <v>4075</v>
      </c>
      <c r="BQ525" s="141"/>
      <c r="BV525" s="141"/>
      <c r="BX525" s="141"/>
      <c r="BY525" s="141"/>
      <c r="BZ525" s="141"/>
      <c r="CA525" s="141"/>
      <c r="CB525" s="141"/>
      <c r="CC525" s="141"/>
      <c r="CD525" s="141"/>
      <c r="CE525" s="141"/>
      <c r="CF525" s="141"/>
      <c r="CG525" s="141"/>
    </row>
    <row r="526" spans="1:85" x14ac:dyDescent="0.35">
      <c r="A526" s="155" t="s">
        <v>11345</v>
      </c>
      <c r="B526" s="139" t="s">
        <v>4075</v>
      </c>
      <c r="C526" s="18">
        <v>42214</v>
      </c>
      <c r="D526" s="144">
        <v>0.9819444444444444</v>
      </c>
      <c r="E526" s="141" t="s">
        <v>13267</v>
      </c>
      <c r="F526" s="141">
        <v>3</v>
      </c>
      <c r="G526" s="141" t="s">
        <v>13283</v>
      </c>
      <c r="H526" s="141">
        <v>2015</v>
      </c>
      <c r="I526" s="18">
        <v>42214</v>
      </c>
      <c r="J526" s="144">
        <v>0.9819444444444444</v>
      </c>
      <c r="K526" s="378"/>
      <c r="L526" s="139" t="s">
        <v>4075</v>
      </c>
      <c r="M526" s="141"/>
      <c r="N526" s="248"/>
      <c r="O526" s="141" t="s">
        <v>26</v>
      </c>
      <c r="P526" s="141"/>
      <c r="Q526" s="141" t="s">
        <v>11346</v>
      </c>
      <c r="R526" s="141" t="s">
        <v>11347</v>
      </c>
      <c r="S526" s="141"/>
      <c r="T526" s="141"/>
      <c r="U526" s="141">
        <v>110541315</v>
      </c>
      <c r="V526" s="141"/>
      <c r="W526" s="139" t="s">
        <v>4075</v>
      </c>
      <c r="X526" s="141" t="s">
        <v>25</v>
      </c>
      <c r="Y526" s="141" t="s">
        <v>27</v>
      </c>
      <c r="Z526" s="141" t="s">
        <v>4</v>
      </c>
      <c r="AA526" s="141" t="s">
        <v>34</v>
      </c>
      <c r="AB526" s="141"/>
      <c r="AC526" s="139" t="s">
        <v>18049</v>
      </c>
      <c r="AD526" s="380"/>
      <c r="AE526" s="139" t="s">
        <v>4</v>
      </c>
      <c r="AF526" s="139" t="s">
        <v>13073</v>
      </c>
      <c r="AG526" s="139" t="s">
        <v>4</v>
      </c>
      <c r="AH526" s="139" t="s">
        <v>1378</v>
      </c>
      <c r="AI526" s="139" t="s">
        <v>15678</v>
      </c>
      <c r="AJ526" s="139"/>
      <c r="AK526" s="139" t="s">
        <v>15678</v>
      </c>
      <c r="AL526" s="139" t="s">
        <v>7</v>
      </c>
      <c r="AM526" s="141" t="s">
        <v>4004</v>
      </c>
      <c r="AN526" s="141" t="s">
        <v>8</v>
      </c>
      <c r="AO526" s="139" t="s">
        <v>1614</v>
      </c>
      <c r="AP526" s="139" t="s">
        <v>7</v>
      </c>
      <c r="AQ526" s="139"/>
      <c r="AR526" s="381"/>
      <c r="AS526" s="139" t="s">
        <v>4075</v>
      </c>
      <c r="AT526" s="141" t="s">
        <v>1404</v>
      </c>
      <c r="AU526" s="141"/>
      <c r="AV526" s="383"/>
      <c r="AW526" s="385"/>
      <c r="AX526" s="139"/>
      <c r="AY526" t="s">
        <v>18611</v>
      </c>
      <c r="AZ526">
        <v>12000</v>
      </c>
      <c r="BA526" s="381"/>
      <c r="BB526" s="139" t="s">
        <v>17</v>
      </c>
      <c r="BC526" s="166"/>
      <c r="BD526" s="166"/>
      <c r="BE526" s="166"/>
      <c r="BF526" s="166"/>
      <c r="BG526" s="166"/>
      <c r="BH526" s="308"/>
      <c r="BI526" s="308"/>
      <c r="BJ526" s="141" t="s">
        <v>26</v>
      </c>
      <c r="BK526" s="141" t="s">
        <v>26</v>
      </c>
      <c r="BL526" s="141"/>
      <c r="BM526" s="141"/>
      <c r="BN526" s="139" t="s">
        <v>4075</v>
      </c>
      <c r="BQ526" s="141" t="s">
        <v>15733</v>
      </c>
      <c r="BR526" s="135" t="s">
        <v>15685</v>
      </c>
      <c r="BT526" s="135" t="s">
        <v>15357</v>
      </c>
      <c r="BU526" s="135" t="s">
        <v>15359</v>
      </c>
      <c r="BV526" s="141" t="s">
        <v>13275</v>
      </c>
      <c r="BW526" s="135" t="s">
        <v>13266</v>
      </c>
      <c r="BX526" s="141" t="s">
        <v>12</v>
      </c>
      <c r="BY526" s="141" t="s">
        <v>12</v>
      </c>
      <c r="BZ526" s="141" t="s">
        <v>26</v>
      </c>
      <c r="CA526" s="141" t="s">
        <v>1848</v>
      </c>
      <c r="CB526" s="141"/>
      <c r="CC526" s="141" t="s">
        <v>15704</v>
      </c>
      <c r="CD526" s="141" t="s">
        <v>15683</v>
      </c>
      <c r="CE526" s="141" t="s">
        <v>15450</v>
      </c>
      <c r="CF526" s="141" t="s">
        <v>15451</v>
      </c>
      <c r="CG526" s="141" t="s">
        <v>2003</v>
      </c>
    </row>
    <row r="527" spans="1:85" x14ac:dyDescent="0.35">
      <c r="A527" s="155" t="s">
        <v>11348</v>
      </c>
      <c r="B527" s="139" t="s">
        <v>4075</v>
      </c>
      <c r="C527" s="18">
        <v>42214</v>
      </c>
      <c r="D527" s="144">
        <v>0.5625</v>
      </c>
      <c r="E527" s="141" t="s">
        <v>13267</v>
      </c>
      <c r="F527" s="141">
        <v>3</v>
      </c>
      <c r="G527" s="141" t="s">
        <v>13283</v>
      </c>
      <c r="H527" s="141">
        <v>2015</v>
      </c>
      <c r="I527" s="18"/>
      <c r="J527" s="144"/>
      <c r="K527" s="378"/>
      <c r="L527" s="139" t="s">
        <v>4075</v>
      </c>
      <c r="M527" s="141"/>
      <c r="N527" s="248"/>
      <c r="O527" s="141" t="s">
        <v>26</v>
      </c>
      <c r="P527" s="141"/>
      <c r="Q527" s="141"/>
      <c r="R527" s="141"/>
      <c r="S527" s="141"/>
      <c r="T527" s="141"/>
      <c r="U527" s="141"/>
      <c r="V527" s="141"/>
      <c r="W527" s="139" t="s">
        <v>4075</v>
      </c>
      <c r="X527" s="141" t="s">
        <v>25</v>
      </c>
      <c r="Y527" s="141" t="s">
        <v>27</v>
      </c>
      <c r="Z527" s="141" t="s">
        <v>4</v>
      </c>
      <c r="AA527" s="141" t="s">
        <v>34</v>
      </c>
      <c r="AB527" s="141"/>
      <c r="AC527" s="139" t="s">
        <v>18049</v>
      </c>
      <c r="AD527" s="380"/>
      <c r="AE527" s="139" t="s">
        <v>105</v>
      </c>
      <c r="AF527" s="139" t="s">
        <v>13076</v>
      </c>
      <c r="AG527" s="139" t="s">
        <v>1518</v>
      </c>
      <c r="AH527" s="139" t="s">
        <v>1378</v>
      </c>
      <c r="AI527" s="139" t="s">
        <v>1518</v>
      </c>
      <c r="AJ527" s="139"/>
      <c r="AK527" s="139" t="s">
        <v>1518</v>
      </c>
      <c r="AL527" s="139" t="s">
        <v>7</v>
      </c>
      <c r="AM527" s="141"/>
      <c r="AN527" s="141" t="s">
        <v>8</v>
      </c>
      <c r="AO527" s="139" t="s">
        <v>1477</v>
      </c>
      <c r="AP527" s="139" t="s">
        <v>7</v>
      </c>
      <c r="AQ527" s="139"/>
      <c r="AR527" s="381"/>
      <c r="AS527" s="139" t="s">
        <v>4075</v>
      </c>
      <c r="AT527" s="141" t="s">
        <v>1404</v>
      </c>
      <c r="AU527" s="141"/>
      <c r="AV527" s="383"/>
      <c r="AW527" s="385"/>
      <c r="AX527" s="139"/>
      <c r="AY527" t="s">
        <v>18612</v>
      </c>
      <c r="BA527" s="381"/>
      <c r="BB527" s="139" t="s">
        <v>17</v>
      </c>
      <c r="BC527" s="166"/>
      <c r="BD527" s="166"/>
      <c r="BE527" s="166"/>
      <c r="BF527" s="166"/>
      <c r="BG527" s="166"/>
      <c r="BH527" s="308"/>
      <c r="BI527" s="308"/>
      <c r="BJ527" s="141" t="s">
        <v>26</v>
      </c>
      <c r="BK527" s="141" t="s">
        <v>26</v>
      </c>
      <c r="BL527" s="141"/>
      <c r="BM527" s="141"/>
      <c r="BN527" s="139" t="s">
        <v>4075</v>
      </c>
      <c r="BQ527" s="141"/>
      <c r="BV527" s="141"/>
      <c r="BX527" s="141"/>
      <c r="BY527" s="141"/>
      <c r="BZ527" s="141"/>
      <c r="CA527" s="141"/>
      <c r="CB527" s="141"/>
      <c r="CC527" s="141"/>
      <c r="CD527" s="141"/>
      <c r="CE527" s="141"/>
      <c r="CF527" s="141"/>
      <c r="CG527" s="141"/>
    </row>
    <row r="528" spans="1:85" x14ac:dyDescent="0.35">
      <c r="A528" s="155" t="s">
        <v>11334</v>
      </c>
      <c r="B528" s="139" t="s">
        <v>4075</v>
      </c>
      <c r="C528" s="18">
        <v>42215</v>
      </c>
      <c r="D528" s="144">
        <v>0.73472222222222228</v>
      </c>
      <c r="E528" s="141" t="s">
        <v>13267</v>
      </c>
      <c r="F528" s="141">
        <v>3</v>
      </c>
      <c r="G528" s="141" t="s">
        <v>13283</v>
      </c>
      <c r="H528" s="141">
        <v>2015</v>
      </c>
      <c r="I528" s="18">
        <v>42215</v>
      </c>
      <c r="J528" s="144">
        <v>0.73472222222222228</v>
      </c>
      <c r="K528" s="378"/>
      <c r="L528" s="139" t="s">
        <v>4075</v>
      </c>
      <c r="M528" s="141"/>
      <c r="N528" s="248"/>
      <c r="O528" s="141" t="s">
        <v>26</v>
      </c>
      <c r="P528" s="141"/>
      <c r="Q528" s="141" t="s">
        <v>11335</v>
      </c>
      <c r="R528" s="141" t="s">
        <v>11336</v>
      </c>
      <c r="S528" s="141"/>
      <c r="T528" s="141"/>
      <c r="U528" s="141"/>
      <c r="V528" s="141"/>
      <c r="W528" s="139" t="s">
        <v>4075</v>
      </c>
      <c r="X528" s="141" t="s">
        <v>25</v>
      </c>
      <c r="Y528" s="141" t="s">
        <v>27</v>
      </c>
      <c r="Z528" s="141" t="s">
        <v>4</v>
      </c>
      <c r="AA528" s="141" t="s">
        <v>34</v>
      </c>
      <c r="AB528" s="141"/>
      <c r="AC528" s="139" t="s">
        <v>18047</v>
      </c>
      <c r="AD528" s="380"/>
      <c r="AE528" s="139" t="s">
        <v>4</v>
      </c>
      <c r="AF528" s="139" t="s">
        <v>13073</v>
      </c>
      <c r="AG528" s="139" t="s">
        <v>4</v>
      </c>
      <c r="AH528" s="139" t="s">
        <v>1378</v>
      </c>
      <c r="AI528" s="139" t="s">
        <v>15678</v>
      </c>
      <c r="AJ528" s="139"/>
      <c r="AK528" s="139" t="s">
        <v>15678</v>
      </c>
      <c r="AL528" s="139" t="s">
        <v>7</v>
      </c>
      <c r="AM528" s="141"/>
      <c r="AN528" s="141" t="s">
        <v>8</v>
      </c>
      <c r="AO528" s="139" t="s">
        <v>1614</v>
      </c>
      <c r="AP528" s="139" t="s">
        <v>7</v>
      </c>
      <c r="AQ528" s="139"/>
      <c r="AR528" s="381"/>
      <c r="AS528" s="139" t="s">
        <v>4075</v>
      </c>
      <c r="AT528" s="141" t="s">
        <v>1404</v>
      </c>
      <c r="AU528" s="141">
        <v>246</v>
      </c>
      <c r="AV528" s="383"/>
      <c r="AW528" s="385"/>
      <c r="AX528" s="139"/>
      <c r="AY528" t="s">
        <v>18467</v>
      </c>
      <c r="AZ528">
        <v>12000</v>
      </c>
      <c r="BA528" s="381"/>
      <c r="BB528" s="139" t="s">
        <v>1450</v>
      </c>
      <c r="BC528" s="166"/>
      <c r="BD528" s="166"/>
      <c r="BE528" s="166"/>
      <c r="BF528" s="166"/>
      <c r="BG528" s="166"/>
      <c r="BH528" s="308"/>
      <c r="BI528" s="308"/>
      <c r="BJ528" s="141" t="s">
        <v>26</v>
      </c>
      <c r="BK528" s="141" t="s">
        <v>26</v>
      </c>
      <c r="BL528" s="141"/>
      <c r="BM528" s="141"/>
      <c r="BN528" s="139" t="s">
        <v>4075</v>
      </c>
      <c r="BQ528" s="141" t="s">
        <v>15734</v>
      </c>
      <c r="BR528" s="135" t="s">
        <v>15685</v>
      </c>
      <c r="BT528" s="135" t="s">
        <v>15360</v>
      </c>
      <c r="BU528" s="135" t="s">
        <v>15356</v>
      </c>
      <c r="BV528" s="141" t="s">
        <v>2294</v>
      </c>
      <c r="BW528" s="135" t="s">
        <v>3829</v>
      </c>
      <c r="BX528" s="141" t="s">
        <v>12</v>
      </c>
      <c r="BY528" s="141" t="s">
        <v>15681</v>
      </c>
      <c r="BZ528" s="141" t="s">
        <v>26</v>
      </c>
      <c r="CA528" s="141" t="s">
        <v>1848</v>
      </c>
      <c r="CB528" s="141"/>
      <c r="CC528" s="141" t="s">
        <v>15690</v>
      </c>
      <c r="CD528" s="141" t="s">
        <v>34</v>
      </c>
      <c r="CE528" s="141" t="s">
        <v>15450</v>
      </c>
      <c r="CF528" s="141" t="s">
        <v>15451</v>
      </c>
      <c r="CG528" s="141" t="s">
        <v>1848</v>
      </c>
    </row>
    <row r="529" spans="1:85" x14ac:dyDescent="0.35">
      <c r="A529" s="155" t="s">
        <v>11331</v>
      </c>
      <c r="B529" s="139" t="s">
        <v>4075</v>
      </c>
      <c r="C529" s="18">
        <v>42215</v>
      </c>
      <c r="D529" s="144">
        <v>0.74722222222222223</v>
      </c>
      <c r="E529" s="141" t="s">
        <v>13267</v>
      </c>
      <c r="F529" s="141">
        <v>3</v>
      </c>
      <c r="G529" s="141" t="s">
        <v>13283</v>
      </c>
      <c r="H529" s="141">
        <v>2015</v>
      </c>
      <c r="I529" s="18">
        <v>42215</v>
      </c>
      <c r="J529" s="144">
        <v>0.74722222222222223</v>
      </c>
      <c r="K529" s="378"/>
      <c r="L529" s="139" t="s">
        <v>4075</v>
      </c>
      <c r="M529" s="141"/>
      <c r="N529" s="248"/>
      <c r="O529" s="141" t="s">
        <v>26</v>
      </c>
      <c r="P529" s="141"/>
      <c r="Q529" s="141" t="s">
        <v>11332</v>
      </c>
      <c r="R529" s="141" t="s">
        <v>11333</v>
      </c>
      <c r="S529" s="141"/>
      <c r="T529" s="141"/>
      <c r="U529" s="141"/>
      <c r="V529" s="141"/>
      <c r="W529" s="139" t="s">
        <v>4075</v>
      </c>
      <c r="X529" s="141" t="s">
        <v>25</v>
      </c>
      <c r="Y529" s="141" t="s">
        <v>27</v>
      </c>
      <c r="Z529" s="141" t="s">
        <v>4</v>
      </c>
      <c r="AA529" s="141" t="s">
        <v>34</v>
      </c>
      <c r="AB529" s="141"/>
      <c r="AC529" s="139" t="s">
        <v>18050</v>
      </c>
      <c r="AD529" s="380"/>
      <c r="AE529" s="139" t="s">
        <v>105</v>
      </c>
      <c r="AF529" s="139" t="s">
        <v>13076</v>
      </c>
      <c r="AG529" s="139" t="s">
        <v>1518</v>
      </c>
      <c r="AH529" s="139" t="s">
        <v>1378</v>
      </c>
      <c r="AI529" s="139" t="s">
        <v>1518</v>
      </c>
      <c r="AJ529" s="139"/>
      <c r="AK529" s="139" t="s">
        <v>1518</v>
      </c>
      <c r="AL529" s="139" t="s">
        <v>7</v>
      </c>
      <c r="AM529" s="141" t="s">
        <v>4004</v>
      </c>
      <c r="AN529" s="141" t="s">
        <v>8</v>
      </c>
      <c r="AO529" s="139" t="s">
        <v>1614</v>
      </c>
      <c r="AP529" s="139" t="s">
        <v>7</v>
      </c>
      <c r="AQ529" s="139"/>
      <c r="AR529" s="381"/>
      <c r="AS529" s="139" t="s">
        <v>4075</v>
      </c>
      <c r="AT529" s="141" t="s">
        <v>43</v>
      </c>
      <c r="AU529" s="141">
        <v>320</v>
      </c>
      <c r="AV529" s="383"/>
      <c r="AW529" s="385"/>
      <c r="AX529" s="139"/>
      <c r="AY529" t="s">
        <v>18613</v>
      </c>
      <c r="AZ529">
        <v>17000</v>
      </c>
      <c r="BA529" s="381"/>
      <c r="BB529" s="139" t="s">
        <v>1450</v>
      </c>
      <c r="BC529" s="166"/>
      <c r="BD529" s="166"/>
      <c r="BE529" s="166"/>
      <c r="BF529" s="166"/>
      <c r="BG529" s="166"/>
      <c r="BH529" s="308"/>
      <c r="BI529" s="308"/>
      <c r="BJ529" s="141" t="s">
        <v>26</v>
      </c>
      <c r="BK529" s="141" t="s">
        <v>26</v>
      </c>
      <c r="BL529" s="141"/>
      <c r="BM529" s="141"/>
      <c r="BN529" s="139" t="s">
        <v>4075</v>
      </c>
      <c r="BQ529" s="141"/>
      <c r="BV529" s="141"/>
      <c r="BX529" s="141"/>
      <c r="BY529" s="141"/>
      <c r="BZ529" s="141"/>
      <c r="CA529" s="141"/>
      <c r="CB529" s="141"/>
      <c r="CC529" s="141"/>
      <c r="CD529" s="141"/>
      <c r="CE529" s="141"/>
      <c r="CF529" s="141"/>
      <c r="CG529" s="141"/>
    </row>
    <row r="530" spans="1:85" x14ac:dyDescent="0.35">
      <c r="A530" s="155" t="s">
        <v>11328</v>
      </c>
      <c r="B530" s="139" t="s">
        <v>4075</v>
      </c>
      <c r="C530" s="18">
        <v>42215</v>
      </c>
      <c r="D530" s="144">
        <v>0.7993055555555556</v>
      </c>
      <c r="E530" s="141" t="s">
        <v>13267</v>
      </c>
      <c r="F530" s="141">
        <v>3</v>
      </c>
      <c r="G530" s="141" t="s">
        <v>13283</v>
      </c>
      <c r="H530" s="141">
        <v>2015</v>
      </c>
      <c r="I530" s="18">
        <v>42215</v>
      </c>
      <c r="J530" s="144">
        <v>0.7993055555555556</v>
      </c>
      <c r="K530" s="378"/>
      <c r="L530" s="139" t="s">
        <v>4075</v>
      </c>
      <c r="M530" s="141"/>
      <c r="N530" s="248"/>
      <c r="O530" s="141" t="s">
        <v>26</v>
      </c>
      <c r="P530" s="141"/>
      <c r="Q530" s="141" t="s">
        <v>11329</v>
      </c>
      <c r="R530" s="141" t="s">
        <v>11330</v>
      </c>
      <c r="S530" s="141"/>
      <c r="T530" s="141"/>
      <c r="U530" s="141">
        <v>110651830</v>
      </c>
      <c r="V530" s="141"/>
      <c r="W530" s="139" t="s">
        <v>4075</v>
      </c>
      <c r="X530" s="141" t="s">
        <v>25</v>
      </c>
      <c r="Y530" s="141" t="s">
        <v>27</v>
      </c>
      <c r="Z530" s="141" t="s">
        <v>4</v>
      </c>
      <c r="AA530" s="141" t="s">
        <v>34</v>
      </c>
      <c r="AB530" s="141"/>
      <c r="AC530" s="139" t="s">
        <v>18050</v>
      </c>
      <c r="AD530" s="380"/>
      <c r="AE530" s="139" t="s">
        <v>4</v>
      </c>
      <c r="AF530" s="139" t="s">
        <v>13073</v>
      </c>
      <c r="AG530" s="139" t="s">
        <v>4</v>
      </c>
      <c r="AH530" s="139" t="s">
        <v>1378</v>
      </c>
      <c r="AI530" s="139" t="s">
        <v>15678</v>
      </c>
      <c r="AJ530" s="139"/>
      <c r="AK530" s="139" t="s">
        <v>15678</v>
      </c>
      <c r="AL530" s="139" t="s">
        <v>7</v>
      </c>
      <c r="AM530" s="141" t="s">
        <v>4004</v>
      </c>
      <c r="AN530" s="141" t="s">
        <v>8</v>
      </c>
      <c r="AO530" s="139" t="s">
        <v>1614</v>
      </c>
      <c r="AP530" s="139" t="s">
        <v>7</v>
      </c>
      <c r="AQ530" s="139"/>
      <c r="AR530" s="381"/>
      <c r="AS530" s="139" t="s">
        <v>4075</v>
      </c>
      <c r="AT530" s="141" t="s">
        <v>43</v>
      </c>
      <c r="AU530" s="141">
        <v>348</v>
      </c>
      <c r="AV530" s="383"/>
      <c r="AW530" s="385"/>
      <c r="AX530" s="139"/>
      <c r="AY530" t="s">
        <v>18353</v>
      </c>
      <c r="AZ530">
        <v>17000</v>
      </c>
      <c r="BA530" s="381"/>
      <c r="BB530" s="139" t="s">
        <v>1446</v>
      </c>
      <c r="BC530" s="166"/>
      <c r="BD530" s="166"/>
      <c r="BE530" s="166"/>
      <c r="BF530" s="166"/>
      <c r="BG530" s="166"/>
      <c r="BH530" s="308"/>
      <c r="BI530" s="308"/>
      <c r="BJ530" s="141" t="s">
        <v>26</v>
      </c>
      <c r="BK530" s="141" t="s">
        <v>26</v>
      </c>
      <c r="BL530" s="141"/>
      <c r="BM530" s="141"/>
      <c r="BN530" s="139" t="s">
        <v>4075</v>
      </c>
      <c r="BQ530" s="141" t="s">
        <v>15735</v>
      </c>
      <c r="BR530" s="135" t="s">
        <v>15680</v>
      </c>
      <c r="BT530" s="135" t="s">
        <v>15381</v>
      </c>
      <c r="BU530" s="135" t="s">
        <v>15356</v>
      </c>
      <c r="BV530" s="141" t="s">
        <v>13285</v>
      </c>
      <c r="BW530" s="135" t="s">
        <v>13261</v>
      </c>
      <c r="BX530" s="141" t="s">
        <v>15681</v>
      </c>
      <c r="BY530" s="141" t="s">
        <v>15689</v>
      </c>
      <c r="BZ530" s="141" t="s">
        <v>26</v>
      </c>
      <c r="CA530" s="141" t="s">
        <v>1848</v>
      </c>
      <c r="CB530" s="141"/>
      <c r="CC530" s="141" t="s">
        <v>15686</v>
      </c>
      <c r="CD530" s="141" t="s">
        <v>15683</v>
      </c>
      <c r="CE530" s="141" t="s">
        <v>15450</v>
      </c>
      <c r="CF530" s="141" t="s">
        <v>15451</v>
      </c>
      <c r="CG530" s="141" t="s">
        <v>4004</v>
      </c>
    </row>
    <row r="531" spans="1:85" x14ac:dyDescent="0.35">
      <c r="A531" s="155" t="s">
        <v>11344</v>
      </c>
      <c r="B531" s="139" t="s">
        <v>4075</v>
      </c>
      <c r="C531" s="18">
        <v>42215</v>
      </c>
      <c r="D531" s="144">
        <v>0.60138888888888886</v>
      </c>
      <c r="E531" s="141" t="s">
        <v>13267</v>
      </c>
      <c r="F531" s="141">
        <v>3</v>
      </c>
      <c r="G531" s="141" t="s">
        <v>13283</v>
      </c>
      <c r="H531" s="141">
        <v>2015</v>
      </c>
      <c r="I531" s="18"/>
      <c r="J531" s="144"/>
      <c r="K531" s="378"/>
      <c r="L531" s="139" t="s">
        <v>4075</v>
      </c>
      <c r="M531" s="141"/>
      <c r="N531" s="248"/>
      <c r="O531" s="141" t="s">
        <v>26</v>
      </c>
      <c r="P531" s="141"/>
      <c r="Q531" s="141"/>
      <c r="R531" s="141"/>
      <c r="S531" s="141"/>
      <c r="T531" s="141"/>
      <c r="U531" s="141"/>
      <c r="V531" s="141"/>
      <c r="W531" s="139" t="s">
        <v>4075</v>
      </c>
      <c r="X531" s="141" t="s">
        <v>25</v>
      </c>
      <c r="Y531" s="141" t="s">
        <v>27</v>
      </c>
      <c r="Z531" s="141" t="s">
        <v>4</v>
      </c>
      <c r="AA531" s="141" t="s">
        <v>34</v>
      </c>
      <c r="AB531" s="141"/>
      <c r="AC531" s="139" t="s">
        <v>18047</v>
      </c>
      <c r="AD531" s="380"/>
      <c r="AE531" s="139" t="s">
        <v>102</v>
      </c>
      <c r="AF531" s="139" t="s">
        <v>13071</v>
      </c>
      <c r="AG531" s="139" t="s">
        <v>102</v>
      </c>
      <c r="AH531" s="139" t="s">
        <v>1378</v>
      </c>
      <c r="AI531" s="139"/>
      <c r="AJ531" s="139"/>
      <c r="AK531" s="139"/>
      <c r="AL531" s="139"/>
      <c r="AM531" s="141" t="s">
        <v>1537</v>
      </c>
      <c r="AN531" s="141" t="s">
        <v>8</v>
      </c>
      <c r="AO531" s="139" t="s">
        <v>1477</v>
      </c>
      <c r="AP531" s="139" t="s">
        <v>6</v>
      </c>
      <c r="AQ531" s="139"/>
      <c r="AR531" s="381"/>
      <c r="AS531" s="139" t="s">
        <v>4075</v>
      </c>
      <c r="AT531" s="141" t="s">
        <v>1404</v>
      </c>
      <c r="AU531" s="141"/>
      <c r="AV531" s="383"/>
      <c r="AW531" s="385"/>
      <c r="AX531" s="139"/>
      <c r="AY531" t="s">
        <v>18520</v>
      </c>
      <c r="BA531" s="381"/>
      <c r="BB531" s="139" t="s">
        <v>1444</v>
      </c>
      <c r="BC531" s="166"/>
      <c r="BD531" s="166"/>
      <c r="BE531" s="166"/>
      <c r="BF531" s="166"/>
      <c r="BG531" s="166"/>
      <c r="BH531" s="308"/>
      <c r="BI531" s="308"/>
      <c r="BJ531" s="141" t="s">
        <v>26</v>
      </c>
      <c r="BK531" s="141" t="s">
        <v>26</v>
      </c>
      <c r="BL531" s="141"/>
      <c r="BM531" s="141"/>
      <c r="BN531" s="139" t="s">
        <v>4075</v>
      </c>
      <c r="BQ531" s="141"/>
      <c r="BV531" s="141"/>
      <c r="BX531" s="141"/>
      <c r="BY531" s="141"/>
      <c r="BZ531" s="141"/>
      <c r="CA531" s="141"/>
      <c r="CB531" s="141"/>
      <c r="CC531" s="141"/>
      <c r="CD531" s="141"/>
      <c r="CE531" s="141"/>
      <c r="CF531" s="141"/>
      <c r="CG531" s="141"/>
    </row>
    <row r="532" spans="1:85" x14ac:dyDescent="0.35">
      <c r="A532" s="155" t="s">
        <v>11340</v>
      </c>
      <c r="B532" s="139" t="s">
        <v>4075</v>
      </c>
      <c r="C532" s="18">
        <v>42215</v>
      </c>
      <c r="D532" s="144">
        <v>0.62152777777777779</v>
      </c>
      <c r="E532" s="141" t="s">
        <v>13267</v>
      </c>
      <c r="F532" s="141">
        <v>3</v>
      </c>
      <c r="G532" s="141" t="s">
        <v>13283</v>
      </c>
      <c r="H532" s="141">
        <v>2015</v>
      </c>
      <c r="I532" s="18">
        <v>42215</v>
      </c>
      <c r="J532" s="144">
        <v>0.62152777777777779</v>
      </c>
      <c r="K532" s="378"/>
      <c r="L532" s="139" t="s">
        <v>4075</v>
      </c>
      <c r="M532" s="141"/>
      <c r="N532" s="248"/>
      <c r="O532" s="141" t="s">
        <v>26</v>
      </c>
      <c r="P532" s="141"/>
      <c r="Q532" s="141" t="s">
        <v>11341</v>
      </c>
      <c r="R532" s="141" t="s">
        <v>11342</v>
      </c>
      <c r="S532" s="141"/>
      <c r="T532" s="141"/>
      <c r="U532" s="141"/>
      <c r="V532" s="141" t="s">
        <v>11343</v>
      </c>
      <c r="W532" s="139" t="s">
        <v>4075</v>
      </c>
      <c r="X532" s="141" t="s">
        <v>25</v>
      </c>
      <c r="Y532" s="141" t="s">
        <v>27</v>
      </c>
      <c r="Z532" s="141" t="s">
        <v>16</v>
      </c>
      <c r="AA532" s="141" t="s">
        <v>34</v>
      </c>
      <c r="AB532" s="141"/>
      <c r="AC532" s="139" t="s">
        <v>18051</v>
      </c>
      <c r="AD532" s="380"/>
      <c r="AE532" s="139" t="s">
        <v>102</v>
      </c>
      <c r="AF532" s="139" t="s">
        <v>13082</v>
      </c>
      <c r="AG532" s="139" t="s">
        <v>102</v>
      </c>
      <c r="AH532" s="139" t="s">
        <v>1378</v>
      </c>
      <c r="AI532" s="139" t="s">
        <v>60</v>
      </c>
      <c r="AJ532" s="139" t="s">
        <v>60</v>
      </c>
      <c r="AK532" s="139"/>
      <c r="AL532" s="139"/>
      <c r="AM532" s="141" t="s">
        <v>4004</v>
      </c>
      <c r="AN532" s="141" t="s">
        <v>8</v>
      </c>
      <c r="AO532" s="139" t="s">
        <v>1614</v>
      </c>
      <c r="AP532" s="139" t="s">
        <v>60</v>
      </c>
      <c r="AQ532" s="139"/>
      <c r="AR532" s="381"/>
      <c r="AS532" s="139" t="s">
        <v>4075</v>
      </c>
      <c r="AT532" s="141" t="s">
        <v>1404</v>
      </c>
      <c r="AU532" s="141"/>
      <c r="AV532" s="383"/>
      <c r="AW532" s="385"/>
      <c r="AX532" s="139"/>
      <c r="AY532" t="s">
        <v>18614</v>
      </c>
      <c r="AZ532">
        <v>12000</v>
      </c>
      <c r="BA532" s="381"/>
      <c r="BB532" s="139" t="s">
        <v>17</v>
      </c>
      <c r="BC532" s="166"/>
      <c r="BD532" s="166"/>
      <c r="BE532" s="166"/>
      <c r="BF532" s="166"/>
      <c r="BG532" s="166"/>
      <c r="BH532" s="308"/>
      <c r="BI532" s="308"/>
      <c r="BJ532" s="141" t="s">
        <v>26</v>
      </c>
      <c r="BK532" s="141" t="s">
        <v>26</v>
      </c>
      <c r="BL532" s="141"/>
      <c r="BM532" s="141"/>
      <c r="BN532" s="139" t="s">
        <v>4075</v>
      </c>
      <c r="BQ532" s="141"/>
      <c r="BV532" s="141"/>
      <c r="BX532" s="141"/>
      <c r="BY532" s="141"/>
      <c r="BZ532" s="141"/>
      <c r="CA532" s="141"/>
      <c r="CB532" s="141"/>
      <c r="CC532" s="141"/>
      <c r="CD532" s="141"/>
      <c r="CE532" s="141"/>
      <c r="CF532" s="141"/>
      <c r="CG532" s="141"/>
    </row>
    <row r="533" spans="1:85" x14ac:dyDescent="0.35">
      <c r="A533" s="155" t="s">
        <v>11337</v>
      </c>
      <c r="B533" s="139" t="s">
        <v>4075</v>
      </c>
      <c r="C533" s="18">
        <v>42215</v>
      </c>
      <c r="D533" s="144">
        <v>0.6381944444444444</v>
      </c>
      <c r="E533" s="141" t="s">
        <v>13267</v>
      </c>
      <c r="F533" s="141">
        <v>3</v>
      </c>
      <c r="G533" s="141" t="s">
        <v>13283</v>
      </c>
      <c r="H533" s="141">
        <v>2015</v>
      </c>
      <c r="I533" s="18">
        <v>42215</v>
      </c>
      <c r="J533" s="144">
        <v>0.6381944444444444</v>
      </c>
      <c r="K533" s="378"/>
      <c r="L533" s="139" t="s">
        <v>4075</v>
      </c>
      <c r="M533" s="141"/>
      <c r="N533" s="248"/>
      <c r="O533" s="141" t="s">
        <v>26</v>
      </c>
      <c r="P533" s="141"/>
      <c r="Q533" s="141" t="s">
        <v>11338</v>
      </c>
      <c r="R533" s="141" t="s">
        <v>11339</v>
      </c>
      <c r="S533" s="141"/>
      <c r="T533" s="141"/>
      <c r="U533" s="141"/>
      <c r="V533" s="141"/>
      <c r="W533" s="139" t="s">
        <v>4075</v>
      </c>
      <c r="X533" s="141" t="s">
        <v>25</v>
      </c>
      <c r="Y533" s="141" t="s">
        <v>27</v>
      </c>
      <c r="Z533" s="141" t="s">
        <v>4</v>
      </c>
      <c r="AA533" s="141" t="s">
        <v>34</v>
      </c>
      <c r="AB533" s="141"/>
      <c r="AC533" s="139" t="s">
        <v>18050</v>
      </c>
      <c r="AD533" s="380"/>
      <c r="AE533" s="139" t="s">
        <v>4</v>
      </c>
      <c r="AF533" s="139" t="s">
        <v>13073</v>
      </c>
      <c r="AG533" s="139" t="s">
        <v>4</v>
      </c>
      <c r="AH533" s="139" t="s">
        <v>1378</v>
      </c>
      <c r="AI533" s="139" t="s">
        <v>15678</v>
      </c>
      <c r="AJ533" s="139"/>
      <c r="AK533" s="139" t="s">
        <v>15678</v>
      </c>
      <c r="AL533" s="139" t="s">
        <v>7</v>
      </c>
      <c r="AM533" s="141" t="s">
        <v>4004</v>
      </c>
      <c r="AN533" s="141" t="s">
        <v>8</v>
      </c>
      <c r="AO533" s="139" t="s">
        <v>1614</v>
      </c>
      <c r="AP533" s="139" t="s">
        <v>7</v>
      </c>
      <c r="AQ533" s="139"/>
      <c r="AR533" s="381"/>
      <c r="AS533" s="139" t="s">
        <v>4075</v>
      </c>
      <c r="AT533" s="141" t="s">
        <v>1404</v>
      </c>
      <c r="AU533" s="141">
        <v>330</v>
      </c>
      <c r="AV533" s="383"/>
      <c r="AW533" s="385"/>
      <c r="AX533" s="139"/>
      <c r="AY533" t="s">
        <v>18615</v>
      </c>
      <c r="AZ533">
        <v>12000</v>
      </c>
      <c r="BA533" s="381"/>
      <c r="BB533" s="139" t="s">
        <v>1446</v>
      </c>
      <c r="BC533" s="166"/>
      <c r="BD533" s="166"/>
      <c r="BE533" s="166"/>
      <c r="BF533" s="166"/>
      <c r="BG533" s="166"/>
      <c r="BH533" s="308"/>
      <c r="BI533" s="308"/>
      <c r="BJ533" s="141" t="s">
        <v>26</v>
      </c>
      <c r="BK533" s="141" t="s">
        <v>26</v>
      </c>
      <c r="BL533" s="141"/>
      <c r="BM533" s="141"/>
      <c r="BN533" s="139" t="s">
        <v>4075</v>
      </c>
      <c r="BQ533" s="141" t="s">
        <v>15735</v>
      </c>
      <c r="BR533" s="135" t="s">
        <v>15680</v>
      </c>
      <c r="BT533" s="135" t="s">
        <v>15373</v>
      </c>
      <c r="BU533" s="135" t="s">
        <v>15361</v>
      </c>
      <c r="BV533" s="141" t="s">
        <v>13274</v>
      </c>
      <c r="BW533" s="135" t="s">
        <v>13280</v>
      </c>
      <c r="BX533" s="141" t="s">
        <v>15689</v>
      </c>
      <c r="BY533" s="141" t="s">
        <v>15681</v>
      </c>
      <c r="BZ533" s="141" t="s">
        <v>26</v>
      </c>
      <c r="CA533" s="141" t="s">
        <v>1848</v>
      </c>
      <c r="CB533" s="141"/>
      <c r="CC533" s="141" t="s">
        <v>15686</v>
      </c>
      <c r="CD533" s="141" t="s">
        <v>15683</v>
      </c>
      <c r="CE533" s="141" t="s">
        <v>15450</v>
      </c>
      <c r="CF533" s="141" t="s">
        <v>15451</v>
      </c>
      <c r="CG533" s="141"/>
    </row>
    <row r="534" spans="1:85" x14ac:dyDescent="0.35">
      <c r="A534" s="155" t="s">
        <v>11321</v>
      </c>
      <c r="B534" s="139" t="s">
        <v>4075</v>
      </c>
      <c r="C534" s="18">
        <v>42216</v>
      </c>
      <c r="D534" s="144">
        <v>0.94791666666666663</v>
      </c>
      <c r="E534" s="141" t="s">
        <v>13267</v>
      </c>
      <c r="F534" s="141">
        <v>3</v>
      </c>
      <c r="G534" s="141" t="s">
        <v>13283</v>
      </c>
      <c r="H534" s="141">
        <v>2015</v>
      </c>
      <c r="I534" s="18">
        <v>42216</v>
      </c>
      <c r="J534" s="144">
        <v>0.88402777777777775</v>
      </c>
      <c r="K534" s="378"/>
      <c r="L534" s="139" t="s">
        <v>4075</v>
      </c>
      <c r="M534" s="141"/>
      <c r="N534" s="248"/>
      <c r="O534" s="141" t="s">
        <v>26</v>
      </c>
      <c r="P534" s="141"/>
      <c r="Q534" s="141" t="s">
        <v>11322</v>
      </c>
      <c r="R534" s="141" t="s">
        <v>11323</v>
      </c>
      <c r="S534" s="141"/>
      <c r="T534" s="141"/>
      <c r="U534" s="141">
        <v>110546168</v>
      </c>
      <c r="V534" s="141"/>
      <c r="W534" s="139" t="s">
        <v>4075</v>
      </c>
      <c r="X534" s="141" t="s">
        <v>25</v>
      </c>
      <c r="Y534" s="141" t="s">
        <v>27</v>
      </c>
      <c r="Z534" s="141" t="s">
        <v>4</v>
      </c>
      <c r="AA534" s="141" t="s">
        <v>34</v>
      </c>
      <c r="AB534" s="141"/>
      <c r="AC534" s="139" t="s">
        <v>18050</v>
      </c>
      <c r="AD534" s="380"/>
      <c r="AE534" s="139" t="s">
        <v>4</v>
      </c>
      <c r="AF534" s="139" t="s">
        <v>13073</v>
      </c>
      <c r="AG534" s="139" t="s">
        <v>4</v>
      </c>
      <c r="AH534" s="139" t="s">
        <v>1378</v>
      </c>
      <c r="AI534" s="139" t="s">
        <v>15678</v>
      </c>
      <c r="AJ534" s="139"/>
      <c r="AK534" s="139" t="s">
        <v>15678</v>
      </c>
      <c r="AL534" s="139" t="s">
        <v>7</v>
      </c>
      <c r="AM534" s="141" t="s">
        <v>12</v>
      </c>
      <c r="AN534" s="141" t="s">
        <v>8</v>
      </c>
      <c r="AO534" s="139" t="s">
        <v>1614</v>
      </c>
      <c r="AP534" s="139" t="s">
        <v>7</v>
      </c>
      <c r="AQ534" s="139"/>
      <c r="AR534" s="381"/>
      <c r="AS534" s="139" t="s">
        <v>4075</v>
      </c>
      <c r="AT534" s="141" t="s">
        <v>43</v>
      </c>
      <c r="AU534" s="141">
        <v>345</v>
      </c>
      <c r="AV534" s="383"/>
      <c r="AW534" s="385"/>
      <c r="AX534" s="139"/>
      <c r="AY534" t="s">
        <v>18313</v>
      </c>
      <c r="AZ534">
        <v>12000</v>
      </c>
      <c r="BA534" s="381"/>
      <c r="BB534" s="139" t="s">
        <v>1446</v>
      </c>
      <c r="BC534" s="166"/>
      <c r="BD534" s="166"/>
      <c r="BE534" s="166"/>
      <c r="BF534" s="166"/>
      <c r="BG534" s="166"/>
      <c r="BH534" s="308"/>
      <c r="BI534" s="308"/>
      <c r="BJ534" s="141" t="s">
        <v>26</v>
      </c>
      <c r="BK534" s="141" t="s">
        <v>26</v>
      </c>
      <c r="BL534" s="141"/>
      <c r="BM534" s="141"/>
      <c r="BN534" s="139" t="s">
        <v>4075</v>
      </c>
      <c r="BQ534" s="141"/>
      <c r="BV534" s="141"/>
      <c r="BX534" s="141"/>
      <c r="BY534" s="141"/>
      <c r="BZ534" s="141"/>
      <c r="CA534" s="141"/>
      <c r="CB534" s="141"/>
      <c r="CC534" s="141"/>
      <c r="CD534" s="141"/>
      <c r="CE534" s="141"/>
      <c r="CF534" s="141"/>
      <c r="CG534" s="141"/>
    </row>
    <row r="535" spans="1:85" x14ac:dyDescent="0.35">
      <c r="A535" s="155" t="s">
        <v>11324</v>
      </c>
      <c r="B535" s="139" t="s">
        <v>4075</v>
      </c>
      <c r="C535" s="18">
        <v>42216</v>
      </c>
      <c r="D535" s="144">
        <v>0.81666666666666665</v>
      </c>
      <c r="E535" s="141" t="s">
        <v>13267</v>
      </c>
      <c r="F535" s="141">
        <v>3</v>
      </c>
      <c r="G535" s="141" t="s">
        <v>13283</v>
      </c>
      <c r="H535" s="141">
        <v>2015</v>
      </c>
      <c r="I535" s="18"/>
      <c r="J535" s="144"/>
      <c r="K535" s="378"/>
      <c r="L535" s="139" t="s">
        <v>4075</v>
      </c>
      <c r="M535" s="141"/>
      <c r="N535" s="248"/>
      <c r="O535" s="141" t="s">
        <v>26</v>
      </c>
      <c r="P535" s="141"/>
      <c r="Q535" s="141" t="s">
        <v>11325</v>
      </c>
      <c r="R535" s="141"/>
      <c r="S535" s="141"/>
      <c r="T535" s="141"/>
      <c r="U535" s="141"/>
      <c r="V535" s="141"/>
      <c r="W535" s="139" t="s">
        <v>4075</v>
      </c>
      <c r="X535" s="141" t="s">
        <v>25</v>
      </c>
      <c r="Y535" s="141" t="s">
        <v>27</v>
      </c>
      <c r="Z535" s="141" t="s">
        <v>4</v>
      </c>
      <c r="AA535" s="141" t="s">
        <v>34</v>
      </c>
      <c r="AB535" s="141"/>
      <c r="AC535" s="139" t="s">
        <v>18047</v>
      </c>
      <c r="AD535" s="380"/>
      <c r="AE535" s="139" t="s">
        <v>102</v>
      </c>
      <c r="AF535" s="139" t="s">
        <v>13071</v>
      </c>
      <c r="AG535" s="139" t="s">
        <v>102</v>
      </c>
      <c r="AH535" s="139" t="s">
        <v>1378</v>
      </c>
      <c r="AI535" s="139"/>
      <c r="AJ535" s="139"/>
      <c r="AK535" s="139"/>
      <c r="AL535" s="139"/>
      <c r="AM535" s="141" t="s">
        <v>1537</v>
      </c>
      <c r="AN535" s="141" t="s">
        <v>8</v>
      </c>
      <c r="AO535" s="139" t="s">
        <v>1477</v>
      </c>
      <c r="AP535" s="139" t="s">
        <v>7</v>
      </c>
      <c r="AQ535" s="139"/>
      <c r="AR535" s="381"/>
      <c r="AS535" s="139" t="s">
        <v>4075</v>
      </c>
      <c r="AT535" s="141" t="s">
        <v>1404</v>
      </c>
      <c r="AU535" s="141"/>
      <c r="AV535" s="383"/>
      <c r="AW535" s="385"/>
      <c r="AX535" s="139"/>
      <c r="AY535" t="s">
        <v>18616</v>
      </c>
      <c r="BA535" s="381"/>
      <c r="BB535" s="139" t="s">
        <v>17</v>
      </c>
      <c r="BC535" s="166"/>
      <c r="BD535" s="166"/>
      <c r="BE535" s="166"/>
      <c r="BF535" s="166"/>
      <c r="BG535" s="166"/>
      <c r="BH535" s="308"/>
      <c r="BI535" s="308"/>
      <c r="BJ535" s="141" t="s">
        <v>26</v>
      </c>
      <c r="BK535" s="141" t="s">
        <v>26</v>
      </c>
      <c r="BL535" s="141"/>
      <c r="BM535" s="141"/>
      <c r="BN535" s="139" t="s">
        <v>4075</v>
      </c>
      <c r="BQ535" s="141"/>
      <c r="BV535" s="141"/>
      <c r="BX535" s="141"/>
      <c r="BY535" s="141"/>
      <c r="BZ535" s="141"/>
      <c r="CA535" s="141"/>
      <c r="CB535" s="141"/>
      <c r="CC535" s="141"/>
      <c r="CD535" s="141"/>
      <c r="CE535" s="141"/>
      <c r="CF535" s="141"/>
      <c r="CG535" s="141"/>
    </row>
    <row r="536" spans="1:85" x14ac:dyDescent="0.35">
      <c r="A536" s="155" t="s">
        <v>11326</v>
      </c>
      <c r="B536" s="139" t="s">
        <v>4075</v>
      </c>
      <c r="C536" s="18">
        <v>42216</v>
      </c>
      <c r="D536" s="144">
        <v>0.6645833333333333</v>
      </c>
      <c r="E536" s="141" t="s">
        <v>13267</v>
      </c>
      <c r="F536" s="141">
        <v>3</v>
      </c>
      <c r="G536" s="141" t="s">
        <v>13283</v>
      </c>
      <c r="H536" s="141">
        <v>2015</v>
      </c>
      <c r="I536" s="18"/>
      <c r="J536" s="144"/>
      <c r="K536" s="378"/>
      <c r="L536" s="139" t="s">
        <v>4075</v>
      </c>
      <c r="M536" s="141"/>
      <c r="N536" s="248"/>
      <c r="O536" s="141" t="s">
        <v>26</v>
      </c>
      <c r="P536" s="141"/>
      <c r="Q536" s="141" t="s">
        <v>11327</v>
      </c>
      <c r="R536" s="141"/>
      <c r="S536" s="141"/>
      <c r="T536" s="141"/>
      <c r="U536" s="141"/>
      <c r="V536" s="141"/>
      <c r="W536" s="139" t="s">
        <v>4075</v>
      </c>
      <c r="X536" s="141" t="s">
        <v>25</v>
      </c>
      <c r="Y536" s="141" t="s">
        <v>27</v>
      </c>
      <c r="Z536" s="141" t="s">
        <v>4</v>
      </c>
      <c r="AA536" s="141" t="s">
        <v>34</v>
      </c>
      <c r="AB536" s="141"/>
      <c r="AC536" s="139" t="s">
        <v>18049</v>
      </c>
      <c r="AD536" s="380"/>
      <c r="AE536" s="139" t="s">
        <v>102</v>
      </c>
      <c r="AF536" s="139" t="s">
        <v>13068</v>
      </c>
      <c r="AG536" s="139" t="s">
        <v>102</v>
      </c>
      <c r="AH536" s="139" t="s">
        <v>1378</v>
      </c>
      <c r="AI536" s="139" t="s">
        <v>7</v>
      </c>
      <c r="AJ536" s="139" t="s">
        <v>7</v>
      </c>
      <c r="AK536" s="139"/>
      <c r="AL536" s="139"/>
      <c r="AM536" s="141" t="s">
        <v>1537</v>
      </c>
      <c r="AN536" s="141" t="s">
        <v>8</v>
      </c>
      <c r="AO536" s="139" t="s">
        <v>1477</v>
      </c>
      <c r="AP536" s="139" t="s">
        <v>7</v>
      </c>
      <c r="AQ536" s="139"/>
      <c r="AR536" s="381"/>
      <c r="AS536" s="139" t="s">
        <v>4075</v>
      </c>
      <c r="AT536" s="141" t="s">
        <v>1404</v>
      </c>
      <c r="AU536" s="141"/>
      <c r="AV536" s="383"/>
      <c r="AW536" s="385"/>
      <c r="AX536" s="139"/>
      <c r="AY536" t="s">
        <v>18617</v>
      </c>
      <c r="BA536" s="381"/>
      <c r="BB536" s="139" t="s">
        <v>17</v>
      </c>
      <c r="BC536" s="166"/>
      <c r="BD536" s="166"/>
      <c r="BE536" s="166"/>
      <c r="BF536" s="166"/>
      <c r="BG536" s="166"/>
      <c r="BH536" s="308"/>
      <c r="BI536" s="308"/>
      <c r="BJ536" s="141" t="s">
        <v>26</v>
      </c>
      <c r="BK536" s="141" t="s">
        <v>26</v>
      </c>
      <c r="BL536" s="141"/>
      <c r="BM536" s="141"/>
      <c r="BN536" s="139" t="s">
        <v>4075</v>
      </c>
      <c r="BQ536" s="141"/>
      <c r="BV536" s="141"/>
      <c r="BX536" s="141"/>
      <c r="BY536" s="141"/>
      <c r="BZ536" s="141"/>
      <c r="CA536" s="141"/>
      <c r="CB536" s="141"/>
      <c r="CC536" s="141"/>
      <c r="CD536" s="141"/>
      <c r="CE536" s="141"/>
      <c r="CF536" s="141"/>
      <c r="CG536" s="141"/>
    </row>
    <row r="537" spans="1:85" x14ac:dyDescent="0.35">
      <c r="A537" s="155" t="s">
        <v>11315</v>
      </c>
      <c r="B537" s="139" t="s">
        <v>4075</v>
      </c>
      <c r="C537" s="18">
        <v>42217</v>
      </c>
      <c r="D537" s="144">
        <v>0.60416666666666663</v>
      </c>
      <c r="E537" s="141" t="s">
        <v>13267</v>
      </c>
      <c r="F537" s="141">
        <v>3</v>
      </c>
      <c r="G537" s="141" t="s">
        <v>2536</v>
      </c>
      <c r="H537" s="141">
        <v>2015</v>
      </c>
      <c r="I537" s="18">
        <v>42220</v>
      </c>
      <c r="J537" s="144">
        <v>0.26319444444444445</v>
      </c>
      <c r="K537" s="378"/>
      <c r="L537" s="139" t="s">
        <v>4075</v>
      </c>
      <c r="M537" s="141"/>
      <c r="N537" s="248"/>
      <c r="O537" s="141" t="s">
        <v>26</v>
      </c>
      <c r="P537" s="141"/>
      <c r="Q537" s="141" t="s">
        <v>11316</v>
      </c>
      <c r="R537" s="141" t="s">
        <v>11317</v>
      </c>
      <c r="S537" s="141"/>
      <c r="T537" s="141"/>
      <c r="U537" s="141"/>
      <c r="V537" s="141"/>
      <c r="W537" s="139" t="s">
        <v>4075</v>
      </c>
      <c r="X537" s="141" t="s">
        <v>25</v>
      </c>
      <c r="Y537" s="141" t="s">
        <v>27</v>
      </c>
      <c r="Z537" s="141" t="s">
        <v>4</v>
      </c>
      <c r="AA537" s="141" t="s">
        <v>34</v>
      </c>
      <c r="AB537" s="141"/>
      <c r="AC537" s="139" t="s">
        <v>18048</v>
      </c>
      <c r="AD537" s="380"/>
      <c r="AE537" s="139" t="s">
        <v>107</v>
      </c>
      <c r="AF537" s="139" t="s">
        <v>13076</v>
      </c>
      <c r="AG537" s="139" t="s">
        <v>4130</v>
      </c>
      <c r="AH537" s="139" t="s">
        <v>1378</v>
      </c>
      <c r="AI537" s="139" t="s">
        <v>1518</v>
      </c>
      <c r="AJ537" s="139"/>
      <c r="AK537" s="139" t="s">
        <v>1518</v>
      </c>
      <c r="AL537" s="139" t="s">
        <v>7</v>
      </c>
      <c r="AM537" s="141"/>
      <c r="AN537" s="141" t="s">
        <v>8</v>
      </c>
      <c r="AO537" s="139" t="s">
        <v>1614</v>
      </c>
      <c r="AP537" s="139" t="s">
        <v>7</v>
      </c>
      <c r="AQ537" s="139"/>
      <c r="AR537" s="381"/>
      <c r="AS537" s="139" t="s">
        <v>4075</v>
      </c>
      <c r="AT537" s="141" t="s">
        <v>44</v>
      </c>
      <c r="AU537" s="141">
        <v>510</v>
      </c>
      <c r="AV537" s="383"/>
      <c r="AW537" s="385"/>
      <c r="AX537" s="139"/>
      <c r="AY537" t="s">
        <v>18271</v>
      </c>
      <c r="AZ537">
        <v>12000</v>
      </c>
      <c r="BA537" s="381"/>
      <c r="BB537" s="139" t="s">
        <v>1450</v>
      </c>
      <c r="BC537" s="166"/>
      <c r="BD537" s="166"/>
      <c r="BE537" s="166"/>
      <c r="BF537" s="166"/>
      <c r="BG537" s="166"/>
      <c r="BH537" s="308"/>
      <c r="BI537" s="308"/>
      <c r="BJ537" s="141" t="s">
        <v>26</v>
      </c>
      <c r="BK537" s="141" t="s">
        <v>26</v>
      </c>
      <c r="BL537" s="141"/>
      <c r="BM537" s="141"/>
      <c r="BN537" s="139" t="s">
        <v>4075</v>
      </c>
      <c r="BQ537" s="141"/>
      <c r="BV537" s="141"/>
      <c r="BX537" s="141"/>
      <c r="BY537" s="141"/>
      <c r="BZ537" s="141"/>
      <c r="CA537" s="141"/>
      <c r="CB537" s="141"/>
      <c r="CC537" s="141"/>
      <c r="CD537" s="141"/>
      <c r="CE537" s="141"/>
      <c r="CF537" s="141"/>
      <c r="CG537" s="141"/>
    </row>
    <row r="538" spans="1:85" x14ac:dyDescent="0.35">
      <c r="A538" s="155" t="s">
        <v>11318</v>
      </c>
      <c r="B538" s="139" t="s">
        <v>4075</v>
      </c>
      <c r="C538" s="18">
        <v>42217</v>
      </c>
      <c r="D538" s="144">
        <v>0.30208333333333331</v>
      </c>
      <c r="E538" s="141" t="s">
        <v>13267</v>
      </c>
      <c r="F538" s="141">
        <v>3</v>
      </c>
      <c r="G538" s="141" t="s">
        <v>2536</v>
      </c>
      <c r="H538" s="141">
        <v>2015</v>
      </c>
      <c r="I538" s="18">
        <v>42217</v>
      </c>
      <c r="J538" s="144">
        <v>0.30208333333333331</v>
      </c>
      <c r="K538" s="378"/>
      <c r="L538" s="139" t="s">
        <v>4075</v>
      </c>
      <c r="M538" s="141"/>
      <c r="N538" s="248"/>
      <c r="O538" s="141" t="s">
        <v>26</v>
      </c>
      <c r="P538" s="141"/>
      <c r="Q538" s="141" t="s">
        <v>11319</v>
      </c>
      <c r="R538" s="141" t="s">
        <v>11320</v>
      </c>
      <c r="S538" s="141"/>
      <c r="T538" s="141"/>
      <c r="U538" s="141">
        <v>110546188</v>
      </c>
      <c r="V538" s="141"/>
      <c r="W538" s="139" t="s">
        <v>4075</v>
      </c>
      <c r="X538" s="141" t="s">
        <v>25</v>
      </c>
      <c r="Y538" s="141" t="s">
        <v>27</v>
      </c>
      <c r="Z538" s="141" t="s">
        <v>4</v>
      </c>
      <c r="AA538" s="141" t="s">
        <v>34</v>
      </c>
      <c r="AB538" s="141"/>
      <c r="AC538" s="139" t="s">
        <v>18047</v>
      </c>
      <c r="AD538" s="380"/>
      <c r="AE538" s="139" t="s">
        <v>102</v>
      </c>
      <c r="AF538" s="139" t="s">
        <v>13086</v>
      </c>
      <c r="AG538" s="139" t="s">
        <v>102</v>
      </c>
      <c r="AH538" s="139" t="s">
        <v>1378</v>
      </c>
      <c r="AI538" s="139" t="s">
        <v>1406</v>
      </c>
      <c r="AJ538" s="139" t="s">
        <v>1406</v>
      </c>
      <c r="AK538" s="139"/>
      <c r="AL538" s="139"/>
      <c r="AM538" s="141" t="s">
        <v>4004</v>
      </c>
      <c r="AN538" s="141" t="s">
        <v>8</v>
      </c>
      <c r="AO538" s="139" t="s">
        <v>1614</v>
      </c>
      <c r="AP538" s="139" t="s">
        <v>7</v>
      </c>
      <c r="AQ538" s="139"/>
      <c r="AR538" s="381"/>
      <c r="AS538" s="139" t="s">
        <v>4075</v>
      </c>
      <c r="AT538" s="141" t="s">
        <v>1404</v>
      </c>
      <c r="AU538" s="141">
        <v>507</v>
      </c>
      <c r="AV538" s="383"/>
      <c r="AW538" s="385"/>
      <c r="AX538" s="139"/>
      <c r="AY538" t="s">
        <v>18445</v>
      </c>
      <c r="AZ538">
        <v>12000</v>
      </c>
      <c r="BA538" s="381"/>
      <c r="BB538" s="139" t="s">
        <v>17</v>
      </c>
      <c r="BC538" s="166"/>
      <c r="BD538" s="166"/>
      <c r="BE538" s="166"/>
      <c r="BF538" s="166"/>
      <c r="BG538" s="166"/>
      <c r="BH538" s="308"/>
      <c r="BI538" s="308"/>
      <c r="BJ538" s="141" t="s">
        <v>26</v>
      </c>
      <c r="BK538" s="141" t="s">
        <v>26</v>
      </c>
      <c r="BL538" s="141"/>
      <c r="BM538" s="141"/>
      <c r="BN538" s="139" t="s">
        <v>4075</v>
      </c>
      <c r="BQ538" s="141"/>
      <c r="BV538" s="141"/>
      <c r="BX538" s="141"/>
      <c r="BY538" s="141"/>
      <c r="BZ538" s="141"/>
      <c r="CA538" s="141"/>
      <c r="CB538" s="141"/>
      <c r="CC538" s="141"/>
      <c r="CD538" s="141"/>
      <c r="CE538" s="141"/>
      <c r="CF538" s="141"/>
      <c r="CG538" s="141"/>
    </row>
    <row r="539" spans="1:85" x14ac:dyDescent="0.35">
      <c r="A539" s="155" t="s">
        <v>11311</v>
      </c>
      <c r="B539" s="139" t="s">
        <v>4075</v>
      </c>
      <c r="C539" s="18">
        <v>42218</v>
      </c>
      <c r="D539" s="144">
        <v>0.57499999999999996</v>
      </c>
      <c r="E539" s="141" t="s">
        <v>13268</v>
      </c>
      <c r="F539" s="141">
        <v>3</v>
      </c>
      <c r="G539" s="141" t="s">
        <v>2536</v>
      </c>
      <c r="H539" s="141">
        <v>2015</v>
      </c>
      <c r="I539" s="18"/>
      <c r="J539" s="144"/>
      <c r="K539" s="378"/>
      <c r="L539" s="139" t="s">
        <v>4075</v>
      </c>
      <c r="M539" s="141"/>
      <c r="N539" s="248"/>
      <c r="O539" s="141" t="s">
        <v>26</v>
      </c>
      <c r="P539" s="141"/>
      <c r="Q539" s="141" t="s">
        <v>11312</v>
      </c>
      <c r="R539" s="141"/>
      <c r="S539" s="141"/>
      <c r="T539" s="141"/>
      <c r="U539" s="141"/>
      <c r="V539" s="141"/>
      <c r="W539" s="139" t="s">
        <v>4075</v>
      </c>
      <c r="X539" s="141" t="s">
        <v>25</v>
      </c>
      <c r="Y539" s="141" t="s">
        <v>27</v>
      </c>
      <c r="Z539" s="141" t="s">
        <v>4</v>
      </c>
      <c r="AA539" s="141" t="s">
        <v>34</v>
      </c>
      <c r="AB539" s="141"/>
      <c r="AC539" s="139" t="s">
        <v>18047</v>
      </c>
      <c r="AD539" s="380"/>
      <c r="AE539" s="139" t="s">
        <v>102</v>
      </c>
      <c r="AF539" s="139" t="s">
        <v>13068</v>
      </c>
      <c r="AG539" s="139" t="s">
        <v>102</v>
      </c>
      <c r="AH539" s="139" t="s">
        <v>1378</v>
      </c>
      <c r="AI539" s="139" t="s">
        <v>7</v>
      </c>
      <c r="AJ539" s="139" t="s">
        <v>7</v>
      </c>
      <c r="AK539" s="139"/>
      <c r="AL539" s="139"/>
      <c r="AM539" s="141" t="s">
        <v>1537</v>
      </c>
      <c r="AN539" s="141" t="s">
        <v>8</v>
      </c>
      <c r="AO539" s="139" t="s">
        <v>1477</v>
      </c>
      <c r="AP539" s="139" t="s">
        <v>7</v>
      </c>
      <c r="AQ539" s="139"/>
      <c r="AR539" s="381"/>
      <c r="AS539" s="139" t="s">
        <v>4075</v>
      </c>
      <c r="AT539" s="141" t="s">
        <v>1404</v>
      </c>
      <c r="AU539" s="141"/>
      <c r="AV539" s="383"/>
      <c r="AW539" s="385"/>
      <c r="AX539" s="139"/>
      <c r="AY539" t="s">
        <v>18618</v>
      </c>
      <c r="BA539" s="381"/>
      <c r="BB539" s="139" t="s">
        <v>17</v>
      </c>
      <c r="BC539" s="166"/>
      <c r="BD539" s="166"/>
      <c r="BE539" s="166"/>
      <c r="BF539" s="166"/>
      <c r="BG539" s="166"/>
      <c r="BH539" s="308"/>
      <c r="BI539" s="308"/>
      <c r="BJ539" s="141" t="s">
        <v>26</v>
      </c>
      <c r="BK539" s="141" t="s">
        <v>26</v>
      </c>
      <c r="BL539" s="141"/>
      <c r="BM539" s="141"/>
      <c r="BN539" s="139" t="s">
        <v>4075</v>
      </c>
      <c r="BQ539" s="141"/>
      <c r="BV539" s="141"/>
      <c r="BX539" s="141"/>
      <c r="BY539" s="141"/>
      <c r="BZ539" s="141"/>
      <c r="CA539" s="141"/>
      <c r="CB539" s="141"/>
      <c r="CC539" s="141"/>
      <c r="CD539" s="141"/>
      <c r="CE539" s="141"/>
      <c r="CF539" s="141"/>
      <c r="CG539" s="141"/>
    </row>
    <row r="540" spans="1:85" x14ac:dyDescent="0.35">
      <c r="A540" s="155" t="s">
        <v>11308</v>
      </c>
      <c r="B540" s="139" t="s">
        <v>4075</v>
      </c>
      <c r="C540" s="18">
        <v>42218</v>
      </c>
      <c r="D540" s="144">
        <v>0.68333333333333335</v>
      </c>
      <c r="E540" s="141" t="s">
        <v>13268</v>
      </c>
      <c r="F540" s="141">
        <v>3</v>
      </c>
      <c r="G540" s="141" t="s">
        <v>2536</v>
      </c>
      <c r="H540" s="141">
        <v>2015</v>
      </c>
      <c r="I540" s="18">
        <v>42218</v>
      </c>
      <c r="J540" s="144">
        <v>0.68333333333333335</v>
      </c>
      <c r="K540" s="378"/>
      <c r="L540" s="139" t="s">
        <v>4075</v>
      </c>
      <c r="M540" s="141"/>
      <c r="N540" s="248"/>
      <c r="O540" s="141" t="s">
        <v>26</v>
      </c>
      <c r="P540" s="141"/>
      <c r="Q540" s="141" t="s">
        <v>11309</v>
      </c>
      <c r="R540" s="141" t="s">
        <v>11310</v>
      </c>
      <c r="S540" s="141"/>
      <c r="T540" s="141"/>
      <c r="U540" s="141"/>
      <c r="V540" s="141"/>
      <c r="W540" s="139" t="s">
        <v>4075</v>
      </c>
      <c r="X540" s="141" t="s">
        <v>25</v>
      </c>
      <c r="Y540" s="141" t="s">
        <v>27</v>
      </c>
      <c r="Z540" s="141" t="s">
        <v>4</v>
      </c>
      <c r="AA540" s="141" t="s">
        <v>34</v>
      </c>
      <c r="AB540" s="141"/>
      <c r="AC540" s="139" t="s">
        <v>18047</v>
      </c>
      <c r="AD540" s="380"/>
      <c r="AE540" s="139" t="s">
        <v>102</v>
      </c>
      <c r="AF540" s="139" t="s">
        <v>13071</v>
      </c>
      <c r="AG540" s="139" t="s">
        <v>102</v>
      </c>
      <c r="AH540" s="139" t="s">
        <v>1378</v>
      </c>
      <c r="AI540" s="139"/>
      <c r="AJ540" s="139"/>
      <c r="AK540" s="139"/>
      <c r="AL540" s="139"/>
      <c r="AM540" s="141" t="s">
        <v>4004</v>
      </c>
      <c r="AN540" s="141" t="s">
        <v>8</v>
      </c>
      <c r="AO540" s="139" t="s">
        <v>1614</v>
      </c>
      <c r="AP540" s="139" t="s">
        <v>7</v>
      </c>
      <c r="AQ540" s="139"/>
      <c r="AR540" s="381"/>
      <c r="AS540" s="139" t="s">
        <v>4075</v>
      </c>
      <c r="AT540" s="141" t="s">
        <v>43</v>
      </c>
      <c r="AU540" s="141">
        <v>420</v>
      </c>
      <c r="AV540" s="383"/>
      <c r="AW540" s="385"/>
      <c r="AX540" s="139"/>
      <c r="AY540" t="s">
        <v>18384</v>
      </c>
      <c r="AZ540">
        <v>21000</v>
      </c>
      <c r="BA540" s="381"/>
      <c r="BB540" s="139" t="s">
        <v>1483</v>
      </c>
      <c r="BC540" s="166"/>
      <c r="BD540" s="166"/>
      <c r="BE540" s="166"/>
      <c r="BF540" s="166"/>
      <c r="BG540" s="166"/>
      <c r="BH540" s="308"/>
      <c r="BI540" s="308"/>
      <c r="BJ540" s="141" t="s">
        <v>26</v>
      </c>
      <c r="BK540" s="141" t="s">
        <v>26</v>
      </c>
      <c r="BL540" s="141"/>
      <c r="BM540" s="141"/>
      <c r="BN540" s="139" t="s">
        <v>4075</v>
      </c>
      <c r="BQ540" s="141"/>
      <c r="BV540" s="141"/>
      <c r="BX540" s="141"/>
      <c r="BY540" s="141"/>
      <c r="BZ540" s="141"/>
      <c r="CA540" s="141"/>
      <c r="CB540" s="141"/>
      <c r="CC540" s="141"/>
      <c r="CD540" s="141"/>
      <c r="CE540" s="141"/>
      <c r="CF540" s="141"/>
      <c r="CG540" s="141"/>
    </row>
    <row r="541" spans="1:85" x14ac:dyDescent="0.35">
      <c r="A541" s="155" t="s">
        <v>19953</v>
      </c>
      <c r="B541" s="139" t="s">
        <v>4075</v>
      </c>
      <c r="C541" s="18">
        <v>42218</v>
      </c>
      <c r="D541" s="144">
        <v>0.15381944444444445</v>
      </c>
      <c r="E541" s="141" t="s">
        <v>13268</v>
      </c>
      <c r="F541" s="141">
        <v>3</v>
      </c>
      <c r="G541" s="141" t="s">
        <v>2536</v>
      </c>
      <c r="H541" s="141">
        <v>2015</v>
      </c>
      <c r="I541" s="18">
        <v>42218</v>
      </c>
      <c r="J541" s="144">
        <v>0.15347222222222223</v>
      </c>
      <c r="K541" s="378"/>
      <c r="L541" s="139" t="s">
        <v>4075</v>
      </c>
      <c r="M541" s="141" t="s">
        <v>28</v>
      </c>
      <c r="N541" s="248">
        <v>44266</v>
      </c>
      <c r="O541" s="141" t="s">
        <v>25</v>
      </c>
      <c r="P541" s="141"/>
      <c r="Q541" s="141"/>
      <c r="R541" s="141" t="s">
        <v>1944</v>
      </c>
      <c r="S541" s="141"/>
      <c r="T541" s="141" t="s">
        <v>19954</v>
      </c>
      <c r="U541" s="141"/>
      <c r="V541" s="141"/>
      <c r="W541" s="139" t="s">
        <v>4075</v>
      </c>
      <c r="X541" s="141" t="s">
        <v>25</v>
      </c>
      <c r="Y541" s="141" t="s">
        <v>27</v>
      </c>
      <c r="Z541" s="141"/>
      <c r="AA541" s="141" t="s">
        <v>34</v>
      </c>
      <c r="AB541" s="141"/>
      <c r="AC541" s="139" t="s">
        <v>6</v>
      </c>
      <c r="AD541" s="380"/>
      <c r="AE541" s="139" t="s">
        <v>102</v>
      </c>
      <c r="AF541" s="139" t="s">
        <v>13068</v>
      </c>
      <c r="AG541" s="139" t="s">
        <v>102</v>
      </c>
      <c r="AH541" s="139" t="s">
        <v>1378</v>
      </c>
      <c r="AI541" s="139" t="s">
        <v>1398</v>
      </c>
      <c r="AJ541" s="139" t="s">
        <v>7</v>
      </c>
      <c r="AK541" s="139"/>
      <c r="AL541" s="139"/>
      <c r="AM541" s="141" t="s">
        <v>15</v>
      </c>
      <c r="AN541" s="141" t="s">
        <v>8</v>
      </c>
      <c r="AO541" s="139"/>
      <c r="AP541" s="139" t="s">
        <v>7</v>
      </c>
      <c r="AQ541" s="139"/>
      <c r="AR541" s="381"/>
      <c r="AS541" s="139" t="s">
        <v>4075</v>
      </c>
      <c r="AT541" s="141" t="s">
        <v>1404</v>
      </c>
      <c r="AU541" s="141"/>
      <c r="AV541" s="383"/>
      <c r="AW541" s="385"/>
      <c r="AX541" s="139" t="s">
        <v>79</v>
      </c>
      <c r="AY541" t="s">
        <v>19955</v>
      </c>
      <c r="BA541" s="381"/>
      <c r="BB541" s="139" t="s">
        <v>17</v>
      </c>
      <c r="BC541" s="166"/>
      <c r="BD541" s="166"/>
      <c r="BE541" s="166"/>
      <c r="BF541" s="166"/>
      <c r="BG541" s="166"/>
      <c r="BH541" s="308"/>
      <c r="BI541" s="308"/>
      <c r="BJ541" s="141" t="s">
        <v>26</v>
      </c>
      <c r="BK541" s="141" t="s">
        <v>26</v>
      </c>
      <c r="BL541" s="141"/>
      <c r="BM541" s="141"/>
      <c r="BN541" s="139" t="s">
        <v>4075</v>
      </c>
      <c r="BQ541" s="141"/>
      <c r="BV541" s="141"/>
      <c r="BX541" s="141"/>
      <c r="BY541" s="141"/>
      <c r="BZ541" s="141"/>
      <c r="CA541" s="141"/>
      <c r="CB541" s="141"/>
      <c r="CC541" s="141"/>
      <c r="CD541" s="141"/>
      <c r="CE541" s="141"/>
      <c r="CF541" s="141"/>
      <c r="CG541" s="141"/>
    </row>
    <row r="542" spans="1:85" x14ac:dyDescent="0.35">
      <c r="A542" s="155" t="s">
        <v>11313</v>
      </c>
      <c r="B542" s="139" t="s">
        <v>4075</v>
      </c>
      <c r="C542" s="18">
        <v>42218</v>
      </c>
      <c r="D542" s="144">
        <v>0.33888888888888891</v>
      </c>
      <c r="E542" s="141" t="s">
        <v>13268</v>
      </c>
      <c r="F542" s="141">
        <v>3</v>
      </c>
      <c r="G542" s="141" t="s">
        <v>2536</v>
      </c>
      <c r="H542" s="141">
        <v>2015</v>
      </c>
      <c r="I542" s="18">
        <v>42218</v>
      </c>
      <c r="J542" s="144">
        <v>0.33888888888888891</v>
      </c>
      <c r="K542" s="378"/>
      <c r="L542" s="139" t="s">
        <v>4075</v>
      </c>
      <c r="M542" s="141"/>
      <c r="N542" s="248"/>
      <c r="O542" s="141" t="s">
        <v>26</v>
      </c>
      <c r="P542" s="141"/>
      <c r="Q542" s="141" t="s">
        <v>11314</v>
      </c>
      <c r="R542" s="141"/>
      <c r="S542" s="141"/>
      <c r="T542" s="141"/>
      <c r="U542" s="141"/>
      <c r="V542" s="141"/>
      <c r="W542" s="139" t="s">
        <v>4075</v>
      </c>
      <c r="X542" s="141" t="s">
        <v>25</v>
      </c>
      <c r="Y542" s="141" t="s">
        <v>27</v>
      </c>
      <c r="Z542" s="141" t="s">
        <v>4</v>
      </c>
      <c r="AA542" s="141" t="s">
        <v>35</v>
      </c>
      <c r="AB542" s="141"/>
      <c r="AC542" s="139" t="s">
        <v>18047</v>
      </c>
      <c r="AD542" s="380"/>
      <c r="AE542" s="139" t="s">
        <v>107</v>
      </c>
      <c r="AF542" s="139" t="s">
        <v>13076</v>
      </c>
      <c r="AG542" s="139" t="s">
        <v>4130</v>
      </c>
      <c r="AH542" s="139" t="s">
        <v>1378</v>
      </c>
      <c r="AI542" s="139" t="s">
        <v>1518</v>
      </c>
      <c r="AJ542" s="139"/>
      <c r="AK542" s="139" t="s">
        <v>1518</v>
      </c>
      <c r="AL542" s="139" t="s">
        <v>7</v>
      </c>
      <c r="AM542" s="141"/>
      <c r="AN542" s="141" t="s">
        <v>8</v>
      </c>
      <c r="AO542" s="139" t="s">
        <v>1618</v>
      </c>
      <c r="AP542" s="139" t="s">
        <v>7</v>
      </c>
      <c r="AQ542" s="139"/>
      <c r="AR542" s="381"/>
      <c r="AS542" s="139" t="s">
        <v>4075</v>
      </c>
      <c r="AT542" s="141" t="s">
        <v>1404</v>
      </c>
      <c r="AU542" s="141"/>
      <c r="AV542" s="383"/>
      <c r="AW542" s="385"/>
      <c r="AX542" s="139"/>
      <c r="AY542" t="s">
        <v>18619</v>
      </c>
      <c r="AZ542">
        <v>70000</v>
      </c>
      <c r="BA542" s="381"/>
      <c r="BB542" s="139" t="s">
        <v>1450</v>
      </c>
      <c r="BC542" s="166"/>
      <c r="BD542" s="166"/>
      <c r="BE542" s="166"/>
      <c r="BF542" s="166"/>
      <c r="BG542" s="166"/>
      <c r="BH542" s="308"/>
      <c r="BI542" s="308"/>
      <c r="BJ542" s="141" t="s">
        <v>26</v>
      </c>
      <c r="BK542" s="141" t="s">
        <v>26</v>
      </c>
      <c r="BL542" s="141"/>
      <c r="BM542" s="141"/>
      <c r="BN542" s="139" t="s">
        <v>4075</v>
      </c>
      <c r="BQ542" s="141"/>
      <c r="BV542" s="141"/>
      <c r="BX542" s="141"/>
      <c r="BY542" s="141"/>
      <c r="BZ542" s="141"/>
      <c r="CA542" s="141"/>
      <c r="CB542" s="141"/>
      <c r="CC542" s="141"/>
      <c r="CD542" s="141"/>
      <c r="CE542" s="141"/>
      <c r="CF542" s="141"/>
      <c r="CG542" s="141"/>
    </row>
    <row r="543" spans="1:85" x14ac:dyDescent="0.35">
      <c r="A543" s="155" t="s">
        <v>11304</v>
      </c>
      <c r="B543" s="139" t="s">
        <v>4075</v>
      </c>
      <c r="C543" s="18">
        <v>42219</v>
      </c>
      <c r="D543" s="144">
        <v>0.74513888888888891</v>
      </c>
      <c r="E543" s="141" t="s">
        <v>13268</v>
      </c>
      <c r="F543" s="141">
        <v>3</v>
      </c>
      <c r="G543" s="141" t="s">
        <v>2536</v>
      </c>
      <c r="H543" s="141">
        <v>2015</v>
      </c>
      <c r="I543" s="18">
        <v>42219</v>
      </c>
      <c r="J543" s="144">
        <v>0.74513888888888891</v>
      </c>
      <c r="K543" s="378"/>
      <c r="L543" s="139" t="s">
        <v>4075</v>
      </c>
      <c r="M543" s="141"/>
      <c r="N543" s="248"/>
      <c r="O543" s="141" t="s">
        <v>26</v>
      </c>
      <c r="P543" s="141"/>
      <c r="Q543" s="141"/>
      <c r="R543" s="141"/>
      <c r="S543" s="141"/>
      <c r="T543" s="141"/>
      <c r="U543" s="141"/>
      <c r="V543" s="141"/>
      <c r="W543" s="139" t="s">
        <v>4075</v>
      </c>
      <c r="X543" s="141" t="s">
        <v>25</v>
      </c>
      <c r="Y543" s="141" t="s">
        <v>27</v>
      </c>
      <c r="Z543" s="141" t="s">
        <v>4</v>
      </c>
      <c r="AA543" s="141" t="s">
        <v>35</v>
      </c>
      <c r="AB543" s="141"/>
      <c r="AC543" s="139" t="s">
        <v>18048</v>
      </c>
      <c r="AD543" s="380"/>
      <c r="AE543" s="139" t="s">
        <v>107</v>
      </c>
      <c r="AF543" s="139" t="s">
        <v>13076</v>
      </c>
      <c r="AG543" s="139" t="s">
        <v>4130</v>
      </c>
      <c r="AH543" s="139" t="s">
        <v>1378</v>
      </c>
      <c r="AI543" s="139" t="s">
        <v>1518</v>
      </c>
      <c r="AJ543" s="139"/>
      <c r="AK543" s="139" t="s">
        <v>1518</v>
      </c>
      <c r="AL543" s="139" t="s">
        <v>7</v>
      </c>
      <c r="AM543" s="141"/>
      <c r="AN543" s="141" t="s">
        <v>8</v>
      </c>
      <c r="AO543" s="139" t="s">
        <v>1618</v>
      </c>
      <c r="AP543" s="139" t="s">
        <v>7</v>
      </c>
      <c r="AQ543" s="139"/>
      <c r="AR543" s="381"/>
      <c r="AS543" s="139" t="s">
        <v>4075</v>
      </c>
      <c r="AT543" s="141" t="s">
        <v>43</v>
      </c>
      <c r="AU543" s="141">
        <v>330</v>
      </c>
      <c r="AV543" s="383"/>
      <c r="AW543" s="385"/>
      <c r="AX543" s="139"/>
      <c r="AY543" t="s">
        <v>18620</v>
      </c>
      <c r="AZ543">
        <v>60000</v>
      </c>
      <c r="BA543" s="381"/>
      <c r="BB543" s="139" t="s">
        <v>17</v>
      </c>
      <c r="BC543" s="166"/>
      <c r="BD543" s="166"/>
      <c r="BE543" s="166"/>
      <c r="BF543" s="166"/>
      <c r="BG543" s="166"/>
      <c r="BH543" s="308"/>
      <c r="BI543" s="308"/>
      <c r="BJ543" s="141" t="s">
        <v>26</v>
      </c>
      <c r="BK543" s="141" t="s">
        <v>26</v>
      </c>
      <c r="BL543" s="141"/>
      <c r="BM543" s="141"/>
      <c r="BN543" s="139" t="s">
        <v>4075</v>
      </c>
      <c r="BQ543" s="141"/>
      <c r="BV543" s="141"/>
      <c r="BX543" s="141"/>
      <c r="BY543" s="141"/>
      <c r="BZ543" s="141"/>
      <c r="CA543" s="141"/>
      <c r="CB543" s="141"/>
      <c r="CC543" s="141"/>
      <c r="CD543" s="141"/>
      <c r="CE543" s="141"/>
      <c r="CF543" s="141"/>
      <c r="CG543" s="141"/>
    </row>
    <row r="544" spans="1:85" x14ac:dyDescent="0.35">
      <c r="A544" s="155" t="s">
        <v>11305</v>
      </c>
      <c r="B544" s="139" t="s">
        <v>4075</v>
      </c>
      <c r="C544" s="18">
        <v>42219</v>
      </c>
      <c r="D544" s="144">
        <v>4.8611111111111112E-3</v>
      </c>
      <c r="E544" s="141" t="s">
        <v>13268</v>
      </c>
      <c r="F544" s="141">
        <v>3</v>
      </c>
      <c r="G544" s="141" t="s">
        <v>2536</v>
      </c>
      <c r="H544" s="141">
        <v>2015</v>
      </c>
      <c r="I544" s="18">
        <v>42219</v>
      </c>
      <c r="J544" s="144">
        <v>4.8611111111111112E-3</v>
      </c>
      <c r="K544" s="378"/>
      <c r="L544" s="139" t="s">
        <v>4075</v>
      </c>
      <c r="M544" s="141"/>
      <c r="N544" s="248"/>
      <c r="O544" s="141" t="s">
        <v>26</v>
      </c>
      <c r="P544" s="141"/>
      <c r="Q544" s="141" t="s">
        <v>11306</v>
      </c>
      <c r="R544" s="141" t="s">
        <v>11307</v>
      </c>
      <c r="S544" s="141"/>
      <c r="T544" s="141"/>
      <c r="U544" s="141"/>
      <c r="V544" s="141"/>
      <c r="W544" s="139" t="s">
        <v>4075</v>
      </c>
      <c r="X544" s="141" t="s">
        <v>25</v>
      </c>
      <c r="Y544" s="141" t="s">
        <v>27</v>
      </c>
      <c r="Z544" s="141" t="s">
        <v>4</v>
      </c>
      <c r="AA544" s="141" t="s">
        <v>34</v>
      </c>
      <c r="AB544" s="141"/>
      <c r="AC544" s="139" t="s">
        <v>18050</v>
      </c>
      <c r="AD544" s="380"/>
      <c r="AE544" s="139" t="s">
        <v>4</v>
      </c>
      <c r="AF544" s="139" t="s">
        <v>13073</v>
      </c>
      <c r="AG544" s="139" t="s">
        <v>4</v>
      </c>
      <c r="AH544" s="139" t="s">
        <v>1378</v>
      </c>
      <c r="AI544" s="139" t="s">
        <v>15678</v>
      </c>
      <c r="AJ544" s="139"/>
      <c r="AK544" s="139" t="s">
        <v>15678</v>
      </c>
      <c r="AL544" s="139" t="s">
        <v>7</v>
      </c>
      <c r="AM544" s="141" t="s">
        <v>1537</v>
      </c>
      <c r="AN544" s="141" t="s">
        <v>8</v>
      </c>
      <c r="AO544" s="139" t="s">
        <v>1614</v>
      </c>
      <c r="AP544" s="139" t="s">
        <v>7</v>
      </c>
      <c r="AQ544" s="139"/>
      <c r="AR544" s="381"/>
      <c r="AS544" s="139" t="s">
        <v>4075</v>
      </c>
      <c r="AT544" s="141" t="s">
        <v>1405</v>
      </c>
      <c r="AU544" s="141">
        <v>246</v>
      </c>
      <c r="AV544" s="383"/>
      <c r="AW544" s="385"/>
      <c r="AX544" s="139"/>
      <c r="AY544" t="s">
        <v>18621</v>
      </c>
      <c r="AZ544">
        <v>12000</v>
      </c>
      <c r="BA544" s="381"/>
      <c r="BB544" s="139" t="s">
        <v>1450</v>
      </c>
      <c r="BC544" s="166"/>
      <c r="BD544" s="166"/>
      <c r="BE544" s="166"/>
      <c r="BF544" s="166"/>
      <c r="BG544" s="166"/>
      <c r="BH544" s="308"/>
      <c r="BI544" s="308"/>
      <c r="BJ544" s="141" t="s">
        <v>26</v>
      </c>
      <c r="BK544" s="141" t="s">
        <v>26</v>
      </c>
      <c r="BL544" s="141"/>
      <c r="BM544" s="141"/>
      <c r="BN544" s="139" t="s">
        <v>4075</v>
      </c>
      <c r="BQ544" s="141" t="s">
        <v>15734</v>
      </c>
      <c r="BR544" s="135" t="s">
        <v>15685</v>
      </c>
      <c r="BT544" s="135" t="s">
        <v>15360</v>
      </c>
      <c r="BU544" s="135" t="s">
        <v>1867</v>
      </c>
      <c r="BV544" s="141" t="s">
        <v>13278</v>
      </c>
      <c r="BW544" s="135" t="s">
        <v>13278</v>
      </c>
      <c r="BX544" s="141" t="s">
        <v>15681</v>
      </c>
      <c r="BY544" s="141" t="s">
        <v>12</v>
      </c>
      <c r="BZ544" s="141" t="s">
        <v>26</v>
      </c>
      <c r="CA544" s="141" t="s">
        <v>1848</v>
      </c>
      <c r="CB544" s="141"/>
      <c r="CC544" s="141" t="s">
        <v>15690</v>
      </c>
      <c r="CD544" s="141" t="s">
        <v>34</v>
      </c>
      <c r="CE544" s="141" t="s">
        <v>15450</v>
      </c>
      <c r="CF544" s="141" t="s">
        <v>15451</v>
      </c>
      <c r="CG544" s="141" t="s">
        <v>1848</v>
      </c>
    </row>
    <row r="545" spans="1:85" x14ac:dyDescent="0.35">
      <c r="A545" s="155" t="s">
        <v>11301</v>
      </c>
      <c r="B545" s="139" t="s">
        <v>4075</v>
      </c>
      <c r="C545" s="18">
        <v>42220</v>
      </c>
      <c r="D545" s="144">
        <v>0.74791666666666667</v>
      </c>
      <c r="E545" s="141" t="s">
        <v>13268</v>
      </c>
      <c r="F545" s="141">
        <v>3</v>
      </c>
      <c r="G545" s="141" t="s">
        <v>2536</v>
      </c>
      <c r="H545" s="141">
        <v>2015</v>
      </c>
      <c r="I545" s="18">
        <v>42220</v>
      </c>
      <c r="J545" s="144">
        <v>0.74791666666666667</v>
      </c>
      <c r="K545" s="378"/>
      <c r="L545" s="139" t="s">
        <v>4075</v>
      </c>
      <c r="M545" s="141"/>
      <c r="N545" s="248"/>
      <c r="O545" s="141" t="s">
        <v>26</v>
      </c>
      <c r="P545" s="141"/>
      <c r="Q545" s="141"/>
      <c r="R545" s="141"/>
      <c r="S545" s="141"/>
      <c r="T545" s="141"/>
      <c r="U545" s="141"/>
      <c r="V545" s="141"/>
      <c r="W545" s="139" t="s">
        <v>4075</v>
      </c>
      <c r="X545" s="141" t="s">
        <v>25</v>
      </c>
      <c r="Y545" s="141" t="s">
        <v>27</v>
      </c>
      <c r="Z545" s="141" t="s">
        <v>4</v>
      </c>
      <c r="AA545" s="141" t="s">
        <v>35</v>
      </c>
      <c r="AB545" s="141"/>
      <c r="AC545" s="139" t="s">
        <v>18047</v>
      </c>
      <c r="AD545" s="380"/>
      <c r="AE545" s="139" t="s">
        <v>107</v>
      </c>
      <c r="AF545" s="139" t="s">
        <v>13076</v>
      </c>
      <c r="AG545" s="139" t="s">
        <v>4130</v>
      </c>
      <c r="AH545" s="139" t="s">
        <v>1378</v>
      </c>
      <c r="AI545" s="139" t="s">
        <v>1518</v>
      </c>
      <c r="AJ545" s="139"/>
      <c r="AK545" s="139" t="s">
        <v>1518</v>
      </c>
      <c r="AL545" s="139" t="s">
        <v>7</v>
      </c>
      <c r="AM545" s="141"/>
      <c r="AN545" s="141" t="s">
        <v>8</v>
      </c>
      <c r="AO545" s="139" t="s">
        <v>1618</v>
      </c>
      <c r="AP545" s="139" t="s">
        <v>7</v>
      </c>
      <c r="AQ545" s="139"/>
      <c r="AR545" s="381"/>
      <c r="AS545" s="139" t="s">
        <v>4075</v>
      </c>
      <c r="AT545" s="141" t="s">
        <v>43</v>
      </c>
      <c r="AU545" s="141">
        <v>420</v>
      </c>
      <c r="AV545" s="383"/>
      <c r="AW545" s="385"/>
      <c r="AX545" s="139"/>
      <c r="AY545" t="s">
        <v>18262</v>
      </c>
      <c r="AZ545">
        <v>70000</v>
      </c>
      <c r="BA545" s="381"/>
      <c r="BB545" s="139" t="s">
        <v>1450</v>
      </c>
      <c r="BC545" s="166"/>
      <c r="BD545" s="166"/>
      <c r="BE545" s="166"/>
      <c r="BF545" s="166"/>
      <c r="BG545" s="166"/>
      <c r="BH545" s="308"/>
      <c r="BI545" s="308"/>
      <c r="BJ545" s="141" t="s">
        <v>26</v>
      </c>
      <c r="BK545" s="141" t="s">
        <v>26</v>
      </c>
      <c r="BL545" s="141"/>
      <c r="BM545" s="141"/>
      <c r="BN545" s="139" t="s">
        <v>4075</v>
      </c>
      <c r="BQ545" s="141"/>
      <c r="BV545" s="141"/>
      <c r="BX545" s="141"/>
      <c r="BY545" s="141"/>
      <c r="BZ545" s="141"/>
      <c r="CA545" s="141"/>
      <c r="CB545" s="141"/>
      <c r="CC545" s="141"/>
      <c r="CD545" s="141"/>
      <c r="CE545" s="141"/>
      <c r="CF545" s="141"/>
      <c r="CG545" s="141"/>
    </row>
    <row r="546" spans="1:85" x14ac:dyDescent="0.35">
      <c r="A546" s="155" t="s">
        <v>11302</v>
      </c>
      <c r="B546" s="139" t="s">
        <v>4075</v>
      </c>
      <c r="C546" s="18">
        <v>42220</v>
      </c>
      <c r="D546" s="144">
        <v>0.67013888888888884</v>
      </c>
      <c r="E546" s="141" t="s">
        <v>13268</v>
      </c>
      <c r="F546" s="141">
        <v>3</v>
      </c>
      <c r="G546" s="141" t="s">
        <v>2536</v>
      </c>
      <c r="H546" s="141">
        <v>2015</v>
      </c>
      <c r="I546" s="18">
        <v>42220</v>
      </c>
      <c r="J546" s="144">
        <v>0.67013888888888884</v>
      </c>
      <c r="K546" s="378"/>
      <c r="L546" s="139" t="s">
        <v>4075</v>
      </c>
      <c r="M546" s="141"/>
      <c r="N546" s="248"/>
      <c r="O546" s="141" t="s">
        <v>26</v>
      </c>
      <c r="P546" s="141"/>
      <c r="Q546" s="141"/>
      <c r="R546" s="141" t="s">
        <v>11303</v>
      </c>
      <c r="S546" s="141"/>
      <c r="T546" s="141"/>
      <c r="U546" s="141"/>
      <c r="V546" s="141"/>
      <c r="W546" s="139" t="s">
        <v>4075</v>
      </c>
      <c r="X546" s="141" t="s">
        <v>25</v>
      </c>
      <c r="Y546" s="141" t="s">
        <v>27</v>
      </c>
      <c r="Z546" s="141" t="s">
        <v>4</v>
      </c>
      <c r="AA546" s="141" t="s">
        <v>34</v>
      </c>
      <c r="AB546" s="141"/>
      <c r="AC546" s="139" t="s">
        <v>18047</v>
      </c>
      <c r="AD546" s="380"/>
      <c r="AE546" s="139" t="s">
        <v>102</v>
      </c>
      <c r="AF546" s="139" t="s">
        <v>13080</v>
      </c>
      <c r="AG546" s="139" t="s">
        <v>102</v>
      </c>
      <c r="AH546" s="139" t="s">
        <v>1378</v>
      </c>
      <c r="AI546" s="139" t="s">
        <v>46</v>
      </c>
      <c r="AJ546" s="139" t="s">
        <v>46</v>
      </c>
      <c r="AK546" s="139"/>
      <c r="AL546" s="139"/>
      <c r="AM546" s="141" t="s">
        <v>12</v>
      </c>
      <c r="AN546" s="141" t="s">
        <v>8</v>
      </c>
      <c r="AO546" s="139" t="s">
        <v>1477</v>
      </c>
      <c r="AP546" s="139" t="s">
        <v>46</v>
      </c>
      <c r="AQ546" s="139"/>
      <c r="AR546" s="381"/>
      <c r="AS546" s="139" t="s">
        <v>4075</v>
      </c>
      <c r="AT546" s="141" t="s">
        <v>43</v>
      </c>
      <c r="AU546" s="141">
        <v>285</v>
      </c>
      <c r="AV546" s="383"/>
      <c r="AW546" s="385"/>
      <c r="AX546" s="139"/>
      <c r="AY546" t="s">
        <v>18622</v>
      </c>
      <c r="BA546" s="381"/>
      <c r="BB546" s="139" t="s">
        <v>1446</v>
      </c>
      <c r="BC546" s="166"/>
      <c r="BD546" s="166"/>
      <c r="BE546" s="166"/>
      <c r="BF546" s="166"/>
      <c r="BG546" s="166"/>
      <c r="BH546" s="308"/>
      <c r="BI546" s="308"/>
      <c r="BJ546" s="141" t="s">
        <v>26</v>
      </c>
      <c r="BK546" s="141" t="s">
        <v>26</v>
      </c>
      <c r="BL546" s="141"/>
      <c r="BM546" s="141"/>
      <c r="BN546" s="139" t="s">
        <v>4075</v>
      </c>
      <c r="BQ546" s="141"/>
      <c r="BV546" s="141"/>
      <c r="BX546" s="141"/>
      <c r="BY546" s="141"/>
      <c r="BZ546" s="141"/>
      <c r="CA546" s="141"/>
      <c r="CB546" s="141"/>
      <c r="CC546" s="141"/>
      <c r="CD546" s="141"/>
      <c r="CE546" s="141"/>
      <c r="CF546" s="141"/>
      <c r="CG546" s="141"/>
    </row>
    <row r="547" spans="1:85" x14ac:dyDescent="0.35">
      <c r="A547" s="155" t="s">
        <v>19956</v>
      </c>
      <c r="B547" s="139" t="s">
        <v>4075</v>
      </c>
      <c r="C547" s="18">
        <v>42221</v>
      </c>
      <c r="D547" s="144">
        <v>0.63813657407407409</v>
      </c>
      <c r="E547" s="141" t="s">
        <v>13268</v>
      </c>
      <c r="F547" s="141">
        <v>3</v>
      </c>
      <c r="G547" s="141" t="s">
        <v>2536</v>
      </c>
      <c r="H547" s="141">
        <v>2015</v>
      </c>
      <c r="I547" s="18">
        <v>42221</v>
      </c>
      <c r="J547" s="144">
        <v>0.63749999999999996</v>
      </c>
      <c r="K547" s="378"/>
      <c r="L547" s="139" t="s">
        <v>4075</v>
      </c>
      <c r="M547" s="141" t="s">
        <v>28</v>
      </c>
      <c r="N547" s="248">
        <v>44257</v>
      </c>
      <c r="O547" s="141" t="s">
        <v>25</v>
      </c>
      <c r="P547" s="141"/>
      <c r="Q547" s="141"/>
      <c r="R547" s="141" t="s">
        <v>1944</v>
      </c>
      <c r="S547" s="141"/>
      <c r="T547" s="141" t="s">
        <v>19957</v>
      </c>
      <c r="U547" s="141"/>
      <c r="V547" s="141"/>
      <c r="W547" s="139" t="s">
        <v>4075</v>
      </c>
      <c r="X547" s="141" t="s">
        <v>25</v>
      </c>
      <c r="Y547" s="141" t="s">
        <v>27</v>
      </c>
      <c r="Z547" s="141"/>
      <c r="AA547" s="141" t="s">
        <v>34</v>
      </c>
      <c r="AB547" s="141"/>
      <c r="AC547" s="139" t="s">
        <v>18047</v>
      </c>
      <c r="AD547" s="380"/>
      <c r="AE547" s="139" t="s">
        <v>102</v>
      </c>
      <c r="AF547" s="139" t="s">
        <v>13071</v>
      </c>
      <c r="AG547" s="139" t="s">
        <v>102</v>
      </c>
      <c r="AH547" s="139" t="s">
        <v>1378</v>
      </c>
      <c r="AI547" s="139" t="s">
        <v>1387</v>
      </c>
      <c r="AJ547" s="139" t="s">
        <v>1403</v>
      </c>
      <c r="AK547" s="139"/>
      <c r="AL547" s="139"/>
      <c r="AM547" s="141" t="s">
        <v>9</v>
      </c>
      <c r="AN547" s="141" t="s">
        <v>8</v>
      </c>
      <c r="AO547" s="139"/>
      <c r="AP547" s="139" t="s">
        <v>1403</v>
      </c>
      <c r="AQ547" s="139"/>
      <c r="AR547" s="381"/>
      <c r="AS547" s="139" t="s">
        <v>4075</v>
      </c>
      <c r="AT547" s="141" t="s">
        <v>1404</v>
      </c>
      <c r="AU547" s="141"/>
      <c r="AV547" s="383"/>
      <c r="AW547" s="385"/>
      <c r="AX547" s="139" t="s">
        <v>75</v>
      </c>
      <c r="AY547" t="s">
        <v>18540</v>
      </c>
      <c r="BA547" s="381"/>
      <c r="BB547" s="139" t="s">
        <v>17</v>
      </c>
      <c r="BC547" s="166"/>
      <c r="BD547" s="166"/>
      <c r="BE547" s="166"/>
      <c r="BF547" s="166"/>
      <c r="BG547" s="166"/>
      <c r="BH547" s="308"/>
      <c r="BI547" s="308"/>
      <c r="BJ547" s="141" t="s">
        <v>26</v>
      </c>
      <c r="BK547" s="141" t="s">
        <v>26</v>
      </c>
      <c r="BL547" s="141"/>
      <c r="BM547" s="141"/>
      <c r="BN547" s="139" t="s">
        <v>4075</v>
      </c>
      <c r="BQ547" s="141"/>
      <c r="BV547" s="141"/>
      <c r="BX547" s="141"/>
      <c r="BY547" s="141"/>
      <c r="BZ547" s="141"/>
      <c r="CA547" s="141"/>
      <c r="CB547" s="141"/>
      <c r="CC547" s="141"/>
      <c r="CD547" s="141"/>
      <c r="CE547" s="141"/>
      <c r="CF547" s="141"/>
      <c r="CG547" s="141"/>
    </row>
    <row r="548" spans="1:85" x14ac:dyDescent="0.35">
      <c r="A548" s="155" t="s">
        <v>11300</v>
      </c>
      <c r="B548" s="139" t="s">
        <v>4075</v>
      </c>
      <c r="C548" s="18">
        <v>42221</v>
      </c>
      <c r="D548" s="144">
        <v>0.63402777777777775</v>
      </c>
      <c r="E548" s="141" t="s">
        <v>13268</v>
      </c>
      <c r="F548" s="141">
        <v>3</v>
      </c>
      <c r="G548" s="141" t="s">
        <v>2536</v>
      </c>
      <c r="H548" s="141">
        <v>2015</v>
      </c>
      <c r="I548" s="18"/>
      <c r="J548" s="144"/>
      <c r="K548" s="378"/>
      <c r="L548" s="139" t="s">
        <v>4075</v>
      </c>
      <c r="M548" s="141"/>
      <c r="N548" s="248"/>
      <c r="O548" s="141" t="s">
        <v>26</v>
      </c>
      <c r="P548" s="141"/>
      <c r="Q548" s="141"/>
      <c r="R548" s="141"/>
      <c r="S548" s="141"/>
      <c r="T548" s="141"/>
      <c r="U548" s="141"/>
      <c r="V548" s="141"/>
      <c r="W548" s="139" t="s">
        <v>4075</v>
      </c>
      <c r="X548" s="141" t="s">
        <v>25</v>
      </c>
      <c r="Y548" s="141" t="s">
        <v>27</v>
      </c>
      <c r="Z548" s="141" t="s">
        <v>4</v>
      </c>
      <c r="AA548" s="141" t="s">
        <v>34</v>
      </c>
      <c r="AB548" s="141"/>
      <c r="AC548" s="139" t="s">
        <v>18047</v>
      </c>
      <c r="AD548" s="380"/>
      <c r="AE548" s="139" t="s">
        <v>102</v>
      </c>
      <c r="AF548" s="139" t="s">
        <v>13084</v>
      </c>
      <c r="AG548" s="139" t="s">
        <v>102</v>
      </c>
      <c r="AH548" s="139" t="s">
        <v>1378</v>
      </c>
      <c r="AI548" s="139" t="s">
        <v>1403</v>
      </c>
      <c r="AJ548" s="139" t="s">
        <v>1403</v>
      </c>
      <c r="AK548" s="139"/>
      <c r="AL548" s="139"/>
      <c r="AM548" s="141" t="s">
        <v>4004</v>
      </c>
      <c r="AN548" s="141" t="s">
        <v>8</v>
      </c>
      <c r="AO548" s="139" t="s">
        <v>1614</v>
      </c>
      <c r="AP548" s="139" t="s">
        <v>1403</v>
      </c>
      <c r="AQ548" s="139"/>
      <c r="AR548" s="381"/>
      <c r="AS548" s="139" t="s">
        <v>4075</v>
      </c>
      <c r="AT548" s="141" t="s">
        <v>1404</v>
      </c>
      <c r="AU548" s="141"/>
      <c r="AV548" s="383"/>
      <c r="AW548" s="385"/>
      <c r="AX548" s="139"/>
      <c r="AY548" t="s">
        <v>18623</v>
      </c>
      <c r="AZ548">
        <v>12000</v>
      </c>
      <c r="BA548" s="381"/>
      <c r="BB548" s="139" t="s">
        <v>17</v>
      </c>
      <c r="BC548" s="166"/>
      <c r="BD548" s="166"/>
      <c r="BE548" s="166"/>
      <c r="BF548" s="166"/>
      <c r="BG548" s="166"/>
      <c r="BH548" s="308"/>
      <c r="BI548" s="308"/>
      <c r="BJ548" s="141" t="s">
        <v>26</v>
      </c>
      <c r="BK548" s="141" t="s">
        <v>26</v>
      </c>
      <c r="BL548" s="141"/>
      <c r="BM548" s="141"/>
      <c r="BN548" s="139" t="s">
        <v>4075</v>
      </c>
      <c r="BQ548" s="141"/>
      <c r="BV548" s="141"/>
      <c r="BX548" s="141"/>
      <c r="BY548" s="141"/>
      <c r="BZ548" s="141"/>
      <c r="CA548" s="141"/>
      <c r="CB548" s="141"/>
      <c r="CC548" s="141"/>
      <c r="CD548" s="141"/>
      <c r="CE548" s="141"/>
      <c r="CF548" s="141"/>
      <c r="CG548" s="141"/>
    </row>
    <row r="549" spans="1:85" x14ac:dyDescent="0.35">
      <c r="A549" s="155" t="s">
        <v>11294</v>
      </c>
      <c r="B549" s="139" t="s">
        <v>4075</v>
      </c>
      <c r="C549" s="18">
        <v>42222</v>
      </c>
      <c r="D549" s="144">
        <v>0.6791666666666667</v>
      </c>
      <c r="E549" s="141" t="s">
        <v>13268</v>
      </c>
      <c r="F549" s="141">
        <v>3</v>
      </c>
      <c r="G549" s="141" t="s">
        <v>2536</v>
      </c>
      <c r="H549" s="141">
        <v>2015</v>
      </c>
      <c r="I549" s="18">
        <v>42222</v>
      </c>
      <c r="J549" s="144">
        <v>0.6791666666666667</v>
      </c>
      <c r="K549" s="378"/>
      <c r="L549" s="139" t="s">
        <v>4075</v>
      </c>
      <c r="M549" s="141"/>
      <c r="N549" s="248"/>
      <c r="O549" s="141" t="s">
        <v>26</v>
      </c>
      <c r="P549" s="141"/>
      <c r="Q549" s="141" t="s">
        <v>11295</v>
      </c>
      <c r="R549" s="141" t="s">
        <v>11296</v>
      </c>
      <c r="S549" s="141"/>
      <c r="T549" s="141"/>
      <c r="U549" s="141">
        <v>110556223</v>
      </c>
      <c r="V549" s="141"/>
      <c r="W549" s="139" t="s">
        <v>4075</v>
      </c>
      <c r="X549" s="141" t="s">
        <v>25</v>
      </c>
      <c r="Y549" s="141" t="s">
        <v>27</v>
      </c>
      <c r="Z549" s="141" t="s">
        <v>4</v>
      </c>
      <c r="AA549" s="141" t="s">
        <v>34</v>
      </c>
      <c r="AB549" s="141"/>
      <c r="AC549" s="139" t="s">
        <v>18047</v>
      </c>
      <c r="AD549" s="380"/>
      <c r="AE549" s="139" t="s">
        <v>102</v>
      </c>
      <c r="AF549" s="139" t="s">
        <v>13068</v>
      </c>
      <c r="AG549" s="139" t="s">
        <v>102</v>
      </c>
      <c r="AH549" s="139" t="s">
        <v>1378</v>
      </c>
      <c r="AI549" s="139" t="s">
        <v>7</v>
      </c>
      <c r="AJ549" s="139" t="s">
        <v>7</v>
      </c>
      <c r="AK549" s="139"/>
      <c r="AL549" s="139"/>
      <c r="AM549" s="141" t="s">
        <v>4004</v>
      </c>
      <c r="AN549" s="141" t="s">
        <v>8</v>
      </c>
      <c r="AO549" s="139" t="s">
        <v>1614</v>
      </c>
      <c r="AP549" s="139" t="s">
        <v>7</v>
      </c>
      <c r="AQ549" s="139"/>
      <c r="AR549" s="381"/>
      <c r="AS549" s="139" t="s">
        <v>4075</v>
      </c>
      <c r="AT549" s="141" t="s">
        <v>1404</v>
      </c>
      <c r="AU549" s="141"/>
      <c r="AV549" s="383"/>
      <c r="AW549" s="385"/>
      <c r="AX549" s="139"/>
      <c r="AY549" t="s">
        <v>18624</v>
      </c>
      <c r="AZ549">
        <v>12000</v>
      </c>
      <c r="BA549" s="381"/>
      <c r="BB549" s="139" t="s">
        <v>1444</v>
      </c>
      <c r="BC549" s="166"/>
      <c r="BD549" s="166"/>
      <c r="BE549" s="166"/>
      <c r="BF549" s="166"/>
      <c r="BG549" s="166"/>
      <c r="BH549" s="308"/>
      <c r="BI549" s="308"/>
      <c r="BJ549" s="141" t="s">
        <v>26</v>
      </c>
      <c r="BK549" s="141" t="s">
        <v>26</v>
      </c>
      <c r="BL549" s="141"/>
      <c r="BM549" s="141"/>
      <c r="BN549" s="139" t="s">
        <v>4075</v>
      </c>
      <c r="BQ549" s="141"/>
      <c r="BV549" s="141"/>
      <c r="BX549" s="141"/>
      <c r="BY549" s="141"/>
      <c r="BZ549" s="141"/>
      <c r="CA549" s="141"/>
      <c r="CB549" s="141"/>
      <c r="CC549" s="141"/>
      <c r="CD549" s="141"/>
      <c r="CE549" s="141"/>
      <c r="CF549" s="141"/>
      <c r="CG549" s="141"/>
    </row>
    <row r="550" spans="1:85" x14ac:dyDescent="0.35">
      <c r="A550" s="155" t="s">
        <v>11297</v>
      </c>
      <c r="B550" s="139" t="s">
        <v>4075</v>
      </c>
      <c r="C550" s="18">
        <v>42222</v>
      </c>
      <c r="D550" s="144">
        <v>0.50694444444444442</v>
      </c>
      <c r="E550" s="141" t="s">
        <v>13268</v>
      </c>
      <c r="F550" s="141">
        <v>3</v>
      </c>
      <c r="G550" s="141" t="s">
        <v>2536</v>
      </c>
      <c r="H550" s="141">
        <v>2015</v>
      </c>
      <c r="I550" s="18">
        <v>42222</v>
      </c>
      <c r="J550" s="144">
        <v>0.50694444444444442</v>
      </c>
      <c r="K550" s="378"/>
      <c r="L550" s="139" t="s">
        <v>4075</v>
      </c>
      <c r="M550" s="141"/>
      <c r="N550" s="248"/>
      <c r="O550" s="141" t="s">
        <v>26</v>
      </c>
      <c r="P550" s="141"/>
      <c r="Q550" s="141" t="s">
        <v>11298</v>
      </c>
      <c r="R550" s="141" t="s">
        <v>11299</v>
      </c>
      <c r="S550" s="141"/>
      <c r="T550" s="141"/>
      <c r="U550" s="141"/>
      <c r="V550" s="141"/>
      <c r="W550" s="139" t="s">
        <v>4075</v>
      </c>
      <c r="X550" s="141" t="s">
        <v>25</v>
      </c>
      <c r="Y550" s="141" t="s">
        <v>27</v>
      </c>
      <c r="Z550" s="141" t="s">
        <v>4</v>
      </c>
      <c r="AA550" s="141" t="s">
        <v>34</v>
      </c>
      <c r="AB550" s="141"/>
      <c r="AC550" s="139" t="s">
        <v>18047</v>
      </c>
      <c r="AD550" s="380"/>
      <c r="AE550" s="139" t="s">
        <v>107</v>
      </c>
      <c r="AF550" s="139" t="s">
        <v>13076</v>
      </c>
      <c r="AG550" s="139" t="s">
        <v>4130</v>
      </c>
      <c r="AH550" s="139" t="s">
        <v>1378</v>
      </c>
      <c r="AI550" s="139" t="s">
        <v>1518</v>
      </c>
      <c r="AJ550" s="139"/>
      <c r="AK550" s="139" t="s">
        <v>1518</v>
      </c>
      <c r="AL550" s="139" t="s">
        <v>7</v>
      </c>
      <c r="AM550" s="141" t="s">
        <v>14</v>
      </c>
      <c r="AN550" s="141" t="s">
        <v>8</v>
      </c>
      <c r="AO550" s="139" t="s">
        <v>1614</v>
      </c>
      <c r="AP550" s="139" t="s">
        <v>7</v>
      </c>
      <c r="AQ550" s="139"/>
      <c r="AR550" s="381"/>
      <c r="AS550" s="139" t="s">
        <v>4075</v>
      </c>
      <c r="AT550" s="141" t="s">
        <v>1404</v>
      </c>
      <c r="AU550" s="141"/>
      <c r="AV550" s="383"/>
      <c r="AW550" s="385"/>
      <c r="AX550" s="139"/>
      <c r="AY550" t="s">
        <v>18533</v>
      </c>
      <c r="AZ550">
        <v>21000</v>
      </c>
      <c r="BA550" s="381"/>
      <c r="BB550" s="139" t="s">
        <v>1452</v>
      </c>
      <c r="BC550" s="166"/>
      <c r="BD550" s="166"/>
      <c r="BE550" s="166"/>
      <c r="BF550" s="166"/>
      <c r="BG550" s="166"/>
      <c r="BH550" s="308"/>
      <c r="BI550" s="308"/>
      <c r="BJ550" s="141" t="s">
        <v>26</v>
      </c>
      <c r="BK550" s="141" t="s">
        <v>26</v>
      </c>
      <c r="BL550" s="141"/>
      <c r="BM550" s="141"/>
      <c r="BN550" s="139" t="s">
        <v>4075</v>
      </c>
      <c r="BQ550" s="141"/>
      <c r="BV550" s="141"/>
      <c r="BX550" s="141"/>
      <c r="BY550" s="141"/>
      <c r="BZ550" s="141"/>
      <c r="CA550" s="141"/>
      <c r="CB550" s="141"/>
      <c r="CC550" s="141"/>
      <c r="CD550" s="141"/>
      <c r="CE550" s="141"/>
      <c r="CF550" s="141"/>
      <c r="CG550" s="141"/>
    </row>
    <row r="551" spans="1:85" x14ac:dyDescent="0.35">
      <c r="A551" s="155" t="s">
        <v>19958</v>
      </c>
      <c r="B551" s="139" t="s">
        <v>4075</v>
      </c>
      <c r="C551" s="18">
        <v>42222</v>
      </c>
      <c r="D551" s="144">
        <v>0.47495370370370371</v>
      </c>
      <c r="E551" s="141" t="s">
        <v>13268</v>
      </c>
      <c r="F551" s="141">
        <v>3</v>
      </c>
      <c r="G551" s="141" t="s">
        <v>2536</v>
      </c>
      <c r="H551" s="141">
        <v>2015</v>
      </c>
      <c r="I551" s="18">
        <v>42222</v>
      </c>
      <c r="J551" s="144">
        <v>0.47430555555555554</v>
      </c>
      <c r="K551" s="378"/>
      <c r="L551" s="139" t="s">
        <v>4075</v>
      </c>
      <c r="M551" s="141" t="s">
        <v>28</v>
      </c>
      <c r="N551" s="248">
        <v>44253</v>
      </c>
      <c r="O551" s="141" t="s">
        <v>25</v>
      </c>
      <c r="P551" s="141"/>
      <c r="Q551" s="141" t="s">
        <v>11298</v>
      </c>
      <c r="R551" s="141" t="s">
        <v>1944</v>
      </c>
      <c r="S551" s="141"/>
      <c r="T551" s="141" t="s">
        <v>19959</v>
      </c>
      <c r="U551" s="141">
        <v>110574354</v>
      </c>
      <c r="V551" s="141"/>
      <c r="W551" s="139" t="s">
        <v>4075</v>
      </c>
      <c r="X551" s="141" t="s">
        <v>25</v>
      </c>
      <c r="Y551" s="141" t="s">
        <v>27</v>
      </c>
      <c r="Z551" s="141"/>
      <c r="AA551" s="141" t="s">
        <v>34</v>
      </c>
      <c r="AB551" s="141"/>
      <c r="AC551" s="139" t="s">
        <v>18047</v>
      </c>
      <c r="AD551" s="380"/>
      <c r="AE551" s="139" t="s">
        <v>107</v>
      </c>
      <c r="AF551" s="139" t="s">
        <v>13076</v>
      </c>
      <c r="AG551" s="139" t="s">
        <v>4130</v>
      </c>
      <c r="AH551" s="139" t="s">
        <v>1380</v>
      </c>
      <c r="AI551" s="139" t="s">
        <v>1518</v>
      </c>
      <c r="AJ551" s="139"/>
      <c r="AK551" s="139" t="s">
        <v>1518</v>
      </c>
      <c r="AL551" s="139" t="s">
        <v>46</v>
      </c>
      <c r="AM551" s="141" t="s">
        <v>6</v>
      </c>
      <c r="AN551" s="141" t="s">
        <v>8</v>
      </c>
      <c r="AO551" s="139"/>
      <c r="AP551" s="139" t="s">
        <v>46</v>
      </c>
      <c r="AQ551" s="139"/>
      <c r="AR551" s="381"/>
      <c r="AS551" s="139" t="s">
        <v>4075</v>
      </c>
      <c r="AT551" s="141" t="s">
        <v>1404</v>
      </c>
      <c r="AU551" s="141"/>
      <c r="AV551" s="383"/>
      <c r="AW551" s="385"/>
      <c r="AX551" s="139" t="s">
        <v>143</v>
      </c>
      <c r="AY551" t="s">
        <v>18849</v>
      </c>
      <c r="BA551" s="381"/>
      <c r="BB551" s="139" t="s">
        <v>1452</v>
      </c>
      <c r="BC551" s="166"/>
      <c r="BD551" s="166"/>
      <c r="BE551" s="166"/>
      <c r="BF551" s="166"/>
      <c r="BG551" s="166"/>
      <c r="BH551" s="308"/>
      <c r="BI551" s="308"/>
      <c r="BJ551" s="141" t="s">
        <v>26</v>
      </c>
      <c r="BK551" s="141" t="s">
        <v>26</v>
      </c>
      <c r="BL551" s="141"/>
      <c r="BM551" s="141"/>
      <c r="BN551" s="139" t="s">
        <v>4075</v>
      </c>
      <c r="BQ551" s="141"/>
      <c r="BV551" s="141"/>
      <c r="BX551" s="141"/>
      <c r="BY551" s="141"/>
      <c r="BZ551" s="141"/>
      <c r="CA551" s="141"/>
      <c r="CB551" s="141"/>
      <c r="CC551" s="141"/>
      <c r="CD551" s="141"/>
      <c r="CE551" s="141"/>
      <c r="CF551" s="141"/>
      <c r="CG551" s="141"/>
    </row>
    <row r="552" spans="1:85" x14ac:dyDescent="0.35">
      <c r="A552" s="155" t="s">
        <v>11285</v>
      </c>
      <c r="B552" s="139" t="s">
        <v>4075</v>
      </c>
      <c r="C552" s="18">
        <v>42223</v>
      </c>
      <c r="D552" s="144">
        <v>0.70763888888888893</v>
      </c>
      <c r="E552" s="141" t="s">
        <v>13268</v>
      </c>
      <c r="F552" s="141">
        <v>3</v>
      </c>
      <c r="G552" s="141" t="s">
        <v>2536</v>
      </c>
      <c r="H552" s="141">
        <v>2015</v>
      </c>
      <c r="I552" s="18">
        <v>42223</v>
      </c>
      <c r="J552" s="144">
        <v>0.70763888888888893</v>
      </c>
      <c r="K552" s="378"/>
      <c r="L552" s="139" t="s">
        <v>4075</v>
      </c>
      <c r="M552" s="141"/>
      <c r="N552" s="248"/>
      <c r="O552" s="141" t="s">
        <v>26</v>
      </c>
      <c r="P552" s="141"/>
      <c r="Q552" s="141" t="s">
        <v>11286</v>
      </c>
      <c r="R552" s="141" t="s">
        <v>11287</v>
      </c>
      <c r="S552" s="141"/>
      <c r="T552" s="141"/>
      <c r="U552" s="141">
        <v>110558820</v>
      </c>
      <c r="V552" s="141"/>
      <c r="W552" s="139" t="s">
        <v>4075</v>
      </c>
      <c r="X552" s="141" t="s">
        <v>25</v>
      </c>
      <c r="Y552" s="141" t="s">
        <v>27</v>
      </c>
      <c r="Z552" s="141" t="s">
        <v>4</v>
      </c>
      <c r="AA552" s="141" t="s">
        <v>34</v>
      </c>
      <c r="AB552" s="141"/>
      <c r="AC552" s="139" t="s">
        <v>18048</v>
      </c>
      <c r="AD552" s="380"/>
      <c r="AE552" s="139" t="s">
        <v>103</v>
      </c>
      <c r="AF552" s="139" t="s">
        <v>13075</v>
      </c>
      <c r="AG552" s="139" t="s">
        <v>103</v>
      </c>
      <c r="AH552" s="139" t="s">
        <v>1378</v>
      </c>
      <c r="AI552" s="139" t="s">
        <v>7340</v>
      </c>
      <c r="AJ552" s="139"/>
      <c r="AK552" s="139" t="s">
        <v>7340</v>
      </c>
      <c r="AL552" s="139" t="s">
        <v>1408</v>
      </c>
      <c r="AM552" s="141" t="s">
        <v>1537</v>
      </c>
      <c r="AN552" s="141" t="s">
        <v>8</v>
      </c>
      <c r="AO552" s="139" t="s">
        <v>1614</v>
      </c>
      <c r="AP552" s="139" t="s">
        <v>7</v>
      </c>
      <c r="AQ552" s="139"/>
      <c r="AR552" s="381"/>
      <c r="AS552" s="139" t="s">
        <v>4075</v>
      </c>
      <c r="AT552" s="141" t="s">
        <v>1404</v>
      </c>
      <c r="AU552" s="141"/>
      <c r="AV552" s="383"/>
      <c r="AW552" s="385"/>
      <c r="AX552" s="139"/>
      <c r="AY552" t="s">
        <v>18625</v>
      </c>
      <c r="AZ552">
        <v>12000</v>
      </c>
      <c r="BA552" s="381"/>
      <c r="BB552" s="139" t="s">
        <v>17</v>
      </c>
      <c r="BC552" s="166">
        <v>10</v>
      </c>
      <c r="BD552" s="166"/>
      <c r="BE552" s="166"/>
      <c r="BF552" s="166"/>
      <c r="BG552" s="166"/>
      <c r="BH552" s="308"/>
      <c r="BI552" s="308"/>
      <c r="BJ552" s="141" t="s">
        <v>26</v>
      </c>
      <c r="BK552" s="141" t="s">
        <v>26</v>
      </c>
      <c r="BL552" s="141"/>
      <c r="BM552" s="141"/>
      <c r="BN552" s="139" t="s">
        <v>4075</v>
      </c>
      <c r="BQ552" s="141"/>
      <c r="BV552" s="141"/>
      <c r="BX552" s="141"/>
      <c r="BY552" s="141"/>
      <c r="BZ552" s="141"/>
      <c r="CA552" s="141"/>
      <c r="CB552" s="141"/>
      <c r="CC552" s="141"/>
      <c r="CD552" s="141"/>
      <c r="CE552" s="141"/>
      <c r="CF552" s="141"/>
      <c r="CG552" s="141"/>
    </row>
    <row r="553" spans="1:85" x14ac:dyDescent="0.35">
      <c r="A553" s="155" t="s">
        <v>11288</v>
      </c>
      <c r="B553" s="139" t="s">
        <v>4075</v>
      </c>
      <c r="C553" s="18">
        <v>42223</v>
      </c>
      <c r="D553" s="144">
        <v>0.2722222222222222</v>
      </c>
      <c r="E553" s="141" t="s">
        <v>13268</v>
      </c>
      <c r="F553" s="141">
        <v>3</v>
      </c>
      <c r="G553" s="141" t="s">
        <v>2536</v>
      </c>
      <c r="H553" s="141">
        <v>2015</v>
      </c>
      <c r="I553" s="18">
        <v>42223</v>
      </c>
      <c r="J553" s="144">
        <v>0.2722222222222222</v>
      </c>
      <c r="K553" s="378"/>
      <c r="L553" s="139" t="s">
        <v>4075</v>
      </c>
      <c r="M553" s="141"/>
      <c r="N553" s="248"/>
      <c r="O553" s="141" t="s">
        <v>26</v>
      </c>
      <c r="P553" s="141"/>
      <c r="Q553" s="141"/>
      <c r="R553" s="141" t="s">
        <v>11289</v>
      </c>
      <c r="S553" s="141"/>
      <c r="T553" s="141"/>
      <c r="U553" s="141"/>
      <c r="V553" s="141"/>
      <c r="W553" s="139" t="s">
        <v>4075</v>
      </c>
      <c r="X553" s="141" t="s">
        <v>25</v>
      </c>
      <c r="Y553" s="141" t="s">
        <v>27</v>
      </c>
      <c r="Z553" s="141" t="s">
        <v>4</v>
      </c>
      <c r="AA553" s="141" t="s">
        <v>34</v>
      </c>
      <c r="AB553" s="141"/>
      <c r="AC553" s="139" t="s">
        <v>18047</v>
      </c>
      <c r="AD553" s="380"/>
      <c r="AE553" s="139" t="s">
        <v>4</v>
      </c>
      <c r="AF553" s="139" t="s">
        <v>13073</v>
      </c>
      <c r="AG553" s="139" t="s">
        <v>4</v>
      </c>
      <c r="AH553" s="139" t="s">
        <v>1378</v>
      </c>
      <c r="AI553" s="139" t="s">
        <v>15678</v>
      </c>
      <c r="AJ553" s="139"/>
      <c r="AK553" s="139" t="s">
        <v>15678</v>
      </c>
      <c r="AL553" s="139" t="s">
        <v>7</v>
      </c>
      <c r="AM553" s="141" t="s">
        <v>1537</v>
      </c>
      <c r="AN553" s="141" t="s">
        <v>8</v>
      </c>
      <c r="AO553" s="139" t="s">
        <v>1614</v>
      </c>
      <c r="AP553" s="139" t="s">
        <v>7</v>
      </c>
      <c r="AQ553" s="139"/>
      <c r="AR553" s="381"/>
      <c r="AS553" s="139" t="s">
        <v>4075</v>
      </c>
      <c r="AT553" s="141" t="s">
        <v>44</v>
      </c>
      <c r="AU553" s="141">
        <v>530</v>
      </c>
      <c r="AV553" s="383"/>
      <c r="AW553" s="385"/>
      <c r="AX553" s="139"/>
      <c r="AY553" t="s">
        <v>11290</v>
      </c>
      <c r="AZ553">
        <v>12000</v>
      </c>
      <c r="BA553" s="381"/>
      <c r="BB553" s="139" t="s">
        <v>1452</v>
      </c>
      <c r="BC553" s="166"/>
      <c r="BD553" s="166"/>
      <c r="BE553" s="166"/>
      <c r="BF553" s="166"/>
      <c r="BG553" s="166"/>
      <c r="BH553" s="308"/>
      <c r="BI553" s="308"/>
      <c r="BJ553" s="141" t="s">
        <v>26</v>
      </c>
      <c r="BK553" s="141" t="s">
        <v>26</v>
      </c>
      <c r="BL553" s="141"/>
      <c r="BM553" s="141"/>
      <c r="BN553" s="139" t="s">
        <v>4075</v>
      </c>
      <c r="BQ553" s="141" t="s">
        <v>15736</v>
      </c>
      <c r="BR553" s="135" t="s">
        <v>15685</v>
      </c>
      <c r="BT553" s="135" t="s">
        <v>15373</v>
      </c>
      <c r="BU553" s="135" t="s">
        <v>2059</v>
      </c>
      <c r="BV553" s="141" t="s">
        <v>13271</v>
      </c>
      <c r="BW553" s="135" t="s">
        <v>13266</v>
      </c>
      <c r="BX553" s="141" t="s">
        <v>15689</v>
      </c>
      <c r="BY553" s="141" t="s">
        <v>12</v>
      </c>
      <c r="BZ553" s="141" t="s">
        <v>26</v>
      </c>
      <c r="CA553" s="141" t="s">
        <v>1848</v>
      </c>
      <c r="CB553" s="141"/>
      <c r="CC553" s="141" t="s">
        <v>15686</v>
      </c>
      <c r="CD553" s="141" t="s">
        <v>15683</v>
      </c>
      <c r="CE553" s="141" t="s">
        <v>15450</v>
      </c>
      <c r="CF553" s="141" t="s">
        <v>15451</v>
      </c>
      <c r="CG553" s="141" t="s">
        <v>4004</v>
      </c>
    </row>
    <row r="554" spans="1:85" x14ac:dyDescent="0.35">
      <c r="A554" s="155" t="s">
        <v>11291</v>
      </c>
      <c r="B554" s="139" t="s">
        <v>4075</v>
      </c>
      <c r="C554" s="18">
        <v>42223</v>
      </c>
      <c r="D554" s="144">
        <v>0.26666666666666666</v>
      </c>
      <c r="E554" s="141" t="s">
        <v>13268</v>
      </c>
      <c r="F554" s="141">
        <v>3</v>
      </c>
      <c r="G554" s="141" t="s">
        <v>2536</v>
      </c>
      <c r="H554" s="141">
        <v>2015</v>
      </c>
      <c r="I554" s="18">
        <v>42223</v>
      </c>
      <c r="J554" s="144">
        <v>0.26666666666666666</v>
      </c>
      <c r="K554" s="378"/>
      <c r="L554" s="139" t="s">
        <v>4075</v>
      </c>
      <c r="M554" s="141"/>
      <c r="N554" s="248"/>
      <c r="O554" s="141" t="s">
        <v>26</v>
      </c>
      <c r="P554" s="141"/>
      <c r="Q554" s="141" t="s">
        <v>11292</v>
      </c>
      <c r="R554" s="141" t="s">
        <v>11293</v>
      </c>
      <c r="S554" s="141"/>
      <c r="T554" s="141"/>
      <c r="U554" s="141"/>
      <c r="V554" s="141"/>
      <c r="W554" s="139" t="s">
        <v>4075</v>
      </c>
      <c r="X554" s="141" t="s">
        <v>25</v>
      </c>
      <c r="Y554" s="141" t="s">
        <v>27</v>
      </c>
      <c r="Z554" s="141" t="s">
        <v>4</v>
      </c>
      <c r="AA554" s="141" t="s">
        <v>34</v>
      </c>
      <c r="AB554" s="141"/>
      <c r="AC554" s="139" t="s">
        <v>18047</v>
      </c>
      <c r="AD554" s="380"/>
      <c r="AE554" s="139" t="s">
        <v>4</v>
      </c>
      <c r="AF554" s="139" t="s">
        <v>13073</v>
      </c>
      <c r="AG554" s="139" t="s">
        <v>4</v>
      </c>
      <c r="AH554" s="139" t="s">
        <v>1378</v>
      </c>
      <c r="AI554" s="139" t="s">
        <v>15678</v>
      </c>
      <c r="AJ554" s="139"/>
      <c r="AK554" s="139" t="s">
        <v>15678</v>
      </c>
      <c r="AL554" s="139" t="s">
        <v>7</v>
      </c>
      <c r="AM554" s="141"/>
      <c r="AN554" s="141" t="s">
        <v>8</v>
      </c>
      <c r="AO554" s="139" t="s">
        <v>1614</v>
      </c>
      <c r="AP554" s="139" t="s">
        <v>7</v>
      </c>
      <c r="AQ554" s="139"/>
      <c r="AR554" s="381"/>
      <c r="AS554" s="139" t="s">
        <v>4075</v>
      </c>
      <c r="AT554" s="141" t="s">
        <v>1404</v>
      </c>
      <c r="AU554" s="141"/>
      <c r="AV554" s="383"/>
      <c r="AW554" s="385"/>
      <c r="AX554" s="139"/>
      <c r="AY554" t="s">
        <v>18626</v>
      </c>
      <c r="AZ554">
        <v>12000</v>
      </c>
      <c r="BA554" s="381"/>
      <c r="BB554" s="139" t="s">
        <v>3757</v>
      </c>
      <c r="BC554" s="166"/>
      <c r="BD554" s="166"/>
      <c r="BE554" s="166"/>
      <c r="BF554" s="166"/>
      <c r="BG554" s="166"/>
      <c r="BH554" s="308"/>
      <c r="BI554" s="308"/>
      <c r="BJ554" s="141" t="s">
        <v>26</v>
      </c>
      <c r="BK554" s="141" t="s">
        <v>26</v>
      </c>
      <c r="BL554" s="141"/>
      <c r="BM554" s="141"/>
      <c r="BN554" s="139" t="s">
        <v>4075</v>
      </c>
      <c r="BQ554" s="141" t="s">
        <v>15737</v>
      </c>
      <c r="BR554" s="135" t="s">
        <v>15680</v>
      </c>
      <c r="BT554" s="135" t="s">
        <v>15373</v>
      </c>
      <c r="BU554" s="135" t="s">
        <v>2059</v>
      </c>
      <c r="BV554" s="141" t="s">
        <v>13271</v>
      </c>
      <c r="BW554" s="135" t="s">
        <v>13266</v>
      </c>
      <c r="BX554" s="141" t="s">
        <v>15681</v>
      </c>
      <c r="BY554" s="141" t="s">
        <v>12</v>
      </c>
      <c r="BZ554" s="141" t="s">
        <v>26</v>
      </c>
      <c r="CA554" s="141" t="s">
        <v>1848</v>
      </c>
      <c r="CB554" s="141"/>
      <c r="CC554" s="141" t="s">
        <v>15686</v>
      </c>
      <c r="CD554" s="141" t="s">
        <v>15687</v>
      </c>
      <c r="CE554" s="141" t="s">
        <v>15450</v>
      </c>
      <c r="CF554" s="141" t="s">
        <v>15451</v>
      </c>
      <c r="CG554" s="141" t="s">
        <v>4004</v>
      </c>
    </row>
    <row r="555" spans="1:85" x14ac:dyDescent="0.35">
      <c r="A555" s="155" t="s">
        <v>11281</v>
      </c>
      <c r="B555" s="139" t="s">
        <v>4075</v>
      </c>
      <c r="C555" s="18">
        <v>42224</v>
      </c>
      <c r="D555" s="144">
        <v>0.66874999999999996</v>
      </c>
      <c r="E555" s="141" t="s">
        <v>13268</v>
      </c>
      <c r="F555" s="141">
        <v>3</v>
      </c>
      <c r="G555" s="141" t="s">
        <v>2536</v>
      </c>
      <c r="H555" s="141">
        <v>2015</v>
      </c>
      <c r="I555" s="18">
        <v>42224</v>
      </c>
      <c r="J555" s="144">
        <v>0.66874999999999996</v>
      </c>
      <c r="K555" s="378"/>
      <c r="L555" s="139" t="s">
        <v>4075</v>
      </c>
      <c r="M555" s="141"/>
      <c r="N555" s="248"/>
      <c r="O555" s="141" t="s">
        <v>26</v>
      </c>
      <c r="P555" s="141"/>
      <c r="Q555" s="141"/>
      <c r="R555" s="141" t="s">
        <v>11282</v>
      </c>
      <c r="S555" s="141"/>
      <c r="T555" s="141"/>
      <c r="U555" s="141"/>
      <c r="V555" s="141"/>
      <c r="W555" s="139" t="s">
        <v>4075</v>
      </c>
      <c r="X555" s="141" t="s">
        <v>25</v>
      </c>
      <c r="Y555" s="141" t="s">
        <v>27</v>
      </c>
      <c r="Z555" s="141" t="s">
        <v>4</v>
      </c>
      <c r="AA555" s="141" t="s">
        <v>34</v>
      </c>
      <c r="AB555" s="141"/>
      <c r="AC555" s="139" t="s">
        <v>18050</v>
      </c>
      <c r="AD555" s="380"/>
      <c r="AE555" s="139" t="s">
        <v>103</v>
      </c>
      <c r="AF555" s="139" t="s">
        <v>13075</v>
      </c>
      <c r="AG555" s="139" t="s">
        <v>103</v>
      </c>
      <c r="AH555" s="139" t="s">
        <v>1378</v>
      </c>
      <c r="AI555" s="139" t="s">
        <v>7340</v>
      </c>
      <c r="AJ555" s="139"/>
      <c r="AK555" s="139" t="s">
        <v>7340</v>
      </c>
      <c r="AL555" s="139" t="s">
        <v>1408</v>
      </c>
      <c r="AM555" s="141" t="s">
        <v>14</v>
      </c>
      <c r="AN555" s="141" t="s">
        <v>8</v>
      </c>
      <c r="AO555" s="139" t="s">
        <v>1614</v>
      </c>
      <c r="AP555" s="139" t="s">
        <v>7</v>
      </c>
      <c r="AQ555" s="139"/>
      <c r="AR555" s="381"/>
      <c r="AS555" s="139" t="s">
        <v>4075</v>
      </c>
      <c r="AT555" s="141" t="s">
        <v>1404</v>
      </c>
      <c r="AU555" s="141"/>
      <c r="AV555" s="383"/>
      <c r="AW555" s="385"/>
      <c r="AX555" s="139"/>
      <c r="AY555" t="s">
        <v>18627</v>
      </c>
      <c r="AZ555">
        <v>12000</v>
      </c>
      <c r="BA555" s="381"/>
      <c r="BB555" s="139" t="s">
        <v>1444</v>
      </c>
      <c r="BC555" s="166"/>
      <c r="BD555" s="166"/>
      <c r="BE555" s="166"/>
      <c r="BF555" s="166"/>
      <c r="BG555" s="166"/>
      <c r="BH555" s="308"/>
      <c r="BI555" s="308"/>
      <c r="BJ555" s="141" t="s">
        <v>26</v>
      </c>
      <c r="BK555" s="141" t="s">
        <v>26</v>
      </c>
      <c r="BL555" s="141"/>
      <c r="BM555" s="141"/>
      <c r="BN555" s="139" t="s">
        <v>4075</v>
      </c>
      <c r="BQ555" s="141"/>
      <c r="BV555" s="141"/>
      <c r="BX555" s="141"/>
      <c r="BY555" s="141"/>
      <c r="BZ555" s="141"/>
      <c r="CA555" s="141"/>
      <c r="CB555" s="141"/>
      <c r="CC555" s="141"/>
      <c r="CD555" s="141"/>
      <c r="CE555" s="141"/>
      <c r="CF555" s="141"/>
      <c r="CG555" s="141"/>
    </row>
    <row r="556" spans="1:85" x14ac:dyDescent="0.35">
      <c r="A556" s="155" t="s">
        <v>11283</v>
      </c>
      <c r="B556" s="139" t="s">
        <v>4075</v>
      </c>
      <c r="C556" s="18">
        <v>42224</v>
      </c>
      <c r="D556" s="144">
        <v>0.32083333333333336</v>
      </c>
      <c r="E556" s="141" t="s">
        <v>13268</v>
      </c>
      <c r="F556" s="141">
        <v>3</v>
      </c>
      <c r="G556" s="141" t="s">
        <v>2536</v>
      </c>
      <c r="H556" s="141">
        <v>2015</v>
      </c>
      <c r="I556" s="18"/>
      <c r="J556" s="144"/>
      <c r="K556" s="378"/>
      <c r="L556" s="139" t="s">
        <v>4075</v>
      </c>
      <c r="M556" s="141"/>
      <c r="N556" s="248"/>
      <c r="O556" s="141" t="s">
        <v>26</v>
      </c>
      <c r="P556" s="141"/>
      <c r="Q556" s="141" t="s">
        <v>11284</v>
      </c>
      <c r="R556" s="141"/>
      <c r="S556" s="141"/>
      <c r="T556" s="141"/>
      <c r="U556" s="141"/>
      <c r="V556" s="141"/>
      <c r="W556" s="139" t="s">
        <v>4075</v>
      </c>
      <c r="X556" s="141" t="s">
        <v>25</v>
      </c>
      <c r="Y556" s="141" t="s">
        <v>27</v>
      </c>
      <c r="Z556" s="141" t="s">
        <v>4</v>
      </c>
      <c r="AA556" s="141" t="s">
        <v>34</v>
      </c>
      <c r="AB556" s="141"/>
      <c r="AC556" s="139" t="s">
        <v>18049</v>
      </c>
      <c r="AD556" s="380"/>
      <c r="AE556" s="139" t="s">
        <v>102</v>
      </c>
      <c r="AF556" s="139" t="s">
        <v>13082</v>
      </c>
      <c r="AG556" s="139" t="s">
        <v>102</v>
      </c>
      <c r="AH556" s="139" t="s">
        <v>1378</v>
      </c>
      <c r="AI556" s="139" t="s">
        <v>60</v>
      </c>
      <c r="AJ556" s="139" t="s">
        <v>60</v>
      </c>
      <c r="AK556" s="139"/>
      <c r="AL556" s="139"/>
      <c r="AM556" s="141" t="s">
        <v>1537</v>
      </c>
      <c r="AN556" s="141" t="s">
        <v>8</v>
      </c>
      <c r="AO556" s="139" t="s">
        <v>1477</v>
      </c>
      <c r="AP556" s="139" t="s">
        <v>60</v>
      </c>
      <c r="AQ556" s="139"/>
      <c r="AR556" s="381"/>
      <c r="AS556" s="139" t="s">
        <v>4075</v>
      </c>
      <c r="AT556" s="141" t="s">
        <v>43</v>
      </c>
      <c r="AU556" s="141">
        <v>300</v>
      </c>
      <c r="AV556" s="383"/>
      <c r="AW556" s="385"/>
      <c r="AX556" s="139"/>
      <c r="AY556" t="s">
        <v>18489</v>
      </c>
      <c r="BA556" s="381"/>
      <c r="BB556" s="139" t="s">
        <v>17</v>
      </c>
      <c r="BC556" s="166"/>
      <c r="BD556" s="166"/>
      <c r="BE556" s="166"/>
      <c r="BF556" s="166"/>
      <c r="BG556" s="166"/>
      <c r="BH556" s="308"/>
      <c r="BI556" s="308"/>
      <c r="BJ556" s="141" t="s">
        <v>26</v>
      </c>
      <c r="BK556" s="141" t="s">
        <v>26</v>
      </c>
      <c r="BL556" s="141"/>
      <c r="BM556" s="141"/>
      <c r="BN556" s="139" t="s">
        <v>4075</v>
      </c>
      <c r="BQ556" s="141"/>
      <c r="BV556" s="141"/>
      <c r="BX556" s="141"/>
      <c r="BY556" s="141"/>
      <c r="BZ556" s="141"/>
      <c r="CA556" s="141"/>
      <c r="CB556" s="141"/>
      <c r="CC556" s="141"/>
      <c r="CD556" s="141"/>
      <c r="CE556" s="141"/>
      <c r="CF556" s="141"/>
      <c r="CG556" s="141"/>
    </row>
    <row r="557" spans="1:85" x14ac:dyDescent="0.35">
      <c r="A557" s="155" t="s">
        <v>11273</v>
      </c>
      <c r="B557" s="139" t="s">
        <v>4075</v>
      </c>
      <c r="C557" s="18">
        <v>42226</v>
      </c>
      <c r="D557" s="144">
        <v>0.91527777777777775</v>
      </c>
      <c r="E557" s="141" t="s">
        <v>1849</v>
      </c>
      <c r="F557" s="141">
        <v>3</v>
      </c>
      <c r="G557" s="141" t="s">
        <v>2536</v>
      </c>
      <c r="H557" s="141">
        <v>2015</v>
      </c>
      <c r="I557" s="18">
        <v>42226</v>
      </c>
      <c r="J557" s="144">
        <v>0.91527777777777775</v>
      </c>
      <c r="K557" s="378"/>
      <c r="L557" s="139" t="s">
        <v>4075</v>
      </c>
      <c r="M557" s="141"/>
      <c r="N557" s="248"/>
      <c r="O557" s="141" t="s">
        <v>26</v>
      </c>
      <c r="P557" s="141"/>
      <c r="Q557" s="141" t="s">
        <v>11274</v>
      </c>
      <c r="R557" s="141" t="s">
        <v>11275</v>
      </c>
      <c r="S557" s="141"/>
      <c r="T557" s="141"/>
      <c r="U557" s="141"/>
      <c r="V557" s="141"/>
      <c r="W557" s="139" t="s">
        <v>4075</v>
      </c>
      <c r="X557" s="141" t="s">
        <v>25</v>
      </c>
      <c r="Y557" s="141" t="s">
        <v>27</v>
      </c>
      <c r="Z557" s="141" t="s">
        <v>4</v>
      </c>
      <c r="AA557" s="141" t="s">
        <v>34</v>
      </c>
      <c r="AB557" s="141"/>
      <c r="AC557" s="139" t="s">
        <v>18050</v>
      </c>
      <c r="AD557" s="380"/>
      <c r="AE557" s="139" t="s">
        <v>102</v>
      </c>
      <c r="AF557" s="139" t="s">
        <v>13074</v>
      </c>
      <c r="AG557" s="139" t="s">
        <v>102</v>
      </c>
      <c r="AH557" s="139" t="s">
        <v>1378</v>
      </c>
      <c r="AI557" s="139" t="s">
        <v>11</v>
      </c>
      <c r="AJ557" s="139" t="s">
        <v>11</v>
      </c>
      <c r="AK557" s="139"/>
      <c r="AL557" s="139"/>
      <c r="AM557" s="141" t="s">
        <v>4004</v>
      </c>
      <c r="AN557" s="141" t="s">
        <v>8</v>
      </c>
      <c r="AO557" s="139" t="s">
        <v>1477</v>
      </c>
      <c r="AP557" s="139" t="s">
        <v>7</v>
      </c>
      <c r="AQ557" s="139"/>
      <c r="AR557" s="381"/>
      <c r="AS557" s="139" t="s">
        <v>4075</v>
      </c>
      <c r="AT557" s="141" t="s">
        <v>1404</v>
      </c>
      <c r="AU557" s="141">
        <v>340</v>
      </c>
      <c r="AV557" s="383"/>
      <c r="AW557" s="385"/>
      <c r="AX557" s="139"/>
      <c r="AY557" t="s">
        <v>18628</v>
      </c>
      <c r="BA557" s="381"/>
      <c r="BB557" s="139" t="s">
        <v>1452</v>
      </c>
      <c r="BC557" s="166"/>
      <c r="BD557" s="166"/>
      <c r="BE557" s="166"/>
      <c r="BF557" s="166"/>
      <c r="BG557" s="166"/>
      <c r="BH557" s="308"/>
      <c r="BI557" s="308"/>
      <c r="BJ557" s="141" t="s">
        <v>26</v>
      </c>
      <c r="BK557" s="141" t="s">
        <v>26</v>
      </c>
      <c r="BL557" s="141"/>
      <c r="BM557" s="141"/>
      <c r="BN557" s="139" t="s">
        <v>4075</v>
      </c>
      <c r="BQ557" s="141"/>
      <c r="BV557" s="141"/>
      <c r="BX557" s="141"/>
      <c r="BY557" s="141"/>
      <c r="BZ557" s="141"/>
      <c r="CA557" s="141"/>
      <c r="CB557" s="141"/>
      <c r="CC557" s="141"/>
      <c r="CD557" s="141"/>
      <c r="CE557" s="141"/>
      <c r="CF557" s="141"/>
      <c r="CG557" s="141"/>
    </row>
    <row r="558" spans="1:85" x14ac:dyDescent="0.35">
      <c r="A558" s="155" t="s">
        <v>11276</v>
      </c>
      <c r="B558" s="139" t="s">
        <v>4075</v>
      </c>
      <c r="C558" s="18">
        <v>42226</v>
      </c>
      <c r="D558" s="144">
        <v>0.52847222222222223</v>
      </c>
      <c r="E558" s="141" t="s">
        <v>1849</v>
      </c>
      <c r="F558" s="141">
        <v>3</v>
      </c>
      <c r="G558" s="141" t="s">
        <v>2536</v>
      </c>
      <c r="H558" s="141">
        <v>2015</v>
      </c>
      <c r="I558" s="18"/>
      <c r="J558" s="144"/>
      <c r="K558" s="378"/>
      <c r="L558" s="139" t="s">
        <v>4075</v>
      </c>
      <c r="M558" s="141"/>
      <c r="N558" s="248"/>
      <c r="O558" s="141" t="s">
        <v>26</v>
      </c>
      <c r="P558" s="141"/>
      <c r="Q558" s="141" t="s">
        <v>11277</v>
      </c>
      <c r="R558" s="141"/>
      <c r="S558" s="141"/>
      <c r="T558" s="141"/>
      <c r="U558" s="141"/>
      <c r="V558" s="141"/>
      <c r="W558" s="139" t="s">
        <v>4075</v>
      </c>
      <c r="X558" s="141" t="s">
        <v>25</v>
      </c>
      <c r="Y558" s="141" t="s">
        <v>27</v>
      </c>
      <c r="Z558" s="141" t="s">
        <v>4</v>
      </c>
      <c r="AA558" s="141" t="s">
        <v>34</v>
      </c>
      <c r="AB558" s="141"/>
      <c r="AC558" s="139" t="s">
        <v>18049</v>
      </c>
      <c r="AD558" s="380"/>
      <c r="AE558" s="139" t="s">
        <v>102</v>
      </c>
      <c r="AF558" s="139" t="s">
        <v>13074</v>
      </c>
      <c r="AG558" s="139" t="s">
        <v>102</v>
      </c>
      <c r="AH558" s="139" t="s">
        <v>1378</v>
      </c>
      <c r="AI558" s="139" t="s">
        <v>11</v>
      </c>
      <c r="AJ558" s="139" t="s">
        <v>11</v>
      </c>
      <c r="AK558" s="139"/>
      <c r="AL558" s="139"/>
      <c r="AM558" s="141" t="s">
        <v>12</v>
      </c>
      <c r="AN558" s="141" t="s">
        <v>8</v>
      </c>
      <c r="AO558" s="139" t="s">
        <v>1477</v>
      </c>
      <c r="AP558" s="139" t="s">
        <v>7</v>
      </c>
      <c r="AQ558" s="139"/>
      <c r="AR558" s="381"/>
      <c r="AS558" s="139" t="s">
        <v>4075</v>
      </c>
      <c r="AT558" s="141" t="s">
        <v>1404</v>
      </c>
      <c r="AU558" s="141"/>
      <c r="AV558" s="383"/>
      <c r="AW558" s="385"/>
      <c r="AX558" s="139"/>
      <c r="AY558" t="s">
        <v>18306</v>
      </c>
      <c r="BA558" s="381"/>
      <c r="BB558" s="139" t="s">
        <v>1444</v>
      </c>
      <c r="BC558" s="166"/>
      <c r="BD558" s="166"/>
      <c r="BE558" s="166"/>
      <c r="BF558" s="166"/>
      <c r="BG558" s="166"/>
      <c r="BH558" s="308"/>
      <c r="BI558" s="308"/>
      <c r="BJ558" s="141" t="s">
        <v>26</v>
      </c>
      <c r="BK558" s="141" t="s">
        <v>26</v>
      </c>
      <c r="BL558" s="141"/>
      <c r="BM558" s="141"/>
      <c r="BN558" s="139" t="s">
        <v>4075</v>
      </c>
      <c r="BQ558" s="141"/>
      <c r="BV558" s="141"/>
      <c r="BX558" s="141"/>
      <c r="BY558" s="141"/>
      <c r="BZ558" s="141"/>
      <c r="CA558" s="141"/>
      <c r="CB558" s="141"/>
      <c r="CC558" s="141"/>
      <c r="CD558" s="141"/>
      <c r="CE558" s="141"/>
      <c r="CF558" s="141"/>
      <c r="CG558" s="141"/>
    </row>
    <row r="559" spans="1:85" x14ac:dyDescent="0.35">
      <c r="A559" s="155" t="s">
        <v>11278</v>
      </c>
      <c r="B559" s="139" t="s">
        <v>4075</v>
      </c>
      <c r="C559" s="18">
        <v>42226</v>
      </c>
      <c r="D559" s="144">
        <v>0.47916666666666669</v>
      </c>
      <c r="E559" s="141" t="s">
        <v>1849</v>
      </c>
      <c r="F559" s="141">
        <v>3</v>
      </c>
      <c r="G559" s="141" t="s">
        <v>2536</v>
      </c>
      <c r="H559" s="141">
        <v>2015</v>
      </c>
      <c r="I559" s="18">
        <v>42226</v>
      </c>
      <c r="J559" s="144">
        <v>0.47916666666666669</v>
      </c>
      <c r="K559" s="378"/>
      <c r="L559" s="139" t="s">
        <v>4075</v>
      </c>
      <c r="M559" s="141"/>
      <c r="N559" s="248"/>
      <c r="O559" s="141" t="s">
        <v>26</v>
      </c>
      <c r="P559" s="141"/>
      <c r="Q559" s="141" t="s">
        <v>11279</v>
      </c>
      <c r="R559" s="141" t="s">
        <v>11280</v>
      </c>
      <c r="S559" s="141"/>
      <c r="T559" s="141"/>
      <c r="U559" s="141"/>
      <c r="V559" s="141"/>
      <c r="W559" s="139" t="s">
        <v>4075</v>
      </c>
      <c r="X559" s="141" t="s">
        <v>25</v>
      </c>
      <c r="Y559" s="141" t="s">
        <v>27</v>
      </c>
      <c r="Z559" s="141" t="s">
        <v>4</v>
      </c>
      <c r="AA559" s="141" t="s">
        <v>34</v>
      </c>
      <c r="AB559" s="141"/>
      <c r="AC559" s="139" t="s">
        <v>18047</v>
      </c>
      <c r="AD559" s="380"/>
      <c r="AE559" s="139" t="s">
        <v>105</v>
      </c>
      <c r="AF559" s="139" t="s">
        <v>13076</v>
      </c>
      <c r="AG559" s="139" t="s">
        <v>1518</v>
      </c>
      <c r="AH559" s="139" t="s">
        <v>1378</v>
      </c>
      <c r="AI559" s="139" t="s">
        <v>1518</v>
      </c>
      <c r="AJ559" s="139"/>
      <c r="AK559" s="139" t="s">
        <v>1518</v>
      </c>
      <c r="AL559" s="139" t="s">
        <v>7</v>
      </c>
      <c r="AM559" s="141" t="s">
        <v>12</v>
      </c>
      <c r="AN559" s="141" t="s">
        <v>8</v>
      </c>
      <c r="AO559" s="139" t="s">
        <v>1614</v>
      </c>
      <c r="AP559" s="139" t="s">
        <v>7</v>
      </c>
      <c r="AQ559" s="139"/>
      <c r="AR559" s="381"/>
      <c r="AS559" s="139" t="s">
        <v>4075</v>
      </c>
      <c r="AT559" s="141" t="s">
        <v>1404</v>
      </c>
      <c r="AU559" s="141"/>
      <c r="AV559" s="383"/>
      <c r="AW559" s="385"/>
      <c r="AX559" s="139"/>
      <c r="AY559" t="s">
        <v>18244</v>
      </c>
      <c r="AZ559">
        <v>21000</v>
      </c>
      <c r="BA559" s="381"/>
      <c r="BB559" s="139" t="s">
        <v>17</v>
      </c>
      <c r="BC559" s="166"/>
      <c r="BD559" s="166"/>
      <c r="BE559" s="166"/>
      <c r="BF559" s="166"/>
      <c r="BG559" s="166"/>
      <c r="BH559" s="308"/>
      <c r="BI559" s="308"/>
      <c r="BJ559" s="141" t="s">
        <v>26</v>
      </c>
      <c r="BK559" s="141" t="s">
        <v>26</v>
      </c>
      <c r="BL559" s="141"/>
      <c r="BM559" s="141"/>
      <c r="BN559" s="139" t="s">
        <v>4075</v>
      </c>
      <c r="BQ559" s="141"/>
      <c r="BV559" s="141"/>
      <c r="BX559" s="141"/>
      <c r="BY559" s="141"/>
      <c r="BZ559" s="141"/>
      <c r="CA559" s="141"/>
      <c r="CB559" s="141"/>
      <c r="CC559" s="141"/>
      <c r="CD559" s="141"/>
      <c r="CE559" s="141"/>
      <c r="CF559" s="141"/>
      <c r="CG559" s="141"/>
    </row>
    <row r="560" spans="1:85" x14ac:dyDescent="0.35">
      <c r="A560" s="155" t="s">
        <v>11270</v>
      </c>
      <c r="B560" s="139" t="s">
        <v>4075</v>
      </c>
      <c r="C560" s="18">
        <v>42227</v>
      </c>
      <c r="D560" s="144">
        <v>0.18472222222222223</v>
      </c>
      <c r="E560" s="141" t="s">
        <v>1849</v>
      </c>
      <c r="F560" s="141">
        <v>3</v>
      </c>
      <c r="G560" s="141" t="s">
        <v>2536</v>
      </c>
      <c r="H560" s="141">
        <v>2015</v>
      </c>
      <c r="I560" s="18">
        <v>42227</v>
      </c>
      <c r="J560" s="144">
        <v>0.18472222222222223</v>
      </c>
      <c r="K560" s="378"/>
      <c r="L560" s="139" t="s">
        <v>4075</v>
      </c>
      <c r="M560" s="141"/>
      <c r="N560" s="248"/>
      <c r="O560" s="141" t="s">
        <v>26</v>
      </c>
      <c r="P560" s="141"/>
      <c r="Q560" s="141" t="s">
        <v>11271</v>
      </c>
      <c r="R560" s="141" t="s">
        <v>11272</v>
      </c>
      <c r="S560" s="141"/>
      <c r="T560" s="141"/>
      <c r="U560" s="141"/>
      <c r="V560" s="141"/>
      <c r="W560" s="139" t="s">
        <v>4075</v>
      </c>
      <c r="X560" s="141" t="s">
        <v>25</v>
      </c>
      <c r="Y560" s="141" t="s">
        <v>27</v>
      </c>
      <c r="Z560" s="141" t="s">
        <v>4</v>
      </c>
      <c r="AA560" s="141" t="s">
        <v>34</v>
      </c>
      <c r="AB560" s="141"/>
      <c r="AC560" s="139" t="s">
        <v>18047</v>
      </c>
      <c r="AD560" s="380"/>
      <c r="AE560" s="139" t="s">
        <v>103</v>
      </c>
      <c r="AF560" s="139" t="s">
        <v>13075</v>
      </c>
      <c r="AG560" s="139" t="s">
        <v>103</v>
      </c>
      <c r="AH560" s="139" t="s">
        <v>1378</v>
      </c>
      <c r="AI560" s="139" t="s">
        <v>7340</v>
      </c>
      <c r="AJ560" s="139"/>
      <c r="AK560" s="139" t="s">
        <v>7340</v>
      </c>
      <c r="AL560" s="139" t="s">
        <v>1408</v>
      </c>
      <c r="AM560" s="141" t="s">
        <v>4004</v>
      </c>
      <c r="AN560" s="141" t="s">
        <v>8</v>
      </c>
      <c r="AO560" s="139" t="s">
        <v>1614</v>
      </c>
      <c r="AP560" s="139" t="s">
        <v>7</v>
      </c>
      <c r="AQ560" s="139"/>
      <c r="AR560" s="381"/>
      <c r="AS560" s="139" t="s">
        <v>4075</v>
      </c>
      <c r="AT560" s="141" t="s">
        <v>1404</v>
      </c>
      <c r="AU560" s="141"/>
      <c r="AV560" s="383"/>
      <c r="AW560" s="385"/>
      <c r="AX560" s="139"/>
      <c r="AY560" t="s">
        <v>18629</v>
      </c>
      <c r="AZ560">
        <v>12000</v>
      </c>
      <c r="BA560" s="381"/>
      <c r="BB560" s="139" t="s">
        <v>1450</v>
      </c>
      <c r="BC560" s="166"/>
      <c r="BD560" s="166"/>
      <c r="BE560" s="166"/>
      <c r="BF560" s="166"/>
      <c r="BG560" s="166"/>
      <c r="BH560" s="308"/>
      <c r="BI560" s="308"/>
      <c r="BJ560" s="141" t="s">
        <v>26</v>
      </c>
      <c r="BK560" s="141" t="s">
        <v>26</v>
      </c>
      <c r="BL560" s="141"/>
      <c r="BM560" s="141"/>
      <c r="BN560" s="139" t="s">
        <v>4075</v>
      </c>
      <c r="BQ560" s="141"/>
      <c r="BV560" s="141"/>
      <c r="BX560" s="141"/>
      <c r="BY560" s="141"/>
      <c r="BZ560" s="141"/>
      <c r="CA560" s="141"/>
      <c r="CB560" s="141"/>
      <c r="CC560" s="141"/>
      <c r="CD560" s="141"/>
      <c r="CE560" s="141"/>
      <c r="CF560" s="141"/>
      <c r="CG560" s="141"/>
    </row>
    <row r="561" spans="1:85" x14ac:dyDescent="0.35">
      <c r="A561" s="155" t="s">
        <v>11267</v>
      </c>
      <c r="B561" s="139" t="s">
        <v>4075</v>
      </c>
      <c r="C561" s="18">
        <v>42228</v>
      </c>
      <c r="D561" s="144">
        <v>0.73472222222222228</v>
      </c>
      <c r="E561" s="141" t="s">
        <v>1849</v>
      </c>
      <c r="F561" s="141">
        <v>3</v>
      </c>
      <c r="G561" s="141" t="s">
        <v>2536</v>
      </c>
      <c r="H561" s="141">
        <v>2015</v>
      </c>
      <c r="I561" s="18">
        <v>42228</v>
      </c>
      <c r="J561" s="144">
        <v>0.73472222222222228</v>
      </c>
      <c r="K561" s="378"/>
      <c r="L561" s="139" t="s">
        <v>4075</v>
      </c>
      <c r="M561" s="141"/>
      <c r="N561" s="248"/>
      <c r="O561" s="141" t="s">
        <v>26</v>
      </c>
      <c r="P561" s="141"/>
      <c r="Q561" s="141" t="s">
        <v>11268</v>
      </c>
      <c r="R561" s="141" t="s">
        <v>11269</v>
      </c>
      <c r="S561" s="141"/>
      <c r="T561" s="141"/>
      <c r="U561" s="141"/>
      <c r="V561" s="141"/>
      <c r="W561" s="139" t="s">
        <v>4075</v>
      </c>
      <c r="X561" s="141" t="s">
        <v>25</v>
      </c>
      <c r="Y561" s="141" t="s">
        <v>27</v>
      </c>
      <c r="Z561" s="141" t="s">
        <v>4</v>
      </c>
      <c r="AA561" s="141" t="s">
        <v>34</v>
      </c>
      <c r="AB561" s="141"/>
      <c r="AC561" s="139" t="s">
        <v>18049</v>
      </c>
      <c r="AD561" s="380"/>
      <c r="AE561" s="139" t="s">
        <v>4</v>
      </c>
      <c r="AF561" s="139" t="s">
        <v>13073</v>
      </c>
      <c r="AG561" s="139" t="s">
        <v>4</v>
      </c>
      <c r="AH561" s="139" t="s">
        <v>1378</v>
      </c>
      <c r="AI561" s="139" t="s">
        <v>15678</v>
      </c>
      <c r="AJ561" s="139"/>
      <c r="AK561" s="139" t="s">
        <v>15678</v>
      </c>
      <c r="AL561" s="139" t="s">
        <v>7</v>
      </c>
      <c r="AM561" s="141" t="s">
        <v>4004</v>
      </c>
      <c r="AN561" s="141" t="s">
        <v>8</v>
      </c>
      <c r="AO561" s="139" t="s">
        <v>1614</v>
      </c>
      <c r="AP561" s="139" t="s">
        <v>7</v>
      </c>
      <c r="AQ561" s="139"/>
      <c r="AR561" s="381"/>
      <c r="AS561" s="139" t="s">
        <v>4075</v>
      </c>
      <c r="AT561" s="141" t="s">
        <v>43</v>
      </c>
      <c r="AU561" s="141">
        <v>105</v>
      </c>
      <c r="AV561" s="383"/>
      <c r="AW561" s="385"/>
      <c r="AX561" s="139"/>
      <c r="AY561" t="s">
        <v>18424</v>
      </c>
      <c r="AZ561">
        <v>12000</v>
      </c>
      <c r="BA561" s="381"/>
      <c r="BB561" s="139" t="s">
        <v>1446</v>
      </c>
      <c r="BC561" s="166"/>
      <c r="BD561" s="166"/>
      <c r="BE561" s="166"/>
      <c r="BF561" s="166"/>
      <c r="BG561" s="166"/>
      <c r="BH561" s="308"/>
      <c r="BI561" s="308"/>
      <c r="BJ561" s="141" t="s">
        <v>26</v>
      </c>
      <c r="BK561" s="141" t="s">
        <v>26</v>
      </c>
      <c r="BL561" s="141"/>
      <c r="BM561" s="141"/>
      <c r="BN561" s="139" t="s">
        <v>4075</v>
      </c>
      <c r="BQ561" s="141" t="s">
        <v>15738</v>
      </c>
      <c r="BR561" s="135" t="s">
        <v>15680</v>
      </c>
      <c r="BT561" s="135" t="s">
        <v>15351</v>
      </c>
      <c r="BU561" s="135" t="s">
        <v>15374</v>
      </c>
      <c r="BV561" s="141" t="s">
        <v>13285</v>
      </c>
      <c r="BW561" s="135" t="s">
        <v>13280</v>
      </c>
      <c r="BX561" s="141" t="s">
        <v>15689</v>
      </c>
      <c r="BY561" s="141" t="s">
        <v>12</v>
      </c>
      <c r="BZ561" s="141" t="s">
        <v>26</v>
      </c>
      <c r="CA561" s="141" t="s">
        <v>1848</v>
      </c>
      <c r="CB561" s="141"/>
      <c r="CC561" s="141" t="s">
        <v>15686</v>
      </c>
      <c r="CD561" s="141" t="s">
        <v>15687</v>
      </c>
      <c r="CE561" s="141" t="s">
        <v>15450</v>
      </c>
      <c r="CF561" s="141" t="s">
        <v>15451</v>
      </c>
      <c r="CG561" s="141" t="s">
        <v>1848</v>
      </c>
    </row>
    <row r="562" spans="1:85" x14ac:dyDescent="0.35">
      <c r="A562" s="155" t="s">
        <v>11258</v>
      </c>
      <c r="B562" s="139" t="s">
        <v>4075</v>
      </c>
      <c r="C562" s="18">
        <v>42229</v>
      </c>
      <c r="D562" s="144">
        <v>0.99652777777777779</v>
      </c>
      <c r="E562" s="141" t="s">
        <v>1849</v>
      </c>
      <c r="F562" s="141">
        <v>3</v>
      </c>
      <c r="G562" s="141" t="s">
        <v>2536</v>
      </c>
      <c r="H562" s="141">
        <v>2015</v>
      </c>
      <c r="I562" s="18">
        <v>42229</v>
      </c>
      <c r="J562" s="144">
        <v>0.99652777777777779</v>
      </c>
      <c r="K562" s="378"/>
      <c r="L562" s="139" t="s">
        <v>4075</v>
      </c>
      <c r="M562" s="141"/>
      <c r="N562" s="248"/>
      <c r="O562" s="141" t="s">
        <v>26</v>
      </c>
      <c r="P562" s="141"/>
      <c r="Q562" s="141" t="s">
        <v>11259</v>
      </c>
      <c r="R562" s="141" t="s">
        <v>11260</v>
      </c>
      <c r="S562" s="141"/>
      <c r="T562" s="141"/>
      <c r="U562" s="141"/>
      <c r="V562" s="141"/>
      <c r="W562" s="139" t="s">
        <v>4075</v>
      </c>
      <c r="X562" s="141" t="s">
        <v>25</v>
      </c>
      <c r="Y562" s="141" t="s">
        <v>27</v>
      </c>
      <c r="Z562" s="141" t="s">
        <v>4</v>
      </c>
      <c r="AA562" s="141" t="s">
        <v>34</v>
      </c>
      <c r="AB562" s="141"/>
      <c r="AC562" s="139" t="s">
        <v>18047</v>
      </c>
      <c r="AD562" s="380"/>
      <c r="AE562" s="139" t="s">
        <v>102</v>
      </c>
      <c r="AF562" s="139" t="s">
        <v>13080</v>
      </c>
      <c r="AG562" s="139" t="s">
        <v>102</v>
      </c>
      <c r="AH562" s="139" t="s">
        <v>1378</v>
      </c>
      <c r="AI562" s="139" t="s">
        <v>46</v>
      </c>
      <c r="AJ562" s="139" t="s">
        <v>46</v>
      </c>
      <c r="AK562" s="139"/>
      <c r="AL562" s="139"/>
      <c r="AM562" s="141" t="s">
        <v>1537</v>
      </c>
      <c r="AN562" s="141" t="s">
        <v>8</v>
      </c>
      <c r="AO562" s="139" t="s">
        <v>1614</v>
      </c>
      <c r="AP562" s="139" t="s">
        <v>46</v>
      </c>
      <c r="AQ562" s="139"/>
      <c r="AR562" s="381"/>
      <c r="AS562" s="139" t="s">
        <v>4075</v>
      </c>
      <c r="AT562" s="141" t="s">
        <v>1404</v>
      </c>
      <c r="AU562" s="141"/>
      <c r="AV562" s="383"/>
      <c r="AW562" s="385"/>
      <c r="AX562" s="139"/>
      <c r="AY562" t="s">
        <v>18630</v>
      </c>
      <c r="AZ562">
        <v>12000</v>
      </c>
      <c r="BA562" s="381"/>
      <c r="BB562" s="139" t="s">
        <v>17</v>
      </c>
      <c r="BC562" s="166"/>
      <c r="BD562" s="166"/>
      <c r="BE562" s="166"/>
      <c r="BF562" s="166"/>
      <c r="BG562" s="166"/>
      <c r="BH562" s="308"/>
      <c r="BI562" s="308"/>
      <c r="BJ562" s="141" t="s">
        <v>26</v>
      </c>
      <c r="BK562" s="141" t="s">
        <v>26</v>
      </c>
      <c r="BL562" s="141"/>
      <c r="BM562" s="141"/>
      <c r="BN562" s="139" t="s">
        <v>4075</v>
      </c>
      <c r="BQ562" s="141"/>
      <c r="BV562" s="141"/>
      <c r="BX562" s="141"/>
      <c r="BY562" s="141"/>
      <c r="BZ562" s="141"/>
      <c r="CA562" s="141"/>
      <c r="CB562" s="141"/>
      <c r="CC562" s="141"/>
      <c r="CD562" s="141"/>
      <c r="CE562" s="141"/>
      <c r="CF562" s="141"/>
      <c r="CG562" s="141"/>
    </row>
    <row r="563" spans="1:85" x14ac:dyDescent="0.35">
      <c r="A563" s="155" t="s">
        <v>11261</v>
      </c>
      <c r="B563" s="139" t="s">
        <v>4075</v>
      </c>
      <c r="C563" s="18">
        <v>42229</v>
      </c>
      <c r="D563" s="144">
        <v>0.16458333333333333</v>
      </c>
      <c r="E563" s="141" t="s">
        <v>1849</v>
      </c>
      <c r="F563" s="141">
        <v>3</v>
      </c>
      <c r="G563" s="141" t="s">
        <v>2536</v>
      </c>
      <c r="H563" s="141">
        <v>2015</v>
      </c>
      <c r="I563" s="18">
        <v>42229</v>
      </c>
      <c r="J563" s="144">
        <v>0.16458333333333333</v>
      </c>
      <c r="K563" s="378"/>
      <c r="L563" s="139" t="s">
        <v>4075</v>
      </c>
      <c r="M563" s="141"/>
      <c r="N563" s="248"/>
      <c r="O563" s="141" t="s">
        <v>26</v>
      </c>
      <c r="P563" s="141"/>
      <c r="Q563" s="141" t="s">
        <v>11262</v>
      </c>
      <c r="R563" s="141" t="s">
        <v>11263</v>
      </c>
      <c r="S563" s="141"/>
      <c r="T563" s="141"/>
      <c r="U563" s="141"/>
      <c r="V563" s="141"/>
      <c r="W563" s="139" t="s">
        <v>4075</v>
      </c>
      <c r="X563" s="141" t="s">
        <v>25</v>
      </c>
      <c r="Y563" s="141" t="s">
        <v>27</v>
      </c>
      <c r="Z563" s="141" t="s">
        <v>4</v>
      </c>
      <c r="AA563" s="141" t="s">
        <v>34</v>
      </c>
      <c r="AB563" s="141"/>
      <c r="AC563" s="139" t="s">
        <v>18049</v>
      </c>
      <c r="AD563" s="380"/>
      <c r="AE563" s="139" t="s">
        <v>103</v>
      </c>
      <c r="AF563" s="139" t="s">
        <v>13075</v>
      </c>
      <c r="AG563" s="139" t="s">
        <v>103</v>
      </c>
      <c r="AH563" s="139" t="s">
        <v>1378</v>
      </c>
      <c r="AI563" s="139" t="s">
        <v>7340</v>
      </c>
      <c r="AJ563" s="139"/>
      <c r="AK563" s="139" t="s">
        <v>7340</v>
      </c>
      <c r="AL563" s="139" t="s">
        <v>1408</v>
      </c>
      <c r="AM563" s="141" t="s">
        <v>12</v>
      </c>
      <c r="AN563" s="141" t="s">
        <v>8</v>
      </c>
      <c r="AO563" s="139" t="s">
        <v>1614</v>
      </c>
      <c r="AP563" s="139" t="s">
        <v>7</v>
      </c>
      <c r="AQ563" s="139"/>
      <c r="AR563" s="381"/>
      <c r="AS563" s="139" t="s">
        <v>4075</v>
      </c>
      <c r="AT563" s="141" t="s">
        <v>1404</v>
      </c>
      <c r="AU563" s="141"/>
      <c r="AV563" s="383"/>
      <c r="AW563" s="385"/>
      <c r="AX563" s="139"/>
      <c r="AY563" t="s">
        <v>18631</v>
      </c>
      <c r="AZ563">
        <v>12000</v>
      </c>
      <c r="BA563" s="381"/>
      <c r="BB563" s="139" t="s">
        <v>17</v>
      </c>
      <c r="BC563" s="166"/>
      <c r="BD563" s="166"/>
      <c r="BE563" s="166"/>
      <c r="BF563" s="166"/>
      <c r="BG563" s="166"/>
      <c r="BH563" s="308"/>
      <c r="BI563" s="308"/>
      <c r="BJ563" s="141" t="s">
        <v>26</v>
      </c>
      <c r="BK563" s="141" t="s">
        <v>26</v>
      </c>
      <c r="BL563" s="141"/>
      <c r="BM563" s="141"/>
      <c r="BN563" s="139" t="s">
        <v>4075</v>
      </c>
      <c r="BQ563" s="141"/>
      <c r="BV563" s="141"/>
      <c r="BX563" s="141"/>
      <c r="BY563" s="141"/>
      <c r="BZ563" s="141"/>
      <c r="CA563" s="141"/>
      <c r="CB563" s="141"/>
      <c r="CC563" s="141"/>
      <c r="CD563" s="141"/>
      <c r="CE563" s="141"/>
      <c r="CF563" s="141"/>
      <c r="CG563" s="141"/>
    </row>
    <row r="564" spans="1:85" x14ac:dyDescent="0.35">
      <c r="A564" s="155" t="s">
        <v>11264</v>
      </c>
      <c r="B564" s="139" t="s">
        <v>4075</v>
      </c>
      <c r="C564" s="18">
        <v>42229</v>
      </c>
      <c r="D564" s="144">
        <v>0.15694444444444444</v>
      </c>
      <c r="E564" s="141" t="s">
        <v>1849</v>
      </c>
      <c r="F564" s="141">
        <v>3</v>
      </c>
      <c r="G564" s="141" t="s">
        <v>2536</v>
      </c>
      <c r="H564" s="141">
        <v>2015</v>
      </c>
      <c r="I564" s="18">
        <v>42229</v>
      </c>
      <c r="J564" s="144">
        <v>0.15694444444444444</v>
      </c>
      <c r="K564" s="378"/>
      <c r="L564" s="139" t="s">
        <v>4075</v>
      </c>
      <c r="M564" s="141"/>
      <c r="N564" s="248"/>
      <c r="O564" s="141" t="s">
        <v>26</v>
      </c>
      <c r="P564" s="141"/>
      <c r="Q564" s="141" t="s">
        <v>11265</v>
      </c>
      <c r="R564" s="141" t="s">
        <v>11266</v>
      </c>
      <c r="S564" s="141"/>
      <c r="T564" s="141"/>
      <c r="U564" s="141"/>
      <c r="V564" s="141"/>
      <c r="W564" s="139" t="s">
        <v>4075</v>
      </c>
      <c r="X564" s="141" t="s">
        <v>25</v>
      </c>
      <c r="Y564" s="141" t="s">
        <v>27</v>
      </c>
      <c r="Z564" s="141" t="s">
        <v>4</v>
      </c>
      <c r="AA564" s="141" t="s">
        <v>34</v>
      </c>
      <c r="AB564" s="141"/>
      <c r="AC564" s="139" t="s">
        <v>18047</v>
      </c>
      <c r="AD564" s="380"/>
      <c r="AE564" s="139" t="s">
        <v>107</v>
      </c>
      <c r="AF564" s="139" t="s">
        <v>13076</v>
      </c>
      <c r="AG564" s="139" t="s">
        <v>4130</v>
      </c>
      <c r="AH564" s="139" t="s">
        <v>1378</v>
      </c>
      <c r="AI564" s="139" t="s">
        <v>1518</v>
      </c>
      <c r="AJ564" s="139"/>
      <c r="AK564" s="139" t="s">
        <v>1518</v>
      </c>
      <c r="AL564" s="139" t="s">
        <v>7</v>
      </c>
      <c r="AM564" s="141" t="s">
        <v>4004</v>
      </c>
      <c r="AN564" s="141" t="s">
        <v>8</v>
      </c>
      <c r="AO564" s="139" t="s">
        <v>1614</v>
      </c>
      <c r="AP564" s="139" t="s">
        <v>7</v>
      </c>
      <c r="AQ564" s="139"/>
      <c r="AR564" s="381"/>
      <c r="AS564" s="139" t="s">
        <v>4075</v>
      </c>
      <c r="AT564" s="141" t="s">
        <v>43</v>
      </c>
      <c r="AU564" s="141">
        <v>424</v>
      </c>
      <c r="AV564" s="383"/>
      <c r="AW564" s="385"/>
      <c r="AX564" s="139"/>
      <c r="AY564" t="s">
        <v>18632</v>
      </c>
      <c r="AZ564">
        <v>21000</v>
      </c>
      <c r="BA564" s="381"/>
      <c r="BB564" s="139" t="s">
        <v>17</v>
      </c>
      <c r="BC564" s="166"/>
      <c r="BD564" s="166"/>
      <c r="BE564" s="166"/>
      <c r="BF564" s="166"/>
      <c r="BG564" s="166"/>
      <c r="BH564" s="308"/>
      <c r="BI564" s="308"/>
      <c r="BJ564" s="141" t="s">
        <v>26</v>
      </c>
      <c r="BK564" s="141" t="s">
        <v>26</v>
      </c>
      <c r="BL564" s="141"/>
      <c r="BM564" s="141"/>
      <c r="BN564" s="139" t="s">
        <v>4075</v>
      </c>
      <c r="BQ564" s="141"/>
      <c r="BV564" s="141"/>
      <c r="BX564" s="141"/>
      <c r="BY564" s="141"/>
      <c r="BZ564" s="141"/>
      <c r="CA564" s="141"/>
      <c r="CB564" s="141"/>
      <c r="CC564" s="141"/>
      <c r="CD564" s="141"/>
      <c r="CE564" s="141"/>
      <c r="CF564" s="141"/>
      <c r="CG564" s="141"/>
    </row>
    <row r="565" spans="1:85" x14ac:dyDescent="0.35">
      <c r="A565" s="155" t="s">
        <v>11251</v>
      </c>
      <c r="B565" s="139" t="s">
        <v>4075</v>
      </c>
      <c r="C565" s="18">
        <v>42230</v>
      </c>
      <c r="D565" s="144">
        <v>0.73888888888888893</v>
      </c>
      <c r="E565" s="141" t="s">
        <v>1849</v>
      </c>
      <c r="F565" s="141">
        <v>3</v>
      </c>
      <c r="G565" s="141" t="s">
        <v>2536</v>
      </c>
      <c r="H565" s="141">
        <v>2015</v>
      </c>
      <c r="I565" s="18">
        <v>42230</v>
      </c>
      <c r="J565" s="144">
        <v>0.73888888888888893</v>
      </c>
      <c r="K565" s="378"/>
      <c r="L565" s="139" t="s">
        <v>4075</v>
      </c>
      <c r="M565" s="141"/>
      <c r="N565" s="248"/>
      <c r="O565" s="141" t="s">
        <v>26</v>
      </c>
      <c r="P565" s="141"/>
      <c r="Q565" s="141" t="s">
        <v>11252</v>
      </c>
      <c r="R565" s="141" t="s">
        <v>11253</v>
      </c>
      <c r="S565" s="141"/>
      <c r="T565" s="141"/>
      <c r="U565" s="141"/>
      <c r="V565" s="141"/>
      <c r="W565" s="139" t="s">
        <v>4075</v>
      </c>
      <c r="X565" s="141" t="s">
        <v>25</v>
      </c>
      <c r="Y565" s="141" t="s">
        <v>27</v>
      </c>
      <c r="Z565" s="141" t="s">
        <v>4</v>
      </c>
      <c r="AA565" s="141" t="s">
        <v>34</v>
      </c>
      <c r="AB565" s="141"/>
      <c r="AC565" s="139" t="s">
        <v>18047</v>
      </c>
      <c r="AD565" s="380"/>
      <c r="AE565" s="139" t="s">
        <v>4</v>
      </c>
      <c r="AF565" s="139" t="s">
        <v>13073</v>
      </c>
      <c r="AG565" s="139" t="s">
        <v>4</v>
      </c>
      <c r="AH565" s="139" t="s">
        <v>1378</v>
      </c>
      <c r="AI565" s="139" t="s">
        <v>15678</v>
      </c>
      <c r="AJ565" s="139"/>
      <c r="AK565" s="139" t="s">
        <v>15678</v>
      </c>
      <c r="AL565" s="139" t="s">
        <v>7</v>
      </c>
      <c r="AM565" s="141" t="s">
        <v>4004</v>
      </c>
      <c r="AN565" s="141" t="s">
        <v>8</v>
      </c>
      <c r="AO565" s="139" t="s">
        <v>1614</v>
      </c>
      <c r="AP565" s="139" t="s">
        <v>7</v>
      </c>
      <c r="AQ565" s="139"/>
      <c r="AR565" s="381"/>
      <c r="AS565" s="139" t="s">
        <v>4075</v>
      </c>
      <c r="AT565" s="141" t="s">
        <v>43</v>
      </c>
      <c r="AU565" s="141">
        <v>320</v>
      </c>
      <c r="AV565" s="383"/>
      <c r="AW565" s="385"/>
      <c r="AX565" s="139"/>
      <c r="AY565" t="s">
        <v>18564</v>
      </c>
      <c r="AZ565">
        <v>17000</v>
      </c>
      <c r="BA565" s="381"/>
      <c r="BB565" s="139" t="s">
        <v>1450</v>
      </c>
      <c r="BC565" s="166"/>
      <c r="BD565" s="166"/>
      <c r="BE565" s="166"/>
      <c r="BF565" s="166"/>
      <c r="BG565" s="166"/>
      <c r="BH565" s="308"/>
      <c r="BI565" s="308"/>
      <c r="BJ565" s="141" t="s">
        <v>26</v>
      </c>
      <c r="BK565" s="141" t="s">
        <v>26</v>
      </c>
      <c r="BL565" s="141"/>
      <c r="BM565" s="141"/>
      <c r="BN565" s="139" t="s">
        <v>4075</v>
      </c>
      <c r="BQ565" s="141" t="s">
        <v>15739</v>
      </c>
      <c r="BR565" s="135" t="s">
        <v>15680</v>
      </c>
      <c r="BT565" s="135" t="s">
        <v>15360</v>
      </c>
      <c r="BU565" s="135" t="s">
        <v>15356</v>
      </c>
      <c r="BV565" s="141" t="s">
        <v>15399</v>
      </c>
      <c r="BW565" s="135" t="s">
        <v>13285</v>
      </c>
      <c r="BX565" s="141" t="s">
        <v>15681</v>
      </c>
      <c r="BY565" s="141" t="s">
        <v>12</v>
      </c>
      <c r="BZ565" s="141" t="s">
        <v>26</v>
      </c>
      <c r="CA565" s="141" t="s">
        <v>1848</v>
      </c>
      <c r="CB565" s="141"/>
      <c r="CC565" s="141" t="s">
        <v>15690</v>
      </c>
      <c r="CD565" s="141" t="s">
        <v>34</v>
      </c>
      <c r="CE565" s="141" t="s">
        <v>15450</v>
      </c>
      <c r="CF565" s="141" t="s">
        <v>15451</v>
      </c>
      <c r="CG565" s="141" t="s">
        <v>4004</v>
      </c>
    </row>
    <row r="566" spans="1:85" x14ac:dyDescent="0.35">
      <c r="A566" s="155" t="s">
        <v>11254</v>
      </c>
      <c r="B566" s="139" t="s">
        <v>4075</v>
      </c>
      <c r="C566" s="18">
        <v>42230</v>
      </c>
      <c r="D566" s="144">
        <v>0.63124999999999998</v>
      </c>
      <c r="E566" s="141" t="s">
        <v>1849</v>
      </c>
      <c r="F566" s="141">
        <v>3</v>
      </c>
      <c r="G566" s="141" t="s">
        <v>2536</v>
      </c>
      <c r="H566" s="141">
        <v>2015</v>
      </c>
      <c r="I566" s="18">
        <v>42230</v>
      </c>
      <c r="J566" s="144">
        <v>0.63124999999999998</v>
      </c>
      <c r="K566" s="378"/>
      <c r="L566" s="139" t="s">
        <v>4075</v>
      </c>
      <c r="M566" s="141"/>
      <c r="N566" s="248"/>
      <c r="O566" s="141" t="s">
        <v>26</v>
      </c>
      <c r="P566" s="141"/>
      <c r="Q566" s="141" t="s">
        <v>11255</v>
      </c>
      <c r="R566" s="141" t="s">
        <v>11256</v>
      </c>
      <c r="S566" s="141"/>
      <c r="T566" s="141"/>
      <c r="U566" s="141"/>
      <c r="V566" s="141"/>
      <c r="W566" s="139" t="s">
        <v>4075</v>
      </c>
      <c r="X566" s="141" t="s">
        <v>25</v>
      </c>
      <c r="Y566" s="141" t="s">
        <v>27</v>
      </c>
      <c r="Z566" s="141" t="s">
        <v>4</v>
      </c>
      <c r="AA566" s="141" t="s">
        <v>34</v>
      </c>
      <c r="AB566" s="141"/>
      <c r="AC566" s="139" t="s">
        <v>18047</v>
      </c>
      <c r="AD566" s="380"/>
      <c r="AE566" s="139" t="s">
        <v>4</v>
      </c>
      <c r="AF566" s="139" t="s">
        <v>13073</v>
      </c>
      <c r="AG566" s="139" t="s">
        <v>4</v>
      </c>
      <c r="AH566" s="139" t="s">
        <v>1378</v>
      </c>
      <c r="AI566" s="139" t="s">
        <v>15678</v>
      </c>
      <c r="AJ566" s="139"/>
      <c r="AK566" s="139" t="s">
        <v>15678</v>
      </c>
      <c r="AL566" s="139" t="s">
        <v>7</v>
      </c>
      <c r="AM566" s="141"/>
      <c r="AN566" s="141" t="s">
        <v>8</v>
      </c>
      <c r="AO566" s="139" t="s">
        <v>1614</v>
      </c>
      <c r="AP566" s="139" t="s">
        <v>7</v>
      </c>
      <c r="AQ566" s="139"/>
      <c r="AR566" s="381"/>
      <c r="AS566" s="139" t="s">
        <v>4075</v>
      </c>
      <c r="AT566" s="141" t="s">
        <v>43</v>
      </c>
      <c r="AU566" s="141">
        <v>244</v>
      </c>
      <c r="AV566" s="383"/>
      <c r="AW566" s="385"/>
      <c r="AX566" s="139"/>
      <c r="AY566" t="s">
        <v>18633</v>
      </c>
      <c r="AZ566">
        <v>21000</v>
      </c>
      <c r="BA566" s="381"/>
      <c r="BB566" s="139" t="s">
        <v>1446</v>
      </c>
      <c r="BC566" s="166"/>
      <c r="BD566" s="166"/>
      <c r="BE566" s="166"/>
      <c r="BF566" s="166"/>
      <c r="BG566" s="166"/>
      <c r="BH566" s="308"/>
      <c r="BI566" s="308"/>
      <c r="BJ566" s="141" t="s">
        <v>26</v>
      </c>
      <c r="BK566" s="141" t="s">
        <v>26</v>
      </c>
      <c r="BL566" s="141"/>
      <c r="BM566" s="141"/>
      <c r="BN566" s="139" t="s">
        <v>4075</v>
      </c>
      <c r="BQ566" s="141" t="s">
        <v>15740</v>
      </c>
      <c r="BR566" s="135" t="s">
        <v>15680</v>
      </c>
      <c r="BT566" s="135" t="s">
        <v>15382</v>
      </c>
      <c r="BU566" s="135" t="s">
        <v>1867</v>
      </c>
      <c r="BV566" s="141" t="s">
        <v>3122</v>
      </c>
      <c r="BW566" s="135" t="s">
        <v>15348</v>
      </c>
      <c r="BX566" s="141" t="s">
        <v>15681</v>
      </c>
      <c r="BY566" s="141" t="s">
        <v>12</v>
      </c>
      <c r="BZ566" s="141" t="s">
        <v>26</v>
      </c>
      <c r="CA566" s="141" t="s">
        <v>1848</v>
      </c>
      <c r="CB566" s="141"/>
      <c r="CC566" s="141" t="s">
        <v>15686</v>
      </c>
      <c r="CD566" s="141" t="s">
        <v>15687</v>
      </c>
      <c r="CE566" s="141" t="s">
        <v>15450</v>
      </c>
      <c r="CF566" s="141" t="s">
        <v>15451</v>
      </c>
      <c r="CG566" s="141"/>
    </row>
    <row r="567" spans="1:85" x14ac:dyDescent="0.35">
      <c r="A567" s="155" t="s">
        <v>11257</v>
      </c>
      <c r="B567" s="139" t="s">
        <v>4075</v>
      </c>
      <c r="C567" s="18">
        <v>42230</v>
      </c>
      <c r="D567" s="144">
        <v>0.43194444444444446</v>
      </c>
      <c r="E567" s="141" t="s">
        <v>1849</v>
      </c>
      <c r="F567" s="141">
        <v>3</v>
      </c>
      <c r="G567" s="141" t="s">
        <v>2536</v>
      </c>
      <c r="H567" s="141">
        <v>2015</v>
      </c>
      <c r="I567" s="18"/>
      <c r="J567" s="144"/>
      <c r="K567" s="378"/>
      <c r="L567" s="139" t="s">
        <v>4075</v>
      </c>
      <c r="M567" s="141"/>
      <c r="N567" s="248"/>
      <c r="O567" s="141" t="s">
        <v>26</v>
      </c>
      <c r="P567" s="141"/>
      <c r="Q567" s="141"/>
      <c r="R567" s="141"/>
      <c r="S567" s="141"/>
      <c r="T567" s="141"/>
      <c r="U567" s="141"/>
      <c r="V567" s="141"/>
      <c r="W567" s="139" t="s">
        <v>4075</v>
      </c>
      <c r="X567" s="141" t="s">
        <v>25</v>
      </c>
      <c r="Y567" s="141" t="s">
        <v>27</v>
      </c>
      <c r="Z567" s="141" t="s">
        <v>4</v>
      </c>
      <c r="AA567" s="141" t="s">
        <v>34</v>
      </c>
      <c r="AB567" s="141"/>
      <c r="AC567" s="139" t="s">
        <v>18047</v>
      </c>
      <c r="AD567" s="380"/>
      <c r="AE567" s="139" t="s">
        <v>102</v>
      </c>
      <c r="AF567" s="139" t="s">
        <v>13074</v>
      </c>
      <c r="AG567" s="139" t="s">
        <v>102</v>
      </c>
      <c r="AH567" s="139" t="s">
        <v>1378</v>
      </c>
      <c r="AI567" s="139" t="s">
        <v>11</v>
      </c>
      <c r="AJ567" s="139" t="s">
        <v>11</v>
      </c>
      <c r="AK567" s="139"/>
      <c r="AL567" s="139"/>
      <c r="AM567" s="141" t="s">
        <v>4004</v>
      </c>
      <c r="AN567" s="141" t="s">
        <v>8</v>
      </c>
      <c r="AO567" s="139" t="s">
        <v>1477</v>
      </c>
      <c r="AP567" s="139" t="s">
        <v>7</v>
      </c>
      <c r="AQ567" s="139"/>
      <c r="AR567" s="381"/>
      <c r="AS567" s="139" t="s">
        <v>4075</v>
      </c>
      <c r="AT567" s="141" t="s">
        <v>1404</v>
      </c>
      <c r="AU567" s="141"/>
      <c r="AV567" s="383"/>
      <c r="AW567" s="385"/>
      <c r="AX567" s="139"/>
      <c r="AY567" t="s">
        <v>18634</v>
      </c>
      <c r="BA567" s="381"/>
      <c r="BB567" s="139" t="s">
        <v>1444</v>
      </c>
      <c r="BC567" s="166"/>
      <c r="BD567" s="166"/>
      <c r="BE567" s="166"/>
      <c r="BF567" s="166"/>
      <c r="BG567" s="166"/>
      <c r="BH567" s="308"/>
      <c r="BI567" s="308"/>
      <c r="BJ567" s="141" t="s">
        <v>26</v>
      </c>
      <c r="BK567" s="141" t="s">
        <v>26</v>
      </c>
      <c r="BL567" s="141"/>
      <c r="BM567" s="141"/>
      <c r="BN567" s="139" t="s">
        <v>4075</v>
      </c>
      <c r="BQ567" s="141"/>
      <c r="BV567" s="141"/>
      <c r="BX567" s="141"/>
      <c r="BY567" s="141"/>
      <c r="BZ567" s="141"/>
      <c r="CA567" s="141"/>
      <c r="CB567" s="141"/>
      <c r="CC567" s="141"/>
      <c r="CD567" s="141"/>
      <c r="CE567" s="141"/>
      <c r="CF567" s="141"/>
      <c r="CG567" s="141"/>
    </row>
    <row r="568" spans="1:85" x14ac:dyDescent="0.35">
      <c r="A568" s="155" t="s">
        <v>11245</v>
      </c>
      <c r="B568" s="139" t="s">
        <v>4075</v>
      </c>
      <c r="C568" s="18">
        <v>42231</v>
      </c>
      <c r="D568" s="144">
        <v>0.57013888888888886</v>
      </c>
      <c r="E568" s="141" t="s">
        <v>1849</v>
      </c>
      <c r="F568" s="141">
        <v>3</v>
      </c>
      <c r="G568" s="141" t="s">
        <v>2536</v>
      </c>
      <c r="H568" s="141">
        <v>2015</v>
      </c>
      <c r="I568" s="18">
        <v>42231</v>
      </c>
      <c r="J568" s="144">
        <v>0.57013888888888886</v>
      </c>
      <c r="K568" s="378"/>
      <c r="L568" s="139" t="s">
        <v>4075</v>
      </c>
      <c r="M568" s="141"/>
      <c r="N568" s="248"/>
      <c r="O568" s="141" t="s">
        <v>26</v>
      </c>
      <c r="P568" s="141"/>
      <c r="Q568" s="141" t="s">
        <v>11246</v>
      </c>
      <c r="R568" s="141" t="s">
        <v>11247</v>
      </c>
      <c r="S568" s="141"/>
      <c r="T568" s="141"/>
      <c r="U568" s="141"/>
      <c r="V568" s="141"/>
      <c r="W568" s="139" t="s">
        <v>4075</v>
      </c>
      <c r="X568" s="141" t="s">
        <v>25</v>
      </c>
      <c r="Y568" s="141" t="s">
        <v>27</v>
      </c>
      <c r="Z568" s="141" t="s">
        <v>4</v>
      </c>
      <c r="AA568" s="141" t="s">
        <v>34</v>
      </c>
      <c r="AB568" s="141"/>
      <c r="AC568" s="139" t="s">
        <v>18047</v>
      </c>
      <c r="AD568" s="380"/>
      <c r="AE568" s="139" t="s">
        <v>102</v>
      </c>
      <c r="AF568" s="139" t="s">
        <v>13077</v>
      </c>
      <c r="AG568" s="139" t="s">
        <v>102</v>
      </c>
      <c r="AH568" s="139" t="s">
        <v>1378</v>
      </c>
      <c r="AI568" s="139" t="s">
        <v>1408</v>
      </c>
      <c r="AJ568" s="139" t="s">
        <v>1408</v>
      </c>
      <c r="AK568" s="139"/>
      <c r="AL568" s="139"/>
      <c r="AM568" s="141" t="s">
        <v>4004</v>
      </c>
      <c r="AN568" s="141" t="s">
        <v>8</v>
      </c>
      <c r="AO568" s="139" t="s">
        <v>1614</v>
      </c>
      <c r="AP568" s="139" t="s">
        <v>7</v>
      </c>
      <c r="AQ568" s="139"/>
      <c r="AR568" s="381"/>
      <c r="AS568" s="139" t="s">
        <v>4075</v>
      </c>
      <c r="AT568" s="141" t="s">
        <v>44</v>
      </c>
      <c r="AU568" s="141">
        <v>190</v>
      </c>
      <c r="AV568" s="383"/>
      <c r="AW568" s="385"/>
      <c r="AX568" s="139"/>
      <c r="AY568" t="s">
        <v>18635</v>
      </c>
      <c r="AZ568">
        <v>12000</v>
      </c>
      <c r="BA568" s="381"/>
      <c r="BB568" s="139" t="s">
        <v>1446</v>
      </c>
      <c r="BC568" s="166"/>
      <c r="BD568" s="166"/>
      <c r="BE568" s="166"/>
      <c r="BF568" s="166"/>
      <c r="BG568" s="166"/>
      <c r="BH568" s="308"/>
      <c r="BI568" s="308"/>
      <c r="BJ568" s="141" t="s">
        <v>26</v>
      </c>
      <c r="BK568" s="141" t="s">
        <v>26</v>
      </c>
      <c r="BL568" s="141"/>
      <c r="BM568" s="141"/>
      <c r="BN568" s="139" t="s">
        <v>4075</v>
      </c>
      <c r="BQ568" s="141"/>
      <c r="BV568" s="141"/>
      <c r="BX568" s="141"/>
      <c r="BY568" s="141"/>
      <c r="BZ568" s="141"/>
      <c r="CA568" s="141"/>
      <c r="CB568" s="141"/>
      <c r="CC568" s="141"/>
      <c r="CD568" s="141"/>
      <c r="CE568" s="141"/>
      <c r="CF568" s="141"/>
      <c r="CG568" s="141"/>
    </row>
    <row r="569" spans="1:85" x14ac:dyDescent="0.35">
      <c r="A569" s="155" t="s">
        <v>11248</v>
      </c>
      <c r="B569" s="139" t="s">
        <v>4075</v>
      </c>
      <c r="C569" s="18">
        <v>42231</v>
      </c>
      <c r="D569" s="144">
        <v>0.5180555555555556</v>
      </c>
      <c r="E569" s="141" t="s">
        <v>1849</v>
      </c>
      <c r="F569" s="141">
        <v>3</v>
      </c>
      <c r="G569" s="141" t="s">
        <v>2536</v>
      </c>
      <c r="H569" s="141">
        <v>2015</v>
      </c>
      <c r="I569" s="18">
        <v>42231</v>
      </c>
      <c r="J569" s="144">
        <v>0.5180555555555556</v>
      </c>
      <c r="K569" s="378"/>
      <c r="L569" s="139" t="s">
        <v>4075</v>
      </c>
      <c r="M569" s="141"/>
      <c r="N569" s="248"/>
      <c r="O569" s="141" t="s">
        <v>26</v>
      </c>
      <c r="P569" s="141"/>
      <c r="Q569" s="141" t="s">
        <v>11249</v>
      </c>
      <c r="R569" s="141" t="s">
        <v>11250</v>
      </c>
      <c r="S569" s="141"/>
      <c r="T569" s="141"/>
      <c r="U569" s="141"/>
      <c r="V569" s="141"/>
      <c r="W569" s="139" t="s">
        <v>4075</v>
      </c>
      <c r="X569" s="141" t="s">
        <v>25</v>
      </c>
      <c r="Y569" s="141" t="s">
        <v>27</v>
      </c>
      <c r="Z569" s="141" t="s">
        <v>4</v>
      </c>
      <c r="AA569" s="141" t="s">
        <v>34</v>
      </c>
      <c r="AB569" s="141"/>
      <c r="AC569" s="139" t="s">
        <v>18049</v>
      </c>
      <c r="AD569" s="380"/>
      <c r="AE569" s="139" t="s">
        <v>4</v>
      </c>
      <c r="AF569" s="139" t="s">
        <v>13073</v>
      </c>
      <c r="AG569" s="139" t="s">
        <v>4</v>
      </c>
      <c r="AH569" s="139" t="s">
        <v>1378</v>
      </c>
      <c r="AI569" s="139" t="s">
        <v>15678</v>
      </c>
      <c r="AJ569" s="139"/>
      <c r="AK569" s="139" t="s">
        <v>15678</v>
      </c>
      <c r="AL569" s="139" t="s">
        <v>7</v>
      </c>
      <c r="AM569" s="141" t="s">
        <v>1537</v>
      </c>
      <c r="AN569" s="141" t="s">
        <v>8</v>
      </c>
      <c r="AO569" s="139" t="s">
        <v>1614</v>
      </c>
      <c r="AP569" s="139" t="s">
        <v>7</v>
      </c>
      <c r="AQ569" s="139"/>
      <c r="AR569" s="381"/>
      <c r="AS569" s="139" t="s">
        <v>4075</v>
      </c>
      <c r="AT569" s="141" t="s">
        <v>1404</v>
      </c>
      <c r="AU569" s="141"/>
      <c r="AV569" s="383"/>
      <c r="AW569" s="385"/>
      <c r="AX569" s="139"/>
      <c r="AY569" t="s">
        <v>18636</v>
      </c>
      <c r="AZ569">
        <v>12000</v>
      </c>
      <c r="BA569" s="381"/>
      <c r="BB569" s="139" t="s">
        <v>17</v>
      </c>
      <c r="BC569" s="166"/>
      <c r="BD569" s="166"/>
      <c r="BE569" s="166"/>
      <c r="BF569" s="166"/>
      <c r="BG569" s="166"/>
      <c r="BH569" s="308"/>
      <c r="BI569" s="308"/>
      <c r="BJ569" s="141" t="s">
        <v>26</v>
      </c>
      <c r="BK569" s="141" t="s">
        <v>26</v>
      </c>
      <c r="BL569" s="141"/>
      <c r="BM569" s="141"/>
      <c r="BN569" s="139" t="s">
        <v>4075</v>
      </c>
      <c r="BQ569" s="141" t="s">
        <v>15740</v>
      </c>
      <c r="BR569" s="135" t="s">
        <v>15685</v>
      </c>
      <c r="BT569" s="135" t="s">
        <v>15375</v>
      </c>
      <c r="BU569" s="135" t="s">
        <v>15374</v>
      </c>
      <c r="BV569" s="141" t="s">
        <v>13264</v>
      </c>
      <c r="BW569" s="135" t="s">
        <v>13284</v>
      </c>
      <c r="BX569" s="141" t="s">
        <v>12</v>
      </c>
      <c r="BY569" s="141" t="s">
        <v>12</v>
      </c>
      <c r="BZ569" s="141" t="s">
        <v>26</v>
      </c>
      <c r="CA569" s="141" t="s">
        <v>1848</v>
      </c>
      <c r="CB569" s="141"/>
      <c r="CC569" s="141" t="s">
        <v>15686</v>
      </c>
      <c r="CD569" s="141" t="s">
        <v>15687</v>
      </c>
      <c r="CE569" s="141" t="s">
        <v>15450</v>
      </c>
      <c r="CF569" s="141" t="s">
        <v>15451</v>
      </c>
      <c r="CG569" s="141" t="s">
        <v>4004</v>
      </c>
    </row>
    <row r="570" spans="1:85" x14ac:dyDescent="0.35">
      <c r="A570" s="155" t="s">
        <v>11236</v>
      </c>
      <c r="B570" s="139" t="s">
        <v>4075</v>
      </c>
      <c r="C570" s="18">
        <v>42232</v>
      </c>
      <c r="D570" s="144">
        <v>0.87430555555555556</v>
      </c>
      <c r="E570" s="141" t="s">
        <v>13269</v>
      </c>
      <c r="F570" s="141">
        <v>3</v>
      </c>
      <c r="G570" s="141" t="s">
        <v>2536</v>
      </c>
      <c r="H570" s="141">
        <v>2015</v>
      </c>
      <c r="I570" s="18">
        <v>42232</v>
      </c>
      <c r="J570" s="144">
        <v>0.87430555555555556</v>
      </c>
      <c r="K570" s="378"/>
      <c r="L570" s="139" t="s">
        <v>4075</v>
      </c>
      <c r="M570" s="141"/>
      <c r="N570" s="248"/>
      <c r="O570" s="141" t="s">
        <v>26</v>
      </c>
      <c r="P570" s="141"/>
      <c r="Q570" s="141" t="s">
        <v>11237</v>
      </c>
      <c r="R570" s="141" t="s">
        <v>11238</v>
      </c>
      <c r="S570" s="141"/>
      <c r="T570" s="141"/>
      <c r="U570" s="141"/>
      <c r="V570" s="141"/>
      <c r="W570" s="139" t="s">
        <v>4075</v>
      </c>
      <c r="X570" s="141" t="s">
        <v>25</v>
      </c>
      <c r="Y570" s="141" t="s">
        <v>27</v>
      </c>
      <c r="Z570" s="141" t="s">
        <v>4</v>
      </c>
      <c r="AA570" s="141" t="s">
        <v>34</v>
      </c>
      <c r="AB570" s="141"/>
      <c r="AC570" s="139" t="s">
        <v>18049</v>
      </c>
      <c r="AD570" s="380"/>
      <c r="AE570" s="139" t="s">
        <v>102</v>
      </c>
      <c r="AF570" s="139" t="s">
        <v>13068</v>
      </c>
      <c r="AG570" s="139" t="s">
        <v>102</v>
      </c>
      <c r="AH570" s="139" t="s">
        <v>1378</v>
      </c>
      <c r="AI570" s="139" t="s">
        <v>7</v>
      </c>
      <c r="AJ570" s="139" t="s">
        <v>7</v>
      </c>
      <c r="AK570" s="139"/>
      <c r="AL570" s="139"/>
      <c r="AM570" s="141" t="s">
        <v>1537</v>
      </c>
      <c r="AN570" s="141" t="s">
        <v>8</v>
      </c>
      <c r="AO570" s="139" t="s">
        <v>1614</v>
      </c>
      <c r="AP570" s="139" t="s">
        <v>7</v>
      </c>
      <c r="AQ570" s="139"/>
      <c r="AR570" s="381"/>
      <c r="AS570" s="139" t="s">
        <v>4075</v>
      </c>
      <c r="AT570" s="141" t="s">
        <v>1404</v>
      </c>
      <c r="AU570" s="141"/>
      <c r="AV570" s="383"/>
      <c r="AW570" s="385"/>
      <c r="AX570" s="139"/>
      <c r="AY570" t="s">
        <v>18412</v>
      </c>
      <c r="AZ570">
        <v>12000</v>
      </c>
      <c r="BA570" s="381"/>
      <c r="BB570" s="139" t="s">
        <v>17</v>
      </c>
      <c r="BC570" s="166"/>
      <c r="BD570" s="166"/>
      <c r="BE570" s="166"/>
      <c r="BF570" s="166"/>
      <c r="BG570" s="166"/>
      <c r="BH570" s="308"/>
      <c r="BI570" s="308"/>
      <c r="BJ570" s="141" t="s">
        <v>26</v>
      </c>
      <c r="BK570" s="141" t="s">
        <v>26</v>
      </c>
      <c r="BL570" s="141"/>
      <c r="BM570" s="141"/>
      <c r="BN570" s="139" t="s">
        <v>4075</v>
      </c>
      <c r="BQ570" s="141"/>
      <c r="BV570" s="141"/>
      <c r="BX570" s="141"/>
      <c r="BY570" s="141"/>
      <c r="BZ570" s="141"/>
      <c r="CA570" s="141"/>
      <c r="CB570" s="141"/>
      <c r="CC570" s="141"/>
      <c r="CD570" s="141"/>
      <c r="CE570" s="141"/>
      <c r="CF570" s="141"/>
      <c r="CG570" s="141"/>
    </row>
    <row r="571" spans="1:85" x14ac:dyDescent="0.35">
      <c r="A571" s="155" t="s">
        <v>11239</v>
      </c>
      <c r="B571" s="139" t="s">
        <v>4075</v>
      </c>
      <c r="C571" s="18">
        <v>42232</v>
      </c>
      <c r="D571" s="144">
        <v>0.50277777777777777</v>
      </c>
      <c r="E571" s="141" t="s">
        <v>13269</v>
      </c>
      <c r="F571" s="141">
        <v>3</v>
      </c>
      <c r="G571" s="141" t="s">
        <v>2536</v>
      </c>
      <c r="H571" s="141">
        <v>2015</v>
      </c>
      <c r="I571" s="18">
        <v>42232</v>
      </c>
      <c r="J571" s="144">
        <v>0.50277777777777777</v>
      </c>
      <c r="K571" s="378"/>
      <c r="L571" s="139" t="s">
        <v>4075</v>
      </c>
      <c r="M571" s="141"/>
      <c r="N571" s="248"/>
      <c r="O571" s="141" t="s">
        <v>26</v>
      </c>
      <c r="P571" s="141"/>
      <c r="Q571" s="141" t="s">
        <v>11240</v>
      </c>
      <c r="R571" s="141" t="s">
        <v>11241</v>
      </c>
      <c r="S571" s="141"/>
      <c r="T571" s="141"/>
      <c r="U571" s="141">
        <v>110578538</v>
      </c>
      <c r="V571" s="141"/>
      <c r="W571" s="139" t="s">
        <v>4075</v>
      </c>
      <c r="X571" s="141" t="s">
        <v>25</v>
      </c>
      <c r="Y571" s="141" t="s">
        <v>27</v>
      </c>
      <c r="Z571" s="141" t="s">
        <v>4</v>
      </c>
      <c r="AA571" s="141" t="s">
        <v>34</v>
      </c>
      <c r="AB571" s="141"/>
      <c r="AC571" s="139" t="s">
        <v>18047</v>
      </c>
      <c r="AD571" s="380"/>
      <c r="AE571" s="139" t="s">
        <v>102</v>
      </c>
      <c r="AF571" s="139" t="s">
        <v>13068</v>
      </c>
      <c r="AG571" s="139" t="s">
        <v>102</v>
      </c>
      <c r="AH571" s="139" t="s">
        <v>1378</v>
      </c>
      <c r="AI571" s="139" t="s">
        <v>7</v>
      </c>
      <c r="AJ571" s="139" t="s">
        <v>7</v>
      </c>
      <c r="AK571" s="139"/>
      <c r="AL571" s="139"/>
      <c r="AM571" s="141" t="s">
        <v>4004</v>
      </c>
      <c r="AN571" s="141" t="s">
        <v>8</v>
      </c>
      <c r="AO571" s="139" t="s">
        <v>1614</v>
      </c>
      <c r="AP571" s="139" t="s">
        <v>7</v>
      </c>
      <c r="AQ571" s="139"/>
      <c r="AR571" s="381"/>
      <c r="AS571" s="139" t="s">
        <v>4075</v>
      </c>
      <c r="AT571" s="141" t="s">
        <v>1404</v>
      </c>
      <c r="AU571" s="141"/>
      <c r="AV571" s="383"/>
      <c r="AW571" s="385"/>
      <c r="AX571" s="139"/>
      <c r="AY571" t="s">
        <v>18637</v>
      </c>
      <c r="AZ571">
        <v>12000</v>
      </c>
      <c r="BA571" s="381"/>
      <c r="BB571" s="139" t="s">
        <v>17</v>
      </c>
      <c r="BC571" s="166"/>
      <c r="BD571" s="166"/>
      <c r="BE571" s="166"/>
      <c r="BF571" s="166"/>
      <c r="BG571" s="166"/>
      <c r="BH571" s="308"/>
      <c r="BI571" s="308"/>
      <c r="BJ571" s="141" t="s">
        <v>26</v>
      </c>
      <c r="BK571" s="141" t="s">
        <v>26</v>
      </c>
      <c r="BL571" s="141"/>
      <c r="BM571" s="141"/>
      <c r="BN571" s="139" t="s">
        <v>4075</v>
      </c>
      <c r="BQ571" s="141"/>
      <c r="BV571" s="141"/>
      <c r="BX571" s="141"/>
      <c r="BY571" s="141"/>
      <c r="BZ571" s="141"/>
      <c r="CA571" s="141"/>
      <c r="CB571" s="141"/>
      <c r="CC571" s="141"/>
      <c r="CD571" s="141"/>
      <c r="CE571" s="141"/>
      <c r="CF571" s="141"/>
      <c r="CG571" s="141"/>
    </row>
    <row r="572" spans="1:85" x14ac:dyDescent="0.35">
      <c r="A572" s="155" t="s">
        <v>11242</v>
      </c>
      <c r="B572" s="139" t="s">
        <v>4075</v>
      </c>
      <c r="C572" s="18">
        <v>42232</v>
      </c>
      <c r="D572" s="144">
        <v>0.31597222222222221</v>
      </c>
      <c r="E572" s="141" t="s">
        <v>13269</v>
      </c>
      <c r="F572" s="141">
        <v>3</v>
      </c>
      <c r="G572" s="141" t="s">
        <v>2536</v>
      </c>
      <c r="H572" s="141">
        <v>2015</v>
      </c>
      <c r="I572" s="18">
        <v>42232</v>
      </c>
      <c r="J572" s="144">
        <v>0.31597222222222221</v>
      </c>
      <c r="K572" s="378"/>
      <c r="L572" s="139" t="s">
        <v>4075</v>
      </c>
      <c r="M572" s="141"/>
      <c r="N572" s="248"/>
      <c r="O572" s="141" t="s">
        <v>26</v>
      </c>
      <c r="P572" s="141"/>
      <c r="Q572" s="141" t="s">
        <v>11243</v>
      </c>
      <c r="R572" s="141" t="s">
        <v>11244</v>
      </c>
      <c r="S572" s="141"/>
      <c r="T572" s="141"/>
      <c r="U572" s="141"/>
      <c r="V572" s="141"/>
      <c r="W572" s="139" t="s">
        <v>4075</v>
      </c>
      <c r="X572" s="141" t="s">
        <v>25</v>
      </c>
      <c r="Y572" s="141" t="s">
        <v>27</v>
      </c>
      <c r="Z572" s="141" t="s">
        <v>4</v>
      </c>
      <c r="AA572" s="141" t="s">
        <v>34</v>
      </c>
      <c r="AB572" s="141"/>
      <c r="AC572" s="139" t="s">
        <v>18049</v>
      </c>
      <c r="AD572" s="380"/>
      <c r="AE572" s="139" t="s">
        <v>107</v>
      </c>
      <c r="AF572" s="139" t="s">
        <v>13076</v>
      </c>
      <c r="AG572" s="139" t="s">
        <v>4130</v>
      </c>
      <c r="AH572" s="139" t="s">
        <v>1378</v>
      </c>
      <c r="AI572" s="139" t="s">
        <v>1518</v>
      </c>
      <c r="AJ572" s="139"/>
      <c r="AK572" s="139" t="s">
        <v>1518</v>
      </c>
      <c r="AL572" s="139" t="s">
        <v>7</v>
      </c>
      <c r="AM572" s="141" t="s">
        <v>12</v>
      </c>
      <c r="AN572" s="141" t="s">
        <v>8</v>
      </c>
      <c r="AO572" s="139" t="s">
        <v>1477</v>
      </c>
      <c r="AP572" s="139" t="s">
        <v>7</v>
      </c>
      <c r="AQ572" s="139"/>
      <c r="AR572" s="381"/>
      <c r="AS572" s="139" t="s">
        <v>4075</v>
      </c>
      <c r="AT572" s="141" t="s">
        <v>43</v>
      </c>
      <c r="AU572" s="141">
        <v>575</v>
      </c>
      <c r="AV572" s="383"/>
      <c r="AW572" s="385"/>
      <c r="AX572" s="139"/>
      <c r="AY572" t="s">
        <v>18293</v>
      </c>
      <c r="BA572" s="381"/>
      <c r="BB572" s="139" t="s">
        <v>1452</v>
      </c>
      <c r="BC572" s="166"/>
      <c r="BD572" s="166"/>
      <c r="BE572" s="166"/>
      <c r="BF572" s="166"/>
      <c r="BG572" s="166"/>
      <c r="BH572" s="308"/>
      <c r="BI572" s="308"/>
      <c r="BJ572" s="141" t="s">
        <v>26</v>
      </c>
      <c r="BK572" s="141" t="s">
        <v>26</v>
      </c>
      <c r="BL572" s="141"/>
      <c r="BM572" s="141"/>
      <c r="BN572" s="139" t="s">
        <v>4075</v>
      </c>
      <c r="BQ572" s="141"/>
      <c r="BV572" s="141"/>
      <c r="BX572" s="141"/>
      <c r="BY572" s="141"/>
      <c r="BZ572" s="141"/>
      <c r="CA572" s="141"/>
      <c r="CB572" s="141"/>
      <c r="CC572" s="141"/>
      <c r="CD572" s="141"/>
      <c r="CE572" s="141"/>
      <c r="CF572" s="141"/>
      <c r="CG572" s="141"/>
    </row>
    <row r="573" spans="1:85" x14ac:dyDescent="0.35">
      <c r="A573" s="155" t="s">
        <v>11229</v>
      </c>
      <c r="B573" s="139" t="s">
        <v>4075</v>
      </c>
      <c r="C573" s="18">
        <v>42233</v>
      </c>
      <c r="D573" s="144">
        <v>0.73124999999999996</v>
      </c>
      <c r="E573" s="141" t="s">
        <v>13269</v>
      </c>
      <c r="F573" s="141">
        <v>3</v>
      </c>
      <c r="G573" s="141" t="s">
        <v>2536</v>
      </c>
      <c r="H573" s="141">
        <v>2015</v>
      </c>
      <c r="I573" s="18">
        <v>42233</v>
      </c>
      <c r="J573" s="144">
        <v>0.73124999999999996</v>
      </c>
      <c r="K573" s="378"/>
      <c r="L573" s="139" t="s">
        <v>4075</v>
      </c>
      <c r="M573" s="141"/>
      <c r="N573" s="248"/>
      <c r="O573" s="141" t="s">
        <v>26</v>
      </c>
      <c r="P573" s="141"/>
      <c r="Q573" s="141" t="s">
        <v>11230</v>
      </c>
      <c r="R573" s="141" t="s">
        <v>11231</v>
      </c>
      <c r="S573" s="141"/>
      <c r="T573" s="141"/>
      <c r="U573" s="141"/>
      <c r="V573" s="141"/>
      <c r="W573" s="139" t="s">
        <v>4075</v>
      </c>
      <c r="X573" s="141" t="s">
        <v>25</v>
      </c>
      <c r="Y573" s="141" t="s">
        <v>27</v>
      </c>
      <c r="Z573" s="141" t="s">
        <v>4</v>
      </c>
      <c r="AA573" s="141" t="s">
        <v>34</v>
      </c>
      <c r="AB573" s="141"/>
      <c r="AC573" s="139" t="s">
        <v>18050</v>
      </c>
      <c r="AD573" s="380"/>
      <c r="AE573" s="139" t="s">
        <v>4</v>
      </c>
      <c r="AF573" s="139" t="s">
        <v>13073</v>
      </c>
      <c r="AG573" s="139" t="s">
        <v>4</v>
      </c>
      <c r="AH573" s="139" t="s">
        <v>1378</v>
      </c>
      <c r="AI573" s="139" t="s">
        <v>15678</v>
      </c>
      <c r="AJ573" s="139"/>
      <c r="AK573" s="139" t="s">
        <v>15678</v>
      </c>
      <c r="AL573" s="139" t="s">
        <v>7</v>
      </c>
      <c r="AM573" s="141" t="s">
        <v>4004</v>
      </c>
      <c r="AN573" s="141" t="s">
        <v>8</v>
      </c>
      <c r="AO573" s="139" t="s">
        <v>1614</v>
      </c>
      <c r="AP573" s="139" t="s">
        <v>7</v>
      </c>
      <c r="AQ573" s="139"/>
      <c r="AR573" s="381"/>
      <c r="AS573" s="139" t="s">
        <v>4075</v>
      </c>
      <c r="AT573" s="141" t="s">
        <v>43</v>
      </c>
      <c r="AU573" s="141">
        <v>140</v>
      </c>
      <c r="AV573" s="383"/>
      <c r="AW573" s="385"/>
      <c r="AX573" s="139"/>
      <c r="AY573" t="s">
        <v>9997</v>
      </c>
      <c r="AZ573">
        <v>12000</v>
      </c>
      <c r="BA573" s="381"/>
      <c r="BB573" s="139" t="s">
        <v>1446</v>
      </c>
      <c r="BC573" s="166"/>
      <c r="BD573" s="166"/>
      <c r="BE573" s="166"/>
      <c r="BF573" s="166"/>
      <c r="BG573" s="166"/>
      <c r="BH573" s="308"/>
      <c r="BI573" s="308"/>
      <c r="BJ573" s="141" t="s">
        <v>26</v>
      </c>
      <c r="BK573" s="141" t="s">
        <v>26</v>
      </c>
      <c r="BL573" s="141"/>
      <c r="BM573" s="141"/>
      <c r="BN573" s="139" t="s">
        <v>4075</v>
      </c>
      <c r="BQ573" s="141" t="s">
        <v>15741</v>
      </c>
      <c r="BR573" s="135" t="s">
        <v>15700</v>
      </c>
      <c r="BT573" s="135" t="s">
        <v>15347</v>
      </c>
      <c r="BU573" s="135" t="s">
        <v>15356</v>
      </c>
      <c r="BV573" s="141" t="s">
        <v>3122</v>
      </c>
      <c r="BW573" s="135" t="s">
        <v>13274</v>
      </c>
      <c r="BX573" s="141" t="s">
        <v>15689</v>
      </c>
      <c r="BY573" s="141" t="s">
        <v>12</v>
      </c>
      <c r="BZ573" s="141" t="s">
        <v>26</v>
      </c>
      <c r="CA573" s="141" t="s">
        <v>1848</v>
      </c>
      <c r="CB573" s="141"/>
      <c r="CC573" s="141" t="s">
        <v>15682</v>
      </c>
      <c r="CD573" s="141" t="s">
        <v>15698</v>
      </c>
      <c r="CE573" s="141" t="s">
        <v>15450</v>
      </c>
      <c r="CF573" s="141" t="s">
        <v>15451</v>
      </c>
      <c r="CG573" s="141" t="s">
        <v>2116</v>
      </c>
    </row>
    <row r="574" spans="1:85" x14ac:dyDescent="0.35">
      <c r="A574" s="155" t="s">
        <v>11226</v>
      </c>
      <c r="B574" s="139" t="s">
        <v>4075</v>
      </c>
      <c r="C574" s="18">
        <v>42233</v>
      </c>
      <c r="D574" s="144">
        <v>0.87291666666666667</v>
      </c>
      <c r="E574" s="141" t="s">
        <v>13269</v>
      </c>
      <c r="F574" s="141">
        <v>3</v>
      </c>
      <c r="G574" s="141" t="s">
        <v>2536</v>
      </c>
      <c r="H574" s="141">
        <v>2015</v>
      </c>
      <c r="I574" s="18">
        <v>42233</v>
      </c>
      <c r="J574" s="144">
        <v>0.87291666666666667</v>
      </c>
      <c r="K574" s="378"/>
      <c r="L574" s="139" t="s">
        <v>4075</v>
      </c>
      <c r="M574" s="141"/>
      <c r="N574" s="248"/>
      <c r="O574" s="141" t="s">
        <v>26</v>
      </c>
      <c r="P574" s="141"/>
      <c r="Q574" s="141" t="s">
        <v>11227</v>
      </c>
      <c r="R574" s="141" t="s">
        <v>11228</v>
      </c>
      <c r="S574" s="141"/>
      <c r="T574" s="141"/>
      <c r="U574" s="141">
        <v>110581763</v>
      </c>
      <c r="V574" s="141"/>
      <c r="W574" s="139" t="s">
        <v>4075</v>
      </c>
      <c r="X574" s="141" t="s">
        <v>25</v>
      </c>
      <c r="Y574" s="141" t="s">
        <v>27</v>
      </c>
      <c r="Z574" s="141" t="s">
        <v>4</v>
      </c>
      <c r="AA574" s="141" t="s">
        <v>34</v>
      </c>
      <c r="AB574" s="141"/>
      <c r="AC574" s="139" t="s">
        <v>18050</v>
      </c>
      <c r="AD574" s="380"/>
      <c r="AE574" s="139" t="s">
        <v>4</v>
      </c>
      <c r="AF574" s="139" t="s">
        <v>13073</v>
      </c>
      <c r="AG574" s="139" t="s">
        <v>4</v>
      </c>
      <c r="AH574" s="139" t="s">
        <v>1378</v>
      </c>
      <c r="AI574" s="139" t="s">
        <v>15678</v>
      </c>
      <c r="AJ574" s="139"/>
      <c r="AK574" s="139" t="s">
        <v>15678</v>
      </c>
      <c r="AL574" s="139" t="s">
        <v>7</v>
      </c>
      <c r="AM574" s="141" t="s">
        <v>4004</v>
      </c>
      <c r="AN574" s="141" t="s">
        <v>8</v>
      </c>
      <c r="AO574" s="139" t="s">
        <v>1614</v>
      </c>
      <c r="AP574" s="139" t="s">
        <v>7</v>
      </c>
      <c r="AQ574" s="139"/>
      <c r="AR574" s="381"/>
      <c r="AS574" s="139" t="s">
        <v>4075</v>
      </c>
      <c r="AT574" s="141" t="s">
        <v>43</v>
      </c>
      <c r="AU574" s="141">
        <v>430</v>
      </c>
      <c r="AV574" s="383"/>
      <c r="AW574" s="385"/>
      <c r="AX574" s="139"/>
      <c r="AY574" t="s">
        <v>18350</v>
      </c>
      <c r="AZ574">
        <v>12000</v>
      </c>
      <c r="BA574" s="381"/>
      <c r="BB574" s="139" t="s">
        <v>1451</v>
      </c>
      <c r="BC574" s="166"/>
      <c r="BD574" s="166"/>
      <c r="BE574" s="166"/>
      <c r="BF574" s="166"/>
      <c r="BG574" s="166"/>
      <c r="BH574" s="308"/>
      <c r="BI574" s="308"/>
      <c r="BJ574" s="141" t="s">
        <v>26</v>
      </c>
      <c r="BK574" s="141" t="s">
        <v>26</v>
      </c>
      <c r="BL574" s="141"/>
      <c r="BM574" s="141"/>
      <c r="BN574" s="139" t="s">
        <v>4075</v>
      </c>
      <c r="BQ574" s="141" t="s">
        <v>15741</v>
      </c>
      <c r="BR574" s="135" t="s">
        <v>15680</v>
      </c>
      <c r="BT574" s="135" t="s">
        <v>15373</v>
      </c>
      <c r="BU574" s="135" t="s">
        <v>15359</v>
      </c>
      <c r="BV574" s="141" t="s">
        <v>13275</v>
      </c>
      <c r="BW574" s="135" t="s">
        <v>15383</v>
      </c>
      <c r="BX574" s="141" t="s">
        <v>12</v>
      </c>
      <c r="BY574" s="141" t="s">
        <v>15689</v>
      </c>
      <c r="BZ574" s="141" t="s">
        <v>26</v>
      </c>
      <c r="CA574" s="141" t="s">
        <v>1848</v>
      </c>
      <c r="CB574" s="141"/>
      <c r="CC574" s="141" t="s">
        <v>15686</v>
      </c>
      <c r="CD574" s="141" t="s">
        <v>15687</v>
      </c>
      <c r="CE574" s="141" t="s">
        <v>15450</v>
      </c>
      <c r="CF574" s="141" t="s">
        <v>15451</v>
      </c>
      <c r="CG574" s="141" t="s">
        <v>2741</v>
      </c>
    </row>
    <row r="575" spans="1:85" x14ac:dyDescent="0.35">
      <c r="A575" s="155" t="s">
        <v>11234</v>
      </c>
      <c r="B575" s="139" t="s">
        <v>4075</v>
      </c>
      <c r="C575" s="18">
        <v>42233</v>
      </c>
      <c r="D575" s="144">
        <v>0.35902777777777778</v>
      </c>
      <c r="E575" s="141" t="s">
        <v>13269</v>
      </c>
      <c r="F575" s="141">
        <v>3</v>
      </c>
      <c r="G575" s="141" t="s">
        <v>2536</v>
      </c>
      <c r="H575" s="141">
        <v>2015</v>
      </c>
      <c r="I575" s="18"/>
      <c r="J575" s="144"/>
      <c r="K575" s="378"/>
      <c r="L575" s="139" t="s">
        <v>4075</v>
      </c>
      <c r="M575" s="141"/>
      <c r="N575" s="248"/>
      <c r="O575" s="141" t="s">
        <v>26</v>
      </c>
      <c r="P575" s="141"/>
      <c r="Q575" s="141" t="s">
        <v>11235</v>
      </c>
      <c r="R575" s="141"/>
      <c r="S575" s="141"/>
      <c r="T575" s="141"/>
      <c r="U575" s="141"/>
      <c r="V575" s="141"/>
      <c r="W575" s="139" t="s">
        <v>4075</v>
      </c>
      <c r="X575" s="141" t="s">
        <v>25</v>
      </c>
      <c r="Y575" s="141" t="s">
        <v>27</v>
      </c>
      <c r="Z575" s="141" t="s">
        <v>4</v>
      </c>
      <c r="AA575" s="141" t="s">
        <v>34</v>
      </c>
      <c r="AB575" s="141"/>
      <c r="AC575" s="139" t="s">
        <v>18047</v>
      </c>
      <c r="AD575" s="380"/>
      <c r="AE575" s="139" t="s">
        <v>4</v>
      </c>
      <c r="AF575" s="139" t="s">
        <v>13073</v>
      </c>
      <c r="AG575" s="139" t="s">
        <v>4</v>
      </c>
      <c r="AH575" s="139" t="s">
        <v>1378</v>
      </c>
      <c r="AI575" s="139" t="s">
        <v>15678</v>
      </c>
      <c r="AJ575" s="139"/>
      <c r="AK575" s="139" t="s">
        <v>15678</v>
      </c>
      <c r="AL575" s="139" t="s">
        <v>7</v>
      </c>
      <c r="AM575" s="141" t="s">
        <v>1537</v>
      </c>
      <c r="AN575" s="141" t="s">
        <v>8</v>
      </c>
      <c r="AO575" s="139" t="s">
        <v>1477</v>
      </c>
      <c r="AP575" s="139" t="s">
        <v>7</v>
      </c>
      <c r="AQ575" s="139"/>
      <c r="AR575" s="381"/>
      <c r="AS575" s="139" t="s">
        <v>4075</v>
      </c>
      <c r="AT575" s="141" t="s">
        <v>44</v>
      </c>
      <c r="AU575" s="141">
        <v>520</v>
      </c>
      <c r="AV575" s="383"/>
      <c r="AW575" s="385"/>
      <c r="AX575" s="139"/>
      <c r="AY575" t="s">
        <v>18638</v>
      </c>
      <c r="BA575" s="381"/>
      <c r="BB575" s="139" t="s">
        <v>1483</v>
      </c>
      <c r="BC575" s="166"/>
      <c r="BD575" s="166"/>
      <c r="BE575" s="166"/>
      <c r="BF575" s="166"/>
      <c r="BG575" s="166"/>
      <c r="BH575" s="308"/>
      <c r="BI575" s="308"/>
      <c r="BJ575" s="141" t="s">
        <v>26</v>
      </c>
      <c r="BK575" s="141" t="s">
        <v>26</v>
      </c>
      <c r="BL575" s="141"/>
      <c r="BM575" s="141"/>
      <c r="BN575" s="139" t="s">
        <v>4075</v>
      </c>
      <c r="BQ575" s="141"/>
      <c r="BV575" s="141"/>
      <c r="BX575" s="141"/>
      <c r="BY575" s="141"/>
      <c r="BZ575" s="141"/>
      <c r="CA575" s="141"/>
      <c r="CB575" s="141"/>
      <c r="CC575" s="141"/>
      <c r="CD575" s="141"/>
      <c r="CE575" s="141"/>
      <c r="CF575" s="141"/>
      <c r="CG575" s="141"/>
    </row>
    <row r="576" spans="1:85" x14ac:dyDescent="0.35">
      <c r="A576" s="155" t="s">
        <v>11232</v>
      </c>
      <c r="B576" s="139" t="s">
        <v>4075</v>
      </c>
      <c r="C576" s="18">
        <v>42233</v>
      </c>
      <c r="D576" s="144">
        <v>0.60347222222222219</v>
      </c>
      <c r="E576" s="141" t="s">
        <v>13269</v>
      </c>
      <c r="F576" s="141">
        <v>3</v>
      </c>
      <c r="G576" s="141" t="s">
        <v>2536</v>
      </c>
      <c r="H576" s="141">
        <v>2015</v>
      </c>
      <c r="I576" s="18">
        <v>42233</v>
      </c>
      <c r="J576" s="144">
        <v>0.60347222222222219</v>
      </c>
      <c r="K576" s="378"/>
      <c r="L576" s="139" t="s">
        <v>4075</v>
      </c>
      <c r="M576" s="141"/>
      <c r="N576" s="248"/>
      <c r="O576" s="141" t="s">
        <v>26</v>
      </c>
      <c r="P576" s="141"/>
      <c r="Q576" s="141"/>
      <c r="R576" s="141" t="s">
        <v>11233</v>
      </c>
      <c r="S576" s="141"/>
      <c r="T576" s="141"/>
      <c r="U576" s="141"/>
      <c r="V576" s="141"/>
      <c r="W576" s="139" t="s">
        <v>4075</v>
      </c>
      <c r="X576" s="141" t="s">
        <v>25</v>
      </c>
      <c r="Y576" s="141" t="s">
        <v>27</v>
      </c>
      <c r="Z576" s="141" t="s">
        <v>4</v>
      </c>
      <c r="AA576" s="141" t="s">
        <v>34</v>
      </c>
      <c r="AB576" s="141"/>
      <c r="AC576" s="139" t="s">
        <v>18049</v>
      </c>
      <c r="AD576" s="380"/>
      <c r="AE576" s="139" t="s">
        <v>107</v>
      </c>
      <c r="AF576" s="139" t="s">
        <v>13076</v>
      </c>
      <c r="AG576" s="139" t="s">
        <v>4130</v>
      </c>
      <c r="AH576" s="139" t="s">
        <v>1378</v>
      </c>
      <c r="AI576" s="139" t="s">
        <v>1518</v>
      </c>
      <c r="AJ576" s="139"/>
      <c r="AK576" s="139" t="s">
        <v>1518</v>
      </c>
      <c r="AL576" s="139" t="s">
        <v>7</v>
      </c>
      <c r="AM576" s="141" t="s">
        <v>4004</v>
      </c>
      <c r="AN576" s="141" t="s">
        <v>8</v>
      </c>
      <c r="AO576" s="139" t="s">
        <v>1614</v>
      </c>
      <c r="AP576" s="139" t="s">
        <v>7</v>
      </c>
      <c r="AQ576" s="139"/>
      <c r="AR576" s="381"/>
      <c r="AS576" s="139" t="s">
        <v>4075</v>
      </c>
      <c r="AT576" s="141" t="s">
        <v>1404</v>
      </c>
      <c r="AU576" s="141"/>
      <c r="AV576" s="383"/>
      <c r="AW576" s="385"/>
      <c r="AX576" s="139"/>
      <c r="AY576" t="s">
        <v>18639</v>
      </c>
      <c r="AZ576">
        <v>12000</v>
      </c>
      <c r="BA576" s="381"/>
      <c r="BB576" s="139" t="s">
        <v>17</v>
      </c>
      <c r="BC576" s="166"/>
      <c r="BD576" s="166"/>
      <c r="BE576" s="166"/>
      <c r="BF576" s="166"/>
      <c r="BG576" s="166"/>
      <c r="BH576" s="308"/>
      <c r="BI576" s="308"/>
      <c r="BJ576" s="141" t="s">
        <v>26</v>
      </c>
      <c r="BK576" s="141" t="s">
        <v>26</v>
      </c>
      <c r="BL576" s="141"/>
      <c r="BM576" s="141"/>
      <c r="BN576" s="139" t="s">
        <v>4075</v>
      </c>
      <c r="BQ576" s="141"/>
      <c r="BV576" s="141"/>
      <c r="BX576" s="141"/>
      <c r="BY576" s="141"/>
      <c r="BZ576" s="141"/>
      <c r="CA576" s="141"/>
      <c r="CB576" s="141"/>
      <c r="CC576" s="141"/>
      <c r="CD576" s="141"/>
      <c r="CE576" s="141"/>
      <c r="CF576" s="141"/>
      <c r="CG576" s="141"/>
    </row>
    <row r="577" spans="1:85" x14ac:dyDescent="0.35">
      <c r="A577" s="155" t="s">
        <v>19960</v>
      </c>
      <c r="B577" s="139" t="s">
        <v>4075</v>
      </c>
      <c r="C577" s="18">
        <v>42234</v>
      </c>
      <c r="D577" s="144">
        <v>0.98969907407407409</v>
      </c>
      <c r="E577" s="141" t="s">
        <v>13269</v>
      </c>
      <c r="F577" s="141">
        <v>3</v>
      </c>
      <c r="G577" s="141" t="s">
        <v>2536</v>
      </c>
      <c r="H577" s="141">
        <v>2015</v>
      </c>
      <c r="I577" s="18"/>
      <c r="J577" s="144"/>
      <c r="K577" s="378"/>
      <c r="L577" s="139" t="s">
        <v>4075</v>
      </c>
      <c r="M577" s="141" t="s">
        <v>28</v>
      </c>
      <c r="N577" s="248">
        <v>44258</v>
      </c>
      <c r="O577" s="141" t="s">
        <v>25</v>
      </c>
      <c r="P577" s="141"/>
      <c r="Q577" s="141"/>
      <c r="R577" s="141"/>
      <c r="S577" s="141"/>
      <c r="T577" s="141" t="s">
        <v>19961</v>
      </c>
      <c r="U577" s="141"/>
      <c r="V577" s="141"/>
      <c r="W577" s="139" t="s">
        <v>4075</v>
      </c>
      <c r="X577" s="141" t="s">
        <v>25</v>
      </c>
      <c r="Y577" s="141" t="s">
        <v>27</v>
      </c>
      <c r="Z577" s="141"/>
      <c r="AA577" s="141" t="s">
        <v>34</v>
      </c>
      <c r="AB577" s="141"/>
      <c r="AC577" s="139" t="s">
        <v>18047</v>
      </c>
      <c r="AD577" s="380"/>
      <c r="AE577" s="139" t="s">
        <v>102</v>
      </c>
      <c r="AF577" s="139" t="s">
        <v>13080</v>
      </c>
      <c r="AG577" s="139" t="s">
        <v>102</v>
      </c>
      <c r="AH577" s="139" t="s">
        <v>1378</v>
      </c>
      <c r="AI577" s="139" t="s">
        <v>1400</v>
      </c>
      <c r="AJ577" s="139" t="s">
        <v>1403</v>
      </c>
      <c r="AK577" s="139"/>
      <c r="AL577" s="139"/>
      <c r="AM577" s="141" t="s">
        <v>15</v>
      </c>
      <c r="AN577" s="141" t="s">
        <v>8</v>
      </c>
      <c r="AO577" s="139"/>
      <c r="AP577" s="139" t="s">
        <v>1403</v>
      </c>
      <c r="AQ577" s="139"/>
      <c r="AR577" s="381"/>
      <c r="AS577" s="139" t="s">
        <v>4075</v>
      </c>
      <c r="AT577" s="141" t="s">
        <v>1404</v>
      </c>
      <c r="AU577" s="141"/>
      <c r="AV577" s="383"/>
      <c r="AW577" s="385"/>
      <c r="AX577" s="139"/>
      <c r="BA577" s="381"/>
      <c r="BB577" s="139"/>
      <c r="BC577" s="166"/>
      <c r="BD577" s="166"/>
      <c r="BE577" s="166"/>
      <c r="BF577" s="166"/>
      <c r="BG577" s="166"/>
      <c r="BH577" s="308"/>
      <c r="BI577" s="308"/>
      <c r="BJ577" s="141" t="s">
        <v>26</v>
      </c>
      <c r="BK577" s="141" t="s">
        <v>26</v>
      </c>
      <c r="BL577" s="141"/>
      <c r="BM577" s="141"/>
      <c r="BN577" s="139" t="s">
        <v>4075</v>
      </c>
      <c r="BQ577" s="141"/>
      <c r="BV577" s="141"/>
      <c r="BX577" s="141"/>
      <c r="BY577" s="141"/>
      <c r="BZ577" s="141"/>
      <c r="CA577" s="141"/>
      <c r="CB577" s="141"/>
      <c r="CC577" s="141"/>
      <c r="CD577" s="141"/>
      <c r="CE577" s="141"/>
      <c r="CF577" s="141"/>
      <c r="CG577" s="141"/>
    </row>
    <row r="578" spans="1:85" x14ac:dyDescent="0.35">
      <c r="A578" s="155" t="s">
        <v>11222</v>
      </c>
      <c r="B578" s="139" t="s">
        <v>4075</v>
      </c>
      <c r="C578" s="18">
        <v>42234</v>
      </c>
      <c r="D578" s="144">
        <v>0.85833333333333328</v>
      </c>
      <c r="E578" s="141" t="s">
        <v>13269</v>
      </c>
      <c r="F578" s="141">
        <v>3</v>
      </c>
      <c r="G578" s="141" t="s">
        <v>2536</v>
      </c>
      <c r="H578" s="141">
        <v>2015</v>
      </c>
      <c r="I578" s="18">
        <v>42234</v>
      </c>
      <c r="J578" s="144">
        <v>0.85833333333333328</v>
      </c>
      <c r="K578" s="378"/>
      <c r="L578" s="139" t="s">
        <v>4075</v>
      </c>
      <c r="M578" s="141"/>
      <c r="N578" s="248"/>
      <c r="O578" s="141" t="s">
        <v>26</v>
      </c>
      <c r="P578" s="141"/>
      <c r="Q578" s="141" t="s">
        <v>11223</v>
      </c>
      <c r="R578" s="141" t="s">
        <v>11224</v>
      </c>
      <c r="S578" s="141"/>
      <c r="T578" s="141"/>
      <c r="U578" s="141">
        <v>110583717</v>
      </c>
      <c r="V578" s="141"/>
      <c r="W578" s="139" t="s">
        <v>4075</v>
      </c>
      <c r="X578" s="141" t="s">
        <v>25</v>
      </c>
      <c r="Y578" s="141" t="s">
        <v>27</v>
      </c>
      <c r="Z578" s="141" t="s">
        <v>4</v>
      </c>
      <c r="AA578" s="141" t="s">
        <v>34</v>
      </c>
      <c r="AB578" s="141"/>
      <c r="AC578" s="139" t="s">
        <v>18047</v>
      </c>
      <c r="AD578" s="380"/>
      <c r="AE578" s="139" t="s">
        <v>103</v>
      </c>
      <c r="AF578" s="139" t="s">
        <v>13075</v>
      </c>
      <c r="AG578" s="139" t="s">
        <v>103</v>
      </c>
      <c r="AH578" s="139" t="s">
        <v>1378</v>
      </c>
      <c r="AI578" s="139" t="s">
        <v>7340</v>
      </c>
      <c r="AJ578" s="139"/>
      <c r="AK578" s="139" t="s">
        <v>7340</v>
      </c>
      <c r="AL578" s="139" t="s">
        <v>1408</v>
      </c>
      <c r="AM578" s="141" t="s">
        <v>4004</v>
      </c>
      <c r="AN578" s="141" t="s">
        <v>8</v>
      </c>
      <c r="AO578" s="139" t="s">
        <v>1614</v>
      </c>
      <c r="AP578" s="139" t="s">
        <v>7</v>
      </c>
      <c r="AQ578" s="139"/>
      <c r="AR578" s="381"/>
      <c r="AS578" s="139" t="s">
        <v>4075</v>
      </c>
      <c r="AT578" s="141" t="s">
        <v>1404</v>
      </c>
      <c r="AU578" s="141">
        <v>330</v>
      </c>
      <c r="AV578" s="383"/>
      <c r="AW578" s="385"/>
      <c r="AX578" s="139"/>
      <c r="AY578" t="s">
        <v>18380</v>
      </c>
      <c r="AZ578">
        <v>12000</v>
      </c>
      <c r="BA578" s="381"/>
      <c r="BB578" s="139" t="s">
        <v>1446</v>
      </c>
      <c r="BC578" s="166"/>
      <c r="BD578" s="166"/>
      <c r="BE578" s="166"/>
      <c r="BF578" s="166"/>
      <c r="BG578" s="166"/>
      <c r="BH578" s="308"/>
      <c r="BI578" s="308"/>
      <c r="BJ578" s="141" t="s">
        <v>26</v>
      </c>
      <c r="BK578" s="141" t="s">
        <v>26</v>
      </c>
      <c r="BL578" s="141"/>
      <c r="BM578" s="141"/>
      <c r="BN578" s="139" t="s">
        <v>4075</v>
      </c>
      <c r="BQ578" s="141"/>
      <c r="BV578" s="141"/>
      <c r="BX578" s="141"/>
      <c r="BY578" s="141"/>
      <c r="BZ578" s="141"/>
      <c r="CA578" s="141"/>
      <c r="CB578" s="141"/>
      <c r="CC578" s="141"/>
      <c r="CD578" s="141"/>
      <c r="CE578" s="141"/>
      <c r="CF578" s="141"/>
      <c r="CG578" s="141"/>
    </row>
    <row r="579" spans="1:85" x14ac:dyDescent="0.35">
      <c r="A579" s="155" t="s">
        <v>11225</v>
      </c>
      <c r="B579" s="139" t="s">
        <v>4075</v>
      </c>
      <c r="C579" s="18">
        <v>42234</v>
      </c>
      <c r="D579" s="144">
        <v>0.33541666666666664</v>
      </c>
      <c r="E579" s="141" t="s">
        <v>13269</v>
      </c>
      <c r="F579" s="141">
        <v>3</v>
      </c>
      <c r="G579" s="141" t="s">
        <v>2536</v>
      </c>
      <c r="H579" s="141">
        <v>2015</v>
      </c>
      <c r="I579" s="18"/>
      <c r="J579" s="144"/>
      <c r="K579" s="378"/>
      <c r="L579" s="139" t="s">
        <v>4075</v>
      </c>
      <c r="M579" s="141"/>
      <c r="N579" s="248"/>
      <c r="O579" s="141" t="s">
        <v>26</v>
      </c>
      <c r="P579" s="141"/>
      <c r="Q579" s="141"/>
      <c r="R579" s="141"/>
      <c r="S579" s="141"/>
      <c r="T579" s="141"/>
      <c r="U579" s="141"/>
      <c r="V579" s="141"/>
      <c r="W579" s="139" t="s">
        <v>4075</v>
      </c>
      <c r="X579" s="141" t="s">
        <v>25</v>
      </c>
      <c r="Y579" s="141" t="s">
        <v>27</v>
      </c>
      <c r="Z579" s="141" t="s">
        <v>4</v>
      </c>
      <c r="AA579" s="141" t="s">
        <v>34</v>
      </c>
      <c r="AB579" s="141"/>
      <c r="AC579" s="139" t="s">
        <v>18047</v>
      </c>
      <c r="AD579" s="380"/>
      <c r="AE579" s="139" t="s">
        <v>102</v>
      </c>
      <c r="AF579" s="139" t="s">
        <v>13071</v>
      </c>
      <c r="AG579" s="139" t="s">
        <v>102</v>
      </c>
      <c r="AH579" s="139" t="s">
        <v>1378</v>
      </c>
      <c r="AI579" s="139"/>
      <c r="AJ579" s="139"/>
      <c r="AK579" s="139"/>
      <c r="AL579" s="139"/>
      <c r="AM579" s="141" t="s">
        <v>4004</v>
      </c>
      <c r="AN579" s="141" t="s">
        <v>8</v>
      </c>
      <c r="AO579" s="139" t="s">
        <v>1477</v>
      </c>
      <c r="AP579" s="139" t="s">
        <v>6</v>
      </c>
      <c r="AQ579" s="139"/>
      <c r="AR579" s="381"/>
      <c r="AS579" s="139" t="s">
        <v>4075</v>
      </c>
      <c r="AT579" s="141" t="s">
        <v>1404</v>
      </c>
      <c r="AU579" s="141">
        <v>175</v>
      </c>
      <c r="AV579" s="383"/>
      <c r="AW579" s="385"/>
      <c r="AX579" s="139"/>
      <c r="AY579" t="s">
        <v>18640</v>
      </c>
      <c r="BA579" s="381"/>
      <c r="BB579" s="139" t="s">
        <v>1450</v>
      </c>
      <c r="BC579" s="166"/>
      <c r="BD579" s="166"/>
      <c r="BE579" s="166"/>
      <c r="BF579" s="166"/>
      <c r="BG579" s="166"/>
      <c r="BH579" s="308"/>
      <c r="BI579" s="308"/>
      <c r="BJ579" s="141" t="s">
        <v>26</v>
      </c>
      <c r="BK579" s="141" t="s">
        <v>26</v>
      </c>
      <c r="BL579" s="141"/>
      <c r="BM579" s="141"/>
      <c r="BN579" s="139" t="s">
        <v>4075</v>
      </c>
      <c r="BQ579" s="141"/>
      <c r="BV579" s="141"/>
      <c r="BX579" s="141"/>
      <c r="BY579" s="141"/>
      <c r="BZ579" s="141"/>
      <c r="CA579" s="141"/>
      <c r="CB579" s="141"/>
      <c r="CC579" s="141"/>
      <c r="CD579" s="141"/>
      <c r="CE579" s="141"/>
      <c r="CF579" s="141"/>
      <c r="CG579" s="141"/>
    </row>
    <row r="580" spans="1:85" x14ac:dyDescent="0.35">
      <c r="A580" s="155" t="s">
        <v>11212</v>
      </c>
      <c r="B580" s="139" t="s">
        <v>4075</v>
      </c>
      <c r="C580" s="18">
        <v>42235</v>
      </c>
      <c r="D580" s="144">
        <v>0.2638888888888889</v>
      </c>
      <c r="E580" s="141" t="s">
        <v>13269</v>
      </c>
      <c r="F580" s="141">
        <v>3</v>
      </c>
      <c r="G580" s="141" t="s">
        <v>2536</v>
      </c>
      <c r="H580" s="141">
        <v>2015</v>
      </c>
      <c r="I580" s="18">
        <v>42235</v>
      </c>
      <c r="J580" s="144">
        <v>0.2638888888888889</v>
      </c>
      <c r="K580" s="378"/>
      <c r="L580" s="139" t="s">
        <v>4075</v>
      </c>
      <c r="M580" s="141"/>
      <c r="N580" s="248"/>
      <c r="O580" s="141" t="s">
        <v>26</v>
      </c>
      <c r="P580" s="141"/>
      <c r="Q580" s="141" t="s">
        <v>11213</v>
      </c>
      <c r="R580" s="141" t="s">
        <v>11214</v>
      </c>
      <c r="S580" s="141"/>
      <c r="T580" s="141"/>
      <c r="U580" s="141"/>
      <c r="V580" s="141"/>
      <c r="W580" s="139" t="s">
        <v>4075</v>
      </c>
      <c r="X580" s="141" t="s">
        <v>25</v>
      </c>
      <c r="Y580" s="141" t="s">
        <v>27</v>
      </c>
      <c r="Z580" s="141" t="s">
        <v>4</v>
      </c>
      <c r="AA580" s="141" t="s">
        <v>34</v>
      </c>
      <c r="AB580" s="141"/>
      <c r="AC580" s="139" t="s">
        <v>18048</v>
      </c>
      <c r="AD580" s="380"/>
      <c r="AE580" s="139" t="s">
        <v>4</v>
      </c>
      <c r="AF580" s="139" t="s">
        <v>13073</v>
      </c>
      <c r="AG580" s="139" t="s">
        <v>4</v>
      </c>
      <c r="AH580" s="139" t="s">
        <v>1378</v>
      </c>
      <c r="AI580" s="139" t="s">
        <v>15678</v>
      </c>
      <c r="AJ580" s="139"/>
      <c r="AK580" s="139" t="s">
        <v>15678</v>
      </c>
      <c r="AL580" s="139" t="s">
        <v>7</v>
      </c>
      <c r="AM580" s="141" t="s">
        <v>12</v>
      </c>
      <c r="AN580" s="141" t="s">
        <v>8</v>
      </c>
      <c r="AO580" s="139" t="s">
        <v>1614</v>
      </c>
      <c r="AP580" s="139" t="s">
        <v>7</v>
      </c>
      <c r="AQ580" s="139"/>
      <c r="AR580" s="381"/>
      <c r="AS580" s="139" t="s">
        <v>4075</v>
      </c>
      <c r="AT580" s="141" t="s">
        <v>43</v>
      </c>
      <c r="AU580" s="141">
        <v>154</v>
      </c>
      <c r="AV580" s="383"/>
      <c r="AW580" s="385"/>
      <c r="AX580" s="139"/>
      <c r="AY580" t="s">
        <v>18303</v>
      </c>
      <c r="AZ580">
        <v>12000</v>
      </c>
      <c r="BA580" s="381"/>
      <c r="BB580" s="139" t="s">
        <v>1451</v>
      </c>
      <c r="BC580" s="166">
        <v>10</v>
      </c>
      <c r="BD580" s="166"/>
      <c r="BE580" s="166"/>
      <c r="BF580" s="166"/>
      <c r="BG580" s="166"/>
      <c r="BH580" s="308"/>
      <c r="BI580" s="308"/>
      <c r="BJ580" s="141" t="s">
        <v>26</v>
      </c>
      <c r="BK580" s="141" t="s">
        <v>26</v>
      </c>
      <c r="BL580" s="141"/>
      <c r="BM580" s="141"/>
      <c r="BN580" s="139" t="s">
        <v>4075</v>
      </c>
      <c r="BQ580" s="141" t="s">
        <v>15742</v>
      </c>
      <c r="BR580" s="135" t="s">
        <v>15680</v>
      </c>
      <c r="BT580" s="135" t="s">
        <v>15350</v>
      </c>
      <c r="BU580" s="135" t="s">
        <v>15374</v>
      </c>
      <c r="BV580" s="141" t="s">
        <v>13268</v>
      </c>
      <c r="BW580" s="135" t="s">
        <v>13274</v>
      </c>
      <c r="BX580" s="141" t="s">
        <v>15681</v>
      </c>
      <c r="BY580" s="141" t="s">
        <v>12</v>
      </c>
      <c r="BZ580" s="141" t="s">
        <v>26</v>
      </c>
      <c r="CA580" s="141" t="s">
        <v>1848</v>
      </c>
      <c r="CB580" s="141"/>
      <c r="CC580" s="141" t="s">
        <v>15686</v>
      </c>
      <c r="CD580" s="141" t="s">
        <v>15683</v>
      </c>
      <c r="CE580" s="141" t="s">
        <v>15450</v>
      </c>
      <c r="CF580" s="141" t="s">
        <v>15451</v>
      </c>
      <c r="CG580" s="141" t="s">
        <v>1897</v>
      </c>
    </row>
    <row r="581" spans="1:85" x14ac:dyDescent="0.35">
      <c r="A581" s="155" t="s">
        <v>11209</v>
      </c>
      <c r="B581" s="139" t="s">
        <v>4075</v>
      </c>
      <c r="C581" s="18">
        <v>42235</v>
      </c>
      <c r="D581" s="144">
        <v>0.5708333333333333</v>
      </c>
      <c r="E581" s="141" t="s">
        <v>13269</v>
      </c>
      <c r="F581" s="141">
        <v>3</v>
      </c>
      <c r="G581" s="141" t="s">
        <v>2536</v>
      </c>
      <c r="H581" s="141">
        <v>2015</v>
      </c>
      <c r="I581" s="18">
        <v>42235</v>
      </c>
      <c r="J581" s="144">
        <v>0.5493055555555556</v>
      </c>
      <c r="K581" s="378"/>
      <c r="L581" s="139" t="s">
        <v>4075</v>
      </c>
      <c r="M581" s="141"/>
      <c r="N581" s="248"/>
      <c r="O581" s="141" t="s">
        <v>26</v>
      </c>
      <c r="P581" s="141"/>
      <c r="Q581" s="141" t="s">
        <v>11210</v>
      </c>
      <c r="R581" s="141" t="s">
        <v>11211</v>
      </c>
      <c r="S581" s="141"/>
      <c r="T581" s="141"/>
      <c r="U581" s="141">
        <v>110585393</v>
      </c>
      <c r="V581" s="141"/>
      <c r="W581" s="139" t="s">
        <v>4075</v>
      </c>
      <c r="X581" s="141" t="s">
        <v>25</v>
      </c>
      <c r="Y581" s="141" t="s">
        <v>27</v>
      </c>
      <c r="Z581" s="141" t="s">
        <v>4</v>
      </c>
      <c r="AA581" s="141" t="s">
        <v>34</v>
      </c>
      <c r="AB581" s="141"/>
      <c r="AC581" s="139" t="s">
        <v>18050</v>
      </c>
      <c r="AD581" s="380"/>
      <c r="AE581" s="139" t="s">
        <v>103</v>
      </c>
      <c r="AF581" s="139" t="s">
        <v>13075</v>
      </c>
      <c r="AG581" s="139" t="s">
        <v>103</v>
      </c>
      <c r="AH581" s="139" t="s">
        <v>1378</v>
      </c>
      <c r="AI581" s="139" t="s">
        <v>7340</v>
      </c>
      <c r="AJ581" s="139"/>
      <c r="AK581" s="139" t="s">
        <v>7340</v>
      </c>
      <c r="AL581" s="139" t="s">
        <v>1408</v>
      </c>
      <c r="AM581" s="141" t="s">
        <v>1537</v>
      </c>
      <c r="AN581" s="141" t="s">
        <v>8</v>
      </c>
      <c r="AO581" s="139" t="s">
        <v>1614</v>
      </c>
      <c r="AP581" s="139" t="s">
        <v>7</v>
      </c>
      <c r="AQ581" s="139"/>
      <c r="AR581" s="381"/>
      <c r="AS581" s="139" t="s">
        <v>4075</v>
      </c>
      <c r="AT581" s="141" t="s">
        <v>1404</v>
      </c>
      <c r="AU581" s="141"/>
      <c r="AV581" s="383"/>
      <c r="AW581" s="385"/>
      <c r="AX581" s="139"/>
      <c r="AY581" t="s">
        <v>18331</v>
      </c>
      <c r="AZ581">
        <v>17000</v>
      </c>
      <c r="BA581" s="381"/>
      <c r="BB581" s="139" t="s">
        <v>1452</v>
      </c>
      <c r="BC581" s="166"/>
      <c r="BD581" s="166"/>
      <c r="BE581" s="166"/>
      <c r="BF581" s="166"/>
      <c r="BG581" s="166"/>
      <c r="BH581" s="308"/>
      <c r="BI581" s="308"/>
      <c r="BJ581" s="141" t="s">
        <v>26</v>
      </c>
      <c r="BK581" s="141" t="s">
        <v>26</v>
      </c>
      <c r="BL581" s="141"/>
      <c r="BM581" s="141"/>
      <c r="BN581" s="139" t="s">
        <v>4075</v>
      </c>
      <c r="BQ581" s="141"/>
      <c r="BV581" s="141"/>
      <c r="BX581" s="141"/>
      <c r="BY581" s="141"/>
      <c r="BZ581" s="141"/>
      <c r="CA581" s="141"/>
      <c r="CB581" s="141"/>
      <c r="CC581" s="141"/>
      <c r="CD581" s="141"/>
      <c r="CE581" s="141"/>
      <c r="CF581" s="141"/>
      <c r="CG581" s="141"/>
    </row>
    <row r="582" spans="1:85" x14ac:dyDescent="0.35">
      <c r="A582" s="155" t="s">
        <v>11218</v>
      </c>
      <c r="B582" s="139" t="s">
        <v>4075</v>
      </c>
      <c r="C582" s="18">
        <v>42235</v>
      </c>
      <c r="D582" s="144">
        <v>4.8611111111111112E-3</v>
      </c>
      <c r="E582" s="141" t="s">
        <v>13269</v>
      </c>
      <c r="F582" s="141">
        <v>3</v>
      </c>
      <c r="G582" s="141" t="s">
        <v>2536</v>
      </c>
      <c r="H582" s="141">
        <v>2015</v>
      </c>
      <c r="I582" s="18">
        <v>42235</v>
      </c>
      <c r="J582" s="144">
        <v>4.8611111111111112E-3</v>
      </c>
      <c r="K582" s="378"/>
      <c r="L582" s="139" t="s">
        <v>4075</v>
      </c>
      <c r="M582" s="141"/>
      <c r="N582" s="248"/>
      <c r="O582" s="141" t="s">
        <v>26</v>
      </c>
      <c r="P582" s="141"/>
      <c r="Q582" s="141" t="s">
        <v>11219</v>
      </c>
      <c r="R582" s="141" t="s">
        <v>11220</v>
      </c>
      <c r="S582" s="141"/>
      <c r="T582" s="141"/>
      <c r="U582" s="141"/>
      <c r="V582" s="141"/>
      <c r="W582" s="139" t="s">
        <v>4075</v>
      </c>
      <c r="X582" s="141" t="s">
        <v>25</v>
      </c>
      <c r="Y582" s="141" t="s">
        <v>27</v>
      </c>
      <c r="Z582" s="141" t="s">
        <v>4</v>
      </c>
      <c r="AA582" s="141" t="s">
        <v>34</v>
      </c>
      <c r="AB582" s="141"/>
      <c r="AC582" s="139" t="s">
        <v>18047</v>
      </c>
      <c r="AD582" s="380"/>
      <c r="AE582" s="139" t="s">
        <v>102</v>
      </c>
      <c r="AF582" s="139" t="s">
        <v>13084</v>
      </c>
      <c r="AG582" s="139" t="s">
        <v>102</v>
      </c>
      <c r="AH582" s="139" t="s">
        <v>1378</v>
      </c>
      <c r="AI582" s="139" t="s">
        <v>1403</v>
      </c>
      <c r="AJ582" s="139" t="s">
        <v>1403</v>
      </c>
      <c r="AK582" s="139"/>
      <c r="AL582" s="139"/>
      <c r="AM582" s="141"/>
      <c r="AN582" s="141" t="s">
        <v>8</v>
      </c>
      <c r="AO582" s="139" t="s">
        <v>1614</v>
      </c>
      <c r="AP582" s="139" t="s">
        <v>1403</v>
      </c>
      <c r="AQ582" s="139"/>
      <c r="AR582" s="381"/>
      <c r="AS582" s="139" t="s">
        <v>4075</v>
      </c>
      <c r="AT582" s="141" t="s">
        <v>1404</v>
      </c>
      <c r="AU582" s="141">
        <v>300</v>
      </c>
      <c r="AV582" s="383"/>
      <c r="AW582" s="385"/>
      <c r="AX582" s="139"/>
      <c r="AY582" t="s">
        <v>18641</v>
      </c>
      <c r="AZ582">
        <v>12000</v>
      </c>
      <c r="BA582" s="381"/>
      <c r="BB582" s="139" t="s">
        <v>17</v>
      </c>
      <c r="BC582" s="166"/>
      <c r="BD582" s="166"/>
      <c r="BE582" s="166"/>
      <c r="BF582" s="166"/>
      <c r="BG582" s="166"/>
      <c r="BH582" s="308"/>
      <c r="BI582" s="308"/>
      <c r="BJ582" s="141" t="s">
        <v>26</v>
      </c>
      <c r="BK582" s="141" t="s">
        <v>26</v>
      </c>
      <c r="BL582" s="141"/>
      <c r="BM582" s="141"/>
      <c r="BN582" s="139" t="s">
        <v>4075</v>
      </c>
      <c r="BQ582" s="141"/>
      <c r="BV582" s="141"/>
      <c r="BX582" s="141"/>
      <c r="BY582" s="141"/>
      <c r="BZ582" s="141"/>
      <c r="CA582" s="141"/>
      <c r="CB582" s="141"/>
      <c r="CC582" s="141"/>
      <c r="CD582" s="141"/>
      <c r="CE582" s="141"/>
      <c r="CF582" s="141"/>
      <c r="CG582" s="141"/>
    </row>
    <row r="583" spans="1:85" x14ac:dyDescent="0.35">
      <c r="A583" s="155" t="s">
        <v>11215</v>
      </c>
      <c r="B583" s="139" t="s">
        <v>4075</v>
      </c>
      <c r="C583" s="18">
        <v>42235</v>
      </c>
      <c r="D583" s="144">
        <v>9.0277777777777776E-2</v>
      </c>
      <c r="E583" s="141" t="s">
        <v>13269</v>
      </c>
      <c r="F583" s="141">
        <v>3</v>
      </c>
      <c r="G583" s="141" t="s">
        <v>2536</v>
      </c>
      <c r="H583" s="141">
        <v>2015</v>
      </c>
      <c r="I583" s="18">
        <v>42235</v>
      </c>
      <c r="J583" s="144">
        <v>9.0277777777777776E-2</v>
      </c>
      <c r="K583" s="378"/>
      <c r="L583" s="139" t="s">
        <v>4075</v>
      </c>
      <c r="M583" s="141"/>
      <c r="N583" s="248"/>
      <c r="O583" s="141" t="s">
        <v>26</v>
      </c>
      <c r="P583" s="141"/>
      <c r="Q583" s="141" t="s">
        <v>11216</v>
      </c>
      <c r="R583" s="141" t="s">
        <v>11217</v>
      </c>
      <c r="S583" s="141"/>
      <c r="T583" s="141"/>
      <c r="U583" s="141"/>
      <c r="V583" s="141"/>
      <c r="W583" s="139" t="s">
        <v>4075</v>
      </c>
      <c r="X583" s="141" t="s">
        <v>25</v>
      </c>
      <c r="Y583" s="141" t="s">
        <v>27</v>
      </c>
      <c r="Z583" s="141" t="s">
        <v>4</v>
      </c>
      <c r="AA583" s="141" t="s">
        <v>34</v>
      </c>
      <c r="AB583" s="141"/>
      <c r="AC583" s="139" t="s">
        <v>18050</v>
      </c>
      <c r="AD583" s="380"/>
      <c r="AE583" s="139" t="s">
        <v>4</v>
      </c>
      <c r="AF583" s="139" t="s">
        <v>13073</v>
      </c>
      <c r="AG583" s="139" t="s">
        <v>4</v>
      </c>
      <c r="AH583" s="139" t="s">
        <v>1378</v>
      </c>
      <c r="AI583" s="139" t="s">
        <v>15678</v>
      </c>
      <c r="AJ583" s="139"/>
      <c r="AK583" s="139" t="s">
        <v>15678</v>
      </c>
      <c r="AL583" s="139" t="s">
        <v>7</v>
      </c>
      <c r="AM583" s="141" t="s">
        <v>4004</v>
      </c>
      <c r="AN583" s="141" t="s">
        <v>8</v>
      </c>
      <c r="AO583" s="139" t="s">
        <v>1614</v>
      </c>
      <c r="AP583" s="139" t="s">
        <v>7</v>
      </c>
      <c r="AQ583" s="139"/>
      <c r="AR583" s="381"/>
      <c r="AS583" s="139" t="s">
        <v>4075</v>
      </c>
      <c r="AT583" s="141" t="s">
        <v>1404</v>
      </c>
      <c r="AU583" s="141">
        <v>245</v>
      </c>
      <c r="AV583" s="383"/>
      <c r="AW583" s="385"/>
      <c r="AX583" s="139"/>
      <c r="AY583" t="s">
        <v>18642</v>
      </c>
      <c r="AZ583">
        <v>12000</v>
      </c>
      <c r="BA583" s="381"/>
      <c r="BB583" s="139" t="s">
        <v>1452</v>
      </c>
      <c r="BC583" s="166"/>
      <c r="BD583" s="166"/>
      <c r="BE583" s="166"/>
      <c r="BF583" s="166"/>
      <c r="BG583" s="166"/>
      <c r="BH583" s="308"/>
      <c r="BI583" s="308"/>
      <c r="BJ583" s="141" t="s">
        <v>26</v>
      </c>
      <c r="BK583" s="141" t="s">
        <v>26</v>
      </c>
      <c r="BL583" s="141"/>
      <c r="BM583" s="141"/>
      <c r="BN583" s="139" t="s">
        <v>4075</v>
      </c>
      <c r="BQ583" s="141" t="s">
        <v>15739</v>
      </c>
      <c r="BR583" s="135" t="s">
        <v>15685</v>
      </c>
      <c r="BT583" s="135" t="s">
        <v>15360</v>
      </c>
      <c r="BU583" s="135" t="s">
        <v>1867</v>
      </c>
      <c r="BV583" s="141" t="s">
        <v>13267</v>
      </c>
      <c r="BW583" s="135" t="s">
        <v>13266</v>
      </c>
      <c r="BX583" s="141" t="s">
        <v>15681</v>
      </c>
      <c r="BY583" s="141" t="s">
        <v>15681</v>
      </c>
      <c r="BZ583" s="141" t="s">
        <v>26</v>
      </c>
      <c r="CA583" s="141" t="s">
        <v>1848</v>
      </c>
      <c r="CB583" s="141"/>
      <c r="CC583" s="141" t="s">
        <v>15690</v>
      </c>
      <c r="CD583" s="141" t="s">
        <v>34</v>
      </c>
      <c r="CE583" s="141" t="s">
        <v>15450</v>
      </c>
      <c r="CF583" s="141" t="s">
        <v>15451</v>
      </c>
      <c r="CG583" s="141" t="s">
        <v>2741</v>
      </c>
    </row>
    <row r="584" spans="1:85" x14ac:dyDescent="0.35">
      <c r="A584" s="155" t="s">
        <v>11206</v>
      </c>
      <c r="B584" s="139" t="s">
        <v>4075</v>
      </c>
      <c r="C584" s="18">
        <v>42236</v>
      </c>
      <c r="D584" s="144">
        <v>0.58888888888888891</v>
      </c>
      <c r="E584" s="141" t="s">
        <v>13269</v>
      </c>
      <c r="F584" s="141">
        <v>3</v>
      </c>
      <c r="G584" s="141" t="s">
        <v>2536</v>
      </c>
      <c r="H584" s="141">
        <v>2015</v>
      </c>
      <c r="I584" s="18">
        <v>42236</v>
      </c>
      <c r="J584" s="144">
        <v>0.58888888888888891</v>
      </c>
      <c r="K584" s="378"/>
      <c r="L584" s="139" t="s">
        <v>4075</v>
      </c>
      <c r="M584" s="141"/>
      <c r="N584" s="248"/>
      <c r="O584" s="141" t="s">
        <v>26</v>
      </c>
      <c r="P584" s="141"/>
      <c r="Q584" s="141" t="s">
        <v>11207</v>
      </c>
      <c r="R584" s="141" t="s">
        <v>11208</v>
      </c>
      <c r="S584" s="141"/>
      <c r="T584" s="141"/>
      <c r="U584" s="141">
        <v>110587150</v>
      </c>
      <c r="V584" s="141"/>
      <c r="W584" s="139" t="s">
        <v>4075</v>
      </c>
      <c r="X584" s="141" t="s">
        <v>25</v>
      </c>
      <c r="Y584" s="141" t="s">
        <v>27</v>
      </c>
      <c r="Z584" s="141" t="s">
        <v>4</v>
      </c>
      <c r="AA584" s="141" t="s">
        <v>34</v>
      </c>
      <c r="AB584" s="141"/>
      <c r="AC584" s="139" t="s">
        <v>18047</v>
      </c>
      <c r="AD584" s="380"/>
      <c r="AE584" s="139" t="s">
        <v>4</v>
      </c>
      <c r="AF584" s="139" t="s">
        <v>13073</v>
      </c>
      <c r="AG584" s="139" t="s">
        <v>4</v>
      </c>
      <c r="AH584" s="139" t="s">
        <v>1378</v>
      </c>
      <c r="AI584" s="139" t="s">
        <v>15678</v>
      </c>
      <c r="AJ584" s="139"/>
      <c r="AK584" s="139" t="s">
        <v>15678</v>
      </c>
      <c r="AL584" s="139" t="s">
        <v>7</v>
      </c>
      <c r="AM584" s="141" t="s">
        <v>12</v>
      </c>
      <c r="AN584" s="141" t="s">
        <v>8</v>
      </c>
      <c r="AO584" s="139" t="s">
        <v>1614</v>
      </c>
      <c r="AP584" s="139" t="s">
        <v>7</v>
      </c>
      <c r="AQ584" s="139"/>
      <c r="AR584" s="381"/>
      <c r="AS584" s="139" t="s">
        <v>4075</v>
      </c>
      <c r="AT584" s="141" t="s">
        <v>1404</v>
      </c>
      <c r="AU584" s="141"/>
      <c r="AV584" s="383"/>
      <c r="AW584" s="385"/>
      <c r="AX584" s="139"/>
      <c r="AY584" t="s">
        <v>18643</v>
      </c>
      <c r="AZ584">
        <v>12000</v>
      </c>
      <c r="BA584" s="381"/>
      <c r="BB584" s="139" t="s">
        <v>1450</v>
      </c>
      <c r="BC584" s="166"/>
      <c r="BD584" s="166"/>
      <c r="BE584" s="166"/>
      <c r="BF584" s="166"/>
      <c r="BG584" s="166"/>
      <c r="BH584" s="308"/>
      <c r="BI584" s="308"/>
      <c r="BJ584" s="141" t="s">
        <v>26</v>
      </c>
      <c r="BK584" s="141" t="s">
        <v>26</v>
      </c>
      <c r="BL584" s="141"/>
      <c r="BM584" s="141"/>
      <c r="BN584" s="139" t="s">
        <v>4075</v>
      </c>
      <c r="BQ584" s="141" t="s">
        <v>15743</v>
      </c>
      <c r="BR584" s="135" t="s">
        <v>15685</v>
      </c>
      <c r="BT584" s="135" t="s">
        <v>15360</v>
      </c>
      <c r="BU584" s="135" t="s">
        <v>2480</v>
      </c>
      <c r="BV584" s="141" t="s">
        <v>3604</v>
      </c>
      <c r="BW584" s="135" t="s">
        <v>13268</v>
      </c>
      <c r="BX584" s="141" t="s">
        <v>12</v>
      </c>
      <c r="BY584" s="141" t="s">
        <v>12</v>
      </c>
      <c r="BZ584" s="141" t="s">
        <v>26</v>
      </c>
      <c r="CA584" s="141" t="s">
        <v>1848</v>
      </c>
      <c r="CB584" s="141"/>
      <c r="CC584" s="141" t="s">
        <v>15720</v>
      </c>
      <c r="CD584" s="141" t="s">
        <v>15683</v>
      </c>
      <c r="CE584" s="141" t="s">
        <v>15450</v>
      </c>
      <c r="CF584" s="141" t="s">
        <v>15451</v>
      </c>
      <c r="CG584" s="141" t="s">
        <v>4004</v>
      </c>
    </row>
    <row r="585" spans="1:85" x14ac:dyDescent="0.35">
      <c r="A585" s="155" t="s">
        <v>19962</v>
      </c>
      <c r="B585" s="139" t="s">
        <v>4075</v>
      </c>
      <c r="C585" s="18">
        <v>42237</v>
      </c>
      <c r="D585" s="144">
        <v>0.58515046296296291</v>
      </c>
      <c r="E585" s="141" t="s">
        <v>13269</v>
      </c>
      <c r="F585" s="141">
        <v>3</v>
      </c>
      <c r="G585" s="141" t="s">
        <v>2536</v>
      </c>
      <c r="H585" s="141">
        <v>2015</v>
      </c>
      <c r="I585" s="18">
        <v>42237</v>
      </c>
      <c r="J585" s="144">
        <v>0.58472222222222225</v>
      </c>
      <c r="K585" s="378"/>
      <c r="L585" s="139" t="s">
        <v>4075</v>
      </c>
      <c r="M585" s="141" t="s">
        <v>28</v>
      </c>
      <c r="N585" s="248">
        <v>44258</v>
      </c>
      <c r="O585" s="141" t="s">
        <v>25</v>
      </c>
      <c r="P585" s="141"/>
      <c r="Q585" s="141"/>
      <c r="R585" s="141" t="s">
        <v>1944</v>
      </c>
      <c r="S585" s="141"/>
      <c r="T585" s="141" t="s">
        <v>19963</v>
      </c>
      <c r="U585" s="141"/>
      <c r="V585" s="141"/>
      <c r="W585" s="139" t="s">
        <v>4075</v>
      </c>
      <c r="X585" s="141" t="s">
        <v>25</v>
      </c>
      <c r="Y585" s="141" t="s">
        <v>27</v>
      </c>
      <c r="Z585" s="141"/>
      <c r="AA585" s="141" t="s">
        <v>34</v>
      </c>
      <c r="AB585" s="141"/>
      <c r="AC585" s="139" t="s">
        <v>6</v>
      </c>
      <c r="AD585" s="380"/>
      <c r="AE585" s="139" t="s">
        <v>6</v>
      </c>
      <c r="AF585" s="139" t="s">
        <v>13087</v>
      </c>
      <c r="AG585" s="139" t="s">
        <v>6</v>
      </c>
      <c r="AH585" s="139" t="s">
        <v>13</v>
      </c>
      <c r="AI585" s="139"/>
      <c r="AJ585" s="139"/>
      <c r="AK585" s="139"/>
      <c r="AL585" s="139"/>
      <c r="AM585" s="141" t="s">
        <v>15</v>
      </c>
      <c r="AN585" s="141" t="s">
        <v>8</v>
      </c>
      <c r="AO585" s="139"/>
      <c r="AP585" s="139" t="s">
        <v>7</v>
      </c>
      <c r="AQ585" s="139"/>
      <c r="AR585" s="381"/>
      <c r="AS585" s="139" t="s">
        <v>4075</v>
      </c>
      <c r="AT585" s="141" t="s">
        <v>1404</v>
      </c>
      <c r="AU585" s="141"/>
      <c r="AV585" s="383"/>
      <c r="AW585" s="385"/>
      <c r="AX585" s="139" t="s">
        <v>175</v>
      </c>
      <c r="AY585" t="s">
        <v>18438</v>
      </c>
      <c r="BA585" s="381"/>
      <c r="BB585" s="139" t="s">
        <v>17</v>
      </c>
      <c r="BC585" s="166"/>
      <c r="BD585" s="166"/>
      <c r="BE585" s="166"/>
      <c r="BF585" s="166"/>
      <c r="BG585" s="166"/>
      <c r="BH585" s="308"/>
      <c r="BI585" s="308"/>
      <c r="BJ585" s="141" t="s">
        <v>26</v>
      </c>
      <c r="BK585" s="141" t="s">
        <v>26</v>
      </c>
      <c r="BL585" s="141"/>
      <c r="BM585" s="141"/>
      <c r="BN585" s="139" t="s">
        <v>4075</v>
      </c>
      <c r="BQ585" s="141"/>
      <c r="BV585" s="141"/>
      <c r="BX585" s="141"/>
      <c r="BY585" s="141"/>
      <c r="BZ585" s="141"/>
      <c r="CA585" s="141"/>
      <c r="CB585" s="141"/>
      <c r="CC585" s="141"/>
      <c r="CD585" s="141"/>
      <c r="CE585" s="141"/>
      <c r="CF585" s="141"/>
      <c r="CG585" s="141"/>
    </row>
    <row r="586" spans="1:85" x14ac:dyDescent="0.35">
      <c r="A586" s="155" t="s">
        <v>11203</v>
      </c>
      <c r="B586" s="139" t="s">
        <v>4075</v>
      </c>
      <c r="C586" s="18">
        <v>42237</v>
      </c>
      <c r="D586" s="144">
        <v>0.57916666666666672</v>
      </c>
      <c r="E586" s="141" t="s">
        <v>13269</v>
      </c>
      <c r="F586" s="141">
        <v>3</v>
      </c>
      <c r="G586" s="141" t="s">
        <v>2536</v>
      </c>
      <c r="H586" s="141">
        <v>2015</v>
      </c>
      <c r="I586" s="18">
        <v>42237</v>
      </c>
      <c r="J586" s="144">
        <v>0.57916666666666672</v>
      </c>
      <c r="K586" s="378"/>
      <c r="L586" s="139" t="s">
        <v>4075</v>
      </c>
      <c r="M586" s="141"/>
      <c r="N586" s="248"/>
      <c r="O586" s="141" t="s">
        <v>26</v>
      </c>
      <c r="P586" s="141"/>
      <c r="Q586" s="141" t="s">
        <v>11204</v>
      </c>
      <c r="R586" s="141" t="s">
        <v>11205</v>
      </c>
      <c r="S586" s="141"/>
      <c r="T586" s="141"/>
      <c r="U586" s="141">
        <v>110589635</v>
      </c>
      <c r="V586" s="141"/>
      <c r="W586" s="139" t="s">
        <v>4075</v>
      </c>
      <c r="X586" s="141" t="s">
        <v>25</v>
      </c>
      <c r="Y586" s="141" t="s">
        <v>27</v>
      </c>
      <c r="Z586" s="141" t="s">
        <v>4</v>
      </c>
      <c r="AA586" s="141" t="s">
        <v>34</v>
      </c>
      <c r="AB586" s="141"/>
      <c r="AC586" s="139" t="s">
        <v>18049</v>
      </c>
      <c r="AD586" s="380"/>
      <c r="AE586" s="139" t="s">
        <v>102</v>
      </c>
      <c r="AF586" s="139" t="s">
        <v>13086</v>
      </c>
      <c r="AG586" s="139" t="s">
        <v>102</v>
      </c>
      <c r="AH586" s="139" t="s">
        <v>1378</v>
      </c>
      <c r="AI586" s="139" t="s">
        <v>1406</v>
      </c>
      <c r="AJ586" s="139" t="s">
        <v>1406</v>
      </c>
      <c r="AK586" s="139"/>
      <c r="AL586" s="139"/>
      <c r="AM586" s="141" t="s">
        <v>4004</v>
      </c>
      <c r="AN586" s="141" t="s">
        <v>8</v>
      </c>
      <c r="AO586" s="139" t="s">
        <v>1614</v>
      </c>
      <c r="AP586" s="139" t="s">
        <v>7</v>
      </c>
      <c r="AQ586" s="139"/>
      <c r="AR586" s="381"/>
      <c r="AS586" s="139" t="s">
        <v>4075</v>
      </c>
      <c r="AT586" s="141" t="s">
        <v>1404</v>
      </c>
      <c r="AU586" s="141"/>
      <c r="AV586" s="383"/>
      <c r="AW586" s="385"/>
      <c r="AX586" s="139"/>
      <c r="AY586" t="s">
        <v>18438</v>
      </c>
      <c r="AZ586">
        <v>21000</v>
      </c>
      <c r="BA586" s="381"/>
      <c r="BB586" s="139" t="s">
        <v>17</v>
      </c>
      <c r="BC586" s="166"/>
      <c r="BD586" s="166"/>
      <c r="BE586" s="166"/>
      <c r="BF586" s="166"/>
      <c r="BG586" s="166"/>
      <c r="BH586" s="308"/>
      <c r="BI586" s="308"/>
      <c r="BJ586" s="141" t="s">
        <v>26</v>
      </c>
      <c r="BK586" s="141" t="s">
        <v>26</v>
      </c>
      <c r="BL586" s="141"/>
      <c r="BM586" s="141"/>
      <c r="BN586" s="139" t="s">
        <v>4075</v>
      </c>
      <c r="BQ586" s="141"/>
      <c r="BV586" s="141"/>
      <c r="BX586" s="141"/>
      <c r="BY586" s="141"/>
      <c r="BZ586" s="141"/>
      <c r="CA586" s="141"/>
      <c r="CB586" s="141"/>
      <c r="CC586" s="141"/>
      <c r="CD586" s="141"/>
      <c r="CE586" s="141"/>
      <c r="CF586" s="141"/>
      <c r="CG586" s="141"/>
    </row>
    <row r="587" spans="1:85" x14ac:dyDescent="0.35">
      <c r="A587" s="155" t="s">
        <v>11200</v>
      </c>
      <c r="B587" s="139" t="s">
        <v>4075</v>
      </c>
      <c r="C587" s="18">
        <v>42238</v>
      </c>
      <c r="D587" s="144">
        <v>0.85972222222222228</v>
      </c>
      <c r="E587" s="141" t="s">
        <v>13269</v>
      </c>
      <c r="F587" s="141">
        <v>3</v>
      </c>
      <c r="G587" s="141" t="s">
        <v>2536</v>
      </c>
      <c r="H587" s="141">
        <v>2015</v>
      </c>
      <c r="I587" s="18">
        <v>42238</v>
      </c>
      <c r="J587" s="144">
        <v>0.85972222222222228</v>
      </c>
      <c r="K587" s="378"/>
      <c r="L587" s="139" t="s">
        <v>4075</v>
      </c>
      <c r="M587" s="141"/>
      <c r="N587" s="248"/>
      <c r="O587" s="141" t="s">
        <v>26</v>
      </c>
      <c r="P587" s="141"/>
      <c r="Q587" s="141" t="s">
        <v>11201</v>
      </c>
      <c r="R587" s="141" t="s">
        <v>11202</v>
      </c>
      <c r="S587" s="141"/>
      <c r="T587" s="141"/>
      <c r="U587" s="141"/>
      <c r="V587" s="141"/>
      <c r="W587" s="139" t="s">
        <v>4075</v>
      </c>
      <c r="X587" s="141" t="s">
        <v>25</v>
      </c>
      <c r="Y587" s="141" t="s">
        <v>27</v>
      </c>
      <c r="Z587" s="141" t="s">
        <v>4</v>
      </c>
      <c r="AA587" s="141" t="s">
        <v>34</v>
      </c>
      <c r="AB587" s="141"/>
      <c r="AC587" s="139" t="s">
        <v>18049</v>
      </c>
      <c r="AD587" s="380"/>
      <c r="AE587" s="139" t="s">
        <v>4</v>
      </c>
      <c r="AF587" s="139" t="s">
        <v>13073</v>
      </c>
      <c r="AG587" s="139" t="s">
        <v>4</v>
      </c>
      <c r="AH587" s="139" t="s">
        <v>1378</v>
      </c>
      <c r="AI587" s="139" t="s">
        <v>15678</v>
      </c>
      <c r="AJ587" s="139"/>
      <c r="AK587" s="139" t="s">
        <v>15678</v>
      </c>
      <c r="AL587" s="139" t="s">
        <v>16162</v>
      </c>
      <c r="AM587" s="141" t="s">
        <v>1537</v>
      </c>
      <c r="AN587" s="141" t="s">
        <v>8</v>
      </c>
      <c r="AO587" s="139" t="s">
        <v>1614</v>
      </c>
      <c r="AP587" s="139" t="s">
        <v>7</v>
      </c>
      <c r="AQ587" s="139"/>
      <c r="AR587" s="381"/>
      <c r="AS587" s="139" t="s">
        <v>4075</v>
      </c>
      <c r="AT587" s="141" t="s">
        <v>43</v>
      </c>
      <c r="AU587" s="141">
        <v>340</v>
      </c>
      <c r="AV587" s="383"/>
      <c r="AW587" s="385"/>
      <c r="AX587" s="139"/>
      <c r="AY587" t="s">
        <v>18507</v>
      </c>
      <c r="AZ587">
        <v>12000</v>
      </c>
      <c r="BA587" s="381"/>
      <c r="BB587" s="139" t="s">
        <v>1451</v>
      </c>
      <c r="BC587" s="166"/>
      <c r="BD587" s="166"/>
      <c r="BE587" s="166"/>
      <c r="BF587" s="166"/>
      <c r="BG587" s="166"/>
      <c r="BH587" s="308"/>
      <c r="BI587" s="308"/>
      <c r="BJ587" s="141" t="s">
        <v>26</v>
      </c>
      <c r="BK587" s="141" t="s">
        <v>26</v>
      </c>
      <c r="BL587" s="141"/>
      <c r="BM587" s="141"/>
      <c r="BN587" s="139" t="s">
        <v>4075</v>
      </c>
      <c r="BQ587" s="141" t="s">
        <v>15744</v>
      </c>
      <c r="BR587" s="135" t="s">
        <v>15700</v>
      </c>
      <c r="BT587" s="135" t="s">
        <v>15354</v>
      </c>
      <c r="BU587" s="135" t="s">
        <v>2059</v>
      </c>
      <c r="BV587" s="141" t="s">
        <v>13264</v>
      </c>
      <c r="BW587" s="135" t="s">
        <v>13280</v>
      </c>
      <c r="BX587" s="141" t="s">
        <v>15689</v>
      </c>
      <c r="BY587" s="141" t="s">
        <v>15689</v>
      </c>
      <c r="BZ587" s="141" t="s">
        <v>26</v>
      </c>
      <c r="CA587" s="141" t="s">
        <v>1848</v>
      </c>
      <c r="CB587" s="141"/>
      <c r="CC587" s="141" t="s">
        <v>15686</v>
      </c>
      <c r="CD587" s="141" t="s">
        <v>15683</v>
      </c>
      <c r="CE587" s="141" t="s">
        <v>15455</v>
      </c>
      <c r="CF587" s="141" t="s">
        <v>15451</v>
      </c>
      <c r="CG587" s="141" t="s">
        <v>2004</v>
      </c>
    </row>
    <row r="588" spans="1:85" x14ac:dyDescent="0.35">
      <c r="A588" s="155" t="s">
        <v>11194</v>
      </c>
      <c r="B588" s="139" t="s">
        <v>4075</v>
      </c>
      <c r="C588" s="18">
        <v>42239</v>
      </c>
      <c r="D588" s="144">
        <v>0.59375</v>
      </c>
      <c r="E588" s="141" t="s">
        <v>13270</v>
      </c>
      <c r="F588" s="141">
        <v>3</v>
      </c>
      <c r="G588" s="141" t="s">
        <v>2536</v>
      </c>
      <c r="H588" s="141">
        <v>2015</v>
      </c>
      <c r="I588" s="18">
        <v>42239</v>
      </c>
      <c r="J588" s="144">
        <v>0.59375</v>
      </c>
      <c r="K588" s="378"/>
      <c r="L588" s="139" t="s">
        <v>4075</v>
      </c>
      <c r="M588" s="141"/>
      <c r="N588" s="248"/>
      <c r="O588" s="141" t="s">
        <v>26</v>
      </c>
      <c r="P588" s="141"/>
      <c r="Q588" s="141" t="s">
        <v>11195</v>
      </c>
      <c r="R588" s="141" t="s">
        <v>11196</v>
      </c>
      <c r="S588" s="141"/>
      <c r="T588" s="141"/>
      <c r="U588" s="141"/>
      <c r="V588" s="141"/>
      <c r="W588" s="139" t="s">
        <v>4075</v>
      </c>
      <c r="X588" s="141" t="s">
        <v>25</v>
      </c>
      <c r="Y588" s="141" t="s">
        <v>27</v>
      </c>
      <c r="Z588" s="141" t="s">
        <v>4</v>
      </c>
      <c r="AA588" s="141" t="s">
        <v>34</v>
      </c>
      <c r="AB588" s="141"/>
      <c r="AC588" s="139" t="s">
        <v>18047</v>
      </c>
      <c r="AD588" s="380"/>
      <c r="AE588" s="139" t="s">
        <v>102</v>
      </c>
      <c r="AF588" s="139" t="s">
        <v>13088</v>
      </c>
      <c r="AG588" s="139" t="s">
        <v>102</v>
      </c>
      <c r="AH588" s="139" t="s">
        <v>1378</v>
      </c>
      <c r="AI588" s="139" t="s">
        <v>100</v>
      </c>
      <c r="AJ588" s="139" t="s">
        <v>100</v>
      </c>
      <c r="AK588" s="139"/>
      <c r="AL588" s="139"/>
      <c r="AM588" s="141" t="s">
        <v>4004</v>
      </c>
      <c r="AN588" s="141" t="s">
        <v>8</v>
      </c>
      <c r="AO588" s="139" t="s">
        <v>1614</v>
      </c>
      <c r="AP588" s="139" t="s">
        <v>100</v>
      </c>
      <c r="AQ588" s="139"/>
      <c r="AR588" s="381"/>
      <c r="AS588" s="139" t="s">
        <v>4075</v>
      </c>
      <c r="AT588" s="141" t="s">
        <v>1404</v>
      </c>
      <c r="AU588" s="141"/>
      <c r="AV588" s="383"/>
      <c r="AW588" s="385"/>
      <c r="AX588" s="139"/>
      <c r="AY588" t="s">
        <v>18644</v>
      </c>
      <c r="AZ588">
        <v>12000</v>
      </c>
      <c r="BA588" s="381"/>
      <c r="BB588" s="139" t="s">
        <v>1450</v>
      </c>
      <c r="BC588" s="166"/>
      <c r="BD588" s="166"/>
      <c r="BE588" s="166"/>
      <c r="BF588" s="166"/>
      <c r="BG588" s="166"/>
      <c r="BH588" s="308"/>
      <c r="BI588" s="308"/>
      <c r="BJ588" s="141" t="s">
        <v>26</v>
      </c>
      <c r="BK588" s="141" t="s">
        <v>26</v>
      </c>
      <c r="BL588" s="141"/>
      <c r="BM588" s="141"/>
      <c r="BN588" s="139" t="s">
        <v>4075</v>
      </c>
      <c r="BQ588" s="141"/>
      <c r="BV588" s="141"/>
      <c r="BX588" s="141"/>
      <c r="BY588" s="141"/>
      <c r="BZ588" s="141"/>
      <c r="CA588" s="141"/>
      <c r="CB588" s="141"/>
      <c r="CC588" s="141"/>
      <c r="CD588" s="141"/>
      <c r="CE588" s="141"/>
      <c r="CF588" s="141"/>
      <c r="CG588" s="141"/>
    </row>
    <row r="589" spans="1:85" x14ac:dyDescent="0.35">
      <c r="A589" s="155" t="s">
        <v>11197</v>
      </c>
      <c r="B589" s="139" t="s">
        <v>4075</v>
      </c>
      <c r="C589" s="18">
        <v>42239</v>
      </c>
      <c r="D589" s="144">
        <v>0.58611111111111114</v>
      </c>
      <c r="E589" s="141" t="s">
        <v>13270</v>
      </c>
      <c r="F589" s="141">
        <v>3</v>
      </c>
      <c r="G589" s="141" t="s">
        <v>2536</v>
      </c>
      <c r="H589" s="141">
        <v>2015</v>
      </c>
      <c r="I589" s="18">
        <v>42239</v>
      </c>
      <c r="J589" s="144">
        <v>0.58611111111111114</v>
      </c>
      <c r="K589" s="378"/>
      <c r="L589" s="139" t="s">
        <v>4075</v>
      </c>
      <c r="M589" s="141"/>
      <c r="N589" s="248"/>
      <c r="O589" s="141" t="s">
        <v>26</v>
      </c>
      <c r="P589" s="141"/>
      <c r="Q589" s="141" t="s">
        <v>11198</v>
      </c>
      <c r="R589" s="141" t="s">
        <v>11199</v>
      </c>
      <c r="S589" s="141"/>
      <c r="T589" s="141"/>
      <c r="U589" s="141"/>
      <c r="V589" s="141"/>
      <c r="W589" s="139" t="s">
        <v>4075</v>
      </c>
      <c r="X589" s="141" t="s">
        <v>25</v>
      </c>
      <c r="Y589" s="141" t="s">
        <v>27</v>
      </c>
      <c r="Z589" s="141" t="s">
        <v>4</v>
      </c>
      <c r="AA589" s="141" t="s">
        <v>34</v>
      </c>
      <c r="AB589" s="141"/>
      <c r="AC589" s="139" t="s">
        <v>18050</v>
      </c>
      <c r="AD589" s="380"/>
      <c r="AE589" s="139" t="s">
        <v>4</v>
      </c>
      <c r="AF589" s="139" t="s">
        <v>13073</v>
      </c>
      <c r="AG589" s="139" t="s">
        <v>4</v>
      </c>
      <c r="AH589" s="139" t="s">
        <v>1378</v>
      </c>
      <c r="AI589" s="139" t="s">
        <v>15678</v>
      </c>
      <c r="AJ589" s="139"/>
      <c r="AK589" s="139" t="s">
        <v>15678</v>
      </c>
      <c r="AL589" s="139" t="s">
        <v>7</v>
      </c>
      <c r="AM589" s="141" t="s">
        <v>1537</v>
      </c>
      <c r="AN589" s="141" t="s">
        <v>8</v>
      </c>
      <c r="AO589" s="139" t="s">
        <v>1614</v>
      </c>
      <c r="AP589" s="139" t="s">
        <v>7</v>
      </c>
      <c r="AQ589" s="139"/>
      <c r="AR589" s="381"/>
      <c r="AS589" s="139" t="s">
        <v>4075</v>
      </c>
      <c r="AT589" s="141" t="s">
        <v>1404</v>
      </c>
      <c r="AU589" s="141">
        <v>175</v>
      </c>
      <c r="AV589" s="383"/>
      <c r="AW589" s="385"/>
      <c r="AX589" s="139"/>
      <c r="AY589" t="s">
        <v>18645</v>
      </c>
      <c r="AZ589">
        <v>12000</v>
      </c>
      <c r="BA589" s="381"/>
      <c r="BB589" s="139" t="s">
        <v>17</v>
      </c>
      <c r="BC589" s="166"/>
      <c r="BD589" s="166"/>
      <c r="BE589" s="166"/>
      <c r="BF589" s="166"/>
      <c r="BG589" s="166"/>
      <c r="BH589" s="308"/>
      <c r="BI589" s="308"/>
      <c r="BJ589" s="141" t="s">
        <v>26</v>
      </c>
      <c r="BK589" s="141" t="s">
        <v>26</v>
      </c>
      <c r="BL589" s="141"/>
      <c r="BM589" s="141"/>
      <c r="BN589" s="139" t="s">
        <v>4075</v>
      </c>
      <c r="BQ589" s="141" t="s">
        <v>15745</v>
      </c>
      <c r="BR589" s="135" t="s">
        <v>15685</v>
      </c>
      <c r="BT589" s="135" t="s">
        <v>15384</v>
      </c>
      <c r="BU589" s="135" t="s">
        <v>15348</v>
      </c>
      <c r="BV589" s="141" t="s">
        <v>2480</v>
      </c>
      <c r="BW589" s="135" t="s">
        <v>13261</v>
      </c>
      <c r="BX589" s="141" t="s">
        <v>12</v>
      </c>
      <c r="BY589" s="141" t="s">
        <v>12</v>
      </c>
      <c r="BZ589" s="141" t="s">
        <v>26</v>
      </c>
      <c r="CA589" s="141" t="s">
        <v>1848</v>
      </c>
      <c r="CB589" s="141"/>
      <c r="CC589" s="141" t="s">
        <v>15690</v>
      </c>
      <c r="CD589" s="141" t="s">
        <v>34</v>
      </c>
      <c r="CE589" s="141" t="s">
        <v>15450</v>
      </c>
      <c r="CF589" s="141" t="s">
        <v>15451</v>
      </c>
      <c r="CG589" s="141" t="s">
        <v>4004</v>
      </c>
    </row>
    <row r="590" spans="1:85" x14ac:dyDescent="0.35">
      <c r="A590" s="155" t="s">
        <v>11191</v>
      </c>
      <c r="B590" s="139" t="s">
        <v>4075</v>
      </c>
      <c r="C590" s="18">
        <v>42240</v>
      </c>
      <c r="D590" s="144">
        <v>0.95</v>
      </c>
      <c r="E590" s="141" t="s">
        <v>13270</v>
      </c>
      <c r="F590" s="141">
        <v>3</v>
      </c>
      <c r="G590" s="141" t="s">
        <v>2536</v>
      </c>
      <c r="H590" s="141">
        <v>2015</v>
      </c>
      <c r="I590" s="18">
        <v>42240</v>
      </c>
      <c r="J590" s="144">
        <v>0.95</v>
      </c>
      <c r="K590" s="378"/>
      <c r="L590" s="139" t="s">
        <v>4075</v>
      </c>
      <c r="M590" s="141"/>
      <c r="N590" s="248"/>
      <c r="O590" s="141" t="s">
        <v>26</v>
      </c>
      <c r="P590" s="141"/>
      <c r="Q590" s="141" t="s">
        <v>11192</v>
      </c>
      <c r="R590" s="141" t="s">
        <v>11193</v>
      </c>
      <c r="S590" s="141"/>
      <c r="T590" s="141"/>
      <c r="U590" s="141"/>
      <c r="V590" s="141"/>
      <c r="W590" s="139" t="s">
        <v>4075</v>
      </c>
      <c r="X590" s="141" t="s">
        <v>25</v>
      </c>
      <c r="Y590" s="141" t="s">
        <v>27</v>
      </c>
      <c r="Z590" s="141" t="s">
        <v>4</v>
      </c>
      <c r="AA590" s="141" t="s">
        <v>34</v>
      </c>
      <c r="AB590" s="141"/>
      <c r="AC590" s="139" t="s">
        <v>18049</v>
      </c>
      <c r="AD590" s="380"/>
      <c r="AE590" s="139" t="s">
        <v>102</v>
      </c>
      <c r="AF590" s="139" t="s">
        <v>13071</v>
      </c>
      <c r="AG590" s="139" t="s">
        <v>102</v>
      </c>
      <c r="AH590" s="139" t="s">
        <v>1378</v>
      </c>
      <c r="AI590" s="139"/>
      <c r="AJ590" s="139"/>
      <c r="AK590" s="139"/>
      <c r="AL590" s="139"/>
      <c r="AM590" s="141" t="s">
        <v>4004</v>
      </c>
      <c r="AN590" s="141" t="s">
        <v>8</v>
      </c>
      <c r="AO590" s="139" t="s">
        <v>1614</v>
      </c>
      <c r="AP590" s="139" t="s">
        <v>6</v>
      </c>
      <c r="AQ590" s="139"/>
      <c r="AR590" s="381"/>
      <c r="AS590" s="139" t="s">
        <v>4075</v>
      </c>
      <c r="AT590" s="141" t="s">
        <v>44</v>
      </c>
      <c r="AU590" s="141">
        <v>180</v>
      </c>
      <c r="AV590" s="383"/>
      <c r="AW590" s="385"/>
      <c r="AX590" s="139"/>
      <c r="AY590" t="s">
        <v>18646</v>
      </c>
      <c r="AZ590">
        <v>12000</v>
      </c>
      <c r="BA590" s="381"/>
      <c r="BB590" s="139" t="s">
        <v>1483</v>
      </c>
      <c r="BC590" s="166"/>
      <c r="BD590" s="166"/>
      <c r="BE590" s="166"/>
      <c r="BF590" s="166"/>
      <c r="BG590" s="166"/>
      <c r="BH590" s="308"/>
      <c r="BI590" s="308"/>
      <c r="BJ590" s="141" t="s">
        <v>26</v>
      </c>
      <c r="BK590" s="141" t="s">
        <v>26</v>
      </c>
      <c r="BL590" s="141"/>
      <c r="BM590" s="141"/>
      <c r="BN590" s="139" t="s">
        <v>4075</v>
      </c>
      <c r="BQ590" s="141"/>
      <c r="BV590" s="141"/>
      <c r="BX590" s="141"/>
      <c r="BY590" s="141"/>
      <c r="BZ590" s="141"/>
      <c r="CA590" s="141"/>
      <c r="CB590" s="141"/>
      <c r="CC590" s="141"/>
      <c r="CD590" s="141"/>
      <c r="CE590" s="141"/>
      <c r="CF590" s="141"/>
      <c r="CG590" s="141"/>
    </row>
    <row r="591" spans="1:85" x14ac:dyDescent="0.35">
      <c r="A591" s="155" t="s">
        <v>11186</v>
      </c>
      <c r="B591" s="139" t="s">
        <v>4075</v>
      </c>
      <c r="C591" s="18">
        <v>42241</v>
      </c>
      <c r="D591" s="144">
        <v>0.58402777777777781</v>
      </c>
      <c r="E591" s="141" t="s">
        <v>13270</v>
      </c>
      <c r="F591" s="141">
        <v>3</v>
      </c>
      <c r="G591" s="141" t="s">
        <v>2536</v>
      </c>
      <c r="H591" s="141">
        <v>2015</v>
      </c>
      <c r="I591" s="18"/>
      <c r="J591" s="144"/>
      <c r="K591" s="378"/>
      <c r="L591" s="139" t="s">
        <v>4075</v>
      </c>
      <c r="M591" s="141"/>
      <c r="N591" s="248"/>
      <c r="O591" s="141" t="s">
        <v>26</v>
      </c>
      <c r="P591" s="141"/>
      <c r="Q591" s="141" t="s">
        <v>11187</v>
      </c>
      <c r="R591" s="141"/>
      <c r="S591" s="141"/>
      <c r="T591" s="141"/>
      <c r="U591" s="141"/>
      <c r="V591" s="141"/>
      <c r="W591" s="139" t="s">
        <v>4075</v>
      </c>
      <c r="X591" s="141" t="s">
        <v>25</v>
      </c>
      <c r="Y591" s="141" t="s">
        <v>27</v>
      </c>
      <c r="Z591" s="141" t="s">
        <v>4</v>
      </c>
      <c r="AA591" s="141" t="s">
        <v>34</v>
      </c>
      <c r="AB591" s="141"/>
      <c r="AC591" s="139" t="s">
        <v>18047</v>
      </c>
      <c r="AD591" s="380"/>
      <c r="AE591" s="139" t="s">
        <v>102</v>
      </c>
      <c r="AF591" s="139" t="s">
        <v>13071</v>
      </c>
      <c r="AG591" s="139" t="s">
        <v>102</v>
      </c>
      <c r="AH591" s="139" t="s">
        <v>1378</v>
      </c>
      <c r="AI591" s="139"/>
      <c r="AJ591" s="139"/>
      <c r="AK591" s="139"/>
      <c r="AL591" s="139"/>
      <c r="AM591" s="141" t="s">
        <v>1537</v>
      </c>
      <c r="AN591" s="141" t="s">
        <v>8</v>
      </c>
      <c r="AO591" s="139" t="s">
        <v>1477</v>
      </c>
      <c r="AP591" s="139" t="s">
        <v>7</v>
      </c>
      <c r="AQ591" s="139"/>
      <c r="AR591" s="381"/>
      <c r="AS591" s="139" t="s">
        <v>4075</v>
      </c>
      <c r="AT591" s="141" t="s">
        <v>1404</v>
      </c>
      <c r="AU591" s="141"/>
      <c r="AV591" s="383"/>
      <c r="AW591" s="385"/>
      <c r="AX591" s="139"/>
      <c r="AY591" t="s">
        <v>18647</v>
      </c>
      <c r="BA591" s="381"/>
      <c r="BB591" s="139" t="s">
        <v>17</v>
      </c>
      <c r="BC591" s="166"/>
      <c r="BD591" s="166"/>
      <c r="BE591" s="166"/>
      <c r="BF591" s="166"/>
      <c r="BG591" s="166"/>
      <c r="BH591" s="308"/>
      <c r="BI591" s="308"/>
      <c r="BJ591" s="141" t="s">
        <v>26</v>
      </c>
      <c r="BK591" s="141" t="s">
        <v>26</v>
      </c>
      <c r="BL591" s="141"/>
      <c r="BM591" s="141"/>
      <c r="BN591" s="139" t="s">
        <v>4075</v>
      </c>
      <c r="BQ591" s="141"/>
      <c r="BV591" s="141"/>
      <c r="BX591" s="141"/>
      <c r="BY591" s="141"/>
      <c r="BZ591" s="141"/>
      <c r="CA591" s="141"/>
      <c r="CB591" s="141"/>
      <c r="CC591" s="141"/>
      <c r="CD591" s="141"/>
      <c r="CE591" s="141"/>
      <c r="CF591" s="141"/>
      <c r="CG591" s="141"/>
    </row>
    <row r="592" spans="1:85" x14ac:dyDescent="0.35">
      <c r="A592" s="155" t="s">
        <v>11188</v>
      </c>
      <c r="B592" s="139" t="s">
        <v>4075</v>
      </c>
      <c r="C592" s="18">
        <v>42241</v>
      </c>
      <c r="D592" s="144">
        <v>0.38333333333333336</v>
      </c>
      <c r="E592" s="141" t="s">
        <v>13270</v>
      </c>
      <c r="F592" s="141">
        <v>3</v>
      </c>
      <c r="G592" s="141" t="s">
        <v>2536</v>
      </c>
      <c r="H592" s="141">
        <v>2015</v>
      </c>
      <c r="I592" s="18">
        <v>42241</v>
      </c>
      <c r="J592" s="144">
        <v>0.38333333333333336</v>
      </c>
      <c r="K592" s="378"/>
      <c r="L592" s="139" t="s">
        <v>4075</v>
      </c>
      <c r="M592" s="141"/>
      <c r="N592" s="248"/>
      <c r="O592" s="141" t="s">
        <v>26</v>
      </c>
      <c r="P592" s="141"/>
      <c r="Q592" s="141" t="s">
        <v>11189</v>
      </c>
      <c r="R592" s="141" t="s">
        <v>11190</v>
      </c>
      <c r="S592" s="141"/>
      <c r="T592" s="141"/>
      <c r="U592" s="141"/>
      <c r="V592" s="141"/>
      <c r="W592" s="139" t="s">
        <v>4075</v>
      </c>
      <c r="X592" s="141" t="s">
        <v>25</v>
      </c>
      <c r="Y592" s="141" t="s">
        <v>27</v>
      </c>
      <c r="Z592" s="141" t="s">
        <v>4</v>
      </c>
      <c r="AA592" s="141" t="s">
        <v>34</v>
      </c>
      <c r="AB592" s="141"/>
      <c r="AC592" s="139" t="s">
        <v>18047</v>
      </c>
      <c r="AD592" s="380"/>
      <c r="AE592" s="139" t="s">
        <v>102</v>
      </c>
      <c r="AF592" s="139" t="s">
        <v>13074</v>
      </c>
      <c r="AG592" s="139" t="s">
        <v>102</v>
      </c>
      <c r="AH592" s="139" t="s">
        <v>1378</v>
      </c>
      <c r="AI592" s="139" t="s">
        <v>11</v>
      </c>
      <c r="AJ592" s="139" t="s">
        <v>11</v>
      </c>
      <c r="AK592" s="139"/>
      <c r="AL592" s="139"/>
      <c r="AM592" s="141" t="s">
        <v>1537</v>
      </c>
      <c r="AN592" s="141" t="s">
        <v>8</v>
      </c>
      <c r="AO592" s="139" t="s">
        <v>1614</v>
      </c>
      <c r="AP592" s="139" t="s">
        <v>7</v>
      </c>
      <c r="AQ592" s="139"/>
      <c r="AR592" s="381"/>
      <c r="AS592" s="139" t="s">
        <v>4075</v>
      </c>
      <c r="AT592" s="141" t="s">
        <v>1404</v>
      </c>
      <c r="AU592" s="141"/>
      <c r="AV592" s="383"/>
      <c r="AW592" s="385"/>
      <c r="AX592" s="139"/>
      <c r="AY592" t="s">
        <v>18648</v>
      </c>
      <c r="AZ592">
        <v>12000</v>
      </c>
      <c r="BA592" s="381"/>
      <c r="BB592" s="139" t="s">
        <v>1483</v>
      </c>
      <c r="BC592" s="166"/>
      <c r="BD592" s="166"/>
      <c r="BE592" s="166"/>
      <c r="BF592" s="166"/>
      <c r="BG592" s="166"/>
      <c r="BH592" s="308"/>
      <c r="BI592" s="308"/>
      <c r="BJ592" s="141" t="s">
        <v>26</v>
      </c>
      <c r="BK592" s="141" t="s">
        <v>26</v>
      </c>
      <c r="BL592" s="141"/>
      <c r="BM592" s="141"/>
      <c r="BN592" s="139" t="s">
        <v>4075</v>
      </c>
      <c r="BQ592" s="141"/>
      <c r="BV592" s="141"/>
      <c r="BX592" s="141"/>
      <c r="BY592" s="141"/>
      <c r="BZ592" s="141"/>
      <c r="CA592" s="141"/>
      <c r="CB592" s="141"/>
      <c r="CC592" s="141"/>
      <c r="CD592" s="141"/>
      <c r="CE592" s="141"/>
      <c r="CF592" s="141"/>
      <c r="CG592" s="141"/>
    </row>
    <row r="593" spans="1:85" x14ac:dyDescent="0.35">
      <c r="A593" s="155" t="s">
        <v>11177</v>
      </c>
      <c r="B593" s="139" t="s">
        <v>4075</v>
      </c>
      <c r="C593" s="18">
        <v>42242</v>
      </c>
      <c r="D593" s="144">
        <v>0.99236111111111114</v>
      </c>
      <c r="E593" s="141" t="s">
        <v>13270</v>
      </c>
      <c r="F593" s="141">
        <v>3</v>
      </c>
      <c r="G593" s="141" t="s">
        <v>2536</v>
      </c>
      <c r="H593" s="141">
        <v>2015</v>
      </c>
      <c r="I593" s="18">
        <v>42242</v>
      </c>
      <c r="J593" s="144">
        <v>0.96458333333333335</v>
      </c>
      <c r="K593" s="378"/>
      <c r="L593" s="139" t="s">
        <v>4075</v>
      </c>
      <c r="M593" s="141"/>
      <c r="N593" s="248"/>
      <c r="O593" s="141" t="s">
        <v>26</v>
      </c>
      <c r="P593" s="141"/>
      <c r="Q593" s="141" t="s">
        <v>11178</v>
      </c>
      <c r="R593" s="141" t="s">
        <v>11179</v>
      </c>
      <c r="S593" s="141"/>
      <c r="T593" s="141"/>
      <c r="U593" s="141">
        <v>110602836</v>
      </c>
      <c r="V593" s="141"/>
      <c r="W593" s="139" t="s">
        <v>4075</v>
      </c>
      <c r="X593" s="141" t="s">
        <v>25</v>
      </c>
      <c r="Y593" s="141" t="s">
        <v>27</v>
      </c>
      <c r="Z593" s="141" t="s">
        <v>4</v>
      </c>
      <c r="AA593" s="141" t="s">
        <v>34</v>
      </c>
      <c r="AB593" s="141"/>
      <c r="AC593" s="139" t="s">
        <v>18050</v>
      </c>
      <c r="AD593" s="380"/>
      <c r="AE593" s="139" t="s">
        <v>102</v>
      </c>
      <c r="AF593" s="139" t="s">
        <v>13068</v>
      </c>
      <c r="AG593" s="139" t="s">
        <v>102</v>
      </c>
      <c r="AH593" s="139" t="s">
        <v>1378</v>
      </c>
      <c r="AI593" s="139" t="s">
        <v>7</v>
      </c>
      <c r="AJ593" s="139" t="s">
        <v>7</v>
      </c>
      <c r="AK593" s="139"/>
      <c r="AL593" s="139"/>
      <c r="AM593" s="141" t="s">
        <v>12</v>
      </c>
      <c r="AN593" s="141" t="s">
        <v>8</v>
      </c>
      <c r="AO593" s="139" t="s">
        <v>1614</v>
      </c>
      <c r="AP593" s="139" t="s">
        <v>7</v>
      </c>
      <c r="AQ593" s="139"/>
      <c r="AR593" s="381"/>
      <c r="AS593" s="139" t="s">
        <v>4075</v>
      </c>
      <c r="AT593" s="141" t="s">
        <v>43</v>
      </c>
      <c r="AU593" s="141">
        <v>570</v>
      </c>
      <c r="AV593" s="383"/>
      <c r="AW593" s="385"/>
      <c r="AX593" s="139"/>
      <c r="AY593" t="s">
        <v>18649</v>
      </c>
      <c r="AZ593">
        <v>21000</v>
      </c>
      <c r="BA593" s="381"/>
      <c r="BB593" s="139" t="s">
        <v>1450</v>
      </c>
      <c r="BC593" s="166"/>
      <c r="BD593" s="166"/>
      <c r="BE593" s="166"/>
      <c r="BF593" s="166"/>
      <c r="BG593" s="166"/>
      <c r="BH593" s="308"/>
      <c r="BI593" s="308"/>
      <c r="BJ593" s="141" t="s">
        <v>26</v>
      </c>
      <c r="BK593" s="141" t="s">
        <v>26</v>
      </c>
      <c r="BL593" s="141"/>
      <c r="BM593" s="141"/>
      <c r="BN593" s="139" t="s">
        <v>4075</v>
      </c>
      <c r="BQ593" s="141"/>
      <c r="BV593" s="141"/>
      <c r="BX593" s="141"/>
      <c r="BY593" s="141"/>
      <c r="BZ593" s="141"/>
      <c r="CA593" s="141"/>
      <c r="CB593" s="141"/>
      <c r="CC593" s="141"/>
      <c r="CD593" s="141"/>
      <c r="CE593" s="141"/>
      <c r="CF593" s="141"/>
      <c r="CG593" s="141"/>
    </row>
    <row r="594" spans="1:85" x14ac:dyDescent="0.35">
      <c r="A594" s="155" t="s">
        <v>11180</v>
      </c>
      <c r="B594" s="139" t="s">
        <v>4075</v>
      </c>
      <c r="C594" s="18">
        <v>42242</v>
      </c>
      <c r="D594" s="144">
        <v>0.65</v>
      </c>
      <c r="E594" s="141" t="s">
        <v>13270</v>
      </c>
      <c r="F594" s="141">
        <v>3</v>
      </c>
      <c r="G594" s="141" t="s">
        <v>2536</v>
      </c>
      <c r="H594" s="141">
        <v>2015</v>
      </c>
      <c r="I594" s="18">
        <v>42242</v>
      </c>
      <c r="J594" s="144">
        <v>0.65</v>
      </c>
      <c r="K594" s="378"/>
      <c r="L594" s="139" t="s">
        <v>4075</v>
      </c>
      <c r="M594" s="141"/>
      <c r="N594" s="248"/>
      <c r="O594" s="141" t="s">
        <v>26</v>
      </c>
      <c r="P594" s="141"/>
      <c r="Q594" s="141" t="s">
        <v>11181</v>
      </c>
      <c r="R594" s="141" t="s">
        <v>11182</v>
      </c>
      <c r="S594" s="141"/>
      <c r="T594" s="141"/>
      <c r="U594" s="141"/>
      <c r="V594" s="141"/>
      <c r="W594" s="139" t="s">
        <v>4075</v>
      </c>
      <c r="X594" s="141" t="s">
        <v>25</v>
      </c>
      <c r="Y594" s="141" t="s">
        <v>27</v>
      </c>
      <c r="Z594" s="141" t="s">
        <v>4</v>
      </c>
      <c r="AA594" s="141" t="s">
        <v>34</v>
      </c>
      <c r="AB594" s="141"/>
      <c r="AC594" s="139" t="s">
        <v>18050</v>
      </c>
      <c r="AD594" s="380"/>
      <c r="AE594" s="139" t="s">
        <v>103</v>
      </c>
      <c r="AF594" s="139" t="s">
        <v>13075</v>
      </c>
      <c r="AG594" s="139" t="s">
        <v>103</v>
      </c>
      <c r="AH594" s="139" t="s">
        <v>1378</v>
      </c>
      <c r="AI594" s="139" t="s">
        <v>7340</v>
      </c>
      <c r="AJ594" s="139"/>
      <c r="AK594" s="139" t="s">
        <v>7340</v>
      </c>
      <c r="AL594" s="139" t="s">
        <v>1408</v>
      </c>
      <c r="AM594" s="141" t="s">
        <v>1537</v>
      </c>
      <c r="AN594" s="141" t="s">
        <v>8</v>
      </c>
      <c r="AO594" s="139" t="s">
        <v>1614</v>
      </c>
      <c r="AP594" s="139" t="s">
        <v>7</v>
      </c>
      <c r="AQ594" s="139"/>
      <c r="AR594" s="381"/>
      <c r="AS594" s="139" t="s">
        <v>4075</v>
      </c>
      <c r="AT594" s="141" t="s">
        <v>1404</v>
      </c>
      <c r="AU594" s="141"/>
      <c r="AV594" s="383"/>
      <c r="AW594" s="385"/>
      <c r="AX594" s="139"/>
      <c r="AY594" t="s">
        <v>18650</v>
      </c>
      <c r="AZ594">
        <v>12000</v>
      </c>
      <c r="BA594" s="381"/>
      <c r="BB594" s="139" t="s">
        <v>17</v>
      </c>
      <c r="BC594" s="166"/>
      <c r="BD594" s="166"/>
      <c r="BE594" s="166"/>
      <c r="BF594" s="166"/>
      <c r="BG594" s="166"/>
      <c r="BH594" s="308"/>
      <c r="BI594" s="308"/>
      <c r="BJ594" s="141" t="s">
        <v>26</v>
      </c>
      <c r="BK594" s="141" t="s">
        <v>26</v>
      </c>
      <c r="BL594" s="141"/>
      <c r="BM594" s="141"/>
      <c r="BN594" s="139" t="s">
        <v>4075</v>
      </c>
      <c r="BQ594" s="141"/>
      <c r="BV594" s="141"/>
      <c r="BX594" s="141"/>
      <c r="BY594" s="141"/>
      <c r="BZ594" s="141"/>
      <c r="CA594" s="141"/>
      <c r="CB594" s="141"/>
      <c r="CC594" s="141"/>
      <c r="CD594" s="141"/>
      <c r="CE594" s="141"/>
      <c r="CF594" s="141"/>
      <c r="CG594" s="141"/>
    </row>
    <row r="595" spans="1:85" x14ac:dyDescent="0.35">
      <c r="A595" s="155" t="s">
        <v>11183</v>
      </c>
      <c r="B595" s="139" t="s">
        <v>4075</v>
      </c>
      <c r="C595" s="18">
        <v>42242</v>
      </c>
      <c r="D595" s="144">
        <v>0.50277777777777777</v>
      </c>
      <c r="E595" s="141" t="s">
        <v>13270</v>
      </c>
      <c r="F595" s="141">
        <v>3</v>
      </c>
      <c r="G595" s="141" t="s">
        <v>2536</v>
      </c>
      <c r="H595" s="141">
        <v>2015</v>
      </c>
      <c r="I595" s="18">
        <v>42242</v>
      </c>
      <c r="J595" s="144">
        <v>0.5131944444444444</v>
      </c>
      <c r="K595" s="378"/>
      <c r="L595" s="139" t="s">
        <v>4075</v>
      </c>
      <c r="M595" s="141"/>
      <c r="N595" s="248"/>
      <c r="O595" s="141" t="s">
        <v>26</v>
      </c>
      <c r="P595" s="141"/>
      <c r="Q595" s="141" t="s">
        <v>11184</v>
      </c>
      <c r="R595" s="141" t="s">
        <v>11185</v>
      </c>
      <c r="S595" s="141"/>
      <c r="T595" s="141"/>
      <c r="U595" s="141"/>
      <c r="V595" s="141"/>
      <c r="W595" s="139" t="s">
        <v>4075</v>
      </c>
      <c r="X595" s="141" t="s">
        <v>25</v>
      </c>
      <c r="Y595" s="141" t="s">
        <v>27</v>
      </c>
      <c r="Z595" s="141" t="s">
        <v>4</v>
      </c>
      <c r="AA595" s="141" t="s">
        <v>34</v>
      </c>
      <c r="AB595" s="141"/>
      <c r="AC595" s="139" t="s">
        <v>18047</v>
      </c>
      <c r="AD595" s="380"/>
      <c r="AE595" s="139" t="s">
        <v>102</v>
      </c>
      <c r="AF595" s="139" t="s">
        <v>13071</v>
      </c>
      <c r="AG595" s="139" t="s">
        <v>102</v>
      </c>
      <c r="AH595" s="139" t="s">
        <v>1378</v>
      </c>
      <c r="AI595" s="139"/>
      <c r="AJ595" s="139"/>
      <c r="AK595" s="139"/>
      <c r="AL595" s="139"/>
      <c r="AM595" s="141" t="s">
        <v>1537</v>
      </c>
      <c r="AN595" s="141" t="s">
        <v>8</v>
      </c>
      <c r="AO595" s="139" t="s">
        <v>1614</v>
      </c>
      <c r="AP595" s="139" t="s">
        <v>7</v>
      </c>
      <c r="AQ595" s="139"/>
      <c r="AR595" s="381"/>
      <c r="AS595" s="139" t="s">
        <v>4075</v>
      </c>
      <c r="AT595" s="141" t="s">
        <v>44</v>
      </c>
      <c r="AU595" s="141">
        <v>190</v>
      </c>
      <c r="AV595" s="383"/>
      <c r="AW595" s="385"/>
      <c r="AX595" s="139"/>
      <c r="AY595" t="s">
        <v>18651</v>
      </c>
      <c r="AZ595">
        <v>12000</v>
      </c>
      <c r="BA595" s="381"/>
      <c r="BB595" s="139" t="s">
        <v>17</v>
      </c>
      <c r="BC595" s="166"/>
      <c r="BD595" s="166"/>
      <c r="BE595" s="166"/>
      <c r="BF595" s="166"/>
      <c r="BG595" s="166"/>
      <c r="BH595" s="308"/>
      <c r="BI595" s="308"/>
      <c r="BJ595" s="141" t="s">
        <v>26</v>
      </c>
      <c r="BK595" s="141" t="s">
        <v>26</v>
      </c>
      <c r="BL595" s="141"/>
      <c r="BM595" s="141"/>
      <c r="BN595" s="139" t="s">
        <v>4075</v>
      </c>
      <c r="BQ595" s="141"/>
      <c r="BV595" s="141"/>
      <c r="BX595" s="141"/>
      <c r="BY595" s="141"/>
      <c r="BZ595" s="141"/>
      <c r="CA595" s="141"/>
      <c r="CB595" s="141"/>
      <c r="CC595" s="141"/>
      <c r="CD595" s="141"/>
      <c r="CE595" s="141"/>
      <c r="CF595" s="141"/>
      <c r="CG595" s="141"/>
    </row>
    <row r="596" spans="1:85" x14ac:dyDescent="0.35">
      <c r="A596" s="155" t="s">
        <v>11170</v>
      </c>
      <c r="B596" s="139" t="s">
        <v>4075</v>
      </c>
      <c r="C596" s="18">
        <v>42243</v>
      </c>
      <c r="D596" s="144">
        <v>0.75</v>
      </c>
      <c r="E596" s="141" t="s">
        <v>13270</v>
      </c>
      <c r="F596" s="141">
        <v>3</v>
      </c>
      <c r="G596" s="141" t="s">
        <v>2536</v>
      </c>
      <c r="H596" s="141">
        <v>2015</v>
      </c>
      <c r="I596" s="18">
        <v>42243</v>
      </c>
      <c r="J596" s="144">
        <v>0.75</v>
      </c>
      <c r="K596" s="378"/>
      <c r="L596" s="139" t="s">
        <v>4075</v>
      </c>
      <c r="M596" s="141"/>
      <c r="N596" s="248"/>
      <c r="O596" s="141" t="s">
        <v>26</v>
      </c>
      <c r="P596" s="141"/>
      <c r="Q596" s="141" t="s">
        <v>11171</v>
      </c>
      <c r="R596" s="141" t="s">
        <v>11172</v>
      </c>
      <c r="S596" s="141"/>
      <c r="T596" s="141"/>
      <c r="U596" s="141"/>
      <c r="V596" s="141"/>
      <c r="W596" s="139" t="s">
        <v>4075</v>
      </c>
      <c r="X596" s="141" t="s">
        <v>25</v>
      </c>
      <c r="Y596" s="141" t="s">
        <v>27</v>
      </c>
      <c r="Z596" s="141" t="s">
        <v>4</v>
      </c>
      <c r="AA596" s="141" t="s">
        <v>34</v>
      </c>
      <c r="AB596" s="141"/>
      <c r="AC596" s="139" t="s">
        <v>18049</v>
      </c>
      <c r="AD596" s="380"/>
      <c r="AE596" s="139" t="s">
        <v>102</v>
      </c>
      <c r="AF596" s="139" t="s">
        <v>13083</v>
      </c>
      <c r="AG596" s="139" t="s">
        <v>102</v>
      </c>
      <c r="AH596" s="139" t="s">
        <v>1378</v>
      </c>
      <c r="AI596" s="139" t="s">
        <v>90</v>
      </c>
      <c r="AJ596" s="139" t="s">
        <v>90</v>
      </c>
      <c r="AK596" s="139"/>
      <c r="AL596" s="139"/>
      <c r="AM596" s="141" t="s">
        <v>4004</v>
      </c>
      <c r="AN596" s="141" t="s">
        <v>8</v>
      </c>
      <c r="AO596" s="139" t="s">
        <v>1614</v>
      </c>
      <c r="AP596" s="139" t="s">
        <v>90</v>
      </c>
      <c r="AQ596" s="139"/>
      <c r="AR596" s="381"/>
      <c r="AS596" s="139" t="s">
        <v>4075</v>
      </c>
      <c r="AT596" s="141" t="s">
        <v>1404</v>
      </c>
      <c r="AU596" s="141"/>
      <c r="AV596" s="383"/>
      <c r="AW596" s="385"/>
      <c r="AX596" s="139"/>
      <c r="AY596" t="s">
        <v>18652</v>
      </c>
      <c r="AZ596">
        <v>21000</v>
      </c>
      <c r="BA596" s="381"/>
      <c r="BB596" s="139" t="s">
        <v>17</v>
      </c>
      <c r="BC596" s="166"/>
      <c r="BD596" s="166"/>
      <c r="BE596" s="166"/>
      <c r="BF596" s="166"/>
      <c r="BG596" s="166"/>
      <c r="BH596" s="308"/>
      <c r="BI596" s="308"/>
      <c r="BJ596" s="141" t="s">
        <v>26</v>
      </c>
      <c r="BK596" s="141" t="s">
        <v>26</v>
      </c>
      <c r="BL596" s="141"/>
      <c r="BM596" s="141"/>
      <c r="BN596" s="139" t="s">
        <v>4075</v>
      </c>
      <c r="BQ596" s="141"/>
      <c r="BV596" s="141"/>
      <c r="BX596" s="141"/>
      <c r="BY596" s="141"/>
      <c r="BZ596" s="141"/>
      <c r="CA596" s="141"/>
      <c r="CB596" s="141"/>
      <c r="CC596" s="141"/>
      <c r="CD596" s="141"/>
      <c r="CE596" s="141"/>
      <c r="CF596" s="141"/>
      <c r="CG596" s="141"/>
    </row>
    <row r="597" spans="1:85" x14ac:dyDescent="0.35">
      <c r="A597" s="155" t="s">
        <v>11173</v>
      </c>
      <c r="B597" s="139" t="s">
        <v>4075</v>
      </c>
      <c r="C597" s="18">
        <v>42243</v>
      </c>
      <c r="D597" s="144">
        <v>0.14583333333333334</v>
      </c>
      <c r="E597" s="141" t="s">
        <v>13270</v>
      </c>
      <c r="F597" s="141">
        <v>3</v>
      </c>
      <c r="G597" s="141" t="s">
        <v>2536</v>
      </c>
      <c r="H597" s="141">
        <v>2015</v>
      </c>
      <c r="I597" s="18">
        <v>42243</v>
      </c>
      <c r="J597" s="144">
        <v>0.14583333333333334</v>
      </c>
      <c r="K597" s="378"/>
      <c r="L597" s="139" t="s">
        <v>4075</v>
      </c>
      <c r="M597" s="141"/>
      <c r="N597" s="248"/>
      <c r="O597" s="141" t="s">
        <v>26</v>
      </c>
      <c r="P597" s="141"/>
      <c r="Q597" s="141" t="s">
        <v>11174</v>
      </c>
      <c r="R597" s="141" t="s">
        <v>11175</v>
      </c>
      <c r="S597" s="141"/>
      <c r="T597" s="141"/>
      <c r="U597" s="141">
        <v>110603535</v>
      </c>
      <c r="V597" s="141"/>
      <c r="W597" s="139" t="s">
        <v>4075</v>
      </c>
      <c r="X597" s="141" t="s">
        <v>25</v>
      </c>
      <c r="Y597" s="141" t="s">
        <v>27</v>
      </c>
      <c r="Z597" s="141" t="s">
        <v>4</v>
      </c>
      <c r="AA597" s="141" t="s">
        <v>34</v>
      </c>
      <c r="AB597" s="141"/>
      <c r="AC597" s="139" t="s">
        <v>18047</v>
      </c>
      <c r="AD597" s="380"/>
      <c r="AE597" s="139" t="s">
        <v>4</v>
      </c>
      <c r="AF597" s="139" t="s">
        <v>13073</v>
      </c>
      <c r="AG597" s="139" t="s">
        <v>4</v>
      </c>
      <c r="AH597" s="139" t="s">
        <v>1378</v>
      </c>
      <c r="AI597" s="139" t="s">
        <v>15678</v>
      </c>
      <c r="AJ597" s="139"/>
      <c r="AK597" s="139" t="s">
        <v>15678</v>
      </c>
      <c r="AL597" s="139" t="s">
        <v>7</v>
      </c>
      <c r="AM597" s="141" t="s">
        <v>1537</v>
      </c>
      <c r="AN597" s="141" t="s">
        <v>8</v>
      </c>
      <c r="AO597" s="139" t="s">
        <v>1614</v>
      </c>
      <c r="AP597" s="139" t="s">
        <v>7</v>
      </c>
      <c r="AQ597" s="139"/>
      <c r="AR597" s="381"/>
      <c r="AS597" s="139" t="s">
        <v>4075</v>
      </c>
      <c r="AT597" s="141" t="s">
        <v>44</v>
      </c>
      <c r="AU597" s="141">
        <v>530</v>
      </c>
      <c r="AV597" s="383"/>
      <c r="AW597" s="385"/>
      <c r="AX597" s="139"/>
      <c r="AY597" t="s">
        <v>11176</v>
      </c>
      <c r="AZ597">
        <v>12000</v>
      </c>
      <c r="BA597" s="381"/>
      <c r="BB597" s="139" t="s">
        <v>1452</v>
      </c>
      <c r="BC597" s="166"/>
      <c r="BD597" s="166"/>
      <c r="BE597" s="166"/>
      <c r="BF597" s="166"/>
      <c r="BG597" s="166"/>
      <c r="BH597" s="308"/>
      <c r="BI597" s="308"/>
      <c r="BJ597" s="141" t="s">
        <v>26</v>
      </c>
      <c r="BK597" s="141" t="s">
        <v>26</v>
      </c>
      <c r="BL597" s="141"/>
      <c r="BM597" s="141"/>
      <c r="BN597" s="139" t="s">
        <v>4075</v>
      </c>
      <c r="BQ597" s="141" t="s">
        <v>15746</v>
      </c>
      <c r="BR597" s="135" t="s">
        <v>15685</v>
      </c>
      <c r="BT597" s="135" t="s">
        <v>15349</v>
      </c>
      <c r="BU597" s="135" t="s">
        <v>13278</v>
      </c>
      <c r="BV597" s="141" t="s">
        <v>13284</v>
      </c>
      <c r="BW597" s="135" t="s">
        <v>2004</v>
      </c>
      <c r="BX597" s="141" t="s">
        <v>15681</v>
      </c>
      <c r="BY597" s="141" t="s">
        <v>15707</v>
      </c>
      <c r="BZ597" s="141" t="s">
        <v>25</v>
      </c>
      <c r="CA597" s="141" t="s">
        <v>1848</v>
      </c>
      <c r="CB597" s="141"/>
      <c r="CC597" s="141" t="s">
        <v>15686</v>
      </c>
      <c r="CD597" s="141" t="s">
        <v>15687</v>
      </c>
      <c r="CE597" s="141" t="s">
        <v>15450</v>
      </c>
      <c r="CF597" s="141" t="s">
        <v>15451</v>
      </c>
      <c r="CG597" s="141" t="s">
        <v>4004</v>
      </c>
    </row>
    <row r="598" spans="1:85" x14ac:dyDescent="0.35">
      <c r="A598" s="155" t="s">
        <v>11162</v>
      </c>
      <c r="B598" s="139" t="s">
        <v>4075</v>
      </c>
      <c r="C598" s="18">
        <v>42244</v>
      </c>
      <c r="D598" s="144">
        <v>0.50138888888888888</v>
      </c>
      <c r="E598" s="141" t="s">
        <v>13270</v>
      </c>
      <c r="F598" s="141">
        <v>3</v>
      </c>
      <c r="G598" s="141" t="s">
        <v>2536</v>
      </c>
      <c r="H598" s="141">
        <v>2015</v>
      </c>
      <c r="I598" s="18"/>
      <c r="J598" s="144"/>
      <c r="K598" s="378"/>
      <c r="L598" s="139" t="s">
        <v>4075</v>
      </c>
      <c r="M598" s="141"/>
      <c r="N598" s="248"/>
      <c r="O598" s="141" t="s">
        <v>26</v>
      </c>
      <c r="P598" s="141"/>
      <c r="Q598" s="141"/>
      <c r="R598" s="141"/>
      <c r="S598" s="141"/>
      <c r="T598" s="141"/>
      <c r="U598" s="141"/>
      <c r="V598" s="141"/>
      <c r="W598" s="139" t="s">
        <v>4075</v>
      </c>
      <c r="X598" s="141" t="s">
        <v>25</v>
      </c>
      <c r="Y598" s="141" t="s">
        <v>27</v>
      </c>
      <c r="Z598" s="141" t="s">
        <v>4</v>
      </c>
      <c r="AA598" s="141" t="s">
        <v>34</v>
      </c>
      <c r="AB598" s="141"/>
      <c r="AC598" s="139" t="s">
        <v>18047</v>
      </c>
      <c r="AD598" s="380"/>
      <c r="AE598" s="139" t="s">
        <v>102</v>
      </c>
      <c r="AF598" s="139" t="s">
        <v>13071</v>
      </c>
      <c r="AG598" s="139" t="s">
        <v>102</v>
      </c>
      <c r="AH598" s="139" t="s">
        <v>1378</v>
      </c>
      <c r="AI598" s="139"/>
      <c r="AJ598" s="139"/>
      <c r="AK598" s="139"/>
      <c r="AL598" s="139"/>
      <c r="AM598" s="141" t="s">
        <v>4004</v>
      </c>
      <c r="AN598" s="141" t="s">
        <v>8</v>
      </c>
      <c r="AO598" s="139" t="s">
        <v>1477</v>
      </c>
      <c r="AP598" s="139" t="s">
        <v>7</v>
      </c>
      <c r="AQ598" s="139"/>
      <c r="AR598" s="381"/>
      <c r="AS598" s="139" t="s">
        <v>4075</v>
      </c>
      <c r="AT598" s="141" t="s">
        <v>43</v>
      </c>
      <c r="AU598" s="141">
        <v>530</v>
      </c>
      <c r="AV598" s="383"/>
      <c r="AW598" s="385"/>
      <c r="AX598" s="139"/>
      <c r="AY598" t="s">
        <v>18653</v>
      </c>
      <c r="BA598" s="381"/>
      <c r="BB598" s="139" t="s">
        <v>1450</v>
      </c>
      <c r="BC598" s="166"/>
      <c r="BD598" s="166"/>
      <c r="BE598" s="166"/>
      <c r="BF598" s="166"/>
      <c r="BG598" s="166"/>
      <c r="BH598" s="308"/>
      <c r="BI598" s="308"/>
      <c r="BJ598" s="141" t="s">
        <v>26</v>
      </c>
      <c r="BK598" s="141" t="s">
        <v>26</v>
      </c>
      <c r="BL598" s="141"/>
      <c r="BM598" s="141"/>
      <c r="BN598" s="139" t="s">
        <v>4075</v>
      </c>
      <c r="BQ598" s="141"/>
      <c r="BV598" s="141"/>
      <c r="BX598" s="141"/>
      <c r="BY598" s="141"/>
      <c r="BZ598" s="141"/>
      <c r="CA598" s="141"/>
      <c r="CB598" s="141"/>
      <c r="CC598" s="141"/>
      <c r="CD598" s="141"/>
      <c r="CE598" s="141"/>
      <c r="CF598" s="141"/>
      <c r="CG598" s="141"/>
    </row>
    <row r="599" spans="1:85" x14ac:dyDescent="0.35">
      <c r="A599" s="155" t="s">
        <v>11159</v>
      </c>
      <c r="B599" s="139" t="s">
        <v>4075</v>
      </c>
      <c r="C599" s="18">
        <v>42244</v>
      </c>
      <c r="D599" s="144">
        <v>0.90625</v>
      </c>
      <c r="E599" s="141" t="s">
        <v>13270</v>
      </c>
      <c r="F599" s="141">
        <v>3</v>
      </c>
      <c r="G599" s="141" t="s">
        <v>2536</v>
      </c>
      <c r="H599" s="141">
        <v>2015</v>
      </c>
      <c r="I599" s="18">
        <v>42244</v>
      </c>
      <c r="J599" s="144">
        <v>0.90625</v>
      </c>
      <c r="K599" s="378"/>
      <c r="L599" s="139" t="s">
        <v>4075</v>
      </c>
      <c r="M599" s="141"/>
      <c r="N599" s="248"/>
      <c r="O599" s="141" t="s">
        <v>26</v>
      </c>
      <c r="P599" s="141"/>
      <c r="Q599" s="141" t="s">
        <v>11160</v>
      </c>
      <c r="R599" s="141" t="s">
        <v>11161</v>
      </c>
      <c r="S599" s="141"/>
      <c r="T599" s="141"/>
      <c r="U599" s="141">
        <v>110607460</v>
      </c>
      <c r="V599" s="141"/>
      <c r="W599" s="139" t="s">
        <v>4075</v>
      </c>
      <c r="X599" s="141" t="s">
        <v>25</v>
      </c>
      <c r="Y599" s="141" t="s">
        <v>27</v>
      </c>
      <c r="Z599" s="141" t="s">
        <v>4</v>
      </c>
      <c r="AA599" s="141" t="s">
        <v>34</v>
      </c>
      <c r="AB599" s="141"/>
      <c r="AC599" s="139" t="s">
        <v>18047</v>
      </c>
      <c r="AD599" s="380"/>
      <c r="AE599" s="139" t="s">
        <v>103</v>
      </c>
      <c r="AF599" s="139" t="s">
        <v>13079</v>
      </c>
      <c r="AG599" s="139" t="s">
        <v>103</v>
      </c>
      <c r="AH599" s="139" t="s">
        <v>1378</v>
      </c>
      <c r="AI599" s="139" t="s">
        <v>41</v>
      </c>
      <c r="AJ599" s="139"/>
      <c r="AK599" s="139" t="s">
        <v>41</v>
      </c>
      <c r="AL599" s="139"/>
      <c r="AM599" s="141" t="s">
        <v>4004</v>
      </c>
      <c r="AN599" s="141" t="s">
        <v>8</v>
      </c>
      <c r="AO599" s="139" t="s">
        <v>1614</v>
      </c>
      <c r="AP599" s="139" t="s">
        <v>7</v>
      </c>
      <c r="AQ599" s="139"/>
      <c r="AR599" s="381"/>
      <c r="AS599" s="139" t="s">
        <v>4075</v>
      </c>
      <c r="AT599" s="141" t="s">
        <v>1404</v>
      </c>
      <c r="AU599" s="141"/>
      <c r="AV599" s="383"/>
      <c r="AW599" s="385"/>
      <c r="AX599" s="139"/>
      <c r="AY599" t="s">
        <v>18654</v>
      </c>
      <c r="AZ599">
        <v>21000</v>
      </c>
      <c r="BA599" s="381"/>
      <c r="BB599" s="139" t="s">
        <v>1452</v>
      </c>
      <c r="BC599" s="166"/>
      <c r="BD599" s="166"/>
      <c r="BE599" s="166"/>
      <c r="BF599" s="166"/>
      <c r="BG599" s="166"/>
      <c r="BH599" s="308"/>
      <c r="BI599" s="308"/>
      <c r="BJ599" s="141" t="s">
        <v>26</v>
      </c>
      <c r="BK599" s="141" t="s">
        <v>26</v>
      </c>
      <c r="BL599" s="141"/>
      <c r="BM599" s="141"/>
      <c r="BN599" s="139" t="s">
        <v>4075</v>
      </c>
      <c r="BQ599" s="141"/>
      <c r="BV599" s="141"/>
      <c r="BX599" s="141"/>
      <c r="BY599" s="141"/>
      <c r="BZ599" s="141"/>
      <c r="CA599" s="141"/>
      <c r="CB599" s="141"/>
      <c r="CC599" s="141"/>
      <c r="CD599" s="141"/>
      <c r="CE599" s="141"/>
      <c r="CF599" s="141"/>
      <c r="CG599" s="141"/>
    </row>
    <row r="600" spans="1:85" x14ac:dyDescent="0.35">
      <c r="A600" s="155" t="s">
        <v>11156</v>
      </c>
      <c r="B600" s="139" t="s">
        <v>4075</v>
      </c>
      <c r="C600" s="18">
        <v>42244</v>
      </c>
      <c r="D600" s="144">
        <v>0.92013888888888884</v>
      </c>
      <c r="E600" s="141" t="s">
        <v>13270</v>
      </c>
      <c r="F600" s="141">
        <v>3</v>
      </c>
      <c r="G600" s="141" t="s">
        <v>2536</v>
      </c>
      <c r="H600" s="141">
        <v>2015</v>
      </c>
      <c r="I600" s="18">
        <v>42244</v>
      </c>
      <c r="J600" s="144">
        <v>0.92013888888888884</v>
      </c>
      <c r="K600" s="378"/>
      <c r="L600" s="139" t="s">
        <v>4075</v>
      </c>
      <c r="M600" s="141"/>
      <c r="N600" s="248"/>
      <c r="O600" s="141" t="s">
        <v>26</v>
      </c>
      <c r="P600" s="141"/>
      <c r="Q600" s="141" t="s">
        <v>11157</v>
      </c>
      <c r="R600" s="141" t="s">
        <v>11158</v>
      </c>
      <c r="S600" s="141"/>
      <c r="T600" s="141"/>
      <c r="U600" s="141"/>
      <c r="V600" s="141"/>
      <c r="W600" s="139" t="s">
        <v>4075</v>
      </c>
      <c r="X600" s="141" t="s">
        <v>25</v>
      </c>
      <c r="Y600" s="141" t="s">
        <v>27</v>
      </c>
      <c r="Z600" s="141" t="s">
        <v>4</v>
      </c>
      <c r="AA600" s="141" t="s">
        <v>34</v>
      </c>
      <c r="AB600" s="141"/>
      <c r="AC600" s="139" t="s">
        <v>18047</v>
      </c>
      <c r="AD600" s="380"/>
      <c r="AE600" s="139" t="s">
        <v>103</v>
      </c>
      <c r="AF600" s="139" t="s">
        <v>13075</v>
      </c>
      <c r="AG600" s="139" t="s">
        <v>103</v>
      </c>
      <c r="AH600" s="139" t="s">
        <v>1378</v>
      </c>
      <c r="AI600" s="139" t="s">
        <v>7340</v>
      </c>
      <c r="AJ600" s="139"/>
      <c r="AK600" s="139" t="s">
        <v>7340</v>
      </c>
      <c r="AL600" s="139" t="s">
        <v>1408</v>
      </c>
      <c r="AM600" s="141" t="s">
        <v>14</v>
      </c>
      <c r="AN600" s="141" t="s">
        <v>8</v>
      </c>
      <c r="AO600" s="139" t="s">
        <v>1614</v>
      </c>
      <c r="AP600" s="139" t="s">
        <v>7</v>
      </c>
      <c r="AQ600" s="139"/>
      <c r="AR600" s="381"/>
      <c r="AS600" s="139" t="s">
        <v>4075</v>
      </c>
      <c r="AT600" s="141" t="s">
        <v>1404</v>
      </c>
      <c r="AU600" s="141"/>
      <c r="AV600" s="383"/>
      <c r="AW600" s="385"/>
      <c r="AX600" s="139"/>
      <c r="AY600" t="s">
        <v>18252</v>
      </c>
      <c r="AZ600">
        <v>17000</v>
      </c>
      <c r="BA600" s="381"/>
      <c r="BB600" s="139" t="s">
        <v>17</v>
      </c>
      <c r="BC600" s="166"/>
      <c r="BD600" s="166"/>
      <c r="BE600" s="166"/>
      <c r="BF600" s="166"/>
      <c r="BG600" s="166"/>
      <c r="BH600" s="308"/>
      <c r="BI600" s="308"/>
      <c r="BJ600" s="141" t="s">
        <v>26</v>
      </c>
      <c r="BK600" s="141" t="s">
        <v>26</v>
      </c>
      <c r="BL600" s="141"/>
      <c r="BM600" s="141"/>
      <c r="BN600" s="139" t="s">
        <v>4075</v>
      </c>
      <c r="BQ600" s="141"/>
      <c r="BV600" s="141"/>
      <c r="BX600" s="141"/>
      <c r="BY600" s="141"/>
      <c r="BZ600" s="141"/>
      <c r="CA600" s="141"/>
      <c r="CB600" s="141"/>
      <c r="CC600" s="141"/>
      <c r="CD600" s="141"/>
      <c r="CE600" s="141"/>
      <c r="CF600" s="141"/>
      <c r="CG600" s="141"/>
    </row>
    <row r="601" spans="1:85" x14ac:dyDescent="0.35">
      <c r="A601" s="155" t="s">
        <v>11167</v>
      </c>
      <c r="B601" s="139" t="s">
        <v>4075</v>
      </c>
      <c r="C601" s="18">
        <v>42244</v>
      </c>
      <c r="D601" s="144">
        <v>0.13472222222222222</v>
      </c>
      <c r="E601" s="141" t="s">
        <v>13270</v>
      </c>
      <c r="F601" s="141">
        <v>3</v>
      </c>
      <c r="G601" s="141" t="s">
        <v>2536</v>
      </c>
      <c r="H601" s="141">
        <v>2015</v>
      </c>
      <c r="I601" s="18">
        <v>42244</v>
      </c>
      <c r="J601" s="144">
        <v>0.13472222222222222</v>
      </c>
      <c r="K601" s="378"/>
      <c r="L601" s="139" t="s">
        <v>4075</v>
      </c>
      <c r="M601" s="141"/>
      <c r="N601" s="248"/>
      <c r="O601" s="141" t="s">
        <v>26</v>
      </c>
      <c r="P601" s="141"/>
      <c r="Q601" s="141" t="s">
        <v>11168</v>
      </c>
      <c r="R601" s="141" t="s">
        <v>11169</v>
      </c>
      <c r="S601" s="141"/>
      <c r="T601" s="141"/>
      <c r="U601" s="141"/>
      <c r="V601" s="141"/>
      <c r="W601" s="139" t="s">
        <v>4075</v>
      </c>
      <c r="X601" s="141" t="s">
        <v>25</v>
      </c>
      <c r="Y601" s="141" t="s">
        <v>27</v>
      </c>
      <c r="Z601" s="141" t="s">
        <v>4</v>
      </c>
      <c r="AA601" s="141" t="s">
        <v>34</v>
      </c>
      <c r="AB601" s="141"/>
      <c r="AC601" s="139" t="s">
        <v>18049</v>
      </c>
      <c r="AD601" s="380"/>
      <c r="AE601" s="139" t="s">
        <v>103</v>
      </c>
      <c r="AF601" s="139" t="s">
        <v>13075</v>
      </c>
      <c r="AG601" s="139" t="s">
        <v>103</v>
      </c>
      <c r="AH601" s="139" t="s">
        <v>1378</v>
      </c>
      <c r="AI601" s="139" t="s">
        <v>7340</v>
      </c>
      <c r="AJ601" s="139"/>
      <c r="AK601" s="139" t="s">
        <v>7340</v>
      </c>
      <c r="AL601" s="139" t="s">
        <v>1408</v>
      </c>
      <c r="AM601" s="141" t="s">
        <v>4004</v>
      </c>
      <c r="AN601" s="141" t="s">
        <v>8</v>
      </c>
      <c r="AO601" s="139" t="s">
        <v>1614</v>
      </c>
      <c r="AP601" s="139" t="s">
        <v>7</v>
      </c>
      <c r="AQ601" s="139"/>
      <c r="AR601" s="381"/>
      <c r="AS601" s="139" t="s">
        <v>4075</v>
      </c>
      <c r="AT601" s="141" t="s">
        <v>1404</v>
      </c>
      <c r="AU601" s="141"/>
      <c r="AV601" s="383"/>
      <c r="AW601" s="385"/>
      <c r="AX601" s="139"/>
      <c r="AY601" t="s">
        <v>18655</v>
      </c>
      <c r="AZ601">
        <v>12000</v>
      </c>
      <c r="BA601" s="381"/>
      <c r="BB601" s="139" t="s">
        <v>1444</v>
      </c>
      <c r="BC601" s="166"/>
      <c r="BD601" s="166"/>
      <c r="BE601" s="166"/>
      <c r="BF601" s="166"/>
      <c r="BG601" s="166"/>
      <c r="BH601" s="308"/>
      <c r="BI601" s="308"/>
      <c r="BJ601" s="141" t="s">
        <v>26</v>
      </c>
      <c r="BK601" s="141" t="s">
        <v>26</v>
      </c>
      <c r="BL601" s="141"/>
      <c r="BM601" s="141"/>
      <c r="BN601" s="139" t="s">
        <v>4075</v>
      </c>
      <c r="BQ601" s="141"/>
      <c r="BV601" s="141"/>
      <c r="BX601" s="141"/>
      <c r="BY601" s="141"/>
      <c r="BZ601" s="141"/>
      <c r="CA601" s="141"/>
      <c r="CB601" s="141"/>
      <c r="CC601" s="141"/>
      <c r="CD601" s="141"/>
      <c r="CE601" s="141"/>
      <c r="CF601" s="141"/>
      <c r="CG601" s="141"/>
    </row>
    <row r="602" spans="1:85" x14ac:dyDescent="0.35">
      <c r="A602" s="155" t="s">
        <v>11164</v>
      </c>
      <c r="B602" s="139" t="s">
        <v>4075</v>
      </c>
      <c r="C602" s="18">
        <v>42244</v>
      </c>
      <c r="D602" s="144">
        <v>0.29722222222222222</v>
      </c>
      <c r="E602" s="141" t="s">
        <v>13270</v>
      </c>
      <c r="F602" s="141">
        <v>3</v>
      </c>
      <c r="G602" s="141" t="s">
        <v>2536</v>
      </c>
      <c r="H602" s="141">
        <v>2015</v>
      </c>
      <c r="I602" s="18">
        <v>42244</v>
      </c>
      <c r="J602" s="144">
        <v>0.29722222222222222</v>
      </c>
      <c r="K602" s="378"/>
      <c r="L602" s="139" t="s">
        <v>4075</v>
      </c>
      <c r="M602" s="141"/>
      <c r="N602" s="248"/>
      <c r="O602" s="141" t="s">
        <v>26</v>
      </c>
      <c r="P602" s="141"/>
      <c r="Q602" s="141" t="s">
        <v>11165</v>
      </c>
      <c r="R602" s="141" t="s">
        <v>11166</v>
      </c>
      <c r="S602" s="141"/>
      <c r="T602" s="141"/>
      <c r="U602" s="141"/>
      <c r="V602" s="141"/>
      <c r="W602" s="139" t="s">
        <v>4075</v>
      </c>
      <c r="X602" s="141" t="s">
        <v>25</v>
      </c>
      <c r="Y602" s="141" t="s">
        <v>27</v>
      </c>
      <c r="Z602" s="141" t="s">
        <v>4</v>
      </c>
      <c r="AA602" s="141" t="s">
        <v>34</v>
      </c>
      <c r="AB602" s="141"/>
      <c r="AC602" s="139" t="s">
        <v>18047</v>
      </c>
      <c r="AD602" s="380"/>
      <c r="AE602" s="139" t="s">
        <v>105</v>
      </c>
      <c r="AF602" s="139" t="s">
        <v>13076</v>
      </c>
      <c r="AG602" s="139" t="s">
        <v>1518</v>
      </c>
      <c r="AH602" s="139" t="s">
        <v>1378</v>
      </c>
      <c r="AI602" s="139" t="s">
        <v>1518</v>
      </c>
      <c r="AJ602" s="139"/>
      <c r="AK602" s="139" t="s">
        <v>1518</v>
      </c>
      <c r="AL602" s="139" t="s">
        <v>7</v>
      </c>
      <c r="AM602" s="141" t="s">
        <v>1537</v>
      </c>
      <c r="AN602" s="141" t="s">
        <v>8</v>
      </c>
      <c r="AO602" s="139" t="s">
        <v>1614</v>
      </c>
      <c r="AP602" s="139" t="s">
        <v>7</v>
      </c>
      <c r="AQ602" s="139"/>
      <c r="AR602" s="381"/>
      <c r="AS602" s="139" t="s">
        <v>4075</v>
      </c>
      <c r="AT602" s="141" t="s">
        <v>1404</v>
      </c>
      <c r="AU602" s="141"/>
      <c r="AV602" s="383"/>
      <c r="AW602" s="385"/>
      <c r="AX602" s="139"/>
      <c r="AY602" t="s">
        <v>18656</v>
      </c>
      <c r="AZ602">
        <v>12000</v>
      </c>
      <c r="BA602" s="381"/>
      <c r="BB602" s="139" t="s">
        <v>17</v>
      </c>
      <c r="BC602" s="166"/>
      <c r="BD602" s="166"/>
      <c r="BE602" s="166"/>
      <c r="BF602" s="166"/>
      <c r="BG602" s="166"/>
      <c r="BH602" s="308"/>
      <c r="BI602" s="308"/>
      <c r="BJ602" s="141" t="s">
        <v>26</v>
      </c>
      <c r="BK602" s="141" t="s">
        <v>26</v>
      </c>
      <c r="BL602" s="141"/>
      <c r="BM602" s="141"/>
      <c r="BN602" s="139" t="s">
        <v>4075</v>
      </c>
      <c r="BQ602" s="141"/>
      <c r="BV602" s="141"/>
      <c r="BX602" s="141"/>
      <c r="BY602" s="141"/>
      <c r="BZ602" s="141"/>
      <c r="CA602" s="141"/>
      <c r="CB602" s="141"/>
      <c r="CC602" s="141"/>
      <c r="CD602" s="141"/>
      <c r="CE602" s="141"/>
      <c r="CF602" s="141"/>
      <c r="CG602" s="141"/>
    </row>
    <row r="603" spans="1:85" x14ac:dyDescent="0.35">
      <c r="A603" s="155" t="s">
        <v>11163</v>
      </c>
      <c r="B603" s="139" t="s">
        <v>4075</v>
      </c>
      <c r="C603" s="18">
        <v>42244</v>
      </c>
      <c r="D603" s="144">
        <v>0.49166666666666664</v>
      </c>
      <c r="E603" s="141" t="s">
        <v>13270</v>
      </c>
      <c r="F603" s="141">
        <v>3</v>
      </c>
      <c r="G603" s="141" t="s">
        <v>2536</v>
      </c>
      <c r="H603" s="141">
        <v>2015</v>
      </c>
      <c r="I603" s="18"/>
      <c r="J603" s="144"/>
      <c r="K603" s="378"/>
      <c r="L603" s="139" t="s">
        <v>4075</v>
      </c>
      <c r="M603" s="141"/>
      <c r="N603" s="248"/>
      <c r="O603" s="141" t="s">
        <v>26</v>
      </c>
      <c r="P603" s="141"/>
      <c r="Q603" s="141"/>
      <c r="R603" s="141"/>
      <c r="S603" s="141"/>
      <c r="T603" s="141"/>
      <c r="U603" s="141"/>
      <c r="V603" s="141"/>
      <c r="W603" s="139" t="s">
        <v>4075</v>
      </c>
      <c r="X603" s="141" t="s">
        <v>25</v>
      </c>
      <c r="Y603" s="141" t="s">
        <v>27</v>
      </c>
      <c r="Z603" s="141" t="s">
        <v>4</v>
      </c>
      <c r="AA603" s="141" t="s">
        <v>34</v>
      </c>
      <c r="AB603" s="141"/>
      <c r="AC603" s="139" t="s">
        <v>18047</v>
      </c>
      <c r="AD603" s="380"/>
      <c r="AE603" s="139" t="s">
        <v>102</v>
      </c>
      <c r="AF603" s="139" t="s">
        <v>13071</v>
      </c>
      <c r="AG603" s="139" t="s">
        <v>102</v>
      </c>
      <c r="AH603" s="139" t="s">
        <v>1378</v>
      </c>
      <c r="AI603" s="139"/>
      <c r="AJ603" s="139"/>
      <c r="AK603" s="139"/>
      <c r="AL603" s="139"/>
      <c r="AM603" s="141" t="s">
        <v>1537</v>
      </c>
      <c r="AN603" s="141" t="s">
        <v>8</v>
      </c>
      <c r="AO603" s="139" t="s">
        <v>1477</v>
      </c>
      <c r="AP603" s="139" t="s">
        <v>7</v>
      </c>
      <c r="AQ603" s="139"/>
      <c r="AR603" s="381"/>
      <c r="AS603" s="139" t="s">
        <v>4075</v>
      </c>
      <c r="AT603" s="141" t="s">
        <v>43</v>
      </c>
      <c r="AU603" s="141">
        <v>300</v>
      </c>
      <c r="AV603" s="383"/>
      <c r="AW603" s="385"/>
      <c r="AX603" s="139"/>
      <c r="AY603" t="s">
        <v>18657</v>
      </c>
      <c r="BA603" s="381"/>
      <c r="BB603" s="139" t="s">
        <v>17</v>
      </c>
      <c r="BC603" s="166"/>
      <c r="BD603" s="166"/>
      <c r="BE603" s="166"/>
      <c r="BF603" s="166"/>
      <c r="BG603" s="166"/>
      <c r="BH603" s="308"/>
      <c r="BI603" s="308"/>
      <c r="BJ603" s="141" t="s">
        <v>26</v>
      </c>
      <c r="BK603" s="141" t="s">
        <v>26</v>
      </c>
      <c r="BL603" s="141"/>
      <c r="BM603" s="141"/>
      <c r="BN603" s="139" t="s">
        <v>4075</v>
      </c>
      <c r="BQ603" s="141"/>
      <c r="BV603" s="141"/>
      <c r="BX603" s="141"/>
      <c r="BY603" s="141"/>
      <c r="BZ603" s="141"/>
      <c r="CA603" s="141"/>
      <c r="CB603" s="141"/>
      <c r="CC603" s="141"/>
      <c r="CD603" s="141"/>
      <c r="CE603" s="141"/>
      <c r="CF603" s="141"/>
      <c r="CG603" s="141"/>
    </row>
    <row r="604" spans="1:85" x14ac:dyDescent="0.35">
      <c r="A604" s="155" t="s">
        <v>11153</v>
      </c>
      <c r="B604" s="139" t="s">
        <v>4075</v>
      </c>
      <c r="C604" s="18">
        <v>42245</v>
      </c>
      <c r="D604" s="144">
        <v>0.14583333333333334</v>
      </c>
      <c r="E604" s="141" t="s">
        <v>13270</v>
      </c>
      <c r="F604" s="141">
        <v>3</v>
      </c>
      <c r="G604" s="141" t="s">
        <v>2536</v>
      </c>
      <c r="H604" s="141">
        <v>2015</v>
      </c>
      <c r="I604" s="18">
        <v>42245</v>
      </c>
      <c r="J604" s="144">
        <v>0.14583333333333334</v>
      </c>
      <c r="K604" s="378"/>
      <c r="L604" s="139" t="s">
        <v>4075</v>
      </c>
      <c r="M604" s="141"/>
      <c r="N604" s="248"/>
      <c r="O604" s="141" t="s">
        <v>26</v>
      </c>
      <c r="P604" s="141"/>
      <c r="Q604" s="141" t="s">
        <v>11154</v>
      </c>
      <c r="R604" s="141" t="s">
        <v>11155</v>
      </c>
      <c r="S604" s="141"/>
      <c r="T604" s="141"/>
      <c r="U604" s="141"/>
      <c r="V604" s="141"/>
      <c r="W604" s="139" t="s">
        <v>4075</v>
      </c>
      <c r="X604" s="141" t="s">
        <v>25</v>
      </c>
      <c r="Y604" s="141" t="s">
        <v>27</v>
      </c>
      <c r="Z604" s="141" t="s">
        <v>4</v>
      </c>
      <c r="AA604" s="141" t="s">
        <v>34</v>
      </c>
      <c r="AB604" s="141"/>
      <c r="AC604" s="139" t="s">
        <v>18050</v>
      </c>
      <c r="AD604" s="380"/>
      <c r="AE604" s="139" t="s">
        <v>4</v>
      </c>
      <c r="AF604" s="139" t="s">
        <v>13073</v>
      </c>
      <c r="AG604" s="139" t="s">
        <v>4</v>
      </c>
      <c r="AH604" s="139" t="s">
        <v>1378</v>
      </c>
      <c r="AI604" s="139" t="s">
        <v>15678</v>
      </c>
      <c r="AJ604" s="139"/>
      <c r="AK604" s="139" t="s">
        <v>15678</v>
      </c>
      <c r="AL604" s="139" t="s">
        <v>7</v>
      </c>
      <c r="AM604" s="141" t="s">
        <v>4004</v>
      </c>
      <c r="AN604" s="141" t="s">
        <v>8</v>
      </c>
      <c r="AO604" s="139" t="s">
        <v>1614</v>
      </c>
      <c r="AP604" s="139" t="s">
        <v>7</v>
      </c>
      <c r="AQ604" s="139"/>
      <c r="AR604" s="381"/>
      <c r="AS604" s="139" t="s">
        <v>4075</v>
      </c>
      <c r="AT604" s="141" t="s">
        <v>43</v>
      </c>
      <c r="AU604" s="141">
        <v>180</v>
      </c>
      <c r="AV604" s="383"/>
      <c r="AW604" s="385"/>
      <c r="AX604" s="139"/>
      <c r="AY604" t="s">
        <v>18368</v>
      </c>
      <c r="AZ604">
        <v>12000</v>
      </c>
      <c r="BA604" s="381"/>
      <c r="BB604" s="139" t="s">
        <v>1452</v>
      </c>
      <c r="BC604" s="166"/>
      <c r="BD604" s="166"/>
      <c r="BE604" s="166"/>
      <c r="BF604" s="166"/>
      <c r="BG604" s="166"/>
      <c r="BH604" s="308"/>
      <c r="BI604" s="308"/>
      <c r="BJ604" s="141" t="s">
        <v>26</v>
      </c>
      <c r="BK604" s="141" t="s">
        <v>26</v>
      </c>
      <c r="BL604" s="141"/>
      <c r="BM604" s="141"/>
      <c r="BN604" s="139" t="s">
        <v>4075</v>
      </c>
      <c r="BQ604" s="141" t="s">
        <v>15747</v>
      </c>
      <c r="BR604" s="135" t="s">
        <v>15680</v>
      </c>
      <c r="BT604" s="135" t="s">
        <v>15354</v>
      </c>
      <c r="BU604" s="135" t="s">
        <v>2059</v>
      </c>
      <c r="BV604" s="141" t="s">
        <v>3268</v>
      </c>
      <c r="BW604" s="135" t="s">
        <v>13266</v>
      </c>
      <c r="BX604" s="141" t="s">
        <v>12</v>
      </c>
      <c r="BY604" s="141" t="s">
        <v>12</v>
      </c>
      <c r="BZ604" s="141" t="s">
        <v>26</v>
      </c>
      <c r="CA604" s="141" t="s">
        <v>1848</v>
      </c>
      <c r="CB604" s="141"/>
      <c r="CC604" s="141" t="s">
        <v>15686</v>
      </c>
      <c r="CD604" s="141" t="s">
        <v>15687</v>
      </c>
      <c r="CE604" s="141" t="s">
        <v>15450</v>
      </c>
      <c r="CF604" s="141" t="s">
        <v>15451</v>
      </c>
      <c r="CG604" s="141" t="s">
        <v>3336</v>
      </c>
    </row>
    <row r="605" spans="1:85" x14ac:dyDescent="0.35">
      <c r="A605" s="155" t="s">
        <v>11150</v>
      </c>
      <c r="B605" s="139" t="s">
        <v>4075</v>
      </c>
      <c r="C605" s="18">
        <v>42246</v>
      </c>
      <c r="D605" s="144">
        <v>0.71180555555555558</v>
      </c>
      <c r="E605" s="141" t="s">
        <v>13271</v>
      </c>
      <c r="F605" s="141">
        <v>3</v>
      </c>
      <c r="G605" s="141" t="s">
        <v>2536</v>
      </c>
      <c r="H605" s="141">
        <v>2015</v>
      </c>
      <c r="I605" s="18">
        <v>42246</v>
      </c>
      <c r="J605" s="144">
        <v>0.71180555555555558</v>
      </c>
      <c r="K605" s="378"/>
      <c r="L605" s="139" t="s">
        <v>4075</v>
      </c>
      <c r="M605" s="141"/>
      <c r="N605" s="248"/>
      <c r="O605" s="141" t="s">
        <v>26</v>
      </c>
      <c r="P605" s="141"/>
      <c r="Q605" s="141" t="s">
        <v>11151</v>
      </c>
      <c r="R605" s="141" t="s">
        <v>11152</v>
      </c>
      <c r="S605" s="141"/>
      <c r="T605" s="141"/>
      <c r="U605" s="141">
        <v>110624970</v>
      </c>
      <c r="V605" s="141"/>
      <c r="W605" s="139" t="s">
        <v>4075</v>
      </c>
      <c r="X605" s="141" t="s">
        <v>25</v>
      </c>
      <c r="Y605" s="141" t="s">
        <v>27</v>
      </c>
      <c r="Z605" s="141" t="s">
        <v>4</v>
      </c>
      <c r="AA605" s="141" t="s">
        <v>34</v>
      </c>
      <c r="AB605" s="141"/>
      <c r="AC605" s="139" t="s">
        <v>18047</v>
      </c>
      <c r="AD605" s="380"/>
      <c r="AE605" s="139" t="s">
        <v>4</v>
      </c>
      <c r="AF605" s="139" t="s">
        <v>13073</v>
      </c>
      <c r="AG605" s="139" t="s">
        <v>4</v>
      </c>
      <c r="AH605" s="139" t="s">
        <v>1378</v>
      </c>
      <c r="AI605" s="139" t="s">
        <v>15678</v>
      </c>
      <c r="AJ605" s="139"/>
      <c r="AK605" s="139" t="s">
        <v>15678</v>
      </c>
      <c r="AL605" s="139" t="s">
        <v>7</v>
      </c>
      <c r="AM605" s="141" t="s">
        <v>4004</v>
      </c>
      <c r="AN605" s="141" t="s">
        <v>8</v>
      </c>
      <c r="AO605" s="139" t="s">
        <v>1614</v>
      </c>
      <c r="AP605" s="139" t="s">
        <v>7</v>
      </c>
      <c r="AQ605" s="139"/>
      <c r="AR605" s="381"/>
      <c r="AS605" s="139" t="s">
        <v>4075</v>
      </c>
      <c r="AT605" s="141" t="s">
        <v>43</v>
      </c>
      <c r="AU605" s="141">
        <v>345</v>
      </c>
      <c r="AV605" s="383"/>
      <c r="AW605" s="385"/>
      <c r="AX605" s="139"/>
      <c r="AY605" t="s">
        <v>18313</v>
      </c>
      <c r="AZ605">
        <v>12000</v>
      </c>
      <c r="BA605" s="381"/>
      <c r="BB605" s="139" t="s">
        <v>1450</v>
      </c>
      <c r="BC605" s="166"/>
      <c r="BD605" s="166"/>
      <c r="BE605" s="166"/>
      <c r="BF605" s="166"/>
      <c r="BG605" s="166"/>
      <c r="BH605" s="308"/>
      <c r="BI605" s="308"/>
      <c r="BJ605" s="141" t="s">
        <v>26</v>
      </c>
      <c r="BK605" s="141" t="s">
        <v>26</v>
      </c>
      <c r="BL605" s="141"/>
      <c r="BM605" s="141"/>
      <c r="BN605" s="139" t="s">
        <v>4075</v>
      </c>
      <c r="BQ605" s="141" t="s">
        <v>15748</v>
      </c>
      <c r="BR605" s="135" t="s">
        <v>15680</v>
      </c>
      <c r="BT605" s="135" t="s">
        <v>13609</v>
      </c>
      <c r="BU605" s="135" t="s">
        <v>15348</v>
      </c>
      <c r="BV605" s="141" t="s">
        <v>1946</v>
      </c>
      <c r="BW605" s="135" t="s">
        <v>13278</v>
      </c>
      <c r="BX605" s="141" t="s">
        <v>12</v>
      </c>
      <c r="BY605" s="141" t="s">
        <v>12</v>
      </c>
      <c r="BZ605" s="141" t="s">
        <v>26</v>
      </c>
      <c r="CA605" s="141" t="s">
        <v>1848</v>
      </c>
      <c r="CB605" s="141"/>
      <c r="CC605" s="141" t="s">
        <v>15686</v>
      </c>
      <c r="CD605" s="141" t="s">
        <v>15683</v>
      </c>
      <c r="CE605" s="141" t="s">
        <v>15450</v>
      </c>
      <c r="CF605" s="141" t="s">
        <v>15451</v>
      </c>
      <c r="CG605" s="141" t="s">
        <v>1848</v>
      </c>
    </row>
    <row r="606" spans="1:85" x14ac:dyDescent="0.35">
      <c r="A606" s="155" t="s">
        <v>11141</v>
      </c>
      <c r="B606" s="139" t="s">
        <v>4075</v>
      </c>
      <c r="C606" s="18">
        <v>42247</v>
      </c>
      <c r="D606" s="144">
        <v>0.84652777777777777</v>
      </c>
      <c r="E606" s="141" t="s">
        <v>13271</v>
      </c>
      <c r="F606" s="141">
        <v>3</v>
      </c>
      <c r="G606" s="141" t="s">
        <v>2536</v>
      </c>
      <c r="H606" s="141">
        <v>2015</v>
      </c>
      <c r="I606" s="18">
        <v>42247</v>
      </c>
      <c r="J606" s="144">
        <v>0.84652777777777777</v>
      </c>
      <c r="K606" s="378"/>
      <c r="L606" s="139" t="s">
        <v>4075</v>
      </c>
      <c r="M606" s="141"/>
      <c r="N606" s="248"/>
      <c r="O606" s="141" t="s">
        <v>26</v>
      </c>
      <c r="P606" s="141"/>
      <c r="Q606" s="141" t="s">
        <v>11142</v>
      </c>
      <c r="R606" s="141" t="s">
        <v>11143</v>
      </c>
      <c r="S606" s="141"/>
      <c r="T606" s="141"/>
      <c r="U606" s="141">
        <v>110611074</v>
      </c>
      <c r="V606" s="141"/>
      <c r="W606" s="139" t="s">
        <v>4075</v>
      </c>
      <c r="X606" s="141" t="s">
        <v>25</v>
      </c>
      <c r="Y606" s="141" t="s">
        <v>27</v>
      </c>
      <c r="Z606" s="141" t="s">
        <v>4</v>
      </c>
      <c r="AA606" s="141" t="s">
        <v>34</v>
      </c>
      <c r="AB606" s="141"/>
      <c r="AC606" s="139" t="s">
        <v>18047</v>
      </c>
      <c r="AD606" s="380"/>
      <c r="AE606" s="139" t="s">
        <v>102</v>
      </c>
      <c r="AF606" s="139" t="s">
        <v>13078</v>
      </c>
      <c r="AG606" s="139" t="s">
        <v>102</v>
      </c>
      <c r="AH606" s="139" t="s">
        <v>1378</v>
      </c>
      <c r="AI606" s="139" t="s">
        <v>87</v>
      </c>
      <c r="AJ606" s="139" t="s">
        <v>87</v>
      </c>
      <c r="AK606" s="139"/>
      <c r="AL606" s="139"/>
      <c r="AM606" s="141" t="s">
        <v>1537</v>
      </c>
      <c r="AN606" s="141" t="s">
        <v>8</v>
      </c>
      <c r="AO606" s="139" t="s">
        <v>1614</v>
      </c>
      <c r="AP606" s="139" t="s">
        <v>7</v>
      </c>
      <c r="AQ606" s="139"/>
      <c r="AR606" s="381"/>
      <c r="AS606" s="139" t="s">
        <v>4075</v>
      </c>
      <c r="AT606" s="141" t="s">
        <v>1404</v>
      </c>
      <c r="AU606" s="141"/>
      <c r="AV606" s="383"/>
      <c r="AW606" s="385"/>
      <c r="AX606" s="139"/>
      <c r="AY606" t="s">
        <v>18658</v>
      </c>
      <c r="AZ606">
        <v>12000</v>
      </c>
      <c r="BA606" s="381"/>
      <c r="BB606" s="139" t="s">
        <v>17</v>
      </c>
      <c r="BC606" s="166"/>
      <c r="BD606" s="166"/>
      <c r="BE606" s="166"/>
      <c r="BF606" s="166"/>
      <c r="BG606" s="166"/>
      <c r="BH606" s="308"/>
      <c r="BI606" s="308"/>
      <c r="BJ606" s="141" t="s">
        <v>26</v>
      </c>
      <c r="BK606" s="141" t="s">
        <v>26</v>
      </c>
      <c r="BL606" s="141"/>
      <c r="BM606" s="141"/>
      <c r="BN606" s="139" t="s">
        <v>4075</v>
      </c>
      <c r="BQ606" s="141"/>
      <c r="BV606" s="141"/>
      <c r="BX606" s="141"/>
      <c r="BY606" s="141"/>
      <c r="BZ606" s="141"/>
      <c r="CA606" s="141"/>
      <c r="CB606" s="141"/>
      <c r="CC606" s="141"/>
      <c r="CD606" s="141"/>
      <c r="CE606" s="141"/>
      <c r="CF606" s="141"/>
      <c r="CG606" s="141"/>
    </row>
    <row r="607" spans="1:85" x14ac:dyDescent="0.35">
      <c r="A607" s="155" t="s">
        <v>11144</v>
      </c>
      <c r="B607" s="139" t="s">
        <v>4075</v>
      </c>
      <c r="C607" s="18">
        <v>42247</v>
      </c>
      <c r="D607" s="144">
        <v>0.67083333333333328</v>
      </c>
      <c r="E607" s="141" t="s">
        <v>13271</v>
      </c>
      <c r="F607" s="141">
        <v>3</v>
      </c>
      <c r="G607" s="141" t="s">
        <v>2536</v>
      </c>
      <c r="H607" s="141">
        <v>2015</v>
      </c>
      <c r="I607" s="18">
        <v>42247</v>
      </c>
      <c r="J607" s="144">
        <v>0.67083333333333328</v>
      </c>
      <c r="K607" s="378"/>
      <c r="L607" s="139" t="s">
        <v>4075</v>
      </c>
      <c r="M607" s="141"/>
      <c r="N607" s="248"/>
      <c r="O607" s="141" t="s">
        <v>26</v>
      </c>
      <c r="P607" s="141"/>
      <c r="Q607" s="141" t="s">
        <v>11145</v>
      </c>
      <c r="R607" s="141" t="s">
        <v>11146</v>
      </c>
      <c r="S607" s="141"/>
      <c r="T607" s="141"/>
      <c r="U607" s="141">
        <v>110610919</v>
      </c>
      <c r="V607" s="141"/>
      <c r="W607" s="139" t="s">
        <v>4075</v>
      </c>
      <c r="X607" s="141" t="s">
        <v>25</v>
      </c>
      <c r="Y607" s="141" t="s">
        <v>27</v>
      </c>
      <c r="Z607" s="141" t="s">
        <v>4</v>
      </c>
      <c r="AA607" s="141" t="s">
        <v>34</v>
      </c>
      <c r="AB607" s="141"/>
      <c r="AC607" s="139" t="s">
        <v>18050</v>
      </c>
      <c r="AD607" s="380"/>
      <c r="AE607" s="139" t="s">
        <v>4</v>
      </c>
      <c r="AF607" s="139" t="s">
        <v>13073</v>
      </c>
      <c r="AG607" s="139" t="s">
        <v>4</v>
      </c>
      <c r="AH607" s="139" t="s">
        <v>1378</v>
      </c>
      <c r="AI607" s="139" t="s">
        <v>15678</v>
      </c>
      <c r="AJ607" s="139"/>
      <c r="AK607" s="139" t="s">
        <v>15678</v>
      </c>
      <c r="AL607" s="139" t="s">
        <v>7</v>
      </c>
      <c r="AM607" s="141" t="s">
        <v>1537</v>
      </c>
      <c r="AN607" s="141" t="s">
        <v>8</v>
      </c>
      <c r="AO607" s="139" t="s">
        <v>1614</v>
      </c>
      <c r="AP607" s="139" t="s">
        <v>7</v>
      </c>
      <c r="AQ607" s="139"/>
      <c r="AR607" s="381"/>
      <c r="AS607" s="139" t="s">
        <v>4075</v>
      </c>
      <c r="AT607" s="141" t="s">
        <v>1404</v>
      </c>
      <c r="AU607" s="141">
        <v>246</v>
      </c>
      <c r="AV607" s="383"/>
      <c r="AW607" s="385"/>
      <c r="AX607" s="139"/>
      <c r="AY607" t="s">
        <v>18621</v>
      </c>
      <c r="AZ607">
        <v>12000</v>
      </c>
      <c r="BA607" s="381"/>
      <c r="BB607" s="139" t="s">
        <v>1450</v>
      </c>
      <c r="BC607" s="166"/>
      <c r="BD607" s="166"/>
      <c r="BE607" s="166"/>
      <c r="BF607" s="166"/>
      <c r="BG607" s="166"/>
      <c r="BH607" s="308"/>
      <c r="BI607" s="308"/>
      <c r="BJ607" s="141" t="s">
        <v>26</v>
      </c>
      <c r="BK607" s="141" t="s">
        <v>26</v>
      </c>
      <c r="BL607" s="141"/>
      <c r="BM607" s="141"/>
      <c r="BN607" s="139" t="s">
        <v>4075</v>
      </c>
      <c r="BQ607" s="141" t="s">
        <v>15747</v>
      </c>
      <c r="BR607" s="135" t="s">
        <v>15685</v>
      </c>
      <c r="BT607" s="135" t="s">
        <v>15355</v>
      </c>
      <c r="BU607" s="135" t="s">
        <v>15356</v>
      </c>
      <c r="BV607" s="141" t="s">
        <v>2410</v>
      </c>
      <c r="BW607" s="135" t="s">
        <v>13286</v>
      </c>
      <c r="BX607" s="141" t="s">
        <v>15681</v>
      </c>
      <c r="BY607" s="141" t="s">
        <v>12</v>
      </c>
      <c r="BZ607" s="141" t="s">
        <v>26</v>
      </c>
      <c r="CA607" s="141" t="s">
        <v>1848</v>
      </c>
      <c r="CB607" s="141"/>
      <c r="CC607" s="141" t="s">
        <v>15690</v>
      </c>
      <c r="CD607" s="141" t="s">
        <v>34</v>
      </c>
      <c r="CE607" s="141" t="s">
        <v>15450</v>
      </c>
      <c r="CF607" s="141" t="s">
        <v>15451</v>
      </c>
      <c r="CG607" s="141" t="s">
        <v>2003</v>
      </c>
    </row>
    <row r="608" spans="1:85" x14ac:dyDescent="0.35">
      <c r="A608" s="155" t="s">
        <v>11147</v>
      </c>
      <c r="B608" s="139" t="s">
        <v>4075</v>
      </c>
      <c r="C608" s="18">
        <v>42247</v>
      </c>
      <c r="D608" s="144">
        <v>0.60277777777777775</v>
      </c>
      <c r="E608" s="141" t="s">
        <v>13271</v>
      </c>
      <c r="F608" s="141">
        <v>3</v>
      </c>
      <c r="G608" s="141" t="s">
        <v>2536</v>
      </c>
      <c r="H608" s="141">
        <v>2015</v>
      </c>
      <c r="I608" s="18">
        <v>42247</v>
      </c>
      <c r="J608" s="144">
        <v>0.60277777777777775</v>
      </c>
      <c r="K608" s="378"/>
      <c r="L608" s="139" t="s">
        <v>4075</v>
      </c>
      <c r="M608" s="141"/>
      <c r="N608" s="248"/>
      <c r="O608" s="141" t="s">
        <v>26</v>
      </c>
      <c r="P608" s="141"/>
      <c r="Q608" s="141" t="s">
        <v>11148</v>
      </c>
      <c r="R608" s="141" t="s">
        <v>11149</v>
      </c>
      <c r="S608" s="141"/>
      <c r="T608" s="141"/>
      <c r="U608" s="141">
        <v>110610816</v>
      </c>
      <c r="V608" s="141"/>
      <c r="W608" s="139" t="s">
        <v>4075</v>
      </c>
      <c r="X608" s="141" t="s">
        <v>25</v>
      </c>
      <c r="Y608" s="141" t="s">
        <v>27</v>
      </c>
      <c r="Z608" s="141" t="s">
        <v>4</v>
      </c>
      <c r="AA608" s="141" t="s">
        <v>34</v>
      </c>
      <c r="AB608" s="141"/>
      <c r="AC608" s="139" t="s">
        <v>18050</v>
      </c>
      <c r="AD608" s="380"/>
      <c r="AE608" s="139" t="s">
        <v>4</v>
      </c>
      <c r="AF608" s="139" t="s">
        <v>13073</v>
      </c>
      <c r="AG608" s="139" t="s">
        <v>4</v>
      </c>
      <c r="AH608" s="139" t="s">
        <v>1378</v>
      </c>
      <c r="AI608" s="139" t="s">
        <v>15678</v>
      </c>
      <c r="AJ608" s="139"/>
      <c r="AK608" s="139" t="s">
        <v>15678</v>
      </c>
      <c r="AL608" s="139" t="s">
        <v>7</v>
      </c>
      <c r="AM608" s="141" t="s">
        <v>4004</v>
      </c>
      <c r="AN608" s="141" t="s">
        <v>8</v>
      </c>
      <c r="AO608" s="139" t="s">
        <v>1614</v>
      </c>
      <c r="AP608" s="139" t="s">
        <v>7</v>
      </c>
      <c r="AQ608" s="139"/>
      <c r="AR608" s="381"/>
      <c r="AS608" s="139" t="s">
        <v>4075</v>
      </c>
      <c r="AT608" s="141" t="s">
        <v>43</v>
      </c>
      <c r="AU608" s="141">
        <v>545</v>
      </c>
      <c r="AV608" s="383"/>
      <c r="AW608" s="385"/>
      <c r="AX608" s="139"/>
      <c r="AY608" t="s">
        <v>18585</v>
      </c>
      <c r="AZ608">
        <v>21000</v>
      </c>
      <c r="BA608" s="381"/>
      <c r="BB608" s="139" t="s">
        <v>1452</v>
      </c>
      <c r="BC608" s="166"/>
      <c r="BD608" s="166"/>
      <c r="BE608" s="166"/>
      <c r="BF608" s="166"/>
      <c r="BG608" s="166"/>
      <c r="BH608" s="308"/>
      <c r="BI608" s="308"/>
      <c r="BJ608" s="141" t="s">
        <v>26</v>
      </c>
      <c r="BK608" s="141" t="s">
        <v>26</v>
      </c>
      <c r="BL608" s="141"/>
      <c r="BM608" s="141"/>
      <c r="BN608" s="139" t="s">
        <v>4075</v>
      </c>
      <c r="BQ608" s="141" t="s">
        <v>15749</v>
      </c>
      <c r="BR608" s="135" t="s">
        <v>15680</v>
      </c>
      <c r="BT608" s="135" t="s">
        <v>15364</v>
      </c>
      <c r="BU608" s="135" t="s">
        <v>15361</v>
      </c>
      <c r="BV608" s="141" t="s">
        <v>13278</v>
      </c>
      <c r="BW608" s="135" t="s">
        <v>13259</v>
      </c>
      <c r="BX608" s="141" t="s">
        <v>15681</v>
      </c>
      <c r="BY608" s="141" t="s">
        <v>12</v>
      </c>
      <c r="BZ608" s="141" t="s">
        <v>26</v>
      </c>
      <c r="CA608" s="141" t="s">
        <v>1848</v>
      </c>
      <c r="CB608" s="141"/>
      <c r="CC608" s="141" t="s">
        <v>13</v>
      </c>
      <c r="CD608" s="141" t="s">
        <v>34</v>
      </c>
      <c r="CE608" s="141" t="s">
        <v>15450</v>
      </c>
      <c r="CF608" s="141" t="s">
        <v>15451</v>
      </c>
      <c r="CG608" s="141" t="s">
        <v>4004</v>
      </c>
    </row>
    <row r="609" spans="1:85" x14ac:dyDescent="0.35">
      <c r="A609" s="155" t="s">
        <v>11132</v>
      </c>
      <c r="B609" s="139" t="s">
        <v>4075</v>
      </c>
      <c r="C609" s="18">
        <v>42248</v>
      </c>
      <c r="D609" s="144">
        <v>0.78333333333333333</v>
      </c>
      <c r="E609" s="141" t="s">
        <v>13271</v>
      </c>
      <c r="F609" s="141">
        <v>3</v>
      </c>
      <c r="G609" s="141" t="s">
        <v>2741</v>
      </c>
      <c r="H609" s="141">
        <v>2015</v>
      </c>
      <c r="I609" s="18">
        <v>42248</v>
      </c>
      <c r="J609" s="144">
        <v>0.78333333333333333</v>
      </c>
      <c r="K609" s="378"/>
      <c r="L609" s="139" t="s">
        <v>4075</v>
      </c>
      <c r="M609" s="141"/>
      <c r="N609" s="248"/>
      <c r="O609" s="141" t="s">
        <v>26</v>
      </c>
      <c r="P609" s="141"/>
      <c r="Q609" s="141" t="s">
        <v>11133</v>
      </c>
      <c r="R609" s="141" t="s">
        <v>11134</v>
      </c>
      <c r="S609" s="141"/>
      <c r="T609" s="141"/>
      <c r="U609" s="141">
        <v>110613188</v>
      </c>
      <c r="V609" s="141"/>
      <c r="W609" s="139" t="s">
        <v>4075</v>
      </c>
      <c r="X609" s="141" t="s">
        <v>25</v>
      </c>
      <c r="Y609" s="141" t="s">
        <v>27</v>
      </c>
      <c r="Z609" s="141" t="s">
        <v>13</v>
      </c>
      <c r="AA609" s="141" t="s">
        <v>34</v>
      </c>
      <c r="AB609" s="141"/>
      <c r="AC609" s="139" t="s">
        <v>18051</v>
      </c>
      <c r="AD609" s="380"/>
      <c r="AE609" s="139" t="s">
        <v>103</v>
      </c>
      <c r="AF609" s="139" t="s">
        <v>13075</v>
      </c>
      <c r="AG609" s="139" t="s">
        <v>103</v>
      </c>
      <c r="AH609" s="139" t="s">
        <v>1378</v>
      </c>
      <c r="AI609" s="139" t="s">
        <v>7340</v>
      </c>
      <c r="AJ609" s="139"/>
      <c r="AK609" s="139" t="s">
        <v>7340</v>
      </c>
      <c r="AL609" s="139" t="s">
        <v>1408</v>
      </c>
      <c r="AM609" s="141" t="s">
        <v>4004</v>
      </c>
      <c r="AN609" s="141" t="s">
        <v>8</v>
      </c>
      <c r="AO609" s="139" t="s">
        <v>1477</v>
      </c>
      <c r="AP609" s="139" t="s">
        <v>7</v>
      </c>
      <c r="AQ609" s="139"/>
      <c r="AR609" s="381"/>
      <c r="AS609" s="139" t="s">
        <v>4075</v>
      </c>
      <c r="AT609" s="141" t="s">
        <v>1404</v>
      </c>
      <c r="AU609" s="141"/>
      <c r="AV609" s="383"/>
      <c r="AW609" s="385"/>
      <c r="AX609" s="139"/>
      <c r="AY609" t="s">
        <v>18659</v>
      </c>
      <c r="BA609" s="381"/>
      <c r="BB609" s="139" t="s">
        <v>17</v>
      </c>
      <c r="BC609" s="166"/>
      <c r="BD609" s="166"/>
      <c r="BE609" s="166"/>
      <c r="BF609" s="166"/>
      <c r="BG609" s="166"/>
      <c r="BH609" s="308"/>
      <c r="BI609" s="308"/>
      <c r="BJ609" s="141" t="s">
        <v>26</v>
      </c>
      <c r="BK609" s="141" t="s">
        <v>26</v>
      </c>
      <c r="BL609" s="141"/>
      <c r="BM609" s="141"/>
      <c r="BN609" s="139" t="s">
        <v>4075</v>
      </c>
      <c r="BQ609" s="141"/>
      <c r="BV609" s="141"/>
      <c r="BX609" s="141"/>
      <c r="BY609" s="141"/>
      <c r="BZ609" s="141"/>
      <c r="CA609" s="141"/>
      <c r="CB609" s="141"/>
      <c r="CC609" s="141"/>
      <c r="CD609" s="141"/>
      <c r="CE609" s="141"/>
      <c r="CF609" s="141"/>
      <c r="CG609" s="141"/>
    </row>
    <row r="610" spans="1:85" x14ac:dyDescent="0.35">
      <c r="A610" s="155" t="s">
        <v>11129</v>
      </c>
      <c r="B610" s="139" t="s">
        <v>4075</v>
      </c>
      <c r="C610" s="18">
        <v>42248</v>
      </c>
      <c r="D610" s="144">
        <v>0.92708333333333337</v>
      </c>
      <c r="E610" s="141" t="s">
        <v>13271</v>
      </c>
      <c r="F610" s="141">
        <v>3</v>
      </c>
      <c r="G610" s="141" t="s">
        <v>2741</v>
      </c>
      <c r="H610" s="141">
        <v>2015</v>
      </c>
      <c r="I610" s="18">
        <v>42248</v>
      </c>
      <c r="J610" s="144">
        <v>0.92708333333333337</v>
      </c>
      <c r="K610" s="378"/>
      <c r="L610" s="139" t="s">
        <v>4075</v>
      </c>
      <c r="M610" s="141"/>
      <c r="N610" s="248"/>
      <c r="O610" s="141" t="s">
        <v>26</v>
      </c>
      <c r="P610" s="141"/>
      <c r="Q610" s="141" t="s">
        <v>11130</v>
      </c>
      <c r="R610" s="141" t="s">
        <v>11131</v>
      </c>
      <c r="S610" s="141"/>
      <c r="T610" s="141"/>
      <c r="U610" s="141"/>
      <c r="V610" s="141"/>
      <c r="W610" s="139" t="s">
        <v>4075</v>
      </c>
      <c r="X610" s="141" t="s">
        <v>25</v>
      </c>
      <c r="Y610" s="141" t="s">
        <v>27</v>
      </c>
      <c r="Z610" s="141" t="s">
        <v>4</v>
      </c>
      <c r="AA610" s="141" t="s">
        <v>34</v>
      </c>
      <c r="AB610" s="141"/>
      <c r="AC610" s="139" t="s">
        <v>18049</v>
      </c>
      <c r="AD610" s="380"/>
      <c r="AE610" s="139" t="s">
        <v>103</v>
      </c>
      <c r="AF610" s="139" t="s">
        <v>13075</v>
      </c>
      <c r="AG610" s="139" t="s">
        <v>103</v>
      </c>
      <c r="AH610" s="139" t="s">
        <v>1378</v>
      </c>
      <c r="AI610" s="139" t="s">
        <v>7340</v>
      </c>
      <c r="AJ610" s="139"/>
      <c r="AK610" s="139" t="s">
        <v>7340</v>
      </c>
      <c r="AL610" s="139" t="s">
        <v>1408</v>
      </c>
      <c r="AM610" s="141" t="s">
        <v>1537</v>
      </c>
      <c r="AN610" s="141" t="s">
        <v>8</v>
      </c>
      <c r="AO610" s="139" t="s">
        <v>1614</v>
      </c>
      <c r="AP610" s="139" t="s">
        <v>7</v>
      </c>
      <c r="AQ610" s="139"/>
      <c r="AR610" s="381"/>
      <c r="AS610" s="139" t="s">
        <v>4075</v>
      </c>
      <c r="AT610" s="141" t="s">
        <v>1404</v>
      </c>
      <c r="AU610" s="141"/>
      <c r="AV610" s="383"/>
      <c r="AW610" s="385"/>
      <c r="AX610" s="139"/>
      <c r="AY610" t="s">
        <v>18660</v>
      </c>
      <c r="AZ610">
        <v>12000</v>
      </c>
      <c r="BA610" s="381"/>
      <c r="BB610" s="139" t="s">
        <v>1452</v>
      </c>
      <c r="BC610" s="166"/>
      <c r="BD610" s="166"/>
      <c r="BE610" s="166"/>
      <c r="BF610" s="166"/>
      <c r="BG610" s="166"/>
      <c r="BH610" s="308"/>
      <c r="BI610" s="308"/>
      <c r="BJ610" s="141" t="s">
        <v>26</v>
      </c>
      <c r="BK610" s="141" t="s">
        <v>26</v>
      </c>
      <c r="BL610" s="141"/>
      <c r="BM610" s="141"/>
      <c r="BN610" s="139" t="s">
        <v>4075</v>
      </c>
      <c r="BQ610" s="141"/>
      <c r="BV610" s="141"/>
      <c r="BX610" s="141"/>
      <c r="BY610" s="141"/>
      <c r="BZ610" s="141"/>
      <c r="CA610" s="141"/>
      <c r="CB610" s="141"/>
      <c r="CC610" s="141"/>
      <c r="CD610" s="141"/>
      <c r="CE610" s="141"/>
      <c r="CF610" s="141"/>
      <c r="CG610" s="141"/>
    </row>
    <row r="611" spans="1:85" x14ac:dyDescent="0.35">
      <c r="A611" s="155" t="s">
        <v>11138</v>
      </c>
      <c r="B611" s="139" t="s">
        <v>4075</v>
      </c>
      <c r="C611" s="18">
        <v>42248</v>
      </c>
      <c r="D611" s="144">
        <v>6.1805555555555558E-2</v>
      </c>
      <c r="E611" s="141" t="s">
        <v>13271</v>
      </c>
      <c r="F611" s="141">
        <v>3</v>
      </c>
      <c r="G611" s="141" t="s">
        <v>2741</v>
      </c>
      <c r="H611" s="141">
        <v>2015</v>
      </c>
      <c r="I611" s="18">
        <v>42248</v>
      </c>
      <c r="J611" s="144">
        <v>6.1805555555555558E-2</v>
      </c>
      <c r="K611" s="378"/>
      <c r="L611" s="139" t="s">
        <v>4075</v>
      </c>
      <c r="M611" s="141"/>
      <c r="N611" s="248"/>
      <c r="O611" s="141" t="s">
        <v>26</v>
      </c>
      <c r="P611" s="141"/>
      <c r="Q611" s="141" t="s">
        <v>11139</v>
      </c>
      <c r="R611" s="141" t="s">
        <v>11140</v>
      </c>
      <c r="S611" s="141"/>
      <c r="T611" s="141"/>
      <c r="U611" s="141">
        <v>110611175</v>
      </c>
      <c r="V611" s="141"/>
      <c r="W611" s="139" t="s">
        <v>4075</v>
      </c>
      <c r="X611" s="141" t="s">
        <v>25</v>
      </c>
      <c r="Y611" s="141" t="s">
        <v>27</v>
      </c>
      <c r="Z611" s="141" t="s">
        <v>13</v>
      </c>
      <c r="AA611" s="141" t="s">
        <v>34</v>
      </c>
      <c r="AB611" s="141"/>
      <c r="AC611" s="139" t="s">
        <v>18051</v>
      </c>
      <c r="AD611" s="380"/>
      <c r="AE611" s="139" t="s">
        <v>103</v>
      </c>
      <c r="AF611" s="139" t="s">
        <v>13069</v>
      </c>
      <c r="AG611" s="139" t="s">
        <v>103</v>
      </c>
      <c r="AH611" s="139" t="s">
        <v>1378</v>
      </c>
      <c r="AI611" s="139" t="s">
        <v>7399</v>
      </c>
      <c r="AJ611" s="139"/>
      <c r="AK611" s="139" t="s">
        <v>7399</v>
      </c>
      <c r="AL611" s="139" t="s">
        <v>7</v>
      </c>
      <c r="AM611" s="141" t="s">
        <v>4004</v>
      </c>
      <c r="AN611" s="141" t="s">
        <v>8</v>
      </c>
      <c r="AO611" s="139" t="s">
        <v>1614</v>
      </c>
      <c r="AP611" s="139" t="s">
        <v>7</v>
      </c>
      <c r="AQ611" s="139"/>
      <c r="AR611" s="381"/>
      <c r="AS611" s="139" t="s">
        <v>4075</v>
      </c>
      <c r="AT611" s="141" t="s">
        <v>1404</v>
      </c>
      <c r="AU611" s="141"/>
      <c r="AV611" s="383"/>
      <c r="AW611" s="385"/>
      <c r="AX611" s="139"/>
      <c r="AY611" t="s">
        <v>18661</v>
      </c>
      <c r="AZ611">
        <v>21000</v>
      </c>
      <c r="BA611" s="381"/>
      <c r="BB611" s="139" t="s">
        <v>17</v>
      </c>
      <c r="BC611" s="166"/>
      <c r="BD611" s="166"/>
      <c r="BE611" s="166"/>
      <c r="BF611" s="166"/>
      <c r="BG611" s="166"/>
      <c r="BH611" s="308"/>
      <c r="BI611" s="308"/>
      <c r="BJ611" s="141" t="s">
        <v>26</v>
      </c>
      <c r="BK611" s="141" t="s">
        <v>26</v>
      </c>
      <c r="BL611" s="141"/>
      <c r="BM611" s="141"/>
      <c r="BN611" s="139" t="s">
        <v>4075</v>
      </c>
      <c r="BQ611" s="141"/>
      <c r="BV611" s="141"/>
      <c r="BX611" s="141"/>
      <c r="BY611" s="141"/>
      <c r="BZ611" s="141"/>
      <c r="CA611" s="141"/>
      <c r="CB611" s="141"/>
      <c r="CC611" s="141"/>
      <c r="CD611" s="141"/>
      <c r="CE611" s="141"/>
      <c r="CF611" s="141"/>
      <c r="CG611" s="141"/>
    </row>
    <row r="612" spans="1:85" x14ac:dyDescent="0.35">
      <c r="A612" s="155" t="s">
        <v>11135</v>
      </c>
      <c r="B612" s="139" t="s">
        <v>4075</v>
      </c>
      <c r="C612" s="18">
        <v>42248</v>
      </c>
      <c r="D612" s="144">
        <v>0.44027777777777777</v>
      </c>
      <c r="E612" s="141" t="s">
        <v>13271</v>
      </c>
      <c r="F612" s="141">
        <v>3</v>
      </c>
      <c r="G612" s="141" t="s">
        <v>2741</v>
      </c>
      <c r="H612" s="141">
        <v>2015</v>
      </c>
      <c r="I612" s="18">
        <v>42248</v>
      </c>
      <c r="J612" s="144">
        <v>0.44027777777777777</v>
      </c>
      <c r="K612" s="378"/>
      <c r="L612" s="139" t="s">
        <v>4075</v>
      </c>
      <c r="M612" s="141"/>
      <c r="N612" s="248"/>
      <c r="O612" s="141" t="s">
        <v>26</v>
      </c>
      <c r="P612" s="141"/>
      <c r="Q612" s="141" t="s">
        <v>11136</v>
      </c>
      <c r="R612" s="141" t="s">
        <v>11137</v>
      </c>
      <c r="S612" s="141"/>
      <c r="T612" s="141"/>
      <c r="U612" s="141"/>
      <c r="V612" s="141"/>
      <c r="W612" s="139" t="s">
        <v>4075</v>
      </c>
      <c r="X612" s="141" t="s">
        <v>25</v>
      </c>
      <c r="Y612" s="141" t="s">
        <v>27</v>
      </c>
      <c r="Z612" s="141" t="s">
        <v>4</v>
      </c>
      <c r="AA612" s="141" t="s">
        <v>34</v>
      </c>
      <c r="AB612" s="141"/>
      <c r="AC612" s="139" t="s">
        <v>18047</v>
      </c>
      <c r="AD612" s="380"/>
      <c r="AE612" s="139" t="s">
        <v>103</v>
      </c>
      <c r="AF612" s="139" t="s">
        <v>13079</v>
      </c>
      <c r="AG612" s="139" t="s">
        <v>103</v>
      </c>
      <c r="AH612" s="139" t="s">
        <v>1378</v>
      </c>
      <c r="AI612" s="139" t="s">
        <v>41</v>
      </c>
      <c r="AJ612" s="139"/>
      <c r="AK612" s="139" t="s">
        <v>41</v>
      </c>
      <c r="AL612" s="139"/>
      <c r="AM612" s="141" t="s">
        <v>4004</v>
      </c>
      <c r="AN612" s="141" t="s">
        <v>8</v>
      </c>
      <c r="AO612" s="139" t="s">
        <v>1477</v>
      </c>
      <c r="AP612" s="139" t="s">
        <v>7</v>
      </c>
      <c r="AQ612" s="139"/>
      <c r="AR612" s="381"/>
      <c r="AS612" s="139" t="s">
        <v>4075</v>
      </c>
      <c r="AT612" s="141" t="s">
        <v>1404</v>
      </c>
      <c r="AU612" s="141"/>
      <c r="AV612" s="383"/>
      <c r="AW612" s="385"/>
      <c r="AX612" s="139"/>
      <c r="AY612" t="s">
        <v>18662</v>
      </c>
      <c r="BA612" s="381"/>
      <c r="BB612" s="139" t="s">
        <v>1444</v>
      </c>
      <c r="BC612" s="166"/>
      <c r="BD612" s="166"/>
      <c r="BE612" s="166"/>
      <c r="BF612" s="166"/>
      <c r="BG612" s="166"/>
      <c r="BH612" s="308"/>
      <c r="BI612" s="308"/>
      <c r="BJ612" s="141" t="s">
        <v>26</v>
      </c>
      <c r="BK612" s="141" t="s">
        <v>26</v>
      </c>
      <c r="BL612" s="141"/>
      <c r="BM612" s="141"/>
      <c r="BN612" s="139" t="s">
        <v>4075</v>
      </c>
      <c r="BQ612" s="141"/>
      <c r="BV612" s="141"/>
      <c r="BX612" s="141"/>
      <c r="BY612" s="141"/>
      <c r="BZ612" s="141"/>
      <c r="CA612" s="141"/>
      <c r="CB612" s="141"/>
      <c r="CC612" s="141"/>
      <c r="CD612" s="141"/>
      <c r="CE612" s="141"/>
      <c r="CF612" s="141"/>
      <c r="CG612" s="141"/>
    </row>
    <row r="613" spans="1:85" x14ac:dyDescent="0.35">
      <c r="A613" s="155" t="s">
        <v>11128</v>
      </c>
      <c r="B613" s="139" t="s">
        <v>4075</v>
      </c>
      <c r="C613" s="18">
        <v>42249</v>
      </c>
      <c r="D613" s="144">
        <v>0.79652777777777772</v>
      </c>
      <c r="E613" s="141" t="s">
        <v>13271</v>
      </c>
      <c r="F613" s="141">
        <v>3</v>
      </c>
      <c r="G613" s="141" t="s">
        <v>2741</v>
      </c>
      <c r="H613" s="141">
        <v>2015</v>
      </c>
      <c r="I613" s="18"/>
      <c r="J613" s="144"/>
      <c r="K613" s="378"/>
      <c r="L613" s="139" t="s">
        <v>4075</v>
      </c>
      <c r="M613" s="141"/>
      <c r="N613" s="248"/>
      <c r="O613" s="141" t="s">
        <v>26</v>
      </c>
      <c r="P613" s="141"/>
      <c r="Q613" s="141"/>
      <c r="R613" s="141"/>
      <c r="S613" s="141"/>
      <c r="T613" s="141"/>
      <c r="U613" s="141"/>
      <c r="V613" s="141"/>
      <c r="W613" s="139" t="s">
        <v>4075</v>
      </c>
      <c r="X613" s="141" t="s">
        <v>25</v>
      </c>
      <c r="Y613" s="141" t="s">
        <v>27</v>
      </c>
      <c r="Z613" s="141" t="s">
        <v>4</v>
      </c>
      <c r="AA613" s="141" t="s">
        <v>34</v>
      </c>
      <c r="AB613" s="141"/>
      <c r="AC613" s="139" t="s">
        <v>18049</v>
      </c>
      <c r="AD613" s="380"/>
      <c r="AE613" s="139" t="s">
        <v>103</v>
      </c>
      <c r="AF613" s="139" t="s">
        <v>13079</v>
      </c>
      <c r="AG613" s="139" t="s">
        <v>103</v>
      </c>
      <c r="AH613" s="139" t="s">
        <v>1378</v>
      </c>
      <c r="AI613" s="139" t="s">
        <v>41</v>
      </c>
      <c r="AJ613" s="139"/>
      <c r="AK613" s="139" t="s">
        <v>41</v>
      </c>
      <c r="AL613" s="139"/>
      <c r="AM613" s="141" t="s">
        <v>4004</v>
      </c>
      <c r="AN613" s="141" t="s">
        <v>8</v>
      </c>
      <c r="AO613" s="139" t="s">
        <v>1477</v>
      </c>
      <c r="AP613" s="139" t="s">
        <v>7</v>
      </c>
      <c r="AQ613" s="139"/>
      <c r="AR613" s="381"/>
      <c r="AS613" s="139" t="s">
        <v>4075</v>
      </c>
      <c r="AT613" s="141" t="s">
        <v>1404</v>
      </c>
      <c r="AU613" s="141"/>
      <c r="AV613" s="383"/>
      <c r="AW613" s="385"/>
      <c r="AX613" s="139"/>
      <c r="AY613" t="s">
        <v>18257</v>
      </c>
      <c r="BA613" s="381"/>
      <c r="BB613" s="139" t="s">
        <v>1444</v>
      </c>
      <c r="BC613" s="166"/>
      <c r="BD613" s="166"/>
      <c r="BE613" s="166"/>
      <c r="BF613" s="166"/>
      <c r="BG613" s="166"/>
      <c r="BH613" s="308"/>
      <c r="BI613" s="308"/>
      <c r="BJ613" s="141" t="s">
        <v>26</v>
      </c>
      <c r="BK613" s="141" t="s">
        <v>26</v>
      </c>
      <c r="BL613" s="141"/>
      <c r="BM613" s="141"/>
      <c r="BN613" s="139" t="s">
        <v>4075</v>
      </c>
      <c r="BQ613" s="141"/>
      <c r="BV613" s="141"/>
      <c r="BX613" s="141"/>
      <c r="BY613" s="141"/>
      <c r="BZ613" s="141"/>
      <c r="CA613" s="141"/>
      <c r="CB613" s="141"/>
      <c r="CC613" s="141"/>
      <c r="CD613" s="141"/>
      <c r="CE613" s="141"/>
      <c r="CF613" s="141"/>
      <c r="CG613" s="141"/>
    </row>
    <row r="614" spans="1:85" x14ac:dyDescent="0.35">
      <c r="A614" s="155" t="s">
        <v>11125</v>
      </c>
      <c r="B614" s="139" t="s">
        <v>4075</v>
      </c>
      <c r="C614" s="18">
        <v>42250</v>
      </c>
      <c r="D614" s="144">
        <v>0.82708333333333328</v>
      </c>
      <c r="E614" s="141" t="s">
        <v>13271</v>
      </c>
      <c r="F614" s="141">
        <v>3</v>
      </c>
      <c r="G614" s="141" t="s">
        <v>2741</v>
      </c>
      <c r="H614" s="141">
        <v>2015</v>
      </c>
      <c r="I614" s="18">
        <v>42250</v>
      </c>
      <c r="J614" s="144">
        <v>0.82708333333333328</v>
      </c>
      <c r="K614" s="378"/>
      <c r="L614" s="139" t="s">
        <v>4075</v>
      </c>
      <c r="M614" s="141"/>
      <c r="N614" s="248"/>
      <c r="O614" s="141" t="s">
        <v>26</v>
      </c>
      <c r="P614" s="141"/>
      <c r="Q614" s="141" t="s">
        <v>11126</v>
      </c>
      <c r="R614" s="141" t="s">
        <v>11127</v>
      </c>
      <c r="S614" s="141"/>
      <c r="T614" s="141"/>
      <c r="U614" s="141">
        <v>110619786</v>
      </c>
      <c r="V614" s="141"/>
      <c r="W614" s="139" t="s">
        <v>4075</v>
      </c>
      <c r="X614" s="141" t="s">
        <v>25</v>
      </c>
      <c r="Y614" s="141" t="s">
        <v>27</v>
      </c>
      <c r="Z614" s="141" t="s">
        <v>4</v>
      </c>
      <c r="AA614" s="141" t="s">
        <v>34</v>
      </c>
      <c r="AB614" s="141"/>
      <c r="AC614" s="139" t="s">
        <v>18049</v>
      </c>
      <c r="AD614" s="380"/>
      <c r="AE614" s="139" t="s">
        <v>107</v>
      </c>
      <c r="AF614" s="139" t="s">
        <v>13076</v>
      </c>
      <c r="AG614" s="139" t="s">
        <v>4130</v>
      </c>
      <c r="AH614" s="139" t="s">
        <v>1378</v>
      </c>
      <c r="AI614" s="139" t="s">
        <v>1518</v>
      </c>
      <c r="AJ614" s="139"/>
      <c r="AK614" s="139" t="s">
        <v>1518</v>
      </c>
      <c r="AL614" s="139" t="s">
        <v>7</v>
      </c>
      <c r="AM614" s="141"/>
      <c r="AN614" s="141" t="s">
        <v>8</v>
      </c>
      <c r="AO614" s="139" t="s">
        <v>1614</v>
      </c>
      <c r="AP614" s="139" t="s">
        <v>7</v>
      </c>
      <c r="AQ614" s="139"/>
      <c r="AR614" s="381"/>
      <c r="AS614" s="139" t="s">
        <v>4075</v>
      </c>
      <c r="AT614" s="141" t="s">
        <v>1404</v>
      </c>
      <c r="AU614" s="141"/>
      <c r="AV614" s="383"/>
      <c r="AW614" s="385"/>
      <c r="AX614" s="139"/>
      <c r="AY614" t="s">
        <v>18663</v>
      </c>
      <c r="AZ614">
        <v>12000</v>
      </c>
      <c r="BA614" s="381"/>
      <c r="BB614" s="139" t="s">
        <v>17</v>
      </c>
      <c r="BC614" s="166"/>
      <c r="BD614" s="166"/>
      <c r="BE614" s="166"/>
      <c r="BF614" s="166"/>
      <c r="BG614" s="166"/>
      <c r="BH614" s="308"/>
      <c r="BI614" s="308"/>
      <c r="BJ614" s="141" t="s">
        <v>26</v>
      </c>
      <c r="BK614" s="141" t="s">
        <v>26</v>
      </c>
      <c r="BL614" s="141"/>
      <c r="BM614" s="141"/>
      <c r="BN614" s="139" t="s">
        <v>4075</v>
      </c>
      <c r="BQ614" s="141"/>
      <c r="BV614" s="141"/>
      <c r="BX614" s="141"/>
      <c r="BY614" s="141"/>
      <c r="BZ614" s="141"/>
      <c r="CA614" s="141"/>
      <c r="CB614" s="141"/>
      <c r="CC614" s="141"/>
      <c r="CD614" s="141"/>
      <c r="CE614" s="141"/>
      <c r="CF614" s="141"/>
      <c r="CG614" s="141"/>
    </row>
    <row r="615" spans="1:85" x14ac:dyDescent="0.35">
      <c r="A615" s="155" t="s">
        <v>11119</v>
      </c>
      <c r="B615" s="139" t="s">
        <v>4075</v>
      </c>
      <c r="C615" s="18">
        <v>42251</v>
      </c>
      <c r="D615" s="144">
        <v>0.3659722222222222</v>
      </c>
      <c r="E615" s="141" t="s">
        <v>13271</v>
      </c>
      <c r="F615" s="141">
        <v>3</v>
      </c>
      <c r="G615" s="141" t="s">
        <v>2741</v>
      </c>
      <c r="H615" s="141">
        <v>2015</v>
      </c>
      <c r="I615" s="18">
        <v>42251</v>
      </c>
      <c r="J615" s="144">
        <v>0.3659722222222222</v>
      </c>
      <c r="K615" s="378"/>
      <c r="L615" s="139" t="s">
        <v>4075</v>
      </c>
      <c r="M615" s="141"/>
      <c r="N615" s="248"/>
      <c r="O615" s="141" t="s">
        <v>26</v>
      </c>
      <c r="P615" s="141"/>
      <c r="Q615" s="141" t="s">
        <v>11120</v>
      </c>
      <c r="R615" s="141" t="s">
        <v>11121</v>
      </c>
      <c r="S615" s="141"/>
      <c r="T615" s="141"/>
      <c r="U615" s="141">
        <v>110620723</v>
      </c>
      <c r="V615" s="141"/>
      <c r="W615" s="139" t="s">
        <v>4075</v>
      </c>
      <c r="X615" s="141" t="s">
        <v>25</v>
      </c>
      <c r="Y615" s="141" t="s">
        <v>27</v>
      </c>
      <c r="Z615" s="141" t="s">
        <v>4</v>
      </c>
      <c r="AA615" s="141" t="s">
        <v>34</v>
      </c>
      <c r="AB615" s="141"/>
      <c r="AC615" s="139" t="s">
        <v>18047</v>
      </c>
      <c r="AD615" s="380"/>
      <c r="AE615" s="139" t="s">
        <v>4</v>
      </c>
      <c r="AF615" s="139" t="s">
        <v>13073</v>
      </c>
      <c r="AG615" s="139" t="s">
        <v>4</v>
      </c>
      <c r="AH615" s="139" t="s">
        <v>1378</v>
      </c>
      <c r="AI615" s="139" t="s">
        <v>15678</v>
      </c>
      <c r="AJ615" s="139"/>
      <c r="AK615" s="139" t="s">
        <v>15678</v>
      </c>
      <c r="AL615" s="139" t="s">
        <v>7</v>
      </c>
      <c r="AM615" s="141" t="s">
        <v>1537</v>
      </c>
      <c r="AN615" s="141" t="s">
        <v>8</v>
      </c>
      <c r="AO615" s="139" t="s">
        <v>1614</v>
      </c>
      <c r="AP615" s="139" t="s">
        <v>7</v>
      </c>
      <c r="AQ615" s="139"/>
      <c r="AR615" s="381"/>
      <c r="AS615" s="139" t="s">
        <v>4075</v>
      </c>
      <c r="AT615" s="141" t="s">
        <v>1404</v>
      </c>
      <c r="AU615" s="141"/>
      <c r="AV615" s="383"/>
      <c r="AW615" s="385"/>
      <c r="AX615" s="139"/>
      <c r="AY615" t="s">
        <v>18636</v>
      </c>
      <c r="AZ615">
        <v>12000</v>
      </c>
      <c r="BA615" s="381"/>
      <c r="BB615" s="139" t="s">
        <v>1450</v>
      </c>
      <c r="BC615" s="166"/>
      <c r="BD615" s="166"/>
      <c r="BE615" s="166"/>
      <c r="BF615" s="166"/>
      <c r="BG615" s="166"/>
      <c r="BH615" s="308"/>
      <c r="BI615" s="308"/>
      <c r="BJ615" s="141" t="s">
        <v>26</v>
      </c>
      <c r="BK615" s="141" t="s">
        <v>26</v>
      </c>
      <c r="BL615" s="141"/>
      <c r="BM615" s="141"/>
      <c r="BN615" s="139" t="s">
        <v>4075</v>
      </c>
      <c r="BQ615" s="141" t="s">
        <v>15750</v>
      </c>
      <c r="BR615" s="135" t="s">
        <v>15680</v>
      </c>
      <c r="BT615" s="135" t="s">
        <v>15349</v>
      </c>
      <c r="BU615" s="135" t="s">
        <v>15363</v>
      </c>
      <c r="BV615" s="141" t="s">
        <v>1946</v>
      </c>
      <c r="BW615" s="135" t="s">
        <v>13284</v>
      </c>
      <c r="BX615" s="141" t="s">
        <v>15681</v>
      </c>
      <c r="BY615" s="141" t="s">
        <v>12</v>
      </c>
      <c r="BZ615" s="141" t="s">
        <v>26</v>
      </c>
      <c r="CA615" s="141" t="s">
        <v>1848</v>
      </c>
      <c r="CB615" s="141"/>
      <c r="CC615" s="141" t="s">
        <v>15686</v>
      </c>
      <c r="CD615" s="141" t="s">
        <v>15687</v>
      </c>
      <c r="CE615" s="141" t="s">
        <v>15452</v>
      </c>
      <c r="CF615" s="141" t="s">
        <v>15451</v>
      </c>
      <c r="CG615" s="141" t="s">
        <v>4004</v>
      </c>
    </row>
    <row r="616" spans="1:85" x14ac:dyDescent="0.35">
      <c r="A616" s="155" t="s">
        <v>11122</v>
      </c>
      <c r="B616" s="139" t="s">
        <v>4075</v>
      </c>
      <c r="C616" s="18">
        <v>42251</v>
      </c>
      <c r="D616" s="144">
        <v>0.32569444444444445</v>
      </c>
      <c r="E616" s="141" t="s">
        <v>13271</v>
      </c>
      <c r="F616" s="141">
        <v>3</v>
      </c>
      <c r="G616" s="141" t="s">
        <v>2741</v>
      </c>
      <c r="H616" s="141">
        <v>2015</v>
      </c>
      <c r="I616" s="18">
        <v>42251</v>
      </c>
      <c r="J616" s="144">
        <v>0.32569444444444445</v>
      </c>
      <c r="K616" s="378"/>
      <c r="L616" s="139" t="s">
        <v>4075</v>
      </c>
      <c r="M616" s="141"/>
      <c r="N616" s="248"/>
      <c r="O616" s="141" t="s">
        <v>26</v>
      </c>
      <c r="P616" s="141"/>
      <c r="Q616" s="141" t="s">
        <v>11123</v>
      </c>
      <c r="R616" s="141" t="s">
        <v>11124</v>
      </c>
      <c r="S616" s="141"/>
      <c r="T616" s="141"/>
      <c r="U616" s="141">
        <v>110620728</v>
      </c>
      <c r="V616" s="141"/>
      <c r="W616" s="139" t="s">
        <v>4075</v>
      </c>
      <c r="X616" s="141" t="s">
        <v>25</v>
      </c>
      <c r="Y616" s="141" t="s">
        <v>27</v>
      </c>
      <c r="Z616" s="141" t="s">
        <v>4</v>
      </c>
      <c r="AA616" s="141" t="s">
        <v>34</v>
      </c>
      <c r="AB616" s="141"/>
      <c r="AC616" s="139" t="s">
        <v>18050</v>
      </c>
      <c r="AD616" s="380"/>
      <c r="AE616" s="139" t="s">
        <v>102</v>
      </c>
      <c r="AF616" s="139" t="s">
        <v>13078</v>
      </c>
      <c r="AG616" s="139" t="s">
        <v>102</v>
      </c>
      <c r="AH616" s="139" t="s">
        <v>1378</v>
      </c>
      <c r="AI616" s="139" t="s">
        <v>87</v>
      </c>
      <c r="AJ616" s="139" t="s">
        <v>87</v>
      </c>
      <c r="AK616" s="139"/>
      <c r="AL616" s="139"/>
      <c r="AM616" s="141" t="s">
        <v>4004</v>
      </c>
      <c r="AN616" s="141" t="s">
        <v>8</v>
      </c>
      <c r="AO616" s="139" t="s">
        <v>1614</v>
      </c>
      <c r="AP616" s="139" t="s">
        <v>7</v>
      </c>
      <c r="AQ616" s="139"/>
      <c r="AR616" s="381"/>
      <c r="AS616" s="139" t="s">
        <v>4075</v>
      </c>
      <c r="AT616" s="141" t="s">
        <v>43</v>
      </c>
      <c r="AU616" s="141">
        <v>246</v>
      </c>
      <c r="AV616" s="383"/>
      <c r="AW616" s="385"/>
      <c r="AX616" s="139"/>
      <c r="AY616" t="s">
        <v>18664</v>
      </c>
      <c r="AZ616">
        <v>12000</v>
      </c>
      <c r="BA616" s="381"/>
      <c r="BB616" s="139" t="s">
        <v>1452</v>
      </c>
      <c r="BC616" s="166"/>
      <c r="BD616" s="166"/>
      <c r="BE616" s="166"/>
      <c r="BF616" s="166"/>
      <c r="BG616" s="166"/>
      <c r="BH616" s="308"/>
      <c r="BI616" s="308"/>
      <c r="BJ616" s="141" t="s">
        <v>26</v>
      </c>
      <c r="BK616" s="141" t="s">
        <v>26</v>
      </c>
      <c r="BL616" s="141"/>
      <c r="BM616" s="141"/>
      <c r="BN616" s="139" t="s">
        <v>4075</v>
      </c>
      <c r="BQ616" s="141"/>
      <c r="BV616" s="141"/>
      <c r="BX616" s="141"/>
      <c r="BY616" s="141"/>
      <c r="BZ616" s="141"/>
      <c r="CA616" s="141"/>
      <c r="CB616" s="141"/>
      <c r="CC616" s="141"/>
      <c r="CD616" s="141"/>
      <c r="CE616" s="141"/>
      <c r="CF616" s="141"/>
      <c r="CG616" s="141"/>
    </row>
    <row r="617" spans="1:85" x14ac:dyDescent="0.35">
      <c r="A617" s="155" t="s">
        <v>19964</v>
      </c>
      <c r="B617" s="139" t="s">
        <v>4075</v>
      </c>
      <c r="C617" s="18">
        <v>42252</v>
      </c>
      <c r="D617" s="144">
        <v>0.95527777777777778</v>
      </c>
      <c r="E617" s="141" t="s">
        <v>13271</v>
      </c>
      <c r="F617" s="141">
        <v>3</v>
      </c>
      <c r="G617" s="141" t="s">
        <v>2741</v>
      </c>
      <c r="H617" s="141">
        <v>2015</v>
      </c>
      <c r="I617" s="18">
        <v>42252</v>
      </c>
      <c r="J617" s="144">
        <v>0.95486111111111116</v>
      </c>
      <c r="K617" s="378"/>
      <c r="L617" s="139" t="s">
        <v>4075</v>
      </c>
      <c r="M617" s="141" t="s">
        <v>28</v>
      </c>
      <c r="N617" s="248">
        <v>44258</v>
      </c>
      <c r="O617" s="141" t="s">
        <v>25</v>
      </c>
      <c r="P617" s="141"/>
      <c r="Q617" s="141"/>
      <c r="R617" s="141" t="s">
        <v>1944</v>
      </c>
      <c r="S617" s="141"/>
      <c r="T617" s="141" t="s">
        <v>19965</v>
      </c>
      <c r="U617" s="141">
        <v>110622545</v>
      </c>
      <c r="V617" s="141"/>
      <c r="W617" s="139" t="s">
        <v>4075</v>
      </c>
      <c r="X617" s="141" t="s">
        <v>25</v>
      </c>
      <c r="Y617" s="141" t="s">
        <v>27</v>
      </c>
      <c r="Z617" s="141"/>
      <c r="AA617" s="141" t="s">
        <v>34</v>
      </c>
      <c r="AB617" s="141"/>
      <c r="AC617" s="139" t="s">
        <v>18047</v>
      </c>
      <c r="AD617" s="380"/>
      <c r="AE617" s="139" t="s">
        <v>102</v>
      </c>
      <c r="AF617" s="139" t="s">
        <v>13082</v>
      </c>
      <c r="AG617" s="139" t="s">
        <v>102</v>
      </c>
      <c r="AH617" s="139" t="s">
        <v>1378</v>
      </c>
      <c r="AI617" s="139" t="s">
        <v>1382</v>
      </c>
      <c r="AJ617" s="139" t="s">
        <v>60</v>
      </c>
      <c r="AK617" s="139"/>
      <c r="AL617" s="139"/>
      <c r="AM617" s="141"/>
      <c r="AN617" s="141" t="s">
        <v>8</v>
      </c>
      <c r="AO617" s="139"/>
      <c r="AP617" s="139" t="s">
        <v>60</v>
      </c>
      <c r="AQ617" s="139"/>
      <c r="AR617" s="381"/>
      <c r="AS617" s="139" t="s">
        <v>4075</v>
      </c>
      <c r="AT617" s="141" t="s">
        <v>1404</v>
      </c>
      <c r="AU617" s="141"/>
      <c r="AV617" s="383"/>
      <c r="AW617" s="385"/>
      <c r="AX617" s="139" t="s">
        <v>54</v>
      </c>
      <c r="BA617" s="381"/>
      <c r="BB617" s="139" t="s">
        <v>1444</v>
      </c>
      <c r="BC617" s="166"/>
      <c r="BD617" s="166"/>
      <c r="BE617" s="166"/>
      <c r="BF617" s="166"/>
      <c r="BG617" s="166"/>
      <c r="BH617" s="308"/>
      <c r="BI617" s="308"/>
      <c r="BJ617" s="141" t="s">
        <v>26</v>
      </c>
      <c r="BK617" s="141" t="s">
        <v>26</v>
      </c>
      <c r="BL617" s="141"/>
      <c r="BM617" s="141"/>
      <c r="BN617" s="139" t="s">
        <v>4075</v>
      </c>
      <c r="BQ617" s="141"/>
      <c r="BV617" s="141"/>
      <c r="BX617" s="141"/>
      <c r="BY617" s="141"/>
      <c r="BZ617" s="141"/>
      <c r="CA617" s="141"/>
      <c r="CB617" s="141"/>
      <c r="CC617" s="141"/>
      <c r="CD617" s="141"/>
      <c r="CE617" s="141"/>
      <c r="CF617" s="141"/>
      <c r="CG617" s="141"/>
    </row>
    <row r="618" spans="1:85" x14ac:dyDescent="0.35">
      <c r="A618" s="155" t="s">
        <v>11115</v>
      </c>
      <c r="B618" s="139" t="s">
        <v>4075</v>
      </c>
      <c r="C618" s="18">
        <v>42252</v>
      </c>
      <c r="D618" s="144">
        <v>0.69930555555555551</v>
      </c>
      <c r="E618" s="141" t="s">
        <v>13271</v>
      </c>
      <c r="F618" s="141">
        <v>3</v>
      </c>
      <c r="G618" s="141" t="s">
        <v>2741</v>
      </c>
      <c r="H618" s="141">
        <v>2015</v>
      </c>
      <c r="I618" s="18"/>
      <c r="J618" s="144"/>
      <c r="K618" s="378"/>
      <c r="L618" s="139" t="s">
        <v>4075</v>
      </c>
      <c r="M618" s="141"/>
      <c r="N618" s="248"/>
      <c r="O618" s="141" t="s">
        <v>26</v>
      </c>
      <c r="P618" s="141"/>
      <c r="Q618" s="141" t="s">
        <v>11116</v>
      </c>
      <c r="R618" s="141"/>
      <c r="S618" s="141"/>
      <c r="T618" s="141"/>
      <c r="U618" s="141"/>
      <c r="V618" s="141"/>
      <c r="W618" s="139" t="s">
        <v>4075</v>
      </c>
      <c r="X618" s="141" t="s">
        <v>25</v>
      </c>
      <c r="Y618" s="141" t="s">
        <v>27</v>
      </c>
      <c r="Z618" s="141" t="s">
        <v>4</v>
      </c>
      <c r="AA618" s="141" t="s">
        <v>34</v>
      </c>
      <c r="AB618" s="141"/>
      <c r="AC618" s="139" t="s">
        <v>18047</v>
      </c>
      <c r="AD618" s="380"/>
      <c r="AE618" s="139" t="s">
        <v>103</v>
      </c>
      <c r="AF618" s="139" t="s">
        <v>13069</v>
      </c>
      <c r="AG618" s="139" t="s">
        <v>103</v>
      </c>
      <c r="AH618" s="139" t="s">
        <v>1378</v>
      </c>
      <c r="AI618" s="139" t="s">
        <v>7399</v>
      </c>
      <c r="AJ618" s="139"/>
      <c r="AK618" s="139" t="s">
        <v>7399</v>
      </c>
      <c r="AL618" s="139" t="s">
        <v>7</v>
      </c>
      <c r="AM618" s="141" t="s">
        <v>1537</v>
      </c>
      <c r="AN618" s="141" t="s">
        <v>8</v>
      </c>
      <c r="AO618" s="139" t="s">
        <v>1477</v>
      </c>
      <c r="AP618" s="139" t="s">
        <v>7</v>
      </c>
      <c r="AQ618" s="139"/>
      <c r="AR618" s="381"/>
      <c r="AS618" s="139" t="s">
        <v>4075</v>
      </c>
      <c r="AT618" s="141" t="s">
        <v>1404</v>
      </c>
      <c r="AU618" s="141"/>
      <c r="AV618" s="383"/>
      <c r="AW618" s="385"/>
      <c r="AX618" s="139"/>
      <c r="AY618" t="s">
        <v>18665</v>
      </c>
      <c r="BA618" s="381"/>
      <c r="BB618" s="139" t="s">
        <v>17</v>
      </c>
      <c r="BC618" s="166"/>
      <c r="BD618" s="166"/>
      <c r="BE618" s="166"/>
      <c r="BF618" s="166"/>
      <c r="BG618" s="166"/>
      <c r="BH618" s="308"/>
      <c r="BI618" s="308"/>
      <c r="BJ618" s="141" t="s">
        <v>26</v>
      </c>
      <c r="BK618" s="141" t="s">
        <v>26</v>
      </c>
      <c r="BL618" s="141"/>
      <c r="BM618" s="141"/>
      <c r="BN618" s="139" t="s">
        <v>4075</v>
      </c>
      <c r="BQ618" s="141"/>
      <c r="BV618" s="141"/>
      <c r="BX618" s="141"/>
      <c r="BY618" s="141"/>
      <c r="BZ618" s="141"/>
      <c r="CA618" s="141"/>
      <c r="CB618" s="141"/>
      <c r="CC618" s="141"/>
      <c r="CD618" s="141"/>
      <c r="CE618" s="141"/>
      <c r="CF618" s="141"/>
      <c r="CG618" s="141"/>
    </row>
    <row r="619" spans="1:85" x14ac:dyDescent="0.35">
      <c r="A619" s="155" t="s">
        <v>11117</v>
      </c>
      <c r="B619" s="139" t="s">
        <v>4075</v>
      </c>
      <c r="C619" s="18">
        <v>42252</v>
      </c>
      <c r="D619" s="144">
        <v>0.23333333333333334</v>
      </c>
      <c r="E619" s="141" t="s">
        <v>13271</v>
      </c>
      <c r="F619" s="141">
        <v>3</v>
      </c>
      <c r="G619" s="141" t="s">
        <v>2741</v>
      </c>
      <c r="H619" s="141">
        <v>2015</v>
      </c>
      <c r="I619" s="18"/>
      <c r="J619" s="144"/>
      <c r="K619" s="378"/>
      <c r="L619" s="139" t="s">
        <v>4075</v>
      </c>
      <c r="M619" s="141"/>
      <c r="N619" s="248"/>
      <c r="O619" s="141" t="s">
        <v>26</v>
      </c>
      <c r="P619" s="141"/>
      <c r="Q619" s="141" t="s">
        <v>11118</v>
      </c>
      <c r="R619" s="141"/>
      <c r="S619" s="141"/>
      <c r="T619" s="141"/>
      <c r="U619" s="141"/>
      <c r="V619" s="141"/>
      <c r="W619" s="139" t="s">
        <v>4075</v>
      </c>
      <c r="X619" s="141" t="s">
        <v>25</v>
      </c>
      <c r="Y619" s="141" t="s">
        <v>27</v>
      </c>
      <c r="Z619" s="141" t="s">
        <v>16</v>
      </c>
      <c r="AA619" s="141" t="s">
        <v>34</v>
      </c>
      <c r="AB619" s="141"/>
      <c r="AC619" s="139" t="s">
        <v>18051</v>
      </c>
      <c r="AD619" s="380"/>
      <c r="AE619" s="139" t="s">
        <v>102</v>
      </c>
      <c r="AF619" s="139" t="s">
        <v>13071</v>
      </c>
      <c r="AG619" s="139" t="s">
        <v>102</v>
      </c>
      <c r="AH619" s="139" t="s">
        <v>1378</v>
      </c>
      <c r="AI619" s="139"/>
      <c r="AJ619" s="139"/>
      <c r="AK619" s="139"/>
      <c r="AL619" s="139"/>
      <c r="AM619" s="141" t="s">
        <v>1537</v>
      </c>
      <c r="AN619" s="141" t="s">
        <v>8</v>
      </c>
      <c r="AO619" s="139" t="s">
        <v>1477</v>
      </c>
      <c r="AP619" s="139" t="s">
        <v>7</v>
      </c>
      <c r="AQ619" s="139"/>
      <c r="AR619" s="381"/>
      <c r="AS619" s="139" t="s">
        <v>4075</v>
      </c>
      <c r="AT619" s="141" t="s">
        <v>1404</v>
      </c>
      <c r="AU619" s="141"/>
      <c r="AV619" s="383"/>
      <c r="AW619" s="385"/>
      <c r="AX619" s="139"/>
      <c r="AY619" t="s">
        <v>18666</v>
      </c>
      <c r="BA619" s="381"/>
      <c r="BB619" s="139" t="s">
        <v>17</v>
      </c>
      <c r="BC619" s="166"/>
      <c r="BD619" s="166"/>
      <c r="BE619" s="166"/>
      <c r="BF619" s="166"/>
      <c r="BG619" s="166"/>
      <c r="BH619" s="308"/>
      <c r="BI619" s="308"/>
      <c r="BJ619" s="141" t="s">
        <v>26</v>
      </c>
      <c r="BK619" s="141" t="s">
        <v>26</v>
      </c>
      <c r="BL619" s="141"/>
      <c r="BM619" s="141"/>
      <c r="BN619" s="139" t="s">
        <v>4075</v>
      </c>
      <c r="BQ619" s="141"/>
      <c r="BV619" s="141"/>
      <c r="BX619" s="141"/>
      <c r="BY619" s="141"/>
      <c r="BZ619" s="141"/>
      <c r="CA619" s="141"/>
      <c r="CB619" s="141"/>
      <c r="CC619" s="141"/>
      <c r="CD619" s="141"/>
      <c r="CE619" s="141"/>
      <c r="CF619" s="141"/>
      <c r="CG619" s="141"/>
    </row>
    <row r="620" spans="1:85" x14ac:dyDescent="0.35">
      <c r="A620" s="155" t="s">
        <v>11109</v>
      </c>
      <c r="B620" s="139" t="s">
        <v>4075</v>
      </c>
      <c r="C620" s="18">
        <v>42253</v>
      </c>
      <c r="D620" s="144">
        <v>0.81041666666666667</v>
      </c>
      <c r="E620" s="141" t="s">
        <v>3367</v>
      </c>
      <c r="F620" s="141">
        <v>3</v>
      </c>
      <c r="G620" s="141" t="s">
        <v>2741</v>
      </c>
      <c r="H620" s="141">
        <v>2015</v>
      </c>
      <c r="I620" s="18">
        <v>42253</v>
      </c>
      <c r="J620" s="144">
        <v>0.81041666666666667</v>
      </c>
      <c r="K620" s="378"/>
      <c r="L620" s="139" t="s">
        <v>4075</v>
      </c>
      <c r="M620" s="141"/>
      <c r="N620" s="248"/>
      <c r="O620" s="141" t="s">
        <v>26</v>
      </c>
      <c r="P620" s="141"/>
      <c r="Q620" s="141" t="s">
        <v>11110</v>
      </c>
      <c r="R620" s="141" t="s">
        <v>11111</v>
      </c>
      <c r="S620" s="141"/>
      <c r="T620" s="141"/>
      <c r="U620" s="141">
        <v>110622791</v>
      </c>
      <c r="V620" s="141"/>
      <c r="W620" s="139" t="s">
        <v>4075</v>
      </c>
      <c r="X620" s="141" t="s">
        <v>25</v>
      </c>
      <c r="Y620" s="141" t="s">
        <v>27</v>
      </c>
      <c r="Z620" s="141" t="s">
        <v>4</v>
      </c>
      <c r="AA620" s="141" t="s">
        <v>34</v>
      </c>
      <c r="AB620" s="141"/>
      <c r="AC620" s="139" t="s">
        <v>18047</v>
      </c>
      <c r="AD620" s="380"/>
      <c r="AE620" s="139" t="s">
        <v>102</v>
      </c>
      <c r="AF620" s="139" t="s">
        <v>13068</v>
      </c>
      <c r="AG620" s="139" t="s">
        <v>102</v>
      </c>
      <c r="AH620" s="139" t="s">
        <v>1378</v>
      </c>
      <c r="AI620" s="139" t="s">
        <v>7</v>
      </c>
      <c r="AJ620" s="139" t="s">
        <v>7</v>
      </c>
      <c r="AK620" s="139"/>
      <c r="AL620" s="139"/>
      <c r="AM620" s="141" t="s">
        <v>14</v>
      </c>
      <c r="AN620" s="141" t="s">
        <v>8</v>
      </c>
      <c r="AO620" s="139" t="s">
        <v>1614</v>
      </c>
      <c r="AP620" s="139" t="s">
        <v>7</v>
      </c>
      <c r="AQ620" s="139"/>
      <c r="AR620" s="381"/>
      <c r="AS620" s="139" t="s">
        <v>4075</v>
      </c>
      <c r="AT620" s="141" t="s">
        <v>43</v>
      </c>
      <c r="AU620" s="141">
        <v>512</v>
      </c>
      <c r="AV620" s="383"/>
      <c r="AW620" s="385"/>
      <c r="AX620" s="139"/>
      <c r="AY620" t="s">
        <v>18425</v>
      </c>
      <c r="AZ620">
        <v>12000</v>
      </c>
      <c r="BA620" s="381"/>
      <c r="BB620" s="139" t="s">
        <v>17</v>
      </c>
      <c r="BC620" s="166"/>
      <c r="BD620" s="166"/>
      <c r="BE620" s="166"/>
      <c r="BF620" s="166"/>
      <c r="BG620" s="166"/>
      <c r="BH620" s="308"/>
      <c r="BI620" s="308"/>
      <c r="BJ620" s="141" t="s">
        <v>26</v>
      </c>
      <c r="BK620" s="141" t="s">
        <v>26</v>
      </c>
      <c r="BL620" s="141"/>
      <c r="BM620" s="141"/>
      <c r="BN620" s="139" t="s">
        <v>4075</v>
      </c>
      <c r="BQ620" s="141"/>
      <c r="BV620" s="141"/>
      <c r="BX620" s="141"/>
      <c r="BY620" s="141"/>
      <c r="BZ620" s="141"/>
      <c r="CA620" s="141"/>
      <c r="CB620" s="141"/>
      <c r="CC620" s="141"/>
      <c r="CD620" s="141"/>
      <c r="CE620" s="141"/>
      <c r="CF620" s="141"/>
      <c r="CG620" s="141"/>
    </row>
    <row r="621" spans="1:85" x14ac:dyDescent="0.35">
      <c r="A621" s="155" t="s">
        <v>11107</v>
      </c>
      <c r="B621" s="139" t="s">
        <v>4075</v>
      </c>
      <c r="C621" s="18">
        <v>42253</v>
      </c>
      <c r="D621" s="144">
        <v>0.81944444444444442</v>
      </c>
      <c r="E621" s="141" t="s">
        <v>3367</v>
      </c>
      <c r="F621" s="141">
        <v>3</v>
      </c>
      <c r="G621" s="141" t="s">
        <v>2741</v>
      </c>
      <c r="H621" s="141">
        <v>2015</v>
      </c>
      <c r="I621" s="18"/>
      <c r="J621" s="144"/>
      <c r="K621" s="378"/>
      <c r="L621" s="139" t="s">
        <v>4075</v>
      </c>
      <c r="M621" s="141"/>
      <c r="N621" s="248"/>
      <c r="O621" s="141" t="s">
        <v>26</v>
      </c>
      <c r="P621" s="141"/>
      <c r="Q621" s="141" t="s">
        <v>11108</v>
      </c>
      <c r="R621" s="141"/>
      <c r="S621" s="141"/>
      <c r="T621" s="141"/>
      <c r="U621" s="141"/>
      <c r="V621" s="141"/>
      <c r="W621" s="139" t="s">
        <v>4075</v>
      </c>
      <c r="X621" s="141" t="s">
        <v>25</v>
      </c>
      <c r="Y621" s="141" t="s">
        <v>27</v>
      </c>
      <c r="Z621" s="141" t="s">
        <v>4</v>
      </c>
      <c r="AA621" s="141" t="s">
        <v>34</v>
      </c>
      <c r="AB621" s="141"/>
      <c r="AC621" s="139" t="s">
        <v>18049</v>
      </c>
      <c r="AD621" s="380"/>
      <c r="AE621" s="139" t="s">
        <v>4</v>
      </c>
      <c r="AF621" s="139" t="s">
        <v>13073</v>
      </c>
      <c r="AG621" s="139" t="s">
        <v>4</v>
      </c>
      <c r="AH621" s="139" t="s">
        <v>1378</v>
      </c>
      <c r="AI621" s="139" t="s">
        <v>15678</v>
      </c>
      <c r="AJ621" s="139"/>
      <c r="AK621" s="139" t="s">
        <v>15678</v>
      </c>
      <c r="AL621" s="139" t="s">
        <v>7</v>
      </c>
      <c r="AM621" s="141" t="s">
        <v>1537</v>
      </c>
      <c r="AN621" s="141" t="s">
        <v>8</v>
      </c>
      <c r="AO621" s="139" t="s">
        <v>1477</v>
      </c>
      <c r="AP621" s="139" t="s">
        <v>7</v>
      </c>
      <c r="AQ621" s="139"/>
      <c r="AR621" s="381"/>
      <c r="AS621" s="139" t="s">
        <v>4075</v>
      </c>
      <c r="AT621" s="141" t="s">
        <v>1404</v>
      </c>
      <c r="AU621" s="141"/>
      <c r="AV621" s="383"/>
      <c r="AW621" s="385"/>
      <c r="AX621" s="139"/>
      <c r="AY621" t="s">
        <v>18667</v>
      </c>
      <c r="BA621" s="381"/>
      <c r="BB621" s="139" t="s">
        <v>17</v>
      </c>
      <c r="BC621" s="166"/>
      <c r="BD621" s="166"/>
      <c r="BE621" s="166"/>
      <c r="BF621" s="166"/>
      <c r="BG621" s="166"/>
      <c r="BH621" s="308"/>
      <c r="BI621" s="308"/>
      <c r="BJ621" s="141" t="s">
        <v>26</v>
      </c>
      <c r="BK621" s="141" t="s">
        <v>26</v>
      </c>
      <c r="BL621" s="141"/>
      <c r="BM621" s="141"/>
      <c r="BN621" s="139" t="s">
        <v>4075</v>
      </c>
      <c r="BQ621" s="141"/>
      <c r="BV621" s="141"/>
      <c r="BX621" s="141"/>
      <c r="BY621" s="141"/>
      <c r="BZ621" s="141"/>
      <c r="CA621" s="141"/>
      <c r="CB621" s="141"/>
      <c r="CC621" s="141"/>
      <c r="CD621" s="141"/>
      <c r="CE621" s="141"/>
      <c r="CF621" s="141"/>
      <c r="CG621" s="141"/>
    </row>
    <row r="622" spans="1:85" x14ac:dyDescent="0.35">
      <c r="A622" s="155" t="s">
        <v>19966</v>
      </c>
      <c r="B622" s="139" t="s">
        <v>4075</v>
      </c>
      <c r="C622" s="18">
        <v>42253</v>
      </c>
      <c r="D622" s="144">
        <v>2.6747685185185187E-2</v>
      </c>
      <c r="E622" s="141" t="s">
        <v>3367</v>
      </c>
      <c r="F622" s="141">
        <v>3</v>
      </c>
      <c r="G622" s="141" t="s">
        <v>2741</v>
      </c>
      <c r="H622" s="141">
        <v>2015</v>
      </c>
      <c r="I622" s="18">
        <v>42253</v>
      </c>
      <c r="J622" s="144">
        <v>2.6388888888888889E-2</v>
      </c>
      <c r="K622" s="378"/>
      <c r="L622" s="139" t="s">
        <v>4075</v>
      </c>
      <c r="M622" s="141" t="s">
        <v>28</v>
      </c>
      <c r="N622" s="248"/>
      <c r="O622" s="141" t="s">
        <v>25</v>
      </c>
      <c r="P622" s="141"/>
      <c r="Q622" s="141"/>
      <c r="R622" s="141" t="s">
        <v>1944</v>
      </c>
      <c r="S622" s="141"/>
      <c r="T622" s="141" t="s">
        <v>19967</v>
      </c>
      <c r="U622" s="141"/>
      <c r="V622" s="141"/>
      <c r="W622" s="139" t="s">
        <v>4075</v>
      </c>
      <c r="X622" s="141" t="s">
        <v>6</v>
      </c>
      <c r="Y622" s="141" t="s">
        <v>33</v>
      </c>
      <c r="Z622" s="141"/>
      <c r="AA622" s="141"/>
      <c r="AB622" s="141"/>
      <c r="AC622" s="139"/>
      <c r="AD622" s="380"/>
      <c r="AE622" s="139"/>
      <c r="AF622" s="139" t="s">
        <v>13072</v>
      </c>
      <c r="AG622" s="139"/>
      <c r="AH622" s="139" t="s">
        <v>13</v>
      </c>
      <c r="AI622" s="139"/>
      <c r="AJ622" s="139"/>
      <c r="AK622" s="139"/>
      <c r="AL622" s="139"/>
      <c r="AM622" s="141"/>
      <c r="AN622" s="141"/>
      <c r="AO622" s="139"/>
      <c r="AP622" s="139"/>
      <c r="AQ622" s="139"/>
      <c r="AR622" s="381"/>
      <c r="AS622" s="139" t="s">
        <v>4075</v>
      </c>
      <c r="AT622" s="141" t="s">
        <v>1404</v>
      </c>
      <c r="AU622" s="141"/>
      <c r="AV622" s="383"/>
      <c r="AW622" s="385"/>
      <c r="AX622" s="139"/>
      <c r="BA622" s="381"/>
      <c r="BB622" s="139"/>
      <c r="BC622" s="166"/>
      <c r="BD622" s="166"/>
      <c r="BE622" s="166"/>
      <c r="BF622" s="166"/>
      <c r="BG622" s="166"/>
      <c r="BH622" s="308"/>
      <c r="BI622" s="308"/>
      <c r="BJ622" s="141" t="s">
        <v>26</v>
      </c>
      <c r="BK622" s="141" t="s">
        <v>26</v>
      </c>
      <c r="BL622" s="141"/>
      <c r="BM622" s="141"/>
      <c r="BN622" s="139" t="s">
        <v>4075</v>
      </c>
      <c r="BQ622" s="141"/>
      <c r="BV622" s="141"/>
      <c r="BX622" s="141"/>
      <c r="BY622" s="141"/>
      <c r="BZ622" s="141"/>
      <c r="CA622" s="141"/>
      <c r="CB622" s="141"/>
      <c r="CC622" s="141"/>
      <c r="CD622" s="141"/>
      <c r="CE622" s="141"/>
      <c r="CF622" s="141"/>
      <c r="CG622" s="141"/>
    </row>
    <row r="623" spans="1:85" x14ac:dyDescent="0.35">
      <c r="A623" s="155" t="s">
        <v>11112</v>
      </c>
      <c r="B623" s="139" t="s">
        <v>4075</v>
      </c>
      <c r="C623" s="18">
        <v>42253</v>
      </c>
      <c r="D623" s="144">
        <v>0.56736111111111109</v>
      </c>
      <c r="E623" s="141" t="s">
        <v>3367</v>
      </c>
      <c r="F623" s="141">
        <v>3</v>
      </c>
      <c r="G623" s="141" t="s">
        <v>2741</v>
      </c>
      <c r="H623" s="141">
        <v>2015</v>
      </c>
      <c r="I623" s="18">
        <v>42253</v>
      </c>
      <c r="J623" s="144">
        <v>0.56736111111111109</v>
      </c>
      <c r="K623" s="378"/>
      <c r="L623" s="139" t="s">
        <v>4075</v>
      </c>
      <c r="M623" s="141"/>
      <c r="N623" s="248"/>
      <c r="O623" s="141" t="s">
        <v>26</v>
      </c>
      <c r="P623" s="141"/>
      <c r="Q623" s="141" t="s">
        <v>11113</v>
      </c>
      <c r="R623" s="141" t="s">
        <v>11114</v>
      </c>
      <c r="S623" s="141"/>
      <c r="T623" s="141"/>
      <c r="U623" s="141"/>
      <c r="V623" s="141"/>
      <c r="W623" s="139" t="s">
        <v>4075</v>
      </c>
      <c r="X623" s="141" t="s">
        <v>25</v>
      </c>
      <c r="Y623" s="141" t="s">
        <v>27</v>
      </c>
      <c r="Z623" s="141" t="s">
        <v>4</v>
      </c>
      <c r="AA623" s="141" t="s">
        <v>34</v>
      </c>
      <c r="AB623" s="141"/>
      <c r="AC623" s="139" t="s">
        <v>18049</v>
      </c>
      <c r="AD623" s="380"/>
      <c r="AE623" s="139" t="s">
        <v>103</v>
      </c>
      <c r="AF623" s="139" t="s">
        <v>13069</v>
      </c>
      <c r="AG623" s="139" t="s">
        <v>103</v>
      </c>
      <c r="AH623" s="139" t="s">
        <v>1378</v>
      </c>
      <c r="AI623" s="139" t="s">
        <v>7399</v>
      </c>
      <c r="AJ623" s="139"/>
      <c r="AK623" s="139" t="s">
        <v>7399</v>
      </c>
      <c r="AL623" s="139" t="s">
        <v>7</v>
      </c>
      <c r="AM623" s="141" t="s">
        <v>4004</v>
      </c>
      <c r="AN623" s="141" t="s">
        <v>8</v>
      </c>
      <c r="AO623" s="139" t="s">
        <v>1477</v>
      </c>
      <c r="AP623" s="139" t="s">
        <v>7</v>
      </c>
      <c r="AQ623" s="139"/>
      <c r="AR623" s="381"/>
      <c r="AS623" s="139" t="s">
        <v>4075</v>
      </c>
      <c r="AT623" s="141" t="s">
        <v>1404</v>
      </c>
      <c r="AU623" s="141"/>
      <c r="AV623" s="383"/>
      <c r="AW623" s="385"/>
      <c r="AX623" s="139"/>
      <c r="AY623" t="s">
        <v>18464</v>
      </c>
      <c r="BA623" s="381"/>
      <c r="BB623" s="139" t="s">
        <v>17</v>
      </c>
      <c r="BC623" s="166"/>
      <c r="BD623" s="166"/>
      <c r="BE623" s="166"/>
      <c r="BF623" s="166"/>
      <c r="BG623" s="166"/>
      <c r="BH623" s="308"/>
      <c r="BI623" s="308"/>
      <c r="BJ623" s="141" t="s">
        <v>26</v>
      </c>
      <c r="BK623" s="141" t="s">
        <v>26</v>
      </c>
      <c r="BL623" s="141"/>
      <c r="BM623" s="141"/>
      <c r="BN623" s="139" t="s">
        <v>4075</v>
      </c>
      <c r="BQ623" s="141"/>
      <c r="BV623" s="141"/>
      <c r="BX623" s="141"/>
      <c r="BY623" s="141"/>
      <c r="BZ623" s="141"/>
      <c r="CA623" s="141"/>
      <c r="CB623" s="141"/>
      <c r="CC623" s="141"/>
      <c r="CD623" s="141"/>
      <c r="CE623" s="141"/>
      <c r="CF623" s="141"/>
      <c r="CG623" s="141"/>
    </row>
    <row r="624" spans="1:85" x14ac:dyDescent="0.35">
      <c r="A624" s="155" t="s">
        <v>11104</v>
      </c>
      <c r="B624" s="139" t="s">
        <v>4075</v>
      </c>
      <c r="C624" s="18">
        <v>42254</v>
      </c>
      <c r="D624" s="144">
        <v>3.472222222222222E-3</v>
      </c>
      <c r="E624" s="141" t="s">
        <v>3367</v>
      </c>
      <c r="F624" s="141">
        <v>3</v>
      </c>
      <c r="G624" s="141" t="s">
        <v>2741</v>
      </c>
      <c r="H624" s="141">
        <v>2015</v>
      </c>
      <c r="I624" s="18">
        <v>42254</v>
      </c>
      <c r="J624" s="144">
        <v>3.472222222222222E-3</v>
      </c>
      <c r="K624" s="378"/>
      <c r="L624" s="139" t="s">
        <v>4075</v>
      </c>
      <c r="M624" s="141"/>
      <c r="N624" s="248"/>
      <c r="O624" s="141" t="s">
        <v>26</v>
      </c>
      <c r="P624" s="141"/>
      <c r="Q624" s="141" t="s">
        <v>11105</v>
      </c>
      <c r="R624" s="141" t="s">
        <v>11106</v>
      </c>
      <c r="S624" s="141"/>
      <c r="T624" s="141"/>
      <c r="U624" s="141"/>
      <c r="V624" s="141"/>
      <c r="W624" s="139" t="s">
        <v>4075</v>
      </c>
      <c r="X624" s="141" t="s">
        <v>25</v>
      </c>
      <c r="Y624" s="141" t="s">
        <v>27</v>
      </c>
      <c r="Z624" s="141" t="s">
        <v>4</v>
      </c>
      <c r="AA624" s="141" t="s">
        <v>34</v>
      </c>
      <c r="AB624" s="141"/>
      <c r="AC624" s="139" t="s">
        <v>18047</v>
      </c>
      <c r="AD624" s="380"/>
      <c r="AE624" s="139" t="s">
        <v>103</v>
      </c>
      <c r="AF624" s="139" t="s">
        <v>13075</v>
      </c>
      <c r="AG624" s="139" t="s">
        <v>103</v>
      </c>
      <c r="AH624" s="139" t="s">
        <v>1378</v>
      </c>
      <c r="AI624" s="139" t="s">
        <v>7340</v>
      </c>
      <c r="AJ624" s="139"/>
      <c r="AK624" s="139" t="s">
        <v>7340</v>
      </c>
      <c r="AL624" s="139" t="s">
        <v>1408</v>
      </c>
      <c r="AM624" s="141" t="s">
        <v>4004</v>
      </c>
      <c r="AN624" s="141" t="s">
        <v>8</v>
      </c>
      <c r="AO624" s="139" t="s">
        <v>1614</v>
      </c>
      <c r="AP624" s="139" t="s">
        <v>7</v>
      </c>
      <c r="AQ624" s="139"/>
      <c r="AR624" s="381"/>
      <c r="AS624" s="139" t="s">
        <v>4075</v>
      </c>
      <c r="AT624" s="141" t="s">
        <v>1404</v>
      </c>
      <c r="AU624" s="141"/>
      <c r="AV624" s="383"/>
      <c r="AW624" s="385"/>
      <c r="AX624" s="139"/>
      <c r="AY624" t="s">
        <v>18668</v>
      </c>
      <c r="AZ624">
        <v>12000</v>
      </c>
      <c r="BA624" s="381"/>
      <c r="BB624" s="139" t="s">
        <v>17</v>
      </c>
      <c r="BC624" s="166"/>
      <c r="BD624" s="166"/>
      <c r="BE624" s="166"/>
      <c r="BF624" s="166"/>
      <c r="BG624" s="166"/>
      <c r="BH624" s="308"/>
      <c r="BI624" s="308"/>
      <c r="BJ624" s="141" t="s">
        <v>26</v>
      </c>
      <c r="BK624" s="141" t="s">
        <v>26</v>
      </c>
      <c r="BL624" s="141"/>
      <c r="BM624" s="141"/>
      <c r="BN624" s="139" t="s">
        <v>4075</v>
      </c>
      <c r="BQ624" s="141"/>
      <c r="BV624" s="141"/>
      <c r="BX624" s="141"/>
      <c r="BY624" s="141"/>
      <c r="BZ624" s="141"/>
      <c r="CA624" s="141"/>
      <c r="CB624" s="141"/>
      <c r="CC624" s="141"/>
      <c r="CD624" s="141"/>
      <c r="CE624" s="141"/>
      <c r="CF624" s="141"/>
      <c r="CG624" s="141"/>
    </row>
    <row r="625" spans="1:85" x14ac:dyDescent="0.35">
      <c r="A625" s="155" t="s">
        <v>11103</v>
      </c>
      <c r="B625" s="139" t="s">
        <v>4075</v>
      </c>
      <c r="C625" s="18">
        <v>42255</v>
      </c>
      <c r="D625" s="144">
        <v>0.34652777777777777</v>
      </c>
      <c r="E625" s="141" t="s">
        <v>3367</v>
      </c>
      <c r="F625" s="141">
        <v>3</v>
      </c>
      <c r="G625" s="141" t="s">
        <v>2741</v>
      </c>
      <c r="H625" s="141">
        <v>2015</v>
      </c>
      <c r="I625" s="18"/>
      <c r="J625" s="144"/>
      <c r="K625" s="378"/>
      <c r="L625" s="139" t="s">
        <v>4075</v>
      </c>
      <c r="M625" s="141"/>
      <c r="N625" s="248"/>
      <c r="O625" s="141" t="s">
        <v>26</v>
      </c>
      <c r="P625" s="141"/>
      <c r="Q625" s="141"/>
      <c r="R625" s="141"/>
      <c r="S625" s="141"/>
      <c r="T625" s="141"/>
      <c r="U625" s="141"/>
      <c r="V625" s="141"/>
      <c r="W625" s="139" t="s">
        <v>4075</v>
      </c>
      <c r="X625" s="141" t="s">
        <v>25</v>
      </c>
      <c r="Y625" s="141" t="s">
        <v>27</v>
      </c>
      <c r="Z625" s="141" t="s">
        <v>4</v>
      </c>
      <c r="AA625" s="141" t="s">
        <v>34</v>
      </c>
      <c r="AB625" s="141"/>
      <c r="AC625" s="139" t="s">
        <v>18049</v>
      </c>
      <c r="AD625" s="380"/>
      <c r="AE625" s="139" t="s">
        <v>4</v>
      </c>
      <c r="AF625" s="139" t="s">
        <v>13073</v>
      </c>
      <c r="AG625" s="139" t="s">
        <v>4</v>
      </c>
      <c r="AH625" s="139" t="s">
        <v>1378</v>
      </c>
      <c r="AI625" s="139" t="s">
        <v>15678</v>
      </c>
      <c r="AJ625" s="139"/>
      <c r="AK625" s="139" t="s">
        <v>15678</v>
      </c>
      <c r="AL625" s="139" t="s">
        <v>7</v>
      </c>
      <c r="AM625" s="141" t="s">
        <v>1537</v>
      </c>
      <c r="AN625" s="141" t="s">
        <v>8</v>
      </c>
      <c r="AO625" s="139" t="s">
        <v>1477</v>
      </c>
      <c r="AP625" s="139" t="s">
        <v>7</v>
      </c>
      <c r="AQ625" s="139"/>
      <c r="AR625" s="381"/>
      <c r="AS625" s="139" t="s">
        <v>4075</v>
      </c>
      <c r="AT625" s="141" t="s">
        <v>1404</v>
      </c>
      <c r="AU625" s="141"/>
      <c r="AV625" s="383"/>
      <c r="AW625" s="385"/>
      <c r="AX625" s="139"/>
      <c r="AY625" t="s">
        <v>18669</v>
      </c>
      <c r="BA625" s="381"/>
      <c r="BB625" s="139" t="s">
        <v>17</v>
      </c>
      <c r="BC625" s="166"/>
      <c r="BD625" s="166"/>
      <c r="BE625" s="166"/>
      <c r="BF625" s="166"/>
      <c r="BG625" s="166"/>
      <c r="BH625" s="308"/>
      <c r="BI625" s="308"/>
      <c r="BJ625" s="141" t="s">
        <v>26</v>
      </c>
      <c r="BK625" s="141" t="s">
        <v>26</v>
      </c>
      <c r="BL625" s="141"/>
      <c r="BM625" s="141"/>
      <c r="BN625" s="139" t="s">
        <v>4075</v>
      </c>
      <c r="BQ625" s="141"/>
      <c r="BV625" s="141"/>
      <c r="BX625" s="141"/>
      <c r="BY625" s="141"/>
      <c r="BZ625" s="141"/>
      <c r="CA625" s="141"/>
      <c r="CB625" s="141"/>
      <c r="CC625" s="141"/>
      <c r="CD625" s="141"/>
      <c r="CE625" s="141"/>
      <c r="CF625" s="141"/>
      <c r="CG625" s="141"/>
    </row>
    <row r="626" spans="1:85" x14ac:dyDescent="0.35">
      <c r="A626" s="155" t="s">
        <v>13561</v>
      </c>
      <c r="B626" s="139" t="s">
        <v>4075</v>
      </c>
      <c r="C626" s="18">
        <v>42256</v>
      </c>
      <c r="D626" s="144">
        <v>0.60138888888888886</v>
      </c>
      <c r="E626" s="141" t="s">
        <v>3367</v>
      </c>
      <c r="F626" s="141">
        <v>3</v>
      </c>
      <c r="G626" s="141" t="s">
        <v>2741</v>
      </c>
      <c r="H626" s="141">
        <v>2015</v>
      </c>
      <c r="I626" s="18"/>
      <c r="J626" s="144"/>
      <c r="K626" s="378"/>
      <c r="L626" s="139" t="s">
        <v>4075</v>
      </c>
      <c r="M626" s="141" t="s">
        <v>13562</v>
      </c>
      <c r="N626" s="248">
        <v>44288</v>
      </c>
      <c r="O626" s="141" t="s">
        <v>25</v>
      </c>
      <c r="P626" s="141"/>
      <c r="Q626" s="141"/>
      <c r="R626" s="141"/>
      <c r="S626" s="141"/>
      <c r="T626" s="141"/>
      <c r="U626" s="141"/>
      <c r="V626" s="141" t="s">
        <v>13563</v>
      </c>
      <c r="W626" s="139" t="s">
        <v>4075</v>
      </c>
      <c r="X626" s="141" t="s">
        <v>25</v>
      </c>
      <c r="Y626" s="141" t="s">
        <v>27</v>
      </c>
      <c r="Z626" s="141" t="s">
        <v>4</v>
      </c>
      <c r="AA626" s="141" t="s">
        <v>34</v>
      </c>
      <c r="AB626" s="141"/>
      <c r="AC626" s="139" t="s">
        <v>18055</v>
      </c>
      <c r="AD626" s="380"/>
      <c r="AE626" s="139" t="s">
        <v>4</v>
      </c>
      <c r="AF626" s="139" t="s">
        <v>13073</v>
      </c>
      <c r="AG626" s="139" t="s">
        <v>4</v>
      </c>
      <c r="AH626" s="139" t="s">
        <v>1380</v>
      </c>
      <c r="AI626" s="139"/>
      <c r="AJ626" s="139"/>
      <c r="AK626" s="139" t="s">
        <v>1380</v>
      </c>
      <c r="AL626" s="139" t="s">
        <v>3687</v>
      </c>
      <c r="AM626" s="141" t="s">
        <v>9</v>
      </c>
      <c r="AN626" s="141" t="s">
        <v>8</v>
      </c>
      <c r="AO626" s="139"/>
      <c r="AP626" s="139" t="s">
        <v>3687</v>
      </c>
      <c r="AQ626" s="139"/>
      <c r="AR626" s="381"/>
      <c r="AS626" s="139" t="s">
        <v>4075</v>
      </c>
      <c r="AT626" s="141" t="s">
        <v>43</v>
      </c>
      <c r="AU626" s="141">
        <v>340</v>
      </c>
      <c r="AV626" s="383"/>
      <c r="AW626" s="385"/>
      <c r="AX626" s="139" t="s">
        <v>177</v>
      </c>
      <c r="AY626" t="s">
        <v>18670</v>
      </c>
      <c r="AZ626">
        <v>12000</v>
      </c>
      <c r="BA626" s="381"/>
      <c r="BB626" s="139" t="s">
        <v>17</v>
      </c>
      <c r="BC626" s="166">
        <v>70868</v>
      </c>
      <c r="BD626" s="166">
        <v>965</v>
      </c>
      <c r="BE626" s="166"/>
      <c r="BF626" s="166">
        <v>2</v>
      </c>
      <c r="BG626" s="166"/>
      <c r="BH626" s="308" t="s">
        <v>5502</v>
      </c>
      <c r="BI626" s="308"/>
      <c r="BJ626" s="141" t="s">
        <v>26</v>
      </c>
      <c r="BK626" s="141" t="s">
        <v>26</v>
      </c>
      <c r="BL626" s="141"/>
      <c r="BM626" s="141"/>
      <c r="BN626" s="139" t="s">
        <v>4075</v>
      </c>
      <c r="BQ626" s="141"/>
      <c r="BV626" s="141"/>
      <c r="BX626" s="141"/>
      <c r="BY626" s="141"/>
      <c r="BZ626" s="141"/>
      <c r="CA626" s="141"/>
      <c r="CB626" s="141"/>
      <c r="CC626" s="141"/>
      <c r="CD626" s="141"/>
      <c r="CE626" s="141"/>
      <c r="CF626" s="141"/>
      <c r="CG626" s="141"/>
    </row>
    <row r="627" spans="1:85" x14ac:dyDescent="0.35">
      <c r="A627" s="155" t="s">
        <v>11097</v>
      </c>
      <c r="B627" s="139" t="s">
        <v>4075</v>
      </c>
      <c r="C627" s="18">
        <v>42256</v>
      </c>
      <c r="D627" s="144">
        <v>0.88924768518518515</v>
      </c>
      <c r="E627" s="141" t="s">
        <v>3367</v>
      </c>
      <c r="F627" s="141">
        <v>3</v>
      </c>
      <c r="G627" s="141" t="s">
        <v>2741</v>
      </c>
      <c r="H627" s="141">
        <v>2015</v>
      </c>
      <c r="I627" s="18">
        <v>42256</v>
      </c>
      <c r="J627" s="144">
        <v>0.88888888888888884</v>
      </c>
      <c r="K627" s="378"/>
      <c r="L627" s="139" t="s">
        <v>4075</v>
      </c>
      <c r="M627" s="141" t="s">
        <v>28</v>
      </c>
      <c r="N627" s="248">
        <v>44258</v>
      </c>
      <c r="O627" s="141" t="s">
        <v>25</v>
      </c>
      <c r="P627" s="141"/>
      <c r="Q627" s="141" t="s">
        <v>11098</v>
      </c>
      <c r="R627" s="141" t="s">
        <v>1944</v>
      </c>
      <c r="S627" s="141"/>
      <c r="T627" s="141" t="s">
        <v>17088</v>
      </c>
      <c r="U627" s="141">
        <v>110626358</v>
      </c>
      <c r="V627" s="141"/>
      <c r="W627" s="139" t="s">
        <v>4075</v>
      </c>
      <c r="X627" s="141" t="s">
        <v>25</v>
      </c>
      <c r="Y627" s="141" t="s">
        <v>27</v>
      </c>
      <c r="Z627" s="141"/>
      <c r="AA627" s="141" t="s">
        <v>34</v>
      </c>
      <c r="AB627" s="141"/>
      <c r="AC627" s="139" t="s">
        <v>6</v>
      </c>
      <c r="AD627" s="380"/>
      <c r="AE627" s="139" t="s">
        <v>102</v>
      </c>
      <c r="AF627" s="139" t="s">
        <v>13071</v>
      </c>
      <c r="AG627" s="139" t="s">
        <v>102</v>
      </c>
      <c r="AH627" s="139" t="s">
        <v>1378</v>
      </c>
      <c r="AI627" s="139" t="s">
        <v>1387</v>
      </c>
      <c r="AJ627" s="139" t="s">
        <v>1615</v>
      </c>
      <c r="AK627" s="139"/>
      <c r="AL627" s="139"/>
      <c r="AM627" s="141" t="s">
        <v>15</v>
      </c>
      <c r="AN627" s="141" t="s">
        <v>8</v>
      </c>
      <c r="AO627" s="139"/>
      <c r="AP627" s="139" t="s">
        <v>1615</v>
      </c>
      <c r="AQ627" s="139"/>
      <c r="AR627" s="381"/>
      <c r="AS627" s="139" t="s">
        <v>4075</v>
      </c>
      <c r="AT627" s="141" t="s">
        <v>1404</v>
      </c>
      <c r="AU627" s="141"/>
      <c r="AV627" s="383"/>
      <c r="AW627" s="385"/>
      <c r="AX627" s="139" t="s">
        <v>175</v>
      </c>
      <c r="AY627" t="s">
        <v>18671</v>
      </c>
      <c r="BA627" s="381"/>
      <c r="BB627" s="139" t="s">
        <v>17</v>
      </c>
      <c r="BC627" s="166"/>
      <c r="BD627" s="166"/>
      <c r="BE627" s="166"/>
      <c r="BF627" s="166"/>
      <c r="BG627" s="166"/>
      <c r="BH627" s="308"/>
      <c r="BI627" s="308"/>
      <c r="BJ627" s="141" t="s">
        <v>26</v>
      </c>
      <c r="BK627" s="141" t="s">
        <v>26</v>
      </c>
      <c r="BL627" s="141"/>
      <c r="BM627" s="141"/>
      <c r="BN627" s="139" t="s">
        <v>4075</v>
      </c>
      <c r="BQ627" s="141"/>
      <c r="BV627" s="141"/>
      <c r="BX627" s="141"/>
      <c r="BY627" s="141"/>
      <c r="BZ627" s="141"/>
      <c r="CA627" s="141"/>
      <c r="CB627" s="141"/>
      <c r="CC627" s="141"/>
      <c r="CD627" s="141"/>
      <c r="CE627" s="141"/>
      <c r="CF627" s="141"/>
      <c r="CG627" s="141"/>
    </row>
    <row r="628" spans="1:85" x14ac:dyDescent="0.35">
      <c r="A628" s="155" t="s">
        <v>11102</v>
      </c>
      <c r="B628" s="139" t="s">
        <v>4075</v>
      </c>
      <c r="C628" s="18">
        <v>42256</v>
      </c>
      <c r="D628" s="144">
        <v>0.28055555555555556</v>
      </c>
      <c r="E628" s="141" t="s">
        <v>3367</v>
      </c>
      <c r="F628" s="141">
        <v>3</v>
      </c>
      <c r="G628" s="141" t="s">
        <v>2741</v>
      </c>
      <c r="H628" s="141">
        <v>2015</v>
      </c>
      <c r="I628" s="18"/>
      <c r="J628" s="144"/>
      <c r="K628" s="378"/>
      <c r="L628" s="139" t="s">
        <v>4075</v>
      </c>
      <c r="M628" s="141"/>
      <c r="N628" s="248"/>
      <c r="O628" s="141" t="s">
        <v>26</v>
      </c>
      <c r="P628" s="141"/>
      <c r="Q628" s="141"/>
      <c r="R628" s="141"/>
      <c r="S628" s="141"/>
      <c r="T628" s="141"/>
      <c r="U628" s="141"/>
      <c r="V628" s="141"/>
      <c r="W628" s="139" t="s">
        <v>4075</v>
      </c>
      <c r="X628" s="141" t="s">
        <v>25</v>
      </c>
      <c r="Y628" s="141" t="s">
        <v>27</v>
      </c>
      <c r="Z628" s="141" t="s">
        <v>4</v>
      </c>
      <c r="AA628" s="141" t="s">
        <v>34</v>
      </c>
      <c r="AB628" s="141"/>
      <c r="AC628" s="139" t="s">
        <v>18049</v>
      </c>
      <c r="AD628" s="380"/>
      <c r="AE628" s="139" t="s">
        <v>102</v>
      </c>
      <c r="AF628" s="139" t="s">
        <v>13084</v>
      </c>
      <c r="AG628" s="139" t="s">
        <v>102</v>
      </c>
      <c r="AH628" s="139" t="s">
        <v>1378</v>
      </c>
      <c r="AI628" s="139" t="s">
        <v>1403</v>
      </c>
      <c r="AJ628" s="139" t="s">
        <v>1403</v>
      </c>
      <c r="AK628" s="139"/>
      <c r="AL628" s="139"/>
      <c r="AM628" s="141" t="s">
        <v>4004</v>
      </c>
      <c r="AN628" s="141" t="s">
        <v>8</v>
      </c>
      <c r="AO628" s="139" t="s">
        <v>1614</v>
      </c>
      <c r="AP628" s="139" t="s">
        <v>1403</v>
      </c>
      <c r="AQ628" s="139"/>
      <c r="AR628" s="381"/>
      <c r="AS628" s="139" t="s">
        <v>4075</v>
      </c>
      <c r="AT628" s="141" t="s">
        <v>1404</v>
      </c>
      <c r="AU628" s="141"/>
      <c r="AV628" s="383"/>
      <c r="AW628" s="385"/>
      <c r="AX628" s="139"/>
      <c r="AY628" t="s">
        <v>18672</v>
      </c>
      <c r="AZ628">
        <v>12000</v>
      </c>
      <c r="BA628" s="381"/>
      <c r="BB628" s="139" t="s">
        <v>17</v>
      </c>
      <c r="BC628" s="166"/>
      <c r="BD628" s="166"/>
      <c r="BE628" s="166"/>
      <c r="BF628" s="166"/>
      <c r="BG628" s="166"/>
      <c r="BH628" s="308"/>
      <c r="BI628" s="308"/>
      <c r="BJ628" s="141" t="s">
        <v>26</v>
      </c>
      <c r="BK628" s="141" t="s">
        <v>26</v>
      </c>
      <c r="BL628" s="141"/>
      <c r="BM628" s="141"/>
      <c r="BN628" s="139" t="s">
        <v>4075</v>
      </c>
      <c r="BQ628" s="141"/>
      <c r="BV628" s="141"/>
      <c r="BX628" s="141"/>
      <c r="BY628" s="141"/>
      <c r="BZ628" s="141"/>
      <c r="CA628" s="141"/>
      <c r="CB628" s="141"/>
      <c r="CC628" s="141"/>
      <c r="CD628" s="141"/>
      <c r="CE628" s="141"/>
      <c r="CF628" s="141"/>
      <c r="CG628" s="141"/>
    </row>
    <row r="629" spans="1:85" x14ac:dyDescent="0.35">
      <c r="A629" s="155" t="s">
        <v>11099</v>
      </c>
      <c r="B629" s="139" t="s">
        <v>4075</v>
      </c>
      <c r="C629" s="18">
        <v>42256</v>
      </c>
      <c r="D629" s="144">
        <v>0.44930555555555557</v>
      </c>
      <c r="E629" s="141" t="s">
        <v>3367</v>
      </c>
      <c r="F629" s="141">
        <v>3</v>
      </c>
      <c r="G629" s="141" t="s">
        <v>2741</v>
      </c>
      <c r="H629" s="141">
        <v>2015</v>
      </c>
      <c r="I629" s="18">
        <v>42256</v>
      </c>
      <c r="J629" s="144">
        <v>0.38333333333333336</v>
      </c>
      <c r="K629" s="378"/>
      <c r="L629" s="139" t="s">
        <v>4075</v>
      </c>
      <c r="M629" s="141"/>
      <c r="N629" s="248"/>
      <c r="O629" s="141" t="s">
        <v>26</v>
      </c>
      <c r="P629" s="141"/>
      <c r="Q629" s="141" t="s">
        <v>11100</v>
      </c>
      <c r="R629" s="141" t="s">
        <v>11101</v>
      </c>
      <c r="S629" s="141"/>
      <c r="T629" s="141"/>
      <c r="U629" s="141">
        <v>110625589</v>
      </c>
      <c r="V629" s="141"/>
      <c r="W629" s="139" t="s">
        <v>4075</v>
      </c>
      <c r="X629" s="141" t="s">
        <v>25</v>
      </c>
      <c r="Y629" s="141" t="s">
        <v>27</v>
      </c>
      <c r="Z629" s="141" t="s">
        <v>4</v>
      </c>
      <c r="AA629" s="141" t="s">
        <v>34</v>
      </c>
      <c r="AB629" s="141"/>
      <c r="AC629" s="139" t="s">
        <v>18047</v>
      </c>
      <c r="AD629" s="380"/>
      <c r="AE629" s="139" t="s">
        <v>102</v>
      </c>
      <c r="AF629" s="139" t="s">
        <v>13074</v>
      </c>
      <c r="AG629" s="139" t="s">
        <v>102</v>
      </c>
      <c r="AH629" s="139" t="s">
        <v>1378</v>
      </c>
      <c r="AI629" s="139" t="s">
        <v>11</v>
      </c>
      <c r="AJ629" s="139" t="s">
        <v>11</v>
      </c>
      <c r="AK629" s="139"/>
      <c r="AL629" s="139"/>
      <c r="AM629" s="141" t="s">
        <v>4004</v>
      </c>
      <c r="AN629" s="141" t="s">
        <v>8</v>
      </c>
      <c r="AO629" s="139" t="s">
        <v>1614</v>
      </c>
      <c r="AP629" s="139" t="s">
        <v>7</v>
      </c>
      <c r="AQ629" s="139"/>
      <c r="AR629" s="381"/>
      <c r="AS629" s="139" t="s">
        <v>4075</v>
      </c>
      <c r="AT629" s="141" t="s">
        <v>44</v>
      </c>
      <c r="AU629" s="141">
        <v>520</v>
      </c>
      <c r="AV629" s="383"/>
      <c r="AW629" s="385"/>
      <c r="AX629" s="139"/>
      <c r="AY629" t="s">
        <v>18673</v>
      </c>
      <c r="AZ629">
        <v>12000</v>
      </c>
      <c r="BA629" s="381"/>
      <c r="BB629" s="139" t="s">
        <v>1483</v>
      </c>
      <c r="BC629" s="166"/>
      <c r="BD629" s="166"/>
      <c r="BE629" s="166"/>
      <c r="BF629" s="166"/>
      <c r="BG629" s="166"/>
      <c r="BH629" s="308"/>
      <c r="BI629" s="308"/>
      <c r="BJ629" s="141" t="s">
        <v>26</v>
      </c>
      <c r="BK629" s="141" t="s">
        <v>26</v>
      </c>
      <c r="BL629" s="141"/>
      <c r="BM629" s="141"/>
      <c r="BN629" s="139" t="s">
        <v>4075</v>
      </c>
      <c r="BQ629" s="141"/>
      <c r="BV629" s="141"/>
      <c r="BX629" s="141"/>
      <c r="BY629" s="141"/>
      <c r="BZ629" s="141"/>
      <c r="CA629" s="141"/>
      <c r="CB629" s="141"/>
      <c r="CC629" s="141"/>
      <c r="CD629" s="141"/>
      <c r="CE629" s="141"/>
      <c r="CF629" s="141"/>
      <c r="CG629" s="141"/>
    </row>
    <row r="630" spans="1:85" x14ac:dyDescent="0.35">
      <c r="A630" s="155" t="s">
        <v>11091</v>
      </c>
      <c r="B630" s="139" t="s">
        <v>4075</v>
      </c>
      <c r="C630" s="18">
        <v>42257</v>
      </c>
      <c r="D630" s="144">
        <v>0.73129629629629633</v>
      </c>
      <c r="E630" s="141" t="s">
        <v>3367</v>
      </c>
      <c r="F630" s="141">
        <v>3</v>
      </c>
      <c r="G630" s="141" t="s">
        <v>2741</v>
      </c>
      <c r="H630" s="141">
        <v>2015</v>
      </c>
      <c r="I630" s="18">
        <v>42257</v>
      </c>
      <c r="J630" s="144">
        <v>0.73124999999999996</v>
      </c>
      <c r="K630" s="378"/>
      <c r="L630" s="139" t="s">
        <v>4075</v>
      </c>
      <c r="M630" s="141" t="s">
        <v>28</v>
      </c>
      <c r="N630" s="248">
        <v>44253</v>
      </c>
      <c r="O630" s="141" t="s">
        <v>25</v>
      </c>
      <c r="P630" s="141"/>
      <c r="Q630" s="141"/>
      <c r="R630" s="141" t="s">
        <v>1944</v>
      </c>
      <c r="S630" s="141"/>
      <c r="T630" s="141" t="s">
        <v>11092</v>
      </c>
      <c r="U630" s="141">
        <v>110636455</v>
      </c>
      <c r="V630" s="141"/>
      <c r="W630" s="139" t="s">
        <v>4075</v>
      </c>
      <c r="X630" s="141" t="s">
        <v>25</v>
      </c>
      <c r="Y630" s="141" t="s">
        <v>27</v>
      </c>
      <c r="Z630" s="141"/>
      <c r="AA630" s="141" t="s">
        <v>34</v>
      </c>
      <c r="AB630" s="141"/>
      <c r="AC630" s="139" t="s">
        <v>6</v>
      </c>
      <c r="AD630" s="380"/>
      <c r="AE630" s="139" t="s">
        <v>102</v>
      </c>
      <c r="AF630" s="139" t="s">
        <v>13074</v>
      </c>
      <c r="AG630" s="139" t="s">
        <v>102</v>
      </c>
      <c r="AH630" s="139" t="s">
        <v>1378</v>
      </c>
      <c r="AI630" s="139" t="s">
        <v>11</v>
      </c>
      <c r="AJ630" s="139" t="s">
        <v>11</v>
      </c>
      <c r="AK630" s="139"/>
      <c r="AL630" s="139"/>
      <c r="AM630" s="141" t="s">
        <v>9</v>
      </c>
      <c r="AN630" s="141" t="s">
        <v>8</v>
      </c>
      <c r="AO630" s="139"/>
      <c r="AP630" s="139" t="s">
        <v>11</v>
      </c>
      <c r="AQ630" s="139"/>
      <c r="AR630" s="381"/>
      <c r="AS630" s="139" t="s">
        <v>4075</v>
      </c>
      <c r="AT630" s="141" t="s">
        <v>1404</v>
      </c>
      <c r="AU630" s="141">
        <v>340</v>
      </c>
      <c r="AV630" s="383"/>
      <c r="AW630" s="385"/>
      <c r="AX630" s="139" t="s">
        <v>177</v>
      </c>
      <c r="AY630" t="s">
        <v>18674</v>
      </c>
      <c r="BA630" s="381"/>
      <c r="BB630" s="139" t="s">
        <v>17</v>
      </c>
      <c r="BC630" s="166"/>
      <c r="BD630" s="166"/>
      <c r="BE630" s="166"/>
      <c r="BF630" s="166"/>
      <c r="BG630" s="166"/>
      <c r="BH630" s="308"/>
      <c r="BI630" s="308"/>
      <c r="BJ630" s="141" t="s">
        <v>26</v>
      </c>
      <c r="BK630" s="141" t="s">
        <v>26</v>
      </c>
      <c r="BL630" s="141"/>
      <c r="BM630" s="141"/>
      <c r="BN630" s="139" t="s">
        <v>4075</v>
      </c>
      <c r="BQ630" s="141"/>
      <c r="BV630" s="141"/>
      <c r="BX630" s="141"/>
      <c r="BY630" s="141"/>
      <c r="BZ630" s="141"/>
      <c r="CA630" s="141"/>
      <c r="CB630" s="141"/>
      <c r="CC630" s="141"/>
      <c r="CD630" s="141"/>
      <c r="CE630" s="141"/>
      <c r="CF630" s="141"/>
      <c r="CG630" s="141"/>
    </row>
    <row r="631" spans="1:85" x14ac:dyDescent="0.35">
      <c r="A631" s="155" t="s">
        <v>11090</v>
      </c>
      <c r="B631" s="139" t="s">
        <v>4075</v>
      </c>
      <c r="C631" s="18">
        <v>42257</v>
      </c>
      <c r="D631" s="144">
        <v>0.77708333333333335</v>
      </c>
      <c r="E631" s="141" t="s">
        <v>3367</v>
      </c>
      <c r="F631" s="141">
        <v>3</v>
      </c>
      <c r="G631" s="141" t="s">
        <v>2741</v>
      </c>
      <c r="H631" s="141">
        <v>2015</v>
      </c>
      <c r="I631" s="18">
        <v>42257</v>
      </c>
      <c r="J631" s="144">
        <v>0.77708333333333335</v>
      </c>
      <c r="K631" s="378"/>
      <c r="L631" s="139" t="s">
        <v>4075</v>
      </c>
      <c r="M631" s="141"/>
      <c r="N631" s="248"/>
      <c r="O631" s="141" t="s">
        <v>26</v>
      </c>
      <c r="P631" s="141"/>
      <c r="Q631" s="141"/>
      <c r="R631" s="141"/>
      <c r="S631" s="141"/>
      <c r="T631" s="141"/>
      <c r="U631" s="141"/>
      <c r="V631" s="141"/>
      <c r="W631" s="139" t="s">
        <v>4075</v>
      </c>
      <c r="X631" s="141" t="s">
        <v>25</v>
      </c>
      <c r="Y631" s="141" t="s">
        <v>27</v>
      </c>
      <c r="Z631" s="141" t="s">
        <v>4</v>
      </c>
      <c r="AA631" s="141" t="s">
        <v>35</v>
      </c>
      <c r="AB631" s="141"/>
      <c r="AC631" s="139" t="s">
        <v>18050</v>
      </c>
      <c r="AD631" s="380"/>
      <c r="AE631" s="139" t="s">
        <v>107</v>
      </c>
      <c r="AF631" s="139" t="s">
        <v>13076</v>
      </c>
      <c r="AG631" s="139" t="s">
        <v>4130</v>
      </c>
      <c r="AH631" s="139" t="s">
        <v>1378</v>
      </c>
      <c r="AI631" s="139" t="s">
        <v>1518</v>
      </c>
      <c r="AJ631" s="139"/>
      <c r="AK631" s="139" t="s">
        <v>1518</v>
      </c>
      <c r="AL631" s="139" t="s">
        <v>7</v>
      </c>
      <c r="AM631" s="141"/>
      <c r="AN631" s="141" t="s">
        <v>8</v>
      </c>
      <c r="AO631" s="139" t="s">
        <v>1618</v>
      </c>
      <c r="AP631" s="139" t="s">
        <v>7</v>
      </c>
      <c r="AQ631" s="139"/>
      <c r="AR631" s="381"/>
      <c r="AS631" s="139" t="s">
        <v>4075</v>
      </c>
      <c r="AT631" s="141" t="s">
        <v>43</v>
      </c>
      <c r="AU631" s="141">
        <v>115</v>
      </c>
      <c r="AV631" s="383"/>
      <c r="AW631" s="385"/>
      <c r="AX631" s="139"/>
      <c r="AY631" t="s">
        <v>18675</v>
      </c>
      <c r="AZ631">
        <v>115000</v>
      </c>
      <c r="BA631" s="381"/>
      <c r="BB631" s="139" t="s">
        <v>1450</v>
      </c>
      <c r="BC631" s="166"/>
      <c r="BD631" s="166"/>
      <c r="BE631" s="166"/>
      <c r="BF631" s="166"/>
      <c r="BG631" s="166"/>
      <c r="BH631" s="308"/>
      <c r="BI631" s="308"/>
      <c r="BJ631" s="141" t="s">
        <v>26</v>
      </c>
      <c r="BK631" s="141" t="s">
        <v>26</v>
      </c>
      <c r="BL631" s="141"/>
      <c r="BM631" s="141"/>
      <c r="BN631" s="139" t="s">
        <v>4075</v>
      </c>
      <c r="BQ631" s="141"/>
      <c r="BV631" s="141"/>
      <c r="BX631" s="141"/>
      <c r="BY631" s="141"/>
      <c r="BZ631" s="141"/>
      <c r="CA631" s="141"/>
      <c r="CB631" s="141"/>
      <c r="CC631" s="141"/>
      <c r="CD631" s="141"/>
      <c r="CE631" s="141"/>
      <c r="CF631" s="141"/>
      <c r="CG631" s="141"/>
    </row>
    <row r="632" spans="1:85" x14ac:dyDescent="0.35">
      <c r="A632" s="155" t="s">
        <v>19968</v>
      </c>
      <c r="B632" s="139" t="s">
        <v>4075</v>
      </c>
      <c r="C632" s="18">
        <v>42257</v>
      </c>
      <c r="D632" s="144">
        <v>0.82928240740740744</v>
      </c>
      <c r="E632" s="141" t="s">
        <v>3367</v>
      </c>
      <c r="F632" s="141">
        <v>3</v>
      </c>
      <c r="G632" s="141" t="s">
        <v>2741</v>
      </c>
      <c r="H632" s="141">
        <v>2015</v>
      </c>
      <c r="I632" s="18"/>
      <c r="J632" s="144"/>
      <c r="K632" s="378"/>
      <c r="L632" s="139" t="s">
        <v>4075</v>
      </c>
      <c r="M632" s="141" t="s">
        <v>28</v>
      </c>
      <c r="N632" s="248">
        <v>44266</v>
      </c>
      <c r="O632" s="141" t="s">
        <v>25</v>
      </c>
      <c r="P632" s="141"/>
      <c r="Q632" s="141"/>
      <c r="R632" s="141" t="s">
        <v>1944</v>
      </c>
      <c r="S632" s="141"/>
      <c r="T632" s="141" t="s">
        <v>19969</v>
      </c>
      <c r="U632" s="141"/>
      <c r="V632" s="141"/>
      <c r="W632" s="139" t="s">
        <v>4075</v>
      </c>
      <c r="X632" s="141" t="s">
        <v>25</v>
      </c>
      <c r="Y632" s="141" t="s">
        <v>27</v>
      </c>
      <c r="Z632" s="141"/>
      <c r="AA632" s="141" t="s">
        <v>34</v>
      </c>
      <c r="AB632" s="141"/>
      <c r="AC632" s="139" t="s">
        <v>6</v>
      </c>
      <c r="AD632" s="380"/>
      <c r="AE632" s="139" t="s">
        <v>107</v>
      </c>
      <c r="AF632" s="139" t="s">
        <v>13076</v>
      </c>
      <c r="AG632" s="139" t="s">
        <v>4130</v>
      </c>
      <c r="AH632" s="139" t="s">
        <v>1380</v>
      </c>
      <c r="AI632" s="139" t="s">
        <v>1518</v>
      </c>
      <c r="AJ632" s="139"/>
      <c r="AK632" s="139" t="s">
        <v>1518</v>
      </c>
      <c r="AL632" s="139" t="s">
        <v>7</v>
      </c>
      <c r="AM632" s="141"/>
      <c r="AN632" s="141" t="s">
        <v>8</v>
      </c>
      <c r="AO632" s="139"/>
      <c r="AP632" s="139" t="s">
        <v>7</v>
      </c>
      <c r="AQ632" s="139"/>
      <c r="AR632" s="381"/>
      <c r="AS632" s="139" t="s">
        <v>4075</v>
      </c>
      <c r="AT632" s="141" t="s">
        <v>1404</v>
      </c>
      <c r="AU632" s="141"/>
      <c r="AV632" s="383"/>
      <c r="AW632" s="385"/>
      <c r="AX632" s="139"/>
      <c r="BA632" s="381"/>
      <c r="BB632" s="139"/>
      <c r="BC632" s="166"/>
      <c r="BD632" s="166"/>
      <c r="BE632" s="166"/>
      <c r="BF632" s="166"/>
      <c r="BG632" s="166"/>
      <c r="BH632" s="308"/>
      <c r="BI632" s="308"/>
      <c r="BJ632" s="141" t="s">
        <v>26</v>
      </c>
      <c r="BK632" s="141" t="s">
        <v>26</v>
      </c>
      <c r="BL632" s="141"/>
      <c r="BM632" s="141"/>
      <c r="BN632" s="139" t="s">
        <v>4075</v>
      </c>
      <c r="BQ632" s="141"/>
      <c r="BV632" s="141"/>
      <c r="BX632" s="141"/>
      <c r="BY632" s="141"/>
      <c r="BZ632" s="141"/>
      <c r="CA632" s="141"/>
      <c r="CB632" s="141"/>
      <c r="CC632" s="141"/>
      <c r="CD632" s="141"/>
      <c r="CE632" s="141"/>
      <c r="CF632" s="141"/>
      <c r="CG632" s="141"/>
    </row>
    <row r="633" spans="1:85" x14ac:dyDescent="0.35">
      <c r="A633" s="155" t="s">
        <v>11096</v>
      </c>
      <c r="B633" s="139" t="s">
        <v>4075</v>
      </c>
      <c r="C633" s="18">
        <v>42257</v>
      </c>
      <c r="D633" s="144">
        <v>0.23749999999999999</v>
      </c>
      <c r="E633" s="141" t="s">
        <v>3367</v>
      </c>
      <c r="F633" s="141">
        <v>3</v>
      </c>
      <c r="G633" s="141" t="s">
        <v>2741</v>
      </c>
      <c r="H633" s="141">
        <v>2015</v>
      </c>
      <c r="I633" s="18"/>
      <c r="J633" s="144"/>
      <c r="K633" s="378"/>
      <c r="L633" s="139" t="s">
        <v>4075</v>
      </c>
      <c r="M633" s="141"/>
      <c r="N633" s="248"/>
      <c r="O633" s="141" t="s">
        <v>26</v>
      </c>
      <c r="P633" s="141"/>
      <c r="Q633" s="141"/>
      <c r="R633" s="141"/>
      <c r="S633" s="141"/>
      <c r="T633" s="141"/>
      <c r="U633" s="141"/>
      <c r="V633" s="141"/>
      <c r="W633" s="139" t="s">
        <v>4075</v>
      </c>
      <c r="X633" s="141" t="s">
        <v>25</v>
      </c>
      <c r="Y633" s="141" t="s">
        <v>27</v>
      </c>
      <c r="Z633" s="141" t="s">
        <v>4</v>
      </c>
      <c r="AA633" s="141" t="s">
        <v>34</v>
      </c>
      <c r="AB633" s="141"/>
      <c r="AC633" s="139" t="s">
        <v>18050</v>
      </c>
      <c r="AD633" s="380"/>
      <c r="AE633" s="139" t="s">
        <v>102</v>
      </c>
      <c r="AF633" s="139" t="s">
        <v>13084</v>
      </c>
      <c r="AG633" s="139" t="s">
        <v>102</v>
      </c>
      <c r="AH633" s="139" t="s">
        <v>1378</v>
      </c>
      <c r="AI633" s="139" t="s">
        <v>1403</v>
      </c>
      <c r="AJ633" s="139" t="s">
        <v>1403</v>
      </c>
      <c r="AK633" s="139"/>
      <c r="AL633" s="139"/>
      <c r="AM633" s="141" t="s">
        <v>12</v>
      </c>
      <c r="AN633" s="141" t="s">
        <v>8</v>
      </c>
      <c r="AO633" s="139" t="s">
        <v>1614</v>
      </c>
      <c r="AP633" s="139" t="s">
        <v>1403</v>
      </c>
      <c r="AQ633" s="139"/>
      <c r="AR633" s="381"/>
      <c r="AS633" s="139" t="s">
        <v>4075</v>
      </c>
      <c r="AT633" s="141" t="s">
        <v>43</v>
      </c>
      <c r="AU633" s="141">
        <v>530</v>
      </c>
      <c r="AV633" s="383"/>
      <c r="AW633" s="385"/>
      <c r="AX633" s="139"/>
      <c r="AY633" t="s">
        <v>18676</v>
      </c>
      <c r="AZ633">
        <v>12000</v>
      </c>
      <c r="BA633" s="381"/>
      <c r="BB633" s="139" t="s">
        <v>1450</v>
      </c>
      <c r="BC633" s="166"/>
      <c r="BD633" s="166"/>
      <c r="BE633" s="166"/>
      <c r="BF633" s="166"/>
      <c r="BG633" s="166"/>
      <c r="BH633" s="308"/>
      <c r="BI633" s="308"/>
      <c r="BJ633" s="141" t="s">
        <v>26</v>
      </c>
      <c r="BK633" s="141" t="s">
        <v>26</v>
      </c>
      <c r="BL633" s="141"/>
      <c r="BM633" s="141"/>
      <c r="BN633" s="139" t="s">
        <v>4075</v>
      </c>
      <c r="BQ633" s="141"/>
      <c r="BV633" s="141"/>
      <c r="BX633" s="141"/>
      <c r="BY633" s="141"/>
      <c r="BZ633" s="141"/>
      <c r="CA633" s="141"/>
      <c r="CB633" s="141"/>
      <c r="CC633" s="141"/>
      <c r="CD633" s="141"/>
      <c r="CE633" s="141"/>
      <c r="CF633" s="141"/>
      <c r="CG633" s="141"/>
    </row>
    <row r="634" spans="1:85" x14ac:dyDescent="0.35">
      <c r="A634" s="155" t="s">
        <v>19970</v>
      </c>
      <c r="B634" s="139" t="s">
        <v>4075</v>
      </c>
      <c r="C634" s="18">
        <v>42257</v>
      </c>
      <c r="D634" s="144">
        <v>0.23826388888888889</v>
      </c>
      <c r="E634" s="141" t="s">
        <v>3367</v>
      </c>
      <c r="F634" s="141">
        <v>3</v>
      </c>
      <c r="G634" s="141" t="s">
        <v>2741</v>
      </c>
      <c r="H634" s="141">
        <v>2015</v>
      </c>
      <c r="I634" s="18">
        <v>42257</v>
      </c>
      <c r="J634" s="144">
        <v>0.23819444444444443</v>
      </c>
      <c r="K634" s="378"/>
      <c r="L634" s="139" t="s">
        <v>4075</v>
      </c>
      <c r="M634" s="141" t="s">
        <v>28</v>
      </c>
      <c r="N634" s="248">
        <v>44258</v>
      </c>
      <c r="O634" s="141" t="s">
        <v>25</v>
      </c>
      <c r="P634" s="141"/>
      <c r="Q634" s="141"/>
      <c r="R634" s="141" t="s">
        <v>1944</v>
      </c>
      <c r="S634" s="141"/>
      <c r="T634" s="141" t="s">
        <v>19971</v>
      </c>
      <c r="U634" s="141"/>
      <c r="V634" s="141"/>
      <c r="W634" s="139" t="s">
        <v>4075</v>
      </c>
      <c r="X634" s="141" t="s">
        <v>25</v>
      </c>
      <c r="Y634" s="141" t="s">
        <v>27</v>
      </c>
      <c r="Z634" s="141"/>
      <c r="AA634" s="141" t="s">
        <v>34</v>
      </c>
      <c r="AB634" s="141"/>
      <c r="AC634" s="139" t="s">
        <v>18050</v>
      </c>
      <c r="AD634" s="380"/>
      <c r="AE634" s="139" t="s">
        <v>102</v>
      </c>
      <c r="AF634" s="139" t="s">
        <v>13084</v>
      </c>
      <c r="AG634" s="139" t="s">
        <v>102</v>
      </c>
      <c r="AH634" s="139" t="s">
        <v>1378</v>
      </c>
      <c r="AI634" s="139" t="s">
        <v>1391</v>
      </c>
      <c r="AJ634" s="139" t="s">
        <v>1403</v>
      </c>
      <c r="AK634" s="139"/>
      <c r="AL634" s="139"/>
      <c r="AM634" s="141" t="s">
        <v>15</v>
      </c>
      <c r="AN634" s="141" t="s">
        <v>8</v>
      </c>
      <c r="AO634" s="139"/>
      <c r="AP634" s="139" t="s">
        <v>1403</v>
      </c>
      <c r="AQ634" s="139"/>
      <c r="AR634" s="381"/>
      <c r="AS634" s="139" t="s">
        <v>4075</v>
      </c>
      <c r="AT634" s="141" t="s">
        <v>43</v>
      </c>
      <c r="AU634" s="141">
        <v>530</v>
      </c>
      <c r="AV634" s="383"/>
      <c r="AW634" s="385"/>
      <c r="AX634" s="139" t="s">
        <v>175</v>
      </c>
      <c r="AY634" t="s">
        <v>18676</v>
      </c>
      <c r="BA634" s="381"/>
      <c r="BB634" s="139" t="s">
        <v>1450</v>
      </c>
      <c r="BC634" s="166"/>
      <c r="BD634" s="166"/>
      <c r="BE634" s="166"/>
      <c r="BF634" s="166"/>
      <c r="BG634" s="166"/>
      <c r="BH634" s="308"/>
      <c r="BI634" s="308"/>
      <c r="BJ634" s="141" t="s">
        <v>26</v>
      </c>
      <c r="BK634" s="141" t="s">
        <v>26</v>
      </c>
      <c r="BL634" s="141"/>
      <c r="BM634" s="141"/>
      <c r="BN634" s="139" t="s">
        <v>4075</v>
      </c>
      <c r="BQ634" s="141"/>
      <c r="BV634" s="141"/>
      <c r="BX634" s="141"/>
      <c r="BY634" s="141"/>
      <c r="BZ634" s="141"/>
      <c r="CA634" s="141"/>
      <c r="CB634" s="141"/>
      <c r="CC634" s="141"/>
      <c r="CD634" s="141"/>
      <c r="CE634" s="141"/>
      <c r="CF634" s="141"/>
      <c r="CG634" s="141"/>
    </row>
    <row r="635" spans="1:85" x14ac:dyDescent="0.35">
      <c r="A635" s="155" t="s">
        <v>11093</v>
      </c>
      <c r="B635" s="139" t="s">
        <v>4075</v>
      </c>
      <c r="C635" s="18">
        <v>42257</v>
      </c>
      <c r="D635" s="144">
        <v>0.68333333333333335</v>
      </c>
      <c r="E635" s="141" t="s">
        <v>3367</v>
      </c>
      <c r="F635" s="141">
        <v>3</v>
      </c>
      <c r="G635" s="141" t="s">
        <v>2741</v>
      </c>
      <c r="H635" s="141">
        <v>2015</v>
      </c>
      <c r="I635" s="18">
        <v>42257</v>
      </c>
      <c r="J635" s="144">
        <v>0.68333333333333335</v>
      </c>
      <c r="K635" s="378"/>
      <c r="L635" s="139" t="s">
        <v>4075</v>
      </c>
      <c r="M635" s="141"/>
      <c r="N635" s="248"/>
      <c r="O635" s="141" t="s">
        <v>26</v>
      </c>
      <c r="P635" s="141"/>
      <c r="Q635" s="141" t="s">
        <v>11094</v>
      </c>
      <c r="R635" s="141" t="s">
        <v>11095</v>
      </c>
      <c r="S635" s="141"/>
      <c r="T635" s="141"/>
      <c r="U635" s="141">
        <v>110636487</v>
      </c>
      <c r="V635" s="141"/>
      <c r="W635" s="139" t="s">
        <v>4075</v>
      </c>
      <c r="X635" s="141" t="s">
        <v>25</v>
      </c>
      <c r="Y635" s="141" t="s">
        <v>27</v>
      </c>
      <c r="Z635" s="141" t="s">
        <v>4</v>
      </c>
      <c r="AA635" s="141" t="s">
        <v>34</v>
      </c>
      <c r="AB635" s="141"/>
      <c r="AC635" s="139" t="s">
        <v>18048</v>
      </c>
      <c r="AD635" s="380"/>
      <c r="AE635" s="139" t="s">
        <v>102</v>
      </c>
      <c r="AF635" s="139" t="s">
        <v>13068</v>
      </c>
      <c r="AG635" s="139" t="s">
        <v>102</v>
      </c>
      <c r="AH635" s="139" t="s">
        <v>1378</v>
      </c>
      <c r="AI635" s="139" t="s">
        <v>7</v>
      </c>
      <c r="AJ635" s="139" t="s">
        <v>7</v>
      </c>
      <c r="AK635" s="139"/>
      <c r="AL635" s="139"/>
      <c r="AM635" s="141" t="s">
        <v>1537</v>
      </c>
      <c r="AN635" s="141" t="s">
        <v>8</v>
      </c>
      <c r="AO635" s="139" t="s">
        <v>1614</v>
      </c>
      <c r="AP635" s="139" t="s">
        <v>7</v>
      </c>
      <c r="AQ635" s="139"/>
      <c r="AR635" s="381"/>
      <c r="AS635" s="139" t="s">
        <v>4075</v>
      </c>
      <c r="AT635" s="141" t="s">
        <v>44</v>
      </c>
      <c r="AU635" s="141">
        <v>175</v>
      </c>
      <c r="AV635" s="383"/>
      <c r="AW635" s="385"/>
      <c r="AX635" s="139"/>
      <c r="AY635" t="s">
        <v>18386</v>
      </c>
      <c r="AZ635">
        <v>21000</v>
      </c>
      <c r="BA635" s="381"/>
      <c r="BB635" s="139" t="s">
        <v>1451</v>
      </c>
      <c r="BC635" s="166">
        <v>10</v>
      </c>
      <c r="BD635" s="166"/>
      <c r="BE635" s="166"/>
      <c r="BF635" s="166"/>
      <c r="BG635" s="166"/>
      <c r="BH635" s="308"/>
      <c r="BI635" s="308"/>
      <c r="BJ635" s="141" t="s">
        <v>26</v>
      </c>
      <c r="BK635" s="141" t="s">
        <v>26</v>
      </c>
      <c r="BL635" s="141"/>
      <c r="BM635" s="141"/>
      <c r="BN635" s="139" t="s">
        <v>4075</v>
      </c>
      <c r="BQ635" s="141"/>
      <c r="BV635" s="141"/>
      <c r="BX635" s="141"/>
      <c r="BY635" s="141"/>
      <c r="BZ635" s="141"/>
      <c r="CA635" s="141"/>
      <c r="CB635" s="141"/>
      <c r="CC635" s="141"/>
      <c r="CD635" s="141"/>
      <c r="CE635" s="141"/>
      <c r="CF635" s="141"/>
      <c r="CG635" s="141"/>
    </row>
    <row r="636" spans="1:85" x14ac:dyDescent="0.35">
      <c r="A636" s="155" t="s">
        <v>11082</v>
      </c>
      <c r="B636" s="139" t="s">
        <v>4075</v>
      </c>
      <c r="C636" s="18">
        <v>42258</v>
      </c>
      <c r="D636" s="144">
        <v>0.72777777777777775</v>
      </c>
      <c r="E636" s="141" t="s">
        <v>3367</v>
      </c>
      <c r="F636" s="141">
        <v>3</v>
      </c>
      <c r="G636" s="141" t="s">
        <v>2741</v>
      </c>
      <c r="H636" s="141">
        <v>2015</v>
      </c>
      <c r="I636" s="18"/>
      <c r="J636" s="144"/>
      <c r="K636" s="378"/>
      <c r="L636" s="139" t="s">
        <v>4075</v>
      </c>
      <c r="M636" s="141"/>
      <c r="N636" s="248"/>
      <c r="O636" s="141" t="s">
        <v>26</v>
      </c>
      <c r="P636" s="141"/>
      <c r="Q636" s="141" t="s">
        <v>11083</v>
      </c>
      <c r="R636" s="141"/>
      <c r="S636" s="141"/>
      <c r="T636" s="141"/>
      <c r="U636" s="141"/>
      <c r="V636" s="141"/>
      <c r="W636" s="139" t="s">
        <v>4075</v>
      </c>
      <c r="X636" s="141" t="s">
        <v>25</v>
      </c>
      <c r="Y636" s="141" t="s">
        <v>27</v>
      </c>
      <c r="Z636" s="141" t="s">
        <v>4</v>
      </c>
      <c r="AA636" s="141" t="s">
        <v>34</v>
      </c>
      <c r="AB636" s="141"/>
      <c r="AC636" s="139" t="s">
        <v>18050</v>
      </c>
      <c r="AD636" s="380"/>
      <c r="AE636" s="139" t="s">
        <v>102</v>
      </c>
      <c r="AF636" s="139" t="s">
        <v>13084</v>
      </c>
      <c r="AG636" s="139" t="s">
        <v>102</v>
      </c>
      <c r="AH636" s="139" t="s">
        <v>1378</v>
      </c>
      <c r="AI636" s="139" t="s">
        <v>1403</v>
      </c>
      <c r="AJ636" s="139" t="s">
        <v>1403</v>
      </c>
      <c r="AK636" s="139"/>
      <c r="AL636" s="139"/>
      <c r="AM636" s="141" t="s">
        <v>14</v>
      </c>
      <c r="AN636" s="141" t="s">
        <v>8</v>
      </c>
      <c r="AO636" s="139" t="s">
        <v>1614</v>
      </c>
      <c r="AP636" s="139" t="s">
        <v>1403</v>
      </c>
      <c r="AQ636" s="139"/>
      <c r="AR636" s="381"/>
      <c r="AS636" s="139" t="s">
        <v>4075</v>
      </c>
      <c r="AT636" s="141" t="s">
        <v>1404</v>
      </c>
      <c r="AU636" s="141"/>
      <c r="AV636" s="383"/>
      <c r="AW636" s="385"/>
      <c r="AX636" s="139"/>
      <c r="AY636" t="s">
        <v>18677</v>
      </c>
      <c r="AZ636">
        <v>17000</v>
      </c>
      <c r="BA636" s="381"/>
      <c r="BB636" s="139" t="s">
        <v>17</v>
      </c>
      <c r="BC636" s="166"/>
      <c r="BD636" s="166"/>
      <c r="BE636" s="166"/>
      <c r="BF636" s="166"/>
      <c r="BG636" s="166"/>
      <c r="BH636" s="308"/>
      <c r="BI636" s="308"/>
      <c r="BJ636" s="141" t="s">
        <v>26</v>
      </c>
      <c r="BK636" s="141" t="s">
        <v>26</v>
      </c>
      <c r="BL636" s="141"/>
      <c r="BM636" s="141"/>
      <c r="BN636" s="139" t="s">
        <v>4075</v>
      </c>
      <c r="BQ636" s="141"/>
      <c r="BV636" s="141"/>
      <c r="BX636" s="141"/>
      <c r="BY636" s="141"/>
      <c r="BZ636" s="141"/>
      <c r="CA636" s="141"/>
      <c r="CB636" s="141"/>
      <c r="CC636" s="141"/>
      <c r="CD636" s="141"/>
      <c r="CE636" s="141"/>
      <c r="CF636" s="141"/>
      <c r="CG636" s="141"/>
    </row>
    <row r="637" spans="1:85" x14ac:dyDescent="0.35">
      <c r="A637" s="155" t="s">
        <v>11084</v>
      </c>
      <c r="B637" s="139" t="s">
        <v>4075</v>
      </c>
      <c r="C637" s="18">
        <v>42258</v>
      </c>
      <c r="D637" s="144">
        <v>0.34375</v>
      </c>
      <c r="E637" s="141" t="s">
        <v>3367</v>
      </c>
      <c r="F637" s="141">
        <v>3</v>
      </c>
      <c r="G637" s="141" t="s">
        <v>2741</v>
      </c>
      <c r="H637" s="141">
        <v>2015</v>
      </c>
      <c r="I637" s="18">
        <v>42258</v>
      </c>
      <c r="J637" s="144">
        <v>0.34375</v>
      </c>
      <c r="K637" s="378"/>
      <c r="L637" s="139" t="s">
        <v>4075</v>
      </c>
      <c r="M637" s="141"/>
      <c r="N637" s="248"/>
      <c r="O637" s="141" t="s">
        <v>26</v>
      </c>
      <c r="P637" s="141"/>
      <c r="Q637" s="141" t="s">
        <v>11085</v>
      </c>
      <c r="R637" s="141" t="s">
        <v>11086</v>
      </c>
      <c r="S637" s="141"/>
      <c r="T637" s="141"/>
      <c r="U637" s="141">
        <v>110638082</v>
      </c>
      <c r="V637" s="141"/>
      <c r="W637" s="139" t="s">
        <v>4075</v>
      </c>
      <c r="X637" s="141" t="s">
        <v>25</v>
      </c>
      <c r="Y637" s="141" t="s">
        <v>27</v>
      </c>
      <c r="Z637" s="141" t="s">
        <v>4</v>
      </c>
      <c r="AA637" s="141" t="s">
        <v>34</v>
      </c>
      <c r="AB637" s="141"/>
      <c r="AC637" s="139" t="s">
        <v>18047</v>
      </c>
      <c r="AD637" s="380"/>
      <c r="AE637" s="139" t="s">
        <v>102</v>
      </c>
      <c r="AF637" s="139" t="s">
        <v>13068</v>
      </c>
      <c r="AG637" s="139" t="s">
        <v>102</v>
      </c>
      <c r="AH637" s="139" t="s">
        <v>1378</v>
      </c>
      <c r="AI637" s="139" t="s">
        <v>7</v>
      </c>
      <c r="AJ637" s="139" t="s">
        <v>7</v>
      </c>
      <c r="AK637" s="139"/>
      <c r="AL637" s="139"/>
      <c r="AM637" s="141" t="s">
        <v>1537</v>
      </c>
      <c r="AN637" s="141" t="s">
        <v>8</v>
      </c>
      <c r="AO637" s="139" t="s">
        <v>1614</v>
      </c>
      <c r="AP637" s="139" t="s">
        <v>7</v>
      </c>
      <c r="AQ637" s="139"/>
      <c r="AR637" s="381"/>
      <c r="AS637" s="139" t="s">
        <v>4075</v>
      </c>
      <c r="AT637" s="141" t="s">
        <v>43</v>
      </c>
      <c r="AU637" s="141">
        <v>185</v>
      </c>
      <c r="AV637" s="383"/>
      <c r="AW637" s="385"/>
      <c r="AX637" s="139"/>
      <c r="AY637" t="s">
        <v>18239</v>
      </c>
      <c r="AZ637">
        <v>12000</v>
      </c>
      <c r="BA637" s="381"/>
      <c r="BB637" s="139" t="s">
        <v>1452</v>
      </c>
      <c r="BC637" s="166"/>
      <c r="BD637" s="166"/>
      <c r="BE637" s="166"/>
      <c r="BF637" s="166"/>
      <c r="BG637" s="166"/>
      <c r="BH637" s="308"/>
      <c r="BI637" s="308"/>
      <c r="BJ637" s="141" t="s">
        <v>26</v>
      </c>
      <c r="BK637" s="141" t="s">
        <v>26</v>
      </c>
      <c r="BL637" s="141"/>
      <c r="BM637" s="141"/>
      <c r="BN637" s="139" t="s">
        <v>4075</v>
      </c>
      <c r="BQ637" s="141"/>
      <c r="BV637" s="141"/>
      <c r="BX637" s="141"/>
      <c r="BY637" s="141"/>
      <c r="BZ637" s="141"/>
      <c r="CA637" s="141"/>
      <c r="CB637" s="141"/>
      <c r="CC637" s="141"/>
      <c r="CD637" s="141"/>
      <c r="CE637" s="141"/>
      <c r="CF637" s="141"/>
      <c r="CG637" s="141"/>
    </row>
    <row r="638" spans="1:85" x14ac:dyDescent="0.35">
      <c r="A638" s="155" t="s">
        <v>11087</v>
      </c>
      <c r="B638" s="139" t="s">
        <v>4075</v>
      </c>
      <c r="C638" s="18">
        <v>42258</v>
      </c>
      <c r="D638" s="144">
        <v>0.27638888888888891</v>
      </c>
      <c r="E638" s="141" t="s">
        <v>3367</v>
      </c>
      <c r="F638" s="141">
        <v>3</v>
      </c>
      <c r="G638" s="141" t="s">
        <v>2741</v>
      </c>
      <c r="H638" s="141">
        <v>2015</v>
      </c>
      <c r="I638" s="18">
        <v>42258</v>
      </c>
      <c r="J638" s="144">
        <v>0.27638888888888891</v>
      </c>
      <c r="K638" s="378"/>
      <c r="L638" s="139" t="s">
        <v>4075</v>
      </c>
      <c r="M638" s="141"/>
      <c r="N638" s="248"/>
      <c r="O638" s="141" t="s">
        <v>26</v>
      </c>
      <c r="P638" s="141"/>
      <c r="Q638" s="141" t="s">
        <v>11088</v>
      </c>
      <c r="R638" s="141" t="s">
        <v>11089</v>
      </c>
      <c r="S638" s="141"/>
      <c r="T638" s="141"/>
      <c r="U638" s="141">
        <v>110637972</v>
      </c>
      <c r="V638" s="141"/>
      <c r="W638" s="139" t="s">
        <v>4075</v>
      </c>
      <c r="X638" s="141" t="s">
        <v>25</v>
      </c>
      <c r="Y638" s="141" t="s">
        <v>27</v>
      </c>
      <c r="Z638" s="141" t="s">
        <v>13</v>
      </c>
      <c r="AA638" s="141" t="s">
        <v>34</v>
      </c>
      <c r="AB638" s="141"/>
      <c r="AC638" s="139" t="s">
        <v>18051</v>
      </c>
      <c r="AD638" s="380"/>
      <c r="AE638" s="139" t="s">
        <v>102</v>
      </c>
      <c r="AF638" s="139" t="s">
        <v>13074</v>
      </c>
      <c r="AG638" s="139" t="s">
        <v>102</v>
      </c>
      <c r="AH638" s="139" t="s">
        <v>1378</v>
      </c>
      <c r="AI638" s="139" t="s">
        <v>11</v>
      </c>
      <c r="AJ638" s="139" t="s">
        <v>11</v>
      </c>
      <c r="AK638" s="139"/>
      <c r="AL638" s="139"/>
      <c r="AM638" s="141" t="s">
        <v>4004</v>
      </c>
      <c r="AN638" s="141" t="s">
        <v>8</v>
      </c>
      <c r="AO638" s="139" t="s">
        <v>1614</v>
      </c>
      <c r="AP638" s="139" t="s">
        <v>7</v>
      </c>
      <c r="AQ638" s="139"/>
      <c r="AR638" s="381"/>
      <c r="AS638" s="139" t="s">
        <v>4075</v>
      </c>
      <c r="AT638" s="141" t="s">
        <v>1404</v>
      </c>
      <c r="AU638" s="141"/>
      <c r="AV638" s="383"/>
      <c r="AW638" s="385"/>
      <c r="AX638" s="139"/>
      <c r="AY638" t="s">
        <v>18678</v>
      </c>
      <c r="AZ638">
        <v>12000</v>
      </c>
      <c r="BA638" s="381"/>
      <c r="BB638" s="139" t="s">
        <v>17</v>
      </c>
      <c r="BC638" s="166"/>
      <c r="BD638" s="166"/>
      <c r="BE638" s="166"/>
      <c r="BF638" s="166"/>
      <c r="BG638" s="166"/>
      <c r="BH638" s="308"/>
      <c r="BI638" s="308"/>
      <c r="BJ638" s="141" t="s">
        <v>26</v>
      </c>
      <c r="BK638" s="141" t="s">
        <v>26</v>
      </c>
      <c r="BL638" s="141"/>
      <c r="BM638" s="141"/>
      <c r="BN638" s="139" t="s">
        <v>4075</v>
      </c>
      <c r="BQ638" s="141"/>
      <c r="BV638" s="141"/>
      <c r="BX638" s="141"/>
      <c r="BY638" s="141"/>
      <c r="BZ638" s="141"/>
      <c r="CA638" s="141"/>
      <c r="CB638" s="141"/>
      <c r="CC638" s="141"/>
      <c r="CD638" s="141"/>
      <c r="CE638" s="141"/>
      <c r="CF638" s="141"/>
      <c r="CG638" s="141"/>
    </row>
    <row r="639" spans="1:85" x14ac:dyDescent="0.35">
      <c r="A639" s="155" t="s">
        <v>11080</v>
      </c>
      <c r="B639" s="139" t="s">
        <v>4075</v>
      </c>
      <c r="C639" s="18">
        <v>42259</v>
      </c>
      <c r="D639" s="144">
        <v>0.42552083333333335</v>
      </c>
      <c r="E639" s="141" t="s">
        <v>3367</v>
      </c>
      <c r="F639" s="141">
        <v>3</v>
      </c>
      <c r="G639" s="141" t="s">
        <v>2741</v>
      </c>
      <c r="H639" s="141">
        <v>2015</v>
      </c>
      <c r="I639" s="18">
        <v>42259</v>
      </c>
      <c r="J639" s="144">
        <v>0.42499999999999999</v>
      </c>
      <c r="K639" s="378"/>
      <c r="L639" s="139" t="s">
        <v>4075</v>
      </c>
      <c r="M639" s="141" t="s">
        <v>28</v>
      </c>
      <c r="N639" s="248">
        <v>44258</v>
      </c>
      <c r="O639" s="141" t="s">
        <v>25</v>
      </c>
      <c r="P639" s="141"/>
      <c r="Q639" s="141"/>
      <c r="R639" s="141"/>
      <c r="S639" s="141"/>
      <c r="T639" s="141" t="s">
        <v>17089</v>
      </c>
      <c r="U639" s="141"/>
      <c r="V639" s="141"/>
      <c r="W639" s="139" t="s">
        <v>4075</v>
      </c>
      <c r="X639" s="141" t="s">
        <v>25</v>
      </c>
      <c r="Y639" s="141" t="s">
        <v>27</v>
      </c>
      <c r="Z639" s="141"/>
      <c r="AA639" s="141" t="s">
        <v>34</v>
      </c>
      <c r="AB639" s="141"/>
      <c r="AC639" s="139" t="s">
        <v>18047</v>
      </c>
      <c r="AD639" s="380"/>
      <c r="AE639" s="139" t="s">
        <v>107</v>
      </c>
      <c r="AF639" s="139" t="s">
        <v>13076</v>
      </c>
      <c r="AG639" s="139" t="s">
        <v>4130</v>
      </c>
      <c r="AH639" s="139" t="s">
        <v>1380</v>
      </c>
      <c r="AI639" s="139" t="s">
        <v>1518</v>
      </c>
      <c r="AJ639" s="139"/>
      <c r="AK639" s="139" t="s">
        <v>1518</v>
      </c>
      <c r="AL639" s="139" t="s">
        <v>87</v>
      </c>
      <c r="AM639" s="141" t="s">
        <v>9</v>
      </c>
      <c r="AN639" s="141" t="s">
        <v>8</v>
      </c>
      <c r="AO639" s="139"/>
      <c r="AP639" s="139" t="s">
        <v>87</v>
      </c>
      <c r="AQ639" s="139"/>
      <c r="AR639" s="381"/>
      <c r="AS639" s="139" t="s">
        <v>4075</v>
      </c>
      <c r="AT639" s="141" t="s">
        <v>43</v>
      </c>
      <c r="AU639" s="141">
        <v>330</v>
      </c>
      <c r="AV639" s="383"/>
      <c r="AW639" s="385"/>
      <c r="AX639" s="139" t="s">
        <v>65</v>
      </c>
      <c r="AY639" t="s">
        <v>18679</v>
      </c>
      <c r="BA639" s="381"/>
      <c r="BB639" s="139" t="s">
        <v>1451</v>
      </c>
      <c r="BC639" s="166"/>
      <c r="BD639" s="166"/>
      <c r="BE639" s="166"/>
      <c r="BF639" s="166"/>
      <c r="BG639" s="166"/>
      <c r="BH639" s="308"/>
      <c r="BI639" s="308"/>
      <c r="BJ639" s="141" t="s">
        <v>26</v>
      </c>
      <c r="BK639" s="141" t="s">
        <v>26</v>
      </c>
      <c r="BL639" s="141"/>
      <c r="BM639" s="141"/>
      <c r="BN639" s="139" t="s">
        <v>4075</v>
      </c>
      <c r="BQ639" s="141"/>
      <c r="BV639" s="141"/>
      <c r="BX639" s="141"/>
      <c r="BY639" s="141"/>
      <c r="BZ639" s="141"/>
      <c r="CA639" s="141"/>
      <c r="CB639" s="141"/>
      <c r="CC639" s="141"/>
      <c r="CD639" s="141"/>
      <c r="CE639" s="141"/>
      <c r="CF639" s="141"/>
      <c r="CG639" s="141"/>
    </row>
    <row r="640" spans="1:85" x14ac:dyDescent="0.35">
      <c r="A640" s="155" t="s">
        <v>11081</v>
      </c>
      <c r="B640" s="139" t="s">
        <v>4075</v>
      </c>
      <c r="C640" s="18">
        <v>42259</v>
      </c>
      <c r="D640" s="144">
        <v>0.41041666666666665</v>
      </c>
      <c r="E640" s="141" t="s">
        <v>3367</v>
      </c>
      <c r="F640" s="141">
        <v>3</v>
      </c>
      <c r="G640" s="141" t="s">
        <v>2741</v>
      </c>
      <c r="H640" s="141">
        <v>2015</v>
      </c>
      <c r="I640" s="18">
        <v>42259</v>
      </c>
      <c r="J640" s="144">
        <v>0.41041666666666665</v>
      </c>
      <c r="K640" s="378"/>
      <c r="L640" s="139" t="s">
        <v>4075</v>
      </c>
      <c r="M640" s="141"/>
      <c r="N640" s="248"/>
      <c r="O640" s="141" t="s">
        <v>26</v>
      </c>
      <c r="P640" s="141"/>
      <c r="Q640" s="141"/>
      <c r="R640" s="141"/>
      <c r="S640" s="141"/>
      <c r="T640" s="141"/>
      <c r="U640" s="141"/>
      <c r="V640" s="141"/>
      <c r="W640" s="139" t="s">
        <v>4075</v>
      </c>
      <c r="X640" s="141" t="s">
        <v>25</v>
      </c>
      <c r="Y640" s="141" t="s">
        <v>27</v>
      </c>
      <c r="Z640" s="141" t="s">
        <v>4</v>
      </c>
      <c r="AA640" s="141" t="s">
        <v>35</v>
      </c>
      <c r="AB640" s="141"/>
      <c r="AC640" s="139" t="s">
        <v>18050</v>
      </c>
      <c r="AD640" s="380"/>
      <c r="AE640" s="139" t="s">
        <v>107</v>
      </c>
      <c r="AF640" s="139" t="s">
        <v>13076</v>
      </c>
      <c r="AG640" s="139" t="s">
        <v>4130</v>
      </c>
      <c r="AH640" s="139" t="s">
        <v>1378</v>
      </c>
      <c r="AI640" s="139" t="s">
        <v>1518</v>
      </c>
      <c r="AJ640" s="139"/>
      <c r="AK640" s="139" t="s">
        <v>1518</v>
      </c>
      <c r="AL640" s="139" t="s">
        <v>7</v>
      </c>
      <c r="AM640" s="141" t="s">
        <v>4004</v>
      </c>
      <c r="AN640" s="141" t="s">
        <v>8</v>
      </c>
      <c r="AO640" s="139" t="s">
        <v>1618</v>
      </c>
      <c r="AP640" s="139" t="s">
        <v>7</v>
      </c>
      <c r="AQ640" s="139"/>
      <c r="AR640" s="381"/>
      <c r="AS640" s="139" t="s">
        <v>4075</v>
      </c>
      <c r="AT640" s="141" t="s">
        <v>43</v>
      </c>
      <c r="AU640" s="141">
        <v>330</v>
      </c>
      <c r="AV640" s="383"/>
      <c r="AW640" s="385"/>
      <c r="AX640" s="139"/>
      <c r="AY640" t="s">
        <v>18680</v>
      </c>
      <c r="AZ640">
        <v>115000</v>
      </c>
      <c r="BA640" s="381"/>
      <c r="BB640" s="139" t="s">
        <v>1451</v>
      </c>
      <c r="BC640" s="166"/>
      <c r="BD640" s="166"/>
      <c r="BE640" s="166"/>
      <c r="BF640" s="166"/>
      <c r="BG640" s="166"/>
      <c r="BH640" s="308"/>
      <c r="BI640" s="308"/>
      <c r="BJ640" s="141" t="s">
        <v>26</v>
      </c>
      <c r="BK640" s="141" t="s">
        <v>26</v>
      </c>
      <c r="BL640" s="141"/>
      <c r="BM640" s="141"/>
      <c r="BN640" s="139" t="s">
        <v>4075</v>
      </c>
      <c r="BQ640" s="141"/>
      <c r="BV640" s="141"/>
      <c r="BX640" s="141"/>
      <c r="BY640" s="141"/>
      <c r="BZ640" s="141"/>
      <c r="CA640" s="141"/>
      <c r="CB640" s="141"/>
      <c r="CC640" s="141"/>
      <c r="CD640" s="141"/>
      <c r="CE640" s="141"/>
      <c r="CF640" s="141"/>
      <c r="CG640" s="141"/>
    </row>
    <row r="641" spans="1:85" x14ac:dyDescent="0.35">
      <c r="A641" s="155" t="s">
        <v>11075</v>
      </c>
      <c r="B641" s="139" t="s">
        <v>4075</v>
      </c>
      <c r="C641" s="18">
        <v>42260</v>
      </c>
      <c r="D641" s="144">
        <v>0.76666666666666672</v>
      </c>
      <c r="E641" s="141" t="s">
        <v>13272</v>
      </c>
      <c r="F641" s="141">
        <v>3</v>
      </c>
      <c r="G641" s="141" t="s">
        <v>2741</v>
      </c>
      <c r="H641" s="141">
        <v>2015</v>
      </c>
      <c r="I641" s="18"/>
      <c r="J641" s="144"/>
      <c r="K641" s="378"/>
      <c r="L641" s="139" t="s">
        <v>4075</v>
      </c>
      <c r="M641" s="141"/>
      <c r="N641" s="248"/>
      <c r="O641" s="141" t="s">
        <v>26</v>
      </c>
      <c r="P641" s="141"/>
      <c r="Q641" s="141" t="s">
        <v>11076</v>
      </c>
      <c r="R641" s="141"/>
      <c r="S641" s="141"/>
      <c r="T641" s="141"/>
      <c r="U641" s="141"/>
      <c r="V641" s="141"/>
      <c r="W641" s="139" t="s">
        <v>4075</v>
      </c>
      <c r="X641" s="141" t="s">
        <v>25</v>
      </c>
      <c r="Y641" s="141" t="s">
        <v>27</v>
      </c>
      <c r="Z641" s="141" t="s">
        <v>4</v>
      </c>
      <c r="AA641" s="141" t="s">
        <v>34</v>
      </c>
      <c r="AB641" s="141"/>
      <c r="AC641" s="139" t="s">
        <v>18047</v>
      </c>
      <c r="AD641" s="380"/>
      <c r="AE641" s="139" t="s">
        <v>102</v>
      </c>
      <c r="AF641" s="139" t="s">
        <v>13074</v>
      </c>
      <c r="AG641" s="139" t="s">
        <v>102</v>
      </c>
      <c r="AH641" s="139" t="s">
        <v>1378</v>
      </c>
      <c r="AI641" s="139" t="s">
        <v>11</v>
      </c>
      <c r="AJ641" s="139" t="s">
        <v>11</v>
      </c>
      <c r="AK641" s="139"/>
      <c r="AL641" s="139"/>
      <c r="AM641" s="141" t="s">
        <v>12</v>
      </c>
      <c r="AN641" s="141" t="s">
        <v>8</v>
      </c>
      <c r="AO641" s="139" t="s">
        <v>1477</v>
      </c>
      <c r="AP641" s="139" t="s">
        <v>7</v>
      </c>
      <c r="AQ641" s="139"/>
      <c r="AR641" s="381"/>
      <c r="AS641" s="139" t="s">
        <v>4075</v>
      </c>
      <c r="AT641" s="141" t="s">
        <v>1404</v>
      </c>
      <c r="AU641" s="141"/>
      <c r="AV641" s="383"/>
      <c r="AW641" s="385"/>
      <c r="AX641" s="139"/>
      <c r="AY641" t="s">
        <v>18681</v>
      </c>
      <c r="BA641" s="381"/>
      <c r="BB641" s="139" t="s">
        <v>3757</v>
      </c>
      <c r="BC641" s="166"/>
      <c r="BD641" s="166"/>
      <c r="BE641" s="166"/>
      <c r="BF641" s="166"/>
      <c r="BG641" s="166"/>
      <c r="BH641" s="308"/>
      <c r="BI641" s="308"/>
      <c r="BJ641" s="141" t="s">
        <v>26</v>
      </c>
      <c r="BK641" s="141" t="s">
        <v>26</v>
      </c>
      <c r="BL641" s="141"/>
      <c r="BM641" s="141"/>
      <c r="BN641" s="139" t="s">
        <v>4075</v>
      </c>
      <c r="BQ641" s="141"/>
      <c r="BV641" s="141"/>
      <c r="BX641" s="141"/>
      <c r="BY641" s="141"/>
      <c r="BZ641" s="141"/>
      <c r="CA641" s="141"/>
      <c r="CB641" s="141"/>
      <c r="CC641" s="141"/>
      <c r="CD641" s="141"/>
      <c r="CE641" s="141"/>
      <c r="CF641" s="141"/>
      <c r="CG641" s="141"/>
    </row>
    <row r="642" spans="1:85" x14ac:dyDescent="0.35">
      <c r="A642" s="155" t="s">
        <v>11077</v>
      </c>
      <c r="B642" s="139" t="s">
        <v>4075</v>
      </c>
      <c r="C642" s="18">
        <v>42260</v>
      </c>
      <c r="D642" s="144">
        <v>0.36666666666666664</v>
      </c>
      <c r="E642" s="141" t="s">
        <v>13272</v>
      </c>
      <c r="F642" s="141">
        <v>3</v>
      </c>
      <c r="G642" s="141" t="s">
        <v>2741</v>
      </c>
      <c r="H642" s="141">
        <v>2015</v>
      </c>
      <c r="I642" s="18">
        <v>42260</v>
      </c>
      <c r="J642" s="144">
        <v>0.36666666666666664</v>
      </c>
      <c r="K642" s="378"/>
      <c r="L642" s="139" t="s">
        <v>4075</v>
      </c>
      <c r="M642" s="141"/>
      <c r="N642" s="248"/>
      <c r="O642" s="141" t="s">
        <v>26</v>
      </c>
      <c r="P642" s="141"/>
      <c r="Q642" s="141" t="s">
        <v>11078</v>
      </c>
      <c r="R642" s="141" t="s">
        <v>11079</v>
      </c>
      <c r="S642" s="141"/>
      <c r="T642" s="141"/>
      <c r="U642" s="141"/>
      <c r="V642" s="141"/>
      <c r="W642" s="139" t="s">
        <v>4075</v>
      </c>
      <c r="X642" s="141" t="s">
        <v>25</v>
      </c>
      <c r="Y642" s="141" t="s">
        <v>27</v>
      </c>
      <c r="Z642" s="141" t="s">
        <v>4</v>
      </c>
      <c r="AA642" s="141" t="s">
        <v>34</v>
      </c>
      <c r="AB642" s="141"/>
      <c r="AC642" s="139" t="s">
        <v>18049</v>
      </c>
      <c r="AD642" s="380"/>
      <c r="AE642" s="139" t="s">
        <v>107</v>
      </c>
      <c r="AF642" s="139" t="s">
        <v>13076</v>
      </c>
      <c r="AG642" s="139" t="s">
        <v>4130</v>
      </c>
      <c r="AH642" s="139" t="s">
        <v>1378</v>
      </c>
      <c r="AI642" s="139" t="s">
        <v>1518</v>
      </c>
      <c r="AJ642" s="139"/>
      <c r="AK642" s="139" t="s">
        <v>1518</v>
      </c>
      <c r="AL642" s="139" t="s">
        <v>7</v>
      </c>
      <c r="AM642" s="141" t="s">
        <v>4004</v>
      </c>
      <c r="AN642" s="141" t="s">
        <v>8</v>
      </c>
      <c r="AO642" s="139" t="s">
        <v>1614</v>
      </c>
      <c r="AP642" s="139" t="s">
        <v>7</v>
      </c>
      <c r="AQ642" s="139"/>
      <c r="AR642" s="381"/>
      <c r="AS642" s="139" t="s">
        <v>4075</v>
      </c>
      <c r="AT642" s="141" t="s">
        <v>1404</v>
      </c>
      <c r="AU642" s="141"/>
      <c r="AV642" s="383"/>
      <c r="AW642" s="385"/>
      <c r="AX642" s="139"/>
      <c r="AY642" t="s">
        <v>18682</v>
      </c>
      <c r="AZ642">
        <v>12000</v>
      </c>
      <c r="BA642" s="381"/>
      <c r="BB642" s="139" t="s">
        <v>17</v>
      </c>
      <c r="BC642" s="166"/>
      <c r="BD642" s="166"/>
      <c r="BE642" s="166"/>
      <c r="BF642" s="166"/>
      <c r="BG642" s="166"/>
      <c r="BH642" s="308"/>
      <c r="BI642" s="308"/>
      <c r="BJ642" s="141" t="s">
        <v>26</v>
      </c>
      <c r="BK642" s="141" t="s">
        <v>26</v>
      </c>
      <c r="BL642" s="141"/>
      <c r="BM642" s="141"/>
      <c r="BN642" s="139" t="s">
        <v>4075</v>
      </c>
      <c r="BQ642" s="141"/>
      <c r="BV642" s="141"/>
      <c r="BX642" s="141"/>
      <c r="BY642" s="141"/>
      <c r="BZ642" s="141"/>
      <c r="CA642" s="141"/>
      <c r="CB642" s="141"/>
      <c r="CC642" s="141"/>
      <c r="CD642" s="141"/>
      <c r="CE642" s="141"/>
      <c r="CF642" s="141"/>
      <c r="CG642" s="141"/>
    </row>
    <row r="643" spans="1:85" x14ac:dyDescent="0.35">
      <c r="A643" s="155" t="s">
        <v>11072</v>
      </c>
      <c r="B643" s="139" t="s">
        <v>4075</v>
      </c>
      <c r="C643" s="18">
        <v>42262</v>
      </c>
      <c r="D643" s="144">
        <v>0.92013888888888884</v>
      </c>
      <c r="E643" s="141" t="s">
        <v>13272</v>
      </c>
      <c r="F643" s="141">
        <v>3</v>
      </c>
      <c r="G643" s="141" t="s">
        <v>2741</v>
      </c>
      <c r="H643" s="141">
        <v>2015</v>
      </c>
      <c r="I643" s="18">
        <v>42262</v>
      </c>
      <c r="J643" s="144">
        <v>0.92013888888888884</v>
      </c>
      <c r="K643" s="378"/>
      <c r="L643" s="139" t="s">
        <v>4075</v>
      </c>
      <c r="M643" s="141"/>
      <c r="N643" s="248"/>
      <c r="O643" s="141" t="s">
        <v>26</v>
      </c>
      <c r="P643" s="141"/>
      <c r="Q643" s="141" t="s">
        <v>11073</v>
      </c>
      <c r="R643" s="141" t="s">
        <v>11074</v>
      </c>
      <c r="S643" s="141"/>
      <c r="T643" s="141"/>
      <c r="U643" s="141"/>
      <c r="V643" s="141"/>
      <c r="W643" s="139" t="s">
        <v>4075</v>
      </c>
      <c r="X643" s="141" t="s">
        <v>25</v>
      </c>
      <c r="Y643" s="141" t="s">
        <v>27</v>
      </c>
      <c r="Z643" s="141" t="s">
        <v>4</v>
      </c>
      <c r="AA643" s="141" t="s">
        <v>34</v>
      </c>
      <c r="AB643" s="141"/>
      <c r="AC643" s="139" t="s">
        <v>18047</v>
      </c>
      <c r="AD643" s="380"/>
      <c r="AE643" s="139" t="s">
        <v>4</v>
      </c>
      <c r="AF643" s="139" t="s">
        <v>13073</v>
      </c>
      <c r="AG643" s="139" t="s">
        <v>4</v>
      </c>
      <c r="AH643" s="139" t="s">
        <v>1378</v>
      </c>
      <c r="AI643" s="139" t="s">
        <v>15678</v>
      </c>
      <c r="AJ643" s="139"/>
      <c r="AK643" s="139" t="s">
        <v>15678</v>
      </c>
      <c r="AL643" s="139" t="s">
        <v>7</v>
      </c>
      <c r="AM643" s="141" t="s">
        <v>1537</v>
      </c>
      <c r="AN643" s="141" t="s">
        <v>8</v>
      </c>
      <c r="AO643" s="139" t="s">
        <v>1477</v>
      </c>
      <c r="AP643" s="139" t="s">
        <v>7</v>
      </c>
      <c r="AQ643" s="139"/>
      <c r="AR643" s="381"/>
      <c r="AS643" s="139" t="s">
        <v>4075</v>
      </c>
      <c r="AT643" s="141" t="s">
        <v>1404</v>
      </c>
      <c r="AU643" s="141"/>
      <c r="AV643" s="383"/>
      <c r="AW643" s="385"/>
      <c r="AX643" s="139"/>
      <c r="AY643" t="s">
        <v>18683</v>
      </c>
      <c r="BA643" s="381"/>
      <c r="BB643" s="139" t="s">
        <v>17</v>
      </c>
      <c r="BC643" s="166"/>
      <c r="BD643" s="166"/>
      <c r="BE643" s="166"/>
      <c r="BF643" s="166"/>
      <c r="BG643" s="166"/>
      <c r="BH643" s="308"/>
      <c r="BI643" s="308"/>
      <c r="BJ643" s="141" t="s">
        <v>26</v>
      </c>
      <c r="BK643" s="141" t="s">
        <v>26</v>
      </c>
      <c r="BL643" s="141"/>
      <c r="BM643" s="141"/>
      <c r="BN643" s="139" t="s">
        <v>4075</v>
      </c>
      <c r="BQ643" s="141" t="s">
        <v>15751</v>
      </c>
      <c r="BR643" s="135" t="s">
        <v>15702</v>
      </c>
      <c r="BV643" s="141"/>
      <c r="BX643" s="141"/>
      <c r="BY643" s="141"/>
      <c r="BZ643" s="141"/>
      <c r="CA643" s="141"/>
      <c r="CB643" s="141"/>
      <c r="CC643" s="141"/>
      <c r="CD643" s="141"/>
      <c r="CE643" s="141"/>
      <c r="CF643" s="141"/>
      <c r="CG643" s="141"/>
    </row>
    <row r="644" spans="1:85" x14ac:dyDescent="0.35">
      <c r="A644" s="155" t="s">
        <v>11069</v>
      </c>
      <c r="B644" s="139" t="s">
        <v>4075</v>
      </c>
      <c r="C644" s="18">
        <v>42263</v>
      </c>
      <c r="D644" s="144">
        <v>1.2500000000000001E-2</v>
      </c>
      <c r="E644" s="141" t="s">
        <v>13272</v>
      </c>
      <c r="F644" s="141">
        <v>3</v>
      </c>
      <c r="G644" s="141" t="s">
        <v>2741</v>
      </c>
      <c r="H644" s="141">
        <v>2015</v>
      </c>
      <c r="I644" s="18">
        <v>42263</v>
      </c>
      <c r="J644" s="144">
        <v>1.8749999999999999E-2</v>
      </c>
      <c r="K644" s="378"/>
      <c r="L644" s="139" t="s">
        <v>4075</v>
      </c>
      <c r="M644" s="141"/>
      <c r="N644" s="248"/>
      <c r="O644" s="141" t="s">
        <v>26</v>
      </c>
      <c r="P644" s="141"/>
      <c r="Q644" s="141" t="s">
        <v>11070</v>
      </c>
      <c r="R644" s="141" t="s">
        <v>11071</v>
      </c>
      <c r="S644" s="141"/>
      <c r="T644" s="141"/>
      <c r="U644" s="141">
        <v>110647664</v>
      </c>
      <c r="V644" s="141"/>
      <c r="W644" s="139" t="s">
        <v>4075</v>
      </c>
      <c r="X644" s="141" t="s">
        <v>25</v>
      </c>
      <c r="Y644" s="141" t="s">
        <v>27</v>
      </c>
      <c r="Z644" s="141" t="s">
        <v>4</v>
      </c>
      <c r="AA644" s="141" t="s">
        <v>34</v>
      </c>
      <c r="AB644" s="141"/>
      <c r="AC644" s="139" t="s">
        <v>18049</v>
      </c>
      <c r="AD644" s="380"/>
      <c r="AE644" s="139" t="s">
        <v>102</v>
      </c>
      <c r="AF644" s="139" t="s">
        <v>13068</v>
      </c>
      <c r="AG644" s="139" t="s">
        <v>102</v>
      </c>
      <c r="AH644" s="139" t="s">
        <v>1378</v>
      </c>
      <c r="AI644" s="139" t="s">
        <v>7</v>
      </c>
      <c r="AJ644" s="139" t="s">
        <v>7</v>
      </c>
      <c r="AK644" s="139"/>
      <c r="AL644" s="139"/>
      <c r="AM644" s="141" t="s">
        <v>4004</v>
      </c>
      <c r="AN644" s="141" t="s">
        <v>8</v>
      </c>
      <c r="AO644" s="139" t="s">
        <v>1614</v>
      </c>
      <c r="AP644" s="139" t="s">
        <v>7</v>
      </c>
      <c r="AQ644" s="139"/>
      <c r="AR644" s="381"/>
      <c r="AS644" s="139" t="s">
        <v>4075</v>
      </c>
      <c r="AT644" s="141" t="s">
        <v>1404</v>
      </c>
      <c r="AU644" s="141"/>
      <c r="AV644" s="383"/>
      <c r="AW644" s="385"/>
      <c r="AX644" s="139"/>
      <c r="AY644" t="s">
        <v>18684</v>
      </c>
      <c r="AZ644">
        <v>21000</v>
      </c>
      <c r="BA644" s="381"/>
      <c r="BB644" s="139" t="s">
        <v>1444</v>
      </c>
      <c r="BC644" s="166"/>
      <c r="BD644" s="166"/>
      <c r="BE644" s="166"/>
      <c r="BF644" s="166"/>
      <c r="BG644" s="166"/>
      <c r="BH644" s="308"/>
      <c r="BI644" s="308"/>
      <c r="BJ644" s="141" t="s">
        <v>26</v>
      </c>
      <c r="BK644" s="141" t="s">
        <v>26</v>
      </c>
      <c r="BL644" s="141"/>
      <c r="BM644" s="141"/>
      <c r="BN644" s="139" t="s">
        <v>4075</v>
      </c>
      <c r="BQ644" s="141"/>
      <c r="BV644" s="141"/>
      <c r="BX644" s="141"/>
      <c r="BY644" s="141"/>
      <c r="BZ644" s="141"/>
      <c r="CA644" s="141"/>
      <c r="CB644" s="141"/>
      <c r="CC644" s="141"/>
      <c r="CD644" s="141"/>
      <c r="CE644" s="141"/>
      <c r="CF644" s="141"/>
      <c r="CG644" s="141"/>
    </row>
    <row r="645" spans="1:85" x14ac:dyDescent="0.35">
      <c r="A645" s="155" t="s">
        <v>11063</v>
      </c>
      <c r="B645" s="139" t="s">
        <v>4075</v>
      </c>
      <c r="C645" s="18">
        <v>42265</v>
      </c>
      <c r="D645" s="144">
        <v>0.71180555555555558</v>
      </c>
      <c r="E645" s="141" t="s">
        <v>13272</v>
      </c>
      <c r="F645" s="141">
        <v>3</v>
      </c>
      <c r="G645" s="141" t="s">
        <v>2741</v>
      </c>
      <c r="H645" s="141">
        <v>2015</v>
      </c>
      <c r="I645" s="18">
        <v>42265</v>
      </c>
      <c r="J645" s="144">
        <v>0.71180555555555558</v>
      </c>
      <c r="K645" s="378"/>
      <c r="L645" s="139" t="s">
        <v>4075</v>
      </c>
      <c r="M645" s="141"/>
      <c r="N645" s="248"/>
      <c r="O645" s="141" t="s">
        <v>26</v>
      </c>
      <c r="P645" s="141"/>
      <c r="Q645" s="141" t="s">
        <v>11064</v>
      </c>
      <c r="R645" s="141" t="s">
        <v>11065</v>
      </c>
      <c r="S645" s="141"/>
      <c r="T645" s="141"/>
      <c r="U645" s="141"/>
      <c r="V645" s="141"/>
      <c r="W645" s="139" t="s">
        <v>4075</v>
      </c>
      <c r="X645" s="141" t="s">
        <v>25</v>
      </c>
      <c r="Y645" s="141" t="s">
        <v>27</v>
      </c>
      <c r="Z645" s="141" t="s">
        <v>4</v>
      </c>
      <c r="AA645" s="141" t="s">
        <v>34</v>
      </c>
      <c r="AB645" s="141"/>
      <c r="AC645" s="139" t="s">
        <v>18050</v>
      </c>
      <c r="AD645" s="380"/>
      <c r="AE645" s="139" t="s">
        <v>103</v>
      </c>
      <c r="AF645" s="139" t="s">
        <v>13075</v>
      </c>
      <c r="AG645" s="139" t="s">
        <v>103</v>
      </c>
      <c r="AH645" s="139" t="s">
        <v>1378</v>
      </c>
      <c r="AI645" s="139" t="s">
        <v>7340</v>
      </c>
      <c r="AJ645" s="139"/>
      <c r="AK645" s="139" t="s">
        <v>7340</v>
      </c>
      <c r="AL645" s="139" t="s">
        <v>1408</v>
      </c>
      <c r="AM645" s="141" t="s">
        <v>4004</v>
      </c>
      <c r="AN645" s="141" t="s">
        <v>8</v>
      </c>
      <c r="AO645" s="139" t="s">
        <v>1614</v>
      </c>
      <c r="AP645" s="139" t="s">
        <v>7</v>
      </c>
      <c r="AQ645" s="139"/>
      <c r="AR645" s="381"/>
      <c r="AS645" s="139" t="s">
        <v>4075</v>
      </c>
      <c r="AT645" s="141" t="s">
        <v>43</v>
      </c>
      <c r="AU645" s="141">
        <v>320</v>
      </c>
      <c r="AV645" s="383"/>
      <c r="AW645" s="385"/>
      <c r="AX645" s="139"/>
      <c r="AY645" t="s">
        <v>18613</v>
      </c>
      <c r="AZ645">
        <v>17000</v>
      </c>
      <c r="BA645" s="381"/>
      <c r="BB645" s="139" t="s">
        <v>1450</v>
      </c>
      <c r="BC645" s="166"/>
      <c r="BD645" s="166"/>
      <c r="BE645" s="166"/>
      <c r="BF645" s="166"/>
      <c r="BG645" s="166"/>
      <c r="BH645" s="308"/>
      <c r="BI645" s="308"/>
      <c r="BJ645" s="141" t="s">
        <v>26</v>
      </c>
      <c r="BK645" s="141" t="s">
        <v>26</v>
      </c>
      <c r="BL645" s="141"/>
      <c r="BM645" s="141"/>
      <c r="BN645" s="139" t="s">
        <v>4075</v>
      </c>
      <c r="BQ645" s="141"/>
      <c r="BV645" s="141"/>
      <c r="BX645" s="141"/>
      <c r="BY645" s="141"/>
      <c r="BZ645" s="141"/>
      <c r="CA645" s="141"/>
      <c r="CB645" s="141"/>
      <c r="CC645" s="141"/>
      <c r="CD645" s="141"/>
      <c r="CE645" s="141"/>
      <c r="CF645" s="141"/>
      <c r="CG645" s="141"/>
    </row>
    <row r="646" spans="1:85" x14ac:dyDescent="0.35">
      <c r="A646" s="155" t="s">
        <v>11066</v>
      </c>
      <c r="B646" s="139" t="s">
        <v>4075</v>
      </c>
      <c r="C646" s="18">
        <v>42265</v>
      </c>
      <c r="D646" s="144">
        <v>0.68263888888888891</v>
      </c>
      <c r="E646" s="141" t="s">
        <v>13272</v>
      </c>
      <c r="F646" s="141">
        <v>3</v>
      </c>
      <c r="G646" s="141" t="s">
        <v>2741</v>
      </c>
      <c r="H646" s="141">
        <v>2015</v>
      </c>
      <c r="I646" s="18">
        <v>42265</v>
      </c>
      <c r="J646" s="144">
        <v>0.68263888888888891</v>
      </c>
      <c r="K646" s="378"/>
      <c r="L646" s="139" t="s">
        <v>4075</v>
      </c>
      <c r="M646" s="141"/>
      <c r="N646" s="248"/>
      <c r="O646" s="141" t="s">
        <v>26</v>
      </c>
      <c r="P646" s="141"/>
      <c r="Q646" s="141" t="s">
        <v>11067</v>
      </c>
      <c r="R646" s="141" t="s">
        <v>11068</v>
      </c>
      <c r="S646" s="141"/>
      <c r="T646" s="141"/>
      <c r="U646" s="141"/>
      <c r="V646" s="141"/>
      <c r="W646" s="139" t="s">
        <v>4075</v>
      </c>
      <c r="X646" s="141" t="s">
        <v>25</v>
      </c>
      <c r="Y646" s="141" t="s">
        <v>27</v>
      </c>
      <c r="Z646" s="141" t="s">
        <v>4</v>
      </c>
      <c r="AA646" s="141" t="s">
        <v>34</v>
      </c>
      <c r="AB646" s="141"/>
      <c r="AC646" s="139" t="s">
        <v>18047</v>
      </c>
      <c r="AD646" s="380"/>
      <c r="AE646" s="139" t="s">
        <v>102</v>
      </c>
      <c r="AF646" s="139" t="s">
        <v>13068</v>
      </c>
      <c r="AG646" s="139" t="s">
        <v>102</v>
      </c>
      <c r="AH646" s="139" t="s">
        <v>1378</v>
      </c>
      <c r="AI646" s="139" t="s">
        <v>7</v>
      </c>
      <c r="AJ646" s="139" t="s">
        <v>7</v>
      </c>
      <c r="AK646" s="139"/>
      <c r="AL646" s="139"/>
      <c r="AM646" s="141" t="s">
        <v>4004</v>
      </c>
      <c r="AN646" s="141" t="s">
        <v>8</v>
      </c>
      <c r="AO646" s="139" t="s">
        <v>1614</v>
      </c>
      <c r="AP646" s="139" t="s">
        <v>7</v>
      </c>
      <c r="AQ646" s="139"/>
      <c r="AR646" s="381"/>
      <c r="AS646" s="139" t="s">
        <v>4075</v>
      </c>
      <c r="AT646" s="141" t="s">
        <v>1404</v>
      </c>
      <c r="AU646" s="141"/>
      <c r="AV646" s="383"/>
      <c r="AW646" s="385"/>
      <c r="AX646" s="139"/>
      <c r="AY646" t="s">
        <v>18300</v>
      </c>
      <c r="AZ646">
        <v>12000</v>
      </c>
      <c r="BA646" s="381"/>
      <c r="BB646" s="139" t="s">
        <v>1444</v>
      </c>
      <c r="BC646" s="166"/>
      <c r="BD646" s="166"/>
      <c r="BE646" s="166"/>
      <c r="BF646" s="166"/>
      <c r="BG646" s="166"/>
      <c r="BH646" s="308"/>
      <c r="BI646" s="308"/>
      <c r="BJ646" s="141" t="s">
        <v>26</v>
      </c>
      <c r="BK646" s="141" t="s">
        <v>26</v>
      </c>
      <c r="BL646" s="141"/>
      <c r="BM646" s="141"/>
      <c r="BN646" s="139" t="s">
        <v>4075</v>
      </c>
      <c r="BQ646" s="141"/>
      <c r="BV646" s="141"/>
      <c r="BX646" s="141"/>
      <c r="BY646" s="141"/>
      <c r="BZ646" s="141"/>
      <c r="CA646" s="141"/>
      <c r="CB646" s="141"/>
      <c r="CC646" s="141"/>
      <c r="CD646" s="141"/>
      <c r="CE646" s="141"/>
      <c r="CF646" s="141"/>
      <c r="CG646" s="141"/>
    </row>
    <row r="647" spans="1:85" x14ac:dyDescent="0.35">
      <c r="A647" s="155" t="s">
        <v>11059</v>
      </c>
      <c r="B647" s="139" t="s">
        <v>4075</v>
      </c>
      <c r="C647" s="18">
        <v>42266</v>
      </c>
      <c r="D647" s="144">
        <v>0.41041666666666665</v>
      </c>
      <c r="E647" s="141" t="s">
        <v>13272</v>
      </c>
      <c r="F647" s="141">
        <v>3</v>
      </c>
      <c r="G647" s="141" t="s">
        <v>2741</v>
      </c>
      <c r="H647" s="141">
        <v>2015</v>
      </c>
      <c r="I647" s="18">
        <v>42266</v>
      </c>
      <c r="J647" s="144">
        <v>0.41041666666666665</v>
      </c>
      <c r="K647" s="378"/>
      <c r="L647" s="139" t="s">
        <v>4075</v>
      </c>
      <c r="M647" s="141"/>
      <c r="N647" s="248"/>
      <c r="O647" s="141" t="s">
        <v>26</v>
      </c>
      <c r="P647" s="141"/>
      <c r="Q647" s="141" t="s">
        <v>11060</v>
      </c>
      <c r="R647" s="141" t="s">
        <v>11061</v>
      </c>
      <c r="S647" s="141"/>
      <c r="T647" s="141"/>
      <c r="U647" s="141">
        <v>110655619</v>
      </c>
      <c r="V647" s="141" t="s">
        <v>11062</v>
      </c>
      <c r="W647" s="139" t="s">
        <v>4075</v>
      </c>
      <c r="X647" s="141" t="s">
        <v>25</v>
      </c>
      <c r="Y647" s="141" t="s">
        <v>27</v>
      </c>
      <c r="Z647" s="141" t="s">
        <v>4</v>
      </c>
      <c r="AA647" s="141" t="s">
        <v>34</v>
      </c>
      <c r="AB647" s="141"/>
      <c r="AC647" s="139" t="s">
        <v>18047</v>
      </c>
      <c r="AD647" s="380"/>
      <c r="AE647" s="139" t="s">
        <v>102</v>
      </c>
      <c r="AF647" s="139" t="s">
        <v>13074</v>
      </c>
      <c r="AG647" s="139" t="s">
        <v>102</v>
      </c>
      <c r="AH647" s="139" t="s">
        <v>1378</v>
      </c>
      <c r="AI647" s="139" t="s">
        <v>11</v>
      </c>
      <c r="AJ647" s="139" t="s">
        <v>11</v>
      </c>
      <c r="AK647" s="139"/>
      <c r="AL647" s="139"/>
      <c r="AM647" s="141" t="s">
        <v>4004</v>
      </c>
      <c r="AN647" s="141" t="s">
        <v>8</v>
      </c>
      <c r="AO647" s="139" t="s">
        <v>1614</v>
      </c>
      <c r="AP647" s="139" t="s">
        <v>7</v>
      </c>
      <c r="AQ647" s="139"/>
      <c r="AR647" s="381"/>
      <c r="AS647" s="139" t="s">
        <v>4075</v>
      </c>
      <c r="AT647" s="141" t="s">
        <v>43</v>
      </c>
      <c r="AU647" s="141">
        <v>180</v>
      </c>
      <c r="AV647" s="383"/>
      <c r="AW647" s="385"/>
      <c r="AX647" s="139"/>
      <c r="AY647" t="s">
        <v>18685</v>
      </c>
      <c r="AZ647">
        <v>12000</v>
      </c>
      <c r="BA647" s="381"/>
      <c r="BB647" s="139" t="s">
        <v>1451</v>
      </c>
      <c r="BC647" s="166"/>
      <c r="BD647" s="166"/>
      <c r="BE647" s="166"/>
      <c r="BF647" s="166"/>
      <c r="BG647" s="166"/>
      <c r="BH647" s="308"/>
      <c r="BI647" s="308"/>
      <c r="BJ647" s="141" t="s">
        <v>26</v>
      </c>
      <c r="BK647" s="141" t="s">
        <v>26</v>
      </c>
      <c r="BL647" s="141"/>
      <c r="BM647" s="141"/>
      <c r="BN647" s="139" t="s">
        <v>4075</v>
      </c>
      <c r="BQ647" s="141"/>
      <c r="BV647" s="141"/>
      <c r="BX647" s="141"/>
      <c r="BY647" s="141"/>
      <c r="BZ647" s="141"/>
      <c r="CA647" s="141"/>
      <c r="CB647" s="141"/>
      <c r="CC647" s="141"/>
      <c r="CD647" s="141"/>
      <c r="CE647" s="141"/>
      <c r="CF647" s="141"/>
      <c r="CG647" s="141"/>
    </row>
    <row r="648" spans="1:85" x14ac:dyDescent="0.35">
      <c r="A648" s="155" t="s">
        <v>11056</v>
      </c>
      <c r="B648" s="139" t="s">
        <v>4075</v>
      </c>
      <c r="C648" s="18">
        <v>42267</v>
      </c>
      <c r="D648" s="144">
        <v>0.78680555555555554</v>
      </c>
      <c r="E648" s="141" t="s">
        <v>13273</v>
      </c>
      <c r="F648" s="141">
        <v>3</v>
      </c>
      <c r="G648" s="141" t="s">
        <v>2741</v>
      </c>
      <c r="H648" s="141">
        <v>2015</v>
      </c>
      <c r="I648" s="18">
        <v>42267</v>
      </c>
      <c r="J648" s="144">
        <v>0.78680555555555554</v>
      </c>
      <c r="K648" s="378"/>
      <c r="L648" s="139" t="s">
        <v>4075</v>
      </c>
      <c r="M648" s="141"/>
      <c r="N648" s="248"/>
      <c r="O648" s="141" t="s">
        <v>26</v>
      </c>
      <c r="P648" s="141"/>
      <c r="Q648" s="141" t="s">
        <v>11057</v>
      </c>
      <c r="R648" s="141" t="s">
        <v>11058</v>
      </c>
      <c r="S648" s="141"/>
      <c r="T648" s="141"/>
      <c r="U648" s="141"/>
      <c r="V648" s="141"/>
      <c r="W648" s="139" t="s">
        <v>4075</v>
      </c>
      <c r="X648" s="141" t="s">
        <v>25</v>
      </c>
      <c r="Y648" s="141" t="s">
        <v>27</v>
      </c>
      <c r="Z648" s="141" t="s">
        <v>4</v>
      </c>
      <c r="AA648" s="141" t="s">
        <v>34</v>
      </c>
      <c r="AB648" s="141"/>
      <c r="AC648" s="139" t="s">
        <v>18047</v>
      </c>
      <c r="AD648" s="380"/>
      <c r="AE648" s="139" t="s">
        <v>4</v>
      </c>
      <c r="AF648" s="139" t="s">
        <v>13073</v>
      </c>
      <c r="AG648" s="139" t="s">
        <v>4</v>
      </c>
      <c r="AH648" s="139" t="s">
        <v>1378</v>
      </c>
      <c r="AI648" s="139" t="s">
        <v>15678</v>
      </c>
      <c r="AJ648" s="139"/>
      <c r="AK648" s="139" t="s">
        <v>15678</v>
      </c>
      <c r="AL648" s="139" t="s">
        <v>7</v>
      </c>
      <c r="AM648" s="141" t="s">
        <v>4004</v>
      </c>
      <c r="AN648" s="141" t="s">
        <v>8</v>
      </c>
      <c r="AO648" s="139" t="s">
        <v>1614</v>
      </c>
      <c r="AP648" s="139" t="s">
        <v>7</v>
      </c>
      <c r="AQ648" s="139"/>
      <c r="AR648" s="381"/>
      <c r="AS648" s="139" t="s">
        <v>4075</v>
      </c>
      <c r="AT648" s="141" t="s">
        <v>44</v>
      </c>
      <c r="AU648" s="141">
        <v>280</v>
      </c>
      <c r="AV648" s="383"/>
      <c r="AW648" s="385"/>
      <c r="AX648" s="139"/>
      <c r="AY648" t="s">
        <v>18292</v>
      </c>
      <c r="AZ648">
        <v>12000</v>
      </c>
      <c r="BA648" s="381"/>
      <c r="BB648" s="139" t="s">
        <v>1483</v>
      </c>
      <c r="BC648" s="166"/>
      <c r="BD648" s="166"/>
      <c r="BE648" s="166"/>
      <c r="BF648" s="166"/>
      <c r="BG648" s="166"/>
      <c r="BH648" s="308"/>
      <c r="BI648" s="308"/>
      <c r="BJ648" s="141" t="s">
        <v>26</v>
      </c>
      <c r="BK648" s="141" t="s">
        <v>26</v>
      </c>
      <c r="BL648" s="141"/>
      <c r="BM648" s="141"/>
      <c r="BN648" s="139" t="s">
        <v>4075</v>
      </c>
      <c r="BQ648" s="141" t="s">
        <v>15752</v>
      </c>
      <c r="BR648" s="135" t="s">
        <v>15680</v>
      </c>
      <c r="BT648" s="135" t="s">
        <v>15358</v>
      </c>
      <c r="BU648" s="135" t="s">
        <v>15348</v>
      </c>
      <c r="BV648" s="141" t="s">
        <v>13283</v>
      </c>
      <c r="BW648" s="135" t="s">
        <v>13280</v>
      </c>
      <c r="BX648" s="141" t="s">
        <v>15681</v>
      </c>
      <c r="BY648" s="141" t="s">
        <v>15707</v>
      </c>
      <c r="BZ648" s="141" t="s">
        <v>25</v>
      </c>
      <c r="CA648" s="141" t="s">
        <v>1848</v>
      </c>
      <c r="CB648" s="141"/>
      <c r="CC648" s="141" t="s">
        <v>15682</v>
      </c>
      <c r="CD648" s="141" t="s">
        <v>15683</v>
      </c>
      <c r="CE648" s="141" t="s">
        <v>15450</v>
      </c>
      <c r="CF648" s="141" t="s">
        <v>15451</v>
      </c>
      <c r="CG648" s="141" t="s">
        <v>1897</v>
      </c>
    </row>
    <row r="649" spans="1:85" x14ac:dyDescent="0.35">
      <c r="A649" s="155" t="s">
        <v>11047</v>
      </c>
      <c r="B649" s="139" t="s">
        <v>4075</v>
      </c>
      <c r="C649" s="18">
        <v>42268</v>
      </c>
      <c r="D649" s="144">
        <v>0.68958333333333333</v>
      </c>
      <c r="E649" s="141" t="s">
        <v>13273</v>
      </c>
      <c r="F649" s="141">
        <v>3</v>
      </c>
      <c r="G649" s="141" t="s">
        <v>2741</v>
      </c>
      <c r="H649" s="141">
        <v>2015</v>
      </c>
      <c r="I649" s="18">
        <v>42268</v>
      </c>
      <c r="J649" s="144">
        <v>0.68958333333333333</v>
      </c>
      <c r="K649" s="378"/>
      <c r="L649" s="139" t="s">
        <v>4075</v>
      </c>
      <c r="M649" s="141"/>
      <c r="N649" s="248"/>
      <c r="O649" s="141" t="s">
        <v>26</v>
      </c>
      <c r="P649" s="141"/>
      <c r="Q649" s="141" t="s">
        <v>11048</v>
      </c>
      <c r="R649" s="141" t="s">
        <v>11049</v>
      </c>
      <c r="S649" s="141"/>
      <c r="T649" s="141"/>
      <c r="U649" s="141"/>
      <c r="V649" s="141"/>
      <c r="W649" s="139" t="s">
        <v>4075</v>
      </c>
      <c r="X649" s="141" t="s">
        <v>25</v>
      </c>
      <c r="Y649" s="141" t="s">
        <v>27</v>
      </c>
      <c r="Z649" s="141" t="s">
        <v>4</v>
      </c>
      <c r="AA649" s="141" t="s">
        <v>34</v>
      </c>
      <c r="AB649" s="141"/>
      <c r="AC649" s="139" t="s">
        <v>18047</v>
      </c>
      <c r="AD649" s="380"/>
      <c r="AE649" s="139" t="s">
        <v>103</v>
      </c>
      <c r="AF649" s="139" t="s">
        <v>13069</v>
      </c>
      <c r="AG649" s="139" t="s">
        <v>103</v>
      </c>
      <c r="AH649" s="139" t="s">
        <v>1378</v>
      </c>
      <c r="AI649" s="139" t="s">
        <v>7399</v>
      </c>
      <c r="AJ649" s="139"/>
      <c r="AK649" s="139" t="s">
        <v>7399</v>
      </c>
      <c r="AL649" s="139" t="s">
        <v>7</v>
      </c>
      <c r="AM649" s="141" t="s">
        <v>4004</v>
      </c>
      <c r="AN649" s="141" t="s">
        <v>8</v>
      </c>
      <c r="AO649" s="139" t="s">
        <v>1614</v>
      </c>
      <c r="AP649" s="139" t="s">
        <v>7</v>
      </c>
      <c r="AQ649" s="139"/>
      <c r="AR649" s="381"/>
      <c r="AS649" s="139" t="s">
        <v>4075</v>
      </c>
      <c r="AT649" s="141" t="s">
        <v>1404</v>
      </c>
      <c r="AU649" s="141"/>
      <c r="AV649" s="383"/>
      <c r="AW649" s="385"/>
      <c r="AX649" s="139"/>
      <c r="AY649" t="s">
        <v>18686</v>
      </c>
      <c r="AZ649">
        <v>12000</v>
      </c>
      <c r="BA649" s="381"/>
      <c r="BB649" s="139" t="s">
        <v>17</v>
      </c>
      <c r="BC649" s="166"/>
      <c r="BD649" s="166"/>
      <c r="BE649" s="166"/>
      <c r="BF649" s="166"/>
      <c r="BG649" s="166"/>
      <c r="BH649" s="308"/>
      <c r="BI649" s="308"/>
      <c r="BJ649" s="141" t="s">
        <v>26</v>
      </c>
      <c r="BK649" s="141" t="s">
        <v>26</v>
      </c>
      <c r="BL649" s="141"/>
      <c r="BM649" s="141"/>
      <c r="BN649" s="139" t="s">
        <v>4075</v>
      </c>
      <c r="BQ649" s="141"/>
      <c r="BV649" s="141"/>
      <c r="BX649" s="141"/>
      <c r="BY649" s="141"/>
      <c r="BZ649" s="141"/>
      <c r="CA649" s="141"/>
      <c r="CB649" s="141"/>
      <c r="CC649" s="141"/>
      <c r="CD649" s="141"/>
      <c r="CE649" s="141"/>
      <c r="CF649" s="141"/>
      <c r="CG649" s="141"/>
    </row>
    <row r="650" spans="1:85" x14ac:dyDescent="0.35">
      <c r="A650" s="155" t="s">
        <v>11050</v>
      </c>
      <c r="B650" s="139" t="s">
        <v>4075</v>
      </c>
      <c r="C650" s="18">
        <v>42268</v>
      </c>
      <c r="D650" s="144">
        <v>0.59930555555555554</v>
      </c>
      <c r="E650" s="141" t="s">
        <v>13273</v>
      </c>
      <c r="F650" s="141">
        <v>3</v>
      </c>
      <c r="G650" s="141" t="s">
        <v>2741</v>
      </c>
      <c r="H650" s="141">
        <v>2015</v>
      </c>
      <c r="I650" s="18">
        <v>42268</v>
      </c>
      <c r="J650" s="144">
        <v>0.59930555555555554</v>
      </c>
      <c r="K650" s="378"/>
      <c r="L650" s="139" t="s">
        <v>4075</v>
      </c>
      <c r="M650" s="141"/>
      <c r="N650" s="248"/>
      <c r="O650" s="141" t="s">
        <v>26</v>
      </c>
      <c r="P650" s="141"/>
      <c r="Q650" s="141" t="s">
        <v>11051</v>
      </c>
      <c r="R650" s="141" t="s">
        <v>11052</v>
      </c>
      <c r="S650" s="141"/>
      <c r="T650" s="141"/>
      <c r="U650" s="141">
        <v>110658290</v>
      </c>
      <c r="V650" s="141"/>
      <c r="W650" s="139" t="s">
        <v>4075</v>
      </c>
      <c r="X650" s="141" t="s">
        <v>25</v>
      </c>
      <c r="Y650" s="141" t="s">
        <v>27</v>
      </c>
      <c r="Z650" s="141" t="s">
        <v>4</v>
      </c>
      <c r="AA650" s="141" t="s">
        <v>34</v>
      </c>
      <c r="AB650" s="141"/>
      <c r="AC650" s="139" t="s">
        <v>18047</v>
      </c>
      <c r="AD650" s="380"/>
      <c r="AE650" s="139" t="s">
        <v>4</v>
      </c>
      <c r="AF650" s="139" t="s">
        <v>13073</v>
      </c>
      <c r="AG650" s="139" t="s">
        <v>4</v>
      </c>
      <c r="AH650" s="139" t="s">
        <v>1378</v>
      </c>
      <c r="AI650" s="139" t="s">
        <v>15678</v>
      </c>
      <c r="AJ650" s="139"/>
      <c r="AK650" s="139" t="s">
        <v>15678</v>
      </c>
      <c r="AL650" s="139" t="s">
        <v>7</v>
      </c>
      <c r="AM650" s="141" t="s">
        <v>4004</v>
      </c>
      <c r="AN650" s="141" t="s">
        <v>8</v>
      </c>
      <c r="AO650" s="139" t="s">
        <v>1614</v>
      </c>
      <c r="AP650" s="139" t="s">
        <v>7</v>
      </c>
      <c r="AQ650" s="139"/>
      <c r="AR650" s="381"/>
      <c r="AS650" s="139" t="s">
        <v>4075</v>
      </c>
      <c r="AT650" s="141" t="s">
        <v>44</v>
      </c>
      <c r="AU650" s="141">
        <v>120</v>
      </c>
      <c r="AV650" s="383"/>
      <c r="AW650" s="385"/>
      <c r="AX650" s="139"/>
      <c r="AY650" t="s">
        <v>18450</v>
      </c>
      <c r="AZ650">
        <v>12000</v>
      </c>
      <c r="BA650" s="381"/>
      <c r="BB650" s="139" t="s">
        <v>1446</v>
      </c>
      <c r="BC650" s="166"/>
      <c r="BD650" s="166"/>
      <c r="BE650" s="166"/>
      <c r="BF650" s="166"/>
      <c r="BG650" s="166"/>
      <c r="BH650" s="308"/>
      <c r="BI650" s="308"/>
      <c r="BJ650" s="141" t="s">
        <v>26</v>
      </c>
      <c r="BK650" s="141" t="s">
        <v>26</v>
      </c>
      <c r="BL650" s="141"/>
      <c r="BM650" s="141"/>
      <c r="BN650" s="139" t="s">
        <v>4075</v>
      </c>
      <c r="BQ650" s="141" t="s">
        <v>15753</v>
      </c>
      <c r="BR650" s="135" t="s">
        <v>15680</v>
      </c>
      <c r="BT650" s="135" t="s">
        <v>15347</v>
      </c>
      <c r="BU650" s="135" t="s">
        <v>15348</v>
      </c>
      <c r="BV650" s="141" t="s">
        <v>13272</v>
      </c>
      <c r="BW650" s="135" t="s">
        <v>13285</v>
      </c>
      <c r="BX650" s="141" t="s">
        <v>15689</v>
      </c>
      <c r="BY650" s="141" t="s">
        <v>15689</v>
      </c>
      <c r="BZ650" s="141" t="s">
        <v>26</v>
      </c>
      <c r="CA650" s="141" t="s">
        <v>1848</v>
      </c>
      <c r="CB650" s="141"/>
      <c r="CC650" s="141" t="s">
        <v>15686</v>
      </c>
      <c r="CD650" s="141" t="s">
        <v>15683</v>
      </c>
      <c r="CE650" s="141" t="s">
        <v>15450</v>
      </c>
      <c r="CF650" s="141" t="s">
        <v>15451</v>
      </c>
      <c r="CG650" s="141"/>
    </row>
    <row r="651" spans="1:85" x14ac:dyDescent="0.35">
      <c r="A651" s="155" t="s">
        <v>11053</v>
      </c>
      <c r="B651" s="139" t="s">
        <v>4075</v>
      </c>
      <c r="C651" s="18">
        <v>42268</v>
      </c>
      <c r="D651" s="144">
        <v>0.17083333333333334</v>
      </c>
      <c r="E651" s="141" t="s">
        <v>13273</v>
      </c>
      <c r="F651" s="141">
        <v>3</v>
      </c>
      <c r="G651" s="141" t="s">
        <v>2741</v>
      </c>
      <c r="H651" s="141">
        <v>2015</v>
      </c>
      <c r="I651" s="18">
        <v>42268</v>
      </c>
      <c r="J651" s="144">
        <v>0.17083333333333334</v>
      </c>
      <c r="K651" s="378"/>
      <c r="L651" s="139" t="s">
        <v>4075</v>
      </c>
      <c r="M651" s="141"/>
      <c r="N651" s="248"/>
      <c r="O651" s="141" t="s">
        <v>26</v>
      </c>
      <c r="P651" s="141"/>
      <c r="Q651" s="141" t="s">
        <v>11054</v>
      </c>
      <c r="R651" s="141" t="s">
        <v>11055</v>
      </c>
      <c r="S651" s="141"/>
      <c r="T651" s="141"/>
      <c r="U651" s="141"/>
      <c r="V651" s="141"/>
      <c r="W651" s="139" t="s">
        <v>4075</v>
      </c>
      <c r="X651" s="141" t="s">
        <v>25</v>
      </c>
      <c r="Y651" s="141" t="s">
        <v>27</v>
      </c>
      <c r="Z651" s="141" t="s">
        <v>4</v>
      </c>
      <c r="AA651" s="141" t="s">
        <v>34</v>
      </c>
      <c r="AB651" s="141"/>
      <c r="AC651" s="139" t="s">
        <v>18047</v>
      </c>
      <c r="AD651" s="380"/>
      <c r="AE651" s="139" t="s">
        <v>102</v>
      </c>
      <c r="AF651" s="139" t="s">
        <v>13071</v>
      </c>
      <c r="AG651" s="139" t="s">
        <v>102</v>
      </c>
      <c r="AH651" s="139" t="s">
        <v>1378</v>
      </c>
      <c r="AI651" s="139" t="s">
        <v>1522</v>
      </c>
      <c r="AJ651" s="139"/>
      <c r="AK651" s="139" t="s">
        <v>1522</v>
      </c>
      <c r="AL651" s="139"/>
      <c r="AM651" s="141" t="s">
        <v>4004</v>
      </c>
      <c r="AN651" s="141" t="s">
        <v>8</v>
      </c>
      <c r="AO651" s="139" t="s">
        <v>1614</v>
      </c>
      <c r="AP651" s="139" t="s">
        <v>7</v>
      </c>
      <c r="AQ651" s="139"/>
      <c r="AR651" s="381"/>
      <c r="AS651" s="139" t="s">
        <v>4075</v>
      </c>
      <c r="AT651" s="141" t="s">
        <v>43</v>
      </c>
      <c r="AU651" s="141">
        <v>305</v>
      </c>
      <c r="AV651" s="383"/>
      <c r="AW651" s="385"/>
      <c r="AX651" s="139"/>
      <c r="AY651" t="s">
        <v>18474</v>
      </c>
      <c r="AZ651">
        <v>21000</v>
      </c>
      <c r="BA651" s="381"/>
      <c r="BB651" s="139" t="s">
        <v>1450</v>
      </c>
      <c r="BC651" s="166"/>
      <c r="BD651" s="166"/>
      <c r="BE651" s="166"/>
      <c r="BF651" s="166"/>
      <c r="BG651" s="166"/>
      <c r="BH651" s="308"/>
      <c r="BI651" s="308"/>
      <c r="BJ651" s="141" t="s">
        <v>26</v>
      </c>
      <c r="BK651" s="141" t="s">
        <v>26</v>
      </c>
      <c r="BL651" s="141"/>
      <c r="BM651" s="141"/>
      <c r="BN651" s="139" t="s">
        <v>4075</v>
      </c>
      <c r="BQ651" s="141"/>
      <c r="BV651" s="141"/>
      <c r="BX651" s="141"/>
      <c r="BY651" s="141"/>
      <c r="BZ651" s="141"/>
      <c r="CA651" s="141"/>
      <c r="CB651" s="141"/>
      <c r="CC651" s="141"/>
      <c r="CD651" s="141"/>
      <c r="CE651" s="141"/>
      <c r="CF651" s="141"/>
      <c r="CG651" s="141"/>
    </row>
    <row r="652" spans="1:85" x14ac:dyDescent="0.35">
      <c r="A652" s="155" t="s">
        <v>11038</v>
      </c>
      <c r="B652" s="139" t="s">
        <v>4075</v>
      </c>
      <c r="C652" s="18">
        <v>42269</v>
      </c>
      <c r="D652" s="144">
        <v>0.83819444444444446</v>
      </c>
      <c r="E652" s="141" t="s">
        <v>13273</v>
      </c>
      <c r="F652" s="141">
        <v>3</v>
      </c>
      <c r="G652" s="141" t="s">
        <v>2741</v>
      </c>
      <c r="H652" s="141">
        <v>2015</v>
      </c>
      <c r="I652" s="18">
        <v>42269</v>
      </c>
      <c r="J652" s="144">
        <v>0.83819444444444446</v>
      </c>
      <c r="K652" s="378"/>
      <c r="L652" s="139" t="s">
        <v>4075</v>
      </c>
      <c r="M652" s="141"/>
      <c r="N652" s="248"/>
      <c r="O652" s="141" t="s">
        <v>26</v>
      </c>
      <c r="P652" s="141"/>
      <c r="Q652" s="141" t="s">
        <v>11039</v>
      </c>
      <c r="R652" s="141" t="s">
        <v>11040</v>
      </c>
      <c r="S652" s="141"/>
      <c r="T652" s="141"/>
      <c r="U652" s="141">
        <v>110661043</v>
      </c>
      <c r="V652" s="141"/>
      <c r="W652" s="139" t="s">
        <v>4075</v>
      </c>
      <c r="X652" s="141" t="s">
        <v>25</v>
      </c>
      <c r="Y652" s="141" t="s">
        <v>27</v>
      </c>
      <c r="Z652" s="141" t="s">
        <v>4</v>
      </c>
      <c r="AA652" s="141" t="s">
        <v>34</v>
      </c>
      <c r="AB652" s="141"/>
      <c r="AC652" s="139" t="s">
        <v>18047</v>
      </c>
      <c r="AD652" s="380"/>
      <c r="AE652" s="139" t="s">
        <v>4</v>
      </c>
      <c r="AF652" s="139" t="s">
        <v>13073</v>
      </c>
      <c r="AG652" s="139" t="s">
        <v>4</v>
      </c>
      <c r="AH652" s="139" t="s">
        <v>1378</v>
      </c>
      <c r="AI652" s="139" t="s">
        <v>15678</v>
      </c>
      <c r="AJ652" s="139"/>
      <c r="AK652" s="139" t="s">
        <v>15678</v>
      </c>
      <c r="AL652" s="139" t="s">
        <v>7</v>
      </c>
      <c r="AM652" s="141" t="s">
        <v>1537</v>
      </c>
      <c r="AN652" s="141" t="s">
        <v>8</v>
      </c>
      <c r="AO652" s="139" t="s">
        <v>1614</v>
      </c>
      <c r="AP652" s="139" t="s">
        <v>7</v>
      </c>
      <c r="AQ652" s="139"/>
      <c r="AR652" s="381"/>
      <c r="AS652" s="139" t="s">
        <v>4075</v>
      </c>
      <c r="AT652" s="141" t="s">
        <v>1404</v>
      </c>
      <c r="AU652" s="141"/>
      <c r="AV652" s="383"/>
      <c r="AW652" s="385"/>
      <c r="AX652" s="139"/>
      <c r="AY652" t="s">
        <v>18687</v>
      </c>
      <c r="AZ652">
        <v>12000</v>
      </c>
      <c r="BA652" s="381"/>
      <c r="BB652" s="139" t="s">
        <v>1444</v>
      </c>
      <c r="BC652" s="166"/>
      <c r="BD652" s="166"/>
      <c r="BE652" s="166"/>
      <c r="BF652" s="166"/>
      <c r="BG652" s="166"/>
      <c r="BH652" s="308"/>
      <c r="BI652" s="308"/>
      <c r="BJ652" s="141" t="s">
        <v>26</v>
      </c>
      <c r="BK652" s="141" t="s">
        <v>26</v>
      </c>
      <c r="BL652" s="141"/>
      <c r="BM652" s="141"/>
      <c r="BN652" s="139" t="s">
        <v>4075</v>
      </c>
      <c r="BQ652" s="141" t="s">
        <v>15753</v>
      </c>
      <c r="BR652" s="135" t="s">
        <v>15702</v>
      </c>
      <c r="BV652" s="141"/>
      <c r="BX652" s="141"/>
      <c r="BY652" s="141"/>
      <c r="BZ652" s="141"/>
      <c r="CA652" s="141"/>
      <c r="CB652" s="141"/>
      <c r="CC652" s="141"/>
      <c r="CD652" s="141"/>
      <c r="CE652" s="141"/>
      <c r="CF652" s="141"/>
      <c r="CG652" s="141"/>
    </row>
    <row r="653" spans="1:85" x14ac:dyDescent="0.35">
      <c r="A653" s="155" t="s">
        <v>11041</v>
      </c>
      <c r="B653" s="139" t="s">
        <v>4075</v>
      </c>
      <c r="C653" s="18">
        <v>42269</v>
      </c>
      <c r="D653" s="144">
        <v>0.66319444444444442</v>
      </c>
      <c r="E653" s="141" t="s">
        <v>13273</v>
      </c>
      <c r="F653" s="141">
        <v>3</v>
      </c>
      <c r="G653" s="141" t="s">
        <v>2741</v>
      </c>
      <c r="H653" s="141">
        <v>2015</v>
      </c>
      <c r="I653" s="18">
        <v>42269</v>
      </c>
      <c r="J653" s="144">
        <v>0.66319444444444442</v>
      </c>
      <c r="K653" s="378"/>
      <c r="L653" s="139" t="s">
        <v>4075</v>
      </c>
      <c r="M653" s="141"/>
      <c r="N653" s="248"/>
      <c r="O653" s="141" t="s">
        <v>26</v>
      </c>
      <c r="P653" s="141"/>
      <c r="Q653" s="141" t="s">
        <v>11042</v>
      </c>
      <c r="R653" s="141" t="s">
        <v>11043</v>
      </c>
      <c r="S653" s="141"/>
      <c r="T653" s="141"/>
      <c r="U653" s="141">
        <v>110660924</v>
      </c>
      <c r="V653" s="141"/>
      <c r="W653" s="139" t="s">
        <v>4075</v>
      </c>
      <c r="X653" s="141" t="s">
        <v>25</v>
      </c>
      <c r="Y653" s="141" t="s">
        <v>27</v>
      </c>
      <c r="Z653" s="141" t="s">
        <v>4</v>
      </c>
      <c r="AA653" s="141" t="s">
        <v>34</v>
      </c>
      <c r="AB653" s="141"/>
      <c r="AC653" s="139" t="s">
        <v>18047</v>
      </c>
      <c r="AD653" s="380"/>
      <c r="AE653" s="139" t="s">
        <v>102</v>
      </c>
      <c r="AF653" s="139" t="s">
        <v>13068</v>
      </c>
      <c r="AG653" s="139" t="s">
        <v>102</v>
      </c>
      <c r="AH653" s="139" t="s">
        <v>1378</v>
      </c>
      <c r="AI653" s="139" t="s">
        <v>7</v>
      </c>
      <c r="AJ653" s="139" t="s">
        <v>7</v>
      </c>
      <c r="AK653" s="139"/>
      <c r="AL653" s="139"/>
      <c r="AM653" s="141" t="s">
        <v>1537</v>
      </c>
      <c r="AN653" s="141" t="s">
        <v>8</v>
      </c>
      <c r="AO653" s="139" t="s">
        <v>1614</v>
      </c>
      <c r="AP653" s="139" t="s">
        <v>7</v>
      </c>
      <c r="AQ653" s="139"/>
      <c r="AR653" s="381"/>
      <c r="AS653" s="139" t="s">
        <v>4075</v>
      </c>
      <c r="AT653" s="141" t="s">
        <v>1404</v>
      </c>
      <c r="AU653" s="141"/>
      <c r="AV653" s="383"/>
      <c r="AW653" s="385"/>
      <c r="AX653" s="139"/>
      <c r="AY653" t="s">
        <v>18688</v>
      </c>
      <c r="AZ653">
        <v>12000</v>
      </c>
      <c r="BA653" s="381"/>
      <c r="BB653" s="139" t="s">
        <v>17</v>
      </c>
      <c r="BC653" s="166"/>
      <c r="BD653" s="166"/>
      <c r="BE653" s="166"/>
      <c r="BF653" s="166"/>
      <c r="BG653" s="166"/>
      <c r="BH653" s="308"/>
      <c r="BI653" s="308"/>
      <c r="BJ653" s="141" t="s">
        <v>26</v>
      </c>
      <c r="BK653" s="141" t="s">
        <v>26</v>
      </c>
      <c r="BL653" s="141"/>
      <c r="BM653" s="141"/>
      <c r="BN653" s="139" t="s">
        <v>4075</v>
      </c>
      <c r="BQ653" s="141"/>
      <c r="BV653" s="141"/>
      <c r="BX653" s="141"/>
      <c r="BY653" s="141"/>
      <c r="BZ653" s="141"/>
      <c r="CA653" s="141"/>
      <c r="CB653" s="141"/>
      <c r="CC653" s="141"/>
      <c r="CD653" s="141"/>
      <c r="CE653" s="141"/>
      <c r="CF653" s="141"/>
      <c r="CG653" s="141"/>
    </row>
    <row r="654" spans="1:85" x14ac:dyDescent="0.35">
      <c r="A654" s="155" t="s">
        <v>11044</v>
      </c>
      <c r="B654" s="139" t="s">
        <v>4075</v>
      </c>
      <c r="C654" s="18">
        <v>42269</v>
      </c>
      <c r="D654" s="144">
        <v>3.0555555555555555E-2</v>
      </c>
      <c r="E654" s="141" t="s">
        <v>13273</v>
      </c>
      <c r="F654" s="141">
        <v>3</v>
      </c>
      <c r="G654" s="141" t="s">
        <v>2741</v>
      </c>
      <c r="H654" s="141">
        <v>2015</v>
      </c>
      <c r="I654" s="18">
        <v>42269</v>
      </c>
      <c r="J654" s="144">
        <v>3.0555555555555555E-2</v>
      </c>
      <c r="K654" s="378"/>
      <c r="L654" s="139" t="s">
        <v>4075</v>
      </c>
      <c r="M654" s="141"/>
      <c r="N654" s="248"/>
      <c r="O654" s="141" t="s">
        <v>26</v>
      </c>
      <c r="P654" s="141"/>
      <c r="Q654" s="141" t="s">
        <v>11045</v>
      </c>
      <c r="R654" s="141" t="s">
        <v>11046</v>
      </c>
      <c r="S654" s="141"/>
      <c r="T654" s="141"/>
      <c r="U654" s="141"/>
      <c r="V654" s="141"/>
      <c r="W654" s="139" t="s">
        <v>4075</v>
      </c>
      <c r="X654" s="141" t="s">
        <v>25</v>
      </c>
      <c r="Y654" s="141" t="s">
        <v>27</v>
      </c>
      <c r="Z654" s="141" t="s">
        <v>4</v>
      </c>
      <c r="AA654" s="141" t="s">
        <v>34</v>
      </c>
      <c r="AB654" s="141"/>
      <c r="AC654" s="139" t="s">
        <v>18047</v>
      </c>
      <c r="AD654" s="380"/>
      <c r="AE654" s="139" t="s">
        <v>103</v>
      </c>
      <c r="AF654" s="139" t="s">
        <v>13075</v>
      </c>
      <c r="AG654" s="139" t="s">
        <v>103</v>
      </c>
      <c r="AH654" s="139" t="s">
        <v>1378</v>
      </c>
      <c r="AI654" s="139" t="s">
        <v>7340</v>
      </c>
      <c r="AJ654" s="139"/>
      <c r="AK654" s="139" t="s">
        <v>7340</v>
      </c>
      <c r="AL654" s="139" t="s">
        <v>1408</v>
      </c>
      <c r="AM654" s="141" t="s">
        <v>4004</v>
      </c>
      <c r="AN654" s="141" t="s">
        <v>8</v>
      </c>
      <c r="AO654" s="139" t="s">
        <v>1614</v>
      </c>
      <c r="AP654" s="139" t="s">
        <v>7</v>
      </c>
      <c r="AQ654" s="139"/>
      <c r="AR654" s="381"/>
      <c r="AS654" s="139" t="s">
        <v>4075</v>
      </c>
      <c r="AT654" s="141" t="s">
        <v>1404</v>
      </c>
      <c r="AU654" s="141">
        <v>175</v>
      </c>
      <c r="AV654" s="383"/>
      <c r="AW654" s="385"/>
      <c r="AX654" s="139"/>
      <c r="AY654" t="s">
        <v>18689</v>
      </c>
      <c r="AZ654">
        <v>12000</v>
      </c>
      <c r="BA654" s="381"/>
      <c r="BB654" s="139" t="s">
        <v>1444</v>
      </c>
      <c r="BC654" s="166"/>
      <c r="BD654" s="166"/>
      <c r="BE654" s="166"/>
      <c r="BF654" s="166"/>
      <c r="BG654" s="166"/>
      <c r="BH654" s="308"/>
      <c r="BI654" s="308"/>
      <c r="BJ654" s="141" t="s">
        <v>26</v>
      </c>
      <c r="BK654" s="141" t="s">
        <v>26</v>
      </c>
      <c r="BL654" s="141"/>
      <c r="BM654" s="141"/>
      <c r="BN654" s="139" t="s">
        <v>4075</v>
      </c>
      <c r="BQ654" s="141"/>
      <c r="BV654" s="141"/>
      <c r="BX654" s="141"/>
      <c r="BY654" s="141"/>
      <c r="BZ654" s="141"/>
      <c r="CA654" s="141"/>
      <c r="CB654" s="141"/>
      <c r="CC654" s="141"/>
      <c r="CD654" s="141"/>
      <c r="CE654" s="141"/>
      <c r="CF654" s="141"/>
      <c r="CG654" s="141"/>
    </row>
    <row r="655" spans="1:85" x14ac:dyDescent="0.35">
      <c r="A655" s="155" t="s">
        <v>11032</v>
      </c>
      <c r="B655" s="139" t="s">
        <v>4075</v>
      </c>
      <c r="C655" s="18">
        <v>42271</v>
      </c>
      <c r="D655" s="144">
        <v>0.1875</v>
      </c>
      <c r="E655" s="141" t="s">
        <v>13273</v>
      </c>
      <c r="F655" s="141">
        <v>3</v>
      </c>
      <c r="G655" s="141" t="s">
        <v>2741</v>
      </c>
      <c r="H655" s="141">
        <v>2015</v>
      </c>
      <c r="I655" s="18">
        <v>42271</v>
      </c>
      <c r="J655" s="144">
        <v>0.30138888888888887</v>
      </c>
      <c r="K655" s="378"/>
      <c r="L655" s="139" t="s">
        <v>4075</v>
      </c>
      <c r="M655" s="141"/>
      <c r="N655" s="248"/>
      <c r="O655" s="141" t="s">
        <v>26</v>
      </c>
      <c r="P655" s="141"/>
      <c r="Q655" s="141" t="s">
        <v>11033</v>
      </c>
      <c r="R655" s="141"/>
      <c r="S655" s="141"/>
      <c r="T655" s="141"/>
      <c r="U655" s="141"/>
      <c r="V655" s="141"/>
      <c r="W655" s="139" t="s">
        <v>4075</v>
      </c>
      <c r="X655" s="141" t="s">
        <v>25</v>
      </c>
      <c r="Y655" s="141" t="s">
        <v>27</v>
      </c>
      <c r="Z655" s="141" t="s">
        <v>4</v>
      </c>
      <c r="AA655" s="141" t="s">
        <v>35</v>
      </c>
      <c r="AB655" s="141"/>
      <c r="AC655" s="139" t="s">
        <v>18047</v>
      </c>
      <c r="AD655" s="380"/>
      <c r="AE655" s="139" t="s">
        <v>102</v>
      </c>
      <c r="AF655" s="139" t="s">
        <v>13068</v>
      </c>
      <c r="AG655" s="139" t="s">
        <v>102</v>
      </c>
      <c r="AH655" s="139" t="s">
        <v>1378</v>
      </c>
      <c r="AI655" s="139" t="s">
        <v>7</v>
      </c>
      <c r="AJ655" s="139" t="s">
        <v>7</v>
      </c>
      <c r="AK655" s="139"/>
      <c r="AL655" s="139"/>
      <c r="AM655" s="141" t="s">
        <v>4004</v>
      </c>
      <c r="AN655" s="141" t="s">
        <v>8</v>
      </c>
      <c r="AO655" s="139" t="s">
        <v>1618</v>
      </c>
      <c r="AP655" s="139" t="s">
        <v>7</v>
      </c>
      <c r="AQ655" s="139"/>
      <c r="AR655" s="381"/>
      <c r="AS655" s="139" t="s">
        <v>4075</v>
      </c>
      <c r="AT655" s="141" t="s">
        <v>43</v>
      </c>
      <c r="AU655" s="141">
        <v>140</v>
      </c>
      <c r="AV655" s="383"/>
      <c r="AW655" s="385"/>
      <c r="AX655" s="139"/>
      <c r="AY655" t="s">
        <v>18690</v>
      </c>
      <c r="AZ655">
        <v>60000</v>
      </c>
      <c r="BA655" s="381"/>
      <c r="BB655" s="139" t="s">
        <v>17</v>
      </c>
      <c r="BC655" s="166"/>
      <c r="BD655" s="166"/>
      <c r="BE655" s="166"/>
      <c r="BF655" s="166"/>
      <c r="BG655" s="166"/>
      <c r="BH655" s="308"/>
      <c r="BI655" s="308"/>
      <c r="BJ655" s="141" t="s">
        <v>26</v>
      </c>
      <c r="BK655" s="141" t="s">
        <v>26</v>
      </c>
      <c r="BL655" s="141"/>
      <c r="BM655" s="141"/>
      <c r="BN655" s="139" t="s">
        <v>4075</v>
      </c>
      <c r="BQ655" s="141"/>
      <c r="BV655" s="141"/>
      <c r="BX655" s="141"/>
      <c r="BY655" s="141"/>
      <c r="BZ655" s="141"/>
      <c r="CA655" s="141"/>
      <c r="CB655" s="141"/>
      <c r="CC655" s="141"/>
      <c r="CD655" s="141"/>
      <c r="CE655" s="141"/>
      <c r="CF655" s="141"/>
      <c r="CG655" s="141"/>
    </row>
    <row r="656" spans="1:85" x14ac:dyDescent="0.35">
      <c r="A656" s="155" t="s">
        <v>11029</v>
      </c>
      <c r="B656" s="139" t="s">
        <v>4075</v>
      </c>
      <c r="C656" s="18">
        <v>42271</v>
      </c>
      <c r="D656" s="144">
        <v>0.5805555555555556</v>
      </c>
      <c r="E656" s="141" t="s">
        <v>13273</v>
      </c>
      <c r="F656" s="141">
        <v>3</v>
      </c>
      <c r="G656" s="141" t="s">
        <v>2741</v>
      </c>
      <c r="H656" s="141">
        <v>2015</v>
      </c>
      <c r="I656" s="18">
        <v>42271</v>
      </c>
      <c r="J656" s="144">
        <v>0.5805555555555556</v>
      </c>
      <c r="K656" s="378"/>
      <c r="L656" s="139" t="s">
        <v>4075</v>
      </c>
      <c r="M656" s="141"/>
      <c r="N656" s="248"/>
      <c r="O656" s="141" t="s">
        <v>26</v>
      </c>
      <c r="P656" s="141"/>
      <c r="Q656" s="141" t="s">
        <v>11030</v>
      </c>
      <c r="R656" s="141" t="s">
        <v>11031</v>
      </c>
      <c r="S656" s="141"/>
      <c r="T656" s="141"/>
      <c r="U656" s="141"/>
      <c r="V656" s="141"/>
      <c r="W656" s="139" t="s">
        <v>4075</v>
      </c>
      <c r="X656" s="141" t="s">
        <v>25</v>
      </c>
      <c r="Y656" s="141" t="s">
        <v>27</v>
      </c>
      <c r="Z656" s="141" t="s">
        <v>4</v>
      </c>
      <c r="AA656" s="141" t="s">
        <v>34</v>
      </c>
      <c r="AB656" s="141"/>
      <c r="AC656" s="139" t="s">
        <v>18047</v>
      </c>
      <c r="AD656" s="380"/>
      <c r="AE656" s="139" t="s">
        <v>103</v>
      </c>
      <c r="AF656" s="139" t="s">
        <v>13075</v>
      </c>
      <c r="AG656" s="139" t="s">
        <v>103</v>
      </c>
      <c r="AH656" s="139" t="s">
        <v>1378</v>
      </c>
      <c r="AI656" s="139" t="s">
        <v>7340</v>
      </c>
      <c r="AJ656" s="139"/>
      <c r="AK656" s="139" t="s">
        <v>7340</v>
      </c>
      <c r="AL656" s="139" t="s">
        <v>1408</v>
      </c>
      <c r="AM656" s="141" t="s">
        <v>1537</v>
      </c>
      <c r="AN656" s="141" t="s">
        <v>8</v>
      </c>
      <c r="AO656" s="139" t="s">
        <v>1614</v>
      </c>
      <c r="AP656" s="139" t="s">
        <v>7</v>
      </c>
      <c r="AQ656" s="139"/>
      <c r="AR656" s="381"/>
      <c r="AS656" s="139" t="s">
        <v>4075</v>
      </c>
      <c r="AT656" s="141" t="s">
        <v>43</v>
      </c>
      <c r="AU656" s="141">
        <v>330</v>
      </c>
      <c r="AV656" s="383"/>
      <c r="AW656" s="385"/>
      <c r="AX656" s="139"/>
      <c r="AY656" t="s">
        <v>18336</v>
      </c>
      <c r="AZ656">
        <v>12000</v>
      </c>
      <c r="BA656" s="381"/>
      <c r="BB656" s="139" t="s">
        <v>1451</v>
      </c>
      <c r="BC656" s="166"/>
      <c r="BD656" s="166"/>
      <c r="BE656" s="166"/>
      <c r="BF656" s="166"/>
      <c r="BG656" s="166"/>
      <c r="BH656" s="308"/>
      <c r="BI656" s="308"/>
      <c r="BJ656" s="141" t="s">
        <v>26</v>
      </c>
      <c r="BK656" s="141" t="s">
        <v>26</v>
      </c>
      <c r="BL656" s="141"/>
      <c r="BM656" s="141"/>
      <c r="BN656" s="139" t="s">
        <v>4075</v>
      </c>
      <c r="BQ656" s="141"/>
      <c r="BV656" s="141"/>
      <c r="BX656" s="141"/>
      <c r="BY656" s="141"/>
      <c r="BZ656" s="141"/>
      <c r="CA656" s="141"/>
      <c r="CB656" s="141"/>
      <c r="CC656" s="141"/>
      <c r="CD656" s="141"/>
      <c r="CE656" s="141"/>
      <c r="CF656" s="141"/>
      <c r="CG656" s="141"/>
    </row>
    <row r="657" spans="1:85" x14ac:dyDescent="0.35">
      <c r="A657" s="155" t="s">
        <v>11035</v>
      </c>
      <c r="B657" s="139" t="s">
        <v>4075</v>
      </c>
      <c r="C657" s="18">
        <v>42271</v>
      </c>
      <c r="D657" s="144">
        <v>6.9444444444444448E-2</v>
      </c>
      <c r="E657" s="141" t="s">
        <v>13273</v>
      </c>
      <c r="F657" s="141">
        <v>3</v>
      </c>
      <c r="G657" s="141" t="s">
        <v>2741</v>
      </c>
      <c r="H657" s="141">
        <v>2015</v>
      </c>
      <c r="I657" s="18">
        <v>42271</v>
      </c>
      <c r="J657" s="144">
        <v>6.9444444444444448E-2</v>
      </c>
      <c r="K657" s="378"/>
      <c r="L657" s="139" t="s">
        <v>4075</v>
      </c>
      <c r="M657" s="141"/>
      <c r="N657" s="248"/>
      <c r="O657" s="141" t="s">
        <v>26</v>
      </c>
      <c r="P657" s="141"/>
      <c r="Q657" s="141" t="s">
        <v>11036</v>
      </c>
      <c r="R657" s="141" t="s">
        <v>11037</v>
      </c>
      <c r="S657" s="141"/>
      <c r="T657" s="141"/>
      <c r="U657" s="141">
        <v>110664712</v>
      </c>
      <c r="V657" s="141"/>
      <c r="W657" s="139" t="s">
        <v>4075</v>
      </c>
      <c r="X657" s="141" t="s">
        <v>25</v>
      </c>
      <c r="Y657" s="141" t="s">
        <v>27</v>
      </c>
      <c r="Z657" s="141" t="s">
        <v>4</v>
      </c>
      <c r="AA657" s="141" t="s">
        <v>34</v>
      </c>
      <c r="AB657" s="141"/>
      <c r="AC657" s="139" t="s">
        <v>18047</v>
      </c>
      <c r="AD657" s="380"/>
      <c r="AE657" s="139" t="s">
        <v>103</v>
      </c>
      <c r="AF657" s="139" t="s">
        <v>13075</v>
      </c>
      <c r="AG657" s="139" t="s">
        <v>103</v>
      </c>
      <c r="AH657" s="139" t="s">
        <v>1378</v>
      </c>
      <c r="AI657" s="139" t="s">
        <v>7340</v>
      </c>
      <c r="AJ657" s="139"/>
      <c r="AK657" s="139" t="s">
        <v>7340</v>
      </c>
      <c r="AL657" s="139" t="s">
        <v>1408</v>
      </c>
      <c r="AM657" s="141" t="s">
        <v>1537</v>
      </c>
      <c r="AN657" s="141" t="s">
        <v>8</v>
      </c>
      <c r="AO657" s="139" t="s">
        <v>1614</v>
      </c>
      <c r="AP657" s="139" t="s">
        <v>7</v>
      </c>
      <c r="AQ657" s="139"/>
      <c r="AR657" s="381"/>
      <c r="AS657" s="139" t="s">
        <v>4075</v>
      </c>
      <c r="AT657" s="141" t="s">
        <v>1404</v>
      </c>
      <c r="AU657" s="141"/>
      <c r="AV657" s="383"/>
      <c r="AW657" s="385"/>
      <c r="AX657" s="139"/>
      <c r="AY657" t="s">
        <v>18347</v>
      </c>
      <c r="AZ657">
        <v>12000</v>
      </c>
      <c r="BA657" s="381"/>
      <c r="BB657" s="139" t="s">
        <v>1450</v>
      </c>
      <c r="BC657" s="166"/>
      <c r="BD657" s="166"/>
      <c r="BE657" s="166"/>
      <c r="BF657" s="166"/>
      <c r="BG657" s="166"/>
      <c r="BH657" s="308"/>
      <c r="BI657" s="308"/>
      <c r="BJ657" s="141" t="s">
        <v>26</v>
      </c>
      <c r="BK657" s="141" t="s">
        <v>26</v>
      </c>
      <c r="BL657" s="141"/>
      <c r="BM657" s="141"/>
      <c r="BN657" s="139" t="s">
        <v>4075</v>
      </c>
      <c r="BQ657" s="141"/>
      <c r="BV657" s="141"/>
      <c r="BX657" s="141"/>
      <c r="BY657" s="141"/>
      <c r="BZ657" s="141"/>
      <c r="CA657" s="141"/>
      <c r="CB657" s="141"/>
      <c r="CC657" s="141"/>
      <c r="CD657" s="141"/>
      <c r="CE657" s="141"/>
      <c r="CF657" s="141"/>
      <c r="CG657" s="141"/>
    </row>
    <row r="658" spans="1:85" x14ac:dyDescent="0.35">
      <c r="A658" s="155" t="s">
        <v>11034</v>
      </c>
      <c r="B658" s="139" t="s">
        <v>4075</v>
      </c>
      <c r="C658" s="18">
        <v>42271</v>
      </c>
      <c r="D658" s="144">
        <v>0.16527777777777777</v>
      </c>
      <c r="E658" s="141" t="s">
        <v>13273</v>
      </c>
      <c r="F658" s="141">
        <v>3</v>
      </c>
      <c r="G658" s="141" t="s">
        <v>2741</v>
      </c>
      <c r="H658" s="141">
        <v>2015</v>
      </c>
      <c r="I658" s="18"/>
      <c r="J658" s="144"/>
      <c r="K658" s="378"/>
      <c r="L658" s="139" t="s">
        <v>4075</v>
      </c>
      <c r="M658" s="141"/>
      <c r="N658" s="248"/>
      <c r="O658" s="141" t="s">
        <v>26</v>
      </c>
      <c r="P658" s="141"/>
      <c r="Q658" s="141"/>
      <c r="R658" s="141"/>
      <c r="S658" s="141"/>
      <c r="T658" s="141"/>
      <c r="U658" s="141"/>
      <c r="V658" s="141"/>
      <c r="W658" s="139" t="s">
        <v>4075</v>
      </c>
      <c r="X658" s="141" t="s">
        <v>25</v>
      </c>
      <c r="Y658" s="141" t="s">
        <v>27</v>
      </c>
      <c r="Z658" s="141" t="s">
        <v>4</v>
      </c>
      <c r="AA658" s="141" t="s">
        <v>34</v>
      </c>
      <c r="AB658" s="141"/>
      <c r="AC658" s="139" t="s">
        <v>18047</v>
      </c>
      <c r="AD658" s="380"/>
      <c r="AE658" s="139" t="s">
        <v>102</v>
      </c>
      <c r="AF658" s="139" t="s">
        <v>13071</v>
      </c>
      <c r="AG658" s="139" t="s">
        <v>102</v>
      </c>
      <c r="AH658" s="139" t="s">
        <v>1378</v>
      </c>
      <c r="AI658" s="139"/>
      <c r="AJ658" s="139"/>
      <c r="AK658" s="139"/>
      <c r="AL658" s="139"/>
      <c r="AM658" s="141" t="s">
        <v>4004</v>
      </c>
      <c r="AN658" s="141" t="s">
        <v>8</v>
      </c>
      <c r="AO658" s="139" t="s">
        <v>1477</v>
      </c>
      <c r="AP658" s="139" t="s">
        <v>6</v>
      </c>
      <c r="AQ658" s="139"/>
      <c r="AR658" s="381"/>
      <c r="AS658" s="139" t="s">
        <v>4075</v>
      </c>
      <c r="AT658" s="141" t="s">
        <v>1404</v>
      </c>
      <c r="AU658" s="141"/>
      <c r="AV658" s="383"/>
      <c r="AW658" s="385"/>
      <c r="AX658" s="139"/>
      <c r="AY658" t="s">
        <v>18349</v>
      </c>
      <c r="BA658" s="381"/>
      <c r="BB658" s="139" t="s">
        <v>1450</v>
      </c>
      <c r="BC658" s="166"/>
      <c r="BD658" s="166"/>
      <c r="BE658" s="166"/>
      <c r="BF658" s="166"/>
      <c r="BG658" s="166"/>
      <c r="BH658" s="308"/>
      <c r="BI658" s="308"/>
      <c r="BJ658" s="141" t="s">
        <v>26</v>
      </c>
      <c r="BK658" s="141" t="s">
        <v>26</v>
      </c>
      <c r="BL658" s="141"/>
      <c r="BM658" s="141"/>
      <c r="BN658" s="139" t="s">
        <v>4075</v>
      </c>
      <c r="BQ658" s="141"/>
      <c r="BV658" s="141"/>
      <c r="BX658" s="141"/>
      <c r="BY658" s="141"/>
      <c r="BZ658" s="141"/>
      <c r="CA658" s="141"/>
      <c r="CB658" s="141"/>
      <c r="CC658" s="141"/>
      <c r="CD658" s="141"/>
      <c r="CE658" s="141"/>
      <c r="CF658" s="141"/>
      <c r="CG658" s="141"/>
    </row>
    <row r="659" spans="1:85" x14ac:dyDescent="0.35">
      <c r="A659" s="155" t="s">
        <v>11022</v>
      </c>
      <c r="B659" s="139" t="s">
        <v>4075</v>
      </c>
      <c r="C659" s="18">
        <v>42272</v>
      </c>
      <c r="D659" s="144">
        <v>0.72777777777777775</v>
      </c>
      <c r="E659" s="141" t="s">
        <v>13273</v>
      </c>
      <c r="F659" s="141">
        <v>3</v>
      </c>
      <c r="G659" s="141" t="s">
        <v>2741</v>
      </c>
      <c r="H659" s="141">
        <v>2015</v>
      </c>
      <c r="I659" s="18">
        <v>42272</v>
      </c>
      <c r="J659" s="144">
        <v>0.72777777777777775</v>
      </c>
      <c r="K659" s="378"/>
      <c r="L659" s="139" t="s">
        <v>4075</v>
      </c>
      <c r="M659" s="141"/>
      <c r="N659" s="248"/>
      <c r="O659" s="141" t="s">
        <v>26</v>
      </c>
      <c r="P659" s="141"/>
      <c r="Q659" s="141" t="s">
        <v>11023</v>
      </c>
      <c r="R659" s="141" t="s">
        <v>11024</v>
      </c>
      <c r="S659" s="141"/>
      <c r="T659" s="141"/>
      <c r="U659" s="141">
        <v>110670782</v>
      </c>
      <c r="V659" s="141"/>
      <c r="W659" s="139" t="s">
        <v>4075</v>
      </c>
      <c r="X659" s="141" t="s">
        <v>25</v>
      </c>
      <c r="Y659" s="141" t="s">
        <v>27</v>
      </c>
      <c r="Z659" s="141" t="s">
        <v>4</v>
      </c>
      <c r="AA659" s="141" t="s">
        <v>34</v>
      </c>
      <c r="AB659" s="141"/>
      <c r="AC659" s="139" t="s">
        <v>18047</v>
      </c>
      <c r="AD659" s="380"/>
      <c r="AE659" s="139" t="s">
        <v>4</v>
      </c>
      <c r="AF659" s="139" t="s">
        <v>13073</v>
      </c>
      <c r="AG659" s="139" t="s">
        <v>4</v>
      </c>
      <c r="AH659" s="139" t="s">
        <v>1378</v>
      </c>
      <c r="AI659" s="139" t="s">
        <v>15678</v>
      </c>
      <c r="AJ659" s="139"/>
      <c r="AK659" s="139" t="s">
        <v>15678</v>
      </c>
      <c r="AL659" s="139" t="s">
        <v>7</v>
      </c>
      <c r="AM659" s="141" t="s">
        <v>1537</v>
      </c>
      <c r="AN659" s="141" t="s">
        <v>8</v>
      </c>
      <c r="AO659" s="139" t="s">
        <v>1614</v>
      </c>
      <c r="AP659" s="139" t="s">
        <v>7</v>
      </c>
      <c r="AQ659" s="139"/>
      <c r="AR659" s="381"/>
      <c r="AS659" s="139" t="s">
        <v>4075</v>
      </c>
      <c r="AT659" s="141" t="s">
        <v>43</v>
      </c>
      <c r="AU659" s="141">
        <v>340</v>
      </c>
      <c r="AV659" s="383"/>
      <c r="AW659" s="385"/>
      <c r="AX659" s="139"/>
      <c r="AY659" t="s">
        <v>18691</v>
      </c>
      <c r="AZ659">
        <v>12000</v>
      </c>
      <c r="BA659" s="381"/>
      <c r="BB659" s="139" t="s">
        <v>1451</v>
      </c>
      <c r="BC659" s="166"/>
      <c r="BD659" s="166"/>
      <c r="BE659" s="166"/>
      <c r="BF659" s="166"/>
      <c r="BG659" s="166"/>
      <c r="BH659" s="308"/>
      <c r="BI659" s="308"/>
      <c r="BJ659" s="141" t="s">
        <v>26</v>
      </c>
      <c r="BK659" s="141" t="s">
        <v>26</v>
      </c>
      <c r="BL659" s="141"/>
      <c r="BM659" s="141"/>
      <c r="BN659" s="139" t="s">
        <v>4075</v>
      </c>
      <c r="BQ659" s="141" t="s">
        <v>15754</v>
      </c>
      <c r="BR659" s="135" t="s">
        <v>15680</v>
      </c>
      <c r="BT659" s="135" t="s">
        <v>15350</v>
      </c>
      <c r="BU659" s="135" t="s">
        <v>2707</v>
      </c>
      <c r="BV659" s="141" t="s">
        <v>2480</v>
      </c>
      <c r="BW659" s="135" t="s">
        <v>13280</v>
      </c>
      <c r="BX659" s="141" t="s">
        <v>15689</v>
      </c>
      <c r="BY659" s="141" t="s">
        <v>15689</v>
      </c>
      <c r="BZ659" s="141" t="s">
        <v>26</v>
      </c>
      <c r="CA659" s="141" t="s">
        <v>1848</v>
      </c>
      <c r="CB659" s="141"/>
      <c r="CC659" s="141" t="s">
        <v>15686</v>
      </c>
      <c r="CD659" s="141" t="s">
        <v>15683</v>
      </c>
      <c r="CE659" s="141" t="s">
        <v>15450</v>
      </c>
      <c r="CF659" s="141" t="s">
        <v>15451</v>
      </c>
      <c r="CG659" s="141" t="s">
        <v>1897</v>
      </c>
    </row>
    <row r="660" spans="1:85" x14ac:dyDescent="0.35">
      <c r="A660" s="155" t="s">
        <v>11025</v>
      </c>
      <c r="B660" s="139" t="s">
        <v>4075</v>
      </c>
      <c r="C660" s="18">
        <v>42272</v>
      </c>
      <c r="D660" s="144">
        <v>0.56371527777777775</v>
      </c>
      <c r="E660" s="141" t="s">
        <v>13273</v>
      </c>
      <c r="F660" s="141">
        <v>3</v>
      </c>
      <c r="G660" s="141" t="s">
        <v>2741</v>
      </c>
      <c r="H660" s="141">
        <v>2015</v>
      </c>
      <c r="I660" s="18">
        <v>42272</v>
      </c>
      <c r="J660" s="144">
        <v>0.56319444444444444</v>
      </c>
      <c r="K660" s="378"/>
      <c r="L660" s="139" t="s">
        <v>4075</v>
      </c>
      <c r="M660" s="141" t="s">
        <v>28</v>
      </c>
      <c r="N660" s="248">
        <v>44257</v>
      </c>
      <c r="O660" s="141" t="s">
        <v>25</v>
      </c>
      <c r="P660" s="141"/>
      <c r="Q660" s="141" t="s">
        <v>11026</v>
      </c>
      <c r="R660" s="141" t="s">
        <v>11027</v>
      </c>
      <c r="S660" s="141"/>
      <c r="T660" s="141" t="s">
        <v>17090</v>
      </c>
      <c r="U660" s="141">
        <v>110670642</v>
      </c>
      <c r="V660" s="141"/>
      <c r="W660" s="139" t="s">
        <v>4075</v>
      </c>
      <c r="X660" s="141" t="s">
        <v>25</v>
      </c>
      <c r="Y660" s="141" t="s">
        <v>27</v>
      </c>
      <c r="Z660" s="141"/>
      <c r="AA660" s="141" t="s">
        <v>34</v>
      </c>
      <c r="AB660" s="141"/>
      <c r="AC660" s="139" t="s">
        <v>18050</v>
      </c>
      <c r="AD660" s="380"/>
      <c r="AE660" s="139" t="s">
        <v>103</v>
      </c>
      <c r="AF660" s="139" t="s">
        <v>13079</v>
      </c>
      <c r="AG660" s="139" t="s">
        <v>103</v>
      </c>
      <c r="AH660" s="139" t="s">
        <v>1380</v>
      </c>
      <c r="AI660" s="139" t="s">
        <v>7240</v>
      </c>
      <c r="AJ660" s="139"/>
      <c r="AK660" s="139" t="s">
        <v>7240</v>
      </c>
      <c r="AL660" s="139" t="s">
        <v>1563</v>
      </c>
      <c r="AM660" s="141" t="s">
        <v>9</v>
      </c>
      <c r="AN660" s="141" t="s">
        <v>8</v>
      </c>
      <c r="AO660" s="139"/>
      <c r="AP660" s="139" t="s">
        <v>1563</v>
      </c>
      <c r="AQ660" s="139"/>
      <c r="AR660" s="381"/>
      <c r="AS660" s="139" t="s">
        <v>4075</v>
      </c>
      <c r="AT660" s="141" t="s">
        <v>1404</v>
      </c>
      <c r="AU660" s="141"/>
      <c r="AV660" s="383"/>
      <c r="AW660" s="385"/>
      <c r="AX660" s="139" t="s">
        <v>75</v>
      </c>
      <c r="AY660" t="s">
        <v>9866</v>
      </c>
      <c r="BA660" s="381"/>
      <c r="BB660" s="139" t="s">
        <v>1444</v>
      </c>
      <c r="BC660" s="166">
        <v>10</v>
      </c>
      <c r="BD660" s="166"/>
      <c r="BE660" s="166"/>
      <c r="BF660" s="166"/>
      <c r="BG660" s="166"/>
      <c r="BH660" s="308"/>
      <c r="BI660" s="308"/>
      <c r="BJ660" s="141" t="s">
        <v>26</v>
      </c>
      <c r="BK660" s="141" t="s">
        <v>26</v>
      </c>
      <c r="BL660" s="141"/>
      <c r="BM660" s="141"/>
      <c r="BN660" s="139" t="s">
        <v>4075</v>
      </c>
      <c r="BQ660" s="141"/>
      <c r="BV660" s="141"/>
      <c r="BX660" s="141"/>
      <c r="BY660" s="141"/>
      <c r="BZ660" s="141"/>
      <c r="CA660" s="141"/>
      <c r="CB660" s="141"/>
      <c r="CC660" s="141"/>
      <c r="CD660" s="141"/>
      <c r="CE660" s="141"/>
      <c r="CF660" s="141"/>
      <c r="CG660" s="141"/>
    </row>
    <row r="661" spans="1:85" x14ac:dyDescent="0.35">
      <c r="A661" s="155" t="s">
        <v>11028</v>
      </c>
      <c r="B661" s="139" t="s">
        <v>4075</v>
      </c>
      <c r="C661" s="18">
        <v>42272</v>
      </c>
      <c r="D661" s="144">
        <v>0.56319444444444444</v>
      </c>
      <c r="E661" s="141" t="s">
        <v>13273</v>
      </c>
      <c r="F661" s="141">
        <v>3</v>
      </c>
      <c r="G661" s="141" t="s">
        <v>2741</v>
      </c>
      <c r="H661" s="141">
        <v>2015</v>
      </c>
      <c r="I661" s="18">
        <v>42272</v>
      </c>
      <c r="J661" s="144">
        <v>0.56319444444444444</v>
      </c>
      <c r="K661" s="378"/>
      <c r="L661" s="139" t="s">
        <v>4075</v>
      </c>
      <c r="M661" s="141"/>
      <c r="N661" s="248"/>
      <c r="O661" s="141" t="s">
        <v>26</v>
      </c>
      <c r="P661" s="141"/>
      <c r="Q661" s="141" t="s">
        <v>11026</v>
      </c>
      <c r="R661" s="141" t="s">
        <v>11027</v>
      </c>
      <c r="S661" s="141"/>
      <c r="T661" s="141"/>
      <c r="U661" s="141">
        <v>110670643</v>
      </c>
      <c r="V661" s="141"/>
      <c r="W661" s="139" t="s">
        <v>4075</v>
      </c>
      <c r="X661" s="141" t="s">
        <v>25</v>
      </c>
      <c r="Y661" s="141" t="s">
        <v>27</v>
      </c>
      <c r="Z661" s="141" t="s">
        <v>4</v>
      </c>
      <c r="AA661" s="141" t="s">
        <v>34</v>
      </c>
      <c r="AB661" s="141"/>
      <c r="AC661" s="139" t="s">
        <v>18048</v>
      </c>
      <c r="AD661" s="380"/>
      <c r="AE661" s="139" t="s">
        <v>103</v>
      </c>
      <c r="AF661" s="139" t="s">
        <v>13079</v>
      </c>
      <c r="AG661" s="139" t="s">
        <v>103</v>
      </c>
      <c r="AH661" s="139" t="s">
        <v>1378</v>
      </c>
      <c r="AI661" s="139" t="s">
        <v>41</v>
      </c>
      <c r="AJ661" s="139"/>
      <c r="AK661" s="139" t="s">
        <v>41</v>
      </c>
      <c r="AL661" s="139"/>
      <c r="AM661" s="141" t="s">
        <v>4004</v>
      </c>
      <c r="AN661" s="141" t="s">
        <v>8</v>
      </c>
      <c r="AO661" s="139" t="s">
        <v>1614</v>
      </c>
      <c r="AP661" s="139" t="s">
        <v>7</v>
      </c>
      <c r="AQ661" s="139"/>
      <c r="AR661" s="381"/>
      <c r="AS661" s="139" t="s">
        <v>4075</v>
      </c>
      <c r="AT661" s="141" t="s">
        <v>1404</v>
      </c>
      <c r="AU661" s="141"/>
      <c r="AV661" s="383"/>
      <c r="AW661" s="385"/>
      <c r="AX661" s="139"/>
      <c r="AY661" t="s">
        <v>9866</v>
      </c>
      <c r="AZ661">
        <v>12000</v>
      </c>
      <c r="BA661" s="381"/>
      <c r="BB661" s="139" t="s">
        <v>1450</v>
      </c>
      <c r="BC661" s="166"/>
      <c r="BD661" s="166"/>
      <c r="BE661" s="166"/>
      <c r="BF661" s="166"/>
      <c r="BG661" s="166"/>
      <c r="BH661" s="308"/>
      <c r="BI661" s="308"/>
      <c r="BJ661" s="141" t="s">
        <v>26</v>
      </c>
      <c r="BK661" s="141" t="s">
        <v>26</v>
      </c>
      <c r="BL661" s="141"/>
      <c r="BM661" s="141"/>
      <c r="BN661" s="139" t="s">
        <v>4075</v>
      </c>
      <c r="BQ661" s="141"/>
      <c r="BV661" s="141"/>
      <c r="BX661" s="141"/>
      <c r="BY661" s="141"/>
      <c r="BZ661" s="141"/>
      <c r="CA661" s="141"/>
      <c r="CB661" s="141"/>
      <c r="CC661" s="141"/>
      <c r="CD661" s="141"/>
      <c r="CE661" s="141"/>
      <c r="CF661" s="141"/>
      <c r="CG661" s="141"/>
    </row>
    <row r="662" spans="1:85" x14ac:dyDescent="0.35">
      <c r="A662" s="155" t="s">
        <v>11020</v>
      </c>
      <c r="B662" s="139" t="s">
        <v>4075</v>
      </c>
      <c r="C662" s="18">
        <v>42273</v>
      </c>
      <c r="D662" s="144">
        <v>0.6</v>
      </c>
      <c r="E662" s="141" t="s">
        <v>13273</v>
      </c>
      <c r="F662" s="141">
        <v>3</v>
      </c>
      <c r="G662" s="141" t="s">
        <v>2741</v>
      </c>
      <c r="H662" s="141">
        <v>2015</v>
      </c>
      <c r="I662" s="18"/>
      <c r="J662" s="144"/>
      <c r="K662" s="378"/>
      <c r="L662" s="139" t="s">
        <v>4075</v>
      </c>
      <c r="M662" s="141"/>
      <c r="N662" s="248"/>
      <c r="O662" s="141" t="s">
        <v>26</v>
      </c>
      <c r="P662" s="141"/>
      <c r="Q662" s="141" t="s">
        <v>11021</v>
      </c>
      <c r="R662" s="141"/>
      <c r="S662" s="141"/>
      <c r="T662" s="141"/>
      <c r="U662" s="141"/>
      <c r="V662" s="141"/>
      <c r="W662" s="139" t="s">
        <v>4075</v>
      </c>
      <c r="X662" s="141" t="s">
        <v>25</v>
      </c>
      <c r="Y662" s="141" t="s">
        <v>27</v>
      </c>
      <c r="Z662" s="141" t="s">
        <v>4</v>
      </c>
      <c r="AA662" s="141" t="s">
        <v>34</v>
      </c>
      <c r="AB662" s="141"/>
      <c r="AC662" s="139" t="s">
        <v>18047</v>
      </c>
      <c r="AD662" s="380"/>
      <c r="AE662" s="139" t="s">
        <v>4</v>
      </c>
      <c r="AF662" s="139" t="s">
        <v>13073</v>
      </c>
      <c r="AG662" s="139" t="s">
        <v>4</v>
      </c>
      <c r="AH662" s="139" t="s">
        <v>1378</v>
      </c>
      <c r="AI662" s="139" t="s">
        <v>15678</v>
      </c>
      <c r="AJ662" s="139"/>
      <c r="AK662" s="139" t="s">
        <v>15678</v>
      </c>
      <c r="AL662" s="139" t="s">
        <v>7</v>
      </c>
      <c r="AM662" s="141" t="s">
        <v>1537</v>
      </c>
      <c r="AN662" s="141" t="s">
        <v>8</v>
      </c>
      <c r="AO662" s="139" t="s">
        <v>1477</v>
      </c>
      <c r="AP662" s="139" t="s">
        <v>7</v>
      </c>
      <c r="AQ662" s="139"/>
      <c r="AR662" s="381"/>
      <c r="AS662" s="139" t="s">
        <v>4075</v>
      </c>
      <c r="AT662" s="141" t="s">
        <v>1404</v>
      </c>
      <c r="AU662" s="141"/>
      <c r="AV662" s="383"/>
      <c r="AW662" s="385"/>
      <c r="AX662" s="139"/>
      <c r="AY662" t="s">
        <v>18522</v>
      </c>
      <c r="BA662" s="381"/>
      <c r="BB662" s="139" t="s">
        <v>17</v>
      </c>
      <c r="BC662" s="166"/>
      <c r="BD662" s="166"/>
      <c r="BE662" s="166"/>
      <c r="BF662" s="166"/>
      <c r="BG662" s="166"/>
      <c r="BH662" s="308"/>
      <c r="BI662" s="308"/>
      <c r="BJ662" s="141" t="s">
        <v>26</v>
      </c>
      <c r="BK662" s="141" t="s">
        <v>26</v>
      </c>
      <c r="BL662" s="141"/>
      <c r="BM662" s="141"/>
      <c r="BN662" s="139" t="s">
        <v>4075</v>
      </c>
      <c r="BQ662" s="141"/>
      <c r="BV662" s="141"/>
      <c r="BX662" s="141"/>
      <c r="BY662" s="141"/>
      <c r="BZ662" s="141"/>
      <c r="CA662" s="141"/>
      <c r="CB662" s="141"/>
      <c r="CC662" s="141"/>
      <c r="CD662" s="141"/>
      <c r="CE662" s="141"/>
      <c r="CF662" s="141"/>
      <c r="CG662" s="141"/>
    </row>
    <row r="663" spans="1:85" x14ac:dyDescent="0.35">
      <c r="A663" s="155" t="s">
        <v>11012</v>
      </c>
      <c r="B663" s="139" t="s">
        <v>4075</v>
      </c>
      <c r="C663" s="18">
        <v>42275</v>
      </c>
      <c r="D663" s="144">
        <v>0.75694444444444442</v>
      </c>
      <c r="E663" s="141" t="s">
        <v>13274</v>
      </c>
      <c r="F663" s="141">
        <v>3</v>
      </c>
      <c r="G663" s="141" t="s">
        <v>2741</v>
      </c>
      <c r="H663" s="141">
        <v>2015</v>
      </c>
      <c r="I663" s="18">
        <v>42275</v>
      </c>
      <c r="J663" s="144">
        <v>0.75694444444444442</v>
      </c>
      <c r="K663" s="378"/>
      <c r="L663" s="139" t="s">
        <v>4075</v>
      </c>
      <c r="M663" s="141"/>
      <c r="N663" s="248"/>
      <c r="O663" s="141" t="s">
        <v>26</v>
      </c>
      <c r="P663" s="141"/>
      <c r="Q663" s="141" t="s">
        <v>11013</v>
      </c>
      <c r="R663" s="141" t="s">
        <v>11014</v>
      </c>
      <c r="S663" s="141"/>
      <c r="T663" s="141"/>
      <c r="U663" s="141"/>
      <c r="V663" s="141"/>
      <c r="W663" s="139" t="s">
        <v>4075</v>
      </c>
      <c r="X663" s="141" t="s">
        <v>25</v>
      </c>
      <c r="Y663" s="141" t="s">
        <v>27</v>
      </c>
      <c r="Z663" s="141" t="s">
        <v>4</v>
      </c>
      <c r="AA663" s="141" t="s">
        <v>34</v>
      </c>
      <c r="AB663" s="141"/>
      <c r="AC663" s="139" t="s">
        <v>18050</v>
      </c>
      <c r="AD663" s="380"/>
      <c r="AE663" s="139" t="s">
        <v>103</v>
      </c>
      <c r="AF663" s="139" t="s">
        <v>13075</v>
      </c>
      <c r="AG663" s="139" t="s">
        <v>103</v>
      </c>
      <c r="AH663" s="139" t="s">
        <v>1378</v>
      </c>
      <c r="AI663" s="139" t="s">
        <v>7340</v>
      </c>
      <c r="AJ663" s="139"/>
      <c r="AK663" s="139" t="s">
        <v>7340</v>
      </c>
      <c r="AL663" s="139" t="s">
        <v>1408</v>
      </c>
      <c r="AM663" s="141" t="s">
        <v>4004</v>
      </c>
      <c r="AN663" s="141" t="s">
        <v>8</v>
      </c>
      <c r="AO663" s="139" t="s">
        <v>1614</v>
      </c>
      <c r="AP663" s="139" t="s">
        <v>7</v>
      </c>
      <c r="AQ663" s="139"/>
      <c r="AR663" s="381"/>
      <c r="AS663" s="139" t="s">
        <v>4075</v>
      </c>
      <c r="AT663" s="141" t="s">
        <v>1404</v>
      </c>
      <c r="AU663" s="141"/>
      <c r="AV663" s="383"/>
      <c r="AW663" s="385"/>
      <c r="AX663" s="139"/>
      <c r="AY663" t="s">
        <v>18451</v>
      </c>
      <c r="AZ663">
        <v>12000</v>
      </c>
      <c r="BA663" s="381"/>
      <c r="BB663" s="139" t="s">
        <v>17</v>
      </c>
      <c r="BC663" s="166"/>
      <c r="BD663" s="166"/>
      <c r="BE663" s="166"/>
      <c r="BF663" s="166"/>
      <c r="BG663" s="166"/>
      <c r="BH663" s="308"/>
      <c r="BI663" s="308"/>
      <c r="BJ663" s="141" t="s">
        <v>26</v>
      </c>
      <c r="BK663" s="141" t="s">
        <v>26</v>
      </c>
      <c r="BL663" s="141"/>
      <c r="BM663" s="141"/>
      <c r="BN663" s="139" t="s">
        <v>4075</v>
      </c>
      <c r="BQ663" s="141"/>
      <c r="BV663" s="141"/>
      <c r="BX663" s="141"/>
      <c r="BY663" s="141"/>
      <c r="BZ663" s="141"/>
      <c r="CA663" s="141"/>
      <c r="CB663" s="141"/>
      <c r="CC663" s="141"/>
      <c r="CD663" s="141"/>
      <c r="CE663" s="141"/>
      <c r="CF663" s="141"/>
      <c r="CG663" s="141"/>
    </row>
    <row r="664" spans="1:85" x14ac:dyDescent="0.35">
      <c r="A664" s="155" t="s">
        <v>11015</v>
      </c>
      <c r="B664" s="139" t="s">
        <v>4075</v>
      </c>
      <c r="C664" s="18">
        <v>42275</v>
      </c>
      <c r="D664" s="144">
        <v>0.40416666666666667</v>
      </c>
      <c r="E664" s="141" t="s">
        <v>13274</v>
      </c>
      <c r="F664" s="141">
        <v>3</v>
      </c>
      <c r="G664" s="141" t="s">
        <v>2741</v>
      </c>
      <c r="H664" s="141">
        <v>2015</v>
      </c>
      <c r="I664" s="18">
        <v>42275</v>
      </c>
      <c r="J664" s="144">
        <v>0.40416666666666667</v>
      </c>
      <c r="K664" s="378"/>
      <c r="L664" s="139" t="s">
        <v>4075</v>
      </c>
      <c r="M664" s="141"/>
      <c r="N664" s="248"/>
      <c r="O664" s="141" t="s">
        <v>26</v>
      </c>
      <c r="P664" s="141"/>
      <c r="Q664" s="141" t="s">
        <v>11016</v>
      </c>
      <c r="R664" s="141" t="s">
        <v>11017</v>
      </c>
      <c r="S664" s="141"/>
      <c r="T664" s="141"/>
      <c r="U664" s="141"/>
      <c r="V664" s="141"/>
      <c r="W664" s="139" t="s">
        <v>4075</v>
      </c>
      <c r="X664" s="141" t="s">
        <v>25</v>
      </c>
      <c r="Y664" s="141" t="s">
        <v>27</v>
      </c>
      <c r="Z664" s="141" t="s">
        <v>4</v>
      </c>
      <c r="AA664" s="141" t="s">
        <v>34</v>
      </c>
      <c r="AB664" s="141"/>
      <c r="AC664" s="139" t="s">
        <v>18050</v>
      </c>
      <c r="AD664" s="380"/>
      <c r="AE664" s="139" t="s">
        <v>103</v>
      </c>
      <c r="AF664" s="139" t="s">
        <v>13069</v>
      </c>
      <c r="AG664" s="139" t="s">
        <v>103</v>
      </c>
      <c r="AH664" s="139" t="s">
        <v>1378</v>
      </c>
      <c r="AI664" s="139" t="s">
        <v>7399</v>
      </c>
      <c r="AJ664" s="139"/>
      <c r="AK664" s="139" t="s">
        <v>7399</v>
      </c>
      <c r="AL664" s="139" t="s">
        <v>7</v>
      </c>
      <c r="AM664" s="141" t="s">
        <v>1537</v>
      </c>
      <c r="AN664" s="141" t="s">
        <v>8</v>
      </c>
      <c r="AO664" s="139" t="s">
        <v>1614</v>
      </c>
      <c r="AP664" s="139" t="s">
        <v>7</v>
      </c>
      <c r="AQ664" s="139"/>
      <c r="AR664" s="381"/>
      <c r="AS664" s="139" t="s">
        <v>4075</v>
      </c>
      <c r="AT664" s="141" t="s">
        <v>43</v>
      </c>
      <c r="AU664" s="141">
        <v>530</v>
      </c>
      <c r="AV664" s="383"/>
      <c r="AW664" s="385"/>
      <c r="AX664" s="139"/>
      <c r="AY664" t="s">
        <v>18692</v>
      </c>
      <c r="AZ664">
        <v>12000</v>
      </c>
      <c r="BA664" s="381"/>
      <c r="BB664" s="139" t="s">
        <v>1450</v>
      </c>
      <c r="BC664" s="166"/>
      <c r="BD664" s="166"/>
      <c r="BE664" s="166"/>
      <c r="BF664" s="166"/>
      <c r="BG664" s="166"/>
      <c r="BH664" s="308"/>
      <c r="BI664" s="308"/>
      <c r="BJ664" s="141" t="s">
        <v>26</v>
      </c>
      <c r="BK664" s="141" t="s">
        <v>26</v>
      </c>
      <c r="BL664" s="141"/>
      <c r="BM664" s="141"/>
      <c r="BN664" s="139" t="s">
        <v>4075</v>
      </c>
      <c r="BQ664" s="141"/>
      <c r="BV664" s="141"/>
      <c r="BX664" s="141"/>
      <c r="BY664" s="141"/>
      <c r="BZ664" s="141"/>
      <c r="CA664" s="141"/>
      <c r="CB664" s="141"/>
      <c r="CC664" s="141"/>
      <c r="CD664" s="141"/>
      <c r="CE664" s="141"/>
      <c r="CF664" s="141"/>
      <c r="CG664" s="141"/>
    </row>
    <row r="665" spans="1:85" x14ac:dyDescent="0.35">
      <c r="A665" s="155" t="s">
        <v>11018</v>
      </c>
      <c r="B665" s="139" t="s">
        <v>4075</v>
      </c>
      <c r="C665" s="18">
        <v>42275</v>
      </c>
      <c r="D665" s="144">
        <v>0.19583333333333333</v>
      </c>
      <c r="E665" s="141" t="s">
        <v>13274</v>
      </c>
      <c r="F665" s="141">
        <v>3</v>
      </c>
      <c r="G665" s="141" t="s">
        <v>2741</v>
      </c>
      <c r="H665" s="141">
        <v>2015</v>
      </c>
      <c r="I665" s="18"/>
      <c r="J665" s="144"/>
      <c r="K665" s="378"/>
      <c r="L665" s="139" t="s">
        <v>4075</v>
      </c>
      <c r="M665" s="141"/>
      <c r="N665" s="248"/>
      <c r="O665" s="141" t="s">
        <v>26</v>
      </c>
      <c r="P665" s="141"/>
      <c r="Q665" s="141" t="s">
        <v>11019</v>
      </c>
      <c r="R665" s="141"/>
      <c r="S665" s="141"/>
      <c r="T665" s="141"/>
      <c r="U665" s="141"/>
      <c r="V665" s="141"/>
      <c r="W665" s="139" t="s">
        <v>4075</v>
      </c>
      <c r="X665" s="141" t="s">
        <v>25</v>
      </c>
      <c r="Y665" s="141" t="s">
        <v>27</v>
      </c>
      <c r="Z665" s="141" t="s">
        <v>4</v>
      </c>
      <c r="AA665" s="141" t="s">
        <v>34</v>
      </c>
      <c r="AB665" s="141"/>
      <c r="AC665" s="139" t="s">
        <v>18049</v>
      </c>
      <c r="AD665" s="380"/>
      <c r="AE665" s="139" t="s">
        <v>102</v>
      </c>
      <c r="AF665" s="139" t="s">
        <v>13084</v>
      </c>
      <c r="AG665" s="139" t="s">
        <v>102</v>
      </c>
      <c r="AH665" s="139" t="s">
        <v>1378</v>
      </c>
      <c r="AI665" s="139" t="s">
        <v>1403</v>
      </c>
      <c r="AJ665" s="139" t="s">
        <v>1403</v>
      </c>
      <c r="AK665" s="139"/>
      <c r="AL665" s="139"/>
      <c r="AM665" s="141" t="s">
        <v>1537</v>
      </c>
      <c r="AN665" s="141" t="s">
        <v>8</v>
      </c>
      <c r="AO665" s="139" t="s">
        <v>1614</v>
      </c>
      <c r="AP665" s="139" t="s">
        <v>1403</v>
      </c>
      <c r="AQ665" s="139"/>
      <c r="AR665" s="381"/>
      <c r="AS665" s="139" t="s">
        <v>4075</v>
      </c>
      <c r="AT665" s="141" t="s">
        <v>1404</v>
      </c>
      <c r="AU665" s="141"/>
      <c r="AV665" s="383"/>
      <c r="AW665" s="385"/>
      <c r="AX665" s="139"/>
      <c r="AY665" t="s">
        <v>18693</v>
      </c>
      <c r="AZ665">
        <v>12000</v>
      </c>
      <c r="BA665" s="381"/>
      <c r="BB665" s="139" t="s">
        <v>17</v>
      </c>
      <c r="BC665" s="166"/>
      <c r="BD665" s="166"/>
      <c r="BE665" s="166"/>
      <c r="BF665" s="166"/>
      <c r="BG665" s="166"/>
      <c r="BH665" s="308"/>
      <c r="BI665" s="308"/>
      <c r="BJ665" s="141" t="s">
        <v>26</v>
      </c>
      <c r="BK665" s="141" t="s">
        <v>26</v>
      </c>
      <c r="BL665" s="141"/>
      <c r="BM665" s="141"/>
      <c r="BN665" s="139" t="s">
        <v>4075</v>
      </c>
      <c r="BQ665" s="141"/>
      <c r="BV665" s="141"/>
      <c r="BX665" s="141"/>
      <c r="BY665" s="141"/>
      <c r="BZ665" s="141"/>
      <c r="CA665" s="141"/>
      <c r="CB665" s="141"/>
      <c r="CC665" s="141"/>
      <c r="CD665" s="141"/>
      <c r="CE665" s="141"/>
      <c r="CF665" s="141"/>
      <c r="CG665" s="141"/>
    </row>
    <row r="666" spans="1:85" x14ac:dyDescent="0.35">
      <c r="A666" s="155" t="s">
        <v>11004</v>
      </c>
      <c r="B666" s="139" t="s">
        <v>4075</v>
      </c>
      <c r="C666" s="18">
        <v>42276</v>
      </c>
      <c r="D666" s="144">
        <v>0.82361111111111107</v>
      </c>
      <c r="E666" s="141" t="s">
        <v>13274</v>
      </c>
      <c r="F666" s="141">
        <v>3</v>
      </c>
      <c r="G666" s="141" t="s">
        <v>2741</v>
      </c>
      <c r="H666" s="141">
        <v>2015</v>
      </c>
      <c r="I666" s="18"/>
      <c r="J666" s="144"/>
      <c r="K666" s="378"/>
      <c r="L666" s="139" t="s">
        <v>4075</v>
      </c>
      <c r="M666" s="141"/>
      <c r="N666" s="248"/>
      <c r="O666" s="141" t="s">
        <v>26</v>
      </c>
      <c r="P666" s="141"/>
      <c r="Q666" s="141" t="s">
        <v>11005</v>
      </c>
      <c r="R666" s="141"/>
      <c r="S666" s="141"/>
      <c r="T666" s="141"/>
      <c r="U666" s="141"/>
      <c r="V666" s="141"/>
      <c r="W666" s="139" t="s">
        <v>4075</v>
      </c>
      <c r="X666" s="141" t="s">
        <v>25</v>
      </c>
      <c r="Y666" s="141" t="s">
        <v>27</v>
      </c>
      <c r="Z666" s="141" t="s">
        <v>4</v>
      </c>
      <c r="AA666" s="141" t="s">
        <v>34</v>
      </c>
      <c r="AB666" s="141"/>
      <c r="AC666" s="139" t="s">
        <v>18047</v>
      </c>
      <c r="AD666" s="380"/>
      <c r="AE666" s="139" t="s">
        <v>107</v>
      </c>
      <c r="AF666" s="139" t="s">
        <v>13076</v>
      </c>
      <c r="AG666" s="139" t="s">
        <v>4130</v>
      </c>
      <c r="AH666" s="139" t="s">
        <v>1378</v>
      </c>
      <c r="AI666" s="139" t="s">
        <v>1518</v>
      </c>
      <c r="AJ666" s="139"/>
      <c r="AK666" s="139" t="s">
        <v>1518</v>
      </c>
      <c r="AL666" s="139" t="s">
        <v>7</v>
      </c>
      <c r="AM666" s="141" t="s">
        <v>1537</v>
      </c>
      <c r="AN666" s="141" t="s">
        <v>8</v>
      </c>
      <c r="AO666" s="139" t="s">
        <v>1477</v>
      </c>
      <c r="AP666" s="139" t="s">
        <v>7</v>
      </c>
      <c r="AQ666" s="139"/>
      <c r="AR666" s="381"/>
      <c r="AS666" s="139" t="s">
        <v>4075</v>
      </c>
      <c r="AT666" s="141" t="s">
        <v>1404</v>
      </c>
      <c r="AU666" s="141"/>
      <c r="AV666" s="383"/>
      <c r="AW666" s="385"/>
      <c r="AX666" s="139"/>
      <c r="AY666" t="s">
        <v>18694</v>
      </c>
      <c r="BA666" s="381"/>
      <c r="BB666" s="139" t="s">
        <v>17</v>
      </c>
      <c r="BC666" s="166"/>
      <c r="BD666" s="166"/>
      <c r="BE666" s="166"/>
      <c r="BF666" s="166"/>
      <c r="BG666" s="166"/>
      <c r="BH666" s="308"/>
      <c r="BI666" s="308"/>
      <c r="BJ666" s="141" t="s">
        <v>26</v>
      </c>
      <c r="BK666" s="141" t="s">
        <v>26</v>
      </c>
      <c r="BL666" s="141"/>
      <c r="BM666" s="141"/>
      <c r="BN666" s="139" t="s">
        <v>4075</v>
      </c>
      <c r="BQ666" s="141"/>
      <c r="BV666" s="141"/>
      <c r="BX666" s="141"/>
      <c r="BY666" s="141"/>
      <c r="BZ666" s="141"/>
      <c r="CA666" s="141"/>
      <c r="CB666" s="141"/>
      <c r="CC666" s="141"/>
      <c r="CD666" s="141"/>
      <c r="CE666" s="141"/>
      <c r="CF666" s="141"/>
      <c r="CG666" s="141"/>
    </row>
    <row r="667" spans="1:85" x14ac:dyDescent="0.35">
      <c r="A667" s="155" t="s">
        <v>11006</v>
      </c>
      <c r="B667" s="139" t="s">
        <v>4075</v>
      </c>
      <c r="C667" s="18">
        <v>42276</v>
      </c>
      <c r="D667" s="144">
        <v>0.79513888888888884</v>
      </c>
      <c r="E667" s="141" t="s">
        <v>13274</v>
      </c>
      <c r="F667" s="141">
        <v>3</v>
      </c>
      <c r="G667" s="141" t="s">
        <v>2741</v>
      </c>
      <c r="H667" s="141">
        <v>2015</v>
      </c>
      <c r="I667" s="18">
        <v>42276</v>
      </c>
      <c r="J667" s="144">
        <v>0.78333333333333333</v>
      </c>
      <c r="K667" s="378"/>
      <c r="L667" s="139" t="s">
        <v>4075</v>
      </c>
      <c r="M667" s="141"/>
      <c r="N667" s="248"/>
      <c r="O667" s="141" t="s">
        <v>26</v>
      </c>
      <c r="P667" s="141"/>
      <c r="Q667" s="141" t="s">
        <v>11007</v>
      </c>
      <c r="R667" s="141" t="s">
        <v>11008</v>
      </c>
      <c r="S667" s="141"/>
      <c r="T667" s="141"/>
      <c r="U667" s="141">
        <v>110683994</v>
      </c>
      <c r="V667" s="141"/>
      <c r="W667" s="139" t="s">
        <v>4075</v>
      </c>
      <c r="X667" s="141" t="s">
        <v>25</v>
      </c>
      <c r="Y667" s="141" t="s">
        <v>27</v>
      </c>
      <c r="Z667" s="141" t="s">
        <v>4</v>
      </c>
      <c r="AA667" s="141" t="s">
        <v>34</v>
      </c>
      <c r="AB667" s="141"/>
      <c r="AC667" s="139" t="s">
        <v>18047</v>
      </c>
      <c r="AD667" s="380"/>
      <c r="AE667" s="139" t="s">
        <v>103</v>
      </c>
      <c r="AF667" s="139" t="s">
        <v>13079</v>
      </c>
      <c r="AG667" s="139" t="s">
        <v>103</v>
      </c>
      <c r="AH667" s="139" t="s">
        <v>1378</v>
      </c>
      <c r="AI667" s="139" t="s">
        <v>41</v>
      </c>
      <c r="AJ667" s="139"/>
      <c r="AK667" s="139" t="s">
        <v>41</v>
      </c>
      <c r="AL667" s="139"/>
      <c r="AM667" s="141" t="s">
        <v>4004</v>
      </c>
      <c r="AN667" s="141" t="s">
        <v>8</v>
      </c>
      <c r="AO667" s="139" t="s">
        <v>1614</v>
      </c>
      <c r="AP667" s="139" t="s">
        <v>7</v>
      </c>
      <c r="AQ667" s="139"/>
      <c r="AR667" s="381"/>
      <c r="AS667" s="139" t="s">
        <v>4075</v>
      </c>
      <c r="AT667" s="141" t="s">
        <v>1404</v>
      </c>
      <c r="AU667" s="141"/>
      <c r="AV667" s="383"/>
      <c r="AW667" s="385"/>
      <c r="AX667" s="139"/>
      <c r="AY667" t="s">
        <v>3945</v>
      </c>
      <c r="AZ667">
        <v>12000</v>
      </c>
      <c r="BA667" s="381"/>
      <c r="BB667" s="139" t="s">
        <v>1450</v>
      </c>
      <c r="BC667" s="166"/>
      <c r="BD667" s="166"/>
      <c r="BE667" s="166"/>
      <c r="BF667" s="166"/>
      <c r="BG667" s="166"/>
      <c r="BH667" s="308"/>
      <c r="BI667" s="308"/>
      <c r="BJ667" s="141" t="s">
        <v>26</v>
      </c>
      <c r="BK667" s="141" t="s">
        <v>26</v>
      </c>
      <c r="BL667" s="141"/>
      <c r="BM667" s="141"/>
      <c r="BN667" s="139" t="s">
        <v>4075</v>
      </c>
      <c r="BQ667" s="141"/>
      <c r="BV667" s="141"/>
      <c r="BX667" s="141"/>
      <c r="BY667" s="141"/>
      <c r="BZ667" s="141"/>
      <c r="CA667" s="141"/>
      <c r="CB667" s="141"/>
      <c r="CC667" s="141"/>
      <c r="CD667" s="141"/>
      <c r="CE667" s="141"/>
      <c r="CF667" s="141"/>
      <c r="CG667" s="141"/>
    </row>
    <row r="668" spans="1:85" x14ac:dyDescent="0.35">
      <c r="A668" s="155" t="s">
        <v>11009</v>
      </c>
      <c r="B668" s="139" t="s">
        <v>4075</v>
      </c>
      <c r="C668" s="18">
        <v>42276</v>
      </c>
      <c r="D668" s="144">
        <v>0.11944444444444445</v>
      </c>
      <c r="E668" s="141" t="s">
        <v>13274</v>
      </c>
      <c r="F668" s="141">
        <v>3</v>
      </c>
      <c r="G668" s="141" t="s">
        <v>2741</v>
      </c>
      <c r="H668" s="141">
        <v>2015</v>
      </c>
      <c r="I668" s="18">
        <v>42276</v>
      </c>
      <c r="J668" s="144">
        <v>0.11944444444444445</v>
      </c>
      <c r="K668" s="378"/>
      <c r="L668" s="139" t="s">
        <v>4075</v>
      </c>
      <c r="M668" s="141"/>
      <c r="N668" s="248"/>
      <c r="O668" s="141" t="s">
        <v>26</v>
      </c>
      <c r="P668" s="141"/>
      <c r="Q668" s="141" t="s">
        <v>11010</v>
      </c>
      <c r="R668" s="141" t="s">
        <v>11011</v>
      </c>
      <c r="S668" s="141"/>
      <c r="T668" s="141"/>
      <c r="U668" s="141">
        <v>110682153</v>
      </c>
      <c r="V668" s="141"/>
      <c r="W668" s="139" t="s">
        <v>4075</v>
      </c>
      <c r="X668" s="141" t="s">
        <v>25</v>
      </c>
      <c r="Y668" s="141" t="s">
        <v>27</v>
      </c>
      <c r="Z668" s="141" t="s">
        <v>4</v>
      </c>
      <c r="AA668" s="141" t="s">
        <v>34</v>
      </c>
      <c r="AB668" s="141"/>
      <c r="AC668" s="139" t="s">
        <v>18050</v>
      </c>
      <c r="AD668" s="380"/>
      <c r="AE668" s="139" t="s">
        <v>102</v>
      </c>
      <c r="AF668" s="139" t="s">
        <v>13074</v>
      </c>
      <c r="AG668" s="139" t="s">
        <v>102</v>
      </c>
      <c r="AH668" s="139" t="s">
        <v>1378</v>
      </c>
      <c r="AI668" s="139" t="s">
        <v>11</v>
      </c>
      <c r="AJ668" s="139" t="s">
        <v>11</v>
      </c>
      <c r="AK668" s="139"/>
      <c r="AL668" s="139"/>
      <c r="AM668" s="141" t="s">
        <v>4004</v>
      </c>
      <c r="AN668" s="141" t="s">
        <v>8</v>
      </c>
      <c r="AO668" s="139" t="s">
        <v>1614</v>
      </c>
      <c r="AP668" s="139" t="s">
        <v>7</v>
      </c>
      <c r="AQ668" s="139"/>
      <c r="AR668" s="381"/>
      <c r="AS668" s="139" t="s">
        <v>4075</v>
      </c>
      <c r="AT668" s="141" t="s">
        <v>1404</v>
      </c>
      <c r="AU668" s="141"/>
      <c r="AV668" s="383"/>
      <c r="AW668" s="385"/>
      <c r="AX668" s="139"/>
      <c r="AY668" t="s">
        <v>18695</v>
      </c>
      <c r="AZ668">
        <v>21000</v>
      </c>
      <c r="BA668" s="381"/>
      <c r="BB668" s="139" t="s">
        <v>1450</v>
      </c>
      <c r="BC668" s="166"/>
      <c r="BD668" s="166"/>
      <c r="BE668" s="166"/>
      <c r="BF668" s="166"/>
      <c r="BG668" s="166"/>
      <c r="BH668" s="308"/>
      <c r="BI668" s="308"/>
      <c r="BJ668" s="141" t="s">
        <v>26</v>
      </c>
      <c r="BK668" s="141" t="s">
        <v>26</v>
      </c>
      <c r="BL668" s="141"/>
      <c r="BM668" s="141"/>
      <c r="BN668" s="139" t="s">
        <v>4075</v>
      </c>
      <c r="BQ668" s="141"/>
      <c r="BV668" s="141"/>
      <c r="BX668" s="141"/>
      <c r="BY668" s="141"/>
      <c r="BZ668" s="141"/>
      <c r="CA668" s="141"/>
      <c r="CB668" s="141"/>
      <c r="CC668" s="141"/>
      <c r="CD668" s="141"/>
      <c r="CE668" s="141"/>
      <c r="CF668" s="141"/>
      <c r="CG668" s="141"/>
    </row>
    <row r="669" spans="1:85" x14ac:dyDescent="0.35">
      <c r="A669" s="155" t="s">
        <v>10995</v>
      </c>
      <c r="B669" s="139" t="s">
        <v>4075</v>
      </c>
      <c r="C669" s="18">
        <v>42277</v>
      </c>
      <c r="D669" s="144">
        <v>0.81805555555555554</v>
      </c>
      <c r="E669" s="141" t="s">
        <v>13274</v>
      </c>
      <c r="F669" s="141">
        <v>3</v>
      </c>
      <c r="G669" s="141" t="s">
        <v>2741</v>
      </c>
      <c r="H669" s="141">
        <v>2015</v>
      </c>
      <c r="I669" s="18">
        <v>42277</v>
      </c>
      <c r="J669" s="144">
        <v>0.81597222222222221</v>
      </c>
      <c r="K669" s="378"/>
      <c r="L669" s="139" t="s">
        <v>4075</v>
      </c>
      <c r="M669" s="141"/>
      <c r="N669" s="248"/>
      <c r="O669" s="141" t="s">
        <v>26</v>
      </c>
      <c r="P669" s="141"/>
      <c r="Q669" s="141" t="s">
        <v>10996</v>
      </c>
      <c r="R669" s="141" t="s">
        <v>10997</v>
      </c>
      <c r="S669" s="141"/>
      <c r="T669" s="141"/>
      <c r="U669" s="141"/>
      <c r="V669" s="141"/>
      <c r="W669" s="139" t="s">
        <v>4075</v>
      </c>
      <c r="X669" s="141" t="s">
        <v>25</v>
      </c>
      <c r="Y669" s="141" t="s">
        <v>27</v>
      </c>
      <c r="Z669" s="141" t="s">
        <v>4</v>
      </c>
      <c r="AA669" s="141" t="s">
        <v>34</v>
      </c>
      <c r="AB669" s="141"/>
      <c r="AC669" s="139" t="s">
        <v>18047</v>
      </c>
      <c r="AD669" s="380"/>
      <c r="AE669" s="139" t="s">
        <v>102</v>
      </c>
      <c r="AF669" s="139" t="s">
        <v>13068</v>
      </c>
      <c r="AG669" s="139" t="s">
        <v>102</v>
      </c>
      <c r="AH669" s="139" t="s">
        <v>1378</v>
      </c>
      <c r="AI669" s="139" t="s">
        <v>7</v>
      </c>
      <c r="AJ669" s="139" t="s">
        <v>7</v>
      </c>
      <c r="AK669" s="139"/>
      <c r="AL669" s="139"/>
      <c r="AM669" s="141" t="s">
        <v>12</v>
      </c>
      <c r="AN669" s="141" t="s">
        <v>8</v>
      </c>
      <c r="AO669" s="139" t="s">
        <v>1614</v>
      </c>
      <c r="AP669" s="139" t="s">
        <v>7</v>
      </c>
      <c r="AQ669" s="139"/>
      <c r="AR669" s="381"/>
      <c r="AS669" s="139" t="s">
        <v>4075</v>
      </c>
      <c r="AT669" s="141" t="s">
        <v>1404</v>
      </c>
      <c r="AU669" s="141"/>
      <c r="AV669" s="383"/>
      <c r="AW669" s="385"/>
      <c r="AX669" s="139"/>
      <c r="AY669" t="s">
        <v>18624</v>
      </c>
      <c r="AZ669">
        <v>12000</v>
      </c>
      <c r="BA669" s="381"/>
      <c r="BB669" s="139" t="s">
        <v>1444</v>
      </c>
      <c r="BC669" s="166"/>
      <c r="BD669" s="166"/>
      <c r="BE669" s="166"/>
      <c r="BF669" s="166"/>
      <c r="BG669" s="166"/>
      <c r="BH669" s="308"/>
      <c r="BI669" s="308"/>
      <c r="BJ669" s="141" t="s">
        <v>26</v>
      </c>
      <c r="BK669" s="141" t="s">
        <v>26</v>
      </c>
      <c r="BL669" s="141"/>
      <c r="BM669" s="141"/>
      <c r="BN669" s="139" t="s">
        <v>4075</v>
      </c>
      <c r="BQ669" s="141"/>
      <c r="BV669" s="141"/>
      <c r="BX669" s="141"/>
      <c r="BY669" s="141"/>
      <c r="BZ669" s="141"/>
      <c r="CA669" s="141"/>
      <c r="CB669" s="141"/>
      <c r="CC669" s="141"/>
      <c r="CD669" s="141"/>
      <c r="CE669" s="141"/>
      <c r="CF669" s="141"/>
      <c r="CG669" s="141"/>
    </row>
    <row r="670" spans="1:85" x14ac:dyDescent="0.35">
      <c r="A670" s="155" t="s">
        <v>10998</v>
      </c>
      <c r="B670" s="139" t="s">
        <v>4075</v>
      </c>
      <c r="C670" s="18">
        <v>42277</v>
      </c>
      <c r="D670" s="144">
        <v>0.72569444444444442</v>
      </c>
      <c r="E670" s="141" t="s">
        <v>13274</v>
      </c>
      <c r="F670" s="141">
        <v>3</v>
      </c>
      <c r="G670" s="141" t="s">
        <v>2741</v>
      </c>
      <c r="H670" s="141">
        <v>2015</v>
      </c>
      <c r="I670" s="18">
        <v>42277</v>
      </c>
      <c r="J670" s="144">
        <v>0.72569444444444442</v>
      </c>
      <c r="K670" s="378"/>
      <c r="L670" s="139" t="s">
        <v>4075</v>
      </c>
      <c r="M670" s="141"/>
      <c r="N670" s="248"/>
      <c r="O670" s="141" t="s">
        <v>26</v>
      </c>
      <c r="P670" s="141"/>
      <c r="Q670" s="141" t="s">
        <v>10999</v>
      </c>
      <c r="R670" s="141" t="s">
        <v>11000</v>
      </c>
      <c r="S670" s="141"/>
      <c r="T670" s="141"/>
      <c r="U670" s="141"/>
      <c r="V670" s="141"/>
      <c r="W670" s="139" t="s">
        <v>4075</v>
      </c>
      <c r="X670" s="141" t="s">
        <v>25</v>
      </c>
      <c r="Y670" s="141" t="s">
        <v>27</v>
      </c>
      <c r="Z670" s="141" t="s">
        <v>4</v>
      </c>
      <c r="AA670" s="141" t="s">
        <v>34</v>
      </c>
      <c r="AB670" s="141"/>
      <c r="AC670" s="139" t="s">
        <v>18047</v>
      </c>
      <c r="AD670" s="380"/>
      <c r="AE670" s="139" t="s">
        <v>4</v>
      </c>
      <c r="AF670" s="139" t="s">
        <v>13073</v>
      </c>
      <c r="AG670" s="139" t="s">
        <v>4</v>
      </c>
      <c r="AH670" s="139" t="s">
        <v>1378</v>
      </c>
      <c r="AI670" s="139" t="s">
        <v>15678</v>
      </c>
      <c r="AJ670" s="139"/>
      <c r="AK670" s="139" t="s">
        <v>15678</v>
      </c>
      <c r="AL670" s="139" t="s">
        <v>7</v>
      </c>
      <c r="AM670" s="141" t="s">
        <v>4004</v>
      </c>
      <c r="AN670" s="141" t="s">
        <v>8</v>
      </c>
      <c r="AO670" s="139" t="s">
        <v>1614</v>
      </c>
      <c r="AP670" s="139" t="s">
        <v>7</v>
      </c>
      <c r="AQ670" s="139"/>
      <c r="AR670" s="381"/>
      <c r="AS670" s="139" t="s">
        <v>4075</v>
      </c>
      <c r="AT670" s="141" t="s">
        <v>43</v>
      </c>
      <c r="AU670" s="141">
        <v>340</v>
      </c>
      <c r="AV670" s="383"/>
      <c r="AW670" s="385"/>
      <c r="AX670" s="139"/>
      <c r="AY670" t="s">
        <v>18302</v>
      </c>
      <c r="AZ670">
        <v>21000</v>
      </c>
      <c r="BA670" s="381"/>
      <c r="BB670" s="139" t="s">
        <v>1451</v>
      </c>
      <c r="BC670" s="166"/>
      <c r="BD670" s="166"/>
      <c r="BE670" s="166"/>
      <c r="BF670" s="166"/>
      <c r="BG670" s="166"/>
      <c r="BH670" s="308"/>
      <c r="BI670" s="308"/>
      <c r="BJ670" s="141" t="s">
        <v>26</v>
      </c>
      <c r="BK670" s="141" t="s">
        <v>26</v>
      </c>
      <c r="BL670" s="141"/>
      <c r="BM670" s="141"/>
      <c r="BN670" s="139" t="s">
        <v>4075</v>
      </c>
      <c r="BQ670" s="141" t="s">
        <v>15755</v>
      </c>
      <c r="BR670" s="135" t="s">
        <v>15680</v>
      </c>
      <c r="BT670" s="135" t="s">
        <v>15358</v>
      </c>
      <c r="BU670" s="135" t="s">
        <v>13275</v>
      </c>
      <c r="BV670" s="141" t="s">
        <v>13283</v>
      </c>
      <c r="BW670" s="135" t="s">
        <v>13266</v>
      </c>
      <c r="BX670" s="141" t="s">
        <v>12</v>
      </c>
      <c r="BY670" s="141" t="s">
        <v>15707</v>
      </c>
      <c r="BZ670" s="141" t="s">
        <v>25</v>
      </c>
      <c r="CA670" s="141" t="s">
        <v>1848</v>
      </c>
      <c r="CB670" s="141"/>
      <c r="CC670" s="141" t="s">
        <v>15686</v>
      </c>
      <c r="CD670" s="141" t="s">
        <v>15683</v>
      </c>
      <c r="CE670" s="141" t="s">
        <v>15452</v>
      </c>
      <c r="CF670" s="141" t="s">
        <v>15451</v>
      </c>
      <c r="CG670" s="141" t="s">
        <v>2003</v>
      </c>
    </row>
    <row r="671" spans="1:85" x14ac:dyDescent="0.35">
      <c r="A671" s="155" t="s">
        <v>11001</v>
      </c>
      <c r="B671" s="139" t="s">
        <v>4075</v>
      </c>
      <c r="C671" s="18">
        <v>42277</v>
      </c>
      <c r="D671" s="144">
        <v>0.69513888888888886</v>
      </c>
      <c r="E671" s="141" t="s">
        <v>13274</v>
      </c>
      <c r="F671" s="141">
        <v>3</v>
      </c>
      <c r="G671" s="141" t="s">
        <v>2741</v>
      </c>
      <c r="H671" s="141">
        <v>2015</v>
      </c>
      <c r="I671" s="18">
        <v>42277</v>
      </c>
      <c r="J671" s="144">
        <v>0.69513888888888886</v>
      </c>
      <c r="K671" s="378"/>
      <c r="L671" s="139" t="s">
        <v>4075</v>
      </c>
      <c r="M671" s="141"/>
      <c r="N671" s="248"/>
      <c r="O671" s="141" t="s">
        <v>26</v>
      </c>
      <c r="P671" s="141"/>
      <c r="Q671" s="141" t="s">
        <v>11002</v>
      </c>
      <c r="R671" s="141" t="s">
        <v>11003</v>
      </c>
      <c r="S671" s="141"/>
      <c r="T671" s="141"/>
      <c r="U671" s="141">
        <v>110686584</v>
      </c>
      <c r="V671" s="141"/>
      <c r="W671" s="139" t="s">
        <v>4075</v>
      </c>
      <c r="X671" s="141" t="s">
        <v>25</v>
      </c>
      <c r="Y671" s="141" t="s">
        <v>27</v>
      </c>
      <c r="Z671" s="141" t="s">
        <v>4</v>
      </c>
      <c r="AA671" s="141" t="s">
        <v>34</v>
      </c>
      <c r="AB671" s="141"/>
      <c r="AC671" s="139" t="s">
        <v>18049</v>
      </c>
      <c r="AD671" s="380"/>
      <c r="AE671" s="139" t="s">
        <v>4</v>
      </c>
      <c r="AF671" s="139" t="s">
        <v>13073</v>
      </c>
      <c r="AG671" s="139" t="s">
        <v>4</v>
      </c>
      <c r="AH671" s="139" t="s">
        <v>1378</v>
      </c>
      <c r="AI671" s="139" t="s">
        <v>15678</v>
      </c>
      <c r="AJ671" s="139"/>
      <c r="AK671" s="139" t="s">
        <v>15678</v>
      </c>
      <c r="AL671" s="139" t="s">
        <v>7</v>
      </c>
      <c r="AM671" s="141" t="s">
        <v>1537</v>
      </c>
      <c r="AN671" s="141" t="s">
        <v>8</v>
      </c>
      <c r="AO671" s="139" t="s">
        <v>1614</v>
      </c>
      <c r="AP671" s="139" t="s">
        <v>7</v>
      </c>
      <c r="AQ671" s="139"/>
      <c r="AR671" s="381"/>
      <c r="AS671" s="139" t="s">
        <v>4075</v>
      </c>
      <c r="AT671" s="141" t="s">
        <v>1404</v>
      </c>
      <c r="AU671" s="141">
        <v>518</v>
      </c>
      <c r="AV671" s="383"/>
      <c r="AW671" s="385"/>
      <c r="AX671" s="139"/>
      <c r="AY671" t="s">
        <v>18696</v>
      </c>
      <c r="AZ671">
        <v>12000</v>
      </c>
      <c r="BA671" s="381"/>
      <c r="BB671" s="139" t="s">
        <v>1452</v>
      </c>
      <c r="BC671" s="166"/>
      <c r="BD671" s="166"/>
      <c r="BE671" s="166"/>
      <c r="BF671" s="166"/>
      <c r="BG671" s="166"/>
      <c r="BH671" s="308"/>
      <c r="BI671" s="308"/>
      <c r="BJ671" s="141" t="s">
        <v>26</v>
      </c>
      <c r="BK671" s="141" t="s">
        <v>26</v>
      </c>
      <c r="BL671" s="141"/>
      <c r="BM671" s="141"/>
      <c r="BN671" s="139" t="s">
        <v>4075</v>
      </c>
      <c r="BQ671" s="141" t="s">
        <v>15756</v>
      </c>
      <c r="BR671" s="135" t="s">
        <v>15693</v>
      </c>
      <c r="BT671" s="135" t="s">
        <v>15385</v>
      </c>
      <c r="BU671" s="135" t="s">
        <v>15356</v>
      </c>
      <c r="BV671" s="141" t="s">
        <v>13261</v>
      </c>
      <c r="BW671" s="135" t="s">
        <v>13270</v>
      </c>
      <c r="BX671" s="141"/>
      <c r="BY671" s="141"/>
      <c r="BZ671" s="141"/>
      <c r="CA671" s="141"/>
      <c r="CB671" s="141"/>
      <c r="CC671" s="141"/>
      <c r="CD671" s="141"/>
      <c r="CE671" s="141" t="s">
        <v>15450</v>
      </c>
      <c r="CF671" s="141" t="s">
        <v>15451</v>
      </c>
      <c r="CG671" s="141" t="s">
        <v>1848</v>
      </c>
    </row>
    <row r="672" spans="1:85" x14ac:dyDescent="0.35">
      <c r="A672" s="155" t="s">
        <v>10992</v>
      </c>
      <c r="B672" s="139" t="s">
        <v>4075</v>
      </c>
      <c r="C672" s="18">
        <v>42278</v>
      </c>
      <c r="D672" s="144">
        <v>0.4777777777777778</v>
      </c>
      <c r="E672" s="141" t="s">
        <v>13274</v>
      </c>
      <c r="F672" s="141">
        <v>4</v>
      </c>
      <c r="G672" s="141" t="s">
        <v>2891</v>
      </c>
      <c r="H672" s="141">
        <v>2015</v>
      </c>
      <c r="I672" s="18">
        <v>42278</v>
      </c>
      <c r="J672" s="144">
        <v>0.4777777777777778</v>
      </c>
      <c r="K672" s="378"/>
      <c r="L672" s="139" t="s">
        <v>4075</v>
      </c>
      <c r="M672" s="141"/>
      <c r="N672" s="248"/>
      <c r="O672" s="141" t="s">
        <v>26</v>
      </c>
      <c r="P672" s="141"/>
      <c r="Q672" s="141"/>
      <c r="R672" s="141"/>
      <c r="S672" s="141"/>
      <c r="T672" s="141"/>
      <c r="U672" s="141"/>
      <c r="V672" s="141"/>
      <c r="W672" s="139" t="s">
        <v>4075</v>
      </c>
      <c r="X672" s="141" t="s">
        <v>25</v>
      </c>
      <c r="Y672" s="141" t="s">
        <v>27</v>
      </c>
      <c r="Z672" s="141" t="s">
        <v>4</v>
      </c>
      <c r="AA672" s="141" t="s">
        <v>35</v>
      </c>
      <c r="AB672" s="141"/>
      <c r="AC672" s="139" t="s">
        <v>18047</v>
      </c>
      <c r="AD672" s="380"/>
      <c r="AE672" s="139" t="s">
        <v>102</v>
      </c>
      <c r="AF672" s="139" t="s">
        <v>13071</v>
      </c>
      <c r="AG672" s="139" t="s">
        <v>102</v>
      </c>
      <c r="AH672" s="139" t="s">
        <v>1378</v>
      </c>
      <c r="AI672" s="139"/>
      <c r="AJ672" s="139"/>
      <c r="AK672" s="139"/>
      <c r="AL672" s="139"/>
      <c r="AM672" s="141"/>
      <c r="AN672" s="141" t="s">
        <v>8</v>
      </c>
      <c r="AO672" s="139" t="s">
        <v>1618</v>
      </c>
      <c r="AP672" s="139" t="s">
        <v>7</v>
      </c>
      <c r="AQ672" s="139"/>
      <c r="AR672" s="381"/>
      <c r="AS672" s="139" t="s">
        <v>4075</v>
      </c>
      <c r="AT672" s="141" t="s">
        <v>1404</v>
      </c>
      <c r="AU672" s="141"/>
      <c r="AV672" s="383"/>
      <c r="AW672" s="385"/>
      <c r="AX672" s="139"/>
      <c r="AY672" t="s">
        <v>18697</v>
      </c>
      <c r="AZ672">
        <v>70000</v>
      </c>
      <c r="BA672" s="381"/>
      <c r="BB672" s="139" t="s">
        <v>1466</v>
      </c>
      <c r="BC672" s="166"/>
      <c r="BD672" s="166"/>
      <c r="BE672" s="166"/>
      <c r="BF672" s="166"/>
      <c r="BG672" s="166"/>
      <c r="BH672" s="308"/>
      <c r="BI672" s="308"/>
      <c r="BJ672" s="141" t="s">
        <v>26</v>
      </c>
      <c r="BK672" s="141" t="s">
        <v>26</v>
      </c>
      <c r="BL672" s="141"/>
      <c r="BM672" s="141"/>
      <c r="BN672" s="139" t="s">
        <v>4075</v>
      </c>
      <c r="BQ672" s="141"/>
      <c r="BV672" s="141"/>
      <c r="BX672" s="141"/>
      <c r="BY672" s="141"/>
      <c r="BZ672" s="141"/>
      <c r="CA672" s="141"/>
      <c r="CB672" s="141"/>
      <c r="CC672" s="141"/>
      <c r="CD672" s="141"/>
      <c r="CE672" s="141"/>
      <c r="CF672" s="141"/>
      <c r="CG672" s="141"/>
    </row>
    <row r="673" spans="1:85" x14ac:dyDescent="0.35">
      <c r="A673" s="155" t="s">
        <v>10993</v>
      </c>
      <c r="B673" s="139" t="s">
        <v>4075</v>
      </c>
      <c r="C673" s="18">
        <v>42278</v>
      </c>
      <c r="D673" s="144">
        <v>0.11319444444444444</v>
      </c>
      <c r="E673" s="141" t="s">
        <v>13274</v>
      </c>
      <c r="F673" s="141">
        <v>4</v>
      </c>
      <c r="G673" s="141" t="s">
        <v>2891</v>
      </c>
      <c r="H673" s="141">
        <v>2015</v>
      </c>
      <c r="I673" s="18"/>
      <c r="J673" s="144"/>
      <c r="K673" s="378"/>
      <c r="L673" s="139" t="s">
        <v>4075</v>
      </c>
      <c r="M673" s="141"/>
      <c r="N673" s="248"/>
      <c r="O673" s="141" t="s">
        <v>26</v>
      </c>
      <c r="P673" s="141"/>
      <c r="Q673" s="141" t="s">
        <v>10994</v>
      </c>
      <c r="R673" s="141"/>
      <c r="S673" s="141"/>
      <c r="T673" s="141"/>
      <c r="U673" s="141"/>
      <c r="V673" s="141"/>
      <c r="W673" s="139" t="s">
        <v>4075</v>
      </c>
      <c r="X673" s="141" t="s">
        <v>25</v>
      </c>
      <c r="Y673" s="141" t="s">
        <v>27</v>
      </c>
      <c r="Z673" s="141" t="s">
        <v>4</v>
      </c>
      <c r="AA673" s="141" t="s">
        <v>34</v>
      </c>
      <c r="AB673" s="141"/>
      <c r="AC673" s="139" t="s">
        <v>18049</v>
      </c>
      <c r="AD673" s="380"/>
      <c r="AE673" s="139" t="s">
        <v>102</v>
      </c>
      <c r="AF673" s="139" t="s">
        <v>13084</v>
      </c>
      <c r="AG673" s="139" t="s">
        <v>102</v>
      </c>
      <c r="AH673" s="139" t="s">
        <v>1378</v>
      </c>
      <c r="AI673" s="139" t="s">
        <v>1403</v>
      </c>
      <c r="AJ673" s="139" t="s">
        <v>1403</v>
      </c>
      <c r="AK673" s="139"/>
      <c r="AL673" s="139"/>
      <c r="AM673" s="141" t="s">
        <v>1537</v>
      </c>
      <c r="AN673" s="141" t="s">
        <v>8</v>
      </c>
      <c r="AO673" s="139" t="s">
        <v>1614</v>
      </c>
      <c r="AP673" s="139" t="s">
        <v>1403</v>
      </c>
      <c r="AQ673" s="139"/>
      <c r="AR673" s="381"/>
      <c r="AS673" s="139" t="s">
        <v>4075</v>
      </c>
      <c r="AT673" s="141" t="s">
        <v>1404</v>
      </c>
      <c r="AU673" s="141"/>
      <c r="AV673" s="383"/>
      <c r="AW673" s="385"/>
      <c r="AX673" s="139"/>
      <c r="AY673" t="s">
        <v>18698</v>
      </c>
      <c r="AZ673">
        <v>12000</v>
      </c>
      <c r="BA673" s="381"/>
      <c r="BB673" s="139" t="s">
        <v>1444</v>
      </c>
      <c r="BC673" s="166"/>
      <c r="BD673" s="166"/>
      <c r="BE673" s="166"/>
      <c r="BF673" s="166"/>
      <c r="BG673" s="166"/>
      <c r="BH673" s="308"/>
      <c r="BI673" s="308"/>
      <c r="BJ673" s="141" t="s">
        <v>26</v>
      </c>
      <c r="BK673" s="141" t="s">
        <v>26</v>
      </c>
      <c r="BL673" s="141"/>
      <c r="BM673" s="141"/>
      <c r="BN673" s="139" t="s">
        <v>4075</v>
      </c>
      <c r="BQ673" s="141"/>
      <c r="BV673" s="141"/>
      <c r="BX673" s="141"/>
      <c r="BY673" s="141"/>
      <c r="BZ673" s="141"/>
      <c r="CA673" s="141"/>
      <c r="CB673" s="141"/>
      <c r="CC673" s="141"/>
      <c r="CD673" s="141"/>
      <c r="CE673" s="141"/>
      <c r="CF673" s="141"/>
      <c r="CG673" s="141"/>
    </row>
    <row r="674" spans="1:85" x14ac:dyDescent="0.35">
      <c r="A674" s="155" t="s">
        <v>10989</v>
      </c>
      <c r="B674" s="139" t="s">
        <v>4075</v>
      </c>
      <c r="C674" s="18">
        <v>42279</v>
      </c>
      <c r="D674" s="144">
        <v>0.80277777777777781</v>
      </c>
      <c r="E674" s="141" t="s">
        <v>13274</v>
      </c>
      <c r="F674" s="141">
        <v>4</v>
      </c>
      <c r="G674" s="141" t="s">
        <v>2891</v>
      </c>
      <c r="H674" s="141">
        <v>2015</v>
      </c>
      <c r="I674" s="18">
        <v>42279</v>
      </c>
      <c r="J674" s="144">
        <v>0.80277777777777781</v>
      </c>
      <c r="K674" s="378"/>
      <c r="L674" s="139" t="s">
        <v>4075</v>
      </c>
      <c r="M674" s="141"/>
      <c r="N674" s="248"/>
      <c r="O674" s="141" t="s">
        <v>26</v>
      </c>
      <c r="P674" s="141"/>
      <c r="Q674" s="141" t="s">
        <v>10990</v>
      </c>
      <c r="R674" s="141" t="s">
        <v>10991</v>
      </c>
      <c r="S674" s="141"/>
      <c r="T674" s="141"/>
      <c r="U674" s="141">
        <v>110690619</v>
      </c>
      <c r="V674" s="141"/>
      <c r="W674" s="139" t="s">
        <v>4075</v>
      </c>
      <c r="X674" s="141" t="s">
        <v>25</v>
      </c>
      <c r="Y674" s="141" t="s">
        <v>27</v>
      </c>
      <c r="Z674" s="141" t="s">
        <v>4</v>
      </c>
      <c r="AA674" s="141" t="s">
        <v>34</v>
      </c>
      <c r="AB674" s="141"/>
      <c r="AC674" s="139" t="s">
        <v>18049</v>
      </c>
      <c r="AD674" s="380"/>
      <c r="AE674" s="139" t="s">
        <v>105</v>
      </c>
      <c r="AF674" s="139" t="s">
        <v>13076</v>
      </c>
      <c r="AG674" s="139" t="s">
        <v>1518</v>
      </c>
      <c r="AH674" s="139" t="s">
        <v>1378</v>
      </c>
      <c r="AI674" s="139" t="s">
        <v>1518</v>
      </c>
      <c r="AJ674" s="139"/>
      <c r="AK674" s="139" t="s">
        <v>1518</v>
      </c>
      <c r="AL674" s="139" t="s">
        <v>7</v>
      </c>
      <c r="AM674" s="141" t="s">
        <v>12</v>
      </c>
      <c r="AN674" s="141" t="s">
        <v>8</v>
      </c>
      <c r="AO674" s="139" t="s">
        <v>1614</v>
      </c>
      <c r="AP674" s="139" t="s">
        <v>7</v>
      </c>
      <c r="AQ674" s="139"/>
      <c r="AR674" s="381"/>
      <c r="AS674" s="139" t="s">
        <v>4075</v>
      </c>
      <c r="AT674" s="141" t="s">
        <v>1404</v>
      </c>
      <c r="AU674" s="141"/>
      <c r="AV674" s="383"/>
      <c r="AW674" s="385"/>
      <c r="AX674" s="139"/>
      <c r="AY674" t="s">
        <v>18541</v>
      </c>
      <c r="AZ674">
        <v>21000</v>
      </c>
      <c r="BA674" s="381"/>
      <c r="BB674" s="139" t="s">
        <v>1444</v>
      </c>
      <c r="BC674" s="166"/>
      <c r="BD674" s="166"/>
      <c r="BE674" s="166"/>
      <c r="BF674" s="166"/>
      <c r="BG674" s="166"/>
      <c r="BH674" s="308"/>
      <c r="BI674" s="308"/>
      <c r="BJ674" s="141" t="s">
        <v>26</v>
      </c>
      <c r="BK674" s="141" t="s">
        <v>26</v>
      </c>
      <c r="BL674" s="141"/>
      <c r="BM674" s="141"/>
      <c r="BN674" s="139" t="s">
        <v>4075</v>
      </c>
      <c r="BQ674" s="141"/>
      <c r="BV674" s="141"/>
      <c r="BX674" s="141"/>
      <c r="BY674" s="141"/>
      <c r="BZ674" s="141"/>
      <c r="CA674" s="141"/>
      <c r="CB674" s="141"/>
      <c r="CC674" s="141"/>
      <c r="CD674" s="141"/>
      <c r="CE674" s="141"/>
      <c r="CF674" s="141"/>
      <c r="CG674" s="141"/>
    </row>
    <row r="675" spans="1:85" x14ac:dyDescent="0.35">
      <c r="A675" s="155" t="s">
        <v>10984</v>
      </c>
      <c r="B675" s="139" t="s">
        <v>4075</v>
      </c>
      <c r="C675" s="18">
        <v>42280</v>
      </c>
      <c r="D675" s="144">
        <v>0.95208333333333328</v>
      </c>
      <c r="E675" s="141" t="s">
        <v>13274</v>
      </c>
      <c r="F675" s="141">
        <v>4</v>
      </c>
      <c r="G675" s="141" t="s">
        <v>2891</v>
      </c>
      <c r="H675" s="141">
        <v>2015</v>
      </c>
      <c r="I675" s="18">
        <v>42280</v>
      </c>
      <c r="J675" s="144">
        <v>0.95208333333333328</v>
      </c>
      <c r="K675" s="378"/>
      <c r="L675" s="139" t="s">
        <v>4075</v>
      </c>
      <c r="M675" s="141"/>
      <c r="N675" s="248"/>
      <c r="O675" s="141" t="s">
        <v>26</v>
      </c>
      <c r="P675" s="141"/>
      <c r="Q675" s="141" t="s">
        <v>10985</v>
      </c>
      <c r="R675" s="141" t="s">
        <v>10986</v>
      </c>
      <c r="S675" s="141"/>
      <c r="T675" s="141"/>
      <c r="U675" s="141">
        <v>110691448</v>
      </c>
      <c r="V675" s="141"/>
      <c r="W675" s="139" t="s">
        <v>4075</v>
      </c>
      <c r="X675" s="141" t="s">
        <v>25</v>
      </c>
      <c r="Y675" s="141" t="s">
        <v>27</v>
      </c>
      <c r="Z675" s="141" t="s">
        <v>4</v>
      </c>
      <c r="AA675" s="141" t="s">
        <v>34</v>
      </c>
      <c r="AB675" s="141"/>
      <c r="AC675" s="139" t="s">
        <v>18047</v>
      </c>
      <c r="AD675" s="380"/>
      <c r="AE675" s="139" t="s">
        <v>4</v>
      </c>
      <c r="AF675" s="139" t="s">
        <v>13073</v>
      </c>
      <c r="AG675" s="139" t="s">
        <v>4</v>
      </c>
      <c r="AH675" s="139" t="s">
        <v>1378</v>
      </c>
      <c r="AI675" s="139" t="s">
        <v>15678</v>
      </c>
      <c r="AJ675" s="139"/>
      <c r="AK675" s="139" t="s">
        <v>15678</v>
      </c>
      <c r="AL675" s="139" t="s">
        <v>7</v>
      </c>
      <c r="AM675" s="141" t="s">
        <v>1537</v>
      </c>
      <c r="AN675" s="141" t="s">
        <v>8</v>
      </c>
      <c r="AO675" s="139" t="s">
        <v>1614</v>
      </c>
      <c r="AP675" s="139" t="s">
        <v>7</v>
      </c>
      <c r="AQ675" s="139"/>
      <c r="AR675" s="381"/>
      <c r="AS675" s="139" t="s">
        <v>4075</v>
      </c>
      <c r="AT675" s="141" t="s">
        <v>1404</v>
      </c>
      <c r="AU675" s="141">
        <v>175</v>
      </c>
      <c r="AV675" s="383"/>
      <c r="AW675" s="385"/>
      <c r="AX675" s="139"/>
      <c r="AY675" t="s">
        <v>18699</v>
      </c>
      <c r="AZ675">
        <v>12000</v>
      </c>
      <c r="BA675" s="381"/>
      <c r="BB675" s="139" t="s">
        <v>1452</v>
      </c>
      <c r="BC675" s="166"/>
      <c r="BD675" s="166"/>
      <c r="BE675" s="166"/>
      <c r="BF675" s="166"/>
      <c r="BG675" s="166"/>
      <c r="BH675" s="308"/>
      <c r="BI675" s="308"/>
      <c r="BJ675" s="141" t="s">
        <v>26</v>
      </c>
      <c r="BK675" s="141" t="s">
        <v>25</v>
      </c>
      <c r="BL675" s="141" t="s">
        <v>13194</v>
      </c>
      <c r="BM675" s="141" t="s">
        <v>13195</v>
      </c>
      <c r="BN675" s="139" t="s">
        <v>4075</v>
      </c>
      <c r="BQ675" s="141" t="s">
        <v>15757</v>
      </c>
      <c r="BR675" s="135" t="s">
        <v>15685</v>
      </c>
      <c r="BT675" s="135" t="s">
        <v>15375</v>
      </c>
      <c r="BU675" s="135" t="s">
        <v>15363</v>
      </c>
      <c r="BV675" s="141" t="s">
        <v>2612</v>
      </c>
      <c r="BW675" s="135" t="s">
        <v>13285</v>
      </c>
      <c r="BX675" s="141" t="s">
        <v>12</v>
      </c>
      <c r="BY675" s="141" t="s">
        <v>12</v>
      </c>
      <c r="BZ675" s="141" t="s">
        <v>26</v>
      </c>
      <c r="CA675" s="141" t="s">
        <v>1848</v>
      </c>
      <c r="CB675" s="141"/>
      <c r="CC675" s="141" t="s">
        <v>13</v>
      </c>
      <c r="CD675" s="141" t="s">
        <v>34</v>
      </c>
      <c r="CE675" s="141" t="s">
        <v>15450</v>
      </c>
      <c r="CF675" s="141" t="s">
        <v>15451</v>
      </c>
      <c r="CG675" s="141" t="s">
        <v>2536</v>
      </c>
    </row>
    <row r="676" spans="1:85" x14ac:dyDescent="0.35">
      <c r="A676" s="155" t="s">
        <v>10987</v>
      </c>
      <c r="B676" s="139" t="s">
        <v>4075</v>
      </c>
      <c r="C676" s="18">
        <v>42280</v>
      </c>
      <c r="D676" s="144">
        <v>0.31041666666666667</v>
      </c>
      <c r="E676" s="141" t="s">
        <v>13274</v>
      </c>
      <c r="F676" s="141">
        <v>4</v>
      </c>
      <c r="G676" s="141" t="s">
        <v>2891</v>
      </c>
      <c r="H676" s="141">
        <v>2015</v>
      </c>
      <c r="I676" s="18"/>
      <c r="J676" s="144"/>
      <c r="K676" s="378"/>
      <c r="L676" s="139" t="s">
        <v>4075</v>
      </c>
      <c r="M676" s="141"/>
      <c r="N676" s="248"/>
      <c r="O676" s="141" t="s">
        <v>26</v>
      </c>
      <c r="P676" s="141"/>
      <c r="Q676" s="141" t="s">
        <v>10988</v>
      </c>
      <c r="R676" s="141"/>
      <c r="S676" s="141"/>
      <c r="T676" s="141"/>
      <c r="U676" s="141"/>
      <c r="V676" s="141"/>
      <c r="W676" s="139" t="s">
        <v>4075</v>
      </c>
      <c r="X676" s="141" t="s">
        <v>25</v>
      </c>
      <c r="Y676" s="141" t="s">
        <v>27</v>
      </c>
      <c r="Z676" s="141" t="s">
        <v>4</v>
      </c>
      <c r="AA676" s="141" t="s">
        <v>34</v>
      </c>
      <c r="AB676" s="141"/>
      <c r="AC676" s="139" t="s">
        <v>18047</v>
      </c>
      <c r="AD676" s="380"/>
      <c r="AE676" s="139" t="s">
        <v>102</v>
      </c>
      <c r="AF676" s="139" t="s">
        <v>13068</v>
      </c>
      <c r="AG676" s="139" t="s">
        <v>102</v>
      </c>
      <c r="AH676" s="139" t="s">
        <v>1378</v>
      </c>
      <c r="AI676" s="139" t="s">
        <v>1649</v>
      </c>
      <c r="AJ676" s="139" t="s">
        <v>1649</v>
      </c>
      <c r="AK676" s="139"/>
      <c r="AL676" s="139"/>
      <c r="AM676" s="141" t="s">
        <v>1537</v>
      </c>
      <c r="AN676" s="141" t="s">
        <v>8</v>
      </c>
      <c r="AO676" s="139" t="s">
        <v>1477</v>
      </c>
      <c r="AP676" s="139" t="s">
        <v>7</v>
      </c>
      <c r="AQ676" s="139"/>
      <c r="AR676" s="381"/>
      <c r="AS676" s="139" t="s">
        <v>4075</v>
      </c>
      <c r="AT676" s="141" t="s">
        <v>44</v>
      </c>
      <c r="AU676" s="141">
        <v>175</v>
      </c>
      <c r="AV676" s="383"/>
      <c r="AW676" s="385"/>
      <c r="AX676" s="139"/>
      <c r="AY676" t="s">
        <v>18700</v>
      </c>
      <c r="BA676" s="381"/>
      <c r="BB676" s="139" t="s">
        <v>1444</v>
      </c>
      <c r="BC676" s="166"/>
      <c r="BD676" s="166"/>
      <c r="BE676" s="166"/>
      <c r="BF676" s="166"/>
      <c r="BG676" s="166"/>
      <c r="BH676" s="308"/>
      <c r="BI676" s="308"/>
      <c r="BJ676" s="141" t="s">
        <v>26</v>
      </c>
      <c r="BK676" s="141" t="s">
        <v>26</v>
      </c>
      <c r="BL676" s="141"/>
      <c r="BM676" s="141"/>
      <c r="BN676" s="139" t="s">
        <v>4075</v>
      </c>
      <c r="BQ676" s="141"/>
      <c r="BV676" s="141"/>
      <c r="BX676" s="141"/>
      <c r="BY676" s="141"/>
      <c r="BZ676" s="141"/>
      <c r="CA676" s="141"/>
      <c r="CB676" s="141"/>
      <c r="CC676" s="141"/>
      <c r="CD676" s="141"/>
      <c r="CE676" s="141"/>
      <c r="CF676" s="141"/>
      <c r="CG676" s="141"/>
    </row>
    <row r="677" spans="1:85" x14ac:dyDescent="0.35">
      <c r="A677" s="155" t="s">
        <v>10974</v>
      </c>
      <c r="B677" s="139" t="s">
        <v>4075</v>
      </c>
      <c r="C677" s="18">
        <v>42281</v>
      </c>
      <c r="D677" s="144">
        <v>0.60763888888888884</v>
      </c>
      <c r="E677" s="141" t="s">
        <v>2186</v>
      </c>
      <c r="F677" s="141">
        <v>4</v>
      </c>
      <c r="G677" s="141" t="s">
        <v>2891</v>
      </c>
      <c r="H677" s="141">
        <v>2015</v>
      </c>
      <c r="I677" s="18">
        <v>42281</v>
      </c>
      <c r="J677" s="144">
        <v>0.60763888888888884</v>
      </c>
      <c r="K677" s="378"/>
      <c r="L677" s="139" t="s">
        <v>4075</v>
      </c>
      <c r="M677" s="141"/>
      <c r="N677" s="248"/>
      <c r="O677" s="141" t="s">
        <v>26</v>
      </c>
      <c r="P677" s="141"/>
      <c r="Q677" s="141" t="s">
        <v>10973</v>
      </c>
      <c r="R677" s="141" t="s">
        <v>10975</v>
      </c>
      <c r="S677" s="141"/>
      <c r="T677" s="141"/>
      <c r="U677" s="141"/>
      <c r="V677" s="141"/>
      <c r="W677" s="139" t="s">
        <v>4075</v>
      </c>
      <c r="X677" s="141" t="s">
        <v>25</v>
      </c>
      <c r="Y677" s="141" t="s">
        <v>27</v>
      </c>
      <c r="Z677" s="141" t="s">
        <v>4</v>
      </c>
      <c r="AA677" s="141" t="s">
        <v>34</v>
      </c>
      <c r="AB677" s="141"/>
      <c r="AC677" s="139" t="s">
        <v>18047</v>
      </c>
      <c r="AD677" s="380"/>
      <c r="AE677" s="139" t="s">
        <v>102</v>
      </c>
      <c r="AF677" s="139" t="s">
        <v>13088</v>
      </c>
      <c r="AG677" s="139" t="s">
        <v>102</v>
      </c>
      <c r="AH677" s="139" t="s">
        <v>1378</v>
      </c>
      <c r="AI677" s="139" t="s">
        <v>100</v>
      </c>
      <c r="AJ677" s="139" t="s">
        <v>100</v>
      </c>
      <c r="AK677" s="139"/>
      <c r="AL677" s="139"/>
      <c r="AM677" s="141" t="s">
        <v>4004</v>
      </c>
      <c r="AN677" s="141" t="s">
        <v>8</v>
      </c>
      <c r="AO677" s="139" t="s">
        <v>1614</v>
      </c>
      <c r="AP677" s="139" t="s">
        <v>100</v>
      </c>
      <c r="AQ677" s="139"/>
      <c r="AR677" s="381"/>
      <c r="AS677" s="139" t="s">
        <v>4075</v>
      </c>
      <c r="AT677" s="141" t="s">
        <v>1404</v>
      </c>
      <c r="AU677" s="141"/>
      <c r="AV677" s="383"/>
      <c r="AW677" s="385"/>
      <c r="AX677" s="139"/>
      <c r="AY677" t="s">
        <v>18497</v>
      </c>
      <c r="AZ677">
        <v>12000</v>
      </c>
      <c r="BA677" s="381"/>
      <c r="BB677" s="139" t="s">
        <v>1444</v>
      </c>
      <c r="BC677" s="166"/>
      <c r="BD677" s="166"/>
      <c r="BE677" s="166"/>
      <c r="BF677" s="166"/>
      <c r="BG677" s="166"/>
      <c r="BH677" s="308"/>
      <c r="BI677" s="308"/>
      <c r="BJ677" s="141" t="s">
        <v>26</v>
      </c>
      <c r="BK677" s="141" t="s">
        <v>26</v>
      </c>
      <c r="BL677" s="141"/>
      <c r="BM677" s="141"/>
      <c r="BN677" s="139" t="s">
        <v>4075</v>
      </c>
      <c r="BQ677" s="141"/>
      <c r="BV677" s="141"/>
      <c r="BX677" s="141"/>
      <c r="BY677" s="141"/>
      <c r="BZ677" s="141"/>
      <c r="CA677" s="141"/>
      <c r="CB677" s="141"/>
      <c r="CC677" s="141"/>
      <c r="CD677" s="141"/>
      <c r="CE677" s="141"/>
      <c r="CF677" s="141"/>
      <c r="CG677" s="141"/>
    </row>
    <row r="678" spans="1:85" x14ac:dyDescent="0.35">
      <c r="A678" s="155" t="s">
        <v>10972</v>
      </c>
      <c r="B678" s="139" t="s">
        <v>4075</v>
      </c>
      <c r="C678" s="18">
        <v>42281</v>
      </c>
      <c r="D678" s="144">
        <v>0.62599537037037034</v>
      </c>
      <c r="E678" s="141" t="s">
        <v>2186</v>
      </c>
      <c r="F678" s="141">
        <v>4</v>
      </c>
      <c r="G678" s="141" t="s">
        <v>2891</v>
      </c>
      <c r="H678" s="141">
        <v>2015</v>
      </c>
      <c r="I678" s="18">
        <v>42281</v>
      </c>
      <c r="J678" s="144">
        <v>0.62569444444444444</v>
      </c>
      <c r="K678" s="378"/>
      <c r="L678" s="139" t="s">
        <v>4075</v>
      </c>
      <c r="M678" s="141" t="s">
        <v>28</v>
      </c>
      <c r="N678" s="248">
        <v>44252</v>
      </c>
      <c r="O678" s="141" t="s">
        <v>25</v>
      </c>
      <c r="P678" s="141"/>
      <c r="Q678" s="141" t="s">
        <v>10973</v>
      </c>
      <c r="R678" s="141"/>
      <c r="S678" s="141"/>
      <c r="T678" s="141" t="s">
        <v>17091</v>
      </c>
      <c r="U678" s="141"/>
      <c r="V678" s="141"/>
      <c r="W678" s="139" t="s">
        <v>4075</v>
      </c>
      <c r="X678" s="141" t="s">
        <v>25</v>
      </c>
      <c r="Y678" s="141" t="s">
        <v>27</v>
      </c>
      <c r="Z678" s="141"/>
      <c r="AA678" s="141" t="s">
        <v>34</v>
      </c>
      <c r="AB678" s="141"/>
      <c r="AC678" s="139" t="s">
        <v>18047</v>
      </c>
      <c r="AD678" s="380"/>
      <c r="AE678" s="139" t="s">
        <v>102</v>
      </c>
      <c r="AF678" s="139" t="s">
        <v>13088</v>
      </c>
      <c r="AG678" s="139" t="s">
        <v>102</v>
      </c>
      <c r="AH678" s="139" t="s">
        <v>1378</v>
      </c>
      <c r="AI678" s="139" t="s">
        <v>1388</v>
      </c>
      <c r="AJ678" s="139" t="s">
        <v>100</v>
      </c>
      <c r="AK678" s="139"/>
      <c r="AL678" s="139"/>
      <c r="AM678" s="141" t="s">
        <v>9</v>
      </c>
      <c r="AN678" s="141" t="s">
        <v>1422</v>
      </c>
      <c r="AO678" s="139"/>
      <c r="AP678" s="139" t="s">
        <v>100</v>
      </c>
      <c r="AQ678" s="139"/>
      <c r="AR678" s="381"/>
      <c r="AS678" s="139" t="s">
        <v>4075</v>
      </c>
      <c r="AT678" s="141" t="s">
        <v>1404</v>
      </c>
      <c r="AU678" s="141"/>
      <c r="AV678" s="383"/>
      <c r="AW678" s="385"/>
      <c r="AX678" s="139" t="s">
        <v>225</v>
      </c>
      <c r="AY678" t="s">
        <v>18497</v>
      </c>
      <c r="BA678" s="381"/>
      <c r="BB678" s="139" t="s">
        <v>1444</v>
      </c>
      <c r="BC678" s="166"/>
      <c r="BD678" s="166"/>
      <c r="BE678" s="166"/>
      <c r="BF678" s="166"/>
      <c r="BG678" s="166"/>
      <c r="BH678" s="308"/>
      <c r="BI678" s="308"/>
      <c r="BJ678" s="141" t="s">
        <v>26</v>
      </c>
      <c r="BK678" s="141" t="s">
        <v>26</v>
      </c>
      <c r="BL678" s="141"/>
      <c r="BM678" s="141"/>
      <c r="BN678" s="139" t="s">
        <v>4075</v>
      </c>
      <c r="BQ678" s="141"/>
      <c r="BV678" s="141"/>
      <c r="BX678" s="141"/>
      <c r="BY678" s="141"/>
      <c r="BZ678" s="141"/>
      <c r="CA678" s="141"/>
      <c r="CB678" s="141"/>
      <c r="CC678" s="141"/>
      <c r="CD678" s="141"/>
      <c r="CE678" s="141"/>
      <c r="CF678" s="141"/>
      <c r="CG678" s="141"/>
    </row>
    <row r="679" spans="1:85" x14ac:dyDescent="0.35">
      <c r="A679" s="155" t="s">
        <v>10969</v>
      </c>
      <c r="B679" s="139" t="s">
        <v>4075</v>
      </c>
      <c r="C679" s="18">
        <v>42281</v>
      </c>
      <c r="D679" s="144">
        <v>0.73750000000000004</v>
      </c>
      <c r="E679" s="141" t="s">
        <v>2186</v>
      </c>
      <c r="F679" s="141">
        <v>4</v>
      </c>
      <c r="G679" s="141" t="s">
        <v>2891</v>
      </c>
      <c r="H679" s="141">
        <v>2015</v>
      </c>
      <c r="I679" s="18">
        <v>42281</v>
      </c>
      <c r="J679" s="144">
        <v>0.73750000000000004</v>
      </c>
      <c r="K679" s="378"/>
      <c r="L679" s="139" t="s">
        <v>4075</v>
      </c>
      <c r="M679" s="141"/>
      <c r="N679" s="248"/>
      <c r="O679" s="141" t="s">
        <v>26</v>
      </c>
      <c r="P679" s="141"/>
      <c r="Q679" s="141" t="s">
        <v>10970</v>
      </c>
      <c r="R679" s="141" t="s">
        <v>10971</v>
      </c>
      <c r="S679" s="141"/>
      <c r="T679" s="141"/>
      <c r="U679" s="141">
        <v>110691781</v>
      </c>
      <c r="V679" s="141"/>
      <c r="W679" s="139" t="s">
        <v>4075</v>
      </c>
      <c r="X679" s="141" t="s">
        <v>25</v>
      </c>
      <c r="Y679" s="141" t="s">
        <v>27</v>
      </c>
      <c r="Z679" s="141" t="s">
        <v>4</v>
      </c>
      <c r="AA679" s="141" t="s">
        <v>34</v>
      </c>
      <c r="AB679" s="141"/>
      <c r="AC679" s="139" t="s">
        <v>18048</v>
      </c>
      <c r="AD679" s="380"/>
      <c r="AE679" s="139" t="s">
        <v>4</v>
      </c>
      <c r="AF679" s="139" t="s">
        <v>13073</v>
      </c>
      <c r="AG679" s="139" t="s">
        <v>4</v>
      </c>
      <c r="AH679" s="139" t="s">
        <v>1378</v>
      </c>
      <c r="AI679" s="139" t="s">
        <v>15678</v>
      </c>
      <c r="AJ679" s="139"/>
      <c r="AK679" s="139" t="s">
        <v>15678</v>
      </c>
      <c r="AL679" s="139" t="s">
        <v>7</v>
      </c>
      <c r="AM679" s="141" t="s">
        <v>4004</v>
      </c>
      <c r="AN679" s="141" t="s">
        <v>8</v>
      </c>
      <c r="AO679" s="139" t="s">
        <v>1614</v>
      </c>
      <c r="AP679" s="139" t="s">
        <v>7</v>
      </c>
      <c r="AQ679" s="139"/>
      <c r="AR679" s="381"/>
      <c r="AS679" s="139" t="s">
        <v>4075</v>
      </c>
      <c r="AT679" s="141" t="s">
        <v>1404</v>
      </c>
      <c r="AU679" s="141">
        <v>175</v>
      </c>
      <c r="AV679" s="383"/>
      <c r="AW679" s="385"/>
      <c r="AX679" s="139"/>
      <c r="AY679" t="s">
        <v>18699</v>
      </c>
      <c r="AZ679">
        <v>12000</v>
      </c>
      <c r="BA679" s="381"/>
      <c r="BB679" s="139" t="s">
        <v>1452</v>
      </c>
      <c r="BC679" s="166"/>
      <c r="BD679" s="166"/>
      <c r="BE679" s="166"/>
      <c r="BF679" s="166"/>
      <c r="BG679" s="166"/>
      <c r="BH679" s="308"/>
      <c r="BI679" s="308"/>
      <c r="BJ679" s="141" t="s">
        <v>26</v>
      </c>
      <c r="BK679" s="141" t="s">
        <v>26</v>
      </c>
      <c r="BL679" s="141"/>
      <c r="BM679" s="141"/>
      <c r="BN679" s="139" t="s">
        <v>4075</v>
      </c>
      <c r="BQ679" s="141" t="s">
        <v>15757</v>
      </c>
      <c r="BR679" s="135" t="s">
        <v>15680</v>
      </c>
      <c r="BT679" s="135" t="s">
        <v>15360</v>
      </c>
      <c r="BU679" s="135" t="s">
        <v>2059</v>
      </c>
      <c r="BV679" s="141" t="s">
        <v>15403</v>
      </c>
      <c r="BW679" s="135" t="s">
        <v>13261</v>
      </c>
      <c r="BX679" s="141" t="s">
        <v>12</v>
      </c>
      <c r="BY679" s="141" t="s">
        <v>12</v>
      </c>
      <c r="BZ679" s="141" t="s">
        <v>26</v>
      </c>
      <c r="CA679" s="141" t="s">
        <v>1848</v>
      </c>
      <c r="CB679" s="141"/>
      <c r="CC679" s="141" t="s">
        <v>15686</v>
      </c>
      <c r="CD679" s="141" t="s">
        <v>15687</v>
      </c>
      <c r="CE679" s="141" t="s">
        <v>15450</v>
      </c>
      <c r="CF679" s="141" t="s">
        <v>15451</v>
      </c>
      <c r="CG679" s="141" t="s">
        <v>1897</v>
      </c>
    </row>
    <row r="680" spans="1:85" x14ac:dyDescent="0.35">
      <c r="A680" s="155" t="s">
        <v>10981</v>
      </c>
      <c r="B680" s="139" t="s">
        <v>4075</v>
      </c>
      <c r="C680" s="18">
        <v>42281</v>
      </c>
      <c r="D680" s="144">
        <v>4.3749999999999997E-2</v>
      </c>
      <c r="E680" s="141" t="s">
        <v>2186</v>
      </c>
      <c r="F680" s="141">
        <v>4</v>
      </c>
      <c r="G680" s="141" t="s">
        <v>2891</v>
      </c>
      <c r="H680" s="141">
        <v>2015</v>
      </c>
      <c r="I680" s="18">
        <v>42281</v>
      </c>
      <c r="J680" s="144">
        <v>3.888888888888889E-2</v>
      </c>
      <c r="K680" s="378"/>
      <c r="L680" s="139" t="s">
        <v>4075</v>
      </c>
      <c r="M680" s="141"/>
      <c r="N680" s="248"/>
      <c r="O680" s="141" t="s">
        <v>26</v>
      </c>
      <c r="P680" s="141"/>
      <c r="Q680" s="141" t="s">
        <v>10982</v>
      </c>
      <c r="R680" s="141" t="s">
        <v>10983</v>
      </c>
      <c r="S680" s="141"/>
      <c r="T680" s="141"/>
      <c r="U680" s="141"/>
      <c r="V680" s="141"/>
      <c r="W680" s="139" t="s">
        <v>4075</v>
      </c>
      <c r="X680" s="141" t="s">
        <v>25</v>
      </c>
      <c r="Y680" s="141" t="s">
        <v>27</v>
      </c>
      <c r="Z680" s="141" t="s">
        <v>4</v>
      </c>
      <c r="AA680" s="141" t="s">
        <v>34</v>
      </c>
      <c r="AB680" s="141"/>
      <c r="AC680" s="139" t="s">
        <v>18049</v>
      </c>
      <c r="AD680" s="380"/>
      <c r="AE680" s="139" t="s">
        <v>4</v>
      </c>
      <c r="AF680" s="139" t="s">
        <v>13073</v>
      </c>
      <c r="AG680" s="139" t="s">
        <v>4</v>
      </c>
      <c r="AH680" s="139" t="s">
        <v>1378</v>
      </c>
      <c r="AI680" s="139" t="s">
        <v>15678</v>
      </c>
      <c r="AJ680" s="139"/>
      <c r="AK680" s="139" t="s">
        <v>15678</v>
      </c>
      <c r="AL680" s="139" t="s">
        <v>7</v>
      </c>
      <c r="AM680" s="141" t="s">
        <v>4004</v>
      </c>
      <c r="AN680" s="141" t="s">
        <v>8</v>
      </c>
      <c r="AO680" s="139" t="s">
        <v>1614</v>
      </c>
      <c r="AP680" s="139" t="s">
        <v>7</v>
      </c>
      <c r="AQ680" s="139"/>
      <c r="AR680" s="381"/>
      <c r="AS680" s="139" t="s">
        <v>4075</v>
      </c>
      <c r="AT680" s="141" t="s">
        <v>44</v>
      </c>
      <c r="AU680" s="141">
        <v>280</v>
      </c>
      <c r="AV680" s="383"/>
      <c r="AW680" s="385"/>
      <c r="AX680" s="139"/>
      <c r="AY680" t="s">
        <v>18291</v>
      </c>
      <c r="AZ680">
        <v>12000</v>
      </c>
      <c r="BA680" s="381"/>
      <c r="BB680" s="139" t="s">
        <v>1483</v>
      </c>
      <c r="BC680" s="166"/>
      <c r="BD680" s="166"/>
      <c r="BE680" s="166"/>
      <c r="BF680" s="166"/>
      <c r="BG680" s="166"/>
      <c r="BH680" s="308"/>
      <c r="BI680" s="308"/>
      <c r="BJ680" s="141" t="s">
        <v>26</v>
      </c>
      <c r="BK680" s="141" t="s">
        <v>26</v>
      </c>
      <c r="BL680" s="141"/>
      <c r="BM680" s="141"/>
      <c r="BN680" s="139" t="s">
        <v>4075</v>
      </c>
      <c r="BQ680" s="141" t="s">
        <v>15757</v>
      </c>
      <c r="BR680" s="135" t="s">
        <v>15700</v>
      </c>
      <c r="BT680" s="135" t="s">
        <v>15354</v>
      </c>
      <c r="BU680" s="135" t="s">
        <v>15348</v>
      </c>
      <c r="BV680" s="141" t="s">
        <v>2760</v>
      </c>
      <c r="BW680" s="135" t="s">
        <v>13266</v>
      </c>
      <c r="BX680" s="141" t="s">
        <v>15689</v>
      </c>
      <c r="BY680" s="141" t="s">
        <v>15707</v>
      </c>
      <c r="BZ680" s="141" t="s">
        <v>26</v>
      </c>
      <c r="CA680" s="141" t="s">
        <v>1848</v>
      </c>
      <c r="CB680" s="141"/>
      <c r="CC680" s="141" t="s">
        <v>15682</v>
      </c>
      <c r="CD680" s="141" t="s">
        <v>34</v>
      </c>
      <c r="CE680" s="141" t="s">
        <v>15450</v>
      </c>
      <c r="CF680" s="141" t="s">
        <v>15451</v>
      </c>
      <c r="CG680" s="141" t="s">
        <v>2116</v>
      </c>
    </row>
    <row r="681" spans="1:85" x14ac:dyDescent="0.35">
      <c r="A681" s="155" t="s">
        <v>10978</v>
      </c>
      <c r="B681" s="139" t="s">
        <v>4075</v>
      </c>
      <c r="C681" s="18">
        <v>42281</v>
      </c>
      <c r="D681" s="144">
        <v>6.3888888888888884E-2</v>
      </c>
      <c r="E681" s="141" t="s">
        <v>2186</v>
      </c>
      <c r="F681" s="141">
        <v>4</v>
      </c>
      <c r="G681" s="141" t="s">
        <v>2891</v>
      </c>
      <c r="H681" s="141">
        <v>2015</v>
      </c>
      <c r="I681" s="18">
        <v>42281</v>
      </c>
      <c r="J681" s="144">
        <v>6.3888888888888884E-2</v>
      </c>
      <c r="K681" s="378"/>
      <c r="L681" s="139" t="s">
        <v>4075</v>
      </c>
      <c r="M681" s="141"/>
      <c r="N681" s="248"/>
      <c r="O681" s="141" t="s">
        <v>26</v>
      </c>
      <c r="P681" s="141"/>
      <c r="Q681" s="141" t="s">
        <v>10979</v>
      </c>
      <c r="R681" s="141" t="s">
        <v>10980</v>
      </c>
      <c r="S681" s="141"/>
      <c r="T681" s="141"/>
      <c r="U681" s="141"/>
      <c r="V681" s="141"/>
      <c r="W681" s="139" t="s">
        <v>4075</v>
      </c>
      <c r="X681" s="141" t="s">
        <v>25</v>
      </c>
      <c r="Y681" s="141" t="s">
        <v>27</v>
      </c>
      <c r="Z681" s="141" t="s">
        <v>4</v>
      </c>
      <c r="AA681" s="141" t="s">
        <v>34</v>
      </c>
      <c r="AB681" s="141"/>
      <c r="AC681" s="139" t="s">
        <v>18049</v>
      </c>
      <c r="AD681" s="380"/>
      <c r="AE681" s="139" t="s">
        <v>4</v>
      </c>
      <c r="AF681" s="139" t="s">
        <v>13073</v>
      </c>
      <c r="AG681" s="139" t="s">
        <v>4</v>
      </c>
      <c r="AH681" s="139" t="s">
        <v>1378</v>
      </c>
      <c r="AI681" s="139" t="s">
        <v>15678</v>
      </c>
      <c r="AJ681" s="139"/>
      <c r="AK681" s="139" t="s">
        <v>15678</v>
      </c>
      <c r="AL681" s="139" t="s">
        <v>7</v>
      </c>
      <c r="AM681" s="141" t="s">
        <v>4004</v>
      </c>
      <c r="AN681" s="141" t="s">
        <v>8</v>
      </c>
      <c r="AO681" s="139" t="s">
        <v>1614</v>
      </c>
      <c r="AP681" s="139" t="s">
        <v>7</v>
      </c>
      <c r="AQ681" s="139"/>
      <c r="AR681" s="381"/>
      <c r="AS681" s="139" t="s">
        <v>4075</v>
      </c>
      <c r="AT681" s="141" t="s">
        <v>43</v>
      </c>
      <c r="AU681" s="141">
        <v>300</v>
      </c>
      <c r="AV681" s="383"/>
      <c r="AW681" s="385"/>
      <c r="AX681" s="139"/>
      <c r="AY681" t="s">
        <v>18390</v>
      </c>
      <c r="AZ681">
        <v>12000</v>
      </c>
      <c r="BA681" s="381"/>
      <c r="BB681" s="139" t="s">
        <v>17</v>
      </c>
      <c r="BC681" s="166"/>
      <c r="BD681" s="166"/>
      <c r="BE681" s="166"/>
      <c r="BF681" s="166"/>
      <c r="BG681" s="166"/>
      <c r="BH681" s="308"/>
      <c r="BI681" s="308"/>
      <c r="BJ681" s="141" t="s">
        <v>26</v>
      </c>
      <c r="BK681" s="141" t="s">
        <v>25</v>
      </c>
      <c r="BL681" s="141" t="s">
        <v>13194</v>
      </c>
      <c r="BM681" s="141" t="s">
        <v>13195</v>
      </c>
      <c r="BN681" s="139" t="s">
        <v>4075</v>
      </c>
      <c r="BQ681" s="141" t="s">
        <v>15758</v>
      </c>
      <c r="BR681" s="135" t="s">
        <v>15685</v>
      </c>
      <c r="BT681" s="135" t="s">
        <v>15364</v>
      </c>
      <c r="BU681" s="135" t="s">
        <v>15386</v>
      </c>
      <c r="BV681" s="141" t="s">
        <v>13272</v>
      </c>
      <c r="BW681" s="135" t="s">
        <v>13282</v>
      </c>
      <c r="BX681" s="141" t="s">
        <v>15681</v>
      </c>
      <c r="BY681" s="141" t="s">
        <v>12</v>
      </c>
      <c r="BZ681" s="141" t="s">
        <v>26</v>
      </c>
      <c r="CA681" s="141" t="s">
        <v>1848</v>
      </c>
      <c r="CB681" s="141"/>
      <c r="CC681" s="141" t="s">
        <v>15690</v>
      </c>
      <c r="CD681" s="141" t="s">
        <v>15683</v>
      </c>
      <c r="CE681" s="141" t="s">
        <v>15450</v>
      </c>
      <c r="CF681" s="141" t="s">
        <v>15451</v>
      </c>
      <c r="CG681" s="141" t="s">
        <v>1848</v>
      </c>
    </row>
    <row r="682" spans="1:85" x14ac:dyDescent="0.35">
      <c r="A682" s="155" t="s">
        <v>10976</v>
      </c>
      <c r="B682" s="139" t="s">
        <v>4075</v>
      </c>
      <c r="C682" s="18">
        <v>42281</v>
      </c>
      <c r="D682" s="144">
        <v>0.35138888888888886</v>
      </c>
      <c r="E682" s="141" t="s">
        <v>2186</v>
      </c>
      <c r="F682" s="141">
        <v>4</v>
      </c>
      <c r="G682" s="141" t="s">
        <v>2891</v>
      </c>
      <c r="H682" s="141">
        <v>2015</v>
      </c>
      <c r="I682" s="18"/>
      <c r="J682" s="144"/>
      <c r="K682" s="378"/>
      <c r="L682" s="139" t="s">
        <v>4075</v>
      </c>
      <c r="M682" s="141"/>
      <c r="N682" s="248"/>
      <c r="O682" s="141" t="s">
        <v>26</v>
      </c>
      <c r="P682" s="141"/>
      <c r="Q682" s="141" t="s">
        <v>10977</v>
      </c>
      <c r="R682" s="141"/>
      <c r="S682" s="141"/>
      <c r="T682" s="141"/>
      <c r="U682" s="141"/>
      <c r="V682" s="141"/>
      <c r="W682" s="139" t="s">
        <v>4075</v>
      </c>
      <c r="X682" s="141" t="s">
        <v>25</v>
      </c>
      <c r="Y682" s="141" t="s">
        <v>27</v>
      </c>
      <c r="Z682" s="141" t="s">
        <v>4</v>
      </c>
      <c r="AA682" s="141" t="s">
        <v>34</v>
      </c>
      <c r="AB682" s="141"/>
      <c r="AC682" s="139" t="s">
        <v>18049</v>
      </c>
      <c r="AD682" s="380"/>
      <c r="AE682" s="139" t="s">
        <v>102</v>
      </c>
      <c r="AF682" s="139" t="s">
        <v>13084</v>
      </c>
      <c r="AG682" s="139" t="s">
        <v>102</v>
      </c>
      <c r="AH682" s="139" t="s">
        <v>1378</v>
      </c>
      <c r="AI682" s="139" t="s">
        <v>1403</v>
      </c>
      <c r="AJ682" s="139" t="s">
        <v>1403</v>
      </c>
      <c r="AK682" s="139"/>
      <c r="AL682" s="139"/>
      <c r="AM682" s="141" t="s">
        <v>4004</v>
      </c>
      <c r="AN682" s="141" t="s">
        <v>8</v>
      </c>
      <c r="AO682" s="139" t="s">
        <v>1614</v>
      </c>
      <c r="AP682" s="139" t="s">
        <v>1403</v>
      </c>
      <c r="AQ682" s="139"/>
      <c r="AR682" s="381"/>
      <c r="AS682" s="139" t="s">
        <v>4075</v>
      </c>
      <c r="AT682" s="141" t="s">
        <v>1404</v>
      </c>
      <c r="AU682" s="141"/>
      <c r="AV682" s="383"/>
      <c r="AW682" s="385"/>
      <c r="AX682" s="139"/>
      <c r="AY682" t="s">
        <v>18701</v>
      </c>
      <c r="AZ682">
        <v>12000</v>
      </c>
      <c r="BA682" s="381"/>
      <c r="BB682" s="139" t="s">
        <v>17</v>
      </c>
      <c r="BC682" s="166"/>
      <c r="BD682" s="166"/>
      <c r="BE682" s="166"/>
      <c r="BF682" s="166"/>
      <c r="BG682" s="166"/>
      <c r="BH682" s="308"/>
      <c r="BI682" s="308"/>
      <c r="BJ682" s="141" t="s">
        <v>26</v>
      </c>
      <c r="BK682" s="141" t="s">
        <v>26</v>
      </c>
      <c r="BL682" s="141"/>
      <c r="BM682" s="141"/>
      <c r="BN682" s="139" t="s">
        <v>4075</v>
      </c>
      <c r="BQ682" s="141"/>
      <c r="BV682" s="141"/>
      <c r="BX682" s="141"/>
      <c r="BY682" s="141"/>
      <c r="BZ682" s="141"/>
      <c r="CA682" s="141"/>
      <c r="CB682" s="141"/>
      <c r="CC682" s="141"/>
      <c r="CD682" s="141"/>
      <c r="CE682" s="141"/>
      <c r="CF682" s="141"/>
      <c r="CG682" s="141"/>
    </row>
    <row r="683" spans="1:85" x14ac:dyDescent="0.35">
      <c r="A683" s="155" t="s">
        <v>10966</v>
      </c>
      <c r="B683" s="139" t="s">
        <v>4075</v>
      </c>
      <c r="C683" s="18">
        <v>42283</v>
      </c>
      <c r="D683" s="144">
        <v>0.78333333333333333</v>
      </c>
      <c r="E683" s="141" t="s">
        <v>2186</v>
      </c>
      <c r="F683" s="141">
        <v>4</v>
      </c>
      <c r="G683" s="141" t="s">
        <v>2891</v>
      </c>
      <c r="H683" s="141">
        <v>2015</v>
      </c>
      <c r="I683" s="18">
        <v>42283</v>
      </c>
      <c r="J683" s="144">
        <v>0.78333333333333333</v>
      </c>
      <c r="K683" s="378"/>
      <c r="L683" s="139" t="s">
        <v>4075</v>
      </c>
      <c r="M683" s="141"/>
      <c r="N683" s="248"/>
      <c r="O683" s="141" t="s">
        <v>26</v>
      </c>
      <c r="P683" s="141"/>
      <c r="Q683" s="141" t="s">
        <v>10967</v>
      </c>
      <c r="R683" s="141" t="s">
        <v>10968</v>
      </c>
      <c r="S683" s="141"/>
      <c r="T683" s="141"/>
      <c r="U683" s="141"/>
      <c r="V683" s="141"/>
      <c r="W683" s="139" t="s">
        <v>4075</v>
      </c>
      <c r="X683" s="141" t="s">
        <v>25</v>
      </c>
      <c r="Y683" s="141" t="s">
        <v>27</v>
      </c>
      <c r="Z683" s="141" t="s">
        <v>4</v>
      </c>
      <c r="AA683" s="141" t="s">
        <v>34</v>
      </c>
      <c r="AB683" s="141"/>
      <c r="AC683" s="139" t="s">
        <v>18050</v>
      </c>
      <c r="AD683" s="380"/>
      <c r="AE683" s="139" t="s">
        <v>102</v>
      </c>
      <c r="AF683" s="139" t="s">
        <v>13068</v>
      </c>
      <c r="AG683" s="139" t="s">
        <v>102</v>
      </c>
      <c r="AH683" s="139" t="s">
        <v>1378</v>
      </c>
      <c r="AI683" s="139" t="s">
        <v>7</v>
      </c>
      <c r="AJ683" s="139" t="s">
        <v>7</v>
      </c>
      <c r="AK683" s="139"/>
      <c r="AL683" s="139"/>
      <c r="AM683" s="141" t="s">
        <v>1523</v>
      </c>
      <c r="AN683" s="141" t="s">
        <v>8</v>
      </c>
      <c r="AO683" s="139" t="s">
        <v>1614</v>
      </c>
      <c r="AP683" s="139" t="s">
        <v>7</v>
      </c>
      <c r="AQ683" s="139"/>
      <c r="AR683" s="381"/>
      <c r="AS683" s="139" t="s">
        <v>4075</v>
      </c>
      <c r="AT683" s="141" t="s">
        <v>1404</v>
      </c>
      <c r="AU683" s="141">
        <v>246</v>
      </c>
      <c r="AV683" s="383"/>
      <c r="AW683" s="385"/>
      <c r="AX683" s="139"/>
      <c r="AY683" t="s">
        <v>18467</v>
      </c>
      <c r="AZ683">
        <v>12000</v>
      </c>
      <c r="BA683" s="381"/>
      <c r="BB683" s="139" t="s">
        <v>1452</v>
      </c>
      <c r="BC683" s="166"/>
      <c r="BD683" s="166"/>
      <c r="BE683" s="166"/>
      <c r="BF683" s="166"/>
      <c r="BG683" s="166"/>
      <c r="BH683" s="308"/>
      <c r="BI683" s="308"/>
      <c r="BJ683" s="141" t="s">
        <v>26</v>
      </c>
      <c r="BK683" s="141" t="s">
        <v>26</v>
      </c>
      <c r="BL683" s="141"/>
      <c r="BM683" s="141"/>
      <c r="BN683" s="139" t="s">
        <v>4075</v>
      </c>
      <c r="BQ683" s="141"/>
      <c r="BV683" s="141"/>
      <c r="BX683" s="141"/>
      <c r="BY683" s="141"/>
      <c r="BZ683" s="141"/>
      <c r="CA683" s="141"/>
      <c r="CB683" s="141"/>
      <c r="CC683" s="141"/>
      <c r="CD683" s="141"/>
      <c r="CE683" s="141"/>
      <c r="CF683" s="141"/>
      <c r="CG683" s="141"/>
    </row>
    <row r="684" spans="1:85" x14ac:dyDescent="0.35">
      <c r="A684" s="155" t="s">
        <v>10963</v>
      </c>
      <c r="B684" s="139" t="s">
        <v>4075</v>
      </c>
      <c r="C684" s="18">
        <v>42284</v>
      </c>
      <c r="D684" s="144">
        <v>0.62769675925925927</v>
      </c>
      <c r="E684" s="141" t="s">
        <v>2186</v>
      </c>
      <c r="F684" s="141">
        <v>4</v>
      </c>
      <c r="G684" s="141" t="s">
        <v>2891</v>
      </c>
      <c r="H684" s="141">
        <v>2015</v>
      </c>
      <c r="I684" s="18">
        <v>42284</v>
      </c>
      <c r="J684" s="144">
        <v>0.62777777777777777</v>
      </c>
      <c r="K684" s="378"/>
      <c r="L684" s="139" t="s">
        <v>4075</v>
      </c>
      <c r="M684" s="141"/>
      <c r="N684" s="248"/>
      <c r="O684" s="141" t="s">
        <v>26</v>
      </c>
      <c r="P684" s="141"/>
      <c r="Q684" s="141" t="s">
        <v>10964</v>
      </c>
      <c r="R684" s="141" t="s">
        <v>10965</v>
      </c>
      <c r="S684" s="141"/>
      <c r="T684" s="141"/>
      <c r="U684" s="141"/>
      <c r="V684" s="141"/>
      <c r="W684" s="139" t="s">
        <v>4075</v>
      </c>
      <c r="X684" s="141" t="s">
        <v>25</v>
      </c>
      <c r="Y684" s="141" t="s">
        <v>27</v>
      </c>
      <c r="Z684" s="141" t="s">
        <v>4</v>
      </c>
      <c r="AA684" s="141" t="s">
        <v>34</v>
      </c>
      <c r="AB684" s="141"/>
      <c r="AC684" s="139" t="s">
        <v>18047</v>
      </c>
      <c r="AD684" s="380"/>
      <c r="AE684" s="139" t="s">
        <v>103</v>
      </c>
      <c r="AF684" s="139" t="s">
        <v>13075</v>
      </c>
      <c r="AG684" s="139" t="s">
        <v>103</v>
      </c>
      <c r="AH684" s="139" t="s">
        <v>1378</v>
      </c>
      <c r="AI684" s="139" t="s">
        <v>7340</v>
      </c>
      <c r="AJ684" s="139"/>
      <c r="AK684" s="139" t="s">
        <v>7340</v>
      </c>
      <c r="AL684" s="139" t="s">
        <v>1408</v>
      </c>
      <c r="AM684" s="141" t="s">
        <v>1537</v>
      </c>
      <c r="AN684" s="141" t="s">
        <v>8</v>
      </c>
      <c r="AO684" s="139" t="s">
        <v>1614</v>
      </c>
      <c r="AP684" s="139" t="s">
        <v>7</v>
      </c>
      <c r="AQ684" s="139"/>
      <c r="AR684" s="381"/>
      <c r="AS684" s="139" t="s">
        <v>4075</v>
      </c>
      <c r="AT684" s="141" t="s">
        <v>43</v>
      </c>
      <c r="AU684" s="141">
        <v>508</v>
      </c>
      <c r="AV684" s="383"/>
      <c r="AW684" s="385"/>
      <c r="AX684" s="139"/>
      <c r="AY684" t="s">
        <v>18702</v>
      </c>
      <c r="AZ684">
        <v>12000</v>
      </c>
      <c r="BA684" s="381"/>
      <c r="BB684" s="139" t="s">
        <v>1483</v>
      </c>
      <c r="BC684" s="166"/>
      <c r="BD684" s="166"/>
      <c r="BE684" s="166"/>
      <c r="BF684" s="166"/>
      <c r="BG684" s="166"/>
      <c r="BH684" s="308"/>
      <c r="BI684" s="308"/>
      <c r="BJ684" s="141" t="s">
        <v>26</v>
      </c>
      <c r="BK684" s="141" t="s">
        <v>26</v>
      </c>
      <c r="BL684" s="141"/>
      <c r="BM684" s="141"/>
      <c r="BN684" s="139" t="s">
        <v>4075</v>
      </c>
      <c r="BQ684" s="141"/>
      <c r="BV684" s="141"/>
      <c r="BX684" s="141"/>
      <c r="BY684" s="141"/>
      <c r="BZ684" s="141"/>
      <c r="CA684" s="141"/>
      <c r="CB684" s="141"/>
      <c r="CC684" s="141"/>
      <c r="CD684" s="141"/>
      <c r="CE684" s="141"/>
      <c r="CF684" s="141"/>
      <c r="CG684" s="141"/>
    </row>
    <row r="685" spans="1:85" x14ac:dyDescent="0.35">
      <c r="A685" s="155" t="s">
        <v>10960</v>
      </c>
      <c r="B685" s="139" t="s">
        <v>4075</v>
      </c>
      <c r="C685" s="18">
        <v>42285</v>
      </c>
      <c r="D685" s="144">
        <v>0.57430555555555551</v>
      </c>
      <c r="E685" s="141" t="s">
        <v>2186</v>
      </c>
      <c r="F685" s="141">
        <v>4</v>
      </c>
      <c r="G685" s="141" t="s">
        <v>2891</v>
      </c>
      <c r="H685" s="141">
        <v>2015</v>
      </c>
      <c r="I685" s="18">
        <v>42285</v>
      </c>
      <c r="J685" s="144">
        <v>0.57430555555555551</v>
      </c>
      <c r="K685" s="378"/>
      <c r="L685" s="139" t="s">
        <v>4075</v>
      </c>
      <c r="M685" s="141"/>
      <c r="N685" s="248"/>
      <c r="O685" s="141" t="s">
        <v>26</v>
      </c>
      <c r="P685" s="141"/>
      <c r="Q685" s="141" t="s">
        <v>10961</v>
      </c>
      <c r="R685" s="141" t="s">
        <v>10962</v>
      </c>
      <c r="S685" s="141"/>
      <c r="T685" s="141"/>
      <c r="U685" s="141"/>
      <c r="V685" s="141"/>
      <c r="W685" s="139" t="s">
        <v>4075</v>
      </c>
      <c r="X685" s="141" t="s">
        <v>25</v>
      </c>
      <c r="Y685" s="141" t="s">
        <v>27</v>
      </c>
      <c r="Z685" s="141" t="s">
        <v>4</v>
      </c>
      <c r="AA685" s="141" t="s">
        <v>34</v>
      </c>
      <c r="AB685" s="141"/>
      <c r="AC685" s="139" t="s">
        <v>18047</v>
      </c>
      <c r="AD685" s="380"/>
      <c r="AE685" s="139" t="s">
        <v>4</v>
      </c>
      <c r="AF685" s="139" t="s">
        <v>13073</v>
      </c>
      <c r="AG685" s="139" t="s">
        <v>4</v>
      </c>
      <c r="AH685" s="139" t="s">
        <v>1378</v>
      </c>
      <c r="AI685" s="139" t="s">
        <v>15678</v>
      </c>
      <c r="AJ685" s="139"/>
      <c r="AK685" s="139" t="s">
        <v>15678</v>
      </c>
      <c r="AL685" s="139" t="s">
        <v>7</v>
      </c>
      <c r="AM685" s="141" t="s">
        <v>4004</v>
      </c>
      <c r="AN685" s="141" t="s">
        <v>8</v>
      </c>
      <c r="AO685" s="139" t="s">
        <v>1614</v>
      </c>
      <c r="AP685" s="139" t="s">
        <v>7</v>
      </c>
      <c r="AQ685" s="139"/>
      <c r="AR685" s="381"/>
      <c r="AS685" s="139" t="s">
        <v>4075</v>
      </c>
      <c r="AT685" s="141" t="s">
        <v>1404</v>
      </c>
      <c r="AU685" s="141"/>
      <c r="AV685" s="383"/>
      <c r="AW685" s="385"/>
      <c r="AX685" s="139"/>
      <c r="AY685" t="s">
        <v>18563</v>
      </c>
      <c r="AZ685">
        <v>21000</v>
      </c>
      <c r="BA685" s="381"/>
      <c r="BB685" s="139" t="s">
        <v>1444</v>
      </c>
      <c r="BC685" s="166"/>
      <c r="BD685" s="166"/>
      <c r="BE685" s="166"/>
      <c r="BF685" s="166"/>
      <c r="BG685" s="166"/>
      <c r="BH685" s="308"/>
      <c r="BI685" s="308"/>
      <c r="BJ685" s="141" t="s">
        <v>26</v>
      </c>
      <c r="BK685" s="141" t="s">
        <v>26</v>
      </c>
      <c r="BL685" s="141"/>
      <c r="BM685" s="141"/>
      <c r="BN685" s="139" t="s">
        <v>4075</v>
      </c>
      <c r="BQ685" s="141" t="s">
        <v>15759</v>
      </c>
      <c r="BR685" s="135" t="s">
        <v>15680</v>
      </c>
      <c r="BT685" s="135" t="s">
        <v>15365</v>
      </c>
      <c r="BU685" s="135" t="s">
        <v>15356</v>
      </c>
      <c r="BV685" s="141" t="s">
        <v>13280</v>
      </c>
      <c r="BW685" s="135" t="s">
        <v>13280</v>
      </c>
      <c r="BX685" s="141" t="s">
        <v>15689</v>
      </c>
      <c r="BY685" s="141" t="s">
        <v>12</v>
      </c>
      <c r="BZ685" s="141" t="s">
        <v>26</v>
      </c>
      <c r="CA685" s="141" t="s">
        <v>1848</v>
      </c>
      <c r="CB685" s="141"/>
      <c r="CC685" s="141" t="s">
        <v>15686</v>
      </c>
      <c r="CD685" s="141" t="s">
        <v>15683</v>
      </c>
      <c r="CE685" s="141" t="s">
        <v>15450</v>
      </c>
      <c r="CF685" s="141" t="s">
        <v>15451</v>
      </c>
      <c r="CG685" s="141" t="s">
        <v>1848</v>
      </c>
    </row>
    <row r="686" spans="1:85" x14ac:dyDescent="0.35">
      <c r="A686" s="155" t="s">
        <v>10954</v>
      </c>
      <c r="B686" s="139" t="s">
        <v>4075</v>
      </c>
      <c r="C686" s="18">
        <v>42286</v>
      </c>
      <c r="D686" s="144">
        <v>0.92777777777777781</v>
      </c>
      <c r="E686" s="141" t="s">
        <v>2186</v>
      </c>
      <c r="F686" s="141">
        <v>4</v>
      </c>
      <c r="G686" s="141" t="s">
        <v>2891</v>
      </c>
      <c r="H686" s="141">
        <v>2015</v>
      </c>
      <c r="I686" s="18"/>
      <c r="J686" s="144"/>
      <c r="K686" s="378"/>
      <c r="L686" s="139" t="s">
        <v>4075</v>
      </c>
      <c r="M686" s="141"/>
      <c r="N686" s="248"/>
      <c r="O686" s="141" t="s">
        <v>26</v>
      </c>
      <c r="P686" s="141"/>
      <c r="Q686" s="141"/>
      <c r="R686" s="141"/>
      <c r="S686" s="141"/>
      <c r="T686" s="141"/>
      <c r="U686" s="141"/>
      <c r="V686" s="141"/>
      <c r="W686" s="139" t="s">
        <v>4075</v>
      </c>
      <c r="X686" s="141" t="s">
        <v>25</v>
      </c>
      <c r="Y686" s="141" t="s">
        <v>27</v>
      </c>
      <c r="Z686" s="141" t="s">
        <v>4</v>
      </c>
      <c r="AA686" s="141" t="s">
        <v>34</v>
      </c>
      <c r="AB686" s="141"/>
      <c r="AC686" s="139" t="s">
        <v>18049</v>
      </c>
      <c r="AD686" s="380"/>
      <c r="AE686" s="139" t="s">
        <v>102</v>
      </c>
      <c r="AF686" s="139" t="s">
        <v>13082</v>
      </c>
      <c r="AG686" s="139" t="s">
        <v>102</v>
      </c>
      <c r="AH686" s="139" t="s">
        <v>1378</v>
      </c>
      <c r="AI686" s="139" t="s">
        <v>60</v>
      </c>
      <c r="AJ686" s="139" t="s">
        <v>60</v>
      </c>
      <c r="AK686" s="139"/>
      <c r="AL686" s="139"/>
      <c r="AM686" s="141" t="s">
        <v>4004</v>
      </c>
      <c r="AN686" s="141" t="s">
        <v>8</v>
      </c>
      <c r="AO686" s="139" t="s">
        <v>1477</v>
      </c>
      <c r="AP686" s="139" t="s">
        <v>60</v>
      </c>
      <c r="AQ686" s="139"/>
      <c r="AR686" s="381"/>
      <c r="AS686" s="139" t="s">
        <v>4075</v>
      </c>
      <c r="AT686" s="141" t="s">
        <v>1404</v>
      </c>
      <c r="AU686" s="141"/>
      <c r="AV686" s="383"/>
      <c r="AW686" s="385"/>
      <c r="AX686" s="139"/>
      <c r="AY686" t="s">
        <v>18703</v>
      </c>
      <c r="BA686" s="381"/>
      <c r="BB686" s="139" t="s">
        <v>17</v>
      </c>
      <c r="BC686" s="166"/>
      <c r="BD686" s="166"/>
      <c r="BE686" s="166"/>
      <c r="BF686" s="166"/>
      <c r="BG686" s="166"/>
      <c r="BH686" s="308"/>
      <c r="BI686" s="308"/>
      <c r="BJ686" s="141" t="s">
        <v>26</v>
      </c>
      <c r="BK686" s="141" t="s">
        <v>26</v>
      </c>
      <c r="BL686" s="141"/>
      <c r="BM686" s="141"/>
      <c r="BN686" s="139" t="s">
        <v>4075</v>
      </c>
      <c r="BQ686" s="141"/>
      <c r="BV686" s="141"/>
      <c r="BX686" s="141"/>
      <c r="BY686" s="141"/>
      <c r="BZ686" s="141"/>
      <c r="CA686" s="141"/>
      <c r="CB686" s="141"/>
      <c r="CC686" s="141"/>
      <c r="CD686" s="141"/>
      <c r="CE686" s="141"/>
      <c r="CF686" s="141"/>
      <c r="CG686" s="141"/>
    </row>
    <row r="687" spans="1:85" x14ac:dyDescent="0.35">
      <c r="A687" s="155" t="s">
        <v>10955</v>
      </c>
      <c r="B687" s="139" t="s">
        <v>4075</v>
      </c>
      <c r="C687" s="18">
        <v>42286</v>
      </c>
      <c r="D687" s="144">
        <v>0.79374999999999996</v>
      </c>
      <c r="E687" s="141" t="s">
        <v>2186</v>
      </c>
      <c r="F687" s="141">
        <v>4</v>
      </c>
      <c r="G687" s="141" t="s">
        <v>2891</v>
      </c>
      <c r="H687" s="141">
        <v>2015</v>
      </c>
      <c r="I687" s="18">
        <v>42286</v>
      </c>
      <c r="J687" s="144">
        <v>0.79374999999999996</v>
      </c>
      <c r="K687" s="378"/>
      <c r="L687" s="139" t="s">
        <v>4075</v>
      </c>
      <c r="M687" s="141"/>
      <c r="N687" s="248"/>
      <c r="O687" s="141" t="s">
        <v>26</v>
      </c>
      <c r="P687" s="141"/>
      <c r="Q687" s="141" t="s">
        <v>10956</v>
      </c>
      <c r="R687" s="141" t="s">
        <v>10957</v>
      </c>
      <c r="S687" s="141"/>
      <c r="T687" s="141"/>
      <c r="U687" s="141"/>
      <c r="V687" s="141"/>
      <c r="W687" s="139" t="s">
        <v>4075</v>
      </c>
      <c r="X687" s="141" t="s">
        <v>25</v>
      </c>
      <c r="Y687" s="141" t="s">
        <v>27</v>
      </c>
      <c r="Z687" s="141" t="s">
        <v>4</v>
      </c>
      <c r="AA687" s="141" t="s">
        <v>34</v>
      </c>
      <c r="AB687" s="141"/>
      <c r="AC687" s="139" t="s">
        <v>18047</v>
      </c>
      <c r="AD687" s="380"/>
      <c r="AE687" s="139" t="s">
        <v>4</v>
      </c>
      <c r="AF687" s="139" t="s">
        <v>13073</v>
      </c>
      <c r="AG687" s="139" t="s">
        <v>4</v>
      </c>
      <c r="AH687" s="139" t="s">
        <v>1378</v>
      </c>
      <c r="AI687" s="139" t="s">
        <v>15678</v>
      </c>
      <c r="AJ687" s="139"/>
      <c r="AK687" s="139" t="s">
        <v>15678</v>
      </c>
      <c r="AL687" s="139" t="s">
        <v>7</v>
      </c>
      <c r="AM687" s="141" t="s">
        <v>1537</v>
      </c>
      <c r="AN687" s="141" t="s">
        <v>8</v>
      </c>
      <c r="AO687" s="139" t="s">
        <v>1614</v>
      </c>
      <c r="AP687" s="139" t="s">
        <v>7</v>
      </c>
      <c r="AQ687" s="139"/>
      <c r="AR687" s="381"/>
      <c r="AS687" s="139" t="s">
        <v>4075</v>
      </c>
      <c r="AT687" s="141" t="s">
        <v>1404</v>
      </c>
      <c r="AU687" s="141"/>
      <c r="AV687" s="383"/>
      <c r="AW687" s="385"/>
      <c r="AX687" s="139"/>
      <c r="AY687" t="s">
        <v>18704</v>
      </c>
      <c r="AZ687">
        <v>12000</v>
      </c>
      <c r="BA687" s="381"/>
      <c r="BB687" s="139" t="s">
        <v>17</v>
      </c>
      <c r="BC687" s="166"/>
      <c r="BD687" s="166"/>
      <c r="BE687" s="166"/>
      <c r="BF687" s="166"/>
      <c r="BG687" s="166"/>
      <c r="BH687" s="308"/>
      <c r="BI687" s="308"/>
      <c r="BJ687" s="141" t="s">
        <v>26</v>
      </c>
      <c r="BK687" s="141" t="s">
        <v>26</v>
      </c>
      <c r="BL687" s="141"/>
      <c r="BM687" s="141"/>
      <c r="BN687" s="139" t="s">
        <v>4075</v>
      </c>
      <c r="BQ687" s="141" t="s">
        <v>15760</v>
      </c>
      <c r="BR687" s="135" t="s">
        <v>15680</v>
      </c>
      <c r="BT687" s="135" t="s">
        <v>15355</v>
      </c>
      <c r="BU687" s="135" t="s">
        <v>15359</v>
      </c>
      <c r="BV687" s="141" t="s">
        <v>3604</v>
      </c>
      <c r="BW687" s="135" t="s">
        <v>13274</v>
      </c>
      <c r="BX687" s="141" t="s">
        <v>15681</v>
      </c>
      <c r="BY687" s="141" t="s">
        <v>12</v>
      </c>
      <c r="BZ687" s="141" t="s">
        <v>26</v>
      </c>
      <c r="CA687" s="141" t="s">
        <v>1848</v>
      </c>
      <c r="CB687" s="141"/>
      <c r="CC687" s="141" t="s">
        <v>15704</v>
      </c>
      <c r="CD687" s="141" t="s">
        <v>15683</v>
      </c>
      <c r="CE687" s="141" t="s">
        <v>15450</v>
      </c>
      <c r="CF687" s="141" t="s">
        <v>15451</v>
      </c>
      <c r="CG687" s="141" t="s">
        <v>2116</v>
      </c>
    </row>
    <row r="688" spans="1:85" x14ac:dyDescent="0.35">
      <c r="A688" s="155" t="s">
        <v>10958</v>
      </c>
      <c r="B688" s="139" t="s">
        <v>4075</v>
      </c>
      <c r="C688" s="18">
        <v>42286</v>
      </c>
      <c r="D688" s="144">
        <v>0.2722222222222222</v>
      </c>
      <c r="E688" s="141" t="s">
        <v>2186</v>
      </c>
      <c r="F688" s="141">
        <v>4</v>
      </c>
      <c r="G688" s="141" t="s">
        <v>2891</v>
      </c>
      <c r="H688" s="141">
        <v>2015</v>
      </c>
      <c r="I688" s="18"/>
      <c r="J688" s="144"/>
      <c r="K688" s="378"/>
      <c r="L688" s="139" t="s">
        <v>4075</v>
      </c>
      <c r="M688" s="141"/>
      <c r="N688" s="248"/>
      <c r="O688" s="141" t="s">
        <v>26</v>
      </c>
      <c r="P688" s="141"/>
      <c r="Q688" s="141" t="s">
        <v>10959</v>
      </c>
      <c r="R688" s="141"/>
      <c r="S688" s="141"/>
      <c r="T688" s="141"/>
      <c r="U688" s="141"/>
      <c r="V688" s="141"/>
      <c r="W688" s="139" t="s">
        <v>4075</v>
      </c>
      <c r="X688" s="141" t="s">
        <v>25</v>
      </c>
      <c r="Y688" s="141" t="s">
        <v>27</v>
      </c>
      <c r="Z688" s="141" t="s">
        <v>4</v>
      </c>
      <c r="AA688" s="141" t="s">
        <v>34</v>
      </c>
      <c r="AB688" s="141"/>
      <c r="AC688" s="139" t="s">
        <v>18047</v>
      </c>
      <c r="AD688" s="380"/>
      <c r="AE688" s="139" t="s">
        <v>102</v>
      </c>
      <c r="AF688" s="139" t="s">
        <v>13068</v>
      </c>
      <c r="AG688" s="139" t="s">
        <v>102</v>
      </c>
      <c r="AH688" s="139" t="s">
        <v>1378</v>
      </c>
      <c r="AI688" s="139" t="s">
        <v>7</v>
      </c>
      <c r="AJ688" s="139" t="s">
        <v>7</v>
      </c>
      <c r="AK688" s="139"/>
      <c r="AL688" s="139"/>
      <c r="AM688" s="141" t="s">
        <v>1537</v>
      </c>
      <c r="AN688" s="141" t="s">
        <v>8</v>
      </c>
      <c r="AO688" s="139" t="s">
        <v>1477</v>
      </c>
      <c r="AP688" s="139" t="s">
        <v>7</v>
      </c>
      <c r="AQ688" s="139"/>
      <c r="AR688" s="381"/>
      <c r="AS688" s="139" t="s">
        <v>4075</v>
      </c>
      <c r="AT688" s="141" t="s">
        <v>43</v>
      </c>
      <c r="AU688" s="141">
        <v>180</v>
      </c>
      <c r="AV688" s="383"/>
      <c r="AW688" s="385"/>
      <c r="AX688" s="139"/>
      <c r="AY688" t="s">
        <v>18278</v>
      </c>
      <c r="BA688" s="381"/>
      <c r="BB688" s="139" t="s">
        <v>1450</v>
      </c>
      <c r="BC688" s="166"/>
      <c r="BD688" s="166"/>
      <c r="BE688" s="166"/>
      <c r="BF688" s="166"/>
      <c r="BG688" s="166"/>
      <c r="BH688" s="308"/>
      <c r="BI688" s="308"/>
      <c r="BJ688" s="141" t="s">
        <v>26</v>
      </c>
      <c r="BK688" s="141" t="s">
        <v>26</v>
      </c>
      <c r="BL688" s="141"/>
      <c r="BM688" s="141"/>
      <c r="BN688" s="139" t="s">
        <v>4075</v>
      </c>
      <c r="BQ688" s="141"/>
      <c r="BV688" s="141"/>
      <c r="BX688" s="141"/>
      <c r="BY688" s="141"/>
      <c r="BZ688" s="141"/>
      <c r="CA688" s="141"/>
      <c r="CB688" s="141"/>
      <c r="CC688" s="141"/>
      <c r="CD688" s="141"/>
      <c r="CE688" s="141"/>
      <c r="CF688" s="141"/>
      <c r="CG688" s="141"/>
    </row>
    <row r="689" spans="1:85" x14ac:dyDescent="0.35">
      <c r="A689" s="155" t="s">
        <v>10951</v>
      </c>
      <c r="B689" s="139" t="s">
        <v>4075</v>
      </c>
      <c r="C689" s="18">
        <v>42287</v>
      </c>
      <c r="D689" s="144">
        <v>1.3888888888888888E-2</v>
      </c>
      <c r="E689" s="141" t="s">
        <v>2186</v>
      </c>
      <c r="F689" s="141">
        <v>4</v>
      </c>
      <c r="G689" s="141" t="s">
        <v>2891</v>
      </c>
      <c r="H689" s="141">
        <v>2015</v>
      </c>
      <c r="I689" s="18">
        <v>42287</v>
      </c>
      <c r="J689" s="144">
        <v>1.3888888888888888E-2</v>
      </c>
      <c r="K689" s="378"/>
      <c r="L689" s="139" t="s">
        <v>4075</v>
      </c>
      <c r="M689" s="141"/>
      <c r="N689" s="248"/>
      <c r="O689" s="141" t="s">
        <v>26</v>
      </c>
      <c r="P689" s="141"/>
      <c r="Q689" s="141" t="s">
        <v>10952</v>
      </c>
      <c r="R689" s="141" t="s">
        <v>10953</v>
      </c>
      <c r="S689" s="141"/>
      <c r="T689" s="141"/>
      <c r="U689" s="141">
        <v>110711038</v>
      </c>
      <c r="V689" s="141"/>
      <c r="W689" s="139" t="s">
        <v>4075</v>
      </c>
      <c r="X689" s="141" t="s">
        <v>25</v>
      </c>
      <c r="Y689" s="141" t="s">
        <v>27</v>
      </c>
      <c r="Z689" s="141" t="s">
        <v>16</v>
      </c>
      <c r="AA689" s="141" t="s">
        <v>34</v>
      </c>
      <c r="AB689" s="141"/>
      <c r="AC689" s="139" t="s">
        <v>18051</v>
      </c>
      <c r="AD689" s="380"/>
      <c r="AE689" s="139" t="s">
        <v>102</v>
      </c>
      <c r="AF689" s="139" t="s">
        <v>13068</v>
      </c>
      <c r="AG689" s="139" t="s">
        <v>102</v>
      </c>
      <c r="AH689" s="139" t="s">
        <v>1378</v>
      </c>
      <c r="AI689" s="139" t="s">
        <v>7</v>
      </c>
      <c r="AJ689" s="139" t="s">
        <v>7</v>
      </c>
      <c r="AK689" s="139"/>
      <c r="AL689" s="139"/>
      <c r="AM689" s="141" t="s">
        <v>1537</v>
      </c>
      <c r="AN689" s="141" t="s">
        <v>8</v>
      </c>
      <c r="AO689" s="139" t="s">
        <v>1477</v>
      </c>
      <c r="AP689" s="139" t="s">
        <v>7</v>
      </c>
      <c r="AQ689" s="139"/>
      <c r="AR689" s="381"/>
      <c r="AS689" s="139" t="s">
        <v>4075</v>
      </c>
      <c r="AT689" s="141" t="s">
        <v>1404</v>
      </c>
      <c r="AU689" s="141"/>
      <c r="AV689" s="383"/>
      <c r="AW689" s="385"/>
      <c r="AX689" s="139"/>
      <c r="AY689" t="s">
        <v>18705</v>
      </c>
      <c r="BA689" s="381"/>
      <c r="BB689" s="139" t="s">
        <v>17</v>
      </c>
      <c r="BC689" s="166"/>
      <c r="BD689" s="166"/>
      <c r="BE689" s="166"/>
      <c r="BF689" s="166"/>
      <c r="BG689" s="166"/>
      <c r="BH689" s="308"/>
      <c r="BI689" s="308"/>
      <c r="BJ689" s="141" t="s">
        <v>26</v>
      </c>
      <c r="BK689" s="141" t="s">
        <v>26</v>
      </c>
      <c r="BL689" s="141"/>
      <c r="BM689" s="141"/>
      <c r="BN689" s="139" t="s">
        <v>4075</v>
      </c>
      <c r="BQ689" s="141"/>
      <c r="BV689" s="141"/>
      <c r="BX689" s="141"/>
      <c r="BY689" s="141"/>
      <c r="BZ689" s="141"/>
      <c r="CA689" s="141"/>
      <c r="CB689" s="141"/>
      <c r="CC689" s="141"/>
      <c r="CD689" s="141"/>
      <c r="CE689" s="141"/>
      <c r="CF689" s="141"/>
      <c r="CG689" s="141"/>
    </row>
    <row r="690" spans="1:85" x14ac:dyDescent="0.35">
      <c r="A690" s="155" t="s">
        <v>10941</v>
      </c>
      <c r="B690" s="139" t="s">
        <v>4075</v>
      </c>
      <c r="C690" s="18">
        <v>42289</v>
      </c>
      <c r="D690" s="144">
        <v>0.72569444444444442</v>
      </c>
      <c r="E690" s="141" t="s">
        <v>13275</v>
      </c>
      <c r="F690" s="141">
        <v>4</v>
      </c>
      <c r="G690" s="141" t="s">
        <v>2891</v>
      </c>
      <c r="H690" s="141">
        <v>2015</v>
      </c>
      <c r="I690" s="18">
        <v>42289</v>
      </c>
      <c r="J690" s="144">
        <v>0.72569444444444442</v>
      </c>
      <c r="K690" s="378"/>
      <c r="L690" s="139" t="s">
        <v>4075</v>
      </c>
      <c r="M690" s="141"/>
      <c r="N690" s="248"/>
      <c r="O690" s="141" t="s">
        <v>26</v>
      </c>
      <c r="P690" s="141"/>
      <c r="Q690" s="141" t="s">
        <v>10942</v>
      </c>
      <c r="R690" s="141" t="s">
        <v>10943</v>
      </c>
      <c r="S690" s="141"/>
      <c r="T690" s="141"/>
      <c r="U690" s="141">
        <v>110719720</v>
      </c>
      <c r="V690" s="141"/>
      <c r="W690" s="139" t="s">
        <v>4075</v>
      </c>
      <c r="X690" s="141" t="s">
        <v>25</v>
      </c>
      <c r="Y690" s="141" t="s">
        <v>27</v>
      </c>
      <c r="Z690" s="141" t="s">
        <v>4</v>
      </c>
      <c r="AA690" s="141" t="s">
        <v>34</v>
      </c>
      <c r="AB690" s="141"/>
      <c r="AC690" s="139" t="s">
        <v>18053</v>
      </c>
      <c r="AD690" s="380"/>
      <c r="AE690" s="139" t="s">
        <v>102</v>
      </c>
      <c r="AF690" s="139" t="s">
        <v>13078</v>
      </c>
      <c r="AG690" s="139" t="s">
        <v>102</v>
      </c>
      <c r="AH690" s="139" t="s">
        <v>1378</v>
      </c>
      <c r="AI690" s="139" t="s">
        <v>87</v>
      </c>
      <c r="AJ690" s="139" t="s">
        <v>87</v>
      </c>
      <c r="AK690" s="139"/>
      <c r="AL690" s="139"/>
      <c r="AM690" s="141" t="s">
        <v>4004</v>
      </c>
      <c r="AN690" s="141" t="s">
        <v>8</v>
      </c>
      <c r="AO690" s="139" t="s">
        <v>1614</v>
      </c>
      <c r="AP690" s="139" t="s">
        <v>7</v>
      </c>
      <c r="AQ690" s="139"/>
      <c r="AR690" s="381"/>
      <c r="AS690" s="139" t="s">
        <v>4075</v>
      </c>
      <c r="AT690" s="141" t="s">
        <v>1404</v>
      </c>
      <c r="AU690" s="141"/>
      <c r="AV690" s="383"/>
      <c r="AW690" s="385"/>
      <c r="AX690" s="139"/>
      <c r="AY690" t="s">
        <v>18585</v>
      </c>
      <c r="AZ690">
        <v>21000</v>
      </c>
      <c r="BA690" s="381"/>
      <c r="BB690" s="139" t="s">
        <v>1469</v>
      </c>
      <c r="BC690" s="166">
        <v>690</v>
      </c>
      <c r="BD690" s="166">
        <v>0</v>
      </c>
      <c r="BE690" s="166"/>
      <c r="BF690" s="166"/>
      <c r="BG690" s="166"/>
      <c r="BH690" s="308" t="s">
        <v>13592</v>
      </c>
      <c r="BI690" s="308"/>
      <c r="BJ690" s="141" t="s">
        <v>26</v>
      </c>
      <c r="BK690" s="141" t="s">
        <v>26</v>
      </c>
      <c r="BL690" s="141"/>
      <c r="BM690" s="141"/>
      <c r="BN690" s="139" t="s">
        <v>4075</v>
      </c>
      <c r="BQ690" s="141"/>
      <c r="BV690" s="141"/>
      <c r="BX690" s="141"/>
      <c r="BY690" s="141"/>
      <c r="BZ690" s="141"/>
      <c r="CA690" s="141"/>
      <c r="CB690" s="141"/>
      <c r="CC690" s="141"/>
      <c r="CD690" s="141"/>
      <c r="CE690" s="141"/>
      <c r="CF690" s="141"/>
      <c r="CG690" s="141"/>
    </row>
    <row r="691" spans="1:85" x14ac:dyDescent="0.35">
      <c r="A691" s="155" t="s">
        <v>10944</v>
      </c>
      <c r="B691" s="139" t="s">
        <v>4075</v>
      </c>
      <c r="C691" s="18">
        <v>42289</v>
      </c>
      <c r="D691" s="144">
        <v>0.63611111111111107</v>
      </c>
      <c r="E691" s="141" t="s">
        <v>13275</v>
      </c>
      <c r="F691" s="141">
        <v>4</v>
      </c>
      <c r="G691" s="141" t="s">
        <v>2891</v>
      </c>
      <c r="H691" s="141">
        <v>2015</v>
      </c>
      <c r="I691" s="18">
        <v>42289</v>
      </c>
      <c r="J691" s="144">
        <v>0.63611111111111107</v>
      </c>
      <c r="K691" s="378"/>
      <c r="L691" s="139" t="s">
        <v>4075</v>
      </c>
      <c r="M691" s="141"/>
      <c r="N691" s="248"/>
      <c r="O691" s="141" t="s">
        <v>26</v>
      </c>
      <c r="P691" s="141"/>
      <c r="Q691" s="141" t="s">
        <v>10945</v>
      </c>
      <c r="R691" s="141" t="s">
        <v>10946</v>
      </c>
      <c r="S691" s="141"/>
      <c r="T691" s="141"/>
      <c r="U691" s="141"/>
      <c r="V691" s="141"/>
      <c r="W691" s="139" t="s">
        <v>4075</v>
      </c>
      <c r="X691" s="141" t="s">
        <v>25</v>
      </c>
      <c r="Y691" s="141" t="s">
        <v>27</v>
      </c>
      <c r="Z691" s="141" t="s">
        <v>4</v>
      </c>
      <c r="AA691" s="141" t="s">
        <v>34</v>
      </c>
      <c r="AB691" s="141"/>
      <c r="AC691" s="139" t="s">
        <v>18050</v>
      </c>
      <c r="AD691" s="380"/>
      <c r="AE691" s="139" t="s">
        <v>103</v>
      </c>
      <c r="AF691" s="139" t="s">
        <v>13075</v>
      </c>
      <c r="AG691" s="139" t="s">
        <v>103</v>
      </c>
      <c r="AH691" s="139" t="s">
        <v>1378</v>
      </c>
      <c r="AI691" s="139" t="s">
        <v>7340</v>
      </c>
      <c r="AJ691" s="139"/>
      <c r="AK691" s="139" t="s">
        <v>7340</v>
      </c>
      <c r="AL691" s="139" t="s">
        <v>1408</v>
      </c>
      <c r="AM691" s="141" t="s">
        <v>12</v>
      </c>
      <c r="AN691" s="141" t="s">
        <v>8</v>
      </c>
      <c r="AO691" s="139" t="s">
        <v>1614</v>
      </c>
      <c r="AP691" s="139" t="s">
        <v>7</v>
      </c>
      <c r="AQ691" s="139"/>
      <c r="AR691" s="381"/>
      <c r="AS691" s="139" t="s">
        <v>4075</v>
      </c>
      <c r="AT691" s="141" t="s">
        <v>1404</v>
      </c>
      <c r="AU691" s="141"/>
      <c r="AV691" s="383"/>
      <c r="AW691" s="385"/>
      <c r="AX691" s="139"/>
      <c r="AY691" t="s">
        <v>10947</v>
      </c>
      <c r="AZ691">
        <v>21000</v>
      </c>
      <c r="BA691" s="381"/>
      <c r="BB691" s="139" t="s">
        <v>17</v>
      </c>
      <c r="BC691" s="166"/>
      <c r="BD691" s="166"/>
      <c r="BE691" s="166"/>
      <c r="BF691" s="166"/>
      <c r="BG691" s="166"/>
      <c r="BH691" s="308"/>
      <c r="BI691" s="308"/>
      <c r="BJ691" s="141" t="s">
        <v>26</v>
      </c>
      <c r="BK691" s="141" t="s">
        <v>26</v>
      </c>
      <c r="BL691" s="141"/>
      <c r="BM691" s="141"/>
      <c r="BN691" s="139" t="s">
        <v>4075</v>
      </c>
      <c r="BQ691" s="141"/>
      <c r="BV691" s="141"/>
      <c r="BX691" s="141"/>
      <c r="BY691" s="141"/>
      <c r="BZ691" s="141"/>
      <c r="CA691" s="141"/>
      <c r="CB691" s="141"/>
      <c r="CC691" s="141"/>
      <c r="CD691" s="141"/>
      <c r="CE691" s="141"/>
      <c r="CF691" s="141"/>
      <c r="CG691" s="141"/>
    </row>
    <row r="692" spans="1:85" x14ac:dyDescent="0.35">
      <c r="A692" s="155" t="s">
        <v>10948</v>
      </c>
      <c r="B692" s="139" t="s">
        <v>4075</v>
      </c>
      <c r="C692" s="18">
        <v>42289</v>
      </c>
      <c r="D692" s="144">
        <v>0.3840277777777778</v>
      </c>
      <c r="E692" s="141" t="s">
        <v>13275</v>
      </c>
      <c r="F692" s="141">
        <v>4</v>
      </c>
      <c r="G692" s="141" t="s">
        <v>2891</v>
      </c>
      <c r="H692" s="141">
        <v>2015</v>
      </c>
      <c r="I692" s="18">
        <v>42289</v>
      </c>
      <c r="J692" s="144">
        <v>0.3840277777777778</v>
      </c>
      <c r="K692" s="378"/>
      <c r="L692" s="139" t="s">
        <v>4075</v>
      </c>
      <c r="M692" s="141"/>
      <c r="N692" s="248"/>
      <c r="O692" s="141" t="s">
        <v>26</v>
      </c>
      <c r="P692" s="141"/>
      <c r="Q692" s="141" t="s">
        <v>10949</v>
      </c>
      <c r="R692" s="141" t="s">
        <v>10950</v>
      </c>
      <c r="S692" s="141"/>
      <c r="T692" s="141"/>
      <c r="U692" s="141"/>
      <c r="V692" s="141"/>
      <c r="W692" s="139" t="s">
        <v>4075</v>
      </c>
      <c r="X692" s="141" t="s">
        <v>25</v>
      </c>
      <c r="Y692" s="141" t="s">
        <v>27</v>
      </c>
      <c r="Z692" s="141" t="s">
        <v>4</v>
      </c>
      <c r="AA692" s="141" t="s">
        <v>34</v>
      </c>
      <c r="AB692" s="141"/>
      <c r="AC692" s="139" t="s">
        <v>18049</v>
      </c>
      <c r="AD692" s="380"/>
      <c r="AE692" s="139" t="s">
        <v>105</v>
      </c>
      <c r="AF692" s="139" t="s">
        <v>13076</v>
      </c>
      <c r="AG692" s="139" t="s">
        <v>1518</v>
      </c>
      <c r="AH692" s="139" t="s">
        <v>1378</v>
      </c>
      <c r="AI692" s="139" t="s">
        <v>1518</v>
      </c>
      <c r="AJ692" s="139"/>
      <c r="AK692" s="139" t="s">
        <v>1518</v>
      </c>
      <c r="AL692" s="139" t="s">
        <v>7</v>
      </c>
      <c r="AM692" s="141" t="s">
        <v>4004</v>
      </c>
      <c r="AN692" s="141" t="s">
        <v>8</v>
      </c>
      <c r="AO692" s="139" t="s">
        <v>1477</v>
      </c>
      <c r="AP692" s="139" t="s">
        <v>7</v>
      </c>
      <c r="AQ692" s="139"/>
      <c r="AR692" s="381"/>
      <c r="AS692" s="139" t="s">
        <v>4075</v>
      </c>
      <c r="AT692" s="141" t="s">
        <v>1404</v>
      </c>
      <c r="AU692" s="141"/>
      <c r="AV692" s="383"/>
      <c r="AW692" s="385"/>
      <c r="AX692" s="139"/>
      <c r="AY692" t="s">
        <v>18706</v>
      </c>
      <c r="BA692" s="381"/>
      <c r="BB692" s="139" t="s">
        <v>17</v>
      </c>
      <c r="BC692" s="166"/>
      <c r="BD692" s="166"/>
      <c r="BE692" s="166"/>
      <c r="BF692" s="166"/>
      <c r="BG692" s="166"/>
      <c r="BH692" s="308"/>
      <c r="BI692" s="308"/>
      <c r="BJ692" s="141" t="s">
        <v>26</v>
      </c>
      <c r="BK692" s="141" t="s">
        <v>26</v>
      </c>
      <c r="BL692" s="141"/>
      <c r="BM692" s="141"/>
      <c r="BN692" s="139" t="s">
        <v>4075</v>
      </c>
      <c r="BQ692" s="141"/>
      <c r="BV692" s="141"/>
      <c r="BX692" s="141"/>
      <c r="BY692" s="141"/>
      <c r="BZ692" s="141"/>
      <c r="CA692" s="141"/>
      <c r="CB692" s="141"/>
      <c r="CC692" s="141"/>
      <c r="CD692" s="141"/>
      <c r="CE692" s="141"/>
      <c r="CF692" s="141"/>
      <c r="CG692" s="141"/>
    </row>
    <row r="693" spans="1:85" x14ac:dyDescent="0.35">
      <c r="A693" s="155" t="s">
        <v>10935</v>
      </c>
      <c r="B693" s="139" t="s">
        <v>4075</v>
      </c>
      <c r="C693" s="18">
        <v>42290</v>
      </c>
      <c r="D693" s="144">
        <v>0.77222222222222225</v>
      </c>
      <c r="E693" s="141" t="s">
        <v>13275</v>
      </c>
      <c r="F693" s="141">
        <v>4</v>
      </c>
      <c r="G693" s="141" t="s">
        <v>2891</v>
      </c>
      <c r="H693" s="141">
        <v>2015</v>
      </c>
      <c r="I693" s="18"/>
      <c r="J693" s="144"/>
      <c r="K693" s="378"/>
      <c r="L693" s="139" t="s">
        <v>4075</v>
      </c>
      <c r="M693" s="141"/>
      <c r="N693" s="248"/>
      <c r="O693" s="141" t="s">
        <v>26</v>
      </c>
      <c r="P693" s="141"/>
      <c r="Q693" s="141"/>
      <c r="R693" s="141"/>
      <c r="S693" s="141"/>
      <c r="T693" s="141"/>
      <c r="U693" s="141"/>
      <c r="V693" s="141"/>
      <c r="W693" s="139" t="s">
        <v>4075</v>
      </c>
      <c r="X693" s="141" t="s">
        <v>25</v>
      </c>
      <c r="Y693" s="141" t="s">
        <v>27</v>
      </c>
      <c r="Z693" s="141" t="s">
        <v>16</v>
      </c>
      <c r="AA693" s="141" t="s">
        <v>34</v>
      </c>
      <c r="AB693" s="141"/>
      <c r="AC693" s="139" t="s">
        <v>18051</v>
      </c>
      <c r="AD693" s="380"/>
      <c r="AE693" s="139" t="s">
        <v>102</v>
      </c>
      <c r="AF693" s="139" t="s">
        <v>13068</v>
      </c>
      <c r="AG693" s="139" t="s">
        <v>102</v>
      </c>
      <c r="AH693" s="139" t="s">
        <v>1378</v>
      </c>
      <c r="AI693" s="139" t="s">
        <v>7</v>
      </c>
      <c r="AJ693" s="139" t="s">
        <v>7</v>
      </c>
      <c r="AK693" s="139"/>
      <c r="AL693" s="139"/>
      <c r="AM693" s="141" t="s">
        <v>12</v>
      </c>
      <c r="AN693" s="141" t="s">
        <v>8</v>
      </c>
      <c r="AO693" s="139" t="s">
        <v>1477</v>
      </c>
      <c r="AP693" s="139" t="s">
        <v>7</v>
      </c>
      <c r="AQ693" s="139"/>
      <c r="AR693" s="381"/>
      <c r="AS693" s="139" t="s">
        <v>4075</v>
      </c>
      <c r="AT693" s="141" t="s">
        <v>1404</v>
      </c>
      <c r="AU693" s="141"/>
      <c r="AV693" s="383"/>
      <c r="AW693" s="385"/>
      <c r="AX693" s="139"/>
      <c r="AY693" t="s">
        <v>18707</v>
      </c>
      <c r="BA693" s="381"/>
      <c r="BB693" s="139" t="s">
        <v>17</v>
      </c>
      <c r="BC693" s="166"/>
      <c r="BD693" s="166"/>
      <c r="BE693" s="166"/>
      <c r="BF693" s="166"/>
      <c r="BG693" s="166"/>
      <c r="BH693" s="308"/>
      <c r="BI693" s="308"/>
      <c r="BJ693" s="141" t="s">
        <v>26</v>
      </c>
      <c r="BK693" s="141" t="s">
        <v>26</v>
      </c>
      <c r="BL693" s="141"/>
      <c r="BM693" s="141"/>
      <c r="BN693" s="139" t="s">
        <v>4075</v>
      </c>
      <c r="BQ693" s="141"/>
      <c r="BV693" s="141"/>
      <c r="BX693" s="141"/>
      <c r="BY693" s="141"/>
      <c r="BZ693" s="141"/>
      <c r="CA693" s="141"/>
      <c r="CB693" s="141"/>
      <c r="CC693" s="141"/>
      <c r="CD693" s="141"/>
      <c r="CE693" s="141"/>
      <c r="CF693" s="141"/>
      <c r="CG693" s="141"/>
    </row>
    <row r="694" spans="1:85" x14ac:dyDescent="0.35">
      <c r="A694" s="155" t="s">
        <v>10937</v>
      </c>
      <c r="B694" s="139" t="s">
        <v>4075</v>
      </c>
      <c r="C694" s="18">
        <v>42290</v>
      </c>
      <c r="D694" s="144">
        <v>0.60972222222222228</v>
      </c>
      <c r="E694" s="141" t="s">
        <v>13275</v>
      </c>
      <c r="F694" s="141">
        <v>4</v>
      </c>
      <c r="G694" s="141" t="s">
        <v>2891</v>
      </c>
      <c r="H694" s="141">
        <v>2015</v>
      </c>
      <c r="I694" s="18">
        <v>42290</v>
      </c>
      <c r="J694" s="144">
        <v>0.60972222222222228</v>
      </c>
      <c r="K694" s="378"/>
      <c r="L694" s="139" t="s">
        <v>4075</v>
      </c>
      <c r="M694" s="141"/>
      <c r="N694" s="248"/>
      <c r="O694" s="141" t="s">
        <v>26</v>
      </c>
      <c r="P694" s="141"/>
      <c r="Q694" s="141" t="s">
        <v>10938</v>
      </c>
      <c r="R694" s="141" t="s">
        <v>10939</v>
      </c>
      <c r="S694" s="141"/>
      <c r="T694" s="141"/>
      <c r="U694" s="141">
        <v>110721419</v>
      </c>
      <c r="V694" s="141"/>
      <c r="W694" s="139" t="s">
        <v>4075</v>
      </c>
      <c r="X694" s="141" t="s">
        <v>25</v>
      </c>
      <c r="Y694" s="141" t="s">
        <v>27</v>
      </c>
      <c r="Z694" s="141" t="s">
        <v>4</v>
      </c>
      <c r="AA694" s="141" t="s">
        <v>34</v>
      </c>
      <c r="AB694" s="141"/>
      <c r="AC694" s="139" t="s">
        <v>18047</v>
      </c>
      <c r="AD694" s="380"/>
      <c r="AE694" s="139" t="s">
        <v>102</v>
      </c>
      <c r="AF694" s="139" t="s">
        <v>13078</v>
      </c>
      <c r="AG694" s="139" t="s">
        <v>102</v>
      </c>
      <c r="AH694" s="139" t="s">
        <v>1378</v>
      </c>
      <c r="AI694" s="139" t="s">
        <v>87</v>
      </c>
      <c r="AJ694" s="139" t="s">
        <v>87</v>
      </c>
      <c r="AK694" s="139"/>
      <c r="AL694" s="139"/>
      <c r="AM694" s="141" t="s">
        <v>12</v>
      </c>
      <c r="AN694" s="141" t="s">
        <v>8</v>
      </c>
      <c r="AO694" s="139" t="s">
        <v>1614</v>
      </c>
      <c r="AP694" s="139" t="s">
        <v>7</v>
      </c>
      <c r="AQ694" s="139"/>
      <c r="AR694" s="381"/>
      <c r="AS694" s="139" t="s">
        <v>4075</v>
      </c>
      <c r="AT694" s="141" t="s">
        <v>1404</v>
      </c>
      <c r="AU694" s="141"/>
      <c r="AV694" s="383"/>
      <c r="AW694" s="385"/>
      <c r="AX694" s="139"/>
      <c r="AY694" t="s">
        <v>10940</v>
      </c>
      <c r="AZ694">
        <v>17000</v>
      </c>
      <c r="BA694" s="381"/>
      <c r="BB694" s="139" t="s">
        <v>1444</v>
      </c>
      <c r="BC694" s="166"/>
      <c r="BD694" s="166"/>
      <c r="BE694" s="166"/>
      <c r="BF694" s="166"/>
      <c r="BG694" s="166"/>
      <c r="BH694" s="308"/>
      <c r="BI694" s="308"/>
      <c r="BJ694" s="141" t="s">
        <v>26</v>
      </c>
      <c r="BK694" s="141" t="s">
        <v>26</v>
      </c>
      <c r="BL694" s="141"/>
      <c r="BM694" s="141"/>
      <c r="BN694" s="139" t="s">
        <v>4075</v>
      </c>
      <c r="BQ694" s="141"/>
      <c r="BV694" s="141"/>
      <c r="BX694" s="141"/>
      <c r="BY694" s="141"/>
      <c r="BZ694" s="141"/>
      <c r="CA694" s="141"/>
      <c r="CB694" s="141"/>
      <c r="CC694" s="141"/>
      <c r="CD694" s="141"/>
      <c r="CE694" s="141"/>
      <c r="CF694" s="141"/>
      <c r="CG694" s="141"/>
    </row>
    <row r="695" spans="1:85" x14ac:dyDescent="0.35">
      <c r="A695" s="155" t="s">
        <v>19972</v>
      </c>
      <c r="B695" s="139" t="s">
        <v>4075</v>
      </c>
      <c r="C695" s="18">
        <v>42291</v>
      </c>
      <c r="D695" s="144">
        <v>0.5967824074074074</v>
      </c>
      <c r="E695" s="141" t="s">
        <v>13275</v>
      </c>
      <c r="F695" s="141">
        <v>4</v>
      </c>
      <c r="G695" s="141" t="s">
        <v>2891</v>
      </c>
      <c r="H695" s="141">
        <v>2015</v>
      </c>
      <c r="I695" s="18">
        <v>42291</v>
      </c>
      <c r="J695" s="144">
        <v>0.59652777777777777</v>
      </c>
      <c r="K695" s="378"/>
      <c r="L695" s="139" t="s">
        <v>4075</v>
      </c>
      <c r="M695" s="141" t="s">
        <v>28</v>
      </c>
      <c r="N695" s="248">
        <v>44252</v>
      </c>
      <c r="O695" s="141" t="s">
        <v>25</v>
      </c>
      <c r="P695" s="141"/>
      <c r="Q695" s="141" t="s">
        <v>10932</v>
      </c>
      <c r="R695" s="141" t="s">
        <v>10933</v>
      </c>
      <c r="S695" s="141"/>
      <c r="T695" s="141" t="s">
        <v>19973</v>
      </c>
      <c r="U695" s="141"/>
      <c r="V695" s="141"/>
      <c r="W695" s="139" t="s">
        <v>4075</v>
      </c>
      <c r="X695" s="141" t="s">
        <v>25</v>
      </c>
      <c r="Y695" s="141" t="s">
        <v>27</v>
      </c>
      <c r="Z695" s="141"/>
      <c r="AA695" s="141" t="s">
        <v>34</v>
      </c>
      <c r="AB695" s="141"/>
      <c r="AC695" s="139" t="s">
        <v>18050</v>
      </c>
      <c r="AD695" s="380"/>
      <c r="AE695" s="139" t="s">
        <v>107</v>
      </c>
      <c r="AF695" s="139" t="s">
        <v>13076</v>
      </c>
      <c r="AG695" s="139" t="s">
        <v>4130</v>
      </c>
      <c r="AH695" s="139" t="s">
        <v>1380</v>
      </c>
      <c r="AI695" s="139" t="s">
        <v>1518</v>
      </c>
      <c r="AJ695" s="139"/>
      <c r="AK695" s="139" t="s">
        <v>1518</v>
      </c>
      <c r="AL695" s="139" t="s">
        <v>60</v>
      </c>
      <c r="AM695" s="141" t="s">
        <v>9</v>
      </c>
      <c r="AN695" s="141" t="s">
        <v>8</v>
      </c>
      <c r="AO695" s="139"/>
      <c r="AP695" s="139" t="s">
        <v>60</v>
      </c>
      <c r="AQ695" s="139"/>
      <c r="AR695" s="381"/>
      <c r="AS695" s="139" t="s">
        <v>4075</v>
      </c>
      <c r="AT695" s="141" t="s">
        <v>1404</v>
      </c>
      <c r="AU695" s="141"/>
      <c r="AV695" s="383"/>
      <c r="AW695" s="385"/>
      <c r="AX695" s="139" t="s">
        <v>75</v>
      </c>
      <c r="AY695" t="s">
        <v>18251</v>
      </c>
      <c r="BA695" s="381"/>
      <c r="BB695" s="139" t="s">
        <v>1444</v>
      </c>
      <c r="BC695" s="166"/>
      <c r="BD695" s="166"/>
      <c r="BE695" s="166"/>
      <c r="BF695" s="166"/>
      <c r="BG695" s="166"/>
      <c r="BH695" s="308"/>
      <c r="BI695" s="308"/>
      <c r="BJ695" s="141" t="s">
        <v>26</v>
      </c>
      <c r="BK695" s="141" t="s">
        <v>26</v>
      </c>
      <c r="BL695" s="141"/>
      <c r="BM695" s="141"/>
      <c r="BN695" s="139" t="s">
        <v>4075</v>
      </c>
      <c r="BQ695" s="141"/>
      <c r="BV695" s="141"/>
      <c r="BX695" s="141"/>
      <c r="BY695" s="141"/>
      <c r="BZ695" s="141"/>
      <c r="CA695" s="141"/>
      <c r="CB695" s="141"/>
      <c r="CC695" s="141"/>
      <c r="CD695" s="141"/>
      <c r="CE695" s="141"/>
      <c r="CF695" s="141"/>
      <c r="CG695" s="141"/>
    </row>
    <row r="696" spans="1:85" x14ac:dyDescent="0.35">
      <c r="A696" s="155" t="s">
        <v>10934</v>
      </c>
      <c r="B696" s="139" t="s">
        <v>4075</v>
      </c>
      <c r="C696" s="18">
        <v>42291</v>
      </c>
      <c r="D696" s="144">
        <v>0.59513888888888888</v>
      </c>
      <c r="E696" s="141" t="s">
        <v>13275</v>
      </c>
      <c r="F696" s="141">
        <v>4</v>
      </c>
      <c r="G696" s="141" t="s">
        <v>2891</v>
      </c>
      <c r="H696" s="141">
        <v>2015</v>
      </c>
      <c r="I696" s="18">
        <v>42291</v>
      </c>
      <c r="J696" s="144">
        <v>0.59513888888888888</v>
      </c>
      <c r="K696" s="378"/>
      <c r="L696" s="139" t="s">
        <v>4075</v>
      </c>
      <c r="M696" s="141"/>
      <c r="N696" s="248"/>
      <c r="O696" s="141" t="s">
        <v>26</v>
      </c>
      <c r="P696" s="141"/>
      <c r="Q696" s="141" t="s">
        <v>10932</v>
      </c>
      <c r="R696" s="141" t="s">
        <v>10933</v>
      </c>
      <c r="S696" s="141"/>
      <c r="T696" s="141"/>
      <c r="U696" s="141"/>
      <c r="V696" s="141"/>
      <c r="W696" s="139" t="s">
        <v>4075</v>
      </c>
      <c r="X696" s="141" t="s">
        <v>25</v>
      </c>
      <c r="Y696" s="141" t="s">
        <v>27</v>
      </c>
      <c r="Z696" s="141" t="s">
        <v>4</v>
      </c>
      <c r="AA696" s="141" t="s">
        <v>34</v>
      </c>
      <c r="AB696" s="141"/>
      <c r="AC696" s="139" t="s">
        <v>18050</v>
      </c>
      <c r="AD696" s="380"/>
      <c r="AE696" s="139" t="s">
        <v>107</v>
      </c>
      <c r="AF696" s="139" t="s">
        <v>13076</v>
      </c>
      <c r="AG696" s="139" t="s">
        <v>4130</v>
      </c>
      <c r="AH696" s="139" t="s">
        <v>1378</v>
      </c>
      <c r="AI696" s="139" t="s">
        <v>1518</v>
      </c>
      <c r="AJ696" s="139"/>
      <c r="AK696" s="139" t="s">
        <v>1518</v>
      </c>
      <c r="AL696" s="139" t="s">
        <v>7</v>
      </c>
      <c r="AM696" s="141" t="s">
        <v>4004</v>
      </c>
      <c r="AN696" s="141" t="s">
        <v>8</v>
      </c>
      <c r="AO696" s="139" t="s">
        <v>1477</v>
      </c>
      <c r="AP696" s="139" t="s">
        <v>7</v>
      </c>
      <c r="AQ696" s="139"/>
      <c r="AR696" s="381"/>
      <c r="AS696" s="139" t="s">
        <v>4075</v>
      </c>
      <c r="AT696" s="141" t="s">
        <v>1404</v>
      </c>
      <c r="AU696" s="141"/>
      <c r="AV696" s="383"/>
      <c r="AW696" s="385"/>
      <c r="AX696" s="139"/>
      <c r="AY696" t="s">
        <v>18251</v>
      </c>
      <c r="BA696" s="381"/>
      <c r="BB696" s="139" t="s">
        <v>1444</v>
      </c>
      <c r="BC696" s="166"/>
      <c r="BD696" s="166"/>
      <c r="BE696" s="166"/>
      <c r="BF696" s="166"/>
      <c r="BG696" s="166"/>
      <c r="BH696" s="308"/>
      <c r="BI696" s="308"/>
      <c r="BJ696" s="141" t="s">
        <v>26</v>
      </c>
      <c r="BK696" s="141" t="s">
        <v>26</v>
      </c>
      <c r="BL696" s="141"/>
      <c r="BM696" s="141"/>
      <c r="BN696" s="139" t="s">
        <v>4075</v>
      </c>
      <c r="BQ696" s="141"/>
      <c r="BV696" s="141"/>
      <c r="BX696" s="141"/>
      <c r="BY696" s="141"/>
      <c r="BZ696" s="141"/>
      <c r="CA696" s="141"/>
      <c r="CB696" s="141"/>
      <c r="CC696" s="141"/>
      <c r="CD696" s="141"/>
      <c r="CE696" s="141"/>
      <c r="CF696" s="141"/>
      <c r="CG696" s="141"/>
    </row>
    <row r="697" spans="1:85" x14ac:dyDescent="0.35">
      <c r="A697" s="155" t="s">
        <v>10926</v>
      </c>
      <c r="B697" s="139" t="s">
        <v>4075</v>
      </c>
      <c r="C697" s="18">
        <v>42292</v>
      </c>
      <c r="D697" s="144">
        <v>0.78541666666666665</v>
      </c>
      <c r="E697" s="141" t="s">
        <v>13275</v>
      </c>
      <c r="F697" s="141">
        <v>4</v>
      </c>
      <c r="G697" s="141" t="s">
        <v>2891</v>
      </c>
      <c r="H697" s="141">
        <v>2015</v>
      </c>
      <c r="I697" s="18">
        <v>42292</v>
      </c>
      <c r="J697" s="144">
        <v>0.78541666666666665</v>
      </c>
      <c r="K697" s="378"/>
      <c r="L697" s="139" t="s">
        <v>4075</v>
      </c>
      <c r="M697" s="141"/>
      <c r="N697" s="248"/>
      <c r="O697" s="141" t="s">
        <v>26</v>
      </c>
      <c r="P697" s="141"/>
      <c r="Q697" s="141" t="s">
        <v>10927</v>
      </c>
      <c r="R697" s="141" t="s">
        <v>10928</v>
      </c>
      <c r="S697" s="141"/>
      <c r="T697" s="141"/>
      <c r="U697" s="141"/>
      <c r="V697" s="141"/>
      <c r="W697" s="139" t="s">
        <v>4075</v>
      </c>
      <c r="X697" s="141" t="s">
        <v>25</v>
      </c>
      <c r="Y697" s="141" t="s">
        <v>27</v>
      </c>
      <c r="Z697" s="141" t="s">
        <v>16</v>
      </c>
      <c r="AA697" s="141" t="s">
        <v>34</v>
      </c>
      <c r="AB697" s="141"/>
      <c r="AC697" s="139" t="s">
        <v>18051</v>
      </c>
      <c r="AD697" s="380"/>
      <c r="AE697" s="139" t="s">
        <v>105</v>
      </c>
      <c r="AF697" s="139" t="s">
        <v>13076</v>
      </c>
      <c r="AG697" s="139" t="s">
        <v>1518</v>
      </c>
      <c r="AH697" s="139" t="s">
        <v>1378</v>
      </c>
      <c r="AI697" s="139" t="s">
        <v>1518</v>
      </c>
      <c r="AJ697" s="139"/>
      <c r="AK697" s="139" t="s">
        <v>1518</v>
      </c>
      <c r="AL697" s="139" t="s">
        <v>7</v>
      </c>
      <c r="AM697" s="141" t="s">
        <v>4004</v>
      </c>
      <c r="AN697" s="141" t="s">
        <v>8</v>
      </c>
      <c r="AO697" s="139" t="s">
        <v>1614</v>
      </c>
      <c r="AP697" s="139" t="s">
        <v>7</v>
      </c>
      <c r="AQ697" s="139"/>
      <c r="AR697" s="381"/>
      <c r="AS697" s="139" t="s">
        <v>4075</v>
      </c>
      <c r="AT697" s="141" t="s">
        <v>1404</v>
      </c>
      <c r="AU697" s="141"/>
      <c r="AV697" s="383"/>
      <c r="AW697" s="385"/>
      <c r="AX697" s="139"/>
      <c r="AY697" t="s">
        <v>10929</v>
      </c>
      <c r="AZ697">
        <v>12000</v>
      </c>
      <c r="BA697" s="381"/>
      <c r="BB697" s="139" t="s">
        <v>1444</v>
      </c>
      <c r="BC697" s="166"/>
      <c r="BD697" s="166"/>
      <c r="BE697" s="166"/>
      <c r="BF697" s="166"/>
      <c r="BG697" s="166"/>
      <c r="BH697" s="308"/>
      <c r="BI697" s="308"/>
      <c r="BJ697" s="141" t="s">
        <v>26</v>
      </c>
      <c r="BK697" s="141" t="s">
        <v>26</v>
      </c>
      <c r="BL697" s="141"/>
      <c r="BM697" s="141"/>
      <c r="BN697" s="139" t="s">
        <v>4075</v>
      </c>
      <c r="BQ697" s="141"/>
      <c r="BV697" s="141"/>
      <c r="BX697" s="141"/>
      <c r="BY697" s="141"/>
      <c r="BZ697" s="141"/>
      <c r="CA697" s="141"/>
      <c r="CB697" s="141"/>
      <c r="CC697" s="141"/>
      <c r="CD697" s="141"/>
      <c r="CE697" s="141"/>
      <c r="CF697" s="141"/>
      <c r="CG697" s="141"/>
    </row>
    <row r="698" spans="1:85" x14ac:dyDescent="0.35">
      <c r="A698" s="155" t="s">
        <v>10930</v>
      </c>
      <c r="B698" s="139" t="s">
        <v>4075</v>
      </c>
      <c r="C698" s="18">
        <v>42292</v>
      </c>
      <c r="D698" s="144">
        <v>0.63818287037037036</v>
      </c>
      <c r="E698" s="141" t="s">
        <v>13275</v>
      </c>
      <c r="F698" s="141">
        <v>4</v>
      </c>
      <c r="G698" s="141" t="s">
        <v>2891</v>
      </c>
      <c r="H698" s="141">
        <v>2015</v>
      </c>
      <c r="I698" s="18"/>
      <c r="J698" s="144"/>
      <c r="K698" s="378"/>
      <c r="L698" s="139" t="s">
        <v>4075</v>
      </c>
      <c r="M698" s="141" t="s">
        <v>28</v>
      </c>
      <c r="N698" s="248">
        <v>44252</v>
      </c>
      <c r="O698" s="141" t="s">
        <v>25</v>
      </c>
      <c r="P698" s="141"/>
      <c r="Q698" s="141"/>
      <c r="R698" s="141" t="s">
        <v>1944</v>
      </c>
      <c r="S698" s="141"/>
      <c r="T698" s="141" t="s">
        <v>10931</v>
      </c>
      <c r="U698" s="141">
        <v>110732032</v>
      </c>
      <c r="V698" s="141"/>
      <c r="W698" s="139" t="s">
        <v>4075</v>
      </c>
      <c r="X698" s="141" t="s">
        <v>25</v>
      </c>
      <c r="Y698" s="141" t="s">
        <v>27</v>
      </c>
      <c r="Z698" s="141"/>
      <c r="AA698" s="141" t="s">
        <v>34</v>
      </c>
      <c r="AB698" s="141"/>
      <c r="AC698" s="139" t="s">
        <v>18047</v>
      </c>
      <c r="AD698" s="380"/>
      <c r="AE698" s="139" t="s">
        <v>102</v>
      </c>
      <c r="AF698" s="139" t="s">
        <v>13071</v>
      </c>
      <c r="AG698" s="139" t="s">
        <v>102</v>
      </c>
      <c r="AH698" s="139" t="s">
        <v>1378</v>
      </c>
      <c r="AI698" s="139" t="s">
        <v>1387</v>
      </c>
      <c r="AJ698" s="139" t="s">
        <v>1420</v>
      </c>
      <c r="AK698" s="139"/>
      <c r="AL698" s="139"/>
      <c r="AM698" s="141" t="s">
        <v>9</v>
      </c>
      <c r="AN698" s="141" t="s">
        <v>8</v>
      </c>
      <c r="AO698" s="139"/>
      <c r="AP698" s="139" t="s">
        <v>1420</v>
      </c>
      <c r="AQ698" s="139"/>
      <c r="AR698" s="381"/>
      <c r="AS698" s="139" t="s">
        <v>4075</v>
      </c>
      <c r="AT698" s="141" t="s">
        <v>1404</v>
      </c>
      <c r="AU698" s="141"/>
      <c r="AV698" s="383"/>
      <c r="AW698" s="385"/>
      <c r="AX698" s="139" t="s">
        <v>143</v>
      </c>
      <c r="AY698" t="s">
        <v>18708</v>
      </c>
      <c r="BA698" s="381"/>
      <c r="BB698" s="139" t="s">
        <v>1444</v>
      </c>
      <c r="BC698" s="166"/>
      <c r="BD698" s="166"/>
      <c r="BE698" s="166"/>
      <c r="BF698" s="166"/>
      <c r="BG698" s="166"/>
      <c r="BH698" s="308"/>
      <c r="BI698" s="308"/>
      <c r="BJ698" s="141" t="s">
        <v>26</v>
      </c>
      <c r="BK698" s="141" t="s">
        <v>26</v>
      </c>
      <c r="BL698" s="141"/>
      <c r="BM698" s="141"/>
      <c r="BN698" s="139" t="s">
        <v>4075</v>
      </c>
      <c r="BQ698" s="141"/>
      <c r="BV698" s="141"/>
      <c r="BX698" s="141"/>
      <c r="BY698" s="141"/>
      <c r="BZ698" s="141"/>
      <c r="CA698" s="141"/>
      <c r="CB698" s="141"/>
      <c r="CC698" s="141"/>
      <c r="CD698" s="141"/>
      <c r="CE698" s="141"/>
      <c r="CF698" s="141"/>
      <c r="CG698" s="141"/>
    </row>
    <row r="699" spans="1:85" x14ac:dyDescent="0.35">
      <c r="A699" s="155" t="s">
        <v>10923</v>
      </c>
      <c r="B699" s="139" t="s">
        <v>4075</v>
      </c>
      <c r="C699" s="18">
        <v>42293</v>
      </c>
      <c r="D699" s="144">
        <v>0.40486111111111112</v>
      </c>
      <c r="E699" s="141" t="s">
        <v>13275</v>
      </c>
      <c r="F699" s="141">
        <v>4</v>
      </c>
      <c r="G699" s="141" t="s">
        <v>2891</v>
      </c>
      <c r="H699" s="141">
        <v>2015</v>
      </c>
      <c r="I699" s="18">
        <v>42293</v>
      </c>
      <c r="J699" s="144">
        <v>0.41736111111111113</v>
      </c>
      <c r="K699" s="378"/>
      <c r="L699" s="139" t="s">
        <v>4075</v>
      </c>
      <c r="M699" s="141"/>
      <c r="N699" s="248"/>
      <c r="O699" s="141" t="s">
        <v>26</v>
      </c>
      <c r="P699" s="141"/>
      <c r="Q699" s="141" t="s">
        <v>10924</v>
      </c>
      <c r="R699" s="141" t="s">
        <v>10925</v>
      </c>
      <c r="S699" s="141"/>
      <c r="T699" s="141"/>
      <c r="U699" s="141">
        <v>110733731</v>
      </c>
      <c r="V699" s="141"/>
      <c r="W699" s="139" t="s">
        <v>4075</v>
      </c>
      <c r="X699" s="141" t="s">
        <v>25</v>
      </c>
      <c r="Y699" s="141" t="s">
        <v>27</v>
      </c>
      <c r="Z699" s="141" t="s">
        <v>4</v>
      </c>
      <c r="AA699" s="141" t="s">
        <v>34</v>
      </c>
      <c r="AB699" s="141"/>
      <c r="AC699" s="139" t="s">
        <v>18049</v>
      </c>
      <c r="AD699" s="380"/>
      <c r="AE699" s="139" t="s">
        <v>102</v>
      </c>
      <c r="AF699" s="139" t="s">
        <v>13068</v>
      </c>
      <c r="AG699" s="139" t="s">
        <v>102</v>
      </c>
      <c r="AH699" s="139" t="s">
        <v>1378</v>
      </c>
      <c r="AI699" s="139" t="s">
        <v>7</v>
      </c>
      <c r="AJ699" s="139" t="s">
        <v>7</v>
      </c>
      <c r="AK699" s="139"/>
      <c r="AL699" s="139"/>
      <c r="AM699" s="141"/>
      <c r="AN699" s="141" t="s">
        <v>8</v>
      </c>
      <c r="AO699" s="139" t="s">
        <v>1614</v>
      </c>
      <c r="AP699" s="139" t="s">
        <v>7</v>
      </c>
      <c r="AQ699" s="139"/>
      <c r="AR699" s="381"/>
      <c r="AS699" s="139" t="s">
        <v>4075</v>
      </c>
      <c r="AT699" s="141" t="s">
        <v>43</v>
      </c>
      <c r="AU699" s="141">
        <v>154</v>
      </c>
      <c r="AV699" s="383"/>
      <c r="AW699" s="385"/>
      <c r="AX699" s="139"/>
      <c r="AY699" t="s">
        <v>18709</v>
      </c>
      <c r="AZ699">
        <v>12000</v>
      </c>
      <c r="BA699" s="381"/>
      <c r="BB699" s="139" t="s">
        <v>17</v>
      </c>
      <c r="BC699" s="166"/>
      <c r="BD699" s="166"/>
      <c r="BE699" s="166"/>
      <c r="BF699" s="166"/>
      <c r="BG699" s="166"/>
      <c r="BH699" s="308"/>
      <c r="BI699" s="308"/>
      <c r="BJ699" s="141" t="s">
        <v>26</v>
      </c>
      <c r="BK699" s="141" t="s">
        <v>26</v>
      </c>
      <c r="BL699" s="141"/>
      <c r="BM699" s="141"/>
      <c r="BN699" s="139" t="s">
        <v>4075</v>
      </c>
      <c r="BQ699" s="141"/>
      <c r="BV699" s="141"/>
      <c r="BX699" s="141"/>
      <c r="BY699" s="141"/>
      <c r="BZ699" s="141"/>
      <c r="CA699" s="141"/>
      <c r="CB699" s="141"/>
      <c r="CC699" s="141"/>
      <c r="CD699" s="141"/>
      <c r="CE699" s="141"/>
      <c r="CF699" s="141"/>
      <c r="CG699" s="141"/>
    </row>
    <row r="700" spans="1:85" x14ac:dyDescent="0.35">
      <c r="A700" s="155" t="s">
        <v>10920</v>
      </c>
      <c r="B700" s="139" t="s">
        <v>4075</v>
      </c>
      <c r="C700" s="18">
        <v>42294</v>
      </c>
      <c r="D700" s="144">
        <v>0.29444444444444445</v>
      </c>
      <c r="E700" s="141" t="s">
        <v>13275</v>
      </c>
      <c r="F700" s="141">
        <v>4</v>
      </c>
      <c r="G700" s="141" t="s">
        <v>2891</v>
      </c>
      <c r="H700" s="141">
        <v>2015</v>
      </c>
      <c r="I700" s="18">
        <v>42294</v>
      </c>
      <c r="J700" s="144">
        <v>0.29444444444444445</v>
      </c>
      <c r="K700" s="378"/>
      <c r="L700" s="139" t="s">
        <v>4075</v>
      </c>
      <c r="M700" s="141"/>
      <c r="N700" s="248"/>
      <c r="O700" s="141" t="s">
        <v>26</v>
      </c>
      <c r="P700" s="141"/>
      <c r="Q700" s="141" t="s">
        <v>10921</v>
      </c>
      <c r="R700" s="141" t="s">
        <v>10922</v>
      </c>
      <c r="S700" s="141"/>
      <c r="T700" s="141"/>
      <c r="U700" s="141"/>
      <c r="V700" s="141"/>
      <c r="W700" s="139" t="s">
        <v>4075</v>
      </c>
      <c r="X700" s="141" t="s">
        <v>25</v>
      </c>
      <c r="Y700" s="141" t="s">
        <v>27</v>
      </c>
      <c r="Z700" s="141" t="s">
        <v>4</v>
      </c>
      <c r="AA700" s="141" t="s">
        <v>34</v>
      </c>
      <c r="AB700" s="141"/>
      <c r="AC700" s="139" t="s">
        <v>18050</v>
      </c>
      <c r="AD700" s="380"/>
      <c r="AE700" s="139" t="s">
        <v>102</v>
      </c>
      <c r="AF700" s="139" t="s">
        <v>13078</v>
      </c>
      <c r="AG700" s="139" t="s">
        <v>102</v>
      </c>
      <c r="AH700" s="139" t="s">
        <v>1378</v>
      </c>
      <c r="AI700" s="139" t="s">
        <v>87</v>
      </c>
      <c r="AJ700" s="139" t="s">
        <v>87</v>
      </c>
      <c r="AK700" s="139"/>
      <c r="AL700" s="139"/>
      <c r="AM700" s="141" t="s">
        <v>4004</v>
      </c>
      <c r="AN700" s="141" t="s">
        <v>8</v>
      </c>
      <c r="AO700" s="139" t="s">
        <v>1614</v>
      </c>
      <c r="AP700" s="139" t="s">
        <v>7</v>
      </c>
      <c r="AQ700" s="139"/>
      <c r="AR700" s="381"/>
      <c r="AS700" s="139" t="s">
        <v>4075</v>
      </c>
      <c r="AT700" s="141" t="s">
        <v>1404</v>
      </c>
      <c r="AU700" s="141"/>
      <c r="AV700" s="383"/>
      <c r="AW700" s="385"/>
      <c r="AX700" s="139"/>
      <c r="AY700" t="s">
        <v>18334</v>
      </c>
      <c r="AZ700">
        <v>12000</v>
      </c>
      <c r="BA700" s="381"/>
      <c r="BB700" s="139" t="s">
        <v>1450</v>
      </c>
      <c r="BC700" s="166"/>
      <c r="BD700" s="166"/>
      <c r="BE700" s="166"/>
      <c r="BF700" s="166"/>
      <c r="BG700" s="166"/>
      <c r="BH700" s="308"/>
      <c r="BI700" s="308"/>
      <c r="BJ700" s="141" t="s">
        <v>26</v>
      </c>
      <c r="BK700" s="141" t="s">
        <v>26</v>
      </c>
      <c r="BL700" s="141"/>
      <c r="BM700" s="141"/>
      <c r="BN700" s="139" t="s">
        <v>4075</v>
      </c>
      <c r="BQ700" s="141"/>
      <c r="BV700" s="141"/>
      <c r="BX700" s="141"/>
      <c r="BY700" s="141"/>
      <c r="BZ700" s="141"/>
      <c r="CA700" s="141"/>
      <c r="CB700" s="141"/>
      <c r="CC700" s="141"/>
      <c r="CD700" s="141"/>
      <c r="CE700" s="141"/>
      <c r="CF700" s="141"/>
      <c r="CG700" s="141"/>
    </row>
    <row r="701" spans="1:85" x14ac:dyDescent="0.35">
      <c r="A701" s="155" t="s">
        <v>10916</v>
      </c>
      <c r="B701" s="139" t="s">
        <v>4075</v>
      </c>
      <c r="C701" s="18">
        <v>42295</v>
      </c>
      <c r="D701" s="144">
        <v>0.83750000000000002</v>
      </c>
      <c r="E701" s="141" t="s">
        <v>13276</v>
      </c>
      <c r="F701" s="141">
        <v>4</v>
      </c>
      <c r="G701" s="141" t="s">
        <v>2891</v>
      </c>
      <c r="H701" s="141">
        <v>2015</v>
      </c>
      <c r="I701" s="18">
        <v>42295</v>
      </c>
      <c r="J701" s="144">
        <v>0.83750000000000002</v>
      </c>
      <c r="K701" s="378"/>
      <c r="L701" s="139" t="s">
        <v>4075</v>
      </c>
      <c r="M701" s="141"/>
      <c r="N701" s="248"/>
      <c r="O701" s="141" t="s">
        <v>26</v>
      </c>
      <c r="P701" s="141"/>
      <c r="Q701" s="141" t="s">
        <v>10917</v>
      </c>
      <c r="R701" s="141" t="s">
        <v>10918</v>
      </c>
      <c r="S701" s="141"/>
      <c r="T701" s="141"/>
      <c r="U701" s="141"/>
      <c r="V701" s="141" t="s">
        <v>10919</v>
      </c>
      <c r="W701" s="139" t="s">
        <v>4075</v>
      </c>
      <c r="X701" s="141" t="s">
        <v>25</v>
      </c>
      <c r="Y701" s="141" t="s">
        <v>27</v>
      </c>
      <c r="Z701" s="141" t="s">
        <v>4</v>
      </c>
      <c r="AA701" s="141" t="s">
        <v>34</v>
      </c>
      <c r="AB701" s="141"/>
      <c r="AC701" s="139" t="s">
        <v>18049</v>
      </c>
      <c r="AD701" s="380"/>
      <c r="AE701" s="139" t="s">
        <v>102</v>
      </c>
      <c r="AF701" s="139" t="s">
        <v>13086</v>
      </c>
      <c r="AG701" s="139" t="s">
        <v>102</v>
      </c>
      <c r="AH701" s="139" t="s">
        <v>1378</v>
      </c>
      <c r="AI701" s="139" t="s">
        <v>1406</v>
      </c>
      <c r="AJ701" s="139" t="s">
        <v>1406</v>
      </c>
      <c r="AK701" s="139"/>
      <c r="AL701" s="139"/>
      <c r="AM701" s="141" t="s">
        <v>4004</v>
      </c>
      <c r="AN701" s="141" t="s">
        <v>8</v>
      </c>
      <c r="AO701" s="139" t="s">
        <v>1614</v>
      </c>
      <c r="AP701" s="139" t="s">
        <v>7</v>
      </c>
      <c r="AQ701" s="139"/>
      <c r="AR701" s="381"/>
      <c r="AS701" s="139" t="s">
        <v>4075</v>
      </c>
      <c r="AT701" s="141" t="s">
        <v>1404</v>
      </c>
      <c r="AU701" s="141"/>
      <c r="AV701" s="383"/>
      <c r="AW701" s="385"/>
      <c r="AX701" s="139"/>
      <c r="AY701" t="s">
        <v>18710</v>
      </c>
      <c r="AZ701">
        <v>12000</v>
      </c>
      <c r="BA701" s="381"/>
      <c r="BB701" s="139" t="s">
        <v>17</v>
      </c>
      <c r="BC701" s="166"/>
      <c r="BD701" s="166"/>
      <c r="BE701" s="166"/>
      <c r="BF701" s="166"/>
      <c r="BG701" s="166"/>
      <c r="BH701" s="308"/>
      <c r="BI701" s="308"/>
      <c r="BJ701" s="141" t="s">
        <v>26</v>
      </c>
      <c r="BK701" s="141" t="s">
        <v>26</v>
      </c>
      <c r="BL701" s="141"/>
      <c r="BM701" s="141"/>
      <c r="BN701" s="139" t="s">
        <v>4075</v>
      </c>
      <c r="BQ701" s="141"/>
      <c r="BV701" s="141"/>
      <c r="BX701" s="141"/>
      <c r="BY701" s="141"/>
      <c r="BZ701" s="141"/>
      <c r="CA701" s="141"/>
      <c r="CB701" s="141"/>
      <c r="CC701" s="141"/>
      <c r="CD701" s="141"/>
      <c r="CE701" s="141"/>
      <c r="CF701" s="141"/>
      <c r="CG701" s="141"/>
    </row>
    <row r="702" spans="1:85" x14ac:dyDescent="0.35">
      <c r="A702" s="155" t="s">
        <v>10912</v>
      </c>
      <c r="B702" s="139" t="s">
        <v>4075</v>
      </c>
      <c r="C702" s="18">
        <v>42297</v>
      </c>
      <c r="D702" s="144">
        <v>0.24930555555555556</v>
      </c>
      <c r="E702" s="141" t="s">
        <v>13276</v>
      </c>
      <c r="F702" s="141">
        <v>4</v>
      </c>
      <c r="G702" s="141" t="s">
        <v>2891</v>
      </c>
      <c r="H702" s="141">
        <v>2015</v>
      </c>
      <c r="I702" s="18">
        <v>42297</v>
      </c>
      <c r="J702" s="144">
        <v>0.24930555555555556</v>
      </c>
      <c r="K702" s="378"/>
      <c r="L702" s="139" t="s">
        <v>4075</v>
      </c>
      <c r="M702" s="141"/>
      <c r="N702" s="248"/>
      <c r="O702" s="141" t="s">
        <v>26</v>
      </c>
      <c r="P702" s="141"/>
      <c r="Q702" s="141" t="s">
        <v>10913</v>
      </c>
      <c r="R702" s="141" t="s">
        <v>10914</v>
      </c>
      <c r="S702" s="141"/>
      <c r="T702" s="141"/>
      <c r="U702" s="141">
        <v>110772551</v>
      </c>
      <c r="V702" s="141"/>
      <c r="W702" s="139" t="s">
        <v>4075</v>
      </c>
      <c r="X702" s="141" t="s">
        <v>25</v>
      </c>
      <c r="Y702" s="141" t="s">
        <v>27</v>
      </c>
      <c r="Z702" s="141" t="s">
        <v>4</v>
      </c>
      <c r="AA702" s="141" t="s">
        <v>34</v>
      </c>
      <c r="AB702" s="141"/>
      <c r="AC702" s="139" t="s">
        <v>18047</v>
      </c>
      <c r="AD702" s="380"/>
      <c r="AE702" s="139" t="s">
        <v>102</v>
      </c>
      <c r="AF702" s="139" t="s">
        <v>13071</v>
      </c>
      <c r="AG702" s="139" t="s">
        <v>102</v>
      </c>
      <c r="AH702" s="139" t="s">
        <v>1378</v>
      </c>
      <c r="AI702" s="139" t="s">
        <v>1557</v>
      </c>
      <c r="AJ702" s="139" t="s">
        <v>1557</v>
      </c>
      <c r="AK702" s="139"/>
      <c r="AL702" s="139"/>
      <c r="AM702" s="141" t="s">
        <v>10915</v>
      </c>
      <c r="AN702" s="141" t="s">
        <v>8</v>
      </c>
      <c r="AO702" s="139" t="s">
        <v>1614</v>
      </c>
      <c r="AP702" s="139" t="s">
        <v>7</v>
      </c>
      <c r="AQ702" s="139"/>
      <c r="AR702" s="381"/>
      <c r="AS702" s="139" t="s">
        <v>4075</v>
      </c>
      <c r="AT702" s="141" t="s">
        <v>1404</v>
      </c>
      <c r="AU702" s="141"/>
      <c r="AV702" s="383"/>
      <c r="AW702" s="385"/>
      <c r="AX702" s="139"/>
      <c r="AY702" t="s">
        <v>18711</v>
      </c>
      <c r="AZ702">
        <v>12000</v>
      </c>
      <c r="BA702" s="381"/>
      <c r="BB702" s="139" t="s">
        <v>1452</v>
      </c>
      <c r="BC702" s="166"/>
      <c r="BD702" s="166"/>
      <c r="BE702" s="166"/>
      <c r="BF702" s="166"/>
      <c r="BG702" s="166"/>
      <c r="BH702" s="308"/>
      <c r="BI702" s="308"/>
      <c r="BJ702" s="141" t="s">
        <v>26</v>
      </c>
      <c r="BK702" s="141" t="s">
        <v>26</v>
      </c>
      <c r="BL702" s="141"/>
      <c r="BM702" s="141"/>
      <c r="BN702" s="139" t="s">
        <v>4075</v>
      </c>
      <c r="BQ702" s="141"/>
      <c r="BV702" s="141"/>
      <c r="BX702" s="141"/>
      <c r="BY702" s="141"/>
      <c r="BZ702" s="141"/>
      <c r="CA702" s="141"/>
      <c r="CB702" s="141"/>
      <c r="CC702" s="141"/>
      <c r="CD702" s="141"/>
      <c r="CE702" s="141"/>
      <c r="CF702" s="141"/>
      <c r="CG702" s="141"/>
    </row>
    <row r="703" spans="1:85" x14ac:dyDescent="0.35">
      <c r="A703" s="155" t="s">
        <v>10909</v>
      </c>
      <c r="B703" s="139" t="s">
        <v>4075</v>
      </c>
      <c r="C703" s="18">
        <v>42302</v>
      </c>
      <c r="D703" s="144">
        <v>0.24305555555555555</v>
      </c>
      <c r="E703" s="141" t="s">
        <v>13277</v>
      </c>
      <c r="F703" s="141">
        <v>4</v>
      </c>
      <c r="G703" s="141" t="s">
        <v>2891</v>
      </c>
      <c r="H703" s="141">
        <v>2015</v>
      </c>
      <c r="I703" s="18">
        <v>42302</v>
      </c>
      <c r="J703" s="144">
        <v>0.24305555555555555</v>
      </c>
      <c r="K703" s="378"/>
      <c r="L703" s="139" t="s">
        <v>4075</v>
      </c>
      <c r="M703" s="141"/>
      <c r="N703" s="248"/>
      <c r="O703" s="141" t="s">
        <v>26</v>
      </c>
      <c r="P703" s="141"/>
      <c r="Q703" s="141" t="s">
        <v>10910</v>
      </c>
      <c r="R703" s="141" t="s">
        <v>10911</v>
      </c>
      <c r="S703" s="141"/>
      <c r="T703" s="141"/>
      <c r="U703" s="141"/>
      <c r="V703" s="141"/>
      <c r="W703" s="139" t="s">
        <v>4075</v>
      </c>
      <c r="X703" s="141" t="s">
        <v>25</v>
      </c>
      <c r="Y703" s="141" t="s">
        <v>27</v>
      </c>
      <c r="Z703" s="141" t="s">
        <v>4</v>
      </c>
      <c r="AA703" s="141" t="s">
        <v>34</v>
      </c>
      <c r="AB703" s="141"/>
      <c r="AC703" s="139" t="s">
        <v>18047</v>
      </c>
      <c r="AD703" s="380"/>
      <c r="AE703" s="139" t="s">
        <v>107</v>
      </c>
      <c r="AF703" s="139" t="s">
        <v>13076</v>
      </c>
      <c r="AG703" s="139" t="s">
        <v>4130</v>
      </c>
      <c r="AH703" s="139" t="s">
        <v>1378</v>
      </c>
      <c r="AI703" s="139" t="s">
        <v>1518</v>
      </c>
      <c r="AJ703" s="139"/>
      <c r="AK703" s="139" t="s">
        <v>1518</v>
      </c>
      <c r="AL703" s="139" t="s">
        <v>7</v>
      </c>
      <c r="AM703" s="141" t="s">
        <v>4004</v>
      </c>
      <c r="AN703" s="141" t="s">
        <v>8</v>
      </c>
      <c r="AO703" s="139" t="s">
        <v>1614</v>
      </c>
      <c r="AP703" s="139" t="s">
        <v>7</v>
      </c>
      <c r="AQ703" s="139"/>
      <c r="AR703" s="381"/>
      <c r="AS703" s="139" t="s">
        <v>4075</v>
      </c>
      <c r="AT703" s="141" t="s">
        <v>44</v>
      </c>
      <c r="AU703" s="141">
        <v>530</v>
      </c>
      <c r="AV703" s="383"/>
      <c r="AW703" s="385"/>
      <c r="AX703" s="139"/>
      <c r="AY703" t="s">
        <v>18712</v>
      </c>
      <c r="AZ703">
        <v>21000</v>
      </c>
      <c r="BA703" s="381"/>
      <c r="BB703" s="139" t="s">
        <v>1450</v>
      </c>
      <c r="BC703" s="166"/>
      <c r="BD703" s="166"/>
      <c r="BE703" s="166"/>
      <c r="BF703" s="166"/>
      <c r="BG703" s="166"/>
      <c r="BH703" s="308"/>
      <c r="BI703" s="308"/>
      <c r="BJ703" s="141" t="s">
        <v>26</v>
      </c>
      <c r="BK703" s="141" t="s">
        <v>26</v>
      </c>
      <c r="BL703" s="141"/>
      <c r="BM703" s="141"/>
      <c r="BN703" s="139" t="s">
        <v>4075</v>
      </c>
      <c r="BQ703" s="141"/>
      <c r="BV703" s="141"/>
      <c r="BX703" s="141"/>
      <c r="BY703" s="141"/>
      <c r="BZ703" s="141"/>
      <c r="CA703" s="141"/>
      <c r="CB703" s="141"/>
      <c r="CC703" s="141"/>
      <c r="CD703" s="141"/>
      <c r="CE703" s="141"/>
      <c r="CF703" s="141"/>
      <c r="CG703" s="141"/>
    </row>
    <row r="704" spans="1:85" x14ac:dyDescent="0.35">
      <c r="A704" s="155" t="s">
        <v>10904</v>
      </c>
      <c r="B704" s="139" t="s">
        <v>4075</v>
      </c>
      <c r="C704" s="18">
        <v>42304</v>
      </c>
      <c r="D704" s="144">
        <v>0.81041666666666667</v>
      </c>
      <c r="E704" s="141" t="s">
        <v>13277</v>
      </c>
      <c r="F704" s="141">
        <v>4</v>
      </c>
      <c r="G704" s="141" t="s">
        <v>2891</v>
      </c>
      <c r="H704" s="141">
        <v>2015</v>
      </c>
      <c r="I704" s="18"/>
      <c r="J704" s="144"/>
      <c r="K704" s="378"/>
      <c r="L704" s="139" t="s">
        <v>4075</v>
      </c>
      <c r="M704" s="141"/>
      <c r="N704" s="248"/>
      <c r="O704" s="141" t="s">
        <v>26</v>
      </c>
      <c r="P704" s="141"/>
      <c r="Q704" s="141" t="s">
        <v>10905</v>
      </c>
      <c r="R704" s="141"/>
      <c r="S704" s="141"/>
      <c r="T704" s="141"/>
      <c r="U704" s="141"/>
      <c r="V704" s="141"/>
      <c r="W704" s="139" t="s">
        <v>4075</v>
      </c>
      <c r="X704" s="141" t="s">
        <v>25</v>
      </c>
      <c r="Y704" s="141" t="s">
        <v>27</v>
      </c>
      <c r="Z704" s="141" t="s">
        <v>4</v>
      </c>
      <c r="AA704" s="141" t="s">
        <v>34</v>
      </c>
      <c r="AB704" s="141"/>
      <c r="AC704" s="139" t="s">
        <v>18049</v>
      </c>
      <c r="AD704" s="380"/>
      <c r="AE704" s="139" t="s">
        <v>102</v>
      </c>
      <c r="AF704" s="139" t="s">
        <v>13071</v>
      </c>
      <c r="AG704" s="139" t="s">
        <v>102</v>
      </c>
      <c r="AH704" s="139" t="s">
        <v>1378</v>
      </c>
      <c r="AI704" s="139"/>
      <c r="AJ704" s="139"/>
      <c r="AK704" s="139"/>
      <c r="AL704" s="139"/>
      <c r="AM704" s="141" t="s">
        <v>4004</v>
      </c>
      <c r="AN704" s="141" t="s">
        <v>8</v>
      </c>
      <c r="AO704" s="139" t="s">
        <v>1477</v>
      </c>
      <c r="AP704" s="139" t="s">
        <v>7</v>
      </c>
      <c r="AQ704" s="139"/>
      <c r="AR704" s="381"/>
      <c r="AS704" s="139" t="s">
        <v>4075</v>
      </c>
      <c r="AT704" s="141" t="s">
        <v>1404</v>
      </c>
      <c r="AU704" s="141"/>
      <c r="AV704" s="383"/>
      <c r="AW704" s="385"/>
      <c r="AX704" s="139"/>
      <c r="AY704" t="s">
        <v>18713</v>
      </c>
      <c r="BA704" s="381"/>
      <c r="BB704" s="139" t="s">
        <v>1444</v>
      </c>
      <c r="BC704" s="166"/>
      <c r="BD704" s="166"/>
      <c r="BE704" s="166"/>
      <c r="BF704" s="166"/>
      <c r="BG704" s="166"/>
      <c r="BH704" s="308"/>
      <c r="BI704" s="308"/>
      <c r="BJ704" s="141" t="s">
        <v>26</v>
      </c>
      <c r="BK704" s="141" t="s">
        <v>26</v>
      </c>
      <c r="BL704" s="141"/>
      <c r="BM704" s="141"/>
      <c r="BN704" s="139" t="s">
        <v>4075</v>
      </c>
      <c r="BQ704" s="141"/>
      <c r="BV704" s="141"/>
      <c r="BX704" s="141"/>
      <c r="BY704" s="141"/>
      <c r="BZ704" s="141"/>
      <c r="CA704" s="141"/>
      <c r="CB704" s="141"/>
      <c r="CC704" s="141"/>
      <c r="CD704" s="141"/>
      <c r="CE704" s="141"/>
      <c r="CF704" s="141"/>
      <c r="CG704" s="141"/>
    </row>
    <row r="705" spans="1:85" x14ac:dyDescent="0.35">
      <c r="A705" s="155" t="s">
        <v>10906</v>
      </c>
      <c r="B705" s="139" t="s">
        <v>4075</v>
      </c>
      <c r="C705" s="18">
        <v>42304</v>
      </c>
      <c r="D705" s="144">
        <v>0.67708333333333337</v>
      </c>
      <c r="E705" s="141" t="s">
        <v>13277</v>
      </c>
      <c r="F705" s="141">
        <v>4</v>
      </c>
      <c r="G705" s="141" t="s">
        <v>2891</v>
      </c>
      <c r="H705" s="141">
        <v>2015</v>
      </c>
      <c r="I705" s="18">
        <v>42304</v>
      </c>
      <c r="J705" s="144">
        <v>0.78402777777777777</v>
      </c>
      <c r="K705" s="378"/>
      <c r="L705" s="139" t="s">
        <v>4075</v>
      </c>
      <c r="M705" s="141"/>
      <c r="N705" s="248"/>
      <c r="O705" s="141" t="s">
        <v>26</v>
      </c>
      <c r="P705" s="141"/>
      <c r="Q705" s="141" t="s">
        <v>10907</v>
      </c>
      <c r="R705" s="141" t="s">
        <v>10908</v>
      </c>
      <c r="S705" s="141"/>
      <c r="T705" s="141"/>
      <c r="U705" s="141"/>
      <c r="V705" s="141"/>
      <c r="W705" s="139" t="s">
        <v>4075</v>
      </c>
      <c r="X705" s="141" t="s">
        <v>25</v>
      </c>
      <c r="Y705" s="141" t="s">
        <v>27</v>
      </c>
      <c r="Z705" s="141" t="s">
        <v>4</v>
      </c>
      <c r="AA705" s="141" t="s">
        <v>34</v>
      </c>
      <c r="AB705" s="141"/>
      <c r="AC705" s="139" t="s">
        <v>18050</v>
      </c>
      <c r="AD705" s="380"/>
      <c r="AE705" s="139" t="s">
        <v>102</v>
      </c>
      <c r="AF705" s="139" t="s">
        <v>13082</v>
      </c>
      <c r="AG705" s="139" t="s">
        <v>102</v>
      </c>
      <c r="AH705" s="139" t="s">
        <v>1378</v>
      </c>
      <c r="AI705" s="139" t="s">
        <v>60</v>
      </c>
      <c r="AJ705" s="139" t="s">
        <v>60</v>
      </c>
      <c r="AK705" s="139"/>
      <c r="AL705" s="139"/>
      <c r="AM705" s="141" t="s">
        <v>1537</v>
      </c>
      <c r="AN705" s="141" t="s">
        <v>8</v>
      </c>
      <c r="AO705" s="139" t="s">
        <v>1477</v>
      </c>
      <c r="AP705" s="139" t="s">
        <v>60</v>
      </c>
      <c r="AQ705" s="139"/>
      <c r="AR705" s="381"/>
      <c r="AS705" s="139" t="s">
        <v>4075</v>
      </c>
      <c r="AT705" s="141" t="s">
        <v>1404</v>
      </c>
      <c r="AU705" s="141"/>
      <c r="AV705" s="383"/>
      <c r="AW705" s="385"/>
      <c r="AX705" s="139"/>
      <c r="AY705" t="s">
        <v>18449</v>
      </c>
      <c r="BA705" s="381"/>
      <c r="BB705" s="139" t="s">
        <v>1450</v>
      </c>
      <c r="BC705" s="166"/>
      <c r="BD705" s="166"/>
      <c r="BE705" s="166"/>
      <c r="BF705" s="166"/>
      <c r="BG705" s="166"/>
      <c r="BH705" s="308"/>
      <c r="BI705" s="308"/>
      <c r="BJ705" s="141" t="s">
        <v>26</v>
      </c>
      <c r="BK705" s="141" t="s">
        <v>26</v>
      </c>
      <c r="BL705" s="141"/>
      <c r="BM705" s="141"/>
      <c r="BN705" s="139" t="s">
        <v>4075</v>
      </c>
      <c r="BQ705" s="141"/>
      <c r="BV705" s="141"/>
      <c r="BX705" s="141"/>
      <c r="BY705" s="141"/>
      <c r="BZ705" s="141"/>
      <c r="CA705" s="141"/>
      <c r="CB705" s="141"/>
      <c r="CC705" s="141"/>
      <c r="CD705" s="141"/>
      <c r="CE705" s="141"/>
      <c r="CF705" s="141"/>
      <c r="CG705" s="141"/>
    </row>
    <row r="706" spans="1:85" x14ac:dyDescent="0.35">
      <c r="A706" s="155" t="s">
        <v>10902</v>
      </c>
      <c r="B706" s="139" t="s">
        <v>4075</v>
      </c>
      <c r="C706" s="18">
        <v>42305</v>
      </c>
      <c r="D706" s="144">
        <v>4.5138888888888888E-2</v>
      </c>
      <c r="E706" s="141" t="s">
        <v>13277</v>
      </c>
      <c r="F706" s="141">
        <v>4</v>
      </c>
      <c r="G706" s="141" t="s">
        <v>2891</v>
      </c>
      <c r="H706" s="141">
        <v>2015</v>
      </c>
      <c r="I706" s="18"/>
      <c r="J706" s="144"/>
      <c r="K706" s="378"/>
      <c r="L706" s="139" t="s">
        <v>4075</v>
      </c>
      <c r="M706" s="141"/>
      <c r="N706" s="248"/>
      <c r="O706" s="141" t="s">
        <v>26</v>
      </c>
      <c r="P706" s="141"/>
      <c r="Q706" s="141" t="s">
        <v>10903</v>
      </c>
      <c r="R706" s="141"/>
      <c r="S706" s="141"/>
      <c r="T706" s="141"/>
      <c r="U706" s="141"/>
      <c r="V706" s="141"/>
      <c r="W706" s="139" t="s">
        <v>4075</v>
      </c>
      <c r="X706" s="141" t="s">
        <v>25</v>
      </c>
      <c r="Y706" s="141" t="s">
        <v>27</v>
      </c>
      <c r="Z706" s="141" t="s">
        <v>4</v>
      </c>
      <c r="AA706" s="141" t="s">
        <v>34</v>
      </c>
      <c r="AB706" s="141"/>
      <c r="AC706" s="139" t="s">
        <v>18049</v>
      </c>
      <c r="AD706" s="380"/>
      <c r="AE706" s="139" t="s">
        <v>102</v>
      </c>
      <c r="AF706" s="139" t="s">
        <v>13068</v>
      </c>
      <c r="AG706" s="139" t="s">
        <v>102</v>
      </c>
      <c r="AH706" s="139" t="s">
        <v>1378</v>
      </c>
      <c r="AI706" s="139" t="s">
        <v>7</v>
      </c>
      <c r="AJ706" s="139" t="s">
        <v>7</v>
      </c>
      <c r="AK706" s="139"/>
      <c r="AL706" s="139"/>
      <c r="AM706" s="141" t="s">
        <v>1537</v>
      </c>
      <c r="AN706" s="141" t="s">
        <v>8</v>
      </c>
      <c r="AO706" s="139" t="s">
        <v>1477</v>
      </c>
      <c r="AP706" s="139" t="s">
        <v>7</v>
      </c>
      <c r="AQ706" s="139"/>
      <c r="AR706" s="381"/>
      <c r="AS706" s="139" t="s">
        <v>4075</v>
      </c>
      <c r="AT706" s="141" t="s">
        <v>1404</v>
      </c>
      <c r="AU706" s="141"/>
      <c r="AV706" s="383"/>
      <c r="AW706" s="385"/>
      <c r="AX706" s="139"/>
      <c r="AY706" t="s">
        <v>18714</v>
      </c>
      <c r="BA706" s="381"/>
      <c r="BB706" s="139" t="s">
        <v>17</v>
      </c>
      <c r="BC706" s="166"/>
      <c r="BD706" s="166"/>
      <c r="BE706" s="166"/>
      <c r="BF706" s="166"/>
      <c r="BG706" s="166"/>
      <c r="BH706" s="308"/>
      <c r="BI706" s="308"/>
      <c r="BJ706" s="141" t="s">
        <v>26</v>
      </c>
      <c r="BK706" s="141" t="s">
        <v>26</v>
      </c>
      <c r="BL706" s="141"/>
      <c r="BM706" s="141"/>
      <c r="BN706" s="139" t="s">
        <v>4075</v>
      </c>
      <c r="BQ706" s="141"/>
      <c r="BV706" s="141"/>
      <c r="BX706" s="141"/>
      <c r="BY706" s="141"/>
      <c r="BZ706" s="141"/>
      <c r="CA706" s="141"/>
      <c r="CB706" s="141"/>
      <c r="CC706" s="141"/>
      <c r="CD706" s="141"/>
      <c r="CE706" s="141"/>
      <c r="CF706" s="141"/>
      <c r="CG706" s="141"/>
    </row>
    <row r="707" spans="1:85" x14ac:dyDescent="0.35">
      <c r="A707" s="155" t="s">
        <v>10898</v>
      </c>
      <c r="B707" s="139" t="s">
        <v>4075</v>
      </c>
      <c r="C707" s="18">
        <v>42307</v>
      </c>
      <c r="D707" s="144">
        <v>0.71736111111111112</v>
      </c>
      <c r="E707" s="141" t="s">
        <v>13277</v>
      </c>
      <c r="F707" s="141">
        <v>4</v>
      </c>
      <c r="G707" s="141" t="s">
        <v>2891</v>
      </c>
      <c r="H707" s="141">
        <v>2015</v>
      </c>
      <c r="I707" s="18"/>
      <c r="J707" s="144"/>
      <c r="K707" s="378"/>
      <c r="L707" s="139" t="s">
        <v>4075</v>
      </c>
      <c r="M707" s="141"/>
      <c r="N707" s="248"/>
      <c r="O707" s="141" t="s">
        <v>26</v>
      </c>
      <c r="P707" s="141"/>
      <c r="Q707" s="141"/>
      <c r="R707" s="141"/>
      <c r="S707" s="141"/>
      <c r="T707" s="141"/>
      <c r="U707" s="141"/>
      <c r="V707" s="141"/>
      <c r="W707" s="139" t="s">
        <v>4075</v>
      </c>
      <c r="X707" s="141" t="s">
        <v>25</v>
      </c>
      <c r="Y707" s="141" t="s">
        <v>27</v>
      </c>
      <c r="Z707" s="141" t="s">
        <v>4</v>
      </c>
      <c r="AA707" s="141" t="s">
        <v>34</v>
      </c>
      <c r="AB707" s="141"/>
      <c r="AC707" s="139" t="s">
        <v>18047</v>
      </c>
      <c r="AD707" s="380"/>
      <c r="AE707" s="139" t="s">
        <v>102</v>
      </c>
      <c r="AF707" s="139" t="s">
        <v>13082</v>
      </c>
      <c r="AG707" s="139" t="s">
        <v>102</v>
      </c>
      <c r="AH707" s="139" t="s">
        <v>1378</v>
      </c>
      <c r="AI707" s="139" t="s">
        <v>60</v>
      </c>
      <c r="AJ707" s="139" t="s">
        <v>60</v>
      </c>
      <c r="AK707" s="139"/>
      <c r="AL707" s="139"/>
      <c r="AM707" s="141" t="s">
        <v>12</v>
      </c>
      <c r="AN707" s="141" t="s">
        <v>8</v>
      </c>
      <c r="AO707" s="139" t="s">
        <v>1477</v>
      </c>
      <c r="AP707" s="139" t="s">
        <v>60</v>
      </c>
      <c r="AQ707" s="139"/>
      <c r="AR707" s="381"/>
      <c r="AS707" s="139" t="s">
        <v>4075</v>
      </c>
      <c r="AT707" s="141" t="s">
        <v>43</v>
      </c>
      <c r="AU707" s="141">
        <v>340</v>
      </c>
      <c r="AV707" s="383"/>
      <c r="AW707" s="385"/>
      <c r="AX707" s="139"/>
      <c r="AY707" t="s">
        <v>18674</v>
      </c>
      <c r="BA707" s="381"/>
      <c r="BB707" s="139" t="s">
        <v>1452</v>
      </c>
      <c r="BC707" s="166"/>
      <c r="BD707" s="166"/>
      <c r="BE707" s="166"/>
      <c r="BF707" s="166"/>
      <c r="BG707" s="166"/>
      <c r="BH707" s="308"/>
      <c r="BI707" s="308"/>
      <c r="BJ707" s="141" t="s">
        <v>26</v>
      </c>
      <c r="BK707" s="141" t="s">
        <v>26</v>
      </c>
      <c r="BL707" s="141"/>
      <c r="BM707" s="141"/>
      <c r="BN707" s="139" t="s">
        <v>4075</v>
      </c>
      <c r="BQ707" s="141"/>
      <c r="BV707" s="141"/>
      <c r="BX707" s="141"/>
      <c r="BY707" s="141"/>
      <c r="BZ707" s="141"/>
      <c r="CA707" s="141"/>
      <c r="CB707" s="141"/>
      <c r="CC707" s="141"/>
      <c r="CD707" s="141"/>
      <c r="CE707" s="141"/>
      <c r="CF707" s="141"/>
      <c r="CG707" s="141"/>
    </row>
    <row r="708" spans="1:85" x14ac:dyDescent="0.35">
      <c r="A708" s="155" t="s">
        <v>10899</v>
      </c>
      <c r="B708" s="139" t="s">
        <v>4075</v>
      </c>
      <c r="C708" s="18">
        <v>42307</v>
      </c>
      <c r="D708" s="144">
        <v>0.18680555555555556</v>
      </c>
      <c r="E708" s="141" t="s">
        <v>13277</v>
      </c>
      <c r="F708" s="141">
        <v>4</v>
      </c>
      <c r="G708" s="141" t="s">
        <v>2891</v>
      </c>
      <c r="H708" s="141">
        <v>2015</v>
      </c>
      <c r="I708" s="18">
        <v>42307</v>
      </c>
      <c r="J708" s="144">
        <v>0.18680555555555556</v>
      </c>
      <c r="K708" s="378"/>
      <c r="L708" s="139" t="s">
        <v>4075</v>
      </c>
      <c r="M708" s="141"/>
      <c r="N708" s="248"/>
      <c r="O708" s="141" t="s">
        <v>26</v>
      </c>
      <c r="P708" s="141"/>
      <c r="Q708" s="141" t="s">
        <v>10900</v>
      </c>
      <c r="R708" s="141" t="s">
        <v>10901</v>
      </c>
      <c r="S708" s="141"/>
      <c r="T708" s="141"/>
      <c r="U708" s="141"/>
      <c r="V708" s="141"/>
      <c r="W708" s="139" t="s">
        <v>4075</v>
      </c>
      <c r="X708" s="141" t="s">
        <v>25</v>
      </c>
      <c r="Y708" s="141" t="s">
        <v>27</v>
      </c>
      <c r="Z708" s="141" t="s">
        <v>4</v>
      </c>
      <c r="AA708" s="141" t="s">
        <v>34</v>
      </c>
      <c r="AB708" s="141"/>
      <c r="AC708" s="139" t="s">
        <v>18049</v>
      </c>
      <c r="AD708" s="380"/>
      <c r="AE708" s="139" t="s">
        <v>103</v>
      </c>
      <c r="AF708" s="139" t="s">
        <v>13075</v>
      </c>
      <c r="AG708" s="139" t="s">
        <v>103</v>
      </c>
      <c r="AH708" s="139" t="s">
        <v>1378</v>
      </c>
      <c r="AI708" s="139" t="s">
        <v>7340</v>
      </c>
      <c r="AJ708" s="139"/>
      <c r="AK708" s="139" t="s">
        <v>7340</v>
      </c>
      <c r="AL708" s="139" t="s">
        <v>1408</v>
      </c>
      <c r="AM708" s="141" t="s">
        <v>4004</v>
      </c>
      <c r="AN708" s="141" t="s">
        <v>8</v>
      </c>
      <c r="AO708" s="139" t="s">
        <v>1614</v>
      </c>
      <c r="AP708" s="139" t="s">
        <v>7</v>
      </c>
      <c r="AQ708" s="139"/>
      <c r="AR708" s="381"/>
      <c r="AS708" s="139" t="s">
        <v>4075</v>
      </c>
      <c r="AT708" s="141" t="s">
        <v>43</v>
      </c>
      <c r="AU708" s="141">
        <v>140</v>
      </c>
      <c r="AV708" s="383"/>
      <c r="AW708" s="385"/>
      <c r="AX708" s="139"/>
      <c r="AY708" t="s">
        <v>18715</v>
      </c>
      <c r="AZ708">
        <v>12000</v>
      </c>
      <c r="BA708" s="381"/>
      <c r="BB708" s="139" t="s">
        <v>1469</v>
      </c>
      <c r="BC708" s="166"/>
      <c r="BD708" s="166"/>
      <c r="BE708" s="166"/>
      <c r="BF708" s="166"/>
      <c r="BG708" s="166"/>
      <c r="BH708" s="308"/>
      <c r="BI708" s="308"/>
      <c r="BJ708" s="141" t="s">
        <v>26</v>
      </c>
      <c r="BK708" s="141" t="s">
        <v>26</v>
      </c>
      <c r="BL708" s="141"/>
      <c r="BM708" s="141"/>
      <c r="BN708" s="139" t="s">
        <v>4075</v>
      </c>
      <c r="BQ708" s="141"/>
      <c r="BV708" s="141"/>
      <c r="BX708" s="141"/>
      <c r="BY708" s="141"/>
      <c r="BZ708" s="141"/>
      <c r="CA708" s="141"/>
      <c r="CB708" s="141"/>
      <c r="CC708" s="141"/>
      <c r="CD708" s="141"/>
      <c r="CE708" s="141"/>
      <c r="CF708" s="141"/>
      <c r="CG708" s="141"/>
    </row>
    <row r="709" spans="1:85" x14ac:dyDescent="0.35">
      <c r="A709" s="155" t="s">
        <v>19974</v>
      </c>
      <c r="B709" s="139" t="s">
        <v>4075</v>
      </c>
      <c r="C709" s="18">
        <v>42308</v>
      </c>
      <c r="D709" s="144">
        <v>0.81236111111111109</v>
      </c>
      <c r="E709" s="141" t="s">
        <v>13277</v>
      </c>
      <c r="F709" s="141">
        <v>4</v>
      </c>
      <c r="G709" s="141" t="s">
        <v>2891</v>
      </c>
      <c r="H709" s="141">
        <v>2015</v>
      </c>
      <c r="I709" s="18">
        <v>42308</v>
      </c>
      <c r="J709" s="144">
        <v>0.81180555555555556</v>
      </c>
      <c r="K709" s="378"/>
      <c r="L709" s="139" t="s">
        <v>4075</v>
      </c>
      <c r="M709" s="141" t="s">
        <v>28</v>
      </c>
      <c r="N709" s="248">
        <v>44252</v>
      </c>
      <c r="O709" s="141" t="s">
        <v>25</v>
      </c>
      <c r="P709" s="141"/>
      <c r="Q709" s="141"/>
      <c r="R709" s="141" t="s">
        <v>1944</v>
      </c>
      <c r="S709" s="141"/>
      <c r="T709" s="141" t="s">
        <v>19975</v>
      </c>
      <c r="U709" s="141"/>
      <c r="V709" s="141"/>
      <c r="W709" s="139" t="s">
        <v>4075</v>
      </c>
      <c r="X709" s="141" t="s">
        <v>25</v>
      </c>
      <c r="Y709" s="141" t="s">
        <v>27</v>
      </c>
      <c r="Z709" s="141"/>
      <c r="AA709" s="141" t="s">
        <v>34</v>
      </c>
      <c r="AB709" s="141"/>
      <c r="AC709" s="139" t="s">
        <v>18049</v>
      </c>
      <c r="AD709" s="380"/>
      <c r="AE709" s="139" t="s">
        <v>102</v>
      </c>
      <c r="AF709" s="139" t="s">
        <v>13071</v>
      </c>
      <c r="AG709" s="139" t="s">
        <v>102</v>
      </c>
      <c r="AH709" s="139" t="s">
        <v>1378</v>
      </c>
      <c r="AI709" s="139" t="s">
        <v>1387</v>
      </c>
      <c r="AJ709" s="139" t="s">
        <v>60</v>
      </c>
      <c r="AK709" s="139"/>
      <c r="AL709" s="139"/>
      <c r="AM709" s="141" t="s">
        <v>9</v>
      </c>
      <c r="AN709" s="141" t="s">
        <v>8</v>
      </c>
      <c r="AO709" s="139"/>
      <c r="AP709" s="139" t="s">
        <v>60</v>
      </c>
      <c r="AQ709" s="139"/>
      <c r="AR709" s="381"/>
      <c r="AS709" s="139" t="s">
        <v>4075</v>
      </c>
      <c r="AT709" s="141" t="s">
        <v>1404</v>
      </c>
      <c r="AU709" s="141"/>
      <c r="AV709" s="383"/>
      <c r="AW709" s="385"/>
      <c r="AX709" s="139" t="s">
        <v>75</v>
      </c>
      <c r="AY709" t="s">
        <v>18915</v>
      </c>
      <c r="BA709" s="381"/>
      <c r="BB709" s="139" t="s">
        <v>1450</v>
      </c>
      <c r="BC709" s="166"/>
      <c r="BD709" s="166"/>
      <c r="BE709" s="166"/>
      <c r="BF709" s="166"/>
      <c r="BG709" s="166"/>
      <c r="BH709" s="308"/>
      <c r="BI709" s="308"/>
      <c r="BJ709" s="141" t="s">
        <v>26</v>
      </c>
      <c r="BK709" s="141" t="s">
        <v>26</v>
      </c>
      <c r="BL709" s="141"/>
      <c r="BM709" s="141"/>
      <c r="BN709" s="139" t="s">
        <v>4075</v>
      </c>
      <c r="BQ709" s="141"/>
      <c r="BV709" s="141"/>
      <c r="BX709" s="141"/>
      <c r="BY709" s="141"/>
      <c r="BZ709" s="141"/>
      <c r="CA709" s="141"/>
      <c r="CB709" s="141"/>
      <c r="CC709" s="141"/>
      <c r="CD709" s="141"/>
      <c r="CE709" s="141"/>
      <c r="CF709" s="141"/>
      <c r="CG709" s="141"/>
    </row>
    <row r="710" spans="1:85" x14ac:dyDescent="0.35">
      <c r="A710" s="155" t="s">
        <v>10894</v>
      </c>
      <c r="B710" s="139" t="s">
        <v>4075</v>
      </c>
      <c r="C710" s="18">
        <v>42308</v>
      </c>
      <c r="D710" s="144">
        <v>0.7993055555555556</v>
      </c>
      <c r="E710" s="141" t="s">
        <v>13277</v>
      </c>
      <c r="F710" s="141">
        <v>4</v>
      </c>
      <c r="G710" s="141" t="s">
        <v>2891</v>
      </c>
      <c r="H710" s="141">
        <v>2015</v>
      </c>
      <c r="I710" s="18"/>
      <c r="J710" s="144"/>
      <c r="K710" s="378"/>
      <c r="L710" s="139" t="s">
        <v>4075</v>
      </c>
      <c r="M710" s="141"/>
      <c r="N710" s="248"/>
      <c r="O710" s="141" t="s">
        <v>26</v>
      </c>
      <c r="P710" s="141"/>
      <c r="Q710" s="141"/>
      <c r="R710" s="141"/>
      <c r="S710" s="141"/>
      <c r="T710" s="141"/>
      <c r="U710" s="141"/>
      <c r="V710" s="141"/>
      <c r="W710" s="139" t="s">
        <v>4075</v>
      </c>
      <c r="X710" s="141" t="s">
        <v>25</v>
      </c>
      <c r="Y710" s="141" t="s">
        <v>27</v>
      </c>
      <c r="Z710" s="141" t="s">
        <v>4</v>
      </c>
      <c r="AA710" s="141" t="s">
        <v>34</v>
      </c>
      <c r="AB710" s="141"/>
      <c r="AC710" s="139" t="s">
        <v>18049</v>
      </c>
      <c r="AD710" s="380"/>
      <c r="AE710" s="139" t="s">
        <v>102</v>
      </c>
      <c r="AF710" s="139" t="s">
        <v>13074</v>
      </c>
      <c r="AG710" s="139" t="s">
        <v>102</v>
      </c>
      <c r="AH710" s="139" t="s">
        <v>1378</v>
      </c>
      <c r="AI710" s="139" t="s">
        <v>11</v>
      </c>
      <c r="AJ710" s="139" t="s">
        <v>11</v>
      </c>
      <c r="AK710" s="139"/>
      <c r="AL710" s="139"/>
      <c r="AM710" s="141" t="s">
        <v>4004</v>
      </c>
      <c r="AN710" s="141" t="s">
        <v>8</v>
      </c>
      <c r="AO710" s="139" t="s">
        <v>1477</v>
      </c>
      <c r="AP710" s="139" t="s">
        <v>7</v>
      </c>
      <c r="AQ710" s="139"/>
      <c r="AR710" s="381"/>
      <c r="AS710" s="139" t="s">
        <v>4075</v>
      </c>
      <c r="AT710" s="141" t="s">
        <v>1404</v>
      </c>
      <c r="AU710" s="141"/>
      <c r="AV710" s="383"/>
      <c r="AW710" s="385"/>
      <c r="AX710" s="139"/>
      <c r="AY710" t="s">
        <v>18716</v>
      </c>
      <c r="BA710" s="381"/>
      <c r="BB710" s="139" t="s">
        <v>1450</v>
      </c>
      <c r="BC710" s="166"/>
      <c r="BD710" s="166"/>
      <c r="BE710" s="166"/>
      <c r="BF710" s="166"/>
      <c r="BG710" s="166"/>
      <c r="BH710" s="308"/>
      <c r="BI710" s="308"/>
      <c r="BJ710" s="141" t="s">
        <v>26</v>
      </c>
      <c r="BK710" s="141" t="s">
        <v>26</v>
      </c>
      <c r="BL710" s="141"/>
      <c r="BM710" s="141"/>
      <c r="BN710" s="139" t="s">
        <v>4075</v>
      </c>
      <c r="BQ710" s="141"/>
      <c r="BV710" s="141"/>
      <c r="BX710" s="141"/>
      <c r="BY710" s="141"/>
      <c r="BZ710" s="141"/>
      <c r="CA710" s="141"/>
      <c r="CB710" s="141"/>
      <c r="CC710" s="141"/>
      <c r="CD710" s="141"/>
      <c r="CE710" s="141"/>
      <c r="CF710" s="141"/>
      <c r="CG710" s="141"/>
    </row>
    <row r="711" spans="1:85" x14ac:dyDescent="0.35">
      <c r="A711" s="155" t="s">
        <v>10895</v>
      </c>
      <c r="B711" s="139" t="s">
        <v>4075</v>
      </c>
      <c r="C711" s="18">
        <v>42308</v>
      </c>
      <c r="D711" s="144">
        <v>0.32291666666666669</v>
      </c>
      <c r="E711" s="141" t="s">
        <v>13277</v>
      </c>
      <c r="F711" s="141">
        <v>4</v>
      </c>
      <c r="G711" s="141" t="s">
        <v>2891</v>
      </c>
      <c r="H711" s="141">
        <v>2015</v>
      </c>
      <c r="I711" s="18">
        <v>42308</v>
      </c>
      <c r="J711" s="144">
        <v>0.32291666666666669</v>
      </c>
      <c r="K711" s="378"/>
      <c r="L711" s="139" t="s">
        <v>4075</v>
      </c>
      <c r="M711" s="141"/>
      <c r="N711" s="248"/>
      <c r="O711" s="141" t="s">
        <v>26</v>
      </c>
      <c r="P711" s="141"/>
      <c r="Q711" s="141" t="s">
        <v>10896</v>
      </c>
      <c r="R711" s="141" t="s">
        <v>10897</v>
      </c>
      <c r="S711" s="141"/>
      <c r="T711" s="141"/>
      <c r="U711" s="141"/>
      <c r="V711" s="141"/>
      <c r="W711" s="139" t="s">
        <v>4075</v>
      </c>
      <c r="X711" s="141" t="s">
        <v>25</v>
      </c>
      <c r="Y711" s="141" t="s">
        <v>27</v>
      </c>
      <c r="Z711" s="141" t="s">
        <v>4</v>
      </c>
      <c r="AA711" s="141" t="s">
        <v>34</v>
      </c>
      <c r="AB711" s="141"/>
      <c r="AC711" s="139" t="s">
        <v>18047</v>
      </c>
      <c r="AD711" s="380"/>
      <c r="AE711" s="139" t="s">
        <v>103</v>
      </c>
      <c r="AF711" s="139" t="s">
        <v>13075</v>
      </c>
      <c r="AG711" s="139" t="s">
        <v>103</v>
      </c>
      <c r="AH711" s="139" t="s">
        <v>1378</v>
      </c>
      <c r="AI711" s="139" t="s">
        <v>7340</v>
      </c>
      <c r="AJ711" s="139"/>
      <c r="AK711" s="139" t="s">
        <v>7340</v>
      </c>
      <c r="AL711" s="139" t="s">
        <v>1408</v>
      </c>
      <c r="AM711" s="141" t="s">
        <v>4004</v>
      </c>
      <c r="AN711" s="141" t="s">
        <v>8</v>
      </c>
      <c r="AO711" s="139" t="s">
        <v>1614</v>
      </c>
      <c r="AP711" s="139" t="s">
        <v>7</v>
      </c>
      <c r="AQ711" s="139"/>
      <c r="AR711" s="381"/>
      <c r="AS711" s="139" t="s">
        <v>4075</v>
      </c>
      <c r="AT711" s="141" t="s">
        <v>43</v>
      </c>
      <c r="AU711" s="141">
        <v>320</v>
      </c>
      <c r="AV711" s="383"/>
      <c r="AW711" s="385"/>
      <c r="AX711" s="139"/>
      <c r="AY711" t="s">
        <v>10025</v>
      </c>
      <c r="AZ711">
        <v>12000</v>
      </c>
      <c r="BA711" s="381"/>
      <c r="BB711" s="139" t="s">
        <v>1452</v>
      </c>
      <c r="BC711" s="166"/>
      <c r="BD711" s="166"/>
      <c r="BE711" s="166"/>
      <c r="BF711" s="166"/>
      <c r="BG711" s="166"/>
      <c r="BH711" s="308"/>
      <c r="BI711" s="308"/>
      <c r="BJ711" s="141" t="s">
        <v>26</v>
      </c>
      <c r="BK711" s="141" t="s">
        <v>26</v>
      </c>
      <c r="BL711" s="141"/>
      <c r="BM711" s="141"/>
      <c r="BN711" s="139" t="s">
        <v>4075</v>
      </c>
      <c r="BQ711" s="141"/>
      <c r="BV711" s="141"/>
      <c r="BX711" s="141"/>
      <c r="BY711" s="141"/>
      <c r="BZ711" s="141"/>
      <c r="CA711" s="141"/>
      <c r="CB711" s="141"/>
      <c r="CC711" s="141"/>
      <c r="CD711" s="141"/>
      <c r="CE711" s="141"/>
      <c r="CF711" s="141"/>
      <c r="CG711" s="141"/>
    </row>
    <row r="712" spans="1:85" x14ac:dyDescent="0.35">
      <c r="A712" s="155" t="s">
        <v>10891</v>
      </c>
      <c r="B712" s="139" t="s">
        <v>4075</v>
      </c>
      <c r="C712" s="18">
        <v>42309</v>
      </c>
      <c r="D712" s="144">
        <v>0.18194444444444444</v>
      </c>
      <c r="E712" s="141" t="s">
        <v>13278</v>
      </c>
      <c r="F712" s="141">
        <v>4</v>
      </c>
      <c r="G712" s="141" t="s">
        <v>3336</v>
      </c>
      <c r="H712" s="141">
        <v>2015</v>
      </c>
      <c r="I712" s="18">
        <v>42309</v>
      </c>
      <c r="J712" s="144">
        <v>0.18194444444444444</v>
      </c>
      <c r="K712" s="378"/>
      <c r="L712" s="139" t="s">
        <v>4075</v>
      </c>
      <c r="M712" s="141"/>
      <c r="N712" s="248"/>
      <c r="O712" s="141" t="s">
        <v>26</v>
      </c>
      <c r="P712" s="141"/>
      <c r="Q712" s="141" t="s">
        <v>10892</v>
      </c>
      <c r="R712" s="141" t="s">
        <v>10893</v>
      </c>
      <c r="S712" s="141"/>
      <c r="T712" s="141"/>
      <c r="U712" s="141"/>
      <c r="V712" s="141"/>
      <c r="W712" s="139" t="s">
        <v>4075</v>
      </c>
      <c r="X712" s="141" t="s">
        <v>25</v>
      </c>
      <c r="Y712" s="141" t="s">
        <v>27</v>
      </c>
      <c r="Z712" s="141" t="s">
        <v>4</v>
      </c>
      <c r="AA712" s="141" t="s">
        <v>34</v>
      </c>
      <c r="AB712" s="141"/>
      <c r="AC712" s="139" t="s">
        <v>18047</v>
      </c>
      <c r="AD712" s="380"/>
      <c r="AE712" s="139" t="s">
        <v>103</v>
      </c>
      <c r="AF712" s="139" t="s">
        <v>13075</v>
      </c>
      <c r="AG712" s="139" t="s">
        <v>103</v>
      </c>
      <c r="AH712" s="139" t="s">
        <v>1378</v>
      </c>
      <c r="AI712" s="139" t="s">
        <v>7340</v>
      </c>
      <c r="AJ712" s="139"/>
      <c r="AK712" s="139" t="s">
        <v>7340</v>
      </c>
      <c r="AL712" s="139" t="s">
        <v>1408</v>
      </c>
      <c r="AM712" s="141" t="s">
        <v>1554</v>
      </c>
      <c r="AN712" s="141" t="s">
        <v>8</v>
      </c>
      <c r="AO712" s="139" t="s">
        <v>1614</v>
      </c>
      <c r="AP712" s="139" t="s">
        <v>7</v>
      </c>
      <c r="AQ712" s="139"/>
      <c r="AR712" s="381"/>
      <c r="AS712" s="139" t="s">
        <v>4075</v>
      </c>
      <c r="AT712" s="141" t="s">
        <v>1404</v>
      </c>
      <c r="AU712" s="141">
        <v>246</v>
      </c>
      <c r="AV712" s="383"/>
      <c r="AW712" s="385"/>
      <c r="AX712" s="139"/>
      <c r="AY712" t="s">
        <v>18717</v>
      </c>
      <c r="AZ712">
        <v>12000</v>
      </c>
      <c r="BA712" s="381"/>
      <c r="BB712" s="139" t="s">
        <v>1444</v>
      </c>
      <c r="BC712" s="166"/>
      <c r="BD712" s="166"/>
      <c r="BE712" s="166"/>
      <c r="BF712" s="166"/>
      <c r="BG712" s="166"/>
      <c r="BH712" s="308"/>
      <c r="BI712" s="308"/>
      <c r="BJ712" s="141" t="s">
        <v>26</v>
      </c>
      <c r="BK712" s="141" t="s">
        <v>26</v>
      </c>
      <c r="BL712" s="141"/>
      <c r="BM712" s="141"/>
      <c r="BN712" s="139" t="s">
        <v>4075</v>
      </c>
      <c r="BQ712" s="141"/>
      <c r="BV712" s="141"/>
      <c r="BX712" s="141"/>
      <c r="BY712" s="141"/>
      <c r="BZ712" s="141"/>
      <c r="CA712" s="141"/>
      <c r="CB712" s="141"/>
      <c r="CC712" s="141"/>
      <c r="CD712" s="141"/>
      <c r="CE712" s="141"/>
      <c r="CF712" s="141"/>
      <c r="CG712" s="141"/>
    </row>
    <row r="713" spans="1:85" x14ac:dyDescent="0.35">
      <c r="A713" s="155" t="s">
        <v>10888</v>
      </c>
      <c r="B713" s="139" t="s">
        <v>4075</v>
      </c>
      <c r="C713" s="18">
        <v>42310</v>
      </c>
      <c r="D713" s="144">
        <v>0.41180555555555554</v>
      </c>
      <c r="E713" s="141" t="s">
        <v>13278</v>
      </c>
      <c r="F713" s="141">
        <v>4</v>
      </c>
      <c r="G713" s="141" t="s">
        <v>3336</v>
      </c>
      <c r="H713" s="141">
        <v>2015</v>
      </c>
      <c r="I713" s="18">
        <v>42310</v>
      </c>
      <c r="J713" s="144">
        <v>0.41180555555555554</v>
      </c>
      <c r="K713" s="378"/>
      <c r="L713" s="139" t="s">
        <v>4075</v>
      </c>
      <c r="M713" s="141"/>
      <c r="N713" s="248"/>
      <c r="O713" s="141" t="s">
        <v>26</v>
      </c>
      <c r="P713" s="141"/>
      <c r="Q713" s="141" t="s">
        <v>10889</v>
      </c>
      <c r="R713" s="141" t="s">
        <v>10890</v>
      </c>
      <c r="S713" s="141"/>
      <c r="T713" s="141"/>
      <c r="U713" s="141"/>
      <c r="V713" s="141"/>
      <c r="W713" s="139" t="s">
        <v>4075</v>
      </c>
      <c r="X713" s="141" t="s">
        <v>25</v>
      </c>
      <c r="Y713" s="141" t="s">
        <v>27</v>
      </c>
      <c r="Z713" s="141" t="s">
        <v>16</v>
      </c>
      <c r="AA713" s="141" t="s">
        <v>34</v>
      </c>
      <c r="AB713" s="141"/>
      <c r="AC713" s="139" t="s">
        <v>18051</v>
      </c>
      <c r="AD713" s="380"/>
      <c r="AE713" s="139" t="s">
        <v>102</v>
      </c>
      <c r="AF713" s="139" t="s">
        <v>13082</v>
      </c>
      <c r="AG713" s="139" t="s">
        <v>102</v>
      </c>
      <c r="AH713" s="139" t="s">
        <v>1378</v>
      </c>
      <c r="AI713" s="139" t="s">
        <v>60</v>
      </c>
      <c r="AJ713" s="139" t="s">
        <v>60</v>
      </c>
      <c r="AK713" s="139"/>
      <c r="AL713" s="139"/>
      <c r="AM713" s="141" t="s">
        <v>4004</v>
      </c>
      <c r="AN713" s="141" t="s">
        <v>8</v>
      </c>
      <c r="AO713" s="139" t="s">
        <v>1614</v>
      </c>
      <c r="AP713" s="139" t="s">
        <v>7</v>
      </c>
      <c r="AQ713" s="139"/>
      <c r="AR713" s="381"/>
      <c r="AS713" s="139" t="s">
        <v>4075</v>
      </c>
      <c r="AT713" s="141" t="s">
        <v>1404</v>
      </c>
      <c r="AU713" s="141"/>
      <c r="AV713" s="383"/>
      <c r="AW713" s="385"/>
      <c r="AX713" s="139"/>
      <c r="AY713" t="s">
        <v>18718</v>
      </c>
      <c r="AZ713">
        <v>12000</v>
      </c>
      <c r="BA713" s="381"/>
      <c r="BB713" s="139" t="s">
        <v>1444</v>
      </c>
      <c r="BC713" s="166"/>
      <c r="BD713" s="166"/>
      <c r="BE713" s="166"/>
      <c r="BF713" s="166"/>
      <c r="BG713" s="166"/>
      <c r="BH713" s="308"/>
      <c r="BI713" s="308"/>
      <c r="BJ713" s="141" t="s">
        <v>26</v>
      </c>
      <c r="BK713" s="141" t="s">
        <v>26</v>
      </c>
      <c r="BL713" s="141"/>
      <c r="BM713" s="141"/>
      <c r="BN713" s="139" t="s">
        <v>4075</v>
      </c>
      <c r="BQ713" s="141"/>
      <c r="BV713" s="141"/>
      <c r="BX713" s="141"/>
      <c r="BY713" s="141"/>
      <c r="BZ713" s="141"/>
      <c r="CA713" s="141"/>
      <c r="CB713" s="141"/>
      <c r="CC713" s="141"/>
      <c r="CD713" s="141"/>
      <c r="CE713" s="141"/>
      <c r="CF713" s="141"/>
      <c r="CG713" s="141"/>
    </row>
    <row r="714" spans="1:85" x14ac:dyDescent="0.35">
      <c r="A714" s="155" t="s">
        <v>10884</v>
      </c>
      <c r="B714" s="139" t="s">
        <v>4075</v>
      </c>
      <c r="C714" s="18">
        <v>42312</v>
      </c>
      <c r="D714" s="144">
        <v>0.80625000000000002</v>
      </c>
      <c r="E714" s="141" t="s">
        <v>13278</v>
      </c>
      <c r="F714" s="141">
        <v>4</v>
      </c>
      <c r="G714" s="141" t="s">
        <v>3336</v>
      </c>
      <c r="H714" s="141">
        <v>2015</v>
      </c>
      <c r="I714" s="18">
        <v>42312</v>
      </c>
      <c r="J714" s="144">
        <v>0.80625000000000002</v>
      </c>
      <c r="K714" s="378"/>
      <c r="L714" s="139" t="s">
        <v>4075</v>
      </c>
      <c r="M714" s="141"/>
      <c r="N714" s="248"/>
      <c r="O714" s="141" t="s">
        <v>26</v>
      </c>
      <c r="P714" s="141"/>
      <c r="Q714" s="141" t="s">
        <v>10885</v>
      </c>
      <c r="R714" s="141" t="s">
        <v>10886</v>
      </c>
      <c r="S714" s="141"/>
      <c r="T714" s="141"/>
      <c r="U714" s="141">
        <v>110833254</v>
      </c>
      <c r="V714" s="141"/>
      <c r="W714" s="139" t="s">
        <v>4075</v>
      </c>
      <c r="X714" s="141" t="s">
        <v>25</v>
      </c>
      <c r="Y714" s="141" t="s">
        <v>27</v>
      </c>
      <c r="Z714" s="141" t="s">
        <v>4</v>
      </c>
      <c r="AA714" s="141" t="s">
        <v>34</v>
      </c>
      <c r="AB714" s="141"/>
      <c r="AC714" s="139" t="s">
        <v>18049</v>
      </c>
      <c r="AD714" s="380"/>
      <c r="AE714" s="139" t="s">
        <v>4</v>
      </c>
      <c r="AF714" s="139" t="s">
        <v>13073</v>
      </c>
      <c r="AG714" s="139" t="s">
        <v>4</v>
      </c>
      <c r="AH714" s="139" t="s">
        <v>1378</v>
      </c>
      <c r="AI714" s="139" t="s">
        <v>15678</v>
      </c>
      <c r="AJ714" s="139"/>
      <c r="AK714" s="139" t="s">
        <v>15678</v>
      </c>
      <c r="AL714" s="139" t="s">
        <v>7</v>
      </c>
      <c r="AM714" s="141"/>
      <c r="AN714" s="141" t="s">
        <v>8</v>
      </c>
      <c r="AO714" s="139" t="s">
        <v>1614</v>
      </c>
      <c r="AP714" s="139" t="s">
        <v>7</v>
      </c>
      <c r="AQ714" s="139"/>
      <c r="AR714" s="381"/>
      <c r="AS714" s="139" t="s">
        <v>4075</v>
      </c>
      <c r="AT714" s="141" t="s">
        <v>1404</v>
      </c>
      <c r="AU714" s="141"/>
      <c r="AV714" s="383"/>
      <c r="AW714" s="385"/>
      <c r="AX714" s="139"/>
      <c r="AY714" t="s">
        <v>18719</v>
      </c>
      <c r="AZ714">
        <v>4000</v>
      </c>
      <c r="BA714" s="381"/>
      <c r="BB714" s="139" t="s">
        <v>17</v>
      </c>
      <c r="BC714" s="166"/>
      <c r="BD714" s="166"/>
      <c r="BE714" s="166"/>
      <c r="BF714" s="166"/>
      <c r="BG714" s="166"/>
      <c r="BH714" s="308"/>
      <c r="BI714" s="308"/>
      <c r="BJ714" s="141" t="s">
        <v>26</v>
      </c>
      <c r="BK714" s="141" t="s">
        <v>26</v>
      </c>
      <c r="BL714" s="141"/>
      <c r="BM714" s="141"/>
      <c r="BN714" s="139" t="s">
        <v>4075</v>
      </c>
      <c r="BQ714" s="141" t="s">
        <v>15761</v>
      </c>
      <c r="BR714" s="135" t="s">
        <v>15685</v>
      </c>
      <c r="BT714" s="135" t="s">
        <v>15357</v>
      </c>
      <c r="BU714" s="135" t="s">
        <v>14497</v>
      </c>
      <c r="BV714" s="141" t="s">
        <v>2760</v>
      </c>
      <c r="BW714" s="135" t="s">
        <v>13266</v>
      </c>
      <c r="BX714" s="141" t="s">
        <v>12</v>
      </c>
      <c r="BY714" s="141" t="s">
        <v>12</v>
      </c>
      <c r="BZ714" s="141" t="s">
        <v>26</v>
      </c>
      <c r="CA714" s="141" t="s">
        <v>1848</v>
      </c>
      <c r="CB714" s="141"/>
      <c r="CC714" s="141" t="s">
        <v>15704</v>
      </c>
      <c r="CD714" s="141" t="s">
        <v>34</v>
      </c>
      <c r="CE714" s="141" t="s">
        <v>15450</v>
      </c>
      <c r="CF714" s="141" t="s">
        <v>15451</v>
      </c>
      <c r="CG714" s="141"/>
    </row>
    <row r="715" spans="1:85" x14ac:dyDescent="0.35">
      <c r="A715" s="155" t="s">
        <v>10887</v>
      </c>
      <c r="B715" s="139" t="s">
        <v>4075</v>
      </c>
      <c r="C715" s="18">
        <v>42312</v>
      </c>
      <c r="D715" s="144">
        <v>0.72916666666666663</v>
      </c>
      <c r="E715" s="141" t="s">
        <v>13278</v>
      </c>
      <c r="F715" s="141">
        <v>4</v>
      </c>
      <c r="G715" s="141" t="s">
        <v>3336</v>
      </c>
      <c r="H715" s="141">
        <v>2015</v>
      </c>
      <c r="I715" s="18"/>
      <c r="J715" s="144"/>
      <c r="K715" s="378"/>
      <c r="L715" s="139" t="s">
        <v>4075</v>
      </c>
      <c r="M715" s="141"/>
      <c r="N715" s="248"/>
      <c r="O715" s="141" t="s">
        <v>26</v>
      </c>
      <c r="P715" s="141"/>
      <c r="Q715" s="141"/>
      <c r="R715" s="141"/>
      <c r="S715" s="141"/>
      <c r="T715" s="141"/>
      <c r="U715" s="141"/>
      <c r="V715" s="141"/>
      <c r="W715" s="139" t="s">
        <v>4075</v>
      </c>
      <c r="X715" s="141" t="s">
        <v>25</v>
      </c>
      <c r="Y715" s="141" t="s">
        <v>27</v>
      </c>
      <c r="Z715" s="141" t="s">
        <v>4</v>
      </c>
      <c r="AA715" s="141" t="s">
        <v>34</v>
      </c>
      <c r="AB715" s="141"/>
      <c r="AC715" s="139" t="s">
        <v>18047</v>
      </c>
      <c r="AD715" s="380"/>
      <c r="AE715" s="139" t="s">
        <v>102</v>
      </c>
      <c r="AF715" s="139" t="s">
        <v>13082</v>
      </c>
      <c r="AG715" s="139" t="s">
        <v>102</v>
      </c>
      <c r="AH715" s="139" t="s">
        <v>1378</v>
      </c>
      <c r="AI715" s="139" t="s">
        <v>60</v>
      </c>
      <c r="AJ715" s="139" t="s">
        <v>60</v>
      </c>
      <c r="AK715" s="139"/>
      <c r="AL715" s="139"/>
      <c r="AM715" s="141" t="s">
        <v>4004</v>
      </c>
      <c r="AN715" s="141" t="s">
        <v>8</v>
      </c>
      <c r="AO715" s="139" t="s">
        <v>1477</v>
      </c>
      <c r="AP715" s="139" t="s">
        <v>60</v>
      </c>
      <c r="AQ715" s="139"/>
      <c r="AR715" s="381"/>
      <c r="AS715" s="139" t="s">
        <v>4075</v>
      </c>
      <c r="AT715" s="141" t="s">
        <v>1404</v>
      </c>
      <c r="AU715" s="141"/>
      <c r="AV715" s="383"/>
      <c r="AW715" s="385"/>
      <c r="AX715" s="139"/>
      <c r="AY715" t="s">
        <v>18720</v>
      </c>
      <c r="BA715" s="381"/>
      <c r="BB715" s="139" t="s">
        <v>1444</v>
      </c>
      <c r="BC715" s="166"/>
      <c r="BD715" s="166"/>
      <c r="BE715" s="166"/>
      <c r="BF715" s="166"/>
      <c r="BG715" s="166"/>
      <c r="BH715" s="308"/>
      <c r="BI715" s="308"/>
      <c r="BJ715" s="141" t="s">
        <v>26</v>
      </c>
      <c r="BK715" s="141" t="s">
        <v>26</v>
      </c>
      <c r="BL715" s="141"/>
      <c r="BM715" s="141"/>
      <c r="BN715" s="139" t="s">
        <v>4075</v>
      </c>
      <c r="BQ715" s="141"/>
      <c r="BV715" s="141"/>
      <c r="BX715" s="141"/>
      <c r="BY715" s="141"/>
      <c r="BZ715" s="141"/>
      <c r="CA715" s="141"/>
      <c r="CB715" s="141"/>
      <c r="CC715" s="141"/>
      <c r="CD715" s="141"/>
      <c r="CE715" s="141"/>
      <c r="CF715" s="141"/>
      <c r="CG715" s="141"/>
    </row>
    <row r="716" spans="1:85" x14ac:dyDescent="0.35">
      <c r="A716" s="155" t="s">
        <v>10878</v>
      </c>
      <c r="B716" s="139" t="s">
        <v>4075</v>
      </c>
      <c r="C716" s="18">
        <v>42313</v>
      </c>
      <c r="D716" s="144">
        <v>0.50763888888888886</v>
      </c>
      <c r="E716" s="141" t="s">
        <v>13278</v>
      </c>
      <c r="F716" s="141">
        <v>4</v>
      </c>
      <c r="G716" s="141" t="s">
        <v>3336</v>
      </c>
      <c r="H716" s="141">
        <v>2015</v>
      </c>
      <c r="I716" s="18">
        <v>42313</v>
      </c>
      <c r="J716" s="144">
        <v>0.50763888888888886</v>
      </c>
      <c r="K716" s="378"/>
      <c r="L716" s="139" t="s">
        <v>4075</v>
      </c>
      <c r="M716" s="141"/>
      <c r="N716" s="248"/>
      <c r="O716" s="141" t="s">
        <v>26</v>
      </c>
      <c r="P716" s="141"/>
      <c r="Q716" s="141" t="s">
        <v>10879</v>
      </c>
      <c r="R716" s="141" t="s">
        <v>10880</v>
      </c>
      <c r="S716" s="141"/>
      <c r="T716" s="141"/>
      <c r="U716" s="141"/>
      <c r="V716" s="141"/>
      <c r="W716" s="139" t="s">
        <v>4075</v>
      </c>
      <c r="X716" s="141" t="s">
        <v>25</v>
      </c>
      <c r="Y716" s="141" t="s">
        <v>27</v>
      </c>
      <c r="Z716" s="141" t="s">
        <v>4</v>
      </c>
      <c r="AA716" s="141" t="s">
        <v>34</v>
      </c>
      <c r="AB716" s="141"/>
      <c r="AC716" s="139" t="s">
        <v>18049</v>
      </c>
      <c r="AD716" s="380"/>
      <c r="AE716" s="139" t="s">
        <v>107</v>
      </c>
      <c r="AF716" s="139" t="s">
        <v>13076</v>
      </c>
      <c r="AG716" s="139" t="s">
        <v>4130</v>
      </c>
      <c r="AH716" s="139" t="s">
        <v>1378</v>
      </c>
      <c r="AI716" s="139" t="s">
        <v>1518</v>
      </c>
      <c r="AJ716" s="139"/>
      <c r="AK716" s="139" t="s">
        <v>1518</v>
      </c>
      <c r="AL716" s="139" t="s">
        <v>7</v>
      </c>
      <c r="AM716" s="141" t="s">
        <v>1537</v>
      </c>
      <c r="AN716" s="141" t="s">
        <v>8</v>
      </c>
      <c r="AO716" s="139" t="s">
        <v>1477</v>
      </c>
      <c r="AP716" s="139" t="s">
        <v>7</v>
      </c>
      <c r="AQ716" s="139"/>
      <c r="AR716" s="381"/>
      <c r="AS716" s="139" t="s">
        <v>4075</v>
      </c>
      <c r="AT716" s="141" t="s">
        <v>1404</v>
      </c>
      <c r="AU716" s="141"/>
      <c r="AV716" s="383"/>
      <c r="AW716" s="385"/>
      <c r="AX716" s="139"/>
      <c r="AY716" t="s">
        <v>18721</v>
      </c>
      <c r="BA716" s="381"/>
      <c r="BB716" s="139" t="s">
        <v>17</v>
      </c>
      <c r="BC716" s="166"/>
      <c r="BD716" s="166"/>
      <c r="BE716" s="166"/>
      <c r="BF716" s="166"/>
      <c r="BG716" s="166"/>
      <c r="BH716" s="308"/>
      <c r="BI716" s="308"/>
      <c r="BJ716" s="141" t="s">
        <v>26</v>
      </c>
      <c r="BK716" s="141" t="s">
        <v>26</v>
      </c>
      <c r="BL716" s="141"/>
      <c r="BM716" s="141"/>
      <c r="BN716" s="139" t="s">
        <v>4075</v>
      </c>
      <c r="BQ716" s="141"/>
      <c r="BV716" s="141"/>
      <c r="BX716" s="141"/>
      <c r="BY716" s="141"/>
      <c r="BZ716" s="141"/>
      <c r="CA716" s="141"/>
      <c r="CB716" s="141"/>
      <c r="CC716" s="141"/>
      <c r="CD716" s="141"/>
      <c r="CE716" s="141"/>
      <c r="CF716" s="141"/>
      <c r="CG716" s="141"/>
    </row>
    <row r="717" spans="1:85" x14ac:dyDescent="0.35">
      <c r="A717" s="155" t="s">
        <v>10881</v>
      </c>
      <c r="B717" s="139" t="s">
        <v>4075</v>
      </c>
      <c r="C717" s="18">
        <v>42313</v>
      </c>
      <c r="D717" s="144">
        <v>0.44374999999999998</v>
      </c>
      <c r="E717" s="141" t="s">
        <v>13278</v>
      </c>
      <c r="F717" s="141">
        <v>4</v>
      </c>
      <c r="G717" s="141" t="s">
        <v>3336</v>
      </c>
      <c r="H717" s="141">
        <v>2015</v>
      </c>
      <c r="I717" s="18">
        <v>42313</v>
      </c>
      <c r="J717" s="144">
        <v>0.44374999999999998</v>
      </c>
      <c r="K717" s="378"/>
      <c r="L717" s="139" t="s">
        <v>4075</v>
      </c>
      <c r="M717" s="141"/>
      <c r="N717" s="248"/>
      <c r="O717" s="141" t="s">
        <v>26</v>
      </c>
      <c r="P717" s="141"/>
      <c r="Q717" s="141" t="s">
        <v>10882</v>
      </c>
      <c r="R717" s="141" t="s">
        <v>10883</v>
      </c>
      <c r="S717" s="141"/>
      <c r="T717" s="141"/>
      <c r="U717" s="141">
        <v>110835960</v>
      </c>
      <c r="V717" s="141"/>
      <c r="W717" s="139" t="s">
        <v>4075</v>
      </c>
      <c r="X717" s="141" t="s">
        <v>25</v>
      </c>
      <c r="Y717" s="141" t="s">
        <v>27</v>
      </c>
      <c r="Z717" s="141" t="s">
        <v>4</v>
      </c>
      <c r="AA717" s="141" t="s">
        <v>34</v>
      </c>
      <c r="AB717" s="141"/>
      <c r="AC717" s="139" t="s">
        <v>18047</v>
      </c>
      <c r="AD717" s="380"/>
      <c r="AE717" s="139" t="s">
        <v>103</v>
      </c>
      <c r="AF717" s="139" t="s">
        <v>13075</v>
      </c>
      <c r="AG717" s="139" t="s">
        <v>103</v>
      </c>
      <c r="AH717" s="139" t="s">
        <v>1378</v>
      </c>
      <c r="AI717" s="139" t="s">
        <v>7340</v>
      </c>
      <c r="AJ717" s="139"/>
      <c r="AK717" s="139" t="s">
        <v>7340</v>
      </c>
      <c r="AL717" s="139" t="s">
        <v>1408</v>
      </c>
      <c r="AM717" s="141" t="s">
        <v>4004</v>
      </c>
      <c r="AN717" s="141" t="s">
        <v>8</v>
      </c>
      <c r="AO717" s="139" t="s">
        <v>1614</v>
      </c>
      <c r="AP717" s="139" t="s">
        <v>7</v>
      </c>
      <c r="AQ717" s="139"/>
      <c r="AR717" s="381"/>
      <c r="AS717" s="139" t="s">
        <v>4075</v>
      </c>
      <c r="AT717" s="141" t="s">
        <v>1404</v>
      </c>
      <c r="AU717" s="141"/>
      <c r="AV717" s="383"/>
      <c r="AW717" s="385"/>
      <c r="AX717" s="139"/>
      <c r="AY717" t="s">
        <v>18722</v>
      </c>
      <c r="AZ717">
        <v>12000</v>
      </c>
      <c r="BA717" s="381"/>
      <c r="BB717" s="139" t="s">
        <v>1444</v>
      </c>
      <c r="BC717" s="166"/>
      <c r="BD717" s="166"/>
      <c r="BE717" s="166"/>
      <c r="BF717" s="166"/>
      <c r="BG717" s="166"/>
      <c r="BH717" s="308"/>
      <c r="BI717" s="308"/>
      <c r="BJ717" s="141" t="s">
        <v>26</v>
      </c>
      <c r="BK717" s="141" t="s">
        <v>26</v>
      </c>
      <c r="BL717" s="141"/>
      <c r="BM717" s="141"/>
      <c r="BN717" s="139" t="s">
        <v>4075</v>
      </c>
      <c r="BQ717" s="141"/>
      <c r="BV717" s="141"/>
      <c r="BX717" s="141"/>
      <c r="BY717" s="141"/>
      <c r="BZ717" s="141"/>
      <c r="CA717" s="141"/>
      <c r="CB717" s="141"/>
      <c r="CC717" s="141"/>
      <c r="CD717" s="141"/>
      <c r="CE717" s="141"/>
      <c r="CF717" s="141"/>
      <c r="CG717" s="141"/>
    </row>
    <row r="718" spans="1:85" x14ac:dyDescent="0.35">
      <c r="A718" s="155" t="s">
        <v>10875</v>
      </c>
      <c r="B718" s="139" t="s">
        <v>4075</v>
      </c>
      <c r="C718" s="18">
        <v>42315</v>
      </c>
      <c r="D718" s="144">
        <v>0.42777777777777776</v>
      </c>
      <c r="E718" s="141" t="s">
        <v>13278</v>
      </c>
      <c r="F718" s="141">
        <v>4</v>
      </c>
      <c r="G718" s="141" t="s">
        <v>3336</v>
      </c>
      <c r="H718" s="141">
        <v>2015</v>
      </c>
      <c r="I718" s="18">
        <v>42315</v>
      </c>
      <c r="J718" s="144">
        <v>0.42777777777777776</v>
      </c>
      <c r="K718" s="378"/>
      <c r="L718" s="139" t="s">
        <v>4075</v>
      </c>
      <c r="M718" s="141"/>
      <c r="N718" s="248"/>
      <c r="O718" s="141" t="s">
        <v>26</v>
      </c>
      <c r="P718" s="141"/>
      <c r="Q718" s="141" t="s">
        <v>10876</v>
      </c>
      <c r="R718" s="141" t="s">
        <v>10877</v>
      </c>
      <c r="S718" s="141"/>
      <c r="T718" s="141"/>
      <c r="U718" s="141">
        <v>110838772</v>
      </c>
      <c r="V718" s="141"/>
      <c r="W718" s="139" t="s">
        <v>4075</v>
      </c>
      <c r="X718" s="141" t="s">
        <v>25</v>
      </c>
      <c r="Y718" s="141" t="s">
        <v>27</v>
      </c>
      <c r="Z718" s="141" t="s">
        <v>4</v>
      </c>
      <c r="AA718" s="141" t="s">
        <v>34</v>
      </c>
      <c r="AB718" s="141"/>
      <c r="AC718" s="139" t="s">
        <v>18047</v>
      </c>
      <c r="AD718" s="380"/>
      <c r="AE718" s="139" t="s">
        <v>102</v>
      </c>
      <c r="AF718" s="139" t="s">
        <v>13074</v>
      </c>
      <c r="AG718" s="139" t="s">
        <v>102</v>
      </c>
      <c r="AH718" s="139" t="s">
        <v>1378</v>
      </c>
      <c r="AI718" s="139" t="s">
        <v>11</v>
      </c>
      <c r="AJ718" s="139" t="s">
        <v>11</v>
      </c>
      <c r="AK718" s="139"/>
      <c r="AL718" s="139"/>
      <c r="AM718" s="141" t="s">
        <v>4004</v>
      </c>
      <c r="AN718" s="141" t="s">
        <v>8</v>
      </c>
      <c r="AO718" s="139" t="s">
        <v>1614</v>
      </c>
      <c r="AP718" s="139" t="s">
        <v>7</v>
      </c>
      <c r="AQ718" s="139"/>
      <c r="AR718" s="381"/>
      <c r="AS718" s="139" t="s">
        <v>4075</v>
      </c>
      <c r="AT718" s="141" t="s">
        <v>1404</v>
      </c>
      <c r="AU718" s="141"/>
      <c r="AV718" s="383"/>
      <c r="AW718" s="385"/>
      <c r="AX718" s="139"/>
      <c r="AY718" t="s">
        <v>18275</v>
      </c>
      <c r="AZ718">
        <v>12000</v>
      </c>
      <c r="BA718" s="381"/>
      <c r="BB718" s="139" t="s">
        <v>17</v>
      </c>
      <c r="BC718" s="166"/>
      <c r="BD718" s="166"/>
      <c r="BE718" s="166"/>
      <c r="BF718" s="166"/>
      <c r="BG718" s="166"/>
      <c r="BH718" s="308"/>
      <c r="BI718" s="308"/>
      <c r="BJ718" s="141" t="s">
        <v>26</v>
      </c>
      <c r="BK718" s="141" t="s">
        <v>26</v>
      </c>
      <c r="BL718" s="141"/>
      <c r="BM718" s="141"/>
      <c r="BN718" s="139" t="s">
        <v>4075</v>
      </c>
      <c r="BQ718" s="141"/>
      <c r="BV718" s="141"/>
      <c r="BX718" s="141"/>
      <c r="BY718" s="141"/>
      <c r="BZ718" s="141"/>
      <c r="CA718" s="141"/>
      <c r="CB718" s="141"/>
      <c r="CC718" s="141"/>
      <c r="CD718" s="141"/>
      <c r="CE718" s="141"/>
      <c r="CF718" s="141"/>
      <c r="CG718" s="141"/>
    </row>
    <row r="719" spans="1:85" x14ac:dyDescent="0.35">
      <c r="A719" s="155" t="s">
        <v>19976</v>
      </c>
      <c r="B719" s="139" t="s">
        <v>4075</v>
      </c>
      <c r="C719" s="18">
        <v>42317</v>
      </c>
      <c r="D719" s="144">
        <v>0.74320601851851853</v>
      </c>
      <c r="E719" s="141" t="s">
        <v>13279</v>
      </c>
      <c r="F719" s="141">
        <v>4</v>
      </c>
      <c r="G719" s="141" t="s">
        <v>3336</v>
      </c>
      <c r="H719" s="141">
        <v>2015</v>
      </c>
      <c r="I719" s="18">
        <v>42317</v>
      </c>
      <c r="J719" s="144">
        <v>0.74305555555555558</v>
      </c>
      <c r="K719" s="378"/>
      <c r="L719" s="139" t="s">
        <v>4075</v>
      </c>
      <c r="M719" s="141" t="s">
        <v>28</v>
      </c>
      <c r="N719" s="248">
        <v>44266</v>
      </c>
      <c r="O719" s="141" t="s">
        <v>25</v>
      </c>
      <c r="P719" s="141"/>
      <c r="Q719" s="141" t="s">
        <v>19977</v>
      </c>
      <c r="R719" s="141" t="s">
        <v>1944</v>
      </c>
      <c r="S719" s="141"/>
      <c r="T719" s="141" t="s">
        <v>19978</v>
      </c>
      <c r="U719" s="141"/>
      <c r="V719" s="141"/>
      <c r="W719" s="139" t="s">
        <v>4075</v>
      </c>
      <c r="X719" s="141" t="s">
        <v>25</v>
      </c>
      <c r="Y719" s="141" t="s">
        <v>27</v>
      </c>
      <c r="Z719" s="141"/>
      <c r="AA719" s="141" t="s">
        <v>34</v>
      </c>
      <c r="AB719" s="141"/>
      <c r="AC719" s="139" t="s">
        <v>6</v>
      </c>
      <c r="AD719" s="380"/>
      <c r="AE719" s="139" t="s">
        <v>102</v>
      </c>
      <c r="AF719" s="139" t="s">
        <v>13074</v>
      </c>
      <c r="AG719" s="139" t="s">
        <v>102</v>
      </c>
      <c r="AH719" s="139" t="s">
        <v>1378</v>
      </c>
      <c r="AI719" s="139" t="s">
        <v>11</v>
      </c>
      <c r="AJ719" s="139" t="s">
        <v>11</v>
      </c>
      <c r="AK719" s="139"/>
      <c r="AL719" s="139"/>
      <c r="AM719" s="141" t="s">
        <v>15</v>
      </c>
      <c r="AN719" s="141" t="s">
        <v>8</v>
      </c>
      <c r="AO719" s="139"/>
      <c r="AP719" s="139" t="s">
        <v>11</v>
      </c>
      <c r="AQ719" s="139"/>
      <c r="AR719" s="381"/>
      <c r="AS719" s="139" t="s">
        <v>4075</v>
      </c>
      <c r="AT719" s="141" t="s">
        <v>1404</v>
      </c>
      <c r="AU719" s="141"/>
      <c r="AV719" s="383"/>
      <c r="AW719" s="385"/>
      <c r="AX719" s="139" t="s">
        <v>143</v>
      </c>
      <c r="AY719" t="s">
        <v>18402</v>
      </c>
      <c r="BA719" s="381"/>
      <c r="BB719" s="139" t="s">
        <v>17</v>
      </c>
      <c r="BC719" s="166"/>
      <c r="BD719" s="166"/>
      <c r="BE719" s="166"/>
      <c r="BF719" s="166"/>
      <c r="BG719" s="166"/>
      <c r="BH719" s="308"/>
      <c r="BI719" s="308"/>
      <c r="BJ719" s="141" t="s">
        <v>26</v>
      </c>
      <c r="BK719" s="141" t="s">
        <v>26</v>
      </c>
      <c r="BL719" s="141"/>
      <c r="BM719" s="141"/>
      <c r="BN719" s="139" t="s">
        <v>4075</v>
      </c>
      <c r="BQ719" s="141"/>
      <c r="BV719" s="141"/>
      <c r="BX719" s="141"/>
      <c r="BY719" s="141"/>
      <c r="BZ719" s="141"/>
      <c r="CA719" s="141"/>
      <c r="CB719" s="141"/>
      <c r="CC719" s="141"/>
      <c r="CD719" s="141"/>
      <c r="CE719" s="141"/>
      <c r="CF719" s="141"/>
      <c r="CG719" s="141"/>
    </row>
    <row r="720" spans="1:85" x14ac:dyDescent="0.35">
      <c r="A720" s="155" t="s">
        <v>10872</v>
      </c>
      <c r="B720" s="139" t="s">
        <v>4075</v>
      </c>
      <c r="C720" s="18">
        <v>42317</v>
      </c>
      <c r="D720" s="144">
        <v>0.24652777777777779</v>
      </c>
      <c r="E720" s="141" t="s">
        <v>13279</v>
      </c>
      <c r="F720" s="141">
        <v>4</v>
      </c>
      <c r="G720" s="141" t="s">
        <v>3336</v>
      </c>
      <c r="H720" s="141">
        <v>2015</v>
      </c>
      <c r="I720" s="18">
        <v>42317</v>
      </c>
      <c r="J720" s="144">
        <v>0.24652777777777779</v>
      </c>
      <c r="K720" s="378"/>
      <c r="L720" s="139" t="s">
        <v>4075</v>
      </c>
      <c r="M720" s="141"/>
      <c r="N720" s="248"/>
      <c r="O720" s="141" t="s">
        <v>26</v>
      </c>
      <c r="P720" s="141"/>
      <c r="Q720" s="141" t="s">
        <v>10873</v>
      </c>
      <c r="R720" s="141" t="s">
        <v>10874</v>
      </c>
      <c r="S720" s="141"/>
      <c r="T720" s="141"/>
      <c r="U720" s="141"/>
      <c r="V720" s="141"/>
      <c r="W720" s="139" t="s">
        <v>4075</v>
      </c>
      <c r="X720" s="141" t="s">
        <v>25</v>
      </c>
      <c r="Y720" s="141" t="s">
        <v>27</v>
      </c>
      <c r="Z720" s="141" t="s">
        <v>4</v>
      </c>
      <c r="AA720" s="141" t="s">
        <v>34</v>
      </c>
      <c r="AB720" s="141"/>
      <c r="AC720" s="139" t="s">
        <v>18049</v>
      </c>
      <c r="AD720" s="380"/>
      <c r="AE720" s="139" t="s">
        <v>102</v>
      </c>
      <c r="AF720" s="139" t="s">
        <v>13068</v>
      </c>
      <c r="AG720" s="139" t="s">
        <v>102</v>
      </c>
      <c r="AH720" s="139" t="s">
        <v>1378</v>
      </c>
      <c r="AI720" s="139" t="s">
        <v>7</v>
      </c>
      <c r="AJ720" s="139" t="s">
        <v>7</v>
      </c>
      <c r="AK720" s="139"/>
      <c r="AL720" s="139"/>
      <c r="AM720" s="141" t="s">
        <v>4004</v>
      </c>
      <c r="AN720" s="141" t="s">
        <v>8</v>
      </c>
      <c r="AO720" s="139" t="s">
        <v>1614</v>
      </c>
      <c r="AP720" s="139" t="s">
        <v>7</v>
      </c>
      <c r="AQ720" s="139"/>
      <c r="AR720" s="381"/>
      <c r="AS720" s="139" t="s">
        <v>4075</v>
      </c>
      <c r="AT720" s="141" t="s">
        <v>43</v>
      </c>
      <c r="AU720" s="141">
        <v>510</v>
      </c>
      <c r="AV720" s="383"/>
      <c r="AW720" s="385"/>
      <c r="AX720" s="139"/>
      <c r="AY720" t="s">
        <v>18723</v>
      </c>
      <c r="AZ720">
        <v>12000</v>
      </c>
      <c r="BA720" s="381"/>
      <c r="BB720" s="139" t="s">
        <v>1450</v>
      </c>
      <c r="BC720" s="166"/>
      <c r="BD720" s="166"/>
      <c r="BE720" s="166"/>
      <c r="BF720" s="166"/>
      <c r="BG720" s="166"/>
      <c r="BH720" s="308"/>
      <c r="BI720" s="308"/>
      <c r="BJ720" s="141" t="s">
        <v>26</v>
      </c>
      <c r="BK720" s="141" t="s">
        <v>26</v>
      </c>
      <c r="BL720" s="141"/>
      <c r="BM720" s="141"/>
      <c r="BN720" s="139" t="s">
        <v>4075</v>
      </c>
      <c r="BQ720" s="141"/>
      <c r="BV720" s="141"/>
      <c r="BX720" s="141"/>
      <c r="BY720" s="141"/>
      <c r="BZ720" s="141"/>
      <c r="CA720" s="141"/>
      <c r="CB720" s="141"/>
      <c r="CC720" s="141"/>
      <c r="CD720" s="141"/>
      <c r="CE720" s="141"/>
      <c r="CF720" s="141"/>
      <c r="CG720" s="141"/>
    </row>
    <row r="721" spans="1:85" x14ac:dyDescent="0.35">
      <c r="A721" s="155" t="s">
        <v>10869</v>
      </c>
      <c r="B721" s="139" t="s">
        <v>4075</v>
      </c>
      <c r="C721" s="18">
        <v>42321</v>
      </c>
      <c r="D721" s="144">
        <v>0.50208333333333333</v>
      </c>
      <c r="E721" s="141" t="s">
        <v>13279</v>
      </c>
      <c r="F721" s="141">
        <v>4</v>
      </c>
      <c r="G721" s="141" t="s">
        <v>3336</v>
      </c>
      <c r="H721" s="141">
        <v>2015</v>
      </c>
      <c r="I721" s="18">
        <v>42321</v>
      </c>
      <c r="J721" s="144">
        <v>0.50208333333333333</v>
      </c>
      <c r="K721" s="378"/>
      <c r="L721" s="139" t="s">
        <v>4075</v>
      </c>
      <c r="M721" s="141"/>
      <c r="N721" s="248"/>
      <c r="O721" s="141" t="s">
        <v>26</v>
      </c>
      <c r="P721" s="141"/>
      <c r="Q721" s="141" t="s">
        <v>10870</v>
      </c>
      <c r="R721" s="141" t="s">
        <v>10871</v>
      </c>
      <c r="S721" s="141"/>
      <c r="T721" s="141"/>
      <c r="U721" s="141">
        <v>110853461</v>
      </c>
      <c r="V721" s="141"/>
      <c r="W721" s="139" t="s">
        <v>4075</v>
      </c>
      <c r="X721" s="141" t="s">
        <v>25</v>
      </c>
      <c r="Y721" s="141" t="s">
        <v>27</v>
      </c>
      <c r="Z721" s="141" t="s">
        <v>4</v>
      </c>
      <c r="AA721" s="141" t="s">
        <v>34</v>
      </c>
      <c r="AB721" s="141"/>
      <c r="AC721" s="139" t="s">
        <v>18049</v>
      </c>
      <c r="AD721" s="380"/>
      <c r="AE721" s="139" t="s">
        <v>103</v>
      </c>
      <c r="AF721" s="139" t="s">
        <v>13075</v>
      </c>
      <c r="AG721" s="139" t="s">
        <v>103</v>
      </c>
      <c r="AH721" s="139" t="s">
        <v>1378</v>
      </c>
      <c r="AI721" s="139" t="s">
        <v>7340</v>
      </c>
      <c r="AJ721" s="139"/>
      <c r="AK721" s="139" t="s">
        <v>7340</v>
      </c>
      <c r="AL721" s="139" t="s">
        <v>1408</v>
      </c>
      <c r="AM721" s="141" t="s">
        <v>1537</v>
      </c>
      <c r="AN721" s="141" t="s">
        <v>8</v>
      </c>
      <c r="AO721" s="139" t="s">
        <v>1614</v>
      </c>
      <c r="AP721" s="139" t="s">
        <v>7</v>
      </c>
      <c r="AQ721" s="139"/>
      <c r="AR721" s="381"/>
      <c r="AS721" s="139" t="s">
        <v>4075</v>
      </c>
      <c r="AT721" s="141" t="s">
        <v>1404</v>
      </c>
      <c r="AU721" s="141"/>
      <c r="AV721" s="383"/>
      <c r="AW721" s="385"/>
      <c r="AX721" s="139"/>
      <c r="AY721" t="s">
        <v>18724</v>
      </c>
      <c r="AZ721">
        <v>12000</v>
      </c>
      <c r="BA721" s="381"/>
      <c r="BB721" s="139" t="s">
        <v>17</v>
      </c>
      <c r="BC721" s="166"/>
      <c r="BD721" s="166"/>
      <c r="BE721" s="166"/>
      <c r="BF721" s="166"/>
      <c r="BG721" s="166"/>
      <c r="BH721" s="308"/>
      <c r="BI721" s="308"/>
      <c r="BJ721" s="141" t="s">
        <v>26</v>
      </c>
      <c r="BK721" s="141" t="s">
        <v>26</v>
      </c>
      <c r="BL721" s="141"/>
      <c r="BM721" s="141"/>
      <c r="BN721" s="139" t="s">
        <v>4075</v>
      </c>
      <c r="BQ721" s="141"/>
      <c r="BV721" s="141"/>
      <c r="BX721" s="141"/>
      <c r="BY721" s="141"/>
      <c r="BZ721" s="141"/>
      <c r="CA721" s="141"/>
      <c r="CB721" s="141"/>
      <c r="CC721" s="141"/>
      <c r="CD721" s="141"/>
      <c r="CE721" s="141"/>
      <c r="CF721" s="141"/>
      <c r="CG721" s="141"/>
    </row>
    <row r="722" spans="1:85" x14ac:dyDescent="0.35">
      <c r="A722" s="155" t="s">
        <v>10862</v>
      </c>
      <c r="B722" s="139" t="s">
        <v>4075</v>
      </c>
      <c r="C722" s="18">
        <v>42323</v>
      </c>
      <c r="D722" s="144">
        <v>0.6875</v>
      </c>
      <c r="E722" s="141" t="s">
        <v>3013</v>
      </c>
      <c r="F722" s="141">
        <v>4</v>
      </c>
      <c r="G722" s="141" t="s">
        <v>3336</v>
      </c>
      <c r="H722" s="141">
        <v>2015</v>
      </c>
      <c r="I722" s="18">
        <v>42323</v>
      </c>
      <c r="J722" s="144">
        <v>0.6875</v>
      </c>
      <c r="K722" s="378"/>
      <c r="L722" s="139" t="s">
        <v>4075</v>
      </c>
      <c r="M722" s="141"/>
      <c r="N722" s="248"/>
      <c r="O722" s="141" t="s">
        <v>26</v>
      </c>
      <c r="P722" s="141"/>
      <c r="Q722" s="141" t="s">
        <v>10863</v>
      </c>
      <c r="R722" s="141" t="s">
        <v>10864</v>
      </c>
      <c r="S722" s="141"/>
      <c r="T722" s="141"/>
      <c r="U722" s="141"/>
      <c r="V722" s="141"/>
      <c r="W722" s="139" t="s">
        <v>4075</v>
      </c>
      <c r="X722" s="141" t="s">
        <v>25</v>
      </c>
      <c r="Y722" s="141" t="s">
        <v>27</v>
      </c>
      <c r="Z722" s="141" t="s">
        <v>4</v>
      </c>
      <c r="AA722" s="141" t="s">
        <v>34</v>
      </c>
      <c r="AB722" s="141"/>
      <c r="AC722" s="139" t="s">
        <v>18049</v>
      </c>
      <c r="AD722" s="380"/>
      <c r="AE722" s="139" t="s">
        <v>4</v>
      </c>
      <c r="AF722" s="139" t="s">
        <v>13073</v>
      </c>
      <c r="AG722" s="139" t="s">
        <v>4</v>
      </c>
      <c r="AH722" s="139" t="s">
        <v>1378</v>
      </c>
      <c r="AI722" s="139" t="s">
        <v>15678</v>
      </c>
      <c r="AJ722" s="139"/>
      <c r="AK722" s="139" t="s">
        <v>15678</v>
      </c>
      <c r="AL722" s="139" t="s">
        <v>7</v>
      </c>
      <c r="AM722" s="141" t="s">
        <v>1537</v>
      </c>
      <c r="AN722" s="141" t="s">
        <v>8</v>
      </c>
      <c r="AO722" s="139" t="s">
        <v>1614</v>
      </c>
      <c r="AP722" s="139" t="s">
        <v>7</v>
      </c>
      <c r="AQ722" s="139"/>
      <c r="AR722" s="381"/>
      <c r="AS722" s="139" t="s">
        <v>4075</v>
      </c>
      <c r="AT722" s="141" t="s">
        <v>44</v>
      </c>
      <c r="AU722" s="141">
        <v>520</v>
      </c>
      <c r="AV722" s="383"/>
      <c r="AW722" s="385"/>
      <c r="AX722" s="139"/>
      <c r="AY722" t="s">
        <v>18725</v>
      </c>
      <c r="AZ722">
        <v>21000</v>
      </c>
      <c r="BA722" s="381"/>
      <c r="BB722" s="139" t="s">
        <v>1446</v>
      </c>
      <c r="BC722" s="166"/>
      <c r="BD722" s="166"/>
      <c r="BE722" s="166"/>
      <c r="BF722" s="166"/>
      <c r="BG722" s="166"/>
      <c r="BH722" s="308"/>
      <c r="BI722" s="308"/>
      <c r="BJ722" s="141" t="s">
        <v>26</v>
      </c>
      <c r="BK722" s="141" t="s">
        <v>26</v>
      </c>
      <c r="BL722" s="141"/>
      <c r="BM722" s="141"/>
      <c r="BN722" s="139" t="s">
        <v>4075</v>
      </c>
      <c r="BQ722" s="141" t="s">
        <v>15762</v>
      </c>
      <c r="BR722" s="135" t="s">
        <v>15680</v>
      </c>
      <c r="BT722" s="135" t="s">
        <v>15370</v>
      </c>
      <c r="BU722" s="135" t="s">
        <v>15387</v>
      </c>
      <c r="BV722" s="141" t="s">
        <v>15378</v>
      </c>
      <c r="BW722" s="135" t="s">
        <v>15369</v>
      </c>
      <c r="BX722" s="141" t="s">
        <v>15681</v>
      </c>
      <c r="BY722" s="141" t="s">
        <v>12</v>
      </c>
      <c r="BZ722" s="141" t="s">
        <v>26</v>
      </c>
      <c r="CA722" s="141" t="s">
        <v>1848</v>
      </c>
      <c r="CB722" s="141"/>
      <c r="CC722" s="141" t="s">
        <v>15686</v>
      </c>
      <c r="CD722" s="141" t="s">
        <v>15687</v>
      </c>
      <c r="CE722" s="141" t="s">
        <v>15450</v>
      </c>
      <c r="CF722" s="141" t="s">
        <v>15451</v>
      </c>
      <c r="CG722" s="141" t="s">
        <v>1897</v>
      </c>
    </row>
    <row r="723" spans="1:85" x14ac:dyDescent="0.35">
      <c r="A723" s="155" t="s">
        <v>10865</v>
      </c>
      <c r="B723" s="139" t="s">
        <v>4075</v>
      </c>
      <c r="C723" s="18">
        <v>42323</v>
      </c>
      <c r="D723" s="144">
        <v>0.57430555555555551</v>
      </c>
      <c r="E723" s="141" t="s">
        <v>3013</v>
      </c>
      <c r="F723" s="141">
        <v>4</v>
      </c>
      <c r="G723" s="141" t="s">
        <v>3336</v>
      </c>
      <c r="H723" s="141">
        <v>2015</v>
      </c>
      <c r="I723" s="18">
        <v>42323</v>
      </c>
      <c r="J723" s="144">
        <v>0.57430555555555551</v>
      </c>
      <c r="K723" s="378"/>
      <c r="L723" s="139" t="s">
        <v>4075</v>
      </c>
      <c r="M723" s="141"/>
      <c r="N723" s="248"/>
      <c r="O723" s="141" t="s">
        <v>26</v>
      </c>
      <c r="P723" s="141"/>
      <c r="Q723" s="141" t="s">
        <v>10866</v>
      </c>
      <c r="R723" s="141" t="s">
        <v>10867</v>
      </c>
      <c r="S723" s="141"/>
      <c r="T723" s="141"/>
      <c r="U723" s="141">
        <v>110855836</v>
      </c>
      <c r="V723" s="141" t="s">
        <v>10868</v>
      </c>
      <c r="W723" s="139" t="s">
        <v>4075</v>
      </c>
      <c r="X723" s="141" t="s">
        <v>25</v>
      </c>
      <c r="Y723" s="141" t="s">
        <v>27</v>
      </c>
      <c r="Z723" s="141" t="s">
        <v>13</v>
      </c>
      <c r="AA723" s="141" t="s">
        <v>34</v>
      </c>
      <c r="AB723" s="141"/>
      <c r="AC723" s="139" t="s">
        <v>18051</v>
      </c>
      <c r="AD723" s="380"/>
      <c r="AE723" s="139" t="s">
        <v>105</v>
      </c>
      <c r="AF723" s="139" t="s">
        <v>13076</v>
      </c>
      <c r="AG723" s="139" t="s">
        <v>1518</v>
      </c>
      <c r="AH723" s="139" t="s">
        <v>1378</v>
      </c>
      <c r="AI723" s="139" t="s">
        <v>1518</v>
      </c>
      <c r="AJ723" s="139"/>
      <c r="AK723" s="139" t="s">
        <v>1518</v>
      </c>
      <c r="AL723" s="139" t="s">
        <v>7</v>
      </c>
      <c r="AM723" s="141" t="s">
        <v>12</v>
      </c>
      <c r="AN723" s="141" t="s">
        <v>8</v>
      </c>
      <c r="AO723" s="139" t="s">
        <v>1614</v>
      </c>
      <c r="AP723" s="139" t="s">
        <v>7</v>
      </c>
      <c r="AQ723" s="139"/>
      <c r="AR723" s="381"/>
      <c r="AS723" s="139" t="s">
        <v>4075</v>
      </c>
      <c r="AT723" s="141" t="s">
        <v>1404</v>
      </c>
      <c r="AU723" s="141"/>
      <c r="AV723" s="383"/>
      <c r="AW723" s="385"/>
      <c r="AX723" s="139"/>
      <c r="AY723" t="s">
        <v>18726</v>
      </c>
      <c r="AZ723">
        <v>12000</v>
      </c>
      <c r="BA723" s="381"/>
      <c r="BB723" s="139" t="s">
        <v>17</v>
      </c>
      <c r="BC723" s="166"/>
      <c r="BD723" s="166"/>
      <c r="BE723" s="166"/>
      <c r="BF723" s="166"/>
      <c r="BG723" s="166"/>
      <c r="BH723" s="308"/>
      <c r="BI723" s="308"/>
      <c r="BJ723" s="141" t="s">
        <v>26</v>
      </c>
      <c r="BK723" s="141" t="s">
        <v>26</v>
      </c>
      <c r="BL723" s="141"/>
      <c r="BM723" s="141"/>
      <c r="BN723" s="139" t="s">
        <v>4075</v>
      </c>
      <c r="BQ723" s="141"/>
      <c r="BV723" s="141"/>
      <c r="BX723" s="141"/>
      <c r="BY723" s="141"/>
      <c r="BZ723" s="141"/>
      <c r="CA723" s="141"/>
      <c r="CB723" s="141"/>
      <c r="CC723" s="141"/>
      <c r="CD723" s="141"/>
      <c r="CE723" s="141"/>
      <c r="CF723" s="141"/>
      <c r="CG723" s="141"/>
    </row>
    <row r="724" spans="1:85" x14ac:dyDescent="0.35">
      <c r="A724" s="155" t="s">
        <v>10859</v>
      </c>
      <c r="B724" s="139" t="s">
        <v>4075</v>
      </c>
      <c r="C724" s="18">
        <v>42329</v>
      </c>
      <c r="D724" s="144">
        <v>0.44166666666666665</v>
      </c>
      <c r="E724" s="141" t="s">
        <v>3013</v>
      </c>
      <c r="F724" s="141">
        <v>4</v>
      </c>
      <c r="G724" s="141" t="s">
        <v>3336</v>
      </c>
      <c r="H724" s="141">
        <v>2015</v>
      </c>
      <c r="I724" s="18">
        <v>42329</v>
      </c>
      <c r="J724" s="144">
        <v>0.44166666666666665</v>
      </c>
      <c r="K724" s="378"/>
      <c r="L724" s="139" t="s">
        <v>4075</v>
      </c>
      <c r="M724" s="141"/>
      <c r="N724" s="248"/>
      <c r="O724" s="141" t="s">
        <v>26</v>
      </c>
      <c r="P724" s="141"/>
      <c r="Q724" s="141" t="s">
        <v>10860</v>
      </c>
      <c r="R724" s="141" t="s">
        <v>10861</v>
      </c>
      <c r="S724" s="141"/>
      <c r="T724" s="141"/>
      <c r="U724" s="141">
        <v>110871882</v>
      </c>
      <c r="V724" s="141"/>
      <c r="W724" s="139" t="s">
        <v>4075</v>
      </c>
      <c r="X724" s="141" t="s">
        <v>25</v>
      </c>
      <c r="Y724" s="141" t="s">
        <v>27</v>
      </c>
      <c r="Z724" s="141" t="s">
        <v>4</v>
      </c>
      <c r="AA724" s="141" t="s">
        <v>34</v>
      </c>
      <c r="AB724" s="141"/>
      <c r="AC724" s="139" t="s">
        <v>18049</v>
      </c>
      <c r="AD724" s="380"/>
      <c r="AE724" s="139" t="s">
        <v>4</v>
      </c>
      <c r="AF724" s="139" t="s">
        <v>13073</v>
      </c>
      <c r="AG724" s="139" t="s">
        <v>4</v>
      </c>
      <c r="AH724" s="139" t="s">
        <v>1378</v>
      </c>
      <c r="AI724" s="139" t="s">
        <v>15678</v>
      </c>
      <c r="AJ724" s="139"/>
      <c r="AK724" s="139" t="s">
        <v>15678</v>
      </c>
      <c r="AL724" s="139" t="s">
        <v>7</v>
      </c>
      <c r="AM724" s="141" t="s">
        <v>1537</v>
      </c>
      <c r="AN724" s="141" t="s">
        <v>8</v>
      </c>
      <c r="AO724" s="139" t="s">
        <v>1614</v>
      </c>
      <c r="AP724" s="139" t="s">
        <v>7</v>
      </c>
      <c r="AQ724" s="139"/>
      <c r="AR724" s="381"/>
      <c r="AS724" s="139" t="s">
        <v>4075</v>
      </c>
      <c r="AT724" s="141" t="s">
        <v>44</v>
      </c>
      <c r="AU724" s="141">
        <v>348</v>
      </c>
      <c r="AV724" s="383"/>
      <c r="AW724" s="385"/>
      <c r="AX724" s="139"/>
      <c r="AY724" t="s">
        <v>18727</v>
      </c>
      <c r="AZ724">
        <v>17000</v>
      </c>
      <c r="BA724" s="381"/>
      <c r="BB724" s="139" t="s">
        <v>17</v>
      </c>
      <c r="BC724" s="166"/>
      <c r="BD724" s="166"/>
      <c r="BE724" s="166"/>
      <c r="BF724" s="166"/>
      <c r="BG724" s="166"/>
      <c r="BH724" s="308"/>
      <c r="BI724" s="308"/>
      <c r="BJ724" s="141" t="s">
        <v>26</v>
      </c>
      <c r="BK724" s="141" t="s">
        <v>26</v>
      </c>
      <c r="BL724" s="141"/>
      <c r="BM724" s="141"/>
      <c r="BN724" s="139" t="s">
        <v>4075</v>
      </c>
      <c r="BQ724" s="141" t="s">
        <v>15763</v>
      </c>
      <c r="BR724" s="135" t="s">
        <v>15693</v>
      </c>
      <c r="BT724" s="135" t="s">
        <v>13609</v>
      </c>
      <c r="BU724" s="135" t="s">
        <v>4009</v>
      </c>
      <c r="BV724" s="141" t="s">
        <v>1848</v>
      </c>
      <c r="BW724" s="135" t="s">
        <v>1848</v>
      </c>
      <c r="BX724" s="141"/>
      <c r="BY724" s="141"/>
      <c r="BZ724" s="141"/>
      <c r="CA724" s="141"/>
      <c r="CB724" s="141"/>
      <c r="CC724" s="141"/>
      <c r="CD724" s="141"/>
      <c r="CE724" s="141" t="s">
        <v>15450</v>
      </c>
      <c r="CF724" s="141" t="s">
        <v>15451</v>
      </c>
      <c r="CG724" s="141"/>
    </row>
    <row r="725" spans="1:85" x14ac:dyDescent="0.35">
      <c r="A725" s="155" t="s">
        <v>10856</v>
      </c>
      <c r="B725" s="139" t="s">
        <v>4075</v>
      </c>
      <c r="C725" s="18">
        <v>42334</v>
      </c>
      <c r="D725" s="144">
        <v>0.64722222222222225</v>
      </c>
      <c r="E725" s="141" t="s">
        <v>2410</v>
      </c>
      <c r="F725" s="141">
        <v>4</v>
      </c>
      <c r="G725" s="141" t="s">
        <v>3336</v>
      </c>
      <c r="H725" s="141">
        <v>2015</v>
      </c>
      <c r="I725" s="18">
        <v>42334</v>
      </c>
      <c r="J725" s="144">
        <v>0.64722222222222225</v>
      </c>
      <c r="K725" s="378"/>
      <c r="L725" s="139" t="s">
        <v>4075</v>
      </c>
      <c r="M725" s="141"/>
      <c r="N725" s="248"/>
      <c r="O725" s="141" t="s">
        <v>26</v>
      </c>
      <c r="P725" s="141"/>
      <c r="Q725" s="141" t="s">
        <v>10857</v>
      </c>
      <c r="R725" s="141" t="s">
        <v>10858</v>
      </c>
      <c r="S725" s="141"/>
      <c r="T725" s="141"/>
      <c r="U725" s="141"/>
      <c r="V725" s="141"/>
      <c r="W725" s="139" t="s">
        <v>4075</v>
      </c>
      <c r="X725" s="141" t="s">
        <v>25</v>
      </c>
      <c r="Y725" s="141" t="s">
        <v>27</v>
      </c>
      <c r="Z725" s="141" t="s">
        <v>4</v>
      </c>
      <c r="AA725" s="141" t="s">
        <v>34</v>
      </c>
      <c r="AB725" s="141"/>
      <c r="AC725" s="139" t="s">
        <v>18049</v>
      </c>
      <c r="AD725" s="380"/>
      <c r="AE725" s="139" t="s">
        <v>107</v>
      </c>
      <c r="AF725" s="139" t="s">
        <v>13076</v>
      </c>
      <c r="AG725" s="139" t="s">
        <v>4130</v>
      </c>
      <c r="AH725" s="139" t="s">
        <v>1378</v>
      </c>
      <c r="AI725" s="139" t="s">
        <v>1518</v>
      </c>
      <c r="AJ725" s="139"/>
      <c r="AK725" s="139" t="s">
        <v>1518</v>
      </c>
      <c r="AL725" s="139" t="s">
        <v>7</v>
      </c>
      <c r="AM725" s="141" t="s">
        <v>1537</v>
      </c>
      <c r="AN725" s="141" t="s">
        <v>8</v>
      </c>
      <c r="AO725" s="139" t="s">
        <v>1614</v>
      </c>
      <c r="AP725" s="139" t="s">
        <v>7</v>
      </c>
      <c r="AQ725" s="139"/>
      <c r="AR725" s="381"/>
      <c r="AS725" s="139" t="s">
        <v>4075</v>
      </c>
      <c r="AT725" s="141" t="s">
        <v>1404</v>
      </c>
      <c r="AU725" s="141"/>
      <c r="AV725" s="383"/>
      <c r="AW725" s="385"/>
      <c r="AX725" s="139"/>
      <c r="AY725" t="s">
        <v>18687</v>
      </c>
      <c r="AZ725">
        <v>12000</v>
      </c>
      <c r="BA725" s="381"/>
      <c r="BB725" s="139" t="s">
        <v>17</v>
      </c>
      <c r="BC725" s="166"/>
      <c r="BD725" s="166"/>
      <c r="BE725" s="166"/>
      <c r="BF725" s="166"/>
      <c r="BG725" s="166"/>
      <c r="BH725" s="308"/>
      <c r="BI725" s="308"/>
      <c r="BJ725" s="141" t="s">
        <v>26</v>
      </c>
      <c r="BK725" s="141" t="s">
        <v>26</v>
      </c>
      <c r="BL725" s="141"/>
      <c r="BM725" s="141"/>
      <c r="BN725" s="139" t="s">
        <v>4075</v>
      </c>
      <c r="BQ725" s="141"/>
      <c r="BV725" s="141"/>
      <c r="BX725" s="141"/>
      <c r="BY725" s="141"/>
      <c r="BZ725" s="141"/>
      <c r="CA725" s="141"/>
      <c r="CB725" s="141"/>
      <c r="CC725" s="141"/>
      <c r="CD725" s="141"/>
      <c r="CE725" s="141"/>
      <c r="CF725" s="141"/>
      <c r="CG725" s="141"/>
    </row>
    <row r="726" spans="1:85" x14ac:dyDescent="0.35">
      <c r="A726" s="155" t="s">
        <v>10850</v>
      </c>
      <c r="B726" s="139" t="s">
        <v>4075</v>
      </c>
      <c r="C726" s="18">
        <v>42339</v>
      </c>
      <c r="D726" s="144">
        <v>0.50208333333333333</v>
      </c>
      <c r="E726" s="141" t="s">
        <v>13287</v>
      </c>
      <c r="F726" s="141">
        <v>4</v>
      </c>
      <c r="G726" s="141" t="s">
        <v>13284</v>
      </c>
      <c r="H726" s="141">
        <v>2015</v>
      </c>
      <c r="I726" s="18">
        <v>42339</v>
      </c>
      <c r="J726" s="144">
        <v>0.50208333333333333</v>
      </c>
      <c r="K726" s="378"/>
      <c r="L726" s="139" t="s">
        <v>4075</v>
      </c>
      <c r="M726" s="141"/>
      <c r="N726" s="248"/>
      <c r="O726" s="141" t="s">
        <v>26</v>
      </c>
      <c r="P726" s="141"/>
      <c r="Q726" s="141" t="s">
        <v>10851</v>
      </c>
      <c r="R726" s="141" t="s">
        <v>10852</v>
      </c>
      <c r="S726" s="141"/>
      <c r="T726" s="141"/>
      <c r="U726" s="141">
        <v>110886874</v>
      </c>
      <c r="V726" s="141"/>
      <c r="W726" s="139" t="s">
        <v>4075</v>
      </c>
      <c r="X726" s="141" t="s">
        <v>25</v>
      </c>
      <c r="Y726" s="141" t="s">
        <v>27</v>
      </c>
      <c r="Z726" s="141" t="s">
        <v>4</v>
      </c>
      <c r="AA726" s="141" t="s">
        <v>34</v>
      </c>
      <c r="AB726" s="141"/>
      <c r="AC726" s="139" t="s">
        <v>18047</v>
      </c>
      <c r="AD726" s="380"/>
      <c r="AE726" s="139" t="s">
        <v>102</v>
      </c>
      <c r="AF726" s="139" t="s">
        <v>13068</v>
      </c>
      <c r="AG726" s="139" t="s">
        <v>102</v>
      </c>
      <c r="AH726" s="139" t="s">
        <v>1378</v>
      </c>
      <c r="AI726" s="139" t="s">
        <v>7</v>
      </c>
      <c r="AJ726" s="139" t="s">
        <v>7</v>
      </c>
      <c r="AK726" s="139"/>
      <c r="AL726" s="139"/>
      <c r="AM726" s="141" t="s">
        <v>4004</v>
      </c>
      <c r="AN726" s="141" t="s">
        <v>8</v>
      </c>
      <c r="AO726" s="139" t="s">
        <v>1614</v>
      </c>
      <c r="AP726" s="139" t="s">
        <v>7</v>
      </c>
      <c r="AQ726" s="139"/>
      <c r="AR726" s="381"/>
      <c r="AS726" s="139" t="s">
        <v>4075</v>
      </c>
      <c r="AT726" s="141" t="s">
        <v>43</v>
      </c>
      <c r="AU726" s="141">
        <v>565</v>
      </c>
      <c r="AV726" s="383"/>
      <c r="AW726" s="385"/>
      <c r="AX726" s="139"/>
      <c r="AY726" t="s">
        <v>18563</v>
      </c>
      <c r="AZ726">
        <v>21000</v>
      </c>
      <c r="BA726" s="381"/>
      <c r="BB726" s="139" t="s">
        <v>1452</v>
      </c>
      <c r="BC726" s="166"/>
      <c r="BD726" s="166"/>
      <c r="BE726" s="166"/>
      <c r="BF726" s="166"/>
      <c r="BG726" s="166"/>
      <c r="BH726" s="308"/>
      <c r="BI726" s="308"/>
      <c r="BJ726" s="141" t="s">
        <v>26</v>
      </c>
      <c r="BK726" s="141" t="s">
        <v>26</v>
      </c>
      <c r="BL726" s="141"/>
      <c r="BM726" s="141"/>
      <c r="BN726" s="139" t="s">
        <v>4075</v>
      </c>
      <c r="BQ726" s="141"/>
      <c r="BV726" s="141"/>
      <c r="BX726" s="141"/>
      <c r="BY726" s="141"/>
      <c r="BZ726" s="141"/>
      <c r="CA726" s="141"/>
      <c r="CB726" s="141"/>
      <c r="CC726" s="141"/>
      <c r="CD726" s="141"/>
      <c r="CE726" s="141"/>
      <c r="CF726" s="141"/>
      <c r="CG726" s="141"/>
    </row>
    <row r="727" spans="1:85" x14ac:dyDescent="0.35">
      <c r="A727" s="155" t="s">
        <v>10853</v>
      </c>
      <c r="B727" s="139" t="s">
        <v>4075</v>
      </c>
      <c r="C727" s="18">
        <v>42339</v>
      </c>
      <c r="D727" s="144">
        <v>0.39305555555555555</v>
      </c>
      <c r="E727" s="141" t="s">
        <v>13287</v>
      </c>
      <c r="F727" s="141">
        <v>4</v>
      </c>
      <c r="G727" s="141" t="s">
        <v>13284</v>
      </c>
      <c r="H727" s="141">
        <v>2015</v>
      </c>
      <c r="I727" s="18">
        <v>42339</v>
      </c>
      <c r="J727" s="144">
        <v>0.39305555555555555</v>
      </c>
      <c r="K727" s="378"/>
      <c r="L727" s="139" t="s">
        <v>4075</v>
      </c>
      <c r="M727" s="141"/>
      <c r="N727" s="248"/>
      <c r="O727" s="141" t="s">
        <v>26</v>
      </c>
      <c r="P727" s="141"/>
      <c r="Q727" s="141" t="s">
        <v>10854</v>
      </c>
      <c r="R727" s="141" t="s">
        <v>10855</v>
      </c>
      <c r="S727" s="141"/>
      <c r="T727" s="141"/>
      <c r="U727" s="141">
        <v>110886214</v>
      </c>
      <c r="V727" s="141"/>
      <c r="W727" s="139" t="s">
        <v>4075</v>
      </c>
      <c r="X727" s="141" t="s">
        <v>25</v>
      </c>
      <c r="Y727" s="141" t="s">
        <v>27</v>
      </c>
      <c r="Z727" s="141" t="s">
        <v>4</v>
      </c>
      <c r="AA727" s="141" t="s">
        <v>34</v>
      </c>
      <c r="AB727" s="141"/>
      <c r="AC727" s="139" t="s">
        <v>18047</v>
      </c>
      <c r="AD727" s="380"/>
      <c r="AE727" s="139" t="s">
        <v>102</v>
      </c>
      <c r="AF727" s="139" t="s">
        <v>13068</v>
      </c>
      <c r="AG727" s="139" t="s">
        <v>102</v>
      </c>
      <c r="AH727" s="139" t="s">
        <v>1378</v>
      </c>
      <c r="AI727" s="139" t="s">
        <v>7</v>
      </c>
      <c r="AJ727" s="139" t="s">
        <v>7</v>
      </c>
      <c r="AK727" s="139"/>
      <c r="AL727" s="139"/>
      <c r="AM727" s="141" t="s">
        <v>4004</v>
      </c>
      <c r="AN727" s="141" t="s">
        <v>8</v>
      </c>
      <c r="AO727" s="139" t="s">
        <v>1614</v>
      </c>
      <c r="AP727" s="139" t="s">
        <v>7</v>
      </c>
      <c r="AQ727" s="139"/>
      <c r="AR727" s="381"/>
      <c r="AS727" s="139" t="s">
        <v>4075</v>
      </c>
      <c r="AT727" s="141" t="s">
        <v>1404</v>
      </c>
      <c r="AU727" s="141"/>
      <c r="AV727" s="383"/>
      <c r="AW727" s="385"/>
      <c r="AX727" s="139"/>
      <c r="AY727" t="s">
        <v>18728</v>
      </c>
      <c r="AZ727">
        <v>12000</v>
      </c>
      <c r="BA727" s="381"/>
      <c r="BB727" s="139" t="s">
        <v>1452</v>
      </c>
      <c r="BC727" s="166"/>
      <c r="BD727" s="166"/>
      <c r="BE727" s="166"/>
      <c r="BF727" s="166"/>
      <c r="BG727" s="166"/>
      <c r="BH727" s="308"/>
      <c r="BI727" s="308"/>
      <c r="BJ727" s="141" t="s">
        <v>26</v>
      </c>
      <c r="BK727" s="141" t="s">
        <v>26</v>
      </c>
      <c r="BL727" s="141"/>
      <c r="BM727" s="141"/>
      <c r="BN727" s="139" t="s">
        <v>4075</v>
      </c>
      <c r="BQ727" s="141"/>
      <c r="BV727" s="141"/>
      <c r="BX727" s="141"/>
      <c r="BY727" s="141"/>
      <c r="BZ727" s="141"/>
      <c r="CA727" s="141"/>
      <c r="CB727" s="141"/>
      <c r="CC727" s="141"/>
      <c r="CD727" s="141"/>
      <c r="CE727" s="141"/>
      <c r="CF727" s="141"/>
      <c r="CG727" s="141"/>
    </row>
    <row r="728" spans="1:85" x14ac:dyDescent="0.35">
      <c r="A728" s="155" t="s">
        <v>10848</v>
      </c>
      <c r="B728" s="139" t="s">
        <v>4075</v>
      </c>
      <c r="C728" s="18">
        <v>42340</v>
      </c>
      <c r="D728" s="144">
        <v>0.40277777777777779</v>
      </c>
      <c r="E728" s="141" t="s">
        <v>13287</v>
      </c>
      <c r="F728" s="141">
        <v>4</v>
      </c>
      <c r="G728" s="141" t="s">
        <v>13284</v>
      </c>
      <c r="H728" s="141">
        <v>2015</v>
      </c>
      <c r="I728" s="18">
        <v>42340</v>
      </c>
      <c r="J728" s="144">
        <v>0.40277777777777779</v>
      </c>
      <c r="K728" s="378"/>
      <c r="L728" s="139" t="s">
        <v>4075</v>
      </c>
      <c r="M728" s="141"/>
      <c r="N728" s="248"/>
      <c r="O728" s="141" t="s">
        <v>26</v>
      </c>
      <c r="P728" s="141"/>
      <c r="Q728" s="141"/>
      <c r="R728" s="141" t="s">
        <v>10849</v>
      </c>
      <c r="S728" s="141"/>
      <c r="T728" s="141"/>
      <c r="U728" s="141"/>
      <c r="V728" s="141"/>
      <c r="W728" s="139" t="s">
        <v>4075</v>
      </c>
      <c r="X728" s="141" t="s">
        <v>25</v>
      </c>
      <c r="Y728" s="141" t="s">
        <v>27</v>
      </c>
      <c r="Z728" s="141" t="s">
        <v>4</v>
      </c>
      <c r="AA728" s="141" t="s">
        <v>34</v>
      </c>
      <c r="AB728" s="141"/>
      <c r="AC728" s="139" t="s">
        <v>18047</v>
      </c>
      <c r="AD728" s="380"/>
      <c r="AE728" s="139" t="s">
        <v>102</v>
      </c>
      <c r="AF728" s="139" t="s">
        <v>13074</v>
      </c>
      <c r="AG728" s="139" t="s">
        <v>102</v>
      </c>
      <c r="AH728" s="139" t="s">
        <v>1378</v>
      </c>
      <c r="AI728" s="139" t="s">
        <v>11</v>
      </c>
      <c r="AJ728" s="139" t="s">
        <v>11</v>
      </c>
      <c r="AK728" s="139"/>
      <c r="AL728" s="139"/>
      <c r="AM728" s="141" t="s">
        <v>4004</v>
      </c>
      <c r="AN728" s="141" t="s">
        <v>8</v>
      </c>
      <c r="AO728" s="139" t="s">
        <v>1614</v>
      </c>
      <c r="AP728" s="139" t="s">
        <v>7</v>
      </c>
      <c r="AQ728" s="139"/>
      <c r="AR728" s="381"/>
      <c r="AS728" s="139" t="s">
        <v>4075</v>
      </c>
      <c r="AT728" s="141" t="s">
        <v>1404</v>
      </c>
      <c r="AU728" s="141"/>
      <c r="AV728" s="383"/>
      <c r="AW728" s="385"/>
      <c r="AX728" s="139"/>
      <c r="AY728" t="s">
        <v>18277</v>
      </c>
      <c r="AZ728">
        <v>12000</v>
      </c>
      <c r="BA728" s="381"/>
      <c r="BB728" s="139" t="s">
        <v>1450</v>
      </c>
      <c r="BC728" s="166"/>
      <c r="BD728" s="166"/>
      <c r="BE728" s="166"/>
      <c r="BF728" s="166"/>
      <c r="BG728" s="166"/>
      <c r="BH728" s="308"/>
      <c r="BI728" s="308"/>
      <c r="BJ728" s="141" t="s">
        <v>26</v>
      </c>
      <c r="BK728" s="141" t="s">
        <v>26</v>
      </c>
      <c r="BL728" s="141"/>
      <c r="BM728" s="141"/>
      <c r="BN728" s="139" t="s">
        <v>4075</v>
      </c>
      <c r="BQ728" s="141"/>
      <c r="BV728" s="141"/>
      <c r="BX728" s="141"/>
      <c r="BY728" s="141"/>
      <c r="BZ728" s="141"/>
      <c r="CA728" s="141"/>
      <c r="CB728" s="141"/>
      <c r="CC728" s="141"/>
      <c r="CD728" s="141"/>
      <c r="CE728" s="141"/>
      <c r="CF728" s="141"/>
      <c r="CG728" s="141"/>
    </row>
    <row r="729" spans="1:85" x14ac:dyDescent="0.35">
      <c r="A729" s="155" t="s">
        <v>10842</v>
      </c>
      <c r="B729" s="139" t="s">
        <v>4075</v>
      </c>
      <c r="C729" s="18">
        <v>42341</v>
      </c>
      <c r="D729" s="144">
        <v>0.50694444444444442</v>
      </c>
      <c r="E729" s="141" t="s">
        <v>13287</v>
      </c>
      <c r="F729" s="141">
        <v>4</v>
      </c>
      <c r="G729" s="141" t="s">
        <v>13284</v>
      </c>
      <c r="H729" s="141">
        <v>2015</v>
      </c>
      <c r="I729" s="18">
        <v>42341</v>
      </c>
      <c r="J729" s="144">
        <v>0.50694444444444442</v>
      </c>
      <c r="K729" s="378"/>
      <c r="L729" s="139" t="s">
        <v>4075</v>
      </c>
      <c r="M729" s="141"/>
      <c r="N729" s="248"/>
      <c r="O729" s="141" t="s">
        <v>26</v>
      </c>
      <c r="P729" s="141"/>
      <c r="Q729" s="141"/>
      <c r="R729" s="141" t="s">
        <v>10843</v>
      </c>
      <c r="S729" s="141"/>
      <c r="T729" s="141"/>
      <c r="U729" s="141"/>
      <c r="V729" s="141"/>
      <c r="W729" s="139" t="s">
        <v>4075</v>
      </c>
      <c r="X729" s="141" t="s">
        <v>25</v>
      </c>
      <c r="Y729" s="141" t="s">
        <v>27</v>
      </c>
      <c r="Z729" s="141" t="s">
        <v>4</v>
      </c>
      <c r="AA729" s="141" t="s">
        <v>34</v>
      </c>
      <c r="AB729" s="141"/>
      <c r="AC729" s="139" t="s">
        <v>18047</v>
      </c>
      <c r="AD729" s="380"/>
      <c r="AE729" s="139" t="s">
        <v>4</v>
      </c>
      <c r="AF729" s="139" t="s">
        <v>13073</v>
      </c>
      <c r="AG729" s="139" t="s">
        <v>4</v>
      </c>
      <c r="AH729" s="139" t="s">
        <v>1378</v>
      </c>
      <c r="AI729" s="139" t="s">
        <v>15678</v>
      </c>
      <c r="AJ729" s="139"/>
      <c r="AK729" s="139" t="s">
        <v>15678</v>
      </c>
      <c r="AL729" s="139" t="s">
        <v>7</v>
      </c>
      <c r="AM729" s="141" t="s">
        <v>4004</v>
      </c>
      <c r="AN729" s="141" t="s">
        <v>8</v>
      </c>
      <c r="AO729" s="139" t="s">
        <v>1614</v>
      </c>
      <c r="AP729" s="139" t="s">
        <v>7</v>
      </c>
      <c r="AQ729" s="139"/>
      <c r="AR729" s="381"/>
      <c r="AS729" s="139" t="s">
        <v>4075</v>
      </c>
      <c r="AT729" s="141" t="s">
        <v>43</v>
      </c>
      <c r="AU729" s="141">
        <v>285</v>
      </c>
      <c r="AV729" s="383"/>
      <c r="AW729" s="385"/>
      <c r="AX729" s="139"/>
      <c r="AY729" t="s">
        <v>18729</v>
      </c>
      <c r="AZ729">
        <v>12000</v>
      </c>
      <c r="BA729" s="381"/>
      <c r="BB729" s="139" t="s">
        <v>1446</v>
      </c>
      <c r="BC729" s="166"/>
      <c r="BD729" s="166"/>
      <c r="BE729" s="166"/>
      <c r="BF729" s="166"/>
      <c r="BG729" s="166"/>
      <c r="BH729" s="308"/>
      <c r="BI729" s="308"/>
      <c r="BJ729" s="141" t="s">
        <v>26</v>
      </c>
      <c r="BK729" s="141" t="s">
        <v>26</v>
      </c>
      <c r="BL729" s="141"/>
      <c r="BM729" s="141"/>
      <c r="BN729" s="139" t="s">
        <v>4075</v>
      </c>
      <c r="BQ729" s="141" t="s">
        <v>15764</v>
      </c>
      <c r="BR729" s="135" t="s">
        <v>15680</v>
      </c>
      <c r="BT729" s="135" t="s">
        <v>15358</v>
      </c>
      <c r="BU729" s="135" t="s">
        <v>15388</v>
      </c>
      <c r="BV729" s="141" t="s">
        <v>13281</v>
      </c>
      <c r="BW729" s="135" t="s">
        <v>13266</v>
      </c>
      <c r="BX729" s="141" t="s">
        <v>12</v>
      </c>
      <c r="BY729" s="141" t="s">
        <v>15707</v>
      </c>
      <c r="BZ729" s="141" t="s">
        <v>25</v>
      </c>
      <c r="CA729" s="141" t="s">
        <v>1848</v>
      </c>
      <c r="CB729" s="141"/>
      <c r="CC729" s="141" t="s">
        <v>15686</v>
      </c>
      <c r="CD729" s="141" t="s">
        <v>15687</v>
      </c>
      <c r="CE729" s="141" t="s">
        <v>15450</v>
      </c>
      <c r="CF729" s="141" t="s">
        <v>15451</v>
      </c>
      <c r="CG729" s="141" t="s">
        <v>4004</v>
      </c>
    </row>
    <row r="730" spans="1:85" x14ac:dyDescent="0.35">
      <c r="A730" s="155" t="s">
        <v>10844</v>
      </c>
      <c r="B730" s="139" t="s">
        <v>4075</v>
      </c>
      <c r="C730" s="18">
        <v>42341</v>
      </c>
      <c r="D730" s="144">
        <v>0.38333333333333336</v>
      </c>
      <c r="E730" s="141" t="s">
        <v>13287</v>
      </c>
      <c r="F730" s="141">
        <v>4</v>
      </c>
      <c r="G730" s="141" t="s">
        <v>13284</v>
      </c>
      <c r="H730" s="141">
        <v>2015</v>
      </c>
      <c r="I730" s="18">
        <v>42341</v>
      </c>
      <c r="J730" s="144">
        <v>0.38333333333333336</v>
      </c>
      <c r="K730" s="378"/>
      <c r="L730" s="139" t="s">
        <v>4075</v>
      </c>
      <c r="M730" s="141"/>
      <c r="N730" s="248"/>
      <c r="O730" s="141" t="s">
        <v>26</v>
      </c>
      <c r="P730" s="141"/>
      <c r="Q730" s="141" t="s">
        <v>10845</v>
      </c>
      <c r="R730" s="141" t="s">
        <v>10846</v>
      </c>
      <c r="S730" s="141"/>
      <c r="T730" s="141"/>
      <c r="U730" s="141">
        <v>110890854</v>
      </c>
      <c r="V730" s="141" t="s">
        <v>10847</v>
      </c>
      <c r="W730" s="139" t="s">
        <v>4075</v>
      </c>
      <c r="X730" s="141" t="s">
        <v>25</v>
      </c>
      <c r="Y730" s="141" t="s">
        <v>27</v>
      </c>
      <c r="Z730" s="141" t="s">
        <v>4</v>
      </c>
      <c r="AA730" s="141" t="s">
        <v>34</v>
      </c>
      <c r="AB730" s="141"/>
      <c r="AC730" s="139" t="s">
        <v>18051</v>
      </c>
      <c r="AD730" s="380"/>
      <c r="AE730" s="139" t="s">
        <v>4</v>
      </c>
      <c r="AF730" s="139" t="s">
        <v>13073</v>
      </c>
      <c r="AG730" s="139" t="s">
        <v>4</v>
      </c>
      <c r="AH730" s="139" t="s">
        <v>1378</v>
      </c>
      <c r="AI730" s="139" t="s">
        <v>15678</v>
      </c>
      <c r="AJ730" s="139"/>
      <c r="AK730" s="139" t="s">
        <v>15678</v>
      </c>
      <c r="AL730" s="139" t="s">
        <v>7</v>
      </c>
      <c r="AM730" s="141" t="s">
        <v>1537</v>
      </c>
      <c r="AN730" s="141" t="s">
        <v>8</v>
      </c>
      <c r="AO730" s="139" t="s">
        <v>1477</v>
      </c>
      <c r="AP730" s="139" t="s">
        <v>7</v>
      </c>
      <c r="AQ730" s="139"/>
      <c r="AR730" s="381"/>
      <c r="AS730" s="139" t="s">
        <v>4075</v>
      </c>
      <c r="AT730" s="141" t="s">
        <v>1404</v>
      </c>
      <c r="AU730" s="141"/>
      <c r="AV730" s="383"/>
      <c r="AW730" s="385"/>
      <c r="AX730" s="139"/>
      <c r="AY730" t="s">
        <v>18730</v>
      </c>
      <c r="BA730" s="381"/>
      <c r="BB730" s="139" t="s">
        <v>17</v>
      </c>
      <c r="BC730" s="166"/>
      <c r="BD730" s="166"/>
      <c r="BE730" s="166"/>
      <c r="BF730" s="166"/>
      <c r="BG730" s="166"/>
      <c r="BH730" s="308"/>
      <c r="BI730" s="308"/>
      <c r="BJ730" s="141" t="s">
        <v>26</v>
      </c>
      <c r="BK730" s="141" t="s">
        <v>26</v>
      </c>
      <c r="BL730" s="141"/>
      <c r="BM730" s="141"/>
      <c r="BN730" s="139" t="s">
        <v>4075</v>
      </c>
      <c r="BQ730" s="141" t="s">
        <v>15765</v>
      </c>
      <c r="BR730" s="135" t="s">
        <v>15766</v>
      </c>
      <c r="BV730" s="141"/>
      <c r="BX730" s="141"/>
      <c r="BY730" s="141"/>
      <c r="BZ730" s="141"/>
      <c r="CA730" s="141"/>
      <c r="CB730" s="141"/>
      <c r="CC730" s="141"/>
      <c r="CD730" s="141"/>
      <c r="CE730" s="141"/>
      <c r="CF730" s="141"/>
      <c r="CG730" s="141"/>
    </row>
    <row r="731" spans="1:85" x14ac:dyDescent="0.35">
      <c r="A731" s="155" t="s">
        <v>10838</v>
      </c>
      <c r="B731" s="139" t="s">
        <v>4075</v>
      </c>
      <c r="C731" s="18">
        <v>42346</v>
      </c>
      <c r="D731" s="144">
        <v>0.52847222222222223</v>
      </c>
      <c r="E731" s="141" t="s">
        <v>13280</v>
      </c>
      <c r="F731" s="141">
        <v>4</v>
      </c>
      <c r="G731" s="141" t="s">
        <v>13284</v>
      </c>
      <c r="H731" s="141">
        <v>2015</v>
      </c>
      <c r="I731" s="18">
        <v>42346</v>
      </c>
      <c r="J731" s="144">
        <v>0.35138888888888886</v>
      </c>
      <c r="K731" s="378"/>
      <c r="L731" s="139" t="s">
        <v>4075</v>
      </c>
      <c r="M731" s="141"/>
      <c r="N731" s="248"/>
      <c r="O731" s="141" t="s">
        <v>26</v>
      </c>
      <c r="P731" s="141"/>
      <c r="Q731" s="141" t="s">
        <v>10839</v>
      </c>
      <c r="R731" s="141" t="s">
        <v>10840</v>
      </c>
      <c r="S731" s="141"/>
      <c r="T731" s="141"/>
      <c r="U731" s="141"/>
      <c r="V731" s="141" t="s">
        <v>10841</v>
      </c>
      <c r="W731" s="139" t="s">
        <v>4075</v>
      </c>
      <c r="X731" s="141" t="s">
        <v>25</v>
      </c>
      <c r="Y731" s="141" t="s">
        <v>27</v>
      </c>
      <c r="Z731" s="141" t="s">
        <v>13</v>
      </c>
      <c r="AA731" s="141" t="s">
        <v>34</v>
      </c>
      <c r="AB731" s="141"/>
      <c r="AC731" s="139" t="s">
        <v>18051</v>
      </c>
      <c r="AD731" s="380"/>
      <c r="AE731" s="139" t="s">
        <v>105</v>
      </c>
      <c r="AF731" s="139" t="s">
        <v>13076</v>
      </c>
      <c r="AG731" s="139" t="s">
        <v>1518</v>
      </c>
      <c r="AH731" s="139" t="s">
        <v>1378</v>
      </c>
      <c r="AI731" s="139" t="s">
        <v>1518</v>
      </c>
      <c r="AJ731" s="139"/>
      <c r="AK731" s="139" t="s">
        <v>1518</v>
      </c>
      <c r="AL731" s="139" t="s">
        <v>7</v>
      </c>
      <c r="AM731" s="141"/>
      <c r="AN731" s="141" t="s">
        <v>8</v>
      </c>
      <c r="AO731" s="139" t="s">
        <v>1614</v>
      </c>
      <c r="AP731" s="139" t="s">
        <v>7</v>
      </c>
      <c r="AQ731" s="139"/>
      <c r="AR731" s="381"/>
      <c r="AS731" s="139" t="s">
        <v>4075</v>
      </c>
      <c r="AT731" s="141" t="s">
        <v>43</v>
      </c>
      <c r="AU731" s="141">
        <v>345</v>
      </c>
      <c r="AV731" s="383"/>
      <c r="AW731" s="385"/>
      <c r="AX731" s="139"/>
      <c r="AY731" t="s">
        <v>18731</v>
      </c>
      <c r="AZ731">
        <v>12000</v>
      </c>
      <c r="BA731" s="381"/>
      <c r="BB731" s="139" t="s">
        <v>1446</v>
      </c>
      <c r="BC731" s="166"/>
      <c r="BD731" s="166"/>
      <c r="BE731" s="166"/>
      <c r="BF731" s="166"/>
      <c r="BG731" s="166"/>
      <c r="BH731" s="308"/>
      <c r="BI731" s="308"/>
      <c r="BJ731" s="141" t="s">
        <v>26</v>
      </c>
      <c r="BK731" s="141" t="s">
        <v>26</v>
      </c>
      <c r="BL731" s="141"/>
      <c r="BM731" s="141"/>
      <c r="BN731" s="139" t="s">
        <v>4075</v>
      </c>
      <c r="BQ731" s="141"/>
      <c r="BV731" s="141"/>
      <c r="BX731" s="141"/>
      <c r="BY731" s="141"/>
      <c r="BZ731" s="141"/>
      <c r="CA731" s="141"/>
      <c r="CB731" s="141"/>
      <c r="CC731" s="141"/>
      <c r="CD731" s="141"/>
      <c r="CE731" s="141"/>
      <c r="CF731" s="141"/>
      <c r="CG731" s="141"/>
    </row>
    <row r="732" spans="1:85" x14ac:dyDescent="0.35">
      <c r="A732" s="155" t="s">
        <v>10835</v>
      </c>
      <c r="B732" s="139" t="s">
        <v>4075</v>
      </c>
      <c r="C732" s="18">
        <v>42348</v>
      </c>
      <c r="D732" s="144">
        <v>0.47152777777777777</v>
      </c>
      <c r="E732" s="141" t="s">
        <v>13280</v>
      </c>
      <c r="F732" s="141">
        <v>4</v>
      </c>
      <c r="G732" s="141" t="s">
        <v>13284</v>
      </c>
      <c r="H732" s="141">
        <v>2015</v>
      </c>
      <c r="I732" s="18">
        <v>42348</v>
      </c>
      <c r="J732" s="144">
        <v>0.47152777777777777</v>
      </c>
      <c r="K732" s="378"/>
      <c r="L732" s="139" t="s">
        <v>4075</v>
      </c>
      <c r="M732" s="141"/>
      <c r="N732" s="248"/>
      <c r="O732" s="141" t="s">
        <v>26</v>
      </c>
      <c r="P732" s="141"/>
      <c r="Q732" s="141" t="s">
        <v>10836</v>
      </c>
      <c r="R732" s="141" t="s">
        <v>10837</v>
      </c>
      <c r="S732" s="141"/>
      <c r="T732" s="141"/>
      <c r="U732" s="141"/>
      <c r="V732" s="141"/>
      <c r="W732" s="139" t="s">
        <v>4075</v>
      </c>
      <c r="X732" s="141" t="s">
        <v>25</v>
      </c>
      <c r="Y732" s="141" t="s">
        <v>27</v>
      </c>
      <c r="Z732" s="141" t="s">
        <v>13</v>
      </c>
      <c r="AA732" s="141" t="s">
        <v>34</v>
      </c>
      <c r="AB732" s="141"/>
      <c r="AC732" s="139" t="s">
        <v>18051</v>
      </c>
      <c r="AD732" s="380"/>
      <c r="AE732" s="139" t="s">
        <v>103</v>
      </c>
      <c r="AF732" s="139" t="s">
        <v>13075</v>
      </c>
      <c r="AG732" s="139" t="s">
        <v>103</v>
      </c>
      <c r="AH732" s="139" t="s">
        <v>1378</v>
      </c>
      <c r="AI732" s="139" t="s">
        <v>7340</v>
      </c>
      <c r="AJ732" s="139"/>
      <c r="AK732" s="139" t="s">
        <v>7340</v>
      </c>
      <c r="AL732" s="139" t="s">
        <v>1408</v>
      </c>
      <c r="AM732" s="141" t="s">
        <v>4004</v>
      </c>
      <c r="AN732" s="141" t="s">
        <v>8</v>
      </c>
      <c r="AO732" s="139" t="s">
        <v>1614</v>
      </c>
      <c r="AP732" s="139" t="s">
        <v>7</v>
      </c>
      <c r="AQ732" s="139"/>
      <c r="AR732" s="381"/>
      <c r="AS732" s="139" t="s">
        <v>4075</v>
      </c>
      <c r="AT732" s="141" t="s">
        <v>1404</v>
      </c>
      <c r="AU732" s="141"/>
      <c r="AV732" s="383"/>
      <c r="AW732" s="385"/>
      <c r="AX732" s="139"/>
      <c r="AY732" t="s">
        <v>18732</v>
      </c>
      <c r="AZ732">
        <v>12000</v>
      </c>
      <c r="BA732" s="381"/>
      <c r="BB732" s="139" t="s">
        <v>1444</v>
      </c>
      <c r="BC732" s="166"/>
      <c r="BD732" s="166"/>
      <c r="BE732" s="166"/>
      <c r="BF732" s="166"/>
      <c r="BG732" s="166"/>
      <c r="BH732" s="308"/>
      <c r="BI732" s="308"/>
      <c r="BJ732" s="141" t="s">
        <v>26</v>
      </c>
      <c r="BK732" s="141" t="s">
        <v>26</v>
      </c>
      <c r="BL732" s="141"/>
      <c r="BM732" s="141"/>
      <c r="BN732" s="139" t="s">
        <v>4075</v>
      </c>
      <c r="BQ732" s="141"/>
      <c r="BV732" s="141"/>
      <c r="BX732" s="141"/>
      <c r="BY732" s="141"/>
      <c r="BZ732" s="141"/>
      <c r="CA732" s="141"/>
      <c r="CB732" s="141"/>
      <c r="CC732" s="141"/>
      <c r="CD732" s="141"/>
      <c r="CE732" s="141"/>
      <c r="CF732" s="141"/>
      <c r="CG732" s="141"/>
    </row>
    <row r="733" spans="1:85" x14ac:dyDescent="0.35">
      <c r="A733" s="155" t="s">
        <v>10832</v>
      </c>
      <c r="B733" s="139" t="s">
        <v>4075</v>
      </c>
      <c r="C733" s="18">
        <v>42349</v>
      </c>
      <c r="D733" s="144">
        <v>0.31041666666666667</v>
      </c>
      <c r="E733" s="141" t="s">
        <v>13280</v>
      </c>
      <c r="F733" s="141">
        <v>4</v>
      </c>
      <c r="G733" s="141" t="s">
        <v>13284</v>
      </c>
      <c r="H733" s="141">
        <v>2015</v>
      </c>
      <c r="I733" s="18">
        <v>42349</v>
      </c>
      <c r="J733" s="144">
        <v>0.31041666666666667</v>
      </c>
      <c r="K733" s="378"/>
      <c r="L733" s="139" t="s">
        <v>4075</v>
      </c>
      <c r="M733" s="141"/>
      <c r="N733" s="248"/>
      <c r="O733" s="141" t="s">
        <v>26</v>
      </c>
      <c r="P733" s="141"/>
      <c r="Q733" s="141" t="s">
        <v>10833</v>
      </c>
      <c r="R733" s="141" t="s">
        <v>10834</v>
      </c>
      <c r="S733" s="141"/>
      <c r="T733" s="141"/>
      <c r="U733" s="141">
        <v>111088984</v>
      </c>
      <c r="V733" s="141"/>
      <c r="W733" s="139" t="s">
        <v>4075</v>
      </c>
      <c r="X733" s="141" t="s">
        <v>25</v>
      </c>
      <c r="Y733" s="141" t="s">
        <v>27</v>
      </c>
      <c r="Z733" s="141" t="s">
        <v>4</v>
      </c>
      <c r="AA733" s="141" t="s">
        <v>34</v>
      </c>
      <c r="AB733" s="141"/>
      <c r="AC733" s="139" t="s">
        <v>18049</v>
      </c>
      <c r="AD733" s="380"/>
      <c r="AE733" s="139" t="s">
        <v>4</v>
      </c>
      <c r="AF733" s="139" t="s">
        <v>13073</v>
      </c>
      <c r="AG733" s="139" t="s">
        <v>4</v>
      </c>
      <c r="AH733" s="139" t="s">
        <v>1378</v>
      </c>
      <c r="AI733" s="139" t="s">
        <v>15678</v>
      </c>
      <c r="AJ733" s="139"/>
      <c r="AK733" s="139" t="s">
        <v>15678</v>
      </c>
      <c r="AL733" s="139" t="s">
        <v>7</v>
      </c>
      <c r="AM733" s="141" t="s">
        <v>4004</v>
      </c>
      <c r="AN733" s="141" t="s">
        <v>8</v>
      </c>
      <c r="AO733" s="139" t="s">
        <v>1614</v>
      </c>
      <c r="AP733" s="139" t="s">
        <v>7</v>
      </c>
      <c r="AQ733" s="139"/>
      <c r="AR733" s="381"/>
      <c r="AS733" s="139" t="s">
        <v>4075</v>
      </c>
      <c r="AT733" s="141" t="s">
        <v>1404</v>
      </c>
      <c r="AU733" s="141"/>
      <c r="AV733" s="383"/>
      <c r="AW733" s="385"/>
      <c r="AX733" s="139"/>
      <c r="AY733" t="s">
        <v>18256</v>
      </c>
      <c r="AZ733">
        <v>12000</v>
      </c>
      <c r="BA733" s="381"/>
      <c r="BB733" s="139" t="s">
        <v>1469</v>
      </c>
      <c r="BC733" s="166"/>
      <c r="BD733" s="166"/>
      <c r="BE733" s="166"/>
      <c r="BF733" s="166"/>
      <c r="BG733" s="166"/>
      <c r="BH733" s="308"/>
      <c r="BI733" s="308"/>
      <c r="BJ733" s="141" t="s">
        <v>26</v>
      </c>
      <c r="BK733" s="141" t="s">
        <v>26</v>
      </c>
      <c r="BL733" s="141"/>
      <c r="BM733" s="141"/>
      <c r="BN733" s="139" t="s">
        <v>4075</v>
      </c>
      <c r="BQ733" s="141" t="s">
        <v>15767</v>
      </c>
      <c r="BR733" s="135" t="s">
        <v>15768</v>
      </c>
      <c r="BT733" s="135" t="s">
        <v>15355</v>
      </c>
      <c r="BU733" s="135" t="s">
        <v>13280</v>
      </c>
      <c r="BV733" s="141" t="s">
        <v>13282</v>
      </c>
      <c r="BW733" s="135" t="s">
        <v>2003</v>
      </c>
      <c r="BX733" s="141"/>
      <c r="BY733" s="141"/>
      <c r="BZ733" s="141"/>
      <c r="CA733" s="141"/>
      <c r="CB733" s="141"/>
      <c r="CC733" s="141"/>
      <c r="CD733" s="141"/>
      <c r="CE733" s="141" t="s">
        <v>15450</v>
      </c>
      <c r="CF733" s="141" t="s">
        <v>15457</v>
      </c>
      <c r="CG733" s="141" t="s">
        <v>2004</v>
      </c>
    </row>
    <row r="734" spans="1:85" x14ac:dyDescent="0.35">
      <c r="A734" s="155" t="s">
        <v>10829</v>
      </c>
      <c r="B734" s="139" t="s">
        <v>4075</v>
      </c>
      <c r="C734" s="18">
        <v>42360</v>
      </c>
      <c r="D734" s="144">
        <v>0.11388888888888889</v>
      </c>
      <c r="E734" s="141" t="s">
        <v>13282</v>
      </c>
      <c r="F734" s="141">
        <v>4</v>
      </c>
      <c r="G734" s="141" t="s">
        <v>13284</v>
      </c>
      <c r="H734" s="141">
        <v>2015</v>
      </c>
      <c r="I734" s="18">
        <v>42360</v>
      </c>
      <c r="J734" s="144">
        <v>0.11388888888888889</v>
      </c>
      <c r="K734" s="378"/>
      <c r="L734" s="139" t="s">
        <v>4075</v>
      </c>
      <c r="M734" s="141"/>
      <c r="N734" s="248"/>
      <c r="O734" s="141" t="s">
        <v>26</v>
      </c>
      <c r="P734" s="141"/>
      <c r="Q734" s="141" t="s">
        <v>10830</v>
      </c>
      <c r="R734" s="141" t="s">
        <v>10831</v>
      </c>
      <c r="S734" s="141"/>
      <c r="T734" s="141"/>
      <c r="U734" s="141"/>
      <c r="V734" s="141"/>
      <c r="W734" s="139" t="s">
        <v>4075</v>
      </c>
      <c r="X734" s="141" t="s">
        <v>25</v>
      </c>
      <c r="Y734" s="141" t="s">
        <v>27</v>
      </c>
      <c r="Z734" s="141" t="s">
        <v>16</v>
      </c>
      <c r="AA734" s="141" t="s">
        <v>34</v>
      </c>
      <c r="AB734" s="141"/>
      <c r="AC734" s="139" t="s">
        <v>18051</v>
      </c>
      <c r="AD734" s="380"/>
      <c r="AE734" s="139" t="s">
        <v>4</v>
      </c>
      <c r="AF734" s="139" t="s">
        <v>13073</v>
      </c>
      <c r="AG734" s="139" t="s">
        <v>4</v>
      </c>
      <c r="AH734" s="139" t="s">
        <v>1378</v>
      </c>
      <c r="AI734" s="139" t="s">
        <v>15678</v>
      </c>
      <c r="AJ734" s="139"/>
      <c r="AK734" s="139" t="s">
        <v>15678</v>
      </c>
      <c r="AL734" s="139" t="s">
        <v>7</v>
      </c>
      <c r="AM734" s="141" t="s">
        <v>1537</v>
      </c>
      <c r="AN734" s="141" t="s">
        <v>8</v>
      </c>
      <c r="AO734" s="139" t="s">
        <v>1614</v>
      </c>
      <c r="AP734" s="139" t="s">
        <v>7</v>
      </c>
      <c r="AQ734" s="139"/>
      <c r="AR734" s="381"/>
      <c r="AS734" s="139" t="s">
        <v>4075</v>
      </c>
      <c r="AT734" s="141" t="s">
        <v>1404</v>
      </c>
      <c r="AU734" s="141"/>
      <c r="AV734" s="383"/>
      <c r="AW734" s="385"/>
      <c r="AX734" s="139"/>
      <c r="AY734" t="s">
        <v>18410</v>
      </c>
      <c r="AZ734">
        <v>12000</v>
      </c>
      <c r="BA734" s="381"/>
      <c r="BB734" s="139" t="s">
        <v>1450</v>
      </c>
      <c r="BC734" s="166"/>
      <c r="BD734" s="166"/>
      <c r="BE734" s="166"/>
      <c r="BF734" s="166"/>
      <c r="BG734" s="166"/>
      <c r="BH734" s="308"/>
      <c r="BI734" s="308"/>
      <c r="BJ734" s="141" t="s">
        <v>26</v>
      </c>
      <c r="BK734" s="141" t="s">
        <v>26</v>
      </c>
      <c r="BL734" s="141"/>
      <c r="BM734" s="141"/>
      <c r="BN734" s="139" t="s">
        <v>4075</v>
      </c>
      <c r="BQ734" s="141"/>
      <c r="BV734" s="141"/>
      <c r="BX734" s="141"/>
      <c r="BY734" s="141"/>
      <c r="BZ734" s="141"/>
      <c r="CA734" s="141"/>
      <c r="CB734" s="141"/>
      <c r="CC734" s="141"/>
      <c r="CD734" s="141"/>
      <c r="CE734" s="141"/>
      <c r="CF734" s="141"/>
      <c r="CG734" s="141"/>
    </row>
    <row r="735" spans="1:85" x14ac:dyDescent="0.35">
      <c r="A735" s="155" t="s">
        <v>10826</v>
      </c>
      <c r="B735" s="139" t="s">
        <v>4075</v>
      </c>
      <c r="C735" s="18">
        <v>42366</v>
      </c>
      <c r="D735" s="144">
        <v>0.81180555555555556</v>
      </c>
      <c r="E735" s="141" t="s">
        <v>2707</v>
      </c>
      <c r="F735" s="141">
        <v>4</v>
      </c>
      <c r="G735" s="141" t="s">
        <v>13284</v>
      </c>
      <c r="H735" s="141">
        <v>2015</v>
      </c>
      <c r="I735" s="18">
        <v>42366</v>
      </c>
      <c r="J735" s="144">
        <v>0.81180555555555556</v>
      </c>
      <c r="K735" s="378"/>
      <c r="L735" s="139" t="s">
        <v>4075</v>
      </c>
      <c r="M735" s="141"/>
      <c r="N735" s="248"/>
      <c r="O735" s="141" t="s">
        <v>26</v>
      </c>
      <c r="P735" s="141"/>
      <c r="Q735" s="141" t="s">
        <v>10827</v>
      </c>
      <c r="R735" s="141" t="s">
        <v>10828</v>
      </c>
      <c r="S735" s="141"/>
      <c r="T735" s="141"/>
      <c r="U735" s="141">
        <v>111132898</v>
      </c>
      <c r="V735" s="141"/>
      <c r="W735" s="139" t="s">
        <v>4075</v>
      </c>
      <c r="X735" s="141" t="s">
        <v>25</v>
      </c>
      <c r="Y735" s="141" t="s">
        <v>27</v>
      </c>
      <c r="Z735" s="141" t="s">
        <v>4</v>
      </c>
      <c r="AA735" s="141" t="s">
        <v>34</v>
      </c>
      <c r="AB735" s="141"/>
      <c r="AC735" s="139" t="s">
        <v>18049</v>
      </c>
      <c r="AD735" s="380"/>
      <c r="AE735" s="139" t="s">
        <v>102</v>
      </c>
      <c r="AF735" s="139" t="s">
        <v>13074</v>
      </c>
      <c r="AG735" s="139" t="s">
        <v>102</v>
      </c>
      <c r="AH735" s="139" t="s">
        <v>1378</v>
      </c>
      <c r="AI735" s="139" t="s">
        <v>11</v>
      </c>
      <c r="AJ735" s="139" t="s">
        <v>11</v>
      </c>
      <c r="AK735" s="139"/>
      <c r="AL735" s="139"/>
      <c r="AM735" s="141" t="s">
        <v>4004</v>
      </c>
      <c r="AN735" s="141" t="s">
        <v>8</v>
      </c>
      <c r="AO735" s="139" t="s">
        <v>1614</v>
      </c>
      <c r="AP735" s="139" t="s">
        <v>7</v>
      </c>
      <c r="AQ735" s="139"/>
      <c r="AR735" s="381"/>
      <c r="AS735" s="139" t="s">
        <v>4075</v>
      </c>
      <c r="AT735" s="141" t="s">
        <v>1404</v>
      </c>
      <c r="AU735" s="141"/>
      <c r="AV735" s="383"/>
      <c r="AW735" s="385"/>
      <c r="AX735" s="139"/>
      <c r="AY735" t="s">
        <v>18733</v>
      </c>
      <c r="AZ735">
        <v>12000</v>
      </c>
      <c r="BA735" s="381"/>
      <c r="BB735" s="139" t="s">
        <v>1469</v>
      </c>
      <c r="BC735" s="166"/>
      <c r="BD735" s="166"/>
      <c r="BE735" s="166"/>
      <c r="BF735" s="166"/>
      <c r="BG735" s="166"/>
      <c r="BH735" s="308"/>
      <c r="BI735" s="308"/>
      <c r="BJ735" s="141" t="s">
        <v>26</v>
      </c>
      <c r="BK735" s="141" t="s">
        <v>26</v>
      </c>
      <c r="BL735" s="141"/>
      <c r="BM735" s="141"/>
      <c r="BN735" s="139" t="s">
        <v>4075</v>
      </c>
      <c r="BQ735" s="141"/>
      <c r="BV735" s="141"/>
      <c r="BX735" s="141"/>
      <c r="BY735" s="141"/>
      <c r="BZ735" s="141"/>
      <c r="CA735" s="141"/>
      <c r="CB735" s="141"/>
      <c r="CC735" s="141"/>
      <c r="CD735" s="141"/>
      <c r="CE735" s="141"/>
      <c r="CF735" s="141"/>
      <c r="CG735" s="141"/>
    </row>
    <row r="736" spans="1:85" x14ac:dyDescent="0.35">
      <c r="A736" s="155" t="s">
        <v>10823</v>
      </c>
      <c r="B736" s="139" t="s">
        <v>4075</v>
      </c>
      <c r="C736" s="18">
        <v>42369</v>
      </c>
      <c r="D736" s="144">
        <v>0.8</v>
      </c>
      <c r="E736" s="141" t="s">
        <v>2707</v>
      </c>
      <c r="F736" s="141">
        <v>4</v>
      </c>
      <c r="G736" s="141" t="s">
        <v>13284</v>
      </c>
      <c r="H736" s="141">
        <v>2015</v>
      </c>
      <c r="I736" s="18">
        <v>42369</v>
      </c>
      <c r="J736" s="144">
        <v>0.8</v>
      </c>
      <c r="K736" s="378"/>
      <c r="L736" s="139" t="s">
        <v>4075</v>
      </c>
      <c r="M736" s="141"/>
      <c r="N736" s="248"/>
      <c r="O736" s="141" t="s">
        <v>26</v>
      </c>
      <c r="P736" s="141"/>
      <c r="Q736" s="141" t="s">
        <v>10824</v>
      </c>
      <c r="R736" s="141" t="s">
        <v>10825</v>
      </c>
      <c r="S736" s="141"/>
      <c r="T736" s="141"/>
      <c r="U736" s="141">
        <v>111140967</v>
      </c>
      <c r="V736" s="141"/>
      <c r="W736" s="139" t="s">
        <v>4075</v>
      </c>
      <c r="X736" s="141" t="s">
        <v>25</v>
      </c>
      <c r="Y736" s="141" t="s">
        <v>27</v>
      </c>
      <c r="Z736" s="141" t="s">
        <v>4</v>
      </c>
      <c r="AA736" s="141" t="s">
        <v>34</v>
      </c>
      <c r="AB736" s="141"/>
      <c r="AC736" s="139" t="s">
        <v>18047</v>
      </c>
      <c r="AD736" s="380"/>
      <c r="AE736" s="139" t="s">
        <v>102</v>
      </c>
      <c r="AF736" s="139" t="s">
        <v>13071</v>
      </c>
      <c r="AG736" s="139" t="s">
        <v>102</v>
      </c>
      <c r="AH736" s="139" t="s">
        <v>1378</v>
      </c>
      <c r="AI736" s="139" t="s">
        <v>1557</v>
      </c>
      <c r="AJ736" s="139" t="s">
        <v>1557</v>
      </c>
      <c r="AK736" s="139"/>
      <c r="AL736" s="139"/>
      <c r="AM736" s="141" t="s">
        <v>14</v>
      </c>
      <c r="AN736" s="141" t="s">
        <v>8</v>
      </c>
      <c r="AO736" s="139" t="s">
        <v>1614</v>
      </c>
      <c r="AP736" s="139" t="s">
        <v>7</v>
      </c>
      <c r="AQ736" s="139"/>
      <c r="AR736" s="381"/>
      <c r="AS736" s="139" t="s">
        <v>4075</v>
      </c>
      <c r="AT736" s="141" t="s">
        <v>44</v>
      </c>
      <c r="AU736" s="141">
        <v>520</v>
      </c>
      <c r="AV736" s="383"/>
      <c r="AW736" s="385"/>
      <c r="AX736" s="139"/>
      <c r="AY736" t="s">
        <v>18404</v>
      </c>
      <c r="AZ736">
        <v>21000</v>
      </c>
      <c r="BA736" s="381"/>
      <c r="BB736" s="139" t="s">
        <v>1446</v>
      </c>
      <c r="BC736" s="166"/>
      <c r="BD736" s="166"/>
      <c r="BE736" s="166"/>
      <c r="BF736" s="166"/>
      <c r="BG736" s="166"/>
      <c r="BH736" s="308"/>
      <c r="BI736" s="308"/>
      <c r="BJ736" s="141" t="s">
        <v>26</v>
      </c>
      <c r="BK736" s="141" t="s">
        <v>26</v>
      </c>
      <c r="BL736" s="141"/>
      <c r="BM736" s="141"/>
      <c r="BN736" s="139" t="s">
        <v>4075</v>
      </c>
      <c r="BQ736" s="141"/>
      <c r="BV736" s="141"/>
      <c r="BX736" s="141"/>
      <c r="BY736" s="141"/>
      <c r="BZ736" s="141"/>
      <c r="CA736" s="141"/>
      <c r="CB736" s="141"/>
      <c r="CC736" s="141"/>
      <c r="CD736" s="141"/>
      <c r="CE736" s="141"/>
      <c r="CF736" s="141"/>
      <c r="CG736" s="141"/>
    </row>
    <row r="737" spans="1:85" x14ac:dyDescent="0.35">
      <c r="A737" s="155" t="s">
        <v>10820</v>
      </c>
      <c r="B737" s="139" t="s">
        <v>4075</v>
      </c>
      <c r="C737" s="18">
        <v>42390</v>
      </c>
      <c r="D737" s="144">
        <v>0.89722222222222225</v>
      </c>
      <c r="E737" s="141" t="s">
        <v>2116</v>
      </c>
      <c r="F737" s="141">
        <v>1</v>
      </c>
      <c r="G737" s="141" t="s">
        <v>1848</v>
      </c>
      <c r="H737" s="141">
        <v>2016</v>
      </c>
      <c r="I737" s="18">
        <v>42390</v>
      </c>
      <c r="J737" s="144">
        <v>0.89722222222222225</v>
      </c>
      <c r="K737" s="378"/>
      <c r="L737" s="139" t="s">
        <v>4075</v>
      </c>
      <c r="M737" s="141"/>
      <c r="N737" s="248"/>
      <c r="O737" s="141" t="s">
        <v>26</v>
      </c>
      <c r="P737" s="141"/>
      <c r="Q737" s="141" t="s">
        <v>10821</v>
      </c>
      <c r="R737" s="141" t="s">
        <v>10822</v>
      </c>
      <c r="S737" s="141"/>
      <c r="T737" s="141"/>
      <c r="U737" s="141"/>
      <c r="V737" s="141"/>
      <c r="W737" s="139" t="s">
        <v>4075</v>
      </c>
      <c r="X737" s="141" t="s">
        <v>25</v>
      </c>
      <c r="Y737" s="141" t="s">
        <v>27</v>
      </c>
      <c r="Z737" s="141" t="s">
        <v>4</v>
      </c>
      <c r="AA737" s="141" t="s">
        <v>34</v>
      </c>
      <c r="AB737" s="141"/>
      <c r="AC737" s="139" t="s">
        <v>18049</v>
      </c>
      <c r="AD737" s="380"/>
      <c r="AE737" s="139" t="s">
        <v>4</v>
      </c>
      <c r="AF737" s="139" t="s">
        <v>13073</v>
      </c>
      <c r="AG737" s="139" t="s">
        <v>4</v>
      </c>
      <c r="AH737" s="139" t="s">
        <v>1378</v>
      </c>
      <c r="AI737" s="139" t="s">
        <v>15678</v>
      </c>
      <c r="AJ737" s="139"/>
      <c r="AK737" s="139" t="s">
        <v>15678</v>
      </c>
      <c r="AL737" s="139" t="s">
        <v>7</v>
      </c>
      <c r="AM737" s="141" t="s">
        <v>1527</v>
      </c>
      <c r="AN737" s="141" t="s">
        <v>8</v>
      </c>
      <c r="AO737" s="139" t="s">
        <v>1614</v>
      </c>
      <c r="AP737" s="139" t="s">
        <v>7</v>
      </c>
      <c r="AQ737" s="139"/>
      <c r="AR737" s="381"/>
      <c r="AS737" s="139" t="s">
        <v>4075</v>
      </c>
      <c r="AT737" s="141" t="s">
        <v>43</v>
      </c>
      <c r="AU737" s="141">
        <v>100</v>
      </c>
      <c r="AV737" s="383"/>
      <c r="AW737" s="385"/>
      <c r="AX737" s="139"/>
      <c r="AY737" t="s">
        <v>18734</v>
      </c>
      <c r="AZ737">
        <v>12000</v>
      </c>
      <c r="BA737" s="381"/>
      <c r="BB737" s="139" t="s">
        <v>1450</v>
      </c>
      <c r="BC737" s="166"/>
      <c r="BD737" s="166"/>
      <c r="BE737" s="166"/>
      <c r="BF737" s="166"/>
      <c r="BG737" s="166"/>
      <c r="BH737" s="308"/>
      <c r="BI737" s="308"/>
      <c r="BJ737" s="141" t="s">
        <v>26</v>
      </c>
      <c r="BK737" s="141" t="s">
        <v>26</v>
      </c>
      <c r="BL737" s="141"/>
      <c r="BM737" s="141"/>
      <c r="BN737" s="139" t="s">
        <v>4075</v>
      </c>
      <c r="BQ737" s="141" t="s">
        <v>15769</v>
      </c>
      <c r="BR737" s="135" t="s">
        <v>15680</v>
      </c>
      <c r="BT737" s="135" t="s">
        <v>15349</v>
      </c>
      <c r="BU737" s="135" t="s">
        <v>15348</v>
      </c>
      <c r="BV737" s="141" t="s">
        <v>13286</v>
      </c>
      <c r="BW737" s="135" t="s">
        <v>13261</v>
      </c>
      <c r="BX737" s="141" t="s">
        <v>15681</v>
      </c>
      <c r="BY737" s="141" t="s">
        <v>15681</v>
      </c>
      <c r="BZ737" s="141" t="s">
        <v>26</v>
      </c>
      <c r="CA737" s="141" t="s">
        <v>1848</v>
      </c>
      <c r="CB737" s="141"/>
      <c r="CC737" s="141" t="s">
        <v>15686</v>
      </c>
      <c r="CD737" s="141" t="s">
        <v>15683</v>
      </c>
      <c r="CE737" s="141" t="s">
        <v>15450</v>
      </c>
      <c r="CF737" s="141" t="s">
        <v>15451</v>
      </c>
      <c r="CG737" s="141" t="s">
        <v>4004</v>
      </c>
    </row>
    <row r="738" spans="1:85" x14ac:dyDescent="0.35">
      <c r="A738" s="155" t="s">
        <v>10817</v>
      </c>
      <c r="B738" s="139" t="s">
        <v>4075</v>
      </c>
      <c r="C738" s="18">
        <v>42392</v>
      </c>
      <c r="D738" s="144">
        <v>0.65347222222222223</v>
      </c>
      <c r="E738" s="141" t="s">
        <v>2116</v>
      </c>
      <c r="F738" s="141">
        <v>1</v>
      </c>
      <c r="G738" s="141" t="s">
        <v>1848</v>
      </c>
      <c r="H738" s="141">
        <v>2016</v>
      </c>
      <c r="I738" s="18">
        <v>42392</v>
      </c>
      <c r="J738" s="144">
        <v>0.65347222222222223</v>
      </c>
      <c r="K738" s="378"/>
      <c r="L738" s="139" t="s">
        <v>4075</v>
      </c>
      <c r="M738" s="141"/>
      <c r="N738" s="248"/>
      <c r="O738" s="141" t="s">
        <v>26</v>
      </c>
      <c r="P738" s="141"/>
      <c r="Q738" s="141" t="s">
        <v>10818</v>
      </c>
      <c r="R738" s="141" t="s">
        <v>10819</v>
      </c>
      <c r="S738" s="141"/>
      <c r="T738" s="141"/>
      <c r="U738" s="141">
        <v>111217102</v>
      </c>
      <c r="V738" s="141"/>
      <c r="W738" s="139" t="s">
        <v>4075</v>
      </c>
      <c r="X738" s="141" t="s">
        <v>25</v>
      </c>
      <c r="Y738" s="141" t="s">
        <v>27</v>
      </c>
      <c r="Z738" s="141" t="s">
        <v>4</v>
      </c>
      <c r="AA738" s="141" t="s">
        <v>34</v>
      </c>
      <c r="AB738" s="141"/>
      <c r="AC738" s="139" t="s">
        <v>18047</v>
      </c>
      <c r="AD738" s="380"/>
      <c r="AE738" s="139" t="s">
        <v>102</v>
      </c>
      <c r="AF738" s="139" t="s">
        <v>13074</v>
      </c>
      <c r="AG738" s="139" t="s">
        <v>102</v>
      </c>
      <c r="AH738" s="139" t="s">
        <v>1378</v>
      </c>
      <c r="AI738" s="139" t="s">
        <v>11</v>
      </c>
      <c r="AJ738" s="139" t="s">
        <v>11</v>
      </c>
      <c r="AK738" s="139"/>
      <c r="AL738" s="139"/>
      <c r="AM738" s="141"/>
      <c r="AN738" s="141" t="s">
        <v>8</v>
      </c>
      <c r="AO738" s="139" t="s">
        <v>1614</v>
      </c>
      <c r="AP738" s="139" t="s">
        <v>7</v>
      </c>
      <c r="AQ738" s="139"/>
      <c r="AR738" s="381"/>
      <c r="AS738" s="139" t="s">
        <v>4075</v>
      </c>
      <c r="AT738" s="141" t="s">
        <v>43</v>
      </c>
      <c r="AU738" s="141">
        <v>246</v>
      </c>
      <c r="AV738" s="383"/>
      <c r="AW738" s="385"/>
      <c r="AX738" s="139"/>
      <c r="AY738" t="s">
        <v>18243</v>
      </c>
      <c r="AZ738">
        <v>12000</v>
      </c>
      <c r="BA738" s="381"/>
      <c r="BB738" s="139" t="s">
        <v>1450</v>
      </c>
      <c r="BC738" s="166"/>
      <c r="BD738" s="166"/>
      <c r="BE738" s="166"/>
      <c r="BF738" s="166"/>
      <c r="BG738" s="166"/>
      <c r="BH738" s="308"/>
      <c r="BI738" s="308"/>
      <c r="BJ738" s="141" t="s">
        <v>26</v>
      </c>
      <c r="BK738" s="141" t="s">
        <v>26</v>
      </c>
      <c r="BL738" s="141"/>
      <c r="BM738" s="141"/>
      <c r="BN738" s="139" t="s">
        <v>4075</v>
      </c>
      <c r="BQ738" s="141"/>
      <c r="BV738" s="141"/>
      <c r="BX738" s="141"/>
      <c r="BY738" s="141"/>
      <c r="BZ738" s="141"/>
      <c r="CA738" s="141"/>
      <c r="CB738" s="141"/>
      <c r="CC738" s="141"/>
      <c r="CD738" s="141"/>
      <c r="CE738" s="141"/>
      <c r="CF738" s="141"/>
      <c r="CG738" s="141"/>
    </row>
    <row r="739" spans="1:85" x14ac:dyDescent="0.35">
      <c r="A739" s="155" t="s">
        <v>10815</v>
      </c>
      <c r="B739" s="139" t="s">
        <v>4075</v>
      </c>
      <c r="C739" s="18">
        <v>42402</v>
      </c>
      <c r="D739" s="144">
        <v>0.25069444444444444</v>
      </c>
      <c r="E739" s="141" t="s">
        <v>2004</v>
      </c>
      <c r="F739" s="141">
        <v>1</v>
      </c>
      <c r="G739" s="141" t="s">
        <v>2003</v>
      </c>
      <c r="H739" s="141">
        <v>2016</v>
      </c>
      <c r="I739" s="18">
        <v>42402</v>
      </c>
      <c r="J739" s="144">
        <v>0.25069444444444444</v>
      </c>
      <c r="K739" s="378"/>
      <c r="L739" s="139" t="s">
        <v>4075</v>
      </c>
      <c r="M739" s="141"/>
      <c r="N739" s="248"/>
      <c r="O739" s="141" t="s">
        <v>26</v>
      </c>
      <c r="P739" s="141"/>
      <c r="Q739" s="141" t="s">
        <v>10816</v>
      </c>
      <c r="R739" s="141"/>
      <c r="S739" s="141"/>
      <c r="T739" s="141"/>
      <c r="U739" s="141"/>
      <c r="V739" s="141"/>
      <c r="W739" s="139" t="s">
        <v>4075</v>
      </c>
      <c r="X739" s="141" t="s">
        <v>25</v>
      </c>
      <c r="Y739" s="141" t="s">
        <v>27</v>
      </c>
      <c r="Z739" s="141" t="s">
        <v>16</v>
      </c>
      <c r="AA739" s="141" t="s">
        <v>34</v>
      </c>
      <c r="AB739" s="141"/>
      <c r="AC739" s="139" t="s">
        <v>18051</v>
      </c>
      <c r="AD739" s="380"/>
      <c r="AE739" s="139" t="s">
        <v>102</v>
      </c>
      <c r="AF739" s="139" t="s">
        <v>13086</v>
      </c>
      <c r="AG739" s="139" t="s">
        <v>102</v>
      </c>
      <c r="AH739" s="139" t="s">
        <v>1378</v>
      </c>
      <c r="AI739" s="139" t="s">
        <v>1406</v>
      </c>
      <c r="AJ739" s="139" t="s">
        <v>1406</v>
      </c>
      <c r="AK739" s="139"/>
      <c r="AL739" s="139"/>
      <c r="AM739" s="141" t="s">
        <v>1527</v>
      </c>
      <c r="AN739" s="141" t="s">
        <v>8</v>
      </c>
      <c r="AO739" s="139" t="s">
        <v>1477</v>
      </c>
      <c r="AP739" s="139" t="s">
        <v>7</v>
      </c>
      <c r="AQ739" s="139"/>
      <c r="AR739" s="381"/>
      <c r="AS739" s="139" t="s">
        <v>4075</v>
      </c>
      <c r="AT739" s="141" t="s">
        <v>1404</v>
      </c>
      <c r="AU739" s="141"/>
      <c r="AV739" s="383"/>
      <c r="AW739" s="385"/>
      <c r="AX739" s="139"/>
      <c r="AY739" t="s">
        <v>18735</v>
      </c>
      <c r="BA739" s="381"/>
      <c r="BB739" s="139" t="s">
        <v>17</v>
      </c>
      <c r="BC739" s="166"/>
      <c r="BD739" s="166"/>
      <c r="BE739" s="166"/>
      <c r="BF739" s="166"/>
      <c r="BG739" s="166"/>
      <c r="BH739" s="308"/>
      <c r="BI739" s="308"/>
      <c r="BJ739" s="141" t="s">
        <v>26</v>
      </c>
      <c r="BK739" s="141" t="s">
        <v>26</v>
      </c>
      <c r="BL739" s="141"/>
      <c r="BM739" s="141"/>
      <c r="BN739" s="139" t="s">
        <v>4075</v>
      </c>
      <c r="BQ739" s="141"/>
      <c r="BV739" s="141"/>
      <c r="BX739" s="141"/>
      <c r="BY739" s="141"/>
      <c r="BZ739" s="141"/>
      <c r="CA739" s="141"/>
      <c r="CB739" s="141"/>
      <c r="CC739" s="141"/>
      <c r="CD739" s="141"/>
      <c r="CE739" s="141"/>
      <c r="CF739" s="141"/>
      <c r="CG739" s="141"/>
    </row>
    <row r="740" spans="1:85" x14ac:dyDescent="0.35">
      <c r="A740" s="155" t="s">
        <v>10812</v>
      </c>
      <c r="B740" s="139" t="s">
        <v>4075</v>
      </c>
      <c r="C740" s="18">
        <v>42405</v>
      </c>
      <c r="D740" s="144">
        <v>0.86805555555555558</v>
      </c>
      <c r="E740" s="141" t="s">
        <v>2004</v>
      </c>
      <c r="F740" s="141">
        <v>1</v>
      </c>
      <c r="G740" s="141" t="s">
        <v>2003</v>
      </c>
      <c r="H740" s="141">
        <v>2016</v>
      </c>
      <c r="I740" s="18">
        <v>42405</v>
      </c>
      <c r="J740" s="144">
        <v>0.86805555555555558</v>
      </c>
      <c r="K740" s="378"/>
      <c r="L740" s="139" t="s">
        <v>4075</v>
      </c>
      <c r="M740" s="141"/>
      <c r="N740" s="248"/>
      <c r="O740" s="141" t="s">
        <v>26</v>
      </c>
      <c r="P740" s="141"/>
      <c r="Q740" s="141" t="s">
        <v>10813</v>
      </c>
      <c r="R740" s="141" t="s">
        <v>10814</v>
      </c>
      <c r="S740" s="141"/>
      <c r="T740" s="141"/>
      <c r="U740" s="141"/>
      <c r="V740" s="141"/>
      <c r="W740" s="139" t="s">
        <v>4075</v>
      </c>
      <c r="X740" s="141" t="s">
        <v>25</v>
      </c>
      <c r="Y740" s="141" t="s">
        <v>27</v>
      </c>
      <c r="Z740" s="141" t="s">
        <v>4</v>
      </c>
      <c r="AA740" s="141" t="s">
        <v>34</v>
      </c>
      <c r="AB740" s="141"/>
      <c r="AC740" s="139" t="s">
        <v>18047</v>
      </c>
      <c r="AD740" s="380"/>
      <c r="AE740" s="139" t="s">
        <v>103</v>
      </c>
      <c r="AF740" s="139" t="s">
        <v>13075</v>
      </c>
      <c r="AG740" s="139" t="s">
        <v>103</v>
      </c>
      <c r="AH740" s="139" t="s">
        <v>1378</v>
      </c>
      <c r="AI740" s="139" t="s">
        <v>7340</v>
      </c>
      <c r="AJ740" s="139"/>
      <c r="AK740" s="139" t="s">
        <v>7340</v>
      </c>
      <c r="AL740" s="139" t="s">
        <v>1408</v>
      </c>
      <c r="AM740" s="141" t="s">
        <v>12</v>
      </c>
      <c r="AN740" s="141" t="s">
        <v>8</v>
      </c>
      <c r="AO740" s="139" t="s">
        <v>1614</v>
      </c>
      <c r="AP740" s="139" t="s">
        <v>7</v>
      </c>
      <c r="AQ740" s="139"/>
      <c r="AR740" s="381"/>
      <c r="AS740" s="139" t="s">
        <v>4075</v>
      </c>
      <c r="AT740" s="141" t="s">
        <v>43</v>
      </c>
      <c r="AU740" s="141">
        <v>246</v>
      </c>
      <c r="AV740" s="383"/>
      <c r="AW740" s="385"/>
      <c r="AX740" s="139"/>
      <c r="AY740" t="s">
        <v>18243</v>
      </c>
      <c r="AZ740">
        <v>12000</v>
      </c>
      <c r="BA740" s="381"/>
      <c r="BB740" s="139" t="s">
        <v>1452</v>
      </c>
      <c r="BC740" s="166"/>
      <c r="BD740" s="166"/>
      <c r="BE740" s="166"/>
      <c r="BF740" s="166"/>
      <c r="BG740" s="166"/>
      <c r="BH740" s="308"/>
      <c r="BI740" s="308"/>
      <c r="BJ740" s="141" t="s">
        <v>26</v>
      </c>
      <c r="BK740" s="141" t="s">
        <v>26</v>
      </c>
      <c r="BL740" s="141"/>
      <c r="BM740" s="141"/>
      <c r="BN740" s="139" t="s">
        <v>4075</v>
      </c>
      <c r="BQ740" s="141"/>
      <c r="BV740" s="141"/>
      <c r="BX740" s="141"/>
      <c r="BY740" s="141"/>
      <c r="BZ740" s="141"/>
      <c r="CA740" s="141"/>
      <c r="CB740" s="141"/>
      <c r="CC740" s="141"/>
      <c r="CD740" s="141"/>
      <c r="CE740" s="141"/>
      <c r="CF740" s="141"/>
      <c r="CG740" s="141"/>
    </row>
    <row r="741" spans="1:85" x14ac:dyDescent="0.35">
      <c r="A741" s="155" t="s">
        <v>10809</v>
      </c>
      <c r="B741" s="139" t="s">
        <v>4075</v>
      </c>
      <c r="C741" s="18">
        <v>42408</v>
      </c>
      <c r="D741" s="144">
        <v>0.16319444444444445</v>
      </c>
      <c r="E741" s="141" t="s">
        <v>13283</v>
      </c>
      <c r="F741" s="141">
        <v>1</v>
      </c>
      <c r="G741" s="141" t="s">
        <v>2003</v>
      </c>
      <c r="H741" s="141">
        <v>2016</v>
      </c>
      <c r="I741" s="18">
        <v>42408</v>
      </c>
      <c r="J741" s="144">
        <v>0.16319444444444445</v>
      </c>
      <c r="K741" s="378"/>
      <c r="L741" s="139" t="s">
        <v>4075</v>
      </c>
      <c r="M741" s="141"/>
      <c r="N741" s="248"/>
      <c r="O741" s="141" t="s">
        <v>26</v>
      </c>
      <c r="P741" s="141"/>
      <c r="Q741" s="141" t="s">
        <v>10810</v>
      </c>
      <c r="R741" s="141" t="s">
        <v>10811</v>
      </c>
      <c r="S741" s="141"/>
      <c r="T741" s="141"/>
      <c r="U741" s="141">
        <v>111334591</v>
      </c>
      <c r="V741" s="141"/>
      <c r="W741" s="139" t="s">
        <v>4075</v>
      </c>
      <c r="X741" s="141" t="s">
        <v>25</v>
      </c>
      <c r="Y741" s="141" t="s">
        <v>27</v>
      </c>
      <c r="Z741" s="141" t="s">
        <v>4</v>
      </c>
      <c r="AA741" s="141" t="s">
        <v>34</v>
      </c>
      <c r="AB741" s="141"/>
      <c r="AC741" s="139" t="s">
        <v>18047</v>
      </c>
      <c r="AD741" s="380"/>
      <c r="AE741" s="139" t="s">
        <v>4</v>
      </c>
      <c r="AF741" s="139" t="s">
        <v>13073</v>
      </c>
      <c r="AG741" s="139" t="s">
        <v>4</v>
      </c>
      <c r="AH741" s="139" t="s">
        <v>1378</v>
      </c>
      <c r="AI741" s="139" t="s">
        <v>15678</v>
      </c>
      <c r="AJ741" s="139"/>
      <c r="AK741" s="139" t="s">
        <v>15678</v>
      </c>
      <c r="AL741" s="139" t="s">
        <v>7</v>
      </c>
      <c r="AM741" s="141"/>
      <c r="AN741" s="141" t="s">
        <v>8</v>
      </c>
      <c r="AO741" s="139" t="s">
        <v>1614</v>
      </c>
      <c r="AP741" s="139" t="s">
        <v>7</v>
      </c>
      <c r="AQ741" s="139"/>
      <c r="AR741" s="381"/>
      <c r="AS741" s="139" t="s">
        <v>4075</v>
      </c>
      <c r="AT741" s="141" t="s">
        <v>43</v>
      </c>
      <c r="AU741" s="141">
        <v>248</v>
      </c>
      <c r="AV741" s="383"/>
      <c r="AW741" s="385"/>
      <c r="AX741" s="139"/>
      <c r="AY741" t="s">
        <v>18465</v>
      </c>
      <c r="AZ741">
        <v>12000</v>
      </c>
      <c r="BA741" s="381"/>
      <c r="BB741" s="139" t="s">
        <v>1446</v>
      </c>
      <c r="BC741" s="166"/>
      <c r="BD741" s="166"/>
      <c r="BE741" s="166"/>
      <c r="BF741" s="166"/>
      <c r="BG741" s="166"/>
      <c r="BH741" s="308"/>
      <c r="BI741" s="308"/>
      <c r="BJ741" s="141" t="s">
        <v>26</v>
      </c>
      <c r="BK741" s="141" t="s">
        <v>26</v>
      </c>
      <c r="BL741" s="141"/>
      <c r="BM741" s="141"/>
      <c r="BN741" s="139" t="s">
        <v>4075</v>
      </c>
      <c r="BQ741" s="141" t="s">
        <v>15770</v>
      </c>
      <c r="BR741" s="135" t="s">
        <v>15680</v>
      </c>
      <c r="BT741" s="135" t="s">
        <v>15358</v>
      </c>
      <c r="BU741" s="135" t="s">
        <v>14497</v>
      </c>
      <c r="BV741" s="141" t="s">
        <v>13261</v>
      </c>
      <c r="BW741" s="135" t="s">
        <v>15359</v>
      </c>
      <c r="BX741" s="141" t="s">
        <v>12</v>
      </c>
      <c r="BY741" s="141" t="s">
        <v>15707</v>
      </c>
      <c r="BZ741" s="141" t="s">
        <v>25</v>
      </c>
      <c r="CA741" s="141" t="s">
        <v>1848</v>
      </c>
      <c r="CB741" s="141"/>
      <c r="CC741" s="141" t="s">
        <v>15690</v>
      </c>
      <c r="CD741" s="141" t="s">
        <v>34</v>
      </c>
      <c r="CE741" s="141" t="s">
        <v>15450</v>
      </c>
      <c r="CF741" s="141" t="s">
        <v>15451</v>
      </c>
      <c r="CG741" s="141" t="s">
        <v>13283</v>
      </c>
    </row>
    <row r="742" spans="1:85" x14ac:dyDescent="0.35">
      <c r="A742" s="155" t="s">
        <v>10806</v>
      </c>
      <c r="B742" s="139" t="s">
        <v>4075</v>
      </c>
      <c r="C742" s="18">
        <v>42417</v>
      </c>
      <c r="D742" s="144">
        <v>0.88611111111111107</v>
      </c>
      <c r="E742" s="141" t="s">
        <v>2536</v>
      </c>
      <c r="F742" s="141">
        <v>1</v>
      </c>
      <c r="G742" s="141" t="s">
        <v>2003</v>
      </c>
      <c r="H742" s="141">
        <v>2016</v>
      </c>
      <c r="I742" s="18">
        <v>42417</v>
      </c>
      <c r="J742" s="144">
        <v>0.88611111111111107</v>
      </c>
      <c r="K742" s="378"/>
      <c r="L742" s="139" t="s">
        <v>4075</v>
      </c>
      <c r="M742" s="141"/>
      <c r="N742" s="248"/>
      <c r="O742" s="141" t="s">
        <v>26</v>
      </c>
      <c r="P742" s="141"/>
      <c r="Q742" s="141" t="s">
        <v>10807</v>
      </c>
      <c r="R742" s="141" t="s">
        <v>10808</v>
      </c>
      <c r="S742" s="141"/>
      <c r="T742" s="141"/>
      <c r="U742" s="141"/>
      <c r="V742" s="141"/>
      <c r="W742" s="139" t="s">
        <v>4075</v>
      </c>
      <c r="X742" s="141" t="s">
        <v>25</v>
      </c>
      <c r="Y742" s="141" t="s">
        <v>27</v>
      </c>
      <c r="Z742" s="141" t="s">
        <v>16</v>
      </c>
      <c r="AA742" s="141" t="s">
        <v>34</v>
      </c>
      <c r="AB742" s="141"/>
      <c r="AC742" s="139" t="s">
        <v>18051</v>
      </c>
      <c r="AD742" s="380"/>
      <c r="AE742" s="139" t="s">
        <v>105</v>
      </c>
      <c r="AF742" s="139" t="s">
        <v>13076</v>
      </c>
      <c r="AG742" s="139" t="s">
        <v>1518</v>
      </c>
      <c r="AH742" s="139" t="s">
        <v>1378</v>
      </c>
      <c r="AI742" s="139" t="s">
        <v>1518</v>
      </c>
      <c r="AJ742" s="139"/>
      <c r="AK742" s="139" t="s">
        <v>1518</v>
      </c>
      <c r="AL742" s="139" t="s">
        <v>7</v>
      </c>
      <c r="AM742" s="141"/>
      <c r="AN742" s="141" t="s">
        <v>8</v>
      </c>
      <c r="AO742" s="139" t="s">
        <v>1477</v>
      </c>
      <c r="AP742" s="139" t="s">
        <v>7</v>
      </c>
      <c r="AQ742" s="139"/>
      <c r="AR742" s="381"/>
      <c r="AS742" s="139" t="s">
        <v>4075</v>
      </c>
      <c r="AT742" s="141" t="s">
        <v>1404</v>
      </c>
      <c r="AU742" s="141"/>
      <c r="AV742" s="383"/>
      <c r="AW742" s="385"/>
      <c r="AX742" s="139"/>
      <c r="AY742" t="s">
        <v>18736</v>
      </c>
      <c r="BA742" s="381"/>
      <c r="BB742" s="139" t="s">
        <v>1450</v>
      </c>
      <c r="BC742" s="166"/>
      <c r="BD742" s="166"/>
      <c r="BE742" s="166"/>
      <c r="BF742" s="166"/>
      <c r="BG742" s="166"/>
      <c r="BH742" s="308"/>
      <c r="BI742" s="308"/>
      <c r="BJ742" s="141" t="s">
        <v>26</v>
      </c>
      <c r="BK742" s="141" t="s">
        <v>26</v>
      </c>
      <c r="BL742" s="141"/>
      <c r="BM742" s="141"/>
      <c r="BN742" s="139" t="s">
        <v>4075</v>
      </c>
      <c r="BQ742" s="141"/>
      <c r="BV742" s="141"/>
      <c r="BX742" s="141"/>
      <c r="BY742" s="141"/>
      <c r="BZ742" s="141"/>
      <c r="CA742" s="141"/>
      <c r="CB742" s="141"/>
      <c r="CC742" s="141"/>
      <c r="CD742" s="141"/>
      <c r="CE742" s="141"/>
      <c r="CF742" s="141"/>
      <c r="CG742" s="141"/>
    </row>
    <row r="743" spans="1:85" x14ac:dyDescent="0.35">
      <c r="A743" s="155" t="s">
        <v>10803</v>
      </c>
      <c r="B743" s="139" t="s">
        <v>4075</v>
      </c>
      <c r="C743" s="18">
        <v>42426</v>
      </c>
      <c r="D743" s="144">
        <v>0.65277777777777779</v>
      </c>
      <c r="E743" s="141" t="s">
        <v>2741</v>
      </c>
      <c r="F743" s="141">
        <v>1</v>
      </c>
      <c r="G743" s="141" t="s">
        <v>2003</v>
      </c>
      <c r="H743" s="141">
        <v>2016</v>
      </c>
      <c r="I743" s="18">
        <v>42426</v>
      </c>
      <c r="J743" s="144">
        <v>0.65208333333333335</v>
      </c>
      <c r="K743" s="378"/>
      <c r="L743" s="139" t="s">
        <v>4075</v>
      </c>
      <c r="M743" s="141"/>
      <c r="N743" s="248"/>
      <c r="O743" s="141" t="s">
        <v>26</v>
      </c>
      <c r="P743" s="141"/>
      <c r="Q743" s="141" t="s">
        <v>10804</v>
      </c>
      <c r="R743" s="141" t="s">
        <v>10805</v>
      </c>
      <c r="S743" s="141"/>
      <c r="T743" s="141"/>
      <c r="U743" s="141">
        <v>111392549</v>
      </c>
      <c r="V743" s="141"/>
      <c r="W743" s="139" t="s">
        <v>4075</v>
      </c>
      <c r="X743" s="141" t="s">
        <v>25</v>
      </c>
      <c r="Y743" s="141" t="s">
        <v>27</v>
      </c>
      <c r="Z743" s="141" t="s">
        <v>16</v>
      </c>
      <c r="AA743" s="141" t="s">
        <v>34</v>
      </c>
      <c r="AB743" s="141"/>
      <c r="AC743" s="139" t="s">
        <v>18051</v>
      </c>
      <c r="AD743" s="380"/>
      <c r="AE743" s="139" t="s">
        <v>102</v>
      </c>
      <c r="AF743" s="139" t="s">
        <v>13068</v>
      </c>
      <c r="AG743" s="139" t="s">
        <v>102</v>
      </c>
      <c r="AH743" s="139" t="s">
        <v>1378</v>
      </c>
      <c r="AI743" s="139" t="s">
        <v>7</v>
      </c>
      <c r="AJ743" s="139" t="s">
        <v>7</v>
      </c>
      <c r="AK743" s="139"/>
      <c r="AL743" s="139"/>
      <c r="AM743" s="141" t="s">
        <v>1527</v>
      </c>
      <c r="AN743" s="141" t="s">
        <v>8</v>
      </c>
      <c r="AO743" s="139" t="s">
        <v>1477</v>
      </c>
      <c r="AP743" s="139" t="s">
        <v>7</v>
      </c>
      <c r="AQ743" s="139"/>
      <c r="AR743" s="381"/>
      <c r="AS743" s="139" t="s">
        <v>4075</v>
      </c>
      <c r="AT743" s="141" t="s">
        <v>1404</v>
      </c>
      <c r="AU743" s="141"/>
      <c r="AV743" s="383"/>
      <c r="AW743" s="385"/>
      <c r="AX743" s="139"/>
      <c r="AY743" t="s">
        <v>18440</v>
      </c>
      <c r="BA743" s="381"/>
      <c r="BB743" s="139" t="s">
        <v>17</v>
      </c>
      <c r="BC743" s="166"/>
      <c r="BD743" s="166"/>
      <c r="BE743" s="166"/>
      <c r="BF743" s="166"/>
      <c r="BG743" s="166"/>
      <c r="BH743" s="308"/>
      <c r="BI743" s="308"/>
      <c r="BJ743" s="141" t="s">
        <v>26</v>
      </c>
      <c r="BK743" s="141" t="s">
        <v>26</v>
      </c>
      <c r="BL743" s="141"/>
      <c r="BM743" s="141"/>
      <c r="BN743" s="139" t="s">
        <v>4075</v>
      </c>
      <c r="BQ743" s="141"/>
      <c r="BV743" s="141"/>
      <c r="BX743" s="141"/>
      <c r="BY743" s="141"/>
      <c r="BZ743" s="141"/>
      <c r="CA743" s="141"/>
      <c r="CB743" s="141"/>
      <c r="CC743" s="141"/>
      <c r="CD743" s="141"/>
      <c r="CE743" s="141"/>
      <c r="CF743" s="141"/>
      <c r="CG743" s="141"/>
    </row>
    <row r="744" spans="1:85" x14ac:dyDescent="0.35">
      <c r="A744" s="155" t="s">
        <v>10800</v>
      </c>
      <c r="B744" s="139" t="s">
        <v>4075</v>
      </c>
      <c r="C744" s="18">
        <v>42457</v>
      </c>
      <c r="D744" s="144">
        <v>0.51111111111111107</v>
      </c>
      <c r="E744" s="141" t="s">
        <v>13285</v>
      </c>
      <c r="F744" s="141">
        <v>1</v>
      </c>
      <c r="G744" s="141" t="s">
        <v>1897</v>
      </c>
      <c r="H744" s="141">
        <v>2016</v>
      </c>
      <c r="I744" s="18">
        <v>42457</v>
      </c>
      <c r="J744" s="144">
        <v>0.51111111111111107</v>
      </c>
      <c r="K744" s="378"/>
      <c r="L744" s="139" t="s">
        <v>4075</v>
      </c>
      <c r="M744" s="141"/>
      <c r="N744" s="248"/>
      <c r="O744" s="141" t="s">
        <v>26</v>
      </c>
      <c r="P744" s="141"/>
      <c r="Q744" s="141" t="s">
        <v>10801</v>
      </c>
      <c r="R744" s="141" t="s">
        <v>10802</v>
      </c>
      <c r="S744" s="141"/>
      <c r="T744" s="141"/>
      <c r="U744" s="141">
        <v>111480895</v>
      </c>
      <c r="V744" s="141"/>
      <c r="W744" s="139" t="s">
        <v>4075</v>
      </c>
      <c r="X744" s="141" t="s">
        <v>25</v>
      </c>
      <c r="Y744" s="141" t="s">
        <v>27</v>
      </c>
      <c r="Z744" s="141" t="s">
        <v>4</v>
      </c>
      <c r="AA744" s="141" t="s">
        <v>34</v>
      </c>
      <c r="AB744" s="141"/>
      <c r="AC744" s="139" t="s">
        <v>18049</v>
      </c>
      <c r="AD744" s="380"/>
      <c r="AE744" s="139" t="s">
        <v>4</v>
      </c>
      <c r="AF744" s="139" t="s">
        <v>13073</v>
      </c>
      <c r="AG744" s="139" t="s">
        <v>4</v>
      </c>
      <c r="AH744" s="139" t="s">
        <v>1378</v>
      </c>
      <c r="AI744" s="139" t="s">
        <v>15678</v>
      </c>
      <c r="AJ744" s="139"/>
      <c r="AK744" s="139" t="s">
        <v>15678</v>
      </c>
      <c r="AL744" s="139" t="s">
        <v>7</v>
      </c>
      <c r="AM744" s="141" t="s">
        <v>1527</v>
      </c>
      <c r="AN744" s="141" t="s">
        <v>8</v>
      </c>
      <c r="AO744" s="139" t="s">
        <v>1614</v>
      </c>
      <c r="AP744" s="139" t="s">
        <v>7</v>
      </c>
      <c r="AQ744" s="139"/>
      <c r="AR744" s="381"/>
      <c r="AS744" s="139" t="s">
        <v>4075</v>
      </c>
      <c r="AT744" s="141" t="s">
        <v>1404</v>
      </c>
      <c r="AU744" s="141"/>
      <c r="AV744" s="383"/>
      <c r="AW744" s="385"/>
      <c r="AX744" s="139"/>
      <c r="AY744" t="s">
        <v>18737</v>
      </c>
      <c r="AZ744">
        <v>12000</v>
      </c>
      <c r="BA744" s="381"/>
      <c r="BB744" s="139" t="s">
        <v>17</v>
      </c>
      <c r="BC744" s="166"/>
      <c r="BD744" s="166"/>
      <c r="BE744" s="166"/>
      <c r="BF744" s="166"/>
      <c r="BG744" s="166"/>
      <c r="BH744" s="308"/>
      <c r="BI744" s="308"/>
      <c r="BJ744" s="141" t="s">
        <v>26</v>
      </c>
      <c r="BK744" s="141" t="s">
        <v>26</v>
      </c>
      <c r="BL744" s="141"/>
      <c r="BM744" s="141"/>
      <c r="BN744" s="139" t="s">
        <v>4075</v>
      </c>
      <c r="BQ744" s="141" t="s">
        <v>15771</v>
      </c>
      <c r="BR744" s="135" t="s">
        <v>15685</v>
      </c>
      <c r="BT744" s="135" t="s">
        <v>15389</v>
      </c>
      <c r="BU744" s="135" t="s">
        <v>15348</v>
      </c>
      <c r="BV744" s="141" t="s">
        <v>3367</v>
      </c>
      <c r="BW744" s="135" t="s">
        <v>13266</v>
      </c>
      <c r="BX744" s="141" t="s">
        <v>15681</v>
      </c>
      <c r="BY744" s="141" t="s">
        <v>15681</v>
      </c>
      <c r="BZ744" s="141" t="s">
        <v>26</v>
      </c>
      <c r="CA744" s="141" t="s">
        <v>1848</v>
      </c>
      <c r="CB744" s="141"/>
      <c r="CC744" s="141" t="s">
        <v>13</v>
      </c>
      <c r="CD744" s="141" t="s">
        <v>34</v>
      </c>
      <c r="CE744" s="141" t="s">
        <v>15450</v>
      </c>
      <c r="CF744" s="141" t="s">
        <v>15451</v>
      </c>
      <c r="CG744" s="141" t="s">
        <v>1848</v>
      </c>
    </row>
    <row r="745" spans="1:85" x14ac:dyDescent="0.35">
      <c r="A745" s="155" t="s">
        <v>10797</v>
      </c>
      <c r="B745" s="139" t="s">
        <v>4075</v>
      </c>
      <c r="C745" s="18">
        <v>42461</v>
      </c>
      <c r="D745" s="144">
        <v>0.18402777777777779</v>
      </c>
      <c r="E745" s="141" t="s">
        <v>13285</v>
      </c>
      <c r="F745" s="141">
        <v>2</v>
      </c>
      <c r="G745" s="141" t="s">
        <v>2116</v>
      </c>
      <c r="H745" s="141">
        <v>2016</v>
      </c>
      <c r="I745" s="18">
        <v>42461</v>
      </c>
      <c r="J745" s="144">
        <v>0.18402777777777779</v>
      </c>
      <c r="K745" s="378"/>
      <c r="L745" s="139" t="s">
        <v>4075</v>
      </c>
      <c r="M745" s="141"/>
      <c r="N745" s="248"/>
      <c r="O745" s="141" t="s">
        <v>26</v>
      </c>
      <c r="P745" s="141"/>
      <c r="Q745" s="141" t="s">
        <v>10798</v>
      </c>
      <c r="R745" s="141" t="s">
        <v>10799</v>
      </c>
      <c r="S745" s="141"/>
      <c r="T745" s="141"/>
      <c r="U745" s="141">
        <v>111502342</v>
      </c>
      <c r="V745" s="141"/>
      <c r="W745" s="139" t="s">
        <v>4075</v>
      </c>
      <c r="X745" s="141" t="s">
        <v>25</v>
      </c>
      <c r="Y745" s="141" t="s">
        <v>27</v>
      </c>
      <c r="Z745" s="141" t="s">
        <v>4</v>
      </c>
      <c r="AA745" s="141" t="s">
        <v>34</v>
      </c>
      <c r="AB745" s="141"/>
      <c r="AC745" s="139" t="s">
        <v>18049</v>
      </c>
      <c r="AD745" s="380"/>
      <c r="AE745" s="139" t="s">
        <v>102</v>
      </c>
      <c r="AF745" s="139" t="s">
        <v>13084</v>
      </c>
      <c r="AG745" s="139" t="s">
        <v>102</v>
      </c>
      <c r="AH745" s="139" t="s">
        <v>1378</v>
      </c>
      <c r="AI745" s="139" t="s">
        <v>1403</v>
      </c>
      <c r="AJ745" s="139" t="s">
        <v>1403</v>
      </c>
      <c r="AK745" s="139"/>
      <c r="AL745" s="139"/>
      <c r="AM745" s="141" t="s">
        <v>12</v>
      </c>
      <c r="AN745" s="141" t="s">
        <v>8</v>
      </c>
      <c r="AO745" s="139" t="s">
        <v>1614</v>
      </c>
      <c r="AP745" s="139" t="s">
        <v>13</v>
      </c>
      <c r="AQ745" s="139"/>
      <c r="AR745" s="381"/>
      <c r="AS745" s="139" t="s">
        <v>4075</v>
      </c>
      <c r="AT745" s="141" t="s">
        <v>1404</v>
      </c>
      <c r="AU745" s="141"/>
      <c r="AV745" s="383"/>
      <c r="AW745" s="385"/>
      <c r="AX745" s="139"/>
      <c r="AY745" t="s">
        <v>18738</v>
      </c>
      <c r="AZ745">
        <v>12000</v>
      </c>
      <c r="BA745" s="381"/>
      <c r="BB745" s="139" t="s">
        <v>1444</v>
      </c>
      <c r="BC745" s="166"/>
      <c r="BD745" s="166"/>
      <c r="BE745" s="166"/>
      <c r="BF745" s="166"/>
      <c r="BG745" s="166"/>
      <c r="BH745" s="308"/>
      <c r="BI745" s="308"/>
      <c r="BJ745" s="141" t="s">
        <v>26</v>
      </c>
      <c r="BK745" s="141" t="s">
        <v>26</v>
      </c>
      <c r="BL745" s="141"/>
      <c r="BM745" s="141"/>
      <c r="BN745" s="139" t="s">
        <v>4075</v>
      </c>
      <c r="BQ745" s="141"/>
      <c r="BV745" s="141"/>
      <c r="BX745" s="141"/>
      <c r="BY745" s="141"/>
      <c r="BZ745" s="141"/>
      <c r="CA745" s="141"/>
      <c r="CB745" s="141"/>
      <c r="CC745" s="141"/>
      <c r="CD745" s="141"/>
      <c r="CE745" s="141"/>
      <c r="CF745" s="141"/>
      <c r="CG745" s="141"/>
    </row>
    <row r="746" spans="1:85" x14ac:dyDescent="0.35">
      <c r="A746" s="155" t="s">
        <v>10792</v>
      </c>
      <c r="B746" s="139" t="s">
        <v>4075</v>
      </c>
      <c r="C746" s="18">
        <v>42462</v>
      </c>
      <c r="D746" s="144">
        <v>0.29583333333333334</v>
      </c>
      <c r="E746" s="141" t="s">
        <v>13285</v>
      </c>
      <c r="F746" s="141">
        <v>2</v>
      </c>
      <c r="G746" s="141" t="s">
        <v>2116</v>
      </c>
      <c r="H746" s="141">
        <v>2016</v>
      </c>
      <c r="I746" s="18">
        <v>42462</v>
      </c>
      <c r="J746" s="144">
        <v>0.29583333333333334</v>
      </c>
      <c r="K746" s="378"/>
      <c r="L746" s="139" t="s">
        <v>4075</v>
      </c>
      <c r="M746" s="141"/>
      <c r="N746" s="248"/>
      <c r="O746" s="141" t="s">
        <v>26</v>
      </c>
      <c r="P746" s="141"/>
      <c r="Q746" s="141" t="s">
        <v>10793</v>
      </c>
      <c r="R746" s="141" t="s">
        <v>10794</v>
      </c>
      <c r="S746" s="141"/>
      <c r="T746" s="141"/>
      <c r="U746" s="141">
        <v>111506055</v>
      </c>
      <c r="V746" s="141"/>
      <c r="W746" s="139" t="s">
        <v>4075</v>
      </c>
      <c r="X746" s="141" t="s">
        <v>25</v>
      </c>
      <c r="Y746" s="141" t="s">
        <v>27</v>
      </c>
      <c r="Z746" s="141" t="s">
        <v>4</v>
      </c>
      <c r="AA746" s="141" t="s">
        <v>34</v>
      </c>
      <c r="AB746" s="141"/>
      <c r="AC746" s="139" t="s">
        <v>18049</v>
      </c>
      <c r="AD746" s="380"/>
      <c r="AE746" s="139" t="s">
        <v>102</v>
      </c>
      <c r="AF746" s="139" t="s">
        <v>13074</v>
      </c>
      <c r="AG746" s="139" t="s">
        <v>102</v>
      </c>
      <c r="AH746" s="139" t="s">
        <v>1378</v>
      </c>
      <c r="AI746" s="139" t="s">
        <v>11</v>
      </c>
      <c r="AJ746" s="139" t="s">
        <v>11</v>
      </c>
      <c r="AK746" s="139"/>
      <c r="AL746" s="139"/>
      <c r="AM746" s="141" t="s">
        <v>1527</v>
      </c>
      <c r="AN746" s="141" t="s">
        <v>8</v>
      </c>
      <c r="AO746" s="139" t="s">
        <v>1614</v>
      </c>
      <c r="AP746" s="139" t="s">
        <v>7</v>
      </c>
      <c r="AQ746" s="139"/>
      <c r="AR746" s="381"/>
      <c r="AS746" s="139" t="s">
        <v>4075</v>
      </c>
      <c r="AT746" s="141" t="s">
        <v>1404</v>
      </c>
      <c r="AU746" s="141"/>
      <c r="AV746" s="383"/>
      <c r="AW746" s="385"/>
      <c r="AX746" s="139"/>
      <c r="AY746" t="s">
        <v>18739</v>
      </c>
      <c r="BA746" s="381"/>
      <c r="BB746" s="139" t="s">
        <v>1452</v>
      </c>
      <c r="BC746" s="166"/>
      <c r="BD746" s="166"/>
      <c r="BE746" s="166"/>
      <c r="BF746" s="166"/>
      <c r="BG746" s="166"/>
      <c r="BH746" s="308"/>
      <c r="BI746" s="308"/>
      <c r="BJ746" s="141" t="s">
        <v>26</v>
      </c>
      <c r="BK746" s="141" t="s">
        <v>26</v>
      </c>
      <c r="BL746" s="141"/>
      <c r="BM746" s="141"/>
      <c r="BN746" s="139" t="s">
        <v>4075</v>
      </c>
      <c r="BQ746" s="141"/>
      <c r="BV746" s="141"/>
      <c r="BX746" s="141"/>
      <c r="BY746" s="141"/>
      <c r="BZ746" s="141"/>
      <c r="CA746" s="141"/>
      <c r="CB746" s="141"/>
      <c r="CC746" s="141"/>
      <c r="CD746" s="141"/>
      <c r="CE746" s="141"/>
      <c r="CF746" s="141"/>
      <c r="CG746" s="141"/>
    </row>
    <row r="747" spans="1:85" x14ac:dyDescent="0.35">
      <c r="A747" s="155" t="s">
        <v>10795</v>
      </c>
      <c r="B747" s="139" t="s">
        <v>4075</v>
      </c>
      <c r="C747" s="18">
        <v>42462</v>
      </c>
      <c r="D747" s="144">
        <v>0.15833333333333333</v>
      </c>
      <c r="E747" s="141" t="s">
        <v>13285</v>
      </c>
      <c r="F747" s="141">
        <v>2</v>
      </c>
      <c r="G747" s="141" t="s">
        <v>2116</v>
      </c>
      <c r="H747" s="141">
        <v>2016</v>
      </c>
      <c r="I747" s="18"/>
      <c r="J747" s="144"/>
      <c r="K747" s="378"/>
      <c r="L747" s="139" t="s">
        <v>4075</v>
      </c>
      <c r="M747" s="141"/>
      <c r="N747" s="248"/>
      <c r="O747" s="141" t="s">
        <v>26</v>
      </c>
      <c r="P747" s="141"/>
      <c r="Q747" s="141" t="s">
        <v>10796</v>
      </c>
      <c r="R747" s="141"/>
      <c r="S747" s="141"/>
      <c r="T747" s="141"/>
      <c r="U747" s="141"/>
      <c r="V747" s="141"/>
      <c r="W747" s="139" t="s">
        <v>4075</v>
      </c>
      <c r="X747" s="141" t="s">
        <v>25</v>
      </c>
      <c r="Y747" s="141" t="s">
        <v>27</v>
      </c>
      <c r="Z747" s="141" t="s">
        <v>4</v>
      </c>
      <c r="AA747" s="141" t="s">
        <v>34</v>
      </c>
      <c r="AB747" s="141"/>
      <c r="AC747" s="139" t="s">
        <v>18047</v>
      </c>
      <c r="AD747" s="380"/>
      <c r="AE747" s="139" t="s">
        <v>102</v>
      </c>
      <c r="AF747" s="139" t="s">
        <v>13068</v>
      </c>
      <c r="AG747" s="139" t="s">
        <v>102</v>
      </c>
      <c r="AH747" s="139" t="s">
        <v>1378</v>
      </c>
      <c r="AI747" s="139" t="s">
        <v>7</v>
      </c>
      <c r="AJ747" s="139" t="s">
        <v>7</v>
      </c>
      <c r="AK747" s="139"/>
      <c r="AL747" s="139"/>
      <c r="AM747" s="141"/>
      <c r="AN747" s="141" t="s">
        <v>8</v>
      </c>
      <c r="AO747" s="139" t="s">
        <v>1477</v>
      </c>
      <c r="AP747" s="139" t="s">
        <v>7</v>
      </c>
      <c r="AQ747" s="139"/>
      <c r="AR747" s="381"/>
      <c r="AS747" s="139" t="s">
        <v>4075</v>
      </c>
      <c r="AT747" s="141" t="s">
        <v>1404</v>
      </c>
      <c r="AU747" s="141"/>
      <c r="AV747" s="383"/>
      <c r="AW747" s="385"/>
      <c r="AX747" s="139"/>
      <c r="AY747" t="s">
        <v>18740</v>
      </c>
      <c r="BA747" s="381"/>
      <c r="BB747" s="139" t="s">
        <v>17</v>
      </c>
      <c r="BC747" s="166"/>
      <c r="BD747" s="166"/>
      <c r="BE747" s="166"/>
      <c r="BF747" s="166"/>
      <c r="BG747" s="166"/>
      <c r="BH747" s="308"/>
      <c r="BI747" s="308"/>
      <c r="BJ747" s="141" t="s">
        <v>26</v>
      </c>
      <c r="BK747" s="141" t="s">
        <v>26</v>
      </c>
      <c r="BL747" s="141"/>
      <c r="BM747" s="141"/>
      <c r="BN747" s="139" t="s">
        <v>4075</v>
      </c>
      <c r="BQ747" s="141"/>
      <c r="BV747" s="141"/>
      <c r="BX747" s="141"/>
      <c r="BY747" s="141"/>
      <c r="BZ747" s="141"/>
      <c r="CA747" s="141"/>
      <c r="CB747" s="141"/>
      <c r="CC747" s="141"/>
      <c r="CD747" s="141"/>
      <c r="CE747" s="141"/>
      <c r="CF747" s="141"/>
      <c r="CG747" s="141"/>
    </row>
    <row r="748" spans="1:85" x14ac:dyDescent="0.35">
      <c r="A748" s="155" t="s">
        <v>10786</v>
      </c>
      <c r="B748" s="139" t="s">
        <v>4075</v>
      </c>
      <c r="C748" s="18">
        <v>42463</v>
      </c>
      <c r="D748" s="144">
        <v>0.50069444444444444</v>
      </c>
      <c r="E748" s="141" t="s">
        <v>3829</v>
      </c>
      <c r="F748" s="141">
        <v>2</v>
      </c>
      <c r="G748" s="141" t="s">
        <v>2116</v>
      </c>
      <c r="H748" s="141">
        <v>2016</v>
      </c>
      <c r="I748" s="18">
        <v>42463</v>
      </c>
      <c r="J748" s="144">
        <v>0.50069444444444444</v>
      </c>
      <c r="K748" s="378"/>
      <c r="L748" s="139" t="s">
        <v>4075</v>
      </c>
      <c r="M748" s="141"/>
      <c r="N748" s="248"/>
      <c r="O748" s="141" t="s">
        <v>26</v>
      </c>
      <c r="P748" s="141"/>
      <c r="Q748" s="141" t="s">
        <v>10787</v>
      </c>
      <c r="R748" s="141" t="s">
        <v>10788</v>
      </c>
      <c r="S748" s="141"/>
      <c r="T748" s="141"/>
      <c r="U748" s="141"/>
      <c r="V748" s="141"/>
      <c r="W748" s="139" t="s">
        <v>4075</v>
      </c>
      <c r="X748" s="141" t="s">
        <v>25</v>
      </c>
      <c r="Y748" s="141" t="s">
        <v>27</v>
      </c>
      <c r="Z748" s="141" t="s">
        <v>4</v>
      </c>
      <c r="AA748" s="141" t="s">
        <v>34</v>
      </c>
      <c r="AB748" s="141"/>
      <c r="AC748" s="139" t="s">
        <v>18047</v>
      </c>
      <c r="AD748" s="380"/>
      <c r="AE748" s="139" t="s">
        <v>102</v>
      </c>
      <c r="AF748" s="139" t="s">
        <v>13068</v>
      </c>
      <c r="AG748" s="139" t="s">
        <v>102</v>
      </c>
      <c r="AH748" s="139" t="s">
        <v>1378</v>
      </c>
      <c r="AI748" s="139" t="s">
        <v>7</v>
      </c>
      <c r="AJ748" s="139" t="s">
        <v>7</v>
      </c>
      <c r="AK748" s="139"/>
      <c r="AL748" s="139"/>
      <c r="AM748" s="141"/>
      <c r="AN748" s="141" t="s">
        <v>8</v>
      </c>
      <c r="AO748" s="139" t="s">
        <v>1614</v>
      </c>
      <c r="AP748" s="139" t="s">
        <v>7</v>
      </c>
      <c r="AQ748" s="139"/>
      <c r="AR748" s="381"/>
      <c r="AS748" s="139" t="s">
        <v>4075</v>
      </c>
      <c r="AT748" s="141" t="s">
        <v>43</v>
      </c>
      <c r="AU748" s="141">
        <v>154</v>
      </c>
      <c r="AV748" s="383"/>
      <c r="AW748" s="385"/>
      <c r="AX748" s="139"/>
      <c r="AY748" t="s">
        <v>18741</v>
      </c>
      <c r="AZ748">
        <v>12000</v>
      </c>
      <c r="BA748" s="381"/>
      <c r="BB748" s="139" t="s">
        <v>1450</v>
      </c>
      <c r="BC748" s="166"/>
      <c r="BD748" s="166"/>
      <c r="BE748" s="166"/>
      <c r="BF748" s="166"/>
      <c r="BG748" s="166"/>
      <c r="BH748" s="308"/>
      <c r="BI748" s="308"/>
      <c r="BJ748" s="141" t="s">
        <v>26</v>
      </c>
      <c r="BK748" s="141" t="s">
        <v>26</v>
      </c>
      <c r="BL748" s="141"/>
      <c r="BM748" s="141"/>
      <c r="BN748" s="139" t="s">
        <v>4075</v>
      </c>
      <c r="BQ748" s="141"/>
      <c r="BV748" s="141"/>
      <c r="BX748" s="141"/>
      <c r="BY748" s="141"/>
      <c r="BZ748" s="141"/>
      <c r="CA748" s="141"/>
      <c r="CB748" s="141"/>
      <c r="CC748" s="141"/>
      <c r="CD748" s="141"/>
      <c r="CE748" s="141"/>
      <c r="CF748" s="141"/>
      <c r="CG748" s="141"/>
    </row>
    <row r="749" spans="1:85" x14ac:dyDescent="0.35">
      <c r="A749" s="155" t="s">
        <v>10789</v>
      </c>
      <c r="B749" s="139" t="s">
        <v>4075</v>
      </c>
      <c r="C749" s="18">
        <v>42463</v>
      </c>
      <c r="D749" s="144">
        <v>0.28749999999999998</v>
      </c>
      <c r="E749" s="141" t="s">
        <v>3829</v>
      </c>
      <c r="F749" s="141">
        <v>2</v>
      </c>
      <c r="G749" s="141" t="s">
        <v>2116</v>
      </c>
      <c r="H749" s="141">
        <v>2016</v>
      </c>
      <c r="I749" s="18">
        <v>42463</v>
      </c>
      <c r="J749" s="144">
        <v>0.28749999999999998</v>
      </c>
      <c r="K749" s="378"/>
      <c r="L749" s="139" t="s">
        <v>4075</v>
      </c>
      <c r="M749" s="141"/>
      <c r="N749" s="248"/>
      <c r="O749" s="141" t="s">
        <v>26</v>
      </c>
      <c r="P749" s="141"/>
      <c r="Q749" s="141" t="s">
        <v>10790</v>
      </c>
      <c r="R749" s="141" t="s">
        <v>10791</v>
      </c>
      <c r="S749" s="141"/>
      <c r="T749" s="141"/>
      <c r="U749" s="141"/>
      <c r="V749" s="141"/>
      <c r="W749" s="139" t="s">
        <v>4075</v>
      </c>
      <c r="X749" s="141" t="s">
        <v>25</v>
      </c>
      <c r="Y749" s="141" t="s">
        <v>27</v>
      </c>
      <c r="Z749" s="141" t="s">
        <v>13</v>
      </c>
      <c r="AA749" s="141" t="s">
        <v>34</v>
      </c>
      <c r="AB749" s="141"/>
      <c r="AC749" s="139" t="s">
        <v>18051</v>
      </c>
      <c r="AD749" s="380"/>
      <c r="AE749" s="139" t="s">
        <v>103</v>
      </c>
      <c r="AF749" s="139" t="s">
        <v>13075</v>
      </c>
      <c r="AG749" s="139" t="s">
        <v>103</v>
      </c>
      <c r="AH749" s="139" t="s">
        <v>1378</v>
      </c>
      <c r="AI749" s="139" t="s">
        <v>7340</v>
      </c>
      <c r="AJ749" s="139"/>
      <c r="AK749" s="139" t="s">
        <v>7340</v>
      </c>
      <c r="AL749" s="139" t="s">
        <v>1408</v>
      </c>
      <c r="AM749" s="141" t="s">
        <v>1527</v>
      </c>
      <c r="AN749" s="141" t="s">
        <v>8</v>
      </c>
      <c r="AO749" s="139" t="s">
        <v>1614</v>
      </c>
      <c r="AP749" s="139" t="s">
        <v>7</v>
      </c>
      <c r="AQ749" s="139"/>
      <c r="AR749" s="381"/>
      <c r="AS749" s="139" t="s">
        <v>4075</v>
      </c>
      <c r="AT749" s="141" t="s">
        <v>1404</v>
      </c>
      <c r="AU749" s="141">
        <v>246</v>
      </c>
      <c r="AV749" s="383"/>
      <c r="AW749" s="385"/>
      <c r="AX749" s="139"/>
      <c r="AY749" t="s">
        <v>18742</v>
      </c>
      <c r="AZ749">
        <v>12000</v>
      </c>
      <c r="BA749" s="381"/>
      <c r="BB749" s="139" t="s">
        <v>1444</v>
      </c>
      <c r="BC749" s="166"/>
      <c r="BD749" s="166"/>
      <c r="BE749" s="166"/>
      <c r="BF749" s="166"/>
      <c r="BG749" s="166"/>
      <c r="BH749" s="308"/>
      <c r="BI749" s="308"/>
      <c r="BJ749" s="141" t="s">
        <v>26</v>
      </c>
      <c r="BK749" s="141" t="s">
        <v>26</v>
      </c>
      <c r="BL749" s="141"/>
      <c r="BM749" s="141"/>
      <c r="BN749" s="139" t="s">
        <v>4075</v>
      </c>
      <c r="BQ749" s="141"/>
      <c r="BV749" s="141"/>
      <c r="BX749" s="141"/>
      <c r="BY749" s="141"/>
      <c r="BZ749" s="141"/>
      <c r="CA749" s="141"/>
      <c r="CB749" s="141"/>
      <c r="CC749" s="141"/>
      <c r="CD749" s="141"/>
      <c r="CE749" s="141"/>
      <c r="CF749" s="141"/>
      <c r="CG749" s="141"/>
    </row>
    <row r="750" spans="1:85" x14ac:dyDescent="0.35">
      <c r="A750" s="155" t="s">
        <v>10783</v>
      </c>
      <c r="B750" s="139" t="s">
        <v>4075</v>
      </c>
      <c r="C750" s="18">
        <v>42464</v>
      </c>
      <c r="D750" s="144">
        <v>5.5555555555555558E-3</v>
      </c>
      <c r="E750" s="141" t="s">
        <v>3829</v>
      </c>
      <c r="F750" s="141">
        <v>2</v>
      </c>
      <c r="G750" s="141" t="s">
        <v>2116</v>
      </c>
      <c r="H750" s="141">
        <v>2016</v>
      </c>
      <c r="I750" s="18">
        <v>42464</v>
      </c>
      <c r="J750" s="144">
        <v>5.5555555555555558E-3</v>
      </c>
      <c r="K750" s="378"/>
      <c r="L750" s="139" t="s">
        <v>4075</v>
      </c>
      <c r="M750" s="141"/>
      <c r="N750" s="248"/>
      <c r="O750" s="141" t="s">
        <v>26</v>
      </c>
      <c r="P750" s="141"/>
      <c r="Q750" s="141" t="s">
        <v>10784</v>
      </c>
      <c r="R750" s="141" t="s">
        <v>10785</v>
      </c>
      <c r="S750" s="141"/>
      <c r="T750" s="141"/>
      <c r="U750" s="141">
        <v>111506956</v>
      </c>
      <c r="V750" s="141"/>
      <c r="W750" s="139" t="s">
        <v>4075</v>
      </c>
      <c r="X750" s="141" t="s">
        <v>25</v>
      </c>
      <c r="Y750" s="141" t="s">
        <v>27</v>
      </c>
      <c r="Z750" s="141" t="s">
        <v>4</v>
      </c>
      <c r="AA750" s="141" t="s">
        <v>34</v>
      </c>
      <c r="AB750" s="141"/>
      <c r="AC750" s="139" t="s">
        <v>18049</v>
      </c>
      <c r="AD750" s="380"/>
      <c r="AE750" s="139" t="s">
        <v>102</v>
      </c>
      <c r="AF750" s="139" t="s">
        <v>13068</v>
      </c>
      <c r="AG750" s="139" t="s">
        <v>102</v>
      </c>
      <c r="AH750" s="139" t="s">
        <v>1378</v>
      </c>
      <c r="AI750" s="139" t="s">
        <v>7</v>
      </c>
      <c r="AJ750" s="139" t="s">
        <v>7</v>
      </c>
      <c r="AK750" s="139"/>
      <c r="AL750" s="139"/>
      <c r="AM750" s="141" t="s">
        <v>1527</v>
      </c>
      <c r="AN750" s="141" t="s">
        <v>8</v>
      </c>
      <c r="AO750" s="139" t="s">
        <v>1614</v>
      </c>
      <c r="AP750" s="139" t="s">
        <v>7</v>
      </c>
      <c r="AQ750" s="139"/>
      <c r="AR750" s="381"/>
      <c r="AS750" s="139" t="s">
        <v>4075</v>
      </c>
      <c r="AT750" s="141" t="s">
        <v>1404</v>
      </c>
      <c r="AU750" s="141"/>
      <c r="AV750" s="383"/>
      <c r="AW750" s="385"/>
      <c r="AX750" s="139"/>
      <c r="AY750" t="s">
        <v>18608</v>
      </c>
      <c r="AZ750">
        <v>12000</v>
      </c>
      <c r="BA750" s="381"/>
      <c r="BB750" s="139" t="s">
        <v>17</v>
      </c>
      <c r="BC750" s="166"/>
      <c r="BD750" s="166"/>
      <c r="BE750" s="166"/>
      <c r="BF750" s="166"/>
      <c r="BG750" s="166"/>
      <c r="BH750" s="308"/>
      <c r="BI750" s="308"/>
      <c r="BJ750" s="141" t="s">
        <v>26</v>
      </c>
      <c r="BK750" s="141" t="s">
        <v>26</v>
      </c>
      <c r="BL750" s="141"/>
      <c r="BM750" s="141"/>
      <c r="BN750" s="139" t="s">
        <v>4075</v>
      </c>
      <c r="BQ750" s="141"/>
      <c r="BV750" s="141"/>
      <c r="BX750" s="141"/>
      <c r="BY750" s="141"/>
      <c r="BZ750" s="141"/>
      <c r="CA750" s="141"/>
      <c r="CB750" s="141"/>
      <c r="CC750" s="141"/>
      <c r="CD750" s="141"/>
      <c r="CE750" s="141"/>
      <c r="CF750" s="141"/>
      <c r="CG750" s="141"/>
    </row>
    <row r="751" spans="1:85" x14ac:dyDescent="0.35">
      <c r="A751" s="155" t="s">
        <v>10780</v>
      </c>
      <c r="B751" s="139" t="s">
        <v>4075</v>
      </c>
      <c r="C751" s="18">
        <v>42467</v>
      </c>
      <c r="D751" s="144">
        <v>0.71319444444444446</v>
      </c>
      <c r="E751" s="141" t="s">
        <v>3829</v>
      </c>
      <c r="F751" s="141">
        <v>2</v>
      </c>
      <c r="G751" s="141" t="s">
        <v>2116</v>
      </c>
      <c r="H751" s="141">
        <v>2016</v>
      </c>
      <c r="I751" s="18">
        <v>42467</v>
      </c>
      <c r="J751" s="144">
        <v>0.71319444444444446</v>
      </c>
      <c r="K751" s="378"/>
      <c r="L751" s="139" t="s">
        <v>4075</v>
      </c>
      <c r="M751" s="141"/>
      <c r="N751" s="248"/>
      <c r="O751" s="141" t="s">
        <v>26</v>
      </c>
      <c r="P751" s="141"/>
      <c r="Q751" s="141" t="s">
        <v>10781</v>
      </c>
      <c r="R751" s="141" t="s">
        <v>10782</v>
      </c>
      <c r="S751" s="141"/>
      <c r="T751" s="141"/>
      <c r="U751" s="141">
        <v>111520658</v>
      </c>
      <c r="V751" s="141"/>
      <c r="W751" s="139" t="s">
        <v>4075</v>
      </c>
      <c r="X751" s="141" t="s">
        <v>25</v>
      </c>
      <c r="Y751" s="141" t="s">
        <v>27</v>
      </c>
      <c r="Z751" s="141" t="s">
        <v>4</v>
      </c>
      <c r="AA751" s="141" t="s">
        <v>34</v>
      </c>
      <c r="AB751" s="141"/>
      <c r="AC751" s="139" t="s">
        <v>18047</v>
      </c>
      <c r="AD751" s="380"/>
      <c r="AE751" s="139" t="s">
        <v>4</v>
      </c>
      <c r="AF751" s="139" t="s">
        <v>13073</v>
      </c>
      <c r="AG751" s="139" t="s">
        <v>4</v>
      </c>
      <c r="AH751" s="139" t="s">
        <v>1378</v>
      </c>
      <c r="AI751" s="139" t="s">
        <v>15678</v>
      </c>
      <c r="AJ751" s="139"/>
      <c r="AK751" s="139" t="s">
        <v>15678</v>
      </c>
      <c r="AL751" s="139" t="s">
        <v>7</v>
      </c>
      <c r="AM751" s="141"/>
      <c r="AN751" s="141" t="s">
        <v>8</v>
      </c>
      <c r="AO751" s="139" t="s">
        <v>1477</v>
      </c>
      <c r="AP751" s="139" t="s">
        <v>7</v>
      </c>
      <c r="AQ751" s="139"/>
      <c r="AR751" s="381"/>
      <c r="AS751" s="139" t="s">
        <v>4075</v>
      </c>
      <c r="AT751" s="141" t="s">
        <v>1404</v>
      </c>
      <c r="AU751" s="141"/>
      <c r="AV751" s="383"/>
      <c r="AW751" s="385"/>
      <c r="AX751" s="139"/>
      <c r="AY751" t="s">
        <v>18743</v>
      </c>
      <c r="BA751" s="381"/>
      <c r="BB751" s="139" t="s">
        <v>17</v>
      </c>
      <c r="BC751" s="166"/>
      <c r="BD751" s="166"/>
      <c r="BE751" s="166"/>
      <c r="BF751" s="166"/>
      <c r="BG751" s="166"/>
      <c r="BH751" s="308"/>
      <c r="BI751" s="308"/>
      <c r="BJ751" s="141" t="s">
        <v>26</v>
      </c>
      <c r="BK751" s="141" t="s">
        <v>26</v>
      </c>
      <c r="BL751" s="141"/>
      <c r="BM751" s="141"/>
      <c r="BN751" s="139" t="s">
        <v>4075</v>
      </c>
      <c r="BQ751" s="141"/>
      <c r="BV751" s="141"/>
      <c r="BX751" s="141"/>
      <c r="BY751" s="141"/>
      <c r="BZ751" s="141"/>
      <c r="CA751" s="141"/>
      <c r="CB751" s="141"/>
      <c r="CC751" s="141"/>
      <c r="CD751" s="141"/>
      <c r="CE751" s="141"/>
      <c r="CF751" s="141"/>
      <c r="CG751" s="141"/>
    </row>
    <row r="752" spans="1:85" x14ac:dyDescent="0.35">
      <c r="A752" s="155" t="s">
        <v>10777</v>
      </c>
      <c r="B752" s="139" t="s">
        <v>4075</v>
      </c>
      <c r="C752" s="18">
        <v>42468</v>
      </c>
      <c r="D752" s="144">
        <v>0.55138888888888893</v>
      </c>
      <c r="E752" s="141" t="s">
        <v>3829</v>
      </c>
      <c r="F752" s="141">
        <v>2</v>
      </c>
      <c r="G752" s="141" t="s">
        <v>2116</v>
      </c>
      <c r="H752" s="141">
        <v>2016</v>
      </c>
      <c r="I752" s="18">
        <v>42468</v>
      </c>
      <c r="J752" s="144">
        <v>0.55138888888888893</v>
      </c>
      <c r="K752" s="378"/>
      <c r="L752" s="139" t="s">
        <v>4075</v>
      </c>
      <c r="M752" s="141"/>
      <c r="N752" s="248"/>
      <c r="O752" s="141" t="s">
        <v>26</v>
      </c>
      <c r="P752" s="141"/>
      <c r="Q752" s="141" t="s">
        <v>10778</v>
      </c>
      <c r="R752" s="141" t="s">
        <v>10779</v>
      </c>
      <c r="S752" s="141"/>
      <c r="T752" s="141"/>
      <c r="U752" s="141"/>
      <c r="V752" s="141"/>
      <c r="W752" s="139" t="s">
        <v>4075</v>
      </c>
      <c r="X752" s="141" t="s">
        <v>25</v>
      </c>
      <c r="Y752" s="141" t="s">
        <v>27</v>
      </c>
      <c r="Z752" s="141" t="s">
        <v>4</v>
      </c>
      <c r="AA752" s="141" t="s">
        <v>34</v>
      </c>
      <c r="AB752" s="141"/>
      <c r="AC752" s="139" t="s">
        <v>18047</v>
      </c>
      <c r="AD752" s="380"/>
      <c r="AE752" s="139" t="s">
        <v>103</v>
      </c>
      <c r="AF752" s="139" t="s">
        <v>13075</v>
      </c>
      <c r="AG752" s="139" t="s">
        <v>103</v>
      </c>
      <c r="AH752" s="139" t="s">
        <v>1378</v>
      </c>
      <c r="AI752" s="139" t="s">
        <v>7340</v>
      </c>
      <c r="AJ752" s="139"/>
      <c r="AK752" s="139" t="s">
        <v>7340</v>
      </c>
      <c r="AL752" s="139" t="s">
        <v>1408</v>
      </c>
      <c r="AM752" s="141" t="s">
        <v>1527</v>
      </c>
      <c r="AN752" s="141" t="s">
        <v>8</v>
      </c>
      <c r="AO752" s="139" t="s">
        <v>1614</v>
      </c>
      <c r="AP752" s="139" t="s">
        <v>7</v>
      </c>
      <c r="AQ752" s="139"/>
      <c r="AR752" s="381"/>
      <c r="AS752" s="139" t="s">
        <v>4075</v>
      </c>
      <c r="AT752" s="141" t="s">
        <v>43</v>
      </c>
      <c r="AU752" s="141">
        <v>300</v>
      </c>
      <c r="AV752" s="383"/>
      <c r="AW752" s="385"/>
      <c r="AX752" s="139"/>
      <c r="AY752" t="s">
        <v>18324</v>
      </c>
      <c r="BA752" s="381"/>
      <c r="BB752" s="139" t="s">
        <v>1452</v>
      </c>
      <c r="BC752" s="166"/>
      <c r="BD752" s="166"/>
      <c r="BE752" s="166"/>
      <c r="BF752" s="166"/>
      <c r="BG752" s="166"/>
      <c r="BH752" s="308"/>
      <c r="BI752" s="308"/>
      <c r="BJ752" s="141" t="s">
        <v>26</v>
      </c>
      <c r="BK752" s="141" t="s">
        <v>26</v>
      </c>
      <c r="BL752" s="141"/>
      <c r="BM752" s="141"/>
      <c r="BN752" s="139" t="s">
        <v>4075</v>
      </c>
      <c r="BQ752" s="141"/>
      <c r="BV752" s="141"/>
      <c r="BX752" s="141"/>
      <c r="BY752" s="141"/>
      <c r="BZ752" s="141"/>
      <c r="CA752" s="141"/>
      <c r="CB752" s="141"/>
      <c r="CC752" s="141"/>
      <c r="CD752" s="141"/>
      <c r="CE752" s="141"/>
      <c r="CF752" s="141"/>
      <c r="CG752" s="141"/>
    </row>
    <row r="753" spans="1:85" x14ac:dyDescent="0.35">
      <c r="A753" s="155" t="s">
        <v>10774</v>
      </c>
      <c r="B753" s="139" t="s">
        <v>4075</v>
      </c>
      <c r="C753" s="18">
        <v>42473</v>
      </c>
      <c r="D753" s="144">
        <v>0.81111111111111112</v>
      </c>
      <c r="E753" s="141" t="s">
        <v>13259</v>
      </c>
      <c r="F753" s="141">
        <v>2</v>
      </c>
      <c r="G753" s="141" t="s">
        <v>2116</v>
      </c>
      <c r="H753" s="141">
        <v>2016</v>
      </c>
      <c r="I753" s="18">
        <v>42473</v>
      </c>
      <c r="J753" s="144">
        <v>0.80277777777777781</v>
      </c>
      <c r="K753" s="378"/>
      <c r="L753" s="139" t="s">
        <v>4075</v>
      </c>
      <c r="M753" s="141"/>
      <c r="N753" s="248"/>
      <c r="O753" s="141" t="s">
        <v>26</v>
      </c>
      <c r="P753" s="141"/>
      <c r="Q753" s="141" t="s">
        <v>10775</v>
      </c>
      <c r="R753" s="141" t="s">
        <v>10776</v>
      </c>
      <c r="S753" s="141"/>
      <c r="T753" s="141"/>
      <c r="U753" s="141"/>
      <c r="V753" s="141"/>
      <c r="W753" s="139" t="s">
        <v>4075</v>
      </c>
      <c r="X753" s="141" t="s">
        <v>25</v>
      </c>
      <c r="Y753" s="141" t="s">
        <v>27</v>
      </c>
      <c r="Z753" s="141" t="s">
        <v>4</v>
      </c>
      <c r="AA753" s="141" t="s">
        <v>34</v>
      </c>
      <c r="AB753" s="141"/>
      <c r="AC753" s="139" t="s">
        <v>18047</v>
      </c>
      <c r="AD753" s="380"/>
      <c r="AE753" s="139" t="s">
        <v>4</v>
      </c>
      <c r="AF753" s="139" t="s">
        <v>13073</v>
      </c>
      <c r="AG753" s="139" t="s">
        <v>4</v>
      </c>
      <c r="AH753" s="139" t="s">
        <v>1378</v>
      </c>
      <c r="AI753" s="139" t="s">
        <v>15678</v>
      </c>
      <c r="AJ753" s="139"/>
      <c r="AK753" s="139" t="s">
        <v>15678</v>
      </c>
      <c r="AL753" s="139" t="s">
        <v>7</v>
      </c>
      <c r="AM753" s="141"/>
      <c r="AN753" s="141" t="s">
        <v>8</v>
      </c>
      <c r="AO753" s="139" t="s">
        <v>1614</v>
      </c>
      <c r="AP753" s="139" t="s">
        <v>7</v>
      </c>
      <c r="AQ753" s="139"/>
      <c r="AR753" s="381"/>
      <c r="AS753" s="139" t="s">
        <v>4075</v>
      </c>
      <c r="AT753" s="141" t="s">
        <v>43</v>
      </c>
      <c r="AU753" s="141">
        <v>105</v>
      </c>
      <c r="AV753" s="383"/>
      <c r="AW753" s="385"/>
      <c r="AX753" s="139"/>
      <c r="AY753" t="s">
        <v>18744</v>
      </c>
      <c r="AZ753">
        <v>12000</v>
      </c>
      <c r="BA753" s="381"/>
      <c r="BB753" s="139" t="s">
        <v>1446</v>
      </c>
      <c r="BC753" s="166"/>
      <c r="BD753" s="166"/>
      <c r="BE753" s="166"/>
      <c r="BF753" s="166"/>
      <c r="BG753" s="166"/>
      <c r="BH753" s="308"/>
      <c r="BI753" s="308"/>
      <c r="BJ753" s="141" t="s">
        <v>26</v>
      </c>
      <c r="BK753" s="141" t="s">
        <v>26</v>
      </c>
      <c r="BL753" s="141"/>
      <c r="BM753" s="141"/>
      <c r="BN753" s="139" t="s">
        <v>4075</v>
      </c>
      <c r="BQ753" s="141" t="s">
        <v>15772</v>
      </c>
      <c r="BR753" s="135" t="s">
        <v>15700</v>
      </c>
      <c r="BT753" s="135" t="s">
        <v>15370</v>
      </c>
      <c r="BU753" s="135" t="s">
        <v>13278</v>
      </c>
      <c r="BV753" s="141" t="s">
        <v>13283</v>
      </c>
      <c r="BW753" s="135" t="s">
        <v>13286</v>
      </c>
      <c r="BX753" s="141" t="s">
        <v>15681</v>
      </c>
      <c r="BY753" s="141" t="s">
        <v>15681</v>
      </c>
      <c r="BZ753" s="141" t="s">
        <v>26</v>
      </c>
      <c r="CA753" s="141" t="s">
        <v>1848</v>
      </c>
      <c r="CB753" s="141"/>
      <c r="CC753" s="141" t="s">
        <v>15686</v>
      </c>
      <c r="CD753" s="141" t="s">
        <v>15687</v>
      </c>
      <c r="CE753" s="141" t="s">
        <v>15450</v>
      </c>
      <c r="CF753" s="141" t="s">
        <v>15451</v>
      </c>
      <c r="CG753" s="141" t="s">
        <v>4004</v>
      </c>
    </row>
    <row r="754" spans="1:85" x14ac:dyDescent="0.35">
      <c r="A754" s="155" t="s">
        <v>10771</v>
      </c>
      <c r="B754" s="139" t="s">
        <v>4075</v>
      </c>
      <c r="C754" s="18">
        <v>42474</v>
      </c>
      <c r="D754" s="144">
        <v>0.59444444444444444</v>
      </c>
      <c r="E754" s="141" t="s">
        <v>13259</v>
      </c>
      <c r="F754" s="141">
        <v>2</v>
      </c>
      <c r="G754" s="141" t="s">
        <v>2116</v>
      </c>
      <c r="H754" s="141">
        <v>2016</v>
      </c>
      <c r="I754" s="18">
        <v>42474</v>
      </c>
      <c r="J754" s="144">
        <v>0.59444444444444444</v>
      </c>
      <c r="K754" s="378"/>
      <c r="L754" s="139" t="s">
        <v>4075</v>
      </c>
      <c r="M754" s="141"/>
      <c r="N754" s="248"/>
      <c r="O754" s="141" t="s">
        <v>26</v>
      </c>
      <c r="P754" s="141"/>
      <c r="Q754" s="141" t="s">
        <v>10772</v>
      </c>
      <c r="R754" s="141" t="s">
        <v>10773</v>
      </c>
      <c r="S754" s="141"/>
      <c r="T754" s="141"/>
      <c r="U754" s="141">
        <v>111543125</v>
      </c>
      <c r="V754" s="141"/>
      <c r="W754" s="139" t="s">
        <v>4075</v>
      </c>
      <c r="X754" s="141" t="s">
        <v>25</v>
      </c>
      <c r="Y754" s="141" t="s">
        <v>27</v>
      </c>
      <c r="Z754" s="141" t="s">
        <v>4</v>
      </c>
      <c r="AA754" s="141" t="s">
        <v>34</v>
      </c>
      <c r="AB754" s="141"/>
      <c r="AC754" s="139" t="s">
        <v>18047</v>
      </c>
      <c r="AD754" s="380"/>
      <c r="AE754" s="139" t="s">
        <v>102</v>
      </c>
      <c r="AF754" s="139" t="s">
        <v>13086</v>
      </c>
      <c r="AG754" s="139" t="s">
        <v>102</v>
      </c>
      <c r="AH754" s="139" t="s">
        <v>1378</v>
      </c>
      <c r="AI754" s="139" t="s">
        <v>1406</v>
      </c>
      <c r="AJ754" s="139" t="s">
        <v>1406</v>
      </c>
      <c r="AK754" s="139"/>
      <c r="AL754" s="139"/>
      <c r="AM754" s="141"/>
      <c r="AN754" s="141" t="s">
        <v>8</v>
      </c>
      <c r="AO754" s="139" t="s">
        <v>1614</v>
      </c>
      <c r="AP754" s="139" t="s">
        <v>13</v>
      </c>
      <c r="AQ754" s="139"/>
      <c r="AR754" s="381"/>
      <c r="AS754" s="139" t="s">
        <v>4075</v>
      </c>
      <c r="AT754" s="141" t="s">
        <v>1404</v>
      </c>
      <c r="AU754" s="141"/>
      <c r="AV754" s="383"/>
      <c r="AW754" s="385"/>
      <c r="AX754" s="139"/>
      <c r="AY754" t="s">
        <v>18745</v>
      </c>
      <c r="AZ754">
        <v>12000</v>
      </c>
      <c r="BA754" s="381"/>
      <c r="BB754" s="139" t="s">
        <v>1450</v>
      </c>
      <c r="BC754" s="166"/>
      <c r="BD754" s="166"/>
      <c r="BE754" s="166"/>
      <c r="BF754" s="166"/>
      <c r="BG754" s="166"/>
      <c r="BH754" s="308"/>
      <c r="BI754" s="308"/>
      <c r="BJ754" s="141" t="s">
        <v>26</v>
      </c>
      <c r="BK754" s="141" t="s">
        <v>26</v>
      </c>
      <c r="BL754" s="141"/>
      <c r="BM754" s="141"/>
      <c r="BN754" s="139" t="s">
        <v>4075</v>
      </c>
      <c r="BQ754" s="141"/>
      <c r="BV754" s="141"/>
      <c r="BX754" s="141"/>
      <c r="BY754" s="141"/>
      <c r="BZ754" s="141"/>
      <c r="CA754" s="141"/>
      <c r="CB754" s="141"/>
      <c r="CC754" s="141"/>
      <c r="CD754" s="141"/>
      <c r="CE754" s="141"/>
      <c r="CF754" s="141"/>
      <c r="CG754" s="141"/>
    </row>
    <row r="755" spans="1:85" x14ac:dyDescent="0.35">
      <c r="A755" s="155" t="s">
        <v>19979</v>
      </c>
      <c r="B755" s="139" t="s">
        <v>4075</v>
      </c>
      <c r="C755" s="18">
        <v>42478</v>
      </c>
      <c r="D755" s="144">
        <v>0.76059027777777777</v>
      </c>
      <c r="E755" s="141" t="s">
        <v>2160</v>
      </c>
      <c r="F755" s="141">
        <v>2</v>
      </c>
      <c r="G755" s="141" t="s">
        <v>2116</v>
      </c>
      <c r="H755" s="141">
        <v>2016</v>
      </c>
      <c r="I755" s="18">
        <v>42478</v>
      </c>
      <c r="J755" s="144">
        <v>0.76041666666666663</v>
      </c>
      <c r="K755" s="378"/>
      <c r="L755" s="139" t="s">
        <v>4075</v>
      </c>
      <c r="M755" s="141" t="s">
        <v>28</v>
      </c>
      <c r="N755" s="248">
        <v>44250</v>
      </c>
      <c r="O755" s="141" t="s">
        <v>25</v>
      </c>
      <c r="P755" s="141"/>
      <c r="Q755" s="141" t="s">
        <v>10769</v>
      </c>
      <c r="R755" s="141" t="s">
        <v>1944</v>
      </c>
      <c r="S755" s="141"/>
      <c r="T755" s="141" t="s">
        <v>19980</v>
      </c>
      <c r="U755" s="141"/>
      <c r="V755" s="141"/>
      <c r="W755" s="139" t="s">
        <v>4075</v>
      </c>
      <c r="X755" s="141" t="s">
        <v>25</v>
      </c>
      <c r="Y755" s="141" t="s">
        <v>27</v>
      </c>
      <c r="Z755" s="141"/>
      <c r="AA755" s="141" t="s">
        <v>34</v>
      </c>
      <c r="AB755" s="141"/>
      <c r="AC755" s="139" t="s">
        <v>18049</v>
      </c>
      <c r="AD755" s="380"/>
      <c r="AE755" s="139" t="s">
        <v>102</v>
      </c>
      <c r="AF755" s="139" t="s">
        <v>13071</v>
      </c>
      <c r="AG755" s="139" t="s">
        <v>102</v>
      </c>
      <c r="AH755" s="139" t="s">
        <v>1378</v>
      </c>
      <c r="AI755" s="139" t="s">
        <v>1387</v>
      </c>
      <c r="AJ755" s="139" t="s">
        <v>60</v>
      </c>
      <c r="AK755" s="139"/>
      <c r="AL755" s="139"/>
      <c r="AM755" s="141" t="s">
        <v>9</v>
      </c>
      <c r="AN755" s="141" t="s">
        <v>8</v>
      </c>
      <c r="AO755" s="139"/>
      <c r="AP755" s="139" t="s">
        <v>60</v>
      </c>
      <c r="AQ755" s="139"/>
      <c r="AR755" s="381"/>
      <c r="AS755" s="139" t="s">
        <v>4075</v>
      </c>
      <c r="AT755" s="141" t="s">
        <v>1404</v>
      </c>
      <c r="AU755" s="141"/>
      <c r="AV755" s="383"/>
      <c r="AW755" s="385"/>
      <c r="AX755" s="139" t="s">
        <v>143</v>
      </c>
      <c r="AY755" t="s">
        <v>10940</v>
      </c>
      <c r="BA755" s="381"/>
      <c r="BB755" s="139" t="s">
        <v>17</v>
      </c>
      <c r="BC755" s="166"/>
      <c r="BD755" s="166"/>
      <c r="BE755" s="166"/>
      <c r="BF755" s="166"/>
      <c r="BG755" s="166"/>
      <c r="BH755" s="308"/>
      <c r="BI755" s="308"/>
      <c r="BJ755" s="141" t="s">
        <v>26</v>
      </c>
      <c r="BK755" s="141" t="s">
        <v>26</v>
      </c>
      <c r="BL755" s="141"/>
      <c r="BM755" s="141"/>
      <c r="BN755" s="139" t="s">
        <v>4075</v>
      </c>
      <c r="BQ755" s="141"/>
      <c r="BV755" s="141"/>
      <c r="BX755" s="141"/>
      <c r="BY755" s="141"/>
      <c r="BZ755" s="141"/>
      <c r="CA755" s="141"/>
      <c r="CB755" s="141"/>
      <c r="CC755" s="141"/>
      <c r="CD755" s="141"/>
      <c r="CE755" s="141"/>
      <c r="CF755" s="141"/>
      <c r="CG755" s="141"/>
    </row>
    <row r="756" spans="1:85" x14ac:dyDescent="0.35">
      <c r="A756" s="155" t="s">
        <v>10770</v>
      </c>
      <c r="B756" s="139" t="s">
        <v>4075</v>
      </c>
      <c r="C756" s="18">
        <v>42478</v>
      </c>
      <c r="D756" s="144">
        <v>0.75972222222222219</v>
      </c>
      <c r="E756" s="141" t="s">
        <v>2160</v>
      </c>
      <c r="F756" s="141">
        <v>2</v>
      </c>
      <c r="G756" s="141" t="s">
        <v>2116</v>
      </c>
      <c r="H756" s="141">
        <v>2016</v>
      </c>
      <c r="I756" s="18"/>
      <c r="J756" s="144"/>
      <c r="K756" s="378"/>
      <c r="L756" s="139" t="s">
        <v>4075</v>
      </c>
      <c r="M756" s="141"/>
      <c r="N756" s="248"/>
      <c r="O756" s="141" t="s">
        <v>26</v>
      </c>
      <c r="P756" s="141"/>
      <c r="Q756" s="141" t="s">
        <v>10769</v>
      </c>
      <c r="R756" s="141"/>
      <c r="S756" s="141"/>
      <c r="T756" s="141"/>
      <c r="U756" s="141"/>
      <c r="V756" s="141"/>
      <c r="W756" s="139" t="s">
        <v>4075</v>
      </c>
      <c r="X756" s="141" t="s">
        <v>25</v>
      </c>
      <c r="Y756" s="141" t="s">
        <v>27</v>
      </c>
      <c r="Z756" s="141" t="s">
        <v>4</v>
      </c>
      <c r="AA756" s="141" t="s">
        <v>34</v>
      </c>
      <c r="AB756" s="141"/>
      <c r="AC756" s="139" t="s">
        <v>18049</v>
      </c>
      <c r="AD756" s="380"/>
      <c r="AE756" s="139" t="s">
        <v>102</v>
      </c>
      <c r="AF756" s="139" t="s">
        <v>13080</v>
      </c>
      <c r="AG756" s="139" t="s">
        <v>102</v>
      </c>
      <c r="AH756" s="139" t="s">
        <v>1378</v>
      </c>
      <c r="AI756" s="139" t="s">
        <v>46</v>
      </c>
      <c r="AJ756" s="139" t="s">
        <v>46</v>
      </c>
      <c r="AK756" s="139"/>
      <c r="AL756" s="139"/>
      <c r="AM756" s="141" t="s">
        <v>12</v>
      </c>
      <c r="AN756" s="141" t="s">
        <v>8</v>
      </c>
      <c r="AO756" s="139" t="s">
        <v>1477</v>
      </c>
      <c r="AP756" s="139" t="s">
        <v>13</v>
      </c>
      <c r="AQ756" s="139"/>
      <c r="AR756" s="381"/>
      <c r="AS756" s="139" t="s">
        <v>4075</v>
      </c>
      <c r="AT756" s="141" t="s">
        <v>1404</v>
      </c>
      <c r="AU756" s="141"/>
      <c r="AV756" s="383"/>
      <c r="AW756" s="385"/>
      <c r="AX756" s="139"/>
      <c r="AY756" t="s">
        <v>10940</v>
      </c>
      <c r="BA756" s="381"/>
      <c r="BB756" s="139" t="s">
        <v>17</v>
      </c>
      <c r="BC756" s="166"/>
      <c r="BD756" s="166"/>
      <c r="BE756" s="166"/>
      <c r="BF756" s="166"/>
      <c r="BG756" s="166"/>
      <c r="BH756" s="308"/>
      <c r="BI756" s="308"/>
      <c r="BJ756" s="141" t="s">
        <v>26</v>
      </c>
      <c r="BK756" s="141" t="s">
        <v>26</v>
      </c>
      <c r="BL756" s="141"/>
      <c r="BM756" s="141"/>
      <c r="BN756" s="139" t="s">
        <v>4075</v>
      </c>
      <c r="BQ756" s="141"/>
      <c r="BV756" s="141"/>
      <c r="BX756" s="141"/>
      <c r="BY756" s="141"/>
      <c r="BZ756" s="141"/>
      <c r="CA756" s="141"/>
      <c r="CB756" s="141"/>
      <c r="CC756" s="141"/>
      <c r="CD756" s="141"/>
      <c r="CE756" s="141"/>
      <c r="CF756" s="141"/>
      <c r="CG756" s="141"/>
    </row>
    <row r="757" spans="1:85" x14ac:dyDescent="0.35">
      <c r="A757" s="155" t="s">
        <v>10766</v>
      </c>
      <c r="B757" s="139" t="s">
        <v>4075</v>
      </c>
      <c r="C757" s="18">
        <v>42480</v>
      </c>
      <c r="D757" s="144">
        <v>0.69374999999999998</v>
      </c>
      <c r="E757" s="141" t="s">
        <v>2160</v>
      </c>
      <c r="F757" s="141">
        <v>2</v>
      </c>
      <c r="G757" s="141" t="s">
        <v>2116</v>
      </c>
      <c r="H757" s="141">
        <v>2016</v>
      </c>
      <c r="I757" s="18">
        <v>42480</v>
      </c>
      <c r="J757" s="144">
        <v>0.69374999999999998</v>
      </c>
      <c r="K757" s="378"/>
      <c r="L757" s="139" t="s">
        <v>4075</v>
      </c>
      <c r="M757" s="141"/>
      <c r="N757" s="248"/>
      <c r="O757" s="141" t="s">
        <v>26</v>
      </c>
      <c r="P757" s="141"/>
      <c r="Q757" s="141" t="s">
        <v>10767</v>
      </c>
      <c r="R757" s="141" t="s">
        <v>10768</v>
      </c>
      <c r="S757" s="141"/>
      <c r="T757" s="141"/>
      <c r="U757" s="141"/>
      <c r="V757" s="141"/>
      <c r="W757" s="139" t="s">
        <v>4075</v>
      </c>
      <c r="X757" s="141" t="s">
        <v>25</v>
      </c>
      <c r="Y757" s="141" t="s">
        <v>27</v>
      </c>
      <c r="Z757" s="141" t="s">
        <v>4</v>
      </c>
      <c r="AA757" s="141" t="s">
        <v>34</v>
      </c>
      <c r="AB757" s="141"/>
      <c r="AC757" s="139" t="s">
        <v>18049</v>
      </c>
      <c r="AD757" s="380"/>
      <c r="AE757" s="139" t="s">
        <v>102</v>
      </c>
      <c r="AF757" s="139" t="s">
        <v>13077</v>
      </c>
      <c r="AG757" s="139" t="s">
        <v>102</v>
      </c>
      <c r="AH757" s="139" t="s">
        <v>1378</v>
      </c>
      <c r="AI757" s="139" t="s">
        <v>1408</v>
      </c>
      <c r="AJ757" s="139" t="s">
        <v>1408</v>
      </c>
      <c r="AK757" s="139"/>
      <c r="AL757" s="139"/>
      <c r="AM757" s="141"/>
      <c r="AN757" s="141" t="s">
        <v>8</v>
      </c>
      <c r="AO757" s="139" t="s">
        <v>1614</v>
      </c>
      <c r="AP757" s="139" t="s">
        <v>7</v>
      </c>
      <c r="AQ757" s="139"/>
      <c r="AR757" s="381"/>
      <c r="AS757" s="139" t="s">
        <v>4075</v>
      </c>
      <c r="AT757" s="141" t="s">
        <v>1404</v>
      </c>
      <c r="AU757" s="141"/>
      <c r="AV757" s="383"/>
      <c r="AW757" s="385"/>
      <c r="AX757" s="139"/>
      <c r="AY757" t="s">
        <v>18746</v>
      </c>
      <c r="AZ757">
        <v>12000</v>
      </c>
      <c r="BA757" s="381"/>
      <c r="BB757" s="139" t="s">
        <v>1444</v>
      </c>
      <c r="BC757" s="166"/>
      <c r="BD757" s="166"/>
      <c r="BE757" s="166"/>
      <c r="BF757" s="166"/>
      <c r="BG757" s="166"/>
      <c r="BH757" s="308"/>
      <c r="BI757" s="308"/>
      <c r="BJ757" s="141" t="s">
        <v>26</v>
      </c>
      <c r="BK757" s="141" t="s">
        <v>26</v>
      </c>
      <c r="BL757" s="141"/>
      <c r="BM757" s="141"/>
      <c r="BN757" s="139" t="s">
        <v>4075</v>
      </c>
      <c r="BQ757" s="141"/>
      <c r="BV757" s="141"/>
      <c r="BX757" s="141"/>
      <c r="BY757" s="141"/>
      <c r="BZ757" s="141"/>
      <c r="CA757" s="141"/>
      <c r="CB757" s="141"/>
      <c r="CC757" s="141"/>
      <c r="CD757" s="141"/>
      <c r="CE757" s="141"/>
      <c r="CF757" s="141"/>
      <c r="CG757" s="141"/>
    </row>
    <row r="758" spans="1:85" x14ac:dyDescent="0.35">
      <c r="A758" s="155" t="s">
        <v>10761</v>
      </c>
      <c r="B758" s="139" t="s">
        <v>4075</v>
      </c>
      <c r="C758" s="18">
        <v>42481</v>
      </c>
      <c r="D758" s="144">
        <v>0.3923611111111111</v>
      </c>
      <c r="E758" s="141" t="s">
        <v>2160</v>
      </c>
      <c r="F758" s="141">
        <v>2</v>
      </c>
      <c r="G758" s="141" t="s">
        <v>2116</v>
      </c>
      <c r="H758" s="141">
        <v>2016</v>
      </c>
      <c r="I758" s="18"/>
      <c r="J758" s="144"/>
      <c r="K758" s="378"/>
      <c r="L758" s="139" t="s">
        <v>4075</v>
      </c>
      <c r="M758" s="141"/>
      <c r="N758" s="248"/>
      <c r="O758" s="141" t="s">
        <v>26</v>
      </c>
      <c r="P758" s="141"/>
      <c r="Q758" s="141" t="s">
        <v>10762</v>
      </c>
      <c r="R758" s="141"/>
      <c r="S758" s="141"/>
      <c r="T758" s="141"/>
      <c r="U758" s="141"/>
      <c r="V758" s="141"/>
      <c r="W758" s="139" t="s">
        <v>4075</v>
      </c>
      <c r="X758" s="141" t="s">
        <v>25</v>
      </c>
      <c r="Y758" s="141" t="s">
        <v>27</v>
      </c>
      <c r="Z758" s="141" t="s">
        <v>4</v>
      </c>
      <c r="AA758" s="141" t="s">
        <v>34</v>
      </c>
      <c r="AB758" s="141"/>
      <c r="AC758" s="139" t="s">
        <v>18049</v>
      </c>
      <c r="AD758" s="380"/>
      <c r="AE758" s="139" t="s">
        <v>102</v>
      </c>
      <c r="AF758" s="139" t="s">
        <v>13068</v>
      </c>
      <c r="AG758" s="139" t="s">
        <v>102</v>
      </c>
      <c r="AH758" s="139" t="s">
        <v>1378</v>
      </c>
      <c r="AI758" s="139" t="s">
        <v>1649</v>
      </c>
      <c r="AJ758" s="139" t="s">
        <v>1649</v>
      </c>
      <c r="AK758" s="139"/>
      <c r="AL758" s="139"/>
      <c r="AM758" s="141"/>
      <c r="AN758" s="141" t="s">
        <v>8</v>
      </c>
      <c r="AO758" s="139" t="s">
        <v>1477</v>
      </c>
      <c r="AP758" s="139" t="s">
        <v>13</v>
      </c>
      <c r="AQ758" s="139"/>
      <c r="AR758" s="381"/>
      <c r="AS758" s="139" t="s">
        <v>4075</v>
      </c>
      <c r="AT758" s="141" t="s">
        <v>43</v>
      </c>
      <c r="AU758" s="141">
        <v>140</v>
      </c>
      <c r="AV758" s="383"/>
      <c r="AW758" s="385"/>
      <c r="AX758" s="139"/>
      <c r="AY758" t="s">
        <v>18516</v>
      </c>
      <c r="BA758" s="381"/>
      <c r="BB758" s="139" t="s">
        <v>1446</v>
      </c>
      <c r="BC758" s="166"/>
      <c r="BD758" s="166"/>
      <c r="BE758" s="166"/>
      <c r="BF758" s="166"/>
      <c r="BG758" s="166"/>
      <c r="BH758" s="308"/>
      <c r="BI758" s="308"/>
      <c r="BJ758" s="141" t="s">
        <v>26</v>
      </c>
      <c r="BK758" s="141" t="s">
        <v>26</v>
      </c>
      <c r="BL758" s="141"/>
      <c r="BM758" s="141"/>
      <c r="BN758" s="139" t="s">
        <v>4075</v>
      </c>
      <c r="BQ758" s="141"/>
      <c r="BV758" s="141"/>
      <c r="BX758" s="141"/>
      <c r="BY758" s="141"/>
      <c r="BZ758" s="141"/>
      <c r="CA758" s="141"/>
      <c r="CB758" s="141"/>
      <c r="CC758" s="141"/>
      <c r="CD758" s="141"/>
      <c r="CE758" s="141"/>
      <c r="CF758" s="141"/>
      <c r="CG758" s="141"/>
    </row>
    <row r="759" spans="1:85" x14ac:dyDescent="0.35">
      <c r="A759" s="155" t="s">
        <v>10763</v>
      </c>
      <c r="B759" s="139" t="s">
        <v>4075</v>
      </c>
      <c r="C759" s="18">
        <v>42481</v>
      </c>
      <c r="D759" s="144">
        <v>0.1388888888888889</v>
      </c>
      <c r="E759" s="141" t="s">
        <v>2160</v>
      </c>
      <c r="F759" s="141">
        <v>2</v>
      </c>
      <c r="G759" s="141" t="s">
        <v>2116</v>
      </c>
      <c r="H759" s="141">
        <v>2016</v>
      </c>
      <c r="I759" s="18">
        <v>42481</v>
      </c>
      <c r="J759" s="144">
        <v>0.1388888888888889</v>
      </c>
      <c r="K759" s="378"/>
      <c r="L759" s="139" t="s">
        <v>4075</v>
      </c>
      <c r="M759" s="141"/>
      <c r="N759" s="248"/>
      <c r="O759" s="141" t="s">
        <v>26</v>
      </c>
      <c r="P759" s="141"/>
      <c r="Q759" s="141" t="s">
        <v>10764</v>
      </c>
      <c r="R759" s="141" t="s">
        <v>10765</v>
      </c>
      <c r="S759" s="141"/>
      <c r="T759" s="141"/>
      <c r="U759" s="141">
        <v>111564805</v>
      </c>
      <c r="V759" s="141"/>
      <c r="W759" s="139" t="s">
        <v>4075</v>
      </c>
      <c r="X759" s="141" t="s">
        <v>25</v>
      </c>
      <c r="Y759" s="141" t="s">
        <v>27</v>
      </c>
      <c r="Z759" s="141" t="s">
        <v>4</v>
      </c>
      <c r="AA759" s="141" t="s">
        <v>34</v>
      </c>
      <c r="AB759" s="141"/>
      <c r="AC759" s="139" t="s">
        <v>18047</v>
      </c>
      <c r="AD759" s="380"/>
      <c r="AE759" s="139" t="s">
        <v>102</v>
      </c>
      <c r="AF759" s="139" t="s">
        <v>13074</v>
      </c>
      <c r="AG759" s="139" t="s">
        <v>102</v>
      </c>
      <c r="AH759" s="139" t="s">
        <v>1378</v>
      </c>
      <c r="AI759" s="139" t="s">
        <v>11</v>
      </c>
      <c r="AJ759" s="139" t="s">
        <v>11</v>
      </c>
      <c r="AK759" s="139"/>
      <c r="AL759" s="139"/>
      <c r="AM759" s="141" t="s">
        <v>1527</v>
      </c>
      <c r="AN759" s="141" t="s">
        <v>8</v>
      </c>
      <c r="AO759" s="139" t="s">
        <v>1614</v>
      </c>
      <c r="AP759" s="139" t="s">
        <v>7</v>
      </c>
      <c r="AQ759" s="139"/>
      <c r="AR759" s="381"/>
      <c r="AS759" s="139" t="s">
        <v>4075</v>
      </c>
      <c r="AT759" s="141" t="s">
        <v>1404</v>
      </c>
      <c r="AU759" s="141"/>
      <c r="AV759" s="383"/>
      <c r="AW759" s="385"/>
      <c r="AX759" s="139"/>
      <c r="AY759" t="s">
        <v>18426</v>
      </c>
      <c r="AZ759">
        <v>12000</v>
      </c>
      <c r="BA759" s="381"/>
      <c r="BB759" s="139" t="s">
        <v>1444</v>
      </c>
      <c r="BC759" s="166"/>
      <c r="BD759" s="166"/>
      <c r="BE759" s="166"/>
      <c r="BF759" s="166"/>
      <c r="BG759" s="166"/>
      <c r="BH759" s="308"/>
      <c r="BI759" s="308"/>
      <c r="BJ759" s="141" t="s">
        <v>26</v>
      </c>
      <c r="BK759" s="141" t="s">
        <v>26</v>
      </c>
      <c r="BL759" s="141"/>
      <c r="BM759" s="141"/>
      <c r="BN759" s="139" t="s">
        <v>4075</v>
      </c>
      <c r="BQ759" s="141"/>
      <c r="BV759" s="141"/>
      <c r="BX759" s="141"/>
      <c r="BY759" s="141"/>
      <c r="BZ759" s="141"/>
      <c r="CA759" s="141"/>
      <c r="CB759" s="141"/>
      <c r="CC759" s="141"/>
      <c r="CD759" s="141"/>
      <c r="CE759" s="141"/>
      <c r="CF759" s="141"/>
      <c r="CG759" s="141"/>
    </row>
    <row r="760" spans="1:85" x14ac:dyDescent="0.35">
      <c r="A760" s="155" t="s">
        <v>10757</v>
      </c>
      <c r="B760" s="139" t="s">
        <v>4075</v>
      </c>
      <c r="C760" s="18">
        <v>42482</v>
      </c>
      <c r="D760" s="144">
        <v>0.91805555555555551</v>
      </c>
      <c r="E760" s="141" t="s">
        <v>2160</v>
      </c>
      <c r="F760" s="141">
        <v>2</v>
      </c>
      <c r="G760" s="141" t="s">
        <v>2116</v>
      </c>
      <c r="H760" s="141">
        <v>2016</v>
      </c>
      <c r="I760" s="18">
        <v>42482</v>
      </c>
      <c r="J760" s="144">
        <v>0.91805555555555551</v>
      </c>
      <c r="K760" s="378"/>
      <c r="L760" s="139" t="s">
        <v>4075</v>
      </c>
      <c r="M760" s="141"/>
      <c r="N760" s="248"/>
      <c r="O760" s="141" t="s">
        <v>26</v>
      </c>
      <c r="P760" s="141"/>
      <c r="Q760" s="141" t="s">
        <v>10758</v>
      </c>
      <c r="R760" s="141" t="s">
        <v>10759</v>
      </c>
      <c r="S760" s="141"/>
      <c r="T760" s="141"/>
      <c r="U760" s="141"/>
      <c r="V760" s="141"/>
      <c r="W760" s="139" t="s">
        <v>4075</v>
      </c>
      <c r="X760" s="141" t="s">
        <v>25</v>
      </c>
      <c r="Y760" s="141" t="s">
        <v>27</v>
      </c>
      <c r="Z760" s="141" t="s">
        <v>4</v>
      </c>
      <c r="AA760" s="141" t="s">
        <v>34</v>
      </c>
      <c r="AB760" s="141"/>
      <c r="AC760" s="139" t="s">
        <v>18049</v>
      </c>
      <c r="AD760" s="380"/>
      <c r="AE760" s="139" t="s">
        <v>4</v>
      </c>
      <c r="AF760" s="139" t="s">
        <v>13073</v>
      </c>
      <c r="AG760" s="139" t="s">
        <v>4</v>
      </c>
      <c r="AH760" s="139" t="s">
        <v>1378</v>
      </c>
      <c r="AI760" s="139" t="s">
        <v>15678</v>
      </c>
      <c r="AJ760" s="139"/>
      <c r="AK760" s="139" t="s">
        <v>15678</v>
      </c>
      <c r="AL760" s="139" t="s">
        <v>7</v>
      </c>
      <c r="AM760" s="141" t="s">
        <v>15</v>
      </c>
      <c r="AN760" s="141" t="s">
        <v>8</v>
      </c>
      <c r="AO760" s="139" t="s">
        <v>1477</v>
      </c>
      <c r="AP760" s="139" t="s">
        <v>7</v>
      </c>
      <c r="AQ760" s="139"/>
      <c r="AR760" s="381"/>
      <c r="AS760" s="139" t="s">
        <v>4075</v>
      </c>
      <c r="AT760" s="141" t="s">
        <v>1404</v>
      </c>
      <c r="AU760" s="141"/>
      <c r="AV760" s="383"/>
      <c r="AW760" s="385"/>
      <c r="AX760" s="139"/>
      <c r="AY760" t="s">
        <v>18747</v>
      </c>
      <c r="BA760" s="381"/>
      <c r="BB760" s="139" t="s">
        <v>17</v>
      </c>
      <c r="BC760" s="166"/>
      <c r="BD760" s="166"/>
      <c r="BE760" s="166"/>
      <c r="BF760" s="166"/>
      <c r="BG760" s="166"/>
      <c r="BH760" s="308"/>
      <c r="BI760" s="308"/>
      <c r="BJ760" s="141" t="s">
        <v>26</v>
      </c>
      <c r="BK760" s="141" t="s">
        <v>26</v>
      </c>
      <c r="BL760" s="141"/>
      <c r="BM760" s="141"/>
      <c r="BN760" s="139" t="s">
        <v>4075</v>
      </c>
      <c r="BQ760" s="141" t="s">
        <v>15773</v>
      </c>
      <c r="BR760" s="135" t="s">
        <v>15685</v>
      </c>
      <c r="BT760" s="135" t="s">
        <v>15390</v>
      </c>
      <c r="BU760" s="135" t="s">
        <v>13266</v>
      </c>
      <c r="BV760" s="141" t="s">
        <v>2760</v>
      </c>
      <c r="BW760" s="135" t="s">
        <v>4009</v>
      </c>
      <c r="BX760" s="141" t="s">
        <v>15681</v>
      </c>
      <c r="BY760" s="141" t="s">
        <v>12</v>
      </c>
      <c r="BZ760" s="141" t="s">
        <v>26</v>
      </c>
      <c r="CA760" s="141" t="s">
        <v>1848</v>
      </c>
      <c r="CB760" s="141"/>
      <c r="CC760" s="141" t="s">
        <v>15690</v>
      </c>
      <c r="CD760" s="141" t="s">
        <v>34</v>
      </c>
      <c r="CE760" s="141" t="s">
        <v>13</v>
      </c>
      <c r="CF760" s="141" t="s">
        <v>15451</v>
      </c>
      <c r="CG760" s="141" t="s">
        <v>2003</v>
      </c>
    </row>
    <row r="761" spans="1:85" x14ac:dyDescent="0.35">
      <c r="A761" s="155" t="s">
        <v>10760</v>
      </c>
      <c r="B761" s="139" t="s">
        <v>4075</v>
      </c>
      <c r="C761" s="18">
        <v>42482</v>
      </c>
      <c r="D761" s="144">
        <v>0.71527777777777779</v>
      </c>
      <c r="E761" s="141" t="s">
        <v>2160</v>
      </c>
      <c r="F761" s="141">
        <v>2</v>
      </c>
      <c r="G761" s="141" t="s">
        <v>2116</v>
      </c>
      <c r="H761" s="141">
        <v>2016</v>
      </c>
      <c r="I761" s="18"/>
      <c r="J761" s="144"/>
      <c r="K761" s="378"/>
      <c r="L761" s="139" t="s">
        <v>4075</v>
      </c>
      <c r="M761" s="141"/>
      <c r="N761" s="248"/>
      <c r="O761" s="141" t="s">
        <v>26</v>
      </c>
      <c r="P761" s="141"/>
      <c r="Q761" s="141"/>
      <c r="R761" s="141"/>
      <c r="S761" s="141"/>
      <c r="T761" s="141"/>
      <c r="U761" s="141"/>
      <c r="V761" s="141"/>
      <c r="W761" s="139" t="s">
        <v>4075</v>
      </c>
      <c r="X761" s="141" t="s">
        <v>25</v>
      </c>
      <c r="Y761" s="141" t="s">
        <v>27</v>
      </c>
      <c r="Z761" s="141" t="s">
        <v>4</v>
      </c>
      <c r="AA761" s="141" t="s">
        <v>34</v>
      </c>
      <c r="AB761" s="141"/>
      <c r="AC761" s="139" t="s">
        <v>18047</v>
      </c>
      <c r="AD761" s="380"/>
      <c r="AE761" s="139" t="s">
        <v>102</v>
      </c>
      <c r="AF761" s="139" t="s">
        <v>13082</v>
      </c>
      <c r="AG761" s="139" t="s">
        <v>102</v>
      </c>
      <c r="AH761" s="139" t="s">
        <v>1378</v>
      </c>
      <c r="AI761" s="139" t="s">
        <v>60</v>
      </c>
      <c r="AJ761" s="139" t="s">
        <v>60</v>
      </c>
      <c r="AK761" s="139"/>
      <c r="AL761" s="139"/>
      <c r="AM761" s="141" t="s">
        <v>12</v>
      </c>
      <c r="AN761" s="141" t="s">
        <v>8</v>
      </c>
      <c r="AO761" s="139" t="s">
        <v>1477</v>
      </c>
      <c r="AP761" s="139" t="s">
        <v>60</v>
      </c>
      <c r="AQ761" s="139"/>
      <c r="AR761" s="381"/>
      <c r="AS761" s="139" t="s">
        <v>4075</v>
      </c>
      <c r="AT761" s="141" t="s">
        <v>1404</v>
      </c>
      <c r="AU761" s="141"/>
      <c r="AV761" s="383"/>
      <c r="AW761" s="385"/>
      <c r="AX761" s="139"/>
      <c r="AY761" t="s">
        <v>18748</v>
      </c>
      <c r="BA761" s="381"/>
      <c r="BB761" s="139" t="s">
        <v>1450</v>
      </c>
      <c r="BC761" s="166"/>
      <c r="BD761" s="166"/>
      <c r="BE761" s="166"/>
      <c r="BF761" s="166"/>
      <c r="BG761" s="166"/>
      <c r="BH761" s="308"/>
      <c r="BI761" s="308"/>
      <c r="BJ761" s="141" t="s">
        <v>26</v>
      </c>
      <c r="BK761" s="141" t="s">
        <v>26</v>
      </c>
      <c r="BL761" s="141"/>
      <c r="BM761" s="141"/>
      <c r="BN761" s="139" t="s">
        <v>4075</v>
      </c>
      <c r="BQ761" s="141"/>
      <c r="BV761" s="141"/>
      <c r="BX761" s="141"/>
      <c r="BY761" s="141"/>
      <c r="BZ761" s="141"/>
      <c r="CA761" s="141"/>
      <c r="CB761" s="141"/>
      <c r="CC761" s="141"/>
      <c r="CD761" s="141"/>
      <c r="CE761" s="141"/>
      <c r="CF761" s="141"/>
      <c r="CG761" s="141"/>
    </row>
    <row r="762" spans="1:85" x14ac:dyDescent="0.35">
      <c r="A762" s="155" t="s">
        <v>10754</v>
      </c>
      <c r="B762" s="139" t="s">
        <v>4075</v>
      </c>
      <c r="C762" s="18">
        <v>42483</v>
      </c>
      <c r="D762" s="144">
        <v>0.77222222222222225</v>
      </c>
      <c r="E762" s="141" t="s">
        <v>2160</v>
      </c>
      <c r="F762" s="141">
        <v>2</v>
      </c>
      <c r="G762" s="141" t="s">
        <v>2116</v>
      </c>
      <c r="H762" s="141">
        <v>2016</v>
      </c>
      <c r="I762" s="18">
        <v>42483</v>
      </c>
      <c r="J762" s="144">
        <v>0.77222222222222225</v>
      </c>
      <c r="K762" s="378"/>
      <c r="L762" s="139" t="s">
        <v>4075</v>
      </c>
      <c r="M762" s="141"/>
      <c r="N762" s="248"/>
      <c r="O762" s="141" t="s">
        <v>26</v>
      </c>
      <c r="P762" s="141"/>
      <c r="Q762" s="141" t="s">
        <v>10755</v>
      </c>
      <c r="R762" s="141" t="s">
        <v>10756</v>
      </c>
      <c r="S762" s="141"/>
      <c r="T762" s="141"/>
      <c r="U762" s="141"/>
      <c r="V762" s="141"/>
      <c r="W762" s="139" t="s">
        <v>4075</v>
      </c>
      <c r="X762" s="141" t="s">
        <v>25</v>
      </c>
      <c r="Y762" s="141" t="s">
        <v>27</v>
      </c>
      <c r="Z762" s="141" t="s">
        <v>4</v>
      </c>
      <c r="AA762" s="141" t="s">
        <v>34</v>
      </c>
      <c r="AB762" s="141"/>
      <c r="AC762" s="139" t="s">
        <v>18047</v>
      </c>
      <c r="AD762" s="380"/>
      <c r="AE762" s="139" t="s">
        <v>103</v>
      </c>
      <c r="AF762" s="139" t="s">
        <v>13069</v>
      </c>
      <c r="AG762" s="139" t="s">
        <v>103</v>
      </c>
      <c r="AH762" s="139" t="s">
        <v>1378</v>
      </c>
      <c r="AI762" s="139" t="s">
        <v>7399</v>
      </c>
      <c r="AJ762" s="139"/>
      <c r="AK762" s="139" t="s">
        <v>7399</v>
      </c>
      <c r="AL762" s="139" t="s">
        <v>7</v>
      </c>
      <c r="AM762" s="141"/>
      <c r="AN762" s="141" t="s">
        <v>8</v>
      </c>
      <c r="AO762" s="139" t="s">
        <v>1614</v>
      </c>
      <c r="AP762" s="139" t="s">
        <v>7</v>
      </c>
      <c r="AQ762" s="139"/>
      <c r="AR762" s="381"/>
      <c r="AS762" s="139" t="s">
        <v>4075</v>
      </c>
      <c r="AT762" s="141" t="s">
        <v>1404</v>
      </c>
      <c r="AU762" s="141"/>
      <c r="AV762" s="383"/>
      <c r="AW762" s="385"/>
      <c r="AX762" s="139"/>
      <c r="AY762" t="s">
        <v>18749</v>
      </c>
      <c r="AZ762">
        <v>12000</v>
      </c>
      <c r="BA762" s="381"/>
      <c r="BB762" s="139" t="s">
        <v>1444</v>
      </c>
      <c r="BC762" s="166"/>
      <c r="BD762" s="166"/>
      <c r="BE762" s="166"/>
      <c r="BF762" s="166"/>
      <c r="BG762" s="166"/>
      <c r="BH762" s="308"/>
      <c r="BI762" s="308"/>
      <c r="BJ762" s="141" t="s">
        <v>26</v>
      </c>
      <c r="BK762" s="141" t="s">
        <v>26</v>
      </c>
      <c r="BL762" s="141"/>
      <c r="BM762" s="141"/>
      <c r="BN762" s="139" t="s">
        <v>4075</v>
      </c>
      <c r="BQ762" s="141"/>
      <c r="BV762" s="141"/>
      <c r="BX762" s="141"/>
      <c r="BY762" s="141"/>
      <c r="BZ762" s="141"/>
      <c r="CA762" s="141"/>
      <c r="CB762" s="141"/>
      <c r="CC762" s="141"/>
      <c r="CD762" s="141"/>
      <c r="CE762" s="141"/>
      <c r="CF762" s="141"/>
      <c r="CG762" s="141"/>
    </row>
    <row r="763" spans="1:85" x14ac:dyDescent="0.35">
      <c r="A763" s="155" t="s">
        <v>10751</v>
      </c>
      <c r="B763" s="139" t="s">
        <v>4075</v>
      </c>
      <c r="C763" s="18">
        <v>42484</v>
      </c>
      <c r="D763" s="144">
        <v>0.46527777777777779</v>
      </c>
      <c r="E763" s="141" t="s">
        <v>2612</v>
      </c>
      <c r="F763" s="141">
        <v>2</v>
      </c>
      <c r="G763" s="141" t="s">
        <v>2116</v>
      </c>
      <c r="H763" s="141">
        <v>2016</v>
      </c>
      <c r="I763" s="18">
        <v>42484</v>
      </c>
      <c r="J763" s="144">
        <v>0.46527777777777779</v>
      </c>
      <c r="K763" s="378"/>
      <c r="L763" s="139" t="s">
        <v>4075</v>
      </c>
      <c r="M763" s="141"/>
      <c r="N763" s="248"/>
      <c r="O763" s="141" t="s">
        <v>26</v>
      </c>
      <c r="P763" s="141"/>
      <c r="Q763" s="141" t="s">
        <v>10752</v>
      </c>
      <c r="R763" s="141" t="s">
        <v>10753</v>
      </c>
      <c r="S763" s="141"/>
      <c r="T763" s="141"/>
      <c r="U763" s="141">
        <v>111570774</v>
      </c>
      <c r="V763" s="141"/>
      <c r="W763" s="139" t="s">
        <v>4075</v>
      </c>
      <c r="X763" s="141" t="s">
        <v>25</v>
      </c>
      <c r="Y763" s="141" t="s">
        <v>27</v>
      </c>
      <c r="Z763" s="141" t="s">
        <v>4</v>
      </c>
      <c r="AA763" s="141" t="s">
        <v>34</v>
      </c>
      <c r="AB763" s="141"/>
      <c r="AC763" s="139" t="s">
        <v>18050</v>
      </c>
      <c r="AD763" s="380"/>
      <c r="AE763" s="139" t="s">
        <v>4</v>
      </c>
      <c r="AF763" s="139" t="s">
        <v>13073</v>
      </c>
      <c r="AG763" s="139" t="s">
        <v>4</v>
      </c>
      <c r="AH763" s="139" t="s">
        <v>1378</v>
      </c>
      <c r="AI763" s="139" t="s">
        <v>15678</v>
      </c>
      <c r="AJ763" s="139"/>
      <c r="AK763" s="139" t="s">
        <v>15678</v>
      </c>
      <c r="AL763" s="139" t="s">
        <v>7</v>
      </c>
      <c r="AM763" s="141"/>
      <c r="AN763" s="141" t="s">
        <v>8</v>
      </c>
      <c r="AO763" s="139" t="s">
        <v>1614</v>
      </c>
      <c r="AP763" s="139" t="s">
        <v>7</v>
      </c>
      <c r="AQ763" s="139"/>
      <c r="AR763" s="381"/>
      <c r="AS763" s="139" t="s">
        <v>4075</v>
      </c>
      <c r="AT763" s="141" t="s">
        <v>1404</v>
      </c>
      <c r="AU763" s="141">
        <v>512</v>
      </c>
      <c r="AV763" s="383"/>
      <c r="AW763" s="385"/>
      <c r="AX763" s="139"/>
      <c r="AY763" t="s">
        <v>18247</v>
      </c>
      <c r="AZ763">
        <v>12000</v>
      </c>
      <c r="BA763" s="381"/>
      <c r="BB763" s="139" t="s">
        <v>17</v>
      </c>
      <c r="BC763" s="166"/>
      <c r="BD763" s="166"/>
      <c r="BE763" s="166"/>
      <c r="BF763" s="166"/>
      <c r="BG763" s="166"/>
      <c r="BH763" s="308"/>
      <c r="BI763" s="308"/>
      <c r="BJ763" s="141" t="s">
        <v>26</v>
      </c>
      <c r="BK763" s="141" t="s">
        <v>26</v>
      </c>
      <c r="BL763" s="141"/>
      <c r="BM763" s="141"/>
      <c r="BN763" s="139" t="s">
        <v>4075</v>
      </c>
      <c r="BQ763" s="141" t="s">
        <v>15773</v>
      </c>
      <c r="BR763" s="135" t="s">
        <v>15680</v>
      </c>
      <c r="BT763" s="135" t="s">
        <v>15349</v>
      </c>
      <c r="BU763" s="135" t="s">
        <v>13281</v>
      </c>
      <c r="BV763" s="141" t="s">
        <v>3122</v>
      </c>
      <c r="BW763" s="135" t="s">
        <v>1849</v>
      </c>
      <c r="BX763" s="141" t="s">
        <v>15681</v>
      </c>
      <c r="BY763" s="141" t="s">
        <v>12</v>
      </c>
      <c r="BZ763" s="141" t="s">
        <v>26</v>
      </c>
      <c r="CA763" s="141" t="s">
        <v>1848</v>
      </c>
      <c r="CB763" s="141"/>
      <c r="CC763" s="141" t="s">
        <v>15704</v>
      </c>
      <c r="CD763" s="141" t="s">
        <v>15683</v>
      </c>
      <c r="CE763" s="141" t="s">
        <v>15450</v>
      </c>
      <c r="CF763" s="141" t="s">
        <v>15451</v>
      </c>
      <c r="CG763" s="141" t="s">
        <v>2003</v>
      </c>
    </row>
    <row r="764" spans="1:85" x14ac:dyDescent="0.35">
      <c r="A764" s="155" t="s">
        <v>10743</v>
      </c>
      <c r="B764" s="139" t="s">
        <v>4075</v>
      </c>
      <c r="C764" s="18">
        <v>42485</v>
      </c>
      <c r="D764" s="144">
        <v>0.61805555555555558</v>
      </c>
      <c r="E764" s="141" t="s">
        <v>2612</v>
      </c>
      <c r="F764" s="141">
        <v>2</v>
      </c>
      <c r="G764" s="141" t="s">
        <v>2116</v>
      </c>
      <c r="H764" s="141">
        <v>2016</v>
      </c>
      <c r="I764" s="18">
        <v>42485</v>
      </c>
      <c r="J764" s="144">
        <v>0.61805555555555558</v>
      </c>
      <c r="K764" s="378"/>
      <c r="L764" s="139" t="s">
        <v>4075</v>
      </c>
      <c r="M764" s="141"/>
      <c r="N764" s="248"/>
      <c r="O764" s="141" t="s">
        <v>26</v>
      </c>
      <c r="P764" s="141"/>
      <c r="Q764" s="141" t="s">
        <v>10744</v>
      </c>
      <c r="R764" s="141" t="s">
        <v>10745</v>
      </c>
      <c r="S764" s="141"/>
      <c r="T764" s="141"/>
      <c r="U764" s="141"/>
      <c r="V764" s="141"/>
      <c r="W764" s="139" t="s">
        <v>4075</v>
      </c>
      <c r="X764" s="141" t="s">
        <v>25</v>
      </c>
      <c r="Y764" s="141" t="s">
        <v>27</v>
      </c>
      <c r="Z764" s="141" t="s">
        <v>4</v>
      </c>
      <c r="AA764" s="141" t="s">
        <v>34</v>
      </c>
      <c r="AB764" s="141"/>
      <c r="AC764" s="139" t="s">
        <v>18050</v>
      </c>
      <c r="AD764" s="380"/>
      <c r="AE764" s="139" t="s">
        <v>102</v>
      </c>
      <c r="AF764" s="139" t="s">
        <v>13071</v>
      </c>
      <c r="AG764" s="139" t="s">
        <v>102</v>
      </c>
      <c r="AH764" s="139" t="s">
        <v>1378</v>
      </c>
      <c r="AI764" s="139"/>
      <c r="AJ764" s="139"/>
      <c r="AK764" s="139"/>
      <c r="AL764" s="139"/>
      <c r="AM764" s="141" t="s">
        <v>12</v>
      </c>
      <c r="AN764" s="141" t="s">
        <v>8</v>
      </c>
      <c r="AO764" s="139" t="s">
        <v>1614</v>
      </c>
      <c r="AP764" s="139" t="s">
        <v>7</v>
      </c>
      <c r="AQ764" s="139"/>
      <c r="AR764" s="381"/>
      <c r="AS764" s="139" t="s">
        <v>4075</v>
      </c>
      <c r="AT764" s="141" t="s">
        <v>1404</v>
      </c>
      <c r="AU764" s="141"/>
      <c r="AV764" s="383"/>
      <c r="AW764" s="385"/>
      <c r="AX764" s="139"/>
      <c r="AY764" t="s">
        <v>18750</v>
      </c>
      <c r="AZ764">
        <v>12000</v>
      </c>
      <c r="BA764" s="381"/>
      <c r="BB764" s="139" t="s">
        <v>3685</v>
      </c>
      <c r="BC764" s="166"/>
      <c r="BD764" s="166"/>
      <c r="BE764" s="166"/>
      <c r="BF764" s="166"/>
      <c r="BG764" s="166"/>
      <c r="BH764" s="308"/>
      <c r="BI764" s="308"/>
      <c r="BJ764" s="141" t="s">
        <v>26</v>
      </c>
      <c r="BK764" s="141" t="s">
        <v>26</v>
      </c>
      <c r="BL764" s="141"/>
      <c r="BM764" s="141"/>
      <c r="BN764" s="139" t="s">
        <v>4075</v>
      </c>
      <c r="BQ764" s="141"/>
      <c r="BV764" s="141"/>
      <c r="BX764" s="141"/>
      <c r="BY764" s="141"/>
      <c r="BZ764" s="141"/>
      <c r="CA764" s="141"/>
      <c r="CB764" s="141"/>
      <c r="CC764" s="141"/>
      <c r="CD764" s="141"/>
      <c r="CE764" s="141"/>
      <c r="CF764" s="141"/>
      <c r="CG764" s="141"/>
    </row>
    <row r="765" spans="1:85" x14ac:dyDescent="0.35">
      <c r="A765" s="155" t="s">
        <v>10746</v>
      </c>
      <c r="B765" s="139" t="s">
        <v>4075</v>
      </c>
      <c r="C765" s="18">
        <v>42485</v>
      </c>
      <c r="D765" s="144">
        <v>0.5363310185185185</v>
      </c>
      <c r="E765" s="141" t="s">
        <v>2612</v>
      </c>
      <c r="F765" s="141">
        <v>2</v>
      </c>
      <c r="G765" s="141" t="s">
        <v>2116</v>
      </c>
      <c r="H765" s="141">
        <v>2016</v>
      </c>
      <c r="I765" s="18"/>
      <c r="J765" s="144"/>
      <c r="K765" s="378"/>
      <c r="L765" s="139" t="s">
        <v>4075</v>
      </c>
      <c r="M765" s="141" t="s">
        <v>28</v>
      </c>
      <c r="N765" s="248">
        <v>44248</v>
      </c>
      <c r="O765" s="141" t="s">
        <v>25</v>
      </c>
      <c r="P765" s="141"/>
      <c r="Q765" s="141" t="s">
        <v>10747</v>
      </c>
      <c r="R765" s="141" t="s">
        <v>1944</v>
      </c>
      <c r="S765" s="141"/>
      <c r="T765" s="141" t="s">
        <v>17092</v>
      </c>
      <c r="U765" s="141">
        <v>111572739</v>
      </c>
      <c r="V765" s="141"/>
      <c r="W765" s="139" t="s">
        <v>4075</v>
      </c>
      <c r="X765" s="141" t="s">
        <v>25</v>
      </c>
      <c r="Y765" s="141" t="s">
        <v>27</v>
      </c>
      <c r="Z765" s="141"/>
      <c r="AA765" s="141" t="s">
        <v>34</v>
      </c>
      <c r="AB765" s="141"/>
      <c r="AC765" s="139" t="s">
        <v>18047</v>
      </c>
      <c r="AD765" s="380"/>
      <c r="AE765" s="139" t="s">
        <v>102</v>
      </c>
      <c r="AF765" s="139" t="s">
        <v>13077</v>
      </c>
      <c r="AG765" s="139" t="s">
        <v>102</v>
      </c>
      <c r="AH765" s="139" t="s">
        <v>1378</v>
      </c>
      <c r="AI765" s="139" t="s">
        <v>1383</v>
      </c>
      <c r="AJ765" s="139" t="s">
        <v>7</v>
      </c>
      <c r="AK765" s="139"/>
      <c r="AL765" s="139"/>
      <c r="AM765" s="141" t="s">
        <v>9</v>
      </c>
      <c r="AN765" s="141" t="s">
        <v>8</v>
      </c>
      <c r="AO765" s="139"/>
      <c r="AP765" s="139" t="s">
        <v>7</v>
      </c>
      <c r="AQ765" s="139"/>
      <c r="AR765" s="381"/>
      <c r="AS765" s="139" t="s">
        <v>4075</v>
      </c>
      <c r="AT765" s="141" t="s">
        <v>1404</v>
      </c>
      <c r="AU765" s="141"/>
      <c r="AV765" s="383"/>
      <c r="AW765" s="385"/>
      <c r="AX765" s="139" t="s">
        <v>54</v>
      </c>
      <c r="AY765" t="s">
        <v>10929</v>
      </c>
      <c r="BA765" s="381"/>
      <c r="BB765" s="139" t="s">
        <v>1444</v>
      </c>
      <c r="BC765" s="166"/>
      <c r="BD765" s="166"/>
      <c r="BE765" s="166"/>
      <c r="BF765" s="166"/>
      <c r="BG765" s="166"/>
      <c r="BH765" s="308"/>
      <c r="BI765" s="308"/>
      <c r="BJ765" s="141" t="s">
        <v>26</v>
      </c>
      <c r="BK765" s="141" t="s">
        <v>26</v>
      </c>
      <c r="BL765" s="141"/>
      <c r="BM765" s="141"/>
      <c r="BN765" s="139" t="s">
        <v>4075</v>
      </c>
      <c r="BQ765" s="141"/>
      <c r="BV765" s="141"/>
      <c r="BX765" s="141"/>
      <c r="BY765" s="141"/>
      <c r="BZ765" s="141"/>
      <c r="CA765" s="141"/>
      <c r="CB765" s="141"/>
      <c r="CC765" s="141"/>
      <c r="CD765" s="141"/>
      <c r="CE765" s="141"/>
      <c r="CF765" s="141"/>
      <c r="CG765" s="141"/>
    </row>
    <row r="766" spans="1:85" x14ac:dyDescent="0.35">
      <c r="A766" s="155" t="s">
        <v>10748</v>
      </c>
      <c r="B766" s="139" t="s">
        <v>4075</v>
      </c>
      <c r="C766" s="18">
        <v>42485</v>
      </c>
      <c r="D766" s="144">
        <v>0.52361111111111114</v>
      </c>
      <c r="E766" s="141" t="s">
        <v>2612</v>
      </c>
      <c r="F766" s="141">
        <v>2</v>
      </c>
      <c r="G766" s="141" t="s">
        <v>2116</v>
      </c>
      <c r="H766" s="141">
        <v>2016</v>
      </c>
      <c r="I766" s="18">
        <v>42485</v>
      </c>
      <c r="J766" s="144">
        <v>0.52361111111111114</v>
      </c>
      <c r="K766" s="378"/>
      <c r="L766" s="139" t="s">
        <v>4075</v>
      </c>
      <c r="M766" s="141"/>
      <c r="N766" s="248"/>
      <c r="O766" s="141" t="s">
        <v>26</v>
      </c>
      <c r="P766" s="141"/>
      <c r="Q766" s="141" t="s">
        <v>10749</v>
      </c>
      <c r="R766" s="141" t="s">
        <v>10750</v>
      </c>
      <c r="S766" s="141"/>
      <c r="T766" s="141"/>
      <c r="U766" s="141"/>
      <c r="V766" s="141"/>
      <c r="W766" s="139" t="s">
        <v>4075</v>
      </c>
      <c r="X766" s="141" t="s">
        <v>25</v>
      </c>
      <c r="Y766" s="141" t="s">
        <v>27</v>
      </c>
      <c r="Z766" s="141" t="s">
        <v>4</v>
      </c>
      <c r="AA766" s="141" t="s">
        <v>34</v>
      </c>
      <c r="AB766" s="141"/>
      <c r="AC766" s="139" t="s">
        <v>18047</v>
      </c>
      <c r="AD766" s="380"/>
      <c r="AE766" s="139" t="s">
        <v>102</v>
      </c>
      <c r="AF766" s="139" t="s">
        <v>13077</v>
      </c>
      <c r="AG766" s="139" t="s">
        <v>102</v>
      </c>
      <c r="AH766" s="139" t="s">
        <v>1378</v>
      </c>
      <c r="AI766" s="139" t="s">
        <v>1408</v>
      </c>
      <c r="AJ766" s="139" t="s">
        <v>1408</v>
      </c>
      <c r="AK766" s="139"/>
      <c r="AL766" s="139"/>
      <c r="AM766" s="141"/>
      <c r="AN766" s="141" t="s">
        <v>8</v>
      </c>
      <c r="AO766" s="139" t="s">
        <v>1614</v>
      </c>
      <c r="AP766" s="139" t="s">
        <v>7</v>
      </c>
      <c r="AQ766" s="139"/>
      <c r="AR766" s="381"/>
      <c r="AS766" s="139" t="s">
        <v>4075</v>
      </c>
      <c r="AT766" s="141" t="s">
        <v>1404</v>
      </c>
      <c r="AU766" s="141"/>
      <c r="AV766" s="383"/>
      <c r="AW766" s="385"/>
      <c r="AX766" s="139"/>
      <c r="AY766" t="s">
        <v>10929</v>
      </c>
      <c r="AZ766">
        <v>12000</v>
      </c>
      <c r="BA766" s="381"/>
      <c r="BB766" s="139" t="s">
        <v>1444</v>
      </c>
      <c r="BC766" s="166"/>
      <c r="BD766" s="166"/>
      <c r="BE766" s="166"/>
      <c r="BF766" s="166"/>
      <c r="BG766" s="166"/>
      <c r="BH766" s="308"/>
      <c r="BI766" s="308"/>
      <c r="BJ766" s="141" t="s">
        <v>26</v>
      </c>
      <c r="BK766" s="141" t="s">
        <v>26</v>
      </c>
      <c r="BL766" s="141"/>
      <c r="BM766" s="141"/>
      <c r="BN766" s="139" t="s">
        <v>4075</v>
      </c>
      <c r="BQ766" s="141"/>
      <c r="BV766" s="141"/>
      <c r="BX766" s="141"/>
      <c r="BY766" s="141"/>
      <c r="BZ766" s="141"/>
      <c r="CA766" s="141"/>
      <c r="CB766" s="141"/>
      <c r="CC766" s="141"/>
      <c r="CD766" s="141"/>
      <c r="CE766" s="141"/>
      <c r="CF766" s="141"/>
      <c r="CG766" s="141"/>
    </row>
    <row r="767" spans="1:85" x14ac:dyDescent="0.35">
      <c r="A767" s="155" t="s">
        <v>10740</v>
      </c>
      <c r="B767" s="139" t="s">
        <v>4075</v>
      </c>
      <c r="C767" s="18">
        <v>42487</v>
      </c>
      <c r="D767" s="144">
        <v>0.58472222222222225</v>
      </c>
      <c r="E767" s="141" t="s">
        <v>2612</v>
      </c>
      <c r="F767" s="141">
        <v>2</v>
      </c>
      <c r="G767" s="141" t="s">
        <v>2116</v>
      </c>
      <c r="H767" s="141">
        <v>2016</v>
      </c>
      <c r="I767" s="18">
        <v>42487</v>
      </c>
      <c r="J767" s="144">
        <v>0.58472222222222225</v>
      </c>
      <c r="K767" s="378"/>
      <c r="L767" s="139" t="s">
        <v>4075</v>
      </c>
      <c r="M767" s="141"/>
      <c r="N767" s="248"/>
      <c r="O767" s="141" t="s">
        <v>26</v>
      </c>
      <c r="P767" s="141"/>
      <c r="Q767" s="141" t="s">
        <v>10741</v>
      </c>
      <c r="R767" s="141" t="s">
        <v>10742</v>
      </c>
      <c r="S767" s="141"/>
      <c r="T767" s="141"/>
      <c r="U767" s="141"/>
      <c r="V767" s="141"/>
      <c r="W767" s="139" t="s">
        <v>4075</v>
      </c>
      <c r="X767" s="141" t="s">
        <v>25</v>
      </c>
      <c r="Y767" s="141" t="s">
        <v>27</v>
      </c>
      <c r="Z767" s="141" t="s">
        <v>4</v>
      </c>
      <c r="AA767" s="141" t="s">
        <v>34</v>
      </c>
      <c r="AB767" s="141"/>
      <c r="AC767" s="139" t="s">
        <v>18049</v>
      </c>
      <c r="AD767" s="380"/>
      <c r="AE767" s="139" t="s">
        <v>107</v>
      </c>
      <c r="AF767" s="139" t="s">
        <v>13076</v>
      </c>
      <c r="AG767" s="139" t="s">
        <v>4130</v>
      </c>
      <c r="AH767" s="139" t="s">
        <v>1378</v>
      </c>
      <c r="AI767" s="139" t="s">
        <v>1518</v>
      </c>
      <c r="AJ767" s="139"/>
      <c r="AK767" s="139" t="s">
        <v>1518</v>
      </c>
      <c r="AL767" s="139" t="s">
        <v>7</v>
      </c>
      <c r="AM767" s="141" t="s">
        <v>1537</v>
      </c>
      <c r="AN767" s="141" t="s">
        <v>8</v>
      </c>
      <c r="AO767" s="139" t="s">
        <v>1614</v>
      </c>
      <c r="AP767" s="139" t="s">
        <v>7</v>
      </c>
      <c r="AQ767" s="139"/>
      <c r="AR767" s="381"/>
      <c r="AS767" s="139" t="s">
        <v>4075</v>
      </c>
      <c r="AT767" s="141" t="s">
        <v>1404</v>
      </c>
      <c r="AU767" s="141"/>
      <c r="AV767" s="383"/>
      <c r="AW767" s="385"/>
      <c r="AX767" s="139"/>
      <c r="AY767" t="s">
        <v>18751</v>
      </c>
      <c r="AZ767">
        <v>12000</v>
      </c>
      <c r="BA767" s="381"/>
      <c r="BB767" s="139" t="s">
        <v>1444</v>
      </c>
      <c r="BC767" s="166"/>
      <c r="BD767" s="166"/>
      <c r="BE767" s="166"/>
      <c r="BF767" s="166"/>
      <c r="BG767" s="166"/>
      <c r="BH767" s="308"/>
      <c r="BI767" s="308"/>
      <c r="BJ767" s="141" t="s">
        <v>26</v>
      </c>
      <c r="BK767" s="141" t="s">
        <v>26</v>
      </c>
      <c r="BL767" s="141"/>
      <c r="BM767" s="141"/>
      <c r="BN767" s="139" t="s">
        <v>4075</v>
      </c>
      <c r="BQ767" s="141"/>
      <c r="BV767" s="141"/>
      <c r="BX767" s="141"/>
      <c r="BY767" s="141"/>
      <c r="BZ767" s="141"/>
      <c r="CA767" s="141"/>
      <c r="CB767" s="141"/>
      <c r="CC767" s="141"/>
      <c r="CD767" s="141"/>
      <c r="CE767" s="141"/>
      <c r="CF767" s="141"/>
      <c r="CG767" s="141"/>
    </row>
    <row r="768" spans="1:85" x14ac:dyDescent="0.35">
      <c r="A768" s="155" t="s">
        <v>10733</v>
      </c>
      <c r="B768" s="139" t="s">
        <v>4075</v>
      </c>
      <c r="C768" s="18">
        <v>42490</v>
      </c>
      <c r="D768" s="144">
        <v>0.74930555555555556</v>
      </c>
      <c r="E768" s="141" t="s">
        <v>2612</v>
      </c>
      <c r="F768" s="141">
        <v>2</v>
      </c>
      <c r="G768" s="141" t="s">
        <v>2116</v>
      </c>
      <c r="H768" s="141">
        <v>2016</v>
      </c>
      <c r="I768" s="18">
        <v>42490</v>
      </c>
      <c r="J768" s="144">
        <v>0.74930555555555556</v>
      </c>
      <c r="K768" s="378"/>
      <c r="L768" s="139" t="s">
        <v>4075</v>
      </c>
      <c r="M768" s="141"/>
      <c r="N768" s="248"/>
      <c r="O768" s="141" t="s">
        <v>26</v>
      </c>
      <c r="P768" s="141"/>
      <c r="Q768" s="141" t="s">
        <v>10734</v>
      </c>
      <c r="R768" s="141" t="s">
        <v>10735</v>
      </c>
      <c r="S768" s="141"/>
      <c r="T768" s="141"/>
      <c r="U768" s="141"/>
      <c r="V768" s="141"/>
      <c r="W768" s="139" t="s">
        <v>4075</v>
      </c>
      <c r="X768" s="141" t="s">
        <v>25</v>
      </c>
      <c r="Y768" s="141" t="s">
        <v>27</v>
      </c>
      <c r="Z768" s="141" t="s">
        <v>4</v>
      </c>
      <c r="AA768" s="141" t="s">
        <v>34</v>
      </c>
      <c r="AB768" s="141"/>
      <c r="AC768" s="139" t="s">
        <v>18049</v>
      </c>
      <c r="AD768" s="380"/>
      <c r="AE768" s="139" t="s">
        <v>4</v>
      </c>
      <c r="AF768" s="139" t="s">
        <v>13073</v>
      </c>
      <c r="AG768" s="139" t="s">
        <v>4</v>
      </c>
      <c r="AH768" s="139" t="s">
        <v>1378</v>
      </c>
      <c r="AI768" s="139" t="s">
        <v>15678</v>
      </c>
      <c r="AJ768" s="139"/>
      <c r="AK768" s="139" t="s">
        <v>15678</v>
      </c>
      <c r="AL768" s="139" t="s">
        <v>7</v>
      </c>
      <c r="AM768" s="141"/>
      <c r="AN768" s="141" t="s">
        <v>8</v>
      </c>
      <c r="AO768" s="139" t="s">
        <v>1614</v>
      </c>
      <c r="AP768" s="139" t="s">
        <v>7</v>
      </c>
      <c r="AQ768" s="139"/>
      <c r="AR768" s="381"/>
      <c r="AS768" s="139" t="s">
        <v>4075</v>
      </c>
      <c r="AT768" s="141" t="s">
        <v>43</v>
      </c>
      <c r="AU768" s="141">
        <v>305</v>
      </c>
      <c r="AV768" s="383"/>
      <c r="AW768" s="385"/>
      <c r="AX768" s="139"/>
      <c r="AY768" t="s">
        <v>18377</v>
      </c>
      <c r="AZ768">
        <v>12000</v>
      </c>
      <c r="BA768" s="381"/>
      <c r="BB768" s="139" t="s">
        <v>1450</v>
      </c>
      <c r="BC768" s="166"/>
      <c r="BD768" s="166"/>
      <c r="BE768" s="166"/>
      <c r="BF768" s="166"/>
      <c r="BG768" s="166"/>
      <c r="BH768" s="308"/>
      <c r="BI768" s="308"/>
      <c r="BJ768" s="141" t="s">
        <v>26</v>
      </c>
      <c r="BK768" s="141" t="s">
        <v>26</v>
      </c>
      <c r="BL768" s="141"/>
      <c r="BM768" s="141"/>
      <c r="BN768" s="139" t="s">
        <v>4075</v>
      </c>
      <c r="BQ768" s="141" t="s">
        <v>15774</v>
      </c>
      <c r="BR768" s="135" t="s">
        <v>15680</v>
      </c>
      <c r="BT768" s="135" t="s">
        <v>15364</v>
      </c>
      <c r="BU768" s="135" t="s">
        <v>15361</v>
      </c>
      <c r="BV768" s="141" t="s">
        <v>1849</v>
      </c>
      <c r="BW768" s="135" t="s">
        <v>15348</v>
      </c>
      <c r="BX768" s="141" t="s">
        <v>15689</v>
      </c>
      <c r="BY768" s="141" t="s">
        <v>12</v>
      </c>
      <c r="BZ768" s="141" t="s">
        <v>26</v>
      </c>
      <c r="CA768" s="141" t="s">
        <v>1848</v>
      </c>
      <c r="CB768" s="141"/>
      <c r="CC768" s="141" t="s">
        <v>15686</v>
      </c>
      <c r="CD768" s="141" t="s">
        <v>15683</v>
      </c>
      <c r="CE768" s="141" t="s">
        <v>15450</v>
      </c>
      <c r="CF768" s="141" t="s">
        <v>15451</v>
      </c>
      <c r="CG768" s="141" t="s">
        <v>4004</v>
      </c>
    </row>
    <row r="769" spans="1:85" x14ac:dyDescent="0.35">
      <c r="A769" s="155" t="s">
        <v>10736</v>
      </c>
      <c r="B769" s="139" t="s">
        <v>4075</v>
      </c>
      <c r="C769" s="18">
        <v>42490</v>
      </c>
      <c r="D769" s="144">
        <v>0.69444444444444442</v>
      </c>
      <c r="E769" s="141" t="s">
        <v>2612</v>
      </c>
      <c r="F769" s="141">
        <v>2</v>
      </c>
      <c r="G769" s="141" t="s">
        <v>2116</v>
      </c>
      <c r="H769" s="141">
        <v>2016</v>
      </c>
      <c r="I769" s="18">
        <v>42490</v>
      </c>
      <c r="J769" s="144"/>
      <c r="K769" s="378"/>
      <c r="L769" s="139" t="s">
        <v>4075</v>
      </c>
      <c r="M769" s="141"/>
      <c r="N769" s="248"/>
      <c r="O769" s="141" t="s">
        <v>26</v>
      </c>
      <c r="P769" s="141"/>
      <c r="Q769" s="141"/>
      <c r="R769" s="141"/>
      <c r="S769" s="141"/>
      <c r="T769" s="141"/>
      <c r="U769" s="141"/>
      <c r="V769" s="141"/>
      <c r="W769" s="139" t="s">
        <v>4075</v>
      </c>
      <c r="X769" s="141" t="s">
        <v>25</v>
      </c>
      <c r="Y769" s="141" t="s">
        <v>27</v>
      </c>
      <c r="Z769" s="141" t="s">
        <v>4</v>
      </c>
      <c r="AA769" s="141" t="s">
        <v>34</v>
      </c>
      <c r="AB769" s="141"/>
      <c r="AC769" s="139" t="s">
        <v>18047</v>
      </c>
      <c r="AD769" s="380"/>
      <c r="AE769" s="139" t="s">
        <v>102</v>
      </c>
      <c r="AF769" s="139" t="s">
        <v>13071</v>
      </c>
      <c r="AG769" s="139" t="s">
        <v>102</v>
      </c>
      <c r="AH769" s="139" t="s">
        <v>1378</v>
      </c>
      <c r="AI769" s="139"/>
      <c r="AJ769" s="139"/>
      <c r="AK769" s="139"/>
      <c r="AL769" s="139"/>
      <c r="AM769" s="141"/>
      <c r="AN769" s="141" t="s">
        <v>8</v>
      </c>
      <c r="AO769" s="139" t="s">
        <v>1477</v>
      </c>
      <c r="AP769" s="139" t="s">
        <v>7</v>
      </c>
      <c r="AQ769" s="139"/>
      <c r="AR769" s="381"/>
      <c r="AS769" s="139" t="s">
        <v>4075</v>
      </c>
      <c r="AT769" s="141" t="s">
        <v>1404</v>
      </c>
      <c r="AU769" s="141"/>
      <c r="AV769" s="383"/>
      <c r="AW769" s="385"/>
      <c r="AX769" s="139"/>
      <c r="AY769" t="s">
        <v>18576</v>
      </c>
      <c r="AZ769">
        <v>12000</v>
      </c>
      <c r="BA769" s="381"/>
      <c r="BB769" s="139" t="s">
        <v>1444</v>
      </c>
      <c r="BC769" s="166"/>
      <c r="BD769" s="166"/>
      <c r="BE769" s="166"/>
      <c r="BF769" s="166"/>
      <c r="BG769" s="166"/>
      <c r="BH769" s="308"/>
      <c r="BI769" s="308"/>
      <c r="BJ769" s="141" t="s">
        <v>26</v>
      </c>
      <c r="BK769" s="141" t="s">
        <v>26</v>
      </c>
      <c r="BL769" s="141"/>
      <c r="BM769" s="141"/>
      <c r="BN769" s="139" t="s">
        <v>4075</v>
      </c>
      <c r="BQ769" s="141"/>
      <c r="BV769" s="141"/>
      <c r="BX769" s="141"/>
      <c r="BY769" s="141"/>
      <c r="BZ769" s="141"/>
      <c r="CA769" s="141"/>
      <c r="CB769" s="141"/>
      <c r="CC769" s="141"/>
      <c r="CD769" s="141"/>
      <c r="CE769" s="141"/>
      <c r="CF769" s="141"/>
      <c r="CG769" s="141"/>
    </row>
    <row r="770" spans="1:85" x14ac:dyDescent="0.35">
      <c r="A770" s="155" t="s">
        <v>10737</v>
      </c>
      <c r="B770" s="139" t="s">
        <v>4075</v>
      </c>
      <c r="C770" s="18">
        <v>42490</v>
      </c>
      <c r="D770" s="144">
        <v>0.57013888888888886</v>
      </c>
      <c r="E770" s="141" t="s">
        <v>2612</v>
      </c>
      <c r="F770" s="141">
        <v>2</v>
      </c>
      <c r="G770" s="141" t="s">
        <v>2116</v>
      </c>
      <c r="H770" s="141">
        <v>2016</v>
      </c>
      <c r="I770" s="18">
        <v>42490</v>
      </c>
      <c r="J770" s="144">
        <v>0.52777777777777779</v>
      </c>
      <c r="K770" s="378"/>
      <c r="L770" s="139" t="s">
        <v>4075</v>
      </c>
      <c r="M770" s="141"/>
      <c r="N770" s="248"/>
      <c r="O770" s="141" t="s">
        <v>26</v>
      </c>
      <c r="P770" s="141"/>
      <c r="Q770" s="141" t="s">
        <v>10738</v>
      </c>
      <c r="R770" s="141" t="s">
        <v>10739</v>
      </c>
      <c r="S770" s="141"/>
      <c r="T770" s="141"/>
      <c r="U770" s="141"/>
      <c r="V770" s="141"/>
      <c r="W770" s="139" t="s">
        <v>4075</v>
      </c>
      <c r="X770" s="141" t="s">
        <v>25</v>
      </c>
      <c r="Y770" s="141" t="s">
        <v>27</v>
      </c>
      <c r="Z770" s="141" t="s">
        <v>4</v>
      </c>
      <c r="AA770" s="141" t="s">
        <v>34</v>
      </c>
      <c r="AB770" s="141"/>
      <c r="AC770" s="139" t="s">
        <v>18049</v>
      </c>
      <c r="AD770" s="380"/>
      <c r="AE770" s="139" t="s">
        <v>4</v>
      </c>
      <c r="AF770" s="139" t="s">
        <v>13073</v>
      </c>
      <c r="AG770" s="139" t="s">
        <v>4</v>
      </c>
      <c r="AH770" s="139" t="s">
        <v>1378</v>
      </c>
      <c r="AI770" s="139" t="s">
        <v>15678</v>
      </c>
      <c r="AJ770" s="139"/>
      <c r="AK770" s="139" t="s">
        <v>15678</v>
      </c>
      <c r="AL770" s="139" t="s">
        <v>7</v>
      </c>
      <c r="AM770" s="141" t="s">
        <v>1527</v>
      </c>
      <c r="AN770" s="141" t="s">
        <v>8</v>
      </c>
      <c r="AO770" s="139" t="s">
        <v>1477</v>
      </c>
      <c r="AP770" s="139" t="s">
        <v>7</v>
      </c>
      <c r="AQ770" s="139"/>
      <c r="AR770" s="381"/>
      <c r="AS770" s="139" t="s">
        <v>4075</v>
      </c>
      <c r="AT770" s="141" t="s">
        <v>1404</v>
      </c>
      <c r="AU770" s="141"/>
      <c r="AV770" s="383"/>
      <c r="AW770" s="385"/>
      <c r="AX770" s="139"/>
      <c r="AY770" t="s">
        <v>18752</v>
      </c>
      <c r="BA770" s="381"/>
      <c r="BB770" s="139" t="s">
        <v>17</v>
      </c>
      <c r="BC770" s="166"/>
      <c r="BD770" s="166"/>
      <c r="BE770" s="166"/>
      <c r="BF770" s="166"/>
      <c r="BG770" s="166"/>
      <c r="BH770" s="308"/>
      <c r="BI770" s="308"/>
      <c r="BJ770" s="141" t="s">
        <v>26</v>
      </c>
      <c r="BK770" s="141" t="s">
        <v>26</v>
      </c>
      <c r="BL770" s="141"/>
      <c r="BM770" s="141"/>
      <c r="BN770" s="139" t="s">
        <v>4075</v>
      </c>
      <c r="BQ770" s="141" t="s">
        <v>15774</v>
      </c>
      <c r="BR770" s="135" t="s">
        <v>15775</v>
      </c>
      <c r="BT770" s="135" t="s">
        <v>15391</v>
      </c>
      <c r="BU770" s="135" t="s">
        <v>13264</v>
      </c>
      <c r="BV770" s="141" t="s">
        <v>2760</v>
      </c>
      <c r="BW770" s="135" t="s">
        <v>2116</v>
      </c>
      <c r="BX770" s="141"/>
      <c r="BY770" s="141"/>
      <c r="BZ770" s="141"/>
      <c r="CA770" s="141"/>
      <c r="CB770" s="141"/>
      <c r="CC770" s="141"/>
      <c r="CD770" s="141"/>
      <c r="CE770" s="141" t="s">
        <v>15450</v>
      </c>
      <c r="CF770" s="141" t="s">
        <v>15451</v>
      </c>
      <c r="CG770" s="141" t="s">
        <v>1848</v>
      </c>
    </row>
    <row r="771" spans="1:85" x14ac:dyDescent="0.35">
      <c r="A771" s="155" t="s">
        <v>10730</v>
      </c>
      <c r="B771" s="139" t="s">
        <v>4075</v>
      </c>
      <c r="C771" s="18">
        <v>42492</v>
      </c>
      <c r="D771" s="144">
        <v>0.4201388888888889</v>
      </c>
      <c r="E771" s="141" t="s">
        <v>2509</v>
      </c>
      <c r="F771" s="141">
        <v>2</v>
      </c>
      <c r="G771" s="141" t="s">
        <v>4009</v>
      </c>
      <c r="H771" s="141">
        <v>2016</v>
      </c>
      <c r="I771" s="18">
        <v>42492</v>
      </c>
      <c r="J771" s="144">
        <v>0.4201388888888889</v>
      </c>
      <c r="K771" s="378"/>
      <c r="L771" s="139" t="s">
        <v>4075</v>
      </c>
      <c r="M771" s="141"/>
      <c r="N771" s="248"/>
      <c r="O771" s="141" t="s">
        <v>26</v>
      </c>
      <c r="P771" s="141"/>
      <c r="Q771" s="141" t="s">
        <v>10731</v>
      </c>
      <c r="R771" s="141" t="s">
        <v>10732</v>
      </c>
      <c r="S771" s="141"/>
      <c r="T771" s="141"/>
      <c r="U771" s="141"/>
      <c r="V771" s="141"/>
      <c r="W771" s="139" t="s">
        <v>4075</v>
      </c>
      <c r="X771" s="141" t="s">
        <v>25</v>
      </c>
      <c r="Y771" s="141" t="s">
        <v>27</v>
      </c>
      <c r="Z771" s="141" t="s">
        <v>4</v>
      </c>
      <c r="AA771" s="141" t="s">
        <v>34</v>
      </c>
      <c r="AB771" s="141"/>
      <c r="AC771" s="139" t="s">
        <v>18047</v>
      </c>
      <c r="AD771" s="380"/>
      <c r="AE771" s="139" t="s">
        <v>105</v>
      </c>
      <c r="AF771" s="139" t="s">
        <v>13076</v>
      </c>
      <c r="AG771" s="139" t="s">
        <v>1518</v>
      </c>
      <c r="AH771" s="139" t="s">
        <v>1378</v>
      </c>
      <c r="AI771" s="139" t="s">
        <v>1518</v>
      </c>
      <c r="AJ771" s="139"/>
      <c r="AK771" s="139" t="s">
        <v>1518</v>
      </c>
      <c r="AL771" s="139" t="s">
        <v>7</v>
      </c>
      <c r="AM771" s="141" t="s">
        <v>1538</v>
      </c>
      <c r="AN771" s="141" t="s">
        <v>8</v>
      </c>
      <c r="AO771" s="139" t="s">
        <v>1614</v>
      </c>
      <c r="AP771" s="139" t="s">
        <v>7</v>
      </c>
      <c r="AQ771" s="139"/>
      <c r="AR771" s="381"/>
      <c r="AS771" s="139" t="s">
        <v>4075</v>
      </c>
      <c r="AT771" s="141" t="s">
        <v>1404</v>
      </c>
      <c r="AU771" s="141">
        <v>320</v>
      </c>
      <c r="AV771" s="383"/>
      <c r="AW771" s="385"/>
      <c r="AX771" s="139"/>
      <c r="AY771" t="s">
        <v>18564</v>
      </c>
      <c r="AZ771">
        <v>17000</v>
      </c>
      <c r="BA771" s="381"/>
      <c r="BB771" s="139" t="s">
        <v>17</v>
      </c>
      <c r="BC771" s="166"/>
      <c r="BD771" s="166"/>
      <c r="BE771" s="166"/>
      <c r="BF771" s="166"/>
      <c r="BG771" s="166"/>
      <c r="BH771" s="308"/>
      <c r="BI771" s="308"/>
      <c r="BJ771" s="141" t="s">
        <v>26</v>
      </c>
      <c r="BK771" s="141" t="s">
        <v>26</v>
      </c>
      <c r="BL771" s="141"/>
      <c r="BM771" s="141"/>
      <c r="BN771" s="139" t="s">
        <v>4075</v>
      </c>
      <c r="BQ771" s="141"/>
      <c r="BV771" s="141"/>
      <c r="BX771" s="141"/>
      <c r="BY771" s="141"/>
      <c r="BZ771" s="141"/>
      <c r="CA771" s="141"/>
      <c r="CB771" s="141"/>
      <c r="CC771" s="141"/>
      <c r="CD771" s="141"/>
      <c r="CE771" s="141"/>
      <c r="CF771" s="141"/>
      <c r="CG771" s="141"/>
    </row>
    <row r="772" spans="1:85" x14ac:dyDescent="0.35">
      <c r="A772" s="155" t="s">
        <v>10728</v>
      </c>
      <c r="B772" s="139" t="s">
        <v>4075</v>
      </c>
      <c r="C772" s="18">
        <v>42499</v>
      </c>
      <c r="D772" s="144">
        <v>0.71180555555555558</v>
      </c>
      <c r="E772" s="141" t="s">
        <v>13286</v>
      </c>
      <c r="F772" s="141">
        <v>2</v>
      </c>
      <c r="G772" s="141" t="s">
        <v>4009</v>
      </c>
      <c r="H772" s="141">
        <v>2016</v>
      </c>
      <c r="I772" s="18"/>
      <c r="J772" s="144"/>
      <c r="K772" s="378"/>
      <c r="L772" s="139" t="s">
        <v>4075</v>
      </c>
      <c r="M772" s="141"/>
      <c r="N772" s="248"/>
      <c r="O772" s="141" t="s">
        <v>26</v>
      </c>
      <c r="P772" s="141"/>
      <c r="Q772" s="141" t="s">
        <v>10729</v>
      </c>
      <c r="R772" s="141"/>
      <c r="S772" s="141"/>
      <c r="T772" s="141" t="s">
        <v>18216</v>
      </c>
      <c r="U772" s="141">
        <v>111618662</v>
      </c>
      <c r="V772" s="141"/>
      <c r="W772" s="139" t="s">
        <v>4075</v>
      </c>
      <c r="X772" s="141" t="s">
        <v>25</v>
      </c>
      <c r="Y772" s="141" t="s">
        <v>27</v>
      </c>
      <c r="Z772" s="141" t="s">
        <v>4</v>
      </c>
      <c r="AA772" s="141" t="s">
        <v>34</v>
      </c>
      <c r="AB772" s="141"/>
      <c r="AC772" s="139" t="s">
        <v>18049</v>
      </c>
      <c r="AD772" s="380"/>
      <c r="AE772" s="139" t="s">
        <v>102</v>
      </c>
      <c r="AF772" s="139" t="s">
        <v>13074</v>
      </c>
      <c r="AG772" s="139" t="s">
        <v>102</v>
      </c>
      <c r="AH772" s="139" t="s">
        <v>1378</v>
      </c>
      <c r="AI772" s="139" t="s">
        <v>11</v>
      </c>
      <c r="AJ772" s="139" t="s">
        <v>11</v>
      </c>
      <c r="AK772" s="139"/>
      <c r="AL772" s="139"/>
      <c r="AM772" s="141"/>
      <c r="AN772" s="141" t="s">
        <v>8</v>
      </c>
      <c r="AO772" s="139" t="s">
        <v>1477</v>
      </c>
      <c r="AP772" s="139" t="s">
        <v>13</v>
      </c>
      <c r="AQ772" s="139"/>
      <c r="AR772" s="381"/>
      <c r="AS772" s="139" t="s">
        <v>4075</v>
      </c>
      <c r="AT772" s="141" t="s">
        <v>1404</v>
      </c>
      <c r="AU772" s="141"/>
      <c r="AV772" s="383"/>
      <c r="AW772" s="385"/>
      <c r="AX772" s="139"/>
      <c r="AY772" t="s">
        <v>18753</v>
      </c>
      <c r="BA772" s="381"/>
      <c r="BB772" s="139" t="s">
        <v>1444</v>
      </c>
      <c r="BC772" s="166"/>
      <c r="BD772" s="166"/>
      <c r="BE772" s="166"/>
      <c r="BF772" s="166"/>
      <c r="BG772" s="166"/>
      <c r="BH772" s="308"/>
      <c r="BI772" s="308"/>
      <c r="BJ772" s="141" t="s">
        <v>26</v>
      </c>
      <c r="BK772" s="141" t="s">
        <v>26</v>
      </c>
      <c r="BL772" s="141"/>
      <c r="BM772" s="141"/>
      <c r="BN772" s="139" t="s">
        <v>4075</v>
      </c>
      <c r="BQ772" s="141"/>
      <c r="BV772" s="141"/>
      <c r="BX772" s="141"/>
      <c r="BY772" s="141"/>
      <c r="BZ772" s="141"/>
      <c r="CA772" s="141"/>
      <c r="CB772" s="141"/>
      <c r="CC772" s="141"/>
      <c r="CD772" s="141"/>
      <c r="CE772" s="141"/>
      <c r="CF772" s="141"/>
      <c r="CG772" s="141"/>
    </row>
    <row r="773" spans="1:85" x14ac:dyDescent="0.35">
      <c r="A773" s="155" t="s">
        <v>10725</v>
      </c>
      <c r="B773" s="139" t="s">
        <v>4075</v>
      </c>
      <c r="C773" s="18">
        <v>42501</v>
      </c>
      <c r="D773" s="144">
        <v>0.51041666666666663</v>
      </c>
      <c r="E773" s="141" t="s">
        <v>13286</v>
      </c>
      <c r="F773" s="141">
        <v>2</v>
      </c>
      <c r="G773" s="141" t="s">
        <v>4009</v>
      </c>
      <c r="H773" s="141">
        <v>2016</v>
      </c>
      <c r="I773" s="18">
        <v>42501</v>
      </c>
      <c r="J773" s="144">
        <v>0.51041666666666663</v>
      </c>
      <c r="K773" s="378"/>
      <c r="L773" s="139" t="s">
        <v>4075</v>
      </c>
      <c r="M773" s="141"/>
      <c r="N773" s="248"/>
      <c r="O773" s="141" t="s">
        <v>26</v>
      </c>
      <c r="P773" s="141"/>
      <c r="Q773" s="141" t="s">
        <v>10726</v>
      </c>
      <c r="R773" s="141" t="s">
        <v>10727</v>
      </c>
      <c r="S773" s="141"/>
      <c r="T773" s="141"/>
      <c r="U773" s="141"/>
      <c r="V773" s="141"/>
      <c r="W773" s="139" t="s">
        <v>4075</v>
      </c>
      <c r="X773" s="141" t="s">
        <v>25</v>
      </c>
      <c r="Y773" s="141" t="s">
        <v>27</v>
      </c>
      <c r="Z773" s="141" t="s">
        <v>4</v>
      </c>
      <c r="AA773" s="141" t="s">
        <v>34</v>
      </c>
      <c r="AB773" s="141"/>
      <c r="AC773" s="139" t="s">
        <v>18049</v>
      </c>
      <c r="AD773" s="380"/>
      <c r="AE773" s="139" t="s">
        <v>103</v>
      </c>
      <c r="AF773" s="139" t="s">
        <v>13069</v>
      </c>
      <c r="AG773" s="139" t="s">
        <v>103</v>
      </c>
      <c r="AH773" s="139" t="s">
        <v>1378</v>
      </c>
      <c r="AI773" s="139" t="s">
        <v>7399</v>
      </c>
      <c r="AJ773" s="139"/>
      <c r="AK773" s="139" t="s">
        <v>7399</v>
      </c>
      <c r="AL773" s="139" t="s">
        <v>7</v>
      </c>
      <c r="AM773" s="141"/>
      <c r="AN773" s="141" t="s">
        <v>8</v>
      </c>
      <c r="AO773" s="139" t="s">
        <v>1477</v>
      </c>
      <c r="AP773" s="139" t="s">
        <v>7</v>
      </c>
      <c r="AQ773" s="139"/>
      <c r="AR773" s="381"/>
      <c r="AS773" s="139" t="s">
        <v>4075</v>
      </c>
      <c r="AT773" s="141" t="s">
        <v>1404</v>
      </c>
      <c r="AU773" s="141"/>
      <c r="AV773" s="383"/>
      <c r="AW773" s="385"/>
      <c r="AX773" s="139"/>
      <c r="AY773" t="s">
        <v>18754</v>
      </c>
      <c r="BA773" s="381"/>
      <c r="BB773" s="139" t="s">
        <v>17</v>
      </c>
      <c r="BC773" s="166"/>
      <c r="BD773" s="166"/>
      <c r="BE773" s="166"/>
      <c r="BF773" s="166"/>
      <c r="BG773" s="166"/>
      <c r="BH773" s="308"/>
      <c r="BI773" s="308"/>
      <c r="BJ773" s="141" t="s">
        <v>26</v>
      </c>
      <c r="BK773" s="141" t="s">
        <v>26</v>
      </c>
      <c r="BL773" s="141"/>
      <c r="BM773" s="141"/>
      <c r="BN773" s="139" t="s">
        <v>4075</v>
      </c>
      <c r="BQ773" s="141"/>
      <c r="BV773" s="141"/>
      <c r="BX773" s="141"/>
      <c r="BY773" s="141"/>
      <c r="BZ773" s="141"/>
      <c r="CA773" s="141"/>
      <c r="CB773" s="141"/>
      <c r="CC773" s="141"/>
      <c r="CD773" s="141"/>
      <c r="CE773" s="141"/>
      <c r="CF773" s="141"/>
      <c r="CG773" s="141"/>
    </row>
    <row r="774" spans="1:85" x14ac:dyDescent="0.35">
      <c r="A774" s="155" t="s">
        <v>10716</v>
      </c>
      <c r="B774" s="139" t="s">
        <v>4075</v>
      </c>
      <c r="C774" s="18">
        <v>42502</v>
      </c>
      <c r="D774" s="144">
        <v>0.84375</v>
      </c>
      <c r="E774" s="141" t="s">
        <v>13286</v>
      </c>
      <c r="F774" s="141">
        <v>2</v>
      </c>
      <c r="G774" s="141" t="s">
        <v>4009</v>
      </c>
      <c r="H774" s="141">
        <v>2016</v>
      </c>
      <c r="I774" s="18">
        <v>42502</v>
      </c>
      <c r="J774" s="144">
        <v>0.84375</v>
      </c>
      <c r="K774" s="378"/>
      <c r="L774" s="139" t="s">
        <v>4075</v>
      </c>
      <c r="M774" s="141"/>
      <c r="N774" s="248"/>
      <c r="O774" s="141" t="s">
        <v>26</v>
      </c>
      <c r="P774" s="141"/>
      <c r="Q774" s="141" t="s">
        <v>10717</v>
      </c>
      <c r="R774" s="141" t="s">
        <v>10718</v>
      </c>
      <c r="S774" s="141"/>
      <c r="T774" s="141"/>
      <c r="U774" s="141"/>
      <c r="V774" s="141"/>
      <c r="W774" s="139" t="s">
        <v>4075</v>
      </c>
      <c r="X774" s="141" t="s">
        <v>25</v>
      </c>
      <c r="Y774" s="141" t="s">
        <v>27</v>
      </c>
      <c r="Z774" s="141" t="s">
        <v>4</v>
      </c>
      <c r="AA774" s="141" t="s">
        <v>34</v>
      </c>
      <c r="AB774" s="141"/>
      <c r="AC774" s="139" t="s">
        <v>18049</v>
      </c>
      <c r="AD774" s="380"/>
      <c r="AE774" s="139" t="s">
        <v>102</v>
      </c>
      <c r="AF774" s="139" t="s">
        <v>13068</v>
      </c>
      <c r="AG774" s="139" t="s">
        <v>102</v>
      </c>
      <c r="AH774" s="139" t="s">
        <v>1378</v>
      </c>
      <c r="AI774" s="139" t="s">
        <v>7</v>
      </c>
      <c r="AJ774" s="139" t="s">
        <v>7</v>
      </c>
      <c r="AK774" s="139"/>
      <c r="AL774" s="139"/>
      <c r="AM774" s="141"/>
      <c r="AN774" s="141" t="s">
        <v>8</v>
      </c>
      <c r="AO774" s="139" t="s">
        <v>1614</v>
      </c>
      <c r="AP774" s="139" t="s">
        <v>7</v>
      </c>
      <c r="AQ774" s="139"/>
      <c r="AR774" s="381"/>
      <c r="AS774" s="139" t="s">
        <v>4075</v>
      </c>
      <c r="AT774" s="141" t="s">
        <v>44</v>
      </c>
      <c r="AU774" s="141">
        <v>582</v>
      </c>
      <c r="AV774" s="383"/>
      <c r="AW774" s="385"/>
      <c r="AX774" s="139"/>
      <c r="AY774" t="s">
        <v>18595</v>
      </c>
      <c r="AZ774">
        <v>12000</v>
      </c>
      <c r="BA774" s="381"/>
      <c r="BB774" s="139" t="s">
        <v>1452</v>
      </c>
      <c r="BC774" s="166"/>
      <c r="BD774" s="166"/>
      <c r="BE774" s="166"/>
      <c r="BF774" s="166"/>
      <c r="BG774" s="166"/>
      <c r="BH774" s="308"/>
      <c r="BI774" s="308"/>
      <c r="BJ774" s="141" t="s">
        <v>26</v>
      </c>
      <c r="BK774" s="141" t="s">
        <v>26</v>
      </c>
      <c r="BL774" s="141"/>
      <c r="BM774" s="141"/>
      <c r="BN774" s="139" t="s">
        <v>4075</v>
      </c>
      <c r="BQ774" s="141"/>
      <c r="BV774" s="141"/>
      <c r="BX774" s="141"/>
      <c r="BY774" s="141"/>
      <c r="BZ774" s="141"/>
      <c r="CA774" s="141"/>
      <c r="CB774" s="141"/>
      <c r="CC774" s="141"/>
      <c r="CD774" s="141"/>
      <c r="CE774" s="141"/>
      <c r="CF774" s="141"/>
      <c r="CG774" s="141"/>
    </row>
    <row r="775" spans="1:85" x14ac:dyDescent="0.35">
      <c r="A775" s="155" t="s">
        <v>10719</v>
      </c>
      <c r="B775" s="139" t="s">
        <v>4075</v>
      </c>
      <c r="C775" s="18">
        <v>42502</v>
      </c>
      <c r="D775" s="144">
        <v>0.56597222222222221</v>
      </c>
      <c r="E775" s="141" t="s">
        <v>13286</v>
      </c>
      <c r="F775" s="141">
        <v>2</v>
      </c>
      <c r="G775" s="141" t="s">
        <v>4009</v>
      </c>
      <c r="H775" s="141">
        <v>2016</v>
      </c>
      <c r="I775" s="18">
        <v>42502</v>
      </c>
      <c r="J775" s="144">
        <v>0.56597222222222221</v>
      </c>
      <c r="K775" s="378"/>
      <c r="L775" s="139" t="s">
        <v>4075</v>
      </c>
      <c r="M775" s="141"/>
      <c r="N775" s="248"/>
      <c r="O775" s="141" t="s">
        <v>26</v>
      </c>
      <c r="P775" s="141"/>
      <c r="Q775" s="141" t="s">
        <v>10720</v>
      </c>
      <c r="R775" s="141" t="s">
        <v>10721</v>
      </c>
      <c r="S775" s="141"/>
      <c r="T775" s="141"/>
      <c r="U775" s="141"/>
      <c r="V775" s="141"/>
      <c r="W775" s="139" t="s">
        <v>4075</v>
      </c>
      <c r="X775" s="141" t="s">
        <v>25</v>
      </c>
      <c r="Y775" s="141" t="s">
        <v>27</v>
      </c>
      <c r="Z775" s="141" t="s">
        <v>4</v>
      </c>
      <c r="AA775" s="141" t="s">
        <v>34</v>
      </c>
      <c r="AB775" s="141"/>
      <c r="AC775" s="139" t="s">
        <v>18047</v>
      </c>
      <c r="AD775" s="380"/>
      <c r="AE775" s="139" t="s">
        <v>4</v>
      </c>
      <c r="AF775" s="139" t="s">
        <v>13073</v>
      </c>
      <c r="AG775" s="139" t="s">
        <v>4</v>
      </c>
      <c r="AH775" s="139" t="s">
        <v>1378</v>
      </c>
      <c r="AI775" s="139" t="s">
        <v>15678</v>
      </c>
      <c r="AJ775" s="139"/>
      <c r="AK775" s="139" t="s">
        <v>15678</v>
      </c>
      <c r="AL775" s="139" t="s">
        <v>7</v>
      </c>
      <c r="AM775" s="141"/>
      <c r="AN775" s="141" t="s">
        <v>8</v>
      </c>
      <c r="AO775" s="139" t="s">
        <v>1614</v>
      </c>
      <c r="AP775" s="139" t="s">
        <v>7</v>
      </c>
      <c r="AQ775" s="139"/>
      <c r="AR775" s="381"/>
      <c r="AS775" s="139" t="s">
        <v>4075</v>
      </c>
      <c r="AT775" s="141" t="s">
        <v>1404</v>
      </c>
      <c r="AU775" s="141"/>
      <c r="AV775" s="383"/>
      <c r="AW775" s="385"/>
      <c r="AX775" s="139"/>
      <c r="AY775" t="s">
        <v>18744</v>
      </c>
      <c r="AZ775">
        <v>12000</v>
      </c>
      <c r="BA775" s="381"/>
      <c r="BB775" s="139" t="s">
        <v>1446</v>
      </c>
      <c r="BC775" s="166"/>
      <c r="BD775" s="166"/>
      <c r="BE775" s="166"/>
      <c r="BF775" s="166"/>
      <c r="BG775" s="166"/>
      <c r="BH775" s="308"/>
      <c r="BI775" s="308"/>
      <c r="BJ775" s="141" t="s">
        <v>26</v>
      </c>
      <c r="BK775" s="141" t="s">
        <v>26</v>
      </c>
      <c r="BL775" s="141"/>
      <c r="BM775" s="141"/>
      <c r="BN775" s="139" t="s">
        <v>4075</v>
      </c>
      <c r="BQ775" s="141" t="s">
        <v>15776</v>
      </c>
      <c r="BR775" s="135" t="s">
        <v>15700</v>
      </c>
      <c r="BT775" s="135" t="s">
        <v>15392</v>
      </c>
      <c r="BU775" s="135" t="s">
        <v>15363</v>
      </c>
      <c r="BV775" s="141" t="s">
        <v>13259</v>
      </c>
      <c r="BW775" s="135" t="s">
        <v>13270</v>
      </c>
      <c r="BX775" s="141" t="s">
        <v>15681</v>
      </c>
      <c r="BY775" s="141" t="s">
        <v>12</v>
      </c>
      <c r="BZ775" s="141" t="s">
        <v>26</v>
      </c>
      <c r="CA775" s="141" t="s">
        <v>1848</v>
      </c>
      <c r="CB775" s="141"/>
      <c r="CC775" s="141" t="s">
        <v>15686</v>
      </c>
      <c r="CD775" s="141" t="s">
        <v>15698</v>
      </c>
      <c r="CE775" s="141" t="s">
        <v>15450</v>
      </c>
      <c r="CF775" s="141" t="s">
        <v>15451</v>
      </c>
      <c r="CG775" s="141" t="s">
        <v>1848</v>
      </c>
    </row>
    <row r="776" spans="1:85" x14ac:dyDescent="0.35">
      <c r="A776" s="155" t="s">
        <v>10722</v>
      </c>
      <c r="B776" s="139" t="s">
        <v>4075</v>
      </c>
      <c r="C776" s="18">
        <v>42502</v>
      </c>
      <c r="D776" s="144">
        <v>0.44930555555555557</v>
      </c>
      <c r="E776" s="141" t="s">
        <v>13286</v>
      </c>
      <c r="F776" s="141">
        <v>2</v>
      </c>
      <c r="G776" s="141" t="s">
        <v>4009</v>
      </c>
      <c r="H776" s="141">
        <v>2016</v>
      </c>
      <c r="I776" s="18">
        <v>42502</v>
      </c>
      <c r="J776" s="144">
        <v>0.44930555555555557</v>
      </c>
      <c r="K776" s="378"/>
      <c r="L776" s="139" t="s">
        <v>4075</v>
      </c>
      <c r="M776" s="141"/>
      <c r="N776" s="248"/>
      <c r="O776" s="141" t="s">
        <v>26</v>
      </c>
      <c r="P776" s="141"/>
      <c r="Q776" s="141" t="s">
        <v>10723</v>
      </c>
      <c r="R776" s="141" t="s">
        <v>10724</v>
      </c>
      <c r="S776" s="141"/>
      <c r="T776" s="141"/>
      <c r="U776" s="141">
        <v>111630455</v>
      </c>
      <c r="V776" s="141"/>
      <c r="W776" s="139" t="s">
        <v>4075</v>
      </c>
      <c r="X776" s="141" t="s">
        <v>25</v>
      </c>
      <c r="Y776" s="141" t="s">
        <v>27</v>
      </c>
      <c r="Z776" s="141" t="s">
        <v>4</v>
      </c>
      <c r="AA776" s="141" t="s">
        <v>34</v>
      </c>
      <c r="AB776" s="141"/>
      <c r="AC776" s="139" t="s">
        <v>18049</v>
      </c>
      <c r="AD776" s="380"/>
      <c r="AE776" s="139" t="s">
        <v>102</v>
      </c>
      <c r="AF776" s="139" t="s">
        <v>13074</v>
      </c>
      <c r="AG776" s="139" t="s">
        <v>102</v>
      </c>
      <c r="AH776" s="139" t="s">
        <v>1378</v>
      </c>
      <c r="AI776" s="139" t="s">
        <v>11</v>
      </c>
      <c r="AJ776" s="139" t="s">
        <v>11</v>
      </c>
      <c r="AK776" s="139"/>
      <c r="AL776" s="139"/>
      <c r="AM776" s="141"/>
      <c r="AN776" s="141" t="s">
        <v>8</v>
      </c>
      <c r="AO776" s="139" t="s">
        <v>1614</v>
      </c>
      <c r="AP776" s="139" t="s">
        <v>7</v>
      </c>
      <c r="AQ776" s="139"/>
      <c r="AR776" s="381"/>
      <c r="AS776" s="139" t="s">
        <v>4075</v>
      </c>
      <c r="AT776" s="141" t="s">
        <v>1404</v>
      </c>
      <c r="AU776" s="141"/>
      <c r="AV776" s="383"/>
      <c r="AW776" s="385"/>
      <c r="AX776" s="139"/>
      <c r="AY776" t="s">
        <v>18755</v>
      </c>
      <c r="AZ776">
        <v>12000</v>
      </c>
      <c r="BA776" s="381"/>
      <c r="BB776" s="139" t="s">
        <v>1450</v>
      </c>
      <c r="BC776" s="166"/>
      <c r="BD776" s="166"/>
      <c r="BE776" s="166"/>
      <c r="BF776" s="166"/>
      <c r="BG776" s="166"/>
      <c r="BH776" s="308"/>
      <c r="BI776" s="308"/>
      <c r="BJ776" s="141" t="s">
        <v>26</v>
      </c>
      <c r="BK776" s="141" t="s">
        <v>26</v>
      </c>
      <c r="BL776" s="141"/>
      <c r="BM776" s="141"/>
      <c r="BN776" s="139" t="s">
        <v>4075</v>
      </c>
      <c r="BQ776" s="141"/>
      <c r="BV776" s="141"/>
      <c r="BX776" s="141"/>
      <c r="BY776" s="141"/>
      <c r="BZ776" s="141"/>
      <c r="CA776" s="141"/>
      <c r="CB776" s="141"/>
      <c r="CC776" s="141"/>
      <c r="CD776" s="141"/>
      <c r="CE776" s="141"/>
      <c r="CF776" s="141"/>
      <c r="CG776" s="141"/>
    </row>
    <row r="777" spans="1:85" x14ac:dyDescent="0.35">
      <c r="A777" s="155" t="s">
        <v>10710</v>
      </c>
      <c r="B777" s="139" t="s">
        <v>4075</v>
      </c>
      <c r="C777" s="18">
        <v>42504</v>
      </c>
      <c r="D777" s="144">
        <v>0.92083333333333328</v>
      </c>
      <c r="E777" s="141" t="s">
        <v>13286</v>
      </c>
      <c r="F777" s="141">
        <v>2</v>
      </c>
      <c r="G777" s="141" t="s">
        <v>4009</v>
      </c>
      <c r="H777" s="141">
        <v>2016</v>
      </c>
      <c r="I777" s="18">
        <v>42504</v>
      </c>
      <c r="J777" s="144">
        <v>0.92083333333333328</v>
      </c>
      <c r="K777" s="378"/>
      <c r="L777" s="139" t="s">
        <v>4075</v>
      </c>
      <c r="M777" s="141"/>
      <c r="N777" s="248"/>
      <c r="O777" s="141" t="s">
        <v>26</v>
      </c>
      <c r="P777" s="141"/>
      <c r="Q777" s="141" t="s">
        <v>10711</v>
      </c>
      <c r="R777" s="141" t="s">
        <v>10712</v>
      </c>
      <c r="S777" s="141"/>
      <c r="T777" s="141"/>
      <c r="U777" s="141"/>
      <c r="V777" s="141"/>
      <c r="W777" s="139" t="s">
        <v>4075</v>
      </c>
      <c r="X777" s="141" t="s">
        <v>25</v>
      </c>
      <c r="Y777" s="141" t="s">
        <v>27</v>
      </c>
      <c r="Z777" s="141" t="s">
        <v>4</v>
      </c>
      <c r="AA777" s="141" t="s">
        <v>34</v>
      </c>
      <c r="AB777" s="141"/>
      <c r="AC777" s="139" t="s">
        <v>18047</v>
      </c>
      <c r="AD777" s="380"/>
      <c r="AE777" s="139" t="s">
        <v>102</v>
      </c>
      <c r="AF777" s="139" t="s">
        <v>13083</v>
      </c>
      <c r="AG777" s="139" t="s">
        <v>102</v>
      </c>
      <c r="AH777" s="139" t="s">
        <v>1378</v>
      </c>
      <c r="AI777" s="139" t="s">
        <v>90</v>
      </c>
      <c r="AJ777" s="139" t="s">
        <v>90</v>
      </c>
      <c r="AK777" s="139"/>
      <c r="AL777" s="139"/>
      <c r="AM777" s="141"/>
      <c r="AN777" s="141" t="s">
        <v>8</v>
      </c>
      <c r="AO777" s="139" t="s">
        <v>1614</v>
      </c>
      <c r="AP777" s="139" t="s">
        <v>90</v>
      </c>
      <c r="AQ777" s="139"/>
      <c r="AR777" s="381"/>
      <c r="AS777" s="139" t="s">
        <v>4075</v>
      </c>
      <c r="AT777" s="141" t="s">
        <v>1404</v>
      </c>
      <c r="AU777" s="141"/>
      <c r="AV777" s="383"/>
      <c r="AW777" s="385"/>
      <c r="AX777" s="139"/>
      <c r="AY777" t="s">
        <v>18756</v>
      </c>
      <c r="AZ777">
        <v>12000</v>
      </c>
      <c r="BA777" s="381"/>
      <c r="BB777" s="139" t="s">
        <v>17</v>
      </c>
      <c r="BC777" s="166"/>
      <c r="BD777" s="166"/>
      <c r="BE777" s="166"/>
      <c r="BF777" s="166"/>
      <c r="BG777" s="166"/>
      <c r="BH777" s="308"/>
      <c r="BI777" s="308"/>
      <c r="BJ777" s="141" t="s">
        <v>26</v>
      </c>
      <c r="BK777" s="141" t="s">
        <v>26</v>
      </c>
      <c r="BL777" s="141"/>
      <c r="BM777" s="141"/>
      <c r="BN777" s="139" t="s">
        <v>4075</v>
      </c>
      <c r="BQ777" s="141"/>
      <c r="BV777" s="141"/>
      <c r="BX777" s="141"/>
      <c r="BY777" s="141"/>
      <c r="BZ777" s="141"/>
      <c r="CA777" s="141"/>
      <c r="CB777" s="141"/>
      <c r="CC777" s="141"/>
      <c r="CD777" s="141"/>
      <c r="CE777" s="141"/>
      <c r="CF777" s="141"/>
      <c r="CG777" s="141"/>
    </row>
    <row r="778" spans="1:85" x14ac:dyDescent="0.35">
      <c r="A778" s="155" t="s">
        <v>10713</v>
      </c>
      <c r="B778" s="139" t="s">
        <v>4075</v>
      </c>
      <c r="C778" s="18">
        <v>42504</v>
      </c>
      <c r="D778" s="144">
        <v>0.74545138888888884</v>
      </c>
      <c r="E778" s="141" t="s">
        <v>13286</v>
      </c>
      <c r="F778" s="141">
        <v>2</v>
      </c>
      <c r="G778" s="141" t="s">
        <v>4009</v>
      </c>
      <c r="H778" s="141">
        <v>2016</v>
      </c>
      <c r="I778" s="18">
        <v>42504</v>
      </c>
      <c r="J778" s="144">
        <v>0.74513888888888891</v>
      </c>
      <c r="K778" s="378"/>
      <c r="L778" s="139" t="s">
        <v>4075</v>
      </c>
      <c r="M778" s="141" t="s">
        <v>28</v>
      </c>
      <c r="N778" s="248">
        <v>44250</v>
      </c>
      <c r="O778" s="141" t="s">
        <v>25</v>
      </c>
      <c r="P778" s="141"/>
      <c r="Q778" s="141"/>
      <c r="R778" s="141" t="s">
        <v>1944</v>
      </c>
      <c r="S778" s="141"/>
      <c r="T778" s="141" t="s">
        <v>17093</v>
      </c>
      <c r="U778" s="141">
        <v>111635173</v>
      </c>
      <c r="V778" s="141"/>
      <c r="W778" s="139" t="s">
        <v>4075</v>
      </c>
      <c r="X778" s="141" t="s">
        <v>25</v>
      </c>
      <c r="Y778" s="141" t="s">
        <v>27</v>
      </c>
      <c r="Z778" s="141"/>
      <c r="AA778" s="141" t="s">
        <v>34</v>
      </c>
      <c r="AB778" s="141"/>
      <c r="AC778" s="139" t="s">
        <v>18047</v>
      </c>
      <c r="AD778" s="380"/>
      <c r="AE778" s="139" t="s">
        <v>102</v>
      </c>
      <c r="AF778" s="139" t="s">
        <v>13071</v>
      </c>
      <c r="AG778" s="139" t="s">
        <v>102</v>
      </c>
      <c r="AH778" s="139" t="s">
        <v>1378</v>
      </c>
      <c r="AI778" s="139" t="s">
        <v>1387</v>
      </c>
      <c r="AJ778" s="139" t="s">
        <v>1615</v>
      </c>
      <c r="AK778" s="139"/>
      <c r="AL778" s="139"/>
      <c r="AM778" s="141" t="s">
        <v>9</v>
      </c>
      <c r="AN778" s="141" t="s">
        <v>8</v>
      </c>
      <c r="AO778" s="139"/>
      <c r="AP778" s="139" t="s">
        <v>1615</v>
      </c>
      <c r="AQ778" s="139"/>
      <c r="AR778" s="381"/>
      <c r="AS778" s="139" t="s">
        <v>4075</v>
      </c>
      <c r="AT778" s="141" t="s">
        <v>1404</v>
      </c>
      <c r="AU778" s="141"/>
      <c r="AV778" s="383"/>
      <c r="AW778" s="385"/>
      <c r="AX778" s="139" t="s">
        <v>156</v>
      </c>
      <c r="AY778" t="s">
        <v>18757</v>
      </c>
      <c r="BA778" s="381"/>
      <c r="BB778" s="139" t="s">
        <v>17</v>
      </c>
      <c r="BC778" s="166"/>
      <c r="BD778" s="166"/>
      <c r="BE778" s="166"/>
      <c r="BF778" s="166"/>
      <c r="BG778" s="166"/>
      <c r="BH778" s="308"/>
      <c r="BI778" s="308"/>
      <c r="BJ778" s="141" t="s">
        <v>26</v>
      </c>
      <c r="BK778" s="141" t="s">
        <v>26</v>
      </c>
      <c r="BL778" s="141"/>
      <c r="BM778" s="141"/>
      <c r="BN778" s="139" t="s">
        <v>4075</v>
      </c>
      <c r="BQ778" s="141"/>
      <c r="BV778" s="141"/>
      <c r="BX778" s="141"/>
      <c r="BY778" s="141"/>
      <c r="BZ778" s="141"/>
      <c r="CA778" s="141"/>
      <c r="CB778" s="141"/>
      <c r="CC778" s="141"/>
      <c r="CD778" s="141"/>
      <c r="CE778" s="141"/>
      <c r="CF778" s="141"/>
      <c r="CG778" s="141"/>
    </row>
    <row r="779" spans="1:85" x14ac:dyDescent="0.35">
      <c r="A779" s="155" t="s">
        <v>10714</v>
      </c>
      <c r="B779" s="139" t="s">
        <v>4075</v>
      </c>
      <c r="C779" s="18">
        <v>42504</v>
      </c>
      <c r="D779" s="144">
        <v>0.62916666666666665</v>
      </c>
      <c r="E779" s="141" t="s">
        <v>13286</v>
      </c>
      <c r="F779" s="141">
        <v>2</v>
      </c>
      <c r="G779" s="141" t="s">
        <v>4009</v>
      </c>
      <c r="H779" s="141">
        <v>2016</v>
      </c>
      <c r="I779" s="18">
        <v>42504</v>
      </c>
      <c r="J779" s="144">
        <v>0.62916666666666665</v>
      </c>
      <c r="K779" s="378"/>
      <c r="L779" s="139" t="s">
        <v>4075</v>
      </c>
      <c r="M779" s="141"/>
      <c r="N779" s="248"/>
      <c r="O779" s="141" t="s">
        <v>26</v>
      </c>
      <c r="P779" s="141"/>
      <c r="Q779" s="141" t="s">
        <v>10715</v>
      </c>
      <c r="R779" s="141"/>
      <c r="S779" s="141"/>
      <c r="T779" s="141"/>
      <c r="U779" s="141"/>
      <c r="V779" s="141"/>
      <c r="W779" s="139" t="s">
        <v>4075</v>
      </c>
      <c r="X779" s="141" t="s">
        <v>25</v>
      </c>
      <c r="Y779" s="141" t="s">
        <v>27</v>
      </c>
      <c r="Z779" s="141" t="s">
        <v>4</v>
      </c>
      <c r="AA779" s="141" t="s">
        <v>34</v>
      </c>
      <c r="AB779" s="141"/>
      <c r="AC779" s="139" t="s">
        <v>18047</v>
      </c>
      <c r="AD779" s="380"/>
      <c r="AE779" s="139" t="s">
        <v>107</v>
      </c>
      <c r="AF779" s="139" t="s">
        <v>13076</v>
      </c>
      <c r="AG779" s="139" t="s">
        <v>4130</v>
      </c>
      <c r="AH779" s="139" t="s">
        <v>1378</v>
      </c>
      <c r="AI779" s="139" t="s">
        <v>1518</v>
      </c>
      <c r="AJ779" s="139"/>
      <c r="AK779" s="139" t="s">
        <v>1518</v>
      </c>
      <c r="AL779" s="139" t="s">
        <v>7</v>
      </c>
      <c r="AM779" s="141" t="s">
        <v>1527</v>
      </c>
      <c r="AN779" s="141" t="s">
        <v>8</v>
      </c>
      <c r="AO779" s="139" t="s">
        <v>1477</v>
      </c>
      <c r="AP779" s="139" t="s">
        <v>7</v>
      </c>
      <c r="AQ779" s="139"/>
      <c r="AR779" s="381"/>
      <c r="AS779" s="139" t="s">
        <v>4075</v>
      </c>
      <c r="AT779" s="141" t="s">
        <v>1404</v>
      </c>
      <c r="AU779" s="141"/>
      <c r="AV779" s="383"/>
      <c r="AW779" s="385"/>
      <c r="AX779" s="139"/>
      <c r="AY779" t="s">
        <v>18684</v>
      </c>
      <c r="BA779" s="381"/>
      <c r="BB779" s="139" t="s">
        <v>17</v>
      </c>
      <c r="BC779" s="166"/>
      <c r="BD779" s="166"/>
      <c r="BE779" s="166"/>
      <c r="BF779" s="166"/>
      <c r="BG779" s="166"/>
      <c r="BH779" s="308"/>
      <c r="BI779" s="308"/>
      <c r="BJ779" s="141" t="s">
        <v>26</v>
      </c>
      <c r="BK779" s="141" t="s">
        <v>26</v>
      </c>
      <c r="BL779" s="141"/>
      <c r="BM779" s="141"/>
      <c r="BN779" s="139" t="s">
        <v>4075</v>
      </c>
      <c r="BQ779" s="141"/>
      <c r="BV779" s="141"/>
      <c r="BX779" s="141"/>
      <c r="BY779" s="141"/>
      <c r="BZ779" s="141"/>
      <c r="CA779" s="141"/>
      <c r="CB779" s="141"/>
      <c r="CC779" s="141"/>
      <c r="CD779" s="141"/>
      <c r="CE779" s="141"/>
      <c r="CF779" s="141"/>
      <c r="CG779" s="141"/>
    </row>
    <row r="780" spans="1:85" x14ac:dyDescent="0.35">
      <c r="A780" s="155" t="s">
        <v>10706</v>
      </c>
      <c r="B780" s="139" t="s">
        <v>4075</v>
      </c>
      <c r="C780" s="18">
        <v>42505</v>
      </c>
      <c r="D780" s="144">
        <v>0.66249999999999998</v>
      </c>
      <c r="E780" s="141" t="s">
        <v>3268</v>
      </c>
      <c r="F780" s="141">
        <v>2</v>
      </c>
      <c r="G780" s="141" t="s">
        <v>4009</v>
      </c>
      <c r="H780" s="141">
        <v>2016</v>
      </c>
      <c r="I780" s="18">
        <v>42505</v>
      </c>
      <c r="J780" s="144">
        <v>0.66249999999999998</v>
      </c>
      <c r="K780" s="378"/>
      <c r="L780" s="139" t="s">
        <v>4075</v>
      </c>
      <c r="M780" s="141"/>
      <c r="N780" s="248"/>
      <c r="O780" s="141" t="s">
        <v>26</v>
      </c>
      <c r="P780" s="141"/>
      <c r="Q780" s="141" t="s">
        <v>10707</v>
      </c>
      <c r="R780" s="141" t="s">
        <v>10708</v>
      </c>
      <c r="S780" s="141"/>
      <c r="T780" s="141"/>
      <c r="U780" s="141">
        <v>111636117</v>
      </c>
      <c r="V780" s="141" t="s">
        <v>10709</v>
      </c>
      <c r="W780" s="139" t="s">
        <v>4075</v>
      </c>
      <c r="X780" s="141" t="s">
        <v>25</v>
      </c>
      <c r="Y780" s="141" t="s">
        <v>27</v>
      </c>
      <c r="Z780" s="141" t="s">
        <v>4</v>
      </c>
      <c r="AA780" s="141" t="s">
        <v>34</v>
      </c>
      <c r="AB780" s="141"/>
      <c r="AC780" s="139" t="s">
        <v>18054</v>
      </c>
      <c r="AD780" s="380"/>
      <c r="AE780" s="139" t="s">
        <v>102</v>
      </c>
      <c r="AF780" s="139" t="s">
        <v>13074</v>
      </c>
      <c r="AG780" s="139" t="s">
        <v>102</v>
      </c>
      <c r="AH780" s="139" t="s">
        <v>1378</v>
      </c>
      <c r="AI780" s="139" t="s">
        <v>11</v>
      </c>
      <c r="AJ780" s="139" t="s">
        <v>11</v>
      </c>
      <c r="AK780" s="139"/>
      <c r="AL780" s="139"/>
      <c r="AM780" s="141" t="s">
        <v>12</v>
      </c>
      <c r="AN780" s="141" t="s">
        <v>8</v>
      </c>
      <c r="AO780" s="139" t="s">
        <v>1614</v>
      </c>
      <c r="AP780" s="139" t="s">
        <v>7</v>
      </c>
      <c r="AQ780" s="139"/>
      <c r="AR780" s="381"/>
      <c r="AS780" s="139" t="s">
        <v>4075</v>
      </c>
      <c r="AT780" s="141" t="s">
        <v>43</v>
      </c>
      <c r="AU780" s="141">
        <v>430</v>
      </c>
      <c r="AV780" s="383"/>
      <c r="AW780" s="385"/>
      <c r="AX780" s="139"/>
      <c r="AY780" t="s">
        <v>18758</v>
      </c>
      <c r="AZ780">
        <v>12000</v>
      </c>
      <c r="BA780" s="381"/>
      <c r="BB780" s="139" t="s">
        <v>1450</v>
      </c>
      <c r="BC780" s="166">
        <v>132</v>
      </c>
      <c r="BD780" s="166"/>
      <c r="BE780" s="166"/>
      <c r="BF780" s="166"/>
      <c r="BG780" s="166"/>
      <c r="BH780" s="308" t="s">
        <v>13589</v>
      </c>
      <c r="BI780" s="308"/>
      <c r="BJ780" s="141" t="s">
        <v>26</v>
      </c>
      <c r="BK780" s="141" t="s">
        <v>26</v>
      </c>
      <c r="BL780" s="141"/>
      <c r="BM780" s="141"/>
      <c r="BN780" s="139" t="s">
        <v>4075</v>
      </c>
      <c r="BQ780" s="141"/>
      <c r="BV780" s="141"/>
      <c r="BX780" s="141"/>
      <c r="BY780" s="141"/>
      <c r="BZ780" s="141"/>
      <c r="CA780" s="141"/>
      <c r="CB780" s="141"/>
      <c r="CC780" s="141"/>
      <c r="CD780" s="141"/>
      <c r="CE780" s="141"/>
      <c r="CF780" s="141"/>
      <c r="CG780" s="141"/>
    </row>
    <row r="781" spans="1:85" x14ac:dyDescent="0.35">
      <c r="A781" s="155" t="s">
        <v>10700</v>
      </c>
      <c r="B781" s="139" t="s">
        <v>4075</v>
      </c>
      <c r="C781" s="18">
        <v>42506</v>
      </c>
      <c r="D781" s="144">
        <v>0.48194444444444445</v>
      </c>
      <c r="E781" s="141" t="s">
        <v>3268</v>
      </c>
      <c r="F781" s="141">
        <v>2</v>
      </c>
      <c r="G781" s="141" t="s">
        <v>4009</v>
      </c>
      <c r="H781" s="141">
        <v>2016</v>
      </c>
      <c r="I781" s="18">
        <v>42506</v>
      </c>
      <c r="J781" s="144">
        <v>0.48194444444444445</v>
      </c>
      <c r="K781" s="378"/>
      <c r="L781" s="139" t="s">
        <v>4075</v>
      </c>
      <c r="M781" s="141"/>
      <c r="N781" s="248"/>
      <c r="O781" s="141" t="s">
        <v>26</v>
      </c>
      <c r="P781" s="141"/>
      <c r="Q781" s="141" t="s">
        <v>10701</v>
      </c>
      <c r="R781" s="141" t="s">
        <v>10702</v>
      </c>
      <c r="S781" s="141"/>
      <c r="T781" s="141"/>
      <c r="U781" s="141"/>
      <c r="V781" s="141"/>
      <c r="W781" s="139" t="s">
        <v>4075</v>
      </c>
      <c r="X781" s="141" t="s">
        <v>25</v>
      </c>
      <c r="Y781" s="141" t="s">
        <v>27</v>
      </c>
      <c r="Z781" s="141" t="s">
        <v>4</v>
      </c>
      <c r="AA781" s="141" t="s">
        <v>34</v>
      </c>
      <c r="AB781" s="141"/>
      <c r="AC781" s="139" t="s">
        <v>18050</v>
      </c>
      <c r="AD781" s="380"/>
      <c r="AE781" s="139" t="s">
        <v>103</v>
      </c>
      <c r="AF781" s="139" t="s">
        <v>13075</v>
      </c>
      <c r="AG781" s="139" t="s">
        <v>103</v>
      </c>
      <c r="AH781" s="139" t="s">
        <v>1378</v>
      </c>
      <c r="AI781" s="139" t="s">
        <v>7340</v>
      </c>
      <c r="AJ781" s="139"/>
      <c r="AK781" s="139" t="s">
        <v>7340</v>
      </c>
      <c r="AL781" s="139" t="s">
        <v>7</v>
      </c>
      <c r="AM781" s="141"/>
      <c r="AN781" s="141" t="s">
        <v>8</v>
      </c>
      <c r="AO781" s="139" t="s">
        <v>1614</v>
      </c>
      <c r="AP781" s="139" t="s">
        <v>7</v>
      </c>
      <c r="AQ781" s="139"/>
      <c r="AR781" s="381"/>
      <c r="AS781" s="139" t="s">
        <v>4075</v>
      </c>
      <c r="AT781" s="141" t="s">
        <v>1404</v>
      </c>
      <c r="AU781" s="141"/>
      <c r="AV781" s="383"/>
      <c r="AW781" s="385"/>
      <c r="AX781" s="139"/>
      <c r="AY781" t="s">
        <v>7048</v>
      </c>
      <c r="AZ781">
        <v>12000</v>
      </c>
      <c r="BA781" s="381"/>
      <c r="BB781" s="139" t="s">
        <v>1450</v>
      </c>
      <c r="BC781" s="166"/>
      <c r="BD781" s="166"/>
      <c r="BE781" s="166"/>
      <c r="BF781" s="166"/>
      <c r="BG781" s="166"/>
      <c r="BH781" s="308"/>
      <c r="BI781" s="308"/>
      <c r="BJ781" s="141" t="s">
        <v>26</v>
      </c>
      <c r="BK781" s="141" t="s">
        <v>26</v>
      </c>
      <c r="BL781" s="141"/>
      <c r="BM781" s="141"/>
      <c r="BN781" s="139" t="s">
        <v>4075</v>
      </c>
      <c r="BQ781" s="141" t="s">
        <v>15777</v>
      </c>
      <c r="BR781" s="135" t="s">
        <v>15766</v>
      </c>
      <c r="BV781" s="141"/>
      <c r="BX781" s="141"/>
      <c r="BY781" s="141"/>
      <c r="BZ781" s="141"/>
      <c r="CA781" s="141"/>
      <c r="CB781" s="141"/>
      <c r="CC781" s="141"/>
      <c r="CD781" s="141"/>
      <c r="CE781" s="141"/>
      <c r="CF781" s="141"/>
      <c r="CG781" s="141" t="s">
        <v>1848</v>
      </c>
    </row>
    <row r="782" spans="1:85" x14ac:dyDescent="0.35">
      <c r="A782" s="155" t="s">
        <v>10703</v>
      </c>
      <c r="B782" s="139" t="s">
        <v>4075</v>
      </c>
      <c r="C782" s="18">
        <v>42506</v>
      </c>
      <c r="D782" s="144">
        <v>0.37430555555555556</v>
      </c>
      <c r="E782" s="141" t="s">
        <v>3268</v>
      </c>
      <c r="F782" s="141">
        <v>2</v>
      </c>
      <c r="G782" s="141" t="s">
        <v>4009</v>
      </c>
      <c r="H782" s="141">
        <v>2016</v>
      </c>
      <c r="I782" s="18">
        <v>42506</v>
      </c>
      <c r="J782" s="144">
        <v>0.37430555555555556</v>
      </c>
      <c r="K782" s="378"/>
      <c r="L782" s="139" t="s">
        <v>4075</v>
      </c>
      <c r="M782" s="141"/>
      <c r="N782" s="248"/>
      <c r="O782" s="141" t="s">
        <v>26</v>
      </c>
      <c r="P782" s="141"/>
      <c r="Q782" s="141" t="s">
        <v>10704</v>
      </c>
      <c r="R782" s="141" t="s">
        <v>10705</v>
      </c>
      <c r="S782" s="141"/>
      <c r="T782" s="141"/>
      <c r="U782" s="141">
        <v>111769376</v>
      </c>
      <c r="V782" s="141"/>
      <c r="W782" s="139" t="s">
        <v>4075</v>
      </c>
      <c r="X782" s="141" t="s">
        <v>25</v>
      </c>
      <c r="Y782" s="141" t="s">
        <v>27</v>
      </c>
      <c r="Z782" s="141" t="s">
        <v>4</v>
      </c>
      <c r="AA782" s="141" t="s">
        <v>34</v>
      </c>
      <c r="AB782" s="141"/>
      <c r="AC782" s="139" t="s">
        <v>18049</v>
      </c>
      <c r="AD782" s="380"/>
      <c r="AE782" s="139" t="s">
        <v>103</v>
      </c>
      <c r="AF782" s="139" t="s">
        <v>13075</v>
      </c>
      <c r="AG782" s="139" t="s">
        <v>103</v>
      </c>
      <c r="AH782" s="139" t="s">
        <v>1378</v>
      </c>
      <c r="AI782" s="139" t="s">
        <v>7340</v>
      </c>
      <c r="AJ782" s="139"/>
      <c r="AK782" s="139" t="s">
        <v>7340</v>
      </c>
      <c r="AL782" s="139" t="s">
        <v>1408</v>
      </c>
      <c r="AM782" s="141" t="s">
        <v>1527</v>
      </c>
      <c r="AN782" s="141" t="s">
        <v>8</v>
      </c>
      <c r="AO782" s="139" t="s">
        <v>1614</v>
      </c>
      <c r="AP782" s="139" t="s">
        <v>7</v>
      </c>
      <c r="AQ782" s="139"/>
      <c r="AR782" s="381"/>
      <c r="AS782" s="139" t="s">
        <v>4075</v>
      </c>
      <c r="AT782" s="141" t="s">
        <v>1404</v>
      </c>
      <c r="AU782" s="141"/>
      <c r="AV782" s="383"/>
      <c r="AW782" s="385"/>
      <c r="AX782" s="139"/>
      <c r="AY782" t="s">
        <v>18402</v>
      </c>
      <c r="AZ782">
        <v>12000</v>
      </c>
      <c r="BA782" s="381"/>
      <c r="BB782" s="139" t="s">
        <v>17</v>
      </c>
      <c r="BC782" s="166"/>
      <c r="BD782" s="166"/>
      <c r="BE782" s="166"/>
      <c r="BF782" s="166"/>
      <c r="BG782" s="166"/>
      <c r="BH782" s="308"/>
      <c r="BI782" s="308"/>
      <c r="BJ782" s="141" t="s">
        <v>26</v>
      </c>
      <c r="BK782" s="141" t="s">
        <v>26</v>
      </c>
      <c r="BL782" s="141"/>
      <c r="BM782" s="141"/>
      <c r="BN782" s="139" t="s">
        <v>4075</v>
      </c>
      <c r="BQ782" s="141"/>
      <c r="BV782" s="141"/>
      <c r="BX782" s="141"/>
      <c r="BY782" s="141"/>
      <c r="BZ782" s="141"/>
      <c r="CA782" s="141"/>
      <c r="CB782" s="141"/>
      <c r="CC782" s="141"/>
      <c r="CD782" s="141"/>
      <c r="CE782" s="141"/>
      <c r="CF782" s="141"/>
      <c r="CG782" s="141"/>
    </row>
    <row r="783" spans="1:85" x14ac:dyDescent="0.35">
      <c r="A783" s="155" t="s">
        <v>10694</v>
      </c>
      <c r="B783" s="139" t="s">
        <v>4075</v>
      </c>
      <c r="C783" s="18">
        <v>42507</v>
      </c>
      <c r="D783" s="144">
        <v>0.66874999999999996</v>
      </c>
      <c r="E783" s="141" t="s">
        <v>3268</v>
      </c>
      <c r="F783" s="141">
        <v>2</v>
      </c>
      <c r="G783" s="141" t="s">
        <v>4009</v>
      </c>
      <c r="H783" s="141">
        <v>2016</v>
      </c>
      <c r="I783" s="18">
        <v>42507</v>
      </c>
      <c r="J783" s="144">
        <v>0.66874999999999996</v>
      </c>
      <c r="K783" s="378"/>
      <c r="L783" s="139" t="s">
        <v>4075</v>
      </c>
      <c r="M783" s="141"/>
      <c r="N783" s="248"/>
      <c r="O783" s="141" t="s">
        <v>26</v>
      </c>
      <c r="P783" s="141"/>
      <c r="Q783" s="141" t="s">
        <v>10695</v>
      </c>
      <c r="R783" s="141" t="s">
        <v>10696</v>
      </c>
      <c r="S783" s="141"/>
      <c r="T783" s="141"/>
      <c r="U783" s="141">
        <v>111644644</v>
      </c>
      <c r="V783" s="141"/>
      <c r="W783" s="139" t="s">
        <v>4075</v>
      </c>
      <c r="X783" s="141" t="s">
        <v>25</v>
      </c>
      <c r="Y783" s="141" t="s">
        <v>27</v>
      </c>
      <c r="Z783" s="141" t="s">
        <v>4</v>
      </c>
      <c r="AA783" s="141" t="s">
        <v>34</v>
      </c>
      <c r="AB783" s="141"/>
      <c r="AC783" s="139" t="s">
        <v>18049</v>
      </c>
      <c r="AD783" s="380"/>
      <c r="AE783" s="139" t="s">
        <v>4</v>
      </c>
      <c r="AF783" s="139" t="s">
        <v>13073</v>
      </c>
      <c r="AG783" s="139" t="s">
        <v>4</v>
      </c>
      <c r="AH783" s="139" t="s">
        <v>1378</v>
      </c>
      <c r="AI783" s="139" t="s">
        <v>15678</v>
      </c>
      <c r="AJ783" s="139"/>
      <c r="AK783" s="139" t="s">
        <v>15678</v>
      </c>
      <c r="AL783" s="139" t="s">
        <v>7</v>
      </c>
      <c r="AM783" s="141" t="s">
        <v>1527</v>
      </c>
      <c r="AN783" s="141" t="s">
        <v>8</v>
      </c>
      <c r="AO783" s="139" t="s">
        <v>1477</v>
      </c>
      <c r="AP783" s="139" t="s">
        <v>7</v>
      </c>
      <c r="AQ783" s="139"/>
      <c r="AR783" s="381"/>
      <c r="AS783" s="139" t="s">
        <v>4075</v>
      </c>
      <c r="AT783" s="141" t="s">
        <v>1404</v>
      </c>
      <c r="AU783" s="141"/>
      <c r="AV783" s="383"/>
      <c r="AW783" s="385"/>
      <c r="AX783" s="139"/>
      <c r="AY783" t="s">
        <v>18513</v>
      </c>
      <c r="BA783" s="381"/>
      <c r="BB783" s="139" t="s">
        <v>17</v>
      </c>
      <c r="BC783" s="166"/>
      <c r="BD783" s="166"/>
      <c r="BE783" s="166"/>
      <c r="BF783" s="166"/>
      <c r="BG783" s="166"/>
      <c r="BH783" s="308"/>
      <c r="BI783" s="308"/>
      <c r="BJ783" s="141" t="s">
        <v>26</v>
      </c>
      <c r="BK783" s="141" t="s">
        <v>26</v>
      </c>
      <c r="BL783" s="141"/>
      <c r="BM783" s="141"/>
      <c r="BN783" s="139" t="s">
        <v>4075</v>
      </c>
      <c r="BQ783" s="141" t="s">
        <v>15778</v>
      </c>
      <c r="BR783" s="135" t="s">
        <v>15779</v>
      </c>
      <c r="BT783" s="135" t="s">
        <v>15393</v>
      </c>
      <c r="BU783" s="135" t="s">
        <v>3268</v>
      </c>
      <c r="BV783" s="141" t="s">
        <v>3829</v>
      </c>
      <c r="BW783" s="135" t="s">
        <v>4004</v>
      </c>
      <c r="BX783" s="141"/>
      <c r="BY783" s="141"/>
      <c r="BZ783" s="141"/>
      <c r="CA783" s="141"/>
      <c r="CB783" s="141"/>
      <c r="CC783" s="141"/>
      <c r="CD783" s="141"/>
      <c r="CE783" s="141" t="s">
        <v>15450</v>
      </c>
      <c r="CF783" s="141" t="s">
        <v>15451</v>
      </c>
      <c r="CG783" s="141" t="s">
        <v>1897</v>
      </c>
    </row>
    <row r="784" spans="1:85" x14ac:dyDescent="0.35">
      <c r="A784" s="155" t="s">
        <v>10697</v>
      </c>
      <c r="B784" s="139" t="s">
        <v>4075</v>
      </c>
      <c r="C784" s="18">
        <v>42507</v>
      </c>
      <c r="D784" s="144">
        <v>0.41736111111111113</v>
      </c>
      <c r="E784" s="141" t="s">
        <v>3268</v>
      </c>
      <c r="F784" s="141">
        <v>2</v>
      </c>
      <c r="G784" s="141" t="s">
        <v>4009</v>
      </c>
      <c r="H784" s="141">
        <v>2016</v>
      </c>
      <c r="I784" s="18">
        <v>42507</v>
      </c>
      <c r="J784" s="144">
        <v>0.41736111111111113</v>
      </c>
      <c r="K784" s="378"/>
      <c r="L784" s="139" t="s">
        <v>4075</v>
      </c>
      <c r="M784" s="141"/>
      <c r="N784" s="248"/>
      <c r="O784" s="141" t="s">
        <v>26</v>
      </c>
      <c r="P784" s="141"/>
      <c r="Q784" s="141" t="s">
        <v>10698</v>
      </c>
      <c r="R784" s="141" t="s">
        <v>10699</v>
      </c>
      <c r="S784" s="141"/>
      <c r="T784" s="141"/>
      <c r="U784" s="141"/>
      <c r="V784" s="141"/>
      <c r="W784" s="139" t="s">
        <v>4075</v>
      </c>
      <c r="X784" s="141" t="s">
        <v>25</v>
      </c>
      <c r="Y784" s="141" t="s">
        <v>27</v>
      </c>
      <c r="Z784" s="141" t="s">
        <v>4</v>
      </c>
      <c r="AA784" s="141" t="s">
        <v>34</v>
      </c>
      <c r="AB784" s="141"/>
      <c r="AC784" s="139" t="s">
        <v>18049</v>
      </c>
      <c r="AD784" s="380"/>
      <c r="AE784" s="139" t="s">
        <v>102</v>
      </c>
      <c r="AF784" s="139" t="s">
        <v>13082</v>
      </c>
      <c r="AG784" s="139" t="s">
        <v>102</v>
      </c>
      <c r="AH784" s="139" t="s">
        <v>1378</v>
      </c>
      <c r="AI784" s="139" t="s">
        <v>60</v>
      </c>
      <c r="AJ784" s="139" t="s">
        <v>60</v>
      </c>
      <c r="AK784" s="139"/>
      <c r="AL784" s="139"/>
      <c r="AM784" s="141"/>
      <c r="AN784" s="141" t="s">
        <v>8</v>
      </c>
      <c r="AO784" s="139" t="s">
        <v>1477</v>
      </c>
      <c r="AP784" s="139" t="s">
        <v>60</v>
      </c>
      <c r="AQ784" s="139"/>
      <c r="AR784" s="381"/>
      <c r="AS784" s="139" t="s">
        <v>4075</v>
      </c>
      <c r="AT784" s="141" t="s">
        <v>1404</v>
      </c>
      <c r="AU784" s="141"/>
      <c r="AV784" s="383"/>
      <c r="AW784" s="385"/>
      <c r="AX784" s="139"/>
      <c r="AY784" t="s">
        <v>18759</v>
      </c>
      <c r="BA784" s="381"/>
      <c r="BB784" s="139" t="s">
        <v>1444</v>
      </c>
      <c r="BC784" s="166"/>
      <c r="BD784" s="166"/>
      <c r="BE784" s="166"/>
      <c r="BF784" s="166"/>
      <c r="BG784" s="166"/>
      <c r="BH784" s="308"/>
      <c r="BI784" s="308"/>
      <c r="BJ784" s="141" t="s">
        <v>26</v>
      </c>
      <c r="BK784" s="141" t="s">
        <v>26</v>
      </c>
      <c r="BL784" s="141"/>
      <c r="BM784" s="141"/>
      <c r="BN784" s="139" t="s">
        <v>4075</v>
      </c>
      <c r="BQ784" s="141"/>
      <c r="BV784" s="141"/>
      <c r="BX784" s="141"/>
      <c r="BY784" s="141"/>
      <c r="BZ784" s="141"/>
      <c r="CA784" s="141"/>
      <c r="CB784" s="141"/>
      <c r="CC784" s="141"/>
      <c r="CD784" s="141"/>
      <c r="CE784" s="141"/>
      <c r="CF784" s="141"/>
      <c r="CG784" s="141"/>
    </row>
    <row r="785" spans="1:85" x14ac:dyDescent="0.35">
      <c r="A785" s="155" t="s">
        <v>10685</v>
      </c>
      <c r="B785" s="139" t="s">
        <v>4075</v>
      </c>
      <c r="C785" s="18">
        <v>42508</v>
      </c>
      <c r="D785" s="144">
        <v>0.83611111111111114</v>
      </c>
      <c r="E785" s="141" t="s">
        <v>3268</v>
      </c>
      <c r="F785" s="141">
        <v>2</v>
      </c>
      <c r="G785" s="141" t="s">
        <v>4009</v>
      </c>
      <c r="H785" s="141">
        <v>2016</v>
      </c>
      <c r="I785" s="18">
        <v>42508</v>
      </c>
      <c r="J785" s="144">
        <v>0.83611111111111114</v>
      </c>
      <c r="K785" s="378"/>
      <c r="L785" s="139" t="s">
        <v>4075</v>
      </c>
      <c r="M785" s="141"/>
      <c r="N785" s="248"/>
      <c r="O785" s="141" t="s">
        <v>26</v>
      </c>
      <c r="P785" s="141"/>
      <c r="Q785" s="141" t="s">
        <v>10686</v>
      </c>
      <c r="R785" s="141" t="s">
        <v>10687</v>
      </c>
      <c r="S785" s="141"/>
      <c r="T785" s="141"/>
      <c r="U785" s="141"/>
      <c r="V785" s="141"/>
      <c r="W785" s="139" t="s">
        <v>4075</v>
      </c>
      <c r="X785" s="141" t="s">
        <v>25</v>
      </c>
      <c r="Y785" s="141" t="s">
        <v>27</v>
      </c>
      <c r="Z785" s="141" t="s">
        <v>4</v>
      </c>
      <c r="AA785" s="141" t="s">
        <v>34</v>
      </c>
      <c r="AB785" s="141"/>
      <c r="AC785" s="139" t="s">
        <v>18049</v>
      </c>
      <c r="AD785" s="380"/>
      <c r="AE785" s="139" t="s">
        <v>102</v>
      </c>
      <c r="AF785" s="139" t="s">
        <v>13068</v>
      </c>
      <c r="AG785" s="139" t="s">
        <v>102</v>
      </c>
      <c r="AH785" s="139" t="s">
        <v>1378</v>
      </c>
      <c r="AI785" s="139" t="s">
        <v>7</v>
      </c>
      <c r="AJ785" s="139" t="s">
        <v>7</v>
      </c>
      <c r="AK785" s="139"/>
      <c r="AL785" s="139"/>
      <c r="AM785" s="141" t="s">
        <v>1527</v>
      </c>
      <c r="AN785" s="141" t="s">
        <v>8</v>
      </c>
      <c r="AO785" s="139" t="s">
        <v>1614</v>
      </c>
      <c r="AP785" s="139" t="s">
        <v>7</v>
      </c>
      <c r="AQ785" s="139"/>
      <c r="AR785" s="381"/>
      <c r="AS785" s="139" t="s">
        <v>4075</v>
      </c>
      <c r="AT785" s="141" t="s">
        <v>1404</v>
      </c>
      <c r="AU785" s="141">
        <v>246</v>
      </c>
      <c r="AV785" s="383"/>
      <c r="AW785" s="385"/>
      <c r="AX785" s="139"/>
      <c r="AY785" t="s">
        <v>18285</v>
      </c>
      <c r="AZ785">
        <v>12000</v>
      </c>
      <c r="BA785" s="381"/>
      <c r="BB785" s="139" t="s">
        <v>1450</v>
      </c>
      <c r="BC785" s="166"/>
      <c r="BD785" s="166"/>
      <c r="BE785" s="166"/>
      <c r="BF785" s="166"/>
      <c r="BG785" s="166"/>
      <c r="BH785" s="308"/>
      <c r="BI785" s="308"/>
      <c r="BJ785" s="141" t="s">
        <v>26</v>
      </c>
      <c r="BK785" s="141" t="s">
        <v>26</v>
      </c>
      <c r="BL785" s="141"/>
      <c r="BM785" s="141"/>
      <c r="BN785" s="139" t="s">
        <v>4075</v>
      </c>
      <c r="BQ785" s="141"/>
      <c r="BV785" s="141"/>
      <c r="BX785" s="141"/>
      <c r="BY785" s="141"/>
      <c r="BZ785" s="141"/>
      <c r="CA785" s="141"/>
      <c r="CB785" s="141"/>
      <c r="CC785" s="141"/>
      <c r="CD785" s="141"/>
      <c r="CE785" s="141"/>
      <c r="CF785" s="141"/>
      <c r="CG785" s="141"/>
    </row>
    <row r="786" spans="1:85" x14ac:dyDescent="0.35">
      <c r="A786" s="155" t="s">
        <v>10688</v>
      </c>
      <c r="B786" s="139" t="s">
        <v>4075</v>
      </c>
      <c r="C786" s="18">
        <v>42508</v>
      </c>
      <c r="D786" s="144">
        <v>0.76666666666666672</v>
      </c>
      <c r="E786" s="141" t="s">
        <v>3268</v>
      </c>
      <c r="F786" s="141">
        <v>2</v>
      </c>
      <c r="G786" s="141" t="s">
        <v>4009</v>
      </c>
      <c r="H786" s="141">
        <v>2016</v>
      </c>
      <c r="I786" s="18">
        <v>42508</v>
      </c>
      <c r="J786" s="144">
        <v>0.76666666666666672</v>
      </c>
      <c r="K786" s="378"/>
      <c r="L786" s="139" t="s">
        <v>4075</v>
      </c>
      <c r="M786" s="141"/>
      <c r="N786" s="248"/>
      <c r="O786" s="141" t="s">
        <v>26</v>
      </c>
      <c r="P786" s="141"/>
      <c r="Q786" s="141" t="s">
        <v>10689</v>
      </c>
      <c r="R786" s="141" t="s">
        <v>10690</v>
      </c>
      <c r="S786" s="141"/>
      <c r="T786" s="141"/>
      <c r="U786" s="141">
        <v>111648104</v>
      </c>
      <c r="V786" s="141"/>
      <c r="W786" s="139" t="s">
        <v>4075</v>
      </c>
      <c r="X786" s="141" t="s">
        <v>25</v>
      </c>
      <c r="Y786" s="141" t="s">
        <v>27</v>
      </c>
      <c r="Z786" s="141" t="s">
        <v>4</v>
      </c>
      <c r="AA786" s="141" t="s">
        <v>34</v>
      </c>
      <c r="AB786" s="141"/>
      <c r="AC786" s="139" t="s">
        <v>18049</v>
      </c>
      <c r="AD786" s="380"/>
      <c r="AE786" s="139" t="s">
        <v>4</v>
      </c>
      <c r="AF786" s="139" t="s">
        <v>13073</v>
      </c>
      <c r="AG786" s="139" t="s">
        <v>4</v>
      </c>
      <c r="AH786" s="139" t="s">
        <v>1378</v>
      </c>
      <c r="AI786" s="139" t="s">
        <v>15678</v>
      </c>
      <c r="AJ786" s="139"/>
      <c r="AK786" s="139" t="s">
        <v>15678</v>
      </c>
      <c r="AL786" s="139" t="s">
        <v>7</v>
      </c>
      <c r="AM786" s="141"/>
      <c r="AN786" s="141" t="s">
        <v>8</v>
      </c>
      <c r="AO786" s="139" t="s">
        <v>1614</v>
      </c>
      <c r="AP786" s="139" t="s">
        <v>7</v>
      </c>
      <c r="AQ786" s="139"/>
      <c r="AR786" s="381"/>
      <c r="AS786" s="139" t="s">
        <v>4075</v>
      </c>
      <c r="AT786" s="141" t="s">
        <v>43</v>
      </c>
      <c r="AU786" s="141">
        <v>162</v>
      </c>
      <c r="AV786" s="383"/>
      <c r="AW786" s="385"/>
      <c r="AX786" s="139"/>
      <c r="AY786" t="s">
        <v>18593</v>
      </c>
      <c r="AZ786">
        <v>12000</v>
      </c>
      <c r="BA786" s="381"/>
      <c r="BB786" s="139" t="s">
        <v>1446</v>
      </c>
      <c r="BC786" s="166"/>
      <c r="BD786" s="166"/>
      <c r="BE786" s="166"/>
      <c r="BF786" s="166"/>
      <c r="BG786" s="166"/>
      <c r="BH786" s="308"/>
      <c r="BI786" s="308"/>
      <c r="BJ786" s="141" t="s">
        <v>26</v>
      </c>
      <c r="BK786" s="141" t="s">
        <v>26</v>
      </c>
      <c r="BL786" s="141"/>
      <c r="BM786" s="141"/>
      <c r="BN786" s="139" t="s">
        <v>4075</v>
      </c>
      <c r="BQ786" s="141" t="s">
        <v>15778</v>
      </c>
      <c r="BR786" s="135" t="s">
        <v>15680</v>
      </c>
      <c r="BT786" s="135" t="s">
        <v>15354</v>
      </c>
      <c r="BU786" s="135" t="s">
        <v>15356</v>
      </c>
      <c r="BV786" s="141" t="s">
        <v>1946</v>
      </c>
      <c r="BW786" s="135" t="s">
        <v>13266</v>
      </c>
      <c r="BX786" s="141" t="s">
        <v>15689</v>
      </c>
      <c r="BY786" s="141" t="s">
        <v>12</v>
      </c>
      <c r="BZ786" s="141" t="s">
        <v>26</v>
      </c>
      <c r="CA786" s="141" t="s">
        <v>1848</v>
      </c>
      <c r="CB786" s="141"/>
      <c r="CC786" s="141" t="s">
        <v>15686</v>
      </c>
      <c r="CD786" s="141" t="s">
        <v>15687</v>
      </c>
      <c r="CE786" s="141" t="s">
        <v>15450</v>
      </c>
      <c r="CF786" s="141" t="s">
        <v>15451</v>
      </c>
      <c r="CG786" s="141" t="s">
        <v>2116</v>
      </c>
    </row>
    <row r="787" spans="1:85" x14ac:dyDescent="0.35">
      <c r="A787" s="155" t="s">
        <v>10691</v>
      </c>
      <c r="B787" s="139" t="s">
        <v>4075</v>
      </c>
      <c r="C787" s="18">
        <v>42508</v>
      </c>
      <c r="D787" s="144">
        <v>0.65625</v>
      </c>
      <c r="E787" s="141" t="s">
        <v>3268</v>
      </c>
      <c r="F787" s="141">
        <v>2</v>
      </c>
      <c r="G787" s="141" t="s">
        <v>4009</v>
      </c>
      <c r="H787" s="141">
        <v>2016</v>
      </c>
      <c r="I787" s="18">
        <v>42508</v>
      </c>
      <c r="J787" s="144">
        <v>0.65625</v>
      </c>
      <c r="K787" s="378"/>
      <c r="L787" s="139" t="s">
        <v>4075</v>
      </c>
      <c r="M787" s="141"/>
      <c r="N787" s="248"/>
      <c r="O787" s="141" t="s">
        <v>26</v>
      </c>
      <c r="P787" s="141"/>
      <c r="Q787" s="141" t="s">
        <v>10692</v>
      </c>
      <c r="R787" s="141" t="s">
        <v>10693</v>
      </c>
      <c r="S787" s="141"/>
      <c r="T787" s="141"/>
      <c r="U787" s="141">
        <v>111647942</v>
      </c>
      <c r="V787" s="141"/>
      <c r="W787" s="139" t="s">
        <v>4075</v>
      </c>
      <c r="X787" s="141" t="s">
        <v>25</v>
      </c>
      <c r="Y787" s="141" t="s">
        <v>27</v>
      </c>
      <c r="Z787" s="141" t="s">
        <v>4</v>
      </c>
      <c r="AA787" s="141" t="s">
        <v>34</v>
      </c>
      <c r="AB787" s="141"/>
      <c r="AC787" s="139" t="s">
        <v>18047</v>
      </c>
      <c r="AD787" s="380"/>
      <c r="AE787" s="139" t="s">
        <v>102</v>
      </c>
      <c r="AF787" s="139" t="s">
        <v>13086</v>
      </c>
      <c r="AG787" s="139" t="s">
        <v>102</v>
      </c>
      <c r="AH787" s="139" t="s">
        <v>1378</v>
      </c>
      <c r="AI787" s="139" t="s">
        <v>1406</v>
      </c>
      <c r="AJ787" s="139" t="s">
        <v>1406</v>
      </c>
      <c r="AK787" s="139"/>
      <c r="AL787" s="139"/>
      <c r="AM787" s="141"/>
      <c r="AN787" s="141" t="s">
        <v>8</v>
      </c>
      <c r="AO787" s="139" t="s">
        <v>1614</v>
      </c>
      <c r="AP787" s="139" t="s">
        <v>7</v>
      </c>
      <c r="AQ787" s="139"/>
      <c r="AR787" s="381"/>
      <c r="AS787" s="139" t="s">
        <v>4075</v>
      </c>
      <c r="AT787" s="141" t="s">
        <v>1404</v>
      </c>
      <c r="AU787" s="141"/>
      <c r="AV787" s="383"/>
      <c r="AW787" s="385"/>
      <c r="AX787" s="139"/>
      <c r="AY787" t="s">
        <v>9833</v>
      </c>
      <c r="AZ787">
        <v>21000</v>
      </c>
      <c r="BA787" s="381"/>
      <c r="BB787" s="139" t="s">
        <v>1450</v>
      </c>
      <c r="BC787" s="166"/>
      <c r="BD787" s="166"/>
      <c r="BE787" s="166"/>
      <c r="BF787" s="166"/>
      <c r="BG787" s="166"/>
      <c r="BH787" s="308"/>
      <c r="BI787" s="308"/>
      <c r="BJ787" s="141" t="s">
        <v>26</v>
      </c>
      <c r="BK787" s="141" t="s">
        <v>26</v>
      </c>
      <c r="BL787" s="141"/>
      <c r="BM787" s="141"/>
      <c r="BN787" s="139" t="s">
        <v>4075</v>
      </c>
      <c r="BQ787" s="141"/>
      <c r="BV787" s="141"/>
      <c r="BX787" s="141"/>
      <c r="BY787" s="141"/>
      <c r="BZ787" s="141"/>
      <c r="CA787" s="141"/>
      <c r="CB787" s="141"/>
      <c r="CC787" s="141"/>
      <c r="CD787" s="141"/>
      <c r="CE787" s="141"/>
      <c r="CF787" s="141"/>
      <c r="CG787" s="141"/>
    </row>
    <row r="788" spans="1:85" x14ac:dyDescent="0.35">
      <c r="A788" s="155" t="s">
        <v>10678</v>
      </c>
      <c r="B788" s="139" t="s">
        <v>4075</v>
      </c>
      <c r="C788" s="18">
        <v>42509</v>
      </c>
      <c r="D788" s="144">
        <v>0.78749999999999998</v>
      </c>
      <c r="E788" s="141" t="s">
        <v>3268</v>
      </c>
      <c r="F788" s="141">
        <v>2</v>
      </c>
      <c r="G788" s="141" t="s">
        <v>4009</v>
      </c>
      <c r="H788" s="141">
        <v>2016</v>
      </c>
      <c r="I788" s="18">
        <v>42509</v>
      </c>
      <c r="J788" s="144">
        <v>0.78749999999999998</v>
      </c>
      <c r="K788" s="378"/>
      <c r="L788" s="139" t="s">
        <v>4075</v>
      </c>
      <c r="M788" s="141"/>
      <c r="N788" s="248"/>
      <c r="O788" s="141" t="s">
        <v>26</v>
      </c>
      <c r="P788" s="141"/>
      <c r="Q788" s="141" t="s">
        <v>10679</v>
      </c>
      <c r="R788" s="141" t="s">
        <v>10680</v>
      </c>
      <c r="S788" s="141"/>
      <c r="T788" s="141"/>
      <c r="U788" s="141"/>
      <c r="V788" s="141"/>
      <c r="W788" s="139" t="s">
        <v>4075</v>
      </c>
      <c r="X788" s="141" t="s">
        <v>25</v>
      </c>
      <c r="Y788" s="141" t="s">
        <v>27</v>
      </c>
      <c r="Z788" s="141" t="s">
        <v>4</v>
      </c>
      <c r="AA788" s="141" t="s">
        <v>34</v>
      </c>
      <c r="AB788" s="141"/>
      <c r="AC788" s="139" t="s">
        <v>18049</v>
      </c>
      <c r="AD788" s="380"/>
      <c r="AE788" s="139" t="s">
        <v>4</v>
      </c>
      <c r="AF788" s="139" t="s">
        <v>13073</v>
      </c>
      <c r="AG788" s="139" t="s">
        <v>4</v>
      </c>
      <c r="AH788" s="139" t="s">
        <v>1378</v>
      </c>
      <c r="AI788" s="139" t="s">
        <v>15678</v>
      </c>
      <c r="AJ788" s="139"/>
      <c r="AK788" s="139" t="s">
        <v>15678</v>
      </c>
      <c r="AL788" s="139" t="s">
        <v>7</v>
      </c>
      <c r="AM788" s="141" t="s">
        <v>1527</v>
      </c>
      <c r="AN788" s="141" t="s">
        <v>8</v>
      </c>
      <c r="AO788" s="139" t="s">
        <v>1614</v>
      </c>
      <c r="AP788" s="139" t="s">
        <v>7</v>
      </c>
      <c r="AQ788" s="139"/>
      <c r="AR788" s="381"/>
      <c r="AS788" s="139" t="s">
        <v>4075</v>
      </c>
      <c r="AT788" s="141" t="s">
        <v>43</v>
      </c>
      <c r="AU788" s="141">
        <v>140</v>
      </c>
      <c r="AV788" s="383"/>
      <c r="AW788" s="385"/>
      <c r="AX788" s="139"/>
      <c r="AY788" t="s">
        <v>9997</v>
      </c>
      <c r="AZ788">
        <v>12000</v>
      </c>
      <c r="BA788" s="381"/>
      <c r="BB788" s="139" t="s">
        <v>1446</v>
      </c>
      <c r="BC788" s="166"/>
      <c r="BD788" s="166"/>
      <c r="BE788" s="166"/>
      <c r="BF788" s="166"/>
      <c r="BG788" s="166"/>
      <c r="BH788" s="308"/>
      <c r="BI788" s="308"/>
      <c r="BJ788" s="141" t="s">
        <v>26</v>
      </c>
      <c r="BK788" s="141" t="s">
        <v>26</v>
      </c>
      <c r="BL788" s="141"/>
      <c r="BM788" s="141"/>
      <c r="BN788" s="139" t="s">
        <v>4075</v>
      </c>
      <c r="BQ788" s="141" t="s">
        <v>15780</v>
      </c>
      <c r="BR788" s="135" t="s">
        <v>15685</v>
      </c>
      <c r="BT788" s="135" t="s">
        <v>15379</v>
      </c>
      <c r="BU788" s="135" t="s">
        <v>2294</v>
      </c>
      <c r="BV788" s="141" t="s">
        <v>2160</v>
      </c>
      <c r="BW788" s="135" t="s">
        <v>13271</v>
      </c>
      <c r="BX788" s="141" t="s">
        <v>12</v>
      </c>
      <c r="BY788" s="141" t="s">
        <v>12</v>
      </c>
      <c r="BZ788" s="141" t="s">
        <v>26</v>
      </c>
      <c r="CA788" s="141" t="s">
        <v>1848</v>
      </c>
      <c r="CB788" s="141"/>
      <c r="CC788" s="141" t="s">
        <v>13</v>
      </c>
      <c r="CD788" s="141" t="s">
        <v>15683</v>
      </c>
      <c r="CE788" s="141" t="s">
        <v>15450</v>
      </c>
      <c r="CF788" s="141" t="s">
        <v>15451</v>
      </c>
      <c r="CG788" s="141" t="s">
        <v>1848</v>
      </c>
    </row>
    <row r="789" spans="1:85" x14ac:dyDescent="0.35">
      <c r="A789" s="155" t="s">
        <v>10681</v>
      </c>
      <c r="B789" s="139" t="s">
        <v>4075</v>
      </c>
      <c r="C789" s="18">
        <v>42509</v>
      </c>
      <c r="D789" s="144">
        <v>0.7729166666666667</v>
      </c>
      <c r="E789" s="141" t="s">
        <v>3268</v>
      </c>
      <c r="F789" s="141">
        <v>2</v>
      </c>
      <c r="G789" s="141" t="s">
        <v>4009</v>
      </c>
      <c r="H789" s="141">
        <v>2016</v>
      </c>
      <c r="I789" s="18">
        <v>42509</v>
      </c>
      <c r="J789" s="144">
        <v>0.7729166666666667</v>
      </c>
      <c r="K789" s="378"/>
      <c r="L789" s="139" t="s">
        <v>4075</v>
      </c>
      <c r="M789" s="141"/>
      <c r="N789" s="248"/>
      <c r="O789" s="141" t="s">
        <v>26</v>
      </c>
      <c r="P789" s="141"/>
      <c r="Q789" s="141" t="s">
        <v>10682</v>
      </c>
      <c r="R789" s="141" t="s">
        <v>10683</v>
      </c>
      <c r="S789" s="141"/>
      <c r="T789" s="141"/>
      <c r="U789" s="141">
        <v>111651011</v>
      </c>
      <c r="V789" s="141"/>
      <c r="W789" s="139" t="s">
        <v>4075</v>
      </c>
      <c r="X789" s="141" t="s">
        <v>25</v>
      </c>
      <c r="Y789" s="141" t="s">
        <v>27</v>
      </c>
      <c r="Z789" s="141" t="s">
        <v>4</v>
      </c>
      <c r="AA789" s="141" t="s">
        <v>34</v>
      </c>
      <c r="AB789" s="141"/>
      <c r="AC789" s="139" t="s">
        <v>18049</v>
      </c>
      <c r="AD789" s="380"/>
      <c r="AE789" s="139" t="s">
        <v>102</v>
      </c>
      <c r="AF789" s="139" t="s">
        <v>13074</v>
      </c>
      <c r="AG789" s="139" t="s">
        <v>102</v>
      </c>
      <c r="AH789" s="139" t="s">
        <v>1378</v>
      </c>
      <c r="AI789" s="139" t="s">
        <v>11</v>
      </c>
      <c r="AJ789" s="139" t="s">
        <v>11</v>
      </c>
      <c r="AK789" s="139"/>
      <c r="AL789" s="139"/>
      <c r="AM789" s="141"/>
      <c r="AN789" s="141" t="s">
        <v>8</v>
      </c>
      <c r="AO789" s="139" t="s">
        <v>1614</v>
      </c>
      <c r="AP789" s="139" t="s">
        <v>7</v>
      </c>
      <c r="AQ789" s="139"/>
      <c r="AR789" s="381"/>
      <c r="AS789" s="139" t="s">
        <v>4075</v>
      </c>
      <c r="AT789" s="141" t="s">
        <v>1404</v>
      </c>
      <c r="AU789" s="141"/>
      <c r="AV789" s="383"/>
      <c r="AW789" s="385"/>
      <c r="AX789" s="139"/>
      <c r="AY789" t="s">
        <v>18511</v>
      </c>
      <c r="AZ789">
        <v>17000</v>
      </c>
      <c r="BA789" s="381"/>
      <c r="BB789" s="139" t="s">
        <v>1450</v>
      </c>
      <c r="BC789" s="166"/>
      <c r="BD789" s="166"/>
      <c r="BE789" s="166"/>
      <c r="BF789" s="166"/>
      <c r="BG789" s="166"/>
      <c r="BH789" s="308"/>
      <c r="BI789" s="308"/>
      <c r="BJ789" s="141" t="s">
        <v>26</v>
      </c>
      <c r="BK789" s="141" t="s">
        <v>26</v>
      </c>
      <c r="BL789" s="141"/>
      <c r="BM789" s="141"/>
      <c r="BN789" s="139" t="s">
        <v>4075</v>
      </c>
      <c r="BQ789" s="141"/>
      <c r="BV789" s="141"/>
      <c r="BX789" s="141"/>
      <c r="BY789" s="141"/>
      <c r="BZ789" s="141"/>
      <c r="CA789" s="141"/>
      <c r="CB789" s="141"/>
      <c r="CC789" s="141"/>
      <c r="CD789" s="141"/>
      <c r="CE789" s="141"/>
      <c r="CF789" s="141"/>
      <c r="CG789" s="141"/>
    </row>
    <row r="790" spans="1:85" x14ac:dyDescent="0.35">
      <c r="A790" s="155" t="s">
        <v>10684</v>
      </c>
      <c r="B790" s="139" t="s">
        <v>4075</v>
      </c>
      <c r="C790" s="18">
        <v>42509</v>
      </c>
      <c r="D790" s="144">
        <v>7.0833333333333331E-2</v>
      </c>
      <c r="E790" s="141" t="s">
        <v>3268</v>
      </c>
      <c r="F790" s="141">
        <v>2</v>
      </c>
      <c r="G790" s="141" t="s">
        <v>4009</v>
      </c>
      <c r="H790" s="141">
        <v>2016</v>
      </c>
      <c r="I790" s="18">
        <v>42509</v>
      </c>
      <c r="J790" s="144">
        <v>7.0833333333333331E-2</v>
      </c>
      <c r="K790" s="378"/>
      <c r="L790" s="139" t="s">
        <v>4075</v>
      </c>
      <c r="M790" s="141"/>
      <c r="N790" s="248"/>
      <c r="O790" s="141" t="s">
        <v>26</v>
      </c>
      <c r="P790" s="141"/>
      <c r="Q790" s="141"/>
      <c r="R790" s="141"/>
      <c r="S790" s="141"/>
      <c r="T790" s="141"/>
      <c r="U790" s="141"/>
      <c r="V790" s="141"/>
      <c r="W790" s="139" t="s">
        <v>4075</v>
      </c>
      <c r="X790" s="141" t="s">
        <v>25</v>
      </c>
      <c r="Y790" s="141" t="s">
        <v>27</v>
      </c>
      <c r="Z790" s="141" t="s">
        <v>4</v>
      </c>
      <c r="AA790" s="141" t="s">
        <v>34</v>
      </c>
      <c r="AB790" s="141"/>
      <c r="AC790" s="139" t="s">
        <v>18047</v>
      </c>
      <c r="AD790" s="380"/>
      <c r="AE790" s="139" t="s">
        <v>103</v>
      </c>
      <c r="AF790" s="139" t="s">
        <v>13075</v>
      </c>
      <c r="AG790" s="139" t="s">
        <v>103</v>
      </c>
      <c r="AH790" s="139" t="s">
        <v>1378</v>
      </c>
      <c r="AI790" s="139" t="s">
        <v>7340</v>
      </c>
      <c r="AJ790" s="139"/>
      <c r="AK790" s="139" t="s">
        <v>7340</v>
      </c>
      <c r="AL790" s="139" t="s">
        <v>1408</v>
      </c>
      <c r="AM790" s="141" t="s">
        <v>1541</v>
      </c>
      <c r="AN790" s="141" t="s">
        <v>8</v>
      </c>
      <c r="AO790" s="139" t="s">
        <v>1614</v>
      </c>
      <c r="AP790" s="139" t="s">
        <v>7</v>
      </c>
      <c r="AQ790" s="139"/>
      <c r="AR790" s="381"/>
      <c r="AS790" s="139" t="s">
        <v>4075</v>
      </c>
      <c r="AT790" s="141" t="s">
        <v>43</v>
      </c>
      <c r="AU790" s="141">
        <v>512</v>
      </c>
      <c r="AV790" s="383"/>
      <c r="AW790" s="385"/>
      <c r="AX790" s="139"/>
      <c r="AY790" t="s">
        <v>18407</v>
      </c>
      <c r="AZ790">
        <v>12000</v>
      </c>
      <c r="BA790" s="381"/>
      <c r="BB790" s="139" t="s">
        <v>1450</v>
      </c>
      <c r="BC790" s="166"/>
      <c r="BD790" s="166"/>
      <c r="BE790" s="166"/>
      <c r="BF790" s="166"/>
      <c r="BG790" s="166"/>
      <c r="BH790" s="308"/>
      <c r="BI790" s="308"/>
      <c r="BJ790" s="141" t="s">
        <v>26</v>
      </c>
      <c r="BK790" s="141" t="s">
        <v>26</v>
      </c>
      <c r="BL790" s="141"/>
      <c r="BM790" s="141"/>
      <c r="BN790" s="139" t="s">
        <v>4075</v>
      </c>
      <c r="BQ790" s="141"/>
      <c r="BV790" s="141"/>
      <c r="BX790" s="141"/>
      <c r="BY790" s="141"/>
      <c r="BZ790" s="141"/>
      <c r="CA790" s="141"/>
      <c r="CB790" s="141"/>
      <c r="CC790" s="141"/>
      <c r="CD790" s="141"/>
      <c r="CE790" s="141"/>
      <c r="CF790" s="141"/>
      <c r="CG790" s="141"/>
    </row>
    <row r="791" spans="1:85" x14ac:dyDescent="0.35">
      <c r="A791" s="155" t="s">
        <v>10669</v>
      </c>
      <c r="B791" s="139" t="s">
        <v>4075</v>
      </c>
      <c r="C791" s="18">
        <v>42510</v>
      </c>
      <c r="D791" s="144">
        <v>0.78749999999999998</v>
      </c>
      <c r="E791" s="141" t="s">
        <v>3268</v>
      </c>
      <c r="F791" s="141">
        <v>2</v>
      </c>
      <c r="G791" s="141" t="s">
        <v>4009</v>
      </c>
      <c r="H791" s="141">
        <v>2016</v>
      </c>
      <c r="I791" s="18">
        <v>42510</v>
      </c>
      <c r="J791" s="144">
        <v>0.78749999999999998</v>
      </c>
      <c r="K791" s="378"/>
      <c r="L791" s="139" t="s">
        <v>4075</v>
      </c>
      <c r="M791" s="141"/>
      <c r="N791" s="248"/>
      <c r="O791" s="141" t="s">
        <v>26</v>
      </c>
      <c r="P791" s="141"/>
      <c r="Q791" s="141" t="s">
        <v>10670</v>
      </c>
      <c r="R791" s="141" t="s">
        <v>10671</v>
      </c>
      <c r="S791" s="141"/>
      <c r="T791" s="141"/>
      <c r="U791" s="141"/>
      <c r="V791" s="141"/>
      <c r="W791" s="139" t="s">
        <v>4075</v>
      </c>
      <c r="X791" s="141" t="s">
        <v>25</v>
      </c>
      <c r="Y791" s="141" t="s">
        <v>27</v>
      </c>
      <c r="Z791" s="141" t="s">
        <v>4</v>
      </c>
      <c r="AA791" s="141" t="s">
        <v>34</v>
      </c>
      <c r="AB791" s="141"/>
      <c r="AC791" s="139" t="s">
        <v>18050</v>
      </c>
      <c r="AD791" s="380"/>
      <c r="AE791" s="139" t="s">
        <v>102</v>
      </c>
      <c r="AF791" s="139" t="s">
        <v>13071</v>
      </c>
      <c r="AG791" s="139" t="s">
        <v>102</v>
      </c>
      <c r="AH791" s="139" t="s">
        <v>1378</v>
      </c>
      <c r="AI791" s="139"/>
      <c r="AJ791" s="139"/>
      <c r="AK791" s="139"/>
      <c r="AL791" s="139"/>
      <c r="AM791" s="141"/>
      <c r="AN791" s="141" t="s">
        <v>8</v>
      </c>
      <c r="AO791" s="139" t="s">
        <v>1614</v>
      </c>
      <c r="AP791" s="139" t="s">
        <v>6</v>
      </c>
      <c r="AQ791" s="139"/>
      <c r="AR791" s="381"/>
      <c r="AS791" s="139" t="s">
        <v>4075</v>
      </c>
      <c r="AT791" s="141" t="s">
        <v>1404</v>
      </c>
      <c r="AU791" s="141"/>
      <c r="AV791" s="383"/>
      <c r="AW791" s="385"/>
      <c r="AX791" s="139"/>
      <c r="AY791" t="s">
        <v>18760</v>
      </c>
      <c r="AZ791">
        <v>21000</v>
      </c>
      <c r="BA791" s="381"/>
      <c r="BB791" s="139" t="s">
        <v>17</v>
      </c>
      <c r="BC791" s="166"/>
      <c r="BD791" s="166"/>
      <c r="BE791" s="166"/>
      <c r="BF791" s="166"/>
      <c r="BG791" s="166"/>
      <c r="BH791" s="308"/>
      <c r="BI791" s="308"/>
      <c r="BJ791" s="141" t="s">
        <v>26</v>
      </c>
      <c r="BK791" s="141" t="s">
        <v>26</v>
      </c>
      <c r="BL791" s="141"/>
      <c r="BM791" s="141"/>
      <c r="BN791" s="139" t="s">
        <v>4075</v>
      </c>
      <c r="BQ791" s="141"/>
      <c r="BV791" s="141"/>
      <c r="BX791" s="141"/>
      <c r="BY791" s="141"/>
      <c r="BZ791" s="141"/>
      <c r="CA791" s="141"/>
      <c r="CB791" s="141"/>
      <c r="CC791" s="141"/>
      <c r="CD791" s="141"/>
      <c r="CE791" s="141"/>
      <c r="CF791" s="141"/>
      <c r="CG791" s="141"/>
    </row>
    <row r="792" spans="1:85" x14ac:dyDescent="0.35">
      <c r="A792" s="155" t="s">
        <v>10667</v>
      </c>
      <c r="B792" s="139" t="s">
        <v>4075</v>
      </c>
      <c r="C792" s="18">
        <v>42510</v>
      </c>
      <c r="D792" s="144">
        <v>0.86319444444444449</v>
      </c>
      <c r="E792" s="141" t="s">
        <v>3268</v>
      </c>
      <c r="F792" s="141">
        <v>2</v>
      </c>
      <c r="G792" s="141" t="s">
        <v>4009</v>
      </c>
      <c r="H792" s="141">
        <v>2016</v>
      </c>
      <c r="I792" s="18"/>
      <c r="J792" s="144"/>
      <c r="K792" s="378"/>
      <c r="L792" s="139" t="s">
        <v>4075</v>
      </c>
      <c r="M792" s="141"/>
      <c r="N792" s="248"/>
      <c r="O792" s="141" t="s">
        <v>26</v>
      </c>
      <c r="P792" s="141"/>
      <c r="Q792" s="141" t="s">
        <v>10668</v>
      </c>
      <c r="R792" s="141"/>
      <c r="S792" s="141"/>
      <c r="T792" s="141"/>
      <c r="U792" s="141"/>
      <c r="V792" s="141"/>
      <c r="W792" s="139" t="s">
        <v>4075</v>
      </c>
      <c r="X792" s="141" t="s">
        <v>25</v>
      </c>
      <c r="Y792" s="141" t="s">
        <v>27</v>
      </c>
      <c r="Z792" s="141" t="s">
        <v>4</v>
      </c>
      <c r="AA792" s="141" t="s">
        <v>34</v>
      </c>
      <c r="AB792" s="141"/>
      <c r="AC792" s="139" t="s">
        <v>18050</v>
      </c>
      <c r="AD792" s="380"/>
      <c r="AE792" s="139" t="s">
        <v>102</v>
      </c>
      <c r="AF792" s="139" t="s">
        <v>13071</v>
      </c>
      <c r="AG792" s="139" t="s">
        <v>102</v>
      </c>
      <c r="AH792" s="139" t="s">
        <v>1378</v>
      </c>
      <c r="AI792" s="139"/>
      <c r="AJ792" s="139"/>
      <c r="AK792" s="139"/>
      <c r="AL792" s="139"/>
      <c r="AM792" s="141" t="s">
        <v>1527</v>
      </c>
      <c r="AN792" s="141" t="s">
        <v>8</v>
      </c>
      <c r="AO792" s="139" t="s">
        <v>1477</v>
      </c>
      <c r="AP792" s="139" t="s">
        <v>6</v>
      </c>
      <c r="AQ792" s="139"/>
      <c r="AR792" s="381"/>
      <c r="AS792" s="139" t="s">
        <v>4075</v>
      </c>
      <c r="AT792" s="141" t="s">
        <v>1404</v>
      </c>
      <c r="AU792" s="141"/>
      <c r="AV792" s="383"/>
      <c r="AW792" s="385"/>
      <c r="AX792" s="139"/>
      <c r="AY792" t="s">
        <v>18482</v>
      </c>
      <c r="BA792" s="381"/>
      <c r="BB792" s="139" t="s">
        <v>17</v>
      </c>
      <c r="BC792" s="166"/>
      <c r="BD792" s="166"/>
      <c r="BE792" s="166"/>
      <c r="BF792" s="166"/>
      <c r="BG792" s="166"/>
      <c r="BH792" s="308"/>
      <c r="BI792" s="308"/>
      <c r="BJ792" s="141" t="s">
        <v>26</v>
      </c>
      <c r="BK792" s="141" t="s">
        <v>26</v>
      </c>
      <c r="BL792" s="141"/>
      <c r="BM792" s="141"/>
      <c r="BN792" s="139" t="s">
        <v>4075</v>
      </c>
      <c r="BQ792" s="141"/>
      <c r="BV792" s="141"/>
      <c r="BX792" s="141"/>
      <c r="BY792" s="141"/>
      <c r="BZ792" s="141"/>
      <c r="CA792" s="141"/>
      <c r="CB792" s="141"/>
      <c r="CC792" s="141"/>
      <c r="CD792" s="141"/>
      <c r="CE792" s="141"/>
      <c r="CF792" s="141"/>
      <c r="CG792" s="141"/>
    </row>
    <row r="793" spans="1:85" x14ac:dyDescent="0.35">
      <c r="A793" s="155" t="s">
        <v>10674</v>
      </c>
      <c r="B793" s="139" t="s">
        <v>4075</v>
      </c>
      <c r="C793" s="18">
        <v>42510</v>
      </c>
      <c r="D793" s="144">
        <v>0.62569444444444444</v>
      </c>
      <c r="E793" s="141" t="s">
        <v>3268</v>
      </c>
      <c r="F793" s="141">
        <v>2</v>
      </c>
      <c r="G793" s="141" t="s">
        <v>4009</v>
      </c>
      <c r="H793" s="141">
        <v>2016</v>
      </c>
      <c r="I793" s="18">
        <v>42510</v>
      </c>
      <c r="J793" s="144">
        <v>0.62569444444444444</v>
      </c>
      <c r="K793" s="378"/>
      <c r="L793" s="139" t="s">
        <v>4075</v>
      </c>
      <c r="M793" s="141"/>
      <c r="N793" s="248"/>
      <c r="O793" s="141" t="s">
        <v>26</v>
      </c>
      <c r="P793" s="141"/>
      <c r="Q793" s="141" t="s">
        <v>10675</v>
      </c>
      <c r="R793" s="141" t="s">
        <v>10676</v>
      </c>
      <c r="S793" s="141"/>
      <c r="T793" s="141"/>
      <c r="U793" s="141">
        <v>111653947</v>
      </c>
      <c r="V793" s="141"/>
      <c r="W793" s="139" t="s">
        <v>4075</v>
      </c>
      <c r="X793" s="141" t="s">
        <v>25</v>
      </c>
      <c r="Y793" s="141" t="s">
        <v>27</v>
      </c>
      <c r="Z793" s="141" t="s">
        <v>4</v>
      </c>
      <c r="AA793" s="141" t="s">
        <v>34</v>
      </c>
      <c r="AB793" s="141"/>
      <c r="AC793" s="139" t="s">
        <v>18050</v>
      </c>
      <c r="AD793" s="380"/>
      <c r="AE793" s="139" t="s">
        <v>4</v>
      </c>
      <c r="AF793" s="139" t="s">
        <v>13073</v>
      </c>
      <c r="AG793" s="139" t="s">
        <v>4</v>
      </c>
      <c r="AH793" s="139" t="s">
        <v>1378</v>
      </c>
      <c r="AI793" s="139" t="s">
        <v>15678</v>
      </c>
      <c r="AJ793" s="139"/>
      <c r="AK793" s="139" t="s">
        <v>15678</v>
      </c>
      <c r="AL793" s="139" t="s">
        <v>7</v>
      </c>
      <c r="AM793" s="141"/>
      <c r="AN793" s="141" t="s">
        <v>8</v>
      </c>
      <c r="AO793" s="139" t="s">
        <v>1614</v>
      </c>
      <c r="AP793" s="139" t="s">
        <v>7</v>
      </c>
      <c r="AQ793" s="139"/>
      <c r="AR793" s="381"/>
      <c r="AS793" s="139" t="s">
        <v>4075</v>
      </c>
      <c r="AT793" s="141" t="s">
        <v>43</v>
      </c>
      <c r="AU793" s="141">
        <v>154</v>
      </c>
      <c r="AV793" s="383"/>
      <c r="AW793" s="385"/>
      <c r="AX793" s="139"/>
      <c r="AY793" t="s">
        <v>10677</v>
      </c>
      <c r="AZ793">
        <v>12000</v>
      </c>
      <c r="BA793" s="381"/>
      <c r="BB793" s="139" t="s">
        <v>1446</v>
      </c>
      <c r="BC793" s="166"/>
      <c r="BD793" s="166"/>
      <c r="BE793" s="166"/>
      <c r="BF793" s="166"/>
      <c r="BG793" s="166"/>
      <c r="BH793" s="308"/>
      <c r="BI793" s="308"/>
      <c r="BJ793" s="141" t="s">
        <v>26</v>
      </c>
      <c r="BK793" s="141" t="s">
        <v>26</v>
      </c>
      <c r="BL793" s="141"/>
      <c r="BM793" s="141"/>
      <c r="BN793" s="139" t="s">
        <v>4075</v>
      </c>
      <c r="BQ793" s="141" t="s">
        <v>15781</v>
      </c>
      <c r="BR793" s="135" t="s">
        <v>15680</v>
      </c>
      <c r="BT793" s="135" t="s">
        <v>15347</v>
      </c>
      <c r="BU793" s="135" t="s">
        <v>3013</v>
      </c>
      <c r="BV793" s="141" t="s">
        <v>2741</v>
      </c>
      <c r="BW793" s="135" t="s">
        <v>13264</v>
      </c>
      <c r="BX793" s="141" t="s">
        <v>12</v>
      </c>
      <c r="BY793" s="141" t="s">
        <v>12</v>
      </c>
      <c r="BZ793" s="141" t="s">
        <v>26</v>
      </c>
      <c r="CA793" s="141" t="s">
        <v>1848</v>
      </c>
      <c r="CB793" s="141"/>
      <c r="CC793" s="141" t="s">
        <v>15686</v>
      </c>
      <c r="CD793" s="141" t="s">
        <v>15698</v>
      </c>
      <c r="CE793" s="141" t="s">
        <v>15450</v>
      </c>
      <c r="CF793" s="141" t="s">
        <v>15451</v>
      </c>
      <c r="CG793" s="141" t="s">
        <v>2116</v>
      </c>
    </row>
    <row r="794" spans="1:85" x14ac:dyDescent="0.35">
      <c r="A794" s="155" t="s">
        <v>10672</v>
      </c>
      <c r="B794" s="139" t="s">
        <v>4075</v>
      </c>
      <c r="C794" s="18">
        <v>42510</v>
      </c>
      <c r="D794" s="144">
        <v>0.70990740740740743</v>
      </c>
      <c r="E794" s="141" t="s">
        <v>3268</v>
      </c>
      <c r="F794" s="141">
        <v>2</v>
      </c>
      <c r="G794" s="141" t="s">
        <v>4009</v>
      </c>
      <c r="H794" s="141">
        <v>2016</v>
      </c>
      <c r="I794" s="18">
        <v>42510</v>
      </c>
      <c r="J794" s="144">
        <v>0.70972222222222225</v>
      </c>
      <c r="K794" s="378"/>
      <c r="L794" s="139" t="s">
        <v>4075</v>
      </c>
      <c r="M794" s="141" t="s">
        <v>28</v>
      </c>
      <c r="N794" s="248">
        <v>44247</v>
      </c>
      <c r="O794" s="141" t="s">
        <v>25</v>
      </c>
      <c r="P794" s="141"/>
      <c r="Q794" s="141" t="s">
        <v>10673</v>
      </c>
      <c r="R794" s="141" t="s">
        <v>1944</v>
      </c>
      <c r="S794" s="141"/>
      <c r="T794" s="141" t="s">
        <v>17094</v>
      </c>
      <c r="U794" s="141">
        <v>111653969</v>
      </c>
      <c r="V794" s="141"/>
      <c r="W794" s="139" t="s">
        <v>4075</v>
      </c>
      <c r="X794" s="141" t="s">
        <v>25</v>
      </c>
      <c r="Y794" s="141" t="s">
        <v>27</v>
      </c>
      <c r="Z794" s="141"/>
      <c r="AA794" s="141" t="s">
        <v>34</v>
      </c>
      <c r="AB794" s="141"/>
      <c r="AC794" s="139" t="s">
        <v>18049</v>
      </c>
      <c r="AD794" s="380"/>
      <c r="AE794" s="139" t="s">
        <v>4</v>
      </c>
      <c r="AF794" s="139" t="s">
        <v>13073</v>
      </c>
      <c r="AG794" s="139" t="s">
        <v>4</v>
      </c>
      <c r="AH794" s="139" t="s">
        <v>1380</v>
      </c>
      <c r="AI794" s="139" t="s">
        <v>15678</v>
      </c>
      <c r="AJ794" s="139"/>
      <c r="AK794" s="139" t="s">
        <v>15678</v>
      </c>
      <c r="AL794" s="139" t="s">
        <v>7</v>
      </c>
      <c r="AM794" s="141" t="s">
        <v>15</v>
      </c>
      <c r="AN794" s="141" t="s">
        <v>8</v>
      </c>
      <c r="AO794" s="139"/>
      <c r="AP794" s="139" t="s">
        <v>7</v>
      </c>
      <c r="AQ794" s="139"/>
      <c r="AR794" s="381"/>
      <c r="AS794" s="139" t="s">
        <v>4075</v>
      </c>
      <c r="AT794" s="141" t="s">
        <v>1404</v>
      </c>
      <c r="AU794" s="141"/>
      <c r="AV794" s="383"/>
      <c r="AW794" s="385"/>
      <c r="AX794" s="139" t="s">
        <v>82</v>
      </c>
      <c r="AY794" t="s">
        <v>18761</v>
      </c>
      <c r="BA794" s="381"/>
      <c r="BB794" s="139" t="s">
        <v>17</v>
      </c>
      <c r="BC794" s="166"/>
      <c r="BD794" s="166"/>
      <c r="BE794" s="166"/>
      <c r="BF794" s="166"/>
      <c r="BG794" s="166"/>
      <c r="BH794" s="308"/>
      <c r="BI794" s="308"/>
      <c r="BJ794" s="141" t="s">
        <v>26</v>
      </c>
      <c r="BK794" s="141" t="s">
        <v>26</v>
      </c>
      <c r="BL794" s="141"/>
      <c r="BM794" s="141"/>
      <c r="BN794" s="139" t="s">
        <v>4075</v>
      </c>
      <c r="BQ794" s="141"/>
      <c r="BV794" s="141"/>
      <c r="BX794" s="141"/>
      <c r="BY794" s="141"/>
      <c r="BZ794" s="141"/>
      <c r="CA794" s="141"/>
      <c r="CB794" s="141"/>
      <c r="CC794" s="141"/>
      <c r="CD794" s="141"/>
      <c r="CE794" s="141"/>
      <c r="CF794" s="141"/>
      <c r="CG794" s="141"/>
    </row>
    <row r="795" spans="1:85" x14ac:dyDescent="0.35">
      <c r="A795" s="155" t="s">
        <v>10666</v>
      </c>
      <c r="B795" s="139" t="s">
        <v>4075</v>
      </c>
      <c r="C795" s="18">
        <v>42511</v>
      </c>
      <c r="D795" s="144">
        <v>0.73888888888888893</v>
      </c>
      <c r="E795" s="141" t="s">
        <v>3268</v>
      </c>
      <c r="F795" s="141">
        <v>2</v>
      </c>
      <c r="G795" s="141" t="s">
        <v>4009</v>
      </c>
      <c r="H795" s="141">
        <v>2016</v>
      </c>
      <c r="I795" s="18"/>
      <c r="J795" s="144"/>
      <c r="K795" s="378"/>
      <c r="L795" s="139" t="s">
        <v>4075</v>
      </c>
      <c r="M795" s="141"/>
      <c r="N795" s="248"/>
      <c r="O795" s="141" t="s">
        <v>26</v>
      </c>
      <c r="P795" s="141"/>
      <c r="Q795" s="141"/>
      <c r="R795" s="141"/>
      <c r="S795" s="141"/>
      <c r="T795" s="141" t="s">
        <v>18217</v>
      </c>
      <c r="U795" s="141"/>
      <c r="V795" s="141"/>
      <c r="W795" s="139" t="s">
        <v>4075</v>
      </c>
      <c r="X795" s="141" t="s">
        <v>25</v>
      </c>
      <c r="Y795" s="141" t="s">
        <v>27</v>
      </c>
      <c r="Z795" s="141" t="s">
        <v>4</v>
      </c>
      <c r="AA795" s="141" t="s">
        <v>34</v>
      </c>
      <c r="AB795" s="141"/>
      <c r="AC795" s="139" t="s">
        <v>18047</v>
      </c>
      <c r="AD795" s="380"/>
      <c r="AE795" s="139" t="s">
        <v>102</v>
      </c>
      <c r="AF795" s="139" t="s">
        <v>13083</v>
      </c>
      <c r="AG795" s="139" t="s">
        <v>102</v>
      </c>
      <c r="AH795" s="139" t="s">
        <v>1378</v>
      </c>
      <c r="AI795" s="139" t="s">
        <v>90</v>
      </c>
      <c r="AJ795" s="139" t="s">
        <v>90</v>
      </c>
      <c r="AK795" s="139"/>
      <c r="AL795" s="139"/>
      <c r="AM795" s="141"/>
      <c r="AN795" s="141" t="s">
        <v>8</v>
      </c>
      <c r="AO795" s="139" t="s">
        <v>1477</v>
      </c>
      <c r="AP795" s="139" t="s">
        <v>13</v>
      </c>
      <c r="AQ795" s="139"/>
      <c r="AR795" s="381"/>
      <c r="AS795" s="139" t="s">
        <v>4075</v>
      </c>
      <c r="AT795" s="141" t="s">
        <v>1404</v>
      </c>
      <c r="AU795" s="141"/>
      <c r="AV795" s="383"/>
      <c r="AW795" s="385"/>
      <c r="AX795" s="139"/>
      <c r="AY795" t="s">
        <v>18545</v>
      </c>
      <c r="AZ795">
        <v>12000</v>
      </c>
      <c r="BA795" s="381"/>
      <c r="BB795" s="139" t="s">
        <v>1444</v>
      </c>
      <c r="BC795" s="166"/>
      <c r="BD795" s="166"/>
      <c r="BE795" s="166"/>
      <c r="BF795" s="166"/>
      <c r="BG795" s="166"/>
      <c r="BH795" s="308"/>
      <c r="BI795" s="308"/>
      <c r="BJ795" s="141" t="s">
        <v>26</v>
      </c>
      <c r="BK795" s="141" t="s">
        <v>26</v>
      </c>
      <c r="BL795" s="141"/>
      <c r="BM795" s="141"/>
      <c r="BN795" s="139" t="s">
        <v>4075</v>
      </c>
      <c r="BQ795" s="141"/>
      <c r="BV795" s="141"/>
      <c r="BX795" s="141"/>
      <c r="BY795" s="141"/>
      <c r="BZ795" s="141"/>
      <c r="CA795" s="141"/>
      <c r="CB795" s="141"/>
      <c r="CC795" s="141"/>
      <c r="CD795" s="141"/>
      <c r="CE795" s="141"/>
      <c r="CF795" s="141"/>
      <c r="CG795" s="141"/>
    </row>
    <row r="796" spans="1:85" x14ac:dyDescent="0.35">
      <c r="A796" s="155" t="s">
        <v>10660</v>
      </c>
      <c r="B796" s="139" t="s">
        <v>4075</v>
      </c>
      <c r="C796" s="18">
        <v>42513</v>
      </c>
      <c r="D796" s="144">
        <v>0.67222222222222228</v>
      </c>
      <c r="E796" s="141" t="s">
        <v>13260</v>
      </c>
      <c r="F796" s="141">
        <v>2</v>
      </c>
      <c r="G796" s="141" t="s">
        <v>4009</v>
      </c>
      <c r="H796" s="141">
        <v>2016</v>
      </c>
      <c r="I796" s="18">
        <v>42513</v>
      </c>
      <c r="J796" s="144">
        <v>0.67222222222222228</v>
      </c>
      <c r="K796" s="378"/>
      <c r="L796" s="139" t="s">
        <v>4075</v>
      </c>
      <c r="M796" s="141"/>
      <c r="N796" s="248"/>
      <c r="O796" s="141" t="s">
        <v>26</v>
      </c>
      <c r="P796" s="141"/>
      <c r="Q796" s="141" t="s">
        <v>10661</v>
      </c>
      <c r="R796" s="141" t="s">
        <v>10662</v>
      </c>
      <c r="S796" s="141"/>
      <c r="T796" s="141"/>
      <c r="U796" s="141">
        <v>111657228</v>
      </c>
      <c r="V796" s="141"/>
      <c r="W796" s="139" t="s">
        <v>4075</v>
      </c>
      <c r="X796" s="141" t="s">
        <v>25</v>
      </c>
      <c r="Y796" s="141" t="s">
        <v>27</v>
      </c>
      <c r="Z796" s="141" t="s">
        <v>4</v>
      </c>
      <c r="AA796" s="141" t="s">
        <v>34</v>
      </c>
      <c r="AB796" s="141"/>
      <c r="AC796" s="139" t="s">
        <v>18047</v>
      </c>
      <c r="AD796" s="380"/>
      <c r="AE796" s="139" t="s">
        <v>103</v>
      </c>
      <c r="AF796" s="139" t="s">
        <v>13069</v>
      </c>
      <c r="AG796" s="139" t="s">
        <v>103</v>
      </c>
      <c r="AH796" s="139" t="s">
        <v>1378</v>
      </c>
      <c r="AI796" s="139" t="s">
        <v>7399</v>
      </c>
      <c r="AJ796" s="139"/>
      <c r="AK796" s="139" t="s">
        <v>7399</v>
      </c>
      <c r="AL796" s="139" t="s">
        <v>7</v>
      </c>
      <c r="AM796" s="141" t="s">
        <v>1527</v>
      </c>
      <c r="AN796" s="141" t="s">
        <v>8</v>
      </c>
      <c r="AO796" s="139" t="s">
        <v>1614</v>
      </c>
      <c r="AP796" s="139" t="s">
        <v>7</v>
      </c>
      <c r="AQ796" s="139"/>
      <c r="AR796" s="381"/>
      <c r="AS796" s="139" t="s">
        <v>4075</v>
      </c>
      <c r="AT796" s="141" t="s">
        <v>1404</v>
      </c>
      <c r="AU796" s="141"/>
      <c r="AV796" s="383"/>
      <c r="AW796" s="385"/>
      <c r="AX796" s="139"/>
      <c r="AY796" t="s">
        <v>18762</v>
      </c>
      <c r="AZ796">
        <v>12000</v>
      </c>
      <c r="BA796" s="381"/>
      <c r="BB796" s="139" t="s">
        <v>17</v>
      </c>
      <c r="BC796" s="166"/>
      <c r="BD796" s="166"/>
      <c r="BE796" s="166"/>
      <c r="BF796" s="166"/>
      <c r="BG796" s="166"/>
      <c r="BH796" s="308"/>
      <c r="BI796" s="308"/>
      <c r="BJ796" s="141" t="s">
        <v>26</v>
      </c>
      <c r="BK796" s="141" t="s">
        <v>26</v>
      </c>
      <c r="BL796" s="141"/>
      <c r="BM796" s="141"/>
      <c r="BN796" s="139" t="s">
        <v>4075</v>
      </c>
      <c r="BQ796" s="141"/>
      <c r="BV796" s="141"/>
      <c r="BX796" s="141"/>
      <c r="BY796" s="141"/>
      <c r="BZ796" s="141"/>
      <c r="CA796" s="141"/>
      <c r="CB796" s="141"/>
      <c r="CC796" s="141"/>
      <c r="CD796" s="141"/>
      <c r="CE796" s="141"/>
      <c r="CF796" s="141"/>
      <c r="CG796" s="141"/>
    </row>
    <row r="797" spans="1:85" x14ac:dyDescent="0.35">
      <c r="A797" s="155" t="s">
        <v>10663</v>
      </c>
      <c r="B797" s="139" t="s">
        <v>4075</v>
      </c>
      <c r="C797" s="18">
        <v>42513</v>
      </c>
      <c r="D797" s="144">
        <v>0.53611111111111109</v>
      </c>
      <c r="E797" s="141" t="s">
        <v>13260</v>
      </c>
      <c r="F797" s="141">
        <v>2</v>
      </c>
      <c r="G797" s="141" t="s">
        <v>4009</v>
      </c>
      <c r="H797" s="141">
        <v>2016</v>
      </c>
      <c r="I797" s="18">
        <v>42513</v>
      </c>
      <c r="J797" s="144">
        <v>0.53611111111111109</v>
      </c>
      <c r="K797" s="378"/>
      <c r="L797" s="139" t="s">
        <v>4075</v>
      </c>
      <c r="M797" s="141"/>
      <c r="N797" s="248"/>
      <c r="O797" s="141" t="s">
        <v>26</v>
      </c>
      <c r="P797" s="141"/>
      <c r="Q797" s="141" t="s">
        <v>10664</v>
      </c>
      <c r="R797" s="141" t="s">
        <v>10665</v>
      </c>
      <c r="S797" s="141"/>
      <c r="T797" s="141"/>
      <c r="U797" s="141"/>
      <c r="V797" s="141"/>
      <c r="W797" s="139" t="s">
        <v>4075</v>
      </c>
      <c r="X797" s="141" t="s">
        <v>25</v>
      </c>
      <c r="Y797" s="141" t="s">
        <v>27</v>
      </c>
      <c r="Z797" s="141" t="s">
        <v>4</v>
      </c>
      <c r="AA797" s="141" t="s">
        <v>34</v>
      </c>
      <c r="AB797" s="141"/>
      <c r="AC797" s="139" t="s">
        <v>18049</v>
      </c>
      <c r="AD797" s="380"/>
      <c r="AE797" s="139" t="s">
        <v>102</v>
      </c>
      <c r="AF797" s="139" t="s">
        <v>13068</v>
      </c>
      <c r="AG797" s="139" t="s">
        <v>102</v>
      </c>
      <c r="AH797" s="139" t="s">
        <v>1378</v>
      </c>
      <c r="AI797" s="139" t="s">
        <v>7</v>
      </c>
      <c r="AJ797" s="139" t="s">
        <v>7</v>
      </c>
      <c r="AK797" s="139"/>
      <c r="AL797" s="139"/>
      <c r="AM797" s="141"/>
      <c r="AN797" s="141" t="s">
        <v>8</v>
      </c>
      <c r="AO797" s="139" t="s">
        <v>1614</v>
      </c>
      <c r="AP797" s="139" t="s">
        <v>7</v>
      </c>
      <c r="AQ797" s="139"/>
      <c r="AR797" s="381"/>
      <c r="AS797" s="139" t="s">
        <v>4075</v>
      </c>
      <c r="AT797" s="141" t="s">
        <v>1404</v>
      </c>
      <c r="AU797" s="141"/>
      <c r="AV797" s="383"/>
      <c r="AW797" s="385"/>
      <c r="AX797" s="139"/>
      <c r="AY797" t="s">
        <v>18592</v>
      </c>
      <c r="AZ797">
        <v>12000</v>
      </c>
      <c r="BA797" s="381"/>
      <c r="BB797" s="139" t="s">
        <v>1444</v>
      </c>
      <c r="BC797" s="166"/>
      <c r="BD797" s="166"/>
      <c r="BE797" s="166"/>
      <c r="BF797" s="166"/>
      <c r="BG797" s="166"/>
      <c r="BH797" s="308"/>
      <c r="BI797" s="308"/>
      <c r="BJ797" s="141" t="s">
        <v>26</v>
      </c>
      <c r="BK797" s="141" t="s">
        <v>26</v>
      </c>
      <c r="BL797" s="141"/>
      <c r="BM797" s="141"/>
      <c r="BN797" s="139" t="s">
        <v>4075</v>
      </c>
      <c r="BQ797" s="141"/>
      <c r="BV797" s="141"/>
      <c r="BX797" s="141"/>
      <c r="BY797" s="141"/>
      <c r="BZ797" s="141"/>
      <c r="CA797" s="141"/>
      <c r="CB797" s="141"/>
      <c r="CC797" s="141"/>
      <c r="CD797" s="141"/>
      <c r="CE797" s="141"/>
      <c r="CF797" s="141"/>
      <c r="CG797" s="141"/>
    </row>
    <row r="798" spans="1:85" x14ac:dyDescent="0.35">
      <c r="A798" s="155" t="s">
        <v>10657</v>
      </c>
      <c r="B798" s="139" t="s">
        <v>4075</v>
      </c>
      <c r="C798" s="18">
        <v>42514</v>
      </c>
      <c r="D798" s="144">
        <v>0.52500000000000002</v>
      </c>
      <c r="E798" s="141" t="s">
        <v>13260</v>
      </c>
      <c r="F798" s="141">
        <v>2</v>
      </c>
      <c r="G798" s="141" t="s">
        <v>4009</v>
      </c>
      <c r="H798" s="141">
        <v>2016</v>
      </c>
      <c r="I798" s="18">
        <v>42514</v>
      </c>
      <c r="J798" s="144">
        <v>0.52500000000000002</v>
      </c>
      <c r="K798" s="378"/>
      <c r="L798" s="139" t="s">
        <v>4075</v>
      </c>
      <c r="M798" s="141"/>
      <c r="N798" s="248"/>
      <c r="O798" s="141" t="s">
        <v>26</v>
      </c>
      <c r="P798" s="141"/>
      <c r="Q798" s="141" t="s">
        <v>10658</v>
      </c>
      <c r="R798" s="141" t="s">
        <v>10659</v>
      </c>
      <c r="S798" s="141"/>
      <c r="T798" s="141"/>
      <c r="U798" s="141"/>
      <c r="V798" s="141"/>
      <c r="W798" s="139" t="s">
        <v>4075</v>
      </c>
      <c r="X798" s="141" t="s">
        <v>25</v>
      </c>
      <c r="Y798" s="141" t="s">
        <v>27</v>
      </c>
      <c r="Z798" s="141" t="s">
        <v>4</v>
      </c>
      <c r="AA798" s="141" t="s">
        <v>34</v>
      </c>
      <c r="AB798" s="141"/>
      <c r="AC798" s="139" t="s">
        <v>18049</v>
      </c>
      <c r="AD798" s="380"/>
      <c r="AE798" s="139" t="s">
        <v>103</v>
      </c>
      <c r="AF798" s="139" t="s">
        <v>13075</v>
      </c>
      <c r="AG798" s="139" t="s">
        <v>103</v>
      </c>
      <c r="AH798" s="139" t="s">
        <v>1378</v>
      </c>
      <c r="AI798" s="139" t="s">
        <v>7340</v>
      </c>
      <c r="AJ798" s="139"/>
      <c r="AK798" s="139" t="s">
        <v>7340</v>
      </c>
      <c r="AL798" s="139" t="s">
        <v>1408</v>
      </c>
      <c r="AM798" s="141"/>
      <c r="AN798" s="141" t="s">
        <v>8</v>
      </c>
      <c r="AO798" s="139" t="s">
        <v>1614</v>
      </c>
      <c r="AP798" s="139" t="s">
        <v>7</v>
      </c>
      <c r="AQ798" s="139"/>
      <c r="AR798" s="381"/>
      <c r="AS798" s="139" t="s">
        <v>4075</v>
      </c>
      <c r="AT798" s="141" t="s">
        <v>43</v>
      </c>
      <c r="AU798" s="141">
        <v>320</v>
      </c>
      <c r="AV798" s="383"/>
      <c r="AW798" s="385"/>
      <c r="AX798" s="139"/>
      <c r="AY798" t="s">
        <v>18358</v>
      </c>
      <c r="AZ798">
        <v>12000</v>
      </c>
      <c r="BA798" s="381"/>
      <c r="BB798" s="139" t="s">
        <v>17</v>
      </c>
      <c r="BC798" s="166"/>
      <c r="BD798" s="166"/>
      <c r="BE798" s="166"/>
      <c r="BF798" s="166"/>
      <c r="BG798" s="166"/>
      <c r="BH798" s="308"/>
      <c r="BI798" s="308"/>
      <c r="BJ798" s="141" t="s">
        <v>26</v>
      </c>
      <c r="BK798" s="141" t="s">
        <v>26</v>
      </c>
      <c r="BL798" s="141"/>
      <c r="BM798" s="141"/>
      <c r="BN798" s="139" t="s">
        <v>4075</v>
      </c>
      <c r="BQ798" s="141"/>
      <c r="BV798" s="141"/>
      <c r="BX798" s="141"/>
      <c r="BY798" s="141"/>
      <c r="BZ798" s="141"/>
      <c r="CA798" s="141"/>
      <c r="CB798" s="141"/>
      <c r="CC798" s="141"/>
      <c r="CD798" s="141"/>
      <c r="CE798" s="141"/>
      <c r="CF798" s="141"/>
      <c r="CG798" s="141"/>
    </row>
    <row r="799" spans="1:85" x14ac:dyDescent="0.35">
      <c r="A799" s="155" t="s">
        <v>10654</v>
      </c>
      <c r="B799" s="139" t="s">
        <v>4075</v>
      </c>
      <c r="C799" s="18">
        <v>42516</v>
      </c>
      <c r="D799" s="144">
        <v>0.73750000000000004</v>
      </c>
      <c r="E799" s="141" t="s">
        <v>13260</v>
      </c>
      <c r="F799" s="141">
        <v>2</v>
      </c>
      <c r="G799" s="141" t="s">
        <v>4009</v>
      </c>
      <c r="H799" s="141">
        <v>2016</v>
      </c>
      <c r="I799" s="18">
        <v>42516</v>
      </c>
      <c r="J799" s="144">
        <v>0.73750000000000004</v>
      </c>
      <c r="K799" s="378"/>
      <c r="L799" s="139" t="s">
        <v>4075</v>
      </c>
      <c r="M799" s="141"/>
      <c r="N799" s="248"/>
      <c r="O799" s="141" t="s">
        <v>26</v>
      </c>
      <c r="P799" s="141"/>
      <c r="Q799" s="141" t="s">
        <v>10655</v>
      </c>
      <c r="R799" s="141" t="s">
        <v>10656</v>
      </c>
      <c r="S799" s="141"/>
      <c r="T799" s="141"/>
      <c r="U799" s="141"/>
      <c r="V799" s="141"/>
      <c r="W799" s="139" t="s">
        <v>4075</v>
      </c>
      <c r="X799" s="141" t="s">
        <v>25</v>
      </c>
      <c r="Y799" s="141" t="s">
        <v>27</v>
      </c>
      <c r="Z799" s="141" t="s">
        <v>4</v>
      </c>
      <c r="AA799" s="141" t="s">
        <v>34</v>
      </c>
      <c r="AB799" s="141"/>
      <c r="AC799" s="139" t="s">
        <v>18050</v>
      </c>
      <c r="AD799" s="380"/>
      <c r="AE799" s="139" t="s">
        <v>102</v>
      </c>
      <c r="AF799" s="139" t="s">
        <v>13086</v>
      </c>
      <c r="AG799" s="139" t="s">
        <v>102</v>
      </c>
      <c r="AH799" s="139" t="s">
        <v>1378</v>
      </c>
      <c r="AI799" s="139" t="s">
        <v>1406</v>
      </c>
      <c r="AJ799" s="139" t="s">
        <v>1406</v>
      </c>
      <c r="AK799" s="139"/>
      <c r="AL799" s="139"/>
      <c r="AM799" s="141"/>
      <c r="AN799" s="141" t="s">
        <v>8</v>
      </c>
      <c r="AO799" s="139" t="s">
        <v>1614</v>
      </c>
      <c r="AP799" s="139" t="s">
        <v>7</v>
      </c>
      <c r="AQ799" s="139"/>
      <c r="AR799" s="381"/>
      <c r="AS799" s="139" t="s">
        <v>4075</v>
      </c>
      <c r="AT799" s="141" t="s">
        <v>1404</v>
      </c>
      <c r="AU799" s="141"/>
      <c r="AV799" s="383"/>
      <c r="AW799" s="385"/>
      <c r="AX799" s="139"/>
      <c r="AY799" t="s">
        <v>18750</v>
      </c>
      <c r="AZ799">
        <v>12000</v>
      </c>
      <c r="BA799" s="381"/>
      <c r="BB799" s="139" t="s">
        <v>3685</v>
      </c>
      <c r="BC799" s="166"/>
      <c r="BD799" s="166"/>
      <c r="BE799" s="166"/>
      <c r="BF799" s="166"/>
      <c r="BG799" s="166"/>
      <c r="BH799" s="308"/>
      <c r="BI799" s="308"/>
      <c r="BJ799" s="141" t="s">
        <v>26</v>
      </c>
      <c r="BK799" s="141" t="s">
        <v>26</v>
      </c>
      <c r="BL799" s="141"/>
      <c r="BM799" s="141"/>
      <c r="BN799" s="139" t="s">
        <v>4075</v>
      </c>
      <c r="BQ799" s="141"/>
      <c r="BV799" s="141"/>
      <c r="BX799" s="141"/>
      <c r="BY799" s="141"/>
      <c r="BZ799" s="141"/>
      <c r="CA799" s="141"/>
      <c r="CB799" s="141"/>
      <c r="CC799" s="141"/>
      <c r="CD799" s="141"/>
      <c r="CE799" s="141"/>
      <c r="CF799" s="141"/>
      <c r="CG799" s="141"/>
    </row>
    <row r="800" spans="1:85" x14ac:dyDescent="0.35">
      <c r="A800" s="155" t="s">
        <v>10651</v>
      </c>
      <c r="B800" s="139" t="s">
        <v>4075</v>
      </c>
      <c r="C800" s="18">
        <v>42517</v>
      </c>
      <c r="D800" s="144">
        <v>0.12569444444444444</v>
      </c>
      <c r="E800" s="141" t="s">
        <v>13260</v>
      </c>
      <c r="F800" s="141">
        <v>2</v>
      </c>
      <c r="G800" s="141" t="s">
        <v>4009</v>
      </c>
      <c r="H800" s="141">
        <v>2016</v>
      </c>
      <c r="I800" s="18">
        <v>42517</v>
      </c>
      <c r="J800" s="144">
        <v>0.12569444444444444</v>
      </c>
      <c r="K800" s="378"/>
      <c r="L800" s="139" t="s">
        <v>4075</v>
      </c>
      <c r="M800" s="141"/>
      <c r="N800" s="248"/>
      <c r="O800" s="141" t="s">
        <v>26</v>
      </c>
      <c r="P800" s="141"/>
      <c r="Q800" s="141" t="s">
        <v>10652</v>
      </c>
      <c r="R800" s="141" t="s">
        <v>10653</v>
      </c>
      <c r="S800" s="141"/>
      <c r="T800" s="141"/>
      <c r="U800" s="141"/>
      <c r="V800" s="141"/>
      <c r="W800" s="139" t="s">
        <v>4075</v>
      </c>
      <c r="X800" s="141" t="s">
        <v>25</v>
      </c>
      <c r="Y800" s="141" t="s">
        <v>27</v>
      </c>
      <c r="Z800" s="141" t="s">
        <v>4</v>
      </c>
      <c r="AA800" s="141" t="s">
        <v>34</v>
      </c>
      <c r="AB800" s="141"/>
      <c r="AC800" s="139" t="s">
        <v>18049</v>
      </c>
      <c r="AD800" s="380"/>
      <c r="AE800" s="139" t="s">
        <v>102</v>
      </c>
      <c r="AF800" s="139" t="s">
        <v>13074</v>
      </c>
      <c r="AG800" s="139" t="s">
        <v>102</v>
      </c>
      <c r="AH800" s="139" t="s">
        <v>1378</v>
      </c>
      <c r="AI800" s="139" t="s">
        <v>11</v>
      </c>
      <c r="AJ800" s="139" t="s">
        <v>11</v>
      </c>
      <c r="AK800" s="139"/>
      <c r="AL800" s="139"/>
      <c r="AM800" s="141" t="s">
        <v>1527</v>
      </c>
      <c r="AN800" s="141" t="s">
        <v>8</v>
      </c>
      <c r="AO800" s="139" t="s">
        <v>1614</v>
      </c>
      <c r="AP800" s="139" t="s">
        <v>7</v>
      </c>
      <c r="AQ800" s="139"/>
      <c r="AR800" s="381"/>
      <c r="AS800" s="139" t="s">
        <v>4075</v>
      </c>
      <c r="AT800" s="141" t="s">
        <v>1404</v>
      </c>
      <c r="AU800" s="141"/>
      <c r="AV800" s="383"/>
      <c r="AW800" s="385"/>
      <c r="AX800" s="139"/>
      <c r="AY800" t="s">
        <v>18763</v>
      </c>
      <c r="AZ800">
        <v>12000</v>
      </c>
      <c r="BA800" s="381"/>
      <c r="BB800" s="139" t="s">
        <v>17</v>
      </c>
      <c r="BC800" s="166"/>
      <c r="BD800" s="166"/>
      <c r="BE800" s="166"/>
      <c r="BF800" s="166"/>
      <c r="BG800" s="166"/>
      <c r="BH800" s="308"/>
      <c r="BI800" s="308"/>
      <c r="BJ800" s="141" t="s">
        <v>26</v>
      </c>
      <c r="BK800" s="141" t="s">
        <v>26</v>
      </c>
      <c r="BL800" s="141"/>
      <c r="BM800" s="141"/>
      <c r="BN800" s="139" t="s">
        <v>4075</v>
      </c>
      <c r="BQ800" s="141"/>
      <c r="BV800" s="141"/>
      <c r="BX800" s="141"/>
      <c r="BY800" s="141"/>
      <c r="BZ800" s="141"/>
      <c r="CA800" s="141"/>
      <c r="CB800" s="141"/>
      <c r="CC800" s="141"/>
      <c r="CD800" s="141"/>
      <c r="CE800" s="141"/>
      <c r="CF800" s="141"/>
      <c r="CG800" s="141"/>
    </row>
    <row r="801" spans="1:85" x14ac:dyDescent="0.35">
      <c r="A801" s="155" t="s">
        <v>10650</v>
      </c>
      <c r="B801" s="139" t="s">
        <v>4075</v>
      </c>
      <c r="C801" s="18">
        <v>42518</v>
      </c>
      <c r="D801" s="144">
        <v>0.66180555555555554</v>
      </c>
      <c r="E801" s="141" t="s">
        <v>13260</v>
      </c>
      <c r="F801" s="141">
        <v>2</v>
      </c>
      <c r="G801" s="141" t="s">
        <v>4009</v>
      </c>
      <c r="H801" s="141">
        <v>2016</v>
      </c>
      <c r="I801" s="18"/>
      <c r="J801" s="144"/>
      <c r="K801" s="378"/>
      <c r="L801" s="139" t="s">
        <v>4075</v>
      </c>
      <c r="M801" s="141"/>
      <c r="N801" s="248"/>
      <c r="O801" s="141" t="s">
        <v>26</v>
      </c>
      <c r="P801" s="141"/>
      <c r="Q801" s="141"/>
      <c r="R801" s="141"/>
      <c r="S801" s="141"/>
      <c r="T801" s="141"/>
      <c r="U801" s="141"/>
      <c r="V801" s="141"/>
      <c r="W801" s="139" t="s">
        <v>4075</v>
      </c>
      <c r="X801" s="141" t="s">
        <v>25</v>
      </c>
      <c r="Y801" s="141" t="s">
        <v>27</v>
      </c>
      <c r="Z801" s="141" t="s">
        <v>4</v>
      </c>
      <c r="AA801" s="141" t="s">
        <v>34</v>
      </c>
      <c r="AB801" s="141"/>
      <c r="AC801" s="139" t="s">
        <v>18047</v>
      </c>
      <c r="AD801" s="380"/>
      <c r="AE801" s="139" t="s">
        <v>102</v>
      </c>
      <c r="AF801" s="139" t="s">
        <v>13084</v>
      </c>
      <c r="AG801" s="139" t="s">
        <v>102</v>
      </c>
      <c r="AH801" s="139" t="s">
        <v>1378</v>
      </c>
      <c r="AI801" s="139" t="s">
        <v>1403</v>
      </c>
      <c r="AJ801" s="139" t="s">
        <v>1403</v>
      </c>
      <c r="AK801" s="139"/>
      <c r="AL801" s="139"/>
      <c r="AM801" s="141"/>
      <c r="AN801" s="141" t="s">
        <v>8</v>
      </c>
      <c r="AO801" s="139" t="s">
        <v>1614</v>
      </c>
      <c r="AP801" s="139" t="s">
        <v>1403</v>
      </c>
      <c r="AQ801" s="139"/>
      <c r="AR801" s="381"/>
      <c r="AS801" s="139" t="s">
        <v>4075</v>
      </c>
      <c r="AT801" s="141" t="s">
        <v>1404</v>
      </c>
      <c r="AU801" s="141"/>
      <c r="AV801" s="383"/>
      <c r="AW801" s="385"/>
      <c r="AX801" s="139"/>
      <c r="AY801" t="s">
        <v>18764</v>
      </c>
      <c r="AZ801">
        <v>12000</v>
      </c>
      <c r="BA801" s="381"/>
      <c r="BB801" s="139" t="s">
        <v>1444</v>
      </c>
      <c r="BC801" s="166"/>
      <c r="BD801" s="166"/>
      <c r="BE801" s="166"/>
      <c r="BF801" s="166"/>
      <c r="BG801" s="166"/>
      <c r="BH801" s="308"/>
      <c r="BI801" s="308"/>
      <c r="BJ801" s="141" t="s">
        <v>26</v>
      </c>
      <c r="BK801" s="141" t="s">
        <v>26</v>
      </c>
      <c r="BL801" s="141"/>
      <c r="BM801" s="141"/>
      <c r="BN801" s="139" t="s">
        <v>4075</v>
      </c>
      <c r="BQ801" s="141"/>
      <c r="BV801" s="141"/>
      <c r="BX801" s="141"/>
      <c r="BY801" s="141"/>
      <c r="BZ801" s="141"/>
      <c r="CA801" s="141"/>
      <c r="CB801" s="141"/>
      <c r="CC801" s="141"/>
      <c r="CD801" s="141"/>
      <c r="CE801" s="141"/>
      <c r="CF801" s="141"/>
      <c r="CG801" s="141"/>
    </row>
    <row r="802" spans="1:85" x14ac:dyDescent="0.35">
      <c r="A802" s="155" t="s">
        <v>10645</v>
      </c>
      <c r="B802" s="139" t="s">
        <v>4075</v>
      </c>
      <c r="C802" s="18">
        <v>42519</v>
      </c>
      <c r="D802" s="144">
        <v>0.76944444444444449</v>
      </c>
      <c r="E802" s="141" t="s">
        <v>1946</v>
      </c>
      <c r="F802" s="141">
        <v>2</v>
      </c>
      <c r="G802" s="141" t="s">
        <v>4009</v>
      </c>
      <c r="H802" s="141">
        <v>2016</v>
      </c>
      <c r="I802" s="18">
        <v>42519</v>
      </c>
      <c r="J802" s="144">
        <v>0.76944444444444449</v>
      </c>
      <c r="K802" s="378"/>
      <c r="L802" s="139" t="s">
        <v>4075</v>
      </c>
      <c r="M802" s="141"/>
      <c r="N802" s="248"/>
      <c r="O802" s="141" t="s">
        <v>26</v>
      </c>
      <c r="P802" s="141"/>
      <c r="Q802" s="141" t="s">
        <v>10646</v>
      </c>
      <c r="R802" s="141"/>
      <c r="S802" s="141"/>
      <c r="T802" s="141"/>
      <c r="U802" s="141"/>
      <c r="V802" s="141"/>
      <c r="W802" s="139" t="s">
        <v>4075</v>
      </c>
      <c r="X802" s="141" t="s">
        <v>25</v>
      </c>
      <c r="Y802" s="141" t="s">
        <v>27</v>
      </c>
      <c r="Z802" s="141" t="s">
        <v>4</v>
      </c>
      <c r="AA802" s="141" t="s">
        <v>34</v>
      </c>
      <c r="AB802" s="141"/>
      <c r="AC802" s="139" t="s">
        <v>18049</v>
      </c>
      <c r="AD802" s="380"/>
      <c r="AE802" s="139" t="s">
        <v>102</v>
      </c>
      <c r="AF802" s="139" t="s">
        <v>13086</v>
      </c>
      <c r="AG802" s="139" t="s">
        <v>102</v>
      </c>
      <c r="AH802" s="139" t="s">
        <v>1378</v>
      </c>
      <c r="AI802" s="139" t="s">
        <v>1406</v>
      </c>
      <c r="AJ802" s="139" t="s">
        <v>1406</v>
      </c>
      <c r="AK802" s="139"/>
      <c r="AL802" s="139"/>
      <c r="AM802" s="141" t="s">
        <v>1527</v>
      </c>
      <c r="AN802" s="141" t="s">
        <v>8</v>
      </c>
      <c r="AO802" s="139" t="s">
        <v>1477</v>
      </c>
      <c r="AP802" s="139" t="s">
        <v>7</v>
      </c>
      <c r="AQ802" s="139"/>
      <c r="AR802" s="381"/>
      <c r="AS802" s="139" t="s">
        <v>4075</v>
      </c>
      <c r="AT802" s="141" t="s">
        <v>1404</v>
      </c>
      <c r="AU802" s="141"/>
      <c r="AV802" s="383"/>
      <c r="AW802" s="385"/>
      <c r="AX802" s="139"/>
      <c r="AY802" t="s">
        <v>18765</v>
      </c>
      <c r="BA802" s="381"/>
      <c r="BB802" s="139" t="s">
        <v>17</v>
      </c>
      <c r="BC802" s="166"/>
      <c r="BD802" s="166"/>
      <c r="BE802" s="166"/>
      <c r="BF802" s="166"/>
      <c r="BG802" s="166"/>
      <c r="BH802" s="308"/>
      <c r="BI802" s="308"/>
      <c r="BJ802" s="141" t="s">
        <v>26</v>
      </c>
      <c r="BK802" s="141" t="s">
        <v>26</v>
      </c>
      <c r="BL802" s="141"/>
      <c r="BM802" s="141"/>
      <c r="BN802" s="139" t="s">
        <v>4075</v>
      </c>
      <c r="BQ802" s="141"/>
      <c r="BV802" s="141"/>
      <c r="BX802" s="141"/>
      <c r="BY802" s="141"/>
      <c r="BZ802" s="141"/>
      <c r="CA802" s="141"/>
      <c r="CB802" s="141"/>
      <c r="CC802" s="141"/>
      <c r="CD802" s="141"/>
      <c r="CE802" s="141"/>
      <c r="CF802" s="141"/>
      <c r="CG802" s="141"/>
    </row>
    <row r="803" spans="1:85" x14ac:dyDescent="0.35">
      <c r="A803" s="155" t="s">
        <v>10647</v>
      </c>
      <c r="B803" s="139" t="s">
        <v>4075</v>
      </c>
      <c r="C803" s="18">
        <v>42519</v>
      </c>
      <c r="D803" s="144">
        <v>0.59652777777777777</v>
      </c>
      <c r="E803" s="141" t="s">
        <v>1946</v>
      </c>
      <c r="F803" s="141">
        <v>2</v>
      </c>
      <c r="G803" s="141" t="s">
        <v>4009</v>
      </c>
      <c r="H803" s="141">
        <v>2016</v>
      </c>
      <c r="I803" s="18">
        <v>42519</v>
      </c>
      <c r="J803" s="144">
        <v>0.59652777777777777</v>
      </c>
      <c r="K803" s="378"/>
      <c r="L803" s="139" t="s">
        <v>4075</v>
      </c>
      <c r="M803" s="141"/>
      <c r="N803" s="248"/>
      <c r="O803" s="141" t="s">
        <v>26</v>
      </c>
      <c r="P803" s="141"/>
      <c r="Q803" s="141" t="s">
        <v>10648</v>
      </c>
      <c r="R803" s="141" t="s">
        <v>10649</v>
      </c>
      <c r="S803" s="141"/>
      <c r="T803" s="141"/>
      <c r="U803" s="141">
        <v>111671013</v>
      </c>
      <c r="V803" s="141"/>
      <c r="W803" s="139" t="s">
        <v>4075</v>
      </c>
      <c r="X803" s="141" t="s">
        <v>25</v>
      </c>
      <c r="Y803" s="141" t="s">
        <v>27</v>
      </c>
      <c r="Z803" s="141" t="s">
        <v>4</v>
      </c>
      <c r="AA803" s="141" t="s">
        <v>34</v>
      </c>
      <c r="AB803" s="141"/>
      <c r="AC803" s="139" t="s">
        <v>18049</v>
      </c>
      <c r="AD803" s="380"/>
      <c r="AE803" s="139" t="s">
        <v>4</v>
      </c>
      <c r="AF803" s="139" t="s">
        <v>13073</v>
      </c>
      <c r="AG803" s="139" t="s">
        <v>4</v>
      </c>
      <c r="AH803" s="139" t="s">
        <v>1378</v>
      </c>
      <c r="AI803" s="139" t="s">
        <v>15678</v>
      </c>
      <c r="AJ803" s="139"/>
      <c r="AK803" s="139" t="s">
        <v>15678</v>
      </c>
      <c r="AL803" s="139" t="s">
        <v>7</v>
      </c>
      <c r="AM803" s="141" t="s">
        <v>15</v>
      </c>
      <c r="AN803" s="141" t="s">
        <v>8</v>
      </c>
      <c r="AO803" s="139" t="s">
        <v>1614</v>
      </c>
      <c r="AP803" s="139" t="s">
        <v>7</v>
      </c>
      <c r="AQ803" s="139"/>
      <c r="AR803" s="381"/>
      <c r="AS803" s="139" t="s">
        <v>4075</v>
      </c>
      <c r="AT803" s="141" t="s">
        <v>44</v>
      </c>
      <c r="AU803" s="141">
        <v>246</v>
      </c>
      <c r="AV803" s="383"/>
      <c r="AW803" s="385"/>
      <c r="AX803" s="139"/>
      <c r="AY803" t="s">
        <v>18359</v>
      </c>
      <c r="AZ803">
        <v>12000</v>
      </c>
      <c r="BA803" s="381"/>
      <c r="BB803" s="139" t="s">
        <v>1452</v>
      </c>
      <c r="BC803" s="166"/>
      <c r="BD803" s="166"/>
      <c r="BE803" s="166"/>
      <c r="BF803" s="166"/>
      <c r="BG803" s="166"/>
      <c r="BH803" s="308"/>
      <c r="BI803" s="308"/>
      <c r="BJ803" s="141" t="s">
        <v>26</v>
      </c>
      <c r="BK803" s="141" t="s">
        <v>26</v>
      </c>
      <c r="BL803" s="141"/>
      <c r="BM803" s="141"/>
      <c r="BN803" s="139" t="s">
        <v>4075</v>
      </c>
      <c r="BQ803" s="141" t="s">
        <v>15777</v>
      </c>
      <c r="BR803" s="135" t="s">
        <v>15700</v>
      </c>
      <c r="BT803" s="135" t="s">
        <v>15375</v>
      </c>
      <c r="BU803" s="135" t="s">
        <v>15348</v>
      </c>
      <c r="BV803" s="141" t="s">
        <v>13259</v>
      </c>
      <c r="BW803" s="135" t="s">
        <v>13274</v>
      </c>
      <c r="BX803" s="141" t="s">
        <v>15681</v>
      </c>
      <c r="BY803" s="141" t="s">
        <v>12</v>
      </c>
      <c r="BZ803" s="141" t="s">
        <v>26</v>
      </c>
      <c r="CA803" s="141" t="s">
        <v>1848</v>
      </c>
      <c r="CB803" s="141"/>
      <c r="CC803" s="141" t="s">
        <v>15720</v>
      </c>
      <c r="CD803" s="141" t="s">
        <v>15683</v>
      </c>
      <c r="CE803" s="141" t="s">
        <v>15450</v>
      </c>
      <c r="CF803" s="141" t="s">
        <v>15451</v>
      </c>
      <c r="CG803" s="141" t="s">
        <v>2003</v>
      </c>
    </row>
    <row r="804" spans="1:85" x14ac:dyDescent="0.35">
      <c r="A804" s="155" t="s">
        <v>10642</v>
      </c>
      <c r="B804" s="139" t="s">
        <v>4075</v>
      </c>
      <c r="C804" s="18">
        <v>42520</v>
      </c>
      <c r="D804" s="144">
        <v>0.85902777777777772</v>
      </c>
      <c r="E804" s="141" t="s">
        <v>1946</v>
      </c>
      <c r="F804" s="141">
        <v>2</v>
      </c>
      <c r="G804" s="141" t="s">
        <v>4009</v>
      </c>
      <c r="H804" s="141">
        <v>2016</v>
      </c>
      <c r="I804" s="18">
        <v>42520</v>
      </c>
      <c r="J804" s="144">
        <v>0.85902777777777772</v>
      </c>
      <c r="K804" s="378"/>
      <c r="L804" s="139" t="s">
        <v>4075</v>
      </c>
      <c r="M804" s="141"/>
      <c r="N804" s="248"/>
      <c r="O804" s="141" t="s">
        <v>26</v>
      </c>
      <c r="P804" s="141"/>
      <c r="Q804" s="141" t="s">
        <v>10643</v>
      </c>
      <c r="R804" s="141" t="s">
        <v>10644</v>
      </c>
      <c r="S804" s="141"/>
      <c r="T804" s="141"/>
      <c r="U804" s="141">
        <v>111671436</v>
      </c>
      <c r="V804" s="141"/>
      <c r="W804" s="139" t="s">
        <v>4075</v>
      </c>
      <c r="X804" s="141" t="s">
        <v>25</v>
      </c>
      <c r="Y804" s="141" t="s">
        <v>27</v>
      </c>
      <c r="Z804" s="141" t="s">
        <v>4</v>
      </c>
      <c r="AA804" s="141" t="s">
        <v>34</v>
      </c>
      <c r="AB804" s="141"/>
      <c r="AC804" s="139" t="s">
        <v>18047</v>
      </c>
      <c r="AD804" s="380"/>
      <c r="AE804" s="139" t="s">
        <v>102</v>
      </c>
      <c r="AF804" s="139" t="s">
        <v>13077</v>
      </c>
      <c r="AG804" s="139" t="s">
        <v>102</v>
      </c>
      <c r="AH804" s="139" t="s">
        <v>1378</v>
      </c>
      <c r="AI804" s="139" t="s">
        <v>1408</v>
      </c>
      <c r="AJ804" s="139" t="s">
        <v>1408</v>
      </c>
      <c r="AK804" s="139"/>
      <c r="AL804" s="139"/>
      <c r="AM804" s="141"/>
      <c r="AN804" s="141" t="s">
        <v>8</v>
      </c>
      <c r="AO804" s="139" t="s">
        <v>1477</v>
      </c>
      <c r="AP804" s="139" t="s">
        <v>7</v>
      </c>
      <c r="AQ804" s="139"/>
      <c r="AR804" s="381"/>
      <c r="AS804" s="139" t="s">
        <v>4075</v>
      </c>
      <c r="AT804" s="141" t="s">
        <v>1404</v>
      </c>
      <c r="AU804" s="141"/>
      <c r="AV804" s="383"/>
      <c r="AW804" s="385"/>
      <c r="AX804" s="139"/>
      <c r="AY804" t="s">
        <v>18766</v>
      </c>
      <c r="BA804" s="381"/>
      <c r="BB804" s="139" t="s">
        <v>1450</v>
      </c>
      <c r="BC804" s="166"/>
      <c r="BD804" s="166"/>
      <c r="BE804" s="166"/>
      <c r="BF804" s="166"/>
      <c r="BG804" s="166"/>
      <c r="BH804" s="308"/>
      <c r="BI804" s="308"/>
      <c r="BJ804" s="141" t="s">
        <v>26</v>
      </c>
      <c r="BK804" s="141" t="s">
        <v>26</v>
      </c>
      <c r="BL804" s="141"/>
      <c r="BM804" s="141"/>
      <c r="BN804" s="139" t="s">
        <v>4075</v>
      </c>
      <c r="BQ804" s="141"/>
      <c r="BV804" s="141"/>
      <c r="BX804" s="141"/>
      <c r="BY804" s="141"/>
      <c r="BZ804" s="141"/>
      <c r="CA804" s="141"/>
      <c r="CB804" s="141"/>
      <c r="CC804" s="141"/>
      <c r="CD804" s="141"/>
      <c r="CE804" s="141"/>
      <c r="CF804" s="141"/>
      <c r="CG804" s="141"/>
    </row>
    <row r="805" spans="1:85" x14ac:dyDescent="0.35">
      <c r="A805" s="155" t="s">
        <v>10634</v>
      </c>
      <c r="B805" s="139" t="s">
        <v>4075</v>
      </c>
      <c r="C805" s="18">
        <v>42521</v>
      </c>
      <c r="D805" s="144">
        <v>0.41041666666666665</v>
      </c>
      <c r="E805" s="141" t="s">
        <v>1946</v>
      </c>
      <c r="F805" s="141">
        <v>2</v>
      </c>
      <c r="G805" s="141" t="s">
        <v>4009</v>
      </c>
      <c r="H805" s="141">
        <v>2016</v>
      </c>
      <c r="I805" s="18"/>
      <c r="J805" s="144"/>
      <c r="K805" s="378"/>
      <c r="L805" s="139" t="s">
        <v>4075</v>
      </c>
      <c r="M805" s="141"/>
      <c r="N805" s="248"/>
      <c r="O805" s="141" t="s">
        <v>26</v>
      </c>
      <c r="P805" s="141"/>
      <c r="Q805" s="141" t="s">
        <v>10635</v>
      </c>
      <c r="R805" s="141"/>
      <c r="S805" s="141"/>
      <c r="T805" s="141"/>
      <c r="U805" s="141"/>
      <c r="V805" s="141"/>
      <c r="W805" s="139" t="s">
        <v>4075</v>
      </c>
      <c r="X805" s="141" t="s">
        <v>25</v>
      </c>
      <c r="Y805" s="141" t="s">
        <v>27</v>
      </c>
      <c r="Z805" s="141" t="s">
        <v>4</v>
      </c>
      <c r="AA805" s="141" t="s">
        <v>34</v>
      </c>
      <c r="AB805" s="141"/>
      <c r="AC805" s="139" t="s">
        <v>18047</v>
      </c>
      <c r="AD805" s="380"/>
      <c r="AE805" s="139" t="s">
        <v>102</v>
      </c>
      <c r="AF805" s="139" t="s">
        <v>13074</v>
      </c>
      <c r="AG805" s="139" t="s">
        <v>102</v>
      </c>
      <c r="AH805" s="139" t="s">
        <v>1378</v>
      </c>
      <c r="AI805" s="139" t="s">
        <v>11</v>
      </c>
      <c r="AJ805" s="139" t="s">
        <v>11</v>
      </c>
      <c r="AK805" s="139"/>
      <c r="AL805" s="139"/>
      <c r="AM805" s="141"/>
      <c r="AN805" s="141" t="s">
        <v>8</v>
      </c>
      <c r="AO805" s="139" t="s">
        <v>1477</v>
      </c>
      <c r="AP805" s="139" t="s">
        <v>7</v>
      </c>
      <c r="AQ805" s="139"/>
      <c r="AR805" s="381"/>
      <c r="AS805" s="139" t="s">
        <v>4075</v>
      </c>
      <c r="AT805" s="141" t="s">
        <v>1404</v>
      </c>
      <c r="AU805" s="141"/>
      <c r="AV805" s="383"/>
      <c r="AW805" s="385"/>
      <c r="AX805" s="139"/>
      <c r="AY805" t="s">
        <v>18767</v>
      </c>
      <c r="BA805" s="381"/>
      <c r="BB805" s="139" t="s">
        <v>1444</v>
      </c>
      <c r="BC805" s="166"/>
      <c r="BD805" s="166"/>
      <c r="BE805" s="166"/>
      <c r="BF805" s="166"/>
      <c r="BG805" s="166"/>
      <c r="BH805" s="308"/>
      <c r="BI805" s="308"/>
      <c r="BJ805" s="141" t="s">
        <v>26</v>
      </c>
      <c r="BK805" s="141" t="s">
        <v>26</v>
      </c>
      <c r="BL805" s="141"/>
      <c r="BM805" s="141"/>
      <c r="BN805" s="139" t="s">
        <v>4075</v>
      </c>
      <c r="BQ805" s="141"/>
      <c r="BV805" s="141"/>
      <c r="BX805" s="141"/>
      <c r="BY805" s="141"/>
      <c r="BZ805" s="141"/>
      <c r="CA805" s="141"/>
      <c r="CB805" s="141"/>
      <c r="CC805" s="141"/>
      <c r="CD805" s="141"/>
      <c r="CE805" s="141"/>
      <c r="CF805" s="141"/>
      <c r="CG805" s="141"/>
    </row>
    <row r="806" spans="1:85" x14ac:dyDescent="0.35">
      <c r="A806" s="155" t="s">
        <v>10631</v>
      </c>
      <c r="B806" s="139" t="s">
        <v>4075</v>
      </c>
      <c r="C806" s="18">
        <v>42521</v>
      </c>
      <c r="D806" s="144">
        <v>0.43055555555555558</v>
      </c>
      <c r="E806" s="141" t="s">
        <v>1946</v>
      </c>
      <c r="F806" s="141">
        <v>2</v>
      </c>
      <c r="G806" s="141" t="s">
        <v>4009</v>
      </c>
      <c r="H806" s="141">
        <v>2016</v>
      </c>
      <c r="I806" s="18">
        <v>42521</v>
      </c>
      <c r="J806" s="144">
        <v>0.43055555555555558</v>
      </c>
      <c r="K806" s="378"/>
      <c r="L806" s="139" t="s">
        <v>4075</v>
      </c>
      <c r="M806" s="141"/>
      <c r="N806" s="248"/>
      <c r="O806" s="141" t="s">
        <v>26</v>
      </c>
      <c r="P806" s="141"/>
      <c r="Q806" s="141" t="s">
        <v>10632</v>
      </c>
      <c r="R806" s="141" t="s">
        <v>10633</v>
      </c>
      <c r="S806" s="141"/>
      <c r="T806" s="141"/>
      <c r="U806" s="141"/>
      <c r="V806" s="141"/>
      <c r="W806" s="139" t="s">
        <v>4075</v>
      </c>
      <c r="X806" s="141" t="s">
        <v>25</v>
      </c>
      <c r="Y806" s="141" t="s">
        <v>27</v>
      </c>
      <c r="Z806" s="141" t="s">
        <v>4</v>
      </c>
      <c r="AA806" s="141" t="s">
        <v>34</v>
      </c>
      <c r="AB806" s="141"/>
      <c r="AC806" s="139" t="s">
        <v>18047</v>
      </c>
      <c r="AD806" s="380"/>
      <c r="AE806" s="139" t="s">
        <v>102</v>
      </c>
      <c r="AF806" s="139" t="s">
        <v>13068</v>
      </c>
      <c r="AG806" s="139" t="s">
        <v>102</v>
      </c>
      <c r="AH806" s="139" t="s">
        <v>1378</v>
      </c>
      <c r="AI806" s="139" t="s">
        <v>7</v>
      </c>
      <c r="AJ806" s="139" t="s">
        <v>7</v>
      </c>
      <c r="AK806" s="139"/>
      <c r="AL806" s="139"/>
      <c r="AM806" s="141"/>
      <c r="AN806" s="141" t="s">
        <v>8</v>
      </c>
      <c r="AO806" s="139" t="s">
        <v>1614</v>
      </c>
      <c r="AP806" s="139" t="s">
        <v>7</v>
      </c>
      <c r="AQ806" s="139"/>
      <c r="AR806" s="381"/>
      <c r="AS806" s="139" t="s">
        <v>4075</v>
      </c>
      <c r="AT806" s="141" t="s">
        <v>1404</v>
      </c>
      <c r="AU806" s="141"/>
      <c r="AV806" s="383"/>
      <c r="AW806" s="385"/>
      <c r="AX806" s="139"/>
      <c r="AY806" t="s">
        <v>18277</v>
      </c>
      <c r="AZ806">
        <v>12000</v>
      </c>
      <c r="BA806" s="381"/>
      <c r="BB806" s="139" t="s">
        <v>1444</v>
      </c>
      <c r="BC806" s="166"/>
      <c r="BD806" s="166"/>
      <c r="BE806" s="166"/>
      <c r="BF806" s="166"/>
      <c r="BG806" s="166"/>
      <c r="BH806" s="308"/>
      <c r="BI806" s="308"/>
      <c r="BJ806" s="141" t="s">
        <v>26</v>
      </c>
      <c r="BK806" s="141" t="s">
        <v>26</v>
      </c>
      <c r="BL806" s="141"/>
      <c r="BM806" s="141"/>
      <c r="BN806" s="139" t="s">
        <v>4075</v>
      </c>
      <c r="BQ806" s="141"/>
      <c r="BV806" s="141"/>
      <c r="BX806" s="141"/>
      <c r="BY806" s="141"/>
      <c r="BZ806" s="141"/>
      <c r="CA806" s="141"/>
      <c r="CB806" s="141"/>
      <c r="CC806" s="141"/>
      <c r="CD806" s="141"/>
      <c r="CE806" s="141"/>
      <c r="CF806" s="141"/>
      <c r="CG806" s="141"/>
    </row>
    <row r="807" spans="1:85" x14ac:dyDescent="0.35">
      <c r="A807" s="155" t="s">
        <v>10639</v>
      </c>
      <c r="B807" s="139" t="s">
        <v>4075</v>
      </c>
      <c r="C807" s="18">
        <v>42521</v>
      </c>
      <c r="D807" s="144">
        <v>0.16805555555555557</v>
      </c>
      <c r="E807" s="141" t="s">
        <v>1946</v>
      </c>
      <c r="F807" s="141">
        <v>2</v>
      </c>
      <c r="G807" s="141" t="s">
        <v>4009</v>
      </c>
      <c r="H807" s="141">
        <v>2016</v>
      </c>
      <c r="I807" s="18">
        <v>42521</v>
      </c>
      <c r="J807" s="144">
        <v>0.16805555555555557</v>
      </c>
      <c r="K807" s="378"/>
      <c r="L807" s="139" t="s">
        <v>4075</v>
      </c>
      <c r="M807" s="141"/>
      <c r="N807" s="248"/>
      <c r="O807" s="141" t="s">
        <v>26</v>
      </c>
      <c r="P807" s="141"/>
      <c r="Q807" s="141" t="s">
        <v>10640</v>
      </c>
      <c r="R807" s="141" t="s">
        <v>10641</v>
      </c>
      <c r="S807" s="141"/>
      <c r="T807" s="141"/>
      <c r="U807" s="141"/>
      <c r="V807" s="141"/>
      <c r="W807" s="139" t="s">
        <v>4075</v>
      </c>
      <c r="X807" s="141" t="s">
        <v>25</v>
      </c>
      <c r="Y807" s="141" t="s">
        <v>27</v>
      </c>
      <c r="Z807" s="141" t="s">
        <v>4</v>
      </c>
      <c r="AA807" s="141" t="s">
        <v>34</v>
      </c>
      <c r="AB807" s="141"/>
      <c r="AC807" s="139" t="s">
        <v>18047</v>
      </c>
      <c r="AD807" s="380"/>
      <c r="AE807" s="139" t="s">
        <v>107</v>
      </c>
      <c r="AF807" s="139" t="s">
        <v>13076</v>
      </c>
      <c r="AG807" s="139" t="s">
        <v>4130</v>
      </c>
      <c r="AH807" s="139" t="s">
        <v>1378</v>
      </c>
      <c r="AI807" s="139" t="s">
        <v>1518</v>
      </c>
      <c r="AJ807" s="139"/>
      <c r="AK807" s="139" t="s">
        <v>1518</v>
      </c>
      <c r="AL807" s="139" t="s">
        <v>7</v>
      </c>
      <c r="AM807" s="141"/>
      <c r="AN807" s="141" t="s">
        <v>8</v>
      </c>
      <c r="AO807" s="139" t="s">
        <v>1614</v>
      </c>
      <c r="AP807" s="139" t="s">
        <v>7</v>
      </c>
      <c r="AQ807" s="139"/>
      <c r="AR807" s="381"/>
      <c r="AS807" s="139" t="s">
        <v>4075</v>
      </c>
      <c r="AT807" s="141" t="s">
        <v>43</v>
      </c>
      <c r="AU807" s="141">
        <v>565</v>
      </c>
      <c r="AV807" s="383"/>
      <c r="AW807" s="385"/>
      <c r="AX807" s="139"/>
      <c r="AY807" t="s">
        <v>18492</v>
      </c>
      <c r="AZ807">
        <v>12000</v>
      </c>
      <c r="BA807" s="381"/>
      <c r="BB807" s="139" t="s">
        <v>1450</v>
      </c>
      <c r="BC807" s="166"/>
      <c r="BD807" s="166"/>
      <c r="BE807" s="166"/>
      <c r="BF807" s="166"/>
      <c r="BG807" s="166"/>
      <c r="BH807" s="308"/>
      <c r="BI807" s="308"/>
      <c r="BJ807" s="141" t="s">
        <v>26</v>
      </c>
      <c r="BK807" s="141" t="s">
        <v>26</v>
      </c>
      <c r="BL807" s="141"/>
      <c r="BM807" s="141"/>
      <c r="BN807" s="139" t="s">
        <v>4075</v>
      </c>
      <c r="BQ807" s="141"/>
      <c r="BV807" s="141"/>
      <c r="BX807" s="141"/>
      <c r="BY807" s="141"/>
      <c r="BZ807" s="141"/>
      <c r="CA807" s="141"/>
      <c r="CB807" s="141"/>
      <c r="CC807" s="141"/>
      <c r="CD807" s="141"/>
      <c r="CE807" s="141"/>
      <c r="CF807" s="141"/>
      <c r="CG807" s="141"/>
    </row>
    <row r="808" spans="1:85" x14ac:dyDescent="0.35">
      <c r="A808" s="155" t="s">
        <v>10636</v>
      </c>
      <c r="B808" s="139" t="s">
        <v>4075</v>
      </c>
      <c r="C808" s="18">
        <v>42521</v>
      </c>
      <c r="D808" s="144">
        <v>0.35</v>
      </c>
      <c r="E808" s="141" t="s">
        <v>1946</v>
      </c>
      <c r="F808" s="141">
        <v>2</v>
      </c>
      <c r="G808" s="141" t="s">
        <v>4009</v>
      </c>
      <c r="H808" s="141">
        <v>2016</v>
      </c>
      <c r="I808" s="18">
        <v>42521</v>
      </c>
      <c r="J808" s="144">
        <v>0.35</v>
      </c>
      <c r="K808" s="378"/>
      <c r="L808" s="139" t="s">
        <v>4075</v>
      </c>
      <c r="M808" s="141"/>
      <c r="N808" s="248"/>
      <c r="O808" s="141" t="s">
        <v>26</v>
      </c>
      <c r="P808" s="141"/>
      <c r="Q808" s="141" t="s">
        <v>10637</v>
      </c>
      <c r="R808" s="141" t="s">
        <v>10638</v>
      </c>
      <c r="S808" s="141"/>
      <c r="T808" s="141"/>
      <c r="U808" s="141"/>
      <c r="V808" s="141"/>
      <c r="W808" s="139" t="s">
        <v>4075</v>
      </c>
      <c r="X808" s="141" t="s">
        <v>25</v>
      </c>
      <c r="Y808" s="141" t="s">
        <v>27</v>
      </c>
      <c r="Z808" s="141" t="s">
        <v>4</v>
      </c>
      <c r="AA808" s="141" t="s">
        <v>34</v>
      </c>
      <c r="AB808" s="141"/>
      <c r="AC808" s="139" t="s">
        <v>18047</v>
      </c>
      <c r="AD808" s="380"/>
      <c r="AE808" s="139" t="s">
        <v>102</v>
      </c>
      <c r="AF808" s="139" t="s">
        <v>13078</v>
      </c>
      <c r="AG808" s="139" t="s">
        <v>102</v>
      </c>
      <c r="AH808" s="139" t="s">
        <v>1378</v>
      </c>
      <c r="AI808" s="139" t="s">
        <v>87</v>
      </c>
      <c r="AJ808" s="139" t="s">
        <v>87</v>
      </c>
      <c r="AK808" s="139"/>
      <c r="AL808" s="139"/>
      <c r="AM808" s="141"/>
      <c r="AN808" s="141" t="s">
        <v>8</v>
      </c>
      <c r="AO808" s="139" t="s">
        <v>1614</v>
      </c>
      <c r="AP808" s="139" t="s">
        <v>7</v>
      </c>
      <c r="AQ808" s="139"/>
      <c r="AR808" s="381"/>
      <c r="AS808" s="139" t="s">
        <v>4075</v>
      </c>
      <c r="AT808" s="141" t="s">
        <v>1404</v>
      </c>
      <c r="AU808" s="141"/>
      <c r="AV808" s="383"/>
      <c r="AW808" s="385"/>
      <c r="AX808" s="139"/>
      <c r="AY808" t="s">
        <v>18768</v>
      </c>
      <c r="AZ808">
        <v>12000</v>
      </c>
      <c r="BA808" s="381"/>
      <c r="BB808" s="139" t="s">
        <v>1444</v>
      </c>
      <c r="BC808" s="166"/>
      <c r="BD808" s="166"/>
      <c r="BE808" s="166"/>
      <c r="BF808" s="166"/>
      <c r="BG808" s="166"/>
      <c r="BH808" s="308"/>
      <c r="BI808" s="308"/>
      <c r="BJ808" s="141" t="s">
        <v>26</v>
      </c>
      <c r="BK808" s="141" t="s">
        <v>26</v>
      </c>
      <c r="BL808" s="141"/>
      <c r="BM808" s="141"/>
      <c r="BN808" s="139" t="s">
        <v>4075</v>
      </c>
      <c r="BQ808" s="141"/>
      <c r="BV808" s="141"/>
      <c r="BX808" s="141"/>
      <c r="BY808" s="141"/>
      <c r="BZ808" s="141"/>
      <c r="CA808" s="141"/>
      <c r="CB808" s="141"/>
      <c r="CC808" s="141"/>
      <c r="CD808" s="141"/>
      <c r="CE808" s="141"/>
      <c r="CF808" s="141"/>
      <c r="CG808" s="141"/>
    </row>
    <row r="809" spans="1:85" x14ac:dyDescent="0.35">
      <c r="A809" s="155" t="s">
        <v>10627</v>
      </c>
      <c r="B809" s="139" t="s">
        <v>4075</v>
      </c>
      <c r="C809" s="18">
        <v>42522</v>
      </c>
      <c r="D809" s="144">
        <v>0.93819444444444444</v>
      </c>
      <c r="E809" s="141" t="s">
        <v>1946</v>
      </c>
      <c r="F809" s="141">
        <v>2</v>
      </c>
      <c r="G809" s="141" t="s">
        <v>2004</v>
      </c>
      <c r="H809" s="141">
        <v>2016</v>
      </c>
      <c r="I809" s="18">
        <v>42522</v>
      </c>
      <c r="J809" s="144">
        <v>0.93819444444444444</v>
      </c>
      <c r="K809" s="378"/>
      <c r="L809" s="139" t="s">
        <v>4075</v>
      </c>
      <c r="M809" s="141"/>
      <c r="N809" s="248"/>
      <c r="O809" s="141" t="s">
        <v>26</v>
      </c>
      <c r="P809" s="141"/>
      <c r="Q809" s="141"/>
      <c r="R809" s="141"/>
      <c r="S809" s="141"/>
      <c r="T809" s="141"/>
      <c r="U809" s="141"/>
      <c r="V809" s="141"/>
      <c r="W809" s="139" t="s">
        <v>4075</v>
      </c>
      <c r="X809" s="141" t="s">
        <v>25</v>
      </c>
      <c r="Y809" s="141" t="s">
        <v>27</v>
      </c>
      <c r="Z809" s="141" t="s">
        <v>4</v>
      </c>
      <c r="AA809" s="141" t="s">
        <v>35</v>
      </c>
      <c r="AB809" s="141"/>
      <c r="AC809" s="139" t="s">
        <v>18050</v>
      </c>
      <c r="AD809" s="380"/>
      <c r="AE809" s="139" t="s">
        <v>107</v>
      </c>
      <c r="AF809" s="139" t="s">
        <v>13076</v>
      </c>
      <c r="AG809" s="139" t="s">
        <v>4130</v>
      </c>
      <c r="AH809" s="139" t="s">
        <v>1378</v>
      </c>
      <c r="AI809" s="139" t="s">
        <v>1518</v>
      </c>
      <c r="AJ809" s="139"/>
      <c r="AK809" s="139" t="s">
        <v>1518</v>
      </c>
      <c r="AL809" s="139" t="s">
        <v>7</v>
      </c>
      <c r="AM809" s="141"/>
      <c r="AN809" s="141" t="s">
        <v>8</v>
      </c>
      <c r="AO809" s="139" t="s">
        <v>1618</v>
      </c>
      <c r="AP809" s="139" t="s">
        <v>7</v>
      </c>
      <c r="AQ809" s="139"/>
      <c r="AR809" s="381"/>
      <c r="AS809" s="139" t="s">
        <v>4075</v>
      </c>
      <c r="AT809" s="141" t="s">
        <v>1404</v>
      </c>
      <c r="AU809" s="141"/>
      <c r="AV809" s="383"/>
      <c r="AW809" s="385"/>
      <c r="AX809" s="139"/>
      <c r="AY809" t="s">
        <v>18769</v>
      </c>
      <c r="AZ809">
        <v>115000</v>
      </c>
      <c r="BA809" s="381"/>
      <c r="BB809" s="139" t="s">
        <v>1450</v>
      </c>
      <c r="BC809" s="166"/>
      <c r="BD809" s="166"/>
      <c r="BE809" s="166"/>
      <c r="BF809" s="166"/>
      <c r="BG809" s="166"/>
      <c r="BH809" s="308"/>
      <c r="BI809" s="308"/>
      <c r="BJ809" s="141" t="s">
        <v>26</v>
      </c>
      <c r="BK809" s="141" t="s">
        <v>26</v>
      </c>
      <c r="BL809" s="141"/>
      <c r="BM809" s="141"/>
      <c r="BN809" s="139" t="s">
        <v>4075</v>
      </c>
      <c r="BQ809" s="141"/>
      <c r="BV809" s="141"/>
      <c r="BX809" s="141"/>
      <c r="BY809" s="141"/>
      <c r="BZ809" s="141"/>
      <c r="CA809" s="141"/>
      <c r="CB809" s="141"/>
      <c r="CC809" s="141"/>
      <c r="CD809" s="141"/>
      <c r="CE809" s="141"/>
      <c r="CF809" s="141"/>
      <c r="CG809" s="141"/>
    </row>
    <row r="810" spans="1:85" x14ac:dyDescent="0.35">
      <c r="A810" s="155" t="s">
        <v>10628</v>
      </c>
      <c r="B810" s="139" t="s">
        <v>4075</v>
      </c>
      <c r="C810" s="18">
        <v>42522</v>
      </c>
      <c r="D810" s="144">
        <v>0.58333333333333337</v>
      </c>
      <c r="E810" s="141" t="s">
        <v>1946</v>
      </c>
      <c r="F810" s="141">
        <v>2</v>
      </c>
      <c r="G810" s="141" t="s">
        <v>2004</v>
      </c>
      <c r="H810" s="141">
        <v>2016</v>
      </c>
      <c r="I810" s="18">
        <v>42522</v>
      </c>
      <c r="J810" s="144">
        <v>0.58333333333333337</v>
      </c>
      <c r="K810" s="378"/>
      <c r="L810" s="139" t="s">
        <v>4075</v>
      </c>
      <c r="M810" s="141"/>
      <c r="N810" s="248"/>
      <c r="O810" s="141" t="s">
        <v>26</v>
      </c>
      <c r="P810" s="141"/>
      <c r="Q810" s="141" t="s">
        <v>10629</v>
      </c>
      <c r="R810" s="141" t="s">
        <v>10630</v>
      </c>
      <c r="S810" s="141"/>
      <c r="T810" s="141"/>
      <c r="U810" s="141"/>
      <c r="V810" s="141"/>
      <c r="W810" s="139" t="s">
        <v>4075</v>
      </c>
      <c r="X810" s="141" t="s">
        <v>25</v>
      </c>
      <c r="Y810" s="141" t="s">
        <v>27</v>
      </c>
      <c r="Z810" s="141" t="s">
        <v>4</v>
      </c>
      <c r="AA810" s="141" t="s">
        <v>34</v>
      </c>
      <c r="AB810" s="141"/>
      <c r="AC810" s="139" t="s">
        <v>18050</v>
      </c>
      <c r="AD810" s="380"/>
      <c r="AE810" s="139" t="s">
        <v>105</v>
      </c>
      <c r="AF810" s="139" t="s">
        <v>13076</v>
      </c>
      <c r="AG810" s="139" t="s">
        <v>1518</v>
      </c>
      <c r="AH810" s="139" t="s">
        <v>1378</v>
      </c>
      <c r="AI810" s="139" t="s">
        <v>1518</v>
      </c>
      <c r="AJ810" s="139"/>
      <c r="AK810" s="139" t="s">
        <v>1518</v>
      </c>
      <c r="AL810" s="139" t="s">
        <v>7</v>
      </c>
      <c r="AM810" s="141" t="s">
        <v>1527</v>
      </c>
      <c r="AN810" s="141" t="s">
        <v>8</v>
      </c>
      <c r="AO810" s="139" t="s">
        <v>1614</v>
      </c>
      <c r="AP810" s="139" t="s">
        <v>7</v>
      </c>
      <c r="AQ810" s="139"/>
      <c r="AR810" s="381"/>
      <c r="AS810" s="139" t="s">
        <v>4075</v>
      </c>
      <c r="AT810" s="141" t="s">
        <v>1404</v>
      </c>
      <c r="AU810" s="141"/>
      <c r="AV810" s="383"/>
      <c r="AW810" s="385"/>
      <c r="AX810" s="139"/>
      <c r="AY810" t="s">
        <v>18770</v>
      </c>
      <c r="AZ810">
        <v>12000</v>
      </c>
      <c r="BA810" s="381"/>
      <c r="BB810" s="139" t="s">
        <v>1450</v>
      </c>
      <c r="BC810" s="166"/>
      <c r="BD810" s="166"/>
      <c r="BE810" s="166"/>
      <c r="BF810" s="166"/>
      <c r="BG810" s="166"/>
      <c r="BH810" s="308"/>
      <c r="BI810" s="308"/>
      <c r="BJ810" s="141" t="s">
        <v>26</v>
      </c>
      <c r="BK810" s="141" t="s">
        <v>26</v>
      </c>
      <c r="BL810" s="141"/>
      <c r="BM810" s="141"/>
      <c r="BN810" s="139" t="s">
        <v>4075</v>
      </c>
      <c r="BQ810" s="141"/>
      <c r="BV810" s="141"/>
      <c r="BX810" s="141"/>
      <c r="BY810" s="141"/>
      <c r="BZ810" s="141"/>
      <c r="CA810" s="141"/>
      <c r="CB810" s="141"/>
      <c r="CC810" s="141"/>
      <c r="CD810" s="141"/>
      <c r="CE810" s="141"/>
      <c r="CF810" s="141"/>
      <c r="CG810" s="141"/>
    </row>
    <row r="811" spans="1:85" x14ac:dyDescent="0.35">
      <c r="A811" s="155" t="s">
        <v>10619</v>
      </c>
      <c r="B811" s="139" t="s">
        <v>4075</v>
      </c>
      <c r="C811" s="18">
        <v>42523</v>
      </c>
      <c r="D811" s="144">
        <v>0.63541666666666663</v>
      </c>
      <c r="E811" s="141" t="s">
        <v>1946</v>
      </c>
      <c r="F811" s="141">
        <v>2</v>
      </c>
      <c r="G811" s="141" t="s">
        <v>2004</v>
      </c>
      <c r="H811" s="141">
        <v>2016</v>
      </c>
      <c r="I811" s="18">
        <v>42523</v>
      </c>
      <c r="J811" s="144"/>
      <c r="K811" s="378"/>
      <c r="L811" s="139" t="s">
        <v>4075</v>
      </c>
      <c r="M811" s="141"/>
      <c r="N811" s="248"/>
      <c r="O811" s="141" t="s">
        <v>26</v>
      </c>
      <c r="P811" s="141"/>
      <c r="Q811" s="141" t="s">
        <v>10620</v>
      </c>
      <c r="R811" s="141" t="s">
        <v>10621</v>
      </c>
      <c r="S811" s="141"/>
      <c r="T811" s="141"/>
      <c r="U811" s="141"/>
      <c r="V811" s="141"/>
      <c r="W811" s="139" t="s">
        <v>4075</v>
      </c>
      <c r="X811" s="141" t="s">
        <v>25</v>
      </c>
      <c r="Y811" s="141" t="s">
        <v>27</v>
      </c>
      <c r="Z811" s="141" t="s">
        <v>4</v>
      </c>
      <c r="AA811" s="141" t="s">
        <v>34</v>
      </c>
      <c r="AB811" s="141"/>
      <c r="AC811" s="139" t="s">
        <v>18047</v>
      </c>
      <c r="AD811" s="380"/>
      <c r="AE811" s="139" t="s">
        <v>102</v>
      </c>
      <c r="AF811" s="139" t="s">
        <v>13074</v>
      </c>
      <c r="AG811" s="139" t="s">
        <v>102</v>
      </c>
      <c r="AH811" s="139" t="s">
        <v>1378</v>
      </c>
      <c r="AI811" s="139" t="s">
        <v>11</v>
      </c>
      <c r="AJ811" s="139" t="s">
        <v>11</v>
      </c>
      <c r="AK811" s="139"/>
      <c r="AL811" s="139"/>
      <c r="AM811" s="141"/>
      <c r="AN811" s="141" t="s">
        <v>8</v>
      </c>
      <c r="AO811" s="139" t="s">
        <v>1614</v>
      </c>
      <c r="AP811" s="139" t="s">
        <v>7</v>
      </c>
      <c r="AQ811" s="139"/>
      <c r="AR811" s="381"/>
      <c r="AS811" s="139" t="s">
        <v>4075</v>
      </c>
      <c r="AT811" s="141" t="s">
        <v>1404</v>
      </c>
      <c r="AU811" s="141">
        <v>512</v>
      </c>
      <c r="AV811" s="383"/>
      <c r="AW811" s="385"/>
      <c r="AX811" s="139"/>
      <c r="AY811" t="s">
        <v>18771</v>
      </c>
      <c r="AZ811">
        <v>12000</v>
      </c>
      <c r="BA811" s="381"/>
      <c r="BB811" s="139" t="s">
        <v>1450</v>
      </c>
      <c r="BC811" s="166"/>
      <c r="BD811" s="166"/>
      <c r="BE811" s="166"/>
      <c r="BF811" s="166"/>
      <c r="BG811" s="166"/>
      <c r="BH811" s="308"/>
      <c r="BI811" s="308"/>
      <c r="BJ811" s="141" t="s">
        <v>26</v>
      </c>
      <c r="BK811" s="141" t="s">
        <v>26</v>
      </c>
      <c r="BL811" s="141"/>
      <c r="BM811" s="141"/>
      <c r="BN811" s="139" t="s">
        <v>4075</v>
      </c>
      <c r="BQ811" s="141"/>
      <c r="BV811" s="141"/>
      <c r="BX811" s="141"/>
      <c r="BY811" s="141"/>
      <c r="BZ811" s="141"/>
      <c r="CA811" s="141"/>
      <c r="CB811" s="141"/>
      <c r="CC811" s="141"/>
      <c r="CD811" s="141"/>
      <c r="CE811" s="141"/>
      <c r="CF811" s="141"/>
      <c r="CG811" s="141"/>
    </row>
    <row r="812" spans="1:85" x14ac:dyDescent="0.35">
      <c r="A812" s="155" t="s">
        <v>10617</v>
      </c>
      <c r="B812" s="139" t="s">
        <v>4075</v>
      </c>
      <c r="C812" s="18">
        <v>42523</v>
      </c>
      <c r="D812" s="144">
        <v>0.70694444444444449</v>
      </c>
      <c r="E812" s="141" t="s">
        <v>1946</v>
      </c>
      <c r="F812" s="141">
        <v>2</v>
      </c>
      <c r="G812" s="141" t="s">
        <v>2004</v>
      </c>
      <c r="H812" s="141">
        <v>2016</v>
      </c>
      <c r="I812" s="18">
        <v>42523</v>
      </c>
      <c r="J812" s="144"/>
      <c r="K812" s="378"/>
      <c r="L812" s="139" t="s">
        <v>4075</v>
      </c>
      <c r="M812" s="141"/>
      <c r="N812" s="248"/>
      <c r="O812" s="141" t="s">
        <v>26</v>
      </c>
      <c r="P812" s="141"/>
      <c r="Q812" s="141" t="s">
        <v>10618</v>
      </c>
      <c r="R812" s="141"/>
      <c r="S812" s="141"/>
      <c r="T812" s="141"/>
      <c r="U812" s="141"/>
      <c r="V812" s="141"/>
      <c r="W812" s="139" t="s">
        <v>4075</v>
      </c>
      <c r="X812" s="141" t="s">
        <v>25</v>
      </c>
      <c r="Y812" s="141" t="s">
        <v>27</v>
      </c>
      <c r="Z812" s="141" t="s">
        <v>4</v>
      </c>
      <c r="AA812" s="141" t="s">
        <v>34</v>
      </c>
      <c r="AB812" s="141"/>
      <c r="AC812" s="139" t="s">
        <v>18047</v>
      </c>
      <c r="AD812" s="380"/>
      <c r="AE812" s="139" t="s">
        <v>102</v>
      </c>
      <c r="AF812" s="139" t="s">
        <v>13074</v>
      </c>
      <c r="AG812" s="139" t="s">
        <v>102</v>
      </c>
      <c r="AH812" s="139" t="s">
        <v>1378</v>
      </c>
      <c r="AI812" s="139" t="s">
        <v>11</v>
      </c>
      <c r="AJ812" s="139" t="s">
        <v>11</v>
      </c>
      <c r="AK812" s="139"/>
      <c r="AL812" s="139"/>
      <c r="AM812" s="141"/>
      <c r="AN812" s="141" t="s">
        <v>8</v>
      </c>
      <c r="AO812" s="139" t="s">
        <v>1477</v>
      </c>
      <c r="AP812" s="139" t="s">
        <v>7</v>
      </c>
      <c r="AQ812" s="139"/>
      <c r="AR812" s="381"/>
      <c r="AS812" s="139" t="s">
        <v>4075</v>
      </c>
      <c r="AT812" s="141" t="s">
        <v>1404</v>
      </c>
      <c r="AU812" s="141"/>
      <c r="AV812" s="383"/>
      <c r="AW812" s="385"/>
      <c r="AX812" s="139"/>
      <c r="AY812" t="s">
        <v>18772</v>
      </c>
      <c r="BA812" s="381"/>
      <c r="BB812" s="139" t="s">
        <v>1450</v>
      </c>
      <c r="BC812" s="166"/>
      <c r="BD812" s="166"/>
      <c r="BE812" s="166"/>
      <c r="BF812" s="166"/>
      <c r="BG812" s="166"/>
      <c r="BH812" s="308"/>
      <c r="BI812" s="308"/>
      <c r="BJ812" s="141" t="s">
        <v>26</v>
      </c>
      <c r="BK812" s="141" t="s">
        <v>26</v>
      </c>
      <c r="BL812" s="141"/>
      <c r="BM812" s="141"/>
      <c r="BN812" s="139" t="s">
        <v>4075</v>
      </c>
      <c r="BQ812" s="141"/>
      <c r="BV812" s="141"/>
      <c r="BX812" s="141"/>
      <c r="BY812" s="141"/>
      <c r="BZ812" s="141"/>
      <c r="CA812" s="141"/>
      <c r="CB812" s="141"/>
      <c r="CC812" s="141"/>
      <c r="CD812" s="141"/>
      <c r="CE812" s="141"/>
      <c r="CF812" s="141"/>
      <c r="CG812" s="141"/>
    </row>
    <row r="813" spans="1:85" x14ac:dyDescent="0.35">
      <c r="A813" s="155" t="s">
        <v>10624</v>
      </c>
      <c r="B813" s="139" t="s">
        <v>4075</v>
      </c>
      <c r="C813" s="18">
        <v>42523</v>
      </c>
      <c r="D813" s="144">
        <v>0.59930555555555554</v>
      </c>
      <c r="E813" s="141" t="s">
        <v>1946</v>
      </c>
      <c r="F813" s="141">
        <v>2</v>
      </c>
      <c r="G813" s="141" t="s">
        <v>2004</v>
      </c>
      <c r="H813" s="141">
        <v>2016</v>
      </c>
      <c r="I813" s="18">
        <v>42523</v>
      </c>
      <c r="J813" s="144">
        <v>0.59930555555555554</v>
      </c>
      <c r="K813" s="378"/>
      <c r="L813" s="139" t="s">
        <v>4075</v>
      </c>
      <c r="M813" s="141"/>
      <c r="N813" s="248"/>
      <c r="O813" s="141" t="s">
        <v>26</v>
      </c>
      <c r="P813" s="141"/>
      <c r="Q813" s="141" t="s">
        <v>10625</v>
      </c>
      <c r="R813" s="141" t="s">
        <v>10626</v>
      </c>
      <c r="S813" s="141"/>
      <c r="T813" s="141"/>
      <c r="U813" s="141"/>
      <c r="V813" s="141"/>
      <c r="W813" s="139" t="s">
        <v>4075</v>
      </c>
      <c r="X813" s="141" t="s">
        <v>25</v>
      </c>
      <c r="Y813" s="141" t="s">
        <v>27</v>
      </c>
      <c r="Z813" s="141" t="s">
        <v>4</v>
      </c>
      <c r="AA813" s="141" t="s">
        <v>34</v>
      </c>
      <c r="AB813" s="141"/>
      <c r="AC813" s="139" t="s">
        <v>18049</v>
      </c>
      <c r="AD813" s="380"/>
      <c r="AE813" s="139" t="s">
        <v>102</v>
      </c>
      <c r="AF813" s="139" t="s">
        <v>13082</v>
      </c>
      <c r="AG813" s="139" t="s">
        <v>102</v>
      </c>
      <c r="AH813" s="139" t="s">
        <v>1378</v>
      </c>
      <c r="AI813" s="139" t="s">
        <v>60</v>
      </c>
      <c r="AJ813" s="139" t="s">
        <v>60</v>
      </c>
      <c r="AK813" s="139"/>
      <c r="AL813" s="139"/>
      <c r="AM813" s="141"/>
      <c r="AN813" s="141" t="s">
        <v>8</v>
      </c>
      <c r="AO813" s="139" t="s">
        <v>1614</v>
      </c>
      <c r="AP813" s="139" t="s">
        <v>60</v>
      </c>
      <c r="AQ813" s="139"/>
      <c r="AR813" s="381"/>
      <c r="AS813" s="139" t="s">
        <v>4075</v>
      </c>
      <c r="AT813" s="141" t="s">
        <v>1404</v>
      </c>
      <c r="AU813" s="141"/>
      <c r="AV813" s="383"/>
      <c r="AW813" s="385"/>
      <c r="AX813" s="139"/>
      <c r="AY813" t="s">
        <v>18773</v>
      </c>
      <c r="AZ813">
        <v>12000</v>
      </c>
      <c r="BA813" s="381"/>
      <c r="BB813" s="139" t="s">
        <v>1452</v>
      </c>
      <c r="BC813" s="166"/>
      <c r="BD813" s="166"/>
      <c r="BE813" s="166"/>
      <c r="BF813" s="166"/>
      <c r="BG813" s="166"/>
      <c r="BH813" s="308"/>
      <c r="BI813" s="308"/>
      <c r="BJ813" s="141" t="s">
        <v>26</v>
      </c>
      <c r="BK813" s="141" t="s">
        <v>26</v>
      </c>
      <c r="BL813" s="141"/>
      <c r="BM813" s="141"/>
      <c r="BN813" s="139" t="s">
        <v>4075</v>
      </c>
      <c r="BQ813" s="141"/>
      <c r="BV813" s="141"/>
      <c r="BX813" s="141"/>
      <c r="BY813" s="141"/>
      <c r="BZ813" s="141"/>
      <c r="CA813" s="141"/>
      <c r="CB813" s="141"/>
      <c r="CC813" s="141"/>
      <c r="CD813" s="141"/>
      <c r="CE813" s="141"/>
      <c r="CF813" s="141"/>
      <c r="CG813" s="141"/>
    </row>
    <row r="814" spans="1:85" x14ac:dyDescent="0.35">
      <c r="A814" s="155" t="s">
        <v>10622</v>
      </c>
      <c r="B814" s="139" t="s">
        <v>4075</v>
      </c>
      <c r="C814" s="18">
        <v>42523</v>
      </c>
      <c r="D814" s="144">
        <v>0.62291666666666667</v>
      </c>
      <c r="E814" s="141" t="s">
        <v>1946</v>
      </c>
      <c r="F814" s="141">
        <v>2</v>
      </c>
      <c r="G814" s="141" t="s">
        <v>2004</v>
      </c>
      <c r="H814" s="141">
        <v>2016</v>
      </c>
      <c r="I814" s="18">
        <v>42523</v>
      </c>
      <c r="J814" s="144"/>
      <c r="K814" s="378"/>
      <c r="L814" s="139" t="s">
        <v>4075</v>
      </c>
      <c r="M814" s="141"/>
      <c r="N814" s="248"/>
      <c r="O814" s="141" t="s">
        <v>26</v>
      </c>
      <c r="P814" s="141"/>
      <c r="Q814" s="141" t="s">
        <v>10623</v>
      </c>
      <c r="R814" s="141"/>
      <c r="S814" s="141"/>
      <c r="T814" s="141"/>
      <c r="U814" s="141"/>
      <c r="V814" s="141"/>
      <c r="W814" s="139" t="s">
        <v>4075</v>
      </c>
      <c r="X814" s="141" t="s">
        <v>25</v>
      </c>
      <c r="Y814" s="141" t="s">
        <v>27</v>
      </c>
      <c r="Z814" s="141" t="s">
        <v>4</v>
      </c>
      <c r="AA814" s="141" t="s">
        <v>34</v>
      </c>
      <c r="AB814" s="141"/>
      <c r="AC814" s="139" t="s">
        <v>18049</v>
      </c>
      <c r="AD814" s="380"/>
      <c r="AE814" s="139" t="s">
        <v>4</v>
      </c>
      <c r="AF814" s="139" t="s">
        <v>13073</v>
      </c>
      <c r="AG814" s="139" t="s">
        <v>4</v>
      </c>
      <c r="AH814" s="139" t="s">
        <v>1378</v>
      </c>
      <c r="AI814" s="139" t="s">
        <v>15678</v>
      </c>
      <c r="AJ814" s="139"/>
      <c r="AK814" s="139" t="s">
        <v>15678</v>
      </c>
      <c r="AL814" s="139" t="s">
        <v>7</v>
      </c>
      <c r="AM814" s="141" t="s">
        <v>1541</v>
      </c>
      <c r="AN814" s="141" t="s">
        <v>8</v>
      </c>
      <c r="AO814" s="139" t="s">
        <v>1477</v>
      </c>
      <c r="AP814" s="139" t="s">
        <v>7</v>
      </c>
      <c r="AQ814" s="139"/>
      <c r="AR814" s="381"/>
      <c r="AS814" s="139" t="s">
        <v>4075</v>
      </c>
      <c r="AT814" s="141" t="s">
        <v>1404</v>
      </c>
      <c r="AU814" s="141"/>
      <c r="AV814" s="383"/>
      <c r="AW814" s="385"/>
      <c r="AX814" s="139"/>
      <c r="AY814" t="s">
        <v>18774</v>
      </c>
      <c r="BA814" s="381"/>
      <c r="BB814" s="139" t="s">
        <v>17</v>
      </c>
      <c r="BC814" s="166"/>
      <c r="BD814" s="166"/>
      <c r="BE814" s="166"/>
      <c r="BF814" s="166"/>
      <c r="BG814" s="166"/>
      <c r="BH814" s="308"/>
      <c r="BI814" s="308"/>
      <c r="BJ814" s="141" t="s">
        <v>26</v>
      </c>
      <c r="BK814" s="141" t="s">
        <v>26</v>
      </c>
      <c r="BL814" s="141"/>
      <c r="BM814" s="141"/>
      <c r="BN814" s="139" t="s">
        <v>4075</v>
      </c>
      <c r="BQ814" s="141"/>
      <c r="BV814" s="141"/>
      <c r="BX814" s="141"/>
      <c r="BY814" s="141"/>
      <c r="BZ814" s="141"/>
      <c r="CA814" s="141"/>
      <c r="CB814" s="141"/>
      <c r="CC814" s="141"/>
      <c r="CD814" s="141"/>
      <c r="CE814" s="141"/>
      <c r="CF814" s="141"/>
      <c r="CG814" s="141"/>
    </row>
    <row r="815" spans="1:85" x14ac:dyDescent="0.35">
      <c r="A815" s="155" t="s">
        <v>10609</v>
      </c>
      <c r="B815" s="139" t="s">
        <v>4075</v>
      </c>
      <c r="C815" s="18">
        <v>42524</v>
      </c>
      <c r="D815" s="144">
        <v>0.77986111111111112</v>
      </c>
      <c r="E815" s="141" t="s">
        <v>1946</v>
      </c>
      <c r="F815" s="141">
        <v>2</v>
      </c>
      <c r="G815" s="141" t="s">
        <v>2004</v>
      </c>
      <c r="H815" s="141">
        <v>2016</v>
      </c>
      <c r="I815" s="18">
        <v>42524</v>
      </c>
      <c r="J815" s="144">
        <v>0.77986111111111112</v>
      </c>
      <c r="K815" s="378"/>
      <c r="L815" s="139" t="s">
        <v>4075</v>
      </c>
      <c r="M815" s="141"/>
      <c r="N815" s="248"/>
      <c r="O815" s="141" t="s">
        <v>26</v>
      </c>
      <c r="P815" s="141"/>
      <c r="Q815" s="141" t="s">
        <v>10610</v>
      </c>
      <c r="R815" s="141" t="s">
        <v>10611</v>
      </c>
      <c r="S815" s="141"/>
      <c r="T815" s="141"/>
      <c r="U815" s="141">
        <v>111686548</v>
      </c>
      <c r="V815" s="141"/>
      <c r="W815" s="139" t="s">
        <v>4075</v>
      </c>
      <c r="X815" s="141" t="s">
        <v>25</v>
      </c>
      <c r="Y815" s="141" t="s">
        <v>27</v>
      </c>
      <c r="Z815" s="141" t="s">
        <v>4</v>
      </c>
      <c r="AA815" s="141" t="s">
        <v>34</v>
      </c>
      <c r="AB815" s="141"/>
      <c r="AC815" s="139" t="s">
        <v>18049</v>
      </c>
      <c r="AD815" s="380"/>
      <c r="AE815" s="139" t="s">
        <v>102</v>
      </c>
      <c r="AF815" s="139" t="s">
        <v>13068</v>
      </c>
      <c r="AG815" s="139" t="s">
        <v>102</v>
      </c>
      <c r="AH815" s="139" t="s">
        <v>1378</v>
      </c>
      <c r="AI815" s="139" t="s">
        <v>7</v>
      </c>
      <c r="AJ815" s="139" t="s">
        <v>7</v>
      </c>
      <c r="AK815" s="139"/>
      <c r="AL815" s="139"/>
      <c r="AM815" s="141" t="s">
        <v>1527</v>
      </c>
      <c r="AN815" s="141" t="s">
        <v>8</v>
      </c>
      <c r="AO815" s="139" t="s">
        <v>1477</v>
      </c>
      <c r="AP815" s="139" t="s">
        <v>7</v>
      </c>
      <c r="AQ815" s="139"/>
      <c r="AR815" s="381"/>
      <c r="AS815" s="139" t="s">
        <v>4075</v>
      </c>
      <c r="AT815" s="141" t="s">
        <v>1404</v>
      </c>
      <c r="AU815" s="141"/>
      <c r="AV815" s="383"/>
      <c r="AW815" s="385"/>
      <c r="AX815" s="139"/>
      <c r="AY815" t="s">
        <v>18737</v>
      </c>
      <c r="BA815" s="381"/>
      <c r="BB815" s="139" t="s">
        <v>17</v>
      </c>
      <c r="BC815" s="166"/>
      <c r="BD815" s="166"/>
      <c r="BE815" s="166"/>
      <c r="BF815" s="166"/>
      <c r="BG815" s="166"/>
      <c r="BH815" s="308"/>
      <c r="BI815" s="308"/>
      <c r="BJ815" s="141" t="s">
        <v>26</v>
      </c>
      <c r="BK815" s="141" t="s">
        <v>26</v>
      </c>
      <c r="BL815" s="141"/>
      <c r="BM815" s="141"/>
      <c r="BN815" s="139" t="s">
        <v>4075</v>
      </c>
      <c r="BQ815" s="141"/>
      <c r="BV815" s="141"/>
      <c r="BX815" s="141"/>
      <c r="BY815" s="141"/>
      <c r="BZ815" s="141"/>
      <c r="CA815" s="141"/>
      <c r="CB815" s="141"/>
      <c r="CC815" s="141"/>
      <c r="CD815" s="141"/>
      <c r="CE815" s="141"/>
      <c r="CF815" s="141"/>
      <c r="CG815" s="141"/>
    </row>
    <row r="816" spans="1:85" x14ac:dyDescent="0.35">
      <c r="A816" s="155" t="s">
        <v>10607</v>
      </c>
      <c r="B816" s="139" t="s">
        <v>4075</v>
      </c>
      <c r="C816" s="18">
        <v>42524</v>
      </c>
      <c r="D816" s="144">
        <v>0.87013888888888891</v>
      </c>
      <c r="E816" s="141" t="s">
        <v>1946</v>
      </c>
      <c r="F816" s="141">
        <v>2</v>
      </c>
      <c r="G816" s="141" t="s">
        <v>2004</v>
      </c>
      <c r="H816" s="141">
        <v>2016</v>
      </c>
      <c r="I816" s="18"/>
      <c r="J816" s="144"/>
      <c r="K816" s="378"/>
      <c r="L816" s="139" t="s">
        <v>4075</v>
      </c>
      <c r="M816" s="141"/>
      <c r="N816" s="248"/>
      <c r="O816" s="141" t="s">
        <v>26</v>
      </c>
      <c r="P816" s="141"/>
      <c r="Q816" s="141" t="s">
        <v>10608</v>
      </c>
      <c r="R816" s="141"/>
      <c r="S816" s="141"/>
      <c r="T816" s="141"/>
      <c r="U816" s="141"/>
      <c r="V816" s="141"/>
      <c r="W816" s="139" t="s">
        <v>4075</v>
      </c>
      <c r="X816" s="141" t="s">
        <v>25</v>
      </c>
      <c r="Y816" s="141" t="s">
        <v>27</v>
      </c>
      <c r="Z816" s="141" t="s">
        <v>4</v>
      </c>
      <c r="AA816" s="141" t="s">
        <v>34</v>
      </c>
      <c r="AB816" s="141"/>
      <c r="AC816" s="139" t="s">
        <v>18049</v>
      </c>
      <c r="AD816" s="380"/>
      <c r="AE816" s="139" t="s">
        <v>4</v>
      </c>
      <c r="AF816" s="139" t="s">
        <v>13073</v>
      </c>
      <c r="AG816" s="139" t="s">
        <v>4</v>
      </c>
      <c r="AH816" s="139" t="s">
        <v>1378</v>
      </c>
      <c r="AI816" s="139" t="s">
        <v>15678</v>
      </c>
      <c r="AJ816" s="139"/>
      <c r="AK816" s="139" t="s">
        <v>15678</v>
      </c>
      <c r="AL816" s="139" t="s">
        <v>7</v>
      </c>
      <c r="AM816" s="141" t="s">
        <v>1527</v>
      </c>
      <c r="AN816" s="141" t="s">
        <v>8</v>
      </c>
      <c r="AO816" s="139" t="s">
        <v>1477</v>
      </c>
      <c r="AP816" s="139" t="s">
        <v>7</v>
      </c>
      <c r="AQ816" s="139"/>
      <c r="AR816" s="381"/>
      <c r="AS816" s="139" t="s">
        <v>4075</v>
      </c>
      <c r="AT816" s="141" t="s">
        <v>1404</v>
      </c>
      <c r="AU816" s="141"/>
      <c r="AV816" s="383"/>
      <c r="AW816" s="385"/>
      <c r="AX816" s="139"/>
      <c r="AY816" t="s">
        <v>18676</v>
      </c>
      <c r="BA816" s="381"/>
      <c r="BB816" s="139" t="s">
        <v>17</v>
      </c>
      <c r="BC816" s="166"/>
      <c r="BD816" s="166"/>
      <c r="BE816" s="166"/>
      <c r="BF816" s="166"/>
      <c r="BG816" s="166"/>
      <c r="BH816" s="308"/>
      <c r="BI816" s="308"/>
      <c r="BJ816" s="141" t="s">
        <v>26</v>
      </c>
      <c r="BK816" s="141" t="s">
        <v>26</v>
      </c>
      <c r="BL816" s="141"/>
      <c r="BM816" s="141"/>
      <c r="BN816" s="139" t="s">
        <v>4075</v>
      </c>
      <c r="BQ816" s="141"/>
      <c r="BV816" s="141"/>
      <c r="BX816" s="141"/>
      <c r="BY816" s="141"/>
      <c r="BZ816" s="141"/>
      <c r="CA816" s="141"/>
      <c r="CB816" s="141"/>
      <c r="CC816" s="141"/>
      <c r="CD816" s="141"/>
      <c r="CE816" s="141"/>
      <c r="CF816" s="141"/>
      <c r="CG816" s="141"/>
    </row>
    <row r="817" spans="1:85" x14ac:dyDescent="0.35">
      <c r="A817" s="155" t="s">
        <v>10614</v>
      </c>
      <c r="B817" s="139" t="s">
        <v>4075</v>
      </c>
      <c r="C817" s="18">
        <v>42524</v>
      </c>
      <c r="D817" s="144">
        <v>0.51111111111111107</v>
      </c>
      <c r="E817" s="141" t="s">
        <v>1946</v>
      </c>
      <c r="F817" s="141">
        <v>2</v>
      </c>
      <c r="G817" s="141" t="s">
        <v>2004</v>
      </c>
      <c r="H817" s="141">
        <v>2016</v>
      </c>
      <c r="I817" s="18">
        <v>42524</v>
      </c>
      <c r="J817" s="144"/>
      <c r="K817" s="378"/>
      <c r="L817" s="139" t="s">
        <v>4075</v>
      </c>
      <c r="M817" s="141"/>
      <c r="N817" s="248"/>
      <c r="O817" s="141" t="s">
        <v>26</v>
      </c>
      <c r="P817" s="141"/>
      <c r="Q817" s="141" t="s">
        <v>10615</v>
      </c>
      <c r="R817" s="141" t="s">
        <v>10616</v>
      </c>
      <c r="S817" s="141"/>
      <c r="T817" s="141"/>
      <c r="U817" s="141">
        <v>111686265</v>
      </c>
      <c r="V817" s="141"/>
      <c r="W817" s="139" t="s">
        <v>4075</v>
      </c>
      <c r="X817" s="141" t="s">
        <v>25</v>
      </c>
      <c r="Y817" s="141" t="s">
        <v>27</v>
      </c>
      <c r="Z817" s="141" t="s">
        <v>4</v>
      </c>
      <c r="AA817" s="141" t="s">
        <v>34</v>
      </c>
      <c r="AB817" s="141"/>
      <c r="AC817" s="139" t="s">
        <v>18048</v>
      </c>
      <c r="AD817" s="380"/>
      <c r="AE817" s="139" t="s">
        <v>102</v>
      </c>
      <c r="AF817" s="139" t="s">
        <v>13068</v>
      </c>
      <c r="AG817" s="139" t="s">
        <v>102</v>
      </c>
      <c r="AH817" s="139" t="s">
        <v>1378</v>
      </c>
      <c r="AI817" s="139" t="s">
        <v>7</v>
      </c>
      <c r="AJ817" s="139" t="s">
        <v>7</v>
      </c>
      <c r="AK817" s="139"/>
      <c r="AL817" s="139"/>
      <c r="AM817" s="141"/>
      <c r="AN817" s="141" t="s">
        <v>8</v>
      </c>
      <c r="AO817" s="139" t="s">
        <v>1614</v>
      </c>
      <c r="AP817" s="139" t="s">
        <v>7</v>
      </c>
      <c r="AQ817" s="139"/>
      <c r="AR817" s="381"/>
      <c r="AS817" s="139" t="s">
        <v>4075</v>
      </c>
      <c r="AT817" s="141" t="s">
        <v>43</v>
      </c>
      <c r="AU817" s="141">
        <v>340</v>
      </c>
      <c r="AV817" s="383"/>
      <c r="AW817" s="385"/>
      <c r="AX817" s="139"/>
      <c r="AY817" t="s">
        <v>18302</v>
      </c>
      <c r="AZ817">
        <v>21000</v>
      </c>
      <c r="BA817" s="381"/>
      <c r="BB817" s="139" t="s">
        <v>1451</v>
      </c>
      <c r="BC817" s="166"/>
      <c r="BD817" s="166"/>
      <c r="BE817" s="166"/>
      <c r="BF817" s="166"/>
      <c r="BG817" s="166"/>
      <c r="BH817" s="308"/>
      <c r="BI817" s="308"/>
      <c r="BJ817" s="141" t="s">
        <v>26</v>
      </c>
      <c r="BK817" s="141" t="s">
        <v>26</v>
      </c>
      <c r="BL817" s="141"/>
      <c r="BM817" s="141"/>
      <c r="BN817" s="139" t="s">
        <v>4075</v>
      </c>
      <c r="BQ817" s="141"/>
      <c r="BV817" s="141"/>
      <c r="BX817" s="141"/>
      <c r="BY817" s="141"/>
      <c r="BZ817" s="141"/>
      <c r="CA817" s="141"/>
      <c r="CB817" s="141"/>
      <c r="CC817" s="141"/>
      <c r="CD817" s="141"/>
      <c r="CE817" s="141"/>
      <c r="CF817" s="141"/>
      <c r="CG817" s="141"/>
    </row>
    <row r="818" spans="1:85" x14ac:dyDescent="0.35">
      <c r="A818" s="155" t="s">
        <v>10612</v>
      </c>
      <c r="B818" s="139" t="s">
        <v>4075</v>
      </c>
      <c r="C818" s="18">
        <v>42524</v>
      </c>
      <c r="D818" s="144">
        <v>0.69791666666666663</v>
      </c>
      <c r="E818" s="141" t="s">
        <v>1946</v>
      </c>
      <c r="F818" s="141">
        <v>2</v>
      </c>
      <c r="G818" s="141" t="s">
        <v>2004</v>
      </c>
      <c r="H818" s="141">
        <v>2016</v>
      </c>
      <c r="I818" s="18"/>
      <c r="J818" s="144"/>
      <c r="K818" s="378"/>
      <c r="L818" s="139" t="s">
        <v>4075</v>
      </c>
      <c r="M818" s="141"/>
      <c r="N818" s="248"/>
      <c r="O818" s="141" t="s">
        <v>26</v>
      </c>
      <c r="P818" s="141"/>
      <c r="Q818" s="141" t="s">
        <v>10613</v>
      </c>
      <c r="R818" s="141"/>
      <c r="S818" s="141"/>
      <c r="T818" s="141"/>
      <c r="U818" s="141"/>
      <c r="V818" s="141"/>
      <c r="W818" s="139" t="s">
        <v>4075</v>
      </c>
      <c r="X818" s="141" t="s">
        <v>25</v>
      </c>
      <c r="Y818" s="141" t="s">
        <v>27</v>
      </c>
      <c r="Z818" s="141" t="s">
        <v>4</v>
      </c>
      <c r="AA818" s="141" t="s">
        <v>34</v>
      </c>
      <c r="AB818" s="141"/>
      <c r="AC818" s="139" t="s">
        <v>18047</v>
      </c>
      <c r="AD818" s="380"/>
      <c r="AE818" s="139" t="s">
        <v>102</v>
      </c>
      <c r="AF818" s="139" t="s">
        <v>13082</v>
      </c>
      <c r="AG818" s="139" t="s">
        <v>102</v>
      </c>
      <c r="AH818" s="139" t="s">
        <v>1378</v>
      </c>
      <c r="AI818" s="139" t="s">
        <v>60</v>
      </c>
      <c r="AJ818" s="139" t="s">
        <v>60</v>
      </c>
      <c r="AK818" s="139"/>
      <c r="AL818" s="139"/>
      <c r="AM818" s="141" t="s">
        <v>1527</v>
      </c>
      <c r="AN818" s="141" t="s">
        <v>8</v>
      </c>
      <c r="AO818" s="139" t="s">
        <v>1477</v>
      </c>
      <c r="AP818" s="139" t="s">
        <v>60</v>
      </c>
      <c r="AQ818" s="139"/>
      <c r="AR818" s="381"/>
      <c r="AS818" s="139" t="s">
        <v>4075</v>
      </c>
      <c r="AT818" s="141" t="s">
        <v>1404</v>
      </c>
      <c r="AU818" s="141"/>
      <c r="AV818" s="383"/>
      <c r="AW818" s="385"/>
      <c r="AX818" s="139"/>
      <c r="AY818" t="s">
        <v>18775</v>
      </c>
      <c r="BA818" s="381"/>
      <c r="BB818" s="139" t="s">
        <v>17</v>
      </c>
      <c r="BC818" s="166"/>
      <c r="BD818" s="166"/>
      <c r="BE818" s="166"/>
      <c r="BF818" s="166"/>
      <c r="BG818" s="166"/>
      <c r="BH818" s="308"/>
      <c r="BI818" s="308"/>
      <c r="BJ818" s="141" t="s">
        <v>26</v>
      </c>
      <c r="BK818" s="141" t="s">
        <v>26</v>
      </c>
      <c r="BL818" s="141"/>
      <c r="BM818" s="141"/>
      <c r="BN818" s="139" t="s">
        <v>4075</v>
      </c>
      <c r="BQ818" s="141"/>
      <c r="BV818" s="141"/>
      <c r="BX818" s="141"/>
      <c r="BY818" s="141"/>
      <c r="BZ818" s="141"/>
      <c r="CA818" s="141"/>
      <c r="CB818" s="141"/>
      <c r="CC818" s="141"/>
      <c r="CD818" s="141"/>
      <c r="CE818" s="141"/>
      <c r="CF818" s="141"/>
      <c r="CG818" s="141"/>
    </row>
    <row r="819" spans="1:85" x14ac:dyDescent="0.35">
      <c r="A819" s="155" t="s">
        <v>10600</v>
      </c>
      <c r="B819" s="139" t="s">
        <v>4075</v>
      </c>
      <c r="C819" s="18">
        <v>42525</v>
      </c>
      <c r="D819" s="144">
        <v>0.85972222222222228</v>
      </c>
      <c r="E819" s="141" t="s">
        <v>1946</v>
      </c>
      <c r="F819" s="141">
        <v>2</v>
      </c>
      <c r="G819" s="141" t="s">
        <v>2004</v>
      </c>
      <c r="H819" s="141">
        <v>2016</v>
      </c>
      <c r="I819" s="18"/>
      <c r="J819" s="144"/>
      <c r="K819" s="378"/>
      <c r="L819" s="139" t="s">
        <v>4075</v>
      </c>
      <c r="M819" s="141"/>
      <c r="N819" s="248"/>
      <c r="O819" s="141" t="s">
        <v>26</v>
      </c>
      <c r="P819" s="141"/>
      <c r="Q819" s="141" t="s">
        <v>10601</v>
      </c>
      <c r="R819" s="141"/>
      <c r="S819" s="141"/>
      <c r="T819" s="141"/>
      <c r="U819" s="141"/>
      <c r="V819" s="141"/>
      <c r="W819" s="139" t="s">
        <v>4075</v>
      </c>
      <c r="X819" s="141" t="s">
        <v>25</v>
      </c>
      <c r="Y819" s="141" t="s">
        <v>27</v>
      </c>
      <c r="Z819" s="141" t="s">
        <v>4</v>
      </c>
      <c r="AA819" s="141" t="s">
        <v>34</v>
      </c>
      <c r="AB819" s="141"/>
      <c r="AC819" s="139" t="s">
        <v>18049</v>
      </c>
      <c r="AD819" s="380"/>
      <c r="AE819" s="139" t="s">
        <v>4</v>
      </c>
      <c r="AF819" s="139" t="s">
        <v>13073</v>
      </c>
      <c r="AG819" s="139" t="s">
        <v>4</v>
      </c>
      <c r="AH819" s="139" t="s">
        <v>1378</v>
      </c>
      <c r="AI819" s="139" t="s">
        <v>15678</v>
      </c>
      <c r="AJ819" s="139"/>
      <c r="AK819" s="139" t="s">
        <v>15678</v>
      </c>
      <c r="AL819" s="139" t="s">
        <v>7</v>
      </c>
      <c r="AM819" s="141" t="s">
        <v>1527</v>
      </c>
      <c r="AN819" s="141" t="s">
        <v>8</v>
      </c>
      <c r="AO819" s="139" t="s">
        <v>1477</v>
      </c>
      <c r="AP819" s="139" t="s">
        <v>7</v>
      </c>
      <c r="AQ819" s="139"/>
      <c r="AR819" s="381"/>
      <c r="AS819" s="139" t="s">
        <v>4075</v>
      </c>
      <c r="AT819" s="141" t="s">
        <v>1404</v>
      </c>
      <c r="AU819" s="141"/>
      <c r="AV819" s="383"/>
      <c r="AW819" s="385"/>
      <c r="AX819" s="139"/>
      <c r="AY819" t="s">
        <v>18676</v>
      </c>
      <c r="BA819" s="381"/>
      <c r="BB819" s="139" t="s">
        <v>17</v>
      </c>
      <c r="BC819" s="166"/>
      <c r="BD819" s="166"/>
      <c r="BE819" s="166"/>
      <c r="BF819" s="166"/>
      <c r="BG819" s="166"/>
      <c r="BH819" s="308"/>
      <c r="BI819" s="308"/>
      <c r="BJ819" s="141" t="s">
        <v>26</v>
      </c>
      <c r="BK819" s="141" t="s">
        <v>26</v>
      </c>
      <c r="BL819" s="141"/>
      <c r="BM819" s="141"/>
      <c r="BN819" s="139" t="s">
        <v>4075</v>
      </c>
      <c r="BQ819" s="141"/>
      <c r="BV819" s="141"/>
      <c r="BX819" s="141"/>
      <c r="BY819" s="141"/>
      <c r="BZ819" s="141"/>
      <c r="CA819" s="141"/>
      <c r="CB819" s="141"/>
      <c r="CC819" s="141"/>
      <c r="CD819" s="141"/>
      <c r="CE819" s="141"/>
      <c r="CF819" s="141"/>
      <c r="CG819" s="141"/>
    </row>
    <row r="820" spans="1:85" x14ac:dyDescent="0.35">
      <c r="A820" s="155" t="s">
        <v>10597</v>
      </c>
      <c r="B820" s="139" t="s">
        <v>4075</v>
      </c>
      <c r="C820" s="18">
        <v>42525</v>
      </c>
      <c r="D820" s="144">
        <v>0.92708333333333337</v>
      </c>
      <c r="E820" s="141" t="s">
        <v>1946</v>
      </c>
      <c r="F820" s="141">
        <v>2</v>
      </c>
      <c r="G820" s="141" t="s">
        <v>2004</v>
      </c>
      <c r="H820" s="141">
        <v>2016</v>
      </c>
      <c r="I820" s="18">
        <v>42525</v>
      </c>
      <c r="J820" s="144">
        <v>0.95486111111111116</v>
      </c>
      <c r="K820" s="378"/>
      <c r="L820" s="139" t="s">
        <v>4075</v>
      </c>
      <c r="M820" s="141"/>
      <c r="N820" s="248"/>
      <c r="O820" s="141" t="s">
        <v>26</v>
      </c>
      <c r="P820" s="141"/>
      <c r="Q820" s="141" t="s">
        <v>10598</v>
      </c>
      <c r="R820" s="141" t="s">
        <v>10599</v>
      </c>
      <c r="S820" s="141"/>
      <c r="T820" s="141"/>
      <c r="U820" s="141"/>
      <c r="V820" s="141"/>
      <c r="W820" s="139" t="s">
        <v>4075</v>
      </c>
      <c r="X820" s="141" t="s">
        <v>25</v>
      </c>
      <c r="Y820" s="141" t="s">
        <v>27</v>
      </c>
      <c r="Z820" s="141" t="s">
        <v>4</v>
      </c>
      <c r="AA820" s="141" t="s">
        <v>34</v>
      </c>
      <c r="AB820" s="141"/>
      <c r="AC820" s="139" t="s">
        <v>18049</v>
      </c>
      <c r="AD820" s="380"/>
      <c r="AE820" s="139" t="s">
        <v>4</v>
      </c>
      <c r="AF820" s="139" t="s">
        <v>13073</v>
      </c>
      <c r="AG820" s="139" t="s">
        <v>4</v>
      </c>
      <c r="AH820" s="139" t="s">
        <v>1378</v>
      </c>
      <c r="AI820" s="139" t="s">
        <v>15678</v>
      </c>
      <c r="AJ820" s="139"/>
      <c r="AK820" s="139" t="s">
        <v>15678</v>
      </c>
      <c r="AL820" s="139" t="s">
        <v>7</v>
      </c>
      <c r="AM820" s="141"/>
      <c r="AN820" s="141" t="s">
        <v>8</v>
      </c>
      <c r="AO820" s="139" t="s">
        <v>1614</v>
      </c>
      <c r="AP820" s="139" t="s">
        <v>7</v>
      </c>
      <c r="AQ820" s="139"/>
      <c r="AR820" s="381"/>
      <c r="AS820" s="139" t="s">
        <v>4075</v>
      </c>
      <c r="AT820" s="141" t="s">
        <v>44</v>
      </c>
      <c r="AU820" s="141">
        <v>180</v>
      </c>
      <c r="AV820" s="383"/>
      <c r="AW820" s="385"/>
      <c r="AX820" s="139"/>
      <c r="AY820" t="s">
        <v>18776</v>
      </c>
      <c r="AZ820">
        <v>12000</v>
      </c>
      <c r="BA820" s="381"/>
      <c r="BB820" s="139" t="s">
        <v>1446</v>
      </c>
      <c r="BC820" s="166"/>
      <c r="BD820" s="166"/>
      <c r="BE820" s="166"/>
      <c r="BF820" s="166"/>
      <c r="BG820" s="166"/>
      <c r="BH820" s="308"/>
      <c r="BI820" s="308"/>
      <c r="BJ820" s="141" t="s">
        <v>26</v>
      </c>
      <c r="BK820" s="141" t="s">
        <v>26</v>
      </c>
      <c r="BL820" s="141"/>
      <c r="BM820" s="141"/>
      <c r="BN820" s="139" t="s">
        <v>4075</v>
      </c>
      <c r="BQ820" s="141"/>
      <c r="BV820" s="141"/>
      <c r="BX820" s="141"/>
      <c r="BY820" s="141"/>
      <c r="BZ820" s="141"/>
      <c r="CA820" s="141"/>
      <c r="CB820" s="141"/>
      <c r="CC820" s="141"/>
      <c r="CD820" s="141"/>
      <c r="CE820" s="141"/>
      <c r="CF820" s="141"/>
      <c r="CG820" s="141"/>
    </row>
    <row r="821" spans="1:85" x14ac:dyDescent="0.35">
      <c r="A821" s="155" t="s">
        <v>10605</v>
      </c>
      <c r="B821" s="139" t="s">
        <v>4075</v>
      </c>
      <c r="C821" s="18">
        <v>42525</v>
      </c>
      <c r="D821" s="144">
        <v>0.63263888888888886</v>
      </c>
      <c r="E821" s="141" t="s">
        <v>1946</v>
      </c>
      <c r="F821" s="141">
        <v>2</v>
      </c>
      <c r="G821" s="141" t="s">
        <v>2004</v>
      </c>
      <c r="H821" s="141">
        <v>2016</v>
      </c>
      <c r="I821" s="18">
        <v>42525</v>
      </c>
      <c r="J821" s="144"/>
      <c r="K821" s="378"/>
      <c r="L821" s="139" t="s">
        <v>4075</v>
      </c>
      <c r="M821" s="141"/>
      <c r="N821" s="248"/>
      <c r="O821" s="141" t="s">
        <v>26</v>
      </c>
      <c r="P821" s="141"/>
      <c r="Q821" s="141" t="s">
        <v>10606</v>
      </c>
      <c r="R821" s="141"/>
      <c r="S821" s="141"/>
      <c r="T821" s="141"/>
      <c r="U821" s="141"/>
      <c r="V821" s="141"/>
      <c r="W821" s="139" t="s">
        <v>4075</v>
      </c>
      <c r="X821" s="141" t="s">
        <v>25</v>
      </c>
      <c r="Y821" s="141" t="s">
        <v>27</v>
      </c>
      <c r="Z821" s="141" t="s">
        <v>4</v>
      </c>
      <c r="AA821" s="141" t="s">
        <v>34</v>
      </c>
      <c r="AB821" s="141"/>
      <c r="AC821" s="139" t="s">
        <v>18047</v>
      </c>
      <c r="AD821" s="380"/>
      <c r="AE821" s="139" t="s">
        <v>102</v>
      </c>
      <c r="AF821" s="139" t="s">
        <v>13074</v>
      </c>
      <c r="AG821" s="139" t="s">
        <v>102</v>
      </c>
      <c r="AH821" s="139" t="s">
        <v>1378</v>
      </c>
      <c r="AI821" s="139" t="s">
        <v>11</v>
      </c>
      <c r="AJ821" s="139" t="s">
        <v>11</v>
      </c>
      <c r="AK821" s="139"/>
      <c r="AL821" s="139"/>
      <c r="AM821" s="141" t="s">
        <v>1527</v>
      </c>
      <c r="AN821" s="141" t="s">
        <v>8</v>
      </c>
      <c r="AO821" s="139" t="s">
        <v>1477</v>
      </c>
      <c r="AP821" s="139" t="s">
        <v>7</v>
      </c>
      <c r="AQ821" s="139"/>
      <c r="AR821" s="381"/>
      <c r="AS821" s="139" t="s">
        <v>4075</v>
      </c>
      <c r="AT821" s="141" t="s">
        <v>1404</v>
      </c>
      <c r="AU821" s="141"/>
      <c r="AV821" s="383"/>
      <c r="AW821" s="385"/>
      <c r="AX821" s="139"/>
      <c r="AY821" t="s">
        <v>18272</v>
      </c>
      <c r="BA821" s="381"/>
      <c r="BB821" s="139" t="s">
        <v>17</v>
      </c>
      <c r="BC821" s="166"/>
      <c r="BD821" s="166"/>
      <c r="BE821" s="166"/>
      <c r="BF821" s="166"/>
      <c r="BG821" s="166"/>
      <c r="BH821" s="308"/>
      <c r="BI821" s="308"/>
      <c r="BJ821" s="141" t="s">
        <v>26</v>
      </c>
      <c r="BK821" s="141" t="s">
        <v>26</v>
      </c>
      <c r="BL821" s="141"/>
      <c r="BM821" s="141"/>
      <c r="BN821" s="139" t="s">
        <v>4075</v>
      </c>
      <c r="BQ821" s="141"/>
      <c r="BV821" s="141"/>
      <c r="BX821" s="141"/>
      <c r="BY821" s="141"/>
      <c r="BZ821" s="141"/>
      <c r="CA821" s="141"/>
      <c r="CB821" s="141"/>
      <c r="CC821" s="141"/>
      <c r="CD821" s="141"/>
      <c r="CE821" s="141"/>
      <c r="CF821" s="141"/>
      <c r="CG821" s="141"/>
    </row>
    <row r="822" spans="1:85" x14ac:dyDescent="0.35">
      <c r="A822" s="155" t="s">
        <v>10602</v>
      </c>
      <c r="B822" s="139" t="s">
        <v>4075</v>
      </c>
      <c r="C822" s="18">
        <v>42525</v>
      </c>
      <c r="D822" s="144">
        <v>0.66041666666666665</v>
      </c>
      <c r="E822" s="141" t="s">
        <v>1946</v>
      </c>
      <c r="F822" s="141">
        <v>2</v>
      </c>
      <c r="G822" s="141" t="s">
        <v>2004</v>
      </c>
      <c r="H822" s="141">
        <v>2016</v>
      </c>
      <c r="I822" s="18">
        <v>42525</v>
      </c>
      <c r="J822" s="144">
        <v>0.66041666666666665</v>
      </c>
      <c r="K822" s="378"/>
      <c r="L822" s="139" t="s">
        <v>4075</v>
      </c>
      <c r="M822" s="141"/>
      <c r="N822" s="248"/>
      <c r="O822" s="141" t="s">
        <v>26</v>
      </c>
      <c r="P822" s="141"/>
      <c r="Q822" s="141" t="s">
        <v>10603</v>
      </c>
      <c r="R822" s="141" t="s">
        <v>10604</v>
      </c>
      <c r="S822" s="141"/>
      <c r="T822" s="141"/>
      <c r="U822" s="141">
        <v>111688228</v>
      </c>
      <c r="V822" s="141"/>
      <c r="W822" s="139" t="s">
        <v>4075</v>
      </c>
      <c r="X822" s="141" t="s">
        <v>25</v>
      </c>
      <c r="Y822" s="141" t="s">
        <v>27</v>
      </c>
      <c r="Z822" s="141" t="s">
        <v>4</v>
      </c>
      <c r="AA822" s="141" t="s">
        <v>34</v>
      </c>
      <c r="AB822" s="141"/>
      <c r="AC822" s="139" t="s">
        <v>18047</v>
      </c>
      <c r="AD822" s="380"/>
      <c r="AE822" s="139" t="s">
        <v>102</v>
      </c>
      <c r="AF822" s="139" t="s">
        <v>13068</v>
      </c>
      <c r="AG822" s="139" t="s">
        <v>102</v>
      </c>
      <c r="AH822" s="139" t="s">
        <v>1378</v>
      </c>
      <c r="AI822" s="139" t="s">
        <v>7</v>
      </c>
      <c r="AJ822" s="139" t="s">
        <v>7</v>
      </c>
      <c r="AK822" s="139"/>
      <c r="AL822" s="139"/>
      <c r="AM822" s="141"/>
      <c r="AN822" s="141" t="s">
        <v>8</v>
      </c>
      <c r="AO822" s="139" t="s">
        <v>1614</v>
      </c>
      <c r="AP822" s="139" t="s">
        <v>7</v>
      </c>
      <c r="AQ822" s="139"/>
      <c r="AR822" s="381"/>
      <c r="AS822" s="139" t="s">
        <v>4075</v>
      </c>
      <c r="AT822" s="141" t="s">
        <v>1404</v>
      </c>
      <c r="AU822" s="141"/>
      <c r="AV822" s="383"/>
      <c r="AW822" s="385"/>
      <c r="AX822" s="139"/>
      <c r="AY822" t="s">
        <v>18413</v>
      </c>
      <c r="AZ822">
        <v>21000</v>
      </c>
      <c r="BA822" s="381"/>
      <c r="BB822" s="139" t="s">
        <v>1444</v>
      </c>
      <c r="BC822" s="166"/>
      <c r="BD822" s="166"/>
      <c r="BE822" s="166"/>
      <c r="BF822" s="166"/>
      <c r="BG822" s="166"/>
      <c r="BH822" s="308"/>
      <c r="BI822" s="308"/>
      <c r="BJ822" s="141" t="s">
        <v>26</v>
      </c>
      <c r="BK822" s="141" t="s">
        <v>26</v>
      </c>
      <c r="BL822" s="141"/>
      <c r="BM822" s="141"/>
      <c r="BN822" s="139" t="s">
        <v>4075</v>
      </c>
      <c r="BQ822" s="141"/>
      <c r="BV822" s="141"/>
      <c r="BX822" s="141"/>
      <c r="BY822" s="141"/>
      <c r="BZ822" s="141"/>
      <c r="CA822" s="141"/>
      <c r="CB822" s="141"/>
      <c r="CC822" s="141"/>
      <c r="CD822" s="141"/>
      <c r="CE822" s="141"/>
      <c r="CF822" s="141"/>
      <c r="CG822" s="141"/>
    </row>
    <row r="823" spans="1:85" x14ac:dyDescent="0.35">
      <c r="A823" s="155" t="s">
        <v>19981</v>
      </c>
      <c r="B823" s="139" t="s">
        <v>4075</v>
      </c>
      <c r="C823" s="18">
        <v>42526</v>
      </c>
      <c r="D823" s="144">
        <v>0.76060185185185181</v>
      </c>
      <c r="E823" s="141" t="s">
        <v>2760</v>
      </c>
      <c r="F823" s="141">
        <v>2</v>
      </c>
      <c r="G823" s="141" t="s">
        <v>2004</v>
      </c>
      <c r="H823" s="141">
        <v>2016</v>
      </c>
      <c r="I823" s="18">
        <v>42526</v>
      </c>
      <c r="J823" s="144">
        <v>0.76041666666666663</v>
      </c>
      <c r="K823" s="378"/>
      <c r="L823" s="139" t="s">
        <v>4075</v>
      </c>
      <c r="M823" s="141" t="s">
        <v>28</v>
      </c>
      <c r="N823" s="248">
        <v>44247</v>
      </c>
      <c r="O823" s="141" t="s">
        <v>25</v>
      </c>
      <c r="P823" s="141"/>
      <c r="Q823" s="141" t="s">
        <v>19982</v>
      </c>
      <c r="R823" s="141" t="s">
        <v>1944</v>
      </c>
      <c r="S823" s="141"/>
      <c r="T823" s="141" t="s">
        <v>19983</v>
      </c>
      <c r="U823" s="141"/>
      <c r="V823" s="141"/>
      <c r="W823" s="139" t="s">
        <v>4075</v>
      </c>
      <c r="X823" s="141" t="s">
        <v>25</v>
      </c>
      <c r="Y823" s="141" t="s">
        <v>27</v>
      </c>
      <c r="Z823" s="141"/>
      <c r="AA823" s="141" t="s">
        <v>34</v>
      </c>
      <c r="AB823" s="141"/>
      <c r="AC823" s="139" t="s">
        <v>18050</v>
      </c>
      <c r="AD823" s="380"/>
      <c r="AE823" s="139" t="s">
        <v>107</v>
      </c>
      <c r="AF823" s="139" t="s">
        <v>13076</v>
      </c>
      <c r="AG823" s="139" t="s">
        <v>4130</v>
      </c>
      <c r="AH823" s="139" t="s">
        <v>1380</v>
      </c>
      <c r="AI823" s="139" t="s">
        <v>1518</v>
      </c>
      <c r="AJ823" s="139"/>
      <c r="AK823" s="139" t="s">
        <v>1518</v>
      </c>
      <c r="AL823" s="139" t="s">
        <v>7</v>
      </c>
      <c r="AM823" s="141" t="s">
        <v>9</v>
      </c>
      <c r="AN823" s="141" t="s">
        <v>8</v>
      </c>
      <c r="AO823" s="139"/>
      <c r="AP823" s="139" t="s">
        <v>7</v>
      </c>
      <c r="AQ823" s="139"/>
      <c r="AR823" s="381"/>
      <c r="AS823" s="139" t="s">
        <v>4075</v>
      </c>
      <c r="AT823" s="141" t="s">
        <v>44</v>
      </c>
      <c r="AU823" s="141">
        <v>120</v>
      </c>
      <c r="AV823" s="383"/>
      <c r="AW823" s="385"/>
      <c r="AX823" s="139" t="s">
        <v>53</v>
      </c>
      <c r="AY823" t="s">
        <v>19186</v>
      </c>
      <c r="BA823" s="381"/>
      <c r="BB823" s="139" t="s">
        <v>1446</v>
      </c>
      <c r="BC823" s="166"/>
      <c r="BD823" s="166"/>
      <c r="BE823" s="166"/>
      <c r="BF823" s="166"/>
      <c r="BG823" s="166"/>
      <c r="BH823" s="308"/>
      <c r="BI823" s="308"/>
      <c r="BJ823" s="141" t="s">
        <v>26</v>
      </c>
      <c r="BK823" s="141" t="s">
        <v>26</v>
      </c>
      <c r="BL823" s="141"/>
      <c r="BM823" s="141"/>
      <c r="BN823" s="139" t="s">
        <v>4075</v>
      </c>
      <c r="BQ823" s="141"/>
      <c r="BV823" s="141"/>
      <c r="BX823" s="141"/>
      <c r="BY823" s="141"/>
      <c r="BZ823" s="141"/>
      <c r="CA823" s="141"/>
      <c r="CB823" s="141"/>
      <c r="CC823" s="141"/>
      <c r="CD823" s="141"/>
      <c r="CE823" s="141"/>
      <c r="CF823" s="141"/>
      <c r="CG823" s="141"/>
    </row>
    <row r="824" spans="1:85" x14ac:dyDescent="0.35">
      <c r="A824" s="155" t="s">
        <v>10587</v>
      </c>
      <c r="B824" s="139" t="s">
        <v>4075</v>
      </c>
      <c r="C824" s="18">
        <v>42526</v>
      </c>
      <c r="D824" s="144">
        <v>0.96837962962962965</v>
      </c>
      <c r="E824" s="141" t="s">
        <v>2760</v>
      </c>
      <c r="F824" s="141">
        <v>2</v>
      </c>
      <c r="G824" s="141" t="s">
        <v>2004</v>
      </c>
      <c r="H824" s="141">
        <v>2016</v>
      </c>
      <c r="I824" s="18">
        <v>42526</v>
      </c>
      <c r="J824" s="144">
        <v>0.96805555555555556</v>
      </c>
      <c r="K824" s="378"/>
      <c r="L824" s="139" t="s">
        <v>4075</v>
      </c>
      <c r="M824" s="141" t="s">
        <v>28</v>
      </c>
      <c r="N824" s="248">
        <v>44257</v>
      </c>
      <c r="O824" s="141" t="s">
        <v>25</v>
      </c>
      <c r="P824" s="141"/>
      <c r="Q824" s="141"/>
      <c r="R824" s="141" t="s">
        <v>1944</v>
      </c>
      <c r="S824" s="141"/>
      <c r="T824" s="141" t="s">
        <v>10588</v>
      </c>
      <c r="U824" s="141">
        <v>111688688</v>
      </c>
      <c r="V824" s="141"/>
      <c r="W824" s="139" t="s">
        <v>4075</v>
      </c>
      <c r="X824" s="141" t="s">
        <v>25</v>
      </c>
      <c r="Y824" s="141" t="s">
        <v>27</v>
      </c>
      <c r="Z824" s="141"/>
      <c r="AA824" s="141" t="s">
        <v>34</v>
      </c>
      <c r="AB824" s="141"/>
      <c r="AC824" s="139" t="s">
        <v>18047</v>
      </c>
      <c r="AD824" s="380"/>
      <c r="AE824" s="139" t="s">
        <v>4</v>
      </c>
      <c r="AF824" s="139" t="s">
        <v>13073</v>
      </c>
      <c r="AG824" s="139" t="s">
        <v>4</v>
      </c>
      <c r="AH824" s="139" t="s">
        <v>1380</v>
      </c>
      <c r="AI824" s="139" t="s">
        <v>15678</v>
      </c>
      <c r="AJ824" s="139"/>
      <c r="AK824" s="139" t="s">
        <v>15678</v>
      </c>
      <c r="AL824" s="139" t="s">
        <v>1423</v>
      </c>
      <c r="AM824" s="141" t="s">
        <v>15</v>
      </c>
      <c r="AN824" s="141" t="s">
        <v>8</v>
      </c>
      <c r="AO824" s="139"/>
      <c r="AP824" s="139" t="s">
        <v>1423</v>
      </c>
      <c r="AQ824" s="139"/>
      <c r="AR824" s="381"/>
      <c r="AS824" s="139" t="s">
        <v>4075</v>
      </c>
      <c r="AT824" s="141" t="s">
        <v>44</v>
      </c>
      <c r="AU824" s="141">
        <v>190</v>
      </c>
      <c r="AV824" s="383"/>
      <c r="AW824" s="385"/>
      <c r="AX824" s="139" t="s">
        <v>244</v>
      </c>
      <c r="AY824" t="s">
        <v>18635</v>
      </c>
      <c r="BA824" s="381"/>
      <c r="BB824" s="139" t="s">
        <v>17</v>
      </c>
      <c r="BC824" s="166"/>
      <c r="BD824" s="166"/>
      <c r="BE824" s="166"/>
      <c r="BF824" s="166"/>
      <c r="BG824" s="166"/>
      <c r="BH824" s="308"/>
      <c r="BI824" s="308"/>
      <c r="BJ824" s="141" t="s">
        <v>26</v>
      </c>
      <c r="BK824" s="141" t="s">
        <v>26</v>
      </c>
      <c r="BL824" s="141"/>
      <c r="BM824" s="141"/>
      <c r="BN824" s="139" t="s">
        <v>4075</v>
      </c>
      <c r="BQ824" s="141"/>
      <c r="BV824" s="141"/>
      <c r="BX824" s="141"/>
      <c r="BY824" s="141"/>
      <c r="BZ824" s="141"/>
      <c r="CA824" s="141"/>
      <c r="CB824" s="141"/>
      <c r="CC824" s="141"/>
      <c r="CD824" s="141"/>
      <c r="CE824" s="141"/>
      <c r="CF824" s="141"/>
      <c r="CG824" s="141"/>
    </row>
    <row r="825" spans="1:85" x14ac:dyDescent="0.35">
      <c r="A825" s="155" t="s">
        <v>10589</v>
      </c>
      <c r="B825" s="139" t="s">
        <v>4075</v>
      </c>
      <c r="C825" s="18">
        <v>42526</v>
      </c>
      <c r="D825" s="144">
        <v>0.70625000000000004</v>
      </c>
      <c r="E825" s="141" t="s">
        <v>2760</v>
      </c>
      <c r="F825" s="141">
        <v>2</v>
      </c>
      <c r="G825" s="141" t="s">
        <v>2004</v>
      </c>
      <c r="H825" s="141">
        <v>2016</v>
      </c>
      <c r="I825" s="18">
        <v>42526</v>
      </c>
      <c r="J825" s="144">
        <v>0.70625000000000004</v>
      </c>
      <c r="K825" s="378"/>
      <c r="L825" s="139" t="s">
        <v>4075</v>
      </c>
      <c r="M825" s="141"/>
      <c r="N825" s="248"/>
      <c r="O825" s="141" t="s">
        <v>26</v>
      </c>
      <c r="P825" s="141"/>
      <c r="Q825" s="141" t="s">
        <v>10590</v>
      </c>
      <c r="R825" s="141" t="s">
        <v>10591</v>
      </c>
      <c r="S825" s="141"/>
      <c r="T825" s="141"/>
      <c r="U825" s="141"/>
      <c r="V825" s="141"/>
      <c r="W825" s="139" t="s">
        <v>4075</v>
      </c>
      <c r="X825" s="141" t="s">
        <v>25</v>
      </c>
      <c r="Y825" s="141" t="s">
        <v>27</v>
      </c>
      <c r="Z825" s="141" t="s">
        <v>4</v>
      </c>
      <c r="AA825" s="141" t="s">
        <v>34</v>
      </c>
      <c r="AB825" s="141"/>
      <c r="AC825" s="139" t="s">
        <v>18049</v>
      </c>
      <c r="AD825" s="380"/>
      <c r="AE825" s="139" t="s">
        <v>4</v>
      </c>
      <c r="AF825" s="139" t="s">
        <v>13073</v>
      </c>
      <c r="AG825" s="139" t="s">
        <v>4</v>
      </c>
      <c r="AH825" s="139" t="s">
        <v>1378</v>
      </c>
      <c r="AI825" s="139" t="s">
        <v>15678</v>
      </c>
      <c r="AJ825" s="139"/>
      <c r="AK825" s="139" t="s">
        <v>15678</v>
      </c>
      <c r="AL825" s="139" t="s">
        <v>7</v>
      </c>
      <c r="AM825" s="141"/>
      <c r="AN825" s="141" t="s">
        <v>8</v>
      </c>
      <c r="AO825" s="139" t="s">
        <v>1614</v>
      </c>
      <c r="AP825" s="139" t="s">
        <v>7</v>
      </c>
      <c r="AQ825" s="139"/>
      <c r="AR825" s="381"/>
      <c r="AS825" s="139" t="s">
        <v>4075</v>
      </c>
      <c r="AT825" s="141" t="s">
        <v>1404</v>
      </c>
      <c r="AU825" s="141"/>
      <c r="AV825" s="383"/>
      <c r="AW825" s="385"/>
      <c r="AX825" s="139"/>
      <c r="AY825" t="s">
        <v>18777</v>
      </c>
      <c r="AZ825">
        <v>12000</v>
      </c>
      <c r="BA825" s="381"/>
      <c r="BB825" s="139" t="s">
        <v>17</v>
      </c>
      <c r="BC825" s="166"/>
      <c r="BD825" s="166"/>
      <c r="BE825" s="166"/>
      <c r="BF825" s="166"/>
      <c r="BG825" s="166"/>
      <c r="BH825" s="308"/>
      <c r="BI825" s="308"/>
      <c r="BJ825" s="141" t="s">
        <v>26</v>
      </c>
      <c r="BK825" s="141" t="s">
        <v>26</v>
      </c>
      <c r="BL825" s="141"/>
      <c r="BM825" s="141"/>
      <c r="BN825" s="139" t="s">
        <v>4075</v>
      </c>
      <c r="BQ825" s="141" t="s">
        <v>15782</v>
      </c>
      <c r="BR825" s="135" t="s">
        <v>15685</v>
      </c>
      <c r="BT825" s="135" t="s">
        <v>15394</v>
      </c>
      <c r="BU825" s="135" t="s">
        <v>1487</v>
      </c>
      <c r="BV825" s="141" t="s">
        <v>13265</v>
      </c>
      <c r="BW825" s="135" t="s">
        <v>3829</v>
      </c>
      <c r="BX825" s="141" t="s">
        <v>12</v>
      </c>
      <c r="BY825" s="141" t="s">
        <v>12</v>
      </c>
      <c r="BZ825" s="141" t="s">
        <v>26</v>
      </c>
      <c r="CA825" s="141" t="s">
        <v>1848</v>
      </c>
      <c r="CB825" s="141"/>
      <c r="CC825" s="141" t="s">
        <v>15690</v>
      </c>
      <c r="CD825" s="141" t="s">
        <v>34</v>
      </c>
      <c r="CE825" s="141" t="s">
        <v>15450</v>
      </c>
      <c r="CF825" s="141" t="s">
        <v>15451</v>
      </c>
      <c r="CG825" s="141" t="s">
        <v>1897</v>
      </c>
    </row>
    <row r="826" spans="1:85" x14ac:dyDescent="0.35">
      <c r="A826" s="155" t="s">
        <v>10594</v>
      </c>
      <c r="B826" s="139" t="s">
        <v>4075</v>
      </c>
      <c r="C826" s="18">
        <v>42526</v>
      </c>
      <c r="D826" s="144">
        <v>0.42083333333333334</v>
      </c>
      <c r="E826" s="141" t="s">
        <v>2760</v>
      </c>
      <c r="F826" s="141">
        <v>2</v>
      </c>
      <c r="G826" s="141" t="s">
        <v>2004</v>
      </c>
      <c r="H826" s="141">
        <v>2016</v>
      </c>
      <c r="I826" s="18">
        <v>42526</v>
      </c>
      <c r="J826" s="144">
        <v>0.42083333333333334</v>
      </c>
      <c r="K826" s="378"/>
      <c r="L826" s="139" t="s">
        <v>4075</v>
      </c>
      <c r="M826" s="141"/>
      <c r="N826" s="248"/>
      <c r="O826" s="141" t="s">
        <v>26</v>
      </c>
      <c r="P826" s="141"/>
      <c r="Q826" s="141" t="s">
        <v>10595</v>
      </c>
      <c r="R826" s="141" t="s">
        <v>10596</v>
      </c>
      <c r="S826" s="141"/>
      <c r="T826" s="141"/>
      <c r="U826" s="141"/>
      <c r="V826" s="141"/>
      <c r="W826" s="139" t="s">
        <v>4075</v>
      </c>
      <c r="X826" s="141" t="s">
        <v>25</v>
      </c>
      <c r="Y826" s="141" t="s">
        <v>27</v>
      </c>
      <c r="Z826" s="141" t="s">
        <v>4</v>
      </c>
      <c r="AA826" s="141" t="s">
        <v>34</v>
      </c>
      <c r="AB826" s="141"/>
      <c r="AC826" s="139" t="s">
        <v>18047</v>
      </c>
      <c r="AD826" s="380"/>
      <c r="AE826" s="139" t="s">
        <v>107</v>
      </c>
      <c r="AF826" s="139" t="s">
        <v>13076</v>
      </c>
      <c r="AG826" s="139" t="s">
        <v>4130</v>
      </c>
      <c r="AH826" s="139" t="s">
        <v>1378</v>
      </c>
      <c r="AI826" s="139" t="s">
        <v>1518</v>
      </c>
      <c r="AJ826" s="139"/>
      <c r="AK826" s="139" t="s">
        <v>1518</v>
      </c>
      <c r="AL826" s="139" t="s">
        <v>7</v>
      </c>
      <c r="AM826" s="141" t="s">
        <v>1527</v>
      </c>
      <c r="AN826" s="141" t="s">
        <v>8</v>
      </c>
      <c r="AO826" s="139" t="s">
        <v>1614</v>
      </c>
      <c r="AP826" s="139" t="s">
        <v>7</v>
      </c>
      <c r="AQ826" s="139"/>
      <c r="AR826" s="381"/>
      <c r="AS826" s="139" t="s">
        <v>4075</v>
      </c>
      <c r="AT826" s="141" t="s">
        <v>1404</v>
      </c>
      <c r="AU826" s="141"/>
      <c r="AV826" s="383"/>
      <c r="AW826" s="385"/>
      <c r="AX826" s="139"/>
      <c r="AY826" t="s">
        <v>18778</v>
      </c>
      <c r="AZ826">
        <v>12000</v>
      </c>
      <c r="BA826" s="381"/>
      <c r="BB826" s="139" t="s">
        <v>1444</v>
      </c>
      <c r="BC826" s="166"/>
      <c r="BD826" s="166"/>
      <c r="BE826" s="166"/>
      <c r="BF826" s="166"/>
      <c r="BG826" s="166"/>
      <c r="BH826" s="308"/>
      <c r="BI826" s="308"/>
      <c r="BJ826" s="141" t="s">
        <v>26</v>
      </c>
      <c r="BK826" s="141" t="s">
        <v>26</v>
      </c>
      <c r="BL826" s="141"/>
      <c r="BM826" s="141"/>
      <c r="BN826" s="139" t="s">
        <v>4075</v>
      </c>
      <c r="BQ826" s="141"/>
      <c r="BV826" s="141"/>
      <c r="BX826" s="141"/>
      <c r="BY826" s="141"/>
      <c r="BZ826" s="141"/>
      <c r="CA826" s="141"/>
      <c r="CB826" s="141"/>
      <c r="CC826" s="141"/>
      <c r="CD826" s="141"/>
      <c r="CE826" s="141"/>
      <c r="CF826" s="141"/>
      <c r="CG826" s="141"/>
    </row>
    <row r="827" spans="1:85" x14ac:dyDescent="0.35">
      <c r="A827" s="155" t="s">
        <v>10593</v>
      </c>
      <c r="B827" s="139" t="s">
        <v>4075</v>
      </c>
      <c r="C827" s="18">
        <v>42526</v>
      </c>
      <c r="D827" s="144">
        <v>0.65555555555555556</v>
      </c>
      <c r="E827" s="141" t="s">
        <v>2760</v>
      </c>
      <c r="F827" s="141">
        <v>2</v>
      </c>
      <c r="G827" s="141" t="s">
        <v>2004</v>
      </c>
      <c r="H827" s="141">
        <v>2016</v>
      </c>
      <c r="I827" s="18">
        <v>42526</v>
      </c>
      <c r="J827" s="144">
        <v>0.65555555555555556</v>
      </c>
      <c r="K827" s="378"/>
      <c r="L827" s="139" t="s">
        <v>4075</v>
      </c>
      <c r="M827" s="141"/>
      <c r="N827" s="248"/>
      <c r="O827" s="141" t="s">
        <v>26</v>
      </c>
      <c r="P827" s="141"/>
      <c r="Q827" s="141"/>
      <c r="R827" s="141"/>
      <c r="S827" s="141"/>
      <c r="T827" s="141"/>
      <c r="U827" s="141"/>
      <c r="V827" s="141"/>
      <c r="W827" s="139" t="s">
        <v>4075</v>
      </c>
      <c r="X827" s="141" t="s">
        <v>25</v>
      </c>
      <c r="Y827" s="141" t="s">
        <v>27</v>
      </c>
      <c r="Z827" s="141" t="s">
        <v>4</v>
      </c>
      <c r="AA827" s="141" t="s">
        <v>35</v>
      </c>
      <c r="AB827" s="141"/>
      <c r="AC827" s="139" t="s">
        <v>18050</v>
      </c>
      <c r="AD827" s="380"/>
      <c r="AE827" s="139" t="s">
        <v>107</v>
      </c>
      <c r="AF827" s="139" t="s">
        <v>13076</v>
      </c>
      <c r="AG827" s="139" t="s">
        <v>4130</v>
      </c>
      <c r="AH827" s="139" t="s">
        <v>1378</v>
      </c>
      <c r="AI827" s="139" t="s">
        <v>1518</v>
      </c>
      <c r="AJ827" s="139"/>
      <c r="AK827" s="139" t="s">
        <v>1518</v>
      </c>
      <c r="AL827" s="139" t="s">
        <v>7</v>
      </c>
      <c r="AM827" s="141"/>
      <c r="AN827" s="141" t="s">
        <v>8</v>
      </c>
      <c r="AO827" s="139" t="s">
        <v>1618</v>
      </c>
      <c r="AP827" s="139" t="s">
        <v>7</v>
      </c>
      <c r="AQ827" s="139"/>
      <c r="AR827" s="381"/>
      <c r="AS827" s="139" t="s">
        <v>4075</v>
      </c>
      <c r="AT827" s="141" t="s">
        <v>43</v>
      </c>
      <c r="AU827" s="141">
        <v>120</v>
      </c>
      <c r="AV827" s="383"/>
      <c r="AW827" s="385"/>
      <c r="AX827" s="139"/>
      <c r="AY827" t="s">
        <v>18779</v>
      </c>
      <c r="AZ827">
        <v>60000</v>
      </c>
      <c r="BA827" s="381"/>
      <c r="BB827" s="139" t="s">
        <v>1446</v>
      </c>
      <c r="BC827" s="166"/>
      <c r="BD827" s="166"/>
      <c r="BE827" s="166"/>
      <c r="BF827" s="166"/>
      <c r="BG827" s="166"/>
      <c r="BH827" s="308"/>
      <c r="BI827" s="308"/>
      <c r="BJ827" s="141" t="s">
        <v>26</v>
      </c>
      <c r="BK827" s="141" t="s">
        <v>26</v>
      </c>
      <c r="BL827" s="141"/>
      <c r="BM827" s="141"/>
      <c r="BN827" s="139" t="s">
        <v>4075</v>
      </c>
      <c r="BQ827" s="141"/>
      <c r="BV827" s="141"/>
      <c r="BX827" s="141"/>
      <c r="BY827" s="141"/>
      <c r="BZ827" s="141"/>
      <c r="CA827" s="141"/>
      <c r="CB827" s="141"/>
      <c r="CC827" s="141"/>
      <c r="CD827" s="141"/>
      <c r="CE827" s="141"/>
      <c r="CF827" s="141"/>
      <c r="CG827" s="141"/>
    </row>
    <row r="828" spans="1:85" x14ac:dyDescent="0.35">
      <c r="A828" s="155" t="s">
        <v>10584</v>
      </c>
      <c r="B828" s="139" t="s">
        <v>4075</v>
      </c>
      <c r="C828" s="18">
        <v>42527</v>
      </c>
      <c r="D828" s="144">
        <v>0.82499999999999996</v>
      </c>
      <c r="E828" s="141" t="s">
        <v>2760</v>
      </c>
      <c r="F828" s="141">
        <v>2</v>
      </c>
      <c r="G828" s="141" t="s">
        <v>2004</v>
      </c>
      <c r="H828" s="141">
        <v>2016</v>
      </c>
      <c r="I828" s="18">
        <v>42527</v>
      </c>
      <c r="J828" s="144"/>
      <c r="K828" s="378"/>
      <c r="L828" s="139" t="s">
        <v>4075</v>
      </c>
      <c r="M828" s="141"/>
      <c r="N828" s="248"/>
      <c r="O828" s="141" t="s">
        <v>26</v>
      </c>
      <c r="P828" s="141"/>
      <c r="Q828" s="141" t="s">
        <v>10585</v>
      </c>
      <c r="R828" s="141" t="s">
        <v>10586</v>
      </c>
      <c r="S828" s="141"/>
      <c r="T828" s="141"/>
      <c r="U828" s="141">
        <v>111769272</v>
      </c>
      <c r="V828" s="141"/>
      <c r="W828" s="139" t="s">
        <v>4075</v>
      </c>
      <c r="X828" s="141" t="s">
        <v>25</v>
      </c>
      <c r="Y828" s="141" t="s">
        <v>27</v>
      </c>
      <c r="Z828" s="141" t="s">
        <v>4</v>
      </c>
      <c r="AA828" s="141" t="s">
        <v>34</v>
      </c>
      <c r="AB828" s="141"/>
      <c r="AC828" s="139" t="s">
        <v>18047</v>
      </c>
      <c r="AD828" s="380"/>
      <c r="AE828" s="139" t="s">
        <v>102</v>
      </c>
      <c r="AF828" s="139" t="s">
        <v>13068</v>
      </c>
      <c r="AG828" s="139" t="s">
        <v>102</v>
      </c>
      <c r="AH828" s="139" t="s">
        <v>1378</v>
      </c>
      <c r="AI828" s="139" t="s">
        <v>7</v>
      </c>
      <c r="AJ828" s="139" t="s">
        <v>7</v>
      </c>
      <c r="AK828" s="139"/>
      <c r="AL828" s="139"/>
      <c r="AM828" s="141" t="s">
        <v>1527</v>
      </c>
      <c r="AN828" s="141" t="s">
        <v>8</v>
      </c>
      <c r="AO828" s="139" t="s">
        <v>1614</v>
      </c>
      <c r="AP828" s="139" t="s">
        <v>7</v>
      </c>
      <c r="AQ828" s="139"/>
      <c r="AR828" s="381"/>
      <c r="AS828" s="139" t="s">
        <v>4075</v>
      </c>
      <c r="AT828" s="141" t="s">
        <v>43</v>
      </c>
      <c r="AU828" s="141">
        <v>300</v>
      </c>
      <c r="AV828" s="383"/>
      <c r="AW828" s="385"/>
      <c r="AX828" s="139"/>
      <c r="AY828" t="s">
        <v>18780</v>
      </c>
      <c r="AZ828">
        <v>12000</v>
      </c>
      <c r="BA828" s="381"/>
      <c r="BB828" s="139" t="s">
        <v>1452</v>
      </c>
      <c r="BC828" s="166"/>
      <c r="BD828" s="166"/>
      <c r="BE828" s="166"/>
      <c r="BF828" s="166"/>
      <c r="BG828" s="166"/>
      <c r="BH828" s="308"/>
      <c r="BI828" s="308"/>
      <c r="BJ828" s="141" t="s">
        <v>26</v>
      </c>
      <c r="BK828" s="141" t="s">
        <v>26</v>
      </c>
      <c r="BL828" s="141"/>
      <c r="BM828" s="141"/>
      <c r="BN828" s="139" t="s">
        <v>4075</v>
      </c>
      <c r="BQ828" s="141"/>
      <c r="BV828" s="141"/>
      <c r="BX828" s="141"/>
      <c r="BY828" s="141"/>
      <c r="BZ828" s="141"/>
      <c r="CA828" s="141"/>
      <c r="CB828" s="141"/>
      <c r="CC828" s="141"/>
      <c r="CD828" s="141"/>
      <c r="CE828" s="141"/>
      <c r="CF828" s="141"/>
      <c r="CG828" s="141"/>
    </row>
    <row r="829" spans="1:85" x14ac:dyDescent="0.35">
      <c r="A829" s="155" t="s">
        <v>10575</v>
      </c>
      <c r="B829" s="139" t="s">
        <v>4075</v>
      </c>
      <c r="C829" s="18">
        <v>42528</v>
      </c>
      <c r="D829" s="144">
        <v>0.7631944444444444</v>
      </c>
      <c r="E829" s="141" t="s">
        <v>2760</v>
      </c>
      <c r="F829" s="141">
        <v>2</v>
      </c>
      <c r="G829" s="141" t="s">
        <v>2004</v>
      </c>
      <c r="H829" s="141">
        <v>2016</v>
      </c>
      <c r="I829" s="18"/>
      <c r="J829" s="144"/>
      <c r="K829" s="378"/>
      <c r="L829" s="139" t="s">
        <v>4075</v>
      </c>
      <c r="M829" s="141"/>
      <c r="N829" s="248"/>
      <c r="O829" s="141" t="s">
        <v>26</v>
      </c>
      <c r="P829" s="141"/>
      <c r="Q829" s="141" t="s">
        <v>10576</v>
      </c>
      <c r="R829" s="141"/>
      <c r="S829" s="141"/>
      <c r="T829" s="141" t="s">
        <v>18218</v>
      </c>
      <c r="U829" s="141"/>
      <c r="V829" s="141"/>
      <c r="W829" s="139" t="s">
        <v>4075</v>
      </c>
      <c r="X829" s="141" t="s">
        <v>25</v>
      </c>
      <c r="Y829" s="141" t="s">
        <v>27</v>
      </c>
      <c r="Z829" s="141" t="s">
        <v>4</v>
      </c>
      <c r="AA829" s="141" t="s">
        <v>34</v>
      </c>
      <c r="AB829" s="141"/>
      <c r="AC829" s="139" t="s">
        <v>18047</v>
      </c>
      <c r="AD829" s="380"/>
      <c r="AE829" s="139" t="s">
        <v>102</v>
      </c>
      <c r="AF829" s="139" t="s">
        <v>13082</v>
      </c>
      <c r="AG829" s="139" t="s">
        <v>102</v>
      </c>
      <c r="AH829" s="139" t="s">
        <v>1378</v>
      </c>
      <c r="AI829" s="139" t="s">
        <v>60</v>
      </c>
      <c r="AJ829" s="139" t="s">
        <v>60</v>
      </c>
      <c r="AK829" s="139"/>
      <c r="AL829" s="139"/>
      <c r="AM829" s="141"/>
      <c r="AN829" s="141" t="s">
        <v>8</v>
      </c>
      <c r="AO829" s="139" t="s">
        <v>1477</v>
      </c>
      <c r="AP829" s="139" t="s">
        <v>13</v>
      </c>
      <c r="AQ829" s="139"/>
      <c r="AR829" s="381"/>
      <c r="AS829" s="139" t="s">
        <v>4075</v>
      </c>
      <c r="AT829" s="141" t="s">
        <v>1404</v>
      </c>
      <c r="AU829" s="141"/>
      <c r="AV829" s="383"/>
      <c r="AW829" s="385"/>
      <c r="AX829" s="139"/>
      <c r="AY829" t="s">
        <v>18576</v>
      </c>
      <c r="BA829" s="381"/>
      <c r="BB829" s="139" t="s">
        <v>17</v>
      </c>
      <c r="BC829" s="166"/>
      <c r="BD829" s="166"/>
      <c r="BE829" s="166"/>
      <c r="BF829" s="166"/>
      <c r="BG829" s="166"/>
      <c r="BH829" s="308"/>
      <c r="BI829" s="308"/>
      <c r="BJ829" s="141" t="s">
        <v>26</v>
      </c>
      <c r="BK829" s="141" t="s">
        <v>26</v>
      </c>
      <c r="BL829" s="141"/>
      <c r="BM829" s="141"/>
      <c r="BN829" s="139" t="s">
        <v>4075</v>
      </c>
      <c r="BQ829" s="141"/>
      <c r="BV829" s="141"/>
      <c r="BX829" s="141"/>
      <c r="BY829" s="141"/>
      <c r="BZ829" s="141"/>
      <c r="CA829" s="141"/>
      <c r="CB829" s="141"/>
      <c r="CC829" s="141"/>
      <c r="CD829" s="141"/>
      <c r="CE829" s="141"/>
      <c r="CF829" s="141"/>
      <c r="CG829" s="141"/>
    </row>
    <row r="830" spans="1:85" x14ac:dyDescent="0.35">
      <c r="A830" s="155" t="s">
        <v>10573</v>
      </c>
      <c r="B830" s="139" t="s">
        <v>4075</v>
      </c>
      <c r="C830" s="18">
        <v>42528</v>
      </c>
      <c r="D830" s="144">
        <v>0.81944444444444442</v>
      </c>
      <c r="E830" s="141" t="s">
        <v>2760</v>
      </c>
      <c r="F830" s="141">
        <v>2</v>
      </c>
      <c r="G830" s="141" t="s">
        <v>2004</v>
      </c>
      <c r="H830" s="141">
        <v>2016</v>
      </c>
      <c r="I830" s="18"/>
      <c r="J830" s="144"/>
      <c r="K830" s="378"/>
      <c r="L830" s="139" t="s">
        <v>4075</v>
      </c>
      <c r="M830" s="141"/>
      <c r="N830" s="248"/>
      <c r="O830" s="141" t="s">
        <v>26</v>
      </c>
      <c r="P830" s="141"/>
      <c r="Q830" s="141" t="s">
        <v>10574</v>
      </c>
      <c r="R830" s="141"/>
      <c r="S830" s="141"/>
      <c r="T830" s="141"/>
      <c r="U830" s="141"/>
      <c r="V830" s="141"/>
      <c r="W830" s="139" t="s">
        <v>4075</v>
      </c>
      <c r="X830" s="141" t="s">
        <v>25</v>
      </c>
      <c r="Y830" s="141" t="s">
        <v>27</v>
      </c>
      <c r="Z830" s="141" t="s">
        <v>4</v>
      </c>
      <c r="AA830" s="141" t="s">
        <v>34</v>
      </c>
      <c r="AB830" s="141"/>
      <c r="AC830" s="139" t="s">
        <v>18047</v>
      </c>
      <c r="AD830" s="380"/>
      <c r="AE830" s="139" t="s">
        <v>102</v>
      </c>
      <c r="AF830" s="139" t="s">
        <v>13074</v>
      </c>
      <c r="AG830" s="139" t="s">
        <v>102</v>
      </c>
      <c r="AH830" s="139" t="s">
        <v>1378</v>
      </c>
      <c r="AI830" s="139" t="s">
        <v>11</v>
      </c>
      <c r="AJ830" s="139" t="s">
        <v>11</v>
      </c>
      <c r="AK830" s="139"/>
      <c r="AL830" s="139"/>
      <c r="AM830" s="141"/>
      <c r="AN830" s="141" t="s">
        <v>8</v>
      </c>
      <c r="AO830" s="139" t="s">
        <v>1477</v>
      </c>
      <c r="AP830" s="139" t="s">
        <v>7</v>
      </c>
      <c r="AQ830" s="139"/>
      <c r="AR830" s="381"/>
      <c r="AS830" s="139" t="s">
        <v>4075</v>
      </c>
      <c r="AT830" s="141" t="s">
        <v>1404</v>
      </c>
      <c r="AU830" s="141"/>
      <c r="AV830" s="383"/>
      <c r="AW830" s="385"/>
      <c r="AX830" s="139"/>
      <c r="AY830" t="s">
        <v>18781</v>
      </c>
      <c r="BA830" s="381"/>
      <c r="BB830" s="139" t="s">
        <v>1450</v>
      </c>
      <c r="BC830" s="166"/>
      <c r="BD830" s="166"/>
      <c r="BE830" s="166"/>
      <c r="BF830" s="166"/>
      <c r="BG830" s="166"/>
      <c r="BH830" s="308"/>
      <c r="BI830" s="308"/>
      <c r="BJ830" s="141" t="s">
        <v>26</v>
      </c>
      <c r="BK830" s="141" t="s">
        <v>26</v>
      </c>
      <c r="BL830" s="141"/>
      <c r="BM830" s="141"/>
      <c r="BN830" s="139" t="s">
        <v>4075</v>
      </c>
      <c r="BQ830" s="141"/>
      <c r="BV830" s="141"/>
      <c r="BX830" s="141"/>
      <c r="BY830" s="141"/>
      <c r="BZ830" s="141"/>
      <c r="CA830" s="141"/>
      <c r="CB830" s="141"/>
      <c r="CC830" s="141"/>
      <c r="CD830" s="141"/>
      <c r="CE830" s="141"/>
      <c r="CF830" s="141"/>
      <c r="CG830" s="141"/>
    </row>
    <row r="831" spans="1:85" x14ac:dyDescent="0.35">
      <c r="A831" s="155" t="s">
        <v>10577</v>
      </c>
      <c r="B831" s="139" t="s">
        <v>4075</v>
      </c>
      <c r="C831" s="18">
        <v>42528</v>
      </c>
      <c r="D831" s="144">
        <v>0.57986111111111116</v>
      </c>
      <c r="E831" s="141" t="s">
        <v>2760</v>
      </c>
      <c r="F831" s="141">
        <v>2</v>
      </c>
      <c r="G831" s="141" t="s">
        <v>2004</v>
      </c>
      <c r="H831" s="141">
        <v>2016</v>
      </c>
      <c r="I831" s="18">
        <v>42528</v>
      </c>
      <c r="J831" s="144"/>
      <c r="K831" s="378"/>
      <c r="L831" s="139" t="s">
        <v>4075</v>
      </c>
      <c r="M831" s="141"/>
      <c r="N831" s="248"/>
      <c r="O831" s="141" t="s">
        <v>26</v>
      </c>
      <c r="P831" s="141"/>
      <c r="Q831" s="141" t="s">
        <v>10578</v>
      </c>
      <c r="R831" s="141"/>
      <c r="S831" s="141"/>
      <c r="T831" s="141"/>
      <c r="U831" s="141"/>
      <c r="V831" s="141"/>
      <c r="W831" s="139" t="s">
        <v>4075</v>
      </c>
      <c r="X831" s="141" t="s">
        <v>25</v>
      </c>
      <c r="Y831" s="141" t="s">
        <v>27</v>
      </c>
      <c r="Z831" s="141" t="s">
        <v>4</v>
      </c>
      <c r="AA831" s="141" t="s">
        <v>34</v>
      </c>
      <c r="AB831" s="141"/>
      <c r="AC831" s="139" t="s">
        <v>18049</v>
      </c>
      <c r="AD831" s="380"/>
      <c r="AE831" s="139" t="s">
        <v>4</v>
      </c>
      <c r="AF831" s="139" t="s">
        <v>13073</v>
      </c>
      <c r="AG831" s="139" t="s">
        <v>4</v>
      </c>
      <c r="AH831" s="139" t="s">
        <v>1378</v>
      </c>
      <c r="AI831" s="139" t="s">
        <v>15678</v>
      </c>
      <c r="AJ831" s="139"/>
      <c r="AK831" s="139" t="s">
        <v>15678</v>
      </c>
      <c r="AL831" s="139" t="s">
        <v>7</v>
      </c>
      <c r="AM831" s="141" t="s">
        <v>1527</v>
      </c>
      <c r="AN831" s="141" t="s">
        <v>8</v>
      </c>
      <c r="AO831" s="139" t="s">
        <v>1477</v>
      </c>
      <c r="AP831" s="139" t="s">
        <v>7</v>
      </c>
      <c r="AQ831" s="139"/>
      <c r="AR831" s="381"/>
      <c r="AS831" s="139" t="s">
        <v>4075</v>
      </c>
      <c r="AT831" s="141" t="s">
        <v>1404</v>
      </c>
      <c r="AU831" s="141"/>
      <c r="AV831" s="383"/>
      <c r="AW831" s="385"/>
      <c r="AX831" s="139"/>
      <c r="AY831" t="s">
        <v>18541</v>
      </c>
      <c r="BA831" s="381"/>
      <c r="BB831" s="139" t="s">
        <v>17</v>
      </c>
      <c r="BC831" s="166"/>
      <c r="BD831" s="166"/>
      <c r="BE831" s="166"/>
      <c r="BF831" s="166"/>
      <c r="BG831" s="166"/>
      <c r="BH831" s="308"/>
      <c r="BI831" s="308"/>
      <c r="BJ831" s="141" t="s">
        <v>26</v>
      </c>
      <c r="BK831" s="141" t="s">
        <v>26</v>
      </c>
      <c r="BL831" s="141"/>
      <c r="BM831" s="141"/>
      <c r="BN831" s="139" t="s">
        <v>4075</v>
      </c>
      <c r="BQ831" s="141"/>
      <c r="BV831" s="141"/>
      <c r="BX831" s="141"/>
      <c r="BY831" s="141"/>
      <c r="BZ831" s="141"/>
      <c r="CA831" s="141"/>
      <c r="CB831" s="141"/>
      <c r="CC831" s="141"/>
      <c r="CD831" s="141"/>
      <c r="CE831" s="141"/>
      <c r="CF831" s="141"/>
      <c r="CG831" s="141"/>
    </row>
    <row r="832" spans="1:85" x14ac:dyDescent="0.35">
      <c r="A832" s="155" t="s">
        <v>10581</v>
      </c>
      <c r="B832" s="139" t="s">
        <v>4075</v>
      </c>
      <c r="C832" s="18">
        <v>42528</v>
      </c>
      <c r="D832" s="144">
        <v>3.125E-2</v>
      </c>
      <c r="E832" s="141" t="s">
        <v>2760</v>
      </c>
      <c r="F832" s="141">
        <v>2</v>
      </c>
      <c r="G832" s="141" t="s">
        <v>2004</v>
      </c>
      <c r="H832" s="141">
        <v>2016</v>
      </c>
      <c r="I832" s="18">
        <v>42528</v>
      </c>
      <c r="J832" s="144">
        <v>3.125E-2</v>
      </c>
      <c r="K832" s="378"/>
      <c r="L832" s="139" t="s">
        <v>4075</v>
      </c>
      <c r="M832" s="141"/>
      <c r="N832" s="248"/>
      <c r="O832" s="141" t="s">
        <v>26</v>
      </c>
      <c r="P832" s="141"/>
      <c r="Q832" s="141" t="s">
        <v>10582</v>
      </c>
      <c r="R832" s="141" t="s">
        <v>10583</v>
      </c>
      <c r="S832" s="141"/>
      <c r="T832" s="141"/>
      <c r="U832" s="141"/>
      <c r="V832" s="141"/>
      <c r="W832" s="139" t="s">
        <v>4075</v>
      </c>
      <c r="X832" s="141" t="s">
        <v>25</v>
      </c>
      <c r="Y832" s="141" t="s">
        <v>27</v>
      </c>
      <c r="Z832" s="141" t="s">
        <v>4</v>
      </c>
      <c r="AA832" s="141" t="s">
        <v>34</v>
      </c>
      <c r="AB832" s="141"/>
      <c r="AC832" s="139" t="s">
        <v>18047</v>
      </c>
      <c r="AD832" s="380"/>
      <c r="AE832" s="139" t="s">
        <v>103</v>
      </c>
      <c r="AF832" s="139" t="s">
        <v>13075</v>
      </c>
      <c r="AG832" s="139" t="s">
        <v>103</v>
      </c>
      <c r="AH832" s="139" t="s">
        <v>1378</v>
      </c>
      <c r="AI832" s="139" t="s">
        <v>7340</v>
      </c>
      <c r="AJ832" s="139"/>
      <c r="AK832" s="139" t="s">
        <v>7340</v>
      </c>
      <c r="AL832" s="139" t="s">
        <v>1408</v>
      </c>
      <c r="AM832" s="141" t="s">
        <v>1527</v>
      </c>
      <c r="AN832" s="141" t="s">
        <v>8</v>
      </c>
      <c r="AO832" s="139" t="s">
        <v>1614</v>
      </c>
      <c r="AP832" s="139" t="s">
        <v>7</v>
      </c>
      <c r="AQ832" s="139"/>
      <c r="AR832" s="381"/>
      <c r="AS832" s="139" t="s">
        <v>4075</v>
      </c>
      <c r="AT832" s="141" t="s">
        <v>1404</v>
      </c>
      <c r="AU832" s="141"/>
      <c r="AV832" s="383"/>
      <c r="AW832" s="385"/>
      <c r="AX832" s="139"/>
      <c r="AY832" t="s">
        <v>18510</v>
      </c>
      <c r="AZ832">
        <v>12000</v>
      </c>
      <c r="BA832" s="381"/>
      <c r="BB832" s="139" t="s">
        <v>17</v>
      </c>
      <c r="BC832" s="166"/>
      <c r="BD832" s="166"/>
      <c r="BE832" s="166"/>
      <c r="BF832" s="166"/>
      <c r="BG832" s="166"/>
      <c r="BH832" s="308"/>
      <c r="BI832" s="308"/>
      <c r="BJ832" s="141" t="s">
        <v>26</v>
      </c>
      <c r="BK832" s="141" t="s">
        <v>26</v>
      </c>
      <c r="BL832" s="141"/>
      <c r="BM832" s="141"/>
      <c r="BN832" s="139" t="s">
        <v>4075</v>
      </c>
      <c r="BQ832" s="141"/>
      <c r="BV832" s="141"/>
      <c r="BX832" s="141"/>
      <c r="BY832" s="141"/>
      <c r="BZ832" s="141"/>
      <c r="CA832" s="141"/>
      <c r="CB832" s="141"/>
      <c r="CC832" s="141"/>
      <c r="CD832" s="141"/>
      <c r="CE832" s="141"/>
      <c r="CF832" s="141"/>
      <c r="CG832" s="141"/>
    </row>
    <row r="833" spans="1:85" x14ac:dyDescent="0.35">
      <c r="A833" s="155" t="s">
        <v>10579</v>
      </c>
      <c r="B833" s="139" t="s">
        <v>4075</v>
      </c>
      <c r="C833" s="18">
        <v>42528</v>
      </c>
      <c r="D833" s="144">
        <v>0.38333333333333336</v>
      </c>
      <c r="E833" s="141" t="s">
        <v>2760</v>
      </c>
      <c r="F833" s="141">
        <v>2</v>
      </c>
      <c r="G833" s="141" t="s">
        <v>2004</v>
      </c>
      <c r="H833" s="141">
        <v>2016</v>
      </c>
      <c r="I833" s="18">
        <v>42528</v>
      </c>
      <c r="J833" s="144">
        <v>0.38333333333333336</v>
      </c>
      <c r="K833" s="378"/>
      <c r="L833" s="139" t="s">
        <v>4075</v>
      </c>
      <c r="M833" s="141"/>
      <c r="N833" s="248"/>
      <c r="O833" s="141" t="s">
        <v>26</v>
      </c>
      <c r="P833" s="141"/>
      <c r="Q833" s="141"/>
      <c r="R833" s="141" t="s">
        <v>10580</v>
      </c>
      <c r="S833" s="141"/>
      <c r="T833" s="141"/>
      <c r="U833" s="141"/>
      <c r="V833" s="141"/>
      <c r="W833" s="139" t="s">
        <v>4075</v>
      </c>
      <c r="X833" s="141" t="s">
        <v>25</v>
      </c>
      <c r="Y833" s="141" t="s">
        <v>27</v>
      </c>
      <c r="Z833" s="141" t="s">
        <v>4</v>
      </c>
      <c r="AA833" s="141" t="s">
        <v>34</v>
      </c>
      <c r="AB833" s="141"/>
      <c r="AC833" s="139" t="s">
        <v>18047</v>
      </c>
      <c r="AD833" s="380"/>
      <c r="AE833" s="139" t="s">
        <v>107</v>
      </c>
      <c r="AF833" s="139" t="s">
        <v>13076</v>
      </c>
      <c r="AG833" s="139" t="s">
        <v>4130</v>
      </c>
      <c r="AH833" s="139" t="s">
        <v>1378</v>
      </c>
      <c r="AI833" s="139" t="s">
        <v>1518</v>
      </c>
      <c r="AJ833" s="139"/>
      <c r="AK833" s="139" t="s">
        <v>1518</v>
      </c>
      <c r="AL833" s="139" t="s">
        <v>7</v>
      </c>
      <c r="AM833" s="141" t="s">
        <v>12</v>
      </c>
      <c r="AN833" s="141" t="s">
        <v>8</v>
      </c>
      <c r="AO833" s="139" t="s">
        <v>1614</v>
      </c>
      <c r="AP833" s="139" t="s">
        <v>7</v>
      </c>
      <c r="AQ833" s="139"/>
      <c r="AR833" s="381"/>
      <c r="AS833" s="139" t="s">
        <v>4075</v>
      </c>
      <c r="AT833" s="141" t="s">
        <v>1404</v>
      </c>
      <c r="AU833" s="141"/>
      <c r="AV833" s="383"/>
      <c r="AW833" s="385"/>
      <c r="AX833" s="139"/>
      <c r="AY833" t="s">
        <v>18782</v>
      </c>
      <c r="AZ833">
        <v>12000</v>
      </c>
      <c r="BA833" s="381"/>
      <c r="BB833" s="139" t="s">
        <v>1444</v>
      </c>
      <c r="BC833" s="166"/>
      <c r="BD833" s="166"/>
      <c r="BE833" s="166"/>
      <c r="BF833" s="166"/>
      <c r="BG833" s="166"/>
      <c r="BH833" s="308"/>
      <c r="BI833" s="308"/>
      <c r="BJ833" s="141" t="s">
        <v>26</v>
      </c>
      <c r="BK833" s="141" t="s">
        <v>26</v>
      </c>
      <c r="BL833" s="141"/>
      <c r="BM833" s="141"/>
      <c r="BN833" s="139" t="s">
        <v>4075</v>
      </c>
      <c r="BQ833" s="141"/>
      <c r="BV833" s="141"/>
      <c r="BX833" s="141"/>
      <c r="BY833" s="141"/>
      <c r="BZ833" s="141"/>
      <c r="CA833" s="141"/>
      <c r="CB833" s="141"/>
      <c r="CC833" s="141"/>
      <c r="CD833" s="141"/>
      <c r="CE833" s="141"/>
      <c r="CF833" s="141"/>
      <c r="CG833" s="141"/>
    </row>
    <row r="834" spans="1:85" x14ac:dyDescent="0.35">
      <c r="A834" s="155" t="s">
        <v>10564</v>
      </c>
      <c r="B834" s="139" t="s">
        <v>4075</v>
      </c>
      <c r="C834" s="18">
        <v>42529</v>
      </c>
      <c r="D834" s="144">
        <v>0.70138888888888884</v>
      </c>
      <c r="E834" s="141" t="s">
        <v>2760</v>
      </c>
      <c r="F834" s="141">
        <v>2</v>
      </c>
      <c r="G834" s="141" t="s">
        <v>2004</v>
      </c>
      <c r="H834" s="141">
        <v>2016</v>
      </c>
      <c r="I834" s="18">
        <v>42529</v>
      </c>
      <c r="J834" s="144">
        <v>0.70138888888888884</v>
      </c>
      <c r="K834" s="378"/>
      <c r="L834" s="139" t="s">
        <v>4075</v>
      </c>
      <c r="M834" s="141"/>
      <c r="N834" s="248"/>
      <c r="O834" s="141" t="s">
        <v>26</v>
      </c>
      <c r="P834" s="141"/>
      <c r="Q834" s="141" t="s">
        <v>10565</v>
      </c>
      <c r="R834" s="141"/>
      <c r="S834" s="141"/>
      <c r="T834" s="141"/>
      <c r="U834" s="141"/>
      <c r="V834" s="141" t="s">
        <v>10566</v>
      </c>
      <c r="W834" s="139" t="s">
        <v>4075</v>
      </c>
      <c r="X834" s="141" t="s">
        <v>25</v>
      </c>
      <c r="Y834" s="141" t="s">
        <v>27</v>
      </c>
      <c r="Z834" s="141" t="s">
        <v>16</v>
      </c>
      <c r="AA834" s="141" t="s">
        <v>34</v>
      </c>
      <c r="AB834" s="141"/>
      <c r="AC834" s="139" t="s">
        <v>18051</v>
      </c>
      <c r="AD834" s="380"/>
      <c r="AE834" s="139" t="s">
        <v>103</v>
      </c>
      <c r="AF834" s="139" t="s">
        <v>13075</v>
      </c>
      <c r="AG834" s="139" t="s">
        <v>103</v>
      </c>
      <c r="AH834" s="139" t="s">
        <v>1378</v>
      </c>
      <c r="AI834" s="139" t="s">
        <v>7340</v>
      </c>
      <c r="AJ834" s="139"/>
      <c r="AK834" s="139" t="s">
        <v>7340</v>
      </c>
      <c r="AL834" s="139" t="s">
        <v>7</v>
      </c>
      <c r="AM834" s="141" t="s">
        <v>1527</v>
      </c>
      <c r="AN834" s="141" t="s">
        <v>8</v>
      </c>
      <c r="AO834" s="139" t="s">
        <v>1477</v>
      </c>
      <c r="AP834" s="139" t="s">
        <v>7</v>
      </c>
      <c r="AQ834" s="139"/>
      <c r="AR834" s="381"/>
      <c r="AS834" s="139" t="s">
        <v>4075</v>
      </c>
      <c r="AT834" s="141" t="s">
        <v>1404</v>
      </c>
      <c r="AU834" s="141"/>
      <c r="AV834" s="383"/>
      <c r="AW834" s="385"/>
      <c r="AX834" s="139"/>
      <c r="AY834" t="s">
        <v>18781</v>
      </c>
      <c r="BA834" s="381"/>
      <c r="BB834" s="139" t="s">
        <v>1450</v>
      </c>
      <c r="BC834" s="166"/>
      <c r="BD834" s="166"/>
      <c r="BE834" s="166"/>
      <c r="BF834" s="166"/>
      <c r="BG834" s="166"/>
      <c r="BH834" s="308"/>
      <c r="BI834" s="308"/>
      <c r="BJ834" s="141" t="s">
        <v>26</v>
      </c>
      <c r="BK834" s="141" t="s">
        <v>26</v>
      </c>
      <c r="BL834" s="141"/>
      <c r="BM834" s="141"/>
      <c r="BN834" s="139" t="s">
        <v>4075</v>
      </c>
      <c r="BQ834" s="141"/>
      <c r="BV834" s="141"/>
      <c r="BX834" s="141"/>
      <c r="BY834" s="141"/>
      <c r="BZ834" s="141"/>
      <c r="CA834" s="141"/>
      <c r="CB834" s="141"/>
      <c r="CC834" s="141"/>
      <c r="CD834" s="141"/>
      <c r="CE834" s="141"/>
      <c r="CF834" s="141"/>
      <c r="CG834" s="141"/>
    </row>
    <row r="835" spans="1:85" x14ac:dyDescent="0.35">
      <c r="A835" s="155" t="s">
        <v>10567</v>
      </c>
      <c r="B835" s="139" t="s">
        <v>4075</v>
      </c>
      <c r="C835" s="18">
        <v>42529</v>
      </c>
      <c r="D835" s="144">
        <v>0.47222222222222221</v>
      </c>
      <c r="E835" s="141" t="s">
        <v>2760</v>
      </c>
      <c r="F835" s="141">
        <v>2</v>
      </c>
      <c r="G835" s="141" t="s">
        <v>2004</v>
      </c>
      <c r="H835" s="141">
        <v>2016</v>
      </c>
      <c r="I835" s="18">
        <v>42529</v>
      </c>
      <c r="J835" s="144"/>
      <c r="K835" s="378"/>
      <c r="L835" s="139" t="s">
        <v>4075</v>
      </c>
      <c r="M835" s="141"/>
      <c r="N835" s="248"/>
      <c r="O835" s="141" t="s">
        <v>26</v>
      </c>
      <c r="P835" s="141"/>
      <c r="Q835" s="141" t="s">
        <v>10568</v>
      </c>
      <c r="R835" s="141" t="s">
        <v>10569</v>
      </c>
      <c r="S835" s="141"/>
      <c r="T835" s="141"/>
      <c r="U835" s="141"/>
      <c r="V835" s="141"/>
      <c r="W835" s="139" t="s">
        <v>4075</v>
      </c>
      <c r="X835" s="141" t="s">
        <v>25</v>
      </c>
      <c r="Y835" s="141" t="s">
        <v>27</v>
      </c>
      <c r="Z835" s="141" t="s">
        <v>4</v>
      </c>
      <c r="AA835" s="141" t="s">
        <v>34</v>
      </c>
      <c r="AB835" s="141"/>
      <c r="AC835" s="139" t="s">
        <v>18049</v>
      </c>
      <c r="AD835" s="380"/>
      <c r="AE835" s="139" t="s">
        <v>102</v>
      </c>
      <c r="AF835" s="139" t="s">
        <v>13068</v>
      </c>
      <c r="AG835" s="139" t="s">
        <v>102</v>
      </c>
      <c r="AH835" s="139" t="s">
        <v>1378</v>
      </c>
      <c r="AI835" s="139" t="s">
        <v>7</v>
      </c>
      <c r="AJ835" s="139" t="s">
        <v>7</v>
      </c>
      <c r="AK835" s="139"/>
      <c r="AL835" s="139"/>
      <c r="AM835" s="141" t="s">
        <v>1527</v>
      </c>
      <c r="AN835" s="141" t="s">
        <v>8</v>
      </c>
      <c r="AO835" s="139" t="s">
        <v>1477</v>
      </c>
      <c r="AP835" s="139" t="s">
        <v>7</v>
      </c>
      <c r="AQ835" s="139"/>
      <c r="AR835" s="381"/>
      <c r="AS835" s="139" t="s">
        <v>4075</v>
      </c>
      <c r="AT835" s="141" t="s">
        <v>1404</v>
      </c>
      <c r="AU835" s="141"/>
      <c r="AV835" s="383"/>
      <c r="AW835" s="385"/>
      <c r="AX835" s="139"/>
      <c r="AY835" t="s">
        <v>18355</v>
      </c>
      <c r="BA835" s="381"/>
      <c r="BB835" s="139" t="s">
        <v>1444</v>
      </c>
      <c r="BC835" s="166"/>
      <c r="BD835" s="166"/>
      <c r="BE835" s="166"/>
      <c r="BF835" s="166"/>
      <c r="BG835" s="166"/>
      <c r="BH835" s="308"/>
      <c r="BI835" s="308"/>
      <c r="BJ835" s="141" t="s">
        <v>26</v>
      </c>
      <c r="BK835" s="141" t="s">
        <v>26</v>
      </c>
      <c r="BL835" s="141"/>
      <c r="BM835" s="141"/>
      <c r="BN835" s="139" t="s">
        <v>4075</v>
      </c>
      <c r="BQ835" s="141"/>
      <c r="BV835" s="141"/>
      <c r="BX835" s="141"/>
      <c r="BY835" s="141"/>
      <c r="BZ835" s="141"/>
      <c r="CA835" s="141"/>
      <c r="CB835" s="141"/>
      <c r="CC835" s="141"/>
      <c r="CD835" s="141"/>
      <c r="CE835" s="141"/>
      <c r="CF835" s="141"/>
      <c r="CG835" s="141"/>
    </row>
    <row r="836" spans="1:85" x14ac:dyDescent="0.35">
      <c r="A836" s="155" t="s">
        <v>10570</v>
      </c>
      <c r="B836" s="139" t="s">
        <v>4075</v>
      </c>
      <c r="C836" s="18">
        <v>42529</v>
      </c>
      <c r="D836" s="144">
        <v>1.4583333333333334E-2</v>
      </c>
      <c r="E836" s="141" t="s">
        <v>2760</v>
      </c>
      <c r="F836" s="141">
        <v>2</v>
      </c>
      <c r="G836" s="141" t="s">
        <v>2004</v>
      </c>
      <c r="H836" s="141">
        <v>2016</v>
      </c>
      <c r="I836" s="18">
        <v>42529</v>
      </c>
      <c r="J836" s="144">
        <v>1.4583333333333334E-2</v>
      </c>
      <c r="K836" s="378"/>
      <c r="L836" s="139" t="s">
        <v>4075</v>
      </c>
      <c r="M836" s="141"/>
      <c r="N836" s="248"/>
      <c r="O836" s="141" t="s">
        <v>26</v>
      </c>
      <c r="P836" s="141"/>
      <c r="Q836" s="141" t="s">
        <v>10571</v>
      </c>
      <c r="R836" s="141" t="s">
        <v>10572</v>
      </c>
      <c r="S836" s="141"/>
      <c r="T836" s="141"/>
      <c r="U836" s="141"/>
      <c r="V836" s="141"/>
      <c r="W836" s="139" t="s">
        <v>4075</v>
      </c>
      <c r="X836" s="141" t="s">
        <v>25</v>
      </c>
      <c r="Y836" s="141" t="s">
        <v>27</v>
      </c>
      <c r="Z836" s="141" t="s">
        <v>4</v>
      </c>
      <c r="AA836" s="141" t="s">
        <v>34</v>
      </c>
      <c r="AB836" s="141"/>
      <c r="AC836" s="139" t="s">
        <v>18051</v>
      </c>
      <c r="AD836" s="380"/>
      <c r="AE836" s="139" t="s">
        <v>4</v>
      </c>
      <c r="AF836" s="139" t="s">
        <v>13073</v>
      </c>
      <c r="AG836" s="139" t="s">
        <v>4</v>
      </c>
      <c r="AH836" s="139" t="s">
        <v>1378</v>
      </c>
      <c r="AI836" s="139" t="s">
        <v>15678</v>
      </c>
      <c r="AJ836" s="139"/>
      <c r="AK836" s="139" t="s">
        <v>15678</v>
      </c>
      <c r="AL836" s="139" t="s">
        <v>7</v>
      </c>
      <c r="AM836" s="141"/>
      <c r="AN836" s="141" t="s">
        <v>8</v>
      </c>
      <c r="AO836" s="139" t="s">
        <v>1614</v>
      </c>
      <c r="AP836" s="139" t="s">
        <v>7</v>
      </c>
      <c r="AQ836" s="139"/>
      <c r="AR836" s="381"/>
      <c r="AS836" s="139" t="s">
        <v>4075</v>
      </c>
      <c r="AT836" s="141" t="s">
        <v>1404</v>
      </c>
      <c r="AU836" s="141"/>
      <c r="AV836" s="383"/>
      <c r="AW836" s="385"/>
      <c r="AX836" s="139"/>
      <c r="AY836" t="s">
        <v>18783</v>
      </c>
      <c r="AZ836">
        <v>12000</v>
      </c>
      <c r="BA836" s="381"/>
      <c r="BB836" s="139" t="s">
        <v>17</v>
      </c>
      <c r="BC836" s="166"/>
      <c r="BD836" s="166"/>
      <c r="BE836" s="166"/>
      <c r="BF836" s="166"/>
      <c r="BG836" s="166"/>
      <c r="BH836" s="308"/>
      <c r="BI836" s="308"/>
      <c r="BJ836" s="141" t="s">
        <v>26</v>
      </c>
      <c r="BK836" s="141" t="s">
        <v>26</v>
      </c>
      <c r="BL836" s="141"/>
      <c r="BM836" s="141"/>
      <c r="BN836" s="139" t="s">
        <v>4075</v>
      </c>
      <c r="BQ836" s="141" t="s">
        <v>15783</v>
      </c>
      <c r="BR836" s="135" t="s">
        <v>15685</v>
      </c>
      <c r="BT836" s="135" t="s">
        <v>15395</v>
      </c>
      <c r="BU836" s="135" t="s">
        <v>15396</v>
      </c>
      <c r="BV836" s="141" t="s">
        <v>3367</v>
      </c>
      <c r="BW836" s="135" t="s">
        <v>2536</v>
      </c>
      <c r="BX836" s="141" t="s">
        <v>12</v>
      </c>
      <c r="BY836" s="141" t="s">
        <v>12</v>
      </c>
      <c r="BZ836" s="141" t="s">
        <v>26</v>
      </c>
      <c r="CA836" s="141" t="s">
        <v>1848</v>
      </c>
      <c r="CB836" s="141"/>
      <c r="CC836" s="141" t="s">
        <v>15690</v>
      </c>
      <c r="CD836" s="141" t="s">
        <v>34</v>
      </c>
      <c r="CE836" s="141" t="s">
        <v>15450</v>
      </c>
      <c r="CF836" s="141" t="s">
        <v>15451</v>
      </c>
      <c r="CG836" s="141" t="s">
        <v>13283</v>
      </c>
    </row>
    <row r="837" spans="1:85" x14ac:dyDescent="0.35">
      <c r="A837" s="155" t="s">
        <v>10558</v>
      </c>
      <c r="B837" s="139" t="s">
        <v>4075</v>
      </c>
      <c r="C837" s="18">
        <v>42530</v>
      </c>
      <c r="D837" s="144">
        <v>0.60138888888888886</v>
      </c>
      <c r="E837" s="141" t="s">
        <v>2760</v>
      </c>
      <c r="F837" s="141">
        <v>2</v>
      </c>
      <c r="G837" s="141" t="s">
        <v>2004</v>
      </c>
      <c r="H837" s="141">
        <v>2016</v>
      </c>
      <c r="I837" s="18">
        <v>42530</v>
      </c>
      <c r="J837" s="144"/>
      <c r="K837" s="378"/>
      <c r="L837" s="139" t="s">
        <v>4075</v>
      </c>
      <c r="M837" s="141"/>
      <c r="N837" s="248"/>
      <c r="O837" s="141" t="s">
        <v>26</v>
      </c>
      <c r="P837" s="141"/>
      <c r="Q837" s="141" t="s">
        <v>10559</v>
      </c>
      <c r="R837" s="141" t="s">
        <v>10560</v>
      </c>
      <c r="S837" s="141"/>
      <c r="T837" s="141"/>
      <c r="U837" s="141"/>
      <c r="V837" s="141"/>
      <c r="W837" s="139" t="s">
        <v>4075</v>
      </c>
      <c r="X837" s="141" t="s">
        <v>25</v>
      </c>
      <c r="Y837" s="141" t="s">
        <v>27</v>
      </c>
      <c r="Z837" s="141" t="s">
        <v>4</v>
      </c>
      <c r="AA837" s="141" t="s">
        <v>34</v>
      </c>
      <c r="AB837" s="141"/>
      <c r="AC837" s="139" t="s">
        <v>18047</v>
      </c>
      <c r="AD837" s="380"/>
      <c r="AE837" s="139" t="s">
        <v>105</v>
      </c>
      <c r="AF837" s="139" t="s">
        <v>13076</v>
      </c>
      <c r="AG837" s="139" t="s">
        <v>1518</v>
      </c>
      <c r="AH837" s="139" t="s">
        <v>1378</v>
      </c>
      <c r="AI837" s="139" t="s">
        <v>1518</v>
      </c>
      <c r="AJ837" s="139"/>
      <c r="AK837" s="139" t="s">
        <v>1518</v>
      </c>
      <c r="AL837" s="139" t="s">
        <v>7</v>
      </c>
      <c r="AM837" s="141" t="s">
        <v>1527</v>
      </c>
      <c r="AN837" s="141" t="s">
        <v>8</v>
      </c>
      <c r="AO837" s="139" t="s">
        <v>1614</v>
      </c>
      <c r="AP837" s="139" t="s">
        <v>7</v>
      </c>
      <c r="AQ837" s="139"/>
      <c r="AR837" s="381"/>
      <c r="AS837" s="139" t="s">
        <v>4075</v>
      </c>
      <c r="AT837" s="141" t="s">
        <v>1404</v>
      </c>
      <c r="AU837" s="141">
        <v>340</v>
      </c>
      <c r="AV837" s="383"/>
      <c r="AW837" s="385"/>
      <c r="AX837" s="139"/>
      <c r="AY837" t="s">
        <v>18785</v>
      </c>
      <c r="AZ837">
        <v>12000</v>
      </c>
      <c r="BA837" s="381"/>
      <c r="BB837" s="139" t="s">
        <v>17</v>
      </c>
      <c r="BC837" s="166"/>
      <c r="BD837" s="166"/>
      <c r="BE837" s="166"/>
      <c r="BF837" s="166"/>
      <c r="BG837" s="166"/>
      <c r="BH837" s="308"/>
      <c r="BI837" s="308"/>
      <c r="BJ837" s="141" t="s">
        <v>26</v>
      </c>
      <c r="BK837" s="141" t="s">
        <v>26</v>
      </c>
      <c r="BL837" s="141"/>
      <c r="BM837" s="141"/>
      <c r="BN837" s="139" t="s">
        <v>4075</v>
      </c>
      <c r="BQ837" s="141"/>
      <c r="BV837" s="141"/>
      <c r="BX837" s="141"/>
      <c r="BY837" s="141"/>
      <c r="BZ837" s="141"/>
      <c r="CA837" s="141"/>
      <c r="CB837" s="141"/>
      <c r="CC837" s="141"/>
      <c r="CD837" s="141"/>
      <c r="CE837" s="141"/>
      <c r="CF837" s="141"/>
      <c r="CG837" s="141"/>
    </row>
    <row r="838" spans="1:85" x14ac:dyDescent="0.35">
      <c r="A838" s="155" t="s">
        <v>10555</v>
      </c>
      <c r="B838" s="139" t="s">
        <v>4075</v>
      </c>
      <c r="C838" s="18">
        <v>42530</v>
      </c>
      <c r="D838" s="144">
        <v>0.98541666666666672</v>
      </c>
      <c r="E838" s="141" t="s">
        <v>2760</v>
      </c>
      <c r="F838" s="141">
        <v>2</v>
      </c>
      <c r="G838" s="141" t="s">
        <v>2004</v>
      </c>
      <c r="H838" s="141">
        <v>2016</v>
      </c>
      <c r="I838" s="18">
        <v>42530</v>
      </c>
      <c r="J838" s="144">
        <v>0.98541666666666672</v>
      </c>
      <c r="K838" s="378"/>
      <c r="L838" s="139" t="s">
        <v>4075</v>
      </c>
      <c r="M838" s="141"/>
      <c r="N838" s="248"/>
      <c r="O838" s="141" t="s">
        <v>26</v>
      </c>
      <c r="P838" s="141"/>
      <c r="Q838" s="141" t="s">
        <v>10556</v>
      </c>
      <c r="R838" s="141" t="s">
        <v>10557</v>
      </c>
      <c r="S838" s="141"/>
      <c r="T838" s="141"/>
      <c r="U838" s="141">
        <v>111708510</v>
      </c>
      <c r="V838" s="141"/>
      <c r="W838" s="139" t="s">
        <v>4075</v>
      </c>
      <c r="X838" s="141" t="s">
        <v>25</v>
      </c>
      <c r="Y838" s="141" t="s">
        <v>27</v>
      </c>
      <c r="Z838" s="141" t="s">
        <v>4</v>
      </c>
      <c r="AA838" s="141" t="s">
        <v>34</v>
      </c>
      <c r="AB838" s="141"/>
      <c r="AC838" s="139" t="s">
        <v>18049</v>
      </c>
      <c r="AD838" s="380"/>
      <c r="AE838" s="139" t="s">
        <v>103</v>
      </c>
      <c r="AF838" s="139" t="s">
        <v>13075</v>
      </c>
      <c r="AG838" s="139" t="s">
        <v>103</v>
      </c>
      <c r="AH838" s="139" t="s">
        <v>1378</v>
      </c>
      <c r="AI838" s="139" t="s">
        <v>7340</v>
      </c>
      <c r="AJ838" s="139"/>
      <c r="AK838" s="139" t="s">
        <v>7340</v>
      </c>
      <c r="AL838" s="139" t="s">
        <v>1408</v>
      </c>
      <c r="AM838" s="141"/>
      <c r="AN838" s="141" t="s">
        <v>8</v>
      </c>
      <c r="AO838" s="139" t="s">
        <v>1614</v>
      </c>
      <c r="AP838" s="139" t="s">
        <v>7</v>
      </c>
      <c r="AQ838" s="139"/>
      <c r="AR838" s="381"/>
      <c r="AS838" s="139" t="s">
        <v>4075</v>
      </c>
      <c r="AT838" s="141" t="s">
        <v>1404</v>
      </c>
      <c r="AU838" s="141">
        <v>175</v>
      </c>
      <c r="AV838" s="383"/>
      <c r="AW838" s="385"/>
      <c r="AX838" s="139"/>
      <c r="AY838" t="s">
        <v>18784</v>
      </c>
      <c r="AZ838">
        <v>12000</v>
      </c>
      <c r="BA838" s="381"/>
      <c r="BB838" s="139" t="s">
        <v>1444</v>
      </c>
      <c r="BC838" s="166"/>
      <c r="BD838" s="166"/>
      <c r="BE838" s="166"/>
      <c r="BF838" s="166"/>
      <c r="BG838" s="166"/>
      <c r="BH838" s="308"/>
      <c r="BI838" s="308"/>
      <c r="BJ838" s="141" t="s">
        <v>26</v>
      </c>
      <c r="BK838" s="141" t="s">
        <v>26</v>
      </c>
      <c r="BL838" s="141"/>
      <c r="BM838" s="141"/>
      <c r="BN838" s="139" t="s">
        <v>4075</v>
      </c>
      <c r="BQ838" s="141"/>
      <c r="BV838" s="141"/>
      <c r="BX838" s="141"/>
      <c r="BY838" s="141"/>
      <c r="BZ838" s="141"/>
      <c r="CA838" s="141"/>
      <c r="CB838" s="141"/>
      <c r="CC838" s="141"/>
      <c r="CD838" s="141"/>
      <c r="CE838" s="141"/>
      <c r="CF838" s="141"/>
      <c r="CG838" s="141"/>
    </row>
    <row r="839" spans="1:85" x14ac:dyDescent="0.35">
      <c r="A839" s="155" t="s">
        <v>10561</v>
      </c>
      <c r="B839" s="139" t="s">
        <v>4075</v>
      </c>
      <c r="C839" s="18">
        <v>42530</v>
      </c>
      <c r="D839" s="144">
        <v>0.45277777777777778</v>
      </c>
      <c r="E839" s="141" t="s">
        <v>2760</v>
      </c>
      <c r="F839" s="141">
        <v>2</v>
      </c>
      <c r="G839" s="141" t="s">
        <v>2004</v>
      </c>
      <c r="H839" s="141">
        <v>2016</v>
      </c>
      <c r="I839" s="18">
        <v>42530</v>
      </c>
      <c r="J839" s="144">
        <v>0.45277777777777778</v>
      </c>
      <c r="K839" s="378"/>
      <c r="L839" s="139" t="s">
        <v>4075</v>
      </c>
      <c r="M839" s="141"/>
      <c r="N839" s="248"/>
      <c r="O839" s="141" t="s">
        <v>26</v>
      </c>
      <c r="P839" s="141"/>
      <c r="Q839" s="141" t="s">
        <v>10562</v>
      </c>
      <c r="R839" s="141" t="s">
        <v>10563</v>
      </c>
      <c r="S839" s="141"/>
      <c r="T839" s="141"/>
      <c r="U839" s="141"/>
      <c r="V839" s="141"/>
      <c r="W839" s="139" t="s">
        <v>4075</v>
      </c>
      <c r="X839" s="141" t="s">
        <v>25</v>
      </c>
      <c r="Y839" s="141" t="s">
        <v>27</v>
      </c>
      <c r="Z839" s="141" t="s">
        <v>4</v>
      </c>
      <c r="AA839" s="141" t="s">
        <v>34</v>
      </c>
      <c r="AB839" s="141"/>
      <c r="AC839" s="139" t="s">
        <v>18049</v>
      </c>
      <c r="AD839" s="380"/>
      <c r="AE839" s="139" t="s">
        <v>103</v>
      </c>
      <c r="AF839" s="139" t="s">
        <v>13069</v>
      </c>
      <c r="AG839" s="139" t="s">
        <v>103</v>
      </c>
      <c r="AH839" s="139" t="s">
        <v>1378</v>
      </c>
      <c r="AI839" s="139" t="s">
        <v>7399</v>
      </c>
      <c r="AJ839" s="139"/>
      <c r="AK839" s="139" t="s">
        <v>7399</v>
      </c>
      <c r="AL839" s="139" t="s">
        <v>7</v>
      </c>
      <c r="AM839" s="141"/>
      <c r="AN839" s="141" t="s">
        <v>8</v>
      </c>
      <c r="AO839" s="139" t="s">
        <v>1614</v>
      </c>
      <c r="AP839" s="139" t="s">
        <v>7</v>
      </c>
      <c r="AQ839" s="139"/>
      <c r="AR839" s="381"/>
      <c r="AS839" s="139" t="s">
        <v>4075</v>
      </c>
      <c r="AT839" s="141" t="s">
        <v>1404</v>
      </c>
      <c r="AU839" s="141"/>
      <c r="AV839" s="383"/>
      <c r="AW839" s="385"/>
      <c r="AX839" s="139"/>
      <c r="AY839" t="s">
        <v>18786</v>
      </c>
      <c r="AZ839">
        <v>21000</v>
      </c>
      <c r="BA839" s="381"/>
      <c r="BB839" s="139" t="s">
        <v>17</v>
      </c>
      <c r="BC839" s="166"/>
      <c r="BD839" s="166"/>
      <c r="BE839" s="166"/>
      <c r="BF839" s="166"/>
      <c r="BG839" s="166"/>
      <c r="BH839" s="308"/>
      <c r="BI839" s="308"/>
      <c r="BJ839" s="141" t="s">
        <v>26</v>
      </c>
      <c r="BK839" s="141" t="s">
        <v>26</v>
      </c>
      <c r="BL839" s="141"/>
      <c r="BM839" s="141"/>
      <c r="BN839" s="139" t="s">
        <v>4075</v>
      </c>
      <c r="BQ839" s="141"/>
      <c r="BV839" s="141"/>
      <c r="BX839" s="141"/>
      <c r="BY839" s="141"/>
      <c r="BZ839" s="141"/>
      <c r="CA839" s="141"/>
      <c r="CB839" s="141"/>
      <c r="CC839" s="141"/>
      <c r="CD839" s="141"/>
      <c r="CE839" s="141"/>
      <c r="CF839" s="141"/>
      <c r="CG839" s="141"/>
    </row>
    <row r="840" spans="1:85" x14ac:dyDescent="0.35">
      <c r="A840" s="155" t="s">
        <v>19869</v>
      </c>
      <c r="B840" s="139" t="s">
        <v>4075</v>
      </c>
      <c r="C840" s="18">
        <v>42530</v>
      </c>
      <c r="D840" s="144">
        <v>0.49431712962962965</v>
      </c>
      <c r="E840" s="141" t="s">
        <v>2760</v>
      </c>
      <c r="F840" s="141">
        <v>2</v>
      </c>
      <c r="G840" s="141" t="s">
        <v>2004</v>
      </c>
      <c r="H840" s="141">
        <v>2016</v>
      </c>
      <c r="I840" s="18">
        <v>42530</v>
      </c>
      <c r="J840" s="144">
        <v>0.49375000000000002</v>
      </c>
      <c r="K840" s="378"/>
      <c r="L840" s="139" t="s">
        <v>4075</v>
      </c>
      <c r="M840" s="141" t="s">
        <v>28</v>
      </c>
      <c r="N840" s="248"/>
      <c r="O840" s="141" t="s">
        <v>25</v>
      </c>
      <c r="P840" s="141"/>
      <c r="Q840" s="141"/>
      <c r="R840" s="141" t="s">
        <v>1944</v>
      </c>
      <c r="S840" s="141"/>
      <c r="T840" s="141" t="s">
        <v>19870</v>
      </c>
      <c r="U840" s="141">
        <v>111701425</v>
      </c>
      <c r="V840" s="141"/>
      <c r="W840" s="139" t="s">
        <v>4075</v>
      </c>
      <c r="X840" s="141" t="s">
        <v>6</v>
      </c>
      <c r="Y840" s="141" t="s">
        <v>33</v>
      </c>
      <c r="Z840" s="141"/>
      <c r="AA840" s="141"/>
      <c r="AB840" s="141"/>
      <c r="AC840" s="139"/>
      <c r="AD840" s="380"/>
      <c r="AE840" s="139"/>
      <c r="AF840" s="139" t="s">
        <v>13072</v>
      </c>
      <c r="AG840" s="139"/>
      <c r="AH840" s="139" t="s">
        <v>13</v>
      </c>
      <c r="AI840" s="139"/>
      <c r="AJ840" s="139"/>
      <c r="AK840" s="139"/>
      <c r="AL840" s="139"/>
      <c r="AM840" s="141"/>
      <c r="AN840" s="141"/>
      <c r="AO840" s="139"/>
      <c r="AP840" s="139"/>
      <c r="AQ840" s="139"/>
      <c r="AR840" s="381"/>
      <c r="AS840" s="139" t="s">
        <v>4075</v>
      </c>
      <c r="AT840" s="141" t="s">
        <v>1404</v>
      </c>
      <c r="AU840" s="141"/>
      <c r="AV840" s="383"/>
      <c r="AW840" s="385"/>
      <c r="AX840" s="139" t="s">
        <v>156</v>
      </c>
      <c r="BA840" s="381"/>
      <c r="BB840" s="139" t="s">
        <v>17</v>
      </c>
      <c r="BC840" s="166"/>
      <c r="BD840" s="166"/>
      <c r="BE840" s="166"/>
      <c r="BF840" s="166"/>
      <c r="BG840" s="166"/>
      <c r="BH840" s="308"/>
      <c r="BI840" s="308"/>
      <c r="BJ840" s="141" t="s">
        <v>26</v>
      </c>
      <c r="BK840" s="141" t="s">
        <v>26</v>
      </c>
      <c r="BL840" s="141"/>
      <c r="BM840" s="141"/>
      <c r="BN840" s="139" t="s">
        <v>4075</v>
      </c>
      <c r="BQ840" s="141"/>
      <c r="BV840" s="141"/>
      <c r="BX840" s="141"/>
      <c r="BY840" s="141"/>
      <c r="BZ840" s="141"/>
      <c r="CA840" s="141"/>
      <c r="CB840" s="141"/>
      <c r="CC840" s="141"/>
      <c r="CD840" s="141"/>
      <c r="CE840" s="141"/>
      <c r="CF840" s="141"/>
      <c r="CG840" s="141"/>
    </row>
    <row r="841" spans="1:85" x14ac:dyDescent="0.35">
      <c r="A841" s="155" t="s">
        <v>10546</v>
      </c>
      <c r="B841" s="139" t="s">
        <v>4075</v>
      </c>
      <c r="C841" s="18">
        <v>42531</v>
      </c>
      <c r="D841" s="144">
        <v>0.6645833333333333</v>
      </c>
      <c r="E841" s="141" t="s">
        <v>2760</v>
      </c>
      <c r="F841" s="141">
        <v>2</v>
      </c>
      <c r="G841" s="141" t="s">
        <v>2004</v>
      </c>
      <c r="H841" s="141">
        <v>2016</v>
      </c>
      <c r="I841" s="18">
        <v>42531</v>
      </c>
      <c r="J841" s="144">
        <v>0.6645833333333333</v>
      </c>
      <c r="K841" s="378"/>
      <c r="L841" s="139" t="s">
        <v>4075</v>
      </c>
      <c r="M841" s="141"/>
      <c r="N841" s="248"/>
      <c r="O841" s="141" t="s">
        <v>26</v>
      </c>
      <c r="P841" s="141"/>
      <c r="Q841" s="141" t="s">
        <v>10547</v>
      </c>
      <c r="R841" s="141" t="s">
        <v>10548</v>
      </c>
      <c r="S841" s="141"/>
      <c r="T841" s="141"/>
      <c r="U841" s="141"/>
      <c r="V841" s="141"/>
      <c r="W841" s="139" t="s">
        <v>4075</v>
      </c>
      <c r="X841" s="141" t="s">
        <v>25</v>
      </c>
      <c r="Y841" s="141" t="s">
        <v>27</v>
      </c>
      <c r="Z841" s="141" t="s">
        <v>4</v>
      </c>
      <c r="AA841" s="141" t="s">
        <v>34</v>
      </c>
      <c r="AB841" s="141"/>
      <c r="AC841" s="139" t="s">
        <v>18050</v>
      </c>
      <c r="AD841" s="380"/>
      <c r="AE841" s="139" t="s">
        <v>103</v>
      </c>
      <c r="AF841" s="139" t="s">
        <v>13075</v>
      </c>
      <c r="AG841" s="139" t="s">
        <v>103</v>
      </c>
      <c r="AH841" s="139" t="s">
        <v>1378</v>
      </c>
      <c r="AI841" s="139" t="s">
        <v>7340</v>
      </c>
      <c r="AJ841" s="139"/>
      <c r="AK841" s="139" t="s">
        <v>7340</v>
      </c>
      <c r="AL841" s="139" t="s">
        <v>1408</v>
      </c>
      <c r="AM841" s="141"/>
      <c r="AN841" s="141" t="s">
        <v>8</v>
      </c>
      <c r="AO841" s="139" t="s">
        <v>1614</v>
      </c>
      <c r="AP841" s="139" t="s">
        <v>7</v>
      </c>
      <c r="AQ841" s="139"/>
      <c r="AR841" s="381"/>
      <c r="AS841" s="139" t="s">
        <v>4075</v>
      </c>
      <c r="AT841" s="141" t="s">
        <v>43</v>
      </c>
      <c r="AU841" s="141">
        <v>320</v>
      </c>
      <c r="AV841" s="383"/>
      <c r="AW841" s="385"/>
      <c r="AX841" s="139"/>
      <c r="AY841" t="s">
        <v>18246</v>
      </c>
      <c r="AZ841">
        <v>12000</v>
      </c>
      <c r="BA841" s="381"/>
      <c r="BB841" s="139" t="s">
        <v>1452</v>
      </c>
      <c r="BC841" s="166"/>
      <c r="BD841" s="166"/>
      <c r="BE841" s="166"/>
      <c r="BF841" s="166"/>
      <c r="BG841" s="166"/>
      <c r="BH841" s="308"/>
      <c r="BI841" s="308"/>
      <c r="BJ841" s="141" t="s">
        <v>26</v>
      </c>
      <c r="BK841" s="141" t="s">
        <v>26</v>
      </c>
      <c r="BL841" s="141"/>
      <c r="BM841" s="141"/>
      <c r="BN841" s="139" t="s">
        <v>4075</v>
      </c>
      <c r="BQ841" s="141"/>
      <c r="BV841" s="141"/>
      <c r="BX841" s="141"/>
      <c r="BY841" s="141"/>
      <c r="BZ841" s="141"/>
      <c r="CA841" s="141"/>
      <c r="CB841" s="141"/>
      <c r="CC841" s="141"/>
      <c r="CD841" s="141"/>
      <c r="CE841" s="141"/>
      <c r="CF841" s="141"/>
      <c r="CG841" s="141"/>
    </row>
    <row r="842" spans="1:85" x14ac:dyDescent="0.35">
      <c r="A842" s="155" t="s">
        <v>10549</v>
      </c>
      <c r="B842" s="139" t="s">
        <v>4075</v>
      </c>
      <c r="C842" s="18">
        <v>42531</v>
      </c>
      <c r="D842" s="144">
        <v>0.66041666666666665</v>
      </c>
      <c r="E842" s="141" t="s">
        <v>2760</v>
      </c>
      <c r="F842" s="141">
        <v>2</v>
      </c>
      <c r="G842" s="141" t="s">
        <v>2004</v>
      </c>
      <c r="H842" s="141">
        <v>2016</v>
      </c>
      <c r="I842" s="18">
        <v>42531</v>
      </c>
      <c r="J842" s="144">
        <v>0.66041666666666665</v>
      </c>
      <c r="K842" s="378"/>
      <c r="L842" s="139" t="s">
        <v>4075</v>
      </c>
      <c r="M842" s="141"/>
      <c r="N842" s="248"/>
      <c r="O842" s="141" t="s">
        <v>26</v>
      </c>
      <c r="P842" s="141"/>
      <c r="Q842" s="141" t="s">
        <v>10550</v>
      </c>
      <c r="R842" s="141" t="s">
        <v>10551</v>
      </c>
      <c r="S842" s="141"/>
      <c r="T842" s="141"/>
      <c r="U842" s="141"/>
      <c r="V842" s="141"/>
      <c r="W842" s="139" t="s">
        <v>4075</v>
      </c>
      <c r="X842" s="141" t="s">
        <v>25</v>
      </c>
      <c r="Y842" s="141" t="s">
        <v>27</v>
      </c>
      <c r="Z842" s="141" t="s">
        <v>4</v>
      </c>
      <c r="AA842" s="141" t="s">
        <v>34</v>
      </c>
      <c r="AB842" s="141"/>
      <c r="AC842" s="139" t="s">
        <v>18047</v>
      </c>
      <c r="AD842" s="380"/>
      <c r="AE842" s="139" t="s">
        <v>4</v>
      </c>
      <c r="AF842" s="139" t="s">
        <v>13073</v>
      </c>
      <c r="AG842" s="139" t="s">
        <v>4</v>
      </c>
      <c r="AH842" s="139" t="s">
        <v>1378</v>
      </c>
      <c r="AI842" s="139" t="s">
        <v>15678</v>
      </c>
      <c r="AJ842" s="139"/>
      <c r="AK842" s="139" t="s">
        <v>15678</v>
      </c>
      <c r="AL842" s="139" t="s">
        <v>7</v>
      </c>
      <c r="AM842" s="141"/>
      <c r="AN842" s="141" t="s">
        <v>8</v>
      </c>
      <c r="AO842" s="139" t="s">
        <v>1614</v>
      </c>
      <c r="AP842" s="139" t="s">
        <v>7</v>
      </c>
      <c r="AQ842" s="139"/>
      <c r="AR842" s="381"/>
      <c r="AS842" s="139" t="s">
        <v>4075</v>
      </c>
      <c r="AT842" s="141" t="s">
        <v>43</v>
      </c>
      <c r="AU842" s="141">
        <v>105</v>
      </c>
      <c r="AV842" s="383"/>
      <c r="AW842" s="385"/>
      <c r="AX842" s="139"/>
      <c r="AY842" t="s">
        <v>18521</v>
      </c>
      <c r="AZ842">
        <v>12000</v>
      </c>
      <c r="BA842" s="381"/>
      <c r="BB842" s="139" t="s">
        <v>1446</v>
      </c>
      <c r="BC842" s="166"/>
      <c r="BD842" s="166"/>
      <c r="BE842" s="166"/>
      <c r="BF842" s="166"/>
      <c r="BG842" s="166"/>
      <c r="BH842" s="308"/>
      <c r="BI842" s="308"/>
      <c r="BJ842" s="141" t="s">
        <v>26</v>
      </c>
      <c r="BK842" s="141" t="s">
        <v>26</v>
      </c>
      <c r="BL842" s="141"/>
      <c r="BM842" s="141"/>
      <c r="BN842" s="139" t="s">
        <v>4075</v>
      </c>
      <c r="BQ842" s="141" t="s">
        <v>15784</v>
      </c>
      <c r="BR842" s="135" t="s">
        <v>15680</v>
      </c>
      <c r="BT842" s="135" t="s">
        <v>15347</v>
      </c>
      <c r="BU842" s="135" t="s">
        <v>13263</v>
      </c>
      <c r="BV842" s="141" t="s">
        <v>1897</v>
      </c>
      <c r="BW842" s="135" t="s">
        <v>13286</v>
      </c>
      <c r="BX842" s="141" t="s">
        <v>15681</v>
      </c>
      <c r="BY842" s="141" t="s">
        <v>12</v>
      </c>
      <c r="BZ842" s="141" t="s">
        <v>26</v>
      </c>
      <c r="CA842" s="141" t="s">
        <v>1848</v>
      </c>
      <c r="CB842" s="141"/>
      <c r="CC842" s="141" t="s">
        <v>15686</v>
      </c>
      <c r="CD842" s="141" t="s">
        <v>15698</v>
      </c>
      <c r="CE842" s="141" t="s">
        <v>15453</v>
      </c>
      <c r="CF842" s="141" t="s">
        <v>15451</v>
      </c>
      <c r="CG842" s="141" t="s">
        <v>4004</v>
      </c>
    </row>
    <row r="843" spans="1:85" x14ac:dyDescent="0.35">
      <c r="A843" s="155" t="s">
        <v>10552</v>
      </c>
      <c r="B843" s="139" t="s">
        <v>4075</v>
      </c>
      <c r="C843" s="18">
        <v>42531</v>
      </c>
      <c r="D843" s="144">
        <v>0.35069444444444442</v>
      </c>
      <c r="E843" s="141" t="s">
        <v>2760</v>
      </c>
      <c r="F843" s="141">
        <v>2</v>
      </c>
      <c r="G843" s="141" t="s">
        <v>2004</v>
      </c>
      <c r="H843" s="141">
        <v>2016</v>
      </c>
      <c r="I843" s="18">
        <v>42531</v>
      </c>
      <c r="J843" s="144">
        <v>0.35069444444444442</v>
      </c>
      <c r="K843" s="378"/>
      <c r="L843" s="139" t="s">
        <v>4075</v>
      </c>
      <c r="M843" s="141"/>
      <c r="N843" s="248"/>
      <c r="O843" s="141" t="s">
        <v>26</v>
      </c>
      <c r="P843" s="141"/>
      <c r="Q843" s="141" t="s">
        <v>10553</v>
      </c>
      <c r="R843" s="141" t="s">
        <v>10554</v>
      </c>
      <c r="S843" s="141"/>
      <c r="T843" s="141"/>
      <c r="U843" s="141"/>
      <c r="V843" s="141"/>
      <c r="W843" s="139" t="s">
        <v>4075</v>
      </c>
      <c r="X843" s="141" t="s">
        <v>25</v>
      </c>
      <c r="Y843" s="141" t="s">
        <v>27</v>
      </c>
      <c r="Z843" s="141" t="s">
        <v>4</v>
      </c>
      <c r="AA843" s="141" t="s">
        <v>34</v>
      </c>
      <c r="AB843" s="141"/>
      <c r="AC843" s="139" t="s">
        <v>18047</v>
      </c>
      <c r="AD843" s="380"/>
      <c r="AE843" s="139" t="s">
        <v>105</v>
      </c>
      <c r="AF843" s="139" t="s">
        <v>13076</v>
      </c>
      <c r="AG843" s="139" t="s">
        <v>1518</v>
      </c>
      <c r="AH843" s="139" t="s">
        <v>1378</v>
      </c>
      <c r="AI843" s="139" t="s">
        <v>1518</v>
      </c>
      <c r="AJ843" s="139"/>
      <c r="AK843" s="139" t="s">
        <v>1518</v>
      </c>
      <c r="AL843" s="139" t="s">
        <v>7</v>
      </c>
      <c r="AM843" s="141"/>
      <c r="AN843" s="141" t="s">
        <v>8</v>
      </c>
      <c r="AO843" s="139" t="s">
        <v>1614</v>
      </c>
      <c r="AP843" s="139" t="s">
        <v>7</v>
      </c>
      <c r="AQ843" s="139"/>
      <c r="AR843" s="381"/>
      <c r="AS843" s="139" t="s">
        <v>4075</v>
      </c>
      <c r="AT843" s="141" t="s">
        <v>1404</v>
      </c>
      <c r="AU843" s="141"/>
      <c r="AV843" s="383"/>
      <c r="AW843" s="385"/>
      <c r="AX843" s="139"/>
      <c r="AY843" t="s">
        <v>18439</v>
      </c>
      <c r="AZ843">
        <v>12000</v>
      </c>
      <c r="BA843" s="381"/>
      <c r="BB843" s="139" t="s">
        <v>17</v>
      </c>
      <c r="BC843" s="166"/>
      <c r="BD843" s="166"/>
      <c r="BE843" s="166"/>
      <c r="BF843" s="166"/>
      <c r="BG843" s="166"/>
      <c r="BH843" s="308"/>
      <c r="BI843" s="308"/>
      <c r="BJ843" s="141" t="s">
        <v>26</v>
      </c>
      <c r="BK843" s="141" t="s">
        <v>26</v>
      </c>
      <c r="BL843" s="141"/>
      <c r="BM843" s="141"/>
      <c r="BN843" s="139" t="s">
        <v>4075</v>
      </c>
      <c r="BQ843" s="141"/>
      <c r="BV843" s="141"/>
      <c r="BX843" s="141"/>
      <c r="BY843" s="141"/>
      <c r="BZ843" s="141"/>
      <c r="CA843" s="141"/>
      <c r="CB843" s="141"/>
      <c r="CC843" s="141"/>
      <c r="CD843" s="141"/>
      <c r="CE843" s="141"/>
      <c r="CF843" s="141"/>
      <c r="CG843" s="141"/>
    </row>
    <row r="844" spans="1:85" x14ac:dyDescent="0.35">
      <c r="A844" s="155" t="s">
        <v>10543</v>
      </c>
      <c r="B844" s="139" t="s">
        <v>4075</v>
      </c>
      <c r="C844" s="18">
        <v>42532</v>
      </c>
      <c r="D844" s="144">
        <v>0.82291666666666663</v>
      </c>
      <c r="E844" s="141" t="s">
        <v>2760</v>
      </c>
      <c r="F844" s="141">
        <v>2</v>
      </c>
      <c r="G844" s="141" t="s">
        <v>2004</v>
      </c>
      <c r="H844" s="141">
        <v>2016</v>
      </c>
      <c r="I844" s="18">
        <v>42532</v>
      </c>
      <c r="J844" s="144">
        <v>0.82291666666666663</v>
      </c>
      <c r="K844" s="378"/>
      <c r="L844" s="139" t="s">
        <v>4075</v>
      </c>
      <c r="M844" s="141"/>
      <c r="N844" s="248"/>
      <c r="O844" s="141" t="s">
        <v>26</v>
      </c>
      <c r="P844" s="141"/>
      <c r="Q844" s="141" t="s">
        <v>10544</v>
      </c>
      <c r="R844" s="141" t="s">
        <v>10545</v>
      </c>
      <c r="S844" s="141"/>
      <c r="T844" s="141"/>
      <c r="U844" s="141"/>
      <c r="V844" s="141"/>
      <c r="W844" s="139" t="s">
        <v>4075</v>
      </c>
      <c r="X844" s="141" t="s">
        <v>25</v>
      </c>
      <c r="Y844" s="141" t="s">
        <v>27</v>
      </c>
      <c r="Z844" s="141" t="s">
        <v>4</v>
      </c>
      <c r="AA844" s="141" t="s">
        <v>34</v>
      </c>
      <c r="AB844" s="141"/>
      <c r="AC844" s="139" t="s">
        <v>18047</v>
      </c>
      <c r="AD844" s="380"/>
      <c r="AE844" s="139" t="s">
        <v>102</v>
      </c>
      <c r="AF844" s="139" t="s">
        <v>13082</v>
      </c>
      <c r="AG844" s="139" t="s">
        <v>102</v>
      </c>
      <c r="AH844" s="139" t="s">
        <v>1378</v>
      </c>
      <c r="AI844" s="139" t="s">
        <v>60</v>
      </c>
      <c r="AJ844" s="139" t="s">
        <v>60</v>
      </c>
      <c r="AK844" s="139"/>
      <c r="AL844" s="139"/>
      <c r="AM844" s="141"/>
      <c r="AN844" s="141" t="s">
        <v>8</v>
      </c>
      <c r="AO844" s="139" t="s">
        <v>1477</v>
      </c>
      <c r="AP844" s="139" t="s">
        <v>60</v>
      </c>
      <c r="AQ844" s="139"/>
      <c r="AR844" s="381"/>
      <c r="AS844" s="139" t="s">
        <v>4075</v>
      </c>
      <c r="AT844" s="141" t="s">
        <v>43</v>
      </c>
      <c r="AU844" s="141">
        <v>300</v>
      </c>
      <c r="AV844" s="383"/>
      <c r="AW844" s="385"/>
      <c r="AX844" s="139"/>
      <c r="AY844" t="s">
        <v>18336</v>
      </c>
      <c r="BA844" s="381"/>
      <c r="BB844" s="139" t="s">
        <v>17</v>
      </c>
      <c r="BC844" s="166"/>
      <c r="BD844" s="166"/>
      <c r="BE844" s="166"/>
      <c r="BF844" s="166"/>
      <c r="BG844" s="166"/>
      <c r="BH844" s="308"/>
      <c r="BI844" s="308"/>
      <c r="BJ844" s="141" t="s">
        <v>26</v>
      </c>
      <c r="BK844" s="141" t="s">
        <v>25</v>
      </c>
      <c r="BL844" s="141" t="s">
        <v>13192</v>
      </c>
      <c r="BM844" s="141" t="s">
        <v>13193</v>
      </c>
      <c r="BN844" s="139" t="s">
        <v>4075</v>
      </c>
      <c r="BQ844" s="141"/>
      <c r="BV844" s="141"/>
      <c r="BX844" s="141"/>
      <c r="BY844" s="141"/>
      <c r="BZ844" s="141"/>
      <c r="CA844" s="141"/>
      <c r="CB844" s="141"/>
      <c r="CC844" s="141"/>
      <c r="CD844" s="141"/>
      <c r="CE844" s="141"/>
      <c r="CF844" s="141"/>
      <c r="CG844" s="141"/>
    </row>
    <row r="845" spans="1:85" x14ac:dyDescent="0.35">
      <c r="A845" s="155" t="s">
        <v>10526</v>
      </c>
      <c r="B845" s="139" t="s">
        <v>4075</v>
      </c>
      <c r="C845" s="18">
        <v>42533</v>
      </c>
      <c r="D845" s="144">
        <v>0.54861111111111116</v>
      </c>
      <c r="E845" s="141" t="s">
        <v>13261</v>
      </c>
      <c r="F845" s="141">
        <v>2</v>
      </c>
      <c r="G845" s="141" t="s">
        <v>2004</v>
      </c>
      <c r="H845" s="141">
        <v>2016</v>
      </c>
      <c r="I845" s="18">
        <v>42533</v>
      </c>
      <c r="J845" s="144">
        <v>0.54861111111111116</v>
      </c>
      <c r="K845" s="378"/>
      <c r="L845" s="139" t="s">
        <v>4075</v>
      </c>
      <c r="M845" s="141"/>
      <c r="N845" s="248"/>
      <c r="O845" s="141" t="s">
        <v>26</v>
      </c>
      <c r="P845" s="141"/>
      <c r="Q845" s="141" t="s">
        <v>10527</v>
      </c>
      <c r="R845" s="141" t="s">
        <v>10528</v>
      </c>
      <c r="S845" s="141"/>
      <c r="T845" s="141"/>
      <c r="U845" s="141"/>
      <c r="V845" s="141"/>
      <c r="W845" s="139" t="s">
        <v>4075</v>
      </c>
      <c r="X845" s="141" t="s">
        <v>25</v>
      </c>
      <c r="Y845" s="141" t="s">
        <v>27</v>
      </c>
      <c r="Z845" s="141" t="s">
        <v>4</v>
      </c>
      <c r="AA845" s="141" t="s">
        <v>34</v>
      </c>
      <c r="AB845" s="141"/>
      <c r="AC845" s="139" t="s">
        <v>18049</v>
      </c>
      <c r="AD845" s="380"/>
      <c r="AE845" s="139" t="s">
        <v>103</v>
      </c>
      <c r="AF845" s="139" t="s">
        <v>13069</v>
      </c>
      <c r="AG845" s="139" t="s">
        <v>103</v>
      </c>
      <c r="AH845" s="139" t="s">
        <v>1378</v>
      </c>
      <c r="AI845" s="139" t="s">
        <v>7399</v>
      </c>
      <c r="AJ845" s="139"/>
      <c r="AK845" s="139" t="s">
        <v>7399</v>
      </c>
      <c r="AL845" s="139" t="s">
        <v>7</v>
      </c>
      <c r="AM845" s="141" t="s">
        <v>1527</v>
      </c>
      <c r="AN845" s="141" t="s">
        <v>8</v>
      </c>
      <c r="AO845" s="139" t="s">
        <v>1614</v>
      </c>
      <c r="AP845" s="139" t="s">
        <v>7</v>
      </c>
      <c r="AQ845" s="139"/>
      <c r="AR845" s="381"/>
      <c r="AS845" s="139" t="s">
        <v>4075</v>
      </c>
      <c r="AT845" s="141" t="s">
        <v>1404</v>
      </c>
      <c r="AU845" s="141"/>
      <c r="AV845" s="383"/>
      <c r="AW845" s="385"/>
      <c r="AX845" s="139"/>
      <c r="AY845" t="s">
        <v>18787</v>
      </c>
      <c r="AZ845">
        <v>12000</v>
      </c>
      <c r="BA845" s="381"/>
      <c r="BB845" s="139" t="s">
        <v>17</v>
      </c>
      <c r="BC845" s="166"/>
      <c r="BD845" s="166"/>
      <c r="BE845" s="166"/>
      <c r="BF845" s="166"/>
      <c r="BG845" s="166"/>
      <c r="BH845" s="308"/>
      <c r="BI845" s="308"/>
      <c r="BJ845" s="141" t="s">
        <v>26</v>
      </c>
      <c r="BK845" s="141" t="s">
        <v>26</v>
      </c>
      <c r="BL845" s="141"/>
      <c r="BM845" s="141"/>
      <c r="BN845" s="139" t="s">
        <v>4075</v>
      </c>
      <c r="BQ845" s="141"/>
      <c r="BV845" s="141"/>
      <c r="BX845" s="141"/>
      <c r="BY845" s="141"/>
      <c r="BZ845" s="141"/>
      <c r="CA845" s="141"/>
      <c r="CB845" s="141"/>
      <c r="CC845" s="141"/>
      <c r="CD845" s="141"/>
      <c r="CE845" s="141"/>
      <c r="CF845" s="141"/>
      <c r="CG845" s="141"/>
    </row>
    <row r="846" spans="1:85" x14ac:dyDescent="0.35">
      <c r="A846" s="155" t="s">
        <v>10529</v>
      </c>
      <c r="B846" s="139" t="s">
        <v>4075</v>
      </c>
      <c r="C846" s="18">
        <v>42533</v>
      </c>
      <c r="D846" s="144">
        <v>0.49444444444444446</v>
      </c>
      <c r="E846" s="141" t="s">
        <v>13261</v>
      </c>
      <c r="F846" s="141">
        <v>2</v>
      </c>
      <c r="G846" s="141" t="s">
        <v>2004</v>
      </c>
      <c r="H846" s="141">
        <v>2016</v>
      </c>
      <c r="I846" s="18">
        <v>42533</v>
      </c>
      <c r="J846" s="144">
        <v>0.49444444444444446</v>
      </c>
      <c r="K846" s="378"/>
      <c r="L846" s="139" t="s">
        <v>4075</v>
      </c>
      <c r="M846" s="141"/>
      <c r="N846" s="248"/>
      <c r="O846" s="141" t="s">
        <v>26</v>
      </c>
      <c r="P846" s="141"/>
      <c r="Q846" s="141" t="s">
        <v>10530</v>
      </c>
      <c r="R846" s="141" t="s">
        <v>10531</v>
      </c>
      <c r="S846" s="141"/>
      <c r="T846" s="141"/>
      <c r="U846" s="141"/>
      <c r="V846" s="141"/>
      <c r="W846" s="139" t="s">
        <v>4075</v>
      </c>
      <c r="X846" s="141" t="s">
        <v>25</v>
      </c>
      <c r="Y846" s="141" t="s">
        <v>27</v>
      </c>
      <c r="Z846" s="141" t="s">
        <v>4</v>
      </c>
      <c r="AA846" s="141" t="s">
        <v>34</v>
      </c>
      <c r="AB846" s="141"/>
      <c r="AC846" s="139" t="s">
        <v>18050</v>
      </c>
      <c r="AD846" s="380"/>
      <c r="AE846" s="139" t="s">
        <v>4</v>
      </c>
      <c r="AF846" s="139" t="s">
        <v>13073</v>
      </c>
      <c r="AG846" s="139" t="s">
        <v>4</v>
      </c>
      <c r="AH846" s="139" t="s">
        <v>1378</v>
      </c>
      <c r="AI846" s="139" t="s">
        <v>15678</v>
      </c>
      <c r="AJ846" s="139"/>
      <c r="AK846" s="139" t="s">
        <v>15678</v>
      </c>
      <c r="AL846" s="139" t="s">
        <v>7</v>
      </c>
      <c r="AM846" s="141"/>
      <c r="AN846" s="141" t="s">
        <v>8</v>
      </c>
      <c r="AO846" s="139" t="s">
        <v>1614</v>
      </c>
      <c r="AP846" s="139" t="s">
        <v>7</v>
      </c>
      <c r="AQ846" s="139"/>
      <c r="AR846" s="381"/>
      <c r="AS846" s="139" t="s">
        <v>4075</v>
      </c>
      <c r="AT846" s="141" t="s">
        <v>1404</v>
      </c>
      <c r="AU846" s="141"/>
      <c r="AV846" s="383"/>
      <c r="AW846" s="385"/>
      <c r="AX846" s="139"/>
      <c r="AY846" t="s">
        <v>18257</v>
      </c>
      <c r="AZ846">
        <v>21000</v>
      </c>
      <c r="BA846" s="381"/>
      <c r="BB846" s="139" t="s">
        <v>1444</v>
      </c>
      <c r="BC846" s="166"/>
      <c r="BD846" s="166"/>
      <c r="BE846" s="166"/>
      <c r="BF846" s="166"/>
      <c r="BG846" s="166"/>
      <c r="BH846" s="308"/>
      <c r="BI846" s="308"/>
      <c r="BJ846" s="141" t="s">
        <v>26</v>
      </c>
      <c r="BK846" s="141" t="s">
        <v>25</v>
      </c>
      <c r="BL846" s="141" t="s">
        <v>13192</v>
      </c>
      <c r="BM846" s="141" t="s">
        <v>13193</v>
      </c>
      <c r="BN846" s="139" t="s">
        <v>4075</v>
      </c>
      <c r="BQ846" s="141" t="s">
        <v>15785</v>
      </c>
      <c r="BR846" s="135" t="s">
        <v>15680</v>
      </c>
      <c r="BT846" s="135" t="s">
        <v>15357</v>
      </c>
      <c r="BU846" s="135" t="s">
        <v>15374</v>
      </c>
      <c r="BV846" s="141" t="s">
        <v>13287</v>
      </c>
      <c r="BW846" s="135" t="s">
        <v>13280</v>
      </c>
      <c r="BX846" s="141" t="s">
        <v>15689</v>
      </c>
      <c r="BY846" s="141" t="s">
        <v>12</v>
      </c>
      <c r="BZ846" s="141" t="s">
        <v>26</v>
      </c>
      <c r="CA846" s="141" t="s">
        <v>1848</v>
      </c>
      <c r="CB846" s="141"/>
      <c r="CC846" s="141" t="s">
        <v>15690</v>
      </c>
      <c r="CD846" s="141" t="s">
        <v>34</v>
      </c>
      <c r="CE846" s="141" t="s">
        <v>15450</v>
      </c>
      <c r="CF846" s="141" t="s">
        <v>15451</v>
      </c>
      <c r="CG846" s="141" t="s">
        <v>1897</v>
      </c>
    </row>
    <row r="847" spans="1:85" x14ac:dyDescent="0.35">
      <c r="A847" s="155" t="s">
        <v>10524</v>
      </c>
      <c r="B847" s="139" t="s">
        <v>4075</v>
      </c>
      <c r="C847" s="18">
        <v>42533</v>
      </c>
      <c r="D847" s="144">
        <v>0.55138888888888893</v>
      </c>
      <c r="E847" s="141" t="s">
        <v>13261</v>
      </c>
      <c r="F847" s="141">
        <v>2</v>
      </c>
      <c r="G847" s="141" t="s">
        <v>2004</v>
      </c>
      <c r="H847" s="141">
        <v>2016</v>
      </c>
      <c r="I847" s="18">
        <v>42533</v>
      </c>
      <c r="J847" s="144"/>
      <c r="K847" s="378"/>
      <c r="L847" s="139" t="s">
        <v>4075</v>
      </c>
      <c r="M847" s="141"/>
      <c r="N847" s="248"/>
      <c r="O847" s="141" t="s">
        <v>26</v>
      </c>
      <c r="P847" s="141"/>
      <c r="Q847" s="141" t="s">
        <v>10525</v>
      </c>
      <c r="R847" s="141"/>
      <c r="S847" s="141"/>
      <c r="T847" s="141"/>
      <c r="U847" s="141"/>
      <c r="V847" s="141"/>
      <c r="W847" s="139" t="s">
        <v>4075</v>
      </c>
      <c r="X847" s="141" t="s">
        <v>25</v>
      </c>
      <c r="Y847" s="141" t="s">
        <v>27</v>
      </c>
      <c r="Z847" s="141" t="s">
        <v>4</v>
      </c>
      <c r="AA847" s="141" t="s">
        <v>34</v>
      </c>
      <c r="AB847" s="141"/>
      <c r="AC847" s="139" t="s">
        <v>18050</v>
      </c>
      <c r="AD847" s="380"/>
      <c r="AE847" s="139" t="s">
        <v>102</v>
      </c>
      <c r="AF847" s="139" t="s">
        <v>13068</v>
      </c>
      <c r="AG847" s="139" t="s">
        <v>102</v>
      </c>
      <c r="AH847" s="139" t="s">
        <v>1378</v>
      </c>
      <c r="AI847" s="139" t="s">
        <v>7</v>
      </c>
      <c r="AJ847" s="139" t="s">
        <v>7</v>
      </c>
      <c r="AK847" s="139"/>
      <c r="AL847" s="139"/>
      <c r="AM847" s="141"/>
      <c r="AN847" s="141" t="s">
        <v>8</v>
      </c>
      <c r="AO847" s="139" t="s">
        <v>1477</v>
      </c>
      <c r="AP847" s="139" t="s">
        <v>7</v>
      </c>
      <c r="AQ847" s="139"/>
      <c r="AR847" s="381"/>
      <c r="AS847" s="139" t="s">
        <v>4075</v>
      </c>
      <c r="AT847" s="141" t="s">
        <v>43</v>
      </c>
      <c r="AU847" s="141">
        <v>420</v>
      </c>
      <c r="AV847" s="383"/>
      <c r="AW847" s="385"/>
      <c r="AX847" s="139"/>
      <c r="AY847" t="s">
        <v>18788</v>
      </c>
      <c r="BA847" s="381"/>
      <c r="BB847" s="139" t="s">
        <v>17</v>
      </c>
      <c r="BC847" s="166"/>
      <c r="BD847" s="166"/>
      <c r="BE847" s="166"/>
      <c r="BF847" s="166"/>
      <c r="BG847" s="166"/>
      <c r="BH847" s="308"/>
      <c r="BI847" s="308"/>
      <c r="BJ847" s="141" t="s">
        <v>26</v>
      </c>
      <c r="BK847" s="141" t="s">
        <v>26</v>
      </c>
      <c r="BL847" s="141"/>
      <c r="BM847" s="141"/>
      <c r="BN847" s="139" t="s">
        <v>4075</v>
      </c>
      <c r="BQ847" s="141"/>
      <c r="BV847" s="141"/>
      <c r="BX847" s="141"/>
      <c r="BY847" s="141"/>
      <c r="BZ847" s="141"/>
      <c r="CA847" s="141"/>
      <c r="CB847" s="141"/>
      <c r="CC847" s="141"/>
      <c r="CD847" s="141"/>
      <c r="CE847" s="141"/>
      <c r="CF847" s="141"/>
      <c r="CG847" s="141"/>
    </row>
    <row r="848" spans="1:85" x14ac:dyDescent="0.35">
      <c r="A848" s="155" t="s">
        <v>10520</v>
      </c>
      <c r="B848" s="139" t="s">
        <v>4075</v>
      </c>
      <c r="C848" s="18">
        <v>42533</v>
      </c>
      <c r="D848" s="144">
        <v>0.83333333333333337</v>
      </c>
      <c r="E848" s="141" t="s">
        <v>13261</v>
      </c>
      <c r="F848" s="141">
        <v>2</v>
      </c>
      <c r="G848" s="141" t="s">
        <v>2004</v>
      </c>
      <c r="H848" s="141">
        <v>2016</v>
      </c>
      <c r="I848" s="18">
        <v>42533</v>
      </c>
      <c r="J848" s="144">
        <v>0.83333333333333337</v>
      </c>
      <c r="K848" s="378"/>
      <c r="L848" s="139" t="s">
        <v>4075</v>
      </c>
      <c r="M848" s="141"/>
      <c r="N848" s="248"/>
      <c r="O848" s="141" t="s">
        <v>26</v>
      </c>
      <c r="P848" s="141"/>
      <c r="Q848" s="141"/>
      <c r="R848" s="141"/>
      <c r="S848" s="141"/>
      <c r="T848" s="141"/>
      <c r="U848" s="141"/>
      <c r="V848" s="141"/>
      <c r="W848" s="139" t="s">
        <v>4075</v>
      </c>
      <c r="X848" s="141" t="s">
        <v>25</v>
      </c>
      <c r="Y848" s="141" t="s">
        <v>27</v>
      </c>
      <c r="Z848" s="141" t="s">
        <v>4</v>
      </c>
      <c r="AA848" s="141" t="s">
        <v>35</v>
      </c>
      <c r="AB848" s="141"/>
      <c r="AC848" s="139" t="s">
        <v>18048</v>
      </c>
      <c r="AD848" s="380"/>
      <c r="AE848" s="139" t="s">
        <v>103</v>
      </c>
      <c r="AF848" s="139" t="s">
        <v>13069</v>
      </c>
      <c r="AG848" s="139" t="s">
        <v>103</v>
      </c>
      <c r="AH848" s="139" t="s">
        <v>1378</v>
      </c>
      <c r="AI848" s="139" t="s">
        <v>7399</v>
      </c>
      <c r="AJ848" s="139"/>
      <c r="AK848" s="139" t="s">
        <v>7399</v>
      </c>
      <c r="AL848" s="139" t="s">
        <v>7</v>
      </c>
      <c r="AM848" s="141" t="s">
        <v>12</v>
      </c>
      <c r="AN848" s="141" t="s">
        <v>8</v>
      </c>
      <c r="AO848" s="139" t="s">
        <v>1618</v>
      </c>
      <c r="AP848" s="139" t="s">
        <v>7</v>
      </c>
      <c r="AQ848" s="139"/>
      <c r="AR848" s="381"/>
      <c r="AS848" s="139" t="s">
        <v>4075</v>
      </c>
      <c r="AT848" s="141" t="s">
        <v>1404</v>
      </c>
      <c r="AU848" s="141"/>
      <c r="AV848" s="383"/>
      <c r="AW848" s="385"/>
      <c r="AX848" s="139"/>
      <c r="AY848" t="s">
        <v>18789</v>
      </c>
      <c r="AZ848">
        <v>115000</v>
      </c>
      <c r="BA848" s="381"/>
      <c r="BB848" s="139" t="s">
        <v>17</v>
      </c>
      <c r="BC848" s="166"/>
      <c r="BD848" s="166"/>
      <c r="BE848" s="166"/>
      <c r="BF848" s="166"/>
      <c r="BG848" s="166"/>
      <c r="BH848" s="308"/>
      <c r="BI848" s="308"/>
      <c r="BJ848" s="141" t="s">
        <v>26</v>
      </c>
      <c r="BK848" s="141" t="s">
        <v>26</v>
      </c>
      <c r="BL848" s="141"/>
      <c r="BM848" s="141"/>
      <c r="BN848" s="139" t="s">
        <v>4075</v>
      </c>
      <c r="BQ848" s="141"/>
      <c r="BV848" s="141"/>
      <c r="BX848" s="141"/>
      <c r="BY848" s="141"/>
      <c r="BZ848" s="141"/>
      <c r="CA848" s="141"/>
      <c r="CB848" s="141"/>
      <c r="CC848" s="141"/>
      <c r="CD848" s="141"/>
      <c r="CE848" s="141"/>
      <c r="CF848" s="141"/>
      <c r="CG848" s="141"/>
    </row>
    <row r="849" spans="1:85" x14ac:dyDescent="0.35">
      <c r="A849" s="155" t="s">
        <v>10521</v>
      </c>
      <c r="B849" s="139" t="s">
        <v>4075</v>
      </c>
      <c r="C849" s="18">
        <v>42533</v>
      </c>
      <c r="D849" s="144">
        <v>0.80486111111111114</v>
      </c>
      <c r="E849" s="141" t="s">
        <v>13261</v>
      </c>
      <c r="F849" s="141">
        <v>2</v>
      </c>
      <c r="G849" s="141" t="s">
        <v>2004</v>
      </c>
      <c r="H849" s="141">
        <v>2016</v>
      </c>
      <c r="I849" s="18">
        <v>42533</v>
      </c>
      <c r="J849" s="144">
        <v>0.80486111111111114</v>
      </c>
      <c r="K849" s="378"/>
      <c r="L849" s="139" t="s">
        <v>4075</v>
      </c>
      <c r="M849" s="141"/>
      <c r="N849" s="248"/>
      <c r="O849" s="141" t="s">
        <v>26</v>
      </c>
      <c r="P849" s="141"/>
      <c r="Q849" s="141" t="s">
        <v>10522</v>
      </c>
      <c r="R849" s="141" t="s">
        <v>10523</v>
      </c>
      <c r="S849" s="141"/>
      <c r="T849" s="141"/>
      <c r="U849" s="141"/>
      <c r="V849" s="141"/>
      <c r="W849" s="139" t="s">
        <v>4075</v>
      </c>
      <c r="X849" s="141" t="s">
        <v>25</v>
      </c>
      <c r="Y849" s="141" t="s">
        <v>27</v>
      </c>
      <c r="Z849" s="141" t="s">
        <v>4</v>
      </c>
      <c r="AA849" s="141" t="s">
        <v>34</v>
      </c>
      <c r="AB849" s="141"/>
      <c r="AC849" s="139" t="s">
        <v>18047</v>
      </c>
      <c r="AD849" s="380"/>
      <c r="AE849" s="139" t="s">
        <v>103</v>
      </c>
      <c r="AF849" s="139" t="s">
        <v>13075</v>
      </c>
      <c r="AG849" s="139" t="s">
        <v>103</v>
      </c>
      <c r="AH849" s="139" t="s">
        <v>1378</v>
      </c>
      <c r="AI849" s="139" t="s">
        <v>7340</v>
      </c>
      <c r="AJ849" s="139"/>
      <c r="AK849" s="139" t="s">
        <v>7340</v>
      </c>
      <c r="AL849" s="139" t="s">
        <v>1408</v>
      </c>
      <c r="AM849" s="141" t="s">
        <v>1527</v>
      </c>
      <c r="AN849" s="141" t="s">
        <v>8</v>
      </c>
      <c r="AO849" s="139" t="s">
        <v>1614</v>
      </c>
      <c r="AP849" s="139" t="s">
        <v>7</v>
      </c>
      <c r="AQ849" s="139"/>
      <c r="AR849" s="381"/>
      <c r="AS849" s="139" t="s">
        <v>4075</v>
      </c>
      <c r="AT849" s="141" t="s">
        <v>1404</v>
      </c>
      <c r="AU849" s="141"/>
      <c r="AV849" s="383"/>
      <c r="AW849" s="385"/>
      <c r="AX849" s="139"/>
      <c r="AY849" t="s">
        <v>18756</v>
      </c>
      <c r="AZ849">
        <v>12000</v>
      </c>
      <c r="BA849" s="381"/>
      <c r="BB849" s="139" t="s">
        <v>17</v>
      </c>
      <c r="BC849" s="166"/>
      <c r="BD849" s="166"/>
      <c r="BE849" s="166"/>
      <c r="BF849" s="166"/>
      <c r="BG849" s="166"/>
      <c r="BH849" s="308"/>
      <c r="BI849" s="308"/>
      <c r="BJ849" s="141" t="s">
        <v>26</v>
      </c>
      <c r="BK849" s="141" t="s">
        <v>26</v>
      </c>
      <c r="BL849" s="141"/>
      <c r="BM849" s="141"/>
      <c r="BN849" s="139" t="s">
        <v>4075</v>
      </c>
      <c r="BQ849" s="141"/>
      <c r="BV849" s="141"/>
      <c r="BX849" s="141"/>
      <c r="BY849" s="141"/>
      <c r="BZ849" s="141"/>
      <c r="CA849" s="141"/>
      <c r="CB849" s="141"/>
      <c r="CC849" s="141"/>
      <c r="CD849" s="141"/>
      <c r="CE849" s="141"/>
      <c r="CF849" s="141"/>
      <c r="CG849" s="141"/>
    </row>
    <row r="850" spans="1:85" x14ac:dyDescent="0.35">
      <c r="A850" s="155" t="s">
        <v>10538</v>
      </c>
      <c r="B850" s="139" t="s">
        <v>4075</v>
      </c>
      <c r="C850" s="18">
        <v>42533</v>
      </c>
      <c r="D850" s="144">
        <v>0.10104166666666667</v>
      </c>
      <c r="E850" s="141" t="s">
        <v>13261</v>
      </c>
      <c r="F850" s="141">
        <v>2</v>
      </c>
      <c r="G850" s="141" t="s">
        <v>2004</v>
      </c>
      <c r="H850" s="141">
        <v>2016</v>
      </c>
      <c r="I850" s="18">
        <v>42533</v>
      </c>
      <c r="J850" s="144">
        <v>0.10069444444444445</v>
      </c>
      <c r="K850" s="378"/>
      <c r="L850" s="139" t="s">
        <v>4075</v>
      </c>
      <c r="M850" s="141" t="s">
        <v>28</v>
      </c>
      <c r="N850" s="248">
        <v>44251</v>
      </c>
      <c r="O850" s="141" t="s">
        <v>25</v>
      </c>
      <c r="P850" s="141"/>
      <c r="Q850" s="141" t="s">
        <v>10539</v>
      </c>
      <c r="R850" s="141" t="s">
        <v>1944</v>
      </c>
      <c r="S850" s="141"/>
      <c r="T850" s="141" t="s">
        <v>17095</v>
      </c>
      <c r="U850" s="141">
        <v>111712198</v>
      </c>
      <c r="V850" s="141"/>
      <c r="W850" s="139" t="s">
        <v>4075</v>
      </c>
      <c r="X850" s="141" t="s">
        <v>25</v>
      </c>
      <c r="Y850" s="141" t="s">
        <v>27</v>
      </c>
      <c r="Z850" s="141"/>
      <c r="AA850" s="141" t="s">
        <v>34</v>
      </c>
      <c r="AB850" s="141"/>
      <c r="AC850" s="139" t="s">
        <v>18047</v>
      </c>
      <c r="AD850" s="380"/>
      <c r="AE850" s="139" t="s">
        <v>102</v>
      </c>
      <c r="AF850" s="139" t="s">
        <v>13068</v>
      </c>
      <c r="AG850" s="139" t="s">
        <v>102</v>
      </c>
      <c r="AH850" s="139" t="s">
        <v>1378</v>
      </c>
      <c r="AI850" s="139" t="s">
        <v>1398</v>
      </c>
      <c r="AJ850" s="139" t="s">
        <v>7</v>
      </c>
      <c r="AK850" s="139"/>
      <c r="AL850" s="139"/>
      <c r="AM850" s="141" t="s">
        <v>9</v>
      </c>
      <c r="AN850" s="141" t="s">
        <v>8</v>
      </c>
      <c r="AO850" s="139"/>
      <c r="AP850" s="139" t="s">
        <v>7</v>
      </c>
      <c r="AQ850" s="139"/>
      <c r="AR850" s="381"/>
      <c r="AS850" s="139" t="s">
        <v>4075</v>
      </c>
      <c r="AT850" s="141" t="s">
        <v>44</v>
      </c>
      <c r="AU850" s="141">
        <v>518</v>
      </c>
      <c r="AV850" s="383"/>
      <c r="AW850" s="385"/>
      <c r="AX850" s="139" t="s">
        <v>209</v>
      </c>
      <c r="AY850" t="s">
        <v>18495</v>
      </c>
      <c r="BA850" s="381"/>
      <c r="BB850" s="139" t="s">
        <v>1446</v>
      </c>
      <c r="BC850" s="166"/>
      <c r="BD850" s="166"/>
      <c r="BE850" s="166"/>
      <c r="BF850" s="166"/>
      <c r="BG850" s="166"/>
      <c r="BH850" s="308"/>
      <c r="BI850" s="308"/>
      <c r="BJ850" s="141" t="s">
        <v>26</v>
      </c>
      <c r="BK850" s="141" t="s">
        <v>26</v>
      </c>
      <c r="BL850" s="141"/>
      <c r="BM850" s="141"/>
      <c r="BN850" s="139" t="s">
        <v>4075</v>
      </c>
      <c r="BQ850" s="141"/>
      <c r="BV850" s="141"/>
      <c r="BX850" s="141"/>
      <c r="BY850" s="141"/>
      <c r="BZ850" s="141"/>
      <c r="CA850" s="141"/>
      <c r="CB850" s="141"/>
      <c r="CC850" s="141"/>
      <c r="CD850" s="141"/>
      <c r="CE850" s="141"/>
      <c r="CF850" s="141"/>
      <c r="CG850" s="141"/>
    </row>
    <row r="851" spans="1:85" x14ac:dyDescent="0.35">
      <c r="A851" s="155" t="s">
        <v>10540</v>
      </c>
      <c r="B851" s="139" t="s">
        <v>4075</v>
      </c>
      <c r="C851" s="18">
        <v>42533</v>
      </c>
      <c r="D851" s="144">
        <v>7.2916666666666671E-2</v>
      </c>
      <c r="E851" s="141" t="s">
        <v>13261</v>
      </c>
      <c r="F851" s="141">
        <v>2</v>
      </c>
      <c r="G851" s="141" t="s">
        <v>2004</v>
      </c>
      <c r="H851" s="141">
        <v>2016</v>
      </c>
      <c r="I851" s="18">
        <v>42533</v>
      </c>
      <c r="J851" s="144">
        <v>7.2916666666666671E-2</v>
      </c>
      <c r="K851" s="378"/>
      <c r="L851" s="139" t="s">
        <v>4075</v>
      </c>
      <c r="M851" s="141"/>
      <c r="N851" s="248"/>
      <c r="O851" s="141" t="s">
        <v>26</v>
      </c>
      <c r="P851" s="141"/>
      <c r="Q851" s="141" t="s">
        <v>10541</v>
      </c>
      <c r="R851" s="141" t="s">
        <v>10542</v>
      </c>
      <c r="S851" s="141"/>
      <c r="T851" s="141"/>
      <c r="U851" s="141"/>
      <c r="V851" s="141"/>
      <c r="W851" s="139" t="s">
        <v>4075</v>
      </c>
      <c r="X851" s="141" t="s">
        <v>25</v>
      </c>
      <c r="Y851" s="141" t="s">
        <v>27</v>
      </c>
      <c r="Z851" s="141" t="s">
        <v>4</v>
      </c>
      <c r="AA851" s="141" t="s">
        <v>34</v>
      </c>
      <c r="AB851" s="141"/>
      <c r="AC851" s="139" t="s">
        <v>18047</v>
      </c>
      <c r="AD851" s="380"/>
      <c r="AE851" s="139" t="s">
        <v>102</v>
      </c>
      <c r="AF851" s="139" t="s">
        <v>13068</v>
      </c>
      <c r="AG851" s="139" t="s">
        <v>102</v>
      </c>
      <c r="AH851" s="139" t="s">
        <v>1378</v>
      </c>
      <c r="AI851" s="139" t="s">
        <v>7</v>
      </c>
      <c r="AJ851" s="139" t="s">
        <v>7</v>
      </c>
      <c r="AK851" s="139"/>
      <c r="AL851" s="139"/>
      <c r="AM851" s="141" t="s">
        <v>1527</v>
      </c>
      <c r="AN851" s="141" t="s">
        <v>8</v>
      </c>
      <c r="AO851" s="139" t="s">
        <v>1614</v>
      </c>
      <c r="AP851" s="139" t="s">
        <v>7</v>
      </c>
      <c r="AQ851" s="139"/>
      <c r="AR851" s="381"/>
      <c r="AS851" s="139" t="s">
        <v>4075</v>
      </c>
      <c r="AT851" s="141" t="s">
        <v>44</v>
      </c>
      <c r="AU851" s="141">
        <v>518</v>
      </c>
      <c r="AV851" s="383"/>
      <c r="AW851" s="385"/>
      <c r="AX851" s="139"/>
      <c r="AY851" t="s">
        <v>18495</v>
      </c>
      <c r="AZ851">
        <v>12000</v>
      </c>
      <c r="BA851" s="381"/>
      <c r="BB851" s="139" t="s">
        <v>1469</v>
      </c>
      <c r="BC851" s="166"/>
      <c r="BD851" s="166"/>
      <c r="BE851" s="166"/>
      <c r="BF851" s="166"/>
      <c r="BG851" s="166"/>
      <c r="BH851" s="308"/>
      <c r="BI851" s="308"/>
      <c r="BJ851" s="141" t="s">
        <v>26</v>
      </c>
      <c r="BK851" s="141" t="s">
        <v>26</v>
      </c>
      <c r="BL851" s="141"/>
      <c r="BM851" s="141"/>
      <c r="BN851" s="139" t="s">
        <v>4075</v>
      </c>
      <c r="BQ851" s="141"/>
      <c r="BV851" s="141"/>
      <c r="BX851" s="141"/>
      <c r="BY851" s="141"/>
      <c r="BZ851" s="141"/>
      <c r="CA851" s="141"/>
      <c r="CB851" s="141"/>
      <c r="CC851" s="141"/>
      <c r="CD851" s="141"/>
      <c r="CE851" s="141"/>
      <c r="CF851" s="141"/>
      <c r="CG851" s="141"/>
    </row>
    <row r="852" spans="1:85" x14ac:dyDescent="0.35">
      <c r="A852" s="155" t="s">
        <v>10537</v>
      </c>
      <c r="B852" s="139" t="s">
        <v>4075</v>
      </c>
      <c r="C852" s="18">
        <v>42533</v>
      </c>
      <c r="D852" s="144">
        <v>0.33402777777777776</v>
      </c>
      <c r="E852" s="141" t="s">
        <v>13261</v>
      </c>
      <c r="F852" s="141">
        <v>2</v>
      </c>
      <c r="G852" s="141" t="s">
        <v>2004</v>
      </c>
      <c r="H852" s="141">
        <v>2016</v>
      </c>
      <c r="I852" s="18">
        <v>42533</v>
      </c>
      <c r="J852" s="144">
        <v>0.33402777777777776</v>
      </c>
      <c r="K852" s="378"/>
      <c r="L852" s="139" t="s">
        <v>4075</v>
      </c>
      <c r="M852" s="141"/>
      <c r="N852" s="248"/>
      <c r="O852" s="141" t="s">
        <v>26</v>
      </c>
      <c r="P852" s="141"/>
      <c r="Q852" s="141" t="s">
        <v>10535</v>
      </c>
      <c r="R852" s="141" t="s">
        <v>10536</v>
      </c>
      <c r="S852" s="141"/>
      <c r="T852" s="141"/>
      <c r="U852" s="141"/>
      <c r="V852" s="141"/>
      <c r="W852" s="139" t="s">
        <v>4075</v>
      </c>
      <c r="X852" s="141" t="s">
        <v>25</v>
      </c>
      <c r="Y852" s="141" t="s">
        <v>27</v>
      </c>
      <c r="Z852" s="141" t="s">
        <v>4</v>
      </c>
      <c r="AA852" s="141" t="s">
        <v>34</v>
      </c>
      <c r="AB852" s="141"/>
      <c r="AC852" s="139" t="s">
        <v>18049</v>
      </c>
      <c r="AD852" s="380"/>
      <c r="AE852" s="139" t="s">
        <v>102</v>
      </c>
      <c r="AF852" s="139" t="s">
        <v>13082</v>
      </c>
      <c r="AG852" s="139" t="s">
        <v>102</v>
      </c>
      <c r="AH852" s="139" t="s">
        <v>1378</v>
      </c>
      <c r="AI852" s="139" t="s">
        <v>60</v>
      </c>
      <c r="AJ852" s="139" t="s">
        <v>60</v>
      </c>
      <c r="AK852" s="139"/>
      <c r="AL852" s="139"/>
      <c r="AM852" s="141"/>
      <c r="AN852" s="141" t="s">
        <v>8</v>
      </c>
      <c r="AO852" s="139" t="s">
        <v>1614</v>
      </c>
      <c r="AP852" s="139" t="s">
        <v>7</v>
      </c>
      <c r="AQ852" s="139"/>
      <c r="AR852" s="381"/>
      <c r="AS852" s="139" t="s">
        <v>4075</v>
      </c>
      <c r="AT852" s="141" t="s">
        <v>1404</v>
      </c>
      <c r="AU852" s="141"/>
      <c r="AV852" s="383"/>
      <c r="AW852" s="385"/>
      <c r="AX852" s="139"/>
      <c r="AY852" t="s">
        <v>18790</v>
      </c>
      <c r="AZ852">
        <v>12000</v>
      </c>
      <c r="BA852" s="381"/>
      <c r="BB852" s="139" t="s">
        <v>1444</v>
      </c>
      <c r="BC852" s="166"/>
      <c r="BD852" s="166"/>
      <c r="BE852" s="166"/>
      <c r="BF852" s="166"/>
      <c r="BG852" s="166"/>
      <c r="BH852" s="308"/>
      <c r="BI852" s="308"/>
      <c r="BJ852" s="141" t="s">
        <v>26</v>
      </c>
      <c r="BK852" s="141" t="s">
        <v>26</v>
      </c>
      <c r="BL852" s="141"/>
      <c r="BM852" s="141"/>
      <c r="BN852" s="139" t="s">
        <v>4075</v>
      </c>
      <c r="BQ852" s="141"/>
      <c r="BV852" s="141"/>
      <c r="BX852" s="141"/>
      <c r="BY852" s="141"/>
      <c r="BZ852" s="141"/>
      <c r="CA852" s="141"/>
      <c r="CB852" s="141"/>
      <c r="CC852" s="141"/>
      <c r="CD852" s="141"/>
      <c r="CE852" s="141"/>
      <c r="CF852" s="141"/>
      <c r="CG852" s="141"/>
    </row>
    <row r="853" spans="1:85" x14ac:dyDescent="0.35">
      <c r="A853" s="155" t="s">
        <v>10532</v>
      </c>
      <c r="B853" s="139" t="s">
        <v>4075</v>
      </c>
      <c r="C853" s="18">
        <v>42533</v>
      </c>
      <c r="D853" s="144">
        <v>0.43194444444444446</v>
      </c>
      <c r="E853" s="141" t="s">
        <v>13261</v>
      </c>
      <c r="F853" s="141">
        <v>2</v>
      </c>
      <c r="G853" s="141" t="s">
        <v>2004</v>
      </c>
      <c r="H853" s="141">
        <v>2016</v>
      </c>
      <c r="I853" s="18"/>
      <c r="J853" s="144"/>
      <c r="K853" s="378"/>
      <c r="L853" s="139" t="s">
        <v>4075</v>
      </c>
      <c r="M853" s="141"/>
      <c r="N853" s="248"/>
      <c r="O853" s="141" t="s">
        <v>26</v>
      </c>
      <c r="P853" s="141"/>
      <c r="Q853" s="141" t="s">
        <v>10533</v>
      </c>
      <c r="R853" s="141"/>
      <c r="S853" s="141"/>
      <c r="T853" s="141"/>
      <c r="U853" s="141"/>
      <c r="V853" s="141"/>
      <c r="W853" s="139" t="s">
        <v>4075</v>
      </c>
      <c r="X853" s="141" t="s">
        <v>25</v>
      </c>
      <c r="Y853" s="141" t="s">
        <v>27</v>
      </c>
      <c r="Z853" s="141" t="s">
        <v>4</v>
      </c>
      <c r="AA853" s="141" t="s">
        <v>34</v>
      </c>
      <c r="AB853" s="141"/>
      <c r="AC853" s="139" t="s">
        <v>18047</v>
      </c>
      <c r="AD853" s="380"/>
      <c r="AE853" s="139" t="s">
        <v>105</v>
      </c>
      <c r="AF853" s="139" t="s">
        <v>13076</v>
      </c>
      <c r="AG853" s="139" t="s">
        <v>1518</v>
      </c>
      <c r="AH853" s="139" t="s">
        <v>1378</v>
      </c>
      <c r="AI853" s="139" t="s">
        <v>1518</v>
      </c>
      <c r="AJ853" s="139"/>
      <c r="AK853" s="139" t="s">
        <v>1518</v>
      </c>
      <c r="AL853" s="139" t="s">
        <v>7</v>
      </c>
      <c r="AM853" s="141"/>
      <c r="AN853" s="141" t="s">
        <v>8</v>
      </c>
      <c r="AO853" s="139" t="s">
        <v>1477</v>
      </c>
      <c r="AP853" s="139" t="s">
        <v>7</v>
      </c>
      <c r="AQ853" s="139"/>
      <c r="AR853" s="381"/>
      <c r="AS853" s="139" t="s">
        <v>4075</v>
      </c>
      <c r="AT853" s="141" t="s">
        <v>43</v>
      </c>
      <c r="AU853" s="141">
        <v>348</v>
      </c>
      <c r="AV853" s="383"/>
      <c r="AW853" s="385"/>
      <c r="AX853" s="139"/>
      <c r="AY853" t="s">
        <v>18791</v>
      </c>
      <c r="BA853" s="381"/>
      <c r="BB853" s="139" t="s">
        <v>1451</v>
      </c>
      <c r="BC853" s="166"/>
      <c r="BD853" s="166"/>
      <c r="BE853" s="166"/>
      <c r="BF853" s="166"/>
      <c r="BG853" s="166"/>
      <c r="BH853" s="308"/>
      <c r="BI853" s="308"/>
      <c r="BJ853" s="141" t="s">
        <v>26</v>
      </c>
      <c r="BK853" s="141" t="s">
        <v>26</v>
      </c>
      <c r="BL853" s="141"/>
      <c r="BM853" s="141"/>
      <c r="BN853" s="139" t="s">
        <v>4075</v>
      </c>
      <c r="BQ853" s="141"/>
      <c r="BV853" s="141"/>
      <c r="BX853" s="141"/>
      <c r="BY853" s="141"/>
      <c r="BZ853" s="141"/>
      <c r="CA853" s="141"/>
      <c r="CB853" s="141"/>
      <c r="CC853" s="141"/>
      <c r="CD853" s="141"/>
      <c r="CE853" s="141"/>
      <c r="CF853" s="141"/>
      <c r="CG853" s="141"/>
    </row>
    <row r="854" spans="1:85" x14ac:dyDescent="0.35">
      <c r="A854" s="155" t="s">
        <v>10534</v>
      </c>
      <c r="B854" s="139" t="s">
        <v>4075</v>
      </c>
      <c r="C854" s="18">
        <v>42533</v>
      </c>
      <c r="D854" s="144">
        <v>0.34067129629629628</v>
      </c>
      <c r="E854" s="141" t="s">
        <v>13261</v>
      </c>
      <c r="F854" s="141">
        <v>2</v>
      </c>
      <c r="G854" s="141" t="s">
        <v>2004</v>
      </c>
      <c r="H854" s="141">
        <v>2016</v>
      </c>
      <c r="I854" s="18">
        <v>42533</v>
      </c>
      <c r="J854" s="144">
        <v>0.34027777777777779</v>
      </c>
      <c r="K854" s="378"/>
      <c r="L854" s="139" t="s">
        <v>4075</v>
      </c>
      <c r="M854" s="141" t="s">
        <v>28</v>
      </c>
      <c r="N854" s="248">
        <v>44248</v>
      </c>
      <c r="O854" s="141" t="s">
        <v>25</v>
      </c>
      <c r="P854" s="141"/>
      <c r="Q854" s="141" t="s">
        <v>10535</v>
      </c>
      <c r="R854" s="141" t="s">
        <v>10536</v>
      </c>
      <c r="S854" s="141"/>
      <c r="T854" s="141" t="s">
        <v>17096</v>
      </c>
      <c r="U854" s="141">
        <v>111712238</v>
      </c>
      <c r="V854" s="141"/>
      <c r="W854" s="139" t="s">
        <v>4075</v>
      </c>
      <c r="X854" s="141" t="s">
        <v>25</v>
      </c>
      <c r="Y854" s="141" t="s">
        <v>27</v>
      </c>
      <c r="Z854" s="141"/>
      <c r="AA854" s="141" t="s">
        <v>34</v>
      </c>
      <c r="AB854" s="141"/>
      <c r="AC854" s="139" t="s">
        <v>18049</v>
      </c>
      <c r="AD854" s="380"/>
      <c r="AE854" s="139" t="s">
        <v>104</v>
      </c>
      <c r="AF854" s="139" t="s">
        <v>13072</v>
      </c>
      <c r="AG854" s="139" t="s">
        <v>31</v>
      </c>
      <c r="AH854" s="139" t="s">
        <v>31</v>
      </c>
      <c r="AI854" s="139" t="s">
        <v>104</v>
      </c>
      <c r="AJ854" s="139"/>
      <c r="AK854" s="139"/>
      <c r="AL854" s="139"/>
      <c r="AM854" s="141" t="s">
        <v>15</v>
      </c>
      <c r="AN854" s="141" t="s">
        <v>8</v>
      </c>
      <c r="AO854" s="139"/>
      <c r="AP854" s="139" t="s">
        <v>1408</v>
      </c>
      <c r="AQ854" s="139"/>
      <c r="AR854" s="381"/>
      <c r="AS854" s="139" t="s">
        <v>4075</v>
      </c>
      <c r="AT854" s="141" t="s">
        <v>1404</v>
      </c>
      <c r="AU854" s="141"/>
      <c r="AV854" s="383"/>
      <c r="AW854" s="385"/>
      <c r="AX854" s="139" t="s">
        <v>54</v>
      </c>
      <c r="AY854" t="s">
        <v>18792</v>
      </c>
      <c r="BA854" s="381"/>
      <c r="BB854" s="139" t="s">
        <v>1444</v>
      </c>
      <c r="BC854" s="166"/>
      <c r="BD854" s="166"/>
      <c r="BE854" s="166"/>
      <c r="BF854" s="166"/>
      <c r="BG854" s="166"/>
      <c r="BH854" s="308"/>
      <c r="BI854" s="308"/>
      <c r="BJ854" s="141" t="s">
        <v>26</v>
      </c>
      <c r="BK854" s="141" t="s">
        <v>26</v>
      </c>
      <c r="BL854" s="141"/>
      <c r="BM854" s="141"/>
      <c r="BN854" s="139" t="s">
        <v>4075</v>
      </c>
      <c r="BQ854" s="141"/>
      <c r="BV854" s="141"/>
      <c r="BX854" s="141"/>
      <c r="BY854" s="141"/>
      <c r="BZ854" s="141"/>
      <c r="CA854" s="141"/>
      <c r="CB854" s="141"/>
      <c r="CC854" s="141"/>
      <c r="CD854" s="141"/>
      <c r="CE854" s="141"/>
      <c r="CF854" s="141"/>
      <c r="CG854" s="141"/>
    </row>
    <row r="855" spans="1:85" x14ac:dyDescent="0.35">
      <c r="A855" s="155" t="s">
        <v>10517</v>
      </c>
      <c r="B855" s="139" t="s">
        <v>4075</v>
      </c>
      <c r="C855" s="18">
        <v>42534</v>
      </c>
      <c r="D855" s="144">
        <v>0.24374999999999999</v>
      </c>
      <c r="E855" s="141" t="s">
        <v>13261</v>
      </c>
      <c r="F855" s="141">
        <v>2</v>
      </c>
      <c r="G855" s="141" t="s">
        <v>2004</v>
      </c>
      <c r="H855" s="141">
        <v>2016</v>
      </c>
      <c r="I855" s="18">
        <v>42534</v>
      </c>
      <c r="J855" s="144">
        <v>0.24374999999999999</v>
      </c>
      <c r="K855" s="378"/>
      <c r="L855" s="139" t="s">
        <v>4075</v>
      </c>
      <c r="M855" s="141"/>
      <c r="N855" s="248"/>
      <c r="O855" s="141" t="s">
        <v>26</v>
      </c>
      <c r="P855" s="141"/>
      <c r="Q855" s="141" t="s">
        <v>10518</v>
      </c>
      <c r="R855" s="141" t="s">
        <v>10519</v>
      </c>
      <c r="S855" s="141"/>
      <c r="T855" s="141"/>
      <c r="U855" s="141"/>
      <c r="V855" s="141"/>
      <c r="W855" s="139" t="s">
        <v>4075</v>
      </c>
      <c r="X855" s="141" t="s">
        <v>25</v>
      </c>
      <c r="Y855" s="141" t="s">
        <v>27</v>
      </c>
      <c r="Z855" s="141" t="s">
        <v>4</v>
      </c>
      <c r="AA855" s="141" t="s">
        <v>34</v>
      </c>
      <c r="AB855" s="141"/>
      <c r="AC855" s="139" t="s">
        <v>18049</v>
      </c>
      <c r="AD855" s="380"/>
      <c r="AE855" s="139" t="s">
        <v>102</v>
      </c>
      <c r="AF855" s="139" t="s">
        <v>13082</v>
      </c>
      <c r="AG855" s="139" t="s">
        <v>102</v>
      </c>
      <c r="AH855" s="139" t="s">
        <v>1378</v>
      </c>
      <c r="AI855" s="139" t="s">
        <v>60</v>
      </c>
      <c r="AJ855" s="139" t="s">
        <v>60</v>
      </c>
      <c r="AK855" s="139"/>
      <c r="AL855" s="139"/>
      <c r="AM855" s="141"/>
      <c r="AN855" s="141" t="s">
        <v>8</v>
      </c>
      <c r="AO855" s="139" t="s">
        <v>1614</v>
      </c>
      <c r="AP855" s="139" t="s">
        <v>60</v>
      </c>
      <c r="AQ855" s="139"/>
      <c r="AR855" s="381"/>
      <c r="AS855" s="139" t="s">
        <v>4075</v>
      </c>
      <c r="AT855" s="141" t="s">
        <v>1404</v>
      </c>
      <c r="AU855" s="141"/>
      <c r="AV855" s="383"/>
      <c r="AW855" s="385"/>
      <c r="AX855" s="139"/>
      <c r="AY855" t="s">
        <v>18746</v>
      </c>
      <c r="AZ855">
        <v>12000</v>
      </c>
      <c r="BA855" s="381"/>
      <c r="BB855" s="139" t="s">
        <v>3757</v>
      </c>
      <c r="BC855" s="166"/>
      <c r="BD855" s="166"/>
      <c r="BE855" s="166"/>
      <c r="BF855" s="166"/>
      <c r="BG855" s="166"/>
      <c r="BH855" s="308"/>
      <c r="BI855" s="308"/>
      <c r="BJ855" s="141" t="s">
        <v>26</v>
      </c>
      <c r="BK855" s="141" t="s">
        <v>26</v>
      </c>
      <c r="BL855" s="141"/>
      <c r="BM855" s="141"/>
      <c r="BN855" s="139" t="s">
        <v>4075</v>
      </c>
      <c r="BQ855" s="141"/>
      <c r="BV855" s="141"/>
      <c r="BX855" s="141"/>
      <c r="BY855" s="141"/>
      <c r="BZ855" s="141"/>
      <c r="CA855" s="141"/>
      <c r="CB855" s="141"/>
      <c r="CC855" s="141"/>
      <c r="CD855" s="141"/>
      <c r="CE855" s="141"/>
      <c r="CF855" s="141"/>
      <c r="CG855" s="141"/>
    </row>
    <row r="856" spans="1:85" x14ac:dyDescent="0.35">
      <c r="A856" s="155" t="s">
        <v>10509</v>
      </c>
      <c r="B856" s="139" t="s">
        <v>4075</v>
      </c>
      <c r="C856" s="18">
        <v>42536</v>
      </c>
      <c r="D856" s="144">
        <v>0.61111111111111116</v>
      </c>
      <c r="E856" s="141" t="s">
        <v>13261</v>
      </c>
      <c r="F856" s="141">
        <v>2</v>
      </c>
      <c r="G856" s="141" t="s">
        <v>2004</v>
      </c>
      <c r="H856" s="141">
        <v>2016</v>
      </c>
      <c r="I856" s="18">
        <v>42536</v>
      </c>
      <c r="J856" s="144">
        <v>0.61111111111111116</v>
      </c>
      <c r="K856" s="378"/>
      <c r="L856" s="139" t="s">
        <v>4075</v>
      </c>
      <c r="M856" s="141"/>
      <c r="N856" s="248"/>
      <c r="O856" s="141" t="s">
        <v>26</v>
      </c>
      <c r="P856" s="141"/>
      <c r="Q856" s="141" t="s">
        <v>10510</v>
      </c>
      <c r="R856" s="141" t="s">
        <v>10511</v>
      </c>
      <c r="S856" s="141"/>
      <c r="T856" s="141"/>
      <c r="U856" s="141"/>
      <c r="V856" s="141"/>
      <c r="W856" s="139" t="s">
        <v>4075</v>
      </c>
      <c r="X856" s="141" t="s">
        <v>25</v>
      </c>
      <c r="Y856" s="141" t="s">
        <v>27</v>
      </c>
      <c r="Z856" s="141" t="s">
        <v>4</v>
      </c>
      <c r="AA856" s="141" t="s">
        <v>34</v>
      </c>
      <c r="AB856" s="141"/>
      <c r="AC856" s="139" t="s">
        <v>18047</v>
      </c>
      <c r="AD856" s="380"/>
      <c r="AE856" s="139" t="s">
        <v>4</v>
      </c>
      <c r="AF856" s="139" t="s">
        <v>13073</v>
      </c>
      <c r="AG856" s="139" t="s">
        <v>4</v>
      </c>
      <c r="AH856" s="139" t="s">
        <v>1378</v>
      </c>
      <c r="AI856" s="139" t="s">
        <v>15678</v>
      </c>
      <c r="AJ856" s="139"/>
      <c r="AK856" s="139" t="s">
        <v>15678</v>
      </c>
      <c r="AL856" s="139" t="s">
        <v>7</v>
      </c>
      <c r="AM856" s="141"/>
      <c r="AN856" s="141" t="s">
        <v>8</v>
      </c>
      <c r="AO856" s="139" t="s">
        <v>1477</v>
      </c>
      <c r="AP856" s="139" t="s">
        <v>7</v>
      </c>
      <c r="AQ856" s="139"/>
      <c r="AR856" s="381"/>
      <c r="AS856" s="139" t="s">
        <v>4075</v>
      </c>
      <c r="AT856" s="141" t="s">
        <v>1404</v>
      </c>
      <c r="AU856" s="141"/>
      <c r="AV856" s="383"/>
      <c r="AW856" s="385"/>
      <c r="AX856" s="139"/>
      <c r="AY856" t="s">
        <v>18793</v>
      </c>
      <c r="BA856" s="381"/>
      <c r="BB856" s="139" t="s">
        <v>1450</v>
      </c>
      <c r="BC856" s="166"/>
      <c r="BD856" s="166"/>
      <c r="BE856" s="166"/>
      <c r="BF856" s="166"/>
      <c r="BG856" s="166"/>
      <c r="BH856" s="308"/>
      <c r="BI856" s="308"/>
      <c r="BJ856" s="141" t="s">
        <v>26</v>
      </c>
      <c r="BK856" s="141" t="s">
        <v>26</v>
      </c>
      <c r="BL856" s="141"/>
      <c r="BM856" s="141"/>
      <c r="BN856" s="139" t="s">
        <v>4075</v>
      </c>
      <c r="BQ856" s="141" t="s">
        <v>15786</v>
      </c>
      <c r="BR856" s="135" t="s">
        <v>15779</v>
      </c>
      <c r="BT856" s="135" t="s">
        <v>15397</v>
      </c>
      <c r="BU856" s="135" t="s">
        <v>13274</v>
      </c>
      <c r="BV856" s="141" t="s">
        <v>13285</v>
      </c>
      <c r="BW856" s="135" t="s">
        <v>2536</v>
      </c>
      <c r="BX856" s="141"/>
      <c r="BY856" s="141"/>
      <c r="BZ856" s="141"/>
      <c r="CA856" s="141"/>
      <c r="CB856" s="141"/>
      <c r="CC856" s="141"/>
      <c r="CD856" s="141"/>
      <c r="CE856" s="141" t="s">
        <v>15453</v>
      </c>
      <c r="CF856" s="141" t="s">
        <v>15451</v>
      </c>
      <c r="CG856" s="141" t="s">
        <v>4004</v>
      </c>
    </row>
    <row r="857" spans="1:85" x14ac:dyDescent="0.35">
      <c r="A857" s="155" t="s">
        <v>10512</v>
      </c>
      <c r="B857" s="139" t="s">
        <v>4075</v>
      </c>
      <c r="C857" s="18">
        <v>42536</v>
      </c>
      <c r="D857" s="144">
        <v>0.57222222222222219</v>
      </c>
      <c r="E857" s="141" t="s">
        <v>13261</v>
      </c>
      <c r="F857" s="141">
        <v>2</v>
      </c>
      <c r="G857" s="141" t="s">
        <v>2004</v>
      </c>
      <c r="H857" s="141">
        <v>2016</v>
      </c>
      <c r="I857" s="18">
        <v>42536</v>
      </c>
      <c r="J857" s="144"/>
      <c r="K857" s="378"/>
      <c r="L857" s="139" t="s">
        <v>4075</v>
      </c>
      <c r="M857" s="141"/>
      <c r="N857" s="248"/>
      <c r="O857" s="141" t="s">
        <v>26</v>
      </c>
      <c r="P857" s="141"/>
      <c r="Q857" s="141" t="s">
        <v>10513</v>
      </c>
      <c r="R857" s="141"/>
      <c r="S857" s="141"/>
      <c r="T857" s="141"/>
      <c r="U857" s="141"/>
      <c r="V857" s="141"/>
      <c r="W857" s="139" t="s">
        <v>4075</v>
      </c>
      <c r="X857" s="141" t="s">
        <v>25</v>
      </c>
      <c r="Y857" s="141" t="s">
        <v>27</v>
      </c>
      <c r="Z857" s="141" t="s">
        <v>4</v>
      </c>
      <c r="AA857" s="141" t="s">
        <v>34</v>
      </c>
      <c r="AB857" s="141"/>
      <c r="AC857" s="139" t="s">
        <v>18049</v>
      </c>
      <c r="AD857" s="380"/>
      <c r="AE857" s="139" t="s">
        <v>4</v>
      </c>
      <c r="AF857" s="139" t="s">
        <v>13073</v>
      </c>
      <c r="AG857" s="139" t="s">
        <v>4</v>
      </c>
      <c r="AH857" s="139" t="s">
        <v>1378</v>
      </c>
      <c r="AI857" s="139" t="s">
        <v>15678</v>
      </c>
      <c r="AJ857" s="139"/>
      <c r="AK857" s="139" t="s">
        <v>15678</v>
      </c>
      <c r="AL857" s="139" t="s">
        <v>7</v>
      </c>
      <c r="AM857" s="141" t="s">
        <v>1527</v>
      </c>
      <c r="AN857" s="141" t="s">
        <v>8</v>
      </c>
      <c r="AO857" s="139" t="s">
        <v>1477</v>
      </c>
      <c r="AP857" s="139" t="s">
        <v>7</v>
      </c>
      <c r="AQ857" s="139"/>
      <c r="AR857" s="381"/>
      <c r="AS857" s="139" t="s">
        <v>4075</v>
      </c>
      <c r="AT857" s="141" t="s">
        <v>1404</v>
      </c>
      <c r="AU857" s="141"/>
      <c r="AV857" s="383"/>
      <c r="AW857" s="385"/>
      <c r="AX857" s="139"/>
      <c r="AY857" t="s">
        <v>18794</v>
      </c>
      <c r="BA857" s="381"/>
      <c r="BB857" s="139" t="s">
        <v>17</v>
      </c>
      <c r="BC857" s="166"/>
      <c r="BD857" s="166"/>
      <c r="BE857" s="166"/>
      <c r="BF857" s="166"/>
      <c r="BG857" s="166"/>
      <c r="BH857" s="308"/>
      <c r="BI857" s="308"/>
      <c r="BJ857" s="141" t="s">
        <v>26</v>
      </c>
      <c r="BK857" s="141" t="s">
        <v>26</v>
      </c>
      <c r="BL857" s="141"/>
      <c r="BM857" s="141"/>
      <c r="BN857" s="139" t="s">
        <v>4075</v>
      </c>
      <c r="BQ857" s="141"/>
      <c r="BV857" s="141"/>
      <c r="BX857" s="141"/>
      <c r="BY857" s="141"/>
      <c r="BZ857" s="141"/>
      <c r="CA857" s="141"/>
      <c r="CB857" s="141"/>
      <c r="CC857" s="141"/>
      <c r="CD857" s="141"/>
      <c r="CE857" s="141"/>
      <c r="CF857" s="141"/>
      <c r="CG857" s="141"/>
    </row>
    <row r="858" spans="1:85" x14ac:dyDescent="0.35">
      <c r="A858" s="155" t="s">
        <v>10514</v>
      </c>
      <c r="B858" s="139" t="s">
        <v>4075</v>
      </c>
      <c r="C858" s="18">
        <v>42536</v>
      </c>
      <c r="D858" s="144">
        <v>0.54791666666666672</v>
      </c>
      <c r="E858" s="141" t="s">
        <v>13261</v>
      </c>
      <c r="F858" s="141">
        <v>2</v>
      </c>
      <c r="G858" s="141" t="s">
        <v>2004</v>
      </c>
      <c r="H858" s="141">
        <v>2016</v>
      </c>
      <c r="I858" s="18">
        <v>42536</v>
      </c>
      <c r="J858" s="144">
        <v>0.54791666666666672</v>
      </c>
      <c r="K858" s="378"/>
      <c r="L858" s="139" t="s">
        <v>4075</v>
      </c>
      <c r="M858" s="141"/>
      <c r="N858" s="248"/>
      <c r="O858" s="141" t="s">
        <v>26</v>
      </c>
      <c r="P858" s="141"/>
      <c r="Q858" s="141" t="s">
        <v>10515</v>
      </c>
      <c r="R858" s="141" t="s">
        <v>10516</v>
      </c>
      <c r="S858" s="141"/>
      <c r="T858" s="141"/>
      <c r="U858" s="141"/>
      <c r="V858" s="141"/>
      <c r="W858" s="139" t="s">
        <v>4075</v>
      </c>
      <c r="X858" s="141" t="s">
        <v>25</v>
      </c>
      <c r="Y858" s="141" t="s">
        <v>27</v>
      </c>
      <c r="Z858" s="141" t="s">
        <v>4</v>
      </c>
      <c r="AA858" s="141" t="s">
        <v>34</v>
      </c>
      <c r="AB858" s="141"/>
      <c r="AC858" s="139" t="s">
        <v>18047</v>
      </c>
      <c r="AD858" s="380"/>
      <c r="AE858" s="139" t="s">
        <v>4</v>
      </c>
      <c r="AF858" s="139" t="s">
        <v>13073</v>
      </c>
      <c r="AG858" s="139" t="s">
        <v>4</v>
      </c>
      <c r="AH858" s="139" t="s">
        <v>1378</v>
      </c>
      <c r="AI858" s="139" t="s">
        <v>15678</v>
      </c>
      <c r="AJ858" s="139"/>
      <c r="AK858" s="139" t="s">
        <v>15678</v>
      </c>
      <c r="AL858" s="139" t="s">
        <v>7</v>
      </c>
      <c r="AM858" s="141"/>
      <c r="AN858" s="141" t="s">
        <v>8</v>
      </c>
      <c r="AO858" s="139" t="s">
        <v>1614</v>
      </c>
      <c r="AP858" s="139" t="s">
        <v>7</v>
      </c>
      <c r="AQ858" s="139"/>
      <c r="AR858" s="381"/>
      <c r="AS858" s="139" t="s">
        <v>4075</v>
      </c>
      <c r="AT858" s="141" t="s">
        <v>43</v>
      </c>
      <c r="AU858" s="141">
        <v>340</v>
      </c>
      <c r="AV858" s="383"/>
      <c r="AW858" s="385"/>
      <c r="AX858" s="139"/>
      <c r="AY858" t="s">
        <v>18237</v>
      </c>
      <c r="AZ858">
        <v>12000</v>
      </c>
      <c r="BA858" s="381"/>
      <c r="BB858" s="139" t="s">
        <v>3757</v>
      </c>
      <c r="BC858" s="166"/>
      <c r="BD858" s="166"/>
      <c r="BE858" s="166"/>
      <c r="BF858" s="166"/>
      <c r="BG858" s="166"/>
      <c r="BH858" s="308"/>
      <c r="BI858" s="308"/>
      <c r="BJ858" s="141" t="s">
        <v>26</v>
      </c>
      <c r="BK858" s="141" t="s">
        <v>26</v>
      </c>
      <c r="BL858" s="141"/>
      <c r="BM858" s="141"/>
      <c r="BN858" s="139" t="s">
        <v>4075</v>
      </c>
      <c r="BQ858" s="141" t="s">
        <v>15786</v>
      </c>
      <c r="BR858" s="135" t="s">
        <v>15700</v>
      </c>
      <c r="BT858" s="135" t="s">
        <v>15360</v>
      </c>
      <c r="BU858" s="135" t="s">
        <v>15374</v>
      </c>
      <c r="BV858" s="141" t="s">
        <v>15380</v>
      </c>
      <c r="BW858" s="135" t="s">
        <v>15348</v>
      </c>
      <c r="BX858" s="141" t="s">
        <v>15681</v>
      </c>
      <c r="BY858" s="141" t="s">
        <v>12</v>
      </c>
      <c r="BZ858" s="141" t="s">
        <v>26</v>
      </c>
      <c r="CA858" s="141" t="s">
        <v>1848</v>
      </c>
      <c r="CB858" s="141"/>
      <c r="CC858" s="141" t="s">
        <v>15690</v>
      </c>
      <c r="CD858" s="141" t="s">
        <v>34</v>
      </c>
      <c r="CE858" s="141" t="s">
        <v>15450</v>
      </c>
      <c r="CF858" s="141" t="s">
        <v>15451</v>
      </c>
      <c r="CG858" s="141" t="s">
        <v>2003</v>
      </c>
    </row>
    <row r="859" spans="1:85" x14ac:dyDescent="0.35">
      <c r="A859" s="155" t="s">
        <v>10501</v>
      </c>
      <c r="B859" s="139" t="s">
        <v>4075</v>
      </c>
      <c r="C859" s="18">
        <v>42537</v>
      </c>
      <c r="D859" s="144">
        <v>0.7368055555555556</v>
      </c>
      <c r="E859" s="141" t="s">
        <v>13261</v>
      </c>
      <c r="F859" s="141">
        <v>2</v>
      </c>
      <c r="G859" s="141" t="s">
        <v>2004</v>
      </c>
      <c r="H859" s="141">
        <v>2016</v>
      </c>
      <c r="I859" s="18">
        <v>42537</v>
      </c>
      <c r="J859" s="144">
        <v>0.7368055555555556</v>
      </c>
      <c r="K859" s="378"/>
      <c r="L859" s="139" t="s">
        <v>4075</v>
      </c>
      <c r="M859" s="141"/>
      <c r="N859" s="248"/>
      <c r="O859" s="141" t="s">
        <v>26</v>
      </c>
      <c r="P859" s="141"/>
      <c r="Q859" s="141" t="s">
        <v>10502</v>
      </c>
      <c r="R859" s="141" t="s">
        <v>10503</v>
      </c>
      <c r="S859" s="141"/>
      <c r="T859" s="141"/>
      <c r="U859" s="141">
        <v>111724983</v>
      </c>
      <c r="V859" s="141"/>
      <c r="W859" s="139" t="s">
        <v>4075</v>
      </c>
      <c r="X859" s="141" t="s">
        <v>25</v>
      </c>
      <c r="Y859" s="141" t="s">
        <v>27</v>
      </c>
      <c r="Z859" s="141" t="s">
        <v>4</v>
      </c>
      <c r="AA859" s="141" t="s">
        <v>34</v>
      </c>
      <c r="AB859" s="141"/>
      <c r="AC859" s="139" t="s">
        <v>18050</v>
      </c>
      <c r="AD859" s="380"/>
      <c r="AE859" s="139" t="s">
        <v>4</v>
      </c>
      <c r="AF859" s="139" t="s">
        <v>13073</v>
      </c>
      <c r="AG859" s="139" t="s">
        <v>4</v>
      </c>
      <c r="AH859" s="139" t="s">
        <v>1378</v>
      </c>
      <c r="AI859" s="139" t="s">
        <v>15678</v>
      </c>
      <c r="AJ859" s="139"/>
      <c r="AK859" s="139" t="s">
        <v>15678</v>
      </c>
      <c r="AL859" s="139" t="s">
        <v>7</v>
      </c>
      <c r="AM859" s="141" t="s">
        <v>1527</v>
      </c>
      <c r="AN859" s="141" t="s">
        <v>8</v>
      </c>
      <c r="AO859" s="139" t="s">
        <v>1614</v>
      </c>
      <c r="AP859" s="139" t="s">
        <v>7</v>
      </c>
      <c r="AQ859" s="139"/>
      <c r="AR859" s="381"/>
      <c r="AS859" s="139" t="s">
        <v>4075</v>
      </c>
      <c r="AT859" s="141" t="s">
        <v>1404</v>
      </c>
      <c r="AU859" s="141"/>
      <c r="AV859" s="383"/>
      <c r="AW859" s="385"/>
      <c r="AX859" s="139"/>
      <c r="AY859" t="s">
        <v>18795</v>
      </c>
      <c r="AZ859">
        <v>21000</v>
      </c>
      <c r="BA859" s="381"/>
      <c r="BB859" s="139" t="s">
        <v>1450</v>
      </c>
      <c r="BC859" s="166"/>
      <c r="BD859" s="166"/>
      <c r="BE859" s="166"/>
      <c r="BF859" s="166"/>
      <c r="BG859" s="166"/>
      <c r="BH859" s="308"/>
      <c r="BI859" s="308"/>
      <c r="BJ859" s="141" t="s">
        <v>26</v>
      </c>
      <c r="BK859" s="141" t="s">
        <v>26</v>
      </c>
      <c r="BL859" s="141"/>
      <c r="BM859" s="141"/>
      <c r="BN859" s="139" t="s">
        <v>4075</v>
      </c>
      <c r="BQ859" s="141" t="s">
        <v>15786</v>
      </c>
      <c r="BR859" s="135" t="s">
        <v>15700</v>
      </c>
      <c r="BT859" s="135" t="s">
        <v>15364</v>
      </c>
      <c r="BU859" s="135" t="s">
        <v>15348</v>
      </c>
      <c r="BV859" s="141" t="s">
        <v>13265</v>
      </c>
      <c r="BW859" s="135" t="s">
        <v>13261</v>
      </c>
      <c r="BX859" s="141" t="s">
        <v>15681</v>
      </c>
      <c r="BY859" s="141" t="s">
        <v>12</v>
      </c>
      <c r="BZ859" s="141" t="s">
        <v>26</v>
      </c>
      <c r="CA859" s="141" t="s">
        <v>1848</v>
      </c>
      <c r="CB859" s="141"/>
      <c r="CC859" s="141" t="s">
        <v>15686</v>
      </c>
      <c r="CD859" s="141" t="s">
        <v>15683</v>
      </c>
      <c r="CE859" s="141" t="s">
        <v>15450</v>
      </c>
      <c r="CF859" s="141" t="s">
        <v>15451</v>
      </c>
      <c r="CG859" s="141" t="s">
        <v>4004</v>
      </c>
    </row>
    <row r="860" spans="1:85" x14ac:dyDescent="0.35">
      <c r="A860" s="155" t="s">
        <v>10504</v>
      </c>
      <c r="B860" s="139" t="s">
        <v>4075</v>
      </c>
      <c r="C860" s="18">
        <v>42537</v>
      </c>
      <c r="D860" s="144">
        <v>0.54652777777777772</v>
      </c>
      <c r="E860" s="141" t="s">
        <v>13261</v>
      </c>
      <c r="F860" s="141">
        <v>2</v>
      </c>
      <c r="G860" s="141" t="s">
        <v>2004</v>
      </c>
      <c r="H860" s="141">
        <v>2016</v>
      </c>
      <c r="I860" s="18">
        <v>42537</v>
      </c>
      <c r="J860" s="144">
        <v>0.54652777777777772</v>
      </c>
      <c r="K860" s="378"/>
      <c r="L860" s="139" t="s">
        <v>4075</v>
      </c>
      <c r="M860" s="141"/>
      <c r="N860" s="248"/>
      <c r="O860" s="141" t="s">
        <v>26</v>
      </c>
      <c r="P860" s="141"/>
      <c r="Q860" s="141"/>
      <c r="R860" s="141" t="s">
        <v>10505</v>
      </c>
      <c r="S860" s="141"/>
      <c r="T860" s="141"/>
      <c r="U860" s="141"/>
      <c r="V860" s="141"/>
      <c r="W860" s="139" t="s">
        <v>4075</v>
      </c>
      <c r="X860" s="141" t="s">
        <v>25</v>
      </c>
      <c r="Y860" s="141" t="s">
        <v>27</v>
      </c>
      <c r="Z860" s="141" t="s">
        <v>4</v>
      </c>
      <c r="AA860" s="141" t="s">
        <v>34</v>
      </c>
      <c r="AB860" s="141"/>
      <c r="AC860" s="139" t="s">
        <v>18050</v>
      </c>
      <c r="AD860" s="380"/>
      <c r="AE860" s="139" t="s">
        <v>102</v>
      </c>
      <c r="AF860" s="139" t="s">
        <v>13088</v>
      </c>
      <c r="AG860" s="139" t="s">
        <v>102</v>
      </c>
      <c r="AH860" s="139" t="s">
        <v>1378</v>
      </c>
      <c r="AI860" s="139" t="s">
        <v>100</v>
      </c>
      <c r="AJ860" s="139" t="s">
        <v>100</v>
      </c>
      <c r="AK860" s="139"/>
      <c r="AL860" s="139"/>
      <c r="AM860" s="141"/>
      <c r="AN860" s="141" t="s">
        <v>8</v>
      </c>
      <c r="AO860" s="139" t="s">
        <v>1614</v>
      </c>
      <c r="AP860" s="139" t="s">
        <v>100</v>
      </c>
      <c r="AQ860" s="139"/>
      <c r="AR860" s="381"/>
      <c r="AS860" s="139" t="s">
        <v>4075</v>
      </c>
      <c r="AT860" s="141" t="s">
        <v>1404</v>
      </c>
      <c r="AU860" s="141"/>
      <c r="AV860" s="383"/>
      <c r="AW860" s="385"/>
      <c r="AX860" s="139"/>
      <c r="AY860" t="s">
        <v>18796</v>
      </c>
      <c r="AZ860">
        <v>12000</v>
      </c>
      <c r="BA860" s="381"/>
      <c r="BB860" s="139" t="s">
        <v>1444</v>
      </c>
      <c r="BC860" s="166"/>
      <c r="BD860" s="166"/>
      <c r="BE860" s="166"/>
      <c r="BF860" s="166"/>
      <c r="BG860" s="166"/>
      <c r="BH860" s="308"/>
      <c r="BI860" s="308"/>
      <c r="BJ860" s="141" t="s">
        <v>26</v>
      </c>
      <c r="BK860" s="141" t="s">
        <v>26</v>
      </c>
      <c r="BL860" s="141"/>
      <c r="BM860" s="141"/>
      <c r="BN860" s="139" t="s">
        <v>4075</v>
      </c>
      <c r="BQ860" s="141"/>
      <c r="BV860" s="141"/>
      <c r="BX860" s="141"/>
      <c r="BY860" s="141"/>
      <c r="BZ860" s="141"/>
      <c r="CA860" s="141"/>
      <c r="CB860" s="141"/>
      <c r="CC860" s="141"/>
      <c r="CD860" s="141"/>
      <c r="CE860" s="141"/>
      <c r="CF860" s="141"/>
      <c r="CG860" s="141"/>
    </row>
    <row r="861" spans="1:85" x14ac:dyDescent="0.35">
      <c r="A861" s="155" t="s">
        <v>10506</v>
      </c>
      <c r="B861" s="139" t="s">
        <v>4075</v>
      </c>
      <c r="C861" s="18">
        <v>42537</v>
      </c>
      <c r="D861" s="144">
        <v>0.30694444444444446</v>
      </c>
      <c r="E861" s="141" t="s">
        <v>13261</v>
      </c>
      <c r="F861" s="141">
        <v>2</v>
      </c>
      <c r="G861" s="141" t="s">
        <v>2004</v>
      </c>
      <c r="H861" s="141">
        <v>2016</v>
      </c>
      <c r="I861" s="18">
        <v>42537</v>
      </c>
      <c r="J861" s="144">
        <v>0.30694444444444446</v>
      </c>
      <c r="K861" s="378"/>
      <c r="L861" s="139" t="s">
        <v>4075</v>
      </c>
      <c r="M861" s="141"/>
      <c r="N861" s="248"/>
      <c r="O861" s="141" t="s">
        <v>26</v>
      </c>
      <c r="P861" s="141"/>
      <c r="Q861" s="141" t="s">
        <v>10507</v>
      </c>
      <c r="R861" s="141" t="s">
        <v>10508</v>
      </c>
      <c r="S861" s="141"/>
      <c r="T861" s="141"/>
      <c r="U861" s="141"/>
      <c r="V861" s="141"/>
      <c r="W861" s="139" t="s">
        <v>4075</v>
      </c>
      <c r="X861" s="141" t="s">
        <v>25</v>
      </c>
      <c r="Y861" s="141" t="s">
        <v>27</v>
      </c>
      <c r="Z861" s="141" t="s">
        <v>4</v>
      </c>
      <c r="AA861" s="141" t="s">
        <v>34</v>
      </c>
      <c r="AB861" s="141"/>
      <c r="AC861" s="139" t="s">
        <v>18047</v>
      </c>
      <c r="AD861" s="380"/>
      <c r="AE861" s="139" t="s">
        <v>103</v>
      </c>
      <c r="AF861" s="139" t="s">
        <v>13075</v>
      </c>
      <c r="AG861" s="139" t="s">
        <v>103</v>
      </c>
      <c r="AH861" s="139" t="s">
        <v>1378</v>
      </c>
      <c r="AI861" s="139" t="s">
        <v>7340</v>
      </c>
      <c r="AJ861" s="139"/>
      <c r="AK861" s="139" t="s">
        <v>7340</v>
      </c>
      <c r="AL861" s="139" t="s">
        <v>1408</v>
      </c>
      <c r="AM861" s="141" t="s">
        <v>1527</v>
      </c>
      <c r="AN861" s="141" t="s">
        <v>8</v>
      </c>
      <c r="AO861" s="139" t="s">
        <v>1614</v>
      </c>
      <c r="AP861" s="139" t="s">
        <v>7</v>
      </c>
      <c r="AQ861" s="139"/>
      <c r="AR861" s="381"/>
      <c r="AS861" s="139" t="s">
        <v>4075</v>
      </c>
      <c r="AT861" s="141" t="s">
        <v>1404</v>
      </c>
      <c r="AU861" s="141"/>
      <c r="AV861" s="383"/>
      <c r="AW861" s="385"/>
      <c r="AX861" s="139"/>
      <c r="AY861" t="s">
        <v>18267</v>
      </c>
      <c r="AZ861">
        <v>21000</v>
      </c>
      <c r="BA861" s="381"/>
      <c r="BB861" s="139" t="s">
        <v>17</v>
      </c>
      <c r="BC861" s="166"/>
      <c r="BD861" s="166"/>
      <c r="BE861" s="166"/>
      <c r="BF861" s="166"/>
      <c r="BG861" s="166"/>
      <c r="BH861" s="308"/>
      <c r="BI861" s="308"/>
      <c r="BJ861" s="141" t="s">
        <v>26</v>
      </c>
      <c r="BK861" s="141" t="s">
        <v>26</v>
      </c>
      <c r="BL861" s="141"/>
      <c r="BM861" s="141"/>
      <c r="BN861" s="139" t="s">
        <v>4075</v>
      </c>
      <c r="BQ861" s="141"/>
      <c r="BV861" s="141"/>
      <c r="BX861" s="141"/>
      <c r="BY861" s="141"/>
      <c r="BZ861" s="141"/>
      <c r="CA861" s="141"/>
      <c r="CB861" s="141"/>
      <c r="CC861" s="141"/>
      <c r="CD861" s="141"/>
      <c r="CE861" s="141"/>
      <c r="CF861" s="141"/>
      <c r="CG861" s="141"/>
    </row>
    <row r="862" spans="1:85" x14ac:dyDescent="0.35">
      <c r="A862" s="155" t="s">
        <v>10500</v>
      </c>
      <c r="B862" s="139" t="s">
        <v>4075</v>
      </c>
      <c r="C862" s="18">
        <v>42538</v>
      </c>
      <c r="D862" s="144">
        <v>0.47013888888888888</v>
      </c>
      <c r="E862" s="141" t="s">
        <v>13261</v>
      </c>
      <c r="F862" s="141">
        <v>2</v>
      </c>
      <c r="G862" s="141" t="s">
        <v>2004</v>
      </c>
      <c r="H862" s="141">
        <v>2016</v>
      </c>
      <c r="I862" s="18">
        <v>42538</v>
      </c>
      <c r="J862" s="144"/>
      <c r="K862" s="378"/>
      <c r="L862" s="139" t="s">
        <v>4075</v>
      </c>
      <c r="M862" s="141"/>
      <c r="N862" s="248"/>
      <c r="O862" s="141" t="s">
        <v>26</v>
      </c>
      <c r="P862" s="141"/>
      <c r="Q862" s="141"/>
      <c r="R862" s="141"/>
      <c r="S862" s="141"/>
      <c r="T862" s="141"/>
      <c r="U862" s="141"/>
      <c r="V862" s="141"/>
      <c r="W862" s="139" t="s">
        <v>4075</v>
      </c>
      <c r="X862" s="141" t="s">
        <v>25</v>
      </c>
      <c r="Y862" s="141" t="s">
        <v>27</v>
      </c>
      <c r="Z862" s="141" t="s">
        <v>4</v>
      </c>
      <c r="AA862" s="141" t="s">
        <v>34</v>
      </c>
      <c r="AB862" s="141"/>
      <c r="AC862" s="139" t="s">
        <v>18050</v>
      </c>
      <c r="AD862" s="380"/>
      <c r="AE862" s="139" t="s">
        <v>102</v>
      </c>
      <c r="AF862" s="139" t="s">
        <v>13084</v>
      </c>
      <c r="AG862" s="139" t="s">
        <v>102</v>
      </c>
      <c r="AH862" s="139" t="s">
        <v>1378</v>
      </c>
      <c r="AI862" s="139" t="s">
        <v>1403</v>
      </c>
      <c r="AJ862" s="139" t="s">
        <v>1403</v>
      </c>
      <c r="AK862" s="139"/>
      <c r="AL862" s="139"/>
      <c r="AM862" s="141"/>
      <c r="AN862" s="141" t="s">
        <v>8</v>
      </c>
      <c r="AO862" s="139" t="s">
        <v>1614</v>
      </c>
      <c r="AP862" s="139" t="s">
        <v>1403</v>
      </c>
      <c r="AQ862" s="139"/>
      <c r="AR862" s="381"/>
      <c r="AS862" s="139" t="s">
        <v>4075</v>
      </c>
      <c r="AT862" s="141" t="s">
        <v>1404</v>
      </c>
      <c r="AU862" s="141"/>
      <c r="AV862" s="383"/>
      <c r="AW862" s="385"/>
      <c r="AX862" s="139"/>
      <c r="AY862" t="s">
        <v>18797</v>
      </c>
      <c r="AZ862">
        <v>12000</v>
      </c>
      <c r="BA862" s="381"/>
      <c r="BB862" s="139" t="s">
        <v>1444</v>
      </c>
      <c r="BC862" s="166"/>
      <c r="BD862" s="166"/>
      <c r="BE862" s="166"/>
      <c r="BF862" s="166"/>
      <c r="BG862" s="166"/>
      <c r="BH862" s="308"/>
      <c r="BI862" s="308"/>
      <c r="BJ862" s="141" t="s">
        <v>26</v>
      </c>
      <c r="BK862" s="141" t="s">
        <v>26</v>
      </c>
      <c r="BL862" s="141"/>
      <c r="BM862" s="141"/>
      <c r="BN862" s="139" t="s">
        <v>4075</v>
      </c>
      <c r="BQ862" s="141"/>
      <c r="BV862" s="141"/>
      <c r="BX862" s="141"/>
      <c r="BY862" s="141"/>
      <c r="BZ862" s="141"/>
      <c r="CA862" s="141"/>
      <c r="CB862" s="141"/>
      <c r="CC862" s="141"/>
      <c r="CD862" s="141"/>
      <c r="CE862" s="141"/>
      <c r="CF862" s="141"/>
      <c r="CG862" s="141"/>
    </row>
    <row r="863" spans="1:85" x14ac:dyDescent="0.35">
      <c r="A863" s="155" t="s">
        <v>10491</v>
      </c>
      <c r="B863" s="139" t="s">
        <v>4075</v>
      </c>
      <c r="C863" s="18">
        <v>42540</v>
      </c>
      <c r="D863" s="144">
        <v>0.72152777777777777</v>
      </c>
      <c r="E863" s="141" t="s">
        <v>13262</v>
      </c>
      <c r="F863" s="141">
        <v>2</v>
      </c>
      <c r="G863" s="141" t="s">
        <v>2004</v>
      </c>
      <c r="H863" s="141">
        <v>2016</v>
      </c>
      <c r="I863" s="18">
        <v>42540</v>
      </c>
      <c r="J863" s="144">
        <v>0.72152777777777777</v>
      </c>
      <c r="K863" s="378"/>
      <c r="L863" s="139" t="s">
        <v>4075</v>
      </c>
      <c r="M863" s="141"/>
      <c r="N863" s="248"/>
      <c r="O863" s="141" t="s">
        <v>26</v>
      </c>
      <c r="P863" s="141"/>
      <c r="Q863" s="141" t="s">
        <v>10492</v>
      </c>
      <c r="R863" s="141" t="s">
        <v>10493</v>
      </c>
      <c r="S863" s="141"/>
      <c r="T863" s="141"/>
      <c r="U863" s="141"/>
      <c r="V863" s="141"/>
      <c r="W863" s="139" t="s">
        <v>4075</v>
      </c>
      <c r="X863" s="141" t="s">
        <v>25</v>
      </c>
      <c r="Y863" s="141" t="s">
        <v>27</v>
      </c>
      <c r="Z863" s="141" t="s">
        <v>4</v>
      </c>
      <c r="AA863" s="141" t="s">
        <v>34</v>
      </c>
      <c r="AB863" s="141"/>
      <c r="AC863" s="139" t="s">
        <v>18050</v>
      </c>
      <c r="AD863" s="380"/>
      <c r="AE863" s="139" t="s">
        <v>107</v>
      </c>
      <c r="AF863" s="139" t="s">
        <v>13076</v>
      </c>
      <c r="AG863" s="139" t="s">
        <v>4130</v>
      </c>
      <c r="AH863" s="139" t="s">
        <v>1378</v>
      </c>
      <c r="AI863" s="139" t="s">
        <v>1518</v>
      </c>
      <c r="AJ863" s="139"/>
      <c r="AK863" s="139" t="s">
        <v>1518</v>
      </c>
      <c r="AL863" s="139" t="s">
        <v>7</v>
      </c>
      <c r="AM863" s="141" t="s">
        <v>1527</v>
      </c>
      <c r="AN863" s="141" t="s">
        <v>8</v>
      </c>
      <c r="AO863" s="139" t="s">
        <v>1614</v>
      </c>
      <c r="AP863" s="139" t="s">
        <v>7</v>
      </c>
      <c r="AQ863" s="139"/>
      <c r="AR863" s="381"/>
      <c r="AS863" s="139" t="s">
        <v>4075</v>
      </c>
      <c r="AT863" s="141" t="s">
        <v>43</v>
      </c>
      <c r="AU863" s="141"/>
      <c r="AV863" s="383"/>
      <c r="AW863" s="385"/>
      <c r="AX863" s="139"/>
      <c r="AY863" t="s">
        <v>18386</v>
      </c>
      <c r="AZ863">
        <v>21000</v>
      </c>
      <c r="BA863" s="381"/>
      <c r="BB863" s="139" t="s">
        <v>1444</v>
      </c>
      <c r="BC863" s="166"/>
      <c r="BD863" s="166"/>
      <c r="BE863" s="166"/>
      <c r="BF863" s="166"/>
      <c r="BG863" s="166"/>
      <c r="BH863" s="308"/>
      <c r="BI863" s="308"/>
      <c r="BJ863" s="141" t="s">
        <v>26</v>
      </c>
      <c r="BK863" s="141" t="s">
        <v>26</v>
      </c>
      <c r="BL863" s="141"/>
      <c r="BM863" s="141"/>
      <c r="BN863" s="139" t="s">
        <v>4075</v>
      </c>
      <c r="BQ863" s="141"/>
      <c r="BV863" s="141"/>
      <c r="BX863" s="141"/>
      <c r="BY863" s="141"/>
      <c r="BZ863" s="141"/>
      <c r="CA863" s="141"/>
      <c r="CB863" s="141"/>
      <c r="CC863" s="141"/>
      <c r="CD863" s="141"/>
      <c r="CE863" s="141"/>
      <c r="CF863" s="141"/>
      <c r="CG863" s="141"/>
    </row>
    <row r="864" spans="1:85" x14ac:dyDescent="0.35">
      <c r="A864" s="155" t="s">
        <v>10494</v>
      </c>
      <c r="B864" s="139" t="s">
        <v>4075</v>
      </c>
      <c r="C864" s="18">
        <v>42540</v>
      </c>
      <c r="D864" s="144">
        <v>0.65972222222222221</v>
      </c>
      <c r="E864" s="141" t="s">
        <v>13262</v>
      </c>
      <c r="F864" s="141">
        <v>2</v>
      </c>
      <c r="G864" s="141" t="s">
        <v>2004</v>
      </c>
      <c r="H864" s="141">
        <v>2016</v>
      </c>
      <c r="I864" s="18">
        <v>42540</v>
      </c>
      <c r="J864" s="144">
        <v>0.65972222222222221</v>
      </c>
      <c r="K864" s="378"/>
      <c r="L864" s="139" t="s">
        <v>4075</v>
      </c>
      <c r="M864" s="141"/>
      <c r="N864" s="248"/>
      <c r="O864" s="141" t="s">
        <v>26</v>
      </c>
      <c r="P864" s="141"/>
      <c r="Q864" s="141" t="s">
        <v>10495</v>
      </c>
      <c r="R864" s="141" t="s">
        <v>10496</v>
      </c>
      <c r="S864" s="141"/>
      <c r="T864" s="141"/>
      <c r="U864" s="141"/>
      <c r="V864" s="141"/>
      <c r="W864" s="139" t="s">
        <v>4075</v>
      </c>
      <c r="X864" s="141" t="s">
        <v>25</v>
      </c>
      <c r="Y864" s="141" t="s">
        <v>27</v>
      </c>
      <c r="Z864" s="141" t="s">
        <v>4</v>
      </c>
      <c r="AA864" s="141" t="s">
        <v>34</v>
      </c>
      <c r="AB864" s="141"/>
      <c r="AC864" s="139" t="s">
        <v>18047</v>
      </c>
      <c r="AD864" s="380"/>
      <c r="AE864" s="139" t="s">
        <v>103</v>
      </c>
      <c r="AF864" s="139" t="s">
        <v>13075</v>
      </c>
      <c r="AG864" s="139" t="s">
        <v>103</v>
      </c>
      <c r="AH864" s="139" t="s">
        <v>1378</v>
      </c>
      <c r="AI864" s="139" t="s">
        <v>7340</v>
      </c>
      <c r="AJ864" s="139"/>
      <c r="AK864" s="139" t="s">
        <v>7340</v>
      </c>
      <c r="AL864" s="139" t="s">
        <v>1408</v>
      </c>
      <c r="AM864" s="141"/>
      <c r="AN864" s="141" t="s">
        <v>8</v>
      </c>
      <c r="AO864" s="139" t="s">
        <v>1614</v>
      </c>
      <c r="AP864" s="139" t="s">
        <v>7</v>
      </c>
      <c r="AQ864" s="139"/>
      <c r="AR864" s="381"/>
      <c r="AS864" s="139" t="s">
        <v>4075</v>
      </c>
      <c r="AT864" s="141" t="s">
        <v>1404</v>
      </c>
      <c r="AU864" s="141"/>
      <c r="AV864" s="383"/>
      <c r="AW864" s="385"/>
      <c r="AX864" s="139"/>
      <c r="AY864" t="s">
        <v>18413</v>
      </c>
      <c r="AZ864">
        <v>21000</v>
      </c>
      <c r="BA864" s="381"/>
      <c r="BB864" s="139" t="s">
        <v>1450</v>
      </c>
      <c r="BC864" s="166"/>
      <c r="BD864" s="166"/>
      <c r="BE864" s="166"/>
      <c r="BF864" s="166"/>
      <c r="BG864" s="166"/>
      <c r="BH864" s="308"/>
      <c r="BI864" s="308"/>
      <c r="BJ864" s="141" t="s">
        <v>26</v>
      </c>
      <c r="BK864" s="141" t="s">
        <v>26</v>
      </c>
      <c r="BL864" s="141"/>
      <c r="BM864" s="141"/>
      <c r="BN864" s="139" t="s">
        <v>4075</v>
      </c>
      <c r="BQ864" s="141"/>
      <c r="BV864" s="141"/>
      <c r="BX864" s="141"/>
      <c r="BY864" s="141"/>
      <c r="BZ864" s="141"/>
      <c r="CA864" s="141"/>
      <c r="CB864" s="141"/>
      <c r="CC864" s="141"/>
      <c r="CD864" s="141"/>
      <c r="CE864" s="141"/>
      <c r="CF864" s="141"/>
      <c r="CG864" s="141"/>
    </row>
    <row r="865" spans="1:85" x14ac:dyDescent="0.35">
      <c r="A865" s="155" t="s">
        <v>10497</v>
      </c>
      <c r="B865" s="139" t="s">
        <v>4075</v>
      </c>
      <c r="C865" s="18">
        <v>42540</v>
      </c>
      <c r="D865" s="144">
        <v>0.50486111111111109</v>
      </c>
      <c r="E865" s="141" t="s">
        <v>13262</v>
      </c>
      <c r="F865" s="141">
        <v>2</v>
      </c>
      <c r="G865" s="141" t="s">
        <v>2004</v>
      </c>
      <c r="H865" s="141">
        <v>2016</v>
      </c>
      <c r="I865" s="18">
        <v>42540</v>
      </c>
      <c r="J865" s="144">
        <v>0.50486111111111109</v>
      </c>
      <c r="K865" s="378"/>
      <c r="L865" s="139" t="s">
        <v>4075</v>
      </c>
      <c r="M865" s="141"/>
      <c r="N865" s="248"/>
      <c r="O865" s="141" t="s">
        <v>26</v>
      </c>
      <c r="P865" s="141"/>
      <c r="Q865" s="141" t="s">
        <v>10498</v>
      </c>
      <c r="R865" s="141" t="s">
        <v>10499</v>
      </c>
      <c r="S865" s="141"/>
      <c r="T865" s="141"/>
      <c r="U865" s="141"/>
      <c r="V865" s="141"/>
      <c r="W865" s="139" t="s">
        <v>4075</v>
      </c>
      <c r="X865" s="141" t="s">
        <v>25</v>
      </c>
      <c r="Y865" s="141" t="s">
        <v>27</v>
      </c>
      <c r="Z865" s="141" t="s">
        <v>4</v>
      </c>
      <c r="AA865" s="141" t="s">
        <v>34</v>
      </c>
      <c r="AB865" s="141"/>
      <c r="AC865" s="139" t="s">
        <v>18049</v>
      </c>
      <c r="AD865" s="380"/>
      <c r="AE865" s="139" t="s">
        <v>4</v>
      </c>
      <c r="AF865" s="139" t="s">
        <v>13073</v>
      </c>
      <c r="AG865" s="139" t="s">
        <v>4</v>
      </c>
      <c r="AH865" s="139" t="s">
        <v>1378</v>
      </c>
      <c r="AI865" s="139" t="s">
        <v>15678</v>
      </c>
      <c r="AJ865" s="139"/>
      <c r="AK865" s="139" t="s">
        <v>15678</v>
      </c>
      <c r="AL865" s="139" t="s">
        <v>7</v>
      </c>
      <c r="AM865" s="141" t="s">
        <v>1527</v>
      </c>
      <c r="AN865" s="141" t="s">
        <v>8</v>
      </c>
      <c r="AO865" s="139" t="s">
        <v>1614</v>
      </c>
      <c r="AP865" s="139" t="s">
        <v>7</v>
      </c>
      <c r="AQ865" s="139"/>
      <c r="AR865" s="381"/>
      <c r="AS865" s="139" t="s">
        <v>4075</v>
      </c>
      <c r="AT865" s="141" t="s">
        <v>43</v>
      </c>
      <c r="AU865" s="141">
        <v>140</v>
      </c>
      <c r="AV865" s="383"/>
      <c r="AW865" s="385"/>
      <c r="AX865" s="139"/>
      <c r="AY865" t="s">
        <v>18798</v>
      </c>
      <c r="AZ865">
        <v>12000</v>
      </c>
      <c r="BA865" s="381"/>
      <c r="BB865" s="139" t="s">
        <v>1446</v>
      </c>
      <c r="BC865" s="166"/>
      <c r="BD865" s="166"/>
      <c r="BE865" s="166"/>
      <c r="BF865" s="166"/>
      <c r="BG865" s="166"/>
      <c r="BH865" s="308"/>
      <c r="BI865" s="308"/>
      <c r="BJ865" s="141" t="s">
        <v>26</v>
      </c>
      <c r="BK865" s="141" t="s">
        <v>26</v>
      </c>
      <c r="BL865" s="141"/>
      <c r="BM865" s="141"/>
      <c r="BN865" s="139" t="s">
        <v>4075</v>
      </c>
      <c r="BQ865" s="141" t="s">
        <v>15787</v>
      </c>
      <c r="BR865" s="135" t="s">
        <v>15693</v>
      </c>
      <c r="BT865" s="135" t="s">
        <v>15351</v>
      </c>
      <c r="BU865" s="135" t="s">
        <v>15398</v>
      </c>
      <c r="BV865" s="141" t="s">
        <v>13261</v>
      </c>
      <c r="BW865" s="135" t="s">
        <v>15348</v>
      </c>
      <c r="BX865" s="141"/>
      <c r="BY865" s="141"/>
      <c r="BZ865" s="141"/>
      <c r="CA865" s="141"/>
      <c r="CB865" s="141"/>
      <c r="CC865" s="141"/>
      <c r="CD865" s="141"/>
      <c r="CE865" s="141" t="s">
        <v>15450</v>
      </c>
      <c r="CF865" s="141" t="s">
        <v>15454</v>
      </c>
      <c r="CG865" s="141" t="s">
        <v>2003</v>
      </c>
    </row>
    <row r="866" spans="1:85" x14ac:dyDescent="0.35">
      <c r="A866" s="155" t="s">
        <v>10485</v>
      </c>
      <c r="B866" s="139" t="s">
        <v>4075</v>
      </c>
      <c r="C866" s="18">
        <v>42541</v>
      </c>
      <c r="D866" s="144">
        <v>0.69791666666666663</v>
      </c>
      <c r="E866" s="141" t="s">
        <v>13262</v>
      </c>
      <c r="F866" s="141">
        <v>2</v>
      </c>
      <c r="G866" s="141" t="s">
        <v>2004</v>
      </c>
      <c r="H866" s="141">
        <v>2016</v>
      </c>
      <c r="I866" s="18">
        <v>42541</v>
      </c>
      <c r="J866" s="144">
        <v>0.69791666666666663</v>
      </c>
      <c r="K866" s="378"/>
      <c r="L866" s="139" t="s">
        <v>4075</v>
      </c>
      <c r="M866" s="141"/>
      <c r="N866" s="248"/>
      <c r="O866" s="141" t="s">
        <v>26</v>
      </c>
      <c r="P866" s="141"/>
      <c r="Q866" s="141" t="s">
        <v>10486</v>
      </c>
      <c r="R866" s="141" t="s">
        <v>10487</v>
      </c>
      <c r="S866" s="141"/>
      <c r="T866" s="141"/>
      <c r="U866" s="141">
        <v>111730885</v>
      </c>
      <c r="V866" s="141"/>
      <c r="W866" s="139" t="s">
        <v>4075</v>
      </c>
      <c r="X866" s="141" t="s">
        <v>25</v>
      </c>
      <c r="Y866" s="141" t="s">
        <v>27</v>
      </c>
      <c r="Z866" s="141" t="s">
        <v>4</v>
      </c>
      <c r="AA866" s="141" t="s">
        <v>34</v>
      </c>
      <c r="AB866" s="141"/>
      <c r="AC866" s="139" t="s">
        <v>18049</v>
      </c>
      <c r="AD866" s="380"/>
      <c r="AE866" s="139" t="s">
        <v>4</v>
      </c>
      <c r="AF866" s="139" t="s">
        <v>13073</v>
      </c>
      <c r="AG866" s="139" t="s">
        <v>4</v>
      </c>
      <c r="AH866" s="139" t="s">
        <v>1378</v>
      </c>
      <c r="AI866" s="139" t="s">
        <v>15678</v>
      </c>
      <c r="AJ866" s="139"/>
      <c r="AK866" s="139" t="s">
        <v>15678</v>
      </c>
      <c r="AL866" s="139" t="s">
        <v>7</v>
      </c>
      <c r="AM866" s="141" t="s">
        <v>1541</v>
      </c>
      <c r="AN866" s="141" t="s">
        <v>8</v>
      </c>
      <c r="AO866" s="139" t="s">
        <v>1614</v>
      </c>
      <c r="AP866" s="139" t="s">
        <v>7</v>
      </c>
      <c r="AQ866" s="139"/>
      <c r="AR866" s="381"/>
      <c r="AS866" s="139" t="s">
        <v>4075</v>
      </c>
      <c r="AT866" s="141" t="s">
        <v>43</v>
      </c>
      <c r="AU866" s="141">
        <v>113</v>
      </c>
      <c r="AV866" s="383"/>
      <c r="AW866" s="385"/>
      <c r="AX866" s="139"/>
      <c r="AY866" t="s">
        <v>18236</v>
      </c>
      <c r="AZ866">
        <v>12000</v>
      </c>
      <c r="BA866" s="381"/>
      <c r="BB866" s="139" t="s">
        <v>1446</v>
      </c>
      <c r="BC866" s="166"/>
      <c r="BD866" s="166"/>
      <c r="BE866" s="166"/>
      <c r="BF866" s="166"/>
      <c r="BG866" s="166"/>
      <c r="BH866" s="308"/>
      <c r="BI866" s="308"/>
      <c r="BJ866" s="141" t="s">
        <v>26</v>
      </c>
      <c r="BK866" s="141" t="s">
        <v>26</v>
      </c>
      <c r="BL866" s="141"/>
      <c r="BM866" s="141"/>
      <c r="BN866" s="139" t="s">
        <v>4075</v>
      </c>
      <c r="BQ866" s="141" t="s">
        <v>15788</v>
      </c>
      <c r="BR866" s="135" t="s">
        <v>15680</v>
      </c>
      <c r="BT866" s="135" t="s">
        <v>15347</v>
      </c>
      <c r="BU866" s="135" t="s">
        <v>15348</v>
      </c>
      <c r="BV866" s="141" t="s">
        <v>2891</v>
      </c>
      <c r="BW866" s="135" t="s">
        <v>13285</v>
      </c>
      <c r="BX866" s="141" t="s">
        <v>12</v>
      </c>
      <c r="BY866" s="141" t="s">
        <v>12</v>
      </c>
      <c r="BZ866" s="141" t="s">
        <v>26</v>
      </c>
      <c r="CA866" s="141" t="s">
        <v>1848</v>
      </c>
      <c r="CB866" s="141"/>
      <c r="CC866" s="141" t="s">
        <v>15690</v>
      </c>
      <c r="CD866" s="141" t="s">
        <v>15683</v>
      </c>
      <c r="CE866" s="141" t="s">
        <v>15450</v>
      </c>
      <c r="CF866" s="141" t="s">
        <v>15451</v>
      </c>
      <c r="CG866" s="141" t="s">
        <v>4009</v>
      </c>
    </row>
    <row r="867" spans="1:85" x14ac:dyDescent="0.35">
      <c r="A867" s="155" t="s">
        <v>10488</v>
      </c>
      <c r="B867" s="139" t="s">
        <v>4075</v>
      </c>
      <c r="C867" s="18">
        <v>42541</v>
      </c>
      <c r="D867" s="144">
        <v>0.69620370370370366</v>
      </c>
      <c r="E867" s="141" t="s">
        <v>13262</v>
      </c>
      <c r="F867" s="141">
        <v>2</v>
      </c>
      <c r="G867" s="141" t="s">
        <v>2004</v>
      </c>
      <c r="H867" s="141">
        <v>2016</v>
      </c>
      <c r="I867" s="18">
        <v>42541</v>
      </c>
      <c r="J867" s="144">
        <v>0.6958333333333333</v>
      </c>
      <c r="K867" s="378"/>
      <c r="L867" s="139" t="s">
        <v>4075</v>
      </c>
      <c r="M867" s="141" t="s">
        <v>28</v>
      </c>
      <c r="N867" s="248">
        <v>44267</v>
      </c>
      <c r="O867" s="141" t="s">
        <v>25</v>
      </c>
      <c r="P867" s="141"/>
      <c r="Q867" s="141"/>
      <c r="R867" s="141"/>
      <c r="S867" s="141"/>
      <c r="T867" s="141" t="s">
        <v>17097</v>
      </c>
      <c r="U867" s="141">
        <v>111733621</v>
      </c>
      <c r="V867" s="141"/>
      <c r="W867" s="139" t="s">
        <v>4075</v>
      </c>
      <c r="X867" s="141" t="s">
        <v>25</v>
      </c>
      <c r="Y867" s="141" t="s">
        <v>27</v>
      </c>
      <c r="Z867" s="141"/>
      <c r="AA867" s="141" t="s">
        <v>34</v>
      </c>
      <c r="AB867" s="141"/>
      <c r="AC867" s="139" t="s">
        <v>18054</v>
      </c>
      <c r="AD867" s="380"/>
      <c r="AE867" s="139" t="s">
        <v>102</v>
      </c>
      <c r="AF867" s="139" t="s">
        <v>13068</v>
      </c>
      <c r="AG867" s="139" t="s">
        <v>102</v>
      </c>
      <c r="AH867" s="139" t="s">
        <v>1378</v>
      </c>
      <c r="AI867" s="139" t="s">
        <v>1398</v>
      </c>
      <c r="AJ867" s="139" t="s">
        <v>1408</v>
      </c>
      <c r="AK867" s="139"/>
      <c r="AL867" s="139"/>
      <c r="AM867" s="141" t="s">
        <v>9</v>
      </c>
      <c r="AN867" s="141" t="s">
        <v>8</v>
      </c>
      <c r="AO867" s="139"/>
      <c r="AP867" s="139" t="s">
        <v>1408</v>
      </c>
      <c r="AQ867" s="139"/>
      <c r="AR867" s="381"/>
      <c r="AS867" s="139" t="s">
        <v>4075</v>
      </c>
      <c r="AT867" s="141" t="s">
        <v>1404</v>
      </c>
      <c r="AU867" s="141"/>
      <c r="AV867" s="383"/>
      <c r="AW867" s="385"/>
      <c r="AX867" s="139" t="s">
        <v>80</v>
      </c>
      <c r="AY867" t="s">
        <v>18799</v>
      </c>
      <c r="BA867" s="381"/>
      <c r="BB867" s="139" t="s">
        <v>1450</v>
      </c>
      <c r="BC867" s="166"/>
      <c r="BD867" s="166"/>
      <c r="BE867" s="166"/>
      <c r="BF867" s="166"/>
      <c r="BG867" s="166"/>
      <c r="BH867" s="308"/>
      <c r="BI867" s="308"/>
      <c r="BJ867" s="141" t="s">
        <v>26</v>
      </c>
      <c r="BK867" s="141" t="s">
        <v>26</v>
      </c>
      <c r="BL867" s="141"/>
      <c r="BM867" s="141"/>
      <c r="BN867" s="139" t="s">
        <v>4075</v>
      </c>
      <c r="BQ867" s="141"/>
      <c r="BV867" s="141"/>
      <c r="BX867" s="141"/>
      <c r="BY867" s="141"/>
      <c r="BZ867" s="141"/>
      <c r="CA867" s="141"/>
      <c r="CB867" s="141"/>
      <c r="CC867" s="141"/>
      <c r="CD867" s="141"/>
      <c r="CE867" s="141"/>
      <c r="CF867" s="141"/>
      <c r="CG867" s="141"/>
    </row>
    <row r="868" spans="1:85" x14ac:dyDescent="0.35">
      <c r="A868" s="155" t="s">
        <v>10489</v>
      </c>
      <c r="B868" s="139" t="s">
        <v>4075</v>
      </c>
      <c r="C868" s="18">
        <v>42541</v>
      </c>
      <c r="D868" s="144">
        <v>0.58125000000000004</v>
      </c>
      <c r="E868" s="141" t="s">
        <v>13262</v>
      </c>
      <c r="F868" s="141">
        <v>2</v>
      </c>
      <c r="G868" s="141" t="s">
        <v>2004</v>
      </c>
      <c r="H868" s="141">
        <v>2016</v>
      </c>
      <c r="I868" s="18">
        <v>42541</v>
      </c>
      <c r="J868" s="144"/>
      <c r="K868" s="378"/>
      <c r="L868" s="139" t="s">
        <v>4075</v>
      </c>
      <c r="M868" s="141"/>
      <c r="N868" s="248"/>
      <c r="O868" s="141" t="s">
        <v>26</v>
      </c>
      <c r="P868" s="141"/>
      <c r="Q868" s="141" t="s">
        <v>10490</v>
      </c>
      <c r="R868" s="141"/>
      <c r="S868" s="141"/>
      <c r="T868" s="141"/>
      <c r="U868" s="141"/>
      <c r="V868" s="141"/>
      <c r="W868" s="139" t="s">
        <v>4075</v>
      </c>
      <c r="X868" s="141" t="s">
        <v>25</v>
      </c>
      <c r="Y868" s="141" t="s">
        <v>27</v>
      </c>
      <c r="Z868" s="141" t="s">
        <v>4</v>
      </c>
      <c r="AA868" s="141" t="s">
        <v>34</v>
      </c>
      <c r="AB868" s="141"/>
      <c r="AC868" s="139" t="s">
        <v>18049</v>
      </c>
      <c r="AD868" s="380"/>
      <c r="AE868" s="139" t="s">
        <v>4</v>
      </c>
      <c r="AF868" s="139" t="s">
        <v>13073</v>
      </c>
      <c r="AG868" s="139" t="s">
        <v>4</v>
      </c>
      <c r="AH868" s="139" t="s">
        <v>1378</v>
      </c>
      <c r="AI868" s="139" t="s">
        <v>15678</v>
      </c>
      <c r="AJ868" s="139"/>
      <c r="AK868" s="139" t="s">
        <v>15678</v>
      </c>
      <c r="AL868" s="139" t="s">
        <v>7</v>
      </c>
      <c r="AM868" s="141"/>
      <c r="AN868" s="141" t="s">
        <v>8</v>
      </c>
      <c r="AO868" s="139" t="s">
        <v>1477</v>
      </c>
      <c r="AP868" s="139" t="s">
        <v>7</v>
      </c>
      <c r="AQ868" s="139"/>
      <c r="AR868" s="381"/>
      <c r="AS868" s="139" t="s">
        <v>4075</v>
      </c>
      <c r="AT868" s="141" t="s">
        <v>1404</v>
      </c>
      <c r="AU868" s="141"/>
      <c r="AV868" s="383"/>
      <c r="AW868" s="385"/>
      <c r="AX868" s="139"/>
      <c r="AY868" t="s">
        <v>18800</v>
      </c>
      <c r="BA868" s="381"/>
      <c r="BB868" s="139" t="s">
        <v>17</v>
      </c>
      <c r="BC868" s="166"/>
      <c r="BD868" s="166"/>
      <c r="BE868" s="166"/>
      <c r="BF868" s="166"/>
      <c r="BG868" s="166"/>
      <c r="BH868" s="308"/>
      <c r="BI868" s="308"/>
      <c r="BJ868" s="141" t="s">
        <v>26</v>
      </c>
      <c r="BK868" s="141" t="s">
        <v>26</v>
      </c>
      <c r="BL868" s="141"/>
      <c r="BM868" s="141"/>
      <c r="BN868" s="139" t="s">
        <v>4075</v>
      </c>
      <c r="BQ868" s="141"/>
      <c r="BV868" s="141"/>
      <c r="BX868" s="141"/>
      <c r="BY868" s="141"/>
      <c r="BZ868" s="141"/>
      <c r="CA868" s="141"/>
      <c r="CB868" s="141"/>
      <c r="CC868" s="141"/>
      <c r="CD868" s="141"/>
      <c r="CE868" s="141"/>
      <c r="CF868" s="141"/>
      <c r="CG868" s="141"/>
    </row>
    <row r="869" spans="1:85" x14ac:dyDescent="0.35">
      <c r="A869" s="155" t="s">
        <v>10479</v>
      </c>
      <c r="B869" s="139" t="s">
        <v>4075</v>
      </c>
      <c r="C869" s="18">
        <v>42542</v>
      </c>
      <c r="D869" s="144">
        <v>0.75069444444444444</v>
      </c>
      <c r="E869" s="141" t="s">
        <v>13262</v>
      </c>
      <c r="F869" s="141">
        <v>2</v>
      </c>
      <c r="G869" s="141" t="s">
        <v>2004</v>
      </c>
      <c r="H869" s="141">
        <v>2016</v>
      </c>
      <c r="I869" s="18">
        <v>42542</v>
      </c>
      <c r="J869" s="144">
        <v>0.75069444444444444</v>
      </c>
      <c r="K869" s="378"/>
      <c r="L869" s="139" t="s">
        <v>4075</v>
      </c>
      <c r="M869" s="141"/>
      <c r="N869" s="248"/>
      <c r="O869" s="141" t="s">
        <v>26</v>
      </c>
      <c r="P869" s="141"/>
      <c r="Q869" s="141" t="s">
        <v>10480</v>
      </c>
      <c r="R869" s="141" t="s">
        <v>10481</v>
      </c>
      <c r="S869" s="141"/>
      <c r="T869" s="141"/>
      <c r="U869" s="141">
        <v>111735374</v>
      </c>
      <c r="V869" s="141"/>
      <c r="W869" s="139" t="s">
        <v>4075</v>
      </c>
      <c r="X869" s="141" t="s">
        <v>25</v>
      </c>
      <c r="Y869" s="141" t="s">
        <v>27</v>
      </c>
      <c r="Z869" s="141" t="s">
        <v>4</v>
      </c>
      <c r="AA869" s="141" t="s">
        <v>34</v>
      </c>
      <c r="AB869" s="141"/>
      <c r="AC869" s="139" t="s">
        <v>18050</v>
      </c>
      <c r="AD869" s="380"/>
      <c r="AE869" s="139" t="s">
        <v>4</v>
      </c>
      <c r="AF869" s="139" t="s">
        <v>13073</v>
      </c>
      <c r="AG869" s="139" t="s">
        <v>4</v>
      </c>
      <c r="AH869" s="139" t="s">
        <v>1378</v>
      </c>
      <c r="AI869" s="139" t="s">
        <v>15678</v>
      </c>
      <c r="AJ869" s="139"/>
      <c r="AK869" s="139" t="s">
        <v>15678</v>
      </c>
      <c r="AL869" s="139" t="s">
        <v>7</v>
      </c>
      <c r="AM869" s="141" t="s">
        <v>1527</v>
      </c>
      <c r="AN869" s="141" t="s">
        <v>8</v>
      </c>
      <c r="AO869" s="139" t="s">
        <v>1614</v>
      </c>
      <c r="AP869" s="139" t="s">
        <v>7</v>
      </c>
      <c r="AQ869" s="139"/>
      <c r="AR869" s="381"/>
      <c r="AS869" s="139" t="s">
        <v>4075</v>
      </c>
      <c r="AT869" s="141" t="s">
        <v>1404</v>
      </c>
      <c r="AU869" s="141">
        <v>154</v>
      </c>
      <c r="AV869" s="383"/>
      <c r="AW869" s="385"/>
      <c r="AX869" s="139"/>
      <c r="AY869" t="s">
        <v>18303</v>
      </c>
      <c r="AZ869">
        <v>12000</v>
      </c>
      <c r="BA869" s="381"/>
      <c r="BB869" s="139" t="s">
        <v>1444</v>
      </c>
      <c r="BC869" s="166"/>
      <c r="BD869" s="166"/>
      <c r="BE869" s="166"/>
      <c r="BF869" s="166"/>
      <c r="BG869" s="166"/>
      <c r="BH869" s="308"/>
      <c r="BI869" s="308"/>
      <c r="BJ869" s="141" t="s">
        <v>26</v>
      </c>
      <c r="BK869" s="141" t="s">
        <v>26</v>
      </c>
      <c r="BL869" s="141"/>
      <c r="BM869" s="141"/>
      <c r="BN869" s="139" t="s">
        <v>4075</v>
      </c>
      <c r="BQ869" s="141" t="s">
        <v>15789</v>
      </c>
      <c r="BR869" s="135" t="s">
        <v>15685</v>
      </c>
      <c r="BT869" s="135" t="s">
        <v>15360</v>
      </c>
      <c r="BU869" s="135" t="s">
        <v>15356</v>
      </c>
      <c r="BV869" s="141" t="s">
        <v>2480</v>
      </c>
      <c r="BW869" s="135" t="s">
        <v>1946</v>
      </c>
      <c r="BX869" s="141" t="s">
        <v>12</v>
      </c>
      <c r="BY869" s="141" t="s">
        <v>12</v>
      </c>
      <c r="BZ869" s="141" t="s">
        <v>26</v>
      </c>
      <c r="CA869" s="141" t="s">
        <v>1848</v>
      </c>
      <c r="CB869" s="141"/>
      <c r="CC869" s="141" t="s">
        <v>15704</v>
      </c>
      <c r="CD869" s="141" t="s">
        <v>15683</v>
      </c>
      <c r="CE869" s="141" t="s">
        <v>15450</v>
      </c>
      <c r="CF869" s="141" t="s">
        <v>15451</v>
      </c>
      <c r="CG869" s="141" t="s">
        <v>4004</v>
      </c>
    </row>
    <row r="870" spans="1:85" x14ac:dyDescent="0.35">
      <c r="A870" s="155" t="s">
        <v>10477</v>
      </c>
      <c r="B870" s="139" t="s">
        <v>4075</v>
      </c>
      <c r="C870" s="18">
        <v>42542</v>
      </c>
      <c r="D870" s="144">
        <v>0.86736111111111114</v>
      </c>
      <c r="E870" s="141" t="s">
        <v>13262</v>
      </c>
      <c r="F870" s="141">
        <v>2</v>
      </c>
      <c r="G870" s="141" t="s">
        <v>2004</v>
      </c>
      <c r="H870" s="141">
        <v>2016</v>
      </c>
      <c r="I870" s="18">
        <v>42542</v>
      </c>
      <c r="J870" s="144"/>
      <c r="K870" s="378"/>
      <c r="L870" s="139" t="s">
        <v>4075</v>
      </c>
      <c r="M870" s="141"/>
      <c r="N870" s="248"/>
      <c r="O870" s="141" t="s">
        <v>26</v>
      </c>
      <c r="P870" s="141"/>
      <c r="Q870" s="141"/>
      <c r="R870" s="141" t="s">
        <v>10478</v>
      </c>
      <c r="S870" s="141"/>
      <c r="T870" s="141"/>
      <c r="U870" s="141"/>
      <c r="V870" s="141"/>
      <c r="W870" s="139" t="s">
        <v>4075</v>
      </c>
      <c r="X870" s="141" t="s">
        <v>25</v>
      </c>
      <c r="Y870" s="141" t="s">
        <v>27</v>
      </c>
      <c r="Z870" s="141" t="s">
        <v>4</v>
      </c>
      <c r="AA870" s="141" t="s">
        <v>34</v>
      </c>
      <c r="AB870" s="141"/>
      <c r="AC870" s="139" t="s">
        <v>18047</v>
      </c>
      <c r="AD870" s="380"/>
      <c r="AE870" s="139" t="s">
        <v>4</v>
      </c>
      <c r="AF870" s="139" t="s">
        <v>13073</v>
      </c>
      <c r="AG870" s="139" t="s">
        <v>4</v>
      </c>
      <c r="AH870" s="139" t="s">
        <v>1378</v>
      </c>
      <c r="AI870" s="139" t="s">
        <v>15678</v>
      </c>
      <c r="AJ870" s="139"/>
      <c r="AK870" s="139" t="s">
        <v>15678</v>
      </c>
      <c r="AL870" s="139" t="s">
        <v>7</v>
      </c>
      <c r="AM870" s="141"/>
      <c r="AN870" s="141" t="s">
        <v>8</v>
      </c>
      <c r="AO870" s="139" t="s">
        <v>1614</v>
      </c>
      <c r="AP870" s="139" t="s">
        <v>7</v>
      </c>
      <c r="AQ870" s="139"/>
      <c r="AR870" s="381"/>
      <c r="AS870" s="139" t="s">
        <v>4075</v>
      </c>
      <c r="AT870" s="141" t="s">
        <v>44</v>
      </c>
      <c r="AU870" s="141">
        <v>575</v>
      </c>
      <c r="AV870" s="383"/>
      <c r="AW870" s="385"/>
      <c r="AX870" s="139"/>
      <c r="AY870" t="s">
        <v>18801</v>
      </c>
      <c r="AZ870">
        <v>12000</v>
      </c>
      <c r="BA870" s="381"/>
      <c r="BB870" s="139" t="s">
        <v>1483</v>
      </c>
      <c r="BC870" s="166"/>
      <c r="BD870" s="166"/>
      <c r="BE870" s="166"/>
      <c r="BF870" s="166"/>
      <c r="BG870" s="166"/>
      <c r="BH870" s="308"/>
      <c r="BI870" s="308"/>
      <c r="BJ870" s="141" t="s">
        <v>26</v>
      </c>
      <c r="BK870" s="141" t="s">
        <v>26</v>
      </c>
      <c r="BL870" s="141"/>
      <c r="BM870" s="141"/>
      <c r="BN870" s="139" t="s">
        <v>4075</v>
      </c>
      <c r="BQ870" s="141" t="s">
        <v>15789</v>
      </c>
      <c r="BR870" s="135" t="s">
        <v>15680</v>
      </c>
      <c r="BT870" s="135" t="s">
        <v>15365</v>
      </c>
      <c r="BU870" s="135" t="s">
        <v>13278</v>
      </c>
      <c r="BV870" s="141" t="s">
        <v>3829</v>
      </c>
      <c r="BW870" s="135" t="s">
        <v>13266</v>
      </c>
      <c r="BX870" s="141" t="s">
        <v>15681</v>
      </c>
      <c r="BY870" s="141" t="s">
        <v>15681</v>
      </c>
      <c r="BZ870" s="141" t="s">
        <v>26</v>
      </c>
      <c r="CA870" s="141" t="s">
        <v>1848</v>
      </c>
      <c r="CB870" s="141"/>
      <c r="CC870" s="141" t="s">
        <v>15686</v>
      </c>
      <c r="CD870" s="141" t="s">
        <v>15687</v>
      </c>
      <c r="CE870" s="141" t="s">
        <v>15450</v>
      </c>
      <c r="CF870" s="141" t="s">
        <v>15451</v>
      </c>
      <c r="CG870" s="141" t="s">
        <v>4009</v>
      </c>
    </row>
    <row r="871" spans="1:85" x14ac:dyDescent="0.35">
      <c r="A871" s="155" t="s">
        <v>10484</v>
      </c>
      <c r="B871" s="139" t="s">
        <v>4075</v>
      </c>
      <c r="C871" s="18">
        <v>42542</v>
      </c>
      <c r="D871" s="144">
        <v>0.42291666666666666</v>
      </c>
      <c r="E871" s="141" t="s">
        <v>13262</v>
      </c>
      <c r="F871" s="141">
        <v>2</v>
      </c>
      <c r="G871" s="141" t="s">
        <v>2004</v>
      </c>
      <c r="H871" s="141">
        <v>2016</v>
      </c>
      <c r="I871" s="18"/>
      <c r="J871" s="144"/>
      <c r="K871" s="378"/>
      <c r="L871" s="139" t="s">
        <v>4075</v>
      </c>
      <c r="M871" s="141"/>
      <c r="N871" s="248"/>
      <c r="O871" s="141" t="s">
        <v>26</v>
      </c>
      <c r="P871" s="141"/>
      <c r="Q871" s="141"/>
      <c r="R871" s="141"/>
      <c r="S871" s="141"/>
      <c r="T871" s="141"/>
      <c r="U871" s="141"/>
      <c r="V871" s="141"/>
      <c r="W871" s="139" t="s">
        <v>4075</v>
      </c>
      <c r="X871" s="141" t="s">
        <v>25</v>
      </c>
      <c r="Y871" s="141" t="s">
        <v>27</v>
      </c>
      <c r="Z871" s="141" t="s">
        <v>4</v>
      </c>
      <c r="AA871" s="141" t="s">
        <v>34</v>
      </c>
      <c r="AB871" s="141"/>
      <c r="AC871" s="139" t="s">
        <v>18047</v>
      </c>
      <c r="AD871" s="380"/>
      <c r="AE871" s="139" t="s">
        <v>103</v>
      </c>
      <c r="AF871" s="139" t="s">
        <v>13069</v>
      </c>
      <c r="AG871" s="139" t="s">
        <v>103</v>
      </c>
      <c r="AH871" s="139" t="s">
        <v>1378</v>
      </c>
      <c r="AI871" s="139" t="s">
        <v>7399</v>
      </c>
      <c r="AJ871" s="139"/>
      <c r="AK871" s="139" t="s">
        <v>7399</v>
      </c>
      <c r="AL871" s="139" t="s">
        <v>7</v>
      </c>
      <c r="AM871" s="141" t="s">
        <v>1527</v>
      </c>
      <c r="AN871" s="141" t="s">
        <v>8</v>
      </c>
      <c r="AO871" s="139" t="s">
        <v>1477</v>
      </c>
      <c r="AP871" s="139" t="s">
        <v>7</v>
      </c>
      <c r="AQ871" s="139"/>
      <c r="AR871" s="381"/>
      <c r="AS871" s="139" t="s">
        <v>4075</v>
      </c>
      <c r="AT871" s="141" t="s">
        <v>43</v>
      </c>
      <c r="AU871" s="141">
        <v>300</v>
      </c>
      <c r="AV871" s="383"/>
      <c r="AW871" s="385"/>
      <c r="AX871" s="139"/>
      <c r="AY871" t="s">
        <v>18531</v>
      </c>
      <c r="BA871" s="381"/>
      <c r="BB871" s="139" t="s">
        <v>1450</v>
      </c>
      <c r="BC871" s="166"/>
      <c r="BD871" s="166"/>
      <c r="BE871" s="166"/>
      <c r="BF871" s="166"/>
      <c r="BG871" s="166"/>
      <c r="BH871" s="308"/>
      <c r="BI871" s="308"/>
      <c r="BJ871" s="141" t="s">
        <v>26</v>
      </c>
      <c r="BK871" s="141" t="s">
        <v>26</v>
      </c>
      <c r="BL871" s="141"/>
      <c r="BM871" s="141"/>
      <c r="BN871" s="139" t="s">
        <v>4075</v>
      </c>
      <c r="BQ871" s="141"/>
      <c r="BV871" s="141"/>
      <c r="BX871" s="141"/>
      <c r="BY871" s="141"/>
      <c r="BZ871" s="141"/>
      <c r="CA871" s="141"/>
      <c r="CB871" s="141"/>
      <c r="CC871" s="141"/>
      <c r="CD871" s="141"/>
      <c r="CE871" s="141"/>
      <c r="CF871" s="141"/>
      <c r="CG871" s="141"/>
    </row>
    <row r="872" spans="1:85" x14ac:dyDescent="0.35">
      <c r="A872" s="155" t="s">
        <v>10482</v>
      </c>
      <c r="B872" s="139" t="s">
        <v>4075</v>
      </c>
      <c r="C872" s="18">
        <v>42542</v>
      </c>
      <c r="D872" s="144">
        <v>0.70347222222222228</v>
      </c>
      <c r="E872" s="141" t="s">
        <v>13262</v>
      </c>
      <c r="F872" s="141">
        <v>2</v>
      </c>
      <c r="G872" s="141" t="s">
        <v>2004</v>
      </c>
      <c r="H872" s="141">
        <v>2016</v>
      </c>
      <c r="I872" s="18">
        <v>42542</v>
      </c>
      <c r="J872" s="144"/>
      <c r="K872" s="378"/>
      <c r="L872" s="139" t="s">
        <v>4075</v>
      </c>
      <c r="M872" s="141"/>
      <c r="N872" s="248"/>
      <c r="O872" s="141" t="s">
        <v>26</v>
      </c>
      <c r="P872" s="141"/>
      <c r="Q872" s="141" t="s">
        <v>10483</v>
      </c>
      <c r="R872" s="141"/>
      <c r="S872" s="141"/>
      <c r="T872" s="141"/>
      <c r="U872" s="141"/>
      <c r="V872" s="141"/>
      <c r="W872" s="139" t="s">
        <v>4075</v>
      </c>
      <c r="X872" s="141" t="s">
        <v>25</v>
      </c>
      <c r="Y872" s="141" t="s">
        <v>27</v>
      </c>
      <c r="Z872" s="141" t="s">
        <v>4</v>
      </c>
      <c r="AA872" s="141" t="s">
        <v>34</v>
      </c>
      <c r="AB872" s="141"/>
      <c r="AC872" s="139" t="s">
        <v>18047</v>
      </c>
      <c r="AD872" s="380"/>
      <c r="AE872" s="139" t="s">
        <v>4</v>
      </c>
      <c r="AF872" s="139" t="s">
        <v>13073</v>
      </c>
      <c r="AG872" s="139" t="s">
        <v>4</v>
      </c>
      <c r="AH872" s="139" t="s">
        <v>1378</v>
      </c>
      <c r="AI872" s="139" t="s">
        <v>15678</v>
      </c>
      <c r="AJ872" s="139"/>
      <c r="AK872" s="139" t="s">
        <v>15678</v>
      </c>
      <c r="AL872" s="139" t="s">
        <v>7</v>
      </c>
      <c r="AM872" s="141" t="s">
        <v>15</v>
      </c>
      <c r="AN872" s="141" t="s">
        <v>8</v>
      </c>
      <c r="AO872" s="139" t="s">
        <v>1477</v>
      </c>
      <c r="AP872" s="139" t="s">
        <v>7</v>
      </c>
      <c r="AQ872" s="139"/>
      <c r="AR872" s="381"/>
      <c r="AS872" s="139" t="s">
        <v>4075</v>
      </c>
      <c r="AT872" s="141" t="s">
        <v>43</v>
      </c>
      <c r="AU872" s="141">
        <v>180</v>
      </c>
      <c r="AV872" s="383"/>
      <c r="AW872" s="385"/>
      <c r="AX872" s="139"/>
      <c r="AY872" t="s">
        <v>18704</v>
      </c>
      <c r="BA872" s="381"/>
      <c r="BB872" s="139" t="s">
        <v>1450</v>
      </c>
      <c r="BC872" s="166"/>
      <c r="BD872" s="166"/>
      <c r="BE872" s="166"/>
      <c r="BF872" s="166"/>
      <c r="BG872" s="166"/>
      <c r="BH872" s="308"/>
      <c r="BI872" s="308"/>
      <c r="BJ872" s="141" t="s">
        <v>26</v>
      </c>
      <c r="BK872" s="141" t="s">
        <v>26</v>
      </c>
      <c r="BL872" s="141"/>
      <c r="BM872" s="141"/>
      <c r="BN872" s="139" t="s">
        <v>4075</v>
      </c>
      <c r="BQ872" s="141"/>
      <c r="BV872" s="141"/>
      <c r="BX872" s="141"/>
      <c r="BY872" s="141"/>
      <c r="BZ872" s="141"/>
      <c r="CA872" s="141"/>
      <c r="CB872" s="141"/>
      <c r="CC872" s="141"/>
      <c r="CD872" s="141"/>
      <c r="CE872" s="141"/>
      <c r="CF872" s="141"/>
      <c r="CG872" s="141"/>
    </row>
    <row r="873" spans="1:85" x14ac:dyDescent="0.35">
      <c r="A873" s="155" t="s">
        <v>10476</v>
      </c>
      <c r="B873" s="139" t="s">
        <v>4075</v>
      </c>
      <c r="C873" s="18">
        <v>42543</v>
      </c>
      <c r="D873" s="144">
        <v>0.80069444444444449</v>
      </c>
      <c r="E873" s="141" t="s">
        <v>13262</v>
      </c>
      <c r="F873" s="141">
        <v>2</v>
      </c>
      <c r="G873" s="141" t="s">
        <v>2004</v>
      </c>
      <c r="H873" s="141">
        <v>2016</v>
      </c>
      <c r="I873" s="18">
        <v>42543</v>
      </c>
      <c r="J873" s="144"/>
      <c r="K873" s="378"/>
      <c r="L873" s="139" t="s">
        <v>4075</v>
      </c>
      <c r="M873" s="141"/>
      <c r="N873" s="248"/>
      <c r="O873" s="141" t="s">
        <v>26</v>
      </c>
      <c r="P873" s="141"/>
      <c r="Q873" s="141"/>
      <c r="R873" s="141"/>
      <c r="S873" s="141"/>
      <c r="T873" s="141"/>
      <c r="U873" s="141"/>
      <c r="V873" s="141"/>
      <c r="W873" s="139" t="s">
        <v>4075</v>
      </c>
      <c r="X873" s="141" t="s">
        <v>25</v>
      </c>
      <c r="Y873" s="141" t="s">
        <v>27</v>
      </c>
      <c r="Z873" s="141" t="s">
        <v>4</v>
      </c>
      <c r="AA873" s="141" t="s">
        <v>34</v>
      </c>
      <c r="AB873" s="141"/>
      <c r="AC873" s="139" t="s">
        <v>18047</v>
      </c>
      <c r="AD873" s="380"/>
      <c r="AE873" s="139" t="s">
        <v>4</v>
      </c>
      <c r="AF873" s="139" t="s">
        <v>13073</v>
      </c>
      <c r="AG873" s="139" t="s">
        <v>4</v>
      </c>
      <c r="AH873" s="139" t="s">
        <v>1378</v>
      </c>
      <c r="AI873" s="139" t="s">
        <v>15678</v>
      </c>
      <c r="AJ873" s="139"/>
      <c r="AK873" s="139" t="s">
        <v>15678</v>
      </c>
      <c r="AL873" s="139" t="s">
        <v>7</v>
      </c>
      <c r="AM873" s="141"/>
      <c r="AN873" s="141" t="s">
        <v>8</v>
      </c>
      <c r="AO873" s="139" t="s">
        <v>1477</v>
      </c>
      <c r="AP873" s="139" t="s">
        <v>7</v>
      </c>
      <c r="AQ873" s="139"/>
      <c r="AR873" s="381"/>
      <c r="AS873" s="139" t="s">
        <v>4075</v>
      </c>
      <c r="AT873" s="141" t="s">
        <v>1404</v>
      </c>
      <c r="AU873" s="141"/>
      <c r="AV873" s="383"/>
      <c r="AW873" s="385"/>
      <c r="AX873" s="139"/>
      <c r="AY873" t="s">
        <v>18722</v>
      </c>
      <c r="BA873" s="381"/>
      <c r="BB873" s="139" t="s">
        <v>1444</v>
      </c>
      <c r="BC873" s="166"/>
      <c r="BD873" s="166"/>
      <c r="BE873" s="166"/>
      <c r="BF873" s="166"/>
      <c r="BG873" s="166"/>
      <c r="BH873" s="308"/>
      <c r="BI873" s="308"/>
      <c r="BJ873" s="141" t="s">
        <v>26</v>
      </c>
      <c r="BK873" s="141" t="s">
        <v>26</v>
      </c>
      <c r="BL873" s="141"/>
      <c r="BM873" s="141"/>
      <c r="BN873" s="139" t="s">
        <v>4075</v>
      </c>
      <c r="BQ873" s="141"/>
      <c r="BV873" s="141"/>
      <c r="BX873" s="141"/>
      <c r="BY873" s="141"/>
      <c r="BZ873" s="141"/>
      <c r="CA873" s="141"/>
      <c r="CB873" s="141"/>
      <c r="CC873" s="141"/>
      <c r="CD873" s="141"/>
      <c r="CE873" s="141"/>
      <c r="CF873" s="141"/>
      <c r="CG873" s="141"/>
    </row>
    <row r="874" spans="1:85" x14ac:dyDescent="0.35">
      <c r="A874" s="155" t="s">
        <v>10468</v>
      </c>
      <c r="B874" s="139" t="s">
        <v>4075</v>
      </c>
      <c r="C874" s="18">
        <v>42544</v>
      </c>
      <c r="D874" s="144">
        <v>0.8979166666666667</v>
      </c>
      <c r="E874" s="141" t="s">
        <v>13262</v>
      </c>
      <c r="F874" s="141">
        <v>2</v>
      </c>
      <c r="G874" s="141" t="s">
        <v>2004</v>
      </c>
      <c r="H874" s="141">
        <v>2016</v>
      </c>
      <c r="I874" s="18">
        <v>42544</v>
      </c>
      <c r="J874" s="144"/>
      <c r="K874" s="378"/>
      <c r="L874" s="139" t="s">
        <v>4075</v>
      </c>
      <c r="M874" s="141"/>
      <c r="N874" s="248"/>
      <c r="O874" s="141" t="s">
        <v>26</v>
      </c>
      <c r="P874" s="141"/>
      <c r="Q874" s="141" t="s">
        <v>10469</v>
      </c>
      <c r="R874" s="141" t="s">
        <v>10470</v>
      </c>
      <c r="S874" s="141"/>
      <c r="T874" s="141"/>
      <c r="U874" s="141"/>
      <c r="V874" s="141"/>
      <c r="W874" s="139" t="s">
        <v>4075</v>
      </c>
      <c r="X874" s="141" t="s">
        <v>25</v>
      </c>
      <c r="Y874" s="141" t="s">
        <v>27</v>
      </c>
      <c r="Z874" s="141" t="s">
        <v>4</v>
      </c>
      <c r="AA874" s="141" t="s">
        <v>34</v>
      </c>
      <c r="AB874" s="141"/>
      <c r="AC874" s="139" t="s">
        <v>18050</v>
      </c>
      <c r="AD874" s="380"/>
      <c r="AE874" s="139" t="s">
        <v>102</v>
      </c>
      <c r="AF874" s="139" t="s">
        <v>13068</v>
      </c>
      <c r="AG874" s="139" t="s">
        <v>102</v>
      </c>
      <c r="AH874" s="139" t="s">
        <v>1378</v>
      </c>
      <c r="AI874" s="139" t="s">
        <v>7</v>
      </c>
      <c r="AJ874" s="139" t="s">
        <v>7</v>
      </c>
      <c r="AK874" s="139"/>
      <c r="AL874" s="139"/>
      <c r="AM874" s="141"/>
      <c r="AN874" s="141" t="s">
        <v>8</v>
      </c>
      <c r="AO874" s="139" t="s">
        <v>1477</v>
      </c>
      <c r="AP874" s="139" t="s">
        <v>7</v>
      </c>
      <c r="AQ874" s="139"/>
      <c r="AR874" s="381"/>
      <c r="AS874" s="139" t="s">
        <v>4075</v>
      </c>
      <c r="AT874" s="141" t="s">
        <v>1404</v>
      </c>
      <c r="AU874" s="141"/>
      <c r="AV874" s="383"/>
      <c r="AW874" s="385"/>
      <c r="AX874" s="139"/>
      <c r="AY874" t="s">
        <v>18802</v>
      </c>
      <c r="BA874" s="381"/>
      <c r="BB874" s="139" t="s">
        <v>17</v>
      </c>
      <c r="BC874" s="166"/>
      <c r="BD874" s="166"/>
      <c r="BE874" s="166"/>
      <c r="BF874" s="166"/>
      <c r="BG874" s="166"/>
      <c r="BH874" s="308"/>
      <c r="BI874" s="308"/>
      <c r="BJ874" s="141" t="s">
        <v>26</v>
      </c>
      <c r="BK874" s="141" t="s">
        <v>26</v>
      </c>
      <c r="BL874" s="141"/>
      <c r="BM874" s="141"/>
      <c r="BN874" s="139" t="s">
        <v>4075</v>
      </c>
      <c r="BQ874" s="141"/>
      <c r="BV874" s="141"/>
      <c r="BX874" s="141"/>
      <c r="BY874" s="141"/>
      <c r="BZ874" s="141"/>
      <c r="CA874" s="141"/>
      <c r="CB874" s="141"/>
      <c r="CC874" s="141"/>
      <c r="CD874" s="141"/>
      <c r="CE874" s="141"/>
      <c r="CF874" s="141"/>
      <c r="CG874" s="141"/>
    </row>
    <row r="875" spans="1:85" x14ac:dyDescent="0.35">
      <c r="A875" s="155" t="s">
        <v>10471</v>
      </c>
      <c r="B875" s="139" t="s">
        <v>4075</v>
      </c>
      <c r="C875" s="18">
        <v>42544</v>
      </c>
      <c r="D875" s="144">
        <v>0.80486111111111114</v>
      </c>
      <c r="E875" s="141" t="s">
        <v>13262</v>
      </c>
      <c r="F875" s="141">
        <v>2</v>
      </c>
      <c r="G875" s="141" t="s">
        <v>2004</v>
      </c>
      <c r="H875" s="141">
        <v>2016</v>
      </c>
      <c r="I875" s="18">
        <v>42544</v>
      </c>
      <c r="J875" s="144"/>
      <c r="K875" s="378"/>
      <c r="L875" s="139" t="s">
        <v>4075</v>
      </c>
      <c r="M875" s="141"/>
      <c r="N875" s="248"/>
      <c r="O875" s="141" t="s">
        <v>26</v>
      </c>
      <c r="P875" s="141"/>
      <c r="Q875" s="141" t="s">
        <v>10472</v>
      </c>
      <c r="R875" s="141" t="s">
        <v>10473</v>
      </c>
      <c r="S875" s="141"/>
      <c r="T875" s="141"/>
      <c r="U875" s="141"/>
      <c r="V875" s="141"/>
      <c r="W875" s="139" t="s">
        <v>4075</v>
      </c>
      <c r="X875" s="141" t="s">
        <v>25</v>
      </c>
      <c r="Y875" s="141" t="s">
        <v>27</v>
      </c>
      <c r="Z875" s="141" t="s">
        <v>4</v>
      </c>
      <c r="AA875" s="141" t="s">
        <v>34</v>
      </c>
      <c r="AB875" s="141"/>
      <c r="AC875" s="139" t="s">
        <v>18049</v>
      </c>
      <c r="AD875" s="380"/>
      <c r="AE875" s="139" t="s">
        <v>107</v>
      </c>
      <c r="AF875" s="139" t="s">
        <v>13076</v>
      </c>
      <c r="AG875" s="139" t="s">
        <v>4130</v>
      </c>
      <c r="AH875" s="139" t="s">
        <v>1378</v>
      </c>
      <c r="AI875" s="139" t="s">
        <v>1518</v>
      </c>
      <c r="AJ875" s="139"/>
      <c r="AK875" s="139" t="s">
        <v>1518</v>
      </c>
      <c r="AL875" s="139" t="s">
        <v>7</v>
      </c>
      <c r="AM875" s="141" t="s">
        <v>1527</v>
      </c>
      <c r="AN875" s="141" t="s">
        <v>8</v>
      </c>
      <c r="AO875" s="139" t="s">
        <v>1477</v>
      </c>
      <c r="AP875" s="139" t="s">
        <v>7</v>
      </c>
      <c r="AQ875" s="139"/>
      <c r="AR875" s="381"/>
      <c r="AS875" s="139" t="s">
        <v>4075</v>
      </c>
      <c r="AT875" s="141" t="s">
        <v>1404</v>
      </c>
      <c r="AU875" s="141"/>
      <c r="AV875" s="383"/>
      <c r="AW875" s="385"/>
      <c r="AX875" s="139"/>
      <c r="AY875" t="s">
        <v>18803</v>
      </c>
      <c r="BA875" s="381"/>
      <c r="BB875" s="139" t="s">
        <v>1444</v>
      </c>
      <c r="BC875" s="166"/>
      <c r="BD875" s="166"/>
      <c r="BE875" s="166"/>
      <c r="BF875" s="166"/>
      <c r="BG875" s="166"/>
      <c r="BH875" s="308"/>
      <c r="BI875" s="308"/>
      <c r="BJ875" s="141" t="s">
        <v>26</v>
      </c>
      <c r="BK875" s="141" t="s">
        <v>26</v>
      </c>
      <c r="BL875" s="141"/>
      <c r="BM875" s="141"/>
      <c r="BN875" s="139" t="s">
        <v>4075</v>
      </c>
      <c r="BQ875" s="141"/>
      <c r="BV875" s="141"/>
      <c r="BX875" s="141"/>
      <c r="BY875" s="141"/>
      <c r="BZ875" s="141"/>
      <c r="CA875" s="141"/>
      <c r="CB875" s="141"/>
      <c r="CC875" s="141"/>
      <c r="CD875" s="141"/>
      <c r="CE875" s="141"/>
      <c r="CF875" s="141"/>
      <c r="CG875" s="141"/>
    </row>
    <row r="876" spans="1:85" x14ac:dyDescent="0.35">
      <c r="A876" s="155" t="s">
        <v>10474</v>
      </c>
      <c r="B876" s="139" t="s">
        <v>4075</v>
      </c>
      <c r="C876" s="18">
        <v>42544</v>
      </c>
      <c r="D876" s="144">
        <v>0.4236111111111111</v>
      </c>
      <c r="E876" s="141" t="s">
        <v>13262</v>
      </c>
      <c r="F876" s="141">
        <v>2</v>
      </c>
      <c r="G876" s="141" t="s">
        <v>2004</v>
      </c>
      <c r="H876" s="141">
        <v>2016</v>
      </c>
      <c r="I876" s="18">
        <v>42544</v>
      </c>
      <c r="J876" s="144"/>
      <c r="K876" s="378"/>
      <c r="L876" s="139" t="s">
        <v>4075</v>
      </c>
      <c r="M876" s="141"/>
      <c r="N876" s="248"/>
      <c r="O876" s="141" t="s">
        <v>26</v>
      </c>
      <c r="P876" s="141"/>
      <c r="Q876" s="141" t="s">
        <v>10475</v>
      </c>
      <c r="R876" s="141"/>
      <c r="S876" s="141"/>
      <c r="T876" s="141"/>
      <c r="U876" s="141"/>
      <c r="V876" s="141"/>
      <c r="W876" s="139" t="s">
        <v>4075</v>
      </c>
      <c r="X876" s="141" t="s">
        <v>25</v>
      </c>
      <c r="Y876" s="141" t="s">
        <v>27</v>
      </c>
      <c r="Z876" s="141" t="s">
        <v>4</v>
      </c>
      <c r="AA876" s="141" t="s">
        <v>34</v>
      </c>
      <c r="AB876" s="141"/>
      <c r="AC876" s="139" t="s">
        <v>18047</v>
      </c>
      <c r="AD876" s="380"/>
      <c r="AE876" s="139" t="s">
        <v>4</v>
      </c>
      <c r="AF876" s="139" t="s">
        <v>13073</v>
      </c>
      <c r="AG876" s="139" t="s">
        <v>4</v>
      </c>
      <c r="AH876" s="139" t="s">
        <v>1378</v>
      </c>
      <c r="AI876" s="139" t="s">
        <v>15678</v>
      </c>
      <c r="AJ876" s="139"/>
      <c r="AK876" s="139" t="s">
        <v>15678</v>
      </c>
      <c r="AL876" s="139" t="s">
        <v>7</v>
      </c>
      <c r="AM876" s="141" t="s">
        <v>1542</v>
      </c>
      <c r="AN876" s="141" t="s">
        <v>8</v>
      </c>
      <c r="AO876" s="139" t="s">
        <v>1477</v>
      </c>
      <c r="AP876" s="139" t="s">
        <v>7</v>
      </c>
      <c r="AQ876" s="139"/>
      <c r="AR876" s="381"/>
      <c r="AS876" s="139" t="s">
        <v>4075</v>
      </c>
      <c r="AT876" s="141" t="s">
        <v>1404</v>
      </c>
      <c r="AU876" s="141"/>
      <c r="AV876" s="383"/>
      <c r="AW876" s="385"/>
      <c r="AX876" s="139"/>
      <c r="AY876" t="s">
        <v>18804</v>
      </c>
      <c r="BA876" s="381"/>
      <c r="BB876" s="139" t="s">
        <v>17</v>
      </c>
      <c r="BC876" s="166"/>
      <c r="BD876" s="166"/>
      <c r="BE876" s="166"/>
      <c r="BF876" s="166"/>
      <c r="BG876" s="166"/>
      <c r="BH876" s="308"/>
      <c r="BI876" s="308"/>
      <c r="BJ876" s="141" t="s">
        <v>26</v>
      </c>
      <c r="BK876" s="141" t="s">
        <v>26</v>
      </c>
      <c r="BL876" s="141"/>
      <c r="BM876" s="141"/>
      <c r="BN876" s="139" t="s">
        <v>4075</v>
      </c>
      <c r="BQ876" s="141"/>
      <c r="BV876" s="141"/>
      <c r="BX876" s="141"/>
      <c r="BY876" s="141"/>
      <c r="BZ876" s="141"/>
      <c r="CA876" s="141"/>
      <c r="CB876" s="141"/>
      <c r="CC876" s="141"/>
      <c r="CD876" s="141"/>
      <c r="CE876" s="141"/>
      <c r="CF876" s="141"/>
      <c r="CG876" s="141"/>
    </row>
    <row r="877" spans="1:85" x14ac:dyDescent="0.35">
      <c r="A877" s="155" t="s">
        <v>10464</v>
      </c>
      <c r="B877" s="139" t="s">
        <v>4075</v>
      </c>
      <c r="C877" s="18">
        <v>42545</v>
      </c>
      <c r="D877" s="144">
        <v>0.60972222222222228</v>
      </c>
      <c r="E877" s="141" t="s">
        <v>13262</v>
      </c>
      <c r="F877" s="141">
        <v>2</v>
      </c>
      <c r="G877" s="141" t="s">
        <v>2004</v>
      </c>
      <c r="H877" s="141">
        <v>2016</v>
      </c>
      <c r="I877" s="18">
        <v>42545</v>
      </c>
      <c r="J877" s="144"/>
      <c r="K877" s="378"/>
      <c r="L877" s="139" t="s">
        <v>4075</v>
      </c>
      <c r="M877" s="141"/>
      <c r="N877" s="248"/>
      <c r="O877" s="141" t="s">
        <v>26</v>
      </c>
      <c r="P877" s="141"/>
      <c r="Q877" s="141"/>
      <c r="R877" s="141"/>
      <c r="S877" s="141"/>
      <c r="T877" s="141"/>
      <c r="U877" s="141"/>
      <c r="V877" s="141"/>
      <c r="W877" s="139" t="s">
        <v>4075</v>
      </c>
      <c r="X877" s="141" t="s">
        <v>25</v>
      </c>
      <c r="Y877" s="141" t="s">
        <v>27</v>
      </c>
      <c r="Z877" s="141" t="s">
        <v>4</v>
      </c>
      <c r="AA877" s="141" t="s">
        <v>34</v>
      </c>
      <c r="AB877" s="141"/>
      <c r="AC877" s="139" t="s">
        <v>18047</v>
      </c>
      <c r="AD877" s="380"/>
      <c r="AE877" s="139" t="s">
        <v>102</v>
      </c>
      <c r="AF877" s="139" t="s">
        <v>13071</v>
      </c>
      <c r="AG877" s="139" t="s">
        <v>102</v>
      </c>
      <c r="AH877" s="139" t="s">
        <v>1378</v>
      </c>
      <c r="AI877" s="139"/>
      <c r="AJ877" s="139"/>
      <c r="AK877" s="139"/>
      <c r="AL877" s="139"/>
      <c r="AM877" s="141" t="s">
        <v>1527</v>
      </c>
      <c r="AN877" s="141" t="s">
        <v>8</v>
      </c>
      <c r="AO877" s="139" t="s">
        <v>1477</v>
      </c>
      <c r="AP877" s="139" t="s">
        <v>6</v>
      </c>
      <c r="AQ877" s="139"/>
      <c r="AR877" s="381"/>
      <c r="AS877" s="139" t="s">
        <v>4075</v>
      </c>
      <c r="AT877" s="141" t="s">
        <v>43</v>
      </c>
      <c r="AU877" s="141">
        <v>246</v>
      </c>
      <c r="AV877" s="383"/>
      <c r="AW877" s="385"/>
      <c r="AX877" s="139"/>
      <c r="AY877" t="s">
        <v>18664</v>
      </c>
      <c r="BA877" s="381"/>
      <c r="BB877" s="139" t="s">
        <v>1450</v>
      </c>
      <c r="BC877" s="166"/>
      <c r="BD877" s="166"/>
      <c r="BE877" s="166"/>
      <c r="BF877" s="166"/>
      <c r="BG877" s="166"/>
      <c r="BH877" s="308"/>
      <c r="BI877" s="308"/>
      <c r="BJ877" s="141" t="s">
        <v>26</v>
      </c>
      <c r="BK877" s="141" t="s">
        <v>26</v>
      </c>
      <c r="BL877" s="141"/>
      <c r="BM877" s="141"/>
      <c r="BN877" s="139" t="s">
        <v>4075</v>
      </c>
      <c r="BQ877" s="141"/>
      <c r="BV877" s="141"/>
      <c r="BX877" s="141"/>
      <c r="BY877" s="141"/>
      <c r="BZ877" s="141"/>
      <c r="CA877" s="141"/>
      <c r="CB877" s="141"/>
      <c r="CC877" s="141"/>
      <c r="CD877" s="141"/>
      <c r="CE877" s="141"/>
      <c r="CF877" s="141"/>
      <c r="CG877" s="141"/>
    </row>
    <row r="878" spans="1:85" x14ac:dyDescent="0.35">
      <c r="A878" s="155" t="s">
        <v>10465</v>
      </c>
      <c r="B878" s="139" t="s">
        <v>4075</v>
      </c>
      <c r="C878" s="18">
        <v>42545</v>
      </c>
      <c r="D878" s="144">
        <v>0.12986111111111112</v>
      </c>
      <c r="E878" s="141" t="s">
        <v>13262</v>
      </c>
      <c r="F878" s="141">
        <v>2</v>
      </c>
      <c r="G878" s="141" t="s">
        <v>2004</v>
      </c>
      <c r="H878" s="141">
        <v>2016</v>
      </c>
      <c r="I878" s="18">
        <v>42545</v>
      </c>
      <c r="J878" s="144">
        <v>0.12986111111111112</v>
      </c>
      <c r="K878" s="378"/>
      <c r="L878" s="139" t="s">
        <v>4075</v>
      </c>
      <c r="M878" s="141"/>
      <c r="N878" s="248"/>
      <c r="O878" s="141" t="s">
        <v>26</v>
      </c>
      <c r="P878" s="141"/>
      <c r="Q878" s="141" t="s">
        <v>10466</v>
      </c>
      <c r="R878" s="141" t="s">
        <v>10467</v>
      </c>
      <c r="S878" s="141"/>
      <c r="T878" s="141"/>
      <c r="U878" s="141">
        <v>111742289</v>
      </c>
      <c r="V878" s="141"/>
      <c r="W878" s="139" t="s">
        <v>4075</v>
      </c>
      <c r="X878" s="141" t="s">
        <v>25</v>
      </c>
      <c r="Y878" s="141" t="s">
        <v>27</v>
      </c>
      <c r="Z878" s="141" t="s">
        <v>4</v>
      </c>
      <c r="AA878" s="141" t="s">
        <v>34</v>
      </c>
      <c r="AB878" s="141"/>
      <c r="AC878" s="139" t="s">
        <v>18047</v>
      </c>
      <c r="AD878" s="380"/>
      <c r="AE878" s="139" t="s">
        <v>102</v>
      </c>
      <c r="AF878" s="139" t="s">
        <v>13068</v>
      </c>
      <c r="AG878" s="139" t="s">
        <v>102</v>
      </c>
      <c r="AH878" s="139" t="s">
        <v>1378</v>
      </c>
      <c r="AI878" s="139" t="s">
        <v>7</v>
      </c>
      <c r="AJ878" s="139" t="s">
        <v>7</v>
      </c>
      <c r="AK878" s="139"/>
      <c r="AL878" s="139"/>
      <c r="AM878" s="141"/>
      <c r="AN878" s="141" t="s">
        <v>8</v>
      </c>
      <c r="AO878" s="139" t="s">
        <v>1614</v>
      </c>
      <c r="AP878" s="139" t="s">
        <v>7</v>
      </c>
      <c r="AQ878" s="139"/>
      <c r="AR878" s="381"/>
      <c r="AS878" s="139" t="s">
        <v>4075</v>
      </c>
      <c r="AT878" s="141" t="s">
        <v>1404</v>
      </c>
      <c r="AU878" s="141"/>
      <c r="AV878" s="383"/>
      <c r="AW878" s="385"/>
      <c r="AX878" s="139"/>
      <c r="AY878" t="s">
        <v>18474</v>
      </c>
      <c r="AZ878">
        <v>21000</v>
      </c>
      <c r="BA878" s="381"/>
      <c r="BB878" s="139" t="s">
        <v>17</v>
      </c>
      <c r="BC878" s="166"/>
      <c r="BD878" s="166"/>
      <c r="BE878" s="166"/>
      <c r="BF878" s="166"/>
      <c r="BG878" s="166"/>
      <c r="BH878" s="308"/>
      <c r="BI878" s="308"/>
      <c r="BJ878" s="141" t="s">
        <v>26</v>
      </c>
      <c r="BK878" s="141" t="s">
        <v>26</v>
      </c>
      <c r="BL878" s="141"/>
      <c r="BM878" s="141"/>
      <c r="BN878" s="139" t="s">
        <v>4075</v>
      </c>
      <c r="BQ878" s="141" t="s">
        <v>15790</v>
      </c>
      <c r="BR878" s="135" t="s">
        <v>15680</v>
      </c>
      <c r="BT878" s="135" t="s">
        <v>15350</v>
      </c>
      <c r="BU878" s="135" t="s">
        <v>13282</v>
      </c>
      <c r="BV878" s="141" t="s">
        <v>1946</v>
      </c>
      <c r="BW878" s="135" t="s">
        <v>13259</v>
      </c>
      <c r="BX878" s="141" t="s">
        <v>15689</v>
      </c>
      <c r="BY878" s="141" t="s">
        <v>12</v>
      </c>
      <c r="BZ878" s="141" t="s">
        <v>26</v>
      </c>
      <c r="CA878" s="141" t="s">
        <v>1848</v>
      </c>
      <c r="CB878" s="141"/>
      <c r="CC878" s="141" t="s">
        <v>15690</v>
      </c>
      <c r="CD878" s="141" t="s">
        <v>34</v>
      </c>
      <c r="CE878" s="141" t="s">
        <v>15450</v>
      </c>
      <c r="CF878" s="141" t="s">
        <v>15451</v>
      </c>
      <c r="CG878" s="141" t="s">
        <v>1848</v>
      </c>
    </row>
    <row r="879" spans="1:85" x14ac:dyDescent="0.35">
      <c r="A879" s="155" t="s">
        <v>10461</v>
      </c>
      <c r="B879" s="139" t="s">
        <v>4075</v>
      </c>
      <c r="C879" s="18">
        <v>42546</v>
      </c>
      <c r="D879" s="144">
        <v>0.71319444444444446</v>
      </c>
      <c r="E879" s="141" t="s">
        <v>13262</v>
      </c>
      <c r="F879" s="141">
        <v>2</v>
      </c>
      <c r="G879" s="141" t="s">
        <v>2004</v>
      </c>
      <c r="H879" s="141">
        <v>2016</v>
      </c>
      <c r="I879" s="18">
        <v>42546</v>
      </c>
      <c r="J879" s="144">
        <v>0.71319444444444446</v>
      </c>
      <c r="K879" s="378"/>
      <c r="L879" s="139" t="s">
        <v>4075</v>
      </c>
      <c r="M879" s="141"/>
      <c r="N879" s="248"/>
      <c r="O879" s="141" t="s">
        <v>26</v>
      </c>
      <c r="P879" s="141"/>
      <c r="Q879" s="141" t="s">
        <v>10462</v>
      </c>
      <c r="R879" s="141" t="s">
        <v>10463</v>
      </c>
      <c r="S879" s="141"/>
      <c r="T879" s="141"/>
      <c r="U879" s="141">
        <v>111744580</v>
      </c>
      <c r="V879" s="141"/>
      <c r="W879" s="139" t="s">
        <v>4075</v>
      </c>
      <c r="X879" s="141" t="s">
        <v>25</v>
      </c>
      <c r="Y879" s="141" t="s">
        <v>27</v>
      </c>
      <c r="Z879" s="141" t="s">
        <v>4</v>
      </c>
      <c r="AA879" s="141" t="s">
        <v>34</v>
      </c>
      <c r="AB879" s="141"/>
      <c r="AC879" s="139" t="s">
        <v>18049</v>
      </c>
      <c r="AD879" s="380"/>
      <c r="AE879" s="139" t="s">
        <v>103</v>
      </c>
      <c r="AF879" s="139" t="s">
        <v>13075</v>
      </c>
      <c r="AG879" s="139" t="s">
        <v>103</v>
      </c>
      <c r="AH879" s="139" t="s">
        <v>1378</v>
      </c>
      <c r="AI879" s="139" t="s">
        <v>7340</v>
      </c>
      <c r="AJ879" s="139"/>
      <c r="AK879" s="139" t="s">
        <v>7340</v>
      </c>
      <c r="AL879" s="139" t="s">
        <v>1408</v>
      </c>
      <c r="AM879" s="141"/>
      <c r="AN879" s="141" t="s">
        <v>8</v>
      </c>
      <c r="AO879" s="139" t="s">
        <v>1614</v>
      </c>
      <c r="AP879" s="139" t="s">
        <v>7</v>
      </c>
      <c r="AQ879" s="139"/>
      <c r="AR879" s="381"/>
      <c r="AS879" s="139" t="s">
        <v>4075</v>
      </c>
      <c r="AT879" s="141" t="s">
        <v>1404</v>
      </c>
      <c r="AU879" s="141">
        <v>280</v>
      </c>
      <c r="AV879" s="383"/>
      <c r="AW879" s="385"/>
      <c r="AX879" s="139"/>
      <c r="AY879" t="s">
        <v>18291</v>
      </c>
      <c r="AZ879">
        <v>12000</v>
      </c>
      <c r="BA879" s="381"/>
      <c r="BB879" s="139" t="s">
        <v>1483</v>
      </c>
      <c r="BC879" s="166"/>
      <c r="BD879" s="166"/>
      <c r="BE879" s="166"/>
      <c r="BF879" s="166"/>
      <c r="BG879" s="166"/>
      <c r="BH879" s="308"/>
      <c r="BI879" s="308"/>
      <c r="BJ879" s="141" t="s">
        <v>26</v>
      </c>
      <c r="BK879" s="141" t="s">
        <v>26</v>
      </c>
      <c r="BL879" s="141"/>
      <c r="BM879" s="141"/>
      <c r="BN879" s="139" t="s">
        <v>4075</v>
      </c>
      <c r="BQ879" s="141"/>
      <c r="BV879" s="141"/>
      <c r="BX879" s="141"/>
      <c r="BY879" s="141"/>
      <c r="BZ879" s="141"/>
      <c r="CA879" s="141"/>
      <c r="CB879" s="141"/>
      <c r="CC879" s="141"/>
      <c r="CD879" s="141"/>
      <c r="CE879" s="141"/>
      <c r="CF879" s="141"/>
      <c r="CG879" s="141"/>
    </row>
    <row r="880" spans="1:85" x14ac:dyDescent="0.35">
      <c r="A880" s="155" t="s">
        <v>10454</v>
      </c>
      <c r="B880" s="139" t="s">
        <v>4075</v>
      </c>
      <c r="C880" s="18">
        <v>42547</v>
      </c>
      <c r="D880" s="144">
        <v>0.70138888888888884</v>
      </c>
      <c r="E880" s="141" t="s">
        <v>13263</v>
      </c>
      <c r="F880" s="141">
        <v>2</v>
      </c>
      <c r="G880" s="141" t="s">
        <v>2004</v>
      </c>
      <c r="H880" s="141">
        <v>2016</v>
      </c>
      <c r="I880" s="18"/>
      <c r="J880" s="144"/>
      <c r="K880" s="378"/>
      <c r="L880" s="139" t="s">
        <v>4075</v>
      </c>
      <c r="M880" s="141"/>
      <c r="N880" s="248"/>
      <c r="O880" s="141" t="s">
        <v>26</v>
      </c>
      <c r="P880" s="141"/>
      <c r="Q880" s="141" t="s">
        <v>10455</v>
      </c>
      <c r="R880" s="141"/>
      <c r="S880" s="141"/>
      <c r="T880" s="141"/>
      <c r="U880" s="141"/>
      <c r="V880" s="141"/>
      <c r="W880" s="139" t="s">
        <v>4075</v>
      </c>
      <c r="X880" s="141" t="s">
        <v>25</v>
      </c>
      <c r="Y880" s="141" t="s">
        <v>27</v>
      </c>
      <c r="Z880" s="141" t="s">
        <v>4</v>
      </c>
      <c r="AA880" s="141" t="s">
        <v>34</v>
      </c>
      <c r="AB880" s="141"/>
      <c r="AC880" s="139" t="s">
        <v>18050</v>
      </c>
      <c r="AD880" s="380"/>
      <c r="AE880" s="139" t="s">
        <v>103</v>
      </c>
      <c r="AF880" s="139" t="s">
        <v>13079</v>
      </c>
      <c r="AG880" s="139" t="s">
        <v>103</v>
      </c>
      <c r="AH880" s="139" t="s">
        <v>1378</v>
      </c>
      <c r="AI880" s="139" t="s">
        <v>41</v>
      </c>
      <c r="AJ880" s="139"/>
      <c r="AK880" s="139" t="s">
        <v>41</v>
      </c>
      <c r="AL880" s="139"/>
      <c r="AM880" s="141" t="s">
        <v>12</v>
      </c>
      <c r="AN880" s="141" t="s">
        <v>8</v>
      </c>
      <c r="AO880" s="139" t="s">
        <v>1477</v>
      </c>
      <c r="AP880" s="139" t="s">
        <v>7</v>
      </c>
      <c r="AQ880" s="139"/>
      <c r="AR880" s="381"/>
      <c r="AS880" s="139" t="s">
        <v>4075</v>
      </c>
      <c r="AT880" s="141" t="s">
        <v>1404</v>
      </c>
      <c r="AU880" s="141"/>
      <c r="AV880" s="383"/>
      <c r="AW880" s="385"/>
      <c r="AX880" s="139"/>
      <c r="AY880" t="s">
        <v>18805</v>
      </c>
      <c r="BA880" s="381"/>
      <c r="BB880" s="139" t="s">
        <v>1450</v>
      </c>
      <c r="BC880" s="166"/>
      <c r="BD880" s="166"/>
      <c r="BE880" s="166"/>
      <c r="BF880" s="166"/>
      <c r="BG880" s="166"/>
      <c r="BH880" s="308"/>
      <c r="BI880" s="308"/>
      <c r="BJ880" s="141" t="s">
        <v>26</v>
      </c>
      <c r="BK880" s="141" t="s">
        <v>26</v>
      </c>
      <c r="BL880" s="141"/>
      <c r="BM880" s="141"/>
      <c r="BN880" s="139" t="s">
        <v>4075</v>
      </c>
      <c r="BQ880" s="141"/>
      <c r="BV880" s="141"/>
      <c r="BX880" s="141"/>
      <c r="BY880" s="141"/>
      <c r="BZ880" s="141"/>
      <c r="CA880" s="141"/>
      <c r="CB880" s="141"/>
      <c r="CC880" s="141"/>
      <c r="CD880" s="141"/>
      <c r="CE880" s="141"/>
      <c r="CF880" s="141"/>
      <c r="CG880" s="141"/>
    </row>
    <row r="881" spans="1:85" x14ac:dyDescent="0.35">
      <c r="A881" s="155" t="s">
        <v>10451</v>
      </c>
      <c r="B881" s="139" t="s">
        <v>4075</v>
      </c>
      <c r="C881" s="18">
        <v>42547</v>
      </c>
      <c r="D881" s="144">
        <v>0.74930555555555556</v>
      </c>
      <c r="E881" s="141" t="s">
        <v>13263</v>
      </c>
      <c r="F881" s="141">
        <v>2</v>
      </c>
      <c r="G881" s="141" t="s">
        <v>2004</v>
      </c>
      <c r="H881" s="141">
        <v>2016</v>
      </c>
      <c r="I881" s="18">
        <v>42547</v>
      </c>
      <c r="J881" s="144">
        <v>0.74930555555555556</v>
      </c>
      <c r="K881" s="378"/>
      <c r="L881" s="139" t="s">
        <v>4075</v>
      </c>
      <c r="M881" s="141"/>
      <c r="N881" s="248"/>
      <c r="O881" s="141" t="s">
        <v>26</v>
      </c>
      <c r="P881" s="141"/>
      <c r="Q881" s="141" t="s">
        <v>10452</v>
      </c>
      <c r="R881" s="141" t="s">
        <v>10453</v>
      </c>
      <c r="S881" s="141"/>
      <c r="T881" s="141"/>
      <c r="U881" s="141"/>
      <c r="V881" s="141"/>
      <c r="W881" s="139" t="s">
        <v>4075</v>
      </c>
      <c r="X881" s="141" t="s">
        <v>25</v>
      </c>
      <c r="Y881" s="141" t="s">
        <v>27</v>
      </c>
      <c r="Z881" s="141" t="s">
        <v>4</v>
      </c>
      <c r="AA881" s="141" t="s">
        <v>34</v>
      </c>
      <c r="AB881" s="141"/>
      <c r="AC881" s="139" t="s">
        <v>18047</v>
      </c>
      <c r="AD881" s="380"/>
      <c r="AE881" s="139" t="s">
        <v>107</v>
      </c>
      <c r="AF881" s="139" t="s">
        <v>13076</v>
      </c>
      <c r="AG881" s="139" t="s">
        <v>4130</v>
      </c>
      <c r="AH881" s="139" t="s">
        <v>1378</v>
      </c>
      <c r="AI881" s="139" t="s">
        <v>1518</v>
      </c>
      <c r="AJ881" s="139"/>
      <c r="AK881" s="139" t="s">
        <v>1518</v>
      </c>
      <c r="AL881" s="139" t="s">
        <v>7</v>
      </c>
      <c r="AM881" s="141"/>
      <c r="AN881" s="141" t="s">
        <v>8</v>
      </c>
      <c r="AO881" s="139" t="s">
        <v>1614</v>
      </c>
      <c r="AP881" s="139" t="s">
        <v>7</v>
      </c>
      <c r="AQ881" s="139"/>
      <c r="AR881" s="381"/>
      <c r="AS881" s="139" t="s">
        <v>4075</v>
      </c>
      <c r="AT881" s="141" t="s">
        <v>1404</v>
      </c>
      <c r="AU881" s="141"/>
      <c r="AV881" s="383"/>
      <c r="AW881" s="385"/>
      <c r="AX881" s="139"/>
      <c r="AY881" t="s">
        <v>7048</v>
      </c>
      <c r="AZ881">
        <v>12000</v>
      </c>
      <c r="BA881" s="381"/>
      <c r="BB881" s="139" t="s">
        <v>1444</v>
      </c>
      <c r="BC881" s="166"/>
      <c r="BD881" s="166"/>
      <c r="BE881" s="166"/>
      <c r="BF881" s="166"/>
      <c r="BG881" s="166"/>
      <c r="BH881" s="308"/>
      <c r="BI881" s="308"/>
      <c r="BJ881" s="141" t="s">
        <v>26</v>
      </c>
      <c r="BK881" s="141" t="s">
        <v>26</v>
      </c>
      <c r="BL881" s="141"/>
      <c r="BM881" s="141"/>
      <c r="BN881" s="139" t="s">
        <v>4075</v>
      </c>
      <c r="BQ881" s="141"/>
      <c r="BV881" s="141"/>
      <c r="BX881" s="141"/>
      <c r="BY881" s="141"/>
      <c r="BZ881" s="141"/>
      <c r="CA881" s="141"/>
      <c r="CB881" s="141"/>
      <c r="CC881" s="141"/>
      <c r="CD881" s="141"/>
      <c r="CE881" s="141"/>
      <c r="CF881" s="141"/>
      <c r="CG881" s="141"/>
    </row>
    <row r="882" spans="1:85" x14ac:dyDescent="0.35">
      <c r="A882" s="155" t="s">
        <v>10458</v>
      </c>
      <c r="B882" s="139" t="s">
        <v>4075</v>
      </c>
      <c r="C882" s="18">
        <v>42547</v>
      </c>
      <c r="D882" s="144">
        <v>0.46250000000000002</v>
      </c>
      <c r="E882" s="141" t="s">
        <v>13263</v>
      </c>
      <c r="F882" s="141">
        <v>2</v>
      </c>
      <c r="G882" s="141" t="s">
        <v>2004</v>
      </c>
      <c r="H882" s="141">
        <v>2016</v>
      </c>
      <c r="I882" s="18">
        <v>42547</v>
      </c>
      <c r="J882" s="144">
        <v>0.46250000000000002</v>
      </c>
      <c r="K882" s="378"/>
      <c r="L882" s="139" t="s">
        <v>4075</v>
      </c>
      <c r="M882" s="141"/>
      <c r="N882" s="248"/>
      <c r="O882" s="141" t="s">
        <v>26</v>
      </c>
      <c r="P882" s="141"/>
      <c r="Q882" s="141" t="s">
        <v>10459</v>
      </c>
      <c r="R882" s="141" t="s">
        <v>10460</v>
      </c>
      <c r="S882" s="141"/>
      <c r="T882" s="141"/>
      <c r="U882" s="141">
        <v>111744930</v>
      </c>
      <c r="V882" s="141"/>
      <c r="W882" s="139" t="s">
        <v>4075</v>
      </c>
      <c r="X882" s="141" t="s">
        <v>25</v>
      </c>
      <c r="Y882" s="141" t="s">
        <v>27</v>
      </c>
      <c r="Z882" s="141" t="s">
        <v>4</v>
      </c>
      <c r="AA882" s="141" t="s">
        <v>34</v>
      </c>
      <c r="AB882" s="141"/>
      <c r="AC882" s="139" t="s">
        <v>18050</v>
      </c>
      <c r="AD882" s="380"/>
      <c r="AE882" s="139" t="s">
        <v>4</v>
      </c>
      <c r="AF882" s="139" t="s">
        <v>13073</v>
      </c>
      <c r="AG882" s="139" t="s">
        <v>4</v>
      </c>
      <c r="AH882" s="139" t="s">
        <v>1378</v>
      </c>
      <c r="AI882" s="139" t="s">
        <v>15678</v>
      </c>
      <c r="AJ882" s="139"/>
      <c r="AK882" s="139" t="s">
        <v>15678</v>
      </c>
      <c r="AL882" s="139" t="s">
        <v>7</v>
      </c>
      <c r="AM882" s="141" t="s">
        <v>1543</v>
      </c>
      <c r="AN882" s="141" t="s">
        <v>8</v>
      </c>
      <c r="AO882" s="139" t="s">
        <v>1614</v>
      </c>
      <c r="AP882" s="139" t="s">
        <v>7</v>
      </c>
      <c r="AQ882" s="139"/>
      <c r="AR882" s="381"/>
      <c r="AS882" s="139" t="s">
        <v>4075</v>
      </c>
      <c r="AT882" s="141" t="s">
        <v>43</v>
      </c>
      <c r="AU882" s="141">
        <v>247</v>
      </c>
      <c r="AV882" s="383"/>
      <c r="AW882" s="385"/>
      <c r="AX882" s="139"/>
      <c r="AY882" t="s">
        <v>18806</v>
      </c>
      <c r="AZ882">
        <v>12000</v>
      </c>
      <c r="BA882" s="381"/>
      <c r="BB882" s="139" t="s">
        <v>1452</v>
      </c>
      <c r="BC882" s="166"/>
      <c r="BD882" s="166"/>
      <c r="BE882" s="166"/>
      <c r="BF882" s="166"/>
      <c r="BG882" s="166"/>
      <c r="BH882" s="308"/>
      <c r="BI882" s="308"/>
      <c r="BJ882" s="141" t="s">
        <v>26</v>
      </c>
      <c r="BK882" s="141" t="s">
        <v>26</v>
      </c>
      <c r="BL882" s="141"/>
      <c r="BM882" s="141"/>
      <c r="BN882" s="139" t="s">
        <v>4075</v>
      </c>
      <c r="BQ882" s="141" t="s">
        <v>15791</v>
      </c>
      <c r="BR882" s="135" t="s">
        <v>15680</v>
      </c>
      <c r="BT882" s="135" t="s">
        <v>15364</v>
      </c>
      <c r="BU882" s="135" t="s">
        <v>13280</v>
      </c>
      <c r="BV882" s="141" t="s">
        <v>13266</v>
      </c>
      <c r="BW882" s="135" t="s">
        <v>13266</v>
      </c>
      <c r="BX882" s="141" t="s">
        <v>15689</v>
      </c>
      <c r="BY882" s="141" t="s">
        <v>15689</v>
      </c>
      <c r="BZ882" s="141" t="s">
        <v>26</v>
      </c>
      <c r="CA882" s="141" t="s">
        <v>1848</v>
      </c>
      <c r="CB882" s="141"/>
      <c r="CC882" s="141" t="s">
        <v>15690</v>
      </c>
      <c r="CD882" s="141" t="s">
        <v>15683</v>
      </c>
      <c r="CE882" s="141" t="s">
        <v>15450</v>
      </c>
      <c r="CF882" s="141" t="s">
        <v>15451</v>
      </c>
      <c r="CG882" s="141" t="s">
        <v>4004</v>
      </c>
    </row>
    <row r="883" spans="1:85" x14ac:dyDescent="0.35">
      <c r="A883" s="155" t="s">
        <v>10456</v>
      </c>
      <c r="B883" s="139" t="s">
        <v>4075</v>
      </c>
      <c r="C883" s="18">
        <v>42547</v>
      </c>
      <c r="D883" s="144">
        <v>0.69305555555555554</v>
      </c>
      <c r="E883" s="141" t="s">
        <v>13263</v>
      </c>
      <c r="F883" s="141">
        <v>2</v>
      </c>
      <c r="G883" s="141" t="s">
        <v>2004</v>
      </c>
      <c r="H883" s="141">
        <v>2016</v>
      </c>
      <c r="I883" s="18">
        <v>42547</v>
      </c>
      <c r="J883" s="144"/>
      <c r="K883" s="378"/>
      <c r="L883" s="139" t="s">
        <v>4075</v>
      </c>
      <c r="M883" s="141"/>
      <c r="N883" s="248"/>
      <c r="O883" s="141" t="s">
        <v>26</v>
      </c>
      <c r="P883" s="141"/>
      <c r="Q883" s="141" t="s">
        <v>10457</v>
      </c>
      <c r="R883" s="141"/>
      <c r="S883" s="141"/>
      <c r="T883" s="141"/>
      <c r="U883" s="141"/>
      <c r="V883" s="141"/>
      <c r="W883" s="139" t="s">
        <v>4075</v>
      </c>
      <c r="X883" s="141" t="s">
        <v>25</v>
      </c>
      <c r="Y883" s="141" t="s">
        <v>27</v>
      </c>
      <c r="Z883" s="141" t="s">
        <v>4</v>
      </c>
      <c r="AA883" s="141" t="s">
        <v>34</v>
      </c>
      <c r="AB883" s="141"/>
      <c r="AC883" s="139" t="s">
        <v>18047</v>
      </c>
      <c r="AD883" s="380"/>
      <c r="AE883" s="139" t="s">
        <v>102</v>
      </c>
      <c r="AF883" s="139" t="s">
        <v>13071</v>
      </c>
      <c r="AG883" s="139" t="s">
        <v>102</v>
      </c>
      <c r="AH883" s="139" t="s">
        <v>1378</v>
      </c>
      <c r="AI883" s="139" t="s">
        <v>1522</v>
      </c>
      <c r="AJ883" s="139"/>
      <c r="AK883" s="139" t="s">
        <v>1522</v>
      </c>
      <c r="AL883" s="139"/>
      <c r="AM883" s="141" t="s">
        <v>1527</v>
      </c>
      <c r="AN883" s="141" t="s">
        <v>8</v>
      </c>
      <c r="AO883" s="139" t="s">
        <v>1477</v>
      </c>
      <c r="AP883" s="139" t="s">
        <v>7</v>
      </c>
      <c r="AQ883" s="139"/>
      <c r="AR883" s="381"/>
      <c r="AS883" s="139" t="s">
        <v>4075</v>
      </c>
      <c r="AT883" s="141" t="s">
        <v>43</v>
      </c>
      <c r="AU883" s="141">
        <v>280</v>
      </c>
      <c r="AV883" s="383"/>
      <c r="AW883" s="385"/>
      <c r="AX883" s="139"/>
      <c r="AY883" t="s">
        <v>18807</v>
      </c>
      <c r="BA883" s="381"/>
      <c r="BB883" s="139" t="s">
        <v>17</v>
      </c>
      <c r="BC883" s="166"/>
      <c r="BD883" s="166"/>
      <c r="BE883" s="166"/>
      <c r="BF883" s="166"/>
      <c r="BG883" s="166"/>
      <c r="BH883" s="308"/>
      <c r="BI883" s="308"/>
      <c r="BJ883" s="141" t="s">
        <v>26</v>
      </c>
      <c r="BK883" s="141" t="s">
        <v>26</v>
      </c>
      <c r="BL883" s="141"/>
      <c r="BM883" s="141"/>
      <c r="BN883" s="139" t="s">
        <v>4075</v>
      </c>
      <c r="BQ883" s="141"/>
      <c r="BV883" s="141"/>
      <c r="BX883" s="141"/>
      <c r="BY883" s="141"/>
      <c r="BZ883" s="141"/>
      <c r="CA883" s="141"/>
      <c r="CB883" s="141"/>
      <c r="CC883" s="141"/>
      <c r="CD883" s="141"/>
      <c r="CE883" s="141"/>
      <c r="CF883" s="141"/>
      <c r="CG883" s="141"/>
    </row>
    <row r="884" spans="1:85" x14ac:dyDescent="0.35">
      <c r="A884" s="155" t="s">
        <v>10448</v>
      </c>
      <c r="B884" s="139" t="s">
        <v>4075</v>
      </c>
      <c r="C884" s="18">
        <v>42548</v>
      </c>
      <c r="D884" s="144">
        <v>0.46666666666666667</v>
      </c>
      <c r="E884" s="141" t="s">
        <v>13263</v>
      </c>
      <c r="F884" s="141">
        <v>2</v>
      </c>
      <c r="G884" s="141" t="s">
        <v>2004</v>
      </c>
      <c r="H884" s="141">
        <v>2016</v>
      </c>
      <c r="I884" s="18">
        <v>42548</v>
      </c>
      <c r="J884" s="144">
        <v>0.46666666666666667</v>
      </c>
      <c r="K884" s="378"/>
      <c r="L884" s="139" t="s">
        <v>4075</v>
      </c>
      <c r="M884" s="141"/>
      <c r="N884" s="248"/>
      <c r="O884" s="141" t="s">
        <v>26</v>
      </c>
      <c r="P884" s="141"/>
      <c r="Q884" s="141" t="s">
        <v>10449</v>
      </c>
      <c r="R884" s="141" t="s">
        <v>10450</v>
      </c>
      <c r="S884" s="141"/>
      <c r="T884" s="141"/>
      <c r="U884" s="141"/>
      <c r="V884" s="141"/>
      <c r="W884" s="139" t="s">
        <v>4075</v>
      </c>
      <c r="X884" s="141" t="s">
        <v>25</v>
      </c>
      <c r="Y884" s="141" t="s">
        <v>27</v>
      </c>
      <c r="Z884" s="141" t="s">
        <v>4</v>
      </c>
      <c r="AA884" s="141" t="s">
        <v>34</v>
      </c>
      <c r="AB884" s="141"/>
      <c r="AC884" s="139" t="s">
        <v>18047</v>
      </c>
      <c r="AD884" s="380"/>
      <c r="AE884" s="139" t="s">
        <v>102</v>
      </c>
      <c r="AF884" s="139" t="s">
        <v>13088</v>
      </c>
      <c r="AG884" s="139" t="s">
        <v>102</v>
      </c>
      <c r="AH884" s="139" t="s">
        <v>1378</v>
      </c>
      <c r="AI884" s="139" t="s">
        <v>100</v>
      </c>
      <c r="AJ884" s="139" t="s">
        <v>100</v>
      </c>
      <c r="AK884" s="139"/>
      <c r="AL884" s="139"/>
      <c r="AM884" s="141" t="s">
        <v>12</v>
      </c>
      <c r="AN884" s="141" t="s">
        <v>8</v>
      </c>
      <c r="AO884" s="139" t="s">
        <v>1614</v>
      </c>
      <c r="AP884" s="139" t="s">
        <v>100</v>
      </c>
      <c r="AQ884" s="139"/>
      <c r="AR884" s="381"/>
      <c r="AS884" s="139" t="s">
        <v>4075</v>
      </c>
      <c r="AT884" s="141" t="s">
        <v>1404</v>
      </c>
      <c r="AU884" s="141"/>
      <c r="AV884" s="383"/>
      <c r="AW884" s="385"/>
      <c r="AX884" s="139"/>
      <c r="AY884" t="s">
        <v>18643</v>
      </c>
      <c r="AZ884">
        <v>12000</v>
      </c>
      <c r="BA884" s="381"/>
      <c r="BB884" s="139" t="s">
        <v>1444</v>
      </c>
      <c r="BC884" s="166"/>
      <c r="BD884" s="166"/>
      <c r="BE884" s="166"/>
      <c r="BF884" s="166"/>
      <c r="BG884" s="166"/>
      <c r="BH884" s="308"/>
      <c r="BI884" s="308"/>
      <c r="BJ884" s="141" t="s">
        <v>26</v>
      </c>
      <c r="BK884" s="141" t="s">
        <v>26</v>
      </c>
      <c r="BL884" s="141"/>
      <c r="BM884" s="141"/>
      <c r="BN884" s="139" t="s">
        <v>4075</v>
      </c>
      <c r="BQ884" s="141"/>
      <c r="BV884" s="141"/>
      <c r="BX884" s="141"/>
      <c r="BY884" s="141"/>
      <c r="BZ884" s="141"/>
      <c r="CA884" s="141"/>
      <c r="CB884" s="141"/>
      <c r="CC884" s="141"/>
      <c r="CD884" s="141"/>
      <c r="CE884" s="141"/>
      <c r="CF884" s="141"/>
      <c r="CG884" s="141"/>
    </row>
    <row r="885" spans="1:85" x14ac:dyDescent="0.35">
      <c r="A885" s="155" t="s">
        <v>10440</v>
      </c>
      <c r="B885" s="139" t="s">
        <v>4075</v>
      </c>
      <c r="C885" s="18">
        <v>42549</v>
      </c>
      <c r="D885" s="144">
        <v>0.56666666666666665</v>
      </c>
      <c r="E885" s="141" t="s">
        <v>13263</v>
      </c>
      <c r="F885" s="141">
        <v>2</v>
      </c>
      <c r="G885" s="141" t="s">
        <v>2004</v>
      </c>
      <c r="H885" s="141">
        <v>2016</v>
      </c>
      <c r="I885" s="18">
        <v>42549</v>
      </c>
      <c r="J885" s="144"/>
      <c r="K885" s="378"/>
      <c r="L885" s="139" t="s">
        <v>4075</v>
      </c>
      <c r="M885" s="141"/>
      <c r="N885" s="248"/>
      <c r="O885" s="141" t="s">
        <v>26</v>
      </c>
      <c r="P885" s="141"/>
      <c r="Q885" s="141" t="s">
        <v>10441</v>
      </c>
      <c r="R885" s="141"/>
      <c r="S885" s="141"/>
      <c r="T885" s="141"/>
      <c r="U885" s="141"/>
      <c r="V885" s="141"/>
      <c r="W885" s="139" t="s">
        <v>4075</v>
      </c>
      <c r="X885" s="141" t="s">
        <v>25</v>
      </c>
      <c r="Y885" s="141" t="s">
        <v>27</v>
      </c>
      <c r="Z885" s="141" t="s">
        <v>16</v>
      </c>
      <c r="AA885" s="141" t="s">
        <v>34</v>
      </c>
      <c r="AB885" s="141"/>
      <c r="AC885" s="139" t="s">
        <v>18051</v>
      </c>
      <c r="AD885" s="380"/>
      <c r="AE885" s="139" t="s">
        <v>102</v>
      </c>
      <c r="AF885" s="139" t="s">
        <v>13068</v>
      </c>
      <c r="AG885" s="139" t="s">
        <v>102</v>
      </c>
      <c r="AH885" s="139" t="s">
        <v>1378</v>
      </c>
      <c r="AI885" s="139" t="s">
        <v>7</v>
      </c>
      <c r="AJ885" s="139" t="s">
        <v>7</v>
      </c>
      <c r="AK885" s="139"/>
      <c r="AL885" s="139"/>
      <c r="AM885" s="141" t="s">
        <v>1527</v>
      </c>
      <c r="AN885" s="141" t="s">
        <v>8</v>
      </c>
      <c r="AO885" s="139" t="s">
        <v>1477</v>
      </c>
      <c r="AP885" s="139" t="s">
        <v>7</v>
      </c>
      <c r="AQ885" s="139"/>
      <c r="AR885" s="381"/>
      <c r="AS885" s="139" t="s">
        <v>4075</v>
      </c>
      <c r="AT885" s="141" t="s">
        <v>1404</v>
      </c>
      <c r="AU885" s="141"/>
      <c r="AV885" s="383"/>
      <c r="AW885" s="385"/>
      <c r="AX885" s="139"/>
      <c r="AY885" t="s">
        <v>18808</v>
      </c>
      <c r="BA885" s="381"/>
      <c r="BB885" s="139" t="s">
        <v>17</v>
      </c>
      <c r="BC885" s="166"/>
      <c r="BD885" s="166"/>
      <c r="BE885" s="166"/>
      <c r="BF885" s="166"/>
      <c r="BG885" s="166"/>
      <c r="BH885" s="308"/>
      <c r="BI885" s="308"/>
      <c r="BJ885" s="141" t="s">
        <v>26</v>
      </c>
      <c r="BK885" s="141" t="s">
        <v>26</v>
      </c>
      <c r="BL885" s="141"/>
      <c r="BM885" s="141"/>
      <c r="BN885" s="139" t="s">
        <v>4075</v>
      </c>
      <c r="BQ885" s="141"/>
      <c r="BV885" s="141"/>
      <c r="BX885" s="141"/>
      <c r="BY885" s="141"/>
      <c r="BZ885" s="141"/>
      <c r="CA885" s="141"/>
      <c r="CB885" s="141"/>
      <c r="CC885" s="141"/>
      <c r="CD885" s="141"/>
      <c r="CE885" s="141"/>
      <c r="CF885" s="141"/>
      <c r="CG885" s="141"/>
    </row>
    <row r="886" spans="1:85" x14ac:dyDescent="0.35">
      <c r="A886" s="155" t="s">
        <v>10442</v>
      </c>
      <c r="B886" s="139" t="s">
        <v>4075</v>
      </c>
      <c r="C886" s="18">
        <v>42549</v>
      </c>
      <c r="D886" s="144">
        <v>0.4861111111111111</v>
      </c>
      <c r="E886" s="141" t="s">
        <v>13263</v>
      </c>
      <c r="F886" s="141">
        <v>2</v>
      </c>
      <c r="G886" s="141" t="s">
        <v>2004</v>
      </c>
      <c r="H886" s="141">
        <v>2016</v>
      </c>
      <c r="I886" s="18">
        <v>42549</v>
      </c>
      <c r="J886" s="144"/>
      <c r="K886" s="378"/>
      <c r="L886" s="139" t="s">
        <v>4075</v>
      </c>
      <c r="M886" s="141"/>
      <c r="N886" s="248"/>
      <c r="O886" s="141" t="s">
        <v>26</v>
      </c>
      <c r="P886" s="141"/>
      <c r="Q886" s="141" t="s">
        <v>10443</v>
      </c>
      <c r="R886" s="141" t="s">
        <v>10444</v>
      </c>
      <c r="S886" s="141"/>
      <c r="T886" s="141"/>
      <c r="U886" s="141"/>
      <c r="V886" s="141"/>
      <c r="W886" s="139" t="s">
        <v>4075</v>
      </c>
      <c r="X886" s="141" t="s">
        <v>25</v>
      </c>
      <c r="Y886" s="141" t="s">
        <v>27</v>
      </c>
      <c r="Z886" s="141" t="s">
        <v>4</v>
      </c>
      <c r="AA886" s="141" t="s">
        <v>34</v>
      </c>
      <c r="AB886" s="141"/>
      <c r="AC886" s="139" t="s">
        <v>18047</v>
      </c>
      <c r="AD886" s="380"/>
      <c r="AE886" s="139" t="s">
        <v>102</v>
      </c>
      <c r="AF886" s="139" t="s">
        <v>13068</v>
      </c>
      <c r="AG886" s="139" t="s">
        <v>102</v>
      </c>
      <c r="AH886" s="139" t="s">
        <v>1378</v>
      </c>
      <c r="AI886" s="139" t="s">
        <v>7</v>
      </c>
      <c r="AJ886" s="139" t="s">
        <v>7</v>
      </c>
      <c r="AK886" s="139"/>
      <c r="AL886" s="139"/>
      <c r="AM886" s="141" t="s">
        <v>1527</v>
      </c>
      <c r="AN886" s="141" t="s">
        <v>8</v>
      </c>
      <c r="AO886" s="139" t="s">
        <v>1614</v>
      </c>
      <c r="AP886" s="139" t="s">
        <v>7</v>
      </c>
      <c r="AQ886" s="139"/>
      <c r="AR886" s="381"/>
      <c r="AS886" s="139" t="s">
        <v>4075</v>
      </c>
      <c r="AT886" s="141" t="s">
        <v>1404</v>
      </c>
      <c r="AU886" s="141"/>
      <c r="AV886" s="383"/>
      <c r="AW886" s="385"/>
      <c r="AX886" s="139"/>
      <c r="AY886" t="s">
        <v>18809</v>
      </c>
      <c r="AZ886">
        <v>12000</v>
      </c>
      <c r="BA886" s="381"/>
      <c r="BB886" s="139" t="s">
        <v>17</v>
      </c>
      <c r="BC886" s="166"/>
      <c r="BD886" s="166"/>
      <c r="BE886" s="166"/>
      <c r="BF886" s="166"/>
      <c r="BG886" s="166"/>
      <c r="BH886" s="308"/>
      <c r="BI886" s="308"/>
      <c r="BJ886" s="141" t="s">
        <v>26</v>
      </c>
      <c r="BK886" s="141" t="s">
        <v>26</v>
      </c>
      <c r="BL886" s="141"/>
      <c r="BM886" s="141"/>
      <c r="BN886" s="139" t="s">
        <v>4075</v>
      </c>
      <c r="BQ886" s="141"/>
      <c r="BV886" s="141"/>
      <c r="BX886" s="141"/>
      <c r="BY886" s="141"/>
      <c r="BZ886" s="141"/>
      <c r="CA886" s="141"/>
      <c r="CB886" s="141"/>
      <c r="CC886" s="141"/>
      <c r="CD886" s="141"/>
      <c r="CE886" s="141"/>
      <c r="CF886" s="141"/>
      <c r="CG886" s="141"/>
    </row>
    <row r="887" spans="1:85" x14ac:dyDescent="0.35">
      <c r="A887" s="155" t="s">
        <v>10445</v>
      </c>
      <c r="B887" s="139" t="s">
        <v>4075</v>
      </c>
      <c r="C887" s="18">
        <v>42549</v>
      </c>
      <c r="D887" s="144">
        <v>0.38263888888888886</v>
      </c>
      <c r="E887" s="141" t="s">
        <v>13263</v>
      </c>
      <c r="F887" s="141">
        <v>2</v>
      </c>
      <c r="G887" s="141" t="s">
        <v>2004</v>
      </c>
      <c r="H887" s="141">
        <v>2016</v>
      </c>
      <c r="I887" s="18">
        <v>42549</v>
      </c>
      <c r="J887" s="144">
        <v>0.38263888888888886</v>
      </c>
      <c r="K887" s="378"/>
      <c r="L887" s="139" t="s">
        <v>4075</v>
      </c>
      <c r="M887" s="141"/>
      <c r="N887" s="248"/>
      <c r="O887" s="141" t="s">
        <v>26</v>
      </c>
      <c r="P887" s="141"/>
      <c r="Q887" s="141" t="s">
        <v>10446</v>
      </c>
      <c r="R887" s="141" t="s">
        <v>10447</v>
      </c>
      <c r="S887" s="141"/>
      <c r="T887" s="141"/>
      <c r="U887" s="141"/>
      <c r="V887" s="141"/>
      <c r="W887" s="139" t="s">
        <v>4075</v>
      </c>
      <c r="X887" s="141" t="s">
        <v>25</v>
      </c>
      <c r="Y887" s="141" t="s">
        <v>27</v>
      </c>
      <c r="Z887" s="141" t="s">
        <v>4</v>
      </c>
      <c r="AA887" s="141" t="s">
        <v>34</v>
      </c>
      <c r="AB887" s="141"/>
      <c r="AC887" s="139" t="s">
        <v>18047</v>
      </c>
      <c r="AD887" s="380"/>
      <c r="AE887" s="139" t="s">
        <v>4</v>
      </c>
      <c r="AF887" s="139" t="s">
        <v>13073</v>
      </c>
      <c r="AG887" s="139" t="s">
        <v>4</v>
      </c>
      <c r="AH887" s="139" t="s">
        <v>1378</v>
      </c>
      <c r="AI887" s="139" t="s">
        <v>15678</v>
      </c>
      <c r="AJ887" s="139"/>
      <c r="AK887" s="139" t="s">
        <v>15678</v>
      </c>
      <c r="AL887" s="139" t="s">
        <v>7</v>
      </c>
      <c r="AM887" s="141" t="s">
        <v>12</v>
      </c>
      <c r="AN887" s="141" t="s">
        <v>8</v>
      </c>
      <c r="AO887" s="139" t="s">
        <v>1614</v>
      </c>
      <c r="AP887" s="139" t="s">
        <v>7</v>
      </c>
      <c r="AQ887" s="139"/>
      <c r="AR887" s="381"/>
      <c r="AS887" s="139" t="s">
        <v>4075</v>
      </c>
      <c r="AT887" s="141" t="s">
        <v>1404</v>
      </c>
      <c r="AU887" s="141"/>
      <c r="AV887" s="383"/>
      <c r="AW887" s="385"/>
      <c r="AX887" s="139"/>
      <c r="AY887" t="s">
        <v>10021</v>
      </c>
      <c r="AZ887">
        <v>12000</v>
      </c>
      <c r="BA887" s="381"/>
      <c r="BB887" s="139" t="s">
        <v>1444</v>
      </c>
      <c r="BC887" s="166"/>
      <c r="BD887" s="166"/>
      <c r="BE887" s="166"/>
      <c r="BF887" s="166"/>
      <c r="BG887" s="166"/>
      <c r="BH887" s="308"/>
      <c r="BI887" s="308"/>
      <c r="BJ887" s="141" t="s">
        <v>26</v>
      </c>
      <c r="BK887" s="141" t="s">
        <v>26</v>
      </c>
      <c r="BL887" s="141"/>
      <c r="BM887" s="141"/>
      <c r="BN887" s="139" t="s">
        <v>4075</v>
      </c>
      <c r="BQ887" s="141" t="s">
        <v>15792</v>
      </c>
      <c r="BR887" s="135" t="s">
        <v>15693</v>
      </c>
      <c r="BT887" s="135" t="s">
        <v>15357</v>
      </c>
      <c r="BU887" s="135" t="s">
        <v>15348</v>
      </c>
      <c r="BV887" s="141" t="s">
        <v>2760</v>
      </c>
      <c r="BW887" s="135" t="s">
        <v>3829</v>
      </c>
      <c r="BX887" s="141"/>
      <c r="BY887" s="141"/>
      <c r="BZ887" s="141"/>
      <c r="CA887" s="141"/>
      <c r="CB887" s="141"/>
      <c r="CC887" s="141"/>
      <c r="CD887" s="141"/>
      <c r="CE887" s="141" t="s">
        <v>15450</v>
      </c>
      <c r="CF887" s="141" t="s">
        <v>15451</v>
      </c>
      <c r="CG887" s="141" t="s">
        <v>1848</v>
      </c>
    </row>
    <row r="888" spans="1:85" x14ac:dyDescent="0.35">
      <c r="A888" s="155" t="s">
        <v>10436</v>
      </c>
      <c r="B888" s="139" t="s">
        <v>4075</v>
      </c>
      <c r="C888" s="18">
        <v>42550</v>
      </c>
      <c r="D888" s="144">
        <v>0.53819444444444442</v>
      </c>
      <c r="E888" s="141" t="s">
        <v>13263</v>
      </c>
      <c r="F888" s="141">
        <v>2</v>
      </c>
      <c r="G888" s="141" t="s">
        <v>2004</v>
      </c>
      <c r="H888" s="141">
        <v>2016</v>
      </c>
      <c r="I888" s="18"/>
      <c r="J888" s="144"/>
      <c r="K888" s="378"/>
      <c r="L888" s="139" t="s">
        <v>4075</v>
      </c>
      <c r="M888" s="141"/>
      <c r="N888" s="248"/>
      <c r="O888" s="141" t="s">
        <v>26</v>
      </c>
      <c r="P888" s="141"/>
      <c r="Q888" s="141" t="s">
        <v>10437</v>
      </c>
      <c r="R888" s="141"/>
      <c r="S888" s="141"/>
      <c r="T888" s="141"/>
      <c r="U888" s="141"/>
      <c r="V888" s="141"/>
      <c r="W888" s="139" t="s">
        <v>4075</v>
      </c>
      <c r="X888" s="141" t="s">
        <v>25</v>
      </c>
      <c r="Y888" s="141" t="s">
        <v>27</v>
      </c>
      <c r="Z888" s="141" t="s">
        <v>4</v>
      </c>
      <c r="AA888" s="141" t="s">
        <v>34</v>
      </c>
      <c r="AB888" s="141"/>
      <c r="AC888" s="139" t="s">
        <v>18047</v>
      </c>
      <c r="AD888" s="380"/>
      <c r="AE888" s="139" t="s">
        <v>102</v>
      </c>
      <c r="AF888" s="139" t="s">
        <v>13071</v>
      </c>
      <c r="AG888" s="139" t="s">
        <v>102</v>
      </c>
      <c r="AH888" s="139" t="s">
        <v>1378</v>
      </c>
      <c r="AI888" s="139" t="s">
        <v>1420</v>
      </c>
      <c r="AJ888" s="139" t="s">
        <v>1420</v>
      </c>
      <c r="AK888" s="139"/>
      <c r="AL888" s="139"/>
      <c r="AM888" s="141"/>
      <c r="AN888" s="141" t="s">
        <v>8</v>
      </c>
      <c r="AO888" s="139" t="s">
        <v>1477</v>
      </c>
      <c r="AP888" s="139" t="s">
        <v>13</v>
      </c>
      <c r="AQ888" s="139"/>
      <c r="AR888" s="381"/>
      <c r="AS888" s="139" t="s">
        <v>4075</v>
      </c>
      <c r="AT888" s="141" t="s">
        <v>1404</v>
      </c>
      <c r="AU888" s="141"/>
      <c r="AV888" s="383"/>
      <c r="AW888" s="385"/>
      <c r="AX888" s="139"/>
      <c r="AY888" t="s">
        <v>18810</v>
      </c>
      <c r="BA888" s="381"/>
      <c r="BB888" s="139" t="s">
        <v>17</v>
      </c>
      <c r="BC888" s="166"/>
      <c r="BD888" s="166"/>
      <c r="BE888" s="166"/>
      <c r="BF888" s="166"/>
      <c r="BG888" s="166"/>
      <c r="BH888" s="308"/>
      <c r="BI888" s="308"/>
      <c r="BJ888" s="141" t="s">
        <v>26</v>
      </c>
      <c r="BK888" s="141" t="s">
        <v>26</v>
      </c>
      <c r="BL888" s="141"/>
      <c r="BM888" s="141"/>
      <c r="BN888" s="139" t="s">
        <v>4075</v>
      </c>
      <c r="BQ888" s="141"/>
      <c r="BV888" s="141"/>
      <c r="BX888" s="141"/>
      <c r="BY888" s="141"/>
      <c r="BZ888" s="141"/>
      <c r="CA888" s="141"/>
      <c r="CB888" s="141"/>
      <c r="CC888" s="141"/>
      <c r="CD888" s="141"/>
      <c r="CE888" s="141"/>
      <c r="CF888" s="141"/>
      <c r="CG888" s="141"/>
    </row>
    <row r="889" spans="1:85" x14ac:dyDescent="0.35">
      <c r="A889" s="155" t="s">
        <v>10438</v>
      </c>
      <c r="B889" s="139" t="s">
        <v>4075</v>
      </c>
      <c r="C889" s="18">
        <v>42550</v>
      </c>
      <c r="D889" s="144">
        <v>0.38872685185185185</v>
      </c>
      <c r="E889" s="141" t="s">
        <v>13263</v>
      </c>
      <c r="F889" s="141">
        <v>2</v>
      </c>
      <c r="G889" s="141" t="s">
        <v>2004</v>
      </c>
      <c r="H889" s="141">
        <v>2016</v>
      </c>
      <c r="I889" s="18"/>
      <c r="J889" s="144"/>
      <c r="K889" s="378"/>
      <c r="L889" s="139" t="s">
        <v>4075</v>
      </c>
      <c r="M889" s="141" t="s">
        <v>28</v>
      </c>
      <c r="N889" s="248">
        <v>44247</v>
      </c>
      <c r="O889" s="141" t="s">
        <v>25</v>
      </c>
      <c r="P889" s="141"/>
      <c r="Q889" s="141"/>
      <c r="R889" s="141" t="s">
        <v>1944</v>
      </c>
      <c r="S889" s="141"/>
      <c r="T889" s="141" t="s">
        <v>10439</v>
      </c>
      <c r="U889" s="141">
        <v>111752432</v>
      </c>
      <c r="V889" s="141"/>
      <c r="W889" s="139" t="s">
        <v>4075</v>
      </c>
      <c r="X889" s="141" t="s">
        <v>25</v>
      </c>
      <c r="Y889" s="141" t="s">
        <v>27</v>
      </c>
      <c r="Z889" s="141"/>
      <c r="AA889" s="141" t="s">
        <v>34</v>
      </c>
      <c r="AB889" s="141"/>
      <c r="AC889" s="139" t="s">
        <v>18047</v>
      </c>
      <c r="AD889" s="380"/>
      <c r="AE889" s="139" t="s">
        <v>102</v>
      </c>
      <c r="AF889" s="139" t="s">
        <v>13083</v>
      </c>
      <c r="AG889" s="139" t="s">
        <v>102</v>
      </c>
      <c r="AH889" s="139" t="s">
        <v>1378</v>
      </c>
      <c r="AI889" s="139" t="s">
        <v>1386</v>
      </c>
      <c r="AJ889" s="139" t="s">
        <v>90</v>
      </c>
      <c r="AK889" s="139"/>
      <c r="AL889" s="139"/>
      <c r="AM889" s="141" t="s">
        <v>6</v>
      </c>
      <c r="AN889" s="141" t="s">
        <v>8</v>
      </c>
      <c r="AO889" s="139"/>
      <c r="AP889" s="139" t="s">
        <v>90</v>
      </c>
      <c r="AQ889" s="139"/>
      <c r="AR889" s="381"/>
      <c r="AS889" s="139" t="s">
        <v>4075</v>
      </c>
      <c r="AT889" s="141" t="s">
        <v>1404</v>
      </c>
      <c r="AU889" s="141">
        <v>105</v>
      </c>
      <c r="AV889" s="383"/>
      <c r="AW889" s="385"/>
      <c r="AX889" s="139" t="s">
        <v>53</v>
      </c>
      <c r="AY889" t="s">
        <v>18521</v>
      </c>
      <c r="BA889" s="381"/>
      <c r="BB889" s="139" t="s">
        <v>1452</v>
      </c>
      <c r="BC889" s="166"/>
      <c r="BD889" s="166"/>
      <c r="BE889" s="166"/>
      <c r="BF889" s="166"/>
      <c r="BG889" s="166"/>
      <c r="BH889" s="308"/>
      <c r="BI889" s="308"/>
      <c r="BJ889" s="141" t="s">
        <v>26</v>
      </c>
      <c r="BK889" s="141" t="s">
        <v>26</v>
      </c>
      <c r="BL889" s="141"/>
      <c r="BM889" s="141"/>
      <c r="BN889" s="139" t="s">
        <v>4075</v>
      </c>
      <c r="BQ889" s="141"/>
      <c r="BV889" s="141"/>
      <c r="BX889" s="141"/>
      <c r="BY889" s="141"/>
      <c r="BZ889" s="141"/>
      <c r="CA889" s="141"/>
      <c r="CB889" s="141"/>
      <c r="CC889" s="141"/>
      <c r="CD889" s="141"/>
      <c r="CE889" s="141"/>
      <c r="CF889" s="141"/>
      <c r="CG889" s="141"/>
    </row>
    <row r="890" spans="1:85" x14ac:dyDescent="0.35">
      <c r="A890" s="155" t="s">
        <v>10428</v>
      </c>
      <c r="B890" s="139" t="s">
        <v>4075</v>
      </c>
      <c r="C890" s="18">
        <v>42551</v>
      </c>
      <c r="D890" s="144">
        <v>0.71805555555555556</v>
      </c>
      <c r="E890" s="141" t="s">
        <v>13263</v>
      </c>
      <c r="F890" s="141">
        <v>2</v>
      </c>
      <c r="G890" s="141" t="s">
        <v>2004</v>
      </c>
      <c r="H890" s="141">
        <v>2016</v>
      </c>
      <c r="I890" s="18">
        <v>42551</v>
      </c>
      <c r="J890" s="144">
        <v>0.71805555555555556</v>
      </c>
      <c r="K890" s="378"/>
      <c r="L890" s="139" t="s">
        <v>4075</v>
      </c>
      <c r="M890" s="141"/>
      <c r="N890" s="248"/>
      <c r="O890" s="141" t="s">
        <v>26</v>
      </c>
      <c r="P890" s="141"/>
      <c r="Q890" s="141" t="s">
        <v>10429</v>
      </c>
      <c r="R890" s="141" t="s">
        <v>10430</v>
      </c>
      <c r="S890" s="141"/>
      <c r="T890" s="141"/>
      <c r="U890" s="141"/>
      <c r="V890" s="141"/>
      <c r="W890" s="139" t="s">
        <v>4075</v>
      </c>
      <c r="X890" s="141" t="s">
        <v>25</v>
      </c>
      <c r="Y890" s="141" t="s">
        <v>27</v>
      </c>
      <c r="Z890" s="141" t="s">
        <v>4</v>
      </c>
      <c r="AA890" s="141" t="s">
        <v>34</v>
      </c>
      <c r="AB890" s="141"/>
      <c r="AC890" s="139" t="s">
        <v>18053</v>
      </c>
      <c r="AD890" s="380"/>
      <c r="AE890" s="139" t="s">
        <v>4</v>
      </c>
      <c r="AF890" s="139" t="s">
        <v>13073</v>
      </c>
      <c r="AG890" s="139" t="s">
        <v>4</v>
      </c>
      <c r="AH890" s="139" t="s">
        <v>1378</v>
      </c>
      <c r="AI890" s="139" t="s">
        <v>15678</v>
      </c>
      <c r="AJ890" s="139"/>
      <c r="AK890" s="139" t="s">
        <v>15678</v>
      </c>
      <c r="AL890" s="139" t="s">
        <v>7</v>
      </c>
      <c r="AM890" s="141"/>
      <c r="AN890" s="141" t="s">
        <v>8</v>
      </c>
      <c r="AO890" s="139" t="s">
        <v>1614</v>
      </c>
      <c r="AP890" s="139" t="s">
        <v>7</v>
      </c>
      <c r="AQ890" s="139"/>
      <c r="AR890" s="381"/>
      <c r="AS890" s="139" t="s">
        <v>4075</v>
      </c>
      <c r="AT890" s="141" t="s">
        <v>43</v>
      </c>
      <c r="AU890" s="141">
        <v>245</v>
      </c>
      <c r="AV890" s="383"/>
      <c r="AW890" s="385"/>
      <c r="AX890" s="139"/>
      <c r="AY890" t="s">
        <v>18349</v>
      </c>
      <c r="AZ890">
        <v>12000</v>
      </c>
      <c r="BA890" s="381"/>
      <c r="BB890" s="139" t="s">
        <v>1452</v>
      </c>
      <c r="BC890" s="166">
        <v>464</v>
      </c>
      <c r="BD890" s="166">
        <v>0</v>
      </c>
      <c r="BE890" s="166"/>
      <c r="BF890" s="166"/>
      <c r="BG890" s="166"/>
      <c r="BH890" s="308" t="s">
        <v>13594</v>
      </c>
      <c r="BI890" s="308"/>
      <c r="BJ890" s="141" t="s">
        <v>26</v>
      </c>
      <c r="BK890" s="141" t="s">
        <v>26</v>
      </c>
      <c r="BL890" s="141"/>
      <c r="BM890" s="141"/>
      <c r="BN890" s="139" t="s">
        <v>4075</v>
      </c>
      <c r="BQ890" s="141" t="s">
        <v>15793</v>
      </c>
      <c r="BR890" s="135" t="s">
        <v>15700</v>
      </c>
      <c r="BT890" s="135" t="s">
        <v>15354</v>
      </c>
      <c r="BU890" s="135" t="s">
        <v>13280</v>
      </c>
      <c r="BV890" s="141" t="s">
        <v>13266</v>
      </c>
      <c r="BW890" s="135" t="s">
        <v>3829</v>
      </c>
      <c r="BX890" s="141" t="s">
        <v>15689</v>
      </c>
      <c r="BY890" s="141" t="s">
        <v>15681</v>
      </c>
      <c r="BZ890" s="141" t="s">
        <v>26</v>
      </c>
      <c r="CA890" s="141" t="s">
        <v>1848</v>
      </c>
      <c r="CB890" s="141"/>
      <c r="CC890" s="141" t="s">
        <v>15690</v>
      </c>
      <c r="CD890" s="141" t="s">
        <v>15683</v>
      </c>
      <c r="CE890" s="141" t="s">
        <v>15450</v>
      </c>
      <c r="CF890" s="141" t="s">
        <v>15451</v>
      </c>
      <c r="CG890" s="141" t="s">
        <v>2003</v>
      </c>
    </row>
    <row r="891" spans="1:85" x14ac:dyDescent="0.35">
      <c r="A891" s="155" t="s">
        <v>10431</v>
      </c>
      <c r="B891" s="139" t="s">
        <v>4075</v>
      </c>
      <c r="C891" s="18">
        <v>42551</v>
      </c>
      <c r="D891" s="144">
        <v>0.59722222222222221</v>
      </c>
      <c r="E891" s="141" t="s">
        <v>13263</v>
      </c>
      <c r="F891" s="141">
        <v>2</v>
      </c>
      <c r="G891" s="141" t="s">
        <v>2004</v>
      </c>
      <c r="H891" s="141">
        <v>2016</v>
      </c>
      <c r="I891" s="18">
        <v>42551</v>
      </c>
      <c r="J891" s="144">
        <v>0.59722222222222221</v>
      </c>
      <c r="K891" s="378"/>
      <c r="L891" s="139" t="s">
        <v>4075</v>
      </c>
      <c r="M891" s="141"/>
      <c r="N891" s="248"/>
      <c r="O891" s="141" t="s">
        <v>26</v>
      </c>
      <c r="P891" s="141"/>
      <c r="Q891" s="141"/>
      <c r="R891" s="141" t="s">
        <v>10432</v>
      </c>
      <c r="S891" s="141"/>
      <c r="T891" s="141"/>
      <c r="U891" s="141"/>
      <c r="V891" s="141"/>
      <c r="W891" s="139" t="s">
        <v>4075</v>
      </c>
      <c r="X891" s="141" t="s">
        <v>25</v>
      </c>
      <c r="Y891" s="141" t="s">
        <v>27</v>
      </c>
      <c r="Z891" s="141" t="s">
        <v>4</v>
      </c>
      <c r="AA891" s="141" t="s">
        <v>34</v>
      </c>
      <c r="AB891" s="141"/>
      <c r="AC891" s="139" t="s">
        <v>18047</v>
      </c>
      <c r="AD891" s="380"/>
      <c r="AE891" s="139" t="s">
        <v>4</v>
      </c>
      <c r="AF891" s="139" t="s">
        <v>13073</v>
      </c>
      <c r="AG891" s="139" t="s">
        <v>4</v>
      </c>
      <c r="AH891" s="139" t="s">
        <v>1378</v>
      </c>
      <c r="AI891" s="139" t="s">
        <v>15678</v>
      </c>
      <c r="AJ891" s="139"/>
      <c r="AK891" s="139" t="s">
        <v>15678</v>
      </c>
      <c r="AL891" s="139" t="s">
        <v>7</v>
      </c>
      <c r="AM891" s="141" t="s">
        <v>1527</v>
      </c>
      <c r="AN891" s="141" t="s">
        <v>8</v>
      </c>
      <c r="AO891" s="139" t="s">
        <v>1614</v>
      </c>
      <c r="AP891" s="139" t="s">
        <v>7</v>
      </c>
      <c r="AQ891" s="139"/>
      <c r="AR891" s="381"/>
      <c r="AS891" s="139" t="s">
        <v>4075</v>
      </c>
      <c r="AT891" s="141" t="s">
        <v>43</v>
      </c>
      <c r="AU891" s="141">
        <v>348</v>
      </c>
      <c r="AV891" s="383"/>
      <c r="AW891" s="385"/>
      <c r="AX891" s="139"/>
      <c r="AY891" t="s">
        <v>18811</v>
      </c>
      <c r="AZ891">
        <v>17000</v>
      </c>
      <c r="BA891" s="381"/>
      <c r="BB891" s="139" t="s">
        <v>17</v>
      </c>
      <c r="BC891" s="166"/>
      <c r="BD891" s="166"/>
      <c r="BE891" s="166"/>
      <c r="BF891" s="166"/>
      <c r="BG891" s="166"/>
      <c r="BH891" s="308"/>
      <c r="BI891" s="308"/>
      <c r="BJ891" s="141" t="s">
        <v>26</v>
      </c>
      <c r="BK891" s="141" t="s">
        <v>26</v>
      </c>
      <c r="BL891" s="141"/>
      <c r="BM891" s="141"/>
      <c r="BN891" s="139" t="s">
        <v>4075</v>
      </c>
      <c r="BQ891" s="141" t="s">
        <v>15794</v>
      </c>
      <c r="BR891" s="135" t="s">
        <v>15685</v>
      </c>
      <c r="BT891" s="135" t="s">
        <v>15350</v>
      </c>
      <c r="BU891" s="135" t="s">
        <v>2059</v>
      </c>
      <c r="BV891" s="141" t="s">
        <v>13268</v>
      </c>
      <c r="BW891" s="135" t="s">
        <v>1946</v>
      </c>
      <c r="BX891" s="141" t="s">
        <v>12</v>
      </c>
      <c r="BY891" s="141" t="s">
        <v>15681</v>
      </c>
      <c r="BZ891" s="141" t="s">
        <v>26</v>
      </c>
      <c r="CA891" s="141" t="s">
        <v>1848</v>
      </c>
      <c r="CB891" s="141"/>
      <c r="CC891" s="141" t="s">
        <v>15686</v>
      </c>
      <c r="CD891" s="141" t="s">
        <v>15683</v>
      </c>
      <c r="CE891" s="141" t="s">
        <v>15450</v>
      </c>
      <c r="CF891" s="141" t="s">
        <v>15454</v>
      </c>
      <c r="CG891" s="141"/>
    </row>
    <row r="892" spans="1:85" x14ac:dyDescent="0.35">
      <c r="A892" s="155" t="s">
        <v>10433</v>
      </c>
      <c r="B892" s="139" t="s">
        <v>4075</v>
      </c>
      <c r="C892" s="18">
        <v>42551</v>
      </c>
      <c r="D892" s="144">
        <v>2.0833333333333333E-3</v>
      </c>
      <c r="E892" s="141" t="s">
        <v>13263</v>
      </c>
      <c r="F892" s="141">
        <v>2</v>
      </c>
      <c r="G892" s="141" t="s">
        <v>2004</v>
      </c>
      <c r="H892" s="141">
        <v>2016</v>
      </c>
      <c r="I892" s="18">
        <v>42551</v>
      </c>
      <c r="J892" s="144">
        <v>2.0833333333333333E-3</v>
      </c>
      <c r="K892" s="378"/>
      <c r="L892" s="139" t="s">
        <v>4075</v>
      </c>
      <c r="M892" s="141"/>
      <c r="N892" s="248"/>
      <c r="O892" s="141" t="s">
        <v>26</v>
      </c>
      <c r="P892" s="141"/>
      <c r="Q892" s="141" t="s">
        <v>10434</v>
      </c>
      <c r="R892" s="141" t="s">
        <v>10435</v>
      </c>
      <c r="S892" s="141"/>
      <c r="T892" s="141"/>
      <c r="U892" s="141">
        <v>111755131</v>
      </c>
      <c r="V892" s="141"/>
      <c r="W892" s="139" t="s">
        <v>4075</v>
      </c>
      <c r="X892" s="141" t="s">
        <v>25</v>
      </c>
      <c r="Y892" s="141" t="s">
        <v>27</v>
      </c>
      <c r="Z892" s="141" t="s">
        <v>4</v>
      </c>
      <c r="AA892" s="141" t="s">
        <v>34</v>
      </c>
      <c r="AB892" s="141"/>
      <c r="AC892" s="139" t="s">
        <v>18049</v>
      </c>
      <c r="AD892" s="380"/>
      <c r="AE892" s="139" t="s">
        <v>4</v>
      </c>
      <c r="AF892" s="139" t="s">
        <v>13073</v>
      </c>
      <c r="AG892" s="139" t="s">
        <v>4</v>
      </c>
      <c r="AH892" s="139" t="s">
        <v>1378</v>
      </c>
      <c r="AI892" s="139" t="s">
        <v>15678</v>
      </c>
      <c r="AJ892" s="139"/>
      <c r="AK892" s="139" t="s">
        <v>15678</v>
      </c>
      <c r="AL892" s="139" t="s">
        <v>7</v>
      </c>
      <c r="AM892" s="141"/>
      <c r="AN892" s="141" t="s">
        <v>8</v>
      </c>
      <c r="AO892" s="139" t="s">
        <v>1614</v>
      </c>
      <c r="AP892" s="139" t="s">
        <v>7</v>
      </c>
      <c r="AQ892" s="139"/>
      <c r="AR892" s="381"/>
      <c r="AS892" s="139" t="s">
        <v>4075</v>
      </c>
      <c r="AT892" s="141" t="s">
        <v>44</v>
      </c>
      <c r="AU892" s="141">
        <v>280</v>
      </c>
      <c r="AV892" s="383"/>
      <c r="AW892" s="385"/>
      <c r="AX892" s="139"/>
      <c r="AY892" t="s">
        <v>18812</v>
      </c>
      <c r="AZ892">
        <v>12000</v>
      </c>
      <c r="BA892" s="381"/>
      <c r="BB892" s="139" t="s">
        <v>1446</v>
      </c>
      <c r="BC892" s="166"/>
      <c r="BD892" s="166"/>
      <c r="BE892" s="166"/>
      <c r="BF892" s="166"/>
      <c r="BG892" s="166"/>
      <c r="BH892" s="308"/>
      <c r="BI892" s="308"/>
      <c r="BJ892" s="141" t="s">
        <v>26</v>
      </c>
      <c r="BK892" s="141" t="s">
        <v>26</v>
      </c>
      <c r="BL892" s="141"/>
      <c r="BM892" s="141"/>
      <c r="BN892" s="139" t="s">
        <v>4075</v>
      </c>
      <c r="BQ892" s="141" t="s">
        <v>15795</v>
      </c>
      <c r="BR892" s="135" t="s">
        <v>15685</v>
      </c>
      <c r="BT892" s="135" t="s">
        <v>15354</v>
      </c>
      <c r="BU892" s="135" t="s">
        <v>15363</v>
      </c>
      <c r="BV892" s="141" t="s">
        <v>13287</v>
      </c>
      <c r="BW892" s="135" t="s">
        <v>13286</v>
      </c>
      <c r="BX892" s="141" t="s">
        <v>15681</v>
      </c>
      <c r="BY892" s="141" t="s">
        <v>12</v>
      </c>
      <c r="BZ892" s="141" t="s">
        <v>26</v>
      </c>
      <c r="CA892" s="141" t="s">
        <v>1848</v>
      </c>
      <c r="CB892" s="141"/>
      <c r="CC892" s="141" t="s">
        <v>15682</v>
      </c>
      <c r="CD892" s="141" t="s">
        <v>15683</v>
      </c>
      <c r="CE892" s="141" t="s">
        <v>15450</v>
      </c>
      <c r="CF892" s="141" t="s">
        <v>15451</v>
      </c>
      <c r="CG892" s="141" t="s">
        <v>2004</v>
      </c>
    </row>
    <row r="893" spans="1:85" x14ac:dyDescent="0.35">
      <c r="A893" s="155" t="s">
        <v>10425</v>
      </c>
      <c r="B893" s="139" t="s">
        <v>4075</v>
      </c>
      <c r="C893" s="18">
        <v>42552</v>
      </c>
      <c r="D893" s="144">
        <v>0.91874999999999996</v>
      </c>
      <c r="E893" s="141" t="s">
        <v>13263</v>
      </c>
      <c r="F893" s="141">
        <v>3</v>
      </c>
      <c r="G893" s="141" t="s">
        <v>13283</v>
      </c>
      <c r="H893" s="141">
        <v>2016</v>
      </c>
      <c r="I893" s="18">
        <v>42552</v>
      </c>
      <c r="J893" s="144">
        <v>0.90694444444444444</v>
      </c>
      <c r="K893" s="378"/>
      <c r="L893" s="139" t="s">
        <v>4075</v>
      </c>
      <c r="M893" s="141"/>
      <c r="N893" s="248"/>
      <c r="O893" s="141" t="s">
        <v>26</v>
      </c>
      <c r="P893" s="141"/>
      <c r="Q893" s="141" t="s">
        <v>10426</v>
      </c>
      <c r="R893" s="141" t="s">
        <v>10427</v>
      </c>
      <c r="S893" s="141"/>
      <c r="T893" s="141"/>
      <c r="U893" s="141"/>
      <c r="V893" s="141"/>
      <c r="W893" s="139" t="s">
        <v>4075</v>
      </c>
      <c r="X893" s="141" t="s">
        <v>25</v>
      </c>
      <c r="Y893" s="141" t="s">
        <v>27</v>
      </c>
      <c r="Z893" s="141" t="s">
        <v>4</v>
      </c>
      <c r="AA893" s="141" t="s">
        <v>34</v>
      </c>
      <c r="AB893" s="141"/>
      <c r="AC893" s="139" t="s">
        <v>18050</v>
      </c>
      <c r="AD893" s="380"/>
      <c r="AE893" s="139" t="s">
        <v>103</v>
      </c>
      <c r="AF893" s="139" t="s">
        <v>13069</v>
      </c>
      <c r="AG893" s="139" t="s">
        <v>103</v>
      </c>
      <c r="AH893" s="139" t="s">
        <v>1378</v>
      </c>
      <c r="AI893" s="139" t="s">
        <v>7399</v>
      </c>
      <c r="AJ893" s="139"/>
      <c r="AK893" s="139" t="s">
        <v>7399</v>
      </c>
      <c r="AL893" s="139" t="s">
        <v>7</v>
      </c>
      <c r="AM893" s="141" t="s">
        <v>1527</v>
      </c>
      <c r="AN893" s="141" t="s">
        <v>8</v>
      </c>
      <c r="AO893" s="139" t="s">
        <v>1614</v>
      </c>
      <c r="AP893" s="139" t="s">
        <v>7</v>
      </c>
      <c r="AQ893" s="139"/>
      <c r="AR893" s="381"/>
      <c r="AS893" s="139" t="s">
        <v>4075</v>
      </c>
      <c r="AT893" s="141" t="s">
        <v>1404</v>
      </c>
      <c r="AU893" s="141"/>
      <c r="AV893" s="383"/>
      <c r="AW893" s="385"/>
      <c r="AX893" s="139"/>
      <c r="AY893" t="s">
        <v>18548</v>
      </c>
      <c r="AZ893">
        <v>4000</v>
      </c>
      <c r="BA893" s="381"/>
      <c r="BB893" s="139" t="s">
        <v>17</v>
      </c>
      <c r="BC893" s="166"/>
      <c r="BD893" s="166"/>
      <c r="BE893" s="166"/>
      <c r="BF893" s="166"/>
      <c r="BG893" s="166"/>
      <c r="BH893" s="308"/>
      <c r="BI893" s="308"/>
      <c r="BJ893" s="141" t="s">
        <v>26</v>
      </c>
      <c r="BK893" s="141" t="s">
        <v>26</v>
      </c>
      <c r="BL893" s="141"/>
      <c r="BM893" s="141"/>
      <c r="BN893" s="139" t="s">
        <v>4075</v>
      </c>
      <c r="BQ893" s="141"/>
      <c r="BV893" s="141"/>
      <c r="BX893" s="141"/>
      <c r="BY893" s="141"/>
      <c r="BZ893" s="141"/>
      <c r="CA893" s="141"/>
      <c r="CB893" s="141"/>
      <c r="CC893" s="141"/>
      <c r="CD893" s="141"/>
      <c r="CE893" s="141"/>
      <c r="CF893" s="141"/>
      <c r="CG893" s="141"/>
    </row>
    <row r="894" spans="1:85" x14ac:dyDescent="0.35">
      <c r="A894" s="155" t="s">
        <v>10422</v>
      </c>
      <c r="B894" s="139" t="s">
        <v>4075</v>
      </c>
      <c r="C894" s="18">
        <v>42553</v>
      </c>
      <c r="D894" s="144">
        <v>0.1701388888888889</v>
      </c>
      <c r="E894" s="141" t="s">
        <v>13263</v>
      </c>
      <c r="F894" s="141">
        <v>3</v>
      </c>
      <c r="G894" s="141" t="s">
        <v>13283</v>
      </c>
      <c r="H894" s="141">
        <v>2016</v>
      </c>
      <c r="I894" s="18">
        <v>42553</v>
      </c>
      <c r="J894" s="144">
        <v>0.1701388888888889</v>
      </c>
      <c r="K894" s="378"/>
      <c r="L894" s="139" t="s">
        <v>4075</v>
      </c>
      <c r="M894" s="141"/>
      <c r="N894" s="248"/>
      <c r="O894" s="141" t="s">
        <v>26</v>
      </c>
      <c r="P894" s="141"/>
      <c r="Q894" s="141" t="s">
        <v>10423</v>
      </c>
      <c r="R894" s="141" t="s">
        <v>10424</v>
      </c>
      <c r="S894" s="141"/>
      <c r="T894" s="141"/>
      <c r="U894" s="141"/>
      <c r="V894" s="141"/>
      <c r="W894" s="139" t="s">
        <v>4075</v>
      </c>
      <c r="X894" s="141" t="s">
        <v>25</v>
      </c>
      <c r="Y894" s="141" t="s">
        <v>27</v>
      </c>
      <c r="Z894" s="141" t="s">
        <v>4</v>
      </c>
      <c r="AA894" s="141" t="s">
        <v>34</v>
      </c>
      <c r="AB894" s="141"/>
      <c r="AC894" s="139" t="s">
        <v>18049</v>
      </c>
      <c r="AD894" s="380"/>
      <c r="AE894" s="139" t="s">
        <v>103</v>
      </c>
      <c r="AF894" s="139" t="s">
        <v>13075</v>
      </c>
      <c r="AG894" s="139" t="s">
        <v>103</v>
      </c>
      <c r="AH894" s="139" t="s">
        <v>1378</v>
      </c>
      <c r="AI894" s="139" t="s">
        <v>7340</v>
      </c>
      <c r="AJ894" s="139"/>
      <c r="AK894" s="139" t="s">
        <v>7340</v>
      </c>
      <c r="AL894" s="139" t="s">
        <v>1408</v>
      </c>
      <c r="AM894" s="141"/>
      <c r="AN894" s="141" t="s">
        <v>8</v>
      </c>
      <c r="AO894" s="139" t="s">
        <v>1614</v>
      </c>
      <c r="AP894" s="139" t="s">
        <v>7</v>
      </c>
      <c r="AQ894" s="139"/>
      <c r="AR894" s="381"/>
      <c r="AS894" s="139" t="s">
        <v>4075</v>
      </c>
      <c r="AT894" s="141" t="s">
        <v>1404</v>
      </c>
      <c r="AU894" s="141"/>
      <c r="AV894" s="383"/>
      <c r="AW894" s="385"/>
      <c r="AX894" s="139"/>
      <c r="AY894" t="s">
        <v>18813</v>
      </c>
      <c r="AZ894">
        <v>12000</v>
      </c>
      <c r="BA894" s="381"/>
      <c r="BB894" s="139" t="s">
        <v>1444</v>
      </c>
      <c r="BC894" s="166"/>
      <c r="BD894" s="166"/>
      <c r="BE894" s="166"/>
      <c r="BF894" s="166"/>
      <c r="BG894" s="166"/>
      <c r="BH894" s="308"/>
      <c r="BI894" s="308"/>
      <c r="BJ894" s="141" t="s">
        <v>26</v>
      </c>
      <c r="BK894" s="141" t="s">
        <v>26</v>
      </c>
      <c r="BL894" s="141"/>
      <c r="BM894" s="141"/>
      <c r="BN894" s="139" t="s">
        <v>4075</v>
      </c>
      <c r="BQ894" s="141"/>
      <c r="BV894" s="141"/>
      <c r="BX894" s="141"/>
      <c r="BY894" s="141"/>
      <c r="BZ894" s="141"/>
      <c r="CA894" s="141"/>
      <c r="CB894" s="141"/>
      <c r="CC894" s="141"/>
      <c r="CD894" s="141"/>
      <c r="CE894" s="141"/>
      <c r="CF894" s="141"/>
      <c r="CG894" s="141"/>
    </row>
    <row r="895" spans="1:85" x14ac:dyDescent="0.35">
      <c r="A895" s="155" t="s">
        <v>10419</v>
      </c>
      <c r="B895" s="139" t="s">
        <v>4075</v>
      </c>
      <c r="C895" s="18">
        <v>42554</v>
      </c>
      <c r="D895" s="144">
        <v>0.625</v>
      </c>
      <c r="E895" s="141" t="s">
        <v>13264</v>
      </c>
      <c r="F895" s="141">
        <v>3</v>
      </c>
      <c r="G895" s="141" t="s">
        <v>13283</v>
      </c>
      <c r="H895" s="141">
        <v>2016</v>
      </c>
      <c r="I895" s="18">
        <v>42554</v>
      </c>
      <c r="J895" s="144">
        <v>0.625</v>
      </c>
      <c r="K895" s="378"/>
      <c r="L895" s="139" t="s">
        <v>4075</v>
      </c>
      <c r="M895" s="141"/>
      <c r="N895" s="248"/>
      <c r="O895" s="141" t="s">
        <v>26</v>
      </c>
      <c r="P895" s="141"/>
      <c r="Q895" s="141" t="s">
        <v>10420</v>
      </c>
      <c r="R895" s="141" t="s">
        <v>10421</v>
      </c>
      <c r="S895" s="141"/>
      <c r="T895" s="141"/>
      <c r="U895" s="141">
        <v>111762839</v>
      </c>
      <c r="V895" s="141"/>
      <c r="W895" s="139" t="s">
        <v>4075</v>
      </c>
      <c r="X895" s="141" t="s">
        <v>25</v>
      </c>
      <c r="Y895" s="141" t="s">
        <v>27</v>
      </c>
      <c r="Z895" s="141" t="s">
        <v>4</v>
      </c>
      <c r="AA895" s="141" t="s">
        <v>34</v>
      </c>
      <c r="AB895" s="141"/>
      <c r="AC895" s="139" t="s">
        <v>18049</v>
      </c>
      <c r="AD895" s="380"/>
      <c r="AE895" s="139" t="s">
        <v>4</v>
      </c>
      <c r="AF895" s="139" t="s">
        <v>13073</v>
      </c>
      <c r="AG895" s="139" t="s">
        <v>4</v>
      </c>
      <c r="AH895" s="139" t="s">
        <v>1378</v>
      </c>
      <c r="AI895" s="139" t="s">
        <v>15678</v>
      </c>
      <c r="AJ895" s="139"/>
      <c r="AK895" s="139" t="s">
        <v>15678</v>
      </c>
      <c r="AL895" s="139" t="s">
        <v>7</v>
      </c>
      <c r="AM895" s="141"/>
      <c r="AN895" s="141" t="s">
        <v>8</v>
      </c>
      <c r="AO895" s="139" t="s">
        <v>1614</v>
      </c>
      <c r="AP895" s="139" t="s">
        <v>7</v>
      </c>
      <c r="AQ895" s="139"/>
      <c r="AR895" s="381"/>
      <c r="AS895" s="139" t="s">
        <v>4075</v>
      </c>
      <c r="AT895" s="141" t="s">
        <v>43</v>
      </c>
      <c r="AU895" s="141">
        <v>348</v>
      </c>
      <c r="AV895" s="383"/>
      <c r="AW895" s="385"/>
      <c r="AX895" s="139"/>
      <c r="AY895" t="s">
        <v>18811</v>
      </c>
      <c r="AZ895">
        <v>17000</v>
      </c>
      <c r="BA895" s="381"/>
      <c r="BB895" s="139" t="s">
        <v>1451</v>
      </c>
      <c r="BC895" s="166"/>
      <c r="BD895" s="166"/>
      <c r="BE895" s="166"/>
      <c r="BF895" s="166"/>
      <c r="BG895" s="166"/>
      <c r="BH895" s="308"/>
      <c r="BI895" s="308"/>
      <c r="BJ895" s="141" t="s">
        <v>26</v>
      </c>
      <c r="BK895" s="141" t="s">
        <v>26</v>
      </c>
      <c r="BL895" s="141"/>
      <c r="BM895" s="141"/>
      <c r="BN895" s="139" t="s">
        <v>4075</v>
      </c>
      <c r="BQ895" s="141" t="s">
        <v>15796</v>
      </c>
      <c r="BR895" s="135" t="s">
        <v>15680</v>
      </c>
      <c r="BT895" s="135" t="s">
        <v>15360</v>
      </c>
      <c r="BU895" s="135" t="s">
        <v>15356</v>
      </c>
      <c r="BV895" s="141" t="s">
        <v>13263</v>
      </c>
      <c r="BW895" s="135" t="s">
        <v>13270</v>
      </c>
      <c r="BX895" s="141" t="s">
        <v>15689</v>
      </c>
      <c r="BY895" s="141" t="s">
        <v>12</v>
      </c>
      <c r="BZ895" s="141" t="s">
        <v>26</v>
      </c>
      <c r="CA895" s="141" t="s">
        <v>1848</v>
      </c>
      <c r="CB895" s="141"/>
      <c r="CC895" s="141" t="s">
        <v>15690</v>
      </c>
      <c r="CD895" s="141" t="s">
        <v>34</v>
      </c>
      <c r="CE895" s="141" t="s">
        <v>15450</v>
      </c>
      <c r="CF895" s="141" t="s">
        <v>15451</v>
      </c>
      <c r="CG895" s="141" t="s">
        <v>1897</v>
      </c>
    </row>
    <row r="896" spans="1:85" x14ac:dyDescent="0.35">
      <c r="A896" s="155" t="s">
        <v>10416</v>
      </c>
      <c r="B896" s="139" t="s">
        <v>4075</v>
      </c>
      <c r="C896" s="18">
        <v>42555</v>
      </c>
      <c r="D896" s="144">
        <v>0.3215277777777778</v>
      </c>
      <c r="E896" s="141" t="s">
        <v>13264</v>
      </c>
      <c r="F896" s="141">
        <v>3</v>
      </c>
      <c r="G896" s="141" t="s">
        <v>13283</v>
      </c>
      <c r="H896" s="141">
        <v>2016</v>
      </c>
      <c r="I896" s="18">
        <v>42555</v>
      </c>
      <c r="J896" s="144">
        <v>0.3215277777777778</v>
      </c>
      <c r="K896" s="378"/>
      <c r="L896" s="139" t="s">
        <v>4075</v>
      </c>
      <c r="M896" s="141"/>
      <c r="N896" s="248"/>
      <c r="O896" s="141" t="s">
        <v>26</v>
      </c>
      <c r="P896" s="141"/>
      <c r="Q896" s="141" t="s">
        <v>10417</v>
      </c>
      <c r="R896" s="141" t="s">
        <v>10418</v>
      </c>
      <c r="S896" s="141"/>
      <c r="T896" s="141"/>
      <c r="U896" s="141"/>
      <c r="V896" s="141"/>
      <c r="W896" s="139" t="s">
        <v>4075</v>
      </c>
      <c r="X896" s="141" t="s">
        <v>25</v>
      </c>
      <c r="Y896" s="141" t="s">
        <v>27</v>
      </c>
      <c r="Z896" s="141" t="s">
        <v>4</v>
      </c>
      <c r="AA896" s="141" t="s">
        <v>34</v>
      </c>
      <c r="AB896" s="141"/>
      <c r="AC896" s="139" t="s">
        <v>18047</v>
      </c>
      <c r="AD896" s="380"/>
      <c r="AE896" s="139" t="s">
        <v>4</v>
      </c>
      <c r="AF896" s="139" t="s">
        <v>13073</v>
      </c>
      <c r="AG896" s="139" t="s">
        <v>4</v>
      </c>
      <c r="AH896" s="139" t="s">
        <v>1378</v>
      </c>
      <c r="AI896" s="139" t="s">
        <v>15678</v>
      </c>
      <c r="AJ896" s="139"/>
      <c r="AK896" s="139" t="s">
        <v>15678</v>
      </c>
      <c r="AL896" s="139" t="s">
        <v>7</v>
      </c>
      <c r="AM896" s="141"/>
      <c r="AN896" s="141" t="s">
        <v>8</v>
      </c>
      <c r="AO896" s="139" t="s">
        <v>1614</v>
      </c>
      <c r="AP896" s="139" t="s">
        <v>7</v>
      </c>
      <c r="AQ896" s="139"/>
      <c r="AR896" s="381"/>
      <c r="AS896" s="139" t="s">
        <v>4075</v>
      </c>
      <c r="AT896" s="141" t="s">
        <v>1404</v>
      </c>
      <c r="AU896" s="141"/>
      <c r="AV896" s="383"/>
      <c r="AW896" s="385"/>
      <c r="AX896" s="139"/>
      <c r="AY896" t="s">
        <v>18711</v>
      </c>
      <c r="AZ896">
        <v>12000</v>
      </c>
      <c r="BA896" s="381"/>
      <c r="BB896" s="139" t="s">
        <v>1452</v>
      </c>
      <c r="BC896" s="166"/>
      <c r="BD896" s="166"/>
      <c r="BE896" s="166"/>
      <c r="BF896" s="166"/>
      <c r="BG896" s="166"/>
      <c r="BH896" s="308"/>
      <c r="BI896" s="308"/>
      <c r="BJ896" s="141" t="s">
        <v>26</v>
      </c>
      <c r="BK896" s="141" t="s">
        <v>26</v>
      </c>
      <c r="BL896" s="141"/>
      <c r="BM896" s="141"/>
      <c r="BN896" s="139" t="s">
        <v>4075</v>
      </c>
      <c r="BQ896" s="141" t="s">
        <v>15796</v>
      </c>
      <c r="BR896" s="135" t="s">
        <v>15680</v>
      </c>
      <c r="BT896" s="135" t="s">
        <v>15364</v>
      </c>
      <c r="BU896" s="135" t="s">
        <v>15359</v>
      </c>
      <c r="BV896" s="141" t="s">
        <v>13277</v>
      </c>
      <c r="BW896" s="135" t="s">
        <v>13273</v>
      </c>
      <c r="BX896" s="141" t="s">
        <v>15689</v>
      </c>
      <c r="BY896" s="141" t="s">
        <v>12</v>
      </c>
      <c r="BZ896" s="141" t="s">
        <v>26</v>
      </c>
      <c r="CA896" s="141" t="s">
        <v>1848</v>
      </c>
      <c r="CB896" s="141"/>
      <c r="CC896" s="141" t="s">
        <v>15686</v>
      </c>
      <c r="CD896" s="141" t="s">
        <v>15683</v>
      </c>
      <c r="CE896" s="141" t="s">
        <v>15450</v>
      </c>
      <c r="CF896" s="141" t="s">
        <v>15451</v>
      </c>
      <c r="CG896" s="141" t="s">
        <v>2003</v>
      </c>
    </row>
    <row r="897" spans="1:85" x14ac:dyDescent="0.35">
      <c r="A897" s="155" t="s">
        <v>10411</v>
      </c>
      <c r="B897" s="139" t="s">
        <v>4075</v>
      </c>
      <c r="C897" s="18">
        <v>42556</v>
      </c>
      <c r="D897" s="144">
        <v>0.44166666666666665</v>
      </c>
      <c r="E897" s="141" t="s">
        <v>13264</v>
      </c>
      <c r="F897" s="141">
        <v>3</v>
      </c>
      <c r="G897" s="141" t="s">
        <v>13283</v>
      </c>
      <c r="H897" s="141">
        <v>2016</v>
      </c>
      <c r="I897" s="18">
        <v>42556</v>
      </c>
      <c r="J897" s="144">
        <v>0.44166666666666665</v>
      </c>
      <c r="K897" s="378"/>
      <c r="L897" s="139" t="s">
        <v>4075</v>
      </c>
      <c r="M897" s="141"/>
      <c r="N897" s="248"/>
      <c r="O897" s="141" t="s">
        <v>26</v>
      </c>
      <c r="P897" s="141"/>
      <c r="Q897" s="141" t="s">
        <v>10412</v>
      </c>
      <c r="R897" s="141"/>
      <c r="S897" s="141"/>
      <c r="T897" s="141"/>
      <c r="U897" s="141"/>
      <c r="V897" s="141"/>
      <c r="W897" s="139" t="s">
        <v>4075</v>
      </c>
      <c r="X897" s="141" t="s">
        <v>25</v>
      </c>
      <c r="Y897" s="141" t="s">
        <v>27</v>
      </c>
      <c r="Z897" s="141" t="s">
        <v>4</v>
      </c>
      <c r="AA897" s="141" t="s">
        <v>34</v>
      </c>
      <c r="AB897" s="141"/>
      <c r="AC897" s="139" t="s">
        <v>18050</v>
      </c>
      <c r="AD897" s="380"/>
      <c r="AE897" s="139" t="s">
        <v>102</v>
      </c>
      <c r="AF897" s="139" t="s">
        <v>13068</v>
      </c>
      <c r="AG897" s="139" t="s">
        <v>102</v>
      </c>
      <c r="AH897" s="139" t="s">
        <v>1378</v>
      </c>
      <c r="AI897" s="139" t="s">
        <v>7</v>
      </c>
      <c r="AJ897" s="139" t="s">
        <v>7</v>
      </c>
      <c r="AK897" s="139"/>
      <c r="AL897" s="139"/>
      <c r="AM897" s="141"/>
      <c r="AN897" s="141" t="s">
        <v>8</v>
      </c>
      <c r="AO897" s="139" t="s">
        <v>1477</v>
      </c>
      <c r="AP897" s="139" t="s">
        <v>7</v>
      </c>
      <c r="AQ897" s="139"/>
      <c r="AR897" s="381"/>
      <c r="AS897" s="139" t="s">
        <v>4075</v>
      </c>
      <c r="AT897" s="141" t="s">
        <v>1404</v>
      </c>
      <c r="AU897" s="141"/>
      <c r="AV897" s="383"/>
      <c r="AW897" s="385"/>
      <c r="AX897" s="139"/>
      <c r="AY897" t="s">
        <v>18814</v>
      </c>
      <c r="BA897" s="381"/>
      <c r="BB897" s="139" t="s">
        <v>17</v>
      </c>
      <c r="BC897" s="166"/>
      <c r="BD897" s="166"/>
      <c r="BE897" s="166"/>
      <c r="BF897" s="166"/>
      <c r="BG897" s="166"/>
      <c r="BH897" s="308"/>
      <c r="BI897" s="308"/>
      <c r="BJ897" s="141" t="s">
        <v>26</v>
      </c>
      <c r="BK897" s="141" t="s">
        <v>26</v>
      </c>
      <c r="BL897" s="141"/>
      <c r="BM897" s="141"/>
      <c r="BN897" s="139" t="s">
        <v>4075</v>
      </c>
      <c r="BQ897" s="141"/>
      <c r="BV897" s="141"/>
      <c r="BX897" s="141"/>
      <c r="BY897" s="141"/>
      <c r="BZ897" s="141"/>
      <c r="CA897" s="141"/>
      <c r="CB897" s="141"/>
      <c r="CC897" s="141"/>
      <c r="CD897" s="141"/>
      <c r="CE897" s="141"/>
      <c r="CF897" s="141"/>
      <c r="CG897" s="141"/>
    </row>
    <row r="898" spans="1:85" x14ac:dyDescent="0.35">
      <c r="A898" s="155" t="s">
        <v>10413</v>
      </c>
      <c r="B898" s="139" t="s">
        <v>4075</v>
      </c>
      <c r="C898" s="18">
        <v>42556</v>
      </c>
      <c r="D898" s="144">
        <v>0.3576388888888889</v>
      </c>
      <c r="E898" s="141" t="s">
        <v>13264</v>
      </c>
      <c r="F898" s="141">
        <v>3</v>
      </c>
      <c r="G898" s="141" t="s">
        <v>13283</v>
      </c>
      <c r="H898" s="141">
        <v>2016</v>
      </c>
      <c r="I898" s="18">
        <v>42556</v>
      </c>
      <c r="J898" s="144">
        <v>0.3576388888888889</v>
      </c>
      <c r="K898" s="378"/>
      <c r="L898" s="139" t="s">
        <v>4075</v>
      </c>
      <c r="M898" s="141"/>
      <c r="N898" s="248"/>
      <c r="O898" s="141" t="s">
        <v>26</v>
      </c>
      <c r="P898" s="141"/>
      <c r="Q898" s="141" t="s">
        <v>10414</v>
      </c>
      <c r="R898" s="141" t="s">
        <v>10415</v>
      </c>
      <c r="S898" s="141"/>
      <c r="T898" s="141"/>
      <c r="U898" s="141"/>
      <c r="V898" s="141"/>
      <c r="W898" s="139" t="s">
        <v>4075</v>
      </c>
      <c r="X898" s="141" t="s">
        <v>25</v>
      </c>
      <c r="Y898" s="141" t="s">
        <v>27</v>
      </c>
      <c r="Z898" s="141" t="s">
        <v>4</v>
      </c>
      <c r="AA898" s="141" t="s">
        <v>34</v>
      </c>
      <c r="AB898" s="141"/>
      <c r="AC898" s="139" t="s">
        <v>18050</v>
      </c>
      <c r="AD898" s="380"/>
      <c r="AE898" s="139" t="s">
        <v>102</v>
      </c>
      <c r="AF898" s="139" t="s">
        <v>13068</v>
      </c>
      <c r="AG898" s="139" t="s">
        <v>102</v>
      </c>
      <c r="AH898" s="139" t="s">
        <v>1378</v>
      </c>
      <c r="AI898" s="139" t="s">
        <v>7</v>
      </c>
      <c r="AJ898" s="139" t="s">
        <v>7</v>
      </c>
      <c r="AK898" s="139"/>
      <c r="AL898" s="139"/>
      <c r="AM898" s="141"/>
      <c r="AN898" s="141" t="s">
        <v>8</v>
      </c>
      <c r="AO898" s="139" t="s">
        <v>1614</v>
      </c>
      <c r="AP898" s="139" t="s">
        <v>7</v>
      </c>
      <c r="AQ898" s="139"/>
      <c r="AR898" s="381"/>
      <c r="AS898" s="139" t="s">
        <v>4075</v>
      </c>
      <c r="AT898" s="141" t="s">
        <v>1404</v>
      </c>
      <c r="AU898" s="141"/>
      <c r="AV898" s="383"/>
      <c r="AW898" s="385"/>
      <c r="AX898" s="139"/>
      <c r="AY898" t="s">
        <v>18814</v>
      </c>
      <c r="AZ898">
        <v>12000</v>
      </c>
      <c r="BA898" s="381"/>
      <c r="BB898" s="139" t="s">
        <v>1450</v>
      </c>
      <c r="BC898" s="166"/>
      <c r="BD898" s="166"/>
      <c r="BE898" s="166"/>
      <c r="BF898" s="166"/>
      <c r="BG898" s="166"/>
      <c r="BH898" s="308"/>
      <c r="BI898" s="308"/>
      <c r="BJ898" s="141" t="s">
        <v>26</v>
      </c>
      <c r="BK898" s="141" t="s">
        <v>26</v>
      </c>
      <c r="BL898" s="141"/>
      <c r="BM898" s="141"/>
      <c r="BN898" s="139" t="s">
        <v>4075</v>
      </c>
      <c r="BQ898" s="141"/>
      <c r="BV898" s="141"/>
      <c r="BX898" s="141"/>
      <c r="BY898" s="141"/>
      <c r="BZ898" s="141"/>
      <c r="CA898" s="141"/>
      <c r="CB898" s="141"/>
      <c r="CC898" s="141"/>
      <c r="CD898" s="141"/>
      <c r="CE898" s="141"/>
      <c r="CF898" s="141"/>
      <c r="CG898" s="141"/>
    </row>
    <row r="899" spans="1:85" x14ac:dyDescent="0.35">
      <c r="A899" s="155" t="s">
        <v>10408</v>
      </c>
      <c r="B899" s="139" t="s">
        <v>4075</v>
      </c>
      <c r="C899" s="18">
        <v>42558</v>
      </c>
      <c r="D899" s="144">
        <v>0.45555555555555555</v>
      </c>
      <c r="E899" s="141" t="s">
        <v>13264</v>
      </c>
      <c r="F899" s="141">
        <v>3</v>
      </c>
      <c r="G899" s="141" t="s">
        <v>13283</v>
      </c>
      <c r="H899" s="141">
        <v>2016</v>
      </c>
      <c r="I899" s="18">
        <v>42558</v>
      </c>
      <c r="J899" s="144">
        <v>0.45555555555555555</v>
      </c>
      <c r="K899" s="378"/>
      <c r="L899" s="139" t="s">
        <v>4075</v>
      </c>
      <c r="M899" s="141"/>
      <c r="N899" s="248"/>
      <c r="O899" s="141" t="s">
        <v>26</v>
      </c>
      <c r="P899" s="141"/>
      <c r="Q899" s="141" t="s">
        <v>10409</v>
      </c>
      <c r="R899" s="141" t="s">
        <v>10410</v>
      </c>
      <c r="S899" s="141"/>
      <c r="T899" s="141"/>
      <c r="U899" s="141"/>
      <c r="V899" s="141"/>
      <c r="W899" s="139" t="s">
        <v>4075</v>
      </c>
      <c r="X899" s="141" t="s">
        <v>25</v>
      </c>
      <c r="Y899" s="141" t="s">
        <v>27</v>
      </c>
      <c r="Z899" s="141" t="s">
        <v>4</v>
      </c>
      <c r="AA899" s="141" t="s">
        <v>34</v>
      </c>
      <c r="AB899" s="141"/>
      <c r="AC899" s="139" t="s">
        <v>18047</v>
      </c>
      <c r="AD899" s="380"/>
      <c r="AE899" s="139" t="s">
        <v>102</v>
      </c>
      <c r="AF899" s="139" t="s">
        <v>13080</v>
      </c>
      <c r="AG899" s="139" t="s">
        <v>102</v>
      </c>
      <c r="AH899" s="139" t="s">
        <v>1378</v>
      </c>
      <c r="AI899" s="139" t="s">
        <v>46</v>
      </c>
      <c r="AJ899" s="139" t="s">
        <v>46</v>
      </c>
      <c r="AK899" s="139"/>
      <c r="AL899" s="139"/>
      <c r="AM899" s="141"/>
      <c r="AN899" s="141" t="s">
        <v>8</v>
      </c>
      <c r="AO899" s="139" t="s">
        <v>1614</v>
      </c>
      <c r="AP899" s="139" t="s">
        <v>46</v>
      </c>
      <c r="AQ899" s="139"/>
      <c r="AR899" s="381"/>
      <c r="AS899" s="139" t="s">
        <v>4075</v>
      </c>
      <c r="AT899" s="141" t="s">
        <v>1404</v>
      </c>
      <c r="AU899" s="141"/>
      <c r="AV899" s="383"/>
      <c r="AW899" s="385"/>
      <c r="AX899" s="139"/>
      <c r="AY899" t="s">
        <v>18681</v>
      </c>
      <c r="AZ899">
        <v>12000</v>
      </c>
      <c r="BA899" s="381"/>
      <c r="BB899" s="139" t="s">
        <v>1444</v>
      </c>
      <c r="BC899" s="166"/>
      <c r="BD899" s="166"/>
      <c r="BE899" s="166"/>
      <c r="BF899" s="166"/>
      <c r="BG899" s="166"/>
      <c r="BH899" s="308"/>
      <c r="BI899" s="308"/>
      <c r="BJ899" s="141" t="s">
        <v>26</v>
      </c>
      <c r="BK899" s="141" t="s">
        <v>26</v>
      </c>
      <c r="BL899" s="141"/>
      <c r="BM899" s="141"/>
      <c r="BN899" s="139" t="s">
        <v>4075</v>
      </c>
      <c r="BQ899" s="141"/>
      <c r="BV899" s="141"/>
      <c r="BX899" s="141"/>
      <c r="BY899" s="141"/>
      <c r="BZ899" s="141"/>
      <c r="CA899" s="141"/>
      <c r="CB899" s="141"/>
      <c r="CC899" s="141"/>
      <c r="CD899" s="141"/>
      <c r="CE899" s="141"/>
      <c r="CF899" s="141"/>
      <c r="CG899" s="141"/>
    </row>
    <row r="900" spans="1:85" x14ac:dyDescent="0.35">
      <c r="A900" s="155" t="s">
        <v>10404</v>
      </c>
      <c r="B900" s="139" t="s">
        <v>4075</v>
      </c>
      <c r="C900" s="18">
        <v>42559</v>
      </c>
      <c r="D900" s="144">
        <v>0.63402777777777775</v>
      </c>
      <c r="E900" s="141" t="s">
        <v>13264</v>
      </c>
      <c r="F900" s="141">
        <v>3</v>
      </c>
      <c r="G900" s="141" t="s">
        <v>13283</v>
      </c>
      <c r="H900" s="141">
        <v>2016</v>
      </c>
      <c r="I900" s="18"/>
      <c r="J900" s="144"/>
      <c r="K900" s="378"/>
      <c r="L900" s="139" t="s">
        <v>4075</v>
      </c>
      <c r="M900" s="141"/>
      <c r="N900" s="248"/>
      <c r="O900" s="141" t="s">
        <v>26</v>
      </c>
      <c r="P900" s="141"/>
      <c r="Q900" s="141"/>
      <c r="R900" s="141"/>
      <c r="S900" s="141"/>
      <c r="T900" s="141"/>
      <c r="U900" s="141"/>
      <c r="V900" s="141"/>
      <c r="W900" s="139" t="s">
        <v>4075</v>
      </c>
      <c r="X900" s="141" t="s">
        <v>25</v>
      </c>
      <c r="Y900" s="141" t="s">
        <v>27</v>
      </c>
      <c r="Z900" s="141" t="s">
        <v>4</v>
      </c>
      <c r="AA900" s="141" t="s">
        <v>34</v>
      </c>
      <c r="AB900" s="141"/>
      <c r="AC900" s="139" t="s">
        <v>18047</v>
      </c>
      <c r="AD900" s="380"/>
      <c r="AE900" s="139" t="s">
        <v>4</v>
      </c>
      <c r="AF900" s="139" t="s">
        <v>13073</v>
      </c>
      <c r="AG900" s="139" t="s">
        <v>4</v>
      </c>
      <c r="AH900" s="139" t="s">
        <v>1378</v>
      </c>
      <c r="AI900" s="139" t="s">
        <v>15678</v>
      </c>
      <c r="AJ900" s="139"/>
      <c r="AK900" s="139" t="s">
        <v>15678</v>
      </c>
      <c r="AL900" s="139" t="s">
        <v>7</v>
      </c>
      <c r="AM900" s="141" t="s">
        <v>12</v>
      </c>
      <c r="AN900" s="141" t="s">
        <v>8</v>
      </c>
      <c r="AO900" s="139" t="s">
        <v>1477</v>
      </c>
      <c r="AP900" s="139" t="s">
        <v>7</v>
      </c>
      <c r="AQ900" s="139"/>
      <c r="AR900" s="381"/>
      <c r="AS900" s="139" t="s">
        <v>4075</v>
      </c>
      <c r="AT900" s="141" t="s">
        <v>1404</v>
      </c>
      <c r="AU900" s="141">
        <v>645</v>
      </c>
      <c r="AV900" s="383"/>
      <c r="AW900" s="385"/>
      <c r="AX900" s="139"/>
      <c r="AY900" t="s">
        <v>18357</v>
      </c>
      <c r="BA900" s="381"/>
      <c r="BB900" s="139" t="s">
        <v>1444</v>
      </c>
      <c r="BC900" s="166"/>
      <c r="BD900" s="166"/>
      <c r="BE900" s="166"/>
      <c r="BF900" s="166"/>
      <c r="BG900" s="166"/>
      <c r="BH900" s="308"/>
      <c r="BI900" s="308"/>
      <c r="BJ900" s="141" t="s">
        <v>26</v>
      </c>
      <c r="BK900" s="141" t="s">
        <v>26</v>
      </c>
      <c r="BL900" s="141"/>
      <c r="BM900" s="141"/>
      <c r="BN900" s="139" t="s">
        <v>4075</v>
      </c>
      <c r="BQ900" s="141"/>
      <c r="BV900" s="141"/>
      <c r="BX900" s="141"/>
      <c r="BY900" s="141"/>
      <c r="BZ900" s="141"/>
      <c r="CA900" s="141"/>
      <c r="CB900" s="141"/>
      <c r="CC900" s="141"/>
      <c r="CD900" s="141"/>
      <c r="CE900" s="141"/>
      <c r="CF900" s="141"/>
      <c r="CG900" s="141"/>
    </row>
    <row r="901" spans="1:85" x14ac:dyDescent="0.35">
      <c r="A901" s="155" t="s">
        <v>10405</v>
      </c>
      <c r="B901" s="139" t="s">
        <v>4075</v>
      </c>
      <c r="C901" s="18">
        <v>42559</v>
      </c>
      <c r="D901" s="144">
        <v>0.45069444444444445</v>
      </c>
      <c r="E901" s="141" t="s">
        <v>13264</v>
      </c>
      <c r="F901" s="141">
        <v>3</v>
      </c>
      <c r="G901" s="141" t="s">
        <v>13283</v>
      </c>
      <c r="H901" s="141">
        <v>2016</v>
      </c>
      <c r="I901" s="18">
        <v>42559</v>
      </c>
      <c r="J901" s="144">
        <v>0.45069444444444445</v>
      </c>
      <c r="K901" s="378"/>
      <c r="L901" s="139" t="s">
        <v>4075</v>
      </c>
      <c r="M901" s="141"/>
      <c r="N901" s="248"/>
      <c r="O901" s="141" t="s">
        <v>26</v>
      </c>
      <c r="P901" s="141"/>
      <c r="Q901" s="141" t="s">
        <v>10406</v>
      </c>
      <c r="R901" s="141" t="s">
        <v>10407</v>
      </c>
      <c r="S901" s="141"/>
      <c r="T901" s="141"/>
      <c r="U901" s="141"/>
      <c r="V901" s="141"/>
      <c r="W901" s="139" t="s">
        <v>4075</v>
      </c>
      <c r="X901" s="141" t="s">
        <v>25</v>
      </c>
      <c r="Y901" s="141" t="s">
        <v>27</v>
      </c>
      <c r="Z901" s="141" t="s">
        <v>4</v>
      </c>
      <c r="AA901" s="141" t="s">
        <v>34</v>
      </c>
      <c r="AB901" s="141"/>
      <c r="AC901" s="139" t="s">
        <v>18047</v>
      </c>
      <c r="AD901" s="380"/>
      <c r="AE901" s="139" t="s">
        <v>4</v>
      </c>
      <c r="AF901" s="139" t="s">
        <v>13073</v>
      </c>
      <c r="AG901" s="139" t="s">
        <v>4</v>
      </c>
      <c r="AH901" s="139" t="s">
        <v>1378</v>
      </c>
      <c r="AI901" s="139" t="s">
        <v>15678</v>
      </c>
      <c r="AJ901" s="139"/>
      <c r="AK901" s="139" t="s">
        <v>15678</v>
      </c>
      <c r="AL901" s="139" t="s">
        <v>7</v>
      </c>
      <c r="AM901" s="141" t="s">
        <v>1527</v>
      </c>
      <c r="AN901" s="141" t="s">
        <v>8</v>
      </c>
      <c r="AO901" s="139" t="s">
        <v>1614</v>
      </c>
      <c r="AP901" s="139" t="s">
        <v>7</v>
      </c>
      <c r="AQ901" s="139"/>
      <c r="AR901" s="381"/>
      <c r="AS901" s="139" t="s">
        <v>4075</v>
      </c>
      <c r="AT901" s="141" t="s">
        <v>43</v>
      </c>
      <c r="AU901" s="141">
        <v>180</v>
      </c>
      <c r="AV901" s="383"/>
      <c r="AW901" s="385"/>
      <c r="AX901" s="139"/>
      <c r="AY901" t="s">
        <v>18815</v>
      </c>
      <c r="AZ901">
        <v>12000</v>
      </c>
      <c r="BA901" s="381"/>
      <c r="BB901" s="139" t="s">
        <v>1444</v>
      </c>
      <c r="BC901" s="166"/>
      <c r="BD901" s="166"/>
      <c r="BE901" s="166"/>
      <c r="BF901" s="166"/>
      <c r="BG901" s="166"/>
      <c r="BH901" s="308"/>
      <c r="BI901" s="308"/>
      <c r="BJ901" s="141" t="s">
        <v>26</v>
      </c>
      <c r="BK901" s="141" t="s">
        <v>26</v>
      </c>
      <c r="BL901" s="141"/>
      <c r="BM901" s="141"/>
      <c r="BN901" s="139" t="s">
        <v>4075</v>
      </c>
      <c r="BQ901" s="141" t="s">
        <v>15797</v>
      </c>
      <c r="BR901" s="135" t="s">
        <v>15702</v>
      </c>
      <c r="BV901" s="141"/>
      <c r="BX901" s="141"/>
      <c r="BY901" s="141"/>
      <c r="BZ901" s="141"/>
      <c r="CA901" s="141"/>
      <c r="CB901" s="141"/>
      <c r="CC901" s="141"/>
      <c r="CD901" s="141"/>
      <c r="CE901" s="141"/>
      <c r="CF901" s="141"/>
      <c r="CG901" s="141"/>
    </row>
    <row r="902" spans="1:85" x14ac:dyDescent="0.35">
      <c r="A902" s="155" t="s">
        <v>10396</v>
      </c>
      <c r="B902" s="139" t="s">
        <v>4075</v>
      </c>
      <c r="C902" s="18">
        <v>42560</v>
      </c>
      <c r="D902" s="144">
        <v>0.65416666666666667</v>
      </c>
      <c r="E902" s="141" t="s">
        <v>13264</v>
      </c>
      <c r="F902" s="141">
        <v>3</v>
      </c>
      <c r="G902" s="141" t="s">
        <v>13283</v>
      </c>
      <c r="H902" s="141">
        <v>2016</v>
      </c>
      <c r="I902" s="18">
        <v>42560</v>
      </c>
      <c r="J902" s="144">
        <v>0.65416666666666667</v>
      </c>
      <c r="K902" s="378"/>
      <c r="L902" s="139" t="s">
        <v>4075</v>
      </c>
      <c r="M902" s="141"/>
      <c r="N902" s="248"/>
      <c r="O902" s="141" t="s">
        <v>26</v>
      </c>
      <c r="P902" s="141"/>
      <c r="Q902" s="141" t="s">
        <v>10397</v>
      </c>
      <c r="R902" s="141"/>
      <c r="S902" s="141"/>
      <c r="T902" s="141"/>
      <c r="U902" s="141"/>
      <c r="V902" s="141"/>
      <c r="W902" s="139" t="s">
        <v>4075</v>
      </c>
      <c r="X902" s="141" t="s">
        <v>25</v>
      </c>
      <c r="Y902" s="141" t="s">
        <v>27</v>
      </c>
      <c r="Z902" s="141" t="s">
        <v>4</v>
      </c>
      <c r="AA902" s="141" t="s">
        <v>34</v>
      </c>
      <c r="AB902" s="141"/>
      <c r="AC902" s="139" t="s">
        <v>18047</v>
      </c>
      <c r="AD902" s="380"/>
      <c r="AE902" s="139" t="s">
        <v>102</v>
      </c>
      <c r="AF902" s="139" t="s">
        <v>13068</v>
      </c>
      <c r="AG902" s="139" t="s">
        <v>102</v>
      </c>
      <c r="AH902" s="139" t="s">
        <v>1378</v>
      </c>
      <c r="AI902" s="139" t="s">
        <v>7</v>
      </c>
      <c r="AJ902" s="139" t="s">
        <v>7</v>
      </c>
      <c r="AK902" s="139"/>
      <c r="AL902" s="139"/>
      <c r="AM902" s="141" t="s">
        <v>1527</v>
      </c>
      <c r="AN902" s="141" t="s">
        <v>8</v>
      </c>
      <c r="AO902" s="139" t="s">
        <v>1477</v>
      </c>
      <c r="AP902" s="139" t="s">
        <v>7</v>
      </c>
      <c r="AQ902" s="139"/>
      <c r="AR902" s="381"/>
      <c r="AS902" s="139" t="s">
        <v>4075</v>
      </c>
      <c r="AT902" s="141" t="s">
        <v>1404</v>
      </c>
      <c r="AU902" s="141"/>
      <c r="AV902" s="383"/>
      <c r="AW902" s="385"/>
      <c r="AX902" s="139"/>
      <c r="AY902" t="s">
        <v>18304</v>
      </c>
      <c r="BA902" s="381"/>
      <c r="BB902" s="139" t="s">
        <v>1452</v>
      </c>
      <c r="BC902" s="166"/>
      <c r="BD902" s="166"/>
      <c r="BE902" s="166"/>
      <c r="BF902" s="166"/>
      <c r="BG902" s="166"/>
      <c r="BH902" s="308"/>
      <c r="BI902" s="308"/>
      <c r="BJ902" s="141" t="s">
        <v>26</v>
      </c>
      <c r="BK902" s="141" t="s">
        <v>26</v>
      </c>
      <c r="BL902" s="141"/>
      <c r="BM902" s="141"/>
      <c r="BN902" s="139" t="s">
        <v>4075</v>
      </c>
      <c r="BQ902" s="141"/>
      <c r="BV902" s="141"/>
      <c r="BX902" s="141"/>
      <c r="BY902" s="141"/>
      <c r="BZ902" s="141"/>
      <c r="CA902" s="141"/>
      <c r="CB902" s="141"/>
      <c r="CC902" s="141"/>
      <c r="CD902" s="141"/>
      <c r="CE902" s="141"/>
      <c r="CF902" s="141"/>
      <c r="CG902" s="141"/>
    </row>
    <row r="903" spans="1:85" x14ac:dyDescent="0.35">
      <c r="A903" s="155" t="s">
        <v>10394</v>
      </c>
      <c r="B903" s="139" t="s">
        <v>4075</v>
      </c>
      <c r="C903" s="18">
        <v>42560</v>
      </c>
      <c r="D903" s="144">
        <v>0.80694444444444446</v>
      </c>
      <c r="E903" s="141" t="s">
        <v>13264</v>
      </c>
      <c r="F903" s="141">
        <v>3</v>
      </c>
      <c r="G903" s="141" t="s">
        <v>13283</v>
      </c>
      <c r="H903" s="141">
        <v>2016</v>
      </c>
      <c r="I903" s="18">
        <v>42560</v>
      </c>
      <c r="J903" s="144">
        <v>0.80694444444444446</v>
      </c>
      <c r="K903" s="378"/>
      <c r="L903" s="139" t="s">
        <v>4075</v>
      </c>
      <c r="M903" s="141"/>
      <c r="N903" s="248"/>
      <c r="O903" s="141" t="s">
        <v>26</v>
      </c>
      <c r="P903" s="141"/>
      <c r="Q903" s="141" t="s">
        <v>10395</v>
      </c>
      <c r="R903" s="141"/>
      <c r="S903" s="141"/>
      <c r="T903" s="141"/>
      <c r="U903" s="141"/>
      <c r="V903" s="141"/>
      <c r="W903" s="139" t="s">
        <v>4075</v>
      </c>
      <c r="X903" s="141" t="s">
        <v>25</v>
      </c>
      <c r="Y903" s="141" t="s">
        <v>27</v>
      </c>
      <c r="Z903" s="141" t="s">
        <v>4</v>
      </c>
      <c r="AA903" s="141" t="s">
        <v>34</v>
      </c>
      <c r="AB903" s="141"/>
      <c r="AC903" s="139" t="s">
        <v>18049</v>
      </c>
      <c r="AD903" s="380"/>
      <c r="AE903" s="139" t="s">
        <v>102</v>
      </c>
      <c r="AF903" s="139" t="s">
        <v>13071</v>
      </c>
      <c r="AG903" s="139" t="s">
        <v>102</v>
      </c>
      <c r="AH903" s="139" t="s">
        <v>1378</v>
      </c>
      <c r="AI903" s="139"/>
      <c r="AJ903" s="139"/>
      <c r="AK903" s="139"/>
      <c r="AL903" s="139"/>
      <c r="AM903" s="141" t="s">
        <v>1527</v>
      </c>
      <c r="AN903" s="141" t="s">
        <v>8</v>
      </c>
      <c r="AO903" s="139" t="s">
        <v>1477</v>
      </c>
      <c r="AP903" s="139" t="s">
        <v>6</v>
      </c>
      <c r="AQ903" s="139"/>
      <c r="AR903" s="381"/>
      <c r="AS903" s="139" t="s">
        <v>4075</v>
      </c>
      <c r="AT903" s="141" t="s">
        <v>1404</v>
      </c>
      <c r="AU903" s="141"/>
      <c r="AV903" s="383"/>
      <c r="AW903" s="385"/>
      <c r="AX903" s="139"/>
      <c r="AY903" t="s">
        <v>18816</v>
      </c>
      <c r="BA903" s="381"/>
      <c r="BB903" s="139" t="s">
        <v>17</v>
      </c>
      <c r="BC903" s="166"/>
      <c r="BD903" s="166"/>
      <c r="BE903" s="166"/>
      <c r="BF903" s="166"/>
      <c r="BG903" s="166"/>
      <c r="BH903" s="308"/>
      <c r="BI903" s="308"/>
      <c r="BJ903" s="141" t="s">
        <v>26</v>
      </c>
      <c r="BK903" s="141" t="s">
        <v>26</v>
      </c>
      <c r="BL903" s="141"/>
      <c r="BM903" s="141"/>
      <c r="BN903" s="139" t="s">
        <v>4075</v>
      </c>
      <c r="BQ903" s="141"/>
      <c r="BV903" s="141"/>
      <c r="BX903" s="141"/>
      <c r="BY903" s="141"/>
      <c r="BZ903" s="141"/>
      <c r="CA903" s="141"/>
      <c r="CB903" s="141"/>
      <c r="CC903" s="141"/>
      <c r="CD903" s="141"/>
      <c r="CE903" s="141"/>
      <c r="CF903" s="141"/>
      <c r="CG903" s="141"/>
    </row>
    <row r="904" spans="1:85" x14ac:dyDescent="0.35">
      <c r="A904" s="155" t="s">
        <v>10398</v>
      </c>
      <c r="B904" s="139" t="s">
        <v>4075</v>
      </c>
      <c r="C904" s="18">
        <v>42560</v>
      </c>
      <c r="D904" s="144">
        <v>0.62378472222222225</v>
      </c>
      <c r="E904" s="141" t="s">
        <v>13264</v>
      </c>
      <c r="F904" s="141">
        <v>3</v>
      </c>
      <c r="G904" s="141" t="s">
        <v>13283</v>
      </c>
      <c r="H904" s="141">
        <v>2016</v>
      </c>
      <c r="I904" s="18">
        <v>42560</v>
      </c>
      <c r="J904" s="144">
        <v>0.62361111111111112</v>
      </c>
      <c r="K904" s="378"/>
      <c r="L904" s="139" t="s">
        <v>4075</v>
      </c>
      <c r="M904" s="141" t="s">
        <v>28</v>
      </c>
      <c r="N904" s="248">
        <v>44249</v>
      </c>
      <c r="O904" s="141" t="s">
        <v>25</v>
      </c>
      <c r="P904" s="141"/>
      <c r="Q904" s="141"/>
      <c r="R904" s="141"/>
      <c r="S904" s="141"/>
      <c r="T904" s="141" t="s">
        <v>17098</v>
      </c>
      <c r="U904" s="141">
        <v>111775075</v>
      </c>
      <c r="V904" s="141"/>
      <c r="W904" s="139" t="s">
        <v>4075</v>
      </c>
      <c r="X904" s="141" t="s">
        <v>25</v>
      </c>
      <c r="Y904" s="141" t="s">
        <v>27</v>
      </c>
      <c r="Z904" s="141"/>
      <c r="AA904" s="141" t="s">
        <v>34</v>
      </c>
      <c r="AB904" s="141"/>
      <c r="AC904" s="139" t="s">
        <v>18050</v>
      </c>
      <c r="AD904" s="380"/>
      <c r="AE904" s="139" t="s">
        <v>102</v>
      </c>
      <c r="AF904" s="139" t="s">
        <v>13068</v>
      </c>
      <c r="AG904" s="139" t="s">
        <v>102</v>
      </c>
      <c r="AH904" s="139" t="s">
        <v>1378</v>
      </c>
      <c r="AI904" s="139" t="s">
        <v>1398</v>
      </c>
      <c r="AJ904" s="139" t="s">
        <v>1604</v>
      </c>
      <c r="AK904" s="139"/>
      <c r="AL904" s="139"/>
      <c r="AM904" s="141" t="s">
        <v>9</v>
      </c>
      <c r="AN904" s="141" t="s">
        <v>1422</v>
      </c>
      <c r="AO904" s="139"/>
      <c r="AP904" s="139" t="s">
        <v>1604</v>
      </c>
      <c r="AQ904" s="139"/>
      <c r="AR904" s="381"/>
      <c r="AS904" s="139" t="s">
        <v>4075</v>
      </c>
      <c r="AT904" s="141" t="s">
        <v>1404</v>
      </c>
      <c r="AU904" s="141"/>
      <c r="AV904" s="383"/>
      <c r="AW904" s="385"/>
      <c r="AX904" s="139" t="s">
        <v>80</v>
      </c>
      <c r="AY904" t="s">
        <v>18817</v>
      </c>
      <c r="BA904" s="381"/>
      <c r="BB904" s="139" t="s">
        <v>1444</v>
      </c>
      <c r="BC904" s="166"/>
      <c r="BD904" s="166"/>
      <c r="BE904" s="166"/>
      <c r="BF904" s="166"/>
      <c r="BG904" s="166"/>
      <c r="BH904" s="308"/>
      <c r="BI904" s="308"/>
      <c r="BJ904" s="141" t="s">
        <v>26</v>
      </c>
      <c r="BK904" s="141" t="s">
        <v>26</v>
      </c>
      <c r="BL904" s="141"/>
      <c r="BM904" s="141"/>
      <c r="BN904" s="139" t="s">
        <v>4075</v>
      </c>
      <c r="BQ904" s="141"/>
      <c r="BV904" s="141"/>
      <c r="BX904" s="141"/>
      <c r="BY904" s="141"/>
      <c r="BZ904" s="141"/>
      <c r="CA904" s="141"/>
      <c r="CB904" s="141"/>
      <c r="CC904" s="141"/>
      <c r="CD904" s="141"/>
      <c r="CE904" s="141"/>
      <c r="CF904" s="141"/>
      <c r="CG904" s="141"/>
    </row>
    <row r="905" spans="1:85" x14ac:dyDescent="0.35">
      <c r="A905" s="155" t="s">
        <v>10400</v>
      </c>
      <c r="B905" s="139" t="s">
        <v>4075</v>
      </c>
      <c r="C905" s="18">
        <v>42560</v>
      </c>
      <c r="D905" s="144">
        <v>0.4201388888888889</v>
      </c>
      <c r="E905" s="141" t="s">
        <v>13264</v>
      </c>
      <c r="F905" s="141">
        <v>3</v>
      </c>
      <c r="G905" s="141" t="s">
        <v>13283</v>
      </c>
      <c r="H905" s="141">
        <v>2016</v>
      </c>
      <c r="I905" s="18">
        <v>42560</v>
      </c>
      <c r="J905" s="144">
        <v>0.4201388888888889</v>
      </c>
      <c r="K905" s="378"/>
      <c r="L905" s="139" t="s">
        <v>4075</v>
      </c>
      <c r="M905" s="141"/>
      <c r="N905" s="248"/>
      <c r="O905" s="141" t="s">
        <v>26</v>
      </c>
      <c r="P905" s="141"/>
      <c r="Q905" s="141" t="s">
        <v>10401</v>
      </c>
      <c r="R905" s="141" t="s">
        <v>10402</v>
      </c>
      <c r="S905" s="141"/>
      <c r="T905" s="141"/>
      <c r="U905" s="141"/>
      <c r="V905" s="141"/>
      <c r="W905" s="139" t="s">
        <v>4075</v>
      </c>
      <c r="X905" s="141" t="s">
        <v>25</v>
      </c>
      <c r="Y905" s="141" t="s">
        <v>27</v>
      </c>
      <c r="Z905" s="141" t="s">
        <v>4</v>
      </c>
      <c r="AA905" s="141" t="s">
        <v>34</v>
      </c>
      <c r="AB905" s="141"/>
      <c r="AC905" s="139" t="s">
        <v>18047</v>
      </c>
      <c r="AD905" s="380"/>
      <c r="AE905" s="139" t="s">
        <v>105</v>
      </c>
      <c r="AF905" s="139" t="s">
        <v>13076</v>
      </c>
      <c r="AG905" s="139" t="s">
        <v>1518</v>
      </c>
      <c r="AH905" s="139" t="s">
        <v>1378</v>
      </c>
      <c r="AI905" s="139" t="s">
        <v>1518</v>
      </c>
      <c r="AJ905" s="139"/>
      <c r="AK905" s="139" t="s">
        <v>1518</v>
      </c>
      <c r="AL905" s="139" t="s">
        <v>7</v>
      </c>
      <c r="AM905" s="141"/>
      <c r="AN905" s="141" t="s">
        <v>8</v>
      </c>
      <c r="AO905" s="139" t="s">
        <v>1614</v>
      </c>
      <c r="AP905" s="139" t="s">
        <v>7</v>
      </c>
      <c r="AQ905" s="139"/>
      <c r="AR905" s="381"/>
      <c r="AS905" s="139" t="s">
        <v>4075</v>
      </c>
      <c r="AT905" s="141" t="s">
        <v>1404</v>
      </c>
      <c r="AU905" s="141"/>
      <c r="AV905" s="383"/>
      <c r="AW905" s="385"/>
      <c r="AX905" s="139"/>
      <c r="AY905" t="s">
        <v>10403</v>
      </c>
      <c r="AZ905">
        <v>12000</v>
      </c>
      <c r="BA905" s="381"/>
      <c r="BB905" s="139" t="s">
        <v>1450</v>
      </c>
      <c r="BC905" s="166"/>
      <c r="BD905" s="166"/>
      <c r="BE905" s="166"/>
      <c r="BF905" s="166"/>
      <c r="BG905" s="166"/>
      <c r="BH905" s="308"/>
      <c r="BI905" s="308"/>
      <c r="BJ905" s="141" t="s">
        <v>26</v>
      </c>
      <c r="BK905" s="141" t="s">
        <v>26</v>
      </c>
      <c r="BL905" s="141"/>
      <c r="BM905" s="141"/>
      <c r="BN905" s="139" t="s">
        <v>4075</v>
      </c>
      <c r="BQ905" s="141"/>
      <c r="BV905" s="141"/>
      <c r="BX905" s="141"/>
      <c r="BY905" s="141"/>
      <c r="BZ905" s="141"/>
      <c r="CA905" s="141"/>
      <c r="CB905" s="141"/>
      <c r="CC905" s="141"/>
      <c r="CD905" s="141"/>
      <c r="CE905" s="141"/>
      <c r="CF905" s="141"/>
      <c r="CG905" s="141"/>
    </row>
    <row r="906" spans="1:85" x14ac:dyDescent="0.35">
      <c r="A906" s="155" t="s">
        <v>10399</v>
      </c>
      <c r="B906" s="139" t="s">
        <v>4075</v>
      </c>
      <c r="C906" s="18">
        <v>42560</v>
      </c>
      <c r="D906" s="144">
        <v>0.62291666666666667</v>
      </c>
      <c r="E906" s="141" t="s">
        <v>13264</v>
      </c>
      <c r="F906" s="141">
        <v>3</v>
      </c>
      <c r="G906" s="141" t="s">
        <v>13283</v>
      </c>
      <c r="H906" s="141">
        <v>2016</v>
      </c>
      <c r="I906" s="18"/>
      <c r="J906" s="144"/>
      <c r="K906" s="378"/>
      <c r="L906" s="139" t="s">
        <v>4075</v>
      </c>
      <c r="M906" s="141"/>
      <c r="N906" s="248"/>
      <c r="O906" s="141" t="s">
        <v>26</v>
      </c>
      <c r="P906" s="141"/>
      <c r="Q906" s="141"/>
      <c r="R906" s="141"/>
      <c r="S906" s="141"/>
      <c r="T906" s="141"/>
      <c r="U906" s="141"/>
      <c r="V906" s="141"/>
      <c r="W906" s="139" t="s">
        <v>4075</v>
      </c>
      <c r="X906" s="141" t="s">
        <v>25</v>
      </c>
      <c r="Y906" s="141" t="s">
        <v>27</v>
      </c>
      <c r="Z906" s="141" t="s">
        <v>4</v>
      </c>
      <c r="AA906" s="141" t="s">
        <v>34</v>
      </c>
      <c r="AB906" s="141"/>
      <c r="AC906" s="139" t="s">
        <v>18050</v>
      </c>
      <c r="AD906" s="380"/>
      <c r="AE906" s="139" t="s">
        <v>102</v>
      </c>
      <c r="AF906" s="139" t="s">
        <v>13068</v>
      </c>
      <c r="AG906" s="139" t="s">
        <v>102</v>
      </c>
      <c r="AH906" s="139" t="s">
        <v>1378</v>
      </c>
      <c r="AI906" s="139" t="s">
        <v>7</v>
      </c>
      <c r="AJ906" s="139" t="s">
        <v>7</v>
      </c>
      <c r="AK906" s="139"/>
      <c r="AL906" s="139"/>
      <c r="AM906" s="141" t="s">
        <v>12</v>
      </c>
      <c r="AN906" s="141" t="s">
        <v>8</v>
      </c>
      <c r="AO906" s="139" t="s">
        <v>1477</v>
      </c>
      <c r="AP906" s="139" t="s">
        <v>7</v>
      </c>
      <c r="AQ906" s="139"/>
      <c r="AR906" s="381"/>
      <c r="AS906" s="139" t="s">
        <v>4075</v>
      </c>
      <c r="AT906" s="141" t="s">
        <v>1404</v>
      </c>
      <c r="AU906" s="141"/>
      <c r="AV906" s="383"/>
      <c r="AW906" s="385"/>
      <c r="AX906" s="139"/>
      <c r="AY906" t="s">
        <v>18817</v>
      </c>
      <c r="BA906" s="381"/>
      <c r="BB906" s="139" t="s">
        <v>1444</v>
      </c>
      <c r="BC906" s="166"/>
      <c r="BD906" s="166"/>
      <c r="BE906" s="166"/>
      <c r="BF906" s="166"/>
      <c r="BG906" s="166"/>
      <c r="BH906" s="308"/>
      <c r="BI906" s="308"/>
      <c r="BJ906" s="141" t="s">
        <v>26</v>
      </c>
      <c r="BK906" s="141" t="s">
        <v>26</v>
      </c>
      <c r="BL906" s="141"/>
      <c r="BM906" s="141"/>
      <c r="BN906" s="139" t="s">
        <v>4075</v>
      </c>
      <c r="BQ906" s="141"/>
      <c r="BV906" s="141"/>
      <c r="BX906" s="141"/>
      <c r="BY906" s="141"/>
      <c r="BZ906" s="141"/>
      <c r="CA906" s="141"/>
      <c r="CB906" s="141"/>
      <c r="CC906" s="141"/>
      <c r="CD906" s="141"/>
      <c r="CE906" s="141"/>
      <c r="CF906" s="141"/>
      <c r="CG906" s="141"/>
    </row>
    <row r="907" spans="1:85" x14ac:dyDescent="0.35">
      <c r="A907" s="155" t="s">
        <v>10391</v>
      </c>
      <c r="B907" s="139" t="s">
        <v>4075</v>
      </c>
      <c r="C907" s="18">
        <v>42563</v>
      </c>
      <c r="D907" s="144">
        <v>0.59583333333333333</v>
      </c>
      <c r="E907" s="141" t="s">
        <v>13265</v>
      </c>
      <c r="F907" s="141">
        <v>3</v>
      </c>
      <c r="G907" s="141" t="s">
        <v>13283</v>
      </c>
      <c r="H907" s="141">
        <v>2016</v>
      </c>
      <c r="I907" s="18">
        <v>42563</v>
      </c>
      <c r="J907" s="144">
        <v>0.59583333333333333</v>
      </c>
      <c r="K907" s="378"/>
      <c r="L907" s="139" t="s">
        <v>4075</v>
      </c>
      <c r="M907" s="141"/>
      <c r="N907" s="248"/>
      <c r="O907" s="141" t="s">
        <v>26</v>
      </c>
      <c r="P907" s="141"/>
      <c r="Q907" s="141" t="s">
        <v>10392</v>
      </c>
      <c r="R907" s="141" t="s">
        <v>10393</v>
      </c>
      <c r="S907" s="141"/>
      <c r="T907" s="141"/>
      <c r="U907" s="141">
        <v>111789846</v>
      </c>
      <c r="V907" s="141"/>
      <c r="W907" s="139" t="s">
        <v>4075</v>
      </c>
      <c r="X907" s="141" t="s">
        <v>25</v>
      </c>
      <c r="Y907" s="141" t="s">
        <v>27</v>
      </c>
      <c r="Z907" s="141" t="s">
        <v>4</v>
      </c>
      <c r="AA907" s="141" t="s">
        <v>34</v>
      </c>
      <c r="AB907" s="141"/>
      <c r="AC907" s="139" t="s">
        <v>18050</v>
      </c>
      <c r="AD907" s="380"/>
      <c r="AE907" s="139" t="s">
        <v>4</v>
      </c>
      <c r="AF907" s="139" t="s">
        <v>13073</v>
      </c>
      <c r="AG907" s="139" t="s">
        <v>4</v>
      </c>
      <c r="AH907" s="139" t="s">
        <v>1378</v>
      </c>
      <c r="AI907" s="139" t="s">
        <v>15678</v>
      </c>
      <c r="AJ907" s="139"/>
      <c r="AK907" s="139" t="s">
        <v>15678</v>
      </c>
      <c r="AL907" s="139" t="s">
        <v>7</v>
      </c>
      <c r="AM907" s="141"/>
      <c r="AN907" s="141" t="s">
        <v>8</v>
      </c>
      <c r="AO907" s="139" t="s">
        <v>1614</v>
      </c>
      <c r="AP907" s="139" t="s">
        <v>7</v>
      </c>
      <c r="AQ907" s="139"/>
      <c r="AR907" s="381"/>
      <c r="AS907" s="139" t="s">
        <v>4075</v>
      </c>
      <c r="AT907" s="141" t="s">
        <v>43</v>
      </c>
      <c r="AU907" s="141">
        <v>582</v>
      </c>
      <c r="AV907" s="383"/>
      <c r="AW907" s="385"/>
      <c r="AX907" s="139"/>
      <c r="AY907" t="s">
        <v>9833</v>
      </c>
      <c r="AZ907">
        <v>21000</v>
      </c>
      <c r="BA907" s="381"/>
      <c r="BB907" s="139" t="s">
        <v>1450</v>
      </c>
      <c r="BC907" s="166"/>
      <c r="BD907" s="166"/>
      <c r="BE907" s="166"/>
      <c r="BF907" s="166"/>
      <c r="BG907" s="166"/>
      <c r="BH907" s="308"/>
      <c r="BI907" s="308"/>
      <c r="BJ907" s="141" t="s">
        <v>26</v>
      </c>
      <c r="BK907" s="141" t="s">
        <v>26</v>
      </c>
      <c r="BL907" s="141"/>
      <c r="BM907" s="141"/>
      <c r="BN907" s="139" t="s">
        <v>4075</v>
      </c>
      <c r="BQ907" s="141" t="s">
        <v>15797</v>
      </c>
      <c r="BR907" s="135" t="s">
        <v>15685</v>
      </c>
      <c r="BT907" s="135" t="s">
        <v>15364</v>
      </c>
      <c r="BU907" s="135" t="s">
        <v>1867</v>
      </c>
      <c r="BV907" s="141" t="s">
        <v>13268</v>
      </c>
      <c r="BW907" s="135" t="s">
        <v>13274</v>
      </c>
      <c r="BX907" s="141" t="s">
        <v>15689</v>
      </c>
      <c r="BY907" s="141" t="s">
        <v>12</v>
      </c>
      <c r="BZ907" s="141" t="s">
        <v>26</v>
      </c>
      <c r="CA907" s="141" t="s">
        <v>1848</v>
      </c>
      <c r="CB907" s="141"/>
      <c r="CC907" s="141" t="s">
        <v>13</v>
      </c>
      <c r="CD907" s="141" t="s">
        <v>34</v>
      </c>
      <c r="CE907" s="141" t="s">
        <v>15450</v>
      </c>
      <c r="CF907" s="141" t="s">
        <v>15451</v>
      </c>
      <c r="CG907" s="141" t="s">
        <v>2003</v>
      </c>
    </row>
    <row r="908" spans="1:85" x14ac:dyDescent="0.35">
      <c r="A908" s="155" t="s">
        <v>19984</v>
      </c>
      <c r="B908" s="139" t="s">
        <v>4075</v>
      </c>
      <c r="C908" s="18">
        <v>42563</v>
      </c>
      <c r="D908" s="144">
        <v>0.29935185185185187</v>
      </c>
      <c r="E908" s="141" t="s">
        <v>13265</v>
      </c>
      <c r="F908" s="141">
        <v>3</v>
      </c>
      <c r="G908" s="141" t="s">
        <v>13283</v>
      </c>
      <c r="H908" s="141">
        <v>2016</v>
      </c>
      <c r="I908" s="18">
        <v>42563</v>
      </c>
      <c r="J908" s="144">
        <v>0.29930555555555555</v>
      </c>
      <c r="K908" s="378"/>
      <c r="L908" s="139" t="s">
        <v>4075</v>
      </c>
      <c r="M908" s="141" t="s">
        <v>28</v>
      </c>
      <c r="N908" s="248">
        <v>44249</v>
      </c>
      <c r="O908" s="141" t="s">
        <v>25</v>
      </c>
      <c r="P908" s="141"/>
      <c r="Q908" s="141"/>
      <c r="R908" s="141" t="s">
        <v>1944</v>
      </c>
      <c r="S908" s="141"/>
      <c r="T908" s="141" t="s">
        <v>19985</v>
      </c>
      <c r="U908" s="141"/>
      <c r="V908" s="141"/>
      <c r="W908" s="139" t="s">
        <v>4075</v>
      </c>
      <c r="X908" s="141" t="s">
        <v>25</v>
      </c>
      <c r="Y908" s="141" t="s">
        <v>27</v>
      </c>
      <c r="Z908" s="141"/>
      <c r="AA908" s="141" t="s">
        <v>34</v>
      </c>
      <c r="AB908" s="141"/>
      <c r="AC908" s="139" t="s">
        <v>18047</v>
      </c>
      <c r="AD908" s="380"/>
      <c r="AE908" s="139" t="s">
        <v>4</v>
      </c>
      <c r="AF908" s="139" t="s">
        <v>13073</v>
      </c>
      <c r="AG908" s="139" t="s">
        <v>4</v>
      </c>
      <c r="AH908" s="139" t="s">
        <v>1380</v>
      </c>
      <c r="AI908" s="139" t="s">
        <v>15678</v>
      </c>
      <c r="AJ908" s="139"/>
      <c r="AK908" s="139" t="s">
        <v>15678</v>
      </c>
      <c r="AL908" s="139" t="s">
        <v>1408</v>
      </c>
      <c r="AM908" s="141" t="s">
        <v>15</v>
      </c>
      <c r="AN908" s="141" t="s">
        <v>8</v>
      </c>
      <c r="AO908" s="139"/>
      <c r="AP908" s="139" t="s">
        <v>1408</v>
      </c>
      <c r="AQ908" s="139"/>
      <c r="AR908" s="381"/>
      <c r="AS908" s="139" t="s">
        <v>4075</v>
      </c>
      <c r="AT908" s="141" t="s">
        <v>1404</v>
      </c>
      <c r="AU908" s="141"/>
      <c r="AV908" s="383"/>
      <c r="AW908" s="385"/>
      <c r="AX908" s="139" t="s">
        <v>49</v>
      </c>
      <c r="AY908" t="s">
        <v>18740</v>
      </c>
      <c r="BA908" s="381"/>
      <c r="BB908" s="139" t="s">
        <v>17</v>
      </c>
      <c r="BC908" s="166"/>
      <c r="BD908" s="166"/>
      <c r="BE908" s="166"/>
      <c r="BF908" s="166"/>
      <c r="BG908" s="166"/>
      <c r="BH908" s="308"/>
      <c r="BI908" s="308"/>
      <c r="BJ908" s="141" t="s">
        <v>26</v>
      </c>
      <c r="BK908" s="141" t="s">
        <v>26</v>
      </c>
      <c r="BL908" s="141"/>
      <c r="BM908" s="141"/>
      <c r="BN908" s="139" t="s">
        <v>4075</v>
      </c>
      <c r="BQ908" s="141"/>
      <c r="BV908" s="141"/>
      <c r="BX908" s="141"/>
      <c r="BY908" s="141"/>
      <c r="BZ908" s="141"/>
      <c r="CA908" s="141"/>
      <c r="CB908" s="141"/>
      <c r="CC908" s="141"/>
      <c r="CD908" s="141"/>
      <c r="CE908" s="141"/>
      <c r="CF908" s="141"/>
      <c r="CG908" s="141"/>
    </row>
    <row r="909" spans="1:85" x14ac:dyDescent="0.35">
      <c r="A909" s="155" t="s">
        <v>10388</v>
      </c>
      <c r="B909" s="139" t="s">
        <v>4075</v>
      </c>
      <c r="C909" s="18">
        <v>42564</v>
      </c>
      <c r="D909" s="144">
        <v>0.89197916666666666</v>
      </c>
      <c r="E909" s="141" t="s">
        <v>13265</v>
      </c>
      <c r="F909" s="141">
        <v>3</v>
      </c>
      <c r="G909" s="141" t="s">
        <v>13283</v>
      </c>
      <c r="H909" s="141">
        <v>2016</v>
      </c>
      <c r="I909" s="18">
        <v>42564</v>
      </c>
      <c r="J909" s="144">
        <v>0.89166666666666672</v>
      </c>
      <c r="K909" s="378"/>
      <c r="L909" s="139" t="s">
        <v>4075</v>
      </c>
      <c r="M909" s="141" t="s">
        <v>28</v>
      </c>
      <c r="N909" s="248">
        <v>44266</v>
      </c>
      <c r="O909" s="141" t="s">
        <v>25</v>
      </c>
      <c r="P909" s="141"/>
      <c r="Q909" s="141" t="s">
        <v>10389</v>
      </c>
      <c r="R909" s="141" t="s">
        <v>1944</v>
      </c>
      <c r="S909" s="141"/>
      <c r="T909" s="141" t="s">
        <v>17099</v>
      </c>
      <c r="U909" s="141">
        <v>111792687</v>
      </c>
      <c r="V909" s="141"/>
      <c r="W909" s="139" t="s">
        <v>4075</v>
      </c>
      <c r="X909" s="141" t="s">
        <v>25</v>
      </c>
      <c r="Y909" s="141" t="s">
        <v>27</v>
      </c>
      <c r="Z909" s="141"/>
      <c r="AA909" s="141" t="s">
        <v>34</v>
      </c>
      <c r="AB909" s="141"/>
      <c r="AC909" s="139" t="s">
        <v>6</v>
      </c>
      <c r="AD909" s="380"/>
      <c r="AE909" s="139" t="s">
        <v>102</v>
      </c>
      <c r="AF909" s="139" t="s">
        <v>13068</v>
      </c>
      <c r="AG909" s="139" t="s">
        <v>102</v>
      </c>
      <c r="AH909" s="139" t="s">
        <v>1378</v>
      </c>
      <c r="AI909" s="139" t="s">
        <v>1398</v>
      </c>
      <c r="AJ909" s="139" t="s">
        <v>1649</v>
      </c>
      <c r="AK909" s="139"/>
      <c r="AL909" s="139"/>
      <c r="AM909" s="141" t="s">
        <v>15</v>
      </c>
      <c r="AN909" s="141" t="s">
        <v>8</v>
      </c>
      <c r="AO909" s="139"/>
      <c r="AP909" s="139" t="s">
        <v>1649</v>
      </c>
      <c r="AQ909" s="139"/>
      <c r="AR909" s="381"/>
      <c r="AS909" s="139" t="s">
        <v>4075</v>
      </c>
      <c r="AT909" s="141" t="s">
        <v>1404</v>
      </c>
      <c r="AU909" s="141"/>
      <c r="AV909" s="383"/>
      <c r="AW909" s="385"/>
      <c r="AX909" s="139" t="s">
        <v>143</v>
      </c>
      <c r="AY909" t="s">
        <v>18818</v>
      </c>
      <c r="BA909" s="381"/>
      <c r="BB909" s="139" t="s">
        <v>17</v>
      </c>
      <c r="BC909" s="166"/>
      <c r="BD909" s="166"/>
      <c r="BE909" s="166"/>
      <c r="BF909" s="166"/>
      <c r="BG909" s="166"/>
      <c r="BH909" s="308"/>
      <c r="BI909" s="308"/>
      <c r="BJ909" s="141" t="s">
        <v>26</v>
      </c>
      <c r="BK909" s="141" t="s">
        <v>26</v>
      </c>
      <c r="BL909" s="141"/>
      <c r="BM909" s="141"/>
      <c r="BN909" s="139" t="s">
        <v>4075</v>
      </c>
      <c r="BQ909" s="141"/>
      <c r="BV909" s="141"/>
      <c r="BX909" s="141"/>
      <c r="BY909" s="141"/>
      <c r="BZ909" s="141"/>
      <c r="CA909" s="141"/>
      <c r="CB909" s="141"/>
      <c r="CC909" s="141"/>
      <c r="CD909" s="141"/>
      <c r="CE909" s="141"/>
      <c r="CF909" s="141"/>
      <c r="CG909" s="141"/>
    </row>
    <row r="910" spans="1:85" x14ac:dyDescent="0.35">
      <c r="A910" s="155" t="s">
        <v>10390</v>
      </c>
      <c r="B910" s="139" t="s">
        <v>4075</v>
      </c>
      <c r="C910" s="18">
        <v>42564</v>
      </c>
      <c r="D910" s="144">
        <v>0.43055555555555558</v>
      </c>
      <c r="E910" s="141" t="s">
        <v>13265</v>
      </c>
      <c r="F910" s="141">
        <v>3</v>
      </c>
      <c r="G910" s="141" t="s">
        <v>13283</v>
      </c>
      <c r="H910" s="141">
        <v>2016</v>
      </c>
      <c r="I910" s="18">
        <v>42564</v>
      </c>
      <c r="J910" s="144">
        <v>0.43055555555555558</v>
      </c>
      <c r="K910" s="378"/>
      <c r="L910" s="139" t="s">
        <v>4075</v>
      </c>
      <c r="M910" s="141"/>
      <c r="N910" s="248"/>
      <c r="O910" s="141" t="s">
        <v>26</v>
      </c>
      <c r="P910" s="141"/>
      <c r="Q910" s="141"/>
      <c r="R910" s="141"/>
      <c r="S910" s="141"/>
      <c r="T910" s="141"/>
      <c r="U910" s="141"/>
      <c r="V910" s="141"/>
      <c r="W910" s="139" t="s">
        <v>4075</v>
      </c>
      <c r="X910" s="141" t="s">
        <v>25</v>
      </c>
      <c r="Y910" s="141" t="s">
        <v>27</v>
      </c>
      <c r="Z910" s="141" t="s">
        <v>4</v>
      </c>
      <c r="AA910" s="141" t="s">
        <v>35</v>
      </c>
      <c r="AB910" s="141"/>
      <c r="AC910" s="139" t="s">
        <v>18050</v>
      </c>
      <c r="AD910" s="380"/>
      <c r="AE910" s="139" t="s">
        <v>107</v>
      </c>
      <c r="AF910" s="139" t="s">
        <v>13076</v>
      </c>
      <c r="AG910" s="139" t="s">
        <v>4130</v>
      </c>
      <c r="AH910" s="139" t="s">
        <v>1378</v>
      </c>
      <c r="AI910" s="139" t="s">
        <v>1518</v>
      </c>
      <c r="AJ910" s="139"/>
      <c r="AK910" s="139" t="s">
        <v>1518</v>
      </c>
      <c r="AL910" s="139" t="s">
        <v>7</v>
      </c>
      <c r="AM910" s="141"/>
      <c r="AN910" s="141" t="s">
        <v>8</v>
      </c>
      <c r="AO910" s="139" t="s">
        <v>1618</v>
      </c>
      <c r="AP910" s="139" t="s">
        <v>7</v>
      </c>
      <c r="AQ910" s="139"/>
      <c r="AR910" s="381"/>
      <c r="AS910" s="139" t="s">
        <v>4075</v>
      </c>
      <c r="AT910" s="141" t="s">
        <v>1404</v>
      </c>
      <c r="AU910" s="141"/>
      <c r="AV910" s="383"/>
      <c r="AW910" s="385"/>
      <c r="AX910" s="139"/>
      <c r="AY910" t="s">
        <v>18819</v>
      </c>
      <c r="AZ910">
        <v>115000</v>
      </c>
      <c r="BA910" s="381"/>
      <c r="BB910" s="139" t="s">
        <v>1452</v>
      </c>
      <c r="BC910" s="166"/>
      <c r="BD910" s="166"/>
      <c r="BE910" s="166"/>
      <c r="BF910" s="166"/>
      <c r="BG910" s="166"/>
      <c r="BH910" s="308"/>
      <c r="BI910" s="308"/>
      <c r="BJ910" s="141" t="s">
        <v>26</v>
      </c>
      <c r="BK910" s="141" t="s">
        <v>26</v>
      </c>
      <c r="BL910" s="141"/>
      <c r="BM910" s="141"/>
      <c r="BN910" s="139" t="s">
        <v>4075</v>
      </c>
      <c r="BQ910" s="141"/>
      <c r="BV910" s="141"/>
      <c r="BX910" s="141"/>
      <c r="BY910" s="141"/>
      <c r="BZ910" s="141"/>
      <c r="CA910" s="141"/>
      <c r="CB910" s="141"/>
      <c r="CC910" s="141"/>
      <c r="CD910" s="141"/>
      <c r="CE910" s="141"/>
      <c r="CF910" s="141"/>
      <c r="CG910" s="141"/>
    </row>
    <row r="911" spans="1:85" x14ac:dyDescent="0.35">
      <c r="A911" s="155" t="s">
        <v>19986</v>
      </c>
      <c r="B911" s="139" t="s">
        <v>4075</v>
      </c>
      <c r="C911" s="18">
        <v>42565</v>
      </c>
      <c r="D911" s="144">
        <v>0.57406250000000003</v>
      </c>
      <c r="E911" s="141" t="s">
        <v>13265</v>
      </c>
      <c r="F911" s="141">
        <v>3</v>
      </c>
      <c r="G911" s="141" t="s">
        <v>13283</v>
      </c>
      <c r="H911" s="141">
        <v>2016</v>
      </c>
      <c r="I911" s="18">
        <v>42565</v>
      </c>
      <c r="J911" s="144">
        <v>0.57361111111111107</v>
      </c>
      <c r="K911" s="378"/>
      <c r="L911" s="139" t="s">
        <v>4075</v>
      </c>
      <c r="M911" s="141" t="s">
        <v>28</v>
      </c>
      <c r="N911" s="248">
        <v>44249</v>
      </c>
      <c r="O911" s="141" t="s">
        <v>25</v>
      </c>
      <c r="P911" s="141"/>
      <c r="Q911" s="141"/>
      <c r="R911" s="141" t="s">
        <v>1944</v>
      </c>
      <c r="S911" s="141"/>
      <c r="T911" s="141" t="s">
        <v>19987</v>
      </c>
      <c r="U911" s="141"/>
      <c r="V911" s="141"/>
      <c r="W911" s="139" t="s">
        <v>4075</v>
      </c>
      <c r="X911" s="141" t="s">
        <v>25</v>
      </c>
      <c r="Y911" s="141" t="s">
        <v>27</v>
      </c>
      <c r="Z911" s="141"/>
      <c r="AA911" s="141" t="s">
        <v>34</v>
      </c>
      <c r="AB911" s="141"/>
      <c r="AC911" s="139" t="s">
        <v>18047</v>
      </c>
      <c r="AD911" s="380"/>
      <c r="AE911" s="139" t="s">
        <v>102</v>
      </c>
      <c r="AF911" s="139" t="s">
        <v>13080</v>
      </c>
      <c r="AG911" s="139" t="s">
        <v>102</v>
      </c>
      <c r="AH911" s="139" t="s">
        <v>1378</v>
      </c>
      <c r="AI911" s="139" t="s">
        <v>1400</v>
      </c>
      <c r="AJ911" s="139" t="s">
        <v>46</v>
      </c>
      <c r="AK911" s="139"/>
      <c r="AL911" s="139"/>
      <c r="AM911" s="141" t="s">
        <v>9</v>
      </c>
      <c r="AN911" s="141" t="s">
        <v>8</v>
      </c>
      <c r="AO911" s="139"/>
      <c r="AP911" s="139" t="s">
        <v>46</v>
      </c>
      <c r="AQ911" s="139"/>
      <c r="AR911" s="381"/>
      <c r="AS911" s="139" t="s">
        <v>4075</v>
      </c>
      <c r="AT911" s="141" t="s">
        <v>1404</v>
      </c>
      <c r="AU911" s="141"/>
      <c r="AV911" s="383"/>
      <c r="AW911" s="385"/>
      <c r="AX911" s="139" t="s">
        <v>49</v>
      </c>
      <c r="AY911" t="s">
        <v>18659</v>
      </c>
      <c r="BA911" s="381"/>
      <c r="BB911" s="139" t="s">
        <v>17</v>
      </c>
      <c r="BC911" s="166"/>
      <c r="BD911" s="166"/>
      <c r="BE911" s="166"/>
      <c r="BF911" s="166"/>
      <c r="BG911" s="166"/>
      <c r="BH911" s="308"/>
      <c r="BI911" s="308"/>
      <c r="BJ911" s="141" t="s">
        <v>26</v>
      </c>
      <c r="BK911" s="141" t="s">
        <v>26</v>
      </c>
      <c r="BL911" s="141"/>
      <c r="BM911" s="141"/>
      <c r="BN911" s="139" t="s">
        <v>4075</v>
      </c>
      <c r="BQ911" s="141"/>
      <c r="BV911" s="141"/>
      <c r="BX911" s="141"/>
      <c r="BY911" s="141"/>
      <c r="BZ911" s="141"/>
      <c r="CA911" s="141"/>
      <c r="CB911" s="141"/>
      <c r="CC911" s="141"/>
      <c r="CD911" s="141"/>
      <c r="CE911" s="141"/>
      <c r="CF911" s="141"/>
      <c r="CG911" s="141"/>
    </row>
    <row r="912" spans="1:85" x14ac:dyDescent="0.35">
      <c r="A912" s="155" t="s">
        <v>10387</v>
      </c>
      <c r="B912" s="139" t="s">
        <v>4075</v>
      </c>
      <c r="C912" s="18">
        <v>42565</v>
      </c>
      <c r="D912" s="144">
        <v>0.57222222222222219</v>
      </c>
      <c r="E912" s="141" t="s">
        <v>13265</v>
      </c>
      <c r="F912" s="141">
        <v>3</v>
      </c>
      <c r="G912" s="141" t="s">
        <v>13283</v>
      </c>
      <c r="H912" s="141">
        <v>2016</v>
      </c>
      <c r="I912" s="18"/>
      <c r="J912" s="144"/>
      <c r="K912" s="378"/>
      <c r="L912" s="139" t="s">
        <v>4075</v>
      </c>
      <c r="M912" s="141"/>
      <c r="N912" s="248"/>
      <c r="O912" s="141" t="s">
        <v>26</v>
      </c>
      <c r="P912" s="141"/>
      <c r="Q912" s="141"/>
      <c r="R912" s="141"/>
      <c r="S912" s="141"/>
      <c r="T912" s="141"/>
      <c r="U912" s="141"/>
      <c r="V912" s="141"/>
      <c r="W912" s="139" t="s">
        <v>4075</v>
      </c>
      <c r="X912" s="141" t="s">
        <v>25</v>
      </c>
      <c r="Y912" s="141" t="s">
        <v>27</v>
      </c>
      <c r="Z912" s="141" t="s">
        <v>4</v>
      </c>
      <c r="AA912" s="141" t="s">
        <v>34</v>
      </c>
      <c r="AB912" s="141"/>
      <c r="AC912" s="139" t="s">
        <v>18047</v>
      </c>
      <c r="AD912" s="380"/>
      <c r="AE912" s="139" t="s">
        <v>102</v>
      </c>
      <c r="AF912" s="139" t="s">
        <v>13084</v>
      </c>
      <c r="AG912" s="139" t="s">
        <v>102</v>
      </c>
      <c r="AH912" s="139" t="s">
        <v>1378</v>
      </c>
      <c r="AI912" s="139" t="s">
        <v>1403</v>
      </c>
      <c r="AJ912" s="139" t="s">
        <v>1403</v>
      </c>
      <c r="AK912" s="139"/>
      <c r="AL912" s="139"/>
      <c r="AM912" s="141"/>
      <c r="AN912" s="141" t="s">
        <v>8</v>
      </c>
      <c r="AO912" s="139" t="s">
        <v>1614</v>
      </c>
      <c r="AP912" s="139" t="s">
        <v>1403</v>
      </c>
      <c r="AQ912" s="139"/>
      <c r="AR912" s="381"/>
      <c r="AS912" s="139" t="s">
        <v>4075</v>
      </c>
      <c r="AT912" s="141" t="s">
        <v>1404</v>
      </c>
      <c r="AU912" s="141"/>
      <c r="AV912" s="383"/>
      <c r="AW912" s="385"/>
      <c r="AX912" s="139"/>
      <c r="AY912" t="s">
        <v>18659</v>
      </c>
      <c r="AZ912">
        <v>12000</v>
      </c>
      <c r="BA912" s="381"/>
      <c r="BB912" s="139" t="s">
        <v>17</v>
      </c>
      <c r="BC912" s="166"/>
      <c r="BD912" s="166"/>
      <c r="BE912" s="166"/>
      <c r="BF912" s="166"/>
      <c r="BG912" s="166"/>
      <c r="BH912" s="308"/>
      <c r="BI912" s="308"/>
      <c r="BJ912" s="141" t="s">
        <v>26</v>
      </c>
      <c r="BK912" s="141" t="s">
        <v>26</v>
      </c>
      <c r="BL912" s="141"/>
      <c r="BM912" s="141"/>
      <c r="BN912" s="139" t="s">
        <v>4075</v>
      </c>
      <c r="BQ912" s="141"/>
      <c r="BV912" s="141"/>
      <c r="BX912" s="141"/>
      <c r="BY912" s="141"/>
      <c r="BZ912" s="141"/>
      <c r="CA912" s="141"/>
      <c r="CB912" s="141"/>
      <c r="CC912" s="141"/>
      <c r="CD912" s="141"/>
      <c r="CE912" s="141"/>
      <c r="CF912" s="141"/>
      <c r="CG912" s="141"/>
    </row>
    <row r="913" spans="1:85" x14ac:dyDescent="0.35">
      <c r="A913" s="155" t="s">
        <v>10378</v>
      </c>
      <c r="B913" s="139" t="s">
        <v>4075</v>
      </c>
      <c r="C913" s="18">
        <v>42566</v>
      </c>
      <c r="D913" s="144">
        <v>0.60138888888888886</v>
      </c>
      <c r="E913" s="141" t="s">
        <v>13265</v>
      </c>
      <c r="F913" s="141">
        <v>3</v>
      </c>
      <c r="G913" s="141" t="s">
        <v>13283</v>
      </c>
      <c r="H913" s="141">
        <v>2016</v>
      </c>
      <c r="I913" s="18">
        <v>42566</v>
      </c>
      <c r="J913" s="144">
        <v>0.60138888888888886</v>
      </c>
      <c r="K913" s="378"/>
      <c r="L913" s="139" t="s">
        <v>4075</v>
      </c>
      <c r="M913" s="141"/>
      <c r="N913" s="248"/>
      <c r="O913" s="141" t="s">
        <v>26</v>
      </c>
      <c r="P913" s="141"/>
      <c r="Q913" s="141" t="s">
        <v>10379</v>
      </c>
      <c r="R913" s="141" t="s">
        <v>10380</v>
      </c>
      <c r="S913" s="141"/>
      <c r="T913" s="141"/>
      <c r="U913" s="141"/>
      <c r="V913" s="141"/>
      <c r="W913" s="139" t="s">
        <v>4075</v>
      </c>
      <c r="X913" s="141" t="s">
        <v>25</v>
      </c>
      <c r="Y913" s="141" t="s">
        <v>27</v>
      </c>
      <c r="Z913" s="141" t="s">
        <v>4</v>
      </c>
      <c r="AA913" s="141" t="s">
        <v>34</v>
      </c>
      <c r="AB913" s="141"/>
      <c r="AC913" s="139" t="s">
        <v>18050</v>
      </c>
      <c r="AD913" s="380"/>
      <c r="AE913" s="139" t="s">
        <v>103</v>
      </c>
      <c r="AF913" s="139" t="s">
        <v>13075</v>
      </c>
      <c r="AG913" s="139" t="s">
        <v>103</v>
      </c>
      <c r="AH913" s="139" t="s">
        <v>1378</v>
      </c>
      <c r="AI913" s="139" t="s">
        <v>7340</v>
      </c>
      <c r="AJ913" s="139"/>
      <c r="AK913" s="139" t="s">
        <v>7340</v>
      </c>
      <c r="AL913" s="139" t="s">
        <v>1408</v>
      </c>
      <c r="AM913" s="141" t="s">
        <v>1527</v>
      </c>
      <c r="AN913" s="141" t="s">
        <v>8</v>
      </c>
      <c r="AO913" s="139" t="s">
        <v>1614</v>
      </c>
      <c r="AP913" s="139" t="s">
        <v>7</v>
      </c>
      <c r="AQ913" s="139"/>
      <c r="AR913" s="381"/>
      <c r="AS913" s="139" t="s">
        <v>4075</v>
      </c>
      <c r="AT913" s="141" t="s">
        <v>43</v>
      </c>
      <c r="AU913" s="141">
        <v>180</v>
      </c>
      <c r="AV913" s="383"/>
      <c r="AW913" s="385"/>
      <c r="AX913" s="139"/>
      <c r="AY913" t="s">
        <v>18431</v>
      </c>
      <c r="AZ913">
        <v>12000</v>
      </c>
      <c r="BA913" s="381"/>
      <c r="BB913" s="139" t="s">
        <v>1450</v>
      </c>
      <c r="BC913" s="166"/>
      <c r="BD913" s="166"/>
      <c r="BE913" s="166"/>
      <c r="BF913" s="166"/>
      <c r="BG913" s="166"/>
      <c r="BH913" s="308"/>
      <c r="BI913" s="308"/>
      <c r="BJ913" s="141" t="s">
        <v>26</v>
      </c>
      <c r="BK913" s="141" t="s">
        <v>26</v>
      </c>
      <c r="BL913" s="141"/>
      <c r="BM913" s="141"/>
      <c r="BN913" s="139" t="s">
        <v>4075</v>
      </c>
      <c r="BQ913" s="141"/>
      <c r="BV913" s="141"/>
      <c r="BX913" s="141"/>
      <c r="BY913" s="141"/>
      <c r="BZ913" s="141"/>
      <c r="CA913" s="141"/>
      <c r="CB913" s="141"/>
      <c r="CC913" s="141"/>
      <c r="CD913" s="141"/>
      <c r="CE913" s="141"/>
      <c r="CF913" s="141"/>
      <c r="CG913" s="141"/>
    </row>
    <row r="914" spans="1:85" x14ac:dyDescent="0.35">
      <c r="A914" s="155" t="s">
        <v>10375</v>
      </c>
      <c r="B914" s="139" t="s">
        <v>4075</v>
      </c>
      <c r="C914" s="18">
        <v>42566</v>
      </c>
      <c r="D914" s="144">
        <v>0.71458333333333335</v>
      </c>
      <c r="E914" s="141" t="s">
        <v>13265</v>
      </c>
      <c r="F914" s="141">
        <v>3</v>
      </c>
      <c r="G914" s="141" t="s">
        <v>13283</v>
      </c>
      <c r="H914" s="141">
        <v>2016</v>
      </c>
      <c r="I914" s="18">
        <v>42566</v>
      </c>
      <c r="J914" s="144">
        <v>0.71458333333333335</v>
      </c>
      <c r="K914" s="378"/>
      <c r="L914" s="139" t="s">
        <v>4075</v>
      </c>
      <c r="M914" s="141"/>
      <c r="N914" s="248"/>
      <c r="O914" s="141" t="s">
        <v>26</v>
      </c>
      <c r="P914" s="141"/>
      <c r="Q914" s="141" t="s">
        <v>10376</v>
      </c>
      <c r="R914" s="141" t="s">
        <v>10377</v>
      </c>
      <c r="S914" s="141"/>
      <c r="T914" s="141"/>
      <c r="U914" s="141">
        <v>111798914</v>
      </c>
      <c r="V914" s="141"/>
      <c r="W914" s="139" t="s">
        <v>4075</v>
      </c>
      <c r="X914" s="141" t="s">
        <v>25</v>
      </c>
      <c r="Y914" s="141" t="s">
        <v>27</v>
      </c>
      <c r="Z914" s="141" t="s">
        <v>4</v>
      </c>
      <c r="AA914" s="141" t="s">
        <v>34</v>
      </c>
      <c r="AB914" s="141"/>
      <c r="AC914" s="139" t="s">
        <v>18049</v>
      </c>
      <c r="AD914" s="380"/>
      <c r="AE914" s="139" t="s">
        <v>102</v>
      </c>
      <c r="AF914" s="139" t="s">
        <v>13068</v>
      </c>
      <c r="AG914" s="139" t="s">
        <v>102</v>
      </c>
      <c r="AH914" s="139" t="s">
        <v>1378</v>
      </c>
      <c r="AI914" s="139" t="s">
        <v>7</v>
      </c>
      <c r="AJ914" s="139" t="s">
        <v>7</v>
      </c>
      <c r="AK914" s="139"/>
      <c r="AL914" s="139"/>
      <c r="AM914" s="141" t="s">
        <v>1527</v>
      </c>
      <c r="AN914" s="141" t="s">
        <v>8</v>
      </c>
      <c r="AO914" s="139" t="s">
        <v>1477</v>
      </c>
      <c r="AP914" s="139" t="s">
        <v>7</v>
      </c>
      <c r="AQ914" s="139"/>
      <c r="AR914" s="381"/>
      <c r="AS914" s="139" t="s">
        <v>4075</v>
      </c>
      <c r="AT914" s="141" t="s">
        <v>1404</v>
      </c>
      <c r="AU914" s="141"/>
      <c r="AV914" s="383"/>
      <c r="AW914" s="385"/>
      <c r="AX914" s="139"/>
      <c r="AY914" t="s">
        <v>18820</v>
      </c>
      <c r="BA914" s="381"/>
      <c r="BB914" s="139" t="s">
        <v>17</v>
      </c>
      <c r="BC914" s="166"/>
      <c r="BD914" s="166"/>
      <c r="BE914" s="166"/>
      <c r="BF914" s="166"/>
      <c r="BG914" s="166"/>
      <c r="BH914" s="308"/>
      <c r="BI914" s="308"/>
      <c r="BJ914" s="141" t="s">
        <v>26</v>
      </c>
      <c r="BK914" s="141" t="s">
        <v>26</v>
      </c>
      <c r="BL914" s="141"/>
      <c r="BM914" s="141"/>
      <c r="BN914" s="139" t="s">
        <v>4075</v>
      </c>
      <c r="BQ914" s="141"/>
      <c r="BV914" s="141"/>
      <c r="BX914" s="141"/>
      <c r="BY914" s="141"/>
      <c r="BZ914" s="141"/>
      <c r="CA914" s="141"/>
      <c r="CB914" s="141"/>
      <c r="CC914" s="141"/>
      <c r="CD914" s="141"/>
      <c r="CE914" s="141"/>
      <c r="CF914" s="141"/>
      <c r="CG914" s="141"/>
    </row>
    <row r="915" spans="1:85" x14ac:dyDescent="0.35">
      <c r="A915" s="155" t="s">
        <v>10384</v>
      </c>
      <c r="B915" s="139" t="s">
        <v>4075</v>
      </c>
      <c r="C915" s="18">
        <v>42566</v>
      </c>
      <c r="D915" s="144">
        <v>0.22152777777777777</v>
      </c>
      <c r="E915" s="141" t="s">
        <v>13265</v>
      </c>
      <c r="F915" s="141">
        <v>3</v>
      </c>
      <c r="G915" s="141" t="s">
        <v>13283</v>
      </c>
      <c r="H915" s="141">
        <v>2016</v>
      </c>
      <c r="I915" s="18">
        <v>42566</v>
      </c>
      <c r="J915" s="144">
        <v>0.22152777777777777</v>
      </c>
      <c r="K915" s="378"/>
      <c r="L915" s="139" t="s">
        <v>4075</v>
      </c>
      <c r="M915" s="141"/>
      <c r="N915" s="248"/>
      <c r="O915" s="141" t="s">
        <v>26</v>
      </c>
      <c r="P915" s="141"/>
      <c r="Q915" s="141" t="s">
        <v>10385</v>
      </c>
      <c r="R915" s="141" t="s">
        <v>10386</v>
      </c>
      <c r="S915" s="141"/>
      <c r="T915" s="141"/>
      <c r="U915" s="141"/>
      <c r="V915" s="141"/>
      <c r="W915" s="139" t="s">
        <v>4075</v>
      </c>
      <c r="X915" s="141" t="s">
        <v>25</v>
      </c>
      <c r="Y915" s="141" t="s">
        <v>27</v>
      </c>
      <c r="Z915" s="141" t="s">
        <v>4</v>
      </c>
      <c r="AA915" s="141" t="s">
        <v>34</v>
      </c>
      <c r="AB915" s="141"/>
      <c r="AC915" s="139" t="s">
        <v>18049</v>
      </c>
      <c r="AD915" s="380"/>
      <c r="AE915" s="139" t="s">
        <v>102</v>
      </c>
      <c r="AF915" s="139" t="s">
        <v>13074</v>
      </c>
      <c r="AG915" s="139" t="s">
        <v>102</v>
      </c>
      <c r="AH915" s="139" t="s">
        <v>1378</v>
      </c>
      <c r="AI915" s="139" t="s">
        <v>11</v>
      </c>
      <c r="AJ915" s="139" t="s">
        <v>11</v>
      </c>
      <c r="AK915" s="139"/>
      <c r="AL915" s="139"/>
      <c r="AM915" s="141"/>
      <c r="AN915" s="141" t="s">
        <v>8</v>
      </c>
      <c r="AO915" s="139" t="s">
        <v>1614</v>
      </c>
      <c r="AP915" s="139" t="s">
        <v>7</v>
      </c>
      <c r="AQ915" s="139"/>
      <c r="AR915" s="381"/>
      <c r="AS915" s="139" t="s">
        <v>4075</v>
      </c>
      <c r="AT915" s="141" t="s">
        <v>43</v>
      </c>
      <c r="AU915" s="141">
        <v>510</v>
      </c>
      <c r="AV915" s="383"/>
      <c r="AW915" s="385"/>
      <c r="AX915" s="139"/>
      <c r="AY915" t="s">
        <v>18595</v>
      </c>
      <c r="AZ915">
        <v>12000</v>
      </c>
      <c r="BA915" s="381"/>
      <c r="BB915" s="139" t="s">
        <v>1444</v>
      </c>
      <c r="BC915" s="166"/>
      <c r="BD915" s="166"/>
      <c r="BE915" s="166"/>
      <c r="BF915" s="166"/>
      <c r="BG915" s="166"/>
      <c r="BH915" s="308"/>
      <c r="BI915" s="308"/>
      <c r="BJ915" s="141" t="s">
        <v>26</v>
      </c>
      <c r="BK915" s="141" t="s">
        <v>26</v>
      </c>
      <c r="BL915" s="141"/>
      <c r="BM915" s="141"/>
      <c r="BN915" s="139" t="s">
        <v>4075</v>
      </c>
      <c r="BQ915" s="141"/>
      <c r="BV915" s="141"/>
      <c r="BX915" s="141"/>
      <c r="BY915" s="141"/>
      <c r="BZ915" s="141"/>
      <c r="CA915" s="141"/>
      <c r="CB915" s="141"/>
      <c r="CC915" s="141"/>
      <c r="CD915" s="141"/>
      <c r="CE915" s="141"/>
      <c r="CF915" s="141"/>
      <c r="CG915" s="141"/>
    </row>
    <row r="916" spans="1:85" x14ac:dyDescent="0.35">
      <c r="A916" s="155" t="s">
        <v>10381</v>
      </c>
      <c r="B916" s="139" t="s">
        <v>4075</v>
      </c>
      <c r="C916" s="18">
        <v>42566</v>
      </c>
      <c r="D916" s="144">
        <v>0.58958333333333335</v>
      </c>
      <c r="E916" s="141" t="s">
        <v>13265</v>
      </c>
      <c r="F916" s="141">
        <v>3</v>
      </c>
      <c r="G916" s="141" t="s">
        <v>13283</v>
      </c>
      <c r="H916" s="141">
        <v>2016</v>
      </c>
      <c r="I916" s="18">
        <v>42566</v>
      </c>
      <c r="J916" s="144">
        <v>0.58958333333333335</v>
      </c>
      <c r="K916" s="378"/>
      <c r="L916" s="139" t="s">
        <v>4075</v>
      </c>
      <c r="M916" s="141"/>
      <c r="N916" s="248"/>
      <c r="O916" s="141" t="s">
        <v>26</v>
      </c>
      <c r="P916" s="141"/>
      <c r="Q916" s="141" t="s">
        <v>10382</v>
      </c>
      <c r="R916" s="141" t="s">
        <v>10383</v>
      </c>
      <c r="S916" s="141"/>
      <c r="T916" s="141"/>
      <c r="U916" s="141">
        <v>111798908</v>
      </c>
      <c r="V916" s="141"/>
      <c r="W916" s="139" t="s">
        <v>4075</v>
      </c>
      <c r="X916" s="141" t="s">
        <v>25</v>
      </c>
      <c r="Y916" s="141" t="s">
        <v>27</v>
      </c>
      <c r="Z916" s="141" t="s">
        <v>4</v>
      </c>
      <c r="AA916" s="141" t="s">
        <v>34</v>
      </c>
      <c r="AB916" s="141"/>
      <c r="AC916" s="139" t="s">
        <v>18047</v>
      </c>
      <c r="AD916" s="380"/>
      <c r="AE916" s="139" t="s">
        <v>4</v>
      </c>
      <c r="AF916" s="139" t="s">
        <v>13073</v>
      </c>
      <c r="AG916" s="139" t="s">
        <v>4</v>
      </c>
      <c r="AH916" s="139" t="s">
        <v>1378</v>
      </c>
      <c r="AI916" s="139" t="s">
        <v>15678</v>
      </c>
      <c r="AJ916" s="139"/>
      <c r="AK916" s="139" t="s">
        <v>15678</v>
      </c>
      <c r="AL916" s="139" t="s">
        <v>7</v>
      </c>
      <c r="AM916" s="141" t="s">
        <v>1527</v>
      </c>
      <c r="AN916" s="141" t="s">
        <v>8</v>
      </c>
      <c r="AO916" s="139" t="s">
        <v>1614</v>
      </c>
      <c r="AP916" s="139" t="s">
        <v>7</v>
      </c>
      <c r="AQ916" s="139"/>
      <c r="AR916" s="381"/>
      <c r="AS916" s="139" t="s">
        <v>4075</v>
      </c>
      <c r="AT916" s="141" t="s">
        <v>44</v>
      </c>
      <c r="AU916" s="141">
        <v>340</v>
      </c>
      <c r="AV916" s="383"/>
      <c r="AW916" s="385"/>
      <c r="AX916" s="139"/>
      <c r="AY916" t="s">
        <v>18785</v>
      </c>
      <c r="AZ916">
        <v>12000</v>
      </c>
      <c r="BA916" s="381"/>
      <c r="BB916" s="139" t="s">
        <v>17</v>
      </c>
      <c r="BC916" s="166"/>
      <c r="BD916" s="166"/>
      <c r="BE916" s="166"/>
      <c r="BF916" s="166"/>
      <c r="BG916" s="166"/>
      <c r="BH916" s="308"/>
      <c r="BI916" s="308"/>
      <c r="BJ916" s="141" t="s">
        <v>26</v>
      </c>
      <c r="BK916" s="141" t="s">
        <v>26</v>
      </c>
      <c r="BL916" s="141"/>
      <c r="BM916" s="141"/>
      <c r="BN916" s="139" t="s">
        <v>4075</v>
      </c>
      <c r="BQ916" s="141" t="s">
        <v>15798</v>
      </c>
      <c r="BR916" s="135" t="s">
        <v>15693</v>
      </c>
      <c r="BT916" s="135" t="s">
        <v>15350</v>
      </c>
      <c r="BU916" s="135" t="s">
        <v>15378</v>
      </c>
      <c r="BV916" s="141" t="s">
        <v>2612</v>
      </c>
      <c r="BW916" s="135" t="s">
        <v>13259</v>
      </c>
      <c r="BX916" s="141"/>
      <c r="BY916" s="141"/>
      <c r="BZ916" s="141"/>
      <c r="CA916" s="141"/>
      <c r="CB916" s="141"/>
      <c r="CC916" s="141"/>
      <c r="CD916" s="141"/>
      <c r="CE916" s="141" t="s">
        <v>15450</v>
      </c>
      <c r="CF916" s="141" t="s">
        <v>15451</v>
      </c>
      <c r="CG916" s="141" t="s">
        <v>1897</v>
      </c>
    </row>
    <row r="917" spans="1:85" x14ac:dyDescent="0.35">
      <c r="A917" s="155" t="s">
        <v>10367</v>
      </c>
      <c r="B917" s="139" t="s">
        <v>4075</v>
      </c>
      <c r="C917" s="18">
        <v>42567</v>
      </c>
      <c r="D917" s="144">
        <v>0.85138888888888886</v>
      </c>
      <c r="E917" s="141" t="s">
        <v>13265</v>
      </c>
      <c r="F917" s="141">
        <v>3</v>
      </c>
      <c r="G917" s="141" t="s">
        <v>13283</v>
      </c>
      <c r="H917" s="141">
        <v>2016</v>
      </c>
      <c r="I917" s="18">
        <v>42566</v>
      </c>
      <c r="J917" s="144">
        <v>0.85138888888888886</v>
      </c>
      <c r="K917" s="378"/>
      <c r="L917" s="139" t="s">
        <v>4075</v>
      </c>
      <c r="M917" s="141"/>
      <c r="N917" s="248"/>
      <c r="O917" s="141" t="s">
        <v>26</v>
      </c>
      <c r="P917" s="141"/>
      <c r="Q917" s="141" t="s">
        <v>10368</v>
      </c>
      <c r="R917" s="141" t="s">
        <v>10369</v>
      </c>
      <c r="S917" s="141"/>
      <c r="T917" s="141"/>
      <c r="U917" s="141"/>
      <c r="V917" s="141"/>
      <c r="W917" s="139" t="s">
        <v>4075</v>
      </c>
      <c r="X917" s="141" t="s">
        <v>25</v>
      </c>
      <c r="Y917" s="141" t="s">
        <v>27</v>
      </c>
      <c r="Z917" s="141" t="s">
        <v>4</v>
      </c>
      <c r="AA917" s="141" t="s">
        <v>34</v>
      </c>
      <c r="AB917" s="141"/>
      <c r="AC917" s="139" t="s">
        <v>18047</v>
      </c>
      <c r="AD917" s="380"/>
      <c r="AE917" s="139" t="s">
        <v>4</v>
      </c>
      <c r="AF917" s="139" t="s">
        <v>13073</v>
      </c>
      <c r="AG917" s="139" t="s">
        <v>4</v>
      </c>
      <c r="AH917" s="139" t="s">
        <v>1378</v>
      </c>
      <c r="AI917" s="139" t="s">
        <v>15678</v>
      </c>
      <c r="AJ917" s="139"/>
      <c r="AK917" s="139" t="s">
        <v>15678</v>
      </c>
      <c r="AL917" s="139" t="s">
        <v>7</v>
      </c>
      <c r="AM917" s="141" t="s">
        <v>12</v>
      </c>
      <c r="AN917" s="141" t="s">
        <v>8</v>
      </c>
      <c r="AO917" s="139" t="s">
        <v>1614</v>
      </c>
      <c r="AP917" s="139" t="s">
        <v>7</v>
      </c>
      <c r="AQ917" s="139"/>
      <c r="AR917" s="381"/>
      <c r="AS917" s="139" t="s">
        <v>4075</v>
      </c>
      <c r="AT917" s="141" t="s">
        <v>44</v>
      </c>
      <c r="AU917" s="141">
        <v>180</v>
      </c>
      <c r="AV917" s="383"/>
      <c r="AW917" s="385"/>
      <c r="AX917" s="139"/>
      <c r="AY917" t="s">
        <v>18821</v>
      </c>
      <c r="AZ917">
        <v>12000</v>
      </c>
      <c r="BA917" s="381"/>
      <c r="BB917" s="139" t="s">
        <v>1452</v>
      </c>
      <c r="BC917" s="166"/>
      <c r="BD917" s="166"/>
      <c r="BE917" s="166"/>
      <c r="BF917" s="166"/>
      <c r="BG917" s="166"/>
      <c r="BH917" s="308"/>
      <c r="BI917" s="308"/>
      <c r="BJ917" s="141" t="s">
        <v>26</v>
      </c>
      <c r="BK917" s="141" t="s">
        <v>26</v>
      </c>
      <c r="BL917" s="141"/>
      <c r="BM917" s="141"/>
      <c r="BN917" s="139" t="s">
        <v>4075</v>
      </c>
      <c r="BQ917" s="141"/>
      <c r="BV917" s="141"/>
      <c r="BX917" s="141"/>
      <c r="BY917" s="141"/>
      <c r="BZ917" s="141"/>
      <c r="CA917" s="141"/>
      <c r="CB917" s="141"/>
      <c r="CC917" s="141"/>
      <c r="CD917" s="141"/>
      <c r="CE917" s="141"/>
      <c r="CF917" s="141"/>
      <c r="CG917" s="141"/>
    </row>
    <row r="918" spans="1:85" x14ac:dyDescent="0.35">
      <c r="A918" s="155" t="s">
        <v>10370</v>
      </c>
      <c r="B918" s="139" t="s">
        <v>4075</v>
      </c>
      <c r="C918" s="18">
        <v>42567</v>
      </c>
      <c r="D918" s="144">
        <v>0.34652777777777777</v>
      </c>
      <c r="E918" s="141" t="s">
        <v>13265</v>
      </c>
      <c r="F918" s="141">
        <v>3</v>
      </c>
      <c r="G918" s="141" t="s">
        <v>13283</v>
      </c>
      <c r="H918" s="141">
        <v>2016</v>
      </c>
      <c r="I918" s="18"/>
      <c r="J918" s="144"/>
      <c r="K918" s="378"/>
      <c r="L918" s="139" t="s">
        <v>4075</v>
      </c>
      <c r="M918" s="141"/>
      <c r="N918" s="248"/>
      <c r="O918" s="141" t="s">
        <v>26</v>
      </c>
      <c r="P918" s="141"/>
      <c r="Q918" s="141" t="s">
        <v>10371</v>
      </c>
      <c r="R918" s="141"/>
      <c r="S918" s="141"/>
      <c r="T918" s="141"/>
      <c r="U918" s="141"/>
      <c r="V918" s="141"/>
      <c r="W918" s="139" t="s">
        <v>4075</v>
      </c>
      <c r="X918" s="141" t="s">
        <v>25</v>
      </c>
      <c r="Y918" s="141" t="s">
        <v>27</v>
      </c>
      <c r="Z918" s="141" t="s">
        <v>4</v>
      </c>
      <c r="AA918" s="141" t="s">
        <v>34</v>
      </c>
      <c r="AB918" s="141"/>
      <c r="AC918" s="139" t="s">
        <v>18050</v>
      </c>
      <c r="AD918" s="380"/>
      <c r="AE918" s="139" t="s">
        <v>4</v>
      </c>
      <c r="AF918" s="139" t="s">
        <v>13073</v>
      </c>
      <c r="AG918" s="139" t="s">
        <v>4</v>
      </c>
      <c r="AH918" s="139" t="s">
        <v>1378</v>
      </c>
      <c r="AI918" s="139" t="s">
        <v>15678</v>
      </c>
      <c r="AJ918" s="139"/>
      <c r="AK918" s="139" t="s">
        <v>15678</v>
      </c>
      <c r="AL918" s="139" t="s">
        <v>7</v>
      </c>
      <c r="AM918" s="141" t="s">
        <v>12</v>
      </c>
      <c r="AN918" s="141" t="s">
        <v>8</v>
      </c>
      <c r="AO918" s="139" t="s">
        <v>1477</v>
      </c>
      <c r="AP918" s="139" t="s">
        <v>7</v>
      </c>
      <c r="AQ918" s="139"/>
      <c r="AR918" s="381"/>
      <c r="AS918" s="139" t="s">
        <v>4075</v>
      </c>
      <c r="AT918" s="141" t="s">
        <v>43</v>
      </c>
      <c r="AU918" s="141">
        <v>420</v>
      </c>
      <c r="AV918" s="383"/>
      <c r="AW918" s="385"/>
      <c r="AX918" s="139"/>
      <c r="AY918" t="s">
        <v>18283</v>
      </c>
      <c r="BA918" s="381"/>
      <c r="BB918" s="139" t="s">
        <v>1451</v>
      </c>
      <c r="BC918" s="166"/>
      <c r="BD918" s="166"/>
      <c r="BE918" s="166"/>
      <c r="BF918" s="166"/>
      <c r="BG918" s="166"/>
      <c r="BH918" s="308"/>
      <c r="BI918" s="308"/>
      <c r="BJ918" s="141" t="s">
        <v>26</v>
      </c>
      <c r="BK918" s="141" t="s">
        <v>26</v>
      </c>
      <c r="BL918" s="141"/>
      <c r="BM918" s="141"/>
      <c r="BN918" s="139" t="s">
        <v>4075</v>
      </c>
      <c r="BQ918" s="141"/>
      <c r="BV918" s="141"/>
      <c r="BX918" s="141"/>
      <c r="BY918" s="141"/>
      <c r="BZ918" s="141"/>
      <c r="CA918" s="141"/>
      <c r="CB918" s="141"/>
      <c r="CC918" s="141"/>
      <c r="CD918" s="141"/>
      <c r="CE918" s="141"/>
      <c r="CF918" s="141"/>
      <c r="CG918" s="141"/>
    </row>
    <row r="919" spans="1:85" x14ac:dyDescent="0.35">
      <c r="A919" s="155" t="s">
        <v>10372</v>
      </c>
      <c r="B919" s="139" t="s">
        <v>4075</v>
      </c>
      <c r="C919" s="18">
        <v>42567</v>
      </c>
      <c r="D919" s="144">
        <v>4.027777777777778E-2</v>
      </c>
      <c r="E919" s="141" t="s">
        <v>13265</v>
      </c>
      <c r="F919" s="141">
        <v>3</v>
      </c>
      <c r="G919" s="141" t="s">
        <v>13283</v>
      </c>
      <c r="H919" s="141">
        <v>2016</v>
      </c>
      <c r="I919" s="18">
        <v>42567</v>
      </c>
      <c r="J919" s="144">
        <v>4.027777777777778E-2</v>
      </c>
      <c r="K919" s="378"/>
      <c r="L919" s="139" t="s">
        <v>4075</v>
      </c>
      <c r="M919" s="141"/>
      <c r="N919" s="248"/>
      <c r="O919" s="141" t="s">
        <v>26</v>
      </c>
      <c r="P919" s="141"/>
      <c r="Q919" s="141" t="s">
        <v>10373</v>
      </c>
      <c r="R919" s="141" t="s">
        <v>10374</v>
      </c>
      <c r="S919" s="141"/>
      <c r="T919" s="141"/>
      <c r="U919" s="141"/>
      <c r="V919" s="141"/>
      <c r="W919" s="139" t="s">
        <v>4075</v>
      </c>
      <c r="X919" s="141" t="s">
        <v>25</v>
      </c>
      <c r="Y919" s="141" t="s">
        <v>27</v>
      </c>
      <c r="Z919" s="141" t="s">
        <v>4</v>
      </c>
      <c r="AA919" s="141" t="s">
        <v>34</v>
      </c>
      <c r="AB919" s="141"/>
      <c r="AC919" s="139" t="s">
        <v>18047</v>
      </c>
      <c r="AD919" s="380"/>
      <c r="AE919" s="139" t="s">
        <v>102</v>
      </c>
      <c r="AF919" s="139" t="s">
        <v>13085</v>
      </c>
      <c r="AG919" s="139" t="s">
        <v>102</v>
      </c>
      <c r="AH919" s="139" t="s">
        <v>1378</v>
      </c>
      <c r="AI919" s="139" t="s">
        <v>1409</v>
      </c>
      <c r="AJ919" s="139" t="s">
        <v>1409</v>
      </c>
      <c r="AK919" s="139"/>
      <c r="AL919" s="139"/>
      <c r="AM919" s="141"/>
      <c r="AN919" s="141" t="s">
        <v>8</v>
      </c>
      <c r="AO919" s="139" t="s">
        <v>1614</v>
      </c>
      <c r="AP919" s="139" t="s">
        <v>13</v>
      </c>
      <c r="AQ919" s="139"/>
      <c r="AR919" s="381"/>
      <c r="AS919" s="139" t="s">
        <v>4075</v>
      </c>
      <c r="AT919" s="141" t="s">
        <v>43</v>
      </c>
      <c r="AU919" s="141">
        <v>505</v>
      </c>
      <c r="AV919" s="383"/>
      <c r="AW919" s="385"/>
      <c r="AX919" s="139"/>
      <c r="AY919" t="s">
        <v>18445</v>
      </c>
      <c r="AZ919">
        <v>12000</v>
      </c>
      <c r="BA919" s="381"/>
      <c r="BB919" s="139" t="s">
        <v>1483</v>
      </c>
      <c r="BC919" s="166"/>
      <c r="BD919" s="166"/>
      <c r="BE919" s="166"/>
      <c r="BF919" s="166"/>
      <c r="BG919" s="166"/>
      <c r="BH919" s="308"/>
      <c r="BI919" s="308"/>
      <c r="BJ919" s="141" t="s">
        <v>26</v>
      </c>
      <c r="BK919" s="141" t="s">
        <v>26</v>
      </c>
      <c r="BL919" s="141"/>
      <c r="BM919" s="141"/>
      <c r="BN919" s="139" t="s">
        <v>4075</v>
      </c>
      <c r="BQ919" s="141"/>
      <c r="BV919" s="141"/>
      <c r="BX919" s="141"/>
      <c r="BY919" s="141"/>
      <c r="BZ919" s="141"/>
      <c r="CA919" s="141"/>
      <c r="CB919" s="141"/>
      <c r="CC919" s="141"/>
      <c r="CD919" s="141"/>
      <c r="CE919" s="141"/>
      <c r="CF919" s="141"/>
      <c r="CG919" s="141"/>
    </row>
    <row r="920" spans="1:85" x14ac:dyDescent="0.35">
      <c r="A920" s="155" t="s">
        <v>10357</v>
      </c>
      <c r="B920" s="139" t="s">
        <v>4075</v>
      </c>
      <c r="C920" s="18">
        <v>42569</v>
      </c>
      <c r="D920" s="144">
        <v>0.66388888888888886</v>
      </c>
      <c r="E920" s="141" t="s">
        <v>13266</v>
      </c>
      <c r="F920" s="141">
        <v>3</v>
      </c>
      <c r="G920" s="141" t="s">
        <v>13283</v>
      </c>
      <c r="H920" s="141">
        <v>2016</v>
      </c>
      <c r="I920" s="18">
        <v>42569</v>
      </c>
      <c r="J920" s="144">
        <v>0.66388888888888886</v>
      </c>
      <c r="K920" s="378"/>
      <c r="L920" s="139" t="s">
        <v>4075</v>
      </c>
      <c r="M920" s="141"/>
      <c r="N920" s="248"/>
      <c r="O920" s="141" t="s">
        <v>26</v>
      </c>
      <c r="P920" s="141"/>
      <c r="Q920" s="141" t="s">
        <v>10358</v>
      </c>
      <c r="R920" s="141" t="s">
        <v>10359</v>
      </c>
      <c r="S920" s="141"/>
      <c r="T920" s="141"/>
      <c r="U920" s="141">
        <v>111802616</v>
      </c>
      <c r="V920" s="141"/>
      <c r="W920" s="139" t="s">
        <v>4075</v>
      </c>
      <c r="X920" s="141" t="s">
        <v>25</v>
      </c>
      <c r="Y920" s="141" t="s">
        <v>27</v>
      </c>
      <c r="Z920" s="141" t="s">
        <v>4</v>
      </c>
      <c r="AA920" s="141" t="s">
        <v>34</v>
      </c>
      <c r="AB920" s="141"/>
      <c r="AC920" s="139" t="s">
        <v>18050</v>
      </c>
      <c r="AD920" s="380"/>
      <c r="AE920" s="139" t="s">
        <v>102</v>
      </c>
      <c r="AF920" s="139" t="s">
        <v>13086</v>
      </c>
      <c r="AG920" s="139" t="s">
        <v>102</v>
      </c>
      <c r="AH920" s="139" t="s">
        <v>1378</v>
      </c>
      <c r="AI920" s="139" t="s">
        <v>1406</v>
      </c>
      <c r="AJ920" s="139" t="s">
        <v>1406</v>
      </c>
      <c r="AK920" s="139"/>
      <c r="AL920" s="139"/>
      <c r="AM920" s="141"/>
      <c r="AN920" s="141" t="s">
        <v>8</v>
      </c>
      <c r="AO920" s="139" t="s">
        <v>1614</v>
      </c>
      <c r="AP920" s="139" t="s">
        <v>7</v>
      </c>
      <c r="AQ920" s="139"/>
      <c r="AR920" s="381"/>
      <c r="AS920" s="139" t="s">
        <v>4075</v>
      </c>
      <c r="AT920" s="141" t="s">
        <v>1404</v>
      </c>
      <c r="AU920" s="141"/>
      <c r="AV920" s="383"/>
      <c r="AW920" s="385"/>
      <c r="AX920" s="139"/>
      <c r="AY920" t="s">
        <v>18822</v>
      </c>
      <c r="AZ920">
        <v>21000</v>
      </c>
      <c r="BA920" s="381"/>
      <c r="BB920" s="139" t="s">
        <v>17</v>
      </c>
      <c r="BC920" s="166"/>
      <c r="BD920" s="166"/>
      <c r="BE920" s="166"/>
      <c r="BF920" s="166"/>
      <c r="BG920" s="166"/>
      <c r="BH920" s="308"/>
      <c r="BI920" s="308"/>
      <c r="BJ920" s="141" t="s">
        <v>26</v>
      </c>
      <c r="BK920" s="141" t="s">
        <v>26</v>
      </c>
      <c r="BL920" s="141"/>
      <c r="BM920" s="141"/>
      <c r="BN920" s="139" t="s">
        <v>4075</v>
      </c>
      <c r="BQ920" s="141"/>
      <c r="BV920" s="141"/>
      <c r="BX920" s="141"/>
      <c r="BY920" s="141"/>
      <c r="BZ920" s="141"/>
      <c r="CA920" s="141"/>
      <c r="CB920" s="141"/>
      <c r="CC920" s="141"/>
      <c r="CD920" s="141"/>
      <c r="CE920" s="141"/>
      <c r="CF920" s="141"/>
      <c r="CG920" s="141"/>
    </row>
    <row r="921" spans="1:85" x14ac:dyDescent="0.35">
      <c r="A921" s="155" t="s">
        <v>10354</v>
      </c>
      <c r="B921" s="139" t="s">
        <v>4075</v>
      </c>
      <c r="C921" s="18">
        <v>42569</v>
      </c>
      <c r="D921" s="144">
        <v>0.71805555555555556</v>
      </c>
      <c r="E921" s="141" t="s">
        <v>13266</v>
      </c>
      <c r="F921" s="141">
        <v>3</v>
      </c>
      <c r="G921" s="141" t="s">
        <v>13283</v>
      </c>
      <c r="H921" s="141">
        <v>2016</v>
      </c>
      <c r="I921" s="18">
        <v>42569</v>
      </c>
      <c r="J921" s="144">
        <v>0.71805555555555556</v>
      </c>
      <c r="K921" s="378"/>
      <c r="L921" s="139" t="s">
        <v>4075</v>
      </c>
      <c r="M921" s="141"/>
      <c r="N921" s="248"/>
      <c r="O921" s="141" t="s">
        <v>26</v>
      </c>
      <c r="P921" s="141"/>
      <c r="Q921" s="141" t="s">
        <v>10355</v>
      </c>
      <c r="R921" s="141" t="s">
        <v>10356</v>
      </c>
      <c r="S921" s="141"/>
      <c r="T921" s="141"/>
      <c r="U921" s="141"/>
      <c r="V921" s="141"/>
      <c r="W921" s="139" t="s">
        <v>4075</v>
      </c>
      <c r="X921" s="141" t="s">
        <v>25</v>
      </c>
      <c r="Y921" s="141" t="s">
        <v>27</v>
      </c>
      <c r="Z921" s="141" t="s">
        <v>4</v>
      </c>
      <c r="AA921" s="141" t="s">
        <v>34</v>
      </c>
      <c r="AB921" s="141"/>
      <c r="AC921" s="139" t="s">
        <v>18050</v>
      </c>
      <c r="AD921" s="380"/>
      <c r="AE921" s="139" t="s">
        <v>102</v>
      </c>
      <c r="AF921" s="139" t="s">
        <v>13090</v>
      </c>
      <c r="AG921" s="139" t="s">
        <v>102</v>
      </c>
      <c r="AH921" s="139" t="s">
        <v>1378</v>
      </c>
      <c r="AI921" s="139" t="s">
        <v>1377</v>
      </c>
      <c r="AJ921" s="139" t="s">
        <v>1377</v>
      </c>
      <c r="AK921" s="139"/>
      <c r="AL921" s="139"/>
      <c r="AM921" s="141" t="s">
        <v>1527</v>
      </c>
      <c r="AN921" s="141" t="s">
        <v>8</v>
      </c>
      <c r="AO921" s="139" t="s">
        <v>1614</v>
      </c>
      <c r="AP921" s="139" t="s">
        <v>90</v>
      </c>
      <c r="AQ921" s="139"/>
      <c r="AR921" s="381"/>
      <c r="AS921" s="139" t="s">
        <v>4075</v>
      </c>
      <c r="AT921" s="141" t="s">
        <v>1404</v>
      </c>
      <c r="AU921" s="141"/>
      <c r="AV921" s="383"/>
      <c r="AW921" s="385"/>
      <c r="AX921" s="139"/>
      <c r="AY921" t="s">
        <v>18823</v>
      </c>
      <c r="AZ921">
        <v>21000</v>
      </c>
      <c r="BA921" s="381"/>
      <c r="BB921" s="139" t="s">
        <v>1483</v>
      </c>
      <c r="BC921" s="166"/>
      <c r="BD921" s="166"/>
      <c r="BE921" s="166"/>
      <c r="BF921" s="166"/>
      <c r="BG921" s="166"/>
      <c r="BH921" s="308"/>
      <c r="BI921" s="308"/>
      <c r="BJ921" s="141" t="s">
        <v>26</v>
      </c>
      <c r="BK921" s="141" t="s">
        <v>26</v>
      </c>
      <c r="BL921" s="141"/>
      <c r="BM921" s="141"/>
      <c r="BN921" s="139" t="s">
        <v>4075</v>
      </c>
      <c r="BQ921" s="141"/>
      <c r="BV921" s="141"/>
      <c r="BX921" s="141"/>
      <c r="BY921" s="141"/>
      <c r="BZ921" s="141"/>
      <c r="CA921" s="141"/>
      <c r="CB921" s="141"/>
      <c r="CC921" s="141"/>
      <c r="CD921" s="141"/>
      <c r="CE921" s="141"/>
      <c r="CF921" s="141"/>
      <c r="CG921" s="141"/>
    </row>
    <row r="922" spans="1:85" x14ac:dyDescent="0.35">
      <c r="A922" s="155" t="s">
        <v>10364</v>
      </c>
      <c r="B922" s="139" t="s">
        <v>4075</v>
      </c>
      <c r="C922" s="18">
        <v>42569</v>
      </c>
      <c r="D922" s="144">
        <v>0.31874999999999998</v>
      </c>
      <c r="E922" s="141" t="s">
        <v>13266</v>
      </c>
      <c r="F922" s="141">
        <v>3</v>
      </c>
      <c r="G922" s="141" t="s">
        <v>13283</v>
      </c>
      <c r="H922" s="141">
        <v>2016</v>
      </c>
      <c r="I922" s="18">
        <v>42569</v>
      </c>
      <c r="J922" s="144">
        <v>0.31874999999999998</v>
      </c>
      <c r="K922" s="378"/>
      <c r="L922" s="139" t="s">
        <v>4075</v>
      </c>
      <c r="M922" s="141"/>
      <c r="N922" s="248"/>
      <c r="O922" s="141" t="s">
        <v>26</v>
      </c>
      <c r="P922" s="141"/>
      <c r="Q922" s="141" t="s">
        <v>10365</v>
      </c>
      <c r="R922" s="141" t="s">
        <v>10366</v>
      </c>
      <c r="S922" s="141"/>
      <c r="T922" s="141"/>
      <c r="U922" s="141"/>
      <c r="V922" s="141"/>
      <c r="W922" s="139" t="s">
        <v>4075</v>
      </c>
      <c r="X922" s="141" t="s">
        <v>25</v>
      </c>
      <c r="Y922" s="141" t="s">
        <v>27</v>
      </c>
      <c r="Z922" s="141" t="s">
        <v>4</v>
      </c>
      <c r="AA922" s="141" t="s">
        <v>34</v>
      </c>
      <c r="AB922" s="141"/>
      <c r="AC922" s="139" t="s">
        <v>18049</v>
      </c>
      <c r="AD922" s="380"/>
      <c r="AE922" s="139" t="s">
        <v>105</v>
      </c>
      <c r="AF922" s="139" t="s">
        <v>13076</v>
      </c>
      <c r="AG922" s="139" t="s">
        <v>1518</v>
      </c>
      <c r="AH922" s="139" t="s">
        <v>1378</v>
      </c>
      <c r="AI922" s="139" t="s">
        <v>1518</v>
      </c>
      <c r="AJ922" s="139"/>
      <c r="AK922" s="139" t="s">
        <v>1518</v>
      </c>
      <c r="AL922" s="139" t="s">
        <v>1403</v>
      </c>
      <c r="AM922" s="141" t="s">
        <v>1527</v>
      </c>
      <c r="AN922" s="141" t="s">
        <v>8</v>
      </c>
      <c r="AO922" s="139" t="s">
        <v>1614</v>
      </c>
      <c r="AP922" s="139" t="s">
        <v>1403</v>
      </c>
      <c r="AQ922" s="139"/>
      <c r="AR922" s="381"/>
      <c r="AS922" s="139" t="s">
        <v>4075</v>
      </c>
      <c r="AT922" s="141" t="s">
        <v>1404</v>
      </c>
      <c r="AU922" s="141"/>
      <c r="AV922" s="383"/>
      <c r="AW922" s="385"/>
      <c r="AX922" s="139"/>
      <c r="AY922" t="s">
        <v>18457</v>
      </c>
      <c r="AZ922">
        <v>12000</v>
      </c>
      <c r="BA922" s="381"/>
      <c r="BB922" s="139" t="s">
        <v>17</v>
      </c>
      <c r="BC922" s="166"/>
      <c r="BD922" s="166"/>
      <c r="BE922" s="166"/>
      <c r="BF922" s="166"/>
      <c r="BG922" s="166"/>
      <c r="BH922" s="308"/>
      <c r="BI922" s="308"/>
      <c r="BJ922" s="141" t="s">
        <v>26</v>
      </c>
      <c r="BK922" s="141" t="s">
        <v>26</v>
      </c>
      <c r="BL922" s="141"/>
      <c r="BM922" s="141"/>
      <c r="BN922" s="139" t="s">
        <v>4075</v>
      </c>
      <c r="BQ922" s="141"/>
      <c r="BV922" s="141"/>
      <c r="BX922" s="141"/>
      <c r="BY922" s="141"/>
      <c r="BZ922" s="141"/>
      <c r="CA922" s="141"/>
      <c r="CB922" s="141"/>
      <c r="CC922" s="141"/>
      <c r="CD922" s="141"/>
      <c r="CE922" s="141"/>
      <c r="CF922" s="141"/>
      <c r="CG922" s="141"/>
    </row>
    <row r="923" spans="1:85" x14ac:dyDescent="0.35">
      <c r="A923" s="155" t="s">
        <v>10361</v>
      </c>
      <c r="B923" s="139" t="s">
        <v>4075</v>
      </c>
      <c r="C923" s="18">
        <v>42569</v>
      </c>
      <c r="D923" s="144">
        <v>0.38263888888888886</v>
      </c>
      <c r="E923" s="141" t="s">
        <v>13266</v>
      </c>
      <c r="F923" s="141">
        <v>3</v>
      </c>
      <c r="G923" s="141" t="s">
        <v>13283</v>
      </c>
      <c r="H923" s="141">
        <v>2016</v>
      </c>
      <c r="I923" s="18">
        <v>42569</v>
      </c>
      <c r="J923" s="144">
        <v>0.38263888888888886</v>
      </c>
      <c r="K923" s="378"/>
      <c r="L923" s="139" t="s">
        <v>4075</v>
      </c>
      <c r="M923" s="141"/>
      <c r="N923" s="248"/>
      <c r="O923" s="141" t="s">
        <v>26</v>
      </c>
      <c r="P923" s="141"/>
      <c r="Q923" s="141" t="s">
        <v>10362</v>
      </c>
      <c r="R923" s="141" t="s">
        <v>10363</v>
      </c>
      <c r="S923" s="141"/>
      <c r="T923" s="141"/>
      <c r="U923" s="141"/>
      <c r="V923" s="141"/>
      <c r="W923" s="139" t="s">
        <v>4075</v>
      </c>
      <c r="X923" s="141" t="s">
        <v>25</v>
      </c>
      <c r="Y923" s="141" t="s">
        <v>27</v>
      </c>
      <c r="Z923" s="141" t="s">
        <v>4</v>
      </c>
      <c r="AA923" s="141" t="s">
        <v>34</v>
      </c>
      <c r="AB923" s="141"/>
      <c r="AC923" s="139" t="s">
        <v>18049</v>
      </c>
      <c r="AD923" s="380"/>
      <c r="AE923" s="139" t="s">
        <v>107</v>
      </c>
      <c r="AF923" s="139" t="s">
        <v>13076</v>
      </c>
      <c r="AG923" s="139" t="s">
        <v>4130</v>
      </c>
      <c r="AH923" s="139" t="s">
        <v>1378</v>
      </c>
      <c r="AI923" s="139" t="s">
        <v>1518</v>
      </c>
      <c r="AJ923" s="139"/>
      <c r="AK923" s="139" t="s">
        <v>1518</v>
      </c>
      <c r="AL923" s="139" t="s">
        <v>7</v>
      </c>
      <c r="AM923" s="141" t="s">
        <v>1527</v>
      </c>
      <c r="AN923" s="141" t="s">
        <v>8</v>
      </c>
      <c r="AO923" s="139" t="s">
        <v>1614</v>
      </c>
      <c r="AP923" s="139" t="s">
        <v>7</v>
      </c>
      <c r="AQ923" s="139"/>
      <c r="AR923" s="381"/>
      <c r="AS923" s="139" t="s">
        <v>4075</v>
      </c>
      <c r="AT923" s="141" t="s">
        <v>1404</v>
      </c>
      <c r="AU923" s="141"/>
      <c r="AV923" s="383"/>
      <c r="AW923" s="385"/>
      <c r="AX923" s="139"/>
      <c r="AY923" t="s">
        <v>18477</v>
      </c>
      <c r="AZ923">
        <v>12000</v>
      </c>
      <c r="BA923" s="381"/>
      <c r="BB923" s="139" t="s">
        <v>17</v>
      </c>
      <c r="BC923" s="166"/>
      <c r="BD923" s="166"/>
      <c r="BE923" s="166"/>
      <c r="BF923" s="166"/>
      <c r="BG923" s="166"/>
      <c r="BH923" s="308"/>
      <c r="BI923" s="308"/>
      <c r="BJ923" s="141" t="s">
        <v>26</v>
      </c>
      <c r="BK923" s="141" t="s">
        <v>26</v>
      </c>
      <c r="BL923" s="141"/>
      <c r="BM923" s="141"/>
      <c r="BN923" s="139" t="s">
        <v>4075</v>
      </c>
      <c r="BQ923" s="141"/>
      <c r="BV923" s="141"/>
      <c r="BX923" s="141"/>
      <c r="BY923" s="141"/>
      <c r="BZ923" s="141"/>
      <c r="CA923" s="141"/>
      <c r="CB923" s="141"/>
      <c r="CC923" s="141"/>
      <c r="CD923" s="141"/>
      <c r="CE923" s="141"/>
      <c r="CF923" s="141"/>
      <c r="CG923" s="141"/>
    </row>
    <row r="924" spans="1:85" x14ac:dyDescent="0.35">
      <c r="A924" s="155" t="s">
        <v>10347</v>
      </c>
      <c r="B924" s="139" t="s">
        <v>4075</v>
      </c>
      <c r="C924" s="18">
        <v>42570</v>
      </c>
      <c r="D924" s="144">
        <v>0.6118055555555556</v>
      </c>
      <c r="E924" s="141" t="s">
        <v>13266</v>
      </c>
      <c r="F924" s="141">
        <v>3</v>
      </c>
      <c r="G924" s="141" t="s">
        <v>13283</v>
      </c>
      <c r="H924" s="141">
        <v>2016</v>
      </c>
      <c r="I924" s="18">
        <v>42570</v>
      </c>
      <c r="J924" s="144">
        <v>0.6118055555555556</v>
      </c>
      <c r="K924" s="378"/>
      <c r="L924" s="139" t="s">
        <v>4075</v>
      </c>
      <c r="M924" s="141"/>
      <c r="N924" s="248"/>
      <c r="O924" s="141" t="s">
        <v>26</v>
      </c>
      <c r="P924" s="141"/>
      <c r="Q924" s="141" t="s">
        <v>10348</v>
      </c>
      <c r="R924" s="141" t="s">
        <v>10349</v>
      </c>
      <c r="S924" s="141"/>
      <c r="T924" s="141"/>
      <c r="U924" s="141">
        <v>111804954</v>
      </c>
      <c r="V924" s="141"/>
      <c r="W924" s="139" t="s">
        <v>4075</v>
      </c>
      <c r="X924" s="141" t="s">
        <v>25</v>
      </c>
      <c r="Y924" s="141" t="s">
        <v>27</v>
      </c>
      <c r="Z924" s="141" t="s">
        <v>4</v>
      </c>
      <c r="AA924" s="141" t="s">
        <v>34</v>
      </c>
      <c r="AB924" s="141"/>
      <c r="AC924" s="139" t="s">
        <v>18049</v>
      </c>
      <c r="AD924" s="380"/>
      <c r="AE924" s="139" t="s">
        <v>103</v>
      </c>
      <c r="AF924" s="139" t="s">
        <v>13069</v>
      </c>
      <c r="AG924" s="139" t="s">
        <v>103</v>
      </c>
      <c r="AH924" s="139" t="s">
        <v>1378</v>
      </c>
      <c r="AI924" s="139" t="s">
        <v>7399</v>
      </c>
      <c r="AJ924" s="139"/>
      <c r="AK924" s="139" t="s">
        <v>7399</v>
      </c>
      <c r="AL924" s="139" t="s">
        <v>7</v>
      </c>
      <c r="AM924" s="141" t="s">
        <v>1527</v>
      </c>
      <c r="AN924" s="141" t="s">
        <v>8</v>
      </c>
      <c r="AO924" s="139" t="s">
        <v>1614</v>
      </c>
      <c r="AP924" s="139" t="s">
        <v>7</v>
      </c>
      <c r="AQ924" s="139"/>
      <c r="AR924" s="381"/>
      <c r="AS924" s="139" t="s">
        <v>4075</v>
      </c>
      <c r="AT924" s="141" t="s">
        <v>1404</v>
      </c>
      <c r="AU924" s="141"/>
      <c r="AV924" s="383"/>
      <c r="AW924" s="385"/>
      <c r="AX924" s="139"/>
      <c r="AY924" t="s">
        <v>18787</v>
      </c>
      <c r="AZ924">
        <v>12000</v>
      </c>
      <c r="BA924" s="381"/>
      <c r="BB924" s="139" t="s">
        <v>17</v>
      </c>
      <c r="BC924" s="166"/>
      <c r="BD924" s="166"/>
      <c r="BE924" s="166"/>
      <c r="BF924" s="166"/>
      <c r="BG924" s="166"/>
      <c r="BH924" s="308"/>
      <c r="BI924" s="308"/>
      <c r="BJ924" s="141" t="s">
        <v>26</v>
      </c>
      <c r="BK924" s="141" t="s">
        <v>26</v>
      </c>
      <c r="BL924" s="141"/>
      <c r="BM924" s="141"/>
      <c r="BN924" s="139" t="s">
        <v>4075</v>
      </c>
      <c r="BQ924" s="141"/>
      <c r="BV924" s="141"/>
      <c r="BX924" s="141"/>
      <c r="BY924" s="141"/>
      <c r="BZ924" s="141"/>
      <c r="CA924" s="141"/>
      <c r="CB924" s="141"/>
      <c r="CC924" s="141"/>
      <c r="CD924" s="141"/>
      <c r="CE924" s="141"/>
      <c r="CF924" s="141"/>
      <c r="CG924" s="141"/>
    </row>
    <row r="925" spans="1:85" x14ac:dyDescent="0.35">
      <c r="A925" s="155" t="s">
        <v>10350</v>
      </c>
      <c r="B925" s="139" t="s">
        <v>4075</v>
      </c>
      <c r="C925" s="18">
        <v>42570</v>
      </c>
      <c r="D925" s="144">
        <v>7.8472222222222221E-2</v>
      </c>
      <c r="E925" s="141" t="s">
        <v>13266</v>
      </c>
      <c r="F925" s="141">
        <v>3</v>
      </c>
      <c r="G925" s="141" t="s">
        <v>13283</v>
      </c>
      <c r="H925" s="141">
        <v>2016</v>
      </c>
      <c r="I925" s="18">
        <v>42570</v>
      </c>
      <c r="J925" s="144">
        <v>7.8472222222222221E-2</v>
      </c>
      <c r="K925" s="378"/>
      <c r="L925" s="139" t="s">
        <v>4075</v>
      </c>
      <c r="M925" s="141"/>
      <c r="N925" s="248"/>
      <c r="O925" s="141" t="s">
        <v>26</v>
      </c>
      <c r="P925" s="141"/>
      <c r="Q925" s="141" t="s">
        <v>10351</v>
      </c>
      <c r="R925" s="141" t="s">
        <v>10352</v>
      </c>
      <c r="S925" s="141"/>
      <c r="T925" s="141"/>
      <c r="U925" s="141"/>
      <c r="V925" s="141"/>
      <c r="W925" s="139" t="s">
        <v>4075</v>
      </c>
      <c r="X925" s="141" t="s">
        <v>25</v>
      </c>
      <c r="Y925" s="141" t="s">
        <v>27</v>
      </c>
      <c r="Z925" s="141" t="s">
        <v>4</v>
      </c>
      <c r="AA925" s="141" t="s">
        <v>34</v>
      </c>
      <c r="AB925" s="141"/>
      <c r="AC925" s="139" t="s">
        <v>18049</v>
      </c>
      <c r="AD925" s="380"/>
      <c r="AE925" s="139" t="s">
        <v>102</v>
      </c>
      <c r="AF925" s="139" t="s">
        <v>13081</v>
      </c>
      <c r="AG925" s="139" t="s">
        <v>102</v>
      </c>
      <c r="AH925" s="139" t="s">
        <v>1378</v>
      </c>
      <c r="AI925" s="139" t="s">
        <v>95</v>
      </c>
      <c r="AJ925" s="139" t="s">
        <v>95</v>
      </c>
      <c r="AK925" s="139"/>
      <c r="AL925" s="139"/>
      <c r="AM925" s="141"/>
      <c r="AN925" s="141" t="s">
        <v>8</v>
      </c>
      <c r="AO925" s="139" t="s">
        <v>1614</v>
      </c>
      <c r="AP925" s="139" t="s">
        <v>13</v>
      </c>
      <c r="AQ925" s="139"/>
      <c r="AR925" s="381"/>
      <c r="AS925" s="139" t="s">
        <v>4075</v>
      </c>
      <c r="AT925" s="141" t="s">
        <v>1404</v>
      </c>
      <c r="AU925" s="141"/>
      <c r="AV925" s="383"/>
      <c r="AW925" s="385"/>
      <c r="AX925" s="139"/>
      <c r="AY925" t="s">
        <v>18824</v>
      </c>
      <c r="AZ925">
        <v>12000</v>
      </c>
      <c r="BA925" s="381"/>
      <c r="BB925" s="139" t="s">
        <v>17</v>
      </c>
      <c r="BC925" s="166"/>
      <c r="BD925" s="166"/>
      <c r="BE925" s="166"/>
      <c r="BF925" s="166"/>
      <c r="BG925" s="166"/>
      <c r="BH925" s="308"/>
      <c r="BI925" s="308"/>
      <c r="BJ925" s="141" t="s">
        <v>26</v>
      </c>
      <c r="BK925" s="141" t="s">
        <v>26</v>
      </c>
      <c r="BL925" s="141"/>
      <c r="BM925" s="141"/>
      <c r="BN925" s="139" t="s">
        <v>4075</v>
      </c>
      <c r="BQ925" s="141"/>
      <c r="BV925" s="141"/>
      <c r="BX925" s="141"/>
      <c r="BY925" s="141"/>
      <c r="BZ925" s="141"/>
      <c r="CA925" s="141"/>
      <c r="CB925" s="141"/>
      <c r="CC925" s="141"/>
      <c r="CD925" s="141"/>
      <c r="CE925" s="141"/>
      <c r="CF925" s="141"/>
      <c r="CG925" s="141"/>
    </row>
    <row r="926" spans="1:85" x14ac:dyDescent="0.35">
      <c r="A926" s="155" t="s">
        <v>10341</v>
      </c>
      <c r="B926" s="139" t="s">
        <v>4075</v>
      </c>
      <c r="C926" s="18">
        <v>42571</v>
      </c>
      <c r="D926" s="144">
        <v>0.80208333333333337</v>
      </c>
      <c r="E926" s="141" t="s">
        <v>13266</v>
      </c>
      <c r="F926" s="141">
        <v>3</v>
      </c>
      <c r="G926" s="141" t="s">
        <v>13283</v>
      </c>
      <c r="H926" s="141">
        <v>2016</v>
      </c>
      <c r="I926" s="18">
        <v>42571</v>
      </c>
      <c r="J926" s="144">
        <v>0.80208333333333337</v>
      </c>
      <c r="K926" s="378"/>
      <c r="L926" s="139" t="s">
        <v>4075</v>
      </c>
      <c r="M926" s="141"/>
      <c r="N926" s="248"/>
      <c r="O926" s="141" t="s">
        <v>26</v>
      </c>
      <c r="P926" s="141"/>
      <c r="Q926" s="141" t="s">
        <v>10342</v>
      </c>
      <c r="R926" s="141" t="s">
        <v>10343</v>
      </c>
      <c r="S926" s="141"/>
      <c r="T926" s="141"/>
      <c r="U926" s="141"/>
      <c r="V926" s="141"/>
      <c r="W926" s="139" t="s">
        <v>4075</v>
      </c>
      <c r="X926" s="141" t="s">
        <v>25</v>
      </c>
      <c r="Y926" s="141" t="s">
        <v>27</v>
      </c>
      <c r="Z926" s="141" t="s">
        <v>4</v>
      </c>
      <c r="AA926" s="141" t="s">
        <v>34</v>
      </c>
      <c r="AB926" s="141"/>
      <c r="AC926" s="139" t="s">
        <v>18047</v>
      </c>
      <c r="AD926" s="380"/>
      <c r="AE926" s="139" t="s">
        <v>103</v>
      </c>
      <c r="AF926" s="139" t="s">
        <v>13075</v>
      </c>
      <c r="AG926" s="139" t="s">
        <v>103</v>
      </c>
      <c r="AH926" s="139" t="s">
        <v>1378</v>
      </c>
      <c r="AI926" s="139" t="s">
        <v>7340</v>
      </c>
      <c r="AJ926" s="139"/>
      <c r="AK926" s="139" t="s">
        <v>7340</v>
      </c>
      <c r="AL926" s="139" t="s">
        <v>1408</v>
      </c>
      <c r="AM926" s="141" t="s">
        <v>1527</v>
      </c>
      <c r="AN926" s="141" t="s">
        <v>8</v>
      </c>
      <c r="AO926" s="139" t="s">
        <v>1614</v>
      </c>
      <c r="AP926" s="139" t="s">
        <v>7</v>
      </c>
      <c r="AQ926" s="139"/>
      <c r="AR926" s="381"/>
      <c r="AS926" s="139" t="s">
        <v>4075</v>
      </c>
      <c r="AT926" s="141" t="s">
        <v>43</v>
      </c>
      <c r="AU926" s="141">
        <v>530</v>
      </c>
      <c r="AV926" s="383"/>
      <c r="AW926" s="385"/>
      <c r="AX926" s="139"/>
      <c r="AY926" t="s">
        <v>18712</v>
      </c>
      <c r="AZ926">
        <v>21000</v>
      </c>
      <c r="BA926" s="381"/>
      <c r="BB926" s="139" t="s">
        <v>17</v>
      </c>
      <c r="BC926" s="166"/>
      <c r="BD926" s="166"/>
      <c r="BE926" s="166"/>
      <c r="BF926" s="166"/>
      <c r="BG926" s="166"/>
      <c r="BH926" s="308"/>
      <c r="BI926" s="308"/>
      <c r="BJ926" s="141" t="s">
        <v>26</v>
      </c>
      <c r="BK926" s="141" t="s">
        <v>26</v>
      </c>
      <c r="BL926" s="141"/>
      <c r="BM926" s="141"/>
      <c r="BN926" s="139" t="s">
        <v>4075</v>
      </c>
      <c r="BQ926" s="141"/>
      <c r="BV926" s="141"/>
      <c r="BX926" s="141"/>
      <c r="BY926" s="141"/>
      <c r="BZ926" s="141"/>
      <c r="CA926" s="141"/>
      <c r="CB926" s="141"/>
      <c r="CC926" s="141"/>
      <c r="CD926" s="141"/>
      <c r="CE926" s="141"/>
      <c r="CF926" s="141"/>
      <c r="CG926" s="141"/>
    </row>
    <row r="927" spans="1:85" x14ac:dyDescent="0.35">
      <c r="A927" s="155" t="s">
        <v>10344</v>
      </c>
      <c r="B927" s="139" t="s">
        <v>4075</v>
      </c>
      <c r="C927" s="18">
        <v>42571</v>
      </c>
      <c r="D927" s="144">
        <v>0.2673611111111111</v>
      </c>
      <c r="E927" s="141" t="s">
        <v>13266</v>
      </c>
      <c r="F927" s="141">
        <v>3</v>
      </c>
      <c r="G927" s="141" t="s">
        <v>13283</v>
      </c>
      <c r="H927" s="141">
        <v>2016</v>
      </c>
      <c r="I927" s="18">
        <v>42571</v>
      </c>
      <c r="J927" s="144">
        <v>0.2673611111111111</v>
      </c>
      <c r="K927" s="378"/>
      <c r="L927" s="139" t="s">
        <v>4075</v>
      </c>
      <c r="M927" s="141"/>
      <c r="N927" s="248"/>
      <c r="O927" s="141" t="s">
        <v>26</v>
      </c>
      <c r="P927" s="141"/>
      <c r="Q927" s="141" t="s">
        <v>10345</v>
      </c>
      <c r="R927" s="141" t="s">
        <v>10346</v>
      </c>
      <c r="S927" s="141"/>
      <c r="T927" s="141"/>
      <c r="U927" s="141">
        <v>111806205</v>
      </c>
      <c r="V927" s="141"/>
      <c r="W927" s="139" t="s">
        <v>4075</v>
      </c>
      <c r="X927" s="141" t="s">
        <v>25</v>
      </c>
      <c r="Y927" s="141" t="s">
        <v>27</v>
      </c>
      <c r="Z927" s="141" t="s">
        <v>4</v>
      </c>
      <c r="AA927" s="141" t="s">
        <v>34</v>
      </c>
      <c r="AB927" s="141"/>
      <c r="AC927" s="139" t="s">
        <v>18049</v>
      </c>
      <c r="AD927" s="380"/>
      <c r="AE927" s="139" t="s">
        <v>102</v>
      </c>
      <c r="AF927" s="139" t="s">
        <v>13074</v>
      </c>
      <c r="AG927" s="139" t="s">
        <v>102</v>
      </c>
      <c r="AH927" s="139" t="s">
        <v>1378</v>
      </c>
      <c r="AI927" s="139" t="s">
        <v>11</v>
      </c>
      <c r="AJ927" s="139" t="s">
        <v>11</v>
      </c>
      <c r="AK927" s="139"/>
      <c r="AL927" s="139"/>
      <c r="AM927" s="141" t="s">
        <v>1541</v>
      </c>
      <c r="AN927" s="141" t="s">
        <v>8</v>
      </c>
      <c r="AO927" s="139" t="s">
        <v>1614</v>
      </c>
      <c r="AP927" s="139" t="s">
        <v>7</v>
      </c>
      <c r="AQ927" s="139"/>
      <c r="AR927" s="381"/>
      <c r="AS927" s="139" t="s">
        <v>4075</v>
      </c>
      <c r="AT927" s="141" t="s">
        <v>1404</v>
      </c>
      <c r="AU927" s="141"/>
      <c r="AV927" s="383"/>
      <c r="AW927" s="385"/>
      <c r="AX927" s="139"/>
      <c r="AY927" t="s">
        <v>18825</v>
      </c>
      <c r="AZ927">
        <v>12000</v>
      </c>
      <c r="BA927" s="381"/>
      <c r="BB927" s="139" t="s">
        <v>1450</v>
      </c>
      <c r="BC927" s="166"/>
      <c r="BD927" s="166"/>
      <c r="BE927" s="166"/>
      <c r="BF927" s="166"/>
      <c r="BG927" s="166"/>
      <c r="BH927" s="308"/>
      <c r="BI927" s="308"/>
      <c r="BJ927" s="141" t="s">
        <v>26</v>
      </c>
      <c r="BK927" s="141" t="s">
        <v>26</v>
      </c>
      <c r="BL927" s="141"/>
      <c r="BM927" s="141"/>
      <c r="BN927" s="139" t="s">
        <v>4075</v>
      </c>
      <c r="BQ927" s="141"/>
      <c r="BV927" s="141"/>
      <c r="BX927" s="141"/>
      <c r="BY927" s="141"/>
      <c r="BZ927" s="141"/>
      <c r="CA927" s="141"/>
      <c r="CB927" s="141"/>
      <c r="CC927" s="141"/>
      <c r="CD927" s="141"/>
      <c r="CE927" s="141"/>
      <c r="CF927" s="141"/>
      <c r="CG927" s="141"/>
    </row>
    <row r="928" spans="1:85" x14ac:dyDescent="0.35">
      <c r="A928" s="155" t="s">
        <v>10329</v>
      </c>
      <c r="B928" s="139" t="s">
        <v>4075</v>
      </c>
      <c r="C928" s="18">
        <v>42572</v>
      </c>
      <c r="D928" s="144">
        <v>0.76388888888888884</v>
      </c>
      <c r="E928" s="141" t="s">
        <v>13266</v>
      </c>
      <c r="F928" s="141">
        <v>3</v>
      </c>
      <c r="G928" s="141" t="s">
        <v>13283</v>
      </c>
      <c r="H928" s="141">
        <v>2016</v>
      </c>
      <c r="I928" s="18">
        <v>42572</v>
      </c>
      <c r="J928" s="144">
        <v>0.7631944444444444</v>
      </c>
      <c r="K928" s="378"/>
      <c r="L928" s="139" t="s">
        <v>4075</v>
      </c>
      <c r="M928" s="141"/>
      <c r="N928" s="248"/>
      <c r="O928" s="141" t="s">
        <v>26</v>
      </c>
      <c r="P928" s="141"/>
      <c r="Q928" s="141" t="s">
        <v>10330</v>
      </c>
      <c r="R928" s="141" t="s">
        <v>10331</v>
      </c>
      <c r="S928" s="141"/>
      <c r="T928" s="141"/>
      <c r="U928" s="141"/>
      <c r="V928" s="141"/>
      <c r="W928" s="139" t="s">
        <v>4075</v>
      </c>
      <c r="X928" s="141" t="s">
        <v>25</v>
      </c>
      <c r="Y928" s="141" t="s">
        <v>27</v>
      </c>
      <c r="Z928" s="141" t="s">
        <v>4</v>
      </c>
      <c r="AA928" s="141" t="s">
        <v>34</v>
      </c>
      <c r="AB928" s="141"/>
      <c r="AC928" s="139" t="s">
        <v>18050</v>
      </c>
      <c r="AD928" s="380"/>
      <c r="AE928" s="139" t="s">
        <v>102</v>
      </c>
      <c r="AF928" s="139" t="s">
        <v>13081</v>
      </c>
      <c r="AG928" s="139" t="s">
        <v>102</v>
      </c>
      <c r="AH928" s="139" t="s">
        <v>1378</v>
      </c>
      <c r="AI928" s="139" t="s">
        <v>95</v>
      </c>
      <c r="AJ928" s="139" t="s">
        <v>95</v>
      </c>
      <c r="AK928" s="139"/>
      <c r="AL928" s="139"/>
      <c r="AM928" s="141"/>
      <c r="AN928" s="141" t="s">
        <v>8</v>
      </c>
      <c r="AO928" s="139" t="s">
        <v>1614</v>
      </c>
      <c r="AP928" s="139" t="s">
        <v>13</v>
      </c>
      <c r="AQ928" s="139"/>
      <c r="AR928" s="381"/>
      <c r="AS928" s="139" t="s">
        <v>4075</v>
      </c>
      <c r="AT928" s="141" t="s">
        <v>1404</v>
      </c>
      <c r="AU928" s="141"/>
      <c r="AV928" s="383"/>
      <c r="AW928" s="385"/>
      <c r="AX928" s="139"/>
      <c r="AY928" t="s">
        <v>18781</v>
      </c>
      <c r="AZ928">
        <v>21000</v>
      </c>
      <c r="BA928" s="381"/>
      <c r="BB928" s="139" t="s">
        <v>1450</v>
      </c>
      <c r="BC928" s="166"/>
      <c r="BD928" s="166"/>
      <c r="BE928" s="166"/>
      <c r="BF928" s="166"/>
      <c r="BG928" s="166"/>
      <c r="BH928" s="308"/>
      <c r="BI928" s="308"/>
      <c r="BJ928" s="141" t="s">
        <v>26</v>
      </c>
      <c r="BK928" s="141" t="s">
        <v>26</v>
      </c>
      <c r="BL928" s="141"/>
      <c r="BM928" s="141"/>
      <c r="BN928" s="139" t="s">
        <v>4075</v>
      </c>
      <c r="BQ928" s="141"/>
      <c r="BV928" s="141"/>
      <c r="BX928" s="141"/>
      <c r="BY928" s="141"/>
      <c r="BZ928" s="141"/>
      <c r="CA928" s="141"/>
      <c r="CB928" s="141"/>
      <c r="CC928" s="141"/>
      <c r="CD928" s="141"/>
      <c r="CE928" s="141"/>
      <c r="CF928" s="141"/>
      <c r="CG928" s="141"/>
    </row>
    <row r="929" spans="1:85" x14ac:dyDescent="0.35">
      <c r="A929" s="155" t="s">
        <v>10327</v>
      </c>
      <c r="B929" s="139" t="s">
        <v>4075</v>
      </c>
      <c r="C929" s="18">
        <v>42572</v>
      </c>
      <c r="D929" s="144">
        <v>0.90625</v>
      </c>
      <c r="E929" s="141" t="s">
        <v>13266</v>
      </c>
      <c r="F929" s="141">
        <v>3</v>
      </c>
      <c r="G929" s="141" t="s">
        <v>13283</v>
      </c>
      <c r="H929" s="141">
        <v>2016</v>
      </c>
      <c r="I929" s="18"/>
      <c r="J929" s="144"/>
      <c r="K929" s="378"/>
      <c r="L929" s="139" t="s">
        <v>4075</v>
      </c>
      <c r="M929" s="141"/>
      <c r="N929" s="248"/>
      <c r="O929" s="141" t="s">
        <v>26</v>
      </c>
      <c r="P929" s="141"/>
      <c r="Q929" s="141" t="s">
        <v>10328</v>
      </c>
      <c r="R929" s="141"/>
      <c r="S929" s="141"/>
      <c r="T929" s="141"/>
      <c r="U929" s="141"/>
      <c r="V929" s="141"/>
      <c r="W929" s="139" t="s">
        <v>4075</v>
      </c>
      <c r="X929" s="141" t="s">
        <v>25</v>
      </c>
      <c r="Y929" s="141" t="s">
        <v>27</v>
      </c>
      <c r="Z929" s="141" t="s">
        <v>4</v>
      </c>
      <c r="AA929" s="141" t="s">
        <v>34</v>
      </c>
      <c r="AB929" s="141"/>
      <c r="AC929" s="139" t="s">
        <v>18047</v>
      </c>
      <c r="AD929" s="380"/>
      <c r="AE929" s="139" t="s">
        <v>4</v>
      </c>
      <c r="AF929" s="139" t="s">
        <v>13073</v>
      </c>
      <c r="AG929" s="139" t="s">
        <v>4</v>
      </c>
      <c r="AH929" s="139" t="s">
        <v>1378</v>
      </c>
      <c r="AI929" s="139" t="s">
        <v>15678</v>
      </c>
      <c r="AJ929" s="139"/>
      <c r="AK929" s="139" t="s">
        <v>15678</v>
      </c>
      <c r="AL929" s="139" t="s">
        <v>7</v>
      </c>
      <c r="AM929" s="141" t="s">
        <v>1527</v>
      </c>
      <c r="AN929" s="141" t="s">
        <v>8</v>
      </c>
      <c r="AO929" s="139" t="s">
        <v>1477</v>
      </c>
      <c r="AP929" s="139" t="s">
        <v>7</v>
      </c>
      <c r="AQ929" s="139"/>
      <c r="AR929" s="381"/>
      <c r="AS929" s="139" t="s">
        <v>4075</v>
      </c>
      <c r="AT929" s="141" t="s">
        <v>43</v>
      </c>
      <c r="AU929" s="141">
        <v>241</v>
      </c>
      <c r="AV929" s="383"/>
      <c r="AW929" s="385"/>
      <c r="AX929" s="139"/>
      <c r="AY929" t="s">
        <v>18826</v>
      </c>
      <c r="BA929" s="381"/>
      <c r="BB929" s="139" t="s">
        <v>1446</v>
      </c>
      <c r="BC929" s="166"/>
      <c r="BD929" s="166"/>
      <c r="BE929" s="166"/>
      <c r="BF929" s="166"/>
      <c r="BG929" s="166"/>
      <c r="BH929" s="308"/>
      <c r="BI929" s="308"/>
      <c r="BJ929" s="141" t="s">
        <v>26</v>
      </c>
      <c r="BK929" s="141" t="s">
        <v>26</v>
      </c>
      <c r="BL929" s="141"/>
      <c r="BM929" s="141"/>
      <c r="BN929" s="139" t="s">
        <v>4075</v>
      </c>
      <c r="BQ929" s="141"/>
      <c r="BV929" s="141"/>
      <c r="BX929" s="141"/>
      <c r="BY929" s="141"/>
      <c r="BZ929" s="141"/>
      <c r="CA929" s="141"/>
      <c r="CB929" s="141"/>
      <c r="CC929" s="141"/>
      <c r="CD929" s="141"/>
      <c r="CE929" s="141"/>
      <c r="CF929" s="141"/>
      <c r="CG929" s="141"/>
    </row>
    <row r="930" spans="1:85" x14ac:dyDescent="0.35">
      <c r="A930" s="155" t="s">
        <v>10332</v>
      </c>
      <c r="B930" s="139" t="s">
        <v>4075</v>
      </c>
      <c r="C930" s="18">
        <v>42572</v>
      </c>
      <c r="D930" s="144">
        <v>0.73472222222222228</v>
      </c>
      <c r="E930" s="141" t="s">
        <v>13266</v>
      </c>
      <c r="F930" s="141">
        <v>3</v>
      </c>
      <c r="G930" s="141" t="s">
        <v>13283</v>
      </c>
      <c r="H930" s="141">
        <v>2016</v>
      </c>
      <c r="I930" s="18">
        <v>42572</v>
      </c>
      <c r="J930" s="144">
        <v>0.73472222222222228</v>
      </c>
      <c r="K930" s="378"/>
      <c r="L930" s="139" t="s">
        <v>4075</v>
      </c>
      <c r="M930" s="141"/>
      <c r="N930" s="248"/>
      <c r="O930" s="141" t="s">
        <v>26</v>
      </c>
      <c r="P930" s="141"/>
      <c r="Q930" s="141" t="s">
        <v>10333</v>
      </c>
      <c r="R930" s="141" t="s">
        <v>10334</v>
      </c>
      <c r="S930" s="141"/>
      <c r="T930" s="141"/>
      <c r="U930" s="141">
        <v>111811086</v>
      </c>
      <c r="V930" s="141"/>
      <c r="W930" s="139" t="s">
        <v>4075</v>
      </c>
      <c r="X930" s="141" t="s">
        <v>25</v>
      </c>
      <c r="Y930" s="141" t="s">
        <v>27</v>
      </c>
      <c r="Z930" s="141" t="s">
        <v>4</v>
      </c>
      <c r="AA930" s="141" t="s">
        <v>34</v>
      </c>
      <c r="AB930" s="141"/>
      <c r="AC930" s="139" t="s">
        <v>18047</v>
      </c>
      <c r="AD930" s="380"/>
      <c r="AE930" s="139" t="s">
        <v>102</v>
      </c>
      <c r="AF930" s="139" t="s">
        <v>13074</v>
      </c>
      <c r="AG930" s="139" t="s">
        <v>102</v>
      </c>
      <c r="AH930" s="139" t="s">
        <v>1378</v>
      </c>
      <c r="AI930" s="139" t="s">
        <v>11</v>
      </c>
      <c r="AJ930" s="139" t="s">
        <v>11</v>
      </c>
      <c r="AK930" s="139"/>
      <c r="AL930" s="139"/>
      <c r="AM930" s="141" t="s">
        <v>1527</v>
      </c>
      <c r="AN930" s="141" t="s">
        <v>8</v>
      </c>
      <c r="AO930" s="139" t="s">
        <v>1614</v>
      </c>
      <c r="AP930" s="139" t="s">
        <v>7</v>
      </c>
      <c r="AQ930" s="139"/>
      <c r="AR930" s="381"/>
      <c r="AS930" s="139" t="s">
        <v>4075</v>
      </c>
      <c r="AT930" s="141" t="s">
        <v>1404</v>
      </c>
      <c r="AU930" s="141"/>
      <c r="AV930" s="383"/>
      <c r="AW930" s="385"/>
      <c r="AX930" s="139"/>
      <c r="AY930" t="s">
        <v>18817</v>
      </c>
      <c r="AZ930">
        <v>12000</v>
      </c>
      <c r="BA930" s="381"/>
      <c r="BB930" s="139" t="s">
        <v>17</v>
      </c>
      <c r="BC930" s="166"/>
      <c r="BD930" s="166"/>
      <c r="BE930" s="166"/>
      <c r="BF930" s="166"/>
      <c r="BG930" s="166"/>
      <c r="BH930" s="308"/>
      <c r="BI930" s="308"/>
      <c r="BJ930" s="141" t="s">
        <v>26</v>
      </c>
      <c r="BK930" s="141" t="s">
        <v>26</v>
      </c>
      <c r="BL930" s="141"/>
      <c r="BM930" s="141"/>
      <c r="BN930" s="139" t="s">
        <v>4075</v>
      </c>
      <c r="BQ930" s="141"/>
      <c r="BV930" s="141"/>
      <c r="BX930" s="141"/>
      <c r="BY930" s="141"/>
      <c r="BZ930" s="141"/>
      <c r="CA930" s="141"/>
      <c r="CB930" s="141"/>
      <c r="CC930" s="141"/>
      <c r="CD930" s="141"/>
      <c r="CE930" s="141"/>
      <c r="CF930" s="141"/>
      <c r="CG930" s="141"/>
    </row>
    <row r="931" spans="1:85" x14ac:dyDescent="0.35">
      <c r="A931" s="155" t="s">
        <v>10338</v>
      </c>
      <c r="B931" s="139" t="s">
        <v>4075</v>
      </c>
      <c r="C931" s="18">
        <v>42572</v>
      </c>
      <c r="D931" s="144">
        <v>0.54861111111111116</v>
      </c>
      <c r="E931" s="141" t="s">
        <v>13266</v>
      </c>
      <c r="F931" s="141">
        <v>3</v>
      </c>
      <c r="G931" s="141" t="s">
        <v>13283</v>
      </c>
      <c r="H931" s="141">
        <v>2016</v>
      </c>
      <c r="I931" s="18">
        <v>42572</v>
      </c>
      <c r="J931" s="144">
        <v>0.54861111111111116</v>
      </c>
      <c r="K931" s="378"/>
      <c r="L931" s="139" t="s">
        <v>4075</v>
      </c>
      <c r="M931" s="141"/>
      <c r="N931" s="248"/>
      <c r="O931" s="141" t="s">
        <v>26</v>
      </c>
      <c r="P931" s="141"/>
      <c r="Q931" s="141" t="s">
        <v>10339</v>
      </c>
      <c r="R931" s="141" t="s">
        <v>10340</v>
      </c>
      <c r="S931" s="141"/>
      <c r="T931" s="141"/>
      <c r="U931" s="141"/>
      <c r="V931" s="141"/>
      <c r="W931" s="139" t="s">
        <v>4075</v>
      </c>
      <c r="X931" s="141" t="s">
        <v>25</v>
      </c>
      <c r="Y931" s="141" t="s">
        <v>27</v>
      </c>
      <c r="Z931" s="141" t="s">
        <v>4</v>
      </c>
      <c r="AA931" s="141" t="s">
        <v>34</v>
      </c>
      <c r="AB931" s="141"/>
      <c r="AC931" s="139" t="s">
        <v>18047</v>
      </c>
      <c r="AD931" s="380"/>
      <c r="AE931" s="139" t="s">
        <v>103</v>
      </c>
      <c r="AF931" s="139" t="s">
        <v>13075</v>
      </c>
      <c r="AG931" s="139" t="s">
        <v>103</v>
      </c>
      <c r="AH931" s="139" t="s">
        <v>1378</v>
      </c>
      <c r="AI931" s="139" t="s">
        <v>7340</v>
      </c>
      <c r="AJ931" s="139"/>
      <c r="AK931" s="139" t="s">
        <v>7340</v>
      </c>
      <c r="AL931" s="139" t="s">
        <v>1408</v>
      </c>
      <c r="AM931" s="141"/>
      <c r="AN931" s="141" t="s">
        <v>8</v>
      </c>
      <c r="AO931" s="139" t="s">
        <v>1614</v>
      </c>
      <c r="AP931" s="139" t="s">
        <v>7</v>
      </c>
      <c r="AQ931" s="139"/>
      <c r="AR931" s="381"/>
      <c r="AS931" s="139" t="s">
        <v>4075</v>
      </c>
      <c r="AT931" s="141" t="s">
        <v>1404</v>
      </c>
      <c r="AU931" s="141"/>
      <c r="AV931" s="383"/>
      <c r="AW931" s="385"/>
      <c r="AX931" s="139"/>
      <c r="AY931" t="s">
        <v>18497</v>
      </c>
      <c r="AZ931">
        <v>12000</v>
      </c>
      <c r="BA931" s="381"/>
      <c r="BB931" s="139" t="s">
        <v>1444</v>
      </c>
      <c r="BC931" s="166"/>
      <c r="BD931" s="166"/>
      <c r="BE931" s="166"/>
      <c r="BF931" s="166"/>
      <c r="BG931" s="166"/>
      <c r="BH931" s="308"/>
      <c r="BI931" s="308"/>
      <c r="BJ931" s="141" t="s">
        <v>26</v>
      </c>
      <c r="BK931" s="141" t="s">
        <v>26</v>
      </c>
      <c r="BL931" s="141"/>
      <c r="BM931" s="141"/>
      <c r="BN931" s="139" t="s">
        <v>4075</v>
      </c>
      <c r="BQ931" s="141"/>
      <c r="BV931" s="141"/>
      <c r="BX931" s="141"/>
      <c r="BY931" s="141"/>
      <c r="BZ931" s="141"/>
      <c r="CA931" s="141"/>
      <c r="CB931" s="141"/>
      <c r="CC931" s="141"/>
      <c r="CD931" s="141"/>
      <c r="CE931" s="141"/>
      <c r="CF931" s="141"/>
      <c r="CG931" s="141"/>
    </row>
    <row r="932" spans="1:85" x14ac:dyDescent="0.35">
      <c r="A932" s="155" t="s">
        <v>10335</v>
      </c>
      <c r="B932" s="139" t="s">
        <v>4075</v>
      </c>
      <c r="C932" s="18">
        <v>42572</v>
      </c>
      <c r="D932" s="144">
        <v>0.5625</v>
      </c>
      <c r="E932" s="141" t="s">
        <v>13266</v>
      </c>
      <c r="F932" s="141">
        <v>3</v>
      </c>
      <c r="G932" s="141" t="s">
        <v>13283</v>
      </c>
      <c r="H932" s="141">
        <v>2016</v>
      </c>
      <c r="I932" s="18">
        <v>42572</v>
      </c>
      <c r="J932" s="144">
        <v>0.5625</v>
      </c>
      <c r="K932" s="378"/>
      <c r="L932" s="139" t="s">
        <v>4075</v>
      </c>
      <c r="M932" s="141"/>
      <c r="N932" s="248"/>
      <c r="O932" s="141" t="s">
        <v>26</v>
      </c>
      <c r="P932" s="141"/>
      <c r="Q932" s="141" t="s">
        <v>10336</v>
      </c>
      <c r="R932" s="141" t="s">
        <v>10337</v>
      </c>
      <c r="S932" s="141"/>
      <c r="T932" s="141"/>
      <c r="U932" s="141"/>
      <c r="V932" s="141"/>
      <c r="W932" s="139" t="s">
        <v>4075</v>
      </c>
      <c r="X932" s="141" t="s">
        <v>25</v>
      </c>
      <c r="Y932" s="141" t="s">
        <v>27</v>
      </c>
      <c r="Z932" s="141" t="s">
        <v>4</v>
      </c>
      <c r="AA932" s="141" t="s">
        <v>34</v>
      </c>
      <c r="AB932" s="141"/>
      <c r="AC932" s="139" t="s">
        <v>18047</v>
      </c>
      <c r="AD932" s="380"/>
      <c r="AE932" s="139" t="s">
        <v>107</v>
      </c>
      <c r="AF932" s="139" t="s">
        <v>13076</v>
      </c>
      <c r="AG932" s="139" t="s">
        <v>4130</v>
      </c>
      <c r="AH932" s="139" t="s">
        <v>1378</v>
      </c>
      <c r="AI932" s="139" t="s">
        <v>1518</v>
      </c>
      <c r="AJ932" s="139"/>
      <c r="AK932" s="139" t="s">
        <v>1518</v>
      </c>
      <c r="AL932" s="139" t="s">
        <v>1403</v>
      </c>
      <c r="AM932" s="141" t="s">
        <v>1527</v>
      </c>
      <c r="AN932" s="141" t="s">
        <v>8</v>
      </c>
      <c r="AO932" s="139" t="s">
        <v>1614</v>
      </c>
      <c r="AP932" s="139" t="s">
        <v>1403</v>
      </c>
      <c r="AQ932" s="139"/>
      <c r="AR932" s="381"/>
      <c r="AS932" s="139" t="s">
        <v>4075</v>
      </c>
      <c r="AT932" s="141" t="s">
        <v>1404</v>
      </c>
      <c r="AU932" s="141"/>
      <c r="AV932" s="383"/>
      <c r="AW932" s="385"/>
      <c r="AX932" s="139"/>
      <c r="AY932" t="s">
        <v>18494</v>
      </c>
      <c r="AZ932">
        <v>12000</v>
      </c>
      <c r="BA932" s="381"/>
      <c r="BB932" s="139" t="s">
        <v>1444</v>
      </c>
      <c r="BC932" s="166"/>
      <c r="BD932" s="166"/>
      <c r="BE932" s="166"/>
      <c r="BF932" s="166"/>
      <c r="BG932" s="166"/>
      <c r="BH932" s="308"/>
      <c r="BI932" s="308"/>
      <c r="BJ932" s="141" t="s">
        <v>26</v>
      </c>
      <c r="BK932" s="141" t="s">
        <v>26</v>
      </c>
      <c r="BL932" s="141"/>
      <c r="BM932" s="141"/>
      <c r="BN932" s="139" t="s">
        <v>4075</v>
      </c>
      <c r="BQ932" s="141"/>
      <c r="BV932" s="141"/>
      <c r="BX932" s="141"/>
      <c r="BY932" s="141"/>
      <c r="BZ932" s="141"/>
      <c r="CA932" s="141"/>
      <c r="CB932" s="141"/>
      <c r="CC932" s="141"/>
      <c r="CD932" s="141"/>
      <c r="CE932" s="141"/>
      <c r="CF932" s="141"/>
      <c r="CG932" s="141"/>
    </row>
    <row r="933" spans="1:85" x14ac:dyDescent="0.35">
      <c r="A933" s="155" t="s">
        <v>10321</v>
      </c>
      <c r="B933" s="139" t="s">
        <v>4075</v>
      </c>
      <c r="C933" s="18">
        <v>42573</v>
      </c>
      <c r="D933" s="144">
        <v>0.59097222222222223</v>
      </c>
      <c r="E933" s="141" t="s">
        <v>13266</v>
      </c>
      <c r="F933" s="141">
        <v>3</v>
      </c>
      <c r="G933" s="141" t="s">
        <v>13283</v>
      </c>
      <c r="H933" s="141">
        <v>2016</v>
      </c>
      <c r="I933" s="18">
        <v>42573</v>
      </c>
      <c r="J933" s="144">
        <v>0.59097222222222223</v>
      </c>
      <c r="K933" s="378"/>
      <c r="L933" s="139" t="s">
        <v>4075</v>
      </c>
      <c r="M933" s="141"/>
      <c r="N933" s="248"/>
      <c r="O933" s="141" t="s">
        <v>26</v>
      </c>
      <c r="P933" s="141"/>
      <c r="Q933" s="141" t="s">
        <v>10322</v>
      </c>
      <c r="R933" s="141" t="s">
        <v>10323</v>
      </c>
      <c r="S933" s="141"/>
      <c r="T933" s="141"/>
      <c r="U933" s="141"/>
      <c r="V933" s="141"/>
      <c r="W933" s="139" t="s">
        <v>4075</v>
      </c>
      <c r="X933" s="141" t="s">
        <v>25</v>
      </c>
      <c r="Y933" s="141" t="s">
        <v>27</v>
      </c>
      <c r="Z933" s="141" t="s">
        <v>4</v>
      </c>
      <c r="AA933" s="141" t="s">
        <v>34</v>
      </c>
      <c r="AB933" s="141"/>
      <c r="AC933" s="139" t="s">
        <v>18050</v>
      </c>
      <c r="AD933" s="380"/>
      <c r="AE933" s="139" t="s">
        <v>103</v>
      </c>
      <c r="AF933" s="139" t="s">
        <v>13075</v>
      </c>
      <c r="AG933" s="139" t="s">
        <v>103</v>
      </c>
      <c r="AH933" s="139" t="s">
        <v>1378</v>
      </c>
      <c r="AI933" s="139" t="s">
        <v>7340</v>
      </c>
      <c r="AJ933" s="139"/>
      <c r="AK933" s="139" t="s">
        <v>7340</v>
      </c>
      <c r="AL933" s="139" t="s">
        <v>1408</v>
      </c>
      <c r="AM933" s="141"/>
      <c r="AN933" s="141" t="s">
        <v>8</v>
      </c>
      <c r="AO933" s="139" t="s">
        <v>1614</v>
      </c>
      <c r="AP933" s="139" t="s">
        <v>7</v>
      </c>
      <c r="AQ933" s="139"/>
      <c r="AR933" s="381"/>
      <c r="AS933" s="139" t="s">
        <v>4075</v>
      </c>
      <c r="AT933" s="141" t="s">
        <v>1404</v>
      </c>
      <c r="AU933" s="141"/>
      <c r="AV933" s="383"/>
      <c r="AW933" s="385"/>
      <c r="AX933" s="139"/>
      <c r="AY933" t="s">
        <v>18827</v>
      </c>
      <c r="AZ933">
        <v>12000</v>
      </c>
      <c r="BA933" s="381"/>
      <c r="BB933" s="139" t="s">
        <v>17</v>
      </c>
      <c r="BC933" s="166">
        <v>10</v>
      </c>
      <c r="BD933" s="166"/>
      <c r="BE933" s="166"/>
      <c r="BF933" s="166"/>
      <c r="BG933" s="166"/>
      <c r="BH933" s="308"/>
      <c r="BI933" s="308"/>
      <c r="BJ933" s="141" t="s">
        <v>26</v>
      </c>
      <c r="BK933" s="141" t="s">
        <v>26</v>
      </c>
      <c r="BL933" s="141"/>
      <c r="BM933" s="141"/>
      <c r="BN933" s="139" t="s">
        <v>4075</v>
      </c>
      <c r="BQ933" s="141"/>
      <c r="BV933" s="141"/>
      <c r="BX933" s="141"/>
      <c r="BY933" s="141"/>
      <c r="BZ933" s="141"/>
      <c r="CA933" s="141"/>
      <c r="CB933" s="141"/>
      <c r="CC933" s="141"/>
      <c r="CD933" s="141"/>
      <c r="CE933" s="141"/>
      <c r="CF933" s="141"/>
      <c r="CG933" s="141"/>
    </row>
    <row r="934" spans="1:85" x14ac:dyDescent="0.35">
      <c r="A934" s="155" t="s">
        <v>10324</v>
      </c>
      <c r="B934" s="139" t="s">
        <v>4075</v>
      </c>
      <c r="C934" s="18">
        <v>42573</v>
      </c>
      <c r="D934" s="144">
        <v>0.1986111111111111</v>
      </c>
      <c r="E934" s="141" t="s">
        <v>13266</v>
      </c>
      <c r="F934" s="141">
        <v>3</v>
      </c>
      <c r="G934" s="141" t="s">
        <v>13283</v>
      </c>
      <c r="H934" s="141">
        <v>2016</v>
      </c>
      <c r="I934" s="18">
        <v>42573</v>
      </c>
      <c r="J934" s="144">
        <v>0.1986111111111111</v>
      </c>
      <c r="K934" s="378"/>
      <c r="L934" s="139" t="s">
        <v>4075</v>
      </c>
      <c r="M934" s="141"/>
      <c r="N934" s="248"/>
      <c r="O934" s="141" t="s">
        <v>26</v>
      </c>
      <c r="P934" s="141"/>
      <c r="Q934" s="141" t="s">
        <v>10325</v>
      </c>
      <c r="R934" s="141" t="s">
        <v>10326</v>
      </c>
      <c r="S934" s="141"/>
      <c r="T934" s="141"/>
      <c r="U934" s="141"/>
      <c r="V934" s="141"/>
      <c r="W934" s="139" t="s">
        <v>4075</v>
      </c>
      <c r="X934" s="141" t="s">
        <v>25</v>
      </c>
      <c r="Y934" s="141" t="s">
        <v>27</v>
      </c>
      <c r="Z934" s="141" t="s">
        <v>4</v>
      </c>
      <c r="AA934" s="141" t="s">
        <v>34</v>
      </c>
      <c r="AB934" s="141"/>
      <c r="AC934" s="139" t="s">
        <v>18050</v>
      </c>
      <c r="AD934" s="380"/>
      <c r="AE934" s="139" t="s">
        <v>102</v>
      </c>
      <c r="AF934" s="139" t="s">
        <v>13071</v>
      </c>
      <c r="AG934" s="139" t="s">
        <v>102</v>
      </c>
      <c r="AH934" s="139" t="s">
        <v>1378</v>
      </c>
      <c r="AI934" s="139"/>
      <c r="AJ934" s="139"/>
      <c r="AK934" s="139"/>
      <c r="AL934" s="139"/>
      <c r="AM934" s="141"/>
      <c r="AN934" s="141" t="s">
        <v>8</v>
      </c>
      <c r="AO934" s="139" t="s">
        <v>1614</v>
      </c>
      <c r="AP934" s="139" t="s">
        <v>7</v>
      </c>
      <c r="AQ934" s="139"/>
      <c r="AR934" s="381"/>
      <c r="AS934" s="139" t="s">
        <v>4075</v>
      </c>
      <c r="AT934" s="141" t="s">
        <v>1404</v>
      </c>
      <c r="AU934" s="141"/>
      <c r="AV934" s="383"/>
      <c r="AW934" s="385"/>
      <c r="AX934" s="139"/>
      <c r="AY934" t="s">
        <v>18289</v>
      </c>
      <c r="AZ934">
        <v>12000</v>
      </c>
      <c r="BA934" s="381"/>
      <c r="BB934" s="139" t="s">
        <v>1444</v>
      </c>
      <c r="BC934" s="166"/>
      <c r="BD934" s="166"/>
      <c r="BE934" s="166"/>
      <c r="BF934" s="166"/>
      <c r="BG934" s="166"/>
      <c r="BH934" s="308"/>
      <c r="BI934" s="308"/>
      <c r="BJ934" s="141" t="s">
        <v>26</v>
      </c>
      <c r="BK934" s="141" t="s">
        <v>26</v>
      </c>
      <c r="BL934" s="141"/>
      <c r="BM934" s="141"/>
      <c r="BN934" s="139" t="s">
        <v>4075</v>
      </c>
      <c r="BQ934" s="141"/>
      <c r="BV934" s="141"/>
      <c r="BX934" s="141"/>
      <c r="BY934" s="141"/>
      <c r="BZ934" s="141"/>
      <c r="CA934" s="141"/>
      <c r="CB934" s="141"/>
      <c r="CC934" s="141"/>
      <c r="CD934" s="141"/>
      <c r="CE934" s="141"/>
      <c r="CF934" s="141"/>
      <c r="CG934" s="141"/>
    </row>
    <row r="935" spans="1:85" x14ac:dyDescent="0.35">
      <c r="A935" s="155" t="s">
        <v>19988</v>
      </c>
      <c r="B935" s="139" t="s">
        <v>4075</v>
      </c>
      <c r="C935" s="18">
        <v>42574</v>
      </c>
      <c r="D935" s="144">
        <v>0.67896990740740737</v>
      </c>
      <c r="E935" s="141" t="s">
        <v>13266</v>
      </c>
      <c r="F935" s="141">
        <v>3</v>
      </c>
      <c r="G935" s="141" t="s">
        <v>13283</v>
      </c>
      <c r="H935" s="141">
        <v>2016</v>
      </c>
      <c r="I935" s="18"/>
      <c r="J935" s="144"/>
      <c r="K935" s="378"/>
      <c r="L935" s="139" t="s">
        <v>4075</v>
      </c>
      <c r="M935" s="141" t="s">
        <v>28</v>
      </c>
      <c r="N935" s="248">
        <v>44267</v>
      </c>
      <c r="O935" s="141" t="s">
        <v>25</v>
      </c>
      <c r="P935" s="141"/>
      <c r="Q935" s="141"/>
      <c r="R935" s="141"/>
      <c r="S935" s="141"/>
      <c r="T935" s="141" t="s">
        <v>19989</v>
      </c>
      <c r="U935" s="141"/>
      <c r="V935" s="141"/>
      <c r="W935" s="139" t="s">
        <v>4075</v>
      </c>
      <c r="X935" s="141" t="s">
        <v>25</v>
      </c>
      <c r="Y935" s="141" t="s">
        <v>27</v>
      </c>
      <c r="Z935" s="141"/>
      <c r="AA935" s="141" t="s">
        <v>34</v>
      </c>
      <c r="AB935" s="141"/>
      <c r="AC935" s="139" t="s">
        <v>18050</v>
      </c>
      <c r="AD935" s="380"/>
      <c r="AE935" s="139" t="s">
        <v>102</v>
      </c>
      <c r="AF935" s="139" t="s">
        <v>13080</v>
      </c>
      <c r="AG935" s="139" t="s">
        <v>102</v>
      </c>
      <c r="AH935" s="139" t="s">
        <v>1378</v>
      </c>
      <c r="AI935" s="139" t="s">
        <v>1400</v>
      </c>
      <c r="AJ935" s="139" t="s">
        <v>46</v>
      </c>
      <c r="AK935" s="139"/>
      <c r="AL935" s="139"/>
      <c r="AM935" s="141" t="s">
        <v>9</v>
      </c>
      <c r="AN935" s="141" t="s">
        <v>8</v>
      </c>
      <c r="AO935" s="139"/>
      <c r="AP935" s="139" t="s">
        <v>46</v>
      </c>
      <c r="AQ935" s="139"/>
      <c r="AR935" s="381"/>
      <c r="AS935" s="139" t="s">
        <v>4075</v>
      </c>
      <c r="AT935" s="141" t="s">
        <v>1404</v>
      </c>
      <c r="AU935" s="141"/>
      <c r="AV935" s="383"/>
      <c r="AW935" s="385"/>
      <c r="AX935" s="139" t="s">
        <v>200</v>
      </c>
      <c r="AY935" t="s">
        <v>19115</v>
      </c>
      <c r="BA935" s="381"/>
      <c r="BB935" s="139" t="s">
        <v>1450</v>
      </c>
      <c r="BC935" s="166"/>
      <c r="BD935" s="166"/>
      <c r="BE935" s="166"/>
      <c r="BF935" s="166"/>
      <c r="BG935" s="166"/>
      <c r="BH935" s="308"/>
      <c r="BI935" s="308"/>
      <c r="BJ935" s="141" t="s">
        <v>26</v>
      </c>
      <c r="BK935" s="141" t="s">
        <v>26</v>
      </c>
      <c r="BL935" s="141"/>
      <c r="BM935" s="141"/>
      <c r="BN935" s="139" t="s">
        <v>4075</v>
      </c>
      <c r="BQ935" s="141"/>
      <c r="BV935" s="141"/>
      <c r="BX935" s="141"/>
      <c r="BY935" s="141"/>
      <c r="BZ935" s="141"/>
      <c r="CA935" s="141"/>
      <c r="CB935" s="141"/>
      <c r="CC935" s="141"/>
      <c r="CD935" s="141"/>
      <c r="CE935" s="141"/>
      <c r="CF935" s="141"/>
      <c r="CG935" s="141"/>
    </row>
    <row r="936" spans="1:85" x14ac:dyDescent="0.35">
      <c r="A936" s="155" t="s">
        <v>10315</v>
      </c>
      <c r="B936" s="139" t="s">
        <v>4075</v>
      </c>
      <c r="C936" s="18">
        <v>42574</v>
      </c>
      <c r="D936" s="144">
        <v>0.8</v>
      </c>
      <c r="E936" s="141" t="s">
        <v>13266</v>
      </c>
      <c r="F936" s="141">
        <v>3</v>
      </c>
      <c r="G936" s="141" t="s">
        <v>13283</v>
      </c>
      <c r="H936" s="141">
        <v>2016</v>
      </c>
      <c r="I936" s="18">
        <v>42574</v>
      </c>
      <c r="J936" s="144">
        <v>0.8</v>
      </c>
      <c r="K936" s="378"/>
      <c r="L936" s="139" t="s">
        <v>4075</v>
      </c>
      <c r="M936" s="141"/>
      <c r="N936" s="248"/>
      <c r="O936" s="141" t="s">
        <v>26</v>
      </c>
      <c r="P936" s="141"/>
      <c r="Q936" s="141" t="s">
        <v>10316</v>
      </c>
      <c r="R936" s="141"/>
      <c r="S936" s="141"/>
      <c r="T936" s="141"/>
      <c r="U936" s="141"/>
      <c r="V936" s="141"/>
      <c r="W936" s="139" t="s">
        <v>4075</v>
      </c>
      <c r="X936" s="141" t="s">
        <v>25</v>
      </c>
      <c r="Y936" s="141" t="s">
        <v>27</v>
      </c>
      <c r="Z936" s="141" t="s">
        <v>4</v>
      </c>
      <c r="AA936" s="141" t="s">
        <v>34</v>
      </c>
      <c r="AB936" s="141"/>
      <c r="AC936" s="139" t="s">
        <v>18049</v>
      </c>
      <c r="AD936" s="380"/>
      <c r="AE936" s="139" t="s">
        <v>102</v>
      </c>
      <c r="AF936" s="139" t="s">
        <v>13074</v>
      </c>
      <c r="AG936" s="139" t="s">
        <v>102</v>
      </c>
      <c r="AH936" s="139" t="s">
        <v>1378</v>
      </c>
      <c r="AI936" s="139" t="s">
        <v>11</v>
      </c>
      <c r="AJ936" s="139" t="s">
        <v>11</v>
      </c>
      <c r="AK936" s="139"/>
      <c r="AL936" s="139"/>
      <c r="AM936" s="141" t="s">
        <v>1527</v>
      </c>
      <c r="AN936" s="141" t="s">
        <v>8</v>
      </c>
      <c r="AO936" s="139" t="s">
        <v>1477</v>
      </c>
      <c r="AP936" s="139" t="s">
        <v>7</v>
      </c>
      <c r="AQ936" s="139"/>
      <c r="AR936" s="381"/>
      <c r="AS936" s="139" t="s">
        <v>4075</v>
      </c>
      <c r="AT936" s="141" t="s">
        <v>1404</v>
      </c>
      <c r="AU936" s="141"/>
      <c r="AV936" s="383"/>
      <c r="AW936" s="385"/>
      <c r="AX936" s="139"/>
      <c r="AY936" t="s">
        <v>18828</v>
      </c>
      <c r="BA936" s="381"/>
      <c r="BB936" s="139" t="s">
        <v>17</v>
      </c>
      <c r="BC936" s="166"/>
      <c r="BD936" s="166"/>
      <c r="BE936" s="166"/>
      <c r="BF936" s="166"/>
      <c r="BG936" s="166"/>
      <c r="BH936" s="308"/>
      <c r="BI936" s="308"/>
      <c r="BJ936" s="141" t="s">
        <v>26</v>
      </c>
      <c r="BK936" s="141" t="s">
        <v>26</v>
      </c>
      <c r="BL936" s="141"/>
      <c r="BM936" s="141"/>
      <c r="BN936" s="139" t="s">
        <v>4075</v>
      </c>
      <c r="BQ936" s="141"/>
      <c r="BV936" s="141"/>
      <c r="BX936" s="141"/>
      <c r="BY936" s="141"/>
      <c r="BZ936" s="141"/>
      <c r="CA936" s="141"/>
      <c r="CB936" s="141"/>
      <c r="CC936" s="141"/>
      <c r="CD936" s="141"/>
      <c r="CE936" s="141"/>
      <c r="CF936" s="141"/>
      <c r="CG936" s="141"/>
    </row>
    <row r="937" spans="1:85" x14ac:dyDescent="0.35">
      <c r="A937" s="155" t="s">
        <v>10317</v>
      </c>
      <c r="B937" s="139" t="s">
        <v>4075</v>
      </c>
      <c r="C937" s="18">
        <v>42574</v>
      </c>
      <c r="D937" s="144">
        <v>0.67500000000000004</v>
      </c>
      <c r="E937" s="141" t="s">
        <v>13266</v>
      </c>
      <c r="F937" s="141">
        <v>3</v>
      </c>
      <c r="G937" s="141" t="s">
        <v>13283</v>
      </c>
      <c r="H937" s="141">
        <v>2016</v>
      </c>
      <c r="I937" s="18">
        <v>42574</v>
      </c>
      <c r="J937" s="144">
        <v>0.67500000000000004</v>
      </c>
      <c r="K937" s="378"/>
      <c r="L937" s="139" t="s">
        <v>4075</v>
      </c>
      <c r="M937" s="141"/>
      <c r="N937" s="248"/>
      <c r="O937" s="141" t="s">
        <v>26</v>
      </c>
      <c r="P937" s="141"/>
      <c r="Q937" s="141" t="s">
        <v>10318</v>
      </c>
      <c r="R937" s="141"/>
      <c r="S937" s="141"/>
      <c r="T937" s="141"/>
      <c r="U937" s="141"/>
      <c r="V937" s="141"/>
      <c r="W937" s="139" t="s">
        <v>4075</v>
      </c>
      <c r="X937" s="141" t="s">
        <v>25</v>
      </c>
      <c r="Y937" s="141" t="s">
        <v>27</v>
      </c>
      <c r="Z937" s="141" t="s">
        <v>4</v>
      </c>
      <c r="AA937" s="141" t="s">
        <v>34</v>
      </c>
      <c r="AB937" s="141"/>
      <c r="AC937" s="139" t="s">
        <v>18047</v>
      </c>
      <c r="AD937" s="380"/>
      <c r="AE937" s="139" t="s">
        <v>4</v>
      </c>
      <c r="AF937" s="139" t="s">
        <v>13073</v>
      </c>
      <c r="AG937" s="139" t="s">
        <v>4</v>
      </c>
      <c r="AH937" s="139" t="s">
        <v>1378</v>
      </c>
      <c r="AI937" s="139" t="s">
        <v>15678</v>
      </c>
      <c r="AJ937" s="139"/>
      <c r="AK937" s="139" t="s">
        <v>15678</v>
      </c>
      <c r="AL937" s="139" t="s">
        <v>7</v>
      </c>
      <c r="AM937" s="141" t="s">
        <v>15</v>
      </c>
      <c r="AN937" s="141" t="s">
        <v>8</v>
      </c>
      <c r="AO937" s="139" t="s">
        <v>1477</v>
      </c>
      <c r="AP937" s="139" t="s">
        <v>7</v>
      </c>
      <c r="AQ937" s="139"/>
      <c r="AR937" s="381"/>
      <c r="AS937" s="139" t="s">
        <v>4075</v>
      </c>
      <c r="AT937" s="141" t="s">
        <v>1404</v>
      </c>
      <c r="AU937" s="141"/>
      <c r="AV937" s="383"/>
      <c r="AW937" s="385"/>
      <c r="AX937" s="139"/>
      <c r="AY937" t="s">
        <v>18829</v>
      </c>
      <c r="BA937" s="381"/>
      <c r="BB937" s="139" t="s">
        <v>17</v>
      </c>
      <c r="BC937" s="166"/>
      <c r="BD937" s="166"/>
      <c r="BE937" s="166"/>
      <c r="BF937" s="166"/>
      <c r="BG937" s="166"/>
      <c r="BH937" s="308"/>
      <c r="BI937" s="308"/>
      <c r="BJ937" s="141" t="s">
        <v>26</v>
      </c>
      <c r="BK937" s="141" t="s">
        <v>26</v>
      </c>
      <c r="BL937" s="141"/>
      <c r="BM937" s="141"/>
      <c r="BN937" s="139" t="s">
        <v>4075</v>
      </c>
      <c r="BQ937" s="141"/>
      <c r="BV937" s="141"/>
      <c r="BX937" s="141"/>
      <c r="BY937" s="141"/>
      <c r="BZ937" s="141"/>
      <c r="CA937" s="141"/>
      <c r="CB937" s="141"/>
      <c r="CC937" s="141"/>
      <c r="CD937" s="141"/>
      <c r="CE937" s="141"/>
      <c r="CF937" s="141"/>
      <c r="CG937" s="141"/>
    </row>
    <row r="938" spans="1:85" x14ac:dyDescent="0.35">
      <c r="A938" s="155" t="s">
        <v>10320</v>
      </c>
      <c r="B938" s="139" t="s">
        <v>4075</v>
      </c>
      <c r="C938" s="18">
        <v>42574</v>
      </c>
      <c r="D938" s="144">
        <v>0.53125</v>
      </c>
      <c r="E938" s="141" t="s">
        <v>13266</v>
      </c>
      <c r="F938" s="141">
        <v>3</v>
      </c>
      <c r="G938" s="141" t="s">
        <v>13283</v>
      </c>
      <c r="H938" s="141">
        <v>2016</v>
      </c>
      <c r="I938" s="18"/>
      <c r="J938" s="144"/>
      <c r="K938" s="378"/>
      <c r="L938" s="139" t="s">
        <v>4075</v>
      </c>
      <c r="M938" s="141"/>
      <c r="N938" s="248"/>
      <c r="O938" s="141" t="s">
        <v>26</v>
      </c>
      <c r="P938" s="141"/>
      <c r="Q938" s="141"/>
      <c r="R938" s="141"/>
      <c r="S938" s="141"/>
      <c r="T938" s="141"/>
      <c r="U938" s="141"/>
      <c r="V938" s="141"/>
      <c r="W938" s="139" t="s">
        <v>4075</v>
      </c>
      <c r="X938" s="141" t="s">
        <v>25</v>
      </c>
      <c r="Y938" s="141" t="s">
        <v>27</v>
      </c>
      <c r="Z938" s="141" t="s">
        <v>4</v>
      </c>
      <c r="AA938" s="141" t="s">
        <v>34</v>
      </c>
      <c r="AB938" s="141"/>
      <c r="AC938" s="139" t="s">
        <v>18047</v>
      </c>
      <c r="AD938" s="380"/>
      <c r="AE938" s="139" t="s">
        <v>102</v>
      </c>
      <c r="AF938" s="139" t="s">
        <v>13084</v>
      </c>
      <c r="AG938" s="139" t="s">
        <v>102</v>
      </c>
      <c r="AH938" s="139" t="s">
        <v>1378</v>
      </c>
      <c r="AI938" s="139" t="s">
        <v>1403</v>
      </c>
      <c r="AJ938" s="139" t="s">
        <v>1403</v>
      </c>
      <c r="AK938" s="139"/>
      <c r="AL938" s="139"/>
      <c r="AM938" s="141"/>
      <c r="AN938" s="141" t="s">
        <v>8</v>
      </c>
      <c r="AO938" s="139" t="s">
        <v>1614</v>
      </c>
      <c r="AP938" s="139" t="s">
        <v>1403</v>
      </c>
      <c r="AQ938" s="139"/>
      <c r="AR938" s="381"/>
      <c r="AS938" s="139" t="s">
        <v>4075</v>
      </c>
      <c r="AT938" s="141" t="s">
        <v>1404</v>
      </c>
      <c r="AU938" s="141"/>
      <c r="AV938" s="383"/>
      <c r="AW938" s="385"/>
      <c r="AX938" s="139"/>
      <c r="AY938" t="s">
        <v>18830</v>
      </c>
      <c r="AZ938">
        <v>21000</v>
      </c>
      <c r="BA938" s="381"/>
      <c r="BB938" s="139" t="s">
        <v>17</v>
      </c>
      <c r="BC938" s="166"/>
      <c r="BD938" s="166"/>
      <c r="BE938" s="166"/>
      <c r="BF938" s="166"/>
      <c r="BG938" s="166"/>
      <c r="BH938" s="308"/>
      <c r="BI938" s="308"/>
      <c r="BJ938" s="141" t="s">
        <v>26</v>
      </c>
      <c r="BK938" s="141" t="s">
        <v>26</v>
      </c>
      <c r="BL938" s="141"/>
      <c r="BM938" s="141"/>
      <c r="BN938" s="139" t="s">
        <v>4075</v>
      </c>
      <c r="BQ938" s="141"/>
      <c r="BV938" s="141"/>
      <c r="BX938" s="141"/>
      <c r="BY938" s="141"/>
      <c r="BZ938" s="141"/>
      <c r="CA938" s="141"/>
      <c r="CB938" s="141"/>
      <c r="CC938" s="141"/>
      <c r="CD938" s="141"/>
      <c r="CE938" s="141"/>
      <c r="CF938" s="141"/>
      <c r="CG938" s="141"/>
    </row>
    <row r="939" spans="1:85" x14ac:dyDescent="0.35">
      <c r="A939" s="155" t="s">
        <v>10319</v>
      </c>
      <c r="B939" s="139" t="s">
        <v>4075</v>
      </c>
      <c r="C939" s="18">
        <v>42574</v>
      </c>
      <c r="D939" s="144">
        <v>0.53393518518518523</v>
      </c>
      <c r="E939" s="141" t="s">
        <v>13266</v>
      </c>
      <c r="F939" s="141">
        <v>3</v>
      </c>
      <c r="G939" s="141" t="s">
        <v>13283</v>
      </c>
      <c r="H939" s="141">
        <v>2016</v>
      </c>
      <c r="I939" s="18">
        <v>42574</v>
      </c>
      <c r="J939" s="144">
        <v>0.53333333333333333</v>
      </c>
      <c r="K939" s="378"/>
      <c r="L939" s="139" t="s">
        <v>4075</v>
      </c>
      <c r="M939" s="141" t="s">
        <v>28</v>
      </c>
      <c r="N939" s="248">
        <v>44250</v>
      </c>
      <c r="O939" s="141" t="s">
        <v>25</v>
      </c>
      <c r="P939" s="141"/>
      <c r="Q939" s="141"/>
      <c r="R939" s="141" t="s">
        <v>1944</v>
      </c>
      <c r="S939" s="141"/>
      <c r="T939" s="141" t="s">
        <v>17100</v>
      </c>
      <c r="U939" s="141">
        <v>11814759</v>
      </c>
      <c r="V939" s="141"/>
      <c r="W939" s="139" t="s">
        <v>4075</v>
      </c>
      <c r="X939" s="141" t="s">
        <v>25</v>
      </c>
      <c r="Y939" s="141" t="s">
        <v>27</v>
      </c>
      <c r="Z939" s="141"/>
      <c r="AA939" s="141" t="s">
        <v>34</v>
      </c>
      <c r="AB939" s="141"/>
      <c r="AC939" s="139" t="s">
        <v>18047</v>
      </c>
      <c r="AD939" s="380"/>
      <c r="AE939" s="139" t="s">
        <v>102</v>
      </c>
      <c r="AF939" s="139" t="s">
        <v>13071</v>
      </c>
      <c r="AG939" s="139" t="s">
        <v>102</v>
      </c>
      <c r="AH939" s="139" t="s">
        <v>1378</v>
      </c>
      <c r="AI939" s="139" t="s">
        <v>1387</v>
      </c>
      <c r="AJ939" s="139" t="s">
        <v>1403</v>
      </c>
      <c r="AK939" s="139"/>
      <c r="AL939" s="139"/>
      <c r="AM939" s="141" t="s">
        <v>9</v>
      </c>
      <c r="AN939" s="141" t="s">
        <v>8</v>
      </c>
      <c r="AO939" s="139"/>
      <c r="AP939" s="139" t="s">
        <v>1403</v>
      </c>
      <c r="AQ939" s="139"/>
      <c r="AR939" s="381"/>
      <c r="AS939" s="139" t="s">
        <v>4075</v>
      </c>
      <c r="AT939" s="141" t="s">
        <v>1404</v>
      </c>
      <c r="AU939" s="141"/>
      <c r="AV939" s="383"/>
      <c r="AW939" s="385"/>
      <c r="AX939" s="139" t="s">
        <v>156</v>
      </c>
      <c r="AY939" t="s">
        <v>18830</v>
      </c>
      <c r="BA939" s="381"/>
      <c r="BB939" s="139" t="s">
        <v>17</v>
      </c>
      <c r="BC939" s="166"/>
      <c r="BD939" s="166"/>
      <c r="BE939" s="166"/>
      <c r="BF939" s="166"/>
      <c r="BG939" s="166"/>
      <c r="BH939" s="308"/>
      <c r="BI939" s="308"/>
      <c r="BJ939" s="141" t="s">
        <v>26</v>
      </c>
      <c r="BK939" s="141" t="s">
        <v>26</v>
      </c>
      <c r="BL939" s="141"/>
      <c r="BM939" s="141"/>
      <c r="BN939" s="139" t="s">
        <v>4075</v>
      </c>
      <c r="BQ939" s="141"/>
      <c r="BV939" s="141"/>
      <c r="BX939" s="141"/>
      <c r="BY939" s="141"/>
      <c r="BZ939" s="141"/>
      <c r="CA939" s="141"/>
      <c r="CB939" s="141"/>
      <c r="CC939" s="141"/>
      <c r="CD939" s="141"/>
      <c r="CE939" s="141"/>
      <c r="CF939" s="141"/>
      <c r="CG939" s="141"/>
    </row>
    <row r="940" spans="1:85" x14ac:dyDescent="0.35">
      <c r="A940" s="155" t="s">
        <v>10313</v>
      </c>
      <c r="B940" s="139" t="s">
        <v>4075</v>
      </c>
      <c r="C940" s="18">
        <v>42575</v>
      </c>
      <c r="D940" s="144">
        <v>0.68333333333333335</v>
      </c>
      <c r="E940" s="141" t="s">
        <v>13267</v>
      </c>
      <c r="F940" s="141">
        <v>3</v>
      </c>
      <c r="G940" s="141" t="s">
        <v>13283</v>
      </c>
      <c r="H940" s="141">
        <v>2016</v>
      </c>
      <c r="I940" s="18">
        <v>42575</v>
      </c>
      <c r="J940" s="144">
        <v>0.68333333333333335</v>
      </c>
      <c r="K940" s="378"/>
      <c r="L940" s="139" t="s">
        <v>4075</v>
      </c>
      <c r="M940" s="141"/>
      <c r="N940" s="248"/>
      <c r="O940" s="141" t="s">
        <v>26</v>
      </c>
      <c r="P940" s="141"/>
      <c r="Q940" s="141"/>
      <c r="R940" s="141"/>
      <c r="S940" s="141"/>
      <c r="T940" s="141"/>
      <c r="U940" s="141"/>
      <c r="V940" s="141" t="s">
        <v>10314</v>
      </c>
      <c r="W940" s="139" t="s">
        <v>4075</v>
      </c>
      <c r="X940" s="141" t="s">
        <v>25</v>
      </c>
      <c r="Y940" s="141" t="s">
        <v>27</v>
      </c>
      <c r="Z940" s="141" t="s">
        <v>4</v>
      </c>
      <c r="AA940" s="141" t="s">
        <v>35</v>
      </c>
      <c r="AB940" s="141"/>
      <c r="AC940" s="139" t="s">
        <v>18048</v>
      </c>
      <c r="AD940" s="380"/>
      <c r="AE940" s="139" t="s">
        <v>102</v>
      </c>
      <c r="AF940" s="139" t="s">
        <v>13068</v>
      </c>
      <c r="AG940" s="139" t="s">
        <v>102</v>
      </c>
      <c r="AH940" s="139" t="s">
        <v>1378</v>
      </c>
      <c r="AI940" s="139" t="s">
        <v>7</v>
      </c>
      <c r="AJ940" s="139" t="s">
        <v>7</v>
      </c>
      <c r="AK940" s="139"/>
      <c r="AL940" s="139"/>
      <c r="AM940" s="141"/>
      <c r="AN940" s="141" t="s">
        <v>8</v>
      </c>
      <c r="AO940" s="139" t="s">
        <v>1618</v>
      </c>
      <c r="AP940" s="139" t="s">
        <v>7</v>
      </c>
      <c r="AQ940" s="139"/>
      <c r="AR940" s="381"/>
      <c r="AS940" s="139" t="s">
        <v>4075</v>
      </c>
      <c r="AT940" s="141" t="s">
        <v>43</v>
      </c>
      <c r="AU940" s="141">
        <v>530</v>
      </c>
      <c r="AV940" s="383"/>
      <c r="AW940" s="385"/>
      <c r="AX940" s="139"/>
      <c r="AY940" t="s">
        <v>18831</v>
      </c>
      <c r="AZ940">
        <v>115000</v>
      </c>
      <c r="BA940" s="381"/>
      <c r="BB940" s="139" t="s">
        <v>1450</v>
      </c>
      <c r="BC940" s="166">
        <v>40</v>
      </c>
      <c r="BD940" s="166"/>
      <c r="BE940" s="166"/>
      <c r="BF940" s="166"/>
      <c r="BG940" s="166"/>
      <c r="BH940" s="308" t="s">
        <v>13598</v>
      </c>
      <c r="BI940" s="308"/>
      <c r="BJ940" s="141" t="s">
        <v>26</v>
      </c>
      <c r="BK940" s="141" t="s">
        <v>26</v>
      </c>
      <c r="BL940" s="141"/>
      <c r="BM940" s="141"/>
      <c r="BN940" s="139" t="s">
        <v>4075</v>
      </c>
      <c r="BQ940" s="141"/>
      <c r="BV940" s="141"/>
      <c r="BX940" s="141"/>
      <c r="BY940" s="141"/>
      <c r="BZ940" s="141"/>
      <c r="CA940" s="141"/>
      <c r="CB940" s="141"/>
      <c r="CC940" s="141"/>
      <c r="CD940" s="141"/>
      <c r="CE940" s="141"/>
      <c r="CF940" s="141"/>
      <c r="CG940" s="141"/>
    </row>
    <row r="941" spans="1:85" x14ac:dyDescent="0.35">
      <c r="A941" s="155" t="s">
        <v>19990</v>
      </c>
      <c r="B941" s="139" t="s">
        <v>4075</v>
      </c>
      <c r="C941" s="18">
        <v>42575</v>
      </c>
      <c r="D941" s="144">
        <v>0.42833333333333334</v>
      </c>
      <c r="E941" s="141" t="s">
        <v>13267</v>
      </c>
      <c r="F941" s="141">
        <v>3</v>
      </c>
      <c r="G941" s="141" t="s">
        <v>13283</v>
      </c>
      <c r="H941" s="141">
        <v>2016</v>
      </c>
      <c r="I941" s="18">
        <v>42575</v>
      </c>
      <c r="J941" s="144">
        <v>0.42777777777777776</v>
      </c>
      <c r="K941" s="378"/>
      <c r="L941" s="139" t="s">
        <v>4075</v>
      </c>
      <c r="M941" s="141" t="s">
        <v>28</v>
      </c>
      <c r="N941" s="248">
        <v>44250</v>
      </c>
      <c r="O941" s="141" t="s">
        <v>25</v>
      </c>
      <c r="P941" s="141"/>
      <c r="Q941" s="141"/>
      <c r="R941" s="141" t="s">
        <v>1944</v>
      </c>
      <c r="S941" s="141"/>
      <c r="T941" s="141" t="s">
        <v>19991</v>
      </c>
      <c r="U941" s="141"/>
      <c r="V941" s="141"/>
      <c r="W941" s="139" t="s">
        <v>4075</v>
      </c>
      <c r="X941" s="141" t="s">
        <v>25</v>
      </c>
      <c r="Y941" s="141" t="s">
        <v>27</v>
      </c>
      <c r="Z941" s="141"/>
      <c r="AA941" s="141" t="s">
        <v>34</v>
      </c>
      <c r="AB941" s="141"/>
      <c r="AC941" s="139" t="s">
        <v>18049</v>
      </c>
      <c r="AD941" s="380"/>
      <c r="AE941" s="139" t="s">
        <v>102</v>
      </c>
      <c r="AF941" s="139" t="s">
        <v>13071</v>
      </c>
      <c r="AG941" s="139" t="s">
        <v>102</v>
      </c>
      <c r="AH941" s="139" t="s">
        <v>1378</v>
      </c>
      <c r="AI941" s="139" t="s">
        <v>1387</v>
      </c>
      <c r="AJ941" s="139" t="s">
        <v>87</v>
      </c>
      <c r="AK941" s="139"/>
      <c r="AL941" s="139"/>
      <c r="AM941" s="141" t="s">
        <v>9</v>
      </c>
      <c r="AN941" s="141" t="s">
        <v>8</v>
      </c>
      <c r="AO941" s="139"/>
      <c r="AP941" s="139" t="s">
        <v>87</v>
      </c>
      <c r="AQ941" s="139"/>
      <c r="AR941" s="381"/>
      <c r="AS941" s="139" t="s">
        <v>4075</v>
      </c>
      <c r="AT941" s="141" t="s">
        <v>43</v>
      </c>
      <c r="AU941" s="141">
        <v>450</v>
      </c>
      <c r="AV941" s="383"/>
      <c r="AW941" s="385"/>
      <c r="AX941" s="139" t="s">
        <v>70</v>
      </c>
      <c r="AY941" t="s">
        <v>18362</v>
      </c>
      <c r="BA941" s="381"/>
      <c r="BB941" s="139" t="s">
        <v>1446</v>
      </c>
      <c r="BC941" s="166"/>
      <c r="BD941" s="166"/>
      <c r="BE941" s="166"/>
      <c r="BF941" s="166"/>
      <c r="BG941" s="166"/>
      <c r="BH941" s="308"/>
      <c r="BI941" s="308"/>
      <c r="BJ941" s="141" t="s">
        <v>26</v>
      </c>
      <c r="BK941" s="141" t="s">
        <v>26</v>
      </c>
      <c r="BL941" s="141"/>
      <c r="BM941" s="141"/>
      <c r="BN941" s="139" t="s">
        <v>4075</v>
      </c>
      <c r="BQ941" s="141"/>
      <c r="BV941" s="141"/>
      <c r="BX941" s="141"/>
      <c r="BY941" s="141"/>
      <c r="BZ941" s="141"/>
      <c r="CA941" s="141"/>
      <c r="CB941" s="141"/>
      <c r="CC941" s="141"/>
      <c r="CD941" s="141"/>
      <c r="CE941" s="141"/>
      <c r="CF941" s="141"/>
      <c r="CG941" s="141"/>
    </row>
    <row r="942" spans="1:85" x14ac:dyDescent="0.35">
      <c r="A942" s="155" t="s">
        <v>10307</v>
      </c>
      <c r="B942" s="139" t="s">
        <v>4075</v>
      </c>
      <c r="C942" s="18">
        <v>42576</v>
      </c>
      <c r="D942" s="144">
        <v>0.64722222222222225</v>
      </c>
      <c r="E942" s="141" t="s">
        <v>13267</v>
      </c>
      <c r="F942" s="141">
        <v>3</v>
      </c>
      <c r="G942" s="141" t="s">
        <v>13283</v>
      </c>
      <c r="H942" s="141">
        <v>2016</v>
      </c>
      <c r="I942" s="18">
        <v>42576</v>
      </c>
      <c r="J942" s="144">
        <v>0.64722222222222225</v>
      </c>
      <c r="K942" s="378"/>
      <c r="L942" s="139" t="s">
        <v>4075</v>
      </c>
      <c r="M942" s="141"/>
      <c r="N942" s="248"/>
      <c r="O942" s="141" t="s">
        <v>26</v>
      </c>
      <c r="P942" s="141"/>
      <c r="Q942" s="141" t="s">
        <v>10308</v>
      </c>
      <c r="R942" s="141" t="s">
        <v>10309</v>
      </c>
      <c r="S942" s="141"/>
      <c r="T942" s="141"/>
      <c r="U942" s="141">
        <v>111818001</v>
      </c>
      <c r="V942" s="141"/>
      <c r="W942" s="139" t="s">
        <v>4075</v>
      </c>
      <c r="X942" s="141" t="s">
        <v>25</v>
      </c>
      <c r="Y942" s="141" t="s">
        <v>27</v>
      </c>
      <c r="Z942" s="141" t="s">
        <v>4</v>
      </c>
      <c r="AA942" s="141" t="s">
        <v>34</v>
      </c>
      <c r="AB942" s="141"/>
      <c r="AC942" s="139" t="s">
        <v>18050</v>
      </c>
      <c r="AD942" s="380"/>
      <c r="AE942" s="139" t="s">
        <v>4</v>
      </c>
      <c r="AF942" s="139" t="s">
        <v>13073</v>
      </c>
      <c r="AG942" s="139" t="s">
        <v>4</v>
      </c>
      <c r="AH942" s="139" t="s">
        <v>1378</v>
      </c>
      <c r="AI942" s="139" t="s">
        <v>15678</v>
      </c>
      <c r="AJ942" s="139"/>
      <c r="AK942" s="139" t="s">
        <v>15678</v>
      </c>
      <c r="AL942" s="139" t="s">
        <v>7</v>
      </c>
      <c r="AM942" s="141" t="s">
        <v>1527</v>
      </c>
      <c r="AN942" s="141" t="s">
        <v>8</v>
      </c>
      <c r="AO942" s="139" t="s">
        <v>1614</v>
      </c>
      <c r="AP942" s="139" t="s">
        <v>7</v>
      </c>
      <c r="AQ942" s="139"/>
      <c r="AR942" s="381"/>
      <c r="AS942" s="139" t="s">
        <v>4075</v>
      </c>
      <c r="AT942" s="141" t="s">
        <v>43</v>
      </c>
      <c r="AU942" s="141">
        <v>340</v>
      </c>
      <c r="AV942" s="383"/>
      <c r="AW942" s="385"/>
      <c r="AX942" s="139"/>
      <c r="AY942" t="s">
        <v>18670</v>
      </c>
      <c r="AZ942">
        <v>12000</v>
      </c>
      <c r="BA942" s="381"/>
      <c r="BB942" s="139" t="s">
        <v>1451</v>
      </c>
      <c r="BC942" s="166"/>
      <c r="BD942" s="166"/>
      <c r="BE942" s="166"/>
      <c r="BF942" s="166"/>
      <c r="BG942" s="166"/>
      <c r="BH942" s="308"/>
      <c r="BI942" s="308"/>
      <c r="BJ942" s="141" t="s">
        <v>26</v>
      </c>
      <c r="BK942" s="141" t="s">
        <v>26</v>
      </c>
      <c r="BL942" s="141"/>
      <c r="BM942" s="141"/>
      <c r="BN942" s="139" t="s">
        <v>4075</v>
      </c>
      <c r="BQ942" s="141" t="s">
        <v>15799</v>
      </c>
      <c r="BR942" s="135" t="s">
        <v>15685</v>
      </c>
      <c r="BT942" s="135" t="s">
        <v>15364</v>
      </c>
      <c r="BU942" s="135" t="s">
        <v>15361</v>
      </c>
      <c r="BV942" s="141" t="s">
        <v>3367</v>
      </c>
      <c r="BW942" s="135" t="s">
        <v>13268</v>
      </c>
      <c r="BX942" s="141" t="s">
        <v>15707</v>
      </c>
      <c r="BY942" s="141" t="s">
        <v>12</v>
      </c>
      <c r="BZ942" s="141" t="s">
        <v>26</v>
      </c>
      <c r="CA942" s="141" t="s">
        <v>1848</v>
      </c>
      <c r="CB942" s="141"/>
      <c r="CC942" s="141" t="s">
        <v>15686</v>
      </c>
      <c r="CD942" s="141" t="s">
        <v>15683</v>
      </c>
      <c r="CE942" s="141" t="s">
        <v>15450</v>
      </c>
      <c r="CF942" s="141" t="s">
        <v>15451</v>
      </c>
      <c r="CG942" s="141" t="s">
        <v>2003</v>
      </c>
    </row>
    <row r="943" spans="1:85" x14ac:dyDescent="0.35">
      <c r="A943" s="155" t="s">
        <v>10310</v>
      </c>
      <c r="B943" s="139" t="s">
        <v>4075</v>
      </c>
      <c r="C943" s="18">
        <v>42576</v>
      </c>
      <c r="D943" s="144">
        <v>0.42638888888888887</v>
      </c>
      <c r="E943" s="141" t="s">
        <v>13267</v>
      </c>
      <c r="F943" s="141">
        <v>3</v>
      </c>
      <c r="G943" s="141" t="s">
        <v>13283</v>
      </c>
      <c r="H943" s="141">
        <v>2016</v>
      </c>
      <c r="I943" s="18">
        <v>42576</v>
      </c>
      <c r="J943" s="144">
        <v>0.43680555555555556</v>
      </c>
      <c r="K943" s="378"/>
      <c r="L943" s="139" t="s">
        <v>4075</v>
      </c>
      <c r="M943" s="141"/>
      <c r="N943" s="248"/>
      <c r="O943" s="141" t="s">
        <v>26</v>
      </c>
      <c r="P943" s="141"/>
      <c r="Q943" s="141" t="s">
        <v>10311</v>
      </c>
      <c r="R943" s="141" t="s">
        <v>10312</v>
      </c>
      <c r="S943" s="141"/>
      <c r="T943" s="141"/>
      <c r="U943" s="141"/>
      <c r="V943" s="141"/>
      <c r="W943" s="139" t="s">
        <v>4075</v>
      </c>
      <c r="X943" s="141" t="s">
        <v>25</v>
      </c>
      <c r="Y943" s="141" t="s">
        <v>27</v>
      </c>
      <c r="Z943" s="141" t="s">
        <v>4</v>
      </c>
      <c r="AA943" s="141" t="s">
        <v>34</v>
      </c>
      <c r="AB943" s="141"/>
      <c r="AC943" s="139" t="s">
        <v>18050</v>
      </c>
      <c r="AD943" s="380"/>
      <c r="AE943" s="139" t="s">
        <v>4</v>
      </c>
      <c r="AF943" s="139" t="s">
        <v>13073</v>
      </c>
      <c r="AG943" s="139" t="s">
        <v>4</v>
      </c>
      <c r="AH943" s="139" t="s">
        <v>1378</v>
      </c>
      <c r="AI943" s="139" t="s">
        <v>15678</v>
      </c>
      <c r="AJ943" s="139"/>
      <c r="AK943" s="139" t="s">
        <v>15678</v>
      </c>
      <c r="AL943" s="139" t="s">
        <v>7</v>
      </c>
      <c r="AM943" s="141"/>
      <c r="AN943" s="141" t="s">
        <v>8</v>
      </c>
      <c r="AO943" s="139" t="s">
        <v>1614</v>
      </c>
      <c r="AP943" s="139" t="s">
        <v>7</v>
      </c>
      <c r="AQ943" s="139"/>
      <c r="AR943" s="381"/>
      <c r="AS943" s="139" t="s">
        <v>4075</v>
      </c>
      <c r="AT943" s="141" t="s">
        <v>1404</v>
      </c>
      <c r="AU943" s="141"/>
      <c r="AV943" s="383"/>
      <c r="AW943" s="385"/>
      <c r="AX943" s="139"/>
      <c r="AY943" t="s">
        <v>18832</v>
      </c>
      <c r="AZ943">
        <v>21000</v>
      </c>
      <c r="BA943" s="381"/>
      <c r="BB943" s="139" t="s">
        <v>1444</v>
      </c>
      <c r="BC943" s="166"/>
      <c r="BD943" s="166"/>
      <c r="BE943" s="166"/>
      <c r="BF943" s="166"/>
      <c r="BG943" s="166"/>
      <c r="BH943" s="308"/>
      <c r="BI943" s="308"/>
      <c r="BJ943" s="141" t="s">
        <v>26</v>
      </c>
      <c r="BK943" s="141" t="s">
        <v>26</v>
      </c>
      <c r="BL943" s="141"/>
      <c r="BM943" s="141"/>
      <c r="BN943" s="139" t="s">
        <v>4075</v>
      </c>
      <c r="BQ943" s="141" t="s">
        <v>15799</v>
      </c>
      <c r="BR943" s="135" t="s">
        <v>15700</v>
      </c>
      <c r="BT943" s="135" t="s">
        <v>15373</v>
      </c>
      <c r="BU943" s="135" t="s">
        <v>15383</v>
      </c>
      <c r="BV943" s="141" t="s">
        <v>13274</v>
      </c>
      <c r="BW943" s="135" t="s">
        <v>15348</v>
      </c>
      <c r="BX943" s="141" t="s">
        <v>15681</v>
      </c>
      <c r="BY943" s="141" t="s">
        <v>12</v>
      </c>
      <c r="BZ943" s="141" t="s">
        <v>26</v>
      </c>
      <c r="CA943" s="141" t="s">
        <v>1848</v>
      </c>
      <c r="CB943" s="141"/>
      <c r="CC943" s="141" t="s">
        <v>15704</v>
      </c>
      <c r="CD943" s="141" t="s">
        <v>34</v>
      </c>
      <c r="CE943" s="141" t="s">
        <v>15450</v>
      </c>
      <c r="CF943" s="141" t="s">
        <v>15451</v>
      </c>
      <c r="CG943" s="141" t="s">
        <v>1897</v>
      </c>
    </row>
    <row r="944" spans="1:85" x14ac:dyDescent="0.35">
      <c r="A944" s="155" t="s">
        <v>19992</v>
      </c>
      <c r="B944" s="139" t="s">
        <v>4075</v>
      </c>
      <c r="C944" s="18">
        <v>42577</v>
      </c>
      <c r="D944" s="144">
        <v>0.68920138888888893</v>
      </c>
      <c r="E944" s="141" t="s">
        <v>13267</v>
      </c>
      <c r="F944" s="141">
        <v>3</v>
      </c>
      <c r="G944" s="141" t="s">
        <v>13283</v>
      </c>
      <c r="H944" s="141">
        <v>2016</v>
      </c>
      <c r="I944" s="18">
        <v>42577</v>
      </c>
      <c r="J944" s="144">
        <v>0.68888888888888888</v>
      </c>
      <c r="K944" s="378"/>
      <c r="L944" s="139" t="s">
        <v>4075</v>
      </c>
      <c r="M944" s="141" t="s">
        <v>28</v>
      </c>
      <c r="N944" s="248">
        <v>44251</v>
      </c>
      <c r="O944" s="141" t="s">
        <v>25</v>
      </c>
      <c r="P944" s="141"/>
      <c r="Q944" s="141"/>
      <c r="R944" s="141" t="s">
        <v>1944</v>
      </c>
      <c r="S944" s="141"/>
      <c r="T944" s="141" t="s">
        <v>19993</v>
      </c>
      <c r="U944" s="141"/>
      <c r="V944" s="141"/>
      <c r="W944" s="139" t="s">
        <v>4075</v>
      </c>
      <c r="X944" s="141" t="s">
        <v>25</v>
      </c>
      <c r="Y944" s="141" t="s">
        <v>27</v>
      </c>
      <c r="Z944" s="141"/>
      <c r="AA944" s="141" t="s">
        <v>34</v>
      </c>
      <c r="AB944" s="141"/>
      <c r="AC944" s="139" t="s">
        <v>18049</v>
      </c>
      <c r="AD944" s="380"/>
      <c r="AE944" s="139" t="s">
        <v>107</v>
      </c>
      <c r="AF944" s="139" t="s">
        <v>13076</v>
      </c>
      <c r="AG944" s="139" t="s">
        <v>4130</v>
      </c>
      <c r="AH944" s="139" t="s">
        <v>1380</v>
      </c>
      <c r="AI944" s="139" t="s">
        <v>1518</v>
      </c>
      <c r="AJ944" s="139"/>
      <c r="AK944" s="139" t="s">
        <v>1518</v>
      </c>
      <c r="AL944" s="139" t="s">
        <v>7</v>
      </c>
      <c r="AM944" s="141" t="s">
        <v>15</v>
      </c>
      <c r="AN944" s="141" t="s">
        <v>8</v>
      </c>
      <c r="AO944" s="139"/>
      <c r="AP944" s="139" t="s">
        <v>7</v>
      </c>
      <c r="AQ944" s="139"/>
      <c r="AR944" s="381"/>
      <c r="AS944" s="139" t="s">
        <v>4075</v>
      </c>
      <c r="AT944" s="141" t="s">
        <v>1404</v>
      </c>
      <c r="AU944" s="141"/>
      <c r="AV944" s="383"/>
      <c r="AW944" s="385"/>
      <c r="AX944" s="139" t="s">
        <v>244</v>
      </c>
      <c r="AY944" t="s">
        <v>19513</v>
      </c>
      <c r="BA944" s="381"/>
      <c r="BB944" s="139" t="s">
        <v>17</v>
      </c>
      <c r="BC944" s="166"/>
      <c r="BD944" s="166"/>
      <c r="BE944" s="166"/>
      <c r="BF944" s="166"/>
      <c r="BG944" s="166"/>
      <c r="BH944" s="308"/>
      <c r="BI944" s="308"/>
      <c r="BJ944" s="141" t="s">
        <v>26</v>
      </c>
      <c r="BK944" s="141" t="s">
        <v>26</v>
      </c>
      <c r="BL944" s="141"/>
      <c r="BM944" s="141"/>
      <c r="BN944" s="139" t="s">
        <v>4075</v>
      </c>
      <c r="BQ944" s="141"/>
      <c r="BV944" s="141"/>
      <c r="BX944" s="141"/>
      <c r="BY944" s="141"/>
      <c r="BZ944" s="141"/>
      <c r="CA944" s="141"/>
      <c r="CB944" s="141"/>
      <c r="CC944" s="141"/>
      <c r="CD944" s="141"/>
      <c r="CE944" s="141"/>
      <c r="CF944" s="141"/>
      <c r="CG944" s="141"/>
    </row>
    <row r="945" spans="1:85" x14ac:dyDescent="0.35">
      <c r="A945" s="155" t="s">
        <v>10300</v>
      </c>
      <c r="B945" s="139" t="s">
        <v>4075</v>
      </c>
      <c r="C945" s="18">
        <v>42578</v>
      </c>
      <c r="D945" s="144">
        <v>0.64513888888888893</v>
      </c>
      <c r="E945" s="141" t="s">
        <v>13267</v>
      </c>
      <c r="F945" s="141">
        <v>3</v>
      </c>
      <c r="G945" s="141" t="s">
        <v>13283</v>
      </c>
      <c r="H945" s="141">
        <v>2016</v>
      </c>
      <c r="I945" s="18">
        <v>42578</v>
      </c>
      <c r="J945" s="144">
        <v>0.64513888888888893</v>
      </c>
      <c r="K945" s="378"/>
      <c r="L945" s="139" t="s">
        <v>4075</v>
      </c>
      <c r="M945" s="141"/>
      <c r="N945" s="248"/>
      <c r="O945" s="141" t="s">
        <v>26</v>
      </c>
      <c r="P945" s="141"/>
      <c r="Q945" s="141" t="s">
        <v>10301</v>
      </c>
      <c r="R945" s="141" t="s">
        <v>10302</v>
      </c>
      <c r="S945" s="141"/>
      <c r="T945" s="141"/>
      <c r="U945" s="141"/>
      <c r="V945" s="141"/>
      <c r="W945" s="139" t="s">
        <v>4075</v>
      </c>
      <c r="X945" s="141" t="s">
        <v>25</v>
      </c>
      <c r="Y945" s="141" t="s">
        <v>27</v>
      </c>
      <c r="Z945" s="141" t="s">
        <v>4</v>
      </c>
      <c r="AA945" s="141" t="s">
        <v>34</v>
      </c>
      <c r="AB945" s="141"/>
      <c r="AC945" s="139" t="s">
        <v>18047</v>
      </c>
      <c r="AD945" s="380"/>
      <c r="AE945" s="139" t="s">
        <v>4</v>
      </c>
      <c r="AF945" s="139" t="s">
        <v>13073</v>
      </c>
      <c r="AG945" s="139" t="s">
        <v>4</v>
      </c>
      <c r="AH945" s="139" t="s">
        <v>1378</v>
      </c>
      <c r="AI945" s="139" t="s">
        <v>15678</v>
      </c>
      <c r="AJ945" s="139"/>
      <c r="AK945" s="139" t="s">
        <v>15678</v>
      </c>
      <c r="AL945" s="139" t="s">
        <v>7</v>
      </c>
      <c r="AM945" s="141"/>
      <c r="AN945" s="141" t="s">
        <v>8</v>
      </c>
      <c r="AO945" s="139" t="s">
        <v>1614</v>
      </c>
      <c r="AP945" s="139" t="s">
        <v>7</v>
      </c>
      <c r="AQ945" s="139"/>
      <c r="AR945" s="381"/>
      <c r="AS945" s="139" t="s">
        <v>4075</v>
      </c>
      <c r="AT945" s="141" t="s">
        <v>1404</v>
      </c>
      <c r="AU945" s="141"/>
      <c r="AV945" s="383"/>
      <c r="AW945" s="385"/>
      <c r="AX945" s="139"/>
      <c r="AY945" t="s">
        <v>18341</v>
      </c>
      <c r="AZ945">
        <v>21000</v>
      </c>
      <c r="BA945" s="381"/>
      <c r="BB945" s="139" t="s">
        <v>1444</v>
      </c>
      <c r="BC945" s="166"/>
      <c r="BD945" s="166"/>
      <c r="BE945" s="166"/>
      <c r="BF945" s="166"/>
      <c r="BG945" s="166"/>
      <c r="BH945" s="308"/>
      <c r="BI945" s="308"/>
      <c r="BJ945" s="141" t="s">
        <v>26</v>
      </c>
      <c r="BK945" s="141" t="s">
        <v>26</v>
      </c>
      <c r="BL945" s="141"/>
      <c r="BM945" s="141"/>
      <c r="BN945" s="139" t="s">
        <v>4075</v>
      </c>
      <c r="BQ945" s="141" t="s">
        <v>15800</v>
      </c>
      <c r="BR945" s="135" t="s">
        <v>15685</v>
      </c>
      <c r="BT945" s="135" t="s">
        <v>15364</v>
      </c>
      <c r="BU945" s="135" t="s">
        <v>15363</v>
      </c>
      <c r="BV945" s="141" t="s">
        <v>2294</v>
      </c>
      <c r="BW945" s="135" t="s">
        <v>2612</v>
      </c>
      <c r="BX945" s="141" t="s">
        <v>12</v>
      </c>
      <c r="BY945" s="141" t="s">
        <v>12</v>
      </c>
      <c r="BZ945" s="141" t="s">
        <v>26</v>
      </c>
      <c r="CA945" s="141" t="s">
        <v>1848</v>
      </c>
      <c r="CB945" s="141"/>
      <c r="CC945" s="141" t="s">
        <v>15690</v>
      </c>
      <c r="CD945" s="141" t="s">
        <v>34</v>
      </c>
      <c r="CE945" s="141" t="s">
        <v>15450</v>
      </c>
      <c r="CF945" s="141" t="s">
        <v>15451</v>
      </c>
      <c r="CG945" s="141" t="s">
        <v>4004</v>
      </c>
    </row>
    <row r="946" spans="1:85" x14ac:dyDescent="0.35">
      <c r="A946" s="155" t="s">
        <v>10299</v>
      </c>
      <c r="B946" s="139" t="s">
        <v>4075</v>
      </c>
      <c r="C946" s="18">
        <v>42578</v>
      </c>
      <c r="D946" s="144">
        <v>0.71180555555555558</v>
      </c>
      <c r="E946" s="141" t="s">
        <v>13267</v>
      </c>
      <c r="F946" s="141">
        <v>3</v>
      </c>
      <c r="G946" s="141" t="s">
        <v>13283</v>
      </c>
      <c r="H946" s="141">
        <v>2016</v>
      </c>
      <c r="I946" s="18">
        <v>42578</v>
      </c>
      <c r="J946" s="144">
        <v>0.71180555555555558</v>
      </c>
      <c r="K946" s="378"/>
      <c r="L946" s="139" t="s">
        <v>4075</v>
      </c>
      <c r="M946" s="141"/>
      <c r="N946" s="248"/>
      <c r="O946" s="141" t="s">
        <v>26</v>
      </c>
      <c r="P946" s="141"/>
      <c r="Q946" s="141"/>
      <c r="R946" s="141"/>
      <c r="S946" s="141"/>
      <c r="T946" s="141"/>
      <c r="U946" s="141"/>
      <c r="V946" s="141"/>
      <c r="W946" s="139" t="s">
        <v>4075</v>
      </c>
      <c r="X946" s="141" t="s">
        <v>25</v>
      </c>
      <c r="Y946" s="141" t="s">
        <v>27</v>
      </c>
      <c r="Z946" s="141" t="s">
        <v>4</v>
      </c>
      <c r="AA946" s="141" t="s">
        <v>35</v>
      </c>
      <c r="AB946" s="141"/>
      <c r="AC946" s="139" t="s">
        <v>18050</v>
      </c>
      <c r="AD946" s="380"/>
      <c r="AE946" s="139" t="s">
        <v>107</v>
      </c>
      <c r="AF946" s="139" t="s">
        <v>13076</v>
      </c>
      <c r="AG946" s="139" t="s">
        <v>4130</v>
      </c>
      <c r="AH946" s="139" t="s">
        <v>1378</v>
      </c>
      <c r="AI946" s="139" t="s">
        <v>1518</v>
      </c>
      <c r="AJ946" s="139"/>
      <c r="AK946" s="139" t="s">
        <v>1518</v>
      </c>
      <c r="AL946" s="139" t="s">
        <v>7</v>
      </c>
      <c r="AM946" s="141"/>
      <c r="AN946" s="141" t="s">
        <v>8</v>
      </c>
      <c r="AO946" s="139" t="s">
        <v>1618</v>
      </c>
      <c r="AP946" s="139" t="s">
        <v>7</v>
      </c>
      <c r="AQ946" s="139"/>
      <c r="AR946" s="381"/>
      <c r="AS946" s="139" t="s">
        <v>4075</v>
      </c>
      <c r="AT946" s="141" t="s">
        <v>43</v>
      </c>
      <c r="AU946" s="141">
        <v>180</v>
      </c>
      <c r="AV946" s="383"/>
      <c r="AW946" s="385"/>
      <c r="AX946" s="139"/>
      <c r="AY946" t="s">
        <v>18833</v>
      </c>
      <c r="AZ946">
        <v>60000</v>
      </c>
      <c r="BA946" s="381"/>
      <c r="BB946" s="139" t="s">
        <v>1451</v>
      </c>
      <c r="BC946" s="166"/>
      <c r="BD946" s="166"/>
      <c r="BE946" s="166"/>
      <c r="BF946" s="166"/>
      <c r="BG946" s="166"/>
      <c r="BH946" s="308"/>
      <c r="BI946" s="308"/>
      <c r="BJ946" s="141" t="s">
        <v>26</v>
      </c>
      <c r="BK946" s="141" t="s">
        <v>26</v>
      </c>
      <c r="BL946" s="141"/>
      <c r="BM946" s="141"/>
      <c r="BN946" s="139" t="s">
        <v>4075</v>
      </c>
      <c r="BQ946" s="141"/>
      <c r="BV946" s="141"/>
      <c r="BX946" s="141"/>
      <c r="BY946" s="141"/>
      <c r="BZ946" s="141"/>
      <c r="CA946" s="141"/>
      <c r="CB946" s="141"/>
      <c r="CC946" s="141"/>
      <c r="CD946" s="141"/>
      <c r="CE946" s="141"/>
      <c r="CF946" s="141"/>
      <c r="CG946" s="141"/>
    </row>
    <row r="947" spans="1:85" x14ac:dyDescent="0.35">
      <c r="A947" s="155" t="s">
        <v>10304</v>
      </c>
      <c r="B947" s="139" t="s">
        <v>4075</v>
      </c>
      <c r="C947" s="18">
        <v>42578</v>
      </c>
      <c r="D947" s="144">
        <v>0.49513888888888891</v>
      </c>
      <c r="E947" s="141" t="s">
        <v>13267</v>
      </c>
      <c r="F947" s="141">
        <v>3</v>
      </c>
      <c r="G947" s="141" t="s">
        <v>13283</v>
      </c>
      <c r="H947" s="141">
        <v>2016</v>
      </c>
      <c r="I947" s="18">
        <v>42578</v>
      </c>
      <c r="J947" s="144">
        <v>0.49513888888888891</v>
      </c>
      <c r="K947" s="378"/>
      <c r="L947" s="139" t="s">
        <v>4075</v>
      </c>
      <c r="M947" s="141"/>
      <c r="N947" s="248"/>
      <c r="O947" s="141" t="s">
        <v>26</v>
      </c>
      <c r="P947" s="141"/>
      <c r="Q947" s="141" t="s">
        <v>10305</v>
      </c>
      <c r="R947" s="141" t="s">
        <v>10306</v>
      </c>
      <c r="S947" s="141"/>
      <c r="T947" s="141"/>
      <c r="U947" s="141"/>
      <c r="V947" s="141"/>
      <c r="W947" s="139" t="s">
        <v>4075</v>
      </c>
      <c r="X947" s="141" t="s">
        <v>25</v>
      </c>
      <c r="Y947" s="141" t="s">
        <v>27</v>
      </c>
      <c r="Z947" s="141" t="s">
        <v>4</v>
      </c>
      <c r="AA947" s="141" t="s">
        <v>34</v>
      </c>
      <c r="AB947" s="141"/>
      <c r="AC947" s="139" t="s">
        <v>18050</v>
      </c>
      <c r="AD947" s="380"/>
      <c r="AE947" s="139" t="s">
        <v>4</v>
      </c>
      <c r="AF947" s="139" t="s">
        <v>13073</v>
      </c>
      <c r="AG947" s="139" t="s">
        <v>4</v>
      </c>
      <c r="AH947" s="139" t="s">
        <v>1378</v>
      </c>
      <c r="AI947" s="139" t="s">
        <v>15678</v>
      </c>
      <c r="AJ947" s="139"/>
      <c r="AK947" s="139" t="s">
        <v>15678</v>
      </c>
      <c r="AL947" s="139" t="s">
        <v>7</v>
      </c>
      <c r="AM947" s="141"/>
      <c r="AN947" s="141" t="s">
        <v>8</v>
      </c>
      <c r="AO947" s="139" t="s">
        <v>1614</v>
      </c>
      <c r="AP947" s="139" t="s">
        <v>7</v>
      </c>
      <c r="AQ947" s="139"/>
      <c r="AR947" s="381"/>
      <c r="AS947" s="139" t="s">
        <v>4075</v>
      </c>
      <c r="AT947" s="141" t="s">
        <v>43</v>
      </c>
      <c r="AU947" s="141">
        <v>320</v>
      </c>
      <c r="AV947" s="383"/>
      <c r="AW947" s="385"/>
      <c r="AX947" s="139"/>
      <c r="AY947" t="s">
        <v>18564</v>
      </c>
      <c r="AZ947">
        <v>17000</v>
      </c>
      <c r="BA947" s="381"/>
      <c r="BB947" s="139" t="s">
        <v>1450</v>
      </c>
      <c r="BC947" s="166"/>
      <c r="BD947" s="166"/>
      <c r="BE947" s="166"/>
      <c r="BF947" s="166"/>
      <c r="BG947" s="166"/>
      <c r="BH947" s="308"/>
      <c r="BI947" s="308"/>
      <c r="BJ947" s="141" t="s">
        <v>26</v>
      </c>
      <c r="BK947" s="141" t="s">
        <v>26</v>
      </c>
      <c r="BL947" s="141"/>
      <c r="BM947" s="141"/>
      <c r="BN947" s="139" t="s">
        <v>4075</v>
      </c>
      <c r="BQ947" s="141" t="s">
        <v>15801</v>
      </c>
      <c r="BR947" s="135" t="s">
        <v>15680</v>
      </c>
      <c r="BT947" s="135" t="s">
        <v>15384</v>
      </c>
      <c r="BU947" s="135" t="s">
        <v>13270</v>
      </c>
      <c r="BV947" s="141" t="s">
        <v>13274</v>
      </c>
      <c r="BW947" s="135" t="s">
        <v>13286</v>
      </c>
      <c r="BX947" s="141" t="s">
        <v>15681</v>
      </c>
      <c r="BY947" s="141" t="s">
        <v>15681</v>
      </c>
      <c r="BZ947" s="141" t="s">
        <v>26</v>
      </c>
      <c r="CA947" s="141" t="s">
        <v>1848</v>
      </c>
      <c r="CB947" s="141"/>
      <c r="CC947" s="141" t="s">
        <v>15704</v>
      </c>
      <c r="CD947" s="141" t="s">
        <v>15683</v>
      </c>
      <c r="CE947" s="141" t="s">
        <v>15450</v>
      </c>
      <c r="CF947" s="141" t="s">
        <v>15451</v>
      </c>
      <c r="CG947" s="141" t="s">
        <v>4004</v>
      </c>
    </row>
    <row r="948" spans="1:85" x14ac:dyDescent="0.35">
      <c r="A948" s="155" t="s">
        <v>10303</v>
      </c>
      <c r="B948" s="139" t="s">
        <v>4075</v>
      </c>
      <c r="C948" s="18">
        <v>42578</v>
      </c>
      <c r="D948" s="144">
        <v>0.62777777777777777</v>
      </c>
      <c r="E948" s="141" t="s">
        <v>13267</v>
      </c>
      <c r="F948" s="141">
        <v>3</v>
      </c>
      <c r="G948" s="141" t="s">
        <v>13283</v>
      </c>
      <c r="H948" s="141">
        <v>2016</v>
      </c>
      <c r="I948" s="18"/>
      <c r="J948" s="144"/>
      <c r="K948" s="378"/>
      <c r="L948" s="139" t="s">
        <v>4075</v>
      </c>
      <c r="M948" s="141"/>
      <c r="N948" s="248"/>
      <c r="O948" s="141" t="s">
        <v>26</v>
      </c>
      <c r="P948" s="141"/>
      <c r="Q948" s="141"/>
      <c r="R948" s="141"/>
      <c r="S948" s="141"/>
      <c r="T948" s="141"/>
      <c r="U948" s="141"/>
      <c r="V948" s="141"/>
      <c r="W948" s="139" t="s">
        <v>4075</v>
      </c>
      <c r="X948" s="141" t="s">
        <v>25</v>
      </c>
      <c r="Y948" s="141" t="s">
        <v>27</v>
      </c>
      <c r="Z948" s="141" t="s">
        <v>4</v>
      </c>
      <c r="AA948" s="141" t="s">
        <v>34</v>
      </c>
      <c r="AB948" s="141"/>
      <c r="AC948" s="139" t="s">
        <v>18049</v>
      </c>
      <c r="AD948" s="380"/>
      <c r="AE948" s="139" t="s">
        <v>102</v>
      </c>
      <c r="AF948" s="139" t="s">
        <v>13068</v>
      </c>
      <c r="AG948" s="139" t="s">
        <v>102</v>
      </c>
      <c r="AH948" s="139" t="s">
        <v>1378</v>
      </c>
      <c r="AI948" s="139" t="s">
        <v>7</v>
      </c>
      <c r="AJ948" s="139" t="s">
        <v>7</v>
      </c>
      <c r="AK948" s="139"/>
      <c r="AL948" s="139"/>
      <c r="AM948" s="141"/>
      <c r="AN948" s="141" t="s">
        <v>8</v>
      </c>
      <c r="AO948" s="139" t="s">
        <v>1477</v>
      </c>
      <c r="AP948" s="139" t="s">
        <v>7</v>
      </c>
      <c r="AQ948" s="139"/>
      <c r="AR948" s="381"/>
      <c r="AS948" s="139" t="s">
        <v>4075</v>
      </c>
      <c r="AT948" s="141" t="s">
        <v>1404</v>
      </c>
      <c r="AU948" s="141"/>
      <c r="AV948" s="383"/>
      <c r="AW948" s="385"/>
      <c r="AX948" s="139"/>
      <c r="AY948" t="s">
        <v>18834</v>
      </c>
      <c r="BA948" s="381"/>
      <c r="BB948" s="139" t="s">
        <v>17</v>
      </c>
      <c r="BC948" s="166"/>
      <c r="BD948" s="166"/>
      <c r="BE948" s="166"/>
      <c r="BF948" s="166"/>
      <c r="BG948" s="166"/>
      <c r="BH948" s="308"/>
      <c r="BI948" s="308"/>
      <c r="BJ948" s="141" t="s">
        <v>26</v>
      </c>
      <c r="BK948" s="141" t="s">
        <v>26</v>
      </c>
      <c r="BL948" s="141"/>
      <c r="BM948" s="141"/>
      <c r="BN948" s="139" t="s">
        <v>4075</v>
      </c>
      <c r="BQ948" s="141"/>
      <c r="BV948" s="141"/>
      <c r="BX948" s="141"/>
      <c r="BY948" s="141"/>
      <c r="BZ948" s="141"/>
      <c r="CA948" s="141"/>
      <c r="CB948" s="141"/>
      <c r="CC948" s="141"/>
      <c r="CD948" s="141"/>
      <c r="CE948" s="141"/>
      <c r="CF948" s="141"/>
      <c r="CG948" s="141"/>
    </row>
    <row r="949" spans="1:85" x14ac:dyDescent="0.35">
      <c r="A949" s="155" t="s">
        <v>10288</v>
      </c>
      <c r="B949" s="139" t="s">
        <v>4075</v>
      </c>
      <c r="C949" s="18">
        <v>42579</v>
      </c>
      <c r="D949" s="144">
        <v>0.58819444444444446</v>
      </c>
      <c r="E949" s="141" t="s">
        <v>13267</v>
      </c>
      <c r="F949" s="141">
        <v>3</v>
      </c>
      <c r="G949" s="141" t="s">
        <v>13283</v>
      </c>
      <c r="H949" s="141">
        <v>2016</v>
      </c>
      <c r="I949" s="18">
        <v>42579</v>
      </c>
      <c r="J949" s="144">
        <v>0.58819444444444446</v>
      </c>
      <c r="K949" s="378"/>
      <c r="L949" s="139" t="s">
        <v>4075</v>
      </c>
      <c r="M949" s="141"/>
      <c r="N949" s="248"/>
      <c r="O949" s="141" t="s">
        <v>26</v>
      </c>
      <c r="P949" s="141"/>
      <c r="Q949" s="141"/>
      <c r="R949" s="141"/>
      <c r="S949" s="141"/>
      <c r="T949" s="141"/>
      <c r="U949" s="141"/>
      <c r="V949" s="141"/>
      <c r="W949" s="139" t="s">
        <v>4075</v>
      </c>
      <c r="X949" s="141" t="s">
        <v>25</v>
      </c>
      <c r="Y949" s="141" t="s">
        <v>27</v>
      </c>
      <c r="Z949" s="141" t="s">
        <v>4</v>
      </c>
      <c r="AA949" s="141" t="s">
        <v>35</v>
      </c>
      <c r="AB949" s="141"/>
      <c r="AC949" s="139" t="s">
        <v>18048</v>
      </c>
      <c r="AD949" s="380"/>
      <c r="AE949" s="139" t="s">
        <v>107</v>
      </c>
      <c r="AF949" s="139" t="s">
        <v>13076</v>
      </c>
      <c r="AG949" s="139" t="s">
        <v>4130</v>
      </c>
      <c r="AH949" s="139" t="s">
        <v>1378</v>
      </c>
      <c r="AI949" s="139" t="s">
        <v>1518</v>
      </c>
      <c r="AJ949" s="139"/>
      <c r="AK949" s="139" t="s">
        <v>1518</v>
      </c>
      <c r="AL949" s="139" t="s">
        <v>7</v>
      </c>
      <c r="AM949" s="141"/>
      <c r="AN949" s="141" t="s">
        <v>8</v>
      </c>
      <c r="AO949" s="139" t="s">
        <v>1618</v>
      </c>
      <c r="AP949" s="139" t="s">
        <v>7</v>
      </c>
      <c r="AQ949" s="139"/>
      <c r="AR949" s="381"/>
      <c r="AS949" s="139" t="s">
        <v>4075</v>
      </c>
      <c r="AT949" s="141" t="s">
        <v>1404</v>
      </c>
      <c r="AU949" s="141"/>
      <c r="AV949" s="383"/>
      <c r="AW949" s="385"/>
      <c r="AX949" s="139"/>
      <c r="AY949" t="s">
        <v>18835</v>
      </c>
      <c r="AZ949">
        <v>60000</v>
      </c>
      <c r="BA949" s="381"/>
      <c r="BB949" s="139" t="s">
        <v>1452</v>
      </c>
      <c r="BC949" s="166"/>
      <c r="BD949" s="166"/>
      <c r="BE949" s="166"/>
      <c r="BF949" s="166"/>
      <c r="BG949" s="166"/>
      <c r="BH949" s="308"/>
      <c r="BI949" s="308"/>
      <c r="BJ949" s="141" t="s">
        <v>26</v>
      </c>
      <c r="BK949" s="141" t="s">
        <v>26</v>
      </c>
      <c r="BL949" s="141"/>
      <c r="BM949" s="141"/>
      <c r="BN949" s="139" t="s">
        <v>4075</v>
      </c>
      <c r="BQ949" s="141"/>
      <c r="BV949" s="141"/>
      <c r="BX949" s="141"/>
      <c r="BY949" s="141"/>
      <c r="BZ949" s="141"/>
      <c r="CA949" s="141"/>
      <c r="CB949" s="141"/>
      <c r="CC949" s="141"/>
      <c r="CD949" s="141"/>
      <c r="CE949" s="141"/>
      <c r="CF949" s="141"/>
      <c r="CG949" s="141"/>
    </row>
    <row r="950" spans="1:85" x14ac:dyDescent="0.35">
      <c r="A950" s="155" t="s">
        <v>10287</v>
      </c>
      <c r="B950" s="139" t="s">
        <v>4075</v>
      </c>
      <c r="C950" s="18">
        <v>42579</v>
      </c>
      <c r="D950" s="144">
        <v>0.6</v>
      </c>
      <c r="E950" s="141" t="s">
        <v>13267</v>
      </c>
      <c r="F950" s="141">
        <v>3</v>
      </c>
      <c r="G950" s="141" t="s">
        <v>13283</v>
      </c>
      <c r="H950" s="141">
        <v>2016</v>
      </c>
      <c r="I950" s="18"/>
      <c r="J950" s="144"/>
      <c r="K950" s="378"/>
      <c r="L950" s="139" t="s">
        <v>4075</v>
      </c>
      <c r="M950" s="141"/>
      <c r="N950" s="248"/>
      <c r="O950" s="141" t="s">
        <v>26</v>
      </c>
      <c r="P950" s="141"/>
      <c r="Q950" s="141"/>
      <c r="R950" s="141"/>
      <c r="S950" s="141"/>
      <c r="T950" s="141"/>
      <c r="U950" s="141"/>
      <c r="V950" s="141"/>
      <c r="W950" s="139" t="s">
        <v>4075</v>
      </c>
      <c r="X950" s="141" t="s">
        <v>25</v>
      </c>
      <c r="Y950" s="141" t="s">
        <v>27</v>
      </c>
      <c r="Z950" s="141" t="s">
        <v>4</v>
      </c>
      <c r="AA950" s="141" t="s">
        <v>34</v>
      </c>
      <c r="AB950" s="141"/>
      <c r="AC950" s="139" t="s">
        <v>18050</v>
      </c>
      <c r="AD950" s="380"/>
      <c r="AE950" s="139" t="s">
        <v>102</v>
      </c>
      <c r="AF950" s="139" t="s">
        <v>13089</v>
      </c>
      <c r="AG950" s="139" t="s">
        <v>102</v>
      </c>
      <c r="AH950" s="139" t="s">
        <v>1378</v>
      </c>
      <c r="AI950" s="139" t="s">
        <v>1407</v>
      </c>
      <c r="AJ950" s="139" t="s">
        <v>1407</v>
      </c>
      <c r="AK950" s="139"/>
      <c r="AL950" s="139"/>
      <c r="AM950" s="141"/>
      <c r="AN950" s="141" t="s">
        <v>8</v>
      </c>
      <c r="AO950" s="139" t="s">
        <v>1614</v>
      </c>
      <c r="AP950" s="139" t="s">
        <v>13</v>
      </c>
      <c r="AQ950" s="139"/>
      <c r="AR950" s="381"/>
      <c r="AS950" s="139" t="s">
        <v>4075</v>
      </c>
      <c r="AT950" s="141" t="s">
        <v>43</v>
      </c>
      <c r="AU950" s="141">
        <v>348</v>
      </c>
      <c r="AV950" s="383"/>
      <c r="AW950" s="385"/>
      <c r="AX950" s="139"/>
      <c r="AY950" t="s">
        <v>18353</v>
      </c>
      <c r="AZ950">
        <v>17000</v>
      </c>
      <c r="BA950" s="381"/>
      <c r="BB950" s="139" t="s">
        <v>1446</v>
      </c>
      <c r="BC950" s="166"/>
      <c r="BD950" s="166"/>
      <c r="BE950" s="166"/>
      <c r="BF950" s="166"/>
      <c r="BG950" s="166"/>
      <c r="BH950" s="308"/>
      <c r="BI950" s="308"/>
      <c r="BJ950" s="141" t="s">
        <v>26</v>
      </c>
      <c r="BK950" s="141" t="s">
        <v>26</v>
      </c>
      <c r="BL950" s="141"/>
      <c r="BM950" s="141"/>
      <c r="BN950" s="139" t="s">
        <v>4075</v>
      </c>
      <c r="BQ950" s="141"/>
      <c r="BV950" s="141"/>
      <c r="BX950" s="141"/>
      <c r="BY950" s="141"/>
      <c r="BZ950" s="141"/>
      <c r="CA950" s="141"/>
      <c r="CB950" s="141"/>
      <c r="CC950" s="141"/>
      <c r="CD950" s="141"/>
      <c r="CE950" s="141"/>
      <c r="CF950" s="141"/>
      <c r="CG950" s="141"/>
    </row>
    <row r="951" spans="1:85" x14ac:dyDescent="0.35">
      <c r="A951" s="155" t="s">
        <v>10284</v>
      </c>
      <c r="B951" s="139" t="s">
        <v>4075</v>
      </c>
      <c r="C951" s="18">
        <v>42579</v>
      </c>
      <c r="D951" s="144">
        <v>0.67777777777777781</v>
      </c>
      <c r="E951" s="141" t="s">
        <v>13267</v>
      </c>
      <c r="F951" s="141">
        <v>3</v>
      </c>
      <c r="G951" s="141" t="s">
        <v>13283</v>
      </c>
      <c r="H951" s="141">
        <v>2016</v>
      </c>
      <c r="I951" s="18">
        <v>42579</v>
      </c>
      <c r="J951" s="144">
        <v>0.67777777777777781</v>
      </c>
      <c r="K951" s="378"/>
      <c r="L951" s="139" t="s">
        <v>4075</v>
      </c>
      <c r="M951" s="141"/>
      <c r="N951" s="248"/>
      <c r="O951" s="141" t="s">
        <v>26</v>
      </c>
      <c r="P951" s="141"/>
      <c r="Q951" s="141" t="s">
        <v>10285</v>
      </c>
      <c r="R951" s="141"/>
      <c r="S951" s="141"/>
      <c r="T951" s="141"/>
      <c r="U951" s="141"/>
      <c r="V951" s="141" t="s">
        <v>10286</v>
      </c>
      <c r="W951" s="139" t="s">
        <v>4075</v>
      </c>
      <c r="X951" s="141" t="s">
        <v>25</v>
      </c>
      <c r="Y951" s="141" t="s">
        <v>27</v>
      </c>
      <c r="Z951" s="141" t="s">
        <v>4</v>
      </c>
      <c r="AA951" s="141" t="s">
        <v>34</v>
      </c>
      <c r="AB951" s="141"/>
      <c r="AC951" s="139" t="s">
        <v>18047</v>
      </c>
      <c r="AD951" s="380"/>
      <c r="AE951" s="139" t="s">
        <v>102</v>
      </c>
      <c r="AF951" s="139" t="s">
        <v>13074</v>
      </c>
      <c r="AG951" s="139" t="s">
        <v>102</v>
      </c>
      <c r="AH951" s="139" t="s">
        <v>1378</v>
      </c>
      <c r="AI951" s="139" t="s">
        <v>11</v>
      </c>
      <c r="AJ951" s="139" t="s">
        <v>11</v>
      </c>
      <c r="AK951" s="139"/>
      <c r="AL951" s="139"/>
      <c r="AM951" s="141" t="s">
        <v>1527</v>
      </c>
      <c r="AN951" s="141" t="s">
        <v>8</v>
      </c>
      <c r="AO951" s="139" t="s">
        <v>1477</v>
      </c>
      <c r="AP951" s="139" t="s">
        <v>13</v>
      </c>
      <c r="AQ951" s="139"/>
      <c r="AR951" s="381"/>
      <c r="AS951" s="139" t="s">
        <v>4075</v>
      </c>
      <c r="AT951" s="141" t="s">
        <v>1404</v>
      </c>
      <c r="AU951" s="141"/>
      <c r="AV951" s="383"/>
      <c r="AW951" s="385"/>
      <c r="AX951" s="139"/>
      <c r="AY951" t="s">
        <v>18836</v>
      </c>
      <c r="BA951" s="381"/>
      <c r="BB951" s="139" t="s">
        <v>17</v>
      </c>
      <c r="BC951" s="166"/>
      <c r="BD951" s="166"/>
      <c r="BE951" s="166"/>
      <c r="BF951" s="166"/>
      <c r="BG951" s="166"/>
      <c r="BH951" s="308"/>
      <c r="BI951" s="308"/>
      <c r="BJ951" s="141" t="s">
        <v>26</v>
      </c>
      <c r="BK951" s="141" t="s">
        <v>26</v>
      </c>
      <c r="BL951" s="141"/>
      <c r="BM951" s="141"/>
      <c r="BN951" s="139" t="s">
        <v>4075</v>
      </c>
      <c r="BQ951" s="141"/>
      <c r="BV951" s="141"/>
      <c r="BX951" s="141"/>
      <c r="BY951" s="141"/>
      <c r="BZ951" s="141"/>
      <c r="CA951" s="141"/>
      <c r="CB951" s="141"/>
      <c r="CC951" s="141"/>
      <c r="CD951" s="141"/>
      <c r="CE951" s="141"/>
      <c r="CF951" s="141"/>
      <c r="CG951" s="141"/>
    </row>
    <row r="952" spans="1:85" x14ac:dyDescent="0.35">
      <c r="A952" s="155" t="s">
        <v>10289</v>
      </c>
      <c r="B952" s="139" t="s">
        <v>4075</v>
      </c>
      <c r="C952" s="18">
        <v>42579</v>
      </c>
      <c r="D952" s="144">
        <v>0.55486111111111114</v>
      </c>
      <c r="E952" s="141" t="s">
        <v>13267</v>
      </c>
      <c r="F952" s="141">
        <v>3</v>
      </c>
      <c r="G952" s="141" t="s">
        <v>13283</v>
      </c>
      <c r="H952" s="141">
        <v>2016</v>
      </c>
      <c r="I952" s="18">
        <v>42579</v>
      </c>
      <c r="J952" s="144">
        <v>0.55486111111111114</v>
      </c>
      <c r="K952" s="378"/>
      <c r="L952" s="139" t="s">
        <v>4075</v>
      </c>
      <c r="M952" s="141"/>
      <c r="N952" s="248"/>
      <c r="O952" s="141" t="s">
        <v>26</v>
      </c>
      <c r="P952" s="141"/>
      <c r="Q952" s="141" t="s">
        <v>10290</v>
      </c>
      <c r="R952" s="141" t="s">
        <v>10291</v>
      </c>
      <c r="S952" s="141"/>
      <c r="T952" s="141"/>
      <c r="U952" s="141">
        <v>111829276</v>
      </c>
      <c r="V952" s="141"/>
      <c r="W952" s="139" t="s">
        <v>4075</v>
      </c>
      <c r="X952" s="141" t="s">
        <v>25</v>
      </c>
      <c r="Y952" s="141" t="s">
        <v>27</v>
      </c>
      <c r="Z952" s="141" t="s">
        <v>4</v>
      </c>
      <c r="AA952" s="141" t="s">
        <v>34</v>
      </c>
      <c r="AB952" s="141"/>
      <c r="AC952" s="139" t="s">
        <v>18049</v>
      </c>
      <c r="AD952" s="380"/>
      <c r="AE952" s="139" t="s">
        <v>102</v>
      </c>
      <c r="AF952" s="139" t="s">
        <v>13077</v>
      </c>
      <c r="AG952" s="139" t="s">
        <v>102</v>
      </c>
      <c r="AH952" s="139" t="s">
        <v>1378</v>
      </c>
      <c r="AI952" s="139" t="s">
        <v>1408</v>
      </c>
      <c r="AJ952" s="139" t="s">
        <v>1408</v>
      </c>
      <c r="AK952" s="139"/>
      <c r="AL952" s="139"/>
      <c r="AM952" s="141"/>
      <c r="AN952" s="141" t="s">
        <v>8</v>
      </c>
      <c r="AO952" s="139" t="s">
        <v>1614</v>
      </c>
      <c r="AP952" s="139" t="s">
        <v>7</v>
      </c>
      <c r="AQ952" s="139"/>
      <c r="AR952" s="381"/>
      <c r="AS952" s="139" t="s">
        <v>4075</v>
      </c>
      <c r="AT952" s="141" t="s">
        <v>43</v>
      </c>
      <c r="AU952" s="141">
        <v>150</v>
      </c>
      <c r="AV952" s="383"/>
      <c r="AW952" s="385"/>
      <c r="AX952" s="139"/>
      <c r="AY952" t="s">
        <v>18529</v>
      </c>
      <c r="AZ952">
        <v>12000</v>
      </c>
      <c r="BA952" s="381"/>
      <c r="BB952" s="139" t="s">
        <v>1446</v>
      </c>
      <c r="BC952" s="166"/>
      <c r="BD952" s="166"/>
      <c r="BE952" s="166"/>
      <c r="BF952" s="166"/>
      <c r="BG952" s="166"/>
      <c r="BH952" s="308"/>
      <c r="BI952" s="308"/>
      <c r="BJ952" s="141" t="s">
        <v>26</v>
      </c>
      <c r="BK952" s="141" t="s">
        <v>26</v>
      </c>
      <c r="BL952" s="141"/>
      <c r="BM952" s="141"/>
      <c r="BN952" s="139" t="s">
        <v>4075</v>
      </c>
      <c r="BQ952" s="141"/>
      <c r="BV952" s="141"/>
      <c r="BX952" s="141"/>
      <c r="BY952" s="141"/>
      <c r="BZ952" s="141"/>
      <c r="CA952" s="141"/>
      <c r="CB952" s="141"/>
      <c r="CC952" s="141"/>
      <c r="CD952" s="141"/>
      <c r="CE952" s="141"/>
      <c r="CF952" s="141"/>
      <c r="CG952" s="141"/>
    </row>
    <row r="953" spans="1:85" x14ac:dyDescent="0.35">
      <c r="A953" s="155" t="s">
        <v>10296</v>
      </c>
      <c r="B953" s="139" t="s">
        <v>4075</v>
      </c>
      <c r="C953" s="18">
        <v>42579</v>
      </c>
      <c r="D953" s="144">
        <v>0.11180555555555556</v>
      </c>
      <c r="E953" s="141" t="s">
        <v>13267</v>
      </c>
      <c r="F953" s="141">
        <v>3</v>
      </c>
      <c r="G953" s="141" t="s">
        <v>13283</v>
      </c>
      <c r="H953" s="141">
        <v>2016</v>
      </c>
      <c r="I953" s="18">
        <v>42579</v>
      </c>
      <c r="J953" s="144">
        <v>0.11180555555555556</v>
      </c>
      <c r="K953" s="378"/>
      <c r="L953" s="139" t="s">
        <v>4075</v>
      </c>
      <c r="M953" s="141"/>
      <c r="N953" s="248"/>
      <c r="O953" s="141" t="s">
        <v>26</v>
      </c>
      <c r="P953" s="141"/>
      <c r="Q953" s="141" t="s">
        <v>10297</v>
      </c>
      <c r="R953" s="141" t="s">
        <v>10298</v>
      </c>
      <c r="S953" s="141"/>
      <c r="T953" s="141"/>
      <c r="U953" s="141">
        <v>111827234</v>
      </c>
      <c r="V953" s="141"/>
      <c r="W953" s="139" t="s">
        <v>4075</v>
      </c>
      <c r="X953" s="141" t="s">
        <v>25</v>
      </c>
      <c r="Y953" s="141" t="s">
        <v>27</v>
      </c>
      <c r="Z953" s="141" t="s">
        <v>4</v>
      </c>
      <c r="AA953" s="141" t="s">
        <v>34</v>
      </c>
      <c r="AB953" s="141"/>
      <c r="AC953" s="139" t="s">
        <v>18050</v>
      </c>
      <c r="AD953" s="380"/>
      <c r="AE953" s="139" t="s">
        <v>4</v>
      </c>
      <c r="AF953" s="139" t="s">
        <v>13073</v>
      </c>
      <c r="AG953" s="139" t="s">
        <v>4</v>
      </c>
      <c r="AH953" s="139" t="s">
        <v>1378</v>
      </c>
      <c r="AI953" s="139" t="s">
        <v>15678</v>
      </c>
      <c r="AJ953" s="139"/>
      <c r="AK953" s="139" t="s">
        <v>15678</v>
      </c>
      <c r="AL953" s="139" t="s">
        <v>7</v>
      </c>
      <c r="AM953" s="141"/>
      <c r="AN953" s="141" t="s">
        <v>8</v>
      </c>
      <c r="AO953" s="139" t="s">
        <v>1614</v>
      </c>
      <c r="AP953" s="139" t="s">
        <v>7</v>
      </c>
      <c r="AQ953" s="139"/>
      <c r="AR953" s="381"/>
      <c r="AS953" s="139" t="s">
        <v>4075</v>
      </c>
      <c r="AT953" s="141" t="s">
        <v>44</v>
      </c>
      <c r="AU953" s="141">
        <v>582</v>
      </c>
      <c r="AV953" s="383"/>
      <c r="AW953" s="385"/>
      <c r="AX953" s="139"/>
      <c r="AY953" t="s">
        <v>9833</v>
      </c>
      <c r="AZ953">
        <v>21000</v>
      </c>
      <c r="BA953" s="381"/>
      <c r="BB953" s="139" t="s">
        <v>1450</v>
      </c>
      <c r="BC953" s="166"/>
      <c r="BD953" s="166"/>
      <c r="BE953" s="166"/>
      <c r="BF953" s="166"/>
      <c r="BG953" s="166"/>
      <c r="BH953" s="308"/>
      <c r="BI953" s="308"/>
      <c r="BJ953" s="141" t="s">
        <v>26</v>
      </c>
      <c r="BK953" s="141" t="s">
        <v>26</v>
      </c>
      <c r="BL953" s="141"/>
      <c r="BM953" s="141"/>
      <c r="BN953" s="139" t="s">
        <v>4075</v>
      </c>
      <c r="BQ953" s="141" t="s">
        <v>15802</v>
      </c>
      <c r="BR953" s="135" t="s">
        <v>15685</v>
      </c>
      <c r="BT953" s="135" t="s">
        <v>15364</v>
      </c>
      <c r="BU953" s="135" t="s">
        <v>15363</v>
      </c>
      <c r="BV953" s="141" t="s">
        <v>2186</v>
      </c>
      <c r="BW953" s="135" t="s">
        <v>13280</v>
      </c>
      <c r="BX953" s="141" t="s">
        <v>12</v>
      </c>
      <c r="BY953" s="141" t="s">
        <v>12</v>
      </c>
      <c r="BZ953" s="141" t="s">
        <v>26</v>
      </c>
      <c r="CA953" s="141" t="s">
        <v>1848</v>
      </c>
      <c r="CB953" s="141"/>
      <c r="CC953" s="141" t="s">
        <v>15704</v>
      </c>
      <c r="CD953" s="141" t="s">
        <v>15683</v>
      </c>
      <c r="CE953" s="141" t="s">
        <v>15450</v>
      </c>
      <c r="CF953" s="141" t="s">
        <v>15451</v>
      </c>
      <c r="CG953" s="141" t="s">
        <v>4009</v>
      </c>
    </row>
    <row r="954" spans="1:85" x14ac:dyDescent="0.35">
      <c r="A954" s="155" t="s">
        <v>10295</v>
      </c>
      <c r="B954" s="139" t="s">
        <v>4075</v>
      </c>
      <c r="C954" s="18">
        <v>42579</v>
      </c>
      <c r="D954" s="144">
        <v>0.34166666666666667</v>
      </c>
      <c r="E954" s="141" t="s">
        <v>13267</v>
      </c>
      <c r="F954" s="141">
        <v>3</v>
      </c>
      <c r="G954" s="141" t="s">
        <v>13283</v>
      </c>
      <c r="H954" s="141">
        <v>2016</v>
      </c>
      <c r="I954" s="18"/>
      <c r="J954" s="144"/>
      <c r="K954" s="378"/>
      <c r="L954" s="139" t="s">
        <v>4075</v>
      </c>
      <c r="M954" s="141"/>
      <c r="N954" s="248"/>
      <c r="O954" s="141" t="s">
        <v>26</v>
      </c>
      <c r="P954" s="141"/>
      <c r="Q954" s="141"/>
      <c r="R954" s="141"/>
      <c r="S954" s="141"/>
      <c r="T954" s="141" t="s">
        <v>18219</v>
      </c>
      <c r="U954" s="141"/>
      <c r="V954" s="141"/>
      <c r="W954" s="139" t="s">
        <v>4075</v>
      </c>
      <c r="X954" s="141" t="s">
        <v>25</v>
      </c>
      <c r="Y954" s="141" t="s">
        <v>27</v>
      </c>
      <c r="Z954" s="141" t="s">
        <v>4</v>
      </c>
      <c r="AA954" s="141" t="s">
        <v>34</v>
      </c>
      <c r="AB954" s="141"/>
      <c r="AC954" s="139" t="s">
        <v>18047</v>
      </c>
      <c r="AD954" s="380"/>
      <c r="AE954" s="139" t="s">
        <v>102</v>
      </c>
      <c r="AF954" s="139" t="s">
        <v>13071</v>
      </c>
      <c r="AG954" s="139" t="s">
        <v>102</v>
      </c>
      <c r="AH954" s="139" t="s">
        <v>1378</v>
      </c>
      <c r="AI954" s="139" t="s">
        <v>1606</v>
      </c>
      <c r="AJ954" s="139" t="s">
        <v>1606</v>
      </c>
      <c r="AK954" s="139"/>
      <c r="AL954" s="139"/>
      <c r="AM954" s="141"/>
      <c r="AN954" s="141" t="s">
        <v>8</v>
      </c>
      <c r="AO954" s="139" t="s">
        <v>1477</v>
      </c>
      <c r="AP954" s="139" t="s">
        <v>13</v>
      </c>
      <c r="AQ954" s="139"/>
      <c r="AR954" s="381"/>
      <c r="AS954" s="139" t="s">
        <v>4075</v>
      </c>
      <c r="AT954" s="141" t="s">
        <v>43</v>
      </c>
      <c r="AU954" s="141">
        <v>348</v>
      </c>
      <c r="AV954" s="383"/>
      <c r="AW954" s="385"/>
      <c r="AX954" s="139"/>
      <c r="AY954" t="s">
        <v>18353</v>
      </c>
      <c r="BA954" s="381"/>
      <c r="BB954" s="139" t="s">
        <v>1446</v>
      </c>
      <c r="BC954" s="166"/>
      <c r="BD954" s="166"/>
      <c r="BE954" s="166"/>
      <c r="BF954" s="166"/>
      <c r="BG954" s="166"/>
      <c r="BH954" s="308"/>
      <c r="BI954" s="308"/>
      <c r="BJ954" s="141" t="s">
        <v>26</v>
      </c>
      <c r="BK954" s="141" t="s">
        <v>26</v>
      </c>
      <c r="BL954" s="141"/>
      <c r="BM954" s="141"/>
      <c r="BN954" s="139" t="s">
        <v>4075</v>
      </c>
      <c r="BQ954" s="141"/>
      <c r="BV954" s="141"/>
      <c r="BX954" s="141"/>
      <c r="BY954" s="141"/>
      <c r="BZ954" s="141"/>
      <c r="CA954" s="141"/>
      <c r="CB954" s="141"/>
      <c r="CC954" s="141"/>
      <c r="CD954" s="141"/>
      <c r="CE954" s="141"/>
      <c r="CF954" s="141"/>
      <c r="CG954" s="141"/>
    </row>
    <row r="955" spans="1:85" x14ac:dyDescent="0.35">
      <c r="A955" s="155" t="s">
        <v>10292</v>
      </c>
      <c r="B955" s="139" t="s">
        <v>4075</v>
      </c>
      <c r="C955" s="18">
        <v>42579</v>
      </c>
      <c r="D955" s="144">
        <v>0.54027777777777775</v>
      </c>
      <c r="E955" s="141" t="s">
        <v>13267</v>
      </c>
      <c r="F955" s="141">
        <v>3</v>
      </c>
      <c r="G955" s="141" t="s">
        <v>13283</v>
      </c>
      <c r="H955" s="141">
        <v>2016</v>
      </c>
      <c r="I955" s="18">
        <v>42579</v>
      </c>
      <c r="J955" s="144">
        <v>0.54027777777777775</v>
      </c>
      <c r="K955" s="378"/>
      <c r="L955" s="139" t="s">
        <v>4075</v>
      </c>
      <c r="M955" s="141"/>
      <c r="N955" s="248"/>
      <c r="O955" s="141" t="s">
        <v>26</v>
      </c>
      <c r="P955" s="141"/>
      <c r="Q955" s="141" t="s">
        <v>10293</v>
      </c>
      <c r="R955" s="141" t="s">
        <v>10294</v>
      </c>
      <c r="S955" s="141"/>
      <c r="T955" s="141"/>
      <c r="U955" s="141"/>
      <c r="V955" s="141"/>
      <c r="W955" s="139" t="s">
        <v>4075</v>
      </c>
      <c r="X955" s="141" t="s">
        <v>25</v>
      </c>
      <c r="Y955" s="141" t="s">
        <v>27</v>
      </c>
      <c r="Z955" s="141" t="s">
        <v>4</v>
      </c>
      <c r="AA955" s="141" t="s">
        <v>34</v>
      </c>
      <c r="AB955" s="141"/>
      <c r="AC955" s="139" t="s">
        <v>18050</v>
      </c>
      <c r="AD955" s="380"/>
      <c r="AE955" s="139" t="s">
        <v>4</v>
      </c>
      <c r="AF955" s="139" t="s">
        <v>13073</v>
      </c>
      <c r="AG955" s="139" t="s">
        <v>4</v>
      </c>
      <c r="AH955" s="139" t="s">
        <v>1378</v>
      </c>
      <c r="AI955" s="139" t="s">
        <v>15678</v>
      </c>
      <c r="AJ955" s="139"/>
      <c r="AK955" s="139" t="s">
        <v>15678</v>
      </c>
      <c r="AL955" s="139" t="s">
        <v>7</v>
      </c>
      <c r="AM955" s="141"/>
      <c r="AN955" s="141" t="s">
        <v>8</v>
      </c>
      <c r="AO955" s="139" t="s">
        <v>1614</v>
      </c>
      <c r="AP955" s="139" t="s">
        <v>7</v>
      </c>
      <c r="AQ955" s="139"/>
      <c r="AR955" s="381"/>
      <c r="AS955" s="139" t="s">
        <v>4075</v>
      </c>
      <c r="AT955" s="141" t="s">
        <v>43</v>
      </c>
      <c r="AU955" s="141">
        <v>424</v>
      </c>
      <c r="AV955" s="383"/>
      <c r="AW955" s="385"/>
      <c r="AX955" s="139"/>
      <c r="AY955" t="s">
        <v>18837</v>
      </c>
      <c r="AZ955">
        <v>21000</v>
      </c>
      <c r="BA955" s="381"/>
      <c r="BB955" s="139" t="s">
        <v>1450</v>
      </c>
      <c r="BC955" s="166"/>
      <c r="BD955" s="166"/>
      <c r="BE955" s="166"/>
      <c r="BF955" s="166"/>
      <c r="BG955" s="166"/>
      <c r="BH955" s="308"/>
      <c r="BI955" s="308"/>
      <c r="BJ955" s="141" t="s">
        <v>26</v>
      </c>
      <c r="BK955" s="141" t="s">
        <v>26</v>
      </c>
      <c r="BL955" s="141"/>
      <c r="BM955" s="141"/>
      <c r="BN955" s="139" t="s">
        <v>4075</v>
      </c>
      <c r="BQ955" s="141" t="s">
        <v>15802</v>
      </c>
      <c r="BR955" s="135" t="s">
        <v>15680</v>
      </c>
      <c r="BT955" s="135" t="s">
        <v>15350</v>
      </c>
      <c r="BU955" s="135" t="s">
        <v>13278</v>
      </c>
      <c r="BV955" s="141" t="s">
        <v>13272</v>
      </c>
      <c r="BW955" s="135" t="s">
        <v>13277</v>
      </c>
      <c r="BX955" s="141" t="s">
        <v>15689</v>
      </c>
      <c r="BY955" s="141" t="s">
        <v>15707</v>
      </c>
      <c r="BZ955" s="141" t="s">
        <v>25</v>
      </c>
      <c r="CA955" s="141" t="s">
        <v>1848</v>
      </c>
      <c r="CB955" s="141"/>
      <c r="CC955" s="141" t="s">
        <v>13</v>
      </c>
      <c r="CD955" s="141" t="s">
        <v>15683</v>
      </c>
      <c r="CE955" s="141" t="s">
        <v>15450</v>
      </c>
      <c r="CF955" s="141" t="s">
        <v>15451</v>
      </c>
      <c r="CG955" s="141" t="s">
        <v>4004</v>
      </c>
    </row>
    <row r="956" spans="1:85" x14ac:dyDescent="0.35">
      <c r="A956" s="155" t="s">
        <v>10277</v>
      </c>
      <c r="B956" s="139" t="s">
        <v>4075</v>
      </c>
      <c r="C956" s="18">
        <v>42580</v>
      </c>
      <c r="D956" s="144">
        <v>0.76111111111111107</v>
      </c>
      <c r="E956" s="141" t="s">
        <v>13267</v>
      </c>
      <c r="F956" s="141">
        <v>3</v>
      </c>
      <c r="G956" s="141" t="s">
        <v>13283</v>
      </c>
      <c r="H956" s="141">
        <v>2016</v>
      </c>
      <c r="I956" s="18">
        <v>42580</v>
      </c>
      <c r="J956" s="144">
        <v>0.76111111111111107</v>
      </c>
      <c r="K956" s="378"/>
      <c r="L956" s="139" t="s">
        <v>4075</v>
      </c>
      <c r="M956" s="141"/>
      <c r="N956" s="248"/>
      <c r="O956" s="141" t="s">
        <v>26</v>
      </c>
      <c r="P956" s="141"/>
      <c r="Q956" s="141" t="s">
        <v>10278</v>
      </c>
      <c r="R956" s="141" t="s">
        <v>10279</v>
      </c>
      <c r="S956" s="141"/>
      <c r="T956" s="141"/>
      <c r="U956" s="141">
        <v>111832787</v>
      </c>
      <c r="V956" s="141"/>
      <c r="W956" s="139" t="s">
        <v>4075</v>
      </c>
      <c r="X956" s="141" t="s">
        <v>25</v>
      </c>
      <c r="Y956" s="141" t="s">
        <v>27</v>
      </c>
      <c r="Z956" s="141" t="s">
        <v>4</v>
      </c>
      <c r="AA956" s="141" t="s">
        <v>34</v>
      </c>
      <c r="AB956" s="141"/>
      <c r="AC956" s="139" t="s">
        <v>18050</v>
      </c>
      <c r="AD956" s="380"/>
      <c r="AE956" s="139" t="s">
        <v>4</v>
      </c>
      <c r="AF956" s="139" t="s">
        <v>13073</v>
      </c>
      <c r="AG956" s="139" t="s">
        <v>4</v>
      </c>
      <c r="AH956" s="139" t="s">
        <v>1378</v>
      </c>
      <c r="AI956" s="139" t="s">
        <v>15678</v>
      </c>
      <c r="AJ956" s="139"/>
      <c r="AK956" s="139" t="s">
        <v>15678</v>
      </c>
      <c r="AL956" s="139" t="s">
        <v>7</v>
      </c>
      <c r="AM956" s="141"/>
      <c r="AN956" s="141" t="s">
        <v>8</v>
      </c>
      <c r="AO956" s="139" t="s">
        <v>1614</v>
      </c>
      <c r="AP956" s="139" t="s">
        <v>7</v>
      </c>
      <c r="AQ956" s="139"/>
      <c r="AR956" s="381"/>
      <c r="AS956" s="139" t="s">
        <v>4075</v>
      </c>
      <c r="AT956" s="141" t="s">
        <v>44</v>
      </c>
      <c r="AU956" s="141">
        <v>180</v>
      </c>
      <c r="AV956" s="383"/>
      <c r="AW956" s="385"/>
      <c r="AX956" s="139"/>
      <c r="AY956" t="s">
        <v>18282</v>
      </c>
      <c r="AZ956">
        <v>12000</v>
      </c>
      <c r="BA956" s="381"/>
      <c r="BB956" s="139" t="s">
        <v>1444</v>
      </c>
      <c r="BC956" s="166"/>
      <c r="BD956" s="166"/>
      <c r="BE956" s="166"/>
      <c r="BF956" s="166"/>
      <c r="BG956" s="166"/>
      <c r="BH956" s="308"/>
      <c r="BI956" s="308"/>
      <c r="BJ956" s="141" t="s">
        <v>26</v>
      </c>
      <c r="BK956" s="141" t="s">
        <v>26</v>
      </c>
      <c r="BL956" s="141"/>
      <c r="BM956" s="141"/>
      <c r="BN956" s="139" t="s">
        <v>4075</v>
      </c>
      <c r="BQ956" s="141" t="s">
        <v>15803</v>
      </c>
      <c r="BR956" s="135" t="s">
        <v>15700</v>
      </c>
      <c r="BT956" s="135" t="s">
        <v>15351</v>
      </c>
      <c r="BU956" s="135" t="s">
        <v>15369</v>
      </c>
      <c r="BV956" s="141" t="s">
        <v>13280</v>
      </c>
      <c r="BW956" s="135" t="s">
        <v>2059</v>
      </c>
      <c r="BX956" s="141" t="s">
        <v>12</v>
      </c>
      <c r="BY956" s="141" t="s">
        <v>12</v>
      </c>
      <c r="BZ956" s="141" t="s">
        <v>26</v>
      </c>
      <c r="CA956" s="141" t="s">
        <v>1848</v>
      </c>
      <c r="CB956" s="141"/>
      <c r="CC956" s="141" t="s">
        <v>15686</v>
      </c>
      <c r="CD956" s="141" t="s">
        <v>15683</v>
      </c>
      <c r="CE956" s="141" t="s">
        <v>15450</v>
      </c>
      <c r="CF956" s="141" t="s">
        <v>15451</v>
      </c>
      <c r="CG956" s="141" t="s">
        <v>1897</v>
      </c>
    </row>
    <row r="957" spans="1:85" x14ac:dyDescent="0.35">
      <c r="A957" s="155" t="s">
        <v>10274</v>
      </c>
      <c r="B957" s="139" t="s">
        <v>4075</v>
      </c>
      <c r="C957" s="18">
        <v>42580</v>
      </c>
      <c r="D957" s="144">
        <v>0.78472222222222221</v>
      </c>
      <c r="E957" s="141" t="s">
        <v>13267</v>
      </c>
      <c r="F957" s="141">
        <v>3</v>
      </c>
      <c r="G957" s="141" t="s">
        <v>13283</v>
      </c>
      <c r="H957" s="141">
        <v>2016</v>
      </c>
      <c r="I957" s="18">
        <v>42580</v>
      </c>
      <c r="J957" s="144">
        <v>0.78472222222222221</v>
      </c>
      <c r="K957" s="378"/>
      <c r="L957" s="139" t="s">
        <v>4075</v>
      </c>
      <c r="M957" s="141"/>
      <c r="N957" s="248"/>
      <c r="O957" s="141" t="s">
        <v>26</v>
      </c>
      <c r="P957" s="141"/>
      <c r="Q957" s="141" t="s">
        <v>10275</v>
      </c>
      <c r="R957" s="141" t="s">
        <v>10276</v>
      </c>
      <c r="S957" s="141"/>
      <c r="T957" s="141"/>
      <c r="U957" s="141">
        <v>111832794</v>
      </c>
      <c r="V957" s="141"/>
      <c r="W957" s="139" t="s">
        <v>4075</v>
      </c>
      <c r="X957" s="141" t="s">
        <v>25</v>
      </c>
      <c r="Y957" s="141" t="s">
        <v>27</v>
      </c>
      <c r="Z957" s="141" t="s">
        <v>4</v>
      </c>
      <c r="AA957" s="141" t="s">
        <v>34</v>
      </c>
      <c r="AB957" s="141"/>
      <c r="AC957" s="139" t="s">
        <v>18047</v>
      </c>
      <c r="AD957" s="380"/>
      <c r="AE957" s="139" t="s">
        <v>107</v>
      </c>
      <c r="AF957" s="139" t="s">
        <v>13076</v>
      </c>
      <c r="AG957" s="139" t="s">
        <v>4130</v>
      </c>
      <c r="AH957" s="139" t="s">
        <v>1378</v>
      </c>
      <c r="AI957" s="139" t="s">
        <v>1518</v>
      </c>
      <c r="AJ957" s="139"/>
      <c r="AK957" s="139" t="s">
        <v>1518</v>
      </c>
      <c r="AL957" s="139" t="s">
        <v>7</v>
      </c>
      <c r="AM957" s="141"/>
      <c r="AN957" s="141" t="s">
        <v>8</v>
      </c>
      <c r="AO957" s="139" t="s">
        <v>1614</v>
      </c>
      <c r="AP957" s="139" t="s">
        <v>7</v>
      </c>
      <c r="AQ957" s="139"/>
      <c r="AR957" s="381"/>
      <c r="AS957" s="139" t="s">
        <v>4075</v>
      </c>
      <c r="AT957" s="141" t="s">
        <v>1404</v>
      </c>
      <c r="AU957" s="141"/>
      <c r="AV957" s="383"/>
      <c r="AW957" s="385"/>
      <c r="AX957" s="139"/>
      <c r="AY957" t="s">
        <v>18838</v>
      </c>
      <c r="AZ957">
        <v>21000</v>
      </c>
      <c r="BA957" s="381"/>
      <c r="BB957" s="139" t="s">
        <v>17</v>
      </c>
      <c r="BC957" s="166"/>
      <c r="BD957" s="166"/>
      <c r="BE957" s="166"/>
      <c r="BF957" s="166"/>
      <c r="BG957" s="166"/>
      <c r="BH957" s="308"/>
      <c r="BI957" s="308"/>
      <c r="BJ957" s="141" t="s">
        <v>26</v>
      </c>
      <c r="BK957" s="141" t="s">
        <v>26</v>
      </c>
      <c r="BL957" s="141"/>
      <c r="BM957" s="141"/>
      <c r="BN957" s="139" t="s">
        <v>4075</v>
      </c>
      <c r="BQ957" s="141"/>
      <c r="BV957" s="141"/>
      <c r="BX957" s="141"/>
      <c r="BY957" s="141"/>
      <c r="BZ957" s="141"/>
      <c r="CA957" s="141"/>
      <c r="CB957" s="141"/>
      <c r="CC957" s="141"/>
      <c r="CD957" s="141"/>
      <c r="CE957" s="141"/>
      <c r="CF957" s="141"/>
      <c r="CG957" s="141"/>
    </row>
    <row r="958" spans="1:85" x14ac:dyDescent="0.35">
      <c r="A958" s="155" t="s">
        <v>10281</v>
      </c>
      <c r="B958" s="139" t="s">
        <v>4075</v>
      </c>
      <c r="C958" s="18">
        <v>42580</v>
      </c>
      <c r="D958" s="144">
        <v>6.3194444444444442E-2</v>
      </c>
      <c r="E958" s="141" t="s">
        <v>13267</v>
      </c>
      <c r="F958" s="141">
        <v>3</v>
      </c>
      <c r="G958" s="141" t="s">
        <v>13283</v>
      </c>
      <c r="H958" s="141">
        <v>2016</v>
      </c>
      <c r="I958" s="18">
        <v>42580</v>
      </c>
      <c r="J958" s="144">
        <v>6.3194444444444442E-2</v>
      </c>
      <c r="K958" s="378"/>
      <c r="L958" s="139" t="s">
        <v>4075</v>
      </c>
      <c r="M958" s="141"/>
      <c r="N958" s="248"/>
      <c r="O958" s="141" t="s">
        <v>26</v>
      </c>
      <c r="P958" s="141"/>
      <c r="Q958" s="141" t="s">
        <v>10282</v>
      </c>
      <c r="R958" s="141" t="s">
        <v>10283</v>
      </c>
      <c r="S958" s="141"/>
      <c r="T958" s="141"/>
      <c r="U958" s="141"/>
      <c r="V958" s="141"/>
      <c r="W958" s="139" t="s">
        <v>4075</v>
      </c>
      <c r="X958" s="141" t="s">
        <v>25</v>
      </c>
      <c r="Y958" s="141" t="s">
        <v>27</v>
      </c>
      <c r="Z958" s="141" t="s">
        <v>4</v>
      </c>
      <c r="AA958" s="141" t="s">
        <v>34</v>
      </c>
      <c r="AB958" s="141"/>
      <c r="AC958" s="139" t="s">
        <v>18047</v>
      </c>
      <c r="AD958" s="380"/>
      <c r="AE958" s="139" t="s">
        <v>4</v>
      </c>
      <c r="AF958" s="139" t="s">
        <v>13073</v>
      </c>
      <c r="AG958" s="139" t="s">
        <v>4</v>
      </c>
      <c r="AH958" s="139" t="s">
        <v>1378</v>
      </c>
      <c r="AI958" s="139" t="s">
        <v>15678</v>
      </c>
      <c r="AJ958" s="139"/>
      <c r="AK958" s="139" t="s">
        <v>15678</v>
      </c>
      <c r="AL958" s="139" t="s">
        <v>7</v>
      </c>
      <c r="AM958" s="141"/>
      <c r="AN958" s="141" t="s">
        <v>8</v>
      </c>
      <c r="AO958" s="139" t="s">
        <v>1614</v>
      </c>
      <c r="AP958" s="139" t="s">
        <v>7</v>
      </c>
      <c r="AQ958" s="139"/>
      <c r="AR958" s="381"/>
      <c r="AS958" s="139" t="s">
        <v>4075</v>
      </c>
      <c r="AT958" s="141" t="s">
        <v>44</v>
      </c>
      <c r="AU958" s="141">
        <v>113</v>
      </c>
      <c r="AV958" s="383"/>
      <c r="AW958" s="385"/>
      <c r="AX958" s="139"/>
      <c r="AY958" t="s">
        <v>18236</v>
      </c>
      <c r="AZ958">
        <v>12000</v>
      </c>
      <c r="BA958" s="381"/>
      <c r="BB958" s="139" t="s">
        <v>1446</v>
      </c>
      <c r="BC958" s="166"/>
      <c r="BD958" s="166"/>
      <c r="BE958" s="166"/>
      <c r="BF958" s="166"/>
      <c r="BG958" s="166"/>
      <c r="BH958" s="308"/>
      <c r="BI958" s="308"/>
      <c r="BJ958" s="141" t="s">
        <v>26</v>
      </c>
      <c r="BK958" s="141" t="s">
        <v>26</v>
      </c>
      <c r="BL958" s="141"/>
      <c r="BM958" s="141"/>
      <c r="BN958" s="139" t="s">
        <v>4075</v>
      </c>
      <c r="BQ958" s="141" t="s">
        <v>15804</v>
      </c>
      <c r="BR958" s="135" t="s">
        <v>15680</v>
      </c>
      <c r="BT958" s="135" t="s">
        <v>15347</v>
      </c>
      <c r="BU958" s="135" t="s">
        <v>15363</v>
      </c>
      <c r="BV958" s="141" t="s">
        <v>13284</v>
      </c>
      <c r="BW958" s="135" t="s">
        <v>15348</v>
      </c>
      <c r="BX958" s="141" t="s">
        <v>15681</v>
      </c>
      <c r="BY958" s="141" t="s">
        <v>12</v>
      </c>
      <c r="BZ958" s="141" t="s">
        <v>26</v>
      </c>
      <c r="CA958" s="141" t="s">
        <v>1848</v>
      </c>
      <c r="CB958" s="141"/>
      <c r="CC958" s="141" t="s">
        <v>13</v>
      </c>
      <c r="CD958" s="141" t="s">
        <v>15683</v>
      </c>
      <c r="CE958" s="141" t="s">
        <v>15450</v>
      </c>
      <c r="CF958" s="141" t="s">
        <v>15451</v>
      </c>
      <c r="CG958" s="141" t="s">
        <v>2003</v>
      </c>
    </row>
    <row r="959" spans="1:85" x14ac:dyDescent="0.35">
      <c r="A959" s="155" t="s">
        <v>10280</v>
      </c>
      <c r="B959" s="139" t="s">
        <v>4075</v>
      </c>
      <c r="C959" s="18">
        <v>42580</v>
      </c>
      <c r="D959" s="144">
        <v>0.65763888888888888</v>
      </c>
      <c r="E959" s="141" t="s">
        <v>13267</v>
      </c>
      <c r="F959" s="141">
        <v>3</v>
      </c>
      <c r="G959" s="141" t="s">
        <v>13283</v>
      </c>
      <c r="H959" s="141">
        <v>2016</v>
      </c>
      <c r="I959" s="18">
        <v>42580</v>
      </c>
      <c r="J959" s="144">
        <v>0.65763888888888888</v>
      </c>
      <c r="K959" s="378"/>
      <c r="L959" s="139" t="s">
        <v>4075</v>
      </c>
      <c r="M959" s="141"/>
      <c r="N959" s="248"/>
      <c r="O959" s="141" t="s">
        <v>26</v>
      </c>
      <c r="P959" s="141"/>
      <c r="Q959" s="141"/>
      <c r="R959" s="141"/>
      <c r="S959" s="141"/>
      <c r="T959" s="141"/>
      <c r="U959" s="141"/>
      <c r="V959" s="141"/>
      <c r="W959" s="139" t="s">
        <v>4075</v>
      </c>
      <c r="X959" s="141" t="s">
        <v>25</v>
      </c>
      <c r="Y959" s="141" t="s">
        <v>27</v>
      </c>
      <c r="Z959" s="141" t="s">
        <v>4</v>
      </c>
      <c r="AA959" s="141" t="s">
        <v>34</v>
      </c>
      <c r="AB959" s="141"/>
      <c r="AC959" s="139" t="s">
        <v>18047</v>
      </c>
      <c r="AD959" s="380"/>
      <c r="AE959" s="139" t="s">
        <v>102</v>
      </c>
      <c r="AF959" s="139" t="s">
        <v>13071</v>
      </c>
      <c r="AG959" s="139" t="s">
        <v>102</v>
      </c>
      <c r="AH959" s="139" t="s">
        <v>1378</v>
      </c>
      <c r="AI959" s="139"/>
      <c r="AJ959" s="139"/>
      <c r="AK959" s="139"/>
      <c r="AL959" s="139"/>
      <c r="AM959" s="141"/>
      <c r="AN959" s="141" t="s">
        <v>8</v>
      </c>
      <c r="AO959" s="139" t="s">
        <v>1477</v>
      </c>
      <c r="AP959" s="139" t="s">
        <v>6</v>
      </c>
      <c r="AQ959" s="139"/>
      <c r="AR959" s="381"/>
      <c r="AS959" s="139" t="s">
        <v>4075</v>
      </c>
      <c r="AT959" s="141" t="s">
        <v>1404</v>
      </c>
      <c r="AU959" s="141"/>
      <c r="AV959" s="383"/>
      <c r="AW959" s="385"/>
      <c r="AX959" s="139"/>
      <c r="AY959" t="s">
        <v>18839</v>
      </c>
      <c r="BA959" s="381"/>
      <c r="BB959" s="139" t="s">
        <v>1444</v>
      </c>
      <c r="BC959" s="166"/>
      <c r="BD959" s="166"/>
      <c r="BE959" s="166"/>
      <c r="BF959" s="166"/>
      <c r="BG959" s="166"/>
      <c r="BH959" s="308"/>
      <c r="BI959" s="308"/>
      <c r="BJ959" s="141" t="s">
        <v>26</v>
      </c>
      <c r="BK959" s="141" t="s">
        <v>26</v>
      </c>
      <c r="BL959" s="141"/>
      <c r="BM959" s="141"/>
      <c r="BN959" s="139" t="s">
        <v>4075</v>
      </c>
      <c r="BQ959" s="141"/>
      <c r="BV959" s="141"/>
      <c r="BX959" s="141"/>
      <c r="BY959" s="141"/>
      <c r="BZ959" s="141"/>
      <c r="CA959" s="141"/>
      <c r="CB959" s="141"/>
      <c r="CC959" s="141"/>
      <c r="CD959" s="141"/>
      <c r="CE959" s="141"/>
      <c r="CF959" s="141"/>
      <c r="CG959" s="141"/>
    </row>
    <row r="960" spans="1:85" x14ac:dyDescent="0.35">
      <c r="A960" s="155" t="s">
        <v>10271</v>
      </c>
      <c r="B960" s="139" t="s">
        <v>4075</v>
      </c>
      <c r="C960" s="18">
        <v>42581</v>
      </c>
      <c r="D960" s="144">
        <v>0.46111111111111114</v>
      </c>
      <c r="E960" s="141" t="s">
        <v>13267</v>
      </c>
      <c r="F960" s="141">
        <v>3</v>
      </c>
      <c r="G960" s="141" t="s">
        <v>13283</v>
      </c>
      <c r="H960" s="141">
        <v>2016</v>
      </c>
      <c r="I960" s="18">
        <v>42581</v>
      </c>
      <c r="J960" s="144">
        <v>0.46111111111111114</v>
      </c>
      <c r="K960" s="378"/>
      <c r="L960" s="139" t="s">
        <v>4075</v>
      </c>
      <c r="M960" s="141"/>
      <c r="N960" s="248"/>
      <c r="O960" s="141" t="s">
        <v>26</v>
      </c>
      <c r="P960" s="141"/>
      <c r="Q960" s="141" t="s">
        <v>10272</v>
      </c>
      <c r="R960" s="141" t="s">
        <v>10273</v>
      </c>
      <c r="S960" s="141"/>
      <c r="T960" s="141"/>
      <c r="U960" s="141"/>
      <c r="V960" s="141"/>
      <c r="W960" s="139" t="s">
        <v>4075</v>
      </c>
      <c r="X960" s="141" t="s">
        <v>25</v>
      </c>
      <c r="Y960" s="141" t="s">
        <v>27</v>
      </c>
      <c r="Z960" s="141" t="s">
        <v>4</v>
      </c>
      <c r="AA960" s="141" t="s">
        <v>34</v>
      </c>
      <c r="AB960" s="141"/>
      <c r="AC960" s="139" t="s">
        <v>18047</v>
      </c>
      <c r="AD960" s="380"/>
      <c r="AE960" s="139" t="s">
        <v>102</v>
      </c>
      <c r="AF960" s="139" t="s">
        <v>13078</v>
      </c>
      <c r="AG960" s="139" t="s">
        <v>102</v>
      </c>
      <c r="AH960" s="139" t="s">
        <v>1378</v>
      </c>
      <c r="AI960" s="139" t="s">
        <v>87</v>
      </c>
      <c r="AJ960" s="139" t="s">
        <v>87</v>
      </c>
      <c r="AK960" s="139"/>
      <c r="AL960" s="139"/>
      <c r="AM960" s="141"/>
      <c r="AN960" s="141" t="s">
        <v>8</v>
      </c>
      <c r="AO960" s="139" t="s">
        <v>1614</v>
      </c>
      <c r="AP960" s="139" t="s">
        <v>7</v>
      </c>
      <c r="AQ960" s="139"/>
      <c r="AR960" s="381"/>
      <c r="AS960" s="139" t="s">
        <v>4075</v>
      </c>
      <c r="AT960" s="141" t="s">
        <v>1404</v>
      </c>
      <c r="AU960" s="141"/>
      <c r="AV960" s="383"/>
      <c r="AW960" s="385"/>
      <c r="AX960" s="139"/>
      <c r="AY960" t="s">
        <v>18840</v>
      </c>
      <c r="AZ960">
        <v>12000</v>
      </c>
      <c r="BA960" s="381"/>
      <c r="BB960" s="139" t="s">
        <v>1444</v>
      </c>
      <c r="BC960" s="166"/>
      <c r="BD960" s="166"/>
      <c r="BE960" s="166"/>
      <c r="BF960" s="166"/>
      <c r="BG960" s="166"/>
      <c r="BH960" s="308"/>
      <c r="BI960" s="308"/>
      <c r="BJ960" s="141" t="s">
        <v>26</v>
      </c>
      <c r="BK960" s="141" t="s">
        <v>26</v>
      </c>
      <c r="BL960" s="141"/>
      <c r="BM960" s="141"/>
      <c r="BN960" s="139" t="s">
        <v>4075</v>
      </c>
      <c r="BQ960" s="141"/>
      <c r="BV960" s="141"/>
      <c r="BX960" s="141"/>
      <c r="BY960" s="141"/>
      <c r="BZ960" s="141"/>
      <c r="CA960" s="141"/>
      <c r="CB960" s="141"/>
      <c r="CC960" s="141"/>
      <c r="CD960" s="141"/>
      <c r="CE960" s="141"/>
      <c r="CF960" s="141"/>
      <c r="CG960" s="141"/>
    </row>
    <row r="961" spans="1:85" x14ac:dyDescent="0.35">
      <c r="A961" s="155" t="s">
        <v>10269</v>
      </c>
      <c r="B961" s="139" t="s">
        <v>4075</v>
      </c>
      <c r="C961" s="18">
        <v>42582</v>
      </c>
      <c r="D961" s="144">
        <v>0.50763888888888886</v>
      </c>
      <c r="E961" s="141" t="s">
        <v>13268</v>
      </c>
      <c r="F961" s="141">
        <v>3</v>
      </c>
      <c r="G961" s="141" t="s">
        <v>13283</v>
      </c>
      <c r="H961" s="141">
        <v>2016</v>
      </c>
      <c r="I961" s="18">
        <v>42582</v>
      </c>
      <c r="J961" s="144">
        <v>0.50763888888888886</v>
      </c>
      <c r="K961" s="378"/>
      <c r="L961" s="139" t="s">
        <v>4075</v>
      </c>
      <c r="M961" s="141"/>
      <c r="N961" s="248"/>
      <c r="O961" s="141" t="s">
        <v>26</v>
      </c>
      <c r="P961" s="141"/>
      <c r="Q961" s="141"/>
      <c r="R961" s="141" t="s">
        <v>10270</v>
      </c>
      <c r="S961" s="141"/>
      <c r="T961" s="141"/>
      <c r="U961" s="141"/>
      <c r="V961" s="141"/>
      <c r="W961" s="139" t="s">
        <v>4075</v>
      </c>
      <c r="X961" s="141" t="s">
        <v>25</v>
      </c>
      <c r="Y961" s="141" t="s">
        <v>27</v>
      </c>
      <c r="Z961" s="141" t="s">
        <v>4</v>
      </c>
      <c r="AA961" s="141" t="s">
        <v>34</v>
      </c>
      <c r="AB961" s="141"/>
      <c r="AC961" s="139" t="s">
        <v>18050</v>
      </c>
      <c r="AD961" s="380"/>
      <c r="AE961" s="139" t="s">
        <v>103</v>
      </c>
      <c r="AF961" s="139" t="s">
        <v>13069</v>
      </c>
      <c r="AG961" s="139" t="s">
        <v>103</v>
      </c>
      <c r="AH961" s="139" t="s">
        <v>1378</v>
      </c>
      <c r="AI961" s="139" t="s">
        <v>7399</v>
      </c>
      <c r="AJ961" s="139"/>
      <c r="AK961" s="139" t="s">
        <v>7399</v>
      </c>
      <c r="AL961" s="139" t="s">
        <v>7</v>
      </c>
      <c r="AM961" s="141"/>
      <c r="AN961" s="141" t="s">
        <v>8</v>
      </c>
      <c r="AO961" s="139" t="s">
        <v>1614</v>
      </c>
      <c r="AP961" s="139" t="s">
        <v>7</v>
      </c>
      <c r="AQ961" s="139"/>
      <c r="AR961" s="381"/>
      <c r="AS961" s="139" t="s">
        <v>4075</v>
      </c>
      <c r="AT961" s="141" t="s">
        <v>43</v>
      </c>
      <c r="AU961" s="141">
        <v>305</v>
      </c>
      <c r="AV961" s="383"/>
      <c r="AW961" s="385"/>
      <c r="AX961" s="139"/>
      <c r="AY961" t="s">
        <v>18392</v>
      </c>
      <c r="AZ961">
        <v>21000</v>
      </c>
      <c r="BA961" s="381"/>
      <c r="BB961" s="139" t="s">
        <v>1452</v>
      </c>
      <c r="BC961" s="166"/>
      <c r="BD961" s="166"/>
      <c r="BE961" s="166"/>
      <c r="BF961" s="166"/>
      <c r="BG961" s="166"/>
      <c r="BH961" s="308"/>
      <c r="BI961" s="308"/>
      <c r="BJ961" s="141" t="s">
        <v>26</v>
      </c>
      <c r="BK961" s="141" t="s">
        <v>26</v>
      </c>
      <c r="BL961" s="141"/>
      <c r="BM961" s="141"/>
      <c r="BN961" s="139" t="s">
        <v>4075</v>
      </c>
      <c r="BQ961" s="141"/>
      <c r="BV961" s="141"/>
      <c r="BX961" s="141"/>
      <c r="BY961" s="141"/>
      <c r="BZ961" s="141"/>
      <c r="CA961" s="141"/>
      <c r="CB961" s="141"/>
      <c r="CC961" s="141"/>
      <c r="CD961" s="141"/>
      <c r="CE961" s="141"/>
      <c r="CF961" s="141"/>
      <c r="CG961" s="141"/>
    </row>
    <row r="962" spans="1:85" x14ac:dyDescent="0.35">
      <c r="A962" s="155" t="s">
        <v>10261</v>
      </c>
      <c r="B962" s="139" t="s">
        <v>4075</v>
      </c>
      <c r="C962" s="18">
        <v>42583</v>
      </c>
      <c r="D962" s="144">
        <v>0.77013888888888893</v>
      </c>
      <c r="E962" s="141" t="s">
        <v>13268</v>
      </c>
      <c r="F962" s="141">
        <v>3</v>
      </c>
      <c r="G962" s="141" t="s">
        <v>2536</v>
      </c>
      <c r="H962" s="141">
        <v>2016</v>
      </c>
      <c r="I962" s="18"/>
      <c r="J962" s="144"/>
      <c r="K962" s="378"/>
      <c r="L962" s="139" t="s">
        <v>4075</v>
      </c>
      <c r="M962" s="141"/>
      <c r="N962" s="248"/>
      <c r="O962" s="141" t="s">
        <v>26</v>
      </c>
      <c r="P962" s="141"/>
      <c r="Q962" s="141" t="s">
        <v>10262</v>
      </c>
      <c r="R962" s="141"/>
      <c r="S962" s="141"/>
      <c r="T962" s="141"/>
      <c r="U962" s="141"/>
      <c r="V962" s="141"/>
      <c r="W962" s="139" t="s">
        <v>4075</v>
      </c>
      <c r="X962" s="141" t="s">
        <v>25</v>
      </c>
      <c r="Y962" s="141" t="s">
        <v>27</v>
      </c>
      <c r="Z962" s="141" t="s">
        <v>4</v>
      </c>
      <c r="AA962" s="141" t="s">
        <v>34</v>
      </c>
      <c r="AB962" s="141"/>
      <c r="AC962" s="139" t="s">
        <v>18047</v>
      </c>
      <c r="AD962" s="380"/>
      <c r="AE962" s="139" t="s">
        <v>4</v>
      </c>
      <c r="AF962" s="139" t="s">
        <v>13073</v>
      </c>
      <c r="AG962" s="139" t="s">
        <v>4</v>
      </c>
      <c r="AH962" s="139" t="s">
        <v>1378</v>
      </c>
      <c r="AI962" s="139" t="s">
        <v>15678</v>
      </c>
      <c r="AJ962" s="139"/>
      <c r="AK962" s="139" t="s">
        <v>15678</v>
      </c>
      <c r="AL962" s="139" t="s">
        <v>7</v>
      </c>
      <c r="AM962" s="141" t="s">
        <v>1527</v>
      </c>
      <c r="AN962" s="141" t="s">
        <v>8</v>
      </c>
      <c r="AO962" s="139" t="s">
        <v>1477</v>
      </c>
      <c r="AP962" s="139" t="s">
        <v>7</v>
      </c>
      <c r="AQ962" s="139"/>
      <c r="AR962" s="381"/>
      <c r="AS962" s="139" t="s">
        <v>4075</v>
      </c>
      <c r="AT962" s="141" t="s">
        <v>44</v>
      </c>
      <c r="AU962" s="141">
        <v>305</v>
      </c>
      <c r="AV962" s="383"/>
      <c r="AW962" s="385"/>
      <c r="AX962" s="139"/>
      <c r="AY962" t="s">
        <v>18392</v>
      </c>
      <c r="BA962" s="381"/>
      <c r="BB962" s="139" t="s">
        <v>17</v>
      </c>
      <c r="BC962" s="166"/>
      <c r="BD962" s="166"/>
      <c r="BE962" s="166"/>
      <c r="BF962" s="166"/>
      <c r="BG962" s="166"/>
      <c r="BH962" s="308"/>
      <c r="BI962" s="308"/>
      <c r="BJ962" s="141" t="s">
        <v>26</v>
      </c>
      <c r="BK962" s="141" t="s">
        <v>26</v>
      </c>
      <c r="BL962" s="141"/>
      <c r="BM962" s="141"/>
      <c r="BN962" s="139" t="s">
        <v>4075</v>
      </c>
      <c r="BQ962" s="141"/>
      <c r="BV962" s="141"/>
      <c r="BX962" s="141"/>
      <c r="BY962" s="141"/>
      <c r="BZ962" s="141"/>
      <c r="CA962" s="141"/>
      <c r="CB962" s="141"/>
      <c r="CC962" s="141"/>
      <c r="CD962" s="141"/>
      <c r="CE962" s="141"/>
      <c r="CF962" s="141"/>
      <c r="CG962" s="141"/>
    </row>
    <row r="963" spans="1:85" x14ac:dyDescent="0.35">
      <c r="A963" s="155" t="s">
        <v>10263</v>
      </c>
      <c r="B963" s="139" t="s">
        <v>4075</v>
      </c>
      <c r="C963" s="18">
        <v>42583</v>
      </c>
      <c r="D963" s="144">
        <v>0.69930555555555551</v>
      </c>
      <c r="E963" s="141" t="s">
        <v>13268</v>
      </c>
      <c r="F963" s="141">
        <v>3</v>
      </c>
      <c r="G963" s="141" t="s">
        <v>2536</v>
      </c>
      <c r="H963" s="141">
        <v>2016</v>
      </c>
      <c r="I963" s="18">
        <v>42583</v>
      </c>
      <c r="J963" s="144">
        <v>0.69930555555555551</v>
      </c>
      <c r="K963" s="378"/>
      <c r="L963" s="139" t="s">
        <v>4075</v>
      </c>
      <c r="M963" s="141"/>
      <c r="N963" s="248"/>
      <c r="O963" s="141" t="s">
        <v>26</v>
      </c>
      <c r="P963" s="141"/>
      <c r="Q963" s="141" t="s">
        <v>10264</v>
      </c>
      <c r="R963" s="141" t="s">
        <v>10265</v>
      </c>
      <c r="S963" s="141"/>
      <c r="T963" s="141"/>
      <c r="U963" s="141"/>
      <c r="V963" s="141"/>
      <c r="W963" s="139" t="s">
        <v>4075</v>
      </c>
      <c r="X963" s="141" t="s">
        <v>25</v>
      </c>
      <c r="Y963" s="141" t="s">
        <v>27</v>
      </c>
      <c r="Z963" s="141" t="s">
        <v>4</v>
      </c>
      <c r="AA963" s="141" t="s">
        <v>34</v>
      </c>
      <c r="AB963" s="141"/>
      <c r="AC963" s="139" t="s">
        <v>18047</v>
      </c>
      <c r="AD963" s="380"/>
      <c r="AE963" s="139" t="s">
        <v>102</v>
      </c>
      <c r="AF963" s="139" t="s">
        <v>13082</v>
      </c>
      <c r="AG963" s="139" t="s">
        <v>102</v>
      </c>
      <c r="AH963" s="139" t="s">
        <v>1378</v>
      </c>
      <c r="AI963" s="139" t="s">
        <v>60</v>
      </c>
      <c r="AJ963" s="139" t="s">
        <v>60</v>
      </c>
      <c r="AK963" s="139"/>
      <c r="AL963" s="139"/>
      <c r="AM963" s="141"/>
      <c r="AN963" s="141" t="s">
        <v>8</v>
      </c>
      <c r="AO963" s="139" t="s">
        <v>1477</v>
      </c>
      <c r="AP963" s="139" t="s">
        <v>60</v>
      </c>
      <c r="AQ963" s="139"/>
      <c r="AR963" s="381"/>
      <c r="AS963" s="139" t="s">
        <v>4075</v>
      </c>
      <c r="AT963" s="141" t="s">
        <v>1404</v>
      </c>
      <c r="AU963" s="141"/>
      <c r="AV963" s="383"/>
      <c r="AW963" s="385"/>
      <c r="AX963" s="139"/>
      <c r="AY963" t="s">
        <v>18553</v>
      </c>
      <c r="BA963" s="381"/>
      <c r="BB963" s="139" t="s">
        <v>1444</v>
      </c>
      <c r="BC963" s="166"/>
      <c r="BD963" s="166"/>
      <c r="BE963" s="166"/>
      <c r="BF963" s="166"/>
      <c r="BG963" s="166"/>
      <c r="BH963" s="308"/>
      <c r="BI963" s="308"/>
      <c r="BJ963" s="141" t="s">
        <v>26</v>
      </c>
      <c r="BK963" s="141" t="s">
        <v>26</v>
      </c>
      <c r="BL963" s="141"/>
      <c r="BM963" s="141"/>
      <c r="BN963" s="139" t="s">
        <v>4075</v>
      </c>
      <c r="BQ963" s="141"/>
      <c r="BV963" s="141"/>
      <c r="BX963" s="141"/>
      <c r="BY963" s="141"/>
      <c r="BZ963" s="141"/>
      <c r="CA963" s="141"/>
      <c r="CB963" s="141"/>
      <c r="CC963" s="141"/>
      <c r="CD963" s="141"/>
      <c r="CE963" s="141"/>
      <c r="CF963" s="141"/>
      <c r="CG963" s="141"/>
    </row>
    <row r="964" spans="1:85" x14ac:dyDescent="0.35">
      <c r="A964" s="155" t="s">
        <v>10266</v>
      </c>
      <c r="B964" s="139" t="s">
        <v>4075</v>
      </c>
      <c r="C964" s="18">
        <v>42583</v>
      </c>
      <c r="D964" s="144">
        <v>0.53472222222222221</v>
      </c>
      <c r="E964" s="141" t="s">
        <v>13268</v>
      </c>
      <c r="F964" s="141">
        <v>3</v>
      </c>
      <c r="G964" s="141" t="s">
        <v>2536</v>
      </c>
      <c r="H964" s="141">
        <v>2016</v>
      </c>
      <c r="I964" s="18">
        <v>42583</v>
      </c>
      <c r="J964" s="144">
        <v>0.53472222222222221</v>
      </c>
      <c r="K964" s="378"/>
      <c r="L964" s="139" t="s">
        <v>4075</v>
      </c>
      <c r="M964" s="141"/>
      <c r="N964" s="248"/>
      <c r="O964" s="141" t="s">
        <v>26</v>
      </c>
      <c r="P964" s="141"/>
      <c r="Q964" s="141" t="s">
        <v>10267</v>
      </c>
      <c r="R964" s="141" t="s">
        <v>10268</v>
      </c>
      <c r="S964" s="141"/>
      <c r="T964" s="141"/>
      <c r="U964" s="141"/>
      <c r="V964" s="141"/>
      <c r="W964" s="139" t="s">
        <v>4075</v>
      </c>
      <c r="X964" s="141" t="s">
        <v>25</v>
      </c>
      <c r="Y964" s="141" t="s">
        <v>27</v>
      </c>
      <c r="Z964" s="141" t="s">
        <v>4</v>
      </c>
      <c r="AA964" s="141" t="s">
        <v>34</v>
      </c>
      <c r="AB964" s="141"/>
      <c r="AC964" s="139" t="s">
        <v>18050</v>
      </c>
      <c r="AD964" s="380"/>
      <c r="AE964" s="139" t="s">
        <v>4</v>
      </c>
      <c r="AF964" s="139" t="s">
        <v>13073</v>
      </c>
      <c r="AG964" s="139" t="s">
        <v>4</v>
      </c>
      <c r="AH964" s="139" t="s">
        <v>1378</v>
      </c>
      <c r="AI964" s="139" t="s">
        <v>15678</v>
      </c>
      <c r="AJ964" s="139"/>
      <c r="AK964" s="139" t="s">
        <v>15678</v>
      </c>
      <c r="AL964" s="139" t="s">
        <v>7</v>
      </c>
      <c r="AM964" s="141" t="s">
        <v>1527</v>
      </c>
      <c r="AN964" s="141" t="s">
        <v>8</v>
      </c>
      <c r="AO964" s="139" t="s">
        <v>1614</v>
      </c>
      <c r="AP964" s="139" t="s">
        <v>7</v>
      </c>
      <c r="AQ964" s="139"/>
      <c r="AR964" s="381"/>
      <c r="AS964" s="139" t="s">
        <v>4075</v>
      </c>
      <c r="AT964" s="141" t="s">
        <v>43</v>
      </c>
      <c r="AU964" s="141">
        <v>300</v>
      </c>
      <c r="AV964" s="383"/>
      <c r="AW964" s="385"/>
      <c r="AX964" s="139"/>
      <c r="AY964" t="s">
        <v>18348</v>
      </c>
      <c r="AZ964">
        <v>12000</v>
      </c>
      <c r="BA964" s="381"/>
      <c r="BB964" s="139" t="s">
        <v>1450</v>
      </c>
      <c r="BC964" s="166"/>
      <c r="BD964" s="166"/>
      <c r="BE964" s="166"/>
      <c r="BF964" s="166"/>
      <c r="BG964" s="166"/>
      <c r="BH964" s="308"/>
      <c r="BI964" s="308"/>
      <c r="BJ964" s="141" t="s">
        <v>26</v>
      </c>
      <c r="BK964" s="141" t="s">
        <v>26</v>
      </c>
      <c r="BL964" s="141"/>
      <c r="BM964" s="141"/>
      <c r="BN964" s="139" t="s">
        <v>4075</v>
      </c>
      <c r="BQ964" s="141" t="s">
        <v>15805</v>
      </c>
      <c r="BR964" s="135" t="s">
        <v>15685</v>
      </c>
      <c r="BT964" s="135" t="s">
        <v>15364</v>
      </c>
      <c r="BU964" s="135" t="s">
        <v>15359</v>
      </c>
      <c r="BV964" s="141" t="s">
        <v>13272</v>
      </c>
      <c r="BW964" s="135" t="s">
        <v>3122</v>
      </c>
      <c r="BX964" s="141" t="s">
        <v>15681</v>
      </c>
      <c r="BY964" s="141" t="s">
        <v>12</v>
      </c>
      <c r="BZ964" s="141" t="s">
        <v>26</v>
      </c>
      <c r="CA964" s="141" t="s">
        <v>1848</v>
      </c>
      <c r="CB964" s="141"/>
      <c r="CC964" s="141" t="s">
        <v>15686</v>
      </c>
      <c r="CD964" s="141" t="s">
        <v>15683</v>
      </c>
      <c r="CE964" s="141" t="s">
        <v>15450</v>
      </c>
      <c r="CF964" s="141" t="s">
        <v>15451</v>
      </c>
      <c r="CG964" s="141" t="s">
        <v>1848</v>
      </c>
    </row>
    <row r="965" spans="1:85" x14ac:dyDescent="0.35">
      <c r="A965" s="155" t="s">
        <v>10255</v>
      </c>
      <c r="B965" s="139" t="s">
        <v>4075</v>
      </c>
      <c r="C965" s="18">
        <v>42584</v>
      </c>
      <c r="D965" s="144">
        <v>0.67708333333333337</v>
      </c>
      <c r="E965" s="141" t="s">
        <v>13268</v>
      </c>
      <c r="F965" s="141">
        <v>3</v>
      </c>
      <c r="G965" s="141" t="s">
        <v>2536</v>
      </c>
      <c r="H965" s="141">
        <v>2016</v>
      </c>
      <c r="I965" s="18">
        <v>42584</v>
      </c>
      <c r="J965" s="144"/>
      <c r="K965" s="378"/>
      <c r="L965" s="139" t="s">
        <v>4075</v>
      </c>
      <c r="M965" s="141"/>
      <c r="N965" s="248"/>
      <c r="O965" s="141" t="s">
        <v>26</v>
      </c>
      <c r="P965" s="141"/>
      <c r="Q965" s="141" t="s">
        <v>10256</v>
      </c>
      <c r="R965" s="141" t="s">
        <v>10257</v>
      </c>
      <c r="S965" s="141"/>
      <c r="T965" s="141"/>
      <c r="U965" s="141"/>
      <c r="V965" s="141"/>
      <c r="W965" s="139" t="s">
        <v>4075</v>
      </c>
      <c r="X965" s="141" t="s">
        <v>25</v>
      </c>
      <c r="Y965" s="141" t="s">
        <v>27</v>
      </c>
      <c r="Z965" s="141" t="s">
        <v>4</v>
      </c>
      <c r="AA965" s="141" t="s">
        <v>34</v>
      </c>
      <c r="AB965" s="141"/>
      <c r="AC965" s="139" t="s">
        <v>18047</v>
      </c>
      <c r="AD965" s="380"/>
      <c r="AE965" s="139" t="s">
        <v>103</v>
      </c>
      <c r="AF965" s="139" t="s">
        <v>13075</v>
      </c>
      <c r="AG965" s="139" t="s">
        <v>103</v>
      </c>
      <c r="AH965" s="139" t="s">
        <v>1378</v>
      </c>
      <c r="AI965" s="139" t="s">
        <v>7340</v>
      </c>
      <c r="AJ965" s="139"/>
      <c r="AK965" s="139" t="s">
        <v>7340</v>
      </c>
      <c r="AL965" s="139" t="s">
        <v>1408</v>
      </c>
      <c r="AM965" s="141"/>
      <c r="AN965" s="141" t="s">
        <v>8</v>
      </c>
      <c r="AO965" s="139" t="s">
        <v>1614</v>
      </c>
      <c r="AP965" s="139" t="s">
        <v>7</v>
      </c>
      <c r="AQ965" s="139"/>
      <c r="AR965" s="381"/>
      <c r="AS965" s="139" t="s">
        <v>4075</v>
      </c>
      <c r="AT965" s="141" t="s">
        <v>43</v>
      </c>
      <c r="AU965" s="141">
        <v>424</v>
      </c>
      <c r="AV965" s="383"/>
      <c r="AW965" s="385"/>
      <c r="AX965" s="139"/>
      <c r="AY965" t="s">
        <v>18841</v>
      </c>
      <c r="AZ965">
        <v>12000</v>
      </c>
      <c r="BA965" s="381"/>
      <c r="BB965" s="139" t="s">
        <v>1450</v>
      </c>
      <c r="BC965" s="166"/>
      <c r="BD965" s="166"/>
      <c r="BE965" s="166"/>
      <c r="BF965" s="166"/>
      <c r="BG965" s="166"/>
      <c r="BH965" s="308"/>
      <c r="BI965" s="308"/>
      <c r="BJ965" s="141" t="s">
        <v>26</v>
      </c>
      <c r="BK965" s="141" t="s">
        <v>26</v>
      </c>
      <c r="BL965" s="141"/>
      <c r="BM965" s="141"/>
      <c r="BN965" s="139" t="s">
        <v>4075</v>
      </c>
      <c r="BQ965" s="141"/>
      <c r="BV965" s="141"/>
      <c r="BX965" s="141"/>
      <c r="BY965" s="141"/>
      <c r="BZ965" s="141"/>
      <c r="CA965" s="141"/>
      <c r="CB965" s="141"/>
      <c r="CC965" s="141"/>
      <c r="CD965" s="141"/>
      <c r="CE965" s="141"/>
      <c r="CF965" s="141"/>
      <c r="CG965" s="141"/>
    </row>
    <row r="966" spans="1:85" x14ac:dyDescent="0.35">
      <c r="A966" s="155" t="s">
        <v>10258</v>
      </c>
      <c r="B966" s="139" t="s">
        <v>4075</v>
      </c>
      <c r="C966" s="18">
        <v>42584</v>
      </c>
      <c r="D966" s="144">
        <v>0.28611111111111109</v>
      </c>
      <c r="E966" s="141" t="s">
        <v>13268</v>
      </c>
      <c r="F966" s="141">
        <v>3</v>
      </c>
      <c r="G966" s="141" t="s">
        <v>2536</v>
      </c>
      <c r="H966" s="141">
        <v>2016</v>
      </c>
      <c r="I966" s="18">
        <v>42584</v>
      </c>
      <c r="J966" s="144">
        <v>0.28611111111111109</v>
      </c>
      <c r="K966" s="378"/>
      <c r="L966" s="139" t="s">
        <v>4075</v>
      </c>
      <c r="M966" s="141"/>
      <c r="N966" s="248"/>
      <c r="O966" s="141" t="s">
        <v>26</v>
      </c>
      <c r="P966" s="141"/>
      <c r="Q966" s="141" t="s">
        <v>10259</v>
      </c>
      <c r="R966" s="141" t="s">
        <v>10260</v>
      </c>
      <c r="S966" s="141"/>
      <c r="T966" s="141"/>
      <c r="U966" s="141">
        <v>111840724</v>
      </c>
      <c r="V966" s="141"/>
      <c r="W966" s="139" t="s">
        <v>4075</v>
      </c>
      <c r="X966" s="141" t="s">
        <v>25</v>
      </c>
      <c r="Y966" s="141" t="s">
        <v>27</v>
      </c>
      <c r="Z966" s="141" t="s">
        <v>4</v>
      </c>
      <c r="AA966" s="141" t="s">
        <v>34</v>
      </c>
      <c r="AB966" s="141"/>
      <c r="AC966" s="139" t="s">
        <v>18047</v>
      </c>
      <c r="AD966" s="380"/>
      <c r="AE966" s="139" t="s">
        <v>107</v>
      </c>
      <c r="AF966" s="139" t="s">
        <v>13076</v>
      </c>
      <c r="AG966" s="139" t="s">
        <v>4130</v>
      </c>
      <c r="AH966" s="139" t="s">
        <v>1378</v>
      </c>
      <c r="AI966" s="139" t="s">
        <v>1518</v>
      </c>
      <c r="AJ966" s="139"/>
      <c r="AK966" s="139" t="s">
        <v>1518</v>
      </c>
      <c r="AL966" s="139" t="s">
        <v>7</v>
      </c>
      <c r="AM966" s="141"/>
      <c r="AN966" s="141" t="s">
        <v>8</v>
      </c>
      <c r="AO966" s="139" t="s">
        <v>1614</v>
      </c>
      <c r="AP966" s="139" t="s">
        <v>7</v>
      </c>
      <c r="AQ966" s="139"/>
      <c r="AR966" s="381"/>
      <c r="AS966" s="139" t="s">
        <v>4075</v>
      </c>
      <c r="AT966" s="141" t="s">
        <v>1404</v>
      </c>
      <c r="AU966" s="141"/>
      <c r="AV966" s="383"/>
      <c r="AW966" s="385"/>
      <c r="AX966" s="139"/>
      <c r="AY966" t="s">
        <v>18426</v>
      </c>
      <c r="AZ966">
        <v>12000</v>
      </c>
      <c r="BA966" s="381"/>
      <c r="BB966" s="139" t="s">
        <v>17</v>
      </c>
      <c r="BC966" s="166"/>
      <c r="BD966" s="166"/>
      <c r="BE966" s="166"/>
      <c r="BF966" s="166"/>
      <c r="BG966" s="166"/>
      <c r="BH966" s="308"/>
      <c r="BI966" s="308"/>
      <c r="BJ966" s="141" t="s">
        <v>26</v>
      </c>
      <c r="BK966" s="141" t="s">
        <v>26</v>
      </c>
      <c r="BL966" s="141"/>
      <c r="BM966" s="141"/>
      <c r="BN966" s="139" t="s">
        <v>4075</v>
      </c>
      <c r="BQ966" s="141"/>
      <c r="BV966" s="141"/>
      <c r="BX966" s="141"/>
      <c r="BY966" s="141"/>
      <c r="BZ966" s="141"/>
      <c r="CA966" s="141"/>
      <c r="CB966" s="141"/>
      <c r="CC966" s="141"/>
      <c r="CD966" s="141"/>
      <c r="CE966" s="141"/>
      <c r="CF966" s="141"/>
      <c r="CG966" s="141"/>
    </row>
    <row r="967" spans="1:85" x14ac:dyDescent="0.35">
      <c r="A967" s="155" t="s">
        <v>10246</v>
      </c>
      <c r="B967" s="139" t="s">
        <v>4075</v>
      </c>
      <c r="C967" s="18">
        <v>42585</v>
      </c>
      <c r="D967" s="144">
        <v>0.82013888888888886</v>
      </c>
      <c r="E967" s="141" t="s">
        <v>13268</v>
      </c>
      <c r="F967" s="141">
        <v>3</v>
      </c>
      <c r="G967" s="141" t="s">
        <v>2536</v>
      </c>
      <c r="H967" s="141">
        <v>2016</v>
      </c>
      <c r="I967" s="18">
        <v>42584</v>
      </c>
      <c r="J967" s="144">
        <v>0.82013888888888886</v>
      </c>
      <c r="K967" s="378"/>
      <c r="L967" s="139" t="s">
        <v>4075</v>
      </c>
      <c r="M967" s="141"/>
      <c r="N967" s="248"/>
      <c r="O967" s="141" t="s">
        <v>26</v>
      </c>
      <c r="P967" s="141"/>
      <c r="Q967" s="141" t="s">
        <v>10247</v>
      </c>
      <c r="R967" s="141" t="s">
        <v>10248</v>
      </c>
      <c r="S967" s="141"/>
      <c r="T967" s="141"/>
      <c r="U967" s="141"/>
      <c r="V967" s="141"/>
      <c r="W967" s="139" t="s">
        <v>4075</v>
      </c>
      <c r="X967" s="141" t="s">
        <v>25</v>
      </c>
      <c r="Y967" s="141" t="s">
        <v>27</v>
      </c>
      <c r="Z967" s="141" t="s">
        <v>16</v>
      </c>
      <c r="AA967" s="141" t="s">
        <v>34</v>
      </c>
      <c r="AB967" s="141"/>
      <c r="AC967" s="139" t="s">
        <v>18051</v>
      </c>
      <c r="AD967" s="380"/>
      <c r="AE967" s="139" t="s">
        <v>4</v>
      </c>
      <c r="AF967" s="139" t="s">
        <v>13073</v>
      </c>
      <c r="AG967" s="139" t="s">
        <v>4</v>
      </c>
      <c r="AH967" s="139" t="s">
        <v>1378</v>
      </c>
      <c r="AI967" s="139" t="s">
        <v>15678</v>
      </c>
      <c r="AJ967" s="139"/>
      <c r="AK967" s="139" t="s">
        <v>15678</v>
      </c>
      <c r="AL967" s="139" t="s">
        <v>7</v>
      </c>
      <c r="AM967" s="141" t="s">
        <v>1537</v>
      </c>
      <c r="AN967" s="141" t="s">
        <v>8</v>
      </c>
      <c r="AO967" s="139" t="s">
        <v>1614</v>
      </c>
      <c r="AP967" s="139" t="s">
        <v>7</v>
      </c>
      <c r="AQ967" s="139"/>
      <c r="AR967" s="381"/>
      <c r="AS967" s="139" t="s">
        <v>4075</v>
      </c>
      <c r="AT967" s="141" t="s">
        <v>1404</v>
      </c>
      <c r="AU967" s="141">
        <v>246</v>
      </c>
      <c r="AV967" s="383"/>
      <c r="AW967" s="385"/>
      <c r="AX967" s="139"/>
      <c r="AY967" t="s">
        <v>18396</v>
      </c>
      <c r="AZ967">
        <v>12000</v>
      </c>
      <c r="BA967" s="381"/>
      <c r="BB967" s="139" t="s">
        <v>17</v>
      </c>
      <c r="BC967" s="166"/>
      <c r="BD967" s="166"/>
      <c r="BE967" s="166"/>
      <c r="BF967" s="166"/>
      <c r="BG967" s="166"/>
      <c r="BH967" s="308"/>
      <c r="BI967" s="308"/>
      <c r="BJ967" s="141" t="s">
        <v>26</v>
      </c>
      <c r="BK967" s="141" t="s">
        <v>26</v>
      </c>
      <c r="BL967" s="141"/>
      <c r="BM967" s="141"/>
      <c r="BN967" s="139" t="s">
        <v>4075</v>
      </c>
      <c r="BQ967" s="141" t="s">
        <v>15806</v>
      </c>
      <c r="BR967" s="135" t="s">
        <v>15685</v>
      </c>
      <c r="BT967" s="135" t="s">
        <v>15350</v>
      </c>
      <c r="BU967" s="135" t="s">
        <v>13280</v>
      </c>
      <c r="BV967" s="141" t="s">
        <v>13272</v>
      </c>
      <c r="BW967" s="135" t="s">
        <v>3829</v>
      </c>
      <c r="BX967" s="141" t="s">
        <v>15681</v>
      </c>
      <c r="BY967" s="141" t="s">
        <v>15689</v>
      </c>
      <c r="BZ967" s="141" t="s">
        <v>26</v>
      </c>
      <c r="CA967" s="141" t="s">
        <v>1848</v>
      </c>
      <c r="CB967" s="141"/>
      <c r="CC967" s="141" t="s">
        <v>15690</v>
      </c>
      <c r="CD967" s="141" t="s">
        <v>34</v>
      </c>
      <c r="CE967" s="141" t="s">
        <v>15450</v>
      </c>
      <c r="CF967" s="141" t="s">
        <v>15451</v>
      </c>
      <c r="CG967" s="141" t="s">
        <v>2003</v>
      </c>
    </row>
    <row r="968" spans="1:85" x14ac:dyDescent="0.35">
      <c r="A968" s="155" t="s">
        <v>10249</v>
      </c>
      <c r="B968" s="139" t="s">
        <v>4075</v>
      </c>
      <c r="C968" s="18">
        <v>42585</v>
      </c>
      <c r="D968" s="144">
        <v>0.52847222222222223</v>
      </c>
      <c r="E968" s="141" t="s">
        <v>13268</v>
      </c>
      <c r="F968" s="141">
        <v>3</v>
      </c>
      <c r="G968" s="141" t="s">
        <v>2536</v>
      </c>
      <c r="H968" s="141">
        <v>2016</v>
      </c>
      <c r="I968" s="18">
        <v>42585</v>
      </c>
      <c r="J968" s="144">
        <v>0.52847222222222223</v>
      </c>
      <c r="K968" s="378"/>
      <c r="L968" s="139" t="s">
        <v>4075</v>
      </c>
      <c r="M968" s="141"/>
      <c r="N968" s="248"/>
      <c r="O968" s="141" t="s">
        <v>26</v>
      </c>
      <c r="P968" s="141"/>
      <c r="Q968" s="141" t="s">
        <v>10250</v>
      </c>
      <c r="R968" s="141" t="s">
        <v>10251</v>
      </c>
      <c r="S968" s="141"/>
      <c r="T968" s="141"/>
      <c r="U968" s="141"/>
      <c r="V968" s="141"/>
      <c r="W968" s="139" t="s">
        <v>4075</v>
      </c>
      <c r="X968" s="141" t="s">
        <v>25</v>
      </c>
      <c r="Y968" s="141" t="s">
        <v>27</v>
      </c>
      <c r="Z968" s="141" t="s">
        <v>4</v>
      </c>
      <c r="AA968" s="141" t="s">
        <v>34</v>
      </c>
      <c r="AB968" s="141"/>
      <c r="AC968" s="139" t="s">
        <v>18050</v>
      </c>
      <c r="AD968" s="380"/>
      <c r="AE968" s="139" t="s">
        <v>102</v>
      </c>
      <c r="AF968" s="139" t="s">
        <v>13068</v>
      </c>
      <c r="AG968" s="139" t="s">
        <v>102</v>
      </c>
      <c r="AH968" s="139" t="s">
        <v>1378</v>
      </c>
      <c r="AI968" s="139" t="s">
        <v>7</v>
      </c>
      <c r="AJ968" s="139" t="s">
        <v>7</v>
      </c>
      <c r="AK968" s="139"/>
      <c r="AL968" s="139"/>
      <c r="AM968" s="141"/>
      <c r="AN968" s="141" t="s">
        <v>8</v>
      </c>
      <c r="AO968" s="139" t="s">
        <v>1614</v>
      </c>
      <c r="AP968" s="139" t="s">
        <v>7</v>
      </c>
      <c r="AQ968" s="139"/>
      <c r="AR968" s="381"/>
      <c r="AS968" s="139" t="s">
        <v>4075</v>
      </c>
      <c r="AT968" s="141" t="s">
        <v>43</v>
      </c>
      <c r="AU968" s="141">
        <v>350</v>
      </c>
      <c r="AV968" s="383"/>
      <c r="AW968" s="385"/>
      <c r="AX968" s="139"/>
      <c r="AY968" t="s">
        <v>18842</v>
      </c>
      <c r="AZ968">
        <v>12000</v>
      </c>
      <c r="BA968" s="381"/>
      <c r="BB968" s="139" t="s">
        <v>1483</v>
      </c>
      <c r="BC968" s="166"/>
      <c r="BD968" s="166"/>
      <c r="BE968" s="166"/>
      <c r="BF968" s="166"/>
      <c r="BG968" s="166"/>
      <c r="BH968" s="308"/>
      <c r="BI968" s="308"/>
      <c r="BJ968" s="141" t="s">
        <v>26</v>
      </c>
      <c r="BK968" s="141" t="s">
        <v>26</v>
      </c>
      <c r="BL968" s="141"/>
      <c r="BM968" s="141"/>
      <c r="BN968" s="139" t="s">
        <v>4075</v>
      </c>
      <c r="BQ968" s="141"/>
      <c r="BV968" s="141"/>
      <c r="BX968" s="141"/>
      <c r="BY968" s="141"/>
      <c r="BZ968" s="141"/>
      <c r="CA968" s="141"/>
      <c r="CB968" s="141"/>
      <c r="CC968" s="141"/>
      <c r="CD968" s="141"/>
      <c r="CE968" s="141"/>
      <c r="CF968" s="141"/>
      <c r="CG968" s="141"/>
    </row>
    <row r="969" spans="1:85" x14ac:dyDescent="0.35">
      <c r="A969" s="155" t="s">
        <v>10252</v>
      </c>
      <c r="B969" s="139" t="s">
        <v>4075</v>
      </c>
      <c r="C969" s="18">
        <v>42585</v>
      </c>
      <c r="D969" s="144">
        <v>0.19305555555555556</v>
      </c>
      <c r="E969" s="141" t="s">
        <v>13268</v>
      </c>
      <c r="F969" s="141">
        <v>3</v>
      </c>
      <c r="G969" s="141" t="s">
        <v>2536</v>
      </c>
      <c r="H969" s="141">
        <v>2016</v>
      </c>
      <c r="I969" s="18">
        <v>42585</v>
      </c>
      <c r="J969" s="144">
        <v>0.19305555555555556</v>
      </c>
      <c r="K969" s="378"/>
      <c r="L969" s="139" t="s">
        <v>4075</v>
      </c>
      <c r="M969" s="141"/>
      <c r="N969" s="248"/>
      <c r="O969" s="141" t="s">
        <v>26</v>
      </c>
      <c r="P969" s="141"/>
      <c r="Q969" s="141" t="s">
        <v>10253</v>
      </c>
      <c r="R969" s="141" t="s">
        <v>10254</v>
      </c>
      <c r="S969" s="141"/>
      <c r="T969" s="141"/>
      <c r="U969" s="141"/>
      <c r="V969" s="141"/>
      <c r="W969" s="139" t="s">
        <v>4075</v>
      </c>
      <c r="X969" s="141" t="s">
        <v>25</v>
      </c>
      <c r="Y969" s="141" t="s">
        <v>27</v>
      </c>
      <c r="Z969" s="141" t="s">
        <v>4</v>
      </c>
      <c r="AA969" s="141" t="s">
        <v>34</v>
      </c>
      <c r="AB969" s="141"/>
      <c r="AC969" s="139" t="s">
        <v>18050</v>
      </c>
      <c r="AD969" s="380"/>
      <c r="AE969" s="139" t="s">
        <v>4</v>
      </c>
      <c r="AF969" s="139" t="s">
        <v>13073</v>
      </c>
      <c r="AG969" s="139" t="s">
        <v>4</v>
      </c>
      <c r="AH969" s="139" t="s">
        <v>1378</v>
      </c>
      <c r="AI969" s="139" t="s">
        <v>15678</v>
      </c>
      <c r="AJ969" s="139"/>
      <c r="AK969" s="139" t="s">
        <v>15678</v>
      </c>
      <c r="AL969" s="139" t="s">
        <v>7</v>
      </c>
      <c r="AM969" s="141"/>
      <c r="AN969" s="141" t="s">
        <v>8</v>
      </c>
      <c r="AO969" s="139" t="s">
        <v>1614</v>
      </c>
      <c r="AP969" s="139" t="s">
        <v>7</v>
      </c>
      <c r="AQ969" s="139"/>
      <c r="AR969" s="381"/>
      <c r="AS969" s="139" t="s">
        <v>4075</v>
      </c>
      <c r="AT969" s="141" t="s">
        <v>44</v>
      </c>
      <c r="AU969" s="141">
        <v>335</v>
      </c>
      <c r="AV969" s="383"/>
      <c r="AW969" s="385"/>
      <c r="AX969" s="139"/>
      <c r="AY969" t="s">
        <v>18843</v>
      </c>
      <c r="AZ969">
        <v>21000</v>
      </c>
      <c r="BA969" s="381"/>
      <c r="BB969" s="139" t="s">
        <v>1446</v>
      </c>
      <c r="BC969" s="166"/>
      <c r="BD969" s="166"/>
      <c r="BE969" s="166"/>
      <c r="BF969" s="166"/>
      <c r="BG969" s="166"/>
      <c r="BH969" s="308"/>
      <c r="BI969" s="308"/>
      <c r="BJ969" s="141" t="s">
        <v>26</v>
      </c>
      <c r="BK969" s="141" t="s">
        <v>26</v>
      </c>
      <c r="BL969" s="141"/>
      <c r="BM969" s="141"/>
      <c r="BN969" s="139" t="s">
        <v>4075</v>
      </c>
      <c r="BQ969" s="141" t="s">
        <v>15806</v>
      </c>
      <c r="BR969" s="135" t="s">
        <v>15680</v>
      </c>
      <c r="BT969" s="135" t="s">
        <v>15354</v>
      </c>
      <c r="BU969" s="135" t="s">
        <v>1867</v>
      </c>
      <c r="BV969" s="141" t="s">
        <v>13274</v>
      </c>
      <c r="BW969" s="135" t="s">
        <v>15399</v>
      </c>
      <c r="BX969" s="141" t="s">
        <v>15681</v>
      </c>
      <c r="BY969" s="141" t="s">
        <v>15707</v>
      </c>
      <c r="BZ969" s="141" t="s">
        <v>26</v>
      </c>
      <c r="CA969" s="141" t="s">
        <v>1848</v>
      </c>
      <c r="CB969" s="141"/>
      <c r="CC969" s="141" t="s">
        <v>15686</v>
      </c>
      <c r="CD969" s="141" t="s">
        <v>15683</v>
      </c>
      <c r="CE969" s="141" t="s">
        <v>15450</v>
      </c>
      <c r="CF969" s="141" t="s">
        <v>15451</v>
      </c>
      <c r="CG969" s="141" t="s">
        <v>1897</v>
      </c>
    </row>
    <row r="970" spans="1:85" x14ac:dyDescent="0.35">
      <c r="A970" s="155" t="s">
        <v>10245</v>
      </c>
      <c r="B970" s="139" t="s">
        <v>4075</v>
      </c>
      <c r="C970" s="18">
        <v>42586</v>
      </c>
      <c r="D970" s="144">
        <v>0.5131944444444444</v>
      </c>
      <c r="E970" s="141" t="s">
        <v>13268</v>
      </c>
      <c r="F970" s="141">
        <v>3</v>
      </c>
      <c r="G970" s="141" t="s">
        <v>2536</v>
      </c>
      <c r="H970" s="141">
        <v>2016</v>
      </c>
      <c r="I970" s="18"/>
      <c r="J970" s="144"/>
      <c r="K970" s="378"/>
      <c r="L970" s="139" t="s">
        <v>4075</v>
      </c>
      <c r="M970" s="141"/>
      <c r="N970" s="248"/>
      <c r="O970" s="141" t="s">
        <v>26</v>
      </c>
      <c r="P970" s="141"/>
      <c r="Q970" s="141"/>
      <c r="R970" s="141"/>
      <c r="S970" s="141"/>
      <c r="T970" s="141"/>
      <c r="U970" s="141"/>
      <c r="V970" s="141"/>
      <c r="W970" s="139" t="s">
        <v>4075</v>
      </c>
      <c r="X970" s="141" t="s">
        <v>25</v>
      </c>
      <c r="Y970" s="141" t="s">
        <v>27</v>
      </c>
      <c r="Z970" s="141" t="s">
        <v>4</v>
      </c>
      <c r="AA970" s="141" t="s">
        <v>34</v>
      </c>
      <c r="AB970" s="141"/>
      <c r="AC970" s="139" t="s">
        <v>18047</v>
      </c>
      <c r="AD970" s="380"/>
      <c r="AE970" s="139" t="s">
        <v>107</v>
      </c>
      <c r="AF970" s="139" t="s">
        <v>13076</v>
      </c>
      <c r="AG970" s="139" t="s">
        <v>4130</v>
      </c>
      <c r="AH970" s="139" t="s">
        <v>1378</v>
      </c>
      <c r="AI970" s="139" t="s">
        <v>1518</v>
      </c>
      <c r="AJ970" s="139"/>
      <c r="AK970" s="139" t="s">
        <v>1518</v>
      </c>
      <c r="AL970" s="139" t="s">
        <v>7</v>
      </c>
      <c r="AM970" s="141"/>
      <c r="AN970" s="141" t="s">
        <v>8</v>
      </c>
      <c r="AO970" s="139" t="s">
        <v>1614</v>
      </c>
      <c r="AP970" s="139" t="s">
        <v>7</v>
      </c>
      <c r="AQ970" s="139"/>
      <c r="AR970" s="381"/>
      <c r="AS970" s="139" t="s">
        <v>4075</v>
      </c>
      <c r="AT970" s="141" t="s">
        <v>1404</v>
      </c>
      <c r="AU970" s="141"/>
      <c r="AV970" s="383"/>
      <c r="AW970" s="385"/>
      <c r="AX970" s="139"/>
      <c r="AY970" t="s">
        <v>18844</v>
      </c>
      <c r="AZ970">
        <v>12000</v>
      </c>
      <c r="BA970" s="381"/>
      <c r="BB970" s="139" t="s">
        <v>1444</v>
      </c>
      <c r="BC970" s="166"/>
      <c r="BD970" s="166"/>
      <c r="BE970" s="166"/>
      <c r="BF970" s="166"/>
      <c r="BG970" s="166"/>
      <c r="BH970" s="308"/>
      <c r="BI970" s="308"/>
      <c r="BJ970" s="141" t="s">
        <v>26</v>
      </c>
      <c r="BK970" s="141" t="s">
        <v>26</v>
      </c>
      <c r="BL970" s="141"/>
      <c r="BM970" s="141"/>
      <c r="BN970" s="139" t="s">
        <v>4075</v>
      </c>
      <c r="BQ970" s="141"/>
      <c r="BV970" s="141"/>
      <c r="BX970" s="141"/>
      <c r="BY970" s="141"/>
      <c r="BZ970" s="141"/>
      <c r="CA970" s="141"/>
      <c r="CB970" s="141"/>
      <c r="CC970" s="141"/>
      <c r="CD970" s="141"/>
      <c r="CE970" s="141"/>
      <c r="CF970" s="141"/>
      <c r="CG970" s="141"/>
    </row>
    <row r="971" spans="1:85" x14ac:dyDescent="0.35">
      <c r="A971" s="155" t="s">
        <v>10236</v>
      </c>
      <c r="B971" s="139" t="s">
        <v>4075</v>
      </c>
      <c r="C971" s="18">
        <v>42587</v>
      </c>
      <c r="D971" s="144">
        <v>0.61527777777777781</v>
      </c>
      <c r="E971" s="141" t="s">
        <v>13268</v>
      </c>
      <c r="F971" s="141">
        <v>3</v>
      </c>
      <c r="G971" s="141" t="s">
        <v>2536</v>
      </c>
      <c r="H971" s="141">
        <v>2016</v>
      </c>
      <c r="I971" s="18">
        <v>42587</v>
      </c>
      <c r="J971" s="144">
        <v>0.61527777777777781</v>
      </c>
      <c r="K971" s="378"/>
      <c r="L971" s="139" t="s">
        <v>4075</v>
      </c>
      <c r="M971" s="141"/>
      <c r="N971" s="248"/>
      <c r="O971" s="141" t="s">
        <v>26</v>
      </c>
      <c r="P971" s="141"/>
      <c r="Q971" s="141" t="s">
        <v>10237</v>
      </c>
      <c r="R971" s="141" t="s">
        <v>10238</v>
      </c>
      <c r="S971" s="141"/>
      <c r="T971" s="141"/>
      <c r="U971" s="141">
        <v>111851687</v>
      </c>
      <c r="V971" s="141"/>
      <c r="W971" s="139" t="s">
        <v>4075</v>
      </c>
      <c r="X971" s="141" t="s">
        <v>25</v>
      </c>
      <c r="Y971" s="141" t="s">
        <v>27</v>
      </c>
      <c r="Z971" s="141" t="s">
        <v>4</v>
      </c>
      <c r="AA971" s="141" t="s">
        <v>34</v>
      </c>
      <c r="AB971" s="141"/>
      <c r="AC971" s="139" t="s">
        <v>18049</v>
      </c>
      <c r="AD971" s="380"/>
      <c r="AE971" s="139" t="s">
        <v>4</v>
      </c>
      <c r="AF971" s="139" t="s">
        <v>13073</v>
      </c>
      <c r="AG971" s="139" t="s">
        <v>4</v>
      </c>
      <c r="AH971" s="139" t="s">
        <v>1378</v>
      </c>
      <c r="AI971" s="139" t="s">
        <v>15678</v>
      </c>
      <c r="AJ971" s="139"/>
      <c r="AK971" s="139" t="s">
        <v>15678</v>
      </c>
      <c r="AL971" s="139" t="s">
        <v>7</v>
      </c>
      <c r="AM971" s="141"/>
      <c r="AN971" s="141" t="s">
        <v>8</v>
      </c>
      <c r="AO971" s="139" t="s">
        <v>1614</v>
      </c>
      <c r="AP971" s="139" t="s">
        <v>7</v>
      </c>
      <c r="AQ971" s="139"/>
      <c r="AR971" s="381"/>
      <c r="AS971" s="139" t="s">
        <v>4075</v>
      </c>
      <c r="AT971" s="141" t="s">
        <v>43</v>
      </c>
      <c r="AU971" s="141">
        <v>120</v>
      </c>
      <c r="AV971" s="383"/>
      <c r="AW971" s="385"/>
      <c r="AX971" s="139"/>
      <c r="AY971" t="s">
        <v>18450</v>
      </c>
      <c r="AZ971">
        <v>12000</v>
      </c>
      <c r="BA971" s="381"/>
      <c r="BB971" s="139" t="s">
        <v>1446</v>
      </c>
      <c r="BC971" s="166"/>
      <c r="BD971" s="166"/>
      <c r="BE971" s="166"/>
      <c r="BF971" s="166"/>
      <c r="BG971" s="166"/>
      <c r="BH971" s="308"/>
      <c r="BI971" s="308"/>
      <c r="BJ971" s="141" t="s">
        <v>26</v>
      </c>
      <c r="BK971" s="141" t="s">
        <v>26</v>
      </c>
      <c r="BL971" s="141"/>
      <c r="BM971" s="141"/>
      <c r="BN971" s="139" t="s">
        <v>4075</v>
      </c>
      <c r="BQ971" s="141" t="s">
        <v>15807</v>
      </c>
      <c r="BR971" s="135" t="s">
        <v>15700</v>
      </c>
      <c r="BT971" s="135" t="s">
        <v>15362</v>
      </c>
      <c r="BU971" s="135" t="s">
        <v>13282</v>
      </c>
      <c r="BV971" s="141" t="s">
        <v>2160</v>
      </c>
      <c r="BW971" s="135" t="s">
        <v>13270</v>
      </c>
      <c r="BX971" s="141" t="s">
        <v>15681</v>
      </c>
      <c r="BY971" s="141" t="s">
        <v>12</v>
      </c>
      <c r="BZ971" s="141" t="s">
        <v>26</v>
      </c>
      <c r="CA971" s="141" t="s">
        <v>1848</v>
      </c>
      <c r="CB971" s="141"/>
      <c r="CC971" s="141" t="s">
        <v>15686</v>
      </c>
      <c r="CD971" s="141" t="s">
        <v>15687</v>
      </c>
      <c r="CE971" s="141" t="s">
        <v>15450</v>
      </c>
      <c r="CF971" s="141" t="s">
        <v>15451</v>
      </c>
      <c r="CG971" s="141" t="s">
        <v>1897</v>
      </c>
    </row>
    <row r="972" spans="1:85" x14ac:dyDescent="0.35">
      <c r="A972" s="155" t="s">
        <v>10235</v>
      </c>
      <c r="B972" s="139" t="s">
        <v>4075</v>
      </c>
      <c r="C972" s="18">
        <v>42587</v>
      </c>
      <c r="D972" s="144">
        <v>0.86388888888888893</v>
      </c>
      <c r="E972" s="141" t="s">
        <v>13268</v>
      </c>
      <c r="F972" s="141">
        <v>3</v>
      </c>
      <c r="G972" s="141" t="s">
        <v>2536</v>
      </c>
      <c r="H972" s="141">
        <v>2016</v>
      </c>
      <c r="I972" s="18">
        <v>42587</v>
      </c>
      <c r="J972" s="144"/>
      <c r="K972" s="378"/>
      <c r="L972" s="139" t="s">
        <v>4075</v>
      </c>
      <c r="M972" s="141"/>
      <c r="N972" s="248"/>
      <c r="O972" s="141" t="s">
        <v>26</v>
      </c>
      <c r="P972" s="141"/>
      <c r="Q972" s="141"/>
      <c r="R972" s="141"/>
      <c r="S972" s="141"/>
      <c r="T972" s="141"/>
      <c r="U972" s="141"/>
      <c r="V972" s="141"/>
      <c r="W972" s="139" t="s">
        <v>4075</v>
      </c>
      <c r="X972" s="141" t="s">
        <v>25</v>
      </c>
      <c r="Y972" s="141" t="s">
        <v>27</v>
      </c>
      <c r="Z972" s="141" t="s">
        <v>4</v>
      </c>
      <c r="AA972" s="141" t="s">
        <v>34</v>
      </c>
      <c r="AB972" s="141"/>
      <c r="AC972" s="139" t="s">
        <v>18047</v>
      </c>
      <c r="AD972" s="380"/>
      <c r="AE972" s="139" t="s">
        <v>102</v>
      </c>
      <c r="AF972" s="139" t="s">
        <v>13068</v>
      </c>
      <c r="AG972" s="139" t="s">
        <v>102</v>
      </c>
      <c r="AH972" s="139" t="s">
        <v>1378</v>
      </c>
      <c r="AI972" s="139" t="s">
        <v>7</v>
      </c>
      <c r="AJ972" s="139" t="s">
        <v>7</v>
      </c>
      <c r="AK972" s="139"/>
      <c r="AL972" s="139"/>
      <c r="AM972" s="141" t="s">
        <v>1527</v>
      </c>
      <c r="AN972" s="141" t="s">
        <v>8</v>
      </c>
      <c r="AO972" s="139" t="s">
        <v>1614</v>
      </c>
      <c r="AP972" s="139" t="s">
        <v>7</v>
      </c>
      <c r="AQ972" s="139"/>
      <c r="AR972" s="381"/>
      <c r="AS972" s="139" t="s">
        <v>4075</v>
      </c>
      <c r="AT972" s="141" t="s">
        <v>1404</v>
      </c>
      <c r="AU972" s="141">
        <v>175</v>
      </c>
      <c r="AV972" s="383"/>
      <c r="AW972" s="385"/>
      <c r="AX972" s="139"/>
      <c r="AY972" t="s">
        <v>18700</v>
      </c>
      <c r="AZ972">
        <v>12000</v>
      </c>
      <c r="BA972" s="381"/>
      <c r="BB972" s="139" t="s">
        <v>17</v>
      </c>
      <c r="BC972" s="166"/>
      <c r="BD972" s="166"/>
      <c r="BE972" s="166"/>
      <c r="BF972" s="166"/>
      <c r="BG972" s="166"/>
      <c r="BH972" s="308"/>
      <c r="BI972" s="308"/>
      <c r="BJ972" s="141" t="s">
        <v>26</v>
      </c>
      <c r="BK972" s="141" t="s">
        <v>26</v>
      </c>
      <c r="BL972" s="141"/>
      <c r="BM972" s="141"/>
      <c r="BN972" s="139" t="s">
        <v>4075</v>
      </c>
      <c r="BQ972" s="141"/>
      <c r="BV972" s="141"/>
      <c r="BX972" s="141"/>
      <c r="BY972" s="141"/>
      <c r="BZ972" s="141"/>
      <c r="CA972" s="141"/>
      <c r="CB972" s="141"/>
      <c r="CC972" s="141"/>
      <c r="CD972" s="141"/>
      <c r="CE972" s="141"/>
      <c r="CF972" s="141"/>
      <c r="CG972" s="141"/>
    </row>
    <row r="973" spans="1:85" x14ac:dyDescent="0.35">
      <c r="A973" s="155" t="s">
        <v>10242</v>
      </c>
      <c r="B973" s="139" t="s">
        <v>4075</v>
      </c>
      <c r="C973" s="18">
        <v>42587</v>
      </c>
      <c r="D973" s="144">
        <v>0.52777777777777779</v>
      </c>
      <c r="E973" s="141" t="s">
        <v>13268</v>
      </c>
      <c r="F973" s="141">
        <v>3</v>
      </c>
      <c r="G973" s="141" t="s">
        <v>2536</v>
      </c>
      <c r="H973" s="141">
        <v>2016</v>
      </c>
      <c r="I973" s="18">
        <v>42587</v>
      </c>
      <c r="J973" s="144">
        <v>0.52777777777777779</v>
      </c>
      <c r="K973" s="378"/>
      <c r="L973" s="139" t="s">
        <v>4075</v>
      </c>
      <c r="M973" s="141"/>
      <c r="N973" s="248"/>
      <c r="O973" s="141" t="s">
        <v>26</v>
      </c>
      <c r="P973" s="141"/>
      <c r="Q973" s="141" t="s">
        <v>10243</v>
      </c>
      <c r="R973" s="141" t="s">
        <v>10244</v>
      </c>
      <c r="S973" s="141"/>
      <c r="T973" s="141"/>
      <c r="U973" s="141">
        <v>111851481</v>
      </c>
      <c r="V973" s="141"/>
      <c r="W973" s="139" t="s">
        <v>4075</v>
      </c>
      <c r="X973" s="141" t="s">
        <v>25</v>
      </c>
      <c r="Y973" s="141" t="s">
        <v>27</v>
      </c>
      <c r="Z973" s="141" t="s">
        <v>4</v>
      </c>
      <c r="AA973" s="141" t="s">
        <v>34</v>
      </c>
      <c r="AB973" s="141"/>
      <c r="AC973" s="139" t="s">
        <v>18047</v>
      </c>
      <c r="AD973" s="380"/>
      <c r="AE973" s="139" t="s">
        <v>102</v>
      </c>
      <c r="AF973" s="139" t="s">
        <v>13068</v>
      </c>
      <c r="AG973" s="139" t="s">
        <v>102</v>
      </c>
      <c r="AH973" s="139" t="s">
        <v>1378</v>
      </c>
      <c r="AI973" s="139" t="s">
        <v>7</v>
      </c>
      <c r="AJ973" s="139" t="s">
        <v>7</v>
      </c>
      <c r="AK973" s="139"/>
      <c r="AL973" s="139"/>
      <c r="AM973" s="141" t="s">
        <v>1527</v>
      </c>
      <c r="AN973" s="141" t="s">
        <v>8</v>
      </c>
      <c r="AO973" s="139" t="s">
        <v>1614</v>
      </c>
      <c r="AP973" s="139" t="s">
        <v>7</v>
      </c>
      <c r="AQ973" s="139"/>
      <c r="AR973" s="381"/>
      <c r="AS973" s="139" t="s">
        <v>4075</v>
      </c>
      <c r="AT973" s="141" t="s">
        <v>1404</v>
      </c>
      <c r="AU973" s="141"/>
      <c r="AV973" s="383"/>
      <c r="AW973" s="385"/>
      <c r="AX973" s="139"/>
      <c r="AY973" t="s">
        <v>18258</v>
      </c>
      <c r="AZ973">
        <v>12000</v>
      </c>
      <c r="BA973" s="381"/>
      <c r="BB973" s="139" t="s">
        <v>17</v>
      </c>
      <c r="BC973" s="166"/>
      <c r="BD973" s="166"/>
      <c r="BE973" s="166"/>
      <c r="BF973" s="166"/>
      <c r="BG973" s="166"/>
      <c r="BH973" s="308"/>
      <c r="BI973" s="308"/>
      <c r="BJ973" s="141" t="s">
        <v>26</v>
      </c>
      <c r="BK973" s="141" t="s">
        <v>26</v>
      </c>
      <c r="BL973" s="141"/>
      <c r="BM973" s="141"/>
      <c r="BN973" s="139" t="s">
        <v>4075</v>
      </c>
      <c r="BQ973" s="141"/>
      <c r="BV973" s="141"/>
      <c r="BX973" s="141"/>
      <c r="BY973" s="141"/>
      <c r="BZ973" s="141"/>
      <c r="CA973" s="141"/>
      <c r="CB973" s="141"/>
      <c r="CC973" s="141"/>
      <c r="CD973" s="141"/>
      <c r="CE973" s="141"/>
      <c r="CF973" s="141"/>
      <c r="CG973" s="141"/>
    </row>
    <row r="974" spans="1:85" x14ac:dyDescent="0.35">
      <c r="A974" s="155" t="s">
        <v>10239</v>
      </c>
      <c r="B974" s="139" t="s">
        <v>4075</v>
      </c>
      <c r="C974" s="18">
        <v>42587</v>
      </c>
      <c r="D974" s="144">
        <v>0.52916666666666667</v>
      </c>
      <c r="E974" s="141" t="s">
        <v>13268</v>
      </c>
      <c r="F974" s="141">
        <v>3</v>
      </c>
      <c r="G974" s="141" t="s">
        <v>2536</v>
      </c>
      <c r="H974" s="141">
        <v>2016</v>
      </c>
      <c r="I974" s="18">
        <v>42587</v>
      </c>
      <c r="J974" s="144">
        <v>0.52916666666666667</v>
      </c>
      <c r="K974" s="378"/>
      <c r="L974" s="139" t="s">
        <v>4075</v>
      </c>
      <c r="M974" s="141"/>
      <c r="N974" s="248"/>
      <c r="O974" s="141" t="s">
        <v>26</v>
      </c>
      <c r="P974" s="141"/>
      <c r="Q974" s="141" t="s">
        <v>10240</v>
      </c>
      <c r="R974" s="141" t="s">
        <v>10241</v>
      </c>
      <c r="S974" s="141"/>
      <c r="T974" s="141"/>
      <c r="U974" s="141"/>
      <c r="V974" s="141"/>
      <c r="W974" s="139" t="s">
        <v>4075</v>
      </c>
      <c r="X974" s="141" t="s">
        <v>25</v>
      </c>
      <c r="Y974" s="141" t="s">
        <v>27</v>
      </c>
      <c r="Z974" s="141" t="s">
        <v>4</v>
      </c>
      <c r="AA974" s="141" t="s">
        <v>34</v>
      </c>
      <c r="AB974" s="141"/>
      <c r="AC974" s="139" t="s">
        <v>18049</v>
      </c>
      <c r="AD974" s="380"/>
      <c r="AE974" s="139" t="s">
        <v>4</v>
      </c>
      <c r="AF974" s="139" t="s">
        <v>13073</v>
      </c>
      <c r="AG974" s="139" t="s">
        <v>4</v>
      </c>
      <c r="AH974" s="139" t="s">
        <v>1378</v>
      </c>
      <c r="AI974" s="139" t="s">
        <v>15678</v>
      </c>
      <c r="AJ974" s="139"/>
      <c r="AK974" s="139" t="s">
        <v>15678</v>
      </c>
      <c r="AL974" s="139" t="s">
        <v>7</v>
      </c>
      <c r="AM974" s="141"/>
      <c r="AN974" s="141" t="s">
        <v>8</v>
      </c>
      <c r="AO974" s="139" t="s">
        <v>1614</v>
      </c>
      <c r="AP974" s="139" t="s">
        <v>7</v>
      </c>
      <c r="AQ974" s="139"/>
      <c r="AR974" s="381"/>
      <c r="AS974" s="139" t="s">
        <v>4075</v>
      </c>
      <c r="AT974" s="141" t="s">
        <v>44</v>
      </c>
      <c r="AU974" s="141">
        <v>345</v>
      </c>
      <c r="AV974" s="383"/>
      <c r="AW974" s="385"/>
      <c r="AX974" s="139"/>
      <c r="AY974" t="s">
        <v>18313</v>
      </c>
      <c r="AZ974">
        <v>12000</v>
      </c>
      <c r="BA974" s="381"/>
      <c r="BB974" s="139" t="s">
        <v>1451</v>
      </c>
      <c r="BC974" s="166"/>
      <c r="BD974" s="166"/>
      <c r="BE974" s="166"/>
      <c r="BF974" s="166"/>
      <c r="BG974" s="166"/>
      <c r="BH974" s="308"/>
      <c r="BI974" s="308"/>
      <c r="BJ974" s="141" t="s">
        <v>26</v>
      </c>
      <c r="BK974" s="141" t="s">
        <v>26</v>
      </c>
      <c r="BL974" s="141"/>
      <c r="BM974" s="141"/>
      <c r="BN974" s="139" t="s">
        <v>4075</v>
      </c>
      <c r="BQ974" s="141" t="s">
        <v>15807</v>
      </c>
      <c r="BR974" s="135" t="s">
        <v>15680</v>
      </c>
      <c r="BT974" s="135" t="s">
        <v>15354</v>
      </c>
      <c r="BU974" s="135" t="s">
        <v>2059</v>
      </c>
      <c r="BV974" s="141" t="s">
        <v>3829</v>
      </c>
      <c r="BW974" s="135" t="s">
        <v>13264</v>
      </c>
      <c r="BX974" s="141" t="s">
        <v>15681</v>
      </c>
      <c r="BY974" s="141" t="s">
        <v>12</v>
      </c>
      <c r="BZ974" s="141" t="s">
        <v>26</v>
      </c>
      <c r="CA974" s="141" t="s">
        <v>1848</v>
      </c>
      <c r="CB974" s="141"/>
      <c r="CC974" s="141" t="s">
        <v>15686</v>
      </c>
      <c r="CD974" s="141" t="s">
        <v>15687</v>
      </c>
      <c r="CE974" s="141" t="s">
        <v>15450</v>
      </c>
      <c r="CF974" s="141" t="s">
        <v>15451</v>
      </c>
      <c r="CG974" s="141" t="s">
        <v>4004</v>
      </c>
    </row>
    <row r="975" spans="1:85" x14ac:dyDescent="0.35">
      <c r="A975" s="155" t="s">
        <v>10232</v>
      </c>
      <c r="B975" s="139" t="s">
        <v>4075</v>
      </c>
      <c r="C975" s="18">
        <v>42588</v>
      </c>
      <c r="D975" s="144">
        <v>0.78680555555555554</v>
      </c>
      <c r="E975" s="141" t="s">
        <v>13268</v>
      </c>
      <c r="F975" s="141">
        <v>3</v>
      </c>
      <c r="G975" s="141" t="s">
        <v>2536</v>
      </c>
      <c r="H975" s="141">
        <v>2016</v>
      </c>
      <c r="I975" s="18"/>
      <c r="J975" s="144"/>
      <c r="K975" s="378"/>
      <c r="L975" s="139" t="s">
        <v>4075</v>
      </c>
      <c r="M975" s="141"/>
      <c r="N975" s="248"/>
      <c r="O975" s="141" t="s">
        <v>26</v>
      </c>
      <c r="P975" s="141"/>
      <c r="Q975" s="141" t="s">
        <v>10233</v>
      </c>
      <c r="R975" s="141" t="s">
        <v>10234</v>
      </c>
      <c r="S975" s="141"/>
      <c r="T975" s="141"/>
      <c r="U975" s="141"/>
      <c r="V975" s="141"/>
      <c r="W975" s="139" t="s">
        <v>4075</v>
      </c>
      <c r="X975" s="141" t="s">
        <v>25</v>
      </c>
      <c r="Y975" s="141" t="s">
        <v>27</v>
      </c>
      <c r="Z975" s="141" t="s">
        <v>4</v>
      </c>
      <c r="AA975" s="141" t="s">
        <v>34</v>
      </c>
      <c r="AB975" s="141"/>
      <c r="AC975" s="139" t="s">
        <v>18049</v>
      </c>
      <c r="AD975" s="380"/>
      <c r="AE975" s="139" t="s">
        <v>102</v>
      </c>
      <c r="AF975" s="139" t="s">
        <v>13080</v>
      </c>
      <c r="AG975" s="139" t="s">
        <v>102</v>
      </c>
      <c r="AH975" s="139" t="s">
        <v>1378</v>
      </c>
      <c r="AI975" s="139" t="s">
        <v>46</v>
      </c>
      <c r="AJ975" s="139" t="s">
        <v>46</v>
      </c>
      <c r="AK975" s="139"/>
      <c r="AL975" s="139"/>
      <c r="AM975" s="141" t="s">
        <v>1527</v>
      </c>
      <c r="AN975" s="141" t="s">
        <v>8</v>
      </c>
      <c r="AO975" s="139" t="s">
        <v>1477</v>
      </c>
      <c r="AP975" s="139" t="s">
        <v>46</v>
      </c>
      <c r="AQ975" s="139"/>
      <c r="AR975" s="381"/>
      <c r="AS975" s="139" t="s">
        <v>4075</v>
      </c>
      <c r="AT975" s="141" t="s">
        <v>1404</v>
      </c>
      <c r="AU975" s="141"/>
      <c r="AV975" s="383"/>
      <c r="AW975" s="385"/>
      <c r="AX975" s="139"/>
      <c r="AY975" t="s">
        <v>18596</v>
      </c>
      <c r="BA975" s="381"/>
      <c r="BB975" s="139" t="s">
        <v>17</v>
      </c>
      <c r="BC975" s="166"/>
      <c r="BD975" s="166"/>
      <c r="BE975" s="166"/>
      <c r="BF975" s="166"/>
      <c r="BG975" s="166"/>
      <c r="BH975" s="308"/>
      <c r="BI975" s="308"/>
      <c r="BJ975" s="141" t="s">
        <v>26</v>
      </c>
      <c r="BK975" s="141" t="s">
        <v>26</v>
      </c>
      <c r="BL975" s="141"/>
      <c r="BM975" s="141"/>
      <c r="BN975" s="139" t="s">
        <v>4075</v>
      </c>
      <c r="BQ975" s="141"/>
      <c r="BV975" s="141"/>
      <c r="BX975" s="141"/>
      <c r="BY975" s="141"/>
      <c r="BZ975" s="141"/>
      <c r="CA975" s="141"/>
      <c r="CB975" s="141"/>
      <c r="CC975" s="141"/>
      <c r="CD975" s="141"/>
      <c r="CE975" s="141"/>
      <c r="CF975" s="141"/>
      <c r="CG975" s="141"/>
    </row>
    <row r="976" spans="1:85" x14ac:dyDescent="0.35">
      <c r="A976" s="155" t="s">
        <v>10226</v>
      </c>
      <c r="B976" s="139" t="s">
        <v>4075</v>
      </c>
      <c r="C976" s="18">
        <v>42589</v>
      </c>
      <c r="D976" s="144">
        <v>0.90416666666666667</v>
      </c>
      <c r="E976" s="141" t="s">
        <v>1849</v>
      </c>
      <c r="F976" s="141">
        <v>3</v>
      </c>
      <c r="G976" s="141" t="s">
        <v>2536</v>
      </c>
      <c r="H976" s="141">
        <v>2016</v>
      </c>
      <c r="I976" s="18">
        <v>42589</v>
      </c>
      <c r="J976" s="144">
        <v>0.90416666666666667</v>
      </c>
      <c r="K976" s="378"/>
      <c r="L976" s="139" t="s">
        <v>4075</v>
      </c>
      <c r="M976" s="141"/>
      <c r="N976" s="248"/>
      <c r="O976" s="141" t="s">
        <v>26</v>
      </c>
      <c r="P976" s="141"/>
      <c r="Q976" s="141" t="s">
        <v>10227</v>
      </c>
      <c r="R976" s="141" t="s">
        <v>10228</v>
      </c>
      <c r="S976" s="141"/>
      <c r="T976" s="141"/>
      <c r="U976" s="141">
        <v>111853274</v>
      </c>
      <c r="V976" s="141"/>
      <c r="W976" s="139" t="s">
        <v>4075</v>
      </c>
      <c r="X976" s="141" t="s">
        <v>25</v>
      </c>
      <c r="Y976" s="141" t="s">
        <v>27</v>
      </c>
      <c r="Z976" s="141" t="s">
        <v>4</v>
      </c>
      <c r="AA976" s="141" t="s">
        <v>34</v>
      </c>
      <c r="AB976" s="141"/>
      <c r="AC976" s="139" t="s">
        <v>18047</v>
      </c>
      <c r="AD976" s="380"/>
      <c r="AE976" s="139" t="s">
        <v>4</v>
      </c>
      <c r="AF976" s="139" t="s">
        <v>13073</v>
      </c>
      <c r="AG976" s="139" t="s">
        <v>4</v>
      </c>
      <c r="AH976" s="139" t="s">
        <v>1378</v>
      </c>
      <c r="AI976" s="139" t="s">
        <v>15678</v>
      </c>
      <c r="AJ976" s="139"/>
      <c r="AK976" s="139" t="s">
        <v>15678</v>
      </c>
      <c r="AL976" s="139" t="s">
        <v>7</v>
      </c>
      <c r="AM976" s="141" t="s">
        <v>12</v>
      </c>
      <c r="AN976" s="141" t="s">
        <v>8</v>
      </c>
      <c r="AO976" s="139" t="s">
        <v>1614</v>
      </c>
      <c r="AP976" s="139" t="s">
        <v>7</v>
      </c>
      <c r="AQ976" s="139"/>
      <c r="AR976" s="381"/>
      <c r="AS976" s="139" t="s">
        <v>4075</v>
      </c>
      <c r="AT976" s="141" t="s">
        <v>1404</v>
      </c>
      <c r="AU976" s="141">
        <v>162</v>
      </c>
      <c r="AV976" s="383"/>
      <c r="AW976" s="385"/>
      <c r="AX976" s="139"/>
      <c r="AY976" t="s">
        <v>18593</v>
      </c>
      <c r="AZ976">
        <v>12000</v>
      </c>
      <c r="BA976" s="381"/>
      <c r="BB976" s="139" t="s">
        <v>1452</v>
      </c>
      <c r="BC976" s="166"/>
      <c r="BD976" s="166"/>
      <c r="BE976" s="166"/>
      <c r="BF976" s="166"/>
      <c r="BG976" s="166"/>
      <c r="BH976" s="308"/>
      <c r="BI976" s="308"/>
      <c r="BJ976" s="141" t="s">
        <v>26</v>
      </c>
      <c r="BK976" s="141" t="s">
        <v>26</v>
      </c>
      <c r="BL976" s="141"/>
      <c r="BM976" s="141"/>
      <c r="BN976" s="139" t="s">
        <v>4075</v>
      </c>
      <c r="BQ976" s="141" t="s">
        <v>15807</v>
      </c>
      <c r="BR976" s="135" t="s">
        <v>15680</v>
      </c>
      <c r="BT976" s="135" t="s">
        <v>15360</v>
      </c>
      <c r="BU976" s="135" t="s">
        <v>15363</v>
      </c>
      <c r="BV976" s="141" t="s">
        <v>15808</v>
      </c>
      <c r="BW976" s="135" t="s">
        <v>1849</v>
      </c>
      <c r="BX976" s="141" t="s">
        <v>12</v>
      </c>
      <c r="BY976" s="141" t="s">
        <v>12</v>
      </c>
      <c r="BZ976" s="141" t="s">
        <v>26</v>
      </c>
      <c r="CA976" s="141" t="s">
        <v>1848</v>
      </c>
      <c r="CB976" s="141"/>
      <c r="CC976" s="141" t="s">
        <v>15690</v>
      </c>
      <c r="CD976" s="141" t="s">
        <v>34</v>
      </c>
      <c r="CE976" s="141" t="s">
        <v>15450</v>
      </c>
      <c r="CF976" s="141" t="s">
        <v>15451</v>
      </c>
      <c r="CG976" s="141" t="s">
        <v>4009</v>
      </c>
    </row>
    <row r="977" spans="1:85" x14ac:dyDescent="0.35">
      <c r="A977" s="155" t="s">
        <v>10229</v>
      </c>
      <c r="B977" s="139" t="s">
        <v>4075</v>
      </c>
      <c r="C977" s="18">
        <v>42589</v>
      </c>
      <c r="D977" s="144">
        <v>0.59722222222222221</v>
      </c>
      <c r="E977" s="141" t="s">
        <v>1849</v>
      </c>
      <c r="F977" s="141">
        <v>3</v>
      </c>
      <c r="G977" s="141" t="s">
        <v>2536</v>
      </c>
      <c r="H977" s="141">
        <v>2016</v>
      </c>
      <c r="I977" s="18">
        <v>42589</v>
      </c>
      <c r="J977" s="144">
        <v>0.59722222222222221</v>
      </c>
      <c r="K977" s="378"/>
      <c r="L977" s="139" t="s">
        <v>4075</v>
      </c>
      <c r="M977" s="141"/>
      <c r="N977" s="248"/>
      <c r="O977" s="141" t="s">
        <v>26</v>
      </c>
      <c r="P977" s="141"/>
      <c r="Q977" s="141" t="s">
        <v>10230</v>
      </c>
      <c r="R977" s="141" t="s">
        <v>10231</v>
      </c>
      <c r="S977" s="141"/>
      <c r="T977" s="141"/>
      <c r="U977" s="141">
        <v>111853182</v>
      </c>
      <c r="V977" s="141"/>
      <c r="W977" s="139" t="s">
        <v>4075</v>
      </c>
      <c r="X977" s="141" t="s">
        <v>25</v>
      </c>
      <c r="Y977" s="141" t="s">
        <v>27</v>
      </c>
      <c r="Z977" s="141" t="s">
        <v>4</v>
      </c>
      <c r="AA977" s="141" t="s">
        <v>34</v>
      </c>
      <c r="AB977" s="141"/>
      <c r="AC977" s="139" t="s">
        <v>18047</v>
      </c>
      <c r="AD977" s="380"/>
      <c r="AE977" s="139" t="s">
        <v>4</v>
      </c>
      <c r="AF977" s="139" t="s">
        <v>13073</v>
      </c>
      <c r="AG977" s="139" t="s">
        <v>4</v>
      </c>
      <c r="AH977" s="139" t="s">
        <v>1378</v>
      </c>
      <c r="AI977" s="139" t="s">
        <v>15678</v>
      </c>
      <c r="AJ977" s="139"/>
      <c r="AK977" s="139" t="s">
        <v>15678</v>
      </c>
      <c r="AL977" s="139" t="s">
        <v>7</v>
      </c>
      <c r="AM977" s="141"/>
      <c r="AN977" s="141" t="s">
        <v>8</v>
      </c>
      <c r="AO977" s="139" t="s">
        <v>1614</v>
      </c>
      <c r="AP977" s="139" t="s">
        <v>7</v>
      </c>
      <c r="AQ977" s="139"/>
      <c r="AR977" s="381"/>
      <c r="AS977" s="139" t="s">
        <v>4075</v>
      </c>
      <c r="AT977" s="141" t="s">
        <v>43</v>
      </c>
      <c r="AU977" s="141">
        <v>520</v>
      </c>
      <c r="AV977" s="383"/>
      <c r="AW977" s="385"/>
      <c r="AX977" s="139"/>
      <c r="AY977" t="s">
        <v>18441</v>
      </c>
      <c r="AZ977">
        <v>12000</v>
      </c>
      <c r="BA977" s="381"/>
      <c r="BB977" s="139" t="s">
        <v>1446</v>
      </c>
      <c r="BC977" s="166"/>
      <c r="BD977" s="166"/>
      <c r="BE977" s="166"/>
      <c r="BF977" s="166"/>
      <c r="BG977" s="166"/>
      <c r="BH977" s="308"/>
      <c r="BI977" s="308"/>
      <c r="BJ977" s="141" t="s">
        <v>26</v>
      </c>
      <c r="BK977" s="141" t="s">
        <v>26</v>
      </c>
      <c r="BL977" s="141"/>
      <c r="BM977" s="141"/>
      <c r="BN977" s="139" t="s">
        <v>4075</v>
      </c>
      <c r="BQ977" s="141" t="s">
        <v>15807</v>
      </c>
      <c r="BR977" s="135" t="s">
        <v>15680</v>
      </c>
      <c r="BT977" s="135" t="s">
        <v>15400</v>
      </c>
      <c r="BU977" s="135" t="s">
        <v>13278</v>
      </c>
      <c r="BV977" s="141" t="s">
        <v>13286</v>
      </c>
      <c r="BW977" s="135" t="s">
        <v>13260</v>
      </c>
      <c r="BX977" s="141" t="s">
        <v>12</v>
      </c>
      <c r="BY977" s="141" t="s">
        <v>12</v>
      </c>
      <c r="BZ977" s="141" t="s">
        <v>26</v>
      </c>
      <c r="CA977" s="141" t="s">
        <v>1848</v>
      </c>
      <c r="CB977" s="141"/>
      <c r="CC977" s="141" t="s">
        <v>15686</v>
      </c>
      <c r="CD977" s="141" t="s">
        <v>15687</v>
      </c>
      <c r="CE977" s="141" t="s">
        <v>15450</v>
      </c>
      <c r="CF977" s="141" t="s">
        <v>15451</v>
      </c>
      <c r="CG977" s="141" t="s">
        <v>4004</v>
      </c>
    </row>
    <row r="978" spans="1:85" x14ac:dyDescent="0.35">
      <c r="A978" s="155" t="s">
        <v>10224</v>
      </c>
      <c r="B978" s="139" t="s">
        <v>4075</v>
      </c>
      <c r="C978" s="18">
        <v>42590</v>
      </c>
      <c r="D978" s="144">
        <v>0.65555555555555556</v>
      </c>
      <c r="E978" s="141" t="s">
        <v>1849</v>
      </c>
      <c r="F978" s="141">
        <v>3</v>
      </c>
      <c r="G978" s="141" t="s">
        <v>2536</v>
      </c>
      <c r="H978" s="141">
        <v>2016</v>
      </c>
      <c r="I978" s="18"/>
      <c r="J978" s="144"/>
      <c r="K978" s="378"/>
      <c r="L978" s="139" t="s">
        <v>4075</v>
      </c>
      <c r="M978" s="141"/>
      <c r="N978" s="248"/>
      <c r="O978" s="141" t="s">
        <v>26</v>
      </c>
      <c r="P978" s="141"/>
      <c r="Q978" s="141" t="s">
        <v>10225</v>
      </c>
      <c r="R978" s="141"/>
      <c r="S978" s="141"/>
      <c r="T978" s="141"/>
      <c r="U978" s="141"/>
      <c r="V978" s="141"/>
      <c r="W978" s="139" t="s">
        <v>4075</v>
      </c>
      <c r="X978" s="141" t="s">
        <v>25</v>
      </c>
      <c r="Y978" s="141" t="s">
        <v>27</v>
      </c>
      <c r="Z978" s="141" t="s">
        <v>4</v>
      </c>
      <c r="AA978" s="141" t="s">
        <v>34</v>
      </c>
      <c r="AB978" s="141"/>
      <c r="AC978" s="139" t="s">
        <v>18049</v>
      </c>
      <c r="AD978" s="380"/>
      <c r="AE978" s="139" t="s">
        <v>102</v>
      </c>
      <c r="AF978" s="139" t="s">
        <v>13071</v>
      </c>
      <c r="AG978" s="139" t="s">
        <v>102</v>
      </c>
      <c r="AH978" s="139" t="s">
        <v>1378</v>
      </c>
      <c r="AI978" s="139"/>
      <c r="AJ978" s="139"/>
      <c r="AK978" s="139"/>
      <c r="AL978" s="139"/>
      <c r="AM978" s="141"/>
      <c r="AN978" s="141" t="s">
        <v>8</v>
      </c>
      <c r="AO978" s="139" t="s">
        <v>1477</v>
      </c>
      <c r="AP978" s="139" t="s">
        <v>6</v>
      </c>
      <c r="AQ978" s="139"/>
      <c r="AR978" s="381"/>
      <c r="AS978" s="139" t="s">
        <v>4075</v>
      </c>
      <c r="AT978" s="141" t="s">
        <v>44</v>
      </c>
      <c r="AU978" s="141">
        <v>520</v>
      </c>
      <c r="AV978" s="383"/>
      <c r="AW978" s="385"/>
      <c r="AX978" s="139"/>
      <c r="AY978" t="s">
        <v>18245</v>
      </c>
      <c r="BA978" s="381"/>
      <c r="BB978" s="139" t="s">
        <v>1446</v>
      </c>
      <c r="BC978" s="166"/>
      <c r="BD978" s="166"/>
      <c r="BE978" s="166"/>
      <c r="BF978" s="166"/>
      <c r="BG978" s="166"/>
      <c r="BH978" s="308"/>
      <c r="BI978" s="308"/>
      <c r="BJ978" s="141" t="s">
        <v>26</v>
      </c>
      <c r="BK978" s="141" t="s">
        <v>26</v>
      </c>
      <c r="BL978" s="141"/>
      <c r="BM978" s="141"/>
      <c r="BN978" s="139" t="s">
        <v>4075</v>
      </c>
      <c r="BQ978" s="141"/>
      <c r="BV978" s="141"/>
      <c r="BX978" s="141"/>
      <c r="BY978" s="141"/>
      <c r="BZ978" s="141"/>
      <c r="CA978" s="141"/>
      <c r="CB978" s="141"/>
      <c r="CC978" s="141"/>
      <c r="CD978" s="141"/>
      <c r="CE978" s="141"/>
      <c r="CF978" s="141"/>
      <c r="CG978" s="141"/>
    </row>
    <row r="979" spans="1:85" x14ac:dyDescent="0.35">
      <c r="A979" s="155" t="s">
        <v>19994</v>
      </c>
      <c r="B979" s="139" t="s">
        <v>4075</v>
      </c>
      <c r="C979" s="18">
        <v>42591</v>
      </c>
      <c r="D979" s="144">
        <v>0.6106597222222222</v>
      </c>
      <c r="E979" s="141" t="s">
        <v>1849</v>
      </c>
      <c r="F979" s="141">
        <v>3</v>
      </c>
      <c r="G979" s="141" t="s">
        <v>2536</v>
      </c>
      <c r="H979" s="141">
        <v>2016</v>
      </c>
      <c r="I979" s="18">
        <v>42591</v>
      </c>
      <c r="J979" s="144">
        <v>0.61041666666666672</v>
      </c>
      <c r="K979" s="378"/>
      <c r="L979" s="139" t="s">
        <v>4075</v>
      </c>
      <c r="M979" s="141" t="s">
        <v>28</v>
      </c>
      <c r="N979" s="248"/>
      <c r="O979" s="141" t="s">
        <v>25</v>
      </c>
      <c r="P979" s="141"/>
      <c r="Q979" s="141" t="s">
        <v>10219</v>
      </c>
      <c r="R979" s="141" t="s">
        <v>1944</v>
      </c>
      <c r="S979" s="141"/>
      <c r="T979" s="141" t="s">
        <v>19995</v>
      </c>
      <c r="U979" s="141"/>
      <c r="V979" s="141"/>
      <c r="W979" s="139" t="s">
        <v>4075</v>
      </c>
      <c r="X979" s="141" t="s">
        <v>25</v>
      </c>
      <c r="Y979" s="141" t="s">
        <v>27</v>
      </c>
      <c r="Z979" s="141"/>
      <c r="AA979" s="141" t="s">
        <v>34</v>
      </c>
      <c r="AB979" s="141"/>
      <c r="AC979" s="139" t="s">
        <v>18047</v>
      </c>
      <c r="AD979" s="380"/>
      <c r="AE979" s="139" t="s">
        <v>103</v>
      </c>
      <c r="AF979" s="139" t="s">
        <v>13079</v>
      </c>
      <c r="AG979" s="139" t="s">
        <v>103</v>
      </c>
      <c r="AH979" s="139" t="s">
        <v>1380</v>
      </c>
      <c r="AI979" s="139" t="s">
        <v>7240</v>
      </c>
      <c r="AJ979" s="139"/>
      <c r="AK979" s="139" t="s">
        <v>7240</v>
      </c>
      <c r="AL979" s="139" t="s">
        <v>7</v>
      </c>
      <c r="AM979" s="141" t="s">
        <v>9</v>
      </c>
      <c r="AN979" s="141" t="s">
        <v>8</v>
      </c>
      <c r="AO979" s="139"/>
      <c r="AP979" s="139" t="s">
        <v>7</v>
      </c>
      <c r="AQ979" s="139"/>
      <c r="AR979" s="381"/>
      <c r="AS979" s="139" t="s">
        <v>4075</v>
      </c>
      <c r="AT979" s="141" t="s">
        <v>1404</v>
      </c>
      <c r="AU979" s="141"/>
      <c r="AV979" s="383"/>
      <c r="AW979" s="385"/>
      <c r="AX979" s="139" t="s">
        <v>175</v>
      </c>
      <c r="AY979" t="s">
        <v>18846</v>
      </c>
      <c r="BA979" s="381"/>
      <c r="BB979" s="139" t="s">
        <v>17</v>
      </c>
      <c r="BC979" s="166"/>
      <c r="BD979" s="166"/>
      <c r="BE979" s="166"/>
      <c r="BF979" s="166"/>
      <c r="BG979" s="166"/>
      <c r="BH979" s="308"/>
      <c r="BI979" s="308"/>
      <c r="BJ979" s="141" t="s">
        <v>26</v>
      </c>
      <c r="BK979" s="141" t="s">
        <v>26</v>
      </c>
      <c r="BL979" s="141"/>
      <c r="BM979" s="141"/>
      <c r="BN979" s="139" t="s">
        <v>4075</v>
      </c>
      <c r="BQ979" s="141"/>
      <c r="BV979" s="141"/>
      <c r="BX979" s="141"/>
      <c r="BY979" s="141"/>
      <c r="BZ979" s="141"/>
      <c r="CA979" s="141"/>
      <c r="CB979" s="141"/>
      <c r="CC979" s="141"/>
      <c r="CD979" s="141"/>
      <c r="CE979" s="141"/>
      <c r="CF979" s="141"/>
      <c r="CG979" s="141"/>
    </row>
    <row r="980" spans="1:85" x14ac:dyDescent="0.35">
      <c r="A980" s="155" t="s">
        <v>10217</v>
      </c>
      <c r="B980" s="139" t="s">
        <v>4075</v>
      </c>
      <c r="C980" s="18">
        <v>42591</v>
      </c>
      <c r="D980" s="144">
        <v>0.80625000000000002</v>
      </c>
      <c r="E980" s="141" t="s">
        <v>1849</v>
      </c>
      <c r="F980" s="141">
        <v>3</v>
      </c>
      <c r="G980" s="141" t="s">
        <v>2536</v>
      </c>
      <c r="H980" s="141">
        <v>2016</v>
      </c>
      <c r="I980" s="18"/>
      <c r="J980" s="144"/>
      <c r="K980" s="378"/>
      <c r="L980" s="139" t="s">
        <v>4075</v>
      </c>
      <c r="M980" s="141"/>
      <c r="N980" s="248"/>
      <c r="O980" s="141" t="s">
        <v>26</v>
      </c>
      <c r="P980" s="141"/>
      <c r="Q980" s="141" t="s">
        <v>10218</v>
      </c>
      <c r="R980" s="141"/>
      <c r="S980" s="141"/>
      <c r="T980" s="141"/>
      <c r="U980" s="141"/>
      <c r="V980" s="141"/>
      <c r="W980" s="139" t="s">
        <v>4075</v>
      </c>
      <c r="X980" s="141" t="s">
        <v>25</v>
      </c>
      <c r="Y980" s="141" t="s">
        <v>27</v>
      </c>
      <c r="Z980" s="141" t="s">
        <v>4</v>
      </c>
      <c r="AA980" s="141" t="s">
        <v>34</v>
      </c>
      <c r="AB980" s="141"/>
      <c r="AC980" s="139" t="s">
        <v>18047</v>
      </c>
      <c r="AD980" s="380"/>
      <c r="AE980" s="139" t="s">
        <v>4</v>
      </c>
      <c r="AF980" s="139" t="s">
        <v>13073</v>
      </c>
      <c r="AG980" s="139" t="s">
        <v>4</v>
      </c>
      <c r="AH980" s="139" t="s">
        <v>1378</v>
      </c>
      <c r="AI980" s="139" t="s">
        <v>15678</v>
      </c>
      <c r="AJ980" s="139"/>
      <c r="AK980" s="139" t="s">
        <v>15678</v>
      </c>
      <c r="AL980" s="139" t="s">
        <v>7</v>
      </c>
      <c r="AM980" s="141" t="s">
        <v>1527</v>
      </c>
      <c r="AN980" s="141" t="s">
        <v>8</v>
      </c>
      <c r="AO980" s="139" t="s">
        <v>1477</v>
      </c>
      <c r="AP980" s="139" t="s">
        <v>7</v>
      </c>
      <c r="AQ980" s="139"/>
      <c r="AR980" s="381"/>
      <c r="AS980" s="139" t="s">
        <v>4075</v>
      </c>
      <c r="AT980" s="141" t="s">
        <v>43</v>
      </c>
      <c r="AU980" s="141">
        <v>340</v>
      </c>
      <c r="AV980" s="383"/>
      <c r="AW980" s="385"/>
      <c r="AX980" s="139"/>
      <c r="AY980" t="s">
        <v>18845</v>
      </c>
      <c r="BA980" s="381"/>
      <c r="BB980" s="139" t="s">
        <v>1451</v>
      </c>
      <c r="BC980" s="166"/>
      <c r="BD980" s="166"/>
      <c r="BE980" s="166"/>
      <c r="BF980" s="166"/>
      <c r="BG980" s="166"/>
      <c r="BH980" s="308"/>
      <c r="BI980" s="308"/>
      <c r="BJ980" s="141" t="s">
        <v>26</v>
      </c>
      <c r="BK980" s="141" t="s">
        <v>26</v>
      </c>
      <c r="BL980" s="141"/>
      <c r="BM980" s="141"/>
      <c r="BN980" s="139" t="s">
        <v>4075</v>
      </c>
      <c r="BQ980" s="141"/>
      <c r="BV980" s="141"/>
      <c r="BX980" s="141"/>
      <c r="BY980" s="141"/>
      <c r="BZ980" s="141"/>
      <c r="CA980" s="141"/>
      <c r="CB980" s="141"/>
      <c r="CC980" s="141"/>
      <c r="CD980" s="141"/>
      <c r="CE980" s="141"/>
      <c r="CF980" s="141"/>
      <c r="CG980" s="141"/>
    </row>
    <row r="981" spans="1:85" x14ac:dyDescent="0.35">
      <c r="A981" s="155" t="s">
        <v>10220</v>
      </c>
      <c r="B981" s="139" t="s">
        <v>4075</v>
      </c>
      <c r="C981" s="18">
        <v>42591</v>
      </c>
      <c r="D981" s="144">
        <v>0.58750000000000002</v>
      </c>
      <c r="E981" s="141" t="s">
        <v>1849</v>
      </c>
      <c r="F981" s="141">
        <v>3</v>
      </c>
      <c r="G981" s="141" t="s">
        <v>2536</v>
      </c>
      <c r="H981" s="141">
        <v>2016</v>
      </c>
      <c r="I981" s="18">
        <v>42591</v>
      </c>
      <c r="J981" s="144"/>
      <c r="K981" s="378"/>
      <c r="L981" s="139" t="s">
        <v>4075</v>
      </c>
      <c r="M981" s="141"/>
      <c r="N981" s="248"/>
      <c r="O981" s="141" t="s">
        <v>26</v>
      </c>
      <c r="P981" s="141"/>
      <c r="Q981" s="141" t="s">
        <v>10219</v>
      </c>
      <c r="R981" s="141"/>
      <c r="S981" s="141"/>
      <c r="T981" s="141"/>
      <c r="U981" s="141"/>
      <c r="V981" s="141"/>
      <c r="W981" s="139" t="s">
        <v>4075</v>
      </c>
      <c r="X981" s="141" t="s">
        <v>25</v>
      </c>
      <c r="Y981" s="141" t="s">
        <v>27</v>
      </c>
      <c r="Z981" s="141" t="s">
        <v>4</v>
      </c>
      <c r="AA981" s="141" t="s">
        <v>34</v>
      </c>
      <c r="AB981" s="141"/>
      <c r="AC981" s="139" t="s">
        <v>18047</v>
      </c>
      <c r="AD981" s="380"/>
      <c r="AE981" s="139" t="s">
        <v>4</v>
      </c>
      <c r="AF981" s="139" t="s">
        <v>13073</v>
      </c>
      <c r="AG981" s="139" t="s">
        <v>4</v>
      </c>
      <c r="AH981" s="139" t="s">
        <v>1378</v>
      </c>
      <c r="AI981" s="139" t="s">
        <v>15678</v>
      </c>
      <c r="AJ981" s="139"/>
      <c r="AK981" s="139" t="s">
        <v>15678</v>
      </c>
      <c r="AL981" s="139" t="s">
        <v>7</v>
      </c>
      <c r="AM981" s="141" t="s">
        <v>1527</v>
      </c>
      <c r="AN981" s="141" t="s">
        <v>8</v>
      </c>
      <c r="AO981" s="139" t="s">
        <v>1477</v>
      </c>
      <c r="AP981" s="139" t="s">
        <v>7</v>
      </c>
      <c r="AQ981" s="139"/>
      <c r="AR981" s="381"/>
      <c r="AS981" s="139" t="s">
        <v>4075</v>
      </c>
      <c r="AT981" s="141" t="s">
        <v>1404</v>
      </c>
      <c r="AU981" s="141"/>
      <c r="AV981" s="383"/>
      <c r="AW981" s="385"/>
      <c r="AX981" s="139"/>
      <c r="AY981" t="s">
        <v>18846</v>
      </c>
      <c r="BA981" s="381"/>
      <c r="BB981" s="139" t="s">
        <v>17</v>
      </c>
      <c r="BC981" s="166"/>
      <c r="BD981" s="166"/>
      <c r="BE981" s="166"/>
      <c r="BF981" s="166"/>
      <c r="BG981" s="166"/>
      <c r="BH981" s="308"/>
      <c r="BI981" s="308"/>
      <c r="BJ981" s="141" t="s">
        <v>26</v>
      </c>
      <c r="BK981" s="141" t="s">
        <v>26</v>
      </c>
      <c r="BL981" s="141"/>
      <c r="BM981" s="141"/>
      <c r="BN981" s="139" t="s">
        <v>4075</v>
      </c>
      <c r="BQ981" s="141"/>
      <c r="BV981" s="141"/>
      <c r="BX981" s="141"/>
      <c r="BY981" s="141"/>
      <c r="BZ981" s="141"/>
      <c r="CA981" s="141"/>
      <c r="CB981" s="141"/>
      <c r="CC981" s="141"/>
      <c r="CD981" s="141"/>
      <c r="CE981" s="141"/>
      <c r="CF981" s="141"/>
      <c r="CG981" s="141"/>
    </row>
    <row r="982" spans="1:85" x14ac:dyDescent="0.35">
      <c r="A982" s="155" t="s">
        <v>10221</v>
      </c>
      <c r="B982" s="139" t="s">
        <v>4075</v>
      </c>
      <c r="C982" s="18">
        <v>42591</v>
      </c>
      <c r="D982" s="144">
        <v>0.42916666666666664</v>
      </c>
      <c r="E982" s="141" t="s">
        <v>1849</v>
      </c>
      <c r="F982" s="141">
        <v>3</v>
      </c>
      <c r="G982" s="141" t="s">
        <v>2536</v>
      </c>
      <c r="H982" s="141">
        <v>2016</v>
      </c>
      <c r="I982" s="18">
        <v>42591</v>
      </c>
      <c r="J982" s="144">
        <v>0.38680555555555557</v>
      </c>
      <c r="K982" s="378"/>
      <c r="L982" s="139" t="s">
        <v>4075</v>
      </c>
      <c r="M982" s="141"/>
      <c r="N982" s="248"/>
      <c r="O982" s="141" t="s">
        <v>26</v>
      </c>
      <c r="P982" s="141"/>
      <c r="Q982" s="141" t="s">
        <v>10222</v>
      </c>
      <c r="R982" s="141" t="s">
        <v>10223</v>
      </c>
      <c r="S982" s="141"/>
      <c r="T982" s="141"/>
      <c r="U982" s="141"/>
      <c r="V982" s="141"/>
      <c r="W982" s="139" t="s">
        <v>4075</v>
      </c>
      <c r="X982" s="141" t="s">
        <v>25</v>
      </c>
      <c r="Y982" s="141" t="s">
        <v>27</v>
      </c>
      <c r="Z982" s="141" t="s">
        <v>4</v>
      </c>
      <c r="AA982" s="141" t="s">
        <v>34</v>
      </c>
      <c r="AB982" s="141"/>
      <c r="AC982" s="139" t="s">
        <v>18047</v>
      </c>
      <c r="AD982" s="380"/>
      <c r="AE982" s="139" t="s">
        <v>107</v>
      </c>
      <c r="AF982" s="139" t="s">
        <v>13076</v>
      </c>
      <c r="AG982" s="139" t="s">
        <v>4130</v>
      </c>
      <c r="AH982" s="139" t="s">
        <v>1378</v>
      </c>
      <c r="AI982" s="139" t="s">
        <v>1518</v>
      </c>
      <c r="AJ982" s="139"/>
      <c r="AK982" s="139" t="s">
        <v>1518</v>
      </c>
      <c r="AL982" s="139" t="s">
        <v>7</v>
      </c>
      <c r="AM982" s="141"/>
      <c r="AN982" s="141" t="s">
        <v>8</v>
      </c>
      <c r="AO982" s="139" t="s">
        <v>1614</v>
      </c>
      <c r="AP982" s="139" t="s">
        <v>7</v>
      </c>
      <c r="AQ982" s="139"/>
      <c r="AR982" s="381"/>
      <c r="AS982" s="139" t="s">
        <v>4075</v>
      </c>
      <c r="AT982" s="141" t="s">
        <v>1404</v>
      </c>
      <c r="AU982" s="141"/>
      <c r="AV982" s="383"/>
      <c r="AW982" s="385"/>
      <c r="AX982" s="139"/>
      <c r="AY982" t="s">
        <v>18477</v>
      </c>
      <c r="BA982" s="381"/>
      <c r="BB982" s="139" t="s">
        <v>1444</v>
      </c>
      <c r="BC982" s="166"/>
      <c r="BD982" s="166"/>
      <c r="BE982" s="166"/>
      <c r="BF982" s="166"/>
      <c r="BG982" s="166"/>
      <c r="BH982" s="308"/>
      <c r="BI982" s="308"/>
      <c r="BJ982" s="141" t="s">
        <v>26</v>
      </c>
      <c r="BK982" s="141" t="s">
        <v>26</v>
      </c>
      <c r="BL982" s="141"/>
      <c r="BM982" s="141"/>
      <c r="BN982" s="139" t="s">
        <v>4075</v>
      </c>
      <c r="BQ982" s="141"/>
      <c r="BV982" s="141"/>
      <c r="BX982" s="141"/>
      <c r="BY982" s="141"/>
      <c r="BZ982" s="141"/>
      <c r="CA982" s="141"/>
      <c r="CB982" s="141"/>
      <c r="CC982" s="141"/>
      <c r="CD982" s="141"/>
      <c r="CE982" s="141"/>
      <c r="CF982" s="141"/>
      <c r="CG982" s="141"/>
    </row>
    <row r="983" spans="1:85" x14ac:dyDescent="0.35">
      <c r="A983" s="155" t="s">
        <v>19996</v>
      </c>
      <c r="B983" s="139" t="s">
        <v>4075</v>
      </c>
      <c r="C983" s="18">
        <v>42591</v>
      </c>
      <c r="D983" s="144">
        <v>0.44137731481481479</v>
      </c>
      <c r="E983" s="141" t="s">
        <v>1849</v>
      </c>
      <c r="F983" s="141">
        <v>3</v>
      </c>
      <c r="G983" s="141" t="s">
        <v>2536</v>
      </c>
      <c r="H983" s="141">
        <v>2016</v>
      </c>
      <c r="I983" s="18">
        <v>42591</v>
      </c>
      <c r="J983" s="144">
        <v>0.44097222222222221</v>
      </c>
      <c r="K983" s="378"/>
      <c r="L983" s="139" t="s">
        <v>4075</v>
      </c>
      <c r="M983" s="141" t="s">
        <v>28</v>
      </c>
      <c r="N983" s="248"/>
      <c r="O983" s="141" t="s">
        <v>25</v>
      </c>
      <c r="P983" s="141"/>
      <c r="Q983" s="141"/>
      <c r="R983" s="141" t="s">
        <v>1944</v>
      </c>
      <c r="S983" s="141"/>
      <c r="T983" s="141" t="s">
        <v>19997</v>
      </c>
      <c r="U983" s="141"/>
      <c r="V983" s="141"/>
      <c r="W983" s="139" t="s">
        <v>4075</v>
      </c>
      <c r="X983" s="141" t="s">
        <v>25</v>
      </c>
      <c r="Y983" s="141" t="s">
        <v>27</v>
      </c>
      <c r="Z983" s="141"/>
      <c r="AA983" s="141" t="s">
        <v>34</v>
      </c>
      <c r="AB983" s="141"/>
      <c r="AC983" s="139" t="s">
        <v>18049</v>
      </c>
      <c r="AD983" s="380"/>
      <c r="AE983" s="139" t="s">
        <v>107</v>
      </c>
      <c r="AF983" s="139" t="s">
        <v>13076</v>
      </c>
      <c r="AG983" s="139" t="s">
        <v>4130</v>
      </c>
      <c r="AH983" s="139" t="s">
        <v>1380</v>
      </c>
      <c r="AI983" s="139" t="s">
        <v>1518</v>
      </c>
      <c r="AJ983" s="139"/>
      <c r="AK983" s="139" t="s">
        <v>1518</v>
      </c>
      <c r="AL983" s="139" t="s">
        <v>60</v>
      </c>
      <c r="AM983" s="141" t="s">
        <v>9</v>
      </c>
      <c r="AN983" s="141" t="s">
        <v>8</v>
      </c>
      <c r="AO983" s="139"/>
      <c r="AP983" s="139" t="s">
        <v>60</v>
      </c>
      <c r="AQ983" s="139"/>
      <c r="AR983" s="381"/>
      <c r="AS983" s="139" t="s">
        <v>4075</v>
      </c>
      <c r="AT983" s="141" t="s">
        <v>1404</v>
      </c>
      <c r="AU983" s="141"/>
      <c r="AV983" s="383"/>
      <c r="AW983" s="385"/>
      <c r="AX983" s="139" t="s">
        <v>45</v>
      </c>
      <c r="AY983" t="s">
        <v>18525</v>
      </c>
      <c r="BA983" s="381"/>
      <c r="BB983" s="139" t="s">
        <v>17</v>
      </c>
      <c r="BC983" s="166"/>
      <c r="BD983" s="166"/>
      <c r="BE983" s="166"/>
      <c r="BF983" s="166"/>
      <c r="BG983" s="166"/>
      <c r="BH983" s="308"/>
      <c r="BI983" s="308"/>
      <c r="BJ983" s="141" t="s">
        <v>26</v>
      </c>
      <c r="BK983" s="141" t="s">
        <v>26</v>
      </c>
      <c r="BL983" s="141"/>
      <c r="BM983" s="141"/>
      <c r="BN983" s="139" t="s">
        <v>4075</v>
      </c>
      <c r="BQ983" s="141"/>
      <c r="BV983" s="141"/>
      <c r="BX983" s="141"/>
      <c r="BY983" s="141"/>
      <c r="BZ983" s="141"/>
      <c r="CA983" s="141"/>
      <c r="CB983" s="141"/>
      <c r="CC983" s="141"/>
      <c r="CD983" s="141"/>
      <c r="CE983" s="141"/>
      <c r="CF983" s="141"/>
      <c r="CG983" s="141"/>
    </row>
    <row r="984" spans="1:85" x14ac:dyDescent="0.35">
      <c r="A984" s="155" t="s">
        <v>10210</v>
      </c>
      <c r="B984" s="139" t="s">
        <v>4075</v>
      </c>
      <c r="C984" s="18">
        <v>42592</v>
      </c>
      <c r="D984" s="144">
        <v>0.74930555555555556</v>
      </c>
      <c r="E984" s="141" t="s">
        <v>1849</v>
      </c>
      <c r="F984" s="141">
        <v>3</v>
      </c>
      <c r="G984" s="141" t="s">
        <v>2536</v>
      </c>
      <c r="H984" s="141">
        <v>2016</v>
      </c>
      <c r="I984" s="18">
        <v>42592</v>
      </c>
      <c r="J984" s="144">
        <v>0.74930555555555556</v>
      </c>
      <c r="K984" s="378"/>
      <c r="L984" s="139" t="s">
        <v>4075</v>
      </c>
      <c r="M984" s="141"/>
      <c r="N984" s="248"/>
      <c r="O984" s="141" t="s">
        <v>26</v>
      </c>
      <c r="P984" s="141"/>
      <c r="Q984" s="141" t="s">
        <v>10211</v>
      </c>
      <c r="R984" s="141" t="s">
        <v>10212</v>
      </c>
      <c r="S984" s="141"/>
      <c r="T984" s="141"/>
      <c r="U984" s="141"/>
      <c r="V984" s="141"/>
      <c r="W984" s="139" t="s">
        <v>4075</v>
      </c>
      <c r="X984" s="141" t="s">
        <v>25</v>
      </c>
      <c r="Y984" s="141" t="s">
        <v>27</v>
      </c>
      <c r="Z984" s="141" t="s">
        <v>4</v>
      </c>
      <c r="AA984" s="141" t="s">
        <v>34</v>
      </c>
      <c r="AB984" s="141"/>
      <c r="AC984" s="139" t="s">
        <v>18047</v>
      </c>
      <c r="AD984" s="380"/>
      <c r="AE984" s="139" t="s">
        <v>105</v>
      </c>
      <c r="AF984" s="139" t="s">
        <v>13076</v>
      </c>
      <c r="AG984" s="139" t="s">
        <v>1518</v>
      </c>
      <c r="AH984" s="139" t="s">
        <v>1378</v>
      </c>
      <c r="AI984" s="139" t="s">
        <v>1518</v>
      </c>
      <c r="AJ984" s="139"/>
      <c r="AK984" s="139" t="s">
        <v>1518</v>
      </c>
      <c r="AL984" s="139" t="s">
        <v>7</v>
      </c>
      <c r="AM984" s="141"/>
      <c r="AN984" s="141" t="s">
        <v>8</v>
      </c>
      <c r="AO984" s="139" t="s">
        <v>1614</v>
      </c>
      <c r="AP984" s="139" t="s">
        <v>7</v>
      </c>
      <c r="AQ984" s="139"/>
      <c r="AR984" s="381"/>
      <c r="AS984" s="139" t="s">
        <v>4075</v>
      </c>
      <c r="AT984" s="141" t="s">
        <v>1404</v>
      </c>
      <c r="AU984" s="141"/>
      <c r="AV984" s="383"/>
      <c r="AW984" s="385"/>
      <c r="AX984" s="139"/>
      <c r="AY984" t="s">
        <v>18422</v>
      </c>
      <c r="AZ984">
        <v>12000</v>
      </c>
      <c r="BA984" s="381"/>
      <c r="BB984" s="139" t="s">
        <v>1450</v>
      </c>
      <c r="BC984" s="166"/>
      <c r="BD984" s="166"/>
      <c r="BE984" s="166"/>
      <c r="BF984" s="166"/>
      <c r="BG984" s="166"/>
      <c r="BH984" s="308"/>
      <c r="BI984" s="308"/>
      <c r="BJ984" s="141" t="s">
        <v>26</v>
      </c>
      <c r="BK984" s="141" t="s">
        <v>26</v>
      </c>
      <c r="BL984" s="141"/>
      <c r="BM984" s="141"/>
      <c r="BN984" s="139" t="s">
        <v>4075</v>
      </c>
      <c r="BQ984" s="141"/>
      <c r="BV984" s="141"/>
      <c r="BX984" s="141"/>
      <c r="BY984" s="141"/>
      <c r="BZ984" s="141"/>
      <c r="CA984" s="141"/>
      <c r="CB984" s="141"/>
      <c r="CC984" s="141"/>
      <c r="CD984" s="141"/>
      <c r="CE984" s="141"/>
      <c r="CF984" s="141"/>
      <c r="CG984" s="141"/>
    </row>
    <row r="985" spans="1:85" x14ac:dyDescent="0.35">
      <c r="A985" s="155" t="s">
        <v>10213</v>
      </c>
      <c r="B985" s="139" t="s">
        <v>4075</v>
      </c>
      <c r="C985" s="18">
        <v>42592</v>
      </c>
      <c r="D985" s="144">
        <v>0.6430555555555556</v>
      </c>
      <c r="E985" s="141" t="s">
        <v>1849</v>
      </c>
      <c r="F985" s="141">
        <v>3</v>
      </c>
      <c r="G985" s="141" t="s">
        <v>2536</v>
      </c>
      <c r="H985" s="141">
        <v>2016</v>
      </c>
      <c r="I985" s="18">
        <v>42592</v>
      </c>
      <c r="J985" s="144">
        <v>0.66180555555555554</v>
      </c>
      <c r="K985" s="378"/>
      <c r="L985" s="139" t="s">
        <v>4075</v>
      </c>
      <c r="M985" s="141"/>
      <c r="N985" s="248"/>
      <c r="O985" s="141" t="s">
        <v>26</v>
      </c>
      <c r="P985" s="141"/>
      <c r="Q985" s="141" t="s">
        <v>10214</v>
      </c>
      <c r="R985" s="141"/>
      <c r="S985" s="141"/>
      <c r="T985" s="141"/>
      <c r="U985" s="141"/>
      <c r="V985" s="141"/>
      <c r="W985" s="139" t="s">
        <v>4075</v>
      </c>
      <c r="X985" s="141" t="s">
        <v>25</v>
      </c>
      <c r="Y985" s="141" t="s">
        <v>27</v>
      </c>
      <c r="Z985" s="141" t="s">
        <v>4</v>
      </c>
      <c r="AA985" s="141" t="s">
        <v>34</v>
      </c>
      <c r="AB985" s="141"/>
      <c r="AC985" s="139" t="s">
        <v>18047</v>
      </c>
      <c r="AD985" s="380"/>
      <c r="AE985" s="139" t="s">
        <v>102</v>
      </c>
      <c r="AF985" s="139" t="s">
        <v>13068</v>
      </c>
      <c r="AG985" s="139" t="s">
        <v>102</v>
      </c>
      <c r="AH985" s="139" t="s">
        <v>1378</v>
      </c>
      <c r="AI985" s="139" t="s">
        <v>7</v>
      </c>
      <c r="AJ985" s="139" t="s">
        <v>7</v>
      </c>
      <c r="AK985" s="139"/>
      <c r="AL985" s="139"/>
      <c r="AM985" s="141" t="s">
        <v>1527</v>
      </c>
      <c r="AN985" s="141" t="s">
        <v>8</v>
      </c>
      <c r="AO985" s="139" t="s">
        <v>1477</v>
      </c>
      <c r="AP985" s="139" t="s">
        <v>7</v>
      </c>
      <c r="AQ985" s="139"/>
      <c r="AR985" s="381"/>
      <c r="AS985" s="139" t="s">
        <v>4075</v>
      </c>
      <c r="AT985" s="141" t="s">
        <v>1404</v>
      </c>
      <c r="AU985" s="141"/>
      <c r="AV985" s="383"/>
      <c r="AW985" s="385"/>
      <c r="AX985" s="139"/>
      <c r="AY985" t="s">
        <v>18765</v>
      </c>
      <c r="BA985" s="381"/>
      <c r="BB985" s="139" t="s">
        <v>17</v>
      </c>
      <c r="BC985" s="166"/>
      <c r="BD985" s="166"/>
      <c r="BE985" s="166"/>
      <c r="BF985" s="166"/>
      <c r="BG985" s="166"/>
      <c r="BH985" s="308"/>
      <c r="BI985" s="308"/>
      <c r="BJ985" s="141" t="s">
        <v>26</v>
      </c>
      <c r="BK985" s="141" t="s">
        <v>26</v>
      </c>
      <c r="BL985" s="141"/>
      <c r="BM985" s="141"/>
      <c r="BN985" s="139" t="s">
        <v>4075</v>
      </c>
      <c r="BQ985" s="141"/>
      <c r="BV985" s="141"/>
      <c r="BX985" s="141"/>
      <c r="BY985" s="141"/>
      <c r="BZ985" s="141"/>
      <c r="CA985" s="141"/>
      <c r="CB985" s="141"/>
      <c r="CC985" s="141"/>
      <c r="CD985" s="141"/>
      <c r="CE985" s="141"/>
      <c r="CF985" s="141"/>
      <c r="CG985" s="141"/>
    </row>
    <row r="986" spans="1:85" x14ac:dyDescent="0.35">
      <c r="A986" s="155" t="s">
        <v>10215</v>
      </c>
      <c r="B986" s="139" t="s">
        <v>4075</v>
      </c>
      <c r="C986" s="18">
        <v>42592</v>
      </c>
      <c r="D986" s="144">
        <v>0.35833333333333334</v>
      </c>
      <c r="E986" s="141" t="s">
        <v>1849</v>
      </c>
      <c r="F986" s="141">
        <v>3</v>
      </c>
      <c r="G986" s="141" t="s">
        <v>2536</v>
      </c>
      <c r="H986" s="141">
        <v>2016</v>
      </c>
      <c r="I986" s="18"/>
      <c r="J986" s="144"/>
      <c r="K986" s="378"/>
      <c r="L986" s="139" t="s">
        <v>4075</v>
      </c>
      <c r="M986" s="141"/>
      <c r="N986" s="248"/>
      <c r="O986" s="141" t="s">
        <v>26</v>
      </c>
      <c r="P986" s="141"/>
      <c r="Q986" s="141" t="s">
        <v>10216</v>
      </c>
      <c r="R986" s="141"/>
      <c r="S986" s="141"/>
      <c r="T986" s="141"/>
      <c r="U986" s="141"/>
      <c r="V986" s="141"/>
      <c r="W986" s="139" t="s">
        <v>4075</v>
      </c>
      <c r="X986" s="141" t="s">
        <v>25</v>
      </c>
      <c r="Y986" s="141" t="s">
        <v>27</v>
      </c>
      <c r="Z986" s="141" t="s">
        <v>4</v>
      </c>
      <c r="AA986" s="141" t="s">
        <v>34</v>
      </c>
      <c r="AB986" s="141"/>
      <c r="AC986" s="139" t="s">
        <v>18049</v>
      </c>
      <c r="AD986" s="380"/>
      <c r="AE986" s="139" t="s">
        <v>105</v>
      </c>
      <c r="AF986" s="139" t="s">
        <v>13076</v>
      </c>
      <c r="AG986" s="139" t="s">
        <v>1518</v>
      </c>
      <c r="AH986" s="139" t="s">
        <v>1378</v>
      </c>
      <c r="AI986" s="139" t="s">
        <v>1518</v>
      </c>
      <c r="AJ986" s="139"/>
      <c r="AK986" s="139" t="s">
        <v>1518</v>
      </c>
      <c r="AL986" s="139" t="s">
        <v>7</v>
      </c>
      <c r="AM986" s="141" t="s">
        <v>1527</v>
      </c>
      <c r="AN986" s="141" t="s">
        <v>8</v>
      </c>
      <c r="AO986" s="139" t="s">
        <v>1477</v>
      </c>
      <c r="AP986" s="139" t="s">
        <v>7</v>
      </c>
      <c r="AQ986" s="139"/>
      <c r="AR986" s="381"/>
      <c r="AS986" s="139" t="s">
        <v>4075</v>
      </c>
      <c r="AT986" s="141" t="s">
        <v>44</v>
      </c>
      <c r="AU986" s="141">
        <v>520</v>
      </c>
      <c r="AV986" s="383"/>
      <c r="AW986" s="385"/>
      <c r="AX986" s="139"/>
      <c r="AY986" t="s">
        <v>18404</v>
      </c>
      <c r="BA986" s="381"/>
      <c r="BB986" s="139" t="s">
        <v>1452</v>
      </c>
      <c r="BC986" s="166"/>
      <c r="BD986" s="166"/>
      <c r="BE986" s="166"/>
      <c r="BF986" s="166"/>
      <c r="BG986" s="166"/>
      <c r="BH986" s="308"/>
      <c r="BI986" s="308"/>
      <c r="BJ986" s="141" t="s">
        <v>26</v>
      </c>
      <c r="BK986" s="141" t="s">
        <v>26</v>
      </c>
      <c r="BL986" s="141"/>
      <c r="BM986" s="141"/>
      <c r="BN986" s="139" t="s">
        <v>4075</v>
      </c>
      <c r="BQ986" s="141"/>
      <c r="BV986" s="141"/>
      <c r="BX986" s="141"/>
      <c r="BY986" s="141"/>
      <c r="BZ986" s="141"/>
      <c r="CA986" s="141"/>
      <c r="CB986" s="141"/>
      <c r="CC986" s="141"/>
      <c r="CD986" s="141"/>
      <c r="CE986" s="141"/>
      <c r="CF986" s="141"/>
      <c r="CG986" s="141"/>
    </row>
    <row r="987" spans="1:85" x14ac:dyDescent="0.35">
      <c r="A987" s="155" t="s">
        <v>10201</v>
      </c>
      <c r="B987" s="139" t="s">
        <v>4075</v>
      </c>
      <c r="C987" s="18">
        <v>42593</v>
      </c>
      <c r="D987" s="144">
        <v>0.91319444444444442</v>
      </c>
      <c r="E987" s="141" t="s">
        <v>1849</v>
      </c>
      <c r="F987" s="141">
        <v>3</v>
      </c>
      <c r="G987" s="141" t="s">
        <v>2536</v>
      </c>
      <c r="H987" s="141">
        <v>2016</v>
      </c>
      <c r="I987" s="18">
        <v>42593</v>
      </c>
      <c r="J987" s="144">
        <v>0.91319444444444442</v>
      </c>
      <c r="K987" s="378"/>
      <c r="L987" s="139" t="s">
        <v>4075</v>
      </c>
      <c r="M987" s="141"/>
      <c r="N987" s="248"/>
      <c r="O987" s="141" t="s">
        <v>26</v>
      </c>
      <c r="P987" s="141"/>
      <c r="Q987" s="141" t="s">
        <v>10202</v>
      </c>
      <c r="R987" s="141" t="s">
        <v>10203</v>
      </c>
      <c r="S987" s="141"/>
      <c r="T987" s="141"/>
      <c r="U987" s="141"/>
      <c r="V987" s="141"/>
      <c r="W987" s="139" t="s">
        <v>4075</v>
      </c>
      <c r="X987" s="141" t="s">
        <v>25</v>
      </c>
      <c r="Y987" s="141" t="s">
        <v>27</v>
      </c>
      <c r="Z987" s="141" t="s">
        <v>4</v>
      </c>
      <c r="AA987" s="141" t="s">
        <v>34</v>
      </c>
      <c r="AB987" s="141"/>
      <c r="AC987" s="139" t="s">
        <v>18049</v>
      </c>
      <c r="AD987" s="380"/>
      <c r="AE987" s="139" t="s">
        <v>4</v>
      </c>
      <c r="AF987" s="139" t="s">
        <v>13073</v>
      </c>
      <c r="AG987" s="139" t="s">
        <v>4</v>
      </c>
      <c r="AH987" s="139" t="s">
        <v>1378</v>
      </c>
      <c r="AI987" s="139" t="s">
        <v>15678</v>
      </c>
      <c r="AJ987" s="139"/>
      <c r="AK987" s="139" t="s">
        <v>15678</v>
      </c>
      <c r="AL987" s="139" t="s">
        <v>7</v>
      </c>
      <c r="AM987" s="141" t="s">
        <v>1541</v>
      </c>
      <c r="AN987" s="141" t="s">
        <v>8</v>
      </c>
      <c r="AO987" s="139" t="s">
        <v>1614</v>
      </c>
      <c r="AP987" s="139" t="s">
        <v>7</v>
      </c>
      <c r="AQ987" s="139"/>
      <c r="AR987" s="381"/>
      <c r="AS987" s="139" t="s">
        <v>4075</v>
      </c>
      <c r="AT987" s="141" t="s">
        <v>1404</v>
      </c>
      <c r="AU987" s="141">
        <v>162</v>
      </c>
      <c r="AV987" s="383"/>
      <c r="AW987" s="385"/>
      <c r="AX987" s="139"/>
      <c r="AY987" t="s">
        <v>18593</v>
      </c>
      <c r="AZ987">
        <v>12000</v>
      </c>
      <c r="BA987" s="381"/>
      <c r="BB987" s="139" t="s">
        <v>1451</v>
      </c>
      <c r="BC987" s="166"/>
      <c r="BD987" s="166"/>
      <c r="BE987" s="166"/>
      <c r="BF987" s="166"/>
      <c r="BG987" s="166"/>
      <c r="BH987" s="308"/>
      <c r="BI987" s="308"/>
      <c r="BJ987" s="141" t="s">
        <v>26</v>
      </c>
      <c r="BK987" s="141" t="s">
        <v>26</v>
      </c>
      <c r="BL987" s="141"/>
      <c r="BM987" s="141"/>
      <c r="BN987" s="139" t="s">
        <v>4075</v>
      </c>
      <c r="BQ987" s="141" t="s">
        <v>15809</v>
      </c>
      <c r="BR987" s="135" t="s">
        <v>15680</v>
      </c>
      <c r="BT987" s="135" t="s">
        <v>15350</v>
      </c>
      <c r="BU987" s="135" t="s">
        <v>13278</v>
      </c>
      <c r="BV987" s="141" t="s">
        <v>2509</v>
      </c>
      <c r="BW987" s="135" t="s">
        <v>13286</v>
      </c>
      <c r="BX987" s="141" t="s">
        <v>15681</v>
      </c>
      <c r="BY987" s="141" t="s">
        <v>12</v>
      </c>
      <c r="BZ987" s="141" t="s">
        <v>26</v>
      </c>
      <c r="CA987" s="141" t="s">
        <v>1848</v>
      </c>
      <c r="CB987" s="141"/>
      <c r="CC987" s="141" t="s">
        <v>15704</v>
      </c>
      <c r="CD987" s="141" t="s">
        <v>15683</v>
      </c>
      <c r="CE987" s="141" t="s">
        <v>15450</v>
      </c>
      <c r="CF987" s="141" t="s">
        <v>15451</v>
      </c>
      <c r="CG987" s="141" t="s">
        <v>4004</v>
      </c>
    </row>
    <row r="988" spans="1:85" x14ac:dyDescent="0.35">
      <c r="A988" s="155" t="s">
        <v>10204</v>
      </c>
      <c r="B988" s="139" t="s">
        <v>4075</v>
      </c>
      <c r="C988" s="18">
        <v>42593</v>
      </c>
      <c r="D988" s="144">
        <v>0.83194444444444449</v>
      </c>
      <c r="E988" s="141" t="s">
        <v>1849</v>
      </c>
      <c r="F988" s="141">
        <v>3</v>
      </c>
      <c r="G988" s="141" t="s">
        <v>2536</v>
      </c>
      <c r="H988" s="141">
        <v>2016</v>
      </c>
      <c r="I988" s="18">
        <v>42593</v>
      </c>
      <c r="J988" s="144">
        <v>0.83194444444444449</v>
      </c>
      <c r="K988" s="378"/>
      <c r="L988" s="139" t="s">
        <v>4075</v>
      </c>
      <c r="M988" s="141"/>
      <c r="N988" s="248"/>
      <c r="O988" s="141" t="s">
        <v>26</v>
      </c>
      <c r="P988" s="141"/>
      <c r="Q988" s="141" t="s">
        <v>10205</v>
      </c>
      <c r="R988" s="141" t="s">
        <v>10206</v>
      </c>
      <c r="S988" s="141"/>
      <c r="T988" s="141"/>
      <c r="U988" s="141"/>
      <c r="V988" s="141"/>
      <c r="W988" s="139" t="s">
        <v>4075</v>
      </c>
      <c r="X988" s="141" t="s">
        <v>25</v>
      </c>
      <c r="Y988" s="141" t="s">
        <v>27</v>
      </c>
      <c r="Z988" s="141" t="s">
        <v>4</v>
      </c>
      <c r="AA988" s="141" t="s">
        <v>34</v>
      </c>
      <c r="AB988" s="141"/>
      <c r="AC988" s="139" t="s">
        <v>18047</v>
      </c>
      <c r="AD988" s="380"/>
      <c r="AE988" s="139" t="s">
        <v>4</v>
      </c>
      <c r="AF988" s="139" t="s">
        <v>13073</v>
      </c>
      <c r="AG988" s="139" t="s">
        <v>4</v>
      </c>
      <c r="AH988" s="139" t="s">
        <v>1378</v>
      </c>
      <c r="AI988" s="139" t="s">
        <v>15678</v>
      </c>
      <c r="AJ988" s="139"/>
      <c r="AK988" s="139" t="s">
        <v>15678</v>
      </c>
      <c r="AL988" s="139" t="s">
        <v>7</v>
      </c>
      <c r="AM988" s="141" t="s">
        <v>1541</v>
      </c>
      <c r="AN988" s="141" t="s">
        <v>8</v>
      </c>
      <c r="AO988" s="139" t="s">
        <v>1614</v>
      </c>
      <c r="AP988" s="139" t="s">
        <v>7</v>
      </c>
      <c r="AQ988" s="139"/>
      <c r="AR988" s="381"/>
      <c r="AS988" s="139" t="s">
        <v>4075</v>
      </c>
      <c r="AT988" s="141" t="s">
        <v>1404</v>
      </c>
      <c r="AU988" s="141"/>
      <c r="AV988" s="383"/>
      <c r="AW988" s="385"/>
      <c r="AX988" s="139"/>
      <c r="AY988" t="s">
        <v>18847</v>
      </c>
      <c r="AZ988">
        <v>12000</v>
      </c>
      <c r="BA988" s="381"/>
      <c r="BB988" s="139" t="s">
        <v>1444</v>
      </c>
      <c r="BC988" s="166"/>
      <c r="BD988" s="166"/>
      <c r="BE988" s="166"/>
      <c r="BF988" s="166"/>
      <c r="BG988" s="166"/>
      <c r="BH988" s="308"/>
      <c r="BI988" s="308"/>
      <c r="BJ988" s="141" t="s">
        <v>26</v>
      </c>
      <c r="BK988" s="141" t="s">
        <v>26</v>
      </c>
      <c r="BL988" s="141"/>
      <c r="BM988" s="141"/>
      <c r="BN988" s="139" t="s">
        <v>4075</v>
      </c>
      <c r="BQ988" s="141" t="s">
        <v>15809</v>
      </c>
      <c r="BR988" s="135" t="s">
        <v>15685</v>
      </c>
      <c r="BT988" s="135" t="s">
        <v>15401</v>
      </c>
      <c r="BU988" s="135" t="s">
        <v>15348</v>
      </c>
      <c r="BV988" s="141" t="s">
        <v>13264</v>
      </c>
      <c r="BW988" s="135" t="s">
        <v>13274</v>
      </c>
      <c r="BX988" s="141" t="s">
        <v>15681</v>
      </c>
      <c r="BY988" s="141" t="s">
        <v>12</v>
      </c>
      <c r="BZ988" s="141" t="s">
        <v>26</v>
      </c>
      <c r="CA988" s="141" t="s">
        <v>1848</v>
      </c>
      <c r="CB988" s="141"/>
      <c r="CC988" s="141" t="s">
        <v>15690</v>
      </c>
      <c r="CD988" s="141" t="s">
        <v>34</v>
      </c>
      <c r="CE988" s="141" t="s">
        <v>15450</v>
      </c>
      <c r="CF988" s="141" t="s">
        <v>15451</v>
      </c>
      <c r="CG988" s="141" t="s">
        <v>2003</v>
      </c>
    </row>
    <row r="989" spans="1:85" x14ac:dyDescent="0.35">
      <c r="A989" s="155" t="s">
        <v>10207</v>
      </c>
      <c r="B989" s="139" t="s">
        <v>4075</v>
      </c>
      <c r="C989" s="18">
        <v>42593</v>
      </c>
      <c r="D989" s="144">
        <v>0.1736111111111111</v>
      </c>
      <c r="E989" s="141" t="s">
        <v>1849</v>
      </c>
      <c r="F989" s="141">
        <v>3</v>
      </c>
      <c r="G989" s="141" t="s">
        <v>2536</v>
      </c>
      <c r="H989" s="141">
        <v>2016</v>
      </c>
      <c r="I989" s="18">
        <v>42593</v>
      </c>
      <c r="J989" s="144"/>
      <c r="K989" s="378"/>
      <c r="L989" s="139" t="s">
        <v>4075</v>
      </c>
      <c r="M989" s="141"/>
      <c r="N989" s="248"/>
      <c r="O989" s="141" t="s">
        <v>26</v>
      </c>
      <c r="P989" s="141"/>
      <c r="Q989" s="141" t="s">
        <v>10208</v>
      </c>
      <c r="R989" s="141" t="s">
        <v>10209</v>
      </c>
      <c r="S989" s="141"/>
      <c r="T989" s="141"/>
      <c r="U989" s="141"/>
      <c r="V989" s="141"/>
      <c r="W989" s="139" t="s">
        <v>4075</v>
      </c>
      <c r="X989" s="141" t="s">
        <v>25</v>
      </c>
      <c r="Y989" s="141" t="s">
        <v>27</v>
      </c>
      <c r="Z989" s="141" t="s">
        <v>4</v>
      </c>
      <c r="AA989" s="141" t="s">
        <v>34</v>
      </c>
      <c r="AB989" s="141"/>
      <c r="AC989" s="139" t="s">
        <v>18050</v>
      </c>
      <c r="AD989" s="380"/>
      <c r="AE989" s="139" t="s">
        <v>102</v>
      </c>
      <c r="AF989" s="139" t="s">
        <v>13068</v>
      </c>
      <c r="AG989" s="139" t="s">
        <v>102</v>
      </c>
      <c r="AH989" s="139" t="s">
        <v>1378</v>
      </c>
      <c r="AI989" s="139" t="s">
        <v>7</v>
      </c>
      <c r="AJ989" s="139" t="s">
        <v>7</v>
      </c>
      <c r="AK989" s="139"/>
      <c r="AL989" s="139"/>
      <c r="AM989" s="141"/>
      <c r="AN989" s="141" t="s">
        <v>8</v>
      </c>
      <c r="AO989" s="139" t="s">
        <v>1614</v>
      </c>
      <c r="AP989" s="139" t="s">
        <v>7</v>
      </c>
      <c r="AQ989" s="139"/>
      <c r="AR989" s="381"/>
      <c r="AS989" s="139" t="s">
        <v>4075</v>
      </c>
      <c r="AT989" s="141" t="s">
        <v>1404</v>
      </c>
      <c r="AU989" s="141"/>
      <c r="AV989" s="383"/>
      <c r="AW989" s="385"/>
      <c r="AX989" s="139"/>
      <c r="AY989" t="s">
        <v>18550</v>
      </c>
      <c r="AZ989">
        <v>12000</v>
      </c>
      <c r="BA989" s="381"/>
      <c r="BB989" s="139" t="s">
        <v>1444</v>
      </c>
      <c r="BC989" s="166"/>
      <c r="BD989" s="166"/>
      <c r="BE989" s="166"/>
      <c r="BF989" s="166"/>
      <c r="BG989" s="166"/>
      <c r="BH989" s="308"/>
      <c r="BI989" s="308"/>
      <c r="BJ989" s="141" t="s">
        <v>26</v>
      </c>
      <c r="BK989" s="141" t="s">
        <v>26</v>
      </c>
      <c r="BL989" s="141"/>
      <c r="BM989" s="141"/>
      <c r="BN989" s="139" t="s">
        <v>4075</v>
      </c>
      <c r="BQ989" s="141"/>
      <c r="BV989" s="141"/>
      <c r="BX989" s="141"/>
      <c r="BY989" s="141"/>
      <c r="BZ989" s="141"/>
      <c r="CA989" s="141"/>
      <c r="CB989" s="141"/>
      <c r="CC989" s="141"/>
      <c r="CD989" s="141"/>
      <c r="CE989" s="141"/>
      <c r="CF989" s="141"/>
      <c r="CG989" s="141"/>
    </row>
    <row r="990" spans="1:85" x14ac:dyDescent="0.35">
      <c r="A990" s="155" t="s">
        <v>10198</v>
      </c>
      <c r="B990" s="139" t="s">
        <v>4075</v>
      </c>
      <c r="C990" s="18">
        <v>42594</v>
      </c>
      <c r="D990" s="144">
        <v>0.42222222222222222</v>
      </c>
      <c r="E990" s="141" t="s">
        <v>1849</v>
      </c>
      <c r="F990" s="141">
        <v>3</v>
      </c>
      <c r="G990" s="141" t="s">
        <v>2536</v>
      </c>
      <c r="H990" s="141">
        <v>2016</v>
      </c>
      <c r="I990" s="18">
        <v>42594</v>
      </c>
      <c r="J990" s="144">
        <v>0.42222222222222222</v>
      </c>
      <c r="K990" s="378"/>
      <c r="L990" s="139" t="s">
        <v>4075</v>
      </c>
      <c r="M990" s="141"/>
      <c r="N990" s="248"/>
      <c r="O990" s="141" t="s">
        <v>26</v>
      </c>
      <c r="P990" s="141"/>
      <c r="Q990" s="141" t="s">
        <v>10199</v>
      </c>
      <c r="R990" s="141" t="s">
        <v>10200</v>
      </c>
      <c r="S990" s="141"/>
      <c r="T990" s="141"/>
      <c r="U990" s="141"/>
      <c r="V990" s="141"/>
      <c r="W990" s="139" t="s">
        <v>4075</v>
      </c>
      <c r="X990" s="141" t="s">
        <v>25</v>
      </c>
      <c r="Y990" s="141" t="s">
        <v>27</v>
      </c>
      <c r="Z990" s="141" t="s">
        <v>4</v>
      </c>
      <c r="AA990" s="141" t="s">
        <v>34</v>
      </c>
      <c r="AB990" s="141"/>
      <c r="AC990" s="139" t="s">
        <v>18048</v>
      </c>
      <c r="AD990" s="380"/>
      <c r="AE990" s="139" t="s">
        <v>107</v>
      </c>
      <c r="AF990" s="139" t="s">
        <v>13076</v>
      </c>
      <c r="AG990" s="139" t="s">
        <v>4130</v>
      </c>
      <c r="AH990" s="139" t="s">
        <v>1378</v>
      </c>
      <c r="AI990" s="139" t="s">
        <v>1518</v>
      </c>
      <c r="AJ990" s="139"/>
      <c r="AK990" s="139" t="s">
        <v>1518</v>
      </c>
      <c r="AL990" s="139" t="s">
        <v>7</v>
      </c>
      <c r="AM990" s="141"/>
      <c r="AN990" s="141" t="s">
        <v>8</v>
      </c>
      <c r="AO990" s="139" t="s">
        <v>1614</v>
      </c>
      <c r="AP990" s="139" t="s">
        <v>7</v>
      </c>
      <c r="AQ990" s="139"/>
      <c r="AR990" s="381"/>
      <c r="AS990" s="139" t="s">
        <v>4075</v>
      </c>
      <c r="AT990" s="141" t="s">
        <v>43</v>
      </c>
      <c r="AU990" s="141">
        <v>175</v>
      </c>
      <c r="AV990" s="383"/>
      <c r="AW990" s="385"/>
      <c r="AX990" s="139"/>
      <c r="AY990" t="s">
        <v>18466</v>
      </c>
      <c r="AZ990">
        <v>12000</v>
      </c>
      <c r="BA990" s="381"/>
      <c r="BB990" s="139" t="s">
        <v>1450</v>
      </c>
      <c r="BC990" s="166">
        <v>36</v>
      </c>
      <c r="BD990" s="166"/>
      <c r="BE990" s="166"/>
      <c r="BF990" s="166"/>
      <c r="BG990" s="166"/>
      <c r="BH990" s="308" t="s">
        <v>13601</v>
      </c>
      <c r="BI990" s="308"/>
      <c r="BJ990" s="141" t="s">
        <v>26</v>
      </c>
      <c r="BK990" s="141" t="s">
        <v>26</v>
      </c>
      <c r="BL990" s="141"/>
      <c r="BM990" s="141"/>
      <c r="BN990" s="139" t="s">
        <v>4075</v>
      </c>
      <c r="BQ990" s="141"/>
      <c r="BV990" s="141"/>
      <c r="BX990" s="141"/>
      <c r="BY990" s="141"/>
      <c r="BZ990" s="141"/>
      <c r="CA990" s="141"/>
      <c r="CB990" s="141"/>
      <c r="CC990" s="141"/>
      <c r="CD990" s="141"/>
      <c r="CE990" s="141"/>
      <c r="CF990" s="141"/>
      <c r="CG990" s="141"/>
    </row>
    <row r="991" spans="1:85" x14ac:dyDescent="0.35">
      <c r="A991" s="155" t="s">
        <v>10195</v>
      </c>
      <c r="B991" s="139" t="s">
        <v>4075</v>
      </c>
      <c r="C991" s="18">
        <v>42595</v>
      </c>
      <c r="D991" s="144">
        <v>0.60486111111111107</v>
      </c>
      <c r="E991" s="141" t="s">
        <v>1849</v>
      </c>
      <c r="F991" s="141">
        <v>3</v>
      </c>
      <c r="G991" s="141" t="s">
        <v>2536</v>
      </c>
      <c r="H991" s="141">
        <v>2016</v>
      </c>
      <c r="I991" s="18">
        <v>42595</v>
      </c>
      <c r="J991" s="144"/>
      <c r="K991" s="378"/>
      <c r="L991" s="139" t="s">
        <v>4075</v>
      </c>
      <c r="M991" s="141"/>
      <c r="N991" s="248"/>
      <c r="O991" s="141" t="s">
        <v>26</v>
      </c>
      <c r="P991" s="141"/>
      <c r="Q991" s="141"/>
      <c r="R991" s="141"/>
      <c r="S991" s="141"/>
      <c r="T991" s="141"/>
      <c r="U991" s="141"/>
      <c r="V991" s="141"/>
      <c r="W991" s="139" t="s">
        <v>4075</v>
      </c>
      <c r="X991" s="141" t="s">
        <v>25</v>
      </c>
      <c r="Y991" s="141" t="s">
        <v>27</v>
      </c>
      <c r="Z991" s="141" t="s">
        <v>4</v>
      </c>
      <c r="AA991" s="141" t="s">
        <v>34</v>
      </c>
      <c r="AB991" s="141"/>
      <c r="AC991" s="139" t="s">
        <v>18050</v>
      </c>
      <c r="AD991" s="380"/>
      <c r="AE991" s="139" t="s">
        <v>4</v>
      </c>
      <c r="AF991" s="139" t="s">
        <v>13073</v>
      </c>
      <c r="AG991" s="139" t="s">
        <v>4</v>
      </c>
      <c r="AH991" s="139" t="s">
        <v>1378</v>
      </c>
      <c r="AI991" s="139" t="s">
        <v>15678</v>
      </c>
      <c r="AJ991" s="139"/>
      <c r="AK991" s="139" t="s">
        <v>15678</v>
      </c>
      <c r="AL991" s="139" t="s">
        <v>7</v>
      </c>
      <c r="AM991" s="141"/>
      <c r="AN991" s="141" t="s">
        <v>8</v>
      </c>
      <c r="AO991" s="139" t="s">
        <v>1614</v>
      </c>
      <c r="AP991" s="139" t="s">
        <v>7</v>
      </c>
      <c r="AQ991" s="139"/>
      <c r="AR991" s="381"/>
      <c r="AS991" s="139" t="s">
        <v>4075</v>
      </c>
      <c r="AT991" s="141" t="s">
        <v>43</v>
      </c>
      <c r="AU991" s="141">
        <v>420</v>
      </c>
      <c r="AV991" s="383"/>
      <c r="AW991" s="385"/>
      <c r="AX991" s="139"/>
      <c r="AY991" t="s">
        <v>18283</v>
      </c>
      <c r="AZ991">
        <v>21000</v>
      </c>
      <c r="BA991" s="381"/>
      <c r="BB991" s="139" t="s">
        <v>1451</v>
      </c>
      <c r="BC991" s="166"/>
      <c r="BD991" s="166"/>
      <c r="BE991" s="166"/>
      <c r="BF991" s="166"/>
      <c r="BG991" s="166"/>
      <c r="BH991" s="308"/>
      <c r="BI991" s="308"/>
      <c r="BJ991" s="141" t="s">
        <v>26</v>
      </c>
      <c r="BK991" s="141" t="s">
        <v>26</v>
      </c>
      <c r="BL991" s="141"/>
      <c r="BM991" s="141"/>
      <c r="BN991" s="139" t="s">
        <v>4075</v>
      </c>
      <c r="BQ991" s="141"/>
      <c r="BV991" s="141"/>
      <c r="BX991" s="141"/>
      <c r="BY991" s="141"/>
      <c r="BZ991" s="141"/>
      <c r="CA991" s="141"/>
      <c r="CB991" s="141"/>
      <c r="CC991" s="141"/>
      <c r="CD991" s="141"/>
      <c r="CE991" s="141"/>
      <c r="CF991" s="141"/>
      <c r="CG991" s="141"/>
    </row>
    <row r="992" spans="1:85" x14ac:dyDescent="0.35">
      <c r="A992" s="155" t="s">
        <v>10196</v>
      </c>
      <c r="B992" s="139" t="s">
        <v>4075</v>
      </c>
      <c r="C992" s="18">
        <v>42595</v>
      </c>
      <c r="D992" s="144">
        <v>0.58333333333333337</v>
      </c>
      <c r="E992" s="141" t="s">
        <v>1849</v>
      </c>
      <c r="F992" s="141">
        <v>3</v>
      </c>
      <c r="G992" s="141" t="s">
        <v>2536</v>
      </c>
      <c r="H992" s="141">
        <v>2016</v>
      </c>
      <c r="I992" s="18"/>
      <c r="J992" s="144"/>
      <c r="K992" s="378"/>
      <c r="L992" s="139" t="s">
        <v>4075</v>
      </c>
      <c r="M992" s="141"/>
      <c r="N992" s="248"/>
      <c r="O992" s="141" t="s">
        <v>26</v>
      </c>
      <c r="P992" s="141"/>
      <c r="Q992" s="141" t="s">
        <v>10197</v>
      </c>
      <c r="R992" s="141"/>
      <c r="S992" s="141"/>
      <c r="T992" s="141"/>
      <c r="U992" s="141"/>
      <c r="V992" s="141"/>
      <c r="W992" s="139" t="s">
        <v>4075</v>
      </c>
      <c r="X992" s="141" t="s">
        <v>25</v>
      </c>
      <c r="Y992" s="141" t="s">
        <v>27</v>
      </c>
      <c r="Z992" s="141" t="s">
        <v>4</v>
      </c>
      <c r="AA992" s="141" t="s">
        <v>34</v>
      </c>
      <c r="AB992" s="141"/>
      <c r="AC992" s="139" t="s">
        <v>18047</v>
      </c>
      <c r="AD992" s="380"/>
      <c r="AE992" s="139" t="s">
        <v>102</v>
      </c>
      <c r="AF992" s="139" t="s">
        <v>13084</v>
      </c>
      <c r="AG992" s="139" t="s">
        <v>102</v>
      </c>
      <c r="AH992" s="139" t="s">
        <v>1378</v>
      </c>
      <c r="AI992" s="139" t="s">
        <v>1403</v>
      </c>
      <c r="AJ992" s="139" t="s">
        <v>1403</v>
      </c>
      <c r="AK992" s="139"/>
      <c r="AL992" s="139"/>
      <c r="AM992" s="141" t="s">
        <v>1527</v>
      </c>
      <c r="AN992" s="141" t="s">
        <v>8</v>
      </c>
      <c r="AO992" s="139" t="s">
        <v>1614</v>
      </c>
      <c r="AP992" s="139" t="s">
        <v>1403</v>
      </c>
      <c r="AQ992" s="139"/>
      <c r="AR992" s="381"/>
      <c r="AS992" s="139" t="s">
        <v>4075</v>
      </c>
      <c r="AT992" s="141" t="s">
        <v>43</v>
      </c>
      <c r="AU992" s="141">
        <v>300</v>
      </c>
      <c r="AV992" s="383"/>
      <c r="AW992" s="385"/>
      <c r="AX992" s="139"/>
      <c r="AY992" t="s">
        <v>18489</v>
      </c>
      <c r="AZ992">
        <v>21000</v>
      </c>
      <c r="BA992" s="381"/>
      <c r="BB992" s="139" t="s">
        <v>1450</v>
      </c>
      <c r="BC992" s="166"/>
      <c r="BD992" s="166"/>
      <c r="BE992" s="166"/>
      <c r="BF992" s="166"/>
      <c r="BG992" s="166"/>
      <c r="BH992" s="308"/>
      <c r="BI992" s="308"/>
      <c r="BJ992" s="141" t="s">
        <v>26</v>
      </c>
      <c r="BK992" s="141" t="s">
        <v>26</v>
      </c>
      <c r="BL992" s="141"/>
      <c r="BM992" s="141"/>
      <c r="BN992" s="139" t="s">
        <v>4075</v>
      </c>
      <c r="BQ992" s="141"/>
      <c r="BV992" s="141"/>
      <c r="BX992" s="141"/>
      <c r="BY992" s="141"/>
      <c r="BZ992" s="141"/>
      <c r="CA992" s="141"/>
      <c r="CB992" s="141"/>
      <c r="CC992" s="141"/>
      <c r="CD992" s="141"/>
      <c r="CE992" s="141"/>
      <c r="CF992" s="141"/>
      <c r="CG992" s="141"/>
    </row>
    <row r="993" spans="1:85" x14ac:dyDescent="0.35">
      <c r="A993" s="155" t="s">
        <v>10192</v>
      </c>
      <c r="B993" s="139" t="s">
        <v>4075</v>
      </c>
      <c r="C993" s="18">
        <v>42596</v>
      </c>
      <c r="D993" s="144">
        <v>0.95138888888888884</v>
      </c>
      <c r="E993" s="141" t="s">
        <v>13269</v>
      </c>
      <c r="F993" s="141">
        <v>3</v>
      </c>
      <c r="G993" s="141" t="s">
        <v>2536</v>
      </c>
      <c r="H993" s="141">
        <v>2016</v>
      </c>
      <c r="I993" s="18">
        <v>42596</v>
      </c>
      <c r="J993" s="144">
        <v>0.86805555555555558</v>
      </c>
      <c r="K993" s="378"/>
      <c r="L993" s="139" t="s">
        <v>4075</v>
      </c>
      <c r="M993" s="141"/>
      <c r="N993" s="248"/>
      <c r="O993" s="141" t="s">
        <v>26</v>
      </c>
      <c r="P993" s="141"/>
      <c r="Q993" s="141" t="s">
        <v>10193</v>
      </c>
      <c r="R993" s="141" t="s">
        <v>10194</v>
      </c>
      <c r="S993" s="141"/>
      <c r="T993" s="141"/>
      <c r="U993" s="141">
        <v>111873717</v>
      </c>
      <c r="V993" s="141"/>
      <c r="W993" s="139" t="s">
        <v>4075</v>
      </c>
      <c r="X993" s="141" t="s">
        <v>25</v>
      </c>
      <c r="Y993" s="141" t="s">
        <v>27</v>
      </c>
      <c r="Z993" s="141" t="s">
        <v>4</v>
      </c>
      <c r="AA993" s="141" t="s">
        <v>34</v>
      </c>
      <c r="AB993" s="141"/>
      <c r="AC993" s="139" t="s">
        <v>18047</v>
      </c>
      <c r="AD993" s="380"/>
      <c r="AE993" s="139" t="s">
        <v>102</v>
      </c>
      <c r="AF993" s="139" t="s">
        <v>13068</v>
      </c>
      <c r="AG993" s="139" t="s">
        <v>102</v>
      </c>
      <c r="AH993" s="139" t="s">
        <v>1378</v>
      </c>
      <c r="AI993" s="139" t="s">
        <v>7</v>
      </c>
      <c r="AJ993" s="139" t="s">
        <v>7</v>
      </c>
      <c r="AK993" s="139"/>
      <c r="AL993" s="139"/>
      <c r="AM993" s="141"/>
      <c r="AN993" s="141" t="s">
        <v>8</v>
      </c>
      <c r="AO993" s="139" t="s">
        <v>1614</v>
      </c>
      <c r="AP993" s="139" t="s">
        <v>7</v>
      </c>
      <c r="AQ993" s="139"/>
      <c r="AR993" s="381"/>
      <c r="AS993" s="139" t="s">
        <v>4075</v>
      </c>
      <c r="AT993" s="141" t="s">
        <v>1404</v>
      </c>
      <c r="AU993" s="141">
        <v>518</v>
      </c>
      <c r="AV993" s="383"/>
      <c r="AW993" s="385"/>
      <c r="AX993" s="139"/>
      <c r="AY993" t="s">
        <v>18495</v>
      </c>
      <c r="AZ993">
        <v>12000</v>
      </c>
      <c r="BA993" s="381"/>
      <c r="BB993" s="139" t="s">
        <v>1469</v>
      </c>
      <c r="BC993" s="166"/>
      <c r="BD993" s="166"/>
      <c r="BE993" s="166"/>
      <c r="BF993" s="166"/>
      <c r="BG993" s="166"/>
      <c r="BH993" s="308"/>
      <c r="BI993" s="308"/>
      <c r="BJ993" s="141" t="s">
        <v>26</v>
      </c>
      <c r="BK993" s="141" t="s">
        <v>26</v>
      </c>
      <c r="BL993" s="141"/>
      <c r="BM993" s="141"/>
      <c r="BN993" s="139" t="s">
        <v>4075</v>
      </c>
      <c r="BQ993" s="141"/>
      <c r="BV993" s="141"/>
      <c r="BX993" s="141"/>
      <c r="BY993" s="141"/>
      <c r="BZ993" s="141"/>
      <c r="CA993" s="141"/>
      <c r="CB993" s="141"/>
      <c r="CC993" s="141"/>
      <c r="CD993" s="141"/>
      <c r="CE993" s="141"/>
      <c r="CF993" s="141"/>
      <c r="CG993" s="141"/>
    </row>
    <row r="994" spans="1:85" x14ac:dyDescent="0.35">
      <c r="A994" s="155" t="s">
        <v>10185</v>
      </c>
      <c r="B994" s="139" t="s">
        <v>4075</v>
      </c>
      <c r="C994" s="18">
        <v>42597</v>
      </c>
      <c r="D994" s="144">
        <v>0.65486111111111112</v>
      </c>
      <c r="E994" s="141" t="s">
        <v>13269</v>
      </c>
      <c r="F994" s="141">
        <v>3</v>
      </c>
      <c r="G994" s="141" t="s">
        <v>2536</v>
      </c>
      <c r="H994" s="141">
        <v>2016</v>
      </c>
      <c r="I994" s="18">
        <v>42597</v>
      </c>
      <c r="J994" s="144">
        <v>0.65486111111111112</v>
      </c>
      <c r="K994" s="378"/>
      <c r="L994" s="139" t="s">
        <v>4075</v>
      </c>
      <c r="M994" s="141"/>
      <c r="N994" s="248"/>
      <c r="O994" s="141" t="s">
        <v>26</v>
      </c>
      <c r="P994" s="141"/>
      <c r="Q994" s="141" t="s">
        <v>10186</v>
      </c>
      <c r="R994" s="141" t="s">
        <v>10187</v>
      </c>
      <c r="S994" s="141"/>
      <c r="T994" s="141"/>
      <c r="U994" s="141">
        <v>111876755</v>
      </c>
      <c r="V994" s="141"/>
      <c r="W994" s="139" t="s">
        <v>4075</v>
      </c>
      <c r="X994" s="141" t="s">
        <v>25</v>
      </c>
      <c r="Y994" s="141" t="s">
        <v>27</v>
      </c>
      <c r="Z994" s="141" t="s">
        <v>4</v>
      </c>
      <c r="AA994" s="141" t="s">
        <v>34</v>
      </c>
      <c r="AB994" s="141"/>
      <c r="AC994" s="139" t="s">
        <v>18050</v>
      </c>
      <c r="AD994" s="380"/>
      <c r="AE994" s="139" t="s">
        <v>103</v>
      </c>
      <c r="AF994" s="139" t="s">
        <v>13075</v>
      </c>
      <c r="AG994" s="139" t="s">
        <v>103</v>
      </c>
      <c r="AH994" s="139" t="s">
        <v>1378</v>
      </c>
      <c r="AI994" s="139" t="s">
        <v>7340</v>
      </c>
      <c r="AJ994" s="139"/>
      <c r="AK994" s="139" t="s">
        <v>7340</v>
      </c>
      <c r="AL994" s="139" t="s">
        <v>1408</v>
      </c>
      <c r="AM994" s="141"/>
      <c r="AN994" s="141" t="s">
        <v>8</v>
      </c>
      <c r="AO994" s="139" t="s">
        <v>1614</v>
      </c>
      <c r="AP994" s="139" t="s">
        <v>7</v>
      </c>
      <c r="AQ994" s="139"/>
      <c r="AR994" s="381"/>
      <c r="AS994" s="139" t="s">
        <v>4075</v>
      </c>
      <c r="AT994" s="141" t="s">
        <v>43</v>
      </c>
      <c r="AU994" s="141">
        <v>320</v>
      </c>
      <c r="AV994" s="383"/>
      <c r="AW994" s="385"/>
      <c r="AX994" s="139"/>
      <c r="AY994" t="s">
        <v>18613</v>
      </c>
      <c r="AZ994">
        <v>17000</v>
      </c>
      <c r="BA994" s="381"/>
      <c r="BB994" s="139" t="s">
        <v>17</v>
      </c>
      <c r="BC994" s="166"/>
      <c r="BD994" s="166"/>
      <c r="BE994" s="166"/>
      <c r="BF994" s="166"/>
      <c r="BG994" s="166"/>
      <c r="BH994" s="308"/>
      <c r="BI994" s="308"/>
      <c r="BJ994" s="141" t="s">
        <v>26</v>
      </c>
      <c r="BK994" s="141" t="s">
        <v>26</v>
      </c>
      <c r="BL994" s="141"/>
      <c r="BM994" s="141"/>
      <c r="BN994" s="139" t="s">
        <v>4075</v>
      </c>
      <c r="BQ994" s="141"/>
      <c r="BV994" s="141"/>
      <c r="BX994" s="141"/>
      <c r="BY994" s="141"/>
      <c r="BZ994" s="141"/>
      <c r="CA994" s="141"/>
      <c r="CB994" s="141"/>
      <c r="CC994" s="141"/>
      <c r="CD994" s="141"/>
      <c r="CE994" s="141"/>
      <c r="CF994" s="141"/>
      <c r="CG994" s="141"/>
    </row>
    <row r="995" spans="1:85" x14ac:dyDescent="0.35">
      <c r="A995" s="155" t="s">
        <v>10188</v>
      </c>
      <c r="B995" s="139" t="s">
        <v>4075</v>
      </c>
      <c r="C995" s="18">
        <v>42597</v>
      </c>
      <c r="D995" s="144">
        <v>0.47847222222222224</v>
      </c>
      <c r="E995" s="141" t="s">
        <v>13269</v>
      </c>
      <c r="F995" s="141">
        <v>3</v>
      </c>
      <c r="G995" s="141" t="s">
        <v>2536</v>
      </c>
      <c r="H995" s="141">
        <v>2016</v>
      </c>
      <c r="I995" s="18">
        <v>42597</v>
      </c>
      <c r="J995" s="144">
        <v>0.47847222222222224</v>
      </c>
      <c r="K995" s="378"/>
      <c r="L995" s="139" t="s">
        <v>4075</v>
      </c>
      <c r="M995" s="141"/>
      <c r="N995" s="248"/>
      <c r="O995" s="141" t="s">
        <v>26</v>
      </c>
      <c r="P995" s="141"/>
      <c r="Q995" s="141" t="s">
        <v>10189</v>
      </c>
      <c r="R995" s="141" t="s">
        <v>10190</v>
      </c>
      <c r="S995" s="141"/>
      <c r="T995" s="141"/>
      <c r="U995" s="141"/>
      <c r="V995" s="141"/>
      <c r="W995" s="139" t="s">
        <v>4075</v>
      </c>
      <c r="X995" s="141" t="s">
        <v>25</v>
      </c>
      <c r="Y995" s="141" t="s">
        <v>27</v>
      </c>
      <c r="Z995" s="141" t="s">
        <v>4</v>
      </c>
      <c r="AA995" s="141" t="s">
        <v>34</v>
      </c>
      <c r="AB995" s="141"/>
      <c r="AC995" s="139" t="s">
        <v>18047</v>
      </c>
      <c r="AD995" s="380"/>
      <c r="AE995" s="139" t="s">
        <v>102</v>
      </c>
      <c r="AF995" s="139" t="s">
        <v>13081</v>
      </c>
      <c r="AG995" s="139" t="s">
        <v>102</v>
      </c>
      <c r="AH995" s="139" t="s">
        <v>1378</v>
      </c>
      <c r="AI995" s="139" t="s">
        <v>95</v>
      </c>
      <c r="AJ995" s="139" t="s">
        <v>95</v>
      </c>
      <c r="AK995" s="139"/>
      <c r="AL995" s="139"/>
      <c r="AM995" s="141" t="s">
        <v>1527</v>
      </c>
      <c r="AN995" s="141" t="s">
        <v>8</v>
      </c>
      <c r="AO995" s="139" t="s">
        <v>1614</v>
      </c>
      <c r="AP995" s="139" t="s">
        <v>13</v>
      </c>
      <c r="AQ995" s="139"/>
      <c r="AR995" s="381"/>
      <c r="AS995" s="139" t="s">
        <v>4075</v>
      </c>
      <c r="AT995" s="141" t="s">
        <v>1404</v>
      </c>
      <c r="AU995" s="141"/>
      <c r="AV995" s="383"/>
      <c r="AW995" s="385"/>
      <c r="AX995" s="139"/>
      <c r="AY995" t="s">
        <v>18848</v>
      </c>
      <c r="AZ995">
        <v>21000</v>
      </c>
      <c r="BA995" s="381"/>
      <c r="BB995" s="139" t="s">
        <v>17</v>
      </c>
      <c r="BC995" s="166"/>
      <c r="BD995" s="166"/>
      <c r="BE995" s="166"/>
      <c r="BF995" s="166"/>
      <c r="BG995" s="166"/>
      <c r="BH995" s="308"/>
      <c r="BI995" s="308"/>
      <c r="BJ995" s="141" t="s">
        <v>26</v>
      </c>
      <c r="BK995" s="141" t="s">
        <v>26</v>
      </c>
      <c r="BL995" s="141"/>
      <c r="BM995" s="141"/>
      <c r="BN995" s="139" t="s">
        <v>4075</v>
      </c>
      <c r="BQ995" s="141"/>
      <c r="BV995" s="141"/>
      <c r="BX995" s="141"/>
      <c r="BY995" s="141"/>
      <c r="BZ995" s="141"/>
      <c r="CA995" s="141"/>
      <c r="CB995" s="141"/>
      <c r="CC995" s="141"/>
      <c r="CD995" s="141"/>
      <c r="CE995" s="141"/>
      <c r="CF995" s="141"/>
      <c r="CG995" s="141"/>
    </row>
    <row r="996" spans="1:85" x14ac:dyDescent="0.35">
      <c r="A996" s="155" t="s">
        <v>10191</v>
      </c>
      <c r="B996" s="139" t="s">
        <v>4075</v>
      </c>
      <c r="C996" s="18">
        <v>42597</v>
      </c>
      <c r="D996" s="144">
        <v>7.6388888888888886E-3</v>
      </c>
      <c r="E996" s="141" t="s">
        <v>13269</v>
      </c>
      <c r="F996" s="141">
        <v>3</v>
      </c>
      <c r="G996" s="141" t="s">
        <v>2536</v>
      </c>
      <c r="H996" s="141">
        <v>2016</v>
      </c>
      <c r="I996" s="18"/>
      <c r="J996" s="144"/>
      <c r="K996" s="378"/>
      <c r="L996" s="139" t="s">
        <v>4075</v>
      </c>
      <c r="M996" s="141"/>
      <c r="N996" s="248"/>
      <c r="O996" s="141" t="s">
        <v>26</v>
      </c>
      <c r="P996" s="141"/>
      <c r="Q996" s="141"/>
      <c r="R996" s="141"/>
      <c r="S996" s="141"/>
      <c r="T996" s="141"/>
      <c r="U996" s="141"/>
      <c r="V996" s="141"/>
      <c r="W996" s="139" t="s">
        <v>4075</v>
      </c>
      <c r="X996" s="141" t="s">
        <v>25</v>
      </c>
      <c r="Y996" s="141" t="s">
        <v>27</v>
      </c>
      <c r="Z996" s="141" t="s">
        <v>4</v>
      </c>
      <c r="AA996" s="141" t="s">
        <v>34</v>
      </c>
      <c r="AB996" s="141"/>
      <c r="AC996" s="139" t="s">
        <v>18047</v>
      </c>
      <c r="AD996" s="380"/>
      <c r="AE996" s="139" t="s">
        <v>102</v>
      </c>
      <c r="AF996" s="139" t="s">
        <v>13084</v>
      </c>
      <c r="AG996" s="139" t="s">
        <v>102</v>
      </c>
      <c r="AH996" s="139" t="s">
        <v>1378</v>
      </c>
      <c r="AI996" s="139" t="s">
        <v>1403</v>
      </c>
      <c r="AJ996" s="139" t="s">
        <v>1403</v>
      </c>
      <c r="AK996" s="139"/>
      <c r="AL996" s="139"/>
      <c r="AM996" s="141"/>
      <c r="AN996" s="141" t="s">
        <v>8</v>
      </c>
      <c r="AO996" s="139" t="s">
        <v>1614</v>
      </c>
      <c r="AP996" s="139" t="s">
        <v>1403</v>
      </c>
      <c r="AQ996" s="139"/>
      <c r="AR996" s="381"/>
      <c r="AS996" s="139" t="s">
        <v>4075</v>
      </c>
      <c r="AT996" s="141" t="s">
        <v>1404</v>
      </c>
      <c r="AU996" s="141"/>
      <c r="AV996" s="383"/>
      <c r="AW996" s="385"/>
      <c r="AX996" s="139"/>
      <c r="AY996" t="s">
        <v>18849</v>
      </c>
      <c r="AZ996">
        <v>21000</v>
      </c>
      <c r="BA996" s="381"/>
      <c r="BB996" s="139" t="s">
        <v>1450</v>
      </c>
      <c r="BC996" s="166"/>
      <c r="BD996" s="166"/>
      <c r="BE996" s="166"/>
      <c r="BF996" s="166"/>
      <c r="BG996" s="166"/>
      <c r="BH996" s="308"/>
      <c r="BI996" s="308"/>
      <c r="BJ996" s="141" t="s">
        <v>26</v>
      </c>
      <c r="BK996" s="141" t="s">
        <v>26</v>
      </c>
      <c r="BL996" s="141"/>
      <c r="BM996" s="141"/>
      <c r="BN996" s="139" t="s">
        <v>4075</v>
      </c>
      <c r="BQ996" s="141"/>
      <c r="BV996" s="141"/>
      <c r="BX996" s="141"/>
      <c r="BY996" s="141"/>
      <c r="BZ996" s="141"/>
      <c r="CA996" s="141"/>
      <c r="CB996" s="141"/>
      <c r="CC996" s="141"/>
      <c r="CD996" s="141"/>
      <c r="CE996" s="141"/>
      <c r="CF996" s="141"/>
      <c r="CG996" s="141"/>
    </row>
    <row r="997" spans="1:85" x14ac:dyDescent="0.35">
      <c r="A997" s="155" t="s">
        <v>10178</v>
      </c>
      <c r="B997" s="139" t="s">
        <v>4075</v>
      </c>
      <c r="C997" s="18">
        <v>42598</v>
      </c>
      <c r="D997" s="144">
        <v>0.92847222222222225</v>
      </c>
      <c r="E997" s="141" t="s">
        <v>13269</v>
      </c>
      <c r="F997" s="141">
        <v>3</v>
      </c>
      <c r="G997" s="141" t="s">
        <v>2536</v>
      </c>
      <c r="H997" s="141">
        <v>2016</v>
      </c>
      <c r="I997" s="18">
        <v>42598</v>
      </c>
      <c r="J997" s="144">
        <v>0.84513888888888888</v>
      </c>
      <c r="K997" s="378"/>
      <c r="L997" s="139" t="s">
        <v>4075</v>
      </c>
      <c r="M997" s="141"/>
      <c r="N997" s="248"/>
      <c r="O997" s="141" t="s">
        <v>26</v>
      </c>
      <c r="P997" s="141"/>
      <c r="Q997" s="141" t="s">
        <v>10179</v>
      </c>
      <c r="R997" s="141" t="s">
        <v>10180</v>
      </c>
      <c r="S997" s="141"/>
      <c r="T997" s="141"/>
      <c r="U997" s="141">
        <v>111882246</v>
      </c>
      <c r="V997" s="141"/>
      <c r="W997" s="139" t="s">
        <v>4075</v>
      </c>
      <c r="X997" s="141" t="s">
        <v>25</v>
      </c>
      <c r="Y997" s="141" t="s">
        <v>27</v>
      </c>
      <c r="Z997" s="141" t="s">
        <v>4</v>
      </c>
      <c r="AA997" s="141" t="s">
        <v>34</v>
      </c>
      <c r="AB997" s="141"/>
      <c r="AC997" s="139" t="s">
        <v>18049</v>
      </c>
      <c r="AD997" s="380"/>
      <c r="AE997" s="139" t="s">
        <v>107</v>
      </c>
      <c r="AF997" s="139" t="s">
        <v>13076</v>
      </c>
      <c r="AG997" s="139" t="s">
        <v>4130</v>
      </c>
      <c r="AH997" s="139" t="s">
        <v>1378</v>
      </c>
      <c r="AI997" s="139" t="s">
        <v>1518</v>
      </c>
      <c r="AJ997" s="139"/>
      <c r="AK997" s="139" t="s">
        <v>1518</v>
      </c>
      <c r="AL997" s="139" t="s">
        <v>7</v>
      </c>
      <c r="AM997" s="141"/>
      <c r="AN997" s="141" t="s">
        <v>8</v>
      </c>
      <c r="AO997" s="139" t="s">
        <v>1614</v>
      </c>
      <c r="AP997" s="139" t="s">
        <v>7</v>
      </c>
      <c r="AQ997" s="139"/>
      <c r="AR997" s="381"/>
      <c r="AS997" s="139" t="s">
        <v>4075</v>
      </c>
      <c r="AT997" s="141" t="s">
        <v>1404</v>
      </c>
      <c r="AU997" s="141"/>
      <c r="AV997" s="383"/>
      <c r="AW997" s="385"/>
      <c r="AX997" s="139"/>
      <c r="AY997" t="s">
        <v>10181</v>
      </c>
      <c r="AZ997">
        <v>12000</v>
      </c>
      <c r="BA997" s="381"/>
      <c r="BB997" s="139" t="s">
        <v>17</v>
      </c>
      <c r="BC997" s="166"/>
      <c r="BD997" s="166"/>
      <c r="BE997" s="166"/>
      <c r="BF997" s="166"/>
      <c r="BG997" s="166"/>
      <c r="BH997" s="308"/>
      <c r="BI997" s="308"/>
      <c r="BJ997" s="141" t="s">
        <v>26</v>
      </c>
      <c r="BK997" s="141" t="s">
        <v>26</v>
      </c>
      <c r="BL997" s="141"/>
      <c r="BM997" s="141"/>
      <c r="BN997" s="139" t="s">
        <v>4075</v>
      </c>
      <c r="BQ997" s="141"/>
      <c r="BV997" s="141"/>
      <c r="BX997" s="141"/>
      <c r="BY997" s="141"/>
      <c r="BZ997" s="141"/>
      <c r="CA997" s="141"/>
      <c r="CB997" s="141"/>
      <c r="CC997" s="141"/>
      <c r="CD997" s="141"/>
      <c r="CE997" s="141"/>
      <c r="CF997" s="141"/>
      <c r="CG997" s="141"/>
    </row>
    <row r="998" spans="1:85" x14ac:dyDescent="0.35">
      <c r="A998" s="155" t="s">
        <v>10182</v>
      </c>
      <c r="B998" s="139" t="s">
        <v>4075</v>
      </c>
      <c r="C998" s="18">
        <v>42598</v>
      </c>
      <c r="D998" s="144">
        <v>0.5541666666666667</v>
      </c>
      <c r="E998" s="141" t="s">
        <v>13269</v>
      </c>
      <c r="F998" s="141">
        <v>3</v>
      </c>
      <c r="G998" s="141" t="s">
        <v>2536</v>
      </c>
      <c r="H998" s="141">
        <v>2016</v>
      </c>
      <c r="I998" s="18">
        <v>42598</v>
      </c>
      <c r="J998" s="144">
        <v>0.5541666666666667</v>
      </c>
      <c r="K998" s="378"/>
      <c r="L998" s="139" t="s">
        <v>4075</v>
      </c>
      <c r="M998" s="141"/>
      <c r="N998" s="248"/>
      <c r="O998" s="141" t="s">
        <v>26</v>
      </c>
      <c r="P998" s="141"/>
      <c r="Q998" s="141" t="s">
        <v>10183</v>
      </c>
      <c r="R998" s="141" t="s">
        <v>10184</v>
      </c>
      <c r="S998" s="141"/>
      <c r="T998" s="141"/>
      <c r="U998" s="141"/>
      <c r="V998" s="141"/>
      <c r="W998" s="139" t="s">
        <v>4075</v>
      </c>
      <c r="X998" s="141" t="s">
        <v>25</v>
      </c>
      <c r="Y998" s="141" t="s">
        <v>27</v>
      </c>
      <c r="Z998" s="141" t="s">
        <v>4</v>
      </c>
      <c r="AA998" s="141" t="s">
        <v>34</v>
      </c>
      <c r="AB998" s="141"/>
      <c r="AC998" s="139" t="s">
        <v>18047</v>
      </c>
      <c r="AD998" s="380"/>
      <c r="AE998" s="139" t="s">
        <v>4</v>
      </c>
      <c r="AF998" s="139" t="s">
        <v>13073</v>
      </c>
      <c r="AG998" s="139" t="s">
        <v>4</v>
      </c>
      <c r="AH998" s="139" t="s">
        <v>1378</v>
      </c>
      <c r="AI998" s="139" t="s">
        <v>15678</v>
      </c>
      <c r="AJ998" s="139"/>
      <c r="AK998" s="139" t="s">
        <v>15678</v>
      </c>
      <c r="AL998" s="139" t="s">
        <v>7</v>
      </c>
      <c r="AM998" s="141" t="s">
        <v>12</v>
      </c>
      <c r="AN998" s="141" t="s">
        <v>8</v>
      </c>
      <c r="AO998" s="139" t="s">
        <v>1614</v>
      </c>
      <c r="AP998" s="139" t="s">
        <v>7</v>
      </c>
      <c r="AQ998" s="139"/>
      <c r="AR998" s="381"/>
      <c r="AS998" s="139" t="s">
        <v>4075</v>
      </c>
      <c r="AT998" s="141" t="s">
        <v>43</v>
      </c>
      <c r="AU998" s="141">
        <v>105</v>
      </c>
      <c r="AV998" s="383"/>
      <c r="AW998" s="385"/>
      <c r="AX998" s="139"/>
      <c r="AY998" t="s">
        <v>18850</v>
      </c>
      <c r="AZ998">
        <v>12000</v>
      </c>
      <c r="BA998" s="381"/>
      <c r="BB998" s="139" t="s">
        <v>1446</v>
      </c>
      <c r="BC998" s="166"/>
      <c r="BD998" s="166"/>
      <c r="BE998" s="166"/>
      <c r="BF998" s="166"/>
      <c r="BG998" s="166"/>
      <c r="BH998" s="308"/>
      <c r="BI998" s="308"/>
      <c r="BJ998" s="141" t="s">
        <v>26</v>
      </c>
      <c r="BK998" s="141" t="s">
        <v>26</v>
      </c>
      <c r="BL998" s="141"/>
      <c r="BM998" s="141"/>
      <c r="BN998" s="139" t="s">
        <v>4075</v>
      </c>
      <c r="BQ998" s="141" t="s">
        <v>15810</v>
      </c>
      <c r="BR998" s="135" t="s">
        <v>15700</v>
      </c>
      <c r="BT998" s="135" t="s">
        <v>15347</v>
      </c>
      <c r="BU998" s="135" t="s">
        <v>13278</v>
      </c>
      <c r="BV998" s="141" t="s">
        <v>2891</v>
      </c>
      <c r="BW998" s="135" t="s">
        <v>13270</v>
      </c>
      <c r="BX998" s="141" t="s">
        <v>15681</v>
      </c>
      <c r="BY998" s="141" t="s">
        <v>12</v>
      </c>
      <c r="BZ998" s="141" t="s">
        <v>26</v>
      </c>
      <c r="CA998" s="141" t="s">
        <v>1848</v>
      </c>
      <c r="CB998" s="141"/>
      <c r="CC998" s="141" t="s">
        <v>15686</v>
      </c>
      <c r="CD998" s="141" t="s">
        <v>15698</v>
      </c>
      <c r="CE998" s="141" t="s">
        <v>15450</v>
      </c>
      <c r="CF998" s="141" t="s">
        <v>15451</v>
      </c>
      <c r="CG998" s="141" t="s">
        <v>2003</v>
      </c>
    </row>
    <row r="999" spans="1:85" x14ac:dyDescent="0.35">
      <c r="A999" s="155" t="s">
        <v>10169</v>
      </c>
      <c r="B999" s="139" t="s">
        <v>4075</v>
      </c>
      <c r="C999" s="18">
        <v>42599</v>
      </c>
      <c r="D999" s="144">
        <v>0.58472222222222225</v>
      </c>
      <c r="E999" s="141" t="s">
        <v>13269</v>
      </c>
      <c r="F999" s="141">
        <v>3</v>
      </c>
      <c r="G999" s="141" t="s">
        <v>2536</v>
      </c>
      <c r="H999" s="141">
        <v>2016</v>
      </c>
      <c r="I999" s="18">
        <v>42599</v>
      </c>
      <c r="J999" s="144">
        <v>0.58472222222222225</v>
      </c>
      <c r="K999" s="378"/>
      <c r="L999" s="139" t="s">
        <v>4075</v>
      </c>
      <c r="M999" s="141"/>
      <c r="N999" s="248"/>
      <c r="O999" s="141" t="s">
        <v>26</v>
      </c>
      <c r="P999" s="141"/>
      <c r="Q999" s="141" t="s">
        <v>10170</v>
      </c>
      <c r="R999" s="141"/>
      <c r="S999" s="141" t="s">
        <v>10171</v>
      </c>
      <c r="T999" s="141"/>
      <c r="U999" s="141"/>
      <c r="V999" s="141"/>
      <c r="W999" s="139" t="s">
        <v>4075</v>
      </c>
      <c r="X999" s="141" t="s">
        <v>25</v>
      </c>
      <c r="Y999" s="141" t="s">
        <v>27</v>
      </c>
      <c r="Z999" s="141" t="s">
        <v>4</v>
      </c>
      <c r="AA999" s="141" t="s">
        <v>35</v>
      </c>
      <c r="AB999" s="141"/>
      <c r="AC999" s="139" t="s">
        <v>18049</v>
      </c>
      <c r="AD999" s="380"/>
      <c r="AE999" s="139" t="s">
        <v>103</v>
      </c>
      <c r="AF999" s="139" t="s">
        <v>13075</v>
      </c>
      <c r="AG999" s="139" t="s">
        <v>103</v>
      </c>
      <c r="AH999" s="139" t="s">
        <v>1378</v>
      </c>
      <c r="AI999" s="139" t="s">
        <v>7340</v>
      </c>
      <c r="AJ999" s="139"/>
      <c r="AK999" s="139" t="s">
        <v>7340</v>
      </c>
      <c r="AL999" s="139" t="s">
        <v>1408</v>
      </c>
      <c r="AM999" s="141"/>
      <c r="AN999" s="141" t="s">
        <v>8</v>
      </c>
      <c r="AO999" s="139" t="s">
        <v>1618</v>
      </c>
      <c r="AP999" s="139" t="s">
        <v>7</v>
      </c>
      <c r="AQ999" s="139"/>
      <c r="AR999" s="381"/>
      <c r="AS999" s="139" t="s">
        <v>4075</v>
      </c>
      <c r="AT999" s="141" t="s">
        <v>1404</v>
      </c>
      <c r="AU999" s="141"/>
      <c r="AV999" s="383"/>
      <c r="AW999" s="385"/>
      <c r="AX999" s="139"/>
      <c r="AY999" t="s">
        <v>18851</v>
      </c>
      <c r="AZ999">
        <v>60000</v>
      </c>
      <c r="BA999" s="381"/>
      <c r="BB999" s="139" t="s">
        <v>1444</v>
      </c>
      <c r="BC999" s="166"/>
      <c r="BD999" s="166"/>
      <c r="BE999" s="166"/>
      <c r="BF999" s="166"/>
      <c r="BG999" s="166"/>
      <c r="BH999" s="308"/>
      <c r="BI999" s="308"/>
      <c r="BJ999" s="141" t="s">
        <v>26</v>
      </c>
      <c r="BK999" s="141" t="s">
        <v>26</v>
      </c>
      <c r="BL999" s="141"/>
      <c r="BM999" s="141"/>
      <c r="BN999" s="139" t="s">
        <v>4075</v>
      </c>
      <c r="BQ999" s="141"/>
      <c r="BV999" s="141"/>
      <c r="BX999" s="141"/>
      <c r="BY999" s="141"/>
      <c r="BZ999" s="141"/>
      <c r="CA999" s="141"/>
      <c r="CB999" s="141"/>
      <c r="CC999" s="141"/>
      <c r="CD999" s="141"/>
      <c r="CE999" s="141"/>
      <c r="CF999" s="141"/>
      <c r="CG999" s="141"/>
    </row>
    <row r="1000" spans="1:85" x14ac:dyDescent="0.35">
      <c r="A1000" s="155" t="s">
        <v>10166</v>
      </c>
      <c r="B1000" s="139" t="s">
        <v>4075</v>
      </c>
      <c r="C1000" s="18">
        <v>42599</v>
      </c>
      <c r="D1000" s="144">
        <v>0.77569444444444446</v>
      </c>
      <c r="E1000" s="141" t="s">
        <v>13269</v>
      </c>
      <c r="F1000" s="141">
        <v>3</v>
      </c>
      <c r="G1000" s="141" t="s">
        <v>2536</v>
      </c>
      <c r="H1000" s="141">
        <v>2016</v>
      </c>
      <c r="I1000" s="18">
        <v>42599</v>
      </c>
      <c r="J1000" s="144">
        <v>0.77569444444444446</v>
      </c>
      <c r="K1000" s="378"/>
      <c r="L1000" s="139" t="s">
        <v>4075</v>
      </c>
      <c r="M1000" s="141"/>
      <c r="N1000" s="248"/>
      <c r="O1000" s="141" t="s">
        <v>26</v>
      </c>
      <c r="P1000" s="141"/>
      <c r="Q1000" s="141" t="s">
        <v>10167</v>
      </c>
      <c r="R1000" s="141" t="s">
        <v>10168</v>
      </c>
      <c r="S1000" s="141"/>
      <c r="T1000" s="141"/>
      <c r="U1000" s="141">
        <v>111885492</v>
      </c>
      <c r="V1000" s="141"/>
      <c r="W1000" s="139" t="s">
        <v>4075</v>
      </c>
      <c r="X1000" s="141" t="s">
        <v>25</v>
      </c>
      <c r="Y1000" s="141" t="s">
        <v>27</v>
      </c>
      <c r="Z1000" s="141" t="s">
        <v>4</v>
      </c>
      <c r="AA1000" s="141" t="s">
        <v>34</v>
      </c>
      <c r="AB1000" s="141"/>
      <c r="AC1000" s="139" t="s">
        <v>18047</v>
      </c>
      <c r="AD1000" s="380"/>
      <c r="AE1000" s="139" t="s">
        <v>103</v>
      </c>
      <c r="AF1000" s="139" t="s">
        <v>13075</v>
      </c>
      <c r="AG1000" s="139" t="s">
        <v>103</v>
      </c>
      <c r="AH1000" s="139" t="s">
        <v>1378</v>
      </c>
      <c r="AI1000" s="139" t="s">
        <v>7340</v>
      </c>
      <c r="AJ1000" s="139"/>
      <c r="AK1000" s="139" t="s">
        <v>7340</v>
      </c>
      <c r="AL1000" s="139" t="s">
        <v>1408</v>
      </c>
      <c r="AM1000" s="141"/>
      <c r="AN1000" s="141" t="s">
        <v>8</v>
      </c>
      <c r="AO1000" s="139" t="s">
        <v>1614</v>
      </c>
      <c r="AP1000" s="139" t="s">
        <v>7</v>
      </c>
      <c r="AQ1000" s="139"/>
      <c r="AR1000" s="381"/>
      <c r="AS1000" s="139" t="s">
        <v>4075</v>
      </c>
      <c r="AT1000" s="141" t="s">
        <v>43</v>
      </c>
      <c r="AU1000" s="141">
        <v>424</v>
      </c>
      <c r="AV1000" s="383"/>
      <c r="AW1000" s="385"/>
      <c r="AX1000" s="139"/>
      <c r="AY1000" t="s">
        <v>18837</v>
      </c>
      <c r="AZ1000">
        <v>21000</v>
      </c>
      <c r="BA1000" s="381"/>
      <c r="BB1000" s="139" t="s">
        <v>1469</v>
      </c>
      <c r="BC1000" s="166"/>
      <c r="BD1000" s="166"/>
      <c r="BE1000" s="166"/>
      <c r="BF1000" s="166"/>
      <c r="BG1000" s="166"/>
      <c r="BH1000" s="308"/>
      <c r="BI1000" s="308"/>
      <c r="BJ1000" s="141" t="s">
        <v>26</v>
      </c>
      <c r="BK1000" s="141" t="s">
        <v>26</v>
      </c>
      <c r="BL1000" s="141"/>
      <c r="BM1000" s="141"/>
      <c r="BN1000" s="139" t="s">
        <v>4075</v>
      </c>
      <c r="BQ1000" s="141"/>
      <c r="BV1000" s="141"/>
      <c r="BX1000" s="141"/>
      <c r="BY1000" s="141"/>
      <c r="BZ1000" s="141"/>
      <c r="CA1000" s="141"/>
      <c r="CB1000" s="141"/>
      <c r="CC1000" s="141"/>
      <c r="CD1000" s="141"/>
      <c r="CE1000" s="141"/>
      <c r="CF1000" s="141"/>
      <c r="CG1000" s="141"/>
    </row>
    <row r="1001" spans="1:85" x14ac:dyDescent="0.35">
      <c r="A1001" s="155" t="s">
        <v>10175</v>
      </c>
      <c r="B1001" s="139" t="s">
        <v>4075</v>
      </c>
      <c r="C1001" s="18">
        <v>42599</v>
      </c>
      <c r="D1001" s="144">
        <v>0.40347222222222223</v>
      </c>
      <c r="E1001" s="141" t="s">
        <v>13269</v>
      </c>
      <c r="F1001" s="141">
        <v>3</v>
      </c>
      <c r="G1001" s="141" t="s">
        <v>2536</v>
      </c>
      <c r="H1001" s="141">
        <v>2016</v>
      </c>
      <c r="I1001" s="18">
        <v>42599</v>
      </c>
      <c r="J1001" s="144">
        <v>0.40347222222222223</v>
      </c>
      <c r="K1001" s="378"/>
      <c r="L1001" s="139" t="s">
        <v>4075</v>
      </c>
      <c r="M1001" s="141"/>
      <c r="N1001" s="248"/>
      <c r="O1001" s="141" t="s">
        <v>26</v>
      </c>
      <c r="P1001" s="141"/>
      <c r="Q1001" s="141" t="s">
        <v>10176</v>
      </c>
      <c r="R1001" s="141" t="s">
        <v>10177</v>
      </c>
      <c r="S1001" s="141"/>
      <c r="T1001" s="141"/>
      <c r="U1001" s="141">
        <v>111884401</v>
      </c>
      <c r="V1001" s="141"/>
      <c r="W1001" s="139" t="s">
        <v>4075</v>
      </c>
      <c r="X1001" s="141" t="s">
        <v>25</v>
      </c>
      <c r="Y1001" s="141" t="s">
        <v>27</v>
      </c>
      <c r="Z1001" s="141" t="s">
        <v>16</v>
      </c>
      <c r="AA1001" s="141" t="s">
        <v>34</v>
      </c>
      <c r="AB1001" s="141"/>
      <c r="AC1001" s="139" t="s">
        <v>18051</v>
      </c>
      <c r="AD1001" s="380"/>
      <c r="AE1001" s="139" t="s">
        <v>102</v>
      </c>
      <c r="AF1001" s="139" t="s">
        <v>13082</v>
      </c>
      <c r="AG1001" s="139" t="s">
        <v>102</v>
      </c>
      <c r="AH1001" s="139" t="s">
        <v>1378</v>
      </c>
      <c r="AI1001" s="139" t="s">
        <v>60</v>
      </c>
      <c r="AJ1001" s="139" t="s">
        <v>60</v>
      </c>
      <c r="AK1001" s="139"/>
      <c r="AL1001" s="139"/>
      <c r="AM1001" s="141"/>
      <c r="AN1001" s="141" t="s">
        <v>8</v>
      </c>
      <c r="AO1001" s="139" t="s">
        <v>1614</v>
      </c>
      <c r="AP1001" s="139" t="s">
        <v>60</v>
      </c>
      <c r="AQ1001" s="139"/>
      <c r="AR1001" s="381"/>
      <c r="AS1001" s="139" t="s">
        <v>4075</v>
      </c>
      <c r="AT1001" s="141" t="s">
        <v>1404</v>
      </c>
      <c r="AU1001" s="141"/>
      <c r="AV1001" s="383"/>
      <c r="AW1001" s="385"/>
      <c r="AX1001" s="139"/>
      <c r="AY1001" t="s">
        <v>18740</v>
      </c>
      <c r="AZ1001">
        <v>21000</v>
      </c>
      <c r="BA1001" s="381"/>
      <c r="BB1001" s="139" t="s">
        <v>17</v>
      </c>
      <c r="BC1001" s="166"/>
      <c r="BD1001" s="166"/>
      <c r="BE1001" s="166"/>
      <c r="BF1001" s="166"/>
      <c r="BG1001" s="166"/>
      <c r="BH1001" s="308"/>
      <c r="BI1001" s="308"/>
      <c r="BJ1001" s="141" t="s">
        <v>26</v>
      </c>
      <c r="BK1001" s="141" t="s">
        <v>26</v>
      </c>
      <c r="BL1001" s="141"/>
      <c r="BM1001" s="141"/>
      <c r="BN1001" s="139" t="s">
        <v>4075</v>
      </c>
      <c r="BQ1001" s="141"/>
      <c r="BV1001" s="141"/>
      <c r="BX1001" s="141"/>
      <c r="BY1001" s="141"/>
      <c r="BZ1001" s="141"/>
      <c r="CA1001" s="141"/>
      <c r="CB1001" s="141"/>
      <c r="CC1001" s="141"/>
      <c r="CD1001" s="141"/>
      <c r="CE1001" s="141"/>
      <c r="CF1001" s="141"/>
      <c r="CG1001" s="141"/>
    </row>
    <row r="1002" spans="1:85" x14ac:dyDescent="0.35">
      <c r="A1002" s="155" t="s">
        <v>10172</v>
      </c>
      <c r="B1002" s="139" t="s">
        <v>4075</v>
      </c>
      <c r="C1002" s="18">
        <v>42599</v>
      </c>
      <c r="D1002" s="144">
        <v>0.51597222222222228</v>
      </c>
      <c r="E1002" s="141" t="s">
        <v>13269</v>
      </c>
      <c r="F1002" s="141">
        <v>3</v>
      </c>
      <c r="G1002" s="141" t="s">
        <v>2536</v>
      </c>
      <c r="H1002" s="141">
        <v>2016</v>
      </c>
      <c r="I1002" s="18">
        <v>42599</v>
      </c>
      <c r="J1002" s="144">
        <v>0.51597222222222228</v>
      </c>
      <c r="K1002" s="378"/>
      <c r="L1002" s="139" t="s">
        <v>4075</v>
      </c>
      <c r="M1002" s="141"/>
      <c r="N1002" s="248"/>
      <c r="O1002" s="141" t="s">
        <v>26</v>
      </c>
      <c r="P1002" s="141"/>
      <c r="Q1002" s="141" t="s">
        <v>10173</v>
      </c>
      <c r="R1002" s="141" t="s">
        <v>10174</v>
      </c>
      <c r="S1002" s="141"/>
      <c r="T1002" s="141"/>
      <c r="U1002" s="141"/>
      <c r="V1002" s="141"/>
      <c r="W1002" s="139" t="s">
        <v>4075</v>
      </c>
      <c r="X1002" s="141" t="s">
        <v>25</v>
      </c>
      <c r="Y1002" s="141" t="s">
        <v>27</v>
      </c>
      <c r="Z1002" s="141" t="s">
        <v>4</v>
      </c>
      <c r="AA1002" s="141" t="s">
        <v>34</v>
      </c>
      <c r="AB1002" s="141"/>
      <c r="AC1002" s="139" t="s">
        <v>18047</v>
      </c>
      <c r="AD1002" s="380"/>
      <c r="AE1002" s="139" t="s">
        <v>4</v>
      </c>
      <c r="AF1002" s="139" t="s">
        <v>13073</v>
      </c>
      <c r="AG1002" s="139" t="s">
        <v>4</v>
      </c>
      <c r="AH1002" s="139" t="s">
        <v>1378</v>
      </c>
      <c r="AI1002" s="139" t="s">
        <v>15678</v>
      </c>
      <c r="AJ1002" s="139"/>
      <c r="AK1002" s="139" t="s">
        <v>15678</v>
      </c>
      <c r="AL1002" s="139" t="s">
        <v>7</v>
      </c>
      <c r="AM1002" s="141"/>
      <c r="AN1002" s="141" t="s">
        <v>8</v>
      </c>
      <c r="AO1002" s="139" t="s">
        <v>1614</v>
      </c>
      <c r="AP1002" s="139" t="s">
        <v>7</v>
      </c>
      <c r="AQ1002" s="139"/>
      <c r="AR1002" s="381"/>
      <c r="AS1002" s="139" t="s">
        <v>4075</v>
      </c>
      <c r="AT1002" s="141" t="s">
        <v>43</v>
      </c>
      <c r="AU1002" s="141">
        <v>100</v>
      </c>
      <c r="AV1002" s="383"/>
      <c r="AW1002" s="385"/>
      <c r="AX1002" s="139"/>
      <c r="AY1002" t="s">
        <v>18236</v>
      </c>
      <c r="AZ1002">
        <v>12000</v>
      </c>
      <c r="BA1002" s="381"/>
      <c r="BB1002" s="139" t="s">
        <v>1446</v>
      </c>
      <c r="BC1002" s="166"/>
      <c r="BD1002" s="166"/>
      <c r="BE1002" s="166"/>
      <c r="BF1002" s="166"/>
      <c r="BG1002" s="166"/>
      <c r="BH1002" s="308"/>
      <c r="BI1002" s="308"/>
      <c r="BJ1002" s="141" t="s">
        <v>26</v>
      </c>
      <c r="BK1002" s="141" t="s">
        <v>26</v>
      </c>
      <c r="BL1002" s="141"/>
      <c r="BM1002" s="141"/>
      <c r="BN1002" s="139" t="s">
        <v>4075</v>
      </c>
      <c r="BQ1002" s="141" t="s">
        <v>15811</v>
      </c>
      <c r="BR1002" s="135" t="s">
        <v>15680</v>
      </c>
      <c r="BT1002" s="135" t="s">
        <v>15354</v>
      </c>
      <c r="BU1002" s="135" t="s">
        <v>2059</v>
      </c>
      <c r="BV1002" s="141" t="s">
        <v>13284</v>
      </c>
      <c r="BW1002" s="135" t="s">
        <v>13266</v>
      </c>
      <c r="BX1002" s="141" t="s">
        <v>15681</v>
      </c>
      <c r="BY1002" s="141" t="s">
        <v>12</v>
      </c>
      <c r="BZ1002" s="141" t="s">
        <v>26</v>
      </c>
      <c r="CA1002" s="141" t="s">
        <v>1848</v>
      </c>
      <c r="CB1002" s="141"/>
      <c r="CC1002" s="141" t="s">
        <v>15686</v>
      </c>
      <c r="CD1002" s="141" t="s">
        <v>15687</v>
      </c>
      <c r="CE1002" s="141" t="s">
        <v>15450</v>
      </c>
      <c r="CF1002" s="141" t="s">
        <v>15451</v>
      </c>
      <c r="CG1002" s="141" t="s">
        <v>2536</v>
      </c>
    </row>
    <row r="1003" spans="1:85" x14ac:dyDescent="0.35">
      <c r="A1003" s="155" t="s">
        <v>10159</v>
      </c>
      <c r="B1003" s="139" t="s">
        <v>4075</v>
      </c>
      <c r="C1003" s="18">
        <v>42600</v>
      </c>
      <c r="D1003" s="144">
        <v>0.77500000000000002</v>
      </c>
      <c r="E1003" s="141" t="s">
        <v>13269</v>
      </c>
      <c r="F1003" s="141">
        <v>3</v>
      </c>
      <c r="G1003" s="141" t="s">
        <v>2536</v>
      </c>
      <c r="H1003" s="141">
        <v>2016</v>
      </c>
      <c r="I1003" s="18"/>
      <c r="J1003" s="144"/>
      <c r="K1003" s="378"/>
      <c r="L1003" s="139" t="s">
        <v>4075</v>
      </c>
      <c r="M1003" s="141"/>
      <c r="N1003" s="248"/>
      <c r="O1003" s="141" t="s">
        <v>26</v>
      </c>
      <c r="P1003" s="141"/>
      <c r="Q1003" s="141" t="s">
        <v>10160</v>
      </c>
      <c r="R1003" s="141"/>
      <c r="S1003" s="141"/>
      <c r="T1003" s="141"/>
      <c r="U1003" s="141"/>
      <c r="V1003" s="141"/>
      <c r="W1003" s="139" t="s">
        <v>4075</v>
      </c>
      <c r="X1003" s="141" t="s">
        <v>25</v>
      </c>
      <c r="Y1003" s="141" t="s">
        <v>27</v>
      </c>
      <c r="Z1003" s="141" t="s">
        <v>4</v>
      </c>
      <c r="AA1003" s="141" t="s">
        <v>34</v>
      </c>
      <c r="AB1003" s="141"/>
      <c r="AC1003" s="139" t="s">
        <v>18049</v>
      </c>
      <c r="AD1003" s="380"/>
      <c r="AE1003" s="139" t="s">
        <v>102</v>
      </c>
      <c r="AF1003" s="139" t="s">
        <v>13084</v>
      </c>
      <c r="AG1003" s="139" t="s">
        <v>102</v>
      </c>
      <c r="AH1003" s="139" t="s">
        <v>1378</v>
      </c>
      <c r="AI1003" s="139" t="s">
        <v>1403</v>
      </c>
      <c r="AJ1003" s="139" t="s">
        <v>1403</v>
      </c>
      <c r="AK1003" s="139"/>
      <c r="AL1003" s="139"/>
      <c r="AM1003" s="141"/>
      <c r="AN1003" s="141" t="s">
        <v>8</v>
      </c>
      <c r="AO1003" s="139" t="s">
        <v>1614</v>
      </c>
      <c r="AP1003" s="139" t="s">
        <v>1403</v>
      </c>
      <c r="AQ1003" s="139"/>
      <c r="AR1003" s="381"/>
      <c r="AS1003" s="139" t="s">
        <v>4075</v>
      </c>
      <c r="AT1003" s="141" t="s">
        <v>1404</v>
      </c>
      <c r="AU1003" s="141"/>
      <c r="AV1003" s="383"/>
      <c r="AW1003" s="385"/>
      <c r="AX1003" s="139"/>
      <c r="AY1003" t="s">
        <v>18852</v>
      </c>
      <c r="AZ1003">
        <v>21000</v>
      </c>
      <c r="BA1003" s="381"/>
      <c r="BB1003" s="139" t="s">
        <v>1469</v>
      </c>
      <c r="BC1003" s="166"/>
      <c r="BD1003" s="166"/>
      <c r="BE1003" s="166"/>
      <c r="BF1003" s="166"/>
      <c r="BG1003" s="166"/>
      <c r="BH1003" s="308"/>
      <c r="BI1003" s="308"/>
      <c r="BJ1003" s="141" t="s">
        <v>26</v>
      </c>
      <c r="BK1003" s="141" t="s">
        <v>26</v>
      </c>
      <c r="BL1003" s="141"/>
      <c r="BM1003" s="141"/>
      <c r="BN1003" s="139" t="s">
        <v>4075</v>
      </c>
      <c r="BQ1003" s="141"/>
      <c r="BV1003" s="141"/>
      <c r="BX1003" s="141"/>
      <c r="BY1003" s="141"/>
      <c r="BZ1003" s="141"/>
      <c r="CA1003" s="141"/>
      <c r="CB1003" s="141"/>
      <c r="CC1003" s="141"/>
      <c r="CD1003" s="141"/>
      <c r="CE1003" s="141"/>
      <c r="CF1003" s="141"/>
      <c r="CG1003" s="141"/>
    </row>
    <row r="1004" spans="1:85" x14ac:dyDescent="0.35">
      <c r="A1004" s="155" t="s">
        <v>10161</v>
      </c>
      <c r="B1004" s="139" t="s">
        <v>4075</v>
      </c>
      <c r="C1004" s="18">
        <v>42600</v>
      </c>
      <c r="D1004" s="144">
        <v>0.7583333333333333</v>
      </c>
      <c r="E1004" s="141" t="s">
        <v>13269</v>
      </c>
      <c r="F1004" s="141">
        <v>3</v>
      </c>
      <c r="G1004" s="141" t="s">
        <v>2536</v>
      </c>
      <c r="H1004" s="141">
        <v>2016</v>
      </c>
      <c r="I1004" s="18"/>
      <c r="J1004" s="144"/>
      <c r="K1004" s="378"/>
      <c r="L1004" s="139" t="s">
        <v>4075</v>
      </c>
      <c r="M1004" s="141"/>
      <c r="N1004" s="248"/>
      <c r="O1004" s="141" t="s">
        <v>26</v>
      </c>
      <c r="P1004" s="141"/>
      <c r="Q1004" s="141" t="s">
        <v>10162</v>
      </c>
      <c r="R1004" s="141"/>
      <c r="S1004" s="141"/>
      <c r="T1004" s="141"/>
      <c r="U1004" s="141"/>
      <c r="V1004" s="141"/>
      <c r="W1004" s="139" t="s">
        <v>4075</v>
      </c>
      <c r="X1004" s="141" t="s">
        <v>25</v>
      </c>
      <c r="Y1004" s="141" t="s">
        <v>27</v>
      </c>
      <c r="Z1004" s="141" t="s">
        <v>4</v>
      </c>
      <c r="AA1004" s="141" t="s">
        <v>34</v>
      </c>
      <c r="AB1004" s="141"/>
      <c r="AC1004" s="139" t="s">
        <v>18049</v>
      </c>
      <c r="AD1004" s="380"/>
      <c r="AE1004" s="139" t="s">
        <v>102</v>
      </c>
      <c r="AF1004" s="139" t="s">
        <v>13080</v>
      </c>
      <c r="AG1004" s="139" t="s">
        <v>102</v>
      </c>
      <c r="AH1004" s="139" t="s">
        <v>1378</v>
      </c>
      <c r="AI1004" s="139" t="s">
        <v>46</v>
      </c>
      <c r="AJ1004" s="139" t="s">
        <v>46</v>
      </c>
      <c r="AK1004" s="139"/>
      <c r="AL1004" s="139"/>
      <c r="AM1004" s="141" t="s">
        <v>1527</v>
      </c>
      <c r="AN1004" s="141" t="s">
        <v>8</v>
      </c>
      <c r="AO1004" s="139" t="s">
        <v>1477</v>
      </c>
      <c r="AP1004" s="139" t="s">
        <v>46</v>
      </c>
      <c r="AQ1004" s="139"/>
      <c r="AR1004" s="381"/>
      <c r="AS1004" s="139" t="s">
        <v>4075</v>
      </c>
      <c r="AT1004" s="141" t="s">
        <v>1404</v>
      </c>
      <c r="AU1004" s="141"/>
      <c r="AV1004" s="383"/>
      <c r="AW1004" s="385"/>
      <c r="AX1004" s="139"/>
      <c r="AY1004" t="s">
        <v>18853</v>
      </c>
      <c r="BA1004" s="381"/>
      <c r="BB1004" s="139" t="s">
        <v>17</v>
      </c>
      <c r="BC1004" s="166"/>
      <c r="BD1004" s="166"/>
      <c r="BE1004" s="166"/>
      <c r="BF1004" s="166"/>
      <c r="BG1004" s="166"/>
      <c r="BH1004" s="308"/>
      <c r="BI1004" s="308"/>
      <c r="BJ1004" s="141" t="s">
        <v>26</v>
      </c>
      <c r="BK1004" s="141" t="s">
        <v>26</v>
      </c>
      <c r="BL1004" s="141"/>
      <c r="BM1004" s="141"/>
      <c r="BN1004" s="139" t="s">
        <v>4075</v>
      </c>
      <c r="BQ1004" s="141"/>
      <c r="BV1004" s="141"/>
      <c r="BX1004" s="141"/>
      <c r="BY1004" s="141"/>
      <c r="BZ1004" s="141"/>
      <c r="CA1004" s="141"/>
      <c r="CB1004" s="141"/>
      <c r="CC1004" s="141"/>
      <c r="CD1004" s="141"/>
      <c r="CE1004" s="141"/>
      <c r="CF1004" s="141"/>
      <c r="CG1004" s="141"/>
    </row>
    <row r="1005" spans="1:85" x14ac:dyDescent="0.35">
      <c r="A1005" s="155" t="s">
        <v>10164</v>
      </c>
      <c r="B1005" s="139" t="s">
        <v>4075</v>
      </c>
      <c r="C1005" s="18">
        <v>42600</v>
      </c>
      <c r="D1005" s="144">
        <v>0.64027777777777772</v>
      </c>
      <c r="E1005" s="141" t="s">
        <v>13269</v>
      </c>
      <c r="F1005" s="141">
        <v>3</v>
      </c>
      <c r="G1005" s="141" t="s">
        <v>2536</v>
      </c>
      <c r="H1005" s="141">
        <v>2016</v>
      </c>
      <c r="I1005" s="18">
        <v>42600</v>
      </c>
      <c r="J1005" s="144">
        <v>0.64027777777777772</v>
      </c>
      <c r="K1005" s="378"/>
      <c r="L1005" s="139" t="s">
        <v>4075</v>
      </c>
      <c r="M1005" s="141"/>
      <c r="N1005" s="248"/>
      <c r="O1005" s="141" t="s">
        <v>26</v>
      </c>
      <c r="P1005" s="141"/>
      <c r="Q1005" s="141" t="s">
        <v>10165</v>
      </c>
      <c r="R1005" s="141"/>
      <c r="S1005" s="141"/>
      <c r="T1005" s="141"/>
      <c r="U1005" s="141"/>
      <c r="V1005" s="141"/>
      <c r="W1005" s="139" t="s">
        <v>4075</v>
      </c>
      <c r="X1005" s="141" t="s">
        <v>25</v>
      </c>
      <c r="Y1005" s="141" t="s">
        <v>27</v>
      </c>
      <c r="Z1005" s="141" t="s">
        <v>4</v>
      </c>
      <c r="AA1005" s="141" t="s">
        <v>34</v>
      </c>
      <c r="AB1005" s="141"/>
      <c r="AC1005" s="139" t="s">
        <v>18049</v>
      </c>
      <c r="AD1005" s="380"/>
      <c r="AE1005" s="139" t="s">
        <v>107</v>
      </c>
      <c r="AF1005" s="139" t="s">
        <v>13076</v>
      </c>
      <c r="AG1005" s="139" t="s">
        <v>4130</v>
      </c>
      <c r="AH1005" s="139" t="s">
        <v>1378</v>
      </c>
      <c r="AI1005" s="139" t="s">
        <v>1518</v>
      </c>
      <c r="AJ1005" s="139"/>
      <c r="AK1005" s="139" t="s">
        <v>1518</v>
      </c>
      <c r="AL1005" s="139" t="s">
        <v>7</v>
      </c>
      <c r="AM1005" s="141" t="s">
        <v>1541</v>
      </c>
      <c r="AN1005" s="141" t="s">
        <v>8</v>
      </c>
      <c r="AO1005" s="139" t="s">
        <v>1477</v>
      </c>
      <c r="AP1005" s="139" t="s">
        <v>7</v>
      </c>
      <c r="AQ1005" s="139"/>
      <c r="AR1005" s="381"/>
      <c r="AS1005" s="139" t="s">
        <v>4075</v>
      </c>
      <c r="AT1005" s="141" t="s">
        <v>1404</v>
      </c>
      <c r="AU1005" s="141"/>
      <c r="AV1005" s="383"/>
      <c r="AW1005" s="385"/>
      <c r="AX1005" s="139"/>
      <c r="AY1005" t="s">
        <v>18854</v>
      </c>
      <c r="BA1005" s="381"/>
      <c r="BB1005" s="139" t="s">
        <v>1444</v>
      </c>
      <c r="BC1005" s="166"/>
      <c r="BD1005" s="166"/>
      <c r="BE1005" s="166"/>
      <c r="BF1005" s="166"/>
      <c r="BG1005" s="166"/>
      <c r="BH1005" s="308"/>
      <c r="BI1005" s="308"/>
      <c r="BJ1005" s="141" t="s">
        <v>26</v>
      </c>
      <c r="BK1005" s="141" t="s">
        <v>26</v>
      </c>
      <c r="BL1005" s="141"/>
      <c r="BM1005" s="141"/>
      <c r="BN1005" s="139" t="s">
        <v>4075</v>
      </c>
      <c r="BQ1005" s="141"/>
      <c r="BV1005" s="141"/>
      <c r="BX1005" s="141"/>
      <c r="BY1005" s="141"/>
      <c r="BZ1005" s="141"/>
      <c r="CA1005" s="141"/>
      <c r="CB1005" s="141"/>
      <c r="CC1005" s="141"/>
      <c r="CD1005" s="141"/>
      <c r="CE1005" s="141"/>
      <c r="CF1005" s="141"/>
      <c r="CG1005" s="141"/>
    </row>
    <row r="1006" spans="1:85" x14ac:dyDescent="0.35">
      <c r="A1006" s="155" t="s">
        <v>19998</v>
      </c>
      <c r="B1006" s="139" t="s">
        <v>4075</v>
      </c>
      <c r="C1006" s="18">
        <v>42601</v>
      </c>
      <c r="D1006" s="144">
        <v>0.76061342592592596</v>
      </c>
      <c r="E1006" s="141" t="s">
        <v>13269</v>
      </c>
      <c r="F1006" s="141">
        <v>3</v>
      </c>
      <c r="G1006" s="141" t="s">
        <v>2536</v>
      </c>
      <c r="H1006" s="141">
        <v>2016</v>
      </c>
      <c r="I1006" s="18">
        <v>42601</v>
      </c>
      <c r="J1006" s="144">
        <v>0.76041666666666663</v>
      </c>
      <c r="K1006" s="378"/>
      <c r="L1006" s="139" t="s">
        <v>4075</v>
      </c>
      <c r="M1006" s="141" t="s">
        <v>28</v>
      </c>
      <c r="N1006" s="248">
        <v>44250</v>
      </c>
      <c r="O1006" s="141" t="s">
        <v>25</v>
      </c>
      <c r="P1006" s="141"/>
      <c r="Q1006" s="141" t="s">
        <v>19999</v>
      </c>
      <c r="R1006" s="141" t="s">
        <v>1944</v>
      </c>
      <c r="S1006" s="141"/>
      <c r="T1006" s="141" t="s">
        <v>20000</v>
      </c>
      <c r="U1006" s="141"/>
      <c r="V1006" s="141"/>
      <c r="W1006" s="139" t="s">
        <v>4075</v>
      </c>
      <c r="X1006" s="141" t="s">
        <v>25</v>
      </c>
      <c r="Y1006" s="141" t="s">
        <v>27</v>
      </c>
      <c r="Z1006" s="141"/>
      <c r="AA1006" s="141" t="s">
        <v>34</v>
      </c>
      <c r="AB1006" s="141"/>
      <c r="AC1006" s="139" t="s">
        <v>18049</v>
      </c>
      <c r="AD1006" s="380"/>
      <c r="AE1006" s="139" t="s">
        <v>102</v>
      </c>
      <c r="AF1006" s="139" t="s">
        <v>13082</v>
      </c>
      <c r="AG1006" s="139" t="s">
        <v>102</v>
      </c>
      <c r="AH1006" s="139" t="s">
        <v>1378</v>
      </c>
      <c r="AI1006" s="139" t="s">
        <v>1382</v>
      </c>
      <c r="AJ1006" s="139" t="s">
        <v>60</v>
      </c>
      <c r="AK1006" s="139"/>
      <c r="AL1006" s="139"/>
      <c r="AM1006" s="141" t="s">
        <v>9</v>
      </c>
      <c r="AN1006" s="141" t="s">
        <v>1422</v>
      </c>
      <c r="AO1006" s="139"/>
      <c r="AP1006" s="139" t="s">
        <v>60</v>
      </c>
      <c r="AQ1006" s="139"/>
      <c r="AR1006" s="381"/>
      <c r="AS1006" s="139" t="s">
        <v>4075</v>
      </c>
      <c r="AT1006" s="141" t="s">
        <v>1404</v>
      </c>
      <c r="AU1006" s="141"/>
      <c r="AV1006" s="383"/>
      <c r="AW1006" s="385"/>
      <c r="AX1006" s="139" t="s">
        <v>54</v>
      </c>
      <c r="AY1006" t="s">
        <v>20001</v>
      </c>
      <c r="BA1006" s="381"/>
      <c r="BB1006" s="139" t="s">
        <v>1444</v>
      </c>
      <c r="BC1006" s="166"/>
      <c r="BD1006" s="166"/>
      <c r="BE1006" s="166"/>
      <c r="BF1006" s="166"/>
      <c r="BG1006" s="166"/>
      <c r="BH1006" s="308"/>
      <c r="BI1006" s="308"/>
      <c r="BJ1006" s="141" t="s">
        <v>26</v>
      </c>
      <c r="BK1006" s="141" t="s">
        <v>26</v>
      </c>
      <c r="BL1006" s="141"/>
      <c r="BM1006" s="141"/>
      <c r="BN1006" s="139" t="s">
        <v>4075</v>
      </c>
      <c r="BQ1006" s="141"/>
      <c r="BV1006" s="141"/>
      <c r="BX1006" s="141"/>
      <c r="BY1006" s="141"/>
      <c r="BZ1006" s="141"/>
      <c r="CA1006" s="141"/>
      <c r="CB1006" s="141"/>
      <c r="CC1006" s="141"/>
      <c r="CD1006" s="141"/>
      <c r="CE1006" s="141"/>
      <c r="CF1006" s="141"/>
      <c r="CG1006" s="141"/>
    </row>
    <row r="1007" spans="1:85" x14ac:dyDescent="0.35">
      <c r="A1007" s="155" t="s">
        <v>10156</v>
      </c>
      <c r="B1007" s="139" t="s">
        <v>4075</v>
      </c>
      <c r="C1007" s="18">
        <v>42601</v>
      </c>
      <c r="D1007" s="144">
        <v>0.68263888888888891</v>
      </c>
      <c r="E1007" s="141" t="s">
        <v>13269</v>
      </c>
      <c r="F1007" s="141">
        <v>3</v>
      </c>
      <c r="G1007" s="141" t="s">
        <v>2536</v>
      </c>
      <c r="H1007" s="141">
        <v>2016</v>
      </c>
      <c r="I1007" s="18">
        <v>42601</v>
      </c>
      <c r="J1007" s="144">
        <v>0.68263888888888891</v>
      </c>
      <c r="K1007" s="378"/>
      <c r="L1007" s="139" t="s">
        <v>4075</v>
      </c>
      <c r="M1007" s="141"/>
      <c r="N1007" s="248"/>
      <c r="O1007" s="141" t="s">
        <v>26</v>
      </c>
      <c r="P1007" s="141"/>
      <c r="Q1007" s="141" t="s">
        <v>10157</v>
      </c>
      <c r="R1007" s="141" t="s">
        <v>10158</v>
      </c>
      <c r="S1007" s="141"/>
      <c r="T1007" s="141"/>
      <c r="U1007" s="141"/>
      <c r="V1007" s="141"/>
      <c r="W1007" s="139" t="s">
        <v>4075</v>
      </c>
      <c r="X1007" s="141" t="s">
        <v>25</v>
      </c>
      <c r="Y1007" s="141" t="s">
        <v>27</v>
      </c>
      <c r="Z1007" s="141" t="s">
        <v>4</v>
      </c>
      <c r="AA1007" s="141" t="s">
        <v>34</v>
      </c>
      <c r="AB1007" s="141"/>
      <c r="AC1007" s="139" t="s">
        <v>18049</v>
      </c>
      <c r="AD1007" s="380"/>
      <c r="AE1007" s="139" t="s">
        <v>103</v>
      </c>
      <c r="AF1007" s="139" t="s">
        <v>13075</v>
      </c>
      <c r="AG1007" s="139" t="s">
        <v>103</v>
      </c>
      <c r="AH1007" s="139" t="s">
        <v>1378</v>
      </c>
      <c r="AI1007" s="139" t="s">
        <v>7340</v>
      </c>
      <c r="AJ1007" s="139"/>
      <c r="AK1007" s="139" t="s">
        <v>7340</v>
      </c>
      <c r="AL1007" s="139" t="s">
        <v>1408</v>
      </c>
      <c r="AM1007" s="141"/>
      <c r="AN1007" s="141" t="s">
        <v>8</v>
      </c>
      <c r="AO1007" s="139" t="s">
        <v>1614</v>
      </c>
      <c r="AP1007" s="139" t="s">
        <v>7</v>
      </c>
      <c r="AQ1007" s="139"/>
      <c r="AR1007" s="381"/>
      <c r="AS1007" s="139" t="s">
        <v>4075</v>
      </c>
      <c r="AT1007" s="141" t="s">
        <v>43</v>
      </c>
      <c r="AU1007" s="141">
        <v>140</v>
      </c>
      <c r="AV1007" s="383"/>
      <c r="AW1007" s="385"/>
      <c r="AX1007" s="139"/>
      <c r="AY1007" t="s">
        <v>18309</v>
      </c>
      <c r="AZ1007">
        <v>12000</v>
      </c>
      <c r="BA1007" s="381"/>
      <c r="BB1007" s="139" t="s">
        <v>1446</v>
      </c>
      <c r="BC1007" s="166"/>
      <c r="BD1007" s="166"/>
      <c r="BE1007" s="166"/>
      <c r="BF1007" s="166"/>
      <c r="BG1007" s="166"/>
      <c r="BH1007" s="308"/>
      <c r="BI1007" s="308"/>
      <c r="BJ1007" s="141" t="s">
        <v>26</v>
      </c>
      <c r="BK1007" s="141" t="s">
        <v>26</v>
      </c>
      <c r="BL1007" s="141"/>
      <c r="BM1007" s="141"/>
      <c r="BN1007" s="139" t="s">
        <v>4075</v>
      </c>
      <c r="BQ1007" s="141"/>
      <c r="BV1007" s="141"/>
      <c r="BX1007" s="141"/>
      <c r="BY1007" s="141"/>
      <c r="BZ1007" s="141"/>
      <c r="CA1007" s="141"/>
      <c r="CB1007" s="141"/>
      <c r="CC1007" s="141"/>
      <c r="CD1007" s="141"/>
      <c r="CE1007" s="141"/>
      <c r="CF1007" s="141"/>
      <c r="CG1007" s="141"/>
    </row>
    <row r="1008" spans="1:85" x14ac:dyDescent="0.35">
      <c r="A1008" s="155" t="s">
        <v>10153</v>
      </c>
      <c r="B1008" s="139" t="s">
        <v>4075</v>
      </c>
      <c r="C1008" s="18">
        <v>42602</v>
      </c>
      <c r="D1008" s="144">
        <v>0.78541666666666665</v>
      </c>
      <c r="E1008" s="141" t="s">
        <v>13269</v>
      </c>
      <c r="F1008" s="141">
        <v>3</v>
      </c>
      <c r="G1008" s="141" t="s">
        <v>2536</v>
      </c>
      <c r="H1008" s="141">
        <v>2016</v>
      </c>
      <c r="I1008" s="18">
        <v>42602</v>
      </c>
      <c r="J1008" s="144">
        <v>0.78541666666666665</v>
      </c>
      <c r="K1008" s="378"/>
      <c r="L1008" s="139" t="s">
        <v>4075</v>
      </c>
      <c r="M1008" s="141"/>
      <c r="N1008" s="248"/>
      <c r="O1008" s="141" t="s">
        <v>26</v>
      </c>
      <c r="P1008" s="141"/>
      <c r="Q1008" s="141" t="s">
        <v>10154</v>
      </c>
      <c r="R1008" s="141" t="s">
        <v>10155</v>
      </c>
      <c r="S1008" s="141"/>
      <c r="T1008" s="141"/>
      <c r="U1008" s="141"/>
      <c r="V1008" s="141"/>
      <c r="W1008" s="139" t="s">
        <v>4075</v>
      </c>
      <c r="X1008" s="141" t="s">
        <v>25</v>
      </c>
      <c r="Y1008" s="141" t="s">
        <v>27</v>
      </c>
      <c r="Z1008" s="141" t="s">
        <v>4</v>
      </c>
      <c r="AA1008" s="141" t="s">
        <v>34</v>
      </c>
      <c r="AB1008" s="141"/>
      <c r="AC1008" s="139" t="s">
        <v>18047</v>
      </c>
      <c r="AD1008" s="380"/>
      <c r="AE1008" s="139" t="s">
        <v>103</v>
      </c>
      <c r="AF1008" s="139" t="s">
        <v>13075</v>
      </c>
      <c r="AG1008" s="139" t="s">
        <v>103</v>
      </c>
      <c r="AH1008" s="139" t="s">
        <v>1378</v>
      </c>
      <c r="AI1008" s="139" t="s">
        <v>7340</v>
      </c>
      <c r="AJ1008" s="139"/>
      <c r="AK1008" s="139" t="s">
        <v>7340</v>
      </c>
      <c r="AL1008" s="139" t="s">
        <v>1408</v>
      </c>
      <c r="AM1008" s="141" t="s">
        <v>1527</v>
      </c>
      <c r="AN1008" s="141" t="s">
        <v>8</v>
      </c>
      <c r="AO1008" s="139" t="s">
        <v>1614</v>
      </c>
      <c r="AP1008" s="139" t="s">
        <v>7</v>
      </c>
      <c r="AQ1008" s="139"/>
      <c r="AR1008" s="381"/>
      <c r="AS1008" s="139" t="s">
        <v>4075</v>
      </c>
      <c r="AT1008" s="141" t="s">
        <v>1404</v>
      </c>
      <c r="AU1008" s="141"/>
      <c r="AV1008" s="383"/>
      <c r="AW1008" s="385"/>
      <c r="AX1008" s="139"/>
      <c r="AY1008" t="s">
        <v>18855</v>
      </c>
      <c r="AZ1008">
        <v>12000</v>
      </c>
      <c r="BA1008" s="381"/>
      <c r="BB1008" s="139" t="s">
        <v>1444</v>
      </c>
      <c r="BC1008" s="166"/>
      <c r="BD1008" s="166"/>
      <c r="BE1008" s="166"/>
      <c r="BF1008" s="166"/>
      <c r="BG1008" s="166"/>
      <c r="BH1008" s="308"/>
      <c r="BI1008" s="308"/>
      <c r="BJ1008" s="141" t="s">
        <v>26</v>
      </c>
      <c r="BK1008" s="141" t="s">
        <v>26</v>
      </c>
      <c r="BL1008" s="141"/>
      <c r="BM1008" s="141"/>
      <c r="BN1008" s="139" t="s">
        <v>4075</v>
      </c>
      <c r="BQ1008" s="141"/>
      <c r="BV1008" s="141"/>
      <c r="BX1008" s="141"/>
      <c r="BY1008" s="141"/>
      <c r="BZ1008" s="141"/>
      <c r="CA1008" s="141"/>
      <c r="CB1008" s="141"/>
      <c r="CC1008" s="141"/>
      <c r="CD1008" s="141"/>
      <c r="CE1008" s="141"/>
      <c r="CF1008" s="141"/>
      <c r="CG1008" s="141"/>
    </row>
    <row r="1009" spans="1:85" x14ac:dyDescent="0.35">
      <c r="A1009" s="155" t="s">
        <v>10149</v>
      </c>
      <c r="B1009" s="139" t="s">
        <v>4075</v>
      </c>
      <c r="C1009" s="18">
        <v>42603</v>
      </c>
      <c r="D1009" s="144">
        <v>0.54305555555555551</v>
      </c>
      <c r="E1009" s="141" t="s">
        <v>13270</v>
      </c>
      <c r="F1009" s="141">
        <v>3</v>
      </c>
      <c r="G1009" s="141" t="s">
        <v>2536</v>
      </c>
      <c r="H1009" s="141">
        <v>2016</v>
      </c>
      <c r="I1009" s="18">
        <v>42603</v>
      </c>
      <c r="J1009" s="144">
        <v>0.54305555555555551</v>
      </c>
      <c r="K1009" s="378"/>
      <c r="L1009" s="139" t="s">
        <v>4075</v>
      </c>
      <c r="M1009" s="141"/>
      <c r="N1009" s="248"/>
      <c r="O1009" s="141" t="s">
        <v>26</v>
      </c>
      <c r="P1009" s="141"/>
      <c r="Q1009" s="141" t="s">
        <v>10150</v>
      </c>
      <c r="R1009" s="141" t="s">
        <v>10151</v>
      </c>
      <c r="S1009" s="141"/>
      <c r="T1009" s="141"/>
      <c r="U1009" s="141">
        <v>111892136</v>
      </c>
      <c r="V1009" s="141"/>
      <c r="W1009" s="139" t="s">
        <v>4075</v>
      </c>
      <c r="X1009" s="141" t="s">
        <v>25</v>
      </c>
      <c r="Y1009" s="141" t="s">
        <v>27</v>
      </c>
      <c r="Z1009" s="141" t="s">
        <v>4</v>
      </c>
      <c r="AA1009" s="141" t="s">
        <v>34</v>
      </c>
      <c r="AB1009" s="141"/>
      <c r="AC1009" s="139" t="s">
        <v>18050</v>
      </c>
      <c r="AD1009" s="380"/>
      <c r="AE1009" s="139" t="s">
        <v>4</v>
      </c>
      <c r="AF1009" s="139" t="s">
        <v>13073</v>
      </c>
      <c r="AG1009" s="139" t="s">
        <v>4</v>
      </c>
      <c r="AH1009" s="139" t="s">
        <v>1378</v>
      </c>
      <c r="AI1009" s="139" t="s">
        <v>15678</v>
      </c>
      <c r="AJ1009" s="139"/>
      <c r="AK1009" s="139" t="s">
        <v>15678</v>
      </c>
      <c r="AL1009" s="139" t="s">
        <v>7</v>
      </c>
      <c r="AM1009" s="141" t="s">
        <v>1527</v>
      </c>
      <c r="AN1009" s="141" t="s">
        <v>8</v>
      </c>
      <c r="AO1009" s="139" t="s">
        <v>1614</v>
      </c>
      <c r="AP1009" s="139" t="s">
        <v>7</v>
      </c>
      <c r="AQ1009" s="139"/>
      <c r="AR1009" s="381"/>
      <c r="AS1009" s="139" t="s">
        <v>4075</v>
      </c>
      <c r="AT1009" s="141" t="s">
        <v>43</v>
      </c>
      <c r="AU1009" s="141">
        <v>175</v>
      </c>
      <c r="AV1009" s="383"/>
      <c r="AW1009" s="385"/>
      <c r="AX1009" s="139"/>
      <c r="AY1009" t="s">
        <v>18258</v>
      </c>
      <c r="AZ1009">
        <v>12000</v>
      </c>
      <c r="BA1009" s="381"/>
      <c r="BB1009" s="139" t="s">
        <v>1444</v>
      </c>
      <c r="BC1009" s="166"/>
      <c r="BD1009" s="166"/>
      <c r="BE1009" s="166"/>
      <c r="BF1009" s="166"/>
      <c r="BG1009" s="166"/>
      <c r="BH1009" s="308"/>
      <c r="BI1009" s="308"/>
      <c r="BJ1009" s="141" t="s">
        <v>26</v>
      </c>
      <c r="BK1009" s="141" t="s">
        <v>26</v>
      </c>
      <c r="BL1009" s="141"/>
      <c r="BM1009" s="141"/>
      <c r="BN1009" s="139" t="s">
        <v>4075</v>
      </c>
      <c r="BQ1009" s="141"/>
      <c r="BV1009" s="141"/>
      <c r="BX1009" s="141"/>
      <c r="BY1009" s="141"/>
      <c r="BZ1009" s="141"/>
      <c r="CA1009" s="141"/>
      <c r="CB1009" s="141"/>
      <c r="CC1009" s="141"/>
      <c r="CD1009" s="141"/>
      <c r="CE1009" s="141"/>
      <c r="CF1009" s="141"/>
      <c r="CG1009" s="141"/>
    </row>
    <row r="1010" spans="1:85" x14ac:dyDescent="0.35">
      <c r="A1010" s="155" t="s">
        <v>19871</v>
      </c>
      <c r="B1010" s="139" t="s">
        <v>4075</v>
      </c>
      <c r="C1010" s="18">
        <v>42603</v>
      </c>
      <c r="D1010" s="144">
        <v>0.17200231481481482</v>
      </c>
      <c r="E1010" s="141" t="s">
        <v>13270</v>
      </c>
      <c r="F1010" s="141">
        <v>3</v>
      </c>
      <c r="G1010" s="141" t="s">
        <v>2536</v>
      </c>
      <c r="H1010" s="141">
        <v>2016</v>
      </c>
      <c r="I1010" s="18">
        <v>42603</v>
      </c>
      <c r="J1010" s="144">
        <v>0.17152777777777778</v>
      </c>
      <c r="K1010" s="378"/>
      <c r="L1010" s="139" t="s">
        <v>4075</v>
      </c>
      <c r="M1010" s="141" t="s">
        <v>28</v>
      </c>
      <c r="N1010" s="248"/>
      <c r="O1010" s="141" t="s">
        <v>25</v>
      </c>
      <c r="P1010" s="141"/>
      <c r="Q1010" s="141"/>
      <c r="R1010" s="141"/>
      <c r="S1010" s="141"/>
      <c r="T1010" s="141" t="s">
        <v>19872</v>
      </c>
      <c r="U1010" s="141"/>
      <c r="V1010" s="141"/>
      <c r="W1010" s="139" t="s">
        <v>4075</v>
      </c>
      <c r="X1010" s="141" t="s">
        <v>6</v>
      </c>
      <c r="Y1010" s="141" t="s">
        <v>33</v>
      </c>
      <c r="Z1010" s="141"/>
      <c r="AA1010" s="141"/>
      <c r="AB1010" s="141"/>
      <c r="AC1010" s="139"/>
      <c r="AD1010" s="380"/>
      <c r="AE1010" s="139"/>
      <c r="AF1010" s="139" t="s">
        <v>13072</v>
      </c>
      <c r="AG1010" s="139"/>
      <c r="AH1010" s="139" t="s">
        <v>13</v>
      </c>
      <c r="AI1010" s="139"/>
      <c r="AJ1010" s="139"/>
      <c r="AK1010" s="139"/>
      <c r="AL1010" s="139"/>
      <c r="AM1010" s="141"/>
      <c r="AN1010" s="141"/>
      <c r="AO1010" s="139"/>
      <c r="AP1010" s="139"/>
      <c r="AQ1010" s="139"/>
      <c r="AR1010" s="381"/>
      <c r="AS1010" s="139" t="s">
        <v>4075</v>
      </c>
      <c r="AT1010" s="141" t="s">
        <v>1404</v>
      </c>
      <c r="AU1010" s="141"/>
      <c r="AV1010" s="383"/>
      <c r="AW1010" s="385"/>
      <c r="AX1010" s="139"/>
      <c r="BA1010" s="381"/>
      <c r="BB1010" s="139"/>
      <c r="BC1010" s="166"/>
      <c r="BD1010" s="166"/>
      <c r="BE1010" s="166"/>
      <c r="BF1010" s="166"/>
      <c r="BG1010" s="166"/>
      <c r="BH1010" s="308"/>
      <c r="BI1010" s="308"/>
      <c r="BJ1010" s="141" t="s">
        <v>26</v>
      </c>
      <c r="BK1010" s="141" t="s">
        <v>26</v>
      </c>
      <c r="BL1010" s="141"/>
      <c r="BM1010" s="141"/>
      <c r="BN1010" s="139" t="s">
        <v>4075</v>
      </c>
      <c r="BQ1010" s="141"/>
      <c r="BV1010" s="141"/>
      <c r="BX1010" s="141"/>
      <c r="BY1010" s="141"/>
      <c r="BZ1010" s="141"/>
      <c r="CA1010" s="141"/>
      <c r="CB1010" s="141"/>
      <c r="CC1010" s="141"/>
      <c r="CD1010" s="141"/>
      <c r="CE1010" s="141"/>
      <c r="CF1010" s="141"/>
      <c r="CG1010" s="141"/>
    </row>
    <row r="1011" spans="1:85" x14ac:dyDescent="0.35">
      <c r="A1011" s="155" t="s">
        <v>20002</v>
      </c>
      <c r="B1011" s="139" t="s">
        <v>4075</v>
      </c>
      <c r="C1011" s="18">
        <v>42603</v>
      </c>
      <c r="D1011" s="144">
        <v>7.6041666666666671E-3</v>
      </c>
      <c r="E1011" s="141" t="s">
        <v>13270</v>
      </c>
      <c r="F1011" s="141">
        <v>3</v>
      </c>
      <c r="G1011" s="141" t="s">
        <v>2536</v>
      </c>
      <c r="H1011" s="141">
        <v>2016</v>
      </c>
      <c r="I1011" s="18">
        <v>42603</v>
      </c>
      <c r="J1011" s="144">
        <v>6.9444444444444441E-3</v>
      </c>
      <c r="K1011" s="378"/>
      <c r="L1011" s="139" t="s">
        <v>4075</v>
      </c>
      <c r="M1011" s="141" t="s">
        <v>28</v>
      </c>
      <c r="N1011" s="248">
        <v>44249</v>
      </c>
      <c r="O1011" s="141" t="s">
        <v>25</v>
      </c>
      <c r="P1011" s="141"/>
      <c r="Q1011" s="141"/>
      <c r="R1011" s="141" t="s">
        <v>1944</v>
      </c>
      <c r="S1011" s="141"/>
      <c r="T1011" s="141" t="s">
        <v>20003</v>
      </c>
      <c r="U1011" s="141"/>
      <c r="V1011" s="141"/>
      <c r="W1011" s="139" t="s">
        <v>4075</v>
      </c>
      <c r="X1011" s="141" t="s">
        <v>25</v>
      </c>
      <c r="Y1011" s="141" t="s">
        <v>27</v>
      </c>
      <c r="Z1011" s="141"/>
      <c r="AA1011" s="141" t="s">
        <v>34</v>
      </c>
      <c r="AB1011" s="141"/>
      <c r="AC1011" s="139" t="s">
        <v>18049</v>
      </c>
      <c r="AD1011" s="380"/>
      <c r="AE1011" s="139" t="s">
        <v>4</v>
      </c>
      <c r="AF1011" s="139" t="s">
        <v>13073</v>
      </c>
      <c r="AG1011" s="139" t="s">
        <v>4</v>
      </c>
      <c r="AH1011" s="139" t="s">
        <v>1380</v>
      </c>
      <c r="AI1011" s="139" t="s">
        <v>15678</v>
      </c>
      <c r="AJ1011" s="139"/>
      <c r="AK1011" s="139" t="s">
        <v>15678</v>
      </c>
      <c r="AL1011" s="139" t="s">
        <v>1408</v>
      </c>
      <c r="AM1011" s="141" t="s">
        <v>15</v>
      </c>
      <c r="AN1011" s="141" t="s">
        <v>8</v>
      </c>
      <c r="AO1011" s="139"/>
      <c r="AP1011" s="139" t="s">
        <v>1408</v>
      </c>
      <c r="AQ1011" s="139"/>
      <c r="AR1011" s="381"/>
      <c r="AS1011" s="139" t="s">
        <v>4075</v>
      </c>
      <c r="AT1011" s="141" t="s">
        <v>1404</v>
      </c>
      <c r="AU1011" s="141"/>
      <c r="AV1011" s="383"/>
      <c r="AW1011" s="385"/>
      <c r="AX1011" s="139" t="s">
        <v>49</v>
      </c>
      <c r="AY1011" t="s">
        <v>19207</v>
      </c>
      <c r="BA1011" s="381"/>
      <c r="BB1011" s="139" t="s">
        <v>17</v>
      </c>
      <c r="BC1011" s="166"/>
      <c r="BD1011" s="166"/>
      <c r="BE1011" s="166"/>
      <c r="BF1011" s="166"/>
      <c r="BG1011" s="166"/>
      <c r="BH1011" s="308"/>
      <c r="BI1011" s="308"/>
      <c r="BJ1011" s="141" t="s">
        <v>26</v>
      </c>
      <c r="BK1011" s="141" t="s">
        <v>26</v>
      </c>
      <c r="BL1011" s="141"/>
      <c r="BM1011" s="141"/>
      <c r="BN1011" s="139" t="s">
        <v>4075</v>
      </c>
      <c r="BQ1011" s="141"/>
      <c r="BV1011" s="141"/>
      <c r="BX1011" s="141"/>
      <c r="BY1011" s="141"/>
      <c r="BZ1011" s="141"/>
      <c r="CA1011" s="141"/>
      <c r="CB1011" s="141"/>
      <c r="CC1011" s="141"/>
      <c r="CD1011" s="141"/>
      <c r="CE1011" s="141"/>
      <c r="CF1011" s="141"/>
      <c r="CG1011" s="141"/>
    </row>
    <row r="1012" spans="1:85" x14ac:dyDescent="0.35">
      <c r="A1012" s="155" t="s">
        <v>10146</v>
      </c>
      <c r="B1012" s="139" t="s">
        <v>4075</v>
      </c>
      <c r="C1012" s="18">
        <v>42604</v>
      </c>
      <c r="D1012" s="144">
        <v>0.67361111111111116</v>
      </c>
      <c r="E1012" s="141" t="s">
        <v>13270</v>
      </c>
      <c r="F1012" s="141">
        <v>3</v>
      </c>
      <c r="G1012" s="141" t="s">
        <v>2536</v>
      </c>
      <c r="H1012" s="141">
        <v>2016</v>
      </c>
      <c r="I1012" s="18">
        <v>42604</v>
      </c>
      <c r="J1012" s="144">
        <v>0.67361111111111116</v>
      </c>
      <c r="K1012" s="378"/>
      <c r="L1012" s="139" t="s">
        <v>4075</v>
      </c>
      <c r="M1012" s="141"/>
      <c r="N1012" s="248"/>
      <c r="O1012" s="141" t="s">
        <v>26</v>
      </c>
      <c r="P1012" s="141"/>
      <c r="Q1012" s="141" t="s">
        <v>10147</v>
      </c>
      <c r="R1012" s="141" t="s">
        <v>10148</v>
      </c>
      <c r="S1012" s="141"/>
      <c r="T1012" s="141"/>
      <c r="U1012" s="141"/>
      <c r="V1012" s="141"/>
      <c r="W1012" s="139" t="s">
        <v>4075</v>
      </c>
      <c r="X1012" s="141" t="s">
        <v>25</v>
      </c>
      <c r="Y1012" s="141" t="s">
        <v>27</v>
      </c>
      <c r="Z1012" s="141" t="s">
        <v>4</v>
      </c>
      <c r="AA1012" s="141" t="s">
        <v>34</v>
      </c>
      <c r="AB1012" s="141"/>
      <c r="AC1012" s="139" t="s">
        <v>18047</v>
      </c>
      <c r="AD1012" s="380"/>
      <c r="AE1012" s="139" t="s">
        <v>4</v>
      </c>
      <c r="AF1012" s="139" t="s">
        <v>13073</v>
      </c>
      <c r="AG1012" s="139" t="s">
        <v>4</v>
      </c>
      <c r="AH1012" s="139" t="s">
        <v>1378</v>
      </c>
      <c r="AI1012" s="139" t="s">
        <v>15678</v>
      </c>
      <c r="AJ1012" s="139"/>
      <c r="AK1012" s="139" t="s">
        <v>15678</v>
      </c>
      <c r="AL1012" s="139" t="s">
        <v>7</v>
      </c>
      <c r="AM1012" s="141"/>
      <c r="AN1012" s="141" t="s">
        <v>8</v>
      </c>
      <c r="AO1012" s="139" t="s">
        <v>1614</v>
      </c>
      <c r="AP1012" s="139" t="s">
        <v>7</v>
      </c>
      <c r="AQ1012" s="139"/>
      <c r="AR1012" s="381"/>
      <c r="AS1012" s="139" t="s">
        <v>4075</v>
      </c>
      <c r="AT1012" s="141" t="s">
        <v>43</v>
      </c>
      <c r="AU1012" s="141">
        <v>348</v>
      </c>
      <c r="AV1012" s="383"/>
      <c r="AW1012" s="385"/>
      <c r="AX1012" s="139"/>
      <c r="AY1012" t="s">
        <v>18856</v>
      </c>
      <c r="AZ1012">
        <v>17000</v>
      </c>
      <c r="BA1012" s="381"/>
      <c r="BB1012" s="139" t="s">
        <v>1451</v>
      </c>
      <c r="BC1012" s="166"/>
      <c r="BD1012" s="166"/>
      <c r="BE1012" s="166"/>
      <c r="BF1012" s="166"/>
      <c r="BG1012" s="166"/>
      <c r="BH1012" s="308"/>
      <c r="BI1012" s="308"/>
      <c r="BJ1012" s="141" t="s">
        <v>26</v>
      </c>
      <c r="BK1012" s="141" t="s">
        <v>26</v>
      </c>
      <c r="BL1012" s="141"/>
      <c r="BM1012" s="141"/>
      <c r="BN1012" s="139" t="s">
        <v>4075</v>
      </c>
      <c r="BQ1012" s="141" t="s">
        <v>15812</v>
      </c>
      <c r="BR1012" s="135" t="s">
        <v>15680</v>
      </c>
      <c r="BT1012" s="135" t="s">
        <v>15364</v>
      </c>
      <c r="BU1012" s="135" t="s">
        <v>2059</v>
      </c>
      <c r="BV1012" s="141" t="s">
        <v>13266</v>
      </c>
      <c r="BW1012" s="135" t="s">
        <v>2160</v>
      </c>
      <c r="BX1012" s="141" t="s">
        <v>15689</v>
      </c>
      <c r="BY1012" s="141" t="s">
        <v>15681</v>
      </c>
      <c r="BZ1012" s="141" t="s">
        <v>26</v>
      </c>
      <c r="CA1012" s="141" t="s">
        <v>1848</v>
      </c>
      <c r="CB1012" s="141"/>
      <c r="CC1012" s="141" t="s">
        <v>15686</v>
      </c>
      <c r="CD1012" s="141" t="s">
        <v>15683</v>
      </c>
      <c r="CE1012" s="141" t="s">
        <v>15450</v>
      </c>
      <c r="CF1012" s="141" t="s">
        <v>15451</v>
      </c>
      <c r="CG1012" s="141" t="s">
        <v>4004</v>
      </c>
    </row>
    <row r="1013" spans="1:85" x14ac:dyDescent="0.35">
      <c r="A1013" s="155" t="s">
        <v>10144</v>
      </c>
      <c r="B1013" s="139" t="s">
        <v>4075</v>
      </c>
      <c r="C1013" s="18">
        <v>42605</v>
      </c>
      <c r="D1013" s="144">
        <v>0.66874999999999996</v>
      </c>
      <c r="E1013" s="141" t="s">
        <v>13270</v>
      </c>
      <c r="F1013" s="141">
        <v>3</v>
      </c>
      <c r="G1013" s="141" t="s">
        <v>2536</v>
      </c>
      <c r="H1013" s="141">
        <v>2016</v>
      </c>
      <c r="I1013" s="18">
        <v>42605</v>
      </c>
      <c r="J1013" s="144"/>
      <c r="K1013" s="378"/>
      <c r="L1013" s="139" t="s">
        <v>4075</v>
      </c>
      <c r="M1013" s="141"/>
      <c r="N1013" s="248"/>
      <c r="O1013" s="141" t="s">
        <v>26</v>
      </c>
      <c r="P1013" s="141"/>
      <c r="Q1013" s="141" t="s">
        <v>10145</v>
      </c>
      <c r="R1013" s="141"/>
      <c r="S1013" s="141"/>
      <c r="T1013" s="141"/>
      <c r="U1013" s="141"/>
      <c r="V1013" s="141"/>
      <c r="W1013" s="139" t="s">
        <v>4075</v>
      </c>
      <c r="X1013" s="141" t="s">
        <v>25</v>
      </c>
      <c r="Y1013" s="141" t="s">
        <v>27</v>
      </c>
      <c r="Z1013" s="141" t="s">
        <v>4</v>
      </c>
      <c r="AA1013" s="141" t="s">
        <v>34</v>
      </c>
      <c r="AB1013" s="141"/>
      <c r="AC1013" s="139" t="s">
        <v>18049</v>
      </c>
      <c r="AD1013" s="380"/>
      <c r="AE1013" s="139" t="s">
        <v>4</v>
      </c>
      <c r="AF1013" s="139" t="s">
        <v>13073</v>
      </c>
      <c r="AG1013" s="139" t="s">
        <v>4</v>
      </c>
      <c r="AH1013" s="139" t="s">
        <v>1378</v>
      </c>
      <c r="AI1013" s="139" t="s">
        <v>15678</v>
      </c>
      <c r="AJ1013" s="139"/>
      <c r="AK1013" s="139" t="s">
        <v>15678</v>
      </c>
      <c r="AL1013" s="139" t="s">
        <v>7</v>
      </c>
      <c r="AM1013" s="141" t="s">
        <v>12</v>
      </c>
      <c r="AN1013" s="141" t="s">
        <v>8</v>
      </c>
      <c r="AO1013" s="139" t="s">
        <v>1477</v>
      </c>
      <c r="AP1013" s="139" t="s">
        <v>7</v>
      </c>
      <c r="AQ1013" s="139"/>
      <c r="AR1013" s="381"/>
      <c r="AS1013" s="139" t="s">
        <v>4075</v>
      </c>
      <c r="AT1013" s="141" t="s">
        <v>1404</v>
      </c>
      <c r="AU1013" s="141"/>
      <c r="AV1013" s="383"/>
      <c r="AW1013" s="385"/>
      <c r="AX1013" s="139"/>
      <c r="AY1013" t="s">
        <v>18857</v>
      </c>
      <c r="BA1013" s="381"/>
      <c r="BB1013" s="139" t="s">
        <v>17</v>
      </c>
      <c r="BC1013" s="166"/>
      <c r="BD1013" s="166"/>
      <c r="BE1013" s="166"/>
      <c r="BF1013" s="166"/>
      <c r="BG1013" s="166"/>
      <c r="BH1013" s="308"/>
      <c r="BI1013" s="308"/>
      <c r="BJ1013" s="141" t="s">
        <v>26</v>
      </c>
      <c r="BK1013" s="141" t="s">
        <v>26</v>
      </c>
      <c r="BL1013" s="141"/>
      <c r="BM1013" s="141"/>
      <c r="BN1013" s="139" t="s">
        <v>4075</v>
      </c>
      <c r="BQ1013" s="141"/>
      <c r="BV1013" s="141"/>
      <c r="BX1013" s="141"/>
      <c r="BY1013" s="141"/>
      <c r="BZ1013" s="141"/>
      <c r="CA1013" s="141"/>
      <c r="CB1013" s="141"/>
      <c r="CC1013" s="141"/>
      <c r="CD1013" s="141"/>
      <c r="CE1013" s="141"/>
      <c r="CF1013" s="141"/>
      <c r="CG1013" s="141"/>
    </row>
    <row r="1014" spans="1:85" x14ac:dyDescent="0.35">
      <c r="A1014" s="155" t="s">
        <v>10138</v>
      </c>
      <c r="B1014" s="139" t="s">
        <v>4075</v>
      </c>
      <c r="C1014" s="18">
        <v>42606</v>
      </c>
      <c r="D1014" s="144">
        <v>0.59652777777777777</v>
      </c>
      <c r="E1014" s="141" t="s">
        <v>13270</v>
      </c>
      <c r="F1014" s="141">
        <v>3</v>
      </c>
      <c r="G1014" s="141" t="s">
        <v>2536</v>
      </c>
      <c r="H1014" s="141">
        <v>2016</v>
      </c>
      <c r="I1014" s="18">
        <v>42606</v>
      </c>
      <c r="J1014" s="144">
        <v>0.59652777777777777</v>
      </c>
      <c r="K1014" s="378"/>
      <c r="L1014" s="139" t="s">
        <v>4075</v>
      </c>
      <c r="M1014" s="141"/>
      <c r="N1014" s="248"/>
      <c r="O1014" s="141" t="s">
        <v>26</v>
      </c>
      <c r="P1014" s="141"/>
      <c r="Q1014" s="141" t="s">
        <v>10139</v>
      </c>
      <c r="R1014" s="141" t="s">
        <v>10140</v>
      </c>
      <c r="S1014" s="141"/>
      <c r="T1014" s="141"/>
      <c r="U1014" s="141"/>
      <c r="V1014" s="141"/>
      <c r="W1014" s="139" t="s">
        <v>4075</v>
      </c>
      <c r="X1014" s="141" t="s">
        <v>25</v>
      </c>
      <c r="Y1014" s="141" t="s">
        <v>27</v>
      </c>
      <c r="Z1014" s="141" t="s">
        <v>4</v>
      </c>
      <c r="AA1014" s="141" t="s">
        <v>34</v>
      </c>
      <c r="AB1014" s="141"/>
      <c r="AC1014" s="139" t="s">
        <v>18047</v>
      </c>
      <c r="AD1014" s="380"/>
      <c r="AE1014" s="139" t="s">
        <v>105</v>
      </c>
      <c r="AF1014" s="139" t="s">
        <v>13076</v>
      </c>
      <c r="AG1014" s="139" t="s">
        <v>1518</v>
      </c>
      <c r="AH1014" s="139" t="s">
        <v>1378</v>
      </c>
      <c r="AI1014" s="139" t="s">
        <v>1518</v>
      </c>
      <c r="AJ1014" s="139"/>
      <c r="AK1014" s="139" t="s">
        <v>1518</v>
      </c>
      <c r="AL1014" s="139" t="s">
        <v>7</v>
      </c>
      <c r="AM1014" s="141"/>
      <c r="AN1014" s="141" t="s">
        <v>8</v>
      </c>
      <c r="AO1014" s="139" t="s">
        <v>1614</v>
      </c>
      <c r="AP1014" s="139" t="s">
        <v>7</v>
      </c>
      <c r="AQ1014" s="139"/>
      <c r="AR1014" s="381"/>
      <c r="AS1014" s="139" t="s">
        <v>4075</v>
      </c>
      <c r="AT1014" s="141" t="s">
        <v>1404</v>
      </c>
      <c r="AU1014" s="141"/>
      <c r="AV1014" s="383"/>
      <c r="AW1014" s="385"/>
      <c r="AX1014" s="139"/>
      <c r="AY1014" t="s">
        <v>18297</v>
      </c>
      <c r="AZ1014">
        <v>21000</v>
      </c>
      <c r="BA1014" s="381"/>
      <c r="BB1014" s="139" t="s">
        <v>1469</v>
      </c>
      <c r="BC1014" s="166"/>
      <c r="BD1014" s="166"/>
      <c r="BE1014" s="166"/>
      <c r="BF1014" s="166"/>
      <c r="BG1014" s="166"/>
      <c r="BH1014" s="308"/>
      <c r="BI1014" s="308"/>
      <c r="BJ1014" s="141" t="s">
        <v>26</v>
      </c>
      <c r="BK1014" s="141" t="s">
        <v>26</v>
      </c>
      <c r="BL1014" s="141"/>
      <c r="BM1014" s="141"/>
      <c r="BN1014" s="139" t="s">
        <v>4075</v>
      </c>
      <c r="BQ1014" s="141"/>
      <c r="BV1014" s="141"/>
      <c r="BX1014" s="141"/>
      <c r="BY1014" s="141"/>
      <c r="BZ1014" s="141"/>
      <c r="CA1014" s="141"/>
      <c r="CB1014" s="141"/>
      <c r="CC1014" s="141"/>
      <c r="CD1014" s="141"/>
      <c r="CE1014" s="141"/>
      <c r="CF1014" s="141"/>
      <c r="CG1014" s="141"/>
    </row>
    <row r="1015" spans="1:85" x14ac:dyDescent="0.35">
      <c r="A1015" s="155" t="s">
        <v>10141</v>
      </c>
      <c r="B1015" s="139" t="s">
        <v>4075</v>
      </c>
      <c r="C1015" s="18">
        <v>42606</v>
      </c>
      <c r="D1015" s="144">
        <v>0.50763888888888886</v>
      </c>
      <c r="E1015" s="141" t="s">
        <v>13270</v>
      </c>
      <c r="F1015" s="141">
        <v>3</v>
      </c>
      <c r="G1015" s="141" t="s">
        <v>2536</v>
      </c>
      <c r="H1015" s="141">
        <v>2016</v>
      </c>
      <c r="I1015" s="18">
        <v>42606</v>
      </c>
      <c r="J1015" s="144">
        <v>0.50763888888888886</v>
      </c>
      <c r="K1015" s="378"/>
      <c r="L1015" s="139" t="s">
        <v>4075</v>
      </c>
      <c r="M1015" s="141"/>
      <c r="N1015" s="248"/>
      <c r="O1015" s="141" t="s">
        <v>26</v>
      </c>
      <c r="P1015" s="141"/>
      <c r="Q1015" s="141" t="s">
        <v>10142</v>
      </c>
      <c r="R1015" s="141" t="s">
        <v>10143</v>
      </c>
      <c r="S1015" s="141"/>
      <c r="T1015" s="141"/>
      <c r="U1015" s="141"/>
      <c r="V1015" s="141"/>
      <c r="W1015" s="139" t="s">
        <v>4075</v>
      </c>
      <c r="X1015" s="141" t="s">
        <v>25</v>
      </c>
      <c r="Y1015" s="141" t="s">
        <v>27</v>
      </c>
      <c r="Z1015" s="141" t="s">
        <v>4</v>
      </c>
      <c r="AA1015" s="141" t="s">
        <v>34</v>
      </c>
      <c r="AB1015" s="141"/>
      <c r="AC1015" s="139" t="s">
        <v>18047</v>
      </c>
      <c r="AD1015" s="380"/>
      <c r="AE1015" s="139" t="s">
        <v>103</v>
      </c>
      <c r="AF1015" s="139" t="s">
        <v>13075</v>
      </c>
      <c r="AG1015" s="139" t="s">
        <v>103</v>
      </c>
      <c r="AH1015" s="139" t="s">
        <v>1378</v>
      </c>
      <c r="AI1015" s="139" t="s">
        <v>7340</v>
      </c>
      <c r="AJ1015" s="139"/>
      <c r="AK1015" s="139" t="s">
        <v>7340</v>
      </c>
      <c r="AL1015" s="139" t="s">
        <v>1408</v>
      </c>
      <c r="AM1015" s="141" t="s">
        <v>1527</v>
      </c>
      <c r="AN1015" s="141" t="s">
        <v>8</v>
      </c>
      <c r="AO1015" s="139" t="s">
        <v>1614</v>
      </c>
      <c r="AP1015" s="139" t="s">
        <v>7</v>
      </c>
      <c r="AQ1015" s="139"/>
      <c r="AR1015" s="381"/>
      <c r="AS1015" s="139" t="s">
        <v>4075</v>
      </c>
      <c r="AT1015" s="141" t="s">
        <v>43</v>
      </c>
      <c r="AU1015" s="141">
        <v>550</v>
      </c>
      <c r="AV1015" s="383"/>
      <c r="AW1015" s="385"/>
      <c r="AX1015" s="139"/>
      <c r="AY1015" t="s">
        <v>18298</v>
      </c>
      <c r="AZ1015">
        <v>12000</v>
      </c>
      <c r="BA1015" s="381"/>
      <c r="BB1015" s="139" t="s">
        <v>1452</v>
      </c>
      <c r="BC1015" s="166"/>
      <c r="BD1015" s="166"/>
      <c r="BE1015" s="166"/>
      <c r="BF1015" s="166"/>
      <c r="BG1015" s="166"/>
      <c r="BH1015" s="308"/>
      <c r="BI1015" s="308"/>
      <c r="BJ1015" s="141" t="s">
        <v>26</v>
      </c>
      <c r="BK1015" s="141" t="s">
        <v>26</v>
      </c>
      <c r="BL1015" s="141"/>
      <c r="BM1015" s="141"/>
      <c r="BN1015" s="139" t="s">
        <v>4075</v>
      </c>
      <c r="BQ1015" s="141"/>
      <c r="BV1015" s="141"/>
      <c r="BX1015" s="141"/>
      <c r="BY1015" s="141"/>
      <c r="BZ1015" s="141"/>
      <c r="CA1015" s="141"/>
      <c r="CB1015" s="141"/>
      <c r="CC1015" s="141"/>
      <c r="CD1015" s="141"/>
      <c r="CE1015" s="141"/>
      <c r="CF1015" s="141"/>
      <c r="CG1015" s="141"/>
    </row>
    <row r="1016" spans="1:85" x14ac:dyDescent="0.35">
      <c r="A1016" s="155" t="s">
        <v>10133</v>
      </c>
      <c r="B1016" s="139" t="s">
        <v>4075</v>
      </c>
      <c r="C1016" s="18">
        <v>42607</v>
      </c>
      <c r="D1016" s="144">
        <v>0.50277777777777777</v>
      </c>
      <c r="E1016" s="141" t="s">
        <v>13270</v>
      </c>
      <c r="F1016" s="141">
        <v>3</v>
      </c>
      <c r="G1016" s="141" t="s">
        <v>2536</v>
      </c>
      <c r="H1016" s="141">
        <v>2016</v>
      </c>
      <c r="I1016" s="18"/>
      <c r="J1016" s="144"/>
      <c r="K1016" s="378"/>
      <c r="L1016" s="139" t="s">
        <v>4075</v>
      </c>
      <c r="M1016" s="141"/>
      <c r="N1016" s="248"/>
      <c r="O1016" s="141" t="s">
        <v>26</v>
      </c>
      <c r="P1016" s="141"/>
      <c r="Q1016" s="141" t="s">
        <v>10134</v>
      </c>
      <c r="R1016" s="141"/>
      <c r="S1016" s="141"/>
      <c r="T1016" s="141"/>
      <c r="U1016" s="141"/>
      <c r="V1016" s="141"/>
      <c r="W1016" s="139" t="s">
        <v>4075</v>
      </c>
      <c r="X1016" s="141" t="s">
        <v>25</v>
      </c>
      <c r="Y1016" s="141" t="s">
        <v>27</v>
      </c>
      <c r="Z1016" s="141" t="s">
        <v>4</v>
      </c>
      <c r="AA1016" s="141" t="s">
        <v>34</v>
      </c>
      <c r="AB1016" s="141"/>
      <c r="AC1016" s="139" t="s">
        <v>18049</v>
      </c>
      <c r="AD1016" s="380"/>
      <c r="AE1016" s="139" t="s">
        <v>4</v>
      </c>
      <c r="AF1016" s="139" t="s">
        <v>13073</v>
      </c>
      <c r="AG1016" s="139" t="s">
        <v>4</v>
      </c>
      <c r="AH1016" s="139" t="s">
        <v>1378</v>
      </c>
      <c r="AI1016" s="139" t="s">
        <v>15678</v>
      </c>
      <c r="AJ1016" s="139"/>
      <c r="AK1016" s="139" t="s">
        <v>15678</v>
      </c>
      <c r="AL1016" s="139" t="s">
        <v>7</v>
      </c>
      <c r="AM1016" s="141" t="s">
        <v>1546</v>
      </c>
      <c r="AN1016" s="141" t="s">
        <v>8</v>
      </c>
      <c r="AO1016" s="139" t="s">
        <v>1477</v>
      </c>
      <c r="AP1016" s="139" t="s">
        <v>7</v>
      </c>
      <c r="AQ1016" s="139"/>
      <c r="AR1016" s="381"/>
      <c r="AS1016" s="139" t="s">
        <v>4075</v>
      </c>
      <c r="AT1016" s="141" t="s">
        <v>43</v>
      </c>
      <c r="AU1016" s="141">
        <v>424</v>
      </c>
      <c r="AV1016" s="383"/>
      <c r="AW1016" s="385"/>
      <c r="AX1016" s="139"/>
      <c r="AY1016" t="s">
        <v>18841</v>
      </c>
      <c r="BA1016" s="381"/>
      <c r="BB1016" s="139" t="s">
        <v>1450</v>
      </c>
      <c r="BC1016" s="166"/>
      <c r="BD1016" s="166"/>
      <c r="BE1016" s="166"/>
      <c r="BF1016" s="166"/>
      <c r="BG1016" s="166"/>
      <c r="BH1016" s="308"/>
      <c r="BI1016" s="308"/>
      <c r="BJ1016" s="141" t="s">
        <v>26</v>
      </c>
      <c r="BK1016" s="141" t="s">
        <v>26</v>
      </c>
      <c r="BL1016" s="141"/>
      <c r="BM1016" s="141"/>
      <c r="BN1016" s="139" t="s">
        <v>4075</v>
      </c>
      <c r="BQ1016" s="141"/>
      <c r="BV1016" s="141"/>
      <c r="BX1016" s="141"/>
      <c r="BY1016" s="141"/>
      <c r="BZ1016" s="141"/>
      <c r="CA1016" s="141"/>
      <c r="CB1016" s="141"/>
      <c r="CC1016" s="141"/>
      <c r="CD1016" s="141"/>
      <c r="CE1016" s="141"/>
      <c r="CF1016" s="141"/>
      <c r="CG1016" s="141"/>
    </row>
    <row r="1017" spans="1:85" x14ac:dyDescent="0.35">
      <c r="A1017" s="155" t="s">
        <v>10135</v>
      </c>
      <c r="B1017" s="139" t="s">
        <v>4075</v>
      </c>
      <c r="C1017" s="18">
        <v>42607</v>
      </c>
      <c r="D1017" s="144">
        <v>0.47986111111111113</v>
      </c>
      <c r="E1017" s="141" t="s">
        <v>13270</v>
      </c>
      <c r="F1017" s="141">
        <v>3</v>
      </c>
      <c r="G1017" s="141" t="s">
        <v>2536</v>
      </c>
      <c r="H1017" s="141">
        <v>2016</v>
      </c>
      <c r="I1017" s="18">
        <v>42607</v>
      </c>
      <c r="J1017" s="144">
        <v>0.47986111111111113</v>
      </c>
      <c r="K1017" s="378"/>
      <c r="L1017" s="139" t="s">
        <v>4075</v>
      </c>
      <c r="M1017" s="141"/>
      <c r="N1017" s="248"/>
      <c r="O1017" s="141" t="s">
        <v>26</v>
      </c>
      <c r="P1017" s="141"/>
      <c r="Q1017" s="141" t="s">
        <v>10136</v>
      </c>
      <c r="R1017" s="141" t="s">
        <v>10137</v>
      </c>
      <c r="S1017" s="141"/>
      <c r="T1017" s="141"/>
      <c r="U1017" s="141"/>
      <c r="V1017" s="141"/>
      <c r="W1017" s="139" t="s">
        <v>4075</v>
      </c>
      <c r="X1017" s="141" t="s">
        <v>25</v>
      </c>
      <c r="Y1017" s="141" t="s">
        <v>27</v>
      </c>
      <c r="Z1017" s="141" t="s">
        <v>4</v>
      </c>
      <c r="AA1017" s="141" t="s">
        <v>34</v>
      </c>
      <c r="AB1017" s="141"/>
      <c r="AC1017" s="139" t="s">
        <v>18049</v>
      </c>
      <c r="AD1017" s="380"/>
      <c r="AE1017" s="139" t="s">
        <v>103</v>
      </c>
      <c r="AF1017" s="139" t="s">
        <v>13069</v>
      </c>
      <c r="AG1017" s="139" t="s">
        <v>103</v>
      </c>
      <c r="AH1017" s="139" t="s">
        <v>1378</v>
      </c>
      <c r="AI1017" s="139" t="s">
        <v>7399</v>
      </c>
      <c r="AJ1017" s="139"/>
      <c r="AK1017" s="139" t="s">
        <v>7399</v>
      </c>
      <c r="AL1017" s="139" t="s">
        <v>7</v>
      </c>
      <c r="AM1017" s="141" t="s">
        <v>1527</v>
      </c>
      <c r="AN1017" s="141" t="s">
        <v>8</v>
      </c>
      <c r="AO1017" s="139" t="s">
        <v>1614</v>
      </c>
      <c r="AP1017" s="139" t="s">
        <v>7</v>
      </c>
      <c r="AQ1017" s="139"/>
      <c r="AR1017" s="381"/>
      <c r="AS1017" s="139" t="s">
        <v>4075</v>
      </c>
      <c r="AT1017" s="141" t="s">
        <v>1404</v>
      </c>
      <c r="AU1017" s="141"/>
      <c r="AV1017" s="383"/>
      <c r="AW1017" s="385"/>
      <c r="AX1017" s="139"/>
      <c r="AY1017" t="s">
        <v>18314</v>
      </c>
      <c r="AZ1017">
        <v>12000</v>
      </c>
      <c r="BA1017" s="381"/>
      <c r="BB1017" s="139" t="s">
        <v>17</v>
      </c>
      <c r="BC1017" s="166"/>
      <c r="BD1017" s="166"/>
      <c r="BE1017" s="166"/>
      <c r="BF1017" s="166"/>
      <c r="BG1017" s="166"/>
      <c r="BH1017" s="308"/>
      <c r="BI1017" s="308"/>
      <c r="BJ1017" s="141" t="s">
        <v>26</v>
      </c>
      <c r="BK1017" s="141" t="s">
        <v>26</v>
      </c>
      <c r="BL1017" s="141"/>
      <c r="BM1017" s="141"/>
      <c r="BN1017" s="139" t="s">
        <v>4075</v>
      </c>
      <c r="BQ1017" s="141"/>
      <c r="BV1017" s="141"/>
      <c r="BX1017" s="141"/>
      <c r="BY1017" s="141"/>
      <c r="BZ1017" s="141"/>
      <c r="CA1017" s="141"/>
      <c r="CB1017" s="141"/>
      <c r="CC1017" s="141"/>
      <c r="CD1017" s="141"/>
      <c r="CE1017" s="141"/>
      <c r="CF1017" s="141"/>
      <c r="CG1017" s="141"/>
    </row>
    <row r="1018" spans="1:85" x14ac:dyDescent="0.35">
      <c r="A1018" s="155" t="s">
        <v>10128</v>
      </c>
      <c r="B1018" s="139" t="s">
        <v>4075</v>
      </c>
      <c r="C1018" s="18">
        <v>42609</v>
      </c>
      <c r="D1018" s="144">
        <v>0.81458333333333333</v>
      </c>
      <c r="E1018" s="141" t="s">
        <v>13270</v>
      </c>
      <c r="F1018" s="141">
        <v>3</v>
      </c>
      <c r="G1018" s="141" t="s">
        <v>2536</v>
      </c>
      <c r="H1018" s="141">
        <v>2016</v>
      </c>
      <c r="I1018" s="18">
        <v>42608</v>
      </c>
      <c r="J1018" s="144">
        <v>0.81458333333333333</v>
      </c>
      <c r="K1018" s="378"/>
      <c r="L1018" s="139" t="s">
        <v>4075</v>
      </c>
      <c r="M1018" s="141"/>
      <c r="N1018" s="248"/>
      <c r="O1018" s="141" t="s">
        <v>26</v>
      </c>
      <c r="P1018" s="141"/>
      <c r="Q1018" s="141" t="s">
        <v>10129</v>
      </c>
      <c r="R1018" s="141" t="s">
        <v>10130</v>
      </c>
      <c r="S1018" s="141"/>
      <c r="T1018" s="141"/>
      <c r="U1018" s="141">
        <v>111907585</v>
      </c>
      <c r="V1018" s="141"/>
      <c r="W1018" s="139" t="s">
        <v>4075</v>
      </c>
      <c r="X1018" s="141" t="s">
        <v>25</v>
      </c>
      <c r="Y1018" s="141" t="s">
        <v>27</v>
      </c>
      <c r="Z1018" s="141" t="s">
        <v>4</v>
      </c>
      <c r="AA1018" s="141" t="s">
        <v>34</v>
      </c>
      <c r="AB1018" s="141"/>
      <c r="AC1018" s="139" t="s">
        <v>18047</v>
      </c>
      <c r="AD1018" s="380"/>
      <c r="AE1018" s="139" t="s">
        <v>102</v>
      </c>
      <c r="AF1018" s="139" t="s">
        <v>13074</v>
      </c>
      <c r="AG1018" s="139" t="s">
        <v>102</v>
      </c>
      <c r="AH1018" s="139" t="s">
        <v>1378</v>
      </c>
      <c r="AI1018" s="139" t="s">
        <v>11</v>
      </c>
      <c r="AJ1018" s="139" t="s">
        <v>11</v>
      </c>
      <c r="AK1018" s="139"/>
      <c r="AL1018" s="139"/>
      <c r="AM1018" s="141" t="s">
        <v>1527</v>
      </c>
      <c r="AN1018" s="141" t="s">
        <v>8</v>
      </c>
      <c r="AO1018" s="139" t="s">
        <v>1614</v>
      </c>
      <c r="AP1018" s="139" t="s">
        <v>7</v>
      </c>
      <c r="AQ1018" s="139"/>
      <c r="AR1018" s="381"/>
      <c r="AS1018" s="139" t="s">
        <v>4075</v>
      </c>
      <c r="AT1018" s="141" t="s">
        <v>1404</v>
      </c>
      <c r="AU1018" s="141"/>
      <c r="AV1018" s="383"/>
      <c r="AW1018" s="385"/>
      <c r="AX1018" s="139"/>
      <c r="AY1018" t="s">
        <v>18858</v>
      </c>
      <c r="AZ1018">
        <v>21000</v>
      </c>
      <c r="BA1018" s="381"/>
      <c r="BB1018" s="139" t="s">
        <v>1452</v>
      </c>
      <c r="BC1018" s="166"/>
      <c r="BD1018" s="166"/>
      <c r="BE1018" s="166"/>
      <c r="BF1018" s="166"/>
      <c r="BG1018" s="166"/>
      <c r="BH1018" s="308"/>
      <c r="BI1018" s="308"/>
      <c r="BJ1018" s="141" t="s">
        <v>26</v>
      </c>
      <c r="BK1018" s="141" t="s">
        <v>26</v>
      </c>
      <c r="BL1018" s="141"/>
      <c r="BM1018" s="141"/>
      <c r="BN1018" s="139" t="s">
        <v>4075</v>
      </c>
      <c r="BQ1018" s="141"/>
      <c r="BV1018" s="141"/>
      <c r="BX1018" s="141"/>
      <c r="BY1018" s="141"/>
      <c r="BZ1018" s="141"/>
      <c r="CA1018" s="141"/>
      <c r="CB1018" s="141"/>
      <c r="CC1018" s="141"/>
      <c r="CD1018" s="141"/>
      <c r="CE1018" s="141"/>
      <c r="CF1018" s="141"/>
      <c r="CG1018" s="141"/>
    </row>
    <row r="1019" spans="1:85" x14ac:dyDescent="0.35">
      <c r="A1019" s="155" t="s">
        <v>10131</v>
      </c>
      <c r="B1019" s="139" t="s">
        <v>4075</v>
      </c>
      <c r="C1019" s="18">
        <v>42609</v>
      </c>
      <c r="D1019" s="144">
        <v>0.23402777777777778</v>
      </c>
      <c r="E1019" s="141" t="s">
        <v>13270</v>
      </c>
      <c r="F1019" s="141">
        <v>3</v>
      </c>
      <c r="G1019" s="141" t="s">
        <v>2536</v>
      </c>
      <c r="H1019" s="141">
        <v>2016</v>
      </c>
      <c r="I1019" s="18">
        <v>42609</v>
      </c>
      <c r="J1019" s="144"/>
      <c r="K1019" s="378"/>
      <c r="L1019" s="139" t="s">
        <v>4075</v>
      </c>
      <c r="M1019" s="141"/>
      <c r="N1019" s="248"/>
      <c r="O1019" s="141" t="s">
        <v>26</v>
      </c>
      <c r="P1019" s="141"/>
      <c r="Q1019" s="141" t="s">
        <v>10132</v>
      </c>
      <c r="R1019" s="141"/>
      <c r="S1019" s="141"/>
      <c r="T1019" s="141"/>
      <c r="U1019" s="141"/>
      <c r="V1019" s="141"/>
      <c r="W1019" s="139" t="s">
        <v>4075</v>
      </c>
      <c r="X1019" s="141" t="s">
        <v>25</v>
      </c>
      <c r="Y1019" s="141" t="s">
        <v>27</v>
      </c>
      <c r="Z1019" s="141" t="s">
        <v>4</v>
      </c>
      <c r="AA1019" s="141" t="s">
        <v>35</v>
      </c>
      <c r="AB1019" s="141"/>
      <c r="AC1019" s="139" t="s">
        <v>18050</v>
      </c>
      <c r="AD1019" s="380"/>
      <c r="AE1019" s="139" t="s">
        <v>102</v>
      </c>
      <c r="AF1019" s="139" t="s">
        <v>13068</v>
      </c>
      <c r="AG1019" s="139" t="s">
        <v>102</v>
      </c>
      <c r="AH1019" s="139" t="s">
        <v>1378</v>
      </c>
      <c r="AI1019" s="139" t="s">
        <v>7</v>
      </c>
      <c r="AJ1019" s="139" t="s">
        <v>7</v>
      </c>
      <c r="AK1019" s="139"/>
      <c r="AL1019" s="139"/>
      <c r="AM1019" s="141"/>
      <c r="AN1019" s="141" t="s">
        <v>8</v>
      </c>
      <c r="AO1019" s="139" t="s">
        <v>1618</v>
      </c>
      <c r="AP1019" s="139" t="s">
        <v>7</v>
      </c>
      <c r="AQ1019" s="139"/>
      <c r="AR1019" s="381"/>
      <c r="AS1019" s="139" t="s">
        <v>4075</v>
      </c>
      <c r="AT1019" s="141" t="s">
        <v>1404</v>
      </c>
      <c r="AU1019" s="141"/>
      <c r="AV1019" s="383"/>
      <c r="AW1019" s="385"/>
      <c r="AX1019" s="139"/>
      <c r="AY1019" t="s">
        <v>18859</v>
      </c>
      <c r="AZ1019">
        <v>70000</v>
      </c>
      <c r="BA1019" s="381"/>
      <c r="BB1019" s="139" t="s">
        <v>1450</v>
      </c>
      <c r="BC1019" s="166"/>
      <c r="BD1019" s="166"/>
      <c r="BE1019" s="166"/>
      <c r="BF1019" s="166"/>
      <c r="BG1019" s="166"/>
      <c r="BH1019" s="308"/>
      <c r="BI1019" s="308"/>
      <c r="BJ1019" s="141" t="s">
        <v>26</v>
      </c>
      <c r="BK1019" s="141" t="s">
        <v>26</v>
      </c>
      <c r="BL1019" s="141"/>
      <c r="BM1019" s="141"/>
      <c r="BN1019" s="139" t="s">
        <v>4075</v>
      </c>
      <c r="BQ1019" s="141"/>
      <c r="BV1019" s="141"/>
      <c r="BX1019" s="141"/>
      <c r="BY1019" s="141"/>
      <c r="BZ1019" s="141"/>
      <c r="CA1019" s="141"/>
      <c r="CB1019" s="141"/>
      <c r="CC1019" s="141"/>
      <c r="CD1019" s="141"/>
      <c r="CE1019" s="141"/>
      <c r="CF1019" s="141"/>
      <c r="CG1019" s="141"/>
    </row>
    <row r="1020" spans="1:85" x14ac:dyDescent="0.35">
      <c r="A1020" s="155" t="s">
        <v>10124</v>
      </c>
      <c r="B1020" s="139" t="s">
        <v>4075</v>
      </c>
      <c r="C1020" s="18">
        <v>42610</v>
      </c>
      <c r="D1020" s="144">
        <v>0.7006944444444444</v>
      </c>
      <c r="E1020" s="141" t="s">
        <v>13271</v>
      </c>
      <c r="F1020" s="141">
        <v>3</v>
      </c>
      <c r="G1020" s="141" t="s">
        <v>2536</v>
      </c>
      <c r="H1020" s="141">
        <v>2016</v>
      </c>
      <c r="I1020" s="18">
        <v>42610</v>
      </c>
      <c r="J1020" s="144">
        <v>0.25972222222222224</v>
      </c>
      <c r="K1020" s="378"/>
      <c r="L1020" s="139" t="s">
        <v>4075</v>
      </c>
      <c r="M1020" s="141"/>
      <c r="N1020" s="248"/>
      <c r="O1020" s="141" t="s">
        <v>26</v>
      </c>
      <c r="P1020" s="141"/>
      <c r="Q1020" s="141" t="s">
        <v>10125</v>
      </c>
      <c r="R1020" s="141" t="s">
        <v>10126</v>
      </c>
      <c r="S1020" s="141"/>
      <c r="T1020" s="141"/>
      <c r="U1020" s="141">
        <v>111908322</v>
      </c>
      <c r="V1020" s="141"/>
      <c r="W1020" s="139" t="s">
        <v>4075</v>
      </c>
      <c r="X1020" s="141" t="s">
        <v>25</v>
      </c>
      <c r="Y1020" s="141" t="s">
        <v>27</v>
      </c>
      <c r="Z1020" s="141" t="s">
        <v>4</v>
      </c>
      <c r="AA1020" s="141" t="s">
        <v>34</v>
      </c>
      <c r="AB1020" s="141"/>
      <c r="AC1020" s="139" t="s">
        <v>18049</v>
      </c>
      <c r="AD1020" s="380"/>
      <c r="AE1020" s="139" t="s">
        <v>103</v>
      </c>
      <c r="AF1020" s="139" t="s">
        <v>13075</v>
      </c>
      <c r="AG1020" s="139" t="s">
        <v>103</v>
      </c>
      <c r="AH1020" s="139" t="s">
        <v>1378</v>
      </c>
      <c r="AI1020" s="139" t="s">
        <v>7340</v>
      </c>
      <c r="AJ1020" s="139"/>
      <c r="AK1020" s="139" t="s">
        <v>7340</v>
      </c>
      <c r="AL1020" s="139" t="s">
        <v>1408</v>
      </c>
      <c r="AM1020" s="141"/>
      <c r="AN1020" s="141" t="s">
        <v>8</v>
      </c>
      <c r="AO1020" s="139" t="s">
        <v>1614</v>
      </c>
      <c r="AP1020" s="139" t="s">
        <v>7</v>
      </c>
      <c r="AQ1020" s="139"/>
      <c r="AR1020" s="381"/>
      <c r="AS1020" s="139" t="s">
        <v>4075</v>
      </c>
      <c r="AT1020" s="141" t="s">
        <v>1404</v>
      </c>
      <c r="AU1020" s="141"/>
      <c r="AV1020" s="383"/>
      <c r="AW1020" s="385"/>
      <c r="AX1020" s="139"/>
      <c r="AY1020" t="s">
        <v>10127</v>
      </c>
      <c r="AZ1020">
        <v>12000</v>
      </c>
      <c r="BA1020" s="381"/>
      <c r="BB1020" s="139" t="s">
        <v>1444</v>
      </c>
      <c r="BC1020" s="166"/>
      <c r="BD1020" s="166"/>
      <c r="BE1020" s="166"/>
      <c r="BF1020" s="166"/>
      <c r="BG1020" s="166"/>
      <c r="BH1020" s="308"/>
      <c r="BI1020" s="308"/>
      <c r="BJ1020" s="141" t="s">
        <v>26</v>
      </c>
      <c r="BK1020" s="141" t="s">
        <v>26</v>
      </c>
      <c r="BL1020" s="141"/>
      <c r="BM1020" s="141"/>
      <c r="BN1020" s="139" t="s">
        <v>4075</v>
      </c>
      <c r="BQ1020" s="141"/>
      <c r="BV1020" s="141"/>
      <c r="BX1020" s="141"/>
      <c r="BY1020" s="141"/>
      <c r="BZ1020" s="141"/>
      <c r="CA1020" s="141"/>
      <c r="CB1020" s="141"/>
      <c r="CC1020" s="141"/>
      <c r="CD1020" s="141"/>
      <c r="CE1020" s="141"/>
      <c r="CF1020" s="141"/>
      <c r="CG1020" s="141"/>
    </row>
    <row r="1021" spans="1:85" x14ac:dyDescent="0.35">
      <c r="A1021" s="155" t="s">
        <v>10121</v>
      </c>
      <c r="B1021" s="139" t="s">
        <v>4075</v>
      </c>
      <c r="C1021" s="18">
        <v>42611</v>
      </c>
      <c r="D1021" s="144">
        <v>0.68402777777777779</v>
      </c>
      <c r="E1021" s="141" t="s">
        <v>13271</v>
      </c>
      <c r="F1021" s="141">
        <v>3</v>
      </c>
      <c r="G1021" s="141" t="s">
        <v>2536</v>
      </c>
      <c r="H1021" s="141">
        <v>2016</v>
      </c>
      <c r="I1021" s="18">
        <v>42611</v>
      </c>
      <c r="J1021" s="144">
        <v>0.68402777777777779</v>
      </c>
      <c r="K1021" s="378"/>
      <c r="L1021" s="139" t="s">
        <v>4075</v>
      </c>
      <c r="M1021" s="141"/>
      <c r="N1021" s="248"/>
      <c r="O1021" s="141" t="s">
        <v>26</v>
      </c>
      <c r="P1021" s="141"/>
      <c r="Q1021" s="141" t="s">
        <v>10122</v>
      </c>
      <c r="R1021" s="141" t="s">
        <v>10123</v>
      </c>
      <c r="S1021" s="141"/>
      <c r="T1021" s="141"/>
      <c r="U1021" s="141"/>
      <c r="V1021" s="141"/>
      <c r="W1021" s="139" t="s">
        <v>4075</v>
      </c>
      <c r="X1021" s="141" t="s">
        <v>25</v>
      </c>
      <c r="Y1021" s="141" t="s">
        <v>27</v>
      </c>
      <c r="Z1021" s="141" t="s">
        <v>4</v>
      </c>
      <c r="AA1021" s="141" t="s">
        <v>34</v>
      </c>
      <c r="AB1021" s="141"/>
      <c r="AC1021" s="139" t="s">
        <v>18047</v>
      </c>
      <c r="AD1021" s="380"/>
      <c r="AE1021" s="139" t="s">
        <v>103</v>
      </c>
      <c r="AF1021" s="139" t="s">
        <v>13075</v>
      </c>
      <c r="AG1021" s="139" t="s">
        <v>103</v>
      </c>
      <c r="AH1021" s="139" t="s">
        <v>1378</v>
      </c>
      <c r="AI1021" s="139" t="s">
        <v>7340</v>
      </c>
      <c r="AJ1021" s="139"/>
      <c r="AK1021" s="139" t="s">
        <v>7340</v>
      </c>
      <c r="AL1021" s="139" t="s">
        <v>7</v>
      </c>
      <c r="AM1021" s="141" t="s">
        <v>1543</v>
      </c>
      <c r="AN1021" s="141" t="s">
        <v>8</v>
      </c>
      <c r="AO1021" s="139" t="s">
        <v>1614</v>
      </c>
      <c r="AP1021" s="139" t="s">
        <v>7</v>
      </c>
      <c r="AQ1021" s="139"/>
      <c r="AR1021" s="381"/>
      <c r="AS1021" s="139" t="s">
        <v>4075</v>
      </c>
      <c r="AT1021" s="141" t="s">
        <v>1404</v>
      </c>
      <c r="AU1021" s="141"/>
      <c r="AV1021" s="383"/>
      <c r="AW1021" s="385"/>
      <c r="AX1021" s="139"/>
      <c r="AY1021" t="s">
        <v>18316</v>
      </c>
      <c r="AZ1021">
        <v>21000</v>
      </c>
      <c r="BA1021" s="381"/>
      <c r="BB1021" s="139" t="s">
        <v>1444</v>
      </c>
      <c r="BC1021" s="166"/>
      <c r="BD1021" s="166"/>
      <c r="BE1021" s="166"/>
      <c r="BF1021" s="166"/>
      <c r="BG1021" s="166"/>
      <c r="BH1021" s="308"/>
      <c r="BI1021" s="308"/>
      <c r="BJ1021" s="141" t="s">
        <v>26</v>
      </c>
      <c r="BK1021" s="141" t="s">
        <v>26</v>
      </c>
      <c r="BL1021" s="141"/>
      <c r="BM1021" s="141"/>
      <c r="BN1021" s="139" t="s">
        <v>4075</v>
      </c>
      <c r="BQ1021" s="141"/>
      <c r="BV1021" s="141"/>
      <c r="BX1021" s="141"/>
      <c r="BY1021" s="141"/>
      <c r="BZ1021" s="141"/>
      <c r="CA1021" s="141"/>
      <c r="CB1021" s="141"/>
      <c r="CC1021" s="141"/>
      <c r="CD1021" s="141"/>
      <c r="CE1021" s="141"/>
      <c r="CF1021" s="141"/>
      <c r="CG1021" s="141"/>
    </row>
    <row r="1022" spans="1:85" x14ac:dyDescent="0.35">
      <c r="A1022" s="155" t="s">
        <v>10112</v>
      </c>
      <c r="B1022" s="139" t="s">
        <v>4075</v>
      </c>
      <c r="C1022" s="18">
        <v>42612</v>
      </c>
      <c r="D1022" s="144">
        <v>0.67638888888888893</v>
      </c>
      <c r="E1022" s="141" t="s">
        <v>13271</v>
      </c>
      <c r="F1022" s="141">
        <v>3</v>
      </c>
      <c r="G1022" s="141" t="s">
        <v>2536</v>
      </c>
      <c r="H1022" s="141">
        <v>2016</v>
      </c>
      <c r="I1022" s="18">
        <v>42612</v>
      </c>
      <c r="J1022" s="144">
        <v>0.67638888888888893</v>
      </c>
      <c r="K1022" s="378"/>
      <c r="L1022" s="139" t="s">
        <v>4075</v>
      </c>
      <c r="M1022" s="141"/>
      <c r="N1022" s="248"/>
      <c r="O1022" s="141" t="s">
        <v>26</v>
      </c>
      <c r="P1022" s="141"/>
      <c r="Q1022" s="141" t="s">
        <v>10113</v>
      </c>
      <c r="R1022" s="141" t="s">
        <v>10114</v>
      </c>
      <c r="S1022" s="141"/>
      <c r="T1022" s="141"/>
      <c r="U1022" s="141">
        <v>111913391</v>
      </c>
      <c r="V1022" s="141"/>
      <c r="W1022" s="139" t="s">
        <v>4075</v>
      </c>
      <c r="X1022" s="141" t="s">
        <v>25</v>
      </c>
      <c r="Y1022" s="141" t="s">
        <v>27</v>
      </c>
      <c r="Z1022" s="141" t="s">
        <v>4</v>
      </c>
      <c r="AA1022" s="141" t="s">
        <v>34</v>
      </c>
      <c r="AB1022" s="141"/>
      <c r="AC1022" s="139" t="s">
        <v>18047</v>
      </c>
      <c r="AD1022" s="380"/>
      <c r="AE1022" s="139" t="s">
        <v>4</v>
      </c>
      <c r="AF1022" s="139" t="s">
        <v>13073</v>
      </c>
      <c r="AG1022" s="139" t="s">
        <v>4</v>
      </c>
      <c r="AH1022" s="139" t="s">
        <v>1378</v>
      </c>
      <c r="AI1022" s="139" t="s">
        <v>15678</v>
      </c>
      <c r="AJ1022" s="139"/>
      <c r="AK1022" s="139" t="s">
        <v>15678</v>
      </c>
      <c r="AL1022" s="139" t="s">
        <v>7</v>
      </c>
      <c r="AM1022" s="141" t="s">
        <v>1527</v>
      </c>
      <c r="AN1022" s="141" t="s">
        <v>8</v>
      </c>
      <c r="AO1022" s="139" t="s">
        <v>1614</v>
      </c>
      <c r="AP1022" s="139" t="s">
        <v>7</v>
      </c>
      <c r="AQ1022" s="139"/>
      <c r="AR1022" s="381"/>
      <c r="AS1022" s="139" t="s">
        <v>4075</v>
      </c>
      <c r="AT1022" s="141" t="s">
        <v>1404</v>
      </c>
      <c r="AU1022" s="141"/>
      <c r="AV1022" s="383"/>
      <c r="AW1022" s="385"/>
      <c r="AX1022" s="139"/>
      <c r="AY1022" t="s">
        <v>18763</v>
      </c>
      <c r="AZ1022">
        <v>21000</v>
      </c>
      <c r="BA1022" s="381"/>
      <c r="BB1022" s="139" t="s">
        <v>17</v>
      </c>
      <c r="BC1022" s="166"/>
      <c r="BD1022" s="166"/>
      <c r="BE1022" s="166"/>
      <c r="BF1022" s="166"/>
      <c r="BG1022" s="166"/>
      <c r="BH1022" s="308"/>
      <c r="BI1022" s="308"/>
      <c r="BJ1022" s="141" t="s">
        <v>26</v>
      </c>
      <c r="BK1022" s="141" t="s">
        <v>26</v>
      </c>
      <c r="BL1022" s="141"/>
      <c r="BM1022" s="141"/>
      <c r="BN1022" s="139" t="s">
        <v>4075</v>
      </c>
      <c r="BQ1022" s="141" t="s">
        <v>15813</v>
      </c>
      <c r="BR1022" s="135" t="s">
        <v>15693</v>
      </c>
      <c r="BT1022" s="135" t="s">
        <v>15402</v>
      </c>
      <c r="BU1022" s="135" t="s">
        <v>13274</v>
      </c>
      <c r="BV1022" s="141" t="s">
        <v>15348</v>
      </c>
      <c r="BW1022" s="135" t="s">
        <v>13286</v>
      </c>
      <c r="BX1022" s="141"/>
      <c r="BY1022" s="141"/>
      <c r="BZ1022" s="141"/>
      <c r="CA1022" s="141"/>
      <c r="CB1022" s="141"/>
      <c r="CC1022" s="141"/>
      <c r="CD1022" s="141"/>
      <c r="CE1022" s="141" t="s">
        <v>15452</v>
      </c>
      <c r="CF1022" s="141" t="s">
        <v>15451</v>
      </c>
      <c r="CG1022" s="141" t="s">
        <v>2003</v>
      </c>
    </row>
    <row r="1023" spans="1:85" x14ac:dyDescent="0.35">
      <c r="A1023" s="155" t="s">
        <v>10109</v>
      </c>
      <c r="B1023" s="139" t="s">
        <v>4075</v>
      </c>
      <c r="C1023" s="18">
        <v>42612</v>
      </c>
      <c r="D1023" s="144">
        <v>0.81041666666666667</v>
      </c>
      <c r="E1023" s="141" t="s">
        <v>13271</v>
      </c>
      <c r="F1023" s="141">
        <v>3</v>
      </c>
      <c r="G1023" s="141" t="s">
        <v>2536</v>
      </c>
      <c r="H1023" s="141">
        <v>2016</v>
      </c>
      <c r="I1023" s="18">
        <v>42612</v>
      </c>
      <c r="J1023" s="144">
        <v>0.81041666666666667</v>
      </c>
      <c r="K1023" s="378"/>
      <c r="L1023" s="139" t="s">
        <v>4075</v>
      </c>
      <c r="M1023" s="141"/>
      <c r="N1023" s="248"/>
      <c r="O1023" s="141" t="s">
        <v>26</v>
      </c>
      <c r="P1023" s="141"/>
      <c r="Q1023" s="141" t="s">
        <v>10110</v>
      </c>
      <c r="R1023" s="141" t="s">
        <v>10111</v>
      </c>
      <c r="S1023" s="141"/>
      <c r="T1023" s="141"/>
      <c r="U1023" s="141">
        <v>111913519</v>
      </c>
      <c r="V1023" s="141"/>
      <c r="W1023" s="139" t="s">
        <v>4075</v>
      </c>
      <c r="X1023" s="141" t="s">
        <v>25</v>
      </c>
      <c r="Y1023" s="141" t="s">
        <v>27</v>
      </c>
      <c r="Z1023" s="141" t="s">
        <v>4</v>
      </c>
      <c r="AA1023" s="141" t="s">
        <v>34</v>
      </c>
      <c r="AB1023" s="141"/>
      <c r="AC1023" s="139" t="s">
        <v>18047</v>
      </c>
      <c r="AD1023" s="380"/>
      <c r="AE1023" s="139" t="s">
        <v>102</v>
      </c>
      <c r="AF1023" s="139" t="s">
        <v>13086</v>
      </c>
      <c r="AG1023" s="139" t="s">
        <v>102</v>
      </c>
      <c r="AH1023" s="139" t="s">
        <v>1378</v>
      </c>
      <c r="AI1023" s="139" t="s">
        <v>1406</v>
      </c>
      <c r="AJ1023" s="139" t="s">
        <v>1406</v>
      </c>
      <c r="AK1023" s="139"/>
      <c r="AL1023" s="139"/>
      <c r="AM1023" s="141" t="s">
        <v>15</v>
      </c>
      <c r="AN1023" s="141" t="s">
        <v>8</v>
      </c>
      <c r="AO1023" s="139" t="s">
        <v>1614</v>
      </c>
      <c r="AP1023" s="139" t="s">
        <v>7</v>
      </c>
      <c r="AQ1023" s="139"/>
      <c r="AR1023" s="381"/>
      <c r="AS1023" s="139" t="s">
        <v>4075</v>
      </c>
      <c r="AT1023" s="141" t="s">
        <v>1404</v>
      </c>
      <c r="AU1023" s="141"/>
      <c r="AV1023" s="383"/>
      <c r="AW1023" s="385"/>
      <c r="AX1023" s="139"/>
      <c r="AY1023" t="s">
        <v>18625</v>
      </c>
      <c r="AZ1023">
        <v>12000</v>
      </c>
      <c r="BA1023" s="381"/>
      <c r="BB1023" s="139" t="s">
        <v>17</v>
      </c>
      <c r="BC1023" s="166"/>
      <c r="BD1023" s="166"/>
      <c r="BE1023" s="166"/>
      <c r="BF1023" s="166"/>
      <c r="BG1023" s="166"/>
      <c r="BH1023" s="308"/>
      <c r="BI1023" s="308"/>
      <c r="BJ1023" s="141" t="s">
        <v>26</v>
      </c>
      <c r="BK1023" s="141" t="s">
        <v>26</v>
      </c>
      <c r="BL1023" s="141"/>
      <c r="BM1023" s="141"/>
      <c r="BN1023" s="139" t="s">
        <v>4075</v>
      </c>
      <c r="BQ1023" s="141"/>
      <c r="BV1023" s="141"/>
      <c r="BX1023" s="141"/>
      <c r="BY1023" s="141"/>
      <c r="BZ1023" s="141"/>
      <c r="CA1023" s="141"/>
      <c r="CB1023" s="141"/>
      <c r="CC1023" s="141"/>
      <c r="CD1023" s="141"/>
      <c r="CE1023" s="141"/>
      <c r="CF1023" s="141"/>
      <c r="CG1023" s="141"/>
    </row>
    <row r="1024" spans="1:85" x14ac:dyDescent="0.35">
      <c r="A1024" s="155" t="s">
        <v>10119</v>
      </c>
      <c r="B1024" s="139" t="s">
        <v>4075</v>
      </c>
      <c r="C1024" s="18">
        <v>42612</v>
      </c>
      <c r="D1024" s="144">
        <v>0.17072916666666665</v>
      </c>
      <c r="E1024" s="141" t="s">
        <v>13271</v>
      </c>
      <c r="F1024" s="141">
        <v>3</v>
      </c>
      <c r="G1024" s="141" t="s">
        <v>2536</v>
      </c>
      <c r="H1024" s="141">
        <v>2016</v>
      </c>
      <c r="I1024" s="18">
        <v>42612</v>
      </c>
      <c r="J1024" s="144">
        <v>0.1701388888888889</v>
      </c>
      <c r="K1024" s="378"/>
      <c r="L1024" s="139" t="s">
        <v>4075</v>
      </c>
      <c r="M1024" s="141" t="s">
        <v>28</v>
      </c>
      <c r="N1024" s="248">
        <v>44247</v>
      </c>
      <c r="O1024" s="141" t="s">
        <v>25</v>
      </c>
      <c r="P1024" s="141"/>
      <c r="Q1024" s="141" t="s">
        <v>10120</v>
      </c>
      <c r="R1024" s="141" t="s">
        <v>1944</v>
      </c>
      <c r="S1024" s="141"/>
      <c r="T1024" s="141" t="s">
        <v>17101</v>
      </c>
      <c r="U1024" s="141">
        <v>111911077</v>
      </c>
      <c r="V1024" s="141"/>
      <c r="W1024" s="139" t="s">
        <v>4075</v>
      </c>
      <c r="X1024" s="141" t="s">
        <v>25</v>
      </c>
      <c r="Y1024" s="141" t="s">
        <v>27</v>
      </c>
      <c r="Z1024" s="141"/>
      <c r="AA1024" s="141" t="s">
        <v>34</v>
      </c>
      <c r="AB1024" s="141"/>
      <c r="AC1024" s="139" t="s">
        <v>18049</v>
      </c>
      <c r="AD1024" s="380"/>
      <c r="AE1024" s="139" t="s">
        <v>103</v>
      </c>
      <c r="AF1024" s="139" t="s">
        <v>13075</v>
      </c>
      <c r="AG1024" s="139" t="s">
        <v>103</v>
      </c>
      <c r="AH1024" s="139" t="s">
        <v>1380</v>
      </c>
      <c r="AI1024" s="139" t="s">
        <v>7340</v>
      </c>
      <c r="AJ1024" s="139"/>
      <c r="AK1024" s="139" t="s">
        <v>7340</v>
      </c>
      <c r="AL1024" s="139" t="s">
        <v>1408</v>
      </c>
      <c r="AM1024" s="141" t="s">
        <v>15</v>
      </c>
      <c r="AN1024" s="141" t="s">
        <v>8</v>
      </c>
      <c r="AO1024" s="139"/>
      <c r="AP1024" s="139" t="s">
        <v>1408</v>
      </c>
      <c r="AQ1024" s="139"/>
      <c r="AR1024" s="381"/>
      <c r="AS1024" s="139" t="s">
        <v>4075</v>
      </c>
      <c r="AT1024" s="141" t="s">
        <v>1404</v>
      </c>
      <c r="AU1024" s="141">
        <v>113</v>
      </c>
      <c r="AV1024" s="383"/>
      <c r="AW1024" s="385"/>
      <c r="AX1024" s="139" t="s">
        <v>53</v>
      </c>
      <c r="AY1024" t="s">
        <v>18236</v>
      </c>
      <c r="BA1024" s="381"/>
      <c r="BB1024" s="139" t="s">
        <v>17</v>
      </c>
      <c r="BC1024" s="166"/>
      <c r="BD1024" s="166"/>
      <c r="BE1024" s="166"/>
      <c r="BF1024" s="166"/>
      <c r="BG1024" s="166"/>
      <c r="BH1024" s="308"/>
      <c r="BI1024" s="308"/>
      <c r="BJ1024" s="141" t="s">
        <v>26</v>
      </c>
      <c r="BK1024" s="141" t="s">
        <v>26</v>
      </c>
      <c r="BL1024" s="141"/>
      <c r="BM1024" s="141"/>
      <c r="BN1024" s="139" t="s">
        <v>4075</v>
      </c>
      <c r="BQ1024" s="141"/>
      <c r="BV1024" s="141"/>
      <c r="BX1024" s="141"/>
      <c r="BY1024" s="141"/>
      <c r="BZ1024" s="141"/>
      <c r="CA1024" s="141"/>
      <c r="CB1024" s="141"/>
      <c r="CC1024" s="141"/>
      <c r="CD1024" s="141"/>
      <c r="CE1024" s="141"/>
      <c r="CF1024" s="141"/>
      <c r="CG1024" s="141"/>
    </row>
    <row r="1025" spans="1:85" x14ac:dyDescent="0.35">
      <c r="A1025" s="155" t="s">
        <v>10115</v>
      </c>
      <c r="B1025" s="139" t="s">
        <v>4075</v>
      </c>
      <c r="C1025" s="18">
        <v>42612</v>
      </c>
      <c r="D1025" s="144">
        <v>0.66736111111111107</v>
      </c>
      <c r="E1025" s="141" t="s">
        <v>13271</v>
      </c>
      <c r="F1025" s="141">
        <v>3</v>
      </c>
      <c r="G1025" s="141" t="s">
        <v>2536</v>
      </c>
      <c r="H1025" s="141">
        <v>2016</v>
      </c>
      <c r="I1025" s="18">
        <v>42612</v>
      </c>
      <c r="J1025" s="144">
        <v>0.66736111111111107</v>
      </c>
      <c r="K1025" s="378"/>
      <c r="L1025" s="139" t="s">
        <v>4075</v>
      </c>
      <c r="M1025" s="141"/>
      <c r="N1025" s="248"/>
      <c r="O1025" s="141" t="s">
        <v>26</v>
      </c>
      <c r="P1025" s="141"/>
      <c r="Q1025" s="141" t="s">
        <v>10116</v>
      </c>
      <c r="R1025" s="141" t="s">
        <v>10117</v>
      </c>
      <c r="S1025" s="141"/>
      <c r="T1025" s="141"/>
      <c r="U1025" s="141">
        <v>111913392</v>
      </c>
      <c r="V1025" s="141"/>
      <c r="W1025" s="139" t="s">
        <v>4075</v>
      </c>
      <c r="X1025" s="141" t="s">
        <v>25</v>
      </c>
      <c r="Y1025" s="141" t="s">
        <v>27</v>
      </c>
      <c r="Z1025" s="141" t="s">
        <v>4</v>
      </c>
      <c r="AA1025" s="141" t="s">
        <v>34</v>
      </c>
      <c r="AB1025" s="141"/>
      <c r="AC1025" s="139" t="s">
        <v>18050</v>
      </c>
      <c r="AD1025" s="380"/>
      <c r="AE1025" s="139" t="s">
        <v>4</v>
      </c>
      <c r="AF1025" s="139" t="s">
        <v>13073</v>
      </c>
      <c r="AG1025" s="139" t="s">
        <v>4</v>
      </c>
      <c r="AH1025" s="139" t="s">
        <v>1378</v>
      </c>
      <c r="AI1025" s="139" t="s">
        <v>15678</v>
      </c>
      <c r="AJ1025" s="139"/>
      <c r="AK1025" s="139" t="s">
        <v>15678</v>
      </c>
      <c r="AL1025" s="139" t="s">
        <v>7</v>
      </c>
      <c r="AM1025" s="141"/>
      <c r="AN1025" s="141" t="s">
        <v>8</v>
      </c>
      <c r="AO1025" s="139" t="s">
        <v>1614</v>
      </c>
      <c r="AP1025" s="139" t="s">
        <v>7</v>
      </c>
      <c r="AQ1025" s="139"/>
      <c r="AR1025" s="381"/>
      <c r="AS1025" s="139" t="s">
        <v>4075</v>
      </c>
      <c r="AT1025" s="141" t="s">
        <v>43</v>
      </c>
      <c r="AU1025" s="141">
        <v>505</v>
      </c>
      <c r="AV1025" s="383"/>
      <c r="AW1025" s="385"/>
      <c r="AX1025" s="139"/>
      <c r="AY1025" t="s">
        <v>10118</v>
      </c>
      <c r="AZ1025">
        <v>21000</v>
      </c>
      <c r="BA1025" s="381"/>
      <c r="BB1025" s="139" t="s">
        <v>1446</v>
      </c>
      <c r="BC1025" s="166"/>
      <c r="BD1025" s="166"/>
      <c r="BE1025" s="166"/>
      <c r="BF1025" s="166"/>
      <c r="BG1025" s="166"/>
      <c r="BH1025" s="308"/>
      <c r="BI1025" s="308"/>
      <c r="BJ1025" s="141" t="s">
        <v>26</v>
      </c>
      <c r="BK1025" s="141" t="s">
        <v>26</v>
      </c>
      <c r="BL1025" s="141"/>
      <c r="BM1025" s="141"/>
      <c r="BN1025" s="139" t="s">
        <v>4075</v>
      </c>
      <c r="BQ1025" s="141" t="s">
        <v>15814</v>
      </c>
      <c r="BR1025" s="135" t="s">
        <v>15680</v>
      </c>
      <c r="BT1025" s="135" t="s">
        <v>15349</v>
      </c>
      <c r="BU1025" s="135" t="s">
        <v>15369</v>
      </c>
      <c r="BV1025" s="141" t="s">
        <v>2410</v>
      </c>
      <c r="BW1025" s="135" t="s">
        <v>15363</v>
      </c>
      <c r="BX1025" s="141" t="s">
        <v>12</v>
      </c>
      <c r="BY1025" s="141" t="s">
        <v>12</v>
      </c>
      <c r="BZ1025" s="141" t="s">
        <v>26</v>
      </c>
      <c r="CA1025" s="141" t="s">
        <v>1848</v>
      </c>
      <c r="CB1025" s="141"/>
      <c r="CC1025" s="141" t="s">
        <v>15686</v>
      </c>
      <c r="CD1025" s="141" t="s">
        <v>15687</v>
      </c>
      <c r="CE1025" s="141" t="s">
        <v>15450</v>
      </c>
      <c r="CF1025" s="141" t="s">
        <v>15451</v>
      </c>
      <c r="CG1025" s="141" t="s">
        <v>4004</v>
      </c>
    </row>
    <row r="1026" spans="1:85" x14ac:dyDescent="0.35">
      <c r="A1026" s="155" t="s">
        <v>10100</v>
      </c>
      <c r="B1026" s="139" t="s">
        <v>4075</v>
      </c>
      <c r="C1026" s="18">
        <v>42613</v>
      </c>
      <c r="D1026" s="144">
        <v>0.82152777777777775</v>
      </c>
      <c r="E1026" s="141" t="s">
        <v>13271</v>
      </c>
      <c r="F1026" s="141">
        <v>3</v>
      </c>
      <c r="G1026" s="141" t="s">
        <v>2536</v>
      </c>
      <c r="H1026" s="141">
        <v>2016</v>
      </c>
      <c r="I1026" s="18">
        <v>42613</v>
      </c>
      <c r="J1026" s="144">
        <v>0.82152777777777775</v>
      </c>
      <c r="K1026" s="378"/>
      <c r="L1026" s="139" t="s">
        <v>4075</v>
      </c>
      <c r="M1026" s="141"/>
      <c r="N1026" s="248"/>
      <c r="O1026" s="141" t="s">
        <v>26</v>
      </c>
      <c r="P1026" s="141"/>
      <c r="Q1026" s="141" t="s">
        <v>10101</v>
      </c>
      <c r="R1026" s="141" t="s">
        <v>10102</v>
      </c>
      <c r="S1026" s="141"/>
      <c r="T1026" s="141"/>
      <c r="U1026" s="141">
        <v>111919625</v>
      </c>
      <c r="V1026" s="141"/>
      <c r="W1026" s="139" t="s">
        <v>4075</v>
      </c>
      <c r="X1026" s="141" t="s">
        <v>25</v>
      </c>
      <c r="Y1026" s="141" t="s">
        <v>27</v>
      </c>
      <c r="Z1026" s="141" t="s">
        <v>4</v>
      </c>
      <c r="AA1026" s="141" t="s">
        <v>34</v>
      </c>
      <c r="AB1026" s="141"/>
      <c r="AC1026" s="139" t="s">
        <v>18050</v>
      </c>
      <c r="AD1026" s="380"/>
      <c r="AE1026" s="139" t="s">
        <v>107</v>
      </c>
      <c r="AF1026" s="139" t="s">
        <v>13076</v>
      </c>
      <c r="AG1026" s="139" t="s">
        <v>4130</v>
      </c>
      <c r="AH1026" s="139" t="s">
        <v>1378</v>
      </c>
      <c r="AI1026" s="139" t="s">
        <v>1518</v>
      </c>
      <c r="AJ1026" s="139"/>
      <c r="AK1026" s="139" t="s">
        <v>1518</v>
      </c>
      <c r="AL1026" s="139" t="s">
        <v>7</v>
      </c>
      <c r="AM1026" s="141" t="s">
        <v>1543</v>
      </c>
      <c r="AN1026" s="141" t="s">
        <v>8</v>
      </c>
      <c r="AO1026" s="139" t="s">
        <v>1614</v>
      </c>
      <c r="AP1026" s="139" t="s">
        <v>7</v>
      </c>
      <c r="AQ1026" s="139"/>
      <c r="AR1026" s="381"/>
      <c r="AS1026" s="139" t="s">
        <v>4075</v>
      </c>
      <c r="AT1026" s="141" t="s">
        <v>1404</v>
      </c>
      <c r="AU1026" s="141"/>
      <c r="AV1026" s="383"/>
      <c r="AW1026" s="385"/>
      <c r="AX1026" s="139"/>
      <c r="AY1026" t="s">
        <v>18860</v>
      </c>
      <c r="AZ1026">
        <v>21000</v>
      </c>
      <c r="BA1026" s="381"/>
      <c r="BB1026" s="139" t="s">
        <v>1444</v>
      </c>
      <c r="BC1026" s="166"/>
      <c r="BD1026" s="166"/>
      <c r="BE1026" s="166"/>
      <c r="BF1026" s="166"/>
      <c r="BG1026" s="166"/>
      <c r="BH1026" s="308"/>
      <c r="BI1026" s="308"/>
      <c r="BJ1026" s="141" t="s">
        <v>26</v>
      </c>
      <c r="BK1026" s="141" t="s">
        <v>26</v>
      </c>
      <c r="BL1026" s="141"/>
      <c r="BM1026" s="141"/>
      <c r="BN1026" s="139" t="s">
        <v>4075</v>
      </c>
      <c r="BQ1026" s="141"/>
      <c r="BV1026" s="141"/>
      <c r="BX1026" s="141"/>
      <c r="BY1026" s="141"/>
      <c r="BZ1026" s="141"/>
      <c r="CA1026" s="141"/>
      <c r="CB1026" s="141"/>
      <c r="CC1026" s="141"/>
      <c r="CD1026" s="141"/>
      <c r="CE1026" s="141"/>
      <c r="CF1026" s="141"/>
      <c r="CG1026" s="141"/>
    </row>
    <row r="1027" spans="1:85" x14ac:dyDescent="0.35">
      <c r="A1027" s="155" t="s">
        <v>10103</v>
      </c>
      <c r="B1027" s="139" t="s">
        <v>4075</v>
      </c>
      <c r="C1027" s="18">
        <v>42613</v>
      </c>
      <c r="D1027" s="144">
        <v>0.61944444444444446</v>
      </c>
      <c r="E1027" s="141" t="s">
        <v>13271</v>
      </c>
      <c r="F1027" s="141">
        <v>3</v>
      </c>
      <c r="G1027" s="141" t="s">
        <v>2536</v>
      </c>
      <c r="H1027" s="141">
        <v>2016</v>
      </c>
      <c r="I1027" s="18">
        <v>42613</v>
      </c>
      <c r="J1027" s="144"/>
      <c r="K1027" s="378"/>
      <c r="L1027" s="139" t="s">
        <v>4075</v>
      </c>
      <c r="M1027" s="141"/>
      <c r="N1027" s="248"/>
      <c r="O1027" s="141" t="s">
        <v>26</v>
      </c>
      <c r="P1027" s="141"/>
      <c r="Q1027" s="141"/>
      <c r="R1027" s="141" t="s">
        <v>10104</v>
      </c>
      <c r="S1027" s="141"/>
      <c r="T1027" s="141"/>
      <c r="U1027" s="141">
        <v>111919211</v>
      </c>
      <c r="V1027" s="141" t="s">
        <v>10105</v>
      </c>
      <c r="W1027" s="139" t="s">
        <v>4075</v>
      </c>
      <c r="X1027" s="141" t="s">
        <v>25</v>
      </c>
      <c r="Y1027" s="141" t="s">
        <v>27</v>
      </c>
      <c r="Z1027" s="141" t="s">
        <v>4</v>
      </c>
      <c r="AA1027" s="141" t="s">
        <v>34</v>
      </c>
      <c r="AB1027" s="141"/>
      <c r="AC1027" s="139" t="s">
        <v>18047</v>
      </c>
      <c r="AD1027" s="380"/>
      <c r="AE1027" s="139" t="s">
        <v>102</v>
      </c>
      <c r="AF1027" s="139" t="s">
        <v>13068</v>
      </c>
      <c r="AG1027" s="139" t="s">
        <v>102</v>
      </c>
      <c r="AH1027" s="139" t="s">
        <v>1378</v>
      </c>
      <c r="AI1027" s="139" t="s">
        <v>7</v>
      </c>
      <c r="AJ1027" s="139" t="s">
        <v>7</v>
      </c>
      <c r="AK1027" s="139"/>
      <c r="AL1027" s="139"/>
      <c r="AM1027" s="141"/>
      <c r="AN1027" s="141" t="s">
        <v>8</v>
      </c>
      <c r="AO1027" s="139" t="s">
        <v>1614</v>
      </c>
      <c r="AP1027" s="139" t="s">
        <v>7</v>
      </c>
      <c r="AQ1027" s="139"/>
      <c r="AR1027" s="381"/>
      <c r="AS1027" s="139" t="s">
        <v>4075</v>
      </c>
      <c r="AT1027" s="141" t="s">
        <v>44</v>
      </c>
      <c r="AU1027" s="141">
        <v>510</v>
      </c>
      <c r="AV1027" s="383"/>
      <c r="AW1027" s="385"/>
      <c r="AX1027" s="139"/>
      <c r="AY1027" t="s">
        <v>18595</v>
      </c>
      <c r="AZ1027">
        <v>12000</v>
      </c>
      <c r="BA1027" s="381"/>
      <c r="BB1027" s="139" t="s">
        <v>1483</v>
      </c>
      <c r="BC1027" s="166"/>
      <c r="BD1027" s="166"/>
      <c r="BE1027" s="166"/>
      <c r="BF1027" s="166"/>
      <c r="BG1027" s="166"/>
      <c r="BH1027" s="308"/>
      <c r="BI1027" s="308"/>
      <c r="BJ1027" s="141" t="s">
        <v>26</v>
      </c>
      <c r="BK1027" s="141" t="s">
        <v>26</v>
      </c>
      <c r="BL1027" s="141"/>
      <c r="BM1027" s="141"/>
      <c r="BN1027" s="139" t="s">
        <v>4075</v>
      </c>
      <c r="BQ1027" s="141"/>
      <c r="BV1027" s="141"/>
      <c r="BX1027" s="141"/>
      <c r="BY1027" s="141"/>
      <c r="BZ1027" s="141"/>
      <c r="CA1027" s="141"/>
      <c r="CB1027" s="141"/>
      <c r="CC1027" s="141"/>
      <c r="CD1027" s="141"/>
      <c r="CE1027" s="141"/>
      <c r="CF1027" s="141"/>
      <c r="CG1027" s="141"/>
    </row>
    <row r="1028" spans="1:85" x14ac:dyDescent="0.35">
      <c r="A1028" s="155" t="s">
        <v>10106</v>
      </c>
      <c r="B1028" s="139" t="s">
        <v>4075</v>
      </c>
      <c r="C1028" s="18">
        <v>42613</v>
      </c>
      <c r="D1028" s="144">
        <v>0.47013888888888888</v>
      </c>
      <c r="E1028" s="141" t="s">
        <v>13271</v>
      </c>
      <c r="F1028" s="141">
        <v>3</v>
      </c>
      <c r="G1028" s="141" t="s">
        <v>2536</v>
      </c>
      <c r="H1028" s="141">
        <v>2016</v>
      </c>
      <c r="I1028" s="18">
        <v>42613</v>
      </c>
      <c r="J1028" s="144"/>
      <c r="K1028" s="378"/>
      <c r="L1028" s="139" t="s">
        <v>4075</v>
      </c>
      <c r="M1028" s="141"/>
      <c r="N1028" s="248"/>
      <c r="O1028" s="141" t="s">
        <v>26</v>
      </c>
      <c r="P1028" s="141"/>
      <c r="Q1028" s="141" t="s">
        <v>10107</v>
      </c>
      <c r="R1028" s="141" t="s">
        <v>10108</v>
      </c>
      <c r="S1028" s="141"/>
      <c r="T1028" s="141"/>
      <c r="U1028" s="141"/>
      <c r="V1028" s="141"/>
      <c r="W1028" s="139" t="s">
        <v>4075</v>
      </c>
      <c r="X1028" s="141" t="s">
        <v>25</v>
      </c>
      <c r="Y1028" s="141" t="s">
        <v>27</v>
      </c>
      <c r="Z1028" s="141" t="s">
        <v>4</v>
      </c>
      <c r="AA1028" s="141" t="s">
        <v>34</v>
      </c>
      <c r="AB1028" s="141"/>
      <c r="AC1028" s="139" t="s">
        <v>18047</v>
      </c>
      <c r="AD1028" s="380"/>
      <c r="AE1028" s="139" t="s">
        <v>4</v>
      </c>
      <c r="AF1028" s="139" t="s">
        <v>13073</v>
      </c>
      <c r="AG1028" s="139" t="s">
        <v>4</v>
      </c>
      <c r="AH1028" s="139" t="s">
        <v>1378</v>
      </c>
      <c r="AI1028" s="139" t="s">
        <v>15678</v>
      </c>
      <c r="AJ1028" s="139"/>
      <c r="AK1028" s="139" t="s">
        <v>15678</v>
      </c>
      <c r="AL1028" s="139" t="s">
        <v>7</v>
      </c>
      <c r="AM1028" s="141" t="s">
        <v>1527</v>
      </c>
      <c r="AN1028" s="141" t="s">
        <v>8</v>
      </c>
      <c r="AO1028" s="139" t="s">
        <v>1477</v>
      </c>
      <c r="AP1028" s="139" t="s">
        <v>7</v>
      </c>
      <c r="AQ1028" s="139"/>
      <c r="AR1028" s="381"/>
      <c r="AS1028" s="139" t="s">
        <v>4075</v>
      </c>
      <c r="AT1028" s="141" t="s">
        <v>1404</v>
      </c>
      <c r="AU1028" s="141"/>
      <c r="AV1028" s="383"/>
      <c r="AW1028" s="385"/>
      <c r="AX1028" s="139"/>
      <c r="AY1028" t="s">
        <v>18861</v>
      </c>
      <c r="BA1028" s="381"/>
      <c r="BB1028" s="139" t="s">
        <v>17</v>
      </c>
      <c r="BC1028" s="166"/>
      <c r="BD1028" s="166"/>
      <c r="BE1028" s="166"/>
      <c r="BF1028" s="166"/>
      <c r="BG1028" s="166"/>
      <c r="BH1028" s="308"/>
      <c r="BI1028" s="308"/>
      <c r="BJ1028" s="141" t="s">
        <v>26</v>
      </c>
      <c r="BK1028" s="141" t="s">
        <v>26</v>
      </c>
      <c r="BL1028" s="141"/>
      <c r="BM1028" s="141"/>
      <c r="BN1028" s="139" t="s">
        <v>4075</v>
      </c>
      <c r="BQ1028" s="141" t="s">
        <v>15815</v>
      </c>
      <c r="BR1028" s="135" t="s">
        <v>15702</v>
      </c>
      <c r="BV1028" s="141"/>
      <c r="BX1028" s="141"/>
      <c r="BY1028" s="141"/>
      <c r="BZ1028" s="141"/>
      <c r="CA1028" s="141"/>
      <c r="CB1028" s="141"/>
      <c r="CC1028" s="141"/>
      <c r="CD1028" s="141"/>
      <c r="CE1028" s="141"/>
      <c r="CF1028" s="141"/>
      <c r="CG1028" s="141"/>
    </row>
    <row r="1029" spans="1:85" x14ac:dyDescent="0.35">
      <c r="A1029" s="155" t="s">
        <v>10094</v>
      </c>
      <c r="B1029" s="139" t="s">
        <v>4075</v>
      </c>
      <c r="C1029" s="18">
        <v>42614</v>
      </c>
      <c r="D1029" s="144">
        <v>0.54722222222222228</v>
      </c>
      <c r="E1029" s="141" t="s">
        <v>13271</v>
      </c>
      <c r="F1029" s="141">
        <v>3</v>
      </c>
      <c r="G1029" s="141" t="s">
        <v>2741</v>
      </c>
      <c r="H1029" s="141">
        <v>2016</v>
      </c>
      <c r="I1029" s="18">
        <v>42614</v>
      </c>
      <c r="J1029" s="144">
        <v>0.54722222222222228</v>
      </c>
      <c r="K1029" s="378"/>
      <c r="L1029" s="139" t="s">
        <v>4075</v>
      </c>
      <c r="M1029" s="141"/>
      <c r="N1029" s="248"/>
      <c r="O1029" s="141" t="s">
        <v>26</v>
      </c>
      <c r="P1029" s="141"/>
      <c r="Q1029" s="141" t="s">
        <v>10095</v>
      </c>
      <c r="R1029" s="141" t="s">
        <v>10096</v>
      </c>
      <c r="S1029" s="141"/>
      <c r="T1029" s="141"/>
      <c r="U1029" s="141">
        <v>111921291</v>
      </c>
      <c r="V1029" s="141"/>
      <c r="W1029" s="139" t="s">
        <v>4075</v>
      </c>
      <c r="X1029" s="141" t="s">
        <v>25</v>
      </c>
      <c r="Y1029" s="141" t="s">
        <v>27</v>
      </c>
      <c r="Z1029" s="141" t="s">
        <v>4</v>
      </c>
      <c r="AA1029" s="141" t="s">
        <v>34</v>
      </c>
      <c r="AB1029" s="141"/>
      <c r="AC1029" s="139" t="s">
        <v>18049</v>
      </c>
      <c r="AD1029" s="380"/>
      <c r="AE1029" s="139" t="s">
        <v>102</v>
      </c>
      <c r="AF1029" s="139" t="s">
        <v>13068</v>
      </c>
      <c r="AG1029" s="139" t="s">
        <v>102</v>
      </c>
      <c r="AH1029" s="139" t="s">
        <v>1378</v>
      </c>
      <c r="AI1029" s="139" t="s">
        <v>7</v>
      </c>
      <c r="AJ1029" s="139" t="s">
        <v>7</v>
      </c>
      <c r="AK1029" s="139"/>
      <c r="AL1029" s="139"/>
      <c r="AM1029" s="141" t="s">
        <v>1527</v>
      </c>
      <c r="AN1029" s="141" t="s">
        <v>8</v>
      </c>
      <c r="AO1029" s="139" t="s">
        <v>1614</v>
      </c>
      <c r="AP1029" s="139" t="s">
        <v>7</v>
      </c>
      <c r="AQ1029" s="139"/>
      <c r="AR1029" s="381"/>
      <c r="AS1029" s="139" t="s">
        <v>4075</v>
      </c>
      <c r="AT1029" s="141" t="s">
        <v>1404</v>
      </c>
      <c r="AU1029" s="141"/>
      <c r="AV1029" s="383"/>
      <c r="AW1029" s="385"/>
      <c r="AX1029" s="139"/>
      <c r="AY1029" t="s">
        <v>18862</v>
      </c>
      <c r="AZ1029">
        <v>12000</v>
      </c>
      <c r="BA1029" s="381"/>
      <c r="BB1029" s="139" t="s">
        <v>1451</v>
      </c>
      <c r="BC1029" s="166"/>
      <c r="BD1029" s="166"/>
      <c r="BE1029" s="166"/>
      <c r="BF1029" s="166"/>
      <c r="BG1029" s="166"/>
      <c r="BH1029" s="308"/>
      <c r="BI1029" s="308"/>
      <c r="BJ1029" s="141" t="s">
        <v>26</v>
      </c>
      <c r="BK1029" s="141" t="s">
        <v>26</v>
      </c>
      <c r="BL1029" s="141"/>
      <c r="BM1029" s="141"/>
      <c r="BN1029" s="139" t="s">
        <v>4075</v>
      </c>
      <c r="BQ1029" s="141"/>
      <c r="BV1029" s="141"/>
      <c r="BX1029" s="141"/>
      <c r="BY1029" s="141"/>
      <c r="BZ1029" s="141"/>
      <c r="CA1029" s="141"/>
      <c r="CB1029" s="141"/>
      <c r="CC1029" s="141"/>
      <c r="CD1029" s="141"/>
      <c r="CE1029" s="141"/>
      <c r="CF1029" s="141"/>
      <c r="CG1029" s="141"/>
    </row>
    <row r="1030" spans="1:85" x14ac:dyDescent="0.35">
      <c r="A1030" s="155" t="s">
        <v>10097</v>
      </c>
      <c r="B1030" s="139" t="s">
        <v>4075</v>
      </c>
      <c r="C1030" s="18">
        <v>42614</v>
      </c>
      <c r="D1030" s="144">
        <v>0.39583333333333331</v>
      </c>
      <c r="E1030" s="141" t="s">
        <v>13271</v>
      </c>
      <c r="F1030" s="141">
        <v>3</v>
      </c>
      <c r="G1030" s="141" t="s">
        <v>2741</v>
      </c>
      <c r="H1030" s="141">
        <v>2016</v>
      </c>
      <c r="I1030" s="18">
        <v>42614</v>
      </c>
      <c r="J1030" s="144">
        <v>0.39583333333333331</v>
      </c>
      <c r="K1030" s="378"/>
      <c r="L1030" s="139" t="s">
        <v>4075</v>
      </c>
      <c r="M1030" s="141"/>
      <c r="N1030" s="248"/>
      <c r="O1030" s="141" t="s">
        <v>26</v>
      </c>
      <c r="P1030" s="141"/>
      <c r="Q1030" s="141" t="s">
        <v>10098</v>
      </c>
      <c r="R1030" s="141" t="s">
        <v>10099</v>
      </c>
      <c r="S1030" s="141"/>
      <c r="T1030" s="141"/>
      <c r="U1030" s="141"/>
      <c r="V1030" s="141"/>
      <c r="W1030" s="139" t="s">
        <v>4075</v>
      </c>
      <c r="X1030" s="141" t="s">
        <v>25</v>
      </c>
      <c r="Y1030" s="141" t="s">
        <v>27</v>
      </c>
      <c r="Z1030" s="141" t="s">
        <v>4</v>
      </c>
      <c r="AA1030" s="141" t="s">
        <v>34</v>
      </c>
      <c r="AB1030" s="141"/>
      <c r="AC1030" s="139" t="s">
        <v>18049</v>
      </c>
      <c r="AD1030" s="380"/>
      <c r="AE1030" s="139" t="s">
        <v>103</v>
      </c>
      <c r="AF1030" s="139" t="s">
        <v>13069</v>
      </c>
      <c r="AG1030" s="139" t="s">
        <v>103</v>
      </c>
      <c r="AH1030" s="139" t="s">
        <v>1378</v>
      </c>
      <c r="AI1030" s="139" t="s">
        <v>7399</v>
      </c>
      <c r="AJ1030" s="139"/>
      <c r="AK1030" s="139" t="s">
        <v>7399</v>
      </c>
      <c r="AL1030" s="139" t="s">
        <v>7</v>
      </c>
      <c r="AM1030" s="141" t="s">
        <v>12</v>
      </c>
      <c r="AN1030" s="141" t="s">
        <v>8</v>
      </c>
      <c r="AO1030" s="139" t="s">
        <v>1614</v>
      </c>
      <c r="AP1030" s="139" t="s">
        <v>7</v>
      </c>
      <c r="AQ1030" s="139"/>
      <c r="AR1030" s="381"/>
      <c r="AS1030" s="139" t="s">
        <v>4075</v>
      </c>
      <c r="AT1030" s="141" t="s">
        <v>1404</v>
      </c>
      <c r="AU1030" s="141"/>
      <c r="AV1030" s="383"/>
      <c r="AW1030" s="385"/>
      <c r="AX1030" s="139"/>
      <c r="AY1030" t="s">
        <v>18760</v>
      </c>
      <c r="AZ1030">
        <v>21000</v>
      </c>
      <c r="BA1030" s="381"/>
      <c r="BB1030" s="139" t="s">
        <v>17</v>
      </c>
      <c r="BC1030" s="166"/>
      <c r="BD1030" s="166"/>
      <c r="BE1030" s="166"/>
      <c r="BF1030" s="166"/>
      <c r="BG1030" s="166"/>
      <c r="BH1030" s="308"/>
      <c r="BI1030" s="308"/>
      <c r="BJ1030" s="141" t="s">
        <v>26</v>
      </c>
      <c r="BK1030" s="141" t="s">
        <v>26</v>
      </c>
      <c r="BL1030" s="141"/>
      <c r="BM1030" s="141"/>
      <c r="BN1030" s="139" t="s">
        <v>4075</v>
      </c>
      <c r="BQ1030" s="141"/>
      <c r="BV1030" s="141"/>
      <c r="BX1030" s="141"/>
      <c r="BY1030" s="141"/>
      <c r="BZ1030" s="141"/>
      <c r="CA1030" s="141"/>
      <c r="CB1030" s="141"/>
      <c r="CC1030" s="141"/>
      <c r="CD1030" s="141"/>
      <c r="CE1030" s="141"/>
      <c r="CF1030" s="141"/>
      <c r="CG1030" s="141"/>
    </row>
    <row r="1031" spans="1:85" x14ac:dyDescent="0.35">
      <c r="A1031" s="155" t="s">
        <v>10091</v>
      </c>
      <c r="B1031" s="139" t="s">
        <v>4075</v>
      </c>
      <c r="C1031" s="18">
        <v>42615</v>
      </c>
      <c r="D1031" s="144">
        <v>0.57638888888888884</v>
      </c>
      <c r="E1031" s="141" t="s">
        <v>13271</v>
      </c>
      <c r="F1031" s="141">
        <v>3</v>
      </c>
      <c r="G1031" s="141" t="s">
        <v>2741</v>
      </c>
      <c r="H1031" s="141">
        <v>2016</v>
      </c>
      <c r="I1031" s="18">
        <v>42615</v>
      </c>
      <c r="J1031" s="144"/>
      <c r="K1031" s="378"/>
      <c r="L1031" s="139" t="s">
        <v>4075</v>
      </c>
      <c r="M1031" s="141"/>
      <c r="N1031" s="248"/>
      <c r="O1031" s="141" t="s">
        <v>26</v>
      </c>
      <c r="P1031" s="141"/>
      <c r="Q1031" s="141"/>
      <c r="R1031" s="141"/>
      <c r="S1031" s="141"/>
      <c r="T1031" s="141"/>
      <c r="U1031" s="141"/>
      <c r="V1031" s="141"/>
      <c r="W1031" s="139" t="s">
        <v>4075</v>
      </c>
      <c r="X1031" s="141" t="s">
        <v>25</v>
      </c>
      <c r="Y1031" s="141" t="s">
        <v>27</v>
      </c>
      <c r="Z1031" s="141" t="s">
        <v>4</v>
      </c>
      <c r="AA1031" s="141" t="s">
        <v>34</v>
      </c>
      <c r="AB1031" s="141"/>
      <c r="AC1031" s="139" t="s">
        <v>18047</v>
      </c>
      <c r="AD1031" s="380"/>
      <c r="AE1031" s="139" t="s">
        <v>103</v>
      </c>
      <c r="AF1031" s="139" t="s">
        <v>13069</v>
      </c>
      <c r="AG1031" s="139" t="s">
        <v>103</v>
      </c>
      <c r="AH1031" s="139" t="s">
        <v>1378</v>
      </c>
      <c r="AI1031" s="139" t="s">
        <v>7399</v>
      </c>
      <c r="AJ1031" s="139"/>
      <c r="AK1031" s="139" t="s">
        <v>7399</v>
      </c>
      <c r="AL1031" s="139" t="s">
        <v>7</v>
      </c>
      <c r="AM1031" s="141"/>
      <c r="AN1031" s="141" t="s">
        <v>8</v>
      </c>
      <c r="AO1031" s="139" t="s">
        <v>1614</v>
      </c>
      <c r="AP1031" s="139" t="s">
        <v>7</v>
      </c>
      <c r="AQ1031" s="139"/>
      <c r="AR1031" s="381"/>
      <c r="AS1031" s="139" t="s">
        <v>4075</v>
      </c>
      <c r="AT1031" s="141" t="s">
        <v>1404</v>
      </c>
      <c r="AU1031" s="141"/>
      <c r="AV1031" s="383"/>
      <c r="AW1031" s="385"/>
      <c r="AX1031" s="139"/>
      <c r="AY1031" t="s">
        <v>18863</v>
      </c>
      <c r="AZ1031">
        <v>21000</v>
      </c>
      <c r="BA1031" s="381"/>
      <c r="BB1031" s="139" t="s">
        <v>17</v>
      </c>
      <c r="BC1031" s="166"/>
      <c r="BD1031" s="166"/>
      <c r="BE1031" s="166"/>
      <c r="BF1031" s="166"/>
      <c r="BG1031" s="166"/>
      <c r="BH1031" s="308"/>
      <c r="BI1031" s="308"/>
      <c r="BJ1031" s="141" t="s">
        <v>26</v>
      </c>
      <c r="BK1031" s="141" t="s">
        <v>26</v>
      </c>
      <c r="BL1031" s="141"/>
      <c r="BM1031" s="141"/>
      <c r="BN1031" s="139" t="s">
        <v>4075</v>
      </c>
      <c r="BQ1031" s="141"/>
      <c r="BV1031" s="141"/>
      <c r="BX1031" s="141"/>
      <c r="BY1031" s="141"/>
      <c r="BZ1031" s="141"/>
      <c r="CA1031" s="141"/>
      <c r="CB1031" s="141"/>
      <c r="CC1031" s="141"/>
      <c r="CD1031" s="141"/>
      <c r="CE1031" s="141"/>
      <c r="CF1031" s="141"/>
      <c r="CG1031" s="141"/>
    </row>
    <row r="1032" spans="1:85" x14ac:dyDescent="0.35">
      <c r="A1032" s="155" t="s">
        <v>10092</v>
      </c>
      <c r="B1032" s="139" t="s">
        <v>4075</v>
      </c>
      <c r="C1032" s="18">
        <v>42615</v>
      </c>
      <c r="D1032" s="144">
        <v>0.52916666666666667</v>
      </c>
      <c r="E1032" s="141" t="s">
        <v>13271</v>
      </c>
      <c r="F1032" s="141">
        <v>3</v>
      </c>
      <c r="G1032" s="141" t="s">
        <v>2741</v>
      </c>
      <c r="H1032" s="141">
        <v>2016</v>
      </c>
      <c r="I1032" s="18">
        <v>42615</v>
      </c>
      <c r="J1032" s="144"/>
      <c r="K1032" s="378"/>
      <c r="L1032" s="139" t="s">
        <v>4075</v>
      </c>
      <c r="M1032" s="141"/>
      <c r="N1032" s="248"/>
      <c r="O1032" s="141" t="s">
        <v>26</v>
      </c>
      <c r="P1032" s="141"/>
      <c r="Q1032" s="141" t="s">
        <v>10093</v>
      </c>
      <c r="R1032" s="141"/>
      <c r="S1032" s="141"/>
      <c r="T1032" s="141"/>
      <c r="U1032" s="141"/>
      <c r="V1032" s="141"/>
      <c r="W1032" s="139" t="s">
        <v>4075</v>
      </c>
      <c r="X1032" s="141" t="s">
        <v>25</v>
      </c>
      <c r="Y1032" s="141" t="s">
        <v>27</v>
      </c>
      <c r="Z1032" s="141" t="s">
        <v>4</v>
      </c>
      <c r="AA1032" s="141" t="s">
        <v>34</v>
      </c>
      <c r="AB1032" s="141"/>
      <c r="AC1032" s="139" t="s">
        <v>18049</v>
      </c>
      <c r="AD1032" s="380"/>
      <c r="AE1032" s="139" t="s">
        <v>102</v>
      </c>
      <c r="AF1032" s="139" t="s">
        <v>13068</v>
      </c>
      <c r="AG1032" s="139" t="s">
        <v>102</v>
      </c>
      <c r="AH1032" s="139" t="s">
        <v>1378</v>
      </c>
      <c r="AI1032" s="139" t="s">
        <v>7</v>
      </c>
      <c r="AJ1032" s="139" t="s">
        <v>7</v>
      </c>
      <c r="AK1032" s="139"/>
      <c r="AL1032" s="139"/>
      <c r="AM1032" s="141" t="s">
        <v>1527</v>
      </c>
      <c r="AN1032" s="141" t="s">
        <v>8</v>
      </c>
      <c r="AO1032" s="139" t="s">
        <v>1477</v>
      </c>
      <c r="AP1032" s="139" t="s">
        <v>7</v>
      </c>
      <c r="AQ1032" s="139"/>
      <c r="AR1032" s="381"/>
      <c r="AS1032" s="139" t="s">
        <v>4075</v>
      </c>
      <c r="AT1032" s="141" t="s">
        <v>1404</v>
      </c>
      <c r="AU1032" s="141"/>
      <c r="AV1032" s="383"/>
      <c r="AW1032" s="385"/>
      <c r="AX1032" s="139"/>
      <c r="AY1032" t="s">
        <v>18864</v>
      </c>
      <c r="BA1032" s="381"/>
      <c r="BB1032" s="139" t="s">
        <v>17</v>
      </c>
      <c r="BC1032" s="166"/>
      <c r="BD1032" s="166"/>
      <c r="BE1032" s="166"/>
      <c r="BF1032" s="166"/>
      <c r="BG1032" s="166"/>
      <c r="BH1032" s="308"/>
      <c r="BI1032" s="308"/>
      <c r="BJ1032" s="141" t="s">
        <v>26</v>
      </c>
      <c r="BK1032" s="141" t="s">
        <v>26</v>
      </c>
      <c r="BL1032" s="141"/>
      <c r="BM1032" s="141"/>
      <c r="BN1032" s="139" t="s">
        <v>4075</v>
      </c>
      <c r="BQ1032" s="141"/>
      <c r="BV1032" s="141"/>
      <c r="BX1032" s="141"/>
      <c r="BY1032" s="141"/>
      <c r="BZ1032" s="141"/>
      <c r="CA1032" s="141"/>
      <c r="CB1032" s="141"/>
      <c r="CC1032" s="141"/>
      <c r="CD1032" s="141"/>
      <c r="CE1032" s="141"/>
      <c r="CF1032" s="141"/>
      <c r="CG1032" s="141"/>
    </row>
    <row r="1033" spans="1:85" x14ac:dyDescent="0.35">
      <c r="A1033" s="155" t="s">
        <v>10084</v>
      </c>
      <c r="B1033" s="139" t="s">
        <v>4075</v>
      </c>
      <c r="C1033" s="18">
        <v>42616</v>
      </c>
      <c r="D1033" s="144">
        <v>0.87361111111111112</v>
      </c>
      <c r="E1033" s="141" t="s">
        <v>13271</v>
      </c>
      <c r="F1033" s="141">
        <v>3</v>
      </c>
      <c r="G1033" s="141" t="s">
        <v>2741</v>
      </c>
      <c r="H1033" s="141">
        <v>2016</v>
      </c>
      <c r="I1033" s="18">
        <v>42616</v>
      </c>
      <c r="J1033" s="144">
        <v>0.87361111111111112</v>
      </c>
      <c r="K1033" s="378"/>
      <c r="L1033" s="139" t="s">
        <v>4075</v>
      </c>
      <c r="M1033" s="141"/>
      <c r="N1033" s="248"/>
      <c r="O1033" s="141" t="s">
        <v>26</v>
      </c>
      <c r="P1033" s="141"/>
      <c r="Q1033" s="141" t="s">
        <v>10085</v>
      </c>
      <c r="R1033" s="141" t="s">
        <v>10086</v>
      </c>
      <c r="S1033" s="141"/>
      <c r="T1033" s="141"/>
      <c r="U1033" s="141"/>
      <c r="V1033" s="141"/>
      <c r="W1033" s="139" t="s">
        <v>4075</v>
      </c>
      <c r="X1033" s="141" t="s">
        <v>25</v>
      </c>
      <c r="Y1033" s="141" t="s">
        <v>27</v>
      </c>
      <c r="Z1033" s="141" t="s">
        <v>4</v>
      </c>
      <c r="AA1033" s="141" t="s">
        <v>34</v>
      </c>
      <c r="AB1033" s="141"/>
      <c r="AC1033" s="139" t="s">
        <v>18050</v>
      </c>
      <c r="AD1033" s="380"/>
      <c r="AE1033" s="139" t="s">
        <v>103</v>
      </c>
      <c r="AF1033" s="139" t="s">
        <v>13075</v>
      </c>
      <c r="AG1033" s="139" t="s">
        <v>103</v>
      </c>
      <c r="AH1033" s="139" t="s">
        <v>1378</v>
      </c>
      <c r="AI1033" s="139" t="s">
        <v>7340</v>
      </c>
      <c r="AJ1033" s="139"/>
      <c r="AK1033" s="139" t="s">
        <v>7340</v>
      </c>
      <c r="AL1033" s="139" t="s">
        <v>1408</v>
      </c>
      <c r="AM1033" s="141"/>
      <c r="AN1033" s="141" t="s">
        <v>8</v>
      </c>
      <c r="AO1033" s="139" t="s">
        <v>1614</v>
      </c>
      <c r="AP1033" s="139" t="s">
        <v>7</v>
      </c>
      <c r="AQ1033" s="139"/>
      <c r="AR1033" s="381"/>
      <c r="AS1033" s="139" t="s">
        <v>4075</v>
      </c>
      <c r="AT1033" s="141" t="s">
        <v>1404</v>
      </c>
      <c r="AU1033" s="141"/>
      <c r="AV1033" s="383"/>
      <c r="AW1033" s="385"/>
      <c r="AX1033" s="139"/>
      <c r="AY1033" t="s">
        <v>10087</v>
      </c>
      <c r="AZ1033">
        <v>12000</v>
      </c>
      <c r="BA1033" s="381"/>
      <c r="BB1033" s="139" t="s">
        <v>1444</v>
      </c>
      <c r="BC1033" s="166"/>
      <c r="BD1033" s="166"/>
      <c r="BE1033" s="166"/>
      <c r="BF1033" s="166"/>
      <c r="BG1033" s="166"/>
      <c r="BH1033" s="308"/>
      <c r="BI1033" s="308"/>
      <c r="BJ1033" s="141" t="s">
        <v>26</v>
      </c>
      <c r="BK1033" s="141" t="s">
        <v>26</v>
      </c>
      <c r="BL1033" s="141"/>
      <c r="BM1033" s="141"/>
      <c r="BN1033" s="139" t="s">
        <v>4075</v>
      </c>
      <c r="BQ1033" s="141"/>
      <c r="BV1033" s="141"/>
      <c r="BX1033" s="141"/>
      <c r="BY1033" s="141"/>
      <c r="BZ1033" s="141"/>
      <c r="CA1033" s="141"/>
      <c r="CB1033" s="141"/>
      <c r="CC1033" s="141"/>
      <c r="CD1033" s="141"/>
      <c r="CE1033" s="141"/>
      <c r="CF1033" s="141"/>
      <c r="CG1033" s="141"/>
    </row>
    <row r="1034" spans="1:85" x14ac:dyDescent="0.35">
      <c r="A1034" s="155" t="s">
        <v>10088</v>
      </c>
      <c r="B1034" s="139" t="s">
        <v>4075</v>
      </c>
      <c r="C1034" s="18">
        <v>42616</v>
      </c>
      <c r="D1034" s="144">
        <v>0.84166666666666667</v>
      </c>
      <c r="E1034" s="141" t="s">
        <v>13271</v>
      </c>
      <c r="F1034" s="141">
        <v>3</v>
      </c>
      <c r="G1034" s="141" t="s">
        <v>2741</v>
      </c>
      <c r="H1034" s="141">
        <v>2016</v>
      </c>
      <c r="I1034" s="18">
        <v>42615</v>
      </c>
      <c r="J1034" s="144">
        <v>0.84166666666666667</v>
      </c>
      <c r="K1034" s="378"/>
      <c r="L1034" s="139" t="s">
        <v>4075</v>
      </c>
      <c r="M1034" s="141"/>
      <c r="N1034" s="248"/>
      <c r="O1034" s="141" t="s">
        <v>26</v>
      </c>
      <c r="P1034" s="141"/>
      <c r="Q1034" s="141" t="s">
        <v>10089</v>
      </c>
      <c r="R1034" s="141" t="s">
        <v>10090</v>
      </c>
      <c r="S1034" s="141"/>
      <c r="T1034" s="141"/>
      <c r="U1034" s="141"/>
      <c r="V1034" s="141"/>
      <c r="W1034" s="139" t="s">
        <v>4075</v>
      </c>
      <c r="X1034" s="141" t="s">
        <v>25</v>
      </c>
      <c r="Y1034" s="141" t="s">
        <v>27</v>
      </c>
      <c r="Z1034" s="141" t="s">
        <v>4</v>
      </c>
      <c r="AA1034" s="141" t="s">
        <v>34</v>
      </c>
      <c r="AB1034" s="141"/>
      <c r="AC1034" s="139" t="s">
        <v>18049</v>
      </c>
      <c r="AD1034" s="380"/>
      <c r="AE1034" s="139" t="s">
        <v>102</v>
      </c>
      <c r="AF1034" s="139" t="s">
        <v>13068</v>
      </c>
      <c r="AG1034" s="139" t="s">
        <v>102</v>
      </c>
      <c r="AH1034" s="139" t="s">
        <v>1378</v>
      </c>
      <c r="AI1034" s="139" t="s">
        <v>7</v>
      </c>
      <c r="AJ1034" s="139" t="s">
        <v>7</v>
      </c>
      <c r="AK1034" s="139"/>
      <c r="AL1034" s="139"/>
      <c r="AM1034" s="141"/>
      <c r="AN1034" s="141" t="s">
        <v>8</v>
      </c>
      <c r="AO1034" s="139" t="s">
        <v>1614</v>
      </c>
      <c r="AP1034" s="139" t="s">
        <v>7</v>
      </c>
      <c r="AQ1034" s="139"/>
      <c r="AR1034" s="381"/>
      <c r="AS1034" s="139" t="s">
        <v>4075</v>
      </c>
      <c r="AT1034" s="141" t="s">
        <v>1404</v>
      </c>
      <c r="AU1034" s="141"/>
      <c r="AV1034" s="383"/>
      <c r="AW1034" s="385"/>
      <c r="AX1034" s="139"/>
      <c r="AY1034" t="s">
        <v>18662</v>
      </c>
      <c r="AZ1034">
        <v>12000</v>
      </c>
      <c r="BA1034" s="381"/>
      <c r="BB1034" s="139" t="s">
        <v>3757</v>
      </c>
      <c r="BC1034" s="166"/>
      <c r="BD1034" s="166"/>
      <c r="BE1034" s="166"/>
      <c r="BF1034" s="166"/>
      <c r="BG1034" s="166"/>
      <c r="BH1034" s="308"/>
      <c r="BI1034" s="308"/>
      <c r="BJ1034" s="141" t="s">
        <v>26</v>
      </c>
      <c r="BK1034" s="141" t="s">
        <v>26</v>
      </c>
      <c r="BL1034" s="141"/>
      <c r="BM1034" s="141"/>
      <c r="BN1034" s="139" t="s">
        <v>4075</v>
      </c>
      <c r="BQ1034" s="141"/>
      <c r="BV1034" s="141"/>
      <c r="BX1034" s="141"/>
      <c r="BY1034" s="141"/>
      <c r="BZ1034" s="141"/>
      <c r="CA1034" s="141"/>
      <c r="CB1034" s="141"/>
      <c r="CC1034" s="141"/>
      <c r="CD1034" s="141"/>
      <c r="CE1034" s="141"/>
      <c r="CF1034" s="141"/>
      <c r="CG1034" s="141"/>
    </row>
    <row r="1035" spans="1:85" x14ac:dyDescent="0.35">
      <c r="A1035" s="155" t="s">
        <v>10081</v>
      </c>
      <c r="B1035" s="139" t="s">
        <v>4075</v>
      </c>
      <c r="C1035" s="18">
        <v>42618</v>
      </c>
      <c r="D1035" s="144">
        <v>0.35138888888888886</v>
      </c>
      <c r="E1035" s="141" t="s">
        <v>3367</v>
      </c>
      <c r="F1035" s="141">
        <v>3</v>
      </c>
      <c r="G1035" s="141" t="s">
        <v>2741</v>
      </c>
      <c r="H1035" s="141">
        <v>2016</v>
      </c>
      <c r="I1035" s="18">
        <v>42618</v>
      </c>
      <c r="J1035" s="144">
        <v>0.35138888888888886</v>
      </c>
      <c r="K1035" s="378"/>
      <c r="L1035" s="139" t="s">
        <v>4075</v>
      </c>
      <c r="M1035" s="141"/>
      <c r="N1035" s="248"/>
      <c r="O1035" s="141" t="s">
        <v>26</v>
      </c>
      <c r="P1035" s="141"/>
      <c r="Q1035" s="141" t="s">
        <v>10082</v>
      </c>
      <c r="R1035" s="141" t="s">
        <v>10083</v>
      </c>
      <c r="S1035" s="141"/>
      <c r="T1035" s="141"/>
      <c r="U1035" s="141">
        <v>111931612</v>
      </c>
      <c r="V1035" s="141"/>
      <c r="W1035" s="139" t="s">
        <v>4075</v>
      </c>
      <c r="X1035" s="141" t="s">
        <v>25</v>
      </c>
      <c r="Y1035" s="141" t="s">
        <v>27</v>
      </c>
      <c r="Z1035" s="141" t="s">
        <v>4</v>
      </c>
      <c r="AA1035" s="141" t="s">
        <v>34</v>
      </c>
      <c r="AB1035" s="141"/>
      <c r="AC1035" s="139" t="s">
        <v>18047</v>
      </c>
      <c r="AD1035" s="380"/>
      <c r="AE1035" s="139" t="s">
        <v>102</v>
      </c>
      <c r="AF1035" s="139" t="s">
        <v>13074</v>
      </c>
      <c r="AG1035" s="139" t="s">
        <v>102</v>
      </c>
      <c r="AH1035" s="139" t="s">
        <v>1378</v>
      </c>
      <c r="AI1035" s="139" t="s">
        <v>11</v>
      </c>
      <c r="AJ1035" s="139" t="s">
        <v>11</v>
      </c>
      <c r="AK1035" s="139"/>
      <c r="AL1035" s="139"/>
      <c r="AM1035" s="141"/>
      <c r="AN1035" s="141" t="s">
        <v>8</v>
      </c>
      <c r="AO1035" s="139" t="s">
        <v>1614</v>
      </c>
      <c r="AP1035" s="139" t="s">
        <v>7</v>
      </c>
      <c r="AQ1035" s="139"/>
      <c r="AR1035" s="381"/>
      <c r="AS1035" s="139" t="s">
        <v>4075</v>
      </c>
      <c r="AT1035" s="141" t="s">
        <v>1404</v>
      </c>
      <c r="AU1035" s="141"/>
      <c r="AV1035" s="383"/>
      <c r="AW1035" s="385"/>
      <c r="AX1035" s="139"/>
      <c r="AY1035" t="s">
        <v>18587</v>
      </c>
      <c r="AZ1035">
        <v>21000</v>
      </c>
      <c r="BA1035" s="381"/>
      <c r="BB1035" s="139" t="s">
        <v>1444</v>
      </c>
      <c r="BC1035" s="166"/>
      <c r="BD1035" s="166"/>
      <c r="BE1035" s="166"/>
      <c r="BF1035" s="166"/>
      <c r="BG1035" s="166"/>
      <c r="BH1035" s="308"/>
      <c r="BI1035" s="308"/>
      <c r="BJ1035" s="141" t="s">
        <v>26</v>
      </c>
      <c r="BK1035" s="141" t="s">
        <v>26</v>
      </c>
      <c r="BL1035" s="141"/>
      <c r="BM1035" s="141"/>
      <c r="BN1035" s="139" t="s">
        <v>4075</v>
      </c>
      <c r="BQ1035" s="141"/>
      <c r="BV1035" s="141"/>
      <c r="BX1035" s="141"/>
      <c r="BY1035" s="141"/>
      <c r="BZ1035" s="141"/>
      <c r="CA1035" s="141"/>
      <c r="CB1035" s="141"/>
      <c r="CC1035" s="141"/>
      <c r="CD1035" s="141"/>
      <c r="CE1035" s="141"/>
      <c r="CF1035" s="141"/>
      <c r="CG1035" s="141"/>
    </row>
    <row r="1036" spans="1:85" x14ac:dyDescent="0.35">
      <c r="A1036" s="155" t="s">
        <v>10079</v>
      </c>
      <c r="B1036" s="139" t="s">
        <v>4075</v>
      </c>
      <c r="C1036" s="18">
        <v>42619</v>
      </c>
      <c r="D1036" s="144">
        <v>0.73754629629629631</v>
      </c>
      <c r="E1036" s="141" t="s">
        <v>3367</v>
      </c>
      <c r="F1036" s="141">
        <v>3</v>
      </c>
      <c r="G1036" s="141" t="s">
        <v>2741</v>
      </c>
      <c r="H1036" s="141">
        <v>2016</v>
      </c>
      <c r="I1036" s="18"/>
      <c r="J1036" s="144"/>
      <c r="K1036" s="378"/>
      <c r="L1036" s="139" t="s">
        <v>4075</v>
      </c>
      <c r="M1036" s="141" t="s">
        <v>28</v>
      </c>
      <c r="N1036" s="248">
        <v>44250</v>
      </c>
      <c r="O1036" s="141" t="s">
        <v>25</v>
      </c>
      <c r="P1036" s="141"/>
      <c r="Q1036" s="141" t="s">
        <v>10080</v>
      </c>
      <c r="R1036" s="141" t="s">
        <v>1944</v>
      </c>
      <c r="S1036" s="141"/>
      <c r="T1036" s="141" t="s">
        <v>17102</v>
      </c>
      <c r="U1036" s="141">
        <v>111934934</v>
      </c>
      <c r="V1036" s="141"/>
      <c r="W1036" s="139" t="s">
        <v>4075</v>
      </c>
      <c r="X1036" s="141" t="s">
        <v>25</v>
      </c>
      <c r="Y1036" s="141" t="s">
        <v>27</v>
      </c>
      <c r="Z1036" s="141"/>
      <c r="AA1036" s="141" t="s">
        <v>34</v>
      </c>
      <c r="AB1036" s="141"/>
      <c r="AC1036" s="139" t="s">
        <v>18047</v>
      </c>
      <c r="AD1036" s="380"/>
      <c r="AE1036" s="139" t="s">
        <v>102</v>
      </c>
      <c r="AF1036" s="139" t="s">
        <v>13071</v>
      </c>
      <c r="AG1036" s="139" t="s">
        <v>102</v>
      </c>
      <c r="AH1036" s="139" t="s">
        <v>1378</v>
      </c>
      <c r="AI1036" s="139" t="s">
        <v>1387</v>
      </c>
      <c r="AJ1036" s="139" t="s">
        <v>87</v>
      </c>
      <c r="AK1036" s="139"/>
      <c r="AL1036" s="139"/>
      <c r="AM1036" s="141" t="s">
        <v>9</v>
      </c>
      <c r="AN1036" s="141" t="s">
        <v>8</v>
      </c>
      <c r="AO1036" s="139"/>
      <c r="AP1036" s="139" t="s">
        <v>87</v>
      </c>
      <c r="AQ1036" s="139"/>
      <c r="AR1036" s="381"/>
      <c r="AS1036" s="139" t="s">
        <v>4075</v>
      </c>
      <c r="AT1036" s="141" t="s">
        <v>1404</v>
      </c>
      <c r="AU1036" s="141"/>
      <c r="AV1036" s="383"/>
      <c r="AW1036" s="385"/>
      <c r="AX1036" s="139" t="s">
        <v>45</v>
      </c>
      <c r="AY1036" t="s">
        <v>18538</v>
      </c>
      <c r="BA1036" s="381"/>
      <c r="BB1036" s="139" t="s">
        <v>17</v>
      </c>
      <c r="BC1036" s="166"/>
      <c r="BD1036" s="166"/>
      <c r="BE1036" s="166"/>
      <c r="BF1036" s="166"/>
      <c r="BG1036" s="166"/>
      <c r="BH1036" s="308"/>
      <c r="BI1036" s="308"/>
      <c r="BJ1036" s="141" t="s">
        <v>26</v>
      </c>
      <c r="BK1036" s="141" t="s">
        <v>26</v>
      </c>
      <c r="BL1036" s="141"/>
      <c r="BM1036" s="141"/>
      <c r="BN1036" s="139" t="s">
        <v>4075</v>
      </c>
      <c r="BQ1036" s="141"/>
      <c r="BV1036" s="141"/>
      <c r="BX1036" s="141"/>
      <c r="BY1036" s="141"/>
      <c r="BZ1036" s="141"/>
      <c r="CA1036" s="141"/>
      <c r="CB1036" s="141"/>
      <c r="CC1036" s="141"/>
      <c r="CD1036" s="141"/>
      <c r="CE1036" s="141"/>
      <c r="CF1036" s="141"/>
      <c r="CG1036" s="141"/>
    </row>
    <row r="1037" spans="1:85" x14ac:dyDescent="0.35">
      <c r="A1037" s="155" t="s">
        <v>10074</v>
      </c>
      <c r="B1037" s="139" t="s">
        <v>4075</v>
      </c>
      <c r="C1037" s="18">
        <v>42620</v>
      </c>
      <c r="D1037" s="144">
        <v>0.81736111111111109</v>
      </c>
      <c r="E1037" s="141" t="s">
        <v>3367</v>
      </c>
      <c r="F1037" s="141">
        <v>3</v>
      </c>
      <c r="G1037" s="141" t="s">
        <v>2741</v>
      </c>
      <c r="H1037" s="141">
        <v>2016</v>
      </c>
      <c r="I1037" s="18">
        <v>42620</v>
      </c>
      <c r="J1037" s="144"/>
      <c r="K1037" s="378"/>
      <c r="L1037" s="139" t="s">
        <v>4075</v>
      </c>
      <c r="M1037" s="141"/>
      <c r="N1037" s="248"/>
      <c r="O1037" s="141" t="s">
        <v>26</v>
      </c>
      <c r="P1037" s="141"/>
      <c r="Q1037" s="141" t="s">
        <v>10075</v>
      </c>
      <c r="R1037" s="141" t="s">
        <v>10076</v>
      </c>
      <c r="S1037" s="141"/>
      <c r="T1037" s="141"/>
      <c r="U1037" s="141"/>
      <c r="V1037" s="141"/>
      <c r="W1037" s="139" t="s">
        <v>4075</v>
      </c>
      <c r="X1037" s="141" t="s">
        <v>25</v>
      </c>
      <c r="Y1037" s="141" t="s">
        <v>27</v>
      </c>
      <c r="Z1037" s="141" t="s">
        <v>4</v>
      </c>
      <c r="AA1037" s="141" t="s">
        <v>34</v>
      </c>
      <c r="AB1037" s="141"/>
      <c r="AC1037" s="139" t="s">
        <v>18049</v>
      </c>
      <c r="AD1037" s="380"/>
      <c r="AE1037" s="139" t="s">
        <v>102</v>
      </c>
      <c r="AF1037" s="139" t="s">
        <v>13068</v>
      </c>
      <c r="AG1037" s="139" t="s">
        <v>102</v>
      </c>
      <c r="AH1037" s="139" t="s">
        <v>1378</v>
      </c>
      <c r="AI1037" s="139" t="s">
        <v>7</v>
      </c>
      <c r="AJ1037" s="139" t="s">
        <v>7</v>
      </c>
      <c r="AK1037" s="139"/>
      <c r="AL1037" s="139"/>
      <c r="AM1037" s="141" t="s">
        <v>1527</v>
      </c>
      <c r="AN1037" s="141" t="s">
        <v>8</v>
      </c>
      <c r="AO1037" s="139" t="s">
        <v>1477</v>
      </c>
      <c r="AP1037" s="139" t="s">
        <v>7</v>
      </c>
      <c r="AQ1037" s="139"/>
      <c r="AR1037" s="381"/>
      <c r="AS1037" s="139" t="s">
        <v>4075</v>
      </c>
      <c r="AT1037" s="141" t="s">
        <v>1404</v>
      </c>
      <c r="AU1037" s="141"/>
      <c r="AV1037" s="383"/>
      <c r="AW1037" s="385"/>
      <c r="AX1037" s="139"/>
      <c r="AY1037" t="s">
        <v>18865</v>
      </c>
      <c r="BA1037" s="381"/>
      <c r="BB1037" s="139" t="s">
        <v>17</v>
      </c>
      <c r="BC1037" s="166"/>
      <c r="BD1037" s="166"/>
      <c r="BE1037" s="166"/>
      <c r="BF1037" s="166"/>
      <c r="BG1037" s="166"/>
      <c r="BH1037" s="308"/>
      <c r="BI1037" s="308"/>
      <c r="BJ1037" s="141" t="s">
        <v>26</v>
      </c>
      <c r="BK1037" s="141" t="s">
        <v>26</v>
      </c>
      <c r="BL1037" s="141"/>
      <c r="BM1037" s="141"/>
      <c r="BN1037" s="139" t="s">
        <v>4075</v>
      </c>
      <c r="BQ1037" s="141"/>
      <c r="BV1037" s="141"/>
      <c r="BX1037" s="141"/>
      <c r="BY1037" s="141"/>
      <c r="BZ1037" s="141"/>
      <c r="CA1037" s="141"/>
      <c r="CB1037" s="141"/>
      <c r="CC1037" s="141"/>
      <c r="CD1037" s="141"/>
      <c r="CE1037" s="141"/>
      <c r="CF1037" s="141"/>
      <c r="CG1037" s="141"/>
    </row>
    <row r="1038" spans="1:85" x14ac:dyDescent="0.35">
      <c r="A1038" s="155" t="s">
        <v>10077</v>
      </c>
      <c r="B1038" s="139" t="s">
        <v>4075</v>
      </c>
      <c r="C1038" s="18">
        <v>42620</v>
      </c>
      <c r="D1038" s="144">
        <v>0.41388888888888886</v>
      </c>
      <c r="E1038" s="141" t="s">
        <v>3367</v>
      </c>
      <c r="F1038" s="141">
        <v>3</v>
      </c>
      <c r="G1038" s="141" t="s">
        <v>2741</v>
      </c>
      <c r="H1038" s="141">
        <v>2016</v>
      </c>
      <c r="I1038" s="18">
        <v>42620</v>
      </c>
      <c r="J1038" s="144">
        <v>0.41388888888888886</v>
      </c>
      <c r="K1038" s="378"/>
      <c r="L1038" s="139" t="s">
        <v>4075</v>
      </c>
      <c r="M1038" s="141"/>
      <c r="N1038" s="248"/>
      <c r="O1038" s="141" t="s">
        <v>26</v>
      </c>
      <c r="P1038" s="141"/>
      <c r="Q1038" s="141"/>
      <c r="R1038" s="141"/>
      <c r="S1038" s="141" t="s">
        <v>10078</v>
      </c>
      <c r="T1038" s="141"/>
      <c r="U1038" s="141"/>
      <c r="V1038" s="141"/>
      <c r="W1038" s="139" t="s">
        <v>4075</v>
      </c>
      <c r="X1038" s="141" t="s">
        <v>25</v>
      </c>
      <c r="Y1038" s="141" t="s">
        <v>27</v>
      </c>
      <c r="Z1038" s="141" t="s">
        <v>4</v>
      </c>
      <c r="AA1038" s="141" t="s">
        <v>35</v>
      </c>
      <c r="AB1038" s="141"/>
      <c r="AC1038" s="139" t="s">
        <v>18050</v>
      </c>
      <c r="AD1038" s="380"/>
      <c r="AE1038" s="139" t="s">
        <v>107</v>
      </c>
      <c r="AF1038" s="139" t="s">
        <v>13076</v>
      </c>
      <c r="AG1038" s="139" t="s">
        <v>4130</v>
      </c>
      <c r="AH1038" s="139" t="s">
        <v>1378</v>
      </c>
      <c r="AI1038" s="139" t="s">
        <v>1518</v>
      </c>
      <c r="AJ1038" s="139"/>
      <c r="AK1038" s="139" t="s">
        <v>1518</v>
      </c>
      <c r="AL1038" s="139" t="s">
        <v>7</v>
      </c>
      <c r="AM1038" s="141"/>
      <c r="AN1038" s="141" t="s">
        <v>8</v>
      </c>
      <c r="AO1038" s="139" t="s">
        <v>1618</v>
      </c>
      <c r="AP1038" s="139" t="s">
        <v>7</v>
      </c>
      <c r="AQ1038" s="139"/>
      <c r="AR1038" s="381"/>
      <c r="AS1038" s="139" t="s">
        <v>4075</v>
      </c>
      <c r="AT1038" s="141" t="s">
        <v>1404</v>
      </c>
      <c r="AU1038" s="141"/>
      <c r="AV1038" s="383"/>
      <c r="AW1038" s="385"/>
      <c r="AX1038" s="139"/>
      <c r="AY1038" t="s">
        <v>19553</v>
      </c>
      <c r="AZ1038">
        <v>60000</v>
      </c>
      <c r="BA1038" s="381"/>
      <c r="BB1038" s="139" t="s">
        <v>1450</v>
      </c>
      <c r="BC1038" s="166"/>
      <c r="BD1038" s="166"/>
      <c r="BE1038" s="166"/>
      <c r="BF1038" s="166"/>
      <c r="BG1038" s="166"/>
      <c r="BH1038" s="308"/>
      <c r="BI1038" s="308"/>
      <c r="BJ1038" s="141" t="s">
        <v>26</v>
      </c>
      <c r="BK1038" s="141" t="s">
        <v>26</v>
      </c>
      <c r="BL1038" s="141"/>
      <c r="BM1038" s="141"/>
      <c r="BN1038" s="139" t="s">
        <v>4075</v>
      </c>
      <c r="BQ1038" s="141"/>
      <c r="BV1038" s="141"/>
      <c r="BX1038" s="141"/>
      <c r="BY1038" s="141"/>
      <c r="BZ1038" s="141"/>
      <c r="CA1038" s="141"/>
      <c r="CB1038" s="141"/>
      <c r="CC1038" s="141"/>
      <c r="CD1038" s="141"/>
      <c r="CE1038" s="141"/>
      <c r="CF1038" s="141"/>
      <c r="CG1038" s="141"/>
    </row>
    <row r="1039" spans="1:85" x14ac:dyDescent="0.35">
      <c r="A1039" s="155" t="s">
        <v>10069</v>
      </c>
      <c r="B1039" s="139" t="s">
        <v>4075</v>
      </c>
      <c r="C1039" s="18">
        <v>42621</v>
      </c>
      <c r="D1039" s="144">
        <v>0.9194444444444444</v>
      </c>
      <c r="E1039" s="141" t="s">
        <v>3367</v>
      </c>
      <c r="F1039" s="141">
        <v>3</v>
      </c>
      <c r="G1039" s="141" t="s">
        <v>2741</v>
      </c>
      <c r="H1039" s="141">
        <v>2016</v>
      </c>
      <c r="I1039" s="18">
        <v>42621</v>
      </c>
      <c r="J1039" s="144"/>
      <c r="K1039" s="378"/>
      <c r="L1039" s="139" t="s">
        <v>4075</v>
      </c>
      <c r="M1039" s="141"/>
      <c r="N1039" s="248"/>
      <c r="O1039" s="141" t="s">
        <v>26</v>
      </c>
      <c r="P1039" s="141"/>
      <c r="Q1039" s="141"/>
      <c r="R1039" s="141" t="s">
        <v>10070</v>
      </c>
      <c r="S1039" s="141"/>
      <c r="T1039" s="141"/>
      <c r="U1039" s="141"/>
      <c r="V1039" s="141"/>
      <c r="W1039" s="139" t="s">
        <v>4075</v>
      </c>
      <c r="X1039" s="141" t="s">
        <v>25</v>
      </c>
      <c r="Y1039" s="141" t="s">
        <v>27</v>
      </c>
      <c r="Z1039" s="141" t="s">
        <v>4</v>
      </c>
      <c r="AA1039" s="141" t="s">
        <v>34</v>
      </c>
      <c r="AB1039" s="141"/>
      <c r="AC1039" s="139" t="s">
        <v>18047</v>
      </c>
      <c r="AD1039" s="380"/>
      <c r="AE1039" s="139" t="s">
        <v>105</v>
      </c>
      <c r="AF1039" s="139" t="s">
        <v>13076</v>
      </c>
      <c r="AG1039" s="139" t="s">
        <v>1518</v>
      </c>
      <c r="AH1039" s="139" t="s">
        <v>1378</v>
      </c>
      <c r="AI1039" s="139" t="s">
        <v>1518</v>
      </c>
      <c r="AJ1039" s="139"/>
      <c r="AK1039" s="139" t="s">
        <v>1518</v>
      </c>
      <c r="AL1039" s="139" t="s">
        <v>7</v>
      </c>
      <c r="AM1039" s="141" t="s">
        <v>1527</v>
      </c>
      <c r="AN1039" s="141" t="s">
        <v>8</v>
      </c>
      <c r="AO1039" s="139" t="s">
        <v>1477</v>
      </c>
      <c r="AP1039" s="139" t="s">
        <v>7</v>
      </c>
      <c r="AQ1039" s="139"/>
      <c r="AR1039" s="381"/>
      <c r="AS1039" s="139" t="s">
        <v>4075</v>
      </c>
      <c r="AT1039" s="141" t="s">
        <v>1404</v>
      </c>
      <c r="AU1039" s="141"/>
      <c r="AV1039" s="383"/>
      <c r="AW1039" s="385"/>
      <c r="AX1039" s="139"/>
      <c r="AY1039" t="s">
        <v>18866</v>
      </c>
      <c r="BA1039" s="381"/>
      <c r="BB1039" s="139" t="s">
        <v>1450</v>
      </c>
      <c r="BC1039" s="166"/>
      <c r="BD1039" s="166"/>
      <c r="BE1039" s="166"/>
      <c r="BF1039" s="166"/>
      <c r="BG1039" s="166"/>
      <c r="BH1039" s="308"/>
      <c r="BI1039" s="308"/>
      <c r="BJ1039" s="141" t="s">
        <v>26</v>
      </c>
      <c r="BK1039" s="141" t="s">
        <v>26</v>
      </c>
      <c r="BL1039" s="141"/>
      <c r="BM1039" s="141"/>
      <c r="BN1039" s="139" t="s">
        <v>4075</v>
      </c>
      <c r="BQ1039" s="141"/>
      <c r="BV1039" s="141"/>
      <c r="BX1039" s="141"/>
      <c r="BY1039" s="141"/>
      <c r="BZ1039" s="141"/>
      <c r="CA1039" s="141"/>
      <c r="CB1039" s="141"/>
      <c r="CC1039" s="141"/>
      <c r="CD1039" s="141"/>
      <c r="CE1039" s="141"/>
      <c r="CF1039" s="141"/>
      <c r="CG1039" s="141"/>
    </row>
    <row r="1040" spans="1:85" x14ac:dyDescent="0.35">
      <c r="A1040" s="155" t="s">
        <v>10071</v>
      </c>
      <c r="B1040" s="139" t="s">
        <v>4075</v>
      </c>
      <c r="C1040" s="18">
        <v>42621</v>
      </c>
      <c r="D1040" s="144">
        <v>0.61041666666666672</v>
      </c>
      <c r="E1040" s="141" t="s">
        <v>3367</v>
      </c>
      <c r="F1040" s="141">
        <v>3</v>
      </c>
      <c r="G1040" s="141" t="s">
        <v>2741</v>
      </c>
      <c r="H1040" s="141">
        <v>2016</v>
      </c>
      <c r="I1040" s="18">
        <v>42621</v>
      </c>
      <c r="J1040" s="144">
        <v>0.61041666666666672</v>
      </c>
      <c r="K1040" s="378"/>
      <c r="L1040" s="139" t="s">
        <v>4075</v>
      </c>
      <c r="M1040" s="141"/>
      <c r="N1040" s="248"/>
      <c r="O1040" s="141" t="s">
        <v>26</v>
      </c>
      <c r="P1040" s="141"/>
      <c r="Q1040" s="141" t="s">
        <v>10072</v>
      </c>
      <c r="R1040" s="141" t="s">
        <v>10073</v>
      </c>
      <c r="S1040" s="141"/>
      <c r="T1040" s="141"/>
      <c r="U1040" s="141">
        <v>111940792</v>
      </c>
      <c r="V1040" s="141"/>
      <c r="W1040" s="139" t="s">
        <v>4075</v>
      </c>
      <c r="X1040" s="141" t="s">
        <v>25</v>
      </c>
      <c r="Y1040" s="141" t="s">
        <v>27</v>
      </c>
      <c r="Z1040" s="141" t="s">
        <v>4</v>
      </c>
      <c r="AA1040" s="141" t="s">
        <v>34</v>
      </c>
      <c r="AB1040" s="141"/>
      <c r="AC1040" s="139" t="s">
        <v>18047</v>
      </c>
      <c r="AD1040" s="380"/>
      <c r="AE1040" s="139" t="s">
        <v>102</v>
      </c>
      <c r="AF1040" s="139" t="s">
        <v>13074</v>
      </c>
      <c r="AG1040" s="139" t="s">
        <v>102</v>
      </c>
      <c r="AH1040" s="139" t="s">
        <v>1378</v>
      </c>
      <c r="AI1040" s="139" t="s">
        <v>11</v>
      </c>
      <c r="AJ1040" s="139" t="s">
        <v>11</v>
      </c>
      <c r="AK1040" s="139"/>
      <c r="AL1040" s="139"/>
      <c r="AM1040" s="141"/>
      <c r="AN1040" s="141" t="s">
        <v>8</v>
      </c>
      <c r="AO1040" s="139" t="s">
        <v>1614</v>
      </c>
      <c r="AP1040" s="139" t="s">
        <v>7</v>
      </c>
      <c r="AQ1040" s="139"/>
      <c r="AR1040" s="381"/>
      <c r="AS1040" s="139" t="s">
        <v>4075</v>
      </c>
      <c r="AT1040" s="141" t="s">
        <v>1404</v>
      </c>
      <c r="AU1040" s="141"/>
      <c r="AV1040" s="383"/>
      <c r="AW1040" s="385"/>
      <c r="AX1040" s="139"/>
      <c r="AY1040" t="s">
        <v>18347</v>
      </c>
      <c r="AZ1040">
        <v>12000</v>
      </c>
      <c r="BA1040" s="381"/>
      <c r="BB1040" s="139" t="s">
        <v>17</v>
      </c>
      <c r="BC1040" s="166"/>
      <c r="BD1040" s="166"/>
      <c r="BE1040" s="166"/>
      <c r="BF1040" s="166"/>
      <c r="BG1040" s="166"/>
      <c r="BH1040" s="308"/>
      <c r="BI1040" s="308"/>
      <c r="BJ1040" s="141" t="s">
        <v>26</v>
      </c>
      <c r="BK1040" s="141" t="s">
        <v>26</v>
      </c>
      <c r="BL1040" s="141"/>
      <c r="BM1040" s="141"/>
      <c r="BN1040" s="139" t="s">
        <v>4075</v>
      </c>
      <c r="BQ1040" s="141"/>
      <c r="BV1040" s="141"/>
      <c r="BX1040" s="141"/>
      <c r="BY1040" s="141"/>
      <c r="BZ1040" s="141"/>
      <c r="CA1040" s="141"/>
      <c r="CB1040" s="141"/>
      <c r="CC1040" s="141"/>
      <c r="CD1040" s="141"/>
      <c r="CE1040" s="141"/>
      <c r="CF1040" s="141"/>
      <c r="CG1040" s="141"/>
    </row>
    <row r="1041" spans="1:85" x14ac:dyDescent="0.35">
      <c r="A1041" s="155" t="s">
        <v>20004</v>
      </c>
      <c r="B1041" s="139" t="s">
        <v>4075</v>
      </c>
      <c r="C1041" s="18">
        <v>42622</v>
      </c>
      <c r="D1041" s="144">
        <v>0.59038194444444447</v>
      </c>
      <c r="E1041" s="141" t="s">
        <v>3367</v>
      </c>
      <c r="F1041" s="141">
        <v>3</v>
      </c>
      <c r="G1041" s="141" t="s">
        <v>2741</v>
      </c>
      <c r="H1041" s="141">
        <v>2016</v>
      </c>
      <c r="I1041" s="18">
        <v>42622</v>
      </c>
      <c r="J1041" s="144">
        <v>0.59027777777777779</v>
      </c>
      <c r="K1041" s="378"/>
      <c r="L1041" s="139" t="s">
        <v>4075</v>
      </c>
      <c r="M1041" s="141" t="s">
        <v>28</v>
      </c>
      <c r="N1041" s="248">
        <v>44248</v>
      </c>
      <c r="O1041" s="141" t="s">
        <v>25</v>
      </c>
      <c r="P1041" s="141"/>
      <c r="Q1041" s="141"/>
      <c r="R1041" s="141" t="s">
        <v>1944</v>
      </c>
      <c r="S1041" s="141"/>
      <c r="T1041" s="141" t="s">
        <v>20005</v>
      </c>
      <c r="U1041" s="141">
        <v>111943422</v>
      </c>
      <c r="V1041" s="141"/>
      <c r="W1041" s="139" t="s">
        <v>4075</v>
      </c>
      <c r="X1041" s="141" t="s">
        <v>25</v>
      </c>
      <c r="Y1041" s="141" t="s">
        <v>27</v>
      </c>
      <c r="Z1041" s="141"/>
      <c r="AA1041" s="141" t="s">
        <v>34</v>
      </c>
      <c r="AB1041" s="141"/>
      <c r="AC1041" s="139" t="s">
        <v>18047</v>
      </c>
      <c r="AD1041" s="380"/>
      <c r="AE1041" s="139" t="s">
        <v>102</v>
      </c>
      <c r="AF1041" s="139" t="s">
        <v>13078</v>
      </c>
      <c r="AG1041" s="139" t="s">
        <v>102</v>
      </c>
      <c r="AH1041" s="139" t="s">
        <v>1378</v>
      </c>
      <c r="AI1041" s="139" t="s">
        <v>1390</v>
      </c>
      <c r="AJ1041" s="139" t="s">
        <v>87</v>
      </c>
      <c r="AK1041" s="139"/>
      <c r="AL1041" s="139"/>
      <c r="AM1041" s="141" t="s">
        <v>15</v>
      </c>
      <c r="AN1041" s="141" t="s">
        <v>8</v>
      </c>
      <c r="AO1041" s="139"/>
      <c r="AP1041" s="139" t="s">
        <v>87</v>
      </c>
      <c r="AQ1041" s="139"/>
      <c r="AR1041" s="381"/>
      <c r="AS1041" s="139" t="s">
        <v>4075</v>
      </c>
      <c r="AT1041" s="141" t="s">
        <v>1404</v>
      </c>
      <c r="AU1041" s="141">
        <v>300</v>
      </c>
      <c r="AV1041" s="383"/>
      <c r="AW1041" s="385"/>
      <c r="AX1041" s="139" t="s">
        <v>84</v>
      </c>
      <c r="AY1041" t="s">
        <v>18867</v>
      </c>
      <c r="BA1041" s="381"/>
      <c r="BB1041" s="139" t="s">
        <v>17</v>
      </c>
      <c r="BC1041" s="166"/>
      <c r="BD1041" s="166"/>
      <c r="BE1041" s="166"/>
      <c r="BF1041" s="166"/>
      <c r="BG1041" s="166"/>
      <c r="BH1041" s="308"/>
      <c r="BI1041" s="308"/>
      <c r="BJ1041" s="141" t="s">
        <v>26</v>
      </c>
      <c r="BK1041" s="141" t="s">
        <v>26</v>
      </c>
      <c r="BL1041" s="141"/>
      <c r="BM1041" s="141"/>
      <c r="BN1041" s="139" t="s">
        <v>4075</v>
      </c>
      <c r="BQ1041" s="141"/>
      <c r="BV1041" s="141"/>
      <c r="BX1041" s="141"/>
      <c r="BY1041" s="141"/>
      <c r="BZ1041" s="141"/>
      <c r="CA1041" s="141"/>
      <c r="CB1041" s="141"/>
      <c r="CC1041" s="141"/>
      <c r="CD1041" s="141"/>
      <c r="CE1041" s="141"/>
      <c r="CF1041" s="141"/>
      <c r="CG1041" s="141"/>
    </row>
    <row r="1042" spans="1:85" x14ac:dyDescent="0.35">
      <c r="A1042" s="155" t="s">
        <v>10062</v>
      </c>
      <c r="B1042" s="139" t="s">
        <v>4075</v>
      </c>
      <c r="C1042" s="18">
        <v>42622</v>
      </c>
      <c r="D1042" s="144">
        <v>0.64236111111111116</v>
      </c>
      <c r="E1042" s="141" t="s">
        <v>3367</v>
      </c>
      <c r="F1042" s="141">
        <v>3</v>
      </c>
      <c r="G1042" s="141" t="s">
        <v>2741</v>
      </c>
      <c r="H1042" s="141">
        <v>2016</v>
      </c>
      <c r="I1042" s="18">
        <v>42622</v>
      </c>
      <c r="J1042" s="144"/>
      <c r="K1042" s="378"/>
      <c r="L1042" s="139" t="s">
        <v>4075</v>
      </c>
      <c r="M1042" s="141"/>
      <c r="N1042" s="248"/>
      <c r="O1042" s="141" t="s">
        <v>26</v>
      </c>
      <c r="P1042" s="141"/>
      <c r="Q1042" s="141"/>
      <c r="R1042" s="141"/>
      <c r="S1042" s="141"/>
      <c r="T1042" s="141"/>
      <c r="U1042" s="141"/>
      <c r="V1042" s="141"/>
      <c r="W1042" s="139" t="s">
        <v>4075</v>
      </c>
      <c r="X1042" s="141" t="s">
        <v>25</v>
      </c>
      <c r="Y1042" s="141" t="s">
        <v>27</v>
      </c>
      <c r="Z1042" s="141" t="s">
        <v>4</v>
      </c>
      <c r="AA1042" s="141" t="s">
        <v>34</v>
      </c>
      <c r="AB1042" s="141"/>
      <c r="AC1042" s="139" t="s">
        <v>18047</v>
      </c>
      <c r="AD1042" s="380"/>
      <c r="AE1042" s="139" t="s">
        <v>102</v>
      </c>
      <c r="AF1042" s="139" t="s">
        <v>13084</v>
      </c>
      <c r="AG1042" s="139" t="s">
        <v>102</v>
      </c>
      <c r="AH1042" s="139" t="s">
        <v>1378</v>
      </c>
      <c r="AI1042" s="139" t="s">
        <v>1403</v>
      </c>
      <c r="AJ1042" s="139" t="s">
        <v>1403</v>
      </c>
      <c r="AK1042" s="139"/>
      <c r="AL1042" s="139"/>
      <c r="AM1042" s="141" t="s">
        <v>1527</v>
      </c>
      <c r="AN1042" s="141" t="s">
        <v>8</v>
      </c>
      <c r="AO1042" s="139" t="s">
        <v>1614</v>
      </c>
      <c r="AP1042" s="139" t="s">
        <v>1403</v>
      </c>
      <c r="AQ1042" s="139"/>
      <c r="AR1042" s="381"/>
      <c r="AS1042" s="139" t="s">
        <v>4075</v>
      </c>
      <c r="AT1042" s="141" t="s">
        <v>1404</v>
      </c>
      <c r="AU1042" s="141">
        <v>300</v>
      </c>
      <c r="AV1042" s="383"/>
      <c r="AW1042" s="385"/>
      <c r="AX1042" s="139"/>
      <c r="AY1042" t="s">
        <v>18867</v>
      </c>
      <c r="AZ1042">
        <v>12000</v>
      </c>
      <c r="BA1042" s="381"/>
      <c r="BB1042" s="139" t="s">
        <v>17</v>
      </c>
      <c r="BC1042" s="166"/>
      <c r="BD1042" s="166"/>
      <c r="BE1042" s="166"/>
      <c r="BF1042" s="166"/>
      <c r="BG1042" s="166"/>
      <c r="BH1042" s="308"/>
      <c r="BI1042" s="308"/>
      <c r="BJ1042" s="141" t="s">
        <v>26</v>
      </c>
      <c r="BK1042" s="141" t="s">
        <v>26</v>
      </c>
      <c r="BL1042" s="141"/>
      <c r="BM1042" s="141"/>
      <c r="BN1042" s="139" t="s">
        <v>4075</v>
      </c>
      <c r="BQ1042" s="141"/>
      <c r="BV1042" s="141"/>
      <c r="BX1042" s="141"/>
      <c r="BY1042" s="141"/>
      <c r="BZ1042" s="141"/>
      <c r="CA1042" s="141"/>
      <c r="CB1042" s="141"/>
      <c r="CC1042" s="141"/>
      <c r="CD1042" s="141"/>
      <c r="CE1042" s="141"/>
      <c r="CF1042" s="141"/>
      <c r="CG1042" s="141"/>
    </row>
    <row r="1043" spans="1:85" x14ac:dyDescent="0.35">
      <c r="A1043" s="155" t="s">
        <v>10066</v>
      </c>
      <c r="B1043" s="139" t="s">
        <v>4075</v>
      </c>
      <c r="C1043" s="18">
        <v>42622</v>
      </c>
      <c r="D1043" s="144">
        <v>0.45624999999999999</v>
      </c>
      <c r="E1043" s="141" t="s">
        <v>3367</v>
      </c>
      <c r="F1043" s="141">
        <v>3</v>
      </c>
      <c r="G1043" s="141" t="s">
        <v>2741</v>
      </c>
      <c r="H1043" s="141">
        <v>2016</v>
      </c>
      <c r="I1043" s="18">
        <v>42622</v>
      </c>
      <c r="J1043" s="144">
        <v>0.45624999999999999</v>
      </c>
      <c r="K1043" s="378"/>
      <c r="L1043" s="139" t="s">
        <v>4075</v>
      </c>
      <c r="M1043" s="141"/>
      <c r="N1043" s="248"/>
      <c r="O1043" s="141" t="s">
        <v>26</v>
      </c>
      <c r="P1043" s="141"/>
      <c r="Q1043" s="141" t="s">
        <v>10067</v>
      </c>
      <c r="R1043" s="141" t="s">
        <v>10068</v>
      </c>
      <c r="S1043" s="141"/>
      <c r="T1043" s="141"/>
      <c r="U1043" s="141">
        <v>111942697</v>
      </c>
      <c r="V1043" s="141"/>
      <c r="W1043" s="139" t="s">
        <v>4075</v>
      </c>
      <c r="X1043" s="141" t="s">
        <v>25</v>
      </c>
      <c r="Y1043" s="141" t="s">
        <v>27</v>
      </c>
      <c r="Z1043" s="141" t="s">
        <v>4</v>
      </c>
      <c r="AA1043" s="141" t="s">
        <v>34</v>
      </c>
      <c r="AB1043" s="141"/>
      <c r="AC1043" s="139" t="s">
        <v>18047</v>
      </c>
      <c r="AD1043" s="380"/>
      <c r="AE1043" s="139" t="s">
        <v>102</v>
      </c>
      <c r="AF1043" s="139" t="s">
        <v>13068</v>
      </c>
      <c r="AG1043" s="139" t="s">
        <v>102</v>
      </c>
      <c r="AH1043" s="139" t="s">
        <v>1378</v>
      </c>
      <c r="AI1043" s="139" t="s">
        <v>7</v>
      </c>
      <c r="AJ1043" s="139" t="s">
        <v>7</v>
      </c>
      <c r="AK1043" s="139"/>
      <c r="AL1043" s="139"/>
      <c r="AM1043" s="141" t="s">
        <v>1527</v>
      </c>
      <c r="AN1043" s="141" t="s">
        <v>8</v>
      </c>
      <c r="AO1043" s="139" t="s">
        <v>1614</v>
      </c>
      <c r="AP1043" s="139" t="s">
        <v>7</v>
      </c>
      <c r="AQ1043" s="139"/>
      <c r="AR1043" s="381"/>
      <c r="AS1043" s="139" t="s">
        <v>4075</v>
      </c>
      <c r="AT1043" s="141" t="s">
        <v>1404</v>
      </c>
      <c r="AU1043" s="141"/>
      <c r="AV1043" s="383"/>
      <c r="AW1043" s="385"/>
      <c r="AX1043" s="139"/>
      <c r="AY1043" t="s">
        <v>18868</v>
      </c>
      <c r="AZ1043">
        <v>12000</v>
      </c>
      <c r="BA1043" s="381"/>
      <c r="BB1043" s="139" t="s">
        <v>17</v>
      </c>
      <c r="BC1043" s="166"/>
      <c r="BD1043" s="166"/>
      <c r="BE1043" s="166"/>
      <c r="BF1043" s="166"/>
      <c r="BG1043" s="166"/>
      <c r="BH1043" s="308"/>
      <c r="BI1043" s="308"/>
      <c r="BJ1043" s="141" t="s">
        <v>26</v>
      </c>
      <c r="BK1043" s="141" t="s">
        <v>26</v>
      </c>
      <c r="BL1043" s="141"/>
      <c r="BM1043" s="141"/>
      <c r="BN1043" s="139" t="s">
        <v>4075</v>
      </c>
      <c r="BQ1043" s="141"/>
      <c r="BV1043" s="141"/>
      <c r="BX1043" s="141"/>
      <c r="BY1043" s="141"/>
      <c r="BZ1043" s="141"/>
      <c r="CA1043" s="141"/>
      <c r="CB1043" s="141"/>
      <c r="CC1043" s="141"/>
      <c r="CD1043" s="141"/>
      <c r="CE1043" s="141"/>
      <c r="CF1043" s="141"/>
      <c r="CG1043" s="141"/>
    </row>
    <row r="1044" spans="1:85" x14ac:dyDescent="0.35">
      <c r="A1044" s="155" t="s">
        <v>10063</v>
      </c>
      <c r="B1044" s="139" t="s">
        <v>4075</v>
      </c>
      <c r="C1044" s="18">
        <v>42622</v>
      </c>
      <c r="D1044" s="144">
        <v>0.55694444444444446</v>
      </c>
      <c r="E1044" s="141" t="s">
        <v>3367</v>
      </c>
      <c r="F1044" s="141">
        <v>3</v>
      </c>
      <c r="G1044" s="141" t="s">
        <v>2741</v>
      </c>
      <c r="H1044" s="141">
        <v>2016</v>
      </c>
      <c r="I1044" s="18">
        <v>42622</v>
      </c>
      <c r="J1044" s="144">
        <v>0.55694444444444446</v>
      </c>
      <c r="K1044" s="378"/>
      <c r="L1044" s="139" t="s">
        <v>4075</v>
      </c>
      <c r="M1044" s="141"/>
      <c r="N1044" s="248"/>
      <c r="O1044" s="141" t="s">
        <v>26</v>
      </c>
      <c r="P1044" s="141"/>
      <c r="Q1044" s="141" t="s">
        <v>10064</v>
      </c>
      <c r="R1044" s="141" t="s">
        <v>10065</v>
      </c>
      <c r="S1044" s="141"/>
      <c r="T1044" s="141"/>
      <c r="U1044" s="141"/>
      <c r="V1044" s="141"/>
      <c r="W1044" s="139" t="s">
        <v>4075</v>
      </c>
      <c r="X1044" s="141" t="s">
        <v>25</v>
      </c>
      <c r="Y1044" s="141" t="s">
        <v>27</v>
      </c>
      <c r="Z1044" s="141" t="s">
        <v>4</v>
      </c>
      <c r="AA1044" s="141" t="s">
        <v>34</v>
      </c>
      <c r="AB1044" s="141"/>
      <c r="AC1044" s="139" t="s">
        <v>18047</v>
      </c>
      <c r="AD1044" s="380"/>
      <c r="AE1044" s="139" t="s">
        <v>102</v>
      </c>
      <c r="AF1044" s="139" t="s">
        <v>13074</v>
      </c>
      <c r="AG1044" s="139" t="s">
        <v>102</v>
      </c>
      <c r="AH1044" s="139" t="s">
        <v>1378</v>
      </c>
      <c r="AI1044" s="139" t="s">
        <v>11</v>
      </c>
      <c r="AJ1044" s="139" t="s">
        <v>11</v>
      </c>
      <c r="AK1044" s="139"/>
      <c r="AL1044" s="139"/>
      <c r="AM1044" s="141" t="s">
        <v>1527</v>
      </c>
      <c r="AN1044" s="141" t="s">
        <v>8</v>
      </c>
      <c r="AO1044" s="139" t="s">
        <v>1477</v>
      </c>
      <c r="AP1044" s="139" t="s">
        <v>7</v>
      </c>
      <c r="AQ1044" s="139"/>
      <c r="AR1044" s="381"/>
      <c r="AS1044" s="139" t="s">
        <v>4075</v>
      </c>
      <c r="AT1044" s="141" t="s">
        <v>1404</v>
      </c>
      <c r="AU1044" s="141"/>
      <c r="AV1044" s="383"/>
      <c r="AW1044" s="385"/>
      <c r="AX1044" s="139"/>
      <c r="AY1044" t="s">
        <v>18544</v>
      </c>
      <c r="BA1044" s="381"/>
      <c r="BB1044" s="139" t="s">
        <v>17</v>
      </c>
      <c r="BC1044" s="166"/>
      <c r="BD1044" s="166"/>
      <c r="BE1044" s="166"/>
      <c r="BF1044" s="166"/>
      <c r="BG1044" s="166"/>
      <c r="BH1044" s="308"/>
      <c r="BI1044" s="308"/>
      <c r="BJ1044" s="141" t="s">
        <v>26</v>
      </c>
      <c r="BK1044" s="141" t="s">
        <v>26</v>
      </c>
      <c r="BL1044" s="141"/>
      <c r="BM1044" s="141"/>
      <c r="BN1044" s="139" t="s">
        <v>4075</v>
      </c>
      <c r="BQ1044" s="141"/>
      <c r="BV1044" s="141"/>
      <c r="BX1044" s="141"/>
      <c r="BY1044" s="141"/>
      <c r="BZ1044" s="141"/>
      <c r="CA1044" s="141"/>
      <c r="CB1044" s="141"/>
      <c r="CC1044" s="141"/>
      <c r="CD1044" s="141"/>
      <c r="CE1044" s="141"/>
      <c r="CF1044" s="141"/>
      <c r="CG1044" s="141"/>
    </row>
    <row r="1045" spans="1:85" x14ac:dyDescent="0.35">
      <c r="A1045" s="155" t="s">
        <v>10060</v>
      </c>
      <c r="B1045" s="139" t="s">
        <v>4075</v>
      </c>
      <c r="C1045" s="18">
        <v>42623</v>
      </c>
      <c r="D1045" s="144">
        <v>8.9583333333333334E-2</v>
      </c>
      <c r="E1045" s="141" t="s">
        <v>3367</v>
      </c>
      <c r="F1045" s="141">
        <v>3</v>
      </c>
      <c r="G1045" s="141" t="s">
        <v>2741</v>
      </c>
      <c r="H1045" s="141">
        <v>2016</v>
      </c>
      <c r="I1045" s="18">
        <v>42623</v>
      </c>
      <c r="J1045" s="144"/>
      <c r="K1045" s="378"/>
      <c r="L1045" s="139" t="s">
        <v>4075</v>
      </c>
      <c r="M1045" s="141"/>
      <c r="N1045" s="248"/>
      <c r="O1045" s="141" t="s">
        <v>26</v>
      </c>
      <c r="P1045" s="141"/>
      <c r="Q1045" s="141" t="s">
        <v>10061</v>
      </c>
      <c r="R1045" s="141"/>
      <c r="S1045" s="141"/>
      <c r="T1045" s="141"/>
      <c r="U1045" s="141"/>
      <c r="V1045" s="141"/>
      <c r="W1045" s="139" t="s">
        <v>4075</v>
      </c>
      <c r="X1045" s="141" t="s">
        <v>25</v>
      </c>
      <c r="Y1045" s="141" t="s">
        <v>27</v>
      </c>
      <c r="Z1045" s="141" t="s">
        <v>4</v>
      </c>
      <c r="AA1045" s="141" t="s">
        <v>34</v>
      </c>
      <c r="AB1045" s="141"/>
      <c r="AC1045" s="139" t="s">
        <v>18047</v>
      </c>
      <c r="AD1045" s="380"/>
      <c r="AE1045" s="139" t="s">
        <v>102</v>
      </c>
      <c r="AF1045" s="139" t="s">
        <v>13068</v>
      </c>
      <c r="AG1045" s="139" t="s">
        <v>102</v>
      </c>
      <c r="AH1045" s="139" t="s">
        <v>1378</v>
      </c>
      <c r="AI1045" s="139" t="s">
        <v>7</v>
      </c>
      <c r="AJ1045" s="139" t="s">
        <v>7</v>
      </c>
      <c r="AK1045" s="139"/>
      <c r="AL1045" s="139"/>
      <c r="AM1045" s="141"/>
      <c r="AN1045" s="141" t="s">
        <v>8</v>
      </c>
      <c r="AO1045" s="139" t="s">
        <v>1614</v>
      </c>
      <c r="AP1045" s="139" t="s">
        <v>7</v>
      </c>
      <c r="AQ1045" s="139"/>
      <c r="AR1045" s="381"/>
      <c r="AS1045" s="139" t="s">
        <v>4075</v>
      </c>
      <c r="AT1045" s="141" t="s">
        <v>1404</v>
      </c>
      <c r="AU1045" s="141"/>
      <c r="AV1045" s="383"/>
      <c r="AW1045" s="385"/>
      <c r="AX1045" s="139"/>
      <c r="AY1045" t="s">
        <v>18869</v>
      </c>
      <c r="AZ1045">
        <v>12000</v>
      </c>
      <c r="BA1045" s="381"/>
      <c r="BB1045" s="139" t="s">
        <v>1444</v>
      </c>
      <c r="BC1045" s="166"/>
      <c r="BD1045" s="166"/>
      <c r="BE1045" s="166"/>
      <c r="BF1045" s="166"/>
      <c r="BG1045" s="166"/>
      <c r="BH1045" s="308"/>
      <c r="BI1045" s="308"/>
      <c r="BJ1045" s="141" t="s">
        <v>26</v>
      </c>
      <c r="BK1045" s="141" t="s">
        <v>26</v>
      </c>
      <c r="BL1045" s="141"/>
      <c r="BM1045" s="141"/>
      <c r="BN1045" s="139" t="s">
        <v>4075</v>
      </c>
      <c r="BQ1045" s="141"/>
      <c r="BV1045" s="141"/>
      <c r="BX1045" s="141"/>
      <c r="BY1045" s="141"/>
      <c r="BZ1045" s="141"/>
      <c r="CA1045" s="141"/>
      <c r="CB1045" s="141"/>
      <c r="CC1045" s="141"/>
      <c r="CD1045" s="141"/>
      <c r="CE1045" s="141"/>
      <c r="CF1045" s="141"/>
      <c r="CG1045" s="141"/>
    </row>
    <row r="1046" spans="1:85" x14ac:dyDescent="0.35">
      <c r="A1046" s="155" t="s">
        <v>10057</v>
      </c>
      <c r="B1046" s="139" t="s">
        <v>4075</v>
      </c>
      <c r="C1046" s="18">
        <v>42624</v>
      </c>
      <c r="D1046" s="144">
        <v>0.89166666666666672</v>
      </c>
      <c r="E1046" s="141" t="s">
        <v>13272</v>
      </c>
      <c r="F1046" s="141">
        <v>3</v>
      </c>
      <c r="G1046" s="141" t="s">
        <v>2741</v>
      </c>
      <c r="H1046" s="141">
        <v>2016</v>
      </c>
      <c r="I1046" s="18">
        <v>42624</v>
      </c>
      <c r="J1046" s="144">
        <v>0.89166666666666672</v>
      </c>
      <c r="K1046" s="378"/>
      <c r="L1046" s="139" t="s">
        <v>4075</v>
      </c>
      <c r="M1046" s="141"/>
      <c r="N1046" s="248"/>
      <c r="O1046" s="141" t="s">
        <v>26</v>
      </c>
      <c r="P1046" s="141"/>
      <c r="Q1046" s="141" t="s">
        <v>10058</v>
      </c>
      <c r="R1046" s="141" t="s">
        <v>10059</v>
      </c>
      <c r="S1046" s="141"/>
      <c r="T1046" s="141"/>
      <c r="U1046" s="141"/>
      <c r="V1046" s="141"/>
      <c r="W1046" s="139" t="s">
        <v>4075</v>
      </c>
      <c r="X1046" s="141" t="s">
        <v>25</v>
      </c>
      <c r="Y1046" s="141" t="s">
        <v>27</v>
      </c>
      <c r="Z1046" s="141" t="s">
        <v>4</v>
      </c>
      <c r="AA1046" s="141" t="s">
        <v>34</v>
      </c>
      <c r="AB1046" s="141"/>
      <c r="AC1046" s="139" t="s">
        <v>18047</v>
      </c>
      <c r="AD1046" s="380"/>
      <c r="AE1046" s="139" t="s">
        <v>102</v>
      </c>
      <c r="AF1046" s="139" t="s">
        <v>13071</v>
      </c>
      <c r="AG1046" s="139" t="s">
        <v>102</v>
      </c>
      <c r="AH1046" s="139" t="s">
        <v>1378</v>
      </c>
      <c r="AI1046" s="139"/>
      <c r="AJ1046" s="139"/>
      <c r="AK1046" s="139"/>
      <c r="AL1046" s="139"/>
      <c r="AM1046" s="141"/>
      <c r="AN1046" s="141" t="s">
        <v>8</v>
      </c>
      <c r="AO1046" s="139" t="s">
        <v>1614</v>
      </c>
      <c r="AP1046" s="139" t="s">
        <v>6</v>
      </c>
      <c r="AQ1046" s="139"/>
      <c r="AR1046" s="381"/>
      <c r="AS1046" s="139" t="s">
        <v>4075</v>
      </c>
      <c r="AT1046" s="141" t="s">
        <v>1404</v>
      </c>
      <c r="AU1046" s="141"/>
      <c r="AV1046" s="383"/>
      <c r="AW1046" s="385"/>
      <c r="AX1046" s="139"/>
      <c r="AY1046" t="s">
        <v>18473</v>
      </c>
      <c r="AZ1046">
        <v>21000</v>
      </c>
      <c r="BA1046" s="381"/>
      <c r="BB1046" s="139" t="s">
        <v>17</v>
      </c>
      <c r="BC1046" s="166"/>
      <c r="BD1046" s="166"/>
      <c r="BE1046" s="166"/>
      <c r="BF1046" s="166"/>
      <c r="BG1046" s="166"/>
      <c r="BH1046" s="308"/>
      <c r="BI1046" s="308"/>
      <c r="BJ1046" s="141" t="s">
        <v>26</v>
      </c>
      <c r="BK1046" s="141" t="s">
        <v>26</v>
      </c>
      <c r="BL1046" s="141"/>
      <c r="BM1046" s="141"/>
      <c r="BN1046" s="139" t="s">
        <v>4075</v>
      </c>
      <c r="BQ1046" s="141"/>
      <c r="BV1046" s="141"/>
      <c r="BX1046" s="141"/>
      <c r="BY1046" s="141"/>
      <c r="BZ1046" s="141"/>
      <c r="CA1046" s="141"/>
      <c r="CB1046" s="141"/>
      <c r="CC1046" s="141"/>
      <c r="CD1046" s="141"/>
      <c r="CE1046" s="141"/>
      <c r="CF1046" s="141"/>
      <c r="CG1046" s="141"/>
    </row>
    <row r="1047" spans="1:85" x14ac:dyDescent="0.35">
      <c r="A1047" s="155" t="s">
        <v>10046</v>
      </c>
      <c r="B1047" s="139" t="s">
        <v>4075</v>
      </c>
      <c r="C1047" s="18">
        <v>42625</v>
      </c>
      <c r="D1047" s="144">
        <v>0.78263888888888888</v>
      </c>
      <c r="E1047" s="141" t="s">
        <v>13272</v>
      </c>
      <c r="F1047" s="141">
        <v>3</v>
      </c>
      <c r="G1047" s="141" t="s">
        <v>2741</v>
      </c>
      <c r="H1047" s="141">
        <v>2016</v>
      </c>
      <c r="I1047" s="18">
        <v>42625</v>
      </c>
      <c r="J1047" s="144">
        <v>0.78263888888888888</v>
      </c>
      <c r="K1047" s="378"/>
      <c r="L1047" s="139" t="s">
        <v>4075</v>
      </c>
      <c r="M1047" s="141"/>
      <c r="N1047" s="248"/>
      <c r="O1047" s="141" t="s">
        <v>26</v>
      </c>
      <c r="P1047" s="141"/>
      <c r="Q1047" s="141" t="s">
        <v>10047</v>
      </c>
      <c r="R1047" s="141" t="s">
        <v>10048</v>
      </c>
      <c r="S1047" s="141"/>
      <c r="T1047" s="141"/>
      <c r="U1047" s="141">
        <v>111954422</v>
      </c>
      <c r="V1047" s="141"/>
      <c r="W1047" s="139" t="s">
        <v>4075</v>
      </c>
      <c r="X1047" s="141" t="s">
        <v>25</v>
      </c>
      <c r="Y1047" s="141" t="s">
        <v>27</v>
      </c>
      <c r="Z1047" s="141" t="s">
        <v>4</v>
      </c>
      <c r="AA1047" s="141" t="s">
        <v>34</v>
      </c>
      <c r="AB1047" s="141"/>
      <c r="AC1047" s="139" t="s">
        <v>18047</v>
      </c>
      <c r="AD1047" s="380"/>
      <c r="AE1047" s="139" t="s">
        <v>102</v>
      </c>
      <c r="AF1047" s="139" t="s">
        <v>13068</v>
      </c>
      <c r="AG1047" s="139" t="s">
        <v>102</v>
      </c>
      <c r="AH1047" s="139" t="s">
        <v>1378</v>
      </c>
      <c r="AI1047" s="139" t="s">
        <v>7</v>
      </c>
      <c r="AJ1047" s="139" t="s">
        <v>7</v>
      </c>
      <c r="AK1047" s="139"/>
      <c r="AL1047" s="139"/>
      <c r="AM1047" s="141" t="s">
        <v>12</v>
      </c>
      <c r="AN1047" s="141" t="s">
        <v>8</v>
      </c>
      <c r="AO1047" s="139" t="s">
        <v>1614</v>
      </c>
      <c r="AP1047" s="139" t="s">
        <v>7</v>
      </c>
      <c r="AQ1047" s="139"/>
      <c r="AR1047" s="381"/>
      <c r="AS1047" s="139" t="s">
        <v>4075</v>
      </c>
      <c r="AT1047" s="141" t="s">
        <v>1404</v>
      </c>
      <c r="AU1047" s="141"/>
      <c r="AV1047" s="383"/>
      <c r="AW1047" s="385"/>
      <c r="AX1047" s="139"/>
      <c r="AY1047" t="s">
        <v>18751</v>
      </c>
      <c r="AZ1047">
        <v>12000</v>
      </c>
      <c r="BA1047" s="381"/>
      <c r="BB1047" s="139" t="s">
        <v>17</v>
      </c>
      <c r="BC1047" s="166"/>
      <c r="BD1047" s="166"/>
      <c r="BE1047" s="166"/>
      <c r="BF1047" s="166"/>
      <c r="BG1047" s="166"/>
      <c r="BH1047" s="308"/>
      <c r="BI1047" s="308"/>
      <c r="BJ1047" s="141" t="s">
        <v>26</v>
      </c>
      <c r="BK1047" s="141" t="s">
        <v>26</v>
      </c>
      <c r="BL1047" s="141"/>
      <c r="BM1047" s="141"/>
      <c r="BN1047" s="139" t="s">
        <v>4075</v>
      </c>
      <c r="BQ1047" s="141"/>
      <c r="BV1047" s="141"/>
      <c r="BX1047" s="141"/>
      <c r="BY1047" s="141"/>
      <c r="BZ1047" s="141"/>
      <c r="CA1047" s="141"/>
      <c r="CB1047" s="141"/>
      <c r="CC1047" s="141"/>
      <c r="CD1047" s="141"/>
      <c r="CE1047" s="141"/>
      <c r="CF1047" s="141"/>
      <c r="CG1047" s="141"/>
    </row>
    <row r="1048" spans="1:85" x14ac:dyDescent="0.35">
      <c r="A1048" s="155" t="s">
        <v>10043</v>
      </c>
      <c r="B1048" s="139" t="s">
        <v>4075</v>
      </c>
      <c r="C1048" s="18">
        <v>42625</v>
      </c>
      <c r="D1048" s="144">
        <v>0.86250000000000004</v>
      </c>
      <c r="E1048" s="141" t="s">
        <v>13272</v>
      </c>
      <c r="F1048" s="141">
        <v>3</v>
      </c>
      <c r="G1048" s="141" t="s">
        <v>2741</v>
      </c>
      <c r="H1048" s="141">
        <v>2016</v>
      </c>
      <c r="I1048" s="18">
        <v>42625</v>
      </c>
      <c r="J1048" s="144">
        <v>0.86250000000000004</v>
      </c>
      <c r="K1048" s="378"/>
      <c r="L1048" s="139" t="s">
        <v>4075</v>
      </c>
      <c r="M1048" s="141"/>
      <c r="N1048" s="248"/>
      <c r="O1048" s="141" t="s">
        <v>26</v>
      </c>
      <c r="P1048" s="141"/>
      <c r="Q1048" s="141" t="s">
        <v>10044</v>
      </c>
      <c r="R1048" s="141" t="s">
        <v>10045</v>
      </c>
      <c r="S1048" s="141"/>
      <c r="T1048" s="141"/>
      <c r="U1048" s="141"/>
      <c r="V1048" s="141"/>
      <c r="W1048" s="139" t="s">
        <v>4075</v>
      </c>
      <c r="X1048" s="141" t="s">
        <v>25</v>
      </c>
      <c r="Y1048" s="141" t="s">
        <v>27</v>
      </c>
      <c r="Z1048" s="141" t="s">
        <v>4</v>
      </c>
      <c r="AA1048" s="141" t="s">
        <v>34</v>
      </c>
      <c r="AB1048" s="141"/>
      <c r="AC1048" s="139" t="s">
        <v>18047</v>
      </c>
      <c r="AD1048" s="380"/>
      <c r="AE1048" s="139" t="s">
        <v>102</v>
      </c>
      <c r="AF1048" s="139" t="s">
        <v>13074</v>
      </c>
      <c r="AG1048" s="139" t="s">
        <v>102</v>
      </c>
      <c r="AH1048" s="139" t="s">
        <v>1378</v>
      </c>
      <c r="AI1048" s="139" t="s">
        <v>11</v>
      </c>
      <c r="AJ1048" s="139" t="s">
        <v>11</v>
      </c>
      <c r="AK1048" s="139"/>
      <c r="AL1048" s="139"/>
      <c r="AM1048" s="141"/>
      <c r="AN1048" s="141" t="s">
        <v>8</v>
      </c>
      <c r="AO1048" s="139" t="s">
        <v>1614</v>
      </c>
      <c r="AP1048" s="139" t="s">
        <v>7</v>
      </c>
      <c r="AQ1048" s="139"/>
      <c r="AR1048" s="381"/>
      <c r="AS1048" s="139" t="s">
        <v>4075</v>
      </c>
      <c r="AT1048" s="141" t="s">
        <v>1404</v>
      </c>
      <c r="AU1048" s="141"/>
      <c r="AV1048" s="383"/>
      <c r="AW1048" s="385"/>
      <c r="AX1048" s="139"/>
      <c r="AY1048" t="s">
        <v>18870</v>
      </c>
      <c r="AZ1048">
        <v>12000</v>
      </c>
      <c r="BA1048" s="381"/>
      <c r="BB1048" s="139" t="s">
        <v>17</v>
      </c>
      <c r="BC1048" s="166"/>
      <c r="BD1048" s="166"/>
      <c r="BE1048" s="166"/>
      <c r="BF1048" s="166"/>
      <c r="BG1048" s="166"/>
      <c r="BH1048" s="308"/>
      <c r="BI1048" s="308"/>
      <c r="BJ1048" s="141" t="s">
        <v>26</v>
      </c>
      <c r="BK1048" s="141" t="s">
        <v>26</v>
      </c>
      <c r="BL1048" s="141"/>
      <c r="BM1048" s="141"/>
      <c r="BN1048" s="139" t="s">
        <v>4075</v>
      </c>
      <c r="BQ1048" s="141"/>
      <c r="BV1048" s="141"/>
      <c r="BX1048" s="141"/>
      <c r="BY1048" s="141"/>
      <c r="BZ1048" s="141"/>
      <c r="CA1048" s="141"/>
      <c r="CB1048" s="141"/>
      <c r="CC1048" s="141"/>
      <c r="CD1048" s="141"/>
      <c r="CE1048" s="141"/>
      <c r="CF1048" s="141"/>
      <c r="CG1048" s="141"/>
    </row>
    <row r="1049" spans="1:85" x14ac:dyDescent="0.35">
      <c r="A1049" s="155" t="s">
        <v>10049</v>
      </c>
      <c r="B1049" s="139" t="s">
        <v>4075</v>
      </c>
      <c r="C1049" s="18">
        <v>42625</v>
      </c>
      <c r="D1049" s="144">
        <v>0.63055555555555554</v>
      </c>
      <c r="E1049" s="141" t="s">
        <v>13272</v>
      </c>
      <c r="F1049" s="141">
        <v>3</v>
      </c>
      <c r="G1049" s="141" t="s">
        <v>2741</v>
      </c>
      <c r="H1049" s="141">
        <v>2016</v>
      </c>
      <c r="I1049" s="18">
        <v>42625</v>
      </c>
      <c r="J1049" s="144">
        <v>0.63055555555555554</v>
      </c>
      <c r="K1049" s="378"/>
      <c r="L1049" s="139" t="s">
        <v>4075</v>
      </c>
      <c r="M1049" s="141"/>
      <c r="N1049" s="248"/>
      <c r="O1049" s="141" t="s">
        <v>26</v>
      </c>
      <c r="P1049" s="141"/>
      <c r="Q1049" s="141" t="s">
        <v>10050</v>
      </c>
      <c r="R1049" s="141" t="s">
        <v>10051</v>
      </c>
      <c r="S1049" s="141"/>
      <c r="T1049" s="141"/>
      <c r="U1049" s="141">
        <v>111954035</v>
      </c>
      <c r="V1049" s="141"/>
      <c r="W1049" s="139" t="s">
        <v>4075</v>
      </c>
      <c r="X1049" s="141" t="s">
        <v>25</v>
      </c>
      <c r="Y1049" s="141" t="s">
        <v>27</v>
      </c>
      <c r="Z1049" s="141" t="s">
        <v>4</v>
      </c>
      <c r="AA1049" s="141" t="s">
        <v>34</v>
      </c>
      <c r="AB1049" s="141"/>
      <c r="AC1049" s="139" t="s">
        <v>18050</v>
      </c>
      <c r="AD1049" s="380"/>
      <c r="AE1049" s="139" t="s">
        <v>4</v>
      </c>
      <c r="AF1049" s="139" t="s">
        <v>13073</v>
      </c>
      <c r="AG1049" s="139" t="s">
        <v>4</v>
      </c>
      <c r="AH1049" s="139" t="s">
        <v>1378</v>
      </c>
      <c r="AI1049" s="139" t="s">
        <v>15678</v>
      </c>
      <c r="AJ1049" s="139"/>
      <c r="AK1049" s="139" t="s">
        <v>15678</v>
      </c>
      <c r="AL1049" s="139" t="s">
        <v>7</v>
      </c>
      <c r="AM1049" s="141"/>
      <c r="AN1049" s="141" t="s">
        <v>8</v>
      </c>
      <c r="AO1049" s="139" t="s">
        <v>1614</v>
      </c>
      <c r="AP1049" s="139" t="s">
        <v>7</v>
      </c>
      <c r="AQ1049" s="139"/>
      <c r="AR1049" s="381"/>
      <c r="AS1049" s="139" t="s">
        <v>4075</v>
      </c>
      <c r="AT1049" s="141" t="s">
        <v>43</v>
      </c>
      <c r="AU1049" s="141">
        <v>140</v>
      </c>
      <c r="AV1049" s="383"/>
      <c r="AW1049" s="385"/>
      <c r="AX1049" s="139"/>
      <c r="AY1049" t="s">
        <v>18871</v>
      </c>
      <c r="AZ1049">
        <v>12000</v>
      </c>
      <c r="BA1049" s="381"/>
      <c r="BB1049" s="139" t="s">
        <v>1450</v>
      </c>
      <c r="BC1049" s="166"/>
      <c r="BD1049" s="166"/>
      <c r="BE1049" s="166"/>
      <c r="BF1049" s="166"/>
      <c r="BG1049" s="166"/>
      <c r="BH1049" s="308"/>
      <c r="BI1049" s="308"/>
      <c r="BJ1049" s="141" t="s">
        <v>26</v>
      </c>
      <c r="BK1049" s="141" t="s">
        <v>26</v>
      </c>
      <c r="BL1049" s="141"/>
      <c r="BM1049" s="141"/>
      <c r="BN1049" s="139" t="s">
        <v>4075</v>
      </c>
      <c r="BQ1049" s="141" t="s">
        <v>15816</v>
      </c>
      <c r="BR1049" s="135" t="s">
        <v>15685</v>
      </c>
      <c r="BT1049" s="135" t="s">
        <v>15355</v>
      </c>
      <c r="BU1049" s="135" t="s">
        <v>15374</v>
      </c>
      <c r="BV1049" s="141" t="s">
        <v>13264</v>
      </c>
      <c r="BW1049" s="135" t="s">
        <v>2509</v>
      </c>
      <c r="BX1049" s="141" t="s">
        <v>12</v>
      </c>
      <c r="BY1049" s="141" t="s">
        <v>12</v>
      </c>
      <c r="BZ1049" s="141" t="s">
        <v>26</v>
      </c>
      <c r="CA1049" s="141" t="s">
        <v>1848</v>
      </c>
      <c r="CB1049" s="141"/>
      <c r="CC1049" s="141" t="s">
        <v>15704</v>
      </c>
      <c r="CD1049" s="141" t="s">
        <v>15683</v>
      </c>
      <c r="CE1049" s="141" t="s">
        <v>15450</v>
      </c>
      <c r="CF1049" s="141" t="s">
        <v>15451</v>
      </c>
      <c r="CG1049" s="141" t="s">
        <v>1848</v>
      </c>
    </row>
    <row r="1050" spans="1:85" x14ac:dyDescent="0.35">
      <c r="A1050" s="155" t="s">
        <v>10054</v>
      </c>
      <c r="B1050" s="139" t="s">
        <v>4075</v>
      </c>
      <c r="C1050" s="18">
        <v>42625</v>
      </c>
      <c r="D1050" s="144">
        <v>0.18333333333333332</v>
      </c>
      <c r="E1050" s="141" t="s">
        <v>13272</v>
      </c>
      <c r="F1050" s="141">
        <v>3</v>
      </c>
      <c r="G1050" s="141" t="s">
        <v>2741</v>
      </c>
      <c r="H1050" s="141">
        <v>2016</v>
      </c>
      <c r="I1050" s="18">
        <v>42625</v>
      </c>
      <c r="J1050" s="144">
        <v>0.18333333333333332</v>
      </c>
      <c r="K1050" s="378"/>
      <c r="L1050" s="139" t="s">
        <v>4075</v>
      </c>
      <c r="M1050" s="141"/>
      <c r="N1050" s="248"/>
      <c r="O1050" s="141" t="s">
        <v>26</v>
      </c>
      <c r="P1050" s="141"/>
      <c r="Q1050" s="141" t="s">
        <v>10055</v>
      </c>
      <c r="R1050" s="141" t="s">
        <v>10056</v>
      </c>
      <c r="S1050" s="141"/>
      <c r="T1050" s="141"/>
      <c r="U1050" s="141"/>
      <c r="V1050" s="141"/>
      <c r="W1050" s="139" t="s">
        <v>4075</v>
      </c>
      <c r="X1050" s="141" t="s">
        <v>25</v>
      </c>
      <c r="Y1050" s="141" t="s">
        <v>27</v>
      </c>
      <c r="Z1050" s="141" t="s">
        <v>4</v>
      </c>
      <c r="AA1050" s="141" t="s">
        <v>34</v>
      </c>
      <c r="AB1050" s="141"/>
      <c r="AC1050" s="139" t="s">
        <v>18049</v>
      </c>
      <c r="AD1050" s="380"/>
      <c r="AE1050" s="139" t="s">
        <v>4</v>
      </c>
      <c r="AF1050" s="139" t="s">
        <v>13073</v>
      </c>
      <c r="AG1050" s="139" t="s">
        <v>4</v>
      </c>
      <c r="AH1050" s="139" t="s">
        <v>1378</v>
      </c>
      <c r="AI1050" s="139" t="s">
        <v>15678</v>
      </c>
      <c r="AJ1050" s="139"/>
      <c r="AK1050" s="139" t="s">
        <v>15678</v>
      </c>
      <c r="AL1050" s="139" t="s">
        <v>7</v>
      </c>
      <c r="AM1050" s="141"/>
      <c r="AN1050" s="141" t="s">
        <v>8</v>
      </c>
      <c r="AO1050" s="139" t="s">
        <v>1614</v>
      </c>
      <c r="AP1050" s="139" t="s">
        <v>7</v>
      </c>
      <c r="AQ1050" s="139"/>
      <c r="AR1050" s="381"/>
      <c r="AS1050" s="139" t="s">
        <v>4075</v>
      </c>
      <c r="AT1050" s="141" t="s">
        <v>44</v>
      </c>
      <c r="AU1050" s="141">
        <v>507</v>
      </c>
      <c r="AV1050" s="383"/>
      <c r="AW1050" s="385"/>
      <c r="AX1050" s="139"/>
      <c r="AY1050" t="s">
        <v>18445</v>
      </c>
      <c r="AZ1050">
        <v>12000</v>
      </c>
      <c r="BA1050" s="381"/>
      <c r="BB1050" s="139" t="s">
        <v>1452</v>
      </c>
      <c r="BC1050" s="166"/>
      <c r="BD1050" s="166"/>
      <c r="BE1050" s="166"/>
      <c r="BF1050" s="166"/>
      <c r="BG1050" s="166"/>
      <c r="BH1050" s="308"/>
      <c r="BI1050" s="308"/>
      <c r="BJ1050" s="141" t="s">
        <v>26</v>
      </c>
      <c r="BK1050" s="141" t="s">
        <v>26</v>
      </c>
      <c r="BL1050" s="141"/>
      <c r="BM1050" s="141"/>
      <c r="BN1050" s="139" t="s">
        <v>4075</v>
      </c>
      <c r="BQ1050" s="141" t="s">
        <v>15816</v>
      </c>
      <c r="BR1050" s="135" t="s">
        <v>15680</v>
      </c>
      <c r="BT1050" s="135" t="s">
        <v>15347</v>
      </c>
      <c r="BU1050" s="135" t="s">
        <v>15356</v>
      </c>
      <c r="BV1050" s="141" t="s">
        <v>13261</v>
      </c>
      <c r="BW1050" s="135" t="s">
        <v>13274</v>
      </c>
      <c r="BX1050" s="141" t="s">
        <v>15681</v>
      </c>
      <c r="BY1050" s="141" t="s">
        <v>12</v>
      </c>
      <c r="BZ1050" s="141" t="s">
        <v>26</v>
      </c>
      <c r="CA1050" s="141" t="s">
        <v>1848</v>
      </c>
      <c r="CB1050" s="141"/>
      <c r="CC1050" s="141" t="s">
        <v>15686</v>
      </c>
      <c r="CD1050" s="141" t="s">
        <v>15687</v>
      </c>
      <c r="CE1050" s="141" t="s">
        <v>15450</v>
      </c>
      <c r="CF1050" s="141" t="s">
        <v>15451</v>
      </c>
      <c r="CG1050" s="141" t="s">
        <v>4004</v>
      </c>
    </row>
    <row r="1051" spans="1:85" x14ac:dyDescent="0.35">
      <c r="A1051" s="155" t="s">
        <v>10052</v>
      </c>
      <c r="B1051" s="139" t="s">
        <v>4075</v>
      </c>
      <c r="C1051" s="18">
        <v>42625</v>
      </c>
      <c r="D1051" s="144">
        <v>0.52638888888888891</v>
      </c>
      <c r="E1051" s="141" t="s">
        <v>13272</v>
      </c>
      <c r="F1051" s="141">
        <v>3</v>
      </c>
      <c r="G1051" s="141" t="s">
        <v>2741</v>
      </c>
      <c r="H1051" s="141">
        <v>2016</v>
      </c>
      <c r="I1051" s="18">
        <v>42625</v>
      </c>
      <c r="J1051" s="144"/>
      <c r="K1051" s="378"/>
      <c r="L1051" s="139" t="s">
        <v>4075</v>
      </c>
      <c r="M1051" s="141"/>
      <c r="N1051" s="248"/>
      <c r="O1051" s="141" t="s">
        <v>26</v>
      </c>
      <c r="P1051" s="141"/>
      <c r="Q1051" s="141" t="s">
        <v>10053</v>
      </c>
      <c r="R1051" s="141"/>
      <c r="S1051" s="141"/>
      <c r="T1051" s="141"/>
      <c r="U1051" s="141"/>
      <c r="V1051" s="141"/>
      <c r="W1051" s="139" t="s">
        <v>4075</v>
      </c>
      <c r="X1051" s="141" t="s">
        <v>25</v>
      </c>
      <c r="Y1051" s="141" t="s">
        <v>27</v>
      </c>
      <c r="Z1051" s="141" t="s">
        <v>4</v>
      </c>
      <c r="AA1051" s="141" t="s">
        <v>34</v>
      </c>
      <c r="AB1051" s="141"/>
      <c r="AC1051" s="139" t="s">
        <v>18050</v>
      </c>
      <c r="AD1051" s="380"/>
      <c r="AE1051" s="139" t="s">
        <v>102</v>
      </c>
      <c r="AF1051" s="139" t="s">
        <v>13068</v>
      </c>
      <c r="AG1051" s="139" t="s">
        <v>102</v>
      </c>
      <c r="AH1051" s="139" t="s">
        <v>1378</v>
      </c>
      <c r="AI1051" s="139" t="s">
        <v>7</v>
      </c>
      <c r="AJ1051" s="139" t="s">
        <v>7</v>
      </c>
      <c r="AK1051" s="139"/>
      <c r="AL1051" s="139"/>
      <c r="AM1051" s="141" t="s">
        <v>1527</v>
      </c>
      <c r="AN1051" s="141" t="s">
        <v>8</v>
      </c>
      <c r="AO1051" s="139" t="s">
        <v>1477</v>
      </c>
      <c r="AP1051" s="139" t="s">
        <v>7</v>
      </c>
      <c r="AQ1051" s="139"/>
      <c r="AR1051" s="381"/>
      <c r="AS1051" s="139" t="s">
        <v>4075</v>
      </c>
      <c r="AT1051" s="141" t="s">
        <v>44</v>
      </c>
      <c r="AU1051" s="141">
        <v>335</v>
      </c>
      <c r="AV1051" s="383"/>
      <c r="AW1051" s="385"/>
      <c r="AX1051" s="139"/>
      <c r="AY1051" t="s">
        <v>18354</v>
      </c>
      <c r="BA1051" s="381"/>
      <c r="BB1051" s="139" t="s">
        <v>1446</v>
      </c>
      <c r="BC1051" s="166"/>
      <c r="BD1051" s="166"/>
      <c r="BE1051" s="166"/>
      <c r="BF1051" s="166"/>
      <c r="BG1051" s="166"/>
      <c r="BH1051" s="308"/>
      <c r="BI1051" s="308"/>
      <c r="BJ1051" s="141" t="s">
        <v>26</v>
      </c>
      <c r="BK1051" s="141" t="s">
        <v>26</v>
      </c>
      <c r="BL1051" s="141"/>
      <c r="BM1051" s="141"/>
      <c r="BN1051" s="139" t="s">
        <v>4075</v>
      </c>
      <c r="BQ1051" s="141"/>
      <c r="BV1051" s="141"/>
      <c r="BX1051" s="141"/>
      <c r="BY1051" s="141"/>
      <c r="BZ1051" s="141"/>
      <c r="CA1051" s="141"/>
      <c r="CB1051" s="141"/>
      <c r="CC1051" s="141"/>
      <c r="CD1051" s="141"/>
      <c r="CE1051" s="141"/>
      <c r="CF1051" s="141"/>
      <c r="CG1051" s="141"/>
    </row>
    <row r="1052" spans="1:85" x14ac:dyDescent="0.35">
      <c r="A1052" s="155" t="s">
        <v>20006</v>
      </c>
      <c r="B1052" s="139" t="s">
        <v>4075</v>
      </c>
      <c r="C1052" s="18">
        <v>42626</v>
      </c>
      <c r="D1052" s="144">
        <v>0.67562500000000003</v>
      </c>
      <c r="E1052" s="141" t="s">
        <v>13272</v>
      </c>
      <c r="F1052" s="141">
        <v>3</v>
      </c>
      <c r="G1052" s="141" t="s">
        <v>2741</v>
      </c>
      <c r="H1052" s="141">
        <v>2016</v>
      </c>
      <c r="I1052" s="18">
        <v>42626</v>
      </c>
      <c r="J1052" s="144">
        <v>0.67500000000000004</v>
      </c>
      <c r="K1052" s="378"/>
      <c r="L1052" s="139" t="s">
        <v>4075</v>
      </c>
      <c r="M1052" s="141" t="s">
        <v>28</v>
      </c>
      <c r="N1052" s="248">
        <v>44257</v>
      </c>
      <c r="O1052" s="141" t="s">
        <v>25</v>
      </c>
      <c r="P1052" s="141"/>
      <c r="Q1052" s="141"/>
      <c r="R1052" s="141" t="s">
        <v>1944</v>
      </c>
      <c r="S1052" s="141"/>
      <c r="T1052" s="141" t="s">
        <v>20007</v>
      </c>
      <c r="U1052" s="141"/>
      <c r="V1052" s="141"/>
      <c r="W1052" s="139" t="s">
        <v>4075</v>
      </c>
      <c r="X1052" s="141" t="s">
        <v>25</v>
      </c>
      <c r="Y1052" s="141" t="s">
        <v>27</v>
      </c>
      <c r="Z1052" s="141"/>
      <c r="AA1052" s="141" t="s">
        <v>34</v>
      </c>
      <c r="AB1052" s="141"/>
      <c r="AC1052" s="139" t="s">
        <v>18047</v>
      </c>
      <c r="AD1052" s="380"/>
      <c r="AE1052" s="139" t="s">
        <v>102</v>
      </c>
      <c r="AF1052" s="139" t="s">
        <v>13071</v>
      </c>
      <c r="AG1052" s="139" t="s">
        <v>102</v>
      </c>
      <c r="AH1052" s="139" t="s">
        <v>1378</v>
      </c>
      <c r="AI1052" s="139" t="s">
        <v>1387</v>
      </c>
      <c r="AJ1052" s="139" t="s">
        <v>1615</v>
      </c>
      <c r="AK1052" s="139"/>
      <c r="AL1052" s="139"/>
      <c r="AM1052" s="141" t="s">
        <v>9</v>
      </c>
      <c r="AN1052" s="141" t="s">
        <v>8</v>
      </c>
      <c r="AO1052" s="139"/>
      <c r="AP1052" s="139" t="s">
        <v>1615</v>
      </c>
      <c r="AQ1052" s="139"/>
      <c r="AR1052" s="381"/>
      <c r="AS1052" s="139" t="s">
        <v>4075</v>
      </c>
      <c r="AT1052" s="141" t="s">
        <v>1404</v>
      </c>
      <c r="AU1052" s="141"/>
      <c r="AV1052" s="383"/>
      <c r="AW1052" s="385"/>
      <c r="AX1052" s="139" t="s">
        <v>45</v>
      </c>
      <c r="AY1052" t="s">
        <v>19417</v>
      </c>
      <c r="BA1052" s="381"/>
      <c r="BB1052" s="139" t="s">
        <v>1444</v>
      </c>
      <c r="BC1052" s="166"/>
      <c r="BD1052" s="166"/>
      <c r="BE1052" s="166"/>
      <c r="BF1052" s="166"/>
      <c r="BG1052" s="166"/>
      <c r="BH1052" s="308"/>
      <c r="BI1052" s="308"/>
      <c r="BJ1052" s="141" t="s">
        <v>26</v>
      </c>
      <c r="BK1052" s="141" t="s">
        <v>26</v>
      </c>
      <c r="BL1052" s="141"/>
      <c r="BM1052" s="141"/>
      <c r="BN1052" s="139" t="s">
        <v>4075</v>
      </c>
      <c r="BQ1052" s="141"/>
      <c r="BV1052" s="141"/>
      <c r="BX1052" s="141"/>
      <c r="BY1052" s="141"/>
      <c r="BZ1052" s="141"/>
      <c r="CA1052" s="141"/>
      <c r="CB1052" s="141"/>
      <c r="CC1052" s="141"/>
      <c r="CD1052" s="141"/>
      <c r="CE1052" s="141"/>
      <c r="CF1052" s="141"/>
      <c r="CG1052" s="141"/>
    </row>
    <row r="1053" spans="1:85" x14ac:dyDescent="0.35">
      <c r="A1053" s="155" t="s">
        <v>10038</v>
      </c>
      <c r="B1053" s="139" t="s">
        <v>4075</v>
      </c>
      <c r="C1053" s="18">
        <v>42626</v>
      </c>
      <c r="D1053" s="144">
        <v>0.44791666666666669</v>
      </c>
      <c r="E1053" s="141" t="s">
        <v>13272</v>
      </c>
      <c r="F1053" s="141">
        <v>3</v>
      </c>
      <c r="G1053" s="141" t="s">
        <v>2741</v>
      </c>
      <c r="H1053" s="141">
        <v>2016</v>
      </c>
      <c r="I1053" s="18">
        <v>42626</v>
      </c>
      <c r="J1053" s="144">
        <v>0.44791666666666669</v>
      </c>
      <c r="K1053" s="378"/>
      <c r="L1053" s="139" t="s">
        <v>4075</v>
      </c>
      <c r="M1053" s="141"/>
      <c r="N1053" s="248"/>
      <c r="O1053" s="141" t="s">
        <v>26</v>
      </c>
      <c r="P1053" s="141"/>
      <c r="Q1053" s="141"/>
      <c r="R1053" s="141"/>
      <c r="S1053" s="141" t="s">
        <v>10039</v>
      </c>
      <c r="T1053" s="141"/>
      <c r="U1053" s="141"/>
      <c r="V1053" s="141"/>
      <c r="W1053" s="139" t="s">
        <v>4075</v>
      </c>
      <c r="X1053" s="141" t="s">
        <v>25</v>
      </c>
      <c r="Y1053" s="141" t="s">
        <v>27</v>
      </c>
      <c r="Z1053" s="141" t="s">
        <v>4</v>
      </c>
      <c r="AA1053" s="141" t="s">
        <v>35</v>
      </c>
      <c r="AB1053" s="141"/>
      <c r="AC1053" s="139" t="s">
        <v>18053</v>
      </c>
      <c r="AD1053" s="380"/>
      <c r="AE1053" s="139" t="s">
        <v>107</v>
      </c>
      <c r="AF1053" s="139" t="s">
        <v>13076</v>
      </c>
      <c r="AG1053" s="139" t="s">
        <v>4130</v>
      </c>
      <c r="AH1053" s="139" t="s">
        <v>1378</v>
      </c>
      <c r="AI1053" s="139" t="s">
        <v>1518</v>
      </c>
      <c r="AJ1053" s="139"/>
      <c r="AK1053" s="139" t="s">
        <v>1518</v>
      </c>
      <c r="AL1053" s="139" t="s">
        <v>7</v>
      </c>
      <c r="AM1053" s="141"/>
      <c r="AN1053" s="141" t="s">
        <v>8</v>
      </c>
      <c r="AO1053" s="139" t="s">
        <v>1618</v>
      </c>
      <c r="AP1053" s="139" t="s">
        <v>7</v>
      </c>
      <c r="AQ1053" s="139"/>
      <c r="AR1053" s="381"/>
      <c r="AS1053" s="139" t="s">
        <v>4075</v>
      </c>
      <c r="AT1053" s="141" t="s">
        <v>43</v>
      </c>
      <c r="AU1053" s="141">
        <v>246</v>
      </c>
      <c r="AV1053" s="383"/>
      <c r="AW1053" s="385"/>
      <c r="AX1053" s="139"/>
      <c r="AY1053" t="s">
        <v>18872</v>
      </c>
      <c r="AZ1053">
        <v>60000</v>
      </c>
      <c r="BA1053" s="381"/>
      <c r="BB1053" s="139" t="s">
        <v>1450</v>
      </c>
      <c r="BC1053" s="166"/>
      <c r="BD1053" s="166"/>
      <c r="BE1053" s="166"/>
      <c r="BF1053" s="166"/>
      <c r="BG1053" s="166"/>
      <c r="BH1053" s="308"/>
      <c r="BI1053" s="308"/>
      <c r="BJ1053" s="141" t="s">
        <v>26</v>
      </c>
      <c r="BK1053" s="141" t="s">
        <v>26</v>
      </c>
      <c r="BL1053" s="141"/>
      <c r="BM1053" s="141"/>
      <c r="BN1053" s="139" t="s">
        <v>4075</v>
      </c>
      <c r="BQ1053" s="141"/>
      <c r="BV1053" s="141"/>
      <c r="BX1053" s="141"/>
      <c r="BY1053" s="141"/>
      <c r="BZ1053" s="141"/>
      <c r="CA1053" s="141"/>
      <c r="CB1053" s="141"/>
      <c r="CC1053" s="141"/>
      <c r="CD1053" s="141"/>
      <c r="CE1053" s="141"/>
      <c r="CF1053" s="141"/>
      <c r="CG1053" s="141"/>
    </row>
    <row r="1054" spans="1:85" x14ac:dyDescent="0.35">
      <c r="A1054" s="155" t="s">
        <v>10040</v>
      </c>
      <c r="B1054" s="139" t="s">
        <v>4075</v>
      </c>
      <c r="C1054" s="18">
        <v>42626</v>
      </c>
      <c r="D1054" s="144">
        <v>0.43472222222222223</v>
      </c>
      <c r="E1054" s="141" t="s">
        <v>13272</v>
      </c>
      <c r="F1054" s="141">
        <v>3</v>
      </c>
      <c r="G1054" s="141" t="s">
        <v>2741</v>
      </c>
      <c r="H1054" s="141">
        <v>2016</v>
      </c>
      <c r="I1054" s="18">
        <v>42626</v>
      </c>
      <c r="J1054" s="144">
        <v>0.43472222222222223</v>
      </c>
      <c r="K1054" s="378"/>
      <c r="L1054" s="139" t="s">
        <v>4075</v>
      </c>
      <c r="M1054" s="141"/>
      <c r="N1054" s="248"/>
      <c r="O1054" s="141" t="s">
        <v>26</v>
      </c>
      <c r="P1054" s="141"/>
      <c r="Q1054" s="141" t="s">
        <v>10041</v>
      </c>
      <c r="R1054" s="141" t="s">
        <v>10042</v>
      </c>
      <c r="S1054" s="141"/>
      <c r="T1054" s="141"/>
      <c r="U1054" s="141">
        <v>111956056</v>
      </c>
      <c r="V1054" s="141"/>
      <c r="W1054" s="139" t="s">
        <v>4075</v>
      </c>
      <c r="X1054" s="141" t="s">
        <v>25</v>
      </c>
      <c r="Y1054" s="141" t="s">
        <v>27</v>
      </c>
      <c r="Z1054" s="141" t="s">
        <v>4</v>
      </c>
      <c r="AA1054" s="141" t="s">
        <v>34</v>
      </c>
      <c r="AB1054" s="141"/>
      <c r="AC1054" s="139" t="s">
        <v>18049</v>
      </c>
      <c r="AD1054" s="380"/>
      <c r="AE1054" s="139" t="s">
        <v>102</v>
      </c>
      <c r="AF1054" s="139" t="s">
        <v>13071</v>
      </c>
      <c r="AG1054" s="139" t="s">
        <v>102</v>
      </c>
      <c r="AH1054" s="139" t="s">
        <v>1378</v>
      </c>
      <c r="AI1054" s="139"/>
      <c r="AJ1054" s="139"/>
      <c r="AK1054" s="139"/>
      <c r="AL1054" s="139"/>
      <c r="AM1054" s="141" t="s">
        <v>1527</v>
      </c>
      <c r="AN1054" s="141" t="s">
        <v>8</v>
      </c>
      <c r="AO1054" s="139" t="s">
        <v>1614</v>
      </c>
      <c r="AP1054" s="139" t="s">
        <v>7</v>
      </c>
      <c r="AQ1054" s="139"/>
      <c r="AR1054" s="381"/>
      <c r="AS1054" s="139" t="s">
        <v>4075</v>
      </c>
      <c r="AT1054" s="141" t="s">
        <v>1404</v>
      </c>
      <c r="AU1054" s="141">
        <v>300</v>
      </c>
      <c r="AV1054" s="383"/>
      <c r="AW1054" s="385"/>
      <c r="AX1054" s="139"/>
      <c r="AY1054" t="s">
        <v>18489</v>
      </c>
      <c r="AZ1054">
        <v>21000</v>
      </c>
      <c r="BA1054" s="381"/>
      <c r="BB1054" s="139" t="s">
        <v>17</v>
      </c>
      <c r="BC1054" s="166"/>
      <c r="BD1054" s="166"/>
      <c r="BE1054" s="166"/>
      <c r="BF1054" s="166"/>
      <c r="BG1054" s="166"/>
      <c r="BH1054" s="308"/>
      <c r="BI1054" s="308"/>
      <c r="BJ1054" s="141" t="s">
        <v>26</v>
      </c>
      <c r="BK1054" s="141" t="s">
        <v>26</v>
      </c>
      <c r="BL1054" s="141"/>
      <c r="BM1054" s="141"/>
      <c r="BN1054" s="139" t="s">
        <v>4075</v>
      </c>
      <c r="BQ1054" s="141"/>
      <c r="BV1054" s="141"/>
      <c r="BX1054" s="141"/>
      <c r="BY1054" s="141"/>
      <c r="BZ1054" s="141"/>
      <c r="CA1054" s="141"/>
      <c r="CB1054" s="141"/>
      <c r="CC1054" s="141"/>
      <c r="CD1054" s="141"/>
      <c r="CE1054" s="141"/>
      <c r="CF1054" s="141"/>
      <c r="CG1054" s="141"/>
    </row>
    <row r="1055" spans="1:85" x14ac:dyDescent="0.35">
      <c r="A1055" s="155" t="s">
        <v>10032</v>
      </c>
      <c r="B1055" s="139" t="s">
        <v>4075</v>
      </c>
      <c r="C1055" s="18">
        <v>42627</v>
      </c>
      <c r="D1055" s="144">
        <v>0.97569444444444442</v>
      </c>
      <c r="E1055" s="141" t="s">
        <v>13272</v>
      </c>
      <c r="F1055" s="141">
        <v>3</v>
      </c>
      <c r="G1055" s="141" t="s">
        <v>2741</v>
      </c>
      <c r="H1055" s="141">
        <v>2016</v>
      </c>
      <c r="I1055" s="18">
        <v>42626</v>
      </c>
      <c r="J1055" s="144">
        <v>0.97569444444444442</v>
      </c>
      <c r="K1055" s="378"/>
      <c r="L1055" s="139" t="s">
        <v>4075</v>
      </c>
      <c r="M1055" s="141"/>
      <c r="N1055" s="248"/>
      <c r="O1055" s="141" t="s">
        <v>26</v>
      </c>
      <c r="P1055" s="141"/>
      <c r="Q1055" s="141" t="s">
        <v>10033</v>
      </c>
      <c r="R1055" s="141" t="s">
        <v>10034</v>
      </c>
      <c r="S1055" s="141"/>
      <c r="T1055" s="141"/>
      <c r="U1055" s="141">
        <v>111956855</v>
      </c>
      <c r="V1055" s="141"/>
      <c r="W1055" s="139" t="s">
        <v>4075</v>
      </c>
      <c r="X1055" s="141" t="s">
        <v>25</v>
      </c>
      <c r="Y1055" s="141" t="s">
        <v>27</v>
      </c>
      <c r="Z1055" s="141" t="s">
        <v>4</v>
      </c>
      <c r="AA1055" s="141" t="s">
        <v>34</v>
      </c>
      <c r="AB1055" s="141"/>
      <c r="AC1055" s="139" t="s">
        <v>18047</v>
      </c>
      <c r="AD1055" s="380"/>
      <c r="AE1055" s="139" t="s">
        <v>102</v>
      </c>
      <c r="AF1055" s="139" t="s">
        <v>13068</v>
      </c>
      <c r="AG1055" s="139" t="s">
        <v>102</v>
      </c>
      <c r="AH1055" s="139" t="s">
        <v>1378</v>
      </c>
      <c r="AI1055" s="139" t="s">
        <v>7</v>
      </c>
      <c r="AJ1055" s="139" t="s">
        <v>7</v>
      </c>
      <c r="AK1055" s="139"/>
      <c r="AL1055" s="139"/>
      <c r="AM1055" s="141"/>
      <c r="AN1055" s="141" t="s">
        <v>8</v>
      </c>
      <c r="AO1055" s="139" t="s">
        <v>1614</v>
      </c>
      <c r="AP1055" s="139" t="s">
        <v>7</v>
      </c>
      <c r="AQ1055" s="139"/>
      <c r="AR1055" s="381"/>
      <c r="AS1055" s="139" t="s">
        <v>4075</v>
      </c>
      <c r="AT1055" s="141" t="s">
        <v>1404</v>
      </c>
      <c r="AU1055" s="141"/>
      <c r="AV1055" s="383"/>
      <c r="AW1055" s="385"/>
      <c r="AX1055" s="139"/>
      <c r="AY1055" t="s">
        <v>18746</v>
      </c>
      <c r="AZ1055">
        <v>12000</v>
      </c>
      <c r="BA1055" s="381"/>
      <c r="BB1055" s="139" t="s">
        <v>17</v>
      </c>
      <c r="BC1055" s="166"/>
      <c r="BD1055" s="166"/>
      <c r="BE1055" s="166"/>
      <c r="BF1055" s="166"/>
      <c r="BG1055" s="166"/>
      <c r="BH1055" s="308"/>
      <c r="BI1055" s="308"/>
      <c r="BJ1055" s="141" t="s">
        <v>26</v>
      </c>
      <c r="BK1055" s="141" t="s">
        <v>26</v>
      </c>
      <c r="BL1055" s="141"/>
      <c r="BM1055" s="141"/>
      <c r="BN1055" s="139" t="s">
        <v>4075</v>
      </c>
      <c r="BQ1055" s="141"/>
      <c r="BV1055" s="141"/>
      <c r="BX1055" s="141"/>
      <c r="BY1055" s="141"/>
      <c r="BZ1055" s="141"/>
      <c r="CA1055" s="141"/>
      <c r="CB1055" s="141"/>
      <c r="CC1055" s="141"/>
      <c r="CD1055" s="141"/>
      <c r="CE1055" s="141"/>
      <c r="CF1055" s="141"/>
      <c r="CG1055" s="141"/>
    </row>
    <row r="1056" spans="1:85" x14ac:dyDescent="0.35">
      <c r="A1056" s="155" t="s">
        <v>10035</v>
      </c>
      <c r="B1056" s="139" t="s">
        <v>4075</v>
      </c>
      <c r="C1056" s="18">
        <v>42627</v>
      </c>
      <c r="D1056" s="144">
        <v>0.88611111111111107</v>
      </c>
      <c r="E1056" s="141" t="s">
        <v>13272</v>
      </c>
      <c r="F1056" s="141">
        <v>3</v>
      </c>
      <c r="G1056" s="141" t="s">
        <v>2741</v>
      </c>
      <c r="H1056" s="141">
        <v>2016</v>
      </c>
      <c r="I1056" s="18">
        <v>42627</v>
      </c>
      <c r="J1056" s="144">
        <v>0.88611111111111107</v>
      </c>
      <c r="K1056" s="378"/>
      <c r="L1056" s="139" t="s">
        <v>4075</v>
      </c>
      <c r="M1056" s="141"/>
      <c r="N1056" s="248"/>
      <c r="O1056" s="141" t="s">
        <v>26</v>
      </c>
      <c r="P1056" s="141"/>
      <c r="Q1056" s="141" t="s">
        <v>10036</v>
      </c>
      <c r="R1056" s="141" t="s">
        <v>10037</v>
      </c>
      <c r="S1056" s="141"/>
      <c r="T1056" s="141"/>
      <c r="U1056" s="141">
        <v>111959902</v>
      </c>
      <c r="V1056" s="141"/>
      <c r="W1056" s="139" t="s">
        <v>4075</v>
      </c>
      <c r="X1056" s="141" t="s">
        <v>25</v>
      </c>
      <c r="Y1056" s="141" t="s">
        <v>27</v>
      </c>
      <c r="Z1056" s="141" t="s">
        <v>4</v>
      </c>
      <c r="AA1056" s="141" t="s">
        <v>34</v>
      </c>
      <c r="AB1056" s="141"/>
      <c r="AC1056" s="139" t="s">
        <v>18050</v>
      </c>
      <c r="AD1056" s="380"/>
      <c r="AE1056" s="139" t="s">
        <v>103</v>
      </c>
      <c r="AF1056" s="139" t="s">
        <v>13079</v>
      </c>
      <c r="AG1056" s="139" t="s">
        <v>103</v>
      </c>
      <c r="AH1056" s="139" t="s">
        <v>1378</v>
      </c>
      <c r="AI1056" s="139" t="s">
        <v>41</v>
      </c>
      <c r="AJ1056" s="139"/>
      <c r="AK1056" s="139" t="s">
        <v>41</v>
      </c>
      <c r="AL1056" s="139"/>
      <c r="AM1056" s="141" t="s">
        <v>12</v>
      </c>
      <c r="AN1056" s="141" t="s">
        <v>8</v>
      </c>
      <c r="AO1056" s="139" t="s">
        <v>1614</v>
      </c>
      <c r="AP1056" s="139" t="s">
        <v>7</v>
      </c>
      <c r="AQ1056" s="139"/>
      <c r="AR1056" s="381"/>
      <c r="AS1056" s="139" t="s">
        <v>4075</v>
      </c>
      <c r="AT1056" s="141" t="s">
        <v>1404</v>
      </c>
      <c r="AU1056" s="141"/>
      <c r="AV1056" s="383"/>
      <c r="AW1056" s="385"/>
      <c r="AX1056" s="139"/>
      <c r="AY1056" t="s">
        <v>18366</v>
      </c>
      <c r="AZ1056">
        <v>12000</v>
      </c>
      <c r="BA1056" s="381"/>
      <c r="BB1056" s="139" t="s">
        <v>1452</v>
      </c>
      <c r="BC1056" s="166"/>
      <c r="BD1056" s="166"/>
      <c r="BE1056" s="166"/>
      <c r="BF1056" s="166"/>
      <c r="BG1056" s="166"/>
      <c r="BH1056" s="308"/>
      <c r="BI1056" s="308"/>
      <c r="BJ1056" s="141" t="s">
        <v>26</v>
      </c>
      <c r="BK1056" s="141" t="s">
        <v>26</v>
      </c>
      <c r="BL1056" s="141"/>
      <c r="BM1056" s="141"/>
      <c r="BN1056" s="139" t="s">
        <v>4075</v>
      </c>
      <c r="BQ1056" s="141"/>
      <c r="BV1056" s="141"/>
      <c r="BX1056" s="141"/>
      <c r="BY1056" s="141"/>
      <c r="BZ1056" s="141"/>
      <c r="CA1056" s="141"/>
      <c r="CB1056" s="141"/>
      <c r="CC1056" s="141"/>
      <c r="CD1056" s="141"/>
      <c r="CE1056" s="141"/>
      <c r="CF1056" s="141"/>
      <c r="CG1056" s="141"/>
    </row>
    <row r="1057" spans="1:85" x14ac:dyDescent="0.35">
      <c r="A1057" s="155" t="s">
        <v>10029</v>
      </c>
      <c r="B1057" s="139" t="s">
        <v>4075</v>
      </c>
      <c r="C1057" s="18">
        <v>42628</v>
      </c>
      <c r="D1057" s="144">
        <v>0.66388888888888886</v>
      </c>
      <c r="E1057" s="141" t="s">
        <v>13272</v>
      </c>
      <c r="F1057" s="141">
        <v>3</v>
      </c>
      <c r="G1057" s="141" t="s">
        <v>2741</v>
      </c>
      <c r="H1057" s="141">
        <v>2016</v>
      </c>
      <c r="I1057" s="18">
        <v>42628</v>
      </c>
      <c r="J1057" s="144">
        <v>0.66388888888888886</v>
      </c>
      <c r="K1057" s="378"/>
      <c r="L1057" s="139" t="s">
        <v>4075</v>
      </c>
      <c r="M1057" s="141"/>
      <c r="N1057" s="248"/>
      <c r="O1057" s="141" t="s">
        <v>26</v>
      </c>
      <c r="P1057" s="141"/>
      <c r="Q1057" s="141" t="s">
        <v>10030</v>
      </c>
      <c r="R1057" s="141" t="s">
        <v>10031</v>
      </c>
      <c r="S1057" s="141"/>
      <c r="T1057" s="141"/>
      <c r="U1057" s="141">
        <v>111965118</v>
      </c>
      <c r="V1057" s="141"/>
      <c r="W1057" s="139" t="s">
        <v>4075</v>
      </c>
      <c r="X1057" s="141" t="s">
        <v>25</v>
      </c>
      <c r="Y1057" s="141" t="s">
        <v>27</v>
      </c>
      <c r="Z1057" s="141" t="s">
        <v>4</v>
      </c>
      <c r="AA1057" s="141" t="s">
        <v>34</v>
      </c>
      <c r="AB1057" s="141"/>
      <c r="AC1057" s="139" t="s">
        <v>18047</v>
      </c>
      <c r="AD1057" s="380"/>
      <c r="AE1057" s="139" t="s">
        <v>4</v>
      </c>
      <c r="AF1057" s="139" t="s">
        <v>13073</v>
      </c>
      <c r="AG1057" s="139" t="s">
        <v>4</v>
      </c>
      <c r="AH1057" s="139" t="s">
        <v>1378</v>
      </c>
      <c r="AI1057" s="139" t="s">
        <v>15678</v>
      </c>
      <c r="AJ1057" s="139"/>
      <c r="AK1057" s="139" t="s">
        <v>15678</v>
      </c>
      <c r="AL1057" s="139" t="s">
        <v>7</v>
      </c>
      <c r="AM1057" s="141" t="s">
        <v>1541</v>
      </c>
      <c r="AN1057" s="141" t="s">
        <v>8</v>
      </c>
      <c r="AO1057" s="139" t="s">
        <v>1614</v>
      </c>
      <c r="AP1057" s="139" t="s">
        <v>7</v>
      </c>
      <c r="AQ1057" s="139"/>
      <c r="AR1057" s="381"/>
      <c r="AS1057" s="139" t="s">
        <v>4075</v>
      </c>
      <c r="AT1057" s="141" t="s">
        <v>44</v>
      </c>
      <c r="AU1057" s="141">
        <v>520</v>
      </c>
      <c r="AV1057" s="383"/>
      <c r="AW1057" s="385"/>
      <c r="AX1057" s="139"/>
      <c r="AY1057" t="s">
        <v>18673</v>
      </c>
      <c r="AZ1057">
        <v>12000</v>
      </c>
      <c r="BA1057" s="381"/>
      <c r="BB1057" s="139" t="s">
        <v>1446</v>
      </c>
      <c r="BC1057" s="166"/>
      <c r="BD1057" s="166"/>
      <c r="BE1057" s="166"/>
      <c r="BF1057" s="166"/>
      <c r="BG1057" s="166"/>
      <c r="BH1057" s="308"/>
      <c r="BI1057" s="308"/>
      <c r="BJ1057" s="141" t="s">
        <v>26</v>
      </c>
      <c r="BK1057" s="141" t="s">
        <v>26</v>
      </c>
      <c r="BL1057" s="141"/>
      <c r="BM1057" s="141"/>
      <c r="BN1057" s="139" t="s">
        <v>4075</v>
      </c>
      <c r="BQ1057" s="141" t="s">
        <v>15817</v>
      </c>
      <c r="BR1057" s="135" t="s">
        <v>15702</v>
      </c>
      <c r="BT1057" s="135" t="s">
        <v>3884</v>
      </c>
      <c r="BV1057" s="141"/>
      <c r="BX1057" s="141"/>
      <c r="BY1057" s="141"/>
      <c r="BZ1057" s="141"/>
      <c r="CA1057" s="141"/>
      <c r="CB1057" s="141"/>
      <c r="CC1057" s="141"/>
      <c r="CD1057" s="141"/>
      <c r="CE1057" s="141"/>
      <c r="CF1057" s="141"/>
      <c r="CG1057" s="141"/>
    </row>
    <row r="1058" spans="1:85" x14ac:dyDescent="0.35">
      <c r="A1058" s="155" t="s">
        <v>10026</v>
      </c>
      <c r="B1058" s="139" t="s">
        <v>4075</v>
      </c>
      <c r="C1058" s="18">
        <v>42629</v>
      </c>
      <c r="D1058" s="144">
        <v>0.87222222222222223</v>
      </c>
      <c r="E1058" s="141" t="s">
        <v>13272</v>
      </c>
      <c r="F1058" s="141">
        <v>3</v>
      </c>
      <c r="G1058" s="141" t="s">
        <v>2741</v>
      </c>
      <c r="H1058" s="141">
        <v>2016</v>
      </c>
      <c r="I1058" s="18">
        <v>42629</v>
      </c>
      <c r="J1058" s="144">
        <v>0.87222222222222223</v>
      </c>
      <c r="K1058" s="378"/>
      <c r="L1058" s="139" t="s">
        <v>4075</v>
      </c>
      <c r="M1058" s="141"/>
      <c r="N1058" s="248"/>
      <c r="O1058" s="141" t="s">
        <v>26</v>
      </c>
      <c r="P1058" s="141"/>
      <c r="Q1058" s="141" t="s">
        <v>10027</v>
      </c>
      <c r="R1058" s="141" t="s">
        <v>10028</v>
      </c>
      <c r="S1058" s="141"/>
      <c r="T1058" s="141"/>
      <c r="U1058" s="141"/>
      <c r="V1058" s="141"/>
      <c r="W1058" s="139" t="s">
        <v>4075</v>
      </c>
      <c r="X1058" s="141" t="s">
        <v>25</v>
      </c>
      <c r="Y1058" s="141" t="s">
        <v>27</v>
      </c>
      <c r="Z1058" s="141" t="s">
        <v>4</v>
      </c>
      <c r="AA1058" s="141" t="s">
        <v>34</v>
      </c>
      <c r="AB1058" s="141"/>
      <c r="AC1058" s="139" t="s">
        <v>18048</v>
      </c>
      <c r="AD1058" s="380"/>
      <c r="AE1058" s="139" t="s">
        <v>4</v>
      </c>
      <c r="AF1058" s="139" t="s">
        <v>13073</v>
      </c>
      <c r="AG1058" s="139" t="s">
        <v>4</v>
      </c>
      <c r="AH1058" s="139" t="s">
        <v>1378</v>
      </c>
      <c r="AI1058" s="139" t="s">
        <v>15678</v>
      </c>
      <c r="AJ1058" s="139"/>
      <c r="AK1058" s="139" t="s">
        <v>15678</v>
      </c>
      <c r="AL1058" s="139" t="s">
        <v>7</v>
      </c>
      <c r="AM1058" s="141" t="s">
        <v>1527</v>
      </c>
      <c r="AN1058" s="141" t="s">
        <v>8</v>
      </c>
      <c r="AO1058" s="139" t="s">
        <v>1614</v>
      </c>
      <c r="AP1058" s="139" t="s">
        <v>7</v>
      </c>
      <c r="AQ1058" s="139"/>
      <c r="AR1058" s="381"/>
      <c r="AS1058" s="139" t="s">
        <v>4075</v>
      </c>
      <c r="AT1058" s="141" t="s">
        <v>44</v>
      </c>
      <c r="AU1058" s="141">
        <v>280</v>
      </c>
      <c r="AV1058" s="383"/>
      <c r="AW1058" s="385"/>
      <c r="AX1058" s="139"/>
      <c r="AY1058" t="s">
        <v>18323</v>
      </c>
      <c r="AZ1058">
        <v>12000</v>
      </c>
      <c r="BA1058" s="381"/>
      <c r="BB1058" s="139" t="s">
        <v>1483</v>
      </c>
      <c r="BC1058" s="166">
        <v>30</v>
      </c>
      <c r="BD1058" s="166"/>
      <c r="BE1058" s="166"/>
      <c r="BF1058" s="166"/>
      <c r="BG1058" s="166"/>
      <c r="BH1058" s="308" t="s">
        <v>13605</v>
      </c>
      <c r="BI1058" s="308"/>
      <c r="BJ1058" s="141" t="s">
        <v>26</v>
      </c>
      <c r="BK1058" s="141" t="s">
        <v>26</v>
      </c>
      <c r="BL1058" s="141"/>
      <c r="BM1058" s="141"/>
      <c r="BN1058" s="139" t="s">
        <v>4075</v>
      </c>
      <c r="BQ1058" s="141" t="s">
        <v>15818</v>
      </c>
      <c r="BR1058" s="135" t="s">
        <v>15685</v>
      </c>
      <c r="BT1058" s="135" t="s">
        <v>15354</v>
      </c>
      <c r="BU1058" s="135" t="s">
        <v>15363</v>
      </c>
      <c r="BV1058" s="141" t="s">
        <v>13262</v>
      </c>
      <c r="BW1058" s="135" t="s">
        <v>13280</v>
      </c>
      <c r="BX1058" s="141" t="s">
        <v>12</v>
      </c>
      <c r="BY1058" s="141" t="s">
        <v>12</v>
      </c>
      <c r="BZ1058" s="141" t="s">
        <v>26</v>
      </c>
      <c r="CA1058" s="141" t="s">
        <v>1848</v>
      </c>
      <c r="CB1058" s="141"/>
      <c r="CC1058" s="141" t="s">
        <v>15686</v>
      </c>
      <c r="CD1058" s="141" t="s">
        <v>15687</v>
      </c>
      <c r="CE1058" s="141" t="s">
        <v>13</v>
      </c>
      <c r="CF1058" s="141" t="s">
        <v>15451</v>
      </c>
      <c r="CG1058" s="141" t="s">
        <v>1848</v>
      </c>
    </row>
    <row r="1059" spans="1:85" x14ac:dyDescent="0.35">
      <c r="A1059" s="155" t="s">
        <v>10018</v>
      </c>
      <c r="B1059" s="139" t="s">
        <v>4075</v>
      </c>
      <c r="C1059" s="18">
        <v>42630</v>
      </c>
      <c r="D1059" s="144">
        <v>0.74097222222222225</v>
      </c>
      <c r="E1059" s="141" t="s">
        <v>13272</v>
      </c>
      <c r="F1059" s="141">
        <v>3</v>
      </c>
      <c r="G1059" s="141" t="s">
        <v>2741</v>
      </c>
      <c r="H1059" s="141">
        <v>2016</v>
      </c>
      <c r="I1059" s="18">
        <v>42630</v>
      </c>
      <c r="J1059" s="144">
        <v>0.74097222222222225</v>
      </c>
      <c r="K1059" s="378"/>
      <c r="L1059" s="139" t="s">
        <v>4075</v>
      </c>
      <c r="M1059" s="141"/>
      <c r="N1059" s="248"/>
      <c r="O1059" s="141" t="s">
        <v>26</v>
      </c>
      <c r="P1059" s="141"/>
      <c r="Q1059" s="141" t="s">
        <v>10019</v>
      </c>
      <c r="R1059" s="141" t="s">
        <v>10020</v>
      </c>
      <c r="S1059" s="141"/>
      <c r="T1059" s="141"/>
      <c r="U1059" s="141">
        <v>111969270</v>
      </c>
      <c r="V1059" s="141"/>
      <c r="W1059" s="139" t="s">
        <v>4075</v>
      </c>
      <c r="X1059" s="141" t="s">
        <v>25</v>
      </c>
      <c r="Y1059" s="141" t="s">
        <v>27</v>
      </c>
      <c r="Z1059" s="141" t="s">
        <v>4</v>
      </c>
      <c r="AA1059" s="141" t="s">
        <v>34</v>
      </c>
      <c r="AB1059" s="141"/>
      <c r="AC1059" s="139" t="s">
        <v>18049</v>
      </c>
      <c r="AD1059" s="380"/>
      <c r="AE1059" s="139" t="s">
        <v>102</v>
      </c>
      <c r="AF1059" s="139" t="s">
        <v>13068</v>
      </c>
      <c r="AG1059" s="139" t="s">
        <v>102</v>
      </c>
      <c r="AH1059" s="139" t="s">
        <v>1378</v>
      </c>
      <c r="AI1059" s="139" t="s">
        <v>7</v>
      </c>
      <c r="AJ1059" s="139" t="s">
        <v>7</v>
      </c>
      <c r="AK1059" s="139"/>
      <c r="AL1059" s="139"/>
      <c r="AM1059" s="141"/>
      <c r="AN1059" s="141" t="s">
        <v>8</v>
      </c>
      <c r="AO1059" s="139" t="s">
        <v>1614</v>
      </c>
      <c r="AP1059" s="139" t="s">
        <v>7</v>
      </c>
      <c r="AQ1059" s="139"/>
      <c r="AR1059" s="381"/>
      <c r="AS1059" s="139" t="s">
        <v>4075</v>
      </c>
      <c r="AT1059" s="141" t="s">
        <v>1404</v>
      </c>
      <c r="AU1059" s="141"/>
      <c r="AV1059" s="383"/>
      <c r="AW1059" s="385"/>
      <c r="AX1059" s="139"/>
      <c r="AY1059" t="s">
        <v>10021</v>
      </c>
      <c r="AZ1059">
        <v>12000</v>
      </c>
      <c r="BA1059" s="381"/>
      <c r="BB1059" s="139" t="s">
        <v>1444</v>
      </c>
      <c r="BC1059" s="166"/>
      <c r="BD1059" s="166"/>
      <c r="BE1059" s="166"/>
      <c r="BF1059" s="166"/>
      <c r="BG1059" s="166"/>
      <c r="BH1059" s="308"/>
      <c r="BI1059" s="308"/>
      <c r="BJ1059" s="141" t="s">
        <v>26</v>
      </c>
      <c r="BK1059" s="141" t="s">
        <v>26</v>
      </c>
      <c r="BL1059" s="141"/>
      <c r="BM1059" s="141"/>
      <c r="BN1059" s="139" t="s">
        <v>4075</v>
      </c>
      <c r="BQ1059" s="141"/>
      <c r="BV1059" s="141"/>
      <c r="BX1059" s="141"/>
      <c r="BY1059" s="141"/>
      <c r="BZ1059" s="141"/>
      <c r="CA1059" s="141"/>
      <c r="CB1059" s="141"/>
      <c r="CC1059" s="141"/>
      <c r="CD1059" s="141"/>
      <c r="CE1059" s="141"/>
      <c r="CF1059" s="141"/>
      <c r="CG1059" s="141"/>
    </row>
    <row r="1060" spans="1:85" x14ac:dyDescent="0.35">
      <c r="A1060" s="155" t="s">
        <v>10022</v>
      </c>
      <c r="B1060" s="139" t="s">
        <v>4075</v>
      </c>
      <c r="C1060" s="18">
        <v>42630</v>
      </c>
      <c r="D1060" s="144">
        <v>0.41875000000000001</v>
      </c>
      <c r="E1060" s="141" t="s">
        <v>13272</v>
      </c>
      <c r="F1060" s="141">
        <v>3</v>
      </c>
      <c r="G1060" s="141" t="s">
        <v>2741</v>
      </c>
      <c r="H1060" s="141">
        <v>2016</v>
      </c>
      <c r="I1060" s="18">
        <v>42630</v>
      </c>
      <c r="J1060" s="144">
        <v>0.41875000000000001</v>
      </c>
      <c r="K1060" s="378"/>
      <c r="L1060" s="139" t="s">
        <v>4075</v>
      </c>
      <c r="M1060" s="141"/>
      <c r="N1060" s="248"/>
      <c r="O1060" s="141" t="s">
        <v>26</v>
      </c>
      <c r="P1060" s="141"/>
      <c r="Q1060" s="141" t="s">
        <v>10023</v>
      </c>
      <c r="R1060" s="141" t="s">
        <v>10024</v>
      </c>
      <c r="S1060" s="141"/>
      <c r="T1060" s="141"/>
      <c r="U1060" s="141"/>
      <c r="V1060" s="141"/>
      <c r="W1060" s="139" t="s">
        <v>4075</v>
      </c>
      <c r="X1060" s="141" t="s">
        <v>25</v>
      </c>
      <c r="Y1060" s="141" t="s">
        <v>27</v>
      </c>
      <c r="Z1060" s="141" t="s">
        <v>4</v>
      </c>
      <c r="AA1060" s="141" t="s">
        <v>34</v>
      </c>
      <c r="AB1060" s="141"/>
      <c r="AC1060" s="139" t="s">
        <v>18047</v>
      </c>
      <c r="AD1060" s="380"/>
      <c r="AE1060" s="139" t="s">
        <v>102</v>
      </c>
      <c r="AF1060" s="139" t="s">
        <v>13080</v>
      </c>
      <c r="AG1060" s="139" t="s">
        <v>102</v>
      </c>
      <c r="AH1060" s="139" t="s">
        <v>1378</v>
      </c>
      <c r="AI1060" s="139" t="s">
        <v>46</v>
      </c>
      <c r="AJ1060" s="139" t="s">
        <v>46</v>
      </c>
      <c r="AK1060" s="139"/>
      <c r="AL1060" s="139"/>
      <c r="AM1060" s="141"/>
      <c r="AN1060" s="141" t="s">
        <v>8</v>
      </c>
      <c r="AO1060" s="139" t="s">
        <v>1614</v>
      </c>
      <c r="AP1060" s="139" t="s">
        <v>46</v>
      </c>
      <c r="AQ1060" s="139"/>
      <c r="AR1060" s="381"/>
      <c r="AS1060" s="139" t="s">
        <v>4075</v>
      </c>
      <c r="AT1060" s="141" t="s">
        <v>1404</v>
      </c>
      <c r="AU1060" s="141"/>
      <c r="AV1060" s="383"/>
      <c r="AW1060" s="385"/>
      <c r="AX1060" s="139"/>
      <c r="AY1060" t="s">
        <v>10025</v>
      </c>
      <c r="AZ1060">
        <v>12000</v>
      </c>
      <c r="BA1060" s="381"/>
      <c r="BB1060" s="139" t="s">
        <v>1452</v>
      </c>
      <c r="BC1060" s="166"/>
      <c r="BD1060" s="166"/>
      <c r="BE1060" s="166"/>
      <c r="BF1060" s="166"/>
      <c r="BG1060" s="166"/>
      <c r="BH1060" s="308"/>
      <c r="BI1060" s="308"/>
      <c r="BJ1060" s="141" t="s">
        <v>26</v>
      </c>
      <c r="BK1060" s="141" t="s">
        <v>26</v>
      </c>
      <c r="BL1060" s="141"/>
      <c r="BM1060" s="141"/>
      <c r="BN1060" s="139" t="s">
        <v>4075</v>
      </c>
      <c r="BQ1060" s="141"/>
      <c r="BV1060" s="141"/>
      <c r="BX1060" s="141"/>
      <c r="BY1060" s="141"/>
      <c r="BZ1060" s="141"/>
      <c r="CA1060" s="141"/>
      <c r="CB1060" s="141"/>
      <c r="CC1060" s="141"/>
      <c r="CD1060" s="141"/>
      <c r="CE1060" s="141"/>
      <c r="CF1060" s="141"/>
      <c r="CG1060" s="141"/>
    </row>
    <row r="1061" spans="1:85" x14ac:dyDescent="0.35">
      <c r="A1061" s="155" t="s">
        <v>10013</v>
      </c>
      <c r="B1061" s="139" t="s">
        <v>4075</v>
      </c>
      <c r="C1061" s="18">
        <v>42631</v>
      </c>
      <c r="D1061" s="144">
        <v>0.84787037037037039</v>
      </c>
      <c r="E1061" s="141" t="s">
        <v>13273</v>
      </c>
      <c r="F1061" s="141">
        <v>3</v>
      </c>
      <c r="G1061" s="141" t="s">
        <v>2741</v>
      </c>
      <c r="H1061" s="141">
        <v>2016</v>
      </c>
      <c r="I1061" s="18"/>
      <c r="J1061" s="144"/>
      <c r="K1061" s="378"/>
      <c r="L1061" s="139" t="s">
        <v>4075</v>
      </c>
      <c r="M1061" s="141" t="s">
        <v>28</v>
      </c>
      <c r="N1061" s="248">
        <v>44258</v>
      </c>
      <c r="O1061" s="141" t="s">
        <v>25</v>
      </c>
      <c r="P1061" s="141"/>
      <c r="Q1061" s="141"/>
      <c r="R1061" s="141"/>
      <c r="S1061" s="141"/>
      <c r="T1061" s="141" t="s">
        <v>10014</v>
      </c>
      <c r="U1061" s="141"/>
      <c r="V1061" s="141"/>
      <c r="W1061" s="139" t="s">
        <v>4075</v>
      </c>
      <c r="X1061" s="141" t="s">
        <v>25</v>
      </c>
      <c r="Y1061" s="141" t="s">
        <v>27</v>
      </c>
      <c r="Z1061" s="141"/>
      <c r="AA1061" s="141" t="s">
        <v>34</v>
      </c>
      <c r="AB1061" s="141"/>
      <c r="AC1061" s="139" t="s">
        <v>6</v>
      </c>
      <c r="AD1061" s="380"/>
      <c r="AE1061" s="139" t="s">
        <v>102</v>
      </c>
      <c r="AF1061" s="139" t="s">
        <v>13071</v>
      </c>
      <c r="AG1061" s="139" t="s">
        <v>102</v>
      </c>
      <c r="AH1061" s="139" t="s">
        <v>1378</v>
      </c>
      <c r="AI1061" s="139" t="s">
        <v>1387</v>
      </c>
      <c r="AJ1061" s="139" t="s">
        <v>1420</v>
      </c>
      <c r="AK1061" s="139"/>
      <c r="AL1061" s="139"/>
      <c r="AM1061" s="141" t="s">
        <v>9</v>
      </c>
      <c r="AN1061" s="141" t="s">
        <v>8</v>
      </c>
      <c r="AO1061" s="139"/>
      <c r="AP1061" s="139" t="s">
        <v>1420</v>
      </c>
      <c r="AQ1061" s="139"/>
      <c r="AR1061" s="381"/>
      <c r="AS1061" s="139" t="s">
        <v>4075</v>
      </c>
      <c r="AT1061" s="141" t="s">
        <v>1404</v>
      </c>
      <c r="AU1061" s="141"/>
      <c r="AV1061" s="383"/>
      <c r="AW1061" s="385"/>
      <c r="AX1061" s="139" t="s">
        <v>63</v>
      </c>
      <c r="AY1061" t="s">
        <v>18341</v>
      </c>
      <c r="BA1061" s="381"/>
      <c r="BB1061" s="139" t="s">
        <v>1444</v>
      </c>
      <c r="BC1061" s="166"/>
      <c r="BD1061" s="166"/>
      <c r="BE1061" s="166"/>
      <c r="BF1061" s="166"/>
      <c r="BG1061" s="166"/>
      <c r="BH1061" s="308"/>
      <c r="BI1061" s="308"/>
      <c r="BJ1061" s="141" t="s">
        <v>26</v>
      </c>
      <c r="BK1061" s="141" t="s">
        <v>26</v>
      </c>
      <c r="BL1061" s="141"/>
      <c r="BM1061" s="141"/>
      <c r="BN1061" s="139" t="s">
        <v>4075</v>
      </c>
      <c r="BQ1061" s="141"/>
      <c r="BV1061" s="141"/>
      <c r="BX1061" s="141"/>
      <c r="BY1061" s="141"/>
      <c r="BZ1061" s="141"/>
      <c r="CA1061" s="141"/>
      <c r="CB1061" s="141"/>
      <c r="CC1061" s="141"/>
      <c r="CD1061" s="141"/>
      <c r="CE1061" s="141"/>
      <c r="CF1061" s="141"/>
      <c r="CG1061" s="141"/>
    </row>
    <row r="1062" spans="1:85" x14ac:dyDescent="0.35">
      <c r="A1062" s="155" t="s">
        <v>10015</v>
      </c>
      <c r="B1062" s="139" t="s">
        <v>4075</v>
      </c>
      <c r="C1062" s="18">
        <v>42631</v>
      </c>
      <c r="D1062" s="144">
        <v>0.60624999999999996</v>
      </c>
      <c r="E1062" s="141" t="s">
        <v>13273</v>
      </c>
      <c r="F1062" s="141">
        <v>3</v>
      </c>
      <c r="G1062" s="141" t="s">
        <v>2741</v>
      </c>
      <c r="H1062" s="141">
        <v>2016</v>
      </c>
      <c r="I1062" s="18">
        <v>42631</v>
      </c>
      <c r="J1062" s="144">
        <v>0.60624999999999996</v>
      </c>
      <c r="K1062" s="378"/>
      <c r="L1062" s="139" t="s">
        <v>4075</v>
      </c>
      <c r="M1062" s="141"/>
      <c r="N1062" s="248"/>
      <c r="O1062" s="141" t="s">
        <v>26</v>
      </c>
      <c r="P1062" s="141"/>
      <c r="Q1062" s="141" t="s">
        <v>10016</v>
      </c>
      <c r="R1062" s="141" t="s">
        <v>10017</v>
      </c>
      <c r="S1062" s="141"/>
      <c r="T1062" s="141"/>
      <c r="U1062" s="141">
        <v>111969579</v>
      </c>
      <c r="V1062" s="141"/>
      <c r="W1062" s="139" t="s">
        <v>4075</v>
      </c>
      <c r="X1062" s="141" t="s">
        <v>25</v>
      </c>
      <c r="Y1062" s="141" t="s">
        <v>27</v>
      </c>
      <c r="Z1062" s="141" t="s">
        <v>4</v>
      </c>
      <c r="AA1062" s="141" t="s">
        <v>34</v>
      </c>
      <c r="AB1062" s="141"/>
      <c r="AC1062" s="139" t="s">
        <v>18047</v>
      </c>
      <c r="AD1062" s="380"/>
      <c r="AE1062" s="139" t="s">
        <v>102</v>
      </c>
      <c r="AF1062" s="139" t="s">
        <v>13074</v>
      </c>
      <c r="AG1062" s="139" t="s">
        <v>102</v>
      </c>
      <c r="AH1062" s="139" t="s">
        <v>1378</v>
      </c>
      <c r="AI1062" s="139" t="s">
        <v>11</v>
      </c>
      <c r="AJ1062" s="139" t="s">
        <v>11</v>
      </c>
      <c r="AK1062" s="139"/>
      <c r="AL1062" s="139"/>
      <c r="AM1062" s="141" t="s">
        <v>15</v>
      </c>
      <c r="AN1062" s="141" t="s">
        <v>8</v>
      </c>
      <c r="AO1062" s="139" t="s">
        <v>1614</v>
      </c>
      <c r="AP1062" s="139" t="s">
        <v>7</v>
      </c>
      <c r="AQ1062" s="139"/>
      <c r="AR1062" s="381"/>
      <c r="AS1062" s="139" t="s">
        <v>4075</v>
      </c>
      <c r="AT1062" s="141" t="s">
        <v>44</v>
      </c>
      <c r="AU1062" s="141">
        <v>520</v>
      </c>
      <c r="AV1062" s="383"/>
      <c r="AW1062" s="385"/>
      <c r="AX1062" s="139"/>
      <c r="AY1062" t="s">
        <v>18873</v>
      </c>
      <c r="AZ1062">
        <v>12000</v>
      </c>
      <c r="BA1062" s="381"/>
      <c r="BB1062" s="139" t="s">
        <v>1450</v>
      </c>
      <c r="BC1062" s="166"/>
      <c r="BD1062" s="166"/>
      <c r="BE1062" s="166"/>
      <c r="BF1062" s="166"/>
      <c r="BG1062" s="166"/>
      <c r="BH1062" s="308"/>
      <c r="BI1062" s="308"/>
      <c r="BJ1062" s="141" t="s">
        <v>26</v>
      </c>
      <c r="BK1062" s="141" t="s">
        <v>26</v>
      </c>
      <c r="BL1062" s="141"/>
      <c r="BM1062" s="141"/>
      <c r="BN1062" s="139" t="s">
        <v>4075</v>
      </c>
      <c r="BQ1062" s="141"/>
      <c r="BV1062" s="141"/>
      <c r="BX1062" s="141"/>
      <c r="BY1062" s="141"/>
      <c r="BZ1062" s="141"/>
      <c r="CA1062" s="141"/>
      <c r="CB1062" s="141"/>
      <c r="CC1062" s="141"/>
      <c r="CD1062" s="141"/>
      <c r="CE1062" s="141"/>
      <c r="CF1062" s="141"/>
      <c r="CG1062" s="141"/>
    </row>
    <row r="1063" spans="1:85" x14ac:dyDescent="0.35">
      <c r="A1063" s="155" t="s">
        <v>10006</v>
      </c>
      <c r="B1063" s="139" t="s">
        <v>4075</v>
      </c>
      <c r="C1063" s="18">
        <v>42632</v>
      </c>
      <c r="D1063" s="144">
        <v>0.92361111111111116</v>
      </c>
      <c r="E1063" s="141" t="s">
        <v>13273</v>
      </c>
      <c r="F1063" s="141">
        <v>3</v>
      </c>
      <c r="G1063" s="141" t="s">
        <v>2741</v>
      </c>
      <c r="H1063" s="141">
        <v>2016</v>
      </c>
      <c r="I1063" s="18">
        <v>42632</v>
      </c>
      <c r="J1063" s="144"/>
      <c r="K1063" s="378"/>
      <c r="L1063" s="139" t="s">
        <v>4075</v>
      </c>
      <c r="M1063" s="141"/>
      <c r="N1063" s="248"/>
      <c r="O1063" s="141" t="s">
        <v>26</v>
      </c>
      <c r="P1063" s="141"/>
      <c r="Q1063" s="141" t="s">
        <v>10007</v>
      </c>
      <c r="R1063" s="141"/>
      <c r="S1063" s="141"/>
      <c r="T1063" s="141"/>
      <c r="U1063" s="141"/>
      <c r="V1063" s="141"/>
      <c r="W1063" s="139" t="s">
        <v>4075</v>
      </c>
      <c r="X1063" s="141" t="s">
        <v>25</v>
      </c>
      <c r="Y1063" s="141" t="s">
        <v>27</v>
      </c>
      <c r="Z1063" s="141" t="s">
        <v>4</v>
      </c>
      <c r="AA1063" s="141" t="s">
        <v>34</v>
      </c>
      <c r="AB1063" s="141"/>
      <c r="AC1063" s="139" t="s">
        <v>18049</v>
      </c>
      <c r="AD1063" s="380"/>
      <c r="AE1063" s="139" t="s">
        <v>102</v>
      </c>
      <c r="AF1063" s="139" t="s">
        <v>13068</v>
      </c>
      <c r="AG1063" s="139" t="s">
        <v>102</v>
      </c>
      <c r="AH1063" s="139" t="s">
        <v>1378</v>
      </c>
      <c r="AI1063" s="139" t="s">
        <v>7</v>
      </c>
      <c r="AJ1063" s="139" t="s">
        <v>7</v>
      </c>
      <c r="AK1063" s="139"/>
      <c r="AL1063" s="139"/>
      <c r="AM1063" s="141" t="s">
        <v>1527</v>
      </c>
      <c r="AN1063" s="141" t="s">
        <v>8</v>
      </c>
      <c r="AO1063" s="139" t="s">
        <v>1477</v>
      </c>
      <c r="AP1063" s="139" t="s">
        <v>7</v>
      </c>
      <c r="AQ1063" s="139"/>
      <c r="AR1063" s="381"/>
      <c r="AS1063" s="139" t="s">
        <v>4075</v>
      </c>
      <c r="AT1063" s="141" t="s">
        <v>1404</v>
      </c>
      <c r="AU1063" s="141"/>
      <c r="AV1063" s="383"/>
      <c r="AW1063" s="385"/>
      <c r="AX1063" s="139"/>
      <c r="AY1063" t="s">
        <v>18874</v>
      </c>
      <c r="BA1063" s="381"/>
      <c r="BB1063" s="139" t="s">
        <v>17</v>
      </c>
      <c r="BC1063" s="166"/>
      <c r="BD1063" s="166"/>
      <c r="BE1063" s="166"/>
      <c r="BF1063" s="166"/>
      <c r="BG1063" s="166"/>
      <c r="BH1063" s="308"/>
      <c r="BI1063" s="308"/>
      <c r="BJ1063" s="141" t="s">
        <v>26</v>
      </c>
      <c r="BK1063" s="141" t="s">
        <v>26</v>
      </c>
      <c r="BL1063" s="141"/>
      <c r="BM1063" s="141"/>
      <c r="BN1063" s="139" t="s">
        <v>4075</v>
      </c>
      <c r="BQ1063" s="141"/>
      <c r="BV1063" s="141"/>
      <c r="BX1063" s="141"/>
      <c r="BY1063" s="141"/>
      <c r="BZ1063" s="141"/>
      <c r="CA1063" s="141"/>
      <c r="CB1063" s="141"/>
      <c r="CC1063" s="141"/>
      <c r="CD1063" s="141"/>
      <c r="CE1063" s="141"/>
      <c r="CF1063" s="141"/>
      <c r="CG1063" s="141"/>
    </row>
    <row r="1064" spans="1:85" x14ac:dyDescent="0.35">
      <c r="A1064" s="155" t="s">
        <v>10008</v>
      </c>
      <c r="B1064" s="139" t="s">
        <v>4075</v>
      </c>
      <c r="C1064" s="18">
        <v>42632</v>
      </c>
      <c r="D1064" s="144">
        <v>0.58958333333333335</v>
      </c>
      <c r="E1064" s="141" t="s">
        <v>13273</v>
      </c>
      <c r="F1064" s="141">
        <v>3</v>
      </c>
      <c r="G1064" s="141" t="s">
        <v>2741</v>
      </c>
      <c r="H1064" s="141">
        <v>2016</v>
      </c>
      <c r="I1064" s="18">
        <v>42632</v>
      </c>
      <c r="J1064" s="144">
        <v>0.58958333333333335</v>
      </c>
      <c r="K1064" s="378"/>
      <c r="L1064" s="139" t="s">
        <v>4075</v>
      </c>
      <c r="M1064" s="141"/>
      <c r="N1064" s="248"/>
      <c r="O1064" s="141" t="s">
        <v>26</v>
      </c>
      <c r="P1064" s="141"/>
      <c r="Q1064" s="141" t="s">
        <v>10009</v>
      </c>
      <c r="R1064" s="141" t="s">
        <v>10010</v>
      </c>
      <c r="S1064" s="141"/>
      <c r="T1064" s="141"/>
      <c r="U1064" s="141">
        <v>111971784</v>
      </c>
      <c r="V1064" s="141"/>
      <c r="W1064" s="139" t="s">
        <v>4075</v>
      </c>
      <c r="X1064" s="141" t="s">
        <v>25</v>
      </c>
      <c r="Y1064" s="141" t="s">
        <v>27</v>
      </c>
      <c r="Z1064" s="141" t="s">
        <v>4</v>
      </c>
      <c r="AA1064" s="141" t="s">
        <v>34</v>
      </c>
      <c r="AB1064" s="141"/>
      <c r="AC1064" s="139" t="s">
        <v>18049</v>
      </c>
      <c r="AD1064" s="380"/>
      <c r="AE1064" s="139" t="s">
        <v>102</v>
      </c>
      <c r="AF1064" s="139" t="s">
        <v>13071</v>
      </c>
      <c r="AG1064" s="139" t="s">
        <v>102</v>
      </c>
      <c r="AH1064" s="139" t="s">
        <v>1378</v>
      </c>
      <c r="AI1064" s="139"/>
      <c r="AJ1064" s="139"/>
      <c r="AK1064" s="139"/>
      <c r="AL1064" s="139"/>
      <c r="AM1064" s="141" t="s">
        <v>1527</v>
      </c>
      <c r="AN1064" s="141" t="s">
        <v>8</v>
      </c>
      <c r="AO1064" s="139" t="s">
        <v>1614</v>
      </c>
      <c r="AP1064" s="139" t="s">
        <v>7</v>
      </c>
      <c r="AQ1064" s="139"/>
      <c r="AR1064" s="381"/>
      <c r="AS1064" s="139" t="s">
        <v>4075</v>
      </c>
      <c r="AT1064" s="141" t="s">
        <v>1404</v>
      </c>
      <c r="AU1064" s="141"/>
      <c r="AV1064" s="383"/>
      <c r="AW1064" s="385"/>
      <c r="AX1064" s="139"/>
      <c r="AY1064" t="s">
        <v>18875</v>
      </c>
      <c r="AZ1064">
        <v>12000</v>
      </c>
      <c r="BA1064" s="381"/>
      <c r="BB1064" s="139" t="s">
        <v>17</v>
      </c>
      <c r="BC1064" s="166"/>
      <c r="BD1064" s="166"/>
      <c r="BE1064" s="166"/>
      <c r="BF1064" s="166"/>
      <c r="BG1064" s="166"/>
      <c r="BH1064" s="308"/>
      <c r="BI1064" s="308"/>
      <c r="BJ1064" s="141" t="s">
        <v>26</v>
      </c>
      <c r="BK1064" s="141" t="s">
        <v>26</v>
      </c>
      <c r="BL1064" s="141"/>
      <c r="BM1064" s="141"/>
      <c r="BN1064" s="139" t="s">
        <v>4075</v>
      </c>
      <c r="BQ1064" s="141"/>
      <c r="BV1064" s="141"/>
      <c r="BX1064" s="141"/>
      <c r="BY1064" s="141"/>
      <c r="BZ1064" s="141"/>
      <c r="CA1064" s="141"/>
      <c r="CB1064" s="141"/>
      <c r="CC1064" s="141"/>
      <c r="CD1064" s="141"/>
      <c r="CE1064" s="141"/>
      <c r="CF1064" s="141"/>
      <c r="CG1064" s="141"/>
    </row>
    <row r="1065" spans="1:85" x14ac:dyDescent="0.35">
      <c r="A1065" s="155" t="s">
        <v>10011</v>
      </c>
      <c r="B1065" s="139" t="s">
        <v>4075</v>
      </c>
      <c r="C1065" s="18">
        <v>42632</v>
      </c>
      <c r="D1065" s="144">
        <v>0.36875000000000002</v>
      </c>
      <c r="E1065" s="141" t="s">
        <v>13273</v>
      </c>
      <c r="F1065" s="141">
        <v>3</v>
      </c>
      <c r="G1065" s="141" t="s">
        <v>2741</v>
      </c>
      <c r="H1065" s="141">
        <v>2016</v>
      </c>
      <c r="I1065" s="18">
        <v>42632</v>
      </c>
      <c r="J1065" s="144">
        <v>0.36875000000000002</v>
      </c>
      <c r="K1065" s="378"/>
      <c r="L1065" s="139" t="s">
        <v>4075</v>
      </c>
      <c r="M1065" s="141"/>
      <c r="N1065" s="248"/>
      <c r="O1065" s="141" t="s">
        <v>26</v>
      </c>
      <c r="P1065" s="141"/>
      <c r="Q1065" s="141"/>
      <c r="R1065" s="141"/>
      <c r="S1065" s="141" t="s">
        <v>10012</v>
      </c>
      <c r="T1065" s="141"/>
      <c r="U1065" s="141"/>
      <c r="V1065" s="141"/>
      <c r="W1065" s="139" t="s">
        <v>4075</v>
      </c>
      <c r="X1065" s="141" t="s">
        <v>25</v>
      </c>
      <c r="Y1065" s="141" t="s">
        <v>27</v>
      </c>
      <c r="Z1065" s="141" t="s">
        <v>4</v>
      </c>
      <c r="AA1065" s="141" t="s">
        <v>35</v>
      </c>
      <c r="AB1065" s="141"/>
      <c r="AC1065" s="139" t="s">
        <v>18047</v>
      </c>
      <c r="AD1065" s="380"/>
      <c r="AE1065" s="139" t="s">
        <v>107</v>
      </c>
      <c r="AF1065" s="139" t="s">
        <v>13076</v>
      </c>
      <c r="AG1065" s="139" t="s">
        <v>4130</v>
      </c>
      <c r="AH1065" s="139" t="s">
        <v>1378</v>
      </c>
      <c r="AI1065" s="139" t="s">
        <v>1518</v>
      </c>
      <c r="AJ1065" s="139"/>
      <c r="AK1065" s="139" t="s">
        <v>1518</v>
      </c>
      <c r="AL1065" s="139" t="s">
        <v>7</v>
      </c>
      <c r="AM1065" s="141"/>
      <c r="AN1065" s="141" t="s">
        <v>8</v>
      </c>
      <c r="AO1065" s="139" t="s">
        <v>1618</v>
      </c>
      <c r="AP1065" s="139" t="s">
        <v>7</v>
      </c>
      <c r="AQ1065" s="139"/>
      <c r="AR1065" s="381"/>
      <c r="AS1065" s="139" t="s">
        <v>4075</v>
      </c>
      <c r="AT1065" s="141" t="s">
        <v>1404</v>
      </c>
      <c r="AU1065" s="141"/>
      <c r="AV1065" s="383"/>
      <c r="AW1065" s="385"/>
      <c r="AX1065" s="139"/>
      <c r="AY1065" t="s">
        <v>18876</v>
      </c>
      <c r="AZ1065">
        <v>115000</v>
      </c>
      <c r="BA1065" s="381"/>
      <c r="BB1065" s="139" t="s">
        <v>17</v>
      </c>
      <c r="BC1065" s="166"/>
      <c r="BD1065" s="166"/>
      <c r="BE1065" s="166"/>
      <c r="BF1065" s="166"/>
      <c r="BG1065" s="166"/>
      <c r="BH1065" s="308"/>
      <c r="BI1065" s="308"/>
      <c r="BJ1065" s="141" t="s">
        <v>26</v>
      </c>
      <c r="BK1065" s="141" t="s">
        <v>26</v>
      </c>
      <c r="BL1065" s="141"/>
      <c r="BM1065" s="141"/>
      <c r="BN1065" s="139" t="s">
        <v>4075</v>
      </c>
      <c r="BQ1065" s="141"/>
      <c r="BV1065" s="141"/>
      <c r="BX1065" s="141"/>
      <c r="BY1065" s="141"/>
      <c r="BZ1065" s="141"/>
      <c r="CA1065" s="141"/>
      <c r="CB1065" s="141"/>
      <c r="CC1065" s="141"/>
      <c r="CD1065" s="141"/>
      <c r="CE1065" s="141"/>
      <c r="CF1065" s="141"/>
      <c r="CG1065" s="141"/>
    </row>
    <row r="1066" spans="1:85" x14ac:dyDescent="0.35">
      <c r="A1066" s="155" t="s">
        <v>10003</v>
      </c>
      <c r="B1066" s="139" t="s">
        <v>4075</v>
      </c>
      <c r="C1066" s="18">
        <v>42633</v>
      </c>
      <c r="D1066" s="144">
        <v>0.35069444444444442</v>
      </c>
      <c r="E1066" s="141" t="s">
        <v>13273</v>
      </c>
      <c r="F1066" s="141">
        <v>3</v>
      </c>
      <c r="G1066" s="141" t="s">
        <v>2741</v>
      </c>
      <c r="H1066" s="141">
        <v>2016</v>
      </c>
      <c r="I1066" s="18">
        <v>42633</v>
      </c>
      <c r="J1066" s="144">
        <v>0.35069444444444442</v>
      </c>
      <c r="K1066" s="378"/>
      <c r="L1066" s="139" t="s">
        <v>4075</v>
      </c>
      <c r="M1066" s="141"/>
      <c r="N1066" s="248"/>
      <c r="O1066" s="141" t="s">
        <v>26</v>
      </c>
      <c r="P1066" s="141"/>
      <c r="Q1066" s="141" t="s">
        <v>10004</v>
      </c>
      <c r="R1066" s="141" t="s">
        <v>10005</v>
      </c>
      <c r="S1066" s="141"/>
      <c r="T1066" s="141"/>
      <c r="U1066" s="141">
        <v>111973034</v>
      </c>
      <c r="V1066" s="141"/>
      <c r="W1066" s="139" t="s">
        <v>4075</v>
      </c>
      <c r="X1066" s="141" t="s">
        <v>25</v>
      </c>
      <c r="Y1066" s="141" t="s">
        <v>27</v>
      </c>
      <c r="Z1066" s="141" t="s">
        <v>4</v>
      </c>
      <c r="AA1066" s="141" t="s">
        <v>34</v>
      </c>
      <c r="AB1066" s="141"/>
      <c r="AC1066" s="139" t="s">
        <v>18049</v>
      </c>
      <c r="AD1066" s="380"/>
      <c r="AE1066" s="139" t="s">
        <v>4</v>
      </c>
      <c r="AF1066" s="139" t="s">
        <v>13073</v>
      </c>
      <c r="AG1066" s="139" t="s">
        <v>4</v>
      </c>
      <c r="AH1066" s="139" t="s">
        <v>1378</v>
      </c>
      <c r="AI1066" s="139" t="s">
        <v>15678</v>
      </c>
      <c r="AJ1066" s="139"/>
      <c r="AK1066" s="139" t="s">
        <v>15678</v>
      </c>
      <c r="AL1066" s="139" t="s">
        <v>7</v>
      </c>
      <c r="AM1066" s="141" t="s">
        <v>1541</v>
      </c>
      <c r="AN1066" s="141" t="s">
        <v>8</v>
      </c>
      <c r="AO1066" s="139" t="s">
        <v>1614</v>
      </c>
      <c r="AP1066" s="139" t="s">
        <v>7</v>
      </c>
      <c r="AQ1066" s="139"/>
      <c r="AR1066" s="381"/>
      <c r="AS1066" s="139" t="s">
        <v>4075</v>
      </c>
      <c r="AT1066" s="141" t="s">
        <v>43</v>
      </c>
      <c r="AU1066" s="141">
        <v>105</v>
      </c>
      <c r="AV1066" s="383"/>
      <c r="AW1066" s="385"/>
      <c r="AX1066" s="139"/>
      <c r="AY1066" t="s">
        <v>18521</v>
      </c>
      <c r="AZ1066">
        <v>12000</v>
      </c>
      <c r="BA1066" s="381"/>
      <c r="BB1066" s="139" t="s">
        <v>1446</v>
      </c>
      <c r="BC1066" s="166"/>
      <c r="BD1066" s="166"/>
      <c r="BE1066" s="166"/>
      <c r="BF1066" s="166"/>
      <c r="BG1066" s="166"/>
      <c r="BH1066" s="308"/>
      <c r="BI1066" s="308"/>
      <c r="BJ1066" s="141" t="s">
        <v>26</v>
      </c>
      <c r="BK1066" s="141" t="s">
        <v>26</v>
      </c>
      <c r="BL1066" s="141"/>
      <c r="BM1066" s="141"/>
      <c r="BN1066" s="139" t="s">
        <v>4075</v>
      </c>
      <c r="BQ1066" s="141" t="s">
        <v>15819</v>
      </c>
      <c r="BR1066" s="135" t="s">
        <v>15680</v>
      </c>
      <c r="BT1066" s="135" t="s">
        <v>15347</v>
      </c>
      <c r="BU1066" s="135" t="s">
        <v>15403</v>
      </c>
      <c r="BV1066" s="141" t="s">
        <v>3268</v>
      </c>
      <c r="BW1066" s="135" t="s">
        <v>13278</v>
      </c>
      <c r="BX1066" s="141" t="s">
        <v>15681</v>
      </c>
      <c r="BY1066" s="141" t="s">
        <v>15681</v>
      </c>
      <c r="BZ1066" s="141" t="s">
        <v>26</v>
      </c>
      <c r="CA1066" s="141" t="s">
        <v>1848</v>
      </c>
      <c r="CB1066" s="141"/>
      <c r="CC1066" s="141" t="s">
        <v>15682</v>
      </c>
      <c r="CD1066" s="141" t="s">
        <v>34</v>
      </c>
      <c r="CE1066" s="141" t="s">
        <v>15450</v>
      </c>
      <c r="CF1066" s="141" t="s">
        <v>15451</v>
      </c>
      <c r="CG1066" s="141" t="s">
        <v>1897</v>
      </c>
    </row>
    <row r="1067" spans="1:85" x14ac:dyDescent="0.35">
      <c r="A1067" s="155" t="s">
        <v>9994</v>
      </c>
      <c r="B1067" s="139" t="s">
        <v>4075</v>
      </c>
      <c r="C1067" s="18">
        <v>42634</v>
      </c>
      <c r="D1067" s="144">
        <v>0.7993055555555556</v>
      </c>
      <c r="E1067" s="141" t="s">
        <v>13273</v>
      </c>
      <c r="F1067" s="141">
        <v>3</v>
      </c>
      <c r="G1067" s="141" t="s">
        <v>2741</v>
      </c>
      <c r="H1067" s="141">
        <v>2016</v>
      </c>
      <c r="I1067" s="18">
        <v>42634</v>
      </c>
      <c r="J1067" s="144">
        <v>0.7993055555555556</v>
      </c>
      <c r="K1067" s="378"/>
      <c r="L1067" s="139" t="s">
        <v>4075</v>
      </c>
      <c r="M1067" s="141"/>
      <c r="N1067" s="248"/>
      <c r="O1067" s="141" t="s">
        <v>26</v>
      </c>
      <c r="P1067" s="141"/>
      <c r="Q1067" s="141" t="s">
        <v>9995</v>
      </c>
      <c r="R1067" s="141" t="s">
        <v>9996</v>
      </c>
      <c r="S1067" s="141"/>
      <c r="T1067" s="141"/>
      <c r="U1067" s="141">
        <v>111977401</v>
      </c>
      <c r="V1067" s="141"/>
      <c r="W1067" s="139" t="s">
        <v>4075</v>
      </c>
      <c r="X1067" s="141" t="s">
        <v>25</v>
      </c>
      <c r="Y1067" s="141" t="s">
        <v>27</v>
      </c>
      <c r="Z1067" s="141" t="s">
        <v>4</v>
      </c>
      <c r="AA1067" s="141" t="s">
        <v>34</v>
      </c>
      <c r="AB1067" s="141"/>
      <c r="AC1067" s="139" t="s">
        <v>18050</v>
      </c>
      <c r="AD1067" s="380"/>
      <c r="AE1067" s="139" t="s">
        <v>4</v>
      </c>
      <c r="AF1067" s="139" t="s">
        <v>13073</v>
      </c>
      <c r="AG1067" s="139" t="s">
        <v>4</v>
      </c>
      <c r="AH1067" s="139" t="s">
        <v>1378</v>
      </c>
      <c r="AI1067" s="139" t="s">
        <v>15678</v>
      </c>
      <c r="AJ1067" s="139"/>
      <c r="AK1067" s="139" t="s">
        <v>15678</v>
      </c>
      <c r="AL1067" s="139" t="s">
        <v>7</v>
      </c>
      <c r="AM1067" s="141"/>
      <c r="AN1067" s="141" t="s">
        <v>8</v>
      </c>
      <c r="AO1067" s="139" t="s">
        <v>1614</v>
      </c>
      <c r="AP1067" s="139" t="s">
        <v>7</v>
      </c>
      <c r="AQ1067" s="139"/>
      <c r="AR1067" s="381"/>
      <c r="AS1067" s="139" t="s">
        <v>4075</v>
      </c>
      <c r="AT1067" s="141" t="s">
        <v>1404</v>
      </c>
      <c r="AU1067" s="141"/>
      <c r="AV1067" s="383"/>
      <c r="AW1067" s="385"/>
      <c r="AX1067" s="139"/>
      <c r="AY1067" t="s">
        <v>9997</v>
      </c>
      <c r="AZ1067">
        <v>12000</v>
      </c>
      <c r="BA1067" s="381"/>
      <c r="BB1067" s="139" t="s">
        <v>1450</v>
      </c>
      <c r="BC1067" s="166"/>
      <c r="BD1067" s="166"/>
      <c r="BE1067" s="166"/>
      <c r="BF1067" s="166"/>
      <c r="BG1067" s="166"/>
      <c r="BH1067" s="308"/>
      <c r="BI1067" s="308"/>
      <c r="BJ1067" s="141" t="s">
        <v>26</v>
      </c>
      <c r="BK1067" s="141" t="s">
        <v>26</v>
      </c>
      <c r="BL1067" s="141"/>
      <c r="BM1067" s="141"/>
      <c r="BN1067" s="139" t="s">
        <v>4075</v>
      </c>
      <c r="BQ1067" s="141" t="s">
        <v>15820</v>
      </c>
      <c r="BR1067" s="135" t="s">
        <v>15702</v>
      </c>
      <c r="BT1067" s="135" t="s">
        <v>3884</v>
      </c>
      <c r="BV1067" s="141"/>
      <c r="BX1067" s="141"/>
      <c r="BY1067" s="141"/>
      <c r="BZ1067" s="141"/>
      <c r="CA1067" s="141"/>
      <c r="CB1067" s="141"/>
      <c r="CC1067" s="141"/>
      <c r="CD1067" s="141"/>
      <c r="CE1067" s="141"/>
      <c r="CF1067" s="141"/>
      <c r="CG1067" s="141"/>
    </row>
    <row r="1068" spans="1:85" x14ac:dyDescent="0.35">
      <c r="A1068" s="155" t="s">
        <v>9991</v>
      </c>
      <c r="B1068" s="139" t="s">
        <v>4075</v>
      </c>
      <c r="C1068" s="18">
        <v>42634</v>
      </c>
      <c r="D1068" s="144">
        <v>0.875</v>
      </c>
      <c r="E1068" s="141" t="s">
        <v>13273</v>
      </c>
      <c r="F1068" s="141">
        <v>3</v>
      </c>
      <c r="G1068" s="141" t="s">
        <v>2741</v>
      </c>
      <c r="H1068" s="141">
        <v>2016</v>
      </c>
      <c r="I1068" s="18">
        <v>42634</v>
      </c>
      <c r="J1068" s="144">
        <v>0.875</v>
      </c>
      <c r="K1068" s="378"/>
      <c r="L1068" s="139" t="s">
        <v>4075</v>
      </c>
      <c r="M1068" s="141"/>
      <c r="N1068" s="248"/>
      <c r="O1068" s="141" t="s">
        <v>26</v>
      </c>
      <c r="P1068" s="141"/>
      <c r="Q1068" s="141" t="s">
        <v>9992</v>
      </c>
      <c r="R1068" s="141" t="s">
        <v>9993</v>
      </c>
      <c r="S1068" s="141"/>
      <c r="T1068" s="141"/>
      <c r="U1068" s="141">
        <v>111977408</v>
      </c>
      <c r="V1068" s="141"/>
      <c r="W1068" s="139" t="s">
        <v>4075</v>
      </c>
      <c r="X1068" s="141" t="s">
        <v>25</v>
      </c>
      <c r="Y1068" s="141" t="s">
        <v>27</v>
      </c>
      <c r="Z1068" s="141" t="s">
        <v>4</v>
      </c>
      <c r="AA1068" s="141" t="s">
        <v>34</v>
      </c>
      <c r="AB1068" s="141"/>
      <c r="AC1068" s="139" t="s">
        <v>18049</v>
      </c>
      <c r="AD1068" s="380"/>
      <c r="AE1068" s="139" t="s">
        <v>102</v>
      </c>
      <c r="AF1068" s="139" t="s">
        <v>13068</v>
      </c>
      <c r="AG1068" s="139" t="s">
        <v>102</v>
      </c>
      <c r="AH1068" s="139" t="s">
        <v>1378</v>
      </c>
      <c r="AI1068" s="139" t="s">
        <v>7</v>
      </c>
      <c r="AJ1068" s="139" t="s">
        <v>7</v>
      </c>
      <c r="AK1068" s="139"/>
      <c r="AL1068" s="139"/>
      <c r="AM1068" s="141"/>
      <c r="AN1068" s="141" t="s">
        <v>8</v>
      </c>
      <c r="AO1068" s="139" t="s">
        <v>1477</v>
      </c>
      <c r="AP1068" s="139" t="s">
        <v>7</v>
      </c>
      <c r="AQ1068" s="139"/>
      <c r="AR1068" s="381"/>
      <c r="AS1068" s="139" t="s">
        <v>4075</v>
      </c>
      <c r="AT1068" s="141" t="s">
        <v>1404</v>
      </c>
      <c r="AU1068" s="141"/>
      <c r="AV1068" s="383"/>
      <c r="AW1068" s="385"/>
      <c r="AX1068" s="139"/>
      <c r="AY1068" t="s">
        <v>18341</v>
      </c>
      <c r="BA1068" s="381"/>
      <c r="BB1068" s="139" t="s">
        <v>1444</v>
      </c>
      <c r="BC1068" s="166"/>
      <c r="BD1068" s="166"/>
      <c r="BE1068" s="166"/>
      <c r="BF1068" s="166"/>
      <c r="BG1068" s="166"/>
      <c r="BH1068" s="308"/>
      <c r="BI1068" s="308"/>
      <c r="BJ1068" s="141" t="s">
        <v>26</v>
      </c>
      <c r="BK1068" s="141" t="s">
        <v>26</v>
      </c>
      <c r="BL1068" s="141"/>
      <c r="BM1068" s="141"/>
      <c r="BN1068" s="139" t="s">
        <v>4075</v>
      </c>
      <c r="BQ1068" s="141"/>
      <c r="BV1068" s="141"/>
      <c r="BX1068" s="141"/>
      <c r="BY1068" s="141"/>
      <c r="BZ1068" s="141"/>
      <c r="CA1068" s="141"/>
      <c r="CB1068" s="141"/>
      <c r="CC1068" s="141"/>
      <c r="CD1068" s="141"/>
      <c r="CE1068" s="141"/>
      <c r="CF1068" s="141"/>
      <c r="CG1068" s="141"/>
    </row>
    <row r="1069" spans="1:85" x14ac:dyDescent="0.35">
      <c r="A1069" s="155" t="s">
        <v>9998</v>
      </c>
      <c r="B1069" s="139" t="s">
        <v>4075</v>
      </c>
      <c r="C1069" s="18">
        <v>42634</v>
      </c>
      <c r="D1069" s="144">
        <v>0.42964120370370368</v>
      </c>
      <c r="E1069" s="141" t="s">
        <v>13273</v>
      </c>
      <c r="F1069" s="141">
        <v>3</v>
      </c>
      <c r="G1069" s="141" t="s">
        <v>2741</v>
      </c>
      <c r="H1069" s="141">
        <v>2016</v>
      </c>
      <c r="I1069" s="18">
        <v>42634</v>
      </c>
      <c r="J1069" s="144">
        <v>0.42916666666666664</v>
      </c>
      <c r="K1069" s="378"/>
      <c r="L1069" s="139" t="s">
        <v>4075</v>
      </c>
      <c r="M1069" s="141" t="s">
        <v>28</v>
      </c>
      <c r="N1069" s="248">
        <v>44248</v>
      </c>
      <c r="O1069" s="141" t="s">
        <v>25</v>
      </c>
      <c r="P1069" s="141"/>
      <c r="Q1069" s="141" t="s">
        <v>9999</v>
      </c>
      <c r="R1069" s="141" t="s">
        <v>1944</v>
      </c>
      <c r="S1069" s="141"/>
      <c r="T1069" s="141" t="s">
        <v>17103</v>
      </c>
      <c r="U1069" s="141"/>
      <c r="V1069" s="141"/>
      <c r="W1069" s="139" t="s">
        <v>4075</v>
      </c>
      <c r="X1069" s="141" t="s">
        <v>25</v>
      </c>
      <c r="Y1069" s="141" t="s">
        <v>27</v>
      </c>
      <c r="Z1069" s="141"/>
      <c r="AA1069" s="141" t="s">
        <v>34</v>
      </c>
      <c r="AB1069" s="141"/>
      <c r="AC1069" s="139" t="s">
        <v>18047</v>
      </c>
      <c r="AD1069" s="380"/>
      <c r="AE1069" s="139" t="s">
        <v>107</v>
      </c>
      <c r="AF1069" s="139" t="s">
        <v>13076</v>
      </c>
      <c r="AG1069" s="139" t="s">
        <v>4130</v>
      </c>
      <c r="AH1069" s="139" t="s">
        <v>1380</v>
      </c>
      <c r="AI1069" s="139" t="s">
        <v>1518</v>
      </c>
      <c r="AJ1069" s="139"/>
      <c r="AK1069" s="139" t="s">
        <v>1518</v>
      </c>
      <c r="AL1069" s="139" t="s">
        <v>87</v>
      </c>
      <c r="AM1069" s="141" t="s">
        <v>9</v>
      </c>
      <c r="AN1069" s="141" t="s">
        <v>8</v>
      </c>
      <c r="AO1069" s="139"/>
      <c r="AP1069" s="139" t="s">
        <v>87</v>
      </c>
      <c r="AQ1069" s="139"/>
      <c r="AR1069" s="381"/>
      <c r="AS1069" s="139" t="s">
        <v>4075</v>
      </c>
      <c r="AT1069" s="141" t="s">
        <v>43</v>
      </c>
      <c r="AU1069" s="141">
        <v>330</v>
      </c>
      <c r="AV1069" s="383"/>
      <c r="AW1069" s="385"/>
      <c r="AX1069" s="139" t="s">
        <v>65</v>
      </c>
      <c r="AY1069" t="s">
        <v>18679</v>
      </c>
      <c r="BA1069" s="381"/>
      <c r="BB1069" s="139" t="s">
        <v>1451</v>
      </c>
      <c r="BC1069" s="166"/>
      <c r="BD1069" s="166"/>
      <c r="BE1069" s="166"/>
      <c r="BF1069" s="166"/>
      <c r="BG1069" s="166"/>
      <c r="BH1069" s="308"/>
      <c r="BI1069" s="308"/>
      <c r="BJ1069" s="141" t="s">
        <v>26</v>
      </c>
      <c r="BK1069" s="141" t="s">
        <v>26</v>
      </c>
      <c r="BL1069" s="141"/>
      <c r="BM1069" s="141"/>
      <c r="BN1069" s="139" t="s">
        <v>4075</v>
      </c>
      <c r="BQ1069" s="141"/>
      <c r="BV1069" s="141"/>
      <c r="BX1069" s="141"/>
      <c r="BY1069" s="141"/>
      <c r="BZ1069" s="141"/>
      <c r="CA1069" s="141"/>
      <c r="CB1069" s="141"/>
      <c r="CC1069" s="141"/>
      <c r="CD1069" s="141"/>
      <c r="CE1069" s="141"/>
      <c r="CF1069" s="141"/>
      <c r="CG1069" s="141"/>
    </row>
    <row r="1070" spans="1:85" x14ac:dyDescent="0.35">
      <c r="A1070" s="155" t="s">
        <v>10002</v>
      </c>
      <c r="B1070" s="139" t="s">
        <v>4075</v>
      </c>
      <c r="C1070" s="18">
        <v>42634</v>
      </c>
      <c r="D1070" s="144">
        <v>0.27500000000000002</v>
      </c>
      <c r="E1070" s="141" t="s">
        <v>13273</v>
      </c>
      <c r="F1070" s="141">
        <v>3</v>
      </c>
      <c r="G1070" s="141" t="s">
        <v>2741</v>
      </c>
      <c r="H1070" s="141">
        <v>2016</v>
      </c>
      <c r="I1070" s="18"/>
      <c r="J1070" s="144"/>
      <c r="K1070" s="378"/>
      <c r="L1070" s="139" t="s">
        <v>4075</v>
      </c>
      <c r="M1070" s="141"/>
      <c r="N1070" s="248"/>
      <c r="O1070" s="141" t="s">
        <v>26</v>
      </c>
      <c r="P1070" s="141"/>
      <c r="Q1070" s="141"/>
      <c r="R1070" s="141"/>
      <c r="S1070" s="141"/>
      <c r="T1070" s="141" t="s">
        <v>18220</v>
      </c>
      <c r="U1070" s="141"/>
      <c r="V1070" s="141"/>
      <c r="W1070" s="139" t="s">
        <v>4075</v>
      </c>
      <c r="X1070" s="141" t="s">
        <v>25</v>
      </c>
      <c r="Y1070" s="141" t="s">
        <v>27</v>
      </c>
      <c r="Z1070" s="141" t="s">
        <v>4</v>
      </c>
      <c r="AA1070" s="141" t="s">
        <v>34</v>
      </c>
      <c r="AB1070" s="141"/>
      <c r="AC1070" s="139" t="s">
        <v>18047</v>
      </c>
      <c r="AD1070" s="380"/>
      <c r="AE1070" s="139" t="s">
        <v>102</v>
      </c>
      <c r="AF1070" s="139" t="s">
        <v>13088</v>
      </c>
      <c r="AG1070" s="139" t="s">
        <v>102</v>
      </c>
      <c r="AH1070" s="139" t="s">
        <v>1378</v>
      </c>
      <c r="AI1070" s="139" t="s">
        <v>100</v>
      </c>
      <c r="AJ1070" s="139" t="s">
        <v>100</v>
      </c>
      <c r="AK1070" s="139"/>
      <c r="AL1070" s="139"/>
      <c r="AM1070" s="141" t="s">
        <v>1527</v>
      </c>
      <c r="AN1070" s="141" t="s">
        <v>8</v>
      </c>
      <c r="AO1070" s="139" t="s">
        <v>1614</v>
      </c>
      <c r="AP1070" s="139" t="s">
        <v>13</v>
      </c>
      <c r="AQ1070" s="139"/>
      <c r="AR1070" s="381"/>
      <c r="AS1070" s="139" t="s">
        <v>4075</v>
      </c>
      <c r="AT1070" s="141" t="s">
        <v>1404</v>
      </c>
      <c r="AU1070" s="141"/>
      <c r="AV1070" s="383"/>
      <c r="AW1070" s="385"/>
      <c r="AX1070" s="139"/>
      <c r="AY1070" t="s">
        <v>18877</v>
      </c>
      <c r="AZ1070">
        <v>12000</v>
      </c>
      <c r="BA1070" s="381"/>
      <c r="BB1070" s="139" t="s">
        <v>1450</v>
      </c>
      <c r="BC1070" s="166"/>
      <c r="BD1070" s="166"/>
      <c r="BE1070" s="166"/>
      <c r="BF1070" s="166"/>
      <c r="BG1070" s="166"/>
      <c r="BH1070" s="308"/>
      <c r="BI1070" s="308"/>
      <c r="BJ1070" s="141" t="s">
        <v>26</v>
      </c>
      <c r="BK1070" s="141" t="s">
        <v>26</v>
      </c>
      <c r="BL1070" s="141"/>
      <c r="BM1070" s="141"/>
      <c r="BN1070" s="139" t="s">
        <v>4075</v>
      </c>
      <c r="BQ1070" s="141"/>
      <c r="BV1070" s="141"/>
      <c r="BX1070" s="141"/>
      <c r="BY1070" s="141"/>
      <c r="BZ1070" s="141"/>
      <c r="CA1070" s="141"/>
      <c r="CB1070" s="141"/>
      <c r="CC1070" s="141"/>
      <c r="CD1070" s="141"/>
      <c r="CE1070" s="141"/>
      <c r="CF1070" s="141"/>
      <c r="CG1070" s="141"/>
    </row>
    <row r="1071" spans="1:85" x14ac:dyDescent="0.35">
      <c r="A1071" s="155" t="s">
        <v>10000</v>
      </c>
      <c r="B1071" s="139" t="s">
        <v>4075</v>
      </c>
      <c r="C1071" s="18">
        <v>42634</v>
      </c>
      <c r="D1071" s="144">
        <v>0.41736111111111113</v>
      </c>
      <c r="E1071" s="141" t="s">
        <v>13273</v>
      </c>
      <c r="F1071" s="141">
        <v>3</v>
      </c>
      <c r="G1071" s="141" t="s">
        <v>2741</v>
      </c>
      <c r="H1071" s="141">
        <v>2016</v>
      </c>
      <c r="I1071" s="18">
        <v>42634</v>
      </c>
      <c r="J1071" s="144"/>
      <c r="K1071" s="378"/>
      <c r="L1071" s="139" t="s">
        <v>4075</v>
      </c>
      <c r="M1071" s="141"/>
      <c r="N1071" s="248"/>
      <c r="O1071" s="141" t="s">
        <v>26</v>
      </c>
      <c r="P1071" s="141"/>
      <c r="Q1071" s="141" t="s">
        <v>9999</v>
      </c>
      <c r="R1071" s="141"/>
      <c r="S1071" s="141" t="s">
        <v>10001</v>
      </c>
      <c r="T1071" s="141"/>
      <c r="U1071" s="141"/>
      <c r="V1071" s="141"/>
      <c r="W1071" s="139" t="s">
        <v>4075</v>
      </c>
      <c r="X1071" s="141" t="s">
        <v>25</v>
      </c>
      <c r="Y1071" s="141" t="s">
        <v>27</v>
      </c>
      <c r="Z1071" s="141" t="s">
        <v>4</v>
      </c>
      <c r="AA1071" s="141" t="s">
        <v>35</v>
      </c>
      <c r="AB1071" s="141"/>
      <c r="AC1071" s="139" t="s">
        <v>18047</v>
      </c>
      <c r="AD1071" s="380"/>
      <c r="AE1071" s="139" t="s">
        <v>107</v>
      </c>
      <c r="AF1071" s="139" t="s">
        <v>13076</v>
      </c>
      <c r="AG1071" s="139" t="s">
        <v>4130</v>
      </c>
      <c r="AH1071" s="139" t="s">
        <v>1378</v>
      </c>
      <c r="AI1071" s="139" t="s">
        <v>1518</v>
      </c>
      <c r="AJ1071" s="139"/>
      <c r="AK1071" s="139" t="s">
        <v>1518</v>
      </c>
      <c r="AL1071" s="139" t="s">
        <v>7</v>
      </c>
      <c r="AM1071" s="141" t="s">
        <v>1527</v>
      </c>
      <c r="AN1071" s="141" t="s">
        <v>8</v>
      </c>
      <c r="AO1071" s="139" t="s">
        <v>1618</v>
      </c>
      <c r="AP1071" s="139" t="s">
        <v>7</v>
      </c>
      <c r="AQ1071" s="139"/>
      <c r="AR1071" s="381"/>
      <c r="AS1071" s="139" t="s">
        <v>4075</v>
      </c>
      <c r="AT1071" s="141" t="s">
        <v>43</v>
      </c>
      <c r="AU1071" s="141">
        <v>330</v>
      </c>
      <c r="AV1071" s="383"/>
      <c r="AW1071" s="385"/>
      <c r="AX1071" s="139"/>
      <c r="AY1071" t="s">
        <v>18878</v>
      </c>
      <c r="AZ1071">
        <v>115000</v>
      </c>
      <c r="BA1071" s="381"/>
      <c r="BB1071" s="139" t="s">
        <v>1451</v>
      </c>
      <c r="BC1071" s="166"/>
      <c r="BD1071" s="166"/>
      <c r="BE1071" s="166"/>
      <c r="BF1071" s="166"/>
      <c r="BG1071" s="166"/>
      <c r="BH1071" s="308"/>
      <c r="BI1071" s="308"/>
      <c r="BJ1071" s="141" t="s">
        <v>26</v>
      </c>
      <c r="BK1071" s="141" t="s">
        <v>26</v>
      </c>
      <c r="BL1071" s="141"/>
      <c r="BM1071" s="141"/>
      <c r="BN1071" s="139" t="s">
        <v>4075</v>
      </c>
      <c r="BQ1071" s="141"/>
      <c r="BV1071" s="141"/>
      <c r="BX1071" s="141"/>
      <c r="BY1071" s="141"/>
      <c r="BZ1071" s="141"/>
      <c r="CA1071" s="141"/>
      <c r="CB1071" s="141"/>
      <c r="CC1071" s="141"/>
      <c r="CD1071" s="141"/>
      <c r="CE1071" s="141"/>
      <c r="CF1071" s="141"/>
      <c r="CG1071" s="141"/>
    </row>
    <row r="1072" spans="1:85" x14ac:dyDescent="0.35">
      <c r="A1072" s="155" t="s">
        <v>9982</v>
      </c>
      <c r="B1072" s="139" t="s">
        <v>4075</v>
      </c>
      <c r="C1072" s="18">
        <v>42635</v>
      </c>
      <c r="D1072" s="144">
        <v>0.57847222222222228</v>
      </c>
      <c r="E1072" s="141" t="s">
        <v>13273</v>
      </c>
      <c r="F1072" s="141">
        <v>3</v>
      </c>
      <c r="G1072" s="141" t="s">
        <v>2741</v>
      </c>
      <c r="H1072" s="141">
        <v>2016</v>
      </c>
      <c r="I1072" s="18">
        <v>42635</v>
      </c>
      <c r="J1072" s="144">
        <v>0.57847222222222228</v>
      </c>
      <c r="K1072" s="378"/>
      <c r="L1072" s="139" t="s">
        <v>4075</v>
      </c>
      <c r="M1072" s="141"/>
      <c r="N1072" s="248"/>
      <c r="O1072" s="141" t="s">
        <v>26</v>
      </c>
      <c r="P1072" s="141"/>
      <c r="Q1072" s="141" t="s">
        <v>9983</v>
      </c>
      <c r="R1072" s="141" t="s">
        <v>9984</v>
      </c>
      <c r="S1072" s="141"/>
      <c r="T1072" s="141"/>
      <c r="U1072" s="141">
        <v>111981521</v>
      </c>
      <c r="V1072" s="141"/>
      <c r="W1072" s="139" t="s">
        <v>4075</v>
      </c>
      <c r="X1072" s="141" t="s">
        <v>25</v>
      </c>
      <c r="Y1072" s="141" t="s">
        <v>27</v>
      </c>
      <c r="Z1072" s="141" t="s">
        <v>4</v>
      </c>
      <c r="AA1072" s="141" t="s">
        <v>34</v>
      </c>
      <c r="AB1072" s="141"/>
      <c r="AC1072" s="139" t="s">
        <v>18050</v>
      </c>
      <c r="AD1072" s="380"/>
      <c r="AE1072" s="139" t="s">
        <v>107</v>
      </c>
      <c r="AF1072" s="139" t="s">
        <v>13076</v>
      </c>
      <c r="AG1072" s="139" t="s">
        <v>4130</v>
      </c>
      <c r="AH1072" s="139" t="s">
        <v>1378</v>
      </c>
      <c r="AI1072" s="139" t="s">
        <v>1518</v>
      </c>
      <c r="AJ1072" s="139"/>
      <c r="AK1072" s="139" t="s">
        <v>1518</v>
      </c>
      <c r="AL1072" s="139" t="s">
        <v>7</v>
      </c>
      <c r="AM1072" s="141" t="s">
        <v>12</v>
      </c>
      <c r="AN1072" s="141" t="s">
        <v>8</v>
      </c>
      <c r="AO1072" s="139" t="s">
        <v>1614</v>
      </c>
      <c r="AP1072" s="139" t="s">
        <v>7</v>
      </c>
      <c r="AQ1072" s="139"/>
      <c r="AR1072" s="381"/>
      <c r="AS1072" s="139" t="s">
        <v>4075</v>
      </c>
      <c r="AT1072" s="141" t="s">
        <v>43</v>
      </c>
      <c r="AU1072" s="141">
        <v>246</v>
      </c>
      <c r="AV1072" s="383"/>
      <c r="AW1072" s="385"/>
      <c r="AX1072" s="139"/>
      <c r="AY1072" t="s">
        <v>18664</v>
      </c>
      <c r="AZ1072">
        <v>12000</v>
      </c>
      <c r="BA1072" s="381"/>
      <c r="BB1072" s="139" t="s">
        <v>1450</v>
      </c>
      <c r="BC1072" s="166"/>
      <c r="BD1072" s="166"/>
      <c r="BE1072" s="166"/>
      <c r="BF1072" s="166"/>
      <c r="BG1072" s="166"/>
      <c r="BH1072" s="308"/>
      <c r="BI1072" s="308"/>
      <c r="BJ1072" s="141" t="s">
        <v>26</v>
      </c>
      <c r="BK1072" s="141" t="s">
        <v>26</v>
      </c>
      <c r="BL1072" s="141"/>
      <c r="BM1072" s="141"/>
      <c r="BN1072" s="139" t="s">
        <v>4075</v>
      </c>
      <c r="BQ1072" s="141"/>
      <c r="BV1072" s="141"/>
      <c r="BX1072" s="141"/>
      <c r="BY1072" s="141"/>
      <c r="BZ1072" s="141"/>
      <c r="CA1072" s="141"/>
      <c r="CB1072" s="141"/>
      <c r="CC1072" s="141"/>
      <c r="CD1072" s="141"/>
      <c r="CE1072" s="141"/>
      <c r="CF1072" s="141"/>
      <c r="CG1072" s="141"/>
    </row>
    <row r="1073" spans="1:85" x14ac:dyDescent="0.35">
      <c r="A1073" s="155" t="s">
        <v>9986</v>
      </c>
      <c r="B1073" s="139" t="s">
        <v>4075</v>
      </c>
      <c r="C1073" s="18">
        <v>42635</v>
      </c>
      <c r="D1073" s="144">
        <v>0.46250000000000002</v>
      </c>
      <c r="E1073" s="141" t="s">
        <v>13273</v>
      </c>
      <c r="F1073" s="141">
        <v>3</v>
      </c>
      <c r="G1073" s="141" t="s">
        <v>2741</v>
      </c>
      <c r="H1073" s="141">
        <v>2016</v>
      </c>
      <c r="I1073" s="18">
        <v>42635</v>
      </c>
      <c r="J1073" s="144">
        <v>0.46250000000000002</v>
      </c>
      <c r="K1073" s="378"/>
      <c r="L1073" s="139" t="s">
        <v>4075</v>
      </c>
      <c r="M1073" s="141"/>
      <c r="N1073" s="248"/>
      <c r="O1073" s="141" t="s">
        <v>26</v>
      </c>
      <c r="P1073" s="141"/>
      <c r="Q1073" s="141" t="s">
        <v>9987</v>
      </c>
      <c r="R1073" s="141" t="s">
        <v>9988</v>
      </c>
      <c r="S1073" s="141"/>
      <c r="T1073" s="141"/>
      <c r="U1073" s="141">
        <v>111981059</v>
      </c>
      <c r="V1073" s="141"/>
      <c r="W1073" s="139" t="s">
        <v>4075</v>
      </c>
      <c r="X1073" s="141" t="s">
        <v>25</v>
      </c>
      <c r="Y1073" s="141" t="s">
        <v>27</v>
      </c>
      <c r="Z1073" s="141" t="s">
        <v>4</v>
      </c>
      <c r="AA1073" s="141" t="s">
        <v>34</v>
      </c>
      <c r="AB1073" s="141"/>
      <c r="AC1073" s="139" t="s">
        <v>18047</v>
      </c>
      <c r="AD1073" s="380"/>
      <c r="AE1073" s="139" t="s">
        <v>4</v>
      </c>
      <c r="AF1073" s="139" t="s">
        <v>13073</v>
      </c>
      <c r="AG1073" s="139" t="s">
        <v>4</v>
      </c>
      <c r="AH1073" s="139" t="s">
        <v>1378</v>
      </c>
      <c r="AI1073" s="139" t="s">
        <v>15678</v>
      </c>
      <c r="AJ1073" s="139"/>
      <c r="AK1073" s="139" t="s">
        <v>15678</v>
      </c>
      <c r="AL1073" s="139" t="s">
        <v>7</v>
      </c>
      <c r="AM1073" s="141"/>
      <c r="AN1073" s="141" t="s">
        <v>8</v>
      </c>
      <c r="AO1073" s="139" t="s">
        <v>1614</v>
      </c>
      <c r="AP1073" s="139" t="s">
        <v>7</v>
      </c>
      <c r="AQ1073" s="139"/>
      <c r="AR1073" s="381"/>
      <c r="AS1073" s="139" t="s">
        <v>4075</v>
      </c>
      <c r="AT1073" s="141" t="s">
        <v>1404</v>
      </c>
      <c r="AU1073" s="141">
        <v>180</v>
      </c>
      <c r="AV1073" s="383"/>
      <c r="AW1073" s="385"/>
      <c r="AX1073" s="139"/>
      <c r="AY1073" t="s">
        <v>18879</v>
      </c>
      <c r="AZ1073">
        <v>12000</v>
      </c>
      <c r="BA1073" s="381"/>
      <c r="BB1073" s="139" t="s">
        <v>1444</v>
      </c>
      <c r="BC1073" s="166"/>
      <c r="BD1073" s="166"/>
      <c r="BE1073" s="166"/>
      <c r="BF1073" s="166"/>
      <c r="BG1073" s="166"/>
      <c r="BH1073" s="308"/>
      <c r="BI1073" s="308"/>
      <c r="BJ1073" s="141" t="s">
        <v>26</v>
      </c>
      <c r="BK1073" s="141" t="s">
        <v>26</v>
      </c>
      <c r="BL1073" s="141"/>
      <c r="BM1073" s="141"/>
      <c r="BN1073" s="139" t="s">
        <v>4075</v>
      </c>
      <c r="BQ1073" s="141" t="s">
        <v>15820</v>
      </c>
      <c r="BR1073" s="135" t="s">
        <v>15680</v>
      </c>
      <c r="BT1073" s="135" t="s">
        <v>15367</v>
      </c>
      <c r="BU1073" s="135" t="s">
        <v>15348</v>
      </c>
      <c r="BV1073" s="141" t="s">
        <v>15348</v>
      </c>
      <c r="BW1073" s="135" t="s">
        <v>13266</v>
      </c>
      <c r="BX1073" s="141" t="s">
        <v>15681</v>
      </c>
      <c r="BY1073" s="141" t="s">
        <v>12</v>
      </c>
      <c r="BZ1073" s="141" t="s">
        <v>26</v>
      </c>
      <c r="CA1073" s="141" t="s">
        <v>1848</v>
      </c>
      <c r="CB1073" s="141"/>
      <c r="CC1073" s="141" t="s">
        <v>15686</v>
      </c>
      <c r="CD1073" s="141" t="s">
        <v>15687</v>
      </c>
      <c r="CE1073" s="141" t="s">
        <v>15450</v>
      </c>
      <c r="CF1073" s="141" t="s">
        <v>15451</v>
      </c>
      <c r="CG1073" s="141" t="s">
        <v>13283</v>
      </c>
    </row>
    <row r="1074" spans="1:85" x14ac:dyDescent="0.35">
      <c r="A1074" s="155" t="s">
        <v>9989</v>
      </c>
      <c r="B1074" s="139" t="s">
        <v>4075</v>
      </c>
      <c r="C1074" s="18">
        <v>42635</v>
      </c>
      <c r="D1074" s="144">
        <v>0.35208333333333336</v>
      </c>
      <c r="E1074" s="141" t="s">
        <v>13273</v>
      </c>
      <c r="F1074" s="141">
        <v>3</v>
      </c>
      <c r="G1074" s="141" t="s">
        <v>2741</v>
      </c>
      <c r="H1074" s="141">
        <v>2016</v>
      </c>
      <c r="I1074" s="18">
        <v>42635</v>
      </c>
      <c r="J1074" s="144"/>
      <c r="K1074" s="378"/>
      <c r="L1074" s="139" t="s">
        <v>4075</v>
      </c>
      <c r="M1074" s="141"/>
      <c r="N1074" s="248"/>
      <c r="O1074" s="141" t="s">
        <v>26</v>
      </c>
      <c r="P1074" s="141"/>
      <c r="Q1074" s="141" t="s">
        <v>9990</v>
      </c>
      <c r="R1074" s="141"/>
      <c r="S1074" s="141"/>
      <c r="T1074" s="141"/>
      <c r="U1074" s="141"/>
      <c r="V1074" s="141"/>
      <c r="W1074" s="139" t="s">
        <v>4075</v>
      </c>
      <c r="X1074" s="141" t="s">
        <v>25</v>
      </c>
      <c r="Y1074" s="141" t="s">
        <v>27</v>
      </c>
      <c r="Z1074" s="141" t="s">
        <v>4</v>
      </c>
      <c r="AA1074" s="141" t="s">
        <v>34</v>
      </c>
      <c r="AB1074" s="141"/>
      <c r="AC1074" s="139" t="s">
        <v>18050</v>
      </c>
      <c r="AD1074" s="380"/>
      <c r="AE1074" s="139" t="s">
        <v>102</v>
      </c>
      <c r="AF1074" s="139" t="s">
        <v>13084</v>
      </c>
      <c r="AG1074" s="139" t="s">
        <v>102</v>
      </c>
      <c r="AH1074" s="139" t="s">
        <v>1378</v>
      </c>
      <c r="AI1074" s="139" t="s">
        <v>1403</v>
      </c>
      <c r="AJ1074" s="139" t="s">
        <v>1403</v>
      </c>
      <c r="AK1074" s="139"/>
      <c r="AL1074" s="139"/>
      <c r="AM1074" s="141"/>
      <c r="AN1074" s="141" t="s">
        <v>8</v>
      </c>
      <c r="AO1074" s="139" t="s">
        <v>1614</v>
      </c>
      <c r="AP1074" s="139" t="s">
        <v>1403</v>
      </c>
      <c r="AQ1074" s="139"/>
      <c r="AR1074" s="381"/>
      <c r="AS1074" s="139" t="s">
        <v>4075</v>
      </c>
      <c r="AT1074" s="141" t="s">
        <v>1404</v>
      </c>
      <c r="AU1074" s="141">
        <v>300</v>
      </c>
      <c r="AV1074" s="383"/>
      <c r="AW1074" s="385"/>
      <c r="AX1074" s="139"/>
      <c r="AY1074" t="s">
        <v>18880</v>
      </c>
      <c r="AZ1074">
        <v>12000</v>
      </c>
      <c r="BA1074" s="381"/>
      <c r="BB1074" s="139" t="s">
        <v>17</v>
      </c>
      <c r="BC1074" s="166"/>
      <c r="BD1074" s="166"/>
      <c r="BE1074" s="166"/>
      <c r="BF1074" s="166"/>
      <c r="BG1074" s="166"/>
      <c r="BH1074" s="308"/>
      <c r="BI1074" s="308"/>
      <c r="BJ1074" s="141" t="s">
        <v>26</v>
      </c>
      <c r="BK1074" s="141" t="s">
        <v>26</v>
      </c>
      <c r="BL1074" s="141"/>
      <c r="BM1074" s="141"/>
      <c r="BN1074" s="139" t="s">
        <v>4075</v>
      </c>
      <c r="BQ1074" s="141"/>
      <c r="BV1074" s="141"/>
      <c r="BX1074" s="141"/>
      <c r="BY1074" s="141"/>
      <c r="BZ1074" s="141"/>
      <c r="CA1074" s="141"/>
      <c r="CB1074" s="141"/>
      <c r="CC1074" s="141"/>
      <c r="CD1074" s="141"/>
      <c r="CE1074" s="141"/>
      <c r="CF1074" s="141"/>
      <c r="CG1074" s="141"/>
    </row>
    <row r="1075" spans="1:85" x14ac:dyDescent="0.35">
      <c r="A1075" s="155" t="s">
        <v>9977</v>
      </c>
      <c r="B1075" s="139" t="s">
        <v>4075</v>
      </c>
      <c r="C1075" s="18">
        <v>42636</v>
      </c>
      <c r="D1075" s="144">
        <v>0.64097222222222228</v>
      </c>
      <c r="E1075" s="141" t="s">
        <v>13273</v>
      </c>
      <c r="F1075" s="141">
        <v>3</v>
      </c>
      <c r="G1075" s="141" t="s">
        <v>2741</v>
      </c>
      <c r="H1075" s="141">
        <v>2016</v>
      </c>
      <c r="I1075" s="18">
        <v>42636</v>
      </c>
      <c r="J1075" s="144">
        <v>0.22430555555555556</v>
      </c>
      <c r="K1075" s="378"/>
      <c r="L1075" s="139" t="s">
        <v>4075</v>
      </c>
      <c r="M1075" s="141"/>
      <c r="N1075" s="248"/>
      <c r="O1075" s="141" t="s">
        <v>26</v>
      </c>
      <c r="P1075" s="141"/>
      <c r="Q1075" s="141" t="s">
        <v>9978</v>
      </c>
      <c r="R1075" s="141" t="s">
        <v>9979</v>
      </c>
      <c r="S1075" s="141"/>
      <c r="T1075" s="141"/>
      <c r="U1075" s="141"/>
      <c r="V1075" s="141"/>
      <c r="W1075" s="139" t="s">
        <v>4075</v>
      </c>
      <c r="X1075" s="141" t="s">
        <v>25</v>
      </c>
      <c r="Y1075" s="141" t="s">
        <v>27</v>
      </c>
      <c r="Z1075" s="141" t="s">
        <v>4</v>
      </c>
      <c r="AA1075" s="141" t="s">
        <v>34</v>
      </c>
      <c r="AB1075" s="141"/>
      <c r="AC1075" s="139" t="s">
        <v>18047</v>
      </c>
      <c r="AD1075" s="380"/>
      <c r="AE1075" s="139" t="s">
        <v>4</v>
      </c>
      <c r="AF1075" s="139" t="s">
        <v>13073</v>
      </c>
      <c r="AG1075" s="139" t="s">
        <v>4</v>
      </c>
      <c r="AH1075" s="139" t="s">
        <v>1378</v>
      </c>
      <c r="AI1075" s="139" t="s">
        <v>15678</v>
      </c>
      <c r="AJ1075" s="139"/>
      <c r="AK1075" s="139" t="s">
        <v>15678</v>
      </c>
      <c r="AL1075" s="139" t="s">
        <v>7</v>
      </c>
      <c r="AM1075" s="141" t="s">
        <v>12</v>
      </c>
      <c r="AN1075" s="141" t="s">
        <v>8</v>
      </c>
      <c r="AO1075" s="139" t="s">
        <v>1614</v>
      </c>
      <c r="AP1075" s="139" t="s">
        <v>7</v>
      </c>
      <c r="AQ1075" s="139"/>
      <c r="AR1075" s="381"/>
      <c r="AS1075" s="139" t="s">
        <v>4075</v>
      </c>
      <c r="AT1075" s="141" t="s">
        <v>44</v>
      </c>
      <c r="AU1075" s="141">
        <v>330</v>
      </c>
      <c r="AV1075" s="383"/>
      <c r="AW1075" s="385"/>
      <c r="AX1075" s="139"/>
      <c r="AY1075" t="s">
        <v>18881</v>
      </c>
      <c r="AZ1075">
        <v>12000</v>
      </c>
      <c r="BA1075" s="381"/>
      <c r="BB1075" s="139" t="s">
        <v>1446</v>
      </c>
      <c r="BC1075" s="166"/>
      <c r="BD1075" s="166"/>
      <c r="BE1075" s="166"/>
      <c r="BF1075" s="166"/>
      <c r="BG1075" s="166"/>
      <c r="BH1075" s="308"/>
      <c r="BI1075" s="308"/>
      <c r="BJ1075" s="141" t="s">
        <v>26</v>
      </c>
      <c r="BK1075" s="141" t="s">
        <v>26</v>
      </c>
      <c r="BL1075" s="141"/>
      <c r="BM1075" s="141"/>
      <c r="BN1075" s="139" t="s">
        <v>4075</v>
      </c>
      <c r="BQ1075" s="141" t="s">
        <v>15821</v>
      </c>
      <c r="BR1075" s="135" t="s">
        <v>15693</v>
      </c>
      <c r="BT1075" s="135" t="s">
        <v>15354</v>
      </c>
      <c r="BU1075" s="135" t="s">
        <v>2059</v>
      </c>
      <c r="BV1075" s="141" t="s">
        <v>13259</v>
      </c>
      <c r="BW1075" s="135" t="s">
        <v>13270</v>
      </c>
      <c r="BX1075" s="141"/>
      <c r="BY1075" s="141"/>
      <c r="BZ1075" s="141"/>
      <c r="CA1075" s="141"/>
      <c r="CB1075" s="141"/>
      <c r="CC1075" s="141"/>
      <c r="CD1075" s="141"/>
      <c r="CE1075" s="141" t="s">
        <v>15450</v>
      </c>
      <c r="CF1075" s="141" t="s">
        <v>15451</v>
      </c>
      <c r="CG1075" s="141" t="s">
        <v>2116</v>
      </c>
    </row>
    <row r="1076" spans="1:85" x14ac:dyDescent="0.35">
      <c r="A1076" s="155" t="s">
        <v>9980</v>
      </c>
      <c r="B1076" s="139" t="s">
        <v>4075</v>
      </c>
      <c r="C1076" s="18">
        <v>42636</v>
      </c>
      <c r="D1076" s="144">
        <v>0.63402777777777775</v>
      </c>
      <c r="E1076" s="141" t="s">
        <v>13273</v>
      </c>
      <c r="F1076" s="141">
        <v>3</v>
      </c>
      <c r="G1076" s="141" t="s">
        <v>2741</v>
      </c>
      <c r="H1076" s="141">
        <v>2016</v>
      </c>
      <c r="I1076" s="18">
        <v>42636</v>
      </c>
      <c r="J1076" s="144"/>
      <c r="K1076" s="378"/>
      <c r="L1076" s="139" t="s">
        <v>4075</v>
      </c>
      <c r="M1076" s="141"/>
      <c r="N1076" s="248"/>
      <c r="O1076" s="141" t="s">
        <v>26</v>
      </c>
      <c r="P1076" s="141"/>
      <c r="Q1076" s="141"/>
      <c r="R1076" s="141" t="s">
        <v>9981</v>
      </c>
      <c r="S1076" s="141"/>
      <c r="T1076" s="141"/>
      <c r="U1076" s="141"/>
      <c r="V1076" s="141"/>
      <c r="W1076" s="139" t="s">
        <v>4075</v>
      </c>
      <c r="X1076" s="141" t="s">
        <v>25</v>
      </c>
      <c r="Y1076" s="141" t="s">
        <v>27</v>
      </c>
      <c r="Z1076" s="141" t="s">
        <v>4</v>
      </c>
      <c r="AA1076" s="141" t="s">
        <v>34</v>
      </c>
      <c r="AB1076" s="141"/>
      <c r="AC1076" s="139" t="s">
        <v>18047</v>
      </c>
      <c r="AD1076" s="380"/>
      <c r="AE1076" s="139" t="s">
        <v>102</v>
      </c>
      <c r="AF1076" s="139" t="s">
        <v>13068</v>
      </c>
      <c r="AG1076" s="139" t="s">
        <v>102</v>
      </c>
      <c r="AH1076" s="139" t="s">
        <v>1378</v>
      </c>
      <c r="AI1076" s="139" t="s">
        <v>7</v>
      </c>
      <c r="AJ1076" s="139" t="s">
        <v>7</v>
      </c>
      <c r="AK1076" s="139"/>
      <c r="AL1076" s="139"/>
      <c r="AM1076" s="141" t="s">
        <v>12</v>
      </c>
      <c r="AN1076" s="141" t="s">
        <v>8</v>
      </c>
      <c r="AO1076" s="139" t="s">
        <v>1614</v>
      </c>
      <c r="AP1076" s="139" t="s">
        <v>7</v>
      </c>
      <c r="AQ1076" s="139"/>
      <c r="AR1076" s="381"/>
      <c r="AS1076" s="139" t="s">
        <v>4075</v>
      </c>
      <c r="AT1076" s="141" t="s">
        <v>1404</v>
      </c>
      <c r="AU1076" s="141"/>
      <c r="AV1076" s="383"/>
      <c r="AW1076" s="385"/>
      <c r="AX1076" s="139"/>
      <c r="AY1076" t="s">
        <v>18882</v>
      </c>
      <c r="AZ1076">
        <v>12000</v>
      </c>
      <c r="BA1076" s="381"/>
      <c r="BB1076" s="139" t="s">
        <v>1444</v>
      </c>
      <c r="BC1076" s="166"/>
      <c r="BD1076" s="166"/>
      <c r="BE1076" s="166"/>
      <c r="BF1076" s="166"/>
      <c r="BG1076" s="166"/>
      <c r="BH1076" s="308"/>
      <c r="BI1076" s="308"/>
      <c r="BJ1076" s="141" t="s">
        <v>26</v>
      </c>
      <c r="BK1076" s="141" t="s">
        <v>26</v>
      </c>
      <c r="BL1076" s="141"/>
      <c r="BM1076" s="141"/>
      <c r="BN1076" s="139" t="s">
        <v>4075</v>
      </c>
      <c r="BQ1076" s="141"/>
      <c r="BV1076" s="141"/>
      <c r="BX1076" s="141"/>
      <c r="BY1076" s="141"/>
      <c r="BZ1076" s="141"/>
      <c r="CA1076" s="141"/>
      <c r="CB1076" s="141"/>
      <c r="CC1076" s="141"/>
      <c r="CD1076" s="141"/>
      <c r="CE1076" s="141"/>
      <c r="CF1076" s="141"/>
      <c r="CG1076" s="141"/>
    </row>
    <row r="1077" spans="1:85" x14ac:dyDescent="0.35">
      <c r="A1077" s="155" t="s">
        <v>9975</v>
      </c>
      <c r="B1077" s="139" t="s">
        <v>4075</v>
      </c>
      <c r="C1077" s="18">
        <v>42637</v>
      </c>
      <c r="D1077" s="144">
        <v>0.60555555555555551</v>
      </c>
      <c r="E1077" s="141" t="s">
        <v>13273</v>
      </c>
      <c r="F1077" s="141">
        <v>3</v>
      </c>
      <c r="G1077" s="141" t="s">
        <v>2741</v>
      </c>
      <c r="H1077" s="141">
        <v>2016</v>
      </c>
      <c r="I1077" s="18">
        <v>42637</v>
      </c>
      <c r="J1077" s="144"/>
      <c r="K1077" s="378"/>
      <c r="L1077" s="139" t="s">
        <v>4075</v>
      </c>
      <c r="M1077" s="141"/>
      <c r="N1077" s="248"/>
      <c r="O1077" s="141" t="s">
        <v>26</v>
      </c>
      <c r="P1077" s="141"/>
      <c r="Q1077" s="141"/>
      <c r="R1077" s="141" t="s">
        <v>9976</v>
      </c>
      <c r="S1077" s="141"/>
      <c r="T1077" s="141"/>
      <c r="U1077" s="141"/>
      <c r="V1077" s="141"/>
      <c r="W1077" s="139" t="s">
        <v>4075</v>
      </c>
      <c r="X1077" s="141" t="s">
        <v>25</v>
      </c>
      <c r="Y1077" s="141" t="s">
        <v>27</v>
      </c>
      <c r="Z1077" s="141" t="s">
        <v>4</v>
      </c>
      <c r="AA1077" s="141" t="s">
        <v>34</v>
      </c>
      <c r="AB1077" s="141"/>
      <c r="AC1077" s="139" t="s">
        <v>18049</v>
      </c>
      <c r="AD1077" s="380"/>
      <c r="AE1077" s="139" t="s">
        <v>107</v>
      </c>
      <c r="AF1077" s="139" t="s">
        <v>13076</v>
      </c>
      <c r="AG1077" s="139" t="s">
        <v>4130</v>
      </c>
      <c r="AH1077" s="139" t="s">
        <v>1378</v>
      </c>
      <c r="AI1077" s="139" t="s">
        <v>1518</v>
      </c>
      <c r="AJ1077" s="139"/>
      <c r="AK1077" s="139" t="s">
        <v>1518</v>
      </c>
      <c r="AL1077" s="139" t="s">
        <v>7</v>
      </c>
      <c r="AM1077" s="141" t="s">
        <v>1527</v>
      </c>
      <c r="AN1077" s="141" t="s">
        <v>8</v>
      </c>
      <c r="AO1077" s="139" t="s">
        <v>1477</v>
      </c>
      <c r="AP1077" s="139" t="s">
        <v>7</v>
      </c>
      <c r="AQ1077" s="139"/>
      <c r="AR1077" s="381"/>
      <c r="AS1077" s="139" t="s">
        <v>4075</v>
      </c>
      <c r="AT1077" s="141" t="s">
        <v>1404</v>
      </c>
      <c r="AU1077" s="141"/>
      <c r="AV1077" s="383"/>
      <c r="AW1077" s="385"/>
      <c r="AX1077" s="139"/>
      <c r="AY1077" t="s">
        <v>18240</v>
      </c>
      <c r="BA1077" s="381"/>
      <c r="BB1077" s="139" t="s">
        <v>1450</v>
      </c>
      <c r="BC1077" s="166"/>
      <c r="BD1077" s="166"/>
      <c r="BE1077" s="166"/>
      <c r="BF1077" s="166"/>
      <c r="BG1077" s="166"/>
      <c r="BH1077" s="308"/>
      <c r="BI1077" s="308"/>
      <c r="BJ1077" s="141" t="s">
        <v>26</v>
      </c>
      <c r="BK1077" s="141" t="s">
        <v>26</v>
      </c>
      <c r="BL1077" s="141"/>
      <c r="BM1077" s="141"/>
      <c r="BN1077" s="139" t="s">
        <v>4075</v>
      </c>
      <c r="BQ1077" s="141"/>
      <c r="BV1077" s="141"/>
      <c r="BX1077" s="141"/>
      <c r="BY1077" s="141"/>
      <c r="BZ1077" s="141"/>
      <c r="CA1077" s="141"/>
      <c r="CB1077" s="141"/>
      <c r="CC1077" s="141"/>
      <c r="CD1077" s="141"/>
      <c r="CE1077" s="141"/>
      <c r="CF1077" s="141"/>
      <c r="CG1077" s="141"/>
    </row>
    <row r="1078" spans="1:85" x14ac:dyDescent="0.35">
      <c r="A1078" s="155" t="s">
        <v>9965</v>
      </c>
      <c r="B1078" s="139" t="s">
        <v>4075</v>
      </c>
      <c r="C1078" s="18">
        <v>42638</v>
      </c>
      <c r="D1078" s="144">
        <v>0.68680555555555556</v>
      </c>
      <c r="E1078" s="141" t="s">
        <v>13274</v>
      </c>
      <c r="F1078" s="141">
        <v>3</v>
      </c>
      <c r="G1078" s="141" t="s">
        <v>2741</v>
      </c>
      <c r="H1078" s="141">
        <v>2016</v>
      </c>
      <c r="I1078" s="18">
        <v>42638</v>
      </c>
      <c r="J1078" s="144">
        <v>0.68680555555555556</v>
      </c>
      <c r="K1078" s="378"/>
      <c r="L1078" s="139" t="s">
        <v>4075</v>
      </c>
      <c r="M1078" s="141"/>
      <c r="N1078" s="248"/>
      <c r="O1078" s="141" t="s">
        <v>26</v>
      </c>
      <c r="P1078" s="141"/>
      <c r="Q1078" s="141" t="s">
        <v>9966</v>
      </c>
      <c r="R1078" s="141" t="s">
        <v>9967</v>
      </c>
      <c r="S1078" s="141"/>
      <c r="T1078" s="141"/>
      <c r="U1078" s="141"/>
      <c r="V1078" s="141"/>
      <c r="W1078" s="139" t="s">
        <v>4075</v>
      </c>
      <c r="X1078" s="141" t="s">
        <v>25</v>
      </c>
      <c r="Y1078" s="141" t="s">
        <v>27</v>
      </c>
      <c r="Z1078" s="141" t="s">
        <v>4</v>
      </c>
      <c r="AA1078" s="141" t="s">
        <v>34</v>
      </c>
      <c r="AB1078" s="141"/>
      <c r="AC1078" s="139" t="s">
        <v>18047</v>
      </c>
      <c r="AD1078" s="380"/>
      <c r="AE1078" s="139" t="s">
        <v>103</v>
      </c>
      <c r="AF1078" s="139" t="s">
        <v>13075</v>
      </c>
      <c r="AG1078" s="139" t="s">
        <v>103</v>
      </c>
      <c r="AH1078" s="139" t="s">
        <v>1378</v>
      </c>
      <c r="AI1078" s="139" t="s">
        <v>7340</v>
      </c>
      <c r="AJ1078" s="139"/>
      <c r="AK1078" s="139" t="s">
        <v>7340</v>
      </c>
      <c r="AL1078" s="139" t="s">
        <v>1408</v>
      </c>
      <c r="AM1078" s="141" t="s">
        <v>1527</v>
      </c>
      <c r="AN1078" s="141" t="s">
        <v>8</v>
      </c>
      <c r="AO1078" s="139" t="s">
        <v>1614</v>
      </c>
      <c r="AP1078" s="139" t="s">
        <v>7</v>
      </c>
      <c r="AQ1078" s="139"/>
      <c r="AR1078" s="381"/>
      <c r="AS1078" s="139" t="s">
        <v>4075</v>
      </c>
      <c r="AT1078" s="141" t="s">
        <v>1404</v>
      </c>
      <c r="AU1078" s="141"/>
      <c r="AV1078" s="383"/>
      <c r="AW1078" s="385"/>
      <c r="AX1078" s="139"/>
      <c r="AY1078" t="s">
        <v>9968</v>
      </c>
      <c r="AZ1078">
        <v>12000</v>
      </c>
      <c r="BA1078" s="381"/>
      <c r="BB1078" s="139" t="s">
        <v>1444</v>
      </c>
      <c r="BC1078" s="166"/>
      <c r="BD1078" s="166"/>
      <c r="BE1078" s="166"/>
      <c r="BF1078" s="166"/>
      <c r="BG1078" s="166"/>
      <c r="BH1078" s="308"/>
      <c r="BI1078" s="308"/>
      <c r="BJ1078" s="141" t="s">
        <v>26</v>
      </c>
      <c r="BK1078" s="141" t="s">
        <v>26</v>
      </c>
      <c r="BL1078" s="141"/>
      <c r="BM1078" s="141"/>
      <c r="BN1078" s="139" t="s">
        <v>4075</v>
      </c>
      <c r="BQ1078" s="141"/>
      <c r="BV1078" s="141"/>
      <c r="BX1078" s="141"/>
      <c r="BY1078" s="141"/>
      <c r="BZ1078" s="141"/>
      <c r="CA1078" s="141"/>
      <c r="CB1078" s="141"/>
      <c r="CC1078" s="141"/>
      <c r="CD1078" s="141"/>
      <c r="CE1078" s="141"/>
      <c r="CF1078" s="141"/>
      <c r="CG1078" s="141"/>
    </row>
    <row r="1079" spans="1:85" x14ac:dyDescent="0.35">
      <c r="A1079" s="155" t="s">
        <v>9962</v>
      </c>
      <c r="B1079" s="139" t="s">
        <v>4075</v>
      </c>
      <c r="C1079" s="18">
        <v>42638</v>
      </c>
      <c r="D1079" s="144">
        <v>0.80486111111111114</v>
      </c>
      <c r="E1079" s="141" t="s">
        <v>13274</v>
      </c>
      <c r="F1079" s="141">
        <v>3</v>
      </c>
      <c r="G1079" s="141" t="s">
        <v>2741</v>
      </c>
      <c r="H1079" s="141">
        <v>2016</v>
      </c>
      <c r="I1079" s="18">
        <v>42638</v>
      </c>
      <c r="J1079" s="144"/>
      <c r="K1079" s="378"/>
      <c r="L1079" s="139" t="s">
        <v>4075</v>
      </c>
      <c r="M1079" s="141"/>
      <c r="N1079" s="248"/>
      <c r="O1079" s="141" t="s">
        <v>26</v>
      </c>
      <c r="P1079" s="141"/>
      <c r="Q1079" s="141" t="s">
        <v>9963</v>
      </c>
      <c r="R1079" s="141" t="s">
        <v>9964</v>
      </c>
      <c r="S1079" s="141"/>
      <c r="T1079" s="141"/>
      <c r="U1079" s="141"/>
      <c r="V1079" s="141"/>
      <c r="W1079" s="139" t="s">
        <v>4075</v>
      </c>
      <c r="X1079" s="141" t="s">
        <v>25</v>
      </c>
      <c r="Y1079" s="141" t="s">
        <v>27</v>
      </c>
      <c r="Z1079" s="141" t="s">
        <v>4</v>
      </c>
      <c r="AA1079" s="141" t="s">
        <v>34</v>
      </c>
      <c r="AB1079" s="141"/>
      <c r="AC1079" s="139" t="s">
        <v>18047</v>
      </c>
      <c r="AD1079" s="380"/>
      <c r="AE1079" s="139" t="s">
        <v>4</v>
      </c>
      <c r="AF1079" s="139" t="s">
        <v>13073</v>
      </c>
      <c r="AG1079" s="139" t="s">
        <v>4</v>
      </c>
      <c r="AH1079" s="139" t="s">
        <v>1378</v>
      </c>
      <c r="AI1079" s="139" t="s">
        <v>15678</v>
      </c>
      <c r="AJ1079" s="139"/>
      <c r="AK1079" s="139" t="s">
        <v>15678</v>
      </c>
      <c r="AL1079" s="139" t="s">
        <v>7</v>
      </c>
      <c r="AM1079" s="141" t="s">
        <v>1527</v>
      </c>
      <c r="AN1079" s="141" t="s">
        <v>8</v>
      </c>
      <c r="AO1079" s="139" t="s">
        <v>1614</v>
      </c>
      <c r="AP1079" s="139" t="s">
        <v>7</v>
      </c>
      <c r="AQ1079" s="139"/>
      <c r="AR1079" s="381"/>
      <c r="AS1079" s="139" t="s">
        <v>4075</v>
      </c>
      <c r="AT1079" s="141" t="s">
        <v>44</v>
      </c>
      <c r="AU1079" s="141">
        <v>520</v>
      </c>
      <c r="AV1079" s="383"/>
      <c r="AW1079" s="385"/>
      <c r="AX1079" s="139"/>
      <c r="AY1079" t="s">
        <v>18883</v>
      </c>
      <c r="BA1079" s="381"/>
      <c r="BB1079" s="139" t="s">
        <v>1446</v>
      </c>
      <c r="BC1079" s="166"/>
      <c r="BD1079" s="166"/>
      <c r="BE1079" s="166"/>
      <c r="BF1079" s="166"/>
      <c r="BG1079" s="166"/>
      <c r="BH1079" s="308"/>
      <c r="BI1079" s="308"/>
      <c r="BJ1079" s="141" t="s">
        <v>26</v>
      </c>
      <c r="BK1079" s="141" t="s">
        <v>26</v>
      </c>
      <c r="BL1079" s="141"/>
      <c r="BM1079" s="141"/>
      <c r="BN1079" s="139" t="s">
        <v>4075</v>
      </c>
      <c r="BQ1079" s="141" t="s">
        <v>15821</v>
      </c>
      <c r="BR1079" s="135" t="s">
        <v>15680</v>
      </c>
      <c r="BT1079" s="135" t="s">
        <v>15347</v>
      </c>
      <c r="BU1079" s="135" t="s">
        <v>15359</v>
      </c>
      <c r="BV1079" s="141" t="s">
        <v>13274</v>
      </c>
      <c r="BW1079" s="135" t="s">
        <v>13259</v>
      </c>
      <c r="BX1079" s="141" t="s">
        <v>15681</v>
      </c>
      <c r="BY1079" s="141" t="s">
        <v>12</v>
      </c>
      <c r="BZ1079" s="141" t="s">
        <v>26</v>
      </c>
      <c r="CA1079" s="141" t="s">
        <v>1848</v>
      </c>
      <c r="CB1079" s="141"/>
      <c r="CC1079" s="141" t="s">
        <v>15686</v>
      </c>
      <c r="CD1079" s="141" t="s">
        <v>15698</v>
      </c>
      <c r="CE1079" s="141" t="s">
        <v>15450</v>
      </c>
      <c r="CF1079" s="141" t="s">
        <v>15454</v>
      </c>
      <c r="CG1079" s="141" t="s">
        <v>4004</v>
      </c>
    </row>
    <row r="1080" spans="1:85" x14ac:dyDescent="0.35">
      <c r="A1080" s="155" t="s">
        <v>9972</v>
      </c>
      <c r="B1080" s="139" t="s">
        <v>4075</v>
      </c>
      <c r="C1080" s="18">
        <v>42638</v>
      </c>
      <c r="D1080" s="144">
        <v>0.44097222222222221</v>
      </c>
      <c r="E1080" s="141" t="s">
        <v>13274</v>
      </c>
      <c r="F1080" s="141">
        <v>3</v>
      </c>
      <c r="G1080" s="141" t="s">
        <v>2741</v>
      </c>
      <c r="H1080" s="141">
        <v>2016</v>
      </c>
      <c r="I1080" s="18">
        <v>42638</v>
      </c>
      <c r="J1080" s="144">
        <v>0.44097222222222221</v>
      </c>
      <c r="K1080" s="378"/>
      <c r="L1080" s="139" t="s">
        <v>4075</v>
      </c>
      <c r="M1080" s="141"/>
      <c r="N1080" s="248"/>
      <c r="O1080" s="141" t="s">
        <v>26</v>
      </c>
      <c r="P1080" s="141"/>
      <c r="Q1080" s="141"/>
      <c r="R1080" s="141"/>
      <c r="S1080" s="141" t="s">
        <v>9973</v>
      </c>
      <c r="T1080" s="141"/>
      <c r="U1080" s="141"/>
      <c r="V1080" s="141" t="s">
        <v>9974</v>
      </c>
      <c r="W1080" s="139" t="s">
        <v>4075</v>
      </c>
      <c r="X1080" s="141" t="s">
        <v>25</v>
      </c>
      <c r="Y1080" s="141" t="s">
        <v>27</v>
      </c>
      <c r="Z1080" s="141" t="s">
        <v>4</v>
      </c>
      <c r="AA1080" s="141" t="s">
        <v>35</v>
      </c>
      <c r="AB1080" s="141"/>
      <c r="AC1080" s="139" t="s">
        <v>18052</v>
      </c>
      <c r="AD1080" s="380"/>
      <c r="AE1080" s="139" t="s">
        <v>102</v>
      </c>
      <c r="AF1080" s="139" t="s">
        <v>13071</v>
      </c>
      <c r="AG1080" s="139" t="s">
        <v>102</v>
      </c>
      <c r="AH1080" s="139" t="s">
        <v>1378</v>
      </c>
      <c r="AI1080" s="139" t="s">
        <v>1606</v>
      </c>
      <c r="AJ1080" s="139" t="s">
        <v>1606</v>
      </c>
      <c r="AK1080" s="139"/>
      <c r="AL1080" s="139"/>
      <c r="AM1080" s="141"/>
      <c r="AN1080" s="141" t="s">
        <v>8</v>
      </c>
      <c r="AO1080" s="139" t="s">
        <v>1618</v>
      </c>
      <c r="AP1080" s="139" t="s">
        <v>13</v>
      </c>
      <c r="AQ1080" s="139"/>
      <c r="AR1080" s="381"/>
      <c r="AS1080" s="139" t="s">
        <v>4075</v>
      </c>
      <c r="AT1080" s="141" t="s">
        <v>44</v>
      </c>
      <c r="AU1080" s="141">
        <v>175</v>
      </c>
      <c r="AV1080" s="383"/>
      <c r="AW1080" s="385"/>
      <c r="AX1080" s="139"/>
      <c r="AY1080" t="s">
        <v>18884</v>
      </c>
      <c r="AZ1080">
        <v>115000</v>
      </c>
      <c r="BA1080" s="381"/>
      <c r="BB1080" s="139" t="s">
        <v>1452</v>
      </c>
      <c r="BC1080" s="166"/>
      <c r="BD1080" s="166"/>
      <c r="BE1080" s="166"/>
      <c r="BF1080" s="166"/>
      <c r="BG1080" s="166"/>
      <c r="BH1080" s="308"/>
      <c r="BI1080" s="308"/>
      <c r="BJ1080" s="141" t="s">
        <v>26</v>
      </c>
      <c r="BK1080" s="141" t="s">
        <v>25</v>
      </c>
      <c r="BL1080" s="141" t="s">
        <v>13191</v>
      </c>
      <c r="BM1080" s="141" t="s">
        <v>13190</v>
      </c>
      <c r="BN1080" s="139" t="s">
        <v>4075</v>
      </c>
      <c r="BQ1080" s="141"/>
      <c r="BV1080" s="141"/>
      <c r="BX1080" s="141"/>
      <c r="BY1080" s="141"/>
      <c r="BZ1080" s="141"/>
      <c r="CA1080" s="141"/>
      <c r="CB1080" s="141"/>
      <c r="CC1080" s="141"/>
      <c r="CD1080" s="141"/>
      <c r="CE1080" s="141"/>
      <c r="CF1080" s="141"/>
      <c r="CG1080" s="141"/>
    </row>
    <row r="1081" spans="1:85" x14ac:dyDescent="0.35">
      <c r="A1081" s="155" t="s">
        <v>9969</v>
      </c>
      <c r="B1081" s="139" t="s">
        <v>4075</v>
      </c>
      <c r="C1081" s="18">
        <v>42638</v>
      </c>
      <c r="D1081" s="144">
        <v>0.50902777777777775</v>
      </c>
      <c r="E1081" s="141" t="s">
        <v>13274</v>
      </c>
      <c r="F1081" s="141">
        <v>3</v>
      </c>
      <c r="G1081" s="141" t="s">
        <v>2741</v>
      </c>
      <c r="H1081" s="141">
        <v>2016</v>
      </c>
      <c r="I1081" s="18">
        <v>42638</v>
      </c>
      <c r="J1081" s="144">
        <v>0.50902777777777775</v>
      </c>
      <c r="K1081" s="378"/>
      <c r="L1081" s="139" t="s">
        <v>4075</v>
      </c>
      <c r="M1081" s="141"/>
      <c r="N1081" s="248"/>
      <c r="O1081" s="141" t="s">
        <v>26</v>
      </c>
      <c r="P1081" s="141"/>
      <c r="Q1081" s="141" t="s">
        <v>9970</v>
      </c>
      <c r="R1081" s="141" t="s">
        <v>9971</v>
      </c>
      <c r="S1081" s="141"/>
      <c r="T1081" s="141"/>
      <c r="U1081" s="141">
        <v>111986320</v>
      </c>
      <c r="V1081" s="141"/>
      <c r="W1081" s="139" t="s">
        <v>4075</v>
      </c>
      <c r="X1081" s="141" t="s">
        <v>25</v>
      </c>
      <c r="Y1081" s="141" t="s">
        <v>27</v>
      </c>
      <c r="Z1081" s="141" t="s">
        <v>4</v>
      </c>
      <c r="AA1081" s="141" t="s">
        <v>34</v>
      </c>
      <c r="AB1081" s="141"/>
      <c r="AC1081" s="139" t="s">
        <v>18047</v>
      </c>
      <c r="AD1081" s="380"/>
      <c r="AE1081" s="139" t="s">
        <v>102</v>
      </c>
      <c r="AF1081" s="139" t="s">
        <v>13068</v>
      </c>
      <c r="AG1081" s="139" t="s">
        <v>102</v>
      </c>
      <c r="AH1081" s="139" t="s">
        <v>1378</v>
      </c>
      <c r="AI1081" s="139" t="s">
        <v>7</v>
      </c>
      <c r="AJ1081" s="139" t="s">
        <v>7</v>
      </c>
      <c r="AK1081" s="139"/>
      <c r="AL1081" s="139"/>
      <c r="AM1081" s="141"/>
      <c r="AN1081" s="141" t="s">
        <v>8</v>
      </c>
      <c r="AO1081" s="139" t="s">
        <v>1614</v>
      </c>
      <c r="AP1081" s="139" t="s">
        <v>7</v>
      </c>
      <c r="AQ1081" s="139"/>
      <c r="AR1081" s="381"/>
      <c r="AS1081" s="139" t="s">
        <v>4075</v>
      </c>
      <c r="AT1081" s="141" t="s">
        <v>1404</v>
      </c>
      <c r="AU1081" s="141"/>
      <c r="AV1081" s="383"/>
      <c r="AW1081" s="385"/>
      <c r="AX1081" s="139"/>
      <c r="AY1081" t="s">
        <v>18662</v>
      </c>
      <c r="AZ1081">
        <v>12000</v>
      </c>
      <c r="BA1081" s="381"/>
      <c r="BB1081" s="139" t="s">
        <v>3757</v>
      </c>
      <c r="BC1081" s="166"/>
      <c r="BD1081" s="166"/>
      <c r="BE1081" s="166"/>
      <c r="BF1081" s="166"/>
      <c r="BG1081" s="166"/>
      <c r="BH1081" s="308"/>
      <c r="BI1081" s="308"/>
      <c r="BJ1081" s="141" t="s">
        <v>26</v>
      </c>
      <c r="BK1081" s="141" t="s">
        <v>25</v>
      </c>
      <c r="BL1081" s="141" t="s">
        <v>13189</v>
      </c>
      <c r="BM1081" s="141" t="s">
        <v>13190</v>
      </c>
      <c r="BN1081" s="139" t="s">
        <v>4075</v>
      </c>
      <c r="BQ1081" s="141"/>
      <c r="BV1081" s="141"/>
      <c r="BX1081" s="141"/>
      <c r="BY1081" s="141"/>
      <c r="BZ1081" s="141"/>
      <c r="CA1081" s="141"/>
      <c r="CB1081" s="141"/>
      <c r="CC1081" s="141"/>
      <c r="CD1081" s="141"/>
      <c r="CE1081" s="141"/>
      <c r="CF1081" s="141"/>
      <c r="CG1081" s="141"/>
    </row>
    <row r="1082" spans="1:85" x14ac:dyDescent="0.35">
      <c r="A1082" s="155" t="s">
        <v>19873</v>
      </c>
      <c r="B1082" s="139" t="s">
        <v>4075</v>
      </c>
      <c r="C1082" s="18">
        <v>42639</v>
      </c>
      <c r="D1082" s="144">
        <v>0.85978009259259258</v>
      </c>
      <c r="E1082" s="141" t="s">
        <v>13274</v>
      </c>
      <c r="F1082" s="141">
        <v>3</v>
      </c>
      <c r="G1082" s="141" t="s">
        <v>2741</v>
      </c>
      <c r="H1082" s="141">
        <v>2016</v>
      </c>
      <c r="I1082" s="18"/>
      <c r="J1082" s="144"/>
      <c r="K1082" s="378"/>
      <c r="L1082" s="139" t="s">
        <v>4075</v>
      </c>
      <c r="M1082" s="141" t="s">
        <v>28</v>
      </c>
      <c r="N1082" s="248"/>
      <c r="O1082" s="141" t="s">
        <v>25</v>
      </c>
      <c r="P1082" s="141"/>
      <c r="Q1082" s="141"/>
      <c r="R1082" s="141"/>
      <c r="S1082" s="141"/>
      <c r="T1082" s="141" t="s">
        <v>19874</v>
      </c>
      <c r="U1082" s="141"/>
      <c r="V1082" s="141"/>
      <c r="W1082" s="139" t="s">
        <v>4075</v>
      </c>
      <c r="X1082" s="141" t="s">
        <v>6</v>
      </c>
      <c r="Y1082" s="141" t="s">
        <v>33</v>
      </c>
      <c r="Z1082" s="141"/>
      <c r="AA1082" s="141"/>
      <c r="AB1082" s="141"/>
      <c r="AC1082" s="139" t="s">
        <v>18047</v>
      </c>
      <c r="AD1082" s="380"/>
      <c r="AE1082" s="139"/>
      <c r="AF1082" s="139" t="s">
        <v>13072</v>
      </c>
      <c r="AG1082" s="139"/>
      <c r="AH1082" s="139" t="s">
        <v>13</v>
      </c>
      <c r="AI1082" s="139"/>
      <c r="AJ1082" s="139"/>
      <c r="AK1082" s="139"/>
      <c r="AL1082" s="139"/>
      <c r="AM1082" s="141"/>
      <c r="AN1082" s="141"/>
      <c r="AO1082" s="139"/>
      <c r="AP1082" s="139"/>
      <c r="AQ1082" s="139"/>
      <c r="AR1082" s="381"/>
      <c r="AS1082" s="139" t="s">
        <v>4075</v>
      </c>
      <c r="AT1082" s="141" t="s">
        <v>1404</v>
      </c>
      <c r="AU1082" s="141"/>
      <c r="AV1082" s="383"/>
      <c r="AW1082" s="385"/>
      <c r="AX1082" s="139" t="s">
        <v>92</v>
      </c>
      <c r="BA1082" s="381"/>
      <c r="BB1082" s="139" t="s">
        <v>5</v>
      </c>
      <c r="BC1082" s="166"/>
      <c r="BD1082" s="166"/>
      <c r="BE1082" s="166"/>
      <c r="BF1082" s="166"/>
      <c r="BG1082" s="166"/>
      <c r="BH1082" s="308"/>
      <c r="BI1082" s="308"/>
      <c r="BJ1082" s="141" t="s">
        <v>26</v>
      </c>
      <c r="BK1082" s="141" t="s">
        <v>26</v>
      </c>
      <c r="BL1082" s="141"/>
      <c r="BM1082" s="141"/>
      <c r="BN1082" s="139" t="s">
        <v>4075</v>
      </c>
      <c r="BQ1082" s="141"/>
      <c r="BV1082" s="141"/>
      <c r="BX1082" s="141"/>
      <c r="BY1082" s="141"/>
      <c r="BZ1082" s="141"/>
      <c r="CA1082" s="141"/>
      <c r="CB1082" s="141"/>
      <c r="CC1082" s="141"/>
      <c r="CD1082" s="141"/>
      <c r="CE1082" s="141"/>
      <c r="CF1082" s="141"/>
      <c r="CG1082" s="141"/>
    </row>
    <row r="1083" spans="1:85" x14ac:dyDescent="0.35">
      <c r="A1083" s="155" t="s">
        <v>9961</v>
      </c>
      <c r="B1083" s="139" t="s">
        <v>4075</v>
      </c>
      <c r="C1083" s="18">
        <v>42639</v>
      </c>
      <c r="D1083" s="144">
        <v>0.44444444444444442</v>
      </c>
      <c r="E1083" s="141" t="s">
        <v>13274</v>
      </c>
      <c r="F1083" s="141">
        <v>3</v>
      </c>
      <c r="G1083" s="141" t="s">
        <v>2741</v>
      </c>
      <c r="H1083" s="141">
        <v>2016</v>
      </c>
      <c r="I1083" s="18">
        <v>42639</v>
      </c>
      <c r="J1083" s="144"/>
      <c r="K1083" s="378"/>
      <c r="L1083" s="139" t="s">
        <v>4075</v>
      </c>
      <c r="M1083" s="141"/>
      <c r="N1083" s="248"/>
      <c r="O1083" s="141" t="s">
        <v>26</v>
      </c>
      <c r="P1083" s="141"/>
      <c r="Q1083" s="141"/>
      <c r="R1083" s="141"/>
      <c r="S1083" s="141"/>
      <c r="T1083" s="141"/>
      <c r="U1083" s="141"/>
      <c r="V1083" s="141"/>
      <c r="W1083" s="139" t="s">
        <v>4075</v>
      </c>
      <c r="X1083" s="141" t="s">
        <v>25</v>
      </c>
      <c r="Y1083" s="141" t="s">
        <v>27</v>
      </c>
      <c r="Z1083" s="141" t="s">
        <v>4</v>
      </c>
      <c r="AA1083" s="141" t="s">
        <v>34</v>
      </c>
      <c r="AB1083" s="141"/>
      <c r="AC1083" s="139" t="s">
        <v>18047</v>
      </c>
      <c r="AD1083" s="380"/>
      <c r="AE1083" s="139" t="s">
        <v>102</v>
      </c>
      <c r="AF1083" s="139" t="s">
        <v>13068</v>
      </c>
      <c r="AG1083" s="139" t="s">
        <v>102</v>
      </c>
      <c r="AH1083" s="139" t="s">
        <v>1378</v>
      </c>
      <c r="AI1083" s="139" t="s">
        <v>7</v>
      </c>
      <c r="AJ1083" s="139" t="s">
        <v>7</v>
      </c>
      <c r="AK1083" s="139"/>
      <c r="AL1083" s="139"/>
      <c r="AM1083" s="141" t="s">
        <v>1527</v>
      </c>
      <c r="AN1083" s="141" t="s">
        <v>8</v>
      </c>
      <c r="AO1083" s="139" t="s">
        <v>1477</v>
      </c>
      <c r="AP1083" s="139" t="s">
        <v>7</v>
      </c>
      <c r="AQ1083" s="139"/>
      <c r="AR1083" s="381"/>
      <c r="AS1083" s="139" t="s">
        <v>4075</v>
      </c>
      <c r="AT1083" s="141" t="s">
        <v>44</v>
      </c>
      <c r="AU1083" s="141">
        <v>190</v>
      </c>
      <c r="AV1083" s="383"/>
      <c r="AW1083" s="385"/>
      <c r="AX1083" s="139"/>
      <c r="AY1083" t="s">
        <v>18658</v>
      </c>
      <c r="AZ1083">
        <v>12000</v>
      </c>
      <c r="BA1083" s="381"/>
      <c r="BB1083" s="139" t="s">
        <v>1446</v>
      </c>
      <c r="BC1083" s="166"/>
      <c r="BD1083" s="166"/>
      <c r="BE1083" s="166"/>
      <c r="BF1083" s="166"/>
      <c r="BG1083" s="166"/>
      <c r="BH1083" s="308"/>
      <c r="BI1083" s="308"/>
      <c r="BJ1083" s="141" t="s">
        <v>26</v>
      </c>
      <c r="BK1083" s="141" t="s">
        <v>26</v>
      </c>
      <c r="BL1083" s="141"/>
      <c r="BM1083" s="141"/>
      <c r="BN1083" s="139" t="s">
        <v>4075</v>
      </c>
      <c r="BQ1083" s="141"/>
      <c r="BV1083" s="141"/>
      <c r="BX1083" s="141"/>
      <c r="BY1083" s="141"/>
      <c r="BZ1083" s="141"/>
      <c r="CA1083" s="141"/>
      <c r="CB1083" s="141"/>
      <c r="CC1083" s="141"/>
      <c r="CD1083" s="141"/>
      <c r="CE1083" s="141"/>
      <c r="CF1083" s="141"/>
      <c r="CG1083" s="141"/>
    </row>
    <row r="1084" spans="1:85" x14ac:dyDescent="0.35">
      <c r="A1084" s="155" t="s">
        <v>9958</v>
      </c>
      <c r="B1084" s="139" t="s">
        <v>4075</v>
      </c>
      <c r="C1084" s="18">
        <v>42640</v>
      </c>
      <c r="D1084" s="144">
        <v>0.51944444444444449</v>
      </c>
      <c r="E1084" s="141" t="s">
        <v>13274</v>
      </c>
      <c r="F1084" s="141">
        <v>3</v>
      </c>
      <c r="G1084" s="141" t="s">
        <v>2741</v>
      </c>
      <c r="H1084" s="141">
        <v>2016</v>
      </c>
      <c r="I1084" s="18">
        <v>42640</v>
      </c>
      <c r="J1084" s="144">
        <v>0.51944444444444449</v>
      </c>
      <c r="K1084" s="378"/>
      <c r="L1084" s="139" t="s">
        <v>4075</v>
      </c>
      <c r="M1084" s="141"/>
      <c r="N1084" s="248"/>
      <c r="O1084" s="141" t="s">
        <v>26</v>
      </c>
      <c r="P1084" s="141"/>
      <c r="Q1084" s="141" t="s">
        <v>9959</v>
      </c>
      <c r="R1084" s="141" t="s">
        <v>9960</v>
      </c>
      <c r="S1084" s="141"/>
      <c r="T1084" s="141"/>
      <c r="U1084" s="141">
        <v>111991385</v>
      </c>
      <c r="V1084" s="141"/>
      <c r="W1084" s="139" t="s">
        <v>4075</v>
      </c>
      <c r="X1084" s="141" t="s">
        <v>25</v>
      </c>
      <c r="Y1084" s="141" t="s">
        <v>27</v>
      </c>
      <c r="Z1084" s="141" t="s">
        <v>4</v>
      </c>
      <c r="AA1084" s="141" t="s">
        <v>34</v>
      </c>
      <c r="AB1084" s="141"/>
      <c r="AC1084" s="139" t="s">
        <v>18049</v>
      </c>
      <c r="AD1084" s="380"/>
      <c r="AE1084" s="139" t="s">
        <v>4</v>
      </c>
      <c r="AF1084" s="139" t="s">
        <v>13073</v>
      </c>
      <c r="AG1084" s="139" t="s">
        <v>4</v>
      </c>
      <c r="AH1084" s="139" t="s">
        <v>1378</v>
      </c>
      <c r="AI1084" s="139" t="s">
        <v>15678</v>
      </c>
      <c r="AJ1084" s="139"/>
      <c r="AK1084" s="139" t="s">
        <v>15678</v>
      </c>
      <c r="AL1084" s="139" t="s">
        <v>7</v>
      </c>
      <c r="AM1084" s="141"/>
      <c r="AN1084" s="141" t="s">
        <v>8</v>
      </c>
      <c r="AO1084" s="139" t="s">
        <v>1614</v>
      </c>
      <c r="AP1084" s="139" t="s">
        <v>7</v>
      </c>
      <c r="AQ1084" s="139"/>
      <c r="AR1084" s="381"/>
      <c r="AS1084" s="139" t="s">
        <v>4075</v>
      </c>
      <c r="AT1084" s="141" t="s">
        <v>1404</v>
      </c>
      <c r="AU1084" s="141">
        <v>180</v>
      </c>
      <c r="AV1084" s="383"/>
      <c r="AW1084" s="385"/>
      <c r="AX1084" s="139"/>
      <c r="AY1084" t="s">
        <v>18618</v>
      </c>
      <c r="AZ1084">
        <v>12000</v>
      </c>
      <c r="BA1084" s="381"/>
      <c r="BB1084" s="139" t="s">
        <v>17</v>
      </c>
      <c r="BC1084" s="166"/>
      <c r="BD1084" s="166"/>
      <c r="BE1084" s="166"/>
      <c r="BF1084" s="166"/>
      <c r="BG1084" s="166"/>
      <c r="BH1084" s="308"/>
      <c r="BI1084" s="308"/>
      <c r="BJ1084" s="141" t="s">
        <v>26</v>
      </c>
      <c r="BK1084" s="141" t="s">
        <v>26</v>
      </c>
      <c r="BL1084" s="141"/>
      <c r="BM1084" s="141"/>
      <c r="BN1084" s="139" t="s">
        <v>4075</v>
      </c>
      <c r="BQ1084" s="141"/>
      <c r="BV1084" s="141"/>
      <c r="BX1084" s="141"/>
      <c r="BY1084" s="141"/>
      <c r="BZ1084" s="141"/>
      <c r="CA1084" s="141"/>
      <c r="CB1084" s="141"/>
      <c r="CC1084" s="141"/>
      <c r="CD1084" s="141"/>
      <c r="CE1084" s="141"/>
      <c r="CF1084" s="141"/>
      <c r="CG1084" s="141"/>
    </row>
    <row r="1085" spans="1:85" x14ac:dyDescent="0.35">
      <c r="A1085" s="155" t="s">
        <v>9952</v>
      </c>
      <c r="B1085" s="139" t="s">
        <v>4075</v>
      </c>
      <c r="C1085" s="18">
        <v>42641</v>
      </c>
      <c r="D1085" s="144">
        <v>0.68125000000000002</v>
      </c>
      <c r="E1085" s="141" t="s">
        <v>13274</v>
      </c>
      <c r="F1085" s="141">
        <v>3</v>
      </c>
      <c r="G1085" s="141" t="s">
        <v>2741</v>
      </c>
      <c r="H1085" s="141">
        <v>2016</v>
      </c>
      <c r="I1085" s="18">
        <v>42641</v>
      </c>
      <c r="J1085" s="144"/>
      <c r="K1085" s="378"/>
      <c r="L1085" s="139" t="s">
        <v>4075</v>
      </c>
      <c r="M1085" s="141"/>
      <c r="N1085" s="248"/>
      <c r="O1085" s="141" t="s">
        <v>26</v>
      </c>
      <c r="P1085" s="141"/>
      <c r="Q1085" s="141"/>
      <c r="R1085" s="141" t="s">
        <v>9953</v>
      </c>
      <c r="S1085" s="141"/>
      <c r="T1085" s="141"/>
      <c r="U1085" s="141"/>
      <c r="V1085" s="141"/>
      <c r="W1085" s="139" t="s">
        <v>4075</v>
      </c>
      <c r="X1085" s="141" t="s">
        <v>25</v>
      </c>
      <c r="Y1085" s="141" t="s">
        <v>27</v>
      </c>
      <c r="Z1085" s="141" t="s">
        <v>4</v>
      </c>
      <c r="AA1085" s="141" t="s">
        <v>34</v>
      </c>
      <c r="AB1085" s="141"/>
      <c r="AC1085" s="139" t="s">
        <v>18047</v>
      </c>
      <c r="AD1085" s="380"/>
      <c r="AE1085" s="139" t="s">
        <v>103</v>
      </c>
      <c r="AF1085" s="139" t="s">
        <v>13075</v>
      </c>
      <c r="AG1085" s="139" t="s">
        <v>103</v>
      </c>
      <c r="AH1085" s="139" t="s">
        <v>1378</v>
      </c>
      <c r="AI1085" s="139" t="s">
        <v>7340</v>
      </c>
      <c r="AJ1085" s="139"/>
      <c r="AK1085" s="139" t="s">
        <v>7340</v>
      </c>
      <c r="AL1085" s="139" t="s">
        <v>1408</v>
      </c>
      <c r="AM1085" s="141"/>
      <c r="AN1085" s="141" t="s">
        <v>8</v>
      </c>
      <c r="AO1085" s="139" t="s">
        <v>1614</v>
      </c>
      <c r="AP1085" s="139" t="s">
        <v>7</v>
      </c>
      <c r="AQ1085" s="139"/>
      <c r="AR1085" s="381"/>
      <c r="AS1085" s="139" t="s">
        <v>4075</v>
      </c>
      <c r="AT1085" s="141" t="s">
        <v>1404</v>
      </c>
      <c r="AU1085" s="141"/>
      <c r="AV1085" s="383"/>
      <c r="AW1085" s="385"/>
      <c r="AX1085" s="139"/>
      <c r="AY1085" t="s">
        <v>18774</v>
      </c>
      <c r="AZ1085">
        <v>21000</v>
      </c>
      <c r="BA1085" s="381"/>
      <c r="BB1085" s="139" t="s">
        <v>17</v>
      </c>
      <c r="BC1085" s="166"/>
      <c r="BD1085" s="166"/>
      <c r="BE1085" s="166"/>
      <c r="BF1085" s="166"/>
      <c r="BG1085" s="166"/>
      <c r="BH1085" s="308"/>
      <c r="BI1085" s="308"/>
      <c r="BJ1085" s="141" t="s">
        <v>26</v>
      </c>
      <c r="BK1085" s="141" t="s">
        <v>26</v>
      </c>
      <c r="BL1085" s="141"/>
      <c r="BM1085" s="141"/>
      <c r="BN1085" s="139" t="s">
        <v>4075</v>
      </c>
      <c r="BQ1085" s="141"/>
      <c r="BV1085" s="141"/>
      <c r="BX1085" s="141"/>
      <c r="BY1085" s="141"/>
      <c r="BZ1085" s="141"/>
      <c r="CA1085" s="141"/>
      <c r="CB1085" s="141"/>
      <c r="CC1085" s="141"/>
      <c r="CD1085" s="141"/>
      <c r="CE1085" s="141"/>
      <c r="CF1085" s="141"/>
      <c r="CG1085" s="141"/>
    </row>
    <row r="1086" spans="1:85" x14ac:dyDescent="0.35">
      <c r="A1086" s="155" t="s">
        <v>9954</v>
      </c>
      <c r="B1086" s="139" t="s">
        <v>4075</v>
      </c>
      <c r="C1086" s="18">
        <v>42641</v>
      </c>
      <c r="D1086" s="144">
        <v>0.58333333333333337</v>
      </c>
      <c r="E1086" s="141" t="s">
        <v>13274</v>
      </c>
      <c r="F1086" s="141">
        <v>3</v>
      </c>
      <c r="G1086" s="141" t="s">
        <v>2741</v>
      </c>
      <c r="H1086" s="141">
        <v>2016</v>
      </c>
      <c r="I1086" s="18">
        <v>42641</v>
      </c>
      <c r="J1086" s="144"/>
      <c r="K1086" s="378"/>
      <c r="L1086" s="139" t="s">
        <v>4075</v>
      </c>
      <c r="M1086" s="141"/>
      <c r="N1086" s="248"/>
      <c r="O1086" s="141" t="s">
        <v>26</v>
      </c>
      <c r="P1086" s="141"/>
      <c r="Q1086" s="141"/>
      <c r="R1086" s="141"/>
      <c r="S1086" s="141"/>
      <c r="T1086" s="141"/>
      <c r="U1086" s="141"/>
      <c r="V1086" s="141"/>
      <c r="W1086" s="139" t="s">
        <v>4075</v>
      </c>
      <c r="X1086" s="141" t="s">
        <v>25</v>
      </c>
      <c r="Y1086" s="141" t="s">
        <v>27</v>
      </c>
      <c r="Z1086" s="141" t="s">
        <v>4</v>
      </c>
      <c r="AA1086" s="141" t="s">
        <v>34</v>
      </c>
      <c r="AB1086" s="141"/>
      <c r="AC1086" s="139" t="s">
        <v>18047</v>
      </c>
      <c r="AD1086" s="380"/>
      <c r="AE1086" s="139" t="s">
        <v>4</v>
      </c>
      <c r="AF1086" s="139" t="s">
        <v>13073</v>
      </c>
      <c r="AG1086" s="139" t="s">
        <v>4</v>
      </c>
      <c r="AH1086" s="139" t="s">
        <v>1378</v>
      </c>
      <c r="AI1086" s="139" t="s">
        <v>15678</v>
      </c>
      <c r="AJ1086" s="139"/>
      <c r="AK1086" s="139" t="s">
        <v>15678</v>
      </c>
      <c r="AL1086" s="139" t="s">
        <v>7</v>
      </c>
      <c r="AM1086" s="141"/>
      <c r="AN1086" s="141" t="s">
        <v>8</v>
      </c>
      <c r="AO1086" s="139" t="s">
        <v>1477</v>
      </c>
      <c r="AP1086" s="139" t="s">
        <v>7</v>
      </c>
      <c r="AQ1086" s="139"/>
      <c r="AR1086" s="381"/>
      <c r="AS1086" s="139" t="s">
        <v>4075</v>
      </c>
      <c r="AT1086" s="141" t="s">
        <v>44</v>
      </c>
      <c r="AU1086" s="141">
        <v>448</v>
      </c>
      <c r="AV1086" s="383"/>
      <c r="AW1086" s="385"/>
      <c r="AX1086" s="139"/>
      <c r="AY1086" t="s">
        <v>18452</v>
      </c>
      <c r="BA1086" s="381"/>
      <c r="BB1086" s="139" t="s">
        <v>1450</v>
      </c>
      <c r="BC1086" s="166"/>
      <c r="BD1086" s="166"/>
      <c r="BE1086" s="166"/>
      <c r="BF1086" s="166"/>
      <c r="BG1086" s="166"/>
      <c r="BH1086" s="308"/>
      <c r="BI1086" s="308"/>
      <c r="BJ1086" s="141" t="s">
        <v>26</v>
      </c>
      <c r="BK1086" s="141" t="s">
        <v>26</v>
      </c>
      <c r="BL1086" s="141"/>
      <c r="BM1086" s="141"/>
      <c r="BN1086" s="139" t="s">
        <v>4075</v>
      </c>
      <c r="BQ1086" s="141"/>
      <c r="BV1086" s="141"/>
      <c r="BX1086" s="141"/>
      <c r="BY1086" s="141"/>
      <c r="BZ1086" s="141"/>
      <c r="CA1086" s="141"/>
      <c r="CB1086" s="141"/>
      <c r="CC1086" s="141"/>
      <c r="CD1086" s="141"/>
      <c r="CE1086" s="141"/>
      <c r="CF1086" s="141"/>
      <c r="CG1086" s="141"/>
    </row>
    <row r="1087" spans="1:85" x14ac:dyDescent="0.35">
      <c r="A1087" s="155" t="s">
        <v>9955</v>
      </c>
      <c r="B1087" s="139" t="s">
        <v>4075</v>
      </c>
      <c r="C1087" s="18">
        <v>42641</v>
      </c>
      <c r="D1087" s="144">
        <v>0.22916666666666666</v>
      </c>
      <c r="E1087" s="141" t="s">
        <v>13274</v>
      </c>
      <c r="F1087" s="141">
        <v>3</v>
      </c>
      <c r="G1087" s="141" t="s">
        <v>2741</v>
      </c>
      <c r="H1087" s="141">
        <v>2016</v>
      </c>
      <c r="I1087" s="18">
        <v>42641</v>
      </c>
      <c r="J1087" s="144"/>
      <c r="K1087" s="378"/>
      <c r="L1087" s="139" t="s">
        <v>4075</v>
      </c>
      <c r="M1087" s="141"/>
      <c r="N1087" s="248"/>
      <c r="O1087" s="141" t="s">
        <v>26</v>
      </c>
      <c r="P1087" s="141"/>
      <c r="Q1087" s="141" t="s">
        <v>9956</v>
      </c>
      <c r="R1087" s="141" t="s">
        <v>9957</v>
      </c>
      <c r="S1087" s="141"/>
      <c r="T1087" s="141"/>
      <c r="U1087" s="141"/>
      <c r="V1087" s="141"/>
      <c r="W1087" s="139" t="s">
        <v>4075</v>
      </c>
      <c r="X1087" s="141" t="s">
        <v>25</v>
      </c>
      <c r="Y1087" s="141" t="s">
        <v>27</v>
      </c>
      <c r="Z1087" s="141" t="s">
        <v>4</v>
      </c>
      <c r="AA1087" s="141" t="s">
        <v>34</v>
      </c>
      <c r="AB1087" s="141"/>
      <c r="AC1087" s="139" t="s">
        <v>18049</v>
      </c>
      <c r="AD1087" s="380"/>
      <c r="AE1087" s="139" t="s">
        <v>102</v>
      </c>
      <c r="AF1087" s="139" t="s">
        <v>13084</v>
      </c>
      <c r="AG1087" s="139" t="s">
        <v>102</v>
      </c>
      <c r="AH1087" s="139" t="s">
        <v>1378</v>
      </c>
      <c r="AI1087" s="139" t="s">
        <v>1403</v>
      </c>
      <c r="AJ1087" s="139" t="s">
        <v>1403</v>
      </c>
      <c r="AK1087" s="139"/>
      <c r="AL1087" s="139"/>
      <c r="AM1087" s="141"/>
      <c r="AN1087" s="141" t="s">
        <v>8</v>
      </c>
      <c r="AO1087" s="139" t="s">
        <v>1614</v>
      </c>
      <c r="AP1087" s="139" t="s">
        <v>1403</v>
      </c>
      <c r="AQ1087" s="139"/>
      <c r="AR1087" s="381"/>
      <c r="AS1087" s="139" t="s">
        <v>4075</v>
      </c>
      <c r="AT1087" s="141" t="s">
        <v>1404</v>
      </c>
      <c r="AU1087" s="141"/>
      <c r="AV1087" s="383"/>
      <c r="AW1087" s="385"/>
      <c r="AX1087" s="139"/>
      <c r="AY1087" t="s">
        <v>18885</v>
      </c>
      <c r="AZ1087">
        <v>12000</v>
      </c>
      <c r="BA1087" s="381"/>
      <c r="BB1087" s="139" t="s">
        <v>1444</v>
      </c>
      <c r="BC1087" s="166"/>
      <c r="BD1087" s="166"/>
      <c r="BE1087" s="166"/>
      <c r="BF1087" s="166"/>
      <c r="BG1087" s="166"/>
      <c r="BH1087" s="308"/>
      <c r="BI1087" s="308"/>
      <c r="BJ1087" s="141" t="s">
        <v>26</v>
      </c>
      <c r="BK1087" s="141" t="s">
        <v>26</v>
      </c>
      <c r="BL1087" s="141"/>
      <c r="BM1087" s="141"/>
      <c r="BN1087" s="139" t="s">
        <v>4075</v>
      </c>
      <c r="BQ1087" s="141"/>
      <c r="BV1087" s="141"/>
      <c r="BX1087" s="141"/>
      <c r="BY1087" s="141"/>
      <c r="BZ1087" s="141"/>
      <c r="CA1087" s="141"/>
      <c r="CB1087" s="141"/>
      <c r="CC1087" s="141"/>
      <c r="CD1087" s="141"/>
      <c r="CE1087" s="141"/>
      <c r="CF1087" s="141"/>
      <c r="CG1087" s="141"/>
    </row>
    <row r="1088" spans="1:85" x14ac:dyDescent="0.35">
      <c r="A1088" s="155" t="s">
        <v>9950</v>
      </c>
      <c r="B1088" s="139" t="s">
        <v>4075</v>
      </c>
      <c r="C1088" s="18">
        <v>42642</v>
      </c>
      <c r="D1088" s="144">
        <v>0.47013888888888888</v>
      </c>
      <c r="E1088" s="141" t="s">
        <v>13274</v>
      </c>
      <c r="F1088" s="141">
        <v>3</v>
      </c>
      <c r="G1088" s="141" t="s">
        <v>2741</v>
      </c>
      <c r="H1088" s="141">
        <v>2016</v>
      </c>
      <c r="I1088" s="18">
        <v>42642</v>
      </c>
      <c r="J1088" s="144"/>
      <c r="K1088" s="378"/>
      <c r="L1088" s="139" t="s">
        <v>4075</v>
      </c>
      <c r="M1088" s="141"/>
      <c r="N1088" s="248"/>
      <c r="O1088" s="141" t="s">
        <v>26</v>
      </c>
      <c r="P1088" s="141"/>
      <c r="Q1088" s="141" t="s">
        <v>9951</v>
      </c>
      <c r="R1088" s="141"/>
      <c r="S1088" s="141"/>
      <c r="T1088" s="141"/>
      <c r="U1088" s="141"/>
      <c r="V1088" s="141"/>
      <c r="W1088" s="139" t="s">
        <v>4075</v>
      </c>
      <c r="X1088" s="141" t="s">
        <v>25</v>
      </c>
      <c r="Y1088" s="141" t="s">
        <v>27</v>
      </c>
      <c r="Z1088" s="141" t="s">
        <v>4</v>
      </c>
      <c r="AA1088" s="141" t="s">
        <v>34</v>
      </c>
      <c r="AB1088" s="141"/>
      <c r="AC1088" s="139" t="s">
        <v>18047</v>
      </c>
      <c r="AD1088" s="380"/>
      <c r="AE1088" s="139" t="s">
        <v>102</v>
      </c>
      <c r="AF1088" s="139" t="s">
        <v>13068</v>
      </c>
      <c r="AG1088" s="139" t="s">
        <v>102</v>
      </c>
      <c r="AH1088" s="139" t="s">
        <v>1378</v>
      </c>
      <c r="AI1088" s="139" t="s">
        <v>7</v>
      </c>
      <c r="AJ1088" s="139" t="s">
        <v>7</v>
      </c>
      <c r="AK1088" s="139"/>
      <c r="AL1088" s="139"/>
      <c r="AM1088" s="141" t="s">
        <v>1527</v>
      </c>
      <c r="AN1088" s="141" t="s">
        <v>8</v>
      </c>
      <c r="AO1088" s="139" t="s">
        <v>1477</v>
      </c>
      <c r="AP1088" s="139" t="s">
        <v>7</v>
      </c>
      <c r="AQ1088" s="139"/>
      <c r="AR1088" s="381"/>
      <c r="AS1088" s="139" t="s">
        <v>4075</v>
      </c>
      <c r="AT1088" s="141" t="s">
        <v>1404</v>
      </c>
      <c r="AU1088" s="141"/>
      <c r="AV1088" s="383"/>
      <c r="AW1088" s="385"/>
      <c r="AX1088" s="139"/>
      <c r="AY1088" t="s">
        <v>18684</v>
      </c>
      <c r="BA1088" s="381"/>
      <c r="BB1088" s="139" t="s">
        <v>17</v>
      </c>
      <c r="BC1088" s="166"/>
      <c r="BD1088" s="166"/>
      <c r="BE1088" s="166"/>
      <c r="BF1088" s="166"/>
      <c r="BG1088" s="166"/>
      <c r="BH1088" s="308"/>
      <c r="BI1088" s="308"/>
      <c r="BJ1088" s="141" t="s">
        <v>26</v>
      </c>
      <c r="BK1088" s="141" t="s">
        <v>26</v>
      </c>
      <c r="BL1088" s="141"/>
      <c r="BM1088" s="141"/>
      <c r="BN1088" s="139" t="s">
        <v>4075</v>
      </c>
      <c r="BQ1088" s="141"/>
      <c r="BV1088" s="141"/>
      <c r="BX1088" s="141"/>
      <c r="BY1088" s="141"/>
      <c r="BZ1088" s="141"/>
      <c r="CA1088" s="141"/>
      <c r="CB1088" s="141"/>
      <c r="CC1088" s="141"/>
      <c r="CD1088" s="141"/>
      <c r="CE1088" s="141"/>
      <c r="CF1088" s="141"/>
      <c r="CG1088" s="141"/>
    </row>
    <row r="1089" spans="1:85" x14ac:dyDescent="0.35">
      <c r="A1089" s="155" t="s">
        <v>9944</v>
      </c>
      <c r="B1089" s="139" t="s">
        <v>4075</v>
      </c>
      <c r="C1089" s="18">
        <v>42644</v>
      </c>
      <c r="D1089" s="144">
        <v>0.6381944444444444</v>
      </c>
      <c r="E1089" s="141" t="s">
        <v>13274</v>
      </c>
      <c r="F1089" s="141">
        <v>4</v>
      </c>
      <c r="G1089" s="141" t="s">
        <v>2891</v>
      </c>
      <c r="H1089" s="141">
        <v>2016</v>
      </c>
      <c r="I1089" s="18">
        <v>42644</v>
      </c>
      <c r="J1089" s="144">
        <v>0.6381944444444444</v>
      </c>
      <c r="K1089" s="378"/>
      <c r="L1089" s="139" t="s">
        <v>4075</v>
      </c>
      <c r="M1089" s="141"/>
      <c r="N1089" s="248"/>
      <c r="O1089" s="141" t="s">
        <v>26</v>
      </c>
      <c r="P1089" s="141"/>
      <c r="Q1089" s="141" t="s">
        <v>9945</v>
      </c>
      <c r="R1089" s="141" t="s">
        <v>9946</v>
      </c>
      <c r="S1089" s="141"/>
      <c r="T1089" s="141"/>
      <c r="U1089" s="141"/>
      <c r="V1089" s="141"/>
      <c r="W1089" s="139" t="s">
        <v>4075</v>
      </c>
      <c r="X1089" s="141" t="s">
        <v>25</v>
      </c>
      <c r="Y1089" s="141" t="s">
        <v>27</v>
      </c>
      <c r="Z1089" s="141" t="s">
        <v>4</v>
      </c>
      <c r="AA1089" s="141" t="s">
        <v>34</v>
      </c>
      <c r="AB1089" s="141"/>
      <c r="AC1089" s="139" t="s">
        <v>18050</v>
      </c>
      <c r="AD1089" s="380"/>
      <c r="AE1089" s="139" t="s">
        <v>4</v>
      </c>
      <c r="AF1089" s="139" t="s">
        <v>13073</v>
      </c>
      <c r="AG1089" s="139" t="s">
        <v>4</v>
      </c>
      <c r="AH1089" s="139" t="s">
        <v>1378</v>
      </c>
      <c r="AI1089" s="139" t="s">
        <v>15678</v>
      </c>
      <c r="AJ1089" s="139"/>
      <c r="AK1089" s="139" t="s">
        <v>15678</v>
      </c>
      <c r="AL1089" s="139" t="s">
        <v>7</v>
      </c>
      <c r="AM1089" s="141"/>
      <c r="AN1089" s="141" t="s">
        <v>8</v>
      </c>
      <c r="AO1089" s="139" t="s">
        <v>1614</v>
      </c>
      <c r="AP1089" s="139" t="s">
        <v>7</v>
      </c>
      <c r="AQ1089" s="139"/>
      <c r="AR1089" s="381"/>
      <c r="AS1089" s="139" t="s">
        <v>4075</v>
      </c>
      <c r="AT1089" s="141" t="s">
        <v>44</v>
      </c>
      <c r="AU1089" s="141">
        <v>350</v>
      </c>
      <c r="AV1089" s="383"/>
      <c r="AW1089" s="385"/>
      <c r="AX1089" s="139"/>
      <c r="AY1089" t="s">
        <v>9947</v>
      </c>
      <c r="AZ1089">
        <v>12000</v>
      </c>
      <c r="BA1089" s="381"/>
      <c r="BB1089" s="139" t="s">
        <v>1446</v>
      </c>
      <c r="BC1089" s="166"/>
      <c r="BD1089" s="166"/>
      <c r="BE1089" s="166"/>
      <c r="BF1089" s="166"/>
      <c r="BG1089" s="166"/>
      <c r="BH1089" s="308"/>
      <c r="BI1089" s="308"/>
      <c r="BJ1089" s="141" t="s">
        <v>26</v>
      </c>
      <c r="BK1089" s="141" t="s">
        <v>26</v>
      </c>
      <c r="BL1089" s="141"/>
      <c r="BM1089" s="141"/>
      <c r="BN1089" s="139" t="s">
        <v>4075</v>
      </c>
      <c r="BQ1089" s="141" t="s">
        <v>15822</v>
      </c>
      <c r="BR1089" s="135" t="s">
        <v>15693</v>
      </c>
      <c r="BT1089" s="135" t="s">
        <v>15350</v>
      </c>
      <c r="BU1089" s="135" t="s">
        <v>13280</v>
      </c>
      <c r="BV1089" s="141" t="s">
        <v>2891</v>
      </c>
      <c r="BW1089" s="135" t="s">
        <v>13270</v>
      </c>
      <c r="BX1089" s="141"/>
      <c r="BY1089" s="141"/>
      <c r="BZ1089" s="141"/>
      <c r="CA1089" s="141"/>
      <c r="CB1089" s="141"/>
      <c r="CC1089" s="141"/>
      <c r="CD1089" s="141"/>
      <c r="CE1089" s="141" t="s">
        <v>15450</v>
      </c>
      <c r="CF1089" s="141" t="s">
        <v>15451</v>
      </c>
      <c r="CG1089" s="141" t="s">
        <v>4004</v>
      </c>
    </row>
    <row r="1090" spans="1:85" x14ac:dyDescent="0.35">
      <c r="A1090" s="155" t="s">
        <v>9948</v>
      </c>
      <c r="B1090" s="139" t="s">
        <v>4075</v>
      </c>
      <c r="C1090" s="18">
        <v>42644</v>
      </c>
      <c r="D1090" s="144">
        <v>0.35784722222222221</v>
      </c>
      <c r="E1090" s="141" t="s">
        <v>13274</v>
      </c>
      <c r="F1090" s="141">
        <v>4</v>
      </c>
      <c r="G1090" s="141" t="s">
        <v>2891</v>
      </c>
      <c r="H1090" s="141">
        <v>2016</v>
      </c>
      <c r="I1090" s="18"/>
      <c r="J1090" s="144"/>
      <c r="K1090" s="378"/>
      <c r="L1090" s="139" t="s">
        <v>4075</v>
      </c>
      <c r="M1090" s="141" t="s">
        <v>28</v>
      </c>
      <c r="N1090" s="248">
        <v>44251</v>
      </c>
      <c r="O1090" s="141" t="s">
        <v>25</v>
      </c>
      <c r="P1090" s="141"/>
      <c r="Q1090" s="141" t="s">
        <v>9949</v>
      </c>
      <c r="R1090" s="141" t="s">
        <v>9946</v>
      </c>
      <c r="S1090" s="141"/>
      <c r="T1090" s="141" t="s">
        <v>17104</v>
      </c>
      <c r="U1090" s="141">
        <v>112006680</v>
      </c>
      <c r="V1090" s="141"/>
      <c r="W1090" s="139" t="s">
        <v>4075</v>
      </c>
      <c r="X1090" s="141" t="s">
        <v>25</v>
      </c>
      <c r="Y1090" s="141" t="s">
        <v>27</v>
      </c>
      <c r="Z1090" s="141"/>
      <c r="AA1090" s="141" t="s">
        <v>34</v>
      </c>
      <c r="AB1090" s="141"/>
      <c r="AC1090" s="139" t="s">
        <v>18050</v>
      </c>
      <c r="AD1090" s="380"/>
      <c r="AE1090" s="139" t="s">
        <v>4</v>
      </c>
      <c r="AF1090" s="139" t="s">
        <v>13073</v>
      </c>
      <c r="AG1090" s="139" t="s">
        <v>4</v>
      </c>
      <c r="AH1090" s="139" t="s">
        <v>1380</v>
      </c>
      <c r="AI1090" s="139" t="s">
        <v>15678</v>
      </c>
      <c r="AJ1090" s="139"/>
      <c r="AK1090" s="139" t="s">
        <v>15678</v>
      </c>
      <c r="AL1090" s="139" t="s">
        <v>7</v>
      </c>
      <c r="AM1090" s="141" t="s">
        <v>9</v>
      </c>
      <c r="AN1090" s="141" t="s">
        <v>8</v>
      </c>
      <c r="AO1090" s="139"/>
      <c r="AP1090" s="139" t="s">
        <v>7</v>
      </c>
      <c r="AQ1090" s="139"/>
      <c r="AR1090" s="381"/>
      <c r="AS1090" s="139" t="s">
        <v>4075</v>
      </c>
      <c r="AT1090" s="141" t="s">
        <v>44</v>
      </c>
      <c r="AU1090" s="141">
        <v>350</v>
      </c>
      <c r="AV1090" s="383"/>
      <c r="AW1090" s="385"/>
      <c r="AX1090" s="139" t="s">
        <v>65</v>
      </c>
      <c r="AY1090" t="s">
        <v>9947</v>
      </c>
      <c r="BA1090" s="381"/>
      <c r="BB1090" s="139" t="s">
        <v>1446</v>
      </c>
      <c r="BC1090" s="166"/>
      <c r="BD1090" s="166"/>
      <c r="BE1090" s="166"/>
      <c r="BF1090" s="166"/>
      <c r="BG1090" s="166"/>
      <c r="BH1090" s="308"/>
      <c r="BI1090" s="308"/>
      <c r="BJ1090" s="141" t="s">
        <v>26</v>
      </c>
      <c r="BK1090" s="141" t="s">
        <v>26</v>
      </c>
      <c r="BL1090" s="141"/>
      <c r="BM1090" s="141"/>
      <c r="BN1090" s="139" t="s">
        <v>4075</v>
      </c>
      <c r="BQ1090" s="141" t="s">
        <v>15822</v>
      </c>
      <c r="BR1090" s="135" t="s">
        <v>15693</v>
      </c>
      <c r="BT1090" s="135" t="s">
        <v>15350</v>
      </c>
      <c r="BU1090" s="135" t="s">
        <v>13280</v>
      </c>
      <c r="BV1090" s="141" t="s">
        <v>2891</v>
      </c>
      <c r="BW1090" s="135" t="s">
        <v>13270</v>
      </c>
      <c r="BX1090" s="141"/>
      <c r="BY1090" s="141"/>
      <c r="BZ1090" s="141"/>
      <c r="CA1090" s="141"/>
      <c r="CB1090" s="141"/>
      <c r="CC1090" s="141"/>
      <c r="CD1090" s="141"/>
      <c r="CE1090" s="141" t="s">
        <v>15450</v>
      </c>
      <c r="CF1090" s="141" t="s">
        <v>15451</v>
      </c>
      <c r="CG1090" s="141" t="s">
        <v>4004</v>
      </c>
    </row>
    <row r="1091" spans="1:85" x14ac:dyDescent="0.35">
      <c r="A1091" s="155" t="s">
        <v>9937</v>
      </c>
      <c r="B1091" s="139" t="s">
        <v>4075</v>
      </c>
      <c r="C1091" s="18">
        <v>42645</v>
      </c>
      <c r="D1091" s="144">
        <v>0.69513888888888886</v>
      </c>
      <c r="E1091" s="141" t="s">
        <v>2186</v>
      </c>
      <c r="F1091" s="141">
        <v>4</v>
      </c>
      <c r="G1091" s="141" t="s">
        <v>2891</v>
      </c>
      <c r="H1091" s="141">
        <v>2016</v>
      </c>
      <c r="I1091" s="18">
        <v>42645</v>
      </c>
      <c r="J1091" s="144">
        <v>0.69513888888888886</v>
      </c>
      <c r="K1091" s="378"/>
      <c r="L1091" s="139" t="s">
        <v>4075</v>
      </c>
      <c r="M1091" s="141"/>
      <c r="N1091" s="248"/>
      <c r="O1091" s="141" t="s">
        <v>26</v>
      </c>
      <c r="P1091" s="141"/>
      <c r="Q1091" s="141" t="s">
        <v>9938</v>
      </c>
      <c r="R1091" s="141" t="s">
        <v>9939</v>
      </c>
      <c r="S1091" s="141"/>
      <c r="T1091" s="141"/>
      <c r="U1091" s="141"/>
      <c r="V1091" s="141"/>
      <c r="W1091" s="139" t="s">
        <v>4075</v>
      </c>
      <c r="X1091" s="141" t="s">
        <v>25</v>
      </c>
      <c r="Y1091" s="141" t="s">
        <v>27</v>
      </c>
      <c r="Z1091" s="141" t="s">
        <v>4</v>
      </c>
      <c r="AA1091" s="141" t="s">
        <v>34</v>
      </c>
      <c r="AB1091" s="141"/>
      <c r="AC1091" s="139" t="s">
        <v>18049</v>
      </c>
      <c r="AD1091" s="380"/>
      <c r="AE1091" s="139" t="s">
        <v>102</v>
      </c>
      <c r="AF1091" s="139" t="s">
        <v>13071</v>
      </c>
      <c r="AG1091" s="139" t="s">
        <v>102</v>
      </c>
      <c r="AH1091" s="139" t="s">
        <v>1378</v>
      </c>
      <c r="AI1091" s="139"/>
      <c r="AJ1091" s="139"/>
      <c r="AK1091" s="139"/>
      <c r="AL1091" s="139"/>
      <c r="AM1091" s="141"/>
      <c r="AN1091" s="141" t="s">
        <v>8</v>
      </c>
      <c r="AO1091" s="139" t="s">
        <v>1614</v>
      </c>
      <c r="AP1091" s="139" t="s">
        <v>13</v>
      </c>
      <c r="AQ1091" s="139"/>
      <c r="AR1091" s="381"/>
      <c r="AS1091" s="139" t="s">
        <v>4075</v>
      </c>
      <c r="AT1091" s="141" t="s">
        <v>44</v>
      </c>
      <c r="AU1091" s="141">
        <v>280</v>
      </c>
      <c r="AV1091" s="383"/>
      <c r="AW1091" s="385"/>
      <c r="AX1091" s="139"/>
      <c r="AY1091" t="s">
        <v>18292</v>
      </c>
      <c r="AZ1091">
        <v>12000</v>
      </c>
      <c r="BA1091" s="381"/>
      <c r="BB1091" s="139" t="s">
        <v>1446</v>
      </c>
      <c r="BC1091" s="166"/>
      <c r="BD1091" s="166"/>
      <c r="BE1091" s="166"/>
      <c r="BF1091" s="166"/>
      <c r="BG1091" s="166"/>
      <c r="BH1091" s="308"/>
      <c r="BI1091" s="308"/>
      <c r="BJ1091" s="141" t="s">
        <v>26</v>
      </c>
      <c r="BK1091" s="141" t="s">
        <v>26</v>
      </c>
      <c r="BL1091" s="141"/>
      <c r="BM1091" s="141"/>
      <c r="BN1091" s="139" t="s">
        <v>4075</v>
      </c>
      <c r="BQ1091" s="141" t="s">
        <v>15823</v>
      </c>
      <c r="BR1091" s="135" t="s">
        <v>15702</v>
      </c>
      <c r="BV1091" s="141"/>
      <c r="BX1091" s="141"/>
      <c r="BY1091" s="141"/>
      <c r="BZ1091" s="141"/>
      <c r="CA1091" s="141"/>
      <c r="CB1091" s="141"/>
      <c r="CC1091" s="141"/>
      <c r="CD1091" s="141"/>
      <c r="CE1091" s="141"/>
      <c r="CF1091" s="141"/>
      <c r="CG1091" s="141"/>
    </row>
    <row r="1092" spans="1:85" x14ac:dyDescent="0.35">
      <c r="A1092" s="155" t="s">
        <v>9940</v>
      </c>
      <c r="B1092" s="139" t="s">
        <v>4075</v>
      </c>
      <c r="C1092" s="18">
        <v>42645</v>
      </c>
      <c r="D1092" s="144">
        <v>0.66041666666666665</v>
      </c>
      <c r="E1092" s="141" t="s">
        <v>2186</v>
      </c>
      <c r="F1092" s="141">
        <v>4</v>
      </c>
      <c r="G1092" s="141" t="s">
        <v>2891</v>
      </c>
      <c r="H1092" s="141">
        <v>2016</v>
      </c>
      <c r="I1092" s="18">
        <v>42645</v>
      </c>
      <c r="J1092" s="144">
        <v>0.66041666666666665</v>
      </c>
      <c r="K1092" s="378"/>
      <c r="L1092" s="139" t="s">
        <v>4075</v>
      </c>
      <c r="M1092" s="141"/>
      <c r="N1092" s="248"/>
      <c r="O1092" s="141" t="s">
        <v>26</v>
      </c>
      <c r="P1092" s="141"/>
      <c r="Q1092" s="141" t="s">
        <v>9941</v>
      </c>
      <c r="R1092" s="141" t="s">
        <v>9942</v>
      </c>
      <c r="S1092" s="141"/>
      <c r="T1092" s="141"/>
      <c r="U1092" s="141"/>
      <c r="V1092" s="141"/>
      <c r="W1092" s="139" t="s">
        <v>4075</v>
      </c>
      <c r="X1092" s="141" t="s">
        <v>25</v>
      </c>
      <c r="Y1092" s="141" t="s">
        <v>27</v>
      </c>
      <c r="Z1092" s="141" t="s">
        <v>4</v>
      </c>
      <c r="AA1092" s="141" t="s">
        <v>34</v>
      </c>
      <c r="AB1092" s="141"/>
      <c r="AC1092" s="139" t="s">
        <v>18047</v>
      </c>
      <c r="AD1092" s="380"/>
      <c r="AE1092" s="139" t="s">
        <v>102</v>
      </c>
      <c r="AF1092" s="139" t="s">
        <v>13071</v>
      </c>
      <c r="AG1092" s="139" t="s">
        <v>102</v>
      </c>
      <c r="AH1092" s="139" t="s">
        <v>1378</v>
      </c>
      <c r="AI1092" s="139"/>
      <c r="AJ1092" s="139"/>
      <c r="AK1092" s="139"/>
      <c r="AL1092" s="139"/>
      <c r="AM1092" s="141" t="s">
        <v>1527</v>
      </c>
      <c r="AN1092" s="141" t="s">
        <v>8</v>
      </c>
      <c r="AO1092" s="139" t="s">
        <v>1614</v>
      </c>
      <c r="AP1092" s="139" t="s">
        <v>13</v>
      </c>
      <c r="AQ1092" s="139"/>
      <c r="AR1092" s="381"/>
      <c r="AS1092" s="139" t="s">
        <v>4075</v>
      </c>
      <c r="AT1092" s="141" t="s">
        <v>1404</v>
      </c>
      <c r="AU1092" s="141"/>
      <c r="AV1092" s="383"/>
      <c r="AW1092" s="385"/>
      <c r="AX1092" s="139"/>
      <c r="AY1092" t="s">
        <v>9943</v>
      </c>
      <c r="AZ1092">
        <v>12000</v>
      </c>
      <c r="BA1092" s="381"/>
      <c r="BB1092" s="139" t="s">
        <v>1450</v>
      </c>
      <c r="BC1092" s="166"/>
      <c r="BD1092" s="166"/>
      <c r="BE1092" s="166"/>
      <c r="BF1092" s="166"/>
      <c r="BG1092" s="166"/>
      <c r="BH1092" s="308"/>
      <c r="BI1092" s="308"/>
      <c r="BJ1092" s="141" t="s">
        <v>26</v>
      </c>
      <c r="BK1092" s="141" t="s">
        <v>26</v>
      </c>
      <c r="BL1092" s="141"/>
      <c r="BM1092" s="141"/>
      <c r="BN1092" s="139" t="s">
        <v>4075</v>
      </c>
      <c r="BQ1092" s="141"/>
      <c r="BV1092" s="141"/>
      <c r="BX1092" s="141"/>
      <c r="BY1092" s="141"/>
      <c r="BZ1092" s="141"/>
      <c r="CA1092" s="141"/>
      <c r="CB1092" s="141"/>
      <c r="CC1092" s="141"/>
      <c r="CD1092" s="141"/>
      <c r="CE1092" s="141"/>
      <c r="CF1092" s="141"/>
      <c r="CG1092" s="141"/>
    </row>
    <row r="1093" spans="1:85" x14ac:dyDescent="0.35">
      <c r="A1093" s="155" t="s">
        <v>9934</v>
      </c>
      <c r="B1093" s="139" t="s">
        <v>4075</v>
      </c>
      <c r="C1093" s="18">
        <v>42646</v>
      </c>
      <c r="D1093" s="144">
        <v>0.76597222222222228</v>
      </c>
      <c r="E1093" s="141" t="s">
        <v>2186</v>
      </c>
      <c r="F1093" s="141">
        <v>4</v>
      </c>
      <c r="G1093" s="141" t="s">
        <v>2891</v>
      </c>
      <c r="H1093" s="141">
        <v>2016</v>
      </c>
      <c r="I1093" s="18">
        <v>42646</v>
      </c>
      <c r="J1093" s="144">
        <v>0.76597222222222228</v>
      </c>
      <c r="K1093" s="378"/>
      <c r="L1093" s="139" t="s">
        <v>4075</v>
      </c>
      <c r="M1093" s="141"/>
      <c r="N1093" s="248"/>
      <c r="O1093" s="141" t="s">
        <v>26</v>
      </c>
      <c r="P1093" s="141"/>
      <c r="Q1093" s="141" t="s">
        <v>9935</v>
      </c>
      <c r="R1093" s="141" t="s">
        <v>9936</v>
      </c>
      <c r="S1093" s="141"/>
      <c r="T1093" s="141"/>
      <c r="U1093" s="141">
        <v>112009675</v>
      </c>
      <c r="V1093" s="141"/>
      <c r="W1093" s="139" t="s">
        <v>4075</v>
      </c>
      <c r="X1093" s="141" t="s">
        <v>25</v>
      </c>
      <c r="Y1093" s="141" t="s">
        <v>27</v>
      </c>
      <c r="Z1093" s="141" t="s">
        <v>4</v>
      </c>
      <c r="AA1093" s="141" t="s">
        <v>34</v>
      </c>
      <c r="AB1093" s="141"/>
      <c r="AC1093" s="139" t="s">
        <v>18050</v>
      </c>
      <c r="AD1093" s="380"/>
      <c r="AE1093" s="139" t="s">
        <v>4</v>
      </c>
      <c r="AF1093" s="139" t="s">
        <v>13073</v>
      </c>
      <c r="AG1093" s="139" t="s">
        <v>4</v>
      </c>
      <c r="AH1093" s="139" t="s">
        <v>1378</v>
      </c>
      <c r="AI1093" s="139" t="s">
        <v>15678</v>
      </c>
      <c r="AJ1093" s="139"/>
      <c r="AK1093" s="139" t="s">
        <v>15678</v>
      </c>
      <c r="AL1093" s="139" t="s">
        <v>7</v>
      </c>
      <c r="AM1093" s="141"/>
      <c r="AN1093" s="141" t="s">
        <v>8</v>
      </c>
      <c r="AO1093" s="139" t="s">
        <v>1614</v>
      </c>
      <c r="AP1093" s="139" t="s">
        <v>7</v>
      </c>
      <c r="AQ1093" s="139"/>
      <c r="AR1093" s="381"/>
      <c r="AS1093" s="139" t="s">
        <v>4075</v>
      </c>
      <c r="AT1093" s="141" t="s">
        <v>1404</v>
      </c>
      <c r="AU1093" s="141">
        <v>512</v>
      </c>
      <c r="AV1093" s="383"/>
      <c r="AW1093" s="385"/>
      <c r="AX1093" s="139"/>
      <c r="AY1093" t="s">
        <v>18771</v>
      </c>
      <c r="AZ1093">
        <v>12000</v>
      </c>
      <c r="BA1093" s="381"/>
      <c r="BB1093" s="139" t="s">
        <v>1452</v>
      </c>
      <c r="BC1093" s="166">
        <v>10</v>
      </c>
      <c r="BD1093" s="166"/>
      <c r="BE1093" s="166"/>
      <c r="BF1093" s="166"/>
      <c r="BG1093" s="166"/>
      <c r="BH1093" s="308"/>
      <c r="BI1093" s="308"/>
      <c r="BJ1093" s="141" t="s">
        <v>26</v>
      </c>
      <c r="BK1093" s="141" t="s">
        <v>26</v>
      </c>
      <c r="BL1093" s="141"/>
      <c r="BM1093" s="141"/>
      <c r="BN1093" s="139" t="s">
        <v>4075</v>
      </c>
      <c r="BQ1093" s="141" t="s">
        <v>15824</v>
      </c>
      <c r="BR1093" s="135" t="s">
        <v>15700</v>
      </c>
      <c r="BT1093" s="135" t="s">
        <v>15404</v>
      </c>
      <c r="BU1093" s="135" t="s">
        <v>3013</v>
      </c>
      <c r="BV1093" s="141" t="s">
        <v>13268</v>
      </c>
      <c r="BW1093" s="135" t="s">
        <v>3829</v>
      </c>
      <c r="BX1093" s="141" t="s">
        <v>15681</v>
      </c>
      <c r="BY1093" s="141" t="s">
        <v>12</v>
      </c>
      <c r="BZ1093" s="141" t="s">
        <v>26</v>
      </c>
      <c r="CA1093" s="141" t="s">
        <v>1848</v>
      </c>
      <c r="CB1093" s="141"/>
      <c r="CC1093" s="141" t="s">
        <v>15720</v>
      </c>
      <c r="CD1093" s="141" t="s">
        <v>34</v>
      </c>
      <c r="CE1093" s="141" t="s">
        <v>15450</v>
      </c>
      <c r="CF1093" s="141" t="s">
        <v>15451</v>
      </c>
      <c r="CG1093" s="141" t="s">
        <v>4004</v>
      </c>
    </row>
    <row r="1094" spans="1:85" x14ac:dyDescent="0.35">
      <c r="A1094" s="155" t="s">
        <v>9928</v>
      </c>
      <c r="B1094" s="139" t="s">
        <v>4075</v>
      </c>
      <c r="C1094" s="18">
        <v>42647</v>
      </c>
      <c r="D1094" s="144">
        <v>0.53472222222222221</v>
      </c>
      <c r="E1094" s="141" t="s">
        <v>2186</v>
      </c>
      <c r="F1094" s="141">
        <v>4</v>
      </c>
      <c r="G1094" s="141" t="s">
        <v>2891</v>
      </c>
      <c r="H1094" s="141">
        <v>2016</v>
      </c>
      <c r="I1094" s="18">
        <v>42647</v>
      </c>
      <c r="J1094" s="144">
        <v>0.53472222222222221</v>
      </c>
      <c r="K1094" s="378"/>
      <c r="L1094" s="139" t="s">
        <v>4075</v>
      </c>
      <c r="M1094" s="141"/>
      <c r="N1094" s="248"/>
      <c r="O1094" s="141" t="s">
        <v>26</v>
      </c>
      <c r="P1094" s="141"/>
      <c r="Q1094" s="141" t="s">
        <v>9929</v>
      </c>
      <c r="R1094" s="141" t="s">
        <v>9930</v>
      </c>
      <c r="S1094" s="141"/>
      <c r="T1094" s="141"/>
      <c r="U1094" s="141">
        <v>112011185</v>
      </c>
      <c r="V1094" s="141"/>
      <c r="W1094" s="139" t="s">
        <v>4075</v>
      </c>
      <c r="X1094" s="141" t="s">
        <v>25</v>
      </c>
      <c r="Y1094" s="141" t="s">
        <v>27</v>
      </c>
      <c r="Z1094" s="141" t="s">
        <v>4</v>
      </c>
      <c r="AA1094" s="141" t="s">
        <v>34</v>
      </c>
      <c r="AB1094" s="141"/>
      <c r="AC1094" s="139" t="s">
        <v>18049</v>
      </c>
      <c r="AD1094" s="380"/>
      <c r="AE1094" s="139" t="s">
        <v>103</v>
      </c>
      <c r="AF1094" s="139" t="s">
        <v>13075</v>
      </c>
      <c r="AG1094" s="139" t="s">
        <v>103</v>
      </c>
      <c r="AH1094" s="139" t="s">
        <v>1378</v>
      </c>
      <c r="AI1094" s="139" t="s">
        <v>7340</v>
      </c>
      <c r="AJ1094" s="139"/>
      <c r="AK1094" s="139" t="s">
        <v>7340</v>
      </c>
      <c r="AL1094" s="139" t="s">
        <v>1408</v>
      </c>
      <c r="AM1094" s="141"/>
      <c r="AN1094" s="141" t="s">
        <v>8</v>
      </c>
      <c r="AO1094" s="139" t="s">
        <v>1614</v>
      </c>
      <c r="AP1094" s="139" t="s">
        <v>7</v>
      </c>
      <c r="AQ1094" s="139"/>
      <c r="AR1094" s="381"/>
      <c r="AS1094" s="139" t="s">
        <v>4075</v>
      </c>
      <c r="AT1094" s="141" t="s">
        <v>1404</v>
      </c>
      <c r="AU1094" s="141"/>
      <c r="AV1094" s="383"/>
      <c r="AW1094" s="385"/>
      <c r="AX1094" s="139"/>
      <c r="AY1094" t="s">
        <v>18886</v>
      </c>
      <c r="AZ1094">
        <v>12000</v>
      </c>
      <c r="BA1094" s="381"/>
      <c r="BB1094" s="139" t="s">
        <v>17</v>
      </c>
      <c r="BC1094" s="166"/>
      <c r="BD1094" s="166"/>
      <c r="BE1094" s="166"/>
      <c r="BF1094" s="166"/>
      <c r="BG1094" s="166"/>
      <c r="BH1094" s="308"/>
      <c r="BI1094" s="308"/>
      <c r="BJ1094" s="141" t="s">
        <v>26</v>
      </c>
      <c r="BK1094" s="141" t="s">
        <v>26</v>
      </c>
      <c r="BL1094" s="141"/>
      <c r="BM1094" s="141"/>
      <c r="BN1094" s="139" t="s">
        <v>4075</v>
      </c>
      <c r="BQ1094" s="141"/>
      <c r="BV1094" s="141"/>
      <c r="BX1094" s="141"/>
      <c r="BY1094" s="141"/>
      <c r="BZ1094" s="141"/>
      <c r="CA1094" s="141"/>
      <c r="CB1094" s="141"/>
      <c r="CC1094" s="141"/>
      <c r="CD1094" s="141"/>
      <c r="CE1094" s="141"/>
      <c r="CF1094" s="141"/>
      <c r="CG1094" s="141"/>
    </row>
    <row r="1095" spans="1:85" x14ac:dyDescent="0.35">
      <c r="A1095" s="155" t="s">
        <v>9931</v>
      </c>
      <c r="B1095" s="139" t="s">
        <v>4075</v>
      </c>
      <c r="C1095" s="18">
        <v>42647</v>
      </c>
      <c r="D1095" s="144">
        <v>8.611111111111111E-2</v>
      </c>
      <c r="E1095" s="141" t="s">
        <v>2186</v>
      </c>
      <c r="F1095" s="141">
        <v>4</v>
      </c>
      <c r="G1095" s="141" t="s">
        <v>2891</v>
      </c>
      <c r="H1095" s="141">
        <v>2016</v>
      </c>
      <c r="I1095" s="18">
        <v>42647</v>
      </c>
      <c r="J1095" s="144">
        <v>8.7499999999999994E-2</v>
      </c>
      <c r="K1095" s="378"/>
      <c r="L1095" s="139" t="s">
        <v>4075</v>
      </c>
      <c r="M1095" s="141"/>
      <c r="N1095" s="248"/>
      <c r="O1095" s="141" t="s">
        <v>26</v>
      </c>
      <c r="P1095" s="141"/>
      <c r="Q1095" s="141" t="s">
        <v>9932</v>
      </c>
      <c r="R1095" s="141" t="s">
        <v>9933</v>
      </c>
      <c r="S1095" s="141"/>
      <c r="T1095" s="141"/>
      <c r="U1095" s="141"/>
      <c r="V1095" s="141"/>
      <c r="W1095" s="139" t="s">
        <v>4075</v>
      </c>
      <c r="X1095" s="141" t="s">
        <v>25</v>
      </c>
      <c r="Y1095" s="141" t="s">
        <v>27</v>
      </c>
      <c r="Z1095" s="141" t="s">
        <v>4</v>
      </c>
      <c r="AA1095" s="141" t="s">
        <v>34</v>
      </c>
      <c r="AB1095" s="141"/>
      <c r="AC1095" s="139" t="s">
        <v>18050</v>
      </c>
      <c r="AD1095" s="380"/>
      <c r="AE1095" s="139" t="s">
        <v>102</v>
      </c>
      <c r="AF1095" s="139" t="s">
        <v>13068</v>
      </c>
      <c r="AG1095" s="139" t="s">
        <v>102</v>
      </c>
      <c r="AH1095" s="139" t="s">
        <v>1378</v>
      </c>
      <c r="AI1095" s="139" t="s">
        <v>7</v>
      </c>
      <c r="AJ1095" s="139" t="s">
        <v>7</v>
      </c>
      <c r="AK1095" s="139"/>
      <c r="AL1095" s="139"/>
      <c r="AM1095" s="141"/>
      <c r="AN1095" s="141" t="s">
        <v>8</v>
      </c>
      <c r="AO1095" s="139" t="s">
        <v>1614</v>
      </c>
      <c r="AP1095" s="139" t="s">
        <v>7</v>
      </c>
      <c r="AQ1095" s="139"/>
      <c r="AR1095" s="381"/>
      <c r="AS1095" s="139" t="s">
        <v>4075</v>
      </c>
      <c r="AT1095" s="141" t="s">
        <v>1404</v>
      </c>
      <c r="AU1095" s="141"/>
      <c r="AV1095" s="383"/>
      <c r="AW1095" s="385"/>
      <c r="AX1095" s="139"/>
      <c r="AY1095" t="s">
        <v>18887</v>
      </c>
      <c r="AZ1095">
        <v>21000</v>
      </c>
      <c r="BA1095" s="381"/>
      <c r="BB1095" s="139" t="s">
        <v>1450</v>
      </c>
      <c r="BC1095" s="166"/>
      <c r="BD1095" s="166"/>
      <c r="BE1095" s="166"/>
      <c r="BF1095" s="166"/>
      <c r="BG1095" s="166"/>
      <c r="BH1095" s="308"/>
      <c r="BI1095" s="308"/>
      <c r="BJ1095" s="141" t="s">
        <v>26</v>
      </c>
      <c r="BK1095" s="141" t="s">
        <v>26</v>
      </c>
      <c r="BL1095" s="141"/>
      <c r="BM1095" s="141"/>
      <c r="BN1095" s="139" t="s">
        <v>4075</v>
      </c>
      <c r="BQ1095" s="141"/>
      <c r="BV1095" s="141"/>
      <c r="BX1095" s="141"/>
      <c r="BY1095" s="141"/>
      <c r="BZ1095" s="141"/>
      <c r="CA1095" s="141"/>
      <c r="CB1095" s="141"/>
      <c r="CC1095" s="141"/>
      <c r="CD1095" s="141"/>
      <c r="CE1095" s="141"/>
      <c r="CF1095" s="141"/>
      <c r="CG1095" s="141"/>
    </row>
    <row r="1096" spans="1:85" x14ac:dyDescent="0.35">
      <c r="A1096" s="155" t="s">
        <v>9924</v>
      </c>
      <c r="B1096" s="139" t="s">
        <v>4075</v>
      </c>
      <c r="C1096" s="18">
        <v>42648</v>
      </c>
      <c r="D1096" s="144">
        <v>0.68263888888888891</v>
      </c>
      <c r="E1096" s="141" t="s">
        <v>2186</v>
      </c>
      <c r="F1096" s="141">
        <v>4</v>
      </c>
      <c r="G1096" s="141" t="s">
        <v>2891</v>
      </c>
      <c r="H1096" s="141">
        <v>2016</v>
      </c>
      <c r="I1096" s="18">
        <v>42648</v>
      </c>
      <c r="J1096" s="144">
        <v>0.68263888888888891</v>
      </c>
      <c r="K1096" s="378"/>
      <c r="L1096" s="139" t="s">
        <v>4075</v>
      </c>
      <c r="M1096" s="141"/>
      <c r="N1096" s="248"/>
      <c r="O1096" s="141" t="s">
        <v>26</v>
      </c>
      <c r="P1096" s="141"/>
      <c r="Q1096" s="141" t="s">
        <v>9925</v>
      </c>
      <c r="R1096" s="141" t="s">
        <v>9926</v>
      </c>
      <c r="S1096" s="141"/>
      <c r="T1096" s="141"/>
      <c r="U1096" s="141">
        <v>112015544</v>
      </c>
      <c r="V1096" s="141"/>
      <c r="W1096" s="139" t="s">
        <v>4075</v>
      </c>
      <c r="X1096" s="141" t="s">
        <v>25</v>
      </c>
      <c r="Y1096" s="141" t="s">
        <v>27</v>
      </c>
      <c r="Z1096" s="141" t="s">
        <v>4</v>
      </c>
      <c r="AA1096" s="141" t="s">
        <v>34</v>
      </c>
      <c r="AB1096" s="141"/>
      <c r="AC1096" s="139" t="s">
        <v>18048</v>
      </c>
      <c r="AD1096" s="380"/>
      <c r="AE1096" s="139" t="s">
        <v>4</v>
      </c>
      <c r="AF1096" s="139" t="s">
        <v>13073</v>
      </c>
      <c r="AG1096" s="139" t="s">
        <v>4</v>
      </c>
      <c r="AH1096" s="139" t="s">
        <v>1378</v>
      </c>
      <c r="AI1096" s="139" t="s">
        <v>15678</v>
      </c>
      <c r="AJ1096" s="139"/>
      <c r="AK1096" s="139" t="s">
        <v>15678</v>
      </c>
      <c r="AL1096" s="139" t="s">
        <v>7</v>
      </c>
      <c r="AM1096" s="141"/>
      <c r="AN1096" s="141" t="s">
        <v>8</v>
      </c>
      <c r="AO1096" s="139" t="s">
        <v>1614</v>
      </c>
      <c r="AP1096" s="139" t="s">
        <v>7</v>
      </c>
      <c r="AQ1096" s="139"/>
      <c r="AR1096" s="381"/>
      <c r="AS1096" s="139" t="s">
        <v>4075</v>
      </c>
      <c r="AT1096" s="141" t="s">
        <v>1404</v>
      </c>
      <c r="AU1096" s="141"/>
      <c r="AV1096" s="383"/>
      <c r="AW1096" s="385"/>
      <c r="AX1096" s="139"/>
      <c r="AY1096" t="s">
        <v>9927</v>
      </c>
      <c r="AZ1096">
        <v>12000</v>
      </c>
      <c r="BA1096" s="381"/>
      <c r="BB1096" s="139" t="s">
        <v>1444</v>
      </c>
      <c r="BC1096" s="166">
        <v>10</v>
      </c>
      <c r="BD1096" s="166"/>
      <c r="BE1096" s="166"/>
      <c r="BF1096" s="166"/>
      <c r="BG1096" s="166"/>
      <c r="BH1096" s="308"/>
      <c r="BI1096" s="308"/>
      <c r="BJ1096" s="141" t="s">
        <v>26</v>
      </c>
      <c r="BK1096" s="141" t="s">
        <v>26</v>
      </c>
      <c r="BL1096" s="141"/>
      <c r="BM1096" s="141"/>
      <c r="BN1096" s="139" t="s">
        <v>4075</v>
      </c>
      <c r="BQ1096" s="141" t="s">
        <v>15825</v>
      </c>
      <c r="BR1096" s="135" t="s">
        <v>15693</v>
      </c>
      <c r="BT1096" s="135" t="s">
        <v>15355</v>
      </c>
      <c r="BU1096" s="135" t="s">
        <v>15405</v>
      </c>
      <c r="BV1096" s="141" t="s">
        <v>1849</v>
      </c>
      <c r="BW1096" s="135" t="s">
        <v>13281</v>
      </c>
      <c r="BX1096" s="141"/>
      <c r="BY1096" s="141"/>
      <c r="BZ1096" s="141"/>
      <c r="CA1096" s="141"/>
      <c r="CB1096" s="141"/>
      <c r="CC1096" s="141"/>
      <c r="CD1096" s="141"/>
      <c r="CE1096" s="141" t="s">
        <v>15450</v>
      </c>
      <c r="CF1096" s="141" t="s">
        <v>15451</v>
      </c>
      <c r="CG1096" s="141" t="s">
        <v>1848</v>
      </c>
    </row>
    <row r="1097" spans="1:85" x14ac:dyDescent="0.35">
      <c r="A1097" s="155" t="s">
        <v>9920</v>
      </c>
      <c r="B1097" s="139" t="s">
        <v>4075</v>
      </c>
      <c r="C1097" s="18">
        <v>42649</v>
      </c>
      <c r="D1097" s="144">
        <v>0.92083333333333328</v>
      </c>
      <c r="E1097" s="141" t="s">
        <v>2186</v>
      </c>
      <c r="F1097" s="141">
        <v>4</v>
      </c>
      <c r="G1097" s="141" t="s">
        <v>2891</v>
      </c>
      <c r="H1097" s="141">
        <v>2016</v>
      </c>
      <c r="I1097" s="18">
        <v>42649</v>
      </c>
      <c r="J1097" s="144">
        <v>0.92083333333333328</v>
      </c>
      <c r="K1097" s="378"/>
      <c r="L1097" s="139" t="s">
        <v>4075</v>
      </c>
      <c r="M1097" s="141"/>
      <c r="N1097" s="248"/>
      <c r="O1097" s="141" t="s">
        <v>26</v>
      </c>
      <c r="P1097" s="141"/>
      <c r="Q1097" s="141" t="s">
        <v>9921</v>
      </c>
      <c r="R1097" s="141" t="s">
        <v>9922</v>
      </c>
      <c r="S1097" s="141"/>
      <c r="T1097" s="141"/>
      <c r="U1097" s="141">
        <v>112020295</v>
      </c>
      <c r="V1097" s="141"/>
      <c r="W1097" s="139" t="s">
        <v>4075</v>
      </c>
      <c r="X1097" s="141" t="s">
        <v>25</v>
      </c>
      <c r="Y1097" s="141" t="s">
        <v>27</v>
      </c>
      <c r="Z1097" s="141" t="s">
        <v>4</v>
      </c>
      <c r="AA1097" s="141" t="s">
        <v>34</v>
      </c>
      <c r="AB1097" s="141"/>
      <c r="AC1097" s="139" t="s">
        <v>18047</v>
      </c>
      <c r="AD1097" s="380"/>
      <c r="AE1097" s="139" t="s">
        <v>107</v>
      </c>
      <c r="AF1097" s="139" t="s">
        <v>13076</v>
      </c>
      <c r="AG1097" s="139" t="s">
        <v>4130</v>
      </c>
      <c r="AH1097" s="139" t="s">
        <v>1378</v>
      </c>
      <c r="AI1097" s="139" t="s">
        <v>1518</v>
      </c>
      <c r="AJ1097" s="139"/>
      <c r="AK1097" s="139" t="s">
        <v>1518</v>
      </c>
      <c r="AL1097" s="139" t="s">
        <v>7</v>
      </c>
      <c r="AM1097" s="141"/>
      <c r="AN1097" s="141" t="s">
        <v>8</v>
      </c>
      <c r="AO1097" s="139" t="s">
        <v>1614</v>
      </c>
      <c r="AP1097" s="139" t="s">
        <v>7</v>
      </c>
      <c r="AQ1097" s="139"/>
      <c r="AR1097" s="381"/>
      <c r="AS1097" s="139" t="s">
        <v>4075</v>
      </c>
      <c r="AT1097" s="141" t="s">
        <v>1404</v>
      </c>
      <c r="AU1097" s="141"/>
      <c r="AV1097" s="383"/>
      <c r="AW1097" s="385"/>
      <c r="AX1097" s="139"/>
      <c r="AY1097" t="s">
        <v>9923</v>
      </c>
      <c r="AZ1097">
        <v>21000</v>
      </c>
      <c r="BA1097" s="381"/>
      <c r="BB1097" s="139" t="s">
        <v>1469</v>
      </c>
      <c r="BC1097" s="166"/>
      <c r="BD1097" s="166"/>
      <c r="BE1097" s="166"/>
      <c r="BF1097" s="166"/>
      <c r="BG1097" s="166"/>
      <c r="BH1097" s="308"/>
      <c r="BI1097" s="308"/>
      <c r="BJ1097" s="141" t="s">
        <v>26</v>
      </c>
      <c r="BK1097" s="141" t="s">
        <v>26</v>
      </c>
      <c r="BL1097" s="141"/>
      <c r="BM1097" s="141"/>
      <c r="BN1097" s="139" t="s">
        <v>4075</v>
      </c>
      <c r="BQ1097" s="141"/>
      <c r="BV1097" s="141"/>
      <c r="BX1097" s="141"/>
      <c r="BY1097" s="141"/>
      <c r="BZ1097" s="141"/>
      <c r="CA1097" s="141"/>
      <c r="CB1097" s="141"/>
      <c r="CC1097" s="141"/>
      <c r="CD1097" s="141"/>
      <c r="CE1097" s="141"/>
      <c r="CF1097" s="141"/>
      <c r="CG1097" s="141"/>
    </row>
    <row r="1098" spans="1:85" x14ac:dyDescent="0.35">
      <c r="A1098" s="155" t="s">
        <v>9917</v>
      </c>
      <c r="B1098" s="139" t="s">
        <v>4075</v>
      </c>
      <c r="C1098" s="18">
        <v>42650</v>
      </c>
      <c r="D1098" s="144">
        <v>0.34513888888888888</v>
      </c>
      <c r="E1098" s="141" t="s">
        <v>2186</v>
      </c>
      <c r="F1098" s="141">
        <v>4</v>
      </c>
      <c r="G1098" s="141" t="s">
        <v>2891</v>
      </c>
      <c r="H1098" s="141">
        <v>2016</v>
      </c>
      <c r="I1098" s="18">
        <v>42650</v>
      </c>
      <c r="J1098" s="144">
        <v>0.34513888888888888</v>
      </c>
      <c r="K1098" s="378"/>
      <c r="L1098" s="139" t="s">
        <v>4075</v>
      </c>
      <c r="M1098" s="141"/>
      <c r="N1098" s="248"/>
      <c r="O1098" s="141" t="s">
        <v>26</v>
      </c>
      <c r="P1098" s="141"/>
      <c r="Q1098" s="141" t="s">
        <v>9918</v>
      </c>
      <c r="R1098" s="141" t="s">
        <v>9919</v>
      </c>
      <c r="S1098" s="141"/>
      <c r="T1098" s="141"/>
      <c r="U1098" s="141"/>
      <c r="V1098" s="141"/>
      <c r="W1098" s="139" t="s">
        <v>4075</v>
      </c>
      <c r="X1098" s="141" t="s">
        <v>25</v>
      </c>
      <c r="Y1098" s="141" t="s">
        <v>27</v>
      </c>
      <c r="Z1098" s="141" t="s">
        <v>4</v>
      </c>
      <c r="AA1098" s="141" t="s">
        <v>34</v>
      </c>
      <c r="AB1098" s="141"/>
      <c r="AC1098" s="139" t="s">
        <v>18047</v>
      </c>
      <c r="AD1098" s="380"/>
      <c r="AE1098" s="139" t="s">
        <v>102</v>
      </c>
      <c r="AF1098" s="139" t="s">
        <v>13082</v>
      </c>
      <c r="AG1098" s="139" t="s">
        <v>102</v>
      </c>
      <c r="AH1098" s="139" t="s">
        <v>1378</v>
      </c>
      <c r="AI1098" s="139" t="s">
        <v>60</v>
      </c>
      <c r="AJ1098" s="139" t="s">
        <v>60</v>
      </c>
      <c r="AK1098" s="139"/>
      <c r="AL1098" s="139"/>
      <c r="AM1098" s="141"/>
      <c r="AN1098" s="141" t="s">
        <v>8</v>
      </c>
      <c r="AO1098" s="139" t="s">
        <v>1477</v>
      </c>
      <c r="AP1098" s="139" t="s">
        <v>60</v>
      </c>
      <c r="AQ1098" s="139"/>
      <c r="AR1098" s="381"/>
      <c r="AS1098" s="139" t="s">
        <v>4075</v>
      </c>
      <c r="AT1098" s="141" t="s">
        <v>1404</v>
      </c>
      <c r="AU1098" s="141"/>
      <c r="AV1098" s="383"/>
      <c r="AW1098" s="385"/>
      <c r="AX1098" s="139"/>
      <c r="AY1098" t="s">
        <v>18888</v>
      </c>
      <c r="BA1098" s="381"/>
      <c r="BB1098" s="139" t="s">
        <v>1450</v>
      </c>
      <c r="BC1098" s="166"/>
      <c r="BD1098" s="166"/>
      <c r="BE1098" s="166"/>
      <c r="BF1098" s="166"/>
      <c r="BG1098" s="166"/>
      <c r="BH1098" s="308"/>
      <c r="BI1098" s="308"/>
      <c r="BJ1098" s="141" t="s">
        <v>26</v>
      </c>
      <c r="BK1098" s="141" t="s">
        <v>26</v>
      </c>
      <c r="BL1098" s="141"/>
      <c r="BM1098" s="141"/>
      <c r="BN1098" s="139" t="s">
        <v>4075</v>
      </c>
      <c r="BQ1098" s="141"/>
      <c r="BV1098" s="141"/>
      <c r="BX1098" s="141"/>
      <c r="BY1098" s="141"/>
      <c r="BZ1098" s="141"/>
      <c r="CA1098" s="141"/>
      <c r="CB1098" s="141"/>
      <c r="CC1098" s="141"/>
      <c r="CD1098" s="141"/>
      <c r="CE1098" s="141"/>
      <c r="CF1098" s="141"/>
      <c r="CG1098" s="141"/>
    </row>
    <row r="1099" spans="1:85" x14ac:dyDescent="0.35">
      <c r="A1099" s="155" t="s">
        <v>9910</v>
      </c>
      <c r="B1099" s="139" t="s">
        <v>4075</v>
      </c>
      <c r="C1099" s="18">
        <v>42651</v>
      </c>
      <c r="D1099" s="144">
        <v>0.68819444444444444</v>
      </c>
      <c r="E1099" s="141" t="s">
        <v>2186</v>
      </c>
      <c r="F1099" s="141">
        <v>4</v>
      </c>
      <c r="G1099" s="141" t="s">
        <v>2891</v>
      </c>
      <c r="H1099" s="141">
        <v>2016</v>
      </c>
      <c r="I1099" s="18">
        <v>42651</v>
      </c>
      <c r="J1099" s="144">
        <v>0.71666666666666667</v>
      </c>
      <c r="K1099" s="378"/>
      <c r="L1099" s="139" t="s">
        <v>4075</v>
      </c>
      <c r="M1099" s="141"/>
      <c r="N1099" s="248"/>
      <c r="O1099" s="141" t="s">
        <v>26</v>
      </c>
      <c r="P1099" s="141"/>
      <c r="Q1099" s="141" t="s">
        <v>9911</v>
      </c>
      <c r="R1099" s="141"/>
      <c r="S1099" s="141"/>
      <c r="T1099" s="141"/>
      <c r="U1099" s="141"/>
      <c r="V1099" s="141"/>
      <c r="W1099" s="139" t="s">
        <v>4075</v>
      </c>
      <c r="X1099" s="141" t="s">
        <v>25</v>
      </c>
      <c r="Y1099" s="141" t="s">
        <v>27</v>
      </c>
      <c r="Z1099" s="141" t="s">
        <v>4</v>
      </c>
      <c r="AA1099" s="141" t="s">
        <v>34</v>
      </c>
      <c r="AB1099" s="141"/>
      <c r="AC1099" s="139" t="s">
        <v>18049</v>
      </c>
      <c r="AD1099" s="380"/>
      <c r="AE1099" s="139" t="s">
        <v>102</v>
      </c>
      <c r="AF1099" s="139" t="s">
        <v>13082</v>
      </c>
      <c r="AG1099" s="139" t="s">
        <v>102</v>
      </c>
      <c r="AH1099" s="139" t="s">
        <v>1378</v>
      </c>
      <c r="AI1099" s="139" t="s">
        <v>60</v>
      </c>
      <c r="AJ1099" s="139" t="s">
        <v>60</v>
      </c>
      <c r="AK1099" s="139"/>
      <c r="AL1099" s="139"/>
      <c r="AM1099" s="141"/>
      <c r="AN1099" s="141" t="s">
        <v>8</v>
      </c>
      <c r="AO1099" s="139" t="s">
        <v>1477</v>
      </c>
      <c r="AP1099" s="139" t="s">
        <v>60</v>
      </c>
      <c r="AQ1099" s="139"/>
      <c r="AR1099" s="381"/>
      <c r="AS1099" s="139" t="s">
        <v>4075</v>
      </c>
      <c r="AT1099" s="141" t="s">
        <v>43</v>
      </c>
      <c r="AU1099" s="141">
        <v>175</v>
      </c>
      <c r="AV1099" s="383"/>
      <c r="AW1099" s="385"/>
      <c r="AX1099" s="139"/>
      <c r="AY1099" t="s">
        <v>18889</v>
      </c>
      <c r="BA1099" s="381"/>
      <c r="BB1099" s="139" t="s">
        <v>1444</v>
      </c>
      <c r="BC1099" s="166"/>
      <c r="BD1099" s="166"/>
      <c r="BE1099" s="166"/>
      <c r="BF1099" s="166"/>
      <c r="BG1099" s="166"/>
      <c r="BH1099" s="308"/>
      <c r="BI1099" s="308"/>
      <c r="BJ1099" s="141" t="s">
        <v>26</v>
      </c>
      <c r="BK1099" s="141" t="s">
        <v>26</v>
      </c>
      <c r="BL1099" s="141"/>
      <c r="BM1099" s="141"/>
      <c r="BN1099" s="139" t="s">
        <v>4075</v>
      </c>
      <c r="BQ1099" s="141"/>
      <c r="BV1099" s="141"/>
      <c r="BX1099" s="141"/>
      <c r="BY1099" s="141"/>
      <c r="BZ1099" s="141"/>
      <c r="CA1099" s="141"/>
      <c r="CB1099" s="141"/>
      <c r="CC1099" s="141"/>
      <c r="CD1099" s="141"/>
      <c r="CE1099" s="141"/>
      <c r="CF1099" s="141"/>
      <c r="CG1099" s="141"/>
    </row>
    <row r="1100" spans="1:85" x14ac:dyDescent="0.35">
      <c r="A1100" s="155" t="s">
        <v>9912</v>
      </c>
      <c r="B1100" s="139" t="s">
        <v>4075</v>
      </c>
      <c r="C1100" s="18">
        <v>42651</v>
      </c>
      <c r="D1100" s="144">
        <v>0.62777777777777777</v>
      </c>
      <c r="E1100" s="141" t="s">
        <v>2186</v>
      </c>
      <c r="F1100" s="141">
        <v>4</v>
      </c>
      <c r="G1100" s="141" t="s">
        <v>2891</v>
      </c>
      <c r="H1100" s="141">
        <v>2016</v>
      </c>
      <c r="I1100" s="18">
        <v>42651</v>
      </c>
      <c r="J1100" s="144">
        <v>0.62777777777777777</v>
      </c>
      <c r="K1100" s="378"/>
      <c r="L1100" s="139" t="s">
        <v>4075</v>
      </c>
      <c r="M1100" s="141"/>
      <c r="N1100" s="248"/>
      <c r="O1100" s="141" t="s">
        <v>26</v>
      </c>
      <c r="P1100" s="141"/>
      <c r="Q1100" s="141" t="s">
        <v>9913</v>
      </c>
      <c r="R1100" s="141"/>
      <c r="S1100" s="141"/>
      <c r="T1100" s="141"/>
      <c r="U1100" s="141"/>
      <c r="V1100" s="141"/>
      <c r="W1100" s="139" t="s">
        <v>4075</v>
      </c>
      <c r="X1100" s="141" t="s">
        <v>25</v>
      </c>
      <c r="Y1100" s="141" t="s">
        <v>27</v>
      </c>
      <c r="Z1100" s="141" t="s">
        <v>4</v>
      </c>
      <c r="AA1100" s="141" t="s">
        <v>34</v>
      </c>
      <c r="AB1100" s="141"/>
      <c r="AC1100" s="139" t="s">
        <v>18047</v>
      </c>
      <c r="AD1100" s="380"/>
      <c r="AE1100" s="139" t="s">
        <v>102</v>
      </c>
      <c r="AF1100" s="139" t="s">
        <v>13084</v>
      </c>
      <c r="AG1100" s="139" t="s">
        <v>102</v>
      </c>
      <c r="AH1100" s="139" t="s">
        <v>1378</v>
      </c>
      <c r="AI1100" s="139" t="s">
        <v>1403</v>
      </c>
      <c r="AJ1100" s="139" t="s">
        <v>1403</v>
      </c>
      <c r="AK1100" s="139"/>
      <c r="AL1100" s="139"/>
      <c r="AM1100" s="141"/>
      <c r="AN1100" s="141" t="s">
        <v>8</v>
      </c>
      <c r="AO1100" s="139" t="s">
        <v>1614</v>
      </c>
      <c r="AP1100" s="139" t="s">
        <v>1403</v>
      </c>
      <c r="AQ1100" s="139"/>
      <c r="AR1100" s="381"/>
      <c r="AS1100" s="139" t="s">
        <v>4075</v>
      </c>
      <c r="AT1100" s="141" t="s">
        <v>44</v>
      </c>
      <c r="AU1100" s="141">
        <v>305</v>
      </c>
      <c r="AV1100" s="383"/>
      <c r="AW1100" s="385"/>
      <c r="AX1100" s="139"/>
      <c r="AY1100" t="s">
        <v>18515</v>
      </c>
      <c r="AZ1100">
        <v>12000</v>
      </c>
      <c r="BA1100" s="381"/>
      <c r="BB1100" s="139" t="s">
        <v>17</v>
      </c>
      <c r="BC1100" s="166"/>
      <c r="BD1100" s="166"/>
      <c r="BE1100" s="166"/>
      <c r="BF1100" s="166"/>
      <c r="BG1100" s="166"/>
      <c r="BH1100" s="308"/>
      <c r="BI1100" s="308"/>
      <c r="BJ1100" s="141" t="s">
        <v>26</v>
      </c>
      <c r="BK1100" s="141" t="s">
        <v>26</v>
      </c>
      <c r="BL1100" s="141"/>
      <c r="BM1100" s="141"/>
      <c r="BN1100" s="139" t="s">
        <v>4075</v>
      </c>
      <c r="BQ1100" s="141"/>
      <c r="BV1100" s="141"/>
      <c r="BX1100" s="141"/>
      <c r="BY1100" s="141"/>
      <c r="BZ1100" s="141"/>
      <c r="CA1100" s="141"/>
      <c r="CB1100" s="141"/>
      <c r="CC1100" s="141"/>
      <c r="CD1100" s="141"/>
      <c r="CE1100" s="141"/>
      <c r="CF1100" s="141"/>
      <c r="CG1100" s="141"/>
    </row>
    <row r="1101" spans="1:85" x14ac:dyDescent="0.35">
      <c r="A1101" s="155" t="s">
        <v>9914</v>
      </c>
      <c r="B1101" s="139" t="s">
        <v>4075</v>
      </c>
      <c r="C1101" s="18">
        <v>42651</v>
      </c>
      <c r="D1101" s="144">
        <v>0.28611111111111109</v>
      </c>
      <c r="E1101" s="141" t="s">
        <v>2186</v>
      </c>
      <c r="F1101" s="141">
        <v>4</v>
      </c>
      <c r="G1101" s="141" t="s">
        <v>2891</v>
      </c>
      <c r="H1101" s="141">
        <v>2016</v>
      </c>
      <c r="I1101" s="18">
        <v>42651</v>
      </c>
      <c r="J1101" s="144">
        <v>0.28611111111111109</v>
      </c>
      <c r="K1101" s="378"/>
      <c r="L1101" s="139" t="s">
        <v>4075</v>
      </c>
      <c r="M1101" s="141"/>
      <c r="N1101" s="248"/>
      <c r="O1101" s="141" t="s">
        <v>26</v>
      </c>
      <c r="P1101" s="141"/>
      <c r="Q1101" s="141" t="s">
        <v>9915</v>
      </c>
      <c r="R1101" s="141" t="s">
        <v>9916</v>
      </c>
      <c r="S1101" s="141"/>
      <c r="T1101" s="141"/>
      <c r="U1101" s="141">
        <v>112025794</v>
      </c>
      <c r="V1101" s="141"/>
      <c r="W1101" s="139" t="s">
        <v>4075</v>
      </c>
      <c r="X1101" s="141" t="s">
        <v>25</v>
      </c>
      <c r="Y1101" s="141" t="s">
        <v>27</v>
      </c>
      <c r="Z1101" s="141" t="s">
        <v>4</v>
      </c>
      <c r="AA1101" s="141" t="s">
        <v>34</v>
      </c>
      <c r="AB1101" s="141"/>
      <c r="AC1101" s="139" t="s">
        <v>18047</v>
      </c>
      <c r="AD1101" s="380"/>
      <c r="AE1101" s="139" t="s">
        <v>102</v>
      </c>
      <c r="AF1101" s="139" t="s">
        <v>13077</v>
      </c>
      <c r="AG1101" s="139" t="s">
        <v>102</v>
      </c>
      <c r="AH1101" s="139" t="s">
        <v>1378</v>
      </c>
      <c r="AI1101" s="139" t="s">
        <v>1408</v>
      </c>
      <c r="AJ1101" s="139" t="s">
        <v>1408</v>
      </c>
      <c r="AK1101" s="139"/>
      <c r="AL1101" s="139"/>
      <c r="AM1101" s="141"/>
      <c r="AN1101" s="141" t="s">
        <v>8</v>
      </c>
      <c r="AO1101" s="139" t="s">
        <v>1614</v>
      </c>
      <c r="AP1101" s="139" t="s">
        <v>7</v>
      </c>
      <c r="AQ1101" s="139"/>
      <c r="AR1101" s="381"/>
      <c r="AS1101" s="139" t="s">
        <v>4075</v>
      </c>
      <c r="AT1101" s="141" t="s">
        <v>1404</v>
      </c>
      <c r="AU1101" s="141"/>
      <c r="AV1101" s="383"/>
      <c r="AW1101" s="385"/>
      <c r="AX1101" s="139"/>
      <c r="AY1101" t="s">
        <v>18890</v>
      </c>
      <c r="AZ1101">
        <v>12000</v>
      </c>
      <c r="BA1101" s="381"/>
      <c r="BB1101" s="139" t="s">
        <v>1444</v>
      </c>
      <c r="BC1101" s="166"/>
      <c r="BD1101" s="166"/>
      <c r="BE1101" s="166"/>
      <c r="BF1101" s="166"/>
      <c r="BG1101" s="166"/>
      <c r="BH1101" s="308"/>
      <c r="BI1101" s="308"/>
      <c r="BJ1101" s="141" t="s">
        <v>26</v>
      </c>
      <c r="BK1101" s="141" t="s">
        <v>26</v>
      </c>
      <c r="BL1101" s="141"/>
      <c r="BM1101" s="141"/>
      <c r="BN1101" s="139" t="s">
        <v>4075</v>
      </c>
      <c r="BQ1101" s="141"/>
      <c r="BV1101" s="141"/>
      <c r="BX1101" s="141"/>
      <c r="BY1101" s="141"/>
      <c r="BZ1101" s="141"/>
      <c r="CA1101" s="141"/>
      <c r="CB1101" s="141"/>
      <c r="CC1101" s="141"/>
      <c r="CD1101" s="141"/>
      <c r="CE1101" s="141"/>
      <c r="CF1101" s="141"/>
      <c r="CG1101" s="141"/>
    </row>
    <row r="1102" spans="1:85" x14ac:dyDescent="0.35">
      <c r="A1102" s="155" t="s">
        <v>9902</v>
      </c>
      <c r="B1102" s="139" t="s">
        <v>4075</v>
      </c>
      <c r="C1102" s="18">
        <v>42652</v>
      </c>
      <c r="D1102" s="144">
        <v>0.94930555555555551</v>
      </c>
      <c r="E1102" s="141" t="s">
        <v>13275</v>
      </c>
      <c r="F1102" s="141">
        <v>4</v>
      </c>
      <c r="G1102" s="141" t="s">
        <v>2891</v>
      </c>
      <c r="H1102" s="141">
        <v>2016</v>
      </c>
      <c r="I1102" s="18">
        <v>42652</v>
      </c>
      <c r="J1102" s="144">
        <v>0.94930555555555551</v>
      </c>
      <c r="K1102" s="378"/>
      <c r="L1102" s="139" t="s">
        <v>4075</v>
      </c>
      <c r="M1102" s="141"/>
      <c r="N1102" s="248"/>
      <c r="O1102" s="141" t="s">
        <v>26</v>
      </c>
      <c r="P1102" s="141"/>
      <c r="Q1102" s="141" t="s">
        <v>9903</v>
      </c>
      <c r="R1102" s="141" t="s">
        <v>9904</v>
      </c>
      <c r="S1102" s="141"/>
      <c r="T1102" s="141"/>
      <c r="U1102" s="141">
        <v>112026525</v>
      </c>
      <c r="V1102" s="141"/>
      <c r="W1102" s="139" t="s">
        <v>4075</v>
      </c>
      <c r="X1102" s="141" t="s">
        <v>25</v>
      </c>
      <c r="Y1102" s="141" t="s">
        <v>27</v>
      </c>
      <c r="Z1102" s="141" t="s">
        <v>4</v>
      </c>
      <c r="AA1102" s="141" t="s">
        <v>34</v>
      </c>
      <c r="AB1102" s="141"/>
      <c r="AC1102" s="139" t="s">
        <v>18047</v>
      </c>
      <c r="AD1102" s="380"/>
      <c r="AE1102" s="139" t="s">
        <v>102</v>
      </c>
      <c r="AF1102" s="139" t="s">
        <v>13068</v>
      </c>
      <c r="AG1102" s="139" t="s">
        <v>102</v>
      </c>
      <c r="AH1102" s="139" t="s">
        <v>1378</v>
      </c>
      <c r="AI1102" s="139" t="s">
        <v>7</v>
      </c>
      <c r="AJ1102" s="139" t="s">
        <v>7</v>
      </c>
      <c r="AK1102" s="139"/>
      <c r="AL1102" s="139"/>
      <c r="AM1102" s="141"/>
      <c r="AN1102" s="141" t="s">
        <v>8</v>
      </c>
      <c r="AO1102" s="139" t="s">
        <v>1614</v>
      </c>
      <c r="AP1102" s="139" t="s">
        <v>7</v>
      </c>
      <c r="AQ1102" s="139"/>
      <c r="AR1102" s="381"/>
      <c r="AS1102" s="139" t="s">
        <v>4075</v>
      </c>
      <c r="AT1102" s="141" t="s">
        <v>1404</v>
      </c>
      <c r="AU1102" s="141"/>
      <c r="AV1102" s="383"/>
      <c r="AW1102" s="385"/>
      <c r="AX1102" s="139"/>
      <c r="AY1102" t="s">
        <v>18413</v>
      </c>
      <c r="AZ1102">
        <v>21000</v>
      </c>
      <c r="BA1102" s="381"/>
      <c r="BB1102" s="139" t="s">
        <v>1450</v>
      </c>
      <c r="BC1102" s="166"/>
      <c r="BD1102" s="166"/>
      <c r="BE1102" s="166"/>
      <c r="BF1102" s="166"/>
      <c r="BG1102" s="166"/>
      <c r="BH1102" s="308"/>
      <c r="BI1102" s="308"/>
      <c r="BJ1102" s="141" t="s">
        <v>26</v>
      </c>
      <c r="BK1102" s="141" t="s">
        <v>26</v>
      </c>
      <c r="BL1102" s="141"/>
      <c r="BM1102" s="141"/>
      <c r="BN1102" s="139" t="s">
        <v>4075</v>
      </c>
      <c r="BQ1102" s="141"/>
      <c r="BV1102" s="141"/>
      <c r="BX1102" s="141"/>
      <c r="BY1102" s="141"/>
      <c r="BZ1102" s="141"/>
      <c r="CA1102" s="141"/>
      <c r="CB1102" s="141"/>
      <c r="CC1102" s="141"/>
      <c r="CD1102" s="141"/>
      <c r="CE1102" s="141"/>
      <c r="CF1102" s="141"/>
      <c r="CG1102" s="141"/>
    </row>
    <row r="1103" spans="1:85" x14ac:dyDescent="0.35">
      <c r="A1103" s="155" t="s">
        <v>9905</v>
      </c>
      <c r="B1103" s="139" t="s">
        <v>4075</v>
      </c>
      <c r="C1103" s="18">
        <v>42652</v>
      </c>
      <c r="D1103" s="144">
        <v>0.78611111111111109</v>
      </c>
      <c r="E1103" s="141" t="s">
        <v>13275</v>
      </c>
      <c r="F1103" s="141">
        <v>4</v>
      </c>
      <c r="G1103" s="141" t="s">
        <v>2891</v>
      </c>
      <c r="H1103" s="141">
        <v>2016</v>
      </c>
      <c r="I1103" s="18">
        <v>42652</v>
      </c>
      <c r="J1103" s="144">
        <v>0.78611111111111109</v>
      </c>
      <c r="K1103" s="378"/>
      <c r="L1103" s="139" t="s">
        <v>4075</v>
      </c>
      <c r="M1103" s="141"/>
      <c r="N1103" s="248"/>
      <c r="O1103" s="141" t="s">
        <v>26</v>
      </c>
      <c r="P1103" s="141"/>
      <c r="Q1103" s="141" t="s">
        <v>9906</v>
      </c>
      <c r="R1103" s="141" t="s">
        <v>9907</v>
      </c>
      <c r="S1103" s="141"/>
      <c r="T1103" s="141"/>
      <c r="U1103" s="141">
        <v>112026518</v>
      </c>
      <c r="V1103" s="141"/>
      <c r="W1103" s="139" t="s">
        <v>4075</v>
      </c>
      <c r="X1103" s="141" t="s">
        <v>25</v>
      </c>
      <c r="Y1103" s="141" t="s">
        <v>27</v>
      </c>
      <c r="Z1103" s="141" t="s">
        <v>4</v>
      </c>
      <c r="AA1103" s="141" t="s">
        <v>34</v>
      </c>
      <c r="AB1103" s="141"/>
      <c r="AC1103" s="139" t="s">
        <v>18047</v>
      </c>
      <c r="AD1103" s="380"/>
      <c r="AE1103" s="139" t="s">
        <v>102</v>
      </c>
      <c r="AF1103" s="139" t="s">
        <v>13068</v>
      </c>
      <c r="AG1103" s="139" t="s">
        <v>102</v>
      </c>
      <c r="AH1103" s="139" t="s">
        <v>1378</v>
      </c>
      <c r="AI1103" s="139" t="s">
        <v>7</v>
      </c>
      <c r="AJ1103" s="139" t="s">
        <v>7</v>
      </c>
      <c r="AK1103" s="139"/>
      <c r="AL1103" s="139"/>
      <c r="AM1103" s="141"/>
      <c r="AN1103" s="141" t="s">
        <v>8</v>
      </c>
      <c r="AO1103" s="139" t="s">
        <v>1614</v>
      </c>
      <c r="AP1103" s="139" t="s">
        <v>7</v>
      </c>
      <c r="AQ1103" s="139"/>
      <c r="AR1103" s="381"/>
      <c r="AS1103" s="139" t="s">
        <v>4075</v>
      </c>
      <c r="AT1103" s="141" t="s">
        <v>43</v>
      </c>
      <c r="AU1103" s="141">
        <v>305</v>
      </c>
      <c r="AV1103" s="383"/>
      <c r="AW1103" s="385"/>
      <c r="AX1103" s="139"/>
      <c r="AY1103" t="s">
        <v>18891</v>
      </c>
      <c r="AZ1103">
        <v>12000</v>
      </c>
      <c r="BA1103" s="381"/>
      <c r="BB1103" s="139" t="s">
        <v>1452</v>
      </c>
      <c r="BC1103" s="166"/>
      <c r="BD1103" s="166"/>
      <c r="BE1103" s="166"/>
      <c r="BF1103" s="166"/>
      <c r="BG1103" s="166"/>
      <c r="BH1103" s="308"/>
      <c r="BI1103" s="308"/>
      <c r="BJ1103" s="141" t="s">
        <v>26</v>
      </c>
      <c r="BK1103" s="141" t="s">
        <v>26</v>
      </c>
      <c r="BL1103" s="141"/>
      <c r="BM1103" s="141"/>
      <c r="BN1103" s="139" t="s">
        <v>4075</v>
      </c>
      <c r="BQ1103" s="141"/>
      <c r="BV1103" s="141"/>
      <c r="BX1103" s="141"/>
      <c r="BY1103" s="141"/>
      <c r="BZ1103" s="141"/>
      <c r="CA1103" s="141"/>
      <c r="CB1103" s="141"/>
      <c r="CC1103" s="141"/>
      <c r="CD1103" s="141"/>
      <c r="CE1103" s="141"/>
      <c r="CF1103" s="141"/>
      <c r="CG1103" s="141"/>
    </row>
    <row r="1104" spans="1:85" x14ac:dyDescent="0.35">
      <c r="A1104" s="155" t="s">
        <v>9908</v>
      </c>
      <c r="B1104" s="139" t="s">
        <v>4075</v>
      </c>
      <c r="C1104" s="18">
        <v>42652</v>
      </c>
      <c r="D1104" s="144">
        <v>0.3215277777777778</v>
      </c>
      <c r="E1104" s="141" t="s">
        <v>13275</v>
      </c>
      <c r="F1104" s="141">
        <v>4</v>
      </c>
      <c r="G1104" s="141" t="s">
        <v>2891</v>
      </c>
      <c r="H1104" s="141">
        <v>2016</v>
      </c>
      <c r="I1104" s="18">
        <v>42652</v>
      </c>
      <c r="J1104" s="144">
        <v>0.3215277777777778</v>
      </c>
      <c r="K1104" s="378"/>
      <c r="L1104" s="139" t="s">
        <v>4075</v>
      </c>
      <c r="M1104" s="141"/>
      <c r="N1104" s="248"/>
      <c r="O1104" s="141" t="s">
        <v>26</v>
      </c>
      <c r="P1104" s="141"/>
      <c r="Q1104" s="141" t="s">
        <v>9909</v>
      </c>
      <c r="R1104" s="141"/>
      <c r="S1104" s="141"/>
      <c r="T1104" s="141"/>
      <c r="U1104" s="141"/>
      <c r="V1104" s="141"/>
      <c r="W1104" s="139" t="s">
        <v>4075</v>
      </c>
      <c r="X1104" s="141" t="s">
        <v>25</v>
      </c>
      <c r="Y1104" s="141" t="s">
        <v>27</v>
      </c>
      <c r="Z1104" s="141" t="s">
        <v>4</v>
      </c>
      <c r="AA1104" s="141" t="s">
        <v>34</v>
      </c>
      <c r="AB1104" s="141"/>
      <c r="AC1104" s="139" t="s">
        <v>18049</v>
      </c>
      <c r="AD1104" s="380"/>
      <c r="AE1104" s="139" t="s">
        <v>107</v>
      </c>
      <c r="AF1104" s="139" t="s">
        <v>13076</v>
      </c>
      <c r="AG1104" s="139" t="s">
        <v>4130</v>
      </c>
      <c r="AH1104" s="139" t="s">
        <v>1378</v>
      </c>
      <c r="AI1104" s="139" t="s">
        <v>1518</v>
      </c>
      <c r="AJ1104" s="139"/>
      <c r="AK1104" s="139" t="s">
        <v>1518</v>
      </c>
      <c r="AL1104" s="139" t="s">
        <v>7</v>
      </c>
      <c r="AM1104" s="141"/>
      <c r="AN1104" s="141" t="s">
        <v>8</v>
      </c>
      <c r="AO1104" s="139" t="s">
        <v>1477</v>
      </c>
      <c r="AP1104" s="139" t="s">
        <v>7</v>
      </c>
      <c r="AQ1104" s="139"/>
      <c r="AR1104" s="381"/>
      <c r="AS1104" s="139" t="s">
        <v>4075</v>
      </c>
      <c r="AT1104" s="141" t="s">
        <v>1404</v>
      </c>
      <c r="AU1104" s="141"/>
      <c r="AV1104" s="383"/>
      <c r="AW1104" s="385"/>
      <c r="AX1104" s="139"/>
      <c r="AY1104" t="s">
        <v>18383</v>
      </c>
      <c r="BA1104" s="381"/>
      <c r="BB1104" s="139" t="s">
        <v>1444</v>
      </c>
      <c r="BC1104" s="166"/>
      <c r="BD1104" s="166"/>
      <c r="BE1104" s="166"/>
      <c r="BF1104" s="166"/>
      <c r="BG1104" s="166"/>
      <c r="BH1104" s="308"/>
      <c r="BI1104" s="308"/>
      <c r="BJ1104" s="141" t="s">
        <v>26</v>
      </c>
      <c r="BK1104" s="141" t="s">
        <v>26</v>
      </c>
      <c r="BL1104" s="141"/>
      <c r="BM1104" s="141"/>
      <c r="BN1104" s="139" t="s">
        <v>4075</v>
      </c>
      <c r="BQ1104" s="141"/>
      <c r="BV1104" s="141"/>
      <c r="BX1104" s="141"/>
      <c r="BY1104" s="141"/>
      <c r="BZ1104" s="141"/>
      <c r="CA1104" s="141"/>
      <c r="CB1104" s="141"/>
      <c r="CC1104" s="141"/>
      <c r="CD1104" s="141"/>
      <c r="CE1104" s="141"/>
      <c r="CF1104" s="141"/>
      <c r="CG1104" s="141"/>
    </row>
    <row r="1105" spans="1:85" x14ac:dyDescent="0.35">
      <c r="A1105" s="155" t="s">
        <v>9899</v>
      </c>
      <c r="B1105" s="139" t="s">
        <v>4075</v>
      </c>
      <c r="C1105" s="18">
        <v>42653</v>
      </c>
      <c r="D1105" s="144">
        <v>0.42083333333333334</v>
      </c>
      <c r="E1105" s="141" t="s">
        <v>13275</v>
      </c>
      <c r="F1105" s="141">
        <v>4</v>
      </c>
      <c r="G1105" s="141" t="s">
        <v>2891</v>
      </c>
      <c r="H1105" s="141">
        <v>2016</v>
      </c>
      <c r="I1105" s="18">
        <v>42653</v>
      </c>
      <c r="J1105" s="144">
        <v>0.42083333333333334</v>
      </c>
      <c r="K1105" s="378"/>
      <c r="L1105" s="139" t="s">
        <v>4075</v>
      </c>
      <c r="M1105" s="141"/>
      <c r="N1105" s="248"/>
      <c r="O1105" s="141" t="s">
        <v>26</v>
      </c>
      <c r="P1105" s="141"/>
      <c r="Q1105" s="141" t="s">
        <v>9900</v>
      </c>
      <c r="R1105" s="141" t="s">
        <v>9901</v>
      </c>
      <c r="S1105" s="141"/>
      <c r="T1105" s="141"/>
      <c r="U1105" s="141">
        <v>112031984</v>
      </c>
      <c r="V1105" s="141"/>
      <c r="W1105" s="139" t="s">
        <v>4075</v>
      </c>
      <c r="X1105" s="141" t="s">
        <v>25</v>
      </c>
      <c r="Y1105" s="141" t="s">
        <v>27</v>
      </c>
      <c r="Z1105" s="141" t="s">
        <v>4</v>
      </c>
      <c r="AA1105" s="141" t="s">
        <v>34</v>
      </c>
      <c r="AB1105" s="141"/>
      <c r="AC1105" s="139" t="s">
        <v>18049</v>
      </c>
      <c r="AD1105" s="380"/>
      <c r="AE1105" s="139" t="s">
        <v>102</v>
      </c>
      <c r="AF1105" s="139" t="s">
        <v>13068</v>
      </c>
      <c r="AG1105" s="139" t="s">
        <v>102</v>
      </c>
      <c r="AH1105" s="139" t="s">
        <v>1378</v>
      </c>
      <c r="AI1105" s="139" t="s">
        <v>7</v>
      </c>
      <c r="AJ1105" s="139" t="s">
        <v>7</v>
      </c>
      <c r="AK1105" s="139"/>
      <c r="AL1105" s="139"/>
      <c r="AM1105" s="141"/>
      <c r="AN1105" s="141" t="s">
        <v>8</v>
      </c>
      <c r="AO1105" s="139" t="s">
        <v>1614</v>
      </c>
      <c r="AP1105" s="139" t="s">
        <v>7</v>
      </c>
      <c r="AQ1105" s="139"/>
      <c r="AR1105" s="381"/>
      <c r="AS1105" s="139" t="s">
        <v>4075</v>
      </c>
      <c r="AT1105" s="141" t="s">
        <v>1404</v>
      </c>
      <c r="AU1105" s="141">
        <v>180</v>
      </c>
      <c r="AV1105" s="383"/>
      <c r="AW1105" s="385"/>
      <c r="AX1105" s="139"/>
      <c r="AY1105" t="s">
        <v>18685</v>
      </c>
      <c r="AZ1105">
        <v>12000</v>
      </c>
      <c r="BA1105" s="381"/>
      <c r="BB1105" s="139" t="s">
        <v>17</v>
      </c>
      <c r="BC1105" s="166">
        <v>10</v>
      </c>
      <c r="BD1105" s="166"/>
      <c r="BE1105" s="166"/>
      <c r="BF1105" s="166"/>
      <c r="BG1105" s="166"/>
      <c r="BH1105" s="308"/>
      <c r="BI1105" s="308"/>
      <c r="BJ1105" s="141" t="s">
        <v>26</v>
      </c>
      <c r="BK1105" s="141" t="s">
        <v>26</v>
      </c>
      <c r="BL1105" s="141"/>
      <c r="BM1105" s="141"/>
      <c r="BN1105" s="139" t="s">
        <v>4075</v>
      </c>
      <c r="BQ1105" s="141"/>
      <c r="BV1105" s="141"/>
      <c r="BX1105" s="141"/>
      <c r="BY1105" s="141"/>
      <c r="BZ1105" s="141"/>
      <c r="CA1105" s="141"/>
      <c r="CB1105" s="141"/>
      <c r="CC1105" s="141"/>
      <c r="CD1105" s="141"/>
      <c r="CE1105" s="141"/>
      <c r="CF1105" s="141"/>
      <c r="CG1105" s="141"/>
    </row>
    <row r="1106" spans="1:85" x14ac:dyDescent="0.35">
      <c r="A1106" s="155" t="s">
        <v>9893</v>
      </c>
      <c r="B1106" s="139" t="s">
        <v>4075</v>
      </c>
      <c r="C1106" s="18">
        <v>42654</v>
      </c>
      <c r="D1106" s="144">
        <v>0.96944444444444444</v>
      </c>
      <c r="E1106" s="141" t="s">
        <v>13275</v>
      </c>
      <c r="F1106" s="141">
        <v>4</v>
      </c>
      <c r="G1106" s="141" t="s">
        <v>2891</v>
      </c>
      <c r="H1106" s="141">
        <v>2016</v>
      </c>
      <c r="I1106" s="18">
        <v>42654</v>
      </c>
      <c r="J1106" s="144">
        <v>0.97152777777777777</v>
      </c>
      <c r="K1106" s="378"/>
      <c r="L1106" s="139" t="s">
        <v>4075</v>
      </c>
      <c r="M1106" s="141"/>
      <c r="N1106" s="248"/>
      <c r="O1106" s="141" t="s">
        <v>26</v>
      </c>
      <c r="P1106" s="141"/>
      <c r="Q1106" s="141" t="s">
        <v>9894</v>
      </c>
      <c r="R1106" s="141"/>
      <c r="S1106" s="141" t="s">
        <v>9895</v>
      </c>
      <c r="T1106" s="141"/>
      <c r="U1106" s="141"/>
      <c r="V1106" s="141"/>
      <c r="W1106" s="139" t="s">
        <v>4075</v>
      </c>
      <c r="X1106" s="141" t="s">
        <v>25</v>
      </c>
      <c r="Y1106" s="141" t="s">
        <v>27</v>
      </c>
      <c r="Z1106" s="141" t="s">
        <v>4</v>
      </c>
      <c r="AA1106" s="141" t="s">
        <v>35</v>
      </c>
      <c r="AB1106" s="141"/>
      <c r="AC1106" s="139" t="s">
        <v>18047</v>
      </c>
      <c r="AD1106" s="380"/>
      <c r="AE1106" s="139" t="s">
        <v>103</v>
      </c>
      <c r="AF1106" s="139" t="s">
        <v>13079</v>
      </c>
      <c r="AG1106" s="139" t="s">
        <v>103</v>
      </c>
      <c r="AH1106" s="139" t="s">
        <v>1378</v>
      </c>
      <c r="AI1106" s="139" t="s">
        <v>41</v>
      </c>
      <c r="AJ1106" s="139"/>
      <c r="AK1106" s="139" t="s">
        <v>41</v>
      </c>
      <c r="AL1106" s="139"/>
      <c r="AM1106" s="141"/>
      <c r="AN1106" s="141" t="s">
        <v>8</v>
      </c>
      <c r="AO1106" s="139" t="s">
        <v>1618</v>
      </c>
      <c r="AP1106" s="139" t="s">
        <v>7</v>
      </c>
      <c r="AQ1106" s="139"/>
      <c r="AR1106" s="381"/>
      <c r="AS1106" s="139" t="s">
        <v>4075</v>
      </c>
      <c r="AT1106" s="141" t="s">
        <v>44</v>
      </c>
      <c r="AU1106" s="141">
        <v>330</v>
      </c>
      <c r="AV1106" s="383"/>
      <c r="AW1106" s="385"/>
      <c r="AX1106" s="139"/>
      <c r="AY1106" t="s">
        <v>18892</v>
      </c>
      <c r="AZ1106">
        <v>60000</v>
      </c>
      <c r="BA1106" s="381"/>
      <c r="BB1106" s="139" t="s">
        <v>17</v>
      </c>
      <c r="BC1106" s="166"/>
      <c r="BD1106" s="166"/>
      <c r="BE1106" s="166"/>
      <c r="BF1106" s="166"/>
      <c r="BG1106" s="166"/>
      <c r="BH1106" s="308"/>
      <c r="BI1106" s="308"/>
      <c r="BJ1106" s="141" t="s">
        <v>26</v>
      </c>
      <c r="BK1106" s="141" t="s">
        <v>26</v>
      </c>
      <c r="BL1106" s="141"/>
      <c r="BM1106" s="141"/>
      <c r="BN1106" s="139" t="s">
        <v>4075</v>
      </c>
      <c r="BQ1106" s="141"/>
      <c r="BV1106" s="141"/>
      <c r="BX1106" s="141"/>
      <c r="BY1106" s="141"/>
      <c r="BZ1106" s="141"/>
      <c r="CA1106" s="141"/>
      <c r="CB1106" s="141"/>
      <c r="CC1106" s="141"/>
      <c r="CD1106" s="141"/>
      <c r="CE1106" s="141"/>
      <c r="CF1106" s="141"/>
      <c r="CG1106" s="141"/>
    </row>
    <row r="1107" spans="1:85" x14ac:dyDescent="0.35">
      <c r="A1107" s="155" t="s">
        <v>9896</v>
      </c>
      <c r="B1107" s="139" t="s">
        <v>4075</v>
      </c>
      <c r="C1107" s="18">
        <v>42654</v>
      </c>
      <c r="D1107" s="144">
        <v>0.47916666666666669</v>
      </c>
      <c r="E1107" s="141" t="s">
        <v>13275</v>
      </c>
      <c r="F1107" s="141">
        <v>4</v>
      </c>
      <c r="G1107" s="141" t="s">
        <v>2891</v>
      </c>
      <c r="H1107" s="141">
        <v>2016</v>
      </c>
      <c r="I1107" s="18">
        <v>42654</v>
      </c>
      <c r="J1107" s="144">
        <v>0.47916666666666669</v>
      </c>
      <c r="K1107" s="378"/>
      <c r="L1107" s="139" t="s">
        <v>4075</v>
      </c>
      <c r="M1107" s="141"/>
      <c r="N1107" s="248"/>
      <c r="O1107" s="141" t="s">
        <v>26</v>
      </c>
      <c r="P1107" s="141"/>
      <c r="Q1107" s="141" t="s">
        <v>9897</v>
      </c>
      <c r="R1107" s="141" t="s">
        <v>9898</v>
      </c>
      <c r="S1107" s="141"/>
      <c r="T1107" s="141"/>
      <c r="U1107" s="141">
        <v>112035064</v>
      </c>
      <c r="V1107" s="141"/>
      <c r="W1107" s="139" t="s">
        <v>4075</v>
      </c>
      <c r="X1107" s="141" t="s">
        <v>25</v>
      </c>
      <c r="Y1107" s="141" t="s">
        <v>27</v>
      </c>
      <c r="Z1107" s="141" t="s">
        <v>4</v>
      </c>
      <c r="AA1107" s="141" t="s">
        <v>34</v>
      </c>
      <c r="AB1107" s="141"/>
      <c r="AC1107" s="139" t="s">
        <v>18049</v>
      </c>
      <c r="AD1107" s="380"/>
      <c r="AE1107" s="139" t="s">
        <v>102</v>
      </c>
      <c r="AF1107" s="139" t="s">
        <v>13068</v>
      </c>
      <c r="AG1107" s="139" t="s">
        <v>102</v>
      </c>
      <c r="AH1107" s="139" t="s">
        <v>1378</v>
      </c>
      <c r="AI1107" s="139" t="s">
        <v>7</v>
      </c>
      <c r="AJ1107" s="139" t="s">
        <v>7</v>
      </c>
      <c r="AK1107" s="139"/>
      <c r="AL1107" s="139"/>
      <c r="AM1107" s="141" t="s">
        <v>1527</v>
      </c>
      <c r="AN1107" s="141" t="s">
        <v>8</v>
      </c>
      <c r="AO1107" s="139" t="s">
        <v>1614</v>
      </c>
      <c r="AP1107" s="139" t="s">
        <v>7</v>
      </c>
      <c r="AQ1107" s="139"/>
      <c r="AR1107" s="381"/>
      <c r="AS1107" s="139" t="s">
        <v>4075</v>
      </c>
      <c r="AT1107" s="141" t="s">
        <v>1404</v>
      </c>
      <c r="AU1107" s="141"/>
      <c r="AV1107" s="383"/>
      <c r="AW1107" s="385"/>
      <c r="AX1107" s="139"/>
      <c r="AY1107" t="s">
        <v>18893</v>
      </c>
      <c r="AZ1107">
        <v>21000</v>
      </c>
      <c r="BA1107" s="381"/>
      <c r="BB1107" s="139" t="s">
        <v>17</v>
      </c>
      <c r="BC1107" s="166"/>
      <c r="BD1107" s="166"/>
      <c r="BE1107" s="166"/>
      <c r="BF1107" s="166"/>
      <c r="BG1107" s="166"/>
      <c r="BH1107" s="308"/>
      <c r="BI1107" s="308"/>
      <c r="BJ1107" s="141" t="s">
        <v>26</v>
      </c>
      <c r="BK1107" s="141" t="s">
        <v>26</v>
      </c>
      <c r="BL1107" s="141"/>
      <c r="BM1107" s="141"/>
      <c r="BN1107" s="139" t="s">
        <v>4075</v>
      </c>
      <c r="BQ1107" s="141"/>
      <c r="BV1107" s="141"/>
      <c r="BX1107" s="141"/>
      <c r="BY1107" s="141"/>
      <c r="BZ1107" s="141"/>
      <c r="CA1107" s="141"/>
      <c r="CB1107" s="141"/>
      <c r="CC1107" s="141"/>
      <c r="CD1107" s="141"/>
      <c r="CE1107" s="141"/>
      <c r="CF1107" s="141"/>
      <c r="CG1107" s="141"/>
    </row>
    <row r="1108" spans="1:85" x14ac:dyDescent="0.35">
      <c r="A1108" s="155" t="s">
        <v>9887</v>
      </c>
      <c r="B1108" s="139" t="s">
        <v>4075</v>
      </c>
      <c r="C1108" s="18">
        <v>42656</v>
      </c>
      <c r="D1108" s="144">
        <v>0.99444444444444446</v>
      </c>
      <c r="E1108" s="141" t="s">
        <v>13275</v>
      </c>
      <c r="F1108" s="141">
        <v>4</v>
      </c>
      <c r="G1108" s="141" t="s">
        <v>2891</v>
      </c>
      <c r="H1108" s="141">
        <v>2016</v>
      </c>
      <c r="I1108" s="18">
        <v>42656</v>
      </c>
      <c r="J1108" s="144">
        <v>0.99444444444444446</v>
      </c>
      <c r="K1108" s="378"/>
      <c r="L1108" s="139" t="s">
        <v>4075</v>
      </c>
      <c r="M1108" s="141"/>
      <c r="N1108" s="248"/>
      <c r="O1108" s="141" t="s">
        <v>26</v>
      </c>
      <c r="P1108" s="141"/>
      <c r="Q1108" s="141" t="s">
        <v>9888</v>
      </c>
      <c r="R1108" s="141" t="s">
        <v>9889</v>
      </c>
      <c r="S1108" s="141"/>
      <c r="T1108" s="141"/>
      <c r="U1108" s="141"/>
      <c r="V1108" s="141" t="s">
        <v>13564</v>
      </c>
      <c r="W1108" s="139" t="s">
        <v>4075</v>
      </c>
      <c r="X1108" s="141" t="s">
        <v>25</v>
      </c>
      <c r="Y1108" s="141" t="s">
        <v>27</v>
      </c>
      <c r="Z1108" s="141" t="s">
        <v>16</v>
      </c>
      <c r="AA1108" s="141" t="s">
        <v>34</v>
      </c>
      <c r="AB1108" s="141"/>
      <c r="AC1108" s="139" t="s">
        <v>18051</v>
      </c>
      <c r="AD1108" s="380"/>
      <c r="AE1108" s="139" t="s">
        <v>102</v>
      </c>
      <c r="AF1108" s="139" t="s">
        <v>13071</v>
      </c>
      <c r="AG1108" s="139" t="s">
        <v>102</v>
      </c>
      <c r="AH1108" s="139" t="s">
        <v>1378</v>
      </c>
      <c r="AI1108" s="139" t="s">
        <v>1522</v>
      </c>
      <c r="AJ1108" s="139"/>
      <c r="AK1108" s="139" t="s">
        <v>1522</v>
      </c>
      <c r="AL1108" s="139"/>
      <c r="AM1108" s="141" t="s">
        <v>1527</v>
      </c>
      <c r="AN1108" s="141" t="s">
        <v>8</v>
      </c>
      <c r="AO1108" s="139" t="s">
        <v>1477</v>
      </c>
      <c r="AP1108" s="139" t="s">
        <v>7</v>
      </c>
      <c r="AQ1108" s="139"/>
      <c r="AR1108" s="381"/>
      <c r="AS1108" s="139" t="s">
        <v>4075</v>
      </c>
      <c r="AT1108" s="141" t="s">
        <v>1404</v>
      </c>
      <c r="AU1108" s="141"/>
      <c r="AV1108" s="383"/>
      <c r="AW1108" s="385"/>
      <c r="AX1108" s="139"/>
      <c r="AY1108" t="s">
        <v>9890</v>
      </c>
      <c r="AZ1108">
        <v>12000</v>
      </c>
      <c r="BA1108" s="381"/>
      <c r="BB1108" s="139" t="s">
        <v>17</v>
      </c>
      <c r="BC1108" s="166"/>
      <c r="BD1108" s="166"/>
      <c r="BE1108" s="166"/>
      <c r="BF1108" s="166"/>
      <c r="BG1108" s="166"/>
      <c r="BH1108" s="308"/>
      <c r="BI1108" s="308"/>
      <c r="BJ1108" s="141" t="s">
        <v>26</v>
      </c>
      <c r="BK1108" s="141" t="s">
        <v>26</v>
      </c>
      <c r="BL1108" s="141"/>
      <c r="BM1108" s="141"/>
      <c r="BN1108" s="139" t="s">
        <v>4075</v>
      </c>
      <c r="BQ1108" s="141"/>
      <c r="BV1108" s="141"/>
      <c r="BX1108" s="141"/>
      <c r="BY1108" s="141"/>
      <c r="BZ1108" s="141"/>
      <c r="CA1108" s="141"/>
      <c r="CB1108" s="141"/>
      <c r="CC1108" s="141"/>
      <c r="CD1108" s="141"/>
      <c r="CE1108" s="141"/>
      <c r="CF1108" s="141"/>
      <c r="CG1108" s="141"/>
    </row>
    <row r="1109" spans="1:85" x14ac:dyDescent="0.35">
      <c r="A1109" s="155" t="s">
        <v>9891</v>
      </c>
      <c r="B1109" s="139" t="s">
        <v>4075</v>
      </c>
      <c r="C1109" s="18">
        <v>42656</v>
      </c>
      <c r="D1109" s="144">
        <v>0.96805555555555556</v>
      </c>
      <c r="E1109" s="141" t="s">
        <v>13275</v>
      </c>
      <c r="F1109" s="141">
        <v>4</v>
      </c>
      <c r="G1109" s="141" t="s">
        <v>2891</v>
      </c>
      <c r="H1109" s="141">
        <v>2016</v>
      </c>
      <c r="I1109" s="18">
        <v>42656</v>
      </c>
      <c r="J1109" s="144">
        <v>0.97430555555555554</v>
      </c>
      <c r="K1109" s="378"/>
      <c r="L1109" s="139" t="s">
        <v>4075</v>
      </c>
      <c r="M1109" s="141"/>
      <c r="N1109" s="248"/>
      <c r="O1109" s="141" t="s">
        <v>26</v>
      </c>
      <c r="P1109" s="141"/>
      <c r="Q1109" s="141" t="s">
        <v>9892</v>
      </c>
      <c r="R1109" s="141"/>
      <c r="S1109" s="141"/>
      <c r="T1109" s="141"/>
      <c r="U1109" s="141"/>
      <c r="V1109" s="141"/>
      <c r="W1109" s="139" t="s">
        <v>4075</v>
      </c>
      <c r="X1109" s="141" t="s">
        <v>25</v>
      </c>
      <c r="Y1109" s="141" t="s">
        <v>27</v>
      </c>
      <c r="Z1109" s="141" t="s">
        <v>4</v>
      </c>
      <c r="AA1109" s="141" t="s">
        <v>34</v>
      </c>
      <c r="AB1109" s="141"/>
      <c r="AC1109" s="139" t="s">
        <v>18047</v>
      </c>
      <c r="AD1109" s="380"/>
      <c r="AE1109" s="139" t="s">
        <v>4</v>
      </c>
      <c r="AF1109" s="139" t="s">
        <v>13073</v>
      </c>
      <c r="AG1109" s="139" t="s">
        <v>4</v>
      </c>
      <c r="AH1109" s="139" t="s">
        <v>1378</v>
      </c>
      <c r="AI1109" s="139" t="s">
        <v>15678</v>
      </c>
      <c r="AJ1109" s="139"/>
      <c r="AK1109" s="139" t="s">
        <v>15678</v>
      </c>
      <c r="AL1109" s="139" t="s">
        <v>7</v>
      </c>
      <c r="AM1109" s="141" t="s">
        <v>1527</v>
      </c>
      <c r="AN1109" s="141" t="s">
        <v>8</v>
      </c>
      <c r="AO1109" s="139" t="s">
        <v>1477</v>
      </c>
      <c r="AP1109" s="139" t="s">
        <v>7</v>
      </c>
      <c r="AQ1109" s="139"/>
      <c r="AR1109" s="381"/>
      <c r="AS1109" s="139" t="s">
        <v>4075</v>
      </c>
      <c r="AT1109" s="141" t="s">
        <v>43</v>
      </c>
      <c r="AU1109" s="141">
        <v>246</v>
      </c>
      <c r="AV1109" s="383"/>
      <c r="AW1109" s="385"/>
      <c r="AX1109" s="139"/>
      <c r="AY1109" t="s">
        <v>18285</v>
      </c>
      <c r="BA1109" s="381"/>
      <c r="BB1109" s="139" t="s">
        <v>17</v>
      </c>
      <c r="BC1109" s="166"/>
      <c r="BD1109" s="166"/>
      <c r="BE1109" s="166"/>
      <c r="BF1109" s="166"/>
      <c r="BG1109" s="166"/>
      <c r="BH1109" s="308"/>
      <c r="BI1109" s="308"/>
      <c r="BJ1109" s="141" t="s">
        <v>26</v>
      </c>
      <c r="BK1109" s="141" t="s">
        <v>26</v>
      </c>
      <c r="BL1109" s="141"/>
      <c r="BM1109" s="141"/>
      <c r="BN1109" s="139" t="s">
        <v>4075</v>
      </c>
      <c r="BQ1109" s="141"/>
      <c r="BV1109" s="141"/>
      <c r="BX1109" s="141"/>
      <c r="BY1109" s="141"/>
      <c r="BZ1109" s="141"/>
      <c r="CA1109" s="141"/>
      <c r="CB1109" s="141"/>
      <c r="CC1109" s="141"/>
      <c r="CD1109" s="141"/>
      <c r="CE1109" s="141"/>
      <c r="CF1109" s="141"/>
      <c r="CG1109" s="141"/>
    </row>
    <row r="1110" spans="1:85" x14ac:dyDescent="0.35">
      <c r="A1110" s="155" t="s">
        <v>9876</v>
      </c>
      <c r="B1110" s="139" t="s">
        <v>4075</v>
      </c>
      <c r="C1110" s="18">
        <v>42657</v>
      </c>
      <c r="D1110" s="144">
        <v>0.44166666666666665</v>
      </c>
      <c r="E1110" s="141" t="s">
        <v>13275</v>
      </c>
      <c r="F1110" s="141">
        <v>4</v>
      </c>
      <c r="G1110" s="141" t="s">
        <v>2891</v>
      </c>
      <c r="H1110" s="141">
        <v>2016</v>
      </c>
      <c r="I1110" s="18">
        <v>42657</v>
      </c>
      <c r="J1110" s="144">
        <v>0.44166666666666665</v>
      </c>
      <c r="K1110" s="378"/>
      <c r="L1110" s="139" t="s">
        <v>4075</v>
      </c>
      <c r="M1110" s="141"/>
      <c r="N1110" s="248"/>
      <c r="O1110" s="141" t="s">
        <v>26</v>
      </c>
      <c r="P1110" s="141"/>
      <c r="Q1110" s="141" t="s">
        <v>9877</v>
      </c>
      <c r="R1110" s="141"/>
      <c r="S1110" s="141"/>
      <c r="T1110" s="141"/>
      <c r="U1110" s="141"/>
      <c r="V1110" s="141"/>
      <c r="W1110" s="139" t="s">
        <v>4075</v>
      </c>
      <c r="X1110" s="141" t="s">
        <v>25</v>
      </c>
      <c r="Y1110" s="141" t="s">
        <v>27</v>
      </c>
      <c r="Z1110" s="141" t="s">
        <v>4</v>
      </c>
      <c r="AA1110" s="141" t="s">
        <v>34</v>
      </c>
      <c r="AB1110" s="141"/>
      <c r="AC1110" s="139" t="s">
        <v>18050</v>
      </c>
      <c r="AD1110" s="380"/>
      <c r="AE1110" s="139" t="s">
        <v>102</v>
      </c>
      <c r="AF1110" s="139" t="s">
        <v>13086</v>
      </c>
      <c r="AG1110" s="139" t="s">
        <v>102</v>
      </c>
      <c r="AH1110" s="139" t="s">
        <v>1378</v>
      </c>
      <c r="AI1110" s="139" t="s">
        <v>1406</v>
      </c>
      <c r="AJ1110" s="139" t="s">
        <v>1406</v>
      </c>
      <c r="AK1110" s="139"/>
      <c r="AL1110" s="139"/>
      <c r="AM1110" s="141"/>
      <c r="AN1110" s="141" t="s">
        <v>8</v>
      </c>
      <c r="AO1110" s="139" t="s">
        <v>1477</v>
      </c>
      <c r="AP1110" s="139" t="s">
        <v>7</v>
      </c>
      <c r="AQ1110" s="139"/>
      <c r="AR1110" s="381"/>
      <c r="AS1110" s="139" t="s">
        <v>4075</v>
      </c>
      <c r="AT1110" s="141" t="s">
        <v>1404</v>
      </c>
      <c r="AU1110" s="141"/>
      <c r="AV1110" s="383"/>
      <c r="AW1110" s="385"/>
      <c r="AX1110" s="139"/>
      <c r="AY1110" t="s">
        <v>18894</v>
      </c>
      <c r="BA1110" s="381"/>
      <c r="BB1110" s="139" t="s">
        <v>17</v>
      </c>
      <c r="BC1110" s="166"/>
      <c r="BD1110" s="166"/>
      <c r="BE1110" s="166"/>
      <c r="BF1110" s="166"/>
      <c r="BG1110" s="166"/>
      <c r="BH1110" s="308"/>
      <c r="BI1110" s="308"/>
      <c r="BJ1110" s="141" t="s">
        <v>26</v>
      </c>
      <c r="BK1110" s="141" t="s">
        <v>26</v>
      </c>
      <c r="BL1110" s="141"/>
      <c r="BM1110" s="141"/>
      <c r="BN1110" s="139" t="s">
        <v>4075</v>
      </c>
      <c r="BQ1110" s="141"/>
      <c r="BV1110" s="141"/>
      <c r="BX1110" s="141"/>
      <c r="BY1110" s="141"/>
      <c r="BZ1110" s="141"/>
      <c r="CA1110" s="141"/>
      <c r="CB1110" s="141"/>
      <c r="CC1110" s="141"/>
      <c r="CD1110" s="141"/>
      <c r="CE1110" s="141"/>
      <c r="CF1110" s="141"/>
      <c r="CG1110" s="141"/>
    </row>
    <row r="1111" spans="1:85" x14ac:dyDescent="0.35">
      <c r="A1111" s="155" t="s">
        <v>9873</v>
      </c>
      <c r="B1111" s="139" t="s">
        <v>4075</v>
      </c>
      <c r="C1111" s="18">
        <v>42657</v>
      </c>
      <c r="D1111" s="144">
        <v>0.45833333333333331</v>
      </c>
      <c r="E1111" s="141" t="s">
        <v>13275</v>
      </c>
      <c r="F1111" s="141">
        <v>4</v>
      </c>
      <c r="G1111" s="141" t="s">
        <v>2891</v>
      </c>
      <c r="H1111" s="141">
        <v>2016</v>
      </c>
      <c r="I1111" s="18">
        <v>42657</v>
      </c>
      <c r="J1111" s="144">
        <v>0.45833333333333331</v>
      </c>
      <c r="K1111" s="378"/>
      <c r="L1111" s="139" t="s">
        <v>4075</v>
      </c>
      <c r="M1111" s="141"/>
      <c r="N1111" s="248"/>
      <c r="O1111" s="141" t="s">
        <v>26</v>
      </c>
      <c r="P1111" s="141"/>
      <c r="Q1111" s="141" t="s">
        <v>9874</v>
      </c>
      <c r="R1111" s="141" t="s">
        <v>9875</v>
      </c>
      <c r="S1111" s="141"/>
      <c r="T1111" s="141"/>
      <c r="U1111" s="141"/>
      <c r="V1111" s="141"/>
      <c r="W1111" s="139" t="s">
        <v>4075</v>
      </c>
      <c r="X1111" s="141" t="s">
        <v>25</v>
      </c>
      <c r="Y1111" s="141" t="s">
        <v>27</v>
      </c>
      <c r="Z1111" s="141" t="s">
        <v>4</v>
      </c>
      <c r="AA1111" s="141" t="s">
        <v>34</v>
      </c>
      <c r="AB1111" s="141"/>
      <c r="AC1111" s="139" t="s">
        <v>18047</v>
      </c>
      <c r="AD1111" s="380"/>
      <c r="AE1111" s="139" t="s">
        <v>102</v>
      </c>
      <c r="AF1111" s="139" t="s">
        <v>13071</v>
      </c>
      <c r="AG1111" s="139" t="s">
        <v>102</v>
      </c>
      <c r="AH1111" s="139" t="s">
        <v>1378</v>
      </c>
      <c r="AI1111" s="139"/>
      <c r="AJ1111" s="139"/>
      <c r="AK1111" s="139"/>
      <c r="AL1111" s="139"/>
      <c r="AM1111" s="141" t="s">
        <v>1527</v>
      </c>
      <c r="AN1111" s="141" t="s">
        <v>8</v>
      </c>
      <c r="AO1111" s="139" t="s">
        <v>1614</v>
      </c>
      <c r="AP1111" s="139" t="s">
        <v>13</v>
      </c>
      <c r="AQ1111" s="139"/>
      <c r="AR1111" s="381"/>
      <c r="AS1111" s="139" t="s">
        <v>4075</v>
      </c>
      <c r="AT1111" s="141" t="s">
        <v>1404</v>
      </c>
      <c r="AU1111" s="141"/>
      <c r="AV1111" s="383"/>
      <c r="AW1111" s="385"/>
      <c r="AX1111" s="139"/>
      <c r="AY1111" t="s">
        <v>18895</v>
      </c>
      <c r="AZ1111">
        <v>12000</v>
      </c>
      <c r="BA1111" s="381"/>
      <c r="BB1111" s="139" t="s">
        <v>1444</v>
      </c>
      <c r="BC1111" s="166"/>
      <c r="BD1111" s="166"/>
      <c r="BE1111" s="166"/>
      <c r="BF1111" s="166"/>
      <c r="BG1111" s="166"/>
      <c r="BH1111" s="308"/>
      <c r="BI1111" s="308"/>
      <c r="BJ1111" s="141" t="s">
        <v>26</v>
      </c>
      <c r="BK1111" s="141" t="s">
        <v>26</v>
      </c>
      <c r="BL1111" s="141"/>
      <c r="BM1111" s="141"/>
      <c r="BN1111" s="139" t="s">
        <v>4075</v>
      </c>
      <c r="BQ1111" s="141"/>
      <c r="BV1111" s="141"/>
      <c r="BX1111" s="141"/>
      <c r="BY1111" s="141"/>
      <c r="BZ1111" s="141"/>
      <c r="CA1111" s="141"/>
      <c r="CB1111" s="141"/>
      <c r="CC1111" s="141"/>
      <c r="CD1111" s="141"/>
      <c r="CE1111" s="141"/>
      <c r="CF1111" s="141"/>
      <c r="CG1111" s="141"/>
    </row>
    <row r="1112" spans="1:85" x14ac:dyDescent="0.35">
      <c r="A1112" s="155" t="s">
        <v>9871</v>
      </c>
      <c r="B1112" s="139" t="s">
        <v>4075</v>
      </c>
      <c r="C1112" s="18">
        <v>42657</v>
      </c>
      <c r="D1112" s="144">
        <v>0.82222222222222219</v>
      </c>
      <c r="E1112" s="141" t="s">
        <v>13275</v>
      </c>
      <c r="F1112" s="141">
        <v>4</v>
      </c>
      <c r="G1112" s="141" t="s">
        <v>2891</v>
      </c>
      <c r="H1112" s="141">
        <v>2016</v>
      </c>
      <c r="I1112" s="18">
        <v>42657</v>
      </c>
      <c r="J1112" s="144">
        <v>0.82222222222222219</v>
      </c>
      <c r="K1112" s="378"/>
      <c r="L1112" s="139" t="s">
        <v>4075</v>
      </c>
      <c r="M1112" s="141"/>
      <c r="N1112" s="248"/>
      <c r="O1112" s="141" t="s">
        <v>26</v>
      </c>
      <c r="P1112" s="141"/>
      <c r="Q1112" s="141" t="s">
        <v>9872</v>
      </c>
      <c r="R1112" s="141"/>
      <c r="S1112" s="141"/>
      <c r="T1112" s="141"/>
      <c r="U1112" s="141"/>
      <c r="V1112" s="141"/>
      <c r="W1112" s="139" t="s">
        <v>4075</v>
      </c>
      <c r="X1112" s="141" t="s">
        <v>25</v>
      </c>
      <c r="Y1112" s="141" t="s">
        <v>27</v>
      </c>
      <c r="Z1112" s="141" t="s">
        <v>4</v>
      </c>
      <c r="AA1112" s="141" t="s">
        <v>34</v>
      </c>
      <c r="AB1112" s="141"/>
      <c r="AC1112" s="139" t="s">
        <v>18049</v>
      </c>
      <c r="AD1112" s="380"/>
      <c r="AE1112" s="139" t="s">
        <v>4</v>
      </c>
      <c r="AF1112" s="139" t="s">
        <v>13073</v>
      </c>
      <c r="AG1112" s="139" t="s">
        <v>4</v>
      </c>
      <c r="AH1112" s="139" t="s">
        <v>1378</v>
      </c>
      <c r="AI1112" s="139" t="s">
        <v>15678</v>
      </c>
      <c r="AJ1112" s="139"/>
      <c r="AK1112" s="139" t="s">
        <v>15678</v>
      </c>
      <c r="AL1112" s="139" t="s">
        <v>7</v>
      </c>
      <c r="AM1112" s="141"/>
      <c r="AN1112" s="141" t="s">
        <v>8</v>
      </c>
      <c r="AO1112" s="139" t="s">
        <v>1614</v>
      </c>
      <c r="AP1112" s="139" t="s">
        <v>7</v>
      </c>
      <c r="AQ1112" s="139"/>
      <c r="AR1112" s="381"/>
      <c r="AS1112" s="139" t="s">
        <v>4075</v>
      </c>
      <c r="AT1112" s="141" t="s">
        <v>43</v>
      </c>
      <c r="AU1112" s="141">
        <v>280</v>
      </c>
      <c r="AV1112" s="383"/>
      <c r="AW1112" s="385"/>
      <c r="AX1112" s="139"/>
      <c r="AY1112" t="s">
        <v>18514</v>
      </c>
      <c r="BA1112" s="381"/>
      <c r="BB1112" s="139" t="s">
        <v>1451</v>
      </c>
      <c r="BC1112" s="166"/>
      <c r="BD1112" s="166"/>
      <c r="BE1112" s="166"/>
      <c r="BF1112" s="166"/>
      <c r="BG1112" s="166"/>
      <c r="BH1112" s="308"/>
      <c r="BI1112" s="308"/>
      <c r="BJ1112" s="141" t="s">
        <v>26</v>
      </c>
      <c r="BK1112" s="141" t="s">
        <v>26</v>
      </c>
      <c r="BL1112" s="141"/>
      <c r="BM1112" s="141"/>
      <c r="BN1112" s="139" t="s">
        <v>4075</v>
      </c>
      <c r="BQ1112" s="141"/>
      <c r="BV1112" s="141"/>
      <c r="BX1112" s="141"/>
      <c r="BY1112" s="141"/>
      <c r="BZ1112" s="141"/>
      <c r="CA1112" s="141"/>
      <c r="CB1112" s="141"/>
      <c r="CC1112" s="141"/>
      <c r="CD1112" s="141"/>
      <c r="CE1112" s="141"/>
      <c r="CF1112" s="141"/>
      <c r="CG1112" s="141"/>
    </row>
    <row r="1113" spans="1:85" x14ac:dyDescent="0.35">
      <c r="A1113" s="155" t="s">
        <v>9884</v>
      </c>
      <c r="B1113" s="139" t="s">
        <v>4075</v>
      </c>
      <c r="C1113" s="18">
        <v>42657</v>
      </c>
      <c r="D1113" s="144">
        <v>6.3888888888888884E-2</v>
      </c>
      <c r="E1113" s="141" t="s">
        <v>13275</v>
      </c>
      <c r="F1113" s="141">
        <v>4</v>
      </c>
      <c r="G1113" s="141" t="s">
        <v>2891</v>
      </c>
      <c r="H1113" s="141">
        <v>2016</v>
      </c>
      <c r="I1113" s="18">
        <v>42657</v>
      </c>
      <c r="J1113" s="144">
        <v>6.3888888888888884E-2</v>
      </c>
      <c r="K1113" s="378"/>
      <c r="L1113" s="139" t="s">
        <v>4075</v>
      </c>
      <c r="M1113" s="141"/>
      <c r="N1113" s="248"/>
      <c r="O1113" s="141" t="s">
        <v>26</v>
      </c>
      <c r="P1113" s="141"/>
      <c r="Q1113" s="141" t="s">
        <v>9885</v>
      </c>
      <c r="R1113" s="141" t="s">
        <v>9886</v>
      </c>
      <c r="S1113" s="141"/>
      <c r="T1113" s="141"/>
      <c r="U1113" s="141"/>
      <c r="V1113" s="141"/>
      <c r="W1113" s="139" t="s">
        <v>4075</v>
      </c>
      <c r="X1113" s="141" t="s">
        <v>25</v>
      </c>
      <c r="Y1113" s="141" t="s">
        <v>27</v>
      </c>
      <c r="Z1113" s="141" t="s">
        <v>4</v>
      </c>
      <c r="AA1113" s="141" t="s">
        <v>34</v>
      </c>
      <c r="AB1113" s="141"/>
      <c r="AC1113" s="139" t="s">
        <v>18047</v>
      </c>
      <c r="AD1113" s="380"/>
      <c r="AE1113" s="139" t="s">
        <v>4</v>
      </c>
      <c r="AF1113" s="139" t="s">
        <v>13073</v>
      </c>
      <c r="AG1113" s="139" t="s">
        <v>4</v>
      </c>
      <c r="AH1113" s="139" t="s">
        <v>1378</v>
      </c>
      <c r="AI1113" s="139" t="s">
        <v>15678</v>
      </c>
      <c r="AJ1113" s="139"/>
      <c r="AK1113" s="139" t="s">
        <v>15678</v>
      </c>
      <c r="AL1113" s="139" t="s">
        <v>7</v>
      </c>
      <c r="AM1113" s="141"/>
      <c r="AN1113" s="141" t="s">
        <v>8</v>
      </c>
      <c r="AO1113" s="139" t="s">
        <v>1614</v>
      </c>
      <c r="AP1113" s="139" t="s">
        <v>7</v>
      </c>
      <c r="AQ1113" s="139"/>
      <c r="AR1113" s="381"/>
      <c r="AS1113" s="139" t="s">
        <v>4075</v>
      </c>
      <c r="AT1113" s="141" t="s">
        <v>44</v>
      </c>
      <c r="AU1113" s="141">
        <v>244</v>
      </c>
      <c r="AV1113" s="383"/>
      <c r="AW1113" s="385"/>
      <c r="AX1113" s="139"/>
      <c r="AY1113" t="s">
        <v>18896</v>
      </c>
      <c r="AZ1113">
        <v>12000</v>
      </c>
      <c r="BA1113" s="381"/>
      <c r="BB1113" s="139" t="s">
        <v>1446</v>
      </c>
      <c r="BC1113" s="166"/>
      <c r="BD1113" s="166"/>
      <c r="BE1113" s="166"/>
      <c r="BF1113" s="166"/>
      <c r="BG1113" s="166"/>
      <c r="BH1113" s="308"/>
      <c r="BI1113" s="308"/>
      <c r="BJ1113" s="141" t="s">
        <v>26</v>
      </c>
      <c r="BK1113" s="141" t="s">
        <v>26</v>
      </c>
      <c r="BL1113" s="141"/>
      <c r="BM1113" s="141"/>
      <c r="BN1113" s="139" t="s">
        <v>4075</v>
      </c>
      <c r="BQ1113" s="141" t="s">
        <v>15826</v>
      </c>
      <c r="BR1113" s="135" t="s">
        <v>15702</v>
      </c>
      <c r="BT1113" s="135" t="s">
        <v>3884</v>
      </c>
      <c r="BV1113" s="141"/>
      <c r="BX1113" s="141"/>
      <c r="BY1113" s="141"/>
      <c r="BZ1113" s="141"/>
      <c r="CA1113" s="141"/>
      <c r="CB1113" s="141"/>
      <c r="CC1113" s="141"/>
      <c r="CD1113" s="141"/>
      <c r="CE1113" s="141"/>
      <c r="CF1113" s="141"/>
      <c r="CG1113" s="141"/>
    </row>
    <row r="1114" spans="1:85" x14ac:dyDescent="0.35">
      <c r="A1114" s="155" t="s">
        <v>9881</v>
      </c>
      <c r="B1114" s="139" t="s">
        <v>4075</v>
      </c>
      <c r="C1114" s="18">
        <v>42657</v>
      </c>
      <c r="D1114" s="144">
        <v>0.18888888888888888</v>
      </c>
      <c r="E1114" s="141" t="s">
        <v>13275</v>
      </c>
      <c r="F1114" s="141">
        <v>4</v>
      </c>
      <c r="G1114" s="141" t="s">
        <v>2891</v>
      </c>
      <c r="H1114" s="141">
        <v>2016</v>
      </c>
      <c r="I1114" s="18">
        <v>42657</v>
      </c>
      <c r="J1114" s="144">
        <v>0.18888888888888888</v>
      </c>
      <c r="K1114" s="378"/>
      <c r="L1114" s="139" t="s">
        <v>4075</v>
      </c>
      <c r="M1114" s="141"/>
      <c r="N1114" s="248"/>
      <c r="O1114" s="141" t="s">
        <v>26</v>
      </c>
      <c r="P1114" s="141"/>
      <c r="Q1114" s="141" t="s">
        <v>9882</v>
      </c>
      <c r="R1114" s="141" t="s">
        <v>9883</v>
      </c>
      <c r="S1114" s="141"/>
      <c r="T1114" s="141"/>
      <c r="U1114" s="141"/>
      <c r="V1114" s="141"/>
      <c r="W1114" s="139" t="s">
        <v>4075</v>
      </c>
      <c r="X1114" s="141" t="s">
        <v>25</v>
      </c>
      <c r="Y1114" s="141" t="s">
        <v>27</v>
      </c>
      <c r="Z1114" s="141" t="s">
        <v>4</v>
      </c>
      <c r="AA1114" s="141" t="s">
        <v>34</v>
      </c>
      <c r="AB1114" s="141"/>
      <c r="AC1114" s="139" t="s">
        <v>18049</v>
      </c>
      <c r="AD1114" s="380"/>
      <c r="AE1114" s="139" t="s">
        <v>4</v>
      </c>
      <c r="AF1114" s="139" t="s">
        <v>13073</v>
      </c>
      <c r="AG1114" s="139" t="s">
        <v>4</v>
      </c>
      <c r="AH1114" s="139" t="s">
        <v>1378</v>
      </c>
      <c r="AI1114" s="139" t="s">
        <v>15678</v>
      </c>
      <c r="AJ1114" s="139"/>
      <c r="AK1114" s="139" t="s">
        <v>15678</v>
      </c>
      <c r="AL1114" s="139" t="s">
        <v>7</v>
      </c>
      <c r="AM1114" s="141"/>
      <c r="AN1114" s="141" t="s">
        <v>8</v>
      </c>
      <c r="AO1114" s="139" t="s">
        <v>1614</v>
      </c>
      <c r="AP1114" s="139" t="s">
        <v>7</v>
      </c>
      <c r="AQ1114" s="139"/>
      <c r="AR1114" s="381"/>
      <c r="AS1114" s="139" t="s">
        <v>4075</v>
      </c>
      <c r="AT1114" s="141" t="s">
        <v>43</v>
      </c>
      <c r="AU1114" s="141">
        <v>244</v>
      </c>
      <c r="AV1114" s="383"/>
      <c r="AW1114" s="385"/>
      <c r="AX1114" s="139"/>
      <c r="AY1114" t="s">
        <v>18896</v>
      </c>
      <c r="AZ1114">
        <v>12000</v>
      </c>
      <c r="BA1114" s="381"/>
      <c r="BB1114" s="139" t="s">
        <v>1446</v>
      </c>
      <c r="BC1114" s="166"/>
      <c r="BD1114" s="166"/>
      <c r="BE1114" s="166"/>
      <c r="BF1114" s="166"/>
      <c r="BG1114" s="166"/>
      <c r="BH1114" s="308"/>
      <c r="BI1114" s="308"/>
      <c r="BJ1114" s="141" t="s">
        <v>26</v>
      </c>
      <c r="BK1114" s="141" t="s">
        <v>26</v>
      </c>
      <c r="BL1114" s="141"/>
      <c r="BM1114" s="141"/>
      <c r="BN1114" s="139" t="s">
        <v>4075</v>
      </c>
      <c r="BQ1114" s="141" t="s">
        <v>15826</v>
      </c>
      <c r="BR1114" s="135" t="s">
        <v>15702</v>
      </c>
      <c r="BV1114" s="141"/>
      <c r="BX1114" s="141"/>
      <c r="BY1114" s="141"/>
      <c r="BZ1114" s="141"/>
      <c r="CA1114" s="141"/>
      <c r="CB1114" s="141"/>
      <c r="CC1114" s="141"/>
      <c r="CD1114" s="141"/>
      <c r="CE1114" s="141"/>
      <c r="CF1114" s="141"/>
      <c r="CG1114" s="141"/>
    </row>
    <row r="1115" spans="1:85" x14ac:dyDescent="0.35">
      <c r="A1115" s="155" t="s">
        <v>9878</v>
      </c>
      <c r="B1115" s="139" t="s">
        <v>4075</v>
      </c>
      <c r="C1115" s="18">
        <v>42657</v>
      </c>
      <c r="D1115" s="144">
        <v>0.43333333333333335</v>
      </c>
      <c r="E1115" s="141" t="s">
        <v>13275</v>
      </c>
      <c r="F1115" s="141">
        <v>4</v>
      </c>
      <c r="G1115" s="141" t="s">
        <v>2891</v>
      </c>
      <c r="H1115" s="141">
        <v>2016</v>
      </c>
      <c r="I1115" s="18">
        <v>42657</v>
      </c>
      <c r="J1115" s="144">
        <v>0.43333333333333335</v>
      </c>
      <c r="K1115" s="378"/>
      <c r="L1115" s="139" t="s">
        <v>4075</v>
      </c>
      <c r="M1115" s="141"/>
      <c r="N1115" s="248"/>
      <c r="O1115" s="141" t="s">
        <v>26</v>
      </c>
      <c r="P1115" s="141"/>
      <c r="Q1115" s="141" t="s">
        <v>9879</v>
      </c>
      <c r="R1115" s="141" t="s">
        <v>9880</v>
      </c>
      <c r="S1115" s="141"/>
      <c r="T1115" s="141"/>
      <c r="U1115" s="141"/>
      <c r="V1115" s="141"/>
      <c r="W1115" s="139" t="s">
        <v>4075</v>
      </c>
      <c r="X1115" s="141" t="s">
        <v>25</v>
      </c>
      <c r="Y1115" s="141" t="s">
        <v>27</v>
      </c>
      <c r="Z1115" s="141" t="s">
        <v>4</v>
      </c>
      <c r="AA1115" s="141" t="s">
        <v>34</v>
      </c>
      <c r="AB1115" s="141"/>
      <c r="AC1115" s="139" t="s">
        <v>18047</v>
      </c>
      <c r="AD1115" s="380"/>
      <c r="AE1115" s="139" t="s">
        <v>102</v>
      </c>
      <c r="AF1115" s="139" t="s">
        <v>13071</v>
      </c>
      <c r="AG1115" s="139" t="s">
        <v>102</v>
      </c>
      <c r="AH1115" s="139" t="s">
        <v>1378</v>
      </c>
      <c r="AI1115" s="139"/>
      <c r="AJ1115" s="139"/>
      <c r="AK1115" s="139"/>
      <c r="AL1115" s="139"/>
      <c r="AM1115" s="141"/>
      <c r="AN1115" s="141" t="s">
        <v>8</v>
      </c>
      <c r="AO1115" s="139" t="s">
        <v>1614</v>
      </c>
      <c r="AP1115" s="139" t="s">
        <v>13</v>
      </c>
      <c r="AQ1115" s="139"/>
      <c r="AR1115" s="381"/>
      <c r="AS1115" s="139" t="s">
        <v>4075</v>
      </c>
      <c r="AT1115" s="141" t="s">
        <v>1404</v>
      </c>
      <c r="AU1115" s="141"/>
      <c r="AV1115" s="383"/>
      <c r="AW1115" s="385"/>
      <c r="AX1115" s="139"/>
      <c r="AY1115" t="s">
        <v>18897</v>
      </c>
      <c r="AZ1115">
        <v>21000</v>
      </c>
      <c r="BA1115" s="381"/>
      <c r="BB1115" s="139" t="s">
        <v>17</v>
      </c>
      <c r="BC1115" s="166"/>
      <c r="BD1115" s="166"/>
      <c r="BE1115" s="166"/>
      <c r="BF1115" s="166"/>
      <c r="BG1115" s="166"/>
      <c r="BH1115" s="308"/>
      <c r="BI1115" s="308"/>
      <c r="BJ1115" s="141" t="s">
        <v>26</v>
      </c>
      <c r="BK1115" s="141" t="s">
        <v>26</v>
      </c>
      <c r="BL1115" s="141"/>
      <c r="BM1115" s="141"/>
      <c r="BN1115" s="139" t="s">
        <v>4075</v>
      </c>
      <c r="BQ1115" s="141"/>
      <c r="BV1115" s="141"/>
      <c r="BX1115" s="141"/>
      <c r="BY1115" s="141"/>
      <c r="BZ1115" s="141"/>
      <c r="CA1115" s="141"/>
      <c r="CB1115" s="141"/>
      <c r="CC1115" s="141"/>
      <c r="CD1115" s="141"/>
      <c r="CE1115" s="141"/>
      <c r="CF1115" s="141"/>
      <c r="CG1115" s="141"/>
    </row>
    <row r="1116" spans="1:85" x14ac:dyDescent="0.35">
      <c r="A1116" s="155" t="s">
        <v>19875</v>
      </c>
      <c r="B1116" s="139" t="s">
        <v>4075</v>
      </c>
      <c r="C1116" s="18">
        <v>42658</v>
      </c>
      <c r="D1116" s="144">
        <v>0.78081018518518519</v>
      </c>
      <c r="E1116" s="141" t="s">
        <v>13275</v>
      </c>
      <c r="F1116" s="141">
        <v>4</v>
      </c>
      <c r="G1116" s="141" t="s">
        <v>2891</v>
      </c>
      <c r="H1116" s="141">
        <v>2016</v>
      </c>
      <c r="I1116" s="18">
        <v>42658</v>
      </c>
      <c r="J1116" s="144">
        <v>0.78055555555555556</v>
      </c>
      <c r="K1116" s="378"/>
      <c r="L1116" s="139" t="s">
        <v>4075</v>
      </c>
      <c r="M1116" s="141" t="s">
        <v>28</v>
      </c>
      <c r="N1116" s="248"/>
      <c r="O1116" s="141" t="s">
        <v>25</v>
      </c>
      <c r="P1116" s="141"/>
      <c r="Q1116" s="141" t="s">
        <v>19876</v>
      </c>
      <c r="R1116" s="141" t="s">
        <v>1944</v>
      </c>
      <c r="S1116" s="141"/>
      <c r="T1116" s="141" t="s">
        <v>19877</v>
      </c>
      <c r="U1116" s="141">
        <v>112049093</v>
      </c>
      <c r="V1116" s="141"/>
      <c r="W1116" s="139" t="s">
        <v>4075</v>
      </c>
      <c r="X1116" s="141" t="s">
        <v>6</v>
      </c>
      <c r="Y1116" s="141" t="s">
        <v>33</v>
      </c>
      <c r="Z1116" s="141"/>
      <c r="AA1116" s="141"/>
      <c r="AB1116" s="141"/>
      <c r="AC1116" s="139" t="s">
        <v>18069</v>
      </c>
      <c r="AD1116" s="380"/>
      <c r="AE1116" s="139" t="s">
        <v>6</v>
      </c>
      <c r="AF1116" s="139" t="s">
        <v>13087</v>
      </c>
      <c r="AG1116" s="139" t="s">
        <v>6</v>
      </c>
      <c r="AH1116" s="139" t="s">
        <v>13</v>
      </c>
      <c r="AI1116" s="139"/>
      <c r="AJ1116" s="139"/>
      <c r="AK1116" s="139"/>
      <c r="AL1116" s="139"/>
      <c r="AM1116" s="141"/>
      <c r="AN1116" s="141" t="s">
        <v>8</v>
      </c>
      <c r="AO1116" s="139"/>
      <c r="AP1116" s="139" t="s">
        <v>1408</v>
      </c>
      <c r="AQ1116" s="139"/>
      <c r="AR1116" s="381"/>
      <c r="AS1116" s="139" t="s">
        <v>4075</v>
      </c>
      <c r="AT1116" s="141" t="s">
        <v>1404</v>
      </c>
      <c r="AU1116" s="141"/>
      <c r="AV1116" s="383"/>
      <c r="AW1116" s="385"/>
      <c r="AX1116" s="139" t="s">
        <v>54</v>
      </c>
      <c r="BA1116" s="381"/>
      <c r="BB1116" s="139" t="s">
        <v>5</v>
      </c>
      <c r="BC1116" s="166"/>
      <c r="BD1116" s="166"/>
      <c r="BE1116" s="166"/>
      <c r="BF1116" s="166"/>
      <c r="BG1116" s="166"/>
      <c r="BH1116" s="308"/>
      <c r="BI1116" s="308"/>
      <c r="BJ1116" s="141" t="s">
        <v>26</v>
      </c>
      <c r="BK1116" s="141" t="s">
        <v>26</v>
      </c>
      <c r="BL1116" s="141"/>
      <c r="BM1116" s="141"/>
      <c r="BN1116" s="139" t="s">
        <v>4075</v>
      </c>
      <c r="BQ1116" s="141"/>
      <c r="BV1116" s="141"/>
      <c r="BX1116" s="141"/>
      <c r="BY1116" s="141"/>
      <c r="BZ1116" s="141"/>
      <c r="CA1116" s="141"/>
      <c r="CB1116" s="141"/>
      <c r="CC1116" s="141"/>
      <c r="CD1116" s="141"/>
      <c r="CE1116" s="141"/>
      <c r="CF1116" s="141"/>
      <c r="CG1116" s="141"/>
    </row>
    <row r="1117" spans="1:85" x14ac:dyDescent="0.35">
      <c r="A1117" s="155" t="s">
        <v>9867</v>
      </c>
      <c r="B1117" s="139" t="s">
        <v>4075</v>
      </c>
      <c r="C1117" s="18">
        <v>42658</v>
      </c>
      <c r="D1117" s="144">
        <v>0.64861111111111114</v>
      </c>
      <c r="E1117" s="141" t="s">
        <v>13275</v>
      </c>
      <c r="F1117" s="141">
        <v>4</v>
      </c>
      <c r="G1117" s="141" t="s">
        <v>2891</v>
      </c>
      <c r="H1117" s="141">
        <v>2016</v>
      </c>
      <c r="I1117" s="18">
        <v>42658</v>
      </c>
      <c r="J1117" s="144">
        <v>0.64861111111111114</v>
      </c>
      <c r="K1117" s="378"/>
      <c r="L1117" s="139" t="s">
        <v>4075</v>
      </c>
      <c r="M1117" s="141"/>
      <c r="N1117" s="248"/>
      <c r="O1117" s="141" t="s">
        <v>26</v>
      </c>
      <c r="P1117" s="141"/>
      <c r="Q1117" s="141" t="s">
        <v>9868</v>
      </c>
      <c r="R1117" s="141" t="s">
        <v>9869</v>
      </c>
      <c r="S1117" s="141"/>
      <c r="T1117" s="141"/>
      <c r="U1117" s="141">
        <v>112048991</v>
      </c>
      <c r="V1117" s="141"/>
      <c r="W1117" s="139" t="s">
        <v>4075</v>
      </c>
      <c r="X1117" s="141" t="s">
        <v>25</v>
      </c>
      <c r="Y1117" s="141" t="s">
        <v>27</v>
      </c>
      <c r="Z1117" s="141" t="s">
        <v>4</v>
      </c>
      <c r="AA1117" s="141" t="s">
        <v>34</v>
      </c>
      <c r="AB1117" s="141"/>
      <c r="AC1117" s="139" t="s">
        <v>18050</v>
      </c>
      <c r="AD1117" s="380"/>
      <c r="AE1117" s="139" t="s">
        <v>4</v>
      </c>
      <c r="AF1117" s="139" t="s">
        <v>13073</v>
      </c>
      <c r="AG1117" s="139" t="s">
        <v>4</v>
      </c>
      <c r="AH1117" s="139" t="s">
        <v>1378</v>
      </c>
      <c r="AI1117" s="139" t="s">
        <v>15678</v>
      </c>
      <c r="AJ1117" s="139"/>
      <c r="AK1117" s="139" t="s">
        <v>15678</v>
      </c>
      <c r="AL1117" s="139" t="s">
        <v>7</v>
      </c>
      <c r="AM1117" s="141" t="s">
        <v>1527</v>
      </c>
      <c r="AN1117" s="141" t="s">
        <v>8</v>
      </c>
      <c r="AO1117" s="139" t="s">
        <v>1614</v>
      </c>
      <c r="AP1117" s="139" t="s">
        <v>7</v>
      </c>
      <c r="AQ1117" s="139"/>
      <c r="AR1117" s="381"/>
      <c r="AS1117" s="139" t="s">
        <v>4075</v>
      </c>
      <c r="AT1117" s="141" t="s">
        <v>1404</v>
      </c>
      <c r="AU1117" s="141"/>
      <c r="AV1117" s="383"/>
      <c r="AW1117" s="385"/>
      <c r="AX1117" s="139"/>
      <c r="AY1117" t="s">
        <v>9870</v>
      </c>
      <c r="AZ1117">
        <v>12000</v>
      </c>
      <c r="BA1117" s="381"/>
      <c r="BB1117" s="139" t="s">
        <v>1450</v>
      </c>
      <c r="BC1117" s="166"/>
      <c r="BD1117" s="166"/>
      <c r="BE1117" s="166"/>
      <c r="BF1117" s="166"/>
      <c r="BG1117" s="166"/>
      <c r="BH1117" s="308"/>
      <c r="BI1117" s="308"/>
      <c r="BJ1117" s="141" t="s">
        <v>26</v>
      </c>
      <c r="BK1117" s="141" t="s">
        <v>26</v>
      </c>
      <c r="BL1117" s="141"/>
      <c r="BM1117" s="141"/>
      <c r="BN1117" s="139" t="s">
        <v>4075</v>
      </c>
      <c r="BQ1117" s="141" t="s">
        <v>15826</v>
      </c>
      <c r="BR1117" s="135" t="s">
        <v>15680</v>
      </c>
      <c r="BT1117" s="135" t="s">
        <v>15397</v>
      </c>
      <c r="BU1117" s="135" t="s">
        <v>13280</v>
      </c>
      <c r="BV1117" s="141" t="s">
        <v>13271</v>
      </c>
      <c r="BW1117" s="135" t="s">
        <v>13286</v>
      </c>
      <c r="BX1117" s="141" t="s">
        <v>15681</v>
      </c>
      <c r="BY1117" s="141" t="s">
        <v>12</v>
      </c>
      <c r="BZ1117" s="141" t="s">
        <v>26</v>
      </c>
      <c r="CA1117" s="141" t="s">
        <v>1848</v>
      </c>
      <c r="CB1117" s="141"/>
      <c r="CC1117" s="141" t="s">
        <v>15690</v>
      </c>
      <c r="CD1117" s="141" t="s">
        <v>34</v>
      </c>
      <c r="CE1117" s="141" t="s">
        <v>15450</v>
      </c>
      <c r="CF1117" s="141" t="s">
        <v>15451</v>
      </c>
      <c r="CG1117" s="141" t="s">
        <v>1897</v>
      </c>
    </row>
    <row r="1118" spans="1:85" x14ac:dyDescent="0.35">
      <c r="A1118" s="155" t="s">
        <v>9861</v>
      </c>
      <c r="B1118" s="139" t="s">
        <v>4075</v>
      </c>
      <c r="C1118" s="18">
        <v>42661</v>
      </c>
      <c r="D1118" s="144">
        <v>0.68055555555555558</v>
      </c>
      <c r="E1118" s="141" t="s">
        <v>13276</v>
      </c>
      <c r="F1118" s="141">
        <v>4</v>
      </c>
      <c r="G1118" s="141" t="s">
        <v>2891</v>
      </c>
      <c r="H1118" s="141">
        <v>2016</v>
      </c>
      <c r="I1118" s="18">
        <v>42661</v>
      </c>
      <c r="J1118" s="144">
        <v>0.69652777777777775</v>
      </c>
      <c r="K1118" s="378"/>
      <c r="L1118" s="139" t="s">
        <v>4075</v>
      </c>
      <c r="M1118" s="141"/>
      <c r="N1118" s="248"/>
      <c r="O1118" s="141" t="s">
        <v>26</v>
      </c>
      <c r="P1118" s="141"/>
      <c r="Q1118" s="141" t="s">
        <v>9862</v>
      </c>
      <c r="R1118" s="141"/>
      <c r="S1118" s="141"/>
      <c r="T1118" s="141"/>
      <c r="U1118" s="141"/>
      <c r="V1118" s="141"/>
      <c r="W1118" s="139" t="s">
        <v>4075</v>
      </c>
      <c r="X1118" s="141" t="s">
        <v>25</v>
      </c>
      <c r="Y1118" s="141" t="s">
        <v>27</v>
      </c>
      <c r="Z1118" s="141" t="s">
        <v>4</v>
      </c>
      <c r="AA1118" s="141" t="s">
        <v>34</v>
      </c>
      <c r="AB1118" s="141"/>
      <c r="AC1118" s="139" t="s">
        <v>18049</v>
      </c>
      <c r="AD1118" s="380"/>
      <c r="AE1118" s="139" t="s">
        <v>103</v>
      </c>
      <c r="AF1118" s="139" t="s">
        <v>13069</v>
      </c>
      <c r="AG1118" s="139" t="s">
        <v>103</v>
      </c>
      <c r="AH1118" s="139" t="s">
        <v>1378</v>
      </c>
      <c r="AI1118" s="139" t="s">
        <v>7399</v>
      </c>
      <c r="AJ1118" s="139"/>
      <c r="AK1118" s="139" t="s">
        <v>7399</v>
      </c>
      <c r="AL1118" s="139" t="s">
        <v>7</v>
      </c>
      <c r="AM1118" s="141"/>
      <c r="AN1118" s="141" t="s">
        <v>8</v>
      </c>
      <c r="AO1118" s="139" t="s">
        <v>1477</v>
      </c>
      <c r="AP1118" s="139" t="s">
        <v>7</v>
      </c>
      <c r="AQ1118" s="139"/>
      <c r="AR1118" s="381"/>
      <c r="AS1118" s="139" t="s">
        <v>4075</v>
      </c>
      <c r="AT1118" s="141" t="s">
        <v>1404</v>
      </c>
      <c r="AU1118" s="141"/>
      <c r="AV1118" s="383"/>
      <c r="AW1118" s="385"/>
      <c r="AX1118" s="139"/>
      <c r="AY1118" t="s">
        <v>18898</v>
      </c>
      <c r="BA1118" s="381"/>
      <c r="BB1118" s="139" t="s">
        <v>1450</v>
      </c>
      <c r="BC1118" s="166"/>
      <c r="BD1118" s="166"/>
      <c r="BE1118" s="166"/>
      <c r="BF1118" s="166"/>
      <c r="BG1118" s="166"/>
      <c r="BH1118" s="308"/>
      <c r="BI1118" s="308"/>
      <c r="BJ1118" s="141" t="s">
        <v>26</v>
      </c>
      <c r="BK1118" s="141" t="s">
        <v>26</v>
      </c>
      <c r="BL1118" s="141"/>
      <c r="BM1118" s="141"/>
      <c r="BN1118" s="139" t="s">
        <v>4075</v>
      </c>
      <c r="BQ1118" s="141"/>
      <c r="BV1118" s="141"/>
      <c r="BX1118" s="141"/>
      <c r="BY1118" s="141"/>
      <c r="BZ1118" s="141"/>
      <c r="CA1118" s="141"/>
      <c r="CB1118" s="141"/>
      <c r="CC1118" s="141"/>
      <c r="CD1118" s="141"/>
      <c r="CE1118" s="141"/>
      <c r="CF1118" s="141"/>
      <c r="CG1118" s="141"/>
    </row>
    <row r="1119" spans="1:85" x14ac:dyDescent="0.35">
      <c r="A1119" s="155" t="s">
        <v>9863</v>
      </c>
      <c r="B1119" s="139" t="s">
        <v>4075</v>
      </c>
      <c r="C1119" s="18">
        <v>42661</v>
      </c>
      <c r="D1119" s="144">
        <v>0.4513888888888889</v>
      </c>
      <c r="E1119" s="141" t="s">
        <v>13276</v>
      </c>
      <c r="F1119" s="141">
        <v>4</v>
      </c>
      <c r="G1119" s="141" t="s">
        <v>2891</v>
      </c>
      <c r="H1119" s="141">
        <v>2016</v>
      </c>
      <c r="I1119" s="18">
        <v>42661</v>
      </c>
      <c r="J1119" s="144">
        <v>0.4513888888888889</v>
      </c>
      <c r="K1119" s="378"/>
      <c r="L1119" s="139" t="s">
        <v>4075</v>
      </c>
      <c r="M1119" s="141"/>
      <c r="N1119" s="248"/>
      <c r="O1119" s="141" t="s">
        <v>26</v>
      </c>
      <c r="P1119" s="141"/>
      <c r="Q1119" s="141" t="s">
        <v>9864</v>
      </c>
      <c r="R1119" s="141" t="s">
        <v>9865</v>
      </c>
      <c r="S1119" s="141"/>
      <c r="T1119" s="141"/>
      <c r="U1119" s="141">
        <v>112056580</v>
      </c>
      <c r="V1119" s="141"/>
      <c r="W1119" s="139" t="s">
        <v>4075</v>
      </c>
      <c r="X1119" s="141" t="s">
        <v>25</v>
      </c>
      <c r="Y1119" s="141" t="s">
        <v>27</v>
      </c>
      <c r="Z1119" s="141" t="s">
        <v>4</v>
      </c>
      <c r="AA1119" s="141" t="s">
        <v>34</v>
      </c>
      <c r="AB1119" s="141"/>
      <c r="AC1119" s="139" t="s">
        <v>18047</v>
      </c>
      <c r="AD1119" s="380"/>
      <c r="AE1119" s="139" t="s">
        <v>105</v>
      </c>
      <c r="AF1119" s="139" t="s">
        <v>13076</v>
      </c>
      <c r="AG1119" s="139" t="s">
        <v>1518</v>
      </c>
      <c r="AH1119" s="139" t="s">
        <v>1378</v>
      </c>
      <c r="AI1119" s="139" t="s">
        <v>1518</v>
      </c>
      <c r="AJ1119" s="139"/>
      <c r="AK1119" s="139" t="s">
        <v>1518</v>
      </c>
      <c r="AL1119" s="139" t="s">
        <v>7</v>
      </c>
      <c r="AM1119" s="141"/>
      <c r="AN1119" s="141" t="s">
        <v>8</v>
      </c>
      <c r="AO1119" s="139" t="s">
        <v>1614</v>
      </c>
      <c r="AP1119" s="139" t="s">
        <v>7</v>
      </c>
      <c r="AQ1119" s="139"/>
      <c r="AR1119" s="381"/>
      <c r="AS1119" s="139" t="s">
        <v>4075</v>
      </c>
      <c r="AT1119" s="141" t="s">
        <v>1404</v>
      </c>
      <c r="AU1119" s="141"/>
      <c r="AV1119" s="383"/>
      <c r="AW1119" s="385"/>
      <c r="AX1119" s="139"/>
      <c r="AY1119" t="s">
        <v>9866</v>
      </c>
      <c r="AZ1119">
        <v>12000</v>
      </c>
      <c r="BA1119" s="381"/>
      <c r="BB1119" s="139" t="s">
        <v>1450</v>
      </c>
      <c r="BC1119" s="166"/>
      <c r="BD1119" s="166"/>
      <c r="BE1119" s="166"/>
      <c r="BF1119" s="166"/>
      <c r="BG1119" s="166"/>
      <c r="BH1119" s="308"/>
      <c r="BI1119" s="308"/>
      <c r="BJ1119" s="141" t="s">
        <v>26</v>
      </c>
      <c r="BK1119" s="141" t="s">
        <v>26</v>
      </c>
      <c r="BL1119" s="141"/>
      <c r="BM1119" s="141"/>
      <c r="BN1119" s="139" t="s">
        <v>4075</v>
      </c>
      <c r="BQ1119" s="141"/>
      <c r="BV1119" s="141"/>
      <c r="BX1119" s="141"/>
      <c r="BY1119" s="141"/>
      <c r="BZ1119" s="141"/>
      <c r="CA1119" s="141"/>
      <c r="CB1119" s="141"/>
      <c r="CC1119" s="141"/>
      <c r="CD1119" s="141"/>
      <c r="CE1119" s="141"/>
      <c r="CF1119" s="141"/>
      <c r="CG1119" s="141"/>
    </row>
    <row r="1120" spans="1:85" x14ac:dyDescent="0.35">
      <c r="A1120" s="155" t="s">
        <v>9858</v>
      </c>
      <c r="B1120" s="139" t="s">
        <v>4075</v>
      </c>
      <c r="C1120" s="18">
        <v>42662</v>
      </c>
      <c r="D1120" s="144">
        <v>0.44583333333333336</v>
      </c>
      <c r="E1120" s="141" t="s">
        <v>13276</v>
      </c>
      <c r="F1120" s="141">
        <v>4</v>
      </c>
      <c r="G1120" s="141" t="s">
        <v>2891</v>
      </c>
      <c r="H1120" s="141">
        <v>2016</v>
      </c>
      <c r="I1120" s="18">
        <v>42662</v>
      </c>
      <c r="J1120" s="144">
        <v>0.44583333333333336</v>
      </c>
      <c r="K1120" s="378"/>
      <c r="L1120" s="139" t="s">
        <v>4075</v>
      </c>
      <c r="M1120" s="141"/>
      <c r="N1120" s="248"/>
      <c r="O1120" s="141" t="s">
        <v>26</v>
      </c>
      <c r="P1120" s="141"/>
      <c r="Q1120" s="141" t="s">
        <v>9859</v>
      </c>
      <c r="R1120" s="141" t="s">
        <v>9860</v>
      </c>
      <c r="S1120" s="141"/>
      <c r="T1120" s="141"/>
      <c r="U1120" s="141">
        <v>112059817</v>
      </c>
      <c r="V1120" s="141"/>
      <c r="W1120" s="139" t="s">
        <v>4075</v>
      </c>
      <c r="X1120" s="141" t="s">
        <v>25</v>
      </c>
      <c r="Y1120" s="141" t="s">
        <v>27</v>
      </c>
      <c r="Z1120" s="141" t="s">
        <v>4</v>
      </c>
      <c r="AA1120" s="141" t="s">
        <v>34</v>
      </c>
      <c r="AB1120" s="141"/>
      <c r="AC1120" s="139" t="s">
        <v>18047</v>
      </c>
      <c r="AD1120" s="380"/>
      <c r="AE1120" s="139" t="s">
        <v>102</v>
      </c>
      <c r="AF1120" s="139" t="s">
        <v>13068</v>
      </c>
      <c r="AG1120" s="139" t="s">
        <v>102</v>
      </c>
      <c r="AH1120" s="139" t="s">
        <v>1378</v>
      </c>
      <c r="AI1120" s="139" t="s">
        <v>7</v>
      </c>
      <c r="AJ1120" s="139" t="s">
        <v>7</v>
      </c>
      <c r="AK1120" s="139"/>
      <c r="AL1120" s="139"/>
      <c r="AM1120" s="141" t="s">
        <v>1527</v>
      </c>
      <c r="AN1120" s="141" t="s">
        <v>8</v>
      </c>
      <c r="AO1120" s="139" t="s">
        <v>1614</v>
      </c>
      <c r="AP1120" s="139" t="s">
        <v>7</v>
      </c>
      <c r="AQ1120" s="139"/>
      <c r="AR1120" s="381"/>
      <c r="AS1120" s="139" t="s">
        <v>4075</v>
      </c>
      <c r="AT1120" s="141" t="s">
        <v>43</v>
      </c>
      <c r="AU1120" s="141">
        <v>180</v>
      </c>
      <c r="AV1120" s="383"/>
      <c r="AW1120" s="385"/>
      <c r="AX1120" s="139"/>
      <c r="AY1120" t="s">
        <v>18386</v>
      </c>
      <c r="AZ1120">
        <v>21000</v>
      </c>
      <c r="BA1120" s="381"/>
      <c r="BB1120" s="139" t="s">
        <v>17</v>
      </c>
      <c r="BC1120" s="166"/>
      <c r="BD1120" s="166"/>
      <c r="BE1120" s="166"/>
      <c r="BF1120" s="166"/>
      <c r="BG1120" s="166"/>
      <c r="BH1120" s="308"/>
      <c r="BI1120" s="308"/>
      <c r="BJ1120" s="141" t="s">
        <v>26</v>
      </c>
      <c r="BK1120" s="141" t="s">
        <v>26</v>
      </c>
      <c r="BL1120" s="141"/>
      <c r="BM1120" s="141"/>
      <c r="BN1120" s="139" t="s">
        <v>4075</v>
      </c>
      <c r="BQ1120" s="141"/>
      <c r="BV1120" s="141"/>
      <c r="BX1120" s="141"/>
      <c r="BY1120" s="141"/>
      <c r="BZ1120" s="141"/>
      <c r="CA1120" s="141"/>
      <c r="CB1120" s="141"/>
      <c r="CC1120" s="141"/>
      <c r="CD1120" s="141"/>
      <c r="CE1120" s="141"/>
      <c r="CF1120" s="141"/>
      <c r="CG1120" s="141"/>
    </row>
    <row r="1121" spans="1:85" x14ac:dyDescent="0.35">
      <c r="A1121" s="155" t="s">
        <v>9856</v>
      </c>
      <c r="B1121" s="139" t="s">
        <v>4075</v>
      </c>
      <c r="C1121" s="18">
        <v>42663</v>
      </c>
      <c r="D1121" s="144">
        <v>0.53730324074074076</v>
      </c>
      <c r="E1121" s="141" t="s">
        <v>13276</v>
      </c>
      <c r="F1121" s="141">
        <v>4</v>
      </c>
      <c r="G1121" s="141" t="s">
        <v>2891</v>
      </c>
      <c r="H1121" s="141">
        <v>2016</v>
      </c>
      <c r="I1121" s="18">
        <v>42663</v>
      </c>
      <c r="J1121" s="144">
        <v>0.53680555555555554</v>
      </c>
      <c r="K1121" s="378"/>
      <c r="L1121" s="139" t="s">
        <v>4075</v>
      </c>
      <c r="M1121" s="141" t="s">
        <v>28</v>
      </c>
      <c r="N1121" s="248">
        <v>44245</v>
      </c>
      <c r="O1121" s="141" t="s">
        <v>25</v>
      </c>
      <c r="P1121" s="141"/>
      <c r="Q1121" s="141" t="s">
        <v>9857</v>
      </c>
      <c r="R1121" s="141" t="s">
        <v>1944</v>
      </c>
      <c r="S1121" s="141"/>
      <c r="T1121" s="141" t="s">
        <v>17105</v>
      </c>
      <c r="U1121" s="141">
        <v>112082465</v>
      </c>
      <c r="V1121" s="141"/>
      <c r="W1121" s="139" t="s">
        <v>4075</v>
      </c>
      <c r="X1121" s="141" t="s">
        <v>25</v>
      </c>
      <c r="Y1121" s="141" t="s">
        <v>27</v>
      </c>
      <c r="Z1121" s="141"/>
      <c r="AA1121" s="141" t="s">
        <v>34</v>
      </c>
      <c r="AB1121" s="141"/>
      <c r="AC1121" s="139" t="s">
        <v>18049</v>
      </c>
      <c r="AD1121" s="380"/>
      <c r="AE1121" s="139" t="s">
        <v>109</v>
      </c>
      <c r="AF1121" s="139" t="s">
        <v>13072</v>
      </c>
      <c r="AG1121" s="139" t="s">
        <v>31</v>
      </c>
      <c r="AH1121" s="139" t="s">
        <v>31</v>
      </c>
      <c r="AI1121" s="139" t="s">
        <v>1642</v>
      </c>
      <c r="AJ1121" s="139"/>
      <c r="AK1121" s="139"/>
      <c r="AL1121" s="139"/>
      <c r="AM1121" s="141" t="s">
        <v>6</v>
      </c>
      <c r="AN1121" s="141" t="s">
        <v>8</v>
      </c>
      <c r="AO1121" s="139"/>
      <c r="AP1121" s="139" t="s">
        <v>60</v>
      </c>
      <c r="AQ1121" s="139"/>
      <c r="AR1121" s="381"/>
      <c r="AS1121" s="139" t="s">
        <v>4075</v>
      </c>
      <c r="AT1121" s="141" t="s">
        <v>1404</v>
      </c>
      <c r="AU1121" s="141"/>
      <c r="AV1121" s="383"/>
      <c r="AW1121" s="385"/>
      <c r="AX1121" s="139" t="s">
        <v>143</v>
      </c>
      <c r="AY1121" t="s">
        <v>18606</v>
      </c>
      <c r="BA1121" s="381"/>
      <c r="BB1121" s="139" t="s">
        <v>1444</v>
      </c>
      <c r="BC1121" s="166"/>
      <c r="BD1121" s="166"/>
      <c r="BE1121" s="166"/>
      <c r="BF1121" s="166"/>
      <c r="BG1121" s="166"/>
      <c r="BH1121" s="308"/>
      <c r="BI1121" s="308"/>
      <c r="BJ1121" s="141" t="s">
        <v>26</v>
      </c>
      <c r="BK1121" s="141" t="s">
        <v>26</v>
      </c>
      <c r="BL1121" s="141"/>
      <c r="BM1121" s="141"/>
      <c r="BN1121" s="139" t="s">
        <v>4075</v>
      </c>
      <c r="BQ1121" s="141"/>
      <c r="BV1121" s="141"/>
      <c r="BX1121" s="141"/>
      <c r="BY1121" s="141"/>
      <c r="BZ1121" s="141"/>
      <c r="CA1121" s="141"/>
      <c r="CB1121" s="141"/>
      <c r="CC1121" s="141"/>
      <c r="CD1121" s="141"/>
      <c r="CE1121" s="141"/>
      <c r="CF1121" s="141"/>
      <c r="CG1121" s="141"/>
    </row>
    <row r="1122" spans="1:85" x14ac:dyDescent="0.35">
      <c r="A1122" s="155" t="s">
        <v>9847</v>
      </c>
      <c r="B1122" s="139" t="s">
        <v>4075</v>
      </c>
      <c r="C1122" s="18">
        <v>42666</v>
      </c>
      <c r="D1122" s="144">
        <v>0.75694444444444442</v>
      </c>
      <c r="E1122" s="141" t="s">
        <v>13277</v>
      </c>
      <c r="F1122" s="141">
        <v>4</v>
      </c>
      <c r="G1122" s="141" t="s">
        <v>2891</v>
      </c>
      <c r="H1122" s="141">
        <v>2016</v>
      </c>
      <c r="I1122" s="18">
        <v>42666</v>
      </c>
      <c r="J1122" s="144">
        <v>0.77986111111111112</v>
      </c>
      <c r="K1122" s="378"/>
      <c r="L1122" s="139" t="s">
        <v>4075</v>
      </c>
      <c r="M1122" s="141"/>
      <c r="N1122" s="248"/>
      <c r="O1122" s="141" t="s">
        <v>26</v>
      </c>
      <c r="P1122" s="141"/>
      <c r="Q1122" s="141"/>
      <c r="R1122" s="141"/>
      <c r="S1122" s="141" t="s">
        <v>9848</v>
      </c>
      <c r="T1122" s="141"/>
      <c r="U1122" s="141"/>
      <c r="V1122" s="141"/>
      <c r="W1122" s="139" t="s">
        <v>4075</v>
      </c>
      <c r="X1122" s="141" t="s">
        <v>25</v>
      </c>
      <c r="Y1122" s="141" t="s">
        <v>27</v>
      </c>
      <c r="Z1122" s="141" t="s">
        <v>4</v>
      </c>
      <c r="AA1122" s="141" t="s">
        <v>35</v>
      </c>
      <c r="AB1122" s="141"/>
      <c r="AC1122" s="139" t="s">
        <v>18049</v>
      </c>
      <c r="AD1122" s="380"/>
      <c r="AE1122" s="139" t="s">
        <v>102</v>
      </c>
      <c r="AF1122" s="139" t="s">
        <v>13068</v>
      </c>
      <c r="AG1122" s="139" t="s">
        <v>102</v>
      </c>
      <c r="AH1122" s="139" t="s">
        <v>1378</v>
      </c>
      <c r="AI1122" s="139" t="s">
        <v>7</v>
      </c>
      <c r="AJ1122" s="139" t="s">
        <v>7</v>
      </c>
      <c r="AK1122" s="139"/>
      <c r="AL1122" s="139"/>
      <c r="AM1122" s="141"/>
      <c r="AN1122" s="141" t="s">
        <v>8</v>
      </c>
      <c r="AO1122" s="139" t="s">
        <v>1618</v>
      </c>
      <c r="AP1122" s="139" t="s">
        <v>7</v>
      </c>
      <c r="AQ1122" s="139"/>
      <c r="AR1122" s="381"/>
      <c r="AS1122" s="139" t="s">
        <v>4075</v>
      </c>
      <c r="AT1122" s="141" t="s">
        <v>43</v>
      </c>
      <c r="AU1122" s="141">
        <v>320</v>
      </c>
      <c r="AV1122" s="383"/>
      <c r="AW1122" s="385"/>
      <c r="AX1122" s="139"/>
      <c r="AY1122" t="s">
        <v>9849</v>
      </c>
      <c r="AZ1122">
        <v>115000</v>
      </c>
      <c r="BA1122" s="381"/>
      <c r="BB1122" s="139" t="s">
        <v>1452</v>
      </c>
      <c r="BC1122" s="166"/>
      <c r="BD1122" s="166"/>
      <c r="BE1122" s="166"/>
      <c r="BF1122" s="166"/>
      <c r="BG1122" s="166"/>
      <c r="BH1122" s="308"/>
      <c r="BI1122" s="308"/>
      <c r="BJ1122" s="141" t="s">
        <v>26</v>
      </c>
      <c r="BK1122" s="141" t="s">
        <v>26</v>
      </c>
      <c r="BL1122" s="141"/>
      <c r="BM1122" s="141"/>
      <c r="BN1122" s="139" t="s">
        <v>4075</v>
      </c>
      <c r="BQ1122" s="141"/>
      <c r="BV1122" s="141"/>
      <c r="BX1122" s="141"/>
      <c r="BY1122" s="141"/>
      <c r="BZ1122" s="141"/>
      <c r="CA1122" s="141"/>
      <c r="CB1122" s="141"/>
      <c r="CC1122" s="141"/>
      <c r="CD1122" s="141"/>
      <c r="CE1122" s="141"/>
      <c r="CF1122" s="141"/>
      <c r="CG1122" s="141"/>
    </row>
    <row r="1123" spans="1:85" x14ac:dyDescent="0.35">
      <c r="A1123" s="155" t="s">
        <v>9850</v>
      </c>
      <c r="B1123" s="139" t="s">
        <v>4075</v>
      </c>
      <c r="C1123" s="18">
        <v>42666</v>
      </c>
      <c r="D1123" s="144">
        <v>0.59444444444444444</v>
      </c>
      <c r="E1123" s="141" t="s">
        <v>13277</v>
      </c>
      <c r="F1123" s="141">
        <v>4</v>
      </c>
      <c r="G1123" s="141" t="s">
        <v>2891</v>
      </c>
      <c r="H1123" s="141">
        <v>2016</v>
      </c>
      <c r="I1123" s="18">
        <v>42666</v>
      </c>
      <c r="J1123" s="144">
        <v>0.59444444444444444</v>
      </c>
      <c r="K1123" s="378"/>
      <c r="L1123" s="139" t="s">
        <v>4075</v>
      </c>
      <c r="M1123" s="141"/>
      <c r="N1123" s="248"/>
      <c r="O1123" s="141" t="s">
        <v>26</v>
      </c>
      <c r="P1123" s="141"/>
      <c r="Q1123" s="141" t="s">
        <v>9851</v>
      </c>
      <c r="R1123" s="141" t="s">
        <v>9852</v>
      </c>
      <c r="S1123" s="141"/>
      <c r="T1123" s="141"/>
      <c r="U1123" s="141">
        <v>112098513</v>
      </c>
      <c r="V1123" s="141"/>
      <c r="W1123" s="139" t="s">
        <v>4075</v>
      </c>
      <c r="X1123" s="141" t="s">
        <v>25</v>
      </c>
      <c r="Y1123" s="141" t="s">
        <v>27</v>
      </c>
      <c r="Z1123" s="141" t="s">
        <v>4</v>
      </c>
      <c r="AA1123" s="141" t="s">
        <v>34</v>
      </c>
      <c r="AB1123" s="141"/>
      <c r="AC1123" s="139" t="s">
        <v>18047</v>
      </c>
      <c r="AD1123" s="380"/>
      <c r="AE1123" s="139" t="s">
        <v>103</v>
      </c>
      <c r="AF1123" s="139" t="s">
        <v>13075</v>
      </c>
      <c r="AG1123" s="139" t="s">
        <v>103</v>
      </c>
      <c r="AH1123" s="139" t="s">
        <v>1378</v>
      </c>
      <c r="AI1123" s="139" t="s">
        <v>7340</v>
      </c>
      <c r="AJ1123" s="139"/>
      <c r="AK1123" s="139" t="s">
        <v>7340</v>
      </c>
      <c r="AL1123" s="139" t="s">
        <v>1408</v>
      </c>
      <c r="AM1123" s="141" t="s">
        <v>1541</v>
      </c>
      <c r="AN1123" s="141" t="s">
        <v>8</v>
      </c>
      <c r="AO1123" s="139" t="s">
        <v>1614</v>
      </c>
      <c r="AP1123" s="139" t="s">
        <v>7</v>
      </c>
      <c r="AQ1123" s="139"/>
      <c r="AR1123" s="381"/>
      <c r="AS1123" s="139" t="s">
        <v>4075</v>
      </c>
      <c r="AT1123" s="141" t="s">
        <v>1404</v>
      </c>
      <c r="AU1123" s="141"/>
      <c r="AV1123" s="383"/>
      <c r="AW1123" s="385"/>
      <c r="AX1123" s="139"/>
      <c r="AY1123" t="s">
        <v>18849</v>
      </c>
      <c r="AZ1123">
        <v>21000</v>
      </c>
      <c r="BA1123" s="381"/>
      <c r="BB1123" s="139" t="s">
        <v>1450</v>
      </c>
      <c r="BC1123" s="166"/>
      <c r="BD1123" s="166"/>
      <c r="BE1123" s="166"/>
      <c r="BF1123" s="166"/>
      <c r="BG1123" s="166"/>
      <c r="BH1123" s="308"/>
      <c r="BI1123" s="308"/>
      <c r="BJ1123" s="141" t="s">
        <v>26</v>
      </c>
      <c r="BK1123" s="141" t="s">
        <v>26</v>
      </c>
      <c r="BL1123" s="141"/>
      <c r="BM1123" s="141"/>
      <c r="BN1123" s="139" t="s">
        <v>4075</v>
      </c>
      <c r="BQ1123" s="141"/>
      <c r="BV1123" s="141"/>
      <c r="BX1123" s="141"/>
      <c r="BY1123" s="141"/>
      <c r="BZ1123" s="141"/>
      <c r="CA1123" s="141"/>
      <c r="CB1123" s="141"/>
      <c r="CC1123" s="141"/>
      <c r="CD1123" s="141"/>
      <c r="CE1123" s="141"/>
      <c r="CF1123" s="141"/>
      <c r="CG1123" s="141"/>
    </row>
    <row r="1124" spans="1:85" x14ac:dyDescent="0.35">
      <c r="A1124" s="155" t="s">
        <v>9853</v>
      </c>
      <c r="B1124" s="139" t="s">
        <v>4075</v>
      </c>
      <c r="C1124" s="18">
        <v>42666</v>
      </c>
      <c r="D1124" s="144">
        <v>0.45416666666666666</v>
      </c>
      <c r="E1124" s="141" t="s">
        <v>13277</v>
      </c>
      <c r="F1124" s="141">
        <v>4</v>
      </c>
      <c r="G1124" s="141" t="s">
        <v>2891</v>
      </c>
      <c r="H1124" s="141">
        <v>2016</v>
      </c>
      <c r="I1124" s="18">
        <v>42666</v>
      </c>
      <c r="J1124" s="144">
        <v>0.42569444444444443</v>
      </c>
      <c r="K1124" s="378"/>
      <c r="L1124" s="139" t="s">
        <v>4075</v>
      </c>
      <c r="M1124" s="141"/>
      <c r="N1124" s="248"/>
      <c r="O1124" s="141" t="s">
        <v>26</v>
      </c>
      <c r="P1124" s="141"/>
      <c r="Q1124" s="141" t="s">
        <v>9854</v>
      </c>
      <c r="R1124" s="141" t="s">
        <v>9855</v>
      </c>
      <c r="S1124" s="141"/>
      <c r="T1124" s="141"/>
      <c r="U1124" s="141"/>
      <c r="V1124" s="141"/>
      <c r="W1124" s="139" t="s">
        <v>4075</v>
      </c>
      <c r="X1124" s="141" t="s">
        <v>25</v>
      </c>
      <c r="Y1124" s="141" t="s">
        <v>27</v>
      </c>
      <c r="Z1124" s="141" t="s">
        <v>4</v>
      </c>
      <c r="AA1124" s="141" t="s">
        <v>34</v>
      </c>
      <c r="AB1124" s="141"/>
      <c r="AC1124" s="139" t="s">
        <v>18050</v>
      </c>
      <c r="AD1124" s="380"/>
      <c r="AE1124" s="139" t="s">
        <v>107</v>
      </c>
      <c r="AF1124" s="139" t="s">
        <v>13076</v>
      </c>
      <c r="AG1124" s="139" t="s">
        <v>4130</v>
      </c>
      <c r="AH1124" s="139" t="s">
        <v>1378</v>
      </c>
      <c r="AI1124" s="139" t="s">
        <v>1518</v>
      </c>
      <c r="AJ1124" s="139"/>
      <c r="AK1124" s="139" t="s">
        <v>1518</v>
      </c>
      <c r="AL1124" s="139" t="s">
        <v>7</v>
      </c>
      <c r="AM1124" s="141"/>
      <c r="AN1124" s="141" t="s">
        <v>8</v>
      </c>
      <c r="AO1124" s="139" t="s">
        <v>1614</v>
      </c>
      <c r="AP1124" s="139" t="s">
        <v>7</v>
      </c>
      <c r="AQ1124" s="139"/>
      <c r="AR1124" s="381"/>
      <c r="AS1124" s="139" t="s">
        <v>4075</v>
      </c>
      <c r="AT1124" s="141" t="s">
        <v>1404</v>
      </c>
      <c r="AU1124" s="141"/>
      <c r="AV1124" s="383"/>
      <c r="AW1124" s="385"/>
      <c r="AX1124" s="139"/>
      <c r="AY1124" t="s">
        <v>9833</v>
      </c>
      <c r="AZ1124">
        <v>21000</v>
      </c>
      <c r="BA1124" s="381"/>
      <c r="BB1124" s="139" t="s">
        <v>1450</v>
      </c>
      <c r="BC1124" s="166"/>
      <c r="BD1124" s="166"/>
      <c r="BE1124" s="166"/>
      <c r="BF1124" s="166"/>
      <c r="BG1124" s="166"/>
      <c r="BH1124" s="308"/>
      <c r="BI1124" s="308"/>
      <c r="BJ1124" s="141" t="s">
        <v>26</v>
      </c>
      <c r="BK1124" s="141" t="s">
        <v>26</v>
      </c>
      <c r="BL1124" s="141"/>
      <c r="BM1124" s="141"/>
      <c r="BN1124" s="139" t="s">
        <v>4075</v>
      </c>
      <c r="BQ1124" s="141"/>
      <c r="BV1124" s="141"/>
      <c r="BX1124" s="141"/>
      <c r="BY1124" s="141"/>
      <c r="BZ1124" s="141"/>
      <c r="CA1124" s="141"/>
      <c r="CB1124" s="141"/>
      <c r="CC1124" s="141"/>
      <c r="CD1124" s="141"/>
      <c r="CE1124" s="141"/>
      <c r="CF1124" s="141"/>
      <c r="CG1124" s="141"/>
    </row>
    <row r="1125" spans="1:85" x14ac:dyDescent="0.35">
      <c r="A1125" s="155" t="s">
        <v>20008</v>
      </c>
      <c r="B1125" s="139" t="s">
        <v>4075</v>
      </c>
      <c r="C1125" s="18">
        <v>42668</v>
      </c>
      <c r="D1125" s="144">
        <v>0.69987268518518519</v>
      </c>
      <c r="E1125" s="141" t="s">
        <v>13277</v>
      </c>
      <c r="F1125" s="141">
        <v>4</v>
      </c>
      <c r="G1125" s="141" t="s">
        <v>2891</v>
      </c>
      <c r="H1125" s="141">
        <v>2016</v>
      </c>
      <c r="I1125" s="18">
        <v>42668</v>
      </c>
      <c r="J1125" s="144">
        <v>0.69930555555555551</v>
      </c>
      <c r="K1125" s="378"/>
      <c r="L1125" s="139" t="s">
        <v>4075</v>
      </c>
      <c r="M1125" s="141" t="s">
        <v>28</v>
      </c>
      <c r="N1125" s="248"/>
      <c r="O1125" s="141" t="s">
        <v>25</v>
      </c>
      <c r="P1125" s="141"/>
      <c r="Q1125" s="141"/>
      <c r="R1125" s="141" t="s">
        <v>1944</v>
      </c>
      <c r="S1125" s="141"/>
      <c r="T1125" s="141" t="s">
        <v>20009</v>
      </c>
      <c r="U1125" s="141"/>
      <c r="V1125" s="141"/>
      <c r="W1125" s="139" t="s">
        <v>4075</v>
      </c>
      <c r="X1125" s="141" t="s">
        <v>6</v>
      </c>
      <c r="Y1125" s="141" t="s">
        <v>33</v>
      </c>
      <c r="Z1125" s="141"/>
      <c r="AA1125" s="141"/>
      <c r="AB1125" s="141"/>
      <c r="AC1125" s="139"/>
      <c r="AD1125" s="380"/>
      <c r="AE1125" s="139"/>
      <c r="AF1125" s="139" t="s">
        <v>13072</v>
      </c>
      <c r="AG1125" s="139"/>
      <c r="AH1125" s="139" t="s">
        <v>13</v>
      </c>
      <c r="AI1125" s="139"/>
      <c r="AJ1125" s="139"/>
      <c r="AK1125" s="139"/>
      <c r="AL1125" s="139"/>
      <c r="AM1125" s="141"/>
      <c r="AN1125" s="141"/>
      <c r="AO1125" s="139"/>
      <c r="AP1125" s="139"/>
      <c r="AQ1125" s="139"/>
      <c r="AR1125" s="381"/>
      <c r="AS1125" s="139" t="s">
        <v>4075</v>
      </c>
      <c r="AT1125" s="141" t="s">
        <v>1404</v>
      </c>
      <c r="AU1125" s="141"/>
      <c r="AV1125" s="383"/>
      <c r="AW1125" s="385"/>
      <c r="AX1125" s="139"/>
      <c r="BA1125" s="381"/>
      <c r="BB1125" s="139"/>
      <c r="BC1125" s="166"/>
      <c r="BD1125" s="166"/>
      <c r="BE1125" s="166"/>
      <c r="BF1125" s="166"/>
      <c r="BG1125" s="166"/>
      <c r="BH1125" s="308"/>
      <c r="BI1125" s="308"/>
      <c r="BJ1125" s="141" t="s">
        <v>26</v>
      </c>
      <c r="BK1125" s="141" t="s">
        <v>26</v>
      </c>
      <c r="BL1125" s="141"/>
      <c r="BM1125" s="141"/>
      <c r="BN1125" s="139" t="s">
        <v>4075</v>
      </c>
      <c r="BQ1125" s="141"/>
      <c r="BV1125" s="141"/>
      <c r="BX1125" s="141"/>
      <c r="BY1125" s="141"/>
      <c r="BZ1125" s="141"/>
      <c r="CA1125" s="141"/>
      <c r="CB1125" s="141"/>
      <c r="CC1125" s="141"/>
      <c r="CD1125" s="141"/>
      <c r="CE1125" s="141"/>
      <c r="CF1125" s="141"/>
      <c r="CG1125" s="141"/>
    </row>
    <row r="1126" spans="1:85" x14ac:dyDescent="0.35">
      <c r="A1126" s="155" t="s">
        <v>9844</v>
      </c>
      <c r="B1126" s="139" t="s">
        <v>4075</v>
      </c>
      <c r="C1126" s="18">
        <v>42669</v>
      </c>
      <c r="D1126" s="144">
        <v>0.42777777777777776</v>
      </c>
      <c r="E1126" s="141" t="s">
        <v>13277</v>
      </c>
      <c r="F1126" s="141">
        <v>4</v>
      </c>
      <c r="G1126" s="141" t="s">
        <v>2891</v>
      </c>
      <c r="H1126" s="141">
        <v>2016</v>
      </c>
      <c r="I1126" s="18">
        <v>42669</v>
      </c>
      <c r="J1126" s="144">
        <v>0.42777777777777776</v>
      </c>
      <c r="K1126" s="378"/>
      <c r="L1126" s="139" t="s">
        <v>4075</v>
      </c>
      <c r="M1126" s="141"/>
      <c r="N1126" s="248"/>
      <c r="O1126" s="141" t="s">
        <v>26</v>
      </c>
      <c r="P1126" s="141"/>
      <c r="Q1126" s="141" t="s">
        <v>9845</v>
      </c>
      <c r="R1126" s="141" t="s">
        <v>9846</v>
      </c>
      <c r="S1126" s="141"/>
      <c r="T1126" s="141"/>
      <c r="U1126" s="141"/>
      <c r="V1126" s="141"/>
      <c r="W1126" s="139" t="s">
        <v>4075</v>
      </c>
      <c r="X1126" s="141" t="s">
        <v>25</v>
      </c>
      <c r="Y1126" s="141" t="s">
        <v>27</v>
      </c>
      <c r="Z1126" s="141" t="s">
        <v>4</v>
      </c>
      <c r="AA1126" s="141" t="s">
        <v>34</v>
      </c>
      <c r="AB1126" s="141"/>
      <c r="AC1126" s="139" t="s">
        <v>18049</v>
      </c>
      <c r="AD1126" s="380"/>
      <c r="AE1126" s="139" t="s">
        <v>107</v>
      </c>
      <c r="AF1126" s="139" t="s">
        <v>13076</v>
      </c>
      <c r="AG1126" s="139" t="s">
        <v>4130</v>
      </c>
      <c r="AH1126" s="139" t="s">
        <v>1378</v>
      </c>
      <c r="AI1126" s="139" t="s">
        <v>1518</v>
      </c>
      <c r="AJ1126" s="139"/>
      <c r="AK1126" s="139" t="s">
        <v>1518</v>
      </c>
      <c r="AL1126" s="139" t="s">
        <v>7</v>
      </c>
      <c r="AM1126" s="141"/>
      <c r="AN1126" s="141" t="s">
        <v>8</v>
      </c>
      <c r="AO1126" s="139" t="s">
        <v>1614</v>
      </c>
      <c r="AP1126" s="139" t="s">
        <v>7</v>
      </c>
      <c r="AQ1126" s="139"/>
      <c r="AR1126" s="381"/>
      <c r="AS1126" s="139" t="s">
        <v>4075</v>
      </c>
      <c r="AT1126" s="141" t="s">
        <v>1404</v>
      </c>
      <c r="AU1126" s="141"/>
      <c r="AV1126" s="383"/>
      <c r="AW1126" s="385"/>
      <c r="AX1126" s="139"/>
      <c r="AY1126" t="s">
        <v>18538</v>
      </c>
      <c r="AZ1126">
        <v>12000</v>
      </c>
      <c r="BA1126" s="381"/>
      <c r="BB1126" s="139" t="s">
        <v>1444</v>
      </c>
      <c r="BC1126" s="166"/>
      <c r="BD1126" s="166"/>
      <c r="BE1126" s="166"/>
      <c r="BF1126" s="166"/>
      <c r="BG1126" s="166"/>
      <c r="BH1126" s="308"/>
      <c r="BI1126" s="308"/>
      <c r="BJ1126" s="141" t="s">
        <v>26</v>
      </c>
      <c r="BK1126" s="141" t="s">
        <v>26</v>
      </c>
      <c r="BL1126" s="141"/>
      <c r="BM1126" s="141"/>
      <c r="BN1126" s="139" t="s">
        <v>4075</v>
      </c>
      <c r="BQ1126" s="141"/>
      <c r="BV1126" s="141"/>
      <c r="BX1126" s="141"/>
      <c r="BY1126" s="141"/>
      <c r="BZ1126" s="141"/>
      <c r="CA1126" s="141"/>
      <c r="CB1126" s="141"/>
      <c r="CC1126" s="141"/>
      <c r="CD1126" s="141"/>
      <c r="CE1126" s="141"/>
      <c r="CF1126" s="141"/>
      <c r="CG1126" s="141"/>
    </row>
    <row r="1127" spans="1:85" x14ac:dyDescent="0.35">
      <c r="A1127" s="155" t="s">
        <v>9840</v>
      </c>
      <c r="B1127" s="139" t="s">
        <v>4075</v>
      </c>
      <c r="C1127" s="18">
        <v>42674</v>
      </c>
      <c r="D1127" s="144">
        <v>0.71111111111111114</v>
      </c>
      <c r="E1127" s="141" t="s">
        <v>13278</v>
      </c>
      <c r="F1127" s="141">
        <v>4</v>
      </c>
      <c r="G1127" s="141" t="s">
        <v>2891</v>
      </c>
      <c r="H1127" s="141">
        <v>2016</v>
      </c>
      <c r="I1127" s="18">
        <v>42674</v>
      </c>
      <c r="J1127" s="144">
        <v>0.68819444444444444</v>
      </c>
      <c r="K1127" s="378"/>
      <c r="L1127" s="139" t="s">
        <v>4075</v>
      </c>
      <c r="M1127" s="141"/>
      <c r="N1127" s="248"/>
      <c r="O1127" s="141" t="s">
        <v>26</v>
      </c>
      <c r="P1127" s="141"/>
      <c r="Q1127" s="141" t="s">
        <v>9841</v>
      </c>
      <c r="R1127" s="141" t="s">
        <v>9842</v>
      </c>
      <c r="S1127" s="141"/>
      <c r="T1127" s="141"/>
      <c r="U1127" s="141"/>
      <c r="V1127" s="141"/>
      <c r="W1127" s="139" t="s">
        <v>4075</v>
      </c>
      <c r="X1127" s="141" t="s">
        <v>25</v>
      </c>
      <c r="Y1127" s="141" t="s">
        <v>27</v>
      </c>
      <c r="Z1127" s="141" t="s">
        <v>4</v>
      </c>
      <c r="AA1127" s="141" t="s">
        <v>34</v>
      </c>
      <c r="AB1127" s="141"/>
      <c r="AC1127" s="139" t="s">
        <v>18050</v>
      </c>
      <c r="AD1127" s="380"/>
      <c r="AE1127" s="139" t="s">
        <v>4</v>
      </c>
      <c r="AF1127" s="139" t="s">
        <v>13073</v>
      </c>
      <c r="AG1127" s="139" t="s">
        <v>4</v>
      </c>
      <c r="AH1127" s="139" t="s">
        <v>1378</v>
      </c>
      <c r="AI1127" s="139" t="s">
        <v>15678</v>
      </c>
      <c r="AJ1127" s="139"/>
      <c r="AK1127" s="139" t="s">
        <v>15678</v>
      </c>
      <c r="AL1127" s="139" t="s">
        <v>7</v>
      </c>
      <c r="AM1127" s="141"/>
      <c r="AN1127" s="141" t="s">
        <v>8</v>
      </c>
      <c r="AO1127" s="139" t="s">
        <v>1614</v>
      </c>
      <c r="AP1127" s="139" t="s">
        <v>7</v>
      </c>
      <c r="AQ1127" s="139"/>
      <c r="AR1127" s="381"/>
      <c r="AS1127" s="139" t="s">
        <v>4075</v>
      </c>
      <c r="AT1127" s="141" t="s">
        <v>1404</v>
      </c>
      <c r="AU1127" s="141"/>
      <c r="AV1127" s="383"/>
      <c r="AW1127" s="385"/>
      <c r="AX1127" s="139"/>
      <c r="AY1127" t="s">
        <v>9843</v>
      </c>
      <c r="AZ1127">
        <v>12000</v>
      </c>
      <c r="BA1127" s="381"/>
      <c r="BB1127" s="139" t="s">
        <v>1444</v>
      </c>
      <c r="BC1127" s="166"/>
      <c r="BD1127" s="166"/>
      <c r="BE1127" s="166"/>
      <c r="BF1127" s="166"/>
      <c r="BG1127" s="166"/>
      <c r="BH1127" s="308"/>
      <c r="BI1127" s="308"/>
      <c r="BJ1127" s="141" t="s">
        <v>26</v>
      </c>
      <c r="BK1127" s="141" t="s">
        <v>26</v>
      </c>
      <c r="BL1127" s="141"/>
      <c r="BM1127" s="141"/>
      <c r="BN1127" s="139" t="s">
        <v>4075</v>
      </c>
      <c r="BQ1127" s="141" t="s">
        <v>15827</v>
      </c>
      <c r="BR1127" s="135" t="s">
        <v>15680</v>
      </c>
      <c r="BT1127" s="135" t="s">
        <v>15406</v>
      </c>
      <c r="BU1127" s="135" t="s">
        <v>2059</v>
      </c>
      <c r="BV1127" s="141" t="s">
        <v>13261</v>
      </c>
      <c r="BW1127" s="135" t="s">
        <v>13266</v>
      </c>
      <c r="BX1127" s="141" t="s">
        <v>12</v>
      </c>
      <c r="BY1127" s="141" t="s">
        <v>12</v>
      </c>
      <c r="BZ1127" s="141" t="s">
        <v>26</v>
      </c>
      <c r="CA1127" s="141" t="s">
        <v>1848</v>
      </c>
      <c r="CB1127" s="141"/>
      <c r="CC1127" s="141" t="s">
        <v>15690</v>
      </c>
      <c r="CD1127" s="141" t="s">
        <v>34</v>
      </c>
      <c r="CE1127" s="141" t="s">
        <v>15450</v>
      </c>
      <c r="CF1127" s="141" t="s">
        <v>15451</v>
      </c>
      <c r="CG1127" s="141" t="s">
        <v>2003</v>
      </c>
    </row>
    <row r="1128" spans="1:85" x14ac:dyDescent="0.35">
      <c r="A1128" s="155" t="s">
        <v>9837</v>
      </c>
      <c r="B1128" s="139" t="s">
        <v>4075</v>
      </c>
      <c r="C1128" s="18">
        <v>42683</v>
      </c>
      <c r="D1128" s="144">
        <v>0.37916666666666665</v>
      </c>
      <c r="E1128" s="141" t="s">
        <v>13279</v>
      </c>
      <c r="F1128" s="141">
        <v>4</v>
      </c>
      <c r="G1128" s="141" t="s">
        <v>3336</v>
      </c>
      <c r="H1128" s="141">
        <v>2016</v>
      </c>
      <c r="I1128" s="18">
        <v>42683</v>
      </c>
      <c r="J1128" s="144">
        <v>0.37916666666666665</v>
      </c>
      <c r="K1128" s="378"/>
      <c r="L1128" s="139" t="s">
        <v>4075</v>
      </c>
      <c r="M1128" s="141"/>
      <c r="N1128" s="248"/>
      <c r="O1128" s="141" t="s">
        <v>26</v>
      </c>
      <c r="P1128" s="141"/>
      <c r="Q1128" s="141" t="s">
        <v>9838</v>
      </c>
      <c r="R1128" s="141" t="s">
        <v>9839</v>
      </c>
      <c r="S1128" s="141"/>
      <c r="T1128" s="141"/>
      <c r="U1128" s="141">
        <v>112149308</v>
      </c>
      <c r="V1128" s="141"/>
      <c r="W1128" s="139" t="s">
        <v>4075</v>
      </c>
      <c r="X1128" s="141" t="s">
        <v>25</v>
      </c>
      <c r="Y1128" s="141" t="s">
        <v>27</v>
      </c>
      <c r="Z1128" s="141" t="s">
        <v>4</v>
      </c>
      <c r="AA1128" s="141" t="s">
        <v>34</v>
      </c>
      <c r="AB1128" s="141"/>
      <c r="AC1128" s="139" t="s">
        <v>18047</v>
      </c>
      <c r="AD1128" s="380"/>
      <c r="AE1128" s="139" t="s">
        <v>4</v>
      </c>
      <c r="AF1128" s="139" t="s">
        <v>13073</v>
      </c>
      <c r="AG1128" s="139" t="s">
        <v>4</v>
      </c>
      <c r="AH1128" s="139" t="s">
        <v>1378</v>
      </c>
      <c r="AI1128" s="139" t="s">
        <v>15678</v>
      </c>
      <c r="AJ1128" s="139"/>
      <c r="AK1128" s="139" t="s">
        <v>15678</v>
      </c>
      <c r="AL1128" s="139" t="s">
        <v>7</v>
      </c>
      <c r="AM1128" s="141"/>
      <c r="AN1128" s="141" t="s">
        <v>8</v>
      </c>
      <c r="AO1128" s="139" t="s">
        <v>1614</v>
      </c>
      <c r="AP1128" s="139" t="s">
        <v>7</v>
      </c>
      <c r="AQ1128" s="139"/>
      <c r="AR1128" s="381"/>
      <c r="AS1128" s="139" t="s">
        <v>4075</v>
      </c>
      <c r="AT1128" s="141" t="s">
        <v>44</v>
      </c>
      <c r="AU1128" s="141">
        <v>450</v>
      </c>
      <c r="AV1128" s="383"/>
      <c r="AW1128" s="385"/>
      <c r="AX1128" s="139"/>
      <c r="AY1128" t="s">
        <v>18362</v>
      </c>
      <c r="AZ1128">
        <v>12000</v>
      </c>
      <c r="BA1128" s="381"/>
      <c r="BB1128" s="139" t="s">
        <v>1446</v>
      </c>
      <c r="BC1128" s="166"/>
      <c r="BD1128" s="166"/>
      <c r="BE1128" s="166"/>
      <c r="BF1128" s="166"/>
      <c r="BG1128" s="166"/>
      <c r="BH1128" s="308"/>
      <c r="BI1128" s="308"/>
      <c r="BJ1128" s="141" t="s">
        <v>26</v>
      </c>
      <c r="BK1128" s="141" t="s">
        <v>26</v>
      </c>
      <c r="BL1128" s="141"/>
      <c r="BM1128" s="141"/>
      <c r="BN1128" s="139" t="s">
        <v>4075</v>
      </c>
      <c r="BQ1128" s="141" t="s">
        <v>15828</v>
      </c>
      <c r="BT1128" s="135" t="s">
        <v>13609</v>
      </c>
      <c r="BV1128" s="141"/>
      <c r="BX1128" s="141"/>
      <c r="BY1128" s="141"/>
      <c r="BZ1128" s="141"/>
      <c r="CA1128" s="141"/>
      <c r="CB1128" s="141"/>
      <c r="CC1128" s="141"/>
      <c r="CD1128" s="141"/>
      <c r="CE1128" s="141"/>
      <c r="CF1128" s="141"/>
      <c r="CG1128" s="141"/>
    </row>
    <row r="1129" spans="1:85" x14ac:dyDescent="0.35">
      <c r="A1129" s="155" t="s">
        <v>9830</v>
      </c>
      <c r="B1129" s="139" t="s">
        <v>4075</v>
      </c>
      <c r="C1129" s="18">
        <v>42688</v>
      </c>
      <c r="D1129" s="144">
        <v>0.55208333333333337</v>
      </c>
      <c r="E1129" s="141" t="s">
        <v>3013</v>
      </c>
      <c r="F1129" s="141">
        <v>4</v>
      </c>
      <c r="G1129" s="141" t="s">
        <v>3336</v>
      </c>
      <c r="H1129" s="141">
        <v>2016</v>
      </c>
      <c r="I1129" s="18">
        <v>42688</v>
      </c>
      <c r="J1129" s="144">
        <v>0.55208333333333337</v>
      </c>
      <c r="K1129" s="378"/>
      <c r="L1129" s="139" t="s">
        <v>4075</v>
      </c>
      <c r="M1129" s="141"/>
      <c r="N1129" s="248"/>
      <c r="O1129" s="141" t="s">
        <v>26</v>
      </c>
      <c r="P1129" s="141"/>
      <c r="Q1129" s="141" t="s">
        <v>9831</v>
      </c>
      <c r="R1129" s="141" t="s">
        <v>9832</v>
      </c>
      <c r="S1129" s="141"/>
      <c r="T1129" s="141"/>
      <c r="U1129" s="141"/>
      <c r="V1129" s="141"/>
      <c r="W1129" s="139" t="s">
        <v>4075</v>
      </c>
      <c r="X1129" s="141" t="s">
        <v>25</v>
      </c>
      <c r="Y1129" s="141" t="s">
        <v>27</v>
      </c>
      <c r="Z1129" s="141" t="s">
        <v>4</v>
      </c>
      <c r="AA1129" s="141" t="s">
        <v>34</v>
      </c>
      <c r="AB1129" s="141"/>
      <c r="AC1129" s="139" t="s">
        <v>18047</v>
      </c>
      <c r="AD1129" s="380"/>
      <c r="AE1129" s="139" t="s">
        <v>102</v>
      </c>
      <c r="AF1129" s="139" t="s">
        <v>13077</v>
      </c>
      <c r="AG1129" s="139" t="s">
        <v>102</v>
      </c>
      <c r="AH1129" s="139" t="s">
        <v>1378</v>
      </c>
      <c r="AI1129" s="139" t="s">
        <v>1408</v>
      </c>
      <c r="AJ1129" s="139" t="s">
        <v>1408</v>
      </c>
      <c r="AK1129" s="139"/>
      <c r="AL1129" s="139"/>
      <c r="AM1129" s="141"/>
      <c r="AN1129" s="141" t="s">
        <v>8</v>
      </c>
      <c r="AO1129" s="139" t="s">
        <v>1614</v>
      </c>
      <c r="AP1129" s="139" t="s">
        <v>7</v>
      </c>
      <c r="AQ1129" s="139"/>
      <c r="AR1129" s="381"/>
      <c r="AS1129" s="139" t="s">
        <v>4075</v>
      </c>
      <c r="AT1129" s="141" t="s">
        <v>43</v>
      </c>
      <c r="AU1129" s="141">
        <v>575</v>
      </c>
      <c r="AV1129" s="383"/>
      <c r="AW1129" s="385"/>
      <c r="AX1129" s="139"/>
      <c r="AY1129" t="s">
        <v>9833</v>
      </c>
      <c r="AZ1129">
        <v>21000</v>
      </c>
      <c r="BA1129" s="381"/>
      <c r="BB1129" s="139" t="s">
        <v>1483</v>
      </c>
      <c r="BC1129" s="166"/>
      <c r="BD1129" s="166"/>
      <c r="BE1129" s="166"/>
      <c r="BF1129" s="166"/>
      <c r="BG1129" s="166"/>
      <c r="BH1129" s="308"/>
      <c r="BI1129" s="308"/>
      <c r="BJ1129" s="141" t="s">
        <v>26</v>
      </c>
      <c r="BK1129" s="141" t="s">
        <v>26</v>
      </c>
      <c r="BL1129" s="141"/>
      <c r="BM1129" s="141"/>
      <c r="BN1129" s="139" t="s">
        <v>4075</v>
      </c>
      <c r="BQ1129" s="141"/>
      <c r="BV1129" s="141"/>
      <c r="BX1129" s="141"/>
      <c r="BY1129" s="141"/>
      <c r="BZ1129" s="141"/>
      <c r="CA1129" s="141"/>
      <c r="CB1129" s="141"/>
      <c r="CC1129" s="141"/>
      <c r="CD1129" s="141"/>
      <c r="CE1129" s="141"/>
      <c r="CF1129" s="141"/>
      <c r="CG1129" s="141"/>
    </row>
    <row r="1130" spans="1:85" x14ac:dyDescent="0.35">
      <c r="A1130" s="155" t="s">
        <v>9834</v>
      </c>
      <c r="B1130" s="139" t="s">
        <v>4075</v>
      </c>
      <c r="C1130" s="18">
        <v>42688</v>
      </c>
      <c r="D1130" s="144">
        <v>0.1423611111111111</v>
      </c>
      <c r="E1130" s="141" t="s">
        <v>3013</v>
      </c>
      <c r="F1130" s="141">
        <v>4</v>
      </c>
      <c r="G1130" s="141" t="s">
        <v>3336</v>
      </c>
      <c r="H1130" s="141">
        <v>2016</v>
      </c>
      <c r="I1130" s="18">
        <v>42688</v>
      </c>
      <c r="J1130" s="144">
        <v>0.1423611111111111</v>
      </c>
      <c r="K1130" s="378"/>
      <c r="L1130" s="139" t="s">
        <v>4075</v>
      </c>
      <c r="M1130" s="141"/>
      <c r="N1130" s="248"/>
      <c r="O1130" s="141" t="s">
        <v>26</v>
      </c>
      <c r="P1130" s="141"/>
      <c r="Q1130" s="141" t="s">
        <v>9835</v>
      </c>
      <c r="R1130" s="141" t="s">
        <v>9836</v>
      </c>
      <c r="S1130" s="141"/>
      <c r="T1130" s="141"/>
      <c r="U1130" s="141"/>
      <c r="V1130" s="141"/>
      <c r="W1130" s="139" t="s">
        <v>4075</v>
      </c>
      <c r="X1130" s="141" t="s">
        <v>25</v>
      </c>
      <c r="Y1130" s="141" t="s">
        <v>27</v>
      </c>
      <c r="Z1130" s="141" t="s">
        <v>4</v>
      </c>
      <c r="AA1130" s="141" t="s">
        <v>34</v>
      </c>
      <c r="AB1130" s="141"/>
      <c r="AC1130" s="139" t="s">
        <v>18049</v>
      </c>
      <c r="AD1130" s="380"/>
      <c r="AE1130" s="139" t="s">
        <v>102</v>
      </c>
      <c r="AF1130" s="139" t="s">
        <v>13071</v>
      </c>
      <c r="AG1130" s="139" t="s">
        <v>102</v>
      </c>
      <c r="AH1130" s="139" t="s">
        <v>1378</v>
      </c>
      <c r="AI1130" s="139" t="s">
        <v>18056</v>
      </c>
      <c r="AJ1130" s="139" t="s">
        <v>18056</v>
      </c>
      <c r="AK1130" s="139"/>
      <c r="AL1130" s="139"/>
      <c r="AM1130" s="141" t="s">
        <v>1527</v>
      </c>
      <c r="AN1130" s="141" t="s">
        <v>8</v>
      </c>
      <c r="AO1130" s="139" t="s">
        <v>1477</v>
      </c>
      <c r="AP1130" s="139" t="s">
        <v>7</v>
      </c>
      <c r="AQ1130" s="139"/>
      <c r="AR1130" s="381"/>
      <c r="AS1130" s="139" t="s">
        <v>4075</v>
      </c>
      <c r="AT1130" s="141" t="s">
        <v>1404</v>
      </c>
      <c r="AU1130" s="141"/>
      <c r="AV1130" s="383"/>
      <c r="AW1130" s="385"/>
      <c r="AX1130" s="139"/>
      <c r="AY1130" t="s">
        <v>18899</v>
      </c>
      <c r="BA1130" s="381"/>
      <c r="BB1130" s="139" t="s">
        <v>17</v>
      </c>
      <c r="BC1130" s="166"/>
      <c r="BD1130" s="166"/>
      <c r="BE1130" s="166"/>
      <c r="BF1130" s="166"/>
      <c r="BG1130" s="166"/>
      <c r="BH1130" s="308"/>
      <c r="BI1130" s="308"/>
      <c r="BJ1130" s="141" t="s">
        <v>26</v>
      </c>
      <c r="BK1130" s="141" t="s">
        <v>26</v>
      </c>
      <c r="BL1130" s="141"/>
      <c r="BM1130" s="141"/>
      <c r="BN1130" s="139" t="s">
        <v>4075</v>
      </c>
      <c r="BQ1130" s="141"/>
      <c r="BV1130" s="141"/>
      <c r="BX1130" s="141"/>
      <c r="BY1130" s="141"/>
      <c r="BZ1130" s="141"/>
      <c r="CA1130" s="141"/>
      <c r="CB1130" s="141"/>
      <c r="CC1130" s="141"/>
      <c r="CD1130" s="141"/>
      <c r="CE1130" s="141"/>
      <c r="CF1130" s="141"/>
      <c r="CG1130" s="141"/>
    </row>
    <row r="1131" spans="1:85" x14ac:dyDescent="0.35">
      <c r="A1131" s="155" t="s">
        <v>9827</v>
      </c>
      <c r="B1131" s="139" t="s">
        <v>4075</v>
      </c>
      <c r="C1131" s="18">
        <v>42689</v>
      </c>
      <c r="D1131" s="144">
        <v>0.7270833333333333</v>
      </c>
      <c r="E1131" s="141" t="s">
        <v>3013</v>
      </c>
      <c r="F1131" s="141">
        <v>4</v>
      </c>
      <c r="G1131" s="141" t="s">
        <v>3336</v>
      </c>
      <c r="H1131" s="141">
        <v>2016</v>
      </c>
      <c r="I1131" s="18">
        <v>42689</v>
      </c>
      <c r="J1131" s="144">
        <v>0.7270833333333333</v>
      </c>
      <c r="K1131" s="378"/>
      <c r="L1131" s="139" t="s">
        <v>4075</v>
      </c>
      <c r="M1131" s="141"/>
      <c r="N1131" s="248"/>
      <c r="O1131" s="141" t="s">
        <v>26</v>
      </c>
      <c r="P1131" s="141"/>
      <c r="Q1131" s="141" t="s">
        <v>9828</v>
      </c>
      <c r="R1131" s="141" t="s">
        <v>9829</v>
      </c>
      <c r="S1131" s="141"/>
      <c r="T1131" s="141"/>
      <c r="U1131" s="141"/>
      <c r="V1131" s="141"/>
      <c r="W1131" s="139" t="s">
        <v>4075</v>
      </c>
      <c r="X1131" s="141" t="s">
        <v>25</v>
      </c>
      <c r="Y1131" s="141" t="s">
        <v>27</v>
      </c>
      <c r="Z1131" s="141" t="s">
        <v>4</v>
      </c>
      <c r="AA1131" s="141" t="s">
        <v>34</v>
      </c>
      <c r="AB1131" s="141"/>
      <c r="AC1131" s="139" t="s">
        <v>18047</v>
      </c>
      <c r="AD1131" s="380"/>
      <c r="AE1131" s="139" t="s">
        <v>103</v>
      </c>
      <c r="AF1131" s="139" t="s">
        <v>13075</v>
      </c>
      <c r="AG1131" s="139" t="s">
        <v>103</v>
      </c>
      <c r="AH1131" s="139" t="s">
        <v>1378</v>
      </c>
      <c r="AI1131" s="139" t="s">
        <v>7340</v>
      </c>
      <c r="AJ1131" s="139"/>
      <c r="AK1131" s="139" t="s">
        <v>7340</v>
      </c>
      <c r="AL1131" s="139" t="s">
        <v>1408</v>
      </c>
      <c r="AM1131" s="141" t="s">
        <v>1527</v>
      </c>
      <c r="AN1131" s="141" t="s">
        <v>8</v>
      </c>
      <c r="AO1131" s="139" t="s">
        <v>1614</v>
      </c>
      <c r="AP1131" s="139" t="s">
        <v>7</v>
      </c>
      <c r="AQ1131" s="139"/>
      <c r="AR1131" s="381"/>
      <c r="AS1131" s="139" t="s">
        <v>4075</v>
      </c>
      <c r="AT1131" s="141" t="s">
        <v>43</v>
      </c>
      <c r="AU1131" s="141">
        <v>280</v>
      </c>
      <c r="AV1131" s="383"/>
      <c r="AW1131" s="385"/>
      <c r="AX1131" s="139"/>
      <c r="AY1131" t="s">
        <v>18900</v>
      </c>
      <c r="AZ1131">
        <v>12000</v>
      </c>
      <c r="BA1131" s="381"/>
      <c r="BB1131" s="139" t="s">
        <v>17</v>
      </c>
      <c r="BC1131" s="166"/>
      <c r="BD1131" s="166"/>
      <c r="BE1131" s="166"/>
      <c r="BF1131" s="166"/>
      <c r="BG1131" s="166"/>
      <c r="BH1131" s="308"/>
      <c r="BI1131" s="308"/>
      <c r="BJ1131" s="141" t="s">
        <v>26</v>
      </c>
      <c r="BK1131" s="141" t="s">
        <v>26</v>
      </c>
      <c r="BL1131" s="141"/>
      <c r="BM1131" s="141"/>
      <c r="BN1131" s="139" t="s">
        <v>4075</v>
      </c>
      <c r="BQ1131" s="141"/>
      <c r="BV1131" s="141"/>
      <c r="BX1131" s="141"/>
      <c r="BY1131" s="141"/>
      <c r="BZ1131" s="141"/>
      <c r="CA1131" s="141"/>
      <c r="CB1131" s="141"/>
      <c r="CC1131" s="141"/>
      <c r="CD1131" s="141"/>
      <c r="CE1131" s="141"/>
      <c r="CF1131" s="141"/>
      <c r="CG1131" s="141"/>
    </row>
    <row r="1132" spans="1:85" x14ac:dyDescent="0.35">
      <c r="A1132" s="155" t="s">
        <v>9824</v>
      </c>
      <c r="B1132" s="139" t="s">
        <v>4075</v>
      </c>
      <c r="C1132" s="18">
        <v>42694</v>
      </c>
      <c r="D1132" s="144">
        <v>0.46111111111111114</v>
      </c>
      <c r="E1132" s="141" t="s">
        <v>2410</v>
      </c>
      <c r="F1132" s="141">
        <v>4</v>
      </c>
      <c r="G1132" s="141" t="s">
        <v>3336</v>
      </c>
      <c r="H1132" s="141">
        <v>2016</v>
      </c>
      <c r="I1132" s="18">
        <v>42694</v>
      </c>
      <c r="J1132" s="144">
        <v>0.46111111111111114</v>
      </c>
      <c r="K1132" s="378"/>
      <c r="L1132" s="139" t="s">
        <v>4075</v>
      </c>
      <c r="M1132" s="141"/>
      <c r="N1132" s="248"/>
      <c r="O1132" s="141" t="s">
        <v>26</v>
      </c>
      <c r="P1132" s="141"/>
      <c r="Q1132" s="141" t="s">
        <v>9825</v>
      </c>
      <c r="R1132" s="141" t="s">
        <v>9826</v>
      </c>
      <c r="S1132" s="141"/>
      <c r="T1132" s="141"/>
      <c r="U1132" s="141">
        <v>112174626</v>
      </c>
      <c r="V1132" s="141"/>
      <c r="W1132" s="139" t="s">
        <v>4075</v>
      </c>
      <c r="X1132" s="141" t="s">
        <v>25</v>
      </c>
      <c r="Y1132" s="141" t="s">
        <v>27</v>
      </c>
      <c r="Z1132" s="141" t="s">
        <v>4</v>
      </c>
      <c r="AA1132" s="141" t="s">
        <v>34</v>
      </c>
      <c r="AB1132" s="141"/>
      <c r="AC1132" s="139" t="s">
        <v>18049</v>
      </c>
      <c r="AD1132" s="380"/>
      <c r="AE1132" s="139" t="s">
        <v>4</v>
      </c>
      <c r="AF1132" s="139" t="s">
        <v>13073</v>
      </c>
      <c r="AG1132" s="139" t="s">
        <v>4</v>
      </c>
      <c r="AH1132" s="139" t="s">
        <v>1378</v>
      </c>
      <c r="AI1132" s="139" t="s">
        <v>15678</v>
      </c>
      <c r="AJ1132" s="139"/>
      <c r="AK1132" s="139" t="s">
        <v>15678</v>
      </c>
      <c r="AL1132" s="139" t="s">
        <v>7</v>
      </c>
      <c r="AM1132" s="141"/>
      <c r="AN1132" s="141" t="s">
        <v>8</v>
      </c>
      <c r="AO1132" s="139" t="s">
        <v>1614</v>
      </c>
      <c r="AP1132" s="139" t="s">
        <v>7</v>
      </c>
      <c r="AQ1132" s="139"/>
      <c r="AR1132" s="381"/>
      <c r="AS1132" s="139" t="s">
        <v>4075</v>
      </c>
      <c r="AT1132" s="141" t="s">
        <v>43</v>
      </c>
      <c r="AU1132" s="141">
        <v>140</v>
      </c>
      <c r="AV1132" s="383"/>
      <c r="AW1132" s="385"/>
      <c r="AX1132" s="139"/>
      <c r="AY1132" t="s">
        <v>18871</v>
      </c>
      <c r="AZ1132">
        <v>12000</v>
      </c>
      <c r="BA1132" s="381"/>
      <c r="BB1132" s="139" t="s">
        <v>1446</v>
      </c>
      <c r="BC1132" s="166"/>
      <c r="BD1132" s="166"/>
      <c r="BE1132" s="166"/>
      <c r="BF1132" s="166"/>
      <c r="BG1132" s="166"/>
      <c r="BH1132" s="308"/>
      <c r="BI1132" s="308"/>
      <c r="BJ1132" s="141" t="s">
        <v>26</v>
      </c>
      <c r="BK1132" s="141" t="s">
        <v>26</v>
      </c>
      <c r="BL1132" s="141"/>
      <c r="BM1132" s="141"/>
      <c r="BN1132" s="139" t="s">
        <v>4075</v>
      </c>
      <c r="BQ1132" s="141" t="s">
        <v>15829</v>
      </c>
      <c r="BR1132" s="135" t="s">
        <v>15680</v>
      </c>
      <c r="BT1132" s="135" t="s">
        <v>15379</v>
      </c>
      <c r="BU1132" s="135" t="s">
        <v>15356</v>
      </c>
      <c r="BV1132" s="141" t="s">
        <v>13266</v>
      </c>
      <c r="BW1132" s="135" t="s">
        <v>13274</v>
      </c>
      <c r="BX1132" s="141" t="s">
        <v>15681</v>
      </c>
      <c r="BY1132" s="141" t="s">
        <v>12</v>
      </c>
      <c r="BZ1132" s="141" t="s">
        <v>26</v>
      </c>
      <c r="CA1132" s="141" t="s">
        <v>1848</v>
      </c>
      <c r="CB1132" s="141"/>
      <c r="CC1132" s="141" t="s">
        <v>15686</v>
      </c>
      <c r="CD1132" s="141" t="s">
        <v>15683</v>
      </c>
      <c r="CE1132" s="141" t="s">
        <v>15450</v>
      </c>
      <c r="CF1132" s="141" t="s">
        <v>15451</v>
      </c>
      <c r="CG1132" s="141" t="s">
        <v>2536</v>
      </c>
    </row>
    <row r="1133" spans="1:85" x14ac:dyDescent="0.35">
      <c r="A1133" s="155" t="s">
        <v>9821</v>
      </c>
      <c r="B1133" s="139" t="s">
        <v>4075</v>
      </c>
      <c r="C1133" s="18">
        <v>42700</v>
      </c>
      <c r="D1133" s="144">
        <v>0.50694444444444442</v>
      </c>
      <c r="E1133" s="141" t="s">
        <v>2410</v>
      </c>
      <c r="F1133" s="141">
        <v>4</v>
      </c>
      <c r="G1133" s="141" t="s">
        <v>3336</v>
      </c>
      <c r="H1133" s="141">
        <v>2016</v>
      </c>
      <c r="I1133" s="18">
        <v>42700</v>
      </c>
      <c r="J1133" s="144"/>
      <c r="K1133" s="378"/>
      <c r="L1133" s="139" t="s">
        <v>4075</v>
      </c>
      <c r="M1133" s="141"/>
      <c r="N1133" s="248"/>
      <c r="O1133" s="141" t="s">
        <v>26</v>
      </c>
      <c r="P1133" s="141"/>
      <c r="Q1133" s="141" t="s">
        <v>9822</v>
      </c>
      <c r="R1133" s="141" t="s">
        <v>9823</v>
      </c>
      <c r="S1133" s="141"/>
      <c r="T1133" s="141"/>
      <c r="U1133" s="141"/>
      <c r="V1133" s="141"/>
      <c r="W1133" s="139" t="s">
        <v>4075</v>
      </c>
      <c r="X1133" s="141" t="s">
        <v>25</v>
      </c>
      <c r="Y1133" s="141" t="s">
        <v>27</v>
      </c>
      <c r="Z1133" s="141" t="s">
        <v>4</v>
      </c>
      <c r="AA1133" s="141" t="s">
        <v>34</v>
      </c>
      <c r="AB1133" s="141"/>
      <c r="AC1133" s="139" t="s">
        <v>18047</v>
      </c>
      <c r="AD1133" s="380"/>
      <c r="AE1133" s="139" t="s">
        <v>102</v>
      </c>
      <c r="AF1133" s="139" t="s">
        <v>13078</v>
      </c>
      <c r="AG1133" s="139" t="s">
        <v>102</v>
      </c>
      <c r="AH1133" s="139" t="s">
        <v>1378</v>
      </c>
      <c r="AI1133" s="139" t="s">
        <v>87</v>
      </c>
      <c r="AJ1133" s="139" t="s">
        <v>87</v>
      </c>
      <c r="AK1133" s="139"/>
      <c r="AL1133" s="139"/>
      <c r="AM1133" s="141"/>
      <c r="AN1133" s="141" t="s">
        <v>8</v>
      </c>
      <c r="AO1133" s="139" t="s">
        <v>1614</v>
      </c>
      <c r="AP1133" s="139" t="s">
        <v>7</v>
      </c>
      <c r="AQ1133" s="139"/>
      <c r="AR1133" s="381"/>
      <c r="AS1133" s="139" t="s">
        <v>4075</v>
      </c>
      <c r="AT1133" s="141" t="s">
        <v>1404</v>
      </c>
      <c r="AU1133" s="141"/>
      <c r="AV1133" s="383"/>
      <c r="AW1133" s="385"/>
      <c r="AX1133" s="139"/>
      <c r="AY1133" t="s">
        <v>18901</v>
      </c>
      <c r="AZ1133">
        <v>12000</v>
      </c>
      <c r="BA1133" s="381"/>
      <c r="BB1133" s="139" t="s">
        <v>1444</v>
      </c>
      <c r="BC1133" s="166"/>
      <c r="BD1133" s="166"/>
      <c r="BE1133" s="166"/>
      <c r="BF1133" s="166"/>
      <c r="BG1133" s="166"/>
      <c r="BH1133" s="308"/>
      <c r="BI1133" s="308"/>
      <c r="BJ1133" s="141" t="s">
        <v>26</v>
      </c>
      <c r="BK1133" s="141" t="s">
        <v>26</v>
      </c>
      <c r="BL1133" s="141"/>
      <c r="BM1133" s="141"/>
      <c r="BN1133" s="139" t="s">
        <v>4075</v>
      </c>
      <c r="BQ1133" s="141"/>
      <c r="BV1133" s="141"/>
      <c r="BX1133" s="141"/>
      <c r="BY1133" s="141"/>
      <c r="BZ1133" s="141"/>
      <c r="CA1133" s="141"/>
      <c r="CB1133" s="141"/>
      <c r="CC1133" s="141"/>
      <c r="CD1133" s="141"/>
      <c r="CE1133" s="141"/>
      <c r="CF1133" s="141"/>
      <c r="CG1133" s="141"/>
    </row>
    <row r="1134" spans="1:85" x14ac:dyDescent="0.35">
      <c r="A1134" s="155" t="s">
        <v>9819</v>
      </c>
      <c r="B1134" s="139" t="s">
        <v>4075</v>
      </c>
      <c r="C1134" s="18">
        <v>42701</v>
      </c>
      <c r="D1134" s="144">
        <v>0.38623842592592594</v>
      </c>
      <c r="E1134" s="141" t="s">
        <v>13287</v>
      </c>
      <c r="F1134" s="141">
        <v>4</v>
      </c>
      <c r="G1134" s="141" t="s">
        <v>3336</v>
      </c>
      <c r="H1134" s="141">
        <v>2016</v>
      </c>
      <c r="I1134" s="18">
        <v>42701</v>
      </c>
      <c r="J1134" s="144">
        <v>0.38611111111111113</v>
      </c>
      <c r="K1134" s="378"/>
      <c r="L1134" s="139" t="s">
        <v>4075</v>
      </c>
      <c r="M1134" s="141" t="s">
        <v>28</v>
      </c>
      <c r="N1134" s="248">
        <v>44250</v>
      </c>
      <c r="O1134" s="141" t="s">
        <v>25</v>
      </c>
      <c r="P1134" s="141"/>
      <c r="Q1134" s="141" t="s">
        <v>9820</v>
      </c>
      <c r="R1134" s="141" t="s">
        <v>1944</v>
      </c>
      <c r="S1134" s="141"/>
      <c r="T1134" s="141" t="s">
        <v>17106</v>
      </c>
      <c r="U1134" s="141">
        <v>112185375</v>
      </c>
      <c r="V1134" s="141"/>
      <c r="W1134" s="139" t="s">
        <v>4075</v>
      </c>
      <c r="X1134" s="141" t="s">
        <v>25</v>
      </c>
      <c r="Y1134" s="141" t="s">
        <v>27</v>
      </c>
      <c r="Z1134" s="141"/>
      <c r="AA1134" s="141" t="s">
        <v>34</v>
      </c>
      <c r="AB1134" s="141"/>
      <c r="AC1134" s="139" t="s">
        <v>18049</v>
      </c>
      <c r="AD1134" s="380"/>
      <c r="AE1134" s="139" t="s">
        <v>103</v>
      </c>
      <c r="AF1134" s="139" t="s">
        <v>13075</v>
      </c>
      <c r="AG1134" s="139" t="s">
        <v>103</v>
      </c>
      <c r="AH1134" s="139" t="s">
        <v>1380</v>
      </c>
      <c r="AI1134" s="139" t="s">
        <v>7340</v>
      </c>
      <c r="AJ1134" s="139"/>
      <c r="AK1134" s="139" t="s">
        <v>7340</v>
      </c>
      <c r="AL1134" s="139" t="s">
        <v>1557</v>
      </c>
      <c r="AM1134" s="141" t="s">
        <v>9</v>
      </c>
      <c r="AN1134" s="141" t="s">
        <v>8</v>
      </c>
      <c r="AO1134" s="139"/>
      <c r="AP1134" s="139" t="s">
        <v>1557</v>
      </c>
      <c r="AQ1134" s="139"/>
      <c r="AR1134" s="381"/>
      <c r="AS1134" s="139" t="s">
        <v>4075</v>
      </c>
      <c r="AT1134" s="141" t="s">
        <v>1404</v>
      </c>
      <c r="AU1134" s="141"/>
      <c r="AV1134" s="383"/>
      <c r="AW1134" s="385"/>
      <c r="AX1134" s="139" t="s">
        <v>175</v>
      </c>
      <c r="AY1134" t="s">
        <v>18902</v>
      </c>
      <c r="BA1134" s="381"/>
      <c r="BB1134" s="139" t="s">
        <v>17</v>
      </c>
      <c r="BC1134" s="166"/>
      <c r="BD1134" s="166"/>
      <c r="BE1134" s="166"/>
      <c r="BF1134" s="166"/>
      <c r="BG1134" s="166"/>
      <c r="BH1134" s="308"/>
      <c r="BI1134" s="308"/>
      <c r="BJ1134" s="141" t="s">
        <v>26</v>
      </c>
      <c r="BK1134" s="141" t="s">
        <v>26</v>
      </c>
      <c r="BL1134" s="141"/>
      <c r="BM1134" s="141"/>
      <c r="BN1134" s="139" t="s">
        <v>4075</v>
      </c>
      <c r="BQ1134" s="141"/>
      <c r="BV1134" s="141"/>
      <c r="BX1134" s="141"/>
      <c r="BY1134" s="141"/>
      <c r="BZ1134" s="141"/>
      <c r="CA1134" s="141"/>
      <c r="CB1134" s="141"/>
      <c r="CC1134" s="141"/>
      <c r="CD1134" s="141"/>
      <c r="CE1134" s="141"/>
      <c r="CF1134" s="141"/>
      <c r="CG1134" s="141"/>
    </row>
    <row r="1135" spans="1:85" x14ac:dyDescent="0.35">
      <c r="A1135" s="155" t="s">
        <v>9817</v>
      </c>
      <c r="B1135" s="139" t="s">
        <v>4075</v>
      </c>
      <c r="C1135" s="18">
        <v>42736</v>
      </c>
      <c r="D1135" s="144">
        <v>0.6645833333333333</v>
      </c>
      <c r="E1135" s="141" t="s">
        <v>1848</v>
      </c>
      <c r="F1135" s="141">
        <v>1</v>
      </c>
      <c r="G1135" s="141" t="s">
        <v>1848</v>
      </c>
      <c r="H1135" s="141">
        <v>2017</v>
      </c>
      <c r="I1135" s="18">
        <v>42736</v>
      </c>
      <c r="J1135" s="144">
        <v>0.66597222222222219</v>
      </c>
      <c r="K1135" s="378"/>
      <c r="L1135" s="139" t="s">
        <v>4075</v>
      </c>
      <c r="M1135" s="141"/>
      <c r="N1135" s="248"/>
      <c r="O1135" s="141" t="s">
        <v>26</v>
      </c>
      <c r="P1135" s="141"/>
      <c r="Q1135" s="141" t="s">
        <v>9818</v>
      </c>
      <c r="R1135" s="141"/>
      <c r="S1135" s="141"/>
      <c r="T1135" s="141"/>
      <c r="U1135" s="141"/>
      <c r="V1135" s="141"/>
      <c r="W1135" s="139" t="s">
        <v>4075</v>
      </c>
      <c r="X1135" s="141" t="s">
        <v>25</v>
      </c>
      <c r="Y1135" s="141" t="s">
        <v>27</v>
      </c>
      <c r="Z1135" s="141" t="s">
        <v>4</v>
      </c>
      <c r="AA1135" s="141" t="s">
        <v>34</v>
      </c>
      <c r="AB1135" s="141"/>
      <c r="AC1135" s="139" t="s">
        <v>18049</v>
      </c>
      <c r="AD1135" s="380"/>
      <c r="AE1135" s="139" t="s">
        <v>102</v>
      </c>
      <c r="AF1135" s="139" t="s">
        <v>13068</v>
      </c>
      <c r="AG1135" s="139" t="s">
        <v>102</v>
      </c>
      <c r="AH1135" s="139" t="s">
        <v>1378</v>
      </c>
      <c r="AI1135" s="139" t="s">
        <v>7</v>
      </c>
      <c r="AJ1135" s="139" t="s">
        <v>7</v>
      </c>
      <c r="AK1135" s="139"/>
      <c r="AL1135" s="139"/>
      <c r="AM1135" s="141" t="s">
        <v>6</v>
      </c>
      <c r="AN1135" s="141" t="s">
        <v>8</v>
      </c>
      <c r="AO1135" s="139" t="s">
        <v>1477</v>
      </c>
      <c r="AP1135" s="139" t="s">
        <v>7</v>
      </c>
      <c r="AQ1135" s="139"/>
      <c r="AR1135" s="381"/>
      <c r="AS1135" s="139" t="s">
        <v>4075</v>
      </c>
      <c r="AT1135" s="141" t="s">
        <v>1404</v>
      </c>
      <c r="AU1135" s="141"/>
      <c r="AV1135" s="383"/>
      <c r="AW1135" s="385"/>
      <c r="AX1135" s="139"/>
      <c r="AY1135" t="s">
        <v>18903</v>
      </c>
      <c r="BA1135" s="381"/>
      <c r="BB1135" s="139" t="s">
        <v>17</v>
      </c>
      <c r="BC1135" s="166"/>
      <c r="BD1135" s="166"/>
      <c r="BE1135" s="166"/>
      <c r="BF1135" s="166"/>
      <c r="BG1135" s="166"/>
      <c r="BH1135" s="308"/>
      <c r="BI1135" s="308"/>
      <c r="BJ1135" s="141" t="s">
        <v>26</v>
      </c>
      <c r="BK1135" s="141" t="s">
        <v>26</v>
      </c>
      <c r="BL1135" s="141"/>
      <c r="BM1135" s="141"/>
      <c r="BN1135" s="139" t="s">
        <v>4075</v>
      </c>
      <c r="BQ1135" s="141"/>
      <c r="BV1135" s="141"/>
      <c r="BX1135" s="141"/>
      <c r="BY1135" s="141"/>
      <c r="BZ1135" s="141"/>
      <c r="CA1135" s="141"/>
      <c r="CB1135" s="141"/>
      <c r="CC1135" s="141"/>
      <c r="CD1135" s="141"/>
      <c r="CE1135" s="141"/>
      <c r="CF1135" s="141"/>
      <c r="CG1135" s="141"/>
    </row>
    <row r="1136" spans="1:85" x14ac:dyDescent="0.35">
      <c r="A1136" s="155" t="s">
        <v>9812</v>
      </c>
      <c r="B1136" s="139" t="s">
        <v>4075</v>
      </c>
      <c r="C1136" s="18">
        <v>42745</v>
      </c>
      <c r="D1136" s="144">
        <v>0.66319444444444442</v>
      </c>
      <c r="E1136" s="141" t="s">
        <v>2003</v>
      </c>
      <c r="F1136" s="141">
        <v>1</v>
      </c>
      <c r="G1136" s="141" t="s">
        <v>1848</v>
      </c>
      <c r="H1136" s="141">
        <v>2017</v>
      </c>
      <c r="I1136" s="18">
        <v>42745</v>
      </c>
      <c r="J1136" s="144">
        <v>0.79166666666666663</v>
      </c>
      <c r="K1136" s="378"/>
      <c r="L1136" s="139" t="s">
        <v>4075</v>
      </c>
      <c r="M1136" s="141"/>
      <c r="N1136" s="248"/>
      <c r="O1136" s="141" t="s">
        <v>26</v>
      </c>
      <c r="P1136" s="141"/>
      <c r="Q1136" s="141" t="s">
        <v>9813</v>
      </c>
      <c r="R1136" s="141" t="s">
        <v>9814</v>
      </c>
      <c r="S1136" s="141"/>
      <c r="T1136" s="141"/>
      <c r="U1136" s="141"/>
      <c r="V1136" s="141" t="s">
        <v>9815</v>
      </c>
      <c r="W1136" s="139" t="s">
        <v>4075</v>
      </c>
      <c r="X1136" s="141" t="s">
        <v>25</v>
      </c>
      <c r="Y1136" s="141" t="s">
        <v>27</v>
      </c>
      <c r="Z1136" s="141" t="s">
        <v>16</v>
      </c>
      <c r="AA1136" s="141" t="s">
        <v>34</v>
      </c>
      <c r="AB1136" s="141"/>
      <c r="AC1136" s="139" t="s">
        <v>18051</v>
      </c>
      <c r="AD1136" s="380"/>
      <c r="AE1136" s="139" t="s">
        <v>4</v>
      </c>
      <c r="AF1136" s="139" t="s">
        <v>13073</v>
      </c>
      <c r="AG1136" s="139" t="s">
        <v>4</v>
      </c>
      <c r="AH1136" s="139" t="s">
        <v>1378</v>
      </c>
      <c r="AI1136" s="139" t="s">
        <v>15678</v>
      </c>
      <c r="AJ1136" s="139"/>
      <c r="AK1136" s="139" t="s">
        <v>15678</v>
      </c>
      <c r="AL1136" s="139" t="s">
        <v>7</v>
      </c>
      <c r="AM1136" s="141" t="s">
        <v>6</v>
      </c>
      <c r="AN1136" s="141" t="s">
        <v>8</v>
      </c>
      <c r="AO1136" s="139" t="s">
        <v>1614</v>
      </c>
      <c r="AP1136" s="139" t="s">
        <v>7</v>
      </c>
      <c r="AQ1136" s="139"/>
      <c r="AR1136" s="381"/>
      <c r="AS1136" s="139" t="s">
        <v>4075</v>
      </c>
      <c r="AT1136" s="141" t="s">
        <v>1404</v>
      </c>
      <c r="AU1136" s="141"/>
      <c r="AV1136" s="383"/>
      <c r="AW1136" s="385"/>
      <c r="AX1136" s="139"/>
      <c r="AY1136" t="s">
        <v>9816</v>
      </c>
      <c r="AZ1136">
        <v>12000</v>
      </c>
      <c r="BA1136" s="381"/>
      <c r="BB1136" s="139" t="s">
        <v>1452</v>
      </c>
      <c r="BC1136" s="166"/>
      <c r="BD1136" s="166"/>
      <c r="BE1136" s="166"/>
      <c r="BF1136" s="166"/>
      <c r="BG1136" s="166"/>
      <c r="BH1136" s="308"/>
      <c r="BI1136" s="308"/>
      <c r="BJ1136" s="141" t="s">
        <v>25</v>
      </c>
      <c r="BK1136" s="141" t="s">
        <v>26</v>
      </c>
      <c r="BL1136" s="141"/>
      <c r="BM1136" s="141"/>
      <c r="BN1136" s="139" t="s">
        <v>4075</v>
      </c>
      <c r="BQ1136" s="141" t="s">
        <v>15830</v>
      </c>
      <c r="BR1136" s="135" t="s">
        <v>15700</v>
      </c>
      <c r="BT1136" s="135" t="s">
        <v>15376</v>
      </c>
      <c r="BU1136" s="135" t="s">
        <v>13274</v>
      </c>
      <c r="BV1136" s="141" t="s">
        <v>1946</v>
      </c>
      <c r="BW1136" s="135" t="s">
        <v>13286</v>
      </c>
      <c r="BX1136" s="141" t="s">
        <v>15681</v>
      </c>
      <c r="BY1136" s="141" t="s">
        <v>12</v>
      </c>
      <c r="BZ1136" s="141" t="s">
        <v>26</v>
      </c>
      <c r="CA1136" s="141" t="s">
        <v>1848</v>
      </c>
      <c r="CB1136" s="141"/>
      <c r="CC1136" s="141" t="s">
        <v>15690</v>
      </c>
      <c r="CD1136" s="141" t="s">
        <v>34</v>
      </c>
      <c r="CE1136" s="141" t="s">
        <v>15450</v>
      </c>
      <c r="CF1136" s="141" t="s">
        <v>15451</v>
      </c>
      <c r="CG1136" s="141" t="s">
        <v>4004</v>
      </c>
    </row>
    <row r="1137" spans="1:85" x14ac:dyDescent="0.35">
      <c r="A1137" s="155" t="s">
        <v>9810</v>
      </c>
      <c r="B1137" s="139" t="s">
        <v>4075</v>
      </c>
      <c r="C1137" s="18">
        <v>42746</v>
      </c>
      <c r="D1137" s="144">
        <v>0.99236111111111114</v>
      </c>
      <c r="E1137" s="141" t="s">
        <v>2003</v>
      </c>
      <c r="F1137" s="141">
        <v>1</v>
      </c>
      <c r="G1137" s="141" t="s">
        <v>1848</v>
      </c>
      <c r="H1137" s="141">
        <v>2017</v>
      </c>
      <c r="I1137" s="18">
        <v>42746</v>
      </c>
      <c r="J1137" s="144">
        <v>0.99236111111111114</v>
      </c>
      <c r="K1137" s="378"/>
      <c r="L1137" s="139" t="s">
        <v>4075</v>
      </c>
      <c r="M1137" s="141" t="s">
        <v>5623</v>
      </c>
      <c r="N1137" s="248"/>
      <c r="O1137" s="141" t="s">
        <v>25</v>
      </c>
      <c r="P1137" s="141"/>
      <c r="Q1137" s="141"/>
      <c r="R1137" s="141" t="s">
        <v>9811</v>
      </c>
      <c r="S1137" s="141"/>
      <c r="T1137" s="141"/>
      <c r="U1137" s="141"/>
      <c r="V1137" s="141"/>
      <c r="W1137" s="139" t="s">
        <v>4075</v>
      </c>
      <c r="X1137" s="141" t="s">
        <v>25</v>
      </c>
      <c r="Y1137" s="141" t="s">
        <v>27</v>
      </c>
      <c r="Z1137" s="141"/>
      <c r="AA1137" s="141" t="s">
        <v>34</v>
      </c>
      <c r="AB1137" s="141"/>
      <c r="AC1137" s="139" t="s">
        <v>114</v>
      </c>
      <c r="AD1137" s="380"/>
      <c r="AE1137" s="139" t="s">
        <v>4</v>
      </c>
      <c r="AF1137" s="139" t="s">
        <v>13073</v>
      </c>
      <c r="AG1137" s="139" t="s">
        <v>4</v>
      </c>
      <c r="AH1137" s="139" t="s">
        <v>1380</v>
      </c>
      <c r="AI1137" s="139" t="s">
        <v>1381</v>
      </c>
      <c r="AJ1137" s="139"/>
      <c r="AK1137" s="139" t="s">
        <v>15678</v>
      </c>
      <c r="AL1137" s="139" t="s">
        <v>1563</v>
      </c>
      <c r="AM1137" s="141" t="s">
        <v>25</v>
      </c>
      <c r="AN1137" s="141" t="s">
        <v>8</v>
      </c>
      <c r="AO1137" s="139"/>
      <c r="AP1137" s="139" t="s">
        <v>1563</v>
      </c>
      <c r="AQ1137" s="139"/>
      <c r="AR1137" s="381"/>
      <c r="AS1137" s="139" t="s">
        <v>4075</v>
      </c>
      <c r="AT1137" s="141" t="s">
        <v>43</v>
      </c>
      <c r="AU1137" s="141">
        <v>140</v>
      </c>
      <c r="AV1137" s="383"/>
      <c r="AW1137" s="385"/>
      <c r="AX1137" s="139"/>
      <c r="BA1137" s="381"/>
      <c r="BB1137" s="139" t="s">
        <v>1446</v>
      </c>
      <c r="BC1137" s="166">
        <v>7.5000000000000002E-4</v>
      </c>
      <c r="BD1137" s="166"/>
      <c r="BE1137" s="166"/>
      <c r="BF1137" s="166"/>
      <c r="BG1137" s="166"/>
      <c r="BH1137" s="308"/>
      <c r="BI1137" s="308"/>
      <c r="BJ1137" s="141" t="s">
        <v>26</v>
      </c>
      <c r="BK1137" s="141" t="s">
        <v>26</v>
      </c>
      <c r="BL1137" s="141"/>
      <c r="BM1137" s="141"/>
      <c r="BN1137" s="139" t="s">
        <v>4075</v>
      </c>
      <c r="BQ1137" s="141" t="s">
        <v>15831</v>
      </c>
      <c r="BR1137" s="135" t="s">
        <v>15700</v>
      </c>
      <c r="BT1137" s="135" t="s">
        <v>15351</v>
      </c>
      <c r="BU1137" s="135" t="s">
        <v>13278</v>
      </c>
      <c r="BV1137" s="141" t="s">
        <v>2116</v>
      </c>
      <c r="BW1137" s="135" t="s">
        <v>2741</v>
      </c>
      <c r="BX1137" s="141" t="s">
        <v>12</v>
      </c>
      <c r="BY1137" s="141" t="s">
        <v>12</v>
      </c>
      <c r="BZ1137" s="141" t="s">
        <v>26</v>
      </c>
      <c r="CA1137" s="141" t="s">
        <v>1848</v>
      </c>
      <c r="CB1137" s="141"/>
      <c r="CC1137" s="141" t="s">
        <v>15686</v>
      </c>
      <c r="CD1137" s="141" t="s">
        <v>15687</v>
      </c>
      <c r="CE1137" s="141" t="s">
        <v>15450</v>
      </c>
      <c r="CF1137" s="141" t="s">
        <v>15451</v>
      </c>
      <c r="CG1137" s="141" t="s">
        <v>4004</v>
      </c>
    </row>
    <row r="1138" spans="1:85" x14ac:dyDescent="0.35">
      <c r="A1138" s="155" t="s">
        <v>9802</v>
      </c>
      <c r="B1138" s="139" t="s">
        <v>4075</v>
      </c>
      <c r="C1138" s="18">
        <v>42753</v>
      </c>
      <c r="D1138" s="144">
        <v>0.64861111111111114</v>
      </c>
      <c r="E1138" s="141" t="s">
        <v>1897</v>
      </c>
      <c r="F1138" s="141">
        <v>1</v>
      </c>
      <c r="G1138" s="141" t="s">
        <v>1848</v>
      </c>
      <c r="H1138" s="141">
        <v>2017</v>
      </c>
      <c r="I1138" s="18">
        <v>42753</v>
      </c>
      <c r="J1138" s="144">
        <v>0.64861111111111114</v>
      </c>
      <c r="K1138" s="378"/>
      <c r="L1138" s="139" t="s">
        <v>4075</v>
      </c>
      <c r="M1138" s="141"/>
      <c r="N1138" s="248"/>
      <c r="O1138" s="141" t="s">
        <v>26</v>
      </c>
      <c r="P1138" s="141"/>
      <c r="Q1138" s="141" t="s">
        <v>9803</v>
      </c>
      <c r="R1138" s="141" t="s">
        <v>9804</v>
      </c>
      <c r="S1138" s="141"/>
      <c r="T1138" s="141"/>
      <c r="U1138" s="141"/>
      <c r="V1138" s="141" t="s">
        <v>9805</v>
      </c>
      <c r="W1138" s="139" t="s">
        <v>4075</v>
      </c>
      <c r="X1138" s="141" t="s">
        <v>25</v>
      </c>
      <c r="Y1138" s="141" t="s">
        <v>27</v>
      </c>
      <c r="Z1138" s="141" t="s">
        <v>16</v>
      </c>
      <c r="AA1138" s="141" t="s">
        <v>34</v>
      </c>
      <c r="AB1138" s="141"/>
      <c r="AC1138" s="139" t="s">
        <v>18051</v>
      </c>
      <c r="AD1138" s="380"/>
      <c r="AE1138" s="139" t="s">
        <v>102</v>
      </c>
      <c r="AF1138" s="139" t="s">
        <v>13068</v>
      </c>
      <c r="AG1138" s="139" t="s">
        <v>102</v>
      </c>
      <c r="AH1138" s="139" t="s">
        <v>1378</v>
      </c>
      <c r="AI1138" s="139" t="s">
        <v>7</v>
      </c>
      <c r="AJ1138" s="139" t="s">
        <v>7</v>
      </c>
      <c r="AK1138" s="139"/>
      <c r="AL1138" s="139"/>
      <c r="AM1138" s="141" t="s">
        <v>1527</v>
      </c>
      <c r="AN1138" s="141" t="s">
        <v>8</v>
      </c>
      <c r="AO1138" s="139" t="s">
        <v>1477</v>
      </c>
      <c r="AP1138" s="139" t="s">
        <v>7</v>
      </c>
      <c r="AQ1138" s="139"/>
      <c r="AR1138" s="381"/>
      <c r="AS1138" s="139" t="s">
        <v>4075</v>
      </c>
      <c r="AT1138" s="141" t="s">
        <v>1404</v>
      </c>
      <c r="AU1138" s="141"/>
      <c r="AV1138" s="383"/>
      <c r="AW1138" s="385"/>
      <c r="AX1138" s="139"/>
      <c r="AY1138" t="s">
        <v>18904</v>
      </c>
      <c r="BA1138" s="381"/>
      <c r="BB1138" s="139" t="s">
        <v>17</v>
      </c>
      <c r="BC1138" s="166"/>
      <c r="BD1138" s="166"/>
      <c r="BE1138" s="166"/>
      <c r="BF1138" s="166"/>
      <c r="BG1138" s="166"/>
      <c r="BH1138" s="308"/>
      <c r="BI1138" s="308"/>
      <c r="BJ1138" s="141" t="s">
        <v>26</v>
      </c>
      <c r="BK1138" s="141" t="s">
        <v>26</v>
      </c>
      <c r="BL1138" s="141"/>
      <c r="BM1138" s="141"/>
      <c r="BN1138" s="139" t="s">
        <v>4075</v>
      </c>
      <c r="BQ1138" s="141"/>
      <c r="BV1138" s="141"/>
      <c r="BX1138" s="141"/>
      <c r="BY1138" s="141"/>
      <c r="BZ1138" s="141"/>
      <c r="CA1138" s="141"/>
      <c r="CB1138" s="141"/>
      <c r="CC1138" s="141"/>
      <c r="CD1138" s="141"/>
      <c r="CE1138" s="141"/>
      <c r="CF1138" s="141"/>
      <c r="CG1138" s="141"/>
    </row>
    <row r="1139" spans="1:85" x14ac:dyDescent="0.35">
      <c r="A1139" s="155" t="s">
        <v>9806</v>
      </c>
      <c r="B1139" s="139" t="s">
        <v>4075</v>
      </c>
      <c r="C1139" s="18">
        <v>42753</v>
      </c>
      <c r="D1139" s="144">
        <v>0.63402777777777775</v>
      </c>
      <c r="E1139" s="141" t="s">
        <v>1897</v>
      </c>
      <c r="F1139" s="141">
        <v>1</v>
      </c>
      <c r="G1139" s="141" t="s">
        <v>1848</v>
      </c>
      <c r="H1139" s="141">
        <v>2017</v>
      </c>
      <c r="I1139" s="18">
        <v>42753</v>
      </c>
      <c r="J1139" s="144">
        <v>0.63402777777777775</v>
      </c>
      <c r="K1139" s="378"/>
      <c r="L1139" s="139" t="s">
        <v>4075</v>
      </c>
      <c r="M1139" s="141" t="s">
        <v>5623</v>
      </c>
      <c r="N1139" s="248"/>
      <c r="O1139" s="141" t="s">
        <v>25</v>
      </c>
      <c r="P1139" s="141"/>
      <c r="Q1139" s="141"/>
      <c r="R1139" s="141" t="s">
        <v>9807</v>
      </c>
      <c r="S1139" s="141"/>
      <c r="T1139" s="141"/>
      <c r="U1139" s="141"/>
      <c r="V1139" s="141"/>
      <c r="W1139" s="139" t="s">
        <v>4075</v>
      </c>
      <c r="X1139" s="141" t="s">
        <v>25</v>
      </c>
      <c r="Y1139" s="141" t="s">
        <v>27</v>
      </c>
      <c r="Z1139" s="141"/>
      <c r="AA1139" s="141" t="s">
        <v>34</v>
      </c>
      <c r="AB1139" s="141"/>
      <c r="AC1139" s="139" t="s">
        <v>115</v>
      </c>
      <c r="AD1139" s="380"/>
      <c r="AE1139" s="139" t="s">
        <v>4</v>
      </c>
      <c r="AF1139" s="139" t="s">
        <v>13073</v>
      </c>
      <c r="AG1139" s="139" t="s">
        <v>4</v>
      </c>
      <c r="AH1139" s="139" t="s">
        <v>1380</v>
      </c>
      <c r="AI1139" s="139" t="s">
        <v>1381</v>
      </c>
      <c r="AJ1139" s="139"/>
      <c r="AK1139" s="139" t="s">
        <v>15678</v>
      </c>
      <c r="AL1139" s="139" t="s">
        <v>1563</v>
      </c>
      <c r="AM1139" s="141" t="s">
        <v>25</v>
      </c>
      <c r="AN1139" s="141" t="s">
        <v>8</v>
      </c>
      <c r="AO1139" s="139"/>
      <c r="AP1139" s="139" t="s">
        <v>1563</v>
      </c>
      <c r="AQ1139" s="139"/>
      <c r="AR1139" s="381"/>
      <c r="AS1139" s="139" t="s">
        <v>4075</v>
      </c>
      <c r="AT1139" s="141" t="s">
        <v>43</v>
      </c>
      <c r="AU1139" s="141">
        <v>340</v>
      </c>
      <c r="AV1139" s="383"/>
      <c r="AW1139" s="385"/>
      <c r="AX1139" s="139"/>
      <c r="BA1139" s="381"/>
      <c r="BB1139" s="139" t="s">
        <v>1451</v>
      </c>
      <c r="BC1139" s="166">
        <v>0.25</v>
      </c>
      <c r="BD1139" s="166"/>
      <c r="BE1139" s="166"/>
      <c r="BF1139" s="166"/>
      <c r="BG1139" s="166"/>
      <c r="BH1139" s="308"/>
      <c r="BI1139" s="308"/>
      <c r="BJ1139" s="141" t="s">
        <v>26</v>
      </c>
      <c r="BK1139" s="141" t="s">
        <v>26</v>
      </c>
      <c r="BL1139" s="141"/>
      <c r="BM1139" s="141"/>
      <c r="BN1139" s="139" t="s">
        <v>4075</v>
      </c>
      <c r="BQ1139" s="141" t="s">
        <v>15832</v>
      </c>
      <c r="BR1139" s="135" t="s">
        <v>15700</v>
      </c>
      <c r="BT1139" s="135" t="s">
        <v>15358</v>
      </c>
      <c r="BU1139" s="135" t="s">
        <v>15369</v>
      </c>
      <c r="BV1139" s="141" t="s">
        <v>13268</v>
      </c>
      <c r="BW1139" s="135" t="s">
        <v>13266</v>
      </c>
      <c r="BX1139" s="141" t="s">
        <v>12</v>
      </c>
      <c r="BY1139" s="141" t="s">
        <v>12</v>
      </c>
      <c r="BZ1139" s="141" t="s">
        <v>26</v>
      </c>
      <c r="CA1139" s="141" t="s">
        <v>1848</v>
      </c>
      <c r="CB1139" s="141"/>
      <c r="CC1139" s="141" t="s">
        <v>15686</v>
      </c>
      <c r="CD1139" s="141" t="s">
        <v>15683</v>
      </c>
      <c r="CE1139" s="141" t="s">
        <v>15450</v>
      </c>
      <c r="CF1139" s="141" t="s">
        <v>15451</v>
      </c>
      <c r="CG1139" s="141" t="s">
        <v>4004</v>
      </c>
    </row>
    <row r="1140" spans="1:85" x14ac:dyDescent="0.35">
      <c r="A1140" s="155" t="s">
        <v>9808</v>
      </c>
      <c r="B1140" s="139" t="s">
        <v>4075</v>
      </c>
      <c r="C1140" s="18">
        <v>42753</v>
      </c>
      <c r="D1140" s="144">
        <v>0.4861111111111111</v>
      </c>
      <c r="E1140" s="141" t="s">
        <v>1897</v>
      </c>
      <c r="F1140" s="141">
        <v>1</v>
      </c>
      <c r="G1140" s="141" t="s">
        <v>1848</v>
      </c>
      <c r="H1140" s="141">
        <v>2017</v>
      </c>
      <c r="I1140" s="18">
        <v>42753</v>
      </c>
      <c r="J1140" s="144">
        <v>0.4861111111111111</v>
      </c>
      <c r="K1140" s="378"/>
      <c r="L1140" s="139" t="s">
        <v>4075</v>
      </c>
      <c r="M1140" s="141" t="s">
        <v>5623</v>
      </c>
      <c r="N1140" s="248"/>
      <c r="O1140" s="141" t="s">
        <v>25</v>
      </c>
      <c r="P1140" s="141"/>
      <c r="Q1140" s="141"/>
      <c r="R1140" s="141" t="s">
        <v>9809</v>
      </c>
      <c r="S1140" s="141"/>
      <c r="T1140" s="141"/>
      <c r="U1140" s="141"/>
      <c r="V1140" s="141"/>
      <c r="W1140" s="139" t="s">
        <v>4075</v>
      </c>
      <c r="X1140" s="141" t="s">
        <v>25</v>
      </c>
      <c r="Y1140" s="141" t="s">
        <v>27</v>
      </c>
      <c r="Z1140" s="141"/>
      <c r="AA1140" s="141" t="s">
        <v>34</v>
      </c>
      <c r="AB1140" s="141"/>
      <c r="AC1140" s="139" t="s">
        <v>114</v>
      </c>
      <c r="AD1140" s="380"/>
      <c r="AE1140" s="139" t="s">
        <v>4</v>
      </c>
      <c r="AF1140" s="139" t="s">
        <v>13073</v>
      </c>
      <c r="AG1140" s="139" t="s">
        <v>4</v>
      </c>
      <c r="AH1140" s="139" t="s">
        <v>1380</v>
      </c>
      <c r="AI1140" s="139" t="s">
        <v>1381</v>
      </c>
      <c r="AJ1140" s="139"/>
      <c r="AK1140" s="139" t="s">
        <v>15678</v>
      </c>
      <c r="AL1140" s="139" t="s">
        <v>1563</v>
      </c>
      <c r="AM1140" s="141" t="s">
        <v>25</v>
      </c>
      <c r="AN1140" s="141" t="s">
        <v>8</v>
      </c>
      <c r="AO1140" s="139"/>
      <c r="AP1140" s="139" t="s">
        <v>1563</v>
      </c>
      <c r="AQ1140" s="139"/>
      <c r="AR1140" s="381"/>
      <c r="AS1140" s="139" t="s">
        <v>4075</v>
      </c>
      <c r="AT1140" s="141" t="s">
        <v>1404</v>
      </c>
      <c r="AU1140" s="141"/>
      <c r="AV1140" s="383"/>
      <c r="AW1140" s="385"/>
      <c r="AX1140" s="139"/>
      <c r="BA1140" s="381"/>
      <c r="BB1140" s="139" t="s">
        <v>1446</v>
      </c>
      <c r="BC1140" s="166">
        <v>7.5000000000000002E-4</v>
      </c>
      <c r="BD1140" s="166"/>
      <c r="BE1140" s="166"/>
      <c r="BF1140" s="166"/>
      <c r="BG1140" s="166"/>
      <c r="BH1140" s="308"/>
      <c r="BI1140" s="308"/>
      <c r="BJ1140" s="141" t="s">
        <v>26</v>
      </c>
      <c r="BK1140" s="141" t="s">
        <v>26</v>
      </c>
      <c r="BL1140" s="141"/>
      <c r="BM1140" s="141"/>
      <c r="BN1140" s="139" t="s">
        <v>4075</v>
      </c>
      <c r="BQ1140" s="141" t="s">
        <v>15833</v>
      </c>
      <c r="BR1140" s="135" t="s">
        <v>15680</v>
      </c>
      <c r="BT1140" s="135" t="s">
        <v>15370</v>
      </c>
      <c r="BU1140" s="135" t="s">
        <v>15407</v>
      </c>
      <c r="BV1140" s="141" t="s">
        <v>15073</v>
      </c>
      <c r="BW1140" s="135" t="s">
        <v>13261</v>
      </c>
      <c r="BX1140" s="141" t="s">
        <v>15689</v>
      </c>
      <c r="BY1140" s="141" t="s">
        <v>12</v>
      </c>
      <c r="BZ1140" s="141" t="s">
        <v>26</v>
      </c>
      <c r="CA1140" s="141" t="s">
        <v>1848</v>
      </c>
      <c r="CB1140" s="141"/>
      <c r="CC1140" s="141" t="s">
        <v>15686</v>
      </c>
      <c r="CD1140" s="141" t="s">
        <v>15683</v>
      </c>
      <c r="CE1140" s="141" t="s">
        <v>15450</v>
      </c>
      <c r="CF1140" s="141" t="s">
        <v>15451</v>
      </c>
      <c r="CG1140" s="141"/>
    </row>
    <row r="1141" spans="1:85" x14ac:dyDescent="0.35">
      <c r="A1141" s="155" t="s">
        <v>9800</v>
      </c>
      <c r="B1141" s="139" t="s">
        <v>4075</v>
      </c>
      <c r="C1141" s="18">
        <v>42754</v>
      </c>
      <c r="D1141" s="144">
        <v>0.25069444444444444</v>
      </c>
      <c r="E1141" s="141" t="s">
        <v>1897</v>
      </c>
      <c r="F1141" s="141">
        <v>1</v>
      </c>
      <c r="G1141" s="141" t="s">
        <v>1848</v>
      </c>
      <c r="H1141" s="141">
        <v>2017</v>
      </c>
      <c r="I1141" s="18">
        <v>42754</v>
      </c>
      <c r="J1141" s="144">
        <v>0.25069444444444444</v>
      </c>
      <c r="K1141" s="378"/>
      <c r="L1141" s="139" t="s">
        <v>4075</v>
      </c>
      <c r="M1141" s="141" t="s">
        <v>5623</v>
      </c>
      <c r="N1141" s="248"/>
      <c r="O1141" s="141" t="s">
        <v>25</v>
      </c>
      <c r="P1141" s="141"/>
      <c r="Q1141" s="141"/>
      <c r="R1141" s="141" t="s">
        <v>9801</v>
      </c>
      <c r="S1141" s="141"/>
      <c r="T1141" s="141"/>
      <c r="U1141" s="141"/>
      <c r="V1141" s="141"/>
      <c r="W1141" s="139" t="s">
        <v>4075</v>
      </c>
      <c r="X1141" s="141" t="s">
        <v>25</v>
      </c>
      <c r="Y1141" s="141" t="s">
        <v>27</v>
      </c>
      <c r="Z1141" s="141"/>
      <c r="AA1141" s="141" t="s">
        <v>34</v>
      </c>
      <c r="AB1141" s="141"/>
      <c r="AC1141" s="139" t="s">
        <v>114</v>
      </c>
      <c r="AD1141" s="380"/>
      <c r="AE1141" s="139" t="s">
        <v>4</v>
      </c>
      <c r="AF1141" s="139" t="s">
        <v>13073</v>
      </c>
      <c r="AG1141" s="139" t="s">
        <v>4</v>
      </c>
      <c r="AH1141" s="139" t="s">
        <v>1380</v>
      </c>
      <c r="AI1141" s="139" t="s">
        <v>1381</v>
      </c>
      <c r="AJ1141" s="139"/>
      <c r="AK1141" s="139" t="s">
        <v>15678</v>
      </c>
      <c r="AL1141" s="139" t="s">
        <v>1563</v>
      </c>
      <c r="AM1141" s="141" t="s">
        <v>25</v>
      </c>
      <c r="AN1141" s="141" t="s">
        <v>8</v>
      </c>
      <c r="AO1141" s="139"/>
      <c r="AP1141" s="139" t="s">
        <v>1563</v>
      </c>
      <c r="AQ1141" s="139"/>
      <c r="AR1141" s="381"/>
      <c r="AS1141" s="139" t="s">
        <v>4075</v>
      </c>
      <c r="AT1141" s="141" t="s">
        <v>1404</v>
      </c>
      <c r="AU1141" s="141"/>
      <c r="AV1141" s="383"/>
      <c r="AW1141" s="385"/>
      <c r="AX1141" s="139"/>
      <c r="BA1141" s="381"/>
      <c r="BB1141" s="139" t="s">
        <v>17</v>
      </c>
      <c r="BC1141" s="166">
        <v>7.5000000000000002E-4</v>
      </c>
      <c r="BD1141" s="166"/>
      <c r="BE1141" s="166"/>
      <c r="BF1141" s="166"/>
      <c r="BG1141" s="166"/>
      <c r="BH1141" s="308"/>
      <c r="BI1141" s="308"/>
      <c r="BJ1141" s="141" t="s">
        <v>26</v>
      </c>
      <c r="BK1141" s="141" t="s">
        <v>26</v>
      </c>
      <c r="BL1141" s="141"/>
      <c r="BM1141" s="141"/>
      <c r="BN1141" s="139" t="s">
        <v>4075</v>
      </c>
      <c r="BQ1141" s="141" t="s">
        <v>15833</v>
      </c>
      <c r="BR1141" s="135" t="s">
        <v>15775</v>
      </c>
      <c r="BT1141" s="135" t="s">
        <v>15370</v>
      </c>
      <c r="BU1141" s="135" t="s">
        <v>13275</v>
      </c>
      <c r="BV1141" s="141" t="s">
        <v>2612</v>
      </c>
      <c r="BW1141" s="135" t="s">
        <v>2891</v>
      </c>
      <c r="BX1141" s="141"/>
      <c r="BY1141" s="141"/>
      <c r="BZ1141" s="141"/>
      <c r="CA1141" s="141"/>
      <c r="CB1141" s="141"/>
      <c r="CC1141" s="141"/>
      <c r="CD1141" s="141"/>
      <c r="CE1141" s="141" t="s">
        <v>15450</v>
      </c>
      <c r="CF1141" s="141" t="s">
        <v>15451</v>
      </c>
      <c r="CG1141" s="141" t="s">
        <v>4004</v>
      </c>
    </row>
    <row r="1142" spans="1:85" x14ac:dyDescent="0.35">
      <c r="A1142" s="155" t="s">
        <v>9796</v>
      </c>
      <c r="B1142" s="139" t="s">
        <v>4075</v>
      </c>
      <c r="C1142" s="18">
        <v>42764</v>
      </c>
      <c r="E1142" s="141" t="s">
        <v>4009</v>
      </c>
      <c r="F1142" s="141">
        <v>1</v>
      </c>
      <c r="G1142" s="141" t="s">
        <v>1848</v>
      </c>
      <c r="H1142" s="141">
        <v>2017</v>
      </c>
      <c r="I1142" s="18">
        <v>42764</v>
      </c>
      <c r="J1142" s="144">
        <v>0.40486111111111112</v>
      </c>
      <c r="K1142" s="378"/>
      <c r="L1142" s="139" t="s">
        <v>4075</v>
      </c>
      <c r="M1142" s="141"/>
      <c r="N1142" s="248"/>
      <c r="O1142" s="141" t="s">
        <v>26</v>
      </c>
      <c r="P1142" s="141"/>
      <c r="Q1142" s="141" t="s">
        <v>9797</v>
      </c>
      <c r="R1142" s="141" t="s">
        <v>9798</v>
      </c>
      <c r="S1142" s="141"/>
      <c r="T1142" s="141"/>
      <c r="U1142" s="141"/>
      <c r="V1142" s="141" t="s">
        <v>9799</v>
      </c>
      <c r="W1142" s="139" t="s">
        <v>4075</v>
      </c>
      <c r="X1142" s="141" t="s">
        <v>25</v>
      </c>
      <c r="Y1142" s="141" t="s">
        <v>27</v>
      </c>
      <c r="Z1142" s="141" t="s">
        <v>16</v>
      </c>
      <c r="AA1142" s="141" t="s">
        <v>34</v>
      </c>
      <c r="AB1142" s="141"/>
      <c r="AC1142" s="139" t="s">
        <v>18051</v>
      </c>
      <c r="AD1142" s="380"/>
      <c r="AE1142" s="139" t="s">
        <v>102</v>
      </c>
      <c r="AF1142" s="139" t="s">
        <v>13082</v>
      </c>
      <c r="AG1142" s="139" t="s">
        <v>102</v>
      </c>
      <c r="AH1142" s="139" t="s">
        <v>1378</v>
      </c>
      <c r="AI1142" s="139" t="s">
        <v>60</v>
      </c>
      <c r="AJ1142" s="139" t="s">
        <v>60</v>
      </c>
      <c r="AK1142" s="139"/>
      <c r="AL1142" s="139"/>
      <c r="AM1142" s="141" t="s">
        <v>6</v>
      </c>
      <c r="AN1142" s="141" t="s">
        <v>1371</v>
      </c>
      <c r="AO1142" s="139" t="s">
        <v>1614</v>
      </c>
      <c r="AP1142" s="139" t="s">
        <v>60</v>
      </c>
      <c r="AQ1142" s="139"/>
      <c r="AR1142" s="381"/>
      <c r="AS1142" s="139" t="s">
        <v>4075</v>
      </c>
      <c r="AT1142" s="141" t="s">
        <v>1404</v>
      </c>
      <c r="AU1142" s="141"/>
      <c r="AV1142" s="383"/>
      <c r="AW1142" s="385"/>
      <c r="AX1142" s="139"/>
      <c r="AY1142" t="s">
        <v>18905</v>
      </c>
      <c r="AZ1142">
        <v>12000</v>
      </c>
      <c r="BA1142" s="381"/>
      <c r="BB1142" s="139" t="s">
        <v>17</v>
      </c>
      <c r="BC1142" s="166"/>
      <c r="BD1142" s="166"/>
      <c r="BE1142" s="166"/>
      <c r="BF1142" s="166"/>
      <c r="BG1142" s="166"/>
      <c r="BH1142" s="308"/>
      <c r="BI1142" s="308"/>
      <c r="BJ1142" s="141" t="s">
        <v>26</v>
      </c>
      <c r="BK1142" s="141" t="s">
        <v>26</v>
      </c>
      <c r="BL1142" s="141"/>
      <c r="BM1142" s="141"/>
      <c r="BN1142" s="139" t="s">
        <v>4075</v>
      </c>
      <c r="BQ1142" s="141"/>
      <c r="BV1142" s="141"/>
      <c r="BX1142" s="141"/>
      <c r="BY1142" s="141"/>
      <c r="BZ1142" s="141"/>
      <c r="CA1142" s="141"/>
      <c r="CB1142" s="141"/>
      <c r="CC1142" s="141"/>
      <c r="CD1142" s="141"/>
      <c r="CE1142" s="141"/>
      <c r="CF1142" s="141"/>
      <c r="CG1142" s="141"/>
    </row>
    <row r="1143" spans="1:85" x14ac:dyDescent="0.35">
      <c r="A1143" s="155" t="s">
        <v>9793</v>
      </c>
      <c r="B1143" s="139" t="s">
        <v>4075</v>
      </c>
      <c r="C1143" s="18">
        <v>42769</v>
      </c>
      <c r="E1143" s="141" t="s">
        <v>4009</v>
      </c>
      <c r="F1143" s="141">
        <v>1</v>
      </c>
      <c r="G1143" s="141" t="s">
        <v>2003</v>
      </c>
      <c r="H1143" s="141">
        <v>2017</v>
      </c>
      <c r="I1143" s="18">
        <v>42769</v>
      </c>
      <c r="J1143" s="144">
        <v>0.41597222222222224</v>
      </c>
      <c r="K1143" s="378"/>
      <c r="L1143" s="139" t="s">
        <v>4075</v>
      </c>
      <c r="M1143" s="141"/>
      <c r="N1143" s="248"/>
      <c r="O1143" s="141" t="s">
        <v>26</v>
      </c>
      <c r="P1143" s="141"/>
      <c r="Q1143" s="141" t="s">
        <v>9794</v>
      </c>
      <c r="R1143" s="141" t="s">
        <v>9795</v>
      </c>
      <c r="S1143" s="141"/>
      <c r="T1143" s="141"/>
      <c r="U1143" s="141"/>
      <c r="V1143" s="141"/>
      <c r="W1143" s="139" t="s">
        <v>4075</v>
      </c>
      <c r="X1143" s="141" t="s">
        <v>25</v>
      </c>
      <c r="Y1143" s="141" t="s">
        <v>27</v>
      </c>
      <c r="Z1143" s="141" t="s">
        <v>4</v>
      </c>
      <c r="AA1143" s="141" t="s">
        <v>34</v>
      </c>
      <c r="AB1143" s="141"/>
      <c r="AC1143" s="139" t="s">
        <v>18049</v>
      </c>
      <c r="AD1143" s="380"/>
      <c r="AE1143" s="139" t="s">
        <v>4</v>
      </c>
      <c r="AF1143" s="139" t="s">
        <v>13073</v>
      </c>
      <c r="AG1143" s="139" t="s">
        <v>4</v>
      </c>
      <c r="AH1143" s="139" t="s">
        <v>1378</v>
      </c>
      <c r="AI1143" s="139" t="s">
        <v>15678</v>
      </c>
      <c r="AJ1143" s="139"/>
      <c r="AK1143" s="139" t="s">
        <v>15678</v>
      </c>
      <c r="AL1143" s="139" t="s">
        <v>7</v>
      </c>
      <c r="AM1143" s="141" t="s">
        <v>6</v>
      </c>
      <c r="AN1143" s="141" t="s">
        <v>8</v>
      </c>
      <c r="AO1143" s="139" t="s">
        <v>1614</v>
      </c>
      <c r="AP1143" s="139" t="s">
        <v>7</v>
      </c>
      <c r="AQ1143" s="139"/>
      <c r="AR1143" s="381"/>
      <c r="AS1143" s="139" t="s">
        <v>4075</v>
      </c>
      <c r="AT1143" s="141" t="s">
        <v>1404</v>
      </c>
      <c r="AU1143" s="141"/>
      <c r="AV1143" s="383"/>
      <c r="AW1143" s="385"/>
      <c r="AX1143" s="139"/>
      <c r="AY1143" t="s">
        <v>18906</v>
      </c>
      <c r="AZ1143">
        <v>12000</v>
      </c>
      <c r="BA1143" s="381"/>
      <c r="BB1143" s="139" t="s">
        <v>17</v>
      </c>
      <c r="BC1143" s="166"/>
      <c r="BD1143" s="166"/>
      <c r="BE1143" s="166"/>
      <c r="BF1143" s="166"/>
      <c r="BG1143" s="166"/>
      <c r="BH1143" s="308"/>
      <c r="BI1143" s="308"/>
      <c r="BJ1143" s="141" t="s">
        <v>26</v>
      </c>
      <c r="BK1143" s="141" t="s">
        <v>26</v>
      </c>
      <c r="BL1143" s="141"/>
      <c r="BM1143" s="141"/>
      <c r="BN1143" s="139" t="s">
        <v>4075</v>
      </c>
      <c r="BQ1143" s="141" t="s">
        <v>15834</v>
      </c>
      <c r="BR1143" s="135" t="s">
        <v>15700</v>
      </c>
      <c r="BT1143" s="135" t="s">
        <v>15408</v>
      </c>
      <c r="BU1143" s="135" t="s">
        <v>13271</v>
      </c>
      <c r="BV1143" s="141" t="s">
        <v>2891</v>
      </c>
      <c r="BW1143" s="135" t="s">
        <v>2003</v>
      </c>
      <c r="BX1143" s="141" t="s">
        <v>12</v>
      </c>
      <c r="BY1143" s="141" t="s">
        <v>15681</v>
      </c>
      <c r="BZ1143" s="141" t="s">
        <v>26</v>
      </c>
      <c r="CA1143" s="141" t="s">
        <v>1848</v>
      </c>
      <c r="CB1143" s="141"/>
      <c r="CC1143" s="141" t="s">
        <v>15704</v>
      </c>
      <c r="CD1143" s="141" t="s">
        <v>34</v>
      </c>
      <c r="CE1143" s="141" t="s">
        <v>15453</v>
      </c>
      <c r="CF1143" s="141" t="s">
        <v>15451</v>
      </c>
      <c r="CG1143" s="141" t="s">
        <v>2004</v>
      </c>
    </row>
    <row r="1144" spans="1:85" x14ac:dyDescent="0.35">
      <c r="A1144" s="155" t="s">
        <v>9790</v>
      </c>
      <c r="B1144" s="139" t="s">
        <v>4075</v>
      </c>
      <c r="C1144" s="18">
        <v>42773</v>
      </c>
      <c r="E1144" s="141" t="s">
        <v>2004</v>
      </c>
      <c r="F1144" s="141">
        <v>1</v>
      </c>
      <c r="G1144" s="141" t="s">
        <v>2003</v>
      </c>
      <c r="H1144" s="141">
        <v>2017</v>
      </c>
      <c r="I1144" s="18">
        <v>42773</v>
      </c>
      <c r="J1144" s="144">
        <v>0.18888888888888888</v>
      </c>
      <c r="K1144" s="378"/>
      <c r="L1144" s="139" t="s">
        <v>4075</v>
      </c>
      <c r="M1144" s="141"/>
      <c r="N1144" s="248"/>
      <c r="O1144" s="141" t="s">
        <v>26</v>
      </c>
      <c r="P1144" s="141"/>
      <c r="Q1144" s="141" t="s">
        <v>9791</v>
      </c>
      <c r="R1144" s="141" t="s">
        <v>9792</v>
      </c>
      <c r="S1144" s="141"/>
      <c r="T1144" s="141"/>
      <c r="U1144" s="141"/>
      <c r="V1144" s="141"/>
      <c r="W1144" s="139" t="s">
        <v>4075</v>
      </c>
      <c r="X1144" s="141" t="s">
        <v>25</v>
      </c>
      <c r="Y1144" s="141" t="s">
        <v>27</v>
      </c>
      <c r="Z1144" s="141" t="s">
        <v>16</v>
      </c>
      <c r="AA1144" s="141" t="s">
        <v>34</v>
      </c>
      <c r="AB1144" s="141"/>
      <c r="AC1144" s="139" t="s">
        <v>18051</v>
      </c>
      <c r="AD1144" s="380"/>
      <c r="AE1144" s="139" t="s">
        <v>102</v>
      </c>
      <c r="AF1144" s="139" t="s">
        <v>13071</v>
      </c>
      <c r="AG1144" s="139" t="s">
        <v>102</v>
      </c>
      <c r="AH1144" s="139" t="s">
        <v>1378</v>
      </c>
      <c r="AI1144" s="139"/>
      <c r="AJ1144" s="139"/>
      <c r="AK1144" s="139"/>
      <c r="AL1144" s="139"/>
      <c r="AM1144" s="141" t="s">
        <v>1527</v>
      </c>
      <c r="AN1144" s="141" t="s">
        <v>8</v>
      </c>
      <c r="AO1144" s="139" t="s">
        <v>1614</v>
      </c>
      <c r="AP1144" s="139" t="s">
        <v>7</v>
      </c>
      <c r="AQ1144" s="139"/>
      <c r="AR1144" s="381"/>
      <c r="AS1144" s="139" t="s">
        <v>4075</v>
      </c>
      <c r="AT1144" s="141" t="s">
        <v>1404</v>
      </c>
      <c r="AU1144" s="141"/>
      <c r="AV1144" s="383"/>
      <c r="AW1144" s="385"/>
      <c r="AX1144" s="139"/>
      <c r="AY1144" t="s">
        <v>18907</v>
      </c>
      <c r="AZ1144">
        <v>12000</v>
      </c>
      <c r="BA1144" s="381"/>
      <c r="BB1144" s="139" t="s">
        <v>17</v>
      </c>
      <c r="BC1144" s="166"/>
      <c r="BD1144" s="166"/>
      <c r="BE1144" s="166"/>
      <c r="BF1144" s="166"/>
      <c r="BG1144" s="166"/>
      <c r="BH1144" s="308"/>
      <c r="BI1144" s="308"/>
      <c r="BJ1144" s="141" t="s">
        <v>26</v>
      </c>
      <c r="BK1144" s="141" t="s">
        <v>26</v>
      </c>
      <c r="BL1144" s="141"/>
      <c r="BM1144" s="141"/>
      <c r="BN1144" s="139" t="s">
        <v>4075</v>
      </c>
      <c r="BQ1144" s="141" t="s">
        <v>15835</v>
      </c>
      <c r="BR1144" s="135" t="s">
        <v>15700</v>
      </c>
      <c r="BT1144" s="135" t="s">
        <v>15355</v>
      </c>
      <c r="BU1144" s="135" t="s">
        <v>1867</v>
      </c>
      <c r="BV1144" s="141" t="s">
        <v>13269</v>
      </c>
      <c r="BW1144" s="135" t="s">
        <v>15348</v>
      </c>
      <c r="BX1144" s="141" t="s">
        <v>15689</v>
      </c>
      <c r="BY1144" s="141" t="s">
        <v>12</v>
      </c>
      <c r="BZ1144" s="141" t="s">
        <v>26</v>
      </c>
      <c r="CA1144" s="141" t="s">
        <v>1848</v>
      </c>
      <c r="CB1144" s="141"/>
      <c r="CC1144" s="141" t="s">
        <v>15686</v>
      </c>
      <c r="CD1144" s="141" t="s">
        <v>15698</v>
      </c>
      <c r="CE1144" s="141" t="s">
        <v>13</v>
      </c>
      <c r="CF1144" s="141" t="s">
        <v>15451</v>
      </c>
      <c r="CG1144" s="141" t="s">
        <v>4004</v>
      </c>
    </row>
    <row r="1145" spans="1:85" x14ac:dyDescent="0.35">
      <c r="A1145" s="155" t="s">
        <v>9789</v>
      </c>
      <c r="B1145" s="139" t="s">
        <v>4075</v>
      </c>
      <c r="C1145" s="18">
        <v>42788</v>
      </c>
      <c r="D1145" s="144">
        <v>0.21388888888888888</v>
      </c>
      <c r="E1145" s="141" t="s">
        <v>2536</v>
      </c>
      <c r="F1145" s="141">
        <v>1</v>
      </c>
      <c r="G1145" s="141" t="s">
        <v>2003</v>
      </c>
      <c r="H1145" s="141">
        <v>2017</v>
      </c>
      <c r="I1145" s="18">
        <v>42788</v>
      </c>
      <c r="J1145" s="144">
        <v>0.21388888888888888</v>
      </c>
      <c r="K1145" s="378"/>
      <c r="L1145" s="139" t="s">
        <v>4075</v>
      </c>
      <c r="M1145" s="141" t="s">
        <v>5623</v>
      </c>
      <c r="N1145" s="248"/>
      <c r="O1145" s="141" t="s">
        <v>25</v>
      </c>
      <c r="P1145" s="141"/>
      <c r="Q1145" s="141"/>
      <c r="R1145" s="141"/>
      <c r="S1145" s="141"/>
      <c r="T1145" s="141"/>
      <c r="U1145" s="141"/>
      <c r="V1145" s="141"/>
      <c r="W1145" s="139" t="s">
        <v>4075</v>
      </c>
      <c r="X1145" s="141" t="s">
        <v>25</v>
      </c>
      <c r="Y1145" s="141" t="s">
        <v>27</v>
      </c>
      <c r="Z1145" s="141"/>
      <c r="AA1145" s="141" t="s">
        <v>34</v>
      </c>
      <c r="AB1145" s="141"/>
      <c r="AC1145" s="139" t="s">
        <v>114</v>
      </c>
      <c r="AD1145" s="380"/>
      <c r="AE1145" s="139" t="s">
        <v>4</v>
      </c>
      <c r="AF1145" s="139" t="s">
        <v>13073</v>
      </c>
      <c r="AG1145" s="139" t="s">
        <v>4</v>
      </c>
      <c r="AH1145" s="139" t="s">
        <v>1380</v>
      </c>
      <c r="AI1145" s="139" t="s">
        <v>1381</v>
      </c>
      <c r="AJ1145" s="139"/>
      <c r="AK1145" s="139" t="s">
        <v>15678</v>
      </c>
      <c r="AL1145" s="139" t="s">
        <v>1649</v>
      </c>
      <c r="AM1145" s="141" t="s">
        <v>25</v>
      </c>
      <c r="AN1145" s="141" t="s">
        <v>8</v>
      </c>
      <c r="AO1145" s="139"/>
      <c r="AP1145" s="139" t="s">
        <v>1649</v>
      </c>
      <c r="AQ1145" s="139"/>
      <c r="AR1145" s="381"/>
      <c r="AS1145" s="139" t="s">
        <v>4075</v>
      </c>
      <c r="AT1145" s="141" t="s">
        <v>1404</v>
      </c>
      <c r="AU1145" s="141"/>
      <c r="AV1145" s="383"/>
      <c r="AW1145" s="385"/>
      <c r="AX1145" s="139"/>
      <c r="BA1145" s="381"/>
      <c r="BB1145" s="139" t="s">
        <v>17</v>
      </c>
      <c r="BC1145" s="166">
        <v>7.5000000000000002E-4</v>
      </c>
      <c r="BD1145" s="166"/>
      <c r="BE1145" s="166"/>
      <c r="BF1145" s="166"/>
      <c r="BG1145" s="166"/>
      <c r="BH1145" s="308"/>
      <c r="BI1145" s="308"/>
      <c r="BJ1145" s="141" t="s">
        <v>26</v>
      </c>
      <c r="BK1145" s="141" t="s">
        <v>26</v>
      </c>
      <c r="BL1145" s="141"/>
      <c r="BM1145" s="141"/>
      <c r="BN1145" s="139" t="s">
        <v>4075</v>
      </c>
      <c r="BQ1145" s="141"/>
      <c r="BV1145" s="141"/>
      <c r="BX1145" s="141"/>
      <c r="BY1145" s="141"/>
      <c r="BZ1145" s="141"/>
      <c r="CA1145" s="141"/>
      <c r="CB1145" s="141"/>
      <c r="CC1145" s="141"/>
      <c r="CD1145" s="141"/>
      <c r="CE1145" s="141"/>
      <c r="CF1145" s="141"/>
      <c r="CG1145" s="141"/>
    </row>
    <row r="1146" spans="1:85" x14ac:dyDescent="0.35">
      <c r="A1146" s="155" t="s">
        <v>9785</v>
      </c>
      <c r="B1146" s="139" t="s">
        <v>4075</v>
      </c>
      <c r="C1146" s="18">
        <v>42810</v>
      </c>
      <c r="E1146" s="141" t="s">
        <v>3336</v>
      </c>
      <c r="F1146" s="141">
        <v>1</v>
      </c>
      <c r="G1146" s="141" t="s">
        <v>1897</v>
      </c>
      <c r="H1146" s="141">
        <v>2017</v>
      </c>
      <c r="I1146" s="18">
        <v>42810</v>
      </c>
      <c r="J1146" s="144">
        <v>0.52708333333333335</v>
      </c>
      <c r="K1146" s="378"/>
      <c r="L1146" s="139" t="s">
        <v>4075</v>
      </c>
      <c r="M1146" s="141"/>
      <c r="N1146" s="248"/>
      <c r="O1146" s="141" t="s">
        <v>26</v>
      </c>
      <c r="P1146" s="141"/>
      <c r="Q1146" s="141" t="s">
        <v>9786</v>
      </c>
      <c r="R1146" s="141" t="s">
        <v>9787</v>
      </c>
      <c r="S1146" s="141"/>
      <c r="T1146" s="141"/>
      <c r="U1146" s="141"/>
      <c r="V1146" s="141" t="s">
        <v>9788</v>
      </c>
      <c r="W1146" s="139" t="s">
        <v>4075</v>
      </c>
      <c r="X1146" s="141" t="s">
        <v>25</v>
      </c>
      <c r="Y1146" s="141" t="s">
        <v>27</v>
      </c>
      <c r="Z1146" s="141" t="s">
        <v>13</v>
      </c>
      <c r="AA1146" s="141" t="s">
        <v>34</v>
      </c>
      <c r="AB1146" s="141"/>
      <c r="AC1146" s="139" t="s">
        <v>18047</v>
      </c>
      <c r="AD1146" s="380"/>
      <c r="AE1146" s="139" t="s">
        <v>103</v>
      </c>
      <c r="AF1146" s="139" t="s">
        <v>13075</v>
      </c>
      <c r="AG1146" s="139" t="s">
        <v>103</v>
      </c>
      <c r="AH1146" s="139" t="s">
        <v>1378</v>
      </c>
      <c r="AI1146" s="139" t="s">
        <v>7340</v>
      </c>
      <c r="AJ1146" s="139"/>
      <c r="AK1146" s="139" t="s">
        <v>7340</v>
      </c>
      <c r="AL1146" s="139" t="s">
        <v>1408</v>
      </c>
      <c r="AM1146" s="141" t="s">
        <v>1527</v>
      </c>
      <c r="AN1146" s="141" t="s">
        <v>8</v>
      </c>
      <c r="AO1146" s="139" t="s">
        <v>1614</v>
      </c>
      <c r="AP1146" s="139" t="s">
        <v>7</v>
      </c>
      <c r="AQ1146" s="139"/>
      <c r="AR1146" s="381"/>
      <c r="AS1146" s="139" t="s">
        <v>4075</v>
      </c>
      <c r="AT1146" s="141" t="s">
        <v>1404</v>
      </c>
      <c r="AU1146" s="141"/>
      <c r="AV1146" s="383"/>
      <c r="AW1146" s="385"/>
      <c r="AX1146" s="139"/>
      <c r="AY1146" t="s">
        <v>18686</v>
      </c>
      <c r="AZ1146">
        <v>12000</v>
      </c>
      <c r="BA1146" s="381"/>
      <c r="BB1146" s="139" t="s">
        <v>17</v>
      </c>
      <c r="BC1146" s="166"/>
      <c r="BD1146" s="166"/>
      <c r="BE1146" s="166"/>
      <c r="BF1146" s="166"/>
      <c r="BG1146" s="166"/>
      <c r="BH1146" s="308"/>
      <c r="BI1146" s="308"/>
      <c r="BJ1146" s="141" t="s">
        <v>26</v>
      </c>
      <c r="BK1146" s="141" t="s">
        <v>26</v>
      </c>
      <c r="BL1146" s="141"/>
      <c r="BM1146" s="141"/>
      <c r="BN1146" s="139" t="s">
        <v>4075</v>
      </c>
      <c r="BQ1146" s="141"/>
      <c r="BV1146" s="141"/>
      <c r="BX1146" s="141"/>
      <c r="BY1146" s="141"/>
      <c r="BZ1146" s="141"/>
      <c r="CA1146" s="141"/>
      <c r="CB1146" s="141"/>
      <c r="CC1146" s="141"/>
      <c r="CD1146" s="141"/>
      <c r="CE1146" s="141"/>
      <c r="CF1146" s="141"/>
      <c r="CG1146" s="141"/>
    </row>
    <row r="1147" spans="1:85" x14ac:dyDescent="0.35">
      <c r="A1147" s="155" t="s">
        <v>9781</v>
      </c>
      <c r="B1147" s="139" t="s">
        <v>4075</v>
      </c>
      <c r="C1147" s="18">
        <v>42811</v>
      </c>
      <c r="E1147" s="141" t="s">
        <v>3336</v>
      </c>
      <c r="F1147" s="141">
        <v>1</v>
      </c>
      <c r="G1147" s="141" t="s">
        <v>1897</v>
      </c>
      <c r="H1147" s="141">
        <v>2017</v>
      </c>
      <c r="I1147" s="18">
        <v>42811</v>
      </c>
      <c r="J1147" s="144">
        <v>0.38958333333333334</v>
      </c>
      <c r="K1147" s="378"/>
      <c r="L1147" s="139" t="s">
        <v>4075</v>
      </c>
      <c r="M1147" s="141"/>
      <c r="N1147" s="248"/>
      <c r="O1147" s="141" t="s">
        <v>26</v>
      </c>
      <c r="P1147" s="141"/>
      <c r="Q1147" s="141" t="s">
        <v>9782</v>
      </c>
      <c r="R1147" s="141" t="s">
        <v>9783</v>
      </c>
      <c r="S1147" s="141"/>
      <c r="T1147" s="141"/>
      <c r="U1147" s="141"/>
      <c r="V1147" s="141" t="s">
        <v>9784</v>
      </c>
      <c r="W1147" s="139" t="s">
        <v>4075</v>
      </c>
      <c r="X1147" s="141" t="s">
        <v>25</v>
      </c>
      <c r="Y1147" s="141" t="s">
        <v>27</v>
      </c>
      <c r="Z1147" s="141" t="s">
        <v>13</v>
      </c>
      <c r="AA1147" s="141" t="s">
        <v>34</v>
      </c>
      <c r="AB1147" s="141"/>
      <c r="AC1147" s="139" t="s">
        <v>18051</v>
      </c>
      <c r="AD1147" s="380"/>
      <c r="AE1147" s="139" t="s">
        <v>103</v>
      </c>
      <c r="AF1147" s="139" t="s">
        <v>13075</v>
      </c>
      <c r="AG1147" s="139" t="s">
        <v>103</v>
      </c>
      <c r="AH1147" s="139" t="s">
        <v>1378</v>
      </c>
      <c r="AI1147" s="139" t="s">
        <v>7340</v>
      </c>
      <c r="AJ1147" s="139"/>
      <c r="AK1147" s="139" t="s">
        <v>7340</v>
      </c>
      <c r="AL1147" s="139" t="s">
        <v>7</v>
      </c>
      <c r="AM1147" s="141" t="s">
        <v>1527</v>
      </c>
      <c r="AN1147" s="141" t="s">
        <v>8</v>
      </c>
      <c r="AO1147" s="139" t="s">
        <v>1614</v>
      </c>
      <c r="AP1147" s="139" t="s">
        <v>7</v>
      </c>
      <c r="AQ1147" s="139"/>
      <c r="AR1147" s="381"/>
      <c r="AS1147" s="139" t="s">
        <v>4075</v>
      </c>
      <c r="AT1147" s="141" t="s">
        <v>1404</v>
      </c>
      <c r="AU1147" s="141"/>
      <c r="AV1147" s="383"/>
      <c r="AW1147" s="385"/>
      <c r="AX1147" s="139"/>
      <c r="AY1147" t="s">
        <v>18493</v>
      </c>
      <c r="AZ1147">
        <v>21000</v>
      </c>
      <c r="BA1147" s="381"/>
      <c r="BB1147" s="139" t="s">
        <v>1469</v>
      </c>
      <c r="BC1147" s="166"/>
      <c r="BD1147" s="166"/>
      <c r="BE1147" s="166"/>
      <c r="BF1147" s="166"/>
      <c r="BG1147" s="166"/>
      <c r="BH1147" s="308"/>
      <c r="BI1147" s="308"/>
      <c r="BJ1147" s="141" t="s">
        <v>26</v>
      </c>
      <c r="BK1147" s="141" t="s">
        <v>26</v>
      </c>
      <c r="BL1147" s="141"/>
      <c r="BM1147" s="141"/>
      <c r="BN1147" s="139" t="s">
        <v>4075</v>
      </c>
      <c r="BQ1147" s="141"/>
      <c r="BV1147" s="141"/>
      <c r="BX1147" s="141"/>
      <c r="BY1147" s="141"/>
      <c r="BZ1147" s="141"/>
      <c r="CA1147" s="141"/>
      <c r="CB1147" s="141"/>
      <c r="CC1147" s="141"/>
      <c r="CD1147" s="141"/>
      <c r="CE1147" s="141"/>
      <c r="CF1147" s="141"/>
      <c r="CG1147" s="141"/>
    </row>
    <row r="1148" spans="1:85" x14ac:dyDescent="0.35">
      <c r="A1148" s="155" t="s">
        <v>9779</v>
      </c>
      <c r="B1148" s="139" t="s">
        <v>4075</v>
      </c>
      <c r="C1148" s="18">
        <v>42813</v>
      </c>
      <c r="E1148" s="141" t="s">
        <v>13284</v>
      </c>
      <c r="F1148" s="141">
        <v>1</v>
      </c>
      <c r="G1148" s="141" t="s">
        <v>1897</v>
      </c>
      <c r="H1148" s="141">
        <v>2017</v>
      </c>
      <c r="I1148" s="18">
        <v>42813</v>
      </c>
      <c r="J1148" s="144">
        <v>0.71250000000000002</v>
      </c>
      <c r="K1148" s="378"/>
      <c r="L1148" s="139" t="s">
        <v>4075</v>
      </c>
      <c r="M1148" s="141"/>
      <c r="N1148" s="248"/>
      <c r="O1148" s="141" t="s">
        <v>26</v>
      </c>
      <c r="P1148" s="141"/>
      <c r="Q1148" s="141" t="s">
        <v>9780</v>
      </c>
      <c r="R1148" s="141"/>
      <c r="S1148" s="141"/>
      <c r="T1148" s="141"/>
      <c r="U1148" s="141"/>
      <c r="V1148" s="141"/>
      <c r="W1148" s="139" t="s">
        <v>4075</v>
      </c>
      <c r="X1148" s="141" t="s">
        <v>25</v>
      </c>
      <c r="Y1148" s="141" t="s">
        <v>27</v>
      </c>
      <c r="Z1148" s="141" t="s">
        <v>4</v>
      </c>
      <c r="AA1148" s="141" t="s">
        <v>34</v>
      </c>
      <c r="AB1148" s="141"/>
      <c r="AC1148" s="139" t="s">
        <v>18049</v>
      </c>
      <c r="AD1148" s="380"/>
      <c r="AE1148" s="139" t="s">
        <v>4</v>
      </c>
      <c r="AF1148" s="139" t="s">
        <v>13073</v>
      </c>
      <c r="AG1148" s="139" t="s">
        <v>4</v>
      </c>
      <c r="AH1148" s="139" t="s">
        <v>1378</v>
      </c>
      <c r="AI1148" s="139" t="s">
        <v>15678</v>
      </c>
      <c r="AJ1148" s="139"/>
      <c r="AK1148" s="139" t="s">
        <v>15678</v>
      </c>
      <c r="AL1148" s="139" t="s">
        <v>7</v>
      </c>
      <c r="AM1148" s="141" t="s">
        <v>1527</v>
      </c>
      <c r="AN1148" s="141" t="s">
        <v>8</v>
      </c>
      <c r="AO1148" s="139" t="s">
        <v>1477</v>
      </c>
      <c r="AP1148" s="139" t="s">
        <v>7</v>
      </c>
      <c r="AQ1148" s="139"/>
      <c r="AR1148" s="381"/>
      <c r="AS1148" s="139" t="s">
        <v>4075</v>
      </c>
      <c r="AT1148" s="141" t="s">
        <v>1404</v>
      </c>
      <c r="AU1148" s="141"/>
      <c r="AV1148" s="383"/>
      <c r="AW1148" s="385"/>
      <c r="AX1148" s="139"/>
      <c r="AY1148" t="s">
        <v>18373</v>
      </c>
      <c r="BA1148" s="381"/>
      <c r="BB1148" s="139" t="s">
        <v>17</v>
      </c>
      <c r="BC1148" s="166"/>
      <c r="BD1148" s="166"/>
      <c r="BE1148" s="166"/>
      <c r="BF1148" s="166"/>
      <c r="BG1148" s="166"/>
      <c r="BH1148" s="308"/>
      <c r="BI1148" s="308"/>
      <c r="BJ1148" s="141" t="s">
        <v>26</v>
      </c>
      <c r="BK1148" s="141" t="s">
        <v>26</v>
      </c>
      <c r="BL1148" s="141"/>
      <c r="BM1148" s="141"/>
      <c r="BN1148" s="139" t="s">
        <v>4075</v>
      </c>
      <c r="BQ1148" s="141"/>
      <c r="BV1148" s="141"/>
      <c r="BX1148" s="141"/>
      <c r="BY1148" s="141"/>
      <c r="BZ1148" s="141"/>
      <c r="CA1148" s="141"/>
      <c r="CB1148" s="141"/>
      <c r="CC1148" s="141"/>
      <c r="CD1148" s="141"/>
      <c r="CE1148" s="141"/>
      <c r="CF1148" s="141"/>
      <c r="CG1148" s="141"/>
    </row>
    <row r="1149" spans="1:85" x14ac:dyDescent="0.35">
      <c r="A1149" s="155" t="s">
        <v>9776</v>
      </c>
      <c r="B1149" s="139" t="s">
        <v>4075</v>
      </c>
      <c r="C1149" s="18">
        <v>42817</v>
      </c>
      <c r="E1149" s="141" t="s">
        <v>13284</v>
      </c>
      <c r="F1149" s="141">
        <v>1</v>
      </c>
      <c r="G1149" s="141" t="s">
        <v>1897</v>
      </c>
      <c r="H1149" s="141">
        <v>2017</v>
      </c>
      <c r="I1149" s="18">
        <v>42817</v>
      </c>
      <c r="J1149" s="144">
        <v>0.27013888888888887</v>
      </c>
      <c r="K1149" s="378"/>
      <c r="L1149" s="139" t="s">
        <v>4075</v>
      </c>
      <c r="M1149" s="141"/>
      <c r="N1149" s="248"/>
      <c r="O1149" s="141" t="s">
        <v>26</v>
      </c>
      <c r="P1149" s="141"/>
      <c r="Q1149" s="141" t="s">
        <v>9777</v>
      </c>
      <c r="R1149" s="141" t="s">
        <v>9778</v>
      </c>
      <c r="S1149" s="141"/>
      <c r="T1149" s="141"/>
      <c r="U1149" s="141"/>
      <c r="V1149" s="141"/>
      <c r="W1149" s="139" t="s">
        <v>4075</v>
      </c>
      <c r="X1149" s="141" t="s">
        <v>25</v>
      </c>
      <c r="Y1149" s="141" t="s">
        <v>27</v>
      </c>
      <c r="Z1149" s="141" t="s">
        <v>13</v>
      </c>
      <c r="AA1149" s="141" t="s">
        <v>34</v>
      </c>
      <c r="AB1149" s="141"/>
      <c r="AC1149" s="139" t="s">
        <v>18049</v>
      </c>
      <c r="AD1149" s="380"/>
      <c r="AE1149" s="139" t="s">
        <v>102</v>
      </c>
      <c r="AF1149" s="139" t="s">
        <v>13082</v>
      </c>
      <c r="AG1149" s="139" t="s">
        <v>102</v>
      </c>
      <c r="AH1149" s="139" t="s">
        <v>1378</v>
      </c>
      <c r="AI1149" s="139" t="s">
        <v>60</v>
      </c>
      <c r="AJ1149" s="139" t="s">
        <v>60</v>
      </c>
      <c r="AK1149" s="139"/>
      <c r="AL1149" s="139"/>
      <c r="AM1149" s="141" t="s">
        <v>6</v>
      </c>
      <c r="AN1149" s="141" t="s">
        <v>1371</v>
      </c>
      <c r="AO1149" s="139" t="s">
        <v>1614</v>
      </c>
      <c r="AP1149" s="139" t="s">
        <v>60</v>
      </c>
      <c r="AQ1149" s="139"/>
      <c r="AR1149" s="381"/>
      <c r="AS1149" s="139" t="s">
        <v>4075</v>
      </c>
      <c r="AT1149" s="141" t="s">
        <v>1404</v>
      </c>
      <c r="AU1149" s="141"/>
      <c r="AV1149" s="383"/>
      <c r="AW1149" s="385"/>
      <c r="AX1149" s="139"/>
      <c r="AY1149" t="s">
        <v>18908</v>
      </c>
      <c r="AZ1149">
        <v>12000</v>
      </c>
      <c r="BA1149" s="381"/>
      <c r="BB1149" s="139" t="s">
        <v>17</v>
      </c>
      <c r="BC1149" s="166"/>
      <c r="BD1149" s="166"/>
      <c r="BE1149" s="166"/>
      <c r="BF1149" s="166"/>
      <c r="BG1149" s="166"/>
      <c r="BH1149" s="308"/>
      <c r="BI1149" s="308"/>
      <c r="BJ1149" s="141" t="s">
        <v>26</v>
      </c>
      <c r="BK1149" s="141" t="s">
        <v>26</v>
      </c>
      <c r="BL1149" s="141"/>
      <c r="BM1149" s="141"/>
      <c r="BN1149" s="139" t="s">
        <v>4075</v>
      </c>
      <c r="BQ1149" s="141"/>
      <c r="BV1149" s="141"/>
      <c r="BX1149" s="141"/>
      <c r="BY1149" s="141"/>
      <c r="BZ1149" s="141"/>
      <c r="CA1149" s="141"/>
      <c r="CB1149" s="141"/>
      <c r="CC1149" s="141"/>
      <c r="CD1149" s="141"/>
      <c r="CE1149" s="141"/>
      <c r="CF1149" s="141"/>
      <c r="CG1149" s="141"/>
    </row>
    <row r="1150" spans="1:85" x14ac:dyDescent="0.35">
      <c r="A1150" s="155" t="s">
        <v>9773</v>
      </c>
      <c r="B1150" s="139" t="s">
        <v>4075</v>
      </c>
      <c r="C1150" s="18">
        <v>42822</v>
      </c>
      <c r="D1150" s="144">
        <v>0.51041666666666663</v>
      </c>
      <c r="E1150" s="141" t="s">
        <v>3122</v>
      </c>
      <c r="F1150" s="141">
        <v>1</v>
      </c>
      <c r="G1150" s="141" t="s">
        <v>1897</v>
      </c>
      <c r="H1150" s="141">
        <v>2017</v>
      </c>
      <c r="I1150" s="18">
        <v>42822</v>
      </c>
      <c r="J1150" s="144">
        <v>0.53125</v>
      </c>
      <c r="K1150" s="378"/>
      <c r="L1150" s="139" t="s">
        <v>4075</v>
      </c>
      <c r="M1150" s="141"/>
      <c r="N1150" s="248"/>
      <c r="O1150" s="141" t="s">
        <v>26</v>
      </c>
      <c r="P1150" s="141"/>
      <c r="Q1150" s="141" t="s">
        <v>9774</v>
      </c>
      <c r="R1150" s="141" t="s">
        <v>9775</v>
      </c>
      <c r="S1150" s="141"/>
      <c r="T1150" s="141"/>
      <c r="U1150" s="141">
        <v>112713792</v>
      </c>
      <c r="V1150" s="141"/>
      <c r="W1150" s="139" t="s">
        <v>4075</v>
      </c>
      <c r="X1150" s="141" t="s">
        <v>25</v>
      </c>
      <c r="Y1150" s="141" t="s">
        <v>27</v>
      </c>
      <c r="Z1150" s="141" t="s">
        <v>4</v>
      </c>
      <c r="AA1150" s="141" t="s">
        <v>34</v>
      </c>
      <c r="AB1150" s="141"/>
      <c r="AC1150" s="139" t="s">
        <v>18049</v>
      </c>
      <c r="AD1150" s="380"/>
      <c r="AE1150" s="139" t="s">
        <v>4</v>
      </c>
      <c r="AF1150" s="139" t="s">
        <v>13073</v>
      </c>
      <c r="AG1150" s="139" t="s">
        <v>4</v>
      </c>
      <c r="AH1150" s="139" t="s">
        <v>1378</v>
      </c>
      <c r="AI1150" s="139" t="s">
        <v>15678</v>
      </c>
      <c r="AJ1150" s="139"/>
      <c r="AK1150" s="139" t="s">
        <v>15678</v>
      </c>
      <c r="AL1150" s="139" t="s">
        <v>7</v>
      </c>
      <c r="AM1150" s="141" t="s">
        <v>1434</v>
      </c>
      <c r="AN1150" s="141" t="s">
        <v>8</v>
      </c>
      <c r="AO1150" s="139" t="s">
        <v>1614</v>
      </c>
      <c r="AP1150" s="139" t="s">
        <v>7</v>
      </c>
      <c r="AQ1150" s="139"/>
      <c r="AR1150" s="381"/>
      <c r="AS1150" s="139" t="s">
        <v>4075</v>
      </c>
      <c r="AT1150" s="141" t="s">
        <v>1404</v>
      </c>
      <c r="AU1150" s="141"/>
      <c r="AV1150" s="383"/>
      <c r="AW1150" s="385"/>
      <c r="AX1150" s="139"/>
      <c r="AY1150" t="s">
        <v>18260</v>
      </c>
      <c r="AZ1150">
        <v>12000</v>
      </c>
      <c r="BA1150" s="381"/>
      <c r="BB1150" s="139" t="s">
        <v>17</v>
      </c>
      <c r="BC1150" s="166"/>
      <c r="BD1150" s="166"/>
      <c r="BE1150" s="166"/>
      <c r="BF1150" s="166"/>
      <c r="BG1150" s="166"/>
      <c r="BH1150" s="308"/>
      <c r="BI1150" s="308"/>
      <c r="BJ1150" s="141" t="s">
        <v>26</v>
      </c>
      <c r="BK1150" s="141" t="s">
        <v>26</v>
      </c>
      <c r="BL1150" s="141"/>
      <c r="BM1150" s="141"/>
      <c r="BN1150" s="139" t="s">
        <v>4075</v>
      </c>
      <c r="BQ1150" s="141" t="s">
        <v>15836</v>
      </c>
      <c r="BR1150" s="135" t="s">
        <v>15700</v>
      </c>
      <c r="BT1150" s="135" t="s">
        <v>13609</v>
      </c>
      <c r="BU1150" s="135" t="s">
        <v>13282</v>
      </c>
      <c r="BV1150" s="141" t="s">
        <v>2410</v>
      </c>
      <c r="BW1150" s="135" t="s">
        <v>4004</v>
      </c>
      <c r="BX1150" s="141" t="s">
        <v>12</v>
      </c>
      <c r="BY1150" s="141" t="s">
        <v>12</v>
      </c>
      <c r="BZ1150" s="141" t="s">
        <v>26</v>
      </c>
      <c r="CA1150" s="141" t="s">
        <v>1848</v>
      </c>
      <c r="CB1150" s="141"/>
      <c r="CC1150" s="141" t="s">
        <v>15686</v>
      </c>
      <c r="CD1150" s="141" t="s">
        <v>15687</v>
      </c>
      <c r="CE1150" s="141" t="s">
        <v>15453</v>
      </c>
      <c r="CF1150" s="141" t="s">
        <v>15451</v>
      </c>
      <c r="CG1150" s="141" t="s">
        <v>4004</v>
      </c>
    </row>
    <row r="1151" spans="1:85" x14ac:dyDescent="0.35">
      <c r="A1151" s="155" t="s">
        <v>9772</v>
      </c>
      <c r="B1151" s="139" t="s">
        <v>4075</v>
      </c>
      <c r="C1151" s="18">
        <v>42824</v>
      </c>
      <c r="D1151" s="144">
        <v>0.47916666666666669</v>
      </c>
      <c r="E1151" s="141" t="s">
        <v>3122</v>
      </c>
      <c r="F1151" s="141">
        <v>1</v>
      </c>
      <c r="G1151" s="141" t="s">
        <v>1897</v>
      </c>
      <c r="H1151" s="141">
        <v>2017</v>
      </c>
      <c r="I1151" s="18">
        <v>42824</v>
      </c>
      <c r="J1151" s="144">
        <v>0.47916666666666669</v>
      </c>
      <c r="K1151" s="378"/>
      <c r="L1151" s="139" t="s">
        <v>4075</v>
      </c>
      <c r="M1151" s="141" t="s">
        <v>5623</v>
      </c>
      <c r="N1151" s="248"/>
      <c r="O1151" s="141" t="s">
        <v>25</v>
      </c>
      <c r="P1151" s="141"/>
      <c r="Q1151" s="141"/>
      <c r="R1151" s="141"/>
      <c r="S1151" s="141"/>
      <c r="T1151" s="141"/>
      <c r="U1151" s="141"/>
      <c r="V1151" s="141"/>
      <c r="W1151" s="139" t="s">
        <v>4075</v>
      </c>
      <c r="X1151" s="141" t="s">
        <v>25</v>
      </c>
      <c r="Y1151" s="141" t="s">
        <v>27</v>
      </c>
      <c r="Z1151" s="141"/>
      <c r="AA1151" s="141" t="s">
        <v>34</v>
      </c>
      <c r="AB1151" s="141"/>
      <c r="AC1151" s="139" t="s">
        <v>114</v>
      </c>
      <c r="AD1151" s="380"/>
      <c r="AE1151" s="139" t="s">
        <v>4</v>
      </c>
      <c r="AF1151" s="139" t="s">
        <v>13073</v>
      </c>
      <c r="AG1151" s="139" t="s">
        <v>4</v>
      </c>
      <c r="AH1151" s="139" t="s">
        <v>1380</v>
      </c>
      <c r="AI1151" s="139" t="s">
        <v>1381</v>
      </c>
      <c r="AJ1151" s="139"/>
      <c r="AK1151" s="139" t="s">
        <v>15678</v>
      </c>
      <c r="AL1151" s="139" t="s">
        <v>1649</v>
      </c>
      <c r="AM1151" s="141" t="s">
        <v>25</v>
      </c>
      <c r="AN1151" s="141" t="s">
        <v>8</v>
      </c>
      <c r="AO1151" s="139"/>
      <c r="AP1151" s="139" t="s">
        <v>1649</v>
      </c>
      <c r="AQ1151" s="139"/>
      <c r="AR1151" s="381"/>
      <c r="AS1151" s="139" t="s">
        <v>4075</v>
      </c>
      <c r="AT1151" s="141" t="s">
        <v>1404</v>
      </c>
      <c r="AU1151" s="141">
        <v>512</v>
      </c>
      <c r="AV1151" s="383"/>
      <c r="AW1151" s="385"/>
      <c r="AX1151" s="139"/>
      <c r="BA1151" s="381"/>
      <c r="BB1151" s="139" t="s">
        <v>17</v>
      </c>
      <c r="BC1151" s="166">
        <v>7.5000000000000002E-4</v>
      </c>
      <c r="BD1151" s="166"/>
      <c r="BE1151" s="166"/>
      <c r="BF1151" s="166"/>
      <c r="BG1151" s="166"/>
      <c r="BH1151" s="308"/>
      <c r="BI1151" s="308"/>
      <c r="BJ1151" s="141" t="s">
        <v>26</v>
      </c>
      <c r="BK1151" s="141" t="s">
        <v>26</v>
      </c>
      <c r="BL1151" s="141"/>
      <c r="BM1151" s="141"/>
      <c r="BN1151" s="139" t="s">
        <v>4075</v>
      </c>
      <c r="BQ1151" s="141"/>
      <c r="BV1151" s="141"/>
      <c r="BX1151" s="141"/>
      <c r="BY1151" s="141"/>
      <c r="BZ1151" s="141"/>
      <c r="CA1151" s="141"/>
      <c r="CB1151" s="141"/>
      <c r="CC1151" s="141"/>
      <c r="CD1151" s="141"/>
      <c r="CE1151" s="141"/>
      <c r="CF1151" s="141"/>
      <c r="CG1151" s="141"/>
    </row>
    <row r="1152" spans="1:85" x14ac:dyDescent="0.35">
      <c r="A1152" s="155" t="s">
        <v>9770</v>
      </c>
      <c r="B1152" s="139" t="s">
        <v>4075</v>
      </c>
      <c r="C1152" s="18">
        <v>42825</v>
      </c>
      <c r="D1152" s="144">
        <v>0.48819444444444443</v>
      </c>
      <c r="E1152" s="141" t="s">
        <v>3122</v>
      </c>
      <c r="F1152" s="141">
        <v>1</v>
      </c>
      <c r="G1152" s="141" t="s">
        <v>1897</v>
      </c>
      <c r="H1152" s="141">
        <v>2017</v>
      </c>
      <c r="I1152" s="18">
        <v>42825</v>
      </c>
      <c r="J1152" s="144">
        <v>0.48819444444444443</v>
      </c>
      <c r="K1152" s="378"/>
      <c r="L1152" s="139" t="s">
        <v>4075</v>
      </c>
      <c r="M1152" s="141" t="s">
        <v>5623</v>
      </c>
      <c r="N1152" s="248"/>
      <c r="O1152" s="141" t="s">
        <v>25</v>
      </c>
      <c r="P1152" s="141"/>
      <c r="Q1152" s="141"/>
      <c r="R1152" s="141" t="s">
        <v>9771</v>
      </c>
      <c r="S1152" s="141"/>
      <c r="T1152" s="141"/>
      <c r="U1152" s="141"/>
      <c r="V1152" s="141"/>
      <c r="W1152" s="139" t="s">
        <v>4075</v>
      </c>
      <c r="X1152" s="141" t="s">
        <v>25</v>
      </c>
      <c r="Y1152" s="141" t="s">
        <v>27</v>
      </c>
      <c r="Z1152" s="141"/>
      <c r="AA1152" s="141" t="s">
        <v>34</v>
      </c>
      <c r="AB1152" s="141"/>
      <c r="AC1152" s="139" t="s">
        <v>115</v>
      </c>
      <c r="AD1152" s="380"/>
      <c r="AE1152" s="139" t="s">
        <v>4</v>
      </c>
      <c r="AF1152" s="139" t="s">
        <v>13073</v>
      </c>
      <c r="AG1152" s="139" t="s">
        <v>4</v>
      </c>
      <c r="AH1152" s="139" t="s">
        <v>1380</v>
      </c>
      <c r="AI1152" s="139" t="s">
        <v>1381</v>
      </c>
      <c r="AJ1152" s="139"/>
      <c r="AK1152" s="139" t="s">
        <v>15678</v>
      </c>
      <c r="AL1152" s="139" t="s">
        <v>1563</v>
      </c>
      <c r="AM1152" s="141" t="s">
        <v>25</v>
      </c>
      <c r="AN1152" s="141" t="s">
        <v>8</v>
      </c>
      <c r="AO1152" s="139"/>
      <c r="AP1152" s="139" t="s">
        <v>1563</v>
      </c>
      <c r="AQ1152" s="139"/>
      <c r="AR1152" s="381"/>
      <c r="AS1152" s="139" t="s">
        <v>4075</v>
      </c>
      <c r="AT1152" s="141" t="s">
        <v>43</v>
      </c>
      <c r="AU1152" s="141">
        <v>575</v>
      </c>
      <c r="AV1152" s="383"/>
      <c r="AW1152" s="385"/>
      <c r="AX1152" s="139"/>
      <c r="BA1152" s="381"/>
      <c r="BB1152" s="139" t="s">
        <v>1452</v>
      </c>
      <c r="BC1152" s="166">
        <v>0.25</v>
      </c>
      <c r="BD1152" s="166"/>
      <c r="BE1152" s="166"/>
      <c r="BF1152" s="166"/>
      <c r="BG1152" s="166"/>
      <c r="BH1152" s="308"/>
      <c r="BI1152" s="308"/>
      <c r="BJ1152" s="141" t="s">
        <v>26</v>
      </c>
      <c r="BK1152" s="141" t="s">
        <v>26</v>
      </c>
      <c r="BL1152" s="141"/>
      <c r="BM1152" s="141"/>
      <c r="BN1152" s="139" t="s">
        <v>4075</v>
      </c>
      <c r="BQ1152" s="141" t="s">
        <v>15837</v>
      </c>
      <c r="BR1152" s="135" t="s">
        <v>15685</v>
      </c>
      <c r="BT1152" s="135" t="s">
        <v>15364</v>
      </c>
      <c r="BU1152" s="135" t="s">
        <v>15374</v>
      </c>
      <c r="BV1152" s="141" t="s">
        <v>13272</v>
      </c>
      <c r="BW1152" s="135" t="s">
        <v>13264</v>
      </c>
      <c r="BX1152" s="141" t="s">
        <v>15707</v>
      </c>
      <c r="BY1152" s="141" t="s">
        <v>12</v>
      </c>
      <c r="BZ1152" s="141" t="s">
        <v>26</v>
      </c>
      <c r="CA1152" s="141" t="s">
        <v>1848</v>
      </c>
      <c r="CB1152" s="141"/>
      <c r="CC1152" s="141" t="s">
        <v>13</v>
      </c>
      <c r="CD1152" s="141" t="s">
        <v>34</v>
      </c>
      <c r="CE1152" s="141" t="s">
        <v>13</v>
      </c>
      <c r="CF1152" s="141" t="s">
        <v>15451</v>
      </c>
      <c r="CG1152" s="141" t="s">
        <v>1897</v>
      </c>
    </row>
    <row r="1153" spans="1:85" x14ac:dyDescent="0.35">
      <c r="A1153" s="155" t="s">
        <v>9767</v>
      </c>
      <c r="B1153" s="139" t="s">
        <v>4075</v>
      </c>
      <c r="C1153" s="18">
        <v>42826</v>
      </c>
      <c r="D1153" s="144">
        <v>0.62083333333333335</v>
      </c>
      <c r="E1153" s="141" t="s">
        <v>3122</v>
      </c>
      <c r="F1153" s="141">
        <v>2</v>
      </c>
      <c r="G1153" s="141" t="s">
        <v>2116</v>
      </c>
      <c r="H1153" s="141">
        <v>2017</v>
      </c>
      <c r="I1153" s="18">
        <v>42826</v>
      </c>
      <c r="J1153" s="144">
        <v>0.62083333333333335</v>
      </c>
      <c r="K1153" s="378"/>
      <c r="L1153" s="139" t="s">
        <v>4075</v>
      </c>
      <c r="M1153" s="141"/>
      <c r="N1153" s="248"/>
      <c r="O1153" s="141" t="s">
        <v>26</v>
      </c>
      <c r="P1153" s="141"/>
      <c r="Q1153" s="141" t="s">
        <v>9768</v>
      </c>
      <c r="R1153" s="141" t="s">
        <v>9769</v>
      </c>
      <c r="S1153" s="141"/>
      <c r="T1153" s="141"/>
      <c r="U1153" s="141">
        <v>112728971</v>
      </c>
      <c r="V1153" s="141"/>
      <c r="W1153" s="139" t="s">
        <v>4075</v>
      </c>
      <c r="X1153" s="141" t="s">
        <v>25</v>
      </c>
      <c r="Y1153" s="141" t="s">
        <v>27</v>
      </c>
      <c r="Z1153" s="141" t="s">
        <v>4</v>
      </c>
      <c r="AA1153" s="141" t="s">
        <v>34</v>
      </c>
      <c r="AB1153" s="141"/>
      <c r="AC1153" s="139" t="s">
        <v>18047</v>
      </c>
      <c r="AD1153" s="380"/>
      <c r="AE1153" s="139" t="s">
        <v>102</v>
      </c>
      <c r="AF1153" s="139" t="s">
        <v>13074</v>
      </c>
      <c r="AG1153" s="139" t="s">
        <v>102</v>
      </c>
      <c r="AH1153" s="139" t="s">
        <v>1378</v>
      </c>
      <c r="AI1153" s="139" t="s">
        <v>11</v>
      </c>
      <c r="AJ1153" s="139" t="s">
        <v>11</v>
      </c>
      <c r="AK1153" s="139"/>
      <c r="AL1153" s="139"/>
      <c r="AM1153" s="141" t="s">
        <v>6</v>
      </c>
      <c r="AN1153" s="141" t="s">
        <v>8</v>
      </c>
      <c r="AO1153" s="139" t="s">
        <v>1614</v>
      </c>
      <c r="AP1153" s="139" t="s">
        <v>7</v>
      </c>
      <c r="AQ1153" s="139"/>
      <c r="AR1153" s="381"/>
      <c r="AS1153" s="139" t="s">
        <v>4075</v>
      </c>
      <c r="AT1153" s="141" t="s">
        <v>1404</v>
      </c>
      <c r="AU1153" s="141"/>
      <c r="AV1153" s="383"/>
      <c r="AW1153" s="385"/>
      <c r="AX1153" s="139"/>
      <c r="AY1153" t="s">
        <v>18909</v>
      </c>
      <c r="AZ1153">
        <v>12000</v>
      </c>
      <c r="BA1153" s="381"/>
      <c r="BB1153" s="139" t="s">
        <v>3757</v>
      </c>
      <c r="BC1153" s="166"/>
      <c r="BD1153" s="166"/>
      <c r="BE1153" s="166"/>
      <c r="BF1153" s="166"/>
      <c r="BG1153" s="166"/>
      <c r="BH1153" s="308"/>
      <c r="BI1153" s="308"/>
      <c r="BJ1153" s="141" t="s">
        <v>26</v>
      </c>
      <c r="BK1153" s="141" t="s">
        <v>26</v>
      </c>
      <c r="BL1153" s="141"/>
      <c r="BM1153" s="141"/>
      <c r="BN1153" s="139" t="s">
        <v>4075</v>
      </c>
      <c r="BQ1153" s="141"/>
      <c r="BV1153" s="141"/>
      <c r="BX1153" s="141"/>
      <c r="BY1153" s="141"/>
      <c r="BZ1153" s="141"/>
      <c r="CA1153" s="141"/>
      <c r="CB1153" s="141"/>
      <c r="CC1153" s="141"/>
      <c r="CD1153" s="141"/>
      <c r="CE1153" s="141"/>
      <c r="CF1153" s="141"/>
      <c r="CG1153" s="141"/>
    </row>
    <row r="1154" spans="1:85" x14ac:dyDescent="0.35">
      <c r="A1154" s="155" t="s">
        <v>9761</v>
      </c>
      <c r="B1154" s="139" t="s">
        <v>4075</v>
      </c>
      <c r="C1154" s="18">
        <v>42829</v>
      </c>
      <c r="D1154" s="144">
        <v>0.76278935185185182</v>
      </c>
      <c r="E1154" s="141" t="s">
        <v>13285</v>
      </c>
      <c r="F1154" s="141">
        <v>2</v>
      </c>
      <c r="G1154" s="141" t="s">
        <v>2116</v>
      </c>
      <c r="H1154" s="141">
        <v>2017</v>
      </c>
      <c r="I1154" s="18">
        <v>42829</v>
      </c>
      <c r="J1154" s="144">
        <v>0.76249999999999996</v>
      </c>
      <c r="K1154" s="378"/>
      <c r="L1154" s="139" t="s">
        <v>4075</v>
      </c>
      <c r="M1154" s="141" t="s">
        <v>28</v>
      </c>
      <c r="N1154" s="248">
        <v>44246</v>
      </c>
      <c r="O1154" s="141" t="s">
        <v>25</v>
      </c>
      <c r="P1154" s="141"/>
      <c r="Q1154" s="141" t="s">
        <v>9762</v>
      </c>
      <c r="R1154" s="141" t="s">
        <v>1944</v>
      </c>
      <c r="S1154" s="141"/>
      <c r="T1154" s="141" t="s">
        <v>17107</v>
      </c>
      <c r="U1154" s="141">
        <v>112737396</v>
      </c>
      <c r="V1154" s="141"/>
      <c r="W1154" s="139" t="s">
        <v>4075</v>
      </c>
      <c r="X1154" s="141" t="s">
        <v>25</v>
      </c>
      <c r="Y1154" s="141" t="s">
        <v>27</v>
      </c>
      <c r="Z1154" s="141"/>
      <c r="AA1154" s="141" t="s">
        <v>34</v>
      </c>
      <c r="AB1154" s="141"/>
      <c r="AC1154" s="139" t="s">
        <v>18049</v>
      </c>
      <c r="AD1154" s="380"/>
      <c r="AE1154" s="139" t="s">
        <v>102</v>
      </c>
      <c r="AF1154" s="139" t="s">
        <v>13071</v>
      </c>
      <c r="AG1154" s="139" t="s">
        <v>102</v>
      </c>
      <c r="AH1154" s="139" t="s">
        <v>1378</v>
      </c>
      <c r="AI1154" s="139" t="s">
        <v>1387</v>
      </c>
      <c r="AJ1154" s="139" t="s">
        <v>1408</v>
      </c>
      <c r="AK1154" s="139"/>
      <c r="AL1154" s="139"/>
      <c r="AM1154" s="141" t="s">
        <v>9</v>
      </c>
      <c r="AN1154" s="141" t="s">
        <v>8</v>
      </c>
      <c r="AO1154" s="139"/>
      <c r="AP1154" s="139" t="s">
        <v>1408</v>
      </c>
      <c r="AQ1154" s="139"/>
      <c r="AR1154" s="381"/>
      <c r="AS1154" s="139" t="s">
        <v>4075</v>
      </c>
      <c r="AT1154" s="141" t="s">
        <v>1404</v>
      </c>
      <c r="AU1154" s="141"/>
      <c r="AV1154" s="383"/>
      <c r="AW1154" s="385"/>
      <c r="AX1154" s="139" t="s">
        <v>175</v>
      </c>
      <c r="AY1154" t="s">
        <v>18910</v>
      </c>
      <c r="BA1154" s="381"/>
      <c r="BB1154" s="139" t="s">
        <v>17</v>
      </c>
      <c r="BC1154" s="166"/>
      <c r="BD1154" s="166"/>
      <c r="BE1154" s="166"/>
      <c r="BF1154" s="166"/>
      <c r="BG1154" s="166"/>
      <c r="BH1154" s="308"/>
      <c r="BI1154" s="308"/>
      <c r="BJ1154" s="141" t="s">
        <v>26</v>
      </c>
      <c r="BK1154" s="141" t="s">
        <v>26</v>
      </c>
      <c r="BL1154" s="141"/>
      <c r="BM1154" s="141"/>
      <c r="BN1154" s="139" t="s">
        <v>4075</v>
      </c>
      <c r="BQ1154" s="141"/>
      <c r="BV1154" s="141"/>
      <c r="BX1154" s="141"/>
      <c r="BY1154" s="141"/>
      <c r="BZ1154" s="141"/>
      <c r="CA1154" s="141"/>
      <c r="CB1154" s="141"/>
      <c r="CC1154" s="141"/>
      <c r="CD1154" s="141"/>
      <c r="CE1154" s="141"/>
      <c r="CF1154" s="141"/>
      <c r="CG1154" s="141"/>
    </row>
    <row r="1155" spans="1:85" x14ac:dyDescent="0.35">
      <c r="A1155" s="155" t="s">
        <v>9763</v>
      </c>
      <c r="B1155" s="139" t="s">
        <v>4075</v>
      </c>
      <c r="C1155" s="18">
        <v>42829</v>
      </c>
      <c r="D1155" s="144">
        <v>0.62083333333333335</v>
      </c>
      <c r="E1155" s="141" t="s">
        <v>13285</v>
      </c>
      <c r="F1155" s="141">
        <v>2</v>
      </c>
      <c r="G1155" s="141" t="s">
        <v>2116</v>
      </c>
      <c r="H1155" s="141">
        <v>2017</v>
      </c>
      <c r="I1155" s="18">
        <v>42829</v>
      </c>
      <c r="J1155" s="144">
        <v>0.76249999999999996</v>
      </c>
      <c r="K1155" s="378"/>
      <c r="L1155" s="139" t="s">
        <v>4075</v>
      </c>
      <c r="M1155" s="141"/>
      <c r="N1155" s="248"/>
      <c r="O1155" s="141" t="s">
        <v>26</v>
      </c>
      <c r="P1155" s="141"/>
      <c r="Q1155" s="141" t="s">
        <v>9762</v>
      </c>
      <c r="R1155" s="141"/>
      <c r="S1155" s="141"/>
      <c r="T1155" s="141"/>
      <c r="U1155" s="141"/>
      <c r="V1155" s="141"/>
      <c r="W1155" s="139" t="s">
        <v>4075</v>
      </c>
      <c r="X1155" s="141" t="s">
        <v>25</v>
      </c>
      <c r="Y1155" s="141" t="s">
        <v>27</v>
      </c>
      <c r="Z1155" s="141" t="s">
        <v>4</v>
      </c>
      <c r="AA1155" s="141" t="s">
        <v>34</v>
      </c>
      <c r="AB1155" s="141"/>
      <c r="AC1155" s="139" t="s">
        <v>18049</v>
      </c>
      <c r="AD1155" s="380"/>
      <c r="AE1155" s="139" t="s">
        <v>102</v>
      </c>
      <c r="AF1155" s="139" t="s">
        <v>13074</v>
      </c>
      <c r="AG1155" s="139" t="s">
        <v>102</v>
      </c>
      <c r="AH1155" s="139" t="s">
        <v>1378</v>
      </c>
      <c r="AI1155" s="139" t="s">
        <v>11</v>
      </c>
      <c r="AJ1155" s="139" t="s">
        <v>11</v>
      </c>
      <c r="AK1155" s="139"/>
      <c r="AL1155" s="139"/>
      <c r="AM1155" s="141" t="s">
        <v>12</v>
      </c>
      <c r="AN1155" s="141" t="s">
        <v>8</v>
      </c>
      <c r="AO1155" s="139" t="s">
        <v>1614</v>
      </c>
      <c r="AP1155" s="139" t="s">
        <v>7</v>
      </c>
      <c r="AQ1155" s="139"/>
      <c r="AR1155" s="381"/>
      <c r="AS1155" s="139" t="s">
        <v>4075</v>
      </c>
      <c r="AT1155" s="141" t="s">
        <v>1404</v>
      </c>
      <c r="AU1155" s="141"/>
      <c r="AV1155" s="383"/>
      <c r="AW1155" s="385"/>
      <c r="AX1155" s="139"/>
      <c r="AY1155" t="s">
        <v>18910</v>
      </c>
      <c r="AZ1155">
        <v>12000</v>
      </c>
      <c r="BA1155" s="381"/>
      <c r="BB1155" s="139" t="s">
        <v>17</v>
      </c>
      <c r="BC1155" s="166"/>
      <c r="BD1155" s="166"/>
      <c r="BE1155" s="166"/>
      <c r="BF1155" s="166"/>
      <c r="BG1155" s="166"/>
      <c r="BH1155" s="308"/>
      <c r="BI1155" s="308"/>
      <c r="BJ1155" s="141" t="s">
        <v>26</v>
      </c>
      <c r="BK1155" s="141" t="s">
        <v>26</v>
      </c>
      <c r="BL1155" s="141"/>
      <c r="BM1155" s="141"/>
      <c r="BN1155" s="139" t="s">
        <v>4075</v>
      </c>
      <c r="BQ1155" s="141"/>
      <c r="BV1155" s="141"/>
      <c r="BX1155" s="141"/>
      <c r="BY1155" s="141"/>
      <c r="BZ1155" s="141"/>
      <c r="CA1155" s="141"/>
      <c r="CB1155" s="141"/>
      <c r="CC1155" s="141"/>
      <c r="CD1155" s="141"/>
      <c r="CE1155" s="141"/>
      <c r="CF1155" s="141"/>
      <c r="CG1155" s="141"/>
    </row>
    <row r="1156" spans="1:85" x14ac:dyDescent="0.35">
      <c r="A1156" s="155" t="s">
        <v>9764</v>
      </c>
      <c r="B1156" s="139" t="s">
        <v>4075</v>
      </c>
      <c r="C1156" s="18">
        <v>42829</v>
      </c>
      <c r="D1156" s="144">
        <v>0.56180555555555556</v>
      </c>
      <c r="E1156" s="141" t="s">
        <v>13285</v>
      </c>
      <c r="F1156" s="141">
        <v>2</v>
      </c>
      <c r="G1156" s="141" t="s">
        <v>2116</v>
      </c>
      <c r="H1156" s="141">
        <v>2017</v>
      </c>
      <c r="I1156" s="18">
        <v>42829</v>
      </c>
      <c r="J1156" s="144">
        <v>0.56180555555555556</v>
      </c>
      <c r="K1156" s="378"/>
      <c r="L1156" s="139" t="s">
        <v>4075</v>
      </c>
      <c r="M1156" s="141"/>
      <c r="N1156" s="248"/>
      <c r="O1156" s="141" t="s">
        <v>26</v>
      </c>
      <c r="P1156" s="141"/>
      <c r="Q1156" s="141" t="s">
        <v>9765</v>
      </c>
      <c r="R1156" s="141" t="s">
        <v>9766</v>
      </c>
      <c r="S1156" s="141"/>
      <c r="T1156" s="141"/>
      <c r="U1156" s="141"/>
      <c r="V1156" s="141"/>
      <c r="W1156" s="139" t="s">
        <v>4075</v>
      </c>
      <c r="X1156" s="141" t="s">
        <v>25</v>
      </c>
      <c r="Y1156" s="141" t="s">
        <v>27</v>
      </c>
      <c r="Z1156" s="141" t="s">
        <v>4</v>
      </c>
      <c r="AA1156" s="141" t="s">
        <v>34</v>
      </c>
      <c r="AB1156" s="141"/>
      <c r="AC1156" s="139" t="s">
        <v>18047</v>
      </c>
      <c r="AD1156" s="380"/>
      <c r="AE1156" s="139" t="s">
        <v>103</v>
      </c>
      <c r="AF1156" s="139" t="s">
        <v>13075</v>
      </c>
      <c r="AG1156" s="139" t="s">
        <v>103</v>
      </c>
      <c r="AH1156" s="139" t="s">
        <v>1378</v>
      </c>
      <c r="AI1156" s="139" t="s">
        <v>7340</v>
      </c>
      <c r="AJ1156" s="139"/>
      <c r="AK1156" s="139" t="s">
        <v>7340</v>
      </c>
      <c r="AL1156" s="139" t="s">
        <v>1408</v>
      </c>
      <c r="AM1156" s="141" t="s">
        <v>12</v>
      </c>
      <c r="AN1156" s="141" t="s">
        <v>8</v>
      </c>
      <c r="AO1156" s="139" t="s">
        <v>1614</v>
      </c>
      <c r="AP1156" s="139" t="s">
        <v>7</v>
      </c>
      <c r="AQ1156" s="139"/>
      <c r="AR1156" s="381"/>
      <c r="AS1156" s="139" t="s">
        <v>4075</v>
      </c>
      <c r="AT1156" s="141" t="s">
        <v>43</v>
      </c>
      <c r="AU1156" s="141">
        <v>575</v>
      </c>
      <c r="AV1156" s="383"/>
      <c r="AW1156" s="385"/>
      <c r="AX1156" s="139"/>
      <c r="AY1156" t="s">
        <v>18911</v>
      </c>
      <c r="AZ1156">
        <v>12000</v>
      </c>
      <c r="BA1156" s="381"/>
      <c r="BB1156" s="139" t="s">
        <v>1452</v>
      </c>
      <c r="BC1156" s="166"/>
      <c r="BD1156" s="166"/>
      <c r="BE1156" s="166"/>
      <c r="BF1156" s="166"/>
      <c r="BG1156" s="166"/>
      <c r="BH1156" s="308"/>
      <c r="BI1156" s="308"/>
      <c r="BJ1156" s="141" t="s">
        <v>26</v>
      </c>
      <c r="BK1156" s="141" t="s">
        <v>26</v>
      </c>
      <c r="BL1156" s="141"/>
      <c r="BM1156" s="141"/>
      <c r="BN1156" s="139" t="s">
        <v>4075</v>
      </c>
      <c r="BQ1156" s="141"/>
      <c r="BV1156" s="141"/>
      <c r="BX1156" s="141"/>
      <c r="BY1156" s="141"/>
      <c r="BZ1156" s="141"/>
      <c r="CA1156" s="141"/>
      <c r="CB1156" s="141"/>
      <c r="CC1156" s="141"/>
      <c r="CD1156" s="141"/>
      <c r="CE1156" s="141"/>
      <c r="CF1156" s="141"/>
      <c r="CG1156" s="141"/>
    </row>
    <row r="1157" spans="1:85" x14ac:dyDescent="0.35">
      <c r="A1157" s="155" t="s">
        <v>9760</v>
      </c>
      <c r="B1157" s="139" t="s">
        <v>4075</v>
      </c>
      <c r="C1157" s="18">
        <v>42835</v>
      </c>
      <c r="D1157" s="144">
        <v>0.69097222222222221</v>
      </c>
      <c r="E1157" s="141" t="s">
        <v>3829</v>
      </c>
      <c r="F1157" s="141">
        <v>2</v>
      </c>
      <c r="G1157" s="141" t="s">
        <v>2116</v>
      </c>
      <c r="H1157" s="141">
        <v>2017</v>
      </c>
      <c r="I1157" s="18"/>
      <c r="J1157" s="144"/>
      <c r="K1157" s="378"/>
      <c r="L1157" s="139" t="s">
        <v>4075</v>
      </c>
      <c r="M1157" s="141"/>
      <c r="N1157" s="248"/>
      <c r="O1157" s="141" t="s">
        <v>26</v>
      </c>
      <c r="P1157" s="141"/>
      <c r="Q1157" s="141"/>
      <c r="R1157" s="141"/>
      <c r="S1157" s="141"/>
      <c r="T1157" s="141"/>
      <c r="U1157" s="141"/>
      <c r="V1157" s="141"/>
      <c r="W1157" s="139" t="s">
        <v>4075</v>
      </c>
      <c r="X1157" s="141" t="s">
        <v>25</v>
      </c>
      <c r="Y1157" s="141" t="s">
        <v>27</v>
      </c>
      <c r="Z1157" s="141" t="s">
        <v>4</v>
      </c>
      <c r="AA1157" s="141" t="s">
        <v>34</v>
      </c>
      <c r="AB1157" s="141"/>
      <c r="AC1157" s="139" t="s">
        <v>18049</v>
      </c>
      <c r="AD1157" s="380"/>
      <c r="AE1157" s="139" t="s">
        <v>107</v>
      </c>
      <c r="AF1157" s="139" t="s">
        <v>13076</v>
      </c>
      <c r="AG1157" s="139" t="s">
        <v>4130</v>
      </c>
      <c r="AH1157" s="139" t="s">
        <v>1378</v>
      </c>
      <c r="AI1157" s="139" t="s">
        <v>1518</v>
      </c>
      <c r="AJ1157" s="139"/>
      <c r="AK1157" s="139" t="s">
        <v>1518</v>
      </c>
      <c r="AL1157" s="139" t="s">
        <v>7</v>
      </c>
      <c r="AM1157" s="141" t="s">
        <v>6</v>
      </c>
      <c r="AN1157" s="141" t="s">
        <v>8</v>
      </c>
      <c r="AO1157" s="139" t="s">
        <v>1614</v>
      </c>
      <c r="AP1157" s="139" t="s">
        <v>7</v>
      </c>
      <c r="AQ1157" s="139"/>
      <c r="AR1157" s="381"/>
      <c r="AS1157" s="139" t="s">
        <v>4075</v>
      </c>
      <c r="AT1157" s="141" t="s">
        <v>1404</v>
      </c>
      <c r="AU1157" s="141"/>
      <c r="AV1157" s="383"/>
      <c r="AW1157" s="385"/>
      <c r="AX1157" s="139"/>
      <c r="AY1157" t="s">
        <v>18912</v>
      </c>
      <c r="AZ1157">
        <v>21000</v>
      </c>
      <c r="BA1157" s="381"/>
      <c r="BB1157" s="139" t="s">
        <v>1450</v>
      </c>
      <c r="BC1157" s="166"/>
      <c r="BD1157" s="166"/>
      <c r="BE1157" s="166"/>
      <c r="BF1157" s="166"/>
      <c r="BG1157" s="166"/>
      <c r="BH1157" s="308"/>
      <c r="BI1157" s="308"/>
      <c r="BJ1157" s="141" t="s">
        <v>26</v>
      </c>
      <c r="BK1157" s="141" t="s">
        <v>26</v>
      </c>
      <c r="BL1157" s="141"/>
      <c r="BM1157" s="141"/>
      <c r="BN1157" s="139" t="s">
        <v>4075</v>
      </c>
      <c r="BQ1157" s="141"/>
      <c r="BV1157" s="141"/>
      <c r="BX1157" s="141"/>
      <c r="BY1157" s="141"/>
      <c r="BZ1157" s="141"/>
      <c r="CA1157" s="141"/>
      <c r="CB1157" s="141"/>
      <c r="CC1157" s="141"/>
      <c r="CD1157" s="141"/>
      <c r="CE1157" s="141"/>
      <c r="CF1157" s="141"/>
      <c r="CG1157" s="141"/>
    </row>
    <row r="1158" spans="1:85" x14ac:dyDescent="0.35">
      <c r="A1158" s="155" t="s">
        <v>9757</v>
      </c>
      <c r="B1158" s="139" t="s">
        <v>4075</v>
      </c>
      <c r="C1158" s="18">
        <v>42838</v>
      </c>
      <c r="D1158" s="144">
        <v>0.59791666666666665</v>
      </c>
      <c r="E1158" s="141" t="s">
        <v>3829</v>
      </c>
      <c r="F1158" s="141">
        <v>2</v>
      </c>
      <c r="G1158" s="141" t="s">
        <v>2116</v>
      </c>
      <c r="H1158" s="141">
        <v>2017</v>
      </c>
      <c r="I1158" s="18">
        <v>42838</v>
      </c>
      <c r="J1158" s="144">
        <v>0.59791666666666665</v>
      </c>
      <c r="K1158" s="378"/>
      <c r="L1158" s="139" t="s">
        <v>4075</v>
      </c>
      <c r="M1158" s="141"/>
      <c r="N1158" s="248"/>
      <c r="O1158" s="141" t="s">
        <v>26</v>
      </c>
      <c r="P1158" s="141"/>
      <c r="Q1158" s="141" t="s">
        <v>9758</v>
      </c>
      <c r="R1158" s="141" t="s">
        <v>9759</v>
      </c>
      <c r="S1158" s="141"/>
      <c r="T1158" s="141"/>
      <c r="U1158" s="141">
        <v>112769570</v>
      </c>
      <c r="V1158" s="141" t="s">
        <v>13565</v>
      </c>
      <c r="W1158" s="139" t="s">
        <v>4075</v>
      </c>
      <c r="X1158" s="141" t="s">
        <v>25</v>
      </c>
      <c r="Y1158" s="141" t="s">
        <v>27</v>
      </c>
      <c r="Z1158" s="141" t="s">
        <v>13</v>
      </c>
      <c r="AA1158" s="141" t="s">
        <v>34</v>
      </c>
      <c r="AB1158" s="141"/>
      <c r="AC1158" s="139" t="s">
        <v>18051</v>
      </c>
      <c r="AD1158" s="380"/>
      <c r="AE1158" s="139" t="s">
        <v>103</v>
      </c>
      <c r="AF1158" s="139" t="s">
        <v>13075</v>
      </c>
      <c r="AG1158" s="139" t="s">
        <v>103</v>
      </c>
      <c r="AH1158" s="139" t="s">
        <v>1378</v>
      </c>
      <c r="AI1158" s="139" t="s">
        <v>7340</v>
      </c>
      <c r="AJ1158" s="139"/>
      <c r="AK1158" s="139" t="s">
        <v>7340</v>
      </c>
      <c r="AL1158" s="139" t="s">
        <v>1408</v>
      </c>
      <c r="AM1158" s="141" t="s">
        <v>1528</v>
      </c>
      <c r="AN1158" s="141" t="s">
        <v>8</v>
      </c>
      <c r="AO1158" s="139" t="s">
        <v>1614</v>
      </c>
      <c r="AP1158" s="139" t="s">
        <v>7</v>
      </c>
      <c r="AQ1158" s="139"/>
      <c r="AR1158" s="381"/>
      <c r="AS1158" s="139" t="s">
        <v>4075</v>
      </c>
      <c r="AT1158" s="141" t="s">
        <v>1404</v>
      </c>
      <c r="AU1158" s="141"/>
      <c r="AV1158" s="383"/>
      <c r="AW1158" s="385"/>
      <c r="AX1158" s="139"/>
      <c r="AY1158" t="s">
        <v>18913</v>
      </c>
      <c r="AZ1158">
        <v>17000</v>
      </c>
      <c r="BA1158" s="381"/>
      <c r="BB1158" s="139" t="s">
        <v>17</v>
      </c>
      <c r="BC1158" s="166"/>
      <c r="BD1158" s="166"/>
      <c r="BE1158" s="166"/>
      <c r="BF1158" s="166"/>
      <c r="BG1158" s="166"/>
      <c r="BH1158" s="308"/>
      <c r="BI1158" s="308"/>
      <c r="BJ1158" s="141" t="s">
        <v>26</v>
      </c>
      <c r="BK1158" s="141" t="s">
        <v>26</v>
      </c>
      <c r="BL1158" s="141"/>
      <c r="BM1158" s="141"/>
      <c r="BN1158" s="139" t="s">
        <v>4075</v>
      </c>
      <c r="BQ1158" s="141"/>
      <c r="BV1158" s="141"/>
      <c r="BX1158" s="141"/>
      <c r="BY1158" s="141"/>
      <c r="BZ1158" s="141"/>
      <c r="CA1158" s="141"/>
      <c r="CB1158" s="141"/>
      <c r="CC1158" s="141"/>
      <c r="CD1158" s="141"/>
      <c r="CE1158" s="141"/>
      <c r="CF1158" s="141"/>
      <c r="CG1158" s="141"/>
    </row>
    <row r="1159" spans="1:85" x14ac:dyDescent="0.35">
      <c r="A1159" s="155" t="s">
        <v>9754</v>
      </c>
      <c r="B1159" s="139" t="s">
        <v>4075</v>
      </c>
      <c r="C1159" s="18">
        <v>42841</v>
      </c>
      <c r="D1159" s="144">
        <v>0.63472222222222219</v>
      </c>
      <c r="E1159" s="141" t="s">
        <v>13259</v>
      </c>
      <c r="F1159" s="141">
        <v>2</v>
      </c>
      <c r="G1159" s="141" t="s">
        <v>2116</v>
      </c>
      <c r="H1159" s="141">
        <v>2017</v>
      </c>
      <c r="I1159" s="18">
        <v>42841</v>
      </c>
      <c r="J1159" s="144">
        <v>0.63472222222222219</v>
      </c>
      <c r="K1159" s="378"/>
      <c r="L1159" s="139" t="s">
        <v>4075</v>
      </c>
      <c r="M1159" s="141"/>
      <c r="N1159" s="248"/>
      <c r="O1159" s="141" t="s">
        <v>26</v>
      </c>
      <c r="P1159" s="141"/>
      <c r="Q1159" s="141" t="s">
        <v>9755</v>
      </c>
      <c r="R1159" s="141" t="s">
        <v>9756</v>
      </c>
      <c r="S1159" s="141"/>
      <c r="T1159" s="141"/>
      <c r="U1159" s="141"/>
      <c r="V1159" s="141"/>
      <c r="W1159" s="139" t="s">
        <v>4075</v>
      </c>
      <c r="X1159" s="141" t="s">
        <v>25</v>
      </c>
      <c r="Y1159" s="141" t="s">
        <v>27</v>
      </c>
      <c r="Z1159" s="141" t="s">
        <v>4</v>
      </c>
      <c r="AA1159" s="141" t="s">
        <v>34</v>
      </c>
      <c r="AB1159" s="141"/>
      <c r="AC1159" s="139" t="s">
        <v>18047</v>
      </c>
      <c r="AD1159" s="380"/>
      <c r="AE1159" s="139" t="s">
        <v>102</v>
      </c>
      <c r="AF1159" s="139" t="s">
        <v>13068</v>
      </c>
      <c r="AG1159" s="139" t="s">
        <v>102</v>
      </c>
      <c r="AH1159" s="139" t="s">
        <v>1378</v>
      </c>
      <c r="AI1159" s="139" t="s">
        <v>1563</v>
      </c>
      <c r="AJ1159" s="139" t="s">
        <v>1563</v>
      </c>
      <c r="AK1159" s="139"/>
      <c r="AL1159" s="139"/>
      <c r="AM1159" s="141" t="s">
        <v>6</v>
      </c>
      <c r="AN1159" s="141" t="s">
        <v>8</v>
      </c>
      <c r="AO1159" s="139" t="s">
        <v>1614</v>
      </c>
      <c r="AP1159" s="139" t="s">
        <v>7</v>
      </c>
      <c r="AQ1159" s="139"/>
      <c r="AR1159" s="381"/>
      <c r="AS1159" s="139" t="s">
        <v>4075</v>
      </c>
      <c r="AT1159" s="141" t="s">
        <v>1404</v>
      </c>
      <c r="AU1159" s="141"/>
      <c r="AV1159" s="383"/>
      <c r="AW1159" s="385"/>
      <c r="AX1159" s="139"/>
      <c r="AY1159" t="s">
        <v>18914</v>
      </c>
      <c r="AZ1159">
        <v>12000</v>
      </c>
      <c r="BA1159" s="381"/>
      <c r="BB1159" s="139" t="s">
        <v>1444</v>
      </c>
      <c r="BC1159" s="166"/>
      <c r="BD1159" s="166"/>
      <c r="BE1159" s="166"/>
      <c r="BF1159" s="166"/>
      <c r="BG1159" s="166"/>
      <c r="BH1159" s="308"/>
      <c r="BI1159" s="308"/>
      <c r="BJ1159" s="141" t="s">
        <v>26</v>
      </c>
      <c r="BK1159" s="141" t="s">
        <v>26</v>
      </c>
      <c r="BL1159" s="141"/>
      <c r="BM1159" s="141"/>
      <c r="BN1159" s="139" t="s">
        <v>4075</v>
      </c>
      <c r="BQ1159" s="141"/>
      <c r="BV1159" s="141"/>
      <c r="BX1159" s="141"/>
      <c r="BY1159" s="141"/>
      <c r="BZ1159" s="141"/>
      <c r="CA1159" s="141"/>
      <c r="CB1159" s="141"/>
      <c r="CC1159" s="141"/>
      <c r="CD1159" s="141"/>
      <c r="CE1159" s="141"/>
      <c r="CF1159" s="141"/>
      <c r="CG1159" s="141"/>
    </row>
    <row r="1160" spans="1:85" x14ac:dyDescent="0.35">
      <c r="A1160" s="155" t="s">
        <v>9753</v>
      </c>
      <c r="B1160" s="139" t="s">
        <v>4075</v>
      </c>
      <c r="C1160" s="18">
        <v>42845</v>
      </c>
      <c r="D1160" s="144">
        <v>0.84305555555555556</v>
      </c>
      <c r="E1160" s="141" t="s">
        <v>13259</v>
      </c>
      <c r="F1160" s="141">
        <v>2</v>
      </c>
      <c r="G1160" s="141" t="s">
        <v>2116</v>
      </c>
      <c r="H1160" s="141">
        <v>2017</v>
      </c>
      <c r="I1160" s="18"/>
      <c r="J1160" s="144"/>
      <c r="K1160" s="378"/>
      <c r="L1160" s="139" t="s">
        <v>4075</v>
      </c>
      <c r="M1160" s="141"/>
      <c r="N1160" s="248"/>
      <c r="O1160" s="141" t="s">
        <v>26</v>
      </c>
      <c r="P1160" s="141"/>
      <c r="Q1160" s="141"/>
      <c r="R1160" s="141"/>
      <c r="S1160" s="141"/>
      <c r="T1160" s="141"/>
      <c r="U1160" s="141"/>
      <c r="V1160" s="141"/>
      <c r="W1160" s="139" t="s">
        <v>4075</v>
      </c>
      <c r="X1160" s="141" t="s">
        <v>25</v>
      </c>
      <c r="Y1160" s="141" t="s">
        <v>27</v>
      </c>
      <c r="Z1160" s="141" t="s">
        <v>4</v>
      </c>
      <c r="AA1160" s="141" t="s">
        <v>34</v>
      </c>
      <c r="AB1160" s="141"/>
      <c r="AC1160" s="139" t="s">
        <v>18049</v>
      </c>
      <c r="AD1160" s="380"/>
      <c r="AE1160" s="139" t="s">
        <v>102</v>
      </c>
      <c r="AF1160" s="139" t="s">
        <v>13082</v>
      </c>
      <c r="AG1160" s="139" t="s">
        <v>102</v>
      </c>
      <c r="AH1160" s="139" t="s">
        <v>1378</v>
      </c>
      <c r="AI1160" s="139" t="s">
        <v>60</v>
      </c>
      <c r="AJ1160" s="139" t="s">
        <v>60</v>
      </c>
      <c r="AK1160" s="139"/>
      <c r="AL1160" s="139"/>
      <c r="AM1160" s="141" t="s">
        <v>6</v>
      </c>
      <c r="AN1160" s="141" t="s">
        <v>8</v>
      </c>
      <c r="AO1160" s="139" t="s">
        <v>1614</v>
      </c>
      <c r="AP1160" s="139" t="s">
        <v>60</v>
      </c>
      <c r="AQ1160" s="139"/>
      <c r="AR1160" s="381"/>
      <c r="AS1160" s="139" t="s">
        <v>4075</v>
      </c>
      <c r="AT1160" s="141" t="s">
        <v>1404</v>
      </c>
      <c r="AU1160" s="141"/>
      <c r="AV1160" s="383"/>
      <c r="AW1160" s="385"/>
      <c r="AX1160" s="139"/>
      <c r="AY1160" t="s">
        <v>18915</v>
      </c>
      <c r="AZ1160">
        <v>12000</v>
      </c>
      <c r="BA1160" s="381"/>
      <c r="BB1160" s="139" t="s">
        <v>1444</v>
      </c>
      <c r="BC1160" s="166"/>
      <c r="BD1160" s="166"/>
      <c r="BE1160" s="166"/>
      <c r="BF1160" s="166"/>
      <c r="BG1160" s="166"/>
      <c r="BH1160" s="308"/>
      <c r="BI1160" s="308"/>
      <c r="BJ1160" s="141" t="s">
        <v>26</v>
      </c>
      <c r="BK1160" s="141" t="s">
        <v>26</v>
      </c>
      <c r="BL1160" s="141"/>
      <c r="BM1160" s="141"/>
      <c r="BN1160" s="139" t="s">
        <v>4075</v>
      </c>
      <c r="BQ1160" s="141"/>
      <c r="BV1160" s="141"/>
      <c r="BX1160" s="141"/>
      <c r="BY1160" s="141"/>
      <c r="BZ1160" s="141"/>
      <c r="CA1160" s="141"/>
      <c r="CB1160" s="141"/>
      <c r="CC1160" s="141"/>
      <c r="CD1160" s="141"/>
      <c r="CE1160" s="141"/>
      <c r="CF1160" s="141"/>
      <c r="CG1160" s="141"/>
    </row>
    <row r="1161" spans="1:85" x14ac:dyDescent="0.35">
      <c r="A1161" s="155" t="s">
        <v>9750</v>
      </c>
      <c r="B1161" s="139" t="s">
        <v>4075</v>
      </c>
      <c r="C1161" s="18">
        <v>42848</v>
      </c>
      <c r="D1161" s="144">
        <v>0.2986111111111111</v>
      </c>
      <c r="E1161" s="141" t="s">
        <v>2160</v>
      </c>
      <c r="F1161" s="141">
        <v>2</v>
      </c>
      <c r="G1161" s="141" t="s">
        <v>2116</v>
      </c>
      <c r="H1161" s="141">
        <v>2017</v>
      </c>
      <c r="I1161" s="18">
        <v>42848</v>
      </c>
      <c r="J1161" s="144">
        <v>0.2986111111111111</v>
      </c>
      <c r="K1161" s="378"/>
      <c r="L1161" s="139" t="s">
        <v>4075</v>
      </c>
      <c r="M1161" s="141"/>
      <c r="N1161" s="248"/>
      <c r="O1161" s="141" t="s">
        <v>26</v>
      </c>
      <c r="P1161" s="141"/>
      <c r="Q1161" s="141" t="s">
        <v>9751</v>
      </c>
      <c r="R1161" s="141" t="s">
        <v>9752</v>
      </c>
      <c r="S1161" s="141"/>
      <c r="T1161" s="141"/>
      <c r="U1161" s="141">
        <v>112790184</v>
      </c>
      <c r="V1161" s="141"/>
      <c r="W1161" s="139" t="s">
        <v>4075</v>
      </c>
      <c r="X1161" s="141" t="s">
        <v>25</v>
      </c>
      <c r="Y1161" s="141" t="s">
        <v>27</v>
      </c>
      <c r="Z1161" s="141" t="s">
        <v>4</v>
      </c>
      <c r="AA1161" s="141" t="s">
        <v>34</v>
      </c>
      <c r="AB1161" s="141"/>
      <c r="AC1161" s="139" t="s">
        <v>18047</v>
      </c>
      <c r="AD1161" s="380"/>
      <c r="AE1161" s="139" t="s">
        <v>103</v>
      </c>
      <c r="AF1161" s="139" t="s">
        <v>13075</v>
      </c>
      <c r="AG1161" s="139" t="s">
        <v>103</v>
      </c>
      <c r="AH1161" s="139" t="s">
        <v>1378</v>
      </c>
      <c r="AI1161" s="139" t="s">
        <v>7340</v>
      </c>
      <c r="AJ1161" s="139"/>
      <c r="AK1161" s="139" t="s">
        <v>7340</v>
      </c>
      <c r="AL1161" s="139" t="s">
        <v>1408</v>
      </c>
      <c r="AM1161" s="141" t="s">
        <v>6</v>
      </c>
      <c r="AN1161" s="141" t="s">
        <v>8</v>
      </c>
      <c r="AO1161" s="139" t="s">
        <v>1614</v>
      </c>
      <c r="AP1161" s="139" t="s">
        <v>7</v>
      </c>
      <c r="AQ1161" s="139"/>
      <c r="AR1161" s="381"/>
      <c r="AS1161" s="139" t="s">
        <v>4075</v>
      </c>
      <c r="AT1161" s="141" t="s">
        <v>1404</v>
      </c>
      <c r="AU1161" s="141"/>
      <c r="AV1161" s="383"/>
      <c r="AW1161" s="385"/>
      <c r="AX1161" s="139"/>
      <c r="AY1161" t="s">
        <v>18629</v>
      </c>
      <c r="AZ1161">
        <v>12000</v>
      </c>
      <c r="BA1161" s="381"/>
      <c r="BB1161" s="139" t="s">
        <v>1450</v>
      </c>
      <c r="BC1161" s="166"/>
      <c r="BD1161" s="166"/>
      <c r="BE1161" s="166"/>
      <c r="BF1161" s="166"/>
      <c r="BG1161" s="166"/>
      <c r="BH1161" s="308"/>
      <c r="BI1161" s="308"/>
      <c r="BJ1161" s="141" t="s">
        <v>26</v>
      </c>
      <c r="BK1161" s="141" t="s">
        <v>26</v>
      </c>
      <c r="BL1161" s="141"/>
      <c r="BM1161" s="141"/>
      <c r="BN1161" s="139" t="s">
        <v>4075</v>
      </c>
      <c r="BQ1161" s="141"/>
      <c r="BV1161" s="141"/>
      <c r="BX1161" s="141"/>
      <c r="BY1161" s="141"/>
      <c r="BZ1161" s="141"/>
      <c r="CA1161" s="141"/>
      <c r="CB1161" s="141"/>
      <c r="CC1161" s="141"/>
      <c r="CD1161" s="141"/>
      <c r="CE1161" s="141"/>
      <c r="CF1161" s="141"/>
      <c r="CG1161" s="141"/>
    </row>
    <row r="1162" spans="1:85" x14ac:dyDescent="0.35">
      <c r="A1162" s="155" t="s">
        <v>9747</v>
      </c>
      <c r="B1162" s="139" t="s">
        <v>4075</v>
      </c>
      <c r="C1162" s="18">
        <v>42849</v>
      </c>
      <c r="D1162" s="144">
        <v>0.49444444444444446</v>
      </c>
      <c r="E1162" s="141" t="s">
        <v>2160</v>
      </c>
      <c r="F1162" s="141">
        <v>2</v>
      </c>
      <c r="G1162" s="141" t="s">
        <v>2116</v>
      </c>
      <c r="H1162" s="141">
        <v>2017</v>
      </c>
      <c r="I1162" s="18">
        <v>42849</v>
      </c>
      <c r="J1162" s="144">
        <v>0.49444444444444446</v>
      </c>
      <c r="K1162" s="378"/>
      <c r="L1162" s="139" t="s">
        <v>4075</v>
      </c>
      <c r="M1162" s="141"/>
      <c r="N1162" s="248"/>
      <c r="O1162" s="141" t="s">
        <v>26</v>
      </c>
      <c r="P1162" s="141"/>
      <c r="Q1162" s="141" t="s">
        <v>9748</v>
      </c>
      <c r="R1162" s="141" t="s">
        <v>9749</v>
      </c>
      <c r="S1162" s="141"/>
      <c r="T1162" s="141"/>
      <c r="U1162" s="141"/>
      <c r="V1162" s="141"/>
      <c r="W1162" s="139" t="s">
        <v>4075</v>
      </c>
      <c r="X1162" s="141" t="s">
        <v>25</v>
      </c>
      <c r="Y1162" s="141" t="s">
        <v>27</v>
      </c>
      <c r="Z1162" s="141" t="s">
        <v>4</v>
      </c>
      <c r="AA1162" s="141" t="s">
        <v>34</v>
      </c>
      <c r="AB1162" s="141"/>
      <c r="AC1162" s="139" t="s">
        <v>18047</v>
      </c>
      <c r="AD1162" s="380"/>
      <c r="AE1162" s="139" t="s">
        <v>102</v>
      </c>
      <c r="AF1162" s="139" t="s">
        <v>13078</v>
      </c>
      <c r="AG1162" s="139" t="s">
        <v>102</v>
      </c>
      <c r="AH1162" s="139" t="s">
        <v>1378</v>
      </c>
      <c r="AI1162" s="139" t="s">
        <v>87</v>
      </c>
      <c r="AJ1162" s="139" t="s">
        <v>87</v>
      </c>
      <c r="AK1162" s="139"/>
      <c r="AL1162" s="139"/>
      <c r="AM1162" s="141" t="s">
        <v>12</v>
      </c>
      <c r="AN1162" s="141" t="s">
        <v>8</v>
      </c>
      <c r="AO1162" s="139" t="s">
        <v>1614</v>
      </c>
      <c r="AP1162" s="139" t="s">
        <v>7</v>
      </c>
      <c r="AQ1162" s="139"/>
      <c r="AR1162" s="381"/>
      <c r="AS1162" s="139" t="s">
        <v>4075</v>
      </c>
      <c r="AT1162" s="141" t="s">
        <v>1404</v>
      </c>
      <c r="AU1162" s="141"/>
      <c r="AV1162" s="383"/>
      <c r="AW1162" s="385"/>
      <c r="AX1162" s="139"/>
      <c r="AY1162" t="s">
        <v>18500</v>
      </c>
      <c r="AZ1162">
        <v>12000</v>
      </c>
      <c r="BA1162" s="381"/>
      <c r="BB1162" s="139" t="s">
        <v>1450</v>
      </c>
      <c r="BC1162" s="166"/>
      <c r="BD1162" s="166"/>
      <c r="BE1162" s="166"/>
      <c r="BF1162" s="166"/>
      <c r="BG1162" s="166"/>
      <c r="BH1162" s="308"/>
      <c r="BI1162" s="308"/>
      <c r="BJ1162" s="141" t="s">
        <v>26</v>
      </c>
      <c r="BK1162" s="141" t="s">
        <v>26</v>
      </c>
      <c r="BL1162" s="141"/>
      <c r="BM1162" s="141"/>
      <c r="BN1162" s="139" t="s">
        <v>4075</v>
      </c>
      <c r="BQ1162" s="141"/>
      <c r="BV1162" s="141"/>
      <c r="BX1162" s="141"/>
      <c r="BY1162" s="141"/>
      <c r="BZ1162" s="141"/>
      <c r="CA1162" s="141"/>
      <c r="CB1162" s="141"/>
      <c r="CC1162" s="141"/>
      <c r="CD1162" s="141"/>
      <c r="CE1162" s="141"/>
      <c r="CF1162" s="141"/>
      <c r="CG1162" s="141"/>
    </row>
    <row r="1163" spans="1:85" x14ac:dyDescent="0.35">
      <c r="A1163" s="155" t="s">
        <v>9742</v>
      </c>
      <c r="B1163" s="139" t="s">
        <v>4075</v>
      </c>
      <c r="C1163" s="18">
        <v>42850</v>
      </c>
      <c r="D1163" s="144">
        <v>0.52638888888888891</v>
      </c>
      <c r="E1163" s="141" t="s">
        <v>2160</v>
      </c>
      <c r="F1163" s="141">
        <v>2</v>
      </c>
      <c r="G1163" s="141" t="s">
        <v>2116</v>
      </c>
      <c r="H1163" s="141">
        <v>2017</v>
      </c>
      <c r="I1163" s="18">
        <v>42850</v>
      </c>
      <c r="J1163" s="144">
        <v>0.52708333333333335</v>
      </c>
      <c r="K1163" s="378"/>
      <c r="L1163" s="139" t="s">
        <v>4075</v>
      </c>
      <c r="M1163" s="141"/>
      <c r="N1163" s="248"/>
      <c r="O1163" s="141" t="s">
        <v>26</v>
      </c>
      <c r="P1163" s="141"/>
      <c r="Q1163" s="141" t="s">
        <v>9743</v>
      </c>
      <c r="R1163" s="141"/>
      <c r="S1163" s="141"/>
      <c r="T1163" s="141"/>
      <c r="U1163" s="141"/>
      <c r="V1163" s="141"/>
      <c r="W1163" s="139" t="s">
        <v>4075</v>
      </c>
      <c r="X1163" s="141" t="s">
        <v>25</v>
      </c>
      <c r="Y1163" s="141" t="s">
        <v>27</v>
      </c>
      <c r="Z1163" s="141" t="s">
        <v>4</v>
      </c>
      <c r="AA1163" s="141" t="s">
        <v>34</v>
      </c>
      <c r="AB1163" s="141"/>
      <c r="AC1163" s="139" t="s">
        <v>18049</v>
      </c>
      <c r="AD1163" s="380"/>
      <c r="AE1163" s="139" t="s">
        <v>102</v>
      </c>
      <c r="AF1163" s="139" t="s">
        <v>13082</v>
      </c>
      <c r="AG1163" s="139" t="s">
        <v>102</v>
      </c>
      <c r="AH1163" s="139" t="s">
        <v>1378</v>
      </c>
      <c r="AI1163" s="139" t="s">
        <v>60</v>
      </c>
      <c r="AJ1163" s="139" t="s">
        <v>60</v>
      </c>
      <c r="AK1163" s="139"/>
      <c r="AL1163" s="139"/>
      <c r="AM1163" s="141" t="s">
        <v>6</v>
      </c>
      <c r="AN1163" s="141" t="s">
        <v>8</v>
      </c>
      <c r="AO1163" s="139" t="s">
        <v>1614</v>
      </c>
      <c r="AP1163" s="139" t="s">
        <v>60</v>
      </c>
      <c r="AQ1163" s="139"/>
      <c r="AR1163" s="381"/>
      <c r="AS1163" s="139" t="s">
        <v>4075</v>
      </c>
      <c r="AT1163" s="141" t="s">
        <v>43</v>
      </c>
      <c r="AU1163" s="141">
        <v>305</v>
      </c>
      <c r="AV1163" s="383"/>
      <c r="AW1163" s="385"/>
      <c r="AX1163" s="139"/>
      <c r="AY1163" t="s">
        <v>18891</v>
      </c>
      <c r="BA1163" s="381"/>
      <c r="BB1163" s="139" t="s">
        <v>1452</v>
      </c>
      <c r="BC1163" s="166"/>
      <c r="BD1163" s="166"/>
      <c r="BE1163" s="166"/>
      <c r="BF1163" s="166"/>
      <c r="BG1163" s="166"/>
      <c r="BH1163" s="308"/>
      <c r="BI1163" s="308"/>
      <c r="BJ1163" s="141" t="s">
        <v>26</v>
      </c>
      <c r="BK1163" s="141" t="s">
        <v>26</v>
      </c>
      <c r="BL1163" s="141"/>
      <c r="BM1163" s="141"/>
      <c r="BN1163" s="139" t="s">
        <v>4075</v>
      </c>
      <c r="BQ1163" s="141"/>
      <c r="BV1163" s="141"/>
      <c r="BX1163" s="141"/>
      <c r="BY1163" s="141"/>
      <c r="BZ1163" s="141"/>
      <c r="CA1163" s="141"/>
      <c r="CB1163" s="141"/>
      <c r="CC1163" s="141"/>
      <c r="CD1163" s="141"/>
      <c r="CE1163" s="141"/>
      <c r="CF1163" s="141"/>
      <c r="CG1163" s="141"/>
    </row>
    <row r="1164" spans="1:85" x14ac:dyDescent="0.35">
      <c r="A1164" s="155" t="s">
        <v>9744</v>
      </c>
      <c r="B1164" s="139" t="s">
        <v>4075</v>
      </c>
      <c r="C1164" s="18">
        <v>42850</v>
      </c>
      <c r="E1164" s="141" t="s">
        <v>2160</v>
      </c>
      <c r="F1164" s="141">
        <v>2</v>
      </c>
      <c r="G1164" s="141" t="s">
        <v>2116</v>
      </c>
      <c r="H1164" s="141">
        <v>2017</v>
      </c>
      <c r="I1164" s="18">
        <v>42850</v>
      </c>
      <c r="J1164" s="144">
        <v>0.8125</v>
      </c>
      <c r="K1164" s="378"/>
      <c r="L1164" s="139" t="s">
        <v>4075</v>
      </c>
      <c r="M1164" s="141"/>
      <c r="N1164" s="248"/>
      <c r="O1164" s="141" t="s">
        <v>26</v>
      </c>
      <c r="P1164" s="141"/>
      <c r="Q1164" s="141" t="s">
        <v>9745</v>
      </c>
      <c r="R1164" s="141" t="s">
        <v>9746</v>
      </c>
      <c r="S1164" s="141"/>
      <c r="T1164" s="141"/>
      <c r="U1164" s="141"/>
      <c r="V1164" s="141"/>
      <c r="W1164" s="139" t="s">
        <v>4075</v>
      </c>
      <c r="X1164" s="141" t="s">
        <v>25</v>
      </c>
      <c r="Y1164" s="141" t="s">
        <v>27</v>
      </c>
      <c r="Z1164" s="141" t="s">
        <v>13</v>
      </c>
      <c r="AA1164" s="141" t="s">
        <v>34</v>
      </c>
      <c r="AB1164" s="141"/>
      <c r="AC1164" s="139" t="s">
        <v>18051</v>
      </c>
      <c r="AD1164" s="380"/>
      <c r="AE1164" s="139" t="s">
        <v>103</v>
      </c>
      <c r="AF1164" s="139" t="s">
        <v>13075</v>
      </c>
      <c r="AG1164" s="139" t="s">
        <v>103</v>
      </c>
      <c r="AH1164" s="139" t="s">
        <v>1378</v>
      </c>
      <c r="AI1164" s="139" t="s">
        <v>7340</v>
      </c>
      <c r="AJ1164" s="139"/>
      <c r="AK1164" s="139" t="s">
        <v>7340</v>
      </c>
      <c r="AL1164" s="139" t="s">
        <v>1408</v>
      </c>
      <c r="AM1164" s="141" t="s">
        <v>6</v>
      </c>
      <c r="AN1164" s="141" t="s">
        <v>8</v>
      </c>
      <c r="AO1164" s="139" t="s">
        <v>1477</v>
      </c>
      <c r="AP1164" s="139" t="s">
        <v>7</v>
      </c>
      <c r="AQ1164" s="139"/>
      <c r="AR1164" s="381"/>
      <c r="AS1164" s="139" t="s">
        <v>4075</v>
      </c>
      <c r="AT1164" s="141" t="s">
        <v>1404</v>
      </c>
      <c r="AU1164" s="141"/>
      <c r="AV1164" s="383"/>
      <c r="AW1164" s="385"/>
      <c r="AX1164" s="139"/>
      <c r="AY1164" t="s">
        <v>18601</v>
      </c>
      <c r="BA1164" s="381"/>
      <c r="BB1164" s="139" t="s">
        <v>1444</v>
      </c>
      <c r="BC1164" s="166"/>
      <c r="BD1164" s="166"/>
      <c r="BE1164" s="166"/>
      <c r="BF1164" s="166"/>
      <c r="BG1164" s="166"/>
      <c r="BH1164" s="308"/>
      <c r="BI1164" s="308"/>
      <c r="BJ1164" s="141" t="s">
        <v>26</v>
      </c>
      <c r="BK1164" s="141" t="s">
        <v>26</v>
      </c>
      <c r="BL1164" s="141"/>
      <c r="BM1164" s="141"/>
      <c r="BN1164" s="139" t="s">
        <v>4075</v>
      </c>
      <c r="BQ1164" s="141"/>
      <c r="BV1164" s="141"/>
      <c r="BX1164" s="141"/>
      <c r="BY1164" s="141"/>
      <c r="BZ1164" s="141"/>
      <c r="CA1164" s="141"/>
      <c r="CB1164" s="141"/>
      <c r="CC1164" s="141"/>
      <c r="CD1164" s="141"/>
      <c r="CE1164" s="141"/>
      <c r="CF1164" s="141"/>
      <c r="CG1164" s="141"/>
    </row>
    <row r="1165" spans="1:85" x14ac:dyDescent="0.35">
      <c r="A1165" s="155" t="s">
        <v>9739</v>
      </c>
      <c r="B1165" s="139" t="s">
        <v>4075</v>
      </c>
      <c r="C1165" s="18">
        <v>42851</v>
      </c>
      <c r="D1165" s="144">
        <v>0.66319444444444442</v>
      </c>
      <c r="E1165" s="141" t="s">
        <v>2160</v>
      </c>
      <c r="F1165" s="141">
        <v>2</v>
      </c>
      <c r="G1165" s="141" t="s">
        <v>2116</v>
      </c>
      <c r="H1165" s="141">
        <v>2017</v>
      </c>
      <c r="I1165" s="18">
        <v>42851</v>
      </c>
      <c r="J1165" s="144">
        <v>0.73124999999999996</v>
      </c>
      <c r="K1165" s="378"/>
      <c r="L1165" s="139" t="s">
        <v>4075</v>
      </c>
      <c r="M1165" s="141"/>
      <c r="N1165" s="248"/>
      <c r="O1165" s="141" t="s">
        <v>26</v>
      </c>
      <c r="P1165" s="141"/>
      <c r="Q1165" s="141" t="s">
        <v>9740</v>
      </c>
      <c r="R1165" s="141" t="s">
        <v>9741</v>
      </c>
      <c r="S1165" s="141"/>
      <c r="T1165" s="141"/>
      <c r="U1165" s="141"/>
      <c r="V1165" s="141"/>
      <c r="W1165" s="139" t="s">
        <v>4075</v>
      </c>
      <c r="X1165" s="141" t="s">
        <v>25</v>
      </c>
      <c r="Y1165" s="141" t="s">
        <v>27</v>
      </c>
      <c r="Z1165" s="141" t="s">
        <v>4</v>
      </c>
      <c r="AA1165" s="141" t="s">
        <v>34</v>
      </c>
      <c r="AB1165" s="141"/>
      <c r="AC1165" s="139" t="s">
        <v>18047</v>
      </c>
      <c r="AD1165" s="380"/>
      <c r="AE1165" s="139" t="s">
        <v>105</v>
      </c>
      <c r="AF1165" s="139" t="s">
        <v>13076</v>
      </c>
      <c r="AG1165" s="139" t="s">
        <v>1518</v>
      </c>
      <c r="AH1165" s="139" t="s">
        <v>1378</v>
      </c>
      <c r="AI1165" s="139" t="s">
        <v>1518</v>
      </c>
      <c r="AJ1165" s="139"/>
      <c r="AK1165" s="139" t="s">
        <v>1518</v>
      </c>
      <c r="AL1165" s="139" t="s">
        <v>7</v>
      </c>
      <c r="AM1165" s="141" t="s">
        <v>6</v>
      </c>
      <c r="AN1165" s="141" t="s">
        <v>8</v>
      </c>
      <c r="AO1165" s="139" t="s">
        <v>1614</v>
      </c>
      <c r="AP1165" s="139" t="s">
        <v>7</v>
      </c>
      <c r="AQ1165" s="139"/>
      <c r="AR1165" s="381"/>
      <c r="AS1165" s="139" t="s">
        <v>4075</v>
      </c>
      <c r="AT1165" s="141" t="s">
        <v>1404</v>
      </c>
      <c r="AU1165" s="141"/>
      <c r="AV1165" s="383"/>
      <c r="AW1165" s="385"/>
      <c r="AX1165" s="139"/>
      <c r="AY1165" t="s">
        <v>18860</v>
      </c>
      <c r="AZ1165">
        <v>21000</v>
      </c>
      <c r="BA1165" s="381"/>
      <c r="BB1165" s="139" t="s">
        <v>1450</v>
      </c>
      <c r="BC1165" s="166"/>
      <c r="BD1165" s="166"/>
      <c r="BE1165" s="166"/>
      <c r="BF1165" s="166"/>
      <c r="BG1165" s="166"/>
      <c r="BH1165" s="308"/>
      <c r="BI1165" s="308"/>
      <c r="BJ1165" s="141" t="s">
        <v>26</v>
      </c>
      <c r="BK1165" s="141" t="s">
        <v>26</v>
      </c>
      <c r="BL1165" s="141"/>
      <c r="BM1165" s="141"/>
      <c r="BN1165" s="139" t="s">
        <v>4075</v>
      </c>
      <c r="BQ1165" s="141"/>
      <c r="BV1165" s="141"/>
      <c r="BX1165" s="141"/>
      <c r="BY1165" s="141"/>
      <c r="BZ1165" s="141"/>
      <c r="CA1165" s="141"/>
      <c r="CB1165" s="141"/>
      <c r="CC1165" s="141"/>
      <c r="CD1165" s="141"/>
      <c r="CE1165" s="141"/>
      <c r="CF1165" s="141"/>
      <c r="CG1165" s="141"/>
    </row>
    <row r="1166" spans="1:85" x14ac:dyDescent="0.35">
      <c r="A1166" s="155" t="s">
        <v>9732</v>
      </c>
      <c r="B1166" s="139" t="s">
        <v>4075</v>
      </c>
      <c r="C1166" s="18">
        <v>42853</v>
      </c>
      <c r="D1166" s="144">
        <v>0.65902777777777777</v>
      </c>
      <c r="E1166" s="141" t="s">
        <v>2160</v>
      </c>
      <c r="F1166" s="141">
        <v>2</v>
      </c>
      <c r="G1166" s="141" t="s">
        <v>2116</v>
      </c>
      <c r="H1166" s="141">
        <v>2017</v>
      </c>
      <c r="I1166" s="18">
        <v>42853</v>
      </c>
      <c r="J1166" s="144">
        <v>0.65902777777777777</v>
      </c>
      <c r="K1166" s="378"/>
      <c r="L1166" s="139" t="s">
        <v>4075</v>
      </c>
      <c r="M1166" s="141"/>
      <c r="N1166" s="248"/>
      <c r="O1166" s="141" t="s">
        <v>26</v>
      </c>
      <c r="P1166" s="141"/>
      <c r="Q1166" s="141" t="s">
        <v>9733</v>
      </c>
      <c r="R1166" s="141" t="s">
        <v>9734</v>
      </c>
      <c r="S1166" s="141"/>
      <c r="T1166" s="141"/>
      <c r="U1166" s="141"/>
      <c r="V1166" s="141"/>
      <c r="W1166" s="139" t="s">
        <v>4075</v>
      </c>
      <c r="X1166" s="141" t="s">
        <v>25</v>
      </c>
      <c r="Y1166" s="141" t="s">
        <v>27</v>
      </c>
      <c r="Z1166" s="141" t="s">
        <v>4</v>
      </c>
      <c r="AA1166" s="141" t="s">
        <v>34</v>
      </c>
      <c r="AB1166" s="141"/>
      <c r="AC1166" s="139" t="s">
        <v>18047</v>
      </c>
      <c r="AD1166" s="380"/>
      <c r="AE1166" s="139" t="s">
        <v>4</v>
      </c>
      <c r="AF1166" s="139" t="s">
        <v>13073</v>
      </c>
      <c r="AG1166" s="139" t="s">
        <v>4</v>
      </c>
      <c r="AH1166" s="139" t="s">
        <v>1378</v>
      </c>
      <c r="AI1166" s="139" t="s">
        <v>15678</v>
      </c>
      <c r="AJ1166" s="139"/>
      <c r="AK1166" s="139" t="s">
        <v>15678</v>
      </c>
      <c r="AL1166" s="139" t="s">
        <v>7</v>
      </c>
      <c r="AM1166" s="141" t="s">
        <v>1527</v>
      </c>
      <c r="AN1166" s="141" t="s">
        <v>8</v>
      </c>
      <c r="AO1166" s="139" t="s">
        <v>1614</v>
      </c>
      <c r="AP1166" s="139" t="s">
        <v>7</v>
      </c>
      <c r="AQ1166" s="139"/>
      <c r="AR1166" s="381"/>
      <c r="AS1166" s="139" t="s">
        <v>4075</v>
      </c>
      <c r="AT1166" s="141" t="s">
        <v>43</v>
      </c>
      <c r="AU1166" s="141">
        <v>305</v>
      </c>
      <c r="AV1166" s="383"/>
      <c r="AW1166" s="385"/>
      <c r="AX1166" s="139"/>
      <c r="AY1166" t="s">
        <v>18392</v>
      </c>
      <c r="AZ1166">
        <v>21000</v>
      </c>
      <c r="BA1166" s="381"/>
      <c r="BB1166" s="139" t="s">
        <v>1450</v>
      </c>
      <c r="BC1166" s="166"/>
      <c r="BD1166" s="166"/>
      <c r="BE1166" s="166"/>
      <c r="BF1166" s="166"/>
      <c r="BG1166" s="166"/>
      <c r="BH1166" s="308"/>
      <c r="BI1166" s="308"/>
      <c r="BJ1166" s="141" t="s">
        <v>26</v>
      </c>
      <c r="BK1166" s="141" t="s">
        <v>26</v>
      </c>
      <c r="BL1166" s="141"/>
      <c r="BM1166" s="141"/>
      <c r="BN1166" s="139" t="s">
        <v>4075</v>
      </c>
      <c r="BQ1166" s="141" t="s">
        <v>15838</v>
      </c>
      <c r="BR1166" s="135" t="s">
        <v>15702</v>
      </c>
      <c r="BV1166" s="141"/>
      <c r="BX1166" s="141"/>
      <c r="BY1166" s="141"/>
      <c r="BZ1166" s="141"/>
      <c r="CA1166" s="141"/>
      <c r="CB1166" s="141"/>
      <c r="CC1166" s="141"/>
      <c r="CD1166" s="141"/>
      <c r="CE1166" s="141"/>
      <c r="CF1166" s="141"/>
      <c r="CG1166" s="141"/>
    </row>
    <row r="1167" spans="1:85" x14ac:dyDescent="0.35">
      <c r="A1167" s="155" t="s">
        <v>9735</v>
      </c>
      <c r="B1167" s="139" t="s">
        <v>4075</v>
      </c>
      <c r="C1167" s="18">
        <v>42853</v>
      </c>
      <c r="D1167" s="144">
        <v>0.60763888888888884</v>
      </c>
      <c r="E1167" s="141" t="s">
        <v>2160</v>
      </c>
      <c r="F1167" s="141">
        <v>2</v>
      </c>
      <c r="G1167" s="141" t="s">
        <v>2116</v>
      </c>
      <c r="H1167" s="141">
        <v>2017</v>
      </c>
      <c r="I1167" s="18">
        <v>42853</v>
      </c>
      <c r="J1167" s="144">
        <v>0.61111111111111116</v>
      </c>
      <c r="K1167" s="378"/>
      <c r="L1167" s="139" t="s">
        <v>4075</v>
      </c>
      <c r="M1167" s="141"/>
      <c r="N1167" s="248"/>
      <c r="O1167" s="141" t="s">
        <v>26</v>
      </c>
      <c r="P1167" s="141"/>
      <c r="Q1167" s="141"/>
      <c r="R1167" s="141"/>
      <c r="S1167" s="141"/>
      <c r="T1167" s="141"/>
      <c r="U1167" s="141"/>
      <c r="V1167" s="141"/>
      <c r="W1167" s="139" t="s">
        <v>4075</v>
      </c>
      <c r="X1167" s="141" t="s">
        <v>25</v>
      </c>
      <c r="Y1167" s="141" t="s">
        <v>27</v>
      </c>
      <c r="Z1167" s="141" t="s">
        <v>4</v>
      </c>
      <c r="AA1167" s="141" t="s">
        <v>34</v>
      </c>
      <c r="AB1167" s="141"/>
      <c r="AC1167" s="139" t="s">
        <v>18047</v>
      </c>
      <c r="AD1167" s="380"/>
      <c r="AE1167" s="139" t="s">
        <v>102</v>
      </c>
      <c r="AF1167" s="139" t="s">
        <v>13068</v>
      </c>
      <c r="AG1167" s="139" t="s">
        <v>102</v>
      </c>
      <c r="AH1167" s="139" t="s">
        <v>1378</v>
      </c>
      <c r="AI1167" s="139" t="s">
        <v>1648</v>
      </c>
      <c r="AJ1167" s="139" t="s">
        <v>1648</v>
      </c>
      <c r="AK1167" s="139"/>
      <c r="AL1167" s="139"/>
      <c r="AM1167" s="141" t="s">
        <v>6</v>
      </c>
      <c r="AN1167" s="141" t="s">
        <v>8</v>
      </c>
      <c r="AO1167" s="139" t="s">
        <v>1477</v>
      </c>
      <c r="AP1167" s="139" t="s">
        <v>7</v>
      </c>
      <c r="AQ1167" s="139"/>
      <c r="AR1167" s="381"/>
      <c r="AS1167" s="139" t="s">
        <v>4075</v>
      </c>
      <c r="AT1167" s="141" t="s">
        <v>1404</v>
      </c>
      <c r="AU1167" s="141"/>
      <c r="AV1167" s="383"/>
      <c r="AW1167" s="385"/>
      <c r="AX1167" s="139"/>
      <c r="AY1167" t="s">
        <v>18774</v>
      </c>
      <c r="BA1167" s="381"/>
      <c r="BB1167" s="139" t="s">
        <v>17</v>
      </c>
      <c r="BC1167" s="166"/>
      <c r="BD1167" s="166"/>
      <c r="BE1167" s="166"/>
      <c r="BF1167" s="166"/>
      <c r="BG1167" s="166"/>
      <c r="BH1167" s="308"/>
      <c r="BI1167" s="308"/>
      <c r="BJ1167" s="141" t="s">
        <v>26</v>
      </c>
      <c r="BK1167" s="141" t="s">
        <v>26</v>
      </c>
      <c r="BL1167" s="141"/>
      <c r="BM1167" s="141"/>
      <c r="BN1167" s="139" t="s">
        <v>4075</v>
      </c>
      <c r="BQ1167" s="141"/>
      <c r="BV1167" s="141"/>
      <c r="BX1167" s="141"/>
      <c r="BY1167" s="141"/>
      <c r="BZ1167" s="141"/>
      <c r="CA1167" s="141"/>
      <c r="CB1167" s="141"/>
      <c r="CC1167" s="141"/>
      <c r="CD1167" s="141"/>
      <c r="CE1167" s="141"/>
      <c r="CF1167" s="141"/>
      <c r="CG1167" s="141"/>
    </row>
    <row r="1168" spans="1:85" x14ac:dyDescent="0.35">
      <c r="A1168" s="155" t="s">
        <v>9736</v>
      </c>
      <c r="B1168" s="139" t="s">
        <v>4075</v>
      </c>
      <c r="C1168" s="18">
        <v>42853</v>
      </c>
      <c r="D1168" s="144">
        <v>0.24652777777777779</v>
      </c>
      <c r="E1168" s="141" t="s">
        <v>2160</v>
      </c>
      <c r="F1168" s="141">
        <v>2</v>
      </c>
      <c r="G1168" s="141" t="s">
        <v>2116</v>
      </c>
      <c r="H1168" s="141">
        <v>2017</v>
      </c>
      <c r="I1168" s="18">
        <v>42853</v>
      </c>
      <c r="J1168" s="144">
        <v>0.3034722222222222</v>
      </c>
      <c r="K1168" s="378"/>
      <c r="L1168" s="139" t="s">
        <v>4075</v>
      </c>
      <c r="M1168" s="141"/>
      <c r="N1168" s="248"/>
      <c r="O1168" s="141" t="s">
        <v>26</v>
      </c>
      <c r="P1168" s="141"/>
      <c r="Q1168" s="141" t="s">
        <v>9737</v>
      </c>
      <c r="R1168" s="141" t="s">
        <v>9738</v>
      </c>
      <c r="S1168" s="141"/>
      <c r="T1168" s="141"/>
      <c r="U1168" s="141">
        <v>112817669</v>
      </c>
      <c r="V1168" s="141"/>
      <c r="W1168" s="139" t="s">
        <v>4075</v>
      </c>
      <c r="X1168" s="141" t="s">
        <v>25</v>
      </c>
      <c r="Y1168" s="141" t="s">
        <v>27</v>
      </c>
      <c r="Z1168" s="141" t="s">
        <v>4</v>
      </c>
      <c r="AA1168" s="141" t="s">
        <v>34</v>
      </c>
      <c r="AB1168" s="141"/>
      <c r="AC1168" s="139" t="s">
        <v>18047</v>
      </c>
      <c r="AD1168" s="380"/>
      <c r="AE1168" s="139" t="s">
        <v>102</v>
      </c>
      <c r="AF1168" s="139" t="s">
        <v>13068</v>
      </c>
      <c r="AG1168" s="139" t="s">
        <v>102</v>
      </c>
      <c r="AH1168" s="139" t="s">
        <v>1378</v>
      </c>
      <c r="AI1168" s="139" t="s">
        <v>7</v>
      </c>
      <c r="AJ1168" s="139" t="s">
        <v>7</v>
      </c>
      <c r="AK1168" s="139"/>
      <c r="AL1168" s="139"/>
      <c r="AM1168" s="141" t="s">
        <v>6</v>
      </c>
      <c r="AN1168" s="141" t="s">
        <v>8</v>
      </c>
      <c r="AO1168" s="139" t="s">
        <v>1614</v>
      </c>
      <c r="AP1168" s="139" t="s">
        <v>7</v>
      </c>
      <c r="AQ1168" s="139"/>
      <c r="AR1168" s="381"/>
      <c r="AS1168" s="139" t="s">
        <v>4075</v>
      </c>
      <c r="AT1168" s="141" t="s">
        <v>1404</v>
      </c>
      <c r="AU1168" s="141">
        <v>512</v>
      </c>
      <c r="AV1168" s="383"/>
      <c r="AW1168" s="385"/>
      <c r="AX1168" s="139"/>
      <c r="AY1168" t="s">
        <v>18771</v>
      </c>
      <c r="AZ1168">
        <v>12000</v>
      </c>
      <c r="BA1168" s="381"/>
      <c r="BB1168" s="139" t="s">
        <v>1450</v>
      </c>
      <c r="BC1168" s="166"/>
      <c r="BD1168" s="166"/>
      <c r="BE1168" s="166"/>
      <c r="BF1168" s="166"/>
      <c r="BG1168" s="166"/>
      <c r="BH1168" s="308"/>
      <c r="BI1168" s="308"/>
      <c r="BJ1168" s="141" t="s">
        <v>26</v>
      </c>
      <c r="BK1168" s="141" t="s">
        <v>26</v>
      </c>
      <c r="BL1168" s="141"/>
      <c r="BM1168" s="141"/>
      <c r="BN1168" s="139" t="s">
        <v>4075</v>
      </c>
      <c r="BQ1168" s="141"/>
      <c r="BV1168" s="141"/>
      <c r="BX1168" s="141"/>
      <c r="BY1168" s="141"/>
      <c r="BZ1168" s="141"/>
      <c r="CA1168" s="141"/>
      <c r="CB1168" s="141"/>
      <c r="CC1168" s="141"/>
      <c r="CD1168" s="141"/>
      <c r="CE1168" s="141"/>
      <c r="CF1168" s="141"/>
      <c r="CG1168" s="141"/>
    </row>
    <row r="1169" spans="1:85" x14ac:dyDescent="0.35">
      <c r="A1169" s="155" t="s">
        <v>9729</v>
      </c>
      <c r="B1169" s="139" t="s">
        <v>4075</v>
      </c>
      <c r="C1169" s="18">
        <v>42854</v>
      </c>
      <c r="D1169" s="144">
        <v>0.62986111111111109</v>
      </c>
      <c r="E1169" s="141" t="s">
        <v>2160</v>
      </c>
      <c r="F1169" s="141">
        <v>2</v>
      </c>
      <c r="G1169" s="141" t="s">
        <v>2116</v>
      </c>
      <c r="H1169" s="141">
        <v>2017</v>
      </c>
      <c r="I1169" s="18">
        <v>42854</v>
      </c>
      <c r="J1169" s="144">
        <v>0.64513888888888893</v>
      </c>
      <c r="K1169" s="378"/>
      <c r="L1169" s="139" t="s">
        <v>4075</v>
      </c>
      <c r="M1169" s="141"/>
      <c r="N1169" s="248"/>
      <c r="O1169" s="141" t="s">
        <v>26</v>
      </c>
      <c r="P1169" s="141"/>
      <c r="Q1169" s="141" t="s">
        <v>9730</v>
      </c>
      <c r="R1169" s="141" t="s">
        <v>9731</v>
      </c>
      <c r="S1169" s="141"/>
      <c r="T1169" s="141"/>
      <c r="U1169" s="141"/>
      <c r="V1169" s="141"/>
      <c r="W1169" s="139" t="s">
        <v>4075</v>
      </c>
      <c r="X1169" s="141" t="s">
        <v>25</v>
      </c>
      <c r="Y1169" s="141" t="s">
        <v>27</v>
      </c>
      <c r="Z1169" s="141" t="s">
        <v>4</v>
      </c>
      <c r="AA1169" s="141" t="s">
        <v>34</v>
      </c>
      <c r="AB1169" s="141"/>
      <c r="AC1169" s="139" t="s">
        <v>18049</v>
      </c>
      <c r="AD1169" s="380"/>
      <c r="AE1169" s="139" t="s">
        <v>107</v>
      </c>
      <c r="AF1169" s="139" t="s">
        <v>13076</v>
      </c>
      <c r="AG1169" s="139" t="s">
        <v>4130</v>
      </c>
      <c r="AH1169" s="139" t="s">
        <v>1378</v>
      </c>
      <c r="AI1169" s="139" t="s">
        <v>1518</v>
      </c>
      <c r="AJ1169" s="139"/>
      <c r="AK1169" s="139" t="s">
        <v>1518</v>
      </c>
      <c r="AL1169" s="139" t="s">
        <v>7</v>
      </c>
      <c r="AM1169" s="141" t="s">
        <v>6</v>
      </c>
      <c r="AN1169" s="141" t="s">
        <v>8</v>
      </c>
      <c r="AO1169" s="139" t="s">
        <v>1614</v>
      </c>
      <c r="AP1169" s="139" t="s">
        <v>7</v>
      </c>
      <c r="AQ1169" s="139"/>
      <c r="AR1169" s="381"/>
      <c r="AS1169" s="139" t="s">
        <v>4075</v>
      </c>
      <c r="AT1169" s="141" t="s">
        <v>43</v>
      </c>
      <c r="AU1169" s="141">
        <v>424</v>
      </c>
      <c r="AV1169" s="383"/>
      <c r="AW1169" s="385"/>
      <c r="AX1169" s="139"/>
      <c r="AY1169" t="s">
        <v>18841</v>
      </c>
      <c r="AZ1169">
        <v>12000</v>
      </c>
      <c r="BA1169" s="381"/>
      <c r="BB1169" s="139" t="s">
        <v>1450</v>
      </c>
      <c r="BC1169" s="166"/>
      <c r="BD1169" s="166"/>
      <c r="BE1169" s="166"/>
      <c r="BF1169" s="166"/>
      <c r="BG1169" s="166"/>
      <c r="BH1169" s="308"/>
      <c r="BI1169" s="308"/>
      <c r="BJ1169" s="141" t="s">
        <v>26</v>
      </c>
      <c r="BK1169" s="141" t="s">
        <v>26</v>
      </c>
      <c r="BL1169" s="141"/>
      <c r="BM1169" s="141"/>
      <c r="BN1169" s="139" t="s">
        <v>4075</v>
      </c>
      <c r="BQ1169" s="141"/>
      <c r="BV1169" s="141"/>
      <c r="BX1169" s="141"/>
      <c r="BY1169" s="141"/>
      <c r="BZ1169" s="141"/>
      <c r="CA1169" s="141"/>
      <c r="CB1169" s="141"/>
      <c r="CC1169" s="141"/>
      <c r="CD1169" s="141"/>
      <c r="CE1169" s="141"/>
      <c r="CF1169" s="141"/>
      <c r="CG1169" s="141"/>
    </row>
    <row r="1170" spans="1:85" x14ac:dyDescent="0.35">
      <c r="A1170" s="155" t="s">
        <v>9725</v>
      </c>
      <c r="B1170" s="139" t="s">
        <v>4075</v>
      </c>
      <c r="C1170" s="18">
        <v>42855</v>
      </c>
      <c r="D1170" s="144">
        <v>0.39945601851851853</v>
      </c>
      <c r="E1170" s="141" t="s">
        <v>2612</v>
      </c>
      <c r="F1170" s="141">
        <v>2</v>
      </c>
      <c r="G1170" s="141" t="s">
        <v>2116</v>
      </c>
      <c r="H1170" s="141">
        <v>2017</v>
      </c>
      <c r="I1170" s="18">
        <v>42855</v>
      </c>
      <c r="J1170" s="144">
        <v>0.39930555555555558</v>
      </c>
      <c r="K1170" s="378"/>
      <c r="L1170" s="139" t="s">
        <v>4075</v>
      </c>
      <c r="M1170" s="141" t="s">
        <v>28</v>
      </c>
      <c r="N1170" s="248">
        <v>44249</v>
      </c>
      <c r="O1170" s="141" t="s">
        <v>25</v>
      </c>
      <c r="P1170" s="141"/>
      <c r="Q1170" s="141" t="s">
        <v>9726</v>
      </c>
      <c r="R1170" s="141" t="s">
        <v>9727</v>
      </c>
      <c r="S1170" s="141"/>
      <c r="T1170" s="141" t="s">
        <v>17108</v>
      </c>
      <c r="U1170" s="141">
        <v>112821251</v>
      </c>
      <c r="V1170" s="141"/>
      <c r="W1170" s="139" t="s">
        <v>4075</v>
      </c>
      <c r="X1170" s="141" t="s">
        <v>25</v>
      </c>
      <c r="Y1170" s="141" t="s">
        <v>27</v>
      </c>
      <c r="Z1170" s="141"/>
      <c r="AA1170" s="141" t="s">
        <v>34</v>
      </c>
      <c r="AB1170" s="141"/>
      <c r="AC1170" s="139" t="s">
        <v>18047</v>
      </c>
      <c r="AD1170" s="380"/>
      <c r="AE1170" s="139" t="s">
        <v>102</v>
      </c>
      <c r="AF1170" s="139" t="s">
        <v>13071</v>
      </c>
      <c r="AG1170" s="139" t="s">
        <v>102</v>
      </c>
      <c r="AH1170" s="139" t="s">
        <v>1378</v>
      </c>
      <c r="AI1170" s="139" t="s">
        <v>1387</v>
      </c>
      <c r="AJ1170" s="139" t="s">
        <v>1408</v>
      </c>
      <c r="AK1170" s="139"/>
      <c r="AL1170" s="139"/>
      <c r="AM1170" s="141" t="s">
        <v>9</v>
      </c>
      <c r="AN1170" s="141" t="s">
        <v>8</v>
      </c>
      <c r="AO1170" s="139"/>
      <c r="AP1170" s="139" t="s">
        <v>1408</v>
      </c>
      <c r="AQ1170" s="139"/>
      <c r="AR1170" s="381"/>
      <c r="AS1170" s="139" t="s">
        <v>4075</v>
      </c>
      <c r="AT1170" s="141" t="s">
        <v>43</v>
      </c>
      <c r="AU1170" s="141">
        <v>438</v>
      </c>
      <c r="AV1170" s="383"/>
      <c r="AW1170" s="385"/>
      <c r="AX1170" s="139" t="s">
        <v>49</v>
      </c>
      <c r="AY1170" t="s">
        <v>18916</v>
      </c>
      <c r="BA1170" s="381"/>
      <c r="BB1170" s="139" t="s">
        <v>1450</v>
      </c>
      <c r="BC1170" s="166"/>
      <c r="BD1170" s="166"/>
      <c r="BE1170" s="166"/>
      <c r="BF1170" s="166"/>
      <c r="BG1170" s="166"/>
      <c r="BH1170" s="308"/>
      <c r="BI1170" s="308"/>
      <c r="BJ1170" s="141" t="s">
        <v>26</v>
      </c>
      <c r="BK1170" s="141" t="s">
        <v>26</v>
      </c>
      <c r="BL1170" s="141"/>
      <c r="BM1170" s="141"/>
      <c r="BN1170" s="139" t="s">
        <v>4075</v>
      </c>
      <c r="BQ1170" s="141"/>
      <c r="BV1170" s="141"/>
      <c r="BX1170" s="141"/>
      <c r="BY1170" s="141"/>
      <c r="BZ1170" s="141"/>
      <c r="CA1170" s="141"/>
      <c r="CB1170" s="141"/>
      <c r="CC1170" s="141"/>
      <c r="CD1170" s="141"/>
      <c r="CE1170" s="141"/>
      <c r="CF1170" s="141"/>
      <c r="CG1170" s="141"/>
    </row>
    <row r="1171" spans="1:85" x14ac:dyDescent="0.35">
      <c r="A1171" s="155" t="s">
        <v>9728</v>
      </c>
      <c r="B1171" s="139" t="s">
        <v>4075</v>
      </c>
      <c r="C1171" s="18">
        <v>42855</v>
      </c>
      <c r="D1171" s="144">
        <v>0.3972222222222222</v>
      </c>
      <c r="E1171" s="141" t="s">
        <v>2612</v>
      </c>
      <c r="F1171" s="141">
        <v>2</v>
      </c>
      <c r="G1171" s="141" t="s">
        <v>2116</v>
      </c>
      <c r="H1171" s="141">
        <v>2017</v>
      </c>
      <c r="I1171" s="18">
        <v>42855</v>
      </c>
      <c r="J1171" s="144">
        <v>0.3972222222222222</v>
      </c>
      <c r="K1171" s="378"/>
      <c r="L1171" s="139" t="s">
        <v>4075</v>
      </c>
      <c r="M1171" s="141"/>
      <c r="N1171" s="248"/>
      <c r="O1171" s="141" t="s">
        <v>26</v>
      </c>
      <c r="P1171" s="141"/>
      <c r="Q1171" s="141" t="s">
        <v>9726</v>
      </c>
      <c r="R1171" s="141" t="s">
        <v>9727</v>
      </c>
      <c r="S1171" s="141"/>
      <c r="T1171" s="141"/>
      <c r="U1171" s="141">
        <v>112821251</v>
      </c>
      <c r="V1171" s="141"/>
      <c r="W1171" s="139" t="s">
        <v>4075</v>
      </c>
      <c r="X1171" s="141" t="s">
        <v>25</v>
      </c>
      <c r="Y1171" s="141" t="s">
        <v>27</v>
      </c>
      <c r="Z1171" s="141" t="s">
        <v>4</v>
      </c>
      <c r="AA1171" s="141" t="s">
        <v>34</v>
      </c>
      <c r="AB1171" s="141"/>
      <c r="AC1171" s="139" t="s">
        <v>18047</v>
      </c>
      <c r="AD1171" s="380"/>
      <c r="AE1171" s="139" t="s">
        <v>102</v>
      </c>
      <c r="AF1171" s="139" t="s">
        <v>13077</v>
      </c>
      <c r="AG1171" s="139" t="s">
        <v>102</v>
      </c>
      <c r="AH1171" s="139" t="s">
        <v>1378</v>
      </c>
      <c r="AI1171" s="139" t="s">
        <v>1408</v>
      </c>
      <c r="AJ1171" s="139" t="s">
        <v>1408</v>
      </c>
      <c r="AK1171" s="139"/>
      <c r="AL1171" s="139"/>
      <c r="AM1171" s="141" t="s">
        <v>6</v>
      </c>
      <c r="AN1171" s="141" t="s">
        <v>8</v>
      </c>
      <c r="AO1171" s="139" t="s">
        <v>1614</v>
      </c>
      <c r="AP1171" s="139" t="s">
        <v>7</v>
      </c>
      <c r="AQ1171" s="139"/>
      <c r="AR1171" s="381"/>
      <c r="AS1171" s="139" t="s">
        <v>4075</v>
      </c>
      <c r="AT1171" s="141" t="s">
        <v>43</v>
      </c>
      <c r="AU1171" s="141">
        <v>438</v>
      </c>
      <c r="AV1171" s="383"/>
      <c r="AW1171" s="385"/>
      <c r="AX1171" s="139"/>
      <c r="AY1171" t="s">
        <v>18916</v>
      </c>
      <c r="AZ1171">
        <v>21000</v>
      </c>
      <c r="BA1171" s="381"/>
      <c r="BB1171" s="139" t="s">
        <v>1450</v>
      </c>
      <c r="BC1171" s="166"/>
      <c r="BD1171" s="166"/>
      <c r="BE1171" s="166"/>
      <c r="BF1171" s="166"/>
      <c r="BG1171" s="166"/>
      <c r="BH1171" s="308"/>
      <c r="BI1171" s="308"/>
      <c r="BJ1171" s="141" t="s">
        <v>26</v>
      </c>
      <c r="BK1171" s="141" t="s">
        <v>26</v>
      </c>
      <c r="BL1171" s="141"/>
      <c r="BM1171" s="141"/>
      <c r="BN1171" s="139" t="s">
        <v>4075</v>
      </c>
      <c r="BQ1171" s="141"/>
      <c r="BV1171" s="141"/>
      <c r="BX1171" s="141"/>
      <c r="BY1171" s="141"/>
      <c r="BZ1171" s="141"/>
      <c r="CA1171" s="141"/>
      <c r="CB1171" s="141"/>
      <c r="CC1171" s="141"/>
      <c r="CD1171" s="141"/>
      <c r="CE1171" s="141"/>
      <c r="CF1171" s="141"/>
      <c r="CG1171" s="141"/>
    </row>
    <row r="1172" spans="1:85" x14ac:dyDescent="0.35">
      <c r="A1172" s="155" t="s">
        <v>20010</v>
      </c>
      <c r="B1172" s="139" t="s">
        <v>4075</v>
      </c>
      <c r="C1172" s="18">
        <v>42856</v>
      </c>
      <c r="D1172" s="144">
        <v>0.61050925925925925</v>
      </c>
      <c r="E1172" s="141" t="s">
        <v>2612</v>
      </c>
      <c r="F1172" s="141">
        <v>2</v>
      </c>
      <c r="G1172" s="141" t="s">
        <v>4009</v>
      </c>
      <c r="H1172" s="141">
        <v>2017</v>
      </c>
      <c r="I1172" s="18">
        <v>42856</v>
      </c>
      <c r="J1172" s="144">
        <v>0.61041666666666672</v>
      </c>
      <c r="K1172" s="378"/>
      <c r="L1172" s="139" t="s">
        <v>4075</v>
      </c>
      <c r="M1172" s="141" t="s">
        <v>28</v>
      </c>
      <c r="N1172" s="248">
        <v>44251</v>
      </c>
      <c r="O1172" s="141" t="s">
        <v>25</v>
      </c>
      <c r="P1172" s="141"/>
      <c r="Q1172" s="141"/>
      <c r="R1172" s="141" t="s">
        <v>1944</v>
      </c>
      <c r="S1172" s="141"/>
      <c r="T1172" s="141" t="s">
        <v>20011</v>
      </c>
      <c r="U1172" s="141"/>
      <c r="V1172" s="141"/>
      <c r="W1172" s="139" t="s">
        <v>4075</v>
      </c>
      <c r="X1172" s="141" t="s">
        <v>25</v>
      </c>
      <c r="Y1172" s="141" t="s">
        <v>27</v>
      </c>
      <c r="Z1172" s="141"/>
      <c r="AA1172" s="141" t="s">
        <v>34</v>
      </c>
      <c r="AB1172" s="141"/>
      <c r="AC1172" s="139" t="s">
        <v>18050</v>
      </c>
      <c r="AD1172" s="380"/>
      <c r="AE1172" s="139" t="s">
        <v>1628</v>
      </c>
      <c r="AF1172" s="139" t="s">
        <v>13079</v>
      </c>
      <c r="AG1172" s="139" t="s">
        <v>4502</v>
      </c>
      <c r="AH1172" s="139" t="s">
        <v>1380</v>
      </c>
      <c r="AI1172" s="139" t="s">
        <v>4502</v>
      </c>
      <c r="AJ1172" s="139"/>
      <c r="AK1172" s="139" t="s">
        <v>4502</v>
      </c>
      <c r="AL1172" s="139" t="s">
        <v>87</v>
      </c>
      <c r="AM1172" s="141" t="s">
        <v>9</v>
      </c>
      <c r="AN1172" s="141" t="s">
        <v>8</v>
      </c>
      <c r="AO1172" s="139"/>
      <c r="AP1172" s="139" t="s">
        <v>87</v>
      </c>
      <c r="AQ1172" s="139"/>
      <c r="AR1172" s="381"/>
      <c r="AS1172" s="139" t="s">
        <v>4075</v>
      </c>
      <c r="AT1172" s="141" t="s">
        <v>1404</v>
      </c>
      <c r="AU1172" s="141"/>
      <c r="AV1172" s="383"/>
      <c r="AW1172" s="385"/>
      <c r="AX1172" s="139" t="s">
        <v>197</v>
      </c>
      <c r="AY1172" t="s">
        <v>20012</v>
      </c>
      <c r="BA1172" s="381"/>
      <c r="BB1172" s="139" t="s">
        <v>1444</v>
      </c>
      <c r="BC1172" s="166"/>
      <c r="BD1172" s="166"/>
      <c r="BE1172" s="166"/>
      <c r="BF1172" s="166"/>
      <c r="BG1172" s="166"/>
      <c r="BH1172" s="308"/>
      <c r="BI1172" s="308"/>
      <c r="BJ1172" s="141" t="s">
        <v>26</v>
      </c>
      <c r="BK1172" s="141" t="s">
        <v>26</v>
      </c>
      <c r="BL1172" s="141"/>
      <c r="BM1172" s="141"/>
      <c r="BN1172" s="139" t="s">
        <v>4075</v>
      </c>
      <c r="BQ1172" s="141"/>
      <c r="BV1172" s="141"/>
      <c r="BX1172" s="141"/>
      <c r="BY1172" s="141"/>
      <c r="BZ1172" s="141"/>
      <c r="CA1172" s="141"/>
      <c r="CB1172" s="141"/>
      <c r="CC1172" s="141"/>
      <c r="CD1172" s="141"/>
      <c r="CE1172" s="141"/>
      <c r="CF1172" s="141"/>
      <c r="CG1172" s="141"/>
    </row>
    <row r="1173" spans="1:85" x14ac:dyDescent="0.35">
      <c r="A1173" s="155" t="s">
        <v>9723</v>
      </c>
      <c r="B1173" s="139" t="s">
        <v>4075</v>
      </c>
      <c r="C1173" s="18">
        <v>42856</v>
      </c>
      <c r="D1173" s="144">
        <v>0.59722222222222221</v>
      </c>
      <c r="E1173" s="141" t="s">
        <v>2612</v>
      </c>
      <c r="F1173" s="141">
        <v>2</v>
      </c>
      <c r="G1173" s="141" t="s">
        <v>4009</v>
      </c>
      <c r="H1173" s="141">
        <v>2017</v>
      </c>
      <c r="I1173" s="18">
        <v>42856</v>
      </c>
      <c r="J1173" s="144"/>
      <c r="K1173" s="378"/>
      <c r="L1173" s="139" t="s">
        <v>4075</v>
      </c>
      <c r="M1173" s="141"/>
      <c r="N1173" s="248"/>
      <c r="O1173" s="141" t="s">
        <v>26</v>
      </c>
      <c r="P1173" s="141"/>
      <c r="Q1173" s="141"/>
      <c r="R1173" s="141"/>
      <c r="S1173" s="141" t="s">
        <v>9724</v>
      </c>
      <c r="T1173" s="141"/>
      <c r="U1173" s="141"/>
      <c r="V1173" s="141"/>
      <c r="W1173" s="139" t="s">
        <v>4075</v>
      </c>
      <c r="X1173" s="141" t="s">
        <v>25</v>
      </c>
      <c r="Y1173" s="141" t="s">
        <v>27</v>
      </c>
      <c r="Z1173" s="141" t="s">
        <v>4</v>
      </c>
      <c r="AA1173" s="141" t="s">
        <v>35</v>
      </c>
      <c r="AB1173" s="141"/>
      <c r="AC1173" s="139" t="s">
        <v>18050</v>
      </c>
      <c r="AD1173" s="380"/>
      <c r="AE1173" s="139" t="s">
        <v>107</v>
      </c>
      <c r="AF1173" s="139" t="s">
        <v>13076</v>
      </c>
      <c r="AG1173" s="139" t="s">
        <v>4130</v>
      </c>
      <c r="AH1173" s="139" t="s">
        <v>1378</v>
      </c>
      <c r="AI1173" s="139" t="s">
        <v>1518</v>
      </c>
      <c r="AJ1173" s="139"/>
      <c r="AK1173" s="139" t="s">
        <v>1518</v>
      </c>
      <c r="AL1173" s="139" t="s">
        <v>7</v>
      </c>
      <c r="AM1173" s="141" t="s">
        <v>6</v>
      </c>
      <c r="AN1173" s="141" t="s">
        <v>8</v>
      </c>
      <c r="AO1173" s="139" t="s">
        <v>1618</v>
      </c>
      <c r="AP1173" s="139" t="s">
        <v>7</v>
      </c>
      <c r="AQ1173" s="139"/>
      <c r="AR1173" s="381"/>
      <c r="AS1173" s="139" t="s">
        <v>4075</v>
      </c>
      <c r="AT1173" s="141" t="s">
        <v>1404</v>
      </c>
      <c r="AU1173" s="141"/>
      <c r="AV1173" s="383"/>
      <c r="AW1173" s="385"/>
      <c r="AX1173" s="139"/>
      <c r="AY1173" t="s">
        <v>18917</v>
      </c>
      <c r="AZ1173">
        <v>70000</v>
      </c>
      <c r="BA1173" s="381"/>
      <c r="BB1173" s="139" t="s">
        <v>1444</v>
      </c>
      <c r="BC1173" s="166"/>
      <c r="BD1173" s="166"/>
      <c r="BE1173" s="166"/>
      <c r="BF1173" s="166"/>
      <c r="BG1173" s="166"/>
      <c r="BH1173" s="308"/>
      <c r="BI1173" s="308"/>
      <c r="BJ1173" s="141" t="s">
        <v>26</v>
      </c>
      <c r="BK1173" s="141" t="s">
        <v>26</v>
      </c>
      <c r="BL1173" s="141"/>
      <c r="BM1173" s="141"/>
      <c r="BN1173" s="139" t="s">
        <v>4075</v>
      </c>
      <c r="BQ1173" s="141"/>
      <c r="BV1173" s="141"/>
      <c r="BX1173" s="141"/>
      <c r="BY1173" s="141"/>
      <c r="BZ1173" s="141"/>
      <c r="CA1173" s="141"/>
      <c r="CB1173" s="141"/>
      <c r="CC1173" s="141"/>
      <c r="CD1173" s="141"/>
      <c r="CE1173" s="141"/>
      <c r="CF1173" s="141"/>
      <c r="CG1173" s="141"/>
    </row>
    <row r="1174" spans="1:85" x14ac:dyDescent="0.35">
      <c r="A1174" s="155" t="s">
        <v>9720</v>
      </c>
      <c r="B1174" s="139" t="s">
        <v>4075</v>
      </c>
      <c r="C1174" s="18">
        <v>42858</v>
      </c>
      <c r="D1174" s="144">
        <v>0.53541666666666665</v>
      </c>
      <c r="E1174" s="141" t="s">
        <v>2612</v>
      </c>
      <c r="F1174" s="141">
        <v>2</v>
      </c>
      <c r="G1174" s="141" t="s">
        <v>4009</v>
      </c>
      <c r="H1174" s="141">
        <v>2017</v>
      </c>
      <c r="I1174" s="18">
        <v>42858</v>
      </c>
      <c r="J1174" s="144">
        <v>0.53541666666666665</v>
      </c>
      <c r="K1174" s="378"/>
      <c r="L1174" s="139" t="s">
        <v>4075</v>
      </c>
      <c r="M1174" s="141"/>
      <c r="N1174" s="248"/>
      <c r="O1174" s="141" t="s">
        <v>26</v>
      </c>
      <c r="P1174" s="141"/>
      <c r="Q1174" s="141" t="s">
        <v>9718</v>
      </c>
      <c r="R1174" s="141" t="s">
        <v>9719</v>
      </c>
      <c r="S1174" s="141"/>
      <c r="T1174" s="141"/>
      <c r="U1174" s="141"/>
      <c r="V1174" s="141"/>
      <c r="W1174" s="139" t="s">
        <v>4075</v>
      </c>
      <c r="X1174" s="141" t="s">
        <v>25</v>
      </c>
      <c r="Y1174" s="141" t="s">
        <v>27</v>
      </c>
      <c r="Z1174" s="141" t="s">
        <v>4</v>
      </c>
      <c r="AA1174" s="141" t="s">
        <v>34</v>
      </c>
      <c r="AB1174" s="141"/>
      <c r="AC1174" s="139" t="s">
        <v>18047</v>
      </c>
      <c r="AD1174" s="380"/>
      <c r="AE1174" s="139" t="s">
        <v>102</v>
      </c>
      <c r="AF1174" s="139" t="s">
        <v>13068</v>
      </c>
      <c r="AG1174" s="139" t="s">
        <v>102</v>
      </c>
      <c r="AH1174" s="139" t="s">
        <v>1378</v>
      </c>
      <c r="AI1174" s="139" t="s">
        <v>7</v>
      </c>
      <c r="AJ1174" s="139" t="s">
        <v>7</v>
      </c>
      <c r="AK1174" s="139"/>
      <c r="AL1174" s="139"/>
      <c r="AM1174" s="141" t="s">
        <v>12</v>
      </c>
      <c r="AN1174" s="141" t="s">
        <v>8</v>
      </c>
      <c r="AO1174" s="139" t="s">
        <v>1614</v>
      </c>
      <c r="AP1174" s="139" t="s">
        <v>7</v>
      </c>
      <c r="AQ1174" s="139"/>
      <c r="AR1174" s="381"/>
      <c r="AS1174" s="139" t="s">
        <v>4075</v>
      </c>
      <c r="AT1174" s="141" t="s">
        <v>1404</v>
      </c>
      <c r="AU1174" s="141"/>
      <c r="AV1174" s="383"/>
      <c r="AW1174" s="385"/>
      <c r="AX1174" s="139"/>
      <c r="AY1174" t="s">
        <v>18469</v>
      </c>
      <c r="AZ1174">
        <v>21000</v>
      </c>
      <c r="BA1174" s="381"/>
      <c r="BB1174" s="139" t="s">
        <v>1444</v>
      </c>
      <c r="BC1174" s="166"/>
      <c r="BD1174" s="166"/>
      <c r="BE1174" s="166"/>
      <c r="BF1174" s="166"/>
      <c r="BG1174" s="166"/>
      <c r="BH1174" s="308"/>
      <c r="BI1174" s="308"/>
      <c r="BJ1174" s="141" t="s">
        <v>26</v>
      </c>
      <c r="BK1174" s="141" t="s">
        <v>26</v>
      </c>
      <c r="BL1174" s="141"/>
      <c r="BM1174" s="141"/>
      <c r="BN1174" s="139" t="s">
        <v>4075</v>
      </c>
      <c r="BQ1174" s="141"/>
      <c r="BV1174" s="141"/>
      <c r="BX1174" s="141"/>
      <c r="BY1174" s="141"/>
      <c r="BZ1174" s="141"/>
      <c r="CA1174" s="141"/>
      <c r="CB1174" s="141"/>
      <c r="CC1174" s="141"/>
      <c r="CD1174" s="141"/>
      <c r="CE1174" s="141"/>
      <c r="CF1174" s="141"/>
      <c r="CG1174" s="141"/>
    </row>
    <row r="1175" spans="1:85" x14ac:dyDescent="0.35">
      <c r="A1175" s="155" t="s">
        <v>9717</v>
      </c>
      <c r="B1175" s="139" t="s">
        <v>4075</v>
      </c>
      <c r="C1175" s="18">
        <v>42858</v>
      </c>
      <c r="D1175" s="144">
        <v>0.5455902777777778</v>
      </c>
      <c r="E1175" s="141" t="s">
        <v>2612</v>
      </c>
      <c r="F1175" s="141">
        <v>2</v>
      </c>
      <c r="G1175" s="141" t="s">
        <v>4009</v>
      </c>
      <c r="H1175" s="141">
        <v>2017</v>
      </c>
      <c r="I1175" s="18">
        <v>42858</v>
      </c>
      <c r="J1175" s="144">
        <v>0.54513888888888884</v>
      </c>
      <c r="K1175" s="378"/>
      <c r="L1175" s="139" t="s">
        <v>4075</v>
      </c>
      <c r="M1175" s="141" t="s">
        <v>28</v>
      </c>
      <c r="N1175" s="248">
        <v>44247</v>
      </c>
      <c r="O1175" s="141" t="s">
        <v>25</v>
      </c>
      <c r="P1175" s="141"/>
      <c r="Q1175" s="141" t="s">
        <v>9718</v>
      </c>
      <c r="R1175" s="141" t="s">
        <v>9719</v>
      </c>
      <c r="S1175" s="141"/>
      <c r="T1175" s="141" t="s">
        <v>17109</v>
      </c>
      <c r="U1175" s="141">
        <v>112833864</v>
      </c>
      <c r="V1175" s="141"/>
      <c r="W1175" s="139" t="s">
        <v>4075</v>
      </c>
      <c r="X1175" s="141" t="s">
        <v>25</v>
      </c>
      <c r="Y1175" s="141" t="s">
        <v>27</v>
      </c>
      <c r="Z1175" s="141"/>
      <c r="AA1175" s="141" t="s">
        <v>34</v>
      </c>
      <c r="AB1175" s="141"/>
      <c r="AC1175" s="139" t="s">
        <v>18047</v>
      </c>
      <c r="AD1175" s="380"/>
      <c r="AE1175" s="139" t="s">
        <v>102</v>
      </c>
      <c r="AF1175" s="139" t="s">
        <v>13074</v>
      </c>
      <c r="AG1175" s="139" t="s">
        <v>102</v>
      </c>
      <c r="AH1175" s="139" t="s">
        <v>1378</v>
      </c>
      <c r="AI1175" s="139" t="s">
        <v>11</v>
      </c>
      <c r="AJ1175" s="139" t="s">
        <v>1563</v>
      </c>
      <c r="AK1175" s="139"/>
      <c r="AL1175" s="139"/>
      <c r="AM1175" s="141" t="s">
        <v>9</v>
      </c>
      <c r="AN1175" s="141" t="s">
        <v>8</v>
      </c>
      <c r="AO1175" s="139"/>
      <c r="AP1175" s="139" t="s">
        <v>1563</v>
      </c>
      <c r="AQ1175" s="139"/>
      <c r="AR1175" s="381"/>
      <c r="AS1175" s="139" t="s">
        <v>4075</v>
      </c>
      <c r="AT1175" s="141" t="s">
        <v>1404</v>
      </c>
      <c r="AU1175" s="141"/>
      <c r="AV1175" s="383"/>
      <c r="AW1175" s="385"/>
      <c r="AX1175" s="139" t="s">
        <v>64</v>
      </c>
      <c r="AY1175" t="s">
        <v>18469</v>
      </c>
      <c r="BA1175" s="381"/>
      <c r="BB1175" s="139" t="s">
        <v>1444</v>
      </c>
      <c r="BC1175" s="166"/>
      <c r="BD1175" s="166"/>
      <c r="BE1175" s="166"/>
      <c r="BF1175" s="166"/>
      <c r="BG1175" s="166"/>
      <c r="BH1175" s="308"/>
      <c r="BI1175" s="308"/>
      <c r="BJ1175" s="141" t="s">
        <v>26</v>
      </c>
      <c r="BK1175" s="141" t="s">
        <v>26</v>
      </c>
      <c r="BL1175" s="141"/>
      <c r="BM1175" s="141"/>
      <c r="BN1175" s="139" t="s">
        <v>4075</v>
      </c>
      <c r="BQ1175" s="141"/>
      <c r="BV1175" s="141"/>
      <c r="BX1175" s="141"/>
      <c r="BY1175" s="141"/>
      <c r="BZ1175" s="141"/>
      <c r="CA1175" s="141"/>
      <c r="CB1175" s="141"/>
      <c r="CC1175" s="141"/>
      <c r="CD1175" s="141"/>
      <c r="CE1175" s="141"/>
      <c r="CF1175" s="141"/>
      <c r="CG1175" s="141"/>
    </row>
    <row r="1176" spans="1:85" x14ac:dyDescent="0.35">
      <c r="A1176" s="155" t="s">
        <v>9721</v>
      </c>
      <c r="B1176" s="139" t="s">
        <v>4075</v>
      </c>
      <c r="C1176" s="18">
        <v>42858</v>
      </c>
      <c r="E1176" s="141" t="s">
        <v>2612</v>
      </c>
      <c r="F1176" s="141">
        <v>2</v>
      </c>
      <c r="G1176" s="141" t="s">
        <v>4009</v>
      </c>
      <c r="H1176" s="141">
        <v>2017</v>
      </c>
      <c r="I1176" s="18">
        <v>42858</v>
      </c>
      <c r="J1176" s="144">
        <v>0.41944444444444445</v>
      </c>
      <c r="K1176" s="378"/>
      <c r="L1176" s="139" t="s">
        <v>4075</v>
      </c>
      <c r="M1176" s="141"/>
      <c r="N1176" s="248"/>
      <c r="O1176" s="141" t="s">
        <v>26</v>
      </c>
      <c r="P1176" s="141"/>
      <c r="Q1176" s="141"/>
      <c r="R1176" s="141" t="s">
        <v>9722</v>
      </c>
      <c r="S1176" s="141"/>
      <c r="T1176" s="141"/>
      <c r="U1176" s="141"/>
      <c r="V1176" s="141"/>
      <c r="W1176" s="139" t="s">
        <v>4075</v>
      </c>
      <c r="X1176" s="141" t="s">
        <v>25</v>
      </c>
      <c r="Y1176" s="141" t="s">
        <v>27</v>
      </c>
      <c r="Z1176" s="141" t="s">
        <v>4</v>
      </c>
      <c r="AA1176" s="141" t="s">
        <v>34</v>
      </c>
      <c r="AB1176" s="141"/>
      <c r="AC1176" s="139" t="s">
        <v>18047</v>
      </c>
      <c r="AD1176" s="380"/>
      <c r="AE1176" s="139" t="s">
        <v>105</v>
      </c>
      <c r="AF1176" s="139" t="s">
        <v>13076</v>
      </c>
      <c r="AG1176" s="139" t="s">
        <v>1518</v>
      </c>
      <c r="AH1176" s="139" t="s">
        <v>1378</v>
      </c>
      <c r="AI1176" s="139" t="s">
        <v>1518</v>
      </c>
      <c r="AJ1176" s="139"/>
      <c r="AK1176" s="139" t="s">
        <v>1518</v>
      </c>
      <c r="AL1176" s="139" t="s">
        <v>7</v>
      </c>
      <c r="AM1176" s="141" t="s">
        <v>1527</v>
      </c>
      <c r="AN1176" s="141" t="s">
        <v>8</v>
      </c>
      <c r="AO1176" s="139" t="s">
        <v>1614</v>
      </c>
      <c r="AP1176" s="139" t="s">
        <v>7</v>
      </c>
      <c r="AQ1176" s="139"/>
      <c r="AR1176" s="381"/>
      <c r="AS1176" s="139" t="s">
        <v>4075</v>
      </c>
      <c r="AT1176" s="141" t="s">
        <v>1404</v>
      </c>
      <c r="AU1176" s="141"/>
      <c r="AV1176" s="383"/>
      <c r="AW1176" s="385"/>
      <c r="AX1176" s="139"/>
      <c r="AY1176" t="s">
        <v>18918</v>
      </c>
      <c r="AZ1176">
        <v>12000</v>
      </c>
      <c r="BA1176" s="381"/>
      <c r="BB1176" s="139" t="s">
        <v>1444</v>
      </c>
      <c r="BC1176" s="166"/>
      <c r="BD1176" s="166"/>
      <c r="BE1176" s="166"/>
      <c r="BF1176" s="166"/>
      <c r="BG1176" s="166"/>
      <c r="BH1176" s="308"/>
      <c r="BI1176" s="308"/>
      <c r="BJ1176" s="141" t="s">
        <v>26</v>
      </c>
      <c r="BK1176" s="141" t="s">
        <v>26</v>
      </c>
      <c r="BL1176" s="141"/>
      <c r="BM1176" s="141"/>
      <c r="BN1176" s="139" t="s">
        <v>4075</v>
      </c>
      <c r="BQ1176" s="141"/>
      <c r="BV1176" s="141"/>
      <c r="BX1176" s="141"/>
      <c r="BY1176" s="141"/>
      <c r="BZ1176" s="141"/>
      <c r="CA1176" s="141"/>
      <c r="CB1176" s="141"/>
      <c r="CC1176" s="141"/>
      <c r="CD1176" s="141"/>
      <c r="CE1176" s="141"/>
      <c r="CF1176" s="141"/>
      <c r="CG1176" s="141"/>
    </row>
    <row r="1177" spans="1:85" x14ac:dyDescent="0.35">
      <c r="A1177" s="155" t="s">
        <v>20013</v>
      </c>
      <c r="B1177" s="139" t="s">
        <v>4075</v>
      </c>
      <c r="C1177" s="18">
        <v>42858</v>
      </c>
      <c r="D1177" s="144">
        <v>0.4198263888888889</v>
      </c>
      <c r="E1177" s="141" t="s">
        <v>2612</v>
      </c>
      <c r="F1177" s="141">
        <v>2</v>
      </c>
      <c r="G1177" s="141" t="s">
        <v>4009</v>
      </c>
      <c r="H1177" s="141">
        <v>2017</v>
      </c>
      <c r="I1177" s="18">
        <v>42858</v>
      </c>
      <c r="J1177" s="144">
        <v>0.41944444444444445</v>
      </c>
      <c r="K1177" s="378"/>
      <c r="L1177" s="139" t="s">
        <v>4075</v>
      </c>
      <c r="M1177" s="141" t="s">
        <v>28</v>
      </c>
      <c r="N1177" s="248">
        <v>44251</v>
      </c>
      <c r="O1177" s="141" t="s">
        <v>25</v>
      </c>
      <c r="P1177" s="141"/>
      <c r="Q1177" s="141"/>
      <c r="R1177" s="141" t="s">
        <v>1944</v>
      </c>
      <c r="S1177" s="141"/>
      <c r="T1177" s="141" t="s">
        <v>20014</v>
      </c>
      <c r="U1177" s="141"/>
      <c r="V1177" s="141"/>
      <c r="W1177" s="139" t="s">
        <v>4075</v>
      </c>
      <c r="X1177" s="141" t="s">
        <v>25</v>
      </c>
      <c r="Y1177" s="141" t="s">
        <v>27</v>
      </c>
      <c r="Z1177" s="141"/>
      <c r="AA1177" s="141" t="s">
        <v>34</v>
      </c>
      <c r="AB1177" s="141"/>
      <c r="AC1177" s="139" t="s">
        <v>18047</v>
      </c>
      <c r="AD1177" s="380"/>
      <c r="AE1177" s="139" t="s">
        <v>105</v>
      </c>
      <c r="AF1177" s="139" t="s">
        <v>13076</v>
      </c>
      <c r="AG1177" s="139" t="s">
        <v>1518</v>
      </c>
      <c r="AH1177" s="139" t="s">
        <v>1380</v>
      </c>
      <c r="AI1177" s="139" t="s">
        <v>1518</v>
      </c>
      <c r="AJ1177" s="139"/>
      <c r="AK1177" s="139" t="s">
        <v>1518</v>
      </c>
      <c r="AL1177" s="139" t="s">
        <v>60</v>
      </c>
      <c r="AM1177" s="141" t="s">
        <v>15</v>
      </c>
      <c r="AN1177" s="141" t="s">
        <v>8</v>
      </c>
      <c r="AO1177" s="139"/>
      <c r="AP1177" s="139" t="s">
        <v>60</v>
      </c>
      <c r="AQ1177" s="139"/>
      <c r="AR1177" s="381"/>
      <c r="AS1177" s="139" t="s">
        <v>4075</v>
      </c>
      <c r="AT1177" s="141" t="s">
        <v>1404</v>
      </c>
      <c r="AU1177" s="141"/>
      <c r="AV1177" s="383"/>
      <c r="AW1177" s="385"/>
      <c r="AX1177" s="139" t="s">
        <v>54</v>
      </c>
      <c r="AY1177" t="s">
        <v>18918</v>
      </c>
      <c r="BA1177" s="381"/>
      <c r="BB1177" s="139" t="s">
        <v>1444</v>
      </c>
      <c r="BC1177" s="166"/>
      <c r="BD1177" s="166"/>
      <c r="BE1177" s="166"/>
      <c r="BF1177" s="166"/>
      <c r="BG1177" s="166"/>
      <c r="BH1177" s="308"/>
      <c r="BI1177" s="308"/>
      <c r="BJ1177" s="141" t="s">
        <v>26</v>
      </c>
      <c r="BK1177" s="141" t="s">
        <v>26</v>
      </c>
      <c r="BL1177" s="141"/>
      <c r="BM1177" s="141"/>
      <c r="BN1177" s="139" t="s">
        <v>4075</v>
      </c>
      <c r="BQ1177" s="141"/>
      <c r="BV1177" s="141"/>
      <c r="BX1177" s="141"/>
      <c r="BY1177" s="141"/>
      <c r="BZ1177" s="141"/>
      <c r="CA1177" s="141"/>
      <c r="CB1177" s="141"/>
      <c r="CC1177" s="141"/>
      <c r="CD1177" s="141"/>
      <c r="CE1177" s="141"/>
      <c r="CF1177" s="141"/>
      <c r="CG1177" s="141"/>
    </row>
    <row r="1178" spans="1:85" x14ac:dyDescent="0.35">
      <c r="A1178" s="155" t="s">
        <v>9714</v>
      </c>
      <c r="B1178" s="139" t="s">
        <v>4075</v>
      </c>
      <c r="C1178" s="18">
        <v>42859</v>
      </c>
      <c r="D1178" s="144">
        <v>0.67986111111111114</v>
      </c>
      <c r="E1178" s="141" t="s">
        <v>2612</v>
      </c>
      <c r="F1178" s="141">
        <v>2</v>
      </c>
      <c r="G1178" s="141" t="s">
        <v>4009</v>
      </c>
      <c r="H1178" s="141">
        <v>2017</v>
      </c>
      <c r="I1178" s="18">
        <v>42859</v>
      </c>
      <c r="J1178" s="144">
        <v>0.67986111111111114</v>
      </c>
      <c r="K1178" s="378"/>
      <c r="L1178" s="139" t="s">
        <v>4075</v>
      </c>
      <c r="M1178" s="141"/>
      <c r="N1178" s="248"/>
      <c r="O1178" s="141" t="s">
        <v>26</v>
      </c>
      <c r="P1178" s="141"/>
      <c r="Q1178" s="141" t="s">
        <v>9715</v>
      </c>
      <c r="R1178" s="141" t="s">
        <v>9716</v>
      </c>
      <c r="S1178" s="141"/>
      <c r="T1178" s="141"/>
      <c r="U1178" s="141">
        <v>112837431</v>
      </c>
      <c r="V1178" s="141"/>
      <c r="W1178" s="139" t="s">
        <v>4075</v>
      </c>
      <c r="X1178" s="141" t="s">
        <v>25</v>
      </c>
      <c r="Y1178" s="141" t="s">
        <v>27</v>
      </c>
      <c r="Z1178" s="141" t="s">
        <v>4</v>
      </c>
      <c r="AA1178" s="141" t="s">
        <v>34</v>
      </c>
      <c r="AB1178" s="141"/>
      <c r="AC1178" s="139" t="s">
        <v>18047</v>
      </c>
      <c r="AD1178" s="380"/>
      <c r="AE1178" s="139" t="s">
        <v>107</v>
      </c>
      <c r="AF1178" s="139" t="s">
        <v>13076</v>
      </c>
      <c r="AG1178" s="139" t="s">
        <v>4130</v>
      </c>
      <c r="AH1178" s="139" t="s">
        <v>1378</v>
      </c>
      <c r="AI1178" s="139" t="s">
        <v>1518</v>
      </c>
      <c r="AJ1178" s="139"/>
      <c r="AK1178" s="139" t="s">
        <v>1518</v>
      </c>
      <c r="AL1178" s="139" t="s">
        <v>7</v>
      </c>
      <c r="AM1178" s="141" t="s">
        <v>6</v>
      </c>
      <c r="AN1178" s="141" t="s">
        <v>8</v>
      </c>
      <c r="AO1178" s="139" t="s">
        <v>1614</v>
      </c>
      <c r="AP1178" s="139" t="s">
        <v>7</v>
      </c>
      <c r="AQ1178" s="139"/>
      <c r="AR1178" s="381"/>
      <c r="AS1178" s="139" t="s">
        <v>4075</v>
      </c>
      <c r="AT1178" s="141" t="s">
        <v>1404</v>
      </c>
      <c r="AU1178" s="141"/>
      <c r="AV1178" s="383"/>
      <c r="AW1178" s="385"/>
      <c r="AX1178" s="139"/>
      <c r="AY1178" t="s">
        <v>18563</v>
      </c>
      <c r="AZ1178">
        <v>21000</v>
      </c>
      <c r="BA1178" s="381"/>
      <c r="BB1178" s="139" t="s">
        <v>1444</v>
      </c>
      <c r="BC1178" s="166"/>
      <c r="BD1178" s="166"/>
      <c r="BE1178" s="166"/>
      <c r="BF1178" s="166"/>
      <c r="BG1178" s="166"/>
      <c r="BH1178" s="308"/>
      <c r="BI1178" s="308"/>
      <c r="BJ1178" s="141" t="s">
        <v>26</v>
      </c>
      <c r="BK1178" s="141" t="s">
        <v>26</v>
      </c>
      <c r="BL1178" s="141"/>
      <c r="BM1178" s="141"/>
      <c r="BN1178" s="139" t="s">
        <v>4075</v>
      </c>
      <c r="BQ1178" s="141"/>
      <c r="BV1178" s="141"/>
      <c r="BX1178" s="141"/>
      <c r="BY1178" s="141"/>
      <c r="BZ1178" s="141"/>
      <c r="CA1178" s="141"/>
      <c r="CB1178" s="141"/>
      <c r="CC1178" s="141"/>
      <c r="CD1178" s="141"/>
      <c r="CE1178" s="141"/>
      <c r="CF1178" s="141"/>
      <c r="CG1178" s="141"/>
    </row>
    <row r="1179" spans="1:85" x14ac:dyDescent="0.35">
      <c r="A1179" s="155" t="s">
        <v>9711</v>
      </c>
      <c r="B1179" s="139" t="s">
        <v>4075</v>
      </c>
      <c r="C1179" s="18">
        <v>42860</v>
      </c>
      <c r="E1179" s="141" t="s">
        <v>2612</v>
      </c>
      <c r="F1179" s="141">
        <v>2</v>
      </c>
      <c r="G1179" s="141" t="s">
        <v>4009</v>
      </c>
      <c r="H1179" s="141">
        <v>2017</v>
      </c>
      <c r="I1179" s="18">
        <v>42860</v>
      </c>
      <c r="J1179" s="144">
        <v>0.66111111111111109</v>
      </c>
      <c r="K1179" s="378"/>
      <c r="L1179" s="139" t="s">
        <v>4075</v>
      </c>
      <c r="M1179" s="141"/>
      <c r="N1179" s="248"/>
      <c r="O1179" s="141" t="s">
        <v>26</v>
      </c>
      <c r="P1179" s="141"/>
      <c r="Q1179" s="141" t="s">
        <v>9712</v>
      </c>
      <c r="R1179" s="141" t="s">
        <v>9713</v>
      </c>
      <c r="S1179" s="141"/>
      <c r="T1179" s="141"/>
      <c r="U1179" s="141"/>
      <c r="V1179" s="141"/>
      <c r="W1179" s="139" t="s">
        <v>4075</v>
      </c>
      <c r="X1179" s="141" t="s">
        <v>25</v>
      </c>
      <c r="Y1179" s="141" t="s">
        <v>27</v>
      </c>
      <c r="Z1179" s="141" t="s">
        <v>4</v>
      </c>
      <c r="AA1179" s="141" t="s">
        <v>34</v>
      </c>
      <c r="AB1179" s="141"/>
      <c r="AC1179" s="139" t="s">
        <v>18049</v>
      </c>
      <c r="AD1179" s="380"/>
      <c r="AE1179" s="139" t="s">
        <v>102</v>
      </c>
      <c r="AF1179" s="139" t="s">
        <v>13068</v>
      </c>
      <c r="AG1179" s="139" t="s">
        <v>102</v>
      </c>
      <c r="AH1179" s="139" t="s">
        <v>1378</v>
      </c>
      <c r="AI1179" s="139" t="s">
        <v>7</v>
      </c>
      <c r="AJ1179" s="139" t="s">
        <v>7</v>
      </c>
      <c r="AK1179" s="139"/>
      <c r="AL1179" s="139"/>
      <c r="AM1179" s="141" t="s">
        <v>12</v>
      </c>
      <c r="AN1179" s="141" t="s">
        <v>8</v>
      </c>
      <c r="AO1179" s="139" t="s">
        <v>1614</v>
      </c>
      <c r="AP1179" s="139" t="s">
        <v>7</v>
      </c>
      <c r="AQ1179" s="139"/>
      <c r="AR1179" s="381"/>
      <c r="AS1179" s="139" t="s">
        <v>4075</v>
      </c>
      <c r="AT1179" s="141" t="s">
        <v>43</v>
      </c>
      <c r="AU1179" s="141">
        <v>238</v>
      </c>
      <c r="AV1179" s="383"/>
      <c r="AW1179" s="385"/>
      <c r="AX1179" s="139"/>
      <c r="AY1179" t="s">
        <v>18919</v>
      </c>
      <c r="AZ1179">
        <v>12000</v>
      </c>
      <c r="BA1179" s="381"/>
      <c r="BB1179" s="139" t="s">
        <v>1446</v>
      </c>
      <c r="BC1179" s="166"/>
      <c r="BD1179" s="166"/>
      <c r="BE1179" s="166"/>
      <c r="BF1179" s="166"/>
      <c r="BG1179" s="166"/>
      <c r="BH1179" s="308"/>
      <c r="BI1179" s="308"/>
      <c r="BJ1179" s="141" t="s">
        <v>26</v>
      </c>
      <c r="BK1179" s="141" t="s">
        <v>26</v>
      </c>
      <c r="BL1179" s="141"/>
      <c r="BM1179" s="141"/>
      <c r="BN1179" s="139" t="s">
        <v>4075</v>
      </c>
      <c r="BQ1179" s="141"/>
      <c r="BV1179" s="141"/>
      <c r="BX1179" s="141"/>
      <c r="BY1179" s="141"/>
      <c r="BZ1179" s="141"/>
      <c r="CA1179" s="141"/>
      <c r="CB1179" s="141"/>
      <c r="CC1179" s="141"/>
      <c r="CD1179" s="141"/>
      <c r="CE1179" s="141"/>
      <c r="CF1179" s="141"/>
      <c r="CG1179" s="141"/>
    </row>
    <row r="1180" spans="1:85" x14ac:dyDescent="0.35">
      <c r="A1180" s="155" t="s">
        <v>9699</v>
      </c>
      <c r="B1180" s="139" t="s">
        <v>4075</v>
      </c>
      <c r="C1180" s="18">
        <v>42861</v>
      </c>
      <c r="D1180" s="144">
        <v>0.625</v>
      </c>
      <c r="E1180" s="141" t="s">
        <v>2612</v>
      </c>
      <c r="F1180" s="141">
        <v>2</v>
      </c>
      <c r="G1180" s="141" t="s">
        <v>4009</v>
      </c>
      <c r="H1180" s="141">
        <v>2017</v>
      </c>
      <c r="I1180" s="18">
        <v>42861</v>
      </c>
      <c r="J1180" s="144">
        <v>0.625</v>
      </c>
      <c r="K1180" s="378"/>
      <c r="L1180" s="139" t="s">
        <v>4075</v>
      </c>
      <c r="M1180" s="141"/>
      <c r="N1180" s="248"/>
      <c r="O1180" s="141" t="s">
        <v>26</v>
      </c>
      <c r="P1180" s="141"/>
      <c r="Q1180" s="141" t="s">
        <v>9700</v>
      </c>
      <c r="R1180" s="141" t="s">
        <v>9701</v>
      </c>
      <c r="S1180" s="141"/>
      <c r="T1180" s="141"/>
      <c r="U1180" s="141"/>
      <c r="V1180" s="141"/>
      <c r="W1180" s="139" t="s">
        <v>4075</v>
      </c>
      <c r="X1180" s="141" t="s">
        <v>25</v>
      </c>
      <c r="Y1180" s="141" t="s">
        <v>27</v>
      </c>
      <c r="Z1180" s="141" t="s">
        <v>4</v>
      </c>
      <c r="AA1180" s="141" t="s">
        <v>34</v>
      </c>
      <c r="AB1180" s="141"/>
      <c r="AC1180" s="139" t="s">
        <v>18050</v>
      </c>
      <c r="AD1180" s="380"/>
      <c r="AE1180" s="139" t="s">
        <v>4</v>
      </c>
      <c r="AF1180" s="139" t="s">
        <v>13073</v>
      </c>
      <c r="AG1180" s="139" t="s">
        <v>4</v>
      </c>
      <c r="AH1180" s="139" t="s">
        <v>1378</v>
      </c>
      <c r="AI1180" s="139" t="s">
        <v>15678</v>
      </c>
      <c r="AJ1180" s="139"/>
      <c r="AK1180" s="139" t="s">
        <v>15678</v>
      </c>
      <c r="AL1180" s="139" t="s">
        <v>7</v>
      </c>
      <c r="AM1180" s="141" t="s">
        <v>6</v>
      </c>
      <c r="AN1180" s="141" t="s">
        <v>8</v>
      </c>
      <c r="AO1180" s="139" t="s">
        <v>1614</v>
      </c>
      <c r="AP1180" s="139" t="s">
        <v>7</v>
      </c>
      <c r="AQ1180" s="139"/>
      <c r="AR1180" s="381"/>
      <c r="AS1180" s="139" t="s">
        <v>4075</v>
      </c>
      <c r="AT1180" s="141" t="s">
        <v>1404</v>
      </c>
      <c r="AU1180" s="141"/>
      <c r="AV1180" s="383"/>
      <c r="AW1180" s="385"/>
      <c r="AX1180" s="139"/>
      <c r="AY1180" t="s">
        <v>18516</v>
      </c>
      <c r="AZ1180">
        <v>12000</v>
      </c>
      <c r="BA1180" s="381"/>
      <c r="BB1180" s="139" t="s">
        <v>1446</v>
      </c>
      <c r="BC1180" s="166"/>
      <c r="BD1180" s="166"/>
      <c r="BE1180" s="166"/>
      <c r="BF1180" s="166"/>
      <c r="BG1180" s="166"/>
      <c r="BH1180" s="308"/>
      <c r="BI1180" s="308"/>
      <c r="BJ1180" s="141" t="s">
        <v>26</v>
      </c>
      <c r="BK1180" s="141" t="s">
        <v>26</v>
      </c>
      <c r="BL1180" s="141"/>
      <c r="BM1180" s="141"/>
      <c r="BN1180" s="139" t="s">
        <v>4075</v>
      </c>
      <c r="BQ1180" s="141" t="s">
        <v>15839</v>
      </c>
      <c r="BR1180" s="135" t="s">
        <v>15700</v>
      </c>
      <c r="BT1180" s="135" t="s">
        <v>15379</v>
      </c>
      <c r="BU1180" s="135" t="s">
        <v>15356</v>
      </c>
      <c r="BV1180" s="141" t="s">
        <v>2160</v>
      </c>
      <c r="BW1180" s="135" t="s">
        <v>13280</v>
      </c>
      <c r="BX1180" s="141" t="s">
        <v>15681</v>
      </c>
      <c r="BY1180" s="141" t="s">
        <v>12</v>
      </c>
      <c r="BZ1180" s="141" t="s">
        <v>26</v>
      </c>
      <c r="CA1180" s="141" t="s">
        <v>1848</v>
      </c>
      <c r="CB1180" s="141"/>
      <c r="CC1180" s="141" t="s">
        <v>15686</v>
      </c>
      <c r="CD1180" s="141" t="s">
        <v>15683</v>
      </c>
      <c r="CE1180" s="141" t="s">
        <v>15450</v>
      </c>
      <c r="CF1180" s="141" t="s">
        <v>15451</v>
      </c>
      <c r="CG1180" s="141" t="s">
        <v>4004</v>
      </c>
    </row>
    <row r="1181" spans="1:85" x14ac:dyDescent="0.35">
      <c r="A1181" s="155" t="s">
        <v>9696</v>
      </c>
      <c r="B1181" s="139" t="s">
        <v>4075</v>
      </c>
      <c r="C1181" s="18">
        <v>42861</v>
      </c>
      <c r="D1181" s="144">
        <v>0.99027777777777781</v>
      </c>
      <c r="E1181" s="141" t="s">
        <v>2612</v>
      </c>
      <c r="F1181" s="141">
        <v>2</v>
      </c>
      <c r="G1181" s="141" t="s">
        <v>4009</v>
      </c>
      <c r="H1181" s="141">
        <v>2017</v>
      </c>
      <c r="I1181" s="18">
        <v>42861</v>
      </c>
      <c r="J1181" s="144">
        <v>0.99027777777777781</v>
      </c>
      <c r="K1181" s="378"/>
      <c r="L1181" s="139" t="s">
        <v>4075</v>
      </c>
      <c r="M1181" s="141"/>
      <c r="N1181" s="248"/>
      <c r="O1181" s="141" t="s">
        <v>26</v>
      </c>
      <c r="P1181" s="141"/>
      <c r="Q1181" s="141" t="s">
        <v>9697</v>
      </c>
      <c r="R1181" s="141" t="s">
        <v>9698</v>
      </c>
      <c r="S1181" s="141"/>
      <c r="T1181" s="141"/>
      <c r="U1181" s="141"/>
      <c r="V1181" s="141"/>
      <c r="W1181" s="139" t="s">
        <v>4075</v>
      </c>
      <c r="X1181" s="141" t="s">
        <v>25</v>
      </c>
      <c r="Y1181" s="141" t="s">
        <v>27</v>
      </c>
      <c r="Z1181" s="141" t="s">
        <v>4</v>
      </c>
      <c r="AA1181" s="141" t="s">
        <v>34</v>
      </c>
      <c r="AB1181" s="141"/>
      <c r="AC1181" s="139" t="s">
        <v>18048</v>
      </c>
      <c r="AD1181" s="380"/>
      <c r="AE1181" s="139" t="s">
        <v>103</v>
      </c>
      <c r="AF1181" s="139" t="s">
        <v>13075</v>
      </c>
      <c r="AG1181" s="139" t="s">
        <v>103</v>
      </c>
      <c r="AH1181" s="139" t="s">
        <v>1378</v>
      </c>
      <c r="AI1181" s="139" t="s">
        <v>7340</v>
      </c>
      <c r="AJ1181" s="139"/>
      <c r="AK1181" s="139" t="s">
        <v>7340</v>
      </c>
      <c r="AL1181" s="139" t="s">
        <v>1408</v>
      </c>
      <c r="AM1181" s="141" t="s">
        <v>1527</v>
      </c>
      <c r="AN1181" s="141" t="s">
        <v>8</v>
      </c>
      <c r="AO1181" s="139" t="s">
        <v>1614</v>
      </c>
      <c r="AP1181" s="139" t="s">
        <v>7</v>
      </c>
      <c r="AQ1181" s="139"/>
      <c r="AR1181" s="381"/>
      <c r="AS1181" s="139" t="s">
        <v>4075</v>
      </c>
      <c r="AT1181" s="141" t="s">
        <v>1404</v>
      </c>
      <c r="AU1181" s="141"/>
      <c r="AV1181" s="383"/>
      <c r="AW1181" s="385"/>
      <c r="AX1181" s="139"/>
      <c r="AY1181" t="s">
        <v>18920</v>
      </c>
      <c r="AZ1181">
        <v>12000</v>
      </c>
      <c r="BA1181" s="381"/>
      <c r="BB1181" s="139" t="s">
        <v>1450</v>
      </c>
      <c r="BC1181" s="166">
        <v>100</v>
      </c>
      <c r="BD1181" s="166"/>
      <c r="BE1181" s="166"/>
      <c r="BF1181" s="166"/>
      <c r="BG1181" s="166"/>
      <c r="BH1181" s="308"/>
      <c r="BI1181" s="308"/>
      <c r="BJ1181" s="141" t="s">
        <v>26</v>
      </c>
      <c r="BK1181" s="141" t="s">
        <v>26</v>
      </c>
      <c r="BL1181" s="141"/>
      <c r="BM1181" s="141"/>
      <c r="BN1181" s="139" t="s">
        <v>4075</v>
      </c>
      <c r="BQ1181" s="141"/>
      <c r="BV1181" s="141"/>
      <c r="BX1181" s="141"/>
      <c r="BY1181" s="141"/>
      <c r="BZ1181" s="141"/>
      <c r="CA1181" s="141"/>
      <c r="CB1181" s="141"/>
      <c r="CC1181" s="141"/>
      <c r="CD1181" s="141"/>
      <c r="CE1181" s="141"/>
      <c r="CF1181" s="141"/>
      <c r="CG1181" s="141"/>
    </row>
    <row r="1182" spans="1:85" x14ac:dyDescent="0.35">
      <c r="A1182" s="155" t="s">
        <v>9702</v>
      </c>
      <c r="B1182" s="139" t="s">
        <v>4075</v>
      </c>
      <c r="C1182" s="18">
        <v>42861</v>
      </c>
      <c r="D1182" s="144">
        <v>0.52986111111111112</v>
      </c>
      <c r="E1182" s="141" t="s">
        <v>2612</v>
      </c>
      <c r="F1182" s="141">
        <v>2</v>
      </c>
      <c r="G1182" s="141" t="s">
        <v>4009</v>
      </c>
      <c r="H1182" s="141">
        <v>2017</v>
      </c>
      <c r="I1182" s="18">
        <v>42861</v>
      </c>
      <c r="J1182" s="144">
        <v>0.52986111111111112</v>
      </c>
      <c r="K1182" s="378"/>
      <c r="L1182" s="139" t="s">
        <v>4075</v>
      </c>
      <c r="M1182" s="141"/>
      <c r="N1182" s="248"/>
      <c r="O1182" s="141" t="s">
        <v>26</v>
      </c>
      <c r="P1182" s="141"/>
      <c r="Q1182" s="141" t="s">
        <v>9703</v>
      </c>
      <c r="R1182" s="141" t="s">
        <v>9704</v>
      </c>
      <c r="S1182" s="141"/>
      <c r="T1182" s="141"/>
      <c r="U1182" s="141"/>
      <c r="V1182" s="141"/>
      <c r="W1182" s="139" t="s">
        <v>4075</v>
      </c>
      <c r="X1182" s="141" t="s">
        <v>25</v>
      </c>
      <c r="Y1182" s="141" t="s">
        <v>27</v>
      </c>
      <c r="Z1182" s="141" t="s">
        <v>4</v>
      </c>
      <c r="AA1182" s="141" t="s">
        <v>34</v>
      </c>
      <c r="AB1182" s="141"/>
      <c r="AC1182" s="139" t="s">
        <v>18047</v>
      </c>
      <c r="AD1182" s="380"/>
      <c r="AE1182" s="139" t="s">
        <v>4</v>
      </c>
      <c r="AF1182" s="139" t="s">
        <v>13073</v>
      </c>
      <c r="AG1182" s="139" t="s">
        <v>4</v>
      </c>
      <c r="AH1182" s="139" t="s">
        <v>1378</v>
      </c>
      <c r="AI1182" s="139" t="s">
        <v>15678</v>
      </c>
      <c r="AJ1182" s="139"/>
      <c r="AK1182" s="139" t="s">
        <v>15678</v>
      </c>
      <c r="AL1182" s="139" t="s">
        <v>7</v>
      </c>
      <c r="AM1182" s="141" t="s">
        <v>6</v>
      </c>
      <c r="AN1182" s="141" t="s">
        <v>8</v>
      </c>
      <c r="AO1182" s="139" t="s">
        <v>1614</v>
      </c>
      <c r="AP1182" s="139" t="s">
        <v>7</v>
      </c>
      <c r="AQ1182" s="139"/>
      <c r="AR1182" s="381"/>
      <c r="AS1182" s="139" t="s">
        <v>4075</v>
      </c>
      <c r="AT1182" s="141" t="s">
        <v>1404</v>
      </c>
      <c r="AU1182" s="141"/>
      <c r="AV1182" s="383"/>
      <c r="AW1182" s="385"/>
      <c r="AX1182" s="139"/>
      <c r="AY1182" t="s">
        <v>18921</v>
      </c>
      <c r="AZ1182">
        <v>12000</v>
      </c>
      <c r="BA1182" s="381"/>
      <c r="BB1182" s="139" t="s">
        <v>1450</v>
      </c>
      <c r="BC1182" s="166"/>
      <c r="BD1182" s="166"/>
      <c r="BE1182" s="166"/>
      <c r="BF1182" s="166"/>
      <c r="BG1182" s="166"/>
      <c r="BH1182" s="308"/>
      <c r="BI1182" s="308"/>
      <c r="BJ1182" s="141" t="s">
        <v>26</v>
      </c>
      <c r="BK1182" s="141" t="s">
        <v>26</v>
      </c>
      <c r="BL1182" s="141"/>
      <c r="BM1182" s="141"/>
      <c r="BN1182" s="139" t="s">
        <v>4075</v>
      </c>
      <c r="BQ1182" s="141" t="s">
        <v>15840</v>
      </c>
      <c r="BR1182" s="135" t="s">
        <v>15685</v>
      </c>
      <c r="BT1182" s="135" t="s">
        <v>15370</v>
      </c>
      <c r="BU1182" s="135" t="s">
        <v>15356</v>
      </c>
      <c r="BV1182" s="141" t="s">
        <v>13259</v>
      </c>
      <c r="BW1182" s="135" t="s">
        <v>2536</v>
      </c>
      <c r="BX1182" s="141" t="s">
        <v>15681</v>
      </c>
      <c r="BY1182" s="141" t="s">
        <v>12</v>
      </c>
      <c r="BZ1182" s="141" t="s">
        <v>26</v>
      </c>
      <c r="CA1182" s="141" t="s">
        <v>1848</v>
      </c>
      <c r="CB1182" s="141"/>
      <c r="CC1182" s="141" t="s">
        <v>15690</v>
      </c>
      <c r="CD1182" s="141" t="s">
        <v>15683</v>
      </c>
      <c r="CE1182" s="141" t="s">
        <v>15450</v>
      </c>
      <c r="CF1182" s="141" t="s">
        <v>15451</v>
      </c>
      <c r="CG1182" s="141" t="s">
        <v>4004</v>
      </c>
    </row>
    <row r="1183" spans="1:85" x14ac:dyDescent="0.35">
      <c r="A1183" s="155" t="s">
        <v>9708</v>
      </c>
      <c r="B1183" s="139" t="s">
        <v>4075</v>
      </c>
      <c r="C1183" s="18">
        <v>42861</v>
      </c>
      <c r="D1183" s="144">
        <v>8.0555555555555561E-2</v>
      </c>
      <c r="E1183" s="141" t="s">
        <v>2612</v>
      </c>
      <c r="F1183" s="141">
        <v>2</v>
      </c>
      <c r="G1183" s="141" t="s">
        <v>4009</v>
      </c>
      <c r="H1183" s="141">
        <v>2017</v>
      </c>
      <c r="I1183" s="18">
        <v>42861</v>
      </c>
      <c r="J1183" s="144">
        <v>8.0555555555555561E-2</v>
      </c>
      <c r="K1183" s="378"/>
      <c r="L1183" s="139" t="s">
        <v>4075</v>
      </c>
      <c r="M1183" s="141"/>
      <c r="N1183" s="248"/>
      <c r="O1183" s="141" t="s">
        <v>26</v>
      </c>
      <c r="P1183" s="141"/>
      <c r="Q1183" s="141" t="s">
        <v>9709</v>
      </c>
      <c r="R1183" s="141" t="s">
        <v>9710</v>
      </c>
      <c r="S1183" s="141"/>
      <c r="T1183" s="141"/>
      <c r="U1183" s="141"/>
      <c r="V1183" s="141"/>
      <c r="W1183" s="139" t="s">
        <v>4075</v>
      </c>
      <c r="X1183" s="141" t="s">
        <v>25</v>
      </c>
      <c r="Y1183" s="141" t="s">
        <v>27</v>
      </c>
      <c r="Z1183" s="141" t="s">
        <v>4</v>
      </c>
      <c r="AA1183" s="141" t="s">
        <v>34</v>
      </c>
      <c r="AB1183" s="141"/>
      <c r="AC1183" s="139" t="s">
        <v>18047</v>
      </c>
      <c r="AD1183" s="380"/>
      <c r="AE1183" s="139" t="s">
        <v>103</v>
      </c>
      <c r="AF1183" s="139" t="s">
        <v>13075</v>
      </c>
      <c r="AG1183" s="139" t="s">
        <v>103</v>
      </c>
      <c r="AH1183" s="139" t="s">
        <v>1378</v>
      </c>
      <c r="AI1183" s="139" t="s">
        <v>7340</v>
      </c>
      <c r="AJ1183" s="139"/>
      <c r="AK1183" s="139" t="s">
        <v>7340</v>
      </c>
      <c r="AL1183" s="139" t="s">
        <v>1408</v>
      </c>
      <c r="AM1183" s="141" t="s">
        <v>6</v>
      </c>
      <c r="AN1183" s="141" t="s">
        <v>8</v>
      </c>
      <c r="AO1183" s="139" t="s">
        <v>1614</v>
      </c>
      <c r="AP1183" s="139" t="s">
        <v>7</v>
      </c>
      <c r="AQ1183" s="139"/>
      <c r="AR1183" s="381"/>
      <c r="AS1183" s="139" t="s">
        <v>4075</v>
      </c>
      <c r="AT1183" s="141" t="s">
        <v>1404</v>
      </c>
      <c r="AU1183" s="141"/>
      <c r="AV1183" s="383"/>
      <c r="AW1183" s="385"/>
      <c r="AX1183" s="139"/>
      <c r="AY1183" t="s">
        <v>18289</v>
      </c>
      <c r="AZ1183">
        <v>12000</v>
      </c>
      <c r="BA1183" s="381"/>
      <c r="BB1183" s="139" t="s">
        <v>1450</v>
      </c>
      <c r="BC1183" s="166"/>
      <c r="BD1183" s="166"/>
      <c r="BE1183" s="166"/>
      <c r="BF1183" s="166"/>
      <c r="BG1183" s="166"/>
      <c r="BH1183" s="308"/>
      <c r="BI1183" s="308"/>
      <c r="BJ1183" s="141" t="s">
        <v>26</v>
      </c>
      <c r="BK1183" s="141" t="s">
        <v>26</v>
      </c>
      <c r="BL1183" s="141"/>
      <c r="BM1183" s="141"/>
      <c r="BN1183" s="139" t="s">
        <v>4075</v>
      </c>
      <c r="BQ1183" s="141"/>
      <c r="BV1183" s="141"/>
      <c r="BX1183" s="141"/>
      <c r="BY1183" s="141"/>
      <c r="BZ1183" s="141"/>
      <c r="CA1183" s="141"/>
      <c r="CB1183" s="141"/>
      <c r="CC1183" s="141"/>
      <c r="CD1183" s="141"/>
      <c r="CE1183" s="141"/>
      <c r="CF1183" s="141"/>
      <c r="CG1183" s="141"/>
    </row>
    <row r="1184" spans="1:85" x14ac:dyDescent="0.35">
      <c r="A1184" s="155" t="s">
        <v>9705</v>
      </c>
      <c r="B1184" s="139" t="s">
        <v>4075</v>
      </c>
      <c r="C1184" s="18">
        <v>42861</v>
      </c>
      <c r="D1184" s="144">
        <v>0.47083333333333333</v>
      </c>
      <c r="E1184" s="141" t="s">
        <v>2612</v>
      </c>
      <c r="F1184" s="141">
        <v>2</v>
      </c>
      <c r="G1184" s="141" t="s">
        <v>4009</v>
      </c>
      <c r="H1184" s="141">
        <v>2017</v>
      </c>
      <c r="I1184" s="18">
        <v>42861</v>
      </c>
      <c r="J1184" s="144">
        <v>0.47083333333333333</v>
      </c>
      <c r="K1184" s="378"/>
      <c r="L1184" s="139" t="s">
        <v>4075</v>
      </c>
      <c r="M1184" s="141"/>
      <c r="N1184" s="248"/>
      <c r="O1184" s="141" t="s">
        <v>26</v>
      </c>
      <c r="P1184" s="141"/>
      <c r="Q1184" s="141" t="s">
        <v>9706</v>
      </c>
      <c r="R1184" s="141" t="s">
        <v>9707</v>
      </c>
      <c r="S1184" s="141"/>
      <c r="T1184" s="141"/>
      <c r="U1184" s="141"/>
      <c r="V1184" s="141"/>
      <c r="W1184" s="139" t="s">
        <v>4075</v>
      </c>
      <c r="X1184" s="141" t="s">
        <v>25</v>
      </c>
      <c r="Y1184" s="141" t="s">
        <v>27</v>
      </c>
      <c r="Z1184" s="141" t="s">
        <v>4</v>
      </c>
      <c r="AA1184" s="141" t="s">
        <v>34</v>
      </c>
      <c r="AB1184" s="141"/>
      <c r="AC1184" s="139" t="s">
        <v>18049</v>
      </c>
      <c r="AD1184" s="380"/>
      <c r="AE1184" s="139" t="s">
        <v>4</v>
      </c>
      <c r="AF1184" s="139" t="s">
        <v>13073</v>
      </c>
      <c r="AG1184" s="139" t="s">
        <v>4</v>
      </c>
      <c r="AH1184" s="139" t="s">
        <v>1378</v>
      </c>
      <c r="AI1184" s="139" t="s">
        <v>15678</v>
      </c>
      <c r="AJ1184" s="139"/>
      <c r="AK1184" s="139" t="s">
        <v>15678</v>
      </c>
      <c r="AL1184" s="139" t="s">
        <v>7</v>
      </c>
      <c r="AM1184" s="141" t="s">
        <v>6</v>
      </c>
      <c r="AN1184" s="141" t="s">
        <v>8</v>
      </c>
      <c r="AO1184" s="139" t="s">
        <v>1614</v>
      </c>
      <c r="AP1184" s="139" t="s">
        <v>7</v>
      </c>
      <c r="AQ1184" s="139"/>
      <c r="AR1184" s="381"/>
      <c r="AS1184" s="139" t="s">
        <v>4075</v>
      </c>
      <c r="AT1184" s="141" t="s">
        <v>43</v>
      </c>
      <c r="AU1184" s="141">
        <v>100</v>
      </c>
      <c r="AV1184" s="383"/>
      <c r="AW1184" s="385"/>
      <c r="AX1184" s="139"/>
      <c r="AY1184" t="s">
        <v>18922</v>
      </c>
      <c r="AZ1184">
        <v>12000</v>
      </c>
      <c r="BA1184" s="381"/>
      <c r="BB1184" s="139" t="s">
        <v>1446</v>
      </c>
      <c r="BC1184" s="166"/>
      <c r="BD1184" s="166"/>
      <c r="BE1184" s="166"/>
      <c r="BF1184" s="166"/>
      <c r="BG1184" s="166"/>
      <c r="BH1184" s="308"/>
      <c r="BI1184" s="308"/>
      <c r="BJ1184" s="141" t="s">
        <v>26</v>
      </c>
      <c r="BK1184" s="141" t="s">
        <v>26</v>
      </c>
      <c r="BL1184" s="141"/>
      <c r="BM1184" s="141"/>
      <c r="BN1184" s="139" t="s">
        <v>4075</v>
      </c>
      <c r="BQ1184" s="141" t="s">
        <v>15841</v>
      </c>
      <c r="BR1184" s="135" t="s">
        <v>15680</v>
      </c>
      <c r="BT1184" s="135" t="s">
        <v>15370</v>
      </c>
      <c r="BU1184" s="135" t="s">
        <v>15374</v>
      </c>
      <c r="BV1184" s="141" t="s">
        <v>13271</v>
      </c>
      <c r="BW1184" s="135" t="s">
        <v>13266</v>
      </c>
      <c r="BX1184" s="141" t="s">
        <v>12</v>
      </c>
      <c r="BY1184" s="141" t="s">
        <v>15681</v>
      </c>
      <c r="BZ1184" s="141" t="s">
        <v>26</v>
      </c>
      <c r="CA1184" s="141" t="s">
        <v>1848</v>
      </c>
      <c r="CB1184" s="141"/>
      <c r="CC1184" s="141" t="s">
        <v>15682</v>
      </c>
      <c r="CD1184" s="141" t="s">
        <v>15687</v>
      </c>
      <c r="CE1184" s="141" t="s">
        <v>15450</v>
      </c>
      <c r="CF1184" s="141" t="s">
        <v>15451</v>
      </c>
      <c r="CG1184" s="141" t="s">
        <v>1848</v>
      </c>
    </row>
    <row r="1185" spans="1:85" x14ac:dyDescent="0.35">
      <c r="A1185" s="155" t="s">
        <v>20015</v>
      </c>
      <c r="B1185" s="139" t="s">
        <v>4075</v>
      </c>
      <c r="C1185" s="18">
        <v>42862</v>
      </c>
      <c r="D1185" s="144">
        <v>0.80045138888888889</v>
      </c>
      <c r="E1185" s="141" t="s">
        <v>2509</v>
      </c>
      <c r="F1185" s="141">
        <v>2</v>
      </c>
      <c r="G1185" s="141" t="s">
        <v>4009</v>
      </c>
      <c r="H1185" s="141">
        <v>2017</v>
      </c>
      <c r="I1185" s="18">
        <v>42862</v>
      </c>
      <c r="J1185" s="144">
        <v>0.8</v>
      </c>
      <c r="K1185" s="378"/>
      <c r="L1185" s="139" t="s">
        <v>4075</v>
      </c>
      <c r="M1185" s="141" t="s">
        <v>28</v>
      </c>
      <c r="N1185" s="248">
        <v>44246</v>
      </c>
      <c r="O1185" s="141" t="s">
        <v>25</v>
      </c>
      <c r="P1185" s="141"/>
      <c r="Q1185" s="141"/>
      <c r="R1185" s="141" t="s">
        <v>1944</v>
      </c>
      <c r="S1185" s="141"/>
      <c r="T1185" s="141" t="s">
        <v>20016</v>
      </c>
      <c r="U1185" s="141"/>
      <c r="V1185" s="141"/>
      <c r="W1185" s="139" t="s">
        <v>4075</v>
      </c>
      <c r="X1185" s="141" t="s">
        <v>25</v>
      </c>
      <c r="Y1185" s="141" t="s">
        <v>27</v>
      </c>
      <c r="Z1185" s="141"/>
      <c r="AA1185" s="141" t="s">
        <v>34</v>
      </c>
      <c r="AB1185" s="141"/>
      <c r="AC1185" s="139" t="s">
        <v>18047</v>
      </c>
      <c r="AD1185" s="380"/>
      <c r="AE1185" s="139" t="s">
        <v>1628</v>
      </c>
      <c r="AF1185" s="139" t="s">
        <v>13079</v>
      </c>
      <c r="AG1185" s="139" t="s">
        <v>4502</v>
      </c>
      <c r="AH1185" s="139" t="s">
        <v>1380</v>
      </c>
      <c r="AI1185" s="139" t="s">
        <v>4502</v>
      </c>
      <c r="AJ1185" s="139"/>
      <c r="AK1185" s="139" t="s">
        <v>4502</v>
      </c>
      <c r="AL1185" s="139" t="s">
        <v>1557</v>
      </c>
      <c r="AM1185" s="141" t="s">
        <v>9</v>
      </c>
      <c r="AN1185" s="141" t="s">
        <v>8</v>
      </c>
      <c r="AO1185" s="139"/>
      <c r="AP1185" s="139" t="s">
        <v>1557</v>
      </c>
      <c r="AQ1185" s="139"/>
      <c r="AR1185" s="381"/>
      <c r="AS1185" s="139" t="s">
        <v>4075</v>
      </c>
      <c r="AT1185" s="141" t="s">
        <v>1404</v>
      </c>
      <c r="AU1185" s="141"/>
      <c r="AV1185" s="383"/>
      <c r="AW1185" s="385"/>
      <c r="AX1185" s="139" t="s">
        <v>45</v>
      </c>
      <c r="AY1185" t="s">
        <v>18525</v>
      </c>
      <c r="BA1185" s="381"/>
      <c r="BB1185" s="139" t="s">
        <v>1444</v>
      </c>
      <c r="BC1185" s="166"/>
      <c r="BD1185" s="166"/>
      <c r="BE1185" s="166"/>
      <c r="BF1185" s="166"/>
      <c r="BG1185" s="166"/>
      <c r="BH1185" s="308"/>
      <c r="BI1185" s="308"/>
      <c r="BJ1185" s="141" t="s">
        <v>26</v>
      </c>
      <c r="BK1185" s="141" t="s">
        <v>26</v>
      </c>
      <c r="BL1185" s="141"/>
      <c r="BM1185" s="141"/>
      <c r="BN1185" s="139" t="s">
        <v>4075</v>
      </c>
      <c r="BQ1185" s="141"/>
      <c r="BV1185" s="141"/>
      <c r="BX1185" s="141"/>
      <c r="BY1185" s="141"/>
      <c r="BZ1185" s="141"/>
      <c r="CA1185" s="141"/>
      <c r="CB1185" s="141"/>
      <c r="CC1185" s="141"/>
      <c r="CD1185" s="141"/>
      <c r="CE1185" s="141"/>
      <c r="CF1185" s="141"/>
      <c r="CG1185" s="141"/>
    </row>
    <row r="1186" spans="1:85" x14ac:dyDescent="0.35">
      <c r="A1186" s="155" t="s">
        <v>20017</v>
      </c>
      <c r="B1186" s="139" t="s">
        <v>4075</v>
      </c>
      <c r="C1186" s="18">
        <v>42862</v>
      </c>
      <c r="D1186" s="144">
        <v>0.38590277777777776</v>
      </c>
      <c r="E1186" s="141" t="s">
        <v>2509</v>
      </c>
      <c r="F1186" s="141">
        <v>2</v>
      </c>
      <c r="G1186" s="141" t="s">
        <v>4009</v>
      </c>
      <c r="H1186" s="141">
        <v>2017</v>
      </c>
      <c r="I1186" s="18">
        <v>42862</v>
      </c>
      <c r="J1186" s="144">
        <v>0.38541666666666669</v>
      </c>
      <c r="K1186" s="378"/>
      <c r="L1186" s="139" t="s">
        <v>4075</v>
      </c>
      <c r="M1186" s="141" t="s">
        <v>28</v>
      </c>
      <c r="N1186" s="248">
        <v>44245</v>
      </c>
      <c r="O1186" s="141" t="s">
        <v>25</v>
      </c>
      <c r="P1186" s="141"/>
      <c r="Q1186" s="141" t="s">
        <v>20018</v>
      </c>
      <c r="R1186" s="141" t="s">
        <v>1944</v>
      </c>
      <c r="S1186" s="141"/>
      <c r="T1186" s="141" t="s">
        <v>20019</v>
      </c>
      <c r="U1186" s="141"/>
      <c r="V1186" s="141"/>
      <c r="W1186" s="139" t="s">
        <v>4075</v>
      </c>
      <c r="X1186" s="141" t="s">
        <v>25</v>
      </c>
      <c r="Y1186" s="141" t="s">
        <v>27</v>
      </c>
      <c r="Z1186" s="141"/>
      <c r="AA1186" s="141" t="s">
        <v>34</v>
      </c>
      <c r="AB1186" s="141"/>
      <c r="AC1186" s="139" t="s">
        <v>18049</v>
      </c>
      <c r="AD1186" s="380"/>
      <c r="AE1186" s="139" t="s">
        <v>4</v>
      </c>
      <c r="AF1186" s="139" t="s">
        <v>13073</v>
      </c>
      <c r="AG1186" s="139" t="s">
        <v>4</v>
      </c>
      <c r="AH1186" s="139" t="s">
        <v>1380</v>
      </c>
      <c r="AI1186" s="139" t="s">
        <v>15678</v>
      </c>
      <c r="AJ1186" s="139"/>
      <c r="AK1186" s="139" t="s">
        <v>15678</v>
      </c>
      <c r="AL1186" s="139" t="s">
        <v>7</v>
      </c>
      <c r="AM1186" s="141" t="s">
        <v>6</v>
      </c>
      <c r="AN1186" s="141" t="s">
        <v>8</v>
      </c>
      <c r="AO1186" s="139"/>
      <c r="AP1186" s="139" t="s">
        <v>7</v>
      </c>
      <c r="AQ1186" s="139"/>
      <c r="AR1186" s="381"/>
      <c r="AS1186" s="139" t="s">
        <v>4075</v>
      </c>
      <c r="AT1186" s="141" t="s">
        <v>1404</v>
      </c>
      <c r="AU1186" s="141"/>
      <c r="AV1186" s="383"/>
      <c r="AW1186" s="385"/>
      <c r="AX1186" s="139" t="s">
        <v>53</v>
      </c>
      <c r="AY1186" t="s">
        <v>20020</v>
      </c>
      <c r="BA1186" s="381"/>
      <c r="BB1186" s="139" t="s">
        <v>1450</v>
      </c>
      <c r="BC1186" s="166"/>
      <c r="BD1186" s="166"/>
      <c r="BE1186" s="166"/>
      <c r="BF1186" s="166"/>
      <c r="BG1186" s="166"/>
      <c r="BH1186" s="308"/>
      <c r="BI1186" s="308"/>
      <c r="BJ1186" s="141" t="s">
        <v>26</v>
      </c>
      <c r="BK1186" s="141" t="s">
        <v>26</v>
      </c>
      <c r="BL1186" s="141"/>
      <c r="BM1186" s="141"/>
      <c r="BN1186" s="139" t="s">
        <v>4075</v>
      </c>
      <c r="BQ1186" s="141"/>
      <c r="BV1186" s="141"/>
      <c r="BX1186" s="141"/>
      <c r="BY1186" s="141"/>
      <c r="BZ1186" s="141"/>
      <c r="CA1186" s="141"/>
      <c r="CB1186" s="141"/>
      <c r="CC1186" s="141"/>
      <c r="CD1186" s="141"/>
      <c r="CE1186" s="141"/>
      <c r="CF1186" s="141"/>
      <c r="CG1186" s="141"/>
    </row>
    <row r="1187" spans="1:85" x14ac:dyDescent="0.35">
      <c r="A1187" s="155" t="s">
        <v>9689</v>
      </c>
      <c r="B1187" s="139" t="s">
        <v>4075</v>
      </c>
      <c r="C1187" s="18">
        <v>42864</v>
      </c>
      <c r="D1187" s="144">
        <v>0.7680555555555556</v>
      </c>
      <c r="E1187" s="141" t="s">
        <v>2509</v>
      </c>
      <c r="F1187" s="141">
        <v>2</v>
      </c>
      <c r="G1187" s="141" t="s">
        <v>4009</v>
      </c>
      <c r="H1187" s="141">
        <v>2017</v>
      </c>
      <c r="I1187" s="18">
        <v>42864</v>
      </c>
      <c r="J1187" s="144">
        <v>0.7680555555555556</v>
      </c>
      <c r="K1187" s="378"/>
      <c r="L1187" s="139" t="s">
        <v>4075</v>
      </c>
      <c r="M1187" s="141"/>
      <c r="N1187" s="248"/>
      <c r="O1187" s="141" t="s">
        <v>26</v>
      </c>
      <c r="P1187" s="141"/>
      <c r="Q1187" s="141" t="s">
        <v>9690</v>
      </c>
      <c r="R1187" s="141" t="s">
        <v>9691</v>
      </c>
      <c r="S1187" s="141"/>
      <c r="T1187" s="141"/>
      <c r="U1187" s="141"/>
      <c r="V1187" s="141"/>
      <c r="W1187" s="139" t="s">
        <v>4075</v>
      </c>
      <c r="X1187" s="141" t="s">
        <v>25</v>
      </c>
      <c r="Y1187" s="141" t="s">
        <v>27</v>
      </c>
      <c r="Z1187" s="141" t="s">
        <v>4</v>
      </c>
      <c r="AA1187" s="141" t="s">
        <v>34</v>
      </c>
      <c r="AB1187" s="141"/>
      <c r="AC1187" s="139" t="s">
        <v>18050</v>
      </c>
      <c r="AD1187" s="380"/>
      <c r="AE1187" s="139" t="s">
        <v>4</v>
      </c>
      <c r="AF1187" s="139" t="s">
        <v>13073</v>
      </c>
      <c r="AG1187" s="139" t="s">
        <v>4</v>
      </c>
      <c r="AH1187" s="139" t="s">
        <v>1378</v>
      </c>
      <c r="AI1187" s="139" t="s">
        <v>15678</v>
      </c>
      <c r="AJ1187" s="139"/>
      <c r="AK1187" s="139" t="s">
        <v>15678</v>
      </c>
      <c r="AL1187" s="139" t="s">
        <v>7</v>
      </c>
      <c r="AM1187" s="141" t="s">
        <v>6</v>
      </c>
      <c r="AN1187" s="141" t="s">
        <v>8</v>
      </c>
      <c r="AO1187" s="139" t="s">
        <v>1614</v>
      </c>
      <c r="AP1187" s="139" t="s">
        <v>7</v>
      </c>
      <c r="AQ1187" s="139"/>
      <c r="AR1187" s="381"/>
      <c r="AS1187" s="139" t="s">
        <v>4075</v>
      </c>
      <c r="AT1187" s="141" t="s">
        <v>43</v>
      </c>
      <c r="AU1187" s="141">
        <v>115</v>
      </c>
      <c r="AV1187" s="383"/>
      <c r="AW1187" s="385"/>
      <c r="AX1187" s="139"/>
      <c r="AY1187" t="s">
        <v>18923</v>
      </c>
      <c r="AZ1187">
        <v>12000</v>
      </c>
      <c r="BA1187" s="381"/>
      <c r="BB1187" s="139" t="s">
        <v>1451</v>
      </c>
      <c r="BC1187" s="166"/>
      <c r="BD1187" s="166"/>
      <c r="BE1187" s="166"/>
      <c r="BF1187" s="166"/>
      <c r="BG1187" s="166"/>
      <c r="BH1187" s="308"/>
      <c r="BI1187" s="308"/>
      <c r="BJ1187" s="141" t="s">
        <v>26</v>
      </c>
      <c r="BK1187" s="141" t="s">
        <v>26</v>
      </c>
      <c r="BL1187" s="141"/>
      <c r="BM1187" s="141"/>
      <c r="BN1187" s="139" t="s">
        <v>4075</v>
      </c>
      <c r="BQ1187" s="141" t="s">
        <v>15840</v>
      </c>
      <c r="BR1187" s="135" t="s">
        <v>15680</v>
      </c>
      <c r="BT1187" s="135" t="s">
        <v>15351</v>
      </c>
      <c r="BU1187" s="135" t="s">
        <v>15348</v>
      </c>
      <c r="BV1187" s="141" t="s">
        <v>2891</v>
      </c>
      <c r="BW1187" s="135" t="s">
        <v>13280</v>
      </c>
      <c r="BX1187" s="141" t="s">
        <v>15681</v>
      </c>
      <c r="BY1187" s="141" t="s">
        <v>12</v>
      </c>
      <c r="BZ1187" s="141" t="s">
        <v>26</v>
      </c>
      <c r="CA1187" s="141" t="s">
        <v>1848</v>
      </c>
      <c r="CB1187" s="141"/>
      <c r="CC1187" s="141" t="s">
        <v>15686</v>
      </c>
      <c r="CD1187" s="141" t="s">
        <v>15698</v>
      </c>
      <c r="CE1187" s="141" t="s">
        <v>15450</v>
      </c>
      <c r="CF1187" s="141" t="s">
        <v>15451</v>
      </c>
      <c r="CG1187" s="141" t="s">
        <v>4004</v>
      </c>
    </row>
    <row r="1188" spans="1:85" x14ac:dyDescent="0.35">
      <c r="A1188" s="155" t="s">
        <v>9692</v>
      </c>
      <c r="B1188" s="139" t="s">
        <v>4075</v>
      </c>
      <c r="C1188" s="18">
        <v>42864</v>
      </c>
      <c r="D1188" s="144">
        <v>0.46875</v>
      </c>
      <c r="E1188" s="141" t="s">
        <v>2509</v>
      </c>
      <c r="F1188" s="141">
        <v>2</v>
      </c>
      <c r="G1188" s="141" t="s">
        <v>4009</v>
      </c>
      <c r="H1188" s="141">
        <v>2017</v>
      </c>
      <c r="I1188" s="18">
        <v>42864</v>
      </c>
      <c r="J1188" s="144">
        <v>0.46875</v>
      </c>
      <c r="K1188" s="378"/>
      <c r="L1188" s="139" t="s">
        <v>4075</v>
      </c>
      <c r="M1188" s="141"/>
      <c r="N1188" s="248"/>
      <c r="O1188" s="141" t="s">
        <v>26</v>
      </c>
      <c r="P1188" s="141"/>
      <c r="Q1188" s="141" t="s">
        <v>9693</v>
      </c>
      <c r="R1188" s="141" t="s">
        <v>9694</v>
      </c>
      <c r="S1188" s="141"/>
      <c r="T1188" s="141"/>
      <c r="U1188" s="141"/>
      <c r="V1188" s="141"/>
      <c r="W1188" s="139" t="s">
        <v>4075</v>
      </c>
      <c r="X1188" s="141" t="s">
        <v>25</v>
      </c>
      <c r="Y1188" s="141" t="s">
        <v>27</v>
      </c>
      <c r="Z1188" s="141" t="s">
        <v>4</v>
      </c>
      <c r="AA1188" s="141" t="s">
        <v>34</v>
      </c>
      <c r="AB1188" s="141"/>
      <c r="AC1188" s="139" t="s">
        <v>18049</v>
      </c>
      <c r="AD1188" s="380"/>
      <c r="AE1188" s="139" t="s">
        <v>103</v>
      </c>
      <c r="AF1188" s="139" t="s">
        <v>13075</v>
      </c>
      <c r="AG1188" s="139" t="s">
        <v>103</v>
      </c>
      <c r="AH1188" s="139" t="s">
        <v>1378</v>
      </c>
      <c r="AI1188" s="139" t="s">
        <v>7340</v>
      </c>
      <c r="AJ1188" s="139"/>
      <c r="AK1188" s="139" t="s">
        <v>7340</v>
      </c>
      <c r="AL1188" s="139" t="s">
        <v>1408</v>
      </c>
      <c r="AM1188" s="141" t="s">
        <v>1527</v>
      </c>
      <c r="AN1188" s="141" t="s">
        <v>8</v>
      </c>
      <c r="AO1188" s="139" t="s">
        <v>1614</v>
      </c>
      <c r="AP1188" s="139" t="s">
        <v>7</v>
      </c>
      <c r="AQ1188" s="139"/>
      <c r="AR1188" s="381"/>
      <c r="AS1188" s="139" t="s">
        <v>4075</v>
      </c>
      <c r="AT1188" s="141" t="s">
        <v>1404</v>
      </c>
      <c r="AU1188" s="141"/>
      <c r="AV1188" s="383"/>
      <c r="AW1188" s="385"/>
      <c r="AX1188" s="139"/>
      <c r="AY1188" t="s">
        <v>18924</v>
      </c>
      <c r="AZ1188">
        <v>12000</v>
      </c>
      <c r="BA1188" s="381"/>
      <c r="BB1188" s="139" t="s">
        <v>17</v>
      </c>
      <c r="BC1188" s="166"/>
      <c r="BD1188" s="166"/>
      <c r="BE1188" s="166"/>
      <c r="BF1188" s="166"/>
      <c r="BG1188" s="166"/>
      <c r="BH1188" s="308"/>
      <c r="BI1188" s="308"/>
      <c r="BJ1188" s="141" t="s">
        <v>26</v>
      </c>
      <c r="BK1188" s="141" t="s">
        <v>26</v>
      </c>
      <c r="BL1188" s="141"/>
      <c r="BM1188" s="141"/>
      <c r="BN1188" s="139" t="s">
        <v>4075</v>
      </c>
      <c r="BQ1188" s="141"/>
      <c r="BV1188" s="141"/>
      <c r="BX1188" s="141"/>
      <c r="BY1188" s="141"/>
      <c r="BZ1188" s="141"/>
      <c r="CA1188" s="141"/>
      <c r="CB1188" s="141"/>
      <c r="CC1188" s="141"/>
      <c r="CD1188" s="141"/>
      <c r="CE1188" s="141"/>
      <c r="CF1188" s="141"/>
      <c r="CG1188" s="141"/>
    </row>
    <row r="1189" spans="1:85" x14ac:dyDescent="0.35">
      <c r="A1189" s="155" t="s">
        <v>9695</v>
      </c>
      <c r="B1189" s="139" t="s">
        <v>4075</v>
      </c>
      <c r="C1189" s="18">
        <v>42864</v>
      </c>
      <c r="E1189" s="141" t="s">
        <v>2509</v>
      </c>
      <c r="F1189" s="141">
        <v>2</v>
      </c>
      <c r="G1189" s="141" t="s">
        <v>4009</v>
      </c>
      <c r="H1189" s="141">
        <v>2017</v>
      </c>
      <c r="I1189" s="18"/>
      <c r="J1189" s="144"/>
      <c r="K1189" s="378"/>
      <c r="L1189" s="139" t="s">
        <v>4075</v>
      </c>
      <c r="M1189" s="141"/>
      <c r="N1189" s="248"/>
      <c r="O1189" s="141" t="s">
        <v>26</v>
      </c>
      <c r="P1189" s="141"/>
      <c r="Q1189" s="141"/>
      <c r="R1189" s="141"/>
      <c r="S1189" s="141"/>
      <c r="T1189" s="141"/>
      <c r="U1189" s="141"/>
      <c r="V1189" s="141"/>
      <c r="W1189" s="139" t="s">
        <v>4075</v>
      </c>
      <c r="X1189" s="141" t="s">
        <v>25</v>
      </c>
      <c r="Y1189" s="141" t="s">
        <v>27</v>
      </c>
      <c r="Z1189" s="141" t="s">
        <v>4</v>
      </c>
      <c r="AA1189" s="141" t="s">
        <v>34</v>
      </c>
      <c r="AB1189" s="141"/>
      <c r="AC1189" s="139" t="s">
        <v>18047</v>
      </c>
      <c r="AD1189" s="380"/>
      <c r="AE1189" s="139" t="s">
        <v>102</v>
      </c>
      <c r="AF1189" s="139" t="s">
        <v>13077</v>
      </c>
      <c r="AG1189" s="139" t="s">
        <v>102</v>
      </c>
      <c r="AH1189" s="139" t="s">
        <v>1378</v>
      </c>
      <c r="AI1189" s="139" t="s">
        <v>1408</v>
      </c>
      <c r="AJ1189" s="139" t="s">
        <v>1408</v>
      </c>
      <c r="AK1189" s="139"/>
      <c r="AL1189" s="139"/>
      <c r="AM1189" s="141" t="s">
        <v>6</v>
      </c>
      <c r="AN1189" s="141" t="s">
        <v>8</v>
      </c>
      <c r="AO1189" s="139" t="s">
        <v>1614</v>
      </c>
      <c r="AP1189" s="139" t="s">
        <v>7</v>
      </c>
      <c r="AQ1189" s="139"/>
      <c r="AR1189" s="381"/>
      <c r="AS1189" s="139" t="s">
        <v>4075</v>
      </c>
      <c r="AT1189" s="141" t="s">
        <v>1404</v>
      </c>
      <c r="AU1189" s="141"/>
      <c r="AV1189" s="383"/>
      <c r="AW1189" s="385"/>
      <c r="AX1189" s="139"/>
      <c r="AY1189" t="s">
        <v>18890</v>
      </c>
      <c r="AZ1189">
        <v>12000</v>
      </c>
      <c r="BA1189" s="381"/>
      <c r="BB1189" s="139" t="s">
        <v>17</v>
      </c>
      <c r="BC1189" s="166"/>
      <c r="BD1189" s="166"/>
      <c r="BE1189" s="166"/>
      <c r="BF1189" s="166"/>
      <c r="BG1189" s="166"/>
      <c r="BH1189" s="308"/>
      <c r="BI1189" s="308"/>
      <c r="BJ1189" s="141" t="s">
        <v>26</v>
      </c>
      <c r="BK1189" s="141" t="s">
        <v>26</v>
      </c>
      <c r="BL1189" s="141"/>
      <c r="BM1189" s="141"/>
      <c r="BN1189" s="139" t="s">
        <v>4075</v>
      </c>
      <c r="BQ1189" s="141"/>
      <c r="BV1189" s="141"/>
      <c r="BX1189" s="141"/>
      <c r="BY1189" s="141"/>
      <c r="BZ1189" s="141"/>
      <c r="CA1189" s="141"/>
      <c r="CB1189" s="141"/>
      <c r="CC1189" s="141"/>
      <c r="CD1189" s="141"/>
      <c r="CE1189" s="141"/>
      <c r="CF1189" s="141"/>
      <c r="CG1189" s="141"/>
    </row>
    <row r="1190" spans="1:85" x14ac:dyDescent="0.35">
      <c r="A1190" s="155" t="s">
        <v>9686</v>
      </c>
      <c r="B1190" s="139" t="s">
        <v>4075</v>
      </c>
      <c r="C1190" s="18">
        <v>42867</v>
      </c>
      <c r="D1190" s="144">
        <v>0.63611111111111107</v>
      </c>
      <c r="E1190" s="141" t="s">
        <v>2509</v>
      </c>
      <c r="F1190" s="141">
        <v>2</v>
      </c>
      <c r="G1190" s="141" t="s">
        <v>4009</v>
      </c>
      <c r="H1190" s="141">
        <v>2017</v>
      </c>
      <c r="I1190" s="18">
        <v>42867</v>
      </c>
      <c r="J1190" s="144">
        <v>0.65277777777777779</v>
      </c>
      <c r="K1190" s="378"/>
      <c r="L1190" s="139" t="s">
        <v>4075</v>
      </c>
      <c r="M1190" s="141"/>
      <c r="N1190" s="248"/>
      <c r="O1190" s="141" t="s">
        <v>26</v>
      </c>
      <c r="P1190" s="141"/>
      <c r="Q1190" s="141" t="s">
        <v>9687</v>
      </c>
      <c r="R1190" s="141" t="s">
        <v>9688</v>
      </c>
      <c r="S1190" s="141"/>
      <c r="T1190" s="141"/>
      <c r="U1190" s="141"/>
      <c r="V1190" s="141"/>
      <c r="W1190" s="139" t="s">
        <v>4075</v>
      </c>
      <c r="X1190" s="141" t="s">
        <v>25</v>
      </c>
      <c r="Y1190" s="141" t="s">
        <v>27</v>
      </c>
      <c r="Z1190" s="141" t="s">
        <v>4</v>
      </c>
      <c r="AA1190" s="141" t="s">
        <v>34</v>
      </c>
      <c r="AB1190" s="141"/>
      <c r="AC1190" s="139" t="s">
        <v>18047</v>
      </c>
      <c r="AD1190" s="380"/>
      <c r="AE1190" s="139" t="s">
        <v>103</v>
      </c>
      <c r="AF1190" s="139" t="s">
        <v>13069</v>
      </c>
      <c r="AG1190" s="139" t="s">
        <v>103</v>
      </c>
      <c r="AH1190" s="139" t="s">
        <v>1378</v>
      </c>
      <c r="AI1190" s="139" t="s">
        <v>7399</v>
      </c>
      <c r="AJ1190" s="139"/>
      <c r="AK1190" s="139" t="s">
        <v>7399</v>
      </c>
      <c r="AL1190" s="139" t="s">
        <v>7</v>
      </c>
      <c r="AM1190" s="141" t="s">
        <v>6</v>
      </c>
      <c r="AN1190" s="141" t="s">
        <v>8</v>
      </c>
      <c r="AO1190" s="139" t="s">
        <v>1614</v>
      </c>
      <c r="AP1190" s="139" t="s">
        <v>7</v>
      </c>
      <c r="AQ1190" s="139"/>
      <c r="AR1190" s="381"/>
      <c r="AS1190" s="139" t="s">
        <v>4075</v>
      </c>
      <c r="AT1190" s="141" t="s">
        <v>1404</v>
      </c>
      <c r="AU1190" s="141"/>
      <c r="AV1190" s="383"/>
      <c r="AW1190" s="385"/>
      <c r="AX1190" s="139"/>
      <c r="AY1190" t="s">
        <v>18925</v>
      </c>
      <c r="AZ1190">
        <v>21000</v>
      </c>
      <c r="BA1190" s="381"/>
      <c r="BB1190" s="139" t="s">
        <v>1450</v>
      </c>
      <c r="BC1190" s="166"/>
      <c r="BD1190" s="166"/>
      <c r="BE1190" s="166"/>
      <c r="BF1190" s="166"/>
      <c r="BG1190" s="166"/>
      <c r="BH1190" s="308"/>
      <c r="BI1190" s="308"/>
      <c r="BJ1190" s="141" t="s">
        <v>26</v>
      </c>
      <c r="BK1190" s="141" t="s">
        <v>26</v>
      </c>
      <c r="BL1190" s="141"/>
      <c r="BM1190" s="141"/>
      <c r="BN1190" s="139" t="s">
        <v>4075</v>
      </c>
      <c r="BQ1190" s="141"/>
      <c r="BV1190" s="141"/>
      <c r="BX1190" s="141"/>
      <c r="BY1190" s="141"/>
      <c r="BZ1190" s="141"/>
      <c r="CA1190" s="141"/>
      <c r="CB1190" s="141"/>
      <c r="CC1190" s="141"/>
      <c r="CD1190" s="141"/>
      <c r="CE1190" s="141"/>
      <c r="CF1190" s="141"/>
      <c r="CG1190" s="141"/>
    </row>
    <row r="1191" spans="1:85" x14ac:dyDescent="0.35">
      <c r="A1191" s="155" t="s">
        <v>9683</v>
      </c>
      <c r="B1191" s="139" t="s">
        <v>4075</v>
      </c>
      <c r="C1191" s="18">
        <v>42868</v>
      </c>
      <c r="D1191" s="144">
        <v>0.90902777777777777</v>
      </c>
      <c r="E1191" s="141" t="s">
        <v>2509</v>
      </c>
      <c r="F1191" s="141">
        <v>2</v>
      </c>
      <c r="G1191" s="141" t="s">
        <v>4009</v>
      </c>
      <c r="H1191" s="141">
        <v>2017</v>
      </c>
      <c r="I1191" s="18">
        <v>42867</v>
      </c>
      <c r="J1191" s="144">
        <v>0.90902777777777777</v>
      </c>
      <c r="K1191" s="378"/>
      <c r="L1191" s="139" t="s">
        <v>4075</v>
      </c>
      <c r="M1191" s="141"/>
      <c r="N1191" s="248"/>
      <c r="O1191" s="141" t="s">
        <v>26</v>
      </c>
      <c r="P1191" s="141"/>
      <c r="Q1191" s="141" t="s">
        <v>9684</v>
      </c>
      <c r="R1191" s="141" t="s">
        <v>9685</v>
      </c>
      <c r="S1191" s="141"/>
      <c r="T1191" s="141"/>
      <c r="U1191" s="141">
        <v>112864515</v>
      </c>
      <c r="V1191" s="141"/>
      <c r="W1191" s="139" t="s">
        <v>4075</v>
      </c>
      <c r="X1191" s="141" t="s">
        <v>25</v>
      </c>
      <c r="Y1191" s="141" t="s">
        <v>27</v>
      </c>
      <c r="Z1191" s="141" t="s">
        <v>4</v>
      </c>
      <c r="AA1191" s="141" t="s">
        <v>34</v>
      </c>
      <c r="AB1191" s="141"/>
      <c r="AC1191" s="139" t="s">
        <v>18047</v>
      </c>
      <c r="AD1191" s="380"/>
      <c r="AE1191" s="139" t="s">
        <v>102</v>
      </c>
      <c r="AF1191" s="139" t="s">
        <v>13086</v>
      </c>
      <c r="AG1191" s="139" t="s">
        <v>102</v>
      </c>
      <c r="AH1191" s="139" t="s">
        <v>1378</v>
      </c>
      <c r="AI1191" s="139" t="s">
        <v>1406</v>
      </c>
      <c r="AJ1191" s="139" t="s">
        <v>1406</v>
      </c>
      <c r="AK1191" s="139"/>
      <c r="AL1191" s="139"/>
      <c r="AM1191" s="141" t="s">
        <v>6</v>
      </c>
      <c r="AN1191" s="141" t="s">
        <v>8</v>
      </c>
      <c r="AO1191" s="139" t="s">
        <v>1614</v>
      </c>
      <c r="AP1191" s="139" t="s">
        <v>7</v>
      </c>
      <c r="AQ1191" s="139"/>
      <c r="AR1191" s="381"/>
      <c r="AS1191" s="139" t="s">
        <v>4075</v>
      </c>
      <c r="AT1191" s="141" t="s">
        <v>1404</v>
      </c>
      <c r="AU1191" s="141"/>
      <c r="AV1191" s="383"/>
      <c r="AW1191" s="385"/>
      <c r="AX1191" s="139"/>
      <c r="AY1191" t="s">
        <v>18698</v>
      </c>
      <c r="AZ1191">
        <v>12000</v>
      </c>
      <c r="BA1191" s="381"/>
      <c r="BB1191" s="139" t="s">
        <v>1466</v>
      </c>
      <c r="BC1191" s="166"/>
      <c r="BD1191" s="166"/>
      <c r="BE1191" s="166"/>
      <c r="BF1191" s="166"/>
      <c r="BG1191" s="166"/>
      <c r="BH1191" s="308"/>
      <c r="BI1191" s="308"/>
      <c r="BJ1191" s="141" t="s">
        <v>26</v>
      </c>
      <c r="BK1191" s="141" t="s">
        <v>26</v>
      </c>
      <c r="BL1191" s="141"/>
      <c r="BM1191" s="141"/>
      <c r="BN1191" s="139" t="s">
        <v>4075</v>
      </c>
      <c r="BQ1191" s="141"/>
      <c r="BV1191" s="141"/>
      <c r="BX1191" s="141"/>
      <c r="BY1191" s="141"/>
      <c r="BZ1191" s="141"/>
      <c r="CA1191" s="141"/>
      <c r="CB1191" s="141"/>
      <c r="CC1191" s="141"/>
      <c r="CD1191" s="141"/>
      <c r="CE1191" s="141"/>
      <c r="CF1191" s="141"/>
      <c r="CG1191" s="141"/>
    </row>
    <row r="1192" spans="1:85" x14ac:dyDescent="0.35">
      <c r="A1192" s="155" t="s">
        <v>9677</v>
      </c>
      <c r="B1192" s="139" t="s">
        <v>4075</v>
      </c>
      <c r="C1192" s="18">
        <v>42869</v>
      </c>
      <c r="D1192" s="144">
        <v>0.67291666666666672</v>
      </c>
      <c r="E1192" s="141" t="s">
        <v>13286</v>
      </c>
      <c r="F1192" s="141">
        <v>2</v>
      </c>
      <c r="G1192" s="141" t="s">
        <v>4009</v>
      </c>
      <c r="H1192" s="141">
        <v>2017</v>
      </c>
      <c r="I1192" s="18">
        <v>42869</v>
      </c>
      <c r="J1192" s="144">
        <v>0.67291666666666672</v>
      </c>
      <c r="K1192" s="378"/>
      <c r="L1192" s="139" t="s">
        <v>4075</v>
      </c>
      <c r="M1192" s="141"/>
      <c r="N1192" s="248"/>
      <c r="O1192" s="141" t="s">
        <v>26</v>
      </c>
      <c r="P1192" s="141"/>
      <c r="Q1192" s="141" t="s">
        <v>9678</v>
      </c>
      <c r="R1192" s="141" t="s">
        <v>9679</v>
      </c>
      <c r="S1192" s="141"/>
      <c r="T1192" s="141"/>
      <c r="U1192" s="141"/>
      <c r="V1192" s="141"/>
      <c r="W1192" s="139" t="s">
        <v>4075</v>
      </c>
      <c r="X1192" s="141" t="s">
        <v>25</v>
      </c>
      <c r="Y1192" s="141" t="s">
        <v>27</v>
      </c>
      <c r="Z1192" s="141" t="s">
        <v>4</v>
      </c>
      <c r="AA1192" s="141" t="s">
        <v>34</v>
      </c>
      <c r="AB1192" s="141"/>
      <c r="AC1192" s="139" t="s">
        <v>18048</v>
      </c>
      <c r="AD1192" s="380"/>
      <c r="AE1192" s="139" t="s">
        <v>103</v>
      </c>
      <c r="AF1192" s="139" t="s">
        <v>13075</v>
      </c>
      <c r="AG1192" s="139" t="s">
        <v>103</v>
      </c>
      <c r="AH1192" s="139" t="s">
        <v>1378</v>
      </c>
      <c r="AI1192" s="139" t="s">
        <v>7340</v>
      </c>
      <c r="AJ1192" s="139"/>
      <c r="AK1192" s="139" t="s">
        <v>7340</v>
      </c>
      <c r="AL1192" s="139" t="s">
        <v>1408</v>
      </c>
      <c r="AM1192" s="141" t="s">
        <v>6</v>
      </c>
      <c r="AN1192" s="141" t="s">
        <v>8</v>
      </c>
      <c r="AO1192" s="139" t="s">
        <v>1614</v>
      </c>
      <c r="AP1192" s="139" t="s">
        <v>7</v>
      </c>
      <c r="AQ1192" s="139"/>
      <c r="AR1192" s="381"/>
      <c r="AS1192" s="139" t="s">
        <v>4075</v>
      </c>
      <c r="AT1192" s="141" t="s">
        <v>1404</v>
      </c>
      <c r="AU1192" s="141"/>
      <c r="AV1192" s="383"/>
      <c r="AW1192" s="385"/>
      <c r="AX1192" s="139"/>
      <c r="AY1192" t="s">
        <v>18926</v>
      </c>
      <c r="AZ1192">
        <v>21000</v>
      </c>
      <c r="BA1192" s="381"/>
      <c r="BB1192" s="139" t="s">
        <v>17</v>
      </c>
      <c r="BC1192" s="166">
        <v>41</v>
      </c>
      <c r="BD1192" s="166"/>
      <c r="BE1192" s="166"/>
      <c r="BF1192" s="166"/>
      <c r="BG1192" s="166"/>
      <c r="BH1192" s="308" t="s">
        <v>13597</v>
      </c>
      <c r="BI1192" s="308"/>
      <c r="BJ1192" s="141" t="s">
        <v>26</v>
      </c>
      <c r="BK1192" s="141" t="s">
        <v>26</v>
      </c>
      <c r="BL1192" s="141"/>
      <c r="BM1192" s="141"/>
      <c r="BN1192" s="139" t="s">
        <v>4075</v>
      </c>
      <c r="BQ1192" s="141"/>
      <c r="BV1192" s="141"/>
      <c r="BX1192" s="141"/>
      <c r="BY1192" s="141"/>
      <c r="BZ1192" s="141"/>
      <c r="CA1192" s="141"/>
      <c r="CB1192" s="141"/>
      <c r="CC1192" s="141"/>
      <c r="CD1192" s="141"/>
      <c r="CE1192" s="141"/>
      <c r="CF1192" s="141"/>
      <c r="CG1192" s="141"/>
    </row>
    <row r="1193" spans="1:85" x14ac:dyDescent="0.35">
      <c r="A1193" s="155" t="s">
        <v>9680</v>
      </c>
      <c r="B1193" s="139" t="s">
        <v>4075</v>
      </c>
      <c r="C1193" s="18">
        <v>42869</v>
      </c>
      <c r="D1193" s="144">
        <v>0.49930555555555556</v>
      </c>
      <c r="E1193" s="141" t="s">
        <v>13286</v>
      </c>
      <c r="F1193" s="141">
        <v>2</v>
      </c>
      <c r="G1193" s="141" t="s">
        <v>4009</v>
      </c>
      <c r="H1193" s="141">
        <v>2017</v>
      </c>
      <c r="I1193" s="18">
        <v>42869</v>
      </c>
      <c r="J1193" s="144">
        <v>0.49930555555555556</v>
      </c>
      <c r="K1193" s="378"/>
      <c r="L1193" s="139" t="s">
        <v>4075</v>
      </c>
      <c r="M1193" s="141"/>
      <c r="N1193" s="248"/>
      <c r="O1193" s="141" t="s">
        <v>26</v>
      </c>
      <c r="P1193" s="141"/>
      <c r="Q1193" s="141" t="s">
        <v>9681</v>
      </c>
      <c r="R1193" s="141" t="s">
        <v>9682</v>
      </c>
      <c r="S1193" s="141"/>
      <c r="T1193" s="141"/>
      <c r="U1193" s="141"/>
      <c r="V1193" s="141"/>
      <c r="W1193" s="139" t="s">
        <v>4075</v>
      </c>
      <c r="X1193" s="141" t="s">
        <v>25</v>
      </c>
      <c r="Y1193" s="141" t="s">
        <v>27</v>
      </c>
      <c r="Z1193" s="141" t="s">
        <v>4</v>
      </c>
      <c r="AA1193" s="141" t="s">
        <v>34</v>
      </c>
      <c r="AB1193" s="141"/>
      <c r="AC1193" s="139" t="s">
        <v>18050</v>
      </c>
      <c r="AD1193" s="380"/>
      <c r="AE1193" s="139" t="s">
        <v>4</v>
      </c>
      <c r="AF1193" s="139" t="s">
        <v>13073</v>
      </c>
      <c r="AG1193" s="139" t="s">
        <v>4</v>
      </c>
      <c r="AH1193" s="139" t="s">
        <v>1378</v>
      </c>
      <c r="AI1193" s="139" t="s">
        <v>15678</v>
      </c>
      <c r="AJ1193" s="139"/>
      <c r="AK1193" s="139" t="s">
        <v>15678</v>
      </c>
      <c r="AL1193" s="139" t="s">
        <v>7</v>
      </c>
      <c r="AM1193" s="141" t="s">
        <v>1527</v>
      </c>
      <c r="AN1193" s="141" t="s">
        <v>8</v>
      </c>
      <c r="AO1193" s="139" t="s">
        <v>1614</v>
      </c>
      <c r="AP1193" s="139" t="s">
        <v>7</v>
      </c>
      <c r="AQ1193" s="139"/>
      <c r="AR1193" s="381"/>
      <c r="AS1193" s="139" t="s">
        <v>4075</v>
      </c>
      <c r="AT1193" s="141" t="s">
        <v>43</v>
      </c>
      <c r="AU1193" s="141">
        <v>185</v>
      </c>
      <c r="AV1193" s="383"/>
      <c r="AW1193" s="385"/>
      <c r="AX1193" s="139"/>
      <c r="AY1193" t="s">
        <v>18492</v>
      </c>
      <c r="AZ1193">
        <v>12000</v>
      </c>
      <c r="BA1193" s="381"/>
      <c r="BB1193" s="139" t="s">
        <v>1469</v>
      </c>
      <c r="BC1193" s="166"/>
      <c r="BD1193" s="166"/>
      <c r="BE1193" s="166"/>
      <c r="BF1193" s="166"/>
      <c r="BG1193" s="166"/>
      <c r="BH1193" s="308"/>
      <c r="BI1193" s="308"/>
      <c r="BJ1193" s="141" t="s">
        <v>26</v>
      </c>
      <c r="BK1193" s="141" t="s">
        <v>26</v>
      </c>
      <c r="BL1193" s="141"/>
      <c r="BM1193" s="141"/>
      <c r="BN1193" s="139" t="s">
        <v>4075</v>
      </c>
      <c r="BQ1193" s="141" t="s">
        <v>15842</v>
      </c>
      <c r="BR1193" s="135" t="s">
        <v>15700</v>
      </c>
      <c r="BT1193" s="135" t="s">
        <v>15360</v>
      </c>
      <c r="BU1193" s="135" t="s">
        <v>15363</v>
      </c>
      <c r="BV1193" s="141" t="s">
        <v>2059</v>
      </c>
      <c r="BW1193" s="135" t="s">
        <v>13266</v>
      </c>
      <c r="BX1193" s="141" t="s">
        <v>15689</v>
      </c>
      <c r="BY1193" s="141" t="s">
        <v>12</v>
      </c>
      <c r="BZ1193" s="141" t="s">
        <v>26</v>
      </c>
      <c r="CA1193" s="141" t="s">
        <v>1848</v>
      </c>
      <c r="CB1193" s="141"/>
      <c r="CC1193" s="141" t="s">
        <v>15686</v>
      </c>
      <c r="CD1193" s="141" t="s">
        <v>15687</v>
      </c>
      <c r="CE1193" s="141" t="s">
        <v>15450</v>
      </c>
      <c r="CF1193" s="141" t="s">
        <v>15451</v>
      </c>
      <c r="CG1193" s="141" t="s">
        <v>13284</v>
      </c>
    </row>
    <row r="1194" spans="1:85" x14ac:dyDescent="0.35">
      <c r="A1194" s="155" t="s">
        <v>9668</v>
      </c>
      <c r="B1194" s="139" t="s">
        <v>4075</v>
      </c>
      <c r="C1194" s="18">
        <v>42870</v>
      </c>
      <c r="D1194" s="144">
        <v>0.66666666666666663</v>
      </c>
      <c r="E1194" s="141" t="s">
        <v>13286</v>
      </c>
      <c r="F1194" s="141">
        <v>2</v>
      </c>
      <c r="G1194" s="141" t="s">
        <v>4009</v>
      </c>
      <c r="H1194" s="141">
        <v>2017</v>
      </c>
      <c r="I1194" s="18">
        <v>42870</v>
      </c>
      <c r="J1194" s="144">
        <v>0.66666666666666663</v>
      </c>
      <c r="K1194" s="378"/>
      <c r="L1194" s="139" t="s">
        <v>4075</v>
      </c>
      <c r="M1194" s="141"/>
      <c r="N1194" s="248"/>
      <c r="O1194" s="141" t="s">
        <v>26</v>
      </c>
      <c r="P1194" s="141"/>
      <c r="Q1194" s="141" t="s">
        <v>9669</v>
      </c>
      <c r="R1194" s="141" t="s">
        <v>9670</v>
      </c>
      <c r="S1194" s="141"/>
      <c r="T1194" s="141"/>
      <c r="U1194" s="141">
        <v>112871454</v>
      </c>
      <c r="V1194" s="141"/>
      <c r="W1194" s="139" t="s">
        <v>4075</v>
      </c>
      <c r="X1194" s="141" t="s">
        <v>25</v>
      </c>
      <c r="Y1194" s="141" t="s">
        <v>27</v>
      </c>
      <c r="Z1194" s="141" t="s">
        <v>4</v>
      </c>
      <c r="AA1194" s="141" t="s">
        <v>34</v>
      </c>
      <c r="AB1194" s="141"/>
      <c r="AC1194" s="139" t="s">
        <v>18047</v>
      </c>
      <c r="AD1194" s="380"/>
      <c r="AE1194" s="139" t="s">
        <v>4</v>
      </c>
      <c r="AF1194" s="139" t="s">
        <v>13073</v>
      </c>
      <c r="AG1194" s="139" t="s">
        <v>4</v>
      </c>
      <c r="AH1194" s="139" t="s">
        <v>1378</v>
      </c>
      <c r="AI1194" s="139" t="s">
        <v>15678</v>
      </c>
      <c r="AJ1194" s="139"/>
      <c r="AK1194" s="139" t="s">
        <v>15678</v>
      </c>
      <c r="AL1194" s="139" t="s">
        <v>7</v>
      </c>
      <c r="AM1194" s="141" t="s">
        <v>128</v>
      </c>
      <c r="AN1194" s="141" t="s">
        <v>8</v>
      </c>
      <c r="AO1194" s="139" t="s">
        <v>1614</v>
      </c>
      <c r="AP1194" s="139" t="s">
        <v>7</v>
      </c>
      <c r="AQ1194" s="139"/>
      <c r="AR1194" s="381"/>
      <c r="AS1194" s="139" t="s">
        <v>4075</v>
      </c>
      <c r="AT1194" s="141" t="s">
        <v>43</v>
      </c>
      <c r="AU1194" s="141">
        <v>424</v>
      </c>
      <c r="AV1194" s="383"/>
      <c r="AW1194" s="385"/>
      <c r="AX1194" s="139"/>
      <c r="AY1194" t="s">
        <v>18837</v>
      </c>
      <c r="AZ1194">
        <v>21000</v>
      </c>
      <c r="BA1194" s="381"/>
      <c r="BB1194" s="139" t="s">
        <v>1451</v>
      </c>
      <c r="BC1194" s="166"/>
      <c r="BD1194" s="166"/>
      <c r="BE1194" s="166"/>
      <c r="BF1194" s="166"/>
      <c r="BG1194" s="166"/>
      <c r="BH1194" s="308"/>
      <c r="BI1194" s="308"/>
      <c r="BJ1194" s="141" t="s">
        <v>26</v>
      </c>
      <c r="BK1194" s="141" t="s">
        <v>26</v>
      </c>
      <c r="BL1194" s="141"/>
      <c r="BM1194" s="141"/>
      <c r="BN1194" s="139" t="s">
        <v>4075</v>
      </c>
      <c r="BQ1194" s="141" t="s">
        <v>15842</v>
      </c>
      <c r="BR1194" s="135" t="s">
        <v>15700</v>
      </c>
      <c r="BT1194" s="135" t="s">
        <v>15364</v>
      </c>
      <c r="BU1194" s="135" t="s">
        <v>2720</v>
      </c>
      <c r="BV1194" s="141" t="s">
        <v>13263</v>
      </c>
      <c r="BW1194" s="135" t="s">
        <v>2059</v>
      </c>
      <c r="BX1194" s="141" t="s">
        <v>15681</v>
      </c>
      <c r="BY1194" s="141" t="s">
        <v>15681</v>
      </c>
      <c r="BZ1194" s="141" t="s">
        <v>26</v>
      </c>
      <c r="CA1194" s="141" t="s">
        <v>1848</v>
      </c>
      <c r="CB1194" s="141"/>
      <c r="CC1194" s="141" t="s">
        <v>15686</v>
      </c>
      <c r="CD1194" s="141" t="s">
        <v>15683</v>
      </c>
      <c r="CE1194" s="141" t="s">
        <v>15450</v>
      </c>
      <c r="CF1194" s="141" t="s">
        <v>15451</v>
      </c>
      <c r="CG1194" s="141" t="s">
        <v>2003</v>
      </c>
    </row>
    <row r="1195" spans="1:85" x14ac:dyDescent="0.35">
      <c r="A1195" s="155" t="s">
        <v>9666</v>
      </c>
      <c r="B1195" s="139" t="s">
        <v>4075</v>
      </c>
      <c r="C1195" s="18">
        <v>42870</v>
      </c>
      <c r="D1195" s="144">
        <v>0.87291666666666667</v>
      </c>
      <c r="E1195" s="141" t="s">
        <v>13286</v>
      </c>
      <c r="F1195" s="141">
        <v>2</v>
      </c>
      <c r="G1195" s="141" t="s">
        <v>4009</v>
      </c>
      <c r="H1195" s="141">
        <v>2017</v>
      </c>
      <c r="I1195" s="18">
        <v>42870</v>
      </c>
      <c r="J1195" s="144">
        <v>0.87847222222222221</v>
      </c>
      <c r="K1195" s="378"/>
      <c r="L1195" s="139" t="s">
        <v>4075</v>
      </c>
      <c r="M1195" s="141"/>
      <c r="N1195" s="248"/>
      <c r="O1195" s="141" t="s">
        <v>26</v>
      </c>
      <c r="P1195" s="141"/>
      <c r="Q1195" s="141" t="s">
        <v>9667</v>
      </c>
      <c r="R1195" s="141"/>
      <c r="S1195" s="141"/>
      <c r="T1195" s="141"/>
      <c r="U1195" s="141"/>
      <c r="V1195" s="141"/>
      <c r="W1195" s="139" t="s">
        <v>4075</v>
      </c>
      <c r="X1195" s="141" t="s">
        <v>25</v>
      </c>
      <c r="Y1195" s="141" t="s">
        <v>27</v>
      </c>
      <c r="Z1195" s="141" t="s">
        <v>4</v>
      </c>
      <c r="AA1195" s="141" t="s">
        <v>34</v>
      </c>
      <c r="AB1195" s="141"/>
      <c r="AC1195" s="139" t="s">
        <v>18047</v>
      </c>
      <c r="AD1195" s="380"/>
      <c r="AE1195" s="139" t="s">
        <v>102</v>
      </c>
      <c r="AF1195" s="139" t="s">
        <v>13077</v>
      </c>
      <c r="AG1195" s="139" t="s">
        <v>102</v>
      </c>
      <c r="AH1195" s="139" t="s">
        <v>1378</v>
      </c>
      <c r="AI1195" s="139" t="s">
        <v>1408</v>
      </c>
      <c r="AJ1195" s="139" t="s">
        <v>1408</v>
      </c>
      <c r="AK1195" s="139"/>
      <c r="AL1195" s="139"/>
      <c r="AM1195" s="141" t="s">
        <v>6</v>
      </c>
      <c r="AN1195" s="141" t="s">
        <v>8</v>
      </c>
      <c r="AO1195" s="139" t="s">
        <v>1614</v>
      </c>
      <c r="AP1195" s="139" t="s">
        <v>7</v>
      </c>
      <c r="AQ1195" s="139"/>
      <c r="AR1195" s="381"/>
      <c r="AS1195" s="139" t="s">
        <v>4075</v>
      </c>
      <c r="AT1195" s="141" t="s">
        <v>1404</v>
      </c>
      <c r="AU1195" s="141"/>
      <c r="AV1195" s="383"/>
      <c r="AW1195" s="385"/>
      <c r="AX1195" s="139"/>
      <c r="AY1195" t="s">
        <v>18341</v>
      </c>
      <c r="AZ1195">
        <v>21000</v>
      </c>
      <c r="BA1195" s="381"/>
      <c r="BB1195" s="139" t="s">
        <v>1444</v>
      </c>
      <c r="BC1195" s="166"/>
      <c r="BD1195" s="166"/>
      <c r="BE1195" s="166"/>
      <c r="BF1195" s="166"/>
      <c r="BG1195" s="166"/>
      <c r="BH1195" s="308"/>
      <c r="BI1195" s="308"/>
      <c r="BJ1195" s="141" t="s">
        <v>26</v>
      </c>
      <c r="BK1195" s="141" t="s">
        <v>26</v>
      </c>
      <c r="BL1195" s="141"/>
      <c r="BM1195" s="141"/>
      <c r="BN1195" s="139" t="s">
        <v>4075</v>
      </c>
      <c r="BQ1195" s="141"/>
      <c r="BV1195" s="141"/>
      <c r="BX1195" s="141"/>
      <c r="BY1195" s="141"/>
      <c r="BZ1195" s="141"/>
      <c r="CA1195" s="141"/>
      <c r="CB1195" s="141"/>
      <c r="CC1195" s="141"/>
      <c r="CD1195" s="141"/>
      <c r="CE1195" s="141"/>
      <c r="CF1195" s="141"/>
      <c r="CG1195" s="141"/>
    </row>
    <row r="1196" spans="1:85" x14ac:dyDescent="0.35">
      <c r="A1196" s="155" t="s">
        <v>9674</v>
      </c>
      <c r="B1196" s="139" t="s">
        <v>4075</v>
      </c>
      <c r="C1196" s="18">
        <v>42870</v>
      </c>
      <c r="E1196" s="141" t="s">
        <v>13286</v>
      </c>
      <c r="F1196" s="141">
        <v>2</v>
      </c>
      <c r="G1196" s="141" t="s">
        <v>4009</v>
      </c>
      <c r="H1196" s="141">
        <v>2017</v>
      </c>
      <c r="I1196" s="18">
        <v>42870</v>
      </c>
      <c r="J1196" s="144">
        <v>0.58194444444444449</v>
      </c>
      <c r="K1196" s="378"/>
      <c r="L1196" s="139" t="s">
        <v>4075</v>
      </c>
      <c r="M1196" s="141"/>
      <c r="N1196" s="248"/>
      <c r="O1196" s="141" t="s">
        <v>26</v>
      </c>
      <c r="P1196" s="141"/>
      <c r="Q1196" s="141" t="s">
        <v>9675</v>
      </c>
      <c r="R1196" s="141" t="s">
        <v>9676</v>
      </c>
      <c r="S1196" s="141"/>
      <c r="T1196" s="141"/>
      <c r="U1196" s="141"/>
      <c r="V1196" s="141"/>
      <c r="W1196" s="139" t="s">
        <v>4075</v>
      </c>
      <c r="X1196" s="141" t="s">
        <v>25</v>
      </c>
      <c r="Y1196" s="141" t="s">
        <v>27</v>
      </c>
      <c r="Z1196" s="141" t="s">
        <v>4</v>
      </c>
      <c r="AA1196" s="141" t="s">
        <v>34</v>
      </c>
      <c r="AB1196" s="141"/>
      <c r="AC1196" s="139" t="s">
        <v>18047</v>
      </c>
      <c r="AD1196" s="380"/>
      <c r="AE1196" s="139" t="s">
        <v>102</v>
      </c>
      <c r="AF1196" s="139" t="s">
        <v>13082</v>
      </c>
      <c r="AG1196" s="139" t="s">
        <v>102</v>
      </c>
      <c r="AH1196" s="139" t="s">
        <v>1378</v>
      </c>
      <c r="AI1196" s="139" t="s">
        <v>60</v>
      </c>
      <c r="AJ1196" s="139" t="s">
        <v>60</v>
      </c>
      <c r="AK1196" s="139"/>
      <c r="AL1196" s="139"/>
      <c r="AM1196" s="141" t="s">
        <v>6</v>
      </c>
      <c r="AN1196" s="141" t="s">
        <v>8</v>
      </c>
      <c r="AO1196" s="139" t="s">
        <v>1614</v>
      </c>
      <c r="AP1196" s="139" t="s">
        <v>60</v>
      </c>
      <c r="AQ1196" s="139"/>
      <c r="AR1196" s="381"/>
      <c r="AS1196" s="139" t="s">
        <v>4075</v>
      </c>
      <c r="AT1196" s="141" t="s">
        <v>1404</v>
      </c>
      <c r="AU1196" s="141"/>
      <c r="AV1196" s="383"/>
      <c r="AW1196" s="385"/>
      <c r="AX1196" s="139"/>
      <c r="AY1196" t="s">
        <v>18927</v>
      </c>
      <c r="AZ1196">
        <v>12000</v>
      </c>
      <c r="BA1196" s="381"/>
      <c r="BB1196" s="139" t="s">
        <v>17</v>
      </c>
      <c r="BC1196" s="166"/>
      <c r="BD1196" s="166"/>
      <c r="BE1196" s="166"/>
      <c r="BF1196" s="166"/>
      <c r="BG1196" s="166"/>
      <c r="BH1196" s="308"/>
      <c r="BI1196" s="308"/>
      <c r="BJ1196" s="141" t="s">
        <v>26</v>
      </c>
      <c r="BK1196" s="141" t="s">
        <v>26</v>
      </c>
      <c r="BL1196" s="141"/>
      <c r="BM1196" s="141"/>
      <c r="BN1196" s="139" t="s">
        <v>4075</v>
      </c>
      <c r="BQ1196" s="141"/>
      <c r="BV1196" s="141"/>
      <c r="BX1196" s="141"/>
      <c r="BY1196" s="141"/>
      <c r="BZ1196" s="141"/>
      <c r="CA1196" s="141"/>
      <c r="CB1196" s="141"/>
      <c r="CC1196" s="141"/>
      <c r="CD1196" s="141"/>
      <c r="CE1196" s="141"/>
      <c r="CF1196" s="141"/>
      <c r="CG1196" s="141"/>
    </row>
    <row r="1197" spans="1:85" x14ac:dyDescent="0.35">
      <c r="A1197" s="155" t="s">
        <v>9671</v>
      </c>
      <c r="B1197" s="139" t="s">
        <v>4075</v>
      </c>
      <c r="C1197" s="18">
        <v>42870</v>
      </c>
      <c r="D1197" s="144">
        <v>0.12847222222222221</v>
      </c>
      <c r="E1197" s="141" t="s">
        <v>13286</v>
      </c>
      <c r="F1197" s="141">
        <v>2</v>
      </c>
      <c r="G1197" s="141" t="s">
        <v>4009</v>
      </c>
      <c r="H1197" s="141">
        <v>2017</v>
      </c>
      <c r="I1197" s="18">
        <v>42869</v>
      </c>
      <c r="J1197" s="144">
        <v>0.80208333333333337</v>
      </c>
      <c r="K1197" s="378"/>
      <c r="L1197" s="139" t="s">
        <v>4075</v>
      </c>
      <c r="M1197" s="141"/>
      <c r="N1197" s="248"/>
      <c r="O1197" s="141" t="s">
        <v>26</v>
      </c>
      <c r="P1197" s="141"/>
      <c r="Q1197" s="141" t="s">
        <v>9672</v>
      </c>
      <c r="R1197" s="141" t="s">
        <v>9673</v>
      </c>
      <c r="S1197" s="141"/>
      <c r="T1197" s="141"/>
      <c r="U1197" s="141">
        <v>112865328</v>
      </c>
      <c r="V1197" s="141"/>
      <c r="W1197" s="139" t="s">
        <v>4075</v>
      </c>
      <c r="X1197" s="141" t="s">
        <v>25</v>
      </c>
      <c r="Y1197" s="141" t="s">
        <v>27</v>
      </c>
      <c r="Z1197" s="141" t="s">
        <v>4</v>
      </c>
      <c r="AA1197" s="141" t="s">
        <v>34</v>
      </c>
      <c r="AB1197" s="141"/>
      <c r="AC1197" s="139" t="s">
        <v>18050</v>
      </c>
      <c r="AD1197" s="380"/>
      <c r="AE1197" s="139" t="s">
        <v>102</v>
      </c>
      <c r="AF1197" s="139" t="s">
        <v>13068</v>
      </c>
      <c r="AG1197" s="139" t="s">
        <v>102</v>
      </c>
      <c r="AH1197" s="139" t="s">
        <v>1378</v>
      </c>
      <c r="AI1197" s="139" t="s">
        <v>7</v>
      </c>
      <c r="AJ1197" s="139" t="s">
        <v>7</v>
      </c>
      <c r="AK1197" s="139"/>
      <c r="AL1197" s="139"/>
      <c r="AM1197" s="141" t="s">
        <v>6</v>
      </c>
      <c r="AN1197" s="141" t="s">
        <v>8</v>
      </c>
      <c r="AO1197" s="139" t="s">
        <v>1614</v>
      </c>
      <c r="AP1197" s="139" t="s">
        <v>7</v>
      </c>
      <c r="AQ1197" s="139"/>
      <c r="AR1197" s="381"/>
      <c r="AS1197" s="139" t="s">
        <v>4075</v>
      </c>
      <c r="AT1197" s="141" t="s">
        <v>43</v>
      </c>
      <c r="AU1197" s="141">
        <v>565</v>
      </c>
      <c r="AV1197" s="383"/>
      <c r="AW1197" s="385"/>
      <c r="AX1197" s="139"/>
      <c r="AY1197" t="s">
        <v>18563</v>
      </c>
      <c r="AZ1197">
        <v>21000</v>
      </c>
      <c r="BA1197" s="381"/>
      <c r="BB1197" s="139" t="s">
        <v>1450</v>
      </c>
      <c r="BC1197" s="166"/>
      <c r="BD1197" s="166"/>
      <c r="BE1197" s="166"/>
      <c r="BF1197" s="166"/>
      <c r="BG1197" s="166"/>
      <c r="BH1197" s="308"/>
      <c r="BI1197" s="308"/>
      <c r="BJ1197" s="141" t="s">
        <v>26</v>
      </c>
      <c r="BK1197" s="141" t="s">
        <v>26</v>
      </c>
      <c r="BL1197" s="141"/>
      <c r="BM1197" s="141"/>
      <c r="BN1197" s="139" t="s">
        <v>4075</v>
      </c>
      <c r="BQ1197" s="141"/>
      <c r="BV1197" s="141"/>
      <c r="BX1197" s="141"/>
      <c r="BY1197" s="141"/>
      <c r="BZ1197" s="141"/>
      <c r="CA1197" s="141"/>
      <c r="CB1197" s="141"/>
      <c r="CC1197" s="141"/>
      <c r="CD1197" s="141"/>
      <c r="CE1197" s="141"/>
      <c r="CF1197" s="141"/>
      <c r="CG1197" s="141"/>
    </row>
    <row r="1198" spans="1:85" x14ac:dyDescent="0.35">
      <c r="A1198" s="155" t="s">
        <v>9663</v>
      </c>
      <c r="B1198" s="139" t="s">
        <v>4075</v>
      </c>
      <c r="C1198" s="18">
        <v>42871</v>
      </c>
      <c r="D1198" s="144">
        <v>0.72291666666666665</v>
      </c>
      <c r="E1198" s="141" t="s">
        <v>13286</v>
      </c>
      <c r="F1198" s="141">
        <v>2</v>
      </c>
      <c r="G1198" s="141" t="s">
        <v>4009</v>
      </c>
      <c r="H1198" s="141">
        <v>2017</v>
      </c>
      <c r="I1198" s="18">
        <v>42871</v>
      </c>
      <c r="J1198" s="144">
        <v>0.72291666666666665</v>
      </c>
      <c r="K1198" s="378"/>
      <c r="L1198" s="139" t="s">
        <v>4075</v>
      </c>
      <c r="M1198" s="141"/>
      <c r="N1198" s="248"/>
      <c r="O1198" s="141" t="s">
        <v>26</v>
      </c>
      <c r="P1198" s="141"/>
      <c r="Q1198" s="141" t="s">
        <v>9664</v>
      </c>
      <c r="R1198" s="141" t="s">
        <v>9665</v>
      </c>
      <c r="S1198" s="141"/>
      <c r="T1198" s="141"/>
      <c r="U1198" s="141">
        <v>112875431</v>
      </c>
      <c r="V1198" s="141"/>
      <c r="W1198" s="139" t="s">
        <v>4075</v>
      </c>
      <c r="X1198" s="141" t="s">
        <v>25</v>
      </c>
      <c r="Y1198" s="141" t="s">
        <v>27</v>
      </c>
      <c r="Z1198" s="141" t="s">
        <v>4</v>
      </c>
      <c r="AA1198" s="141" t="s">
        <v>34</v>
      </c>
      <c r="AB1198" s="141"/>
      <c r="AC1198" s="139" t="s">
        <v>18047</v>
      </c>
      <c r="AD1198" s="380"/>
      <c r="AE1198" s="139" t="s">
        <v>4</v>
      </c>
      <c r="AF1198" s="139" t="s">
        <v>13073</v>
      </c>
      <c r="AG1198" s="139" t="s">
        <v>4</v>
      </c>
      <c r="AH1198" s="139" t="s">
        <v>1378</v>
      </c>
      <c r="AI1198" s="139" t="s">
        <v>15678</v>
      </c>
      <c r="AJ1198" s="139"/>
      <c r="AK1198" s="139" t="s">
        <v>15678</v>
      </c>
      <c r="AL1198" s="139" t="s">
        <v>7</v>
      </c>
      <c r="AM1198" s="141" t="s">
        <v>6</v>
      </c>
      <c r="AN1198" s="141" t="s">
        <v>8</v>
      </c>
      <c r="AO1198" s="139" t="s">
        <v>1614</v>
      </c>
      <c r="AP1198" s="139" t="s">
        <v>7</v>
      </c>
      <c r="AQ1198" s="139"/>
      <c r="AR1198" s="381"/>
      <c r="AS1198" s="139" t="s">
        <v>4075</v>
      </c>
      <c r="AT1198" s="141" t="s">
        <v>1404</v>
      </c>
      <c r="AU1198" s="141"/>
      <c r="AV1198" s="383"/>
      <c r="AW1198" s="385"/>
      <c r="AX1198" s="139"/>
      <c r="AY1198" t="s">
        <v>18928</v>
      </c>
      <c r="AZ1198">
        <v>12000</v>
      </c>
      <c r="BA1198" s="381"/>
      <c r="BB1198" s="139" t="s">
        <v>17</v>
      </c>
      <c r="BC1198" s="166"/>
      <c r="BD1198" s="166"/>
      <c r="BE1198" s="166"/>
      <c r="BF1198" s="166"/>
      <c r="BG1198" s="166"/>
      <c r="BH1198" s="308"/>
      <c r="BI1198" s="308"/>
      <c r="BJ1198" s="141" t="s">
        <v>26</v>
      </c>
      <c r="BK1198" s="141" t="s">
        <v>26</v>
      </c>
      <c r="BL1198" s="141"/>
      <c r="BM1198" s="141"/>
      <c r="BN1198" s="139" t="s">
        <v>4075</v>
      </c>
      <c r="BQ1198" s="141" t="s">
        <v>15843</v>
      </c>
      <c r="BR1198" s="135" t="s">
        <v>15700</v>
      </c>
      <c r="BT1198" s="135" t="s">
        <v>13609</v>
      </c>
      <c r="BU1198" s="135" t="s">
        <v>13274</v>
      </c>
      <c r="BV1198" s="141" t="s">
        <v>13269</v>
      </c>
      <c r="BW1198" s="135" t="s">
        <v>2116</v>
      </c>
      <c r="BX1198" s="141" t="s">
        <v>12</v>
      </c>
      <c r="BY1198" s="141" t="s">
        <v>12</v>
      </c>
      <c r="BZ1198" s="141" t="s">
        <v>26</v>
      </c>
      <c r="CA1198" s="141" t="s">
        <v>1848</v>
      </c>
      <c r="CB1198" s="141"/>
      <c r="CC1198" s="141" t="s">
        <v>13</v>
      </c>
      <c r="CD1198" s="141" t="s">
        <v>34</v>
      </c>
      <c r="CE1198" s="141" t="s">
        <v>15450</v>
      </c>
      <c r="CF1198" s="141" t="s">
        <v>15451</v>
      </c>
      <c r="CG1198" s="141" t="s">
        <v>4004</v>
      </c>
    </row>
    <row r="1199" spans="1:85" x14ac:dyDescent="0.35">
      <c r="A1199" s="155" t="s">
        <v>9657</v>
      </c>
      <c r="B1199" s="139" t="s">
        <v>4075</v>
      </c>
      <c r="C1199" s="18">
        <v>42872</v>
      </c>
      <c r="D1199" s="144">
        <v>0.63402777777777775</v>
      </c>
      <c r="E1199" s="141" t="s">
        <v>13286</v>
      </c>
      <c r="F1199" s="141">
        <v>2</v>
      </c>
      <c r="G1199" s="141" t="s">
        <v>4009</v>
      </c>
      <c r="H1199" s="141">
        <v>2017</v>
      </c>
      <c r="I1199" s="18">
        <v>42872</v>
      </c>
      <c r="J1199" s="144">
        <v>0.63402777777777775</v>
      </c>
      <c r="K1199" s="378"/>
      <c r="L1199" s="139" t="s">
        <v>4075</v>
      </c>
      <c r="M1199" s="141"/>
      <c r="N1199" s="248"/>
      <c r="O1199" s="141" t="s">
        <v>26</v>
      </c>
      <c r="P1199" s="141"/>
      <c r="Q1199" s="141" t="s">
        <v>9658</v>
      </c>
      <c r="R1199" s="141" t="s">
        <v>9659</v>
      </c>
      <c r="S1199" s="141"/>
      <c r="T1199" s="141"/>
      <c r="U1199" s="141"/>
      <c r="V1199" s="141"/>
      <c r="W1199" s="139" t="s">
        <v>4075</v>
      </c>
      <c r="X1199" s="141" t="s">
        <v>25</v>
      </c>
      <c r="Y1199" s="141" t="s">
        <v>27</v>
      </c>
      <c r="Z1199" s="141" t="s">
        <v>13</v>
      </c>
      <c r="AA1199" s="141" t="s">
        <v>34</v>
      </c>
      <c r="AB1199" s="141"/>
      <c r="AC1199" s="139" t="s">
        <v>18048</v>
      </c>
      <c r="AD1199" s="380"/>
      <c r="AE1199" s="139" t="s">
        <v>107</v>
      </c>
      <c r="AF1199" s="139" t="s">
        <v>13076</v>
      </c>
      <c r="AG1199" s="139" t="s">
        <v>4130</v>
      </c>
      <c r="AH1199" s="139" t="s">
        <v>1378</v>
      </c>
      <c r="AI1199" s="139" t="s">
        <v>1518</v>
      </c>
      <c r="AJ1199" s="139"/>
      <c r="AK1199" s="139" t="s">
        <v>1518</v>
      </c>
      <c r="AL1199" s="139" t="s">
        <v>7</v>
      </c>
      <c r="AM1199" s="141" t="s">
        <v>12</v>
      </c>
      <c r="AN1199" s="141" t="s">
        <v>8</v>
      </c>
      <c r="AO1199" s="139" t="s">
        <v>1614</v>
      </c>
      <c r="AP1199" s="139" t="s">
        <v>7</v>
      </c>
      <c r="AQ1199" s="139"/>
      <c r="AR1199" s="381"/>
      <c r="AS1199" s="139" t="s">
        <v>4075</v>
      </c>
      <c r="AT1199" s="141" t="s">
        <v>1404</v>
      </c>
      <c r="AU1199" s="141"/>
      <c r="AV1199" s="383"/>
      <c r="AW1199" s="385"/>
      <c r="AX1199" s="139"/>
      <c r="AY1199" t="s">
        <v>18929</v>
      </c>
      <c r="AZ1199">
        <v>12000</v>
      </c>
      <c r="BA1199" s="381"/>
      <c r="BB1199" s="139" t="s">
        <v>1450</v>
      </c>
      <c r="BC1199" s="166">
        <v>17</v>
      </c>
      <c r="BD1199" s="166"/>
      <c r="BE1199" s="166"/>
      <c r="BF1199" s="166"/>
      <c r="BG1199" s="166"/>
      <c r="BH1199" s="308" t="s">
        <v>6749</v>
      </c>
      <c r="BI1199" s="308"/>
      <c r="BJ1199" s="141" t="s">
        <v>26</v>
      </c>
      <c r="BK1199" s="141" t="s">
        <v>26</v>
      </c>
      <c r="BL1199" s="141"/>
      <c r="BM1199" s="141"/>
      <c r="BN1199" s="139" t="s">
        <v>4075</v>
      </c>
      <c r="BQ1199" s="141"/>
      <c r="BV1199" s="141"/>
      <c r="BX1199" s="141"/>
      <c r="BY1199" s="141"/>
      <c r="BZ1199" s="141"/>
      <c r="CA1199" s="141"/>
      <c r="CB1199" s="141"/>
      <c r="CC1199" s="141"/>
      <c r="CD1199" s="141"/>
      <c r="CE1199" s="141"/>
      <c r="CF1199" s="141"/>
      <c r="CG1199" s="141"/>
    </row>
    <row r="1200" spans="1:85" x14ac:dyDescent="0.35">
      <c r="A1200" s="155" t="s">
        <v>9660</v>
      </c>
      <c r="B1200" s="139" t="s">
        <v>4075</v>
      </c>
      <c r="C1200" s="18">
        <v>42872</v>
      </c>
      <c r="D1200" s="144">
        <v>0.61736111111111114</v>
      </c>
      <c r="E1200" s="141" t="s">
        <v>13286</v>
      </c>
      <c r="F1200" s="141">
        <v>2</v>
      </c>
      <c r="G1200" s="141" t="s">
        <v>4009</v>
      </c>
      <c r="H1200" s="141">
        <v>2017</v>
      </c>
      <c r="I1200" s="18">
        <v>42872</v>
      </c>
      <c r="J1200" s="144">
        <v>0.61736111111111114</v>
      </c>
      <c r="K1200" s="378"/>
      <c r="L1200" s="139" t="s">
        <v>4075</v>
      </c>
      <c r="M1200" s="141"/>
      <c r="N1200" s="248"/>
      <c r="O1200" s="141" t="s">
        <v>26</v>
      </c>
      <c r="P1200" s="141"/>
      <c r="Q1200" s="141" t="s">
        <v>9661</v>
      </c>
      <c r="R1200" s="141" t="s">
        <v>9662</v>
      </c>
      <c r="S1200" s="141"/>
      <c r="T1200" s="141"/>
      <c r="U1200" s="141"/>
      <c r="V1200" s="141"/>
      <c r="W1200" s="139" t="s">
        <v>4075</v>
      </c>
      <c r="X1200" s="141" t="s">
        <v>25</v>
      </c>
      <c r="Y1200" s="141" t="s">
        <v>27</v>
      </c>
      <c r="Z1200" s="141" t="s">
        <v>4</v>
      </c>
      <c r="AA1200" s="141" t="s">
        <v>34</v>
      </c>
      <c r="AB1200" s="141"/>
      <c r="AC1200" s="139" t="s">
        <v>18050</v>
      </c>
      <c r="AD1200" s="380"/>
      <c r="AE1200" s="139" t="s">
        <v>102</v>
      </c>
      <c r="AF1200" s="139" t="s">
        <v>13082</v>
      </c>
      <c r="AG1200" s="139" t="s">
        <v>102</v>
      </c>
      <c r="AH1200" s="139" t="s">
        <v>1378</v>
      </c>
      <c r="AI1200" s="139" t="s">
        <v>60</v>
      </c>
      <c r="AJ1200" s="139" t="s">
        <v>60</v>
      </c>
      <c r="AK1200" s="139"/>
      <c r="AL1200" s="139"/>
      <c r="AM1200" s="141" t="s">
        <v>6</v>
      </c>
      <c r="AN1200" s="141" t="s">
        <v>8</v>
      </c>
      <c r="AO1200" s="139" t="s">
        <v>1614</v>
      </c>
      <c r="AP1200" s="139" t="s">
        <v>60</v>
      </c>
      <c r="AQ1200" s="139"/>
      <c r="AR1200" s="381"/>
      <c r="AS1200" s="139" t="s">
        <v>4075</v>
      </c>
      <c r="AT1200" s="141" t="s">
        <v>1404</v>
      </c>
      <c r="AU1200" s="141"/>
      <c r="AV1200" s="383"/>
      <c r="AW1200" s="385"/>
      <c r="AX1200" s="139"/>
      <c r="AY1200" t="s">
        <v>18930</v>
      </c>
      <c r="AZ1200">
        <v>12000</v>
      </c>
      <c r="BA1200" s="381"/>
      <c r="BB1200" s="139" t="s">
        <v>1444</v>
      </c>
      <c r="BC1200" s="166"/>
      <c r="BD1200" s="166"/>
      <c r="BE1200" s="166"/>
      <c r="BF1200" s="166"/>
      <c r="BG1200" s="166"/>
      <c r="BH1200" s="308"/>
      <c r="BI1200" s="308"/>
      <c r="BJ1200" s="141" t="s">
        <v>26</v>
      </c>
      <c r="BK1200" s="141" t="s">
        <v>26</v>
      </c>
      <c r="BL1200" s="141"/>
      <c r="BM1200" s="141"/>
      <c r="BN1200" s="139" t="s">
        <v>4075</v>
      </c>
      <c r="BQ1200" s="141"/>
      <c r="BV1200" s="141"/>
      <c r="BX1200" s="141"/>
      <c r="BY1200" s="141"/>
      <c r="BZ1200" s="141"/>
      <c r="CA1200" s="141"/>
      <c r="CB1200" s="141"/>
      <c r="CC1200" s="141"/>
      <c r="CD1200" s="141"/>
      <c r="CE1200" s="141"/>
      <c r="CF1200" s="141"/>
      <c r="CG1200" s="141"/>
    </row>
    <row r="1201" spans="1:85" x14ac:dyDescent="0.35">
      <c r="A1201" s="155" t="s">
        <v>9653</v>
      </c>
      <c r="B1201" s="139" t="s">
        <v>4075</v>
      </c>
      <c r="C1201" s="18">
        <v>42874</v>
      </c>
      <c r="D1201" s="144">
        <v>0.45277777777777778</v>
      </c>
      <c r="E1201" s="141" t="s">
        <v>13286</v>
      </c>
      <c r="F1201" s="141">
        <v>2</v>
      </c>
      <c r="G1201" s="141" t="s">
        <v>4009</v>
      </c>
      <c r="H1201" s="141">
        <v>2017</v>
      </c>
      <c r="I1201" s="18">
        <v>42874</v>
      </c>
      <c r="J1201" s="144"/>
      <c r="K1201" s="378"/>
      <c r="L1201" s="139" t="s">
        <v>4075</v>
      </c>
      <c r="M1201" s="141"/>
      <c r="N1201" s="248"/>
      <c r="O1201" s="141" t="s">
        <v>26</v>
      </c>
      <c r="P1201" s="141"/>
      <c r="Q1201" s="141"/>
      <c r="R1201" s="141"/>
      <c r="S1201" s="141" t="s">
        <v>9654</v>
      </c>
      <c r="T1201" s="141"/>
      <c r="U1201" s="141"/>
      <c r="V1201" s="141"/>
      <c r="W1201" s="139" t="s">
        <v>4075</v>
      </c>
      <c r="X1201" s="141" t="s">
        <v>25</v>
      </c>
      <c r="Y1201" s="141" t="s">
        <v>27</v>
      </c>
      <c r="Z1201" s="141" t="s">
        <v>4</v>
      </c>
      <c r="AA1201" s="141" t="s">
        <v>35</v>
      </c>
      <c r="AB1201" s="141"/>
      <c r="AC1201" s="139" t="s">
        <v>18048</v>
      </c>
      <c r="AD1201" s="380"/>
      <c r="AE1201" s="139" t="s">
        <v>102</v>
      </c>
      <c r="AF1201" s="139" t="s">
        <v>13071</v>
      </c>
      <c r="AG1201" s="139" t="s">
        <v>102</v>
      </c>
      <c r="AH1201" s="139" t="s">
        <v>1378</v>
      </c>
      <c r="AI1201" s="139"/>
      <c r="AJ1201" s="139"/>
      <c r="AK1201" s="139"/>
      <c r="AL1201" s="139"/>
      <c r="AM1201" s="141" t="s">
        <v>6</v>
      </c>
      <c r="AN1201" s="141" t="s">
        <v>8</v>
      </c>
      <c r="AO1201" s="139" t="s">
        <v>1618</v>
      </c>
      <c r="AP1201" s="139" t="s">
        <v>7</v>
      </c>
      <c r="AQ1201" s="139"/>
      <c r="AR1201" s="381"/>
      <c r="AS1201" s="139" t="s">
        <v>4075</v>
      </c>
      <c r="AT1201" s="141" t="s">
        <v>1404</v>
      </c>
      <c r="AU1201" s="141"/>
      <c r="AV1201" s="383"/>
      <c r="AW1201" s="385"/>
      <c r="AX1201" s="139"/>
      <c r="AY1201" t="s">
        <v>18931</v>
      </c>
      <c r="AZ1201">
        <v>115000</v>
      </c>
      <c r="BA1201" s="381"/>
      <c r="BB1201" s="139" t="s">
        <v>1450</v>
      </c>
      <c r="BC1201" s="166"/>
      <c r="BD1201" s="166"/>
      <c r="BE1201" s="166"/>
      <c r="BF1201" s="166"/>
      <c r="BG1201" s="166"/>
      <c r="BH1201" s="308"/>
      <c r="BI1201" s="308"/>
      <c r="BJ1201" s="141" t="s">
        <v>26</v>
      </c>
      <c r="BK1201" s="141" t="s">
        <v>26</v>
      </c>
      <c r="BL1201" s="141"/>
      <c r="BM1201" s="141"/>
      <c r="BN1201" s="139" t="s">
        <v>4075</v>
      </c>
      <c r="BQ1201" s="141"/>
      <c r="BV1201" s="141"/>
      <c r="BX1201" s="141"/>
      <c r="BY1201" s="141"/>
      <c r="BZ1201" s="141"/>
      <c r="CA1201" s="141"/>
      <c r="CB1201" s="141"/>
      <c r="CC1201" s="141"/>
      <c r="CD1201" s="141"/>
      <c r="CE1201" s="141"/>
      <c r="CF1201" s="141"/>
      <c r="CG1201" s="141"/>
    </row>
    <row r="1202" spans="1:85" x14ac:dyDescent="0.35">
      <c r="A1202" s="155" t="s">
        <v>9655</v>
      </c>
      <c r="B1202" s="139" t="s">
        <v>4075</v>
      </c>
      <c r="C1202" s="18">
        <v>42874</v>
      </c>
      <c r="D1202" s="144">
        <v>0.40069444444444446</v>
      </c>
      <c r="E1202" s="141" t="s">
        <v>13286</v>
      </c>
      <c r="F1202" s="141">
        <v>2</v>
      </c>
      <c r="G1202" s="141" t="s">
        <v>4009</v>
      </c>
      <c r="H1202" s="141">
        <v>2017</v>
      </c>
      <c r="I1202" s="18">
        <v>42874</v>
      </c>
      <c r="J1202" s="144"/>
      <c r="K1202" s="378"/>
      <c r="L1202" s="139" t="s">
        <v>4075</v>
      </c>
      <c r="M1202" s="141"/>
      <c r="N1202" s="248"/>
      <c r="O1202" s="141" t="s">
        <v>26</v>
      </c>
      <c r="P1202" s="141"/>
      <c r="Q1202" s="141" t="s">
        <v>9656</v>
      </c>
      <c r="R1202" s="141"/>
      <c r="S1202" s="141"/>
      <c r="T1202" s="141"/>
      <c r="U1202" s="141"/>
      <c r="V1202" s="141"/>
      <c r="W1202" s="139" t="s">
        <v>4075</v>
      </c>
      <c r="X1202" s="141" t="s">
        <v>25</v>
      </c>
      <c r="Y1202" s="141" t="s">
        <v>27</v>
      </c>
      <c r="Z1202" s="141" t="s">
        <v>4</v>
      </c>
      <c r="AA1202" s="141" t="s">
        <v>34</v>
      </c>
      <c r="AB1202" s="141"/>
      <c r="AC1202" s="139" t="s">
        <v>18047</v>
      </c>
      <c r="AD1202" s="380"/>
      <c r="AE1202" s="139" t="s">
        <v>102</v>
      </c>
      <c r="AF1202" s="139" t="s">
        <v>13068</v>
      </c>
      <c r="AG1202" s="139" t="s">
        <v>102</v>
      </c>
      <c r="AH1202" s="139" t="s">
        <v>1378</v>
      </c>
      <c r="AI1202" s="139" t="s">
        <v>7</v>
      </c>
      <c r="AJ1202" s="139" t="s">
        <v>7</v>
      </c>
      <c r="AK1202" s="139"/>
      <c r="AL1202" s="139"/>
      <c r="AM1202" s="141" t="s">
        <v>6</v>
      </c>
      <c r="AN1202" s="141" t="s">
        <v>8</v>
      </c>
      <c r="AO1202" s="139" t="s">
        <v>1477</v>
      </c>
      <c r="AP1202" s="139" t="s">
        <v>7</v>
      </c>
      <c r="AQ1202" s="139"/>
      <c r="AR1202" s="381"/>
      <c r="AS1202" s="139" t="s">
        <v>4075</v>
      </c>
      <c r="AT1202" s="141" t="s">
        <v>1404</v>
      </c>
      <c r="AU1202" s="141"/>
      <c r="AV1202" s="383"/>
      <c r="AW1202" s="385"/>
      <c r="AX1202" s="139"/>
      <c r="AY1202" t="s">
        <v>18932</v>
      </c>
      <c r="BA1202" s="381"/>
      <c r="BB1202" s="139" t="s">
        <v>17</v>
      </c>
      <c r="BC1202" s="166"/>
      <c r="BD1202" s="166"/>
      <c r="BE1202" s="166"/>
      <c r="BF1202" s="166"/>
      <c r="BG1202" s="166"/>
      <c r="BH1202" s="308"/>
      <c r="BI1202" s="308"/>
      <c r="BJ1202" s="141" t="s">
        <v>26</v>
      </c>
      <c r="BK1202" s="141" t="s">
        <v>26</v>
      </c>
      <c r="BL1202" s="141"/>
      <c r="BM1202" s="141"/>
      <c r="BN1202" s="139" t="s">
        <v>4075</v>
      </c>
      <c r="BQ1202" s="141"/>
      <c r="BV1202" s="141"/>
      <c r="BX1202" s="141"/>
      <c r="BY1202" s="141"/>
      <c r="BZ1202" s="141"/>
      <c r="CA1202" s="141"/>
      <c r="CB1202" s="141"/>
      <c r="CC1202" s="141"/>
      <c r="CD1202" s="141"/>
      <c r="CE1202" s="141"/>
      <c r="CF1202" s="141"/>
      <c r="CG1202" s="141"/>
    </row>
    <row r="1203" spans="1:85" x14ac:dyDescent="0.35">
      <c r="A1203" s="155" t="s">
        <v>9651</v>
      </c>
      <c r="B1203" s="139" t="s">
        <v>4075</v>
      </c>
      <c r="C1203" s="18">
        <v>42875</v>
      </c>
      <c r="D1203" s="144">
        <v>0.51388888888888884</v>
      </c>
      <c r="E1203" s="141" t="s">
        <v>13286</v>
      </c>
      <c r="F1203" s="141">
        <v>2</v>
      </c>
      <c r="G1203" s="141" t="s">
        <v>4009</v>
      </c>
      <c r="H1203" s="141">
        <v>2017</v>
      </c>
      <c r="I1203" s="18">
        <v>42875</v>
      </c>
      <c r="J1203" s="144"/>
      <c r="K1203" s="378"/>
      <c r="L1203" s="139" t="s">
        <v>4075</v>
      </c>
      <c r="M1203" s="141"/>
      <c r="N1203" s="248"/>
      <c r="O1203" s="141" t="s">
        <v>26</v>
      </c>
      <c r="P1203" s="141"/>
      <c r="Q1203" s="141" t="s">
        <v>9652</v>
      </c>
      <c r="R1203" s="141"/>
      <c r="S1203" s="141"/>
      <c r="T1203" s="141"/>
      <c r="U1203" s="141"/>
      <c r="V1203" s="141"/>
      <c r="W1203" s="139" t="s">
        <v>4075</v>
      </c>
      <c r="X1203" s="141" t="s">
        <v>25</v>
      </c>
      <c r="Y1203" s="141" t="s">
        <v>27</v>
      </c>
      <c r="Z1203" s="141" t="s">
        <v>4</v>
      </c>
      <c r="AA1203" s="141" t="s">
        <v>34</v>
      </c>
      <c r="AB1203" s="141"/>
      <c r="AC1203" s="139" t="s">
        <v>18047</v>
      </c>
      <c r="AD1203" s="380"/>
      <c r="AE1203" s="139" t="s">
        <v>102</v>
      </c>
      <c r="AF1203" s="139" t="s">
        <v>13068</v>
      </c>
      <c r="AG1203" s="139" t="s">
        <v>102</v>
      </c>
      <c r="AH1203" s="139" t="s">
        <v>1378</v>
      </c>
      <c r="AI1203" s="139" t="s">
        <v>7</v>
      </c>
      <c r="AJ1203" s="139" t="s">
        <v>7</v>
      </c>
      <c r="AK1203" s="139"/>
      <c r="AL1203" s="139"/>
      <c r="AM1203" s="141" t="s">
        <v>6</v>
      </c>
      <c r="AN1203" s="141" t="s">
        <v>8</v>
      </c>
      <c r="AO1203" s="139" t="s">
        <v>1477</v>
      </c>
      <c r="AP1203" s="139" t="s">
        <v>7</v>
      </c>
      <c r="AQ1203" s="139"/>
      <c r="AR1203" s="381"/>
      <c r="AS1203" s="139" t="s">
        <v>4075</v>
      </c>
      <c r="AT1203" s="141" t="s">
        <v>1404</v>
      </c>
      <c r="AU1203" s="141"/>
      <c r="AV1203" s="383"/>
      <c r="AW1203" s="385"/>
      <c r="AX1203" s="139"/>
      <c r="AY1203" t="s">
        <v>18933</v>
      </c>
      <c r="BA1203" s="381"/>
      <c r="BB1203" s="139" t="s">
        <v>1444</v>
      </c>
      <c r="BC1203" s="166"/>
      <c r="BD1203" s="166"/>
      <c r="BE1203" s="166"/>
      <c r="BF1203" s="166"/>
      <c r="BG1203" s="166"/>
      <c r="BH1203" s="308"/>
      <c r="BI1203" s="308"/>
      <c r="BJ1203" s="141" t="s">
        <v>26</v>
      </c>
      <c r="BK1203" s="141" t="s">
        <v>26</v>
      </c>
      <c r="BL1203" s="141"/>
      <c r="BM1203" s="141"/>
      <c r="BN1203" s="139" t="s">
        <v>4075</v>
      </c>
      <c r="BQ1203" s="141"/>
      <c r="BV1203" s="141"/>
      <c r="BX1203" s="141"/>
      <c r="BY1203" s="141"/>
      <c r="BZ1203" s="141"/>
      <c r="CA1203" s="141"/>
      <c r="CB1203" s="141"/>
      <c r="CC1203" s="141"/>
      <c r="CD1203" s="141"/>
      <c r="CE1203" s="141"/>
      <c r="CF1203" s="141"/>
      <c r="CG1203" s="141"/>
    </row>
    <row r="1204" spans="1:85" x14ac:dyDescent="0.35">
      <c r="A1204" s="155" t="s">
        <v>9645</v>
      </c>
      <c r="B1204" s="139" t="s">
        <v>4075</v>
      </c>
      <c r="C1204" s="18">
        <v>42876</v>
      </c>
      <c r="D1204" s="144">
        <v>0.94930555555555551</v>
      </c>
      <c r="E1204" s="141" t="s">
        <v>3268</v>
      </c>
      <c r="F1204" s="141">
        <v>2</v>
      </c>
      <c r="G1204" s="141" t="s">
        <v>4009</v>
      </c>
      <c r="H1204" s="141">
        <v>2017</v>
      </c>
      <c r="I1204" s="18">
        <v>42876</v>
      </c>
      <c r="J1204" s="144"/>
      <c r="K1204" s="378"/>
      <c r="L1204" s="139" t="s">
        <v>4075</v>
      </c>
      <c r="M1204" s="141"/>
      <c r="N1204" s="248"/>
      <c r="O1204" s="141" t="s">
        <v>26</v>
      </c>
      <c r="P1204" s="141"/>
      <c r="Q1204" s="141" t="s">
        <v>9646</v>
      </c>
      <c r="R1204" s="141" t="s">
        <v>9647</v>
      </c>
      <c r="S1204" s="141"/>
      <c r="T1204" s="141"/>
      <c r="U1204" s="141"/>
      <c r="V1204" s="141"/>
      <c r="W1204" s="139" t="s">
        <v>4075</v>
      </c>
      <c r="X1204" s="141" t="s">
        <v>25</v>
      </c>
      <c r="Y1204" s="141" t="s">
        <v>27</v>
      </c>
      <c r="Z1204" s="141" t="s">
        <v>4</v>
      </c>
      <c r="AA1204" s="141" t="s">
        <v>34</v>
      </c>
      <c r="AB1204" s="141"/>
      <c r="AC1204" s="139" t="s">
        <v>18049</v>
      </c>
      <c r="AD1204" s="380"/>
      <c r="AE1204" s="139" t="s">
        <v>107</v>
      </c>
      <c r="AF1204" s="139" t="s">
        <v>13076</v>
      </c>
      <c r="AG1204" s="139" t="s">
        <v>4130</v>
      </c>
      <c r="AH1204" s="139" t="s">
        <v>1378</v>
      </c>
      <c r="AI1204" s="139" t="s">
        <v>1518</v>
      </c>
      <c r="AJ1204" s="139"/>
      <c r="AK1204" s="139" t="s">
        <v>1518</v>
      </c>
      <c r="AL1204" s="139" t="s">
        <v>60</v>
      </c>
      <c r="AM1204" s="141" t="s">
        <v>1527</v>
      </c>
      <c r="AN1204" s="141" t="s">
        <v>8</v>
      </c>
      <c r="AO1204" s="139" t="s">
        <v>1614</v>
      </c>
      <c r="AP1204" s="139" t="s">
        <v>60</v>
      </c>
      <c r="AQ1204" s="139"/>
      <c r="AR1204" s="381"/>
      <c r="AS1204" s="139" t="s">
        <v>4075</v>
      </c>
      <c r="AT1204" s="141" t="s">
        <v>1404</v>
      </c>
      <c r="AU1204" s="141"/>
      <c r="AV1204" s="383"/>
      <c r="AW1204" s="385"/>
      <c r="AX1204" s="139"/>
      <c r="AY1204" t="s">
        <v>18824</v>
      </c>
      <c r="AZ1204">
        <v>12000</v>
      </c>
      <c r="BA1204" s="381"/>
      <c r="BB1204" s="139" t="s">
        <v>1451</v>
      </c>
      <c r="BC1204" s="166"/>
      <c r="BD1204" s="166"/>
      <c r="BE1204" s="166"/>
      <c r="BF1204" s="166"/>
      <c r="BG1204" s="166"/>
      <c r="BH1204" s="308"/>
      <c r="BI1204" s="308"/>
      <c r="BJ1204" s="141" t="s">
        <v>26</v>
      </c>
      <c r="BK1204" s="141" t="s">
        <v>26</v>
      </c>
      <c r="BL1204" s="141"/>
      <c r="BM1204" s="141"/>
      <c r="BN1204" s="139" t="s">
        <v>4075</v>
      </c>
      <c r="BQ1204" s="141"/>
      <c r="BV1204" s="141"/>
      <c r="BX1204" s="141"/>
      <c r="BY1204" s="141"/>
      <c r="BZ1204" s="141"/>
      <c r="CA1204" s="141"/>
      <c r="CB1204" s="141"/>
      <c r="CC1204" s="141"/>
      <c r="CD1204" s="141"/>
      <c r="CE1204" s="141"/>
      <c r="CF1204" s="141"/>
      <c r="CG1204" s="141"/>
    </row>
    <row r="1205" spans="1:85" x14ac:dyDescent="0.35">
      <c r="A1205" s="155" t="s">
        <v>9648</v>
      </c>
      <c r="B1205" s="139" t="s">
        <v>4075</v>
      </c>
      <c r="C1205" s="18">
        <v>42876</v>
      </c>
      <c r="D1205" s="144">
        <v>0.48333333333333334</v>
      </c>
      <c r="E1205" s="141" t="s">
        <v>3268</v>
      </c>
      <c r="F1205" s="141">
        <v>2</v>
      </c>
      <c r="G1205" s="141" t="s">
        <v>4009</v>
      </c>
      <c r="H1205" s="141">
        <v>2017</v>
      </c>
      <c r="I1205" s="18">
        <v>42876</v>
      </c>
      <c r="J1205" s="144">
        <v>0.48333333333333334</v>
      </c>
      <c r="K1205" s="378"/>
      <c r="L1205" s="139" t="s">
        <v>4075</v>
      </c>
      <c r="M1205" s="141"/>
      <c r="N1205" s="248"/>
      <c r="O1205" s="141" t="s">
        <v>26</v>
      </c>
      <c r="P1205" s="141"/>
      <c r="Q1205" s="141" t="s">
        <v>9649</v>
      </c>
      <c r="R1205" s="141" t="s">
        <v>9650</v>
      </c>
      <c r="S1205" s="141"/>
      <c r="T1205" s="141"/>
      <c r="U1205" s="141">
        <v>112887391</v>
      </c>
      <c r="V1205" s="141"/>
      <c r="W1205" s="139" t="s">
        <v>4075</v>
      </c>
      <c r="X1205" s="141" t="s">
        <v>25</v>
      </c>
      <c r="Y1205" s="141" t="s">
        <v>27</v>
      </c>
      <c r="Z1205" s="141" t="s">
        <v>4</v>
      </c>
      <c r="AA1205" s="141" t="s">
        <v>34</v>
      </c>
      <c r="AB1205" s="141"/>
      <c r="AC1205" s="139" t="s">
        <v>18047</v>
      </c>
      <c r="AD1205" s="380"/>
      <c r="AE1205" s="139" t="s">
        <v>102</v>
      </c>
      <c r="AF1205" s="139" t="s">
        <v>13068</v>
      </c>
      <c r="AG1205" s="139" t="s">
        <v>102</v>
      </c>
      <c r="AH1205" s="139" t="s">
        <v>1378</v>
      </c>
      <c r="AI1205" s="139" t="s">
        <v>7</v>
      </c>
      <c r="AJ1205" s="139" t="s">
        <v>7</v>
      </c>
      <c r="AK1205" s="139"/>
      <c r="AL1205" s="139"/>
      <c r="AM1205" s="141" t="s">
        <v>6</v>
      </c>
      <c r="AN1205" s="141" t="s">
        <v>8</v>
      </c>
      <c r="AO1205" s="139" t="s">
        <v>1614</v>
      </c>
      <c r="AP1205" s="139" t="s">
        <v>7</v>
      </c>
      <c r="AQ1205" s="139"/>
      <c r="AR1205" s="381"/>
      <c r="AS1205" s="139" t="s">
        <v>4075</v>
      </c>
      <c r="AT1205" s="141" t="s">
        <v>1404</v>
      </c>
      <c r="AU1205" s="141"/>
      <c r="AV1205" s="383"/>
      <c r="AW1205" s="385"/>
      <c r="AX1205" s="139"/>
      <c r="AY1205" t="s">
        <v>18934</v>
      </c>
      <c r="AZ1205">
        <v>12000</v>
      </c>
      <c r="BA1205" s="381"/>
      <c r="BB1205" s="139" t="s">
        <v>1444</v>
      </c>
      <c r="BC1205" s="166"/>
      <c r="BD1205" s="166"/>
      <c r="BE1205" s="166"/>
      <c r="BF1205" s="166"/>
      <c r="BG1205" s="166"/>
      <c r="BH1205" s="308"/>
      <c r="BI1205" s="308"/>
      <c r="BJ1205" s="141" t="s">
        <v>26</v>
      </c>
      <c r="BK1205" s="141" t="s">
        <v>26</v>
      </c>
      <c r="BL1205" s="141"/>
      <c r="BM1205" s="141"/>
      <c r="BN1205" s="139" t="s">
        <v>4075</v>
      </c>
      <c r="BQ1205" s="141"/>
      <c r="BV1205" s="141"/>
      <c r="BX1205" s="141"/>
      <c r="BY1205" s="141"/>
      <c r="BZ1205" s="141"/>
      <c r="CA1205" s="141"/>
      <c r="CB1205" s="141"/>
      <c r="CC1205" s="141"/>
      <c r="CD1205" s="141"/>
      <c r="CE1205" s="141"/>
      <c r="CF1205" s="141"/>
      <c r="CG1205" s="141"/>
    </row>
    <row r="1206" spans="1:85" x14ac:dyDescent="0.35">
      <c r="A1206" s="155" t="s">
        <v>9641</v>
      </c>
      <c r="B1206" s="139" t="s">
        <v>4075</v>
      </c>
      <c r="C1206" s="18">
        <v>42877</v>
      </c>
      <c r="D1206" s="144">
        <v>0.74444444444444446</v>
      </c>
      <c r="E1206" s="141" t="s">
        <v>3268</v>
      </c>
      <c r="F1206" s="141">
        <v>2</v>
      </c>
      <c r="G1206" s="141" t="s">
        <v>4009</v>
      </c>
      <c r="H1206" s="141">
        <v>2017</v>
      </c>
      <c r="I1206" s="18">
        <v>42877</v>
      </c>
      <c r="J1206" s="144">
        <v>0.74444444444444446</v>
      </c>
      <c r="K1206" s="378"/>
      <c r="L1206" s="139" t="s">
        <v>4075</v>
      </c>
      <c r="M1206" s="141"/>
      <c r="N1206" s="248"/>
      <c r="O1206" s="141" t="s">
        <v>26</v>
      </c>
      <c r="P1206" s="141"/>
      <c r="Q1206" s="141" t="s">
        <v>9642</v>
      </c>
      <c r="R1206" s="141" t="s">
        <v>9643</v>
      </c>
      <c r="S1206" s="141"/>
      <c r="T1206" s="141"/>
      <c r="U1206" s="141">
        <v>112893636</v>
      </c>
      <c r="V1206" s="141"/>
      <c r="W1206" s="139" t="s">
        <v>4075</v>
      </c>
      <c r="X1206" s="141" t="s">
        <v>25</v>
      </c>
      <c r="Y1206" s="141" t="s">
        <v>27</v>
      </c>
      <c r="Z1206" s="141" t="s">
        <v>4</v>
      </c>
      <c r="AA1206" s="141" t="s">
        <v>34</v>
      </c>
      <c r="AB1206" s="141"/>
      <c r="AC1206" s="139" t="s">
        <v>18047</v>
      </c>
      <c r="AD1206" s="380"/>
      <c r="AE1206" s="139" t="s">
        <v>102</v>
      </c>
      <c r="AF1206" s="139" t="s">
        <v>13068</v>
      </c>
      <c r="AG1206" s="139" t="s">
        <v>102</v>
      </c>
      <c r="AH1206" s="139" t="s">
        <v>1378</v>
      </c>
      <c r="AI1206" s="139" t="s">
        <v>7</v>
      </c>
      <c r="AJ1206" s="139" t="s">
        <v>7</v>
      </c>
      <c r="AK1206" s="139"/>
      <c r="AL1206" s="139"/>
      <c r="AM1206" s="141" t="s">
        <v>6</v>
      </c>
      <c r="AN1206" s="141" t="s">
        <v>8</v>
      </c>
      <c r="AO1206" s="139" t="s">
        <v>1614</v>
      </c>
      <c r="AP1206" s="139" t="s">
        <v>7</v>
      </c>
      <c r="AQ1206" s="139"/>
      <c r="AR1206" s="381"/>
      <c r="AS1206" s="139" t="s">
        <v>4075</v>
      </c>
      <c r="AT1206" s="141" t="s">
        <v>1404</v>
      </c>
      <c r="AU1206" s="141"/>
      <c r="AV1206" s="383"/>
      <c r="AW1206" s="385"/>
      <c r="AX1206" s="139"/>
      <c r="AY1206" t="s">
        <v>18608</v>
      </c>
      <c r="AZ1206">
        <v>12000</v>
      </c>
      <c r="BA1206" s="381"/>
      <c r="BB1206" s="139" t="s">
        <v>17</v>
      </c>
      <c r="BC1206" s="166"/>
      <c r="BD1206" s="166"/>
      <c r="BE1206" s="166"/>
      <c r="BF1206" s="166"/>
      <c r="BG1206" s="166"/>
      <c r="BH1206" s="308"/>
      <c r="BI1206" s="308"/>
      <c r="BJ1206" s="141" t="s">
        <v>26</v>
      </c>
      <c r="BK1206" s="141" t="s">
        <v>26</v>
      </c>
      <c r="BL1206" s="141"/>
      <c r="BM1206" s="141"/>
      <c r="BN1206" s="139" t="s">
        <v>4075</v>
      </c>
      <c r="BQ1206" s="141"/>
      <c r="BV1206" s="141"/>
      <c r="BX1206" s="141"/>
      <c r="BY1206" s="141"/>
      <c r="BZ1206" s="141"/>
      <c r="CA1206" s="141"/>
      <c r="CB1206" s="141"/>
      <c r="CC1206" s="141"/>
      <c r="CD1206" s="141"/>
      <c r="CE1206" s="141"/>
      <c r="CF1206" s="141"/>
      <c r="CG1206" s="141"/>
    </row>
    <row r="1207" spans="1:85" x14ac:dyDescent="0.35">
      <c r="A1207" s="155" t="s">
        <v>9644</v>
      </c>
      <c r="B1207" s="139" t="s">
        <v>4075</v>
      </c>
      <c r="C1207" s="18">
        <v>42877</v>
      </c>
      <c r="D1207" s="144">
        <v>0.23541666666666666</v>
      </c>
      <c r="E1207" s="141" t="s">
        <v>3268</v>
      </c>
      <c r="F1207" s="141">
        <v>2</v>
      </c>
      <c r="G1207" s="141" t="s">
        <v>4009</v>
      </c>
      <c r="H1207" s="141">
        <v>2017</v>
      </c>
      <c r="I1207" s="18"/>
      <c r="J1207" s="144"/>
      <c r="K1207" s="378"/>
      <c r="L1207" s="139" t="s">
        <v>4075</v>
      </c>
      <c r="M1207" s="141"/>
      <c r="N1207" s="248"/>
      <c r="O1207" s="141" t="s">
        <v>26</v>
      </c>
      <c r="P1207" s="141"/>
      <c r="Q1207" s="141"/>
      <c r="R1207" s="141"/>
      <c r="S1207" s="141"/>
      <c r="T1207" s="141"/>
      <c r="U1207" s="141"/>
      <c r="V1207" s="141"/>
      <c r="W1207" s="139" t="s">
        <v>4075</v>
      </c>
      <c r="X1207" s="141" t="s">
        <v>25</v>
      </c>
      <c r="Y1207" s="141" t="s">
        <v>27</v>
      </c>
      <c r="Z1207" s="141" t="s">
        <v>4</v>
      </c>
      <c r="AA1207" s="141" t="s">
        <v>34</v>
      </c>
      <c r="AB1207" s="141"/>
      <c r="AC1207" s="139" t="s">
        <v>18047</v>
      </c>
      <c r="AD1207" s="380"/>
      <c r="AE1207" s="139" t="s">
        <v>102</v>
      </c>
      <c r="AF1207" s="139" t="s">
        <v>13085</v>
      </c>
      <c r="AG1207" s="139" t="s">
        <v>102</v>
      </c>
      <c r="AH1207" s="139" t="s">
        <v>1378</v>
      </c>
      <c r="AI1207" s="139" t="s">
        <v>1409</v>
      </c>
      <c r="AJ1207" s="139" t="s">
        <v>1409</v>
      </c>
      <c r="AK1207" s="139"/>
      <c r="AL1207" s="139"/>
      <c r="AM1207" s="141" t="s">
        <v>6</v>
      </c>
      <c r="AN1207" s="141" t="s">
        <v>8</v>
      </c>
      <c r="AO1207" s="139" t="s">
        <v>1614</v>
      </c>
      <c r="AP1207" s="139" t="s">
        <v>13</v>
      </c>
      <c r="AQ1207" s="139"/>
      <c r="AR1207" s="381"/>
      <c r="AS1207" s="139" t="s">
        <v>4075</v>
      </c>
      <c r="AT1207" s="141" t="s">
        <v>1404</v>
      </c>
      <c r="AU1207" s="141"/>
      <c r="AV1207" s="383"/>
      <c r="AW1207" s="385"/>
      <c r="AX1207" s="139"/>
      <c r="AY1207" t="s">
        <v>18935</v>
      </c>
      <c r="AZ1207">
        <v>21000</v>
      </c>
      <c r="BA1207" s="381"/>
      <c r="BB1207" s="139" t="s">
        <v>1450</v>
      </c>
      <c r="BC1207" s="166"/>
      <c r="BD1207" s="166"/>
      <c r="BE1207" s="166"/>
      <c r="BF1207" s="166"/>
      <c r="BG1207" s="166"/>
      <c r="BH1207" s="308"/>
      <c r="BI1207" s="308"/>
      <c r="BJ1207" s="141" t="s">
        <v>26</v>
      </c>
      <c r="BK1207" s="141" t="s">
        <v>26</v>
      </c>
      <c r="BL1207" s="141"/>
      <c r="BM1207" s="141"/>
      <c r="BN1207" s="139" t="s">
        <v>4075</v>
      </c>
      <c r="BQ1207" s="141"/>
      <c r="BV1207" s="141"/>
      <c r="BX1207" s="141"/>
      <c r="BY1207" s="141"/>
      <c r="BZ1207" s="141"/>
      <c r="CA1207" s="141"/>
      <c r="CB1207" s="141"/>
      <c r="CC1207" s="141"/>
      <c r="CD1207" s="141"/>
      <c r="CE1207" s="141"/>
      <c r="CF1207" s="141"/>
      <c r="CG1207" s="141"/>
    </row>
    <row r="1208" spans="1:85" x14ac:dyDescent="0.35">
      <c r="A1208" s="155" t="s">
        <v>9639</v>
      </c>
      <c r="B1208" s="139" t="s">
        <v>4075</v>
      </c>
      <c r="C1208" s="18">
        <v>42878</v>
      </c>
      <c r="D1208" s="144">
        <v>0.78285879629629629</v>
      </c>
      <c r="E1208" s="141" t="s">
        <v>3268</v>
      </c>
      <c r="F1208" s="141">
        <v>2</v>
      </c>
      <c r="G1208" s="141" t="s">
        <v>4009</v>
      </c>
      <c r="H1208" s="141">
        <v>2017</v>
      </c>
      <c r="I1208" s="18">
        <v>42878</v>
      </c>
      <c r="J1208" s="144">
        <v>0.78263888888888888</v>
      </c>
      <c r="K1208" s="378"/>
      <c r="L1208" s="139" t="s">
        <v>4075</v>
      </c>
      <c r="M1208" s="141" t="s">
        <v>28</v>
      </c>
      <c r="N1208" s="248">
        <v>44266</v>
      </c>
      <c r="O1208" s="141" t="s">
        <v>25</v>
      </c>
      <c r="P1208" s="141"/>
      <c r="Q1208" s="141"/>
      <c r="R1208" s="141"/>
      <c r="S1208" s="141"/>
      <c r="T1208" s="141" t="s">
        <v>17110</v>
      </c>
      <c r="U1208" s="141"/>
      <c r="V1208" s="141"/>
      <c r="W1208" s="139" t="s">
        <v>4075</v>
      </c>
      <c r="X1208" s="141" t="s">
        <v>25</v>
      </c>
      <c r="Y1208" s="141" t="s">
        <v>27</v>
      </c>
      <c r="Z1208" s="141"/>
      <c r="AA1208" s="141" t="s">
        <v>34</v>
      </c>
      <c r="AB1208" s="141"/>
      <c r="AC1208" s="139" t="s">
        <v>6</v>
      </c>
      <c r="AD1208" s="380"/>
      <c r="AE1208" s="139" t="s">
        <v>102</v>
      </c>
      <c r="AF1208" s="139" t="s">
        <v>13083</v>
      </c>
      <c r="AG1208" s="139" t="s">
        <v>102</v>
      </c>
      <c r="AH1208" s="139" t="s">
        <v>1378</v>
      </c>
      <c r="AI1208" s="139" t="s">
        <v>1386</v>
      </c>
      <c r="AJ1208" s="139" t="s">
        <v>90</v>
      </c>
      <c r="AK1208" s="139"/>
      <c r="AL1208" s="139"/>
      <c r="AM1208" s="141" t="s">
        <v>15</v>
      </c>
      <c r="AN1208" s="141" t="s">
        <v>8</v>
      </c>
      <c r="AO1208" s="139"/>
      <c r="AP1208" s="139" t="s">
        <v>90</v>
      </c>
      <c r="AQ1208" s="139"/>
      <c r="AR1208" s="381"/>
      <c r="AS1208" s="139" t="s">
        <v>4075</v>
      </c>
      <c r="AT1208" s="141" t="s">
        <v>1404</v>
      </c>
      <c r="AU1208" s="141"/>
      <c r="AV1208" s="383"/>
      <c r="AW1208" s="385"/>
      <c r="AX1208" s="139" t="s">
        <v>63</v>
      </c>
      <c r="AY1208" t="s">
        <v>18936</v>
      </c>
      <c r="BA1208" s="381"/>
      <c r="BB1208" s="139" t="s">
        <v>1444</v>
      </c>
      <c r="BC1208" s="166"/>
      <c r="BD1208" s="166"/>
      <c r="BE1208" s="166"/>
      <c r="BF1208" s="166"/>
      <c r="BG1208" s="166"/>
      <c r="BH1208" s="308"/>
      <c r="BI1208" s="308"/>
      <c r="BJ1208" s="141" t="s">
        <v>26</v>
      </c>
      <c r="BK1208" s="141" t="s">
        <v>26</v>
      </c>
      <c r="BL1208" s="141"/>
      <c r="BM1208" s="141"/>
      <c r="BN1208" s="139" t="s">
        <v>4075</v>
      </c>
      <c r="BQ1208" s="141"/>
      <c r="BV1208" s="141"/>
      <c r="BX1208" s="141"/>
      <c r="BY1208" s="141"/>
      <c r="BZ1208" s="141"/>
      <c r="CA1208" s="141"/>
      <c r="CB1208" s="141"/>
      <c r="CC1208" s="141"/>
      <c r="CD1208" s="141"/>
      <c r="CE1208" s="141"/>
      <c r="CF1208" s="141"/>
      <c r="CG1208" s="141"/>
    </row>
    <row r="1209" spans="1:85" x14ac:dyDescent="0.35">
      <c r="A1209" s="155" t="s">
        <v>9637</v>
      </c>
      <c r="B1209" s="139" t="s">
        <v>4075</v>
      </c>
      <c r="C1209" s="18">
        <v>42879</v>
      </c>
      <c r="E1209" s="141" t="s">
        <v>3268</v>
      </c>
      <c r="F1209" s="141">
        <v>2</v>
      </c>
      <c r="G1209" s="141" t="s">
        <v>4009</v>
      </c>
      <c r="H1209" s="141">
        <v>2017</v>
      </c>
      <c r="I1209" s="18">
        <v>42879</v>
      </c>
      <c r="J1209" s="144">
        <v>0.68333333333333335</v>
      </c>
      <c r="K1209" s="378"/>
      <c r="L1209" s="139" t="s">
        <v>4075</v>
      </c>
      <c r="M1209" s="141"/>
      <c r="N1209" s="248"/>
      <c r="O1209" s="141" t="s">
        <v>26</v>
      </c>
      <c r="P1209" s="141"/>
      <c r="Q1209" s="141" t="s">
        <v>9638</v>
      </c>
      <c r="R1209" s="141"/>
      <c r="S1209" s="141"/>
      <c r="T1209" s="141"/>
      <c r="U1209" s="141"/>
      <c r="V1209" s="141"/>
      <c r="W1209" s="139" t="s">
        <v>4075</v>
      </c>
      <c r="X1209" s="141" t="s">
        <v>25</v>
      </c>
      <c r="Y1209" s="141" t="s">
        <v>27</v>
      </c>
      <c r="Z1209" s="141" t="s">
        <v>4</v>
      </c>
      <c r="AA1209" s="141" t="s">
        <v>34</v>
      </c>
      <c r="AB1209" s="141"/>
      <c r="AC1209" s="139" t="s">
        <v>18049</v>
      </c>
      <c r="AD1209" s="380"/>
      <c r="AE1209" s="139" t="s">
        <v>103</v>
      </c>
      <c r="AF1209" s="139" t="s">
        <v>13075</v>
      </c>
      <c r="AG1209" s="139" t="s">
        <v>103</v>
      </c>
      <c r="AH1209" s="139" t="s">
        <v>1378</v>
      </c>
      <c r="AI1209" s="139" t="s">
        <v>7340</v>
      </c>
      <c r="AJ1209" s="139"/>
      <c r="AK1209" s="139" t="s">
        <v>7340</v>
      </c>
      <c r="AL1209" s="139" t="s">
        <v>1408</v>
      </c>
      <c r="AM1209" s="141" t="s">
        <v>12</v>
      </c>
      <c r="AN1209" s="141" t="s">
        <v>8</v>
      </c>
      <c r="AO1209" s="139" t="s">
        <v>1614</v>
      </c>
      <c r="AP1209" s="139" t="s">
        <v>7</v>
      </c>
      <c r="AQ1209" s="139"/>
      <c r="AR1209" s="381"/>
      <c r="AS1209" s="139" t="s">
        <v>4075</v>
      </c>
      <c r="AT1209" s="141" t="s">
        <v>43</v>
      </c>
      <c r="AU1209" s="141">
        <v>300</v>
      </c>
      <c r="AV1209" s="383"/>
      <c r="AW1209" s="385"/>
      <c r="AX1209" s="139"/>
      <c r="AY1209" t="s">
        <v>18460</v>
      </c>
      <c r="AZ1209">
        <v>12000</v>
      </c>
      <c r="BA1209" s="381"/>
      <c r="BB1209" s="139" t="s">
        <v>1452</v>
      </c>
      <c r="BC1209" s="166"/>
      <c r="BD1209" s="166"/>
      <c r="BE1209" s="166"/>
      <c r="BF1209" s="166"/>
      <c r="BG1209" s="166"/>
      <c r="BH1209" s="308"/>
      <c r="BI1209" s="308"/>
      <c r="BJ1209" s="141" t="s">
        <v>26</v>
      </c>
      <c r="BK1209" s="141" t="s">
        <v>26</v>
      </c>
      <c r="BL1209" s="141"/>
      <c r="BM1209" s="141"/>
      <c r="BN1209" s="139" t="s">
        <v>4075</v>
      </c>
      <c r="BQ1209" s="141"/>
      <c r="BV1209" s="141"/>
      <c r="BX1209" s="141"/>
      <c r="BY1209" s="141"/>
      <c r="BZ1209" s="141"/>
      <c r="CA1209" s="141"/>
      <c r="CB1209" s="141"/>
      <c r="CC1209" s="141"/>
      <c r="CD1209" s="141"/>
      <c r="CE1209" s="141"/>
      <c r="CF1209" s="141"/>
      <c r="CG1209" s="141"/>
    </row>
    <row r="1210" spans="1:85" x14ac:dyDescent="0.35">
      <c r="A1210" s="155" t="s">
        <v>9627</v>
      </c>
      <c r="B1210" s="139" t="s">
        <v>4075</v>
      </c>
      <c r="C1210" s="18">
        <v>42880</v>
      </c>
      <c r="D1210" s="144">
        <v>0.70486111111111116</v>
      </c>
      <c r="E1210" s="141" t="s">
        <v>3268</v>
      </c>
      <c r="F1210" s="141">
        <v>2</v>
      </c>
      <c r="G1210" s="141" t="s">
        <v>4009</v>
      </c>
      <c r="H1210" s="141">
        <v>2017</v>
      </c>
      <c r="I1210" s="18">
        <v>42880</v>
      </c>
      <c r="J1210" s="144">
        <v>0.70486111111111116</v>
      </c>
      <c r="K1210" s="378"/>
      <c r="L1210" s="139" t="s">
        <v>4075</v>
      </c>
      <c r="M1210" s="141"/>
      <c r="N1210" s="248"/>
      <c r="O1210" s="141" t="s">
        <v>26</v>
      </c>
      <c r="P1210" s="141"/>
      <c r="Q1210" s="141" t="s">
        <v>9628</v>
      </c>
      <c r="R1210" s="141" t="s">
        <v>9629</v>
      </c>
      <c r="S1210" s="141"/>
      <c r="T1210" s="141"/>
      <c r="U1210" s="141">
        <v>112903292</v>
      </c>
      <c r="V1210" s="141"/>
      <c r="W1210" s="139" t="s">
        <v>4075</v>
      </c>
      <c r="X1210" s="141" t="s">
        <v>25</v>
      </c>
      <c r="Y1210" s="141" t="s">
        <v>27</v>
      </c>
      <c r="Z1210" s="141" t="s">
        <v>4</v>
      </c>
      <c r="AA1210" s="141" t="s">
        <v>34</v>
      </c>
      <c r="AB1210" s="141"/>
      <c r="AC1210" s="139" t="s">
        <v>18049</v>
      </c>
      <c r="AD1210" s="380"/>
      <c r="AE1210" s="139" t="s">
        <v>4</v>
      </c>
      <c r="AF1210" s="139" t="s">
        <v>13073</v>
      </c>
      <c r="AG1210" s="139" t="s">
        <v>4</v>
      </c>
      <c r="AH1210" s="139" t="s">
        <v>1378</v>
      </c>
      <c r="AI1210" s="139" t="s">
        <v>15678</v>
      </c>
      <c r="AJ1210" s="139"/>
      <c r="AK1210" s="139" t="s">
        <v>15678</v>
      </c>
      <c r="AL1210" s="139" t="s">
        <v>7</v>
      </c>
      <c r="AM1210" s="141" t="s">
        <v>6</v>
      </c>
      <c r="AN1210" s="141" t="s">
        <v>8</v>
      </c>
      <c r="AO1210" s="139" t="s">
        <v>1614</v>
      </c>
      <c r="AP1210" s="139" t="s">
        <v>7</v>
      </c>
      <c r="AQ1210" s="139"/>
      <c r="AR1210" s="381"/>
      <c r="AS1210" s="139" t="s">
        <v>4075</v>
      </c>
      <c r="AT1210" s="141" t="s">
        <v>44</v>
      </c>
      <c r="AU1210" s="141">
        <v>140</v>
      </c>
      <c r="AV1210" s="383"/>
      <c r="AW1210" s="385"/>
      <c r="AX1210" s="139"/>
      <c r="AY1210" t="s">
        <v>18278</v>
      </c>
      <c r="AZ1210">
        <v>12000</v>
      </c>
      <c r="BA1210" s="381"/>
      <c r="BB1210" s="139" t="s">
        <v>1446</v>
      </c>
      <c r="BC1210" s="166"/>
      <c r="BD1210" s="166"/>
      <c r="BE1210" s="166"/>
      <c r="BF1210" s="166"/>
      <c r="BG1210" s="166"/>
      <c r="BH1210" s="308"/>
      <c r="BI1210" s="308"/>
      <c r="BJ1210" s="141" t="s">
        <v>26</v>
      </c>
      <c r="BK1210" s="141" t="s">
        <v>26</v>
      </c>
      <c r="BL1210" s="141"/>
      <c r="BM1210" s="141"/>
      <c r="BN1210" s="139" t="s">
        <v>4075</v>
      </c>
      <c r="BQ1210" s="141" t="s">
        <v>15844</v>
      </c>
      <c r="BR1210" s="135" t="s">
        <v>15685</v>
      </c>
      <c r="BT1210" s="135" t="s">
        <v>15370</v>
      </c>
      <c r="BU1210" s="135" t="s">
        <v>15410</v>
      </c>
      <c r="BV1210" s="141" t="s">
        <v>13270</v>
      </c>
      <c r="BW1210" s="135" t="s">
        <v>2891</v>
      </c>
      <c r="BX1210" s="141" t="s">
        <v>12</v>
      </c>
      <c r="BY1210" s="141" t="s">
        <v>12</v>
      </c>
      <c r="BZ1210" s="141" t="s">
        <v>26</v>
      </c>
      <c r="CA1210" s="141" t="s">
        <v>1848</v>
      </c>
      <c r="CB1210" s="141"/>
      <c r="CC1210" s="141" t="s">
        <v>15682</v>
      </c>
      <c r="CD1210" s="141" t="s">
        <v>15683</v>
      </c>
      <c r="CE1210" s="141" t="s">
        <v>15450</v>
      </c>
      <c r="CF1210" s="141" t="s">
        <v>15454</v>
      </c>
      <c r="CG1210" s="141" t="s">
        <v>4004</v>
      </c>
    </row>
    <row r="1211" spans="1:85" x14ac:dyDescent="0.35">
      <c r="A1211" s="155" t="s">
        <v>9630</v>
      </c>
      <c r="B1211" s="139" t="s">
        <v>4075</v>
      </c>
      <c r="C1211" s="18">
        <v>42880</v>
      </c>
      <c r="D1211" s="144">
        <v>0.62847222222222221</v>
      </c>
      <c r="E1211" s="141" t="s">
        <v>3268</v>
      </c>
      <c r="F1211" s="141">
        <v>2</v>
      </c>
      <c r="G1211" s="141" t="s">
        <v>4009</v>
      </c>
      <c r="H1211" s="141">
        <v>2017</v>
      </c>
      <c r="I1211" s="18">
        <v>42880</v>
      </c>
      <c r="J1211" s="144">
        <v>0.65347222222222223</v>
      </c>
      <c r="K1211" s="378"/>
      <c r="L1211" s="139" t="s">
        <v>4075</v>
      </c>
      <c r="M1211" s="141"/>
      <c r="N1211" s="248"/>
      <c r="O1211" s="141" t="s">
        <v>26</v>
      </c>
      <c r="P1211" s="141"/>
      <c r="Q1211" s="141" t="s">
        <v>9631</v>
      </c>
      <c r="R1211" s="141" t="s">
        <v>9632</v>
      </c>
      <c r="S1211" s="141"/>
      <c r="T1211" s="141"/>
      <c r="U1211" s="141"/>
      <c r="V1211" s="141"/>
      <c r="W1211" s="139" t="s">
        <v>4075</v>
      </c>
      <c r="X1211" s="141" t="s">
        <v>25</v>
      </c>
      <c r="Y1211" s="141" t="s">
        <v>27</v>
      </c>
      <c r="Z1211" s="141" t="s">
        <v>4</v>
      </c>
      <c r="AA1211" s="141" t="s">
        <v>34</v>
      </c>
      <c r="AB1211" s="141"/>
      <c r="AC1211" s="139" t="s">
        <v>18047</v>
      </c>
      <c r="AD1211" s="380"/>
      <c r="AE1211" s="139" t="s">
        <v>102</v>
      </c>
      <c r="AF1211" s="139" t="s">
        <v>13068</v>
      </c>
      <c r="AG1211" s="139" t="s">
        <v>102</v>
      </c>
      <c r="AH1211" s="139" t="s">
        <v>1378</v>
      </c>
      <c r="AI1211" s="139" t="s">
        <v>7</v>
      </c>
      <c r="AJ1211" s="139" t="s">
        <v>7</v>
      </c>
      <c r="AK1211" s="139"/>
      <c r="AL1211" s="139"/>
      <c r="AM1211" s="141" t="s">
        <v>1527</v>
      </c>
      <c r="AN1211" s="141" t="s">
        <v>8</v>
      </c>
      <c r="AO1211" s="139" t="s">
        <v>1614</v>
      </c>
      <c r="AP1211" s="139" t="s">
        <v>7</v>
      </c>
      <c r="AQ1211" s="139"/>
      <c r="AR1211" s="381"/>
      <c r="AS1211" s="139" t="s">
        <v>4075</v>
      </c>
      <c r="AT1211" s="141" t="s">
        <v>43</v>
      </c>
      <c r="AU1211" s="141">
        <v>505</v>
      </c>
      <c r="AV1211" s="383"/>
      <c r="AW1211" s="385"/>
      <c r="AX1211" s="139"/>
      <c r="AY1211" t="s">
        <v>18937</v>
      </c>
      <c r="AZ1211">
        <v>12000</v>
      </c>
      <c r="BA1211" s="381"/>
      <c r="BB1211" s="139" t="s">
        <v>1483</v>
      </c>
      <c r="BC1211" s="166"/>
      <c r="BD1211" s="166"/>
      <c r="BE1211" s="166"/>
      <c r="BF1211" s="166"/>
      <c r="BG1211" s="166"/>
      <c r="BH1211" s="308"/>
      <c r="BI1211" s="308"/>
      <c r="BJ1211" s="141" t="s">
        <v>26</v>
      </c>
      <c r="BK1211" s="141" t="s">
        <v>26</v>
      </c>
      <c r="BL1211" s="141"/>
      <c r="BM1211" s="141"/>
      <c r="BN1211" s="139" t="s">
        <v>4075</v>
      </c>
      <c r="BQ1211" s="141"/>
      <c r="BV1211" s="141"/>
      <c r="BX1211" s="141"/>
      <c r="BY1211" s="141"/>
      <c r="BZ1211" s="141"/>
      <c r="CA1211" s="141"/>
      <c r="CB1211" s="141"/>
      <c r="CC1211" s="141"/>
      <c r="CD1211" s="141"/>
      <c r="CE1211" s="141"/>
      <c r="CF1211" s="141"/>
      <c r="CG1211" s="141"/>
    </row>
    <row r="1212" spans="1:85" x14ac:dyDescent="0.35">
      <c r="A1212" s="155" t="s">
        <v>9633</v>
      </c>
      <c r="B1212" s="139" t="s">
        <v>4075</v>
      </c>
      <c r="C1212" s="18">
        <v>42880</v>
      </c>
      <c r="D1212" s="144">
        <v>0.46458333333333335</v>
      </c>
      <c r="E1212" s="141" t="s">
        <v>3268</v>
      </c>
      <c r="F1212" s="141">
        <v>2</v>
      </c>
      <c r="G1212" s="141" t="s">
        <v>4009</v>
      </c>
      <c r="H1212" s="141">
        <v>2017</v>
      </c>
      <c r="I1212" s="18">
        <v>42880</v>
      </c>
      <c r="J1212" s="144">
        <v>0.46458333333333335</v>
      </c>
      <c r="K1212" s="378"/>
      <c r="L1212" s="139" t="s">
        <v>4075</v>
      </c>
      <c r="M1212" s="141"/>
      <c r="N1212" s="248"/>
      <c r="O1212" s="141" t="s">
        <v>26</v>
      </c>
      <c r="P1212" s="141"/>
      <c r="Q1212" s="141" t="s">
        <v>9634</v>
      </c>
      <c r="R1212" s="141" t="s">
        <v>9635</v>
      </c>
      <c r="S1212" s="141"/>
      <c r="T1212" s="141"/>
      <c r="U1212" s="141">
        <v>112903254</v>
      </c>
      <c r="V1212" s="141" t="s">
        <v>9636</v>
      </c>
      <c r="W1212" s="139" t="s">
        <v>4075</v>
      </c>
      <c r="X1212" s="141" t="s">
        <v>25</v>
      </c>
      <c r="Y1212" s="141" t="s">
        <v>27</v>
      </c>
      <c r="Z1212" s="141" t="s">
        <v>4</v>
      </c>
      <c r="AA1212" s="141" t="s">
        <v>34</v>
      </c>
      <c r="AB1212" s="141"/>
      <c r="AC1212" s="139" t="s">
        <v>18050</v>
      </c>
      <c r="AD1212" s="380"/>
      <c r="AE1212" s="139" t="s">
        <v>102</v>
      </c>
      <c r="AF1212" s="139" t="s">
        <v>13082</v>
      </c>
      <c r="AG1212" s="139" t="s">
        <v>102</v>
      </c>
      <c r="AH1212" s="139" t="s">
        <v>1378</v>
      </c>
      <c r="AI1212" s="139" t="s">
        <v>60</v>
      </c>
      <c r="AJ1212" s="139" t="s">
        <v>60</v>
      </c>
      <c r="AK1212" s="139"/>
      <c r="AL1212" s="139"/>
      <c r="AM1212" s="141" t="s">
        <v>6</v>
      </c>
      <c r="AN1212" s="141" t="s">
        <v>8</v>
      </c>
      <c r="AO1212" s="139" t="s">
        <v>1614</v>
      </c>
      <c r="AP1212" s="139" t="s">
        <v>60</v>
      </c>
      <c r="AQ1212" s="139"/>
      <c r="AR1212" s="381"/>
      <c r="AS1212" s="139" t="s">
        <v>4075</v>
      </c>
      <c r="AT1212" s="141" t="s">
        <v>1404</v>
      </c>
      <c r="AU1212" s="141"/>
      <c r="AV1212" s="383"/>
      <c r="AW1212" s="385"/>
      <c r="AX1212" s="139"/>
      <c r="AY1212" t="s">
        <v>18938</v>
      </c>
      <c r="AZ1212">
        <v>12000</v>
      </c>
      <c r="BA1212" s="381"/>
      <c r="BB1212" s="139" t="s">
        <v>1450</v>
      </c>
      <c r="BC1212" s="166"/>
      <c r="BD1212" s="166"/>
      <c r="BE1212" s="166"/>
      <c r="BF1212" s="166"/>
      <c r="BG1212" s="166"/>
      <c r="BH1212" s="308"/>
      <c r="BI1212" s="308"/>
      <c r="BJ1212" s="141" t="s">
        <v>26</v>
      </c>
      <c r="BK1212" s="141" t="s">
        <v>26</v>
      </c>
      <c r="BL1212" s="141"/>
      <c r="BM1212" s="141"/>
      <c r="BN1212" s="139" t="s">
        <v>4075</v>
      </c>
      <c r="BQ1212" s="141"/>
      <c r="BV1212" s="141"/>
      <c r="BX1212" s="141"/>
      <c r="BY1212" s="141"/>
      <c r="BZ1212" s="141"/>
      <c r="CA1212" s="141"/>
      <c r="CB1212" s="141"/>
      <c r="CC1212" s="141"/>
      <c r="CD1212" s="141"/>
      <c r="CE1212" s="141"/>
      <c r="CF1212" s="141"/>
      <c r="CG1212" s="141"/>
    </row>
    <row r="1213" spans="1:85" x14ac:dyDescent="0.35">
      <c r="A1213" s="155" t="s">
        <v>9624</v>
      </c>
      <c r="B1213" s="139" t="s">
        <v>4075</v>
      </c>
      <c r="C1213" s="18">
        <v>42884</v>
      </c>
      <c r="E1213" s="141" t="s">
        <v>13260</v>
      </c>
      <c r="F1213" s="141">
        <v>2</v>
      </c>
      <c r="G1213" s="141" t="s">
        <v>4009</v>
      </c>
      <c r="H1213" s="141">
        <v>2017</v>
      </c>
      <c r="I1213" s="18">
        <v>42884</v>
      </c>
      <c r="J1213" s="144">
        <v>0.8125</v>
      </c>
      <c r="K1213" s="378"/>
      <c r="L1213" s="139" t="s">
        <v>4075</v>
      </c>
      <c r="M1213" s="141"/>
      <c r="N1213" s="248"/>
      <c r="O1213" s="141" t="s">
        <v>26</v>
      </c>
      <c r="P1213" s="141"/>
      <c r="Q1213" s="141" t="s">
        <v>9625</v>
      </c>
      <c r="R1213" s="141" t="s">
        <v>9626</v>
      </c>
      <c r="S1213" s="141"/>
      <c r="T1213" s="141"/>
      <c r="U1213" s="141">
        <v>112909401</v>
      </c>
      <c r="V1213" s="141"/>
      <c r="W1213" s="139" t="s">
        <v>4075</v>
      </c>
      <c r="X1213" s="141" t="s">
        <v>25</v>
      </c>
      <c r="Y1213" s="141" t="s">
        <v>27</v>
      </c>
      <c r="Z1213" s="141" t="s">
        <v>4</v>
      </c>
      <c r="AA1213" s="141" t="s">
        <v>34</v>
      </c>
      <c r="AB1213" s="141"/>
      <c r="AC1213" s="139" t="s">
        <v>18050</v>
      </c>
      <c r="AD1213" s="380"/>
      <c r="AE1213" s="139" t="s">
        <v>4</v>
      </c>
      <c r="AF1213" s="139" t="s">
        <v>13073</v>
      </c>
      <c r="AG1213" s="139" t="s">
        <v>4</v>
      </c>
      <c r="AH1213" s="139" t="s">
        <v>1378</v>
      </c>
      <c r="AI1213" s="139" t="s">
        <v>15678</v>
      </c>
      <c r="AJ1213" s="139"/>
      <c r="AK1213" s="139" t="s">
        <v>15678</v>
      </c>
      <c r="AL1213" s="139" t="s">
        <v>7</v>
      </c>
      <c r="AM1213" s="141" t="s">
        <v>1527</v>
      </c>
      <c r="AN1213" s="141" t="s">
        <v>8</v>
      </c>
      <c r="AO1213" s="139" t="s">
        <v>1614</v>
      </c>
      <c r="AP1213" s="139" t="s">
        <v>7</v>
      </c>
      <c r="AQ1213" s="139"/>
      <c r="AR1213" s="381"/>
      <c r="AS1213" s="139" t="s">
        <v>4075</v>
      </c>
      <c r="AT1213" s="141" t="s">
        <v>1404</v>
      </c>
      <c r="AU1213" s="141">
        <v>300</v>
      </c>
      <c r="AV1213" s="383"/>
      <c r="AW1213" s="385"/>
      <c r="AX1213" s="139"/>
      <c r="AY1213" t="s">
        <v>18390</v>
      </c>
      <c r="AZ1213">
        <v>12000</v>
      </c>
      <c r="BA1213" s="381"/>
      <c r="BB1213" s="139" t="s">
        <v>1450</v>
      </c>
      <c r="BC1213" s="166"/>
      <c r="BD1213" s="166"/>
      <c r="BE1213" s="166"/>
      <c r="BF1213" s="166"/>
      <c r="BG1213" s="166"/>
      <c r="BH1213" s="308"/>
      <c r="BI1213" s="308"/>
      <c r="BJ1213" s="141" t="s">
        <v>26</v>
      </c>
      <c r="BK1213" s="141" t="s">
        <v>26</v>
      </c>
      <c r="BL1213" s="141"/>
      <c r="BM1213" s="141"/>
      <c r="BN1213" s="139" t="s">
        <v>4075</v>
      </c>
      <c r="BQ1213" s="141" t="s">
        <v>15845</v>
      </c>
      <c r="BR1213" s="135" t="s">
        <v>15680</v>
      </c>
      <c r="BT1213" s="135" t="s">
        <v>15350</v>
      </c>
      <c r="BU1213" s="135" t="s">
        <v>13274</v>
      </c>
      <c r="BV1213" s="141" t="s">
        <v>13261</v>
      </c>
      <c r="BW1213" s="135" t="s">
        <v>13266</v>
      </c>
      <c r="BX1213" s="141" t="s">
        <v>15681</v>
      </c>
      <c r="BY1213" s="141" t="s">
        <v>12</v>
      </c>
      <c r="BZ1213" s="141" t="s">
        <v>26</v>
      </c>
      <c r="CA1213" s="141" t="s">
        <v>1848</v>
      </c>
      <c r="CB1213" s="141"/>
      <c r="CC1213" s="141" t="s">
        <v>15690</v>
      </c>
      <c r="CD1213" s="141" t="s">
        <v>15683</v>
      </c>
      <c r="CE1213" s="141" t="s">
        <v>15450</v>
      </c>
      <c r="CF1213" s="141" t="s">
        <v>15451</v>
      </c>
      <c r="CG1213" s="141" t="s">
        <v>2003</v>
      </c>
    </row>
    <row r="1214" spans="1:85" x14ac:dyDescent="0.35">
      <c r="A1214" s="155" t="s">
        <v>9621</v>
      </c>
      <c r="B1214" s="139" t="s">
        <v>4075</v>
      </c>
      <c r="C1214" s="18">
        <v>42885</v>
      </c>
      <c r="D1214" s="144">
        <v>0.4861111111111111</v>
      </c>
      <c r="E1214" s="141" t="s">
        <v>13260</v>
      </c>
      <c r="F1214" s="141">
        <v>2</v>
      </c>
      <c r="G1214" s="141" t="s">
        <v>4009</v>
      </c>
      <c r="H1214" s="141">
        <v>2017</v>
      </c>
      <c r="I1214" s="18">
        <v>42885</v>
      </c>
      <c r="J1214" s="144">
        <v>0.4861111111111111</v>
      </c>
      <c r="K1214" s="378"/>
      <c r="L1214" s="139" t="s">
        <v>4075</v>
      </c>
      <c r="M1214" s="141"/>
      <c r="N1214" s="248"/>
      <c r="O1214" s="141" t="s">
        <v>26</v>
      </c>
      <c r="P1214" s="141"/>
      <c r="Q1214" s="141" t="s">
        <v>9622</v>
      </c>
      <c r="R1214" s="141" t="s">
        <v>9623</v>
      </c>
      <c r="S1214" s="141"/>
      <c r="T1214" s="141"/>
      <c r="U1214" s="141"/>
      <c r="V1214" s="141"/>
      <c r="W1214" s="139" t="s">
        <v>4075</v>
      </c>
      <c r="X1214" s="141" t="s">
        <v>25</v>
      </c>
      <c r="Y1214" s="141" t="s">
        <v>27</v>
      </c>
      <c r="Z1214" s="141" t="s">
        <v>4</v>
      </c>
      <c r="AA1214" s="141" t="s">
        <v>34</v>
      </c>
      <c r="AB1214" s="141"/>
      <c r="AC1214" s="139" t="s">
        <v>18047</v>
      </c>
      <c r="AD1214" s="380"/>
      <c r="AE1214" s="139" t="s">
        <v>107</v>
      </c>
      <c r="AF1214" s="139" t="s">
        <v>13076</v>
      </c>
      <c r="AG1214" s="139" t="s">
        <v>4130</v>
      </c>
      <c r="AH1214" s="139" t="s">
        <v>1378</v>
      </c>
      <c r="AI1214" s="139" t="s">
        <v>1518</v>
      </c>
      <c r="AJ1214" s="139"/>
      <c r="AK1214" s="139" t="s">
        <v>1518</v>
      </c>
      <c r="AL1214" s="139" t="s">
        <v>7</v>
      </c>
      <c r="AM1214" s="141" t="s">
        <v>6</v>
      </c>
      <c r="AN1214" s="141" t="s">
        <v>8</v>
      </c>
      <c r="AO1214" s="139" t="s">
        <v>1614</v>
      </c>
      <c r="AP1214" s="139" t="s">
        <v>7</v>
      </c>
      <c r="AQ1214" s="139"/>
      <c r="AR1214" s="381"/>
      <c r="AS1214" s="139" t="s">
        <v>4075</v>
      </c>
      <c r="AT1214" s="141" t="s">
        <v>1404</v>
      </c>
      <c r="AU1214" s="141"/>
      <c r="AV1214" s="383"/>
      <c r="AW1214" s="385"/>
      <c r="AX1214" s="139"/>
      <c r="AY1214" t="s">
        <v>18770</v>
      </c>
      <c r="AZ1214">
        <v>12000</v>
      </c>
      <c r="BA1214" s="381"/>
      <c r="BB1214" s="139" t="s">
        <v>1450</v>
      </c>
      <c r="BC1214" s="166"/>
      <c r="BD1214" s="166"/>
      <c r="BE1214" s="166"/>
      <c r="BF1214" s="166"/>
      <c r="BG1214" s="166"/>
      <c r="BH1214" s="308"/>
      <c r="BI1214" s="308"/>
      <c r="BJ1214" s="141" t="s">
        <v>26</v>
      </c>
      <c r="BK1214" s="141" t="s">
        <v>26</v>
      </c>
      <c r="BL1214" s="141"/>
      <c r="BM1214" s="141"/>
      <c r="BN1214" s="139" t="s">
        <v>4075</v>
      </c>
      <c r="BQ1214" s="141"/>
      <c r="BV1214" s="141"/>
      <c r="BX1214" s="141"/>
      <c r="BY1214" s="141"/>
      <c r="BZ1214" s="141"/>
      <c r="CA1214" s="141"/>
      <c r="CB1214" s="141"/>
      <c r="CC1214" s="141"/>
      <c r="CD1214" s="141"/>
      <c r="CE1214" s="141"/>
      <c r="CF1214" s="141"/>
      <c r="CG1214" s="141"/>
    </row>
    <row r="1215" spans="1:85" x14ac:dyDescent="0.35">
      <c r="A1215" s="155" t="s">
        <v>9615</v>
      </c>
      <c r="B1215" s="139" t="s">
        <v>4075</v>
      </c>
      <c r="C1215" s="18">
        <v>42886</v>
      </c>
      <c r="D1215" s="144">
        <v>0.22500000000000001</v>
      </c>
      <c r="E1215" s="141" t="s">
        <v>13260</v>
      </c>
      <c r="F1215" s="141">
        <v>2</v>
      </c>
      <c r="G1215" s="141" t="s">
        <v>4009</v>
      </c>
      <c r="H1215" s="141">
        <v>2017</v>
      </c>
      <c r="I1215" s="18">
        <v>42886</v>
      </c>
      <c r="J1215" s="144">
        <v>0.22500000000000001</v>
      </c>
      <c r="K1215" s="378"/>
      <c r="L1215" s="139" t="s">
        <v>4075</v>
      </c>
      <c r="M1215" s="141"/>
      <c r="N1215" s="248"/>
      <c r="O1215" s="141" t="s">
        <v>26</v>
      </c>
      <c r="P1215" s="141"/>
      <c r="Q1215" s="141" t="s">
        <v>9616</v>
      </c>
      <c r="R1215" s="141" t="s">
        <v>9617</v>
      </c>
      <c r="S1215" s="141"/>
      <c r="T1215" s="141"/>
      <c r="U1215" s="141"/>
      <c r="V1215" s="141"/>
      <c r="W1215" s="139" t="s">
        <v>4075</v>
      </c>
      <c r="X1215" s="141" t="s">
        <v>25</v>
      </c>
      <c r="Y1215" s="141" t="s">
        <v>27</v>
      </c>
      <c r="Z1215" s="141" t="s">
        <v>4</v>
      </c>
      <c r="AA1215" s="141" t="s">
        <v>34</v>
      </c>
      <c r="AB1215" s="141"/>
      <c r="AC1215" s="139" t="s">
        <v>18047</v>
      </c>
      <c r="AD1215" s="380"/>
      <c r="AE1215" s="139" t="s">
        <v>102</v>
      </c>
      <c r="AF1215" s="139" t="s">
        <v>13068</v>
      </c>
      <c r="AG1215" s="139" t="s">
        <v>102</v>
      </c>
      <c r="AH1215" s="139" t="s">
        <v>1378</v>
      </c>
      <c r="AI1215" s="139" t="s">
        <v>7</v>
      </c>
      <c r="AJ1215" s="139" t="s">
        <v>7</v>
      </c>
      <c r="AK1215" s="139"/>
      <c r="AL1215" s="139"/>
      <c r="AM1215" s="141" t="s">
        <v>6</v>
      </c>
      <c r="AN1215" s="141" t="s">
        <v>8</v>
      </c>
      <c r="AO1215" s="139" t="s">
        <v>1614</v>
      </c>
      <c r="AP1215" s="139" t="s">
        <v>7</v>
      </c>
      <c r="AQ1215" s="139"/>
      <c r="AR1215" s="381"/>
      <c r="AS1215" s="139" t="s">
        <v>4075</v>
      </c>
      <c r="AT1215" s="141" t="s">
        <v>1404</v>
      </c>
      <c r="AU1215" s="141"/>
      <c r="AV1215" s="383"/>
      <c r="AW1215" s="385"/>
      <c r="AX1215" s="139"/>
      <c r="AY1215" t="s">
        <v>18477</v>
      </c>
      <c r="AZ1215">
        <v>12000</v>
      </c>
      <c r="BA1215" s="381"/>
      <c r="BB1215" s="139" t="s">
        <v>17</v>
      </c>
      <c r="BC1215" s="166"/>
      <c r="BD1215" s="166"/>
      <c r="BE1215" s="166"/>
      <c r="BF1215" s="166"/>
      <c r="BG1215" s="166"/>
      <c r="BH1215" s="308"/>
      <c r="BI1215" s="308"/>
      <c r="BJ1215" s="141" t="s">
        <v>26</v>
      </c>
      <c r="BK1215" s="141" t="s">
        <v>26</v>
      </c>
      <c r="BL1215" s="141"/>
      <c r="BM1215" s="141"/>
      <c r="BN1215" s="139" t="s">
        <v>4075</v>
      </c>
      <c r="BQ1215" s="141"/>
      <c r="BV1215" s="141"/>
      <c r="BX1215" s="141"/>
      <c r="BY1215" s="141"/>
      <c r="BZ1215" s="141"/>
      <c r="CA1215" s="141"/>
      <c r="CB1215" s="141"/>
      <c r="CC1215" s="141"/>
      <c r="CD1215" s="141"/>
      <c r="CE1215" s="141"/>
      <c r="CF1215" s="141"/>
      <c r="CG1215" s="141"/>
    </row>
    <row r="1216" spans="1:85" x14ac:dyDescent="0.35">
      <c r="A1216" s="155" t="s">
        <v>9618</v>
      </c>
      <c r="B1216" s="139" t="s">
        <v>4075</v>
      </c>
      <c r="C1216" s="18">
        <v>42886</v>
      </c>
      <c r="D1216" s="144">
        <v>8.7499999999999994E-2</v>
      </c>
      <c r="E1216" s="141" t="s">
        <v>13260</v>
      </c>
      <c r="F1216" s="141">
        <v>2</v>
      </c>
      <c r="G1216" s="141" t="s">
        <v>4009</v>
      </c>
      <c r="H1216" s="141">
        <v>2017</v>
      </c>
      <c r="I1216" s="18">
        <v>42886</v>
      </c>
      <c r="J1216" s="144">
        <v>8.7499999999999994E-2</v>
      </c>
      <c r="K1216" s="378"/>
      <c r="L1216" s="139" t="s">
        <v>4075</v>
      </c>
      <c r="M1216" s="141"/>
      <c r="N1216" s="248"/>
      <c r="O1216" s="141" t="s">
        <v>26</v>
      </c>
      <c r="P1216" s="141"/>
      <c r="Q1216" s="141" t="s">
        <v>9619</v>
      </c>
      <c r="R1216" s="141" t="s">
        <v>9620</v>
      </c>
      <c r="S1216" s="141"/>
      <c r="T1216" s="141"/>
      <c r="U1216" s="141"/>
      <c r="V1216" s="141"/>
      <c r="W1216" s="139" t="s">
        <v>4075</v>
      </c>
      <c r="X1216" s="141" t="s">
        <v>25</v>
      </c>
      <c r="Y1216" s="141" t="s">
        <v>27</v>
      </c>
      <c r="Z1216" s="141" t="s">
        <v>4</v>
      </c>
      <c r="AA1216" s="141" t="s">
        <v>34</v>
      </c>
      <c r="AB1216" s="141"/>
      <c r="AC1216" s="139" t="s">
        <v>18047</v>
      </c>
      <c r="AD1216" s="380"/>
      <c r="AE1216" s="139" t="s">
        <v>103</v>
      </c>
      <c r="AF1216" s="139" t="s">
        <v>13069</v>
      </c>
      <c r="AG1216" s="139" t="s">
        <v>103</v>
      </c>
      <c r="AH1216" s="139" t="s">
        <v>1378</v>
      </c>
      <c r="AI1216" s="139" t="s">
        <v>7399</v>
      </c>
      <c r="AJ1216" s="139"/>
      <c r="AK1216" s="139" t="s">
        <v>7399</v>
      </c>
      <c r="AL1216" s="139" t="s">
        <v>7</v>
      </c>
      <c r="AM1216" s="141" t="s">
        <v>1529</v>
      </c>
      <c r="AN1216" s="141" t="s">
        <v>8</v>
      </c>
      <c r="AO1216" s="139" t="s">
        <v>1614</v>
      </c>
      <c r="AP1216" s="139" t="s">
        <v>7</v>
      </c>
      <c r="AQ1216" s="139"/>
      <c r="AR1216" s="381"/>
      <c r="AS1216" s="139" t="s">
        <v>4075</v>
      </c>
      <c r="AT1216" s="141" t="s">
        <v>1404</v>
      </c>
      <c r="AU1216" s="141"/>
      <c r="AV1216" s="383"/>
      <c r="AW1216" s="385"/>
      <c r="AX1216" s="139"/>
      <c r="AY1216" t="s">
        <v>18711</v>
      </c>
      <c r="AZ1216">
        <v>12000</v>
      </c>
      <c r="BA1216" s="381"/>
      <c r="BB1216" s="139" t="s">
        <v>1450</v>
      </c>
      <c r="BC1216" s="166"/>
      <c r="BD1216" s="166"/>
      <c r="BE1216" s="166"/>
      <c r="BF1216" s="166"/>
      <c r="BG1216" s="166"/>
      <c r="BH1216" s="308"/>
      <c r="BI1216" s="308"/>
      <c r="BJ1216" s="141" t="s">
        <v>26</v>
      </c>
      <c r="BK1216" s="141" t="s">
        <v>26</v>
      </c>
      <c r="BL1216" s="141"/>
      <c r="BM1216" s="141"/>
      <c r="BN1216" s="139" t="s">
        <v>4075</v>
      </c>
      <c r="BQ1216" s="141"/>
      <c r="BV1216" s="141"/>
      <c r="BX1216" s="141"/>
      <c r="BY1216" s="141"/>
      <c r="BZ1216" s="141"/>
      <c r="CA1216" s="141"/>
      <c r="CB1216" s="141"/>
      <c r="CC1216" s="141"/>
      <c r="CD1216" s="141"/>
      <c r="CE1216" s="141"/>
      <c r="CF1216" s="141"/>
      <c r="CG1216" s="141"/>
    </row>
    <row r="1217" spans="1:85" x14ac:dyDescent="0.35">
      <c r="A1217" s="155" t="s">
        <v>9606</v>
      </c>
      <c r="B1217" s="139" t="s">
        <v>4075</v>
      </c>
      <c r="C1217" s="18">
        <v>42887</v>
      </c>
      <c r="D1217" s="144">
        <v>0.92638888888888893</v>
      </c>
      <c r="E1217" s="141" t="s">
        <v>13260</v>
      </c>
      <c r="F1217" s="141">
        <v>2</v>
      </c>
      <c r="G1217" s="141" t="s">
        <v>2004</v>
      </c>
      <c r="H1217" s="141">
        <v>2017</v>
      </c>
      <c r="I1217" s="18">
        <v>42887</v>
      </c>
      <c r="J1217" s="144">
        <v>0.92638888888888893</v>
      </c>
      <c r="K1217" s="378"/>
      <c r="L1217" s="139" t="s">
        <v>4075</v>
      </c>
      <c r="M1217" s="141"/>
      <c r="N1217" s="248"/>
      <c r="O1217" s="141" t="s">
        <v>26</v>
      </c>
      <c r="P1217" s="141"/>
      <c r="Q1217" s="141" t="s">
        <v>9607</v>
      </c>
      <c r="R1217" s="141" t="s">
        <v>9608</v>
      </c>
      <c r="S1217" s="141"/>
      <c r="T1217" s="141"/>
      <c r="U1217" s="141">
        <v>112918856</v>
      </c>
      <c r="V1217" s="141"/>
      <c r="W1217" s="139" t="s">
        <v>4075</v>
      </c>
      <c r="X1217" s="141" t="s">
        <v>25</v>
      </c>
      <c r="Y1217" s="141" t="s">
        <v>27</v>
      </c>
      <c r="Z1217" s="141" t="s">
        <v>4</v>
      </c>
      <c r="AA1217" s="141" t="s">
        <v>34</v>
      </c>
      <c r="AB1217" s="141"/>
      <c r="AC1217" s="139" t="s">
        <v>18049</v>
      </c>
      <c r="AD1217" s="380"/>
      <c r="AE1217" s="139" t="s">
        <v>102</v>
      </c>
      <c r="AF1217" s="139" t="s">
        <v>13088</v>
      </c>
      <c r="AG1217" s="139" t="s">
        <v>102</v>
      </c>
      <c r="AH1217" s="139" t="s">
        <v>1378</v>
      </c>
      <c r="AI1217" s="139" t="s">
        <v>100</v>
      </c>
      <c r="AJ1217" s="139" t="s">
        <v>100</v>
      </c>
      <c r="AK1217" s="139"/>
      <c r="AL1217" s="139"/>
      <c r="AM1217" s="141" t="s">
        <v>6</v>
      </c>
      <c r="AN1217" s="141" t="s">
        <v>8</v>
      </c>
      <c r="AO1217" s="139" t="s">
        <v>1614</v>
      </c>
      <c r="AP1217" s="139" t="s">
        <v>100</v>
      </c>
      <c r="AQ1217" s="139"/>
      <c r="AR1217" s="381"/>
      <c r="AS1217" s="139" t="s">
        <v>4075</v>
      </c>
      <c r="AT1217" s="141" t="s">
        <v>1404</v>
      </c>
      <c r="AU1217" s="141"/>
      <c r="AV1217" s="383"/>
      <c r="AW1217" s="385"/>
      <c r="AX1217" s="139"/>
      <c r="AY1217" t="s">
        <v>18939</v>
      </c>
      <c r="AZ1217">
        <v>12000</v>
      </c>
      <c r="BA1217" s="381"/>
      <c r="BB1217" s="139" t="s">
        <v>17</v>
      </c>
      <c r="BC1217" s="166"/>
      <c r="BD1217" s="166"/>
      <c r="BE1217" s="166"/>
      <c r="BF1217" s="166"/>
      <c r="BG1217" s="166"/>
      <c r="BH1217" s="308"/>
      <c r="BI1217" s="308"/>
      <c r="BJ1217" s="141" t="s">
        <v>26</v>
      </c>
      <c r="BK1217" s="141" t="s">
        <v>26</v>
      </c>
      <c r="BL1217" s="141"/>
      <c r="BM1217" s="141"/>
      <c r="BN1217" s="139" t="s">
        <v>4075</v>
      </c>
      <c r="BQ1217" s="141"/>
      <c r="BV1217" s="141"/>
      <c r="BX1217" s="141"/>
      <c r="BY1217" s="141"/>
      <c r="BZ1217" s="141"/>
      <c r="CA1217" s="141"/>
      <c r="CB1217" s="141"/>
      <c r="CC1217" s="141"/>
      <c r="CD1217" s="141"/>
      <c r="CE1217" s="141"/>
      <c r="CF1217" s="141"/>
      <c r="CG1217" s="141"/>
    </row>
    <row r="1218" spans="1:85" x14ac:dyDescent="0.35">
      <c r="A1218" s="155" t="s">
        <v>9609</v>
      </c>
      <c r="B1218" s="139" t="s">
        <v>4075</v>
      </c>
      <c r="C1218" s="18">
        <v>42887</v>
      </c>
      <c r="D1218" s="144">
        <v>0.89930555555555558</v>
      </c>
      <c r="E1218" s="141" t="s">
        <v>13260</v>
      </c>
      <c r="F1218" s="141">
        <v>2</v>
      </c>
      <c r="G1218" s="141" t="s">
        <v>2004</v>
      </c>
      <c r="H1218" s="141">
        <v>2017</v>
      </c>
      <c r="I1218" s="18">
        <v>42887</v>
      </c>
      <c r="J1218" s="144">
        <v>0.90972222222222221</v>
      </c>
      <c r="K1218" s="378"/>
      <c r="L1218" s="139" t="s">
        <v>4075</v>
      </c>
      <c r="M1218" s="141"/>
      <c r="N1218" s="248"/>
      <c r="O1218" s="141" t="s">
        <v>26</v>
      </c>
      <c r="P1218" s="141"/>
      <c r="Q1218" s="141" t="s">
        <v>9610</v>
      </c>
      <c r="R1218" s="141" t="s">
        <v>9611</v>
      </c>
      <c r="S1218" s="141"/>
      <c r="T1218" s="141"/>
      <c r="U1218" s="141">
        <v>112922262</v>
      </c>
      <c r="V1218" s="141"/>
      <c r="W1218" s="139" t="s">
        <v>4075</v>
      </c>
      <c r="X1218" s="141" t="s">
        <v>25</v>
      </c>
      <c r="Y1218" s="141" t="s">
        <v>27</v>
      </c>
      <c r="Z1218" s="141" t="s">
        <v>4</v>
      </c>
      <c r="AA1218" s="141" t="s">
        <v>34</v>
      </c>
      <c r="AB1218" s="141"/>
      <c r="AC1218" s="139" t="s">
        <v>18049</v>
      </c>
      <c r="AD1218" s="380"/>
      <c r="AE1218" s="139" t="s">
        <v>102</v>
      </c>
      <c r="AF1218" s="139" t="s">
        <v>13068</v>
      </c>
      <c r="AG1218" s="139" t="s">
        <v>102</v>
      </c>
      <c r="AH1218" s="139" t="s">
        <v>1378</v>
      </c>
      <c r="AI1218" s="139" t="s">
        <v>7</v>
      </c>
      <c r="AJ1218" s="139" t="s">
        <v>7</v>
      </c>
      <c r="AK1218" s="139"/>
      <c r="AL1218" s="139"/>
      <c r="AM1218" s="141" t="s">
        <v>1530</v>
      </c>
      <c r="AN1218" s="141" t="s">
        <v>8</v>
      </c>
      <c r="AO1218" s="139" t="s">
        <v>1614</v>
      </c>
      <c r="AP1218" s="139" t="s">
        <v>7</v>
      </c>
      <c r="AQ1218" s="139"/>
      <c r="AR1218" s="381"/>
      <c r="AS1218" s="139" t="s">
        <v>4075</v>
      </c>
      <c r="AT1218" s="141" t="s">
        <v>1404</v>
      </c>
      <c r="AU1218" s="141">
        <v>249</v>
      </c>
      <c r="AV1218" s="383"/>
      <c r="AW1218" s="385"/>
      <c r="AX1218" s="139"/>
      <c r="AY1218" t="s">
        <v>18940</v>
      </c>
      <c r="AZ1218">
        <v>12000</v>
      </c>
      <c r="BA1218" s="381"/>
      <c r="BB1218" s="139" t="s">
        <v>1444</v>
      </c>
      <c r="BC1218" s="166"/>
      <c r="BD1218" s="166"/>
      <c r="BE1218" s="166"/>
      <c r="BF1218" s="166"/>
      <c r="BG1218" s="166"/>
      <c r="BH1218" s="308"/>
      <c r="BI1218" s="308"/>
      <c r="BJ1218" s="141" t="s">
        <v>26</v>
      </c>
      <c r="BK1218" s="141" t="s">
        <v>26</v>
      </c>
      <c r="BL1218" s="141"/>
      <c r="BM1218" s="141"/>
      <c r="BN1218" s="139" t="s">
        <v>4075</v>
      </c>
      <c r="BQ1218" s="141"/>
      <c r="BV1218" s="141"/>
      <c r="BX1218" s="141"/>
      <c r="BY1218" s="141"/>
      <c r="BZ1218" s="141"/>
      <c r="CA1218" s="141"/>
      <c r="CB1218" s="141"/>
      <c r="CC1218" s="141"/>
      <c r="CD1218" s="141"/>
      <c r="CE1218" s="141"/>
      <c r="CF1218" s="141"/>
      <c r="CG1218" s="141"/>
    </row>
    <row r="1219" spans="1:85" x14ac:dyDescent="0.35">
      <c r="A1219" s="155" t="s">
        <v>9612</v>
      </c>
      <c r="B1219" s="139" t="s">
        <v>4075</v>
      </c>
      <c r="C1219" s="18">
        <v>42887</v>
      </c>
      <c r="D1219" s="144">
        <v>0.38263888888888886</v>
      </c>
      <c r="E1219" s="141" t="s">
        <v>13260</v>
      </c>
      <c r="F1219" s="141">
        <v>2</v>
      </c>
      <c r="G1219" s="141" t="s">
        <v>2004</v>
      </c>
      <c r="H1219" s="141">
        <v>2017</v>
      </c>
      <c r="I1219" s="18">
        <v>42887</v>
      </c>
      <c r="J1219" s="144">
        <v>0.38263888888888886</v>
      </c>
      <c r="K1219" s="378"/>
      <c r="L1219" s="139" t="s">
        <v>4075</v>
      </c>
      <c r="M1219" s="141"/>
      <c r="N1219" s="248"/>
      <c r="O1219" s="141" t="s">
        <v>26</v>
      </c>
      <c r="P1219" s="141"/>
      <c r="Q1219" s="141" t="s">
        <v>9613</v>
      </c>
      <c r="R1219" s="141" t="s">
        <v>9614</v>
      </c>
      <c r="S1219" s="141"/>
      <c r="T1219" s="141"/>
      <c r="U1219" s="141">
        <v>112917241</v>
      </c>
      <c r="V1219" s="141"/>
      <c r="W1219" s="139" t="s">
        <v>4075</v>
      </c>
      <c r="X1219" s="141" t="s">
        <v>25</v>
      </c>
      <c r="Y1219" s="141" t="s">
        <v>27</v>
      </c>
      <c r="Z1219" s="141" t="s">
        <v>4</v>
      </c>
      <c r="AA1219" s="141" t="s">
        <v>34</v>
      </c>
      <c r="AB1219" s="141"/>
      <c r="AC1219" s="139" t="s">
        <v>18047</v>
      </c>
      <c r="AD1219" s="380"/>
      <c r="AE1219" s="139" t="s">
        <v>107</v>
      </c>
      <c r="AF1219" s="139" t="s">
        <v>13076</v>
      </c>
      <c r="AG1219" s="139" t="s">
        <v>4130</v>
      </c>
      <c r="AH1219" s="139" t="s">
        <v>1378</v>
      </c>
      <c r="AI1219" s="139" t="s">
        <v>1518</v>
      </c>
      <c r="AJ1219" s="139"/>
      <c r="AK1219" s="139" t="s">
        <v>1518</v>
      </c>
      <c r="AL1219" s="139" t="s">
        <v>7</v>
      </c>
      <c r="AM1219" s="141" t="s">
        <v>6</v>
      </c>
      <c r="AN1219" s="141" t="s">
        <v>8</v>
      </c>
      <c r="AO1219" s="139" t="s">
        <v>1614</v>
      </c>
      <c r="AP1219" s="139" t="s">
        <v>7</v>
      </c>
      <c r="AQ1219" s="139"/>
      <c r="AR1219" s="381"/>
      <c r="AS1219" s="139" t="s">
        <v>4075</v>
      </c>
      <c r="AT1219" s="141" t="s">
        <v>1404</v>
      </c>
      <c r="AU1219" s="141"/>
      <c r="AV1219" s="383"/>
      <c r="AW1219" s="385"/>
      <c r="AX1219" s="139"/>
      <c r="AY1219" t="s">
        <v>18664</v>
      </c>
      <c r="AZ1219">
        <v>12000</v>
      </c>
      <c r="BA1219" s="381"/>
      <c r="BB1219" s="139" t="s">
        <v>1450</v>
      </c>
      <c r="BC1219" s="166"/>
      <c r="BD1219" s="166"/>
      <c r="BE1219" s="166"/>
      <c r="BF1219" s="166"/>
      <c r="BG1219" s="166"/>
      <c r="BH1219" s="308"/>
      <c r="BI1219" s="308"/>
      <c r="BJ1219" s="141" t="s">
        <v>26</v>
      </c>
      <c r="BK1219" s="141" t="s">
        <v>26</v>
      </c>
      <c r="BL1219" s="141"/>
      <c r="BM1219" s="141"/>
      <c r="BN1219" s="139" t="s">
        <v>4075</v>
      </c>
      <c r="BQ1219" s="141"/>
      <c r="BV1219" s="141"/>
      <c r="BX1219" s="141"/>
      <c r="BY1219" s="141"/>
      <c r="BZ1219" s="141"/>
      <c r="CA1219" s="141"/>
      <c r="CB1219" s="141"/>
      <c r="CC1219" s="141"/>
      <c r="CD1219" s="141"/>
      <c r="CE1219" s="141"/>
      <c r="CF1219" s="141"/>
      <c r="CG1219" s="141"/>
    </row>
    <row r="1220" spans="1:85" x14ac:dyDescent="0.35">
      <c r="A1220" s="155" t="s">
        <v>9604</v>
      </c>
      <c r="B1220" s="139" t="s">
        <v>4075</v>
      </c>
      <c r="C1220" s="18">
        <v>42888</v>
      </c>
      <c r="D1220" s="144">
        <v>0.62229166666666669</v>
      </c>
      <c r="E1220" s="141" t="s">
        <v>13260</v>
      </c>
      <c r="F1220" s="141">
        <v>2</v>
      </c>
      <c r="G1220" s="141" t="s">
        <v>2004</v>
      </c>
      <c r="H1220" s="141">
        <v>2017</v>
      </c>
      <c r="I1220" s="18">
        <v>42888</v>
      </c>
      <c r="J1220" s="144">
        <v>0.62222222222222223</v>
      </c>
      <c r="K1220" s="378"/>
      <c r="L1220" s="139" t="s">
        <v>4075</v>
      </c>
      <c r="M1220" s="141" t="s">
        <v>28</v>
      </c>
      <c r="N1220" s="248">
        <v>44250</v>
      </c>
      <c r="O1220" s="141" t="s">
        <v>25</v>
      </c>
      <c r="P1220" s="141"/>
      <c r="Q1220" s="141" t="s">
        <v>9605</v>
      </c>
      <c r="R1220" s="141" t="s">
        <v>1944</v>
      </c>
      <c r="S1220" s="141"/>
      <c r="T1220" s="141" t="s">
        <v>17111</v>
      </c>
      <c r="U1220" s="141">
        <v>112924160</v>
      </c>
      <c r="V1220" s="141"/>
      <c r="W1220" s="139" t="s">
        <v>4075</v>
      </c>
      <c r="X1220" s="141" t="s">
        <v>25</v>
      </c>
      <c r="Y1220" s="141" t="s">
        <v>27</v>
      </c>
      <c r="Z1220" s="141"/>
      <c r="AA1220" s="141" t="s">
        <v>34</v>
      </c>
      <c r="AB1220" s="141"/>
      <c r="AC1220" s="139" t="s">
        <v>18047</v>
      </c>
      <c r="AD1220" s="380"/>
      <c r="AE1220" s="139" t="s">
        <v>102</v>
      </c>
      <c r="AF1220" s="139" t="s">
        <v>13082</v>
      </c>
      <c r="AG1220" s="139" t="s">
        <v>102</v>
      </c>
      <c r="AH1220" s="139" t="s">
        <v>1378</v>
      </c>
      <c r="AI1220" s="139" t="s">
        <v>1382</v>
      </c>
      <c r="AJ1220" s="139" t="s">
        <v>60</v>
      </c>
      <c r="AK1220" s="139"/>
      <c r="AL1220" s="139"/>
      <c r="AM1220" s="141" t="s">
        <v>15</v>
      </c>
      <c r="AN1220" s="141" t="s">
        <v>8</v>
      </c>
      <c r="AO1220" s="139"/>
      <c r="AP1220" s="139" t="s">
        <v>60</v>
      </c>
      <c r="AQ1220" s="139"/>
      <c r="AR1220" s="381"/>
      <c r="AS1220" s="139" t="s">
        <v>4075</v>
      </c>
      <c r="AT1220" s="141" t="s">
        <v>1404</v>
      </c>
      <c r="AU1220" s="141"/>
      <c r="AV1220" s="383"/>
      <c r="AW1220" s="385"/>
      <c r="AX1220" s="139" t="s">
        <v>197</v>
      </c>
      <c r="AY1220" t="s">
        <v>18745</v>
      </c>
      <c r="BA1220" s="381"/>
      <c r="BB1220" s="139" t="s">
        <v>17</v>
      </c>
      <c r="BC1220" s="166"/>
      <c r="BD1220" s="166"/>
      <c r="BE1220" s="166"/>
      <c r="BF1220" s="166"/>
      <c r="BG1220" s="166"/>
      <c r="BH1220" s="308"/>
      <c r="BI1220" s="308"/>
      <c r="BJ1220" s="141" t="s">
        <v>26</v>
      </c>
      <c r="BK1220" s="141" t="s">
        <v>26</v>
      </c>
      <c r="BL1220" s="141"/>
      <c r="BM1220" s="141"/>
      <c r="BN1220" s="139" t="s">
        <v>4075</v>
      </c>
      <c r="BQ1220" s="141"/>
      <c r="BV1220" s="141"/>
      <c r="BX1220" s="141"/>
      <c r="BY1220" s="141"/>
      <c r="BZ1220" s="141"/>
      <c r="CA1220" s="141"/>
      <c r="CB1220" s="141"/>
      <c r="CC1220" s="141"/>
      <c r="CD1220" s="141"/>
      <c r="CE1220" s="141"/>
      <c r="CF1220" s="141"/>
      <c r="CG1220" s="141"/>
    </row>
    <row r="1221" spans="1:85" x14ac:dyDescent="0.35">
      <c r="A1221" s="155" t="s">
        <v>9598</v>
      </c>
      <c r="B1221" s="139" t="s">
        <v>4075</v>
      </c>
      <c r="C1221" s="18">
        <v>42889</v>
      </c>
      <c r="D1221" s="144">
        <v>0.55972222222222223</v>
      </c>
      <c r="E1221" s="141" t="s">
        <v>13260</v>
      </c>
      <c r="F1221" s="141">
        <v>2</v>
      </c>
      <c r="G1221" s="141" t="s">
        <v>2004</v>
      </c>
      <c r="H1221" s="141">
        <v>2017</v>
      </c>
      <c r="I1221" s="18">
        <v>42889</v>
      </c>
      <c r="J1221" s="144">
        <v>0.55972222222222223</v>
      </c>
      <c r="K1221" s="378"/>
      <c r="L1221" s="139" t="s">
        <v>4075</v>
      </c>
      <c r="M1221" s="141"/>
      <c r="N1221" s="248"/>
      <c r="O1221" s="141" t="s">
        <v>26</v>
      </c>
      <c r="P1221" s="141"/>
      <c r="Q1221" s="141" t="s">
        <v>9599</v>
      </c>
      <c r="R1221" s="141" t="s">
        <v>9600</v>
      </c>
      <c r="S1221" s="141"/>
      <c r="T1221" s="141"/>
      <c r="U1221" s="141">
        <v>112925445</v>
      </c>
      <c r="V1221" s="141"/>
      <c r="W1221" s="139" t="s">
        <v>4075</v>
      </c>
      <c r="X1221" s="141" t="s">
        <v>25</v>
      </c>
      <c r="Y1221" s="141" t="s">
        <v>27</v>
      </c>
      <c r="Z1221" s="141" t="s">
        <v>4</v>
      </c>
      <c r="AA1221" s="141" t="s">
        <v>34</v>
      </c>
      <c r="AB1221" s="141"/>
      <c r="AC1221" s="139" t="s">
        <v>18047</v>
      </c>
      <c r="AD1221" s="380"/>
      <c r="AE1221" s="139" t="s">
        <v>102</v>
      </c>
      <c r="AF1221" s="139" t="s">
        <v>13068</v>
      </c>
      <c r="AG1221" s="139" t="s">
        <v>102</v>
      </c>
      <c r="AH1221" s="139" t="s">
        <v>1378</v>
      </c>
      <c r="AI1221" s="139" t="s">
        <v>7</v>
      </c>
      <c r="AJ1221" s="139" t="s">
        <v>7</v>
      </c>
      <c r="AK1221" s="139"/>
      <c r="AL1221" s="139"/>
      <c r="AM1221" s="141" t="s">
        <v>1527</v>
      </c>
      <c r="AN1221" s="141" t="s">
        <v>8</v>
      </c>
      <c r="AO1221" s="139" t="s">
        <v>1614</v>
      </c>
      <c r="AP1221" s="139" t="s">
        <v>7</v>
      </c>
      <c r="AQ1221" s="139"/>
      <c r="AR1221" s="381"/>
      <c r="AS1221" s="139" t="s">
        <v>4075</v>
      </c>
      <c r="AT1221" s="141" t="s">
        <v>1404</v>
      </c>
      <c r="AU1221" s="141"/>
      <c r="AV1221" s="383"/>
      <c r="AW1221" s="385"/>
      <c r="AX1221" s="139"/>
      <c r="AY1221" t="s">
        <v>18941</v>
      </c>
      <c r="AZ1221">
        <v>12000</v>
      </c>
      <c r="BA1221" s="381"/>
      <c r="BB1221" s="139" t="s">
        <v>1452</v>
      </c>
      <c r="BC1221" s="166"/>
      <c r="BD1221" s="166"/>
      <c r="BE1221" s="166"/>
      <c r="BF1221" s="166"/>
      <c r="BG1221" s="166"/>
      <c r="BH1221" s="308"/>
      <c r="BI1221" s="308"/>
      <c r="BJ1221" s="141" t="s">
        <v>26</v>
      </c>
      <c r="BK1221" s="141" t="s">
        <v>26</v>
      </c>
      <c r="BL1221" s="141"/>
      <c r="BM1221" s="141"/>
      <c r="BN1221" s="139" t="s">
        <v>4075</v>
      </c>
      <c r="BQ1221" s="141"/>
      <c r="BV1221" s="141"/>
      <c r="BX1221" s="141"/>
      <c r="BY1221" s="141"/>
      <c r="BZ1221" s="141"/>
      <c r="CA1221" s="141"/>
      <c r="CB1221" s="141"/>
      <c r="CC1221" s="141"/>
      <c r="CD1221" s="141"/>
      <c r="CE1221" s="141"/>
      <c r="CF1221" s="141"/>
      <c r="CG1221" s="141"/>
    </row>
    <row r="1222" spans="1:85" x14ac:dyDescent="0.35">
      <c r="A1222" s="155" t="s">
        <v>9601</v>
      </c>
      <c r="B1222" s="139" t="s">
        <v>4075</v>
      </c>
      <c r="C1222" s="18">
        <v>42889</v>
      </c>
      <c r="E1222" s="141" t="s">
        <v>13260</v>
      </c>
      <c r="F1222" s="141">
        <v>2</v>
      </c>
      <c r="G1222" s="141" t="s">
        <v>2004</v>
      </c>
      <c r="H1222" s="141">
        <v>2017</v>
      </c>
      <c r="I1222" s="18">
        <v>42889</v>
      </c>
      <c r="J1222" s="144">
        <v>0.88888888888888884</v>
      </c>
      <c r="K1222" s="378"/>
      <c r="L1222" s="139" t="s">
        <v>4075</v>
      </c>
      <c r="M1222" s="141"/>
      <c r="N1222" s="248"/>
      <c r="O1222" s="141" t="s">
        <v>26</v>
      </c>
      <c r="P1222" s="141"/>
      <c r="Q1222" s="141" t="s">
        <v>9602</v>
      </c>
      <c r="R1222" s="141" t="s">
        <v>9603</v>
      </c>
      <c r="S1222" s="141"/>
      <c r="T1222" s="141"/>
      <c r="U1222" s="141">
        <v>112925676</v>
      </c>
      <c r="V1222" s="141"/>
      <c r="W1222" s="139" t="s">
        <v>4075</v>
      </c>
      <c r="X1222" s="141" t="s">
        <v>25</v>
      </c>
      <c r="Y1222" s="141" t="s">
        <v>27</v>
      </c>
      <c r="Z1222" s="141" t="s">
        <v>4</v>
      </c>
      <c r="AA1222" s="141" t="s">
        <v>34</v>
      </c>
      <c r="AB1222" s="141"/>
      <c r="AC1222" s="139" t="s">
        <v>18049</v>
      </c>
      <c r="AD1222" s="380"/>
      <c r="AE1222" s="139" t="s">
        <v>4</v>
      </c>
      <c r="AF1222" s="139" t="s">
        <v>13073</v>
      </c>
      <c r="AG1222" s="139" t="s">
        <v>4</v>
      </c>
      <c r="AH1222" s="139" t="s">
        <v>1378</v>
      </c>
      <c r="AI1222" s="139" t="s">
        <v>15678</v>
      </c>
      <c r="AJ1222" s="139"/>
      <c r="AK1222" s="139" t="s">
        <v>15678</v>
      </c>
      <c r="AL1222" s="139" t="s">
        <v>7</v>
      </c>
      <c r="AM1222" s="141" t="s">
        <v>6</v>
      </c>
      <c r="AN1222" s="141" t="s">
        <v>8</v>
      </c>
      <c r="AO1222" s="139" t="s">
        <v>1614</v>
      </c>
      <c r="AP1222" s="139" t="s">
        <v>7</v>
      </c>
      <c r="AQ1222" s="139"/>
      <c r="AR1222" s="381"/>
      <c r="AS1222" s="139" t="s">
        <v>4075</v>
      </c>
      <c r="AT1222" s="141" t="s">
        <v>1404</v>
      </c>
      <c r="AU1222" s="141"/>
      <c r="AV1222" s="383"/>
      <c r="AW1222" s="385"/>
      <c r="AX1222" s="139"/>
      <c r="AY1222" t="s">
        <v>18918</v>
      </c>
      <c r="AZ1222">
        <v>12000</v>
      </c>
      <c r="BA1222" s="381"/>
      <c r="BB1222" s="139" t="s">
        <v>17</v>
      </c>
      <c r="BC1222" s="166"/>
      <c r="BD1222" s="166"/>
      <c r="BE1222" s="166"/>
      <c r="BF1222" s="166"/>
      <c r="BG1222" s="166"/>
      <c r="BH1222" s="308"/>
      <c r="BI1222" s="308"/>
      <c r="BJ1222" s="141" t="s">
        <v>26</v>
      </c>
      <c r="BK1222" s="141" t="s">
        <v>26</v>
      </c>
      <c r="BL1222" s="141"/>
      <c r="BM1222" s="141"/>
      <c r="BN1222" s="139" t="s">
        <v>4075</v>
      </c>
      <c r="BQ1222" s="141" t="s">
        <v>15846</v>
      </c>
      <c r="BR1222" s="135" t="s">
        <v>15680</v>
      </c>
      <c r="BT1222" s="135" t="s">
        <v>15357</v>
      </c>
      <c r="BU1222" s="135" t="s">
        <v>13274</v>
      </c>
      <c r="BV1222" s="141" t="s">
        <v>2612</v>
      </c>
      <c r="BW1222" s="135" t="s">
        <v>2760</v>
      </c>
      <c r="BX1222" s="141" t="s">
        <v>15689</v>
      </c>
      <c r="BY1222" s="141" t="s">
        <v>12</v>
      </c>
      <c r="BZ1222" s="141" t="s">
        <v>26</v>
      </c>
      <c r="CA1222" s="141" t="s">
        <v>1848</v>
      </c>
      <c r="CB1222" s="141"/>
      <c r="CC1222" s="141" t="s">
        <v>15690</v>
      </c>
      <c r="CD1222" s="141" t="s">
        <v>34</v>
      </c>
      <c r="CE1222" s="141" t="s">
        <v>15450</v>
      </c>
      <c r="CF1222" s="141" t="s">
        <v>15451</v>
      </c>
      <c r="CG1222" s="141" t="s">
        <v>2116</v>
      </c>
    </row>
    <row r="1223" spans="1:85" x14ac:dyDescent="0.35">
      <c r="A1223" s="155" t="s">
        <v>9592</v>
      </c>
      <c r="B1223" s="139" t="s">
        <v>4075</v>
      </c>
      <c r="C1223" s="18">
        <v>42890</v>
      </c>
      <c r="D1223" s="144">
        <v>0.55000000000000004</v>
      </c>
      <c r="E1223" s="141" t="s">
        <v>1946</v>
      </c>
      <c r="F1223" s="141">
        <v>2</v>
      </c>
      <c r="G1223" s="141" t="s">
        <v>2004</v>
      </c>
      <c r="H1223" s="141">
        <v>2017</v>
      </c>
      <c r="I1223" s="18">
        <v>42890</v>
      </c>
      <c r="J1223" s="144">
        <v>0.55000000000000004</v>
      </c>
      <c r="K1223" s="378"/>
      <c r="L1223" s="139" t="s">
        <v>4075</v>
      </c>
      <c r="M1223" s="141"/>
      <c r="N1223" s="248"/>
      <c r="O1223" s="141" t="s">
        <v>26</v>
      </c>
      <c r="P1223" s="141"/>
      <c r="Q1223" s="141" t="s">
        <v>9593</v>
      </c>
      <c r="R1223" s="141" t="s">
        <v>9594</v>
      </c>
      <c r="S1223" s="141"/>
      <c r="T1223" s="141"/>
      <c r="U1223" s="141">
        <v>112925951</v>
      </c>
      <c r="V1223" s="141"/>
      <c r="W1223" s="139" t="s">
        <v>4075</v>
      </c>
      <c r="X1223" s="141" t="s">
        <v>25</v>
      </c>
      <c r="Y1223" s="141" t="s">
        <v>27</v>
      </c>
      <c r="Z1223" s="141" t="s">
        <v>4</v>
      </c>
      <c r="AA1223" s="141" t="s">
        <v>34</v>
      </c>
      <c r="AB1223" s="141"/>
      <c r="AC1223" s="139" t="s">
        <v>18047</v>
      </c>
      <c r="AD1223" s="380"/>
      <c r="AE1223" s="139" t="s">
        <v>105</v>
      </c>
      <c r="AF1223" s="139" t="s">
        <v>13076</v>
      </c>
      <c r="AG1223" s="139" t="s">
        <v>1518</v>
      </c>
      <c r="AH1223" s="139" t="s">
        <v>1378</v>
      </c>
      <c r="AI1223" s="139" t="s">
        <v>1518</v>
      </c>
      <c r="AJ1223" s="139"/>
      <c r="AK1223" s="139" t="s">
        <v>1518</v>
      </c>
      <c r="AL1223" s="139" t="s">
        <v>7</v>
      </c>
      <c r="AM1223" s="141" t="s">
        <v>6</v>
      </c>
      <c r="AN1223" s="141" t="s">
        <v>8</v>
      </c>
      <c r="AO1223" s="139" t="s">
        <v>1614</v>
      </c>
      <c r="AP1223" s="139" t="s">
        <v>7</v>
      </c>
      <c r="AQ1223" s="139"/>
      <c r="AR1223" s="381"/>
      <c r="AS1223" s="139" t="s">
        <v>4075</v>
      </c>
      <c r="AT1223" s="141" t="s">
        <v>1404</v>
      </c>
      <c r="AU1223" s="141"/>
      <c r="AV1223" s="383"/>
      <c r="AW1223" s="385"/>
      <c r="AX1223" s="139"/>
      <c r="AY1223" t="s">
        <v>18804</v>
      </c>
      <c r="AZ1223">
        <v>12000</v>
      </c>
      <c r="BA1223" s="381"/>
      <c r="BB1223" s="139" t="s">
        <v>1444</v>
      </c>
      <c r="BC1223" s="166"/>
      <c r="BD1223" s="166"/>
      <c r="BE1223" s="166"/>
      <c r="BF1223" s="166"/>
      <c r="BG1223" s="166"/>
      <c r="BH1223" s="308"/>
      <c r="BI1223" s="308"/>
      <c r="BJ1223" s="141" t="s">
        <v>26</v>
      </c>
      <c r="BK1223" s="141" t="s">
        <v>26</v>
      </c>
      <c r="BL1223" s="141"/>
      <c r="BM1223" s="141"/>
      <c r="BN1223" s="139" t="s">
        <v>4075</v>
      </c>
      <c r="BQ1223" s="141"/>
      <c r="BV1223" s="141"/>
      <c r="BX1223" s="141"/>
      <c r="BY1223" s="141"/>
      <c r="BZ1223" s="141"/>
      <c r="CA1223" s="141"/>
      <c r="CB1223" s="141"/>
      <c r="CC1223" s="141"/>
      <c r="CD1223" s="141"/>
      <c r="CE1223" s="141"/>
      <c r="CF1223" s="141"/>
      <c r="CG1223" s="141"/>
    </row>
    <row r="1224" spans="1:85" x14ac:dyDescent="0.35">
      <c r="A1224" s="155" t="s">
        <v>9595</v>
      </c>
      <c r="B1224" s="139" t="s">
        <v>4075</v>
      </c>
      <c r="C1224" s="18">
        <v>42890</v>
      </c>
      <c r="E1224" s="141" t="s">
        <v>1946</v>
      </c>
      <c r="F1224" s="141">
        <v>2</v>
      </c>
      <c r="G1224" s="141" t="s">
        <v>2004</v>
      </c>
      <c r="H1224" s="141">
        <v>2017</v>
      </c>
      <c r="I1224" s="18">
        <v>42890</v>
      </c>
      <c r="J1224" s="144">
        <v>5.5555555555555558E-3</v>
      </c>
      <c r="K1224" s="378"/>
      <c r="L1224" s="139" t="s">
        <v>4075</v>
      </c>
      <c r="M1224" s="141"/>
      <c r="N1224" s="248"/>
      <c r="O1224" s="141" t="s">
        <v>26</v>
      </c>
      <c r="P1224" s="141"/>
      <c r="Q1224" s="141" t="s">
        <v>9596</v>
      </c>
      <c r="R1224" s="141" t="s">
        <v>9597</v>
      </c>
      <c r="S1224" s="141"/>
      <c r="T1224" s="141"/>
      <c r="U1224" s="141"/>
      <c r="V1224" s="141"/>
      <c r="W1224" s="139" t="s">
        <v>4075</v>
      </c>
      <c r="X1224" s="141" t="s">
        <v>25</v>
      </c>
      <c r="Y1224" s="141" t="s">
        <v>27</v>
      </c>
      <c r="Z1224" s="141" t="s">
        <v>4</v>
      </c>
      <c r="AA1224" s="141" t="s">
        <v>34</v>
      </c>
      <c r="AB1224" s="141"/>
      <c r="AC1224" s="139" t="s">
        <v>18047</v>
      </c>
      <c r="AD1224" s="380"/>
      <c r="AE1224" s="139" t="s">
        <v>103</v>
      </c>
      <c r="AF1224" s="139" t="s">
        <v>13069</v>
      </c>
      <c r="AG1224" s="139" t="s">
        <v>103</v>
      </c>
      <c r="AH1224" s="139" t="s">
        <v>1378</v>
      </c>
      <c r="AI1224" s="139" t="s">
        <v>7399</v>
      </c>
      <c r="AJ1224" s="139"/>
      <c r="AK1224" s="139" t="s">
        <v>7399</v>
      </c>
      <c r="AL1224" s="139" t="s">
        <v>7</v>
      </c>
      <c r="AM1224" s="141" t="s">
        <v>12</v>
      </c>
      <c r="AN1224" s="141" t="s">
        <v>8</v>
      </c>
      <c r="AO1224" s="139" t="s">
        <v>1614</v>
      </c>
      <c r="AP1224" s="139" t="s">
        <v>7</v>
      </c>
      <c r="AQ1224" s="139"/>
      <c r="AR1224" s="381"/>
      <c r="AS1224" s="139" t="s">
        <v>4075</v>
      </c>
      <c r="AT1224" s="141" t="s">
        <v>1404</v>
      </c>
      <c r="AU1224" s="141"/>
      <c r="AV1224" s="383"/>
      <c r="AW1224" s="385"/>
      <c r="AX1224" s="139"/>
      <c r="AY1224" t="s">
        <v>18942</v>
      </c>
      <c r="AZ1224">
        <v>12000</v>
      </c>
      <c r="BA1224" s="381"/>
      <c r="BB1224" s="139" t="s">
        <v>1450</v>
      </c>
      <c r="BC1224" s="166"/>
      <c r="BD1224" s="166"/>
      <c r="BE1224" s="166"/>
      <c r="BF1224" s="166"/>
      <c r="BG1224" s="166"/>
      <c r="BH1224" s="308"/>
      <c r="BI1224" s="308"/>
      <c r="BJ1224" s="141" t="s">
        <v>26</v>
      </c>
      <c r="BK1224" s="141" t="s">
        <v>26</v>
      </c>
      <c r="BL1224" s="141"/>
      <c r="BM1224" s="141"/>
      <c r="BN1224" s="139" t="s">
        <v>4075</v>
      </c>
      <c r="BQ1224" s="141"/>
      <c r="BV1224" s="141"/>
      <c r="BX1224" s="141"/>
      <c r="BY1224" s="141"/>
      <c r="BZ1224" s="141"/>
      <c r="CA1224" s="141"/>
      <c r="CB1224" s="141"/>
      <c r="CC1224" s="141"/>
      <c r="CD1224" s="141"/>
      <c r="CE1224" s="141"/>
      <c r="CF1224" s="141"/>
      <c r="CG1224" s="141"/>
    </row>
    <row r="1225" spans="1:85" x14ac:dyDescent="0.35">
      <c r="A1225" s="155" t="s">
        <v>9583</v>
      </c>
      <c r="B1225" s="139" t="s">
        <v>4075</v>
      </c>
      <c r="C1225" s="18">
        <v>42891</v>
      </c>
      <c r="D1225" s="144">
        <v>0.71666666666666667</v>
      </c>
      <c r="E1225" s="141" t="s">
        <v>1946</v>
      </c>
      <c r="F1225" s="141">
        <v>2</v>
      </c>
      <c r="G1225" s="141" t="s">
        <v>2004</v>
      </c>
      <c r="H1225" s="141">
        <v>2017</v>
      </c>
      <c r="I1225" s="18">
        <v>42891</v>
      </c>
      <c r="J1225" s="144">
        <v>0.71666666666666667</v>
      </c>
      <c r="K1225" s="378"/>
      <c r="L1225" s="139" t="s">
        <v>4075</v>
      </c>
      <c r="M1225" s="141"/>
      <c r="N1225" s="248"/>
      <c r="O1225" s="141" t="s">
        <v>26</v>
      </c>
      <c r="P1225" s="141"/>
      <c r="Q1225" s="141" t="s">
        <v>9584</v>
      </c>
      <c r="R1225" s="141" t="s">
        <v>9585</v>
      </c>
      <c r="S1225" s="141"/>
      <c r="T1225" s="141"/>
      <c r="U1225" s="141"/>
      <c r="V1225" s="141"/>
      <c r="W1225" s="139" t="s">
        <v>4075</v>
      </c>
      <c r="X1225" s="141" t="s">
        <v>25</v>
      </c>
      <c r="Y1225" s="141" t="s">
        <v>27</v>
      </c>
      <c r="Z1225" s="141" t="s">
        <v>4</v>
      </c>
      <c r="AA1225" s="141" t="s">
        <v>34</v>
      </c>
      <c r="AB1225" s="141"/>
      <c r="AC1225" s="139" t="s">
        <v>18048</v>
      </c>
      <c r="AD1225" s="380"/>
      <c r="AE1225" s="139" t="s">
        <v>103</v>
      </c>
      <c r="AF1225" s="139" t="s">
        <v>13075</v>
      </c>
      <c r="AG1225" s="139" t="s">
        <v>103</v>
      </c>
      <c r="AH1225" s="139" t="s">
        <v>1378</v>
      </c>
      <c r="AI1225" s="139" t="s">
        <v>7340</v>
      </c>
      <c r="AJ1225" s="139"/>
      <c r="AK1225" s="139" t="s">
        <v>7340</v>
      </c>
      <c r="AL1225" s="139" t="s">
        <v>1408</v>
      </c>
      <c r="AM1225" s="141" t="s">
        <v>6</v>
      </c>
      <c r="AN1225" s="141" t="s">
        <v>8</v>
      </c>
      <c r="AO1225" s="139" t="s">
        <v>1614</v>
      </c>
      <c r="AP1225" s="139" t="s">
        <v>7</v>
      </c>
      <c r="AQ1225" s="139"/>
      <c r="AR1225" s="381"/>
      <c r="AS1225" s="139" t="s">
        <v>4075</v>
      </c>
      <c r="AT1225" s="141" t="s">
        <v>1404</v>
      </c>
      <c r="AU1225" s="141"/>
      <c r="AV1225" s="383"/>
      <c r="AW1225" s="385"/>
      <c r="AX1225" s="139"/>
      <c r="AY1225" t="s">
        <v>18943</v>
      </c>
      <c r="AZ1225">
        <v>21000</v>
      </c>
      <c r="BA1225" s="381"/>
      <c r="BB1225" s="139" t="s">
        <v>1450</v>
      </c>
      <c r="BC1225" s="166">
        <v>10</v>
      </c>
      <c r="BD1225" s="166"/>
      <c r="BE1225" s="166"/>
      <c r="BF1225" s="166"/>
      <c r="BG1225" s="166"/>
      <c r="BH1225" s="308"/>
      <c r="BI1225" s="308"/>
      <c r="BJ1225" s="141" t="s">
        <v>26</v>
      </c>
      <c r="BK1225" s="141" t="s">
        <v>26</v>
      </c>
      <c r="BL1225" s="141"/>
      <c r="BM1225" s="141"/>
      <c r="BN1225" s="139" t="s">
        <v>4075</v>
      </c>
      <c r="BQ1225" s="141"/>
      <c r="BV1225" s="141"/>
      <c r="BX1225" s="141"/>
      <c r="BY1225" s="141"/>
      <c r="BZ1225" s="141"/>
      <c r="CA1225" s="141"/>
      <c r="CB1225" s="141"/>
      <c r="CC1225" s="141"/>
      <c r="CD1225" s="141"/>
      <c r="CE1225" s="141"/>
      <c r="CF1225" s="141"/>
      <c r="CG1225" s="141"/>
    </row>
    <row r="1226" spans="1:85" x14ac:dyDescent="0.35">
      <c r="A1226" s="155" t="s">
        <v>9586</v>
      </c>
      <c r="B1226" s="139" t="s">
        <v>4075</v>
      </c>
      <c r="C1226" s="18">
        <v>42891</v>
      </c>
      <c r="D1226" s="144">
        <v>0.33055555555555555</v>
      </c>
      <c r="E1226" s="141" t="s">
        <v>1946</v>
      </c>
      <c r="F1226" s="141">
        <v>2</v>
      </c>
      <c r="G1226" s="141" t="s">
        <v>2004</v>
      </c>
      <c r="H1226" s="141">
        <v>2017</v>
      </c>
      <c r="I1226" s="18">
        <v>42891</v>
      </c>
      <c r="J1226" s="144">
        <v>0.33055555555555555</v>
      </c>
      <c r="K1226" s="378"/>
      <c r="L1226" s="139" t="s">
        <v>4075</v>
      </c>
      <c r="M1226" s="141"/>
      <c r="N1226" s="248"/>
      <c r="O1226" s="141" t="s">
        <v>26</v>
      </c>
      <c r="P1226" s="141"/>
      <c r="Q1226" s="141" t="s">
        <v>9587</v>
      </c>
      <c r="R1226" s="141" t="s">
        <v>9588</v>
      </c>
      <c r="S1226" s="141"/>
      <c r="T1226" s="141"/>
      <c r="U1226" s="141">
        <v>112927435</v>
      </c>
      <c r="V1226" s="141"/>
      <c r="W1226" s="139" t="s">
        <v>4075</v>
      </c>
      <c r="X1226" s="141" t="s">
        <v>25</v>
      </c>
      <c r="Y1226" s="141" t="s">
        <v>27</v>
      </c>
      <c r="Z1226" s="141" t="s">
        <v>4</v>
      </c>
      <c r="AA1226" s="141" t="s">
        <v>34</v>
      </c>
      <c r="AB1226" s="141"/>
      <c r="AC1226" s="139" t="s">
        <v>18047</v>
      </c>
      <c r="AD1226" s="380"/>
      <c r="AE1226" s="139" t="s">
        <v>107</v>
      </c>
      <c r="AF1226" s="139" t="s">
        <v>13076</v>
      </c>
      <c r="AG1226" s="139" t="s">
        <v>4130</v>
      </c>
      <c r="AH1226" s="139" t="s">
        <v>1378</v>
      </c>
      <c r="AI1226" s="139" t="s">
        <v>1518</v>
      </c>
      <c r="AJ1226" s="139"/>
      <c r="AK1226" s="139" t="s">
        <v>1518</v>
      </c>
      <c r="AL1226" s="139" t="s">
        <v>7</v>
      </c>
      <c r="AM1226" s="141" t="s">
        <v>12</v>
      </c>
      <c r="AN1226" s="141" t="s">
        <v>8</v>
      </c>
      <c r="AO1226" s="139" t="s">
        <v>1614</v>
      </c>
      <c r="AP1226" s="139" t="s">
        <v>7</v>
      </c>
      <c r="AQ1226" s="139"/>
      <c r="AR1226" s="381"/>
      <c r="AS1226" s="139" t="s">
        <v>4075</v>
      </c>
      <c r="AT1226" s="141" t="s">
        <v>1404</v>
      </c>
      <c r="AU1226" s="141"/>
      <c r="AV1226" s="383"/>
      <c r="AW1226" s="385"/>
      <c r="AX1226" s="139"/>
      <c r="AY1226" t="s">
        <v>18575</v>
      </c>
      <c r="AZ1226">
        <v>17000</v>
      </c>
      <c r="BA1226" s="381"/>
      <c r="BB1226" s="139" t="s">
        <v>1450</v>
      </c>
      <c r="BC1226" s="166"/>
      <c r="BD1226" s="166"/>
      <c r="BE1226" s="166"/>
      <c r="BF1226" s="166"/>
      <c r="BG1226" s="166"/>
      <c r="BH1226" s="308"/>
      <c r="BI1226" s="308"/>
      <c r="BJ1226" s="141" t="s">
        <v>26</v>
      </c>
      <c r="BK1226" s="141" t="s">
        <v>26</v>
      </c>
      <c r="BL1226" s="141"/>
      <c r="BM1226" s="141"/>
      <c r="BN1226" s="139" t="s">
        <v>4075</v>
      </c>
      <c r="BQ1226" s="141"/>
      <c r="BV1226" s="141"/>
      <c r="BX1226" s="141"/>
      <c r="BY1226" s="141"/>
      <c r="BZ1226" s="141"/>
      <c r="CA1226" s="141"/>
      <c r="CB1226" s="141"/>
      <c r="CC1226" s="141"/>
      <c r="CD1226" s="141"/>
      <c r="CE1226" s="141"/>
      <c r="CF1226" s="141"/>
      <c r="CG1226" s="141"/>
    </row>
    <row r="1227" spans="1:85" x14ac:dyDescent="0.35">
      <c r="A1227" s="155" t="s">
        <v>9589</v>
      </c>
      <c r="B1227" s="139" t="s">
        <v>4075</v>
      </c>
      <c r="C1227" s="18">
        <v>42891</v>
      </c>
      <c r="D1227" s="144">
        <v>3.6111111111111108E-2</v>
      </c>
      <c r="E1227" s="141" t="s">
        <v>1946</v>
      </c>
      <c r="F1227" s="141">
        <v>2</v>
      </c>
      <c r="G1227" s="141" t="s">
        <v>2004</v>
      </c>
      <c r="H1227" s="141">
        <v>2017</v>
      </c>
      <c r="I1227" s="18">
        <v>42891</v>
      </c>
      <c r="J1227" s="144">
        <v>0.2951388888888889</v>
      </c>
      <c r="K1227" s="378"/>
      <c r="L1227" s="139" t="s">
        <v>4075</v>
      </c>
      <c r="M1227" s="141"/>
      <c r="N1227" s="248"/>
      <c r="O1227" s="141" t="s">
        <v>26</v>
      </c>
      <c r="P1227" s="141"/>
      <c r="Q1227" s="141" t="s">
        <v>9590</v>
      </c>
      <c r="R1227" s="141" t="s">
        <v>9591</v>
      </c>
      <c r="S1227" s="141"/>
      <c r="T1227" s="141"/>
      <c r="U1227" s="141">
        <v>112925967</v>
      </c>
      <c r="V1227" s="141"/>
      <c r="W1227" s="139" t="s">
        <v>4075</v>
      </c>
      <c r="X1227" s="141" t="s">
        <v>25</v>
      </c>
      <c r="Y1227" s="141" t="s">
        <v>27</v>
      </c>
      <c r="Z1227" s="141" t="s">
        <v>4</v>
      </c>
      <c r="AA1227" s="141" t="s">
        <v>34</v>
      </c>
      <c r="AB1227" s="141"/>
      <c r="AC1227" s="139" t="s">
        <v>18049</v>
      </c>
      <c r="AD1227" s="380"/>
      <c r="AE1227" s="139" t="s">
        <v>102</v>
      </c>
      <c r="AF1227" s="139" t="s">
        <v>13082</v>
      </c>
      <c r="AG1227" s="139" t="s">
        <v>102</v>
      </c>
      <c r="AH1227" s="139" t="s">
        <v>1378</v>
      </c>
      <c r="AI1227" s="139" t="s">
        <v>60</v>
      </c>
      <c r="AJ1227" s="139" t="s">
        <v>60</v>
      </c>
      <c r="AK1227" s="139"/>
      <c r="AL1227" s="139"/>
      <c r="AM1227" s="141" t="s">
        <v>1527</v>
      </c>
      <c r="AN1227" s="141" t="s">
        <v>8</v>
      </c>
      <c r="AO1227" s="139" t="s">
        <v>1614</v>
      </c>
      <c r="AP1227" s="139" t="s">
        <v>60</v>
      </c>
      <c r="AQ1227" s="139"/>
      <c r="AR1227" s="381"/>
      <c r="AS1227" s="139" t="s">
        <v>4075</v>
      </c>
      <c r="AT1227" s="141" t="s">
        <v>1404</v>
      </c>
      <c r="AU1227" s="141"/>
      <c r="AV1227" s="383"/>
      <c r="AW1227" s="385"/>
      <c r="AX1227" s="139"/>
      <c r="AY1227" t="s">
        <v>18944</v>
      </c>
      <c r="AZ1227">
        <v>12000</v>
      </c>
      <c r="BA1227" s="381"/>
      <c r="BB1227" s="139" t="s">
        <v>1450</v>
      </c>
      <c r="BC1227" s="166"/>
      <c r="BD1227" s="166"/>
      <c r="BE1227" s="166"/>
      <c r="BF1227" s="166"/>
      <c r="BG1227" s="166"/>
      <c r="BH1227" s="308"/>
      <c r="BI1227" s="308"/>
      <c r="BJ1227" s="141" t="s">
        <v>26</v>
      </c>
      <c r="BK1227" s="141" t="s">
        <v>26</v>
      </c>
      <c r="BL1227" s="141"/>
      <c r="BM1227" s="141"/>
      <c r="BN1227" s="139" t="s">
        <v>4075</v>
      </c>
      <c r="BQ1227" s="141"/>
      <c r="BV1227" s="141"/>
      <c r="BX1227" s="141"/>
      <c r="BY1227" s="141"/>
      <c r="BZ1227" s="141"/>
      <c r="CA1227" s="141"/>
      <c r="CB1227" s="141"/>
      <c r="CC1227" s="141"/>
      <c r="CD1227" s="141"/>
      <c r="CE1227" s="141"/>
      <c r="CF1227" s="141"/>
      <c r="CG1227" s="141"/>
    </row>
    <row r="1228" spans="1:85" x14ac:dyDescent="0.35">
      <c r="A1228" s="155" t="s">
        <v>9577</v>
      </c>
      <c r="B1228" s="139" t="s">
        <v>4075</v>
      </c>
      <c r="C1228" s="18">
        <v>42892</v>
      </c>
      <c r="D1228" s="144">
        <v>0.56901620370370365</v>
      </c>
      <c r="E1228" s="141" t="s">
        <v>1946</v>
      </c>
      <c r="F1228" s="141">
        <v>2</v>
      </c>
      <c r="G1228" s="141" t="s">
        <v>2004</v>
      </c>
      <c r="H1228" s="141">
        <v>2017</v>
      </c>
      <c r="I1228" s="18">
        <v>42892</v>
      </c>
      <c r="J1228" s="144">
        <v>0.56874999999999998</v>
      </c>
      <c r="K1228" s="378"/>
      <c r="L1228" s="139" t="s">
        <v>4075</v>
      </c>
      <c r="M1228" s="141" t="s">
        <v>28</v>
      </c>
      <c r="N1228" s="248">
        <v>44247</v>
      </c>
      <c r="O1228" s="141" t="s">
        <v>25</v>
      </c>
      <c r="P1228" s="141"/>
      <c r="Q1228" s="141"/>
      <c r="R1228" s="141"/>
      <c r="S1228" s="141"/>
      <c r="T1228" s="141" t="s">
        <v>17112</v>
      </c>
      <c r="U1228" s="141">
        <v>113662962</v>
      </c>
      <c r="V1228" s="141"/>
      <c r="W1228" s="139" t="s">
        <v>4075</v>
      </c>
      <c r="X1228" s="141" t="s">
        <v>25</v>
      </c>
      <c r="Y1228" s="141" t="s">
        <v>27</v>
      </c>
      <c r="Z1228" s="141"/>
      <c r="AA1228" s="141" t="s">
        <v>34</v>
      </c>
      <c r="AB1228" s="141"/>
      <c r="AC1228" s="139" t="s">
        <v>18049</v>
      </c>
      <c r="AD1228" s="380"/>
      <c r="AE1228" s="139" t="s">
        <v>107</v>
      </c>
      <c r="AF1228" s="139" t="s">
        <v>13076</v>
      </c>
      <c r="AG1228" s="139" t="s">
        <v>4130</v>
      </c>
      <c r="AH1228" s="139" t="s">
        <v>1380</v>
      </c>
      <c r="AI1228" s="139" t="s">
        <v>1518</v>
      </c>
      <c r="AJ1228" s="139"/>
      <c r="AK1228" s="139" t="s">
        <v>1518</v>
      </c>
      <c r="AL1228" s="139" t="s">
        <v>1408</v>
      </c>
      <c r="AM1228" s="141" t="s">
        <v>15</v>
      </c>
      <c r="AN1228" s="141" t="s">
        <v>8</v>
      </c>
      <c r="AO1228" s="139"/>
      <c r="AP1228" s="139" t="s">
        <v>1408</v>
      </c>
      <c r="AQ1228" s="139"/>
      <c r="AR1228" s="381"/>
      <c r="AS1228" s="139" t="s">
        <v>4075</v>
      </c>
      <c r="AT1228" s="141" t="s">
        <v>1404</v>
      </c>
      <c r="AU1228" s="141"/>
      <c r="AV1228" s="383"/>
      <c r="AW1228" s="385"/>
      <c r="AX1228" s="139" t="s">
        <v>80</v>
      </c>
      <c r="AY1228" t="s">
        <v>18469</v>
      </c>
      <c r="BA1228" s="381"/>
      <c r="BB1228" s="139" t="s">
        <v>17</v>
      </c>
      <c r="BC1228" s="166"/>
      <c r="BD1228" s="166"/>
      <c r="BE1228" s="166"/>
      <c r="BF1228" s="166"/>
      <c r="BG1228" s="166"/>
      <c r="BH1228" s="308"/>
      <c r="BI1228" s="308"/>
      <c r="BJ1228" s="141" t="s">
        <v>26</v>
      </c>
      <c r="BK1228" s="141" t="s">
        <v>26</v>
      </c>
      <c r="BL1228" s="141"/>
      <c r="BM1228" s="141"/>
      <c r="BN1228" s="139" t="s">
        <v>4075</v>
      </c>
      <c r="BQ1228" s="141"/>
      <c r="BV1228" s="141"/>
      <c r="BX1228" s="141"/>
      <c r="BY1228" s="141"/>
      <c r="BZ1228" s="141"/>
      <c r="CA1228" s="141"/>
      <c r="CB1228" s="141"/>
      <c r="CC1228" s="141"/>
      <c r="CD1228" s="141"/>
      <c r="CE1228" s="141"/>
      <c r="CF1228" s="141"/>
      <c r="CG1228" s="141"/>
    </row>
    <row r="1229" spans="1:85" x14ac:dyDescent="0.35">
      <c r="A1229" s="155" t="s">
        <v>9575</v>
      </c>
      <c r="B1229" s="139" t="s">
        <v>4075</v>
      </c>
      <c r="C1229" s="18">
        <v>42892</v>
      </c>
      <c r="D1229" s="144">
        <v>0.59081018518518513</v>
      </c>
      <c r="E1229" s="141" t="s">
        <v>1946</v>
      </c>
      <c r="F1229" s="141">
        <v>2</v>
      </c>
      <c r="G1229" s="141" t="s">
        <v>2004</v>
      </c>
      <c r="H1229" s="141">
        <v>2017</v>
      </c>
      <c r="I1229" s="18"/>
      <c r="J1229" s="144"/>
      <c r="K1229" s="378"/>
      <c r="L1229" s="139" t="s">
        <v>4075</v>
      </c>
      <c r="M1229" s="141" t="s">
        <v>28</v>
      </c>
      <c r="N1229" s="248">
        <v>44257</v>
      </c>
      <c r="O1229" s="141" t="s">
        <v>25</v>
      </c>
      <c r="P1229" s="141"/>
      <c r="Q1229" s="141"/>
      <c r="R1229" s="141"/>
      <c r="S1229" s="141"/>
      <c r="T1229" s="141" t="s">
        <v>9576</v>
      </c>
      <c r="U1229" s="141"/>
      <c r="V1229" s="141"/>
      <c r="W1229" s="139" t="s">
        <v>4075</v>
      </c>
      <c r="X1229" s="141" t="s">
        <v>25</v>
      </c>
      <c r="Y1229" s="141" t="s">
        <v>27</v>
      </c>
      <c r="Z1229" s="141"/>
      <c r="AA1229" s="141" t="s">
        <v>34</v>
      </c>
      <c r="AB1229" s="141"/>
      <c r="AC1229" s="139" t="s">
        <v>18050</v>
      </c>
      <c r="AD1229" s="380"/>
      <c r="AE1229" s="139" t="s">
        <v>107</v>
      </c>
      <c r="AF1229" s="139" t="s">
        <v>13076</v>
      </c>
      <c r="AG1229" s="139" t="s">
        <v>4130</v>
      </c>
      <c r="AH1229" s="139" t="s">
        <v>1380</v>
      </c>
      <c r="AI1229" s="139" t="s">
        <v>1518</v>
      </c>
      <c r="AJ1229" s="139"/>
      <c r="AK1229" s="139" t="s">
        <v>1518</v>
      </c>
      <c r="AL1229" s="139" t="s">
        <v>1408</v>
      </c>
      <c r="AM1229" s="141" t="s">
        <v>9</v>
      </c>
      <c r="AN1229" s="141" t="s">
        <v>8</v>
      </c>
      <c r="AO1229" s="139"/>
      <c r="AP1229" s="139" t="s">
        <v>1408</v>
      </c>
      <c r="AQ1229" s="139"/>
      <c r="AR1229" s="381"/>
      <c r="AS1229" s="139" t="s">
        <v>4075</v>
      </c>
      <c r="AT1229" s="141" t="s">
        <v>1404</v>
      </c>
      <c r="AU1229" s="141"/>
      <c r="AV1229" s="383"/>
      <c r="AW1229" s="385"/>
      <c r="AX1229" s="139" t="s">
        <v>49</v>
      </c>
      <c r="AY1229" t="s">
        <v>18284</v>
      </c>
      <c r="BA1229" s="381"/>
      <c r="BB1229" s="139" t="s">
        <v>3685</v>
      </c>
      <c r="BC1229" s="166"/>
      <c r="BD1229" s="166"/>
      <c r="BE1229" s="166"/>
      <c r="BF1229" s="166"/>
      <c r="BG1229" s="166"/>
      <c r="BH1229" s="308"/>
      <c r="BI1229" s="308"/>
      <c r="BJ1229" s="141" t="s">
        <v>26</v>
      </c>
      <c r="BK1229" s="141" t="s">
        <v>26</v>
      </c>
      <c r="BL1229" s="141"/>
      <c r="BM1229" s="141"/>
      <c r="BN1229" s="139" t="s">
        <v>4075</v>
      </c>
      <c r="BQ1229" s="141"/>
      <c r="BV1229" s="141"/>
      <c r="BX1229" s="141"/>
      <c r="BY1229" s="141"/>
      <c r="BZ1229" s="141"/>
      <c r="CA1229" s="141"/>
      <c r="CB1229" s="141"/>
      <c r="CC1229" s="141"/>
      <c r="CD1229" s="141"/>
      <c r="CE1229" s="141"/>
      <c r="CF1229" s="141"/>
      <c r="CG1229" s="141"/>
    </row>
    <row r="1230" spans="1:85" x14ac:dyDescent="0.35">
      <c r="A1230" s="155" t="s">
        <v>9578</v>
      </c>
      <c r="B1230" s="139" t="s">
        <v>4075</v>
      </c>
      <c r="C1230" s="18">
        <v>42892</v>
      </c>
      <c r="D1230" s="144">
        <v>0.38541666666666669</v>
      </c>
      <c r="E1230" s="141" t="s">
        <v>1946</v>
      </c>
      <c r="F1230" s="141">
        <v>2</v>
      </c>
      <c r="G1230" s="141" t="s">
        <v>2004</v>
      </c>
      <c r="H1230" s="141">
        <v>2017</v>
      </c>
      <c r="I1230" s="18">
        <v>42892</v>
      </c>
      <c r="J1230" s="144">
        <v>0.3888888888888889</v>
      </c>
      <c r="K1230" s="378"/>
      <c r="L1230" s="139" t="s">
        <v>4075</v>
      </c>
      <c r="M1230" s="141"/>
      <c r="N1230" s="248"/>
      <c r="O1230" s="141" t="s">
        <v>26</v>
      </c>
      <c r="P1230" s="141"/>
      <c r="Q1230" s="141" t="s">
        <v>9579</v>
      </c>
      <c r="R1230" s="141" t="s">
        <v>9580</v>
      </c>
      <c r="S1230" s="141"/>
      <c r="T1230" s="141"/>
      <c r="U1230" s="141">
        <v>112932002</v>
      </c>
      <c r="V1230" s="141"/>
      <c r="W1230" s="139" t="s">
        <v>4075</v>
      </c>
      <c r="X1230" s="141" t="s">
        <v>25</v>
      </c>
      <c r="Y1230" s="141" t="s">
        <v>27</v>
      </c>
      <c r="Z1230" s="141" t="s">
        <v>4</v>
      </c>
      <c r="AA1230" s="141" t="s">
        <v>34</v>
      </c>
      <c r="AB1230" s="141"/>
      <c r="AC1230" s="139" t="s">
        <v>18047</v>
      </c>
      <c r="AD1230" s="380"/>
      <c r="AE1230" s="139" t="s">
        <v>102</v>
      </c>
      <c r="AF1230" s="139" t="s">
        <v>13074</v>
      </c>
      <c r="AG1230" s="139" t="s">
        <v>102</v>
      </c>
      <c r="AH1230" s="139" t="s">
        <v>1378</v>
      </c>
      <c r="AI1230" s="139" t="s">
        <v>11</v>
      </c>
      <c r="AJ1230" s="139" t="s">
        <v>11</v>
      </c>
      <c r="AK1230" s="139"/>
      <c r="AL1230" s="139"/>
      <c r="AM1230" s="141" t="s">
        <v>6</v>
      </c>
      <c r="AN1230" s="141" t="s">
        <v>8</v>
      </c>
      <c r="AO1230" s="139" t="s">
        <v>1614</v>
      </c>
      <c r="AP1230" s="139" t="s">
        <v>7</v>
      </c>
      <c r="AQ1230" s="139"/>
      <c r="AR1230" s="381"/>
      <c r="AS1230" s="139" t="s">
        <v>4075</v>
      </c>
      <c r="AT1230" s="141" t="s">
        <v>1404</v>
      </c>
      <c r="AU1230" s="141"/>
      <c r="AV1230" s="383"/>
      <c r="AW1230" s="385"/>
      <c r="AX1230" s="139"/>
      <c r="AY1230" t="s">
        <v>18945</v>
      </c>
      <c r="AZ1230">
        <v>12000</v>
      </c>
      <c r="BA1230" s="381"/>
      <c r="BB1230" s="139" t="s">
        <v>1450</v>
      </c>
      <c r="BC1230" s="166"/>
      <c r="BD1230" s="166"/>
      <c r="BE1230" s="166"/>
      <c r="BF1230" s="166"/>
      <c r="BG1230" s="166"/>
      <c r="BH1230" s="308"/>
      <c r="BI1230" s="308"/>
      <c r="BJ1230" s="141" t="s">
        <v>26</v>
      </c>
      <c r="BK1230" s="141" t="s">
        <v>26</v>
      </c>
      <c r="BL1230" s="141"/>
      <c r="BM1230" s="141"/>
      <c r="BN1230" s="139" t="s">
        <v>4075</v>
      </c>
      <c r="BQ1230" s="141"/>
      <c r="BV1230" s="141"/>
      <c r="BX1230" s="141"/>
      <c r="BY1230" s="141"/>
      <c r="BZ1230" s="141"/>
      <c r="CA1230" s="141"/>
      <c r="CB1230" s="141"/>
      <c r="CC1230" s="141"/>
      <c r="CD1230" s="141"/>
      <c r="CE1230" s="141"/>
      <c r="CF1230" s="141"/>
      <c r="CG1230" s="141"/>
    </row>
    <row r="1231" spans="1:85" x14ac:dyDescent="0.35">
      <c r="A1231" s="155" t="s">
        <v>9582</v>
      </c>
      <c r="B1231" s="139" t="s">
        <v>4075</v>
      </c>
      <c r="C1231" s="18">
        <v>42892</v>
      </c>
      <c r="E1231" s="141" t="s">
        <v>1946</v>
      </c>
      <c r="F1231" s="141">
        <v>2</v>
      </c>
      <c r="G1231" s="141" t="s">
        <v>2004</v>
      </c>
      <c r="H1231" s="141">
        <v>2017</v>
      </c>
      <c r="I1231" s="18"/>
      <c r="J1231" s="144"/>
      <c r="K1231" s="378"/>
      <c r="L1231" s="139" t="s">
        <v>4075</v>
      </c>
      <c r="M1231" s="141"/>
      <c r="N1231" s="248"/>
      <c r="O1231" s="141" t="s">
        <v>26</v>
      </c>
      <c r="P1231" s="141"/>
      <c r="Q1231" s="141"/>
      <c r="R1231" s="141"/>
      <c r="S1231" s="141"/>
      <c r="T1231" s="141"/>
      <c r="U1231" s="141"/>
      <c r="V1231" s="141"/>
      <c r="W1231" s="139" t="s">
        <v>4075</v>
      </c>
      <c r="X1231" s="141" t="s">
        <v>25</v>
      </c>
      <c r="Y1231" s="141" t="s">
        <v>27</v>
      </c>
      <c r="Z1231" s="141" t="s">
        <v>4</v>
      </c>
      <c r="AA1231" s="141" t="s">
        <v>34</v>
      </c>
      <c r="AB1231" s="141"/>
      <c r="AC1231" s="139" t="s">
        <v>18049</v>
      </c>
      <c r="AD1231" s="380"/>
      <c r="AE1231" s="139" t="s">
        <v>107</v>
      </c>
      <c r="AF1231" s="139" t="s">
        <v>13076</v>
      </c>
      <c r="AG1231" s="139" t="s">
        <v>4130</v>
      </c>
      <c r="AH1231" s="139" t="s">
        <v>1378</v>
      </c>
      <c r="AI1231" s="139" t="s">
        <v>1518</v>
      </c>
      <c r="AJ1231" s="139"/>
      <c r="AK1231" s="139" t="s">
        <v>1518</v>
      </c>
      <c r="AL1231" s="139" t="s">
        <v>46</v>
      </c>
      <c r="AM1231" s="141" t="s">
        <v>1530</v>
      </c>
      <c r="AN1231" s="141" t="s">
        <v>8</v>
      </c>
      <c r="AO1231" s="139" t="s">
        <v>1614</v>
      </c>
      <c r="AP1231" s="139" t="s">
        <v>46</v>
      </c>
      <c r="AQ1231" s="139"/>
      <c r="AR1231" s="381"/>
      <c r="AS1231" s="139" t="s">
        <v>4075</v>
      </c>
      <c r="AT1231" s="141" t="s">
        <v>1404</v>
      </c>
      <c r="AU1231" s="141"/>
      <c r="AV1231" s="383"/>
      <c r="AW1231" s="385"/>
      <c r="AX1231" s="139"/>
      <c r="AY1231" t="s">
        <v>18469</v>
      </c>
      <c r="AZ1231">
        <v>21000</v>
      </c>
      <c r="BA1231" s="381"/>
      <c r="BB1231" s="139" t="s">
        <v>17</v>
      </c>
      <c r="BC1231" s="166"/>
      <c r="BD1231" s="166"/>
      <c r="BE1231" s="166"/>
      <c r="BF1231" s="166"/>
      <c r="BG1231" s="166"/>
      <c r="BH1231" s="308"/>
      <c r="BI1231" s="308"/>
      <c r="BJ1231" s="141" t="s">
        <v>26</v>
      </c>
      <c r="BK1231" s="141" t="s">
        <v>26</v>
      </c>
      <c r="BL1231" s="141"/>
      <c r="BM1231" s="141"/>
      <c r="BN1231" s="139" t="s">
        <v>4075</v>
      </c>
      <c r="BQ1231" s="141"/>
      <c r="BV1231" s="141"/>
      <c r="BX1231" s="141"/>
      <c r="BY1231" s="141"/>
      <c r="BZ1231" s="141"/>
      <c r="CA1231" s="141"/>
      <c r="CB1231" s="141"/>
      <c r="CC1231" s="141"/>
      <c r="CD1231" s="141"/>
      <c r="CE1231" s="141"/>
      <c r="CF1231" s="141"/>
      <c r="CG1231" s="141"/>
    </row>
    <row r="1232" spans="1:85" x14ac:dyDescent="0.35">
      <c r="A1232" s="155" t="s">
        <v>9581</v>
      </c>
      <c r="B1232" s="139" t="s">
        <v>4075</v>
      </c>
      <c r="C1232" s="18">
        <v>42892</v>
      </c>
      <c r="E1232" s="141" t="s">
        <v>1946</v>
      </c>
      <c r="F1232" s="141">
        <v>2</v>
      </c>
      <c r="G1232" s="141" t="s">
        <v>2004</v>
      </c>
      <c r="H1232" s="141">
        <v>2017</v>
      </c>
      <c r="I1232" s="18">
        <v>42892</v>
      </c>
      <c r="J1232" s="144">
        <v>0.40833333333333333</v>
      </c>
      <c r="K1232" s="378"/>
      <c r="L1232" s="139" t="s">
        <v>4075</v>
      </c>
      <c r="M1232" s="141"/>
      <c r="N1232" s="248"/>
      <c r="O1232" s="141" t="s">
        <v>26</v>
      </c>
      <c r="P1232" s="141"/>
      <c r="Q1232" s="141"/>
      <c r="R1232" s="141"/>
      <c r="S1232" s="141"/>
      <c r="T1232" s="141"/>
      <c r="U1232" s="141"/>
      <c r="V1232" s="141"/>
      <c r="W1232" s="139" t="s">
        <v>4075</v>
      </c>
      <c r="X1232" s="141" t="s">
        <v>25</v>
      </c>
      <c r="Y1232" s="141" t="s">
        <v>27</v>
      </c>
      <c r="Z1232" s="141" t="s">
        <v>4</v>
      </c>
      <c r="AA1232" s="141" t="s">
        <v>34</v>
      </c>
      <c r="AB1232" s="141"/>
      <c r="AC1232" s="139" t="s">
        <v>18048</v>
      </c>
      <c r="AD1232" s="380"/>
      <c r="AE1232" s="139" t="s">
        <v>107</v>
      </c>
      <c r="AF1232" s="139" t="s">
        <v>13076</v>
      </c>
      <c r="AG1232" s="139" t="s">
        <v>4130</v>
      </c>
      <c r="AH1232" s="139" t="s">
        <v>1378</v>
      </c>
      <c r="AI1232" s="139" t="s">
        <v>1518</v>
      </c>
      <c r="AJ1232" s="139"/>
      <c r="AK1232" s="139" t="s">
        <v>1518</v>
      </c>
      <c r="AL1232" s="139" t="s">
        <v>7</v>
      </c>
      <c r="AM1232" s="141" t="s">
        <v>6</v>
      </c>
      <c r="AN1232" s="141" t="s">
        <v>8</v>
      </c>
      <c r="AO1232" s="139" t="s">
        <v>1614</v>
      </c>
      <c r="AP1232" s="139" t="s">
        <v>7</v>
      </c>
      <c r="AQ1232" s="139"/>
      <c r="AR1232" s="381"/>
      <c r="AS1232" s="139" t="s">
        <v>4075</v>
      </c>
      <c r="AT1232" s="141" t="s">
        <v>1404</v>
      </c>
      <c r="AU1232" s="141"/>
      <c r="AV1232" s="383"/>
      <c r="AW1232" s="385"/>
      <c r="AX1232" s="139"/>
      <c r="AY1232" t="s">
        <v>18946</v>
      </c>
      <c r="AZ1232">
        <v>12000</v>
      </c>
      <c r="BA1232" s="381"/>
      <c r="BB1232" s="139" t="s">
        <v>1444</v>
      </c>
      <c r="BC1232" s="166">
        <v>10</v>
      </c>
      <c r="BD1232" s="166"/>
      <c r="BE1232" s="166"/>
      <c r="BF1232" s="166"/>
      <c r="BG1232" s="166"/>
      <c r="BH1232" s="308"/>
      <c r="BI1232" s="308"/>
      <c r="BJ1232" s="141" t="s">
        <v>26</v>
      </c>
      <c r="BK1232" s="141" t="s">
        <v>26</v>
      </c>
      <c r="BL1232" s="141"/>
      <c r="BM1232" s="141"/>
      <c r="BN1232" s="139" t="s">
        <v>4075</v>
      </c>
      <c r="BQ1232" s="141"/>
      <c r="BV1232" s="141"/>
      <c r="BX1232" s="141"/>
      <c r="BY1232" s="141"/>
      <c r="BZ1232" s="141"/>
      <c r="CA1232" s="141"/>
      <c r="CB1232" s="141"/>
      <c r="CC1232" s="141"/>
      <c r="CD1232" s="141"/>
      <c r="CE1232" s="141"/>
      <c r="CF1232" s="141"/>
      <c r="CG1232" s="141"/>
    </row>
    <row r="1233" spans="1:85" x14ac:dyDescent="0.35">
      <c r="A1233" s="155" t="s">
        <v>9571</v>
      </c>
      <c r="B1233" s="139" t="s">
        <v>4075</v>
      </c>
      <c r="C1233" s="18">
        <v>42893</v>
      </c>
      <c r="D1233" s="144">
        <v>0.55902777777777779</v>
      </c>
      <c r="E1233" s="141" t="s">
        <v>1946</v>
      </c>
      <c r="F1233" s="141">
        <v>2</v>
      </c>
      <c r="G1233" s="141" t="s">
        <v>2004</v>
      </c>
      <c r="H1233" s="141">
        <v>2017</v>
      </c>
      <c r="I1233" s="18"/>
      <c r="J1233" s="144"/>
      <c r="K1233" s="378"/>
      <c r="L1233" s="139" t="s">
        <v>4075</v>
      </c>
      <c r="M1233" s="141"/>
      <c r="N1233" s="248"/>
      <c r="O1233" s="141" t="s">
        <v>26</v>
      </c>
      <c r="P1233" s="141"/>
      <c r="Q1233" s="141"/>
      <c r="R1233" s="141"/>
      <c r="S1233" s="141"/>
      <c r="T1233" s="141"/>
      <c r="U1233" s="141"/>
      <c r="V1233" s="141"/>
      <c r="W1233" s="139" t="s">
        <v>4075</v>
      </c>
      <c r="X1233" s="141" t="s">
        <v>25</v>
      </c>
      <c r="Y1233" s="141" t="s">
        <v>27</v>
      </c>
      <c r="Z1233" s="141" t="s">
        <v>4</v>
      </c>
      <c r="AA1233" s="141" t="s">
        <v>34</v>
      </c>
      <c r="AB1233" s="141"/>
      <c r="AC1233" s="139" t="s">
        <v>18047</v>
      </c>
      <c r="AD1233" s="380"/>
      <c r="AE1233" s="139" t="s">
        <v>107</v>
      </c>
      <c r="AF1233" s="139" t="s">
        <v>13076</v>
      </c>
      <c r="AG1233" s="139" t="s">
        <v>4130</v>
      </c>
      <c r="AH1233" s="139" t="s">
        <v>1378</v>
      </c>
      <c r="AI1233" s="139" t="s">
        <v>1518</v>
      </c>
      <c r="AJ1233" s="139"/>
      <c r="AK1233" s="139" t="s">
        <v>1518</v>
      </c>
      <c r="AL1233" s="139" t="s">
        <v>7</v>
      </c>
      <c r="AM1233" s="141" t="s">
        <v>6</v>
      </c>
      <c r="AN1233" s="141" t="s">
        <v>8</v>
      </c>
      <c r="AO1233" s="139" t="s">
        <v>1614</v>
      </c>
      <c r="AP1233" s="139" t="s">
        <v>7</v>
      </c>
      <c r="AQ1233" s="139"/>
      <c r="AR1233" s="381"/>
      <c r="AS1233" s="139" t="s">
        <v>4075</v>
      </c>
      <c r="AT1233" s="141" t="s">
        <v>1404</v>
      </c>
      <c r="AU1233" s="141"/>
      <c r="AV1233" s="383"/>
      <c r="AW1233" s="385"/>
      <c r="AX1233" s="139"/>
      <c r="AY1233" t="s">
        <v>18284</v>
      </c>
      <c r="AZ1233">
        <v>12000</v>
      </c>
      <c r="BA1233" s="381"/>
      <c r="BB1233" s="139" t="s">
        <v>3685</v>
      </c>
      <c r="BC1233" s="166"/>
      <c r="BD1233" s="166"/>
      <c r="BE1233" s="166"/>
      <c r="BF1233" s="166"/>
      <c r="BG1233" s="166"/>
      <c r="BH1233" s="308"/>
      <c r="BI1233" s="308"/>
      <c r="BJ1233" s="141" t="s">
        <v>26</v>
      </c>
      <c r="BK1233" s="141" t="s">
        <v>26</v>
      </c>
      <c r="BL1233" s="141"/>
      <c r="BM1233" s="141"/>
      <c r="BN1233" s="139" t="s">
        <v>4075</v>
      </c>
      <c r="BQ1233" s="141"/>
      <c r="BV1233" s="141"/>
      <c r="BX1233" s="141"/>
      <c r="BY1233" s="141"/>
      <c r="BZ1233" s="141"/>
      <c r="CA1233" s="141"/>
      <c r="CB1233" s="141"/>
      <c r="CC1233" s="141"/>
      <c r="CD1233" s="141"/>
      <c r="CE1233" s="141"/>
      <c r="CF1233" s="141"/>
      <c r="CG1233" s="141"/>
    </row>
    <row r="1234" spans="1:85" x14ac:dyDescent="0.35">
      <c r="A1234" s="155" t="s">
        <v>9572</v>
      </c>
      <c r="B1234" s="139" t="s">
        <v>4075</v>
      </c>
      <c r="C1234" s="18">
        <v>42893</v>
      </c>
      <c r="D1234" s="144">
        <v>0.42569444444444443</v>
      </c>
      <c r="E1234" s="141" t="s">
        <v>1946</v>
      </c>
      <c r="F1234" s="141">
        <v>2</v>
      </c>
      <c r="G1234" s="141" t="s">
        <v>2004</v>
      </c>
      <c r="H1234" s="141">
        <v>2017</v>
      </c>
      <c r="I1234" s="18">
        <v>42893</v>
      </c>
      <c r="J1234" s="144">
        <v>0.42569444444444443</v>
      </c>
      <c r="K1234" s="378"/>
      <c r="L1234" s="139" t="s">
        <v>4075</v>
      </c>
      <c r="M1234" s="141"/>
      <c r="N1234" s="248"/>
      <c r="O1234" s="141" t="s">
        <v>26</v>
      </c>
      <c r="P1234" s="141"/>
      <c r="Q1234" s="141" t="s">
        <v>9573</v>
      </c>
      <c r="R1234" s="141" t="s">
        <v>9574</v>
      </c>
      <c r="S1234" s="141"/>
      <c r="T1234" s="141"/>
      <c r="U1234" s="141"/>
      <c r="V1234" s="141"/>
      <c r="W1234" s="139" t="s">
        <v>4075</v>
      </c>
      <c r="X1234" s="141" t="s">
        <v>25</v>
      </c>
      <c r="Y1234" s="141" t="s">
        <v>27</v>
      </c>
      <c r="Z1234" s="141" t="s">
        <v>4</v>
      </c>
      <c r="AA1234" s="141" t="s">
        <v>34</v>
      </c>
      <c r="AB1234" s="141"/>
      <c r="AC1234" s="139" t="s">
        <v>18049</v>
      </c>
      <c r="AD1234" s="380"/>
      <c r="AE1234" s="139" t="s">
        <v>103</v>
      </c>
      <c r="AF1234" s="139" t="s">
        <v>13075</v>
      </c>
      <c r="AG1234" s="139" t="s">
        <v>103</v>
      </c>
      <c r="AH1234" s="139" t="s">
        <v>1378</v>
      </c>
      <c r="AI1234" s="139" t="s">
        <v>7340</v>
      </c>
      <c r="AJ1234" s="139"/>
      <c r="AK1234" s="139" t="s">
        <v>7340</v>
      </c>
      <c r="AL1234" s="139" t="s">
        <v>1408</v>
      </c>
      <c r="AM1234" s="141" t="s">
        <v>6</v>
      </c>
      <c r="AN1234" s="141" t="s">
        <v>8</v>
      </c>
      <c r="AO1234" s="139" t="s">
        <v>1614</v>
      </c>
      <c r="AP1234" s="139" t="s">
        <v>7</v>
      </c>
      <c r="AQ1234" s="139"/>
      <c r="AR1234" s="381"/>
      <c r="AS1234" s="139" t="s">
        <v>4075</v>
      </c>
      <c r="AT1234" s="141" t="s">
        <v>1404</v>
      </c>
      <c r="AU1234" s="141"/>
      <c r="AV1234" s="383"/>
      <c r="AW1234" s="385"/>
      <c r="AX1234" s="139"/>
      <c r="AY1234" t="s">
        <v>18947</v>
      </c>
      <c r="AZ1234">
        <v>12000</v>
      </c>
      <c r="BA1234" s="381"/>
      <c r="BB1234" s="139" t="s">
        <v>1444</v>
      </c>
      <c r="BC1234" s="166"/>
      <c r="BD1234" s="166"/>
      <c r="BE1234" s="166"/>
      <c r="BF1234" s="166"/>
      <c r="BG1234" s="166"/>
      <c r="BH1234" s="308"/>
      <c r="BI1234" s="308"/>
      <c r="BJ1234" s="141" t="s">
        <v>26</v>
      </c>
      <c r="BK1234" s="141" t="s">
        <v>26</v>
      </c>
      <c r="BL1234" s="141"/>
      <c r="BM1234" s="141"/>
      <c r="BN1234" s="139" t="s">
        <v>4075</v>
      </c>
      <c r="BQ1234" s="141"/>
      <c r="BV1234" s="141"/>
      <c r="BX1234" s="141"/>
      <c r="BY1234" s="141"/>
      <c r="BZ1234" s="141"/>
      <c r="CA1234" s="141"/>
      <c r="CB1234" s="141"/>
      <c r="CC1234" s="141"/>
      <c r="CD1234" s="141"/>
      <c r="CE1234" s="141"/>
      <c r="CF1234" s="141"/>
      <c r="CG1234" s="141"/>
    </row>
    <row r="1235" spans="1:85" x14ac:dyDescent="0.35">
      <c r="A1235" s="155" t="s">
        <v>9567</v>
      </c>
      <c r="B1235" s="139" t="s">
        <v>4075</v>
      </c>
      <c r="C1235" s="18">
        <v>42894</v>
      </c>
      <c r="D1235" s="144">
        <v>0.23125000000000001</v>
      </c>
      <c r="E1235" s="141" t="s">
        <v>1946</v>
      </c>
      <c r="F1235" s="141">
        <v>2</v>
      </c>
      <c r="G1235" s="141" t="s">
        <v>2004</v>
      </c>
      <c r="H1235" s="141">
        <v>2017</v>
      </c>
      <c r="I1235" s="18">
        <v>42894</v>
      </c>
      <c r="J1235" s="144">
        <v>0.23125000000000001</v>
      </c>
      <c r="K1235" s="378"/>
      <c r="L1235" s="139" t="s">
        <v>4075</v>
      </c>
      <c r="M1235" s="141"/>
      <c r="N1235" s="248"/>
      <c r="O1235" s="141" t="s">
        <v>26</v>
      </c>
      <c r="P1235" s="141"/>
      <c r="Q1235" s="141" t="s">
        <v>9568</v>
      </c>
      <c r="R1235" s="141" t="s">
        <v>9569</v>
      </c>
      <c r="S1235" s="141"/>
      <c r="T1235" s="141"/>
      <c r="U1235" s="141"/>
      <c r="V1235" s="141"/>
      <c r="W1235" s="139" t="s">
        <v>4075</v>
      </c>
      <c r="X1235" s="141" t="s">
        <v>25</v>
      </c>
      <c r="Y1235" s="141" t="s">
        <v>27</v>
      </c>
      <c r="Z1235" s="141" t="s">
        <v>4</v>
      </c>
      <c r="AA1235" s="141" t="s">
        <v>34</v>
      </c>
      <c r="AB1235" s="141"/>
      <c r="AC1235" s="139" t="s">
        <v>18050</v>
      </c>
      <c r="AD1235" s="380"/>
      <c r="AE1235" s="139" t="s">
        <v>107</v>
      </c>
      <c r="AF1235" s="139" t="s">
        <v>13076</v>
      </c>
      <c r="AG1235" s="139" t="s">
        <v>4130</v>
      </c>
      <c r="AH1235" s="139" t="s">
        <v>1378</v>
      </c>
      <c r="AI1235" s="139" t="s">
        <v>1518</v>
      </c>
      <c r="AJ1235" s="139"/>
      <c r="AK1235" s="139" t="s">
        <v>1518</v>
      </c>
      <c r="AL1235" s="139" t="s">
        <v>7</v>
      </c>
      <c r="AM1235" s="141" t="s">
        <v>6</v>
      </c>
      <c r="AN1235" s="141" t="s">
        <v>8</v>
      </c>
      <c r="AO1235" s="139" t="s">
        <v>1614</v>
      </c>
      <c r="AP1235" s="139" t="s">
        <v>7</v>
      </c>
      <c r="AQ1235" s="139"/>
      <c r="AR1235" s="381"/>
      <c r="AS1235" s="139" t="s">
        <v>4075</v>
      </c>
      <c r="AT1235" s="141" t="s">
        <v>1404</v>
      </c>
      <c r="AU1235" s="141"/>
      <c r="AV1235" s="383"/>
      <c r="AW1235" s="385"/>
      <c r="AX1235" s="139"/>
      <c r="AY1235" t="s">
        <v>18814</v>
      </c>
      <c r="AZ1235">
        <v>12000</v>
      </c>
      <c r="BA1235" s="381"/>
      <c r="BB1235" s="139" t="s">
        <v>1450</v>
      </c>
      <c r="BC1235" s="166"/>
      <c r="BD1235" s="166"/>
      <c r="BE1235" s="166"/>
      <c r="BF1235" s="166"/>
      <c r="BG1235" s="166"/>
      <c r="BH1235" s="308"/>
      <c r="BI1235" s="308"/>
      <c r="BJ1235" s="141" t="s">
        <v>26</v>
      </c>
      <c r="BK1235" s="141" t="s">
        <v>26</v>
      </c>
      <c r="BL1235" s="141"/>
      <c r="BM1235" s="141"/>
      <c r="BN1235" s="139" t="s">
        <v>4075</v>
      </c>
      <c r="BQ1235" s="141"/>
      <c r="BV1235" s="141"/>
      <c r="BX1235" s="141"/>
      <c r="BY1235" s="141"/>
      <c r="BZ1235" s="141"/>
      <c r="CA1235" s="141"/>
      <c r="CB1235" s="141"/>
      <c r="CC1235" s="141"/>
      <c r="CD1235" s="141"/>
      <c r="CE1235" s="141"/>
      <c r="CF1235" s="141"/>
      <c r="CG1235" s="141"/>
    </row>
    <row r="1236" spans="1:85" x14ac:dyDescent="0.35">
      <c r="A1236" s="155" t="s">
        <v>9564</v>
      </c>
      <c r="B1236" s="139" t="s">
        <v>4075</v>
      </c>
      <c r="C1236" s="18">
        <v>42894</v>
      </c>
      <c r="D1236" s="144">
        <v>0.63055555555555554</v>
      </c>
      <c r="E1236" s="141" t="s">
        <v>1946</v>
      </c>
      <c r="F1236" s="141">
        <v>2</v>
      </c>
      <c r="G1236" s="141" t="s">
        <v>2004</v>
      </c>
      <c r="H1236" s="141">
        <v>2017</v>
      </c>
      <c r="I1236" s="18">
        <v>42894</v>
      </c>
      <c r="J1236" s="144">
        <v>0.63055555555555554</v>
      </c>
      <c r="K1236" s="378"/>
      <c r="L1236" s="139" t="s">
        <v>4075</v>
      </c>
      <c r="M1236" s="141"/>
      <c r="N1236" s="248"/>
      <c r="O1236" s="141" t="s">
        <v>26</v>
      </c>
      <c r="P1236" s="141"/>
      <c r="Q1236" s="141" t="s">
        <v>9565</v>
      </c>
      <c r="R1236" s="141" t="s">
        <v>9566</v>
      </c>
      <c r="S1236" s="141"/>
      <c r="T1236" s="141"/>
      <c r="U1236" s="141">
        <v>112939613</v>
      </c>
      <c r="V1236" s="141"/>
      <c r="W1236" s="139" t="s">
        <v>4075</v>
      </c>
      <c r="X1236" s="141" t="s">
        <v>25</v>
      </c>
      <c r="Y1236" s="141" t="s">
        <v>27</v>
      </c>
      <c r="Z1236" s="141" t="s">
        <v>4</v>
      </c>
      <c r="AA1236" s="141" t="s">
        <v>34</v>
      </c>
      <c r="AB1236" s="141"/>
      <c r="AC1236" s="139" t="s">
        <v>18050</v>
      </c>
      <c r="AD1236" s="380"/>
      <c r="AE1236" s="139" t="s">
        <v>102</v>
      </c>
      <c r="AF1236" s="139" t="s">
        <v>13068</v>
      </c>
      <c r="AG1236" s="139" t="s">
        <v>102</v>
      </c>
      <c r="AH1236" s="139" t="s">
        <v>1378</v>
      </c>
      <c r="AI1236" s="139" t="s">
        <v>7</v>
      </c>
      <c r="AJ1236" s="139" t="s">
        <v>7</v>
      </c>
      <c r="AK1236" s="139"/>
      <c r="AL1236" s="139"/>
      <c r="AM1236" s="141" t="s">
        <v>6</v>
      </c>
      <c r="AN1236" s="141" t="s">
        <v>8</v>
      </c>
      <c r="AO1236" s="139" t="s">
        <v>1614</v>
      </c>
      <c r="AP1236" s="139" t="s">
        <v>7</v>
      </c>
      <c r="AQ1236" s="139"/>
      <c r="AR1236" s="381"/>
      <c r="AS1236" s="139" t="s">
        <v>4075</v>
      </c>
      <c r="AT1236" s="141" t="s">
        <v>43</v>
      </c>
      <c r="AU1236" s="141">
        <v>512</v>
      </c>
      <c r="AV1236" s="383"/>
      <c r="AW1236" s="385"/>
      <c r="AX1236" s="139"/>
      <c r="AY1236" t="s">
        <v>18948</v>
      </c>
      <c r="AZ1236">
        <v>12000</v>
      </c>
      <c r="BA1236" s="381"/>
      <c r="BB1236" s="139" t="s">
        <v>1450</v>
      </c>
      <c r="BC1236" s="166"/>
      <c r="BD1236" s="166"/>
      <c r="BE1236" s="166"/>
      <c r="BF1236" s="166"/>
      <c r="BG1236" s="166"/>
      <c r="BH1236" s="308"/>
      <c r="BI1236" s="308"/>
      <c r="BJ1236" s="141" t="s">
        <v>26</v>
      </c>
      <c r="BK1236" s="141" t="s">
        <v>26</v>
      </c>
      <c r="BL1236" s="141"/>
      <c r="BM1236" s="141"/>
      <c r="BN1236" s="139" t="s">
        <v>4075</v>
      </c>
      <c r="BQ1236" s="141"/>
      <c r="BV1236" s="141"/>
      <c r="BX1236" s="141"/>
      <c r="BY1236" s="141"/>
      <c r="BZ1236" s="141"/>
      <c r="CA1236" s="141"/>
      <c r="CB1236" s="141"/>
      <c r="CC1236" s="141"/>
      <c r="CD1236" s="141"/>
      <c r="CE1236" s="141"/>
      <c r="CF1236" s="141"/>
      <c r="CG1236" s="141"/>
    </row>
    <row r="1237" spans="1:85" x14ac:dyDescent="0.35">
      <c r="A1237" s="155" t="s">
        <v>9570</v>
      </c>
      <c r="B1237" s="139" t="s">
        <v>4075</v>
      </c>
      <c r="C1237" s="18">
        <v>42894</v>
      </c>
      <c r="D1237" s="144">
        <v>1.8055555555555554E-2</v>
      </c>
      <c r="E1237" s="141" t="s">
        <v>1946</v>
      </c>
      <c r="F1237" s="141">
        <v>2</v>
      </c>
      <c r="G1237" s="141" t="s">
        <v>2004</v>
      </c>
      <c r="H1237" s="141">
        <v>2017</v>
      </c>
      <c r="I1237" s="18">
        <v>42894</v>
      </c>
      <c r="J1237" s="144">
        <v>2.7083333333333334E-2</v>
      </c>
      <c r="K1237" s="378"/>
      <c r="L1237" s="139" t="s">
        <v>4075</v>
      </c>
      <c r="M1237" s="141"/>
      <c r="N1237" s="248"/>
      <c r="O1237" s="141" t="s">
        <v>26</v>
      </c>
      <c r="P1237" s="141"/>
      <c r="Q1237" s="141"/>
      <c r="R1237" s="141"/>
      <c r="S1237" s="141"/>
      <c r="T1237" s="141"/>
      <c r="U1237" s="141"/>
      <c r="V1237" s="141"/>
      <c r="W1237" s="139" t="s">
        <v>4075</v>
      </c>
      <c r="X1237" s="141" t="s">
        <v>25</v>
      </c>
      <c r="Y1237" s="141" t="s">
        <v>27</v>
      </c>
      <c r="Z1237" s="141" t="s">
        <v>4</v>
      </c>
      <c r="AA1237" s="141" t="s">
        <v>34</v>
      </c>
      <c r="AB1237" s="141"/>
      <c r="AC1237" s="139" t="s">
        <v>18054</v>
      </c>
      <c r="AD1237" s="380"/>
      <c r="AE1237" s="139" t="s">
        <v>103</v>
      </c>
      <c r="AF1237" s="139" t="s">
        <v>13069</v>
      </c>
      <c r="AG1237" s="139" t="s">
        <v>103</v>
      </c>
      <c r="AH1237" s="139" t="s">
        <v>1378</v>
      </c>
      <c r="AI1237" s="139" t="s">
        <v>7399</v>
      </c>
      <c r="AJ1237" s="139"/>
      <c r="AK1237" s="139" t="s">
        <v>7399</v>
      </c>
      <c r="AL1237" s="139" t="s">
        <v>7</v>
      </c>
      <c r="AM1237" s="141" t="s">
        <v>6</v>
      </c>
      <c r="AN1237" s="141" t="s">
        <v>8</v>
      </c>
      <c r="AO1237" s="139" t="s">
        <v>1614</v>
      </c>
      <c r="AP1237" s="139" t="s">
        <v>7</v>
      </c>
      <c r="AQ1237" s="139"/>
      <c r="AR1237" s="381"/>
      <c r="AS1237" s="139" t="s">
        <v>4075</v>
      </c>
      <c r="AT1237" s="141" t="s">
        <v>1404</v>
      </c>
      <c r="AU1237" s="141"/>
      <c r="AV1237" s="383"/>
      <c r="AW1237" s="385"/>
      <c r="AX1237" s="139"/>
      <c r="AY1237" t="s">
        <v>18477</v>
      </c>
      <c r="AZ1237">
        <v>12000</v>
      </c>
      <c r="BA1237" s="381"/>
      <c r="BB1237" s="139" t="s">
        <v>1450</v>
      </c>
      <c r="BC1237" s="166">
        <v>157</v>
      </c>
      <c r="BD1237" s="166"/>
      <c r="BE1237" s="166"/>
      <c r="BF1237" s="166"/>
      <c r="BG1237" s="166"/>
      <c r="BH1237" s="308" t="s">
        <v>13588</v>
      </c>
      <c r="BI1237" s="308"/>
      <c r="BJ1237" s="141" t="s">
        <v>26</v>
      </c>
      <c r="BK1237" s="141" t="s">
        <v>26</v>
      </c>
      <c r="BL1237" s="141"/>
      <c r="BM1237" s="141"/>
      <c r="BN1237" s="139" t="s">
        <v>4075</v>
      </c>
      <c r="BQ1237" s="141"/>
      <c r="BV1237" s="141"/>
      <c r="BX1237" s="141"/>
      <c r="BY1237" s="141"/>
      <c r="BZ1237" s="141"/>
      <c r="CA1237" s="141"/>
      <c r="CB1237" s="141"/>
      <c r="CC1237" s="141"/>
      <c r="CD1237" s="141"/>
      <c r="CE1237" s="141"/>
      <c r="CF1237" s="141"/>
      <c r="CG1237" s="141"/>
    </row>
    <row r="1238" spans="1:85" x14ac:dyDescent="0.35">
      <c r="A1238" s="155" t="s">
        <v>20021</v>
      </c>
      <c r="B1238" s="139" t="s">
        <v>4075</v>
      </c>
      <c r="C1238" s="18">
        <v>42894</v>
      </c>
      <c r="D1238" s="144">
        <v>2.7627314814814816E-2</v>
      </c>
      <c r="E1238" s="141" t="s">
        <v>1946</v>
      </c>
      <c r="F1238" s="141">
        <v>2</v>
      </c>
      <c r="G1238" s="141" t="s">
        <v>2004</v>
      </c>
      <c r="H1238" s="141">
        <v>2017</v>
      </c>
      <c r="I1238" s="18">
        <v>42894</v>
      </c>
      <c r="J1238" s="144">
        <v>2.7083333333333334E-2</v>
      </c>
      <c r="K1238" s="378"/>
      <c r="L1238" s="139" t="s">
        <v>4075</v>
      </c>
      <c r="M1238" s="141" t="s">
        <v>28</v>
      </c>
      <c r="N1238" s="248">
        <v>44246</v>
      </c>
      <c r="O1238" s="141" t="s">
        <v>25</v>
      </c>
      <c r="P1238" s="141"/>
      <c r="Q1238" s="141"/>
      <c r="R1238" s="141" t="s">
        <v>1944</v>
      </c>
      <c r="S1238" s="141"/>
      <c r="T1238" s="141" t="s">
        <v>20022</v>
      </c>
      <c r="U1238" s="141"/>
      <c r="V1238" s="141"/>
      <c r="W1238" s="139" t="s">
        <v>4075</v>
      </c>
      <c r="X1238" s="141" t="s">
        <v>25</v>
      </c>
      <c r="Y1238" s="141" t="s">
        <v>27</v>
      </c>
      <c r="Z1238" s="141"/>
      <c r="AA1238" s="141" t="s">
        <v>34</v>
      </c>
      <c r="AB1238" s="141"/>
      <c r="AC1238" s="139" t="s">
        <v>18054</v>
      </c>
      <c r="AD1238" s="380"/>
      <c r="AE1238" s="139" t="s">
        <v>103</v>
      </c>
      <c r="AF1238" s="139" t="s">
        <v>13069</v>
      </c>
      <c r="AG1238" s="139" t="s">
        <v>103</v>
      </c>
      <c r="AH1238" s="139" t="s">
        <v>1380</v>
      </c>
      <c r="AI1238" s="139" t="s">
        <v>7399</v>
      </c>
      <c r="AJ1238" s="139"/>
      <c r="AK1238" s="139" t="s">
        <v>7399</v>
      </c>
      <c r="AL1238" s="139" t="s">
        <v>1563</v>
      </c>
      <c r="AM1238" s="141" t="s">
        <v>9</v>
      </c>
      <c r="AN1238" s="141" t="s">
        <v>8</v>
      </c>
      <c r="AO1238" s="139"/>
      <c r="AP1238" s="139" t="s">
        <v>1563</v>
      </c>
      <c r="AQ1238" s="139"/>
      <c r="AR1238" s="381"/>
      <c r="AS1238" s="139" t="s">
        <v>4075</v>
      </c>
      <c r="AT1238" s="141" t="s">
        <v>1404</v>
      </c>
      <c r="AU1238" s="141"/>
      <c r="AV1238" s="383"/>
      <c r="AW1238" s="385"/>
      <c r="AX1238" s="139" t="s">
        <v>45</v>
      </c>
      <c r="AY1238" t="s">
        <v>18525</v>
      </c>
      <c r="BA1238" s="381"/>
      <c r="BB1238" s="139" t="s">
        <v>1444</v>
      </c>
      <c r="BC1238" s="166"/>
      <c r="BD1238" s="166"/>
      <c r="BE1238" s="166"/>
      <c r="BF1238" s="166"/>
      <c r="BG1238" s="166"/>
      <c r="BH1238" s="308"/>
      <c r="BI1238" s="308"/>
      <c r="BJ1238" s="141" t="s">
        <v>26</v>
      </c>
      <c r="BK1238" s="141" t="s">
        <v>26</v>
      </c>
      <c r="BL1238" s="141"/>
      <c r="BM1238" s="141"/>
      <c r="BN1238" s="139" t="s">
        <v>4075</v>
      </c>
      <c r="BQ1238" s="141"/>
      <c r="BV1238" s="141"/>
      <c r="BX1238" s="141"/>
      <c r="BY1238" s="141"/>
      <c r="BZ1238" s="141"/>
      <c r="CA1238" s="141"/>
      <c r="CB1238" s="141"/>
      <c r="CC1238" s="141"/>
      <c r="CD1238" s="141"/>
      <c r="CE1238" s="141"/>
      <c r="CF1238" s="141"/>
      <c r="CG1238" s="141"/>
    </row>
    <row r="1239" spans="1:85" x14ac:dyDescent="0.35">
      <c r="A1239" s="155" t="s">
        <v>9557</v>
      </c>
      <c r="B1239" s="139" t="s">
        <v>4075</v>
      </c>
      <c r="C1239" s="18">
        <v>42895</v>
      </c>
      <c r="D1239" s="144">
        <v>0.56041666666666667</v>
      </c>
      <c r="E1239" s="141" t="s">
        <v>1946</v>
      </c>
      <c r="F1239" s="141">
        <v>2</v>
      </c>
      <c r="G1239" s="141" t="s">
        <v>2004</v>
      </c>
      <c r="H1239" s="141">
        <v>2017</v>
      </c>
      <c r="I1239" s="18">
        <v>42895</v>
      </c>
      <c r="J1239" s="144">
        <v>0.56180555555555556</v>
      </c>
      <c r="K1239" s="378"/>
      <c r="L1239" s="139" t="s">
        <v>4075</v>
      </c>
      <c r="M1239" s="141"/>
      <c r="N1239" s="248"/>
      <c r="O1239" s="141" t="s">
        <v>26</v>
      </c>
      <c r="P1239" s="141"/>
      <c r="Q1239" s="141"/>
      <c r="R1239" s="141"/>
      <c r="S1239" s="141"/>
      <c r="T1239" s="141"/>
      <c r="U1239" s="141"/>
      <c r="V1239" s="141"/>
      <c r="W1239" s="139" t="s">
        <v>4075</v>
      </c>
      <c r="X1239" s="141" t="s">
        <v>25</v>
      </c>
      <c r="Y1239" s="141" t="s">
        <v>27</v>
      </c>
      <c r="Z1239" s="141" t="s">
        <v>4</v>
      </c>
      <c r="AA1239" s="141" t="s">
        <v>34</v>
      </c>
      <c r="AB1239" s="141"/>
      <c r="AC1239" s="139" t="s">
        <v>18047</v>
      </c>
      <c r="AD1239" s="380"/>
      <c r="AE1239" s="139" t="s">
        <v>105</v>
      </c>
      <c r="AF1239" s="139" t="s">
        <v>13076</v>
      </c>
      <c r="AG1239" s="139" t="s">
        <v>1518</v>
      </c>
      <c r="AH1239" s="139" t="s">
        <v>1378</v>
      </c>
      <c r="AI1239" s="139" t="s">
        <v>1518</v>
      </c>
      <c r="AJ1239" s="139"/>
      <c r="AK1239" s="139" t="s">
        <v>1518</v>
      </c>
      <c r="AL1239" s="139" t="s">
        <v>7</v>
      </c>
      <c r="AM1239" s="141" t="s">
        <v>6</v>
      </c>
      <c r="AN1239" s="141" t="s">
        <v>8</v>
      </c>
      <c r="AO1239" s="139" t="s">
        <v>1614</v>
      </c>
      <c r="AP1239" s="139" t="s">
        <v>7</v>
      </c>
      <c r="AQ1239" s="139"/>
      <c r="AR1239" s="381"/>
      <c r="AS1239" s="139" t="s">
        <v>4075</v>
      </c>
      <c r="AT1239" s="141" t="s">
        <v>1404</v>
      </c>
      <c r="AU1239" s="141"/>
      <c r="AV1239" s="383"/>
      <c r="AW1239" s="385"/>
      <c r="AX1239" s="139"/>
      <c r="AY1239" t="s">
        <v>18436</v>
      </c>
      <c r="AZ1239">
        <v>12000</v>
      </c>
      <c r="BA1239" s="381"/>
      <c r="BB1239" s="139" t="s">
        <v>17</v>
      </c>
      <c r="BC1239" s="166"/>
      <c r="BD1239" s="166"/>
      <c r="BE1239" s="166"/>
      <c r="BF1239" s="166"/>
      <c r="BG1239" s="166"/>
      <c r="BH1239" s="308"/>
      <c r="BI1239" s="308"/>
      <c r="BJ1239" s="141" t="s">
        <v>26</v>
      </c>
      <c r="BK1239" s="141" t="s">
        <v>26</v>
      </c>
      <c r="BL1239" s="141"/>
      <c r="BM1239" s="141"/>
      <c r="BN1239" s="139" t="s">
        <v>4075</v>
      </c>
      <c r="BQ1239" s="141"/>
      <c r="BV1239" s="141"/>
      <c r="BX1239" s="141"/>
      <c r="BY1239" s="141"/>
      <c r="BZ1239" s="141"/>
      <c r="CA1239" s="141"/>
      <c r="CB1239" s="141"/>
      <c r="CC1239" s="141"/>
      <c r="CD1239" s="141"/>
      <c r="CE1239" s="141"/>
      <c r="CF1239" s="141"/>
      <c r="CG1239" s="141"/>
    </row>
    <row r="1240" spans="1:85" x14ac:dyDescent="0.35">
      <c r="A1240" s="155" t="s">
        <v>9558</v>
      </c>
      <c r="B1240" s="139" t="s">
        <v>4075</v>
      </c>
      <c r="C1240" s="18">
        <v>42895</v>
      </c>
      <c r="E1240" s="141" t="s">
        <v>1946</v>
      </c>
      <c r="F1240" s="141">
        <v>2</v>
      </c>
      <c r="G1240" s="141" t="s">
        <v>2004</v>
      </c>
      <c r="H1240" s="141">
        <v>2017</v>
      </c>
      <c r="I1240" s="18">
        <v>42895</v>
      </c>
      <c r="J1240" s="144">
        <v>0.80208333333333337</v>
      </c>
      <c r="K1240" s="378"/>
      <c r="L1240" s="139" t="s">
        <v>4075</v>
      </c>
      <c r="M1240" s="141"/>
      <c r="N1240" s="248"/>
      <c r="O1240" s="141" t="s">
        <v>26</v>
      </c>
      <c r="P1240" s="141"/>
      <c r="Q1240" s="141" t="s">
        <v>9559</v>
      </c>
      <c r="R1240" s="141" t="s">
        <v>9560</v>
      </c>
      <c r="S1240" s="141"/>
      <c r="T1240" s="141"/>
      <c r="U1240" s="141">
        <v>112944821</v>
      </c>
      <c r="V1240" s="141"/>
      <c r="W1240" s="139" t="s">
        <v>4075</v>
      </c>
      <c r="X1240" s="141" t="s">
        <v>25</v>
      </c>
      <c r="Y1240" s="141" t="s">
        <v>27</v>
      </c>
      <c r="Z1240" s="141" t="s">
        <v>4</v>
      </c>
      <c r="AA1240" s="141" t="s">
        <v>34</v>
      </c>
      <c r="AB1240" s="141"/>
      <c r="AC1240" s="139" t="s">
        <v>18048</v>
      </c>
      <c r="AD1240" s="380"/>
      <c r="AE1240" s="139" t="s">
        <v>102</v>
      </c>
      <c r="AF1240" s="139" t="s">
        <v>13068</v>
      </c>
      <c r="AG1240" s="139" t="s">
        <v>102</v>
      </c>
      <c r="AH1240" s="139" t="s">
        <v>1378</v>
      </c>
      <c r="AI1240" s="139" t="s">
        <v>7</v>
      </c>
      <c r="AJ1240" s="139" t="s">
        <v>7</v>
      </c>
      <c r="AK1240" s="139"/>
      <c r="AL1240" s="139"/>
      <c r="AM1240" s="141" t="s">
        <v>6</v>
      </c>
      <c r="AN1240" s="141" t="s">
        <v>8</v>
      </c>
      <c r="AO1240" s="139" t="s">
        <v>1614</v>
      </c>
      <c r="AP1240" s="139" t="s">
        <v>7</v>
      </c>
      <c r="AQ1240" s="139"/>
      <c r="AR1240" s="381"/>
      <c r="AS1240" s="139" t="s">
        <v>4075</v>
      </c>
      <c r="AT1240" s="141" t="s">
        <v>1404</v>
      </c>
      <c r="AU1240" s="141"/>
      <c r="AV1240" s="383"/>
      <c r="AW1240" s="385"/>
      <c r="AX1240" s="139"/>
      <c r="AY1240" t="s">
        <v>18805</v>
      </c>
      <c r="AZ1240">
        <v>12000</v>
      </c>
      <c r="BA1240" s="381"/>
      <c r="BB1240" s="139" t="s">
        <v>1452</v>
      </c>
      <c r="BC1240" s="166"/>
      <c r="BD1240" s="166"/>
      <c r="BE1240" s="166"/>
      <c r="BF1240" s="166"/>
      <c r="BG1240" s="166"/>
      <c r="BH1240" s="308"/>
      <c r="BI1240" s="308"/>
      <c r="BJ1240" s="141" t="s">
        <v>26</v>
      </c>
      <c r="BK1240" s="141" t="s">
        <v>26</v>
      </c>
      <c r="BL1240" s="141"/>
      <c r="BM1240" s="141"/>
      <c r="BN1240" s="139" t="s">
        <v>4075</v>
      </c>
      <c r="BQ1240" s="141"/>
      <c r="BV1240" s="141"/>
      <c r="BX1240" s="141"/>
      <c r="BY1240" s="141"/>
      <c r="BZ1240" s="141"/>
      <c r="CA1240" s="141"/>
      <c r="CB1240" s="141"/>
      <c r="CC1240" s="141"/>
      <c r="CD1240" s="141"/>
      <c r="CE1240" s="141"/>
      <c r="CF1240" s="141"/>
      <c r="CG1240" s="141"/>
    </row>
    <row r="1241" spans="1:85" x14ac:dyDescent="0.35">
      <c r="A1241" s="155" t="s">
        <v>9561</v>
      </c>
      <c r="B1241" s="139" t="s">
        <v>4075</v>
      </c>
      <c r="C1241" s="18">
        <v>42895</v>
      </c>
      <c r="E1241" s="141" t="s">
        <v>1946</v>
      </c>
      <c r="F1241" s="141">
        <v>2</v>
      </c>
      <c r="G1241" s="141" t="s">
        <v>2004</v>
      </c>
      <c r="H1241" s="141">
        <v>2017</v>
      </c>
      <c r="I1241" s="18">
        <v>42895</v>
      </c>
      <c r="J1241" s="144">
        <v>0.44444444444444442</v>
      </c>
      <c r="K1241" s="378"/>
      <c r="L1241" s="139" t="s">
        <v>4075</v>
      </c>
      <c r="M1241" s="141"/>
      <c r="N1241" s="248"/>
      <c r="O1241" s="141" t="s">
        <v>26</v>
      </c>
      <c r="P1241" s="141"/>
      <c r="Q1241" s="141" t="s">
        <v>9562</v>
      </c>
      <c r="R1241" s="141" t="s">
        <v>9563</v>
      </c>
      <c r="S1241" s="141"/>
      <c r="T1241" s="141"/>
      <c r="U1241" s="141">
        <v>112943642</v>
      </c>
      <c r="V1241" s="141"/>
      <c r="W1241" s="139" t="s">
        <v>4075</v>
      </c>
      <c r="X1241" s="141" t="s">
        <v>25</v>
      </c>
      <c r="Y1241" s="141" t="s">
        <v>27</v>
      </c>
      <c r="Z1241" s="141" t="s">
        <v>4</v>
      </c>
      <c r="AA1241" s="141" t="s">
        <v>34</v>
      </c>
      <c r="AB1241" s="141"/>
      <c r="AC1241" s="139" t="s">
        <v>18047</v>
      </c>
      <c r="AD1241" s="380"/>
      <c r="AE1241" s="139" t="s">
        <v>102</v>
      </c>
      <c r="AF1241" s="139" t="s">
        <v>13074</v>
      </c>
      <c r="AG1241" s="139" t="s">
        <v>102</v>
      </c>
      <c r="AH1241" s="139" t="s">
        <v>1378</v>
      </c>
      <c r="AI1241" s="139" t="s">
        <v>11</v>
      </c>
      <c r="AJ1241" s="139" t="s">
        <v>11</v>
      </c>
      <c r="AK1241" s="139"/>
      <c r="AL1241" s="139"/>
      <c r="AM1241" s="141" t="s">
        <v>6</v>
      </c>
      <c r="AN1241" s="141" t="s">
        <v>8</v>
      </c>
      <c r="AO1241" s="139" t="s">
        <v>1614</v>
      </c>
      <c r="AP1241" s="139" t="s">
        <v>7</v>
      </c>
      <c r="AQ1241" s="139"/>
      <c r="AR1241" s="381"/>
      <c r="AS1241" s="139" t="s">
        <v>4075</v>
      </c>
      <c r="AT1241" s="141" t="s">
        <v>1404</v>
      </c>
      <c r="AU1241" s="141"/>
      <c r="AV1241" s="383"/>
      <c r="AW1241" s="385"/>
      <c r="AX1241" s="139"/>
      <c r="AY1241" t="s">
        <v>9968</v>
      </c>
      <c r="AZ1241">
        <v>12000</v>
      </c>
      <c r="BA1241" s="381"/>
      <c r="BB1241" s="139" t="s">
        <v>1444</v>
      </c>
      <c r="BC1241" s="166"/>
      <c r="BD1241" s="166"/>
      <c r="BE1241" s="166"/>
      <c r="BF1241" s="166"/>
      <c r="BG1241" s="166"/>
      <c r="BH1241" s="308"/>
      <c r="BI1241" s="308"/>
      <c r="BJ1241" s="141" t="s">
        <v>26</v>
      </c>
      <c r="BK1241" s="141" t="s">
        <v>26</v>
      </c>
      <c r="BL1241" s="141"/>
      <c r="BM1241" s="141"/>
      <c r="BN1241" s="139" t="s">
        <v>4075</v>
      </c>
      <c r="BQ1241" s="141"/>
      <c r="BV1241" s="141"/>
      <c r="BX1241" s="141"/>
      <c r="BY1241" s="141"/>
      <c r="BZ1241" s="141"/>
      <c r="CA1241" s="141"/>
      <c r="CB1241" s="141"/>
      <c r="CC1241" s="141"/>
      <c r="CD1241" s="141"/>
      <c r="CE1241" s="141"/>
      <c r="CF1241" s="141"/>
      <c r="CG1241" s="141"/>
    </row>
    <row r="1242" spans="1:85" x14ac:dyDescent="0.35">
      <c r="A1242" s="155" t="s">
        <v>9554</v>
      </c>
      <c r="B1242" s="139" t="s">
        <v>4075</v>
      </c>
      <c r="C1242" s="18">
        <v>42896</v>
      </c>
      <c r="E1242" s="141" t="s">
        <v>1946</v>
      </c>
      <c r="F1242" s="141">
        <v>2</v>
      </c>
      <c r="G1242" s="141" t="s">
        <v>2004</v>
      </c>
      <c r="H1242" s="141">
        <v>2017</v>
      </c>
      <c r="I1242" s="18">
        <v>42896</v>
      </c>
      <c r="J1242" s="144">
        <v>0.31527777777777777</v>
      </c>
      <c r="K1242" s="378"/>
      <c r="L1242" s="139" t="s">
        <v>4075</v>
      </c>
      <c r="M1242" s="141"/>
      <c r="N1242" s="248"/>
      <c r="O1242" s="141" t="s">
        <v>26</v>
      </c>
      <c r="P1242" s="141"/>
      <c r="Q1242" s="141" t="s">
        <v>9555</v>
      </c>
      <c r="R1242" s="141" t="s">
        <v>9556</v>
      </c>
      <c r="S1242" s="141"/>
      <c r="T1242" s="141"/>
      <c r="U1242" s="141">
        <v>112950597</v>
      </c>
      <c r="V1242" s="141"/>
      <c r="W1242" s="139" t="s">
        <v>4075</v>
      </c>
      <c r="X1242" s="141" t="s">
        <v>25</v>
      </c>
      <c r="Y1242" s="141" t="s">
        <v>27</v>
      </c>
      <c r="Z1242" s="141" t="s">
        <v>4</v>
      </c>
      <c r="AA1242" s="141" t="s">
        <v>34</v>
      </c>
      <c r="AB1242" s="141"/>
      <c r="AC1242" s="139" t="s">
        <v>18050</v>
      </c>
      <c r="AD1242" s="380"/>
      <c r="AE1242" s="139" t="s">
        <v>4</v>
      </c>
      <c r="AF1242" s="139" t="s">
        <v>13073</v>
      </c>
      <c r="AG1242" s="139" t="s">
        <v>4</v>
      </c>
      <c r="AH1242" s="139" t="s">
        <v>1378</v>
      </c>
      <c r="AI1242" s="139" t="s">
        <v>15678</v>
      </c>
      <c r="AJ1242" s="139"/>
      <c r="AK1242" s="139" t="s">
        <v>15678</v>
      </c>
      <c r="AL1242" s="139" t="s">
        <v>7</v>
      </c>
      <c r="AM1242" s="141" t="s">
        <v>6</v>
      </c>
      <c r="AN1242" s="141" t="s">
        <v>8</v>
      </c>
      <c r="AO1242" s="139" t="s">
        <v>1614</v>
      </c>
      <c r="AP1242" s="139" t="s">
        <v>7</v>
      </c>
      <c r="AQ1242" s="139"/>
      <c r="AR1242" s="381"/>
      <c r="AS1242" s="139" t="s">
        <v>4075</v>
      </c>
      <c r="AT1242" s="141" t="s">
        <v>43</v>
      </c>
      <c r="AU1242" s="141">
        <v>575</v>
      </c>
      <c r="AV1242" s="383"/>
      <c r="AW1242" s="385"/>
      <c r="AX1242" s="139"/>
      <c r="AY1242" t="s">
        <v>9833</v>
      </c>
      <c r="AZ1242">
        <v>21000</v>
      </c>
      <c r="BA1242" s="381"/>
      <c r="BB1242" s="139" t="s">
        <v>1450</v>
      </c>
      <c r="BC1242" s="166"/>
      <c r="BD1242" s="166"/>
      <c r="BE1242" s="166"/>
      <c r="BF1242" s="166"/>
      <c r="BG1242" s="166"/>
      <c r="BH1242" s="308"/>
      <c r="BI1242" s="308"/>
      <c r="BJ1242" s="141" t="s">
        <v>26</v>
      </c>
      <c r="BK1242" s="141" t="s">
        <v>26</v>
      </c>
      <c r="BL1242" s="141"/>
      <c r="BM1242" s="141"/>
      <c r="BN1242" s="139" t="s">
        <v>4075</v>
      </c>
      <c r="BQ1242" s="141"/>
      <c r="BV1242" s="141"/>
      <c r="BX1242" s="141"/>
      <c r="BY1242" s="141"/>
      <c r="BZ1242" s="141"/>
      <c r="CA1242" s="141"/>
      <c r="CB1242" s="141"/>
      <c r="CC1242" s="141"/>
      <c r="CD1242" s="141"/>
      <c r="CE1242" s="141"/>
      <c r="CF1242" s="141"/>
      <c r="CG1242" s="141"/>
    </row>
    <row r="1243" spans="1:85" x14ac:dyDescent="0.35">
      <c r="A1243" s="155" t="s">
        <v>9549</v>
      </c>
      <c r="B1243" s="139" t="s">
        <v>4075</v>
      </c>
      <c r="C1243" s="18">
        <v>42898</v>
      </c>
      <c r="E1243" s="141" t="s">
        <v>2760</v>
      </c>
      <c r="F1243" s="141">
        <v>2</v>
      </c>
      <c r="G1243" s="141" t="s">
        <v>2004</v>
      </c>
      <c r="H1243" s="141">
        <v>2017</v>
      </c>
      <c r="I1243" s="18">
        <v>42898</v>
      </c>
      <c r="J1243" s="144">
        <v>0.64444444444444449</v>
      </c>
      <c r="K1243" s="378"/>
      <c r="L1243" s="139" t="s">
        <v>4075</v>
      </c>
      <c r="M1243" s="141"/>
      <c r="N1243" s="248"/>
      <c r="O1243" s="141" t="s">
        <v>26</v>
      </c>
      <c r="P1243" s="141"/>
      <c r="Q1243" s="141" t="s">
        <v>9550</v>
      </c>
      <c r="R1243" s="141" t="s">
        <v>9551</v>
      </c>
      <c r="S1243" s="141"/>
      <c r="T1243" s="141"/>
      <c r="U1243" s="141">
        <v>112955511</v>
      </c>
      <c r="V1243" s="141"/>
      <c r="W1243" s="139" t="s">
        <v>4075</v>
      </c>
      <c r="X1243" s="141" t="s">
        <v>25</v>
      </c>
      <c r="Y1243" s="141" t="s">
        <v>27</v>
      </c>
      <c r="Z1243" s="141" t="s">
        <v>4</v>
      </c>
      <c r="AA1243" s="141" t="s">
        <v>34</v>
      </c>
      <c r="AB1243" s="141"/>
      <c r="AC1243" s="139" t="s">
        <v>18049</v>
      </c>
      <c r="AD1243" s="380"/>
      <c r="AE1243" s="139" t="s">
        <v>103</v>
      </c>
      <c r="AF1243" s="139" t="s">
        <v>13069</v>
      </c>
      <c r="AG1243" s="139" t="s">
        <v>103</v>
      </c>
      <c r="AH1243" s="139" t="s">
        <v>1378</v>
      </c>
      <c r="AI1243" s="139" t="s">
        <v>7399</v>
      </c>
      <c r="AJ1243" s="139"/>
      <c r="AK1243" s="139" t="s">
        <v>7399</v>
      </c>
      <c r="AL1243" s="139" t="s">
        <v>7</v>
      </c>
      <c r="AM1243" s="141" t="s">
        <v>6</v>
      </c>
      <c r="AN1243" s="141" t="s">
        <v>8</v>
      </c>
      <c r="AO1243" s="139" t="s">
        <v>1614</v>
      </c>
      <c r="AP1243" s="139" t="s">
        <v>7</v>
      </c>
      <c r="AQ1243" s="139"/>
      <c r="AR1243" s="381"/>
      <c r="AS1243" s="139" t="s">
        <v>4075</v>
      </c>
      <c r="AT1243" s="141" t="s">
        <v>1404</v>
      </c>
      <c r="AU1243" s="141"/>
      <c r="AV1243" s="383"/>
      <c r="AW1243" s="385"/>
      <c r="AX1243" s="139"/>
      <c r="AY1243" t="s">
        <v>18525</v>
      </c>
      <c r="AZ1243">
        <v>12000</v>
      </c>
      <c r="BA1243" s="381"/>
      <c r="BB1243" s="139" t="s">
        <v>1450</v>
      </c>
      <c r="BC1243" s="166"/>
      <c r="BD1243" s="166"/>
      <c r="BE1243" s="166"/>
      <c r="BF1243" s="166"/>
      <c r="BG1243" s="166"/>
      <c r="BH1243" s="308"/>
      <c r="BI1243" s="308"/>
      <c r="BJ1243" s="141" t="s">
        <v>26</v>
      </c>
      <c r="BK1243" s="141" t="s">
        <v>26</v>
      </c>
      <c r="BL1243" s="141"/>
      <c r="BM1243" s="141"/>
      <c r="BN1243" s="139" t="s">
        <v>4075</v>
      </c>
      <c r="BQ1243" s="141"/>
      <c r="BV1243" s="141"/>
      <c r="BX1243" s="141"/>
      <c r="BY1243" s="141"/>
      <c r="BZ1243" s="141"/>
      <c r="CA1243" s="141"/>
      <c r="CB1243" s="141"/>
      <c r="CC1243" s="141"/>
      <c r="CD1243" s="141"/>
      <c r="CE1243" s="141"/>
      <c r="CF1243" s="141"/>
      <c r="CG1243" s="141"/>
    </row>
    <row r="1244" spans="1:85" x14ac:dyDescent="0.35">
      <c r="A1244" s="155" t="s">
        <v>9552</v>
      </c>
      <c r="B1244" s="139" t="s">
        <v>4075</v>
      </c>
      <c r="C1244" s="18">
        <v>42898</v>
      </c>
      <c r="E1244" s="141" t="s">
        <v>2760</v>
      </c>
      <c r="F1244" s="141">
        <v>2</v>
      </c>
      <c r="G1244" s="141" t="s">
        <v>2004</v>
      </c>
      <c r="H1244" s="141">
        <v>2017</v>
      </c>
      <c r="I1244" s="18">
        <v>42898</v>
      </c>
      <c r="J1244" s="144">
        <v>0.75277777777777777</v>
      </c>
      <c r="K1244" s="378"/>
      <c r="L1244" s="139" t="s">
        <v>4075</v>
      </c>
      <c r="M1244" s="141"/>
      <c r="N1244" s="248"/>
      <c r="O1244" s="141" t="s">
        <v>26</v>
      </c>
      <c r="P1244" s="141"/>
      <c r="Q1244" s="141" t="s">
        <v>9553</v>
      </c>
      <c r="R1244" s="141"/>
      <c r="S1244" s="141"/>
      <c r="T1244" s="141"/>
      <c r="U1244" s="141"/>
      <c r="V1244" s="141"/>
      <c r="W1244" s="139" t="s">
        <v>4075</v>
      </c>
      <c r="X1244" s="141" t="s">
        <v>25</v>
      </c>
      <c r="Y1244" s="141" t="s">
        <v>27</v>
      </c>
      <c r="Z1244" s="141" t="s">
        <v>4</v>
      </c>
      <c r="AA1244" s="141" t="s">
        <v>34</v>
      </c>
      <c r="AB1244" s="141"/>
      <c r="AC1244" s="139" t="s">
        <v>18049</v>
      </c>
      <c r="AD1244" s="380"/>
      <c r="AE1244" s="139" t="s">
        <v>105</v>
      </c>
      <c r="AF1244" s="139" t="s">
        <v>13076</v>
      </c>
      <c r="AG1244" s="139" t="s">
        <v>1518</v>
      </c>
      <c r="AH1244" s="139" t="s">
        <v>1378</v>
      </c>
      <c r="AI1244" s="139" t="s">
        <v>1518</v>
      </c>
      <c r="AJ1244" s="139"/>
      <c r="AK1244" s="139" t="s">
        <v>1518</v>
      </c>
      <c r="AL1244" s="139" t="s">
        <v>60</v>
      </c>
      <c r="AM1244" s="141" t="s">
        <v>6</v>
      </c>
      <c r="AN1244" s="141" t="s">
        <v>8</v>
      </c>
      <c r="AO1244" s="139" t="s">
        <v>1614</v>
      </c>
      <c r="AP1244" s="139" t="s">
        <v>60</v>
      </c>
      <c r="AQ1244" s="139"/>
      <c r="AR1244" s="381"/>
      <c r="AS1244" s="139" t="s">
        <v>4075</v>
      </c>
      <c r="AT1244" s="141" t="s">
        <v>1404</v>
      </c>
      <c r="AU1244" s="141"/>
      <c r="AV1244" s="383"/>
      <c r="AW1244" s="385"/>
      <c r="AX1244" s="139"/>
      <c r="AY1244" t="s">
        <v>9927</v>
      </c>
      <c r="AZ1244">
        <v>12000</v>
      </c>
      <c r="BA1244" s="381"/>
      <c r="BB1244" s="139" t="s">
        <v>1444</v>
      </c>
      <c r="BC1244" s="166"/>
      <c r="BD1244" s="166"/>
      <c r="BE1244" s="166"/>
      <c r="BF1244" s="166"/>
      <c r="BG1244" s="166"/>
      <c r="BH1244" s="308"/>
      <c r="BI1244" s="308"/>
      <c r="BJ1244" s="141" t="s">
        <v>26</v>
      </c>
      <c r="BK1244" s="141" t="s">
        <v>26</v>
      </c>
      <c r="BL1244" s="141"/>
      <c r="BM1244" s="141"/>
      <c r="BN1244" s="139" t="s">
        <v>4075</v>
      </c>
      <c r="BQ1244" s="141"/>
      <c r="BV1244" s="141"/>
      <c r="BX1244" s="141"/>
      <c r="BY1244" s="141"/>
      <c r="BZ1244" s="141"/>
      <c r="CA1244" s="141"/>
      <c r="CB1244" s="141"/>
      <c r="CC1244" s="141"/>
      <c r="CD1244" s="141"/>
      <c r="CE1244" s="141"/>
      <c r="CF1244" s="141"/>
      <c r="CG1244" s="141"/>
    </row>
    <row r="1245" spans="1:85" x14ac:dyDescent="0.35">
      <c r="A1245" s="155" t="s">
        <v>9547</v>
      </c>
      <c r="B1245" s="139" t="s">
        <v>4075</v>
      </c>
      <c r="C1245" s="18">
        <v>42899</v>
      </c>
      <c r="D1245" s="144">
        <v>0.60416666666666663</v>
      </c>
      <c r="E1245" s="141" t="s">
        <v>2760</v>
      </c>
      <c r="F1245" s="141">
        <v>2</v>
      </c>
      <c r="G1245" s="141" t="s">
        <v>2004</v>
      </c>
      <c r="H1245" s="141">
        <v>2017</v>
      </c>
      <c r="I1245" s="18">
        <v>42899</v>
      </c>
      <c r="J1245" s="144"/>
      <c r="K1245" s="378"/>
      <c r="L1245" s="139" t="s">
        <v>4075</v>
      </c>
      <c r="M1245" s="141"/>
      <c r="N1245" s="248"/>
      <c r="O1245" s="141" t="s">
        <v>26</v>
      </c>
      <c r="P1245" s="141"/>
      <c r="Q1245" s="141"/>
      <c r="R1245" s="141"/>
      <c r="S1245" s="141" t="s">
        <v>9548</v>
      </c>
      <c r="T1245" s="141"/>
      <c r="U1245" s="141"/>
      <c r="V1245" s="141"/>
      <c r="W1245" s="139" t="s">
        <v>4075</v>
      </c>
      <c r="X1245" s="141" t="s">
        <v>25</v>
      </c>
      <c r="Y1245" s="141" t="s">
        <v>27</v>
      </c>
      <c r="Z1245" s="141" t="s">
        <v>4</v>
      </c>
      <c r="AA1245" s="141" t="s">
        <v>35</v>
      </c>
      <c r="AB1245" s="141"/>
      <c r="AC1245" s="139" t="s">
        <v>18050</v>
      </c>
      <c r="AD1245" s="380"/>
      <c r="AE1245" s="139" t="s">
        <v>103</v>
      </c>
      <c r="AF1245" s="139" t="s">
        <v>13069</v>
      </c>
      <c r="AG1245" s="139" t="s">
        <v>103</v>
      </c>
      <c r="AH1245" s="139" t="s">
        <v>1378</v>
      </c>
      <c r="AI1245" s="139" t="s">
        <v>7399</v>
      </c>
      <c r="AJ1245" s="139"/>
      <c r="AK1245" s="139" t="s">
        <v>7399</v>
      </c>
      <c r="AL1245" s="139" t="s">
        <v>7</v>
      </c>
      <c r="AM1245" s="141" t="s">
        <v>6</v>
      </c>
      <c r="AN1245" s="141" t="s">
        <v>8</v>
      </c>
      <c r="AO1245" s="139" t="s">
        <v>1618</v>
      </c>
      <c r="AP1245" s="139" t="s">
        <v>7</v>
      </c>
      <c r="AQ1245" s="139"/>
      <c r="AR1245" s="381"/>
      <c r="AS1245" s="139" t="s">
        <v>4075</v>
      </c>
      <c r="AT1245" s="141" t="s">
        <v>44</v>
      </c>
      <c r="AU1245" s="141">
        <v>530</v>
      </c>
      <c r="AV1245" s="383"/>
      <c r="AW1245" s="385"/>
      <c r="AX1245" s="139"/>
      <c r="AY1245" t="s">
        <v>18949</v>
      </c>
      <c r="AZ1245">
        <v>115000</v>
      </c>
      <c r="BA1245" s="381"/>
      <c r="BB1245" s="139" t="s">
        <v>1450</v>
      </c>
      <c r="BC1245" s="166"/>
      <c r="BD1245" s="166"/>
      <c r="BE1245" s="166"/>
      <c r="BF1245" s="166"/>
      <c r="BG1245" s="166"/>
      <c r="BH1245" s="308"/>
      <c r="BI1245" s="308"/>
      <c r="BJ1245" s="141" t="s">
        <v>26</v>
      </c>
      <c r="BK1245" s="141" t="s">
        <v>26</v>
      </c>
      <c r="BL1245" s="141"/>
      <c r="BM1245" s="141"/>
      <c r="BN1245" s="139" t="s">
        <v>4075</v>
      </c>
      <c r="BQ1245" s="141"/>
      <c r="BV1245" s="141"/>
      <c r="BX1245" s="141"/>
      <c r="BY1245" s="141"/>
      <c r="BZ1245" s="141"/>
      <c r="CA1245" s="141"/>
      <c r="CB1245" s="141"/>
      <c r="CC1245" s="141"/>
      <c r="CD1245" s="141"/>
      <c r="CE1245" s="141"/>
      <c r="CF1245" s="141"/>
      <c r="CG1245" s="141"/>
    </row>
    <row r="1246" spans="1:85" x14ac:dyDescent="0.35">
      <c r="A1246" s="155" t="s">
        <v>9545</v>
      </c>
      <c r="B1246" s="139" t="s">
        <v>4075</v>
      </c>
      <c r="C1246" s="18">
        <v>42900</v>
      </c>
      <c r="E1246" s="141" t="s">
        <v>2760</v>
      </c>
      <c r="F1246" s="141">
        <v>2</v>
      </c>
      <c r="G1246" s="141" t="s">
        <v>2004</v>
      </c>
      <c r="H1246" s="141">
        <v>2017</v>
      </c>
      <c r="I1246" s="18">
        <v>42900</v>
      </c>
      <c r="J1246" s="144">
        <v>0.93263888888888891</v>
      </c>
      <c r="K1246" s="378"/>
      <c r="L1246" s="139" t="s">
        <v>4075</v>
      </c>
      <c r="M1246" s="141"/>
      <c r="N1246" s="248"/>
      <c r="O1246" s="141" t="s">
        <v>26</v>
      </c>
      <c r="P1246" s="141"/>
      <c r="Q1246" s="141"/>
      <c r="R1246" s="141" t="s">
        <v>9546</v>
      </c>
      <c r="S1246" s="141"/>
      <c r="T1246" s="141"/>
      <c r="U1246" s="141"/>
      <c r="V1246" s="141"/>
      <c r="W1246" s="139" t="s">
        <v>4075</v>
      </c>
      <c r="X1246" s="141" t="s">
        <v>25</v>
      </c>
      <c r="Y1246" s="141" t="s">
        <v>27</v>
      </c>
      <c r="Z1246" s="141" t="s">
        <v>4</v>
      </c>
      <c r="AA1246" s="141" t="s">
        <v>34</v>
      </c>
      <c r="AB1246" s="141"/>
      <c r="AC1246" s="139" t="s">
        <v>18049</v>
      </c>
      <c r="AD1246" s="380"/>
      <c r="AE1246" s="139" t="s">
        <v>102</v>
      </c>
      <c r="AF1246" s="139" t="s">
        <v>13080</v>
      </c>
      <c r="AG1246" s="139" t="s">
        <v>102</v>
      </c>
      <c r="AH1246" s="139" t="s">
        <v>1378</v>
      </c>
      <c r="AI1246" s="139" t="s">
        <v>46</v>
      </c>
      <c r="AJ1246" s="139" t="s">
        <v>46</v>
      </c>
      <c r="AK1246" s="139"/>
      <c r="AL1246" s="139"/>
      <c r="AM1246" s="141" t="s">
        <v>1527</v>
      </c>
      <c r="AN1246" s="141" t="s">
        <v>8</v>
      </c>
      <c r="AO1246" s="139" t="s">
        <v>1614</v>
      </c>
      <c r="AP1246" s="139" t="s">
        <v>46</v>
      </c>
      <c r="AQ1246" s="139"/>
      <c r="AR1246" s="381"/>
      <c r="AS1246" s="139" t="s">
        <v>4075</v>
      </c>
      <c r="AT1246" s="141" t="s">
        <v>1404</v>
      </c>
      <c r="AU1246" s="141">
        <v>280</v>
      </c>
      <c r="AV1246" s="383"/>
      <c r="AW1246" s="385"/>
      <c r="AX1246" s="139"/>
      <c r="AY1246" t="s">
        <v>18950</v>
      </c>
      <c r="AZ1246">
        <v>12000</v>
      </c>
      <c r="BA1246" s="381"/>
      <c r="BB1246" s="139" t="s">
        <v>1451</v>
      </c>
      <c r="BC1246" s="166"/>
      <c r="BD1246" s="166"/>
      <c r="BE1246" s="166"/>
      <c r="BF1246" s="166"/>
      <c r="BG1246" s="166"/>
      <c r="BH1246" s="308"/>
      <c r="BI1246" s="308"/>
      <c r="BJ1246" s="141" t="s">
        <v>26</v>
      </c>
      <c r="BK1246" s="141" t="s">
        <v>26</v>
      </c>
      <c r="BL1246" s="141"/>
      <c r="BM1246" s="141"/>
      <c r="BN1246" s="139" t="s">
        <v>4075</v>
      </c>
      <c r="BQ1246" s="141"/>
      <c r="BV1246" s="141"/>
      <c r="BX1246" s="141"/>
      <c r="BY1246" s="141"/>
      <c r="BZ1246" s="141"/>
      <c r="CA1246" s="141"/>
      <c r="CB1246" s="141"/>
      <c r="CC1246" s="141"/>
      <c r="CD1246" s="141"/>
      <c r="CE1246" s="141"/>
      <c r="CF1246" s="141"/>
      <c r="CG1246" s="141"/>
    </row>
    <row r="1247" spans="1:85" x14ac:dyDescent="0.35">
      <c r="A1247" s="155" t="s">
        <v>9534</v>
      </c>
      <c r="B1247" s="139" t="s">
        <v>4075</v>
      </c>
      <c r="C1247" s="18">
        <v>42901</v>
      </c>
      <c r="D1247" s="144">
        <v>0.31874999999999998</v>
      </c>
      <c r="E1247" s="141" t="s">
        <v>2760</v>
      </c>
      <c r="F1247" s="141">
        <v>2</v>
      </c>
      <c r="G1247" s="141" t="s">
        <v>2004</v>
      </c>
      <c r="H1247" s="141">
        <v>2017</v>
      </c>
      <c r="I1247" s="18">
        <v>42901</v>
      </c>
      <c r="J1247" s="144">
        <v>0.31874999999999998</v>
      </c>
      <c r="K1247" s="378"/>
      <c r="L1247" s="139" t="s">
        <v>4075</v>
      </c>
      <c r="M1247" s="141"/>
      <c r="N1247" s="248"/>
      <c r="O1247" s="141" t="s">
        <v>26</v>
      </c>
      <c r="P1247" s="141"/>
      <c r="Q1247" s="141" t="s">
        <v>9535</v>
      </c>
      <c r="R1247" s="141" t="s">
        <v>9536</v>
      </c>
      <c r="S1247" s="141"/>
      <c r="T1247" s="141"/>
      <c r="U1247" s="141"/>
      <c r="V1247" s="141"/>
      <c r="W1247" s="139" t="s">
        <v>4075</v>
      </c>
      <c r="X1247" s="141" t="s">
        <v>25</v>
      </c>
      <c r="Y1247" s="141" t="s">
        <v>27</v>
      </c>
      <c r="Z1247" s="141" t="s">
        <v>4</v>
      </c>
      <c r="AA1247" s="141" t="s">
        <v>34</v>
      </c>
      <c r="AB1247" s="141"/>
      <c r="AC1247" s="139" t="s">
        <v>18047</v>
      </c>
      <c r="AD1247" s="380"/>
      <c r="AE1247" s="139" t="s">
        <v>4</v>
      </c>
      <c r="AF1247" s="139" t="s">
        <v>13073</v>
      </c>
      <c r="AG1247" s="139" t="s">
        <v>4</v>
      </c>
      <c r="AH1247" s="139" t="s">
        <v>1378</v>
      </c>
      <c r="AI1247" s="139" t="s">
        <v>15678</v>
      </c>
      <c r="AJ1247" s="139"/>
      <c r="AK1247" s="139" t="s">
        <v>15678</v>
      </c>
      <c r="AL1247" s="139" t="s">
        <v>7</v>
      </c>
      <c r="AM1247" s="141" t="s">
        <v>6</v>
      </c>
      <c r="AN1247" s="141" t="s">
        <v>8</v>
      </c>
      <c r="AO1247" s="139" t="s">
        <v>1614</v>
      </c>
      <c r="AP1247" s="139" t="s">
        <v>7</v>
      </c>
      <c r="AQ1247" s="139"/>
      <c r="AR1247" s="381"/>
      <c r="AS1247" s="139" t="s">
        <v>4075</v>
      </c>
      <c r="AT1247" s="141" t="s">
        <v>43</v>
      </c>
      <c r="AU1247" s="141">
        <v>300</v>
      </c>
      <c r="AV1247" s="383"/>
      <c r="AW1247" s="385"/>
      <c r="AX1247" s="139"/>
      <c r="AY1247" t="s">
        <v>18489</v>
      </c>
      <c r="AZ1247">
        <v>21000</v>
      </c>
      <c r="BA1247" s="381"/>
      <c r="BB1247" s="139" t="s">
        <v>1452</v>
      </c>
      <c r="BC1247" s="166"/>
      <c r="BD1247" s="166"/>
      <c r="BE1247" s="166"/>
      <c r="BF1247" s="166"/>
      <c r="BG1247" s="166"/>
      <c r="BH1247" s="308"/>
      <c r="BI1247" s="308"/>
      <c r="BJ1247" s="141" t="s">
        <v>26</v>
      </c>
      <c r="BK1247" s="141" t="s">
        <v>26</v>
      </c>
      <c r="BL1247" s="141"/>
      <c r="BM1247" s="141"/>
      <c r="BN1247" s="139" t="s">
        <v>4075</v>
      </c>
      <c r="BQ1247" s="141" t="s">
        <v>15847</v>
      </c>
      <c r="BR1247" s="135" t="s">
        <v>15680</v>
      </c>
      <c r="BT1247" s="135" t="s">
        <v>15350</v>
      </c>
      <c r="BU1247" s="135" t="s">
        <v>2059</v>
      </c>
      <c r="BV1247" s="141" t="s">
        <v>3561</v>
      </c>
      <c r="BW1247" s="135" t="s">
        <v>13261</v>
      </c>
      <c r="BX1247" s="141" t="s">
        <v>15681</v>
      </c>
      <c r="BY1247" s="141" t="s">
        <v>12</v>
      </c>
      <c r="BZ1247" s="141" t="s">
        <v>26</v>
      </c>
      <c r="CA1247" s="141" t="s">
        <v>1848</v>
      </c>
      <c r="CB1247" s="141"/>
      <c r="CC1247" s="141" t="s">
        <v>15704</v>
      </c>
      <c r="CD1247" s="141" t="s">
        <v>15683</v>
      </c>
      <c r="CE1247" s="141" t="s">
        <v>15450</v>
      </c>
      <c r="CF1247" s="141" t="s">
        <v>15451</v>
      </c>
      <c r="CG1247" s="141" t="s">
        <v>2003</v>
      </c>
    </row>
    <row r="1248" spans="1:85" x14ac:dyDescent="0.35">
      <c r="A1248" s="155" t="s">
        <v>9531</v>
      </c>
      <c r="B1248" s="139" t="s">
        <v>4075</v>
      </c>
      <c r="C1248" s="18">
        <v>42901</v>
      </c>
      <c r="D1248" s="144">
        <v>0.62569444444444444</v>
      </c>
      <c r="E1248" s="141" t="s">
        <v>2760</v>
      </c>
      <c r="F1248" s="141">
        <v>2</v>
      </c>
      <c r="G1248" s="141" t="s">
        <v>2004</v>
      </c>
      <c r="H1248" s="141">
        <v>2017</v>
      </c>
      <c r="I1248" s="18">
        <v>42901</v>
      </c>
      <c r="J1248" s="144">
        <v>0.62569444444444444</v>
      </c>
      <c r="K1248" s="378"/>
      <c r="L1248" s="139" t="s">
        <v>4075</v>
      </c>
      <c r="M1248" s="141"/>
      <c r="N1248" s="248"/>
      <c r="O1248" s="141" t="s">
        <v>26</v>
      </c>
      <c r="P1248" s="141"/>
      <c r="Q1248" s="141" t="s">
        <v>9532</v>
      </c>
      <c r="R1248" s="141" t="s">
        <v>9533</v>
      </c>
      <c r="S1248" s="141"/>
      <c r="T1248" s="141"/>
      <c r="U1248" s="141"/>
      <c r="V1248" s="141"/>
      <c r="W1248" s="139" t="s">
        <v>4075</v>
      </c>
      <c r="X1248" s="141" t="s">
        <v>25</v>
      </c>
      <c r="Y1248" s="141" t="s">
        <v>27</v>
      </c>
      <c r="Z1248" s="141" t="s">
        <v>4</v>
      </c>
      <c r="AA1248" s="141" t="s">
        <v>34</v>
      </c>
      <c r="AB1248" s="141"/>
      <c r="AC1248" s="139" t="s">
        <v>18047</v>
      </c>
      <c r="AD1248" s="380"/>
      <c r="AE1248" s="139" t="s">
        <v>103</v>
      </c>
      <c r="AF1248" s="139" t="s">
        <v>13075</v>
      </c>
      <c r="AG1248" s="139" t="s">
        <v>103</v>
      </c>
      <c r="AH1248" s="139" t="s">
        <v>1378</v>
      </c>
      <c r="AI1248" s="139" t="s">
        <v>7340</v>
      </c>
      <c r="AJ1248" s="139"/>
      <c r="AK1248" s="139" t="s">
        <v>7340</v>
      </c>
      <c r="AL1248" s="139" t="s">
        <v>1408</v>
      </c>
      <c r="AM1248" s="141" t="s">
        <v>1434</v>
      </c>
      <c r="AN1248" s="141" t="s">
        <v>8</v>
      </c>
      <c r="AO1248" s="139" t="s">
        <v>1614</v>
      </c>
      <c r="AP1248" s="139" t="s">
        <v>7</v>
      </c>
      <c r="AQ1248" s="139"/>
      <c r="AR1248" s="381"/>
      <c r="AS1248" s="139" t="s">
        <v>4075</v>
      </c>
      <c r="AT1248" s="141" t="s">
        <v>43</v>
      </c>
      <c r="AU1248" s="141">
        <v>154</v>
      </c>
      <c r="AV1248" s="383"/>
      <c r="AW1248" s="385"/>
      <c r="AX1248" s="139"/>
      <c r="AY1248" t="s">
        <v>18951</v>
      </c>
      <c r="AZ1248">
        <v>12000</v>
      </c>
      <c r="BA1248" s="381"/>
      <c r="BB1248" s="139" t="s">
        <v>1450</v>
      </c>
      <c r="BC1248" s="166"/>
      <c r="BD1248" s="166"/>
      <c r="BE1248" s="166"/>
      <c r="BF1248" s="166"/>
      <c r="BG1248" s="166"/>
      <c r="BH1248" s="308"/>
      <c r="BI1248" s="308"/>
      <c r="BJ1248" s="141" t="s">
        <v>26</v>
      </c>
      <c r="BK1248" s="141" t="s">
        <v>26</v>
      </c>
      <c r="BL1248" s="141"/>
      <c r="BM1248" s="141"/>
      <c r="BN1248" s="139" t="s">
        <v>4075</v>
      </c>
      <c r="BQ1248" s="141"/>
      <c r="BV1248" s="141"/>
      <c r="BX1248" s="141"/>
      <c r="BY1248" s="141"/>
      <c r="BZ1248" s="141"/>
      <c r="CA1248" s="141"/>
      <c r="CB1248" s="141"/>
      <c r="CC1248" s="141"/>
      <c r="CD1248" s="141"/>
      <c r="CE1248" s="141"/>
      <c r="CF1248" s="141"/>
      <c r="CG1248" s="141"/>
    </row>
    <row r="1249" spans="1:85" x14ac:dyDescent="0.35">
      <c r="A1249" s="155" t="s">
        <v>9528</v>
      </c>
      <c r="B1249" s="139" t="s">
        <v>4075</v>
      </c>
      <c r="C1249" s="18">
        <v>42901</v>
      </c>
      <c r="D1249" s="144">
        <v>0.72083333333333333</v>
      </c>
      <c r="E1249" s="141" t="s">
        <v>2760</v>
      </c>
      <c r="F1249" s="141">
        <v>2</v>
      </c>
      <c r="G1249" s="141" t="s">
        <v>2004</v>
      </c>
      <c r="H1249" s="141">
        <v>2017</v>
      </c>
      <c r="I1249" s="18">
        <v>42901</v>
      </c>
      <c r="J1249" s="144">
        <v>0.72083333333333333</v>
      </c>
      <c r="K1249" s="378"/>
      <c r="L1249" s="139" t="s">
        <v>4075</v>
      </c>
      <c r="M1249" s="141"/>
      <c r="N1249" s="248"/>
      <c r="O1249" s="141" t="s">
        <v>26</v>
      </c>
      <c r="P1249" s="141"/>
      <c r="Q1249" s="141" t="s">
        <v>9529</v>
      </c>
      <c r="R1249" s="141" t="s">
        <v>9530</v>
      </c>
      <c r="S1249" s="141"/>
      <c r="T1249" s="141"/>
      <c r="U1249" s="141">
        <v>112967797</v>
      </c>
      <c r="V1249" s="141"/>
      <c r="W1249" s="139" t="s">
        <v>4075</v>
      </c>
      <c r="X1249" s="141" t="s">
        <v>25</v>
      </c>
      <c r="Y1249" s="141" t="s">
        <v>27</v>
      </c>
      <c r="Z1249" s="141" t="s">
        <v>4</v>
      </c>
      <c r="AA1249" s="141" t="s">
        <v>34</v>
      </c>
      <c r="AB1249" s="141"/>
      <c r="AC1249" s="139" t="s">
        <v>18047</v>
      </c>
      <c r="AD1249" s="380"/>
      <c r="AE1249" s="139" t="s">
        <v>4</v>
      </c>
      <c r="AF1249" s="139" t="s">
        <v>13073</v>
      </c>
      <c r="AG1249" s="139" t="s">
        <v>4</v>
      </c>
      <c r="AH1249" s="139" t="s">
        <v>1378</v>
      </c>
      <c r="AI1249" s="139" t="s">
        <v>15678</v>
      </c>
      <c r="AJ1249" s="139"/>
      <c r="AK1249" s="139" t="s">
        <v>15678</v>
      </c>
      <c r="AL1249" s="139" t="s">
        <v>7</v>
      </c>
      <c r="AM1249" s="141" t="s">
        <v>6</v>
      </c>
      <c r="AN1249" s="141" t="s">
        <v>8</v>
      </c>
      <c r="AO1249" s="139" t="s">
        <v>1614</v>
      </c>
      <c r="AP1249" s="139" t="s">
        <v>7</v>
      </c>
      <c r="AQ1249" s="139"/>
      <c r="AR1249" s="381"/>
      <c r="AS1249" s="139" t="s">
        <v>4075</v>
      </c>
      <c r="AT1249" s="141" t="s">
        <v>1404</v>
      </c>
      <c r="AU1249" s="141"/>
      <c r="AV1249" s="383"/>
      <c r="AW1249" s="385"/>
      <c r="AX1249" s="139"/>
      <c r="AY1249" t="s">
        <v>18952</v>
      </c>
      <c r="AZ1249">
        <v>21000</v>
      </c>
      <c r="BA1249" s="381"/>
      <c r="BB1249" s="139" t="s">
        <v>1452</v>
      </c>
      <c r="BC1249" s="166"/>
      <c r="BD1249" s="166"/>
      <c r="BE1249" s="166"/>
      <c r="BF1249" s="166"/>
      <c r="BG1249" s="166"/>
      <c r="BH1249" s="308"/>
      <c r="BI1249" s="308"/>
      <c r="BJ1249" s="141" t="s">
        <v>26</v>
      </c>
      <c r="BK1249" s="141" t="s">
        <v>26</v>
      </c>
      <c r="BL1249" s="141"/>
      <c r="BM1249" s="141"/>
      <c r="BN1249" s="139" t="s">
        <v>4075</v>
      </c>
      <c r="BQ1249" s="141" t="s">
        <v>15848</v>
      </c>
      <c r="BR1249" s="135" t="s">
        <v>15702</v>
      </c>
      <c r="BV1249" s="141"/>
      <c r="BX1249" s="141"/>
      <c r="BY1249" s="141"/>
      <c r="BZ1249" s="141"/>
      <c r="CA1249" s="141"/>
      <c r="CB1249" s="141"/>
      <c r="CC1249" s="141"/>
      <c r="CD1249" s="141"/>
      <c r="CE1249" s="141"/>
      <c r="CF1249" s="141"/>
      <c r="CG1249" s="141"/>
    </row>
    <row r="1250" spans="1:85" x14ac:dyDescent="0.35">
      <c r="A1250" s="155" t="s">
        <v>9543</v>
      </c>
      <c r="B1250" s="139" t="s">
        <v>4075</v>
      </c>
      <c r="C1250" s="18">
        <v>42901</v>
      </c>
      <c r="E1250" s="141" t="s">
        <v>2760</v>
      </c>
      <c r="F1250" s="141">
        <v>2</v>
      </c>
      <c r="G1250" s="141" t="s">
        <v>2004</v>
      </c>
      <c r="H1250" s="141">
        <v>2017</v>
      </c>
      <c r="I1250" s="18">
        <v>42901</v>
      </c>
      <c r="J1250" s="144">
        <v>0.68125000000000002</v>
      </c>
      <c r="K1250" s="378"/>
      <c r="L1250" s="139" t="s">
        <v>4075</v>
      </c>
      <c r="M1250" s="141"/>
      <c r="N1250" s="248"/>
      <c r="O1250" s="141" t="s">
        <v>26</v>
      </c>
      <c r="P1250" s="141"/>
      <c r="Q1250" s="141" t="s">
        <v>9544</v>
      </c>
      <c r="R1250" s="141"/>
      <c r="S1250" s="141"/>
      <c r="T1250" s="141"/>
      <c r="U1250" s="141"/>
      <c r="V1250" s="141"/>
      <c r="W1250" s="139" t="s">
        <v>4075</v>
      </c>
      <c r="X1250" s="141" t="s">
        <v>25</v>
      </c>
      <c r="Y1250" s="141" t="s">
        <v>27</v>
      </c>
      <c r="Z1250" s="141" t="s">
        <v>4</v>
      </c>
      <c r="AA1250" s="141" t="s">
        <v>34</v>
      </c>
      <c r="AB1250" s="141"/>
      <c r="AC1250" s="139" t="s">
        <v>18049</v>
      </c>
      <c r="AD1250" s="380"/>
      <c r="AE1250" s="139" t="s">
        <v>4</v>
      </c>
      <c r="AF1250" s="139" t="s">
        <v>13073</v>
      </c>
      <c r="AG1250" s="139" t="s">
        <v>4</v>
      </c>
      <c r="AH1250" s="139" t="s">
        <v>1378</v>
      </c>
      <c r="AI1250" s="139" t="s">
        <v>15678</v>
      </c>
      <c r="AJ1250" s="139"/>
      <c r="AK1250" s="139" t="s">
        <v>15678</v>
      </c>
      <c r="AL1250" s="139" t="s">
        <v>7</v>
      </c>
      <c r="AM1250" s="141" t="s">
        <v>6</v>
      </c>
      <c r="AN1250" s="141" t="s">
        <v>8</v>
      </c>
      <c r="AO1250" s="139" t="s">
        <v>1477</v>
      </c>
      <c r="AP1250" s="139" t="s">
        <v>7</v>
      </c>
      <c r="AQ1250" s="139"/>
      <c r="AR1250" s="381"/>
      <c r="AS1250" s="139" t="s">
        <v>4075</v>
      </c>
      <c r="AT1250" s="141" t="s">
        <v>1404</v>
      </c>
      <c r="AU1250" s="141"/>
      <c r="AV1250" s="383"/>
      <c r="AW1250" s="385"/>
      <c r="AX1250" s="139"/>
      <c r="AY1250" t="s">
        <v>18879</v>
      </c>
      <c r="BA1250" s="381"/>
      <c r="BB1250" s="139" t="s">
        <v>17</v>
      </c>
      <c r="BC1250" s="166"/>
      <c r="BD1250" s="166"/>
      <c r="BE1250" s="166"/>
      <c r="BF1250" s="166"/>
      <c r="BG1250" s="166"/>
      <c r="BH1250" s="308"/>
      <c r="BI1250" s="308"/>
      <c r="BJ1250" s="141" t="s">
        <v>26</v>
      </c>
      <c r="BK1250" s="141" t="s">
        <v>26</v>
      </c>
      <c r="BL1250" s="141"/>
      <c r="BM1250" s="141"/>
      <c r="BN1250" s="139" t="s">
        <v>4075</v>
      </c>
      <c r="BQ1250" s="141"/>
      <c r="BV1250" s="141"/>
      <c r="BX1250" s="141"/>
      <c r="BY1250" s="141"/>
      <c r="BZ1250" s="141"/>
      <c r="CA1250" s="141"/>
      <c r="CB1250" s="141"/>
      <c r="CC1250" s="141"/>
      <c r="CD1250" s="141"/>
      <c r="CE1250" s="141"/>
      <c r="CF1250" s="141"/>
      <c r="CG1250" s="141"/>
    </row>
    <row r="1251" spans="1:85" x14ac:dyDescent="0.35">
      <c r="A1251" s="155" t="s">
        <v>9540</v>
      </c>
      <c r="B1251" s="139" t="s">
        <v>4075</v>
      </c>
      <c r="C1251" s="18">
        <v>42901</v>
      </c>
      <c r="D1251" s="144">
        <v>0.12361111111111112</v>
      </c>
      <c r="E1251" s="141" t="s">
        <v>2760</v>
      </c>
      <c r="F1251" s="141">
        <v>2</v>
      </c>
      <c r="G1251" s="141" t="s">
        <v>2004</v>
      </c>
      <c r="H1251" s="141">
        <v>2017</v>
      </c>
      <c r="I1251" s="18">
        <v>42901</v>
      </c>
      <c r="J1251" s="144">
        <v>0.12361111111111112</v>
      </c>
      <c r="K1251" s="378"/>
      <c r="L1251" s="139" t="s">
        <v>4075</v>
      </c>
      <c r="M1251" s="141"/>
      <c r="N1251" s="248"/>
      <c r="O1251" s="141" t="s">
        <v>26</v>
      </c>
      <c r="P1251" s="141"/>
      <c r="Q1251" s="141" t="s">
        <v>9541</v>
      </c>
      <c r="R1251" s="141" t="s">
        <v>9542</v>
      </c>
      <c r="S1251" s="141"/>
      <c r="T1251" s="141"/>
      <c r="U1251" s="141"/>
      <c r="V1251" s="141"/>
      <c r="W1251" s="139" t="s">
        <v>4075</v>
      </c>
      <c r="X1251" s="141" t="s">
        <v>25</v>
      </c>
      <c r="Y1251" s="141" t="s">
        <v>27</v>
      </c>
      <c r="Z1251" s="141" t="s">
        <v>4</v>
      </c>
      <c r="AA1251" s="141" t="s">
        <v>34</v>
      </c>
      <c r="AB1251" s="141"/>
      <c r="AC1251" s="139" t="s">
        <v>18047</v>
      </c>
      <c r="AD1251" s="380"/>
      <c r="AE1251" s="139" t="s">
        <v>103</v>
      </c>
      <c r="AF1251" s="139" t="s">
        <v>13079</v>
      </c>
      <c r="AG1251" s="139" t="s">
        <v>103</v>
      </c>
      <c r="AH1251" s="139" t="s">
        <v>1378</v>
      </c>
      <c r="AI1251" s="139" t="s">
        <v>41</v>
      </c>
      <c r="AJ1251" s="139"/>
      <c r="AK1251" s="139" t="s">
        <v>41</v>
      </c>
      <c r="AL1251" s="139"/>
      <c r="AM1251" s="141" t="s">
        <v>1527</v>
      </c>
      <c r="AN1251" s="141" t="s">
        <v>8</v>
      </c>
      <c r="AO1251" s="139" t="s">
        <v>1614</v>
      </c>
      <c r="AP1251" s="139" t="s">
        <v>7</v>
      </c>
      <c r="AQ1251" s="139"/>
      <c r="AR1251" s="381"/>
      <c r="AS1251" s="139" t="s">
        <v>4075</v>
      </c>
      <c r="AT1251" s="141" t="s">
        <v>43</v>
      </c>
      <c r="AU1251" s="141">
        <v>246</v>
      </c>
      <c r="AV1251" s="383"/>
      <c r="AW1251" s="385"/>
      <c r="AX1251" s="139"/>
      <c r="AY1251" t="s">
        <v>18396</v>
      </c>
      <c r="AZ1251">
        <v>12000</v>
      </c>
      <c r="BA1251" s="381"/>
      <c r="BB1251" s="139" t="s">
        <v>1452</v>
      </c>
      <c r="BC1251" s="166"/>
      <c r="BD1251" s="166"/>
      <c r="BE1251" s="166"/>
      <c r="BF1251" s="166"/>
      <c r="BG1251" s="166"/>
      <c r="BH1251" s="308"/>
      <c r="BI1251" s="308"/>
      <c r="BJ1251" s="141" t="s">
        <v>26</v>
      </c>
      <c r="BK1251" s="141" t="s">
        <v>26</v>
      </c>
      <c r="BL1251" s="141"/>
      <c r="BM1251" s="141"/>
      <c r="BN1251" s="139" t="s">
        <v>4075</v>
      </c>
      <c r="BQ1251" s="141"/>
      <c r="BV1251" s="141"/>
      <c r="BX1251" s="141"/>
      <c r="BY1251" s="141"/>
      <c r="BZ1251" s="141"/>
      <c r="CA1251" s="141"/>
      <c r="CB1251" s="141"/>
      <c r="CC1251" s="141"/>
      <c r="CD1251" s="141"/>
      <c r="CE1251" s="141"/>
      <c r="CF1251" s="141"/>
      <c r="CG1251" s="141"/>
    </row>
    <row r="1252" spans="1:85" x14ac:dyDescent="0.35">
      <c r="A1252" s="155" t="s">
        <v>9537</v>
      </c>
      <c r="B1252" s="139" t="s">
        <v>4075</v>
      </c>
      <c r="C1252" s="18">
        <v>42901</v>
      </c>
      <c r="D1252" s="144">
        <v>0.20972222222222223</v>
      </c>
      <c r="E1252" s="141" t="s">
        <v>2760</v>
      </c>
      <c r="F1252" s="141">
        <v>2</v>
      </c>
      <c r="G1252" s="141" t="s">
        <v>2004</v>
      </c>
      <c r="H1252" s="141">
        <v>2017</v>
      </c>
      <c r="I1252" s="18">
        <v>42901</v>
      </c>
      <c r="J1252" s="144">
        <v>0.20972222222222223</v>
      </c>
      <c r="K1252" s="378"/>
      <c r="L1252" s="139" t="s">
        <v>4075</v>
      </c>
      <c r="M1252" s="141"/>
      <c r="N1252" s="248"/>
      <c r="O1252" s="141" t="s">
        <v>26</v>
      </c>
      <c r="P1252" s="141"/>
      <c r="Q1252" s="141" t="s">
        <v>9538</v>
      </c>
      <c r="R1252" s="141" t="s">
        <v>9539</v>
      </c>
      <c r="S1252" s="141"/>
      <c r="T1252" s="141"/>
      <c r="U1252" s="141">
        <v>112965167</v>
      </c>
      <c r="V1252" s="141"/>
      <c r="W1252" s="139" t="s">
        <v>4075</v>
      </c>
      <c r="X1252" s="141" t="s">
        <v>25</v>
      </c>
      <c r="Y1252" s="141" t="s">
        <v>27</v>
      </c>
      <c r="Z1252" s="141" t="s">
        <v>4</v>
      </c>
      <c r="AA1252" s="141" t="s">
        <v>34</v>
      </c>
      <c r="AB1252" s="141"/>
      <c r="AC1252" s="139" t="s">
        <v>18047</v>
      </c>
      <c r="AD1252" s="380"/>
      <c r="AE1252" s="139" t="s">
        <v>4</v>
      </c>
      <c r="AF1252" s="139" t="s">
        <v>13073</v>
      </c>
      <c r="AG1252" s="139" t="s">
        <v>4</v>
      </c>
      <c r="AH1252" s="139" t="s">
        <v>1378</v>
      </c>
      <c r="AI1252" s="139" t="s">
        <v>15678</v>
      </c>
      <c r="AJ1252" s="139"/>
      <c r="AK1252" s="139" t="s">
        <v>15678</v>
      </c>
      <c r="AL1252" s="139" t="s">
        <v>7</v>
      </c>
      <c r="AM1252" s="141" t="s">
        <v>1527</v>
      </c>
      <c r="AN1252" s="141" t="s">
        <v>8</v>
      </c>
      <c r="AO1252" s="139" t="s">
        <v>1614</v>
      </c>
      <c r="AP1252" s="139" t="s">
        <v>7</v>
      </c>
      <c r="AQ1252" s="139"/>
      <c r="AR1252" s="381"/>
      <c r="AS1252" s="139" t="s">
        <v>4075</v>
      </c>
      <c r="AT1252" s="141" t="s">
        <v>1404</v>
      </c>
      <c r="AU1252" s="141"/>
      <c r="AV1252" s="383"/>
      <c r="AW1252" s="385"/>
      <c r="AX1252" s="139"/>
      <c r="AY1252" t="s">
        <v>18636</v>
      </c>
      <c r="AZ1252">
        <v>12000</v>
      </c>
      <c r="BA1252" s="381"/>
      <c r="BB1252" s="139" t="s">
        <v>1452</v>
      </c>
      <c r="BC1252" s="166"/>
      <c r="BD1252" s="166"/>
      <c r="BE1252" s="166"/>
      <c r="BF1252" s="166"/>
      <c r="BG1252" s="166"/>
      <c r="BH1252" s="308"/>
      <c r="BI1252" s="308"/>
      <c r="BJ1252" s="141" t="s">
        <v>26</v>
      </c>
      <c r="BK1252" s="141" t="s">
        <v>26</v>
      </c>
      <c r="BL1252" s="141"/>
      <c r="BM1252" s="141"/>
      <c r="BN1252" s="139" t="s">
        <v>4075</v>
      </c>
      <c r="BQ1252" s="141" t="s">
        <v>15849</v>
      </c>
      <c r="BR1252" s="135" t="s">
        <v>15700</v>
      </c>
      <c r="BT1252" s="135" t="s">
        <v>15355</v>
      </c>
      <c r="BU1252" s="135" t="s">
        <v>15359</v>
      </c>
      <c r="BV1252" s="141" t="s">
        <v>15356</v>
      </c>
      <c r="BW1252" s="135" t="s">
        <v>15348</v>
      </c>
      <c r="BX1252" s="141" t="s">
        <v>12</v>
      </c>
      <c r="BY1252" s="141" t="s">
        <v>12</v>
      </c>
      <c r="BZ1252" s="141" t="s">
        <v>26</v>
      </c>
      <c r="CA1252" s="141" t="s">
        <v>1848</v>
      </c>
      <c r="CB1252" s="141"/>
      <c r="CC1252" s="141" t="s">
        <v>15686</v>
      </c>
      <c r="CD1252" s="141" t="s">
        <v>15687</v>
      </c>
      <c r="CE1252" s="141" t="s">
        <v>15450</v>
      </c>
      <c r="CF1252" s="141" t="s">
        <v>15451</v>
      </c>
      <c r="CG1252" s="141" t="s">
        <v>1848</v>
      </c>
    </row>
    <row r="1253" spans="1:85" x14ac:dyDescent="0.35">
      <c r="A1253" s="155" t="s">
        <v>9518</v>
      </c>
      <c r="B1253" s="139" t="s">
        <v>4075</v>
      </c>
      <c r="C1253" s="18">
        <v>42902</v>
      </c>
      <c r="D1253" s="144">
        <v>0.57638888888888884</v>
      </c>
      <c r="E1253" s="141" t="s">
        <v>2760</v>
      </c>
      <c r="F1253" s="141">
        <v>2</v>
      </c>
      <c r="G1253" s="141" t="s">
        <v>2004</v>
      </c>
      <c r="H1253" s="141">
        <v>2017</v>
      </c>
      <c r="I1253" s="18">
        <v>42902</v>
      </c>
      <c r="J1253" s="144">
        <v>0.57638888888888884</v>
      </c>
      <c r="K1253" s="378"/>
      <c r="L1253" s="139" t="s">
        <v>4075</v>
      </c>
      <c r="M1253" s="141"/>
      <c r="N1253" s="248"/>
      <c r="O1253" s="141" t="s">
        <v>26</v>
      </c>
      <c r="P1253" s="141"/>
      <c r="Q1253" s="141" t="s">
        <v>9519</v>
      </c>
      <c r="R1253" s="141" t="s">
        <v>9520</v>
      </c>
      <c r="S1253" s="141"/>
      <c r="T1253" s="141"/>
      <c r="U1253" s="141"/>
      <c r="V1253" s="141"/>
      <c r="W1253" s="139" t="s">
        <v>4075</v>
      </c>
      <c r="X1253" s="141" t="s">
        <v>25</v>
      </c>
      <c r="Y1253" s="141" t="s">
        <v>27</v>
      </c>
      <c r="Z1253" s="141" t="s">
        <v>4</v>
      </c>
      <c r="AA1253" s="141" t="s">
        <v>34</v>
      </c>
      <c r="AB1253" s="141"/>
      <c r="AC1253" s="139" t="s">
        <v>18050</v>
      </c>
      <c r="AD1253" s="380"/>
      <c r="AE1253" s="139" t="s">
        <v>4</v>
      </c>
      <c r="AF1253" s="139" t="s">
        <v>13073</v>
      </c>
      <c r="AG1253" s="139" t="s">
        <v>4</v>
      </c>
      <c r="AH1253" s="139" t="s">
        <v>1378</v>
      </c>
      <c r="AI1253" s="139" t="s">
        <v>15678</v>
      </c>
      <c r="AJ1253" s="139"/>
      <c r="AK1253" s="139" t="s">
        <v>15678</v>
      </c>
      <c r="AL1253" s="139" t="s">
        <v>7</v>
      </c>
      <c r="AM1253" s="141" t="s">
        <v>6</v>
      </c>
      <c r="AN1253" s="141" t="s">
        <v>8</v>
      </c>
      <c r="AO1253" s="139" t="s">
        <v>1614</v>
      </c>
      <c r="AP1253" s="139" t="s">
        <v>7</v>
      </c>
      <c r="AQ1253" s="139"/>
      <c r="AR1253" s="381"/>
      <c r="AS1253" s="139" t="s">
        <v>4075</v>
      </c>
      <c r="AT1253" s="141" t="s">
        <v>1404</v>
      </c>
      <c r="AU1253" s="141"/>
      <c r="AV1253" s="383"/>
      <c r="AW1253" s="385"/>
      <c r="AX1253" s="139"/>
      <c r="AY1253" t="s">
        <v>9833</v>
      </c>
      <c r="AZ1253">
        <v>21000</v>
      </c>
      <c r="BA1253" s="381"/>
      <c r="BB1253" s="139" t="s">
        <v>1452</v>
      </c>
      <c r="BC1253" s="166"/>
      <c r="BD1253" s="166"/>
      <c r="BE1253" s="166"/>
      <c r="BF1253" s="166"/>
      <c r="BG1253" s="166"/>
      <c r="BH1253" s="308"/>
      <c r="BI1253" s="308"/>
      <c r="BJ1253" s="141" t="s">
        <v>26</v>
      </c>
      <c r="BK1253" s="141" t="s">
        <v>26</v>
      </c>
      <c r="BL1253" s="141"/>
      <c r="BM1253" s="141"/>
      <c r="BN1253" s="139" t="s">
        <v>4075</v>
      </c>
      <c r="BQ1253" s="141" t="s">
        <v>15848</v>
      </c>
      <c r="BR1253" s="135" t="s">
        <v>15685</v>
      </c>
      <c r="BT1253" s="135" t="s">
        <v>15364</v>
      </c>
      <c r="BU1253" s="135" t="s">
        <v>15363</v>
      </c>
      <c r="BV1253" s="141" t="s">
        <v>13262</v>
      </c>
      <c r="BW1253" s="135" t="s">
        <v>13261</v>
      </c>
      <c r="BX1253" s="141" t="s">
        <v>15689</v>
      </c>
      <c r="BY1253" s="141" t="s">
        <v>12</v>
      </c>
      <c r="BZ1253" s="141" t="s">
        <v>26</v>
      </c>
      <c r="CA1253" s="141" t="s">
        <v>1848</v>
      </c>
      <c r="CB1253" s="141"/>
      <c r="CC1253" s="141" t="s">
        <v>15686</v>
      </c>
      <c r="CD1253" s="141" t="s">
        <v>15687</v>
      </c>
      <c r="CE1253" s="141" t="s">
        <v>15450</v>
      </c>
      <c r="CF1253" s="141" t="s">
        <v>15454</v>
      </c>
      <c r="CG1253" s="141" t="s">
        <v>4004</v>
      </c>
    </row>
    <row r="1254" spans="1:85" x14ac:dyDescent="0.35">
      <c r="A1254" s="155" t="s">
        <v>9515</v>
      </c>
      <c r="B1254" s="139" t="s">
        <v>4075</v>
      </c>
      <c r="C1254" s="18">
        <v>42902</v>
      </c>
      <c r="D1254" s="144">
        <v>0.67847222222222225</v>
      </c>
      <c r="E1254" s="141" t="s">
        <v>2760</v>
      </c>
      <c r="F1254" s="141">
        <v>2</v>
      </c>
      <c r="G1254" s="141" t="s">
        <v>2004</v>
      </c>
      <c r="H1254" s="141">
        <v>2017</v>
      </c>
      <c r="I1254" s="18">
        <v>42902</v>
      </c>
      <c r="J1254" s="144">
        <v>0.67847222222222225</v>
      </c>
      <c r="K1254" s="378"/>
      <c r="L1254" s="139" t="s">
        <v>4075</v>
      </c>
      <c r="M1254" s="141"/>
      <c r="N1254" s="248"/>
      <c r="O1254" s="141" t="s">
        <v>26</v>
      </c>
      <c r="P1254" s="141"/>
      <c r="Q1254" s="141" t="s">
        <v>9516</v>
      </c>
      <c r="R1254" s="141" t="s">
        <v>9517</v>
      </c>
      <c r="S1254" s="141"/>
      <c r="T1254" s="141"/>
      <c r="U1254" s="141"/>
      <c r="V1254" s="141"/>
      <c r="W1254" s="139" t="s">
        <v>4075</v>
      </c>
      <c r="X1254" s="141" t="s">
        <v>25</v>
      </c>
      <c r="Y1254" s="141" t="s">
        <v>27</v>
      </c>
      <c r="Z1254" s="141" t="s">
        <v>4</v>
      </c>
      <c r="AA1254" s="141" t="s">
        <v>34</v>
      </c>
      <c r="AB1254" s="141"/>
      <c r="AC1254" s="139" t="s">
        <v>18049</v>
      </c>
      <c r="AD1254" s="380"/>
      <c r="AE1254" s="139" t="s">
        <v>103</v>
      </c>
      <c r="AF1254" s="139" t="s">
        <v>13075</v>
      </c>
      <c r="AG1254" s="139" t="s">
        <v>103</v>
      </c>
      <c r="AH1254" s="139" t="s">
        <v>1378</v>
      </c>
      <c r="AI1254" s="139" t="s">
        <v>7340</v>
      </c>
      <c r="AJ1254" s="139"/>
      <c r="AK1254" s="139" t="s">
        <v>7340</v>
      </c>
      <c r="AL1254" s="139" t="s">
        <v>7</v>
      </c>
      <c r="AM1254" s="141" t="s">
        <v>6</v>
      </c>
      <c r="AN1254" s="141" t="s">
        <v>8</v>
      </c>
      <c r="AO1254" s="139" t="s">
        <v>1614</v>
      </c>
      <c r="AP1254" s="139" t="s">
        <v>7</v>
      </c>
      <c r="AQ1254" s="139"/>
      <c r="AR1254" s="381"/>
      <c r="AS1254" s="139" t="s">
        <v>4075</v>
      </c>
      <c r="AT1254" s="141" t="s">
        <v>1404</v>
      </c>
      <c r="AU1254" s="141">
        <v>330</v>
      </c>
      <c r="AV1254" s="383"/>
      <c r="AW1254" s="385"/>
      <c r="AX1254" s="139"/>
      <c r="AY1254" t="s">
        <v>18953</v>
      </c>
      <c r="AZ1254">
        <v>12000</v>
      </c>
      <c r="BA1254" s="381"/>
      <c r="BB1254" s="139" t="s">
        <v>17</v>
      </c>
      <c r="BC1254" s="166"/>
      <c r="BD1254" s="166"/>
      <c r="BE1254" s="166"/>
      <c r="BF1254" s="166"/>
      <c r="BG1254" s="166"/>
      <c r="BH1254" s="308"/>
      <c r="BI1254" s="308"/>
      <c r="BJ1254" s="141" t="s">
        <v>26</v>
      </c>
      <c r="BK1254" s="141" t="s">
        <v>26</v>
      </c>
      <c r="BL1254" s="141"/>
      <c r="BM1254" s="141"/>
      <c r="BN1254" s="139" t="s">
        <v>4075</v>
      </c>
      <c r="BQ1254" s="141"/>
      <c r="BV1254" s="141"/>
      <c r="BX1254" s="141"/>
      <c r="BY1254" s="141"/>
      <c r="BZ1254" s="141"/>
      <c r="CA1254" s="141"/>
      <c r="CB1254" s="141"/>
      <c r="CC1254" s="141"/>
      <c r="CD1254" s="141"/>
      <c r="CE1254" s="141"/>
      <c r="CF1254" s="141"/>
      <c r="CG1254" s="141"/>
    </row>
    <row r="1255" spans="1:85" x14ac:dyDescent="0.35">
      <c r="A1255" s="155" t="s">
        <v>9512</v>
      </c>
      <c r="B1255" s="139" t="s">
        <v>4075</v>
      </c>
      <c r="C1255" s="18">
        <v>42902</v>
      </c>
      <c r="D1255" s="144">
        <v>0.74930555555555556</v>
      </c>
      <c r="E1255" s="141" t="s">
        <v>2760</v>
      </c>
      <c r="F1255" s="141">
        <v>2</v>
      </c>
      <c r="G1255" s="141" t="s">
        <v>2004</v>
      </c>
      <c r="H1255" s="141">
        <v>2017</v>
      </c>
      <c r="I1255" s="18">
        <v>42902</v>
      </c>
      <c r="J1255" s="144">
        <v>0.74930555555555556</v>
      </c>
      <c r="K1255" s="378"/>
      <c r="L1255" s="139" t="s">
        <v>4075</v>
      </c>
      <c r="M1255" s="141"/>
      <c r="N1255" s="248"/>
      <c r="O1255" s="141" t="s">
        <v>26</v>
      </c>
      <c r="P1255" s="141"/>
      <c r="Q1255" s="141" t="s">
        <v>9513</v>
      </c>
      <c r="R1255" s="141" t="s">
        <v>9514</v>
      </c>
      <c r="S1255" s="141"/>
      <c r="T1255" s="141"/>
      <c r="U1255" s="141">
        <v>112971056</v>
      </c>
      <c r="V1255" s="141"/>
      <c r="W1255" s="139" t="s">
        <v>4075</v>
      </c>
      <c r="X1255" s="141" t="s">
        <v>25</v>
      </c>
      <c r="Y1255" s="141" t="s">
        <v>27</v>
      </c>
      <c r="Z1255" s="141" t="s">
        <v>4</v>
      </c>
      <c r="AA1255" s="141" t="s">
        <v>34</v>
      </c>
      <c r="AB1255" s="141"/>
      <c r="AC1255" s="139" t="s">
        <v>18049</v>
      </c>
      <c r="AD1255" s="380"/>
      <c r="AE1255" s="139" t="s">
        <v>4</v>
      </c>
      <c r="AF1255" s="139" t="s">
        <v>13073</v>
      </c>
      <c r="AG1255" s="139" t="s">
        <v>4</v>
      </c>
      <c r="AH1255" s="139" t="s">
        <v>1378</v>
      </c>
      <c r="AI1255" s="139" t="s">
        <v>15678</v>
      </c>
      <c r="AJ1255" s="139"/>
      <c r="AK1255" s="139" t="s">
        <v>15678</v>
      </c>
      <c r="AL1255" s="139" t="s">
        <v>7</v>
      </c>
      <c r="AM1255" s="141" t="s">
        <v>1527</v>
      </c>
      <c r="AN1255" s="141" t="s">
        <v>8</v>
      </c>
      <c r="AO1255" s="139" t="s">
        <v>1477</v>
      </c>
      <c r="AP1255" s="139" t="s">
        <v>7</v>
      </c>
      <c r="AQ1255" s="139"/>
      <c r="AR1255" s="381"/>
      <c r="AS1255" s="139" t="s">
        <v>4075</v>
      </c>
      <c r="AT1255" s="141" t="s">
        <v>1404</v>
      </c>
      <c r="AU1255" s="141"/>
      <c r="AV1255" s="383"/>
      <c r="AW1255" s="385"/>
      <c r="AX1255" s="139"/>
      <c r="AY1255" t="s">
        <v>18954</v>
      </c>
      <c r="BA1255" s="381"/>
      <c r="BB1255" s="139" t="s">
        <v>17</v>
      </c>
      <c r="BC1255" s="166"/>
      <c r="BD1255" s="166"/>
      <c r="BE1255" s="166"/>
      <c r="BF1255" s="166"/>
      <c r="BG1255" s="166"/>
      <c r="BH1255" s="308"/>
      <c r="BI1255" s="308"/>
      <c r="BJ1255" s="141" t="s">
        <v>26</v>
      </c>
      <c r="BK1255" s="141" t="s">
        <v>26</v>
      </c>
      <c r="BL1255" s="141"/>
      <c r="BM1255" s="141"/>
      <c r="BN1255" s="139" t="s">
        <v>4075</v>
      </c>
      <c r="BQ1255" s="141"/>
      <c r="BV1255" s="141"/>
      <c r="BX1255" s="141"/>
      <c r="BY1255" s="141"/>
      <c r="BZ1255" s="141"/>
      <c r="CA1255" s="141"/>
      <c r="CB1255" s="141"/>
      <c r="CC1255" s="141"/>
      <c r="CD1255" s="141"/>
      <c r="CE1255" s="141"/>
      <c r="CF1255" s="141"/>
      <c r="CG1255" s="141"/>
    </row>
    <row r="1256" spans="1:85" x14ac:dyDescent="0.35">
      <c r="A1256" s="155" t="s">
        <v>9525</v>
      </c>
      <c r="B1256" s="139" t="s">
        <v>4075</v>
      </c>
      <c r="C1256" s="18">
        <v>42902</v>
      </c>
      <c r="E1256" s="141" t="s">
        <v>2760</v>
      </c>
      <c r="F1256" s="141">
        <v>2</v>
      </c>
      <c r="G1256" s="141" t="s">
        <v>2004</v>
      </c>
      <c r="H1256" s="141">
        <v>2017</v>
      </c>
      <c r="I1256" s="18">
        <v>42903</v>
      </c>
      <c r="J1256" s="144">
        <v>1.5277777777777777E-2</v>
      </c>
      <c r="K1256" s="378"/>
      <c r="L1256" s="139" t="s">
        <v>4075</v>
      </c>
      <c r="M1256" s="141"/>
      <c r="N1256" s="248"/>
      <c r="O1256" s="141" t="s">
        <v>26</v>
      </c>
      <c r="P1256" s="141"/>
      <c r="Q1256" s="141" t="s">
        <v>9526</v>
      </c>
      <c r="R1256" s="141" t="s">
        <v>9527</v>
      </c>
      <c r="S1256" s="141"/>
      <c r="T1256" s="141"/>
      <c r="U1256" s="141">
        <v>112971166</v>
      </c>
      <c r="V1256" s="141"/>
      <c r="W1256" s="139" t="s">
        <v>4075</v>
      </c>
      <c r="X1256" s="141" t="s">
        <v>25</v>
      </c>
      <c r="Y1256" s="141" t="s">
        <v>27</v>
      </c>
      <c r="Z1256" s="141" t="s">
        <v>4</v>
      </c>
      <c r="AA1256" s="141" t="s">
        <v>34</v>
      </c>
      <c r="AB1256" s="141"/>
      <c r="AC1256" s="139" t="s">
        <v>18050</v>
      </c>
      <c r="AD1256" s="380"/>
      <c r="AE1256" s="139" t="s">
        <v>102</v>
      </c>
      <c r="AF1256" s="139" t="s">
        <v>13086</v>
      </c>
      <c r="AG1256" s="139" t="s">
        <v>102</v>
      </c>
      <c r="AH1256" s="139" t="s">
        <v>1378</v>
      </c>
      <c r="AI1256" s="139" t="s">
        <v>1406</v>
      </c>
      <c r="AJ1256" s="139" t="s">
        <v>1406</v>
      </c>
      <c r="AK1256" s="139"/>
      <c r="AL1256" s="139"/>
      <c r="AM1256" s="141" t="s">
        <v>6</v>
      </c>
      <c r="AN1256" s="141" t="s">
        <v>8</v>
      </c>
      <c r="AO1256" s="139" t="s">
        <v>1614</v>
      </c>
      <c r="AP1256" s="139" t="s">
        <v>7</v>
      </c>
      <c r="AQ1256" s="139"/>
      <c r="AR1256" s="381"/>
      <c r="AS1256" s="139" t="s">
        <v>4075</v>
      </c>
      <c r="AT1256" s="141" t="s">
        <v>43</v>
      </c>
      <c r="AU1256" s="141">
        <v>530</v>
      </c>
      <c r="AV1256" s="383"/>
      <c r="AW1256" s="385"/>
      <c r="AX1256" s="139"/>
      <c r="AY1256" t="s">
        <v>18447</v>
      </c>
      <c r="AZ1256">
        <v>21000</v>
      </c>
      <c r="BA1256" s="381"/>
      <c r="BB1256" s="139" t="s">
        <v>1450</v>
      </c>
      <c r="BC1256" s="166"/>
      <c r="BD1256" s="166"/>
      <c r="BE1256" s="166"/>
      <c r="BF1256" s="166"/>
      <c r="BG1256" s="166"/>
      <c r="BH1256" s="308"/>
      <c r="BI1256" s="308"/>
      <c r="BJ1256" s="141" t="s">
        <v>26</v>
      </c>
      <c r="BK1256" s="141" t="s">
        <v>26</v>
      </c>
      <c r="BL1256" s="141"/>
      <c r="BM1256" s="141"/>
      <c r="BN1256" s="139" t="s">
        <v>4075</v>
      </c>
      <c r="BQ1256" s="141"/>
      <c r="BV1256" s="141"/>
      <c r="BX1256" s="141"/>
      <c r="BY1256" s="141"/>
      <c r="BZ1256" s="141"/>
      <c r="CA1256" s="141"/>
      <c r="CB1256" s="141"/>
      <c r="CC1256" s="141"/>
      <c r="CD1256" s="141"/>
      <c r="CE1256" s="141"/>
      <c r="CF1256" s="141"/>
      <c r="CG1256" s="141"/>
    </row>
    <row r="1257" spans="1:85" x14ac:dyDescent="0.35">
      <c r="A1257" s="155" t="s">
        <v>9523</v>
      </c>
      <c r="B1257" s="139" t="s">
        <v>4075</v>
      </c>
      <c r="C1257" s="18">
        <v>42902</v>
      </c>
      <c r="E1257" s="141" t="s">
        <v>2760</v>
      </c>
      <c r="F1257" s="141">
        <v>2</v>
      </c>
      <c r="G1257" s="141" t="s">
        <v>2004</v>
      </c>
      <c r="H1257" s="141">
        <v>2017</v>
      </c>
      <c r="I1257" s="18">
        <v>42902</v>
      </c>
      <c r="J1257" s="144">
        <v>0.80138888888888893</v>
      </c>
      <c r="K1257" s="378"/>
      <c r="L1257" s="139" t="s">
        <v>4075</v>
      </c>
      <c r="M1257" s="141"/>
      <c r="N1257" s="248"/>
      <c r="O1257" s="141" t="s">
        <v>26</v>
      </c>
      <c r="P1257" s="141"/>
      <c r="Q1257" s="141" t="s">
        <v>9524</v>
      </c>
      <c r="R1257" s="141"/>
      <c r="S1257" s="141"/>
      <c r="T1257" s="141"/>
      <c r="U1257" s="141"/>
      <c r="V1257" s="141"/>
      <c r="W1257" s="139" t="s">
        <v>4075</v>
      </c>
      <c r="X1257" s="141" t="s">
        <v>25</v>
      </c>
      <c r="Y1257" s="141" t="s">
        <v>27</v>
      </c>
      <c r="Z1257" s="141" t="s">
        <v>4</v>
      </c>
      <c r="AA1257" s="141" t="s">
        <v>34</v>
      </c>
      <c r="AB1257" s="141"/>
      <c r="AC1257" s="139" t="s">
        <v>18047</v>
      </c>
      <c r="AD1257" s="380"/>
      <c r="AE1257" s="139" t="s">
        <v>4</v>
      </c>
      <c r="AF1257" s="139" t="s">
        <v>13073</v>
      </c>
      <c r="AG1257" s="139" t="s">
        <v>4</v>
      </c>
      <c r="AH1257" s="139" t="s">
        <v>1378</v>
      </c>
      <c r="AI1257" s="139" t="s">
        <v>15678</v>
      </c>
      <c r="AJ1257" s="139"/>
      <c r="AK1257" s="139" t="s">
        <v>15678</v>
      </c>
      <c r="AL1257" s="139" t="s">
        <v>7</v>
      </c>
      <c r="AM1257" s="141" t="s">
        <v>6</v>
      </c>
      <c r="AN1257" s="141" t="s">
        <v>8</v>
      </c>
      <c r="AO1257" s="139" t="s">
        <v>1477</v>
      </c>
      <c r="AP1257" s="139" t="s">
        <v>7</v>
      </c>
      <c r="AQ1257" s="139"/>
      <c r="AR1257" s="381"/>
      <c r="AS1257" s="139" t="s">
        <v>4075</v>
      </c>
      <c r="AT1257" s="141" t="s">
        <v>43</v>
      </c>
      <c r="AU1257" s="141">
        <v>180</v>
      </c>
      <c r="AV1257" s="383"/>
      <c r="AW1257" s="385"/>
      <c r="AX1257" s="139"/>
      <c r="AY1257" t="s">
        <v>18955</v>
      </c>
      <c r="BA1257" s="381"/>
      <c r="BB1257" s="139" t="s">
        <v>1450</v>
      </c>
      <c r="BC1257" s="166"/>
      <c r="BD1257" s="166"/>
      <c r="BE1257" s="166"/>
      <c r="BF1257" s="166"/>
      <c r="BG1257" s="166"/>
      <c r="BH1257" s="308"/>
      <c r="BI1257" s="308"/>
      <c r="BJ1257" s="141" t="s">
        <v>26</v>
      </c>
      <c r="BK1257" s="141" t="s">
        <v>26</v>
      </c>
      <c r="BL1257" s="141"/>
      <c r="BM1257" s="141"/>
      <c r="BN1257" s="139" t="s">
        <v>4075</v>
      </c>
      <c r="BQ1257" s="141"/>
      <c r="BV1257" s="141"/>
      <c r="BX1257" s="141"/>
      <c r="BY1257" s="141"/>
      <c r="BZ1257" s="141"/>
      <c r="CA1257" s="141"/>
      <c r="CB1257" s="141"/>
      <c r="CC1257" s="141"/>
      <c r="CD1257" s="141"/>
      <c r="CE1257" s="141"/>
      <c r="CF1257" s="141"/>
      <c r="CG1257" s="141"/>
    </row>
    <row r="1258" spans="1:85" x14ac:dyDescent="0.35">
      <c r="A1258" s="155" t="s">
        <v>9521</v>
      </c>
      <c r="B1258" s="139" t="s">
        <v>4075</v>
      </c>
      <c r="C1258" s="18">
        <v>42902</v>
      </c>
      <c r="E1258" s="141" t="s">
        <v>2760</v>
      </c>
      <c r="F1258" s="141">
        <v>2</v>
      </c>
      <c r="G1258" s="141" t="s">
        <v>2004</v>
      </c>
      <c r="H1258" s="141">
        <v>2017</v>
      </c>
      <c r="I1258" s="18">
        <v>42902</v>
      </c>
      <c r="J1258" s="144">
        <v>0.59861111111111109</v>
      </c>
      <c r="K1258" s="378"/>
      <c r="L1258" s="139" t="s">
        <v>4075</v>
      </c>
      <c r="M1258" s="141"/>
      <c r="N1258" s="248"/>
      <c r="O1258" s="141" t="s">
        <v>26</v>
      </c>
      <c r="P1258" s="141"/>
      <c r="Q1258" s="141" t="s">
        <v>9522</v>
      </c>
      <c r="R1258" s="141"/>
      <c r="S1258" s="141"/>
      <c r="T1258" s="141"/>
      <c r="U1258" s="141"/>
      <c r="V1258" s="141"/>
      <c r="W1258" s="139" t="s">
        <v>4075</v>
      </c>
      <c r="X1258" s="141" t="s">
        <v>25</v>
      </c>
      <c r="Y1258" s="141" t="s">
        <v>27</v>
      </c>
      <c r="Z1258" s="141" t="s">
        <v>4</v>
      </c>
      <c r="AA1258" s="141" t="s">
        <v>34</v>
      </c>
      <c r="AB1258" s="141"/>
      <c r="AC1258" s="139" t="s">
        <v>18049</v>
      </c>
      <c r="AD1258" s="380"/>
      <c r="AE1258" s="139" t="s">
        <v>4</v>
      </c>
      <c r="AF1258" s="139" t="s">
        <v>13073</v>
      </c>
      <c r="AG1258" s="139" t="s">
        <v>4</v>
      </c>
      <c r="AH1258" s="139" t="s">
        <v>1378</v>
      </c>
      <c r="AI1258" s="139" t="s">
        <v>15678</v>
      </c>
      <c r="AJ1258" s="139"/>
      <c r="AK1258" s="139" t="s">
        <v>15678</v>
      </c>
      <c r="AL1258" s="139" t="s">
        <v>7</v>
      </c>
      <c r="AM1258" s="141" t="s">
        <v>6</v>
      </c>
      <c r="AN1258" s="141" t="s">
        <v>8</v>
      </c>
      <c r="AO1258" s="139" t="s">
        <v>1477</v>
      </c>
      <c r="AP1258" s="139" t="s">
        <v>7</v>
      </c>
      <c r="AQ1258" s="139"/>
      <c r="AR1258" s="381"/>
      <c r="AS1258" s="139" t="s">
        <v>4075</v>
      </c>
      <c r="AT1258" s="141" t="s">
        <v>1404</v>
      </c>
      <c r="AU1258" s="141"/>
      <c r="AV1258" s="383"/>
      <c r="AW1258" s="385"/>
      <c r="AX1258" s="139"/>
      <c r="AY1258" t="s">
        <v>18956</v>
      </c>
      <c r="BA1258" s="381"/>
      <c r="BB1258" s="139" t="s">
        <v>1444</v>
      </c>
      <c r="BC1258" s="166"/>
      <c r="BD1258" s="166"/>
      <c r="BE1258" s="166"/>
      <c r="BF1258" s="166"/>
      <c r="BG1258" s="166"/>
      <c r="BH1258" s="308"/>
      <c r="BI1258" s="308"/>
      <c r="BJ1258" s="141" t="s">
        <v>26</v>
      </c>
      <c r="BK1258" s="141" t="s">
        <v>26</v>
      </c>
      <c r="BL1258" s="141"/>
      <c r="BM1258" s="141"/>
      <c r="BN1258" s="139" t="s">
        <v>4075</v>
      </c>
      <c r="BQ1258" s="141"/>
      <c r="BV1258" s="141"/>
      <c r="BX1258" s="141"/>
      <c r="BY1258" s="141"/>
      <c r="BZ1258" s="141"/>
      <c r="CA1258" s="141"/>
      <c r="CB1258" s="141"/>
      <c r="CC1258" s="141"/>
      <c r="CD1258" s="141"/>
      <c r="CE1258" s="141"/>
      <c r="CF1258" s="141"/>
      <c r="CG1258" s="141"/>
    </row>
    <row r="1259" spans="1:85" x14ac:dyDescent="0.35">
      <c r="A1259" s="155" t="s">
        <v>9508</v>
      </c>
      <c r="B1259" s="139" t="s">
        <v>4075</v>
      </c>
      <c r="C1259" s="18">
        <v>42903</v>
      </c>
      <c r="D1259" s="144">
        <v>0.65902777777777777</v>
      </c>
      <c r="E1259" s="141" t="s">
        <v>2760</v>
      </c>
      <c r="F1259" s="141">
        <v>2</v>
      </c>
      <c r="G1259" s="141" t="s">
        <v>2004</v>
      </c>
      <c r="H1259" s="141">
        <v>2017</v>
      </c>
      <c r="I1259" s="18">
        <v>42903</v>
      </c>
      <c r="J1259" s="144">
        <v>0.65902777777777777</v>
      </c>
      <c r="K1259" s="378"/>
      <c r="L1259" s="139" t="s">
        <v>4075</v>
      </c>
      <c r="M1259" s="141"/>
      <c r="N1259" s="248"/>
      <c r="O1259" s="141" t="s">
        <v>26</v>
      </c>
      <c r="P1259" s="141"/>
      <c r="Q1259" s="141" t="s">
        <v>9509</v>
      </c>
      <c r="R1259" s="141" t="s">
        <v>9510</v>
      </c>
      <c r="S1259" s="141"/>
      <c r="T1259" s="141"/>
      <c r="U1259" s="141"/>
      <c r="V1259" s="141"/>
      <c r="W1259" s="139" t="s">
        <v>4075</v>
      </c>
      <c r="X1259" s="141" t="s">
        <v>25</v>
      </c>
      <c r="Y1259" s="141" t="s">
        <v>27</v>
      </c>
      <c r="Z1259" s="141" t="s">
        <v>4</v>
      </c>
      <c r="AA1259" s="141" t="s">
        <v>34</v>
      </c>
      <c r="AB1259" s="141"/>
      <c r="AC1259" s="139" t="s">
        <v>18050</v>
      </c>
      <c r="AD1259" s="380"/>
      <c r="AE1259" s="139" t="s">
        <v>107</v>
      </c>
      <c r="AF1259" s="139" t="s">
        <v>13076</v>
      </c>
      <c r="AG1259" s="139" t="s">
        <v>4130</v>
      </c>
      <c r="AH1259" s="139" t="s">
        <v>1378</v>
      </c>
      <c r="AI1259" s="139" t="s">
        <v>1518</v>
      </c>
      <c r="AJ1259" s="139"/>
      <c r="AK1259" s="139" t="s">
        <v>1518</v>
      </c>
      <c r="AL1259" s="139" t="s">
        <v>7</v>
      </c>
      <c r="AM1259" s="141" t="s">
        <v>6</v>
      </c>
      <c r="AN1259" s="141" t="s">
        <v>8</v>
      </c>
      <c r="AO1259" s="139" t="s">
        <v>1614</v>
      </c>
      <c r="AP1259" s="139" t="s">
        <v>7</v>
      </c>
      <c r="AQ1259" s="139"/>
      <c r="AR1259" s="381"/>
      <c r="AS1259" s="139" t="s">
        <v>4075</v>
      </c>
      <c r="AT1259" s="141" t="s">
        <v>1404</v>
      </c>
      <c r="AU1259" s="141"/>
      <c r="AV1259" s="383"/>
      <c r="AW1259" s="385"/>
      <c r="AX1259" s="139"/>
      <c r="AY1259" t="s">
        <v>18957</v>
      </c>
      <c r="AZ1259">
        <v>21000</v>
      </c>
      <c r="BA1259" s="381"/>
      <c r="BB1259" s="139" t="s">
        <v>1444</v>
      </c>
      <c r="BC1259" s="166"/>
      <c r="BD1259" s="166"/>
      <c r="BE1259" s="166"/>
      <c r="BF1259" s="166"/>
      <c r="BG1259" s="166"/>
      <c r="BH1259" s="308"/>
      <c r="BI1259" s="308"/>
      <c r="BJ1259" s="141" t="s">
        <v>26</v>
      </c>
      <c r="BK1259" s="141" t="s">
        <v>26</v>
      </c>
      <c r="BL1259" s="141"/>
      <c r="BM1259" s="141"/>
      <c r="BN1259" s="139" t="s">
        <v>4075</v>
      </c>
      <c r="BQ1259" s="141"/>
      <c r="BV1259" s="141"/>
      <c r="BX1259" s="141"/>
      <c r="BY1259" s="141"/>
      <c r="BZ1259" s="141"/>
      <c r="CA1259" s="141"/>
      <c r="CB1259" s="141"/>
      <c r="CC1259" s="141"/>
      <c r="CD1259" s="141"/>
      <c r="CE1259" s="141"/>
      <c r="CF1259" s="141"/>
      <c r="CG1259" s="141"/>
    </row>
    <row r="1260" spans="1:85" x14ac:dyDescent="0.35">
      <c r="A1260" s="155" t="s">
        <v>9511</v>
      </c>
      <c r="B1260" s="139" t="s">
        <v>4075</v>
      </c>
      <c r="C1260" s="18">
        <v>42903</v>
      </c>
      <c r="E1260" s="141" t="s">
        <v>2760</v>
      </c>
      <c r="F1260" s="141">
        <v>2</v>
      </c>
      <c r="G1260" s="141" t="s">
        <v>2004</v>
      </c>
      <c r="H1260" s="141">
        <v>2017</v>
      </c>
      <c r="I1260" s="18">
        <v>42903</v>
      </c>
      <c r="J1260" s="144">
        <v>0.12013888888888889</v>
      </c>
      <c r="K1260" s="378"/>
      <c r="L1260" s="139" t="s">
        <v>4075</v>
      </c>
      <c r="M1260" s="141"/>
      <c r="N1260" s="248"/>
      <c r="O1260" s="141" t="s">
        <v>26</v>
      </c>
      <c r="P1260" s="141"/>
      <c r="Q1260" s="141"/>
      <c r="R1260" s="141"/>
      <c r="S1260" s="141"/>
      <c r="T1260" s="141"/>
      <c r="U1260" s="141"/>
      <c r="V1260" s="141"/>
      <c r="W1260" s="139" t="s">
        <v>4075</v>
      </c>
      <c r="X1260" s="141" t="s">
        <v>25</v>
      </c>
      <c r="Y1260" s="141" t="s">
        <v>27</v>
      </c>
      <c r="Z1260" s="141" t="s">
        <v>4</v>
      </c>
      <c r="AA1260" s="141" t="s">
        <v>34</v>
      </c>
      <c r="AB1260" s="141"/>
      <c r="AC1260" s="139" t="s">
        <v>18047</v>
      </c>
      <c r="AD1260" s="380"/>
      <c r="AE1260" s="139" t="s">
        <v>103</v>
      </c>
      <c r="AF1260" s="139" t="s">
        <v>13075</v>
      </c>
      <c r="AG1260" s="139" t="s">
        <v>103</v>
      </c>
      <c r="AH1260" s="139" t="s">
        <v>1378</v>
      </c>
      <c r="AI1260" s="139" t="s">
        <v>7340</v>
      </c>
      <c r="AJ1260" s="139"/>
      <c r="AK1260" s="139" t="s">
        <v>7340</v>
      </c>
      <c r="AL1260" s="139" t="s">
        <v>1408</v>
      </c>
      <c r="AM1260" s="141" t="s">
        <v>6</v>
      </c>
      <c r="AN1260" s="141" t="s">
        <v>8</v>
      </c>
      <c r="AO1260" s="139" t="s">
        <v>1614</v>
      </c>
      <c r="AP1260" s="139" t="s">
        <v>7</v>
      </c>
      <c r="AQ1260" s="139"/>
      <c r="AR1260" s="381"/>
      <c r="AS1260" s="139" t="s">
        <v>4075</v>
      </c>
      <c r="AT1260" s="141" t="s">
        <v>1404</v>
      </c>
      <c r="AU1260" s="141"/>
      <c r="AV1260" s="383"/>
      <c r="AW1260" s="385"/>
      <c r="AX1260" s="139"/>
      <c r="AY1260" t="s">
        <v>18958</v>
      </c>
      <c r="AZ1260">
        <v>12000</v>
      </c>
      <c r="BA1260" s="381"/>
      <c r="BB1260" s="139" t="s">
        <v>1450</v>
      </c>
      <c r="BC1260" s="166"/>
      <c r="BD1260" s="166"/>
      <c r="BE1260" s="166"/>
      <c r="BF1260" s="166"/>
      <c r="BG1260" s="166"/>
      <c r="BH1260" s="308"/>
      <c r="BI1260" s="308"/>
      <c r="BJ1260" s="141" t="s">
        <v>26</v>
      </c>
      <c r="BK1260" s="141" t="s">
        <v>26</v>
      </c>
      <c r="BL1260" s="141"/>
      <c r="BM1260" s="141"/>
      <c r="BN1260" s="139" t="s">
        <v>4075</v>
      </c>
      <c r="BQ1260" s="141"/>
      <c r="BV1260" s="141"/>
      <c r="BX1260" s="141"/>
      <c r="BY1260" s="141"/>
      <c r="BZ1260" s="141"/>
      <c r="CA1260" s="141"/>
      <c r="CB1260" s="141"/>
      <c r="CC1260" s="141"/>
      <c r="CD1260" s="141"/>
      <c r="CE1260" s="141"/>
      <c r="CF1260" s="141"/>
      <c r="CG1260" s="141"/>
    </row>
    <row r="1261" spans="1:85" x14ac:dyDescent="0.35">
      <c r="A1261" s="155" t="s">
        <v>9488</v>
      </c>
      <c r="B1261" s="139" t="s">
        <v>4075</v>
      </c>
      <c r="C1261" s="18">
        <v>42904</v>
      </c>
      <c r="D1261" s="144">
        <v>0.55833333333333335</v>
      </c>
      <c r="E1261" s="141" t="s">
        <v>13261</v>
      </c>
      <c r="F1261" s="141">
        <v>2</v>
      </c>
      <c r="G1261" s="141" t="s">
        <v>2004</v>
      </c>
      <c r="H1261" s="141">
        <v>2017</v>
      </c>
      <c r="I1261" s="18">
        <v>42904</v>
      </c>
      <c r="J1261" s="144">
        <v>0.55833333333333335</v>
      </c>
      <c r="K1261" s="378"/>
      <c r="L1261" s="139" t="s">
        <v>4075</v>
      </c>
      <c r="M1261" s="141" t="s">
        <v>5623</v>
      </c>
      <c r="N1261" s="248"/>
      <c r="O1261" s="141" t="s">
        <v>25</v>
      </c>
      <c r="P1261" s="141"/>
      <c r="Q1261" s="141"/>
      <c r="R1261" s="141" t="s">
        <v>9489</v>
      </c>
      <c r="S1261" s="141"/>
      <c r="T1261" s="141"/>
      <c r="U1261" s="141"/>
      <c r="V1261" s="141"/>
      <c r="W1261" s="139" t="s">
        <v>4075</v>
      </c>
      <c r="X1261" s="141" t="s">
        <v>25</v>
      </c>
      <c r="Y1261" s="141" t="s">
        <v>27</v>
      </c>
      <c r="Z1261" s="141"/>
      <c r="AA1261" s="141" t="s">
        <v>34</v>
      </c>
      <c r="AB1261" s="141"/>
      <c r="AC1261" s="139" t="s">
        <v>114</v>
      </c>
      <c r="AD1261" s="380"/>
      <c r="AE1261" s="139" t="s">
        <v>4</v>
      </c>
      <c r="AF1261" s="139" t="s">
        <v>13073</v>
      </c>
      <c r="AG1261" s="139" t="s">
        <v>4</v>
      </c>
      <c r="AH1261" s="139" t="s">
        <v>1380</v>
      </c>
      <c r="AI1261" s="139" t="s">
        <v>1381</v>
      </c>
      <c r="AJ1261" s="139"/>
      <c r="AK1261" s="139" t="s">
        <v>15678</v>
      </c>
      <c r="AL1261" s="139" t="s">
        <v>1563</v>
      </c>
      <c r="AM1261" s="141" t="s">
        <v>25</v>
      </c>
      <c r="AN1261" s="141" t="s">
        <v>8</v>
      </c>
      <c r="AO1261" s="139"/>
      <c r="AP1261" s="139" t="s">
        <v>1563</v>
      </c>
      <c r="AQ1261" s="139"/>
      <c r="AR1261" s="381"/>
      <c r="AS1261" s="139" t="s">
        <v>4075</v>
      </c>
      <c r="AT1261" s="141" t="s">
        <v>44</v>
      </c>
      <c r="AU1261" s="141">
        <v>520</v>
      </c>
      <c r="AV1261" s="383"/>
      <c r="AW1261" s="385"/>
      <c r="AX1261" s="139"/>
      <c r="BA1261" s="381"/>
      <c r="BB1261" s="139" t="s">
        <v>17</v>
      </c>
      <c r="BC1261" s="166">
        <v>7.5000000000000002E-4</v>
      </c>
      <c r="BD1261" s="166"/>
      <c r="BE1261" s="166"/>
      <c r="BF1261" s="166"/>
      <c r="BG1261" s="166"/>
      <c r="BH1261" s="308"/>
      <c r="BI1261" s="308"/>
      <c r="BJ1261" s="141" t="s">
        <v>26</v>
      </c>
      <c r="BK1261" s="141" t="s">
        <v>26</v>
      </c>
      <c r="BL1261" s="141"/>
      <c r="BM1261" s="141"/>
      <c r="BN1261" s="139" t="s">
        <v>4075</v>
      </c>
      <c r="BQ1261" s="141" t="s">
        <v>15848</v>
      </c>
      <c r="BR1261" s="135" t="s">
        <v>15685</v>
      </c>
      <c r="BT1261" s="135" t="s">
        <v>15360</v>
      </c>
      <c r="BU1261" s="135" t="s">
        <v>15356</v>
      </c>
      <c r="BV1261" s="141" t="s">
        <v>13275</v>
      </c>
      <c r="BW1261" s="135" t="s">
        <v>2059</v>
      </c>
      <c r="BX1261" s="141" t="s">
        <v>12</v>
      </c>
      <c r="BY1261" s="141" t="s">
        <v>12</v>
      </c>
      <c r="BZ1261" s="141" t="s">
        <v>26</v>
      </c>
      <c r="CA1261" s="141" t="s">
        <v>1848</v>
      </c>
      <c r="CB1261" s="141"/>
      <c r="CC1261" s="141" t="s">
        <v>15686</v>
      </c>
      <c r="CD1261" s="141" t="s">
        <v>15683</v>
      </c>
      <c r="CE1261" s="141" t="s">
        <v>15450</v>
      </c>
      <c r="CF1261" s="141" t="s">
        <v>15451</v>
      </c>
      <c r="CG1261" s="141" t="s">
        <v>4004</v>
      </c>
    </row>
    <row r="1262" spans="1:85" x14ac:dyDescent="0.35">
      <c r="A1262" s="155" t="s">
        <v>9490</v>
      </c>
      <c r="B1262" s="139" t="s">
        <v>4075</v>
      </c>
      <c r="C1262" s="18">
        <v>42904</v>
      </c>
      <c r="E1262" s="141" t="s">
        <v>13261</v>
      </c>
      <c r="F1262" s="141">
        <v>2</v>
      </c>
      <c r="G1262" s="141" t="s">
        <v>2004</v>
      </c>
      <c r="H1262" s="141">
        <v>2017</v>
      </c>
      <c r="I1262" s="18">
        <v>42904</v>
      </c>
      <c r="J1262" s="144">
        <v>0.89097222222222228</v>
      </c>
      <c r="K1262" s="378"/>
      <c r="L1262" s="139" t="s">
        <v>4075</v>
      </c>
      <c r="M1262" s="141"/>
      <c r="N1262" s="248"/>
      <c r="O1262" s="141" t="s">
        <v>26</v>
      </c>
      <c r="P1262" s="141"/>
      <c r="Q1262" s="141" t="s">
        <v>9484</v>
      </c>
      <c r="R1262" s="141" t="s">
        <v>9491</v>
      </c>
      <c r="S1262" s="141"/>
      <c r="T1262" s="141"/>
      <c r="U1262" s="141"/>
      <c r="V1262" s="141"/>
      <c r="W1262" s="139" t="s">
        <v>4075</v>
      </c>
      <c r="X1262" s="141" t="s">
        <v>25</v>
      </c>
      <c r="Y1262" s="141" t="s">
        <v>27</v>
      </c>
      <c r="Z1262" s="141" t="s">
        <v>4</v>
      </c>
      <c r="AA1262" s="141" t="s">
        <v>34</v>
      </c>
      <c r="AB1262" s="141"/>
      <c r="AC1262" s="139" t="s">
        <v>18049</v>
      </c>
      <c r="AD1262" s="380"/>
      <c r="AE1262" s="139" t="s">
        <v>102</v>
      </c>
      <c r="AF1262" s="139" t="s">
        <v>13085</v>
      </c>
      <c r="AG1262" s="139" t="s">
        <v>102</v>
      </c>
      <c r="AH1262" s="139" t="s">
        <v>1378</v>
      </c>
      <c r="AI1262" s="139" t="s">
        <v>1409</v>
      </c>
      <c r="AJ1262" s="139" t="s">
        <v>1409</v>
      </c>
      <c r="AK1262" s="139"/>
      <c r="AL1262" s="139"/>
      <c r="AM1262" s="141" t="s">
        <v>6</v>
      </c>
      <c r="AN1262" s="141" t="s">
        <v>8</v>
      </c>
      <c r="AO1262" s="139" t="s">
        <v>1614</v>
      </c>
      <c r="AP1262" s="139" t="s">
        <v>13</v>
      </c>
      <c r="AQ1262" s="139"/>
      <c r="AR1262" s="381"/>
      <c r="AS1262" s="139" t="s">
        <v>4075</v>
      </c>
      <c r="AT1262" s="141" t="s">
        <v>1404</v>
      </c>
      <c r="AU1262" s="141"/>
      <c r="AV1262" s="383"/>
      <c r="AW1262" s="385"/>
      <c r="AX1262" s="139"/>
      <c r="AY1262" t="s">
        <v>18959</v>
      </c>
      <c r="AZ1262">
        <v>12000</v>
      </c>
      <c r="BA1262" s="381"/>
      <c r="BB1262" s="139" t="s">
        <v>17</v>
      </c>
      <c r="BC1262" s="166"/>
      <c r="BD1262" s="166"/>
      <c r="BE1262" s="166"/>
      <c r="BF1262" s="166"/>
      <c r="BG1262" s="166"/>
      <c r="BH1262" s="308"/>
      <c r="BI1262" s="308"/>
      <c r="BJ1262" s="141" t="s">
        <v>26</v>
      </c>
      <c r="BK1262" s="141" t="s">
        <v>26</v>
      </c>
      <c r="BL1262" s="141"/>
      <c r="BM1262" s="141"/>
      <c r="BN1262" s="139" t="s">
        <v>4075</v>
      </c>
      <c r="BQ1262" s="141"/>
      <c r="BV1262" s="141"/>
      <c r="BX1262" s="141"/>
      <c r="BY1262" s="141"/>
      <c r="BZ1262" s="141"/>
      <c r="CA1262" s="141"/>
      <c r="CB1262" s="141"/>
      <c r="CC1262" s="141"/>
      <c r="CD1262" s="141"/>
      <c r="CE1262" s="141"/>
      <c r="CF1262" s="141"/>
      <c r="CG1262" s="141"/>
    </row>
    <row r="1263" spans="1:85" x14ac:dyDescent="0.35">
      <c r="A1263" s="155" t="s">
        <v>9485</v>
      </c>
      <c r="B1263" s="139" t="s">
        <v>4075</v>
      </c>
      <c r="C1263" s="18">
        <v>42904</v>
      </c>
      <c r="D1263" s="144">
        <v>0.87986111111111109</v>
      </c>
      <c r="E1263" s="141" t="s">
        <v>13261</v>
      </c>
      <c r="F1263" s="141">
        <v>2</v>
      </c>
      <c r="G1263" s="141" t="s">
        <v>2004</v>
      </c>
      <c r="H1263" s="141">
        <v>2017</v>
      </c>
      <c r="I1263" s="18">
        <v>42904</v>
      </c>
      <c r="J1263" s="144">
        <v>0.86111111111111116</v>
      </c>
      <c r="K1263" s="378"/>
      <c r="L1263" s="139" t="s">
        <v>4075</v>
      </c>
      <c r="M1263" s="141"/>
      <c r="N1263" s="248"/>
      <c r="O1263" s="141" t="s">
        <v>26</v>
      </c>
      <c r="P1263" s="141"/>
      <c r="Q1263" s="141" t="s">
        <v>9486</v>
      </c>
      <c r="R1263" s="141" t="s">
        <v>9487</v>
      </c>
      <c r="S1263" s="141"/>
      <c r="T1263" s="141"/>
      <c r="U1263" s="141"/>
      <c r="V1263" s="141"/>
      <c r="W1263" s="139" t="s">
        <v>4075</v>
      </c>
      <c r="X1263" s="141" t="s">
        <v>25</v>
      </c>
      <c r="Y1263" s="141" t="s">
        <v>27</v>
      </c>
      <c r="Z1263" s="141" t="s">
        <v>4</v>
      </c>
      <c r="AA1263" s="141" t="s">
        <v>34</v>
      </c>
      <c r="AB1263" s="141"/>
      <c r="AC1263" s="139" t="s">
        <v>18047</v>
      </c>
      <c r="AD1263" s="380"/>
      <c r="AE1263" s="139" t="s">
        <v>103</v>
      </c>
      <c r="AF1263" s="139" t="s">
        <v>13075</v>
      </c>
      <c r="AG1263" s="139" t="s">
        <v>103</v>
      </c>
      <c r="AH1263" s="139" t="s">
        <v>1378</v>
      </c>
      <c r="AI1263" s="139" t="s">
        <v>7340</v>
      </c>
      <c r="AJ1263" s="139"/>
      <c r="AK1263" s="139" t="s">
        <v>7340</v>
      </c>
      <c r="AL1263" s="139" t="s">
        <v>1408</v>
      </c>
      <c r="AM1263" s="141" t="s">
        <v>6</v>
      </c>
      <c r="AN1263" s="141" t="s">
        <v>8</v>
      </c>
      <c r="AO1263" s="139" t="s">
        <v>1614</v>
      </c>
      <c r="AP1263" s="139" t="s">
        <v>7</v>
      </c>
      <c r="AQ1263" s="139"/>
      <c r="AR1263" s="381"/>
      <c r="AS1263" s="139" t="s">
        <v>4075</v>
      </c>
      <c r="AT1263" s="141" t="s">
        <v>1404</v>
      </c>
      <c r="AU1263" s="141"/>
      <c r="AV1263" s="383"/>
      <c r="AW1263" s="385"/>
      <c r="AX1263" s="139"/>
      <c r="AY1263" t="s">
        <v>18960</v>
      </c>
      <c r="AZ1263">
        <v>12000</v>
      </c>
      <c r="BA1263" s="381"/>
      <c r="BB1263" s="139" t="s">
        <v>17</v>
      </c>
      <c r="BC1263" s="166"/>
      <c r="BD1263" s="166"/>
      <c r="BE1263" s="166"/>
      <c r="BF1263" s="166"/>
      <c r="BG1263" s="166"/>
      <c r="BH1263" s="308"/>
      <c r="BI1263" s="308"/>
      <c r="BJ1263" s="141" t="s">
        <v>26</v>
      </c>
      <c r="BK1263" s="141" t="s">
        <v>26</v>
      </c>
      <c r="BL1263" s="141"/>
      <c r="BM1263" s="141"/>
      <c r="BN1263" s="139" t="s">
        <v>4075</v>
      </c>
      <c r="BQ1263" s="141"/>
      <c r="BV1263" s="141"/>
      <c r="BX1263" s="141"/>
      <c r="BY1263" s="141"/>
      <c r="BZ1263" s="141"/>
      <c r="CA1263" s="141"/>
      <c r="CB1263" s="141"/>
      <c r="CC1263" s="141"/>
      <c r="CD1263" s="141"/>
      <c r="CE1263" s="141"/>
      <c r="CF1263" s="141"/>
      <c r="CG1263" s="141"/>
    </row>
    <row r="1264" spans="1:85" x14ac:dyDescent="0.35">
      <c r="A1264" s="155" t="s">
        <v>9480</v>
      </c>
      <c r="B1264" s="139" t="s">
        <v>4075</v>
      </c>
      <c r="C1264" s="18">
        <v>42904</v>
      </c>
      <c r="D1264" s="144">
        <v>0.99236111111111114</v>
      </c>
      <c r="E1264" s="141" t="s">
        <v>13261</v>
      </c>
      <c r="F1264" s="141">
        <v>2</v>
      </c>
      <c r="G1264" s="141" t="s">
        <v>2004</v>
      </c>
      <c r="H1264" s="141">
        <v>2017</v>
      </c>
      <c r="I1264" s="18">
        <v>42904</v>
      </c>
      <c r="J1264" s="144">
        <v>0.99236111111111114</v>
      </c>
      <c r="K1264" s="378"/>
      <c r="L1264" s="139" t="s">
        <v>4075</v>
      </c>
      <c r="M1264" s="141"/>
      <c r="N1264" s="248"/>
      <c r="O1264" s="141" t="s">
        <v>26</v>
      </c>
      <c r="P1264" s="141"/>
      <c r="Q1264" s="141" t="s">
        <v>9481</v>
      </c>
      <c r="R1264" s="141" t="s">
        <v>9482</v>
      </c>
      <c r="S1264" s="141"/>
      <c r="T1264" s="141"/>
      <c r="U1264" s="141">
        <v>112974628</v>
      </c>
      <c r="V1264" s="141"/>
      <c r="W1264" s="139" t="s">
        <v>4075</v>
      </c>
      <c r="X1264" s="141" t="s">
        <v>25</v>
      </c>
      <c r="Y1264" s="141" t="s">
        <v>27</v>
      </c>
      <c r="Z1264" s="141" t="s">
        <v>4</v>
      </c>
      <c r="AA1264" s="141" t="s">
        <v>34</v>
      </c>
      <c r="AB1264" s="141"/>
      <c r="AC1264" s="139" t="s">
        <v>18047</v>
      </c>
      <c r="AD1264" s="380"/>
      <c r="AE1264" s="139" t="s">
        <v>4</v>
      </c>
      <c r="AF1264" s="139" t="s">
        <v>13073</v>
      </c>
      <c r="AG1264" s="139" t="s">
        <v>4</v>
      </c>
      <c r="AH1264" s="139" t="s">
        <v>1378</v>
      </c>
      <c r="AI1264" s="139" t="s">
        <v>15678</v>
      </c>
      <c r="AJ1264" s="139"/>
      <c r="AK1264" s="139" t="s">
        <v>15678</v>
      </c>
      <c r="AL1264" s="139" t="s">
        <v>7</v>
      </c>
      <c r="AM1264" s="141" t="s">
        <v>6</v>
      </c>
      <c r="AN1264" s="141" t="s">
        <v>8</v>
      </c>
      <c r="AO1264" s="139" t="s">
        <v>1614</v>
      </c>
      <c r="AP1264" s="139" t="s">
        <v>7</v>
      </c>
      <c r="AQ1264" s="139"/>
      <c r="AR1264" s="381"/>
      <c r="AS1264" s="139" t="s">
        <v>4075</v>
      </c>
      <c r="AT1264" s="141" t="s">
        <v>1404</v>
      </c>
      <c r="AU1264" s="141">
        <v>170</v>
      </c>
      <c r="AV1264" s="383"/>
      <c r="AW1264" s="385"/>
      <c r="AX1264" s="139"/>
      <c r="AY1264" t="s">
        <v>18961</v>
      </c>
      <c r="AZ1264">
        <v>12000</v>
      </c>
      <c r="BA1264" s="381"/>
      <c r="BB1264" s="139" t="s">
        <v>1444</v>
      </c>
      <c r="BC1264" s="166"/>
      <c r="BD1264" s="166"/>
      <c r="BE1264" s="166"/>
      <c r="BF1264" s="166"/>
      <c r="BG1264" s="166"/>
      <c r="BH1264" s="308"/>
      <c r="BI1264" s="308"/>
      <c r="BJ1264" s="141" t="s">
        <v>26</v>
      </c>
      <c r="BK1264" s="141" t="s">
        <v>26</v>
      </c>
      <c r="BL1264" s="141"/>
      <c r="BM1264" s="141"/>
      <c r="BN1264" s="139" t="s">
        <v>4075</v>
      </c>
      <c r="BQ1264" s="141" t="s">
        <v>15850</v>
      </c>
      <c r="BR1264" s="135" t="s">
        <v>15685</v>
      </c>
      <c r="BT1264" s="135" t="s">
        <v>15360</v>
      </c>
      <c r="BU1264" s="135" t="s">
        <v>1867</v>
      </c>
      <c r="BV1264" s="141" t="s">
        <v>15348</v>
      </c>
      <c r="BW1264" s="135" t="s">
        <v>2612</v>
      </c>
      <c r="BX1264" s="141" t="s">
        <v>15689</v>
      </c>
      <c r="BY1264" s="141" t="s">
        <v>12</v>
      </c>
      <c r="BZ1264" s="141" t="s">
        <v>26</v>
      </c>
      <c r="CA1264" s="141" t="s">
        <v>1848</v>
      </c>
      <c r="CB1264" s="141"/>
      <c r="CC1264" s="141" t="s">
        <v>15720</v>
      </c>
      <c r="CD1264" s="141" t="s">
        <v>15698</v>
      </c>
      <c r="CE1264" s="141" t="s">
        <v>15450</v>
      </c>
      <c r="CF1264" s="141" t="s">
        <v>15451</v>
      </c>
      <c r="CG1264" s="141" t="s">
        <v>2003</v>
      </c>
    </row>
    <row r="1265" spans="1:85" x14ac:dyDescent="0.35">
      <c r="A1265" s="155" t="s">
        <v>9483</v>
      </c>
      <c r="B1265" s="139" t="s">
        <v>4075</v>
      </c>
      <c r="C1265" s="18">
        <v>42904</v>
      </c>
      <c r="D1265" s="144">
        <v>0.92531249999999998</v>
      </c>
      <c r="E1265" s="141" t="s">
        <v>13261</v>
      </c>
      <c r="F1265" s="141">
        <v>2</v>
      </c>
      <c r="G1265" s="141" t="s">
        <v>2004</v>
      </c>
      <c r="H1265" s="141">
        <v>2017</v>
      </c>
      <c r="I1265" s="18">
        <v>42904</v>
      </c>
      <c r="J1265" s="144">
        <v>0.92500000000000004</v>
      </c>
      <c r="K1265" s="378"/>
      <c r="L1265" s="139" t="s">
        <v>4075</v>
      </c>
      <c r="M1265" s="141" t="s">
        <v>28</v>
      </c>
      <c r="N1265" s="248">
        <v>44245</v>
      </c>
      <c r="O1265" s="141" t="s">
        <v>25</v>
      </c>
      <c r="P1265" s="141"/>
      <c r="Q1265" s="141" t="s">
        <v>9484</v>
      </c>
      <c r="R1265" s="141" t="s">
        <v>1944</v>
      </c>
      <c r="S1265" s="141"/>
      <c r="T1265" s="141" t="s">
        <v>17113</v>
      </c>
      <c r="U1265" s="141">
        <v>112974526</v>
      </c>
      <c r="V1265" s="141"/>
      <c r="W1265" s="139" t="s">
        <v>4075</v>
      </c>
      <c r="X1265" s="141" t="s">
        <v>25</v>
      </c>
      <c r="Y1265" s="141" t="s">
        <v>27</v>
      </c>
      <c r="Z1265" s="141"/>
      <c r="AA1265" s="141" t="s">
        <v>34</v>
      </c>
      <c r="AB1265" s="141"/>
      <c r="AC1265" s="139" t="s">
        <v>18049</v>
      </c>
      <c r="AD1265" s="380"/>
      <c r="AE1265" s="139" t="s">
        <v>102</v>
      </c>
      <c r="AF1265" s="139" t="s">
        <v>13085</v>
      </c>
      <c r="AG1265" s="139" t="s">
        <v>102</v>
      </c>
      <c r="AH1265" s="139" t="s">
        <v>1378</v>
      </c>
      <c r="AI1265" s="139" t="s">
        <v>1379</v>
      </c>
      <c r="AJ1265" s="139" t="s">
        <v>1409</v>
      </c>
      <c r="AK1265" s="139"/>
      <c r="AL1265" s="139"/>
      <c r="AM1265" s="141" t="s">
        <v>9</v>
      </c>
      <c r="AN1265" s="141" t="s">
        <v>8</v>
      </c>
      <c r="AO1265" s="139"/>
      <c r="AP1265" s="139" t="s">
        <v>1409</v>
      </c>
      <c r="AQ1265" s="139"/>
      <c r="AR1265" s="381"/>
      <c r="AS1265" s="139" t="s">
        <v>4075</v>
      </c>
      <c r="AT1265" s="141" t="s">
        <v>1404</v>
      </c>
      <c r="AU1265" s="141"/>
      <c r="AV1265" s="383"/>
      <c r="AW1265" s="385"/>
      <c r="AX1265" s="139" t="s">
        <v>82</v>
      </c>
      <c r="AY1265" t="s">
        <v>18357</v>
      </c>
      <c r="BA1265" s="381"/>
      <c r="BB1265" s="139" t="s">
        <v>17</v>
      </c>
      <c r="BC1265" s="166"/>
      <c r="BD1265" s="166"/>
      <c r="BE1265" s="166"/>
      <c r="BF1265" s="166"/>
      <c r="BG1265" s="166"/>
      <c r="BH1265" s="308"/>
      <c r="BI1265" s="308"/>
      <c r="BJ1265" s="141" t="s">
        <v>26</v>
      </c>
      <c r="BK1265" s="141" t="s">
        <v>26</v>
      </c>
      <c r="BL1265" s="141"/>
      <c r="BM1265" s="141"/>
      <c r="BN1265" s="139" t="s">
        <v>4075</v>
      </c>
      <c r="BQ1265" s="141"/>
      <c r="BV1265" s="141"/>
      <c r="BX1265" s="141"/>
      <c r="BY1265" s="141"/>
      <c r="BZ1265" s="141"/>
      <c r="CA1265" s="141"/>
      <c r="CB1265" s="141"/>
      <c r="CC1265" s="141"/>
      <c r="CD1265" s="141"/>
      <c r="CE1265" s="141"/>
      <c r="CF1265" s="141"/>
      <c r="CG1265" s="141"/>
    </row>
    <row r="1266" spans="1:85" x14ac:dyDescent="0.35">
      <c r="A1266" s="155" t="s">
        <v>9492</v>
      </c>
      <c r="B1266" s="139" t="s">
        <v>4075</v>
      </c>
      <c r="C1266" s="18">
        <v>42904</v>
      </c>
      <c r="E1266" s="141" t="s">
        <v>13261</v>
      </c>
      <c r="F1266" s="141">
        <v>2</v>
      </c>
      <c r="G1266" s="141" t="s">
        <v>2004</v>
      </c>
      <c r="H1266" s="141">
        <v>2017</v>
      </c>
      <c r="I1266" s="18"/>
      <c r="J1266" s="144"/>
      <c r="K1266" s="378"/>
      <c r="L1266" s="139" t="s">
        <v>4075</v>
      </c>
      <c r="M1266" s="141"/>
      <c r="N1266" s="248"/>
      <c r="O1266" s="141" t="s">
        <v>26</v>
      </c>
      <c r="P1266" s="141"/>
      <c r="Q1266" s="141"/>
      <c r="R1266" s="141"/>
      <c r="S1266" s="141"/>
      <c r="T1266" s="141"/>
      <c r="U1266" s="141"/>
      <c r="V1266" s="141"/>
      <c r="W1266" s="139" t="s">
        <v>4075</v>
      </c>
      <c r="X1266" s="141" t="s">
        <v>25</v>
      </c>
      <c r="Y1266" s="141" t="s">
        <v>27</v>
      </c>
      <c r="Z1266" s="141" t="s">
        <v>4</v>
      </c>
      <c r="AA1266" s="141" t="s">
        <v>34</v>
      </c>
      <c r="AB1266" s="141"/>
      <c r="AC1266" s="139" t="s">
        <v>18049</v>
      </c>
      <c r="AD1266" s="380"/>
      <c r="AE1266" s="139" t="s">
        <v>102</v>
      </c>
      <c r="AF1266" s="139" t="s">
        <v>13068</v>
      </c>
      <c r="AG1266" s="139" t="s">
        <v>102</v>
      </c>
      <c r="AH1266" s="139" t="s">
        <v>1378</v>
      </c>
      <c r="AI1266" s="139" t="s">
        <v>7</v>
      </c>
      <c r="AJ1266" s="139" t="s">
        <v>7</v>
      </c>
      <c r="AK1266" s="139"/>
      <c r="AL1266" s="139"/>
      <c r="AM1266" s="141" t="s">
        <v>1527</v>
      </c>
      <c r="AN1266" s="141" t="s">
        <v>8</v>
      </c>
      <c r="AO1266" s="139" t="s">
        <v>1614</v>
      </c>
      <c r="AP1266" s="139" t="s">
        <v>7</v>
      </c>
      <c r="AQ1266" s="139"/>
      <c r="AR1266" s="381"/>
      <c r="AS1266" s="139" t="s">
        <v>4075</v>
      </c>
      <c r="AT1266" s="141" t="s">
        <v>1404</v>
      </c>
      <c r="AU1266" s="141"/>
      <c r="AV1266" s="383"/>
      <c r="AW1266" s="385"/>
      <c r="AX1266" s="139"/>
      <c r="AY1266" t="s">
        <v>18962</v>
      </c>
      <c r="AZ1266">
        <v>12000</v>
      </c>
      <c r="BA1266" s="381"/>
      <c r="BB1266" s="139" t="s">
        <v>17</v>
      </c>
      <c r="BC1266" s="166"/>
      <c r="BD1266" s="166"/>
      <c r="BE1266" s="166"/>
      <c r="BF1266" s="166"/>
      <c r="BG1266" s="166"/>
      <c r="BH1266" s="308"/>
      <c r="BI1266" s="308"/>
      <c r="BJ1266" s="141" t="s">
        <v>26</v>
      </c>
      <c r="BK1266" s="141" t="s">
        <v>26</v>
      </c>
      <c r="BL1266" s="141"/>
      <c r="BM1266" s="141"/>
      <c r="BN1266" s="139" t="s">
        <v>4075</v>
      </c>
      <c r="BQ1266" s="141"/>
      <c r="BV1266" s="141"/>
      <c r="BX1266" s="141"/>
      <c r="BY1266" s="141"/>
      <c r="BZ1266" s="141"/>
      <c r="CA1266" s="141"/>
      <c r="CB1266" s="141"/>
      <c r="CC1266" s="141"/>
      <c r="CD1266" s="141"/>
      <c r="CE1266" s="141"/>
      <c r="CF1266" s="141"/>
      <c r="CG1266" s="141"/>
    </row>
    <row r="1267" spans="1:85" x14ac:dyDescent="0.35">
      <c r="A1267" s="155" t="s">
        <v>9502</v>
      </c>
      <c r="B1267" s="139" t="s">
        <v>4075</v>
      </c>
      <c r="C1267" s="18">
        <v>42904</v>
      </c>
      <c r="E1267" s="141" t="s">
        <v>13261</v>
      </c>
      <c r="F1267" s="141">
        <v>2</v>
      </c>
      <c r="G1267" s="141" t="s">
        <v>2004</v>
      </c>
      <c r="H1267" s="141">
        <v>2017</v>
      </c>
      <c r="I1267" s="18">
        <v>42904</v>
      </c>
      <c r="J1267" s="144">
        <v>0.75277777777777777</v>
      </c>
      <c r="K1267" s="378"/>
      <c r="L1267" s="139" t="s">
        <v>4075</v>
      </c>
      <c r="M1267" s="141"/>
      <c r="N1267" s="248"/>
      <c r="O1267" s="141" t="s">
        <v>26</v>
      </c>
      <c r="P1267" s="141"/>
      <c r="Q1267" s="141" t="s">
        <v>9503</v>
      </c>
      <c r="R1267" s="141" t="s">
        <v>9504</v>
      </c>
      <c r="S1267" s="141"/>
      <c r="T1267" s="141"/>
      <c r="U1267" s="141"/>
      <c r="V1267" s="141"/>
      <c r="W1267" s="139" t="s">
        <v>4075</v>
      </c>
      <c r="X1267" s="141" t="s">
        <v>25</v>
      </c>
      <c r="Y1267" s="141" t="s">
        <v>27</v>
      </c>
      <c r="Z1267" s="141" t="s">
        <v>4</v>
      </c>
      <c r="AA1267" s="141" t="s">
        <v>34</v>
      </c>
      <c r="AB1267" s="141"/>
      <c r="AC1267" s="139" t="s">
        <v>18047</v>
      </c>
      <c r="AD1267" s="380"/>
      <c r="AE1267" s="139" t="s">
        <v>102</v>
      </c>
      <c r="AF1267" s="139" t="s">
        <v>13089</v>
      </c>
      <c r="AG1267" s="139" t="s">
        <v>102</v>
      </c>
      <c r="AH1267" s="139" t="s">
        <v>1378</v>
      </c>
      <c r="AI1267" s="139" t="s">
        <v>1407</v>
      </c>
      <c r="AJ1267" s="139" t="s">
        <v>1407</v>
      </c>
      <c r="AK1267" s="139"/>
      <c r="AL1267" s="139"/>
      <c r="AM1267" s="141" t="s">
        <v>6</v>
      </c>
      <c r="AN1267" s="141" t="s">
        <v>8</v>
      </c>
      <c r="AO1267" s="139" t="s">
        <v>1614</v>
      </c>
      <c r="AP1267" s="139" t="s">
        <v>7</v>
      </c>
      <c r="AQ1267" s="139"/>
      <c r="AR1267" s="381"/>
      <c r="AS1267" s="139" t="s">
        <v>4075</v>
      </c>
      <c r="AT1267" s="141" t="s">
        <v>1404</v>
      </c>
      <c r="AU1267" s="141"/>
      <c r="AV1267" s="383"/>
      <c r="AW1267" s="385"/>
      <c r="AX1267" s="139"/>
      <c r="AY1267" t="s">
        <v>18963</v>
      </c>
      <c r="AZ1267">
        <v>21000</v>
      </c>
      <c r="BA1267" s="381"/>
      <c r="BB1267" s="139" t="s">
        <v>17</v>
      </c>
      <c r="BC1267" s="166"/>
      <c r="BD1267" s="166"/>
      <c r="BE1267" s="166"/>
      <c r="BF1267" s="166"/>
      <c r="BG1267" s="166"/>
      <c r="BH1267" s="308"/>
      <c r="BI1267" s="308"/>
      <c r="BJ1267" s="141" t="s">
        <v>26</v>
      </c>
      <c r="BK1267" s="141" t="s">
        <v>26</v>
      </c>
      <c r="BL1267" s="141"/>
      <c r="BM1267" s="141"/>
      <c r="BN1267" s="139" t="s">
        <v>4075</v>
      </c>
      <c r="BQ1267" s="141"/>
      <c r="BV1267" s="141"/>
      <c r="BX1267" s="141"/>
      <c r="BY1267" s="141"/>
      <c r="BZ1267" s="141"/>
      <c r="CA1267" s="141"/>
      <c r="CB1267" s="141"/>
      <c r="CC1267" s="141"/>
      <c r="CD1267" s="141"/>
      <c r="CE1267" s="141"/>
      <c r="CF1267" s="141"/>
      <c r="CG1267" s="141"/>
    </row>
    <row r="1268" spans="1:85" x14ac:dyDescent="0.35">
      <c r="A1268" s="155" t="s">
        <v>9505</v>
      </c>
      <c r="B1268" s="139" t="s">
        <v>4075</v>
      </c>
      <c r="C1268" s="18">
        <v>42904</v>
      </c>
      <c r="E1268" s="141" t="s">
        <v>13261</v>
      </c>
      <c r="F1268" s="141">
        <v>2</v>
      </c>
      <c r="G1268" s="141" t="s">
        <v>2004</v>
      </c>
      <c r="H1268" s="141">
        <v>2017</v>
      </c>
      <c r="I1268" s="18">
        <v>42904</v>
      </c>
      <c r="J1268" s="144">
        <v>0.84305555555555556</v>
      </c>
      <c r="K1268" s="378"/>
      <c r="L1268" s="139" t="s">
        <v>4075</v>
      </c>
      <c r="M1268" s="141"/>
      <c r="N1268" s="248"/>
      <c r="O1268" s="141" t="s">
        <v>26</v>
      </c>
      <c r="P1268" s="141"/>
      <c r="Q1268" s="141" t="s">
        <v>9506</v>
      </c>
      <c r="R1268" s="141" t="s">
        <v>9507</v>
      </c>
      <c r="S1268" s="141"/>
      <c r="T1268" s="141"/>
      <c r="U1268" s="141"/>
      <c r="V1268" s="141"/>
      <c r="W1268" s="139" t="s">
        <v>4075</v>
      </c>
      <c r="X1268" s="141" t="s">
        <v>25</v>
      </c>
      <c r="Y1268" s="141" t="s">
        <v>27</v>
      </c>
      <c r="Z1268" s="141" t="s">
        <v>4</v>
      </c>
      <c r="AA1268" s="141" t="s">
        <v>34</v>
      </c>
      <c r="AB1268" s="141"/>
      <c r="AC1268" s="139" t="s">
        <v>18049</v>
      </c>
      <c r="AD1268" s="380"/>
      <c r="AE1268" s="139" t="s">
        <v>102</v>
      </c>
      <c r="AF1268" s="139" t="s">
        <v>13088</v>
      </c>
      <c r="AG1268" s="139" t="s">
        <v>102</v>
      </c>
      <c r="AH1268" s="139" t="s">
        <v>1378</v>
      </c>
      <c r="AI1268" s="139" t="s">
        <v>100</v>
      </c>
      <c r="AJ1268" s="139" t="s">
        <v>100</v>
      </c>
      <c r="AK1268" s="139"/>
      <c r="AL1268" s="139"/>
      <c r="AM1268" s="141" t="s">
        <v>12</v>
      </c>
      <c r="AN1268" s="141" t="s">
        <v>8</v>
      </c>
      <c r="AO1268" s="139" t="s">
        <v>1614</v>
      </c>
      <c r="AP1268" s="139" t="s">
        <v>100</v>
      </c>
      <c r="AQ1268" s="139"/>
      <c r="AR1268" s="381"/>
      <c r="AS1268" s="139" t="s">
        <v>4075</v>
      </c>
      <c r="AT1268" s="141" t="s">
        <v>1404</v>
      </c>
      <c r="AU1268" s="141"/>
      <c r="AV1268" s="383"/>
      <c r="AW1268" s="385"/>
      <c r="AX1268" s="139"/>
      <c r="AY1268" t="s">
        <v>18304</v>
      </c>
      <c r="AZ1268">
        <v>12000</v>
      </c>
      <c r="BA1268" s="381"/>
      <c r="BB1268" s="139" t="s">
        <v>1444</v>
      </c>
      <c r="BC1268" s="166"/>
      <c r="BD1268" s="166"/>
      <c r="BE1268" s="166"/>
      <c r="BF1268" s="166"/>
      <c r="BG1268" s="166"/>
      <c r="BH1268" s="308"/>
      <c r="BI1268" s="308"/>
      <c r="BJ1268" s="141" t="s">
        <v>26</v>
      </c>
      <c r="BK1268" s="141" t="s">
        <v>25</v>
      </c>
      <c r="BL1268" s="141" t="s">
        <v>13187</v>
      </c>
      <c r="BM1268" s="141" t="s">
        <v>13188</v>
      </c>
      <c r="BN1268" s="139" t="s">
        <v>4075</v>
      </c>
      <c r="BQ1268" s="141"/>
      <c r="BV1268" s="141"/>
      <c r="BX1268" s="141"/>
      <c r="BY1268" s="141"/>
      <c r="BZ1268" s="141"/>
      <c r="CA1268" s="141"/>
      <c r="CB1268" s="141"/>
      <c r="CC1268" s="141"/>
      <c r="CD1268" s="141"/>
      <c r="CE1268" s="141"/>
      <c r="CF1268" s="141"/>
      <c r="CG1268" s="141"/>
    </row>
    <row r="1269" spans="1:85" x14ac:dyDescent="0.35">
      <c r="A1269" s="155" t="s">
        <v>9499</v>
      </c>
      <c r="B1269" s="139" t="s">
        <v>4075</v>
      </c>
      <c r="C1269" s="18">
        <v>42904</v>
      </c>
      <c r="E1269" s="141" t="s">
        <v>13261</v>
      </c>
      <c r="F1269" s="141">
        <v>2</v>
      </c>
      <c r="G1269" s="141" t="s">
        <v>2004</v>
      </c>
      <c r="H1269" s="141">
        <v>2017</v>
      </c>
      <c r="I1269" s="18">
        <v>42904</v>
      </c>
      <c r="J1269" s="144">
        <v>0.54861111111111116</v>
      </c>
      <c r="K1269" s="378"/>
      <c r="L1269" s="139" t="s">
        <v>4075</v>
      </c>
      <c r="M1269" s="141"/>
      <c r="N1269" s="248"/>
      <c r="O1269" s="141" t="s">
        <v>26</v>
      </c>
      <c r="P1269" s="141"/>
      <c r="Q1269" s="141" t="s">
        <v>9500</v>
      </c>
      <c r="R1269" s="141" t="s">
        <v>9501</v>
      </c>
      <c r="S1269" s="141"/>
      <c r="T1269" s="141"/>
      <c r="U1269" s="141"/>
      <c r="V1269" s="141"/>
      <c r="W1269" s="139" t="s">
        <v>4075</v>
      </c>
      <c r="X1269" s="141" t="s">
        <v>25</v>
      </c>
      <c r="Y1269" s="141" t="s">
        <v>27</v>
      </c>
      <c r="Z1269" s="141" t="s">
        <v>4</v>
      </c>
      <c r="AA1269" s="141" t="s">
        <v>34</v>
      </c>
      <c r="AB1269" s="141"/>
      <c r="AC1269" s="139" t="s">
        <v>18047</v>
      </c>
      <c r="AD1269" s="380"/>
      <c r="AE1269" s="139" t="s">
        <v>102</v>
      </c>
      <c r="AF1269" s="139" t="s">
        <v>13078</v>
      </c>
      <c r="AG1269" s="139" t="s">
        <v>102</v>
      </c>
      <c r="AH1269" s="139" t="s">
        <v>1378</v>
      </c>
      <c r="AI1269" s="139" t="s">
        <v>87</v>
      </c>
      <c r="AJ1269" s="139" t="s">
        <v>87</v>
      </c>
      <c r="AK1269" s="139"/>
      <c r="AL1269" s="139"/>
      <c r="AM1269" s="141" t="s">
        <v>1527</v>
      </c>
      <c r="AN1269" s="141" t="s">
        <v>8</v>
      </c>
      <c r="AO1269" s="139" t="s">
        <v>1614</v>
      </c>
      <c r="AP1269" s="139" t="s">
        <v>7</v>
      </c>
      <c r="AQ1269" s="139"/>
      <c r="AR1269" s="381"/>
      <c r="AS1269" s="139" t="s">
        <v>4075</v>
      </c>
      <c r="AT1269" s="141" t="s">
        <v>1404</v>
      </c>
      <c r="AU1269" s="141"/>
      <c r="AV1269" s="383"/>
      <c r="AW1269" s="385"/>
      <c r="AX1269" s="139"/>
      <c r="AY1269" t="s">
        <v>18964</v>
      </c>
      <c r="AZ1269">
        <v>12000</v>
      </c>
      <c r="BA1269" s="381"/>
      <c r="BB1269" s="139" t="s">
        <v>17</v>
      </c>
      <c r="BC1269" s="166"/>
      <c r="BD1269" s="166"/>
      <c r="BE1269" s="166"/>
      <c r="BF1269" s="166"/>
      <c r="BG1269" s="166"/>
      <c r="BH1269" s="308"/>
      <c r="BI1269" s="308"/>
      <c r="BJ1269" s="141" t="s">
        <v>26</v>
      </c>
      <c r="BK1269" s="141" t="s">
        <v>26</v>
      </c>
      <c r="BL1269" s="141"/>
      <c r="BM1269" s="141"/>
      <c r="BN1269" s="139" t="s">
        <v>4075</v>
      </c>
      <c r="BQ1269" s="141"/>
      <c r="BV1269" s="141"/>
      <c r="BX1269" s="141"/>
      <c r="BY1269" s="141"/>
      <c r="BZ1269" s="141"/>
      <c r="CA1269" s="141"/>
      <c r="CB1269" s="141"/>
      <c r="CC1269" s="141"/>
      <c r="CD1269" s="141"/>
      <c r="CE1269" s="141"/>
      <c r="CF1269" s="141"/>
      <c r="CG1269" s="141"/>
    </row>
    <row r="1270" spans="1:85" x14ac:dyDescent="0.35">
      <c r="A1270" s="155" t="s">
        <v>9493</v>
      </c>
      <c r="B1270" s="139" t="s">
        <v>4075</v>
      </c>
      <c r="C1270" s="18">
        <v>42904</v>
      </c>
      <c r="E1270" s="141" t="s">
        <v>13261</v>
      </c>
      <c r="F1270" s="141">
        <v>2</v>
      </c>
      <c r="G1270" s="141" t="s">
        <v>2004</v>
      </c>
      <c r="H1270" s="141">
        <v>2017</v>
      </c>
      <c r="I1270" s="18">
        <v>42904</v>
      </c>
      <c r="J1270" s="144">
        <v>0.97013888888888888</v>
      </c>
      <c r="K1270" s="378"/>
      <c r="L1270" s="139" t="s">
        <v>4075</v>
      </c>
      <c r="M1270" s="141"/>
      <c r="N1270" s="248"/>
      <c r="O1270" s="141" t="s">
        <v>26</v>
      </c>
      <c r="P1270" s="141"/>
      <c r="Q1270" s="141" t="s">
        <v>9494</v>
      </c>
      <c r="R1270" s="141" t="s">
        <v>9495</v>
      </c>
      <c r="S1270" s="141"/>
      <c r="T1270" s="141"/>
      <c r="U1270" s="141"/>
      <c r="V1270" s="141"/>
      <c r="W1270" s="139" t="s">
        <v>4075</v>
      </c>
      <c r="X1270" s="141" t="s">
        <v>25</v>
      </c>
      <c r="Y1270" s="141" t="s">
        <v>27</v>
      </c>
      <c r="Z1270" s="141" t="s">
        <v>4</v>
      </c>
      <c r="AA1270" s="141" t="s">
        <v>34</v>
      </c>
      <c r="AB1270" s="141"/>
      <c r="AC1270" s="139" t="s">
        <v>18047</v>
      </c>
      <c r="AD1270" s="380"/>
      <c r="AE1270" s="139" t="s">
        <v>103</v>
      </c>
      <c r="AF1270" s="139" t="s">
        <v>13075</v>
      </c>
      <c r="AG1270" s="139" t="s">
        <v>103</v>
      </c>
      <c r="AH1270" s="139" t="s">
        <v>1378</v>
      </c>
      <c r="AI1270" s="139" t="s">
        <v>7340</v>
      </c>
      <c r="AJ1270" s="139"/>
      <c r="AK1270" s="139" t="s">
        <v>7340</v>
      </c>
      <c r="AL1270" s="139" t="s">
        <v>1408</v>
      </c>
      <c r="AM1270" s="141" t="s">
        <v>6</v>
      </c>
      <c r="AN1270" s="141" t="s">
        <v>8</v>
      </c>
      <c r="AO1270" s="139" t="s">
        <v>1614</v>
      </c>
      <c r="AP1270" s="139" t="s">
        <v>7</v>
      </c>
      <c r="AQ1270" s="139"/>
      <c r="AR1270" s="381"/>
      <c r="AS1270" s="139" t="s">
        <v>4075</v>
      </c>
      <c r="AT1270" s="141" t="s">
        <v>1404</v>
      </c>
      <c r="AU1270" s="141"/>
      <c r="AV1270" s="383"/>
      <c r="AW1270" s="385"/>
      <c r="AX1270" s="139"/>
      <c r="AY1270" t="s">
        <v>18656</v>
      </c>
      <c r="AZ1270">
        <v>12000</v>
      </c>
      <c r="BA1270" s="381"/>
      <c r="BB1270" s="139" t="s">
        <v>17</v>
      </c>
      <c r="BC1270" s="166"/>
      <c r="BD1270" s="166"/>
      <c r="BE1270" s="166"/>
      <c r="BF1270" s="166"/>
      <c r="BG1270" s="166"/>
      <c r="BH1270" s="308"/>
      <c r="BI1270" s="308"/>
      <c r="BJ1270" s="141" t="s">
        <v>26</v>
      </c>
      <c r="BK1270" s="141" t="s">
        <v>25</v>
      </c>
      <c r="BL1270" s="141" t="s">
        <v>13187</v>
      </c>
      <c r="BM1270" s="141" t="s">
        <v>13188</v>
      </c>
      <c r="BN1270" s="139" t="s">
        <v>4075</v>
      </c>
      <c r="BQ1270" s="141"/>
      <c r="BV1270" s="141"/>
      <c r="BX1270" s="141"/>
      <c r="BY1270" s="141"/>
      <c r="BZ1270" s="141"/>
      <c r="CA1270" s="141"/>
      <c r="CB1270" s="141"/>
      <c r="CC1270" s="141"/>
      <c r="CD1270" s="141"/>
      <c r="CE1270" s="141"/>
      <c r="CF1270" s="141"/>
      <c r="CG1270" s="141"/>
    </row>
    <row r="1271" spans="1:85" x14ac:dyDescent="0.35">
      <c r="A1271" s="155" t="s">
        <v>9496</v>
      </c>
      <c r="B1271" s="139" t="s">
        <v>4075</v>
      </c>
      <c r="C1271" s="18">
        <v>42904</v>
      </c>
      <c r="E1271" s="141" t="s">
        <v>13261</v>
      </c>
      <c r="F1271" s="141">
        <v>2</v>
      </c>
      <c r="G1271" s="141" t="s">
        <v>2004</v>
      </c>
      <c r="H1271" s="141">
        <v>2017</v>
      </c>
      <c r="I1271" s="18">
        <v>42904</v>
      </c>
      <c r="J1271" s="144">
        <v>0.54583333333333328</v>
      </c>
      <c r="K1271" s="378"/>
      <c r="L1271" s="139" t="s">
        <v>4075</v>
      </c>
      <c r="M1271" s="141"/>
      <c r="N1271" s="248"/>
      <c r="O1271" s="141" t="s">
        <v>26</v>
      </c>
      <c r="P1271" s="141"/>
      <c r="Q1271" s="141" t="s">
        <v>9497</v>
      </c>
      <c r="R1271" s="141" t="s">
        <v>9498</v>
      </c>
      <c r="S1271" s="141"/>
      <c r="T1271" s="141"/>
      <c r="U1271" s="141">
        <v>112974280</v>
      </c>
      <c r="V1271" s="141"/>
      <c r="W1271" s="139" t="s">
        <v>4075</v>
      </c>
      <c r="X1271" s="141" t="s">
        <v>25</v>
      </c>
      <c r="Y1271" s="141" t="s">
        <v>27</v>
      </c>
      <c r="Z1271" s="141" t="s">
        <v>4</v>
      </c>
      <c r="AA1271" s="141" t="s">
        <v>34</v>
      </c>
      <c r="AB1271" s="141"/>
      <c r="AC1271" s="139" t="s">
        <v>18049</v>
      </c>
      <c r="AD1271" s="380"/>
      <c r="AE1271" s="139" t="s">
        <v>4</v>
      </c>
      <c r="AF1271" s="139" t="s">
        <v>13073</v>
      </c>
      <c r="AG1271" s="139" t="s">
        <v>4</v>
      </c>
      <c r="AH1271" s="139" t="s">
        <v>1378</v>
      </c>
      <c r="AI1271" s="139" t="s">
        <v>15678</v>
      </c>
      <c r="AJ1271" s="139"/>
      <c r="AK1271" s="139" t="s">
        <v>15678</v>
      </c>
      <c r="AL1271" s="139" t="s">
        <v>7</v>
      </c>
      <c r="AM1271" s="141" t="s">
        <v>1527</v>
      </c>
      <c r="AN1271" s="141" t="s">
        <v>8</v>
      </c>
      <c r="AO1271" s="139" t="s">
        <v>1477</v>
      </c>
      <c r="AP1271" s="139" t="s">
        <v>7</v>
      </c>
      <c r="AQ1271" s="139"/>
      <c r="AR1271" s="381"/>
      <c r="AS1271" s="139" t="s">
        <v>4075</v>
      </c>
      <c r="AT1271" s="141" t="s">
        <v>1404</v>
      </c>
      <c r="AU1271" s="141"/>
      <c r="AV1271" s="383"/>
      <c r="AW1271" s="385"/>
      <c r="AX1271" s="139"/>
      <c r="AY1271" t="s">
        <v>18965</v>
      </c>
      <c r="BA1271" s="381"/>
      <c r="BB1271" s="139" t="s">
        <v>17</v>
      </c>
      <c r="BC1271" s="166"/>
      <c r="BD1271" s="166"/>
      <c r="BE1271" s="166"/>
      <c r="BF1271" s="166"/>
      <c r="BG1271" s="166"/>
      <c r="BH1271" s="308"/>
      <c r="BI1271" s="308"/>
      <c r="BJ1271" s="141" t="s">
        <v>26</v>
      </c>
      <c r="BK1271" s="141" t="s">
        <v>26</v>
      </c>
      <c r="BL1271" s="141"/>
      <c r="BM1271" s="141"/>
      <c r="BN1271" s="139" t="s">
        <v>4075</v>
      </c>
      <c r="BQ1271" s="141" t="s">
        <v>15848</v>
      </c>
      <c r="BR1271" s="135" t="s">
        <v>15680</v>
      </c>
      <c r="BT1271" s="135" t="s">
        <v>15411</v>
      </c>
      <c r="BU1271" s="135" t="s">
        <v>13261</v>
      </c>
      <c r="BV1271" s="141" t="s">
        <v>3268</v>
      </c>
      <c r="BW1271" s="135" t="s">
        <v>13283</v>
      </c>
      <c r="BX1271" s="141" t="s">
        <v>12</v>
      </c>
      <c r="BY1271" s="141" t="s">
        <v>12</v>
      </c>
      <c r="BZ1271" s="141" t="s">
        <v>26</v>
      </c>
      <c r="CA1271" s="141" t="s">
        <v>1848</v>
      </c>
      <c r="CB1271" s="141"/>
      <c r="CC1271" s="141" t="s">
        <v>15690</v>
      </c>
      <c r="CD1271" s="141" t="s">
        <v>34</v>
      </c>
      <c r="CE1271" s="141" t="s">
        <v>13</v>
      </c>
      <c r="CF1271" s="141" t="s">
        <v>15454</v>
      </c>
      <c r="CG1271" s="141" t="s">
        <v>4004</v>
      </c>
    </row>
    <row r="1272" spans="1:85" x14ac:dyDescent="0.35">
      <c r="A1272" s="155" t="s">
        <v>9467</v>
      </c>
      <c r="B1272" s="139" t="s">
        <v>4075</v>
      </c>
      <c r="C1272" s="18">
        <v>42905</v>
      </c>
      <c r="E1272" s="141" t="s">
        <v>13261</v>
      </c>
      <c r="F1272" s="141">
        <v>2</v>
      </c>
      <c r="G1272" s="141" t="s">
        <v>2004</v>
      </c>
      <c r="H1272" s="141">
        <v>2017</v>
      </c>
      <c r="I1272" s="18">
        <v>42905</v>
      </c>
      <c r="J1272" s="144">
        <v>0.8354166666666667</v>
      </c>
      <c r="K1272" s="378"/>
      <c r="L1272" s="139" t="s">
        <v>4075</v>
      </c>
      <c r="M1272" s="141"/>
      <c r="N1272" s="248"/>
      <c r="O1272" s="141" t="s">
        <v>26</v>
      </c>
      <c r="P1272" s="141"/>
      <c r="Q1272" s="141" t="s">
        <v>9468</v>
      </c>
      <c r="R1272" s="141" t="s">
        <v>9469</v>
      </c>
      <c r="S1272" s="141"/>
      <c r="T1272" s="141"/>
      <c r="U1272" s="141"/>
      <c r="V1272" s="141"/>
      <c r="W1272" s="139" t="s">
        <v>4075</v>
      </c>
      <c r="X1272" s="141" t="s">
        <v>25</v>
      </c>
      <c r="Y1272" s="141" t="s">
        <v>27</v>
      </c>
      <c r="Z1272" s="141" t="s">
        <v>4</v>
      </c>
      <c r="AA1272" s="141" t="s">
        <v>34</v>
      </c>
      <c r="AB1272" s="141"/>
      <c r="AC1272" s="139" t="s">
        <v>18047</v>
      </c>
      <c r="AD1272" s="380"/>
      <c r="AE1272" s="139" t="s">
        <v>102</v>
      </c>
      <c r="AF1272" s="139" t="s">
        <v>13082</v>
      </c>
      <c r="AG1272" s="139" t="s">
        <v>102</v>
      </c>
      <c r="AH1272" s="139" t="s">
        <v>1378</v>
      </c>
      <c r="AI1272" s="139" t="s">
        <v>60</v>
      </c>
      <c r="AJ1272" s="139" t="s">
        <v>60</v>
      </c>
      <c r="AK1272" s="139"/>
      <c r="AL1272" s="139"/>
      <c r="AM1272" s="141" t="s">
        <v>6</v>
      </c>
      <c r="AN1272" s="141" t="s">
        <v>8</v>
      </c>
      <c r="AO1272" s="139" t="s">
        <v>1614</v>
      </c>
      <c r="AP1272" s="139" t="s">
        <v>60</v>
      </c>
      <c r="AQ1272" s="139"/>
      <c r="AR1272" s="381"/>
      <c r="AS1272" s="139" t="s">
        <v>4075</v>
      </c>
      <c r="AT1272" s="141" t="s">
        <v>1404</v>
      </c>
      <c r="AU1272" s="141"/>
      <c r="AV1272" s="383"/>
      <c r="AW1272" s="385"/>
      <c r="AX1272" s="139"/>
      <c r="AY1272" t="s">
        <v>18966</v>
      </c>
      <c r="AZ1272">
        <v>12000</v>
      </c>
      <c r="BA1272" s="381"/>
      <c r="BB1272" s="139" t="s">
        <v>17</v>
      </c>
      <c r="BC1272" s="166"/>
      <c r="BD1272" s="166"/>
      <c r="BE1272" s="166"/>
      <c r="BF1272" s="166"/>
      <c r="BG1272" s="166"/>
      <c r="BH1272" s="308"/>
      <c r="BI1272" s="308"/>
      <c r="BJ1272" s="141" t="s">
        <v>26</v>
      </c>
      <c r="BK1272" s="141" t="s">
        <v>26</v>
      </c>
      <c r="BL1272" s="141"/>
      <c r="BM1272" s="141"/>
      <c r="BN1272" s="139" t="s">
        <v>4075</v>
      </c>
      <c r="BQ1272" s="141"/>
      <c r="BV1272" s="141"/>
      <c r="BX1272" s="141"/>
      <c r="BY1272" s="141"/>
      <c r="BZ1272" s="141"/>
      <c r="CA1272" s="141"/>
      <c r="CB1272" s="141"/>
      <c r="CC1272" s="141"/>
      <c r="CD1272" s="141"/>
      <c r="CE1272" s="141"/>
      <c r="CF1272" s="141"/>
      <c r="CG1272" s="141"/>
    </row>
    <row r="1273" spans="1:85" x14ac:dyDescent="0.35">
      <c r="A1273" s="155" t="s">
        <v>9464</v>
      </c>
      <c r="B1273" s="139" t="s">
        <v>4075</v>
      </c>
      <c r="C1273" s="18">
        <v>42905</v>
      </c>
      <c r="D1273" s="144">
        <v>0.72986111111111107</v>
      </c>
      <c r="E1273" s="141" t="s">
        <v>13261</v>
      </c>
      <c r="F1273" s="141">
        <v>2</v>
      </c>
      <c r="G1273" s="141" t="s">
        <v>2004</v>
      </c>
      <c r="H1273" s="141">
        <v>2017</v>
      </c>
      <c r="I1273" s="18">
        <v>42905</v>
      </c>
      <c r="J1273" s="144">
        <v>0.72986111111111107</v>
      </c>
      <c r="K1273" s="378"/>
      <c r="L1273" s="139" t="s">
        <v>4075</v>
      </c>
      <c r="M1273" s="141"/>
      <c r="N1273" s="248"/>
      <c r="O1273" s="141" t="s">
        <v>26</v>
      </c>
      <c r="P1273" s="141"/>
      <c r="Q1273" s="141" t="s">
        <v>9465</v>
      </c>
      <c r="R1273" s="141" t="s">
        <v>9466</v>
      </c>
      <c r="S1273" s="141"/>
      <c r="T1273" s="141"/>
      <c r="U1273" s="141"/>
      <c r="V1273" s="141"/>
      <c r="W1273" s="139" t="s">
        <v>4075</v>
      </c>
      <c r="X1273" s="141" t="s">
        <v>25</v>
      </c>
      <c r="Y1273" s="141" t="s">
        <v>27</v>
      </c>
      <c r="Z1273" s="141" t="s">
        <v>4</v>
      </c>
      <c r="AA1273" s="141" t="s">
        <v>34</v>
      </c>
      <c r="AB1273" s="141"/>
      <c r="AC1273" s="139" t="s">
        <v>18049</v>
      </c>
      <c r="AD1273" s="380"/>
      <c r="AE1273" s="139" t="s">
        <v>102</v>
      </c>
      <c r="AF1273" s="139" t="s">
        <v>13082</v>
      </c>
      <c r="AG1273" s="139" t="s">
        <v>102</v>
      </c>
      <c r="AH1273" s="139" t="s">
        <v>1378</v>
      </c>
      <c r="AI1273" s="139" t="s">
        <v>60</v>
      </c>
      <c r="AJ1273" s="139" t="s">
        <v>60</v>
      </c>
      <c r="AK1273" s="139"/>
      <c r="AL1273" s="139"/>
      <c r="AM1273" s="141" t="s">
        <v>6</v>
      </c>
      <c r="AN1273" s="141" t="s">
        <v>8</v>
      </c>
      <c r="AO1273" s="139" t="s">
        <v>1614</v>
      </c>
      <c r="AP1273" s="139" t="s">
        <v>60</v>
      </c>
      <c r="AQ1273" s="139"/>
      <c r="AR1273" s="381"/>
      <c r="AS1273" s="139" t="s">
        <v>4075</v>
      </c>
      <c r="AT1273" s="141" t="s">
        <v>1404</v>
      </c>
      <c r="AU1273" s="141"/>
      <c r="AV1273" s="383"/>
      <c r="AW1273" s="385"/>
      <c r="AX1273" s="139"/>
      <c r="AY1273" t="s">
        <v>18797</v>
      </c>
      <c r="AZ1273">
        <v>12000</v>
      </c>
      <c r="BA1273" s="381"/>
      <c r="BB1273" s="139" t="s">
        <v>17</v>
      </c>
      <c r="BC1273" s="166"/>
      <c r="BD1273" s="166"/>
      <c r="BE1273" s="166"/>
      <c r="BF1273" s="166"/>
      <c r="BG1273" s="166"/>
      <c r="BH1273" s="308"/>
      <c r="BI1273" s="308"/>
      <c r="BJ1273" s="141" t="s">
        <v>26</v>
      </c>
      <c r="BK1273" s="141" t="s">
        <v>26</v>
      </c>
      <c r="BL1273" s="141"/>
      <c r="BM1273" s="141"/>
      <c r="BN1273" s="139" t="s">
        <v>4075</v>
      </c>
      <c r="BQ1273" s="141"/>
      <c r="BV1273" s="141"/>
      <c r="BX1273" s="141"/>
      <c r="BY1273" s="141"/>
      <c r="BZ1273" s="141"/>
      <c r="CA1273" s="141"/>
      <c r="CB1273" s="141"/>
      <c r="CC1273" s="141"/>
      <c r="CD1273" s="141"/>
      <c r="CE1273" s="141"/>
      <c r="CF1273" s="141"/>
      <c r="CG1273" s="141"/>
    </row>
    <row r="1274" spans="1:85" x14ac:dyDescent="0.35">
      <c r="A1274" s="155" t="s">
        <v>9461</v>
      </c>
      <c r="B1274" s="139" t="s">
        <v>4075</v>
      </c>
      <c r="C1274" s="18">
        <v>42905</v>
      </c>
      <c r="D1274" s="144">
        <v>0.75</v>
      </c>
      <c r="E1274" s="141" t="s">
        <v>13261</v>
      </c>
      <c r="F1274" s="141">
        <v>2</v>
      </c>
      <c r="G1274" s="141" t="s">
        <v>2004</v>
      </c>
      <c r="H1274" s="141">
        <v>2017</v>
      </c>
      <c r="I1274" s="18">
        <v>42905</v>
      </c>
      <c r="J1274" s="144">
        <v>0.75</v>
      </c>
      <c r="K1274" s="378"/>
      <c r="L1274" s="139" t="s">
        <v>4075</v>
      </c>
      <c r="M1274" s="141"/>
      <c r="N1274" s="248"/>
      <c r="O1274" s="141" t="s">
        <v>26</v>
      </c>
      <c r="P1274" s="141"/>
      <c r="Q1274" s="141" t="s">
        <v>9462</v>
      </c>
      <c r="R1274" s="141" t="s">
        <v>9463</v>
      </c>
      <c r="S1274" s="141"/>
      <c r="T1274" s="141"/>
      <c r="U1274" s="141"/>
      <c r="V1274" s="141"/>
      <c r="W1274" s="139" t="s">
        <v>4075</v>
      </c>
      <c r="X1274" s="141" t="s">
        <v>25</v>
      </c>
      <c r="Y1274" s="141" t="s">
        <v>27</v>
      </c>
      <c r="Z1274" s="141" t="s">
        <v>4</v>
      </c>
      <c r="AA1274" s="141" t="s">
        <v>34</v>
      </c>
      <c r="AB1274" s="141"/>
      <c r="AC1274" s="139" t="s">
        <v>18047</v>
      </c>
      <c r="AD1274" s="380"/>
      <c r="AE1274" s="139" t="s">
        <v>102</v>
      </c>
      <c r="AF1274" s="139" t="s">
        <v>13088</v>
      </c>
      <c r="AG1274" s="139" t="s">
        <v>102</v>
      </c>
      <c r="AH1274" s="139" t="s">
        <v>1378</v>
      </c>
      <c r="AI1274" s="139" t="s">
        <v>100</v>
      </c>
      <c r="AJ1274" s="139" t="s">
        <v>100</v>
      </c>
      <c r="AK1274" s="139"/>
      <c r="AL1274" s="139"/>
      <c r="AM1274" s="141" t="s">
        <v>1527</v>
      </c>
      <c r="AN1274" s="141" t="s">
        <v>8</v>
      </c>
      <c r="AO1274" s="139" t="s">
        <v>1614</v>
      </c>
      <c r="AP1274" s="139" t="s">
        <v>100</v>
      </c>
      <c r="AQ1274" s="139"/>
      <c r="AR1274" s="381"/>
      <c r="AS1274" s="139" t="s">
        <v>4075</v>
      </c>
      <c r="AT1274" s="141" t="s">
        <v>1404</v>
      </c>
      <c r="AU1274" s="141"/>
      <c r="AV1274" s="383"/>
      <c r="AW1274" s="385"/>
      <c r="AX1274" s="139"/>
      <c r="AY1274" t="s">
        <v>18967</v>
      </c>
      <c r="AZ1274">
        <v>12000</v>
      </c>
      <c r="BA1274" s="381"/>
      <c r="BB1274" s="139" t="s">
        <v>17</v>
      </c>
      <c r="BC1274" s="166"/>
      <c r="BD1274" s="166"/>
      <c r="BE1274" s="166"/>
      <c r="BF1274" s="166"/>
      <c r="BG1274" s="166"/>
      <c r="BH1274" s="308"/>
      <c r="BI1274" s="308"/>
      <c r="BJ1274" s="141" t="s">
        <v>26</v>
      </c>
      <c r="BK1274" s="141" t="s">
        <v>26</v>
      </c>
      <c r="BL1274" s="141"/>
      <c r="BM1274" s="141"/>
      <c r="BN1274" s="139" t="s">
        <v>4075</v>
      </c>
      <c r="BQ1274" s="141"/>
      <c r="BV1274" s="141"/>
      <c r="BX1274" s="141"/>
      <c r="BY1274" s="141"/>
      <c r="BZ1274" s="141"/>
      <c r="CA1274" s="141"/>
      <c r="CB1274" s="141"/>
      <c r="CC1274" s="141"/>
      <c r="CD1274" s="141"/>
      <c r="CE1274" s="141"/>
      <c r="CF1274" s="141"/>
      <c r="CG1274" s="141"/>
    </row>
    <row r="1275" spans="1:85" x14ac:dyDescent="0.35">
      <c r="A1275" s="155" t="s">
        <v>9470</v>
      </c>
      <c r="B1275" s="139" t="s">
        <v>4075</v>
      </c>
      <c r="C1275" s="18">
        <v>42905</v>
      </c>
      <c r="E1275" s="141" t="s">
        <v>13261</v>
      </c>
      <c r="F1275" s="141">
        <v>2</v>
      </c>
      <c r="G1275" s="141" t="s">
        <v>2004</v>
      </c>
      <c r="H1275" s="141">
        <v>2017</v>
      </c>
      <c r="I1275" s="18">
        <v>42905</v>
      </c>
      <c r="J1275" s="144">
        <v>5.347222222222222E-2</v>
      </c>
      <c r="K1275" s="378"/>
      <c r="L1275" s="139" t="s">
        <v>4075</v>
      </c>
      <c r="M1275" s="141"/>
      <c r="N1275" s="248"/>
      <c r="O1275" s="141" t="s">
        <v>26</v>
      </c>
      <c r="P1275" s="141"/>
      <c r="Q1275" s="141" t="s">
        <v>9471</v>
      </c>
      <c r="R1275" s="141" t="s">
        <v>9472</v>
      </c>
      <c r="S1275" s="141"/>
      <c r="T1275" s="141"/>
      <c r="U1275" s="141"/>
      <c r="V1275" s="141"/>
      <c r="W1275" s="139" t="s">
        <v>4075</v>
      </c>
      <c r="X1275" s="141" t="s">
        <v>25</v>
      </c>
      <c r="Y1275" s="141" t="s">
        <v>27</v>
      </c>
      <c r="Z1275" s="141" t="s">
        <v>4</v>
      </c>
      <c r="AA1275" s="141" t="s">
        <v>34</v>
      </c>
      <c r="AB1275" s="141"/>
      <c r="AC1275" s="139" t="s">
        <v>18047</v>
      </c>
      <c r="AD1275" s="380"/>
      <c r="AE1275" s="139" t="s">
        <v>102</v>
      </c>
      <c r="AF1275" s="139" t="s">
        <v>13074</v>
      </c>
      <c r="AG1275" s="139" t="s">
        <v>102</v>
      </c>
      <c r="AH1275" s="139" t="s">
        <v>1378</v>
      </c>
      <c r="AI1275" s="139" t="s">
        <v>11</v>
      </c>
      <c r="AJ1275" s="139" t="s">
        <v>11</v>
      </c>
      <c r="AK1275" s="139"/>
      <c r="AL1275" s="139"/>
      <c r="AM1275" s="141" t="s">
        <v>1527</v>
      </c>
      <c r="AN1275" s="141" t="s">
        <v>8</v>
      </c>
      <c r="AO1275" s="139" t="s">
        <v>1614</v>
      </c>
      <c r="AP1275" s="139" t="s">
        <v>7</v>
      </c>
      <c r="AQ1275" s="139"/>
      <c r="AR1275" s="381"/>
      <c r="AS1275" s="139" t="s">
        <v>4075</v>
      </c>
      <c r="AT1275" s="141" t="s">
        <v>1404</v>
      </c>
      <c r="AU1275" s="141"/>
      <c r="AV1275" s="383"/>
      <c r="AW1275" s="385"/>
      <c r="AX1275" s="139"/>
      <c r="AY1275" t="s">
        <v>18740</v>
      </c>
      <c r="AZ1275">
        <v>21000</v>
      </c>
      <c r="BA1275" s="381"/>
      <c r="BB1275" s="139" t="s">
        <v>17</v>
      </c>
      <c r="BC1275" s="166"/>
      <c r="BD1275" s="166"/>
      <c r="BE1275" s="166"/>
      <c r="BF1275" s="166"/>
      <c r="BG1275" s="166"/>
      <c r="BH1275" s="308"/>
      <c r="BI1275" s="308"/>
      <c r="BJ1275" s="141" t="s">
        <v>26</v>
      </c>
      <c r="BK1275" s="141" t="s">
        <v>26</v>
      </c>
      <c r="BL1275" s="141"/>
      <c r="BM1275" s="141"/>
      <c r="BN1275" s="139" t="s">
        <v>4075</v>
      </c>
      <c r="BQ1275" s="141"/>
      <c r="BV1275" s="141"/>
      <c r="BX1275" s="141"/>
      <c r="BY1275" s="141"/>
      <c r="BZ1275" s="141"/>
      <c r="CA1275" s="141"/>
      <c r="CB1275" s="141"/>
      <c r="CC1275" s="141"/>
      <c r="CD1275" s="141"/>
      <c r="CE1275" s="141"/>
      <c r="CF1275" s="141"/>
      <c r="CG1275" s="141"/>
    </row>
    <row r="1276" spans="1:85" x14ac:dyDescent="0.35">
      <c r="A1276" s="155" t="s">
        <v>9479</v>
      </c>
      <c r="B1276" s="139" t="s">
        <v>4075</v>
      </c>
      <c r="C1276" s="18">
        <v>42905</v>
      </c>
      <c r="E1276" s="141" t="s">
        <v>13261</v>
      </c>
      <c r="F1276" s="141">
        <v>2</v>
      </c>
      <c r="G1276" s="141" t="s">
        <v>2004</v>
      </c>
      <c r="H1276" s="141">
        <v>2017</v>
      </c>
      <c r="I1276" s="18"/>
      <c r="J1276" s="144"/>
      <c r="K1276" s="378"/>
      <c r="L1276" s="139" t="s">
        <v>4075</v>
      </c>
      <c r="M1276" s="141"/>
      <c r="N1276" s="248"/>
      <c r="O1276" s="141" t="s">
        <v>26</v>
      </c>
      <c r="P1276" s="141"/>
      <c r="Q1276" s="141"/>
      <c r="R1276" s="141"/>
      <c r="S1276" s="141"/>
      <c r="T1276" s="141"/>
      <c r="U1276" s="141"/>
      <c r="V1276" s="141"/>
      <c r="W1276" s="139" t="s">
        <v>4075</v>
      </c>
      <c r="X1276" s="141" t="s">
        <v>25</v>
      </c>
      <c r="Y1276" s="141" t="s">
        <v>27</v>
      </c>
      <c r="Z1276" s="141" t="s">
        <v>4</v>
      </c>
      <c r="AA1276" s="141" t="s">
        <v>34</v>
      </c>
      <c r="AB1276" s="141"/>
      <c r="AC1276" s="139" t="s">
        <v>18047</v>
      </c>
      <c r="AD1276" s="380"/>
      <c r="AE1276" s="139" t="s">
        <v>102</v>
      </c>
      <c r="AF1276" s="139" t="s">
        <v>13081</v>
      </c>
      <c r="AG1276" s="139" t="s">
        <v>102</v>
      </c>
      <c r="AH1276" s="139" t="s">
        <v>1378</v>
      </c>
      <c r="AI1276" s="139" t="s">
        <v>95</v>
      </c>
      <c r="AJ1276" s="139" t="s">
        <v>95</v>
      </c>
      <c r="AK1276" s="139"/>
      <c r="AL1276" s="139"/>
      <c r="AM1276" s="141" t="s">
        <v>6</v>
      </c>
      <c r="AN1276" s="141" t="s">
        <v>8</v>
      </c>
      <c r="AO1276" s="139" t="s">
        <v>1614</v>
      </c>
      <c r="AP1276" s="139" t="s">
        <v>13</v>
      </c>
      <c r="AQ1276" s="139"/>
      <c r="AR1276" s="381"/>
      <c r="AS1276" s="139" t="s">
        <v>4075</v>
      </c>
      <c r="AT1276" s="141" t="s">
        <v>1404</v>
      </c>
      <c r="AU1276" s="141">
        <v>320</v>
      </c>
      <c r="AV1276" s="383"/>
      <c r="AW1276" s="385"/>
      <c r="AX1276" s="139"/>
      <c r="AY1276" t="s">
        <v>18564</v>
      </c>
      <c r="AZ1276">
        <v>17000</v>
      </c>
      <c r="BA1276" s="381"/>
      <c r="BB1276" s="139" t="s">
        <v>1452</v>
      </c>
      <c r="BC1276" s="166"/>
      <c r="BD1276" s="166"/>
      <c r="BE1276" s="166"/>
      <c r="BF1276" s="166"/>
      <c r="BG1276" s="166"/>
      <c r="BH1276" s="308"/>
      <c r="BI1276" s="308"/>
      <c r="BJ1276" s="141" t="s">
        <v>26</v>
      </c>
      <c r="BK1276" s="141" t="s">
        <v>26</v>
      </c>
      <c r="BL1276" s="141"/>
      <c r="BM1276" s="141"/>
      <c r="BN1276" s="139" t="s">
        <v>4075</v>
      </c>
      <c r="BQ1276" s="141"/>
      <c r="BV1276" s="141"/>
      <c r="BX1276" s="141"/>
      <c r="BY1276" s="141"/>
      <c r="BZ1276" s="141"/>
      <c r="CA1276" s="141"/>
      <c r="CB1276" s="141"/>
      <c r="CC1276" s="141"/>
      <c r="CD1276" s="141"/>
      <c r="CE1276" s="141"/>
      <c r="CF1276" s="141"/>
      <c r="CG1276" s="141"/>
    </row>
    <row r="1277" spans="1:85" x14ac:dyDescent="0.35">
      <c r="A1277" s="155" t="s">
        <v>9476</v>
      </c>
      <c r="B1277" s="139" t="s">
        <v>4075</v>
      </c>
      <c r="C1277" s="18">
        <v>42905</v>
      </c>
      <c r="E1277" s="141" t="s">
        <v>13261</v>
      </c>
      <c r="F1277" s="141">
        <v>2</v>
      </c>
      <c r="G1277" s="141" t="s">
        <v>2004</v>
      </c>
      <c r="H1277" s="141">
        <v>2017</v>
      </c>
      <c r="I1277" s="18">
        <v>42905</v>
      </c>
      <c r="J1277" s="144">
        <v>0.6743055555555556</v>
      </c>
      <c r="K1277" s="378"/>
      <c r="L1277" s="139" t="s">
        <v>4075</v>
      </c>
      <c r="M1277" s="141"/>
      <c r="N1277" s="248"/>
      <c r="O1277" s="141" t="s">
        <v>26</v>
      </c>
      <c r="P1277" s="141"/>
      <c r="Q1277" s="141" t="s">
        <v>9477</v>
      </c>
      <c r="R1277" s="141" t="s">
        <v>9478</v>
      </c>
      <c r="S1277" s="141"/>
      <c r="T1277" s="141"/>
      <c r="U1277" s="141"/>
      <c r="V1277" s="141"/>
      <c r="W1277" s="139" t="s">
        <v>4075</v>
      </c>
      <c r="X1277" s="141" t="s">
        <v>25</v>
      </c>
      <c r="Y1277" s="141" t="s">
        <v>27</v>
      </c>
      <c r="Z1277" s="141" t="s">
        <v>13</v>
      </c>
      <c r="AA1277" s="141" t="s">
        <v>34</v>
      </c>
      <c r="AB1277" s="141"/>
      <c r="AC1277" s="139" t="s">
        <v>18051</v>
      </c>
      <c r="AD1277" s="380"/>
      <c r="AE1277" s="139" t="s">
        <v>102</v>
      </c>
      <c r="AF1277" s="139" t="s">
        <v>13082</v>
      </c>
      <c r="AG1277" s="139" t="s">
        <v>102</v>
      </c>
      <c r="AH1277" s="139" t="s">
        <v>1378</v>
      </c>
      <c r="AI1277" s="139" t="s">
        <v>60</v>
      </c>
      <c r="AJ1277" s="139" t="s">
        <v>60</v>
      </c>
      <c r="AK1277" s="139"/>
      <c r="AL1277" s="139"/>
      <c r="AM1277" s="141" t="s">
        <v>6</v>
      </c>
      <c r="AN1277" s="141" t="s">
        <v>1371</v>
      </c>
      <c r="AO1277" s="139" t="s">
        <v>1614</v>
      </c>
      <c r="AP1277" s="139" t="s">
        <v>60</v>
      </c>
      <c r="AQ1277" s="139"/>
      <c r="AR1277" s="381"/>
      <c r="AS1277" s="139" t="s">
        <v>4075</v>
      </c>
      <c r="AT1277" s="141" t="s">
        <v>1404</v>
      </c>
      <c r="AU1277" s="141"/>
      <c r="AV1277" s="383"/>
      <c r="AW1277" s="385"/>
      <c r="AX1277" s="139"/>
      <c r="AY1277" t="s">
        <v>18968</v>
      </c>
      <c r="AZ1277">
        <v>17000</v>
      </c>
      <c r="BA1277" s="381"/>
      <c r="BB1277" s="139" t="s">
        <v>17</v>
      </c>
      <c r="BC1277" s="166"/>
      <c r="BD1277" s="166"/>
      <c r="BE1277" s="166"/>
      <c r="BF1277" s="166"/>
      <c r="BG1277" s="166"/>
      <c r="BH1277" s="308"/>
      <c r="BI1277" s="308"/>
      <c r="BJ1277" s="141" t="s">
        <v>26</v>
      </c>
      <c r="BK1277" s="141" t="s">
        <v>26</v>
      </c>
      <c r="BL1277" s="141"/>
      <c r="BM1277" s="141"/>
      <c r="BN1277" s="139" t="s">
        <v>4075</v>
      </c>
      <c r="BQ1277" s="141"/>
      <c r="BV1277" s="141"/>
      <c r="BX1277" s="141"/>
      <c r="BY1277" s="141"/>
      <c r="BZ1277" s="141"/>
      <c r="CA1277" s="141"/>
      <c r="CB1277" s="141"/>
      <c r="CC1277" s="141"/>
      <c r="CD1277" s="141"/>
      <c r="CE1277" s="141"/>
      <c r="CF1277" s="141"/>
      <c r="CG1277" s="141"/>
    </row>
    <row r="1278" spans="1:85" x14ac:dyDescent="0.35">
      <c r="A1278" s="155" t="s">
        <v>9473</v>
      </c>
      <c r="B1278" s="139" t="s">
        <v>4075</v>
      </c>
      <c r="C1278" s="18">
        <v>42905</v>
      </c>
      <c r="E1278" s="141" t="s">
        <v>13261</v>
      </c>
      <c r="F1278" s="141">
        <v>2</v>
      </c>
      <c r="G1278" s="141" t="s">
        <v>2004</v>
      </c>
      <c r="H1278" s="141">
        <v>2017</v>
      </c>
      <c r="I1278" s="18">
        <v>42905</v>
      </c>
      <c r="J1278" s="144">
        <v>0.57847222222222228</v>
      </c>
      <c r="K1278" s="378"/>
      <c r="L1278" s="139" t="s">
        <v>4075</v>
      </c>
      <c r="M1278" s="141"/>
      <c r="N1278" s="248"/>
      <c r="O1278" s="141" t="s">
        <v>26</v>
      </c>
      <c r="P1278" s="141"/>
      <c r="Q1278" s="141" t="s">
        <v>9474</v>
      </c>
      <c r="R1278" s="141" t="s">
        <v>9475</v>
      </c>
      <c r="S1278" s="141"/>
      <c r="T1278" s="141"/>
      <c r="U1278" s="141"/>
      <c r="V1278" s="141"/>
      <c r="W1278" s="139" t="s">
        <v>4075</v>
      </c>
      <c r="X1278" s="141" t="s">
        <v>25</v>
      </c>
      <c r="Y1278" s="141" t="s">
        <v>27</v>
      </c>
      <c r="Z1278" s="141" t="s">
        <v>4</v>
      </c>
      <c r="AA1278" s="141" t="s">
        <v>34</v>
      </c>
      <c r="AB1278" s="141"/>
      <c r="AC1278" s="139" t="s">
        <v>18050</v>
      </c>
      <c r="AD1278" s="380"/>
      <c r="AE1278" s="139" t="s">
        <v>103</v>
      </c>
      <c r="AF1278" s="139" t="s">
        <v>13075</v>
      </c>
      <c r="AG1278" s="139" t="s">
        <v>103</v>
      </c>
      <c r="AH1278" s="139" t="s">
        <v>1378</v>
      </c>
      <c r="AI1278" s="139" t="s">
        <v>7340</v>
      </c>
      <c r="AJ1278" s="139"/>
      <c r="AK1278" s="139" t="s">
        <v>7340</v>
      </c>
      <c r="AL1278" s="139" t="s">
        <v>1408</v>
      </c>
      <c r="AM1278" s="141" t="s">
        <v>1434</v>
      </c>
      <c r="AN1278" s="141" t="s">
        <v>8</v>
      </c>
      <c r="AO1278" s="139" t="s">
        <v>1614</v>
      </c>
      <c r="AP1278" s="139" t="s">
        <v>7</v>
      </c>
      <c r="AQ1278" s="139"/>
      <c r="AR1278" s="381"/>
      <c r="AS1278" s="139" t="s">
        <v>4075</v>
      </c>
      <c r="AT1278" s="141" t="s">
        <v>1404</v>
      </c>
      <c r="AU1278" s="141"/>
      <c r="AV1278" s="383"/>
      <c r="AW1278" s="385"/>
      <c r="AX1278" s="139"/>
      <c r="AY1278" t="s">
        <v>18625</v>
      </c>
      <c r="AZ1278">
        <v>12000</v>
      </c>
      <c r="BA1278" s="381"/>
      <c r="BB1278" s="139" t="s">
        <v>17</v>
      </c>
      <c r="BC1278" s="166"/>
      <c r="BD1278" s="166"/>
      <c r="BE1278" s="166"/>
      <c r="BF1278" s="166"/>
      <c r="BG1278" s="166"/>
      <c r="BH1278" s="308"/>
      <c r="BI1278" s="308"/>
      <c r="BJ1278" s="141" t="s">
        <v>26</v>
      </c>
      <c r="BK1278" s="141" t="s">
        <v>26</v>
      </c>
      <c r="BL1278" s="141"/>
      <c r="BM1278" s="141"/>
      <c r="BN1278" s="139" t="s">
        <v>4075</v>
      </c>
      <c r="BQ1278" s="141"/>
      <c r="BV1278" s="141"/>
      <c r="BX1278" s="141"/>
      <c r="BY1278" s="141"/>
      <c r="BZ1278" s="141"/>
      <c r="CA1278" s="141"/>
      <c r="CB1278" s="141"/>
      <c r="CC1278" s="141"/>
      <c r="CD1278" s="141"/>
      <c r="CE1278" s="141"/>
      <c r="CF1278" s="141"/>
      <c r="CG1278" s="141"/>
    </row>
    <row r="1279" spans="1:85" x14ac:dyDescent="0.35">
      <c r="A1279" s="155" t="s">
        <v>9441</v>
      </c>
      <c r="B1279" s="139" t="s">
        <v>4075</v>
      </c>
      <c r="C1279" s="18">
        <v>42906</v>
      </c>
      <c r="E1279" s="141" t="s">
        <v>13261</v>
      </c>
      <c r="F1279" s="141">
        <v>2</v>
      </c>
      <c r="G1279" s="141" t="s">
        <v>2004</v>
      </c>
      <c r="H1279" s="141">
        <v>2017</v>
      </c>
      <c r="I1279" s="18">
        <v>42906</v>
      </c>
      <c r="J1279" s="144">
        <v>0.77013888888888893</v>
      </c>
      <c r="K1279" s="378"/>
      <c r="L1279" s="139" t="s">
        <v>4075</v>
      </c>
      <c r="M1279" s="141"/>
      <c r="N1279" s="248"/>
      <c r="O1279" s="141" t="s">
        <v>26</v>
      </c>
      <c r="P1279" s="141"/>
      <c r="Q1279" s="141" t="s">
        <v>9442</v>
      </c>
      <c r="R1279" s="141" t="s">
        <v>9443</v>
      </c>
      <c r="S1279" s="141"/>
      <c r="T1279" s="141"/>
      <c r="U1279" s="141"/>
      <c r="V1279" s="141"/>
      <c r="W1279" s="139" t="s">
        <v>4075</v>
      </c>
      <c r="X1279" s="141" t="s">
        <v>25</v>
      </c>
      <c r="Y1279" s="141" t="s">
        <v>27</v>
      </c>
      <c r="Z1279" s="141" t="s">
        <v>4</v>
      </c>
      <c r="AA1279" s="141" t="s">
        <v>34</v>
      </c>
      <c r="AB1279" s="141"/>
      <c r="AC1279" s="139" t="s">
        <v>18047</v>
      </c>
      <c r="AD1279" s="380"/>
      <c r="AE1279" s="139" t="s">
        <v>102</v>
      </c>
      <c r="AF1279" s="139" t="s">
        <v>13074</v>
      </c>
      <c r="AG1279" s="139" t="s">
        <v>102</v>
      </c>
      <c r="AH1279" s="139" t="s">
        <v>1378</v>
      </c>
      <c r="AI1279" s="139" t="s">
        <v>11</v>
      </c>
      <c r="AJ1279" s="139" t="s">
        <v>11</v>
      </c>
      <c r="AK1279" s="139"/>
      <c r="AL1279" s="139"/>
      <c r="AM1279" s="141" t="s">
        <v>6</v>
      </c>
      <c r="AN1279" s="141" t="s">
        <v>8</v>
      </c>
      <c r="AO1279" s="139" t="s">
        <v>1614</v>
      </c>
      <c r="AP1279" s="139" t="s">
        <v>7</v>
      </c>
      <c r="AQ1279" s="139"/>
      <c r="AR1279" s="381"/>
      <c r="AS1279" s="139" t="s">
        <v>4075</v>
      </c>
      <c r="AT1279" s="141" t="s">
        <v>1404</v>
      </c>
      <c r="AU1279" s="141"/>
      <c r="AV1279" s="383"/>
      <c r="AW1279" s="385"/>
      <c r="AX1279" s="139"/>
      <c r="AY1279" t="s">
        <v>18402</v>
      </c>
      <c r="AZ1279">
        <v>12000</v>
      </c>
      <c r="BA1279" s="381"/>
      <c r="BB1279" s="139" t="s">
        <v>17</v>
      </c>
      <c r="BC1279" s="166"/>
      <c r="BD1279" s="166"/>
      <c r="BE1279" s="166"/>
      <c r="BF1279" s="166"/>
      <c r="BG1279" s="166"/>
      <c r="BH1279" s="308"/>
      <c r="BI1279" s="308"/>
      <c r="BJ1279" s="141" t="s">
        <v>26</v>
      </c>
      <c r="BK1279" s="141" t="s">
        <v>26</v>
      </c>
      <c r="BL1279" s="141"/>
      <c r="BM1279" s="141"/>
      <c r="BN1279" s="139" t="s">
        <v>4075</v>
      </c>
      <c r="BQ1279" s="141"/>
      <c r="BV1279" s="141"/>
      <c r="BX1279" s="141"/>
      <c r="BY1279" s="141"/>
      <c r="BZ1279" s="141"/>
      <c r="CA1279" s="141"/>
      <c r="CB1279" s="141"/>
      <c r="CC1279" s="141"/>
      <c r="CD1279" s="141"/>
      <c r="CE1279" s="141"/>
      <c r="CF1279" s="141"/>
      <c r="CG1279" s="141"/>
    </row>
    <row r="1280" spans="1:85" x14ac:dyDescent="0.35">
      <c r="A1280" s="155" t="s">
        <v>9444</v>
      </c>
      <c r="B1280" s="139" t="s">
        <v>4075</v>
      </c>
      <c r="C1280" s="18">
        <v>42906</v>
      </c>
      <c r="E1280" s="141" t="s">
        <v>13261</v>
      </c>
      <c r="F1280" s="141">
        <v>2</v>
      </c>
      <c r="G1280" s="141" t="s">
        <v>2004</v>
      </c>
      <c r="H1280" s="141">
        <v>2017</v>
      </c>
      <c r="I1280" s="18">
        <v>42906</v>
      </c>
      <c r="J1280" s="144">
        <v>0.96944444444444444</v>
      </c>
      <c r="K1280" s="378"/>
      <c r="L1280" s="139" t="s">
        <v>4075</v>
      </c>
      <c r="M1280" s="141"/>
      <c r="N1280" s="248"/>
      <c r="O1280" s="141" t="s">
        <v>26</v>
      </c>
      <c r="P1280" s="141"/>
      <c r="Q1280" s="141" t="s">
        <v>9445</v>
      </c>
      <c r="R1280" s="141" t="s">
        <v>9446</v>
      </c>
      <c r="S1280" s="141"/>
      <c r="T1280" s="141"/>
      <c r="U1280" s="141"/>
      <c r="V1280" s="141"/>
      <c r="W1280" s="139" t="s">
        <v>4075</v>
      </c>
      <c r="X1280" s="141" t="s">
        <v>25</v>
      </c>
      <c r="Y1280" s="141" t="s">
        <v>27</v>
      </c>
      <c r="Z1280" s="141" t="s">
        <v>4</v>
      </c>
      <c r="AA1280" s="141" t="s">
        <v>34</v>
      </c>
      <c r="AB1280" s="141"/>
      <c r="AC1280" s="139" t="s">
        <v>18047</v>
      </c>
      <c r="AD1280" s="380"/>
      <c r="AE1280" s="139" t="s">
        <v>102</v>
      </c>
      <c r="AF1280" s="139" t="s">
        <v>13074</v>
      </c>
      <c r="AG1280" s="139" t="s">
        <v>102</v>
      </c>
      <c r="AH1280" s="139" t="s">
        <v>1378</v>
      </c>
      <c r="AI1280" s="139" t="s">
        <v>11</v>
      </c>
      <c r="AJ1280" s="139" t="s">
        <v>11</v>
      </c>
      <c r="AK1280" s="139"/>
      <c r="AL1280" s="139"/>
      <c r="AM1280" s="141" t="s">
        <v>6</v>
      </c>
      <c r="AN1280" s="141" t="s">
        <v>8</v>
      </c>
      <c r="AO1280" s="139" t="s">
        <v>1614</v>
      </c>
      <c r="AP1280" s="139" t="s">
        <v>7</v>
      </c>
      <c r="AQ1280" s="139"/>
      <c r="AR1280" s="381"/>
      <c r="AS1280" s="139" t="s">
        <v>4075</v>
      </c>
      <c r="AT1280" s="141" t="s">
        <v>1404</v>
      </c>
      <c r="AU1280" s="141">
        <v>565</v>
      </c>
      <c r="AV1280" s="383"/>
      <c r="AW1280" s="385"/>
      <c r="AX1280" s="139"/>
      <c r="AY1280" t="s">
        <v>18660</v>
      </c>
      <c r="AZ1280">
        <v>12000</v>
      </c>
      <c r="BA1280" s="381"/>
      <c r="BB1280" s="139" t="s">
        <v>1444</v>
      </c>
      <c r="BC1280" s="166"/>
      <c r="BD1280" s="166"/>
      <c r="BE1280" s="166"/>
      <c r="BF1280" s="166"/>
      <c r="BG1280" s="166"/>
      <c r="BH1280" s="308"/>
      <c r="BI1280" s="308"/>
      <c r="BJ1280" s="141" t="s">
        <v>26</v>
      </c>
      <c r="BK1280" s="141" t="s">
        <v>26</v>
      </c>
      <c r="BL1280" s="141"/>
      <c r="BM1280" s="141"/>
      <c r="BN1280" s="139" t="s">
        <v>4075</v>
      </c>
      <c r="BQ1280" s="141"/>
      <c r="BV1280" s="141"/>
      <c r="BX1280" s="141"/>
      <c r="BY1280" s="141"/>
      <c r="BZ1280" s="141"/>
      <c r="CA1280" s="141"/>
      <c r="CB1280" s="141"/>
      <c r="CC1280" s="141"/>
      <c r="CD1280" s="141"/>
      <c r="CE1280" s="141"/>
      <c r="CF1280" s="141"/>
      <c r="CG1280" s="141"/>
    </row>
    <row r="1281" spans="1:85" x14ac:dyDescent="0.35">
      <c r="A1281" s="155" t="s">
        <v>9435</v>
      </c>
      <c r="B1281" s="139" t="s">
        <v>4075</v>
      </c>
      <c r="C1281" s="18">
        <v>42906</v>
      </c>
      <c r="D1281" s="144">
        <v>0.86527777777777781</v>
      </c>
      <c r="E1281" s="141" t="s">
        <v>13261</v>
      </c>
      <c r="F1281" s="141">
        <v>2</v>
      </c>
      <c r="G1281" s="141" t="s">
        <v>2004</v>
      </c>
      <c r="H1281" s="141">
        <v>2017</v>
      </c>
      <c r="I1281" s="18">
        <v>42906</v>
      </c>
      <c r="J1281" s="144">
        <v>0.86527777777777781</v>
      </c>
      <c r="K1281" s="378"/>
      <c r="L1281" s="139" t="s">
        <v>4075</v>
      </c>
      <c r="M1281" s="141"/>
      <c r="N1281" s="248"/>
      <c r="O1281" s="141" t="s">
        <v>26</v>
      </c>
      <c r="P1281" s="141"/>
      <c r="Q1281" s="141" t="s">
        <v>9436</v>
      </c>
      <c r="R1281" s="141" t="s">
        <v>9437</v>
      </c>
      <c r="S1281" s="141"/>
      <c r="T1281" s="141"/>
      <c r="U1281" s="141"/>
      <c r="V1281" s="141"/>
      <c r="W1281" s="139" t="s">
        <v>4075</v>
      </c>
      <c r="X1281" s="141" t="s">
        <v>25</v>
      </c>
      <c r="Y1281" s="141" t="s">
        <v>27</v>
      </c>
      <c r="Z1281" s="141" t="s">
        <v>4</v>
      </c>
      <c r="AA1281" s="141" t="s">
        <v>34</v>
      </c>
      <c r="AB1281" s="141"/>
      <c r="AC1281" s="139" t="s">
        <v>18047</v>
      </c>
      <c r="AD1281" s="380"/>
      <c r="AE1281" s="139" t="s">
        <v>4</v>
      </c>
      <c r="AF1281" s="139" t="s">
        <v>13073</v>
      </c>
      <c r="AG1281" s="139" t="s">
        <v>4</v>
      </c>
      <c r="AH1281" s="139" t="s">
        <v>1378</v>
      </c>
      <c r="AI1281" s="139" t="s">
        <v>15678</v>
      </c>
      <c r="AJ1281" s="139"/>
      <c r="AK1281" s="139" t="s">
        <v>15678</v>
      </c>
      <c r="AL1281" s="139" t="s">
        <v>7</v>
      </c>
      <c r="AM1281" s="141" t="s">
        <v>1527</v>
      </c>
      <c r="AN1281" s="141" t="s">
        <v>8</v>
      </c>
      <c r="AO1281" s="139" t="s">
        <v>1614</v>
      </c>
      <c r="AP1281" s="139" t="s">
        <v>7</v>
      </c>
      <c r="AQ1281" s="139"/>
      <c r="AR1281" s="381"/>
      <c r="AS1281" s="139" t="s">
        <v>4075</v>
      </c>
      <c r="AT1281" s="141" t="s">
        <v>1404</v>
      </c>
      <c r="AU1281" s="141"/>
      <c r="AV1281" s="383"/>
      <c r="AW1281" s="385"/>
      <c r="AX1281" s="139"/>
      <c r="AY1281" t="s">
        <v>18531</v>
      </c>
      <c r="AZ1281">
        <v>12000</v>
      </c>
      <c r="BA1281" s="381"/>
      <c r="BB1281" s="139" t="s">
        <v>1452</v>
      </c>
      <c r="BC1281" s="166"/>
      <c r="BD1281" s="166"/>
      <c r="BE1281" s="166"/>
      <c r="BF1281" s="166"/>
      <c r="BG1281" s="166"/>
      <c r="BH1281" s="308"/>
      <c r="BI1281" s="308"/>
      <c r="BJ1281" s="141" t="s">
        <v>26</v>
      </c>
      <c r="BK1281" s="141" t="s">
        <v>26</v>
      </c>
      <c r="BL1281" s="141"/>
      <c r="BM1281" s="141"/>
      <c r="BN1281" s="139" t="s">
        <v>4075</v>
      </c>
      <c r="BQ1281" s="141" t="s">
        <v>15850</v>
      </c>
      <c r="BR1281" s="135" t="s">
        <v>15685</v>
      </c>
      <c r="BT1281" s="135" t="s">
        <v>15364</v>
      </c>
      <c r="BU1281" s="135" t="s">
        <v>15374</v>
      </c>
      <c r="BV1281" s="141" t="s">
        <v>13261</v>
      </c>
      <c r="BW1281" s="135" t="s">
        <v>13280</v>
      </c>
      <c r="BX1281" s="141" t="s">
        <v>15689</v>
      </c>
      <c r="BY1281" s="141" t="s">
        <v>12</v>
      </c>
      <c r="BZ1281" s="141" t="s">
        <v>26</v>
      </c>
      <c r="CA1281" s="141" t="s">
        <v>1848</v>
      </c>
      <c r="CB1281" s="141"/>
      <c r="CC1281" s="141" t="s">
        <v>15686</v>
      </c>
      <c r="CD1281" s="141" t="s">
        <v>15683</v>
      </c>
      <c r="CE1281" s="141" t="s">
        <v>15450</v>
      </c>
      <c r="CF1281" s="141" t="s">
        <v>15451</v>
      </c>
      <c r="CG1281" s="141" t="s">
        <v>1848</v>
      </c>
    </row>
    <row r="1282" spans="1:85" x14ac:dyDescent="0.35">
      <c r="A1282" s="155" t="s">
        <v>9438</v>
      </c>
      <c r="B1282" s="139" t="s">
        <v>4075</v>
      </c>
      <c r="C1282" s="18">
        <v>42906</v>
      </c>
      <c r="D1282" s="144">
        <v>0.49375000000000002</v>
      </c>
      <c r="E1282" s="141" t="s">
        <v>13261</v>
      </c>
      <c r="F1282" s="141">
        <v>2</v>
      </c>
      <c r="G1282" s="141" t="s">
        <v>2004</v>
      </c>
      <c r="H1282" s="141">
        <v>2017</v>
      </c>
      <c r="I1282" s="18">
        <v>42906</v>
      </c>
      <c r="J1282" s="144">
        <v>0.49375000000000002</v>
      </c>
      <c r="K1282" s="378"/>
      <c r="L1282" s="139" t="s">
        <v>4075</v>
      </c>
      <c r="M1282" s="141"/>
      <c r="N1282" s="248"/>
      <c r="O1282" s="141" t="s">
        <v>26</v>
      </c>
      <c r="P1282" s="141"/>
      <c r="Q1282" s="141" t="s">
        <v>9439</v>
      </c>
      <c r="R1282" s="141" t="s">
        <v>9440</v>
      </c>
      <c r="S1282" s="141"/>
      <c r="T1282" s="141"/>
      <c r="U1282" s="141">
        <v>112980061</v>
      </c>
      <c r="V1282" s="141"/>
      <c r="W1282" s="139" t="s">
        <v>4075</v>
      </c>
      <c r="X1282" s="141" t="s">
        <v>25</v>
      </c>
      <c r="Y1282" s="141" t="s">
        <v>27</v>
      </c>
      <c r="Z1282" s="141" t="s">
        <v>4</v>
      </c>
      <c r="AA1282" s="141" t="s">
        <v>34</v>
      </c>
      <c r="AB1282" s="141"/>
      <c r="AC1282" s="139" t="s">
        <v>18047</v>
      </c>
      <c r="AD1282" s="380"/>
      <c r="AE1282" s="139" t="s">
        <v>4</v>
      </c>
      <c r="AF1282" s="139" t="s">
        <v>13073</v>
      </c>
      <c r="AG1282" s="139" t="s">
        <v>4</v>
      </c>
      <c r="AH1282" s="139" t="s">
        <v>1378</v>
      </c>
      <c r="AI1282" s="139" t="s">
        <v>15678</v>
      </c>
      <c r="AJ1282" s="139"/>
      <c r="AK1282" s="139" t="s">
        <v>15678</v>
      </c>
      <c r="AL1282" s="139" t="s">
        <v>7</v>
      </c>
      <c r="AM1282" s="141" t="s">
        <v>6</v>
      </c>
      <c r="AN1282" s="141" t="s">
        <v>8</v>
      </c>
      <c r="AO1282" s="139" t="s">
        <v>1614</v>
      </c>
      <c r="AP1282" s="139" t="s">
        <v>7</v>
      </c>
      <c r="AQ1282" s="139"/>
      <c r="AR1282" s="381"/>
      <c r="AS1282" s="139" t="s">
        <v>4075</v>
      </c>
      <c r="AT1282" s="141" t="s">
        <v>43</v>
      </c>
      <c r="AU1282" s="141">
        <v>105</v>
      </c>
      <c r="AV1282" s="383"/>
      <c r="AW1282" s="385"/>
      <c r="AX1282" s="139"/>
      <c r="AY1282" t="s">
        <v>18744</v>
      </c>
      <c r="AZ1282">
        <v>12000</v>
      </c>
      <c r="BA1282" s="381"/>
      <c r="BB1282" s="139" t="s">
        <v>1446</v>
      </c>
      <c r="BC1282" s="166"/>
      <c r="BD1282" s="166"/>
      <c r="BE1282" s="166"/>
      <c r="BF1282" s="166"/>
      <c r="BG1282" s="166"/>
      <c r="BH1282" s="308"/>
      <c r="BI1282" s="308"/>
      <c r="BJ1282" s="141" t="s">
        <v>26</v>
      </c>
      <c r="BK1282" s="141" t="s">
        <v>26</v>
      </c>
      <c r="BL1282" s="141"/>
      <c r="BM1282" s="141"/>
      <c r="BN1282" s="139" t="s">
        <v>4075</v>
      </c>
      <c r="BQ1282" s="141" t="s">
        <v>15851</v>
      </c>
      <c r="BR1282" s="135" t="s">
        <v>15680</v>
      </c>
      <c r="BT1282" s="135" t="s">
        <v>15347</v>
      </c>
      <c r="BU1282" s="135" t="s">
        <v>15348</v>
      </c>
      <c r="BV1282" s="141" t="s">
        <v>13285</v>
      </c>
      <c r="BW1282" s="135" t="s">
        <v>13261</v>
      </c>
      <c r="BX1282" s="141" t="s">
        <v>15681</v>
      </c>
      <c r="BY1282" s="141" t="s">
        <v>12</v>
      </c>
      <c r="BZ1282" s="141" t="s">
        <v>26</v>
      </c>
      <c r="CA1282" s="141" t="s">
        <v>1848</v>
      </c>
      <c r="CB1282" s="141"/>
      <c r="CC1282" s="141" t="s">
        <v>15686</v>
      </c>
      <c r="CD1282" s="141" t="s">
        <v>15687</v>
      </c>
      <c r="CE1282" s="141" t="s">
        <v>15450</v>
      </c>
      <c r="CF1282" s="141" t="s">
        <v>15451</v>
      </c>
      <c r="CG1282" s="141" t="s">
        <v>2116</v>
      </c>
    </row>
    <row r="1283" spans="1:85" x14ac:dyDescent="0.35">
      <c r="A1283" s="155" t="s">
        <v>9447</v>
      </c>
      <c r="B1283" s="139" t="s">
        <v>4075</v>
      </c>
      <c r="C1283" s="18">
        <v>42906</v>
      </c>
      <c r="E1283" s="141" t="s">
        <v>13261</v>
      </c>
      <c r="F1283" s="141">
        <v>2</v>
      </c>
      <c r="G1283" s="141" t="s">
        <v>2004</v>
      </c>
      <c r="H1283" s="141">
        <v>2017</v>
      </c>
      <c r="I1283" s="18">
        <v>42906</v>
      </c>
      <c r="J1283" s="144">
        <v>3.4027777777777775E-2</v>
      </c>
      <c r="K1283" s="378"/>
      <c r="L1283" s="139" t="s">
        <v>4075</v>
      </c>
      <c r="M1283" s="141"/>
      <c r="N1283" s="248"/>
      <c r="O1283" s="141" t="s">
        <v>26</v>
      </c>
      <c r="P1283" s="141"/>
      <c r="Q1283" s="141" t="s">
        <v>9448</v>
      </c>
      <c r="R1283" s="141"/>
      <c r="S1283" s="141"/>
      <c r="T1283" s="141"/>
      <c r="U1283" s="141"/>
      <c r="V1283" s="141"/>
      <c r="W1283" s="139" t="s">
        <v>4075</v>
      </c>
      <c r="X1283" s="141" t="s">
        <v>25</v>
      </c>
      <c r="Y1283" s="141" t="s">
        <v>27</v>
      </c>
      <c r="Z1283" s="141" t="s">
        <v>4</v>
      </c>
      <c r="AA1283" s="141" t="s">
        <v>34</v>
      </c>
      <c r="AB1283" s="141"/>
      <c r="AC1283" s="139" t="s">
        <v>18049</v>
      </c>
      <c r="AD1283" s="380"/>
      <c r="AE1283" s="139" t="s">
        <v>102</v>
      </c>
      <c r="AF1283" s="139" t="s">
        <v>13068</v>
      </c>
      <c r="AG1283" s="139" t="s">
        <v>102</v>
      </c>
      <c r="AH1283" s="139" t="s">
        <v>1378</v>
      </c>
      <c r="AI1283" s="139" t="s">
        <v>7</v>
      </c>
      <c r="AJ1283" s="139" t="s">
        <v>7</v>
      </c>
      <c r="AK1283" s="139"/>
      <c r="AL1283" s="139"/>
      <c r="AM1283" s="141" t="s">
        <v>1527</v>
      </c>
      <c r="AN1283" s="141" t="s">
        <v>8</v>
      </c>
      <c r="AO1283" s="139" t="s">
        <v>1614</v>
      </c>
      <c r="AP1283" s="139" t="s">
        <v>7</v>
      </c>
      <c r="AQ1283" s="139"/>
      <c r="AR1283" s="381"/>
      <c r="AS1283" s="139" t="s">
        <v>4075</v>
      </c>
      <c r="AT1283" s="141" t="s">
        <v>1404</v>
      </c>
      <c r="AU1283" s="141"/>
      <c r="AV1283" s="383"/>
      <c r="AW1283" s="385"/>
      <c r="AX1283" s="139"/>
      <c r="AY1283" t="s">
        <v>18969</v>
      </c>
      <c r="AZ1283">
        <v>12000</v>
      </c>
      <c r="BA1283" s="381"/>
      <c r="BB1283" s="139" t="s">
        <v>1444</v>
      </c>
      <c r="BC1283" s="166"/>
      <c r="BD1283" s="166"/>
      <c r="BE1283" s="166"/>
      <c r="BF1283" s="166"/>
      <c r="BG1283" s="166"/>
      <c r="BH1283" s="308"/>
      <c r="BI1283" s="308"/>
      <c r="BJ1283" s="141" t="s">
        <v>26</v>
      </c>
      <c r="BK1283" s="141" t="s">
        <v>26</v>
      </c>
      <c r="BL1283" s="141"/>
      <c r="BM1283" s="141"/>
      <c r="BN1283" s="139" t="s">
        <v>4075</v>
      </c>
      <c r="BQ1283" s="141"/>
      <c r="BV1283" s="141"/>
      <c r="BX1283" s="141"/>
      <c r="BY1283" s="141"/>
      <c r="BZ1283" s="141"/>
      <c r="CA1283" s="141"/>
      <c r="CB1283" s="141"/>
      <c r="CC1283" s="141"/>
      <c r="CD1283" s="141"/>
      <c r="CE1283" s="141"/>
      <c r="CF1283" s="141"/>
      <c r="CG1283" s="141"/>
    </row>
    <row r="1284" spans="1:85" x14ac:dyDescent="0.35">
      <c r="A1284" s="155" t="s">
        <v>9455</v>
      </c>
      <c r="B1284" s="139" t="s">
        <v>4075</v>
      </c>
      <c r="C1284" s="18">
        <v>42906</v>
      </c>
      <c r="E1284" s="141" t="s">
        <v>13261</v>
      </c>
      <c r="F1284" s="141">
        <v>2</v>
      </c>
      <c r="G1284" s="141" t="s">
        <v>2004</v>
      </c>
      <c r="H1284" s="141">
        <v>2017</v>
      </c>
      <c r="I1284" s="18">
        <v>42906</v>
      </c>
      <c r="J1284" s="144">
        <v>0.56736111111111109</v>
      </c>
      <c r="K1284" s="378"/>
      <c r="L1284" s="139" t="s">
        <v>4075</v>
      </c>
      <c r="M1284" s="141"/>
      <c r="N1284" s="248"/>
      <c r="O1284" s="141" t="s">
        <v>26</v>
      </c>
      <c r="P1284" s="141"/>
      <c r="Q1284" s="141" t="s">
        <v>9456</v>
      </c>
      <c r="R1284" s="141" t="s">
        <v>9457</v>
      </c>
      <c r="S1284" s="141"/>
      <c r="T1284" s="141"/>
      <c r="U1284" s="141"/>
      <c r="V1284" s="141"/>
      <c r="W1284" s="139" t="s">
        <v>4075</v>
      </c>
      <c r="X1284" s="141" t="s">
        <v>25</v>
      </c>
      <c r="Y1284" s="141" t="s">
        <v>27</v>
      </c>
      <c r="Z1284" s="141" t="s">
        <v>4</v>
      </c>
      <c r="AA1284" s="141" t="s">
        <v>34</v>
      </c>
      <c r="AB1284" s="141"/>
      <c r="AC1284" s="139" t="s">
        <v>18049</v>
      </c>
      <c r="AD1284" s="380"/>
      <c r="AE1284" s="139" t="s">
        <v>102</v>
      </c>
      <c r="AF1284" s="139" t="s">
        <v>13084</v>
      </c>
      <c r="AG1284" s="139" t="s">
        <v>102</v>
      </c>
      <c r="AH1284" s="139" t="s">
        <v>1378</v>
      </c>
      <c r="AI1284" s="139" t="s">
        <v>1403</v>
      </c>
      <c r="AJ1284" s="139" t="s">
        <v>1403</v>
      </c>
      <c r="AK1284" s="139"/>
      <c r="AL1284" s="139"/>
      <c r="AM1284" s="141" t="s">
        <v>1527</v>
      </c>
      <c r="AN1284" s="141" t="s">
        <v>8</v>
      </c>
      <c r="AO1284" s="139" t="s">
        <v>1614</v>
      </c>
      <c r="AP1284" s="139" t="s">
        <v>1403</v>
      </c>
      <c r="AQ1284" s="139"/>
      <c r="AR1284" s="381"/>
      <c r="AS1284" s="139" t="s">
        <v>4075</v>
      </c>
      <c r="AT1284" s="141" t="s">
        <v>1404</v>
      </c>
      <c r="AU1284" s="141"/>
      <c r="AV1284" s="383"/>
      <c r="AW1284" s="385"/>
      <c r="AX1284" s="139"/>
      <c r="AY1284" t="s">
        <v>18537</v>
      </c>
      <c r="AZ1284">
        <v>12000</v>
      </c>
      <c r="BA1284" s="381"/>
      <c r="BB1284" s="139" t="s">
        <v>17</v>
      </c>
      <c r="BC1284" s="166"/>
      <c r="BD1284" s="166"/>
      <c r="BE1284" s="166"/>
      <c r="BF1284" s="166"/>
      <c r="BG1284" s="166"/>
      <c r="BH1284" s="308"/>
      <c r="BI1284" s="308"/>
      <c r="BJ1284" s="141" t="s">
        <v>26</v>
      </c>
      <c r="BK1284" s="141" t="s">
        <v>26</v>
      </c>
      <c r="BL1284" s="141"/>
      <c r="BM1284" s="141"/>
      <c r="BN1284" s="139" t="s">
        <v>4075</v>
      </c>
      <c r="BQ1284" s="141"/>
      <c r="BV1284" s="141"/>
      <c r="BX1284" s="141"/>
      <c r="BY1284" s="141"/>
      <c r="BZ1284" s="141"/>
      <c r="CA1284" s="141"/>
      <c r="CB1284" s="141"/>
      <c r="CC1284" s="141"/>
      <c r="CD1284" s="141"/>
      <c r="CE1284" s="141"/>
      <c r="CF1284" s="141"/>
      <c r="CG1284" s="141"/>
    </row>
    <row r="1285" spans="1:85" x14ac:dyDescent="0.35">
      <c r="A1285" s="155" t="s">
        <v>9458</v>
      </c>
      <c r="B1285" s="139" t="s">
        <v>4075</v>
      </c>
      <c r="C1285" s="18">
        <v>42906</v>
      </c>
      <c r="E1285" s="141" t="s">
        <v>13261</v>
      </c>
      <c r="F1285" s="141">
        <v>2</v>
      </c>
      <c r="G1285" s="141" t="s">
        <v>2004</v>
      </c>
      <c r="H1285" s="141">
        <v>2017</v>
      </c>
      <c r="I1285" s="18">
        <v>42906</v>
      </c>
      <c r="J1285" s="144">
        <v>0.68194444444444446</v>
      </c>
      <c r="K1285" s="378"/>
      <c r="L1285" s="139" t="s">
        <v>4075</v>
      </c>
      <c r="M1285" s="141"/>
      <c r="N1285" s="248"/>
      <c r="O1285" s="141" t="s">
        <v>26</v>
      </c>
      <c r="P1285" s="141"/>
      <c r="Q1285" s="141" t="s">
        <v>9459</v>
      </c>
      <c r="R1285" s="141" t="s">
        <v>9460</v>
      </c>
      <c r="S1285" s="141"/>
      <c r="T1285" s="141"/>
      <c r="U1285" s="141">
        <v>112980577</v>
      </c>
      <c r="V1285" s="141"/>
      <c r="W1285" s="139" t="s">
        <v>4075</v>
      </c>
      <c r="X1285" s="141" t="s">
        <v>25</v>
      </c>
      <c r="Y1285" s="141" t="s">
        <v>27</v>
      </c>
      <c r="Z1285" s="141" t="s">
        <v>4</v>
      </c>
      <c r="AA1285" s="141" t="s">
        <v>34</v>
      </c>
      <c r="AB1285" s="141"/>
      <c r="AC1285" s="139" t="s">
        <v>18049</v>
      </c>
      <c r="AD1285" s="380"/>
      <c r="AE1285" s="139" t="s">
        <v>4</v>
      </c>
      <c r="AF1285" s="139" t="s">
        <v>13073</v>
      </c>
      <c r="AG1285" s="139" t="s">
        <v>4</v>
      </c>
      <c r="AH1285" s="139" t="s">
        <v>1378</v>
      </c>
      <c r="AI1285" s="139" t="s">
        <v>15678</v>
      </c>
      <c r="AJ1285" s="139"/>
      <c r="AK1285" s="139" t="s">
        <v>15678</v>
      </c>
      <c r="AL1285" s="139" t="s">
        <v>7</v>
      </c>
      <c r="AM1285" s="141" t="s">
        <v>6</v>
      </c>
      <c r="AN1285" s="141" t="s">
        <v>8</v>
      </c>
      <c r="AO1285" s="139" t="s">
        <v>1614</v>
      </c>
      <c r="AP1285" s="139" t="s">
        <v>7</v>
      </c>
      <c r="AQ1285" s="139"/>
      <c r="AR1285" s="381"/>
      <c r="AS1285" s="139" t="s">
        <v>4075</v>
      </c>
      <c r="AT1285" s="141" t="s">
        <v>1404</v>
      </c>
      <c r="AU1285" s="141">
        <v>105</v>
      </c>
      <c r="AV1285" s="383"/>
      <c r="AW1285" s="385"/>
      <c r="AX1285" s="139"/>
      <c r="AY1285" t="s">
        <v>18521</v>
      </c>
      <c r="AZ1285">
        <v>12000</v>
      </c>
      <c r="BA1285" s="381"/>
      <c r="BB1285" s="139" t="s">
        <v>1451</v>
      </c>
      <c r="BC1285" s="166"/>
      <c r="BD1285" s="166"/>
      <c r="BE1285" s="166"/>
      <c r="BF1285" s="166"/>
      <c r="BG1285" s="166"/>
      <c r="BH1285" s="308"/>
      <c r="BI1285" s="308"/>
      <c r="BJ1285" s="141" t="s">
        <v>26</v>
      </c>
      <c r="BK1285" s="141" t="s">
        <v>26</v>
      </c>
      <c r="BL1285" s="141"/>
      <c r="BM1285" s="141"/>
      <c r="BN1285" s="139" t="s">
        <v>4075</v>
      </c>
      <c r="BQ1285" s="141" t="s">
        <v>15850</v>
      </c>
      <c r="BR1285" s="135" t="s">
        <v>15680</v>
      </c>
      <c r="BT1285" s="135" t="s">
        <v>15358</v>
      </c>
      <c r="BU1285" s="135" t="s">
        <v>1867</v>
      </c>
      <c r="BV1285" s="141" t="s">
        <v>3829</v>
      </c>
      <c r="BW1285" s="135" t="s">
        <v>3829</v>
      </c>
      <c r="BX1285" s="141" t="s">
        <v>12</v>
      </c>
      <c r="BY1285" s="141" t="s">
        <v>12</v>
      </c>
      <c r="BZ1285" s="141" t="s">
        <v>26</v>
      </c>
      <c r="CA1285" s="141" t="s">
        <v>1848</v>
      </c>
      <c r="CB1285" s="141"/>
      <c r="CC1285" s="141" t="s">
        <v>15686</v>
      </c>
      <c r="CD1285" s="141" t="s">
        <v>15687</v>
      </c>
      <c r="CE1285" s="141" t="s">
        <v>15450</v>
      </c>
      <c r="CF1285" s="141" t="s">
        <v>15451</v>
      </c>
      <c r="CG1285" s="141"/>
    </row>
    <row r="1286" spans="1:85" x14ac:dyDescent="0.35">
      <c r="A1286" s="155" t="s">
        <v>9449</v>
      </c>
      <c r="B1286" s="139" t="s">
        <v>4075</v>
      </c>
      <c r="C1286" s="18">
        <v>42906</v>
      </c>
      <c r="E1286" s="141" t="s">
        <v>13261</v>
      </c>
      <c r="F1286" s="141">
        <v>2</v>
      </c>
      <c r="G1286" s="141" t="s">
        <v>2004</v>
      </c>
      <c r="H1286" s="141">
        <v>2017</v>
      </c>
      <c r="I1286" s="18">
        <v>42906</v>
      </c>
      <c r="J1286" s="144">
        <v>0.37986111111111109</v>
      </c>
      <c r="K1286" s="378"/>
      <c r="L1286" s="139" t="s">
        <v>4075</v>
      </c>
      <c r="M1286" s="141"/>
      <c r="N1286" s="248"/>
      <c r="O1286" s="141" t="s">
        <v>26</v>
      </c>
      <c r="P1286" s="141"/>
      <c r="Q1286" s="141" t="s">
        <v>9450</v>
      </c>
      <c r="R1286" s="141" t="s">
        <v>9451</v>
      </c>
      <c r="S1286" s="141"/>
      <c r="T1286" s="141"/>
      <c r="U1286" s="141"/>
      <c r="V1286" s="141"/>
      <c r="W1286" s="139" t="s">
        <v>4075</v>
      </c>
      <c r="X1286" s="141" t="s">
        <v>25</v>
      </c>
      <c r="Y1286" s="141" t="s">
        <v>27</v>
      </c>
      <c r="Z1286" s="141" t="s">
        <v>4</v>
      </c>
      <c r="AA1286" s="141" t="s">
        <v>34</v>
      </c>
      <c r="AB1286" s="141"/>
      <c r="AC1286" s="139" t="s">
        <v>18047</v>
      </c>
      <c r="AD1286" s="380"/>
      <c r="AE1286" s="139" t="s">
        <v>102</v>
      </c>
      <c r="AF1286" s="139" t="s">
        <v>13068</v>
      </c>
      <c r="AG1286" s="139" t="s">
        <v>102</v>
      </c>
      <c r="AH1286" s="139" t="s">
        <v>1378</v>
      </c>
      <c r="AI1286" s="139" t="s">
        <v>7</v>
      </c>
      <c r="AJ1286" s="139" t="s">
        <v>7</v>
      </c>
      <c r="AK1286" s="139"/>
      <c r="AL1286" s="139"/>
      <c r="AM1286" s="141" t="s">
        <v>6</v>
      </c>
      <c r="AN1286" s="141" t="s">
        <v>8</v>
      </c>
      <c r="AO1286" s="139" t="s">
        <v>1614</v>
      </c>
      <c r="AP1286" s="139" t="s">
        <v>7</v>
      </c>
      <c r="AQ1286" s="139"/>
      <c r="AR1286" s="381"/>
      <c r="AS1286" s="139" t="s">
        <v>4075</v>
      </c>
      <c r="AT1286" s="141" t="s">
        <v>1404</v>
      </c>
      <c r="AU1286" s="141"/>
      <c r="AV1286" s="383"/>
      <c r="AW1286" s="385"/>
      <c r="AX1286" s="139"/>
      <c r="AY1286" t="s">
        <v>18970</v>
      </c>
      <c r="AZ1286">
        <v>12000</v>
      </c>
      <c r="BA1286" s="381"/>
      <c r="BB1286" s="139" t="s">
        <v>17</v>
      </c>
      <c r="BC1286" s="166"/>
      <c r="BD1286" s="166"/>
      <c r="BE1286" s="166"/>
      <c r="BF1286" s="166"/>
      <c r="BG1286" s="166"/>
      <c r="BH1286" s="308"/>
      <c r="BI1286" s="308"/>
      <c r="BJ1286" s="141" t="s">
        <v>26</v>
      </c>
      <c r="BK1286" s="141" t="s">
        <v>26</v>
      </c>
      <c r="BL1286" s="141"/>
      <c r="BM1286" s="141"/>
      <c r="BN1286" s="139" t="s">
        <v>4075</v>
      </c>
      <c r="BQ1286" s="141"/>
      <c r="BV1286" s="141"/>
      <c r="BX1286" s="141"/>
      <c r="BY1286" s="141"/>
      <c r="BZ1286" s="141"/>
      <c r="CA1286" s="141"/>
      <c r="CB1286" s="141"/>
      <c r="CC1286" s="141"/>
      <c r="CD1286" s="141"/>
      <c r="CE1286" s="141"/>
      <c r="CF1286" s="141"/>
      <c r="CG1286" s="141"/>
    </row>
    <row r="1287" spans="1:85" x14ac:dyDescent="0.35">
      <c r="A1287" s="155" t="s">
        <v>9452</v>
      </c>
      <c r="B1287" s="139" t="s">
        <v>4075</v>
      </c>
      <c r="C1287" s="18">
        <v>42906</v>
      </c>
      <c r="E1287" s="141" t="s">
        <v>13261</v>
      </c>
      <c r="F1287" s="141">
        <v>2</v>
      </c>
      <c r="G1287" s="141" t="s">
        <v>2004</v>
      </c>
      <c r="H1287" s="141">
        <v>2017</v>
      </c>
      <c r="I1287" s="18">
        <v>42906</v>
      </c>
      <c r="J1287" s="144">
        <v>0.42222222222222222</v>
      </c>
      <c r="K1287" s="378"/>
      <c r="L1287" s="139" t="s">
        <v>4075</v>
      </c>
      <c r="M1287" s="141"/>
      <c r="N1287" s="248"/>
      <c r="O1287" s="141" t="s">
        <v>26</v>
      </c>
      <c r="P1287" s="141"/>
      <c r="Q1287" s="141" t="s">
        <v>9453</v>
      </c>
      <c r="R1287" s="141" t="s">
        <v>9454</v>
      </c>
      <c r="S1287" s="141"/>
      <c r="T1287" s="141"/>
      <c r="U1287" s="141"/>
      <c r="V1287" s="141"/>
      <c r="W1287" s="139" t="s">
        <v>4075</v>
      </c>
      <c r="X1287" s="141" t="s">
        <v>25</v>
      </c>
      <c r="Y1287" s="141" t="s">
        <v>27</v>
      </c>
      <c r="Z1287" s="141" t="s">
        <v>4</v>
      </c>
      <c r="AA1287" s="141" t="s">
        <v>34</v>
      </c>
      <c r="AB1287" s="141"/>
      <c r="AC1287" s="139" t="s">
        <v>18049</v>
      </c>
      <c r="AD1287" s="380"/>
      <c r="AE1287" s="139" t="s">
        <v>4</v>
      </c>
      <c r="AF1287" s="139" t="s">
        <v>13073</v>
      </c>
      <c r="AG1287" s="139" t="s">
        <v>4</v>
      </c>
      <c r="AH1287" s="139" t="s">
        <v>1378</v>
      </c>
      <c r="AI1287" s="139" t="s">
        <v>15678</v>
      </c>
      <c r="AJ1287" s="139"/>
      <c r="AK1287" s="139" t="s">
        <v>15678</v>
      </c>
      <c r="AL1287" s="139" t="s">
        <v>7</v>
      </c>
      <c r="AM1287" s="141" t="s">
        <v>12</v>
      </c>
      <c r="AN1287" s="141" t="s">
        <v>8</v>
      </c>
      <c r="AO1287" s="139" t="s">
        <v>1614</v>
      </c>
      <c r="AP1287" s="139" t="s">
        <v>7</v>
      </c>
      <c r="AQ1287" s="139"/>
      <c r="AR1287" s="381"/>
      <c r="AS1287" s="139" t="s">
        <v>4075</v>
      </c>
      <c r="AT1287" s="141" t="s">
        <v>1404</v>
      </c>
      <c r="AU1287" s="141">
        <v>300</v>
      </c>
      <c r="AV1287" s="383"/>
      <c r="AW1287" s="385"/>
      <c r="AX1287" s="139"/>
      <c r="AY1287" t="s">
        <v>18971</v>
      </c>
      <c r="AZ1287">
        <v>12000</v>
      </c>
      <c r="BA1287" s="381"/>
      <c r="BB1287" s="139" t="s">
        <v>17</v>
      </c>
      <c r="BC1287" s="166"/>
      <c r="BD1287" s="166"/>
      <c r="BE1287" s="166"/>
      <c r="BF1287" s="166"/>
      <c r="BG1287" s="166"/>
      <c r="BH1287" s="308"/>
      <c r="BI1287" s="308"/>
      <c r="BJ1287" s="141" t="s">
        <v>26</v>
      </c>
      <c r="BK1287" s="141" t="s">
        <v>26</v>
      </c>
      <c r="BL1287" s="141"/>
      <c r="BM1287" s="141"/>
      <c r="BN1287" s="139" t="s">
        <v>4075</v>
      </c>
      <c r="BQ1287" s="141" t="s">
        <v>15852</v>
      </c>
      <c r="BR1287" s="135" t="s">
        <v>15680</v>
      </c>
      <c r="BT1287" s="135" t="s">
        <v>15375</v>
      </c>
      <c r="BU1287" s="135" t="s">
        <v>15374</v>
      </c>
      <c r="BV1287" s="141" t="s">
        <v>15443</v>
      </c>
      <c r="BW1287" s="135" t="s">
        <v>15348</v>
      </c>
      <c r="BX1287" s="141" t="s">
        <v>15689</v>
      </c>
      <c r="BY1287" s="141" t="s">
        <v>12</v>
      </c>
      <c r="BZ1287" s="141" t="s">
        <v>26</v>
      </c>
      <c r="CA1287" s="141" t="s">
        <v>1848</v>
      </c>
      <c r="CB1287" s="141"/>
      <c r="CC1287" s="141" t="s">
        <v>15704</v>
      </c>
      <c r="CD1287" s="141" t="s">
        <v>34</v>
      </c>
      <c r="CE1287" s="141" t="s">
        <v>13</v>
      </c>
      <c r="CF1287" s="141" t="s">
        <v>15451</v>
      </c>
      <c r="CG1287" s="141" t="s">
        <v>4004</v>
      </c>
    </row>
    <row r="1288" spans="1:85" x14ac:dyDescent="0.35">
      <c r="A1288" s="155" t="s">
        <v>9429</v>
      </c>
      <c r="B1288" s="139" t="s">
        <v>4075</v>
      </c>
      <c r="C1288" s="18">
        <v>42907</v>
      </c>
      <c r="E1288" s="141" t="s">
        <v>13261</v>
      </c>
      <c r="F1288" s="141">
        <v>2</v>
      </c>
      <c r="G1288" s="141" t="s">
        <v>2004</v>
      </c>
      <c r="H1288" s="141">
        <v>2017</v>
      </c>
      <c r="I1288" s="18">
        <v>42907</v>
      </c>
      <c r="J1288" s="144">
        <v>0.3576388888888889</v>
      </c>
      <c r="K1288" s="378"/>
      <c r="L1288" s="139" t="s">
        <v>4075</v>
      </c>
      <c r="M1288" s="141"/>
      <c r="N1288" s="248"/>
      <c r="O1288" s="141" t="s">
        <v>26</v>
      </c>
      <c r="P1288" s="141"/>
      <c r="Q1288" s="141" t="s">
        <v>9430</v>
      </c>
      <c r="R1288" s="141" t="s">
        <v>9431</v>
      </c>
      <c r="S1288" s="141"/>
      <c r="T1288" s="141"/>
      <c r="U1288" s="141"/>
      <c r="V1288" s="141"/>
      <c r="W1288" s="139" t="s">
        <v>4075</v>
      </c>
      <c r="X1288" s="141" t="s">
        <v>25</v>
      </c>
      <c r="Y1288" s="141" t="s">
        <v>27</v>
      </c>
      <c r="Z1288" s="141" t="s">
        <v>4</v>
      </c>
      <c r="AA1288" s="141" t="s">
        <v>34</v>
      </c>
      <c r="AB1288" s="141"/>
      <c r="AC1288" s="139" t="s">
        <v>18047</v>
      </c>
      <c r="AD1288" s="380"/>
      <c r="AE1288" s="139" t="s">
        <v>105</v>
      </c>
      <c r="AF1288" s="139" t="s">
        <v>13076</v>
      </c>
      <c r="AG1288" s="139" t="s">
        <v>1518</v>
      </c>
      <c r="AH1288" s="139" t="s">
        <v>1378</v>
      </c>
      <c r="AI1288" s="139" t="s">
        <v>1518</v>
      </c>
      <c r="AJ1288" s="139"/>
      <c r="AK1288" s="139" t="s">
        <v>1518</v>
      </c>
      <c r="AL1288" s="139" t="s">
        <v>7</v>
      </c>
      <c r="AM1288" s="141" t="s">
        <v>6</v>
      </c>
      <c r="AN1288" s="141" t="s">
        <v>8</v>
      </c>
      <c r="AO1288" s="139" t="s">
        <v>1614</v>
      </c>
      <c r="AP1288" s="139" t="s">
        <v>7</v>
      </c>
      <c r="AQ1288" s="139"/>
      <c r="AR1288" s="381"/>
      <c r="AS1288" s="139" t="s">
        <v>4075</v>
      </c>
      <c r="AT1288" s="141" t="s">
        <v>1404</v>
      </c>
      <c r="AU1288" s="141"/>
      <c r="AV1288" s="383"/>
      <c r="AW1288" s="385"/>
      <c r="AX1288" s="139"/>
      <c r="AY1288" t="s">
        <v>18277</v>
      </c>
      <c r="AZ1288">
        <v>12000</v>
      </c>
      <c r="BA1288" s="381"/>
      <c r="BB1288" s="139" t="s">
        <v>1450</v>
      </c>
      <c r="BC1288" s="166"/>
      <c r="BD1288" s="166"/>
      <c r="BE1288" s="166"/>
      <c r="BF1288" s="166"/>
      <c r="BG1288" s="166"/>
      <c r="BH1288" s="308"/>
      <c r="BI1288" s="308"/>
      <c r="BJ1288" s="141" t="s">
        <v>26</v>
      </c>
      <c r="BK1288" s="141" t="s">
        <v>26</v>
      </c>
      <c r="BL1288" s="141"/>
      <c r="BM1288" s="141"/>
      <c r="BN1288" s="139" t="s">
        <v>4075</v>
      </c>
      <c r="BQ1288" s="141"/>
      <c r="BV1288" s="141"/>
      <c r="BX1288" s="141"/>
      <c r="BY1288" s="141"/>
      <c r="BZ1288" s="141"/>
      <c r="CA1288" s="141"/>
      <c r="CB1288" s="141"/>
      <c r="CC1288" s="141"/>
      <c r="CD1288" s="141"/>
      <c r="CE1288" s="141"/>
      <c r="CF1288" s="141"/>
      <c r="CG1288" s="141"/>
    </row>
    <row r="1289" spans="1:85" x14ac:dyDescent="0.35">
      <c r="A1289" s="155" t="s">
        <v>9432</v>
      </c>
      <c r="B1289" s="139" t="s">
        <v>4075</v>
      </c>
      <c r="C1289" s="18">
        <v>42907</v>
      </c>
      <c r="E1289" s="141" t="s">
        <v>13261</v>
      </c>
      <c r="F1289" s="141">
        <v>2</v>
      </c>
      <c r="G1289" s="141" t="s">
        <v>2004</v>
      </c>
      <c r="H1289" s="141">
        <v>2017</v>
      </c>
      <c r="I1289" s="18">
        <v>42907</v>
      </c>
      <c r="J1289" s="144">
        <v>0.6118055555555556</v>
      </c>
      <c r="K1289" s="378"/>
      <c r="L1289" s="139" t="s">
        <v>4075</v>
      </c>
      <c r="M1289" s="141"/>
      <c r="N1289" s="248"/>
      <c r="O1289" s="141" t="s">
        <v>26</v>
      </c>
      <c r="P1289" s="141"/>
      <c r="Q1289" s="141" t="s">
        <v>9433</v>
      </c>
      <c r="R1289" s="141" t="s">
        <v>9434</v>
      </c>
      <c r="S1289" s="141"/>
      <c r="T1289" s="141"/>
      <c r="U1289" s="141"/>
      <c r="V1289" s="141"/>
      <c r="W1289" s="139" t="s">
        <v>4075</v>
      </c>
      <c r="X1289" s="141" t="s">
        <v>25</v>
      </c>
      <c r="Y1289" s="141" t="s">
        <v>27</v>
      </c>
      <c r="Z1289" s="141" t="s">
        <v>4</v>
      </c>
      <c r="AA1289" s="141" t="s">
        <v>34</v>
      </c>
      <c r="AB1289" s="141"/>
      <c r="AC1289" s="139" t="s">
        <v>18050</v>
      </c>
      <c r="AD1289" s="380"/>
      <c r="AE1289" s="139" t="s">
        <v>102</v>
      </c>
      <c r="AF1289" s="139" t="s">
        <v>13082</v>
      </c>
      <c r="AG1289" s="139" t="s">
        <v>102</v>
      </c>
      <c r="AH1289" s="139" t="s">
        <v>1378</v>
      </c>
      <c r="AI1289" s="139" t="s">
        <v>60</v>
      </c>
      <c r="AJ1289" s="139" t="s">
        <v>60</v>
      </c>
      <c r="AK1289" s="139"/>
      <c r="AL1289" s="139"/>
      <c r="AM1289" s="141" t="s">
        <v>1527</v>
      </c>
      <c r="AN1289" s="141" t="s">
        <v>8</v>
      </c>
      <c r="AO1289" s="139" t="s">
        <v>1614</v>
      </c>
      <c r="AP1289" s="139" t="s">
        <v>60</v>
      </c>
      <c r="AQ1289" s="139"/>
      <c r="AR1289" s="381"/>
      <c r="AS1289" s="139" t="s">
        <v>4075</v>
      </c>
      <c r="AT1289" s="141" t="s">
        <v>1404</v>
      </c>
      <c r="AU1289" s="141"/>
      <c r="AV1289" s="383"/>
      <c r="AW1289" s="385"/>
      <c r="AX1289" s="139"/>
      <c r="AY1289" t="s">
        <v>18550</v>
      </c>
      <c r="AZ1289">
        <v>12000</v>
      </c>
      <c r="BA1289" s="381"/>
      <c r="BB1289" s="139" t="s">
        <v>1450</v>
      </c>
      <c r="BC1289" s="166"/>
      <c r="BD1289" s="166"/>
      <c r="BE1289" s="166"/>
      <c r="BF1289" s="166"/>
      <c r="BG1289" s="166"/>
      <c r="BH1289" s="308"/>
      <c r="BI1289" s="308"/>
      <c r="BJ1289" s="141" t="s">
        <v>26</v>
      </c>
      <c r="BK1289" s="141" t="s">
        <v>26</v>
      </c>
      <c r="BL1289" s="141"/>
      <c r="BM1289" s="141"/>
      <c r="BN1289" s="139" t="s">
        <v>4075</v>
      </c>
      <c r="BQ1289" s="141"/>
      <c r="BV1289" s="141"/>
      <c r="BX1289" s="141"/>
      <c r="BY1289" s="141"/>
      <c r="BZ1289" s="141"/>
      <c r="CA1289" s="141"/>
      <c r="CB1289" s="141"/>
      <c r="CC1289" s="141"/>
      <c r="CD1289" s="141"/>
      <c r="CE1289" s="141"/>
      <c r="CF1289" s="141"/>
      <c r="CG1289" s="141"/>
    </row>
    <row r="1290" spans="1:85" x14ac:dyDescent="0.35">
      <c r="A1290" s="155" t="s">
        <v>9420</v>
      </c>
      <c r="B1290" s="139" t="s">
        <v>4075</v>
      </c>
      <c r="C1290" s="18">
        <v>42908</v>
      </c>
      <c r="D1290" s="144">
        <v>0.75486111111111109</v>
      </c>
      <c r="E1290" s="141" t="s">
        <v>13261</v>
      </c>
      <c r="F1290" s="141">
        <v>2</v>
      </c>
      <c r="G1290" s="141" t="s">
        <v>2004</v>
      </c>
      <c r="H1290" s="141">
        <v>2017</v>
      </c>
      <c r="I1290" s="18">
        <v>42908</v>
      </c>
      <c r="J1290" s="144">
        <v>0.72499999999999998</v>
      </c>
      <c r="K1290" s="378"/>
      <c r="L1290" s="139" t="s">
        <v>4075</v>
      </c>
      <c r="M1290" s="141"/>
      <c r="N1290" s="248"/>
      <c r="O1290" s="141" t="s">
        <v>26</v>
      </c>
      <c r="P1290" s="141"/>
      <c r="Q1290" s="141" t="s">
        <v>9421</v>
      </c>
      <c r="R1290" s="141" t="s">
        <v>9422</v>
      </c>
      <c r="S1290" s="141"/>
      <c r="T1290" s="141"/>
      <c r="U1290" s="141"/>
      <c r="V1290" s="141"/>
      <c r="W1290" s="139" t="s">
        <v>4075</v>
      </c>
      <c r="X1290" s="141" t="s">
        <v>25</v>
      </c>
      <c r="Y1290" s="141" t="s">
        <v>27</v>
      </c>
      <c r="Z1290" s="141" t="s">
        <v>4</v>
      </c>
      <c r="AA1290" s="141" t="s">
        <v>34</v>
      </c>
      <c r="AB1290" s="141"/>
      <c r="AC1290" s="139" t="s">
        <v>18047</v>
      </c>
      <c r="AD1290" s="380"/>
      <c r="AE1290" s="139" t="s">
        <v>4</v>
      </c>
      <c r="AF1290" s="139" t="s">
        <v>13073</v>
      </c>
      <c r="AG1290" s="139" t="s">
        <v>4</v>
      </c>
      <c r="AH1290" s="139" t="s">
        <v>1378</v>
      </c>
      <c r="AI1290" s="139" t="s">
        <v>15678</v>
      </c>
      <c r="AJ1290" s="139"/>
      <c r="AK1290" s="139" t="s">
        <v>15678</v>
      </c>
      <c r="AL1290" s="139" t="s">
        <v>7</v>
      </c>
      <c r="AM1290" s="141" t="s">
        <v>6</v>
      </c>
      <c r="AN1290" s="141" t="s">
        <v>8</v>
      </c>
      <c r="AO1290" s="139" t="s">
        <v>1614</v>
      </c>
      <c r="AP1290" s="139" t="s">
        <v>7</v>
      </c>
      <c r="AQ1290" s="139"/>
      <c r="AR1290" s="381"/>
      <c r="AS1290" s="139" t="s">
        <v>4075</v>
      </c>
      <c r="AT1290" s="141" t="s">
        <v>43</v>
      </c>
      <c r="AU1290" s="141">
        <v>335</v>
      </c>
      <c r="AV1290" s="383"/>
      <c r="AW1290" s="385"/>
      <c r="AX1290" s="139"/>
      <c r="AY1290" t="s">
        <v>18600</v>
      </c>
      <c r="AZ1290">
        <v>12000</v>
      </c>
      <c r="BA1290" s="381"/>
      <c r="BB1290" s="139" t="s">
        <v>1451</v>
      </c>
      <c r="BC1290" s="166"/>
      <c r="BD1290" s="166"/>
      <c r="BE1290" s="166"/>
      <c r="BF1290" s="166"/>
      <c r="BG1290" s="166"/>
      <c r="BH1290" s="308"/>
      <c r="BI1290" s="308"/>
      <c r="BJ1290" s="141" t="s">
        <v>26</v>
      </c>
      <c r="BK1290" s="141" t="s">
        <v>26</v>
      </c>
      <c r="BL1290" s="141"/>
      <c r="BM1290" s="141"/>
      <c r="BN1290" s="139" t="s">
        <v>4075</v>
      </c>
      <c r="BQ1290" s="141" t="s">
        <v>15851</v>
      </c>
      <c r="BR1290" s="135" t="s">
        <v>15693</v>
      </c>
      <c r="BT1290" s="135" t="s">
        <v>15412</v>
      </c>
      <c r="BU1290" s="135" t="s">
        <v>3367</v>
      </c>
      <c r="BV1290" s="141" t="s">
        <v>2741</v>
      </c>
      <c r="BW1290" s="135" t="s">
        <v>13261</v>
      </c>
      <c r="BX1290" s="141"/>
      <c r="BY1290" s="141"/>
      <c r="BZ1290" s="141"/>
      <c r="CA1290" s="141"/>
      <c r="CB1290" s="141"/>
      <c r="CC1290" s="141"/>
      <c r="CD1290" s="141"/>
      <c r="CE1290" s="141" t="s">
        <v>15450</v>
      </c>
      <c r="CF1290" s="141" t="s">
        <v>15451</v>
      </c>
      <c r="CG1290" s="141" t="s">
        <v>4004</v>
      </c>
    </row>
    <row r="1291" spans="1:85" x14ac:dyDescent="0.35">
      <c r="A1291" s="155" t="s">
        <v>9417</v>
      </c>
      <c r="B1291" s="139" t="s">
        <v>4075</v>
      </c>
      <c r="C1291" s="18">
        <v>42908</v>
      </c>
      <c r="D1291" s="144">
        <v>0.81180555555555556</v>
      </c>
      <c r="E1291" s="141" t="s">
        <v>13261</v>
      </c>
      <c r="F1291" s="141">
        <v>2</v>
      </c>
      <c r="G1291" s="141" t="s">
        <v>2004</v>
      </c>
      <c r="H1291" s="141">
        <v>2017</v>
      </c>
      <c r="I1291" s="18">
        <v>42908</v>
      </c>
      <c r="J1291" s="144">
        <v>0.81180555555555556</v>
      </c>
      <c r="K1291" s="378"/>
      <c r="L1291" s="139" t="s">
        <v>4075</v>
      </c>
      <c r="M1291" s="141"/>
      <c r="N1291" s="248"/>
      <c r="O1291" s="141" t="s">
        <v>26</v>
      </c>
      <c r="P1291" s="141"/>
      <c r="Q1291" s="141" t="s">
        <v>9418</v>
      </c>
      <c r="R1291" s="141" t="s">
        <v>9419</v>
      </c>
      <c r="S1291" s="141"/>
      <c r="T1291" s="141"/>
      <c r="U1291" s="141"/>
      <c r="V1291" s="141"/>
      <c r="W1291" s="139" t="s">
        <v>4075</v>
      </c>
      <c r="X1291" s="141" t="s">
        <v>25</v>
      </c>
      <c r="Y1291" s="141" t="s">
        <v>27</v>
      </c>
      <c r="Z1291" s="141" t="s">
        <v>4</v>
      </c>
      <c r="AA1291" s="141" t="s">
        <v>34</v>
      </c>
      <c r="AB1291" s="141"/>
      <c r="AC1291" s="139" t="s">
        <v>18047</v>
      </c>
      <c r="AD1291" s="380"/>
      <c r="AE1291" s="139" t="s">
        <v>103</v>
      </c>
      <c r="AF1291" s="139" t="s">
        <v>13075</v>
      </c>
      <c r="AG1291" s="139" t="s">
        <v>103</v>
      </c>
      <c r="AH1291" s="139" t="s">
        <v>1378</v>
      </c>
      <c r="AI1291" s="139" t="s">
        <v>7340</v>
      </c>
      <c r="AJ1291" s="139"/>
      <c r="AK1291" s="139" t="s">
        <v>7340</v>
      </c>
      <c r="AL1291" s="139" t="s">
        <v>1408</v>
      </c>
      <c r="AM1291" s="141" t="s">
        <v>6</v>
      </c>
      <c r="AN1291" s="141" t="s">
        <v>8</v>
      </c>
      <c r="AO1291" s="139" t="s">
        <v>1614</v>
      </c>
      <c r="AP1291" s="139" t="s">
        <v>7</v>
      </c>
      <c r="AQ1291" s="139"/>
      <c r="AR1291" s="381"/>
      <c r="AS1291" s="139" t="s">
        <v>4075</v>
      </c>
      <c r="AT1291" s="141" t="s">
        <v>1404</v>
      </c>
      <c r="AU1291" s="141"/>
      <c r="AV1291" s="383"/>
      <c r="AW1291" s="385"/>
      <c r="AX1291" s="139"/>
      <c r="AY1291" t="s">
        <v>18781</v>
      </c>
      <c r="AZ1291">
        <v>21000</v>
      </c>
      <c r="BA1291" s="381"/>
      <c r="BB1291" s="139" t="s">
        <v>1450</v>
      </c>
      <c r="BC1291" s="166"/>
      <c r="BD1291" s="166"/>
      <c r="BE1291" s="166"/>
      <c r="BF1291" s="166"/>
      <c r="BG1291" s="166"/>
      <c r="BH1291" s="308"/>
      <c r="BI1291" s="308"/>
      <c r="BJ1291" s="141" t="s">
        <v>26</v>
      </c>
      <c r="BK1291" s="141" t="s">
        <v>26</v>
      </c>
      <c r="BL1291" s="141"/>
      <c r="BM1291" s="141"/>
      <c r="BN1291" s="139" t="s">
        <v>4075</v>
      </c>
      <c r="BQ1291" s="141"/>
      <c r="BV1291" s="141"/>
      <c r="BX1291" s="141"/>
      <c r="BY1291" s="141"/>
      <c r="BZ1291" s="141"/>
      <c r="CA1291" s="141"/>
      <c r="CB1291" s="141"/>
      <c r="CC1291" s="141"/>
      <c r="CD1291" s="141"/>
      <c r="CE1291" s="141"/>
      <c r="CF1291" s="141"/>
      <c r="CG1291" s="141"/>
    </row>
    <row r="1292" spans="1:85" x14ac:dyDescent="0.35">
      <c r="A1292" s="155" t="s">
        <v>9423</v>
      </c>
      <c r="B1292" s="139" t="s">
        <v>4075</v>
      </c>
      <c r="C1292" s="18">
        <v>42908</v>
      </c>
      <c r="D1292" s="144">
        <v>0.6875</v>
      </c>
      <c r="E1292" s="141" t="s">
        <v>13261</v>
      </c>
      <c r="F1292" s="141">
        <v>2</v>
      </c>
      <c r="G1292" s="141" t="s">
        <v>2004</v>
      </c>
      <c r="H1292" s="141">
        <v>2017</v>
      </c>
      <c r="I1292" s="18">
        <v>42908</v>
      </c>
      <c r="J1292" s="144">
        <v>0.47222222222222221</v>
      </c>
      <c r="K1292" s="378"/>
      <c r="L1292" s="139" t="s">
        <v>4075</v>
      </c>
      <c r="M1292" s="141"/>
      <c r="N1292" s="248"/>
      <c r="O1292" s="141" t="s">
        <v>26</v>
      </c>
      <c r="P1292" s="141"/>
      <c r="Q1292" s="141" t="s">
        <v>9424</v>
      </c>
      <c r="R1292" s="141" t="s">
        <v>9425</v>
      </c>
      <c r="S1292" s="141"/>
      <c r="T1292" s="141"/>
      <c r="U1292" s="141"/>
      <c r="V1292" s="141"/>
      <c r="W1292" s="139" t="s">
        <v>4075</v>
      </c>
      <c r="X1292" s="141" t="s">
        <v>25</v>
      </c>
      <c r="Y1292" s="141" t="s">
        <v>27</v>
      </c>
      <c r="Z1292" s="141" t="s">
        <v>4</v>
      </c>
      <c r="AA1292" s="141" t="s">
        <v>34</v>
      </c>
      <c r="AB1292" s="141"/>
      <c r="AC1292" s="139" t="s">
        <v>18048</v>
      </c>
      <c r="AD1292" s="380"/>
      <c r="AE1292" s="139" t="s">
        <v>107</v>
      </c>
      <c r="AF1292" s="139" t="s">
        <v>13076</v>
      </c>
      <c r="AG1292" s="139" t="s">
        <v>4130</v>
      </c>
      <c r="AH1292" s="139" t="s">
        <v>1378</v>
      </c>
      <c r="AI1292" s="139" t="s">
        <v>1518</v>
      </c>
      <c r="AJ1292" s="139"/>
      <c r="AK1292" s="139" t="s">
        <v>1518</v>
      </c>
      <c r="AL1292" s="139" t="s">
        <v>7</v>
      </c>
      <c r="AM1292" s="141" t="s">
        <v>12</v>
      </c>
      <c r="AN1292" s="141" t="s">
        <v>8</v>
      </c>
      <c r="AO1292" s="139" t="s">
        <v>1614</v>
      </c>
      <c r="AP1292" s="139" t="s">
        <v>7</v>
      </c>
      <c r="AQ1292" s="139"/>
      <c r="AR1292" s="381"/>
      <c r="AS1292" s="139" t="s">
        <v>4075</v>
      </c>
      <c r="AT1292" s="141" t="s">
        <v>1404</v>
      </c>
      <c r="AU1292" s="141"/>
      <c r="AV1292" s="383"/>
      <c r="AW1292" s="385"/>
      <c r="AX1292" s="139"/>
      <c r="AY1292" t="s">
        <v>18890</v>
      </c>
      <c r="AZ1292">
        <v>12000</v>
      </c>
      <c r="BA1292" s="381"/>
      <c r="BB1292" s="139" t="s">
        <v>1450</v>
      </c>
      <c r="BC1292" s="166">
        <v>111</v>
      </c>
      <c r="BD1292" s="166"/>
      <c r="BE1292" s="166"/>
      <c r="BF1292" s="166"/>
      <c r="BG1292" s="166"/>
      <c r="BH1292" s="308" t="s">
        <v>13603</v>
      </c>
      <c r="BI1292" s="308"/>
      <c r="BJ1292" s="141" t="s">
        <v>26</v>
      </c>
      <c r="BK1292" s="141" t="s">
        <v>25</v>
      </c>
      <c r="BL1292" s="141" t="s">
        <v>13185</v>
      </c>
      <c r="BM1292" s="141" t="s">
        <v>13186</v>
      </c>
      <c r="BN1292" s="139" t="s">
        <v>4075</v>
      </c>
      <c r="BQ1292" s="141"/>
      <c r="BV1292" s="141"/>
      <c r="BX1292" s="141"/>
      <c r="BY1292" s="141"/>
      <c r="BZ1292" s="141"/>
      <c r="CA1292" s="141"/>
      <c r="CB1292" s="141"/>
      <c r="CC1292" s="141"/>
      <c r="CD1292" s="141"/>
      <c r="CE1292" s="141"/>
      <c r="CF1292" s="141"/>
      <c r="CG1292" s="141"/>
    </row>
    <row r="1293" spans="1:85" x14ac:dyDescent="0.35">
      <c r="A1293" s="155" t="s">
        <v>9427</v>
      </c>
      <c r="B1293" s="139" t="s">
        <v>4075</v>
      </c>
      <c r="C1293" s="18">
        <v>42908</v>
      </c>
      <c r="D1293" s="144">
        <v>0.4</v>
      </c>
      <c r="E1293" s="141" t="s">
        <v>13261</v>
      </c>
      <c r="F1293" s="141">
        <v>2</v>
      </c>
      <c r="G1293" s="141" t="s">
        <v>2004</v>
      </c>
      <c r="H1293" s="141">
        <v>2017</v>
      </c>
      <c r="I1293" s="18">
        <v>42908</v>
      </c>
      <c r="J1293" s="144">
        <v>0.4</v>
      </c>
      <c r="K1293" s="378"/>
      <c r="L1293" s="139" t="s">
        <v>4075</v>
      </c>
      <c r="M1293" s="141"/>
      <c r="N1293" s="248"/>
      <c r="O1293" s="141" t="s">
        <v>26</v>
      </c>
      <c r="P1293" s="141"/>
      <c r="Q1293" s="141" t="s">
        <v>9428</v>
      </c>
      <c r="R1293" s="141" t="s">
        <v>9426</v>
      </c>
      <c r="S1293" s="141"/>
      <c r="T1293" s="141"/>
      <c r="U1293" s="141"/>
      <c r="V1293" s="141"/>
      <c r="W1293" s="139" t="s">
        <v>4075</v>
      </c>
      <c r="X1293" s="141" t="s">
        <v>25</v>
      </c>
      <c r="Y1293" s="141" t="s">
        <v>27</v>
      </c>
      <c r="Z1293" s="141" t="s">
        <v>4</v>
      </c>
      <c r="AA1293" s="141" t="s">
        <v>34</v>
      </c>
      <c r="AB1293" s="141"/>
      <c r="AC1293" s="139" t="s">
        <v>18050</v>
      </c>
      <c r="AD1293" s="380"/>
      <c r="AE1293" s="139" t="s">
        <v>102</v>
      </c>
      <c r="AF1293" s="139" t="s">
        <v>13086</v>
      </c>
      <c r="AG1293" s="139" t="s">
        <v>102</v>
      </c>
      <c r="AH1293" s="139" t="s">
        <v>1378</v>
      </c>
      <c r="AI1293" s="139" t="s">
        <v>1406</v>
      </c>
      <c r="AJ1293" s="139" t="s">
        <v>1406</v>
      </c>
      <c r="AK1293" s="139"/>
      <c r="AL1293" s="139"/>
      <c r="AM1293" s="141" t="s">
        <v>6</v>
      </c>
      <c r="AN1293" s="141" t="s">
        <v>8</v>
      </c>
      <c r="AO1293" s="139" t="s">
        <v>1614</v>
      </c>
      <c r="AP1293" s="139" t="s">
        <v>7</v>
      </c>
      <c r="AQ1293" s="139"/>
      <c r="AR1293" s="381"/>
      <c r="AS1293" s="139" t="s">
        <v>4075</v>
      </c>
      <c r="AT1293" s="141" t="s">
        <v>44</v>
      </c>
      <c r="AU1293" s="141">
        <v>345</v>
      </c>
      <c r="AV1293" s="383"/>
      <c r="AW1293" s="385"/>
      <c r="AX1293" s="139"/>
      <c r="AY1293" t="s">
        <v>18313</v>
      </c>
      <c r="AZ1293">
        <v>12000</v>
      </c>
      <c r="BA1293" s="381"/>
      <c r="BB1293" s="139" t="s">
        <v>1452</v>
      </c>
      <c r="BC1293" s="166"/>
      <c r="BD1293" s="166"/>
      <c r="BE1293" s="166"/>
      <c r="BF1293" s="166"/>
      <c r="BG1293" s="166"/>
      <c r="BH1293" s="308"/>
      <c r="BI1293" s="308"/>
      <c r="BJ1293" s="141" t="s">
        <v>26</v>
      </c>
      <c r="BK1293" s="141" t="s">
        <v>26</v>
      </c>
      <c r="BL1293" s="141"/>
      <c r="BM1293" s="141"/>
      <c r="BN1293" s="139" t="s">
        <v>4075</v>
      </c>
      <c r="BQ1293" s="141"/>
      <c r="BV1293" s="141"/>
      <c r="BX1293" s="141"/>
      <c r="BY1293" s="141"/>
      <c r="BZ1293" s="141"/>
      <c r="CA1293" s="141"/>
      <c r="CB1293" s="141"/>
      <c r="CC1293" s="141"/>
      <c r="CD1293" s="141"/>
      <c r="CE1293" s="141"/>
      <c r="CF1293" s="141"/>
      <c r="CG1293" s="141"/>
    </row>
    <row r="1294" spans="1:85" x14ac:dyDescent="0.35">
      <c r="A1294" s="155" t="s">
        <v>20023</v>
      </c>
      <c r="B1294" s="139" t="s">
        <v>4075</v>
      </c>
      <c r="C1294" s="18">
        <v>42908</v>
      </c>
      <c r="D1294" s="144">
        <v>0.45721064814814816</v>
      </c>
      <c r="E1294" s="141" t="s">
        <v>13261</v>
      </c>
      <c r="F1294" s="141">
        <v>2</v>
      </c>
      <c r="G1294" s="141" t="s">
        <v>2004</v>
      </c>
      <c r="H1294" s="141">
        <v>2017</v>
      </c>
      <c r="I1294" s="18"/>
      <c r="J1294" s="144"/>
      <c r="K1294" s="378"/>
      <c r="L1294" s="139" t="s">
        <v>4075</v>
      </c>
      <c r="M1294" s="141" t="s">
        <v>28</v>
      </c>
      <c r="N1294" s="248">
        <v>44249</v>
      </c>
      <c r="O1294" s="141" t="s">
        <v>25</v>
      </c>
      <c r="P1294" s="141"/>
      <c r="Q1294" s="141"/>
      <c r="R1294" s="141" t="s">
        <v>9426</v>
      </c>
      <c r="S1294" s="141"/>
      <c r="T1294" s="141" t="s">
        <v>20024</v>
      </c>
      <c r="U1294" s="141"/>
      <c r="V1294" s="141"/>
      <c r="W1294" s="139" t="s">
        <v>4075</v>
      </c>
      <c r="X1294" s="141" t="s">
        <v>25</v>
      </c>
      <c r="Y1294" s="141" t="s">
        <v>27</v>
      </c>
      <c r="Z1294" s="141"/>
      <c r="AA1294" s="141" t="s">
        <v>34</v>
      </c>
      <c r="AB1294" s="141"/>
      <c r="AC1294" s="139" t="s">
        <v>18050</v>
      </c>
      <c r="AD1294" s="380"/>
      <c r="AE1294" s="139" t="s">
        <v>102</v>
      </c>
      <c r="AF1294" s="139" t="s">
        <v>13086</v>
      </c>
      <c r="AG1294" s="139" t="s">
        <v>102</v>
      </c>
      <c r="AH1294" s="139" t="s">
        <v>1378</v>
      </c>
      <c r="AI1294" s="139" t="s">
        <v>1399</v>
      </c>
      <c r="AJ1294" s="139" t="s">
        <v>7</v>
      </c>
      <c r="AK1294" s="139"/>
      <c r="AL1294" s="139"/>
      <c r="AM1294" s="141" t="s">
        <v>15</v>
      </c>
      <c r="AN1294" s="141" t="s">
        <v>8</v>
      </c>
      <c r="AO1294" s="139"/>
      <c r="AP1294" s="139" t="s">
        <v>7</v>
      </c>
      <c r="AQ1294" s="139"/>
      <c r="AR1294" s="381"/>
      <c r="AS1294" s="139" t="s">
        <v>4075</v>
      </c>
      <c r="AT1294" s="141" t="s">
        <v>44</v>
      </c>
      <c r="AU1294" s="141">
        <v>345</v>
      </c>
      <c r="AV1294" s="383"/>
      <c r="AW1294" s="385"/>
      <c r="AX1294" s="139" t="s">
        <v>172</v>
      </c>
      <c r="AY1294" t="s">
        <v>18313</v>
      </c>
      <c r="BA1294" s="381"/>
      <c r="BB1294" s="139" t="s">
        <v>1451</v>
      </c>
      <c r="BC1294" s="166"/>
      <c r="BD1294" s="166"/>
      <c r="BE1294" s="166"/>
      <c r="BF1294" s="166"/>
      <c r="BG1294" s="166"/>
      <c r="BH1294" s="308"/>
      <c r="BI1294" s="308"/>
      <c r="BJ1294" s="141" t="s">
        <v>26</v>
      </c>
      <c r="BK1294" s="141" t="s">
        <v>26</v>
      </c>
      <c r="BL1294" s="141"/>
      <c r="BM1294" s="141"/>
      <c r="BN1294" s="139" t="s">
        <v>4075</v>
      </c>
      <c r="BQ1294" s="141"/>
      <c r="BV1294" s="141"/>
      <c r="BX1294" s="141"/>
      <c r="BY1294" s="141"/>
      <c r="BZ1294" s="141"/>
      <c r="CA1294" s="141"/>
      <c r="CB1294" s="141"/>
      <c r="CC1294" s="141"/>
      <c r="CD1294" s="141"/>
      <c r="CE1294" s="141"/>
      <c r="CF1294" s="141"/>
      <c r="CG1294" s="141"/>
    </row>
    <row r="1295" spans="1:85" x14ac:dyDescent="0.35">
      <c r="A1295" s="155" t="s">
        <v>9409</v>
      </c>
      <c r="B1295" s="139" t="s">
        <v>4075</v>
      </c>
      <c r="C1295" s="18">
        <v>42909</v>
      </c>
      <c r="D1295" s="144">
        <v>0.83958333333333335</v>
      </c>
      <c r="E1295" s="141" t="s">
        <v>13261</v>
      </c>
      <c r="F1295" s="141">
        <v>2</v>
      </c>
      <c r="G1295" s="141" t="s">
        <v>2004</v>
      </c>
      <c r="H1295" s="141">
        <v>2017</v>
      </c>
      <c r="I1295" s="18">
        <v>42909</v>
      </c>
      <c r="J1295" s="144">
        <v>0.83958333333333335</v>
      </c>
      <c r="K1295" s="378"/>
      <c r="L1295" s="139" t="s">
        <v>4075</v>
      </c>
      <c r="M1295" s="141"/>
      <c r="N1295" s="248"/>
      <c r="O1295" s="141" t="s">
        <v>26</v>
      </c>
      <c r="P1295" s="141"/>
      <c r="Q1295" s="141" t="s">
        <v>9410</v>
      </c>
      <c r="R1295" s="141" t="s">
        <v>9411</v>
      </c>
      <c r="S1295" s="141"/>
      <c r="T1295" s="141"/>
      <c r="U1295" s="141"/>
      <c r="V1295" s="141"/>
      <c r="W1295" s="139" t="s">
        <v>4075</v>
      </c>
      <c r="X1295" s="141" t="s">
        <v>25</v>
      </c>
      <c r="Y1295" s="141" t="s">
        <v>27</v>
      </c>
      <c r="Z1295" s="141" t="s">
        <v>4</v>
      </c>
      <c r="AA1295" s="141" t="s">
        <v>34</v>
      </c>
      <c r="AB1295" s="141"/>
      <c r="AC1295" s="139" t="s">
        <v>18047</v>
      </c>
      <c r="AD1295" s="380"/>
      <c r="AE1295" s="139" t="s">
        <v>102</v>
      </c>
      <c r="AF1295" s="139" t="s">
        <v>13071</v>
      </c>
      <c r="AG1295" s="139" t="s">
        <v>102</v>
      </c>
      <c r="AH1295" s="139" t="s">
        <v>1378</v>
      </c>
      <c r="AI1295" s="139" t="s">
        <v>1500</v>
      </c>
      <c r="AJ1295" s="139" t="s">
        <v>1500</v>
      </c>
      <c r="AK1295" s="139"/>
      <c r="AL1295" s="139"/>
      <c r="AM1295" s="141" t="s">
        <v>6</v>
      </c>
      <c r="AN1295" s="141" t="s">
        <v>8</v>
      </c>
      <c r="AO1295" s="139" t="s">
        <v>1614</v>
      </c>
      <c r="AP1295" s="139" t="s">
        <v>7</v>
      </c>
      <c r="AQ1295" s="139"/>
      <c r="AR1295" s="381"/>
      <c r="AS1295" s="139" t="s">
        <v>4075</v>
      </c>
      <c r="AT1295" s="141" t="s">
        <v>1404</v>
      </c>
      <c r="AU1295" s="141">
        <v>246</v>
      </c>
      <c r="AV1295" s="383"/>
      <c r="AW1295" s="385"/>
      <c r="AX1295" s="139"/>
      <c r="AY1295" t="s">
        <v>18396</v>
      </c>
      <c r="AZ1295">
        <v>12000</v>
      </c>
      <c r="BA1295" s="381"/>
      <c r="BB1295" s="139" t="s">
        <v>17</v>
      </c>
      <c r="BC1295" s="166"/>
      <c r="BD1295" s="166"/>
      <c r="BE1295" s="166"/>
      <c r="BF1295" s="166"/>
      <c r="BG1295" s="166"/>
      <c r="BH1295" s="308"/>
      <c r="BI1295" s="308"/>
      <c r="BJ1295" s="141" t="s">
        <v>26</v>
      </c>
      <c r="BK1295" s="141" t="s">
        <v>26</v>
      </c>
      <c r="BL1295" s="141"/>
      <c r="BM1295" s="141"/>
      <c r="BN1295" s="139" t="s">
        <v>4075</v>
      </c>
      <c r="BQ1295" s="141"/>
      <c r="BV1295" s="141"/>
      <c r="BX1295" s="141"/>
      <c r="BY1295" s="141"/>
      <c r="BZ1295" s="141"/>
      <c r="CA1295" s="141"/>
      <c r="CB1295" s="141"/>
      <c r="CC1295" s="141"/>
      <c r="CD1295" s="141"/>
      <c r="CE1295" s="141"/>
      <c r="CF1295" s="141"/>
      <c r="CG1295" s="141"/>
    </row>
    <row r="1296" spans="1:85" x14ac:dyDescent="0.35">
      <c r="A1296" s="155" t="s">
        <v>9412</v>
      </c>
      <c r="B1296" s="139" t="s">
        <v>4075</v>
      </c>
      <c r="C1296" s="18">
        <v>42909</v>
      </c>
      <c r="D1296" s="144">
        <v>0.80763888888888891</v>
      </c>
      <c r="E1296" s="141" t="s">
        <v>13261</v>
      </c>
      <c r="F1296" s="141">
        <v>2</v>
      </c>
      <c r="G1296" s="141" t="s">
        <v>2004</v>
      </c>
      <c r="H1296" s="141">
        <v>2017</v>
      </c>
      <c r="I1296" s="18">
        <v>42909</v>
      </c>
      <c r="J1296" s="144">
        <v>0.80763888888888891</v>
      </c>
      <c r="K1296" s="378"/>
      <c r="L1296" s="139" t="s">
        <v>4075</v>
      </c>
      <c r="M1296" s="141"/>
      <c r="N1296" s="248"/>
      <c r="O1296" s="141" t="s">
        <v>26</v>
      </c>
      <c r="P1296" s="141"/>
      <c r="Q1296" s="141" t="s">
        <v>9413</v>
      </c>
      <c r="R1296" s="141" t="s">
        <v>9414</v>
      </c>
      <c r="S1296" s="141"/>
      <c r="T1296" s="141"/>
      <c r="U1296" s="141"/>
      <c r="V1296" s="141"/>
      <c r="W1296" s="139" t="s">
        <v>4075</v>
      </c>
      <c r="X1296" s="141" t="s">
        <v>25</v>
      </c>
      <c r="Y1296" s="141" t="s">
        <v>27</v>
      </c>
      <c r="Z1296" s="141" t="s">
        <v>4</v>
      </c>
      <c r="AA1296" s="141" t="s">
        <v>34</v>
      </c>
      <c r="AB1296" s="141"/>
      <c r="AC1296" s="139" t="s">
        <v>18047</v>
      </c>
      <c r="AD1296" s="380"/>
      <c r="AE1296" s="139" t="s">
        <v>107</v>
      </c>
      <c r="AF1296" s="139" t="s">
        <v>13076</v>
      </c>
      <c r="AG1296" s="139" t="s">
        <v>4130</v>
      </c>
      <c r="AH1296" s="139" t="s">
        <v>1378</v>
      </c>
      <c r="AI1296" s="139" t="s">
        <v>1518</v>
      </c>
      <c r="AJ1296" s="139"/>
      <c r="AK1296" s="139" t="s">
        <v>1518</v>
      </c>
      <c r="AL1296" s="139" t="s">
        <v>7</v>
      </c>
      <c r="AM1296" s="141" t="s">
        <v>12</v>
      </c>
      <c r="AN1296" s="141" t="s">
        <v>8</v>
      </c>
      <c r="AO1296" s="139" t="s">
        <v>1614</v>
      </c>
      <c r="AP1296" s="139" t="s">
        <v>7</v>
      </c>
      <c r="AQ1296" s="139"/>
      <c r="AR1296" s="381"/>
      <c r="AS1296" s="139" t="s">
        <v>4075</v>
      </c>
      <c r="AT1296" s="141" t="s">
        <v>1404</v>
      </c>
      <c r="AU1296" s="141"/>
      <c r="AV1296" s="383"/>
      <c r="AW1296" s="385"/>
      <c r="AX1296" s="139"/>
      <c r="AY1296" t="s">
        <v>18483</v>
      </c>
      <c r="AZ1296">
        <v>12000</v>
      </c>
      <c r="BA1296" s="381"/>
      <c r="BB1296" s="139" t="s">
        <v>17</v>
      </c>
      <c r="BC1296" s="166"/>
      <c r="BD1296" s="166"/>
      <c r="BE1296" s="166"/>
      <c r="BF1296" s="166"/>
      <c r="BG1296" s="166"/>
      <c r="BH1296" s="308"/>
      <c r="BI1296" s="308"/>
      <c r="BJ1296" s="141" t="s">
        <v>26</v>
      </c>
      <c r="BK1296" s="141" t="s">
        <v>26</v>
      </c>
      <c r="BL1296" s="141"/>
      <c r="BM1296" s="141"/>
      <c r="BN1296" s="139" t="s">
        <v>4075</v>
      </c>
      <c r="BQ1296" s="141"/>
      <c r="BV1296" s="141"/>
      <c r="BX1296" s="141"/>
      <c r="BY1296" s="141"/>
      <c r="BZ1296" s="141"/>
      <c r="CA1296" s="141"/>
      <c r="CB1296" s="141"/>
      <c r="CC1296" s="141"/>
      <c r="CD1296" s="141"/>
      <c r="CE1296" s="141"/>
      <c r="CF1296" s="141"/>
      <c r="CG1296" s="141"/>
    </row>
    <row r="1297" spans="1:85" x14ac:dyDescent="0.35">
      <c r="A1297" s="155" t="s">
        <v>9415</v>
      </c>
      <c r="B1297" s="139" t="s">
        <v>4075</v>
      </c>
      <c r="C1297" s="18">
        <v>42909</v>
      </c>
      <c r="E1297" s="141" t="s">
        <v>13261</v>
      </c>
      <c r="F1297" s="141">
        <v>2</v>
      </c>
      <c r="G1297" s="141" t="s">
        <v>2004</v>
      </c>
      <c r="H1297" s="141">
        <v>2017</v>
      </c>
      <c r="I1297" s="18">
        <v>42909</v>
      </c>
      <c r="J1297" s="144">
        <v>0.54166666666666663</v>
      </c>
      <c r="K1297" s="378"/>
      <c r="L1297" s="139" t="s">
        <v>4075</v>
      </c>
      <c r="M1297" s="141"/>
      <c r="N1297" s="248"/>
      <c r="O1297" s="141" t="s">
        <v>26</v>
      </c>
      <c r="P1297" s="141"/>
      <c r="Q1297" s="141" t="s">
        <v>9416</v>
      </c>
      <c r="R1297" s="141"/>
      <c r="S1297" s="141"/>
      <c r="T1297" s="141"/>
      <c r="U1297" s="141"/>
      <c r="V1297" s="141"/>
      <c r="W1297" s="139" t="s">
        <v>4075</v>
      </c>
      <c r="X1297" s="141" t="s">
        <v>25</v>
      </c>
      <c r="Y1297" s="141" t="s">
        <v>27</v>
      </c>
      <c r="Z1297" s="141" t="s">
        <v>4</v>
      </c>
      <c r="AA1297" s="141" t="s">
        <v>34</v>
      </c>
      <c r="AB1297" s="141"/>
      <c r="AC1297" s="139" t="s">
        <v>18048</v>
      </c>
      <c r="AD1297" s="380"/>
      <c r="AE1297" s="139" t="s">
        <v>103</v>
      </c>
      <c r="AF1297" s="139" t="s">
        <v>13079</v>
      </c>
      <c r="AG1297" s="139" t="s">
        <v>103</v>
      </c>
      <c r="AH1297" s="139" t="s">
        <v>1378</v>
      </c>
      <c r="AI1297" s="139" t="s">
        <v>41</v>
      </c>
      <c r="AJ1297" s="139"/>
      <c r="AK1297" s="139" t="s">
        <v>41</v>
      </c>
      <c r="AL1297" s="139"/>
      <c r="AM1297" s="141" t="s">
        <v>6</v>
      </c>
      <c r="AN1297" s="141" t="s">
        <v>8</v>
      </c>
      <c r="AO1297" s="139" t="s">
        <v>1477</v>
      </c>
      <c r="AP1297" s="139" t="s">
        <v>7</v>
      </c>
      <c r="AQ1297" s="139"/>
      <c r="AR1297" s="381"/>
      <c r="AS1297" s="139" t="s">
        <v>4075</v>
      </c>
      <c r="AT1297" s="141" t="s">
        <v>43</v>
      </c>
      <c r="AU1297" s="141">
        <v>177</v>
      </c>
      <c r="AV1297" s="383"/>
      <c r="AW1297" s="385"/>
      <c r="AX1297" s="139"/>
      <c r="AY1297" t="s">
        <v>18642</v>
      </c>
      <c r="BA1297" s="381"/>
      <c r="BB1297" s="139" t="s">
        <v>1452</v>
      </c>
      <c r="BC1297" s="166">
        <v>10</v>
      </c>
      <c r="BD1297" s="166"/>
      <c r="BE1297" s="166"/>
      <c r="BF1297" s="166"/>
      <c r="BG1297" s="166"/>
      <c r="BH1297" s="308"/>
      <c r="BI1297" s="308"/>
      <c r="BJ1297" s="141" t="s">
        <v>26</v>
      </c>
      <c r="BK1297" s="141" t="s">
        <v>25</v>
      </c>
      <c r="BL1297" s="141" t="s">
        <v>13185</v>
      </c>
      <c r="BM1297" s="141" t="s">
        <v>13186</v>
      </c>
      <c r="BN1297" s="139" t="s">
        <v>4075</v>
      </c>
      <c r="BQ1297" s="141"/>
      <c r="BV1297" s="141"/>
      <c r="BX1297" s="141"/>
      <c r="BY1297" s="141"/>
      <c r="BZ1297" s="141"/>
      <c r="CA1297" s="141"/>
      <c r="CB1297" s="141"/>
      <c r="CC1297" s="141"/>
      <c r="CD1297" s="141"/>
      <c r="CE1297" s="141"/>
      <c r="CF1297" s="141"/>
      <c r="CG1297" s="141"/>
    </row>
    <row r="1298" spans="1:85" x14ac:dyDescent="0.35">
      <c r="A1298" s="155" t="s">
        <v>9401</v>
      </c>
      <c r="B1298" s="139" t="s">
        <v>4075</v>
      </c>
      <c r="C1298" s="18">
        <v>42910</v>
      </c>
      <c r="D1298" s="144">
        <v>0.93541666666666667</v>
      </c>
      <c r="E1298" s="141" t="s">
        <v>13261</v>
      </c>
      <c r="F1298" s="141">
        <v>2</v>
      </c>
      <c r="G1298" s="141" t="s">
        <v>2004</v>
      </c>
      <c r="H1298" s="141">
        <v>2017</v>
      </c>
      <c r="I1298" s="18">
        <v>42910</v>
      </c>
      <c r="J1298" s="144">
        <v>0.93541666666666667</v>
      </c>
      <c r="K1298" s="378"/>
      <c r="L1298" s="139" t="s">
        <v>4075</v>
      </c>
      <c r="M1298" s="141"/>
      <c r="N1298" s="248"/>
      <c r="O1298" s="141" t="s">
        <v>26</v>
      </c>
      <c r="P1298" s="141"/>
      <c r="Q1298" s="141"/>
      <c r="R1298" s="141" t="s">
        <v>9402</v>
      </c>
      <c r="S1298" s="141"/>
      <c r="T1298" s="141"/>
      <c r="U1298" s="141"/>
      <c r="V1298" s="141"/>
      <c r="W1298" s="139" t="s">
        <v>4075</v>
      </c>
      <c r="X1298" s="141" t="s">
        <v>25</v>
      </c>
      <c r="Y1298" s="141" t="s">
        <v>27</v>
      </c>
      <c r="Z1298" s="141" t="s">
        <v>4</v>
      </c>
      <c r="AA1298" s="141" t="s">
        <v>34</v>
      </c>
      <c r="AB1298" s="141"/>
      <c r="AC1298" s="139" t="s">
        <v>18048</v>
      </c>
      <c r="AD1298" s="380"/>
      <c r="AE1298" s="139" t="s">
        <v>107</v>
      </c>
      <c r="AF1298" s="139" t="s">
        <v>13076</v>
      </c>
      <c r="AG1298" s="139" t="s">
        <v>4130</v>
      </c>
      <c r="AH1298" s="139" t="s">
        <v>1378</v>
      </c>
      <c r="AI1298" s="139" t="s">
        <v>1518</v>
      </c>
      <c r="AJ1298" s="139"/>
      <c r="AK1298" s="139" t="s">
        <v>1518</v>
      </c>
      <c r="AL1298" s="139" t="s">
        <v>7</v>
      </c>
      <c r="AM1298" s="141" t="s">
        <v>12</v>
      </c>
      <c r="AN1298" s="141" t="s">
        <v>8</v>
      </c>
      <c r="AO1298" s="139" t="s">
        <v>1614</v>
      </c>
      <c r="AP1298" s="139" t="s">
        <v>7</v>
      </c>
      <c r="AQ1298" s="139"/>
      <c r="AR1298" s="381"/>
      <c r="AS1298" s="139" t="s">
        <v>4075</v>
      </c>
      <c r="AT1298" s="141" t="s">
        <v>43</v>
      </c>
      <c r="AU1298" s="141">
        <v>305</v>
      </c>
      <c r="AV1298" s="383"/>
      <c r="AW1298" s="385"/>
      <c r="AX1298" s="139"/>
      <c r="AY1298" t="s">
        <v>18377</v>
      </c>
      <c r="AZ1298">
        <v>12000</v>
      </c>
      <c r="BA1298" s="381"/>
      <c r="BB1298" s="139" t="s">
        <v>1450</v>
      </c>
      <c r="BC1298" s="166"/>
      <c r="BD1298" s="166"/>
      <c r="BE1298" s="166"/>
      <c r="BF1298" s="166"/>
      <c r="BG1298" s="166"/>
      <c r="BH1298" s="308"/>
      <c r="BI1298" s="308"/>
      <c r="BJ1298" s="141" t="s">
        <v>26</v>
      </c>
      <c r="BK1298" s="141" t="s">
        <v>26</v>
      </c>
      <c r="BL1298" s="141"/>
      <c r="BM1298" s="141"/>
      <c r="BN1298" s="139" t="s">
        <v>4075</v>
      </c>
      <c r="BQ1298" s="141"/>
      <c r="BV1298" s="141"/>
      <c r="BX1298" s="141"/>
      <c r="BY1298" s="141"/>
      <c r="BZ1298" s="141"/>
      <c r="CA1298" s="141"/>
      <c r="CB1298" s="141"/>
      <c r="CC1298" s="141"/>
      <c r="CD1298" s="141"/>
      <c r="CE1298" s="141"/>
      <c r="CF1298" s="141"/>
      <c r="CG1298" s="141"/>
    </row>
    <row r="1299" spans="1:85" x14ac:dyDescent="0.35">
      <c r="A1299" s="155" t="s">
        <v>9403</v>
      </c>
      <c r="B1299" s="139" t="s">
        <v>4075</v>
      </c>
      <c r="C1299" s="18">
        <v>42910</v>
      </c>
      <c r="D1299" s="144">
        <v>0.61875000000000002</v>
      </c>
      <c r="E1299" s="141" t="s">
        <v>13261</v>
      </c>
      <c r="F1299" s="141">
        <v>2</v>
      </c>
      <c r="G1299" s="141" t="s">
        <v>2004</v>
      </c>
      <c r="H1299" s="141">
        <v>2017</v>
      </c>
      <c r="I1299" s="18">
        <v>42910</v>
      </c>
      <c r="J1299" s="144">
        <v>0.61875000000000002</v>
      </c>
      <c r="K1299" s="378"/>
      <c r="L1299" s="139" t="s">
        <v>4075</v>
      </c>
      <c r="M1299" s="141"/>
      <c r="N1299" s="248"/>
      <c r="O1299" s="141" t="s">
        <v>26</v>
      </c>
      <c r="P1299" s="141"/>
      <c r="Q1299" s="141" t="s">
        <v>9404</v>
      </c>
      <c r="R1299" s="141" t="s">
        <v>9405</v>
      </c>
      <c r="S1299" s="141"/>
      <c r="T1299" s="141"/>
      <c r="U1299" s="141">
        <v>112992675</v>
      </c>
      <c r="V1299" s="141"/>
      <c r="W1299" s="139" t="s">
        <v>4075</v>
      </c>
      <c r="X1299" s="141" t="s">
        <v>25</v>
      </c>
      <c r="Y1299" s="141" t="s">
        <v>27</v>
      </c>
      <c r="Z1299" s="141" t="s">
        <v>4</v>
      </c>
      <c r="AA1299" s="141" t="s">
        <v>34</v>
      </c>
      <c r="AB1299" s="141"/>
      <c r="AC1299" s="139" t="s">
        <v>18050</v>
      </c>
      <c r="AD1299" s="380"/>
      <c r="AE1299" s="139" t="s">
        <v>102</v>
      </c>
      <c r="AF1299" s="139" t="s">
        <v>13080</v>
      </c>
      <c r="AG1299" s="139" t="s">
        <v>102</v>
      </c>
      <c r="AH1299" s="139" t="s">
        <v>1378</v>
      </c>
      <c r="AI1299" s="139" t="s">
        <v>46</v>
      </c>
      <c r="AJ1299" s="139" t="s">
        <v>46</v>
      </c>
      <c r="AK1299" s="139"/>
      <c r="AL1299" s="139"/>
      <c r="AM1299" s="141" t="s">
        <v>6</v>
      </c>
      <c r="AN1299" s="141" t="s">
        <v>8</v>
      </c>
      <c r="AO1299" s="139" t="s">
        <v>1614</v>
      </c>
      <c r="AP1299" s="139" t="s">
        <v>46</v>
      </c>
      <c r="AQ1299" s="139"/>
      <c r="AR1299" s="381"/>
      <c r="AS1299" s="139" t="s">
        <v>4075</v>
      </c>
      <c r="AT1299" s="141" t="s">
        <v>43</v>
      </c>
      <c r="AU1299" s="141">
        <v>340</v>
      </c>
      <c r="AV1299" s="383"/>
      <c r="AW1299" s="385"/>
      <c r="AX1299" s="139"/>
      <c r="AY1299" t="s">
        <v>18972</v>
      </c>
      <c r="AZ1299">
        <v>12000</v>
      </c>
      <c r="BA1299" s="381"/>
      <c r="BB1299" s="139" t="s">
        <v>17</v>
      </c>
      <c r="BC1299" s="166"/>
      <c r="BD1299" s="166"/>
      <c r="BE1299" s="166"/>
      <c r="BF1299" s="166"/>
      <c r="BG1299" s="166"/>
      <c r="BH1299" s="308"/>
      <c r="BI1299" s="308"/>
      <c r="BJ1299" s="141" t="s">
        <v>26</v>
      </c>
      <c r="BK1299" s="141" t="s">
        <v>26</v>
      </c>
      <c r="BL1299" s="141"/>
      <c r="BM1299" s="141"/>
      <c r="BN1299" s="139" t="s">
        <v>4075</v>
      </c>
      <c r="BQ1299" s="141"/>
      <c r="BV1299" s="141"/>
      <c r="BX1299" s="141"/>
      <c r="BY1299" s="141"/>
      <c r="BZ1299" s="141"/>
      <c r="CA1299" s="141"/>
      <c r="CB1299" s="141"/>
      <c r="CC1299" s="141"/>
      <c r="CD1299" s="141"/>
      <c r="CE1299" s="141"/>
      <c r="CF1299" s="141"/>
      <c r="CG1299" s="141"/>
    </row>
    <row r="1300" spans="1:85" x14ac:dyDescent="0.35">
      <c r="A1300" s="155" t="s">
        <v>9406</v>
      </c>
      <c r="B1300" s="139" t="s">
        <v>4075</v>
      </c>
      <c r="C1300" s="18">
        <v>42910</v>
      </c>
      <c r="D1300" s="144">
        <v>0.43819444444444444</v>
      </c>
      <c r="E1300" s="141" t="s">
        <v>13261</v>
      </c>
      <c r="F1300" s="141">
        <v>2</v>
      </c>
      <c r="G1300" s="141" t="s">
        <v>2004</v>
      </c>
      <c r="H1300" s="141">
        <v>2017</v>
      </c>
      <c r="I1300" s="18">
        <v>42910</v>
      </c>
      <c r="J1300" s="144">
        <v>0.43819444444444444</v>
      </c>
      <c r="K1300" s="378"/>
      <c r="L1300" s="139" t="s">
        <v>4075</v>
      </c>
      <c r="M1300" s="141"/>
      <c r="N1300" s="248"/>
      <c r="O1300" s="141" t="s">
        <v>26</v>
      </c>
      <c r="P1300" s="141"/>
      <c r="Q1300" s="141" t="s">
        <v>9407</v>
      </c>
      <c r="R1300" s="141" t="s">
        <v>9408</v>
      </c>
      <c r="S1300" s="141"/>
      <c r="T1300" s="141"/>
      <c r="U1300" s="141">
        <v>112992473</v>
      </c>
      <c r="V1300" s="141"/>
      <c r="W1300" s="139" t="s">
        <v>4075</v>
      </c>
      <c r="X1300" s="141" t="s">
        <v>25</v>
      </c>
      <c r="Y1300" s="141" t="s">
        <v>27</v>
      </c>
      <c r="Z1300" s="141" t="s">
        <v>4</v>
      </c>
      <c r="AA1300" s="141" t="s">
        <v>34</v>
      </c>
      <c r="AB1300" s="141"/>
      <c r="AC1300" s="139" t="s">
        <v>18047</v>
      </c>
      <c r="AD1300" s="380"/>
      <c r="AE1300" s="139" t="s">
        <v>102</v>
      </c>
      <c r="AF1300" s="139" t="s">
        <v>13082</v>
      </c>
      <c r="AG1300" s="139" t="s">
        <v>102</v>
      </c>
      <c r="AH1300" s="139" t="s">
        <v>1378</v>
      </c>
      <c r="AI1300" s="139" t="s">
        <v>60</v>
      </c>
      <c r="AJ1300" s="139" t="s">
        <v>60</v>
      </c>
      <c r="AK1300" s="139"/>
      <c r="AL1300" s="139"/>
      <c r="AM1300" s="141" t="s">
        <v>1527</v>
      </c>
      <c r="AN1300" s="141" t="s">
        <v>8</v>
      </c>
      <c r="AO1300" s="139" t="s">
        <v>1614</v>
      </c>
      <c r="AP1300" s="139" t="s">
        <v>60</v>
      </c>
      <c r="AQ1300" s="139"/>
      <c r="AR1300" s="381"/>
      <c r="AS1300" s="139" t="s">
        <v>4075</v>
      </c>
      <c r="AT1300" s="141" t="s">
        <v>1405</v>
      </c>
      <c r="AU1300" s="141">
        <v>300</v>
      </c>
      <c r="AV1300" s="383"/>
      <c r="AW1300" s="385"/>
      <c r="AX1300" s="139"/>
      <c r="AY1300" t="s">
        <v>18579</v>
      </c>
      <c r="AZ1300">
        <v>12000</v>
      </c>
      <c r="BA1300" s="381"/>
      <c r="BB1300" s="139" t="s">
        <v>17</v>
      </c>
      <c r="BC1300" s="166"/>
      <c r="BD1300" s="166"/>
      <c r="BE1300" s="166"/>
      <c r="BF1300" s="166"/>
      <c r="BG1300" s="166"/>
      <c r="BH1300" s="308"/>
      <c r="BI1300" s="308"/>
      <c r="BJ1300" s="141" t="s">
        <v>26</v>
      </c>
      <c r="BK1300" s="141" t="s">
        <v>26</v>
      </c>
      <c r="BL1300" s="141"/>
      <c r="BM1300" s="141"/>
      <c r="BN1300" s="139" t="s">
        <v>4075</v>
      </c>
      <c r="BQ1300" s="141"/>
      <c r="BV1300" s="141"/>
      <c r="BX1300" s="141"/>
      <c r="BY1300" s="141"/>
      <c r="BZ1300" s="141"/>
      <c r="CA1300" s="141"/>
      <c r="CB1300" s="141"/>
      <c r="CC1300" s="141"/>
      <c r="CD1300" s="141"/>
      <c r="CE1300" s="141"/>
      <c r="CF1300" s="141"/>
      <c r="CG1300" s="141"/>
    </row>
    <row r="1301" spans="1:85" x14ac:dyDescent="0.35">
      <c r="A1301" s="155" t="s">
        <v>9389</v>
      </c>
      <c r="B1301" s="139" t="s">
        <v>4075</v>
      </c>
      <c r="C1301" s="18">
        <v>42911</v>
      </c>
      <c r="D1301" s="144">
        <v>0.25138888888888888</v>
      </c>
      <c r="E1301" s="141" t="s">
        <v>13262</v>
      </c>
      <c r="F1301" s="141">
        <v>2</v>
      </c>
      <c r="G1301" s="141" t="s">
        <v>2004</v>
      </c>
      <c r="H1301" s="141">
        <v>2017</v>
      </c>
      <c r="I1301" s="18">
        <v>42911</v>
      </c>
      <c r="J1301" s="144">
        <v>0.25</v>
      </c>
      <c r="K1301" s="378"/>
      <c r="L1301" s="139" t="s">
        <v>4075</v>
      </c>
      <c r="M1301" s="141"/>
      <c r="N1301" s="248"/>
      <c r="O1301" s="141" t="s">
        <v>26</v>
      </c>
      <c r="P1301" s="141"/>
      <c r="Q1301" s="141" t="s">
        <v>9390</v>
      </c>
      <c r="R1301" s="141" t="s">
        <v>9391</v>
      </c>
      <c r="S1301" s="141"/>
      <c r="T1301" s="141"/>
      <c r="U1301" s="141">
        <v>112992815</v>
      </c>
      <c r="V1301" s="141"/>
      <c r="W1301" s="139" t="s">
        <v>4075</v>
      </c>
      <c r="X1301" s="141" t="s">
        <v>25</v>
      </c>
      <c r="Y1301" s="141" t="s">
        <v>27</v>
      </c>
      <c r="Z1301" s="141" t="s">
        <v>4</v>
      </c>
      <c r="AA1301" s="141" t="s">
        <v>34</v>
      </c>
      <c r="AB1301" s="141"/>
      <c r="AC1301" s="139" t="s">
        <v>18047</v>
      </c>
      <c r="AD1301" s="380"/>
      <c r="AE1301" s="139" t="s">
        <v>102</v>
      </c>
      <c r="AF1301" s="139" t="s">
        <v>13077</v>
      </c>
      <c r="AG1301" s="139" t="s">
        <v>102</v>
      </c>
      <c r="AH1301" s="139" t="s">
        <v>1378</v>
      </c>
      <c r="AI1301" s="139" t="s">
        <v>1408</v>
      </c>
      <c r="AJ1301" s="139" t="s">
        <v>1408</v>
      </c>
      <c r="AK1301" s="139"/>
      <c r="AL1301" s="139"/>
      <c r="AM1301" s="141" t="s">
        <v>6</v>
      </c>
      <c r="AN1301" s="141" t="s">
        <v>8</v>
      </c>
      <c r="AO1301" s="139" t="s">
        <v>1614</v>
      </c>
      <c r="AP1301" s="139" t="s">
        <v>7</v>
      </c>
      <c r="AQ1301" s="139"/>
      <c r="AR1301" s="381"/>
      <c r="AS1301" s="139" t="s">
        <v>4075</v>
      </c>
      <c r="AT1301" s="141" t="s">
        <v>1404</v>
      </c>
      <c r="AU1301" s="141"/>
      <c r="AV1301" s="383"/>
      <c r="AW1301" s="385"/>
      <c r="AX1301" s="139"/>
      <c r="AY1301" t="s">
        <v>18605</v>
      </c>
      <c r="AZ1301">
        <v>12000</v>
      </c>
      <c r="BA1301" s="381"/>
      <c r="BB1301" s="139" t="s">
        <v>1450</v>
      </c>
      <c r="BC1301" s="166"/>
      <c r="BD1301" s="166"/>
      <c r="BE1301" s="166"/>
      <c r="BF1301" s="166"/>
      <c r="BG1301" s="166"/>
      <c r="BH1301" s="308"/>
      <c r="BI1301" s="308"/>
      <c r="BJ1301" s="141" t="s">
        <v>26</v>
      </c>
      <c r="BK1301" s="141" t="s">
        <v>26</v>
      </c>
      <c r="BL1301" s="141"/>
      <c r="BM1301" s="141"/>
      <c r="BN1301" s="139" t="s">
        <v>4075</v>
      </c>
      <c r="BQ1301" s="141"/>
      <c r="BV1301" s="141"/>
      <c r="BX1301" s="141"/>
      <c r="BY1301" s="141"/>
      <c r="BZ1301" s="141"/>
      <c r="CA1301" s="141"/>
      <c r="CB1301" s="141"/>
      <c r="CC1301" s="141"/>
      <c r="CD1301" s="141"/>
      <c r="CE1301" s="141"/>
      <c r="CF1301" s="141"/>
      <c r="CG1301" s="141"/>
    </row>
    <row r="1302" spans="1:85" x14ac:dyDescent="0.35">
      <c r="A1302" s="155" t="s">
        <v>9387</v>
      </c>
      <c r="B1302" s="139" t="s">
        <v>4075</v>
      </c>
      <c r="C1302" s="18">
        <v>42911</v>
      </c>
      <c r="D1302" s="144">
        <v>0.76249999999999996</v>
      </c>
      <c r="E1302" s="141" t="s">
        <v>13262</v>
      </c>
      <c r="F1302" s="141">
        <v>2</v>
      </c>
      <c r="G1302" s="141" t="s">
        <v>2004</v>
      </c>
      <c r="H1302" s="141">
        <v>2017</v>
      </c>
      <c r="I1302" s="18">
        <v>42911</v>
      </c>
      <c r="J1302" s="144"/>
      <c r="K1302" s="378"/>
      <c r="L1302" s="139" t="s">
        <v>4075</v>
      </c>
      <c r="M1302" s="141"/>
      <c r="N1302" s="248"/>
      <c r="O1302" s="141" t="s">
        <v>26</v>
      </c>
      <c r="P1302" s="141"/>
      <c r="Q1302" s="141"/>
      <c r="R1302" s="141" t="s">
        <v>9388</v>
      </c>
      <c r="S1302" s="141"/>
      <c r="T1302" s="141"/>
      <c r="U1302" s="141">
        <v>112992957</v>
      </c>
      <c r="V1302" s="141"/>
      <c r="W1302" s="139" t="s">
        <v>4075</v>
      </c>
      <c r="X1302" s="141" t="s">
        <v>25</v>
      </c>
      <c r="Y1302" s="141" t="s">
        <v>27</v>
      </c>
      <c r="Z1302" s="141" t="s">
        <v>4</v>
      </c>
      <c r="AA1302" s="141" t="s">
        <v>34</v>
      </c>
      <c r="AB1302" s="141"/>
      <c r="AC1302" s="139" t="s">
        <v>18047</v>
      </c>
      <c r="AD1302" s="380"/>
      <c r="AE1302" s="139" t="s">
        <v>4</v>
      </c>
      <c r="AF1302" s="139" t="s">
        <v>13073</v>
      </c>
      <c r="AG1302" s="139" t="s">
        <v>4</v>
      </c>
      <c r="AH1302" s="139" t="s">
        <v>1378</v>
      </c>
      <c r="AI1302" s="139" t="s">
        <v>15678</v>
      </c>
      <c r="AJ1302" s="139"/>
      <c r="AK1302" s="139" t="s">
        <v>15678</v>
      </c>
      <c r="AL1302" s="139" t="s">
        <v>7</v>
      </c>
      <c r="AM1302" s="141" t="s">
        <v>6</v>
      </c>
      <c r="AN1302" s="141" t="s">
        <v>8</v>
      </c>
      <c r="AO1302" s="139" t="s">
        <v>1614</v>
      </c>
      <c r="AP1302" s="139" t="s">
        <v>7</v>
      </c>
      <c r="AQ1302" s="139"/>
      <c r="AR1302" s="381"/>
      <c r="AS1302" s="139" t="s">
        <v>4075</v>
      </c>
      <c r="AT1302" s="141" t="s">
        <v>1404</v>
      </c>
      <c r="AU1302" s="141"/>
      <c r="AV1302" s="383"/>
      <c r="AW1302" s="385"/>
      <c r="AX1302" s="139"/>
      <c r="AY1302" t="s">
        <v>18958</v>
      </c>
      <c r="AZ1302">
        <v>12000</v>
      </c>
      <c r="BA1302" s="381"/>
      <c r="BB1302" s="139" t="s">
        <v>17</v>
      </c>
      <c r="BC1302" s="166"/>
      <c r="BD1302" s="166"/>
      <c r="BE1302" s="166"/>
      <c r="BF1302" s="166"/>
      <c r="BG1302" s="166"/>
      <c r="BH1302" s="308"/>
      <c r="BI1302" s="308"/>
      <c r="BJ1302" s="141" t="s">
        <v>26</v>
      </c>
      <c r="BK1302" s="141" t="s">
        <v>26</v>
      </c>
      <c r="BL1302" s="141"/>
      <c r="BM1302" s="141"/>
      <c r="BN1302" s="139" t="s">
        <v>4075</v>
      </c>
      <c r="BQ1302" s="141" t="s">
        <v>15853</v>
      </c>
      <c r="BR1302" s="135" t="s">
        <v>15680</v>
      </c>
      <c r="BT1302" s="135" t="s">
        <v>15355</v>
      </c>
      <c r="BU1302" s="135" t="s">
        <v>15348</v>
      </c>
      <c r="BV1302" s="141" t="s">
        <v>13262</v>
      </c>
      <c r="BW1302" s="135" t="s">
        <v>13274</v>
      </c>
      <c r="BX1302" s="141" t="s">
        <v>12</v>
      </c>
      <c r="BY1302" s="141" t="s">
        <v>12</v>
      </c>
      <c r="BZ1302" s="141" t="s">
        <v>26</v>
      </c>
      <c r="CA1302" s="141" t="s">
        <v>1848</v>
      </c>
      <c r="CB1302" s="141"/>
      <c r="CC1302" s="141" t="s">
        <v>15690</v>
      </c>
      <c r="CD1302" s="141" t="s">
        <v>34</v>
      </c>
      <c r="CE1302" s="141" t="s">
        <v>15450</v>
      </c>
      <c r="CF1302" s="141" t="s">
        <v>15451</v>
      </c>
      <c r="CG1302" s="141" t="s">
        <v>1897</v>
      </c>
    </row>
    <row r="1303" spans="1:85" x14ac:dyDescent="0.35">
      <c r="A1303" s="155" t="s">
        <v>9392</v>
      </c>
      <c r="B1303" s="139" t="s">
        <v>4075</v>
      </c>
      <c r="C1303" s="18">
        <v>42911</v>
      </c>
      <c r="D1303" s="144">
        <v>1.5972222222222221E-2</v>
      </c>
      <c r="E1303" s="141" t="s">
        <v>13262</v>
      </c>
      <c r="F1303" s="141">
        <v>2</v>
      </c>
      <c r="G1303" s="141" t="s">
        <v>2004</v>
      </c>
      <c r="H1303" s="141">
        <v>2017</v>
      </c>
      <c r="I1303" s="18">
        <v>42911</v>
      </c>
      <c r="J1303" s="144">
        <v>1.5972222222222221E-2</v>
      </c>
      <c r="K1303" s="378"/>
      <c r="L1303" s="139" t="s">
        <v>4075</v>
      </c>
      <c r="M1303" s="141"/>
      <c r="N1303" s="248"/>
      <c r="O1303" s="141" t="s">
        <v>26</v>
      </c>
      <c r="P1303" s="141"/>
      <c r="Q1303" s="141" t="s">
        <v>9393</v>
      </c>
      <c r="R1303" s="141" t="s">
        <v>9394</v>
      </c>
      <c r="S1303" s="141"/>
      <c r="T1303" s="141"/>
      <c r="U1303" s="141">
        <v>112992726</v>
      </c>
      <c r="V1303" s="141"/>
      <c r="W1303" s="139" t="s">
        <v>4075</v>
      </c>
      <c r="X1303" s="141" t="s">
        <v>25</v>
      </c>
      <c r="Y1303" s="141" t="s">
        <v>27</v>
      </c>
      <c r="Z1303" s="141" t="s">
        <v>4</v>
      </c>
      <c r="AA1303" s="141" t="s">
        <v>34</v>
      </c>
      <c r="AB1303" s="141"/>
      <c r="AC1303" s="139" t="s">
        <v>18050</v>
      </c>
      <c r="AD1303" s="380"/>
      <c r="AE1303" s="139" t="s">
        <v>102</v>
      </c>
      <c r="AF1303" s="139" t="s">
        <v>13086</v>
      </c>
      <c r="AG1303" s="139" t="s">
        <v>102</v>
      </c>
      <c r="AH1303" s="139" t="s">
        <v>1378</v>
      </c>
      <c r="AI1303" s="139" t="s">
        <v>1406</v>
      </c>
      <c r="AJ1303" s="139" t="s">
        <v>1406</v>
      </c>
      <c r="AK1303" s="139"/>
      <c r="AL1303" s="139"/>
      <c r="AM1303" s="141" t="s">
        <v>1527</v>
      </c>
      <c r="AN1303" s="141" t="s">
        <v>8</v>
      </c>
      <c r="AO1303" s="139" t="s">
        <v>1614</v>
      </c>
      <c r="AP1303" s="139" t="s">
        <v>7</v>
      </c>
      <c r="AQ1303" s="139"/>
      <c r="AR1303" s="381"/>
      <c r="AS1303" s="139" t="s">
        <v>4075</v>
      </c>
      <c r="AT1303" s="141" t="s">
        <v>43</v>
      </c>
      <c r="AU1303" s="141">
        <v>154</v>
      </c>
      <c r="AV1303" s="383"/>
      <c r="AW1303" s="385"/>
      <c r="AX1303" s="139"/>
      <c r="AY1303" t="s">
        <v>18973</v>
      </c>
      <c r="AZ1303">
        <v>12000</v>
      </c>
      <c r="BA1303" s="381"/>
      <c r="BB1303" s="139" t="s">
        <v>1469</v>
      </c>
      <c r="BC1303" s="166"/>
      <c r="BD1303" s="166"/>
      <c r="BE1303" s="166"/>
      <c r="BF1303" s="166"/>
      <c r="BG1303" s="166"/>
      <c r="BH1303" s="308"/>
      <c r="BI1303" s="308"/>
      <c r="BJ1303" s="141" t="s">
        <v>26</v>
      </c>
      <c r="BK1303" s="141" t="s">
        <v>26</v>
      </c>
      <c r="BL1303" s="141"/>
      <c r="BM1303" s="141"/>
      <c r="BN1303" s="139" t="s">
        <v>4075</v>
      </c>
      <c r="BQ1303" s="141"/>
      <c r="BV1303" s="141"/>
      <c r="BX1303" s="141"/>
      <c r="BY1303" s="141"/>
      <c r="BZ1303" s="141"/>
      <c r="CA1303" s="141"/>
      <c r="CB1303" s="141"/>
      <c r="CC1303" s="141"/>
      <c r="CD1303" s="141"/>
      <c r="CE1303" s="141"/>
      <c r="CF1303" s="141"/>
      <c r="CG1303" s="141"/>
    </row>
    <row r="1304" spans="1:85" x14ac:dyDescent="0.35">
      <c r="A1304" s="155" t="s">
        <v>9398</v>
      </c>
      <c r="B1304" s="139" t="s">
        <v>4075</v>
      </c>
      <c r="C1304" s="18">
        <v>42911</v>
      </c>
      <c r="E1304" s="141" t="s">
        <v>13262</v>
      </c>
      <c r="F1304" s="141">
        <v>2</v>
      </c>
      <c r="G1304" s="141" t="s">
        <v>2004</v>
      </c>
      <c r="H1304" s="141">
        <v>2017</v>
      </c>
      <c r="I1304" s="18">
        <v>42911</v>
      </c>
      <c r="J1304" s="144">
        <v>0.92638888888888893</v>
      </c>
      <c r="K1304" s="378"/>
      <c r="L1304" s="139" t="s">
        <v>4075</v>
      </c>
      <c r="M1304" s="141"/>
      <c r="N1304" s="248"/>
      <c r="O1304" s="141" t="s">
        <v>26</v>
      </c>
      <c r="P1304" s="141"/>
      <c r="Q1304" s="141" t="s">
        <v>9399</v>
      </c>
      <c r="R1304" s="141" t="s">
        <v>9400</v>
      </c>
      <c r="S1304" s="141"/>
      <c r="T1304" s="141"/>
      <c r="U1304" s="141">
        <v>112993775</v>
      </c>
      <c r="V1304" s="141"/>
      <c r="W1304" s="139" t="s">
        <v>4075</v>
      </c>
      <c r="X1304" s="141" t="s">
        <v>25</v>
      </c>
      <c r="Y1304" s="141" t="s">
        <v>27</v>
      </c>
      <c r="Z1304" s="141" t="s">
        <v>4</v>
      </c>
      <c r="AA1304" s="141" t="s">
        <v>34</v>
      </c>
      <c r="AB1304" s="141"/>
      <c r="AC1304" s="139" t="s">
        <v>18049</v>
      </c>
      <c r="AD1304" s="380"/>
      <c r="AE1304" s="139" t="s">
        <v>4</v>
      </c>
      <c r="AF1304" s="139" t="s">
        <v>13073</v>
      </c>
      <c r="AG1304" s="139" t="s">
        <v>4</v>
      </c>
      <c r="AH1304" s="139" t="s">
        <v>1378</v>
      </c>
      <c r="AI1304" s="139" t="s">
        <v>15678</v>
      </c>
      <c r="AJ1304" s="139"/>
      <c r="AK1304" s="139" t="s">
        <v>15678</v>
      </c>
      <c r="AL1304" s="139" t="s">
        <v>7</v>
      </c>
      <c r="AM1304" s="141" t="s">
        <v>6</v>
      </c>
      <c r="AN1304" s="141" t="s">
        <v>8</v>
      </c>
      <c r="AO1304" s="139" t="s">
        <v>1614</v>
      </c>
      <c r="AP1304" s="139" t="s">
        <v>7</v>
      </c>
      <c r="AQ1304" s="139"/>
      <c r="AR1304" s="381"/>
      <c r="AS1304" s="139" t="s">
        <v>4075</v>
      </c>
      <c r="AT1304" s="141" t="s">
        <v>1404</v>
      </c>
      <c r="AU1304" s="141"/>
      <c r="AV1304" s="383"/>
      <c r="AW1304" s="385"/>
      <c r="AX1304" s="139"/>
      <c r="AY1304" t="s">
        <v>18974</v>
      </c>
      <c r="AZ1304">
        <v>21000</v>
      </c>
      <c r="BA1304" s="381"/>
      <c r="BB1304" s="139" t="s">
        <v>1444</v>
      </c>
      <c r="BC1304" s="166"/>
      <c r="BD1304" s="166"/>
      <c r="BE1304" s="166"/>
      <c r="BF1304" s="166"/>
      <c r="BG1304" s="166"/>
      <c r="BH1304" s="308"/>
      <c r="BI1304" s="308"/>
      <c r="BJ1304" s="141" t="s">
        <v>26</v>
      </c>
      <c r="BK1304" s="141" t="s">
        <v>26</v>
      </c>
      <c r="BL1304" s="141"/>
      <c r="BM1304" s="141"/>
      <c r="BN1304" s="139" t="s">
        <v>4075</v>
      </c>
      <c r="BQ1304" s="141" t="s">
        <v>15853</v>
      </c>
      <c r="BR1304" s="135" t="s">
        <v>15685</v>
      </c>
      <c r="BT1304" s="135" t="s">
        <v>15360</v>
      </c>
      <c r="BU1304" s="135" t="s">
        <v>15361</v>
      </c>
      <c r="BV1304" s="141" t="s">
        <v>15383</v>
      </c>
      <c r="BW1304" s="135" t="s">
        <v>3013</v>
      </c>
      <c r="BX1304" s="141" t="s">
        <v>15681</v>
      </c>
      <c r="BY1304" s="141" t="s">
        <v>12</v>
      </c>
      <c r="BZ1304" s="141" t="s">
        <v>26</v>
      </c>
      <c r="CA1304" s="141" t="s">
        <v>1848</v>
      </c>
      <c r="CB1304" s="141"/>
      <c r="CC1304" s="141" t="s">
        <v>15690</v>
      </c>
      <c r="CD1304" s="141" t="s">
        <v>34</v>
      </c>
      <c r="CE1304" s="141" t="s">
        <v>15450</v>
      </c>
      <c r="CF1304" s="141" t="s">
        <v>15451</v>
      </c>
      <c r="CG1304" s="141" t="s">
        <v>4009</v>
      </c>
    </row>
    <row r="1305" spans="1:85" x14ac:dyDescent="0.35">
      <c r="A1305" s="155" t="s">
        <v>9395</v>
      </c>
      <c r="B1305" s="139" t="s">
        <v>4075</v>
      </c>
      <c r="C1305" s="18">
        <v>42911</v>
      </c>
      <c r="E1305" s="141" t="s">
        <v>13262</v>
      </c>
      <c r="F1305" s="141">
        <v>2</v>
      </c>
      <c r="G1305" s="141" t="s">
        <v>2004</v>
      </c>
      <c r="H1305" s="141">
        <v>2017</v>
      </c>
      <c r="I1305" s="18">
        <v>42911</v>
      </c>
      <c r="J1305" s="144">
        <v>0.73611111111111116</v>
      </c>
      <c r="K1305" s="378"/>
      <c r="L1305" s="139" t="s">
        <v>4075</v>
      </c>
      <c r="M1305" s="141"/>
      <c r="N1305" s="248"/>
      <c r="O1305" s="141" t="s">
        <v>26</v>
      </c>
      <c r="P1305" s="141"/>
      <c r="Q1305" s="141" t="s">
        <v>9396</v>
      </c>
      <c r="R1305" s="141" t="s">
        <v>9397</v>
      </c>
      <c r="S1305" s="141"/>
      <c r="T1305" s="141"/>
      <c r="U1305" s="141"/>
      <c r="V1305" s="141"/>
      <c r="W1305" s="139" t="s">
        <v>4075</v>
      </c>
      <c r="X1305" s="141" t="s">
        <v>25</v>
      </c>
      <c r="Y1305" s="141" t="s">
        <v>27</v>
      </c>
      <c r="Z1305" s="141" t="s">
        <v>4</v>
      </c>
      <c r="AA1305" s="141" t="s">
        <v>34</v>
      </c>
      <c r="AB1305" s="141"/>
      <c r="AC1305" s="139" t="s">
        <v>18054</v>
      </c>
      <c r="AD1305" s="380"/>
      <c r="AE1305" s="139" t="s">
        <v>102</v>
      </c>
      <c r="AF1305" s="139" t="s">
        <v>13077</v>
      </c>
      <c r="AG1305" s="139" t="s">
        <v>102</v>
      </c>
      <c r="AH1305" s="139" t="s">
        <v>1378</v>
      </c>
      <c r="AI1305" s="139" t="s">
        <v>1408</v>
      </c>
      <c r="AJ1305" s="139" t="s">
        <v>1408</v>
      </c>
      <c r="AK1305" s="139"/>
      <c r="AL1305" s="139"/>
      <c r="AM1305" s="141" t="s">
        <v>12</v>
      </c>
      <c r="AN1305" s="141" t="s">
        <v>8</v>
      </c>
      <c r="AO1305" s="139" t="s">
        <v>1614</v>
      </c>
      <c r="AP1305" s="139" t="s">
        <v>7</v>
      </c>
      <c r="AQ1305" s="139"/>
      <c r="AR1305" s="381"/>
      <c r="AS1305" s="139" t="s">
        <v>4075</v>
      </c>
      <c r="AT1305" s="141" t="s">
        <v>1404</v>
      </c>
      <c r="AU1305" s="141"/>
      <c r="AV1305" s="383"/>
      <c r="AW1305" s="385"/>
      <c r="AX1305" s="139"/>
      <c r="AY1305" t="s">
        <v>18975</v>
      </c>
      <c r="AZ1305">
        <v>12000</v>
      </c>
      <c r="BA1305" s="381"/>
      <c r="BB1305" s="139" t="s">
        <v>1450</v>
      </c>
      <c r="BC1305" s="166">
        <v>100</v>
      </c>
      <c r="BD1305" s="166"/>
      <c r="BE1305" s="166"/>
      <c r="BF1305" s="166"/>
      <c r="BG1305" s="166"/>
      <c r="BH1305" s="308"/>
      <c r="BI1305" s="308"/>
      <c r="BJ1305" s="141" t="s">
        <v>26</v>
      </c>
      <c r="BK1305" s="141" t="s">
        <v>26</v>
      </c>
      <c r="BL1305" s="141"/>
      <c r="BM1305" s="141"/>
      <c r="BN1305" s="139" t="s">
        <v>4075</v>
      </c>
      <c r="BQ1305" s="141"/>
      <c r="BV1305" s="141"/>
      <c r="BX1305" s="141"/>
      <c r="BY1305" s="141"/>
      <c r="BZ1305" s="141"/>
      <c r="CA1305" s="141"/>
      <c r="CB1305" s="141"/>
      <c r="CC1305" s="141"/>
      <c r="CD1305" s="141"/>
      <c r="CE1305" s="141"/>
      <c r="CF1305" s="141"/>
      <c r="CG1305" s="141"/>
    </row>
    <row r="1306" spans="1:85" x14ac:dyDescent="0.35">
      <c r="A1306" s="155" t="s">
        <v>9381</v>
      </c>
      <c r="B1306" s="139" t="s">
        <v>4075</v>
      </c>
      <c r="C1306" s="18">
        <v>42912</v>
      </c>
      <c r="D1306" s="144">
        <v>0.60347222222222219</v>
      </c>
      <c r="E1306" s="141" t="s">
        <v>13262</v>
      </c>
      <c r="F1306" s="141">
        <v>2</v>
      </c>
      <c r="G1306" s="141" t="s">
        <v>2004</v>
      </c>
      <c r="H1306" s="141">
        <v>2017</v>
      </c>
      <c r="I1306" s="18">
        <v>42912</v>
      </c>
      <c r="J1306" s="144">
        <v>0.60347222222222219</v>
      </c>
      <c r="K1306" s="378"/>
      <c r="L1306" s="139" t="s">
        <v>4075</v>
      </c>
      <c r="M1306" s="141"/>
      <c r="N1306" s="248"/>
      <c r="O1306" s="141" t="s">
        <v>26</v>
      </c>
      <c r="P1306" s="141"/>
      <c r="Q1306" s="141" t="s">
        <v>9382</v>
      </c>
      <c r="R1306" s="141" t="s">
        <v>9383</v>
      </c>
      <c r="S1306" s="141"/>
      <c r="T1306" s="141"/>
      <c r="U1306" s="141">
        <v>112995127</v>
      </c>
      <c r="V1306" s="141"/>
      <c r="W1306" s="139" t="s">
        <v>4075</v>
      </c>
      <c r="X1306" s="141" t="s">
        <v>25</v>
      </c>
      <c r="Y1306" s="141" t="s">
        <v>27</v>
      </c>
      <c r="Z1306" s="141" t="s">
        <v>4</v>
      </c>
      <c r="AA1306" s="141" t="s">
        <v>34</v>
      </c>
      <c r="AB1306" s="141"/>
      <c r="AC1306" s="139" t="s">
        <v>18050</v>
      </c>
      <c r="AD1306" s="380"/>
      <c r="AE1306" s="139" t="s">
        <v>107</v>
      </c>
      <c r="AF1306" s="139" t="s">
        <v>13076</v>
      </c>
      <c r="AG1306" s="139" t="s">
        <v>4130</v>
      </c>
      <c r="AH1306" s="139" t="s">
        <v>1378</v>
      </c>
      <c r="AI1306" s="139" t="s">
        <v>1518</v>
      </c>
      <c r="AJ1306" s="139"/>
      <c r="AK1306" s="139" t="s">
        <v>1518</v>
      </c>
      <c r="AL1306" s="139" t="s">
        <v>7</v>
      </c>
      <c r="AM1306" s="141" t="s">
        <v>6</v>
      </c>
      <c r="AN1306" s="141" t="s">
        <v>8</v>
      </c>
      <c r="AO1306" s="139" t="s">
        <v>1614</v>
      </c>
      <c r="AP1306" s="139" t="s">
        <v>7</v>
      </c>
      <c r="AQ1306" s="139"/>
      <c r="AR1306" s="381"/>
      <c r="AS1306" s="139" t="s">
        <v>4075</v>
      </c>
      <c r="AT1306" s="141" t="s">
        <v>1404</v>
      </c>
      <c r="AU1306" s="141"/>
      <c r="AV1306" s="383"/>
      <c r="AW1306" s="385"/>
      <c r="AX1306" s="139"/>
      <c r="AY1306" t="s">
        <v>18976</v>
      </c>
      <c r="AZ1306">
        <v>21000</v>
      </c>
      <c r="BA1306" s="381"/>
      <c r="BB1306" s="139" t="s">
        <v>1450</v>
      </c>
      <c r="BC1306" s="166"/>
      <c r="BD1306" s="166"/>
      <c r="BE1306" s="166"/>
      <c r="BF1306" s="166"/>
      <c r="BG1306" s="166"/>
      <c r="BH1306" s="308"/>
      <c r="BI1306" s="308"/>
      <c r="BJ1306" s="141" t="s">
        <v>26</v>
      </c>
      <c r="BK1306" s="141" t="s">
        <v>26</v>
      </c>
      <c r="BL1306" s="141"/>
      <c r="BM1306" s="141"/>
      <c r="BN1306" s="139" t="s">
        <v>4075</v>
      </c>
      <c r="BQ1306" s="141"/>
      <c r="BV1306" s="141"/>
      <c r="BX1306" s="141"/>
      <c r="BY1306" s="141"/>
      <c r="BZ1306" s="141"/>
      <c r="CA1306" s="141"/>
      <c r="CB1306" s="141"/>
      <c r="CC1306" s="141"/>
      <c r="CD1306" s="141"/>
      <c r="CE1306" s="141"/>
      <c r="CF1306" s="141"/>
      <c r="CG1306" s="141"/>
    </row>
    <row r="1307" spans="1:85" x14ac:dyDescent="0.35">
      <c r="A1307" s="155" t="s">
        <v>9384</v>
      </c>
      <c r="B1307" s="139" t="s">
        <v>4075</v>
      </c>
      <c r="C1307" s="18">
        <v>42912</v>
      </c>
      <c r="D1307" s="144">
        <v>0.34583333333333333</v>
      </c>
      <c r="E1307" s="141" t="s">
        <v>13262</v>
      </c>
      <c r="F1307" s="141">
        <v>2</v>
      </c>
      <c r="G1307" s="141" t="s">
        <v>2004</v>
      </c>
      <c r="H1307" s="141">
        <v>2017</v>
      </c>
      <c r="I1307" s="18">
        <v>42912</v>
      </c>
      <c r="J1307" s="144">
        <v>0.34583333333333333</v>
      </c>
      <c r="K1307" s="378"/>
      <c r="L1307" s="139" t="s">
        <v>4075</v>
      </c>
      <c r="M1307" s="141"/>
      <c r="N1307" s="248"/>
      <c r="O1307" s="141" t="s">
        <v>26</v>
      </c>
      <c r="P1307" s="141"/>
      <c r="Q1307" s="141" t="s">
        <v>9385</v>
      </c>
      <c r="R1307" s="141" t="s">
        <v>9386</v>
      </c>
      <c r="S1307" s="141"/>
      <c r="T1307" s="141"/>
      <c r="U1307" s="141">
        <v>112993771</v>
      </c>
      <c r="V1307" s="141"/>
      <c r="W1307" s="139" t="s">
        <v>4075</v>
      </c>
      <c r="X1307" s="141" t="s">
        <v>25</v>
      </c>
      <c r="Y1307" s="141" t="s">
        <v>27</v>
      </c>
      <c r="Z1307" s="141" t="s">
        <v>4</v>
      </c>
      <c r="AA1307" s="141" t="s">
        <v>34</v>
      </c>
      <c r="AB1307" s="141"/>
      <c r="AC1307" s="139" t="s">
        <v>18047</v>
      </c>
      <c r="AD1307" s="380"/>
      <c r="AE1307" s="139" t="s">
        <v>103</v>
      </c>
      <c r="AF1307" s="139" t="s">
        <v>13075</v>
      </c>
      <c r="AG1307" s="139" t="s">
        <v>103</v>
      </c>
      <c r="AH1307" s="139" t="s">
        <v>1378</v>
      </c>
      <c r="AI1307" s="139" t="s">
        <v>7340</v>
      </c>
      <c r="AJ1307" s="139"/>
      <c r="AK1307" s="139" t="s">
        <v>7340</v>
      </c>
      <c r="AL1307" s="139" t="s">
        <v>1408</v>
      </c>
      <c r="AM1307" s="141" t="s">
        <v>6</v>
      </c>
      <c r="AN1307" s="141" t="s">
        <v>8</v>
      </c>
      <c r="AO1307" s="139" t="s">
        <v>1614</v>
      </c>
      <c r="AP1307" s="139" t="s">
        <v>7</v>
      </c>
      <c r="AQ1307" s="139"/>
      <c r="AR1307" s="381"/>
      <c r="AS1307" s="139" t="s">
        <v>4075</v>
      </c>
      <c r="AT1307" s="141" t="s">
        <v>1404</v>
      </c>
      <c r="AU1307" s="141"/>
      <c r="AV1307" s="383"/>
      <c r="AW1307" s="385"/>
      <c r="AX1307" s="139"/>
      <c r="AY1307" t="s">
        <v>18930</v>
      </c>
      <c r="AZ1307">
        <v>12000</v>
      </c>
      <c r="BA1307" s="381"/>
      <c r="BB1307" s="139" t="s">
        <v>1444</v>
      </c>
      <c r="BC1307" s="166"/>
      <c r="BD1307" s="166"/>
      <c r="BE1307" s="166"/>
      <c r="BF1307" s="166"/>
      <c r="BG1307" s="166"/>
      <c r="BH1307" s="308"/>
      <c r="BI1307" s="308"/>
      <c r="BJ1307" s="141" t="s">
        <v>26</v>
      </c>
      <c r="BK1307" s="141" t="s">
        <v>26</v>
      </c>
      <c r="BL1307" s="141"/>
      <c r="BM1307" s="141"/>
      <c r="BN1307" s="139" t="s">
        <v>4075</v>
      </c>
      <c r="BQ1307" s="141"/>
      <c r="BV1307" s="141"/>
      <c r="BX1307" s="141"/>
      <c r="BY1307" s="141"/>
      <c r="BZ1307" s="141"/>
      <c r="CA1307" s="141"/>
      <c r="CB1307" s="141"/>
      <c r="CC1307" s="141"/>
      <c r="CD1307" s="141"/>
      <c r="CE1307" s="141"/>
      <c r="CF1307" s="141"/>
      <c r="CG1307" s="141"/>
    </row>
    <row r="1308" spans="1:85" x14ac:dyDescent="0.35">
      <c r="A1308" s="155" t="s">
        <v>9376</v>
      </c>
      <c r="B1308" s="139" t="s">
        <v>4075</v>
      </c>
      <c r="C1308" s="18">
        <v>42913</v>
      </c>
      <c r="D1308" s="144">
        <v>0.74097222222222225</v>
      </c>
      <c r="E1308" s="141" t="s">
        <v>13262</v>
      </c>
      <c r="F1308" s="141">
        <v>2</v>
      </c>
      <c r="G1308" s="141" t="s">
        <v>2004</v>
      </c>
      <c r="H1308" s="141">
        <v>2017</v>
      </c>
      <c r="I1308" s="18">
        <v>42913</v>
      </c>
      <c r="J1308" s="144">
        <v>0.76666666666666672</v>
      </c>
      <c r="K1308" s="378"/>
      <c r="L1308" s="139" t="s">
        <v>4075</v>
      </c>
      <c r="M1308" s="141"/>
      <c r="N1308" s="248"/>
      <c r="O1308" s="141" t="s">
        <v>26</v>
      </c>
      <c r="P1308" s="141"/>
      <c r="Q1308" s="141"/>
      <c r="R1308" s="141" t="s">
        <v>9377</v>
      </c>
      <c r="S1308" s="141"/>
      <c r="T1308" s="141"/>
      <c r="U1308" s="141"/>
      <c r="V1308" s="141"/>
      <c r="W1308" s="139" t="s">
        <v>4075</v>
      </c>
      <c r="X1308" s="141" t="s">
        <v>25</v>
      </c>
      <c r="Y1308" s="141" t="s">
        <v>27</v>
      </c>
      <c r="Z1308" s="141" t="s">
        <v>4</v>
      </c>
      <c r="AA1308" s="141" t="s">
        <v>34</v>
      </c>
      <c r="AB1308" s="141"/>
      <c r="AC1308" s="139" t="s">
        <v>18047</v>
      </c>
      <c r="AD1308" s="380"/>
      <c r="AE1308" s="139" t="s">
        <v>107</v>
      </c>
      <c r="AF1308" s="139" t="s">
        <v>13076</v>
      </c>
      <c r="AG1308" s="139" t="s">
        <v>4130</v>
      </c>
      <c r="AH1308" s="139" t="s">
        <v>1378</v>
      </c>
      <c r="AI1308" s="139" t="s">
        <v>1518</v>
      </c>
      <c r="AJ1308" s="139"/>
      <c r="AK1308" s="139" t="s">
        <v>1518</v>
      </c>
      <c r="AL1308" s="139" t="s">
        <v>7</v>
      </c>
      <c r="AM1308" s="141" t="s">
        <v>12</v>
      </c>
      <c r="AN1308" s="141" t="s">
        <v>8</v>
      </c>
      <c r="AO1308" s="139" t="s">
        <v>1614</v>
      </c>
      <c r="AP1308" s="139" t="s">
        <v>7</v>
      </c>
      <c r="AQ1308" s="139"/>
      <c r="AR1308" s="381"/>
      <c r="AS1308" s="139" t="s">
        <v>4075</v>
      </c>
      <c r="AT1308" s="141" t="s">
        <v>1404</v>
      </c>
      <c r="AU1308" s="141"/>
      <c r="AV1308" s="383"/>
      <c r="AW1308" s="385"/>
      <c r="AX1308" s="139"/>
      <c r="AY1308" t="s">
        <v>18587</v>
      </c>
      <c r="AZ1308">
        <v>21000</v>
      </c>
      <c r="BA1308" s="381"/>
      <c r="BB1308" s="139" t="s">
        <v>17</v>
      </c>
      <c r="BC1308" s="166"/>
      <c r="BD1308" s="166"/>
      <c r="BE1308" s="166"/>
      <c r="BF1308" s="166"/>
      <c r="BG1308" s="166"/>
      <c r="BH1308" s="308"/>
      <c r="BI1308" s="308"/>
      <c r="BJ1308" s="141" t="s">
        <v>26</v>
      </c>
      <c r="BK1308" s="141" t="s">
        <v>26</v>
      </c>
      <c r="BL1308" s="141"/>
      <c r="BM1308" s="141"/>
      <c r="BN1308" s="139" t="s">
        <v>4075</v>
      </c>
      <c r="BQ1308" s="141"/>
      <c r="BV1308" s="141"/>
      <c r="BX1308" s="141"/>
      <c r="BY1308" s="141"/>
      <c r="BZ1308" s="141"/>
      <c r="CA1308" s="141"/>
      <c r="CB1308" s="141"/>
      <c r="CC1308" s="141"/>
      <c r="CD1308" s="141"/>
      <c r="CE1308" s="141"/>
      <c r="CF1308" s="141"/>
      <c r="CG1308" s="141"/>
    </row>
    <row r="1309" spans="1:85" x14ac:dyDescent="0.35">
      <c r="A1309" s="155" t="s">
        <v>9378</v>
      </c>
      <c r="B1309" s="139" t="s">
        <v>4075</v>
      </c>
      <c r="C1309" s="18">
        <v>42913</v>
      </c>
      <c r="D1309" s="144">
        <v>0.39097222222222222</v>
      </c>
      <c r="E1309" s="141" t="s">
        <v>13262</v>
      </c>
      <c r="F1309" s="141">
        <v>2</v>
      </c>
      <c r="G1309" s="141" t="s">
        <v>2004</v>
      </c>
      <c r="H1309" s="141">
        <v>2017</v>
      </c>
      <c r="I1309" s="18">
        <v>42913</v>
      </c>
      <c r="J1309" s="144">
        <v>0.39097222222222222</v>
      </c>
      <c r="K1309" s="378"/>
      <c r="L1309" s="139" t="s">
        <v>4075</v>
      </c>
      <c r="M1309" s="141"/>
      <c r="N1309" s="248"/>
      <c r="O1309" s="141" t="s">
        <v>26</v>
      </c>
      <c r="P1309" s="141"/>
      <c r="Q1309" s="141" t="s">
        <v>9379</v>
      </c>
      <c r="R1309" s="141" t="s">
        <v>9380</v>
      </c>
      <c r="S1309" s="141"/>
      <c r="T1309" s="141"/>
      <c r="U1309" s="141">
        <v>112997410</v>
      </c>
      <c r="V1309" s="141"/>
      <c r="W1309" s="139" t="s">
        <v>4075</v>
      </c>
      <c r="X1309" s="141" t="s">
        <v>25</v>
      </c>
      <c r="Y1309" s="141" t="s">
        <v>27</v>
      </c>
      <c r="Z1309" s="141" t="s">
        <v>4</v>
      </c>
      <c r="AA1309" s="141" t="s">
        <v>34</v>
      </c>
      <c r="AB1309" s="141"/>
      <c r="AC1309" s="139" t="s">
        <v>18048</v>
      </c>
      <c r="AD1309" s="380"/>
      <c r="AE1309" s="139" t="s">
        <v>102</v>
      </c>
      <c r="AF1309" s="139" t="s">
        <v>13071</v>
      </c>
      <c r="AG1309" s="139" t="s">
        <v>102</v>
      </c>
      <c r="AH1309" s="139" t="s">
        <v>1378</v>
      </c>
      <c r="AI1309" s="139"/>
      <c r="AJ1309" s="139"/>
      <c r="AK1309" s="139"/>
      <c r="AL1309" s="139"/>
      <c r="AM1309" s="141" t="s">
        <v>1532</v>
      </c>
      <c r="AN1309" s="141" t="s">
        <v>8</v>
      </c>
      <c r="AO1309" s="139" t="s">
        <v>1614</v>
      </c>
      <c r="AP1309" s="139" t="s">
        <v>7</v>
      </c>
      <c r="AQ1309" s="139"/>
      <c r="AR1309" s="381"/>
      <c r="AS1309" s="139" t="s">
        <v>4075</v>
      </c>
      <c r="AT1309" s="141" t="s">
        <v>44</v>
      </c>
      <c r="AU1309" s="141">
        <v>180</v>
      </c>
      <c r="AV1309" s="383"/>
      <c r="AW1309" s="385"/>
      <c r="AX1309" s="139"/>
      <c r="AY1309" t="s">
        <v>18977</v>
      </c>
      <c r="AZ1309">
        <v>12000</v>
      </c>
      <c r="BA1309" s="381"/>
      <c r="BB1309" s="139" t="s">
        <v>1446</v>
      </c>
      <c r="BC1309" s="166">
        <v>38</v>
      </c>
      <c r="BD1309" s="166"/>
      <c r="BE1309" s="166"/>
      <c r="BF1309" s="166"/>
      <c r="BG1309" s="166"/>
      <c r="BH1309" s="308" t="s">
        <v>13609</v>
      </c>
      <c r="BI1309" s="308"/>
      <c r="BJ1309" s="141" t="s">
        <v>26</v>
      </c>
      <c r="BK1309" s="141" t="s">
        <v>26</v>
      </c>
      <c r="BL1309" s="141"/>
      <c r="BM1309" s="141"/>
      <c r="BN1309" s="139" t="s">
        <v>4075</v>
      </c>
      <c r="BQ1309" s="141" t="s">
        <v>15854</v>
      </c>
      <c r="BR1309" s="135" t="s">
        <v>15680</v>
      </c>
      <c r="BT1309" s="135" t="s">
        <v>15351</v>
      </c>
      <c r="BU1309" s="135" t="s">
        <v>15374</v>
      </c>
      <c r="BV1309" s="141" t="s">
        <v>2760</v>
      </c>
      <c r="BW1309" s="135" t="s">
        <v>15363</v>
      </c>
      <c r="BX1309" s="141" t="s">
        <v>15681</v>
      </c>
      <c r="BY1309" s="141" t="s">
        <v>12</v>
      </c>
      <c r="BZ1309" s="141" t="s">
        <v>26</v>
      </c>
      <c r="CA1309" s="141" t="s">
        <v>1848</v>
      </c>
      <c r="CB1309" s="141"/>
      <c r="CC1309" s="141" t="s">
        <v>15686</v>
      </c>
      <c r="CD1309" s="141" t="s">
        <v>15687</v>
      </c>
      <c r="CE1309" s="141" t="s">
        <v>15450</v>
      </c>
      <c r="CF1309" s="141" t="s">
        <v>15451</v>
      </c>
      <c r="CG1309" s="141" t="s">
        <v>2004</v>
      </c>
    </row>
    <row r="1310" spans="1:85" x14ac:dyDescent="0.35">
      <c r="A1310" s="155" t="s">
        <v>9372</v>
      </c>
      <c r="B1310" s="139" t="s">
        <v>4075</v>
      </c>
      <c r="C1310" s="18">
        <v>42914</v>
      </c>
      <c r="D1310" s="144">
        <v>0.54791666666666672</v>
      </c>
      <c r="E1310" s="141" t="s">
        <v>13262</v>
      </c>
      <c r="F1310" s="141">
        <v>2</v>
      </c>
      <c r="G1310" s="141" t="s">
        <v>2004</v>
      </c>
      <c r="H1310" s="141">
        <v>2017</v>
      </c>
      <c r="I1310" s="18">
        <v>42914</v>
      </c>
      <c r="J1310" s="144">
        <v>0.54791666666666672</v>
      </c>
      <c r="K1310" s="378"/>
      <c r="L1310" s="139" t="s">
        <v>4075</v>
      </c>
      <c r="M1310" s="141"/>
      <c r="N1310" s="248"/>
      <c r="O1310" s="141" t="s">
        <v>26</v>
      </c>
      <c r="P1310" s="141"/>
      <c r="Q1310" s="141" t="s">
        <v>9373</v>
      </c>
      <c r="R1310" s="141" t="s">
        <v>9374</v>
      </c>
      <c r="S1310" s="141"/>
      <c r="T1310" s="141"/>
      <c r="U1310" s="141"/>
      <c r="V1310" s="141"/>
      <c r="W1310" s="139" t="s">
        <v>4075</v>
      </c>
      <c r="X1310" s="141" t="s">
        <v>25</v>
      </c>
      <c r="Y1310" s="141" t="s">
        <v>27</v>
      </c>
      <c r="Z1310" s="141" t="s">
        <v>16</v>
      </c>
      <c r="AA1310" s="141" t="s">
        <v>34</v>
      </c>
      <c r="AB1310" s="141"/>
      <c r="AC1310" s="139" t="s">
        <v>18051</v>
      </c>
      <c r="AD1310" s="380"/>
      <c r="AE1310" s="139" t="s">
        <v>103</v>
      </c>
      <c r="AF1310" s="139" t="s">
        <v>13075</v>
      </c>
      <c r="AG1310" s="139" t="s">
        <v>103</v>
      </c>
      <c r="AH1310" s="139" t="s">
        <v>1378</v>
      </c>
      <c r="AI1310" s="139" t="s">
        <v>7340</v>
      </c>
      <c r="AJ1310" s="139"/>
      <c r="AK1310" s="139" t="s">
        <v>7340</v>
      </c>
      <c r="AL1310" s="139" t="s">
        <v>1408</v>
      </c>
      <c r="AM1310" s="141" t="s">
        <v>6</v>
      </c>
      <c r="AN1310" s="141" t="s">
        <v>8</v>
      </c>
      <c r="AO1310" s="139" t="s">
        <v>1614</v>
      </c>
      <c r="AP1310" s="139" t="s">
        <v>7</v>
      </c>
      <c r="AQ1310" s="139"/>
      <c r="AR1310" s="381"/>
      <c r="AS1310" s="139" t="s">
        <v>4075</v>
      </c>
      <c r="AT1310" s="141" t="s">
        <v>1404</v>
      </c>
      <c r="AU1310" s="141"/>
      <c r="AV1310" s="383"/>
      <c r="AW1310" s="385"/>
      <c r="AX1310" s="139"/>
      <c r="AY1310" t="s">
        <v>18978</v>
      </c>
      <c r="AZ1310">
        <v>21000</v>
      </c>
      <c r="BA1310" s="381"/>
      <c r="BB1310" s="139" t="s">
        <v>1444</v>
      </c>
      <c r="BC1310" s="166"/>
      <c r="BD1310" s="166"/>
      <c r="BE1310" s="166"/>
      <c r="BF1310" s="166"/>
      <c r="BG1310" s="166"/>
      <c r="BH1310" s="308"/>
      <c r="BI1310" s="308"/>
      <c r="BJ1310" s="141" t="s">
        <v>26</v>
      </c>
      <c r="BK1310" s="141" t="s">
        <v>26</v>
      </c>
      <c r="BL1310" s="141"/>
      <c r="BM1310" s="141"/>
      <c r="BN1310" s="139" t="s">
        <v>4075</v>
      </c>
      <c r="BQ1310" s="141"/>
      <c r="BV1310" s="141"/>
      <c r="BX1310" s="141"/>
      <c r="BY1310" s="141"/>
      <c r="BZ1310" s="141"/>
      <c r="CA1310" s="141"/>
      <c r="CB1310" s="141"/>
      <c r="CC1310" s="141"/>
      <c r="CD1310" s="141"/>
      <c r="CE1310" s="141"/>
      <c r="CF1310" s="141"/>
      <c r="CG1310" s="141"/>
    </row>
    <row r="1311" spans="1:85" x14ac:dyDescent="0.35">
      <c r="A1311" s="155" t="s">
        <v>9375</v>
      </c>
      <c r="B1311" s="139" t="s">
        <v>4075</v>
      </c>
      <c r="C1311" s="18">
        <v>42914</v>
      </c>
      <c r="E1311" s="141" t="s">
        <v>13262</v>
      </c>
      <c r="F1311" s="141">
        <v>2</v>
      </c>
      <c r="G1311" s="141" t="s">
        <v>2004</v>
      </c>
      <c r="H1311" s="141">
        <v>2017</v>
      </c>
      <c r="I1311" s="18"/>
      <c r="J1311" s="144"/>
      <c r="K1311" s="378"/>
      <c r="L1311" s="139" t="s">
        <v>4075</v>
      </c>
      <c r="M1311" s="141"/>
      <c r="N1311" s="248"/>
      <c r="O1311" s="141" t="s">
        <v>26</v>
      </c>
      <c r="P1311" s="141"/>
      <c r="Q1311" s="141"/>
      <c r="R1311" s="141"/>
      <c r="S1311" s="141"/>
      <c r="T1311" s="141"/>
      <c r="U1311" s="141"/>
      <c r="V1311" s="141"/>
      <c r="W1311" s="139" t="s">
        <v>4075</v>
      </c>
      <c r="X1311" s="141" t="s">
        <v>25</v>
      </c>
      <c r="Y1311" s="141" t="s">
        <v>27</v>
      </c>
      <c r="Z1311" s="141" t="s">
        <v>4</v>
      </c>
      <c r="AA1311" s="141" t="s">
        <v>34</v>
      </c>
      <c r="AB1311" s="141"/>
      <c r="AC1311" s="139" t="s">
        <v>18048</v>
      </c>
      <c r="AD1311" s="380"/>
      <c r="AE1311" s="139" t="s">
        <v>102</v>
      </c>
      <c r="AF1311" s="139" t="s">
        <v>13086</v>
      </c>
      <c r="AG1311" s="139" t="s">
        <v>102</v>
      </c>
      <c r="AH1311" s="139" t="s">
        <v>1378</v>
      </c>
      <c r="AI1311" s="139" t="s">
        <v>1406</v>
      </c>
      <c r="AJ1311" s="139" t="s">
        <v>1406</v>
      </c>
      <c r="AK1311" s="139"/>
      <c r="AL1311" s="139"/>
      <c r="AM1311" s="141" t="s">
        <v>6</v>
      </c>
      <c r="AN1311" s="141" t="s">
        <v>8</v>
      </c>
      <c r="AO1311" s="139" t="s">
        <v>1614</v>
      </c>
      <c r="AP1311" s="139" t="s">
        <v>7</v>
      </c>
      <c r="AQ1311" s="139"/>
      <c r="AR1311" s="381"/>
      <c r="AS1311" s="139" t="s">
        <v>4075</v>
      </c>
      <c r="AT1311" s="141" t="s">
        <v>1404</v>
      </c>
      <c r="AU1311" s="141"/>
      <c r="AV1311" s="383"/>
      <c r="AW1311" s="385"/>
      <c r="AX1311" s="139"/>
      <c r="AY1311" t="s">
        <v>18492</v>
      </c>
      <c r="AZ1311">
        <v>12000</v>
      </c>
      <c r="BA1311" s="381"/>
      <c r="BB1311" s="139" t="s">
        <v>1450</v>
      </c>
      <c r="BC1311" s="166"/>
      <c r="BD1311" s="166"/>
      <c r="BE1311" s="166"/>
      <c r="BF1311" s="166"/>
      <c r="BG1311" s="166"/>
      <c r="BH1311" s="308"/>
      <c r="BI1311" s="308"/>
      <c r="BJ1311" s="141" t="s">
        <v>26</v>
      </c>
      <c r="BK1311" s="141" t="s">
        <v>26</v>
      </c>
      <c r="BL1311" s="141"/>
      <c r="BM1311" s="141"/>
      <c r="BN1311" s="139" t="s">
        <v>4075</v>
      </c>
      <c r="BQ1311" s="141"/>
      <c r="BV1311" s="141"/>
      <c r="BX1311" s="141"/>
      <c r="BY1311" s="141"/>
      <c r="BZ1311" s="141"/>
      <c r="CA1311" s="141"/>
      <c r="CB1311" s="141"/>
      <c r="CC1311" s="141"/>
      <c r="CD1311" s="141"/>
      <c r="CE1311" s="141"/>
      <c r="CF1311" s="141"/>
      <c r="CG1311" s="141"/>
    </row>
    <row r="1312" spans="1:85" x14ac:dyDescent="0.35">
      <c r="A1312" s="155" t="s">
        <v>9367</v>
      </c>
      <c r="B1312" s="139" t="s">
        <v>4075</v>
      </c>
      <c r="C1312" s="18">
        <v>42915</v>
      </c>
      <c r="D1312" s="144">
        <v>0.91319444444444442</v>
      </c>
      <c r="E1312" s="141" t="s">
        <v>13262</v>
      </c>
      <c r="F1312" s="141">
        <v>2</v>
      </c>
      <c r="G1312" s="141" t="s">
        <v>2004</v>
      </c>
      <c r="H1312" s="141">
        <v>2017</v>
      </c>
      <c r="I1312" s="18">
        <v>42915</v>
      </c>
      <c r="J1312" s="144">
        <v>0.91319444444444442</v>
      </c>
      <c r="K1312" s="378"/>
      <c r="L1312" s="139" t="s">
        <v>4075</v>
      </c>
      <c r="M1312" s="141"/>
      <c r="N1312" s="248"/>
      <c r="O1312" s="141" t="s">
        <v>26</v>
      </c>
      <c r="P1312" s="141"/>
      <c r="Q1312" s="141" t="s">
        <v>9368</v>
      </c>
      <c r="R1312" s="141" t="s">
        <v>9369</v>
      </c>
      <c r="S1312" s="141"/>
      <c r="T1312" s="141"/>
      <c r="U1312" s="141"/>
      <c r="V1312" s="141"/>
      <c r="W1312" s="139" t="s">
        <v>4075</v>
      </c>
      <c r="X1312" s="141" t="s">
        <v>25</v>
      </c>
      <c r="Y1312" s="141" t="s">
        <v>27</v>
      </c>
      <c r="Z1312" s="141" t="s">
        <v>4</v>
      </c>
      <c r="AA1312" s="141" t="s">
        <v>34</v>
      </c>
      <c r="AB1312" s="141"/>
      <c r="AC1312" s="139" t="s">
        <v>18048</v>
      </c>
      <c r="AD1312" s="380"/>
      <c r="AE1312" s="139" t="s">
        <v>102</v>
      </c>
      <c r="AF1312" s="139" t="s">
        <v>13082</v>
      </c>
      <c r="AG1312" s="139" t="s">
        <v>102</v>
      </c>
      <c r="AH1312" s="139" t="s">
        <v>1378</v>
      </c>
      <c r="AI1312" s="139" t="s">
        <v>60</v>
      </c>
      <c r="AJ1312" s="139" t="s">
        <v>60</v>
      </c>
      <c r="AK1312" s="139"/>
      <c r="AL1312" s="139"/>
      <c r="AM1312" s="141" t="s">
        <v>6</v>
      </c>
      <c r="AN1312" s="141" t="s">
        <v>8</v>
      </c>
      <c r="AO1312" s="139" t="s">
        <v>1614</v>
      </c>
      <c r="AP1312" s="139" t="s">
        <v>60</v>
      </c>
      <c r="AQ1312" s="139"/>
      <c r="AR1312" s="381"/>
      <c r="AS1312" s="139" t="s">
        <v>4075</v>
      </c>
      <c r="AT1312" s="141" t="s">
        <v>1404</v>
      </c>
      <c r="AU1312" s="141">
        <v>565</v>
      </c>
      <c r="AV1312" s="383"/>
      <c r="AW1312" s="385"/>
      <c r="AX1312" s="139"/>
      <c r="AY1312" t="s">
        <v>18979</v>
      </c>
      <c r="AZ1312">
        <v>12000</v>
      </c>
      <c r="BA1312" s="381"/>
      <c r="BB1312" s="139" t="s">
        <v>1444</v>
      </c>
      <c r="BC1312" s="166">
        <v>42</v>
      </c>
      <c r="BD1312" s="166"/>
      <c r="BE1312" s="166"/>
      <c r="BF1312" s="166"/>
      <c r="BG1312" s="166"/>
      <c r="BH1312" s="308" t="s">
        <v>13602</v>
      </c>
      <c r="BI1312" s="308"/>
      <c r="BJ1312" s="141" t="s">
        <v>26</v>
      </c>
      <c r="BK1312" s="141" t="s">
        <v>26</v>
      </c>
      <c r="BL1312" s="141"/>
      <c r="BM1312" s="141"/>
      <c r="BN1312" s="139" t="s">
        <v>4075</v>
      </c>
      <c r="BQ1312" s="141"/>
      <c r="BV1312" s="141"/>
      <c r="BX1312" s="141"/>
      <c r="BY1312" s="141"/>
      <c r="BZ1312" s="141"/>
      <c r="CA1312" s="141"/>
      <c r="CB1312" s="141"/>
      <c r="CC1312" s="141"/>
      <c r="CD1312" s="141"/>
      <c r="CE1312" s="141"/>
      <c r="CF1312" s="141"/>
      <c r="CG1312" s="141"/>
    </row>
    <row r="1313" spans="1:85" x14ac:dyDescent="0.35">
      <c r="A1313" s="155" t="s">
        <v>9370</v>
      </c>
      <c r="B1313" s="139" t="s">
        <v>4075</v>
      </c>
      <c r="C1313" s="18">
        <v>42915</v>
      </c>
      <c r="E1313" s="141" t="s">
        <v>13262</v>
      </c>
      <c r="F1313" s="141">
        <v>2</v>
      </c>
      <c r="G1313" s="141" t="s">
        <v>2004</v>
      </c>
      <c r="H1313" s="141">
        <v>2017</v>
      </c>
      <c r="I1313" s="18">
        <v>42915</v>
      </c>
      <c r="J1313" s="144">
        <v>0.77152777777777781</v>
      </c>
      <c r="K1313" s="378"/>
      <c r="L1313" s="139" t="s">
        <v>4075</v>
      </c>
      <c r="M1313" s="141"/>
      <c r="N1313" s="248"/>
      <c r="O1313" s="141" t="s">
        <v>26</v>
      </c>
      <c r="P1313" s="141"/>
      <c r="Q1313" s="141" t="s">
        <v>9371</v>
      </c>
      <c r="R1313" s="141"/>
      <c r="S1313" s="141"/>
      <c r="T1313" s="141"/>
      <c r="U1313" s="141"/>
      <c r="V1313" s="141"/>
      <c r="W1313" s="139" t="s">
        <v>4075</v>
      </c>
      <c r="X1313" s="141" t="s">
        <v>25</v>
      </c>
      <c r="Y1313" s="141" t="s">
        <v>27</v>
      </c>
      <c r="Z1313" s="141" t="s">
        <v>4</v>
      </c>
      <c r="AA1313" s="141" t="s">
        <v>34</v>
      </c>
      <c r="AB1313" s="141"/>
      <c r="AC1313" s="139" t="s">
        <v>18049</v>
      </c>
      <c r="AD1313" s="380"/>
      <c r="AE1313" s="139" t="s">
        <v>4</v>
      </c>
      <c r="AF1313" s="139" t="s">
        <v>13073</v>
      </c>
      <c r="AG1313" s="139" t="s">
        <v>4</v>
      </c>
      <c r="AH1313" s="139" t="s">
        <v>1378</v>
      </c>
      <c r="AI1313" s="139" t="s">
        <v>15678</v>
      </c>
      <c r="AJ1313" s="139"/>
      <c r="AK1313" s="139" t="s">
        <v>15678</v>
      </c>
      <c r="AL1313" s="139" t="s">
        <v>7</v>
      </c>
      <c r="AM1313" s="141" t="s">
        <v>1527</v>
      </c>
      <c r="AN1313" s="141" t="s">
        <v>8</v>
      </c>
      <c r="AO1313" s="139" t="s">
        <v>1477</v>
      </c>
      <c r="AP1313" s="139" t="s">
        <v>7</v>
      </c>
      <c r="AQ1313" s="139"/>
      <c r="AR1313" s="381"/>
      <c r="AS1313" s="139" t="s">
        <v>4075</v>
      </c>
      <c r="AT1313" s="141" t="s">
        <v>1404</v>
      </c>
      <c r="AU1313" s="141"/>
      <c r="AV1313" s="383"/>
      <c r="AW1313" s="385"/>
      <c r="AX1313" s="139"/>
      <c r="AY1313" t="s">
        <v>18278</v>
      </c>
      <c r="BA1313" s="381"/>
      <c r="BB1313" s="139" t="s">
        <v>17</v>
      </c>
      <c r="BC1313" s="166"/>
      <c r="BD1313" s="166"/>
      <c r="BE1313" s="166"/>
      <c r="BF1313" s="166"/>
      <c r="BG1313" s="166"/>
      <c r="BH1313" s="308"/>
      <c r="BI1313" s="308"/>
      <c r="BJ1313" s="141" t="s">
        <v>26</v>
      </c>
      <c r="BK1313" s="141" t="s">
        <v>26</v>
      </c>
      <c r="BL1313" s="141"/>
      <c r="BM1313" s="141"/>
      <c r="BN1313" s="139" t="s">
        <v>4075</v>
      </c>
      <c r="BQ1313" s="141"/>
      <c r="BV1313" s="141"/>
      <c r="BX1313" s="141"/>
      <c r="BY1313" s="141"/>
      <c r="BZ1313" s="141"/>
      <c r="CA1313" s="141"/>
      <c r="CB1313" s="141"/>
      <c r="CC1313" s="141"/>
      <c r="CD1313" s="141"/>
      <c r="CE1313" s="141"/>
      <c r="CF1313" s="141"/>
      <c r="CG1313" s="141"/>
    </row>
    <row r="1314" spans="1:85" x14ac:dyDescent="0.35">
      <c r="A1314" s="155" t="s">
        <v>9359</v>
      </c>
      <c r="B1314" s="139" t="s">
        <v>4075</v>
      </c>
      <c r="C1314" s="18">
        <v>42916</v>
      </c>
      <c r="D1314" s="144">
        <v>0.43333333333333335</v>
      </c>
      <c r="E1314" s="141" t="s">
        <v>13262</v>
      </c>
      <c r="F1314" s="141">
        <v>2</v>
      </c>
      <c r="G1314" s="141" t="s">
        <v>2004</v>
      </c>
      <c r="H1314" s="141">
        <v>2017</v>
      </c>
      <c r="I1314" s="18">
        <v>42916</v>
      </c>
      <c r="J1314" s="144"/>
      <c r="K1314" s="378"/>
      <c r="L1314" s="139" t="s">
        <v>4075</v>
      </c>
      <c r="M1314" s="141"/>
      <c r="N1314" s="248"/>
      <c r="O1314" s="141" t="s">
        <v>26</v>
      </c>
      <c r="P1314" s="141"/>
      <c r="Q1314" s="141"/>
      <c r="R1314" s="141" t="s">
        <v>9360</v>
      </c>
      <c r="S1314" s="141"/>
      <c r="T1314" s="141"/>
      <c r="U1314" s="141"/>
      <c r="V1314" s="141"/>
      <c r="W1314" s="139" t="s">
        <v>4075</v>
      </c>
      <c r="X1314" s="141" t="s">
        <v>25</v>
      </c>
      <c r="Y1314" s="141" t="s">
        <v>27</v>
      </c>
      <c r="Z1314" s="141" t="s">
        <v>4</v>
      </c>
      <c r="AA1314" s="141" t="s">
        <v>34</v>
      </c>
      <c r="AB1314" s="141"/>
      <c r="AC1314" s="139" t="s">
        <v>18047</v>
      </c>
      <c r="AD1314" s="380"/>
      <c r="AE1314" s="139" t="s">
        <v>105</v>
      </c>
      <c r="AF1314" s="139" t="s">
        <v>13076</v>
      </c>
      <c r="AG1314" s="139" t="s">
        <v>1518</v>
      </c>
      <c r="AH1314" s="139" t="s">
        <v>1378</v>
      </c>
      <c r="AI1314" s="139" t="s">
        <v>1518</v>
      </c>
      <c r="AJ1314" s="139"/>
      <c r="AK1314" s="139" t="s">
        <v>1518</v>
      </c>
      <c r="AL1314" s="139" t="s">
        <v>7</v>
      </c>
      <c r="AM1314" s="141" t="s">
        <v>6</v>
      </c>
      <c r="AN1314" s="141" t="s">
        <v>8</v>
      </c>
      <c r="AO1314" s="139" t="s">
        <v>1614</v>
      </c>
      <c r="AP1314" s="139" t="s">
        <v>7</v>
      </c>
      <c r="AQ1314" s="139"/>
      <c r="AR1314" s="381"/>
      <c r="AS1314" s="139" t="s">
        <v>4075</v>
      </c>
      <c r="AT1314" s="141" t="s">
        <v>1404</v>
      </c>
      <c r="AU1314" s="141"/>
      <c r="AV1314" s="383"/>
      <c r="AW1314" s="385"/>
      <c r="AX1314" s="139"/>
      <c r="AY1314" t="s">
        <v>18980</v>
      </c>
      <c r="AZ1314">
        <v>21000</v>
      </c>
      <c r="BA1314" s="381"/>
      <c r="BB1314" s="139" t="s">
        <v>17</v>
      </c>
      <c r="BC1314" s="166"/>
      <c r="BD1314" s="166"/>
      <c r="BE1314" s="166"/>
      <c r="BF1314" s="166"/>
      <c r="BG1314" s="166"/>
      <c r="BH1314" s="308"/>
      <c r="BI1314" s="308"/>
      <c r="BJ1314" s="141" t="s">
        <v>26</v>
      </c>
      <c r="BK1314" s="141" t="s">
        <v>26</v>
      </c>
      <c r="BL1314" s="141"/>
      <c r="BM1314" s="141"/>
      <c r="BN1314" s="139" t="s">
        <v>4075</v>
      </c>
      <c r="BQ1314" s="141"/>
      <c r="BV1314" s="141"/>
      <c r="BX1314" s="141"/>
      <c r="BY1314" s="141"/>
      <c r="BZ1314" s="141"/>
      <c r="CA1314" s="141"/>
      <c r="CB1314" s="141"/>
      <c r="CC1314" s="141"/>
      <c r="CD1314" s="141"/>
      <c r="CE1314" s="141"/>
      <c r="CF1314" s="141"/>
      <c r="CG1314" s="141"/>
    </row>
    <row r="1315" spans="1:85" x14ac:dyDescent="0.35">
      <c r="A1315" s="155" t="s">
        <v>9361</v>
      </c>
      <c r="B1315" s="139" t="s">
        <v>4075</v>
      </c>
      <c r="C1315" s="18">
        <v>42916</v>
      </c>
      <c r="E1315" s="141" t="s">
        <v>13262</v>
      </c>
      <c r="F1315" s="141">
        <v>2</v>
      </c>
      <c r="G1315" s="141" t="s">
        <v>2004</v>
      </c>
      <c r="H1315" s="141">
        <v>2017</v>
      </c>
      <c r="I1315" s="18">
        <v>42916</v>
      </c>
      <c r="J1315" s="144">
        <v>8.611111111111111E-2</v>
      </c>
      <c r="K1315" s="378"/>
      <c r="L1315" s="139" t="s">
        <v>4075</v>
      </c>
      <c r="M1315" s="141"/>
      <c r="N1315" s="248"/>
      <c r="O1315" s="141" t="s">
        <v>26</v>
      </c>
      <c r="P1315" s="141"/>
      <c r="Q1315" s="141" t="s">
        <v>9362</v>
      </c>
      <c r="R1315" s="141" t="s">
        <v>9363</v>
      </c>
      <c r="S1315" s="141"/>
      <c r="T1315" s="141"/>
      <c r="U1315" s="141"/>
      <c r="V1315" s="141"/>
      <c r="W1315" s="139" t="s">
        <v>4075</v>
      </c>
      <c r="X1315" s="141" t="s">
        <v>25</v>
      </c>
      <c r="Y1315" s="141" t="s">
        <v>27</v>
      </c>
      <c r="Z1315" s="141" t="s">
        <v>4</v>
      </c>
      <c r="AA1315" s="141" t="s">
        <v>34</v>
      </c>
      <c r="AB1315" s="141"/>
      <c r="AC1315" s="139" t="s">
        <v>18047</v>
      </c>
      <c r="AD1315" s="380"/>
      <c r="AE1315" s="139" t="s">
        <v>103</v>
      </c>
      <c r="AF1315" s="139" t="s">
        <v>13075</v>
      </c>
      <c r="AG1315" s="139" t="s">
        <v>103</v>
      </c>
      <c r="AH1315" s="139" t="s">
        <v>1378</v>
      </c>
      <c r="AI1315" s="139" t="s">
        <v>7340</v>
      </c>
      <c r="AJ1315" s="139"/>
      <c r="AK1315" s="139" t="s">
        <v>7340</v>
      </c>
      <c r="AL1315" s="139" t="s">
        <v>1408</v>
      </c>
      <c r="AM1315" s="141" t="s">
        <v>1434</v>
      </c>
      <c r="AN1315" s="141" t="s">
        <v>8</v>
      </c>
      <c r="AO1315" s="139" t="s">
        <v>1614</v>
      </c>
      <c r="AP1315" s="139" t="s">
        <v>7</v>
      </c>
      <c r="AQ1315" s="139"/>
      <c r="AR1315" s="381"/>
      <c r="AS1315" s="139" t="s">
        <v>4075</v>
      </c>
      <c r="AT1315" s="141" t="s">
        <v>44</v>
      </c>
      <c r="AU1315" s="141">
        <v>280</v>
      </c>
      <c r="AV1315" s="383"/>
      <c r="AW1315" s="385"/>
      <c r="AX1315" s="139"/>
      <c r="AY1315" t="s">
        <v>18981</v>
      </c>
      <c r="AZ1315">
        <v>12000</v>
      </c>
      <c r="BA1315" s="381"/>
      <c r="BB1315" s="139" t="s">
        <v>1446</v>
      </c>
      <c r="BC1315" s="166"/>
      <c r="BD1315" s="166"/>
      <c r="BE1315" s="166"/>
      <c r="BF1315" s="166"/>
      <c r="BG1315" s="166"/>
      <c r="BH1315" s="308"/>
      <c r="BI1315" s="308"/>
      <c r="BJ1315" s="141" t="s">
        <v>26</v>
      </c>
      <c r="BK1315" s="141" t="s">
        <v>26</v>
      </c>
      <c r="BL1315" s="141"/>
      <c r="BM1315" s="141"/>
      <c r="BN1315" s="139" t="s">
        <v>4075</v>
      </c>
      <c r="BQ1315" s="141"/>
      <c r="BV1315" s="141"/>
      <c r="BX1315" s="141"/>
      <c r="BY1315" s="141"/>
      <c r="BZ1315" s="141"/>
      <c r="CA1315" s="141"/>
      <c r="CB1315" s="141"/>
      <c r="CC1315" s="141"/>
      <c r="CD1315" s="141"/>
      <c r="CE1315" s="141"/>
      <c r="CF1315" s="141"/>
      <c r="CG1315" s="141"/>
    </row>
    <row r="1316" spans="1:85" x14ac:dyDescent="0.35">
      <c r="A1316" s="155" t="s">
        <v>9364</v>
      </c>
      <c r="B1316" s="139" t="s">
        <v>4075</v>
      </c>
      <c r="C1316" s="18">
        <v>42916</v>
      </c>
      <c r="E1316" s="141" t="s">
        <v>13262</v>
      </c>
      <c r="F1316" s="141">
        <v>2</v>
      </c>
      <c r="G1316" s="141" t="s">
        <v>2004</v>
      </c>
      <c r="H1316" s="141">
        <v>2017</v>
      </c>
      <c r="I1316" s="18">
        <v>42917</v>
      </c>
      <c r="J1316" s="144">
        <v>5.9027777777777776E-2</v>
      </c>
      <c r="K1316" s="378"/>
      <c r="L1316" s="139" t="s">
        <v>4075</v>
      </c>
      <c r="M1316" s="141"/>
      <c r="N1316" s="248"/>
      <c r="O1316" s="141" t="s">
        <v>26</v>
      </c>
      <c r="P1316" s="141"/>
      <c r="Q1316" s="141" t="s">
        <v>9365</v>
      </c>
      <c r="R1316" s="141" t="s">
        <v>9366</v>
      </c>
      <c r="S1316" s="141"/>
      <c r="T1316" s="141"/>
      <c r="U1316" s="141">
        <v>113012526</v>
      </c>
      <c r="V1316" s="141"/>
      <c r="W1316" s="139" t="s">
        <v>4075</v>
      </c>
      <c r="X1316" s="141" t="s">
        <v>25</v>
      </c>
      <c r="Y1316" s="141" t="s">
        <v>27</v>
      </c>
      <c r="Z1316" s="141" t="s">
        <v>4</v>
      </c>
      <c r="AA1316" s="141" t="s">
        <v>34</v>
      </c>
      <c r="AB1316" s="141"/>
      <c r="AC1316" s="139" t="s">
        <v>18049</v>
      </c>
      <c r="AD1316" s="380"/>
      <c r="AE1316" s="139" t="s">
        <v>102</v>
      </c>
      <c r="AF1316" s="139" t="s">
        <v>13074</v>
      </c>
      <c r="AG1316" s="139" t="s">
        <v>102</v>
      </c>
      <c r="AH1316" s="139" t="s">
        <v>1378</v>
      </c>
      <c r="AI1316" s="139" t="s">
        <v>11</v>
      </c>
      <c r="AJ1316" s="139" t="s">
        <v>11</v>
      </c>
      <c r="AK1316" s="139"/>
      <c r="AL1316" s="139"/>
      <c r="AM1316" s="141" t="s">
        <v>1527</v>
      </c>
      <c r="AN1316" s="141" t="s">
        <v>8</v>
      </c>
      <c r="AO1316" s="139" t="s">
        <v>1614</v>
      </c>
      <c r="AP1316" s="139" t="s">
        <v>7</v>
      </c>
      <c r="AQ1316" s="139"/>
      <c r="AR1316" s="381"/>
      <c r="AS1316" s="139" t="s">
        <v>4075</v>
      </c>
      <c r="AT1316" s="141" t="s">
        <v>43</v>
      </c>
      <c r="AU1316" s="141">
        <v>180</v>
      </c>
      <c r="AV1316" s="383"/>
      <c r="AW1316" s="385"/>
      <c r="AX1316" s="139"/>
      <c r="AY1316" t="s">
        <v>18368</v>
      </c>
      <c r="AZ1316">
        <v>12000</v>
      </c>
      <c r="BA1316" s="381"/>
      <c r="BB1316" s="139" t="s">
        <v>1451</v>
      </c>
      <c r="BC1316" s="166"/>
      <c r="BD1316" s="166"/>
      <c r="BE1316" s="166"/>
      <c r="BF1316" s="166"/>
      <c r="BG1316" s="166"/>
      <c r="BH1316" s="308"/>
      <c r="BI1316" s="308"/>
      <c r="BJ1316" s="141" t="s">
        <v>26</v>
      </c>
      <c r="BK1316" s="141" t="s">
        <v>26</v>
      </c>
      <c r="BL1316" s="141"/>
      <c r="BM1316" s="141"/>
      <c r="BN1316" s="139" t="s">
        <v>4075</v>
      </c>
      <c r="BQ1316" s="141"/>
      <c r="BV1316" s="141"/>
      <c r="BX1316" s="141"/>
      <c r="BY1316" s="141"/>
      <c r="BZ1316" s="141"/>
      <c r="CA1316" s="141"/>
      <c r="CB1316" s="141"/>
      <c r="CC1316" s="141"/>
      <c r="CD1316" s="141"/>
      <c r="CE1316" s="141"/>
      <c r="CF1316" s="141"/>
      <c r="CG1316" s="141"/>
    </row>
    <row r="1317" spans="1:85" x14ac:dyDescent="0.35">
      <c r="A1317" s="155" t="s">
        <v>9351</v>
      </c>
      <c r="B1317" s="139" t="s">
        <v>4075</v>
      </c>
      <c r="C1317" s="18">
        <v>42917</v>
      </c>
      <c r="D1317" s="144">
        <v>0.44513888888888886</v>
      </c>
      <c r="E1317" s="141" t="s">
        <v>13262</v>
      </c>
      <c r="F1317" s="141">
        <v>3</v>
      </c>
      <c r="G1317" s="141" t="s">
        <v>13283</v>
      </c>
      <c r="H1317" s="141">
        <v>2017</v>
      </c>
      <c r="I1317" s="18">
        <v>42917</v>
      </c>
      <c r="J1317" s="144">
        <v>0.44513888888888886</v>
      </c>
      <c r="K1317" s="378"/>
      <c r="L1317" s="139" t="s">
        <v>4075</v>
      </c>
      <c r="M1317" s="141"/>
      <c r="N1317" s="248"/>
      <c r="O1317" s="141" t="s">
        <v>26</v>
      </c>
      <c r="P1317" s="141"/>
      <c r="Q1317" s="141" t="s">
        <v>9352</v>
      </c>
      <c r="R1317" s="141" t="s">
        <v>9353</v>
      </c>
      <c r="S1317" s="141"/>
      <c r="T1317" s="141"/>
      <c r="U1317" s="141"/>
      <c r="V1317" s="141"/>
      <c r="W1317" s="139" t="s">
        <v>4075</v>
      </c>
      <c r="X1317" s="141" t="s">
        <v>25</v>
      </c>
      <c r="Y1317" s="141" t="s">
        <v>27</v>
      </c>
      <c r="Z1317" s="141" t="s">
        <v>4</v>
      </c>
      <c r="AA1317" s="141" t="s">
        <v>34</v>
      </c>
      <c r="AB1317" s="141"/>
      <c r="AC1317" s="139" t="s">
        <v>18047</v>
      </c>
      <c r="AD1317" s="380"/>
      <c r="AE1317" s="139" t="s">
        <v>102</v>
      </c>
      <c r="AF1317" s="139" t="s">
        <v>13071</v>
      </c>
      <c r="AG1317" s="139" t="s">
        <v>102</v>
      </c>
      <c r="AH1317" s="139" t="s">
        <v>1378</v>
      </c>
      <c r="AI1317" s="139" t="s">
        <v>1420</v>
      </c>
      <c r="AJ1317" s="139" t="s">
        <v>1420</v>
      </c>
      <c r="AK1317" s="139"/>
      <c r="AL1317" s="139"/>
      <c r="AM1317" s="141" t="s">
        <v>6</v>
      </c>
      <c r="AN1317" s="141" t="s">
        <v>8</v>
      </c>
      <c r="AO1317" s="139" t="s">
        <v>1614</v>
      </c>
      <c r="AP1317" s="139" t="s">
        <v>13</v>
      </c>
      <c r="AQ1317" s="139"/>
      <c r="AR1317" s="381"/>
      <c r="AS1317" s="139" t="s">
        <v>4075</v>
      </c>
      <c r="AT1317" s="141" t="s">
        <v>1404</v>
      </c>
      <c r="AU1317" s="141"/>
      <c r="AV1317" s="383"/>
      <c r="AW1317" s="385"/>
      <c r="AX1317" s="139"/>
      <c r="AY1317" t="s">
        <v>18681</v>
      </c>
      <c r="AZ1317">
        <v>12000</v>
      </c>
      <c r="BA1317" s="381"/>
      <c r="BB1317" s="139" t="s">
        <v>1444</v>
      </c>
      <c r="BC1317" s="166"/>
      <c r="BD1317" s="166"/>
      <c r="BE1317" s="166"/>
      <c r="BF1317" s="166"/>
      <c r="BG1317" s="166"/>
      <c r="BH1317" s="308"/>
      <c r="BI1317" s="308"/>
      <c r="BJ1317" s="141" t="s">
        <v>26</v>
      </c>
      <c r="BK1317" s="141" t="s">
        <v>26</v>
      </c>
      <c r="BL1317" s="141"/>
      <c r="BM1317" s="141"/>
      <c r="BN1317" s="139" t="s">
        <v>4075</v>
      </c>
      <c r="BQ1317" s="141"/>
      <c r="BV1317" s="141"/>
      <c r="BX1317" s="141"/>
      <c r="BY1317" s="141"/>
      <c r="BZ1317" s="141"/>
      <c r="CA1317" s="141"/>
      <c r="CB1317" s="141"/>
      <c r="CC1317" s="141"/>
      <c r="CD1317" s="141"/>
      <c r="CE1317" s="141"/>
      <c r="CF1317" s="141"/>
      <c r="CG1317" s="141"/>
    </row>
    <row r="1318" spans="1:85" x14ac:dyDescent="0.35">
      <c r="A1318" s="155" t="s">
        <v>9349</v>
      </c>
      <c r="B1318" s="139" t="s">
        <v>4075</v>
      </c>
      <c r="C1318" s="18">
        <v>42917</v>
      </c>
      <c r="D1318" s="144">
        <v>0.50138888888888888</v>
      </c>
      <c r="E1318" s="141" t="s">
        <v>13262</v>
      </c>
      <c r="F1318" s="141">
        <v>3</v>
      </c>
      <c r="G1318" s="141" t="s">
        <v>13283</v>
      </c>
      <c r="H1318" s="141">
        <v>2017</v>
      </c>
      <c r="I1318" s="18">
        <v>42917</v>
      </c>
      <c r="J1318" s="144"/>
      <c r="K1318" s="378"/>
      <c r="L1318" s="139" t="s">
        <v>4075</v>
      </c>
      <c r="M1318" s="141"/>
      <c r="N1318" s="248"/>
      <c r="O1318" s="141" t="s">
        <v>26</v>
      </c>
      <c r="P1318" s="141"/>
      <c r="Q1318" s="141"/>
      <c r="R1318" s="141"/>
      <c r="S1318" s="141" t="s">
        <v>9350</v>
      </c>
      <c r="T1318" s="141"/>
      <c r="U1318" s="141"/>
      <c r="V1318" s="141"/>
      <c r="W1318" s="139" t="s">
        <v>4075</v>
      </c>
      <c r="X1318" s="141" t="s">
        <v>25</v>
      </c>
      <c r="Y1318" s="141" t="s">
        <v>27</v>
      </c>
      <c r="Z1318" s="141" t="s">
        <v>4</v>
      </c>
      <c r="AA1318" s="141" t="s">
        <v>35</v>
      </c>
      <c r="AB1318" s="141"/>
      <c r="AC1318" s="139" t="s">
        <v>18050</v>
      </c>
      <c r="AD1318" s="380"/>
      <c r="AE1318" s="139" t="s">
        <v>105</v>
      </c>
      <c r="AF1318" s="139" t="s">
        <v>13076</v>
      </c>
      <c r="AG1318" s="139" t="s">
        <v>1518</v>
      </c>
      <c r="AH1318" s="139" t="s">
        <v>1378</v>
      </c>
      <c r="AI1318" s="139" t="s">
        <v>1518</v>
      </c>
      <c r="AJ1318" s="139"/>
      <c r="AK1318" s="139" t="s">
        <v>1518</v>
      </c>
      <c r="AL1318" s="139" t="s">
        <v>7</v>
      </c>
      <c r="AM1318" s="141" t="s">
        <v>6</v>
      </c>
      <c r="AN1318" s="141" t="s">
        <v>8</v>
      </c>
      <c r="AO1318" s="139" t="s">
        <v>1618</v>
      </c>
      <c r="AP1318" s="139" t="s">
        <v>7</v>
      </c>
      <c r="AQ1318" s="139"/>
      <c r="AR1318" s="381"/>
      <c r="AS1318" s="139" t="s">
        <v>4075</v>
      </c>
      <c r="AT1318" s="141" t="s">
        <v>44</v>
      </c>
      <c r="AU1318" s="141">
        <v>280</v>
      </c>
      <c r="AV1318" s="383"/>
      <c r="AW1318" s="385"/>
      <c r="AX1318" s="139"/>
      <c r="AY1318" t="s">
        <v>18982</v>
      </c>
      <c r="AZ1318">
        <v>60000</v>
      </c>
      <c r="BA1318" s="381"/>
      <c r="BB1318" s="139" t="s">
        <v>1452</v>
      </c>
      <c r="BC1318" s="166"/>
      <c r="BD1318" s="166"/>
      <c r="BE1318" s="166"/>
      <c r="BF1318" s="166"/>
      <c r="BG1318" s="166"/>
      <c r="BH1318" s="308"/>
      <c r="BI1318" s="308"/>
      <c r="BJ1318" s="141" t="s">
        <v>26</v>
      </c>
      <c r="BK1318" s="141" t="s">
        <v>26</v>
      </c>
      <c r="BL1318" s="141"/>
      <c r="BM1318" s="141"/>
      <c r="BN1318" s="139" t="s">
        <v>4075</v>
      </c>
      <c r="BQ1318" s="141"/>
      <c r="BV1318" s="141"/>
      <c r="BX1318" s="141"/>
      <c r="BY1318" s="141"/>
      <c r="BZ1318" s="141"/>
      <c r="CA1318" s="141"/>
      <c r="CB1318" s="141"/>
      <c r="CC1318" s="141"/>
      <c r="CD1318" s="141"/>
      <c r="CE1318" s="141"/>
      <c r="CF1318" s="141"/>
      <c r="CG1318" s="141"/>
    </row>
    <row r="1319" spans="1:85" x14ac:dyDescent="0.35">
      <c r="A1319" s="155" t="s">
        <v>9354</v>
      </c>
      <c r="B1319" s="139" t="s">
        <v>4075</v>
      </c>
      <c r="C1319" s="18">
        <v>42917</v>
      </c>
      <c r="D1319" s="144">
        <v>0.16250000000000001</v>
      </c>
      <c r="E1319" s="141" t="s">
        <v>13262</v>
      </c>
      <c r="F1319" s="141">
        <v>3</v>
      </c>
      <c r="G1319" s="141" t="s">
        <v>13283</v>
      </c>
      <c r="H1319" s="141">
        <v>2017</v>
      </c>
      <c r="I1319" s="18">
        <v>42917</v>
      </c>
      <c r="J1319" s="144">
        <v>0.16319444444444445</v>
      </c>
      <c r="K1319" s="378"/>
      <c r="L1319" s="139" t="s">
        <v>4075</v>
      </c>
      <c r="M1319" s="141"/>
      <c r="N1319" s="248"/>
      <c r="O1319" s="141" t="s">
        <v>26</v>
      </c>
      <c r="P1319" s="141"/>
      <c r="Q1319" s="141" t="s">
        <v>9355</v>
      </c>
      <c r="R1319" s="141"/>
      <c r="S1319" s="141"/>
      <c r="T1319" s="141"/>
      <c r="U1319" s="141"/>
      <c r="V1319" s="141"/>
      <c r="W1319" s="139" t="s">
        <v>4075</v>
      </c>
      <c r="X1319" s="141" t="s">
        <v>25</v>
      </c>
      <c r="Y1319" s="141" t="s">
        <v>27</v>
      </c>
      <c r="Z1319" s="141" t="s">
        <v>4</v>
      </c>
      <c r="AA1319" s="141" t="s">
        <v>34</v>
      </c>
      <c r="AB1319" s="141"/>
      <c r="AC1319" s="139" t="s">
        <v>18047</v>
      </c>
      <c r="AD1319" s="380"/>
      <c r="AE1319" s="139" t="s">
        <v>4</v>
      </c>
      <c r="AF1319" s="139" t="s">
        <v>13073</v>
      </c>
      <c r="AG1319" s="139" t="s">
        <v>4</v>
      </c>
      <c r="AH1319" s="139" t="s">
        <v>1378</v>
      </c>
      <c r="AI1319" s="139" t="s">
        <v>15678</v>
      </c>
      <c r="AJ1319" s="139"/>
      <c r="AK1319" s="139" t="s">
        <v>15678</v>
      </c>
      <c r="AL1319" s="139" t="s">
        <v>7</v>
      </c>
      <c r="AM1319" s="141" t="s">
        <v>6</v>
      </c>
      <c r="AN1319" s="141" t="s">
        <v>8</v>
      </c>
      <c r="AO1319" s="139" t="s">
        <v>1477</v>
      </c>
      <c r="AP1319" s="139" t="s">
        <v>7</v>
      </c>
      <c r="AQ1319" s="139"/>
      <c r="AR1319" s="381"/>
      <c r="AS1319" s="139" t="s">
        <v>4075</v>
      </c>
      <c r="AT1319" s="141" t="s">
        <v>1404</v>
      </c>
      <c r="AU1319" s="141"/>
      <c r="AV1319" s="383"/>
      <c r="AW1319" s="385"/>
      <c r="AX1319" s="139"/>
      <c r="AY1319" t="s">
        <v>18477</v>
      </c>
      <c r="BA1319" s="381"/>
      <c r="BB1319" s="139" t="s">
        <v>17</v>
      </c>
      <c r="BC1319" s="166"/>
      <c r="BD1319" s="166"/>
      <c r="BE1319" s="166"/>
      <c r="BF1319" s="166"/>
      <c r="BG1319" s="166"/>
      <c r="BH1319" s="308"/>
      <c r="BI1319" s="308"/>
      <c r="BJ1319" s="141" t="s">
        <v>26</v>
      </c>
      <c r="BK1319" s="141" t="s">
        <v>26</v>
      </c>
      <c r="BL1319" s="141"/>
      <c r="BM1319" s="141"/>
      <c r="BN1319" s="139" t="s">
        <v>4075</v>
      </c>
      <c r="BQ1319" s="141"/>
      <c r="BV1319" s="141"/>
      <c r="BX1319" s="141"/>
      <c r="BY1319" s="141"/>
      <c r="BZ1319" s="141"/>
      <c r="CA1319" s="141"/>
      <c r="CB1319" s="141"/>
      <c r="CC1319" s="141"/>
      <c r="CD1319" s="141"/>
      <c r="CE1319" s="141"/>
      <c r="CF1319" s="141"/>
      <c r="CG1319" s="141"/>
    </row>
    <row r="1320" spans="1:85" x14ac:dyDescent="0.35">
      <c r="A1320" s="155" t="s">
        <v>20025</v>
      </c>
      <c r="B1320" s="139" t="s">
        <v>4075</v>
      </c>
      <c r="C1320" s="18">
        <v>42917</v>
      </c>
      <c r="D1320" s="144">
        <v>0.12724537037037037</v>
      </c>
      <c r="E1320" s="141" t="s">
        <v>13262</v>
      </c>
      <c r="F1320" s="141">
        <v>3</v>
      </c>
      <c r="G1320" s="141" t="s">
        <v>13283</v>
      </c>
      <c r="H1320" s="141">
        <v>2017</v>
      </c>
      <c r="I1320" s="18">
        <v>42917</v>
      </c>
      <c r="J1320" s="144">
        <v>0.12708333333333333</v>
      </c>
      <c r="K1320" s="378"/>
      <c r="L1320" s="139" t="s">
        <v>4075</v>
      </c>
      <c r="M1320" s="141" t="s">
        <v>28</v>
      </c>
      <c r="N1320" s="248">
        <v>44281</v>
      </c>
      <c r="O1320" s="141" t="s">
        <v>25</v>
      </c>
      <c r="P1320" s="141"/>
      <c r="Q1320" s="141" t="s">
        <v>20026</v>
      </c>
      <c r="R1320" s="141"/>
      <c r="S1320" s="141"/>
      <c r="T1320" s="141" t="s">
        <v>20027</v>
      </c>
      <c r="U1320" s="141">
        <v>113016025</v>
      </c>
      <c r="V1320" s="141"/>
      <c r="W1320" s="139" t="s">
        <v>4075</v>
      </c>
      <c r="X1320" s="141" t="s">
        <v>25</v>
      </c>
      <c r="Y1320" s="141" t="s">
        <v>27</v>
      </c>
      <c r="Z1320" s="141"/>
      <c r="AA1320" s="141" t="s">
        <v>34</v>
      </c>
      <c r="AB1320" s="141"/>
      <c r="AC1320" s="139" t="s">
        <v>18054</v>
      </c>
      <c r="AD1320" s="380"/>
      <c r="AE1320" s="139" t="s">
        <v>1524</v>
      </c>
      <c r="AF1320" s="139" t="s">
        <v>13070</v>
      </c>
      <c r="AG1320" s="139" t="s">
        <v>102</v>
      </c>
      <c r="AH1320" s="139" t="s">
        <v>13</v>
      </c>
      <c r="AI1320" s="139" t="s">
        <v>1524</v>
      </c>
      <c r="AJ1320" s="139"/>
      <c r="AK1320" s="139"/>
      <c r="AL1320" s="139"/>
      <c r="AM1320" s="141" t="s">
        <v>9</v>
      </c>
      <c r="AN1320" s="141" t="s">
        <v>8</v>
      </c>
      <c r="AO1320" s="139"/>
      <c r="AP1320" s="139" t="s">
        <v>87</v>
      </c>
      <c r="AQ1320" s="139"/>
      <c r="AR1320" s="381"/>
      <c r="AS1320" s="139" t="s">
        <v>4075</v>
      </c>
      <c r="AT1320" s="141" t="s">
        <v>43</v>
      </c>
      <c r="AU1320" s="141">
        <v>247</v>
      </c>
      <c r="AV1320" s="383"/>
      <c r="AW1320" s="385"/>
      <c r="AX1320" s="139" t="s">
        <v>71</v>
      </c>
      <c r="AY1320" t="s">
        <v>20028</v>
      </c>
      <c r="BA1320" s="381"/>
      <c r="BB1320" s="139" t="s">
        <v>1452</v>
      </c>
      <c r="BC1320" s="166"/>
      <c r="BD1320" s="166"/>
      <c r="BE1320" s="166"/>
      <c r="BF1320" s="166"/>
      <c r="BG1320" s="166"/>
      <c r="BH1320" s="308"/>
      <c r="BI1320" s="308"/>
      <c r="BJ1320" s="141" t="s">
        <v>26</v>
      </c>
      <c r="BK1320" s="141" t="s">
        <v>26</v>
      </c>
      <c r="BL1320" s="141"/>
      <c r="BM1320" s="141"/>
      <c r="BN1320" s="139" t="s">
        <v>4075</v>
      </c>
      <c r="BQ1320" s="141"/>
      <c r="BV1320" s="141"/>
      <c r="BX1320" s="141"/>
      <c r="BY1320" s="141"/>
      <c r="BZ1320" s="141"/>
      <c r="CA1320" s="141"/>
      <c r="CB1320" s="141"/>
      <c r="CC1320" s="141"/>
      <c r="CD1320" s="141"/>
      <c r="CE1320" s="141"/>
      <c r="CF1320" s="141"/>
      <c r="CG1320" s="141"/>
    </row>
    <row r="1321" spans="1:85" x14ac:dyDescent="0.35">
      <c r="A1321" s="155" t="s">
        <v>9356</v>
      </c>
      <c r="B1321" s="139" t="s">
        <v>4075</v>
      </c>
      <c r="C1321" s="18">
        <v>42917</v>
      </c>
      <c r="D1321" s="144">
        <v>0.13333333333333333</v>
      </c>
      <c r="E1321" s="141" t="s">
        <v>13262</v>
      </c>
      <c r="F1321" s="141">
        <v>3</v>
      </c>
      <c r="G1321" s="141" t="s">
        <v>13283</v>
      </c>
      <c r="H1321" s="141">
        <v>2017</v>
      </c>
      <c r="I1321" s="18">
        <v>42917</v>
      </c>
      <c r="J1321" s="144">
        <v>0.13333333333333333</v>
      </c>
      <c r="K1321" s="378"/>
      <c r="L1321" s="139" t="s">
        <v>4075</v>
      </c>
      <c r="M1321" s="141"/>
      <c r="N1321" s="248"/>
      <c r="O1321" s="141" t="s">
        <v>26</v>
      </c>
      <c r="P1321" s="141"/>
      <c r="Q1321" s="141" t="s">
        <v>9357</v>
      </c>
      <c r="R1321" s="141" t="s">
        <v>9358</v>
      </c>
      <c r="S1321" s="141"/>
      <c r="T1321" s="141"/>
      <c r="U1321" s="141"/>
      <c r="V1321" s="141"/>
      <c r="W1321" s="139" t="s">
        <v>4075</v>
      </c>
      <c r="X1321" s="141" t="s">
        <v>25</v>
      </c>
      <c r="Y1321" s="141" t="s">
        <v>27</v>
      </c>
      <c r="Z1321" s="141" t="s">
        <v>4</v>
      </c>
      <c r="AA1321" s="141" t="s">
        <v>34</v>
      </c>
      <c r="AB1321" s="141"/>
      <c r="AC1321" s="139" t="s">
        <v>18047</v>
      </c>
      <c r="AD1321" s="380"/>
      <c r="AE1321" s="139" t="s">
        <v>102</v>
      </c>
      <c r="AF1321" s="139" t="s">
        <v>13077</v>
      </c>
      <c r="AG1321" s="139" t="s">
        <v>102</v>
      </c>
      <c r="AH1321" s="139" t="s">
        <v>1378</v>
      </c>
      <c r="AI1321" s="139" t="s">
        <v>1408</v>
      </c>
      <c r="AJ1321" s="139" t="s">
        <v>1408</v>
      </c>
      <c r="AK1321" s="139"/>
      <c r="AL1321" s="139"/>
      <c r="AM1321" s="141" t="s">
        <v>6</v>
      </c>
      <c r="AN1321" s="141" t="s">
        <v>8</v>
      </c>
      <c r="AO1321" s="139" t="s">
        <v>1614</v>
      </c>
      <c r="AP1321" s="139" t="s">
        <v>7</v>
      </c>
      <c r="AQ1321" s="139"/>
      <c r="AR1321" s="381"/>
      <c r="AS1321" s="139" t="s">
        <v>4075</v>
      </c>
      <c r="AT1321" s="141" t="s">
        <v>43</v>
      </c>
      <c r="AU1321" s="141">
        <v>180</v>
      </c>
      <c r="AV1321" s="383"/>
      <c r="AW1321" s="385"/>
      <c r="AX1321" s="139"/>
      <c r="AY1321" t="s">
        <v>18351</v>
      </c>
      <c r="AZ1321">
        <v>12000</v>
      </c>
      <c r="BA1321" s="381"/>
      <c r="BB1321" s="139" t="s">
        <v>1466</v>
      </c>
      <c r="BC1321" s="166"/>
      <c r="BD1321" s="166"/>
      <c r="BE1321" s="166"/>
      <c r="BF1321" s="166"/>
      <c r="BG1321" s="166"/>
      <c r="BH1321" s="308"/>
      <c r="BI1321" s="308"/>
      <c r="BJ1321" s="141" t="s">
        <v>26</v>
      </c>
      <c r="BK1321" s="141" t="s">
        <v>26</v>
      </c>
      <c r="BL1321" s="141"/>
      <c r="BM1321" s="141"/>
      <c r="BN1321" s="139" t="s">
        <v>4075</v>
      </c>
      <c r="BQ1321" s="141"/>
      <c r="BV1321" s="141"/>
      <c r="BX1321" s="141"/>
      <c r="BY1321" s="141"/>
      <c r="BZ1321" s="141"/>
      <c r="CA1321" s="141"/>
      <c r="CB1321" s="141"/>
      <c r="CC1321" s="141"/>
      <c r="CD1321" s="141"/>
      <c r="CE1321" s="141"/>
      <c r="CF1321" s="141"/>
      <c r="CG1321" s="141"/>
    </row>
    <row r="1322" spans="1:85" x14ac:dyDescent="0.35">
      <c r="A1322" s="155" t="s">
        <v>9342</v>
      </c>
      <c r="B1322" s="139" t="s">
        <v>4075</v>
      </c>
      <c r="C1322" s="18">
        <v>42918</v>
      </c>
      <c r="D1322" s="144">
        <v>0.56111111111111112</v>
      </c>
      <c r="E1322" s="141" t="s">
        <v>13263</v>
      </c>
      <c r="F1322" s="141">
        <v>3</v>
      </c>
      <c r="G1322" s="141" t="s">
        <v>13283</v>
      </c>
      <c r="H1322" s="141">
        <v>2017</v>
      </c>
      <c r="I1322" s="18">
        <v>42918</v>
      </c>
      <c r="J1322" s="144"/>
      <c r="K1322" s="378"/>
      <c r="L1322" s="139" t="s">
        <v>4075</v>
      </c>
      <c r="M1322" s="141"/>
      <c r="N1322" s="248"/>
      <c r="O1322" s="141" t="s">
        <v>26</v>
      </c>
      <c r="P1322" s="141"/>
      <c r="Q1322" s="141"/>
      <c r="R1322" s="141"/>
      <c r="S1322" s="141" t="s">
        <v>9343</v>
      </c>
      <c r="T1322" s="141"/>
      <c r="U1322" s="141"/>
      <c r="V1322" s="141"/>
      <c r="W1322" s="139" t="s">
        <v>4075</v>
      </c>
      <c r="X1322" s="141" t="s">
        <v>25</v>
      </c>
      <c r="Y1322" s="141" t="s">
        <v>27</v>
      </c>
      <c r="Z1322" s="141" t="s">
        <v>4</v>
      </c>
      <c r="AA1322" s="141" t="s">
        <v>35</v>
      </c>
      <c r="AB1322" s="141"/>
      <c r="AC1322" s="139" t="s">
        <v>18048</v>
      </c>
      <c r="AD1322" s="380"/>
      <c r="AE1322" s="139" t="s">
        <v>107</v>
      </c>
      <c r="AF1322" s="139" t="s">
        <v>13076</v>
      </c>
      <c r="AG1322" s="139" t="s">
        <v>4130</v>
      </c>
      <c r="AH1322" s="139" t="s">
        <v>1378</v>
      </c>
      <c r="AI1322" s="139" t="s">
        <v>1518</v>
      </c>
      <c r="AJ1322" s="139"/>
      <c r="AK1322" s="139" t="s">
        <v>1518</v>
      </c>
      <c r="AL1322" s="139" t="s">
        <v>7</v>
      </c>
      <c r="AM1322" s="141" t="s">
        <v>6</v>
      </c>
      <c r="AN1322" s="141" t="s">
        <v>8</v>
      </c>
      <c r="AO1322" s="139" t="s">
        <v>1618</v>
      </c>
      <c r="AP1322" s="139" t="s">
        <v>7</v>
      </c>
      <c r="AQ1322" s="139"/>
      <c r="AR1322" s="381"/>
      <c r="AS1322" s="139" t="s">
        <v>4075</v>
      </c>
      <c r="AT1322" s="141" t="s">
        <v>44</v>
      </c>
      <c r="AU1322" s="141">
        <v>280</v>
      </c>
      <c r="AV1322" s="383"/>
      <c r="AW1322" s="385"/>
      <c r="AX1322" s="139"/>
      <c r="AY1322" t="s">
        <v>18982</v>
      </c>
      <c r="AZ1322">
        <v>60000</v>
      </c>
      <c r="BA1322" s="381"/>
      <c r="BB1322" s="139" t="s">
        <v>1452</v>
      </c>
      <c r="BC1322" s="166"/>
      <c r="BD1322" s="166"/>
      <c r="BE1322" s="166"/>
      <c r="BF1322" s="166"/>
      <c r="BG1322" s="166"/>
      <c r="BH1322" s="308"/>
      <c r="BI1322" s="308"/>
      <c r="BJ1322" s="141" t="s">
        <v>26</v>
      </c>
      <c r="BK1322" s="141" t="s">
        <v>26</v>
      </c>
      <c r="BL1322" s="141"/>
      <c r="BM1322" s="141"/>
      <c r="BN1322" s="139" t="s">
        <v>4075</v>
      </c>
      <c r="BQ1322" s="141"/>
      <c r="BV1322" s="141"/>
      <c r="BX1322" s="141"/>
      <c r="BY1322" s="141"/>
      <c r="BZ1322" s="141"/>
      <c r="CA1322" s="141"/>
      <c r="CB1322" s="141"/>
      <c r="CC1322" s="141"/>
      <c r="CD1322" s="141"/>
      <c r="CE1322" s="141"/>
      <c r="CF1322" s="141"/>
      <c r="CG1322" s="141"/>
    </row>
    <row r="1323" spans="1:85" x14ac:dyDescent="0.35">
      <c r="A1323" s="155" t="s">
        <v>9344</v>
      </c>
      <c r="B1323" s="139" t="s">
        <v>4075</v>
      </c>
      <c r="C1323" s="18">
        <v>42918</v>
      </c>
      <c r="D1323" s="144">
        <v>0.4152777777777778</v>
      </c>
      <c r="E1323" s="141" t="s">
        <v>13263</v>
      </c>
      <c r="F1323" s="141">
        <v>3</v>
      </c>
      <c r="G1323" s="141" t="s">
        <v>13283</v>
      </c>
      <c r="H1323" s="141">
        <v>2017</v>
      </c>
      <c r="I1323" s="18">
        <v>42918</v>
      </c>
      <c r="J1323" s="144">
        <v>0.4152777777777778</v>
      </c>
      <c r="K1323" s="378"/>
      <c r="L1323" s="139" t="s">
        <v>4075</v>
      </c>
      <c r="M1323" s="141" t="s">
        <v>5623</v>
      </c>
      <c r="N1323" s="248"/>
      <c r="O1323" s="141" t="s">
        <v>25</v>
      </c>
      <c r="P1323" s="141"/>
      <c r="Q1323" s="141"/>
      <c r="R1323" s="141" t="s">
        <v>9345</v>
      </c>
      <c r="S1323" s="141"/>
      <c r="T1323" s="141"/>
      <c r="U1323" s="141"/>
      <c r="V1323" s="141"/>
      <c r="W1323" s="139" t="s">
        <v>4075</v>
      </c>
      <c r="X1323" s="141" t="s">
        <v>25</v>
      </c>
      <c r="Y1323" s="141" t="s">
        <v>27</v>
      </c>
      <c r="Z1323" s="141"/>
      <c r="AA1323" s="141" t="s">
        <v>34</v>
      </c>
      <c r="AB1323" s="141"/>
      <c r="AC1323" s="139" t="s">
        <v>114</v>
      </c>
      <c r="AD1323" s="380"/>
      <c r="AE1323" s="139" t="s">
        <v>4</v>
      </c>
      <c r="AF1323" s="139" t="s">
        <v>13073</v>
      </c>
      <c r="AG1323" s="139" t="s">
        <v>4</v>
      </c>
      <c r="AH1323" s="139" t="s">
        <v>1380</v>
      </c>
      <c r="AI1323" s="139" t="s">
        <v>1381</v>
      </c>
      <c r="AJ1323" s="139"/>
      <c r="AK1323" s="139" t="s">
        <v>15678</v>
      </c>
      <c r="AL1323" s="139" t="s">
        <v>1563</v>
      </c>
      <c r="AM1323" s="141" t="s">
        <v>25</v>
      </c>
      <c r="AN1323" s="141" t="s">
        <v>8</v>
      </c>
      <c r="AO1323" s="139"/>
      <c r="AP1323" s="139" t="s">
        <v>1563</v>
      </c>
      <c r="AQ1323" s="139"/>
      <c r="AR1323" s="381"/>
      <c r="AS1323" s="139" t="s">
        <v>4075</v>
      </c>
      <c r="AT1323" s="141" t="s">
        <v>1404</v>
      </c>
      <c r="AU1323" s="141"/>
      <c r="AV1323" s="383"/>
      <c r="AW1323" s="385"/>
      <c r="AX1323" s="139"/>
      <c r="BA1323" s="381"/>
      <c r="BB1323" s="139" t="s">
        <v>1469</v>
      </c>
      <c r="BC1323" s="166">
        <v>7.5000000000000002E-4</v>
      </c>
      <c r="BD1323" s="166"/>
      <c r="BE1323" s="166"/>
      <c r="BF1323" s="166"/>
      <c r="BG1323" s="166"/>
      <c r="BH1323" s="308"/>
      <c r="BI1323" s="308"/>
      <c r="BJ1323" s="141" t="s">
        <v>26</v>
      </c>
      <c r="BK1323" s="141" t="s">
        <v>26</v>
      </c>
      <c r="BL1323" s="141"/>
      <c r="BM1323" s="141"/>
      <c r="BN1323" s="139" t="s">
        <v>4075</v>
      </c>
      <c r="BQ1323" s="141" t="s">
        <v>15855</v>
      </c>
      <c r="BR1323" s="135" t="s">
        <v>15680</v>
      </c>
      <c r="BT1323" s="135" t="s">
        <v>15364</v>
      </c>
      <c r="BU1323" s="135" t="s">
        <v>2059</v>
      </c>
      <c r="BV1323" s="141" t="s">
        <v>13266</v>
      </c>
      <c r="BW1323" s="135" t="s">
        <v>2891</v>
      </c>
      <c r="BX1323" s="141" t="s">
        <v>15681</v>
      </c>
      <c r="BY1323" s="141" t="s">
        <v>12</v>
      </c>
      <c r="BZ1323" s="141" t="s">
        <v>26</v>
      </c>
      <c r="CA1323" s="141" t="s">
        <v>1848</v>
      </c>
      <c r="CB1323" s="141"/>
      <c r="CC1323" s="141" t="s">
        <v>15686</v>
      </c>
      <c r="CD1323" s="141" t="s">
        <v>15687</v>
      </c>
      <c r="CE1323" s="141" t="s">
        <v>15450</v>
      </c>
      <c r="CF1323" s="141" t="s">
        <v>15451</v>
      </c>
      <c r="CG1323" s="141" t="s">
        <v>2003</v>
      </c>
    </row>
    <row r="1324" spans="1:85" x14ac:dyDescent="0.35">
      <c r="A1324" s="155" t="s">
        <v>9346</v>
      </c>
      <c r="B1324" s="139" t="s">
        <v>4075</v>
      </c>
      <c r="C1324" s="18">
        <v>42918</v>
      </c>
      <c r="D1324" s="144">
        <v>0.15902777777777777</v>
      </c>
      <c r="E1324" s="141" t="s">
        <v>13263</v>
      </c>
      <c r="F1324" s="141">
        <v>3</v>
      </c>
      <c r="G1324" s="141" t="s">
        <v>13283</v>
      </c>
      <c r="H1324" s="141">
        <v>2017</v>
      </c>
      <c r="I1324" s="18">
        <v>42918</v>
      </c>
      <c r="J1324" s="144">
        <v>0.15902777777777777</v>
      </c>
      <c r="K1324" s="378"/>
      <c r="L1324" s="139" t="s">
        <v>4075</v>
      </c>
      <c r="M1324" s="141"/>
      <c r="N1324" s="248"/>
      <c r="O1324" s="141" t="s">
        <v>26</v>
      </c>
      <c r="P1324" s="141"/>
      <c r="Q1324" s="141" t="s">
        <v>9347</v>
      </c>
      <c r="R1324" s="141" t="s">
        <v>9348</v>
      </c>
      <c r="S1324" s="141"/>
      <c r="T1324" s="141"/>
      <c r="U1324" s="141"/>
      <c r="V1324" s="141"/>
      <c r="W1324" s="139" t="s">
        <v>4075</v>
      </c>
      <c r="X1324" s="141" t="s">
        <v>25</v>
      </c>
      <c r="Y1324" s="141" t="s">
        <v>27</v>
      </c>
      <c r="Z1324" s="141" t="s">
        <v>4</v>
      </c>
      <c r="AA1324" s="141" t="s">
        <v>34</v>
      </c>
      <c r="AB1324" s="141"/>
      <c r="AC1324" s="139" t="s">
        <v>18047</v>
      </c>
      <c r="AD1324" s="380"/>
      <c r="AE1324" s="139" t="s">
        <v>103</v>
      </c>
      <c r="AF1324" s="139" t="s">
        <v>13069</v>
      </c>
      <c r="AG1324" s="139" t="s">
        <v>103</v>
      </c>
      <c r="AH1324" s="139" t="s">
        <v>1378</v>
      </c>
      <c r="AI1324" s="139" t="s">
        <v>7399</v>
      </c>
      <c r="AJ1324" s="139"/>
      <c r="AK1324" s="139" t="s">
        <v>7399</v>
      </c>
      <c r="AL1324" s="139" t="s">
        <v>7</v>
      </c>
      <c r="AM1324" s="141" t="s">
        <v>6</v>
      </c>
      <c r="AN1324" s="141" t="s">
        <v>8</v>
      </c>
      <c r="AO1324" s="139" t="s">
        <v>1614</v>
      </c>
      <c r="AP1324" s="139" t="s">
        <v>7</v>
      </c>
      <c r="AQ1324" s="139"/>
      <c r="AR1324" s="381"/>
      <c r="AS1324" s="139" t="s">
        <v>4075</v>
      </c>
      <c r="AT1324" s="141" t="s">
        <v>1404</v>
      </c>
      <c r="AU1324" s="141"/>
      <c r="AV1324" s="383"/>
      <c r="AW1324" s="385"/>
      <c r="AX1324" s="139"/>
      <c r="AY1324" t="s">
        <v>18983</v>
      </c>
      <c r="AZ1324">
        <v>12000</v>
      </c>
      <c r="BA1324" s="381"/>
      <c r="BB1324" s="139" t="s">
        <v>1450</v>
      </c>
      <c r="BC1324" s="166"/>
      <c r="BD1324" s="166"/>
      <c r="BE1324" s="166"/>
      <c r="BF1324" s="166"/>
      <c r="BG1324" s="166"/>
      <c r="BH1324" s="308"/>
      <c r="BI1324" s="308"/>
      <c r="BJ1324" s="141" t="s">
        <v>26</v>
      </c>
      <c r="BK1324" s="141" t="s">
        <v>26</v>
      </c>
      <c r="BL1324" s="141"/>
      <c r="BM1324" s="141"/>
      <c r="BN1324" s="139" t="s">
        <v>4075</v>
      </c>
      <c r="BQ1324" s="141"/>
      <c r="BV1324" s="141"/>
      <c r="BX1324" s="141"/>
      <c r="BY1324" s="141"/>
      <c r="BZ1324" s="141"/>
      <c r="CA1324" s="141"/>
      <c r="CB1324" s="141"/>
      <c r="CC1324" s="141"/>
      <c r="CD1324" s="141"/>
      <c r="CE1324" s="141"/>
      <c r="CF1324" s="141"/>
      <c r="CG1324" s="141"/>
    </row>
    <row r="1325" spans="1:85" x14ac:dyDescent="0.35">
      <c r="A1325" s="155" t="s">
        <v>9339</v>
      </c>
      <c r="B1325" s="139" t="s">
        <v>4075</v>
      </c>
      <c r="C1325" s="18">
        <v>42919</v>
      </c>
      <c r="D1325" s="144">
        <v>0.85138888888888886</v>
      </c>
      <c r="E1325" s="141" t="s">
        <v>13263</v>
      </c>
      <c r="F1325" s="141">
        <v>3</v>
      </c>
      <c r="G1325" s="141" t="s">
        <v>13283</v>
      </c>
      <c r="H1325" s="141">
        <v>2017</v>
      </c>
      <c r="I1325" s="18">
        <v>42919</v>
      </c>
      <c r="J1325" s="144">
        <v>0.85138888888888886</v>
      </c>
      <c r="K1325" s="378"/>
      <c r="L1325" s="139" t="s">
        <v>4075</v>
      </c>
      <c r="M1325" s="141"/>
      <c r="N1325" s="248"/>
      <c r="O1325" s="141" t="s">
        <v>26</v>
      </c>
      <c r="P1325" s="141"/>
      <c r="Q1325" s="141" t="s">
        <v>9340</v>
      </c>
      <c r="R1325" s="141" t="s">
        <v>9341</v>
      </c>
      <c r="S1325" s="141"/>
      <c r="T1325" s="141"/>
      <c r="U1325" s="141"/>
      <c r="V1325" s="141"/>
      <c r="W1325" s="139" t="s">
        <v>4075</v>
      </c>
      <c r="X1325" s="141" t="s">
        <v>25</v>
      </c>
      <c r="Y1325" s="141" t="s">
        <v>27</v>
      </c>
      <c r="Z1325" s="141" t="s">
        <v>4</v>
      </c>
      <c r="AA1325" s="141" t="s">
        <v>34</v>
      </c>
      <c r="AB1325" s="141"/>
      <c r="AC1325" s="139" t="s">
        <v>18047</v>
      </c>
      <c r="AD1325" s="380"/>
      <c r="AE1325" s="139" t="s">
        <v>107</v>
      </c>
      <c r="AF1325" s="139" t="s">
        <v>13076</v>
      </c>
      <c r="AG1325" s="139" t="s">
        <v>4130</v>
      </c>
      <c r="AH1325" s="139" t="s">
        <v>1378</v>
      </c>
      <c r="AI1325" s="139" t="s">
        <v>1518</v>
      </c>
      <c r="AJ1325" s="139"/>
      <c r="AK1325" s="139" t="s">
        <v>1518</v>
      </c>
      <c r="AL1325" s="139" t="s">
        <v>7</v>
      </c>
      <c r="AM1325" s="141" t="s">
        <v>1527</v>
      </c>
      <c r="AN1325" s="141" t="s">
        <v>8</v>
      </c>
      <c r="AO1325" s="139" t="s">
        <v>1614</v>
      </c>
      <c r="AP1325" s="139" t="s">
        <v>7</v>
      </c>
      <c r="AQ1325" s="139"/>
      <c r="AR1325" s="381"/>
      <c r="AS1325" s="139" t="s">
        <v>4075</v>
      </c>
      <c r="AT1325" s="141" t="s">
        <v>43</v>
      </c>
      <c r="AU1325" s="141">
        <v>305</v>
      </c>
      <c r="AV1325" s="383"/>
      <c r="AW1325" s="385"/>
      <c r="AX1325" s="139"/>
      <c r="AY1325" t="s">
        <v>18392</v>
      </c>
      <c r="AZ1325">
        <v>21000</v>
      </c>
      <c r="BA1325" s="381"/>
      <c r="BB1325" s="139" t="s">
        <v>1450</v>
      </c>
      <c r="BC1325" s="166"/>
      <c r="BD1325" s="166"/>
      <c r="BE1325" s="166"/>
      <c r="BF1325" s="166"/>
      <c r="BG1325" s="166"/>
      <c r="BH1325" s="308"/>
      <c r="BI1325" s="308"/>
      <c r="BJ1325" s="141" t="s">
        <v>26</v>
      </c>
      <c r="BK1325" s="141" t="s">
        <v>26</v>
      </c>
      <c r="BL1325" s="141"/>
      <c r="BM1325" s="141"/>
      <c r="BN1325" s="139" t="s">
        <v>4075</v>
      </c>
      <c r="BQ1325" s="141"/>
      <c r="BV1325" s="141"/>
      <c r="BX1325" s="141"/>
      <c r="BY1325" s="141"/>
      <c r="BZ1325" s="141"/>
      <c r="CA1325" s="141"/>
      <c r="CB1325" s="141"/>
      <c r="CC1325" s="141"/>
      <c r="CD1325" s="141"/>
      <c r="CE1325" s="141"/>
      <c r="CF1325" s="141"/>
      <c r="CG1325" s="141"/>
    </row>
    <row r="1326" spans="1:85" x14ac:dyDescent="0.35">
      <c r="A1326" s="155" t="s">
        <v>9332</v>
      </c>
      <c r="B1326" s="139" t="s">
        <v>4075</v>
      </c>
      <c r="C1326" s="18">
        <v>42920</v>
      </c>
      <c r="D1326" s="144">
        <v>0.67777777777777781</v>
      </c>
      <c r="E1326" s="141" t="s">
        <v>13263</v>
      </c>
      <c r="F1326" s="141">
        <v>3</v>
      </c>
      <c r="G1326" s="141" t="s">
        <v>13283</v>
      </c>
      <c r="H1326" s="141">
        <v>2017</v>
      </c>
      <c r="I1326" s="18">
        <v>42920</v>
      </c>
      <c r="J1326" s="144">
        <v>0.67777777777777781</v>
      </c>
      <c r="K1326" s="378"/>
      <c r="L1326" s="139" t="s">
        <v>4075</v>
      </c>
      <c r="M1326" s="141"/>
      <c r="N1326" s="248"/>
      <c r="O1326" s="141" t="s">
        <v>26</v>
      </c>
      <c r="P1326" s="141"/>
      <c r="Q1326" s="141" t="s">
        <v>9333</v>
      </c>
      <c r="R1326" s="141" t="s">
        <v>9334</v>
      </c>
      <c r="S1326" s="141"/>
      <c r="T1326" s="141"/>
      <c r="U1326" s="141">
        <v>113017729</v>
      </c>
      <c r="V1326" s="141"/>
      <c r="W1326" s="139" t="s">
        <v>4075</v>
      </c>
      <c r="X1326" s="141" t="s">
        <v>25</v>
      </c>
      <c r="Y1326" s="141" t="s">
        <v>27</v>
      </c>
      <c r="Z1326" s="141" t="s">
        <v>4</v>
      </c>
      <c r="AA1326" s="141" t="s">
        <v>34</v>
      </c>
      <c r="AB1326" s="141"/>
      <c r="AC1326" s="139" t="s">
        <v>18047</v>
      </c>
      <c r="AD1326" s="380"/>
      <c r="AE1326" s="139" t="s">
        <v>4</v>
      </c>
      <c r="AF1326" s="139" t="s">
        <v>13073</v>
      </c>
      <c r="AG1326" s="139" t="s">
        <v>4</v>
      </c>
      <c r="AH1326" s="139" t="s">
        <v>1378</v>
      </c>
      <c r="AI1326" s="139" t="s">
        <v>15678</v>
      </c>
      <c r="AJ1326" s="139"/>
      <c r="AK1326" s="139" t="s">
        <v>15678</v>
      </c>
      <c r="AL1326" s="139" t="s">
        <v>7</v>
      </c>
      <c r="AM1326" s="141" t="s">
        <v>1527</v>
      </c>
      <c r="AN1326" s="141" t="s">
        <v>8</v>
      </c>
      <c r="AO1326" s="139" t="s">
        <v>1477</v>
      </c>
      <c r="AP1326" s="139" t="s">
        <v>7</v>
      </c>
      <c r="AQ1326" s="139"/>
      <c r="AR1326" s="381"/>
      <c r="AS1326" s="139" t="s">
        <v>4075</v>
      </c>
      <c r="AT1326" s="141" t="s">
        <v>1404</v>
      </c>
      <c r="AU1326" s="141">
        <v>300</v>
      </c>
      <c r="AV1326" s="383"/>
      <c r="AW1326" s="385"/>
      <c r="AX1326" s="139"/>
      <c r="AY1326" t="s">
        <v>18984</v>
      </c>
      <c r="BA1326" s="381"/>
      <c r="BB1326" s="139" t="s">
        <v>1450</v>
      </c>
      <c r="BC1326" s="166"/>
      <c r="BD1326" s="166"/>
      <c r="BE1326" s="166"/>
      <c r="BF1326" s="166"/>
      <c r="BG1326" s="166"/>
      <c r="BH1326" s="308"/>
      <c r="BI1326" s="308"/>
      <c r="BJ1326" s="141" t="s">
        <v>26</v>
      </c>
      <c r="BK1326" s="141" t="s">
        <v>26</v>
      </c>
      <c r="BL1326" s="141"/>
      <c r="BM1326" s="141"/>
      <c r="BN1326" s="139" t="s">
        <v>4075</v>
      </c>
      <c r="BQ1326" s="141" t="s">
        <v>15856</v>
      </c>
      <c r="BR1326" s="135" t="s">
        <v>15685</v>
      </c>
      <c r="BT1326" s="135" t="s">
        <v>15404</v>
      </c>
      <c r="BU1326" s="135" t="s">
        <v>3013</v>
      </c>
      <c r="BV1326" s="141" t="s">
        <v>13278</v>
      </c>
      <c r="BW1326" s="135" t="s">
        <v>2509</v>
      </c>
      <c r="BX1326" s="141" t="s">
        <v>15681</v>
      </c>
      <c r="BY1326" s="141" t="s">
        <v>12</v>
      </c>
      <c r="BZ1326" s="141" t="s">
        <v>26</v>
      </c>
      <c r="CA1326" s="141" t="s">
        <v>1848</v>
      </c>
      <c r="CB1326" s="141"/>
      <c r="CC1326" s="141" t="s">
        <v>13</v>
      </c>
      <c r="CD1326" s="141" t="s">
        <v>15683</v>
      </c>
      <c r="CE1326" s="141" t="s">
        <v>15453</v>
      </c>
      <c r="CF1326" s="141" t="s">
        <v>15451</v>
      </c>
      <c r="CG1326" s="141" t="s">
        <v>1848</v>
      </c>
    </row>
    <row r="1327" spans="1:85" x14ac:dyDescent="0.35">
      <c r="A1327" s="155" t="s">
        <v>9335</v>
      </c>
      <c r="B1327" s="139" t="s">
        <v>4075</v>
      </c>
      <c r="C1327" s="18">
        <v>42920</v>
      </c>
      <c r="D1327" s="144">
        <v>0.5805555555555556</v>
      </c>
      <c r="E1327" s="141" t="s">
        <v>13263</v>
      </c>
      <c r="F1327" s="141">
        <v>3</v>
      </c>
      <c r="G1327" s="141" t="s">
        <v>13283</v>
      </c>
      <c r="H1327" s="141">
        <v>2017</v>
      </c>
      <c r="I1327" s="18">
        <v>42920</v>
      </c>
      <c r="J1327" s="144">
        <v>0.58263888888888893</v>
      </c>
      <c r="K1327" s="378"/>
      <c r="L1327" s="139" t="s">
        <v>4075</v>
      </c>
      <c r="M1327" s="141"/>
      <c r="N1327" s="248"/>
      <c r="O1327" s="141" t="s">
        <v>26</v>
      </c>
      <c r="P1327" s="141"/>
      <c r="Q1327" s="141" t="s">
        <v>9336</v>
      </c>
      <c r="R1327" s="141"/>
      <c r="S1327" s="141"/>
      <c r="T1327" s="141"/>
      <c r="U1327" s="141"/>
      <c r="V1327" s="141"/>
      <c r="W1327" s="139" t="s">
        <v>4075</v>
      </c>
      <c r="X1327" s="141" t="s">
        <v>25</v>
      </c>
      <c r="Y1327" s="141" t="s">
        <v>27</v>
      </c>
      <c r="Z1327" s="141" t="s">
        <v>4</v>
      </c>
      <c r="AA1327" s="141" t="s">
        <v>34</v>
      </c>
      <c r="AB1327" s="141"/>
      <c r="AC1327" s="139" t="s">
        <v>18050</v>
      </c>
      <c r="AD1327" s="380"/>
      <c r="AE1327" s="139" t="s">
        <v>102</v>
      </c>
      <c r="AF1327" s="139" t="s">
        <v>13068</v>
      </c>
      <c r="AG1327" s="139" t="s">
        <v>102</v>
      </c>
      <c r="AH1327" s="139" t="s">
        <v>1378</v>
      </c>
      <c r="AI1327" s="139" t="s">
        <v>7</v>
      </c>
      <c r="AJ1327" s="139" t="s">
        <v>7</v>
      </c>
      <c r="AK1327" s="139"/>
      <c r="AL1327" s="139"/>
      <c r="AM1327" s="141" t="s">
        <v>1527</v>
      </c>
      <c r="AN1327" s="141" t="s">
        <v>8</v>
      </c>
      <c r="AO1327" s="139" t="s">
        <v>1614</v>
      </c>
      <c r="AP1327" s="139" t="s">
        <v>7</v>
      </c>
      <c r="AQ1327" s="139"/>
      <c r="AR1327" s="381"/>
      <c r="AS1327" s="139" t="s">
        <v>4075</v>
      </c>
      <c r="AT1327" s="141" t="s">
        <v>1404</v>
      </c>
      <c r="AU1327" s="141">
        <v>246</v>
      </c>
      <c r="AV1327" s="383"/>
      <c r="AW1327" s="385"/>
      <c r="AX1327" s="139"/>
      <c r="AY1327" t="s">
        <v>18396</v>
      </c>
      <c r="AZ1327">
        <v>12000</v>
      </c>
      <c r="BA1327" s="381"/>
      <c r="BB1327" s="139" t="s">
        <v>17</v>
      </c>
      <c r="BC1327" s="166"/>
      <c r="BD1327" s="166"/>
      <c r="BE1327" s="166"/>
      <c r="BF1327" s="166"/>
      <c r="BG1327" s="166"/>
      <c r="BH1327" s="308"/>
      <c r="BI1327" s="308"/>
      <c r="BJ1327" s="141" t="s">
        <v>26</v>
      </c>
      <c r="BK1327" s="141" t="s">
        <v>26</v>
      </c>
      <c r="BL1327" s="141"/>
      <c r="BM1327" s="141"/>
      <c r="BN1327" s="139" t="s">
        <v>4075</v>
      </c>
      <c r="BQ1327" s="141"/>
      <c r="BV1327" s="141"/>
      <c r="BX1327" s="141"/>
      <c r="BY1327" s="141"/>
      <c r="BZ1327" s="141"/>
      <c r="CA1327" s="141"/>
      <c r="CB1327" s="141"/>
      <c r="CC1327" s="141"/>
      <c r="CD1327" s="141"/>
      <c r="CE1327" s="141"/>
      <c r="CF1327" s="141"/>
      <c r="CG1327" s="141"/>
    </row>
    <row r="1328" spans="1:85" x14ac:dyDescent="0.35">
      <c r="A1328" s="155" t="s">
        <v>9337</v>
      </c>
      <c r="B1328" s="139" t="s">
        <v>4075</v>
      </c>
      <c r="C1328" s="18">
        <v>42920</v>
      </c>
      <c r="E1328" s="141" t="s">
        <v>13263</v>
      </c>
      <c r="F1328" s="141">
        <v>3</v>
      </c>
      <c r="G1328" s="141" t="s">
        <v>13283</v>
      </c>
      <c r="H1328" s="141">
        <v>2017</v>
      </c>
      <c r="I1328" s="18">
        <v>42920</v>
      </c>
      <c r="J1328" s="144">
        <v>0.84444444444444444</v>
      </c>
      <c r="K1328" s="378"/>
      <c r="L1328" s="139" t="s">
        <v>4075</v>
      </c>
      <c r="M1328" s="141"/>
      <c r="N1328" s="248"/>
      <c r="O1328" s="141" t="s">
        <v>26</v>
      </c>
      <c r="P1328" s="141"/>
      <c r="Q1328" s="141" t="s">
        <v>9338</v>
      </c>
      <c r="R1328" s="141"/>
      <c r="S1328" s="141"/>
      <c r="T1328" s="141"/>
      <c r="U1328" s="141"/>
      <c r="V1328" s="141"/>
      <c r="W1328" s="139" t="s">
        <v>4075</v>
      </c>
      <c r="X1328" s="141" t="s">
        <v>25</v>
      </c>
      <c r="Y1328" s="141" t="s">
        <v>27</v>
      </c>
      <c r="Z1328" s="141" t="s">
        <v>4</v>
      </c>
      <c r="AA1328" s="141" t="s">
        <v>34</v>
      </c>
      <c r="AB1328" s="141"/>
      <c r="AC1328" s="139" t="s">
        <v>18050</v>
      </c>
      <c r="AD1328" s="380"/>
      <c r="AE1328" s="139" t="s">
        <v>102</v>
      </c>
      <c r="AF1328" s="139" t="s">
        <v>13068</v>
      </c>
      <c r="AG1328" s="139" t="s">
        <v>102</v>
      </c>
      <c r="AH1328" s="139" t="s">
        <v>1378</v>
      </c>
      <c r="AI1328" s="139" t="s">
        <v>7</v>
      </c>
      <c r="AJ1328" s="139" t="s">
        <v>7</v>
      </c>
      <c r="AK1328" s="139"/>
      <c r="AL1328" s="139"/>
      <c r="AM1328" s="141" t="s">
        <v>6</v>
      </c>
      <c r="AN1328" s="141" t="s">
        <v>8</v>
      </c>
      <c r="AO1328" s="139" t="s">
        <v>1477</v>
      </c>
      <c r="AP1328" s="139" t="s">
        <v>7</v>
      </c>
      <c r="AQ1328" s="139"/>
      <c r="AR1328" s="381"/>
      <c r="AS1328" s="139" t="s">
        <v>4075</v>
      </c>
      <c r="AT1328" s="141" t="s">
        <v>43</v>
      </c>
      <c r="AU1328" s="141">
        <v>246</v>
      </c>
      <c r="AV1328" s="383"/>
      <c r="AW1328" s="385"/>
      <c r="AX1328" s="139"/>
      <c r="AY1328" t="s">
        <v>18717</v>
      </c>
      <c r="BA1328" s="381"/>
      <c r="BB1328" s="139" t="s">
        <v>1450</v>
      </c>
      <c r="BC1328" s="166"/>
      <c r="BD1328" s="166"/>
      <c r="BE1328" s="166"/>
      <c r="BF1328" s="166"/>
      <c r="BG1328" s="166"/>
      <c r="BH1328" s="308"/>
      <c r="BI1328" s="308"/>
      <c r="BJ1328" s="141" t="s">
        <v>26</v>
      </c>
      <c r="BK1328" s="141" t="s">
        <v>26</v>
      </c>
      <c r="BL1328" s="141"/>
      <c r="BM1328" s="141"/>
      <c r="BN1328" s="139" t="s">
        <v>4075</v>
      </c>
      <c r="BQ1328" s="141"/>
      <c r="BV1328" s="141"/>
      <c r="BX1328" s="141"/>
      <c r="BY1328" s="141"/>
      <c r="BZ1328" s="141"/>
      <c r="CA1328" s="141"/>
      <c r="CB1328" s="141"/>
      <c r="CC1328" s="141"/>
      <c r="CD1328" s="141"/>
      <c r="CE1328" s="141"/>
      <c r="CF1328" s="141"/>
      <c r="CG1328" s="141"/>
    </row>
    <row r="1329" spans="1:85" x14ac:dyDescent="0.35">
      <c r="A1329" s="155" t="s">
        <v>9324</v>
      </c>
      <c r="B1329" s="139" t="s">
        <v>4075</v>
      </c>
      <c r="C1329" s="18">
        <v>42921</v>
      </c>
      <c r="D1329" s="144">
        <v>0.87083333333333335</v>
      </c>
      <c r="E1329" s="141" t="s">
        <v>13263</v>
      </c>
      <c r="F1329" s="141">
        <v>3</v>
      </c>
      <c r="G1329" s="141" t="s">
        <v>13283</v>
      </c>
      <c r="H1329" s="141">
        <v>2017</v>
      </c>
      <c r="I1329" s="18"/>
      <c r="J1329" s="144"/>
      <c r="K1329" s="378"/>
      <c r="L1329" s="139" t="s">
        <v>4075</v>
      </c>
      <c r="M1329" s="141"/>
      <c r="N1329" s="248"/>
      <c r="O1329" s="141" t="s">
        <v>26</v>
      </c>
      <c r="P1329" s="141"/>
      <c r="Q1329" s="141"/>
      <c r="R1329" s="141"/>
      <c r="S1329" s="141"/>
      <c r="T1329" s="141"/>
      <c r="U1329" s="141"/>
      <c r="V1329" s="141"/>
      <c r="W1329" s="139" t="s">
        <v>4075</v>
      </c>
      <c r="X1329" s="141" t="s">
        <v>25</v>
      </c>
      <c r="Y1329" s="141" t="s">
        <v>27</v>
      </c>
      <c r="Z1329" s="141" t="s">
        <v>4</v>
      </c>
      <c r="AA1329" s="141" t="s">
        <v>34</v>
      </c>
      <c r="AB1329" s="141"/>
      <c r="AC1329" s="139" t="s">
        <v>18050</v>
      </c>
      <c r="AD1329" s="380"/>
      <c r="AE1329" s="139" t="s">
        <v>107</v>
      </c>
      <c r="AF1329" s="139" t="s">
        <v>13076</v>
      </c>
      <c r="AG1329" s="139" t="s">
        <v>4130</v>
      </c>
      <c r="AH1329" s="139" t="s">
        <v>1378</v>
      </c>
      <c r="AI1329" s="139" t="s">
        <v>1518</v>
      </c>
      <c r="AJ1329" s="139"/>
      <c r="AK1329" s="139" t="s">
        <v>1518</v>
      </c>
      <c r="AL1329" s="139" t="s">
        <v>1403</v>
      </c>
      <c r="AM1329" s="141" t="s">
        <v>6</v>
      </c>
      <c r="AN1329" s="141" t="s">
        <v>8</v>
      </c>
      <c r="AO1329" s="139" t="s">
        <v>1614</v>
      </c>
      <c r="AP1329" s="139" t="s">
        <v>1403</v>
      </c>
      <c r="AQ1329" s="139"/>
      <c r="AR1329" s="381"/>
      <c r="AS1329" s="139" t="s">
        <v>4075</v>
      </c>
      <c r="AT1329" s="141" t="s">
        <v>1404</v>
      </c>
      <c r="AU1329" s="141"/>
      <c r="AV1329" s="383"/>
      <c r="AW1329" s="385"/>
      <c r="AX1329" s="139"/>
      <c r="AY1329" t="s">
        <v>18985</v>
      </c>
      <c r="AZ1329">
        <v>21000</v>
      </c>
      <c r="BA1329" s="381"/>
      <c r="BB1329" s="139" t="s">
        <v>1450</v>
      </c>
      <c r="BC1329" s="166"/>
      <c r="BD1329" s="166"/>
      <c r="BE1329" s="166"/>
      <c r="BF1329" s="166"/>
      <c r="BG1329" s="166"/>
      <c r="BH1329" s="308"/>
      <c r="BI1329" s="308"/>
      <c r="BJ1329" s="141" t="s">
        <v>26</v>
      </c>
      <c r="BK1329" s="141" t="s">
        <v>26</v>
      </c>
      <c r="BL1329" s="141"/>
      <c r="BM1329" s="141"/>
      <c r="BN1329" s="139" t="s">
        <v>4075</v>
      </c>
      <c r="BQ1329" s="141"/>
      <c r="BV1329" s="141"/>
      <c r="BX1329" s="141"/>
      <c r="BY1329" s="141"/>
      <c r="BZ1329" s="141"/>
      <c r="CA1329" s="141"/>
      <c r="CB1329" s="141"/>
      <c r="CC1329" s="141"/>
      <c r="CD1329" s="141"/>
      <c r="CE1329" s="141"/>
      <c r="CF1329" s="141"/>
      <c r="CG1329" s="141"/>
    </row>
    <row r="1330" spans="1:85" x14ac:dyDescent="0.35">
      <c r="A1330" s="155" t="s">
        <v>20029</v>
      </c>
      <c r="B1330" s="139" t="s">
        <v>4075</v>
      </c>
      <c r="C1330" s="18">
        <v>42921</v>
      </c>
      <c r="D1330" s="144">
        <v>0.87230324074074073</v>
      </c>
      <c r="E1330" s="141" t="s">
        <v>13263</v>
      </c>
      <c r="F1330" s="141">
        <v>3</v>
      </c>
      <c r="G1330" s="141" t="s">
        <v>13283</v>
      </c>
      <c r="H1330" s="141">
        <v>2017</v>
      </c>
      <c r="I1330" s="18">
        <v>42921</v>
      </c>
      <c r="J1330" s="144">
        <v>0.87222222222222223</v>
      </c>
      <c r="K1330" s="378"/>
      <c r="L1330" s="139" t="s">
        <v>4075</v>
      </c>
      <c r="M1330" s="141" t="s">
        <v>28</v>
      </c>
      <c r="N1330" s="248">
        <v>44249</v>
      </c>
      <c r="O1330" s="141" t="s">
        <v>25</v>
      </c>
      <c r="P1330" s="141"/>
      <c r="Q1330" s="141"/>
      <c r="R1330" s="141" t="s">
        <v>1944</v>
      </c>
      <c r="S1330" s="141"/>
      <c r="T1330" s="141" t="s">
        <v>20030</v>
      </c>
      <c r="U1330" s="141"/>
      <c r="V1330" s="141"/>
      <c r="W1330" s="139" t="s">
        <v>4075</v>
      </c>
      <c r="X1330" s="141" t="s">
        <v>25</v>
      </c>
      <c r="Y1330" s="141" t="s">
        <v>27</v>
      </c>
      <c r="Z1330" s="141"/>
      <c r="AA1330" s="141" t="s">
        <v>34</v>
      </c>
      <c r="AB1330" s="141"/>
      <c r="AC1330" s="139" t="s">
        <v>18050</v>
      </c>
      <c r="AD1330" s="380"/>
      <c r="AE1330" s="139" t="s">
        <v>107</v>
      </c>
      <c r="AF1330" s="139" t="s">
        <v>13076</v>
      </c>
      <c r="AG1330" s="139" t="s">
        <v>4130</v>
      </c>
      <c r="AH1330" s="139" t="s">
        <v>1380</v>
      </c>
      <c r="AI1330" s="139" t="s">
        <v>1518</v>
      </c>
      <c r="AJ1330" s="139"/>
      <c r="AK1330" s="139" t="s">
        <v>1518</v>
      </c>
      <c r="AL1330" s="139" t="s">
        <v>1403</v>
      </c>
      <c r="AM1330" s="141" t="s">
        <v>9</v>
      </c>
      <c r="AN1330" s="141" t="s">
        <v>8</v>
      </c>
      <c r="AO1330" s="139"/>
      <c r="AP1330" s="139" t="s">
        <v>1403</v>
      </c>
      <c r="AQ1330" s="139"/>
      <c r="AR1330" s="381"/>
      <c r="AS1330" s="139" t="s">
        <v>4075</v>
      </c>
      <c r="AT1330" s="141" t="s">
        <v>1404</v>
      </c>
      <c r="AU1330" s="141"/>
      <c r="AV1330" s="383"/>
      <c r="AW1330" s="385"/>
      <c r="AX1330" s="139" t="s">
        <v>49</v>
      </c>
      <c r="AY1330" t="s">
        <v>18985</v>
      </c>
      <c r="BA1330" s="381"/>
      <c r="BB1330" s="139" t="s">
        <v>1450</v>
      </c>
      <c r="BC1330" s="166"/>
      <c r="BD1330" s="166"/>
      <c r="BE1330" s="166"/>
      <c r="BF1330" s="166"/>
      <c r="BG1330" s="166"/>
      <c r="BH1330" s="308"/>
      <c r="BI1330" s="308"/>
      <c r="BJ1330" s="141" t="s">
        <v>26</v>
      </c>
      <c r="BK1330" s="141" t="s">
        <v>26</v>
      </c>
      <c r="BL1330" s="141"/>
      <c r="BM1330" s="141"/>
      <c r="BN1330" s="139" t="s">
        <v>4075</v>
      </c>
      <c r="BQ1330" s="141"/>
      <c r="BV1330" s="141"/>
      <c r="BX1330" s="141"/>
      <c r="BY1330" s="141"/>
      <c r="BZ1330" s="141"/>
      <c r="CA1330" s="141"/>
      <c r="CB1330" s="141"/>
      <c r="CC1330" s="141"/>
      <c r="CD1330" s="141"/>
      <c r="CE1330" s="141"/>
      <c r="CF1330" s="141"/>
      <c r="CG1330" s="141"/>
    </row>
    <row r="1331" spans="1:85" x14ac:dyDescent="0.35">
      <c r="A1331" s="155" t="s">
        <v>9325</v>
      </c>
      <c r="B1331" s="139" t="s">
        <v>4075</v>
      </c>
      <c r="C1331" s="18">
        <v>42921</v>
      </c>
      <c r="D1331" s="144">
        <v>0.49861111111111112</v>
      </c>
      <c r="E1331" s="141" t="s">
        <v>13263</v>
      </c>
      <c r="F1331" s="141">
        <v>3</v>
      </c>
      <c r="G1331" s="141" t="s">
        <v>13283</v>
      </c>
      <c r="H1331" s="141">
        <v>2017</v>
      </c>
      <c r="I1331" s="18">
        <v>42921</v>
      </c>
      <c r="J1331" s="144">
        <v>0.49861111111111112</v>
      </c>
      <c r="K1331" s="378"/>
      <c r="L1331" s="139" t="s">
        <v>4075</v>
      </c>
      <c r="M1331" s="141"/>
      <c r="N1331" s="248"/>
      <c r="O1331" s="141" t="s">
        <v>26</v>
      </c>
      <c r="P1331" s="141"/>
      <c r="Q1331" s="141" t="s">
        <v>9326</v>
      </c>
      <c r="R1331" s="141" t="s">
        <v>9327</v>
      </c>
      <c r="S1331" s="141"/>
      <c r="T1331" s="141"/>
      <c r="U1331" s="141">
        <v>113019733</v>
      </c>
      <c r="V1331" s="141"/>
      <c r="W1331" s="139" t="s">
        <v>4075</v>
      </c>
      <c r="X1331" s="141" t="s">
        <v>25</v>
      </c>
      <c r="Y1331" s="141" t="s">
        <v>27</v>
      </c>
      <c r="Z1331" s="141" t="s">
        <v>4</v>
      </c>
      <c r="AA1331" s="141" t="s">
        <v>34</v>
      </c>
      <c r="AB1331" s="141"/>
      <c r="AC1331" s="139" t="s">
        <v>18050</v>
      </c>
      <c r="AD1331" s="380"/>
      <c r="AE1331" s="139" t="s">
        <v>4</v>
      </c>
      <c r="AF1331" s="139" t="s">
        <v>13073</v>
      </c>
      <c r="AG1331" s="139" t="s">
        <v>4</v>
      </c>
      <c r="AH1331" s="139" t="s">
        <v>1378</v>
      </c>
      <c r="AI1331" s="139" t="s">
        <v>15678</v>
      </c>
      <c r="AJ1331" s="139"/>
      <c r="AK1331" s="139" t="s">
        <v>15678</v>
      </c>
      <c r="AL1331" s="139" t="s">
        <v>7</v>
      </c>
      <c r="AM1331" s="141" t="s">
        <v>6</v>
      </c>
      <c r="AN1331" s="141" t="s">
        <v>8</v>
      </c>
      <c r="AO1331" s="139" t="s">
        <v>1614</v>
      </c>
      <c r="AP1331" s="139" t="s">
        <v>7</v>
      </c>
      <c r="AQ1331" s="139"/>
      <c r="AR1331" s="381"/>
      <c r="AS1331" s="139" t="s">
        <v>4075</v>
      </c>
      <c r="AT1331" s="141" t="s">
        <v>43</v>
      </c>
      <c r="AU1331" s="141">
        <v>300</v>
      </c>
      <c r="AV1331" s="383"/>
      <c r="AW1331" s="385"/>
      <c r="AX1331" s="139"/>
      <c r="AY1331" t="s">
        <v>18489</v>
      </c>
      <c r="AZ1331">
        <v>21000</v>
      </c>
      <c r="BA1331" s="381"/>
      <c r="BB1331" s="139" t="s">
        <v>1450</v>
      </c>
      <c r="BC1331" s="166"/>
      <c r="BD1331" s="166"/>
      <c r="BE1331" s="166"/>
      <c r="BF1331" s="166"/>
      <c r="BG1331" s="166"/>
      <c r="BH1331" s="308"/>
      <c r="BI1331" s="308"/>
      <c r="BJ1331" s="141" t="s">
        <v>26</v>
      </c>
      <c r="BK1331" s="141" t="s">
        <v>26</v>
      </c>
      <c r="BL1331" s="141"/>
      <c r="BM1331" s="141"/>
      <c r="BN1331" s="139" t="s">
        <v>4075</v>
      </c>
      <c r="BQ1331" s="141" t="s">
        <v>15857</v>
      </c>
      <c r="BR1331" s="135" t="s">
        <v>15685</v>
      </c>
      <c r="BT1331" s="135" t="s">
        <v>15364</v>
      </c>
      <c r="BU1331" s="135" t="s">
        <v>15359</v>
      </c>
      <c r="BV1331" s="141" t="s">
        <v>13275</v>
      </c>
      <c r="BW1331" s="135" t="s">
        <v>13270</v>
      </c>
      <c r="BX1331" s="141" t="s">
        <v>15707</v>
      </c>
      <c r="BY1331" s="141" t="s">
        <v>12</v>
      </c>
      <c r="BZ1331" s="141" t="s">
        <v>26</v>
      </c>
      <c r="CA1331" s="141" t="s">
        <v>1848</v>
      </c>
      <c r="CB1331" s="141"/>
      <c r="CC1331" s="141" t="s">
        <v>15686</v>
      </c>
      <c r="CD1331" s="141" t="s">
        <v>15683</v>
      </c>
      <c r="CE1331" s="141" t="s">
        <v>15452</v>
      </c>
      <c r="CF1331" s="141" t="s">
        <v>15451</v>
      </c>
      <c r="CG1331" s="141" t="s">
        <v>4004</v>
      </c>
    </row>
    <row r="1332" spans="1:85" x14ac:dyDescent="0.35">
      <c r="A1332" s="155" t="s">
        <v>9330</v>
      </c>
      <c r="B1332" s="139" t="s">
        <v>4075</v>
      </c>
      <c r="C1332" s="18">
        <v>42921</v>
      </c>
      <c r="D1332" s="144">
        <v>0.1423611111111111</v>
      </c>
      <c r="E1332" s="141" t="s">
        <v>13263</v>
      </c>
      <c r="F1332" s="141">
        <v>3</v>
      </c>
      <c r="G1332" s="141" t="s">
        <v>13283</v>
      </c>
      <c r="H1332" s="141">
        <v>2017</v>
      </c>
      <c r="I1332" s="18">
        <v>42921</v>
      </c>
      <c r="J1332" s="144">
        <v>0.15902777777777777</v>
      </c>
      <c r="K1332" s="378"/>
      <c r="L1332" s="139" t="s">
        <v>4075</v>
      </c>
      <c r="M1332" s="141"/>
      <c r="N1332" s="248"/>
      <c r="O1332" s="141" t="s">
        <v>26</v>
      </c>
      <c r="P1332" s="141"/>
      <c r="Q1332" s="141"/>
      <c r="R1332" s="141" t="s">
        <v>9331</v>
      </c>
      <c r="S1332" s="141"/>
      <c r="T1332" s="141"/>
      <c r="U1332" s="141"/>
      <c r="V1332" s="141"/>
      <c r="W1332" s="139" t="s">
        <v>4075</v>
      </c>
      <c r="X1332" s="141" t="s">
        <v>25</v>
      </c>
      <c r="Y1332" s="141" t="s">
        <v>27</v>
      </c>
      <c r="Z1332" s="141" t="s">
        <v>4</v>
      </c>
      <c r="AA1332" s="141" t="s">
        <v>34</v>
      </c>
      <c r="AB1332" s="141"/>
      <c r="AC1332" s="139" t="s">
        <v>18047</v>
      </c>
      <c r="AD1332" s="380"/>
      <c r="AE1332" s="139" t="s">
        <v>105</v>
      </c>
      <c r="AF1332" s="139" t="s">
        <v>13076</v>
      </c>
      <c r="AG1332" s="139" t="s">
        <v>1518</v>
      </c>
      <c r="AH1332" s="139" t="s">
        <v>1378</v>
      </c>
      <c r="AI1332" s="139" t="s">
        <v>1518</v>
      </c>
      <c r="AJ1332" s="139"/>
      <c r="AK1332" s="139" t="s">
        <v>1518</v>
      </c>
      <c r="AL1332" s="139" t="s">
        <v>46</v>
      </c>
      <c r="AM1332" s="141" t="s">
        <v>1527</v>
      </c>
      <c r="AN1332" s="141" t="s">
        <v>8</v>
      </c>
      <c r="AO1332" s="139" t="s">
        <v>1614</v>
      </c>
      <c r="AP1332" s="139" t="s">
        <v>46</v>
      </c>
      <c r="AQ1332" s="139"/>
      <c r="AR1332" s="381"/>
      <c r="AS1332" s="139" t="s">
        <v>4075</v>
      </c>
      <c r="AT1332" s="141" t="s">
        <v>1404</v>
      </c>
      <c r="AU1332" s="141">
        <v>305</v>
      </c>
      <c r="AV1332" s="383"/>
      <c r="AW1332" s="385"/>
      <c r="AX1332" s="139"/>
      <c r="AY1332" t="s">
        <v>18474</v>
      </c>
      <c r="AZ1332">
        <v>21000</v>
      </c>
      <c r="BA1332" s="381"/>
      <c r="BB1332" s="139" t="s">
        <v>1452</v>
      </c>
      <c r="BC1332" s="166"/>
      <c r="BD1332" s="166"/>
      <c r="BE1332" s="166"/>
      <c r="BF1332" s="166"/>
      <c r="BG1332" s="166"/>
      <c r="BH1332" s="308"/>
      <c r="BI1332" s="308"/>
      <c r="BJ1332" s="141" t="s">
        <v>26</v>
      </c>
      <c r="BK1332" s="141" t="s">
        <v>26</v>
      </c>
      <c r="BL1332" s="141"/>
      <c r="BM1332" s="141"/>
      <c r="BN1332" s="139" t="s">
        <v>4075</v>
      </c>
      <c r="BQ1332" s="141"/>
      <c r="BV1332" s="141"/>
      <c r="BX1332" s="141"/>
      <c r="BY1332" s="141"/>
      <c r="BZ1332" s="141"/>
      <c r="CA1332" s="141"/>
      <c r="CB1332" s="141"/>
      <c r="CC1332" s="141"/>
      <c r="CD1332" s="141"/>
      <c r="CE1332" s="141"/>
      <c r="CF1332" s="141"/>
      <c r="CG1332" s="141"/>
    </row>
    <row r="1333" spans="1:85" x14ac:dyDescent="0.35">
      <c r="A1333" s="155" t="s">
        <v>9328</v>
      </c>
      <c r="B1333" s="139" t="s">
        <v>4075</v>
      </c>
      <c r="C1333" s="18">
        <v>42921</v>
      </c>
      <c r="D1333" s="144">
        <v>0.42291666666666666</v>
      </c>
      <c r="E1333" s="141" t="s">
        <v>13263</v>
      </c>
      <c r="F1333" s="141">
        <v>3</v>
      </c>
      <c r="G1333" s="141" t="s">
        <v>13283</v>
      </c>
      <c r="H1333" s="141">
        <v>2017</v>
      </c>
      <c r="I1333" s="18">
        <v>42921</v>
      </c>
      <c r="J1333" s="144">
        <v>0.42291666666666666</v>
      </c>
      <c r="K1333" s="378"/>
      <c r="L1333" s="139" t="s">
        <v>4075</v>
      </c>
      <c r="M1333" s="141" t="s">
        <v>5623</v>
      </c>
      <c r="N1333" s="248"/>
      <c r="O1333" s="141" t="s">
        <v>25</v>
      </c>
      <c r="P1333" s="141"/>
      <c r="Q1333" s="141"/>
      <c r="R1333" s="141" t="s">
        <v>9329</v>
      </c>
      <c r="S1333" s="141"/>
      <c r="T1333" s="141"/>
      <c r="U1333" s="141"/>
      <c r="V1333" s="141"/>
      <c r="W1333" s="139" t="s">
        <v>4075</v>
      </c>
      <c r="X1333" s="141" t="s">
        <v>25</v>
      </c>
      <c r="Y1333" s="141" t="s">
        <v>27</v>
      </c>
      <c r="Z1333" s="141"/>
      <c r="AA1333" s="141" t="s">
        <v>34</v>
      </c>
      <c r="AB1333" s="141"/>
      <c r="AC1333" s="139" t="s">
        <v>115</v>
      </c>
      <c r="AD1333" s="380"/>
      <c r="AE1333" s="139" t="s">
        <v>102</v>
      </c>
      <c r="AF1333" s="139" t="s">
        <v>13071</v>
      </c>
      <c r="AG1333" s="139" t="s">
        <v>102</v>
      </c>
      <c r="AH1333" s="139" t="s">
        <v>1378</v>
      </c>
      <c r="AI1333" s="139" t="s">
        <v>1387</v>
      </c>
      <c r="AJ1333" s="139" t="s">
        <v>11</v>
      </c>
      <c r="AK1333" s="139"/>
      <c r="AL1333" s="139"/>
      <c r="AM1333" s="141" t="s">
        <v>25</v>
      </c>
      <c r="AN1333" s="141" t="s">
        <v>8</v>
      </c>
      <c r="AO1333" s="139"/>
      <c r="AP1333" s="139" t="s">
        <v>11</v>
      </c>
      <c r="AQ1333" s="139"/>
      <c r="AR1333" s="381"/>
      <c r="AS1333" s="139" t="s">
        <v>4075</v>
      </c>
      <c r="AT1333" s="141" t="s">
        <v>43</v>
      </c>
      <c r="AU1333" s="141">
        <v>330</v>
      </c>
      <c r="AV1333" s="383"/>
      <c r="AW1333" s="385"/>
      <c r="AX1333" s="139"/>
      <c r="BA1333" s="381"/>
      <c r="BB1333" s="139" t="s">
        <v>1451</v>
      </c>
      <c r="BC1333" s="166">
        <v>0.25</v>
      </c>
      <c r="BD1333" s="166"/>
      <c r="BE1333" s="166"/>
      <c r="BF1333" s="166"/>
      <c r="BG1333" s="166"/>
      <c r="BH1333" s="308"/>
      <c r="BI1333" s="308"/>
      <c r="BJ1333" s="141" t="s">
        <v>26</v>
      </c>
      <c r="BK1333" s="141" t="s">
        <v>26</v>
      </c>
      <c r="BL1333" s="141"/>
      <c r="BM1333" s="141"/>
      <c r="BN1333" s="139" t="s">
        <v>4075</v>
      </c>
      <c r="BQ1333" s="141"/>
      <c r="BV1333" s="141"/>
      <c r="BX1333" s="141"/>
      <c r="BY1333" s="141"/>
      <c r="BZ1333" s="141"/>
      <c r="CA1333" s="141"/>
      <c r="CB1333" s="141"/>
      <c r="CC1333" s="141"/>
      <c r="CD1333" s="141"/>
      <c r="CE1333" s="141"/>
      <c r="CF1333" s="141"/>
      <c r="CG1333" s="141"/>
    </row>
    <row r="1334" spans="1:85" x14ac:dyDescent="0.35">
      <c r="A1334" s="155" t="s">
        <v>9315</v>
      </c>
      <c r="B1334" s="139" t="s">
        <v>4075</v>
      </c>
      <c r="C1334" s="18">
        <v>42922</v>
      </c>
      <c r="D1334" s="144">
        <v>0.63749999999999996</v>
      </c>
      <c r="E1334" s="141" t="s">
        <v>13263</v>
      </c>
      <c r="F1334" s="141">
        <v>3</v>
      </c>
      <c r="G1334" s="141" t="s">
        <v>13283</v>
      </c>
      <c r="H1334" s="141">
        <v>2017</v>
      </c>
      <c r="I1334" s="18">
        <v>42922</v>
      </c>
      <c r="J1334" s="144">
        <v>0.63749999999999996</v>
      </c>
      <c r="K1334" s="378"/>
      <c r="L1334" s="139" t="s">
        <v>4075</v>
      </c>
      <c r="M1334" s="141"/>
      <c r="N1334" s="248"/>
      <c r="O1334" s="141" t="s">
        <v>26</v>
      </c>
      <c r="P1334" s="141"/>
      <c r="Q1334" s="141" t="s">
        <v>9316</v>
      </c>
      <c r="R1334" s="141" t="s">
        <v>9317</v>
      </c>
      <c r="S1334" s="141"/>
      <c r="T1334" s="141"/>
      <c r="U1334" s="141">
        <v>113023027</v>
      </c>
      <c r="V1334" s="141"/>
      <c r="W1334" s="139" t="s">
        <v>4075</v>
      </c>
      <c r="X1334" s="141" t="s">
        <v>25</v>
      </c>
      <c r="Y1334" s="141" t="s">
        <v>27</v>
      </c>
      <c r="Z1334" s="141" t="s">
        <v>4</v>
      </c>
      <c r="AA1334" s="141" t="s">
        <v>34</v>
      </c>
      <c r="AB1334" s="141"/>
      <c r="AC1334" s="139" t="s">
        <v>18047</v>
      </c>
      <c r="AD1334" s="380"/>
      <c r="AE1334" s="139" t="s">
        <v>4</v>
      </c>
      <c r="AF1334" s="139" t="s">
        <v>13073</v>
      </c>
      <c r="AG1334" s="139" t="s">
        <v>4</v>
      </c>
      <c r="AH1334" s="139" t="s">
        <v>1378</v>
      </c>
      <c r="AI1334" s="139" t="s">
        <v>15678</v>
      </c>
      <c r="AJ1334" s="139"/>
      <c r="AK1334" s="139" t="s">
        <v>15678</v>
      </c>
      <c r="AL1334" s="139" t="s">
        <v>7</v>
      </c>
      <c r="AM1334" s="141" t="s">
        <v>1527</v>
      </c>
      <c r="AN1334" s="141" t="s">
        <v>8</v>
      </c>
      <c r="AO1334" s="139" t="s">
        <v>1477</v>
      </c>
      <c r="AP1334" s="139" t="s">
        <v>7</v>
      </c>
      <c r="AQ1334" s="139"/>
      <c r="AR1334" s="381"/>
      <c r="AS1334" s="139" t="s">
        <v>4075</v>
      </c>
      <c r="AT1334" s="141" t="s">
        <v>1404</v>
      </c>
      <c r="AU1334" s="141"/>
      <c r="AV1334" s="383"/>
      <c r="AW1334" s="385"/>
      <c r="AX1334" s="139"/>
      <c r="AY1334" t="s">
        <v>18986</v>
      </c>
      <c r="BA1334" s="381"/>
      <c r="BB1334" s="139" t="s">
        <v>17</v>
      </c>
      <c r="BC1334" s="166"/>
      <c r="BD1334" s="166"/>
      <c r="BE1334" s="166"/>
      <c r="BF1334" s="166"/>
      <c r="BG1334" s="166"/>
      <c r="BH1334" s="308"/>
      <c r="BI1334" s="308"/>
      <c r="BJ1334" s="141" t="s">
        <v>26</v>
      </c>
      <c r="BK1334" s="141" t="s">
        <v>26</v>
      </c>
      <c r="BL1334" s="141"/>
      <c r="BM1334" s="141"/>
      <c r="BN1334" s="139" t="s">
        <v>4075</v>
      </c>
      <c r="BQ1334" s="141" t="s">
        <v>15858</v>
      </c>
      <c r="BR1334" s="135" t="s">
        <v>15693</v>
      </c>
      <c r="BT1334" s="135" t="s">
        <v>13624</v>
      </c>
      <c r="BU1334" s="135" t="s">
        <v>13278</v>
      </c>
      <c r="BV1334" s="141" t="s">
        <v>3268</v>
      </c>
      <c r="BW1334" s="135" t="s">
        <v>13260</v>
      </c>
      <c r="BX1334" s="141"/>
      <c r="BY1334" s="141"/>
      <c r="BZ1334" s="141"/>
      <c r="CA1334" s="141"/>
      <c r="CB1334" s="141"/>
      <c r="CC1334" s="141"/>
      <c r="CD1334" s="141"/>
      <c r="CE1334" s="141" t="s">
        <v>13</v>
      </c>
      <c r="CF1334" s="141" t="s">
        <v>15454</v>
      </c>
      <c r="CG1334" s="141" t="s">
        <v>4004</v>
      </c>
    </row>
    <row r="1335" spans="1:85" x14ac:dyDescent="0.35">
      <c r="A1335" s="155" t="s">
        <v>9312</v>
      </c>
      <c r="B1335" s="139" t="s">
        <v>4075</v>
      </c>
      <c r="C1335" s="18">
        <v>42922</v>
      </c>
      <c r="D1335" s="144">
        <v>0.97916666666666663</v>
      </c>
      <c r="E1335" s="141" t="s">
        <v>13263</v>
      </c>
      <c r="F1335" s="141">
        <v>3</v>
      </c>
      <c r="G1335" s="141" t="s">
        <v>13283</v>
      </c>
      <c r="H1335" s="141">
        <v>2017</v>
      </c>
      <c r="I1335" s="18">
        <v>42922</v>
      </c>
      <c r="J1335" s="144">
        <v>0.98124999999999996</v>
      </c>
      <c r="K1335" s="378"/>
      <c r="L1335" s="139" t="s">
        <v>4075</v>
      </c>
      <c r="M1335" s="141"/>
      <c r="N1335" s="248"/>
      <c r="O1335" s="141" t="s">
        <v>26</v>
      </c>
      <c r="P1335" s="141"/>
      <c r="Q1335" s="141" t="s">
        <v>9313</v>
      </c>
      <c r="R1335" s="141" t="s">
        <v>9314</v>
      </c>
      <c r="S1335" s="141"/>
      <c r="T1335" s="141"/>
      <c r="U1335" s="141">
        <v>113023553</v>
      </c>
      <c r="V1335" s="141"/>
      <c r="W1335" s="139" t="s">
        <v>4075</v>
      </c>
      <c r="X1335" s="141" t="s">
        <v>25</v>
      </c>
      <c r="Y1335" s="141" t="s">
        <v>27</v>
      </c>
      <c r="Z1335" s="141" t="s">
        <v>4</v>
      </c>
      <c r="AA1335" s="141" t="s">
        <v>34</v>
      </c>
      <c r="AB1335" s="141"/>
      <c r="AC1335" s="139" t="s">
        <v>18047</v>
      </c>
      <c r="AD1335" s="380"/>
      <c r="AE1335" s="139" t="s">
        <v>4</v>
      </c>
      <c r="AF1335" s="139" t="s">
        <v>13073</v>
      </c>
      <c r="AG1335" s="139" t="s">
        <v>4</v>
      </c>
      <c r="AH1335" s="139" t="s">
        <v>1378</v>
      </c>
      <c r="AI1335" s="139" t="s">
        <v>15678</v>
      </c>
      <c r="AJ1335" s="139"/>
      <c r="AK1335" s="139" t="s">
        <v>15678</v>
      </c>
      <c r="AL1335" s="139" t="s">
        <v>7</v>
      </c>
      <c r="AM1335" s="141" t="s">
        <v>6</v>
      </c>
      <c r="AN1335" s="141" t="s">
        <v>8</v>
      </c>
      <c r="AO1335" s="139" t="s">
        <v>1614</v>
      </c>
      <c r="AP1335" s="139" t="s">
        <v>7</v>
      </c>
      <c r="AQ1335" s="139"/>
      <c r="AR1335" s="381"/>
      <c r="AS1335" s="139" t="s">
        <v>4075</v>
      </c>
      <c r="AT1335" s="141" t="s">
        <v>1404</v>
      </c>
      <c r="AU1335" s="141"/>
      <c r="AV1335" s="383"/>
      <c r="AW1335" s="385"/>
      <c r="AX1335" s="139"/>
      <c r="AY1335" t="s">
        <v>18563</v>
      </c>
      <c r="AZ1335">
        <v>21000</v>
      </c>
      <c r="BA1335" s="381"/>
      <c r="BB1335" s="139" t="s">
        <v>1444</v>
      </c>
      <c r="BC1335" s="166"/>
      <c r="BD1335" s="166"/>
      <c r="BE1335" s="166"/>
      <c r="BF1335" s="166"/>
      <c r="BG1335" s="166"/>
      <c r="BH1335" s="308"/>
      <c r="BI1335" s="308"/>
      <c r="BJ1335" s="141" t="s">
        <v>26</v>
      </c>
      <c r="BK1335" s="141" t="s">
        <v>26</v>
      </c>
      <c r="BL1335" s="141"/>
      <c r="BM1335" s="141"/>
      <c r="BN1335" s="139" t="s">
        <v>4075</v>
      </c>
      <c r="BQ1335" s="141" t="s">
        <v>15859</v>
      </c>
      <c r="BR1335" s="135" t="s">
        <v>15685</v>
      </c>
      <c r="BT1335" s="135" t="s">
        <v>15406</v>
      </c>
      <c r="BU1335" s="135" t="s">
        <v>2059</v>
      </c>
      <c r="BV1335" s="141" t="s">
        <v>13275</v>
      </c>
      <c r="BW1335" s="135" t="s">
        <v>13286</v>
      </c>
      <c r="BX1335" s="141" t="s">
        <v>15681</v>
      </c>
      <c r="BY1335" s="141" t="s">
        <v>12</v>
      </c>
      <c r="BZ1335" s="141" t="s">
        <v>26</v>
      </c>
      <c r="CA1335" s="141" t="s">
        <v>1848</v>
      </c>
      <c r="CB1335" s="141"/>
      <c r="CC1335" s="141" t="s">
        <v>15686</v>
      </c>
      <c r="CD1335" s="141" t="s">
        <v>15683</v>
      </c>
      <c r="CE1335" s="141" t="s">
        <v>15450</v>
      </c>
      <c r="CF1335" s="141" t="s">
        <v>15451</v>
      </c>
      <c r="CG1335" s="141" t="s">
        <v>2003</v>
      </c>
    </row>
    <row r="1336" spans="1:85" x14ac:dyDescent="0.35">
      <c r="A1336" s="155" t="s">
        <v>9318</v>
      </c>
      <c r="B1336" s="139" t="s">
        <v>4075</v>
      </c>
      <c r="C1336" s="18">
        <v>42922</v>
      </c>
      <c r="D1336" s="144">
        <v>0.58577546296296301</v>
      </c>
      <c r="E1336" s="141" t="s">
        <v>13263</v>
      </c>
      <c r="F1336" s="141">
        <v>3</v>
      </c>
      <c r="G1336" s="141" t="s">
        <v>13283</v>
      </c>
      <c r="H1336" s="141">
        <v>2017</v>
      </c>
      <c r="I1336" s="18">
        <v>42922</v>
      </c>
      <c r="J1336" s="144">
        <v>0.5854166666666667</v>
      </c>
      <c r="K1336" s="378"/>
      <c r="L1336" s="139" t="s">
        <v>4075</v>
      </c>
      <c r="M1336" s="141" t="s">
        <v>28</v>
      </c>
      <c r="N1336" s="248">
        <v>44249</v>
      </c>
      <c r="O1336" s="141" t="s">
        <v>25</v>
      </c>
      <c r="P1336" s="141"/>
      <c r="Q1336" s="141"/>
      <c r="R1336" s="141"/>
      <c r="S1336" s="141"/>
      <c r="T1336" s="141" t="s">
        <v>17114</v>
      </c>
      <c r="U1336" s="141"/>
      <c r="V1336" s="141"/>
      <c r="W1336" s="139" t="s">
        <v>4075</v>
      </c>
      <c r="X1336" s="141" t="s">
        <v>25</v>
      </c>
      <c r="Y1336" s="141" t="s">
        <v>27</v>
      </c>
      <c r="Z1336" s="141"/>
      <c r="AA1336" s="141" t="s">
        <v>34</v>
      </c>
      <c r="AB1336" s="141"/>
      <c r="AC1336" s="139" t="s">
        <v>18049</v>
      </c>
      <c r="AD1336" s="380"/>
      <c r="AE1336" s="139" t="s">
        <v>102</v>
      </c>
      <c r="AF1336" s="139" t="s">
        <v>13068</v>
      </c>
      <c r="AG1336" s="139" t="s">
        <v>102</v>
      </c>
      <c r="AH1336" s="139" t="s">
        <v>1378</v>
      </c>
      <c r="AI1336" s="139" t="s">
        <v>1398</v>
      </c>
      <c r="AJ1336" s="139" t="s">
        <v>1408</v>
      </c>
      <c r="AK1336" s="139"/>
      <c r="AL1336" s="139"/>
      <c r="AM1336" s="141" t="s">
        <v>15</v>
      </c>
      <c r="AN1336" s="141" t="s">
        <v>8</v>
      </c>
      <c r="AO1336" s="139"/>
      <c r="AP1336" s="139" t="s">
        <v>1408</v>
      </c>
      <c r="AQ1336" s="139"/>
      <c r="AR1336" s="381"/>
      <c r="AS1336" s="139" t="s">
        <v>4075</v>
      </c>
      <c r="AT1336" s="141" t="s">
        <v>1404</v>
      </c>
      <c r="AU1336" s="141">
        <v>177</v>
      </c>
      <c r="AV1336" s="383"/>
      <c r="AW1336" s="385"/>
      <c r="AX1336" s="139" t="s">
        <v>92</v>
      </c>
      <c r="AY1336" t="s">
        <v>18642</v>
      </c>
      <c r="BA1336" s="381"/>
      <c r="BB1336" s="139" t="s">
        <v>1444</v>
      </c>
      <c r="BC1336" s="166"/>
      <c r="BD1336" s="166"/>
      <c r="BE1336" s="166"/>
      <c r="BF1336" s="166"/>
      <c r="BG1336" s="166"/>
      <c r="BH1336" s="308"/>
      <c r="BI1336" s="308"/>
      <c r="BJ1336" s="141" t="s">
        <v>26</v>
      </c>
      <c r="BK1336" s="141" t="s">
        <v>26</v>
      </c>
      <c r="BL1336" s="141"/>
      <c r="BM1336" s="141"/>
      <c r="BN1336" s="139" t="s">
        <v>4075</v>
      </c>
      <c r="BQ1336" s="141"/>
      <c r="BV1336" s="141"/>
      <c r="BX1336" s="141"/>
      <c r="BY1336" s="141"/>
      <c r="BZ1336" s="141"/>
      <c r="CA1336" s="141"/>
      <c r="CB1336" s="141"/>
      <c r="CC1336" s="141"/>
      <c r="CD1336" s="141"/>
      <c r="CE1336" s="141"/>
      <c r="CF1336" s="141"/>
      <c r="CG1336" s="141"/>
    </row>
    <row r="1337" spans="1:85" x14ac:dyDescent="0.35">
      <c r="A1337" s="155" t="s">
        <v>9321</v>
      </c>
      <c r="B1337" s="139" t="s">
        <v>4075</v>
      </c>
      <c r="C1337" s="18">
        <v>42922</v>
      </c>
      <c r="E1337" s="141" t="s">
        <v>13263</v>
      </c>
      <c r="F1337" s="141">
        <v>3</v>
      </c>
      <c r="G1337" s="141" t="s">
        <v>13283</v>
      </c>
      <c r="H1337" s="141">
        <v>2017</v>
      </c>
      <c r="I1337" s="18">
        <v>42922</v>
      </c>
      <c r="J1337" s="144">
        <v>0.83611111111111114</v>
      </c>
      <c r="K1337" s="378"/>
      <c r="L1337" s="139" t="s">
        <v>4075</v>
      </c>
      <c r="M1337" s="141"/>
      <c r="N1337" s="248"/>
      <c r="O1337" s="141" t="s">
        <v>26</v>
      </c>
      <c r="P1337" s="141"/>
      <c r="Q1337" s="141" t="s">
        <v>9322</v>
      </c>
      <c r="R1337" s="141" t="s">
        <v>9323</v>
      </c>
      <c r="S1337" s="141"/>
      <c r="T1337" s="141"/>
      <c r="U1337" s="141"/>
      <c r="V1337" s="141"/>
      <c r="W1337" s="139" t="s">
        <v>4075</v>
      </c>
      <c r="X1337" s="141" t="s">
        <v>25</v>
      </c>
      <c r="Y1337" s="141" t="s">
        <v>27</v>
      </c>
      <c r="Z1337" s="141" t="s">
        <v>4</v>
      </c>
      <c r="AA1337" s="141" t="s">
        <v>34</v>
      </c>
      <c r="AB1337" s="141"/>
      <c r="AC1337" s="139" t="s">
        <v>18047</v>
      </c>
      <c r="AD1337" s="380"/>
      <c r="AE1337" s="139" t="s">
        <v>103</v>
      </c>
      <c r="AF1337" s="139" t="s">
        <v>13075</v>
      </c>
      <c r="AG1337" s="139" t="s">
        <v>103</v>
      </c>
      <c r="AH1337" s="139" t="s">
        <v>1378</v>
      </c>
      <c r="AI1337" s="139" t="s">
        <v>7340</v>
      </c>
      <c r="AJ1337" s="139"/>
      <c r="AK1337" s="139" t="s">
        <v>7340</v>
      </c>
      <c r="AL1337" s="139" t="s">
        <v>1408</v>
      </c>
      <c r="AM1337" s="141" t="s">
        <v>12</v>
      </c>
      <c r="AN1337" s="141" t="s">
        <v>8</v>
      </c>
      <c r="AO1337" s="139" t="s">
        <v>1614</v>
      </c>
      <c r="AP1337" s="139" t="s">
        <v>7</v>
      </c>
      <c r="AQ1337" s="139"/>
      <c r="AR1337" s="381"/>
      <c r="AS1337" s="139" t="s">
        <v>4075</v>
      </c>
      <c r="AT1337" s="141" t="s">
        <v>1404</v>
      </c>
      <c r="AU1337" s="141"/>
      <c r="AV1337" s="383"/>
      <c r="AW1337" s="385"/>
      <c r="AX1337" s="139"/>
      <c r="AY1337" t="s">
        <v>18389</v>
      </c>
      <c r="AZ1337">
        <v>12000</v>
      </c>
      <c r="BA1337" s="381"/>
      <c r="BB1337" s="139" t="s">
        <v>3757</v>
      </c>
      <c r="BC1337" s="166"/>
      <c r="BD1337" s="166"/>
      <c r="BE1337" s="166"/>
      <c r="BF1337" s="166"/>
      <c r="BG1337" s="166"/>
      <c r="BH1337" s="308"/>
      <c r="BI1337" s="308"/>
      <c r="BJ1337" s="141" t="s">
        <v>26</v>
      </c>
      <c r="BK1337" s="141" t="s">
        <v>26</v>
      </c>
      <c r="BL1337" s="141"/>
      <c r="BM1337" s="141"/>
      <c r="BN1337" s="139" t="s">
        <v>4075</v>
      </c>
      <c r="BQ1337" s="141"/>
      <c r="BV1337" s="141"/>
      <c r="BX1337" s="141"/>
      <c r="BY1337" s="141"/>
      <c r="BZ1337" s="141"/>
      <c r="CA1337" s="141"/>
      <c r="CB1337" s="141"/>
      <c r="CC1337" s="141"/>
      <c r="CD1337" s="141"/>
      <c r="CE1337" s="141"/>
      <c r="CF1337" s="141"/>
      <c r="CG1337" s="141"/>
    </row>
    <row r="1338" spans="1:85" x14ac:dyDescent="0.35">
      <c r="A1338" s="155" t="s">
        <v>9319</v>
      </c>
      <c r="B1338" s="139" t="s">
        <v>4075</v>
      </c>
      <c r="C1338" s="18">
        <v>42922</v>
      </c>
      <c r="D1338" s="144">
        <v>0.58472222222222225</v>
      </c>
      <c r="E1338" s="141" t="s">
        <v>13263</v>
      </c>
      <c r="F1338" s="141">
        <v>3</v>
      </c>
      <c r="G1338" s="141" t="s">
        <v>13283</v>
      </c>
      <c r="H1338" s="141">
        <v>2017</v>
      </c>
      <c r="I1338" s="18">
        <v>42922</v>
      </c>
      <c r="J1338" s="144">
        <v>0.5854166666666667</v>
      </c>
      <c r="K1338" s="378"/>
      <c r="L1338" s="139" t="s">
        <v>4075</v>
      </c>
      <c r="M1338" s="141"/>
      <c r="N1338" s="248"/>
      <c r="O1338" s="141" t="s">
        <v>26</v>
      </c>
      <c r="P1338" s="141"/>
      <c r="Q1338" s="141"/>
      <c r="R1338" s="141" t="s">
        <v>9320</v>
      </c>
      <c r="S1338" s="141"/>
      <c r="T1338" s="141"/>
      <c r="U1338" s="141"/>
      <c r="V1338" s="141"/>
      <c r="W1338" s="139" t="s">
        <v>4075</v>
      </c>
      <c r="X1338" s="141" t="s">
        <v>25</v>
      </c>
      <c r="Y1338" s="141" t="s">
        <v>27</v>
      </c>
      <c r="Z1338" s="141" t="s">
        <v>4</v>
      </c>
      <c r="AA1338" s="141" t="s">
        <v>34</v>
      </c>
      <c r="AB1338" s="141"/>
      <c r="AC1338" s="139" t="s">
        <v>18049</v>
      </c>
      <c r="AD1338" s="380"/>
      <c r="AE1338" s="139" t="s">
        <v>103</v>
      </c>
      <c r="AF1338" s="139" t="s">
        <v>13069</v>
      </c>
      <c r="AG1338" s="139" t="s">
        <v>103</v>
      </c>
      <c r="AH1338" s="139" t="s">
        <v>1378</v>
      </c>
      <c r="AI1338" s="139" t="s">
        <v>7399</v>
      </c>
      <c r="AJ1338" s="139"/>
      <c r="AK1338" s="139" t="s">
        <v>7399</v>
      </c>
      <c r="AL1338" s="139" t="s">
        <v>7</v>
      </c>
      <c r="AM1338" s="141" t="s">
        <v>6</v>
      </c>
      <c r="AN1338" s="141" t="s">
        <v>8</v>
      </c>
      <c r="AO1338" s="139" t="s">
        <v>1614</v>
      </c>
      <c r="AP1338" s="139" t="s">
        <v>7</v>
      </c>
      <c r="AQ1338" s="139"/>
      <c r="AR1338" s="381"/>
      <c r="AS1338" s="139" t="s">
        <v>4075</v>
      </c>
      <c r="AT1338" s="141" t="s">
        <v>1404</v>
      </c>
      <c r="AU1338" s="141">
        <v>177</v>
      </c>
      <c r="AV1338" s="383"/>
      <c r="AW1338" s="385"/>
      <c r="AX1338" s="139"/>
      <c r="AY1338" t="s">
        <v>18642</v>
      </c>
      <c r="AZ1338">
        <v>12000</v>
      </c>
      <c r="BA1338" s="381"/>
      <c r="BB1338" s="139" t="s">
        <v>1444</v>
      </c>
      <c r="BC1338" s="166"/>
      <c r="BD1338" s="166"/>
      <c r="BE1338" s="166"/>
      <c r="BF1338" s="166"/>
      <c r="BG1338" s="166"/>
      <c r="BH1338" s="308"/>
      <c r="BI1338" s="308"/>
      <c r="BJ1338" s="141" t="s">
        <v>26</v>
      </c>
      <c r="BK1338" s="141" t="s">
        <v>26</v>
      </c>
      <c r="BL1338" s="141"/>
      <c r="BM1338" s="141"/>
      <c r="BN1338" s="139" t="s">
        <v>4075</v>
      </c>
      <c r="BQ1338" s="141"/>
      <c r="BV1338" s="141"/>
      <c r="BX1338" s="141"/>
      <c r="BY1338" s="141"/>
      <c r="BZ1338" s="141"/>
      <c r="CA1338" s="141"/>
      <c r="CB1338" s="141"/>
      <c r="CC1338" s="141"/>
      <c r="CD1338" s="141"/>
      <c r="CE1338" s="141"/>
      <c r="CF1338" s="141"/>
      <c r="CG1338" s="141"/>
    </row>
    <row r="1339" spans="1:85" x14ac:dyDescent="0.35">
      <c r="A1339" s="155" t="s">
        <v>9306</v>
      </c>
      <c r="B1339" s="139" t="s">
        <v>4075</v>
      </c>
      <c r="C1339" s="18">
        <v>42923</v>
      </c>
      <c r="D1339" s="144">
        <v>0.63124999999999998</v>
      </c>
      <c r="E1339" s="141" t="s">
        <v>13263</v>
      </c>
      <c r="F1339" s="141">
        <v>3</v>
      </c>
      <c r="G1339" s="141" t="s">
        <v>13283</v>
      </c>
      <c r="H1339" s="141">
        <v>2017</v>
      </c>
      <c r="I1339" s="18">
        <v>42923</v>
      </c>
      <c r="J1339" s="144"/>
      <c r="K1339" s="378"/>
      <c r="L1339" s="139" t="s">
        <v>4075</v>
      </c>
      <c r="M1339" s="141"/>
      <c r="N1339" s="248"/>
      <c r="O1339" s="141" t="s">
        <v>26</v>
      </c>
      <c r="P1339" s="141"/>
      <c r="Q1339" s="141"/>
      <c r="R1339" s="141" t="s">
        <v>9307</v>
      </c>
      <c r="S1339" s="141"/>
      <c r="T1339" s="141"/>
      <c r="U1339" s="141"/>
      <c r="V1339" s="141"/>
      <c r="W1339" s="139" t="s">
        <v>4075</v>
      </c>
      <c r="X1339" s="141" t="s">
        <v>25</v>
      </c>
      <c r="Y1339" s="141" t="s">
        <v>27</v>
      </c>
      <c r="Z1339" s="141" t="s">
        <v>4</v>
      </c>
      <c r="AA1339" s="141" t="s">
        <v>34</v>
      </c>
      <c r="AB1339" s="141"/>
      <c r="AC1339" s="139" t="s">
        <v>18050</v>
      </c>
      <c r="AD1339" s="380"/>
      <c r="AE1339" s="139" t="s">
        <v>4</v>
      </c>
      <c r="AF1339" s="139" t="s">
        <v>13073</v>
      </c>
      <c r="AG1339" s="139" t="s">
        <v>4</v>
      </c>
      <c r="AH1339" s="139" t="s">
        <v>1378</v>
      </c>
      <c r="AI1339" s="139" t="s">
        <v>15678</v>
      </c>
      <c r="AJ1339" s="139"/>
      <c r="AK1339" s="139" t="s">
        <v>15678</v>
      </c>
      <c r="AL1339" s="139" t="s">
        <v>7</v>
      </c>
      <c r="AM1339" s="141" t="s">
        <v>6</v>
      </c>
      <c r="AN1339" s="141" t="s">
        <v>8</v>
      </c>
      <c r="AO1339" s="139" t="s">
        <v>1614</v>
      </c>
      <c r="AP1339" s="139" t="s">
        <v>7</v>
      </c>
      <c r="AQ1339" s="139"/>
      <c r="AR1339" s="381"/>
      <c r="AS1339" s="139" t="s">
        <v>4075</v>
      </c>
      <c r="AT1339" s="141" t="s">
        <v>43</v>
      </c>
      <c r="AU1339" s="141">
        <v>241</v>
      </c>
      <c r="AV1339" s="383"/>
      <c r="AW1339" s="385"/>
      <c r="AX1339" s="139"/>
      <c r="AY1339" t="s">
        <v>18826</v>
      </c>
      <c r="AZ1339">
        <v>12000</v>
      </c>
      <c r="BA1339" s="381"/>
      <c r="BB1339" s="139" t="s">
        <v>1451</v>
      </c>
      <c r="BC1339" s="166"/>
      <c r="BD1339" s="166"/>
      <c r="BE1339" s="166"/>
      <c r="BF1339" s="166"/>
      <c r="BG1339" s="166"/>
      <c r="BH1339" s="308"/>
      <c r="BI1339" s="308"/>
      <c r="BJ1339" s="141" t="s">
        <v>26</v>
      </c>
      <c r="BK1339" s="141" t="s">
        <v>26</v>
      </c>
      <c r="BL1339" s="141"/>
      <c r="BM1339" s="141"/>
      <c r="BN1339" s="139" t="s">
        <v>4075</v>
      </c>
      <c r="BQ1339" s="141"/>
      <c r="BV1339" s="141"/>
      <c r="BX1339" s="141"/>
      <c r="BY1339" s="141"/>
      <c r="BZ1339" s="141"/>
      <c r="CA1339" s="141"/>
      <c r="CB1339" s="141"/>
      <c r="CC1339" s="141"/>
      <c r="CD1339" s="141"/>
      <c r="CE1339" s="141"/>
      <c r="CF1339" s="141"/>
      <c r="CG1339" s="141"/>
    </row>
    <row r="1340" spans="1:85" x14ac:dyDescent="0.35">
      <c r="A1340" s="155" t="s">
        <v>9308</v>
      </c>
      <c r="B1340" s="139" t="s">
        <v>4075</v>
      </c>
      <c r="C1340" s="18">
        <v>42923</v>
      </c>
      <c r="D1340" s="144">
        <v>0.60486111111111107</v>
      </c>
      <c r="E1340" s="141" t="s">
        <v>13263</v>
      </c>
      <c r="F1340" s="141">
        <v>3</v>
      </c>
      <c r="G1340" s="141" t="s">
        <v>13283</v>
      </c>
      <c r="H1340" s="141">
        <v>2017</v>
      </c>
      <c r="I1340" s="18">
        <v>42923</v>
      </c>
      <c r="J1340" s="144">
        <v>0.60486111111111107</v>
      </c>
      <c r="K1340" s="378"/>
      <c r="L1340" s="139" t="s">
        <v>4075</v>
      </c>
      <c r="M1340" s="141"/>
      <c r="N1340" s="248"/>
      <c r="O1340" s="141" t="s">
        <v>26</v>
      </c>
      <c r="P1340" s="141"/>
      <c r="Q1340" s="141" t="s">
        <v>9309</v>
      </c>
      <c r="R1340" s="141" t="s">
        <v>9310</v>
      </c>
      <c r="S1340" s="141"/>
      <c r="T1340" s="141"/>
      <c r="U1340" s="141">
        <v>113026484</v>
      </c>
      <c r="V1340" s="141"/>
      <c r="W1340" s="139" t="s">
        <v>4075</v>
      </c>
      <c r="X1340" s="141" t="s">
        <v>25</v>
      </c>
      <c r="Y1340" s="141" t="s">
        <v>27</v>
      </c>
      <c r="Z1340" s="141" t="s">
        <v>4</v>
      </c>
      <c r="AA1340" s="141" t="s">
        <v>34</v>
      </c>
      <c r="AB1340" s="141"/>
      <c r="AC1340" s="139" t="s">
        <v>18050</v>
      </c>
      <c r="AD1340" s="380"/>
      <c r="AE1340" s="139" t="s">
        <v>4</v>
      </c>
      <c r="AF1340" s="139" t="s">
        <v>13073</v>
      </c>
      <c r="AG1340" s="139" t="s">
        <v>4</v>
      </c>
      <c r="AH1340" s="139" t="s">
        <v>1378</v>
      </c>
      <c r="AI1340" s="139" t="s">
        <v>15678</v>
      </c>
      <c r="AJ1340" s="139"/>
      <c r="AK1340" s="139" t="s">
        <v>15678</v>
      </c>
      <c r="AL1340" s="139" t="s">
        <v>7</v>
      </c>
      <c r="AM1340" s="141" t="s">
        <v>6</v>
      </c>
      <c r="AN1340" s="141" t="s">
        <v>8</v>
      </c>
      <c r="AO1340" s="139" t="s">
        <v>1614</v>
      </c>
      <c r="AP1340" s="139" t="s">
        <v>7</v>
      </c>
      <c r="AQ1340" s="139"/>
      <c r="AR1340" s="381"/>
      <c r="AS1340" s="139" t="s">
        <v>4075</v>
      </c>
      <c r="AT1340" s="141" t="s">
        <v>43</v>
      </c>
      <c r="AU1340" s="141">
        <v>420</v>
      </c>
      <c r="AV1340" s="383"/>
      <c r="AW1340" s="385"/>
      <c r="AX1340" s="139"/>
      <c r="AY1340" t="s">
        <v>18345</v>
      </c>
      <c r="AZ1340">
        <v>21000</v>
      </c>
      <c r="BA1340" s="381"/>
      <c r="BB1340" s="139" t="s">
        <v>1446</v>
      </c>
      <c r="BC1340" s="166"/>
      <c r="BD1340" s="166"/>
      <c r="BE1340" s="166"/>
      <c r="BF1340" s="166"/>
      <c r="BG1340" s="166"/>
      <c r="BH1340" s="308"/>
      <c r="BI1340" s="308"/>
      <c r="BJ1340" s="141" t="s">
        <v>26</v>
      </c>
      <c r="BK1340" s="141" t="s">
        <v>26</v>
      </c>
      <c r="BL1340" s="141"/>
      <c r="BM1340" s="141"/>
      <c r="BN1340" s="139" t="s">
        <v>4075</v>
      </c>
      <c r="BQ1340" s="141" t="s">
        <v>15860</v>
      </c>
      <c r="BR1340" s="135" t="s">
        <v>15766</v>
      </c>
      <c r="BT1340" s="135" t="s">
        <v>13609</v>
      </c>
      <c r="BU1340" s="135" t="s">
        <v>14497</v>
      </c>
      <c r="BV1340" s="141" t="s">
        <v>13271</v>
      </c>
      <c r="BW1340" s="135" t="s">
        <v>13286</v>
      </c>
      <c r="BX1340" s="141"/>
      <c r="BY1340" s="141"/>
      <c r="BZ1340" s="141"/>
      <c r="CA1340" s="141"/>
      <c r="CB1340" s="141"/>
      <c r="CC1340" s="141"/>
      <c r="CD1340" s="141"/>
      <c r="CE1340" s="141" t="s">
        <v>15450</v>
      </c>
      <c r="CF1340" s="141" t="s">
        <v>15451</v>
      </c>
      <c r="CG1340" s="141"/>
    </row>
    <row r="1341" spans="1:85" x14ac:dyDescent="0.35">
      <c r="A1341" s="155" t="s">
        <v>9311</v>
      </c>
      <c r="B1341" s="139" t="s">
        <v>4075</v>
      </c>
      <c r="C1341" s="18">
        <v>42923</v>
      </c>
      <c r="D1341" s="144">
        <v>0.22638888888888889</v>
      </c>
      <c r="E1341" s="141" t="s">
        <v>13263</v>
      </c>
      <c r="F1341" s="141">
        <v>3</v>
      </c>
      <c r="G1341" s="141" t="s">
        <v>13283</v>
      </c>
      <c r="H1341" s="141">
        <v>2017</v>
      </c>
      <c r="I1341" s="18">
        <v>42923</v>
      </c>
      <c r="J1341" s="144">
        <v>0.22638888888888889</v>
      </c>
      <c r="K1341" s="378"/>
      <c r="L1341" s="139" t="s">
        <v>4075</v>
      </c>
      <c r="M1341" s="141" t="s">
        <v>5623</v>
      </c>
      <c r="N1341" s="248"/>
      <c r="O1341" s="141" t="s">
        <v>25</v>
      </c>
      <c r="P1341" s="141"/>
      <c r="Q1341" s="141"/>
      <c r="R1341" s="141"/>
      <c r="S1341" s="141"/>
      <c r="T1341" s="141"/>
      <c r="U1341" s="141"/>
      <c r="V1341" s="141"/>
      <c r="W1341" s="139" t="s">
        <v>4075</v>
      </c>
      <c r="X1341" s="141" t="s">
        <v>25</v>
      </c>
      <c r="Y1341" s="141" t="s">
        <v>27</v>
      </c>
      <c r="Z1341" s="141"/>
      <c r="AA1341" s="141" t="s">
        <v>34</v>
      </c>
      <c r="AB1341" s="141"/>
      <c r="AC1341" s="139" t="s">
        <v>114</v>
      </c>
      <c r="AD1341" s="380"/>
      <c r="AE1341" s="139" t="s">
        <v>4</v>
      </c>
      <c r="AF1341" s="139" t="s">
        <v>13073</v>
      </c>
      <c r="AG1341" s="139" t="s">
        <v>4</v>
      </c>
      <c r="AH1341" s="139" t="s">
        <v>1380</v>
      </c>
      <c r="AI1341" s="139" t="s">
        <v>1381</v>
      </c>
      <c r="AJ1341" s="139"/>
      <c r="AK1341" s="139" t="s">
        <v>15678</v>
      </c>
      <c r="AL1341" s="139" t="s">
        <v>1563</v>
      </c>
      <c r="AM1341" s="141" t="s">
        <v>4004</v>
      </c>
      <c r="AN1341" s="141" t="s">
        <v>8</v>
      </c>
      <c r="AO1341" s="139"/>
      <c r="AP1341" s="139" t="s">
        <v>1563</v>
      </c>
      <c r="AQ1341" s="139"/>
      <c r="AR1341" s="381"/>
      <c r="AS1341" s="139" t="s">
        <v>4075</v>
      </c>
      <c r="AT1341" s="141" t="s">
        <v>43</v>
      </c>
      <c r="AU1341" s="141">
        <v>340</v>
      </c>
      <c r="AV1341" s="383"/>
      <c r="AW1341" s="385"/>
      <c r="AX1341" s="139"/>
      <c r="BA1341" s="381"/>
      <c r="BB1341" s="139" t="s">
        <v>1451</v>
      </c>
      <c r="BC1341" s="166">
        <v>7.5000000000000002E-4</v>
      </c>
      <c r="BD1341" s="166"/>
      <c r="BE1341" s="166"/>
      <c r="BF1341" s="166"/>
      <c r="BG1341" s="166"/>
      <c r="BH1341" s="308"/>
      <c r="BI1341" s="308"/>
      <c r="BJ1341" s="141" t="s">
        <v>26</v>
      </c>
      <c r="BK1341" s="141" t="s">
        <v>26</v>
      </c>
      <c r="BL1341" s="141"/>
      <c r="BM1341" s="141"/>
      <c r="BN1341" s="139" t="s">
        <v>4075</v>
      </c>
      <c r="BQ1341" s="141"/>
      <c r="BV1341" s="141"/>
      <c r="BX1341" s="141"/>
      <c r="BY1341" s="141"/>
      <c r="BZ1341" s="141"/>
      <c r="CA1341" s="141"/>
      <c r="CB1341" s="141"/>
      <c r="CC1341" s="141"/>
      <c r="CD1341" s="141"/>
      <c r="CE1341" s="141"/>
      <c r="CF1341" s="141"/>
      <c r="CG1341" s="141"/>
    </row>
    <row r="1342" spans="1:85" x14ac:dyDescent="0.35">
      <c r="A1342" s="155" t="s">
        <v>9298</v>
      </c>
      <c r="B1342" s="139" t="s">
        <v>4075</v>
      </c>
      <c r="C1342" s="18">
        <v>42924</v>
      </c>
      <c r="D1342" s="144">
        <v>0.76111111111111107</v>
      </c>
      <c r="E1342" s="141" t="s">
        <v>13263</v>
      </c>
      <c r="F1342" s="141">
        <v>3</v>
      </c>
      <c r="G1342" s="141" t="s">
        <v>13283</v>
      </c>
      <c r="H1342" s="141">
        <v>2017</v>
      </c>
      <c r="I1342" s="18">
        <v>42924</v>
      </c>
      <c r="J1342" s="144">
        <v>0.76111111111111107</v>
      </c>
      <c r="K1342" s="378"/>
      <c r="L1342" s="139" t="s">
        <v>4075</v>
      </c>
      <c r="M1342" s="141"/>
      <c r="N1342" s="248"/>
      <c r="O1342" s="141" t="s">
        <v>26</v>
      </c>
      <c r="P1342" s="141"/>
      <c r="Q1342" s="141" t="s">
        <v>9299</v>
      </c>
      <c r="R1342" s="141" t="s">
        <v>9300</v>
      </c>
      <c r="S1342" s="141"/>
      <c r="T1342" s="141"/>
      <c r="U1342" s="141"/>
      <c r="V1342" s="141"/>
      <c r="W1342" s="139" t="s">
        <v>4075</v>
      </c>
      <c r="X1342" s="141" t="s">
        <v>25</v>
      </c>
      <c r="Y1342" s="141" t="s">
        <v>27</v>
      </c>
      <c r="Z1342" s="141" t="s">
        <v>4</v>
      </c>
      <c r="AA1342" s="141" t="s">
        <v>34</v>
      </c>
      <c r="AB1342" s="141"/>
      <c r="AC1342" s="139" t="s">
        <v>18049</v>
      </c>
      <c r="AD1342" s="380"/>
      <c r="AE1342" s="139" t="s">
        <v>4</v>
      </c>
      <c r="AF1342" s="139" t="s">
        <v>13073</v>
      </c>
      <c r="AG1342" s="139" t="s">
        <v>4</v>
      </c>
      <c r="AH1342" s="139" t="s">
        <v>1378</v>
      </c>
      <c r="AI1342" s="139" t="s">
        <v>15678</v>
      </c>
      <c r="AJ1342" s="139"/>
      <c r="AK1342" s="139" t="s">
        <v>15678</v>
      </c>
      <c r="AL1342" s="139" t="s">
        <v>7</v>
      </c>
      <c r="AM1342" s="141" t="s">
        <v>6</v>
      </c>
      <c r="AN1342" s="141" t="s">
        <v>8</v>
      </c>
      <c r="AO1342" s="139" t="s">
        <v>1477</v>
      </c>
      <c r="AP1342" s="139" t="s">
        <v>7</v>
      </c>
      <c r="AQ1342" s="139"/>
      <c r="AR1342" s="381"/>
      <c r="AS1342" s="139" t="s">
        <v>4075</v>
      </c>
      <c r="AT1342" s="141" t="s">
        <v>1404</v>
      </c>
      <c r="AU1342" s="141"/>
      <c r="AV1342" s="383"/>
      <c r="AW1342" s="385"/>
      <c r="AX1342" s="139"/>
      <c r="AY1342" t="s">
        <v>18566</v>
      </c>
      <c r="BA1342" s="381"/>
      <c r="BB1342" s="139" t="s">
        <v>17</v>
      </c>
      <c r="BC1342" s="166"/>
      <c r="BD1342" s="166"/>
      <c r="BE1342" s="166"/>
      <c r="BF1342" s="166"/>
      <c r="BG1342" s="166"/>
      <c r="BH1342" s="308"/>
      <c r="BI1342" s="308"/>
      <c r="BJ1342" s="141" t="s">
        <v>26</v>
      </c>
      <c r="BK1342" s="141" t="s">
        <v>26</v>
      </c>
      <c r="BL1342" s="141"/>
      <c r="BM1342" s="141"/>
      <c r="BN1342" s="139" t="s">
        <v>4075</v>
      </c>
      <c r="BQ1342" s="141"/>
      <c r="BV1342" s="141"/>
      <c r="BX1342" s="141"/>
      <c r="BY1342" s="141"/>
      <c r="BZ1342" s="141"/>
      <c r="CA1342" s="141"/>
      <c r="CB1342" s="141"/>
      <c r="CC1342" s="141"/>
      <c r="CD1342" s="141"/>
      <c r="CE1342" s="141"/>
      <c r="CF1342" s="141"/>
      <c r="CG1342" s="141"/>
    </row>
    <row r="1343" spans="1:85" x14ac:dyDescent="0.35">
      <c r="A1343" s="155" t="s">
        <v>9294</v>
      </c>
      <c r="B1343" s="139" t="s">
        <v>4075</v>
      </c>
      <c r="C1343" s="18">
        <v>42924</v>
      </c>
      <c r="D1343" s="144">
        <v>0.78402777777777777</v>
      </c>
      <c r="E1343" s="141" t="s">
        <v>13263</v>
      </c>
      <c r="F1343" s="141">
        <v>3</v>
      </c>
      <c r="G1343" s="141" t="s">
        <v>13283</v>
      </c>
      <c r="H1343" s="141">
        <v>2017</v>
      </c>
      <c r="I1343" s="18">
        <v>42924</v>
      </c>
      <c r="J1343" s="144">
        <v>0.78402777777777777</v>
      </c>
      <c r="K1343" s="378"/>
      <c r="L1343" s="139" t="s">
        <v>4075</v>
      </c>
      <c r="M1343" s="141"/>
      <c r="N1343" s="248"/>
      <c r="O1343" s="141" t="s">
        <v>26</v>
      </c>
      <c r="P1343" s="141"/>
      <c r="Q1343" s="141" t="s">
        <v>9295</v>
      </c>
      <c r="R1343" s="141" t="s">
        <v>9296</v>
      </c>
      <c r="S1343" s="141"/>
      <c r="T1343" s="141"/>
      <c r="U1343" s="141">
        <v>113027510</v>
      </c>
      <c r="V1343" s="141" t="s">
        <v>9297</v>
      </c>
      <c r="W1343" s="139" t="s">
        <v>4075</v>
      </c>
      <c r="X1343" s="141" t="s">
        <v>25</v>
      </c>
      <c r="Y1343" s="141" t="s">
        <v>27</v>
      </c>
      <c r="Z1343" s="141" t="s">
        <v>4</v>
      </c>
      <c r="AA1343" s="141" t="s">
        <v>34</v>
      </c>
      <c r="AB1343" s="141"/>
      <c r="AC1343" s="139" t="s">
        <v>18048</v>
      </c>
      <c r="AD1343" s="380"/>
      <c r="AE1343" s="139" t="s">
        <v>4</v>
      </c>
      <c r="AF1343" s="139" t="s">
        <v>13073</v>
      </c>
      <c r="AG1343" s="139" t="s">
        <v>4</v>
      </c>
      <c r="AH1343" s="139" t="s">
        <v>1378</v>
      </c>
      <c r="AI1343" s="139" t="s">
        <v>15678</v>
      </c>
      <c r="AJ1343" s="139"/>
      <c r="AK1343" s="139" t="s">
        <v>15678</v>
      </c>
      <c r="AL1343" s="139" t="s">
        <v>7</v>
      </c>
      <c r="AM1343" s="141" t="s">
        <v>1527</v>
      </c>
      <c r="AN1343" s="141" t="s">
        <v>8</v>
      </c>
      <c r="AO1343" s="139" t="s">
        <v>1614</v>
      </c>
      <c r="AP1343" s="139" t="s">
        <v>7</v>
      </c>
      <c r="AQ1343" s="139"/>
      <c r="AR1343" s="381"/>
      <c r="AS1343" s="139" t="s">
        <v>4075</v>
      </c>
      <c r="AT1343" s="141" t="s">
        <v>43</v>
      </c>
      <c r="AU1343" s="141">
        <v>246</v>
      </c>
      <c r="AV1343" s="383"/>
      <c r="AW1343" s="385"/>
      <c r="AX1343" s="139"/>
      <c r="AY1343" t="s">
        <v>18987</v>
      </c>
      <c r="AZ1343">
        <v>12000</v>
      </c>
      <c r="BA1343" s="381"/>
      <c r="BB1343" s="139" t="s">
        <v>1452</v>
      </c>
      <c r="BC1343" s="166">
        <v>10</v>
      </c>
      <c r="BD1343" s="166"/>
      <c r="BE1343" s="166"/>
      <c r="BF1343" s="166"/>
      <c r="BG1343" s="166"/>
      <c r="BH1343" s="308"/>
      <c r="BI1343" s="308"/>
      <c r="BJ1343" s="141" t="s">
        <v>26</v>
      </c>
      <c r="BK1343" s="141" t="s">
        <v>26</v>
      </c>
      <c r="BL1343" s="141"/>
      <c r="BM1343" s="141"/>
      <c r="BN1343" s="139" t="s">
        <v>4075</v>
      </c>
      <c r="BQ1343" s="141" t="s">
        <v>15861</v>
      </c>
      <c r="BR1343" s="135" t="s">
        <v>15685</v>
      </c>
      <c r="BT1343" s="135" t="s">
        <v>15364</v>
      </c>
      <c r="BU1343" s="135" t="s">
        <v>15374</v>
      </c>
      <c r="BV1343" s="141" t="s">
        <v>13264</v>
      </c>
      <c r="BW1343" s="135" t="s">
        <v>13266</v>
      </c>
      <c r="BX1343" s="141" t="s">
        <v>15681</v>
      </c>
      <c r="BY1343" s="141" t="s">
        <v>12</v>
      </c>
      <c r="BZ1343" s="141" t="s">
        <v>26</v>
      </c>
      <c r="CA1343" s="141" t="s">
        <v>1848</v>
      </c>
      <c r="CB1343" s="141"/>
      <c r="CC1343" s="141" t="s">
        <v>15690</v>
      </c>
      <c r="CD1343" s="141" t="s">
        <v>34</v>
      </c>
      <c r="CE1343" s="141" t="s">
        <v>15450</v>
      </c>
      <c r="CF1343" s="141" t="s">
        <v>15451</v>
      </c>
      <c r="CG1343" s="141" t="s">
        <v>2003</v>
      </c>
    </row>
    <row r="1344" spans="1:85" x14ac:dyDescent="0.35">
      <c r="A1344" s="155" t="s">
        <v>20031</v>
      </c>
      <c r="B1344" s="139" t="s">
        <v>4075</v>
      </c>
      <c r="C1344" s="18">
        <v>42924</v>
      </c>
      <c r="D1344" s="144">
        <v>0.76041666666666663</v>
      </c>
      <c r="E1344" s="141" t="s">
        <v>13263</v>
      </c>
      <c r="F1344" s="141">
        <v>3</v>
      </c>
      <c r="G1344" s="141" t="s">
        <v>13283</v>
      </c>
      <c r="H1344" s="141">
        <v>2017</v>
      </c>
      <c r="I1344" s="18"/>
      <c r="J1344" s="144"/>
      <c r="K1344" s="378"/>
      <c r="L1344" s="139" t="s">
        <v>4075</v>
      </c>
      <c r="M1344" s="141" t="s">
        <v>13562</v>
      </c>
      <c r="N1344" s="248">
        <v>44288</v>
      </c>
      <c r="O1344" s="141" t="s">
        <v>25</v>
      </c>
      <c r="P1344" s="141"/>
      <c r="Q1344" s="141" t="s">
        <v>20032</v>
      </c>
      <c r="R1344" s="141" t="s">
        <v>20033</v>
      </c>
      <c r="S1344" s="141"/>
      <c r="T1344" s="141" t="s">
        <v>20034</v>
      </c>
      <c r="U1344" s="141"/>
      <c r="V1344" s="141" t="s">
        <v>20035</v>
      </c>
      <c r="W1344" s="139" t="s">
        <v>4075</v>
      </c>
      <c r="X1344" s="141" t="s">
        <v>25</v>
      </c>
      <c r="Y1344" s="141" t="s">
        <v>27</v>
      </c>
      <c r="Z1344" s="141" t="s">
        <v>4</v>
      </c>
      <c r="AA1344" s="141" t="s">
        <v>34</v>
      </c>
      <c r="AB1344" s="141"/>
      <c r="AC1344" s="139" t="s">
        <v>18057</v>
      </c>
      <c r="AD1344" s="380"/>
      <c r="AE1344" s="139" t="s">
        <v>102</v>
      </c>
      <c r="AF1344" s="139" t="s">
        <v>13071</v>
      </c>
      <c r="AG1344" s="139" t="s">
        <v>102</v>
      </c>
      <c r="AH1344" s="139" t="s">
        <v>1378</v>
      </c>
      <c r="AI1344" s="139"/>
      <c r="AJ1344" s="139" t="s">
        <v>7</v>
      </c>
      <c r="AK1344" s="139"/>
      <c r="AL1344" s="139"/>
      <c r="AM1344" s="141" t="s">
        <v>9</v>
      </c>
      <c r="AN1344" s="141" t="s">
        <v>8</v>
      </c>
      <c r="AO1344" s="139"/>
      <c r="AP1344" s="139" t="s">
        <v>7</v>
      </c>
      <c r="AQ1344" s="139"/>
      <c r="AR1344" s="381"/>
      <c r="AS1344" s="139" t="s">
        <v>4075</v>
      </c>
      <c r="AT1344" s="141" t="s">
        <v>1404</v>
      </c>
      <c r="AU1344" s="141"/>
      <c r="AV1344" s="383"/>
      <c r="AW1344" s="385"/>
      <c r="AX1344" s="139" t="s">
        <v>202</v>
      </c>
      <c r="AY1344" t="s">
        <v>19115</v>
      </c>
      <c r="AZ1344">
        <v>12000</v>
      </c>
      <c r="BA1344" s="381"/>
      <c r="BB1344" s="139" t="s">
        <v>1450</v>
      </c>
      <c r="BC1344" s="166"/>
      <c r="BD1344" s="166"/>
      <c r="BE1344" s="166"/>
      <c r="BF1344" s="166"/>
      <c r="BG1344" s="166"/>
      <c r="BH1344" s="308"/>
      <c r="BI1344" s="308"/>
      <c r="BJ1344" s="141" t="s">
        <v>26</v>
      </c>
      <c r="BK1344" s="141" t="s">
        <v>26</v>
      </c>
      <c r="BL1344" s="141"/>
      <c r="BM1344" s="141"/>
      <c r="BN1344" s="139" t="s">
        <v>4075</v>
      </c>
      <c r="BQ1344" s="141"/>
      <c r="BV1344" s="141"/>
      <c r="BX1344" s="141"/>
      <c r="BY1344" s="141"/>
      <c r="BZ1344" s="141"/>
      <c r="CA1344" s="141"/>
      <c r="CB1344" s="141"/>
      <c r="CC1344" s="141"/>
      <c r="CD1344" s="141"/>
      <c r="CE1344" s="141"/>
      <c r="CF1344" s="141"/>
      <c r="CG1344" s="141"/>
    </row>
    <row r="1345" spans="1:85" x14ac:dyDescent="0.35">
      <c r="A1345" s="155" t="s">
        <v>9304</v>
      </c>
      <c r="B1345" s="139" t="s">
        <v>4075</v>
      </c>
      <c r="C1345" s="18">
        <v>42924</v>
      </c>
      <c r="D1345" s="144">
        <v>0.16875000000000001</v>
      </c>
      <c r="E1345" s="141" t="s">
        <v>13263</v>
      </c>
      <c r="F1345" s="141">
        <v>3</v>
      </c>
      <c r="G1345" s="141" t="s">
        <v>13283</v>
      </c>
      <c r="H1345" s="141">
        <v>2017</v>
      </c>
      <c r="I1345" s="18">
        <v>42924</v>
      </c>
      <c r="J1345" s="144">
        <v>0.1701388888888889</v>
      </c>
      <c r="K1345" s="378"/>
      <c r="L1345" s="139" t="s">
        <v>4075</v>
      </c>
      <c r="M1345" s="141"/>
      <c r="N1345" s="248"/>
      <c r="O1345" s="141" t="s">
        <v>26</v>
      </c>
      <c r="P1345" s="141"/>
      <c r="Q1345" s="141" t="s">
        <v>9305</v>
      </c>
      <c r="R1345" s="141"/>
      <c r="S1345" s="141"/>
      <c r="T1345" s="141"/>
      <c r="U1345" s="141"/>
      <c r="V1345" s="141"/>
      <c r="W1345" s="139" t="s">
        <v>4075</v>
      </c>
      <c r="X1345" s="141" t="s">
        <v>25</v>
      </c>
      <c r="Y1345" s="141" t="s">
        <v>27</v>
      </c>
      <c r="Z1345" s="141" t="s">
        <v>4</v>
      </c>
      <c r="AA1345" s="141" t="s">
        <v>34</v>
      </c>
      <c r="AB1345" s="141"/>
      <c r="AC1345" s="139" t="s">
        <v>18049</v>
      </c>
      <c r="AD1345" s="380"/>
      <c r="AE1345" s="139" t="s">
        <v>4</v>
      </c>
      <c r="AF1345" s="139" t="s">
        <v>13073</v>
      </c>
      <c r="AG1345" s="139" t="s">
        <v>4</v>
      </c>
      <c r="AH1345" s="139" t="s">
        <v>1378</v>
      </c>
      <c r="AI1345" s="139" t="s">
        <v>15678</v>
      </c>
      <c r="AJ1345" s="139"/>
      <c r="AK1345" s="139" t="s">
        <v>15678</v>
      </c>
      <c r="AL1345" s="139" t="s">
        <v>7</v>
      </c>
      <c r="AM1345" s="141" t="s">
        <v>6</v>
      </c>
      <c r="AN1345" s="141" t="s">
        <v>8</v>
      </c>
      <c r="AO1345" s="139" t="s">
        <v>1477</v>
      </c>
      <c r="AP1345" s="139" t="s">
        <v>7</v>
      </c>
      <c r="AQ1345" s="139"/>
      <c r="AR1345" s="381"/>
      <c r="AS1345" s="139" t="s">
        <v>4075</v>
      </c>
      <c r="AT1345" s="141" t="s">
        <v>1404</v>
      </c>
      <c r="AU1345" s="141"/>
      <c r="AV1345" s="383"/>
      <c r="AW1345" s="385"/>
      <c r="AX1345" s="139"/>
      <c r="AY1345" t="s">
        <v>18988</v>
      </c>
      <c r="BA1345" s="381"/>
      <c r="BB1345" s="139" t="s">
        <v>17</v>
      </c>
      <c r="BC1345" s="166"/>
      <c r="BD1345" s="166"/>
      <c r="BE1345" s="166"/>
      <c r="BF1345" s="166"/>
      <c r="BG1345" s="166"/>
      <c r="BH1345" s="308"/>
      <c r="BI1345" s="308"/>
      <c r="BJ1345" s="141" t="s">
        <v>26</v>
      </c>
      <c r="BK1345" s="141" t="s">
        <v>26</v>
      </c>
      <c r="BL1345" s="141"/>
      <c r="BM1345" s="141"/>
      <c r="BN1345" s="139" t="s">
        <v>4075</v>
      </c>
      <c r="BQ1345" s="141"/>
      <c r="BV1345" s="141"/>
      <c r="BX1345" s="141"/>
      <c r="BY1345" s="141"/>
      <c r="BZ1345" s="141"/>
      <c r="CA1345" s="141"/>
      <c r="CB1345" s="141"/>
      <c r="CC1345" s="141"/>
      <c r="CD1345" s="141"/>
      <c r="CE1345" s="141"/>
      <c r="CF1345" s="141"/>
      <c r="CG1345" s="141"/>
    </row>
    <row r="1346" spans="1:85" x14ac:dyDescent="0.35">
      <c r="A1346" s="155" t="s">
        <v>9301</v>
      </c>
      <c r="B1346" s="139" t="s">
        <v>4075</v>
      </c>
      <c r="C1346" s="18">
        <v>42924</v>
      </c>
      <c r="D1346" s="144">
        <v>0.66597222222222219</v>
      </c>
      <c r="E1346" s="141" t="s">
        <v>13263</v>
      </c>
      <c r="F1346" s="141">
        <v>3</v>
      </c>
      <c r="G1346" s="141" t="s">
        <v>13283</v>
      </c>
      <c r="H1346" s="141">
        <v>2017</v>
      </c>
      <c r="I1346" s="18">
        <v>42924</v>
      </c>
      <c r="J1346" s="144">
        <v>0.66597222222222219</v>
      </c>
      <c r="K1346" s="378"/>
      <c r="L1346" s="139" t="s">
        <v>4075</v>
      </c>
      <c r="M1346" s="141"/>
      <c r="N1346" s="248"/>
      <c r="O1346" s="141" t="s">
        <v>26</v>
      </c>
      <c r="P1346" s="141"/>
      <c r="Q1346" s="141" t="s">
        <v>9302</v>
      </c>
      <c r="R1346" s="141" t="s">
        <v>9303</v>
      </c>
      <c r="S1346" s="141"/>
      <c r="T1346" s="141"/>
      <c r="U1346" s="141">
        <v>113027412</v>
      </c>
      <c r="V1346" s="141"/>
      <c r="W1346" s="139" t="s">
        <v>4075</v>
      </c>
      <c r="X1346" s="141" t="s">
        <v>25</v>
      </c>
      <c r="Y1346" s="141" t="s">
        <v>27</v>
      </c>
      <c r="Z1346" s="141" t="s">
        <v>13</v>
      </c>
      <c r="AA1346" s="141" t="s">
        <v>34</v>
      </c>
      <c r="AB1346" s="141"/>
      <c r="AC1346" s="139" t="s">
        <v>18047</v>
      </c>
      <c r="AD1346" s="380"/>
      <c r="AE1346" s="139" t="s">
        <v>4</v>
      </c>
      <c r="AF1346" s="139" t="s">
        <v>13073</v>
      </c>
      <c r="AG1346" s="139" t="s">
        <v>4</v>
      </c>
      <c r="AH1346" s="139" t="s">
        <v>1378</v>
      </c>
      <c r="AI1346" s="139" t="s">
        <v>15678</v>
      </c>
      <c r="AJ1346" s="139"/>
      <c r="AK1346" s="139" t="s">
        <v>15678</v>
      </c>
      <c r="AL1346" s="139" t="s">
        <v>7</v>
      </c>
      <c r="AM1346" s="141" t="s">
        <v>6</v>
      </c>
      <c r="AN1346" s="141" t="s">
        <v>8</v>
      </c>
      <c r="AO1346" s="139" t="s">
        <v>1477</v>
      </c>
      <c r="AP1346" s="139" t="s">
        <v>7</v>
      </c>
      <c r="AQ1346" s="139"/>
      <c r="AR1346" s="381"/>
      <c r="AS1346" s="139" t="s">
        <v>4075</v>
      </c>
      <c r="AT1346" s="141" t="s">
        <v>1404</v>
      </c>
      <c r="AU1346" s="141"/>
      <c r="AV1346" s="383"/>
      <c r="AW1346" s="385"/>
      <c r="AX1346" s="139"/>
      <c r="AY1346" t="s">
        <v>18989</v>
      </c>
      <c r="BA1346" s="381"/>
      <c r="BB1346" s="139" t="s">
        <v>17</v>
      </c>
      <c r="BC1346" s="166"/>
      <c r="BD1346" s="166"/>
      <c r="BE1346" s="166"/>
      <c r="BF1346" s="166"/>
      <c r="BG1346" s="166"/>
      <c r="BH1346" s="308"/>
      <c r="BI1346" s="308"/>
      <c r="BJ1346" s="141" t="s">
        <v>26</v>
      </c>
      <c r="BK1346" s="141" t="s">
        <v>26</v>
      </c>
      <c r="BL1346" s="141"/>
      <c r="BM1346" s="141"/>
      <c r="BN1346" s="139" t="s">
        <v>4075</v>
      </c>
      <c r="BQ1346" s="141"/>
      <c r="BV1346" s="141"/>
      <c r="BX1346" s="141"/>
      <c r="BY1346" s="141"/>
      <c r="BZ1346" s="141"/>
      <c r="CA1346" s="141"/>
      <c r="CB1346" s="141"/>
      <c r="CC1346" s="141"/>
      <c r="CD1346" s="141"/>
      <c r="CE1346" s="141"/>
      <c r="CF1346" s="141"/>
      <c r="CG1346" s="141"/>
    </row>
    <row r="1347" spans="1:85" x14ac:dyDescent="0.35">
      <c r="A1347" s="155" t="s">
        <v>9288</v>
      </c>
      <c r="B1347" s="139" t="s">
        <v>4075</v>
      </c>
      <c r="C1347" s="18">
        <v>42925</v>
      </c>
      <c r="D1347" s="144">
        <v>0.45833333333333331</v>
      </c>
      <c r="E1347" s="141" t="s">
        <v>13264</v>
      </c>
      <c r="F1347" s="141">
        <v>3</v>
      </c>
      <c r="G1347" s="141" t="s">
        <v>13283</v>
      </c>
      <c r="H1347" s="141">
        <v>2017</v>
      </c>
      <c r="I1347" s="18">
        <v>42925</v>
      </c>
      <c r="J1347" s="144">
        <v>0.45833333333333331</v>
      </c>
      <c r="K1347" s="378"/>
      <c r="L1347" s="139" t="s">
        <v>4075</v>
      </c>
      <c r="M1347" s="141"/>
      <c r="N1347" s="248"/>
      <c r="O1347" s="141" t="s">
        <v>26</v>
      </c>
      <c r="P1347" s="141"/>
      <c r="Q1347" s="141" t="s">
        <v>9289</v>
      </c>
      <c r="R1347" s="141" t="s">
        <v>9290</v>
      </c>
      <c r="S1347" s="141"/>
      <c r="T1347" s="141"/>
      <c r="U1347" s="141"/>
      <c r="V1347" s="141"/>
      <c r="W1347" s="139" t="s">
        <v>4075</v>
      </c>
      <c r="X1347" s="141" t="s">
        <v>25</v>
      </c>
      <c r="Y1347" s="141" t="s">
        <v>27</v>
      </c>
      <c r="Z1347" s="141" t="s">
        <v>4</v>
      </c>
      <c r="AA1347" s="141" t="s">
        <v>34</v>
      </c>
      <c r="AB1347" s="141"/>
      <c r="AC1347" s="139" t="s">
        <v>18047</v>
      </c>
      <c r="AD1347" s="380"/>
      <c r="AE1347" s="139" t="s">
        <v>4</v>
      </c>
      <c r="AF1347" s="139" t="s">
        <v>13073</v>
      </c>
      <c r="AG1347" s="139" t="s">
        <v>4</v>
      </c>
      <c r="AH1347" s="139" t="s">
        <v>1378</v>
      </c>
      <c r="AI1347" s="139" t="s">
        <v>15678</v>
      </c>
      <c r="AJ1347" s="139"/>
      <c r="AK1347" s="139" t="s">
        <v>15678</v>
      </c>
      <c r="AL1347" s="139" t="s">
        <v>7</v>
      </c>
      <c r="AM1347" s="141" t="s">
        <v>1527</v>
      </c>
      <c r="AN1347" s="141" t="s">
        <v>8</v>
      </c>
      <c r="AO1347" s="139" t="s">
        <v>1614</v>
      </c>
      <c r="AP1347" s="139" t="s">
        <v>7</v>
      </c>
      <c r="AQ1347" s="139"/>
      <c r="AR1347" s="381"/>
      <c r="AS1347" s="139" t="s">
        <v>4075</v>
      </c>
      <c r="AT1347" s="141" t="s">
        <v>1404</v>
      </c>
      <c r="AU1347" s="141"/>
      <c r="AV1347" s="383"/>
      <c r="AW1347" s="385"/>
      <c r="AX1347" s="139"/>
      <c r="AY1347" t="s">
        <v>18990</v>
      </c>
      <c r="AZ1347">
        <v>12000</v>
      </c>
      <c r="BA1347" s="381"/>
      <c r="BB1347" s="139" t="s">
        <v>1444</v>
      </c>
      <c r="BC1347" s="166"/>
      <c r="BD1347" s="166"/>
      <c r="BE1347" s="166"/>
      <c r="BF1347" s="166"/>
      <c r="BG1347" s="166"/>
      <c r="BH1347" s="308"/>
      <c r="BI1347" s="308"/>
      <c r="BJ1347" s="141" t="s">
        <v>26</v>
      </c>
      <c r="BK1347" s="141" t="s">
        <v>26</v>
      </c>
      <c r="BL1347" s="141"/>
      <c r="BM1347" s="141"/>
      <c r="BN1347" s="139" t="s">
        <v>4075</v>
      </c>
      <c r="BQ1347" s="141" t="s">
        <v>15862</v>
      </c>
      <c r="BR1347" s="135" t="s">
        <v>15685</v>
      </c>
      <c r="BT1347" s="135" t="s">
        <v>15355</v>
      </c>
      <c r="BU1347" s="135" t="s">
        <v>15348</v>
      </c>
      <c r="BV1347" s="141" t="s">
        <v>13279</v>
      </c>
      <c r="BW1347" s="135" t="s">
        <v>13284</v>
      </c>
      <c r="BX1347" s="141" t="s">
        <v>15689</v>
      </c>
      <c r="BY1347" s="141" t="s">
        <v>12</v>
      </c>
      <c r="BZ1347" s="141" t="s">
        <v>26</v>
      </c>
      <c r="CA1347" s="141" t="s">
        <v>1848</v>
      </c>
      <c r="CB1347" s="141"/>
      <c r="CC1347" s="141" t="s">
        <v>15690</v>
      </c>
      <c r="CD1347" s="141" t="s">
        <v>34</v>
      </c>
      <c r="CE1347" s="141" t="s">
        <v>15450</v>
      </c>
      <c r="CF1347" s="141" t="s">
        <v>15451</v>
      </c>
      <c r="CG1347" s="141" t="s">
        <v>2003</v>
      </c>
    </row>
    <row r="1348" spans="1:85" x14ac:dyDescent="0.35">
      <c r="A1348" s="155" t="s">
        <v>9291</v>
      </c>
      <c r="B1348" s="139" t="s">
        <v>4075</v>
      </c>
      <c r="C1348" s="18">
        <v>42925</v>
      </c>
      <c r="D1348" s="144">
        <v>0.29652777777777778</v>
      </c>
      <c r="E1348" s="141" t="s">
        <v>13264</v>
      </c>
      <c r="F1348" s="141">
        <v>3</v>
      </c>
      <c r="G1348" s="141" t="s">
        <v>13283</v>
      </c>
      <c r="H1348" s="141">
        <v>2017</v>
      </c>
      <c r="I1348" s="18">
        <v>42925</v>
      </c>
      <c r="J1348" s="144">
        <v>0.29652777777777778</v>
      </c>
      <c r="K1348" s="378"/>
      <c r="L1348" s="139" t="s">
        <v>4075</v>
      </c>
      <c r="M1348" s="141"/>
      <c r="N1348" s="248"/>
      <c r="O1348" s="141" t="s">
        <v>26</v>
      </c>
      <c r="P1348" s="141"/>
      <c r="Q1348" s="141" t="s">
        <v>9292</v>
      </c>
      <c r="R1348" s="141" t="s">
        <v>9293</v>
      </c>
      <c r="S1348" s="141"/>
      <c r="T1348" s="141"/>
      <c r="U1348" s="141">
        <v>113027723</v>
      </c>
      <c r="V1348" s="141"/>
      <c r="W1348" s="139" t="s">
        <v>4075</v>
      </c>
      <c r="X1348" s="141" t="s">
        <v>25</v>
      </c>
      <c r="Y1348" s="141" t="s">
        <v>27</v>
      </c>
      <c r="Z1348" s="141" t="s">
        <v>4</v>
      </c>
      <c r="AA1348" s="141" t="s">
        <v>34</v>
      </c>
      <c r="AB1348" s="141"/>
      <c r="AC1348" s="139" t="s">
        <v>18050</v>
      </c>
      <c r="AD1348" s="380"/>
      <c r="AE1348" s="139" t="s">
        <v>102</v>
      </c>
      <c r="AF1348" s="139" t="s">
        <v>13074</v>
      </c>
      <c r="AG1348" s="139" t="s">
        <v>102</v>
      </c>
      <c r="AH1348" s="139" t="s">
        <v>1378</v>
      </c>
      <c r="AI1348" s="139" t="s">
        <v>11</v>
      </c>
      <c r="AJ1348" s="139" t="s">
        <v>11</v>
      </c>
      <c r="AK1348" s="139"/>
      <c r="AL1348" s="139"/>
      <c r="AM1348" s="141" t="s">
        <v>6</v>
      </c>
      <c r="AN1348" s="141" t="s">
        <v>8</v>
      </c>
      <c r="AO1348" s="139" t="s">
        <v>1614</v>
      </c>
      <c r="AP1348" s="139" t="s">
        <v>7</v>
      </c>
      <c r="AQ1348" s="139"/>
      <c r="AR1348" s="381"/>
      <c r="AS1348" s="139" t="s">
        <v>4075</v>
      </c>
      <c r="AT1348" s="141" t="s">
        <v>1404</v>
      </c>
      <c r="AU1348" s="141"/>
      <c r="AV1348" s="383"/>
      <c r="AW1348" s="385"/>
      <c r="AX1348" s="139"/>
      <c r="AY1348" t="s">
        <v>18308</v>
      </c>
      <c r="AZ1348">
        <v>12000</v>
      </c>
      <c r="BA1348" s="381"/>
      <c r="BB1348" s="139" t="s">
        <v>17</v>
      </c>
      <c r="BC1348" s="166"/>
      <c r="BD1348" s="166"/>
      <c r="BE1348" s="166"/>
      <c r="BF1348" s="166"/>
      <c r="BG1348" s="166"/>
      <c r="BH1348" s="308"/>
      <c r="BI1348" s="308"/>
      <c r="BJ1348" s="141" t="s">
        <v>26</v>
      </c>
      <c r="BK1348" s="141" t="s">
        <v>26</v>
      </c>
      <c r="BL1348" s="141"/>
      <c r="BM1348" s="141"/>
      <c r="BN1348" s="139" t="s">
        <v>4075</v>
      </c>
      <c r="BQ1348" s="141"/>
      <c r="BV1348" s="141"/>
      <c r="BX1348" s="141"/>
      <c r="BY1348" s="141"/>
      <c r="BZ1348" s="141"/>
      <c r="CA1348" s="141"/>
      <c r="CB1348" s="141"/>
      <c r="CC1348" s="141"/>
      <c r="CD1348" s="141"/>
      <c r="CE1348" s="141"/>
      <c r="CF1348" s="141"/>
      <c r="CG1348" s="141"/>
    </row>
    <row r="1349" spans="1:85" x14ac:dyDescent="0.35">
      <c r="A1349" s="155" t="s">
        <v>9281</v>
      </c>
      <c r="B1349" s="139" t="s">
        <v>4075</v>
      </c>
      <c r="C1349" s="18">
        <v>42926</v>
      </c>
      <c r="D1349" s="144">
        <v>0.69374999999999998</v>
      </c>
      <c r="E1349" s="141" t="s">
        <v>13264</v>
      </c>
      <c r="F1349" s="141">
        <v>3</v>
      </c>
      <c r="G1349" s="141" t="s">
        <v>13283</v>
      </c>
      <c r="H1349" s="141">
        <v>2017</v>
      </c>
      <c r="I1349" s="18">
        <v>42926</v>
      </c>
      <c r="J1349" s="144">
        <v>0.69513888888888886</v>
      </c>
      <c r="K1349" s="378"/>
      <c r="L1349" s="139" t="s">
        <v>4075</v>
      </c>
      <c r="M1349" s="141"/>
      <c r="N1349" s="248"/>
      <c r="O1349" s="141" t="s">
        <v>26</v>
      </c>
      <c r="P1349" s="141"/>
      <c r="Q1349" s="141"/>
      <c r="R1349" s="141" t="s">
        <v>9282</v>
      </c>
      <c r="S1349" s="141"/>
      <c r="T1349" s="141"/>
      <c r="U1349" s="141"/>
      <c r="V1349" s="141"/>
      <c r="W1349" s="139" t="s">
        <v>4075</v>
      </c>
      <c r="X1349" s="141" t="s">
        <v>25</v>
      </c>
      <c r="Y1349" s="141" t="s">
        <v>27</v>
      </c>
      <c r="Z1349" s="141" t="s">
        <v>4</v>
      </c>
      <c r="AA1349" s="141" t="s">
        <v>34</v>
      </c>
      <c r="AB1349" s="141"/>
      <c r="AC1349" s="139" t="s">
        <v>18050</v>
      </c>
      <c r="AD1349" s="380"/>
      <c r="AE1349" s="139" t="s">
        <v>102</v>
      </c>
      <c r="AF1349" s="139" t="s">
        <v>13068</v>
      </c>
      <c r="AG1349" s="139" t="s">
        <v>102</v>
      </c>
      <c r="AH1349" s="139" t="s">
        <v>1378</v>
      </c>
      <c r="AI1349" s="139" t="s">
        <v>7</v>
      </c>
      <c r="AJ1349" s="139" t="s">
        <v>7</v>
      </c>
      <c r="AK1349" s="139"/>
      <c r="AL1349" s="139"/>
      <c r="AM1349" s="141" t="s">
        <v>6</v>
      </c>
      <c r="AN1349" s="141" t="s">
        <v>8</v>
      </c>
      <c r="AO1349" s="139" t="s">
        <v>1614</v>
      </c>
      <c r="AP1349" s="139" t="s">
        <v>7</v>
      </c>
      <c r="AQ1349" s="139"/>
      <c r="AR1349" s="381"/>
      <c r="AS1349" s="139" t="s">
        <v>4075</v>
      </c>
      <c r="AT1349" s="141" t="s">
        <v>1404</v>
      </c>
      <c r="AU1349" s="141"/>
      <c r="AV1349" s="383"/>
      <c r="AW1349" s="385"/>
      <c r="AX1349" s="139"/>
      <c r="AY1349" t="s">
        <v>18991</v>
      </c>
      <c r="AZ1349">
        <v>12000</v>
      </c>
      <c r="BA1349" s="381"/>
      <c r="BB1349" s="139" t="s">
        <v>1466</v>
      </c>
      <c r="BC1349" s="166"/>
      <c r="BD1349" s="166"/>
      <c r="BE1349" s="166"/>
      <c r="BF1349" s="166"/>
      <c r="BG1349" s="166"/>
      <c r="BH1349" s="308"/>
      <c r="BI1349" s="308"/>
      <c r="BJ1349" s="141" t="s">
        <v>26</v>
      </c>
      <c r="BK1349" s="141" t="s">
        <v>26</v>
      </c>
      <c r="BL1349" s="141"/>
      <c r="BM1349" s="141"/>
      <c r="BN1349" s="139" t="s">
        <v>4075</v>
      </c>
      <c r="BQ1349" s="141"/>
      <c r="BV1349" s="141"/>
      <c r="BX1349" s="141"/>
      <c r="BY1349" s="141"/>
      <c r="BZ1349" s="141"/>
      <c r="CA1349" s="141"/>
      <c r="CB1349" s="141"/>
      <c r="CC1349" s="141"/>
      <c r="CD1349" s="141"/>
      <c r="CE1349" s="141"/>
      <c r="CF1349" s="141"/>
      <c r="CG1349" s="141"/>
    </row>
    <row r="1350" spans="1:85" x14ac:dyDescent="0.35">
      <c r="A1350" s="155" t="s">
        <v>9278</v>
      </c>
      <c r="B1350" s="139" t="s">
        <v>4075</v>
      </c>
      <c r="C1350" s="18">
        <v>42926</v>
      </c>
      <c r="D1350" s="144">
        <v>0.70833333333333337</v>
      </c>
      <c r="E1350" s="141" t="s">
        <v>13264</v>
      </c>
      <c r="F1350" s="141">
        <v>3</v>
      </c>
      <c r="G1350" s="141" t="s">
        <v>13283</v>
      </c>
      <c r="H1350" s="141">
        <v>2017</v>
      </c>
      <c r="I1350" s="18"/>
      <c r="J1350" s="144"/>
      <c r="K1350" s="378"/>
      <c r="L1350" s="139" t="s">
        <v>4075</v>
      </c>
      <c r="M1350" s="141"/>
      <c r="N1350" s="248"/>
      <c r="O1350" s="141" t="s">
        <v>26</v>
      </c>
      <c r="P1350" s="141"/>
      <c r="Q1350" s="141" t="s">
        <v>9279</v>
      </c>
      <c r="R1350" s="141" t="s">
        <v>9280</v>
      </c>
      <c r="S1350" s="141"/>
      <c r="T1350" s="141"/>
      <c r="U1350" s="141"/>
      <c r="V1350" s="141"/>
      <c r="W1350" s="139" t="s">
        <v>4075</v>
      </c>
      <c r="X1350" s="141" t="s">
        <v>25</v>
      </c>
      <c r="Y1350" s="141" t="s">
        <v>27</v>
      </c>
      <c r="Z1350" s="141" t="s">
        <v>4</v>
      </c>
      <c r="AA1350" s="141" t="s">
        <v>34</v>
      </c>
      <c r="AB1350" s="141"/>
      <c r="AC1350" s="139" t="s">
        <v>18050</v>
      </c>
      <c r="AD1350" s="380"/>
      <c r="AE1350" s="139" t="s">
        <v>4</v>
      </c>
      <c r="AF1350" s="139" t="s">
        <v>13073</v>
      </c>
      <c r="AG1350" s="139" t="s">
        <v>4</v>
      </c>
      <c r="AH1350" s="139" t="s">
        <v>1378</v>
      </c>
      <c r="AI1350" s="139" t="s">
        <v>15678</v>
      </c>
      <c r="AJ1350" s="139"/>
      <c r="AK1350" s="139" t="s">
        <v>15678</v>
      </c>
      <c r="AL1350" s="139" t="s">
        <v>7</v>
      </c>
      <c r="AM1350" s="141" t="s">
        <v>6</v>
      </c>
      <c r="AN1350" s="141" t="s">
        <v>8</v>
      </c>
      <c r="AO1350" s="139" t="s">
        <v>1614</v>
      </c>
      <c r="AP1350" s="139" t="s">
        <v>7</v>
      </c>
      <c r="AQ1350" s="139"/>
      <c r="AR1350" s="381"/>
      <c r="AS1350" s="139" t="s">
        <v>4075</v>
      </c>
      <c r="AT1350" s="141" t="s">
        <v>43</v>
      </c>
      <c r="AU1350" s="141">
        <v>500</v>
      </c>
      <c r="AV1350" s="383"/>
      <c r="AW1350" s="385"/>
      <c r="AX1350" s="139"/>
      <c r="AY1350" t="s">
        <v>18485</v>
      </c>
      <c r="AZ1350">
        <v>12000</v>
      </c>
      <c r="BA1350" s="381"/>
      <c r="BB1350" s="139" t="s">
        <v>1452</v>
      </c>
      <c r="BC1350" s="166"/>
      <c r="BD1350" s="166"/>
      <c r="BE1350" s="166"/>
      <c r="BF1350" s="166"/>
      <c r="BG1350" s="166"/>
      <c r="BH1350" s="308"/>
      <c r="BI1350" s="308"/>
      <c r="BJ1350" s="141" t="s">
        <v>26</v>
      </c>
      <c r="BK1350" s="141" t="s">
        <v>26</v>
      </c>
      <c r="BL1350" s="141"/>
      <c r="BM1350" s="141"/>
      <c r="BN1350" s="139" t="s">
        <v>4075</v>
      </c>
      <c r="BQ1350" s="141" t="s">
        <v>15863</v>
      </c>
      <c r="BR1350" s="135" t="s">
        <v>15700</v>
      </c>
      <c r="BT1350" s="135" t="s">
        <v>15357</v>
      </c>
      <c r="BU1350" s="135" t="s">
        <v>15356</v>
      </c>
      <c r="BV1350" s="141" t="s">
        <v>3829</v>
      </c>
      <c r="BW1350" s="135" t="s">
        <v>13261</v>
      </c>
      <c r="BX1350" s="141" t="s">
        <v>12</v>
      </c>
      <c r="BY1350" s="141" t="s">
        <v>12</v>
      </c>
      <c r="BZ1350" s="141" t="s">
        <v>26</v>
      </c>
      <c r="CA1350" s="141" t="s">
        <v>1848</v>
      </c>
      <c r="CB1350" s="141"/>
      <c r="CC1350" s="141" t="s">
        <v>15686</v>
      </c>
      <c r="CD1350" s="141" t="s">
        <v>15683</v>
      </c>
      <c r="CE1350" s="141" t="s">
        <v>15450</v>
      </c>
      <c r="CF1350" s="141" t="s">
        <v>15451</v>
      </c>
      <c r="CG1350" s="141" t="s">
        <v>4004</v>
      </c>
    </row>
    <row r="1351" spans="1:85" x14ac:dyDescent="0.35">
      <c r="A1351" s="155" t="s">
        <v>9286</v>
      </c>
      <c r="B1351" s="139" t="s">
        <v>4075</v>
      </c>
      <c r="C1351" s="18">
        <v>42926</v>
      </c>
      <c r="E1351" s="141" t="s">
        <v>13264</v>
      </c>
      <c r="F1351" s="141">
        <v>3</v>
      </c>
      <c r="G1351" s="141" t="s">
        <v>13283</v>
      </c>
      <c r="H1351" s="141">
        <v>2017</v>
      </c>
      <c r="I1351" s="18">
        <v>42926</v>
      </c>
      <c r="J1351" s="144">
        <v>0.37986111111111109</v>
      </c>
      <c r="K1351" s="378"/>
      <c r="L1351" s="139" t="s">
        <v>4075</v>
      </c>
      <c r="M1351" s="141"/>
      <c r="N1351" s="248"/>
      <c r="O1351" s="141" t="s">
        <v>26</v>
      </c>
      <c r="P1351" s="141"/>
      <c r="Q1351" s="141" t="s">
        <v>9287</v>
      </c>
      <c r="R1351" s="141"/>
      <c r="S1351" s="141"/>
      <c r="T1351" s="141"/>
      <c r="U1351" s="141"/>
      <c r="V1351" s="141"/>
      <c r="W1351" s="139" t="s">
        <v>4075</v>
      </c>
      <c r="X1351" s="141" t="s">
        <v>25</v>
      </c>
      <c r="Y1351" s="141" t="s">
        <v>27</v>
      </c>
      <c r="Z1351" s="141" t="s">
        <v>4</v>
      </c>
      <c r="AA1351" s="141" t="s">
        <v>34</v>
      </c>
      <c r="AB1351" s="141"/>
      <c r="AC1351" s="139" t="s">
        <v>18049</v>
      </c>
      <c r="AD1351" s="380"/>
      <c r="AE1351" s="139" t="s">
        <v>102</v>
      </c>
      <c r="AF1351" s="139" t="s">
        <v>13074</v>
      </c>
      <c r="AG1351" s="139" t="s">
        <v>102</v>
      </c>
      <c r="AH1351" s="139" t="s">
        <v>1378</v>
      </c>
      <c r="AI1351" s="139" t="s">
        <v>11</v>
      </c>
      <c r="AJ1351" s="139" t="s">
        <v>11</v>
      </c>
      <c r="AK1351" s="139"/>
      <c r="AL1351" s="139"/>
      <c r="AM1351" s="141" t="s">
        <v>6</v>
      </c>
      <c r="AN1351" s="141" t="s">
        <v>8</v>
      </c>
      <c r="AO1351" s="139" t="s">
        <v>1477</v>
      </c>
      <c r="AP1351" s="139" t="s">
        <v>7</v>
      </c>
      <c r="AQ1351" s="139"/>
      <c r="AR1351" s="381"/>
      <c r="AS1351" s="139" t="s">
        <v>4075</v>
      </c>
      <c r="AT1351" s="141" t="s">
        <v>1404</v>
      </c>
      <c r="AU1351" s="141"/>
      <c r="AV1351" s="383"/>
      <c r="AW1351" s="385"/>
      <c r="AX1351" s="139"/>
      <c r="AY1351" t="s">
        <v>18992</v>
      </c>
      <c r="BA1351" s="381"/>
      <c r="BB1351" s="139" t="s">
        <v>1450</v>
      </c>
      <c r="BC1351" s="166"/>
      <c r="BD1351" s="166"/>
      <c r="BE1351" s="166"/>
      <c r="BF1351" s="166"/>
      <c r="BG1351" s="166"/>
      <c r="BH1351" s="308"/>
      <c r="BI1351" s="308"/>
      <c r="BJ1351" s="141" t="s">
        <v>26</v>
      </c>
      <c r="BK1351" s="141" t="s">
        <v>26</v>
      </c>
      <c r="BL1351" s="141"/>
      <c r="BM1351" s="141"/>
      <c r="BN1351" s="139" t="s">
        <v>4075</v>
      </c>
      <c r="BQ1351" s="141"/>
      <c r="BV1351" s="141"/>
      <c r="BX1351" s="141"/>
      <c r="BY1351" s="141"/>
      <c r="BZ1351" s="141"/>
      <c r="CA1351" s="141"/>
      <c r="CB1351" s="141"/>
      <c r="CC1351" s="141"/>
      <c r="CD1351" s="141"/>
      <c r="CE1351" s="141"/>
      <c r="CF1351" s="141"/>
      <c r="CG1351" s="141"/>
    </row>
    <row r="1352" spans="1:85" x14ac:dyDescent="0.35">
      <c r="A1352" s="155" t="s">
        <v>9283</v>
      </c>
      <c r="B1352" s="139" t="s">
        <v>4075</v>
      </c>
      <c r="C1352" s="18">
        <v>42926</v>
      </c>
      <c r="D1352" s="144">
        <v>0.52222222222222225</v>
      </c>
      <c r="E1352" s="141" t="s">
        <v>13264</v>
      </c>
      <c r="F1352" s="141">
        <v>3</v>
      </c>
      <c r="G1352" s="141" t="s">
        <v>13283</v>
      </c>
      <c r="H1352" s="141">
        <v>2017</v>
      </c>
      <c r="I1352" s="18">
        <v>42926</v>
      </c>
      <c r="J1352" s="144">
        <v>0.52222222222222225</v>
      </c>
      <c r="K1352" s="378"/>
      <c r="L1352" s="139" t="s">
        <v>4075</v>
      </c>
      <c r="M1352" s="141"/>
      <c r="N1352" s="248"/>
      <c r="O1352" s="141" t="s">
        <v>26</v>
      </c>
      <c r="P1352" s="141"/>
      <c r="Q1352" s="141" t="s">
        <v>9284</v>
      </c>
      <c r="R1352" s="141" t="s">
        <v>9285</v>
      </c>
      <c r="S1352" s="141"/>
      <c r="T1352" s="141"/>
      <c r="U1352" s="141">
        <v>113034938</v>
      </c>
      <c r="V1352" s="141"/>
      <c r="W1352" s="139" t="s">
        <v>4075</v>
      </c>
      <c r="X1352" s="141" t="s">
        <v>25</v>
      </c>
      <c r="Y1352" s="141" t="s">
        <v>27</v>
      </c>
      <c r="Z1352" s="141" t="s">
        <v>4</v>
      </c>
      <c r="AA1352" s="141" t="s">
        <v>34</v>
      </c>
      <c r="AB1352" s="141"/>
      <c r="AC1352" s="139" t="s">
        <v>18047</v>
      </c>
      <c r="AD1352" s="380"/>
      <c r="AE1352" s="139" t="s">
        <v>4</v>
      </c>
      <c r="AF1352" s="139" t="s">
        <v>13073</v>
      </c>
      <c r="AG1352" s="139" t="s">
        <v>4</v>
      </c>
      <c r="AH1352" s="139" t="s">
        <v>1378</v>
      </c>
      <c r="AI1352" s="139" t="s">
        <v>15678</v>
      </c>
      <c r="AJ1352" s="139"/>
      <c r="AK1352" s="139" t="s">
        <v>15678</v>
      </c>
      <c r="AL1352" s="139" t="s">
        <v>7</v>
      </c>
      <c r="AM1352" s="141" t="s">
        <v>6</v>
      </c>
      <c r="AN1352" s="141" t="s">
        <v>8</v>
      </c>
      <c r="AO1352" s="139" t="s">
        <v>1614</v>
      </c>
      <c r="AP1352" s="139" t="s">
        <v>7</v>
      </c>
      <c r="AQ1352" s="139"/>
      <c r="AR1352" s="381"/>
      <c r="AS1352" s="139" t="s">
        <v>4075</v>
      </c>
      <c r="AT1352" s="141" t="s">
        <v>43</v>
      </c>
      <c r="AU1352" s="141">
        <v>105</v>
      </c>
      <c r="AV1352" s="383"/>
      <c r="AW1352" s="385"/>
      <c r="AX1352" s="139"/>
      <c r="AY1352" t="s">
        <v>18424</v>
      </c>
      <c r="AZ1352">
        <v>12000</v>
      </c>
      <c r="BA1352" s="381"/>
      <c r="BB1352" s="139" t="s">
        <v>1446</v>
      </c>
      <c r="BC1352" s="166"/>
      <c r="BD1352" s="166"/>
      <c r="BE1352" s="166"/>
      <c r="BF1352" s="166"/>
      <c r="BG1352" s="166"/>
      <c r="BH1352" s="308"/>
      <c r="BI1352" s="308"/>
      <c r="BJ1352" s="141" t="s">
        <v>26</v>
      </c>
      <c r="BK1352" s="141" t="s">
        <v>26</v>
      </c>
      <c r="BL1352" s="141"/>
      <c r="BM1352" s="141"/>
      <c r="BN1352" s="139" t="s">
        <v>4075</v>
      </c>
      <c r="BQ1352" s="141" t="s">
        <v>15858</v>
      </c>
      <c r="BR1352" s="135" t="s">
        <v>15702</v>
      </c>
      <c r="BV1352" s="141"/>
      <c r="BX1352" s="141"/>
      <c r="BY1352" s="141"/>
      <c r="BZ1352" s="141"/>
      <c r="CA1352" s="141"/>
      <c r="CB1352" s="141"/>
      <c r="CC1352" s="141"/>
      <c r="CD1352" s="141"/>
      <c r="CE1352" s="141"/>
      <c r="CF1352" s="141"/>
      <c r="CG1352" s="141" t="s">
        <v>13283</v>
      </c>
    </row>
    <row r="1353" spans="1:85" x14ac:dyDescent="0.35">
      <c r="A1353" s="155" t="s">
        <v>9267</v>
      </c>
      <c r="B1353" s="139" t="s">
        <v>4075</v>
      </c>
      <c r="C1353" s="18">
        <v>42927</v>
      </c>
      <c r="D1353" s="144">
        <v>0.34097222222222223</v>
      </c>
      <c r="E1353" s="141" t="s">
        <v>13264</v>
      </c>
      <c r="F1353" s="141">
        <v>3</v>
      </c>
      <c r="G1353" s="141" t="s">
        <v>13283</v>
      </c>
      <c r="H1353" s="141">
        <v>2017</v>
      </c>
      <c r="I1353" s="18">
        <v>42927</v>
      </c>
      <c r="J1353" s="144">
        <v>0.34236111111111112</v>
      </c>
      <c r="K1353" s="378"/>
      <c r="L1353" s="139" t="s">
        <v>4075</v>
      </c>
      <c r="M1353" s="141"/>
      <c r="N1353" s="248"/>
      <c r="O1353" s="141" t="s">
        <v>26</v>
      </c>
      <c r="P1353" s="141"/>
      <c r="Q1353" s="141" t="s">
        <v>9268</v>
      </c>
      <c r="R1353" s="141" t="s">
        <v>9269</v>
      </c>
      <c r="S1353" s="141"/>
      <c r="T1353" s="141"/>
      <c r="U1353" s="141"/>
      <c r="V1353" s="141"/>
      <c r="W1353" s="139" t="s">
        <v>4075</v>
      </c>
      <c r="X1353" s="141" t="s">
        <v>25</v>
      </c>
      <c r="Y1353" s="141" t="s">
        <v>27</v>
      </c>
      <c r="Z1353" s="141" t="s">
        <v>4</v>
      </c>
      <c r="AA1353" s="141" t="s">
        <v>34</v>
      </c>
      <c r="AB1353" s="141"/>
      <c r="AC1353" s="139" t="s">
        <v>18047</v>
      </c>
      <c r="AD1353" s="380"/>
      <c r="AE1353" s="139" t="s">
        <v>107</v>
      </c>
      <c r="AF1353" s="139" t="s">
        <v>13076</v>
      </c>
      <c r="AG1353" s="139" t="s">
        <v>4130</v>
      </c>
      <c r="AH1353" s="139" t="s">
        <v>1378</v>
      </c>
      <c r="AI1353" s="139" t="s">
        <v>1518</v>
      </c>
      <c r="AJ1353" s="139"/>
      <c r="AK1353" s="139" t="s">
        <v>1518</v>
      </c>
      <c r="AL1353" s="139" t="s">
        <v>13</v>
      </c>
      <c r="AM1353" s="141" t="s">
        <v>12</v>
      </c>
      <c r="AN1353" s="141" t="s">
        <v>8</v>
      </c>
      <c r="AO1353" s="139" t="s">
        <v>1614</v>
      </c>
      <c r="AP1353" s="139" t="s">
        <v>13</v>
      </c>
      <c r="AQ1353" s="139"/>
      <c r="AR1353" s="381"/>
      <c r="AS1353" s="139" t="s">
        <v>4075</v>
      </c>
      <c r="AT1353" s="141" t="s">
        <v>1404</v>
      </c>
      <c r="AU1353" s="141"/>
      <c r="AV1353" s="383"/>
      <c r="AW1353" s="385"/>
      <c r="AX1353" s="139"/>
      <c r="AY1353" t="s">
        <v>18533</v>
      </c>
      <c r="AZ1353">
        <v>21000</v>
      </c>
      <c r="BA1353" s="381"/>
      <c r="BB1353" s="139" t="s">
        <v>1450</v>
      </c>
      <c r="BC1353" s="166"/>
      <c r="BD1353" s="166"/>
      <c r="BE1353" s="166"/>
      <c r="BF1353" s="166"/>
      <c r="BG1353" s="166"/>
      <c r="BH1353" s="308"/>
      <c r="BI1353" s="308"/>
      <c r="BJ1353" s="141" t="s">
        <v>26</v>
      </c>
      <c r="BK1353" s="141" t="s">
        <v>26</v>
      </c>
      <c r="BL1353" s="141"/>
      <c r="BM1353" s="141"/>
      <c r="BN1353" s="139" t="s">
        <v>4075</v>
      </c>
      <c r="BQ1353" s="141"/>
      <c r="BV1353" s="141"/>
      <c r="BX1353" s="141"/>
      <c r="BY1353" s="141"/>
      <c r="BZ1353" s="141"/>
      <c r="CA1353" s="141"/>
      <c r="CB1353" s="141"/>
      <c r="CC1353" s="141"/>
      <c r="CD1353" s="141"/>
      <c r="CE1353" s="141"/>
      <c r="CF1353" s="141"/>
      <c r="CG1353" s="141"/>
    </row>
    <row r="1354" spans="1:85" x14ac:dyDescent="0.35">
      <c r="A1354" s="155" t="s">
        <v>9266</v>
      </c>
      <c r="B1354" s="139" t="s">
        <v>4075</v>
      </c>
      <c r="C1354" s="18">
        <v>42927</v>
      </c>
      <c r="D1354" s="144">
        <v>0.5805555555555556</v>
      </c>
      <c r="E1354" s="141" t="s">
        <v>13264</v>
      </c>
      <c r="F1354" s="141">
        <v>3</v>
      </c>
      <c r="G1354" s="141" t="s">
        <v>13283</v>
      </c>
      <c r="H1354" s="141">
        <v>2017</v>
      </c>
      <c r="I1354" s="18">
        <v>42927</v>
      </c>
      <c r="J1354" s="144">
        <v>0.5805555555555556</v>
      </c>
      <c r="K1354" s="378"/>
      <c r="L1354" s="139" t="s">
        <v>4075</v>
      </c>
      <c r="M1354" s="141" t="s">
        <v>5623</v>
      </c>
      <c r="N1354" s="248"/>
      <c r="O1354" s="141" t="s">
        <v>25</v>
      </c>
      <c r="P1354" s="141"/>
      <c r="Q1354" s="141"/>
      <c r="R1354" s="141"/>
      <c r="S1354" s="141"/>
      <c r="T1354" s="141"/>
      <c r="U1354" s="141"/>
      <c r="V1354" s="141"/>
      <c r="W1354" s="139" t="s">
        <v>4075</v>
      </c>
      <c r="X1354" s="141" t="s">
        <v>25</v>
      </c>
      <c r="Y1354" s="141" t="s">
        <v>27</v>
      </c>
      <c r="Z1354" s="141"/>
      <c r="AA1354" s="141" t="s">
        <v>34</v>
      </c>
      <c r="AB1354" s="141"/>
      <c r="AC1354" s="139" t="s">
        <v>115</v>
      </c>
      <c r="AD1354" s="380"/>
      <c r="AE1354" s="139" t="s">
        <v>4</v>
      </c>
      <c r="AF1354" s="139" t="s">
        <v>13073</v>
      </c>
      <c r="AG1354" s="139" t="s">
        <v>4</v>
      </c>
      <c r="AH1354" s="139" t="s">
        <v>1380</v>
      </c>
      <c r="AI1354" s="139" t="s">
        <v>1381</v>
      </c>
      <c r="AJ1354" s="139"/>
      <c r="AK1354" s="139" t="s">
        <v>15678</v>
      </c>
      <c r="AL1354" s="139" t="s">
        <v>1649</v>
      </c>
      <c r="AM1354" s="141" t="s">
        <v>4004</v>
      </c>
      <c r="AN1354" s="141" t="s">
        <v>8</v>
      </c>
      <c r="AO1354" s="139"/>
      <c r="AP1354" s="139" t="s">
        <v>1649</v>
      </c>
      <c r="AQ1354" s="139"/>
      <c r="AR1354" s="381"/>
      <c r="AS1354" s="139" t="s">
        <v>4075</v>
      </c>
      <c r="AT1354" s="141" t="s">
        <v>1404</v>
      </c>
      <c r="AU1354" s="141"/>
      <c r="AV1354" s="383"/>
      <c r="AW1354" s="385"/>
      <c r="AX1354" s="139"/>
      <c r="BA1354" s="381"/>
      <c r="BB1354" s="139" t="s">
        <v>1444</v>
      </c>
      <c r="BC1354" s="166">
        <v>0.25</v>
      </c>
      <c r="BD1354" s="166"/>
      <c r="BE1354" s="166"/>
      <c r="BF1354" s="166"/>
      <c r="BG1354" s="166"/>
      <c r="BH1354" s="308"/>
      <c r="BI1354" s="308"/>
      <c r="BJ1354" s="141" t="s">
        <v>26</v>
      </c>
      <c r="BK1354" s="141" t="s">
        <v>26</v>
      </c>
      <c r="BL1354" s="141"/>
      <c r="BM1354" s="141"/>
      <c r="BN1354" s="139" t="s">
        <v>4075</v>
      </c>
      <c r="BQ1354" s="141"/>
      <c r="BV1354" s="141"/>
      <c r="BX1354" s="141"/>
      <c r="BY1354" s="141"/>
      <c r="BZ1354" s="141"/>
      <c r="CA1354" s="141"/>
      <c r="CB1354" s="141"/>
      <c r="CC1354" s="141"/>
      <c r="CD1354" s="141"/>
      <c r="CE1354" s="141"/>
      <c r="CF1354" s="141"/>
      <c r="CG1354" s="141"/>
    </row>
    <row r="1355" spans="1:85" x14ac:dyDescent="0.35">
      <c r="A1355" s="155" t="s">
        <v>9270</v>
      </c>
      <c r="B1355" s="139" t="s">
        <v>4075</v>
      </c>
      <c r="C1355" s="18">
        <v>42927</v>
      </c>
      <c r="E1355" s="141" t="s">
        <v>13264</v>
      </c>
      <c r="F1355" s="141">
        <v>3</v>
      </c>
      <c r="G1355" s="141" t="s">
        <v>13283</v>
      </c>
      <c r="H1355" s="141">
        <v>2017</v>
      </c>
      <c r="I1355" s="18">
        <v>42927</v>
      </c>
      <c r="J1355" s="144">
        <v>0.56041666666666667</v>
      </c>
      <c r="K1355" s="378"/>
      <c r="L1355" s="139" t="s">
        <v>4075</v>
      </c>
      <c r="M1355" s="141"/>
      <c r="N1355" s="248"/>
      <c r="O1355" s="141" t="s">
        <v>26</v>
      </c>
      <c r="P1355" s="141"/>
      <c r="Q1355" s="141" t="s">
        <v>9271</v>
      </c>
      <c r="R1355" s="141" t="s">
        <v>9272</v>
      </c>
      <c r="S1355" s="141"/>
      <c r="T1355" s="141"/>
      <c r="U1355" s="141"/>
      <c r="V1355" s="141"/>
      <c r="W1355" s="139" t="s">
        <v>4075</v>
      </c>
      <c r="X1355" s="141" t="s">
        <v>25</v>
      </c>
      <c r="Y1355" s="141" t="s">
        <v>27</v>
      </c>
      <c r="Z1355" s="141" t="s">
        <v>4</v>
      </c>
      <c r="AA1355" s="141" t="s">
        <v>34</v>
      </c>
      <c r="AB1355" s="141"/>
      <c r="AC1355" s="139" t="s">
        <v>18047</v>
      </c>
      <c r="AD1355" s="380"/>
      <c r="AE1355" s="139" t="s">
        <v>102</v>
      </c>
      <c r="AF1355" s="139" t="s">
        <v>13071</v>
      </c>
      <c r="AG1355" s="139" t="s">
        <v>102</v>
      </c>
      <c r="AH1355" s="139" t="s">
        <v>1378</v>
      </c>
      <c r="AI1355" s="139" t="s">
        <v>1522</v>
      </c>
      <c r="AJ1355" s="139"/>
      <c r="AK1355" s="139" t="s">
        <v>1522</v>
      </c>
      <c r="AL1355" s="139"/>
      <c r="AM1355" s="141" t="s">
        <v>1527</v>
      </c>
      <c r="AN1355" s="141" t="s">
        <v>8</v>
      </c>
      <c r="AO1355" s="139" t="s">
        <v>1477</v>
      </c>
      <c r="AP1355" s="139" t="s">
        <v>7</v>
      </c>
      <c r="AQ1355" s="139"/>
      <c r="AR1355" s="381"/>
      <c r="AS1355" s="139" t="s">
        <v>4075</v>
      </c>
      <c r="AT1355" s="141" t="s">
        <v>1404</v>
      </c>
      <c r="AU1355" s="141"/>
      <c r="AV1355" s="383"/>
      <c r="AW1355" s="385"/>
      <c r="AX1355" s="139"/>
      <c r="AY1355" t="s">
        <v>18993</v>
      </c>
      <c r="BA1355" s="381"/>
      <c r="BB1355" s="139" t="s">
        <v>17</v>
      </c>
      <c r="BC1355" s="166"/>
      <c r="BD1355" s="166"/>
      <c r="BE1355" s="166"/>
      <c r="BF1355" s="166"/>
      <c r="BG1355" s="166"/>
      <c r="BH1355" s="308"/>
      <c r="BI1355" s="308"/>
      <c r="BJ1355" s="141" t="s">
        <v>26</v>
      </c>
      <c r="BK1355" s="141" t="s">
        <v>26</v>
      </c>
      <c r="BL1355" s="141"/>
      <c r="BM1355" s="141"/>
      <c r="BN1355" s="139" t="s">
        <v>4075</v>
      </c>
      <c r="BQ1355" s="141" t="s">
        <v>15864</v>
      </c>
      <c r="BR1355" s="135" t="s">
        <v>15702</v>
      </c>
      <c r="BV1355" s="141"/>
      <c r="BX1355" s="141"/>
      <c r="BY1355" s="141"/>
      <c r="BZ1355" s="141"/>
      <c r="CA1355" s="141"/>
      <c r="CB1355" s="141"/>
      <c r="CC1355" s="141"/>
      <c r="CD1355" s="141"/>
      <c r="CE1355" s="141"/>
      <c r="CF1355" s="141"/>
      <c r="CG1355" s="141"/>
    </row>
    <row r="1356" spans="1:85" x14ac:dyDescent="0.35">
      <c r="A1356" s="155" t="s">
        <v>9275</v>
      </c>
      <c r="B1356" s="139" t="s">
        <v>4075</v>
      </c>
      <c r="C1356" s="18">
        <v>42927</v>
      </c>
      <c r="E1356" s="141" t="s">
        <v>13264</v>
      </c>
      <c r="F1356" s="141">
        <v>3</v>
      </c>
      <c r="G1356" s="141" t="s">
        <v>13283</v>
      </c>
      <c r="H1356" s="141">
        <v>2017</v>
      </c>
      <c r="I1356" s="18">
        <v>42927</v>
      </c>
      <c r="J1356" s="144">
        <v>0.89097222222222228</v>
      </c>
      <c r="K1356" s="378"/>
      <c r="L1356" s="139" t="s">
        <v>4075</v>
      </c>
      <c r="M1356" s="141"/>
      <c r="N1356" s="248"/>
      <c r="O1356" s="141" t="s">
        <v>26</v>
      </c>
      <c r="P1356" s="141"/>
      <c r="Q1356" s="141" t="s">
        <v>9276</v>
      </c>
      <c r="R1356" s="141" t="s">
        <v>9277</v>
      </c>
      <c r="S1356" s="141"/>
      <c r="T1356" s="141"/>
      <c r="U1356" s="141">
        <v>113039093</v>
      </c>
      <c r="V1356" s="141"/>
      <c r="W1356" s="139" t="s">
        <v>4075</v>
      </c>
      <c r="X1356" s="141" t="s">
        <v>25</v>
      </c>
      <c r="Y1356" s="141" t="s">
        <v>27</v>
      </c>
      <c r="Z1356" s="141" t="s">
        <v>4</v>
      </c>
      <c r="AA1356" s="141" t="s">
        <v>34</v>
      </c>
      <c r="AB1356" s="141"/>
      <c r="AC1356" s="139" t="s">
        <v>18049</v>
      </c>
      <c r="AD1356" s="380"/>
      <c r="AE1356" s="139" t="s">
        <v>4</v>
      </c>
      <c r="AF1356" s="139" t="s">
        <v>13073</v>
      </c>
      <c r="AG1356" s="139" t="s">
        <v>4</v>
      </c>
      <c r="AH1356" s="139" t="s">
        <v>1378</v>
      </c>
      <c r="AI1356" s="139" t="s">
        <v>15678</v>
      </c>
      <c r="AJ1356" s="139"/>
      <c r="AK1356" s="139" t="s">
        <v>15678</v>
      </c>
      <c r="AL1356" s="139" t="s">
        <v>7</v>
      </c>
      <c r="AM1356" s="141" t="s">
        <v>1527</v>
      </c>
      <c r="AN1356" s="141" t="s">
        <v>8</v>
      </c>
      <c r="AO1356" s="139" t="s">
        <v>1614</v>
      </c>
      <c r="AP1356" s="139" t="s">
        <v>7</v>
      </c>
      <c r="AQ1356" s="139"/>
      <c r="AR1356" s="381"/>
      <c r="AS1356" s="139" t="s">
        <v>4075</v>
      </c>
      <c r="AT1356" s="141" t="s">
        <v>43</v>
      </c>
      <c r="AU1356" s="141">
        <v>500</v>
      </c>
      <c r="AV1356" s="383"/>
      <c r="AW1356" s="385"/>
      <c r="AX1356" s="139"/>
      <c r="AY1356" t="s">
        <v>18994</v>
      </c>
      <c r="AZ1356">
        <v>21000</v>
      </c>
      <c r="BA1356" s="381"/>
      <c r="BB1356" s="139" t="s">
        <v>1452</v>
      </c>
      <c r="BC1356" s="166"/>
      <c r="BD1356" s="166"/>
      <c r="BE1356" s="166"/>
      <c r="BF1356" s="166"/>
      <c r="BG1356" s="166"/>
      <c r="BH1356" s="308"/>
      <c r="BI1356" s="308"/>
      <c r="BJ1356" s="141" t="s">
        <v>26</v>
      </c>
      <c r="BK1356" s="141" t="s">
        <v>26</v>
      </c>
      <c r="BL1356" s="141"/>
      <c r="BM1356" s="141"/>
      <c r="BN1356" s="139" t="s">
        <v>4075</v>
      </c>
      <c r="BQ1356" s="141" t="s">
        <v>15865</v>
      </c>
      <c r="BR1356" s="135" t="s">
        <v>15685</v>
      </c>
      <c r="BT1356" s="135" t="s">
        <v>15413</v>
      </c>
      <c r="BU1356" s="135" t="s">
        <v>15363</v>
      </c>
      <c r="BV1356" s="141" t="s">
        <v>13266</v>
      </c>
      <c r="BW1356" s="135" t="s">
        <v>2612</v>
      </c>
      <c r="BX1356" s="141" t="s">
        <v>12</v>
      </c>
      <c r="BY1356" s="141" t="s">
        <v>12</v>
      </c>
      <c r="BZ1356" s="141" t="s">
        <v>26</v>
      </c>
      <c r="CA1356" s="141" t="s">
        <v>1848</v>
      </c>
      <c r="CB1356" s="141"/>
      <c r="CC1356" s="141" t="s">
        <v>15686</v>
      </c>
      <c r="CD1356" s="141" t="s">
        <v>15683</v>
      </c>
      <c r="CE1356" s="141" t="s">
        <v>15450</v>
      </c>
      <c r="CF1356" s="141" t="s">
        <v>15454</v>
      </c>
      <c r="CG1356" s="141" t="s">
        <v>1897</v>
      </c>
    </row>
    <row r="1357" spans="1:85" x14ac:dyDescent="0.35">
      <c r="A1357" s="155" t="s">
        <v>9273</v>
      </c>
      <c r="B1357" s="139" t="s">
        <v>4075</v>
      </c>
      <c r="C1357" s="18">
        <v>42927</v>
      </c>
      <c r="E1357" s="141" t="s">
        <v>13264</v>
      </c>
      <c r="F1357" s="141">
        <v>3</v>
      </c>
      <c r="G1357" s="141" t="s">
        <v>13283</v>
      </c>
      <c r="H1357" s="141">
        <v>2017</v>
      </c>
      <c r="I1357" s="18">
        <v>42927</v>
      </c>
      <c r="J1357" s="144">
        <v>0.5805555555555556</v>
      </c>
      <c r="K1357" s="378"/>
      <c r="L1357" s="139" t="s">
        <v>4075</v>
      </c>
      <c r="M1357" s="141"/>
      <c r="N1357" s="248"/>
      <c r="O1357" s="141" t="s">
        <v>26</v>
      </c>
      <c r="P1357" s="141"/>
      <c r="Q1357" s="141" t="s">
        <v>9274</v>
      </c>
      <c r="R1357" s="141"/>
      <c r="S1357" s="141"/>
      <c r="T1357" s="141"/>
      <c r="U1357" s="141"/>
      <c r="V1357" s="141"/>
      <c r="W1357" s="139" t="s">
        <v>4075</v>
      </c>
      <c r="X1357" s="141" t="s">
        <v>25</v>
      </c>
      <c r="Y1357" s="141" t="s">
        <v>27</v>
      </c>
      <c r="Z1357" s="141" t="s">
        <v>4</v>
      </c>
      <c r="AA1357" s="141" t="s">
        <v>34</v>
      </c>
      <c r="AB1357" s="141"/>
      <c r="AC1357" s="139" t="s">
        <v>18047</v>
      </c>
      <c r="AD1357" s="380"/>
      <c r="AE1357" s="139" t="s">
        <v>4</v>
      </c>
      <c r="AF1357" s="139" t="s">
        <v>13073</v>
      </c>
      <c r="AG1357" s="139" t="s">
        <v>4</v>
      </c>
      <c r="AH1357" s="139" t="s">
        <v>1378</v>
      </c>
      <c r="AI1357" s="139" t="s">
        <v>15678</v>
      </c>
      <c r="AJ1357" s="139"/>
      <c r="AK1357" s="139" t="s">
        <v>15678</v>
      </c>
      <c r="AL1357" s="139" t="s">
        <v>7</v>
      </c>
      <c r="AM1357" s="141" t="s">
        <v>6</v>
      </c>
      <c r="AN1357" s="141" t="s">
        <v>8</v>
      </c>
      <c r="AO1357" s="139" t="s">
        <v>1477</v>
      </c>
      <c r="AP1357" s="139" t="s">
        <v>7</v>
      </c>
      <c r="AQ1357" s="139"/>
      <c r="AR1357" s="381"/>
      <c r="AS1357" s="139" t="s">
        <v>4075</v>
      </c>
      <c r="AT1357" s="141" t="s">
        <v>1404</v>
      </c>
      <c r="AU1357" s="141"/>
      <c r="AV1357" s="383"/>
      <c r="AW1357" s="385"/>
      <c r="AX1357" s="139"/>
      <c r="AY1357" t="s">
        <v>18497</v>
      </c>
      <c r="BA1357" s="381"/>
      <c r="BB1357" s="139" t="s">
        <v>1444</v>
      </c>
      <c r="BC1357" s="166"/>
      <c r="BD1357" s="166"/>
      <c r="BE1357" s="166"/>
      <c r="BF1357" s="166"/>
      <c r="BG1357" s="166"/>
      <c r="BH1357" s="308"/>
      <c r="BI1357" s="308"/>
      <c r="BJ1357" s="141" t="s">
        <v>26</v>
      </c>
      <c r="BK1357" s="141" t="s">
        <v>26</v>
      </c>
      <c r="BL1357" s="141"/>
      <c r="BM1357" s="141"/>
      <c r="BN1357" s="139" t="s">
        <v>4075</v>
      </c>
      <c r="BQ1357" s="141"/>
      <c r="BV1357" s="141"/>
      <c r="BX1357" s="141"/>
      <c r="BY1357" s="141"/>
      <c r="BZ1357" s="141"/>
      <c r="CA1357" s="141"/>
      <c r="CB1357" s="141"/>
      <c r="CC1357" s="141"/>
      <c r="CD1357" s="141"/>
      <c r="CE1357" s="141"/>
      <c r="CF1357" s="141"/>
      <c r="CG1357" s="141"/>
    </row>
    <row r="1358" spans="1:85" x14ac:dyDescent="0.35">
      <c r="A1358" s="155" t="s">
        <v>9255</v>
      </c>
      <c r="B1358" s="139" t="s">
        <v>4075</v>
      </c>
      <c r="C1358" s="18">
        <v>42928</v>
      </c>
      <c r="E1358" s="141" t="s">
        <v>13264</v>
      </c>
      <c r="F1358" s="141">
        <v>3</v>
      </c>
      <c r="G1358" s="141" t="s">
        <v>13283</v>
      </c>
      <c r="H1358" s="141">
        <v>2017</v>
      </c>
      <c r="I1358" s="18">
        <v>42928</v>
      </c>
      <c r="J1358" s="144">
        <v>0.24374999999999999</v>
      </c>
      <c r="K1358" s="378"/>
      <c r="L1358" s="139" t="s">
        <v>4075</v>
      </c>
      <c r="M1358" s="141"/>
      <c r="N1358" s="248"/>
      <c r="O1358" s="141" t="s">
        <v>26</v>
      </c>
      <c r="P1358" s="141"/>
      <c r="Q1358" s="141" t="s">
        <v>9256</v>
      </c>
      <c r="R1358" s="141" t="s">
        <v>9257</v>
      </c>
      <c r="S1358" s="141"/>
      <c r="T1358" s="141"/>
      <c r="U1358" s="141">
        <v>113039675</v>
      </c>
      <c r="V1358" s="141"/>
      <c r="W1358" s="139" t="s">
        <v>4075</v>
      </c>
      <c r="X1358" s="141" t="s">
        <v>25</v>
      </c>
      <c r="Y1358" s="141" t="s">
        <v>27</v>
      </c>
      <c r="Z1358" s="141" t="s">
        <v>4</v>
      </c>
      <c r="AA1358" s="141" t="s">
        <v>34</v>
      </c>
      <c r="AB1358" s="141"/>
      <c r="AC1358" s="139" t="s">
        <v>18047</v>
      </c>
      <c r="AD1358" s="380"/>
      <c r="AE1358" s="139" t="s">
        <v>102</v>
      </c>
      <c r="AF1358" s="139" t="s">
        <v>13068</v>
      </c>
      <c r="AG1358" s="139" t="s">
        <v>102</v>
      </c>
      <c r="AH1358" s="139" t="s">
        <v>1378</v>
      </c>
      <c r="AI1358" s="139" t="s">
        <v>7</v>
      </c>
      <c r="AJ1358" s="139" t="s">
        <v>7</v>
      </c>
      <c r="AK1358" s="139"/>
      <c r="AL1358" s="139"/>
      <c r="AM1358" s="141" t="s">
        <v>6</v>
      </c>
      <c r="AN1358" s="141" t="s">
        <v>8</v>
      </c>
      <c r="AO1358" s="139" t="s">
        <v>1614</v>
      </c>
      <c r="AP1358" s="139" t="s">
        <v>7</v>
      </c>
      <c r="AQ1358" s="139"/>
      <c r="AR1358" s="381"/>
      <c r="AS1358" s="139" t="s">
        <v>4075</v>
      </c>
      <c r="AT1358" s="141" t="s">
        <v>1404</v>
      </c>
      <c r="AU1358" s="141"/>
      <c r="AV1358" s="383"/>
      <c r="AW1358" s="385"/>
      <c r="AX1358" s="139"/>
      <c r="AY1358" t="s">
        <v>18995</v>
      </c>
      <c r="AZ1358">
        <v>12000</v>
      </c>
      <c r="BA1358" s="381"/>
      <c r="BB1358" s="139" t="s">
        <v>1444</v>
      </c>
      <c r="BC1358" s="166"/>
      <c r="BD1358" s="166"/>
      <c r="BE1358" s="166"/>
      <c r="BF1358" s="166"/>
      <c r="BG1358" s="166"/>
      <c r="BH1358" s="308"/>
      <c r="BI1358" s="308"/>
      <c r="BJ1358" s="141" t="s">
        <v>26</v>
      </c>
      <c r="BK1358" s="141" t="s">
        <v>26</v>
      </c>
      <c r="BL1358" s="141"/>
      <c r="BM1358" s="141"/>
      <c r="BN1358" s="139" t="s">
        <v>4075</v>
      </c>
      <c r="BQ1358" s="141"/>
      <c r="BV1358" s="141"/>
      <c r="BX1358" s="141"/>
      <c r="BY1358" s="141"/>
      <c r="BZ1358" s="141"/>
      <c r="CA1358" s="141"/>
      <c r="CB1358" s="141"/>
      <c r="CC1358" s="141"/>
      <c r="CD1358" s="141"/>
      <c r="CE1358" s="141"/>
      <c r="CF1358" s="141"/>
      <c r="CG1358" s="141"/>
    </row>
    <row r="1359" spans="1:85" x14ac:dyDescent="0.35">
      <c r="A1359" s="155" t="s">
        <v>9253</v>
      </c>
      <c r="B1359" s="139" t="s">
        <v>4075</v>
      </c>
      <c r="C1359" s="18">
        <v>42928</v>
      </c>
      <c r="D1359" s="144">
        <v>0.6694444444444444</v>
      </c>
      <c r="E1359" s="141" t="s">
        <v>13264</v>
      </c>
      <c r="F1359" s="141">
        <v>3</v>
      </c>
      <c r="G1359" s="141" t="s">
        <v>13283</v>
      </c>
      <c r="H1359" s="141">
        <v>2017</v>
      </c>
      <c r="I1359" s="18">
        <v>42928</v>
      </c>
      <c r="J1359" s="144"/>
      <c r="K1359" s="378"/>
      <c r="L1359" s="139" t="s">
        <v>4075</v>
      </c>
      <c r="M1359" s="141"/>
      <c r="N1359" s="248"/>
      <c r="O1359" s="141" t="s">
        <v>26</v>
      </c>
      <c r="P1359" s="141"/>
      <c r="Q1359" s="141"/>
      <c r="R1359" s="141"/>
      <c r="S1359" s="141" t="s">
        <v>9254</v>
      </c>
      <c r="T1359" s="141"/>
      <c r="U1359" s="141"/>
      <c r="V1359" s="141"/>
      <c r="W1359" s="139" t="s">
        <v>4075</v>
      </c>
      <c r="X1359" s="141" t="s">
        <v>25</v>
      </c>
      <c r="Y1359" s="141" t="s">
        <v>27</v>
      </c>
      <c r="Z1359" s="141" t="s">
        <v>4</v>
      </c>
      <c r="AA1359" s="141" t="s">
        <v>35</v>
      </c>
      <c r="AB1359" s="141"/>
      <c r="AC1359" s="139" t="s">
        <v>18050</v>
      </c>
      <c r="AD1359" s="380"/>
      <c r="AE1359" s="139" t="s">
        <v>107</v>
      </c>
      <c r="AF1359" s="139" t="s">
        <v>13076</v>
      </c>
      <c r="AG1359" s="139" t="s">
        <v>4130</v>
      </c>
      <c r="AH1359" s="139" t="s">
        <v>1378</v>
      </c>
      <c r="AI1359" s="139" t="s">
        <v>1518</v>
      </c>
      <c r="AJ1359" s="139"/>
      <c r="AK1359" s="139" t="s">
        <v>1518</v>
      </c>
      <c r="AL1359" s="139" t="s">
        <v>7</v>
      </c>
      <c r="AM1359" s="141" t="s">
        <v>6</v>
      </c>
      <c r="AN1359" s="141" t="s">
        <v>8</v>
      </c>
      <c r="AO1359" s="139" t="s">
        <v>1618</v>
      </c>
      <c r="AP1359" s="139" t="s">
        <v>7</v>
      </c>
      <c r="AQ1359" s="139"/>
      <c r="AR1359" s="381"/>
      <c r="AS1359" s="139" t="s">
        <v>4075</v>
      </c>
      <c r="AT1359" s="141" t="s">
        <v>43</v>
      </c>
      <c r="AU1359" s="141">
        <v>246</v>
      </c>
      <c r="AV1359" s="383"/>
      <c r="AW1359" s="385"/>
      <c r="AX1359" s="139"/>
      <c r="AY1359" t="s">
        <v>18996</v>
      </c>
      <c r="AZ1359">
        <v>60000</v>
      </c>
      <c r="BA1359" s="381"/>
      <c r="BB1359" s="139" t="s">
        <v>1452</v>
      </c>
      <c r="BC1359" s="166"/>
      <c r="BD1359" s="166"/>
      <c r="BE1359" s="166"/>
      <c r="BF1359" s="166"/>
      <c r="BG1359" s="166"/>
      <c r="BH1359" s="308"/>
      <c r="BI1359" s="308"/>
      <c r="BJ1359" s="141" t="s">
        <v>26</v>
      </c>
      <c r="BK1359" s="141" t="s">
        <v>26</v>
      </c>
      <c r="BL1359" s="141"/>
      <c r="BM1359" s="141"/>
      <c r="BN1359" s="139" t="s">
        <v>4075</v>
      </c>
      <c r="BQ1359" s="141"/>
      <c r="BV1359" s="141"/>
      <c r="BX1359" s="141"/>
      <c r="BY1359" s="141"/>
      <c r="BZ1359" s="141"/>
      <c r="CA1359" s="141"/>
      <c r="CB1359" s="141"/>
      <c r="CC1359" s="141"/>
      <c r="CD1359" s="141"/>
      <c r="CE1359" s="141"/>
      <c r="CF1359" s="141"/>
      <c r="CG1359" s="141"/>
    </row>
    <row r="1360" spans="1:85" x14ac:dyDescent="0.35">
      <c r="A1360" s="155" t="s">
        <v>9258</v>
      </c>
      <c r="B1360" s="139" t="s">
        <v>4075</v>
      </c>
      <c r="C1360" s="18">
        <v>42928</v>
      </c>
      <c r="E1360" s="141" t="s">
        <v>13264</v>
      </c>
      <c r="F1360" s="141">
        <v>3</v>
      </c>
      <c r="G1360" s="141" t="s">
        <v>13283</v>
      </c>
      <c r="H1360" s="141">
        <v>2017</v>
      </c>
      <c r="I1360" s="18">
        <v>42928</v>
      </c>
      <c r="J1360" s="144">
        <v>0.45</v>
      </c>
      <c r="K1360" s="378"/>
      <c r="L1360" s="139" t="s">
        <v>4075</v>
      </c>
      <c r="M1360" s="141"/>
      <c r="N1360" s="248"/>
      <c r="O1360" s="141" t="s">
        <v>26</v>
      </c>
      <c r="P1360" s="141"/>
      <c r="Q1360" s="141" t="s">
        <v>9259</v>
      </c>
      <c r="R1360" s="141"/>
      <c r="S1360" s="141"/>
      <c r="T1360" s="141"/>
      <c r="U1360" s="141"/>
      <c r="V1360" s="141"/>
      <c r="W1360" s="139" t="s">
        <v>4075</v>
      </c>
      <c r="X1360" s="141" t="s">
        <v>25</v>
      </c>
      <c r="Y1360" s="141" t="s">
        <v>27</v>
      </c>
      <c r="Z1360" s="141" t="s">
        <v>13</v>
      </c>
      <c r="AA1360" s="141" t="s">
        <v>34</v>
      </c>
      <c r="AB1360" s="141"/>
      <c r="AC1360" s="139" t="s">
        <v>18047</v>
      </c>
      <c r="AD1360" s="380"/>
      <c r="AE1360" s="139" t="s">
        <v>103</v>
      </c>
      <c r="AF1360" s="139" t="s">
        <v>13075</v>
      </c>
      <c r="AG1360" s="139" t="s">
        <v>103</v>
      </c>
      <c r="AH1360" s="139" t="s">
        <v>1378</v>
      </c>
      <c r="AI1360" s="139" t="s">
        <v>7340</v>
      </c>
      <c r="AJ1360" s="139"/>
      <c r="AK1360" s="139" t="s">
        <v>7340</v>
      </c>
      <c r="AL1360" s="139" t="s">
        <v>1408</v>
      </c>
      <c r="AM1360" s="141" t="s">
        <v>12</v>
      </c>
      <c r="AN1360" s="141" t="s">
        <v>8</v>
      </c>
      <c r="AO1360" s="139" t="s">
        <v>1477</v>
      </c>
      <c r="AP1360" s="139" t="s">
        <v>7</v>
      </c>
      <c r="AQ1360" s="139"/>
      <c r="AR1360" s="381"/>
      <c r="AS1360" s="139" t="s">
        <v>4075</v>
      </c>
      <c r="AT1360" s="141" t="s">
        <v>1404</v>
      </c>
      <c r="AU1360" s="141"/>
      <c r="AV1360" s="383"/>
      <c r="AW1360" s="385"/>
      <c r="AX1360" s="139"/>
      <c r="AY1360" t="s">
        <v>18430</v>
      </c>
      <c r="BA1360" s="381"/>
      <c r="BB1360" s="139" t="s">
        <v>17</v>
      </c>
      <c r="BC1360" s="166"/>
      <c r="BD1360" s="166"/>
      <c r="BE1360" s="166"/>
      <c r="BF1360" s="166"/>
      <c r="BG1360" s="166"/>
      <c r="BH1360" s="308"/>
      <c r="BI1360" s="308"/>
      <c r="BJ1360" s="141" t="s">
        <v>26</v>
      </c>
      <c r="BK1360" s="141" t="s">
        <v>26</v>
      </c>
      <c r="BL1360" s="141"/>
      <c r="BM1360" s="141"/>
      <c r="BN1360" s="139" t="s">
        <v>4075</v>
      </c>
      <c r="BQ1360" s="141"/>
      <c r="BV1360" s="141"/>
      <c r="BX1360" s="141"/>
      <c r="BY1360" s="141"/>
      <c r="BZ1360" s="141"/>
      <c r="CA1360" s="141"/>
      <c r="CB1360" s="141"/>
      <c r="CC1360" s="141"/>
      <c r="CD1360" s="141"/>
      <c r="CE1360" s="141"/>
      <c r="CF1360" s="141"/>
      <c r="CG1360" s="141"/>
    </row>
    <row r="1361" spans="1:85" x14ac:dyDescent="0.35">
      <c r="A1361" s="155" t="s">
        <v>9263</v>
      </c>
      <c r="B1361" s="139" t="s">
        <v>4075</v>
      </c>
      <c r="C1361" s="18">
        <v>42928</v>
      </c>
      <c r="E1361" s="141" t="s">
        <v>13264</v>
      </c>
      <c r="F1361" s="141">
        <v>3</v>
      </c>
      <c r="G1361" s="141" t="s">
        <v>13283</v>
      </c>
      <c r="H1361" s="141">
        <v>2017</v>
      </c>
      <c r="I1361" s="18">
        <v>42928</v>
      </c>
      <c r="J1361" s="144">
        <v>0.84027777777777779</v>
      </c>
      <c r="K1361" s="378"/>
      <c r="L1361" s="139" t="s">
        <v>4075</v>
      </c>
      <c r="M1361" s="141"/>
      <c r="N1361" s="248"/>
      <c r="O1361" s="141" t="s">
        <v>26</v>
      </c>
      <c r="P1361" s="141"/>
      <c r="Q1361" s="141" t="s">
        <v>9264</v>
      </c>
      <c r="R1361" s="141" t="s">
        <v>9265</v>
      </c>
      <c r="S1361" s="141"/>
      <c r="T1361" s="141"/>
      <c r="U1361" s="141"/>
      <c r="V1361" s="141"/>
      <c r="W1361" s="139" t="s">
        <v>4075</v>
      </c>
      <c r="X1361" s="141" t="s">
        <v>25</v>
      </c>
      <c r="Y1361" s="141" t="s">
        <v>27</v>
      </c>
      <c r="Z1361" s="141" t="s">
        <v>4</v>
      </c>
      <c r="AA1361" s="141" t="s">
        <v>34</v>
      </c>
      <c r="AB1361" s="141"/>
      <c r="AC1361" s="139" t="s">
        <v>18047</v>
      </c>
      <c r="AD1361" s="380"/>
      <c r="AE1361" s="139" t="s">
        <v>4</v>
      </c>
      <c r="AF1361" s="139" t="s">
        <v>13073</v>
      </c>
      <c r="AG1361" s="139" t="s">
        <v>4</v>
      </c>
      <c r="AH1361" s="139" t="s">
        <v>1378</v>
      </c>
      <c r="AI1361" s="139" t="s">
        <v>15678</v>
      </c>
      <c r="AJ1361" s="139"/>
      <c r="AK1361" s="139" t="s">
        <v>15678</v>
      </c>
      <c r="AL1361" s="139" t="s">
        <v>7</v>
      </c>
      <c r="AM1361" s="141" t="s">
        <v>6</v>
      </c>
      <c r="AN1361" s="141" t="s">
        <v>8</v>
      </c>
      <c r="AO1361" s="139" t="s">
        <v>1614</v>
      </c>
      <c r="AP1361" s="139" t="s">
        <v>7</v>
      </c>
      <c r="AQ1361" s="139"/>
      <c r="AR1361" s="381"/>
      <c r="AS1361" s="139" t="s">
        <v>4075</v>
      </c>
      <c r="AT1361" s="141" t="s">
        <v>43</v>
      </c>
      <c r="AU1361" s="141">
        <v>105</v>
      </c>
      <c r="AV1361" s="383"/>
      <c r="AW1361" s="385"/>
      <c r="AX1361" s="139"/>
      <c r="AY1361" t="s">
        <v>18521</v>
      </c>
      <c r="AZ1361">
        <v>12000</v>
      </c>
      <c r="BA1361" s="381"/>
      <c r="BB1361" s="139" t="s">
        <v>1451</v>
      </c>
      <c r="BC1361" s="166"/>
      <c r="BD1361" s="166"/>
      <c r="BE1361" s="166"/>
      <c r="BF1361" s="166"/>
      <c r="BG1361" s="166"/>
      <c r="BH1361" s="308"/>
      <c r="BI1361" s="308"/>
      <c r="BJ1361" s="141" t="s">
        <v>26</v>
      </c>
      <c r="BK1361" s="141" t="s">
        <v>26</v>
      </c>
      <c r="BL1361" s="141"/>
      <c r="BM1361" s="141"/>
      <c r="BN1361" s="139" t="s">
        <v>4075</v>
      </c>
      <c r="BQ1361" s="141" t="s">
        <v>15865</v>
      </c>
      <c r="BR1361" s="135" t="s">
        <v>15680</v>
      </c>
      <c r="BT1361" s="135" t="s">
        <v>15354</v>
      </c>
      <c r="BU1361" s="135" t="s">
        <v>15348</v>
      </c>
      <c r="BV1361" s="141" t="s">
        <v>13273</v>
      </c>
      <c r="BW1361" s="135" t="s">
        <v>2612</v>
      </c>
      <c r="BX1361" s="141" t="s">
        <v>12</v>
      </c>
      <c r="BY1361" s="141" t="s">
        <v>12</v>
      </c>
      <c r="BZ1361" s="141" t="s">
        <v>26</v>
      </c>
      <c r="CA1361" s="141" t="s">
        <v>1848</v>
      </c>
      <c r="CB1361" s="141"/>
      <c r="CC1361" s="141" t="s">
        <v>15686</v>
      </c>
      <c r="CD1361" s="141" t="s">
        <v>15687</v>
      </c>
      <c r="CE1361" s="141" t="s">
        <v>15450</v>
      </c>
      <c r="CF1361" s="141" t="s">
        <v>15451</v>
      </c>
      <c r="CG1361" s="141" t="s">
        <v>3336</v>
      </c>
    </row>
    <row r="1362" spans="1:85" x14ac:dyDescent="0.35">
      <c r="A1362" s="155" t="s">
        <v>9260</v>
      </c>
      <c r="B1362" s="139" t="s">
        <v>4075</v>
      </c>
      <c r="C1362" s="18">
        <v>42928</v>
      </c>
      <c r="E1362" s="141" t="s">
        <v>13264</v>
      </c>
      <c r="F1362" s="141">
        <v>3</v>
      </c>
      <c r="G1362" s="141" t="s">
        <v>13283</v>
      </c>
      <c r="H1362" s="141">
        <v>2017</v>
      </c>
      <c r="I1362" s="18">
        <v>42928</v>
      </c>
      <c r="J1362" s="144">
        <v>0.61041666666666672</v>
      </c>
      <c r="K1362" s="378"/>
      <c r="L1362" s="139" t="s">
        <v>4075</v>
      </c>
      <c r="M1362" s="141"/>
      <c r="N1362" s="248"/>
      <c r="O1362" s="141" t="s">
        <v>26</v>
      </c>
      <c r="P1362" s="141"/>
      <c r="Q1362" s="141" t="s">
        <v>9261</v>
      </c>
      <c r="R1362" s="141" t="s">
        <v>9262</v>
      </c>
      <c r="S1362" s="141"/>
      <c r="T1362" s="141"/>
      <c r="U1362" s="141">
        <v>113042246</v>
      </c>
      <c r="V1362" s="141"/>
      <c r="W1362" s="139" t="s">
        <v>4075</v>
      </c>
      <c r="X1362" s="141" t="s">
        <v>25</v>
      </c>
      <c r="Y1362" s="141" t="s">
        <v>27</v>
      </c>
      <c r="Z1362" s="141" t="s">
        <v>4</v>
      </c>
      <c r="AA1362" s="141" t="s">
        <v>34</v>
      </c>
      <c r="AB1362" s="141"/>
      <c r="AC1362" s="139" t="s">
        <v>18049</v>
      </c>
      <c r="AD1362" s="380"/>
      <c r="AE1362" s="139" t="s">
        <v>4</v>
      </c>
      <c r="AF1362" s="139" t="s">
        <v>13073</v>
      </c>
      <c r="AG1362" s="139" t="s">
        <v>4</v>
      </c>
      <c r="AH1362" s="139" t="s">
        <v>1378</v>
      </c>
      <c r="AI1362" s="139" t="s">
        <v>15678</v>
      </c>
      <c r="AJ1362" s="139"/>
      <c r="AK1362" s="139" t="s">
        <v>15678</v>
      </c>
      <c r="AL1362" s="139" t="s">
        <v>7</v>
      </c>
      <c r="AM1362" s="141" t="s">
        <v>6</v>
      </c>
      <c r="AN1362" s="141" t="s">
        <v>8</v>
      </c>
      <c r="AO1362" s="139" t="s">
        <v>1614</v>
      </c>
      <c r="AP1362" s="139" t="s">
        <v>7</v>
      </c>
      <c r="AQ1362" s="139"/>
      <c r="AR1362" s="381"/>
      <c r="AS1362" s="139" t="s">
        <v>4075</v>
      </c>
      <c r="AT1362" s="141" t="s">
        <v>44</v>
      </c>
      <c r="AU1362" s="141">
        <v>520</v>
      </c>
      <c r="AV1362" s="383"/>
      <c r="AW1362" s="385"/>
      <c r="AX1362" s="139"/>
      <c r="AY1362" t="s">
        <v>18404</v>
      </c>
      <c r="AZ1362">
        <v>21000</v>
      </c>
      <c r="BA1362" s="381"/>
      <c r="BB1362" s="139" t="s">
        <v>1446</v>
      </c>
      <c r="BC1362" s="166"/>
      <c r="BD1362" s="166"/>
      <c r="BE1362" s="166"/>
      <c r="BF1362" s="166"/>
      <c r="BG1362" s="166"/>
      <c r="BH1362" s="308"/>
      <c r="BI1362" s="308"/>
      <c r="BJ1362" s="141" t="s">
        <v>26</v>
      </c>
      <c r="BK1362" s="141" t="s">
        <v>26</v>
      </c>
      <c r="BL1362" s="141"/>
      <c r="BM1362" s="141"/>
      <c r="BN1362" s="139" t="s">
        <v>4075</v>
      </c>
      <c r="BQ1362" s="141" t="s">
        <v>15862</v>
      </c>
      <c r="BR1362" s="135" t="s">
        <v>15680</v>
      </c>
      <c r="BT1362" s="135" t="s">
        <v>15373</v>
      </c>
      <c r="BU1362" s="135" t="s">
        <v>15363</v>
      </c>
      <c r="BV1362" s="141" t="s">
        <v>13284</v>
      </c>
      <c r="BW1362" s="135" t="s">
        <v>2059</v>
      </c>
      <c r="BX1362" s="141" t="s">
        <v>15689</v>
      </c>
      <c r="BY1362" s="141" t="s">
        <v>12</v>
      </c>
      <c r="BZ1362" s="141" t="s">
        <v>26</v>
      </c>
      <c r="CA1362" s="141" t="s">
        <v>1848</v>
      </c>
      <c r="CB1362" s="141"/>
      <c r="CC1362" s="141" t="s">
        <v>15686</v>
      </c>
      <c r="CD1362" s="141" t="s">
        <v>15687</v>
      </c>
      <c r="CE1362" s="141" t="s">
        <v>15450</v>
      </c>
      <c r="CF1362" s="141" t="s">
        <v>15451</v>
      </c>
      <c r="CG1362" s="141" t="s">
        <v>2003</v>
      </c>
    </row>
    <row r="1363" spans="1:85" x14ac:dyDescent="0.35">
      <c r="A1363" s="155" t="s">
        <v>9248</v>
      </c>
      <c r="B1363" s="139" t="s">
        <v>4075</v>
      </c>
      <c r="C1363" s="18">
        <v>42929</v>
      </c>
      <c r="D1363" s="144">
        <v>0.21736111111111112</v>
      </c>
      <c r="E1363" s="141" t="s">
        <v>13264</v>
      </c>
      <c r="F1363" s="141">
        <v>3</v>
      </c>
      <c r="G1363" s="141" t="s">
        <v>13283</v>
      </c>
      <c r="H1363" s="141">
        <v>2017</v>
      </c>
      <c r="I1363" s="18">
        <v>42929</v>
      </c>
      <c r="J1363" s="144"/>
      <c r="K1363" s="378"/>
      <c r="L1363" s="139" t="s">
        <v>4075</v>
      </c>
      <c r="M1363" s="141"/>
      <c r="N1363" s="248"/>
      <c r="O1363" s="141" t="s">
        <v>26</v>
      </c>
      <c r="P1363" s="141"/>
      <c r="Q1363" s="141"/>
      <c r="R1363" s="141"/>
      <c r="S1363" s="141" t="s">
        <v>9249</v>
      </c>
      <c r="T1363" s="141"/>
      <c r="U1363" s="141"/>
      <c r="V1363" s="141"/>
      <c r="W1363" s="139" t="s">
        <v>4075</v>
      </c>
      <c r="X1363" s="141" t="s">
        <v>25</v>
      </c>
      <c r="Y1363" s="141" t="s">
        <v>27</v>
      </c>
      <c r="Z1363" s="141" t="s">
        <v>4</v>
      </c>
      <c r="AA1363" s="141" t="s">
        <v>35</v>
      </c>
      <c r="AB1363" s="141"/>
      <c r="AC1363" s="139" t="s">
        <v>18047</v>
      </c>
      <c r="AD1363" s="380"/>
      <c r="AE1363" s="139" t="s">
        <v>105</v>
      </c>
      <c r="AF1363" s="139" t="s">
        <v>13076</v>
      </c>
      <c r="AG1363" s="139" t="s">
        <v>1518</v>
      </c>
      <c r="AH1363" s="139" t="s">
        <v>1378</v>
      </c>
      <c r="AI1363" s="139" t="s">
        <v>1518</v>
      </c>
      <c r="AJ1363" s="139"/>
      <c r="AK1363" s="139" t="s">
        <v>1518</v>
      </c>
      <c r="AL1363" s="139" t="s">
        <v>7</v>
      </c>
      <c r="AM1363" s="141" t="s">
        <v>6</v>
      </c>
      <c r="AN1363" s="141" t="s">
        <v>8</v>
      </c>
      <c r="AO1363" s="139" t="s">
        <v>1618</v>
      </c>
      <c r="AP1363" s="139" t="s">
        <v>7</v>
      </c>
      <c r="AQ1363" s="139"/>
      <c r="AR1363" s="381"/>
      <c r="AS1363" s="139" t="s">
        <v>4075</v>
      </c>
      <c r="AT1363" s="141" t="s">
        <v>1404</v>
      </c>
      <c r="AU1363" s="141"/>
      <c r="AV1363" s="383"/>
      <c r="AW1363" s="385"/>
      <c r="AX1363" s="139"/>
      <c r="AY1363" t="s">
        <v>18997</v>
      </c>
      <c r="AZ1363">
        <v>115000</v>
      </c>
      <c r="BA1363" s="381"/>
      <c r="BB1363" s="139" t="s">
        <v>17</v>
      </c>
      <c r="BC1363" s="166"/>
      <c r="BD1363" s="166"/>
      <c r="BE1363" s="166"/>
      <c r="BF1363" s="166"/>
      <c r="BG1363" s="166"/>
      <c r="BH1363" s="308"/>
      <c r="BI1363" s="308"/>
      <c r="BJ1363" s="141" t="s">
        <v>26</v>
      </c>
      <c r="BK1363" s="141" t="s">
        <v>26</v>
      </c>
      <c r="BL1363" s="141"/>
      <c r="BM1363" s="141"/>
      <c r="BN1363" s="139" t="s">
        <v>4075</v>
      </c>
      <c r="BQ1363" s="141"/>
      <c r="BV1363" s="141"/>
      <c r="BX1363" s="141"/>
      <c r="BY1363" s="141"/>
      <c r="BZ1363" s="141"/>
      <c r="CA1363" s="141"/>
      <c r="CB1363" s="141"/>
      <c r="CC1363" s="141"/>
      <c r="CD1363" s="141"/>
      <c r="CE1363" s="141"/>
      <c r="CF1363" s="141"/>
      <c r="CG1363" s="141"/>
    </row>
    <row r="1364" spans="1:85" x14ac:dyDescent="0.35">
      <c r="A1364" s="155" t="s">
        <v>20036</v>
      </c>
      <c r="B1364" s="139" t="s">
        <v>4075</v>
      </c>
      <c r="C1364" s="18">
        <v>42929</v>
      </c>
      <c r="D1364" s="144">
        <v>0.81226851851851856</v>
      </c>
      <c r="E1364" s="141" t="s">
        <v>13264</v>
      </c>
      <c r="F1364" s="141">
        <v>3</v>
      </c>
      <c r="G1364" s="141" t="s">
        <v>13283</v>
      </c>
      <c r="H1364" s="141">
        <v>2017</v>
      </c>
      <c r="I1364" s="18">
        <v>42929</v>
      </c>
      <c r="J1364" s="144">
        <v>0.81180555555555556</v>
      </c>
      <c r="K1364" s="378"/>
      <c r="L1364" s="139" t="s">
        <v>4075</v>
      </c>
      <c r="M1364" s="141" t="s">
        <v>28</v>
      </c>
      <c r="N1364" s="248">
        <v>44251</v>
      </c>
      <c r="O1364" s="141" t="s">
        <v>25</v>
      </c>
      <c r="P1364" s="141"/>
      <c r="Q1364" s="141"/>
      <c r="R1364" s="141" t="s">
        <v>1944</v>
      </c>
      <c r="S1364" s="141"/>
      <c r="T1364" s="141" t="s">
        <v>20037</v>
      </c>
      <c r="U1364" s="141"/>
      <c r="V1364" s="141"/>
      <c r="W1364" s="139" t="s">
        <v>4075</v>
      </c>
      <c r="X1364" s="141" t="s">
        <v>25</v>
      </c>
      <c r="Y1364" s="141" t="s">
        <v>27</v>
      </c>
      <c r="Z1364" s="141"/>
      <c r="AA1364" s="141" t="s">
        <v>34</v>
      </c>
      <c r="AB1364" s="141"/>
      <c r="AC1364" s="139" t="s">
        <v>18050</v>
      </c>
      <c r="AD1364" s="380"/>
      <c r="AE1364" s="139" t="s">
        <v>107</v>
      </c>
      <c r="AF1364" s="139" t="s">
        <v>13076</v>
      </c>
      <c r="AG1364" s="139" t="s">
        <v>4130</v>
      </c>
      <c r="AH1364" s="139" t="s">
        <v>1380</v>
      </c>
      <c r="AI1364" s="139" t="s">
        <v>1518</v>
      </c>
      <c r="AJ1364" s="139"/>
      <c r="AK1364" s="139" t="s">
        <v>1518</v>
      </c>
      <c r="AL1364" s="139" t="s">
        <v>60</v>
      </c>
      <c r="AM1364" s="141" t="s">
        <v>9</v>
      </c>
      <c r="AN1364" s="141" t="s">
        <v>8</v>
      </c>
      <c r="AO1364" s="139"/>
      <c r="AP1364" s="139" t="s">
        <v>60</v>
      </c>
      <c r="AQ1364" s="139"/>
      <c r="AR1364" s="381"/>
      <c r="AS1364" s="139" t="s">
        <v>4075</v>
      </c>
      <c r="AT1364" s="141" t="s">
        <v>1404</v>
      </c>
      <c r="AU1364" s="141"/>
      <c r="AV1364" s="383"/>
      <c r="AW1364" s="385"/>
      <c r="AX1364" s="139" t="s">
        <v>54</v>
      </c>
      <c r="AY1364" t="s">
        <v>18643</v>
      </c>
      <c r="BA1364" s="381"/>
      <c r="BB1364" s="139" t="s">
        <v>1444</v>
      </c>
      <c r="BC1364" s="166"/>
      <c r="BD1364" s="166"/>
      <c r="BE1364" s="166"/>
      <c r="BF1364" s="166"/>
      <c r="BG1364" s="166"/>
      <c r="BH1364" s="308"/>
      <c r="BI1364" s="308"/>
      <c r="BJ1364" s="141" t="s">
        <v>26</v>
      </c>
      <c r="BK1364" s="141" t="s">
        <v>26</v>
      </c>
      <c r="BL1364" s="141"/>
      <c r="BM1364" s="141"/>
      <c r="BN1364" s="139" t="s">
        <v>4075</v>
      </c>
      <c r="BQ1364" s="141"/>
      <c r="BV1364" s="141"/>
      <c r="BX1364" s="141"/>
      <c r="BY1364" s="141"/>
      <c r="BZ1364" s="141"/>
      <c r="CA1364" s="141"/>
      <c r="CB1364" s="141"/>
      <c r="CC1364" s="141"/>
      <c r="CD1364" s="141"/>
      <c r="CE1364" s="141"/>
      <c r="CF1364" s="141"/>
      <c r="CG1364" s="141"/>
    </row>
    <row r="1365" spans="1:85" x14ac:dyDescent="0.35">
      <c r="A1365" s="155" t="s">
        <v>9252</v>
      </c>
      <c r="B1365" s="139" t="s">
        <v>4075</v>
      </c>
      <c r="C1365" s="18">
        <v>42929</v>
      </c>
      <c r="E1365" s="141" t="s">
        <v>13264</v>
      </c>
      <c r="F1365" s="141">
        <v>3</v>
      </c>
      <c r="G1365" s="141" t="s">
        <v>13283</v>
      </c>
      <c r="H1365" s="141">
        <v>2017</v>
      </c>
      <c r="I1365" s="18"/>
      <c r="J1365" s="144"/>
      <c r="K1365" s="378"/>
      <c r="L1365" s="139" t="s">
        <v>4075</v>
      </c>
      <c r="M1365" s="141"/>
      <c r="N1365" s="248"/>
      <c r="O1365" s="141" t="s">
        <v>26</v>
      </c>
      <c r="P1365" s="141"/>
      <c r="Q1365" s="141"/>
      <c r="R1365" s="141"/>
      <c r="S1365" s="141"/>
      <c r="T1365" s="141"/>
      <c r="U1365" s="141"/>
      <c r="V1365" s="141"/>
      <c r="W1365" s="139" t="s">
        <v>4075</v>
      </c>
      <c r="X1365" s="141" t="s">
        <v>25</v>
      </c>
      <c r="Y1365" s="141" t="s">
        <v>27</v>
      </c>
      <c r="Z1365" s="141" t="s">
        <v>4</v>
      </c>
      <c r="AA1365" s="141" t="s">
        <v>34</v>
      </c>
      <c r="AB1365" s="141"/>
      <c r="AC1365" s="139" t="s">
        <v>18050</v>
      </c>
      <c r="AD1365" s="380"/>
      <c r="AE1365" s="139" t="s">
        <v>107</v>
      </c>
      <c r="AF1365" s="139" t="s">
        <v>13076</v>
      </c>
      <c r="AG1365" s="139" t="s">
        <v>4130</v>
      </c>
      <c r="AH1365" s="139" t="s">
        <v>1378</v>
      </c>
      <c r="AI1365" s="139" t="s">
        <v>1518</v>
      </c>
      <c r="AJ1365" s="139"/>
      <c r="AK1365" s="139" t="s">
        <v>1518</v>
      </c>
      <c r="AL1365" s="139" t="s">
        <v>7</v>
      </c>
      <c r="AM1365" s="141" t="s">
        <v>6</v>
      </c>
      <c r="AN1365" s="141" t="s">
        <v>8</v>
      </c>
      <c r="AO1365" s="139" t="s">
        <v>1477</v>
      </c>
      <c r="AP1365" s="139" t="s">
        <v>7</v>
      </c>
      <c r="AQ1365" s="139"/>
      <c r="AR1365" s="381"/>
      <c r="AS1365" s="139" t="s">
        <v>4075</v>
      </c>
      <c r="AT1365" s="141" t="s">
        <v>1404</v>
      </c>
      <c r="AU1365" s="141"/>
      <c r="AV1365" s="383"/>
      <c r="AW1365" s="385"/>
      <c r="AX1365" s="139"/>
      <c r="AY1365" t="s">
        <v>18918</v>
      </c>
      <c r="BA1365" s="381"/>
      <c r="BB1365" s="139" t="s">
        <v>1444</v>
      </c>
      <c r="BC1365" s="166"/>
      <c r="BD1365" s="166"/>
      <c r="BE1365" s="166"/>
      <c r="BF1365" s="166"/>
      <c r="BG1365" s="166"/>
      <c r="BH1365" s="308"/>
      <c r="BI1365" s="308"/>
      <c r="BJ1365" s="141" t="s">
        <v>26</v>
      </c>
      <c r="BK1365" s="141" t="s">
        <v>26</v>
      </c>
      <c r="BL1365" s="141"/>
      <c r="BM1365" s="141"/>
      <c r="BN1365" s="139" t="s">
        <v>4075</v>
      </c>
      <c r="BQ1365" s="141"/>
      <c r="BV1365" s="141"/>
      <c r="BX1365" s="141"/>
      <c r="BY1365" s="141"/>
      <c r="BZ1365" s="141"/>
      <c r="CA1365" s="141"/>
      <c r="CB1365" s="141"/>
      <c r="CC1365" s="141"/>
      <c r="CD1365" s="141"/>
      <c r="CE1365" s="141"/>
      <c r="CF1365" s="141"/>
      <c r="CG1365" s="141"/>
    </row>
    <row r="1366" spans="1:85" x14ac:dyDescent="0.35">
      <c r="A1366" s="155" t="s">
        <v>9250</v>
      </c>
      <c r="B1366" s="139" t="s">
        <v>4075</v>
      </c>
      <c r="C1366" s="18">
        <v>42929</v>
      </c>
      <c r="E1366" s="141" t="s">
        <v>13264</v>
      </c>
      <c r="F1366" s="141">
        <v>3</v>
      </c>
      <c r="G1366" s="141" t="s">
        <v>13283</v>
      </c>
      <c r="H1366" s="141">
        <v>2017</v>
      </c>
      <c r="I1366" s="18">
        <v>42929</v>
      </c>
      <c r="J1366" s="144">
        <v>0.3215277777777778</v>
      </c>
      <c r="K1366" s="378"/>
      <c r="L1366" s="139" t="s">
        <v>4075</v>
      </c>
      <c r="M1366" s="141"/>
      <c r="N1366" s="248"/>
      <c r="O1366" s="141" t="s">
        <v>26</v>
      </c>
      <c r="P1366" s="141"/>
      <c r="Q1366" s="141" t="s">
        <v>9251</v>
      </c>
      <c r="R1366" s="141"/>
      <c r="S1366" s="141"/>
      <c r="T1366" s="141"/>
      <c r="U1366" s="141"/>
      <c r="V1366" s="141"/>
      <c r="W1366" s="139" t="s">
        <v>4075</v>
      </c>
      <c r="X1366" s="141" t="s">
        <v>25</v>
      </c>
      <c r="Y1366" s="141" t="s">
        <v>27</v>
      </c>
      <c r="Z1366" s="141" t="s">
        <v>4</v>
      </c>
      <c r="AA1366" s="141" t="s">
        <v>34</v>
      </c>
      <c r="AB1366" s="141"/>
      <c r="AC1366" s="139" t="s">
        <v>18049</v>
      </c>
      <c r="AD1366" s="380"/>
      <c r="AE1366" s="139" t="s">
        <v>102</v>
      </c>
      <c r="AF1366" s="139" t="s">
        <v>13074</v>
      </c>
      <c r="AG1366" s="139" t="s">
        <v>102</v>
      </c>
      <c r="AH1366" s="139" t="s">
        <v>1378</v>
      </c>
      <c r="AI1366" s="139" t="s">
        <v>11</v>
      </c>
      <c r="AJ1366" s="139" t="s">
        <v>11</v>
      </c>
      <c r="AK1366" s="139"/>
      <c r="AL1366" s="139"/>
      <c r="AM1366" s="141" t="s">
        <v>12</v>
      </c>
      <c r="AN1366" s="141" t="s">
        <v>8</v>
      </c>
      <c r="AO1366" s="139" t="s">
        <v>1477</v>
      </c>
      <c r="AP1366" s="139" t="s">
        <v>7</v>
      </c>
      <c r="AQ1366" s="139"/>
      <c r="AR1366" s="381"/>
      <c r="AS1366" s="139" t="s">
        <v>4075</v>
      </c>
      <c r="AT1366" s="141" t="s">
        <v>1404</v>
      </c>
      <c r="AU1366" s="141"/>
      <c r="AV1366" s="383"/>
      <c r="AW1366" s="385"/>
      <c r="AX1366" s="139"/>
      <c r="AY1366" t="s">
        <v>18998</v>
      </c>
      <c r="BA1366" s="381"/>
      <c r="BB1366" s="139" t="s">
        <v>3757</v>
      </c>
      <c r="BC1366" s="166"/>
      <c r="BD1366" s="166"/>
      <c r="BE1366" s="166"/>
      <c r="BF1366" s="166"/>
      <c r="BG1366" s="166"/>
      <c r="BH1366" s="308"/>
      <c r="BI1366" s="308"/>
      <c r="BJ1366" s="141" t="s">
        <v>26</v>
      </c>
      <c r="BK1366" s="141" t="s">
        <v>26</v>
      </c>
      <c r="BL1366" s="141"/>
      <c r="BM1366" s="141"/>
      <c r="BN1366" s="139" t="s">
        <v>4075</v>
      </c>
      <c r="BQ1366" s="141"/>
      <c r="BV1366" s="141"/>
      <c r="BX1366" s="141"/>
      <c r="BY1366" s="141"/>
      <c r="BZ1366" s="141"/>
      <c r="CA1366" s="141"/>
      <c r="CB1366" s="141"/>
      <c r="CC1366" s="141"/>
      <c r="CD1366" s="141"/>
      <c r="CE1366" s="141"/>
      <c r="CF1366" s="141"/>
      <c r="CG1366" s="141"/>
    </row>
    <row r="1367" spans="1:85" x14ac:dyDescent="0.35">
      <c r="A1367" s="155" t="s">
        <v>9245</v>
      </c>
      <c r="B1367" s="139" t="s">
        <v>4075</v>
      </c>
      <c r="C1367" s="18">
        <v>42930</v>
      </c>
      <c r="E1367" s="141" t="s">
        <v>13264</v>
      </c>
      <c r="F1367" s="141">
        <v>3</v>
      </c>
      <c r="G1367" s="141" t="s">
        <v>13283</v>
      </c>
      <c r="H1367" s="141">
        <v>2017</v>
      </c>
      <c r="I1367" s="18">
        <v>42930</v>
      </c>
      <c r="J1367" s="144">
        <v>0.74027777777777781</v>
      </c>
      <c r="K1367" s="378"/>
      <c r="L1367" s="139" t="s">
        <v>4075</v>
      </c>
      <c r="M1367" s="141"/>
      <c r="N1367" s="248"/>
      <c r="O1367" s="141" t="s">
        <v>26</v>
      </c>
      <c r="P1367" s="141"/>
      <c r="Q1367" s="141" t="s">
        <v>9246</v>
      </c>
      <c r="R1367" s="141" t="s">
        <v>9247</v>
      </c>
      <c r="S1367" s="141"/>
      <c r="T1367" s="141"/>
      <c r="U1367" s="141">
        <v>113051662</v>
      </c>
      <c r="V1367" s="141"/>
      <c r="W1367" s="139" t="s">
        <v>4075</v>
      </c>
      <c r="X1367" s="141" t="s">
        <v>25</v>
      </c>
      <c r="Y1367" s="141" t="s">
        <v>27</v>
      </c>
      <c r="Z1367" s="141" t="s">
        <v>4</v>
      </c>
      <c r="AA1367" s="141" t="s">
        <v>34</v>
      </c>
      <c r="AB1367" s="141"/>
      <c r="AC1367" s="139" t="s">
        <v>18047</v>
      </c>
      <c r="AD1367" s="380"/>
      <c r="AE1367" s="139" t="s">
        <v>102</v>
      </c>
      <c r="AF1367" s="139" t="s">
        <v>13068</v>
      </c>
      <c r="AG1367" s="139" t="s">
        <v>102</v>
      </c>
      <c r="AH1367" s="139" t="s">
        <v>1378</v>
      </c>
      <c r="AI1367" s="139" t="s">
        <v>7</v>
      </c>
      <c r="AJ1367" s="139" t="s">
        <v>7</v>
      </c>
      <c r="AK1367" s="139"/>
      <c r="AL1367" s="139"/>
      <c r="AM1367" s="141" t="s">
        <v>6</v>
      </c>
      <c r="AN1367" s="141" t="s">
        <v>8</v>
      </c>
      <c r="AO1367" s="139" t="s">
        <v>1614</v>
      </c>
      <c r="AP1367" s="139" t="s">
        <v>7</v>
      </c>
      <c r="AQ1367" s="139"/>
      <c r="AR1367" s="381"/>
      <c r="AS1367" s="139" t="s">
        <v>4075</v>
      </c>
      <c r="AT1367" s="141" t="s">
        <v>1404</v>
      </c>
      <c r="AU1367" s="141"/>
      <c r="AV1367" s="383"/>
      <c r="AW1367" s="385"/>
      <c r="AX1367" s="139"/>
      <c r="AY1367" t="s">
        <v>18682</v>
      </c>
      <c r="AZ1367">
        <v>12000</v>
      </c>
      <c r="BA1367" s="381"/>
      <c r="BB1367" s="139" t="s">
        <v>17</v>
      </c>
      <c r="BC1367" s="166"/>
      <c r="BD1367" s="166"/>
      <c r="BE1367" s="166"/>
      <c r="BF1367" s="166"/>
      <c r="BG1367" s="166"/>
      <c r="BH1367" s="308"/>
      <c r="BI1367" s="308"/>
      <c r="BJ1367" s="141" t="s">
        <v>26</v>
      </c>
      <c r="BK1367" s="141" t="s">
        <v>26</v>
      </c>
      <c r="BL1367" s="141"/>
      <c r="BM1367" s="141"/>
      <c r="BN1367" s="139" t="s">
        <v>4075</v>
      </c>
      <c r="BQ1367" s="141"/>
      <c r="BV1367" s="141"/>
      <c r="BX1367" s="141"/>
      <c r="BY1367" s="141"/>
      <c r="BZ1367" s="141"/>
      <c r="CA1367" s="141"/>
      <c r="CB1367" s="141"/>
      <c r="CC1367" s="141"/>
      <c r="CD1367" s="141"/>
      <c r="CE1367" s="141"/>
      <c r="CF1367" s="141"/>
      <c r="CG1367" s="141"/>
    </row>
    <row r="1368" spans="1:85" x14ac:dyDescent="0.35">
      <c r="A1368" s="155" t="s">
        <v>9237</v>
      </c>
      <c r="B1368" s="139" t="s">
        <v>4075</v>
      </c>
      <c r="C1368" s="18">
        <v>42931</v>
      </c>
      <c r="E1368" s="141" t="s">
        <v>13264</v>
      </c>
      <c r="F1368" s="141">
        <v>3</v>
      </c>
      <c r="G1368" s="141" t="s">
        <v>13283</v>
      </c>
      <c r="H1368" s="141">
        <v>2017</v>
      </c>
      <c r="I1368" s="18">
        <v>42931</v>
      </c>
      <c r="J1368" s="144">
        <v>0.62222222222222223</v>
      </c>
      <c r="K1368" s="378"/>
      <c r="L1368" s="139" t="s">
        <v>4075</v>
      </c>
      <c r="M1368" s="141"/>
      <c r="N1368" s="248"/>
      <c r="O1368" s="141" t="s">
        <v>26</v>
      </c>
      <c r="P1368" s="141"/>
      <c r="Q1368" s="141" t="s">
        <v>9238</v>
      </c>
      <c r="R1368" s="141"/>
      <c r="S1368" s="141"/>
      <c r="T1368" s="141"/>
      <c r="U1368" s="141"/>
      <c r="V1368" s="141"/>
      <c r="W1368" s="139" t="s">
        <v>4075</v>
      </c>
      <c r="X1368" s="141" t="s">
        <v>25</v>
      </c>
      <c r="Y1368" s="141" t="s">
        <v>27</v>
      </c>
      <c r="Z1368" s="141" t="s">
        <v>4</v>
      </c>
      <c r="AA1368" s="141" t="s">
        <v>34</v>
      </c>
      <c r="AB1368" s="141"/>
      <c r="AC1368" s="139" t="s">
        <v>18049</v>
      </c>
      <c r="AD1368" s="380"/>
      <c r="AE1368" s="139" t="s">
        <v>4</v>
      </c>
      <c r="AF1368" s="139" t="s">
        <v>13073</v>
      </c>
      <c r="AG1368" s="139" t="s">
        <v>4</v>
      </c>
      <c r="AH1368" s="139" t="s">
        <v>1378</v>
      </c>
      <c r="AI1368" s="139" t="s">
        <v>15678</v>
      </c>
      <c r="AJ1368" s="139"/>
      <c r="AK1368" s="139" t="s">
        <v>15678</v>
      </c>
      <c r="AL1368" s="139" t="s">
        <v>7</v>
      </c>
      <c r="AM1368" s="141" t="s">
        <v>1527</v>
      </c>
      <c r="AN1368" s="141" t="s">
        <v>8</v>
      </c>
      <c r="AO1368" s="139" t="s">
        <v>1477</v>
      </c>
      <c r="AP1368" s="139" t="s">
        <v>7</v>
      </c>
      <c r="AQ1368" s="139"/>
      <c r="AR1368" s="381"/>
      <c r="AS1368" s="139" t="s">
        <v>4075</v>
      </c>
      <c r="AT1368" s="141" t="s">
        <v>1404</v>
      </c>
      <c r="AU1368" s="141"/>
      <c r="AV1368" s="383"/>
      <c r="AW1368" s="385"/>
      <c r="AX1368" s="139"/>
      <c r="AY1368" t="s">
        <v>18999</v>
      </c>
      <c r="BA1368" s="381"/>
      <c r="BB1368" s="139" t="s">
        <v>17</v>
      </c>
      <c r="BC1368" s="166"/>
      <c r="BD1368" s="166"/>
      <c r="BE1368" s="166"/>
      <c r="BF1368" s="166"/>
      <c r="BG1368" s="166"/>
      <c r="BH1368" s="308"/>
      <c r="BI1368" s="308"/>
      <c r="BJ1368" s="141" t="s">
        <v>26</v>
      </c>
      <c r="BK1368" s="141" t="s">
        <v>26</v>
      </c>
      <c r="BL1368" s="141"/>
      <c r="BM1368" s="141"/>
      <c r="BN1368" s="139" t="s">
        <v>4075</v>
      </c>
      <c r="BQ1368" s="141"/>
      <c r="BV1368" s="141"/>
      <c r="BX1368" s="141"/>
      <c r="BY1368" s="141"/>
      <c r="BZ1368" s="141"/>
      <c r="CA1368" s="141"/>
      <c r="CB1368" s="141"/>
      <c r="CC1368" s="141"/>
      <c r="CD1368" s="141"/>
      <c r="CE1368" s="141"/>
      <c r="CF1368" s="141"/>
      <c r="CG1368" s="141"/>
    </row>
    <row r="1369" spans="1:85" x14ac:dyDescent="0.35">
      <c r="A1369" s="155" t="s">
        <v>9234</v>
      </c>
      <c r="B1369" s="139" t="s">
        <v>4075</v>
      </c>
      <c r="C1369" s="18">
        <v>42931</v>
      </c>
      <c r="E1369" s="141" t="s">
        <v>13264</v>
      </c>
      <c r="F1369" s="141">
        <v>3</v>
      </c>
      <c r="G1369" s="141" t="s">
        <v>13283</v>
      </c>
      <c r="H1369" s="141">
        <v>2017</v>
      </c>
      <c r="I1369" s="18">
        <v>42931</v>
      </c>
      <c r="J1369" s="144">
        <v>0.60555555555555551</v>
      </c>
      <c r="K1369" s="378"/>
      <c r="L1369" s="139" t="s">
        <v>4075</v>
      </c>
      <c r="M1369" s="141"/>
      <c r="N1369" s="248"/>
      <c r="O1369" s="141" t="s">
        <v>26</v>
      </c>
      <c r="P1369" s="141"/>
      <c r="Q1369" s="141" t="s">
        <v>9235</v>
      </c>
      <c r="R1369" s="141" t="s">
        <v>9236</v>
      </c>
      <c r="S1369" s="141"/>
      <c r="T1369" s="141"/>
      <c r="U1369" s="141">
        <v>113053655</v>
      </c>
      <c r="V1369" s="141"/>
      <c r="W1369" s="139" t="s">
        <v>4075</v>
      </c>
      <c r="X1369" s="141" t="s">
        <v>25</v>
      </c>
      <c r="Y1369" s="141" t="s">
        <v>27</v>
      </c>
      <c r="Z1369" s="141" t="s">
        <v>4</v>
      </c>
      <c r="AA1369" s="141" t="s">
        <v>34</v>
      </c>
      <c r="AB1369" s="141"/>
      <c r="AC1369" s="139" t="s">
        <v>18047</v>
      </c>
      <c r="AD1369" s="380"/>
      <c r="AE1369" s="139" t="s">
        <v>4</v>
      </c>
      <c r="AF1369" s="139" t="s">
        <v>13073</v>
      </c>
      <c r="AG1369" s="139" t="s">
        <v>4</v>
      </c>
      <c r="AH1369" s="139" t="s">
        <v>1378</v>
      </c>
      <c r="AI1369" s="139" t="s">
        <v>15678</v>
      </c>
      <c r="AJ1369" s="139"/>
      <c r="AK1369" s="139" t="s">
        <v>15678</v>
      </c>
      <c r="AL1369" s="139" t="s">
        <v>7</v>
      </c>
      <c r="AM1369" s="141" t="s">
        <v>6</v>
      </c>
      <c r="AN1369" s="141" t="s">
        <v>8</v>
      </c>
      <c r="AO1369" s="139" t="s">
        <v>1614</v>
      </c>
      <c r="AP1369" s="139" t="s">
        <v>7</v>
      </c>
      <c r="AQ1369" s="139"/>
      <c r="AR1369" s="381"/>
      <c r="AS1369" s="139" t="s">
        <v>4075</v>
      </c>
      <c r="AT1369" s="141" t="s">
        <v>43</v>
      </c>
      <c r="AU1369" s="141">
        <v>280</v>
      </c>
      <c r="AV1369" s="383"/>
      <c r="AW1369" s="385"/>
      <c r="AX1369" s="139"/>
      <c r="AY1369" t="s">
        <v>18514</v>
      </c>
      <c r="AZ1369">
        <v>12000</v>
      </c>
      <c r="BA1369" s="381"/>
      <c r="BB1369" s="139" t="s">
        <v>1452</v>
      </c>
      <c r="BC1369" s="166"/>
      <c r="BD1369" s="166"/>
      <c r="BE1369" s="166"/>
      <c r="BF1369" s="166"/>
      <c r="BG1369" s="166"/>
      <c r="BH1369" s="308"/>
      <c r="BI1369" s="308"/>
      <c r="BJ1369" s="141" t="s">
        <v>26</v>
      </c>
      <c r="BK1369" s="141" t="s">
        <v>26</v>
      </c>
      <c r="BL1369" s="141"/>
      <c r="BM1369" s="141"/>
      <c r="BN1369" s="139" t="s">
        <v>4075</v>
      </c>
      <c r="BQ1369" s="141" t="s">
        <v>15863</v>
      </c>
      <c r="BR1369" s="135" t="s">
        <v>15680</v>
      </c>
      <c r="BT1369" s="135" t="s">
        <v>15350</v>
      </c>
      <c r="BU1369" s="135" t="s">
        <v>13280</v>
      </c>
      <c r="BV1369" s="141" t="s">
        <v>3829</v>
      </c>
      <c r="BW1369" s="135" t="s">
        <v>13261</v>
      </c>
      <c r="BX1369" s="141" t="s">
        <v>12</v>
      </c>
      <c r="BY1369" s="141" t="s">
        <v>12</v>
      </c>
      <c r="BZ1369" s="141" t="s">
        <v>26</v>
      </c>
      <c r="CA1369" s="141" t="s">
        <v>1848</v>
      </c>
      <c r="CB1369" s="141"/>
      <c r="CC1369" s="141" t="s">
        <v>15690</v>
      </c>
      <c r="CD1369" s="141" t="s">
        <v>34</v>
      </c>
      <c r="CE1369" s="141" t="s">
        <v>15450</v>
      </c>
      <c r="CF1369" s="141" t="s">
        <v>15451</v>
      </c>
      <c r="CG1369" s="141" t="s">
        <v>2003</v>
      </c>
    </row>
    <row r="1370" spans="1:85" x14ac:dyDescent="0.35">
      <c r="A1370" s="155" t="s">
        <v>9242</v>
      </c>
      <c r="B1370" s="139" t="s">
        <v>4075</v>
      </c>
      <c r="C1370" s="18">
        <v>42931</v>
      </c>
      <c r="E1370" s="141" t="s">
        <v>13264</v>
      </c>
      <c r="F1370" s="141">
        <v>3</v>
      </c>
      <c r="G1370" s="141" t="s">
        <v>13283</v>
      </c>
      <c r="H1370" s="141">
        <v>2017</v>
      </c>
      <c r="I1370" s="18">
        <v>42931</v>
      </c>
      <c r="J1370" s="144">
        <v>0.93125000000000002</v>
      </c>
      <c r="K1370" s="378"/>
      <c r="L1370" s="139" t="s">
        <v>4075</v>
      </c>
      <c r="M1370" s="141"/>
      <c r="N1370" s="248"/>
      <c r="O1370" s="141" t="s">
        <v>26</v>
      </c>
      <c r="P1370" s="141"/>
      <c r="Q1370" s="141" t="s">
        <v>9243</v>
      </c>
      <c r="R1370" s="141" t="s">
        <v>9244</v>
      </c>
      <c r="S1370" s="141"/>
      <c r="T1370" s="141"/>
      <c r="U1370" s="141"/>
      <c r="V1370" s="141"/>
      <c r="W1370" s="139" t="s">
        <v>4075</v>
      </c>
      <c r="X1370" s="141" t="s">
        <v>25</v>
      </c>
      <c r="Y1370" s="141" t="s">
        <v>27</v>
      </c>
      <c r="Z1370" s="141" t="s">
        <v>4</v>
      </c>
      <c r="AA1370" s="141" t="s">
        <v>34</v>
      </c>
      <c r="AB1370" s="141"/>
      <c r="AC1370" s="139" t="s">
        <v>18048</v>
      </c>
      <c r="AD1370" s="380"/>
      <c r="AE1370" s="139" t="s">
        <v>102</v>
      </c>
      <c r="AF1370" s="139" t="s">
        <v>13078</v>
      </c>
      <c r="AG1370" s="139" t="s">
        <v>102</v>
      </c>
      <c r="AH1370" s="139" t="s">
        <v>1378</v>
      </c>
      <c r="AI1370" s="139" t="s">
        <v>87</v>
      </c>
      <c r="AJ1370" s="139" t="s">
        <v>87</v>
      </c>
      <c r="AK1370" s="139"/>
      <c r="AL1370" s="139"/>
      <c r="AM1370" s="141" t="s">
        <v>6</v>
      </c>
      <c r="AN1370" s="141" t="s">
        <v>8</v>
      </c>
      <c r="AO1370" s="139" t="s">
        <v>1614</v>
      </c>
      <c r="AP1370" s="139" t="s">
        <v>7</v>
      </c>
      <c r="AQ1370" s="139"/>
      <c r="AR1370" s="381"/>
      <c r="AS1370" s="139" t="s">
        <v>4075</v>
      </c>
      <c r="AT1370" s="141" t="s">
        <v>1404</v>
      </c>
      <c r="AU1370" s="141"/>
      <c r="AV1370" s="383"/>
      <c r="AW1370" s="385"/>
      <c r="AX1370" s="139"/>
      <c r="AY1370" t="s">
        <v>18413</v>
      </c>
      <c r="AZ1370">
        <v>21000</v>
      </c>
      <c r="BA1370" s="381"/>
      <c r="BB1370" s="139" t="s">
        <v>1444</v>
      </c>
      <c r="BC1370" s="166">
        <v>10</v>
      </c>
      <c r="BD1370" s="166"/>
      <c r="BE1370" s="166"/>
      <c r="BF1370" s="166"/>
      <c r="BG1370" s="166"/>
      <c r="BH1370" s="308"/>
      <c r="BI1370" s="308"/>
      <c r="BJ1370" s="141" t="s">
        <v>26</v>
      </c>
      <c r="BK1370" s="141" t="s">
        <v>26</v>
      </c>
      <c r="BL1370" s="141"/>
      <c r="BM1370" s="141"/>
      <c r="BN1370" s="139" t="s">
        <v>4075</v>
      </c>
      <c r="BQ1370" s="141"/>
      <c r="BV1370" s="141"/>
      <c r="BX1370" s="141"/>
      <c r="BY1370" s="141"/>
      <c r="BZ1370" s="141"/>
      <c r="CA1370" s="141"/>
      <c r="CB1370" s="141"/>
      <c r="CC1370" s="141"/>
      <c r="CD1370" s="141"/>
      <c r="CE1370" s="141"/>
      <c r="CF1370" s="141"/>
      <c r="CG1370" s="141"/>
    </row>
    <row r="1371" spans="1:85" x14ac:dyDescent="0.35">
      <c r="A1371" s="155" t="s">
        <v>9239</v>
      </c>
      <c r="B1371" s="139" t="s">
        <v>4075</v>
      </c>
      <c r="C1371" s="18">
        <v>42931</v>
      </c>
      <c r="E1371" s="141" t="s">
        <v>13264</v>
      </c>
      <c r="F1371" s="141">
        <v>3</v>
      </c>
      <c r="G1371" s="141" t="s">
        <v>13283</v>
      </c>
      <c r="H1371" s="141">
        <v>2017</v>
      </c>
      <c r="I1371" s="18">
        <v>42931</v>
      </c>
      <c r="J1371" s="144">
        <v>0.83611111111111114</v>
      </c>
      <c r="K1371" s="378"/>
      <c r="L1371" s="139" t="s">
        <v>4075</v>
      </c>
      <c r="M1371" s="141"/>
      <c r="N1371" s="248"/>
      <c r="O1371" s="141" t="s">
        <v>26</v>
      </c>
      <c r="P1371" s="141"/>
      <c r="Q1371" s="141" t="s">
        <v>9240</v>
      </c>
      <c r="R1371" s="141" t="s">
        <v>9241</v>
      </c>
      <c r="S1371" s="141"/>
      <c r="T1371" s="141"/>
      <c r="U1371" s="141">
        <v>113053695</v>
      </c>
      <c r="V1371" s="141"/>
      <c r="W1371" s="139" t="s">
        <v>4075</v>
      </c>
      <c r="X1371" s="141" t="s">
        <v>25</v>
      </c>
      <c r="Y1371" s="141" t="s">
        <v>27</v>
      </c>
      <c r="Z1371" s="141" t="s">
        <v>4</v>
      </c>
      <c r="AA1371" s="141" t="s">
        <v>34</v>
      </c>
      <c r="AB1371" s="141"/>
      <c r="AC1371" s="139" t="s">
        <v>18049</v>
      </c>
      <c r="AD1371" s="380"/>
      <c r="AE1371" s="139" t="s">
        <v>102</v>
      </c>
      <c r="AF1371" s="139" t="s">
        <v>13071</v>
      </c>
      <c r="AG1371" s="139" t="s">
        <v>102</v>
      </c>
      <c r="AH1371" s="139" t="s">
        <v>1378</v>
      </c>
      <c r="AI1371" s="139" t="s">
        <v>1420</v>
      </c>
      <c r="AJ1371" s="139" t="s">
        <v>1420</v>
      </c>
      <c r="AK1371" s="139"/>
      <c r="AL1371" s="139"/>
      <c r="AM1371" s="141" t="s">
        <v>6</v>
      </c>
      <c r="AN1371" s="141" t="s">
        <v>8</v>
      </c>
      <c r="AO1371" s="139" t="s">
        <v>1614</v>
      </c>
      <c r="AP1371" s="139" t="s">
        <v>7</v>
      </c>
      <c r="AQ1371" s="139"/>
      <c r="AR1371" s="381"/>
      <c r="AS1371" s="139" t="s">
        <v>4075</v>
      </c>
      <c r="AT1371" s="141" t="s">
        <v>1404</v>
      </c>
      <c r="AU1371" s="141"/>
      <c r="AV1371" s="383"/>
      <c r="AW1371" s="385"/>
      <c r="AX1371" s="139"/>
      <c r="AY1371" t="s">
        <v>18990</v>
      </c>
      <c r="AZ1371">
        <v>12000</v>
      </c>
      <c r="BA1371" s="381"/>
      <c r="BB1371" s="139" t="s">
        <v>17</v>
      </c>
      <c r="BC1371" s="166"/>
      <c r="BD1371" s="166"/>
      <c r="BE1371" s="166"/>
      <c r="BF1371" s="166"/>
      <c r="BG1371" s="166"/>
      <c r="BH1371" s="308"/>
      <c r="BI1371" s="308"/>
      <c r="BJ1371" s="141" t="s">
        <v>26</v>
      </c>
      <c r="BK1371" s="141" t="s">
        <v>26</v>
      </c>
      <c r="BL1371" s="141"/>
      <c r="BM1371" s="141"/>
      <c r="BN1371" s="139" t="s">
        <v>4075</v>
      </c>
      <c r="BQ1371" s="141"/>
      <c r="BV1371" s="141"/>
      <c r="BX1371" s="141"/>
      <c r="BY1371" s="141"/>
      <c r="BZ1371" s="141"/>
      <c r="CA1371" s="141"/>
      <c r="CB1371" s="141"/>
      <c r="CC1371" s="141"/>
      <c r="CD1371" s="141"/>
      <c r="CE1371" s="141"/>
      <c r="CF1371" s="141"/>
      <c r="CG1371" s="141"/>
    </row>
    <row r="1372" spans="1:85" x14ac:dyDescent="0.35">
      <c r="A1372" s="155" t="s">
        <v>9228</v>
      </c>
      <c r="B1372" s="139" t="s">
        <v>4075</v>
      </c>
      <c r="C1372" s="18">
        <v>42932</v>
      </c>
      <c r="E1372" s="141" t="s">
        <v>13265</v>
      </c>
      <c r="F1372" s="141">
        <v>3</v>
      </c>
      <c r="G1372" s="141" t="s">
        <v>13283</v>
      </c>
      <c r="H1372" s="141">
        <v>2017</v>
      </c>
      <c r="I1372" s="18">
        <v>42932</v>
      </c>
      <c r="J1372" s="144">
        <v>0.49930555555555556</v>
      </c>
      <c r="K1372" s="378"/>
      <c r="L1372" s="139" t="s">
        <v>4075</v>
      </c>
      <c r="M1372" s="141"/>
      <c r="N1372" s="248"/>
      <c r="O1372" s="141" t="s">
        <v>26</v>
      </c>
      <c r="P1372" s="141"/>
      <c r="Q1372" s="141"/>
      <c r="R1372" s="141"/>
      <c r="S1372" s="141"/>
      <c r="T1372" s="141"/>
      <c r="U1372" s="141"/>
      <c r="V1372" s="141"/>
      <c r="W1372" s="139" t="s">
        <v>4075</v>
      </c>
      <c r="X1372" s="141" t="s">
        <v>25</v>
      </c>
      <c r="Y1372" s="141" t="s">
        <v>27</v>
      </c>
      <c r="Z1372" s="141" t="s">
        <v>4</v>
      </c>
      <c r="AA1372" s="141" t="s">
        <v>34</v>
      </c>
      <c r="AB1372" s="141"/>
      <c r="AC1372" s="139" t="s">
        <v>18047</v>
      </c>
      <c r="AD1372" s="380"/>
      <c r="AE1372" s="139" t="s">
        <v>102</v>
      </c>
      <c r="AF1372" s="139" t="s">
        <v>13080</v>
      </c>
      <c r="AG1372" s="139" t="s">
        <v>102</v>
      </c>
      <c r="AH1372" s="139" t="s">
        <v>1378</v>
      </c>
      <c r="AI1372" s="139" t="s">
        <v>46</v>
      </c>
      <c r="AJ1372" s="139" t="s">
        <v>46</v>
      </c>
      <c r="AK1372" s="139"/>
      <c r="AL1372" s="139"/>
      <c r="AM1372" s="141" t="s">
        <v>12</v>
      </c>
      <c r="AN1372" s="141" t="s">
        <v>8</v>
      </c>
      <c r="AO1372" s="139" t="s">
        <v>1614</v>
      </c>
      <c r="AP1372" s="139" t="s">
        <v>46</v>
      </c>
      <c r="AQ1372" s="139"/>
      <c r="AR1372" s="381"/>
      <c r="AS1372" s="139" t="s">
        <v>4075</v>
      </c>
      <c r="AT1372" s="141" t="s">
        <v>43</v>
      </c>
      <c r="AU1372" s="141">
        <v>505</v>
      </c>
      <c r="AV1372" s="383"/>
      <c r="AW1372" s="385"/>
      <c r="AX1372" s="139"/>
      <c r="AY1372" t="s">
        <v>19000</v>
      </c>
      <c r="AZ1372">
        <v>21000</v>
      </c>
      <c r="BA1372" s="381"/>
      <c r="BB1372" s="139" t="s">
        <v>1450</v>
      </c>
      <c r="BC1372" s="166"/>
      <c r="BD1372" s="166"/>
      <c r="BE1372" s="166"/>
      <c r="BF1372" s="166"/>
      <c r="BG1372" s="166"/>
      <c r="BH1372" s="308"/>
      <c r="BI1372" s="308"/>
      <c r="BJ1372" s="141" t="s">
        <v>26</v>
      </c>
      <c r="BK1372" s="141" t="s">
        <v>26</v>
      </c>
      <c r="BL1372" s="141"/>
      <c r="BM1372" s="141"/>
      <c r="BN1372" s="139" t="s">
        <v>4075</v>
      </c>
      <c r="BQ1372" s="141"/>
      <c r="BV1372" s="141"/>
      <c r="BX1372" s="141"/>
      <c r="BY1372" s="141"/>
      <c r="BZ1372" s="141"/>
      <c r="CA1372" s="141"/>
      <c r="CB1372" s="141"/>
      <c r="CC1372" s="141"/>
      <c r="CD1372" s="141"/>
      <c r="CE1372" s="141"/>
      <c r="CF1372" s="141"/>
      <c r="CG1372" s="141"/>
    </row>
    <row r="1373" spans="1:85" x14ac:dyDescent="0.35">
      <c r="A1373" s="155" t="s">
        <v>9225</v>
      </c>
      <c r="B1373" s="139" t="s">
        <v>4075</v>
      </c>
      <c r="C1373" s="18">
        <v>42932</v>
      </c>
      <c r="E1373" s="141" t="s">
        <v>13265</v>
      </c>
      <c r="F1373" s="141">
        <v>3</v>
      </c>
      <c r="G1373" s="141" t="s">
        <v>13283</v>
      </c>
      <c r="H1373" s="141">
        <v>2017</v>
      </c>
      <c r="I1373" s="18">
        <v>42932</v>
      </c>
      <c r="J1373" s="144">
        <v>0.47916666666666669</v>
      </c>
      <c r="K1373" s="378"/>
      <c r="L1373" s="139" t="s">
        <v>4075</v>
      </c>
      <c r="M1373" s="141"/>
      <c r="N1373" s="248"/>
      <c r="O1373" s="141" t="s">
        <v>26</v>
      </c>
      <c r="P1373" s="141"/>
      <c r="Q1373" s="141" t="s">
        <v>9226</v>
      </c>
      <c r="R1373" s="141" t="s">
        <v>9227</v>
      </c>
      <c r="S1373" s="141"/>
      <c r="T1373" s="141"/>
      <c r="U1373" s="141">
        <v>113054672</v>
      </c>
      <c r="V1373" s="141"/>
      <c r="W1373" s="139" t="s">
        <v>4075</v>
      </c>
      <c r="X1373" s="141" t="s">
        <v>25</v>
      </c>
      <c r="Y1373" s="141" t="s">
        <v>27</v>
      </c>
      <c r="Z1373" s="141" t="s">
        <v>4</v>
      </c>
      <c r="AA1373" s="141" t="s">
        <v>34</v>
      </c>
      <c r="AB1373" s="141"/>
      <c r="AC1373" s="139" t="s">
        <v>18049</v>
      </c>
      <c r="AD1373" s="380"/>
      <c r="AE1373" s="139" t="s">
        <v>4</v>
      </c>
      <c r="AF1373" s="139" t="s">
        <v>13073</v>
      </c>
      <c r="AG1373" s="139" t="s">
        <v>4</v>
      </c>
      <c r="AH1373" s="139" t="s">
        <v>1378</v>
      </c>
      <c r="AI1373" s="139" t="s">
        <v>15678</v>
      </c>
      <c r="AJ1373" s="139"/>
      <c r="AK1373" s="139" t="s">
        <v>15678</v>
      </c>
      <c r="AL1373" s="139" t="s">
        <v>7</v>
      </c>
      <c r="AM1373" s="141" t="s">
        <v>6</v>
      </c>
      <c r="AN1373" s="141" t="s">
        <v>8</v>
      </c>
      <c r="AO1373" s="139" t="s">
        <v>1614</v>
      </c>
      <c r="AP1373" s="139" t="s">
        <v>7</v>
      </c>
      <c r="AQ1373" s="139"/>
      <c r="AR1373" s="381"/>
      <c r="AS1373" s="139" t="s">
        <v>4075</v>
      </c>
      <c r="AT1373" s="141" t="s">
        <v>43</v>
      </c>
      <c r="AU1373" s="141">
        <v>105</v>
      </c>
      <c r="AV1373" s="383"/>
      <c r="AW1373" s="385"/>
      <c r="AX1373" s="139"/>
      <c r="AY1373" t="s">
        <v>18850</v>
      </c>
      <c r="AZ1373">
        <v>12000</v>
      </c>
      <c r="BA1373" s="381"/>
      <c r="BB1373" s="139" t="s">
        <v>1446</v>
      </c>
      <c r="BC1373" s="166"/>
      <c r="BD1373" s="166"/>
      <c r="BE1373" s="166"/>
      <c r="BF1373" s="166"/>
      <c r="BG1373" s="166"/>
      <c r="BH1373" s="308"/>
      <c r="BI1373" s="308"/>
      <c r="BJ1373" s="141" t="s">
        <v>26</v>
      </c>
      <c r="BK1373" s="141" t="s">
        <v>26</v>
      </c>
      <c r="BL1373" s="141"/>
      <c r="BM1373" s="141"/>
      <c r="BN1373" s="139" t="s">
        <v>4075</v>
      </c>
      <c r="BQ1373" s="141" t="s">
        <v>15863</v>
      </c>
      <c r="BR1373" s="135" t="s">
        <v>15685</v>
      </c>
      <c r="BT1373" s="135" t="s">
        <v>15397</v>
      </c>
      <c r="BU1373" s="135" t="s">
        <v>15361</v>
      </c>
      <c r="BV1373" s="141" t="s">
        <v>13272</v>
      </c>
      <c r="BW1373" s="135" t="s">
        <v>13286</v>
      </c>
      <c r="BX1373" s="141" t="s">
        <v>12</v>
      </c>
      <c r="BY1373" s="141" t="s">
        <v>12</v>
      </c>
      <c r="BZ1373" s="141" t="s">
        <v>26</v>
      </c>
      <c r="CA1373" s="141" t="s">
        <v>1848</v>
      </c>
      <c r="CB1373" s="141"/>
      <c r="CC1373" s="141" t="s">
        <v>15690</v>
      </c>
      <c r="CD1373" s="141" t="s">
        <v>15683</v>
      </c>
      <c r="CE1373" s="141" t="s">
        <v>15450</v>
      </c>
      <c r="CF1373" s="141" t="s">
        <v>15451</v>
      </c>
      <c r="CG1373" s="141" t="s">
        <v>2116</v>
      </c>
    </row>
    <row r="1374" spans="1:85" x14ac:dyDescent="0.35">
      <c r="A1374" s="155" t="s">
        <v>9231</v>
      </c>
      <c r="B1374" s="139" t="s">
        <v>4075</v>
      </c>
      <c r="C1374" s="18">
        <v>42932</v>
      </c>
      <c r="E1374" s="141" t="s">
        <v>13265</v>
      </c>
      <c r="F1374" s="141">
        <v>3</v>
      </c>
      <c r="G1374" s="141" t="s">
        <v>13283</v>
      </c>
      <c r="H1374" s="141">
        <v>2017</v>
      </c>
      <c r="I1374" s="18">
        <v>42932</v>
      </c>
      <c r="J1374" s="144">
        <v>0.7319444444444444</v>
      </c>
      <c r="K1374" s="378"/>
      <c r="L1374" s="139" t="s">
        <v>4075</v>
      </c>
      <c r="M1374" s="141"/>
      <c r="N1374" s="248"/>
      <c r="O1374" s="141" t="s">
        <v>26</v>
      </c>
      <c r="P1374" s="141"/>
      <c r="Q1374" s="141" t="s">
        <v>9232</v>
      </c>
      <c r="R1374" s="141" t="s">
        <v>9233</v>
      </c>
      <c r="S1374" s="141"/>
      <c r="T1374" s="141"/>
      <c r="U1374" s="141"/>
      <c r="V1374" s="141"/>
      <c r="W1374" s="139" t="s">
        <v>4075</v>
      </c>
      <c r="X1374" s="141" t="s">
        <v>25</v>
      </c>
      <c r="Y1374" s="141" t="s">
        <v>27</v>
      </c>
      <c r="Z1374" s="141" t="s">
        <v>4</v>
      </c>
      <c r="AA1374" s="141" t="s">
        <v>34</v>
      </c>
      <c r="AB1374" s="141"/>
      <c r="AC1374" s="139" t="s">
        <v>18049</v>
      </c>
      <c r="AD1374" s="380"/>
      <c r="AE1374" s="139" t="s">
        <v>102</v>
      </c>
      <c r="AF1374" s="139" t="s">
        <v>13082</v>
      </c>
      <c r="AG1374" s="139" t="s">
        <v>102</v>
      </c>
      <c r="AH1374" s="139" t="s">
        <v>1378</v>
      </c>
      <c r="AI1374" s="139" t="s">
        <v>60</v>
      </c>
      <c r="AJ1374" s="139" t="s">
        <v>60</v>
      </c>
      <c r="AK1374" s="139"/>
      <c r="AL1374" s="139"/>
      <c r="AM1374" s="141" t="s">
        <v>1527</v>
      </c>
      <c r="AN1374" s="141" t="s">
        <v>8</v>
      </c>
      <c r="AO1374" s="139" t="s">
        <v>1477</v>
      </c>
      <c r="AP1374" s="139" t="s">
        <v>60</v>
      </c>
      <c r="AQ1374" s="139"/>
      <c r="AR1374" s="381"/>
      <c r="AS1374" s="139" t="s">
        <v>4075</v>
      </c>
      <c r="AT1374" s="141" t="s">
        <v>1404</v>
      </c>
      <c r="AU1374" s="141"/>
      <c r="AV1374" s="383"/>
      <c r="AW1374" s="385"/>
      <c r="AX1374" s="139"/>
      <c r="AY1374" t="s">
        <v>19001</v>
      </c>
      <c r="BA1374" s="381"/>
      <c r="BB1374" s="139" t="s">
        <v>17</v>
      </c>
      <c r="BC1374" s="166"/>
      <c r="BD1374" s="166"/>
      <c r="BE1374" s="166"/>
      <c r="BF1374" s="166"/>
      <c r="BG1374" s="166"/>
      <c r="BH1374" s="308"/>
      <c r="BI1374" s="308"/>
      <c r="BJ1374" s="141" t="s">
        <v>26</v>
      </c>
      <c r="BK1374" s="141" t="s">
        <v>26</v>
      </c>
      <c r="BL1374" s="141"/>
      <c r="BM1374" s="141"/>
      <c r="BN1374" s="139" t="s">
        <v>4075</v>
      </c>
      <c r="BQ1374" s="141"/>
      <c r="BV1374" s="141"/>
      <c r="BX1374" s="141"/>
      <c r="BY1374" s="141"/>
      <c r="BZ1374" s="141"/>
      <c r="CA1374" s="141"/>
      <c r="CB1374" s="141"/>
      <c r="CC1374" s="141"/>
      <c r="CD1374" s="141"/>
      <c r="CE1374" s="141"/>
      <c r="CF1374" s="141"/>
      <c r="CG1374" s="141"/>
    </row>
    <row r="1375" spans="1:85" x14ac:dyDescent="0.35">
      <c r="A1375" s="155" t="s">
        <v>9229</v>
      </c>
      <c r="B1375" s="139" t="s">
        <v>4075</v>
      </c>
      <c r="C1375" s="18">
        <v>42932</v>
      </c>
      <c r="E1375" s="141" t="s">
        <v>13265</v>
      </c>
      <c r="F1375" s="141">
        <v>3</v>
      </c>
      <c r="G1375" s="141" t="s">
        <v>13283</v>
      </c>
      <c r="H1375" s="141">
        <v>2017</v>
      </c>
      <c r="I1375" s="18">
        <v>42932</v>
      </c>
      <c r="J1375" s="144">
        <v>0.50694444444444442</v>
      </c>
      <c r="K1375" s="378"/>
      <c r="L1375" s="139" t="s">
        <v>4075</v>
      </c>
      <c r="M1375" s="141"/>
      <c r="N1375" s="248"/>
      <c r="O1375" s="141" t="s">
        <v>26</v>
      </c>
      <c r="P1375" s="141"/>
      <c r="Q1375" s="141"/>
      <c r="R1375" s="141" t="s">
        <v>9230</v>
      </c>
      <c r="S1375" s="141"/>
      <c r="T1375" s="141"/>
      <c r="U1375" s="141"/>
      <c r="V1375" s="141"/>
      <c r="W1375" s="139" t="s">
        <v>4075</v>
      </c>
      <c r="X1375" s="141" t="s">
        <v>25</v>
      </c>
      <c r="Y1375" s="141" t="s">
        <v>27</v>
      </c>
      <c r="Z1375" s="141" t="s">
        <v>4</v>
      </c>
      <c r="AA1375" s="141" t="s">
        <v>34</v>
      </c>
      <c r="AB1375" s="141"/>
      <c r="AC1375" s="139" t="s">
        <v>18050</v>
      </c>
      <c r="AD1375" s="380"/>
      <c r="AE1375" s="139" t="s">
        <v>102</v>
      </c>
      <c r="AF1375" s="139" t="s">
        <v>13074</v>
      </c>
      <c r="AG1375" s="139" t="s">
        <v>102</v>
      </c>
      <c r="AH1375" s="139" t="s">
        <v>1378</v>
      </c>
      <c r="AI1375" s="139" t="s">
        <v>11</v>
      </c>
      <c r="AJ1375" s="139" t="s">
        <v>11</v>
      </c>
      <c r="AK1375" s="139"/>
      <c r="AL1375" s="139"/>
      <c r="AM1375" s="141" t="s">
        <v>6</v>
      </c>
      <c r="AN1375" s="141" t="s">
        <v>8</v>
      </c>
      <c r="AO1375" s="139" t="s">
        <v>1614</v>
      </c>
      <c r="AP1375" s="139" t="s">
        <v>7</v>
      </c>
      <c r="AQ1375" s="139"/>
      <c r="AR1375" s="381"/>
      <c r="AS1375" s="139" t="s">
        <v>4075</v>
      </c>
      <c r="AT1375" s="141" t="s">
        <v>43</v>
      </c>
      <c r="AU1375" s="141">
        <v>565</v>
      </c>
      <c r="AV1375" s="383"/>
      <c r="AW1375" s="385"/>
      <c r="AX1375" s="139"/>
      <c r="AY1375" t="s">
        <v>18563</v>
      </c>
      <c r="AZ1375">
        <v>21000</v>
      </c>
      <c r="BA1375" s="381"/>
      <c r="BB1375" s="139" t="s">
        <v>1450</v>
      </c>
      <c r="BC1375" s="166"/>
      <c r="BD1375" s="166"/>
      <c r="BE1375" s="166"/>
      <c r="BF1375" s="166"/>
      <c r="BG1375" s="166"/>
      <c r="BH1375" s="308"/>
      <c r="BI1375" s="308"/>
      <c r="BJ1375" s="141" t="s">
        <v>26</v>
      </c>
      <c r="BK1375" s="141" t="s">
        <v>26</v>
      </c>
      <c r="BL1375" s="141"/>
      <c r="BM1375" s="141"/>
      <c r="BN1375" s="139" t="s">
        <v>4075</v>
      </c>
      <c r="BQ1375" s="141"/>
      <c r="BV1375" s="141"/>
      <c r="BX1375" s="141"/>
      <c r="BY1375" s="141"/>
      <c r="BZ1375" s="141"/>
      <c r="CA1375" s="141"/>
      <c r="CB1375" s="141"/>
      <c r="CC1375" s="141"/>
      <c r="CD1375" s="141"/>
      <c r="CE1375" s="141"/>
      <c r="CF1375" s="141"/>
      <c r="CG1375" s="141"/>
    </row>
    <row r="1376" spans="1:85" x14ac:dyDescent="0.35">
      <c r="A1376" s="155" t="s">
        <v>9217</v>
      </c>
      <c r="B1376" s="139" t="s">
        <v>4075</v>
      </c>
      <c r="C1376" s="18">
        <v>42933</v>
      </c>
      <c r="E1376" s="141" t="s">
        <v>13265</v>
      </c>
      <c r="F1376" s="141">
        <v>3</v>
      </c>
      <c r="G1376" s="141" t="s">
        <v>13283</v>
      </c>
      <c r="H1376" s="141">
        <v>2017</v>
      </c>
      <c r="I1376" s="18">
        <v>42933</v>
      </c>
      <c r="J1376" s="144">
        <v>0.31874999999999998</v>
      </c>
      <c r="K1376" s="378"/>
      <c r="L1376" s="139" t="s">
        <v>4075</v>
      </c>
      <c r="M1376" s="141"/>
      <c r="N1376" s="248"/>
      <c r="O1376" s="141" t="s">
        <v>26</v>
      </c>
      <c r="P1376" s="141"/>
      <c r="Q1376" s="141"/>
      <c r="R1376" s="141" t="s">
        <v>9218</v>
      </c>
      <c r="S1376" s="141"/>
      <c r="T1376" s="141"/>
      <c r="U1376" s="141"/>
      <c r="V1376" s="141"/>
      <c r="W1376" s="139" t="s">
        <v>4075</v>
      </c>
      <c r="X1376" s="141" t="s">
        <v>25</v>
      </c>
      <c r="Y1376" s="141" t="s">
        <v>27</v>
      </c>
      <c r="Z1376" s="141" t="s">
        <v>4</v>
      </c>
      <c r="AA1376" s="141" t="s">
        <v>34</v>
      </c>
      <c r="AB1376" s="141"/>
      <c r="AC1376" s="139" t="s">
        <v>18047</v>
      </c>
      <c r="AD1376" s="380"/>
      <c r="AE1376" s="139" t="s">
        <v>102</v>
      </c>
      <c r="AF1376" s="139" t="s">
        <v>13071</v>
      </c>
      <c r="AG1376" s="139" t="s">
        <v>102</v>
      </c>
      <c r="AH1376" s="139" t="s">
        <v>1378</v>
      </c>
      <c r="AI1376" s="139" t="s">
        <v>1420</v>
      </c>
      <c r="AJ1376" s="139" t="s">
        <v>1420</v>
      </c>
      <c r="AK1376" s="139"/>
      <c r="AL1376" s="139"/>
      <c r="AM1376" s="141" t="s">
        <v>1527</v>
      </c>
      <c r="AN1376" s="141" t="s">
        <v>8</v>
      </c>
      <c r="AO1376" s="139" t="s">
        <v>1614</v>
      </c>
      <c r="AP1376" s="139" t="s">
        <v>7</v>
      </c>
      <c r="AQ1376" s="139"/>
      <c r="AR1376" s="381"/>
      <c r="AS1376" s="139" t="s">
        <v>4075</v>
      </c>
      <c r="AT1376" s="141" t="s">
        <v>1404</v>
      </c>
      <c r="AU1376" s="141"/>
      <c r="AV1376" s="383"/>
      <c r="AW1376" s="385"/>
      <c r="AX1376" s="139"/>
      <c r="AY1376" t="s">
        <v>18468</v>
      </c>
      <c r="AZ1376">
        <v>12000</v>
      </c>
      <c r="BA1376" s="381"/>
      <c r="BB1376" s="139" t="s">
        <v>17</v>
      </c>
      <c r="BC1376" s="166"/>
      <c r="BD1376" s="166"/>
      <c r="BE1376" s="166"/>
      <c r="BF1376" s="166"/>
      <c r="BG1376" s="166"/>
      <c r="BH1376" s="308"/>
      <c r="BI1376" s="308"/>
      <c r="BJ1376" s="141" t="s">
        <v>26</v>
      </c>
      <c r="BK1376" s="141" t="s">
        <v>26</v>
      </c>
      <c r="BL1376" s="141"/>
      <c r="BM1376" s="141"/>
      <c r="BN1376" s="139" t="s">
        <v>4075</v>
      </c>
      <c r="BQ1376" s="141"/>
      <c r="BV1376" s="141"/>
      <c r="BX1376" s="141"/>
      <c r="BY1376" s="141"/>
      <c r="BZ1376" s="141"/>
      <c r="CA1376" s="141"/>
      <c r="CB1376" s="141"/>
      <c r="CC1376" s="141"/>
      <c r="CD1376" s="141"/>
      <c r="CE1376" s="141"/>
      <c r="CF1376" s="141"/>
      <c r="CG1376" s="141"/>
    </row>
    <row r="1377" spans="1:85" x14ac:dyDescent="0.35">
      <c r="A1377" s="155" t="s">
        <v>9215</v>
      </c>
      <c r="B1377" s="139" t="s">
        <v>4075</v>
      </c>
      <c r="C1377" s="18">
        <v>42933</v>
      </c>
      <c r="D1377" s="144">
        <v>0.80625000000000002</v>
      </c>
      <c r="E1377" s="141" t="s">
        <v>13265</v>
      </c>
      <c r="F1377" s="141">
        <v>3</v>
      </c>
      <c r="G1377" s="141" t="s">
        <v>13283</v>
      </c>
      <c r="H1377" s="141">
        <v>2017</v>
      </c>
      <c r="I1377" s="18">
        <v>42933</v>
      </c>
      <c r="J1377" s="144">
        <v>0.80625000000000002</v>
      </c>
      <c r="K1377" s="378"/>
      <c r="L1377" s="139" t="s">
        <v>4075</v>
      </c>
      <c r="M1377" s="141" t="s">
        <v>5623</v>
      </c>
      <c r="N1377" s="248"/>
      <c r="O1377" s="141" t="s">
        <v>25</v>
      </c>
      <c r="P1377" s="141"/>
      <c r="Q1377" s="141"/>
      <c r="R1377" s="141" t="s">
        <v>9216</v>
      </c>
      <c r="S1377" s="141"/>
      <c r="T1377" s="141"/>
      <c r="U1377" s="141"/>
      <c r="V1377" s="141"/>
      <c r="W1377" s="139" t="s">
        <v>4075</v>
      </c>
      <c r="X1377" s="141" t="s">
        <v>25</v>
      </c>
      <c r="Y1377" s="141" t="s">
        <v>27</v>
      </c>
      <c r="Z1377" s="141"/>
      <c r="AA1377" s="141" t="s">
        <v>34</v>
      </c>
      <c r="AB1377" s="141"/>
      <c r="AC1377" s="139" t="s">
        <v>114</v>
      </c>
      <c r="AD1377" s="380"/>
      <c r="AE1377" s="139" t="s">
        <v>4</v>
      </c>
      <c r="AF1377" s="139" t="s">
        <v>13073</v>
      </c>
      <c r="AG1377" s="139" t="s">
        <v>4</v>
      </c>
      <c r="AH1377" s="139" t="s">
        <v>1380</v>
      </c>
      <c r="AI1377" s="139" t="s">
        <v>1381</v>
      </c>
      <c r="AJ1377" s="139"/>
      <c r="AK1377" s="139" t="s">
        <v>15678</v>
      </c>
      <c r="AL1377" s="139" t="s">
        <v>1563</v>
      </c>
      <c r="AM1377" s="141" t="s">
        <v>4004</v>
      </c>
      <c r="AN1377" s="141" t="s">
        <v>8</v>
      </c>
      <c r="AO1377" s="139"/>
      <c r="AP1377" s="139" t="s">
        <v>1563</v>
      </c>
      <c r="AQ1377" s="139"/>
      <c r="AR1377" s="381"/>
      <c r="AS1377" s="139" t="s">
        <v>4075</v>
      </c>
      <c r="AT1377" s="141" t="s">
        <v>43</v>
      </c>
      <c r="AU1377" s="141">
        <v>320</v>
      </c>
      <c r="AV1377" s="383"/>
      <c r="AW1377" s="385"/>
      <c r="AX1377" s="139"/>
      <c r="BA1377" s="381"/>
      <c r="BB1377" s="139" t="s">
        <v>17</v>
      </c>
      <c r="BC1377" s="166">
        <v>7.5000000000000002E-4</v>
      </c>
      <c r="BD1377" s="166"/>
      <c r="BE1377" s="166"/>
      <c r="BF1377" s="166"/>
      <c r="BG1377" s="166"/>
      <c r="BH1377" s="308"/>
      <c r="BI1377" s="308"/>
      <c r="BJ1377" s="141" t="s">
        <v>26</v>
      </c>
      <c r="BK1377" s="141" t="s">
        <v>26</v>
      </c>
      <c r="BL1377" s="141"/>
      <c r="BM1377" s="141"/>
      <c r="BN1377" s="139" t="s">
        <v>4075</v>
      </c>
      <c r="BQ1377" s="141" t="s">
        <v>15866</v>
      </c>
      <c r="BR1377" s="135" t="s">
        <v>15685</v>
      </c>
      <c r="BT1377" s="135" t="s">
        <v>15375</v>
      </c>
      <c r="BU1377" s="135" t="s">
        <v>15356</v>
      </c>
      <c r="BV1377" s="141" t="s">
        <v>13266</v>
      </c>
      <c r="BW1377" s="135" t="s">
        <v>13286</v>
      </c>
      <c r="BX1377" s="141" t="s">
        <v>15689</v>
      </c>
      <c r="BY1377" s="141" t="s">
        <v>12</v>
      </c>
      <c r="BZ1377" s="141" t="s">
        <v>26</v>
      </c>
      <c r="CA1377" s="141" t="s">
        <v>1848</v>
      </c>
      <c r="CB1377" s="141"/>
      <c r="CC1377" s="141" t="s">
        <v>15720</v>
      </c>
      <c r="CD1377" s="141" t="s">
        <v>34</v>
      </c>
      <c r="CE1377" s="141" t="s">
        <v>15450</v>
      </c>
      <c r="CF1377" s="141" t="s">
        <v>15451</v>
      </c>
      <c r="CG1377" s="141" t="s">
        <v>2003</v>
      </c>
    </row>
    <row r="1378" spans="1:85" x14ac:dyDescent="0.35">
      <c r="A1378" s="155" t="s">
        <v>9222</v>
      </c>
      <c r="B1378" s="139" t="s">
        <v>4075</v>
      </c>
      <c r="C1378" s="18">
        <v>42933</v>
      </c>
      <c r="E1378" s="141" t="s">
        <v>13265</v>
      </c>
      <c r="F1378" s="141">
        <v>3</v>
      </c>
      <c r="G1378" s="141" t="s">
        <v>13283</v>
      </c>
      <c r="H1378" s="141">
        <v>2017</v>
      </c>
      <c r="I1378" s="18">
        <v>42933</v>
      </c>
      <c r="J1378" s="144">
        <v>0.78749999999999998</v>
      </c>
      <c r="K1378" s="378"/>
      <c r="L1378" s="139" t="s">
        <v>4075</v>
      </c>
      <c r="M1378" s="141"/>
      <c r="N1378" s="248"/>
      <c r="O1378" s="141" t="s">
        <v>26</v>
      </c>
      <c r="P1378" s="141"/>
      <c r="Q1378" s="141" t="s">
        <v>9223</v>
      </c>
      <c r="R1378" s="141" t="s">
        <v>9224</v>
      </c>
      <c r="S1378" s="141"/>
      <c r="T1378" s="141"/>
      <c r="U1378" s="141">
        <v>113057204</v>
      </c>
      <c r="V1378" s="141"/>
      <c r="W1378" s="139" t="s">
        <v>4075</v>
      </c>
      <c r="X1378" s="141" t="s">
        <v>25</v>
      </c>
      <c r="Y1378" s="141" t="s">
        <v>27</v>
      </c>
      <c r="Z1378" s="141" t="s">
        <v>4</v>
      </c>
      <c r="AA1378" s="141" t="s">
        <v>34</v>
      </c>
      <c r="AB1378" s="141"/>
      <c r="AC1378" s="139" t="s">
        <v>18050</v>
      </c>
      <c r="AD1378" s="380"/>
      <c r="AE1378" s="139" t="s">
        <v>4</v>
      </c>
      <c r="AF1378" s="139" t="s">
        <v>13073</v>
      </c>
      <c r="AG1378" s="139" t="s">
        <v>4</v>
      </c>
      <c r="AH1378" s="139" t="s">
        <v>1378</v>
      </c>
      <c r="AI1378" s="139" t="s">
        <v>15678</v>
      </c>
      <c r="AJ1378" s="139"/>
      <c r="AK1378" s="139" t="s">
        <v>15678</v>
      </c>
      <c r="AL1378" s="139" t="s">
        <v>7</v>
      </c>
      <c r="AM1378" s="141" t="s">
        <v>1527</v>
      </c>
      <c r="AN1378" s="141" t="s">
        <v>8</v>
      </c>
      <c r="AO1378" s="139" t="s">
        <v>1614</v>
      </c>
      <c r="AP1378" s="139" t="s">
        <v>7</v>
      </c>
      <c r="AQ1378" s="139"/>
      <c r="AR1378" s="381"/>
      <c r="AS1378" s="139" t="s">
        <v>4075</v>
      </c>
      <c r="AT1378" s="141" t="s">
        <v>1404</v>
      </c>
      <c r="AU1378" s="141"/>
      <c r="AV1378" s="383"/>
      <c r="AW1378" s="385"/>
      <c r="AX1378" s="139"/>
      <c r="AY1378" t="s">
        <v>18304</v>
      </c>
      <c r="AZ1378">
        <v>12000</v>
      </c>
      <c r="BA1378" s="381"/>
      <c r="BB1378" s="139" t="s">
        <v>1444</v>
      </c>
      <c r="BC1378" s="166"/>
      <c r="BD1378" s="166"/>
      <c r="BE1378" s="166"/>
      <c r="BF1378" s="166"/>
      <c r="BG1378" s="166"/>
      <c r="BH1378" s="308"/>
      <c r="BI1378" s="308"/>
      <c r="BJ1378" s="141" t="s">
        <v>26</v>
      </c>
      <c r="BK1378" s="141" t="s">
        <v>26</v>
      </c>
      <c r="BL1378" s="141"/>
      <c r="BM1378" s="141"/>
      <c r="BN1378" s="139" t="s">
        <v>4075</v>
      </c>
      <c r="BQ1378" s="141" t="s">
        <v>15867</v>
      </c>
      <c r="BR1378" s="135" t="s">
        <v>15685</v>
      </c>
      <c r="BT1378" s="135" t="s">
        <v>15384</v>
      </c>
      <c r="BU1378" s="135" t="s">
        <v>13280</v>
      </c>
      <c r="BV1378" s="141" t="s">
        <v>13270</v>
      </c>
      <c r="BW1378" s="135" t="s">
        <v>13286</v>
      </c>
      <c r="BX1378" s="141" t="s">
        <v>12</v>
      </c>
      <c r="BY1378" s="141" t="s">
        <v>12</v>
      </c>
      <c r="BZ1378" s="141" t="s">
        <v>26</v>
      </c>
      <c r="CA1378" s="141" t="s">
        <v>1848</v>
      </c>
      <c r="CB1378" s="141"/>
      <c r="CC1378" s="141" t="s">
        <v>15690</v>
      </c>
      <c r="CD1378" s="141" t="s">
        <v>34</v>
      </c>
      <c r="CE1378" s="141" t="s">
        <v>15450</v>
      </c>
      <c r="CF1378" s="141" t="s">
        <v>15451</v>
      </c>
      <c r="CG1378" s="141" t="s">
        <v>13283</v>
      </c>
    </row>
    <row r="1379" spans="1:85" x14ac:dyDescent="0.35">
      <c r="A1379" s="155" t="s">
        <v>9219</v>
      </c>
      <c r="B1379" s="139" t="s">
        <v>4075</v>
      </c>
      <c r="C1379" s="18">
        <v>42933</v>
      </c>
      <c r="E1379" s="141" t="s">
        <v>13265</v>
      </c>
      <c r="F1379" s="141">
        <v>3</v>
      </c>
      <c r="G1379" s="141" t="s">
        <v>13283</v>
      </c>
      <c r="H1379" s="141">
        <v>2017</v>
      </c>
      <c r="I1379" s="18">
        <v>42932</v>
      </c>
      <c r="J1379" s="144">
        <v>0.9194444444444444</v>
      </c>
      <c r="K1379" s="378"/>
      <c r="L1379" s="139" t="s">
        <v>4075</v>
      </c>
      <c r="M1379" s="141"/>
      <c r="N1379" s="248"/>
      <c r="O1379" s="141" t="s">
        <v>26</v>
      </c>
      <c r="P1379" s="141"/>
      <c r="Q1379" s="141" t="s">
        <v>9220</v>
      </c>
      <c r="R1379" s="141" t="s">
        <v>9221</v>
      </c>
      <c r="S1379" s="141"/>
      <c r="T1379" s="141"/>
      <c r="U1379" s="141"/>
      <c r="V1379" s="141"/>
      <c r="W1379" s="139" t="s">
        <v>4075</v>
      </c>
      <c r="X1379" s="141" t="s">
        <v>25</v>
      </c>
      <c r="Y1379" s="141" t="s">
        <v>27</v>
      </c>
      <c r="Z1379" s="141" t="s">
        <v>4</v>
      </c>
      <c r="AA1379" s="141" t="s">
        <v>34</v>
      </c>
      <c r="AB1379" s="141"/>
      <c r="AC1379" s="139" t="s">
        <v>18047</v>
      </c>
      <c r="AD1379" s="380"/>
      <c r="AE1379" s="139" t="s">
        <v>102</v>
      </c>
      <c r="AF1379" s="139" t="s">
        <v>13077</v>
      </c>
      <c r="AG1379" s="139" t="s">
        <v>102</v>
      </c>
      <c r="AH1379" s="139" t="s">
        <v>1378</v>
      </c>
      <c r="AI1379" s="139" t="s">
        <v>1408</v>
      </c>
      <c r="AJ1379" s="139" t="s">
        <v>1408</v>
      </c>
      <c r="AK1379" s="139"/>
      <c r="AL1379" s="139"/>
      <c r="AM1379" s="141" t="s">
        <v>6</v>
      </c>
      <c r="AN1379" s="141" t="s">
        <v>8</v>
      </c>
      <c r="AO1379" s="139" t="s">
        <v>1614</v>
      </c>
      <c r="AP1379" s="139" t="s">
        <v>7</v>
      </c>
      <c r="AQ1379" s="139"/>
      <c r="AR1379" s="381"/>
      <c r="AS1379" s="139" t="s">
        <v>4075</v>
      </c>
      <c r="AT1379" s="141" t="s">
        <v>1404</v>
      </c>
      <c r="AU1379" s="141"/>
      <c r="AV1379" s="383"/>
      <c r="AW1379" s="385"/>
      <c r="AX1379" s="139"/>
      <c r="AY1379" t="s">
        <v>18492</v>
      </c>
      <c r="AZ1379">
        <v>12000</v>
      </c>
      <c r="BA1379" s="381"/>
      <c r="BB1379" s="139" t="s">
        <v>1469</v>
      </c>
      <c r="BC1379" s="166"/>
      <c r="BD1379" s="166"/>
      <c r="BE1379" s="166"/>
      <c r="BF1379" s="166"/>
      <c r="BG1379" s="166"/>
      <c r="BH1379" s="308"/>
      <c r="BI1379" s="308"/>
      <c r="BJ1379" s="141" t="s">
        <v>26</v>
      </c>
      <c r="BK1379" s="141" t="s">
        <v>26</v>
      </c>
      <c r="BL1379" s="141"/>
      <c r="BM1379" s="141"/>
      <c r="BN1379" s="139" t="s">
        <v>4075</v>
      </c>
      <c r="BQ1379" s="141"/>
      <c r="BV1379" s="141"/>
      <c r="BX1379" s="141"/>
      <c r="BY1379" s="141"/>
      <c r="BZ1379" s="141"/>
      <c r="CA1379" s="141"/>
      <c r="CB1379" s="141"/>
      <c r="CC1379" s="141"/>
      <c r="CD1379" s="141"/>
      <c r="CE1379" s="141"/>
      <c r="CF1379" s="141"/>
      <c r="CG1379" s="141"/>
    </row>
    <row r="1380" spans="1:85" x14ac:dyDescent="0.35">
      <c r="A1380" s="155" t="s">
        <v>9208</v>
      </c>
      <c r="B1380" s="139" t="s">
        <v>4075</v>
      </c>
      <c r="C1380" s="18">
        <v>42934</v>
      </c>
      <c r="D1380" s="144">
        <v>0.49025462962962962</v>
      </c>
      <c r="E1380" s="141" t="s">
        <v>13265</v>
      </c>
      <c r="F1380" s="141">
        <v>3</v>
      </c>
      <c r="G1380" s="141" t="s">
        <v>13283</v>
      </c>
      <c r="H1380" s="141">
        <v>2017</v>
      </c>
      <c r="I1380" s="18">
        <v>42934</v>
      </c>
      <c r="J1380" s="144">
        <v>0.48958333333333331</v>
      </c>
      <c r="K1380" s="378"/>
      <c r="L1380" s="139" t="s">
        <v>4075</v>
      </c>
      <c r="M1380" s="141" t="s">
        <v>28</v>
      </c>
      <c r="N1380" s="248">
        <v>44251</v>
      </c>
      <c r="O1380" s="141" t="s">
        <v>25</v>
      </c>
      <c r="P1380" s="141"/>
      <c r="Q1380" s="141" t="s">
        <v>9209</v>
      </c>
      <c r="R1380" s="141"/>
      <c r="S1380" s="141"/>
      <c r="T1380" s="141" t="s">
        <v>17115</v>
      </c>
      <c r="U1380" s="141"/>
      <c r="V1380" s="141"/>
      <c r="W1380" s="139" t="s">
        <v>4075</v>
      </c>
      <c r="X1380" s="141" t="s">
        <v>25</v>
      </c>
      <c r="Y1380" s="141" t="s">
        <v>27</v>
      </c>
      <c r="Z1380" s="141"/>
      <c r="AA1380" s="141" t="s">
        <v>34</v>
      </c>
      <c r="AB1380" s="141"/>
      <c r="AC1380" s="139" t="s">
        <v>18049</v>
      </c>
      <c r="AD1380" s="380"/>
      <c r="AE1380" s="139" t="s">
        <v>102</v>
      </c>
      <c r="AF1380" s="139" t="s">
        <v>13084</v>
      </c>
      <c r="AG1380" s="139" t="s">
        <v>102</v>
      </c>
      <c r="AH1380" s="139" t="s">
        <v>1378</v>
      </c>
      <c r="AI1380" s="139" t="s">
        <v>1391</v>
      </c>
      <c r="AJ1380" s="139" t="s">
        <v>1403</v>
      </c>
      <c r="AK1380" s="139"/>
      <c r="AL1380" s="139"/>
      <c r="AM1380" s="141" t="s">
        <v>15</v>
      </c>
      <c r="AN1380" s="141" t="s">
        <v>8</v>
      </c>
      <c r="AO1380" s="139"/>
      <c r="AP1380" s="139" t="s">
        <v>1403</v>
      </c>
      <c r="AQ1380" s="139"/>
      <c r="AR1380" s="381"/>
      <c r="AS1380" s="139" t="s">
        <v>4075</v>
      </c>
      <c r="AT1380" s="141" t="s">
        <v>1404</v>
      </c>
      <c r="AU1380" s="141"/>
      <c r="AV1380" s="383"/>
      <c r="AW1380" s="385"/>
      <c r="AX1380" s="139" t="s">
        <v>54</v>
      </c>
      <c r="AY1380" t="s">
        <v>18297</v>
      </c>
      <c r="BA1380" s="381"/>
      <c r="BB1380" s="139" t="s">
        <v>17</v>
      </c>
      <c r="BC1380" s="166"/>
      <c r="BD1380" s="166"/>
      <c r="BE1380" s="166"/>
      <c r="BF1380" s="166"/>
      <c r="BG1380" s="166"/>
      <c r="BH1380" s="308"/>
      <c r="BI1380" s="308"/>
      <c r="BJ1380" s="141" t="s">
        <v>26</v>
      </c>
      <c r="BK1380" s="141" t="s">
        <v>26</v>
      </c>
      <c r="BL1380" s="141"/>
      <c r="BM1380" s="141"/>
      <c r="BN1380" s="139" t="s">
        <v>4075</v>
      </c>
      <c r="BQ1380" s="141"/>
      <c r="BV1380" s="141"/>
      <c r="BX1380" s="141"/>
      <c r="BY1380" s="141"/>
      <c r="BZ1380" s="141"/>
      <c r="CA1380" s="141"/>
      <c r="CB1380" s="141"/>
      <c r="CC1380" s="141"/>
      <c r="CD1380" s="141"/>
      <c r="CE1380" s="141"/>
      <c r="CF1380" s="141"/>
      <c r="CG1380" s="141"/>
    </row>
    <row r="1381" spans="1:85" x14ac:dyDescent="0.35">
      <c r="A1381" s="155" t="s">
        <v>9207</v>
      </c>
      <c r="B1381" s="139" t="s">
        <v>4075</v>
      </c>
      <c r="C1381" s="18">
        <v>42934</v>
      </c>
      <c r="D1381" s="144">
        <v>0.76373842592592589</v>
      </c>
      <c r="E1381" s="141" t="s">
        <v>13265</v>
      </c>
      <c r="F1381" s="141">
        <v>3</v>
      </c>
      <c r="G1381" s="141" t="s">
        <v>13283</v>
      </c>
      <c r="H1381" s="141">
        <v>2017</v>
      </c>
      <c r="I1381" s="18">
        <v>42934</v>
      </c>
      <c r="J1381" s="144">
        <v>0.7631944444444444</v>
      </c>
      <c r="K1381" s="378"/>
      <c r="L1381" s="139" t="s">
        <v>4075</v>
      </c>
      <c r="M1381" s="141" t="s">
        <v>28</v>
      </c>
      <c r="N1381" s="248">
        <v>44249</v>
      </c>
      <c r="O1381" s="141" t="s">
        <v>25</v>
      </c>
      <c r="P1381" s="141"/>
      <c r="Q1381" s="141"/>
      <c r="R1381" s="141"/>
      <c r="S1381" s="141"/>
      <c r="T1381" s="141" t="s">
        <v>17116</v>
      </c>
      <c r="U1381" s="141"/>
      <c r="V1381" s="141"/>
      <c r="W1381" s="139" t="s">
        <v>4075</v>
      </c>
      <c r="X1381" s="141" t="s">
        <v>25</v>
      </c>
      <c r="Y1381" s="141" t="s">
        <v>27</v>
      </c>
      <c r="Z1381" s="141"/>
      <c r="AA1381" s="141" t="s">
        <v>34</v>
      </c>
      <c r="AB1381" s="141"/>
      <c r="AC1381" s="139" t="s">
        <v>18050</v>
      </c>
      <c r="AD1381" s="380"/>
      <c r="AE1381" s="139" t="s">
        <v>103</v>
      </c>
      <c r="AF1381" s="139" t="s">
        <v>13075</v>
      </c>
      <c r="AG1381" s="139" t="s">
        <v>103</v>
      </c>
      <c r="AH1381" s="139" t="s">
        <v>1380</v>
      </c>
      <c r="AI1381" s="139" t="s">
        <v>7340</v>
      </c>
      <c r="AJ1381" s="139"/>
      <c r="AK1381" s="139" t="s">
        <v>7340</v>
      </c>
      <c r="AL1381" s="139" t="s">
        <v>1408</v>
      </c>
      <c r="AM1381" s="141" t="s">
        <v>15</v>
      </c>
      <c r="AN1381" s="141" t="s">
        <v>8</v>
      </c>
      <c r="AO1381" s="139"/>
      <c r="AP1381" s="139" t="s">
        <v>1408</v>
      </c>
      <c r="AQ1381" s="139"/>
      <c r="AR1381" s="381"/>
      <c r="AS1381" s="139" t="s">
        <v>4075</v>
      </c>
      <c r="AT1381" s="141" t="s">
        <v>1404</v>
      </c>
      <c r="AU1381" s="141">
        <v>246</v>
      </c>
      <c r="AV1381" s="383"/>
      <c r="AW1381" s="385"/>
      <c r="AX1381" s="139" t="s">
        <v>71</v>
      </c>
      <c r="AY1381" t="s">
        <v>19002</v>
      </c>
      <c r="BA1381" s="381"/>
      <c r="BB1381" s="139" t="s">
        <v>1450</v>
      </c>
      <c r="BC1381" s="166"/>
      <c r="BD1381" s="166"/>
      <c r="BE1381" s="166"/>
      <c r="BF1381" s="166"/>
      <c r="BG1381" s="166"/>
      <c r="BH1381" s="308"/>
      <c r="BI1381" s="308"/>
      <c r="BJ1381" s="141" t="s">
        <v>26</v>
      </c>
      <c r="BK1381" s="141" t="s">
        <v>26</v>
      </c>
      <c r="BL1381" s="141"/>
      <c r="BM1381" s="141"/>
      <c r="BN1381" s="139" t="s">
        <v>4075</v>
      </c>
      <c r="BQ1381" s="141"/>
      <c r="BV1381" s="141"/>
      <c r="BX1381" s="141"/>
      <c r="BY1381" s="141"/>
      <c r="BZ1381" s="141"/>
      <c r="CA1381" s="141"/>
      <c r="CB1381" s="141"/>
      <c r="CC1381" s="141"/>
      <c r="CD1381" s="141"/>
      <c r="CE1381" s="141"/>
      <c r="CF1381" s="141"/>
      <c r="CG1381" s="141"/>
    </row>
    <row r="1382" spans="1:85" x14ac:dyDescent="0.35">
      <c r="A1382" s="155" t="s">
        <v>9205</v>
      </c>
      <c r="B1382" s="139" t="s">
        <v>4075</v>
      </c>
      <c r="C1382" s="18">
        <v>42934</v>
      </c>
      <c r="D1382" s="144">
        <v>0.90277777777777779</v>
      </c>
      <c r="E1382" s="141" t="s">
        <v>13265</v>
      </c>
      <c r="F1382" s="141">
        <v>3</v>
      </c>
      <c r="G1382" s="141" t="s">
        <v>13283</v>
      </c>
      <c r="H1382" s="141">
        <v>2017</v>
      </c>
      <c r="I1382" s="18">
        <v>42934</v>
      </c>
      <c r="J1382" s="144"/>
      <c r="K1382" s="378"/>
      <c r="L1382" s="139" t="s">
        <v>4075</v>
      </c>
      <c r="M1382" s="141"/>
      <c r="N1382" s="248"/>
      <c r="O1382" s="141" t="s">
        <v>26</v>
      </c>
      <c r="P1382" s="141"/>
      <c r="Q1382" s="141"/>
      <c r="R1382" s="141"/>
      <c r="S1382" s="141" t="s">
        <v>9206</v>
      </c>
      <c r="T1382" s="141"/>
      <c r="U1382" s="141"/>
      <c r="V1382" s="141"/>
      <c r="W1382" s="139" t="s">
        <v>4075</v>
      </c>
      <c r="X1382" s="141" t="s">
        <v>25</v>
      </c>
      <c r="Y1382" s="141" t="s">
        <v>27</v>
      </c>
      <c r="Z1382" s="141" t="s">
        <v>4</v>
      </c>
      <c r="AA1382" s="141" t="s">
        <v>35</v>
      </c>
      <c r="AB1382" s="141"/>
      <c r="AC1382" s="139" t="s">
        <v>18050</v>
      </c>
      <c r="AD1382" s="380"/>
      <c r="AE1382" s="139" t="s">
        <v>102</v>
      </c>
      <c r="AF1382" s="139" t="s">
        <v>13074</v>
      </c>
      <c r="AG1382" s="139" t="s">
        <v>102</v>
      </c>
      <c r="AH1382" s="139" t="s">
        <v>1378</v>
      </c>
      <c r="AI1382" s="139" t="s">
        <v>11</v>
      </c>
      <c r="AJ1382" s="139" t="s">
        <v>11</v>
      </c>
      <c r="AK1382" s="139"/>
      <c r="AL1382" s="139"/>
      <c r="AM1382" s="141" t="s">
        <v>6</v>
      </c>
      <c r="AN1382" s="141" t="s">
        <v>8</v>
      </c>
      <c r="AO1382" s="139" t="s">
        <v>1618</v>
      </c>
      <c r="AP1382" s="139" t="s">
        <v>7</v>
      </c>
      <c r="AQ1382" s="139"/>
      <c r="AR1382" s="381"/>
      <c r="AS1382" s="139" t="s">
        <v>4075</v>
      </c>
      <c r="AT1382" s="141" t="s">
        <v>43</v>
      </c>
      <c r="AU1382" s="141">
        <v>530</v>
      </c>
      <c r="AV1382" s="383"/>
      <c r="AW1382" s="385"/>
      <c r="AX1382" s="139"/>
      <c r="AY1382" t="s">
        <v>19003</v>
      </c>
      <c r="AZ1382">
        <v>60000</v>
      </c>
      <c r="BA1382" s="381"/>
      <c r="BB1382" s="139" t="s">
        <v>1450</v>
      </c>
      <c r="BC1382" s="166"/>
      <c r="BD1382" s="166"/>
      <c r="BE1382" s="166"/>
      <c r="BF1382" s="166"/>
      <c r="BG1382" s="166"/>
      <c r="BH1382" s="308"/>
      <c r="BI1382" s="308"/>
      <c r="BJ1382" s="141" t="s">
        <v>26</v>
      </c>
      <c r="BK1382" s="141" t="s">
        <v>26</v>
      </c>
      <c r="BL1382" s="141"/>
      <c r="BM1382" s="141"/>
      <c r="BN1382" s="139" t="s">
        <v>4075</v>
      </c>
      <c r="BQ1382" s="141"/>
      <c r="BV1382" s="141"/>
      <c r="BX1382" s="141"/>
      <c r="BY1382" s="141"/>
      <c r="BZ1382" s="141"/>
      <c r="CA1382" s="141"/>
      <c r="CB1382" s="141"/>
      <c r="CC1382" s="141"/>
      <c r="CD1382" s="141"/>
      <c r="CE1382" s="141"/>
      <c r="CF1382" s="141"/>
      <c r="CG1382" s="141"/>
    </row>
    <row r="1383" spans="1:85" x14ac:dyDescent="0.35">
      <c r="A1383" s="155" t="s">
        <v>9214</v>
      </c>
      <c r="B1383" s="139" t="s">
        <v>4075</v>
      </c>
      <c r="C1383" s="18">
        <v>42934</v>
      </c>
      <c r="E1383" s="141" t="s">
        <v>13265</v>
      </c>
      <c r="F1383" s="141">
        <v>3</v>
      </c>
      <c r="G1383" s="141" t="s">
        <v>13283</v>
      </c>
      <c r="H1383" s="141">
        <v>2017</v>
      </c>
      <c r="I1383" s="18">
        <v>42934</v>
      </c>
      <c r="J1383" s="144">
        <v>0.48958333333333331</v>
      </c>
      <c r="K1383" s="378"/>
      <c r="L1383" s="139" t="s">
        <v>4075</v>
      </c>
      <c r="M1383" s="141"/>
      <c r="N1383" s="248"/>
      <c r="O1383" s="141" t="s">
        <v>26</v>
      </c>
      <c r="P1383" s="141"/>
      <c r="Q1383" s="141" t="s">
        <v>9209</v>
      </c>
      <c r="R1383" s="141"/>
      <c r="S1383" s="141"/>
      <c r="T1383" s="141"/>
      <c r="U1383" s="141"/>
      <c r="V1383" s="141"/>
      <c r="W1383" s="139" t="s">
        <v>4075</v>
      </c>
      <c r="X1383" s="141" t="s">
        <v>25</v>
      </c>
      <c r="Y1383" s="141" t="s">
        <v>27</v>
      </c>
      <c r="Z1383" s="141" t="s">
        <v>4</v>
      </c>
      <c r="AA1383" s="141" t="s">
        <v>34</v>
      </c>
      <c r="AB1383" s="141"/>
      <c r="AC1383" s="139" t="s">
        <v>18049</v>
      </c>
      <c r="AD1383" s="380"/>
      <c r="AE1383" s="139" t="s">
        <v>102</v>
      </c>
      <c r="AF1383" s="139" t="s">
        <v>13084</v>
      </c>
      <c r="AG1383" s="139" t="s">
        <v>102</v>
      </c>
      <c r="AH1383" s="139" t="s">
        <v>1378</v>
      </c>
      <c r="AI1383" s="139" t="s">
        <v>1403</v>
      </c>
      <c r="AJ1383" s="139" t="s">
        <v>1403</v>
      </c>
      <c r="AK1383" s="139"/>
      <c r="AL1383" s="139"/>
      <c r="AM1383" s="141" t="s">
        <v>1527</v>
      </c>
      <c r="AN1383" s="141" t="s">
        <v>8</v>
      </c>
      <c r="AO1383" s="139" t="s">
        <v>1614</v>
      </c>
      <c r="AP1383" s="139" t="s">
        <v>1403</v>
      </c>
      <c r="AQ1383" s="139"/>
      <c r="AR1383" s="381"/>
      <c r="AS1383" s="139" t="s">
        <v>4075</v>
      </c>
      <c r="AT1383" s="141" t="s">
        <v>1404</v>
      </c>
      <c r="AU1383" s="141"/>
      <c r="AV1383" s="383"/>
      <c r="AW1383" s="385"/>
      <c r="AX1383" s="139"/>
      <c r="AY1383" t="s">
        <v>19004</v>
      </c>
      <c r="AZ1383">
        <v>21000</v>
      </c>
      <c r="BA1383" s="381"/>
      <c r="BB1383" s="139" t="s">
        <v>17</v>
      </c>
      <c r="BC1383" s="166"/>
      <c r="BD1383" s="166"/>
      <c r="BE1383" s="166"/>
      <c r="BF1383" s="166"/>
      <c r="BG1383" s="166"/>
      <c r="BH1383" s="308"/>
      <c r="BI1383" s="308"/>
      <c r="BJ1383" s="141" t="s">
        <v>26</v>
      </c>
      <c r="BK1383" s="141" t="s">
        <v>26</v>
      </c>
      <c r="BL1383" s="141"/>
      <c r="BM1383" s="141"/>
      <c r="BN1383" s="139" t="s">
        <v>4075</v>
      </c>
      <c r="BQ1383" s="141"/>
      <c r="BV1383" s="141"/>
      <c r="BX1383" s="141"/>
      <c r="BY1383" s="141"/>
      <c r="BZ1383" s="141"/>
      <c r="CA1383" s="141"/>
      <c r="CB1383" s="141"/>
      <c r="CC1383" s="141"/>
      <c r="CD1383" s="141"/>
      <c r="CE1383" s="141"/>
      <c r="CF1383" s="141"/>
      <c r="CG1383" s="141"/>
    </row>
    <row r="1384" spans="1:85" x14ac:dyDescent="0.35">
      <c r="A1384" s="155" t="s">
        <v>9212</v>
      </c>
      <c r="B1384" s="139" t="s">
        <v>4075</v>
      </c>
      <c r="C1384" s="18">
        <v>42934</v>
      </c>
      <c r="E1384" s="141" t="s">
        <v>13265</v>
      </c>
      <c r="F1384" s="141">
        <v>3</v>
      </c>
      <c r="G1384" s="141" t="s">
        <v>13283</v>
      </c>
      <c r="H1384" s="141">
        <v>2017</v>
      </c>
      <c r="I1384" s="18">
        <v>42934</v>
      </c>
      <c r="J1384" s="144">
        <v>0.31874999999999998</v>
      </c>
      <c r="K1384" s="378"/>
      <c r="L1384" s="139" t="s">
        <v>4075</v>
      </c>
      <c r="M1384" s="141"/>
      <c r="N1384" s="248"/>
      <c r="O1384" s="141" t="s">
        <v>26</v>
      </c>
      <c r="P1384" s="141"/>
      <c r="Q1384" s="141" t="s">
        <v>9213</v>
      </c>
      <c r="R1384" s="141"/>
      <c r="S1384" s="141"/>
      <c r="T1384" s="141"/>
      <c r="U1384" s="141"/>
      <c r="V1384" s="141"/>
      <c r="W1384" s="139" t="s">
        <v>4075</v>
      </c>
      <c r="X1384" s="141" t="s">
        <v>25</v>
      </c>
      <c r="Y1384" s="141" t="s">
        <v>27</v>
      </c>
      <c r="Z1384" s="141" t="s">
        <v>4</v>
      </c>
      <c r="AA1384" s="141" t="s">
        <v>34</v>
      </c>
      <c r="AB1384" s="141"/>
      <c r="AC1384" s="139" t="s">
        <v>18047</v>
      </c>
      <c r="AD1384" s="380"/>
      <c r="AE1384" s="139" t="s">
        <v>102</v>
      </c>
      <c r="AF1384" s="139" t="s">
        <v>13071</v>
      </c>
      <c r="AG1384" s="139" t="s">
        <v>102</v>
      </c>
      <c r="AH1384" s="139" t="s">
        <v>1378</v>
      </c>
      <c r="AI1384" s="139"/>
      <c r="AJ1384" s="139"/>
      <c r="AK1384" s="139"/>
      <c r="AL1384" s="139"/>
      <c r="AM1384" s="141" t="s">
        <v>6</v>
      </c>
      <c r="AN1384" s="141" t="s">
        <v>8</v>
      </c>
      <c r="AO1384" s="139" t="s">
        <v>1477</v>
      </c>
      <c r="AP1384" s="139" t="s">
        <v>13</v>
      </c>
      <c r="AQ1384" s="139"/>
      <c r="AR1384" s="381"/>
      <c r="AS1384" s="139" t="s">
        <v>4075</v>
      </c>
      <c r="AT1384" s="141" t="s">
        <v>1404</v>
      </c>
      <c r="AU1384" s="141">
        <v>320</v>
      </c>
      <c r="AV1384" s="383"/>
      <c r="AW1384" s="385"/>
      <c r="AX1384" s="139"/>
      <c r="AY1384" t="s">
        <v>18358</v>
      </c>
      <c r="BA1384" s="381"/>
      <c r="BB1384" s="139" t="s">
        <v>17</v>
      </c>
      <c r="BC1384" s="166"/>
      <c r="BD1384" s="166"/>
      <c r="BE1384" s="166"/>
      <c r="BF1384" s="166"/>
      <c r="BG1384" s="166"/>
      <c r="BH1384" s="308"/>
      <c r="BI1384" s="308"/>
      <c r="BJ1384" s="141" t="s">
        <v>26</v>
      </c>
      <c r="BK1384" s="141" t="s">
        <v>26</v>
      </c>
      <c r="BL1384" s="141"/>
      <c r="BM1384" s="141"/>
      <c r="BN1384" s="139" t="s">
        <v>4075</v>
      </c>
      <c r="BQ1384" s="141"/>
      <c r="BV1384" s="141"/>
      <c r="BX1384" s="141"/>
      <c r="BY1384" s="141"/>
      <c r="BZ1384" s="141"/>
      <c r="CA1384" s="141"/>
      <c r="CB1384" s="141"/>
      <c r="CC1384" s="141"/>
      <c r="CD1384" s="141"/>
      <c r="CE1384" s="141"/>
      <c r="CF1384" s="141"/>
      <c r="CG1384" s="141"/>
    </row>
    <row r="1385" spans="1:85" x14ac:dyDescent="0.35">
      <c r="A1385" s="155" t="s">
        <v>9210</v>
      </c>
      <c r="B1385" s="139" t="s">
        <v>4075</v>
      </c>
      <c r="C1385" s="18">
        <v>42934</v>
      </c>
      <c r="D1385" s="144">
        <v>0.47916666666666669</v>
      </c>
      <c r="E1385" s="141" t="s">
        <v>13265</v>
      </c>
      <c r="F1385" s="141">
        <v>3</v>
      </c>
      <c r="G1385" s="141" t="s">
        <v>13283</v>
      </c>
      <c r="H1385" s="141">
        <v>2017</v>
      </c>
      <c r="I1385" s="18">
        <v>42934</v>
      </c>
      <c r="J1385" s="144"/>
      <c r="K1385" s="378"/>
      <c r="L1385" s="139" t="s">
        <v>4075</v>
      </c>
      <c r="M1385" s="141"/>
      <c r="N1385" s="248"/>
      <c r="O1385" s="141" t="s">
        <v>26</v>
      </c>
      <c r="P1385" s="141"/>
      <c r="Q1385" s="141"/>
      <c r="R1385" s="141"/>
      <c r="S1385" s="141" t="s">
        <v>9211</v>
      </c>
      <c r="T1385" s="141"/>
      <c r="U1385" s="141"/>
      <c r="V1385" s="141"/>
      <c r="W1385" s="139" t="s">
        <v>4075</v>
      </c>
      <c r="X1385" s="141" t="s">
        <v>25</v>
      </c>
      <c r="Y1385" s="141" t="s">
        <v>27</v>
      </c>
      <c r="Z1385" s="141" t="s">
        <v>4</v>
      </c>
      <c r="AA1385" s="141" t="s">
        <v>35</v>
      </c>
      <c r="AB1385" s="141"/>
      <c r="AC1385" s="139" t="s">
        <v>18050</v>
      </c>
      <c r="AD1385" s="380"/>
      <c r="AE1385" s="139" t="s">
        <v>107</v>
      </c>
      <c r="AF1385" s="139" t="s">
        <v>13076</v>
      </c>
      <c r="AG1385" s="139" t="s">
        <v>4130</v>
      </c>
      <c r="AH1385" s="139" t="s">
        <v>1378</v>
      </c>
      <c r="AI1385" s="139" t="s">
        <v>1518</v>
      </c>
      <c r="AJ1385" s="139"/>
      <c r="AK1385" s="139" t="s">
        <v>1518</v>
      </c>
      <c r="AL1385" s="139" t="s">
        <v>7</v>
      </c>
      <c r="AM1385" s="141" t="s">
        <v>6</v>
      </c>
      <c r="AN1385" s="141" t="s">
        <v>8</v>
      </c>
      <c r="AO1385" s="139" t="s">
        <v>1618</v>
      </c>
      <c r="AP1385" s="139" t="s">
        <v>7</v>
      </c>
      <c r="AQ1385" s="139"/>
      <c r="AR1385" s="381"/>
      <c r="AS1385" s="139" t="s">
        <v>4075</v>
      </c>
      <c r="AT1385" s="141" t="s">
        <v>43</v>
      </c>
      <c r="AU1385" s="141">
        <v>320</v>
      </c>
      <c r="AV1385" s="383"/>
      <c r="AW1385" s="385"/>
      <c r="AX1385" s="139"/>
      <c r="AY1385" t="s">
        <v>19005</v>
      </c>
      <c r="AZ1385">
        <v>115000</v>
      </c>
      <c r="BA1385" s="381"/>
      <c r="BB1385" s="139" t="s">
        <v>1450</v>
      </c>
      <c r="BC1385" s="166"/>
      <c r="BD1385" s="166"/>
      <c r="BE1385" s="166"/>
      <c r="BF1385" s="166"/>
      <c r="BG1385" s="166"/>
      <c r="BH1385" s="308"/>
      <c r="BI1385" s="308"/>
      <c r="BJ1385" s="141" t="s">
        <v>26</v>
      </c>
      <c r="BK1385" s="141" t="s">
        <v>26</v>
      </c>
      <c r="BL1385" s="141"/>
      <c r="BM1385" s="141"/>
      <c r="BN1385" s="139" t="s">
        <v>4075</v>
      </c>
      <c r="BQ1385" s="141"/>
      <c r="BV1385" s="141"/>
      <c r="BX1385" s="141"/>
      <c r="BY1385" s="141"/>
      <c r="BZ1385" s="141"/>
      <c r="CA1385" s="141"/>
      <c r="CB1385" s="141"/>
      <c r="CC1385" s="141"/>
      <c r="CD1385" s="141"/>
      <c r="CE1385" s="141"/>
      <c r="CF1385" s="141"/>
      <c r="CG1385" s="141"/>
    </row>
    <row r="1386" spans="1:85" x14ac:dyDescent="0.35">
      <c r="A1386" s="155" t="s">
        <v>9199</v>
      </c>
      <c r="B1386" s="139" t="s">
        <v>4075</v>
      </c>
      <c r="C1386" s="18">
        <v>42935</v>
      </c>
      <c r="D1386" s="144">
        <v>0.24444444444444444</v>
      </c>
      <c r="E1386" s="141" t="s">
        <v>13265</v>
      </c>
      <c r="F1386" s="141">
        <v>3</v>
      </c>
      <c r="G1386" s="141" t="s">
        <v>13283</v>
      </c>
      <c r="H1386" s="141">
        <v>2017</v>
      </c>
      <c r="I1386" s="18">
        <v>42935</v>
      </c>
      <c r="J1386" s="144"/>
      <c r="K1386" s="378"/>
      <c r="L1386" s="139" t="s">
        <v>4075</v>
      </c>
      <c r="M1386" s="141"/>
      <c r="N1386" s="248"/>
      <c r="O1386" s="141" t="s">
        <v>26</v>
      </c>
      <c r="P1386" s="141"/>
      <c r="Q1386" s="141"/>
      <c r="R1386" s="141"/>
      <c r="S1386" s="141" t="s">
        <v>9200</v>
      </c>
      <c r="T1386" s="141"/>
      <c r="U1386" s="141"/>
      <c r="V1386" s="141"/>
      <c r="W1386" s="139" t="s">
        <v>4075</v>
      </c>
      <c r="X1386" s="141" t="s">
        <v>25</v>
      </c>
      <c r="Y1386" s="141" t="s">
        <v>27</v>
      </c>
      <c r="Z1386" s="141" t="s">
        <v>4</v>
      </c>
      <c r="AA1386" s="141" t="s">
        <v>35</v>
      </c>
      <c r="AB1386" s="141"/>
      <c r="AC1386" s="139" t="s">
        <v>18047</v>
      </c>
      <c r="AD1386" s="380"/>
      <c r="AE1386" s="139" t="s">
        <v>105</v>
      </c>
      <c r="AF1386" s="139" t="s">
        <v>13076</v>
      </c>
      <c r="AG1386" s="139" t="s">
        <v>1518</v>
      </c>
      <c r="AH1386" s="139" t="s">
        <v>1378</v>
      </c>
      <c r="AI1386" s="139" t="s">
        <v>1518</v>
      </c>
      <c r="AJ1386" s="139"/>
      <c r="AK1386" s="139" t="s">
        <v>1518</v>
      </c>
      <c r="AL1386" s="139" t="s">
        <v>7</v>
      </c>
      <c r="AM1386" s="141" t="s">
        <v>6</v>
      </c>
      <c r="AN1386" s="141" t="s">
        <v>8</v>
      </c>
      <c r="AO1386" s="139" t="s">
        <v>1618</v>
      </c>
      <c r="AP1386" s="139" t="s">
        <v>7</v>
      </c>
      <c r="AQ1386" s="139"/>
      <c r="AR1386" s="381"/>
      <c r="AS1386" s="139" t="s">
        <v>4075</v>
      </c>
      <c r="AT1386" s="141" t="s">
        <v>43</v>
      </c>
      <c r="AU1386" s="141">
        <v>424</v>
      </c>
      <c r="AV1386" s="383"/>
      <c r="AW1386" s="385"/>
      <c r="AX1386" s="139"/>
      <c r="AY1386" t="s">
        <v>19006</v>
      </c>
      <c r="AZ1386">
        <v>115000</v>
      </c>
      <c r="BA1386" s="381"/>
      <c r="BB1386" s="139" t="s">
        <v>1450</v>
      </c>
      <c r="BC1386" s="166"/>
      <c r="BD1386" s="166"/>
      <c r="BE1386" s="166"/>
      <c r="BF1386" s="166"/>
      <c r="BG1386" s="166"/>
      <c r="BH1386" s="308"/>
      <c r="BI1386" s="308"/>
      <c r="BJ1386" s="141" t="s">
        <v>26</v>
      </c>
      <c r="BK1386" s="141" t="s">
        <v>26</v>
      </c>
      <c r="BL1386" s="141"/>
      <c r="BM1386" s="141"/>
      <c r="BN1386" s="139" t="s">
        <v>4075</v>
      </c>
      <c r="BQ1386" s="141"/>
      <c r="BV1386" s="141"/>
      <c r="BX1386" s="141"/>
      <c r="BY1386" s="141"/>
      <c r="BZ1386" s="141"/>
      <c r="CA1386" s="141"/>
      <c r="CB1386" s="141"/>
      <c r="CC1386" s="141"/>
      <c r="CD1386" s="141"/>
      <c r="CE1386" s="141"/>
      <c r="CF1386" s="141"/>
      <c r="CG1386" s="141"/>
    </row>
    <row r="1387" spans="1:85" x14ac:dyDescent="0.35">
      <c r="A1387" s="155" t="s">
        <v>9201</v>
      </c>
      <c r="B1387" s="139" t="s">
        <v>4075</v>
      </c>
      <c r="C1387" s="18">
        <v>42935</v>
      </c>
      <c r="E1387" s="141" t="s">
        <v>13265</v>
      </c>
      <c r="F1387" s="141">
        <v>3</v>
      </c>
      <c r="G1387" s="141" t="s">
        <v>13283</v>
      </c>
      <c r="H1387" s="141">
        <v>2017</v>
      </c>
      <c r="I1387" s="18">
        <v>42935</v>
      </c>
      <c r="J1387" s="144">
        <v>0.39791666666666664</v>
      </c>
      <c r="K1387" s="378"/>
      <c r="L1387" s="139" t="s">
        <v>4075</v>
      </c>
      <c r="M1387" s="141"/>
      <c r="N1387" s="248"/>
      <c r="O1387" s="141" t="s">
        <v>26</v>
      </c>
      <c r="P1387" s="141"/>
      <c r="Q1387" s="141"/>
      <c r="R1387" s="141"/>
      <c r="S1387" s="141"/>
      <c r="T1387" s="141"/>
      <c r="U1387" s="141"/>
      <c r="V1387" s="141"/>
      <c r="W1387" s="139" t="s">
        <v>4075</v>
      </c>
      <c r="X1387" s="141" t="s">
        <v>25</v>
      </c>
      <c r="Y1387" s="141" t="s">
        <v>27</v>
      </c>
      <c r="Z1387" s="141" t="s">
        <v>4</v>
      </c>
      <c r="AA1387" s="141" t="s">
        <v>34</v>
      </c>
      <c r="AB1387" s="141"/>
      <c r="AC1387" s="139" t="s">
        <v>18049</v>
      </c>
      <c r="AD1387" s="380"/>
      <c r="AE1387" s="139" t="s">
        <v>102</v>
      </c>
      <c r="AF1387" s="139" t="s">
        <v>13084</v>
      </c>
      <c r="AG1387" s="139" t="s">
        <v>102</v>
      </c>
      <c r="AH1387" s="139" t="s">
        <v>1378</v>
      </c>
      <c r="AI1387" s="139" t="s">
        <v>1403</v>
      </c>
      <c r="AJ1387" s="139" t="s">
        <v>1403</v>
      </c>
      <c r="AK1387" s="139"/>
      <c r="AL1387" s="139"/>
      <c r="AM1387" s="141" t="s">
        <v>6</v>
      </c>
      <c r="AN1387" s="141" t="s">
        <v>8</v>
      </c>
      <c r="AO1387" s="139" t="s">
        <v>1614</v>
      </c>
      <c r="AP1387" s="139" t="s">
        <v>1403</v>
      </c>
      <c r="AQ1387" s="139"/>
      <c r="AR1387" s="381"/>
      <c r="AS1387" s="139" t="s">
        <v>4075</v>
      </c>
      <c r="AT1387" s="141" t="s">
        <v>1404</v>
      </c>
      <c r="AU1387" s="141"/>
      <c r="AV1387" s="383"/>
      <c r="AW1387" s="385"/>
      <c r="AX1387" s="139"/>
      <c r="AY1387" t="s">
        <v>9927</v>
      </c>
      <c r="AZ1387">
        <v>12000</v>
      </c>
      <c r="BA1387" s="381"/>
      <c r="BB1387" s="139" t="s">
        <v>1444</v>
      </c>
      <c r="BC1387" s="166"/>
      <c r="BD1387" s="166"/>
      <c r="BE1387" s="166"/>
      <c r="BF1387" s="166"/>
      <c r="BG1387" s="166"/>
      <c r="BH1387" s="308"/>
      <c r="BI1387" s="308"/>
      <c r="BJ1387" s="141" t="s">
        <v>26</v>
      </c>
      <c r="BK1387" s="141" t="s">
        <v>26</v>
      </c>
      <c r="BL1387" s="141"/>
      <c r="BM1387" s="141"/>
      <c r="BN1387" s="139" t="s">
        <v>4075</v>
      </c>
      <c r="BQ1387" s="141"/>
      <c r="BV1387" s="141"/>
      <c r="BX1387" s="141"/>
      <c r="BY1387" s="141"/>
      <c r="BZ1387" s="141"/>
      <c r="CA1387" s="141"/>
      <c r="CB1387" s="141"/>
      <c r="CC1387" s="141"/>
      <c r="CD1387" s="141"/>
      <c r="CE1387" s="141"/>
      <c r="CF1387" s="141"/>
      <c r="CG1387" s="141"/>
    </row>
    <row r="1388" spans="1:85" x14ac:dyDescent="0.35">
      <c r="A1388" s="155" t="s">
        <v>9202</v>
      </c>
      <c r="B1388" s="139" t="s">
        <v>4075</v>
      </c>
      <c r="C1388" s="18">
        <v>42935</v>
      </c>
      <c r="E1388" s="141" t="s">
        <v>13265</v>
      </c>
      <c r="F1388" s="141">
        <v>3</v>
      </c>
      <c r="G1388" s="141" t="s">
        <v>13283</v>
      </c>
      <c r="H1388" s="141">
        <v>2017</v>
      </c>
      <c r="I1388" s="18">
        <v>42935</v>
      </c>
      <c r="J1388" s="144">
        <v>0.70833333333333337</v>
      </c>
      <c r="K1388" s="378"/>
      <c r="L1388" s="139" t="s">
        <v>4075</v>
      </c>
      <c r="M1388" s="141"/>
      <c r="N1388" s="248"/>
      <c r="O1388" s="141" t="s">
        <v>26</v>
      </c>
      <c r="P1388" s="141"/>
      <c r="Q1388" s="141" t="s">
        <v>9203</v>
      </c>
      <c r="R1388" s="141" t="s">
        <v>9204</v>
      </c>
      <c r="S1388" s="141"/>
      <c r="T1388" s="141"/>
      <c r="U1388" s="141">
        <v>113063593</v>
      </c>
      <c r="V1388" s="141"/>
      <c r="W1388" s="139" t="s">
        <v>4075</v>
      </c>
      <c r="X1388" s="141" t="s">
        <v>25</v>
      </c>
      <c r="Y1388" s="141" t="s">
        <v>27</v>
      </c>
      <c r="Z1388" s="141" t="s">
        <v>4</v>
      </c>
      <c r="AA1388" s="141" t="s">
        <v>34</v>
      </c>
      <c r="AB1388" s="141"/>
      <c r="AC1388" s="139" t="s">
        <v>18047</v>
      </c>
      <c r="AD1388" s="380"/>
      <c r="AE1388" s="139" t="s">
        <v>4</v>
      </c>
      <c r="AF1388" s="139" t="s">
        <v>13073</v>
      </c>
      <c r="AG1388" s="139" t="s">
        <v>4</v>
      </c>
      <c r="AH1388" s="139" t="s">
        <v>1378</v>
      </c>
      <c r="AI1388" s="139" t="s">
        <v>15678</v>
      </c>
      <c r="AJ1388" s="139"/>
      <c r="AK1388" s="139" t="s">
        <v>15678</v>
      </c>
      <c r="AL1388" s="139" t="s">
        <v>7</v>
      </c>
      <c r="AM1388" s="141" t="s">
        <v>1434</v>
      </c>
      <c r="AN1388" s="141" t="s">
        <v>8</v>
      </c>
      <c r="AO1388" s="139" t="s">
        <v>1614</v>
      </c>
      <c r="AP1388" s="139" t="s">
        <v>7</v>
      </c>
      <c r="AQ1388" s="139"/>
      <c r="AR1388" s="381"/>
      <c r="AS1388" s="139" t="s">
        <v>4075</v>
      </c>
      <c r="AT1388" s="141" t="s">
        <v>1404</v>
      </c>
      <c r="AU1388" s="141"/>
      <c r="AV1388" s="383"/>
      <c r="AW1388" s="385"/>
      <c r="AX1388" s="139"/>
      <c r="AY1388" t="s">
        <v>19007</v>
      </c>
      <c r="AZ1388">
        <v>12000</v>
      </c>
      <c r="BA1388" s="381"/>
      <c r="BB1388" s="139" t="s">
        <v>1446</v>
      </c>
      <c r="BC1388" s="166"/>
      <c r="BD1388" s="166"/>
      <c r="BE1388" s="166"/>
      <c r="BF1388" s="166"/>
      <c r="BG1388" s="166"/>
      <c r="BH1388" s="308"/>
      <c r="BI1388" s="308"/>
      <c r="BJ1388" s="141" t="s">
        <v>26</v>
      </c>
      <c r="BK1388" s="141" t="s">
        <v>26</v>
      </c>
      <c r="BL1388" s="141"/>
      <c r="BM1388" s="141"/>
      <c r="BN1388" s="139" t="s">
        <v>4075</v>
      </c>
      <c r="BQ1388" s="141" t="s">
        <v>15868</v>
      </c>
      <c r="BR1388" s="135" t="s">
        <v>15680</v>
      </c>
      <c r="BT1388" s="135" t="s">
        <v>15414</v>
      </c>
      <c r="BU1388" s="135" t="s">
        <v>15363</v>
      </c>
      <c r="BV1388" s="141" t="s">
        <v>13264</v>
      </c>
      <c r="BW1388" s="135" t="s">
        <v>13286</v>
      </c>
      <c r="BX1388" s="141" t="s">
        <v>12</v>
      </c>
      <c r="BY1388" s="141" t="s">
        <v>12</v>
      </c>
      <c r="BZ1388" s="141" t="s">
        <v>26</v>
      </c>
      <c r="CA1388" s="141" t="s">
        <v>1848</v>
      </c>
      <c r="CB1388" s="141"/>
      <c r="CC1388" s="141" t="s">
        <v>15704</v>
      </c>
      <c r="CD1388" s="141" t="s">
        <v>15683</v>
      </c>
      <c r="CE1388" s="141" t="s">
        <v>15450</v>
      </c>
      <c r="CF1388" s="141" t="s">
        <v>15451</v>
      </c>
      <c r="CG1388" s="141" t="s">
        <v>2536</v>
      </c>
    </row>
    <row r="1389" spans="1:85" x14ac:dyDescent="0.35">
      <c r="A1389" s="155" t="s">
        <v>9189</v>
      </c>
      <c r="B1389" s="139" t="s">
        <v>4075</v>
      </c>
      <c r="C1389" s="18">
        <v>42936</v>
      </c>
      <c r="E1389" s="141" t="s">
        <v>13265</v>
      </c>
      <c r="F1389" s="141">
        <v>3</v>
      </c>
      <c r="G1389" s="141" t="s">
        <v>13283</v>
      </c>
      <c r="H1389" s="141">
        <v>2017</v>
      </c>
      <c r="I1389" s="18">
        <v>42936</v>
      </c>
      <c r="J1389" s="144">
        <v>7.3611111111111113E-2</v>
      </c>
      <c r="K1389" s="378"/>
      <c r="L1389" s="139" t="s">
        <v>4075</v>
      </c>
      <c r="M1389" s="141"/>
      <c r="N1389" s="248"/>
      <c r="O1389" s="141" t="s">
        <v>26</v>
      </c>
      <c r="P1389" s="141"/>
      <c r="Q1389" s="141" t="s">
        <v>9190</v>
      </c>
      <c r="R1389" s="141"/>
      <c r="S1389" s="141"/>
      <c r="T1389" s="141"/>
      <c r="U1389" s="141"/>
      <c r="V1389" s="141"/>
      <c r="W1389" s="139" t="s">
        <v>4075</v>
      </c>
      <c r="X1389" s="141" t="s">
        <v>25</v>
      </c>
      <c r="Y1389" s="141" t="s">
        <v>27</v>
      </c>
      <c r="Z1389" s="141" t="s">
        <v>4</v>
      </c>
      <c r="AA1389" s="141" t="s">
        <v>34</v>
      </c>
      <c r="AB1389" s="141"/>
      <c r="AC1389" s="139" t="s">
        <v>18049</v>
      </c>
      <c r="AD1389" s="380"/>
      <c r="AE1389" s="139" t="s">
        <v>102</v>
      </c>
      <c r="AF1389" s="139" t="s">
        <v>13088</v>
      </c>
      <c r="AG1389" s="139" t="s">
        <v>102</v>
      </c>
      <c r="AH1389" s="139" t="s">
        <v>1378</v>
      </c>
      <c r="AI1389" s="139" t="s">
        <v>100</v>
      </c>
      <c r="AJ1389" s="139" t="s">
        <v>100</v>
      </c>
      <c r="AK1389" s="139"/>
      <c r="AL1389" s="139"/>
      <c r="AM1389" s="141" t="s">
        <v>6</v>
      </c>
      <c r="AN1389" s="141" t="s">
        <v>8</v>
      </c>
      <c r="AO1389" s="139" t="s">
        <v>1477</v>
      </c>
      <c r="AP1389" s="139" t="s">
        <v>100</v>
      </c>
      <c r="AQ1389" s="139"/>
      <c r="AR1389" s="381"/>
      <c r="AS1389" s="139" t="s">
        <v>4075</v>
      </c>
      <c r="AT1389" s="141" t="s">
        <v>1404</v>
      </c>
      <c r="AU1389" s="141"/>
      <c r="AV1389" s="383"/>
      <c r="AW1389" s="385"/>
      <c r="AX1389" s="139"/>
      <c r="AY1389" t="s">
        <v>18749</v>
      </c>
      <c r="BA1389" s="381"/>
      <c r="BB1389" s="139" t="s">
        <v>1444</v>
      </c>
      <c r="BC1389" s="166"/>
      <c r="BD1389" s="166"/>
      <c r="BE1389" s="166"/>
      <c r="BF1389" s="166"/>
      <c r="BG1389" s="166"/>
      <c r="BH1389" s="308"/>
      <c r="BI1389" s="308"/>
      <c r="BJ1389" s="141" t="s">
        <v>26</v>
      </c>
      <c r="BK1389" s="141" t="s">
        <v>26</v>
      </c>
      <c r="BL1389" s="141"/>
      <c r="BM1389" s="141"/>
      <c r="BN1389" s="139" t="s">
        <v>4075</v>
      </c>
      <c r="BQ1389" s="141"/>
      <c r="BV1389" s="141"/>
      <c r="BX1389" s="141"/>
      <c r="BY1389" s="141"/>
      <c r="BZ1389" s="141"/>
      <c r="CA1389" s="141"/>
      <c r="CB1389" s="141"/>
      <c r="CC1389" s="141"/>
      <c r="CD1389" s="141"/>
      <c r="CE1389" s="141"/>
      <c r="CF1389" s="141"/>
      <c r="CG1389" s="141"/>
    </row>
    <row r="1390" spans="1:85" x14ac:dyDescent="0.35">
      <c r="A1390" s="155" t="s">
        <v>9185</v>
      </c>
      <c r="B1390" s="139" t="s">
        <v>4075</v>
      </c>
      <c r="C1390" s="18">
        <v>42936</v>
      </c>
      <c r="D1390" s="144">
        <v>0.87291666666666667</v>
      </c>
      <c r="E1390" s="141" t="s">
        <v>13265</v>
      </c>
      <c r="F1390" s="141">
        <v>3</v>
      </c>
      <c r="G1390" s="141" t="s">
        <v>13283</v>
      </c>
      <c r="H1390" s="141">
        <v>2017</v>
      </c>
      <c r="I1390" s="18">
        <v>42936</v>
      </c>
      <c r="J1390" s="144">
        <v>0.87291666666666667</v>
      </c>
      <c r="K1390" s="378"/>
      <c r="L1390" s="139" t="s">
        <v>4075</v>
      </c>
      <c r="M1390" s="141"/>
      <c r="N1390" s="248"/>
      <c r="O1390" s="141" t="s">
        <v>26</v>
      </c>
      <c r="P1390" s="141"/>
      <c r="Q1390" s="141" t="s">
        <v>9186</v>
      </c>
      <c r="R1390" s="141" t="s">
        <v>9187</v>
      </c>
      <c r="S1390" s="141"/>
      <c r="T1390" s="141"/>
      <c r="U1390" s="141">
        <v>113066893</v>
      </c>
      <c r="V1390" s="141" t="s">
        <v>9188</v>
      </c>
      <c r="W1390" s="139" t="s">
        <v>4075</v>
      </c>
      <c r="X1390" s="141" t="s">
        <v>25</v>
      </c>
      <c r="Y1390" s="141" t="s">
        <v>27</v>
      </c>
      <c r="Z1390" s="141" t="s">
        <v>16</v>
      </c>
      <c r="AA1390" s="141" t="s">
        <v>34</v>
      </c>
      <c r="AB1390" s="141"/>
      <c r="AC1390" s="139" t="s">
        <v>18051</v>
      </c>
      <c r="AD1390" s="380"/>
      <c r="AE1390" s="139" t="s">
        <v>102</v>
      </c>
      <c r="AF1390" s="139" t="s">
        <v>13071</v>
      </c>
      <c r="AG1390" s="139" t="s">
        <v>102</v>
      </c>
      <c r="AH1390" s="139" t="s">
        <v>1378</v>
      </c>
      <c r="AI1390" s="139" t="s">
        <v>1522</v>
      </c>
      <c r="AJ1390" s="139"/>
      <c r="AK1390" s="139" t="s">
        <v>1522</v>
      </c>
      <c r="AL1390" s="139"/>
      <c r="AM1390" s="141" t="s">
        <v>6</v>
      </c>
      <c r="AN1390" s="141" t="s">
        <v>8</v>
      </c>
      <c r="AO1390" s="139" t="s">
        <v>1477</v>
      </c>
      <c r="AP1390" s="139" t="s">
        <v>7</v>
      </c>
      <c r="AQ1390" s="139"/>
      <c r="AR1390" s="381"/>
      <c r="AS1390" s="139" t="s">
        <v>4075</v>
      </c>
      <c r="AT1390" s="141" t="s">
        <v>1404</v>
      </c>
      <c r="AU1390" s="141"/>
      <c r="AV1390" s="383"/>
      <c r="AW1390" s="385"/>
      <c r="AX1390" s="139"/>
      <c r="AY1390" t="s">
        <v>19008</v>
      </c>
      <c r="BA1390" s="381"/>
      <c r="BB1390" s="139" t="s">
        <v>17</v>
      </c>
      <c r="BC1390" s="166"/>
      <c r="BD1390" s="166"/>
      <c r="BE1390" s="166"/>
      <c r="BF1390" s="166"/>
      <c r="BG1390" s="166"/>
      <c r="BH1390" s="308"/>
      <c r="BI1390" s="308"/>
      <c r="BJ1390" s="141" t="s">
        <v>26</v>
      </c>
      <c r="BK1390" s="141" t="s">
        <v>26</v>
      </c>
      <c r="BL1390" s="141"/>
      <c r="BM1390" s="141"/>
      <c r="BN1390" s="139" t="s">
        <v>4075</v>
      </c>
      <c r="BQ1390" s="141"/>
      <c r="BV1390" s="141"/>
      <c r="BX1390" s="141"/>
      <c r="BY1390" s="141"/>
      <c r="BZ1390" s="141"/>
      <c r="CA1390" s="141"/>
      <c r="CB1390" s="141"/>
      <c r="CC1390" s="141"/>
      <c r="CD1390" s="141"/>
      <c r="CE1390" s="141"/>
      <c r="CF1390" s="141"/>
      <c r="CG1390" s="141"/>
    </row>
    <row r="1391" spans="1:85" x14ac:dyDescent="0.35">
      <c r="A1391" s="155" t="s">
        <v>9191</v>
      </c>
      <c r="B1391" s="139" t="s">
        <v>4075</v>
      </c>
      <c r="C1391" s="18">
        <v>42936</v>
      </c>
      <c r="E1391" s="141" t="s">
        <v>13265</v>
      </c>
      <c r="F1391" s="141">
        <v>3</v>
      </c>
      <c r="G1391" s="141" t="s">
        <v>13283</v>
      </c>
      <c r="H1391" s="141">
        <v>2017</v>
      </c>
      <c r="I1391" s="18">
        <v>42936</v>
      </c>
      <c r="J1391" s="144">
        <v>0.15208333333333332</v>
      </c>
      <c r="K1391" s="378"/>
      <c r="L1391" s="139" t="s">
        <v>4075</v>
      </c>
      <c r="M1391" s="141"/>
      <c r="N1391" s="248"/>
      <c r="O1391" s="141" t="s">
        <v>26</v>
      </c>
      <c r="P1391" s="141"/>
      <c r="Q1391" s="141" t="s">
        <v>9192</v>
      </c>
      <c r="R1391" s="141" t="s">
        <v>9193</v>
      </c>
      <c r="S1391" s="141"/>
      <c r="T1391" s="141"/>
      <c r="U1391" s="141"/>
      <c r="V1391" s="141"/>
      <c r="W1391" s="139" t="s">
        <v>4075</v>
      </c>
      <c r="X1391" s="141" t="s">
        <v>25</v>
      </c>
      <c r="Y1391" s="141" t="s">
        <v>27</v>
      </c>
      <c r="Z1391" s="141" t="s">
        <v>4</v>
      </c>
      <c r="AA1391" s="141" t="s">
        <v>34</v>
      </c>
      <c r="AB1391" s="141"/>
      <c r="AC1391" s="139" t="s">
        <v>18050</v>
      </c>
      <c r="AD1391" s="380"/>
      <c r="AE1391" s="139" t="s">
        <v>102</v>
      </c>
      <c r="AF1391" s="139" t="s">
        <v>13068</v>
      </c>
      <c r="AG1391" s="139" t="s">
        <v>102</v>
      </c>
      <c r="AH1391" s="139" t="s">
        <v>1378</v>
      </c>
      <c r="AI1391" s="139" t="s">
        <v>7</v>
      </c>
      <c r="AJ1391" s="139" t="s">
        <v>7</v>
      </c>
      <c r="AK1391" s="139"/>
      <c r="AL1391" s="139"/>
      <c r="AM1391" s="141" t="s">
        <v>6</v>
      </c>
      <c r="AN1391" s="141" t="s">
        <v>8</v>
      </c>
      <c r="AO1391" s="139" t="s">
        <v>1614</v>
      </c>
      <c r="AP1391" s="139" t="s">
        <v>7</v>
      </c>
      <c r="AQ1391" s="139"/>
      <c r="AR1391" s="381"/>
      <c r="AS1391" s="139" t="s">
        <v>4075</v>
      </c>
      <c r="AT1391" s="141" t="s">
        <v>1404</v>
      </c>
      <c r="AU1391" s="141"/>
      <c r="AV1391" s="383"/>
      <c r="AW1391" s="385"/>
      <c r="AX1391" s="139"/>
      <c r="AY1391" t="s">
        <v>18966</v>
      </c>
      <c r="AZ1391">
        <v>12000</v>
      </c>
      <c r="BA1391" s="381"/>
      <c r="BB1391" s="139" t="s">
        <v>1450</v>
      </c>
      <c r="BC1391" s="166">
        <v>10</v>
      </c>
      <c r="BD1391" s="166"/>
      <c r="BE1391" s="166"/>
      <c r="BF1391" s="166"/>
      <c r="BG1391" s="166"/>
      <c r="BH1391" s="308"/>
      <c r="BI1391" s="308"/>
      <c r="BJ1391" s="141" t="s">
        <v>26</v>
      </c>
      <c r="BK1391" s="141" t="s">
        <v>26</v>
      </c>
      <c r="BL1391" s="141"/>
      <c r="BM1391" s="141"/>
      <c r="BN1391" s="139" t="s">
        <v>4075</v>
      </c>
      <c r="BQ1391" s="141"/>
      <c r="BV1391" s="141"/>
      <c r="BX1391" s="141"/>
      <c r="BY1391" s="141"/>
      <c r="BZ1391" s="141"/>
      <c r="CA1391" s="141"/>
      <c r="CB1391" s="141"/>
      <c r="CC1391" s="141"/>
      <c r="CD1391" s="141"/>
      <c r="CE1391" s="141"/>
      <c r="CF1391" s="141"/>
      <c r="CG1391" s="141"/>
    </row>
    <row r="1392" spans="1:85" x14ac:dyDescent="0.35">
      <c r="A1392" s="155" t="s">
        <v>9197</v>
      </c>
      <c r="B1392" s="139" t="s">
        <v>4075</v>
      </c>
      <c r="C1392" s="18">
        <v>42936</v>
      </c>
      <c r="E1392" s="141" t="s">
        <v>13265</v>
      </c>
      <c r="F1392" s="141">
        <v>3</v>
      </c>
      <c r="G1392" s="141" t="s">
        <v>13283</v>
      </c>
      <c r="H1392" s="141">
        <v>2017</v>
      </c>
      <c r="I1392" s="18">
        <v>42936</v>
      </c>
      <c r="J1392" s="144">
        <v>0.70833333333333337</v>
      </c>
      <c r="K1392" s="378"/>
      <c r="L1392" s="139" t="s">
        <v>4075</v>
      </c>
      <c r="M1392" s="141"/>
      <c r="N1392" s="248"/>
      <c r="O1392" s="141" t="s">
        <v>26</v>
      </c>
      <c r="P1392" s="141"/>
      <c r="Q1392" s="141" t="s">
        <v>9198</v>
      </c>
      <c r="R1392" s="141"/>
      <c r="S1392" s="141"/>
      <c r="T1392" s="141"/>
      <c r="U1392" s="141"/>
      <c r="V1392" s="141"/>
      <c r="W1392" s="139" t="s">
        <v>4075</v>
      </c>
      <c r="X1392" s="141" t="s">
        <v>25</v>
      </c>
      <c r="Y1392" s="141" t="s">
        <v>27</v>
      </c>
      <c r="Z1392" s="141" t="s">
        <v>4</v>
      </c>
      <c r="AA1392" s="141" t="s">
        <v>34</v>
      </c>
      <c r="AB1392" s="141"/>
      <c r="AC1392" s="139" t="s">
        <v>18049</v>
      </c>
      <c r="AD1392" s="380"/>
      <c r="AE1392" s="139" t="s">
        <v>102</v>
      </c>
      <c r="AF1392" s="139" t="s">
        <v>13084</v>
      </c>
      <c r="AG1392" s="139" t="s">
        <v>102</v>
      </c>
      <c r="AH1392" s="139" t="s">
        <v>1378</v>
      </c>
      <c r="AI1392" s="139" t="s">
        <v>1403</v>
      </c>
      <c r="AJ1392" s="139" t="s">
        <v>1403</v>
      </c>
      <c r="AK1392" s="139"/>
      <c r="AL1392" s="139"/>
      <c r="AM1392" s="141" t="s">
        <v>1527</v>
      </c>
      <c r="AN1392" s="141" t="s">
        <v>8</v>
      </c>
      <c r="AO1392" s="139" t="s">
        <v>1614</v>
      </c>
      <c r="AP1392" s="139" t="s">
        <v>1403</v>
      </c>
      <c r="AQ1392" s="139"/>
      <c r="AR1392" s="381"/>
      <c r="AS1392" s="139" t="s">
        <v>4075</v>
      </c>
      <c r="AT1392" s="141" t="s">
        <v>1404</v>
      </c>
      <c r="AU1392" s="141"/>
      <c r="AV1392" s="383"/>
      <c r="AW1392" s="385"/>
      <c r="AX1392" s="139"/>
      <c r="AY1392" t="s">
        <v>18402</v>
      </c>
      <c r="AZ1392">
        <v>12000</v>
      </c>
      <c r="BA1392" s="381"/>
      <c r="BB1392" s="139" t="s">
        <v>17</v>
      </c>
      <c r="BC1392" s="166"/>
      <c r="BD1392" s="166"/>
      <c r="BE1392" s="166"/>
      <c r="BF1392" s="166"/>
      <c r="BG1392" s="166"/>
      <c r="BH1392" s="308"/>
      <c r="BI1392" s="308"/>
      <c r="BJ1392" s="141" t="s">
        <v>26</v>
      </c>
      <c r="BK1392" s="141" t="s">
        <v>26</v>
      </c>
      <c r="BL1392" s="141"/>
      <c r="BM1392" s="141"/>
      <c r="BN1392" s="139" t="s">
        <v>4075</v>
      </c>
      <c r="BQ1392" s="141"/>
      <c r="BV1392" s="141"/>
      <c r="BX1392" s="141"/>
      <c r="BY1392" s="141"/>
      <c r="BZ1392" s="141"/>
      <c r="CA1392" s="141"/>
      <c r="CB1392" s="141"/>
      <c r="CC1392" s="141"/>
      <c r="CD1392" s="141"/>
      <c r="CE1392" s="141"/>
      <c r="CF1392" s="141"/>
      <c r="CG1392" s="141"/>
    </row>
    <row r="1393" spans="1:85" x14ac:dyDescent="0.35">
      <c r="A1393" s="155" t="s">
        <v>9194</v>
      </c>
      <c r="B1393" s="139" t="s">
        <v>4075</v>
      </c>
      <c r="C1393" s="18">
        <v>42936</v>
      </c>
      <c r="E1393" s="141" t="s">
        <v>13265</v>
      </c>
      <c r="F1393" s="141">
        <v>3</v>
      </c>
      <c r="G1393" s="141" t="s">
        <v>13283</v>
      </c>
      <c r="H1393" s="141">
        <v>2017</v>
      </c>
      <c r="I1393" s="18">
        <v>42936</v>
      </c>
      <c r="J1393" s="144">
        <v>0.57222222222222219</v>
      </c>
      <c r="K1393" s="378"/>
      <c r="L1393" s="139" t="s">
        <v>4075</v>
      </c>
      <c r="M1393" s="141"/>
      <c r="N1393" s="248"/>
      <c r="O1393" s="141" t="s">
        <v>26</v>
      </c>
      <c r="P1393" s="141"/>
      <c r="Q1393" s="141" t="s">
        <v>9195</v>
      </c>
      <c r="R1393" s="141" t="s">
        <v>9196</v>
      </c>
      <c r="S1393" s="141"/>
      <c r="T1393" s="141"/>
      <c r="U1393" s="141">
        <v>113066618</v>
      </c>
      <c r="V1393" s="141"/>
      <c r="W1393" s="139" t="s">
        <v>4075</v>
      </c>
      <c r="X1393" s="141" t="s">
        <v>25</v>
      </c>
      <c r="Y1393" s="141" t="s">
        <v>27</v>
      </c>
      <c r="Z1393" s="141" t="s">
        <v>4</v>
      </c>
      <c r="AA1393" s="141" t="s">
        <v>34</v>
      </c>
      <c r="AB1393" s="141"/>
      <c r="AC1393" s="139" t="s">
        <v>18048</v>
      </c>
      <c r="AD1393" s="380"/>
      <c r="AE1393" s="139" t="s">
        <v>102</v>
      </c>
      <c r="AF1393" s="139" t="s">
        <v>13086</v>
      </c>
      <c r="AG1393" s="139" t="s">
        <v>102</v>
      </c>
      <c r="AH1393" s="139" t="s">
        <v>1378</v>
      </c>
      <c r="AI1393" s="139" t="s">
        <v>1406</v>
      </c>
      <c r="AJ1393" s="139" t="s">
        <v>1406</v>
      </c>
      <c r="AK1393" s="139"/>
      <c r="AL1393" s="139"/>
      <c r="AM1393" s="141" t="s">
        <v>6</v>
      </c>
      <c r="AN1393" s="141" t="s">
        <v>8</v>
      </c>
      <c r="AO1393" s="139" t="s">
        <v>1614</v>
      </c>
      <c r="AP1393" s="139" t="s">
        <v>7</v>
      </c>
      <c r="AQ1393" s="139"/>
      <c r="AR1393" s="381"/>
      <c r="AS1393" s="139" t="s">
        <v>4075</v>
      </c>
      <c r="AT1393" s="141" t="s">
        <v>43</v>
      </c>
      <c r="AU1393" s="141">
        <v>508</v>
      </c>
      <c r="AV1393" s="383"/>
      <c r="AW1393" s="385"/>
      <c r="AX1393" s="139"/>
      <c r="AY1393" t="s">
        <v>18406</v>
      </c>
      <c r="AZ1393">
        <v>12000</v>
      </c>
      <c r="BA1393" s="381"/>
      <c r="BB1393" s="139" t="s">
        <v>1483</v>
      </c>
      <c r="BC1393" s="166">
        <v>47</v>
      </c>
      <c r="BD1393" s="166"/>
      <c r="BE1393" s="166"/>
      <c r="BF1393" s="166"/>
      <c r="BG1393" s="166"/>
      <c r="BH1393" s="308" t="s">
        <v>13618</v>
      </c>
      <c r="BI1393" s="308"/>
      <c r="BJ1393" s="141" t="s">
        <v>26</v>
      </c>
      <c r="BK1393" s="141" t="s">
        <v>26</v>
      </c>
      <c r="BL1393" s="141"/>
      <c r="BM1393" s="141"/>
      <c r="BN1393" s="139" t="s">
        <v>4075</v>
      </c>
      <c r="BQ1393" s="141"/>
      <c r="BV1393" s="141"/>
      <c r="BX1393" s="141"/>
      <c r="BY1393" s="141"/>
      <c r="BZ1393" s="141"/>
      <c r="CA1393" s="141"/>
      <c r="CB1393" s="141"/>
      <c r="CC1393" s="141"/>
      <c r="CD1393" s="141"/>
      <c r="CE1393" s="141"/>
      <c r="CF1393" s="141"/>
      <c r="CG1393" s="141"/>
    </row>
    <row r="1394" spans="1:85" x14ac:dyDescent="0.35">
      <c r="A1394" s="155" t="s">
        <v>9179</v>
      </c>
      <c r="B1394" s="139" t="s">
        <v>4075</v>
      </c>
      <c r="C1394" s="18">
        <v>42937</v>
      </c>
      <c r="D1394" s="144">
        <v>0.85138888888888886</v>
      </c>
      <c r="E1394" s="141" t="s">
        <v>13265</v>
      </c>
      <c r="F1394" s="141">
        <v>3</v>
      </c>
      <c r="G1394" s="141" t="s">
        <v>13283</v>
      </c>
      <c r="H1394" s="141">
        <v>2017</v>
      </c>
      <c r="I1394" s="18">
        <v>42937</v>
      </c>
      <c r="J1394" s="144">
        <v>0.82916666666666672</v>
      </c>
      <c r="K1394" s="378"/>
      <c r="L1394" s="139" t="s">
        <v>4075</v>
      </c>
      <c r="M1394" s="141"/>
      <c r="N1394" s="248"/>
      <c r="O1394" s="141" t="s">
        <v>26</v>
      </c>
      <c r="P1394" s="141"/>
      <c r="Q1394" s="141" t="s">
        <v>9180</v>
      </c>
      <c r="R1394" s="141" t="s">
        <v>9181</v>
      </c>
      <c r="S1394" s="141"/>
      <c r="T1394" s="141"/>
      <c r="U1394" s="141">
        <v>113070449</v>
      </c>
      <c r="V1394" s="141"/>
      <c r="W1394" s="139" t="s">
        <v>4075</v>
      </c>
      <c r="X1394" s="141" t="s">
        <v>25</v>
      </c>
      <c r="Y1394" s="141" t="s">
        <v>27</v>
      </c>
      <c r="Z1394" s="141" t="s">
        <v>4</v>
      </c>
      <c r="AA1394" s="141" t="s">
        <v>34</v>
      </c>
      <c r="AB1394" s="141"/>
      <c r="AC1394" s="139" t="s">
        <v>18047</v>
      </c>
      <c r="AD1394" s="380"/>
      <c r="AE1394" s="139" t="s">
        <v>102</v>
      </c>
      <c r="AF1394" s="139" t="s">
        <v>13068</v>
      </c>
      <c r="AG1394" s="139" t="s">
        <v>102</v>
      </c>
      <c r="AH1394" s="139" t="s">
        <v>1378</v>
      </c>
      <c r="AI1394" s="139" t="s">
        <v>7</v>
      </c>
      <c r="AJ1394" s="139" t="s">
        <v>7</v>
      </c>
      <c r="AK1394" s="139"/>
      <c r="AL1394" s="139"/>
      <c r="AM1394" s="141" t="s">
        <v>6</v>
      </c>
      <c r="AN1394" s="141" t="s">
        <v>8</v>
      </c>
      <c r="AO1394" s="139" t="s">
        <v>1614</v>
      </c>
      <c r="AP1394" s="139" t="s">
        <v>7</v>
      </c>
      <c r="AQ1394" s="139"/>
      <c r="AR1394" s="381"/>
      <c r="AS1394" s="139" t="s">
        <v>4075</v>
      </c>
      <c r="AT1394" s="141" t="s">
        <v>1404</v>
      </c>
      <c r="AU1394" s="141">
        <v>255</v>
      </c>
      <c r="AV1394" s="383"/>
      <c r="AW1394" s="385"/>
      <c r="AX1394" s="139"/>
      <c r="AY1394" t="s">
        <v>18940</v>
      </c>
      <c r="AZ1394">
        <v>12000</v>
      </c>
      <c r="BA1394" s="381"/>
      <c r="BB1394" s="139" t="s">
        <v>1444</v>
      </c>
      <c r="BC1394" s="166"/>
      <c r="BD1394" s="166"/>
      <c r="BE1394" s="166"/>
      <c r="BF1394" s="166"/>
      <c r="BG1394" s="166"/>
      <c r="BH1394" s="308"/>
      <c r="BI1394" s="308"/>
      <c r="BJ1394" s="141" t="s">
        <v>26</v>
      </c>
      <c r="BK1394" s="141" t="s">
        <v>26</v>
      </c>
      <c r="BL1394" s="141"/>
      <c r="BM1394" s="141"/>
      <c r="BN1394" s="139" t="s">
        <v>4075</v>
      </c>
      <c r="BQ1394" s="141"/>
      <c r="BV1394" s="141"/>
      <c r="BX1394" s="141"/>
      <c r="BY1394" s="141"/>
      <c r="BZ1394" s="141"/>
      <c r="CA1394" s="141"/>
      <c r="CB1394" s="141"/>
      <c r="CC1394" s="141"/>
      <c r="CD1394" s="141"/>
      <c r="CE1394" s="141"/>
      <c r="CF1394" s="141"/>
      <c r="CG1394" s="141"/>
    </row>
    <row r="1395" spans="1:85" x14ac:dyDescent="0.35">
      <c r="A1395" s="155" t="s">
        <v>9182</v>
      </c>
      <c r="B1395" s="139" t="s">
        <v>4075</v>
      </c>
      <c r="C1395" s="18">
        <v>42937</v>
      </c>
      <c r="D1395" s="144">
        <v>0.56041666666666667</v>
      </c>
      <c r="E1395" s="141" t="s">
        <v>13265</v>
      </c>
      <c r="F1395" s="141">
        <v>3</v>
      </c>
      <c r="G1395" s="141" t="s">
        <v>13283</v>
      </c>
      <c r="H1395" s="141">
        <v>2017</v>
      </c>
      <c r="I1395" s="18">
        <v>42937</v>
      </c>
      <c r="J1395" s="144">
        <v>0.56041666666666667</v>
      </c>
      <c r="K1395" s="378"/>
      <c r="L1395" s="139" t="s">
        <v>4075</v>
      </c>
      <c r="M1395" s="141"/>
      <c r="N1395" s="248"/>
      <c r="O1395" s="141" t="s">
        <v>26</v>
      </c>
      <c r="P1395" s="141"/>
      <c r="Q1395" s="141" t="s">
        <v>9183</v>
      </c>
      <c r="R1395" s="141" t="s">
        <v>9184</v>
      </c>
      <c r="S1395" s="141"/>
      <c r="T1395" s="141"/>
      <c r="U1395" s="141"/>
      <c r="V1395" s="141"/>
      <c r="W1395" s="139" t="s">
        <v>4075</v>
      </c>
      <c r="X1395" s="141" t="s">
        <v>25</v>
      </c>
      <c r="Y1395" s="141" t="s">
        <v>27</v>
      </c>
      <c r="Z1395" s="141" t="s">
        <v>4</v>
      </c>
      <c r="AA1395" s="141" t="s">
        <v>34</v>
      </c>
      <c r="AB1395" s="141"/>
      <c r="AC1395" s="139" t="s">
        <v>18050</v>
      </c>
      <c r="AD1395" s="380"/>
      <c r="AE1395" s="139" t="s">
        <v>103</v>
      </c>
      <c r="AF1395" s="139" t="s">
        <v>13075</v>
      </c>
      <c r="AG1395" s="139" t="s">
        <v>103</v>
      </c>
      <c r="AH1395" s="139" t="s">
        <v>1378</v>
      </c>
      <c r="AI1395" s="139" t="s">
        <v>7340</v>
      </c>
      <c r="AJ1395" s="139"/>
      <c r="AK1395" s="139" t="s">
        <v>7340</v>
      </c>
      <c r="AL1395" s="139" t="s">
        <v>1408</v>
      </c>
      <c r="AM1395" s="141" t="s">
        <v>6</v>
      </c>
      <c r="AN1395" s="141" t="s">
        <v>8</v>
      </c>
      <c r="AO1395" s="139" t="s">
        <v>1614</v>
      </c>
      <c r="AP1395" s="139" t="s">
        <v>7</v>
      </c>
      <c r="AQ1395" s="139"/>
      <c r="AR1395" s="381"/>
      <c r="AS1395" s="139" t="s">
        <v>4075</v>
      </c>
      <c r="AT1395" s="141" t="s">
        <v>1404</v>
      </c>
      <c r="AU1395" s="141"/>
      <c r="AV1395" s="383"/>
      <c r="AW1395" s="385"/>
      <c r="AX1395" s="139"/>
      <c r="AY1395" t="s">
        <v>18377</v>
      </c>
      <c r="AZ1395">
        <v>12000</v>
      </c>
      <c r="BA1395" s="381"/>
      <c r="BB1395" s="139" t="s">
        <v>1450</v>
      </c>
      <c r="BC1395" s="166"/>
      <c r="BD1395" s="166"/>
      <c r="BE1395" s="166"/>
      <c r="BF1395" s="166"/>
      <c r="BG1395" s="166"/>
      <c r="BH1395" s="308"/>
      <c r="BI1395" s="308"/>
      <c r="BJ1395" s="141" t="s">
        <v>26</v>
      </c>
      <c r="BK1395" s="141" t="s">
        <v>26</v>
      </c>
      <c r="BL1395" s="141"/>
      <c r="BM1395" s="141"/>
      <c r="BN1395" s="139" t="s">
        <v>4075</v>
      </c>
      <c r="BQ1395" s="141"/>
      <c r="BV1395" s="141"/>
      <c r="BX1395" s="141"/>
      <c r="BY1395" s="141"/>
      <c r="BZ1395" s="141"/>
      <c r="CA1395" s="141"/>
      <c r="CB1395" s="141"/>
      <c r="CC1395" s="141"/>
      <c r="CD1395" s="141"/>
      <c r="CE1395" s="141"/>
      <c r="CF1395" s="141"/>
      <c r="CG1395" s="141"/>
    </row>
    <row r="1396" spans="1:85" x14ac:dyDescent="0.35">
      <c r="A1396" s="155" t="s">
        <v>9170</v>
      </c>
      <c r="B1396" s="139" t="s">
        <v>4075</v>
      </c>
      <c r="C1396" s="18">
        <v>42938</v>
      </c>
      <c r="E1396" s="141" t="s">
        <v>13265</v>
      </c>
      <c r="F1396" s="141">
        <v>3</v>
      </c>
      <c r="G1396" s="141" t="s">
        <v>13283</v>
      </c>
      <c r="H1396" s="141">
        <v>2017</v>
      </c>
      <c r="I1396" s="18">
        <v>42938</v>
      </c>
      <c r="J1396" s="144">
        <v>0.51736111111111116</v>
      </c>
      <c r="K1396" s="378"/>
      <c r="L1396" s="139" t="s">
        <v>4075</v>
      </c>
      <c r="M1396" s="141"/>
      <c r="N1396" s="248"/>
      <c r="O1396" s="141" t="s">
        <v>26</v>
      </c>
      <c r="P1396" s="141"/>
      <c r="Q1396" s="141" t="s">
        <v>9171</v>
      </c>
      <c r="R1396" s="141" t="s">
        <v>9172</v>
      </c>
      <c r="S1396" s="141"/>
      <c r="T1396" s="141"/>
      <c r="U1396" s="141">
        <v>113071487</v>
      </c>
      <c r="V1396" s="141"/>
      <c r="W1396" s="139" t="s">
        <v>4075</v>
      </c>
      <c r="X1396" s="141" t="s">
        <v>25</v>
      </c>
      <c r="Y1396" s="141" t="s">
        <v>27</v>
      </c>
      <c r="Z1396" s="141" t="s">
        <v>4</v>
      </c>
      <c r="AA1396" s="141" t="s">
        <v>34</v>
      </c>
      <c r="AB1396" s="141"/>
      <c r="AC1396" s="139" t="s">
        <v>18050</v>
      </c>
      <c r="AD1396" s="380"/>
      <c r="AE1396" s="139" t="s">
        <v>4</v>
      </c>
      <c r="AF1396" s="139" t="s">
        <v>13073</v>
      </c>
      <c r="AG1396" s="139" t="s">
        <v>4</v>
      </c>
      <c r="AH1396" s="139" t="s">
        <v>1378</v>
      </c>
      <c r="AI1396" s="139" t="s">
        <v>15678</v>
      </c>
      <c r="AJ1396" s="139"/>
      <c r="AK1396" s="139" t="s">
        <v>15678</v>
      </c>
      <c r="AL1396" s="139" t="s">
        <v>7</v>
      </c>
      <c r="AM1396" s="141" t="s">
        <v>6</v>
      </c>
      <c r="AN1396" s="141" t="s">
        <v>8</v>
      </c>
      <c r="AO1396" s="139" t="s">
        <v>1614</v>
      </c>
      <c r="AP1396" s="139" t="s">
        <v>7</v>
      </c>
      <c r="AQ1396" s="139"/>
      <c r="AR1396" s="381"/>
      <c r="AS1396" s="139" t="s">
        <v>4075</v>
      </c>
      <c r="AT1396" s="141" t="s">
        <v>44</v>
      </c>
      <c r="AU1396" s="141">
        <v>115</v>
      </c>
      <c r="AV1396" s="383"/>
      <c r="AW1396" s="385"/>
      <c r="AX1396" s="139"/>
      <c r="AY1396" t="s">
        <v>19009</v>
      </c>
      <c r="AZ1396">
        <v>12000</v>
      </c>
      <c r="BA1396" s="381"/>
      <c r="BB1396" s="139" t="s">
        <v>1451</v>
      </c>
      <c r="BC1396" s="166"/>
      <c r="BD1396" s="166"/>
      <c r="BE1396" s="166"/>
      <c r="BF1396" s="166"/>
      <c r="BG1396" s="166"/>
      <c r="BH1396" s="308"/>
      <c r="BI1396" s="308"/>
      <c r="BJ1396" s="141" t="s">
        <v>26</v>
      </c>
      <c r="BK1396" s="141" t="s">
        <v>26</v>
      </c>
      <c r="BL1396" s="141"/>
      <c r="BM1396" s="141"/>
      <c r="BN1396" s="139" t="s">
        <v>4075</v>
      </c>
      <c r="BQ1396" s="141" t="s">
        <v>15868</v>
      </c>
      <c r="BR1396" s="135" t="s">
        <v>15693</v>
      </c>
      <c r="BT1396" s="135" t="s">
        <v>15362</v>
      </c>
      <c r="BU1396" s="135" t="s">
        <v>15356</v>
      </c>
      <c r="BV1396" s="141" t="s">
        <v>13285</v>
      </c>
      <c r="BW1396" s="135" t="s">
        <v>13278</v>
      </c>
      <c r="BX1396" s="141"/>
      <c r="BY1396" s="141"/>
      <c r="BZ1396" s="141"/>
      <c r="CA1396" s="141"/>
      <c r="CB1396" s="141"/>
      <c r="CC1396" s="141"/>
      <c r="CD1396" s="141"/>
      <c r="CE1396" s="141" t="s">
        <v>15452</v>
      </c>
      <c r="CF1396" s="141" t="s">
        <v>15451</v>
      </c>
      <c r="CG1396" s="141" t="s">
        <v>1897</v>
      </c>
    </row>
    <row r="1397" spans="1:85" x14ac:dyDescent="0.35">
      <c r="A1397" s="155" t="s">
        <v>9173</v>
      </c>
      <c r="B1397" s="139" t="s">
        <v>4075</v>
      </c>
      <c r="C1397" s="18">
        <v>42938</v>
      </c>
      <c r="E1397" s="141" t="s">
        <v>13265</v>
      </c>
      <c r="F1397" s="141">
        <v>3</v>
      </c>
      <c r="G1397" s="141" t="s">
        <v>13283</v>
      </c>
      <c r="H1397" s="141">
        <v>2017</v>
      </c>
      <c r="I1397" s="18">
        <v>42938</v>
      </c>
      <c r="J1397" s="144">
        <v>0.60763888888888884</v>
      </c>
      <c r="K1397" s="378"/>
      <c r="L1397" s="139" t="s">
        <v>4075</v>
      </c>
      <c r="M1397" s="141"/>
      <c r="N1397" s="248"/>
      <c r="O1397" s="141" t="s">
        <v>26</v>
      </c>
      <c r="P1397" s="141"/>
      <c r="Q1397" s="141" t="s">
        <v>9174</v>
      </c>
      <c r="R1397" s="141" t="s">
        <v>9175</v>
      </c>
      <c r="S1397" s="141"/>
      <c r="T1397" s="141"/>
      <c r="U1397" s="141">
        <v>113071536</v>
      </c>
      <c r="V1397" s="141"/>
      <c r="W1397" s="139" t="s">
        <v>4075</v>
      </c>
      <c r="X1397" s="141" t="s">
        <v>25</v>
      </c>
      <c r="Y1397" s="141" t="s">
        <v>27</v>
      </c>
      <c r="Z1397" s="141" t="s">
        <v>4</v>
      </c>
      <c r="AA1397" s="141" t="s">
        <v>34</v>
      </c>
      <c r="AB1397" s="141"/>
      <c r="AC1397" s="139" t="s">
        <v>18050</v>
      </c>
      <c r="AD1397" s="380"/>
      <c r="AE1397" s="139" t="s">
        <v>4</v>
      </c>
      <c r="AF1397" s="139" t="s">
        <v>13073</v>
      </c>
      <c r="AG1397" s="139" t="s">
        <v>4</v>
      </c>
      <c r="AH1397" s="139" t="s">
        <v>1378</v>
      </c>
      <c r="AI1397" s="139" t="s">
        <v>15678</v>
      </c>
      <c r="AJ1397" s="139"/>
      <c r="AK1397" s="139" t="s">
        <v>15678</v>
      </c>
      <c r="AL1397" s="139" t="s">
        <v>7</v>
      </c>
      <c r="AM1397" s="141" t="s">
        <v>6</v>
      </c>
      <c r="AN1397" s="141" t="s">
        <v>8</v>
      </c>
      <c r="AO1397" s="139" t="s">
        <v>1614</v>
      </c>
      <c r="AP1397" s="139" t="s">
        <v>7</v>
      </c>
      <c r="AQ1397" s="139"/>
      <c r="AR1397" s="381"/>
      <c r="AS1397" s="139" t="s">
        <v>4075</v>
      </c>
      <c r="AT1397" s="141" t="s">
        <v>43</v>
      </c>
      <c r="AU1397" s="141">
        <v>518</v>
      </c>
      <c r="AV1397" s="383"/>
      <c r="AW1397" s="385"/>
      <c r="AX1397" s="139"/>
      <c r="AY1397" t="s">
        <v>18242</v>
      </c>
      <c r="AZ1397">
        <v>12000</v>
      </c>
      <c r="BA1397" s="381"/>
      <c r="BB1397" s="139" t="s">
        <v>1446</v>
      </c>
      <c r="BC1397" s="166"/>
      <c r="BD1397" s="166"/>
      <c r="BE1397" s="166"/>
      <c r="BF1397" s="166"/>
      <c r="BG1397" s="166"/>
      <c r="BH1397" s="308"/>
      <c r="BI1397" s="308"/>
      <c r="BJ1397" s="141" t="s">
        <v>26</v>
      </c>
      <c r="BK1397" s="141" t="s">
        <v>26</v>
      </c>
      <c r="BL1397" s="141"/>
      <c r="BM1397" s="141"/>
      <c r="BN1397" s="139" t="s">
        <v>4075</v>
      </c>
      <c r="BQ1397" s="141" t="s">
        <v>15869</v>
      </c>
      <c r="BR1397" s="135" t="s">
        <v>15680</v>
      </c>
      <c r="BT1397" s="135" t="s">
        <v>15365</v>
      </c>
      <c r="BU1397" s="135" t="s">
        <v>13270</v>
      </c>
      <c r="BV1397" s="141" t="s">
        <v>13285</v>
      </c>
      <c r="BW1397" s="135" t="s">
        <v>3829</v>
      </c>
      <c r="BX1397" s="141" t="s">
        <v>12</v>
      </c>
      <c r="BY1397" s="141" t="s">
        <v>12</v>
      </c>
      <c r="BZ1397" s="141" t="s">
        <v>26</v>
      </c>
      <c r="CA1397" s="141" t="s">
        <v>1848</v>
      </c>
      <c r="CB1397" s="141"/>
      <c r="CC1397" s="141" t="s">
        <v>15686</v>
      </c>
      <c r="CD1397" s="141" t="s">
        <v>15687</v>
      </c>
      <c r="CE1397" s="141" t="s">
        <v>15452</v>
      </c>
      <c r="CF1397" s="141" t="s">
        <v>15451</v>
      </c>
      <c r="CG1397" s="141" t="s">
        <v>4004</v>
      </c>
    </row>
    <row r="1398" spans="1:85" x14ac:dyDescent="0.35">
      <c r="A1398" s="155" t="s">
        <v>9176</v>
      </c>
      <c r="B1398" s="139" t="s">
        <v>4075</v>
      </c>
      <c r="C1398" s="18">
        <v>42938</v>
      </c>
      <c r="E1398" s="141" t="s">
        <v>13265</v>
      </c>
      <c r="F1398" s="141">
        <v>3</v>
      </c>
      <c r="G1398" s="141" t="s">
        <v>13283</v>
      </c>
      <c r="H1398" s="141">
        <v>2017</v>
      </c>
      <c r="I1398" s="18">
        <v>42938</v>
      </c>
      <c r="J1398" s="144">
        <v>0.66666666666666663</v>
      </c>
      <c r="K1398" s="378"/>
      <c r="L1398" s="139" t="s">
        <v>4075</v>
      </c>
      <c r="M1398" s="141"/>
      <c r="N1398" s="248"/>
      <c r="O1398" s="141" t="s">
        <v>26</v>
      </c>
      <c r="P1398" s="141"/>
      <c r="Q1398" s="141" t="s">
        <v>9177</v>
      </c>
      <c r="R1398" s="141" t="s">
        <v>9178</v>
      </c>
      <c r="S1398" s="141"/>
      <c r="T1398" s="141"/>
      <c r="U1398" s="141">
        <v>113071615</v>
      </c>
      <c r="V1398" s="141"/>
      <c r="W1398" s="139" t="s">
        <v>4075</v>
      </c>
      <c r="X1398" s="141" t="s">
        <v>25</v>
      </c>
      <c r="Y1398" s="141" t="s">
        <v>27</v>
      </c>
      <c r="Z1398" s="141" t="s">
        <v>4</v>
      </c>
      <c r="AA1398" s="141" t="s">
        <v>34</v>
      </c>
      <c r="AB1398" s="141"/>
      <c r="AC1398" s="139" t="s">
        <v>18047</v>
      </c>
      <c r="AD1398" s="380"/>
      <c r="AE1398" s="139" t="s">
        <v>4</v>
      </c>
      <c r="AF1398" s="139" t="s">
        <v>13073</v>
      </c>
      <c r="AG1398" s="139" t="s">
        <v>4</v>
      </c>
      <c r="AH1398" s="139" t="s">
        <v>1378</v>
      </c>
      <c r="AI1398" s="139" t="s">
        <v>15678</v>
      </c>
      <c r="AJ1398" s="139"/>
      <c r="AK1398" s="139" t="s">
        <v>15678</v>
      </c>
      <c r="AL1398" s="139" t="s">
        <v>7</v>
      </c>
      <c r="AM1398" s="141" t="s">
        <v>1527</v>
      </c>
      <c r="AN1398" s="141" t="s">
        <v>8</v>
      </c>
      <c r="AO1398" s="139" t="s">
        <v>1614</v>
      </c>
      <c r="AP1398" s="139" t="s">
        <v>7</v>
      </c>
      <c r="AQ1398" s="139"/>
      <c r="AR1398" s="381"/>
      <c r="AS1398" s="139" t="s">
        <v>4075</v>
      </c>
      <c r="AT1398" s="141" t="s">
        <v>1404</v>
      </c>
      <c r="AU1398" s="141"/>
      <c r="AV1398" s="383"/>
      <c r="AW1398" s="385"/>
      <c r="AX1398" s="139"/>
      <c r="AY1398" t="s">
        <v>18922</v>
      </c>
      <c r="AZ1398">
        <v>12000</v>
      </c>
      <c r="BA1398" s="381"/>
      <c r="BB1398" s="139" t="s">
        <v>1446</v>
      </c>
      <c r="BC1398" s="166"/>
      <c r="BD1398" s="166"/>
      <c r="BE1398" s="166"/>
      <c r="BF1398" s="166"/>
      <c r="BG1398" s="166"/>
      <c r="BH1398" s="308"/>
      <c r="BI1398" s="308"/>
      <c r="BJ1398" s="141" t="s">
        <v>26</v>
      </c>
      <c r="BK1398" s="141" t="s">
        <v>26</v>
      </c>
      <c r="BL1398" s="141"/>
      <c r="BM1398" s="141"/>
      <c r="BN1398" s="139" t="s">
        <v>4075</v>
      </c>
      <c r="BQ1398" s="141" t="s">
        <v>15868</v>
      </c>
      <c r="BR1398" s="135" t="s">
        <v>15693</v>
      </c>
      <c r="BT1398" s="135" t="s">
        <v>15351</v>
      </c>
      <c r="BU1398" s="135" t="s">
        <v>15369</v>
      </c>
      <c r="BV1398" s="141" t="s">
        <v>2509</v>
      </c>
      <c r="BW1398" s="135" t="s">
        <v>13286</v>
      </c>
      <c r="BX1398" s="141"/>
      <c r="BY1398" s="141"/>
      <c r="BZ1398" s="141"/>
      <c r="CA1398" s="141"/>
      <c r="CB1398" s="141"/>
      <c r="CC1398" s="141"/>
      <c r="CD1398" s="141"/>
      <c r="CE1398" s="141" t="s">
        <v>15450</v>
      </c>
      <c r="CF1398" s="141" t="s">
        <v>15451</v>
      </c>
      <c r="CG1398" s="141" t="s">
        <v>2004</v>
      </c>
    </row>
    <row r="1399" spans="1:85" x14ac:dyDescent="0.35">
      <c r="A1399" s="155" t="s">
        <v>9158</v>
      </c>
      <c r="B1399" s="139" t="s">
        <v>4075</v>
      </c>
      <c r="C1399" s="18">
        <v>42939</v>
      </c>
      <c r="E1399" s="141" t="s">
        <v>13266</v>
      </c>
      <c r="F1399" s="141">
        <v>3</v>
      </c>
      <c r="G1399" s="141" t="s">
        <v>13283</v>
      </c>
      <c r="H1399" s="141">
        <v>2017</v>
      </c>
      <c r="I1399" s="18">
        <v>42939</v>
      </c>
      <c r="J1399" s="144">
        <v>0.3840277777777778</v>
      </c>
      <c r="K1399" s="378"/>
      <c r="L1399" s="139" t="s">
        <v>4075</v>
      </c>
      <c r="M1399" s="141"/>
      <c r="N1399" s="248"/>
      <c r="O1399" s="141" t="s">
        <v>26</v>
      </c>
      <c r="P1399" s="141"/>
      <c r="Q1399" s="141" t="s">
        <v>9159</v>
      </c>
      <c r="R1399" s="141" t="s">
        <v>9160</v>
      </c>
      <c r="S1399" s="141"/>
      <c r="T1399" s="141"/>
      <c r="U1399" s="141">
        <v>113071904</v>
      </c>
      <c r="V1399" s="141"/>
      <c r="W1399" s="139" t="s">
        <v>4075</v>
      </c>
      <c r="X1399" s="141" t="s">
        <v>25</v>
      </c>
      <c r="Y1399" s="141" t="s">
        <v>27</v>
      </c>
      <c r="Z1399" s="141" t="s">
        <v>4</v>
      </c>
      <c r="AA1399" s="141" t="s">
        <v>34</v>
      </c>
      <c r="AB1399" s="141"/>
      <c r="AC1399" s="139" t="s">
        <v>18047</v>
      </c>
      <c r="AD1399" s="380"/>
      <c r="AE1399" s="139" t="s">
        <v>107</v>
      </c>
      <c r="AF1399" s="139" t="s">
        <v>13076</v>
      </c>
      <c r="AG1399" s="139" t="s">
        <v>4130</v>
      </c>
      <c r="AH1399" s="139" t="s">
        <v>1378</v>
      </c>
      <c r="AI1399" s="139" t="s">
        <v>1518</v>
      </c>
      <c r="AJ1399" s="139"/>
      <c r="AK1399" s="139" t="s">
        <v>1518</v>
      </c>
      <c r="AL1399" s="139" t="s">
        <v>7</v>
      </c>
      <c r="AM1399" s="141" t="s">
        <v>1530</v>
      </c>
      <c r="AN1399" s="141" t="s">
        <v>8</v>
      </c>
      <c r="AO1399" s="139" t="s">
        <v>1614</v>
      </c>
      <c r="AP1399" s="139" t="s">
        <v>7</v>
      </c>
      <c r="AQ1399" s="139"/>
      <c r="AR1399" s="381"/>
      <c r="AS1399" s="139" t="s">
        <v>4075</v>
      </c>
      <c r="AT1399" s="141" t="s">
        <v>43</v>
      </c>
      <c r="AU1399" s="141">
        <v>246</v>
      </c>
      <c r="AV1399" s="383"/>
      <c r="AW1399" s="385"/>
      <c r="AX1399" s="139"/>
      <c r="AY1399" t="s">
        <v>19010</v>
      </c>
      <c r="AZ1399">
        <v>12000</v>
      </c>
      <c r="BA1399" s="381"/>
      <c r="BB1399" s="139" t="s">
        <v>1469</v>
      </c>
      <c r="BC1399" s="166"/>
      <c r="BD1399" s="166"/>
      <c r="BE1399" s="166"/>
      <c r="BF1399" s="166"/>
      <c r="BG1399" s="166"/>
      <c r="BH1399" s="308"/>
      <c r="BI1399" s="308"/>
      <c r="BJ1399" s="141" t="s">
        <v>26</v>
      </c>
      <c r="BK1399" s="141" t="s">
        <v>26</v>
      </c>
      <c r="BL1399" s="141"/>
      <c r="BM1399" s="141"/>
      <c r="BN1399" s="139" t="s">
        <v>4075</v>
      </c>
      <c r="BQ1399" s="141"/>
      <c r="BV1399" s="141"/>
      <c r="BX1399" s="141"/>
      <c r="BY1399" s="141"/>
      <c r="BZ1399" s="141"/>
      <c r="CA1399" s="141"/>
      <c r="CB1399" s="141"/>
      <c r="CC1399" s="141"/>
      <c r="CD1399" s="141"/>
      <c r="CE1399" s="141"/>
      <c r="CF1399" s="141"/>
      <c r="CG1399" s="141"/>
    </row>
    <row r="1400" spans="1:85" x14ac:dyDescent="0.35">
      <c r="A1400" s="155" t="s">
        <v>9156</v>
      </c>
      <c r="B1400" s="139" t="s">
        <v>4075</v>
      </c>
      <c r="C1400" s="18">
        <v>42939</v>
      </c>
      <c r="D1400" s="144">
        <v>0.94849537037037035</v>
      </c>
      <c r="E1400" s="141" t="s">
        <v>13266</v>
      </c>
      <c r="F1400" s="141">
        <v>3</v>
      </c>
      <c r="G1400" s="141" t="s">
        <v>13283</v>
      </c>
      <c r="H1400" s="141">
        <v>2017</v>
      </c>
      <c r="I1400" s="18">
        <v>42939</v>
      </c>
      <c r="J1400" s="144">
        <v>0.94791666666666663</v>
      </c>
      <c r="K1400" s="378"/>
      <c r="L1400" s="139" t="s">
        <v>4075</v>
      </c>
      <c r="M1400" s="141" t="s">
        <v>28</v>
      </c>
      <c r="N1400" s="248">
        <v>44249</v>
      </c>
      <c r="O1400" s="141" t="s">
        <v>25</v>
      </c>
      <c r="P1400" s="141"/>
      <c r="Q1400" s="141" t="s">
        <v>9157</v>
      </c>
      <c r="R1400" s="141"/>
      <c r="S1400" s="141"/>
      <c r="T1400" s="141" t="s">
        <v>17117</v>
      </c>
      <c r="U1400" s="141">
        <v>113072040</v>
      </c>
      <c r="V1400" s="141"/>
      <c r="W1400" s="139" t="s">
        <v>4075</v>
      </c>
      <c r="X1400" s="141" t="s">
        <v>25</v>
      </c>
      <c r="Y1400" s="141" t="s">
        <v>27</v>
      </c>
      <c r="Z1400" s="141"/>
      <c r="AA1400" s="141" t="s">
        <v>34</v>
      </c>
      <c r="AB1400" s="141"/>
      <c r="AC1400" s="139" t="s">
        <v>18047</v>
      </c>
      <c r="AD1400" s="380"/>
      <c r="AE1400" s="139" t="s">
        <v>102</v>
      </c>
      <c r="AF1400" s="139" t="s">
        <v>13082</v>
      </c>
      <c r="AG1400" s="139" t="s">
        <v>102</v>
      </c>
      <c r="AH1400" s="139" t="s">
        <v>1378</v>
      </c>
      <c r="AI1400" s="139" t="s">
        <v>1382</v>
      </c>
      <c r="AJ1400" s="139" t="s">
        <v>60</v>
      </c>
      <c r="AK1400" s="139"/>
      <c r="AL1400" s="139"/>
      <c r="AM1400" s="141" t="s">
        <v>9</v>
      </c>
      <c r="AN1400" s="141" t="s">
        <v>8</v>
      </c>
      <c r="AO1400" s="139"/>
      <c r="AP1400" s="139" t="s">
        <v>60</v>
      </c>
      <c r="AQ1400" s="139"/>
      <c r="AR1400" s="381"/>
      <c r="AS1400" s="139" t="s">
        <v>4075</v>
      </c>
      <c r="AT1400" s="141" t="s">
        <v>43</v>
      </c>
      <c r="AU1400" s="141">
        <v>510</v>
      </c>
      <c r="AV1400" s="383"/>
      <c r="AW1400" s="385"/>
      <c r="AX1400" s="139" t="s">
        <v>202</v>
      </c>
      <c r="AY1400" t="s">
        <v>18755</v>
      </c>
      <c r="BA1400" s="381"/>
      <c r="BB1400" s="139" t="s">
        <v>1450</v>
      </c>
      <c r="BC1400" s="166"/>
      <c r="BD1400" s="166"/>
      <c r="BE1400" s="166"/>
      <c r="BF1400" s="166"/>
      <c r="BG1400" s="166"/>
      <c r="BH1400" s="308"/>
      <c r="BI1400" s="308"/>
      <c r="BJ1400" s="141" t="s">
        <v>26</v>
      </c>
      <c r="BK1400" s="141" t="s">
        <v>26</v>
      </c>
      <c r="BL1400" s="141"/>
      <c r="BM1400" s="141"/>
      <c r="BN1400" s="139" t="s">
        <v>4075</v>
      </c>
      <c r="BQ1400" s="141"/>
      <c r="BV1400" s="141"/>
      <c r="BX1400" s="141"/>
      <c r="BY1400" s="141"/>
      <c r="BZ1400" s="141"/>
      <c r="CA1400" s="141"/>
      <c r="CB1400" s="141"/>
      <c r="CC1400" s="141"/>
      <c r="CD1400" s="141"/>
      <c r="CE1400" s="141"/>
      <c r="CF1400" s="141"/>
      <c r="CG1400" s="141"/>
    </row>
    <row r="1401" spans="1:85" x14ac:dyDescent="0.35">
      <c r="A1401" s="155" t="s">
        <v>9161</v>
      </c>
      <c r="B1401" s="139" t="s">
        <v>4075</v>
      </c>
      <c r="C1401" s="18">
        <v>42939</v>
      </c>
      <c r="E1401" s="141" t="s">
        <v>13266</v>
      </c>
      <c r="F1401" s="141">
        <v>3</v>
      </c>
      <c r="G1401" s="141" t="s">
        <v>13283</v>
      </c>
      <c r="H1401" s="141">
        <v>2017</v>
      </c>
      <c r="I1401" s="18">
        <v>42939</v>
      </c>
      <c r="J1401" s="144">
        <v>0.68819444444444444</v>
      </c>
      <c r="K1401" s="378"/>
      <c r="L1401" s="139" t="s">
        <v>4075</v>
      </c>
      <c r="M1401" s="141"/>
      <c r="N1401" s="248"/>
      <c r="O1401" s="141" t="s">
        <v>26</v>
      </c>
      <c r="P1401" s="141"/>
      <c r="Q1401" s="141" t="s">
        <v>9162</v>
      </c>
      <c r="R1401" s="141" t="s">
        <v>9163</v>
      </c>
      <c r="S1401" s="141"/>
      <c r="T1401" s="141"/>
      <c r="U1401" s="141"/>
      <c r="V1401" s="141"/>
      <c r="W1401" s="139" t="s">
        <v>4075</v>
      </c>
      <c r="X1401" s="141" t="s">
        <v>25</v>
      </c>
      <c r="Y1401" s="141" t="s">
        <v>27</v>
      </c>
      <c r="Z1401" s="141" t="s">
        <v>4</v>
      </c>
      <c r="AA1401" s="141" t="s">
        <v>34</v>
      </c>
      <c r="AB1401" s="141"/>
      <c r="AC1401" s="139" t="s">
        <v>18047</v>
      </c>
      <c r="AD1401" s="380"/>
      <c r="AE1401" s="139" t="s">
        <v>102</v>
      </c>
      <c r="AF1401" s="139" t="s">
        <v>13068</v>
      </c>
      <c r="AG1401" s="139" t="s">
        <v>102</v>
      </c>
      <c r="AH1401" s="139" t="s">
        <v>1378</v>
      </c>
      <c r="AI1401" s="139" t="s">
        <v>7</v>
      </c>
      <c r="AJ1401" s="139" t="s">
        <v>7</v>
      </c>
      <c r="AK1401" s="139"/>
      <c r="AL1401" s="139"/>
      <c r="AM1401" s="141" t="s">
        <v>6</v>
      </c>
      <c r="AN1401" s="141" t="s">
        <v>8</v>
      </c>
      <c r="AO1401" s="139" t="s">
        <v>1614</v>
      </c>
      <c r="AP1401" s="139" t="s">
        <v>7</v>
      </c>
      <c r="AQ1401" s="139"/>
      <c r="AR1401" s="381"/>
      <c r="AS1401" s="139" t="s">
        <v>4075</v>
      </c>
      <c r="AT1401" s="141" t="s">
        <v>1404</v>
      </c>
      <c r="AU1401" s="141"/>
      <c r="AV1401" s="383"/>
      <c r="AW1401" s="385"/>
      <c r="AX1401" s="139"/>
      <c r="AY1401" t="s">
        <v>18415</v>
      </c>
      <c r="AZ1401">
        <v>12000</v>
      </c>
      <c r="BA1401" s="381"/>
      <c r="BB1401" s="139" t="s">
        <v>3757</v>
      </c>
      <c r="BC1401" s="166"/>
      <c r="BD1401" s="166"/>
      <c r="BE1401" s="166"/>
      <c r="BF1401" s="166"/>
      <c r="BG1401" s="166"/>
      <c r="BH1401" s="308"/>
      <c r="BI1401" s="308"/>
      <c r="BJ1401" s="141" t="s">
        <v>26</v>
      </c>
      <c r="BK1401" s="141" t="s">
        <v>26</v>
      </c>
      <c r="BL1401" s="141"/>
      <c r="BM1401" s="141"/>
      <c r="BN1401" s="139" t="s">
        <v>4075</v>
      </c>
      <c r="BQ1401" s="141"/>
      <c r="BV1401" s="141"/>
      <c r="BX1401" s="141"/>
      <c r="BY1401" s="141"/>
      <c r="BZ1401" s="141"/>
      <c r="CA1401" s="141"/>
      <c r="CB1401" s="141"/>
      <c r="CC1401" s="141"/>
      <c r="CD1401" s="141"/>
      <c r="CE1401" s="141"/>
      <c r="CF1401" s="141"/>
      <c r="CG1401" s="141"/>
    </row>
    <row r="1402" spans="1:85" x14ac:dyDescent="0.35">
      <c r="A1402" s="155" t="s">
        <v>9167</v>
      </c>
      <c r="B1402" s="139" t="s">
        <v>4075</v>
      </c>
      <c r="C1402" s="18">
        <v>42939</v>
      </c>
      <c r="E1402" s="141" t="s">
        <v>13266</v>
      </c>
      <c r="F1402" s="141">
        <v>3</v>
      </c>
      <c r="G1402" s="141" t="s">
        <v>13283</v>
      </c>
      <c r="H1402" s="141">
        <v>2017</v>
      </c>
      <c r="I1402" s="18">
        <v>42939</v>
      </c>
      <c r="J1402" s="144">
        <v>0.81597222222222221</v>
      </c>
      <c r="K1402" s="378"/>
      <c r="L1402" s="139" t="s">
        <v>4075</v>
      </c>
      <c r="M1402" s="141"/>
      <c r="N1402" s="248"/>
      <c r="O1402" s="141" t="s">
        <v>26</v>
      </c>
      <c r="P1402" s="141"/>
      <c r="Q1402" s="141" t="s">
        <v>9168</v>
      </c>
      <c r="R1402" s="141" t="s">
        <v>9169</v>
      </c>
      <c r="S1402" s="141"/>
      <c r="T1402" s="141"/>
      <c r="U1402" s="141"/>
      <c r="V1402" s="141"/>
      <c r="W1402" s="139" t="s">
        <v>4075</v>
      </c>
      <c r="X1402" s="141" t="s">
        <v>25</v>
      </c>
      <c r="Y1402" s="141" t="s">
        <v>27</v>
      </c>
      <c r="Z1402" s="141" t="s">
        <v>4</v>
      </c>
      <c r="AA1402" s="141" t="s">
        <v>34</v>
      </c>
      <c r="AB1402" s="141"/>
      <c r="AC1402" s="139" t="s">
        <v>18047</v>
      </c>
      <c r="AD1402" s="380"/>
      <c r="AE1402" s="139" t="s">
        <v>103</v>
      </c>
      <c r="AF1402" s="139" t="s">
        <v>13075</v>
      </c>
      <c r="AG1402" s="139" t="s">
        <v>103</v>
      </c>
      <c r="AH1402" s="139" t="s">
        <v>1378</v>
      </c>
      <c r="AI1402" s="139" t="s">
        <v>7340</v>
      </c>
      <c r="AJ1402" s="139"/>
      <c r="AK1402" s="139" t="s">
        <v>7340</v>
      </c>
      <c r="AL1402" s="139" t="s">
        <v>1408</v>
      </c>
      <c r="AM1402" s="141" t="s">
        <v>6</v>
      </c>
      <c r="AN1402" s="141" t="s">
        <v>8</v>
      </c>
      <c r="AO1402" s="139" t="s">
        <v>1614</v>
      </c>
      <c r="AP1402" s="139" t="s">
        <v>7</v>
      </c>
      <c r="AQ1402" s="139"/>
      <c r="AR1402" s="381"/>
      <c r="AS1402" s="139" t="s">
        <v>4075</v>
      </c>
      <c r="AT1402" s="141" t="s">
        <v>1404</v>
      </c>
      <c r="AU1402" s="141"/>
      <c r="AV1402" s="383"/>
      <c r="AW1402" s="385"/>
      <c r="AX1402" s="139"/>
      <c r="AY1402" t="s">
        <v>18415</v>
      </c>
      <c r="AZ1402">
        <v>12000</v>
      </c>
      <c r="BA1402" s="381"/>
      <c r="BB1402" s="139" t="s">
        <v>17</v>
      </c>
      <c r="BC1402" s="166"/>
      <c r="BD1402" s="166"/>
      <c r="BE1402" s="166"/>
      <c r="BF1402" s="166"/>
      <c r="BG1402" s="166"/>
      <c r="BH1402" s="308"/>
      <c r="BI1402" s="308"/>
      <c r="BJ1402" s="141" t="s">
        <v>26</v>
      </c>
      <c r="BK1402" s="141" t="s">
        <v>26</v>
      </c>
      <c r="BL1402" s="141"/>
      <c r="BM1402" s="141"/>
      <c r="BN1402" s="139" t="s">
        <v>4075</v>
      </c>
      <c r="BQ1402" s="141"/>
      <c r="BV1402" s="141"/>
      <c r="BX1402" s="141"/>
      <c r="BY1402" s="141"/>
      <c r="BZ1402" s="141"/>
      <c r="CA1402" s="141"/>
      <c r="CB1402" s="141"/>
      <c r="CC1402" s="141"/>
      <c r="CD1402" s="141"/>
      <c r="CE1402" s="141"/>
      <c r="CF1402" s="141"/>
      <c r="CG1402" s="141"/>
    </row>
    <row r="1403" spans="1:85" x14ac:dyDescent="0.35">
      <c r="A1403" s="155" t="s">
        <v>9164</v>
      </c>
      <c r="B1403" s="139" t="s">
        <v>4075</v>
      </c>
      <c r="C1403" s="18">
        <v>42939</v>
      </c>
      <c r="E1403" s="141" t="s">
        <v>13266</v>
      </c>
      <c r="F1403" s="141">
        <v>3</v>
      </c>
      <c r="G1403" s="141" t="s">
        <v>13283</v>
      </c>
      <c r="H1403" s="141">
        <v>2017</v>
      </c>
      <c r="I1403" s="18">
        <v>42939</v>
      </c>
      <c r="J1403" s="144">
        <v>0.76180555555555551</v>
      </c>
      <c r="K1403" s="378"/>
      <c r="L1403" s="139" t="s">
        <v>4075</v>
      </c>
      <c r="M1403" s="141"/>
      <c r="N1403" s="248"/>
      <c r="O1403" s="141" t="s">
        <v>26</v>
      </c>
      <c r="P1403" s="141"/>
      <c r="Q1403" s="141" t="s">
        <v>9165</v>
      </c>
      <c r="R1403" s="141" t="s">
        <v>9166</v>
      </c>
      <c r="S1403" s="141"/>
      <c r="T1403" s="141"/>
      <c r="U1403" s="141"/>
      <c r="V1403" s="141"/>
      <c r="W1403" s="139" t="s">
        <v>4075</v>
      </c>
      <c r="X1403" s="141" t="s">
        <v>25</v>
      </c>
      <c r="Y1403" s="141" t="s">
        <v>27</v>
      </c>
      <c r="Z1403" s="141" t="s">
        <v>4</v>
      </c>
      <c r="AA1403" s="141" t="s">
        <v>34</v>
      </c>
      <c r="AB1403" s="141"/>
      <c r="AC1403" s="139" t="s">
        <v>18050</v>
      </c>
      <c r="AD1403" s="380"/>
      <c r="AE1403" s="139" t="s">
        <v>4</v>
      </c>
      <c r="AF1403" s="139" t="s">
        <v>13073</v>
      </c>
      <c r="AG1403" s="139" t="s">
        <v>4</v>
      </c>
      <c r="AH1403" s="139" t="s">
        <v>1378</v>
      </c>
      <c r="AI1403" s="139" t="s">
        <v>15678</v>
      </c>
      <c r="AJ1403" s="139"/>
      <c r="AK1403" s="139" t="s">
        <v>15678</v>
      </c>
      <c r="AL1403" s="139" t="s">
        <v>7</v>
      </c>
      <c r="AM1403" s="141" t="s">
        <v>6</v>
      </c>
      <c r="AN1403" s="141" t="s">
        <v>8</v>
      </c>
      <c r="AO1403" s="139" t="s">
        <v>1614</v>
      </c>
      <c r="AP1403" s="139" t="s">
        <v>7</v>
      </c>
      <c r="AQ1403" s="139"/>
      <c r="AR1403" s="381"/>
      <c r="AS1403" s="139" t="s">
        <v>4075</v>
      </c>
      <c r="AT1403" s="141" t="s">
        <v>43</v>
      </c>
      <c r="AU1403" s="141">
        <v>150</v>
      </c>
      <c r="AV1403" s="383"/>
      <c r="AW1403" s="385"/>
      <c r="AX1403" s="139"/>
      <c r="AY1403" t="s">
        <v>18333</v>
      </c>
      <c r="AZ1403">
        <v>12000</v>
      </c>
      <c r="BA1403" s="381"/>
      <c r="BB1403" s="139" t="s">
        <v>1446</v>
      </c>
      <c r="BC1403" s="166"/>
      <c r="BD1403" s="166"/>
      <c r="BE1403" s="166"/>
      <c r="BF1403" s="166"/>
      <c r="BG1403" s="166"/>
      <c r="BH1403" s="308"/>
      <c r="BI1403" s="308"/>
      <c r="BJ1403" s="141" t="s">
        <v>26</v>
      </c>
      <c r="BK1403" s="141" t="s">
        <v>26</v>
      </c>
      <c r="BL1403" s="141"/>
      <c r="BM1403" s="141"/>
      <c r="BN1403" s="139" t="s">
        <v>4075</v>
      </c>
      <c r="BQ1403" s="141" t="s">
        <v>15868</v>
      </c>
      <c r="BR1403" s="135" t="s">
        <v>15680</v>
      </c>
      <c r="BT1403" s="135" t="s">
        <v>15351</v>
      </c>
      <c r="BU1403" s="135" t="s">
        <v>15369</v>
      </c>
      <c r="BV1403" s="141" t="s">
        <v>13266</v>
      </c>
      <c r="BW1403" s="135" t="s">
        <v>13285</v>
      </c>
      <c r="BX1403" s="141" t="s">
        <v>12</v>
      </c>
      <c r="BY1403" s="141" t="s">
        <v>12</v>
      </c>
      <c r="BZ1403" s="141" t="s">
        <v>26</v>
      </c>
      <c r="CA1403" s="141" t="s">
        <v>1848</v>
      </c>
      <c r="CB1403" s="141"/>
      <c r="CC1403" s="141" t="s">
        <v>15720</v>
      </c>
      <c r="CD1403" s="141" t="s">
        <v>15687</v>
      </c>
      <c r="CE1403" s="141" t="s">
        <v>15450</v>
      </c>
      <c r="CF1403" s="141" t="s">
        <v>15451</v>
      </c>
      <c r="CG1403" s="141" t="s">
        <v>1897</v>
      </c>
    </row>
    <row r="1404" spans="1:85" x14ac:dyDescent="0.35">
      <c r="A1404" s="155" t="s">
        <v>9149</v>
      </c>
      <c r="B1404" s="139" t="s">
        <v>4075</v>
      </c>
      <c r="C1404" s="18">
        <v>42940</v>
      </c>
      <c r="E1404" s="141" t="s">
        <v>13266</v>
      </c>
      <c r="F1404" s="141">
        <v>3</v>
      </c>
      <c r="G1404" s="141" t="s">
        <v>13283</v>
      </c>
      <c r="H1404" s="141">
        <v>2017</v>
      </c>
      <c r="I1404" s="18">
        <v>42940</v>
      </c>
      <c r="J1404" s="144">
        <v>0.67152777777777772</v>
      </c>
      <c r="K1404" s="378"/>
      <c r="L1404" s="139" t="s">
        <v>4075</v>
      </c>
      <c r="M1404" s="141"/>
      <c r="N1404" s="248"/>
      <c r="O1404" s="141" t="s">
        <v>26</v>
      </c>
      <c r="P1404" s="141"/>
      <c r="Q1404" s="141"/>
      <c r="R1404" s="141"/>
      <c r="S1404" s="141"/>
      <c r="T1404" s="141"/>
      <c r="U1404" s="141"/>
      <c r="V1404" s="141"/>
      <c r="W1404" s="139" t="s">
        <v>4075</v>
      </c>
      <c r="X1404" s="141" t="s">
        <v>25</v>
      </c>
      <c r="Y1404" s="141" t="s">
        <v>27</v>
      </c>
      <c r="Z1404" s="141" t="s">
        <v>4</v>
      </c>
      <c r="AA1404" s="141" t="s">
        <v>34</v>
      </c>
      <c r="AB1404" s="141"/>
      <c r="AC1404" s="139" t="s">
        <v>18047</v>
      </c>
      <c r="AD1404" s="380"/>
      <c r="AE1404" s="139" t="s">
        <v>4</v>
      </c>
      <c r="AF1404" s="139" t="s">
        <v>13073</v>
      </c>
      <c r="AG1404" s="139" t="s">
        <v>4</v>
      </c>
      <c r="AH1404" s="139" t="s">
        <v>1378</v>
      </c>
      <c r="AI1404" s="139" t="s">
        <v>15678</v>
      </c>
      <c r="AJ1404" s="139"/>
      <c r="AK1404" s="139" t="s">
        <v>15678</v>
      </c>
      <c r="AL1404" s="139" t="s">
        <v>7</v>
      </c>
      <c r="AM1404" s="141" t="s">
        <v>6</v>
      </c>
      <c r="AN1404" s="141" t="s">
        <v>8</v>
      </c>
      <c r="AO1404" s="139" t="s">
        <v>1477</v>
      </c>
      <c r="AP1404" s="139" t="s">
        <v>7</v>
      </c>
      <c r="AQ1404" s="139"/>
      <c r="AR1404" s="381"/>
      <c r="AS1404" s="139" t="s">
        <v>4075</v>
      </c>
      <c r="AT1404" s="141" t="s">
        <v>1404</v>
      </c>
      <c r="AU1404" s="141"/>
      <c r="AV1404" s="383"/>
      <c r="AW1404" s="385"/>
      <c r="AX1404" s="139"/>
      <c r="AY1404" t="s">
        <v>18589</v>
      </c>
      <c r="BA1404" s="381"/>
      <c r="BB1404" s="139" t="s">
        <v>17</v>
      </c>
      <c r="BC1404" s="166"/>
      <c r="BD1404" s="166"/>
      <c r="BE1404" s="166"/>
      <c r="BF1404" s="166"/>
      <c r="BG1404" s="166"/>
      <c r="BH1404" s="308"/>
      <c r="BI1404" s="308"/>
      <c r="BJ1404" s="141" t="s">
        <v>26</v>
      </c>
      <c r="BK1404" s="141" t="s">
        <v>26</v>
      </c>
      <c r="BL1404" s="141"/>
      <c r="BM1404" s="141"/>
      <c r="BN1404" s="139" t="s">
        <v>4075</v>
      </c>
      <c r="BQ1404" s="141"/>
      <c r="BV1404" s="141"/>
      <c r="BX1404" s="141"/>
      <c r="BY1404" s="141"/>
      <c r="BZ1404" s="141"/>
      <c r="CA1404" s="141"/>
      <c r="CB1404" s="141"/>
      <c r="CC1404" s="141"/>
      <c r="CD1404" s="141"/>
      <c r="CE1404" s="141"/>
      <c r="CF1404" s="141"/>
      <c r="CG1404" s="141"/>
    </row>
    <row r="1405" spans="1:85" x14ac:dyDescent="0.35">
      <c r="A1405" s="155" t="s">
        <v>9147</v>
      </c>
      <c r="B1405" s="139" t="s">
        <v>4075</v>
      </c>
      <c r="C1405" s="18">
        <v>42940</v>
      </c>
      <c r="E1405" s="141" t="s">
        <v>13266</v>
      </c>
      <c r="F1405" s="141">
        <v>3</v>
      </c>
      <c r="G1405" s="141" t="s">
        <v>13283</v>
      </c>
      <c r="H1405" s="141">
        <v>2017</v>
      </c>
      <c r="I1405" s="18">
        <v>42940</v>
      </c>
      <c r="J1405" s="144">
        <v>0.58402777777777781</v>
      </c>
      <c r="K1405" s="378"/>
      <c r="L1405" s="139" t="s">
        <v>4075</v>
      </c>
      <c r="M1405" s="141"/>
      <c r="N1405" s="248"/>
      <c r="O1405" s="141" t="s">
        <v>26</v>
      </c>
      <c r="P1405" s="141"/>
      <c r="Q1405" s="141" t="s">
        <v>9148</v>
      </c>
      <c r="R1405" s="141"/>
      <c r="S1405" s="141"/>
      <c r="T1405" s="141"/>
      <c r="U1405" s="141"/>
      <c r="V1405" s="141"/>
      <c r="W1405" s="139" t="s">
        <v>4075</v>
      </c>
      <c r="X1405" s="141" t="s">
        <v>25</v>
      </c>
      <c r="Y1405" s="141" t="s">
        <v>27</v>
      </c>
      <c r="Z1405" s="141" t="s">
        <v>4</v>
      </c>
      <c r="AA1405" s="141" t="s">
        <v>34</v>
      </c>
      <c r="AB1405" s="141"/>
      <c r="AC1405" s="139" t="s">
        <v>18047</v>
      </c>
      <c r="AD1405" s="380"/>
      <c r="AE1405" s="139" t="s">
        <v>102</v>
      </c>
      <c r="AF1405" s="139" t="s">
        <v>13068</v>
      </c>
      <c r="AG1405" s="139" t="s">
        <v>102</v>
      </c>
      <c r="AH1405" s="139" t="s">
        <v>1378</v>
      </c>
      <c r="AI1405" s="139" t="s">
        <v>7</v>
      </c>
      <c r="AJ1405" s="139" t="s">
        <v>7</v>
      </c>
      <c r="AK1405" s="139"/>
      <c r="AL1405" s="139"/>
      <c r="AM1405" s="141" t="s">
        <v>6</v>
      </c>
      <c r="AN1405" s="141" t="s">
        <v>8</v>
      </c>
      <c r="AO1405" s="139" t="s">
        <v>1477</v>
      </c>
      <c r="AP1405" s="139" t="s">
        <v>7</v>
      </c>
      <c r="AQ1405" s="139"/>
      <c r="AR1405" s="381"/>
      <c r="AS1405" s="139" t="s">
        <v>4075</v>
      </c>
      <c r="AT1405" s="141" t="s">
        <v>43</v>
      </c>
      <c r="AU1405" s="141">
        <v>500</v>
      </c>
      <c r="AV1405" s="383"/>
      <c r="AW1405" s="385"/>
      <c r="AX1405" s="139"/>
      <c r="AY1405" t="s">
        <v>18485</v>
      </c>
      <c r="BA1405" s="381"/>
      <c r="BB1405" s="139" t="s">
        <v>1451</v>
      </c>
      <c r="BC1405" s="166"/>
      <c r="BD1405" s="166"/>
      <c r="BE1405" s="166"/>
      <c r="BF1405" s="166"/>
      <c r="BG1405" s="166"/>
      <c r="BH1405" s="308"/>
      <c r="BI1405" s="308"/>
      <c r="BJ1405" s="141" t="s">
        <v>26</v>
      </c>
      <c r="BK1405" s="141" t="s">
        <v>26</v>
      </c>
      <c r="BL1405" s="141"/>
      <c r="BM1405" s="141"/>
      <c r="BN1405" s="139" t="s">
        <v>4075</v>
      </c>
      <c r="BQ1405" s="141"/>
      <c r="BV1405" s="141"/>
      <c r="BX1405" s="141"/>
      <c r="BY1405" s="141"/>
      <c r="BZ1405" s="141"/>
      <c r="CA1405" s="141"/>
      <c r="CB1405" s="141"/>
      <c r="CC1405" s="141"/>
      <c r="CD1405" s="141"/>
      <c r="CE1405" s="141"/>
      <c r="CF1405" s="141"/>
      <c r="CG1405" s="141"/>
    </row>
    <row r="1406" spans="1:85" x14ac:dyDescent="0.35">
      <c r="A1406" s="155" t="s">
        <v>9153</v>
      </c>
      <c r="B1406" s="139" t="s">
        <v>4075</v>
      </c>
      <c r="C1406" s="18">
        <v>42940</v>
      </c>
      <c r="E1406" s="141" t="s">
        <v>13266</v>
      </c>
      <c r="F1406" s="141">
        <v>3</v>
      </c>
      <c r="G1406" s="141" t="s">
        <v>13283</v>
      </c>
      <c r="H1406" s="141">
        <v>2017</v>
      </c>
      <c r="I1406" s="18">
        <v>42940</v>
      </c>
      <c r="J1406" s="144">
        <v>0.90625</v>
      </c>
      <c r="K1406" s="378"/>
      <c r="L1406" s="139" t="s">
        <v>4075</v>
      </c>
      <c r="M1406" s="141"/>
      <c r="N1406" s="248"/>
      <c r="O1406" s="141" t="s">
        <v>26</v>
      </c>
      <c r="P1406" s="141"/>
      <c r="Q1406" s="141" t="s">
        <v>9154</v>
      </c>
      <c r="R1406" s="141" t="s">
        <v>9155</v>
      </c>
      <c r="S1406" s="141"/>
      <c r="T1406" s="141"/>
      <c r="U1406" s="141">
        <v>113075131</v>
      </c>
      <c r="V1406" s="141"/>
      <c r="W1406" s="139" t="s">
        <v>4075</v>
      </c>
      <c r="X1406" s="141" t="s">
        <v>25</v>
      </c>
      <c r="Y1406" s="141" t="s">
        <v>27</v>
      </c>
      <c r="Z1406" s="141" t="s">
        <v>4</v>
      </c>
      <c r="AA1406" s="141" t="s">
        <v>34</v>
      </c>
      <c r="AB1406" s="141"/>
      <c r="AC1406" s="139" t="s">
        <v>18048</v>
      </c>
      <c r="AD1406" s="380"/>
      <c r="AE1406" s="139" t="s">
        <v>4</v>
      </c>
      <c r="AF1406" s="139" t="s">
        <v>13073</v>
      </c>
      <c r="AG1406" s="139" t="s">
        <v>4</v>
      </c>
      <c r="AH1406" s="139" t="s">
        <v>1378</v>
      </c>
      <c r="AI1406" s="139" t="s">
        <v>15678</v>
      </c>
      <c r="AJ1406" s="139"/>
      <c r="AK1406" s="139" t="s">
        <v>15678</v>
      </c>
      <c r="AL1406" s="139" t="s">
        <v>7</v>
      </c>
      <c r="AM1406" s="141" t="s">
        <v>6</v>
      </c>
      <c r="AN1406" s="141" t="s">
        <v>8</v>
      </c>
      <c r="AO1406" s="139" t="s">
        <v>1614</v>
      </c>
      <c r="AP1406" s="139" t="s">
        <v>7</v>
      </c>
      <c r="AQ1406" s="139"/>
      <c r="AR1406" s="381"/>
      <c r="AS1406" s="139" t="s">
        <v>4075</v>
      </c>
      <c r="AT1406" s="141" t="s">
        <v>43</v>
      </c>
      <c r="AU1406" s="141">
        <v>508</v>
      </c>
      <c r="AV1406" s="383"/>
      <c r="AW1406" s="385"/>
      <c r="AX1406" s="139"/>
      <c r="AY1406" t="s">
        <v>19011</v>
      </c>
      <c r="AZ1406">
        <v>12000</v>
      </c>
      <c r="BA1406" s="381"/>
      <c r="BB1406" s="139" t="s">
        <v>1450</v>
      </c>
      <c r="BC1406" s="166">
        <v>150</v>
      </c>
      <c r="BD1406" s="166"/>
      <c r="BE1406" s="166"/>
      <c r="BF1406" s="166"/>
      <c r="BG1406" s="166"/>
      <c r="BH1406" s="308" t="s">
        <v>13606</v>
      </c>
      <c r="BI1406" s="308"/>
      <c r="BJ1406" s="141" t="s">
        <v>26</v>
      </c>
      <c r="BK1406" s="141" t="s">
        <v>26</v>
      </c>
      <c r="BL1406" s="141"/>
      <c r="BM1406" s="141"/>
      <c r="BN1406" s="139" t="s">
        <v>4075</v>
      </c>
      <c r="BQ1406" s="141" t="s">
        <v>15870</v>
      </c>
      <c r="BR1406" s="135" t="s">
        <v>15700</v>
      </c>
      <c r="BT1406" s="135" t="s">
        <v>15365</v>
      </c>
      <c r="BU1406" s="135" t="s">
        <v>15356</v>
      </c>
      <c r="BV1406" s="141" t="s">
        <v>15348</v>
      </c>
      <c r="BW1406" s="135" t="s">
        <v>13261</v>
      </c>
      <c r="BX1406" s="141" t="s">
        <v>15681</v>
      </c>
      <c r="BY1406" s="141" t="s">
        <v>12</v>
      </c>
      <c r="BZ1406" s="141" t="s">
        <v>26</v>
      </c>
      <c r="CA1406" s="141" t="s">
        <v>1848</v>
      </c>
      <c r="CB1406" s="141"/>
      <c r="CC1406" s="141" t="s">
        <v>15686</v>
      </c>
      <c r="CD1406" s="141" t="s">
        <v>15687</v>
      </c>
      <c r="CE1406" s="141" t="s">
        <v>15450</v>
      </c>
      <c r="CF1406" s="141" t="s">
        <v>15451</v>
      </c>
      <c r="CG1406" s="141" t="s">
        <v>1848</v>
      </c>
    </row>
    <row r="1407" spans="1:85" x14ac:dyDescent="0.35">
      <c r="A1407" s="155" t="s">
        <v>9150</v>
      </c>
      <c r="B1407" s="139" t="s">
        <v>4075</v>
      </c>
      <c r="C1407" s="18">
        <v>42940</v>
      </c>
      <c r="E1407" s="141" t="s">
        <v>13266</v>
      </c>
      <c r="F1407" s="141">
        <v>3</v>
      </c>
      <c r="G1407" s="141" t="s">
        <v>13283</v>
      </c>
      <c r="H1407" s="141">
        <v>2017</v>
      </c>
      <c r="I1407" s="18">
        <v>42940</v>
      </c>
      <c r="J1407" s="144">
        <v>0.82777777777777772</v>
      </c>
      <c r="K1407" s="378"/>
      <c r="L1407" s="139" t="s">
        <v>4075</v>
      </c>
      <c r="M1407" s="141"/>
      <c r="N1407" s="248"/>
      <c r="O1407" s="141" t="s">
        <v>26</v>
      </c>
      <c r="P1407" s="141"/>
      <c r="Q1407" s="141" t="s">
        <v>9151</v>
      </c>
      <c r="R1407" s="141" t="s">
        <v>9152</v>
      </c>
      <c r="S1407" s="141"/>
      <c r="T1407" s="141"/>
      <c r="U1407" s="141">
        <v>113074668</v>
      </c>
      <c r="V1407" s="141"/>
      <c r="W1407" s="139" t="s">
        <v>4075</v>
      </c>
      <c r="X1407" s="141" t="s">
        <v>25</v>
      </c>
      <c r="Y1407" s="141" t="s">
        <v>27</v>
      </c>
      <c r="Z1407" s="141" t="s">
        <v>4</v>
      </c>
      <c r="AA1407" s="141" t="s">
        <v>34</v>
      </c>
      <c r="AB1407" s="141"/>
      <c r="AC1407" s="139" t="s">
        <v>18050</v>
      </c>
      <c r="AD1407" s="380"/>
      <c r="AE1407" s="139" t="s">
        <v>4</v>
      </c>
      <c r="AF1407" s="139" t="s">
        <v>13073</v>
      </c>
      <c r="AG1407" s="139" t="s">
        <v>4</v>
      </c>
      <c r="AH1407" s="139" t="s">
        <v>1378</v>
      </c>
      <c r="AI1407" s="139" t="s">
        <v>15678</v>
      </c>
      <c r="AJ1407" s="139"/>
      <c r="AK1407" s="139" t="s">
        <v>15678</v>
      </c>
      <c r="AL1407" s="139" t="s">
        <v>7</v>
      </c>
      <c r="AM1407" s="141" t="s">
        <v>6</v>
      </c>
      <c r="AN1407" s="141" t="s">
        <v>8</v>
      </c>
      <c r="AO1407" s="139" t="s">
        <v>1614</v>
      </c>
      <c r="AP1407" s="139" t="s">
        <v>7</v>
      </c>
      <c r="AQ1407" s="139"/>
      <c r="AR1407" s="381"/>
      <c r="AS1407" s="139" t="s">
        <v>4075</v>
      </c>
      <c r="AT1407" s="141" t="s">
        <v>43</v>
      </c>
      <c r="AU1407" s="141">
        <v>340</v>
      </c>
      <c r="AV1407" s="383"/>
      <c r="AW1407" s="385"/>
      <c r="AX1407" s="139"/>
      <c r="AY1407" t="s">
        <v>18670</v>
      </c>
      <c r="AZ1407">
        <v>12000</v>
      </c>
      <c r="BA1407" s="381"/>
      <c r="BB1407" s="139" t="s">
        <v>1450</v>
      </c>
      <c r="BC1407" s="166"/>
      <c r="BD1407" s="166"/>
      <c r="BE1407" s="166"/>
      <c r="BF1407" s="166"/>
      <c r="BG1407" s="166"/>
      <c r="BH1407" s="308"/>
      <c r="BI1407" s="308"/>
      <c r="BJ1407" s="141" t="s">
        <v>26</v>
      </c>
      <c r="BK1407" s="141" t="s">
        <v>26</v>
      </c>
      <c r="BL1407" s="141"/>
      <c r="BM1407" s="141"/>
      <c r="BN1407" s="139" t="s">
        <v>4075</v>
      </c>
      <c r="BQ1407" s="141" t="s">
        <v>15870</v>
      </c>
      <c r="BR1407" s="135" t="s">
        <v>15680</v>
      </c>
      <c r="BT1407" s="135" t="s">
        <v>15354</v>
      </c>
      <c r="BU1407" s="135" t="s">
        <v>15409</v>
      </c>
      <c r="BV1407" s="141" t="s">
        <v>13271</v>
      </c>
      <c r="BW1407" s="135" t="s">
        <v>13271</v>
      </c>
      <c r="BX1407" s="141" t="s">
        <v>12</v>
      </c>
      <c r="BY1407" s="141" t="s">
        <v>15689</v>
      </c>
      <c r="BZ1407" s="141" t="s">
        <v>26</v>
      </c>
      <c r="CA1407" s="141" t="s">
        <v>1848</v>
      </c>
      <c r="CB1407" s="141"/>
      <c r="CC1407" s="141" t="s">
        <v>15686</v>
      </c>
      <c r="CD1407" s="141" t="s">
        <v>15683</v>
      </c>
      <c r="CE1407" s="141" t="s">
        <v>15450</v>
      </c>
      <c r="CF1407" s="141" t="s">
        <v>15451</v>
      </c>
      <c r="CG1407" s="141" t="s">
        <v>4004</v>
      </c>
    </row>
    <row r="1408" spans="1:85" x14ac:dyDescent="0.35">
      <c r="A1408" s="155" t="s">
        <v>9139</v>
      </c>
      <c r="B1408" s="139" t="s">
        <v>4075</v>
      </c>
      <c r="C1408" s="18">
        <v>42941</v>
      </c>
      <c r="D1408" s="144">
        <v>0.83263888888888893</v>
      </c>
      <c r="E1408" s="141" t="s">
        <v>13266</v>
      </c>
      <c r="F1408" s="141">
        <v>3</v>
      </c>
      <c r="G1408" s="141" t="s">
        <v>13283</v>
      </c>
      <c r="H1408" s="141">
        <v>2017</v>
      </c>
      <c r="I1408" s="18">
        <v>42941</v>
      </c>
      <c r="J1408" s="144">
        <v>0.83263888888888893</v>
      </c>
      <c r="K1408" s="378"/>
      <c r="L1408" s="139" t="s">
        <v>4075</v>
      </c>
      <c r="M1408" s="141" t="s">
        <v>5623</v>
      </c>
      <c r="N1408" s="248"/>
      <c r="O1408" s="141" t="s">
        <v>25</v>
      </c>
      <c r="P1408" s="141"/>
      <c r="Q1408" s="141"/>
      <c r="R1408" s="141" t="s">
        <v>9140</v>
      </c>
      <c r="S1408" s="141"/>
      <c r="T1408" s="141"/>
      <c r="U1408" s="141"/>
      <c r="V1408" s="141"/>
      <c r="W1408" s="139" t="s">
        <v>4075</v>
      </c>
      <c r="X1408" s="141" t="s">
        <v>25</v>
      </c>
      <c r="Y1408" s="141" t="s">
        <v>27</v>
      </c>
      <c r="Z1408" s="141"/>
      <c r="AA1408" s="141" t="s">
        <v>34</v>
      </c>
      <c r="AB1408" s="141"/>
      <c r="AC1408" s="139" t="s">
        <v>114</v>
      </c>
      <c r="AD1408" s="380"/>
      <c r="AE1408" s="139" t="s">
        <v>4</v>
      </c>
      <c r="AF1408" s="139" t="s">
        <v>13073</v>
      </c>
      <c r="AG1408" s="139" t="s">
        <v>4</v>
      </c>
      <c r="AH1408" s="139" t="s">
        <v>1380</v>
      </c>
      <c r="AI1408" s="139" t="s">
        <v>1381</v>
      </c>
      <c r="AJ1408" s="139"/>
      <c r="AK1408" s="139" t="s">
        <v>15678</v>
      </c>
      <c r="AL1408" s="139" t="s">
        <v>1563</v>
      </c>
      <c r="AM1408" s="141" t="s">
        <v>4004</v>
      </c>
      <c r="AN1408" s="141" t="s">
        <v>8</v>
      </c>
      <c r="AO1408" s="139"/>
      <c r="AP1408" s="139" t="s">
        <v>1563</v>
      </c>
      <c r="AQ1408" s="139"/>
      <c r="AR1408" s="381"/>
      <c r="AS1408" s="139" t="s">
        <v>4075</v>
      </c>
      <c r="AT1408" s="141" t="s">
        <v>1404</v>
      </c>
      <c r="AU1408" s="141">
        <v>113</v>
      </c>
      <c r="AV1408" s="383"/>
      <c r="AW1408" s="385"/>
      <c r="AX1408" s="139"/>
      <c r="BA1408" s="381"/>
      <c r="BB1408" s="139" t="s">
        <v>17</v>
      </c>
      <c r="BC1408" s="166">
        <v>7.5000000000000002E-4</v>
      </c>
      <c r="BD1408" s="166"/>
      <c r="BE1408" s="166"/>
      <c r="BF1408" s="166"/>
      <c r="BG1408" s="166"/>
      <c r="BH1408" s="308"/>
      <c r="BI1408" s="308"/>
      <c r="BJ1408" s="141" t="s">
        <v>26</v>
      </c>
      <c r="BK1408" s="141" t="s">
        <v>26</v>
      </c>
      <c r="BL1408" s="141"/>
      <c r="BM1408" s="141"/>
      <c r="BN1408" s="139" t="s">
        <v>4075</v>
      </c>
      <c r="BQ1408" s="141" t="s">
        <v>15870</v>
      </c>
      <c r="BR1408" s="135" t="s">
        <v>15680</v>
      </c>
      <c r="BT1408" s="135" t="s">
        <v>15415</v>
      </c>
      <c r="BU1408" s="135" t="s">
        <v>15359</v>
      </c>
      <c r="BV1408" s="141" t="s">
        <v>13286</v>
      </c>
      <c r="BW1408" s="135" t="s">
        <v>15348</v>
      </c>
      <c r="BX1408" s="141" t="s">
        <v>15707</v>
      </c>
      <c r="BY1408" s="141" t="s">
        <v>15681</v>
      </c>
      <c r="BZ1408" s="141" t="s">
        <v>26</v>
      </c>
      <c r="CA1408" s="141" t="s">
        <v>1848</v>
      </c>
      <c r="CB1408" s="141"/>
      <c r="CC1408" s="141" t="s">
        <v>15690</v>
      </c>
      <c r="CD1408" s="141" t="s">
        <v>15683</v>
      </c>
      <c r="CE1408" s="141" t="s">
        <v>15450</v>
      </c>
      <c r="CF1408" s="141" t="s">
        <v>15451</v>
      </c>
      <c r="CG1408" s="141" t="s">
        <v>4004</v>
      </c>
    </row>
    <row r="1409" spans="1:85" x14ac:dyDescent="0.35">
      <c r="A1409" s="155" t="s">
        <v>9141</v>
      </c>
      <c r="B1409" s="139" t="s">
        <v>4075</v>
      </c>
      <c r="C1409" s="18">
        <v>42941</v>
      </c>
      <c r="E1409" s="141" t="s">
        <v>13266</v>
      </c>
      <c r="F1409" s="141">
        <v>3</v>
      </c>
      <c r="G1409" s="141" t="s">
        <v>13283</v>
      </c>
      <c r="H1409" s="141">
        <v>2017</v>
      </c>
      <c r="I1409" s="18">
        <v>42941</v>
      </c>
      <c r="J1409" s="144">
        <v>0.65763888888888888</v>
      </c>
      <c r="K1409" s="378"/>
      <c r="L1409" s="139" t="s">
        <v>4075</v>
      </c>
      <c r="M1409" s="141"/>
      <c r="N1409" s="248"/>
      <c r="O1409" s="141" t="s">
        <v>26</v>
      </c>
      <c r="P1409" s="141"/>
      <c r="Q1409" s="141" t="s">
        <v>9142</v>
      </c>
      <c r="R1409" s="141" t="s">
        <v>9143</v>
      </c>
      <c r="S1409" s="141"/>
      <c r="T1409" s="141"/>
      <c r="U1409" s="141">
        <v>113084427</v>
      </c>
      <c r="V1409" s="141"/>
      <c r="W1409" s="139" t="s">
        <v>4075</v>
      </c>
      <c r="X1409" s="141" t="s">
        <v>25</v>
      </c>
      <c r="Y1409" s="141" t="s">
        <v>27</v>
      </c>
      <c r="Z1409" s="141" t="s">
        <v>4</v>
      </c>
      <c r="AA1409" s="141" t="s">
        <v>34</v>
      </c>
      <c r="AB1409" s="141"/>
      <c r="AC1409" s="139" t="s">
        <v>18050</v>
      </c>
      <c r="AD1409" s="380"/>
      <c r="AE1409" s="139" t="s">
        <v>4</v>
      </c>
      <c r="AF1409" s="139" t="s">
        <v>13073</v>
      </c>
      <c r="AG1409" s="139" t="s">
        <v>4</v>
      </c>
      <c r="AH1409" s="139" t="s">
        <v>1378</v>
      </c>
      <c r="AI1409" s="139" t="s">
        <v>15678</v>
      </c>
      <c r="AJ1409" s="139"/>
      <c r="AK1409" s="139" t="s">
        <v>15678</v>
      </c>
      <c r="AL1409" s="139" t="s">
        <v>7</v>
      </c>
      <c r="AM1409" s="141" t="s">
        <v>6</v>
      </c>
      <c r="AN1409" s="141" t="s">
        <v>8</v>
      </c>
      <c r="AO1409" s="139" t="s">
        <v>1614</v>
      </c>
      <c r="AP1409" s="139" t="s">
        <v>7</v>
      </c>
      <c r="AQ1409" s="139"/>
      <c r="AR1409" s="381"/>
      <c r="AS1409" s="139" t="s">
        <v>4075</v>
      </c>
      <c r="AT1409" s="141" t="s">
        <v>43</v>
      </c>
      <c r="AU1409" s="141">
        <v>180</v>
      </c>
      <c r="AV1409" s="383"/>
      <c r="AW1409" s="385"/>
      <c r="AX1409" s="139"/>
      <c r="AY1409" t="s">
        <v>18259</v>
      </c>
      <c r="AZ1409">
        <v>12000</v>
      </c>
      <c r="BA1409" s="381"/>
      <c r="BB1409" s="139" t="s">
        <v>1451</v>
      </c>
      <c r="BC1409" s="166"/>
      <c r="BD1409" s="166"/>
      <c r="BE1409" s="166"/>
      <c r="BF1409" s="166"/>
      <c r="BG1409" s="166"/>
      <c r="BH1409" s="308"/>
      <c r="BI1409" s="308"/>
      <c r="BJ1409" s="141" t="s">
        <v>26</v>
      </c>
      <c r="BK1409" s="141" t="s">
        <v>26</v>
      </c>
      <c r="BL1409" s="141"/>
      <c r="BM1409" s="141"/>
      <c r="BN1409" s="139" t="s">
        <v>4075</v>
      </c>
      <c r="BQ1409" s="141" t="s">
        <v>15870</v>
      </c>
      <c r="BR1409" s="135" t="s">
        <v>15680</v>
      </c>
      <c r="BT1409" s="135" t="s">
        <v>15373</v>
      </c>
      <c r="BU1409" s="135" t="s">
        <v>13278</v>
      </c>
      <c r="BV1409" s="141" t="s">
        <v>15374</v>
      </c>
      <c r="BW1409" s="135" t="s">
        <v>13271</v>
      </c>
      <c r="BX1409" s="141" t="s">
        <v>15681</v>
      </c>
      <c r="BY1409" s="141" t="s">
        <v>15689</v>
      </c>
      <c r="BZ1409" s="141" t="s">
        <v>26</v>
      </c>
      <c r="CA1409" s="141" t="s">
        <v>1848</v>
      </c>
      <c r="CB1409" s="141"/>
      <c r="CC1409" s="141" t="s">
        <v>15686</v>
      </c>
      <c r="CD1409" s="141" t="s">
        <v>15683</v>
      </c>
      <c r="CE1409" s="141" t="s">
        <v>15450</v>
      </c>
      <c r="CF1409" s="141" t="s">
        <v>15451</v>
      </c>
      <c r="CG1409" s="141" t="s">
        <v>1897</v>
      </c>
    </row>
    <row r="1410" spans="1:85" x14ac:dyDescent="0.35">
      <c r="A1410" s="155" t="s">
        <v>9144</v>
      </c>
      <c r="B1410" s="139" t="s">
        <v>4075</v>
      </c>
      <c r="C1410" s="18">
        <v>42941</v>
      </c>
      <c r="E1410" s="141" t="s">
        <v>13266</v>
      </c>
      <c r="F1410" s="141">
        <v>3</v>
      </c>
      <c r="G1410" s="141" t="s">
        <v>13283</v>
      </c>
      <c r="H1410" s="141">
        <v>2017</v>
      </c>
      <c r="I1410" s="18">
        <v>42941</v>
      </c>
      <c r="J1410" s="144">
        <v>0.79513888888888884</v>
      </c>
      <c r="K1410" s="378"/>
      <c r="L1410" s="139" t="s">
        <v>4075</v>
      </c>
      <c r="M1410" s="141"/>
      <c r="N1410" s="248"/>
      <c r="O1410" s="141" t="s">
        <v>26</v>
      </c>
      <c r="P1410" s="141"/>
      <c r="Q1410" s="141" t="s">
        <v>9145</v>
      </c>
      <c r="R1410" s="141" t="s">
        <v>9146</v>
      </c>
      <c r="S1410" s="141"/>
      <c r="T1410" s="141"/>
      <c r="U1410" s="141"/>
      <c r="V1410" s="141"/>
      <c r="W1410" s="139" t="s">
        <v>4075</v>
      </c>
      <c r="X1410" s="141" t="s">
        <v>25</v>
      </c>
      <c r="Y1410" s="141" t="s">
        <v>27</v>
      </c>
      <c r="Z1410" s="141" t="s">
        <v>4</v>
      </c>
      <c r="AA1410" s="141" t="s">
        <v>34</v>
      </c>
      <c r="AB1410" s="141"/>
      <c r="AC1410" s="139" t="s">
        <v>18047</v>
      </c>
      <c r="AD1410" s="380"/>
      <c r="AE1410" s="139" t="s">
        <v>102</v>
      </c>
      <c r="AF1410" s="139" t="s">
        <v>13068</v>
      </c>
      <c r="AG1410" s="139" t="s">
        <v>102</v>
      </c>
      <c r="AH1410" s="139" t="s">
        <v>1378</v>
      </c>
      <c r="AI1410" s="139" t="s">
        <v>7</v>
      </c>
      <c r="AJ1410" s="139" t="s">
        <v>7</v>
      </c>
      <c r="AK1410" s="139"/>
      <c r="AL1410" s="139"/>
      <c r="AM1410" s="141" t="s">
        <v>6</v>
      </c>
      <c r="AN1410" s="141" t="s">
        <v>8</v>
      </c>
      <c r="AO1410" s="139" t="s">
        <v>1614</v>
      </c>
      <c r="AP1410" s="139" t="s">
        <v>7</v>
      </c>
      <c r="AQ1410" s="139"/>
      <c r="AR1410" s="381"/>
      <c r="AS1410" s="139" t="s">
        <v>4075</v>
      </c>
      <c r="AT1410" s="141" t="s">
        <v>44</v>
      </c>
      <c r="AU1410" s="141">
        <v>280</v>
      </c>
      <c r="AV1410" s="383"/>
      <c r="AW1410" s="385"/>
      <c r="AX1410" s="139"/>
      <c r="AY1410" t="s">
        <v>18807</v>
      </c>
      <c r="AZ1410">
        <v>12000</v>
      </c>
      <c r="BA1410" s="381"/>
      <c r="BB1410" s="139" t="s">
        <v>17</v>
      </c>
      <c r="BC1410" s="166"/>
      <c r="BD1410" s="166"/>
      <c r="BE1410" s="166"/>
      <c r="BF1410" s="166"/>
      <c r="BG1410" s="166"/>
      <c r="BH1410" s="308"/>
      <c r="BI1410" s="308"/>
      <c r="BJ1410" s="141" t="s">
        <v>26</v>
      </c>
      <c r="BK1410" s="141" t="s">
        <v>26</v>
      </c>
      <c r="BL1410" s="141"/>
      <c r="BM1410" s="141"/>
      <c r="BN1410" s="139" t="s">
        <v>4075</v>
      </c>
      <c r="BQ1410" s="141"/>
      <c r="BV1410" s="141"/>
      <c r="BX1410" s="141"/>
      <c r="BY1410" s="141"/>
      <c r="BZ1410" s="141"/>
      <c r="CA1410" s="141"/>
      <c r="CB1410" s="141"/>
      <c r="CC1410" s="141"/>
      <c r="CD1410" s="141"/>
      <c r="CE1410" s="141"/>
      <c r="CF1410" s="141"/>
      <c r="CG1410" s="141"/>
    </row>
    <row r="1411" spans="1:85" x14ac:dyDescent="0.35">
      <c r="A1411" s="155" t="s">
        <v>9136</v>
      </c>
      <c r="B1411" s="139" t="s">
        <v>4075</v>
      </c>
      <c r="C1411" s="18">
        <v>42942</v>
      </c>
      <c r="E1411" s="141" t="s">
        <v>13266</v>
      </c>
      <c r="F1411" s="141">
        <v>3</v>
      </c>
      <c r="G1411" s="141" t="s">
        <v>13283</v>
      </c>
      <c r="H1411" s="141">
        <v>2017</v>
      </c>
      <c r="I1411" s="18">
        <v>42942</v>
      </c>
      <c r="J1411" s="144">
        <v>0.28819444444444442</v>
      </c>
      <c r="K1411" s="378"/>
      <c r="L1411" s="139" t="s">
        <v>4075</v>
      </c>
      <c r="M1411" s="141"/>
      <c r="N1411" s="248"/>
      <c r="O1411" s="141" t="s">
        <v>26</v>
      </c>
      <c r="P1411" s="141"/>
      <c r="Q1411" s="141" t="s">
        <v>9137</v>
      </c>
      <c r="R1411" s="141" t="s">
        <v>9138</v>
      </c>
      <c r="S1411" s="141"/>
      <c r="T1411" s="141"/>
      <c r="U1411" s="141"/>
      <c r="V1411" s="141"/>
      <c r="W1411" s="139" t="s">
        <v>4075</v>
      </c>
      <c r="X1411" s="141" t="s">
        <v>25</v>
      </c>
      <c r="Y1411" s="141" t="s">
        <v>27</v>
      </c>
      <c r="Z1411" s="141" t="s">
        <v>4</v>
      </c>
      <c r="AA1411" s="141" t="s">
        <v>34</v>
      </c>
      <c r="AB1411" s="141"/>
      <c r="AC1411" s="139" t="s">
        <v>18049</v>
      </c>
      <c r="AD1411" s="380"/>
      <c r="AE1411" s="139" t="s">
        <v>103</v>
      </c>
      <c r="AF1411" s="139" t="s">
        <v>13075</v>
      </c>
      <c r="AG1411" s="139" t="s">
        <v>103</v>
      </c>
      <c r="AH1411" s="139" t="s">
        <v>1378</v>
      </c>
      <c r="AI1411" s="139" t="s">
        <v>7340</v>
      </c>
      <c r="AJ1411" s="139"/>
      <c r="AK1411" s="139" t="s">
        <v>7340</v>
      </c>
      <c r="AL1411" s="139" t="s">
        <v>1408</v>
      </c>
      <c r="AM1411" s="141" t="s">
        <v>1527</v>
      </c>
      <c r="AN1411" s="141" t="s">
        <v>8</v>
      </c>
      <c r="AO1411" s="139" t="s">
        <v>1614</v>
      </c>
      <c r="AP1411" s="139" t="s">
        <v>7</v>
      </c>
      <c r="AQ1411" s="139"/>
      <c r="AR1411" s="381"/>
      <c r="AS1411" s="139" t="s">
        <v>4075</v>
      </c>
      <c r="AT1411" s="141" t="s">
        <v>1404</v>
      </c>
      <c r="AU1411" s="141"/>
      <c r="AV1411" s="383"/>
      <c r="AW1411" s="385"/>
      <c r="AX1411" s="139"/>
      <c r="AY1411" t="s">
        <v>19012</v>
      </c>
      <c r="AZ1411">
        <v>12000</v>
      </c>
      <c r="BA1411" s="381"/>
      <c r="BB1411" s="139" t="s">
        <v>17</v>
      </c>
      <c r="BC1411" s="166"/>
      <c r="BD1411" s="166"/>
      <c r="BE1411" s="166"/>
      <c r="BF1411" s="166"/>
      <c r="BG1411" s="166"/>
      <c r="BH1411" s="308"/>
      <c r="BI1411" s="308"/>
      <c r="BJ1411" s="141" t="s">
        <v>26</v>
      </c>
      <c r="BK1411" s="141" t="s">
        <v>26</v>
      </c>
      <c r="BL1411" s="141"/>
      <c r="BM1411" s="141"/>
      <c r="BN1411" s="139" t="s">
        <v>4075</v>
      </c>
      <c r="BQ1411" s="141"/>
      <c r="BV1411" s="141"/>
      <c r="BX1411" s="141"/>
      <c r="BY1411" s="141"/>
      <c r="BZ1411" s="141"/>
      <c r="CA1411" s="141"/>
      <c r="CB1411" s="141"/>
      <c r="CC1411" s="141"/>
      <c r="CD1411" s="141"/>
      <c r="CE1411" s="141"/>
      <c r="CF1411" s="141"/>
      <c r="CG1411" s="141"/>
    </row>
    <row r="1412" spans="1:85" x14ac:dyDescent="0.35">
      <c r="A1412" s="155" t="s">
        <v>9127</v>
      </c>
      <c r="B1412" s="139" t="s">
        <v>4075</v>
      </c>
      <c r="C1412" s="18">
        <v>42944</v>
      </c>
      <c r="D1412" s="144">
        <v>0.58472222222222225</v>
      </c>
      <c r="E1412" s="141" t="s">
        <v>13266</v>
      </c>
      <c r="F1412" s="141">
        <v>3</v>
      </c>
      <c r="G1412" s="141" t="s">
        <v>13283</v>
      </c>
      <c r="H1412" s="141">
        <v>2017</v>
      </c>
      <c r="I1412" s="18">
        <v>42944</v>
      </c>
      <c r="J1412" s="144">
        <v>0.58472222222222225</v>
      </c>
      <c r="K1412" s="378"/>
      <c r="L1412" s="139" t="s">
        <v>4075</v>
      </c>
      <c r="M1412" s="141"/>
      <c r="N1412" s="248"/>
      <c r="O1412" s="141" t="s">
        <v>26</v>
      </c>
      <c r="P1412" s="141"/>
      <c r="Q1412" s="141" t="s">
        <v>9128</v>
      </c>
      <c r="R1412" s="141" t="s">
        <v>9129</v>
      </c>
      <c r="S1412" s="141"/>
      <c r="T1412" s="141"/>
      <c r="U1412" s="141"/>
      <c r="V1412" s="141"/>
      <c r="W1412" s="139" t="s">
        <v>4075</v>
      </c>
      <c r="X1412" s="141" t="s">
        <v>25</v>
      </c>
      <c r="Y1412" s="141" t="s">
        <v>27</v>
      </c>
      <c r="Z1412" s="141" t="s">
        <v>4</v>
      </c>
      <c r="AA1412" s="141" t="s">
        <v>34</v>
      </c>
      <c r="AB1412" s="141"/>
      <c r="AC1412" s="139" t="s">
        <v>18050</v>
      </c>
      <c r="AD1412" s="380"/>
      <c r="AE1412" s="139" t="s">
        <v>102</v>
      </c>
      <c r="AF1412" s="139" t="s">
        <v>13068</v>
      </c>
      <c r="AG1412" s="139" t="s">
        <v>102</v>
      </c>
      <c r="AH1412" s="139" t="s">
        <v>1378</v>
      </c>
      <c r="AI1412" s="139" t="s">
        <v>7</v>
      </c>
      <c r="AJ1412" s="139" t="s">
        <v>7</v>
      </c>
      <c r="AK1412" s="139"/>
      <c r="AL1412" s="139"/>
      <c r="AM1412" s="141" t="s">
        <v>6</v>
      </c>
      <c r="AN1412" s="141" t="s">
        <v>8</v>
      </c>
      <c r="AO1412" s="139" t="s">
        <v>1614</v>
      </c>
      <c r="AP1412" s="139" t="s">
        <v>7</v>
      </c>
      <c r="AQ1412" s="139"/>
      <c r="AR1412" s="381"/>
      <c r="AS1412" s="139" t="s">
        <v>4075</v>
      </c>
      <c r="AT1412" s="141" t="s">
        <v>43</v>
      </c>
      <c r="AU1412" s="141">
        <v>244</v>
      </c>
      <c r="AV1412" s="383"/>
      <c r="AW1412" s="385"/>
      <c r="AX1412" s="139"/>
      <c r="AY1412" t="s">
        <v>19013</v>
      </c>
      <c r="AZ1412">
        <v>12000</v>
      </c>
      <c r="BA1412" s="381"/>
      <c r="BB1412" s="139" t="s">
        <v>1446</v>
      </c>
      <c r="BC1412" s="166"/>
      <c r="BD1412" s="166"/>
      <c r="BE1412" s="166"/>
      <c r="BF1412" s="166"/>
      <c r="BG1412" s="166"/>
      <c r="BH1412" s="308"/>
      <c r="BI1412" s="308"/>
      <c r="BJ1412" s="141" t="s">
        <v>26</v>
      </c>
      <c r="BK1412" s="141" t="s">
        <v>26</v>
      </c>
      <c r="BL1412" s="141"/>
      <c r="BM1412" s="141"/>
      <c r="BN1412" s="139" t="s">
        <v>4075</v>
      </c>
      <c r="BQ1412" s="141"/>
      <c r="BV1412" s="141"/>
      <c r="BX1412" s="141"/>
      <c r="BY1412" s="141"/>
      <c r="BZ1412" s="141"/>
      <c r="CA1412" s="141"/>
      <c r="CB1412" s="141"/>
      <c r="CC1412" s="141"/>
      <c r="CD1412" s="141"/>
      <c r="CE1412" s="141"/>
      <c r="CF1412" s="141"/>
      <c r="CG1412" s="141"/>
    </row>
    <row r="1413" spans="1:85" x14ac:dyDescent="0.35">
      <c r="A1413" s="155" t="s">
        <v>20038</v>
      </c>
      <c r="B1413" s="139" t="s">
        <v>4075</v>
      </c>
      <c r="C1413" s="18">
        <v>42944</v>
      </c>
      <c r="D1413" s="144">
        <v>0.75780092592592596</v>
      </c>
      <c r="E1413" s="141" t="s">
        <v>13266</v>
      </c>
      <c r="F1413" s="141">
        <v>3</v>
      </c>
      <c r="G1413" s="141" t="s">
        <v>13283</v>
      </c>
      <c r="H1413" s="141">
        <v>2017</v>
      </c>
      <c r="I1413" s="18">
        <v>42944</v>
      </c>
      <c r="J1413" s="144">
        <v>0.75763888888888886</v>
      </c>
      <c r="K1413" s="378"/>
      <c r="L1413" s="139" t="s">
        <v>4075</v>
      </c>
      <c r="M1413" s="141" t="s">
        <v>28</v>
      </c>
      <c r="N1413" s="248">
        <v>44252</v>
      </c>
      <c r="O1413" s="141" t="s">
        <v>25</v>
      </c>
      <c r="P1413" s="141"/>
      <c r="Q1413" s="141" t="s">
        <v>20039</v>
      </c>
      <c r="R1413" s="141" t="s">
        <v>1944</v>
      </c>
      <c r="S1413" s="141"/>
      <c r="T1413" s="141" t="s">
        <v>20040</v>
      </c>
      <c r="U1413" s="141"/>
      <c r="V1413" s="141"/>
      <c r="W1413" s="139" t="s">
        <v>4075</v>
      </c>
      <c r="X1413" s="141" t="s">
        <v>25</v>
      </c>
      <c r="Y1413" s="141" t="s">
        <v>27</v>
      </c>
      <c r="Z1413" s="141"/>
      <c r="AA1413" s="141" t="s">
        <v>34</v>
      </c>
      <c r="AB1413" s="141"/>
      <c r="AC1413" s="139" t="s">
        <v>18047</v>
      </c>
      <c r="AD1413" s="380"/>
      <c r="AE1413" s="139" t="s">
        <v>4</v>
      </c>
      <c r="AF1413" s="139" t="s">
        <v>13073</v>
      </c>
      <c r="AG1413" s="139" t="s">
        <v>4</v>
      </c>
      <c r="AH1413" s="139" t="s">
        <v>1380</v>
      </c>
      <c r="AI1413" s="139" t="s">
        <v>15678</v>
      </c>
      <c r="AJ1413" s="139"/>
      <c r="AK1413" s="139" t="s">
        <v>15678</v>
      </c>
      <c r="AL1413" s="139" t="s">
        <v>7</v>
      </c>
      <c r="AM1413" s="141" t="s">
        <v>15</v>
      </c>
      <c r="AN1413" s="141" t="s">
        <v>8</v>
      </c>
      <c r="AO1413" s="139"/>
      <c r="AP1413" s="139" t="s">
        <v>7</v>
      </c>
      <c r="AQ1413" s="139"/>
      <c r="AR1413" s="381"/>
      <c r="AS1413" s="139" t="s">
        <v>4075</v>
      </c>
      <c r="AT1413" s="141" t="s">
        <v>1404</v>
      </c>
      <c r="AU1413" s="141"/>
      <c r="AV1413" s="383"/>
      <c r="AW1413" s="385"/>
      <c r="AX1413" s="139" t="s">
        <v>202</v>
      </c>
      <c r="AY1413" t="s">
        <v>18293</v>
      </c>
      <c r="BA1413" s="381"/>
      <c r="BB1413" s="139" t="s">
        <v>1450</v>
      </c>
      <c r="BC1413" s="166"/>
      <c r="BD1413" s="166"/>
      <c r="BE1413" s="166"/>
      <c r="BF1413" s="166"/>
      <c r="BG1413" s="166"/>
      <c r="BH1413" s="308"/>
      <c r="BI1413" s="308"/>
      <c r="BJ1413" s="141" t="s">
        <v>26</v>
      </c>
      <c r="BK1413" s="141" t="s">
        <v>26</v>
      </c>
      <c r="BL1413" s="141"/>
      <c r="BM1413" s="141"/>
      <c r="BN1413" s="139" t="s">
        <v>4075</v>
      </c>
      <c r="BQ1413" s="141"/>
      <c r="BV1413" s="141"/>
      <c r="BX1413" s="141"/>
      <c r="BY1413" s="141"/>
      <c r="BZ1413" s="141"/>
      <c r="CA1413" s="141"/>
      <c r="CB1413" s="141"/>
      <c r="CC1413" s="141"/>
      <c r="CD1413" s="141"/>
      <c r="CE1413" s="141"/>
      <c r="CF1413" s="141"/>
      <c r="CG1413" s="141"/>
    </row>
    <row r="1414" spans="1:85" x14ac:dyDescent="0.35">
      <c r="A1414" s="155" t="s">
        <v>9133</v>
      </c>
      <c r="B1414" s="139" t="s">
        <v>4075</v>
      </c>
      <c r="C1414" s="18">
        <v>42944</v>
      </c>
      <c r="E1414" s="141" t="s">
        <v>13266</v>
      </c>
      <c r="F1414" s="141">
        <v>3</v>
      </c>
      <c r="G1414" s="141" t="s">
        <v>13283</v>
      </c>
      <c r="H1414" s="141">
        <v>2017</v>
      </c>
      <c r="I1414" s="18">
        <v>42944</v>
      </c>
      <c r="J1414" s="144">
        <v>0.76388888888888884</v>
      </c>
      <c r="K1414" s="378"/>
      <c r="L1414" s="139" t="s">
        <v>4075</v>
      </c>
      <c r="M1414" s="141"/>
      <c r="N1414" s="248"/>
      <c r="O1414" s="141" t="s">
        <v>26</v>
      </c>
      <c r="P1414" s="141"/>
      <c r="Q1414" s="141" t="s">
        <v>9134</v>
      </c>
      <c r="R1414" s="141" t="s">
        <v>9135</v>
      </c>
      <c r="S1414" s="141"/>
      <c r="T1414" s="141"/>
      <c r="U1414" s="141">
        <v>113095925</v>
      </c>
      <c r="V1414" s="141"/>
      <c r="W1414" s="139" t="s">
        <v>4075</v>
      </c>
      <c r="X1414" s="141" t="s">
        <v>25</v>
      </c>
      <c r="Y1414" s="141" t="s">
        <v>27</v>
      </c>
      <c r="Z1414" s="141" t="s">
        <v>4</v>
      </c>
      <c r="AA1414" s="141" t="s">
        <v>34</v>
      </c>
      <c r="AB1414" s="141"/>
      <c r="AC1414" s="139" t="s">
        <v>18050</v>
      </c>
      <c r="AD1414" s="380"/>
      <c r="AE1414" s="139" t="s">
        <v>4</v>
      </c>
      <c r="AF1414" s="139" t="s">
        <v>13073</v>
      </c>
      <c r="AG1414" s="139" t="s">
        <v>4</v>
      </c>
      <c r="AH1414" s="139" t="s">
        <v>1378</v>
      </c>
      <c r="AI1414" s="139" t="s">
        <v>15678</v>
      </c>
      <c r="AJ1414" s="139"/>
      <c r="AK1414" s="139" t="s">
        <v>15678</v>
      </c>
      <c r="AL1414" s="139" t="s">
        <v>7</v>
      </c>
      <c r="AM1414" s="141" t="s">
        <v>12</v>
      </c>
      <c r="AN1414" s="141" t="s">
        <v>8</v>
      </c>
      <c r="AO1414" s="139" t="s">
        <v>1614</v>
      </c>
      <c r="AP1414" s="139" t="s">
        <v>7</v>
      </c>
      <c r="AQ1414" s="139"/>
      <c r="AR1414" s="381"/>
      <c r="AS1414" s="139" t="s">
        <v>4075</v>
      </c>
      <c r="AT1414" s="141" t="s">
        <v>43</v>
      </c>
      <c r="AU1414" s="141">
        <v>565</v>
      </c>
      <c r="AV1414" s="383"/>
      <c r="AW1414" s="385"/>
      <c r="AX1414" s="139"/>
      <c r="AY1414" t="s">
        <v>18563</v>
      </c>
      <c r="AZ1414">
        <v>21000</v>
      </c>
      <c r="BA1414" s="381"/>
      <c r="BB1414" s="139" t="s">
        <v>1452</v>
      </c>
      <c r="BC1414" s="166"/>
      <c r="BD1414" s="166"/>
      <c r="BE1414" s="166"/>
      <c r="BF1414" s="166"/>
      <c r="BG1414" s="166"/>
      <c r="BH1414" s="308"/>
      <c r="BI1414" s="308"/>
      <c r="BJ1414" s="141" t="s">
        <v>26</v>
      </c>
      <c r="BK1414" s="141" t="s">
        <v>26</v>
      </c>
      <c r="BL1414" s="141"/>
      <c r="BM1414" s="141"/>
      <c r="BN1414" s="139" t="s">
        <v>4075</v>
      </c>
      <c r="BQ1414" s="141"/>
      <c r="BV1414" s="141"/>
      <c r="BX1414" s="141"/>
      <c r="BY1414" s="141"/>
      <c r="BZ1414" s="141"/>
      <c r="CA1414" s="141"/>
      <c r="CB1414" s="141"/>
      <c r="CC1414" s="141"/>
      <c r="CD1414" s="141"/>
      <c r="CE1414" s="141"/>
      <c r="CF1414" s="141"/>
      <c r="CG1414" s="141"/>
    </row>
    <row r="1415" spans="1:85" x14ac:dyDescent="0.35">
      <c r="A1415" s="155" t="s">
        <v>9130</v>
      </c>
      <c r="B1415" s="139" t="s">
        <v>4075</v>
      </c>
      <c r="C1415" s="18">
        <v>42944</v>
      </c>
      <c r="E1415" s="141" t="s">
        <v>13266</v>
      </c>
      <c r="F1415" s="141">
        <v>3</v>
      </c>
      <c r="G1415" s="141" t="s">
        <v>13283</v>
      </c>
      <c r="H1415" s="141">
        <v>2017</v>
      </c>
      <c r="I1415" s="18">
        <v>42944</v>
      </c>
      <c r="J1415" s="144">
        <v>0.70138888888888884</v>
      </c>
      <c r="K1415" s="378"/>
      <c r="L1415" s="139" t="s">
        <v>4075</v>
      </c>
      <c r="M1415" s="141"/>
      <c r="N1415" s="248"/>
      <c r="O1415" s="141" t="s">
        <v>26</v>
      </c>
      <c r="P1415" s="141"/>
      <c r="Q1415" s="141" t="s">
        <v>9131</v>
      </c>
      <c r="R1415" s="141" t="s">
        <v>9132</v>
      </c>
      <c r="S1415" s="141"/>
      <c r="T1415" s="141"/>
      <c r="U1415" s="141">
        <v>113095914</v>
      </c>
      <c r="V1415" s="141"/>
      <c r="W1415" s="139" t="s">
        <v>4075</v>
      </c>
      <c r="X1415" s="141" t="s">
        <v>25</v>
      </c>
      <c r="Y1415" s="141" t="s">
        <v>27</v>
      </c>
      <c r="Z1415" s="141" t="s">
        <v>4</v>
      </c>
      <c r="AA1415" s="141" t="s">
        <v>34</v>
      </c>
      <c r="AB1415" s="141"/>
      <c r="AC1415" s="139" t="s">
        <v>18048</v>
      </c>
      <c r="AD1415" s="380"/>
      <c r="AE1415" s="139" t="s">
        <v>102</v>
      </c>
      <c r="AF1415" s="139" t="s">
        <v>13068</v>
      </c>
      <c r="AG1415" s="139" t="s">
        <v>102</v>
      </c>
      <c r="AH1415" s="139" t="s">
        <v>1378</v>
      </c>
      <c r="AI1415" s="139" t="s">
        <v>7</v>
      </c>
      <c r="AJ1415" s="139" t="s">
        <v>7</v>
      </c>
      <c r="AK1415" s="139"/>
      <c r="AL1415" s="139"/>
      <c r="AM1415" s="141" t="s">
        <v>6</v>
      </c>
      <c r="AN1415" s="141" t="s">
        <v>8</v>
      </c>
      <c r="AO1415" s="139" t="s">
        <v>1614</v>
      </c>
      <c r="AP1415" s="139" t="s">
        <v>7</v>
      </c>
      <c r="AQ1415" s="139"/>
      <c r="AR1415" s="381"/>
      <c r="AS1415" s="139" t="s">
        <v>4075</v>
      </c>
      <c r="AT1415" s="141" t="s">
        <v>1404</v>
      </c>
      <c r="AU1415" s="141"/>
      <c r="AV1415" s="383"/>
      <c r="AW1415" s="385"/>
      <c r="AX1415" s="139"/>
      <c r="AY1415" t="s">
        <v>19014</v>
      </c>
      <c r="AZ1415">
        <v>12000</v>
      </c>
      <c r="BA1415" s="381"/>
      <c r="BB1415" s="139" t="s">
        <v>1450</v>
      </c>
      <c r="BC1415" s="166"/>
      <c r="BD1415" s="166"/>
      <c r="BE1415" s="166"/>
      <c r="BF1415" s="166"/>
      <c r="BG1415" s="166"/>
      <c r="BH1415" s="308"/>
      <c r="BI1415" s="308"/>
      <c r="BJ1415" s="141" t="s">
        <v>26</v>
      </c>
      <c r="BK1415" s="141" t="s">
        <v>26</v>
      </c>
      <c r="BL1415" s="141"/>
      <c r="BM1415" s="141"/>
      <c r="BN1415" s="139" t="s">
        <v>4075</v>
      </c>
      <c r="BQ1415" s="141"/>
      <c r="BV1415" s="141"/>
      <c r="BX1415" s="141"/>
      <c r="BY1415" s="141"/>
      <c r="BZ1415" s="141"/>
      <c r="CA1415" s="141"/>
      <c r="CB1415" s="141"/>
      <c r="CC1415" s="141"/>
      <c r="CD1415" s="141"/>
      <c r="CE1415" s="141"/>
      <c r="CF1415" s="141"/>
      <c r="CG1415" s="141"/>
    </row>
    <row r="1416" spans="1:85" x14ac:dyDescent="0.35">
      <c r="A1416" s="155" t="s">
        <v>9116</v>
      </c>
      <c r="B1416" s="139" t="s">
        <v>4075</v>
      </c>
      <c r="C1416" s="18">
        <v>42945</v>
      </c>
      <c r="E1416" s="141" t="s">
        <v>13266</v>
      </c>
      <c r="F1416" s="141">
        <v>3</v>
      </c>
      <c r="G1416" s="141" t="s">
        <v>13283</v>
      </c>
      <c r="H1416" s="141">
        <v>2017</v>
      </c>
      <c r="I1416" s="18">
        <v>42945</v>
      </c>
      <c r="J1416" s="144">
        <v>0.60277777777777775</v>
      </c>
      <c r="K1416" s="378"/>
      <c r="L1416" s="139" t="s">
        <v>4075</v>
      </c>
      <c r="M1416" s="141"/>
      <c r="N1416" s="248"/>
      <c r="O1416" s="141" t="s">
        <v>26</v>
      </c>
      <c r="P1416" s="141"/>
      <c r="Q1416" s="141" t="s">
        <v>9117</v>
      </c>
      <c r="R1416" s="141" t="s">
        <v>9118</v>
      </c>
      <c r="S1416" s="141"/>
      <c r="T1416" s="141"/>
      <c r="U1416" s="141"/>
      <c r="V1416" s="141"/>
      <c r="W1416" s="139" t="s">
        <v>4075</v>
      </c>
      <c r="X1416" s="141" t="s">
        <v>25</v>
      </c>
      <c r="Y1416" s="141" t="s">
        <v>27</v>
      </c>
      <c r="Z1416" s="141" t="s">
        <v>4</v>
      </c>
      <c r="AA1416" s="141" t="s">
        <v>34</v>
      </c>
      <c r="AB1416" s="141"/>
      <c r="AC1416" s="139" t="s">
        <v>18047</v>
      </c>
      <c r="AD1416" s="380"/>
      <c r="AE1416" s="139" t="s">
        <v>102</v>
      </c>
      <c r="AF1416" s="139" t="s">
        <v>13068</v>
      </c>
      <c r="AG1416" s="139" t="s">
        <v>102</v>
      </c>
      <c r="AH1416" s="139" t="s">
        <v>1378</v>
      </c>
      <c r="AI1416" s="139" t="s">
        <v>7</v>
      </c>
      <c r="AJ1416" s="139" t="s">
        <v>7</v>
      </c>
      <c r="AK1416" s="139"/>
      <c r="AL1416" s="139"/>
      <c r="AM1416" s="141" t="s">
        <v>1527</v>
      </c>
      <c r="AN1416" s="141" t="s">
        <v>8</v>
      </c>
      <c r="AO1416" s="139" t="s">
        <v>1614</v>
      </c>
      <c r="AP1416" s="139" t="s">
        <v>7</v>
      </c>
      <c r="AQ1416" s="139"/>
      <c r="AR1416" s="381"/>
      <c r="AS1416" s="139" t="s">
        <v>4075</v>
      </c>
      <c r="AT1416" s="141" t="s">
        <v>1404</v>
      </c>
      <c r="AU1416" s="141">
        <v>500</v>
      </c>
      <c r="AV1416" s="383"/>
      <c r="AW1416" s="385"/>
      <c r="AX1416" s="139"/>
      <c r="AY1416" t="s">
        <v>18638</v>
      </c>
      <c r="AZ1416">
        <v>21000</v>
      </c>
      <c r="BA1416" s="381"/>
      <c r="BB1416" s="139" t="s">
        <v>17</v>
      </c>
      <c r="BC1416" s="166"/>
      <c r="BD1416" s="166"/>
      <c r="BE1416" s="166"/>
      <c r="BF1416" s="166"/>
      <c r="BG1416" s="166"/>
      <c r="BH1416" s="308"/>
      <c r="BI1416" s="308"/>
      <c r="BJ1416" s="141" t="s">
        <v>26</v>
      </c>
      <c r="BK1416" s="141" t="s">
        <v>26</v>
      </c>
      <c r="BL1416" s="141"/>
      <c r="BM1416" s="141"/>
      <c r="BN1416" s="139" t="s">
        <v>4075</v>
      </c>
      <c r="BQ1416" s="141"/>
      <c r="BV1416" s="141"/>
      <c r="BX1416" s="141"/>
      <c r="BY1416" s="141"/>
      <c r="BZ1416" s="141"/>
      <c r="CA1416" s="141"/>
      <c r="CB1416" s="141"/>
      <c r="CC1416" s="141"/>
      <c r="CD1416" s="141"/>
      <c r="CE1416" s="141"/>
      <c r="CF1416" s="141"/>
      <c r="CG1416" s="141"/>
    </row>
    <row r="1417" spans="1:85" x14ac:dyDescent="0.35">
      <c r="A1417" s="155" t="s">
        <v>9114</v>
      </c>
      <c r="B1417" s="139" t="s">
        <v>4075</v>
      </c>
      <c r="C1417" s="18">
        <v>42945</v>
      </c>
      <c r="E1417" s="141" t="s">
        <v>13266</v>
      </c>
      <c r="F1417" s="141">
        <v>3</v>
      </c>
      <c r="G1417" s="141" t="s">
        <v>13283</v>
      </c>
      <c r="H1417" s="141">
        <v>2017</v>
      </c>
      <c r="I1417" s="18">
        <v>42945</v>
      </c>
      <c r="J1417" s="144">
        <v>0.56111111111111112</v>
      </c>
      <c r="K1417" s="378"/>
      <c r="L1417" s="139" t="s">
        <v>4075</v>
      </c>
      <c r="M1417" s="141"/>
      <c r="N1417" s="248"/>
      <c r="O1417" s="141" t="s">
        <v>26</v>
      </c>
      <c r="P1417" s="141"/>
      <c r="Q1417" s="141"/>
      <c r="R1417" s="141" t="s">
        <v>9115</v>
      </c>
      <c r="S1417" s="141"/>
      <c r="T1417" s="141"/>
      <c r="U1417" s="141">
        <v>113097730</v>
      </c>
      <c r="V1417" s="141"/>
      <c r="W1417" s="139" t="s">
        <v>4075</v>
      </c>
      <c r="X1417" s="141" t="s">
        <v>25</v>
      </c>
      <c r="Y1417" s="141" t="s">
        <v>27</v>
      </c>
      <c r="Z1417" s="141" t="s">
        <v>4</v>
      </c>
      <c r="AA1417" s="141" t="s">
        <v>34</v>
      </c>
      <c r="AB1417" s="141"/>
      <c r="AC1417" s="139" t="s">
        <v>18047</v>
      </c>
      <c r="AD1417" s="380"/>
      <c r="AE1417" s="139" t="s">
        <v>102</v>
      </c>
      <c r="AF1417" s="139" t="s">
        <v>13074</v>
      </c>
      <c r="AG1417" s="139" t="s">
        <v>102</v>
      </c>
      <c r="AH1417" s="139" t="s">
        <v>1378</v>
      </c>
      <c r="AI1417" s="139" t="s">
        <v>11</v>
      </c>
      <c r="AJ1417" s="139" t="s">
        <v>11</v>
      </c>
      <c r="AK1417" s="139"/>
      <c r="AL1417" s="139"/>
      <c r="AM1417" s="141" t="s">
        <v>6</v>
      </c>
      <c r="AN1417" s="141" t="s">
        <v>8</v>
      </c>
      <c r="AO1417" s="139" t="s">
        <v>1477</v>
      </c>
      <c r="AP1417" s="139" t="s">
        <v>7</v>
      </c>
      <c r="AQ1417" s="139"/>
      <c r="AR1417" s="381"/>
      <c r="AS1417" s="139" t="s">
        <v>4075</v>
      </c>
      <c r="AT1417" s="141" t="s">
        <v>43</v>
      </c>
      <c r="AU1417" s="141">
        <v>575</v>
      </c>
      <c r="AV1417" s="383"/>
      <c r="AW1417" s="385"/>
      <c r="AX1417" s="139"/>
      <c r="AY1417" t="s">
        <v>9833</v>
      </c>
      <c r="BA1417" s="381"/>
      <c r="BB1417" s="139" t="s">
        <v>1444</v>
      </c>
      <c r="BC1417" s="166"/>
      <c r="BD1417" s="166"/>
      <c r="BE1417" s="166"/>
      <c r="BF1417" s="166"/>
      <c r="BG1417" s="166"/>
      <c r="BH1417" s="308"/>
      <c r="BI1417" s="308"/>
      <c r="BJ1417" s="141" t="s">
        <v>26</v>
      </c>
      <c r="BK1417" s="141" t="s">
        <v>26</v>
      </c>
      <c r="BL1417" s="141"/>
      <c r="BM1417" s="141"/>
      <c r="BN1417" s="139" t="s">
        <v>4075</v>
      </c>
      <c r="BQ1417" s="141"/>
      <c r="BV1417" s="141"/>
      <c r="BX1417" s="141"/>
      <c r="BY1417" s="141"/>
      <c r="BZ1417" s="141"/>
      <c r="CA1417" s="141"/>
      <c r="CB1417" s="141"/>
      <c r="CC1417" s="141"/>
      <c r="CD1417" s="141"/>
      <c r="CE1417" s="141"/>
      <c r="CF1417" s="141"/>
      <c r="CG1417" s="141"/>
    </row>
    <row r="1418" spans="1:85" x14ac:dyDescent="0.35">
      <c r="A1418" s="155" t="s">
        <v>9111</v>
      </c>
      <c r="B1418" s="139" t="s">
        <v>4075</v>
      </c>
      <c r="C1418" s="18">
        <v>42945</v>
      </c>
      <c r="E1418" s="141" t="s">
        <v>13266</v>
      </c>
      <c r="F1418" s="141">
        <v>3</v>
      </c>
      <c r="G1418" s="141" t="s">
        <v>13283</v>
      </c>
      <c r="H1418" s="141">
        <v>2017</v>
      </c>
      <c r="I1418" s="18">
        <v>42945</v>
      </c>
      <c r="J1418" s="144">
        <v>0.55833333333333335</v>
      </c>
      <c r="K1418" s="378"/>
      <c r="L1418" s="139" t="s">
        <v>4075</v>
      </c>
      <c r="M1418" s="141"/>
      <c r="N1418" s="248"/>
      <c r="O1418" s="141" t="s">
        <v>26</v>
      </c>
      <c r="P1418" s="141"/>
      <c r="Q1418" s="141" t="s">
        <v>9112</v>
      </c>
      <c r="R1418" s="141" t="s">
        <v>9113</v>
      </c>
      <c r="S1418" s="141"/>
      <c r="T1418" s="141"/>
      <c r="U1418" s="141"/>
      <c r="V1418" s="141"/>
      <c r="W1418" s="139" t="s">
        <v>4075</v>
      </c>
      <c r="X1418" s="141" t="s">
        <v>25</v>
      </c>
      <c r="Y1418" s="141" t="s">
        <v>27</v>
      </c>
      <c r="Z1418" s="141" t="s">
        <v>4</v>
      </c>
      <c r="AA1418" s="141" t="s">
        <v>34</v>
      </c>
      <c r="AB1418" s="141"/>
      <c r="AC1418" s="139" t="s">
        <v>18047</v>
      </c>
      <c r="AD1418" s="380"/>
      <c r="AE1418" s="139" t="s">
        <v>103</v>
      </c>
      <c r="AF1418" s="139" t="s">
        <v>13075</v>
      </c>
      <c r="AG1418" s="139" t="s">
        <v>103</v>
      </c>
      <c r="AH1418" s="139" t="s">
        <v>1378</v>
      </c>
      <c r="AI1418" s="139" t="s">
        <v>7340</v>
      </c>
      <c r="AJ1418" s="139"/>
      <c r="AK1418" s="139" t="s">
        <v>7340</v>
      </c>
      <c r="AL1418" s="139" t="s">
        <v>1408</v>
      </c>
      <c r="AM1418" s="141" t="s">
        <v>6</v>
      </c>
      <c r="AN1418" s="141" t="s">
        <v>8</v>
      </c>
      <c r="AO1418" s="139" t="s">
        <v>1614</v>
      </c>
      <c r="AP1418" s="139" t="s">
        <v>7</v>
      </c>
      <c r="AQ1418" s="139"/>
      <c r="AR1418" s="381"/>
      <c r="AS1418" s="139" t="s">
        <v>4075</v>
      </c>
      <c r="AT1418" s="141" t="s">
        <v>1404</v>
      </c>
      <c r="AU1418" s="141">
        <v>280</v>
      </c>
      <c r="AV1418" s="383"/>
      <c r="AW1418" s="385"/>
      <c r="AX1418" s="139"/>
      <c r="AY1418" t="s">
        <v>18288</v>
      </c>
      <c r="AZ1418">
        <v>12000</v>
      </c>
      <c r="BA1418" s="381"/>
      <c r="BB1418" s="139" t="s">
        <v>17</v>
      </c>
      <c r="BC1418" s="166"/>
      <c r="BD1418" s="166"/>
      <c r="BE1418" s="166"/>
      <c r="BF1418" s="166"/>
      <c r="BG1418" s="166"/>
      <c r="BH1418" s="308"/>
      <c r="BI1418" s="308"/>
      <c r="BJ1418" s="141" t="s">
        <v>26</v>
      </c>
      <c r="BK1418" s="141" t="s">
        <v>26</v>
      </c>
      <c r="BL1418" s="141"/>
      <c r="BM1418" s="141"/>
      <c r="BN1418" s="139" t="s">
        <v>4075</v>
      </c>
      <c r="BQ1418" s="141"/>
      <c r="BV1418" s="141"/>
      <c r="BX1418" s="141"/>
      <c r="BY1418" s="141"/>
      <c r="BZ1418" s="141"/>
      <c r="CA1418" s="141"/>
      <c r="CB1418" s="141"/>
      <c r="CC1418" s="141"/>
      <c r="CD1418" s="141"/>
      <c r="CE1418" s="141"/>
      <c r="CF1418" s="141"/>
      <c r="CG1418" s="141"/>
    </row>
    <row r="1419" spans="1:85" x14ac:dyDescent="0.35">
      <c r="A1419" s="155" t="s">
        <v>9125</v>
      </c>
      <c r="B1419" s="139" t="s">
        <v>4075</v>
      </c>
      <c r="C1419" s="18">
        <v>42945</v>
      </c>
      <c r="E1419" s="141" t="s">
        <v>13266</v>
      </c>
      <c r="F1419" s="141">
        <v>3</v>
      </c>
      <c r="G1419" s="141" t="s">
        <v>13283</v>
      </c>
      <c r="H1419" s="141">
        <v>2017</v>
      </c>
      <c r="I1419" s="18">
        <v>42945</v>
      </c>
      <c r="J1419" s="144">
        <v>0.86458333333333337</v>
      </c>
      <c r="K1419" s="378"/>
      <c r="L1419" s="139" t="s">
        <v>4075</v>
      </c>
      <c r="M1419" s="141"/>
      <c r="N1419" s="248"/>
      <c r="O1419" s="141" t="s">
        <v>26</v>
      </c>
      <c r="P1419" s="141"/>
      <c r="Q1419" s="141" t="s">
        <v>9126</v>
      </c>
      <c r="R1419" s="141"/>
      <c r="S1419" s="141"/>
      <c r="T1419" s="141"/>
      <c r="U1419" s="141"/>
      <c r="V1419" s="141"/>
      <c r="W1419" s="139" t="s">
        <v>4075</v>
      </c>
      <c r="X1419" s="141" t="s">
        <v>25</v>
      </c>
      <c r="Y1419" s="141" t="s">
        <v>27</v>
      </c>
      <c r="Z1419" s="141" t="s">
        <v>4</v>
      </c>
      <c r="AA1419" s="141" t="s">
        <v>34</v>
      </c>
      <c r="AB1419" s="141"/>
      <c r="AC1419" s="139" t="s">
        <v>18050</v>
      </c>
      <c r="AD1419" s="380"/>
      <c r="AE1419" s="139" t="s">
        <v>103</v>
      </c>
      <c r="AF1419" s="139" t="s">
        <v>13069</v>
      </c>
      <c r="AG1419" s="139" t="s">
        <v>103</v>
      </c>
      <c r="AH1419" s="139" t="s">
        <v>1378</v>
      </c>
      <c r="AI1419" s="139" t="s">
        <v>7399</v>
      </c>
      <c r="AJ1419" s="139"/>
      <c r="AK1419" s="139" t="s">
        <v>7399</v>
      </c>
      <c r="AL1419" s="139" t="s">
        <v>7</v>
      </c>
      <c r="AM1419" s="141" t="s">
        <v>6</v>
      </c>
      <c r="AN1419" s="141" t="s">
        <v>8</v>
      </c>
      <c r="AO1419" s="139" t="s">
        <v>1477</v>
      </c>
      <c r="AP1419" s="139" t="s">
        <v>7</v>
      </c>
      <c r="AQ1419" s="139"/>
      <c r="AR1419" s="381"/>
      <c r="AS1419" s="139" t="s">
        <v>4075</v>
      </c>
      <c r="AT1419" s="141" t="s">
        <v>1404</v>
      </c>
      <c r="AU1419" s="141"/>
      <c r="AV1419" s="383"/>
      <c r="AW1419" s="385"/>
      <c r="AX1419" s="139"/>
      <c r="AY1419" t="s">
        <v>9833</v>
      </c>
      <c r="BA1419" s="381"/>
      <c r="BB1419" s="139" t="s">
        <v>1450</v>
      </c>
      <c r="BC1419" s="166"/>
      <c r="BD1419" s="166"/>
      <c r="BE1419" s="166"/>
      <c r="BF1419" s="166"/>
      <c r="BG1419" s="166"/>
      <c r="BH1419" s="308"/>
      <c r="BI1419" s="308"/>
      <c r="BJ1419" s="141" t="s">
        <v>26</v>
      </c>
      <c r="BK1419" s="141" t="s">
        <v>26</v>
      </c>
      <c r="BL1419" s="141"/>
      <c r="BM1419" s="141"/>
      <c r="BN1419" s="139" t="s">
        <v>4075</v>
      </c>
      <c r="BQ1419" s="141"/>
      <c r="BV1419" s="141"/>
      <c r="BX1419" s="141"/>
      <c r="BY1419" s="141"/>
      <c r="BZ1419" s="141"/>
      <c r="CA1419" s="141"/>
      <c r="CB1419" s="141"/>
      <c r="CC1419" s="141"/>
      <c r="CD1419" s="141"/>
      <c r="CE1419" s="141"/>
      <c r="CF1419" s="141"/>
      <c r="CG1419" s="141"/>
    </row>
    <row r="1420" spans="1:85" x14ac:dyDescent="0.35">
      <c r="A1420" s="155" t="s">
        <v>9122</v>
      </c>
      <c r="B1420" s="139" t="s">
        <v>4075</v>
      </c>
      <c r="C1420" s="18">
        <v>42945</v>
      </c>
      <c r="E1420" s="141" t="s">
        <v>13266</v>
      </c>
      <c r="F1420" s="141">
        <v>3</v>
      </c>
      <c r="G1420" s="141" t="s">
        <v>13283</v>
      </c>
      <c r="H1420" s="141">
        <v>2017</v>
      </c>
      <c r="I1420" s="18">
        <v>42945</v>
      </c>
      <c r="J1420" s="144">
        <v>0.75486111111111109</v>
      </c>
      <c r="K1420" s="378"/>
      <c r="L1420" s="139" t="s">
        <v>4075</v>
      </c>
      <c r="M1420" s="141"/>
      <c r="N1420" s="248"/>
      <c r="O1420" s="141" t="s">
        <v>26</v>
      </c>
      <c r="P1420" s="141"/>
      <c r="Q1420" s="141" t="s">
        <v>9123</v>
      </c>
      <c r="R1420" s="141" t="s">
        <v>9124</v>
      </c>
      <c r="S1420" s="141"/>
      <c r="T1420" s="141"/>
      <c r="U1420" s="141"/>
      <c r="V1420" s="141"/>
      <c r="W1420" s="139" t="s">
        <v>4075</v>
      </c>
      <c r="X1420" s="141" t="s">
        <v>25</v>
      </c>
      <c r="Y1420" s="141" t="s">
        <v>27</v>
      </c>
      <c r="Z1420" s="141" t="s">
        <v>4</v>
      </c>
      <c r="AA1420" s="141" t="s">
        <v>34</v>
      </c>
      <c r="AB1420" s="141"/>
      <c r="AC1420" s="139" t="s">
        <v>18047</v>
      </c>
      <c r="AD1420" s="380"/>
      <c r="AE1420" s="139" t="s">
        <v>103</v>
      </c>
      <c r="AF1420" s="139" t="s">
        <v>13075</v>
      </c>
      <c r="AG1420" s="139" t="s">
        <v>103</v>
      </c>
      <c r="AH1420" s="139" t="s">
        <v>1378</v>
      </c>
      <c r="AI1420" s="139" t="s">
        <v>7340</v>
      </c>
      <c r="AJ1420" s="139"/>
      <c r="AK1420" s="139" t="s">
        <v>7340</v>
      </c>
      <c r="AL1420" s="139" t="s">
        <v>1408</v>
      </c>
      <c r="AM1420" s="141" t="s">
        <v>6</v>
      </c>
      <c r="AN1420" s="141" t="s">
        <v>8</v>
      </c>
      <c r="AO1420" s="139" t="s">
        <v>1614</v>
      </c>
      <c r="AP1420" s="139" t="s">
        <v>7</v>
      </c>
      <c r="AQ1420" s="139"/>
      <c r="AR1420" s="381"/>
      <c r="AS1420" s="139" t="s">
        <v>4075</v>
      </c>
      <c r="AT1420" s="141" t="s">
        <v>1404</v>
      </c>
      <c r="AU1420" s="141"/>
      <c r="AV1420" s="383"/>
      <c r="AW1420" s="385"/>
      <c r="AX1420" s="139"/>
      <c r="AY1420" t="s">
        <v>19015</v>
      </c>
      <c r="AZ1420">
        <v>12000</v>
      </c>
      <c r="BA1420" s="381"/>
      <c r="BB1420" s="139" t="s">
        <v>17</v>
      </c>
      <c r="BC1420" s="166"/>
      <c r="BD1420" s="166"/>
      <c r="BE1420" s="166"/>
      <c r="BF1420" s="166"/>
      <c r="BG1420" s="166"/>
      <c r="BH1420" s="308"/>
      <c r="BI1420" s="308"/>
      <c r="BJ1420" s="141" t="s">
        <v>26</v>
      </c>
      <c r="BK1420" s="141" t="s">
        <v>26</v>
      </c>
      <c r="BL1420" s="141"/>
      <c r="BM1420" s="141"/>
      <c r="BN1420" s="139" t="s">
        <v>4075</v>
      </c>
      <c r="BQ1420" s="141"/>
      <c r="BV1420" s="141"/>
      <c r="BX1420" s="141"/>
      <c r="BY1420" s="141"/>
      <c r="BZ1420" s="141"/>
      <c r="CA1420" s="141"/>
      <c r="CB1420" s="141"/>
      <c r="CC1420" s="141"/>
      <c r="CD1420" s="141"/>
      <c r="CE1420" s="141"/>
      <c r="CF1420" s="141"/>
      <c r="CG1420" s="141"/>
    </row>
    <row r="1421" spans="1:85" x14ac:dyDescent="0.35">
      <c r="A1421" s="155" t="s">
        <v>9119</v>
      </c>
      <c r="B1421" s="139" t="s">
        <v>4075</v>
      </c>
      <c r="C1421" s="18">
        <v>42945</v>
      </c>
      <c r="E1421" s="141" t="s">
        <v>13266</v>
      </c>
      <c r="F1421" s="141">
        <v>3</v>
      </c>
      <c r="G1421" s="141" t="s">
        <v>13283</v>
      </c>
      <c r="H1421" s="141">
        <v>2017</v>
      </c>
      <c r="I1421" s="18">
        <v>42945</v>
      </c>
      <c r="J1421" s="144">
        <v>0.74722222222222223</v>
      </c>
      <c r="K1421" s="378"/>
      <c r="L1421" s="139" t="s">
        <v>4075</v>
      </c>
      <c r="M1421" s="141"/>
      <c r="N1421" s="248"/>
      <c r="O1421" s="141" t="s">
        <v>26</v>
      </c>
      <c r="P1421" s="141"/>
      <c r="Q1421" s="141" t="s">
        <v>9120</v>
      </c>
      <c r="R1421" s="141" t="s">
        <v>9121</v>
      </c>
      <c r="S1421" s="141"/>
      <c r="T1421" s="141"/>
      <c r="U1421" s="141">
        <v>113097753</v>
      </c>
      <c r="V1421" s="141"/>
      <c r="W1421" s="139" t="s">
        <v>4075</v>
      </c>
      <c r="X1421" s="141" t="s">
        <v>25</v>
      </c>
      <c r="Y1421" s="141" t="s">
        <v>27</v>
      </c>
      <c r="Z1421" s="141" t="s">
        <v>4</v>
      </c>
      <c r="AA1421" s="141" t="s">
        <v>34</v>
      </c>
      <c r="AB1421" s="141"/>
      <c r="AC1421" s="139" t="s">
        <v>18049</v>
      </c>
      <c r="AD1421" s="380"/>
      <c r="AE1421" s="139" t="s">
        <v>102</v>
      </c>
      <c r="AF1421" s="139" t="s">
        <v>13074</v>
      </c>
      <c r="AG1421" s="139" t="s">
        <v>102</v>
      </c>
      <c r="AH1421" s="139" t="s">
        <v>1378</v>
      </c>
      <c r="AI1421" s="139" t="s">
        <v>11</v>
      </c>
      <c r="AJ1421" s="139" t="s">
        <v>11</v>
      </c>
      <c r="AK1421" s="139"/>
      <c r="AL1421" s="139"/>
      <c r="AM1421" s="141" t="s">
        <v>6</v>
      </c>
      <c r="AN1421" s="141" t="s">
        <v>8</v>
      </c>
      <c r="AO1421" s="139" t="s">
        <v>1614</v>
      </c>
      <c r="AP1421" s="139" t="s">
        <v>7</v>
      </c>
      <c r="AQ1421" s="139"/>
      <c r="AR1421" s="381"/>
      <c r="AS1421" s="139" t="s">
        <v>4075</v>
      </c>
      <c r="AT1421" s="141" t="s">
        <v>1404</v>
      </c>
      <c r="AU1421" s="141"/>
      <c r="AV1421" s="383"/>
      <c r="AW1421" s="385"/>
      <c r="AX1421" s="139"/>
      <c r="AY1421" t="s">
        <v>19016</v>
      </c>
      <c r="AZ1421">
        <v>21000</v>
      </c>
      <c r="BA1421" s="381"/>
      <c r="BB1421" s="139" t="s">
        <v>1450</v>
      </c>
      <c r="BC1421" s="166"/>
      <c r="BD1421" s="166"/>
      <c r="BE1421" s="166"/>
      <c r="BF1421" s="166"/>
      <c r="BG1421" s="166"/>
      <c r="BH1421" s="308"/>
      <c r="BI1421" s="308"/>
      <c r="BJ1421" s="141" t="s">
        <v>26</v>
      </c>
      <c r="BK1421" s="141" t="s">
        <v>26</v>
      </c>
      <c r="BL1421" s="141"/>
      <c r="BM1421" s="141"/>
      <c r="BN1421" s="139" t="s">
        <v>4075</v>
      </c>
      <c r="BQ1421" s="141"/>
      <c r="BV1421" s="141"/>
      <c r="BX1421" s="141"/>
      <c r="BY1421" s="141"/>
      <c r="BZ1421" s="141"/>
      <c r="CA1421" s="141"/>
      <c r="CB1421" s="141"/>
      <c r="CC1421" s="141"/>
      <c r="CD1421" s="141"/>
      <c r="CE1421" s="141"/>
      <c r="CF1421" s="141"/>
      <c r="CG1421" s="141"/>
    </row>
    <row r="1422" spans="1:85" x14ac:dyDescent="0.35">
      <c r="A1422" s="155" t="s">
        <v>9110</v>
      </c>
      <c r="B1422" s="139" t="s">
        <v>4075</v>
      </c>
      <c r="C1422" s="18">
        <v>42946</v>
      </c>
      <c r="E1422" s="141" t="s">
        <v>13267</v>
      </c>
      <c r="F1422" s="141">
        <v>3</v>
      </c>
      <c r="G1422" s="141" t="s">
        <v>13283</v>
      </c>
      <c r="H1422" s="141">
        <v>2017</v>
      </c>
      <c r="I1422" s="18">
        <v>42946</v>
      </c>
      <c r="J1422" s="144">
        <v>0.40694444444444444</v>
      </c>
      <c r="K1422" s="378"/>
      <c r="L1422" s="139" t="s">
        <v>4075</v>
      </c>
      <c r="M1422" s="141"/>
      <c r="N1422" s="248"/>
      <c r="O1422" s="141" t="s">
        <v>26</v>
      </c>
      <c r="P1422" s="141"/>
      <c r="Q1422" s="141"/>
      <c r="R1422" s="141"/>
      <c r="S1422" s="141"/>
      <c r="T1422" s="141"/>
      <c r="U1422" s="141"/>
      <c r="V1422" s="141"/>
      <c r="W1422" s="139" t="s">
        <v>4075</v>
      </c>
      <c r="X1422" s="141" t="s">
        <v>25</v>
      </c>
      <c r="Y1422" s="141" t="s">
        <v>27</v>
      </c>
      <c r="Z1422" s="141" t="s">
        <v>4</v>
      </c>
      <c r="AA1422" s="141" t="s">
        <v>34</v>
      </c>
      <c r="AB1422" s="141"/>
      <c r="AC1422" s="139" t="s">
        <v>18047</v>
      </c>
      <c r="AD1422" s="380"/>
      <c r="AE1422" s="139" t="s">
        <v>4</v>
      </c>
      <c r="AF1422" s="139" t="s">
        <v>13073</v>
      </c>
      <c r="AG1422" s="139" t="s">
        <v>4</v>
      </c>
      <c r="AH1422" s="139" t="s">
        <v>1378</v>
      </c>
      <c r="AI1422" s="139" t="s">
        <v>15678</v>
      </c>
      <c r="AJ1422" s="139"/>
      <c r="AK1422" s="139" t="s">
        <v>15678</v>
      </c>
      <c r="AL1422" s="139" t="s">
        <v>7</v>
      </c>
      <c r="AM1422" s="141" t="s">
        <v>12</v>
      </c>
      <c r="AN1422" s="141" t="s">
        <v>8</v>
      </c>
      <c r="AO1422" s="139" t="s">
        <v>1477</v>
      </c>
      <c r="AP1422" s="139" t="s">
        <v>7</v>
      </c>
      <c r="AQ1422" s="139"/>
      <c r="AR1422" s="381"/>
      <c r="AS1422" s="139" t="s">
        <v>4075</v>
      </c>
      <c r="AT1422" s="141" t="s">
        <v>43</v>
      </c>
      <c r="AU1422" s="141">
        <v>175</v>
      </c>
      <c r="AV1422" s="383"/>
      <c r="AW1422" s="385"/>
      <c r="AX1422" s="139"/>
      <c r="AY1422" t="s">
        <v>18466</v>
      </c>
      <c r="BA1422" s="381"/>
      <c r="BB1422" s="139" t="s">
        <v>1452</v>
      </c>
      <c r="BC1422" s="166"/>
      <c r="BD1422" s="166"/>
      <c r="BE1422" s="166"/>
      <c r="BF1422" s="166"/>
      <c r="BG1422" s="166"/>
      <c r="BH1422" s="308"/>
      <c r="BI1422" s="308"/>
      <c r="BJ1422" s="141" t="s">
        <v>26</v>
      </c>
      <c r="BK1422" s="141" t="s">
        <v>26</v>
      </c>
      <c r="BL1422" s="141"/>
      <c r="BM1422" s="141"/>
      <c r="BN1422" s="139" t="s">
        <v>4075</v>
      </c>
      <c r="BQ1422" s="141"/>
      <c r="BV1422" s="141"/>
      <c r="BX1422" s="141"/>
      <c r="BY1422" s="141"/>
      <c r="BZ1422" s="141"/>
      <c r="CA1422" s="141"/>
      <c r="CB1422" s="141"/>
      <c r="CC1422" s="141"/>
      <c r="CD1422" s="141"/>
      <c r="CE1422" s="141"/>
      <c r="CF1422" s="141"/>
      <c r="CG1422" s="141"/>
    </row>
    <row r="1423" spans="1:85" x14ac:dyDescent="0.35">
      <c r="A1423" s="155" t="s">
        <v>9104</v>
      </c>
      <c r="B1423" s="139" t="s">
        <v>4075</v>
      </c>
      <c r="C1423" s="18">
        <v>42947</v>
      </c>
      <c r="E1423" s="141" t="s">
        <v>13267</v>
      </c>
      <c r="F1423" s="141">
        <v>3</v>
      </c>
      <c r="G1423" s="141" t="s">
        <v>13283</v>
      </c>
      <c r="H1423" s="141">
        <v>2017</v>
      </c>
      <c r="I1423" s="18"/>
      <c r="J1423" s="144"/>
      <c r="K1423" s="378"/>
      <c r="L1423" s="139" t="s">
        <v>4075</v>
      </c>
      <c r="M1423" s="141"/>
      <c r="N1423" s="248"/>
      <c r="O1423" s="141" t="s">
        <v>26</v>
      </c>
      <c r="P1423" s="141"/>
      <c r="Q1423" s="141"/>
      <c r="R1423" s="141"/>
      <c r="S1423" s="141"/>
      <c r="T1423" s="141"/>
      <c r="U1423" s="141"/>
      <c r="V1423" s="141"/>
      <c r="W1423" s="139" t="s">
        <v>4075</v>
      </c>
      <c r="X1423" s="141" t="s">
        <v>25</v>
      </c>
      <c r="Y1423" s="141" t="s">
        <v>27</v>
      </c>
      <c r="Z1423" s="141" t="s">
        <v>4</v>
      </c>
      <c r="AA1423" s="141" t="s">
        <v>34</v>
      </c>
      <c r="AB1423" s="141"/>
      <c r="AC1423" s="139" t="s">
        <v>18047</v>
      </c>
      <c r="AD1423" s="380"/>
      <c r="AE1423" s="139" t="s">
        <v>102</v>
      </c>
      <c r="AF1423" s="139" t="s">
        <v>13074</v>
      </c>
      <c r="AG1423" s="139" t="s">
        <v>102</v>
      </c>
      <c r="AH1423" s="139" t="s">
        <v>1378</v>
      </c>
      <c r="AI1423" s="139" t="s">
        <v>11</v>
      </c>
      <c r="AJ1423" s="139" t="s">
        <v>11</v>
      </c>
      <c r="AK1423" s="139"/>
      <c r="AL1423" s="139"/>
      <c r="AM1423" s="141" t="s">
        <v>6</v>
      </c>
      <c r="AN1423" s="141" t="s">
        <v>8</v>
      </c>
      <c r="AO1423" s="139" t="s">
        <v>1477</v>
      </c>
      <c r="AP1423" s="139" t="s">
        <v>7</v>
      </c>
      <c r="AQ1423" s="139"/>
      <c r="AR1423" s="381"/>
      <c r="AS1423" s="139" t="s">
        <v>4075</v>
      </c>
      <c r="AT1423" s="141" t="s">
        <v>1404</v>
      </c>
      <c r="AU1423" s="141"/>
      <c r="AV1423" s="383"/>
      <c r="AW1423" s="385"/>
      <c r="AX1423" s="139"/>
      <c r="AY1423" t="s">
        <v>18325</v>
      </c>
      <c r="BA1423" s="381"/>
      <c r="BB1423" s="139" t="s">
        <v>17</v>
      </c>
      <c r="BC1423" s="166"/>
      <c r="BD1423" s="166"/>
      <c r="BE1423" s="166"/>
      <c r="BF1423" s="166"/>
      <c r="BG1423" s="166"/>
      <c r="BH1423" s="308"/>
      <c r="BI1423" s="308"/>
      <c r="BJ1423" s="141" t="s">
        <v>26</v>
      </c>
      <c r="BK1423" s="141" t="s">
        <v>26</v>
      </c>
      <c r="BL1423" s="141"/>
      <c r="BM1423" s="141"/>
      <c r="BN1423" s="139" t="s">
        <v>4075</v>
      </c>
      <c r="BQ1423" s="141"/>
      <c r="BV1423" s="141"/>
      <c r="BX1423" s="141"/>
      <c r="BY1423" s="141"/>
      <c r="BZ1423" s="141"/>
      <c r="CA1423" s="141"/>
      <c r="CB1423" s="141"/>
      <c r="CC1423" s="141"/>
      <c r="CD1423" s="141"/>
      <c r="CE1423" s="141"/>
      <c r="CF1423" s="141"/>
      <c r="CG1423" s="141"/>
    </row>
    <row r="1424" spans="1:85" x14ac:dyDescent="0.35">
      <c r="A1424" s="155" t="s">
        <v>9105</v>
      </c>
      <c r="B1424" s="139" t="s">
        <v>4075</v>
      </c>
      <c r="C1424" s="18">
        <v>42947</v>
      </c>
      <c r="E1424" s="141" t="s">
        <v>13267</v>
      </c>
      <c r="F1424" s="141">
        <v>3</v>
      </c>
      <c r="G1424" s="141" t="s">
        <v>13283</v>
      </c>
      <c r="H1424" s="141">
        <v>2017</v>
      </c>
      <c r="I1424" s="18">
        <v>42947</v>
      </c>
      <c r="J1424" s="144">
        <v>0.59027777777777779</v>
      </c>
      <c r="K1424" s="378"/>
      <c r="L1424" s="139" t="s">
        <v>4075</v>
      </c>
      <c r="M1424" s="141"/>
      <c r="N1424" s="248"/>
      <c r="O1424" s="141" t="s">
        <v>26</v>
      </c>
      <c r="P1424" s="141"/>
      <c r="Q1424" s="141" t="s">
        <v>9106</v>
      </c>
      <c r="R1424" s="141"/>
      <c r="S1424" s="141"/>
      <c r="T1424" s="141"/>
      <c r="U1424" s="141"/>
      <c r="V1424" s="141"/>
      <c r="W1424" s="139" t="s">
        <v>4075</v>
      </c>
      <c r="X1424" s="141" t="s">
        <v>25</v>
      </c>
      <c r="Y1424" s="141" t="s">
        <v>27</v>
      </c>
      <c r="Z1424" s="141" t="s">
        <v>4</v>
      </c>
      <c r="AA1424" s="141" t="s">
        <v>34</v>
      </c>
      <c r="AB1424" s="141"/>
      <c r="AC1424" s="139" t="s">
        <v>18047</v>
      </c>
      <c r="AD1424" s="380"/>
      <c r="AE1424" s="139" t="s">
        <v>107</v>
      </c>
      <c r="AF1424" s="139" t="s">
        <v>13076</v>
      </c>
      <c r="AG1424" s="139" t="s">
        <v>4130</v>
      </c>
      <c r="AH1424" s="139" t="s">
        <v>1378</v>
      </c>
      <c r="AI1424" s="139" t="s">
        <v>1518</v>
      </c>
      <c r="AJ1424" s="139"/>
      <c r="AK1424" s="139" t="s">
        <v>1518</v>
      </c>
      <c r="AL1424" s="139" t="s">
        <v>7</v>
      </c>
      <c r="AM1424" s="141" t="s">
        <v>6</v>
      </c>
      <c r="AN1424" s="141" t="s">
        <v>8</v>
      </c>
      <c r="AO1424" s="139" t="s">
        <v>1614</v>
      </c>
      <c r="AP1424" s="139" t="s">
        <v>7</v>
      </c>
      <c r="AQ1424" s="139"/>
      <c r="AR1424" s="381"/>
      <c r="AS1424" s="139" t="s">
        <v>4075</v>
      </c>
      <c r="AT1424" s="141" t="s">
        <v>1404</v>
      </c>
      <c r="AU1424" s="141"/>
      <c r="AV1424" s="383"/>
      <c r="AW1424" s="385"/>
      <c r="AX1424" s="139"/>
      <c r="AY1424" t="s">
        <v>19017</v>
      </c>
      <c r="AZ1424">
        <v>21000</v>
      </c>
      <c r="BA1424" s="381"/>
      <c r="BB1424" s="139" t="s">
        <v>1469</v>
      </c>
      <c r="BC1424" s="166"/>
      <c r="BD1424" s="166"/>
      <c r="BE1424" s="166"/>
      <c r="BF1424" s="166"/>
      <c r="BG1424" s="166"/>
      <c r="BH1424" s="308"/>
      <c r="BI1424" s="308"/>
      <c r="BJ1424" s="141" t="s">
        <v>26</v>
      </c>
      <c r="BK1424" s="141" t="s">
        <v>26</v>
      </c>
      <c r="BL1424" s="141"/>
      <c r="BM1424" s="141"/>
      <c r="BN1424" s="139" t="s">
        <v>4075</v>
      </c>
      <c r="BQ1424" s="141"/>
      <c r="BV1424" s="141"/>
      <c r="BX1424" s="141"/>
      <c r="BY1424" s="141"/>
      <c r="BZ1424" s="141"/>
      <c r="CA1424" s="141"/>
      <c r="CB1424" s="141"/>
      <c r="CC1424" s="141"/>
      <c r="CD1424" s="141"/>
      <c r="CE1424" s="141"/>
      <c r="CF1424" s="141"/>
      <c r="CG1424" s="141"/>
    </row>
    <row r="1425" spans="1:85" x14ac:dyDescent="0.35">
      <c r="A1425" s="155" t="s">
        <v>9107</v>
      </c>
      <c r="B1425" s="139" t="s">
        <v>4075</v>
      </c>
      <c r="C1425" s="18">
        <v>42947</v>
      </c>
      <c r="E1425" s="141" t="s">
        <v>13267</v>
      </c>
      <c r="F1425" s="141">
        <v>3</v>
      </c>
      <c r="G1425" s="141" t="s">
        <v>13283</v>
      </c>
      <c r="H1425" s="141">
        <v>2017</v>
      </c>
      <c r="I1425" s="18">
        <v>42947</v>
      </c>
      <c r="J1425" s="144">
        <v>0.60416666666666663</v>
      </c>
      <c r="K1425" s="378"/>
      <c r="L1425" s="139" t="s">
        <v>4075</v>
      </c>
      <c r="M1425" s="141"/>
      <c r="N1425" s="248"/>
      <c r="O1425" s="141" t="s">
        <v>26</v>
      </c>
      <c r="P1425" s="141"/>
      <c r="Q1425" s="141" t="s">
        <v>9108</v>
      </c>
      <c r="R1425" s="141" t="s">
        <v>9109</v>
      </c>
      <c r="S1425" s="141"/>
      <c r="T1425" s="141"/>
      <c r="U1425" s="141">
        <v>113101171</v>
      </c>
      <c r="V1425" s="141"/>
      <c r="W1425" s="139" t="s">
        <v>4075</v>
      </c>
      <c r="X1425" s="141" t="s">
        <v>25</v>
      </c>
      <c r="Y1425" s="141" t="s">
        <v>27</v>
      </c>
      <c r="Z1425" s="141" t="s">
        <v>4</v>
      </c>
      <c r="AA1425" s="141" t="s">
        <v>34</v>
      </c>
      <c r="AB1425" s="141"/>
      <c r="AC1425" s="139" t="s">
        <v>18047</v>
      </c>
      <c r="AD1425" s="380"/>
      <c r="AE1425" s="139" t="s">
        <v>4</v>
      </c>
      <c r="AF1425" s="139" t="s">
        <v>13073</v>
      </c>
      <c r="AG1425" s="139" t="s">
        <v>4</v>
      </c>
      <c r="AH1425" s="139" t="s">
        <v>1378</v>
      </c>
      <c r="AI1425" s="139" t="s">
        <v>15678</v>
      </c>
      <c r="AJ1425" s="139"/>
      <c r="AK1425" s="139" t="s">
        <v>15678</v>
      </c>
      <c r="AL1425" s="139" t="s">
        <v>7</v>
      </c>
      <c r="AM1425" s="141" t="s">
        <v>6</v>
      </c>
      <c r="AN1425" s="141" t="s">
        <v>8</v>
      </c>
      <c r="AO1425" s="139" t="s">
        <v>1614</v>
      </c>
      <c r="AP1425" s="139" t="s">
        <v>7</v>
      </c>
      <c r="AQ1425" s="139"/>
      <c r="AR1425" s="381"/>
      <c r="AS1425" s="139" t="s">
        <v>4075</v>
      </c>
      <c r="AT1425" s="141" t="s">
        <v>43</v>
      </c>
      <c r="AU1425" s="141">
        <v>300</v>
      </c>
      <c r="AV1425" s="383"/>
      <c r="AW1425" s="385"/>
      <c r="AX1425" s="139"/>
      <c r="AY1425" t="s">
        <v>18460</v>
      </c>
      <c r="AZ1425">
        <v>12000</v>
      </c>
      <c r="BA1425" s="381"/>
      <c r="BB1425" s="139" t="s">
        <v>1452</v>
      </c>
      <c r="BC1425" s="166"/>
      <c r="BD1425" s="166"/>
      <c r="BE1425" s="166"/>
      <c r="BF1425" s="166"/>
      <c r="BG1425" s="166"/>
      <c r="BH1425" s="308"/>
      <c r="BI1425" s="308"/>
      <c r="BJ1425" s="141" t="s">
        <v>26</v>
      </c>
      <c r="BK1425" s="141" t="s">
        <v>26</v>
      </c>
      <c r="BL1425" s="141"/>
      <c r="BM1425" s="141"/>
      <c r="BN1425" s="139" t="s">
        <v>4075</v>
      </c>
      <c r="BQ1425" s="141" t="s">
        <v>15871</v>
      </c>
      <c r="BR1425" s="135" t="s">
        <v>15685</v>
      </c>
      <c r="BT1425" s="135" t="s">
        <v>15416</v>
      </c>
      <c r="BU1425" s="135" t="s">
        <v>15027</v>
      </c>
      <c r="BV1425" s="141" t="s">
        <v>13269</v>
      </c>
      <c r="BW1425" s="135" t="s">
        <v>13259</v>
      </c>
      <c r="BX1425" s="141" t="s">
        <v>15681</v>
      </c>
      <c r="BY1425" s="141" t="s">
        <v>12</v>
      </c>
      <c r="BZ1425" s="141" t="s">
        <v>26</v>
      </c>
      <c r="CA1425" s="141" t="s">
        <v>1848</v>
      </c>
      <c r="CB1425" s="141"/>
      <c r="CC1425" s="141" t="s">
        <v>15704</v>
      </c>
      <c r="CD1425" s="141" t="s">
        <v>15683</v>
      </c>
      <c r="CE1425" s="141" t="s">
        <v>15450</v>
      </c>
      <c r="CF1425" s="141" t="s">
        <v>15451</v>
      </c>
      <c r="CG1425" s="141" t="s">
        <v>1848</v>
      </c>
    </row>
    <row r="1426" spans="1:85" x14ac:dyDescent="0.35">
      <c r="A1426" s="155" t="s">
        <v>9103</v>
      </c>
      <c r="B1426" s="139" t="s">
        <v>4075</v>
      </c>
      <c r="C1426" s="18">
        <v>42948</v>
      </c>
      <c r="E1426" s="141" t="s">
        <v>13267</v>
      </c>
      <c r="F1426" s="141">
        <v>3</v>
      </c>
      <c r="G1426" s="141" t="s">
        <v>2536</v>
      </c>
      <c r="H1426" s="141">
        <v>2017</v>
      </c>
      <c r="I1426" s="18">
        <v>42948</v>
      </c>
      <c r="J1426" s="144">
        <v>0.51597222222222228</v>
      </c>
      <c r="K1426" s="378"/>
      <c r="L1426" s="139" t="s">
        <v>4075</v>
      </c>
      <c r="M1426" s="141"/>
      <c r="N1426" s="248"/>
      <c r="O1426" s="141" t="s">
        <v>26</v>
      </c>
      <c r="P1426" s="141"/>
      <c r="Q1426" s="141"/>
      <c r="R1426" s="141"/>
      <c r="S1426" s="141"/>
      <c r="T1426" s="141"/>
      <c r="U1426" s="141"/>
      <c r="V1426" s="141"/>
      <c r="W1426" s="139" t="s">
        <v>4075</v>
      </c>
      <c r="X1426" s="141" t="s">
        <v>25</v>
      </c>
      <c r="Y1426" s="141" t="s">
        <v>27</v>
      </c>
      <c r="Z1426" s="141" t="s">
        <v>4</v>
      </c>
      <c r="AA1426" s="141" t="s">
        <v>34</v>
      </c>
      <c r="AB1426" s="141"/>
      <c r="AC1426" s="139" t="s">
        <v>18047</v>
      </c>
      <c r="AD1426" s="380"/>
      <c r="AE1426" s="139" t="s">
        <v>102</v>
      </c>
      <c r="AF1426" s="139" t="s">
        <v>13077</v>
      </c>
      <c r="AG1426" s="139" t="s">
        <v>102</v>
      </c>
      <c r="AH1426" s="139" t="s">
        <v>1378</v>
      </c>
      <c r="AI1426" s="139" t="s">
        <v>1408</v>
      </c>
      <c r="AJ1426" s="139" t="s">
        <v>1408</v>
      </c>
      <c r="AK1426" s="139"/>
      <c r="AL1426" s="139"/>
      <c r="AM1426" s="141" t="s">
        <v>6</v>
      </c>
      <c r="AN1426" s="141" t="s">
        <v>8</v>
      </c>
      <c r="AO1426" s="139" t="s">
        <v>1477</v>
      </c>
      <c r="AP1426" s="139" t="s">
        <v>13</v>
      </c>
      <c r="AQ1426" s="139"/>
      <c r="AR1426" s="381"/>
      <c r="AS1426" s="139" t="s">
        <v>4075</v>
      </c>
      <c r="AT1426" s="141" t="s">
        <v>1404</v>
      </c>
      <c r="AU1426" s="141"/>
      <c r="AV1426" s="383"/>
      <c r="AW1426" s="385"/>
      <c r="AX1426" s="139"/>
      <c r="AY1426" t="s">
        <v>19018</v>
      </c>
      <c r="BA1426" s="381"/>
      <c r="BB1426" s="139" t="s">
        <v>1444</v>
      </c>
      <c r="BC1426" s="166"/>
      <c r="BD1426" s="166"/>
      <c r="BE1426" s="166"/>
      <c r="BF1426" s="166"/>
      <c r="BG1426" s="166"/>
      <c r="BH1426" s="308"/>
      <c r="BI1426" s="308"/>
      <c r="BJ1426" s="141" t="s">
        <v>26</v>
      </c>
      <c r="BK1426" s="141" t="s">
        <v>26</v>
      </c>
      <c r="BL1426" s="141"/>
      <c r="BM1426" s="141"/>
      <c r="BN1426" s="139" t="s">
        <v>4075</v>
      </c>
      <c r="BQ1426" s="141"/>
      <c r="BV1426" s="141"/>
      <c r="BX1426" s="141"/>
      <c r="BY1426" s="141"/>
      <c r="BZ1426" s="141"/>
      <c r="CA1426" s="141"/>
      <c r="CB1426" s="141"/>
      <c r="CC1426" s="141"/>
      <c r="CD1426" s="141"/>
      <c r="CE1426" s="141"/>
      <c r="CF1426" s="141"/>
      <c r="CG1426" s="141"/>
    </row>
    <row r="1427" spans="1:85" x14ac:dyDescent="0.35">
      <c r="A1427" s="155" t="s">
        <v>9089</v>
      </c>
      <c r="B1427" s="139" t="s">
        <v>4075</v>
      </c>
      <c r="C1427" s="18">
        <v>42949</v>
      </c>
      <c r="D1427" s="144">
        <v>0.71111111111111114</v>
      </c>
      <c r="E1427" s="141" t="s">
        <v>13267</v>
      </c>
      <c r="F1427" s="141">
        <v>3</v>
      </c>
      <c r="G1427" s="141" t="s">
        <v>2536</v>
      </c>
      <c r="H1427" s="141">
        <v>2017</v>
      </c>
      <c r="I1427" s="18">
        <v>42949</v>
      </c>
      <c r="J1427" s="144">
        <v>0.73819444444444449</v>
      </c>
      <c r="K1427" s="378"/>
      <c r="L1427" s="139" t="s">
        <v>4075</v>
      </c>
      <c r="M1427" s="141"/>
      <c r="N1427" s="248"/>
      <c r="O1427" s="141" t="s">
        <v>26</v>
      </c>
      <c r="P1427" s="141"/>
      <c r="Q1427" s="141" t="s">
        <v>9090</v>
      </c>
      <c r="R1427" s="141" t="s">
        <v>9091</v>
      </c>
      <c r="S1427" s="141"/>
      <c r="T1427" s="141"/>
      <c r="U1427" s="141">
        <v>113114720</v>
      </c>
      <c r="V1427" s="141"/>
      <c r="W1427" s="139" t="s">
        <v>4075</v>
      </c>
      <c r="X1427" s="141" t="s">
        <v>25</v>
      </c>
      <c r="Y1427" s="141" t="s">
        <v>27</v>
      </c>
      <c r="Z1427" s="141" t="s">
        <v>4</v>
      </c>
      <c r="AA1427" s="141" t="s">
        <v>34</v>
      </c>
      <c r="AB1427" s="141"/>
      <c r="AC1427" s="139" t="s">
        <v>18047</v>
      </c>
      <c r="AD1427" s="380"/>
      <c r="AE1427" s="139" t="s">
        <v>102</v>
      </c>
      <c r="AF1427" s="139" t="s">
        <v>13068</v>
      </c>
      <c r="AG1427" s="139" t="s">
        <v>102</v>
      </c>
      <c r="AH1427" s="139" t="s">
        <v>1378</v>
      </c>
      <c r="AI1427" s="139" t="s">
        <v>7</v>
      </c>
      <c r="AJ1427" s="139" t="s">
        <v>7</v>
      </c>
      <c r="AK1427" s="139"/>
      <c r="AL1427" s="139"/>
      <c r="AM1427" s="141" t="s">
        <v>6</v>
      </c>
      <c r="AN1427" s="141" t="s">
        <v>8</v>
      </c>
      <c r="AO1427" s="139" t="s">
        <v>1614</v>
      </c>
      <c r="AP1427" s="139" t="s">
        <v>7</v>
      </c>
      <c r="AQ1427" s="139"/>
      <c r="AR1427" s="381"/>
      <c r="AS1427" s="139" t="s">
        <v>4075</v>
      </c>
      <c r="AT1427" s="141" t="s">
        <v>1404</v>
      </c>
      <c r="AU1427" s="141"/>
      <c r="AV1427" s="383"/>
      <c r="AW1427" s="385"/>
      <c r="AX1427" s="139"/>
      <c r="AY1427" t="s">
        <v>9092</v>
      </c>
      <c r="AZ1427">
        <v>12000</v>
      </c>
      <c r="BA1427" s="381"/>
      <c r="BB1427" s="139" t="s">
        <v>17</v>
      </c>
      <c r="BC1427" s="166"/>
      <c r="BD1427" s="166"/>
      <c r="BE1427" s="166"/>
      <c r="BF1427" s="166"/>
      <c r="BG1427" s="166"/>
      <c r="BH1427" s="308"/>
      <c r="BI1427" s="308"/>
      <c r="BJ1427" s="141" t="s">
        <v>26</v>
      </c>
      <c r="BK1427" s="141" t="s">
        <v>26</v>
      </c>
      <c r="BL1427" s="141"/>
      <c r="BM1427" s="141"/>
      <c r="BN1427" s="139" t="s">
        <v>4075</v>
      </c>
      <c r="BQ1427" s="141"/>
      <c r="BV1427" s="141"/>
      <c r="BX1427" s="141"/>
      <c r="BY1427" s="141"/>
      <c r="BZ1427" s="141"/>
      <c r="CA1427" s="141"/>
      <c r="CB1427" s="141"/>
      <c r="CC1427" s="141"/>
      <c r="CD1427" s="141"/>
      <c r="CE1427" s="141"/>
      <c r="CF1427" s="141"/>
      <c r="CG1427" s="141"/>
    </row>
    <row r="1428" spans="1:85" x14ac:dyDescent="0.35">
      <c r="A1428" s="155" t="s">
        <v>9086</v>
      </c>
      <c r="B1428" s="139" t="s">
        <v>4075</v>
      </c>
      <c r="C1428" s="18">
        <v>42949</v>
      </c>
      <c r="D1428" s="144">
        <v>0.76111111111111107</v>
      </c>
      <c r="E1428" s="141" t="s">
        <v>13267</v>
      </c>
      <c r="F1428" s="141">
        <v>3</v>
      </c>
      <c r="G1428" s="141" t="s">
        <v>2536</v>
      </c>
      <c r="H1428" s="141">
        <v>2017</v>
      </c>
      <c r="I1428" s="18">
        <v>42949</v>
      </c>
      <c r="J1428" s="144">
        <v>0.76111111111111107</v>
      </c>
      <c r="K1428" s="378"/>
      <c r="L1428" s="139" t="s">
        <v>4075</v>
      </c>
      <c r="M1428" s="141"/>
      <c r="N1428" s="248"/>
      <c r="O1428" s="141" t="s">
        <v>26</v>
      </c>
      <c r="P1428" s="141"/>
      <c r="Q1428" s="141" t="s">
        <v>9087</v>
      </c>
      <c r="R1428" s="141" t="s">
        <v>9088</v>
      </c>
      <c r="S1428" s="141"/>
      <c r="T1428" s="141"/>
      <c r="U1428" s="141">
        <v>113114728</v>
      </c>
      <c r="V1428" s="141"/>
      <c r="W1428" s="139" t="s">
        <v>4075</v>
      </c>
      <c r="X1428" s="141" t="s">
        <v>25</v>
      </c>
      <c r="Y1428" s="141" t="s">
        <v>27</v>
      </c>
      <c r="Z1428" s="141" t="s">
        <v>4</v>
      </c>
      <c r="AA1428" s="141" t="s">
        <v>34</v>
      </c>
      <c r="AB1428" s="141"/>
      <c r="AC1428" s="139" t="s">
        <v>18049</v>
      </c>
      <c r="AD1428" s="380"/>
      <c r="AE1428" s="139" t="s">
        <v>102</v>
      </c>
      <c r="AF1428" s="139" t="s">
        <v>13082</v>
      </c>
      <c r="AG1428" s="139" t="s">
        <v>102</v>
      </c>
      <c r="AH1428" s="139" t="s">
        <v>1378</v>
      </c>
      <c r="AI1428" s="139" t="s">
        <v>60</v>
      </c>
      <c r="AJ1428" s="139" t="s">
        <v>60</v>
      </c>
      <c r="AK1428" s="139"/>
      <c r="AL1428" s="139"/>
      <c r="AM1428" s="141" t="s">
        <v>1527</v>
      </c>
      <c r="AN1428" s="141" t="s">
        <v>8</v>
      </c>
      <c r="AO1428" s="139" t="s">
        <v>1614</v>
      </c>
      <c r="AP1428" s="139" t="s">
        <v>60</v>
      </c>
      <c r="AQ1428" s="139"/>
      <c r="AR1428" s="381"/>
      <c r="AS1428" s="139" t="s">
        <v>4075</v>
      </c>
      <c r="AT1428" s="141" t="s">
        <v>1404</v>
      </c>
      <c r="AU1428" s="141"/>
      <c r="AV1428" s="383"/>
      <c r="AW1428" s="385"/>
      <c r="AX1428" s="139"/>
      <c r="AY1428" t="s">
        <v>18540</v>
      </c>
      <c r="AZ1428">
        <v>12000</v>
      </c>
      <c r="BA1428" s="381"/>
      <c r="BB1428" s="139" t="s">
        <v>17</v>
      </c>
      <c r="BC1428" s="166"/>
      <c r="BD1428" s="166"/>
      <c r="BE1428" s="166"/>
      <c r="BF1428" s="166"/>
      <c r="BG1428" s="166"/>
      <c r="BH1428" s="308"/>
      <c r="BI1428" s="308"/>
      <c r="BJ1428" s="141" t="s">
        <v>26</v>
      </c>
      <c r="BK1428" s="141" t="s">
        <v>26</v>
      </c>
      <c r="BL1428" s="141"/>
      <c r="BM1428" s="141"/>
      <c r="BN1428" s="139" t="s">
        <v>4075</v>
      </c>
      <c r="BQ1428" s="141"/>
      <c r="BV1428" s="141"/>
      <c r="BX1428" s="141"/>
      <c r="BY1428" s="141"/>
      <c r="BZ1428" s="141"/>
      <c r="CA1428" s="141"/>
      <c r="CB1428" s="141"/>
      <c r="CC1428" s="141"/>
      <c r="CD1428" s="141"/>
      <c r="CE1428" s="141"/>
      <c r="CF1428" s="141"/>
      <c r="CG1428" s="141"/>
    </row>
    <row r="1429" spans="1:85" x14ac:dyDescent="0.35">
      <c r="A1429" s="155" t="s">
        <v>9093</v>
      </c>
      <c r="B1429" s="139" t="s">
        <v>4075</v>
      </c>
      <c r="C1429" s="18">
        <v>42949</v>
      </c>
      <c r="D1429" s="144">
        <v>0.40416666666666667</v>
      </c>
      <c r="E1429" s="141" t="s">
        <v>13267</v>
      </c>
      <c r="F1429" s="141">
        <v>3</v>
      </c>
      <c r="G1429" s="141" t="s">
        <v>2536</v>
      </c>
      <c r="H1429" s="141">
        <v>2017</v>
      </c>
      <c r="I1429" s="18">
        <v>42949</v>
      </c>
      <c r="J1429" s="144">
        <v>0.67013888888888884</v>
      </c>
      <c r="K1429" s="378"/>
      <c r="L1429" s="139" t="s">
        <v>4075</v>
      </c>
      <c r="M1429" s="141"/>
      <c r="N1429" s="248"/>
      <c r="O1429" s="141" t="s">
        <v>26</v>
      </c>
      <c r="P1429" s="141"/>
      <c r="Q1429" s="141" t="s">
        <v>9094</v>
      </c>
      <c r="R1429" s="141"/>
      <c r="S1429" s="141" t="s">
        <v>9095</v>
      </c>
      <c r="T1429" s="141"/>
      <c r="U1429" s="141"/>
      <c r="V1429" s="141"/>
      <c r="W1429" s="139" t="s">
        <v>4075</v>
      </c>
      <c r="X1429" s="141" t="s">
        <v>25</v>
      </c>
      <c r="Y1429" s="141" t="s">
        <v>27</v>
      </c>
      <c r="Z1429" s="141" t="s">
        <v>4</v>
      </c>
      <c r="AA1429" s="141" t="s">
        <v>35</v>
      </c>
      <c r="AB1429" s="141"/>
      <c r="AC1429" s="139" t="s">
        <v>18047</v>
      </c>
      <c r="AD1429" s="380"/>
      <c r="AE1429" s="139" t="s">
        <v>107</v>
      </c>
      <c r="AF1429" s="139" t="s">
        <v>13076</v>
      </c>
      <c r="AG1429" s="139" t="s">
        <v>4130</v>
      </c>
      <c r="AH1429" s="139" t="s">
        <v>1378</v>
      </c>
      <c r="AI1429" s="139" t="s">
        <v>1518</v>
      </c>
      <c r="AJ1429" s="139"/>
      <c r="AK1429" s="139" t="s">
        <v>1518</v>
      </c>
      <c r="AL1429" s="139" t="s">
        <v>7</v>
      </c>
      <c r="AM1429" s="141" t="s">
        <v>12</v>
      </c>
      <c r="AN1429" s="141" t="s">
        <v>8</v>
      </c>
      <c r="AO1429" s="139" t="s">
        <v>1618</v>
      </c>
      <c r="AP1429" s="139" t="s">
        <v>7</v>
      </c>
      <c r="AQ1429" s="139"/>
      <c r="AR1429" s="381"/>
      <c r="AS1429" s="139" t="s">
        <v>4075</v>
      </c>
      <c r="AT1429" s="141" t="s">
        <v>43</v>
      </c>
      <c r="AU1429" s="141">
        <v>154</v>
      </c>
      <c r="AV1429" s="383"/>
      <c r="AW1429" s="385"/>
      <c r="AX1429" s="139"/>
      <c r="AY1429" t="s">
        <v>19019</v>
      </c>
      <c r="AZ1429">
        <v>60000</v>
      </c>
      <c r="BA1429" s="381"/>
      <c r="BB1429" s="139" t="s">
        <v>1469</v>
      </c>
      <c r="BC1429" s="166"/>
      <c r="BD1429" s="166"/>
      <c r="BE1429" s="166"/>
      <c r="BF1429" s="166"/>
      <c r="BG1429" s="166"/>
      <c r="BH1429" s="308"/>
      <c r="BI1429" s="308"/>
      <c r="BJ1429" s="141" t="s">
        <v>26</v>
      </c>
      <c r="BK1429" s="141" t="s">
        <v>26</v>
      </c>
      <c r="BL1429" s="141"/>
      <c r="BM1429" s="141"/>
      <c r="BN1429" s="139" t="s">
        <v>4075</v>
      </c>
      <c r="BQ1429" s="141"/>
      <c r="BV1429" s="141"/>
      <c r="BX1429" s="141"/>
      <c r="BY1429" s="141"/>
      <c r="BZ1429" s="141"/>
      <c r="CA1429" s="141"/>
      <c r="CB1429" s="141"/>
      <c r="CC1429" s="141"/>
      <c r="CD1429" s="141"/>
      <c r="CE1429" s="141"/>
      <c r="CF1429" s="141"/>
      <c r="CG1429" s="141"/>
    </row>
    <row r="1430" spans="1:85" x14ac:dyDescent="0.35">
      <c r="A1430" s="155" t="s">
        <v>9100</v>
      </c>
      <c r="B1430" s="139" t="s">
        <v>4075</v>
      </c>
      <c r="C1430" s="18">
        <v>42949</v>
      </c>
      <c r="D1430" s="144">
        <v>0.24583333333333332</v>
      </c>
      <c r="E1430" s="141" t="s">
        <v>13267</v>
      </c>
      <c r="F1430" s="141">
        <v>3</v>
      </c>
      <c r="G1430" s="141" t="s">
        <v>2536</v>
      </c>
      <c r="H1430" s="141">
        <v>2017</v>
      </c>
      <c r="I1430" s="18">
        <v>42949</v>
      </c>
      <c r="J1430" s="144">
        <v>0.24583333333333332</v>
      </c>
      <c r="K1430" s="378"/>
      <c r="L1430" s="139" t="s">
        <v>4075</v>
      </c>
      <c r="M1430" s="141"/>
      <c r="N1430" s="248"/>
      <c r="O1430" s="141" t="s">
        <v>26</v>
      </c>
      <c r="P1430" s="141"/>
      <c r="Q1430" s="141" t="s">
        <v>9101</v>
      </c>
      <c r="R1430" s="141" t="s">
        <v>9102</v>
      </c>
      <c r="S1430" s="141"/>
      <c r="T1430" s="141"/>
      <c r="U1430" s="141"/>
      <c r="V1430" s="141"/>
      <c r="W1430" s="139" t="s">
        <v>4075</v>
      </c>
      <c r="X1430" s="141" t="s">
        <v>25</v>
      </c>
      <c r="Y1430" s="141" t="s">
        <v>27</v>
      </c>
      <c r="Z1430" s="141" t="s">
        <v>4</v>
      </c>
      <c r="AA1430" s="141" t="s">
        <v>34</v>
      </c>
      <c r="AB1430" s="141"/>
      <c r="AC1430" s="139" t="s">
        <v>18048</v>
      </c>
      <c r="AD1430" s="380"/>
      <c r="AE1430" s="139" t="s">
        <v>4</v>
      </c>
      <c r="AF1430" s="139" t="s">
        <v>13073</v>
      </c>
      <c r="AG1430" s="139" t="s">
        <v>4</v>
      </c>
      <c r="AH1430" s="139" t="s">
        <v>1378</v>
      </c>
      <c r="AI1430" s="139" t="s">
        <v>15678</v>
      </c>
      <c r="AJ1430" s="139"/>
      <c r="AK1430" s="139" t="s">
        <v>15678</v>
      </c>
      <c r="AL1430" s="139" t="s">
        <v>7</v>
      </c>
      <c r="AM1430" s="141" t="s">
        <v>6</v>
      </c>
      <c r="AN1430" s="141" t="s">
        <v>8</v>
      </c>
      <c r="AO1430" s="139" t="s">
        <v>1614</v>
      </c>
      <c r="AP1430" s="139" t="s">
        <v>7</v>
      </c>
      <c r="AQ1430" s="139"/>
      <c r="AR1430" s="381"/>
      <c r="AS1430" s="139" t="s">
        <v>4075</v>
      </c>
      <c r="AT1430" s="141" t="s">
        <v>43</v>
      </c>
      <c r="AU1430" s="141">
        <v>230</v>
      </c>
      <c r="AV1430" s="383"/>
      <c r="AW1430" s="385"/>
      <c r="AX1430" s="139"/>
      <c r="AY1430" t="s">
        <v>18923</v>
      </c>
      <c r="AZ1430">
        <v>12000</v>
      </c>
      <c r="BA1430" s="381"/>
      <c r="BB1430" s="139" t="s">
        <v>1451</v>
      </c>
      <c r="BC1430" s="166">
        <v>32</v>
      </c>
      <c r="BD1430" s="166"/>
      <c r="BE1430" s="166"/>
      <c r="BF1430" s="166"/>
      <c r="BG1430" s="166"/>
      <c r="BH1430" s="308" t="s">
        <v>13613</v>
      </c>
      <c r="BI1430" s="308"/>
      <c r="BJ1430" s="141" t="s">
        <v>26</v>
      </c>
      <c r="BK1430" s="141" t="s">
        <v>26</v>
      </c>
      <c r="BL1430" s="141"/>
      <c r="BM1430" s="141"/>
      <c r="BN1430" s="139" t="s">
        <v>4075</v>
      </c>
      <c r="BQ1430" s="141" t="s">
        <v>15872</v>
      </c>
      <c r="BR1430" s="135" t="s">
        <v>15702</v>
      </c>
      <c r="BV1430" s="141"/>
      <c r="BX1430" s="141"/>
      <c r="BY1430" s="141"/>
      <c r="BZ1430" s="141"/>
      <c r="CA1430" s="141"/>
      <c r="CB1430" s="141"/>
      <c r="CC1430" s="141"/>
      <c r="CD1430" s="141"/>
      <c r="CE1430" s="141"/>
      <c r="CF1430" s="141"/>
      <c r="CG1430" s="141"/>
    </row>
    <row r="1431" spans="1:85" x14ac:dyDescent="0.35">
      <c r="A1431" s="155" t="s">
        <v>9096</v>
      </c>
      <c r="B1431" s="139" t="s">
        <v>4075</v>
      </c>
      <c r="C1431" s="18">
        <v>42949</v>
      </c>
      <c r="D1431" s="144">
        <v>0.37361111111111112</v>
      </c>
      <c r="E1431" s="141" t="s">
        <v>13267</v>
      </c>
      <c r="F1431" s="141">
        <v>3</v>
      </c>
      <c r="G1431" s="141" t="s">
        <v>2536</v>
      </c>
      <c r="H1431" s="141">
        <v>2017</v>
      </c>
      <c r="I1431" s="18">
        <v>42949</v>
      </c>
      <c r="J1431" s="144">
        <v>0.37361111111111112</v>
      </c>
      <c r="K1431" s="378"/>
      <c r="L1431" s="139" t="s">
        <v>4075</v>
      </c>
      <c r="M1431" s="141"/>
      <c r="N1431" s="248"/>
      <c r="O1431" s="141" t="s">
        <v>26</v>
      </c>
      <c r="P1431" s="141"/>
      <c r="Q1431" s="141" t="s">
        <v>9097</v>
      </c>
      <c r="R1431" s="141" t="s">
        <v>9098</v>
      </c>
      <c r="S1431" s="141"/>
      <c r="T1431" s="141"/>
      <c r="U1431" s="141">
        <v>113113620</v>
      </c>
      <c r="V1431" s="141"/>
      <c r="W1431" s="139" t="s">
        <v>4075</v>
      </c>
      <c r="X1431" s="141" t="s">
        <v>25</v>
      </c>
      <c r="Y1431" s="141" t="s">
        <v>27</v>
      </c>
      <c r="Z1431" s="141" t="s">
        <v>4</v>
      </c>
      <c r="AA1431" s="141" t="s">
        <v>34</v>
      </c>
      <c r="AB1431" s="141"/>
      <c r="AC1431" s="139" t="s">
        <v>18047</v>
      </c>
      <c r="AD1431" s="380"/>
      <c r="AE1431" s="139" t="s">
        <v>102</v>
      </c>
      <c r="AF1431" s="139" t="s">
        <v>13078</v>
      </c>
      <c r="AG1431" s="139" t="s">
        <v>102</v>
      </c>
      <c r="AH1431" s="139" t="s">
        <v>1378</v>
      </c>
      <c r="AI1431" s="139" t="s">
        <v>87</v>
      </c>
      <c r="AJ1431" s="139" t="s">
        <v>87</v>
      </c>
      <c r="AK1431" s="139"/>
      <c r="AL1431" s="139"/>
      <c r="AM1431" s="141" t="s">
        <v>1527</v>
      </c>
      <c r="AN1431" s="141" t="s">
        <v>8</v>
      </c>
      <c r="AO1431" s="139" t="s">
        <v>1614</v>
      </c>
      <c r="AP1431" s="139" t="s">
        <v>13</v>
      </c>
      <c r="AQ1431" s="139"/>
      <c r="AR1431" s="381"/>
      <c r="AS1431" s="139" t="s">
        <v>4075</v>
      </c>
      <c r="AT1431" s="141" t="s">
        <v>1404</v>
      </c>
      <c r="AU1431" s="141"/>
      <c r="AV1431" s="383"/>
      <c r="AW1431" s="385"/>
      <c r="AX1431" s="139"/>
      <c r="AY1431" t="s">
        <v>9099</v>
      </c>
      <c r="AZ1431">
        <v>12000</v>
      </c>
      <c r="BA1431" s="381"/>
      <c r="BB1431" s="139" t="s">
        <v>1450</v>
      </c>
      <c r="BC1431" s="166"/>
      <c r="BD1431" s="166"/>
      <c r="BE1431" s="166"/>
      <c r="BF1431" s="166"/>
      <c r="BG1431" s="166"/>
      <c r="BH1431" s="308"/>
      <c r="BI1431" s="308"/>
      <c r="BJ1431" s="141" t="s">
        <v>26</v>
      </c>
      <c r="BK1431" s="141" t="s">
        <v>26</v>
      </c>
      <c r="BL1431" s="141"/>
      <c r="BM1431" s="141"/>
      <c r="BN1431" s="139" t="s">
        <v>4075</v>
      </c>
      <c r="BQ1431" s="141"/>
      <c r="BV1431" s="141"/>
      <c r="BX1431" s="141"/>
      <c r="BY1431" s="141"/>
      <c r="BZ1431" s="141"/>
      <c r="CA1431" s="141"/>
      <c r="CB1431" s="141"/>
      <c r="CC1431" s="141"/>
      <c r="CD1431" s="141"/>
      <c r="CE1431" s="141"/>
      <c r="CF1431" s="141"/>
      <c r="CG1431" s="141"/>
    </row>
    <row r="1432" spans="1:85" x14ac:dyDescent="0.35">
      <c r="A1432" s="155" t="s">
        <v>9078</v>
      </c>
      <c r="B1432" s="139" t="s">
        <v>4075</v>
      </c>
      <c r="C1432" s="18">
        <v>42950</v>
      </c>
      <c r="D1432" s="144">
        <v>0.46944444444444444</v>
      </c>
      <c r="E1432" s="141" t="s">
        <v>13267</v>
      </c>
      <c r="F1432" s="141">
        <v>3</v>
      </c>
      <c r="G1432" s="141" t="s">
        <v>2536</v>
      </c>
      <c r="H1432" s="141">
        <v>2017</v>
      </c>
      <c r="I1432" s="18">
        <v>42950</v>
      </c>
      <c r="J1432" s="144">
        <v>0.46944444444444444</v>
      </c>
      <c r="K1432" s="378"/>
      <c r="L1432" s="139" t="s">
        <v>4075</v>
      </c>
      <c r="M1432" s="141"/>
      <c r="N1432" s="248"/>
      <c r="O1432" s="141" t="s">
        <v>26</v>
      </c>
      <c r="P1432" s="141"/>
      <c r="Q1432" s="141" t="s">
        <v>9079</v>
      </c>
      <c r="R1432" s="141" t="s">
        <v>9080</v>
      </c>
      <c r="S1432" s="141"/>
      <c r="T1432" s="141"/>
      <c r="U1432" s="141"/>
      <c r="V1432" s="141"/>
      <c r="W1432" s="139" t="s">
        <v>4075</v>
      </c>
      <c r="X1432" s="141" t="s">
        <v>25</v>
      </c>
      <c r="Y1432" s="141" t="s">
        <v>27</v>
      </c>
      <c r="Z1432" s="141" t="s">
        <v>4</v>
      </c>
      <c r="AA1432" s="141" t="s">
        <v>34</v>
      </c>
      <c r="AB1432" s="141"/>
      <c r="AC1432" s="139" t="s">
        <v>18050</v>
      </c>
      <c r="AD1432" s="380"/>
      <c r="AE1432" s="139" t="s">
        <v>103</v>
      </c>
      <c r="AF1432" s="139" t="s">
        <v>13075</v>
      </c>
      <c r="AG1432" s="139" t="s">
        <v>103</v>
      </c>
      <c r="AH1432" s="139" t="s">
        <v>1378</v>
      </c>
      <c r="AI1432" s="139" t="s">
        <v>7340</v>
      </c>
      <c r="AJ1432" s="139"/>
      <c r="AK1432" s="139" t="s">
        <v>7340</v>
      </c>
      <c r="AL1432" s="139" t="s">
        <v>1408</v>
      </c>
      <c r="AM1432" s="141" t="s">
        <v>6</v>
      </c>
      <c r="AN1432" s="141" t="s">
        <v>8</v>
      </c>
      <c r="AO1432" s="139" t="s">
        <v>1614</v>
      </c>
      <c r="AP1432" s="139" t="s">
        <v>7</v>
      </c>
      <c r="AQ1432" s="139"/>
      <c r="AR1432" s="381"/>
      <c r="AS1432" s="139" t="s">
        <v>4075</v>
      </c>
      <c r="AT1432" s="141" t="s">
        <v>1404</v>
      </c>
      <c r="AU1432" s="141"/>
      <c r="AV1432" s="383"/>
      <c r="AW1432" s="385"/>
      <c r="AX1432" s="139"/>
      <c r="AY1432" t="s">
        <v>18451</v>
      </c>
      <c r="AZ1432">
        <v>12000</v>
      </c>
      <c r="BA1432" s="381"/>
      <c r="BB1432" s="139" t="s">
        <v>1444</v>
      </c>
      <c r="BC1432" s="166">
        <v>11</v>
      </c>
      <c r="BD1432" s="166"/>
      <c r="BE1432" s="166"/>
      <c r="BF1432" s="166"/>
      <c r="BG1432" s="166"/>
      <c r="BH1432" s="308" t="s">
        <v>13600</v>
      </c>
      <c r="BI1432" s="308"/>
      <c r="BJ1432" s="141" t="s">
        <v>26</v>
      </c>
      <c r="BK1432" s="141" t="s">
        <v>26</v>
      </c>
      <c r="BL1432" s="141"/>
      <c r="BM1432" s="141"/>
      <c r="BN1432" s="139" t="s">
        <v>4075</v>
      </c>
      <c r="BQ1432" s="141"/>
      <c r="BV1432" s="141"/>
      <c r="BX1432" s="141"/>
      <c r="BY1432" s="141"/>
      <c r="BZ1432" s="141"/>
      <c r="CA1432" s="141"/>
      <c r="CB1432" s="141"/>
      <c r="CC1432" s="141"/>
      <c r="CD1432" s="141"/>
      <c r="CE1432" s="141"/>
      <c r="CF1432" s="141"/>
      <c r="CG1432" s="141"/>
    </row>
    <row r="1433" spans="1:85" x14ac:dyDescent="0.35">
      <c r="A1433" s="155" t="s">
        <v>9081</v>
      </c>
      <c r="B1433" s="139" t="s">
        <v>4075</v>
      </c>
      <c r="C1433" s="18">
        <v>42950</v>
      </c>
      <c r="D1433" s="144">
        <v>0.45347222222222222</v>
      </c>
      <c r="E1433" s="141" t="s">
        <v>13267</v>
      </c>
      <c r="F1433" s="141">
        <v>3</v>
      </c>
      <c r="G1433" s="141" t="s">
        <v>2536</v>
      </c>
      <c r="H1433" s="141">
        <v>2017</v>
      </c>
      <c r="I1433" s="18">
        <v>42950</v>
      </c>
      <c r="J1433" s="144">
        <v>0.45347222222222222</v>
      </c>
      <c r="K1433" s="378"/>
      <c r="L1433" s="139" t="s">
        <v>4075</v>
      </c>
      <c r="M1433" s="141"/>
      <c r="N1433" s="248"/>
      <c r="O1433" s="141" t="s">
        <v>26</v>
      </c>
      <c r="P1433" s="141"/>
      <c r="Q1433" s="141" t="s">
        <v>9082</v>
      </c>
      <c r="R1433" s="141" t="s">
        <v>9083</v>
      </c>
      <c r="S1433" s="141"/>
      <c r="T1433" s="141"/>
      <c r="U1433" s="141">
        <v>113117778</v>
      </c>
      <c r="V1433" s="141"/>
      <c r="W1433" s="139" t="s">
        <v>4075</v>
      </c>
      <c r="X1433" s="141" t="s">
        <v>25</v>
      </c>
      <c r="Y1433" s="141" t="s">
        <v>27</v>
      </c>
      <c r="Z1433" s="141" t="s">
        <v>4</v>
      </c>
      <c r="AA1433" s="141" t="s">
        <v>34</v>
      </c>
      <c r="AB1433" s="141"/>
      <c r="AC1433" s="139" t="s">
        <v>18050</v>
      </c>
      <c r="AD1433" s="380"/>
      <c r="AE1433" s="139" t="s">
        <v>103</v>
      </c>
      <c r="AF1433" s="139" t="s">
        <v>13075</v>
      </c>
      <c r="AG1433" s="139" t="s">
        <v>103</v>
      </c>
      <c r="AH1433" s="139" t="s">
        <v>1378</v>
      </c>
      <c r="AI1433" s="139" t="s">
        <v>7340</v>
      </c>
      <c r="AJ1433" s="139"/>
      <c r="AK1433" s="139" t="s">
        <v>7340</v>
      </c>
      <c r="AL1433" s="139" t="s">
        <v>1408</v>
      </c>
      <c r="AM1433" s="141" t="s">
        <v>1527</v>
      </c>
      <c r="AN1433" s="141" t="s">
        <v>8</v>
      </c>
      <c r="AO1433" s="139" t="s">
        <v>1614</v>
      </c>
      <c r="AP1433" s="139" t="s">
        <v>7</v>
      </c>
      <c r="AQ1433" s="139"/>
      <c r="AR1433" s="381"/>
      <c r="AS1433" s="139" t="s">
        <v>4075</v>
      </c>
      <c r="AT1433" s="141" t="s">
        <v>43</v>
      </c>
      <c r="AU1433" s="141">
        <v>300</v>
      </c>
      <c r="AV1433" s="383"/>
      <c r="AW1433" s="385"/>
      <c r="AX1433" s="139"/>
      <c r="AY1433" t="s">
        <v>9084</v>
      </c>
      <c r="AZ1433">
        <v>12000</v>
      </c>
      <c r="BA1433" s="381"/>
      <c r="BB1433" s="139" t="s">
        <v>17</v>
      </c>
      <c r="BC1433" s="166"/>
      <c r="BD1433" s="166"/>
      <c r="BE1433" s="166"/>
      <c r="BF1433" s="166"/>
      <c r="BG1433" s="166"/>
      <c r="BH1433" s="308"/>
      <c r="BI1433" s="308"/>
      <c r="BJ1433" s="141" t="s">
        <v>26</v>
      </c>
      <c r="BK1433" s="141" t="s">
        <v>26</v>
      </c>
      <c r="BL1433" s="141"/>
      <c r="BM1433" s="141"/>
      <c r="BN1433" s="139" t="s">
        <v>4075</v>
      </c>
      <c r="BQ1433" s="141"/>
      <c r="BV1433" s="141"/>
      <c r="BX1433" s="141"/>
      <c r="BY1433" s="141"/>
      <c r="BZ1433" s="141"/>
      <c r="CA1433" s="141"/>
      <c r="CB1433" s="141"/>
      <c r="CC1433" s="141"/>
      <c r="CD1433" s="141"/>
      <c r="CE1433" s="141"/>
      <c r="CF1433" s="141"/>
      <c r="CG1433" s="141"/>
    </row>
    <row r="1434" spans="1:85" x14ac:dyDescent="0.35">
      <c r="A1434" s="155" t="s">
        <v>9085</v>
      </c>
      <c r="B1434" s="139" t="s">
        <v>4075</v>
      </c>
      <c r="C1434" s="18">
        <v>42950</v>
      </c>
      <c r="E1434" s="141" t="s">
        <v>13267</v>
      </c>
      <c r="F1434" s="141">
        <v>3</v>
      </c>
      <c r="G1434" s="141" t="s">
        <v>2536</v>
      </c>
      <c r="H1434" s="141">
        <v>2017</v>
      </c>
      <c r="I1434" s="18"/>
      <c r="J1434" s="144"/>
      <c r="K1434" s="378"/>
      <c r="L1434" s="139" t="s">
        <v>4075</v>
      </c>
      <c r="M1434" s="141"/>
      <c r="N1434" s="248"/>
      <c r="O1434" s="141" t="s">
        <v>26</v>
      </c>
      <c r="P1434" s="141"/>
      <c r="Q1434" s="141"/>
      <c r="R1434" s="141"/>
      <c r="S1434" s="141"/>
      <c r="T1434" s="141"/>
      <c r="U1434" s="141"/>
      <c r="V1434" s="141"/>
      <c r="W1434" s="139" t="s">
        <v>4075</v>
      </c>
      <c r="X1434" s="141" t="s">
        <v>25</v>
      </c>
      <c r="Y1434" s="141" t="s">
        <v>27</v>
      </c>
      <c r="Z1434" s="141" t="s">
        <v>4</v>
      </c>
      <c r="AA1434" s="141" t="s">
        <v>34</v>
      </c>
      <c r="AB1434" s="141"/>
      <c r="AC1434" s="139" t="s">
        <v>18050</v>
      </c>
      <c r="AD1434" s="380"/>
      <c r="AE1434" s="139" t="s">
        <v>102</v>
      </c>
      <c r="AF1434" s="139" t="s">
        <v>13071</v>
      </c>
      <c r="AG1434" s="139" t="s">
        <v>102</v>
      </c>
      <c r="AH1434" s="139" t="s">
        <v>1378</v>
      </c>
      <c r="AI1434" s="139"/>
      <c r="AJ1434" s="139"/>
      <c r="AK1434" s="139"/>
      <c r="AL1434" s="139"/>
      <c r="AM1434" s="141" t="s">
        <v>1527</v>
      </c>
      <c r="AN1434" s="141" t="s">
        <v>8</v>
      </c>
      <c r="AO1434" s="139" t="s">
        <v>1614</v>
      </c>
      <c r="AP1434" s="139" t="s">
        <v>6</v>
      </c>
      <c r="AQ1434" s="139"/>
      <c r="AR1434" s="381"/>
      <c r="AS1434" s="139" t="s">
        <v>4075</v>
      </c>
      <c r="AT1434" s="141" t="s">
        <v>1404</v>
      </c>
      <c r="AU1434" s="141"/>
      <c r="AV1434" s="383"/>
      <c r="AW1434" s="385"/>
      <c r="AX1434" s="139"/>
      <c r="AY1434" t="s">
        <v>18605</v>
      </c>
      <c r="AZ1434">
        <v>12000</v>
      </c>
      <c r="BA1434" s="381"/>
      <c r="BB1434" s="139" t="s">
        <v>1444</v>
      </c>
      <c r="BC1434" s="166"/>
      <c r="BD1434" s="166"/>
      <c r="BE1434" s="166"/>
      <c r="BF1434" s="166"/>
      <c r="BG1434" s="166"/>
      <c r="BH1434" s="308"/>
      <c r="BI1434" s="308"/>
      <c r="BJ1434" s="141" t="s">
        <v>26</v>
      </c>
      <c r="BK1434" s="141" t="s">
        <v>26</v>
      </c>
      <c r="BL1434" s="141"/>
      <c r="BM1434" s="141"/>
      <c r="BN1434" s="139" t="s">
        <v>4075</v>
      </c>
      <c r="BQ1434" s="141"/>
      <c r="BV1434" s="141"/>
      <c r="BX1434" s="141"/>
      <c r="BY1434" s="141"/>
      <c r="BZ1434" s="141"/>
      <c r="CA1434" s="141"/>
      <c r="CB1434" s="141"/>
      <c r="CC1434" s="141"/>
      <c r="CD1434" s="141"/>
      <c r="CE1434" s="141"/>
      <c r="CF1434" s="141"/>
      <c r="CG1434" s="141"/>
    </row>
    <row r="1435" spans="1:85" x14ac:dyDescent="0.35">
      <c r="A1435" s="155" t="s">
        <v>9073</v>
      </c>
      <c r="B1435" s="139" t="s">
        <v>4075</v>
      </c>
      <c r="C1435" s="18">
        <v>42951</v>
      </c>
      <c r="D1435" s="144">
        <v>0.75972222222222219</v>
      </c>
      <c r="E1435" s="141" t="s">
        <v>13267</v>
      </c>
      <c r="F1435" s="141">
        <v>3</v>
      </c>
      <c r="G1435" s="141" t="s">
        <v>2536</v>
      </c>
      <c r="H1435" s="141">
        <v>2017</v>
      </c>
      <c r="I1435" s="18">
        <v>42951</v>
      </c>
      <c r="J1435" s="144">
        <v>0.75972222222222219</v>
      </c>
      <c r="K1435" s="378"/>
      <c r="L1435" s="139" t="s">
        <v>4075</v>
      </c>
      <c r="M1435" s="141"/>
      <c r="N1435" s="248"/>
      <c r="O1435" s="141" t="s">
        <v>26</v>
      </c>
      <c r="P1435" s="141"/>
      <c r="Q1435" s="141" t="s">
        <v>9074</v>
      </c>
      <c r="R1435" s="141" t="s">
        <v>9075</v>
      </c>
      <c r="S1435" s="141"/>
      <c r="T1435" s="141"/>
      <c r="U1435" s="141">
        <v>113122217</v>
      </c>
      <c r="V1435" s="141"/>
      <c r="W1435" s="139" t="s">
        <v>4075</v>
      </c>
      <c r="X1435" s="141" t="s">
        <v>25</v>
      </c>
      <c r="Y1435" s="141" t="s">
        <v>27</v>
      </c>
      <c r="Z1435" s="141" t="s">
        <v>4</v>
      </c>
      <c r="AA1435" s="141" t="s">
        <v>34</v>
      </c>
      <c r="AB1435" s="141"/>
      <c r="AC1435" s="139" t="s">
        <v>18047</v>
      </c>
      <c r="AD1435" s="380"/>
      <c r="AE1435" s="139" t="s">
        <v>102</v>
      </c>
      <c r="AF1435" s="139" t="s">
        <v>13080</v>
      </c>
      <c r="AG1435" s="139" t="s">
        <v>102</v>
      </c>
      <c r="AH1435" s="139" t="s">
        <v>1378</v>
      </c>
      <c r="AI1435" s="139" t="s">
        <v>46</v>
      </c>
      <c r="AJ1435" s="139" t="s">
        <v>46</v>
      </c>
      <c r="AK1435" s="139"/>
      <c r="AL1435" s="139"/>
      <c r="AM1435" s="141" t="s">
        <v>1527</v>
      </c>
      <c r="AN1435" s="141" t="s">
        <v>8</v>
      </c>
      <c r="AO1435" s="139" t="s">
        <v>1614</v>
      </c>
      <c r="AP1435" s="139" t="s">
        <v>46</v>
      </c>
      <c r="AQ1435" s="139"/>
      <c r="AR1435" s="381"/>
      <c r="AS1435" s="139" t="s">
        <v>4075</v>
      </c>
      <c r="AT1435" s="141" t="s">
        <v>1404</v>
      </c>
      <c r="AU1435" s="141"/>
      <c r="AV1435" s="383"/>
      <c r="AW1435" s="385"/>
      <c r="AX1435" s="139"/>
      <c r="AY1435" t="s">
        <v>19020</v>
      </c>
      <c r="AZ1435">
        <v>12000</v>
      </c>
      <c r="BA1435" s="381"/>
      <c r="BB1435" s="139" t="s">
        <v>17</v>
      </c>
      <c r="BC1435" s="166"/>
      <c r="BD1435" s="166"/>
      <c r="BE1435" s="166"/>
      <c r="BF1435" s="166"/>
      <c r="BG1435" s="166"/>
      <c r="BH1435" s="308"/>
      <c r="BI1435" s="308"/>
      <c r="BJ1435" s="141" t="s">
        <v>26</v>
      </c>
      <c r="BK1435" s="141" t="s">
        <v>26</v>
      </c>
      <c r="BL1435" s="141"/>
      <c r="BM1435" s="141"/>
      <c r="BN1435" s="139" t="s">
        <v>4075</v>
      </c>
      <c r="BQ1435" s="141"/>
      <c r="BV1435" s="141"/>
      <c r="BX1435" s="141"/>
      <c r="BY1435" s="141"/>
      <c r="BZ1435" s="141"/>
      <c r="CA1435" s="141"/>
      <c r="CB1435" s="141"/>
      <c r="CC1435" s="141"/>
      <c r="CD1435" s="141"/>
      <c r="CE1435" s="141"/>
      <c r="CF1435" s="141"/>
      <c r="CG1435" s="141"/>
    </row>
    <row r="1436" spans="1:85" x14ac:dyDescent="0.35">
      <c r="A1436" s="155" t="s">
        <v>20041</v>
      </c>
      <c r="B1436" s="139" t="s">
        <v>4075</v>
      </c>
      <c r="C1436" s="18">
        <v>42951</v>
      </c>
      <c r="D1436" s="144">
        <v>0.38550925925925927</v>
      </c>
      <c r="E1436" s="141" t="s">
        <v>13267</v>
      </c>
      <c r="F1436" s="141">
        <v>3</v>
      </c>
      <c r="G1436" s="141" t="s">
        <v>2536</v>
      </c>
      <c r="H1436" s="141">
        <v>2017</v>
      </c>
      <c r="I1436" s="18">
        <v>42951</v>
      </c>
      <c r="J1436" s="144">
        <v>0.38541666666666669</v>
      </c>
      <c r="K1436" s="378"/>
      <c r="L1436" s="139" t="s">
        <v>4075</v>
      </c>
      <c r="M1436" s="141" t="s">
        <v>28</v>
      </c>
      <c r="N1436" s="248"/>
      <c r="O1436" s="141" t="s">
        <v>25</v>
      </c>
      <c r="P1436" s="141"/>
      <c r="Q1436" s="141" t="s">
        <v>20042</v>
      </c>
      <c r="R1436" s="141" t="s">
        <v>1944</v>
      </c>
      <c r="S1436" s="141"/>
      <c r="T1436" s="141" t="s">
        <v>20043</v>
      </c>
      <c r="U1436" s="141"/>
      <c r="V1436" s="141"/>
      <c r="W1436" s="139" t="s">
        <v>4075</v>
      </c>
      <c r="X1436" s="141" t="s">
        <v>6</v>
      </c>
      <c r="Y1436" s="141" t="s">
        <v>33</v>
      </c>
      <c r="Z1436" s="141"/>
      <c r="AA1436" s="141"/>
      <c r="AB1436" s="141"/>
      <c r="AC1436" s="139" t="s">
        <v>18051</v>
      </c>
      <c r="AD1436" s="380"/>
      <c r="AE1436" s="139" t="s">
        <v>102</v>
      </c>
      <c r="AF1436" s="139" t="s">
        <v>13068</v>
      </c>
      <c r="AG1436" s="139" t="s">
        <v>102</v>
      </c>
      <c r="AH1436" s="139" t="s">
        <v>1378</v>
      </c>
      <c r="AI1436" s="139" t="s">
        <v>1398</v>
      </c>
      <c r="AJ1436" s="139" t="s">
        <v>7</v>
      </c>
      <c r="AK1436" s="139"/>
      <c r="AL1436" s="139"/>
      <c r="AM1436" s="141" t="s">
        <v>6</v>
      </c>
      <c r="AN1436" s="141" t="s">
        <v>1422</v>
      </c>
      <c r="AO1436" s="139"/>
      <c r="AP1436" s="139" t="s">
        <v>7</v>
      </c>
      <c r="AQ1436" s="139"/>
      <c r="AR1436" s="381"/>
      <c r="AS1436" s="139" t="s">
        <v>4075</v>
      </c>
      <c r="AT1436" s="141" t="s">
        <v>43</v>
      </c>
      <c r="AU1436" s="141">
        <v>115</v>
      </c>
      <c r="AV1436" s="383"/>
      <c r="AW1436" s="385"/>
      <c r="AX1436" s="139" t="s">
        <v>53</v>
      </c>
      <c r="AY1436" t="s">
        <v>19009</v>
      </c>
      <c r="BA1436" s="381"/>
      <c r="BB1436" s="139" t="s">
        <v>20172</v>
      </c>
      <c r="BC1436" s="166"/>
      <c r="BD1436" s="166"/>
      <c r="BE1436" s="166"/>
      <c r="BF1436" s="166"/>
      <c r="BG1436" s="166"/>
      <c r="BH1436" s="308"/>
      <c r="BI1436" s="308"/>
      <c r="BJ1436" s="141" t="s">
        <v>26</v>
      </c>
      <c r="BK1436" s="141" t="s">
        <v>26</v>
      </c>
      <c r="BL1436" s="141"/>
      <c r="BM1436" s="141"/>
      <c r="BN1436" s="139" t="s">
        <v>4075</v>
      </c>
      <c r="BQ1436" s="141"/>
      <c r="BV1436" s="141"/>
      <c r="BX1436" s="141"/>
      <c r="BY1436" s="141"/>
      <c r="BZ1436" s="141"/>
      <c r="CA1436" s="141"/>
      <c r="CB1436" s="141"/>
      <c r="CC1436" s="141"/>
      <c r="CD1436" s="141"/>
      <c r="CE1436" s="141"/>
      <c r="CF1436" s="141"/>
      <c r="CG1436" s="141"/>
    </row>
    <row r="1437" spans="1:85" x14ac:dyDescent="0.35">
      <c r="A1437" s="155" t="s">
        <v>9076</v>
      </c>
      <c r="B1437" s="139" t="s">
        <v>4075</v>
      </c>
      <c r="C1437" s="18">
        <v>42951</v>
      </c>
      <c r="E1437" s="141" t="s">
        <v>13267</v>
      </c>
      <c r="F1437" s="141">
        <v>3</v>
      </c>
      <c r="G1437" s="141" t="s">
        <v>2536</v>
      </c>
      <c r="H1437" s="141">
        <v>2017</v>
      </c>
      <c r="I1437" s="18">
        <v>42951</v>
      </c>
      <c r="J1437" s="144">
        <v>0.41249999999999998</v>
      </c>
      <c r="K1437" s="378"/>
      <c r="L1437" s="139" t="s">
        <v>4075</v>
      </c>
      <c r="M1437" s="141"/>
      <c r="N1437" s="248"/>
      <c r="O1437" s="141" t="s">
        <v>26</v>
      </c>
      <c r="P1437" s="141"/>
      <c r="Q1437" s="141" t="s">
        <v>9077</v>
      </c>
      <c r="R1437" s="141"/>
      <c r="S1437" s="141"/>
      <c r="T1437" s="141"/>
      <c r="U1437" s="141"/>
      <c r="V1437" s="141"/>
      <c r="W1437" s="139" t="s">
        <v>4075</v>
      </c>
      <c r="X1437" s="141" t="s">
        <v>25</v>
      </c>
      <c r="Y1437" s="141" t="s">
        <v>27</v>
      </c>
      <c r="Z1437" s="141" t="s">
        <v>4</v>
      </c>
      <c r="AA1437" s="141" t="s">
        <v>34</v>
      </c>
      <c r="AB1437" s="141"/>
      <c r="AC1437" s="139" t="s">
        <v>18049</v>
      </c>
      <c r="AD1437" s="380"/>
      <c r="AE1437" s="139" t="s">
        <v>102</v>
      </c>
      <c r="AF1437" s="139" t="s">
        <v>13084</v>
      </c>
      <c r="AG1437" s="139" t="s">
        <v>102</v>
      </c>
      <c r="AH1437" s="139" t="s">
        <v>1378</v>
      </c>
      <c r="AI1437" s="139" t="s">
        <v>1403</v>
      </c>
      <c r="AJ1437" s="139" t="s">
        <v>1403</v>
      </c>
      <c r="AK1437" s="139"/>
      <c r="AL1437" s="139"/>
      <c r="AM1437" s="141" t="s">
        <v>1527</v>
      </c>
      <c r="AN1437" s="141" t="s">
        <v>8</v>
      </c>
      <c r="AO1437" s="139" t="s">
        <v>1614</v>
      </c>
      <c r="AP1437" s="139" t="s">
        <v>1403</v>
      </c>
      <c r="AQ1437" s="139"/>
      <c r="AR1437" s="381"/>
      <c r="AS1437" s="139" t="s">
        <v>4075</v>
      </c>
      <c r="AT1437" s="141" t="s">
        <v>1404</v>
      </c>
      <c r="AU1437" s="141"/>
      <c r="AV1437" s="383"/>
      <c r="AW1437" s="385"/>
      <c r="AX1437" s="139"/>
      <c r="AY1437" t="s">
        <v>18449</v>
      </c>
      <c r="AZ1437">
        <v>21000</v>
      </c>
      <c r="BA1437" s="381"/>
      <c r="BB1437" s="139" t="s">
        <v>17</v>
      </c>
      <c r="BC1437" s="166"/>
      <c r="BD1437" s="166"/>
      <c r="BE1437" s="166"/>
      <c r="BF1437" s="166"/>
      <c r="BG1437" s="166"/>
      <c r="BH1437" s="308"/>
      <c r="BI1437" s="308"/>
      <c r="BJ1437" s="141" t="s">
        <v>26</v>
      </c>
      <c r="BK1437" s="141" t="s">
        <v>26</v>
      </c>
      <c r="BL1437" s="141"/>
      <c r="BM1437" s="141"/>
      <c r="BN1437" s="139" t="s">
        <v>4075</v>
      </c>
      <c r="BQ1437" s="141"/>
      <c r="BV1437" s="141"/>
      <c r="BX1437" s="141"/>
      <c r="BY1437" s="141"/>
      <c r="BZ1437" s="141"/>
      <c r="CA1437" s="141"/>
      <c r="CB1437" s="141"/>
      <c r="CC1437" s="141"/>
      <c r="CD1437" s="141"/>
      <c r="CE1437" s="141"/>
      <c r="CF1437" s="141"/>
      <c r="CG1437" s="141"/>
    </row>
    <row r="1438" spans="1:85" x14ac:dyDescent="0.35">
      <c r="A1438" s="155" t="s">
        <v>9066</v>
      </c>
      <c r="B1438" s="139" t="s">
        <v>4075</v>
      </c>
      <c r="C1438" s="18">
        <v>42952</v>
      </c>
      <c r="D1438" s="144">
        <v>0.75624999999999998</v>
      </c>
      <c r="E1438" s="141" t="s">
        <v>13267</v>
      </c>
      <c r="F1438" s="141">
        <v>3</v>
      </c>
      <c r="G1438" s="141" t="s">
        <v>2536</v>
      </c>
      <c r="H1438" s="141">
        <v>2017</v>
      </c>
      <c r="I1438" s="18">
        <v>42952</v>
      </c>
      <c r="J1438" s="144">
        <v>0.75624999999999998</v>
      </c>
      <c r="K1438" s="378"/>
      <c r="L1438" s="139" t="s">
        <v>4075</v>
      </c>
      <c r="M1438" s="141"/>
      <c r="N1438" s="248"/>
      <c r="O1438" s="141" t="s">
        <v>26</v>
      </c>
      <c r="P1438" s="141"/>
      <c r="Q1438" s="141" t="s">
        <v>9067</v>
      </c>
      <c r="R1438" s="141" t="s">
        <v>9068</v>
      </c>
      <c r="S1438" s="141"/>
      <c r="T1438" s="141"/>
      <c r="U1438" s="141"/>
      <c r="V1438" s="141"/>
      <c r="W1438" s="139" t="s">
        <v>4075</v>
      </c>
      <c r="X1438" s="141" t="s">
        <v>25</v>
      </c>
      <c r="Y1438" s="141" t="s">
        <v>27</v>
      </c>
      <c r="Z1438" s="141" t="s">
        <v>4</v>
      </c>
      <c r="AA1438" s="141" t="s">
        <v>34</v>
      </c>
      <c r="AB1438" s="141"/>
      <c r="AC1438" s="139" t="s">
        <v>18050</v>
      </c>
      <c r="AD1438" s="380"/>
      <c r="AE1438" s="139" t="s">
        <v>107</v>
      </c>
      <c r="AF1438" s="139" t="s">
        <v>13076</v>
      </c>
      <c r="AG1438" s="139" t="s">
        <v>4130</v>
      </c>
      <c r="AH1438" s="139" t="s">
        <v>1378</v>
      </c>
      <c r="AI1438" s="139" t="s">
        <v>1518</v>
      </c>
      <c r="AJ1438" s="139"/>
      <c r="AK1438" s="139" t="s">
        <v>1518</v>
      </c>
      <c r="AL1438" s="139" t="s">
        <v>7</v>
      </c>
      <c r="AM1438" s="141" t="s">
        <v>6</v>
      </c>
      <c r="AN1438" s="141" t="s">
        <v>8</v>
      </c>
      <c r="AO1438" s="139" t="s">
        <v>1614</v>
      </c>
      <c r="AP1438" s="139" t="s">
        <v>7</v>
      </c>
      <c r="AQ1438" s="139"/>
      <c r="AR1438" s="381"/>
      <c r="AS1438" s="139" t="s">
        <v>4075</v>
      </c>
      <c r="AT1438" s="141" t="s">
        <v>1404</v>
      </c>
      <c r="AU1438" s="141"/>
      <c r="AV1438" s="383"/>
      <c r="AW1438" s="385"/>
      <c r="AX1438" s="139"/>
      <c r="AY1438" t="s">
        <v>18525</v>
      </c>
      <c r="AZ1438">
        <v>12000</v>
      </c>
      <c r="BA1438" s="381"/>
      <c r="BB1438" s="139" t="s">
        <v>1450</v>
      </c>
      <c r="BC1438" s="166"/>
      <c r="BD1438" s="166"/>
      <c r="BE1438" s="166"/>
      <c r="BF1438" s="166"/>
      <c r="BG1438" s="166"/>
      <c r="BH1438" s="308"/>
      <c r="BI1438" s="308"/>
      <c r="BJ1438" s="141" t="s">
        <v>26</v>
      </c>
      <c r="BK1438" s="141" t="s">
        <v>26</v>
      </c>
      <c r="BL1438" s="141"/>
      <c r="BM1438" s="141"/>
      <c r="BN1438" s="139" t="s">
        <v>4075</v>
      </c>
      <c r="BQ1438" s="141"/>
      <c r="BV1438" s="141"/>
      <c r="BX1438" s="141"/>
      <c r="BY1438" s="141"/>
      <c r="BZ1438" s="141"/>
      <c r="CA1438" s="141"/>
      <c r="CB1438" s="141"/>
      <c r="CC1438" s="141"/>
      <c r="CD1438" s="141"/>
      <c r="CE1438" s="141"/>
      <c r="CF1438" s="141"/>
      <c r="CG1438" s="141"/>
    </row>
    <row r="1439" spans="1:85" x14ac:dyDescent="0.35">
      <c r="A1439" s="155" t="s">
        <v>9063</v>
      </c>
      <c r="B1439" s="139" t="s">
        <v>4075</v>
      </c>
      <c r="C1439" s="18">
        <v>42952</v>
      </c>
      <c r="D1439" s="144">
        <v>0.80625000000000002</v>
      </c>
      <c r="E1439" s="141" t="s">
        <v>13267</v>
      </c>
      <c r="F1439" s="141">
        <v>3</v>
      </c>
      <c r="G1439" s="141" t="s">
        <v>2536</v>
      </c>
      <c r="H1439" s="141">
        <v>2017</v>
      </c>
      <c r="I1439" s="18">
        <v>42952</v>
      </c>
      <c r="J1439" s="144">
        <v>0.80625000000000002</v>
      </c>
      <c r="K1439" s="378"/>
      <c r="L1439" s="139" t="s">
        <v>4075</v>
      </c>
      <c r="M1439" s="141"/>
      <c r="N1439" s="248"/>
      <c r="O1439" s="141" t="s">
        <v>26</v>
      </c>
      <c r="P1439" s="141"/>
      <c r="Q1439" s="141" t="s">
        <v>9064</v>
      </c>
      <c r="R1439" s="141" t="s">
        <v>9065</v>
      </c>
      <c r="S1439" s="141"/>
      <c r="T1439" s="141"/>
      <c r="U1439" s="141"/>
      <c r="V1439" s="141"/>
      <c r="W1439" s="139" t="s">
        <v>4075</v>
      </c>
      <c r="X1439" s="141" t="s">
        <v>25</v>
      </c>
      <c r="Y1439" s="141" t="s">
        <v>27</v>
      </c>
      <c r="Z1439" s="141" t="s">
        <v>4</v>
      </c>
      <c r="AA1439" s="141" t="s">
        <v>34</v>
      </c>
      <c r="AB1439" s="141"/>
      <c r="AC1439" s="139" t="s">
        <v>18047</v>
      </c>
      <c r="AD1439" s="380"/>
      <c r="AE1439" s="139" t="s">
        <v>102</v>
      </c>
      <c r="AF1439" s="139" t="s">
        <v>13081</v>
      </c>
      <c r="AG1439" s="139" t="s">
        <v>102</v>
      </c>
      <c r="AH1439" s="139" t="s">
        <v>1378</v>
      </c>
      <c r="AI1439" s="139" t="s">
        <v>95</v>
      </c>
      <c r="AJ1439" s="139" t="s">
        <v>95</v>
      </c>
      <c r="AK1439" s="139"/>
      <c r="AL1439" s="139"/>
      <c r="AM1439" s="141" t="s">
        <v>6</v>
      </c>
      <c r="AN1439" s="141" t="s">
        <v>8</v>
      </c>
      <c r="AO1439" s="139" t="s">
        <v>1614</v>
      </c>
      <c r="AP1439" s="139" t="s">
        <v>13</v>
      </c>
      <c r="AQ1439" s="139"/>
      <c r="AR1439" s="381"/>
      <c r="AS1439" s="139" t="s">
        <v>4075</v>
      </c>
      <c r="AT1439" s="141" t="s">
        <v>1404</v>
      </c>
      <c r="AU1439" s="141"/>
      <c r="AV1439" s="383"/>
      <c r="AW1439" s="385"/>
      <c r="AX1439" s="139"/>
      <c r="AY1439" t="s">
        <v>19021</v>
      </c>
      <c r="AZ1439">
        <v>12000</v>
      </c>
      <c r="BA1439" s="381"/>
      <c r="BB1439" s="139" t="s">
        <v>1444</v>
      </c>
      <c r="BC1439" s="166"/>
      <c r="BD1439" s="166"/>
      <c r="BE1439" s="166"/>
      <c r="BF1439" s="166"/>
      <c r="BG1439" s="166"/>
      <c r="BH1439" s="308"/>
      <c r="BI1439" s="308"/>
      <c r="BJ1439" s="141" t="s">
        <v>26</v>
      </c>
      <c r="BK1439" s="141" t="s">
        <v>26</v>
      </c>
      <c r="BL1439" s="141"/>
      <c r="BM1439" s="141"/>
      <c r="BN1439" s="139" t="s">
        <v>4075</v>
      </c>
      <c r="BQ1439" s="141"/>
      <c r="BV1439" s="141"/>
      <c r="BX1439" s="141"/>
      <c r="BY1439" s="141"/>
      <c r="BZ1439" s="141"/>
      <c r="CA1439" s="141"/>
      <c r="CB1439" s="141"/>
      <c r="CC1439" s="141"/>
      <c r="CD1439" s="141"/>
      <c r="CE1439" s="141"/>
      <c r="CF1439" s="141"/>
      <c r="CG1439" s="141"/>
    </row>
    <row r="1440" spans="1:85" x14ac:dyDescent="0.35">
      <c r="A1440" s="155" t="s">
        <v>9072</v>
      </c>
      <c r="B1440" s="139" t="s">
        <v>4075</v>
      </c>
      <c r="C1440" s="18">
        <v>42952</v>
      </c>
      <c r="E1440" s="141" t="s">
        <v>13267</v>
      </c>
      <c r="F1440" s="141">
        <v>3</v>
      </c>
      <c r="G1440" s="141" t="s">
        <v>2536</v>
      </c>
      <c r="H1440" s="141">
        <v>2017</v>
      </c>
      <c r="I1440" s="18">
        <v>42952</v>
      </c>
      <c r="J1440" s="144">
        <v>0.35625000000000001</v>
      </c>
      <c r="K1440" s="378"/>
      <c r="L1440" s="139" t="s">
        <v>4075</v>
      </c>
      <c r="M1440" s="141"/>
      <c r="N1440" s="248"/>
      <c r="O1440" s="141" t="s">
        <v>26</v>
      </c>
      <c r="P1440" s="141"/>
      <c r="Q1440" s="141"/>
      <c r="R1440" s="141"/>
      <c r="S1440" s="141"/>
      <c r="T1440" s="141"/>
      <c r="U1440" s="141"/>
      <c r="V1440" s="141"/>
      <c r="W1440" s="139" t="s">
        <v>4075</v>
      </c>
      <c r="X1440" s="141" t="s">
        <v>25</v>
      </c>
      <c r="Y1440" s="141" t="s">
        <v>27</v>
      </c>
      <c r="Z1440" s="141" t="s">
        <v>4</v>
      </c>
      <c r="AA1440" s="141" t="s">
        <v>34</v>
      </c>
      <c r="AB1440" s="141"/>
      <c r="AC1440" s="139" t="s">
        <v>18047</v>
      </c>
      <c r="AD1440" s="380"/>
      <c r="AE1440" s="139" t="s">
        <v>102</v>
      </c>
      <c r="AF1440" s="139" t="s">
        <v>13074</v>
      </c>
      <c r="AG1440" s="139" t="s">
        <v>102</v>
      </c>
      <c r="AH1440" s="139" t="s">
        <v>1378</v>
      </c>
      <c r="AI1440" s="139" t="s">
        <v>11</v>
      </c>
      <c r="AJ1440" s="139" t="s">
        <v>11</v>
      </c>
      <c r="AK1440" s="139"/>
      <c r="AL1440" s="139"/>
      <c r="AM1440" s="141" t="s">
        <v>6</v>
      </c>
      <c r="AN1440" s="141" t="s">
        <v>8</v>
      </c>
      <c r="AO1440" s="139" t="s">
        <v>1477</v>
      </c>
      <c r="AP1440" s="139" t="s">
        <v>7</v>
      </c>
      <c r="AQ1440" s="139"/>
      <c r="AR1440" s="381"/>
      <c r="AS1440" s="139" t="s">
        <v>4075</v>
      </c>
      <c r="AT1440" s="141" t="s">
        <v>43</v>
      </c>
      <c r="AU1440" s="141">
        <v>305</v>
      </c>
      <c r="AV1440" s="383"/>
      <c r="AW1440" s="385"/>
      <c r="AX1440" s="139"/>
      <c r="AY1440" t="s">
        <v>18443</v>
      </c>
      <c r="BA1440" s="381"/>
      <c r="BB1440" s="139" t="s">
        <v>1450</v>
      </c>
      <c r="BC1440" s="166"/>
      <c r="BD1440" s="166"/>
      <c r="BE1440" s="166"/>
      <c r="BF1440" s="166"/>
      <c r="BG1440" s="166"/>
      <c r="BH1440" s="308"/>
      <c r="BI1440" s="308"/>
      <c r="BJ1440" s="141" t="s">
        <v>26</v>
      </c>
      <c r="BK1440" s="141" t="s">
        <v>26</v>
      </c>
      <c r="BL1440" s="141"/>
      <c r="BM1440" s="141"/>
      <c r="BN1440" s="139" t="s">
        <v>4075</v>
      </c>
      <c r="BQ1440" s="141"/>
      <c r="BV1440" s="141"/>
      <c r="BX1440" s="141"/>
      <c r="BY1440" s="141"/>
      <c r="BZ1440" s="141"/>
      <c r="CA1440" s="141"/>
      <c r="CB1440" s="141"/>
      <c r="CC1440" s="141"/>
      <c r="CD1440" s="141"/>
      <c r="CE1440" s="141"/>
      <c r="CF1440" s="141"/>
      <c r="CG1440" s="141"/>
    </row>
    <row r="1441" spans="1:85" x14ac:dyDescent="0.35">
      <c r="A1441" s="155" t="s">
        <v>9069</v>
      </c>
      <c r="B1441" s="139" t="s">
        <v>4075</v>
      </c>
      <c r="C1441" s="18">
        <v>42952</v>
      </c>
      <c r="D1441" s="144">
        <v>0.75555555555555554</v>
      </c>
      <c r="E1441" s="141" t="s">
        <v>13267</v>
      </c>
      <c r="F1441" s="141">
        <v>3</v>
      </c>
      <c r="G1441" s="141" t="s">
        <v>2536</v>
      </c>
      <c r="H1441" s="141">
        <v>2017</v>
      </c>
      <c r="I1441" s="18">
        <v>42952</v>
      </c>
      <c r="J1441" s="144">
        <v>0.75555555555555554</v>
      </c>
      <c r="K1441" s="378"/>
      <c r="L1441" s="139" t="s">
        <v>4075</v>
      </c>
      <c r="M1441" s="141"/>
      <c r="N1441" s="248"/>
      <c r="O1441" s="141" t="s">
        <v>26</v>
      </c>
      <c r="P1441" s="141"/>
      <c r="Q1441" s="141" t="s">
        <v>9070</v>
      </c>
      <c r="R1441" s="141" t="s">
        <v>9071</v>
      </c>
      <c r="S1441" s="141"/>
      <c r="T1441" s="141"/>
      <c r="U1441" s="141">
        <v>113126582</v>
      </c>
      <c r="V1441" s="141"/>
      <c r="W1441" s="139" t="s">
        <v>4075</v>
      </c>
      <c r="X1441" s="141" t="s">
        <v>25</v>
      </c>
      <c r="Y1441" s="141" t="s">
        <v>27</v>
      </c>
      <c r="Z1441" s="141" t="s">
        <v>4</v>
      </c>
      <c r="AA1441" s="141" t="s">
        <v>34</v>
      </c>
      <c r="AB1441" s="141"/>
      <c r="AC1441" s="139" t="s">
        <v>18047</v>
      </c>
      <c r="AD1441" s="380"/>
      <c r="AE1441" s="139" t="s">
        <v>4</v>
      </c>
      <c r="AF1441" s="139" t="s">
        <v>13073</v>
      </c>
      <c r="AG1441" s="139" t="s">
        <v>4</v>
      </c>
      <c r="AH1441" s="139" t="s">
        <v>1378</v>
      </c>
      <c r="AI1441" s="139" t="s">
        <v>15678</v>
      </c>
      <c r="AJ1441" s="139"/>
      <c r="AK1441" s="139" t="s">
        <v>15678</v>
      </c>
      <c r="AL1441" s="139" t="s">
        <v>7</v>
      </c>
      <c r="AM1441" s="141" t="s">
        <v>6</v>
      </c>
      <c r="AN1441" s="141" t="s">
        <v>8</v>
      </c>
      <c r="AO1441" s="139" t="s">
        <v>1614</v>
      </c>
      <c r="AP1441" s="139" t="s">
        <v>7</v>
      </c>
      <c r="AQ1441" s="139"/>
      <c r="AR1441" s="381"/>
      <c r="AS1441" s="139" t="s">
        <v>4075</v>
      </c>
      <c r="AT1441" s="141" t="s">
        <v>43</v>
      </c>
      <c r="AU1441" s="141">
        <v>154</v>
      </c>
      <c r="AV1441" s="383"/>
      <c r="AW1441" s="385"/>
      <c r="AX1441" s="139"/>
      <c r="AY1441" t="s">
        <v>19022</v>
      </c>
      <c r="AZ1441">
        <v>12000</v>
      </c>
      <c r="BA1441" s="381"/>
      <c r="BB1441" s="139" t="s">
        <v>1451</v>
      </c>
      <c r="BC1441" s="166"/>
      <c r="BD1441" s="166"/>
      <c r="BE1441" s="166"/>
      <c r="BF1441" s="166"/>
      <c r="BG1441" s="166"/>
      <c r="BH1441" s="308"/>
      <c r="BI1441" s="308"/>
      <c r="BJ1441" s="141" t="s">
        <v>26</v>
      </c>
      <c r="BK1441" s="141" t="s">
        <v>26</v>
      </c>
      <c r="BL1441" s="141"/>
      <c r="BM1441" s="141"/>
      <c r="BN1441" s="139" t="s">
        <v>4075</v>
      </c>
      <c r="BQ1441" s="141" t="s">
        <v>15872</v>
      </c>
      <c r="BR1441" s="135" t="s">
        <v>15680</v>
      </c>
      <c r="BT1441" s="135" t="s">
        <v>15351</v>
      </c>
      <c r="BU1441" s="135" t="s">
        <v>15359</v>
      </c>
      <c r="BV1441" s="141" t="s">
        <v>13278</v>
      </c>
      <c r="BW1441" s="135" t="s">
        <v>13274</v>
      </c>
      <c r="BX1441" s="141" t="s">
        <v>15707</v>
      </c>
      <c r="BY1441" s="141" t="s">
        <v>12</v>
      </c>
      <c r="BZ1441" s="141" t="s">
        <v>26</v>
      </c>
      <c r="CA1441" s="141" t="s">
        <v>1848</v>
      </c>
      <c r="CB1441" s="141"/>
      <c r="CC1441" s="141" t="s">
        <v>15686</v>
      </c>
      <c r="CD1441" s="141" t="s">
        <v>15687</v>
      </c>
      <c r="CE1441" s="141" t="s">
        <v>15450</v>
      </c>
      <c r="CF1441" s="141" t="s">
        <v>15451</v>
      </c>
      <c r="CG1441" s="141" t="s">
        <v>1897</v>
      </c>
    </row>
    <row r="1442" spans="1:85" x14ac:dyDescent="0.35">
      <c r="A1442" s="155" t="s">
        <v>9057</v>
      </c>
      <c r="B1442" s="139" t="s">
        <v>4075</v>
      </c>
      <c r="C1442" s="18">
        <v>42953</v>
      </c>
      <c r="D1442" s="144">
        <v>0.76458333333333328</v>
      </c>
      <c r="E1442" s="141" t="s">
        <v>13268</v>
      </c>
      <c r="F1442" s="141">
        <v>3</v>
      </c>
      <c r="G1442" s="141" t="s">
        <v>2536</v>
      </c>
      <c r="H1442" s="141">
        <v>2017</v>
      </c>
      <c r="I1442" s="18">
        <v>42953</v>
      </c>
      <c r="J1442" s="144">
        <v>0.76458333333333328</v>
      </c>
      <c r="K1442" s="378"/>
      <c r="L1442" s="139" t="s">
        <v>4075</v>
      </c>
      <c r="M1442" s="141"/>
      <c r="N1442" s="248"/>
      <c r="O1442" s="141" t="s">
        <v>26</v>
      </c>
      <c r="P1442" s="141"/>
      <c r="Q1442" s="141" t="s">
        <v>9058</v>
      </c>
      <c r="R1442" s="141" t="s">
        <v>9059</v>
      </c>
      <c r="S1442" s="141"/>
      <c r="T1442" s="141"/>
      <c r="U1442" s="141"/>
      <c r="V1442" s="141"/>
      <c r="W1442" s="139" t="s">
        <v>4075</v>
      </c>
      <c r="X1442" s="141" t="s">
        <v>25</v>
      </c>
      <c r="Y1442" s="141" t="s">
        <v>27</v>
      </c>
      <c r="Z1442" s="141" t="s">
        <v>4</v>
      </c>
      <c r="AA1442" s="141" t="s">
        <v>34</v>
      </c>
      <c r="AB1442" s="141"/>
      <c r="AC1442" s="139" t="s">
        <v>18049</v>
      </c>
      <c r="AD1442" s="380"/>
      <c r="AE1442" s="139" t="s">
        <v>105</v>
      </c>
      <c r="AF1442" s="139" t="s">
        <v>13076</v>
      </c>
      <c r="AG1442" s="139" t="s">
        <v>1518</v>
      </c>
      <c r="AH1442" s="139" t="s">
        <v>1378</v>
      </c>
      <c r="AI1442" s="139" t="s">
        <v>1518</v>
      </c>
      <c r="AJ1442" s="139"/>
      <c r="AK1442" s="139" t="s">
        <v>1518</v>
      </c>
      <c r="AL1442" s="139" t="s">
        <v>13</v>
      </c>
      <c r="AM1442" s="141" t="s">
        <v>6</v>
      </c>
      <c r="AN1442" s="141" t="s">
        <v>8</v>
      </c>
      <c r="AO1442" s="139" t="s">
        <v>1614</v>
      </c>
      <c r="AP1442" s="139" t="s">
        <v>13</v>
      </c>
      <c r="AQ1442" s="139"/>
      <c r="AR1442" s="381"/>
      <c r="AS1442" s="139" t="s">
        <v>4075</v>
      </c>
      <c r="AT1442" s="141" t="s">
        <v>1404</v>
      </c>
      <c r="AU1442" s="141">
        <v>246</v>
      </c>
      <c r="AV1442" s="383"/>
      <c r="AW1442" s="385"/>
      <c r="AX1442" s="139"/>
      <c r="AY1442" t="s">
        <v>18467</v>
      </c>
      <c r="AZ1442">
        <v>12000</v>
      </c>
      <c r="BA1442" s="381"/>
      <c r="BB1442" s="139" t="s">
        <v>1444</v>
      </c>
      <c r="BC1442" s="166"/>
      <c r="BD1442" s="166"/>
      <c r="BE1442" s="166"/>
      <c r="BF1442" s="166"/>
      <c r="BG1442" s="166"/>
      <c r="BH1442" s="308"/>
      <c r="BI1442" s="308"/>
      <c r="BJ1442" s="141" t="s">
        <v>26</v>
      </c>
      <c r="BK1442" s="141" t="s">
        <v>26</v>
      </c>
      <c r="BL1442" s="141"/>
      <c r="BM1442" s="141"/>
      <c r="BN1442" s="139" t="s">
        <v>4075</v>
      </c>
      <c r="BQ1442" s="141"/>
      <c r="BV1442" s="141"/>
      <c r="BX1442" s="141"/>
      <c r="BY1442" s="141"/>
      <c r="BZ1442" s="141"/>
      <c r="CA1442" s="141"/>
      <c r="CB1442" s="141"/>
      <c r="CC1442" s="141"/>
      <c r="CD1442" s="141"/>
      <c r="CE1442" s="141"/>
      <c r="CF1442" s="141"/>
      <c r="CG1442" s="141"/>
    </row>
    <row r="1443" spans="1:85" x14ac:dyDescent="0.35">
      <c r="A1443" s="155" t="s">
        <v>9060</v>
      </c>
      <c r="B1443" s="139" t="s">
        <v>4075</v>
      </c>
      <c r="C1443" s="18">
        <v>42953</v>
      </c>
      <c r="E1443" s="141" t="s">
        <v>13268</v>
      </c>
      <c r="F1443" s="141">
        <v>3</v>
      </c>
      <c r="G1443" s="141" t="s">
        <v>2536</v>
      </c>
      <c r="H1443" s="141">
        <v>2017</v>
      </c>
      <c r="I1443" s="18">
        <v>42953</v>
      </c>
      <c r="J1443" s="144">
        <v>0.48472222222222222</v>
      </c>
      <c r="K1443" s="378"/>
      <c r="L1443" s="139" t="s">
        <v>4075</v>
      </c>
      <c r="M1443" s="141"/>
      <c r="N1443" s="248"/>
      <c r="O1443" s="141" t="s">
        <v>26</v>
      </c>
      <c r="P1443" s="141"/>
      <c r="Q1443" s="141" t="s">
        <v>9061</v>
      </c>
      <c r="R1443" s="141" t="s">
        <v>9062</v>
      </c>
      <c r="S1443" s="141"/>
      <c r="T1443" s="141"/>
      <c r="U1443" s="141">
        <v>113127042</v>
      </c>
      <c r="V1443" s="141"/>
      <c r="W1443" s="139" t="s">
        <v>4075</v>
      </c>
      <c r="X1443" s="141" t="s">
        <v>25</v>
      </c>
      <c r="Y1443" s="141" t="s">
        <v>27</v>
      </c>
      <c r="Z1443" s="141" t="s">
        <v>4</v>
      </c>
      <c r="AA1443" s="141" t="s">
        <v>34</v>
      </c>
      <c r="AB1443" s="141"/>
      <c r="AC1443" s="139" t="s">
        <v>18047</v>
      </c>
      <c r="AD1443" s="380"/>
      <c r="AE1443" s="139" t="s">
        <v>103</v>
      </c>
      <c r="AF1443" s="139" t="s">
        <v>13075</v>
      </c>
      <c r="AG1443" s="139" t="s">
        <v>103</v>
      </c>
      <c r="AH1443" s="139" t="s">
        <v>1378</v>
      </c>
      <c r="AI1443" s="139" t="s">
        <v>7340</v>
      </c>
      <c r="AJ1443" s="139"/>
      <c r="AK1443" s="139" t="s">
        <v>7340</v>
      </c>
      <c r="AL1443" s="139" t="s">
        <v>1408</v>
      </c>
      <c r="AM1443" s="141" t="s">
        <v>6</v>
      </c>
      <c r="AN1443" s="141" t="s">
        <v>8</v>
      </c>
      <c r="AO1443" s="139" t="s">
        <v>1614</v>
      </c>
      <c r="AP1443" s="139" t="s">
        <v>7</v>
      </c>
      <c r="AQ1443" s="139"/>
      <c r="AR1443" s="381"/>
      <c r="AS1443" s="139" t="s">
        <v>4075</v>
      </c>
      <c r="AT1443" s="141" t="s">
        <v>43</v>
      </c>
      <c r="AU1443" s="141">
        <v>505</v>
      </c>
      <c r="AV1443" s="383"/>
      <c r="AW1443" s="385"/>
      <c r="AX1443" s="139"/>
      <c r="AY1443" t="s">
        <v>19023</v>
      </c>
      <c r="AZ1443">
        <v>12000</v>
      </c>
      <c r="BA1443" s="381"/>
      <c r="BB1443" s="139" t="s">
        <v>1483</v>
      </c>
      <c r="BC1443" s="166"/>
      <c r="BD1443" s="166"/>
      <c r="BE1443" s="166"/>
      <c r="BF1443" s="166"/>
      <c r="BG1443" s="166"/>
      <c r="BH1443" s="308"/>
      <c r="BI1443" s="308"/>
      <c r="BJ1443" s="141" t="s">
        <v>26</v>
      </c>
      <c r="BK1443" s="141" t="s">
        <v>26</v>
      </c>
      <c r="BL1443" s="141"/>
      <c r="BM1443" s="141"/>
      <c r="BN1443" s="139" t="s">
        <v>4075</v>
      </c>
      <c r="BQ1443" s="141"/>
      <c r="BV1443" s="141"/>
      <c r="BX1443" s="141"/>
      <c r="BY1443" s="141"/>
      <c r="BZ1443" s="141"/>
      <c r="CA1443" s="141"/>
      <c r="CB1443" s="141"/>
      <c r="CC1443" s="141"/>
      <c r="CD1443" s="141"/>
      <c r="CE1443" s="141"/>
      <c r="CF1443" s="141"/>
      <c r="CG1443" s="141"/>
    </row>
    <row r="1444" spans="1:85" x14ac:dyDescent="0.35">
      <c r="A1444" s="155" t="s">
        <v>9046</v>
      </c>
      <c r="B1444" s="139" t="s">
        <v>4075</v>
      </c>
      <c r="C1444" s="18">
        <v>42955</v>
      </c>
      <c r="D1444" s="144">
        <v>0.1736111111111111</v>
      </c>
      <c r="E1444" s="141" t="s">
        <v>13268</v>
      </c>
      <c r="F1444" s="141">
        <v>3</v>
      </c>
      <c r="G1444" s="141" t="s">
        <v>2536</v>
      </c>
      <c r="H1444" s="141">
        <v>2017</v>
      </c>
      <c r="I1444" s="18">
        <v>42955</v>
      </c>
      <c r="J1444" s="144">
        <v>0.1736111111111111</v>
      </c>
      <c r="K1444" s="378"/>
      <c r="L1444" s="139" t="s">
        <v>4075</v>
      </c>
      <c r="M1444" s="141"/>
      <c r="N1444" s="248"/>
      <c r="O1444" s="141" t="s">
        <v>26</v>
      </c>
      <c r="P1444" s="141"/>
      <c r="Q1444" s="141" t="s">
        <v>9047</v>
      </c>
      <c r="R1444" s="141" t="s">
        <v>9048</v>
      </c>
      <c r="S1444" s="141"/>
      <c r="T1444" s="141"/>
      <c r="U1444" s="141"/>
      <c r="V1444" s="141"/>
      <c r="W1444" s="139" t="s">
        <v>4075</v>
      </c>
      <c r="X1444" s="141" t="s">
        <v>25</v>
      </c>
      <c r="Y1444" s="141" t="s">
        <v>27</v>
      </c>
      <c r="Z1444" s="141" t="s">
        <v>4</v>
      </c>
      <c r="AA1444" s="141" t="s">
        <v>34</v>
      </c>
      <c r="AB1444" s="141"/>
      <c r="AC1444" s="139" t="s">
        <v>18049</v>
      </c>
      <c r="AD1444" s="380"/>
      <c r="AE1444" s="139" t="s">
        <v>102</v>
      </c>
      <c r="AF1444" s="139" t="s">
        <v>13082</v>
      </c>
      <c r="AG1444" s="139" t="s">
        <v>102</v>
      </c>
      <c r="AH1444" s="139" t="s">
        <v>1378</v>
      </c>
      <c r="AI1444" s="139" t="s">
        <v>60</v>
      </c>
      <c r="AJ1444" s="139" t="s">
        <v>60</v>
      </c>
      <c r="AK1444" s="139"/>
      <c r="AL1444" s="139"/>
      <c r="AM1444" s="141" t="s">
        <v>1527</v>
      </c>
      <c r="AN1444" s="141" t="s">
        <v>8</v>
      </c>
      <c r="AO1444" s="139" t="s">
        <v>1614</v>
      </c>
      <c r="AP1444" s="139" t="s">
        <v>60</v>
      </c>
      <c r="AQ1444" s="139"/>
      <c r="AR1444" s="381"/>
      <c r="AS1444" s="139" t="s">
        <v>4075</v>
      </c>
      <c r="AT1444" s="141" t="s">
        <v>43</v>
      </c>
      <c r="AU1444" s="141">
        <v>180</v>
      </c>
      <c r="AV1444" s="383"/>
      <c r="AW1444" s="385"/>
      <c r="AX1444" s="139"/>
      <c r="AY1444" t="s">
        <v>19024</v>
      </c>
      <c r="AZ1444">
        <v>12000</v>
      </c>
      <c r="BA1444" s="381"/>
      <c r="BB1444" s="139" t="s">
        <v>1450</v>
      </c>
      <c r="BC1444" s="166"/>
      <c r="BD1444" s="166"/>
      <c r="BE1444" s="166"/>
      <c r="BF1444" s="166"/>
      <c r="BG1444" s="166"/>
      <c r="BH1444" s="308"/>
      <c r="BI1444" s="308"/>
      <c r="BJ1444" s="141" t="s">
        <v>26</v>
      </c>
      <c r="BK1444" s="141" t="s">
        <v>26</v>
      </c>
      <c r="BL1444" s="141"/>
      <c r="BM1444" s="141"/>
      <c r="BN1444" s="139" t="s">
        <v>4075</v>
      </c>
      <c r="BQ1444" s="141"/>
      <c r="BV1444" s="141"/>
      <c r="BX1444" s="141"/>
      <c r="BY1444" s="141"/>
      <c r="BZ1444" s="141"/>
      <c r="CA1444" s="141"/>
      <c r="CB1444" s="141"/>
      <c r="CC1444" s="141"/>
      <c r="CD1444" s="141"/>
      <c r="CE1444" s="141"/>
      <c r="CF1444" s="141"/>
      <c r="CG1444" s="141"/>
    </row>
    <row r="1445" spans="1:85" x14ac:dyDescent="0.35">
      <c r="A1445" s="155" t="s">
        <v>9043</v>
      </c>
      <c r="B1445" s="139" t="s">
        <v>4075</v>
      </c>
      <c r="C1445" s="18">
        <v>42955</v>
      </c>
      <c r="D1445" s="144">
        <v>0.57361111111111107</v>
      </c>
      <c r="E1445" s="141" t="s">
        <v>13268</v>
      </c>
      <c r="F1445" s="141">
        <v>3</v>
      </c>
      <c r="G1445" s="141" t="s">
        <v>2536</v>
      </c>
      <c r="H1445" s="141">
        <v>2017</v>
      </c>
      <c r="I1445" s="18">
        <v>42955</v>
      </c>
      <c r="J1445" s="144"/>
      <c r="K1445" s="378"/>
      <c r="L1445" s="139" t="s">
        <v>4075</v>
      </c>
      <c r="M1445" s="141"/>
      <c r="N1445" s="248"/>
      <c r="O1445" s="141" t="s">
        <v>26</v>
      </c>
      <c r="P1445" s="141"/>
      <c r="Q1445" s="141"/>
      <c r="R1445" s="141"/>
      <c r="S1445" s="141" t="s">
        <v>9044</v>
      </c>
      <c r="T1445" s="141"/>
      <c r="U1445" s="141"/>
      <c r="V1445" s="141" t="s">
        <v>9045</v>
      </c>
      <c r="W1445" s="139" t="s">
        <v>4075</v>
      </c>
      <c r="X1445" s="141" t="s">
        <v>25</v>
      </c>
      <c r="Y1445" s="141" t="s">
        <v>27</v>
      </c>
      <c r="Z1445" s="141" t="s">
        <v>4</v>
      </c>
      <c r="AA1445" s="141" t="s">
        <v>35</v>
      </c>
      <c r="AB1445" s="141"/>
      <c r="AC1445" s="139" t="s">
        <v>18047</v>
      </c>
      <c r="AD1445" s="380"/>
      <c r="AE1445" s="139" t="s">
        <v>105</v>
      </c>
      <c r="AF1445" s="139" t="s">
        <v>13076</v>
      </c>
      <c r="AG1445" s="139" t="s">
        <v>1518</v>
      </c>
      <c r="AH1445" s="139" t="s">
        <v>1378</v>
      </c>
      <c r="AI1445" s="139" t="s">
        <v>1518</v>
      </c>
      <c r="AJ1445" s="139"/>
      <c r="AK1445" s="139" t="s">
        <v>1518</v>
      </c>
      <c r="AL1445" s="139" t="s">
        <v>7</v>
      </c>
      <c r="AM1445" s="141" t="s">
        <v>12</v>
      </c>
      <c r="AN1445" s="141" t="s">
        <v>8</v>
      </c>
      <c r="AO1445" s="139" t="s">
        <v>1618</v>
      </c>
      <c r="AP1445" s="139" t="s">
        <v>7</v>
      </c>
      <c r="AQ1445" s="139"/>
      <c r="AR1445" s="381"/>
      <c r="AS1445" s="139" t="s">
        <v>4075</v>
      </c>
      <c r="AT1445" s="141" t="s">
        <v>1404</v>
      </c>
      <c r="AU1445" s="141"/>
      <c r="AV1445" s="383"/>
      <c r="AW1445" s="385"/>
      <c r="AX1445" s="139"/>
      <c r="AY1445" t="s">
        <v>19025</v>
      </c>
      <c r="AZ1445">
        <v>115000</v>
      </c>
      <c r="BA1445" s="381"/>
      <c r="BB1445" s="139" t="s">
        <v>17</v>
      </c>
      <c r="BC1445" s="166"/>
      <c r="BD1445" s="166"/>
      <c r="BE1445" s="166"/>
      <c r="BF1445" s="166"/>
      <c r="BG1445" s="166"/>
      <c r="BH1445" s="308"/>
      <c r="BI1445" s="308"/>
      <c r="BJ1445" s="141" t="s">
        <v>26</v>
      </c>
      <c r="BK1445" s="141" t="s">
        <v>26</v>
      </c>
      <c r="BL1445" s="141"/>
      <c r="BM1445" s="141"/>
      <c r="BN1445" s="139" t="s">
        <v>4075</v>
      </c>
      <c r="BQ1445" s="141"/>
      <c r="BV1445" s="141"/>
      <c r="BX1445" s="141"/>
      <c r="BY1445" s="141"/>
      <c r="BZ1445" s="141"/>
      <c r="CA1445" s="141"/>
      <c r="CB1445" s="141"/>
      <c r="CC1445" s="141"/>
      <c r="CD1445" s="141"/>
      <c r="CE1445" s="141"/>
      <c r="CF1445" s="141"/>
      <c r="CG1445" s="141"/>
    </row>
    <row r="1446" spans="1:85" x14ac:dyDescent="0.35">
      <c r="A1446" s="155" t="s">
        <v>9049</v>
      </c>
      <c r="B1446" s="139" t="s">
        <v>4075</v>
      </c>
      <c r="C1446" s="18">
        <v>42955</v>
      </c>
      <c r="D1446" s="144">
        <v>2.5000000000000001E-2</v>
      </c>
      <c r="E1446" s="141" t="s">
        <v>13268</v>
      </c>
      <c r="F1446" s="141">
        <v>3</v>
      </c>
      <c r="G1446" s="141" t="s">
        <v>2536</v>
      </c>
      <c r="H1446" s="141">
        <v>2017</v>
      </c>
      <c r="I1446" s="18">
        <v>42955</v>
      </c>
      <c r="J1446" s="144">
        <v>2.5000000000000001E-2</v>
      </c>
      <c r="K1446" s="378"/>
      <c r="L1446" s="139" t="s">
        <v>4075</v>
      </c>
      <c r="M1446" s="141"/>
      <c r="N1446" s="248"/>
      <c r="O1446" s="141" t="s">
        <v>26</v>
      </c>
      <c r="P1446" s="141"/>
      <c r="Q1446" s="141" t="s">
        <v>9050</v>
      </c>
      <c r="R1446" s="141" t="s">
        <v>9051</v>
      </c>
      <c r="S1446" s="141"/>
      <c r="T1446" s="141"/>
      <c r="U1446" s="141"/>
      <c r="V1446" s="141"/>
      <c r="W1446" s="139" t="s">
        <v>4075</v>
      </c>
      <c r="X1446" s="141" t="s">
        <v>25</v>
      </c>
      <c r="Y1446" s="141" t="s">
        <v>27</v>
      </c>
      <c r="Z1446" s="141" t="s">
        <v>4</v>
      </c>
      <c r="AA1446" s="141" t="s">
        <v>34</v>
      </c>
      <c r="AB1446" s="141"/>
      <c r="AC1446" s="139" t="s">
        <v>18047</v>
      </c>
      <c r="AD1446" s="380"/>
      <c r="AE1446" s="139" t="s">
        <v>102</v>
      </c>
      <c r="AF1446" s="139" t="s">
        <v>13071</v>
      </c>
      <c r="AG1446" s="139" t="s">
        <v>102</v>
      </c>
      <c r="AH1446" s="139" t="s">
        <v>1378</v>
      </c>
      <c r="AI1446" s="139" t="s">
        <v>6</v>
      </c>
      <c r="AJ1446" s="139" t="s">
        <v>6</v>
      </c>
      <c r="AK1446" s="139"/>
      <c r="AL1446" s="139"/>
      <c r="AM1446" s="141" t="s">
        <v>1527</v>
      </c>
      <c r="AN1446" s="141" t="s">
        <v>1371</v>
      </c>
      <c r="AO1446" s="139" t="s">
        <v>1614</v>
      </c>
      <c r="AP1446" s="139" t="s">
        <v>6</v>
      </c>
      <c r="AQ1446" s="139"/>
      <c r="AR1446" s="381"/>
      <c r="AS1446" s="139" t="s">
        <v>4075</v>
      </c>
      <c r="AT1446" s="141" t="s">
        <v>1404</v>
      </c>
      <c r="AU1446" s="141"/>
      <c r="AV1446" s="383"/>
      <c r="AW1446" s="385"/>
      <c r="AX1446" s="139"/>
      <c r="AY1446" t="s">
        <v>19026</v>
      </c>
      <c r="AZ1446">
        <v>12000</v>
      </c>
      <c r="BA1446" s="381"/>
      <c r="BB1446" s="139" t="s">
        <v>17</v>
      </c>
      <c r="BC1446" s="166"/>
      <c r="BD1446" s="166"/>
      <c r="BE1446" s="166"/>
      <c r="BF1446" s="166"/>
      <c r="BG1446" s="166"/>
      <c r="BH1446" s="308"/>
      <c r="BI1446" s="308"/>
      <c r="BJ1446" s="141" t="s">
        <v>26</v>
      </c>
      <c r="BK1446" s="141" t="s">
        <v>26</v>
      </c>
      <c r="BL1446" s="141"/>
      <c r="BM1446" s="141"/>
      <c r="BN1446" s="139" t="s">
        <v>4075</v>
      </c>
      <c r="BQ1446" s="141"/>
      <c r="BV1446" s="141"/>
      <c r="BX1446" s="141"/>
      <c r="BY1446" s="141"/>
      <c r="BZ1446" s="141"/>
      <c r="CA1446" s="141"/>
      <c r="CB1446" s="141"/>
      <c r="CC1446" s="141"/>
      <c r="CD1446" s="141"/>
      <c r="CE1446" s="141"/>
      <c r="CF1446" s="141"/>
      <c r="CG1446" s="141"/>
    </row>
    <row r="1447" spans="1:85" x14ac:dyDescent="0.35">
      <c r="A1447" s="155" t="s">
        <v>9055</v>
      </c>
      <c r="B1447" s="139" t="s">
        <v>4075</v>
      </c>
      <c r="C1447" s="18">
        <v>42955</v>
      </c>
      <c r="E1447" s="141" t="s">
        <v>13268</v>
      </c>
      <c r="F1447" s="141">
        <v>3</v>
      </c>
      <c r="G1447" s="141" t="s">
        <v>2536</v>
      </c>
      <c r="H1447" s="141">
        <v>2017</v>
      </c>
      <c r="I1447" s="18">
        <v>42955</v>
      </c>
      <c r="J1447" s="144">
        <v>0.85763888888888884</v>
      </c>
      <c r="K1447" s="378"/>
      <c r="L1447" s="139" t="s">
        <v>4075</v>
      </c>
      <c r="M1447" s="141"/>
      <c r="N1447" s="248"/>
      <c r="O1447" s="141" t="s">
        <v>26</v>
      </c>
      <c r="P1447" s="141"/>
      <c r="Q1447" s="141" t="s">
        <v>9056</v>
      </c>
      <c r="R1447" s="141"/>
      <c r="S1447" s="141"/>
      <c r="T1447" s="141"/>
      <c r="U1447" s="141"/>
      <c r="V1447" s="141"/>
      <c r="W1447" s="139" t="s">
        <v>4075</v>
      </c>
      <c r="X1447" s="141" t="s">
        <v>25</v>
      </c>
      <c r="Y1447" s="141" t="s">
        <v>27</v>
      </c>
      <c r="Z1447" s="141" t="s">
        <v>4</v>
      </c>
      <c r="AA1447" s="141" t="s">
        <v>34</v>
      </c>
      <c r="AB1447" s="141"/>
      <c r="AC1447" s="139" t="s">
        <v>18047</v>
      </c>
      <c r="AD1447" s="380"/>
      <c r="AE1447" s="139" t="s">
        <v>4</v>
      </c>
      <c r="AF1447" s="139" t="s">
        <v>13073</v>
      </c>
      <c r="AG1447" s="139" t="s">
        <v>4</v>
      </c>
      <c r="AH1447" s="139" t="s">
        <v>1378</v>
      </c>
      <c r="AI1447" s="139" t="s">
        <v>15678</v>
      </c>
      <c r="AJ1447" s="139"/>
      <c r="AK1447" s="139" t="s">
        <v>15678</v>
      </c>
      <c r="AL1447" s="139" t="s">
        <v>7</v>
      </c>
      <c r="AM1447" s="141" t="s">
        <v>6</v>
      </c>
      <c r="AN1447" s="141" t="s">
        <v>8</v>
      </c>
      <c r="AO1447" s="139" t="s">
        <v>1477</v>
      </c>
      <c r="AP1447" s="139" t="s">
        <v>7</v>
      </c>
      <c r="AQ1447" s="139"/>
      <c r="AR1447" s="381"/>
      <c r="AS1447" s="139" t="s">
        <v>4075</v>
      </c>
      <c r="AT1447" s="141" t="s">
        <v>43</v>
      </c>
      <c r="AU1447" s="141">
        <v>424</v>
      </c>
      <c r="AV1447" s="383"/>
      <c r="AW1447" s="385"/>
      <c r="AX1447" s="139"/>
      <c r="AY1447" t="s">
        <v>18837</v>
      </c>
      <c r="BA1447" s="381"/>
      <c r="BB1447" s="139" t="s">
        <v>17</v>
      </c>
      <c r="BC1447" s="166"/>
      <c r="BD1447" s="166"/>
      <c r="BE1447" s="166"/>
      <c r="BF1447" s="166"/>
      <c r="BG1447" s="166"/>
      <c r="BH1447" s="308"/>
      <c r="BI1447" s="308"/>
      <c r="BJ1447" s="141" t="s">
        <v>26</v>
      </c>
      <c r="BK1447" s="141" t="s">
        <v>26</v>
      </c>
      <c r="BL1447" s="141"/>
      <c r="BM1447" s="141"/>
      <c r="BN1447" s="139" t="s">
        <v>4075</v>
      </c>
      <c r="BQ1447" s="141"/>
      <c r="BV1447" s="141"/>
      <c r="BX1447" s="141"/>
      <c r="BY1447" s="141"/>
      <c r="BZ1447" s="141"/>
      <c r="CA1447" s="141"/>
      <c r="CB1447" s="141"/>
      <c r="CC1447" s="141"/>
      <c r="CD1447" s="141"/>
      <c r="CE1447" s="141"/>
      <c r="CF1447" s="141"/>
      <c r="CG1447" s="141"/>
    </row>
    <row r="1448" spans="1:85" x14ac:dyDescent="0.35">
      <c r="A1448" s="155" t="s">
        <v>9052</v>
      </c>
      <c r="B1448" s="139" t="s">
        <v>4075</v>
      </c>
      <c r="C1448" s="18">
        <v>42955</v>
      </c>
      <c r="E1448" s="141" t="s">
        <v>13268</v>
      </c>
      <c r="F1448" s="141">
        <v>3</v>
      </c>
      <c r="G1448" s="141" t="s">
        <v>2536</v>
      </c>
      <c r="H1448" s="141">
        <v>2017</v>
      </c>
      <c r="I1448" s="18">
        <v>42955</v>
      </c>
      <c r="J1448" s="144">
        <v>0.47152777777777777</v>
      </c>
      <c r="K1448" s="378"/>
      <c r="L1448" s="139" t="s">
        <v>4075</v>
      </c>
      <c r="M1448" s="141"/>
      <c r="N1448" s="248"/>
      <c r="O1448" s="141" t="s">
        <v>26</v>
      </c>
      <c r="P1448" s="141"/>
      <c r="Q1448" s="141" t="s">
        <v>9053</v>
      </c>
      <c r="R1448" s="141" t="s">
        <v>9054</v>
      </c>
      <c r="S1448" s="141"/>
      <c r="T1448" s="141"/>
      <c r="U1448" s="141"/>
      <c r="V1448" s="141"/>
      <c r="W1448" s="139" t="s">
        <v>4075</v>
      </c>
      <c r="X1448" s="141" t="s">
        <v>25</v>
      </c>
      <c r="Y1448" s="141" t="s">
        <v>27</v>
      </c>
      <c r="Z1448" s="141" t="s">
        <v>4</v>
      </c>
      <c r="AA1448" s="141" t="s">
        <v>34</v>
      </c>
      <c r="AB1448" s="141"/>
      <c r="AC1448" s="139" t="s">
        <v>18049</v>
      </c>
      <c r="AD1448" s="380"/>
      <c r="AE1448" s="139" t="s">
        <v>102</v>
      </c>
      <c r="AF1448" s="139" t="s">
        <v>13084</v>
      </c>
      <c r="AG1448" s="139" t="s">
        <v>102</v>
      </c>
      <c r="AH1448" s="139" t="s">
        <v>1378</v>
      </c>
      <c r="AI1448" s="139" t="s">
        <v>1403</v>
      </c>
      <c r="AJ1448" s="139" t="s">
        <v>1403</v>
      </c>
      <c r="AK1448" s="139"/>
      <c r="AL1448" s="139"/>
      <c r="AM1448" s="141" t="s">
        <v>1528</v>
      </c>
      <c r="AN1448" s="141" t="s">
        <v>8</v>
      </c>
      <c r="AO1448" s="139" t="s">
        <v>1614</v>
      </c>
      <c r="AP1448" s="139" t="s">
        <v>1403</v>
      </c>
      <c r="AQ1448" s="139"/>
      <c r="AR1448" s="381"/>
      <c r="AS1448" s="139" t="s">
        <v>4075</v>
      </c>
      <c r="AT1448" s="141" t="s">
        <v>43</v>
      </c>
      <c r="AU1448" s="141">
        <v>553</v>
      </c>
      <c r="AV1448" s="383"/>
      <c r="AW1448" s="385"/>
      <c r="AX1448" s="139"/>
      <c r="AY1448" t="s">
        <v>18320</v>
      </c>
      <c r="AZ1448">
        <v>21000</v>
      </c>
      <c r="BA1448" s="381"/>
      <c r="BB1448" s="139" t="s">
        <v>1450</v>
      </c>
      <c r="BC1448" s="166"/>
      <c r="BD1448" s="166"/>
      <c r="BE1448" s="166"/>
      <c r="BF1448" s="166"/>
      <c r="BG1448" s="166"/>
      <c r="BH1448" s="308"/>
      <c r="BI1448" s="308"/>
      <c r="BJ1448" s="141" t="s">
        <v>26</v>
      </c>
      <c r="BK1448" s="141" t="s">
        <v>26</v>
      </c>
      <c r="BL1448" s="141"/>
      <c r="BM1448" s="141"/>
      <c r="BN1448" s="139" t="s">
        <v>4075</v>
      </c>
      <c r="BQ1448" s="141"/>
      <c r="BV1448" s="141"/>
      <c r="BX1448" s="141"/>
      <c r="BY1448" s="141"/>
      <c r="BZ1448" s="141"/>
      <c r="CA1448" s="141"/>
      <c r="CB1448" s="141"/>
      <c r="CC1448" s="141"/>
      <c r="CD1448" s="141"/>
      <c r="CE1448" s="141"/>
      <c r="CF1448" s="141"/>
      <c r="CG1448" s="141"/>
    </row>
    <row r="1449" spans="1:85" x14ac:dyDescent="0.35">
      <c r="A1449" s="155" t="s">
        <v>9040</v>
      </c>
      <c r="B1449" s="139" t="s">
        <v>4075</v>
      </c>
      <c r="C1449" s="18">
        <v>42956</v>
      </c>
      <c r="E1449" s="141" t="s">
        <v>13268</v>
      </c>
      <c r="F1449" s="141">
        <v>3</v>
      </c>
      <c r="G1449" s="141" t="s">
        <v>2536</v>
      </c>
      <c r="H1449" s="141">
        <v>2017</v>
      </c>
      <c r="I1449" s="18">
        <v>42956</v>
      </c>
      <c r="J1449" s="144">
        <v>0.47291666666666665</v>
      </c>
      <c r="K1449" s="378"/>
      <c r="L1449" s="139" t="s">
        <v>4075</v>
      </c>
      <c r="M1449" s="141"/>
      <c r="N1449" s="248"/>
      <c r="O1449" s="141" t="s">
        <v>26</v>
      </c>
      <c r="P1449" s="141"/>
      <c r="Q1449" s="141" t="s">
        <v>9041</v>
      </c>
      <c r="R1449" s="141" t="s">
        <v>9042</v>
      </c>
      <c r="S1449" s="141"/>
      <c r="T1449" s="141"/>
      <c r="U1449" s="141"/>
      <c r="V1449" s="141"/>
      <c r="W1449" s="139" t="s">
        <v>4075</v>
      </c>
      <c r="X1449" s="141" t="s">
        <v>25</v>
      </c>
      <c r="Y1449" s="141" t="s">
        <v>27</v>
      </c>
      <c r="Z1449" s="141" t="s">
        <v>4</v>
      </c>
      <c r="AA1449" s="141" t="s">
        <v>34</v>
      </c>
      <c r="AB1449" s="141"/>
      <c r="AC1449" s="139" t="s">
        <v>18050</v>
      </c>
      <c r="AD1449" s="380"/>
      <c r="AE1449" s="139" t="s">
        <v>103</v>
      </c>
      <c r="AF1449" s="139" t="s">
        <v>13075</v>
      </c>
      <c r="AG1449" s="139" t="s">
        <v>103</v>
      </c>
      <c r="AH1449" s="139" t="s">
        <v>1378</v>
      </c>
      <c r="AI1449" s="139" t="s">
        <v>7340</v>
      </c>
      <c r="AJ1449" s="139"/>
      <c r="AK1449" s="139" t="s">
        <v>7340</v>
      </c>
      <c r="AL1449" s="139" t="s">
        <v>1408</v>
      </c>
      <c r="AM1449" s="141" t="s">
        <v>1527</v>
      </c>
      <c r="AN1449" s="141" t="s">
        <v>8</v>
      </c>
      <c r="AO1449" s="139" t="s">
        <v>1614</v>
      </c>
      <c r="AP1449" s="139" t="s">
        <v>7</v>
      </c>
      <c r="AQ1449" s="139"/>
      <c r="AR1449" s="381"/>
      <c r="AS1449" s="139" t="s">
        <v>4075</v>
      </c>
      <c r="AT1449" s="141" t="s">
        <v>44</v>
      </c>
      <c r="AU1449" s="141">
        <v>335</v>
      </c>
      <c r="AV1449" s="383"/>
      <c r="AW1449" s="385"/>
      <c r="AX1449" s="139"/>
      <c r="AY1449" t="s">
        <v>18302</v>
      </c>
      <c r="AZ1449">
        <v>21000</v>
      </c>
      <c r="BA1449" s="381"/>
      <c r="BB1449" s="139" t="s">
        <v>1451</v>
      </c>
      <c r="BC1449" s="166"/>
      <c r="BD1449" s="166"/>
      <c r="BE1449" s="166"/>
      <c r="BF1449" s="166"/>
      <c r="BG1449" s="166"/>
      <c r="BH1449" s="308"/>
      <c r="BI1449" s="308"/>
      <c r="BJ1449" s="141" t="s">
        <v>26</v>
      </c>
      <c r="BK1449" s="141" t="s">
        <v>26</v>
      </c>
      <c r="BL1449" s="141"/>
      <c r="BM1449" s="141"/>
      <c r="BN1449" s="139" t="s">
        <v>4075</v>
      </c>
      <c r="BQ1449" s="141"/>
      <c r="BV1449" s="141"/>
      <c r="BX1449" s="141"/>
      <c r="BY1449" s="141"/>
      <c r="BZ1449" s="141"/>
      <c r="CA1449" s="141"/>
      <c r="CB1449" s="141"/>
      <c r="CC1449" s="141"/>
      <c r="CD1449" s="141"/>
      <c r="CE1449" s="141"/>
      <c r="CF1449" s="141"/>
      <c r="CG1449" s="141"/>
    </row>
    <row r="1450" spans="1:85" x14ac:dyDescent="0.35">
      <c r="A1450" s="155" t="s">
        <v>20044</v>
      </c>
      <c r="B1450" s="139" t="s">
        <v>4075</v>
      </c>
      <c r="C1450" s="18">
        <v>42958</v>
      </c>
      <c r="D1450" s="144">
        <v>0.33049768518518519</v>
      </c>
      <c r="E1450" s="141" t="s">
        <v>13268</v>
      </c>
      <c r="F1450" s="141">
        <v>3</v>
      </c>
      <c r="G1450" s="141" t="s">
        <v>2536</v>
      </c>
      <c r="H1450" s="141">
        <v>2017</v>
      </c>
      <c r="I1450" s="18">
        <v>42958</v>
      </c>
      <c r="J1450" s="144">
        <v>0.3298611111111111</v>
      </c>
      <c r="K1450" s="378"/>
      <c r="L1450" s="139" t="s">
        <v>4075</v>
      </c>
      <c r="M1450" s="141" t="s">
        <v>28</v>
      </c>
      <c r="N1450" s="248">
        <v>44245</v>
      </c>
      <c r="O1450" s="141" t="s">
        <v>25</v>
      </c>
      <c r="P1450" s="141"/>
      <c r="Q1450" s="141" t="s">
        <v>9037</v>
      </c>
      <c r="R1450" s="141" t="s">
        <v>1944</v>
      </c>
      <c r="S1450" s="141"/>
      <c r="T1450" s="141" t="s">
        <v>20045</v>
      </c>
      <c r="U1450" s="141"/>
      <c r="V1450" s="141"/>
      <c r="W1450" s="139" t="s">
        <v>4075</v>
      </c>
      <c r="X1450" s="141" t="s">
        <v>25</v>
      </c>
      <c r="Y1450" s="141" t="s">
        <v>27</v>
      </c>
      <c r="Z1450" s="141"/>
      <c r="AA1450" s="141" t="s">
        <v>34</v>
      </c>
      <c r="AB1450" s="141"/>
      <c r="AC1450" s="139" t="s">
        <v>18050</v>
      </c>
      <c r="AD1450" s="380"/>
      <c r="AE1450" s="139" t="s">
        <v>107</v>
      </c>
      <c r="AF1450" s="139" t="s">
        <v>13076</v>
      </c>
      <c r="AG1450" s="139" t="s">
        <v>4130</v>
      </c>
      <c r="AH1450" s="139" t="s">
        <v>1380</v>
      </c>
      <c r="AI1450" s="139" t="s">
        <v>1518</v>
      </c>
      <c r="AJ1450" s="139"/>
      <c r="AK1450" s="139" t="s">
        <v>1518</v>
      </c>
      <c r="AL1450" s="139" t="s">
        <v>7</v>
      </c>
      <c r="AM1450" s="141" t="s">
        <v>9</v>
      </c>
      <c r="AN1450" s="141" t="s">
        <v>8</v>
      </c>
      <c r="AO1450" s="139"/>
      <c r="AP1450" s="139" t="s">
        <v>7</v>
      </c>
      <c r="AQ1450" s="139"/>
      <c r="AR1450" s="381"/>
      <c r="AS1450" s="139" t="s">
        <v>4075</v>
      </c>
      <c r="AT1450" s="141" t="s">
        <v>1404</v>
      </c>
      <c r="AU1450" s="141"/>
      <c r="AV1450" s="383"/>
      <c r="AW1450" s="385"/>
      <c r="AX1450" s="139" t="s">
        <v>177</v>
      </c>
      <c r="AY1450" t="s">
        <v>18377</v>
      </c>
      <c r="BA1450" s="381"/>
      <c r="BB1450" s="139" t="s">
        <v>1450</v>
      </c>
      <c r="BC1450" s="166"/>
      <c r="BD1450" s="166"/>
      <c r="BE1450" s="166"/>
      <c r="BF1450" s="166"/>
      <c r="BG1450" s="166"/>
      <c r="BH1450" s="308"/>
      <c r="BI1450" s="308"/>
      <c r="BJ1450" s="141" t="s">
        <v>26</v>
      </c>
      <c r="BK1450" s="141" t="s">
        <v>26</v>
      </c>
      <c r="BL1450" s="141"/>
      <c r="BM1450" s="141"/>
      <c r="BN1450" s="139" t="s">
        <v>4075</v>
      </c>
      <c r="BQ1450" s="141"/>
      <c r="BV1450" s="141"/>
      <c r="BX1450" s="141"/>
      <c r="BY1450" s="141"/>
      <c r="BZ1450" s="141"/>
      <c r="CA1450" s="141"/>
      <c r="CB1450" s="141"/>
      <c r="CC1450" s="141"/>
      <c r="CD1450" s="141"/>
      <c r="CE1450" s="141"/>
      <c r="CF1450" s="141"/>
      <c r="CG1450" s="141"/>
    </row>
    <row r="1451" spans="1:85" x14ac:dyDescent="0.35">
      <c r="A1451" s="155" t="s">
        <v>9038</v>
      </c>
      <c r="B1451" s="139" t="s">
        <v>4075</v>
      </c>
      <c r="C1451" s="18">
        <v>42958</v>
      </c>
      <c r="E1451" s="141" t="s">
        <v>13268</v>
      </c>
      <c r="F1451" s="141">
        <v>3</v>
      </c>
      <c r="G1451" s="141" t="s">
        <v>2536</v>
      </c>
      <c r="H1451" s="141">
        <v>2017</v>
      </c>
      <c r="I1451" s="18">
        <v>42958</v>
      </c>
      <c r="J1451" s="144">
        <v>0.3298611111111111</v>
      </c>
      <c r="K1451" s="378"/>
      <c r="L1451" s="139" t="s">
        <v>4075</v>
      </c>
      <c r="M1451" s="141"/>
      <c r="N1451" s="248"/>
      <c r="O1451" s="141" t="s">
        <v>26</v>
      </c>
      <c r="P1451" s="141"/>
      <c r="Q1451" s="141" t="s">
        <v>9037</v>
      </c>
      <c r="R1451" s="141" t="s">
        <v>9039</v>
      </c>
      <c r="S1451" s="141"/>
      <c r="T1451" s="141"/>
      <c r="U1451" s="141"/>
      <c r="V1451" s="141"/>
      <c r="W1451" s="139" t="s">
        <v>4075</v>
      </c>
      <c r="X1451" s="141" t="s">
        <v>25</v>
      </c>
      <c r="Y1451" s="141" t="s">
        <v>27</v>
      </c>
      <c r="Z1451" s="141" t="s">
        <v>4</v>
      </c>
      <c r="AA1451" s="141" t="s">
        <v>34</v>
      </c>
      <c r="AB1451" s="141"/>
      <c r="AC1451" s="139" t="s">
        <v>18050</v>
      </c>
      <c r="AD1451" s="380"/>
      <c r="AE1451" s="139" t="s">
        <v>107</v>
      </c>
      <c r="AF1451" s="139" t="s">
        <v>13076</v>
      </c>
      <c r="AG1451" s="139" t="s">
        <v>4130</v>
      </c>
      <c r="AH1451" s="139" t="s">
        <v>1378</v>
      </c>
      <c r="AI1451" s="139" t="s">
        <v>1518</v>
      </c>
      <c r="AJ1451" s="139"/>
      <c r="AK1451" s="139" t="s">
        <v>1518</v>
      </c>
      <c r="AL1451" s="139" t="s">
        <v>7</v>
      </c>
      <c r="AM1451" s="141" t="s">
        <v>12</v>
      </c>
      <c r="AN1451" s="141" t="s">
        <v>8</v>
      </c>
      <c r="AO1451" s="139" t="s">
        <v>1614</v>
      </c>
      <c r="AP1451" s="139" t="s">
        <v>7</v>
      </c>
      <c r="AQ1451" s="139"/>
      <c r="AR1451" s="381"/>
      <c r="AS1451" s="139" t="s">
        <v>4075</v>
      </c>
      <c r="AT1451" s="141" t="s">
        <v>1404</v>
      </c>
      <c r="AU1451" s="141"/>
      <c r="AV1451" s="383"/>
      <c r="AW1451" s="385"/>
      <c r="AX1451" s="139"/>
      <c r="AY1451" t="s">
        <v>18377</v>
      </c>
      <c r="AZ1451">
        <v>12000</v>
      </c>
      <c r="BA1451" s="381"/>
      <c r="BB1451" s="139" t="s">
        <v>1450</v>
      </c>
      <c r="BC1451" s="166"/>
      <c r="BD1451" s="166"/>
      <c r="BE1451" s="166"/>
      <c r="BF1451" s="166"/>
      <c r="BG1451" s="166"/>
      <c r="BH1451" s="308"/>
      <c r="BI1451" s="308"/>
      <c r="BJ1451" s="141" t="s">
        <v>26</v>
      </c>
      <c r="BK1451" s="141" t="s">
        <v>26</v>
      </c>
      <c r="BL1451" s="141"/>
      <c r="BM1451" s="141"/>
      <c r="BN1451" s="139" t="s">
        <v>4075</v>
      </c>
      <c r="BQ1451" s="141"/>
      <c r="BV1451" s="141"/>
      <c r="BX1451" s="141"/>
      <c r="BY1451" s="141"/>
      <c r="BZ1451" s="141"/>
      <c r="CA1451" s="141"/>
      <c r="CB1451" s="141"/>
      <c r="CC1451" s="141"/>
      <c r="CD1451" s="141"/>
      <c r="CE1451" s="141"/>
      <c r="CF1451" s="141"/>
      <c r="CG1451" s="141"/>
    </row>
    <row r="1452" spans="1:85" x14ac:dyDescent="0.35">
      <c r="A1452" s="155" t="s">
        <v>9032</v>
      </c>
      <c r="B1452" s="139" t="s">
        <v>4075</v>
      </c>
      <c r="C1452" s="18">
        <v>42959</v>
      </c>
      <c r="D1452" s="144">
        <v>0.15625</v>
      </c>
      <c r="E1452" s="141" t="s">
        <v>13268</v>
      </c>
      <c r="F1452" s="141">
        <v>3</v>
      </c>
      <c r="G1452" s="141" t="s">
        <v>2536</v>
      </c>
      <c r="H1452" s="141">
        <v>2017</v>
      </c>
      <c r="I1452" s="18">
        <v>42959</v>
      </c>
      <c r="J1452" s="144">
        <v>0.15625</v>
      </c>
      <c r="K1452" s="378"/>
      <c r="L1452" s="139" t="s">
        <v>4075</v>
      </c>
      <c r="M1452" s="141" t="s">
        <v>5623</v>
      </c>
      <c r="N1452" s="248"/>
      <c r="O1452" s="141" t="s">
        <v>25</v>
      </c>
      <c r="P1452" s="141"/>
      <c r="Q1452" s="141"/>
      <c r="R1452" s="141" t="s">
        <v>9033</v>
      </c>
      <c r="S1452" s="141"/>
      <c r="T1452" s="141"/>
      <c r="U1452" s="141"/>
      <c r="V1452" s="141"/>
      <c r="W1452" s="139" t="s">
        <v>4075</v>
      </c>
      <c r="X1452" s="141" t="s">
        <v>25</v>
      </c>
      <c r="Y1452" s="141" t="s">
        <v>27</v>
      </c>
      <c r="Z1452" s="141"/>
      <c r="AA1452" s="141" t="s">
        <v>34</v>
      </c>
      <c r="AB1452" s="141"/>
      <c r="AC1452" s="139" t="s">
        <v>115</v>
      </c>
      <c r="AD1452" s="380"/>
      <c r="AE1452" s="139" t="s">
        <v>4</v>
      </c>
      <c r="AF1452" s="139" t="s">
        <v>13073</v>
      </c>
      <c r="AG1452" s="139" t="s">
        <v>4</v>
      </c>
      <c r="AH1452" s="139" t="s">
        <v>1380</v>
      </c>
      <c r="AI1452" s="139" t="s">
        <v>1381</v>
      </c>
      <c r="AJ1452" s="139"/>
      <c r="AK1452" s="139" t="s">
        <v>15678</v>
      </c>
      <c r="AL1452" s="139" t="s">
        <v>1406</v>
      </c>
      <c r="AM1452" s="141" t="s">
        <v>4004</v>
      </c>
      <c r="AN1452" s="141" t="s">
        <v>8</v>
      </c>
      <c r="AO1452" s="139"/>
      <c r="AP1452" s="139" t="s">
        <v>1406</v>
      </c>
      <c r="AQ1452" s="139"/>
      <c r="AR1452" s="381"/>
      <c r="AS1452" s="139" t="s">
        <v>4075</v>
      </c>
      <c r="AT1452" s="141" t="s">
        <v>44</v>
      </c>
      <c r="AU1452" s="141">
        <v>345</v>
      </c>
      <c r="AV1452" s="383"/>
      <c r="AW1452" s="385"/>
      <c r="AX1452" s="139"/>
      <c r="BA1452" s="381"/>
      <c r="BB1452" s="139" t="s">
        <v>1451</v>
      </c>
      <c r="BC1452" s="166">
        <v>0.25</v>
      </c>
      <c r="BD1452" s="166"/>
      <c r="BE1452" s="166"/>
      <c r="BF1452" s="166"/>
      <c r="BG1452" s="166"/>
      <c r="BH1452" s="308"/>
      <c r="BI1452" s="308"/>
      <c r="BJ1452" s="141" t="s">
        <v>26</v>
      </c>
      <c r="BK1452" s="141" t="s">
        <v>26</v>
      </c>
      <c r="BL1452" s="141"/>
      <c r="BM1452" s="141"/>
      <c r="BN1452" s="139" t="s">
        <v>4075</v>
      </c>
      <c r="BQ1452" s="141" t="s">
        <v>15873</v>
      </c>
      <c r="BR1452" s="135" t="s">
        <v>15680</v>
      </c>
      <c r="BT1452" s="135" t="s">
        <v>15360</v>
      </c>
      <c r="BU1452" s="135" t="s">
        <v>15361</v>
      </c>
      <c r="BV1452" s="141" t="s">
        <v>15359</v>
      </c>
      <c r="BW1452" s="135" t="s">
        <v>13286</v>
      </c>
      <c r="BX1452" s="141" t="s">
        <v>12</v>
      </c>
      <c r="BY1452" s="141" t="s">
        <v>15707</v>
      </c>
      <c r="BZ1452" s="141" t="s">
        <v>26</v>
      </c>
      <c r="CA1452" s="141" t="s">
        <v>1848</v>
      </c>
      <c r="CB1452" s="141"/>
      <c r="CC1452" s="141" t="s">
        <v>15704</v>
      </c>
      <c r="CD1452" s="141" t="s">
        <v>34</v>
      </c>
      <c r="CE1452" s="141" t="s">
        <v>15450</v>
      </c>
      <c r="CF1452" s="141" t="s">
        <v>15451</v>
      </c>
      <c r="CG1452" s="141" t="s">
        <v>1848</v>
      </c>
    </row>
    <row r="1453" spans="1:85" x14ac:dyDescent="0.35">
      <c r="A1453" s="155" t="s">
        <v>9034</v>
      </c>
      <c r="B1453" s="139" t="s">
        <v>4075</v>
      </c>
      <c r="C1453" s="18">
        <v>42959</v>
      </c>
      <c r="E1453" s="141" t="s">
        <v>13268</v>
      </c>
      <c r="F1453" s="141">
        <v>3</v>
      </c>
      <c r="G1453" s="141" t="s">
        <v>2536</v>
      </c>
      <c r="H1453" s="141">
        <v>2017</v>
      </c>
      <c r="I1453" s="18">
        <v>42959</v>
      </c>
      <c r="J1453" s="144">
        <v>0.37986111111111109</v>
      </c>
      <c r="K1453" s="378"/>
      <c r="L1453" s="139" t="s">
        <v>4075</v>
      </c>
      <c r="M1453" s="141"/>
      <c r="N1453" s="248"/>
      <c r="O1453" s="141" t="s">
        <v>26</v>
      </c>
      <c r="P1453" s="141"/>
      <c r="Q1453" s="141" t="s">
        <v>9035</v>
      </c>
      <c r="R1453" s="141" t="s">
        <v>9036</v>
      </c>
      <c r="S1453" s="141"/>
      <c r="T1453" s="141"/>
      <c r="U1453" s="141">
        <v>113152334</v>
      </c>
      <c r="V1453" s="141"/>
      <c r="W1453" s="139" t="s">
        <v>4075</v>
      </c>
      <c r="X1453" s="141" t="s">
        <v>25</v>
      </c>
      <c r="Y1453" s="141" t="s">
        <v>27</v>
      </c>
      <c r="Z1453" s="141" t="s">
        <v>4</v>
      </c>
      <c r="AA1453" s="141" t="s">
        <v>34</v>
      </c>
      <c r="AB1453" s="141"/>
      <c r="AC1453" s="139" t="s">
        <v>18047</v>
      </c>
      <c r="AD1453" s="380"/>
      <c r="AE1453" s="139" t="s">
        <v>103</v>
      </c>
      <c r="AF1453" s="139" t="s">
        <v>13079</v>
      </c>
      <c r="AG1453" s="139" t="s">
        <v>103</v>
      </c>
      <c r="AH1453" s="139" t="s">
        <v>1378</v>
      </c>
      <c r="AI1453" s="139" t="s">
        <v>41</v>
      </c>
      <c r="AJ1453" s="139"/>
      <c r="AK1453" s="139" t="s">
        <v>41</v>
      </c>
      <c r="AL1453" s="139"/>
      <c r="AM1453" s="141" t="s">
        <v>6</v>
      </c>
      <c r="AN1453" s="141" t="s">
        <v>8</v>
      </c>
      <c r="AO1453" s="139" t="s">
        <v>1614</v>
      </c>
      <c r="AP1453" s="139" t="s">
        <v>7</v>
      </c>
      <c r="AQ1453" s="139"/>
      <c r="AR1453" s="381"/>
      <c r="AS1453" s="139" t="s">
        <v>4075</v>
      </c>
      <c r="AT1453" s="141" t="s">
        <v>43</v>
      </c>
      <c r="AU1453" s="141">
        <v>512</v>
      </c>
      <c r="AV1453" s="383"/>
      <c r="AW1453" s="385"/>
      <c r="AX1453" s="139"/>
      <c r="AY1453" t="s">
        <v>19027</v>
      </c>
      <c r="AZ1453">
        <v>12000</v>
      </c>
      <c r="BA1453" s="381"/>
      <c r="BB1453" s="139" t="s">
        <v>1450</v>
      </c>
      <c r="BC1453" s="166"/>
      <c r="BD1453" s="166"/>
      <c r="BE1453" s="166"/>
      <c r="BF1453" s="166"/>
      <c r="BG1453" s="166"/>
      <c r="BH1453" s="308"/>
      <c r="BI1453" s="308"/>
      <c r="BJ1453" s="141" t="s">
        <v>26</v>
      </c>
      <c r="BK1453" s="141" t="s">
        <v>26</v>
      </c>
      <c r="BL1453" s="141"/>
      <c r="BM1453" s="141"/>
      <c r="BN1453" s="139" t="s">
        <v>4075</v>
      </c>
      <c r="BQ1453" s="141"/>
      <c r="BV1453" s="141"/>
      <c r="BX1453" s="141"/>
      <c r="BY1453" s="141"/>
      <c r="BZ1453" s="141"/>
      <c r="CA1453" s="141"/>
      <c r="CB1453" s="141"/>
      <c r="CC1453" s="141"/>
      <c r="CD1453" s="141"/>
      <c r="CE1453" s="141"/>
      <c r="CF1453" s="141"/>
      <c r="CG1453" s="141"/>
    </row>
    <row r="1454" spans="1:85" x14ac:dyDescent="0.35">
      <c r="A1454" s="155" t="s">
        <v>9029</v>
      </c>
      <c r="B1454" s="139" t="s">
        <v>4075</v>
      </c>
      <c r="C1454" s="18">
        <v>42960</v>
      </c>
      <c r="E1454" s="141" t="s">
        <v>1849</v>
      </c>
      <c r="F1454" s="141">
        <v>3</v>
      </c>
      <c r="G1454" s="141" t="s">
        <v>2536</v>
      </c>
      <c r="H1454" s="141">
        <v>2017</v>
      </c>
      <c r="I1454" s="18">
        <v>42960</v>
      </c>
      <c r="J1454" s="144">
        <v>0.54374999999999996</v>
      </c>
      <c r="K1454" s="378"/>
      <c r="L1454" s="139" t="s">
        <v>4075</v>
      </c>
      <c r="M1454" s="141"/>
      <c r="N1454" s="248"/>
      <c r="O1454" s="141" t="s">
        <v>26</v>
      </c>
      <c r="P1454" s="141"/>
      <c r="Q1454" s="141" t="s">
        <v>9030</v>
      </c>
      <c r="R1454" s="141" t="s">
        <v>9031</v>
      </c>
      <c r="S1454" s="141"/>
      <c r="T1454" s="141"/>
      <c r="U1454" s="141"/>
      <c r="V1454" s="141"/>
      <c r="W1454" s="139" t="s">
        <v>4075</v>
      </c>
      <c r="X1454" s="141" t="s">
        <v>25</v>
      </c>
      <c r="Y1454" s="141" t="s">
        <v>27</v>
      </c>
      <c r="Z1454" s="141" t="s">
        <v>4</v>
      </c>
      <c r="AA1454" s="141" t="s">
        <v>34</v>
      </c>
      <c r="AB1454" s="141"/>
      <c r="AC1454" s="139" t="s">
        <v>18049</v>
      </c>
      <c r="AD1454" s="380"/>
      <c r="AE1454" s="139" t="s">
        <v>103</v>
      </c>
      <c r="AF1454" s="139" t="s">
        <v>13075</v>
      </c>
      <c r="AG1454" s="139" t="s">
        <v>103</v>
      </c>
      <c r="AH1454" s="139" t="s">
        <v>1378</v>
      </c>
      <c r="AI1454" s="139" t="s">
        <v>7340</v>
      </c>
      <c r="AJ1454" s="139"/>
      <c r="AK1454" s="139" t="s">
        <v>7340</v>
      </c>
      <c r="AL1454" s="139" t="s">
        <v>1408</v>
      </c>
      <c r="AM1454" s="141" t="s">
        <v>1527</v>
      </c>
      <c r="AN1454" s="141" t="s">
        <v>8</v>
      </c>
      <c r="AO1454" s="139" t="s">
        <v>1614</v>
      </c>
      <c r="AP1454" s="139" t="s">
        <v>7</v>
      </c>
      <c r="AQ1454" s="139"/>
      <c r="AR1454" s="381"/>
      <c r="AS1454" s="139" t="s">
        <v>4075</v>
      </c>
      <c r="AT1454" s="141" t="s">
        <v>1404</v>
      </c>
      <c r="AU1454" s="141"/>
      <c r="AV1454" s="383"/>
      <c r="AW1454" s="385"/>
      <c r="AX1454" s="139"/>
      <c r="AY1454" t="s">
        <v>19028</v>
      </c>
      <c r="AZ1454">
        <v>12000</v>
      </c>
      <c r="BA1454" s="381"/>
      <c r="BB1454" s="139" t="s">
        <v>1451</v>
      </c>
      <c r="BC1454" s="166"/>
      <c r="BD1454" s="166"/>
      <c r="BE1454" s="166"/>
      <c r="BF1454" s="166"/>
      <c r="BG1454" s="166"/>
      <c r="BH1454" s="308"/>
      <c r="BI1454" s="308"/>
      <c r="BJ1454" s="141" t="s">
        <v>26</v>
      </c>
      <c r="BK1454" s="141" t="s">
        <v>26</v>
      </c>
      <c r="BL1454" s="141"/>
      <c r="BM1454" s="141"/>
      <c r="BN1454" s="139" t="s">
        <v>4075</v>
      </c>
      <c r="BQ1454" s="141"/>
      <c r="BV1454" s="141"/>
      <c r="BX1454" s="141"/>
      <c r="BY1454" s="141"/>
      <c r="BZ1454" s="141"/>
      <c r="CA1454" s="141"/>
      <c r="CB1454" s="141"/>
      <c r="CC1454" s="141"/>
      <c r="CD1454" s="141"/>
      <c r="CE1454" s="141"/>
      <c r="CF1454" s="141"/>
      <c r="CG1454" s="141"/>
    </row>
    <row r="1455" spans="1:85" x14ac:dyDescent="0.35">
      <c r="A1455" s="155" t="s">
        <v>9021</v>
      </c>
      <c r="B1455" s="139" t="s">
        <v>4075</v>
      </c>
      <c r="C1455" s="18">
        <v>42961</v>
      </c>
      <c r="D1455" s="144">
        <v>0.99444444444444446</v>
      </c>
      <c r="E1455" s="141" t="s">
        <v>1849</v>
      </c>
      <c r="F1455" s="141">
        <v>3</v>
      </c>
      <c r="G1455" s="141" t="s">
        <v>2536</v>
      </c>
      <c r="H1455" s="141">
        <v>2017</v>
      </c>
      <c r="I1455" s="18">
        <v>42961</v>
      </c>
      <c r="J1455" s="144"/>
      <c r="K1455" s="378"/>
      <c r="L1455" s="139" t="s">
        <v>4075</v>
      </c>
      <c r="M1455" s="141"/>
      <c r="N1455" s="248"/>
      <c r="O1455" s="141" t="s">
        <v>26</v>
      </c>
      <c r="P1455" s="141"/>
      <c r="Q1455" s="141"/>
      <c r="R1455" s="141"/>
      <c r="S1455" s="141" t="s">
        <v>9022</v>
      </c>
      <c r="T1455" s="141"/>
      <c r="U1455" s="141"/>
      <c r="V1455" s="141"/>
      <c r="W1455" s="139" t="s">
        <v>4075</v>
      </c>
      <c r="X1455" s="141" t="s">
        <v>25</v>
      </c>
      <c r="Y1455" s="141" t="s">
        <v>27</v>
      </c>
      <c r="Z1455" s="141" t="s">
        <v>4</v>
      </c>
      <c r="AA1455" s="141" t="s">
        <v>35</v>
      </c>
      <c r="AB1455" s="141"/>
      <c r="AC1455" s="139" t="s">
        <v>18047</v>
      </c>
      <c r="AD1455" s="380"/>
      <c r="AE1455" s="139" t="s">
        <v>102</v>
      </c>
      <c r="AF1455" s="139" t="s">
        <v>13071</v>
      </c>
      <c r="AG1455" s="139" t="s">
        <v>102</v>
      </c>
      <c r="AH1455" s="139" t="s">
        <v>1378</v>
      </c>
      <c r="AI1455" s="139" t="s">
        <v>6</v>
      </c>
      <c r="AJ1455" s="139" t="s">
        <v>6</v>
      </c>
      <c r="AK1455" s="139"/>
      <c r="AL1455" s="139"/>
      <c r="AM1455" s="141" t="s">
        <v>12</v>
      </c>
      <c r="AN1455" s="141" t="s">
        <v>8</v>
      </c>
      <c r="AO1455" s="139" t="s">
        <v>1618</v>
      </c>
      <c r="AP1455" s="139" t="s">
        <v>7</v>
      </c>
      <c r="AQ1455" s="139"/>
      <c r="AR1455" s="381"/>
      <c r="AS1455" s="139" t="s">
        <v>4075</v>
      </c>
      <c r="AT1455" s="141" t="s">
        <v>44</v>
      </c>
      <c r="AU1455" s="141">
        <v>520</v>
      </c>
      <c r="AV1455" s="383"/>
      <c r="AW1455" s="385"/>
      <c r="AX1455" s="139"/>
      <c r="AY1455" t="s">
        <v>19029</v>
      </c>
      <c r="AZ1455">
        <v>60000</v>
      </c>
      <c r="BA1455" s="381"/>
      <c r="BB1455" s="139" t="s">
        <v>17</v>
      </c>
      <c r="BC1455" s="166"/>
      <c r="BD1455" s="166"/>
      <c r="BE1455" s="166"/>
      <c r="BF1455" s="166"/>
      <c r="BG1455" s="166"/>
      <c r="BH1455" s="308"/>
      <c r="BI1455" s="308"/>
      <c r="BJ1455" s="141" t="s">
        <v>26</v>
      </c>
      <c r="BK1455" s="141" t="s">
        <v>26</v>
      </c>
      <c r="BL1455" s="141"/>
      <c r="BM1455" s="141"/>
      <c r="BN1455" s="139" t="s">
        <v>4075</v>
      </c>
      <c r="BQ1455" s="141"/>
      <c r="BV1455" s="141"/>
      <c r="BX1455" s="141"/>
      <c r="BY1455" s="141"/>
      <c r="BZ1455" s="141"/>
      <c r="CA1455" s="141"/>
      <c r="CB1455" s="141"/>
      <c r="CC1455" s="141"/>
      <c r="CD1455" s="141"/>
      <c r="CE1455" s="141"/>
      <c r="CF1455" s="141"/>
      <c r="CG1455" s="141"/>
    </row>
    <row r="1456" spans="1:85" x14ac:dyDescent="0.35">
      <c r="A1456" s="155" t="s">
        <v>9023</v>
      </c>
      <c r="B1456" s="139" t="s">
        <v>4075</v>
      </c>
      <c r="C1456" s="18">
        <v>42961</v>
      </c>
      <c r="D1456" s="144">
        <v>0.25972222222222224</v>
      </c>
      <c r="E1456" s="141" t="s">
        <v>1849</v>
      </c>
      <c r="F1456" s="141">
        <v>3</v>
      </c>
      <c r="G1456" s="141" t="s">
        <v>2536</v>
      </c>
      <c r="H1456" s="141">
        <v>2017</v>
      </c>
      <c r="I1456" s="18">
        <v>42961</v>
      </c>
      <c r="J1456" s="144">
        <v>0.25972222222222224</v>
      </c>
      <c r="K1456" s="378"/>
      <c r="L1456" s="139" t="s">
        <v>4075</v>
      </c>
      <c r="M1456" s="141"/>
      <c r="N1456" s="248"/>
      <c r="O1456" s="141" t="s">
        <v>26</v>
      </c>
      <c r="P1456" s="141"/>
      <c r="Q1456" s="141" t="s">
        <v>9024</v>
      </c>
      <c r="R1456" s="141" t="s">
        <v>9025</v>
      </c>
      <c r="S1456" s="141"/>
      <c r="T1456" s="141"/>
      <c r="U1456" s="141"/>
      <c r="V1456" s="141"/>
      <c r="W1456" s="139" t="s">
        <v>4075</v>
      </c>
      <c r="X1456" s="141" t="s">
        <v>25</v>
      </c>
      <c r="Y1456" s="141" t="s">
        <v>27</v>
      </c>
      <c r="Z1456" s="141" t="s">
        <v>4</v>
      </c>
      <c r="AA1456" s="141" t="s">
        <v>34</v>
      </c>
      <c r="AB1456" s="141"/>
      <c r="AC1456" s="139" t="s">
        <v>18050</v>
      </c>
      <c r="AD1456" s="380"/>
      <c r="AE1456" s="139" t="s">
        <v>4</v>
      </c>
      <c r="AF1456" s="139" t="s">
        <v>13073</v>
      </c>
      <c r="AG1456" s="139" t="s">
        <v>4</v>
      </c>
      <c r="AH1456" s="139" t="s">
        <v>1378</v>
      </c>
      <c r="AI1456" s="139" t="s">
        <v>15678</v>
      </c>
      <c r="AJ1456" s="139"/>
      <c r="AK1456" s="139" t="s">
        <v>15678</v>
      </c>
      <c r="AL1456" s="139" t="s">
        <v>7</v>
      </c>
      <c r="AM1456" s="141" t="s">
        <v>6</v>
      </c>
      <c r="AN1456" s="141" t="s">
        <v>8</v>
      </c>
      <c r="AO1456" s="139" t="s">
        <v>1614</v>
      </c>
      <c r="AP1456" s="139" t="s">
        <v>7</v>
      </c>
      <c r="AQ1456" s="139"/>
      <c r="AR1456" s="381"/>
      <c r="AS1456" s="139" t="s">
        <v>4075</v>
      </c>
      <c r="AT1456" s="141" t="s">
        <v>43</v>
      </c>
      <c r="AU1456" s="141">
        <v>105</v>
      </c>
      <c r="AV1456" s="383"/>
      <c r="AW1456" s="385"/>
      <c r="AX1456" s="139"/>
      <c r="AY1456" t="s">
        <v>18364</v>
      </c>
      <c r="AZ1456">
        <v>12000</v>
      </c>
      <c r="BA1456" s="381"/>
      <c r="BB1456" s="139" t="s">
        <v>1446</v>
      </c>
      <c r="BC1456" s="166"/>
      <c r="BD1456" s="166"/>
      <c r="BE1456" s="166"/>
      <c r="BF1456" s="166"/>
      <c r="BG1456" s="166"/>
      <c r="BH1456" s="308"/>
      <c r="BI1456" s="308"/>
      <c r="BJ1456" s="141" t="s">
        <v>26</v>
      </c>
      <c r="BK1456" s="141" t="s">
        <v>26</v>
      </c>
      <c r="BL1456" s="141"/>
      <c r="BM1456" s="141"/>
      <c r="BN1456" s="139" t="s">
        <v>4075</v>
      </c>
      <c r="BQ1456" s="141" t="s">
        <v>15874</v>
      </c>
      <c r="BR1456" s="135" t="s">
        <v>15680</v>
      </c>
      <c r="BT1456" s="135" t="s">
        <v>15354</v>
      </c>
      <c r="BU1456" s="135" t="s">
        <v>15363</v>
      </c>
      <c r="BV1456" s="141" t="s">
        <v>1849</v>
      </c>
      <c r="BW1456" s="135" t="s">
        <v>13270</v>
      </c>
      <c r="BX1456" s="141" t="s">
        <v>15681</v>
      </c>
      <c r="BY1456" s="141" t="s">
        <v>12</v>
      </c>
      <c r="BZ1456" s="141" t="s">
        <v>26</v>
      </c>
      <c r="CA1456" s="141" t="s">
        <v>1848</v>
      </c>
      <c r="CB1456" s="141"/>
      <c r="CC1456" s="141" t="s">
        <v>15686</v>
      </c>
      <c r="CD1456" s="141" t="s">
        <v>15687</v>
      </c>
      <c r="CE1456" s="141" t="s">
        <v>15450</v>
      </c>
      <c r="CF1456" s="141" t="s">
        <v>15451</v>
      </c>
      <c r="CG1456" s="141"/>
    </row>
    <row r="1457" spans="1:85" x14ac:dyDescent="0.35">
      <c r="A1457" s="155" t="s">
        <v>9026</v>
      </c>
      <c r="B1457" s="139" t="s">
        <v>4075</v>
      </c>
      <c r="C1457" s="18">
        <v>42961</v>
      </c>
      <c r="E1457" s="141" t="s">
        <v>1849</v>
      </c>
      <c r="F1457" s="141">
        <v>3</v>
      </c>
      <c r="G1457" s="141" t="s">
        <v>2536</v>
      </c>
      <c r="H1457" s="141">
        <v>2017</v>
      </c>
      <c r="I1457" s="18">
        <v>42961</v>
      </c>
      <c r="J1457" s="144">
        <v>0.32916666666666666</v>
      </c>
      <c r="K1457" s="378"/>
      <c r="L1457" s="139" t="s">
        <v>4075</v>
      </c>
      <c r="M1457" s="141"/>
      <c r="N1457" s="248"/>
      <c r="O1457" s="141" t="s">
        <v>26</v>
      </c>
      <c r="P1457" s="141"/>
      <c r="Q1457" s="141" t="s">
        <v>9027</v>
      </c>
      <c r="R1457" s="141" t="s">
        <v>9028</v>
      </c>
      <c r="S1457" s="141"/>
      <c r="T1457" s="141"/>
      <c r="U1457" s="141"/>
      <c r="V1457" s="141"/>
      <c r="W1457" s="139" t="s">
        <v>4075</v>
      </c>
      <c r="X1457" s="141" t="s">
        <v>25</v>
      </c>
      <c r="Y1457" s="141" t="s">
        <v>27</v>
      </c>
      <c r="Z1457" s="141" t="s">
        <v>4</v>
      </c>
      <c r="AA1457" s="141" t="s">
        <v>34</v>
      </c>
      <c r="AB1457" s="141"/>
      <c r="AC1457" s="139" t="s">
        <v>18049</v>
      </c>
      <c r="AD1457" s="380"/>
      <c r="AE1457" s="139" t="s">
        <v>103</v>
      </c>
      <c r="AF1457" s="139" t="s">
        <v>13075</v>
      </c>
      <c r="AG1457" s="139" t="s">
        <v>103</v>
      </c>
      <c r="AH1457" s="139" t="s">
        <v>1378</v>
      </c>
      <c r="AI1457" s="139" t="s">
        <v>7340</v>
      </c>
      <c r="AJ1457" s="139"/>
      <c r="AK1457" s="139" t="s">
        <v>7340</v>
      </c>
      <c r="AL1457" s="139" t="s">
        <v>1408</v>
      </c>
      <c r="AM1457" s="141" t="s">
        <v>1527</v>
      </c>
      <c r="AN1457" s="141" t="s">
        <v>8</v>
      </c>
      <c r="AO1457" s="139" t="s">
        <v>1614</v>
      </c>
      <c r="AP1457" s="139" t="s">
        <v>7</v>
      </c>
      <c r="AQ1457" s="139"/>
      <c r="AR1457" s="381"/>
      <c r="AS1457" s="139" t="s">
        <v>4075</v>
      </c>
      <c r="AT1457" s="141" t="s">
        <v>44</v>
      </c>
      <c r="AU1457" s="141">
        <v>330</v>
      </c>
      <c r="AV1457" s="383"/>
      <c r="AW1457" s="385"/>
      <c r="AX1457" s="139"/>
      <c r="AY1457" t="s">
        <v>18503</v>
      </c>
      <c r="AZ1457">
        <v>12000</v>
      </c>
      <c r="BA1457" s="381"/>
      <c r="BB1457" s="139" t="s">
        <v>1446</v>
      </c>
      <c r="BC1457" s="166"/>
      <c r="BD1457" s="166"/>
      <c r="BE1457" s="166"/>
      <c r="BF1457" s="166"/>
      <c r="BG1457" s="166"/>
      <c r="BH1457" s="308"/>
      <c r="BI1457" s="308"/>
      <c r="BJ1457" s="141" t="s">
        <v>26</v>
      </c>
      <c r="BK1457" s="141" t="s">
        <v>26</v>
      </c>
      <c r="BL1457" s="141"/>
      <c r="BM1457" s="141"/>
      <c r="BN1457" s="139" t="s">
        <v>4075</v>
      </c>
      <c r="BQ1457" s="141"/>
      <c r="BV1457" s="141"/>
      <c r="BX1457" s="141"/>
      <c r="BY1457" s="141"/>
      <c r="BZ1457" s="141"/>
      <c r="CA1457" s="141"/>
      <c r="CB1457" s="141"/>
      <c r="CC1457" s="141"/>
      <c r="CD1457" s="141"/>
      <c r="CE1457" s="141"/>
      <c r="CF1457" s="141"/>
      <c r="CG1457" s="141"/>
    </row>
    <row r="1458" spans="1:85" x14ac:dyDescent="0.35">
      <c r="A1458" s="155" t="s">
        <v>9019</v>
      </c>
      <c r="B1458" s="139" t="s">
        <v>4075</v>
      </c>
      <c r="C1458" s="18">
        <v>42962</v>
      </c>
      <c r="E1458" s="141" t="s">
        <v>1849</v>
      </c>
      <c r="F1458" s="141">
        <v>3</v>
      </c>
      <c r="G1458" s="141" t="s">
        <v>2536</v>
      </c>
      <c r="H1458" s="141">
        <v>2017</v>
      </c>
      <c r="I1458" s="18">
        <v>42962</v>
      </c>
      <c r="J1458" s="144">
        <v>0.81111111111111112</v>
      </c>
      <c r="K1458" s="378"/>
      <c r="L1458" s="139" t="s">
        <v>4075</v>
      </c>
      <c r="M1458" s="141"/>
      <c r="N1458" s="248"/>
      <c r="O1458" s="141" t="s">
        <v>26</v>
      </c>
      <c r="P1458" s="141"/>
      <c r="Q1458" s="141" t="s">
        <v>9020</v>
      </c>
      <c r="R1458" s="141"/>
      <c r="S1458" s="141"/>
      <c r="T1458" s="141"/>
      <c r="U1458" s="141"/>
      <c r="V1458" s="141"/>
      <c r="W1458" s="139" t="s">
        <v>4075</v>
      </c>
      <c r="X1458" s="141" t="s">
        <v>25</v>
      </c>
      <c r="Y1458" s="141" t="s">
        <v>27</v>
      </c>
      <c r="Z1458" s="141" t="s">
        <v>4</v>
      </c>
      <c r="AA1458" s="141" t="s">
        <v>34</v>
      </c>
      <c r="AB1458" s="141"/>
      <c r="AC1458" s="139" t="s">
        <v>18049</v>
      </c>
      <c r="AD1458" s="380"/>
      <c r="AE1458" s="139" t="s">
        <v>4</v>
      </c>
      <c r="AF1458" s="139" t="s">
        <v>13073</v>
      </c>
      <c r="AG1458" s="139" t="s">
        <v>4</v>
      </c>
      <c r="AH1458" s="139" t="s">
        <v>1378</v>
      </c>
      <c r="AI1458" s="139" t="s">
        <v>15678</v>
      </c>
      <c r="AJ1458" s="139"/>
      <c r="AK1458" s="139" t="s">
        <v>15678</v>
      </c>
      <c r="AL1458" s="139" t="s">
        <v>7</v>
      </c>
      <c r="AM1458" s="141" t="s">
        <v>1527</v>
      </c>
      <c r="AN1458" s="141" t="s">
        <v>8</v>
      </c>
      <c r="AO1458" s="139" t="s">
        <v>1614</v>
      </c>
      <c r="AP1458" s="139" t="s">
        <v>7</v>
      </c>
      <c r="AQ1458" s="139"/>
      <c r="AR1458" s="381"/>
      <c r="AS1458" s="139" t="s">
        <v>4075</v>
      </c>
      <c r="AT1458" s="141" t="s">
        <v>44</v>
      </c>
      <c r="AU1458" s="141">
        <v>282</v>
      </c>
      <c r="AV1458" s="383"/>
      <c r="AW1458" s="385"/>
      <c r="AX1458" s="139"/>
      <c r="AY1458" t="s">
        <v>18409</v>
      </c>
      <c r="AZ1458">
        <v>12000</v>
      </c>
      <c r="BA1458" s="381"/>
      <c r="BB1458" s="139" t="s">
        <v>1446</v>
      </c>
      <c r="BC1458" s="166"/>
      <c r="BD1458" s="166"/>
      <c r="BE1458" s="166"/>
      <c r="BF1458" s="166"/>
      <c r="BG1458" s="166"/>
      <c r="BH1458" s="308"/>
      <c r="BI1458" s="308"/>
      <c r="BJ1458" s="141" t="s">
        <v>26</v>
      </c>
      <c r="BK1458" s="141" t="s">
        <v>26</v>
      </c>
      <c r="BL1458" s="141"/>
      <c r="BM1458" s="141"/>
      <c r="BN1458" s="139" t="s">
        <v>4075</v>
      </c>
      <c r="BQ1458" s="141"/>
      <c r="BV1458" s="141"/>
      <c r="BX1458" s="141"/>
      <c r="BY1458" s="141"/>
      <c r="BZ1458" s="141"/>
      <c r="CA1458" s="141"/>
      <c r="CB1458" s="141"/>
      <c r="CC1458" s="141"/>
      <c r="CD1458" s="141"/>
      <c r="CE1458" s="141"/>
      <c r="CF1458" s="141"/>
      <c r="CG1458" s="141"/>
    </row>
    <row r="1459" spans="1:85" x14ac:dyDescent="0.35">
      <c r="A1459" s="155" t="s">
        <v>9015</v>
      </c>
      <c r="B1459" s="139" t="s">
        <v>4075</v>
      </c>
      <c r="C1459" s="18">
        <v>42963</v>
      </c>
      <c r="D1459" s="144">
        <v>0.85</v>
      </c>
      <c r="E1459" s="141" t="s">
        <v>1849</v>
      </c>
      <c r="F1459" s="141">
        <v>3</v>
      </c>
      <c r="G1459" s="141" t="s">
        <v>2536</v>
      </c>
      <c r="H1459" s="141">
        <v>2017</v>
      </c>
      <c r="I1459" s="18">
        <v>42963</v>
      </c>
      <c r="J1459" s="144"/>
      <c r="K1459" s="378"/>
      <c r="L1459" s="139" t="s">
        <v>4075</v>
      </c>
      <c r="M1459" s="141"/>
      <c r="N1459" s="248"/>
      <c r="O1459" s="141" t="s">
        <v>26</v>
      </c>
      <c r="P1459" s="141"/>
      <c r="Q1459" s="141"/>
      <c r="R1459" s="141"/>
      <c r="S1459" s="141" t="s">
        <v>9016</v>
      </c>
      <c r="T1459" s="141"/>
      <c r="U1459" s="141"/>
      <c r="V1459" s="141"/>
      <c r="W1459" s="139" t="s">
        <v>4075</v>
      </c>
      <c r="X1459" s="141" t="s">
        <v>25</v>
      </c>
      <c r="Y1459" s="141" t="s">
        <v>27</v>
      </c>
      <c r="Z1459" s="141" t="s">
        <v>4</v>
      </c>
      <c r="AA1459" s="141" t="s">
        <v>35</v>
      </c>
      <c r="AB1459" s="141"/>
      <c r="AC1459" s="139" t="s">
        <v>18047</v>
      </c>
      <c r="AD1459" s="380"/>
      <c r="AE1459" s="139" t="s">
        <v>102</v>
      </c>
      <c r="AF1459" s="139" t="s">
        <v>13068</v>
      </c>
      <c r="AG1459" s="139" t="s">
        <v>102</v>
      </c>
      <c r="AH1459" s="139" t="s">
        <v>1378</v>
      </c>
      <c r="AI1459" s="139" t="s">
        <v>7</v>
      </c>
      <c r="AJ1459" s="139" t="s">
        <v>7</v>
      </c>
      <c r="AK1459" s="139"/>
      <c r="AL1459" s="139"/>
      <c r="AM1459" s="141" t="s">
        <v>12</v>
      </c>
      <c r="AN1459" s="141" t="s">
        <v>8</v>
      </c>
      <c r="AO1459" s="139" t="s">
        <v>1618</v>
      </c>
      <c r="AP1459" s="139" t="s">
        <v>7</v>
      </c>
      <c r="AQ1459" s="139"/>
      <c r="AR1459" s="381"/>
      <c r="AS1459" s="139" t="s">
        <v>4075</v>
      </c>
      <c r="AT1459" s="141" t="s">
        <v>1404</v>
      </c>
      <c r="AU1459" s="141"/>
      <c r="AV1459" s="383"/>
      <c r="AW1459" s="385"/>
      <c r="AX1459" s="139"/>
      <c r="AY1459" t="s">
        <v>19030</v>
      </c>
      <c r="AZ1459">
        <v>70000</v>
      </c>
      <c r="BA1459" s="381"/>
      <c r="BB1459" s="139" t="s">
        <v>1444</v>
      </c>
      <c r="BC1459" s="166"/>
      <c r="BD1459" s="166"/>
      <c r="BE1459" s="166"/>
      <c r="BF1459" s="166"/>
      <c r="BG1459" s="166"/>
      <c r="BH1459" s="308"/>
      <c r="BI1459" s="308"/>
      <c r="BJ1459" s="141" t="s">
        <v>26</v>
      </c>
      <c r="BK1459" s="141" t="s">
        <v>26</v>
      </c>
      <c r="BL1459" s="141"/>
      <c r="BM1459" s="141"/>
      <c r="BN1459" s="139" t="s">
        <v>4075</v>
      </c>
      <c r="BQ1459" s="141"/>
      <c r="BV1459" s="141"/>
      <c r="BX1459" s="141"/>
      <c r="BY1459" s="141"/>
      <c r="BZ1459" s="141"/>
      <c r="CA1459" s="141"/>
      <c r="CB1459" s="141"/>
      <c r="CC1459" s="141"/>
      <c r="CD1459" s="141"/>
      <c r="CE1459" s="141"/>
      <c r="CF1459" s="141"/>
      <c r="CG1459" s="141"/>
    </row>
    <row r="1460" spans="1:85" x14ac:dyDescent="0.35">
      <c r="A1460" s="155" t="s">
        <v>9017</v>
      </c>
      <c r="B1460" s="139" t="s">
        <v>4075</v>
      </c>
      <c r="C1460" s="18">
        <v>42963</v>
      </c>
      <c r="D1460" s="144">
        <v>0.45347222222222222</v>
      </c>
      <c r="E1460" s="141" t="s">
        <v>1849</v>
      </c>
      <c r="F1460" s="141">
        <v>3</v>
      </c>
      <c r="G1460" s="141" t="s">
        <v>2536</v>
      </c>
      <c r="H1460" s="141">
        <v>2017</v>
      </c>
      <c r="I1460" s="18">
        <v>42963</v>
      </c>
      <c r="J1460" s="144">
        <v>0.45347222222222222</v>
      </c>
      <c r="K1460" s="378"/>
      <c r="L1460" s="139" t="s">
        <v>4075</v>
      </c>
      <c r="M1460" s="141" t="s">
        <v>5623</v>
      </c>
      <c r="N1460" s="248"/>
      <c r="O1460" s="141" t="s">
        <v>25</v>
      </c>
      <c r="P1460" s="141"/>
      <c r="Q1460" s="141"/>
      <c r="R1460" s="141" t="s">
        <v>9018</v>
      </c>
      <c r="S1460" s="141"/>
      <c r="T1460" s="141"/>
      <c r="U1460" s="141"/>
      <c r="V1460" s="141"/>
      <c r="W1460" s="139" t="s">
        <v>4075</v>
      </c>
      <c r="X1460" s="141" t="s">
        <v>25</v>
      </c>
      <c r="Y1460" s="141" t="s">
        <v>27</v>
      </c>
      <c r="Z1460" s="141"/>
      <c r="AA1460" s="141" t="s">
        <v>34</v>
      </c>
      <c r="AB1460" s="141"/>
      <c r="AC1460" s="139" t="s">
        <v>114</v>
      </c>
      <c r="AD1460" s="380"/>
      <c r="AE1460" s="139" t="s">
        <v>4</v>
      </c>
      <c r="AF1460" s="139" t="s">
        <v>13073</v>
      </c>
      <c r="AG1460" s="139" t="s">
        <v>4</v>
      </c>
      <c r="AH1460" s="139" t="s">
        <v>1380</v>
      </c>
      <c r="AI1460" s="139" t="s">
        <v>1381</v>
      </c>
      <c r="AJ1460" s="139"/>
      <c r="AK1460" s="139" t="s">
        <v>15678</v>
      </c>
      <c r="AL1460" s="139" t="s">
        <v>1563</v>
      </c>
      <c r="AM1460" s="141" t="s">
        <v>4004</v>
      </c>
      <c r="AN1460" s="141" t="s">
        <v>8</v>
      </c>
      <c r="AO1460" s="139"/>
      <c r="AP1460" s="139" t="s">
        <v>1563</v>
      </c>
      <c r="AQ1460" s="139"/>
      <c r="AR1460" s="381"/>
      <c r="AS1460" s="139" t="s">
        <v>4075</v>
      </c>
      <c r="AT1460" s="141" t="s">
        <v>44</v>
      </c>
      <c r="AU1460" s="141">
        <v>508</v>
      </c>
      <c r="AV1460" s="383"/>
      <c r="AW1460" s="385"/>
      <c r="AX1460" s="139"/>
      <c r="BA1460" s="381"/>
      <c r="BB1460" s="139" t="s">
        <v>1452</v>
      </c>
      <c r="BC1460" s="166">
        <v>7.5000000000000002E-4</v>
      </c>
      <c r="BD1460" s="166"/>
      <c r="BE1460" s="166"/>
      <c r="BF1460" s="166"/>
      <c r="BG1460" s="166"/>
      <c r="BH1460" s="308"/>
      <c r="BI1460" s="308"/>
      <c r="BJ1460" s="141" t="s">
        <v>26</v>
      </c>
      <c r="BK1460" s="141" t="s">
        <v>26</v>
      </c>
      <c r="BL1460" s="141"/>
      <c r="BM1460" s="141"/>
      <c r="BN1460" s="139" t="s">
        <v>4075</v>
      </c>
      <c r="BQ1460" s="141" t="s">
        <v>15875</v>
      </c>
      <c r="BR1460" s="135" t="s">
        <v>15685</v>
      </c>
      <c r="BT1460" s="135" t="s">
        <v>15365</v>
      </c>
      <c r="BU1460" s="135" t="s">
        <v>15403</v>
      </c>
      <c r="BV1460" s="141" t="s">
        <v>1946</v>
      </c>
      <c r="BW1460" s="135" t="s">
        <v>13261</v>
      </c>
      <c r="BX1460" s="141" t="s">
        <v>15681</v>
      </c>
      <c r="BY1460" s="141" t="s">
        <v>12</v>
      </c>
      <c r="BZ1460" s="141" t="s">
        <v>26</v>
      </c>
      <c r="CA1460" s="141" t="s">
        <v>1848</v>
      </c>
      <c r="CB1460" s="141"/>
      <c r="CC1460" s="141" t="s">
        <v>13</v>
      </c>
      <c r="CD1460" s="141" t="s">
        <v>15683</v>
      </c>
      <c r="CE1460" s="141" t="s">
        <v>15450</v>
      </c>
      <c r="CF1460" s="141" t="s">
        <v>15451</v>
      </c>
      <c r="CG1460" s="141" t="s">
        <v>1848</v>
      </c>
    </row>
    <row r="1461" spans="1:85" x14ac:dyDescent="0.35">
      <c r="A1461" s="155" t="s">
        <v>9009</v>
      </c>
      <c r="B1461" s="139" t="s">
        <v>4075</v>
      </c>
      <c r="C1461" s="18">
        <v>42964</v>
      </c>
      <c r="D1461" s="144">
        <v>0.63541666666666663</v>
      </c>
      <c r="E1461" s="141" t="s">
        <v>1849</v>
      </c>
      <c r="F1461" s="141">
        <v>3</v>
      </c>
      <c r="G1461" s="141" t="s">
        <v>2536</v>
      </c>
      <c r="H1461" s="141">
        <v>2017</v>
      </c>
      <c r="I1461" s="18">
        <v>42964</v>
      </c>
      <c r="J1461" s="144">
        <v>0.61805555555555558</v>
      </c>
      <c r="K1461" s="378"/>
      <c r="L1461" s="139" t="s">
        <v>4075</v>
      </c>
      <c r="M1461" s="141"/>
      <c r="N1461" s="248"/>
      <c r="O1461" s="141" t="s">
        <v>26</v>
      </c>
      <c r="P1461" s="141"/>
      <c r="Q1461" s="141" t="s">
        <v>9010</v>
      </c>
      <c r="R1461" s="141" t="s">
        <v>9011</v>
      </c>
      <c r="S1461" s="141"/>
      <c r="T1461" s="141"/>
      <c r="U1461" s="141">
        <v>113167567</v>
      </c>
      <c r="V1461" s="141"/>
      <c r="W1461" s="139" t="s">
        <v>4075</v>
      </c>
      <c r="X1461" s="141" t="s">
        <v>25</v>
      </c>
      <c r="Y1461" s="141" t="s">
        <v>27</v>
      </c>
      <c r="Z1461" s="141" t="s">
        <v>4</v>
      </c>
      <c r="AA1461" s="141" t="s">
        <v>34</v>
      </c>
      <c r="AB1461" s="141"/>
      <c r="AC1461" s="139" t="s">
        <v>18047</v>
      </c>
      <c r="AD1461" s="380"/>
      <c r="AE1461" s="139" t="s">
        <v>107</v>
      </c>
      <c r="AF1461" s="139" t="s">
        <v>13076</v>
      </c>
      <c r="AG1461" s="139" t="s">
        <v>4130</v>
      </c>
      <c r="AH1461" s="139" t="s">
        <v>1378</v>
      </c>
      <c r="AI1461" s="139" t="s">
        <v>1518</v>
      </c>
      <c r="AJ1461" s="139"/>
      <c r="AK1461" s="139" t="s">
        <v>1518</v>
      </c>
      <c r="AL1461" s="139" t="s">
        <v>7</v>
      </c>
      <c r="AM1461" s="141" t="s">
        <v>1527</v>
      </c>
      <c r="AN1461" s="141" t="s">
        <v>8</v>
      </c>
      <c r="AO1461" s="139" t="s">
        <v>1614</v>
      </c>
      <c r="AP1461" s="139" t="s">
        <v>7</v>
      </c>
      <c r="AQ1461" s="139"/>
      <c r="AR1461" s="381"/>
      <c r="AS1461" s="139" t="s">
        <v>4075</v>
      </c>
      <c r="AT1461" s="141" t="s">
        <v>44</v>
      </c>
      <c r="AU1461" s="141">
        <v>330</v>
      </c>
      <c r="AV1461" s="383"/>
      <c r="AW1461" s="385"/>
      <c r="AX1461" s="139"/>
      <c r="AY1461" t="s">
        <v>18881</v>
      </c>
      <c r="AZ1461">
        <v>12000</v>
      </c>
      <c r="BA1461" s="381"/>
      <c r="BB1461" s="139" t="s">
        <v>1450</v>
      </c>
      <c r="BC1461" s="166"/>
      <c r="BD1461" s="166"/>
      <c r="BE1461" s="166"/>
      <c r="BF1461" s="166"/>
      <c r="BG1461" s="166"/>
      <c r="BH1461" s="308"/>
      <c r="BI1461" s="308"/>
      <c r="BJ1461" s="141" t="s">
        <v>26</v>
      </c>
      <c r="BK1461" s="141" t="s">
        <v>26</v>
      </c>
      <c r="BL1461" s="141"/>
      <c r="BM1461" s="141"/>
      <c r="BN1461" s="139" t="s">
        <v>4075</v>
      </c>
      <c r="BQ1461" s="141"/>
      <c r="BV1461" s="141"/>
      <c r="BX1461" s="141"/>
      <c r="BY1461" s="141"/>
      <c r="BZ1461" s="141"/>
      <c r="CA1461" s="141"/>
      <c r="CB1461" s="141"/>
      <c r="CC1461" s="141"/>
      <c r="CD1461" s="141"/>
      <c r="CE1461" s="141"/>
      <c r="CF1461" s="141"/>
      <c r="CG1461" s="141"/>
    </row>
    <row r="1462" spans="1:85" x14ac:dyDescent="0.35">
      <c r="A1462" s="155" t="s">
        <v>9012</v>
      </c>
      <c r="B1462" s="139" t="s">
        <v>4075</v>
      </c>
      <c r="C1462" s="18">
        <v>42964</v>
      </c>
      <c r="D1462" s="144">
        <v>0.10625</v>
      </c>
      <c r="E1462" s="141" t="s">
        <v>1849</v>
      </c>
      <c r="F1462" s="141">
        <v>3</v>
      </c>
      <c r="G1462" s="141" t="s">
        <v>2536</v>
      </c>
      <c r="H1462" s="141">
        <v>2017</v>
      </c>
      <c r="I1462" s="18">
        <v>42964</v>
      </c>
      <c r="J1462" s="144">
        <v>0.1451388888888889</v>
      </c>
      <c r="K1462" s="378"/>
      <c r="L1462" s="139" t="s">
        <v>4075</v>
      </c>
      <c r="M1462" s="141"/>
      <c r="N1462" s="248"/>
      <c r="O1462" s="141" t="s">
        <v>26</v>
      </c>
      <c r="P1462" s="141"/>
      <c r="Q1462" s="141" t="s">
        <v>9013</v>
      </c>
      <c r="R1462" s="141" t="s">
        <v>9014</v>
      </c>
      <c r="S1462" s="141"/>
      <c r="T1462" s="141"/>
      <c r="U1462" s="141"/>
      <c r="V1462" s="141"/>
      <c r="W1462" s="139" t="s">
        <v>4075</v>
      </c>
      <c r="X1462" s="141" t="s">
        <v>25</v>
      </c>
      <c r="Y1462" s="141" t="s">
        <v>27</v>
      </c>
      <c r="Z1462" s="141" t="s">
        <v>4</v>
      </c>
      <c r="AA1462" s="141" t="s">
        <v>34</v>
      </c>
      <c r="AB1462" s="141"/>
      <c r="AC1462" s="139" t="s">
        <v>18047</v>
      </c>
      <c r="AD1462" s="380"/>
      <c r="AE1462" s="139" t="s">
        <v>103</v>
      </c>
      <c r="AF1462" s="139" t="s">
        <v>13079</v>
      </c>
      <c r="AG1462" s="139" t="s">
        <v>103</v>
      </c>
      <c r="AH1462" s="139" t="s">
        <v>1378</v>
      </c>
      <c r="AI1462" s="139" t="s">
        <v>41</v>
      </c>
      <c r="AJ1462" s="139"/>
      <c r="AK1462" s="139" t="s">
        <v>41</v>
      </c>
      <c r="AL1462" s="139"/>
      <c r="AM1462" s="141" t="s">
        <v>6</v>
      </c>
      <c r="AN1462" s="141" t="s">
        <v>8</v>
      </c>
      <c r="AO1462" s="139" t="s">
        <v>1614</v>
      </c>
      <c r="AP1462" s="139" t="s">
        <v>7</v>
      </c>
      <c r="AQ1462" s="139"/>
      <c r="AR1462" s="381"/>
      <c r="AS1462" s="139" t="s">
        <v>4075</v>
      </c>
      <c r="AT1462" s="141" t="s">
        <v>1404</v>
      </c>
      <c r="AU1462" s="141"/>
      <c r="AV1462" s="383"/>
      <c r="AW1462" s="385"/>
      <c r="AX1462" s="139"/>
      <c r="AY1462" t="s">
        <v>18390</v>
      </c>
      <c r="AZ1462">
        <v>12000</v>
      </c>
      <c r="BA1462" s="381"/>
      <c r="BB1462" s="139" t="s">
        <v>17</v>
      </c>
      <c r="BC1462" s="166"/>
      <c r="BD1462" s="166"/>
      <c r="BE1462" s="166"/>
      <c r="BF1462" s="166"/>
      <c r="BG1462" s="166"/>
      <c r="BH1462" s="308"/>
      <c r="BI1462" s="308"/>
      <c r="BJ1462" s="141" t="s">
        <v>26</v>
      </c>
      <c r="BK1462" s="141" t="s">
        <v>26</v>
      </c>
      <c r="BL1462" s="141"/>
      <c r="BM1462" s="141"/>
      <c r="BN1462" s="139" t="s">
        <v>4075</v>
      </c>
      <c r="BQ1462" s="141"/>
      <c r="BV1462" s="141"/>
      <c r="BX1462" s="141"/>
      <c r="BY1462" s="141"/>
      <c r="BZ1462" s="141"/>
      <c r="CA1462" s="141"/>
      <c r="CB1462" s="141"/>
      <c r="CC1462" s="141"/>
      <c r="CD1462" s="141"/>
      <c r="CE1462" s="141"/>
      <c r="CF1462" s="141"/>
      <c r="CG1462" s="141"/>
    </row>
    <row r="1463" spans="1:85" x14ac:dyDescent="0.35">
      <c r="A1463" s="155" t="s">
        <v>9006</v>
      </c>
      <c r="B1463" s="139" t="s">
        <v>4075</v>
      </c>
      <c r="C1463" s="18">
        <v>42965</v>
      </c>
      <c r="D1463" s="144">
        <v>0.71458333333333335</v>
      </c>
      <c r="E1463" s="141" t="s">
        <v>1849</v>
      </c>
      <c r="F1463" s="141">
        <v>3</v>
      </c>
      <c r="G1463" s="141" t="s">
        <v>2536</v>
      </c>
      <c r="H1463" s="141">
        <v>2017</v>
      </c>
      <c r="I1463" s="18">
        <v>42965</v>
      </c>
      <c r="J1463" s="144"/>
      <c r="K1463" s="378"/>
      <c r="L1463" s="139" t="s">
        <v>4075</v>
      </c>
      <c r="M1463" s="141"/>
      <c r="N1463" s="248"/>
      <c r="O1463" s="141" t="s">
        <v>26</v>
      </c>
      <c r="P1463" s="141"/>
      <c r="Q1463" s="141" t="s">
        <v>9007</v>
      </c>
      <c r="R1463" s="141" t="s">
        <v>9008</v>
      </c>
      <c r="S1463" s="141"/>
      <c r="T1463" s="141"/>
      <c r="U1463" s="141"/>
      <c r="V1463" s="141"/>
      <c r="W1463" s="139" t="s">
        <v>4075</v>
      </c>
      <c r="X1463" s="141" t="s">
        <v>25</v>
      </c>
      <c r="Y1463" s="141" t="s">
        <v>27</v>
      </c>
      <c r="Z1463" s="141" t="s">
        <v>4</v>
      </c>
      <c r="AA1463" s="141" t="s">
        <v>34</v>
      </c>
      <c r="AB1463" s="141"/>
      <c r="AC1463" s="139" t="s">
        <v>18049</v>
      </c>
      <c r="AD1463" s="380"/>
      <c r="AE1463" s="139" t="s">
        <v>102</v>
      </c>
      <c r="AF1463" s="139" t="s">
        <v>13071</v>
      </c>
      <c r="AG1463" s="139" t="s">
        <v>102</v>
      </c>
      <c r="AH1463" s="139" t="s">
        <v>1378</v>
      </c>
      <c r="AI1463" s="139"/>
      <c r="AJ1463" s="139"/>
      <c r="AK1463" s="139"/>
      <c r="AL1463" s="139"/>
      <c r="AM1463" s="141" t="s">
        <v>1528</v>
      </c>
      <c r="AN1463" s="141" t="s">
        <v>8</v>
      </c>
      <c r="AO1463" s="139" t="s">
        <v>1614</v>
      </c>
      <c r="AP1463" s="139" t="s">
        <v>7</v>
      </c>
      <c r="AQ1463" s="139"/>
      <c r="AR1463" s="381"/>
      <c r="AS1463" s="139" t="s">
        <v>4075</v>
      </c>
      <c r="AT1463" s="141" t="s">
        <v>1404</v>
      </c>
      <c r="AU1463" s="141">
        <v>553</v>
      </c>
      <c r="AV1463" s="383"/>
      <c r="AW1463" s="385"/>
      <c r="AX1463" s="139"/>
      <c r="AY1463" t="s">
        <v>18320</v>
      </c>
      <c r="AZ1463">
        <v>21000</v>
      </c>
      <c r="BA1463" s="381"/>
      <c r="BB1463" s="139" t="s">
        <v>1450</v>
      </c>
      <c r="BC1463" s="166"/>
      <c r="BD1463" s="166"/>
      <c r="BE1463" s="166"/>
      <c r="BF1463" s="166"/>
      <c r="BG1463" s="166"/>
      <c r="BH1463" s="308"/>
      <c r="BI1463" s="308"/>
      <c r="BJ1463" s="141" t="s">
        <v>26</v>
      </c>
      <c r="BK1463" s="141" t="s">
        <v>26</v>
      </c>
      <c r="BL1463" s="141"/>
      <c r="BM1463" s="141"/>
      <c r="BN1463" s="139" t="s">
        <v>4075</v>
      </c>
      <c r="BQ1463" s="141"/>
      <c r="BV1463" s="141"/>
      <c r="BX1463" s="141"/>
      <c r="BY1463" s="141"/>
      <c r="BZ1463" s="141"/>
      <c r="CA1463" s="141"/>
      <c r="CB1463" s="141"/>
      <c r="CC1463" s="141"/>
      <c r="CD1463" s="141"/>
      <c r="CE1463" s="141"/>
      <c r="CF1463" s="141"/>
      <c r="CG1463" s="141"/>
    </row>
    <row r="1464" spans="1:85" x14ac:dyDescent="0.35">
      <c r="A1464" s="155" t="s">
        <v>9000</v>
      </c>
      <c r="B1464" s="139" t="s">
        <v>4075</v>
      </c>
      <c r="C1464" s="18">
        <v>42966</v>
      </c>
      <c r="D1464" s="144">
        <v>0.88611111111111107</v>
      </c>
      <c r="E1464" s="141" t="s">
        <v>1849</v>
      </c>
      <c r="F1464" s="141">
        <v>3</v>
      </c>
      <c r="G1464" s="141" t="s">
        <v>2536</v>
      </c>
      <c r="H1464" s="141">
        <v>2017</v>
      </c>
      <c r="I1464" s="18">
        <v>42966</v>
      </c>
      <c r="J1464" s="144">
        <v>0.9375</v>
      </c>
      <c r="K1464" s="378"/>
      <c r="L1464" s="139" t="s">
        <v>4075</v>
      </c>
      <c r="M1464" s="141"/>
      <c r="N1464" s="248"/>
      <c r="O1464" s="141" t="s">
        <v>26</v>
      </c>
      <c r="P1464" s="141"/>
      <c r="Q1464" s="141" t="s">
        <v>9001</v>
      </c>
      <c r="R1464" s="141" t="s">
        <v>9002</v>
      </c>
      <c r="S1464" s="141"/>
      <c r="T1464" s="141"/>
      <c r="U1464" s="141"/>
      <c r="V1464" s="141"/>
      <c r="W1464" s="139" t="s">
        <v>4075</v>
      </c>
      <c r="X1464" s="141" t="s">
        <v>25</v>
      </c>
      <c r="Y1464" s="141" t="s">
        <v>27</v>
      </c>
      <c r="Z1464" s="141" t="s">
        <v>4</v>
      </c>
      <c r="AA1464" s="141" t="s">
        <v>34</v>
      </c>
      <c r="AB1464" s="141"/>
      <c r="AC1464" s="139" t="s">
        <v>18047</v>
      </c>
      <c r="AD1464" s="380"/>
      <c r="AE1464" s="139" t="s">
        <v>4</v>
      </c>
      <c r="AF1464" s="139" t="s">
        <v>13073</v>
      </c>
      <c r="AG1464" s="139" t="s">
        <v>4</v>
      </c>
      <c r="AH1464" s="139" t="s">
        <v>1378</v>
      </c>
      <c r="AI1464" s="139" t="s">
        <v>15678</v>
      </c>
      <c r="AJ1464" s="139"/>
      <c r="AK1464" s="139" t="s">
        <v>15678</v>
      </c>
      <c r="AL1464" s="139" t="s">
        <v>7</v>
      </c>
      <c r="AM1464" s="141" t="s">
        <v>1527</v>
      </c>
      <c r="AN1464" s="141" t="s">
        <v>8</v>
      </c>
      <c r="AO1464" s="139" t="s">
        <v>1614</v>
      </c>
      <c r="AP1464" s="139" t="s">
        <v>7</v>
      </c>
      <c r="AQ1464" s="139"/>
      <c r="AR1464" s="381"/>
      <c r="AS1464" s="139" t="s">
        <v>4075</v>
      </c>
      <c r="AT1464" s="141" t="s">
        <v>43</v>
      </c>
      <c r="AU1464" s="141">
        <v>246</v>
      </c>
      <c r="AV1464" s="383"/>
      <c r="AW1464" s="385"/>
      <c r="AX1464" s="139"/>
      <c r="AY1464" t="s">
        <v>19031</v>
      </c>
      <c r="AZ1464">
        <v>12000</v>
      </c>
      <c r="BA1464" s="381"/>
      <c r="BB1464" s="139" t="s">
        <v>1452</v>
      </c>
      <c r="BC1464" s="166"/>
      <c r="BD1464" s="166"/>
      <c r="BE1464" s="166"/>
      <c r="BF1464" s="166"/>
      <c r="BG1464" s="166"/>
      <c r="BH1464" s="308"/>
      <c r="BI1464" s="308"/>
      <c r="BJ1464" s="141" t="s">
        <v>26</v>
      </c>
      <c r="BK1464" s="141" t="s">
        <v>26</v>
      </c>
      <c r="BL1464" s="141"/>
      <c r="BM1464" s="141"/>
      <c r="BN1464" s="139" t="s">
        <v>4075</v>
      </c>
      <c r="BQ1464" s="141" t="s">
        <v>15876</v>
      </c>
      <c r="BR1464" s="135" t="s">
        <v>15680</v>
      </c>
      <c r="BT1464" s="135" t="s">
        <v>13609</v>
      </c>
      <c r="BU1464" s="135" t="s">
        <v>15369</v>
      </c>
      <c r="BV1464" s="141" t="s">
        <v>13271</v>
      </c>
      <c r="BW1464" s="135" t="s">
        <v>13274</v>
      </c>
      <c r="BX1464" s="141" t="s">
        <v>15681</v>
      </c>
      <c r="BY1464" s="141" t="s">
        <v>12</v>
      </c>
      <c r="BZ1464" s="141" t="s">
        <v>26</v>
      </c>
      <c r="CA1464" s="141" t="s">
        <v>1848</v>
      </c>
      <c r="CB1464" s="141"/>
      <c r="CC1464" s="141" t="s">
        <v>15690</v>
      </c>
      <c r="CD1464" s="141" t="s">
        <v>15683</v>
      </c>
      <c r="CE1464" s="141" t="s">
        <v>15450</v>
      </c>
      <c r="CF1464" s="141" t="s">
        <v>15451</v>
      </c>
      <c r="CG1464" s="141" t="s">
        <v>1848</v>
      </c>
    </row>
    <row r="1465" spans="1:85" x14ac:dyDescent="0.35">
      <c r="A1465" s="155" t="s">
        <v>9003</v>
      </c>
      <c r="B1465" s="139" t="s">
        <v>4075</v>
      </c>
      <c r="C1465" s="18">
        <v>42966</v>
      </c>
      <c r="D1465" s="144">
        <v>0.47986111111111113</v>
      </c>
      <c r="E1465" s="141" t="s">
        <v>1849</v>
      </c>
      <c r="F1465" s="141">
        <v>3</v>
      </c>
      <c r="G1465" s="141" t="s">
        <v>2536</v>
      </c>
      <c r="H1465" s="141">
        <v>2017</v>
      </c>
      <c r="I1465" s="18">
        <v>42966</v>
      </c>
      <c r="J1465" s="144">
        <v>0.35138888888888886</v>
      </c>
      <c r="K1465" s="378"/>
      <c r="L1465" s="139" t="s">
        <v>4075</v>
      </c>
      <c r="M1465" s="141"/>
      <c r="N1465" s="248"/>
      <c r="O1465" s="141" t="s">
        <v>26</v>
      </c>
      <c r="P1465" s="141"/>
      <c r="Q1465" s="141" t="s">
        <v>9004</v>
      </c>
      <c r="R1465" s="141" t="s">
        <v>9005</v>
      </c>
      <c r="S1465" s="141"/>
      <c r="T1465" s="141"/>
      <c r="U1465" s="141">
        <v>113172188</v>
      </c>
      <c r="V1465" s="141"/>
      <c r="W1465" s="139" t="s">
        <v>4075</v>
      </c>
      <c r="X1465" s="141" t="s">
        <v>25</v>
      </c>
      <c r="Y1465" s="141" t="s">
        <v>27</v>
      </c>
      <c r="Z1465" s="141" t="s">
        <v>4</v>
      </c>
      <c r="AA1465" s="141" t="s">
        <v>34</v>
      </c>
      <c r="AB1465" s="141"/>
      <c r="AC1465" s="139" t="s">
        <v>18047</v>
      </c>
      <c r="AD1465" s="380"/>
      <c r="AE1465" s="139" t="s">
        <v>102</v>
      </c>
      <c r="AF1465" s="139" t="s">
        <v>13068</v>
      </c>
      <c r="AG1465" s="139" t="s">
        <v>102</v>
      </c>
      <c r="AH1465" s="139" t="s">
        <v>1378</v>
      </c>
      <c r="AI1465" s="139" t="s">
        <v>7</v>
      </c>
      <c r="AJ1465" s="139" t="s">
        <v>7</v>
      </c>
      <c r="AK1465" s="139"/>
      <c r="AL1465" s="139"/>
      <c r="AM1465" s="141" t="s">
        <v>6</v>
      </c>
      <c r="AN1465" s="141" t="s">
        <v>8</v>
      </c>
      <c r="AO1465" s="139" t="s">
        <v>1614</v>
      </c>
      <c r="AP1465" s="139" t="s">
        <v>7</v>
      </c>
      <c r="AQ1465" s="139"/>
      <c r="AR1465" s="381"/>
      <c r="AS1465" s="139" t="s">
        <v>4075</v>
      </c>
      <c r="AT1465" s="141" t="s">
        <v>1404</v>
      </c>
      <c r="AU1465" s="141"/>
      <c r="AV1465" s="383"/>
      <c r="AW1465" s="385"/>
      <c r="AX1465" s="139"/>
      <c r="AY1465" t="s">
        <v>19032</v>
      </c>
      <c r="AZ1465">
        <v>17000</v>
      </c>
      <c r="BA1465" s="381"/>
      <c r="BB1465" s="139" t="s">
        <v>1444</v>
      </c>
      <c r="BC1465" s="166"/>
      <c r="BD1465" s="166"/>
      <c r="BE1465" s="166"/>
      <c r="BF1465" s="166"/>
      <c r="BG1465" s="166"/>
      <c r="BH1465" s="308"/>
      <c r="BI1465" s="308"/>
      <c r="BJ1465" s="141" t="s">
        <v>26</v>
      </c>
      <c r="BK1465" s="141" t="s">
        <v>26</v>
      </c>
      <c r="BL1465" s="141"/>
      <c r="BM1465" s="141"/>
      <c r="BN1465" s="139" t="s">
        <v>4075</v>
      </c>
      <c r="BQ1465" s="141"/>
      <c r="BV1465" s="141"/>
      <c r="BX1465" s="141"/>
      <c r="BY1465" s="141"/>
      <c r="BZ1465" s="141"/>
      <c r="CA1465" s="141"/>
      <c r="CB1465" s="141"/>
      <c r="CC1465" s="141"/>
      <c r="CD1465" s="141"/>
      <c r="CE1465" s="141"/>
      <c r="CF1465" s="141"/>
      <c r="CG1465" s="141"/>
    </row>
    <row r="1466" spans="1:85" x14ac:dyDescent="0.35">
      <c r="A1466" s="155" t="s">
        <v>8997</v>
      </c>
      <c r="B1466" s="139" t="s">
        <v>4075</v>
      </c>
      <c r="C1466" s="18">
        <v>42967</v>
      </c>
      <c r="D1466" s="144">
        <v>0.48472222222222222</v>
      </c>
      <c r="E1466" s="141" t="s">
        <v>13269</v>
      </c>
      <c r="F1466" s="141">
        <v>3</v>
      </c>
      <c r="G1466" s="141" t="s">
        <v>2536</v>
      </c>
      <c r="H1466" s="141">
        <v>2017</v>
      </c>
      <c r="I1466" s="18">
        <v>42967</v>
      </c>
      <c r="J1466" s="144">
        <v>0.48472222222222222</v>
      </c>
      <c r="K1466" s="378"/>
      <c r="L1466" s="139" t="s">
        <v>4075</v>
      </c>
      <c r="M1466" s="141"/>
      <c r="N1466" s="248"/>
      <c r="O1466" s="141" t="s">
        <v>26</v>
      </c>
      <c r="P1466" s="141"/>
      <c r="Q1466" s="141" t="s">
        <v>8998</v>
      </c>
      <c r="R1466" s="141" t="s">
        <v>8999</v>
      </c>
      <c r="S1466" s="141"/>
      <c r="T1466" s="141" t="s">
        <v>18221</v>
      </c>
      <c r="U1466" s="141"/>
      <c r="V1466" s="141"/>
      <c r="W1466" s="139" t="s">
        <v>4075</v>
      </c>
      <c r="X1466" s="141" t="s">
        <v>25</v>
      </c>
      <c r="Y1466" s="141" t="s">
        <v>27</v>
      </c>
      <c r="Z1466" s="141" t="s">
        <v>4</v>
      </c>
      <c r="AA1466" s="141" t="s">
        <v>34</v>
      </c>
      <c r="AB1466" s="141"/>
      <c r="AC1466" s="139" t="s">
        <v>18047</v>
      </c>
      <c r="AD1466" s="380"/>
      <c r="AE1466" s="139" t="s">
        <v>111</v>
      </c>
      <c r="AF1466" s="139" t="s">
        <v>13080</v>
      </c>
      <c r="AG1466" s="139" t="s">
        <v>102</v>
      </c>
      <c r="AH1466" s="139" t="s">
        <v>1378</v>
      </c>
      <c r="AI1466" s="139" t="s">
        <v>46</v>
      </c>
      <c r="AJ1466" s="139" t="s">
        <v>46</v>
      </c>
      <c r="AK1466" s="139"/>
      <c r="AL1466" s="139"/>
      <c r="AM1466" s="141" t="s">
        <v>6</v>
      </c>
      <c r="AN1466" s="141" t="s">
        <v>8</v>
      </c>
      <c r="AO1466" s="139" t="s">
        <v>1614</v>
      </c>
      <c r="AP1466" s="139" t="s">
        <v>7</v>
      </c>
      <c r="AQ1466" s="139"/>
      <c r="AR1466" s="381"/>
      <c r="AS1466" s="139" t="s">
        <v>4075</v>
      </c>
      <c r="AT1466" s="141" t="s">
        <v>1404</v>
      </c>
      <c r="AU1466" s="141"/>
      <c r="AV1466" s="383"/>
      <c r="AW1466" s="385"/>
      <c r="AX1466" s="139"/>
      <c r="AY1466" t="s">
        <v>19033</v>
      </c>
      <c r="AZ1466">
        <v>12000</v>
      </c>
      <c r="BA1466" s="381"/>
      <c r="BB1466" s="139" t="s">
        <v>1444</v>
      </c>
      <c r="BC1466" s="166"/>
      <c r="BD1466" s="166"/>
      <c r="BE1466" s="166"/>
      <c r="BF1466" s="166"/>
      <c r="BG1466" s="166"/>
      <c r="BH1466" s="308"/>
      <c r="BI1466" s="308"/>
      <c r="BJ1466" s="141" t="s">
        <v>26</v>
      </c>
      <c r="BK1466" s="141" t="s">
        <v>26</v>
      </c>
      <c r="BL1466" s="141"/>
      <c r="BM1466" s="141"/>
      <c r="BN1466" s="139" t="s">
        <v>4075</v>
      </c>
      <c r="BQ1466" s="141"/>
      <c r="BV1466" s="141"/>
      <c r="BX1466" s="141"/>
      <c r="BY1466" s="141"/>
      <c r="BZ1466" s="141"/>
      <c r="CA1466" s="141"/>
      <c r="CB1466" s="141"/>
      <c r="CC1466" s="141"/>
      <c r="CD1466" s="141"/>
      <c r="CE1466" s="141"/>
      <c r="CF1466" s="141"/>
      <c r="CG1466" s="141"/>
    </row>
    <row r="1467" spans="1:85" x14ac:dyDescent="0.35">
      <c r="A1467" s="155" t="s">
        <v>8991</v>
      </c>
      <c r="B1467" s="139" t="s">
        <v>4075</v>
      </c>
      <c r="C1467" s="18">
        <v>42968</v>
      </c>
      <c r="D1467" s="144">
        <v>0.81319444444444444</v>
      </c>
      <c r="E1467" s="141" t="s">
        <v>13269</v>
      </c>
      <c r="F1467" s="141">
        <v>3</v>
      </c>
      <c r="G1467" s="141" t="s">
        <v>2536</v>
      </c>
      <c r="H1467" s="141">
        <v>2017</v>
      </c>
      <c r="I1467" s="18">
        <v>42968</v>
      </c>
      <c r="J1467" s="144">
        <v>0.68888888888888888</v>
      </c>
      <c r="K1467" s="378"/>
      <c r="L1467" s="139" t="s">
        <v>4075</v>
      </c>
      <c r="M1467" s="141"/>
      <c r="N1467" s="248"/>
      <c r="O1467" s="141" t="s">
        <v>26</v>
      </c>
      <c r="P1467" s="141"/>
      <c r="Q1467" s="141" t="s">
        <v>8992</v>
      </c>
      <c r="R1467" s="141" t="s">
        <v>8993</v>
      </c>
      <c r="S1467" s="141"/>
      <c r="T1467" s="141"/>
      <c r="U1467" s="141">
        <v>113182091</v>
      </c>
      <c r="V1467" s="141"/>
      <c r="W1467" s="139" t="s">
        <v>4075</v>
      </c>
      <c r="X1467" s="141" t="s">
        <v>25</v>
      </c>
      <c r="Y1467" s="141" t="s">
        <v>27</v>
      </c>
      <c r="Z1467" s="141" t="s">
        <v>4</v>
      </c>
      <c r="AA1467" s="141" t="s">
        <v>34</v>
      </c>
      <c r="AB1467" s="141"/>
      <c r="AC1467" s="139" t="s">
        <v>18047</v>
      </c>
      <c r="AD1467" s="380"/>
      <c r="AE1467" s="139" t="s">
        <v>4</v>
      </c>
      <c r="AF1467" s="139" t="s">
        <v>13073</v>
      </c>
      <c r="AG1467" s="139" t="s">
        <v>4</v>
      </c>
      <c r="AH1467" s="139" t="s">
        <v>1378</v>
      </c>
      <c r="AI1467" s="139" t="s">
        <v>15678</v>
      </c>
      <c r="AJ1467" s="139"/>
      <c r="AK1467" s="139" t="s">
        <v>15678</v>
      </c>
      <c r="AL1467" s="139" t="s">
        <v>7</v>
      </c>
      <c r="AM1467" s="141" t="s">
        <v>1527</v>
      </c>
      <c r="AN1467" s="141" t="s">
        <v>8</v>
      </c>
      <c r="AO1467" s="139" t="s">
        <v>1614</v>
      </c>
      <c r="AP1467" s="139" t="s">
        <v>7</v>
      </c>
      <c r="AQ1467" s="139"/>
      <c r="AR1467" s="381"/>
      <c r="AS1467" s="139" t="s">
        <v>4075</v>
      </c>
      <c r="AT1467" s="141" t="s">
        <v>1404</v>
      </c>
      <c r="AU1467" s="141"/>
      <c r="AV1467" s="383"/>
      <c r="AW1467" s="385"/>
      <c r="AX1467" s="139"/>
      <c r="AY1467" t="s">
        <v>19034</v>
      </c>
      <c r="AZ1467">
        <v>12000</v>
      </c>
      <c r="BA1467" s="381"/>
      <c r="BB1467" s="139" t="s">
        <v>17</v>
      </c>
      <c r="BC1467" s="166"/>
      <c r="BD1467" s="166"/>
      <c r="BE1467" s="166"/>
      <c r="BF1467" s="166"/>
      <c r="BG1467" s="166"/>
      <c r="BH1467" s="308"/>
      <c r="BI1467" s="308"/>
      <c r="BJ1467" s="141" t="s">
        <v>26</v>
      </c>
      <c r="BK1467" s="141" t="s">
        <v>26</v>
      </c>
      <c r="BL1467" s="141"/>
      <c r="BM1467" s="141"/>
      <c r="BN1467" s="139" t="s">
        <v>4075</v>
      </c>
      <c r="BQ1467" s="141" t="s">
        <v>15877</v>
      </c>
      <c r="BR1467" s="135" t="s">
        <v>15685</v>
      </c>
      <c r="BT1467" s="135" t="s">
        <v>15353</v>
      </c>
      <c r="BU1467" s="135" t="s">
        <v>13278</v>
      </c>
      <c r="BV1467" s="141" t="s">
        <v>13270</v>
      </c>
      <c r="BW1467" s="135" t="s">
        <v>13280</v>
      </c>
      <c r="BX1467" s="141" t="s">
        <v>12</v>
      </c>
      <c r="BY1467" s="141" t="s">
        <v>12</v>
      </c>
      <c r="BZ1467" s="141" t="s">
        <v>26</v>
      </c>
      <c r="CA1467" s="141" t="s">
        <v>1848</v>
      </c>
      <c r="CB1467" s="141"/>
      <c r="CC1467" s="141" t="s">
        <v>15690</v>
      </c>
      <c r="CD1467" s="141" t="s">
        <v>34</v>
      </c>
      <c r="CE1467" s="141" t="s">
        <v>15450</v>
      </c>
      <c r="CF1467" s="141" t="s">
        <v>15451</v>
      </c>
      <c r="CG1467" s="141" t="s">
        <v>4004</v>
      </c>
    </row>
    <row r="1468" spans="1:85" x14ac:dyDescent="0.35">
      <c r="A1468" s="155" t="s">
        <v>8994</v>
      </c>
      <c r="B1468" s="139" t="s">
        <v>4075</v>
      </c>
      <c r="C1468" s="18">
        <v>42968</v>
      </c>
      <c r="D1468" s="144">
        <v>0.62986111111111109</v>
      </c>
      <c r="E1468" s="141" t="s">
        <v>13269</v>
      </c>
      <c r="F1468" s="141">
        <v>3</v>
      </c>
      <c r="G1468" s="141" t="s">
        <v>2536</v>
      </c>
      <c r="H1468" s="141">
        <v>2017</v>
      </c>
      <c r="I1468" s="18">
        <v>42968</v>
      </c>
      <c r="J1468" s="144">
        <v>0.62777777777777777</v>
      </c>
      <c r="K1468" s="378"/>
      <c r="L1468" s="139" t="s">
        <v>4075</v>
      </c>
      <c r="M1468" s="141"/>
      <c r="N1468" s="248"/>
      <c r="O1468" s="141" t="s">
        <v>26</v>
      </c>
      <c r="P1468" s="141"/>
      <c r="Q1468" s="141" t="s">
        <v>8995</v>
      </c>
      <c r="R1468" s="141" t="s">
        <v>8996</v>
      </c>
      <c r="S1468" s="141"/>
      <c r="T1468" s="141"/>
      <c r="U1468" s="141"/>
      <c r="V1468" s="141"/>
      <c r="W1468" s="139" t="s">
        <v>4075</v>
      </c>
      <c r="X1468" s="141" t="s">
        <v>25</v>
      </c>
      <c r="Y1468" s="141" t="s">
        <v>27</v>
      </c>
      <c r="Z1468" s="141" t="s">
        <v>4</v>
      </c>
      <c r="AA1468" s="141" t="s">
        <v>34</v>
      </c>
      <c r="AB1468" s="141"/>
      <c r="AC1468" s="139" t="s">
        <v>18050</v>
      </c>
      <c r="AD1468" s="380"/>
      <c r="AE1468" s="139" t="s">
        <v>4</v>
      </c>
      <c r="AF1468" s="139" t="s">
        <v>13073</v>
      </c>
      <c r="AG1468" s="139" t="s">
        <v>4</v>
      </c>
      <c r="AH1468" s="139" t="s">
        <v>1378</v>
      </c>
      <c r="AI1468" s="139" t="s">
        <v>15678</v>
      </c>
      <c r="AJ1468" s="139"/>
      <c r="AK1468" s="139" t="s">
        <v>15678</v>
      </c>
      <c r="AL1468" s="139" t="s">
        <v>7</v>
      </c>
      <c r="AM1468" s="141" t="s">
        <v>1527</v>
      </c>
      <c r="AN1468" s="141" t="s">
        <v>8</v>
      </c>
      <c r="AO1468" s="139" t="s">
        <v>1477</v>
      </c>
      <c r="AP1468" s="139" t="s">
        <v>7</v>
      </c>
      <c r="AQ1468" s="139"/>
      <c r="AR1468" s="381"/>
      <c r="AS1468" s="139" t="s">
        <v>4075</v>
      </c>
      <c r="AT1468" s="141" t="s">
        <v>1404</v>
      </c>
      <c r="AU1468" s="141">
        <v>175</v>
      </c>
      <c r="AV1468" s="383"/>
      <c r="AW1468" s="385"/>
      <c r="AX1468" s="139"/>
      <c r="AY1468" t="s">
        <v>18530</v>
      </c>
      <c r="BA1468" s="381"/>
      <c r="BB1468" s="139" t="s">
        <v>1444</v>
      </c>
      <c r="BC1468" s="166"/>
      <c r="BD1468" s="166"/>
      <c r="BE1468" s="166"/>
      <c r="BF1468" s="166"/>
      <c r="BG1468" s="166"/>
      <c r="BH1468" s="308"/>
      <c r="BI1468" s="308"/>
      <c r="BJ1468" s="141" t="s">
        <v>26</v>
      </c>
      <c r="BK1468" s="141" t="s">
        <v>26</v>
      </c>
      <c r="BL1468" s="141"/>
      <c r="BM1468" s="141"/>
      <c r="BN1468" s="139" t="s">
        <v>4075</v>
      </c>
      <c r="BQ1468" s="141" t="s">
        <v>15878</v>
      </c>
      <c r="BR1468" s="135" t="s">
        <v>15685</v>
      </c>
      <c r="BT1468" s="135" t="s">
        <v>15364</v>
      </c>
      <c r="BU1468" s="135" t="s">
        <v>1867</v>
      </c>
      <c r="BV1468" s="141" t="s">
        <v>13263</v>
      </c>
      <c r="BW1468" s="135" t="s">
        <v>13286</v>
      </c>
      <c r="BX1468" s="141" t="s">
        <v>12</v>
      </c>
      <c r="BY1468" s="141" t="s">
        <v>12</v>
      </c>
      <c r="BZ1468" s="141" t="s">
        <v>26</v>
      </c>
      <c r="CA1468" s="141" t="s">
        <v>1848</v>
      </c>
      <c r="CB1468" s="141"/>
      <c r="CC1468" s="141" t="s">
        <v>15686</v>
      </c>
      <c r="CD1468" s="141" t="s">
        <v>15683</v>
      </c>
      <c r="CE1468" s="141" t="s">
        <v>15450</v>
      </c>
      <c r="CF1468" s="141" t="s">
        <v>15451</v>
      </c>
      <c r="CG1468" s="141" t="s">
        <v>1848</v>
      </c>
    </row>
    <row r="1469" spans="1:85" x14ac:dyDescent="0.35">
      <c r="A1469" s="155" t="s">
        <v>8989</v>
      </c>
      <c r="B1469" s="139" t="s">
        <v>4075</v>
      </c>
      <c r="C1469" s="18">
        <v>42969</v>
      </c>
      <c r="D1469" s="144">
        <v>0.59513888888888888</v>
      </c>
      <c r="E1469" s="141" t="s">
        <v>13269</v>
      </c>
      <c r="F1469" s="141">
        <v>3</v>
      </c>
      <c r="G1469" s="141" t="s">
        <v>2536</v>
      </c>
      <c r="H1469" s="141">
        <v>2017</v>
      </c>
      <c r="I1469" s="18">
        <v>42969</v>
      </c>
      <c r="J1469" s="144"/>
      <c r="K1469" s="378"/>
      <c r="L1469" s="139" t="s">
        <v>4075</v>
      </c>
      <c r="M1469" s="141"/>
      <c r="N1469" s="248"/>
      <c r="O1469" s="141" t="s">
        <v>26</v>
      </c>
      <c r="P1469" s="141"/>
      <c r="Q1469" s="141" t="s">
        <v>8990</v>
      </c>
      <c r="R1469" s="141"/>
      <c r="S1469" s="141"/>
      <c r="T1469" s="141"/>
      <c r="U1469" s="141"/>
      <c r="V1469" s="141"/>
      <c r="W1469" s="139" t="s">
        <v>4075</v>
      </c>
      <c r="X1469" s="141" t="s">
        <v>25</v>
      </c>
      <c r="Y1469" s="141" t="s">
        <v>27</v>
      </c>
      <c r="Z1469" s="141" t="s">
        <v>4</v>
      </c>
      <c r="AA1469" s="141" t="s">
        <v>34</v>
      </c>
      <c r="AB1469" s="141"/>
      <c r="AC1469" s="139" t="s">
        <v>18049</v>
      </c>
      <c r="AD1469" s="380"/>
      <c r="AE1469" s="139" t="s">
        <v>102</v>
      </c>
      <c r="AF1469" s="139" t="s">
        <v>13068</v>
      </c>
      <c r="AG1469" s="139" t="s">
        <v>102</v>
      </c>
      <c r="AH1469" s="139" t="s">
        <v>1378</v>
      </c>
      <c r="AI1469" s="139" t="s">
        <v>7</v>
      </c>
      <c r="AJ1469" s="139" t="s">
        <v>7</v>
      </c>
      <c r="AK1469" s="139"/>
      <c r="AL1469" s="139"/>
      <c r="AM1469" s="141" t="s">
        <v>6</v>
      </c>
      <c r="AN1469" s="141" t="s">
        <v>8</v>
      </c>
      <c r="AO1469" s="139" t="s">
        <v>1477</v>
      </c>
      <c r="AP1469" s="139" t="s">
        <v>7</v>
      </c>
      <c r="AQ1469" s="139"/>
      <c r="AR1469" s="381"/>
      <c r="AS1469" s="139" t="s">
        <v>4075</v>
      </c>
      <c r="AT1469" s="141" t="s">
        <v>1404</v>
      </c>
      <c r="AU1469" s="141"/>
      <c r="AV1469" s="383"/>
      <c r="AW1469" s="385"/>
      <c r="AX1469" s="139"/>
      <c r="AY1469" t="s">
        <v>18776</v>
      </c>
      <c r="BA1469" s="381"/>
      <c r="BB1469" s="139" t="s">
        <v>1451</v>
      </c>
      <c r="BC1469" s="166"/>
      <c r="BD1469" s="166"/>
      <c r="BE1469" s="166"/>
      <c r="BF1469" s="166"/>
      <c r="BG1469" s="166"/>
      <c r="BH1469" s="308"/>
      <c r="BI1469" s="308"/>
      <c r="BJ1469" s="141" t="s">
        <v>26</v>
      </c>
      <c r="BK1469" s="141" t="s">
        <v>26</v>
      </c>
      <c r="BL1469" s="141"/>
      <c r="BM1469" s="141"/>
      <c r="BN1469" s="139" t="s">
        <v>4075</v>
      </c>
      <c r="BQ1469" s="141"/>
      <c r="BV1469" s="141"/>
      <c r="BX1469" s="141"/>
      <c r="BY1469" s="141"/>
      <c r="BZ1469" s="141"/>
      <c r="CA1469" s="141"/>
      <c r="CB1469" s="141"/>
      <c r="CC1469" s="141"/>
      <c r="CD1469" s="141"/>
      <c r="CE1469" s="141"/>
      <c r="CF1469" s="141"/>
      <c r="CG1469" s="141"/>
    </row>
    <row r="1470" spans="1:85" x14ac:dyDescent="0.35">
      <c r="A1470" s="155" t="s">
        <v>8985</v>
      </c>
      <c r="B1470" s="139" t="s">
        <v>4075</v>
      </c>
      <c r="C1470" s="18">
        <v>42971</v>
      </c>
      <c r="D1470" s="144">
        <v>0.2722222222222222</v>
      </c>
      <c r="E1470" s="141" t="s">
        <v>13269</v>
      </c>
      <c r="F1470" s="141">
        <v>3</v>
      </c>
      <c r="G1470" s="141" t="s">
        <v>2536</v>
      </c>
      <c r="H1470" s="141">
        <v>2017</v>
      </c>
      <c r="I1470" s="18">
        <v>42971</v>
      </c>
      <c r="J1470" s="144">
        <v>0.26597222222222222</v>
      </c>
      <c r="K1470" s="378"/>
      <c r="L1470" s="139" t="s">
        <v>4075</v>
      </c>
      <c r="M1470" s="141"/>
      <c r="N1470" s="248"/>
      <c r="O1470" s="141" t="s">
        <v>26</v>
      </c>
      <c r="P1470" s="141"/>
      <c r="Q1470" s="141" t="s">
        <v>8986</v>
      </c>
      <c r="R1470" s="141" t="s">
        <v>8987</v>
      </c>
      <c r="S1470" s="141"/>
      <c r="T1470" s="141"/>
      <c r="U1470" s="141">
        <v>113191407</v>
      </c>
      <c r="V1470" s="141"/>
      <c r="W1470" s="139" t="s">
        <v>4075</v>
      </c>
      <c r="X1470" s="141" t="s">
        <v>25</v>
      </c>
      <c r="Y1470" s="141" t="s">
        <v>27</v>
      </c>
      <c r="Z1470" s="141" t="s">
        <v>4</v>
      </c>
      <c r="AA1470" s="141" t="s">
        <v>34</v>
      </c>
      <c r="AB1470" s="141"/>
      <c r="AC1470" s="139" t="s">
        <v>18049</v>
      </c>
      <c r="AD1470" s="380"/>
      <c r="AE1470" s="139" t="s">
        <v>102</v>
      </c>
      <c r="AF1470" s="139" t="s">
        <v>13068</v>
      </c>
      <c r="AG1470" s="139" t="s">
        <v>102</v>
      </c>
      <c r="AH1470" s="139" t="s">
        <v>1378</v>
      </c>
      <c r="AI1470" s="139" t="s">
        <v>7</v>
      </c>
      <c r="AJ1470" s="139" t="s">
        <v>7</v>
      </c>
      <c r="AK1470" s="139"/>
      <c r="AL1470" s="139"/>
      <c r="AM1470" s="141" t="s">
        <v>6</v>
      </c>
      <c r="AN1470" s="141" t="s">
        <v>8</v>
      </c>
      <c r="AO1470" s="139" t="s">
        <v>1614</v>
      </c>
      <c r="AP1470" s="139" t="s">
        <v>7</v>
      </c>
      <c r="AQ1470" s="139"/>
      <c r="AR1470" s="381"/>
      <c r="AS1470" s="139" t="s">
        <v>4075</v>
      </c>
      <c r="AT1470" s="141" t="s">
        <v>1404</v>
      </c>
      <c r="AU1470" s="141"/>
      <c r="AV1470" s="383"/>
      <c r="AW1470" s="385"/>
      <c r="AX1470" s="139"/>
      <c r="AY1470" t="s">
        <v>19035</v>
      </c>
      <c r="AZ1470">
        <v>12000</v>
      </c>
      <c r="BA1470" s="381"/>
      <c r="BB1470" s="139" t="s">
        <v>1444</v>
      </c>
      <c r="BC1470" s="166"/>
      <c r="BD1470" s="166"/>
      <c r="BE1470" s="166"/>
      <c r="BF1470" s="166"/>
      <c r="BG1470" s="166"/>
      <c r="BH1470" s="308"/>
      <c r="BI1470" s="308"/>
      <c r="BJ1470" s="141" t="s">
        <v>26</v>
      </c>
      <c r="BK1470" s="141" t="s">
        <v>26</v>
      </c>
      <c r="BL1470" s="141"/>
      <c r="BM1470" s="141"/>
      <c r="BN1470" s="139" t="s">
        <v>4075</v>
      </c>
      <c r="BQ1470" s="141"/>
      <c r="BV1470" s="141"/>
      <c r="BX1470" s="141"/>
      <c r="BY1470" s="141"/>
      <c r="BZ1470" s="141"/>
      <c r="CA1470" s="141"/>
      <c r="CB1470" s="141"/>
      <c r="CC1470" s="141"/>
      <c r="CD1470" s="141"/>
      <c r="CE1470" s="141"/>
      <c r="CF1470" s="141"/>
      <c r="CG1470" s="141"/>
    </row>
    <row r="1471" spans="1:85" x14ac:dyDescent="0.35">
      <c r="A1471" s="155" t="s">
        <v>8982</v>
      </c>
      <c r="B1471" s="139" t="s">
        <v>4075</v>
      </c>
      <c r="C1471" s="18">
        <v>42972</v>
      </c>
      <c r="D1471" s="144">
        <v>0.40763888888888888</v>
      </c>
      <c r="E1471" s="141" t="s">
        <v>13269</v>
      </c>
      <c r="F1471" s="141">
        <v>3</v>
      </c>
      <c r="G1471" s="141" t="s">
        <v>2536</v>
      </c>
      <c r="H1471" s="141">
        <v>2017</v>
      </c>
      <c r="I1471" s="18">
        <v>42972</v>
      </c>
      <c r="J1471" s="144"/>
      <c r="K1471" s="378"/>
      <c r="L1471" s="139" t="s">
        <v>4075</v>
      </c>
      <c r="M1471" s="141"/>
      <c r="N1471" s="248"/>
      <c r="O1471" s="141" t="s">
        <v>26</v>
      </c>
      <c r="P1471" s="141"/>
      <c r="Q1471" s="141" t="s">
        <v>8983</v>
      </c>
      <c r="R1471" s="141" t="s">
        <v>8984</v>
      </c>
      <c r="S1471" s="141"/>
      <c r="T1471" s="141"/>
      <c r="U1471" s="141">
        <v>113194905</v>
      </c>
      <c r="V1471" s="141"/>
      <c r="W1471" s="139" t="s">
        <v>4075</v>
      </c>
      <c r="X1471" s="141" t="s">
        <v>25</v>
      </c>
      <c r="Y1471" s="141" t="s">
        <v>27</v>
      </c>
      <c r="Z1471" s="141" t="s">
        <v>4</v>
      </c>
      <c r="AA1471" s="141" t="s">
        <v>34</v>
      </c>
      <c r="AB1471" s="141"/>
      <c r="AC1471" s="139" t="s">
        <v>18047</v>
      </c>
      <c r="AD1471" s="380"/>
      <c r="AE1471" s="139" t="s">
        <v>4</v>
      </c>
      <c r="AF1471" s="139" t="s">
        <v>13073</v>
      </c>
      <c r="AG1471" s="139" t="s">
        <v>4</v>
      </c>
      <c r="AH1471" s="139" t="s">
        <v>1378</v>
      </c>
      <c r="AI1471" s="139" t="s">
        <v>15678</v>
      </c>
      <c r="AJ1471" s="139"/>
      <c r="AK1471" s="139" t="s">
        <v>15678</v>
      </c>
      <c r="AL1471" s="139" t="s">
        <v>7</v>
      </c>
      <c r="AM1471" s="141" t="s">
        <v>6</v>
      </c>
      <c r="AN1471" s="141" t="s">
        <v>8</v>
      </c>
      <c r="AO1471" s="139" t="s">
        <v>1614</v>
      </c>
      <c r="AP1471" s="139" t="s">
        <v>7</v>
      </c>
      <c r="AQ1471" s="139"/>
      <c r="AR1471" s="381"/>
      <c r="AS1471" s="139" t="s">
        <v>4075</v>
      </c>
      <c r="AT1471" s="141" t="s">
        <v>1404</v>
      </c>
      <c r="AU1471" s="141"/>
      <c r="AV1471" s="383"/>
      <c r="AW1471" s="385"/>
      <c r="AX1471" s="139"/>
      <c r="AY1471" t="s">
        <v>18974</v>
      </c>
      <c r="AZ1471">
        <v>21000</v>
      </c>
      <c r="BA1471" s="381"/>
      <c r="BB1471" s="139" t="s">
        <v>1444</v>
      </c>
      <c r="BC1471" s="166"/>
      <c r="BD1471" s="166"/>
      <c r="BE1471" s="166"/>
      <c r="BF1471" s="166"/>
      <c r="BG1471" s="166"/>
      <c r="BH1471" s="308"/>
      <c r="BI1471" s="308"/>
      <c r="BJ1471" s="141" t="s">
        <v>26</v>
      </c>
      <c r="BK1471" s="141" t="s">
        <v>26</v>
      </c>
      <c r="BL1471" s="141"/>
      <c r="BM1471" s="141"/>
      <c r="BN1471" s="139" t="s">
        <v>4075</v>
      </c>
      <c r="BQ1471" s="141" t="s">
        <v>15879</v>
      </c>
      <c r="BR1471" s="135" t="s">
        <v>15685</v>
      </c>
      <c r="BT1471" s="135" t="s">
        <v>15360</v>
      </c>
      <c r="BU1471" s="135" t="s">
        <v>15409</v>
      </c>
      <c r="BV1471" s="141" t="s">
        <v>15383</v>
      </c>
      <c r="BW1471" s="135" t="s">
        <v>13276</v>
      </c>
      <c r="BX1471" s="141" t="s">
        <v>15681</v>
      </c>
      <c r="BY1471" s="141" t="s">
        <v>12</v>
      </c>
      <c r="BZ1471" s="141" t="s">
        <v>26</v>
      </c>
      <c r="CA1471" s="141" t="s">
        <v>1848</v>
      </c>
      <c r="CB1471" s="141"/>
      <c r="CC1471" s="141" t="s">
        <v>15690</v>
      </c>
      <c r="CD1471" s="141" t="s">
        <v>15683</v>
      </c>
      <c r="CE1471" s="141" t="s">
        <v>15450</v>
      </c>
      <c r="CF1471" s="141" t="s">
        <v>15451</v>
      </c>
      <c r="CG1471" s="141" t="s">
        <v>2536</v>
      </c>
    </row>
    <row r="1472" spans="1:85" x14ac:dyDescent="0.35">
      <c r="A1472" s="155" t="s">
        <v>8975</v>
      </c>
      <c r="B1472" s="139" t="s">
        <v>4075</v>
      </c>
      <c r="C1472" s="18">
        <v>42973</v>
      </c>
      <c r="D1472" s="144">
        <v>0.87013888888888891</v>
      </c>
      <c r="E1472" s="141" t="s">
        <v>13269</v>
      </c>
      <c r="F1472" s="141">
        <v>3</v>
      </c>
      <c r="G1472" s="141" t="s">
        <v>2536</v>
      </c>
      <c r="H1472" s="141">
        <v>2017</v>
      </c>
      <c r="I1472" s="18">
        <v>42973</v>
      </c>
      <c r="J1472" s="144"/>
      <c r="K1472" s="378"/>
      <c r="L1472" s="139" t="s">
        <v>4075</v>
      </c>
      <c r="M1472" s="141"/>
      <c r="N1472" s="248"/>
      <c r="O1472" s="141" t="s">
        <v>26</v>
      </c>
      <c r="P1472" s="141"/>
      <c r="Q1472" s="141" t="s">
        <v>8976</v>
      </c>
      <c r="R1472" s="141"/>
      <c r="S1472" s="141"/>
      <c r="T1472" s="141" t="s">
        <v>18222</v>
      </c>
      <c r="U1472" s="141"/>
      <c r="V1472" s="141"/>
      <c r="W1472" s="139" t="s">
        <v>4075</v>
      </c>
      <c r="X1472" s="141" t="s">
        <v>25</v>
      </c>
      <c r="Y1472" s="141" t="s">
        <v>27</v>
      </c>
      <c r="Z1472" s="141" t="s">
        <v>4</v>
      </c>
      <c r="AA1472" s="141" t="s">
        <v>34</v>
      </c>
      <c r="AB1472" s="141"/>
      <c r="AC1472" s="139" t="s">
        <v>18047</v>
      </c>
      <c r="AD1472" s="380"/>
      <c r="AE1472" s="139" t="s">
        <v>111</v>
      </c>
      <c r="AF1472" s="139" t="s">
        <v>13071</v>
      </c>
      <c r="AG1472" s="139" t="s">
        <v>102</v>
      </c>
      <c r="AH1472" s="139" t="s">
        <v>1378</v>
      </c>
      <c r="AI1472" s="139" t="s">
        <v>1423</v>
      </c>
      <c r="AJ1472" s="139" t="s">
        <v>1423</v>
      </c>
      <c r="AK1472" s="139"/>
      <c r="AL1472" s="139"/>
      <c r="AM1472" s="141" t="s">
        <v>6</v>
      </c>
      <c r="AN1472" s="141" t="s">
        <v>8</v>
      </c>
      <c r="AO1472" s="139" t="s">
        <v>1477</v>
      </c>
      <c r="AP1472" s="139" t="s">
        <v>7</v>
      </c>
      <c r="AQ1472" s="139"/>
      <c r="AR1472" s="381"/>
      <c r="AS1472" s="139" t="s">
        <v>4075</v>
      </c>
      <c r="AT1472" s="141" t="s">
        <v>44</v>
      </c>
      <c r="AU1472" s="141">
        <v>305</v>
      </c>
      <c r="AV1472" s="383"/>
      <c r="AW1472" s="385"/>
      <c r="AX1472" s="139"/>
      <c r="AY1472" t="s">
        <v>18474</v>
      </c>
      <c r="BA1472" s="381"/>
      <c r="BB1472" s="139" t="s">
        <v>1452</v>
      </c>
      <c r="BC1472" s="166"/>
      <c r="BD1472" s="166"/>
      <c r="BE1472" s="166"/>
      <c r="BF1472" s="166"/>
      <c r="BG1472" s="166"/>
      <c r="BH1472" s="308"/>
      <c r="BI1472" s="308"/>
      <c r="BJ1472" s="141" t="s">
        <v>26</v>
      </c>
      <c r="BK1472" s="141" t="s">
        <v>26</v>
      </c>
      <c r="BL1472" s="141"/>
      <c r="BM1472" s="141"/>
      <c r="BN1472" s="139" t="s">
        <v>4075</v>
      </c>
      <c r="BQ1472" s="141"/>
      <c r="BV1472" s="141"/>
      <c r="BX1472" s="141"/>
      <c r="BY1472" s="141"/>
      <c r="BZ1472" s="141"/>
      <c r="CA1472" s="141"/>
      <c r="CB1472" s="141"/>
      <c r="CC1472" s="141"/>
      <c r="CD1472" s="141"/>
      <c r="CE1472" s="141"/>
      <c r="CF1472" s="141"/>
      <c r="CG1472" s="141"/>
    </row>
    <row r="1473" spans="1:85" x14ac:dyDescent="0.35">
      <c r="A1473" s="155" t="s">
        <v>8977</v>
      </c>
      <c r="B1473" s="139" t="s">
        <v>4075</v>
      </c>
      <c r="C1473" s="18">
        <v>42973</v>
      </c>
      <c r="D1473" s="144">
        <v>0.86041666666666672</v>
      </c>
      <c r="E1473" s="141" t="s">
        <v>13269</v>
      </c>
      <c r="F1473" s="141">
        <v>3</v>
      </c>
      <c r="G1473" s="141" t="s">
        <v>2536</v>
      </c>
      <c r="H1473" s="141">
        <v>2017</v>
      </c>
      <c r="I1473" s="18">
        <v>42973</v>
      </c>
      <c r="J1473" s="144">
        <v>0.85347222222222219</v>
      </c>
      <c r="K1473" s="378"/>
      <c r="L1473" s="139" t="s">
        <v>4075</v>
      </c>
      <c r="M1473" s="141"/>
      <c r="N1473" s="248"/>
      <c r="O1473" s="141" t="s">
        <v>26</v>
      </c>
      <c r="P1473" s="141"/>
      <c r="Q1473" s="141" t="s">
        <v>8978</v>
      </c>
      <c r="R1473" s="141" t="s">
        <v>8979</v>
      </c>
      <c r="S1473" s="141"/>
      <c r="T1473" s="141"/>
      <c r="U1473" s="141">
        <v>113197152</v>
      </c>
      <c r="V1473" s="141"/>
      <c r="W1473" s="139" t="s">
        <v>4075</v>
      </c>
      <c r="X1473" s="141" t="s">
        <v>25</v>
      </c>
      <c r="Y1473" s="141" t="s">
        <v>27</v>
      </c>
      <c r="Z1473" s="141" t="s">
        <v>4</v>
      </c>
      <c r="AA1473" s="141" t="s">
        <v>34</v>
      </c>
      <c r="AB1473" s="141"/>
      <c r="AC1473" s="139" t="s">
        <v>18049</v>
      </c>
      <c r="AD1473" s="380"/>
      <c r="AE1473" s="139" t="s">
        <v>102</v>
      </c>
      <c r="AF1473" s="139" t="s">
        <v>13068</v>
      </c>
      <c r="AG1473" s="139" t="s">
        <v>102</v>
      </c>
      <c r="AH1473" s="139" t="s">
        <v>1378</v>
      </c>
      <c r="AI1473" s="139" t="s">
        <v>7</v>
      </c>
      <c r="AJ1473" s="139" t="s">
        <v>7</v>
      </c>
      <c r="AK1473" s="139"/>
      <c r="AL1473" s="139"/>
      <c r="AM1473" s="141" t="s">
        <v>1527</v>
      </c>
      <c r="AN1473" s="141" t="s">
        <v>8</v>
      </c>
      <c r="AO1473" s="139" t="s">
        <v>1614</v>
      </c>
      <c r="AP1473" s="139" t="s">
        <v>7</v>
      </c>
      <c r="AQ1473" s="139"/>
      <c r="AR1473" s="381"/>
      <c r="AS1473" s="139" t="s">
        <v>4075</v>
      </c>
      <c r="AT1473" s="141" t="s">
        <v>1404</v>
      </c>
      <c r="AU1473" s="141"/>
      <c r="AV1473" s="383"/>
      <c r="AW1473" s="385"/>
      <c r="AX1473" s="139"/>
      <c r="AY1473" t="s">
        <v>18898</v>
      </c>
      <c r="AZ1473">
        <v>12000</v>
      </c>
      <c r="BA1473" s="381"/>
      <c r="BB1473" s="139" t="s">
        <v>17</v>
      </c>
      <c r="BC1473" s="166"/>
      <c r="BD1473" s="166"/>
      <c r="BE1473" s="166"/>
      <c r="BF1473" s="166"/>
      <c r="BG1473" s="166"/>
      <c r="BH1473" s="308"/>
      <c r="BI1473" s="308"/>
      <c r="BJ1473" s="141" t="s">
        <v>26</v>
      </c>
      <c r="BK1473" s="141" t="s">
        <v>26</v>
      </c>
      <c r="BL1473" s="141"/>
      <c r="BM1473" s="141"/>
      <c r="BN1473" s="139" t="s">
        <v>4075</v>
      </c>
      <c r="BQ1473" s="141"/>
      <c r="BV1473" s="141"/>
      <c r="BX1473" s="141"/>
      <c r="BY1473" s="141"/>
      <c r="BZ1473" s="141"/>
      <c r="CA1473" s="141"/>
      <c r="CB1473" s="141"/>
      <c r="CC1473" s="141"/>
      <c r="CD1473" s="141"/>
      <c r="CE1473" s="141"/>
      <c r="CF1473" s="141"/>
      <c r="CG1473" s="141"/>
    </row>
    <row r="1474" spans="1:85" x14ac:dyDescent="0.35">
      <c r="A1474" s="155" t="s">
        <v>8980</v>
      </c>
      <c r="B1474" s="139" t="s">
        <v>4075</v>
      </c>
      <c r="C1474" s="18">
        <v>42973</v>
      </c>
      <c r="D1474" s="144">
        <v>0.2986111111111111</v>
      </c>
      <c r="E1474" s="141" t="s">
        <v>13269</v>
      </c>
      <c r="F1474" s="141">
        <v>3</v>
      </c>
      <c r="G1474" s="141" t="s">
        <v>2536</v>
      </c>
      <c r="H1474" s="141">
        <v>2017</v>
      </c>
      <c r="I1474" s="18">
        <v>42973</v>
      </c>
      <c r="J1474" s="144"/>
      <c r="K1474" s="378"/>
      <c r="L1474" s="139" t="s">
        <v>4075</v>
      </c>
      <c r="M1474" s="141"/>
      <c r="N1474" s="248"/>
      <c r="O1474" s="141" t="s">
        <v>26</v>
      </c>
      <c r="P1474" s="141"/>
      <c r="Q1474" s="141" t="s">
        <v>8981</v>
      </c>
      <c r="R1474" s="141"/>
      <c r="S1474" s="141"/>
      <c r="T1474" s="141"/>
      <c r="U1474" s="141"/>
      <c r="V1474" s="141"/>
      <c r="W1474" s="139" t="s">
        <v>4075</v>
      </c>
      <c r="X1474" s="141" t="s">
        <v>25</v>
      </c>
      <c r="Y1474" s="141" t="s">
        <v>27</v>
      </c>
      <c r="Z1474" s="141" t="s">
        <v>4</v>
      </c>
      <c r="AA1474" s="141" t="s">
        <v>34</v>
      </c>
      <c r="AB1474" s="141"/>
      <c r="AC1474" s="139" t="s">
        <v>18047</v>
      </c>
      <c r="AD1474" s="380"/>
      <c r="AE1474" s="139" t="s">
        <v>103</v>
      </c>
      <c r="AF1474" s="139" t="s">
        <v>13069</v>
      </c>
      <c r="AG1474" s="139" t="s">
        <v>103</v>
      </c>
      <c r="AH1474" s="139" t="s">
        <v>1378</v>
      </c>
      <c r="AI1474" s="139" t="s">
        <v>7399</v>
      </c>
      <c r="AJ1474" s="139"/>
      <c r="AK1474" s="139" t="s">
        <v>7399</v>
      </c>
      <c r="AL1474" s="139" t="s">
        <v>7</v>
      </c>
      <c r="AM1474" s="141" t="s">
        <v>6</v>
      </c>
      <c r="AN1474" s="141" t="s">
        <v>8</v>
      </c>
      <c r="AO1474" s="139" t="s">
        <v>1477</v>
      </c>
      <c r="AP1474" s="139" t="s">
        <v>7</v>
      </c>
      <c r="AQ1474" s="139"/>
      <c r="AR1474" s="381"/>
      <c r="AS1474" s="139" t="s">
        <v>4075</v>
      </c>
      <c r="AT1474" s="141" t="s">
        <v>1404</v>
      </c>
      <c r="AU1474" s="141"/>
      <c r="AV1474" s="383"/>
      <c r="AW1474" s="385"/>
      <c r="AX1474" s="139"/>
      <c r="AY1474" t="s">
        <v>18925</v>
      </c>
      <c r="BA1474" s="381"/>
      <c r="BB1474" s="139" t="s">
        <v>17</v>
      </c>
      <c r="BC1474" s="166"/>
      <c r="BD1474" s="166"/>
      <c r="BE1474" s="166"/>
      <c r="BF1474" s="166"/>
      <c r="BG1474" s="166"/>
      <c r="BH1474" s="308"/>
      <c r="BI1474" s="308"/>
      <c r="BJ1474" s="141" t="s">
        <v>26</v>
      </c>
      <c r="BK1474" s="141" t="s">
        <v>26</v>
      </c>
      <c r="BL1474" s="141"/>
      <c r="BM1474" s="141"/>
      <c r="BN1474" s="139" t="s">
        <v>4075</v>
      </c>
      <c r="BQ1474" s="141"/>
      <c r="BV1474" s="141"/>
      <c r="BX1474" s="141"/>
      <c r="BY1474" s="141"/>
      <c r="BZ1474" s="141"/>
      <c r="CA1474" s="141"/>
      <c r="CB1474" s="141"/>
      <c r="CC1474" s="141"/>
      <c r="CD1474" s="141"/>
      <c r="CE1474" s="141"/>
      <c r="CF1474" s="141"/>
      <c r="CG1474" s="141"/>
    </row>
    <row r="1475" spans="1:85" x14ac:dyDescent="0.35">
      <c r="A1475" s="155" t="s">
        <v>8968</v>
      </c>
      <c r="B1475" s="139" t="s">
        <v>4075</v>
      </c>
      <c r="C1475" s="18">
        <v>42974</v>
      </c>
      <c r="D1475" s="144">
        <v>0.83663194444444444</v>
      </c>
      <c r="E1475" s="141" t="s">
        <v>13270</v>
      </c>
      <c r="F1475" s="141">
        <v>3</v>
      </c>
      <c r="G1475" s="141" t="s">
        <v>2536</v>
      </c>
      <c r="H1475" s="141">
        <v>2017</v>
      </c>
      <c r="I1475" s="18">
        <v>42974</v>
      </c>
      <c r="J1475" s="144">
        <v>0.83611111111111114</v>
      </c>
      <c r="K1475" s="378"/>
      <c r="L1475" s="139" t="s">
        <v>4075</v>
      </c>
      <c r="M1475" s="141" t="s">
        <v>28</v>
      </c>
      <c r="N1475" s="248">
        <v>44245</v>
      </c>
      <c r="O1475" s="141" t="s">
        <v>25</v>
      </c>
      <c r="P1475" s="141"/>
      <c r="Q1475" s="141"/>
      <c r="R1475" s="141" t="s">
        <v>8969</v>
      </c>
      <c r="S1475" s="141"/>
      <c r="T1475" s="141" t="s">
        <v>17118</v>
      </c>
      <c r="U1475" s="141">
        <v>113197536</v>
      </c>
      <c r="V1475" s="141"/>
      <c r="W1475" s="139" t="s">
        <v>4075</v>
      </c>
      <c r="X1475" s="141" t="s">
        <v>25</v>
      </c>
      <c r="Y1475" s="141" t="s">
        <v>27</v>
      </c>
      <c r="Z1475" s="141"/>
      <c r="AA1475" s="141" t="s">
        <v>34</v>
      </c>
      <c r="AB1475" s="141"/>
      <c r="AC1475" s="139" t="s">
        <v>18047</v>
      </c>
      <c r="AD1475" s="380"/>
      <c r="AE1475" s="139" t="s">
        <v>4</v>
      </c>
      <c r="AF1475" s="139" t="s">
        <v>13073</v>
      </c>
      <c r="AG1475" s="139" t="s">
        <v>4</v>
      </c>
      <c r="AH1475" s="139" t="s">
        <v>1380</v>
      </c>
      <c r="AI1475" s="139" t="s">
        <v>15678</v>
      </c>
      <c r="AJ1475" s="139"/>
      <c r="AK1475" s="139" t="s">
        <v>15678</v>
      </c>
      <c r="AL1475" s="139" t="s">
        <v>1563</v>
      </c>
      <c r="AM1475" s="141" t="s">
        <v>15</v>
      </c>
      <c r="AN1475" s="141" t="s">
        <v>8</v>
      </c>
      <c r="AO1475" s="139"/>
      <c r="AP1475" s="139" t="s">
        <v>1563</v>
      </c>
      <c r="AQ1475" s="139"/>
      <c r="AR1475" s="381"/>
      <c r="AS1475" s="139" t="s">
        <v>4075</v>
      </c>
      <c r="AT1475" s="141" t="s">
        <v>43</v>
      </c>
      <c r="AU1475" s="141">
        <v>300</v>
      </c>
      <c r="AV1475" s="383"/>
      <c r="AW1475" s="385"/>
      <c r="AX1475" s="139" t="s">
        <v>84</v>
      </c>
      <c r="AY1475" t="s">
        <v>18348</v>
      </c>
      <c r="BA1475" s="381"/>
      <c r="BB1475" s="139" t="s">
        <v>1450</v>
      </c>
      <c r="BC1475" s="166"/>
      <c r="BD1475" s="166"/>
      <c r="BE1475" s="166"/>
      <c r="BF1475" s="166"/>
      <c r="BG1475" s="166"/>
      <c r="BH1475" s="308"/>
      <c r="BI1475" s="308"/>
      <c r="BJ1475" s="141" t="s">
        <v>26</v>
      </c>
      <c r="BK1475" s="141" t="s">
        <v>26</v>
      </c>
      <c r="BL1475" s="141"/>
      <c r="BM1475" s="141"/>
      <c r="BN1475" s="139" t="s">
        <v>4075</v>
      </c>
      <c r="BQ1475" s="141" t="s">
        <v>15879</v>
      </c>
      <c r="BR1475" s="135" t="s">
        <v>15685</v>
      </c>
      <c r="BT1475" s="135" t="s">
        <v>15355</v>
      </c>
      <c r="BU1475" s="135" t="s">
        <v>15374</v>
      </c>
      <c r="BV1475" s="141" t="s">
        <v>2760</v>
      </c>
      <c r="BW1475" s="135" t="s">
        <v>3829</v>
      </c>
      <c r="BX1475" s="141" t="s">
        <v>15689</v>
      </c>
      <c r="BY1475" s="141" t="s">
        <v>15681</v>
      </c>
      <c r="BZ1475" s="141" t="s">
        <v>26</v>
      </c>
      <c r="CA1475" s="141" t="s">
        <v>1848</v>
      </c>
      <c r="CB1475" s="141"/>
      <c r="CC1475" s="141" t="s">
        <v>15690</v>
      </c>
      <c r="CD1475" s="141" t="s">
        <v>15683</v>
      </c>
      <c r="CE1475" s="141" t="s">
        <v>15450</v>
      </c>
      <c r="CF1475" s="141" t="s">
        <v>15451</v>
      </c>
      <c r="CG1475" s="141" t="s">
        <v>2003</v>
      </c>
    </row>
    <row r="1476" spans="1:85" x14ac:dyDescent="0.35">
      <c r="A1476" s="155" t="s">
        <v>8965</v>
      </c>
      <c r="B1476" s="139" t="s">
        <v>4075</v>
      </c>
      <c r="C1476" s="18">
        <v>42974</v>
      </c>
      <c r="D1476" s="144">
        <v>0.92777777777777781</v>
      </c>
      <c r="E1476" s="141" t="s">
        <v>13270</v>
      </c>
      <c r="F1476" s="141">
        <v>3</v>
      </c>
      <c r="G1476" s="141" t="s">
        <v>2536</v>
      </c>
      <c r="H1476" s="141">
        <v>2017</v>
      </c>
      <c r="I1476" s="18">
        <v>42974</v>
      </c>
      <c r="J1476" s="144">
        <v>0.92291666666666672</v>
      </c>
      <c r="K1476" s="378"/>
      <c r="L1476" s="139" t="s">
        <v>4075</v>
      </c>
      <c r="M1476" s="141"/>
      <c r="N1476" s="248"/>
      <c r="O1476" s="141" t="s">
        <v>26</v>
      </c>
      <c r="P1476" s="141"/>
      <c r="Q1476" s="141" t="s">
        <v>8966</v>
      </c>
      <c r="R1476" s="141" t="s">
        <v>8967</v>
      </c>
      <c r="S1476" s="141"/>
      <c r="T1476" s="141"/>
      <c r="U1476" s="141">
        <v>113197636</v>
      </c>
      <c r="V1476" s="141"/>
      <c r="W1476" s="139" t="s">
        <v>4075</v>
      </c>
      <c r="X1476" s="141" t="s">
        <v>25</v>
      </c>
      <c r="Y1476" s="141" t="s">
        <v>27</v>
      </c>
      <c r="Z1476" s="141" t="s">
        <v>4</v>
      </c>
      <c r="AA1476" s="141" t="s">
        <v>34</v>
      </c>
      <c r="AB1476" s="141"/>
      <c r="AC1476" s="139" t="s">
        <v>18047</v>
      </c>
      <c r="AD1476" s="380"/>
      <c r="AE1476" s="139" t="s">
        <v>4</v>
      </c>
      <c r="AF1476" s="139" t="s">
        <v>13073</v>
      </c>
      <c r="AG1476" s="139" t="s">
        <v>4</v>
      </c>
      <c r="AH1476" s="139" t="s">
        <v>1378</v>
      </c>
      <c r="AI1476" s="139" t="s">
        <v>15678</v>
      </c>
      <c r="AJ1476" s="139"/>
      <c r="AK1476" s="139" t="s">
        <v>15678</v>
      </c>
      <c r="AL1476" s="139" t="s">
        <v>7</v>
      </c>
      <c r="AM1476" s="141" t="s">
        <v>6</v>
      </c>
      <c r="AN1476" s="141" t="s">
        <v>8</v>
      </c>
      <c r="AO1476" s="139" t="s">
        <v>1614</v>
      </c>
      <c r="AP1476" s="139" t="s">
        <v>7</v>
      </c>
      <c r="AQ1476" s="139"/>
      <c r="AR1476" s="381"/>
      <c r="AS1476" s="139" t="s">
        <v>4075</v>
      </c>
      <c r="AT1476" s="141" t="s">
        <v>1404</v>
      </c>
      <c r="AU1476" s="141"/>
      <c r="AV1476" s="383"/>
      <c r="AW1476" s="385"/>
      <c r="AX1476" s="139"/>
      <c r="AY1476" t="s">
        <v>18289</v>
      </c>
      <c r="AZ1476">
        <v>12000</v>
      </c>
      <c r="BA1476" s="381"/>
      <c r="BB1476" s="139" t="s">
        <v>1444</v>
      </c>
      <c r="BC1476" s="166"/>
      <c r="BD1476" s="166"/>
      <c r="BE1476" s="166"/>
      <c r="BF1476" s="166"/>
      <c r="BG1476" s="166"/>
      <c r="BH1476" s="308"/>
      <c r="BI1476" s="308"/>
      <c r="BJ1476" s="141" t="s">
        <v>26</v>
      </c>
      <c r="BK1476" s="141" t="s">
        <v>26</v>
      </c>
      <c r="BL1476" s="141"/>
      <c r="BM1476" s="141"/>
      <c r="BN1476" s="139" t="s">
        <v>4075</v>
      </c>
      <c r="BQ1476" s="141" t="s">
        <v>15856</v>
      </c>
      <c r="BR1476" s="135" t="s">
        <v>15685</v>
      </c>
      <c r="BT1476" s="135" t="s">
        <v>15355</v>
      </c>
      <c r="BU1476" s="135" t="s">
        <v>15363</v>
      </c>
      <c r="BV1476" s="141" t="s">
        <v>2410</v>
      </c>
      <c r="BW1476" s="135" t="s">
        <v>3829</v>
      </c>
      <c r="BX1476" s="141" t="s">
        <v>12</v>
      </c>
      <c r="BY1476" s="141" t="s">
        <v>12</v>
      </c>
      <c r="BZ1476" s="141" t="s">
        <v>26</v>
      </c>
      <c r="CA1476" s="141" t="s">
        <v>1848</v>
      </c>
      <c r="CB1476" s="141"/>
      <c r="CC1476" s="141" t="s">
        <v>15690</v>
      </c>
      <c r="CD1476" s="141" t="s">
        <v>34</v>
      </c>
      <c r="CE1476" s="141" t="s">
        <v>15450</v>
      </c>
      <c r="CF1476" s="141" t="s">
        <v>15451</v>
      </c>
      <c r="CG1476" s="141" t="s">
        <v>1897</v>
      </c>
    </row>
    <row r="1477" spans="1:85" x14ac:dyDescent="0.35">
      <c r="A1477" s="155" t="s">
        <v>8972</v>
      </c>
      <c r="B1477" s="139" t="s">
        <v>4075</v>
      </c>
      <c r="C1477" s="18">
        <v>42974</v>
      </c>
      <c r="D1477" s="144">
        <v>0.75763888888888886</v>
      </c>
      <c r="E1477" s="141" t="s">
        <v>13270</v>
      </c>
      <c r="F1477" s="141">
        <v>3</v>
      </c>
      <c r="G1477" s="141" t="s">
        <v>2536</v>
      </c>
      <c r="H1477" s="141">
        <v>2017</v>
      </c>
      <c r="I1477" s="18">
        <v>42974</v>
      </c>
      <c r="J1477" s="144"/>
      <c r="K1477" s="378"/>
      <c r="L1477" s="139" t="s">
        <v>4075</v>
      </c>
      <c r="M1477" s="141"/>
      <c r="N1477" s="248"/>
      <c r="O1477" s="141" t="s">
        <v>26</v>
      </c>
      <c r="P1477" s="141"/>
      <c r="Q1477" s="141" t="s">
        <v>8973</v>
      </c>
      <c r="R1477" s="141" t="s">
        <v>8974</v>
      </c>
      <c r="S1477" s="141"/>
      <c r="T1477" s="141"/>
      <c r="U1477" s="141"/>
      <c r="V1477" s="141"/>
      <c r="W1477" s="139" t="s">
        <v>4075</v>
      </c>
      <c r="X1477" s="141" t="s">
        <v>25</v>
      </c>
      <c r="Y1477" s="141" t="s">
        <v>27</v>
      </c>
      <c r="Z1477" s="141" t="s">
        <v>4</v>
      </c>
      <c r="AA1477" s="141" t="s">
        <v>34</v>
      </c>
      <c r="AB1477" s="141"/>
      <c r="AC1477" s="139" t="s">
        <v>18050</v>
      </c>
      <c r="AD1477" s="380"/>
      <c r="AE1477" s="139" t="s">
        <v>102</v>
      </c>
      <c r="AF1477" s="139" t="s">
        <v>13074</v>
      </c>
      <c r="AG1477" s="139" t="s">
        <v>102</v>
      </c>
      <c r="AH1477" s="139" t="s">
        <v>1378</v>
      </c>
      <c r="AI1477" s="139" t="s">
        <v>11</v>
      </c>
      <c r="AJ1477" s="139" t="s">
        <v>11</v>
      </c>
      <c r="AK1477" s="139"/>
      <c r="AL1477" s="139"/>
      <c r="AM1477" s="141" t="s">
        <v>6</v>
      </c>
      <c r="AN1477" s="141" t="s">
        <v>8</v>
      </c>
      <c r="AO1477" s="139" t="s">
        <v>1614</v>
      </c>
      <c r="AP1477" s="139" t="s">
        <v>7</v>
      </c>
      <c r="AQ1477" s="139"/>
      <c r="AR1477" s="381"/>
      <c r="AS1477" s="139" t="s">
        <v>4075</v>
      </c>
      <c r="AT1477" s="141" t="s">
        <v>1404</v>
      </c>
      <c r="AU1477" s="141"/>
      <c r="AV1477" s="383"/>
      <c r="AW1477" s="385"/>
      <c r="AX1477" s="139"/>
      <c r="AY1477" t="s">
        <v>19036</v>
      </c>
      <c r="AZ1477">
        <v>21000</v>
      </c>
      <c r="BA1477" s="381"/>
      <c r="BB1477" s="139" t="s">
        <v>17</v>
      </c>
      <c r="BC1477" s="166"/>
      <c r="BD1477" s="166"/>
      <c r="BE1477" s="166"/>
      <c r="BF1477" s="166"/>
      <c r="BG1477" s="166"/>
      <c r="BH1477" s="308"/>
      <c r="BI1477" s="308"/>
      <c r="BJ1477" s="141" t="s">
        <v>26</v>
      </c>
      <c r="BK1477" s="141" t="s">
        <v>26</v>
      </c>
      <c r="BL1477" s="141"/>
      <c r="BM1477" s="141"/>
      <c r="BN1477" s="139" t="s">
        <v>4075</v>
      </c>
      <c r="BQ1477" s="141"/>
      <c r="BV1477" s="141"/>
      <c r="BX1477" s="141"/>
      <c r="BY1477" s="141"/>
      <c r="BZ1477" s="141"/>
      <c r="CA1477" s="141"/>
      <c r="CB1477" s="141"/>
      <c r="CC1477" s="141"/>
      <c r="CD1477" s="141"/>
      <c r="CE1477" s="141"/>
      <c r="CF1477" s="141"/>
      <c r="CG1477" s="141"/>
    </row>
    <row r="1478" spans="1:85" x14ac:dyDescent="0.35">
      <c r="A1478" s="155" t="s">
        <v>8970</v>
      </c>
      <c r="B1478" s="139" t="s">
        <v>4075</v>
      </c>
      <c r="C1478" s="18">
        <v>42974</v>
      </c>
      <c r="D1478" s="144">
        <v>0.83611111111111114</v>
      </c>
      <c r="E1478" s="141" t="s">
        <v>13270</v>
      </c>
      <c r="F1478" s="141">
        <v>3</v>
      </c>
      <c r="G1478" s="141" t="s">
        <v>2536</v>
      </c>
      <c r="H1478" s="141">
        <v>2017</v>
      </c>
      <c r="I1478" s="18">
        <v>42974</v>
      </c>
      <c r="J1478" s="144"/>
      <c r="K1478" s="378"/>
      <c r="L1478" s="139" t="s">
        <v>4075</v>
      </c>
      <c r="M1478" s="141"/>
      <c r="N1478" s="248"/>
      <c r="O1478" s="141" t="s">
        <v>26</v>
      </c>
      <c r="P1478" s="141"/>
      <c r="Q1478" s="141" t="s">
        <v>8971</v>
      </c>
      <c r="R1478" s="141" t="s">
        <v>8969</v>
      </c>
      <c r="S1478" s="141"/>
      <c r="T1478" s="141"/>
      <c r="U1478" s="141"/>
      <c r="V1478" s="141"/>
      <c r="W1478" s="139" t="s">
        <v>4075</v>
      </c>
      <c r="X1478" s="141" t="s">
        <v>25</v>
      </c>
      <c r="Y1478" s="141" t="s">
        <v>27</v>
      </c>
      <c r="Z1478" s="141" t="s">
        <v>4</v>
      </c>
      <c r="AA1478" s="141" t="s">
        <v>34</v>
      </c>
      <c r="AB1478" s="141"/>
      <c r="AC1478" s="139" t="s">
        <v>18047</v>
      </c>
      <c r="AD1478" s="380"/>
      <c r="AE1478" s="139" t="s">
        <v>4</v>
      </c>
      <c r="AF1478" s="139" t="s">
        <v>13073</v>
      </c>
      <c r="AG1478" s="139" t="s">
        <v>4</v>
      </c>
      <c r="AH1478" s="139" t="s">
        <v>1378</v>
      </c>
      <c r="AI1478" s="139" t="s">
        <v>15678</v>
      </c>
      <c r="AJ1478" s="139"/>
      <c r="AK1478" s="139" t="s">
        <v>15678</v>
      </c>
      <c r="AL1478" s="139" t="s">
        <v>7</v>
      </c>
      <c r="AM1478" s="141" t="s">
        <v>1527</v>
      </c>
      <c r="AN1478" s="141" t="s">
        <v>8</v>
      </c>
      <c r="AO1478" s="139" t="s">
        <v>1614</v>
      </c>
      <c r="AP1478" s="139" t="s">
        <v>7</v>
      </c>
      <c r="AQ1478" s="139"/>
      <c r="AR1478" s="381"/>
      <c r="AS1478" s="139" t="s">
        <v>4075</v>
      </c>
      <c r="AT1478" s="141" t="s">
        <v>43</v>
      </c>
      <c r="AU1478" s="141">
        <v>300</v>
      </c>
      <c r="AV1478" s="383"/>
      <c r="AW1478" s="385"/>
      <c r="AX1478" s="139"/>
      <c r="AY1478" t="s">
        <v>18348</v>
      </c>
      <c r="AZ1478">
        <v>12000</v>
      </c>
      <c r="BA1478" s="381"/>
      <c r="BB1478" s="139" t="s">
        <v>1450</v>
      </c>
      <c r="BC1478" s="166"/>
      <c r="BD1478" s="166"/>
      <c r="BE1478" s="166"/>
      <c r="BF1478" s="166"/>
      <c r="BG1478" s="166"/>
      <c r="BH1478" s="308"/>
      <c r="BI1478" s="308"/>
      <c r="BJ1478" s="141" t="s">
        <v>26</v>
      </c>
      <c r="BK1478" s="141" t="s">
        <v>26</v>
      </c>
      <c r="BL1478" s="141"/>
      <c r="BM1478" s="141"/>
      <c r="BN1478" s="139" t="s">
        <v>4075</v>
      </c>
      <c r="BQ1478" s="141" t="s">
        <v>15879</v>
      </c>
      <c r="BR1478" s="135" t="s">
        <v>15685</v>
      </c>
      <c r="BT1478" s="135" t="s">
        <v>15355</v>
      </c>
      <c r="BU1478" s="135" t="s">
        <v>15374</v>
      </c>
      <c r="BV1478" s="141" t="s">
        <v>2760</v>
      </c>
      <c r="BW1478" s="135" t="s">
        <v>3829</v>
      </c>
      <c r="BX1478" s="141" t="s">
        <v>15689</v>
      </c>
      <c r="BY1478" s="141" t="s">
        <v>15681</v>
      </c>
      <c r="BZ1478" s="141" t="s">
        <v>26</v>
      </c>
      <c r="CA1478" s="141" t="s">
        <v>1848</v>
      </c>
      <c r="CB1478" s="141"/>
      <c r="CC1478" s="141" t="s">
        <v>15690</v>
      </c>
      <c r="CD1478" s="141" t="s">
        <v>15683</v>
      </c>
      <c r="CE1478" s="141" t="s">
        <v>15450</v>
      </c>
      <c r="CF1478" s="141" t="s">
        <v>15451</v>
      </c>
      <c r="CG1478" s="141" t="s">
        <v>2003</v>
      </c>
    </row>
    <row r="1479" spans="1:85" x14ac:dyDescent="0.35">
      <c r="A1479" s="155" t="s">
        <v>8949</v>
      </c>
      <c r="B1479" s="139" t="s">
        <v>4075</v>
      </c>
      <c r="C1479" s="18">
        <v>42975</v>
      </c>
      <c r="D1479" s="144">
        <v>0.58750000000000002</v>
      </c>
      <c r="E1479" s="141" t="s">
        <v>13270</v>
      </c>
      <c r="F1479" s="141">
        <v>3</v>
      </c>
      <c r="G1479" s="141" t="s">
        <v>2536</v>
      </c>
      <c r="H1479" s="141">
        <v>2017</v>
      </c>
      <c r="I1479" s="18">
        <v>42975</v>
      </c>
      <c r="J1479" s="144">
        <v>0.58750000000000002</v>
      </c>
      <c r="K1479" s="378"/>
      <c r="L1479" s="139" t="s">
        <v>4075</v>
      </c>
      <c r="M1479" s="141"/>
      <c r="N1479" s="248"/>
      <c r="O1479" s="141" t="s">
        <v>26</v>
      </c>
      <c r="P1479" s="141"/>
      <c r="Q1479" s="141" t="s">
        <v>8950</v>
      </c>
      <c r="R1479" s="141" t="s">
        <v>8951</v>
      </c>
      <c r="S1479" s="141"/>
      <c r="T1479" s="141"/>
      <c r="U1479" s="141">
        <v>113199672</v>
      </c>
      <c r="V1479" s="141" t="s">
        <v>8952</v>
      </c>
      <c r="W1479" s="139" t="s">
        <v>4075</v>
      </c>
      <c r="X1479" s="141" t="s">
        <v>25</v>
      </c>
      <c r="Y1479" s="141" t="s">
        <v>27</v>
      </c>
      <c r="Z1479" s="141" t="s">
        <v>4</v>
      </c>
      <c r="AA1479" s="141" t="s">
        <v>34</v>
      </c>
      <c r="AB1479" s="141"/>
      <c r="AC1479" s="139" t="s">
        <v>18047</v>
      </c>
      <c r="AD1479" s="380"/>
      <c r="AE1479" s="139" t="s">
        <v>102</v>
      </c>
      <c r="AF1479" s="139" t="s">
        <v>13086</v>
      </c>
      <c r="AG1479" s="139" t="s">
        <v>102</v>
      </c>
      <c r="AH1479" s="139" t="s">
        <v>1378</v>
      </c>
      <c r="AI1479" s="139" t="s">
        <v>1406</v>
      </c>
      <c r="AJ1479" s="139" t="s">
        <v>1406</v>
      </c>
      <c r="AK1479" s="139"/>
      <c r="AL1479" s="139"/>
      <c r="AM1479" s="141" t="s">
        <v>6</v>
      </c>
      <c r="AN1479" s="141" t="s">
        <v>8</v>
      </c>
      <c r="AO1479" s="139" t="s">
        <v>1614</v>
      </c>
      <c r="AP1479" s="139" t="s">
        <v>7</v>
      </c>
      <c r="AQ1479" s="139"/>
      <c r="AR1479" s="381"/>
      <c r="AS1479" s="139" t="s">
        <v>4075</v>
      </c>
      <c r="AT1479" s="141" t="s">
        <v>43</v>
      </c>
      <c r="AU1479" s="141">
        <v>175</v>
      </c>
      <c r="AV1479" s="383"/>
      <c r="AW1479" s="385"/>
      <c r="AX1479" s="139"/>
      <c r="AY1479" t="s">
        <v>18530</v>
      </c>
      <c r="AZ1479">
        <v>21000</v>
      </c>
      <c r="BA1479" s="381"/>
      <c r="BB1479" s="139" t="s">
        <v>1452</v>
      </c>
      <c r="BC1479" s="166"/>
      <c r="BD1479" s="166"/>
      <c r="BE1479" s="166"/>
      <c r="BF1479" s="166"/>
      <c r="BG1479" s="166"/>
      <c r="BH1479" s="308"/>
      <c r="BI1479" s="308"/>
      <c r="BJ1479" s="141" t="s">
        <v>26</v>
      </c>
      <c r="BK1479" s="141" t="s">
        <v>26</v>
      </c>
      <c r="BL1479" s="141"/>
      <c r="BM1479" s="141"/>
      <c r="BN1479" s="139" t="s">
        <v>4075</v>
      </c>
      <c r="BQ1479" s="141"/>
      <c r="BV1479" s="141"/>
      <c r="BX1479" s="141"/>
      <c r="BY1479" s="141"/>
      <c r="BZ1479" s="141"/>
      <c r="CA1479" s="141"/>
      <c r="CB1479" s="141"/>
      <c r="CC1479" s="141"/>
      <c r="CD1479" s="141"/>
      <c r="CE1479" s="141"/>
      <c r="CF1479" s="141"/>
      <c r="CG1479" s="141"/>
    </row>
    <row r="1480" spans="1:85" x14ac:dyDescent="0.35">
      <c r="A1480" s="155" t="s">
        <v>20046</v>
      </c>
      <c r="B1480" s="139" t="s">
        <v>4075</v>
      </c>
      <c r="C1480" s="18">
        <v>42975</v>
      </c>
      <c r="D1480" s="144">
        <v>0.57991898148148147</v>
      </c>
      <c r="E1480" s="141" t="s">
        <v>13270</v>
      </c>
      <c r="F1480" s="141">
        <v>3</v>
      </c>
      <c r="G1480" s="141" t="s">
        <v>2536</v>
      </c>
      <c r="H1480" s="141">
        <v>2017</v>
      </c>
      <c r="I1480" s="18">
        <v>42975</v>
      </c>
      <c r="J1480" s="144">
        <v>0.57986111111111116</v>
      </c>
      <c r="K1480" s="378"/>
      <c r="L1480" s="139" t="s">
        <v>4075</v>
      </c>
      <c r="M1480" s="141" t="s">
        <v>28</v>
      </c>
      <c r="N1480" s="248">
        <v>44245</v>
      </c>
      <c r="O1480" s="141" t="s">
        <v>25</v>
      </c>
      <c r="P1480" s="141"/>
      <c r="Q1480" s="141" t="s">
        <v>8953</v>
      </c>
      <c r="R1480" s="141" t="s">
        <v>1944</v>
      </c>
      <c r="S1480" s="141"/>
      <c r="T1480" s="141" t="s">
        <v>20047</v>
      </c>
      <c r="U1480" s="141"/>
      <c r="V1480" s="141"/>
      <c r="W1480" s="139" t="s">
        <v>4075</v>
      </c>
      <c r="X1480" s="141" t="s">
        <v>25</v>
      </c>
      <c r="Y1480" s="141" t="s">
        <v>27</v>
      </c>
      <c r="Z1480" s="141"/>
      <c r="AA1480" s="141" t="s">
        <v>34</v>
      </c>
      <c r="AB1480" s="141"/>
      <c r="AC1480" s="139" t="s">
        <v>18047</v>
      </c>
      <c r="AD1480" s="380"/>
      <c r="AE1480" s="139" t="s">
        <v>102</v>
      </c>
      <c r="AF1480" s="139" t="s">
        <v>13071</v>
      </c>
      <c r="AG1480" s="139" t="s">
        <v>102</v>
      </c>
      <c r="AH1480" s="139" t="s">
        <v>1378</v>
      </c>
      <c r="AI1480" s="139" t="s">
        <v>1387</v>
      </c>
      <c r="AJ1480" s="139" t="s">
        <v>1615</v>
      </c>
      <c r="AK1480" s="139"/>
      <c r="AL1480" s="139"/>
      <c r="AM1480" s="141" t="s">
        <v>9</v>
      </c>
      <c r="AN1480" s="141" t="s">
        <v>8</v>
      </c>
      <c r="AO1480" s="139"/>
      <c r="AP1480" s="139" t="s">
        <v>1615</v>
      </c>
      <c r="AQ1480" s="139"/>
      <c r="AR1480" s="381"/>
      <c r="AS1480" s="139" t="s">
        <v>4075</v>
      </c>
      <c r="AT1480" s="141" t="s">
        <v>1404</v>
      </c>
      <c r="AU1480" s="141"/>
      <c r="AV1480" s="383"/>
      <c r="AW1480" s="385"/>
      <c r="AX1480" s="139" t="s">
        <v>69</v>
      </c>
      <c r="AY1480" t="s">
        <v>20048</v>
      </c>
      <c r="BA1480" s="381"/>
      <c r="BB1480" s="139" t="s">
        <v>1444</v>
      </c>
      <c r="BC1480" s="166"/>
      <c r="BD1480" s="166"/>
      <c r="BE1480" s="166"/>
      <c r="BF1480" s="166"/>
      <c r="BG1480" s="166"/>
      <c r="BH1480" s="308"/>
      <c r="BI1480" s="308"/>
      <c r="BJ1480" s="141" t="s">
        <v>26</v>
      </c>
      <c r="BK1480" s="141" t="s">
        <v>26</v>
      </c>
      <c r="BL1480" s="141"/>
      <c r="BM1480" s="141"/>
      <c r="BN1480" s="139" t="s">
        <v>4075</v>
      </c>
      <c r="BQ1480" s="141"/>
      <c r="BV1480" s="141"/>
      <c r="BX1480" s="141"/>
      <c r="BY1480" s="141"/>
      <c r="BZ1480" s="141"/>
      <c r="CA1480" s="141"/>
      <c r="CB1480" s="141"/>
      <c r="CC1480" s="141"/>
      <c r="CD1480" s="141"/>
      <c r="CE1480" s="141"/>
      <c r="CF1480" s="141"/>
      <c r="CG1480" s="141"/>
    </row>
    <row r="1481" spans="1:85" x14ac:dyDescent="0.35">
      <c r="A1481" s="155" t="s">
        <v>8946</v>
      </c>
      <c r="B1481" s="139" t="s">
        <v>4075</v>
      </c>
      <c r="C1481" s="18">
        <v>42975</v>
      </c>
      <c r="D1481" s="144">
        <v>0.59930555555555554</v>
      </c>
      <c r="E1481" s="141" t="s">
        <v>13270</v>
      </c>
      <c r="F1481" s="141">
        <v>3</v>
      </c>
      <c r="G1481" s="141" t="s">
        <v>2536</v>
      </c>
      <c r="H1481" s="141">
        <v>2017</v>
      </c>
      <c r="I1481" s="18">
        <v>42975</v>
      </c>
      <c r="J1481" s="144">
        <v>0.59861111111111109</v>
      </c>
      <c r="K1481" s="378"/>
      <c r="L1481" s="139" t="s">
        <v>4075</v>
      </c>
      <c r="M1481" s="141"/>
      <c r="N1481" s="248"/>
      <c r="O1481" s="141" t="s">
        <v>26</v>
      </c>
      <c r="P1481" s="141"/>
      <c r="Q1481" s="141" t="s">
        <v>8947</v>
      </c>
      <c r="R1481" s="141" t="s">
        <v>8948</v>
      </c>
      <c r="S1481" s="141"/>
      <c r="T1481" s="141"/>
      <c r="U1481" s="141"/>
      <c r="V1481" s="141"/>
      <c r="W1481" s="139" t="s">
        <v>4075</v>
      </c>
      <c r="X1481" s="141" t="s">
        <v>25</v>
      </c>
      <c r="Y1481" s="141" t="s">
        <v>27</v>
      </c>
      <c r="Z1481" s="141" t="s">
        <v>4</v>
      </c>
      <c r="AA1481" s="141" t="s">
        <v>34</v>
      </c>
      <c r="AB1481" s="141"/>
      <c r="AC1481" s="139" t="s">
        <v>18050</v>
      </c>
      <c r="AD1481" s="380"/>
      <c r="AE1481" s="139" t="s">
        <v>102</v>
      </c>
      <c r="AF1481" s="139" t="s">
        <v>13080</v>
      </c>
      <c r="AG1481" s="139" t="s">
        <v>102</v>
      </c>
      <c r="AH1481" s="139" t="s">
        <v>1378</v>
      </c>
      <c r="AI1481" s="139" t="s">
        <v>46</v>
      </c>
      <c r="AJ1481" s="139" t="s">
        <v>46</v>
      </c>
      <c r="AK1481" s="139"/>
      <c r="AL1481" s="139"/>
      <c r="AM1481" s="141" t="s">
        <v>1527</v>
      </c>
      <c r="AN1481" s="141" t="s">
        <v>8</v>
      </c>
      <c r="AO1481" s="139" t="s">
        <v>1614</v>
      </c>
      <c r="AP1481" s="139" t="s">
        <v>46</v>
      </c>
      <c r="AQ1481" s="139"/>
      <c r="AR1481" s="381"/>
      <c r="AS1481" s="139" t="s">
        <v>4075</v>
      </c>
      <c r="AT1481" s="141" t="s">
        <v>1404</v>
      </c>
      <c r="AU1481" s="141">
        <v>340</v>
      </c>
      <c r="AV1481" s="383"/>
      <c r="AW1481" s="385"/>
      <c r="AX1481" s="139"/>
      <c r="AY1481" t="s">
        <v>18628</v>
      </c>
      <c r="AZ1481">
        <v>12000</v>
      </c>
      <c r="BA1481" s="381"/>
      <c r="BB1481" s="139" t="s">
        <v>1450</v>
      </c>
      <c r="BC1481" s="166"/>
      <c r="BD1481" s="166"/>
      <c r="BE1481" s="166"/>
      <c r="BF1481" s="166"/>
      <c r="BG1481" s="166"/>
      <c r="BH1481" s="308"/>
      <c r="BI1481" s="308"/>
      <c r="BJ1481" s="141" t="s">
        <v>26</v>
      </c>
      <c r="BK1481" s="141" t="s">
        <v>26</v>
      </c>
      <c r="BL1481" s="141"/>
      <c r="BM1481" s="141"/>
      <c r="BN1481" s="139" t="s">
        <v>4075</v>
      </c>
      <c r="BQ1481" s="141"/>
      <c r="BV1481" s="141"/>
      <c r="BX1481" s="141"/>
      <c r="BY1481" s="141"/>
      <c r="BZ1481" s="141"/>
      <c r="CA1481" s="141"/>
      <c r="CB1481" s="141"/>
      <c r="CC1481" s="141"/>
      <c r="CD1481" s="141"/>
      <c r="CE1481" s="141"/>
      <c r="CF1481" s="141"/>
      <c r="CG1481" s="141"/>
    </row>
    <row r="1482" spans="1:85" x14ac:dyDescent="0.35">
      <c r="A1482" s="155" t="s">
        <v>8941</v>
      </c>
      <c r="B1482" s="139" t="s">
        <v>4075</v>
      </c>
      <c r="C1482" s="18">
        <v>42975</v>
      </c>
      <c r="D1482" s="144">
        <v>0.99722222222222223</v>
      </c>
      <c r="E1482" s="141" t="s">
        <v>13270</v>
      </c>
      <c r="F1482" s="141">
        <v>3</v>
      </c>
      <c r="G1482" s="141" t="s">
        <v>2536</v>
      </c>
      <c r="H1482" s="141">
        <v>2017</v>
      </c>
      <c r="I1482" s="18">
        <v>42975</v>
      </c>
      <c r="J1482" s="144">
        <v>0.99722222222222223</v>
      </c>
      <c r="K1482" s="378"/>
      <c r="L1482" s="139" t="s">
        <v>4075</v>
      </c>
      <c r="M1482" s="141"/>
      <c r="N1482" s="248"/>
      <c r="O1482" s="141" t="s">
        <v>26</v>
      </c>
      <c r="P1482" s="141"/>
      <c r="Q1482" s="141" t="s">
        <v>8940</v>
      </c>
      <c r="R1482" s="141" t="s">
        <v>8942</v>
      </c>
      <c r="S1482" s="141"/>
      <c r="T1482" s="141"/>
      <c r="U1482" s="141"/>
      <c r="V1482" s="141"/>
      <c r="W1482" s="139" t="s">
        <v>4075</v>
      </c>
      <c r="X1482" s="141" t="s">
        <v>25</v>
      </c>
      <c r="Y1482" s="141" t="s">
        <v>27</v>
      </c>
      <c r="Z1482" s="141" t="s">
        <v>4</v>
      </c>
      <c r="AA1482" s="141" t="s">
        <v>34</v>
      </c>
      <c r="AB1482" s="141"/>
      <c r="AC1482" s="139" t="s">
        <v>18050</v>
      </c>
      <c r="AD1482" s="380"/>
      <c r="AE1482" s="139" t="s">
        <v>4</v>
      </c>
      <c r="AF1482" s="139" t="s">
        <v>13073</v>
      </c>
      <c r="AG1482" s="139" t="s">
        <v>4</v>
      </c>
      <c r="AH1482" s="139" t="s">
        <v>1378</v>
      </c>
      <c r="AI1482" s="139" t="s">
        <v>15678</v>
      </c>
      <c r="AJ1482" s="139"/>
      <c r="AK1482" s="139" t="s">
        <v>15678</v>
      </c>
      <c r="AL1482" s="139" t="s">
        <v>7</v>
      </c>
      <c r="AM1482" s="141" t="s">
        <v>6</v>
      </c>
      <c r="AN1482" s="141" t="s">
        <v>8</v>
      </c>
      <c r="AO1482" s="139" t="s">
        <v>1614</v>
      </c>
      <c r="AP1482" s="139" t="s">
        <v>7</v>
      </c>
      <c r="AQ1482" s="139"/>
      <c r="AR1482" s="381"/>
      <c r="AS1482" s="139" t="s">
        <v>4075</v>
      </c>
      <c r="AT1482" s="141" t="s">
        <v>1404</v>
      </c>
      <c r="AU1482" s="141">
        <v>105</v>
      </c>
      <c r="AV1482" s="383"/>
      <c r="AW1482" s="385"/>
      <c r="AX1482" s="139"/>
      <c r="AY1482" t="s">
        <v>19037</v>
      </c>
      <c r="AZ1482">
        <v>12000</v>
      </c>
      <c r="BA1482" s="381"/>
      <c r="BB1482" s="139" t="s">
        <v>1450</v>
      </c>
      <c r="BC1482" s="166"/>
      <c r="BD1482" s="166"/>
      <c r="BE1482" s="166"/>
      <c r="BF1482" s="166"/>
      <c r="BG1482" s="166"/>
      <c r="BH1482" s="308"/>
      <c r="BI1482" s="308"/>
      <c r="BJ1482" s="141" t="s">
        <v>26</v>
      </c>
      <c r="BK1482" s="141" t="s">
        <v>26</v>
      </c>
      <c r="BL1482" s="141"/>
      <c r="BM1482" s="141"/>
      <c r="BN1482" s="139" t="s">
        <v>4075</v>
      </c>
      <c r="BQ1482" s="141" t="s">
        <v>15880</v>
      </c>
      <c r="BR1482" s="135" t="s">
        <v>15685</v>
      </c>
      <c r="BT1482" s="135" t="s">
        <v>15362</v>
      </c>
      <c r="BU1482" s="135" t="s">
        <v>15374</v>
      </c>
      <c r="BV1482" s="141" t="s">
        <v>2410</v>
      </c>
      <c r="BW1482" s="135" t="s">
        <v>13272</v>
      </c>
      <c r="BX1482" s="141" t="s">
        <v>12</v>
      </c>
      <c r="BY1482" s="141" t="s">
        <v>15689</v>
      </c>
      <c r="BZ1482" s="141" t="s">
        <v>26</v>
      </c>
      <c r="CA1482" s="141" t="s">
        <v>1848</v>
      </c>
      <c r="CB1482" s="141"/>
      <c r="CC1482" s="141" t="s">
        <v>15686</v>
      </c>
      <c r="CD1482" s="141" t="s">
        <v>15687</v>
      </c>
      <c r="CE1482" s="141" t="s">
        <v>15450</v>
      </c>
      <c r="CF1482" s="141" t="s">
        <v>15451</v>
      </c>
      <c r="CG1482" s="141"/>
    </row>
    <row r="1483" spans="1:85" x14ac:dyDescent="0.35">
      <c r="A1483" s="155" t="s">
        <v>8943</v>
      </c>
      <c r="B1483" s="139" t="s">
        <v>4075</v>
      </c>
      <c r="C1483" s="18">
        <v>42975</v>
      </c>
      <c r="D1483" s="144">
        <v>0.62430555555555556</v>
      </c>
      <c r="E1483" s="141" t="s">
        <v>13270</v>
      </c>
      <c r="F1483" s="141">
        <v>3</v>
      </c>
      <c r="G1483" s="141" t="s">
        <v>2536</v>
      </c>
      <c r="H1483" s="141">
        <v>2017</v>
      </c>
      <c r="I1483" s="18">
        <v>42975</v>
      </c>
      <c r="J1483" s="144">
        <v>0.68055555555555558</v>
      </c>
      <c r="K1483" s="378"/>
      <c r="L1483" s="139" t="s">
        <v>4075</v>
      </c>
      <c r="M1483" s="141"/>
      <c r="N1483" s="248"/>
      <c r="O1483" s="141" t="s">
        <v>26</v>
      </c>
      <c r="P1483" s="141"/>
      <c r="Q1483" s="141" t="s">
        <v>8944</v>
      </c>
      <c r="R1483" s="141" t="s">
        <v>8945</v>
      </c>
      <c r="S1483" s="141"/>
      <c r="T1483" s="141"/>
      <c r="U1483" s="141"/>
      <c r="V1483" s="141"/>
      <c r="W1483" s="139" t="s">
        <v>4075</v>
      </c>
      <c r="X1483" s="141" t="s">
        <v>25</v>
      </c>
      <c r="Y1483" s="141" t="s">
        <v>27</v>
      </c>
      <c r="Z1483" s="141" t="s">
        <v>4</v>
      </c>
      <c r="AA1483" s="141" t="s">
        <v>34</v>
      </c>
      <c r="AB1483" s="141"/>
      <c r="AC1483" s="139" t="s">
        <v>18049</v>
      </c>
      <c r="AD1483" s="380"/>
      <c r="AE1483" s="139" t="s">
        <v>4</v>
      </c>
      <c r="AF1483" s="139" t="s">
        <v>13073</v>
      </c>
      <c r="AG1483" s="139" t="s">
        <v>4</v>
      </c>
      <c r="AH1483" s="139" t="s">
        <v>1378</v>
      </c>
      <c r="AI1483" s="139" t="s">
        <v>15678</v>
      </c>
      <c r="AJ1483" s="139"/>
      <c r="AK1483" s="139" t="s">
        <v>15678</v>
      </c>
      <c r="AL1483" s="139" t="s">
        <v>7</v>
      </c>
      <c r="AM1483" s="141" t="s">
        <v>6</v>
      </c>
      <c r="AN1483" s="141" t="s">
        <v>8</v>
      </c>
      <c r="AO1483" s="139" t="s">
        <v>1614</v>
      </c>
      <c r="AP1483" s="139" t="s">
        <v>7</v>
      </c>
      <c r="AQ1483" s="139"/>
      <c r="AR1483" s="381"/>
      <c r="AS1483" s="139" t="s">
        <v>4075</v>
      </c>
      <c r="AT1483" s="141" t="s">
        <v>43</v>
      </c>
      <c r="AU1483" s="141">
        <v>105</v>
      </c>
      <c r="AV1483" s="383"/>
      <c r="AW1483" s="385"/>
      <c r="AX1483" s="139"/>
      <c r="AY1483" t="s">
        <v>18850</v>
      </c>
      <c r="AZ1483">
        <v>12000</v>
      </c>
      <c r="BA1483" s="381"/>
      <c r="BB1483" s="139" t="s">
        <v>1446</v>
      </c>
      <c r="BC1483" s="166"/>
      <c r="BD1483" s="166"/>
      <c r="BE1483" s="166"/>
      <c r="BF1483" s="166"/>
      <c r="BG1483" s="166"/>
      <c r="BH1483" s="308"/>
      <c r="BI1483" s="308"/>
      <c r="BJ1483" s="141" t="s">
        <v>26</v>
      </c>
      <c r="BK1483" s="141" t="s">
        <v>26</v>
      </c>
      <c r="BL1483" s="141"/>
      <c r="BM1483" s="141"/>
      <c r="BN1483" s="139" t="s">
        <v>4075</v>
      </c>
      <c r="BQ1483" s="141" t="s">
        <v>15881</v>
      </c>
      <c r="BR1483" s="135" t="s">
        <v>15680</v>
      </c>
      <c r="BT1483" s="135" t="s">
        <v>15362</v>
      </c>
      <c r="BU1483" s="135" t="s">
        <v>2059</v>
      </c>
      <c r="BV1483" s="141" t="s">
        <v>13285</v>
      </c>
      <c r="BW1483" s="135" t="s">
        <v>13278</v>
      </c>
      <c r="BX1483" s="141" t="s">
        <v>15681</v>
      </c>
      <c r="BY1483" s="141" t="s">
        <v>12</v>
      </c>
      <c r="BZ1483" s="141" t="s">
        <v>26</v>
      </c>
      <c r="CA1483" s="141" t="s">
        <v>1848</v>
      </c>
      <c r="CB1483" s="141"/>
      <c r="CC1483" s="141" t="s">
        <v>15686</v>
      </c>
      <c r="CD1483" s="141" t="s">
        <v>15683</v>
      </c>
      <c r="CE1483" s="141" t="s">
        <v>15450</v>
      </c>
      <c r="CF1483" s="141" t="s">
        <v>15451</v>
      </c>
      <c r="CG1483" s="141" t="s">
        <v>1848</v>
      </c>
    </row>
    <row r="1484" spans="1:85" x14ac:dyDescent="0.35">
      <c r="A1484" s="155" t="s">
        <v>8954</v>
      </c>
      <c r="B1484" s="139" t="s">
        <v>4075</v>
      </c>
      <c r="C1484" s="18">
        <v>42975</v>
      </c>
      <c r="D1484" s="144">
        <v>0.57986111111111116</v>
      </c>
      <c r="E1484" s="141" t="s">
        <v>13270</v>
      </c>
      <c r="F1484" s="141">
        <v>3</v>
      </c>
      <c r="G1484" s="141" t="s">
        <v>2536</v>
      </c>
      <c r="H1484" s="141">
        <v>2017</v>
      </c>
      <c r="I1484" s="18">
        <v>42975</v>
      </c>
      <c r="J1484" s="144"/>
      <c r="K1484" s="378"/>
      <c r="L1484" s="139" t="s">
        <v>4075</v>
      </c>
      <c r="M1484" s="141"/>
      <c r="N1484" s="248"/>
      <c r="O1484" s="141" t="s">
        <v>26</v>
      </c>
      <c r="P1484" s="141"/>
      <c r="Q1484" s="141" t="s">
        <v>8953</v>
      </c>
      <c r="R1484" s="141"/>
      <c r="S1484" s="141"/>
      <c r="T1484" s="141"/>
      <c r="U1484" s="141"/>
      <c r="V1484" s="141"/>
      <c r="W1484" s="139" t="s">
        <v>4075</v>
      </c>
      <c r="X1484" s="141" t="s">
        <v>25</v>
      </c>
      <c r="Y1484" s="141" t="s">
        <v>27</v>
      </c>
      <c r="Z1484" s="141" t="s">
        <v>4</v>
      </c>
      <c r="AA1484" s="141" t="s">
        <v>34</v>
      </c>
      <c r="AB1484" s="141"/>
      <c r="AC1484" s="139" t="s">
        <v>18047</v>
      </c>
      <c r="AD1484" s="380"/>
      <c r="AE1484" s="139" t="s">
        <v>102</v>
      </c>
      <c r="AF1484" s="139" t="s">
        <v>13074</v>
      </c>
      <c r="AG1484" s="139" t="s">
        <v>102</v>
      </c>
      <c r="AH1484" s="139" t="s">
        <v>1378</v>
      </c>
      <c r="AI1484" s="139" t="s">
        <v>11</v>
      </c>
      <c r="AJ1484" s="139" t="s">
        <v>11</v>
      </c>
      <c r="AK1484" s="139"/>
      <c r="AL1484" s="139"/>
      <c r="AM1484" s="141" t="s">
        <v>12</v>
      </c>
      <c r="AN1484" s="141" t="s">
        <v>8</v>
      </c>
      <c r="AO1484" s="139" t="s">
        <v>1477</v>
      </c>
      <c r="AP1484" s="139" t="s">
        <v>7</v>
      </c>
      <c r="AQ1484" s="139"/>
      <c r="AR1484" s="381"/>
      <c r="AS1484" s="139" t="s">
        <v>4075</v>
      </c>
      <c r="AT1484" s="141" t="s">
        <v>1404</v>
      </c>
      <c r="AU1484" s="141"/>
      <c r="AV1484" s="383"/>
      <c r="AW1484" s="385"/>
      <c r="AX1484" s="139"/>
      <c r="AY1484" t="s">
        <v>18511</v>
      </c>
      <c r="BA1484" s="381"/>
      <c r="BB1484" s="139" t="s">
        <v>1444</v>
      </c>
      <c r="BC1484" s="166"/>
      <c r="BD1484" s="166"/>
      <c r="BE1484" s="166"/>
      <c r="BF1484" s="166"/>
      <c r="BG1484" s="166"/>
      <c r="BH1484" s="308"/>
      <c r="BI1484" s="308"/>
      <c r="BJ1484" s="141" t="s">
        <v>26</v>
      </c>
      <c r="BK1484" s="141" t="s">
        <v>26</v>
      </c>
      <c r="BL1484" s="141"/>
      <c r="BM1484" s="141"/>
      <c r="BN1484" s="139" t="s">
        <v>4075</v>
      </c>
      <c r="BQ1484" s="141"/>
      <c r="BV1484" s="141"/>
      <c r="BX1484" s="141"/>
      <c r="BY1484" s="141"/>
      <c r="BZ1484" s="141"/>
      <c r="CA1484" s="141"/>
      <c r="CB1484" s="141"/>
      <c r="CC1484" s="141"/>
      <c r="CD1484" s="141"/>
      <c r="CE1484" s="141"/>
      <c r="CF1484" s="141"/>
      <c r="CG1484" s="141"/>
    </row>
    <row r="1485" spans="1:85" x14ac:dyDescent="0.35">
      <c r="A1485" s="155" t="s">
        <v>8960</v>
      </c>
      <c r="B1485" s="139" t="s">
        <v>4075</v>
      </c>
      <c r="C1485" s="18">
        <v>42975</v>
      </c>
      <c r="D1485" s="144">
        <v>0.35833333333333334</v>
      </c>
      <c r="E1485" s="141" t="s">
        <v>13270</v>
      </c>
      <c r="F1485" s="141">
        <v>3</v>
      </c>
      <c r="G1485" s="141" t="s">
        <v>2536</v>
      </c>
      <c r="H1485" s="141">
        <v>2017</v>
      </c>
      <c r="I1485" s="18">
        <v>42975</v>
      </c>
      <c r="J1485" s="144">
        <v>0.34305555555555556</v>
      </c>
      <c r="K1485" s="378"/>
      <c r="L1485" s="139" t="s">
        <v>4075</v>
      </c>
      <c r="M1485" s="141"/>
      <c r="N1485" s="248"/>
      <c r="O1485" s="141" t="s">
        <v>26</v>
      </c>
      <c r="P1485" s="141"/>
      <c r="Q1485" s="141" t="s">
        <v>8961</v>
      </c>
      <c r="R1485" s="141" t="s">
        <v>8962</v>
      </c>
      <c r="S1485" s="141"/>
      <c r="T1485" s="141"/>
      <c r="U1485" s="141"/>
      <c r="V1485" s="141"/>
      <c r="W1485" s="139" t="s">
        <v>4075</v>
      </c>
      <c r="X1485" s="141" t="s">
        <v>25</v>
      </c>
      <c r="Y1485" s="141" t="s">
        <v>27</v>
      </c>
      <c r="Z1485" s="141" t="s">
        <v>4</v>
      </c>
      <c r="AA1485" s="141" t="s">
        <v>34</v>
      </c>
      <c r="AB1485" s="141"/>
      <c r="AC1485" s="139" t="s">
        <v>18050</v>
      </c>
      <c r="AD1485" s="380"/>
      <c r="AE1485" s="139" t="s">
        <v>107</v>
      </c>
      <c r="AF1485" s="139" t="s">
        <v>13076</v>
      </c>
      <c r="AG1485" s="139" t="s">
        <v>4130</v>
      </c>
      <c r="AH1485" s="139" t="s">
        <v>1378</v>
      </c>
      <c r="AI1485" s="139" t="s">
        <v>1518</v>
      </c>
      <c r="AJ1485" s="139"/>
      <c r="AK1485" s="139" t="s">
        <v>1518</v>
      </c>
      <c r="AL1485" s="139" t="s">
        <v>7</v>
      </c>
      <c r="AM1485" s="141" t="s">
        <v>6</v>
      </c>
      <c r="AN1485" s="141" t="s">
        <v>8</v>
      </c>
      <c r="AO1485" s="139" t="s">
        <v>1614</v>
      </c>
      <c r="AP1485" s="139" t="s">
        <v>7</v>
      </c>
      <c r="AQ1485" s="139"/>
      <c r="AR1485" s="381"/>
      <c r="AS1485" s="139" t="s">
        <v>4075</v>
      </c>
      <c r="AT1485" s="141" t="s">
        <v>1404</v>
      </c>
      <c r="AU1485" s="141"/>
      <c r="AV1485" s="383"/>
      <c r="AW1485" s="385"/>
      <c r="AX1485" s="139"/>
      <c r="AY1485" t="s">
        <v>19038</v>
      </c>
      <c r="AZ1485">
        <v>12000</v>
      </c>
      <c r="BA1485" s="381"/>
      <c r="BB1485" s="139" t="s">
        <v>1444</v>
      </c>
      <c r="BC1485" s="166"/>
      <c r="BD1485" s="166"/>
      <c r="BE1485" s="166"/>
      <c r="BF1485" s="166"/>
      <c r="BG1485" s="166"/>
      <c r="BH1485" s="308"/>
      <c r="BI1485" s="308"/>
      <c r="BJ1485" s="141" t="s">
        <v>26</v>
      </c>
      <c r="BK1485" s="141" t="s">
        <v>26</v>
      </c>
      <c r="BL1485" s="141"/>
      <c r="BM1485" s="141"/>
      <c r="BN1485" s="139" t="s">
        <v>4075</v>
      </c>
      <c r="BQ1485" s="141"/>
      <c r="BV1485" s="141"/>
      <c r="BX1485" s="141"/>
      <c r="BY1485" s="141"/>
      <c r="BZ1485" s="141"/>
      <c r="CA1485" s="141"/>
      <c r="CB1485" s="141"/>
      <c r="CC1485" s="141"/>
      <c r="CD1485" s="141"/>
      <c r="CE1485" s="141"/>
      <c r="CF1485" s="141"/>
      <c r="CG1485" s="141"/>
    </row>
    <row r="1486" spans="1:85" x14ac:dyDescent="0.35">
      <c r="A1486" s="155" t="s">
        <v>8963</v>
      </c>
      <c r="B1486" s="139" t="s">
        <v>4075</v>
      </c>
      <c r="C1486" s="18">
        <v>42975</v>
      </c>
      <c r="D1486" s="144">
        <v>0.2722222222222222</v>
      </c>
      <c r="E1486" s="141" t="s">
        <v>13270</v>
      </c>
      <c r="F1486" s="141">
        <v>3</v>
      </c>
      <c r="G1486" s="141" t="s">
        <v>2536</v>
      </c>
      <c r="H1486" s="141">
        <v>2017</v>
      </c>
      <c r="I1486" s="18">
        <v>42975</v>
      </c>
      <c r="J1486" s="144"/>
      <c r="K1486" s="378"/>
      <c r="L1486" s="139" t="s">
        <v>4075</v>
      </c>
      <c r="M1486" s="141"/>
      <c r="N1486" s="248"/>
      <c r="O1486" s="141" t="s">
        <v>26</v>
      </c>
      <c r="P1486" s="141"/>
      <c r="Q1486" s="141" t="s">
        <v>8964</v>
      </c>
      <c r="R1486" s="141"/>
      <c r="S1486" s="141"/>
      <c r="T1486" s="141" t="s">
        <v>18223</v>
      </c>
      <c r="U1486" s="141">
        <v>113199051</v>
      </c>
      <c r="V1486" s="141"/>
      <c r="W1486" s="139" t="s">
        <v>4075</v>
      </c>
      <c r="X1486" s="141" t="s">
        <v>25</v>
      </c>
      <c r="Y1486" s="141" t="s">
        <v>27</v>
      </c>
      <c r="Z1486" s="141" t="s">
        <v>4</v>
      </c>
      <c r="AA1486" s="141" t="s">
        <v>34</v>
      </c>
      <c r="AB1486" s="141"/>
      <c r="AC1486" s="139" t="s">
        <v>18047</v>
      </c>
      <c r="AD1486" s="380"/>
      <c r="AE1486" s="139" t="s">
        <v>102</v>
      </c>
      <c r="AF1486" s="139" t="s">
        <v>13071</v>
      </c>
      <c r="AG1486" s="139" t="s">
        <v>102</v>
      </c>
      <c r="AH1486" s="139" t="s">
        <v>1378</v>
      </c>
      <c r="AI1486" s="139" t="s">
        <v>6</v>
      </c>
      <c r="AJ1486" s="139" t="s">
        <v>6</v>
      </c>
      <c r="AK1486" s="139"/>
      <c r="AL1486" s="139"/>
      <c r="AM1486" s="141" t="s">
        <v>6</v>
      </c>
      <c r="AN1486" s="141" t="s">
        <v>8</v>
      </c>
      <c r="AO1486" s="139" t="s">
        <v>1477</v>
      </c>
      <c r="AP1486" s="139" t="s">
        <v>7</v>
      </c>
      <c r="AQ1486" s="139"/>
      <c r="AR1486" s="381"/>
      <c r="AS1486" s="139" t="s">
        <v>4075</v>
      </c>
      <c r="AT1486" s="141" t="s">
        <v>1404</v>
      </c>
      <c r="AU1486" s="141"/>
      <c r="AV1486" s="383"/>
      <c r="AW1486" s="385"/>
      <c r="AX1486" s="139"/>
      <c r="AY1486" t="s">
        <v>18421</v>
      </c>
      <c r="BA1486" s="381"/>
      <c r="BB1486" s="139" t="s">
        <v>17</v>
      </c>
      <c r="BC1486" s="166"/>
      <c r="BD1486" s="166"/>
      <c r="BE1486" s="166"/>
      <c r="BF1486" s="166"/>
      <c r="BG1486" s="166"/>
      <c r="BH1486" s="308"/>
      <c r="BI1486" s="308"/>
      <c r="BJ1486" s="141" t="s">
        <v>26</v>
      </c>
      <c r="BK1486" s="141" t="s">
        <v>26</v>
      </c>
      <c r="BL1486" s="141"/>
      <c r="BM1486" s="141"/>
      <c r="BN1486" s="139" t="s">
        <v>4075</v>
      </c>
      <c r="BQ1486" s="141"/>
      <c r="BV1486" s="141"/>
      <c r="BX1486" s="141"/>
      <c r="BY1486" s="141"/>
      <c r="BZ1486" s="141"/>
      <c r="CA1486" s="141"/>
      <c r="CB1486" s="141"/>
      <c r="CC1486" s="141"/>
      <c r="CD1486" s="141"/>
      <c r="CE1486" s="141"/>
      <c r="CF1486" s="141"/>
      <c r="CG1486" s="141"/>
    </row>
    <row r="1487" spans="1:85" x14ac:dyDescent="0.35">
      <c r="A1487" s="155" t="s">
        <v>8959</v>
      </c>
      <c r="B1487" s="139" t="s">
        <v>4075</v>
      </c>
      <c r="C1487" s="18">
        <v>42975</v>
      </c>
      <c r="D1487" s="144">
        <v>0.38472222222222224</v>
      </c>
      <c r="E1487" s="141" t="s">
        <v>13270</v>
      </c>
      <c r="F1487" s="141">
        <v>3</v>
      </c>
      <c r="G1487" s="141" t="s">
        <v>2536</v>
      </c>
      <c r="H1487" s="141">
        <v>2017</v>
      </c>
      <c r="I1487" s="18">
        <v>42975</v>
      </c>
      <c r="J1487" s="144"/>
      <c r="K1487" s="378"/>
      <c r="L1487" s="139" t="s">
        <v>4075</v>
      </c>
      <c r="M1487" s="141"/>
      <c r="N1487" s="248"/>
      <c r="O1487" s="141" t="s">
        <v>26</v>
      </c>
      <c r="P1487" s="141"/>
      <c r="Q1487" s="141" t="s">
        <v>8958</v>
      </c>
      <c r="R1487" s="141"/>
      <c r="S1487" s="141"/>
      <c r="T1487" s="141"/>
      <c r="U1487" s="141"/>
      <c r="V1487" s="141"/>
      <c r="W1487" s="139" t="s">
        <v>4075</v>
      </c>
      <c r="X1487" s="141" t="s">
        <v>25</v>
      </c>
      <c r="Y1487" s="141" t="s">
        <v>27</v>
      </c>
      <c r="Z1487" s="141" t="s">
        <v>4</v>
      </c>
      <c r="AA1487" s="141" t="s">
        <v>34</v>
      </c>
      <c r="AB1487" s="141"/>
      <c r="AC1487" s="139" t="s">
        <v>18047</v>
      </c>
      <c r="AD1487" s="380"/>
      <c r="AE1487" s="139" t="s">
        <v>102</v>
      </c>
      <c r="AF1487" s="139" t="s">
        <v>13074</v>
      </c>
      <c r="AG1487" s="139" t="s">
        <v>102</v>
      </c>
      <c r="AH1487" s="139" t="s">
        <v>1378</v>
      </c>
      <c r="AI1487" s="139" t="s">
        <v>11</v>
      </c>
      <c r="AJ1487" s="139" t="s">
        <v>11</v>
      </c>
      <c r="AK1487" s="139"/>
      <c r="AL1487" s="139"/>
      <c r="AM1487" s="141" t="s">
        <v>6</v>
      </c>
      <c r="AN1487" s="141" t="s">
        <v>8</v>
      </c>
      <c r="AO1487" s="139" t="s">
        <v>1477</v>
      </c>
      <c r="AP1487" s="139" t="s">
        <v>7</v>
      </c>
      <c r="AQ1487" s="139"/>
      <c r="AR1487" s="381"/>
      <c r="AS1487" s="139" t="s">
        <v>4075</v>
      </c>
      <c r="AT1487" s="141" t="s">
        <v>44</v>
      </c>
      <c r="AU1487" s="141">
        <v>175</v>
      </c>
      <c r="AV1487" s="383"/>
      <c r="AW1487" s="385"/>
      <c r="AX1487" s="139"/>
      <c r="AY1487" t="s">
        <v>18249</v>
      </c>
      <c r="BA1487" s="381"/>
      <c r="BB1487" s="139" t="s">
        <v>1450</v>
      </c>
      <c r="BC1487" s="166"/>
      <c r="BD1487" s="166"/>
      <c r="BE1487" s="166"/>
      <c r="BF1487" s="166"/>
      <c r="BG1487" s="166"/>
      <c r="BH1487" s="308"/>
      <c r="BI1487" s="308"/>
      <c r="BJ1487" s="141" t="s">
        <v>26</v>
      </c>
      <c r="BK1487" s="141" t="s">
        <v>26</v>
      </c>
      <c r="BL1487" s="141"/>
      <c r="BM1487" s="141"/>
      <c r="BN1487" s="139" t="s">
        <v>4075</v>
      </c>
      <c r="BQ1487" s="141"/>
      <c r="BV1487" s="141"/>
      <c r="BX1487" s="141"/>
      <c r="BY1487" s="141"/>
      <c r="BZ1487" s="141"/>
      <c r="CA1487" s="141"/>
      <c r="CB1487" s="141"/>
      <c r="CC1487" s="141"/>
      <c r="CD1487" s="141"/>
      <c r="CE1487" s="141"/>
      <c r="CF1487" s="141"/>
      <c r="CG1487" s="141"/>
    </row>
    <row r="1488" spans="1:85" x14ac:dyDescent="0.35">
      <c r="A1488" s="155" t="s">
        <v>8955</v>
      </c>
      <c r="B1488" s="139" t="s">
        <v>4075</v>
      </c>
      <c r="C1488" s="18">
        <v>42975</v>
      </c>
      <c r="D1488" s="144">
        <v>0.42152777777777778</v>
      </c>
      <c r="E1488" s="141" t="s">
        <v>13270</v>
      </c>
      <c r="F1488" s="141">
        <v>3</v>
      </c>
      <c r="G1488" s="141" t="s">
        <v>2536</v>
      </c>
      <c r="H1488" s="141">
        <v>2017</v>
      </c>
      <c r="I1488" s="18">
        <v>42975</v>
      </c>
      <c r="J1488" s="144">
        <v>0.4236111111111111</v>
      </c>
      <c r="K1488" s="378"/>
      <c r="L1488" s="139" t="s">
        <v>4075</v>
      </c>
      <c r="M1488" s="141"/>
      <c r="N1488" s="248"/>
      <c r="O1488" s="141" t="s">
        <v>26</v>
      </c>
      <c r="P1488" s="141"/>
      <c r="Q1488" s="141" t="s">
        <v>8956</v>
      </c>
      <c r="R1488" s="141" t="s">
        <v>8957</v>
      </c>
      <c r="S1488" s="141"/>
      <c r="T1488" s="141"/>
      <c r="U1488" s="141">
        <v>113198899</v>
      </c>
      <c r="V1488" s="141"/>
      <c r="W1488" s="139" t="s">
        <v>4075</v>
      </c>
      <c r="X1488" s="141" t="s">
        <v>25</v>
      </c>
      <c r="Y1488" s="141" t="s">
        <v>27</v>
      </c>
      <c r="Z1488" s="141" t="s">
        <v>4</v>
      </c>
      <c r="AA1488" s="141" t="s">
        <v>34</v>
      </c>
      <c r="AB1488" s="141"/>
      <c r="AC1488" s="139" t="s">
        <v>18050</v>
      </c>
      <c r="AD1488" s="380"/>
      <c r="AE1488" s="139" t="s">
        <v>4</v>
      </c>
      <c r="AF1488" s="139" t="s">
        <v>13073</v>
      </c>
      <c r="AG1488" s="139" t="s">
        <v>4</v>
      </c>
      <c r="AH1488" s="139" t="s">
        <v>1378</v>
      </c>
      <c r="AI1488" s="139" t="s">
        <v>15678</v>
      </c>
      <c r="AJ1488" s="139"/>
      <c r="AK1488" s="139" t="s">
        <v>15678</v>
      </c>
      <c r="AL1488" s="139" t="s">
        <v>7</v>
      </c>
      <c r="AM1488" s="141" t="s">
        <v>6</v>
      </c>
      <c r="AN1488" s="141" t="s">
        <v>8</v>
      </c>
      <c r="AO1488" s="139" t="s">
        <v>1614</v>
      </c>
      <c r="AP1488" s="139" t="s">
        <v>7</v>
      </c>
      <c r="AQ1488" s="139"/>
      <c r="AR1488" s="381"/>
      <c r="AS1488" s="139" t="s">
        <v>4075</v>
      </c>
      <c r="AT1488" s="141" t="s">
        <v>44</v>
      </c>
      <c r="AU1488" s="141">
        <v>330</v>
      </c>
      <c r="AV1488" s="383"/>
      <c r="AW1488" s="385"/>
      <c r="AX1488" s="139"/>
      <c r="AY1488" t="s">
        <v>19039</v>
      </c>
      <c r="AZ1488">
        <v>12000</v>
      </c>
      <c r="BA1488" s="381"/>
      <c r="BB1488" s="139" t="s">
        <v>1446</v>
      </c>
      <c r="BC1488" s="166"/>
      <c r="BD1488" s="166"/>
      <c r="BE1488" s="166"/>
      <c r="BF1488" s="166"/>
      <c r="BG1488" s="166"/>
      <c r="BH1488" s="308"/>
      <c r="BI1488" s="308"/>
      <c r="BJ1488" s="141" t="s">
        <v>26</v>
      </c>
      <c r="BK1488" s="141" t="s">
        <v>26</v>
      </c>
      <c r="BL1488" s="141"/>
      <c r="BM1488" s="141"/>
      <c r="BN1488" s="139" t="s">
        <v>4075</v>
      </c>
      <c r="BQ1488" s="141" t="s">
        <v>15881</v>
      </c>
      <c r="BR1488" s="135" t="s">
        <v>15693</v>
      </c>
      <c r="BV1488" s="141"/>
      <c r="BX1488" s="141"/>
      <c r="BY1488" s="141"/>
      <c r="BZ1488" s="141"/>
      <c r="CA1488" s="141"/>
      <c r="CB1488" s="141"/>
      <c r="CC1488" s="141"/>
      <c r="CD1488" s="141"/>
      <c r="CE1488" s="141"/>
      <c r="CF1488" s="141"/>
      <c r="CG1488" s="141"/>
    </row>
    <row r="1489" spans="1:85" x14ac:dyDescent="0.35">
      <c r="A1489" s="155" t="s">
        <v>20049</v>
      </c>
      <c r="B1489" s="139" t="s">
        <v>4075</v>
      </c>
      <c r="C1489" s="18">
        <v>42975</v>
      </c>
      <c r="D1489" s="144">
        <v>0.38519675925925928</v>
      </c>
      <c r="E1489" s="141" t="s">
        <v>13270</v>
      </c>
      <c r="F1489" s="141">
        <v>3</v>
      </c>
      <c r="G1489" s="141" t="s">
        <v>2536</v>
      </c>
      <c r="H1489" s="141">
        <v>2017</v>
      </c>
      <c r="I1489" s="18">
        <v>42975</v>
      </c>
      <c r="J1489" s="144">
        <v>0.38472222222222224</v>
      </c>
      <c r="K1489" s="378"/>
      <c r="L1489" s="139" t="s">
        <v>4075</v>
      </c>
      <c r="M1489" s="141" t="s">
        <v>28</v>
      </c>
      <c r="N1489" s="248">
        <v>44250</v>
      </c>
      <c r="O1489" s="141" t="s">
        <v>25</v>
      </c>
      <c r="P1489" s="141"/>
      <c r="Q1489" s="141" t="s">
        <v>8958</v>
      </c>
      <c r="R1489" s="141" t="s">
        <v>1944</v>
      </c>
      <c r="S1489" s="141"/>
      <c r="T1489" s="141" t="s">
        <v>20050</v>
      </c>
      <c r="U1489" s="141"/>
      <c r="V1489" s="141"/>
      <c r="W1489" s="139" t="s">
        <v>4075</v>
      </c>
      <c r="X1489" s="141" t="s">
        <v>25</v>
      </c>
      <c r="Y1489" s="141" t="s">
        <v>27</v>
      </c>
      <c r="Z1489" s="141"/>
      <c r="AA1489" s="141" t="s">
        <v>34</v>
      </c>
      <c r="AB1489" s="141"/>
      <c r="AC1489" s="139" t="s">
        <v>18047</v>
      </c>
      <c r="AD1489" s="380"/>
      <c r="AE1489" s="139" t="s">
        <v>102</v>
      </c>
      <c r="AF1489" s="139" t="s">
        <v>13074</v>
      </c>
      <c r="AG1489" s="139" t="s">
        <v>102</v>
      </c>
      <c r="AH1489" s="139" t="s">
        <v>1378</v>
      </c>
      <c r="AI1489" s="139" t="s">
        <v>11</v>
      </c>
      <c r="AJ1489" s="139" t="s">
        <v>1615</v>
      </c>
      <c r="AK1489" s="139"/>
      <c r="AL1489" s="139"/>
      <c r="AM1489" s="141" t="s">
        <v>15</v>
      </c>
      <c r="AN1489" s="141" t="s">
        <v>8</v>
      </c>
      <c r="AO1489" s="139"/>
      <c r="AP1489" s="139" t="s">
        <v>1615</v>
      </c>
      <c r="AQ1489" s="139"/>
      <c r="AR1489" s="381"/>
      <c r="AS1489" s="139" t="s">
        <v>4075</v>
      </c>
      <c r="AT1489" s="141" t="s">
        <v>44</v>
      </c>
      <c r="AU1489" s="141">
        <v>175</v>
      </c>
      <c r="AV1489" s="383"/>
      <c r="AW1489" s="385"/>
      <c r="AX1489" s="139" t="s">
        <v>394</v>
      </c>
      <c r="AY1489" t="s">
        <v>18249</v>
      </c>
      <c r="BA1489" s="381"/>
      <c r="BB1489" s="139" t="s">
        <v>1450</v>
      </c>
      <c r="BC1489" s="166"/>
      <c r="BD1489" s="166"/>
      <c r="BE1489" s="166"/>
      <c r="BF1489" s="166"/>
      <c r="BG1489" s="166"/>
      <c r="BH1489" s="308"/>
      <c r="BI1489" s="308"/>
      <c r="BJ1489" s="141" t="s">
        <v>26</v>
      </c>
      <c r="BK1489" s="141" t="s">
        <v>26</v>
      </c>
      <c r="BL1489" s="141"/>
      <c r="BM1489" s="141"/>
      <c r="BN1489" s="139" t="s">
        <v>4075</v>
      </c>
      <c r="BQ1489" s="141"/>
      <c r="BV1489" s="141"/>
      <c r="BX1489" s="141"/>
      <c r="BY1489" s="141"/>
      <c r="BZ1489" s="141"/>
      <c r="CA1489" s="141"/>
      <c r="CB1489" s="141"/>
      <c r="CC1489" s="141"/>
      <c r="CD1489" s="141"/>
      <c r="CE1489" s="141"/>
      <c r="CF1489" s="141"/>
      <c r="CG1489" s="141"/>
    </row>
    <row r="1490" spans="1:85" x14ac:dyDescent="0.35">
      <c r="A1490" s="155" t="s">
        <v>8928</v>
      </c>
      <c r="B1490" s="139" t="s">
        <v>4075</v>
      </c>
      <c r="C1490" s="18">
        <v>42976</v>
      </c>
      <c r="D1490" s="144">
        <v>0.53402777777777777</v>
      </c>
      <c r="E1490" s="141" t="s">
        <v>13270</v>
      </c>
      <c r="F1490" s="141">
        <v>3</v>
      </c>
      <c r="G1490" s="141" t="s">
        <v>2536</v>
      </c>
      <c r="H1490" s="141">
        <v>2017</v>
      </c>
      <c r="I1490" s="18">
        <v>42976</v>
      </c>
      <c r="J1490" s="144">
        <v>0.53263888888888888</v>
      </c>
      <c r="K1490" s="378"/>
      <c r="L1490" s="139" t="s">
        <v>4075</v>
      </c>
      <c r="M1490" s="141"/>
      <c r="N1490" s="248"/>
      <c r="O1490" s="141" t="s">
        <v>26</v>
      </c>
      <c r="P1490" s="141"/>
      <c r="Q1490" s="141" t="s">
        <v>8929</v>
      </c>
      <c r="R1490" s="141" t="s">
        <v>8930</v>
      </c>
      <c r="S1490" s="141"/>
      <c r="T1490" s="141"/>
      <c r="U1490" s="141"/>
      <c r="V1490" s="141" t="s">
        <v>8931</v>
      </c>
      <c r="W1490" s="139" t="s">
        <v>4075</v>
      </c>
      <c r="X1490" s="141" t="s">
        <v>25</v>
      </c>
      <c r="Y1490" s="141" t="s">
        <v>27</v>
      </c>
      <c r="Z1490" s="141" t="s">
        <v>4</v>
      </c>
      <c r="AA1490" s="141" t="s">
        <v>34</v>
      </c>
      <c r="AB1490" s="141"/>
      <c r="AC1490" s="139" t="s">
        <v>18055</v>
      </c>
      <c r="AD1490" s="380"/>
      <c r="AE1490" s="139" t="s">
        <v>4</v>
      </c>
      <c r="AF1490" s="139" t="s">
        <v>13073</v>
      </c>
      <c r="AG1490" s="139" t="s">
        <v>4</v>
      </c>
      <c r="AH1490" s="139" t="s">
        <v>1378</v>
      </c>
      <c r="AI1490" s="139" t="s">
        <v>15678</v>
      </c>
      <c r="AJ1490" s="139"/>
      <c r="AK1490" s="139" t="s">
        <v>15678</v>
      </c>
      <c r="AL1490" s="139" t="s">
        <v>7</v>
      </c>
      <c r="AM1490" s="141" t="s">
        <v>6</v>
      </c>
      <c r="AN1490" s="141" t="s">
        <v>8</v>
      </c>
      <c r="AO1490" s="139" t="s">
        <v>1614</v>
      </c>
      <c r="AP1490" s="139" t="s">
        <v>7</v>
      </c>
      <c r="AQ1490" s="139"/>
      <c r="AR1490" s="381"/>
      <c r="AS1490" s="139" t="s">
        <v>4075</v>
      </c>
      <c r="AT1490" s="141" t="s">
        <v>44</v>
      </c>
      <c r="AU1490" s="141">
        <v>450</v>
      </c>
      <c r="AV1490" s="383"/>
      <c r="AW1490" s="385"/>
      <c r="AX1490" s="139"/>
      <c r="AY1490" t="s">
        <v>18362</v>
      </c>
      <c r="AZ1490">
        <v>12000</v>
      </c>
      <c r="BA1490" s="381"/>
      <c r="BB1490" s="139" t="s">
        <v>1451</v>
      </c>
      <c r="BC1490" s="166">
        <v>12407</v>
      </c>
      <c r="BD1490" s="166">
        <v>7</v>
      </c>
      <c r="BE1490" s="166"/>
      <c r="BF1490" s="166"/>
      <c r="BG1490" s="166"/>
      <c r="BH1490" s="308" t="s">
        <v>13611</v>
      </c>
      <c r="BI1490" s="308"/>
      <c r="BJ1490" s="141" t="s">
        <v>26</v>
      </c>
      <c r="BK1490" s="141" t="s">
        <v>26</v>
      </c>
      <c r="BL1490" s="141"/>
      <c r="BM1490" s="141"/>
      <c r="BN1490" s="139" t="s">
        <v>4075</v>
      </c>
      <c r="BQ1490" s="141"/>
      <c r="BV1490" s="141"/>
      <c r="BX1490" s="141"/>
      <c r="BY1490" s="141"/>
      <c r="BZ1490" s="141"/>
      <c r="CA1490" s="141"/>
      <c r="CB1490" s="141"/>
      <c r="CC1490" s="141"/>
      <c r="CD1490" s="141"/>
      <c r="CE1490" s="141"/>
      <c r="CF1490" s="141"/>
      <c r="CG1490" s="141"/>
    </row>
    <row r="1491" spans="1:85" x14ac:dyDescent="0.35">
      <c r="A1491" s="155" t="s">
        <v>8926</v>
      </c>
      <c r="B1491" s="139" t="s">
        <v>4075</v>
      </c>
      <c r="C1491" s="18">
        <v>42976</v>
      </c>
      <c r="D1491" s="144">
        <v>0.66249999999999998</v>
      </c>
      <c r="E1491" s="141" t="s">
        <v>13270</v>
      </c>
      <c r="F1491" s="141">
        <v>3</v>
      </c>
      <c r="G1491" s="141" t="s">
        <v>2536</v>
      </c>
      <c r="H1491" s="141">
        <v>2017</v>
      </c>
      <c r="I1491" s="18">
        <v>42976</v>
      </c>
      <c r="J1491" s="144"/>
      <c r="K1491" s="378"/>
      <c r="L1491" s="139" t="s">
        <v>4075</v>
      </c>
      <c r="M1491" s="141"/>
      <c r="N1491" s="248"/>
      <c r="O1491" s="141" t="s">
        <v>26</v>
      </c>
      <c r="P1491" s="141"/>
      <c r="Q1491" s="141" t="s">
        <v>8925</v>
      </c>
      <c r="R1491" s="141" t="s">
        <v>8927</v>
      </c>
      <c r="S1491" s="141"/>
      <c r="T1491" s="141"/>
      <c r="U1491" s="141"/>
      <c r="V1491" s="141"/>
      <c r="W1491" s="139" t="s">
        <v>4075</v>
      </c>
      <c r="X1491" s="141" t="s">
        <v>25</v>
      </c>
      <c r="Y1491" s="141" t="s">
        <v>27</v>
      </c>
      <c r="Z1491" s="141" t="s">
        <v>4</v>
      </c>
      <c r="AA1491" s="141" t="s">
        <v>34</v>
      </c>
      <c r="AB1491" s="141"/>
      <c r="AC1491" s="139" t="s">
        <v>18050</v>
      </c>
      <c r="AD1491" s="380"/>
      <c r="AE1491" s="139" t="s">
        <v>107</v>
      </c>
      <c r="AF1491" s="139" t="s">
        <v>13076</v>
      </c>
      <c r="AG1491" s="139" t="s">
        <v>4130</v>
      </c>
      <c r="AH1491" s="139" t="s">
        <v>1378</v>
      </c>
      <c r="AI1491" s="139" t="s">
        <v>1518</v>
      </c>
      <c r="AJ1491" s="139"/>
      <c r="AK1491" s="139" t="s">
        <v>1518</v>
      </c>
      <c r="AL1491" s="139" t="s">
        <v>46</v>
      </c>
      <c r="AM1491" s="141" t="s">
        <v>1527</v>
      </c>
      <c r="AN1491" s="141" t="s">
        <v>8</v>
      </c>
      <c r="AO1491" s="139" t="s">
        <v>1614</v>
      </c>
      <c r="AP1491" s="139" t="s">
        <v>46</v>
      </c>
      <c r="AQ1491" s="139"/>
      <c r="AR1491" s="381"/>
      <c r="AS1491" s="139" t="s">
        <v>4075</v>
      </c>
      <c r="AT1491" s="141" t="s">
        <v>43</v>
      </c>
      <c r="AU1491" s="141">
        <v>180</v>
      </c>
      <c r="AV1491" s="383"/>
      <c r="AW1491" s="385"/>
      <c r="AX1491" s="139"/>
      <c r="AY1491" t="s">
        <v>18410</v>
      </c>
      <c r="AZ1491">
        <v>12000</v>
      </c>
      <c r="BA1491" s="381"/>
      <c r="BB1491" s="139" t="s">
        <v>1451</v>
      </c>
      <c r="BC1491" s="166"/>
      <c r="BD1491" s="166"/>
      <c r="BE1491" s="166"/>
      <c r="BF1491" s="166"/>
      <c r="BG1491" s="166"/>
      <c r="BH1491" s="308"/>
      <c r="BI1491" s="308"/>
      <c r="BJ1491" s="141" t="s">
        <v>26</v>
      </c>
      <c r="BK1491" s="141" t="s">
        <v>26</v>
      </c>
      <c r="BL1491" s="141"/>
      <c r="BM1491" s="141"/>
      <c r="BN1491" s="139" t="s">
        <v>4075</v>
      </c>
      <c r="BQ1491" s="141"/>
      <c r="BV1491" s="141"/>
      <c r="BX1491" s="141"/>
      <c r="BY1491" s="141"/>
      <c r="BZ1491" s="141"/>
      <c r="CA1491" s="141"/>
      <c r="CB1491" s="141"/>
      <c r="CC1491" s="141"/>
      <c r="CD1491" s="141"/>
      <c r="CE1491" s="141"/>
      <c r="CF1491" s="141"/>
      <c r="CG1491" s="141"/>
    </row>
    <row r="1492" spans="1:85" x14ac:dyDescent="0.35">
      <c r="A1492" s="155" t="s">
        <v>20051</v>
      </c>
      <c r="B1492" s="139" t="s">
        <v>4075</v>
      </c>
      <c r="C1492" s="18">
        <v>42976</v>
      </c>
      <c r="D1492" s="144">
        <v>0.66501157407407407</v>
      </c>
      <c r="E1492" s="141" t="s">
        <v>13270</v>
      </c>
      <c r="F1492" s="141">
        <v>3</v>
      </c>
      <c r="G1492" s="141" t="s">
        <v>2536</v>
      </c>
      <c r="H1492" s="141">
        <v>2017</v>
      </c>
      <c r="I1492" s="18">
        <v>42976</v>
      </c>
      <c r="J1492" s="144">
        <v>0.6645833333333333</v>
      </c>
      <c r="K1492" s="378"/>
      <c r="L1492" s="139" t="s">
        <v>4075</v>
      </c>
      <c r="M1492" s="141" t="s">
        <v>28</v>
      </c>
      <c r="N1492" s="248">
        <v>44244</v>
      </c>
      <c r="O1492" s="141" t="s">
        <v>25</v>
      </c>
      <c r="P1492" s="141"/>
      <c r="Q1492" s="141" t="s">
        <v>8925</v>
      </c>
      <c r="R1492" s="141" t="s">
        <v>1944</v>
      </c>
      <c r="S1492" s="141"/>
      <c r="T1492" s="141" t="s">
        <v>20052</v>
      </c>
      <c r="U1492" s="141">
        <v>113238067</v>
      </c>
      <c r="V1492" s="141"/>
      <c r="W1492" s="139" t="s">
        <v>4075</v>
      </c>
      <c r="X1492" s="141" t="s">
        <v>25</v>
      </c>
      <c r="Y1492" s="141" t="s">
        <v>27</v>
      </c>
      <c r="Z1492" s="141"/>
      <c r="AA1492" s="141" t="s">
        <v>34</v>
      </c>
      <c r="AB1492" s="141"/>
      <c r="AC1492" s="139" t="s">
        <v>18050</v>
      </c>
      <c r="AD1492" s="380"/>
      <c r="AE1492" s="139" t="s">
        <v>107</v>
      </c>
      <c r="AF1492" s="139" t="s">
        <v>13076</v>
      </c>
      <c r="AG1492" s="139" t="s">
        <v>4130</v>
      </c>
      <c r="AH1492" s="139" t="s">
        <v>1380</v>
      </c>
      <c r="AI1492" s="139" t="s">
        <v>1518</v>
      </c>
      <c r="AJ1492" s="139"/>
      <c r="AK1492" s="139" t="s">
        <v>1518</v>
      </c>
      <c r="AL1492" s="139" t="s">
        <v>46</v>
      </c>
      <c r="AM1492" s="141" t="s">
        <v>15</v>
      </c>
      <c r="AN1492" s="141" t="s">
        <v>8</v>
      </c>
      <c r="AO1492" s="139"/>
      <c r="AP1492" s="139" t="s">
        <v>46</v>
      </c>
      <c r="AQ1492" s="139"/>
      <c r="AR1492" s="381"/>
      <c r="AS1492" s="139" t="s">
        <v>4075</v>
      </c>
      <c r="AT1492" s="141" t="s">
        <v>43</v>
      </c>
      <c r="AU1492" s="141">
        <v>180</v>
      </c>
      <c r="AV1492" s="383"/>
      <c r="AW1492" s="385"/>
      <c r="AX1492" s="139" t="s">
        <v>82</v>
      </c>
      <c r="AY1492" t="s">
        <v>18410</v>
      </c>
      <c r="BA1492" s="381"/>
      <c r="BB1492" s="139" t="s">
        <v>1450</v>
      </c>
      <c r="BC1492" s="166"/>
      <c r="BD1492" s="166"/>
      <c r="BE1492" s="166"/>
      <c r="BF1492" s="166"/>
      <c r="BG1492" s="166"/>
      <c r="BH1492" s="308"/>
      <c r="BI1492" s="308"/>
      <c r="BJ1492" s="141" t="s">
        <v>26</v>
      </c>
      <c r="BK1492" s="141" t="s">
        <v>26</v>
      </c>
      <c r="BL1492" s="141"/>
      <c r="BM1492" s="141"/>
      <c r="BN1492" s="139" t="s">
        <v>4075</v>
      </c>
      <c r="BQ1492" s="141"/>
      <c r="BV1492" s="141"/>
      <c r="BX1492" s="141"/>
      <c r="BY1492" s="141"/>
      <c r="BZ1492" s="141"/>
      <c r="CA1492" s="141"/>
      <c r="CB1492" s="141"/>
      <c r="CC1492" s="141"/>
      <c r="CD1492" s="141"/>
      <c r="CE1492" s="141"/>
      <c r="CF1492" s="141"/>
      <c r="CG1492" s="141"/>
    </row>
    <row r="1493" spans="1:85" x14ac:dyDescent="0.35">
      <c r="A1493" s="155" t="s">
        <v>8932</v>
      </c>
      <c r="B1493" s="139" t="s">
        <v>4075</v>
      </c>
      <c r="C1493" s="18">
        <v>42976</v>
      </c>
      <c r="D1493" s="144">
        <v>0.44444444444444442</v>
      </c>
      <c r="E1493" s="141" t="s">
        <v>13270</v>
      </c>
      <c r="F1493" s="141">
        <v>3</v>
      </c>
      <c r="G1493" s="141" t="s">
        <v>2536</v>
      </c>
      <c r="H1493" s="141">
        <v>2017</v>
      </c>
      <c r="I1493" s="18">
        <v>42976</v>
      </c>
      <c r="J1493" s="144"/>
      <c r="K1493" s="378"/>
      <c r="L1493" s="139" t="s">
        <v>4075</v>
      </c>
      <c r="M1493" s="141"/>
      <c r="N1493" s="248"/>
      <c r="O1493" s="141" t="s">
        <v>26</v>
      </c>
      <c r="P1493" s="141"/>
      <c r="Q1493" s="141" t="s">
        <v>8933</v>
      </c>
      <c r="R1493" s="141"/>
      <c r="S1493" s="141"/>
      <c r="T1493" s="141"/>
      <c r="U1493" s="141"/>
      <c r="V1493" s="141"/>
      <c r="W1493" s="139" t="s">
        <v>4075</v>
      </c>
      <c r="X1493" s="141" t="s">
        <v>25</v>
      </c>
      <c r="Y1493" s="141" t="s">
        <v>27</v>
      </c>
      <c r="Z1493" s="141" t="s">
        <v>4</v>
      </c>
      <c r="AA1493" s="141" t="s">
        <v>34</v>
      </c>
      <c r="AB1493" s="141"/>
      <c r="AC1493" s="139" t="s">
        <v>18047</v>
      </c>
      <c r="AD1493" s="380"/>
      <c r="AE1493" s="139" t="s">
        <v>102</v>
      </c>
      <c r="AF1493" s="139" t="s">
        <v>13074</v>
      </c>
      <c r="AG1493" s="139" t="s">
        <v>102</v>
      </c>
      <c r="AH1493" s="139" t="s">
        <v>1378</v>
      </c>
      <c r="AI1493" s="139" t="s">
        <v>11</v>
      </c>
      <c r="AJ1493" s="139" t="s">
        <v>11</v>
      </c>
      <c r="AK1493" s="139"/>
      <c r="AL1493" s="139"/>
      <c r="AM1493" s="141" t="s">
        <v>6</v>
      </c>
      <c r="AN1493" s="141" t="s">
        <v>8</v>
      </c>
      <c r="AO1493" s="139" t="s">
        <v>1614</v>
      </c>
      <c r="AP1493" s="139" t="s">
        <v>7</v>
      </c>
      <c r="AQ1493" s="139"/>
      <c r="AR1493" s="381"/>
      <c r="AS1493" s="139" t="s">
        <v>4075</v>
      </c>
      <c r="AT1493" s="141" t="s">
        <v>1404</v>
      </c>
      <c r="AU1493" s="141"/>
      <c r="AV1493" s="383"/>
      <c r="AW1493" s="385"/>
      <c r="AX1493" s="139"/>
      <c r="AY1493" t="s">
        <v>18533</v>
      </c>
      <c r="AZ1493">
        <v>12000</v>
      </c>
      <c r="BA1493" s="381"/>
      <c r="BB1493" s="139" t="s">
        <v>1450</v>
      </c>
      <c r="BC1493" s="166"/>
      <c r="BD1493" s="166"/>
      <c r="BE1493" s="166"/>
      <c r="BF1493" s="166"/>
      <c r="BG1493" s="166"/>
      <c r="BH1493" s="308"/>
      <c r="BI1493" s="308"/>
      <c r="BJ1493" s="141" t="s">
        <v>26</v>
      </c>
      <c r="BK1493" s="141" t="s">
        <v>26</v>
      </c>
      <c r="BL1493" s="141"/>
      <c r="BM1493" s="141"/>
      <c r="BN1493" s="139" t="s">
        <v>4075</v>
      </c>
      <c r="BQ1493" s="141"/>
      <c r="BV1493" s="141"/>
      <c r="BX1493" s="141"/>
      <c r="BY1493" s="141"/>
      <c r="BZ1493" s="141"/>
      <c r="CA1493" s="141"/>
      <c r="CB1493" s="141"/>
      <c r="CC1493" s="141"/>
      <c r="CD1493" s="141"/>
      <c r="CE1493" s="141"/>
      <c r="CF1493" s="141"/>
      <c r="CG1493" s="141"/>
    </row>
    <row r="1494" spans="1:85" x14ac:dyDescent="0.35">
      <c r="A1494" s="155" t="s">
        <v>8939</v>
      </c>
      <c r="B1494" s="139" t="s">
        <v>4075</v>
      </c>
      <c r="C1494" s="18">
        <v>42976</v>
      </c>
      <c r="D1494" s="144">
        <v>7.3032407407407404E-3</v>
      </c>
      <c r="E1494" s="141" t="s">
        <v>13270</v>
      </c>
      <c r="F1494" s="141">
        <v>3</v>
      </c>
      <c r="G1494" s="141" t="s">
        <v>2536</v>
      </c>
      <c r="H1494" s="141">
        <v>2017</v>
      </c>
      <c r="I1494" s="18">
        <v>42976</v>
      </c>
      <c r="J1494" s="144">
        <v>6.9444444444444441E-3</v>
      </c>
      <c r="K1494" s="378"/>
      <c r="L1494" s="139" t="s">
        <v>4075</v>
      </c>
      <c r="M1494" s="141" t="s">
        <v>28</v>
      </c>
      <c r="N1494" s="248">
        <v>44244</v>
      </c>
      <c r="O1494" s="141" t="s">
        <v>25</v>
      </c>
      <c r="P1494" s="141"/>
      <c r="Q1494" s="141" t="s">
        <v>8940</v>
      </c>
      <c r="R1494" s="141" t="s">
        <v>1944</v>
      </c>
      <c r="S1494" s="141"/>
      <c r="T1494" s="141" t="s">
        <v>17119</v>
      </c>
      <c r="U1494" s="141">
        <v>113200066</v>
      </c>
      <c r="V1494" s="141"/>
      <c r="W1494" s="139" t="s">
        <v>4075</v>
      </c>
      <c r="X1494" s="141" t="s">
        <v>25</v>
      </c>
      <c r="Y1494" s="141" t="s">
        <v>27</v>
      </c>
      <c r="Z1494" s="141"/>
      <c r="AA1494" s="141" t="s">
        <v>34</v>
      </c>
      <c r="AB1494" s="141"/>
      <c r="AC1494" s="139" t="s">
        <v>18050</v>
      </c>
      <c r="AD1494" s="380"/>
      <c r="AE1494" s="139" t="s">
        <v>4</v>
      </c>
      <c r="AF1494" s="139" t="s">
        <v>13073</v>
      </c>
      <c r="AG1494" s="139" t="s">
        <v>4</v>
      </c>
      <c r="AH1494" s="139" t="s">
        <v>1380</v>
      </c>
      <c r="AI1494" s="139" t="s">
        <v>15678</v>
      </c>
      <c r="AJ1494" s="139"/>
      <c r="AK1494" s="139" t="s">
        <v>15678</v>
      </c>
      <c r="AL1494" s="139" t="s">
        <v>7</v>
      </c>
      <c r="AM1494" s="141" t="s">
        <v>9</v>
      </c>
      <c r="AN1494" s="141" t="s">
        <v>8</v>
      </c>
      <c r="AO1494" s="139"/>
      <c r="AP1494" s="139" t="s">
        <v>7</v>
      </c>
      <c r="AQ1494" s="139"/>
      <c r="AR1494" s="381"/>
      <c r="AS1494" s="139" t="s">
        <v>4075</v>
      </c>
      <c r="AT1494" s="141" t="s">
        <v>43</v>
      </c>
      <c r="AU1494" s="141">
        <v>120</v>
      </c>
      <c r="AV1494" s="383"/>
      <c r="AW1494" s="385"/>
      <c r="AX1494" s="139" t="s">
        <v>53</v>
      </c>
      <c r="AY1494" t="s">
        <v>19037</v>
      </c>
      <c r="BA1494" s="381"/>
      <c r="BB1494" s="139" t="s">
        <v>1450</v>
      </c>
      <c r="BC1494" s="166"/>
      <c r="BD1494" s="166"/>
      <c r="BE1494" s="166"/>
      <c r="BF1494" s="166"/>
      <c r="BG1494" s="166"/>
      <c r="BH1494" s="308"/>
      <c r="BI1494" s="308"/>
      <c r="BJ1494" s="141" t="s">
        <v>26</v>
      </c>
      <c r="BK1494" s="141" t="s">
        <v>26</v>
      </c>
      <c r="BL1494" s="141"/>
      <c r="BM1494" s="141"/>
      <c r="BN1494" s="139" t="s">
        <v>4075</v>
      </c>
      <c r="BQ1494" s="141"/>
      <c r="BV1494" s="141"/>
      <c r="BX1494" s="141"/>
      <c r="BY1494" s="141"/>
      <c r="BZ1494" s="141"/>
      <c r="CA1494" s="141"/>
      <c r="CB1494" s="141"/>
      <c r="CC1494" s="141"/>
      <c r="CD1494" s="141"/>
      <c r="CE1494" s="141"/>
      <c r="CF1494" s="141"/>
      <c r="CG1494" s="141"/>
    </row>
    <row r="1495" spans="1:85" x14ac:dyDescent="0.35">
      <c r="A1495" s="155" t="s">
        <v>8936</v>
      </c>
      <c r="B1495" s="139" t="s">
        <v>4075</v>
      </c>
      <c r="C1495" s="18">
        <v>42976</v>
      </c>
      <c r="D1495" s="144">
        <v>0.25555555555555554</v>
      </c>
      <c r="E1495" s="141" t="s">
        <v>13270</v>
      </c>
      <c r="F1495" s="141">
        <v>3</v>
      </c>
      <c r="G1495" s="141" t="s">
        <v>2536</v>
      </c>
      <c r="H1495" s="141">
        <v>2017</v>
      </c>
      <c r="I1495" s="18">
        <v>42976</v>
      </c>
      <c r="J1495" s="144">
        <v>0.25555555555555554</v>
      </c>
      <c r="K1495" s="378"/>
      <c r="L1495" s="139" t="s">
        <v>4075</v>
      </c>
      <c r="M1495" s="141"/>
      <c r="N1495" s="248"/>
      <c r="O1495" s="141" t="s">
        <v>26</v>
      </c>
      <c r="P1495" s="141"/>
      <c r="Q1495" s="141" t="s">
        <v>8937</v>
      </c>
      <c r="R1495" s="141" t="s">
        <v>8938</v>
      </c>
      <c r="S1495" s="141"/>
      <c r="T1495" s="141"/>
      <c r="U1495" s="141">
        <v>113200762</v>
      </c>
      <c r="V1495" s="141"/>
      <c r="W1495" s="139" t="s">
        <v>4075</v>
      </c>
      <c r="X1495" s="141" t="s">
        <v>25</v>
      </c>
      <c r="Y1495" s="141" t="s">
        <v>27</v>
      </c>
      <c r="Z1495" s="141" t="s">
        <v>4</v>
      </c>
      <c r="AA1495" s="141" t="s">
        <v>34</v>
      </c>
      <c r="AB1495" s="141"/>
      <c r="AC1495" s="139" t="s">
        <v>18047</v>
      </c>
      <c r="AD1495" s="380"/>
      <c r="AE1495" s="139" t="s">
        <v>103</v>
      </c>
      <c r="AF1495" s="139" t="s">
        <v>13075</v>
      </c>
      <c r="AG1495" s="139" t="s">
        <v>103</v>
      </c>
      <c r="AH1495" s="139" t="s">
        <v>1378</v>
      </c>
      <c r="AI1495" s="139" t="s">
        <v>7340</v>
      </c>
      <c r="AJ1495" s="139"/>
      <c r="AK1495" s="139" t="s">
        <v>7340</v>
      </c>
      <c r="AL1495" s="139" t="s">
        <v>1408</v>
      </c>
      <c r="AM1495" s="141" t="s">
        <v>6</v>
      </c>
      <c r="AN1495" s="141" t="s">
        <v>8</v>
      </c>
      <c r="AO1495" s="139" t="s">
        <v>1614</v>
      </c>
      <c r="AP1495" s="139" t="s">
        <v>7</v>
      </c>
      <c r="AQ1495" s="139"/>
      <c r="AR1495" s="381"/>
      <c r="AS1495" s="139" t="s">
        <v>4075</v>
      </c>
      <c r="AT1495" s="141" t="s">
        <v>1404</v>
      </c>
      <c r="AU1495" s="141"/>
      <c r="AV1495" s="383"/>
      <c r="AW1495" s="385"/>
      <c r="AX1495" s="139"/>
      <c r="AY1495" t="s">
        <v>19040</v>
      </c>
      <c r="AZ1495">
        <v>12000</v>
      </c>
      <c r="BA1495" s="381"/>
      <c r="BB1495" s="139" t="s">
        <v>17</v>
      </c>
      <c r="BC1495" s="166"/>
      <c r="BD1495" s="166"/>
      <c r="BE1495" s="166"/>
      <c r="BF1495" s="166"/>
      <c r="BG1495" s="166"/>
      <c r="BH1495" s="308"/>
      <c r="BI1495" s="308"/>
      <c r="BJ1495" s="141" t="s">
        <v>26</v>
      </c>
      <c r="BK1495" s="141" t="s">
        <v>26</v>
      </c>
      <c r="BL1495" s="141"/>
      <c r="BM1495" s="141"/>
      <c r="BN1495" s="139" t="s">
        <v>4075</v>
      </c>
      <c r="BQ1495" s="141"/>
      <c r="BV1495" s="141"/>
      <c r="BX1495" s="141"/>
      <c r="BY1495" s="141"/>
      <c r="BZ1495" s="141"/>
      <c r="CA1495" s="141"/>
      <c r="CB1495" s="141"/>
      <c r="CC1495" s="141"/>
      <c r="CD1495" s="141"/>
      <c r="CE1495" s="141"/>
      <c r="CF1495" s="141"/>
      <c r="CG1495" s="141"/>
    </row>
    <row r="1496" spans="1:85" x14ac:dyDescent="0.35">
      <c r="A1496" s="155" t="s">
        <v>8934</v>
      </c>
      <c r="B1496" s="139" t="s">
        <v>4075</v>
      </c>
      <c r="C1496" s="18">
        <v>42976</v>
      </c>
      <c r="D1496" s="144">
        <v>0.43541666666666667</v>
      </c>
      <c r="E1496" s="141" t="s">
        <v>13270</v>
      </c>
      <c r="F1496" s="141">
        <v>3</v>
      </c>
      <c r="G1496" s="141" t="s">
        <v>2536</v>
      </c>
      <c r="H1496" s="141">
        <v>2017</v>
      </c>
      <c r="I1496" s="18">
        <v>42976</v>
      </c>
      <c r="J1496" s="144"/>
      <c r="K1496" s="378"/>
      <c r="L1496" s="139" t="s">
        <v>4075</v>
      </c>
      <c r="M1496" s="141"/>
      <c r="N1496" s="248"/>
      <c r="O1496" s="141" t="s">
        <v>26</v>
      </c>
      <c r="P1496" s="141"/>
      <c r="Q1496" s="141" t="s">
        <v>8935</v>
      </c>
      <c r="R1496" s="141"/>
      <c r="S1496" s="141"/>
      <c r="T1496" s="141"/>
      <c r="U1496" s="141"/>
      <c r="V1496" s="141"/>
      <c r="W1496" s="139" t="s">
        <v>4075</v>
      </c>
      <c r="X1496" s="141" t="s">
        <v>25</v>
      </c>
      <c r="Y1496" s="141" t="s">
        <v>27</v>
      </c>
      <c r="Z1496" s="141" t="s">
        <v>4</v>
      </c>
      <c r="AA1496" s="141" t="s">
        <v>34</v>
      </c>
      <c r="AB1496" s="141"/>
      <c r="AC1496" s="139" t="s">
        <v>18049</v>
      </c>
      <c r="AD1496" s="380"/>
      <c r="AE1496" s="139" t="s">
        <v>105</v>
      </c>
      <c r="AF1496" s="139" t="s">
        <v>13076</v>
      </c>
      <c r="AG1496" s="139" t="s">
        <v>1518</v>
      </c>
      <c r="AH1496" s="139" t="s">
        <v>1378</v>
      </c>
      <c r="AI1496" s="139" t="s">
        <v>1518</v>
      </c>
      <c r="AJ1496" s="139"/>
      <c r="AK1496" s="139" t="s">
        <v>1518</v>
      </c>
      <c r="AL1496" s="139" t="s">
        <v>100</v>
      </c>
      <c r="AM1496" s="141" t="s">
        <v>1527</v>
      </c>
      <c r="AN1496" s="141" t="s">
        <v>8</v>
      </c>
      <c r="AO1496" s="139" t="s">
        <v>1614</v>
      </c>
      <c r="AP1496" s="139" t="s">
        <v>100</v>
      </c>
      <c r="AQ1496" s="139"/>
      <c r="AR1496" s="381"/>
      <c r="AS1496" s="139" t="s">
        <v>4075</v>
      </c>
      <c r="AT1496" s="141" t="s">
        <v>1404</v>
      </c>
      <c r="AU1496" s="141"/>
      <c r="AV1496" s="383"/>
      <c r="AW1496" s="385"/>
      <c r="AX1496" s="139"/>
      <c r="AY1496" t="s">
        <v>19041</v>
      </c>
      <c r="AZ1496">
        <v>12000</v>
      </c>
      <c r="BA1496" s="381"/>
      <c r="BB1496" s="139" t="s">
        <v>17</v>
      </c>
      <c r="BC1496" s="166"/>
      <c r="BD1496" s="166"/>
      <c r="BE1496" s="166"/>
      <c r="BF1496" s="166"/>
      <c r="BG1496" s="166"/>
      <c r="BH1496" s="308"/>
      <c r="BI1496" s="308"/>
      <c r="BJ1496" s="141" t="s">
        <v>26</v>
      </c>
      <c r="BK1496" s="141" t="s">
        <v>26</v>
      </c>
      <c r="BL1496" s="141"/>
      <c r="BM1496" s="141"/>
      <c r="BN1496" s="139" t="s">
        <v>4075</v>
      </c>
      <c r="BQ1496" s="141"/>
      <c r="BV1496" s="141"/>
      <c r="BX1496" s="141"/>
      <c r="BY1496" s="141"/>
      <c r="BZ1496" s="141"/>
      <c r="CA1496" s="141"/>
      <c r="CB1496" s="141"/>
      <c r="CC1496" s="141"/>
      <c r="CD1496" s="141"/>
      <c r="CE1496" s="141"/>
      <c r="CF1496" s="141"/>
      <c r="CG1496" s="141"/>
    </row>
    <row r="1497" spans="1:85" x14ac:dyDescent="0.35">
      <c r="A1497" s="155" t="s">
        <v>8917</v>
      </c>
      <c r="B1497" s="139" t="s">
        <v>4075</v>
      </c>
      <c r="C1497" s="18">
        <v>42977</v>
      </c>
      <c r="D1497" s="144">
        <v>0.94236111111111109</v>
      </c>
      <c r="E1497" s="141" t="s">
        <v>13270</v>
      </c>
      <c r="F1497" s="141">
        <v>3</v>
      </c>
      <c r="G1497" s="141" t="s">
        <v>2536</v>
      </c>
      <c r="H1497" s="141">
        <v>2017</v>
      </c>
      <c r="I1497" s="18">
        <v>42977</v>
      </c>
      <c r="J1497" s="144">
        <v>0.94027777777777777</v>
      </c>
      <c r="K1497" s="378"/>
      <c r="L1497" s="139" t="s">
        <v>4075</v>
      </c>
      <c r="M1497" s="141"/>
      <c r="N1497" s="248"/>
      <c r="O1497" s="141" t="s">
        <v>26</v>
      </c>
      <c r="P1497" s="141"/>
      <c r="Q1497" s="141" t="s">
        <v>8918</v>
      </c>
      <c r="R1497" s="141" t="s">
        <v>8919</v>
      </c>
      <c r="S1497" s="141"/>
      <c r="T1497" s="141"/>
      <c r="U1497" s="141">
        <v>113207031</v>
      </c>
      <c r="V1497" s="141"/>
      <c r="W1497" s="139" t="s">
        <v>4075</v>
      </c>
      <c r="X1497" s="141" t="s">
        <v>25</v>
      </c>
      <c r="Y1497" s="141" t="s">
        <v>27</v>
      </c>
      <c r="Z1497" s="141" t="s">
        <v>4</v>
      </c>
      <c r="AA1497" s="141" t="s">
        <v>34</v>
      </c>
      <c r="AB1497" s="141"/>
      <c r="AC1497" s="139" t="s">
        <v>18049</v>
      </c>
      <c r="AD1497" s="380"/>
      <c r="AE1497" s="139" t="s">
        <v>4</v>
      </c>
      <c r="AF1497" s="139" t="s">
        <v>13073</v>
      </c>
      <c r="AG1497" s="139" t="s">
        <v>4</v>
      </c>
      <c r="AH1497" s="139" t="s">
        <v>1378</v>
      </c>
      <c r="AI1497" s="139" t="s">
        <v>15678</v>
      </c>
      <c r="AJ1497" s="139"/>
      <c r="AK1497" s="139" t="s">
        <v>15678</v>
      </c>
      <c r="AL1497" s="139" t="s">
        <v>7</v>
      </c>
      <c r="AM1497" s="141" t="s">
        <v>1527</v>
      </c>
      <c r="AN1497" s="141" t="s">
        <v>8</v>
      </c>
      <c r="AO1497" s="139" t="s">
        <v>1614</v>
      </c>
      <c r="AP1497" s="139" t="s">
        <v>7</v>
      </c>
      <c r="AQ1497" s="139"/>
      <c r="AR1497" s="381"/>
      <c r="AS1497" s="139" t="s">
        <v>4075</v>
      </c>
      <c r="AT1497" s="141" t="s">
        <v>43</v>
      </c>
      <c r="AU1497" s="141">
        <v>340</v>
      </c>
      <c r="AV1497" s="383"/>
      <c r="AW1497" s="385"/>
      <c r="AX1497" s="139"/>
      <c r="AY1497" t="s">
        <v>18579</v>
      </c>
      <c r="AZ1497">
        <v>12000</v>
      </c>
      <c r="BA1497" s="381"/>
      <c r="BB1497" s="139" t="s">
        <v>1451</v>
      </c>
      <c r="BC1497" s="166"/>
      <c r="BD1497" s="166"/>
      <c r="BE1497" s="166"/>
      <c r="BF1497" s="166"/>
      <c r="BG1497" s="166"/>
      <c r="BH1497" s="308"/>
      <c r="BI1497" s="308"/>
      <c r="BJ1497" s="141" t="s">
        <v>26</v>
      </c>
      <c r="BK1497" s="141" t="s">
        <v>26</v>
      </c>
      <c r="BL1497" s="141"/>
      <c r="BM1497" s="141"/>
      <c r="BN1497" s="139" t="s">
        <v>4075</v>
      </c>
      <c r="BQ1497" s="141" t="s">
        <v>15882</v>
      </c>
      <c r="BR1497" s="135" t="s">
        <v>15680</v>
      </c>
      <c r="BT1497" s="135" t="s">
        <v>15358</v>
      </c>
      <c r="BU1497" s="135" t="s">
        <v>13280</v>
      </c>
      <c r="BV1497" s="141" t="s">
        <v>2612</v>
      </c>
      <c r="BW1497" s="135" t="s">
        <v>13260</v>
      </c>
      <c r="BX1497" s="141" t="s">
        <v>15681</v>
      </c>
      <c r="BY1497" s="141" t="s">
        <v>15689</v>
      </c>
      <c r="BZ1497" s="141" t="s">
        <v>26</v>
      </c>
      <c r="CA1497" s="141" t="s">
        <v>1848</v>
      </c>
      <c r="CB1497" s="141"/>
      <c r="CC1497" s="141" t="s">
        <v>15686</v>
      </c>
      <c r="CD1497" s="141" t="s">
        <v>15683</v>
      </c>
      <c r="CE1497" s="141" t="s">
        <v>15450</v>
      </c>
      <c r="CF1497" s="141" t="s">
        <v>15451</v>
      </c>
      <c r="CG1497" s="141" t="s">
        <v>2116</v>
      </c>
    </row>
    <row r="1498" spans="1:85" x14ac:dyDescent="0.35">
      <c r="A1498" s="155" t="s">
        <v>8914</v>
      </c>
      <c r="B1498" s="139" t="s">
        <v>4075</v>
      </c>
      <c r="C1498" s="18">
        <v>42977</v>
      </c>
      <c r="D1498" s="144">
        <v>0.94374999999999998</v>
      </c>
      <c r="E1498" s="141" t="s">
        <v>13270</v>
      </c>
      <c r="F1498" s="141">
        <v>3</v>
      </c>
      <c r="G1498" s="141" t="s">
        <v>2536</v>
      </c>
      <c r="H1498" s="141">
        <v>2017</v>
      </c>
      <c r="I1498" s="18">
        <v>42977</v>
      </c>
      <c r="J1498" s="144">
        <v>0.88888888888888884</v>
      </c>
      <c r="K1498" s="378"/>
      <c r="L1498" s="139" t="s">
        <v>4075</v>
      </c>
      <c r="M1498" s="141"/>
      <c r="N1498" s="248"/>
      <c r="O1498" s="141" t="s">
        <v>26</v>
      </c>
      <c r="P1498" s="141"/>
      <c r="Q1498" s="141" t="s">
        <v>8915</v>
      </c>
      <c r="R1498" s="141" t="s">
        <v>8916</v>
      </c>
      <c r="S1498" s="141"/>
      <c r="T1498" s="141"/>
      <c r="U1498" s="141">
        <v>113206957</v>
      </c>
      <c r="V1498" s="141"/>
      <c r="W1498" s="139" t="s">
        <v>4075</v>
      </c>
      <c r="X1498" s="141" t="s">
        <v>25</v>
      </c>
      <c r="Y1498" s="141" t="s">
        <v>27</v>
      </c>
      <c r="Z1498" s="141" t="s">
        <v>4</v>
      </c>
      <c r="AA1498" s="141" t="s">
        <v>34</v>
      </c>
      <c r="AB1498" s="141"/>
      <c r="AC1498" s="139" t="s">
        <v>18050</v>
      </c>
      <c r="AD1498" s="380"/>
      <c r="AE1498" s="139" t="s">
        <v>102</v>
      </c>
      <c r="AF1498" s="139" t="s">
        <v>13077</v>
      </c>
      <c r="AG1498" s="139" t="s">
        <v>102</v>
      </c>
      <c r="AH1498" s="139" t="s">
        <v>1378</v>
      </c>
      <c r="AI1498" s="139" t="s">
        <v>1408</v>
      </c>
      <c r="AJ1498" s="139" t="s">
        <v>1408</v>
      </c>
      <c r="AK1498" s="139"/>
      <c r="AL1498" s="139"/>
      <c r="AM1498" s="141" t="s">
        <v>6</v>
      </c>
      <c r="AN1498" s="141" t="s">
        <v>8</v>
      </c>
      <c r="AO1498" s="139" t="s">
        <v>1614</v>
      </c>
      <c r="AP1498" s="139" t="s">
        <v>7</v>
      </c>
      <c r="AQ1498" s="139"/>
      <c r="AR1498" s="381"/>
      <c r="AS1498" s="139" t="s">
        <v>4075</v>
      </c>
      <c r="AT1498" s="141" t="s">
        <v>1404</v>
      </c>
      <c r="AU1498" s="141"/>
      <c r="AV1498" s="383"/>
      <c r="AW1498" s="385"/>
      <c r="AX1498" s="139"/>
      <c r="AY1498" t="s">
        <v>18413</v>
      </c>
      <c r="AZ1498">
        <v>12000</v>
      </c>
      <c r="BA1498" s="381"/>
      <c r="BB1498" s="139" t="s">
        <v>17</v>
      </c>
      <c r="BC1498" s="166"/>
      <c r="BD1498" s="166"/>
      <c r="BE1498" s="166"/>
      <c r="BF1498" s="166"/>
      <c r="BG1498" s="166"/>
      <c r="BH1498" s="308"/>
      <c r="BI1498" s="308"/>
      <c r="BJ1498" s="141" t="s">
        <v>26</v>
      </c>
      <c r="BK1498" s="141" t="s">
        <v>26</v>
      </c>
      <c r="BL1498" s="141"/>
      <c r="BM1498" s="141"/>
      <c r="BN1498" s="139" t="s">
        <v>4075</v>
      </c>
      <c r="BQ1498" s="141"/>
      <c r="BV1498" s="141"/>
      <c r="BX1498" s="141"/>
      <c r="BY1498" s="141"/>
      <c r="BZ1498" s="141"/>
      <c r="CA1498" s="141"/>
      <c r="CB1498" s="141"/>
      <c r="CC1498" s="141"/>
      <c r="CD1498" s="141"/>
      <c r="CE1498" s="141"/>
      <c r="CF1498" s="141"/>
      <c r="CG1498" s="141"/>
    </row>
    <row r="1499" spans="1:85" x14ac:dyDescent="0.35">
      <c r="A1499" s="155" t="s">
        <v>8923</v>
      </c>
      <c r="B1499" s="139" t="s">
        <v>4075</v>
      </c>
      <c r="C1499" s="18">
        <v>42977</v>
      </c>
      <c r="D1499" s="144">
        <v>0.67847222222222225</v>
      </c>
      <c r="E1499" s="141" t="s">
        <v>13270</v>
      </c>
      <c r="F1499" s="141">
        <v>3</v>
      </c>
      <c r="G1499" s="141" t="s">
        <v>2536</v>
      </c>
      <c r="H1499" s="141">
        <v>2017</v>
      </c>
      <c r="I1499" s="18">
        <v>42977</v>
      </c>
      <c r="J1499" s="144"/>
      <c r="K1499" s="378"/>
      <c r="L1499" s="139" t="s">
        <v>4075</v>
      </c>
      <c r="M1499" s="141"/>
      <c r="N1499" s="248"/>
      <c r="O1499" s="141" t="s">
        <v>26</v>
      </c>
      <c r="P1499" s="141"/>
      <c r="Q1499" s="141" t="s">
        <v>8924</v>
      </c>
      <c r="R1499" s="141"/>
      <c r="S1499" s="141"/>
      <c r="T1499" s="141" t="s">
        <v>18224</v>
      </c>
      <c r="U1499" s="141"/>
      <c r="V1499" s="141"/>
      <c r="W1499" s="139" t="s">
        <v>4075</v>
      </c>
      <c r="X1499" s="141" t="s">
        <v>25</v>
      </c>
      <c r="Y1499" s="141" t="s">
        <v>27</v>
      </c>
      <c r="Z1499" s="141" t="s">
        <v>4</v>
      </c>
      <c r="AA1499" s="141" t="s">
        <v>34</v>
      </c>
      <c r="AB1499" s="141"/>
      <c r="AC1499" s="139" t="s">
        <v>18047</v>
      </c>
      <c r="AD1499" s="380"/>
      <c r="AE1499" s="139" t="s">
        <v>102</v>
      </c>
      <c r="AF1499" s="139" t="s">
        <v>13071</v>
      </c>
      <c r="AG1499" s="139" t="s">
        <v>102</v>
      </c>
      <c r="AH1499" s="139" t="s">
        <v>1378</v>
      </c>
      <c r="AI1499" s="139" t="s">
        <v>1423</v>
      </c>
      <c r="AJ1499" s="139" t="s">
        <v>1423</v>
      </c>
      <c r="AK1499" s="139"/>
      <c r="AL1499" s="139"/>
      <c r="AM1499" s="141" t="s">
        <v>6</v>
      </c>
      <c r="AN1499" s="141" t="s">
        <v>8</v>
      </c>
      <c r="AO1499" s="139" t="s">
        <v>1477</v>
      </c>
      <c r="AP1499" s="139" t="s">
        <v>7</v>
      </c>
      <c r="AQ1499" s="139"/>
      <c r="AR1499" s="381"/>
      <c r="AS1499" s="139" t="s">
        <v>4075</v>
      </c>
      <c r="AT1499" s="141" t="s">
        <v>1404</v>
      </c>
      <c r="AU1499" s="141"/>
      <c r="AV1499" s="383"/>
      <c r="AW1499" s="385"/>
      <c r="AX1499" s="139"/>
      <c r="AY1499" t="s">
        <v>18747</v>
      </c>
      <c r="BA1499" s="381"/>
      <c r="BB1499" s="139" t="s">
        <v>17</v>
      </c>
      <c r="BC1499" s="166"/>
      <c r="BD1499" s="166"/>
      <c r="BE1499" s="166"/>
      <c r="BF1499" s="166"/>
      <c r="BG1499" s="166"/>
      <c r="BH1499" s="308"/>
      <c r="BI1499" s="308"/>
      <c r="BJ1499" s="141" t="s">
        <v>26</v>
      </c>
      <c r="BK1499" s="141" t="s">
        <v>26</v>
      </c>
      <c r="BL1499" s="141"/>
      <c r="BM1499" s="141"/>
      <c r="BN1499" s="139" t="s">
        <v>4075</v>
      </c>
      <c r="BQ1499" s="141"/>
      <c r="BV1499" s="141"/>
      <c r="BX1499" s="141"/>
      <c r="BY1499" s="141"/>
      <c r="BZ1499" s="141"/>
      <c r="CA1499" s="141"/>
      <c r="CB1499" s="141"/>
      <c r="CC1499" s="141"/>
      <c r="CD1499" s="141"/>
      <c r="CE1499" s="141"/>
      <c r="CF1499" s="141"/>
      <c r="CG1499" s="141"/>
    </row>
    <row r="1500" spans="1:85" x14ac:dyDescent="0.35">
      <c r="A1500" s="155" t="s">
        <v>8920</v>
      </c>
      <c r="B1500" s="139" t="s">
        <v>4075</v>
      </c>
      <c r="C1500" s="18">
        <v>42977</v>
      </c>
      <c r="D1500" s="144">
        <v>0.76458333333333328</v>
      </c>
      <c r="E1500" s="141" t="s">
        <v>13270</v>
      </c>
      <c r="F1500" s="141">
        <v>3</v>
      </c>
      <c r="G1500" s="141" t="s">
        <v>2536</v>
      </c>
      <c r="H1500" s="141">
        <v>2017</v>
      </c>
      <c r="I1500" s="18">
        <v>42977</v>
      </c>
      <c r="J1500" s="144">
        <v>0.73819444444444449</v>
      </c>
      <c r="K1500" s="378"/>
      <c r="L1500" s="139" t="s">
        <v>4075</v>
      </c>
      <c r="M1500" s="141"/>
      <c r="N1500" s="248"/>
      <c r="O1500" s="141" t="s">
        <v>26</v>
      </c>
      <c r="P1500" s="141"/>
      <c r="Q1500" s="141" t="s">
        <v>8921</v>
      </c>
      <c r="R1500" s="141" t="s">
        <v>8922</v>
      </c>
      <c r="S1500" s="141"/>
      <c r="T1500" s="141"/>
      <c r="U1500" s="141"/>
      <c r="V1500" s="141"/>
      <c r="W1500" s="139" t="s">
        <v>4075</v>
      </c>
      <c r="X1500" s="141" t="s">
        <v>25</v>
      </c>
      <c r="Y1500" s="141" t="s">
        <v>27</v>
      </c>
      <c r="Z1500" s="141" t="s">
        <v>4</v>
      </c>
      <c r="AA1500" s="141" t="s">
        <v>34</v>
      </c>
      <c r="AB1500" s="141"/>
      <c r="AC1500" s="139" t="s">
        <v>18047</v>
      </c>
      <c r="AD1500" s="380"/>
      <c r="AE1500" s="139" t="s">
        <v>4</v>
      </c>
      <c r="AF1500" s="139" t="s">
        <v>13073</v>
      </c>
      <c r="AG1500" s="139" t="s">
        <v>4</v>
      </c>
      <c r="AH1500" s="139" t="s">
        <v>1378</v>
      </c>
      <c r="AI1500" s="139" t="s">
        <v>15678</v>
      </c>
      <c r="AJ1500" s="139"/>
      <c r="AK1500" s="139" t="s">
        <v>15678</v>
      </c>
      <c r="AL1500" s="139" t="s">
        <v>7</v>
      </c>
      <c r="AM1500" s="141" t="s">
        <v>1434</v>
      </c>
      <c r="AN1500" s="141" t="s">
        <v>8</v>
      </c>
      <c r="AO1500" s="139" t="s">
        <v>1614</v>
      </c>
      <c r="AP1500" s="139" t="s">
        <v>7</v>
      </c>
      <c r="AQ1500" s="139"/>
      <c r="AR1500" s="381"/>
      <c r="AS1500" s="139" t="s">
        <v>4075</v>
      </c>
      <c r="AT1500" s="141" t="s">
        <v>43</v>
      </c>
      <c r="AU1500" s="141">
        <v>246</v>
      </c>
      <c r="AV1500" s="383"/>
      <c r="AW1500" s="385"/>
      <c r="AX1500" s="139"/>
      <c r="AY1500" t="s">
        <v>19010</v>
      </c>
      <c r="AZ1500">
        <v>12000</v>
      </c>
      <c r="BA1500" s="381"/>
      <c r="BB1500" s="139" t="s">
        <v>1452</v>
      </c>
      <c r="BC1500" s="166"/>
      <c r="BD1500" s="166"/>
      <c r="BE1500" s="166"/>
      <c r="BF1500" s="166"/>
      <c r="BG1500" s="166"/>
      <c r="BH1500" s="308"/>
      <c r="BI1500" s="308"/>
      <c r="BJ1500" s="141" t="s">
        <v>26</v>
      </c>
      <c r="BK1500" s="141" t="s">
        <v>26</v>
      </c>
      <c r="BL1500" s="141"/>
      <c r="BM1500" s="141"/>
      <c r="BN1500" s="139" t="s">
        <v>4075</v>
      </c>
      <c r="BQ1500" s="141" t="s">
        <v>15882</v>
      </c>
      <c r="BR1500" s="135" t="s">
        <v>15685</v>
      </c>
      <c r="BT1500" s="135" t="s">
        <v>15350</v>
      </c>
      <c r="BU1500" s="135" t="s">
        <v>15348</v>
      </c>
      <c r="BV1500" s="141" t="s">
        <v>13262</v>
      </c>
      <c r="BW1500" s="135" t="s">
        <v>13266</v>
      </c>
      <c r="BX1500" s="141" t="s">
        <v>15681</v>
      </c>
      <c r="BY1500" s="141" t="s">
        <v>15681</v>
      </c>
      <c r="BZ1500" s="141" t="s">
        <v>26</v>
      </c>
      <c r="CA1500" s="141" t="s">
        <v>1848</v>
      </c>
      <c r="CB1500" s="141"/>
      <c r="CC1500" s="141" t="s">
        <v>15690</v>
      </c>
      <c r="CD1500" s="141" t="s">
        <v>34</v>
      </c>
      <c r="CE1500" s="141" t="s">
        <v>15450</v>
      </c>
      <c r="CF1500" s="141" t="s">
        <v>15451</v>
      </c>
      <c r="CG1500" s="141" t="s">
        <v>4004</v>
      </c>
    </row>
    <row r="1501" spans="1:85" x14ac:dyDescent="0.35">
      <c r="A1501" s="155" t="s">
        <v>8903</v>
      </c>
      <c r="B1501" s="139" t="s">
        <v>4075</v>
      </c>
      <c r="C1501" s="18">
        <v>42978</v>
      </c>
      <c r="D1501" s="144">
        <v>0.87986111111111109</v>
      </c>
      <c r="E1501" s="141" t="s">
        <v>13270</v>
      </c>
      <c r="F1501" s="141">
        <v>3</v>
      </c>
      <c r="G1501" s="141" t="s">
        <v>2536</v>
      </c>
      <c r="H1501" s="141">
        <v>2017</v>
      </c>
      <c r="I1501" s="18">
        <v>42978</v>
      </c>
      <c r="J1501" s="144">
        <v>0.87361111111111112</v>
      </c>
      <c r="K1501" s="378"/>
      <c r="L1501" s="139" t="s">
        <v>4075</v>
      </c>
      <c r="M1501" s="141"/>
      <c r="N1501" s="248"/>
      <c r="O1501" s="141" t="s">
        <v>26</v>
      </c>
      <c r="P1501" s="141"/>
      <c r="Q1501" s="141" t="s">
        <v>8902</v>
      </c>
      <c r="R1501" s="141" t="s">
        <v>8904</v>
      </c>
      <c r="S1501" s="141"/>
      <c r="T1501" s="141"/>
      <c r="U1501" s="141">
        <v>113210044</v>
      </c>
      <c r="V1501" s="141"/>
      <c r="W1501" s="139" t="s">
        <v>4075</v>
      </c>
      <c r="X1501" s="141" t="s">
        <v>25</v>
      </c>
      <c r="Y1501" s="141" t="s">
        <v>27</v>
      </c>
      <c r="Z1501" s="141" t="s">
        <v>4</v>
      </c>
      <c r="AA1501" s="141" t="s">
        <v>34</v>
      </c>
      <c r="AB1501" s="141"/>
      <c r="AC1501" s="139" t="s">
        <v>18047</v>
      </c>
      <c r="AD1501" s="380"/>
      <c r="AE1501" s="139" t="s">
        <v>4</v>
      </c>
      <c r="AF1501" s="139" t="s">
        <v>13073</v>
      </c>
      <c r="AG1501" s="139" t="s">
        <v>4</v>
      </c>
      <c r="AH1501" s="139" t="s">
        <v>1378</v>
      </c>
      <c r="AI1501" s="139" t="s">
        <v>15678</v>
      </c>
      <c r="AJ1501" s="139"/>
      <c r="AK1501" s="139" t="s">
        <v>15678</v>
      </c>
      <c r="AL1501" s="139" t="s">
        <v>7</v>
      </c>
      <c r="AM1501" s="141" t="s">
        <v>6</v>
      </c>
      <c r="AN1501" s="141" t="s">
        <v>8</v>
      </c>
      <c r="AO1501" s="139" t="s">
        <v>1614</v>
      </c>
      <c r="AP1501" s="139" t="s">
        <v>7</v>
      </c>
      <c r="AQ1501" s="139"/>
      <c r="AR1501" s="381"/>
      <c r="AS1501" s="139" t="s">
        <v>4075</v>
      </c>
      <c r="AT1501" s="141" t="s">
        <v>1404</v>
      </c>
      <c r="AU1501" s="141"/>
      <c r="AV1501" s="383"/>
      <c r="AW1501" s="385"/>
      <c r="AX1501" s="139"/>
      <c r="AY1501" t="s">
        <v>19042</v>
      </c>
      <c r="AZ1501">
        <v>12000</v>
      </c>
      <c r="BA1501" s="381"/>
      <c r="BB1501" s="139" t="s">
        <v>1446</v>
      </c>
      <c r="BC1501" s="166"/>
      <c r="BD1501" s="166"/>
      <c r="BE1501" s="166"/>
      <c r="BF1501" s="166"/>
      <c r="BG1501" s="166"/>
      <c r="BH1501" s="308"/>
      <c r="BI1501" s="308"/>
      <c r="BJ1501" s="141" t="s">
        <v>26</v>
      </c>
      <c r="BK1501" s="141" t="s">
        <v>26</v>
      </c>
      <c r="BL1501" s="141"/>
      <c r="BM1501" s="141"/>
      <c r="BN1501" s="139" t="s">
        <v>4075</v>
      </c>
      <c r="BQ1501" s="141" t="s">
        <v>15883</v>
      </c>
      <c r="BR1501" s="135" t="s">
        <v>15680</v>
      </c>
      <c r="BT1501" s="135" t="s">
        <v>15370</v>
      </c>
      <c r="BU1501" s="135" t="s">
        <v>2892</v>
      </c>
      <c r="BV1501" s="141" t="s">
        <v>13280</v>
      </c>
      <c r="BW1501" s="135" t="s">
        <v>13266</v>
      </c>
      <c r="BX1501" s="141" t="s">
        <v>15689</v>
      </c>
      <c r="BY1501" s="141" t="s">
        <v>12</v>
      </c>
      <c r="BZ1501" s="141" t="s">
        <v>26</v>
      </c>
      <c r="CA1501" s="141" t="s">
        <v>1848</v>
      </c>
      <c r="CB1501" s="141"/>
      <c r="CC1501" s="141" t="s">
        <v>15686</v>
      </c>
      <c r="CD1501" s="141" t="s">
        <v>15683</v>
      </c>
      <c r="CE1501" s="141" t="s">
        <v>15450</v>
      </c>
      <c r="CF1501" s="141" t="s">
        <v>15451</v>
      </c>
      <c r="CG1501" s="141" t="s">
        <v>2003</v>
      </c>
    </row>
    <row r="1502" spans="1:85" x14ac:dyDescent="0.35">
      <c r="A1502" s="155" t="s">
        <v>8901</v>
      </c>
      <c r="B1502" s="139" t="s">
        <v>4075</v>
      </c>
      <c r="C1502" s="18">
        <v>42978</v>
      </c>
      <c r="D1502" s="144">
        <v>0.88001157407407404</v>
      </c>
      <c r="E1502" s="141" t="s">
        <v>13270</v>
      </c>
      <c r="F1502" s="141">
        <v>3</v>
      </c>
      <c r="G1502" s="141" t="s">
        <v>2536</v>
      </c>
      <c r="H1502" s="141">
        <v>2017</v>
      </c>
      <c r="I1502" s="18">
        <v>42978</v>
      </c>
      <c r="J1502" s="144">
        <v>0.87986111111111109</v>
      </c>
      <c r="K1502" s="378"/>
      <c r="L1502" s="139" t="s">
        <v>4075</v>
      </c>
      <c r="M1502" s="141" t="s">
        <v>28</v>
      </c>
      <c r="N1502" s="248">
        <v>44250</v>
      </c>
      <c r="O1502" s="141" t="s">
        <v>25</v>
      </c>
      <c r="P1502" s="141"/>
      <c r="Q1502" s="141" t="s">
        <v>8902</v>
      </c>
      <c r="R1502" s="141" t="s">
        <v>1944</v>
      </c>
      <c r="S1502" s="141"/>
      <c r="T1502" s="141" t="s">
        <v>17120</v>
      </c>
      <c r="U1502" s="141">
        <v>113212063</v>
      </c>
      <c r="V1502" s="141"/>
      <c r="W1502" s="139" t="s">
        <v>4075</v>
      </c>
      <c r="X1502" s="141" t="s">
        <v>25</v>
      </c>
      <c r="Y1502" s="141" t="s">
        <v>27</v>
      </c>
      <c r="Z1502" s="141"/>
      <c r="AA1502" s="141" t="s">
        <v>34</v>
      </c>
      <c r="AB1502" s="141"/>
      <c r="AC1502" s="139" t="s">
        <v>18047</v>
      </c>
      <c r="AD1502" s="380"/>
      <c r="AE1502" s="139" t="s">
        <v>4</v>
      </c>
      <c r="AF1502" s="139" t="s">
        <v>13073</v>
      </c>
      <c r="AG1502" s="139" t="s">
        <v>4</v>
      </c>
      <c r="AH1502" s="139" t="s">
        <v>1380</v>
      </c>
      <c r="AI1502" s="139" t="s">
        <v>15678</v>
      </c>
      <c r="AJ1502" s="139"/>
      <c r="AK1502" s="139" t="s">
        <v>15678</v>
      </c>
      <c r="AL1502" s="139" t="s">
        <v>1563</v>
      </c>
      <c r="AM1502" s="141" t="s">
        <v>15</v>
      </c>
      <c r="AN1502" s="141" t="s">
        <v>8</v>
      </c>
      <c r="AO1502" s="139"/>
      <c r="AP1502" s="139" t="s">
        <v>1563</v>
      </c>
      <c r="AQ1502" s="139"/>
      <c r="AR1502" s="381"/>
      <c r="AS1502" s="139" t="s">
        <v>4075</v>
      </c>
      <c r="AT1502" s="141" t="s">
        <v>1404</v>
      </c>
      <c r="AU1502" s="141"/>
      <c r="AV1502" s="383"/>
      <c r="AW1502" s="385"/>
      <c r="AX1502" s="139" t="s">
        <v>53</v>
      </c>
      <c r="AY1502" t="s">
        <v>19042</v>
      </c>
      <c r="BA1502" s="381"/>
      <c r="BB1502" s="139" t="s">
        <v>1446</v>
      </c>
      <c r="BC1502" s="166"/>
      <c r="BD1502" s="166"/>
      <c r="BE1502" s="166"/>
      <c r="BF1502" s="166"/>
      <c r="BG1502" s="166"/>
      <c r="BH1502" s="308"/>
      <c r="BI1502" s="308"/>
      <c r="BJ1502" s="141" t="s">
        <v>26</v>
      </c>
      <c r="BK1502" s="141" t="s">
        <v>26</v>
      </c>
      <c r="BL1502" s="141"/>
      <c r="BM1502" s="141"/>
      <c r="BN1502" s="139" t="s">
        <v>4075</v>
      </c>
      <c r="BQ1502" s="141"/>
      <c r="BV1502" s="141"/>
      <c r="BX1502" s="141"/>
      <c r="BY1502" s="141"/>
      <c r="BZ1502" s="141"/>
      <c r="CA1502" s="141"/>
      <c r="CB1502" s="141"/>
      <c r="CC1502" s="141"/>
      <c r="CD1502" s="141"/>
      <c r="CE1502" s="141"/>
      <c r="CF1502" s="141"/>
      <c r="CG1502" s="141"/>
    </row>
    <row r="1503" spans="1:85" x14ac:dyDescent="0.35">
      <c r="A1503" s="155" t="s">
        <v>8899</v>
      </c>
      <c r="B1503" s="139" t="s">
        <v>4075</v>
      </c>
      <c r="C1503" s="18">
        <v>42978</v>
      </c>
      <c r="D1503" s="144">
        <v>0.95138888888888884</v>
      </c>
      <c r="E1503" s="141" t="s">
        <v>13270</v>
      </c>
      <c r="F1503" s="141">
        <v>3</v>
      </c>
      <c r="G1503" s="141" t="s">
        <v>2536</v>
      </c>
      <c r="H1503" s="141">
        <v>2017</v>
      </c>
      <c r="I1503" s="18">
        <v>42978</v>
      </c>
      <c r="J1503" s="144"/>
      <c r="K1503" s="378"/>
      <c r="L1503" s="139" t="s">
        <v>4075</v>
      </c>
      <c r="M1503" s="141"/>
      <c r="N1503" s="248"/>
      <c r="O1503" s="141" t="s">
        <v>26</v>
      </c>
      <c r="P1503" s="141"/>
      <c r="Q1503" s="141" t="s">
        <v>8900</v>
      </c>
      <c r="R1503" s="141"/>
      <c r="S1503" s="141"/>
      <c r="T1503" s="141"/>
      <c r="U1503" s="141"/>
      <c r="V1503" s="141"/>
      <c r="W1503" s="139" t="s">
        <v>4075</v>
      </c>
      <c r="X1503" s="141" t="s">
        <v>25</v>
      </c>
      <c r="Y1503" s="141" t="s">
        <v>27</v>
      </c>
      <c r="Z1503" s="141" t="s">
        <v>4</v>
      </c>
      <c r="AA1503" s="141" t="s">
        <v>34</v>
      </c>
      <c r="AB1503" s="141"/>
      <c r="AC1503" s="139" t="s">
        <v>18049</v>
      </c>
      <c r="AD1503" s="380"/>
      <c r="AE1503" s="139" t="s">
        <v>102</v>
      </c>
      <c r="AF1503" s="139" t="s">
        <v>13068</v>
      </c>
      <c r="AG1503" s="139" t="s">
        <v>102</v>
      </c>
      <c r="AH1503" s="139" t="s">
        <v>1378</v>
      </c>
      <c r="AI1503" s="139" t="s">
        <v>7</v>
      </c>
      <c r="AJ1503" s="139" t="s">
        <v>7</v>
      </c>
      <c r="AK1503" s="139"/>
      <c r="AL1503" s="139"/>
      <c r="AM1503" s="141" t="s">
        <v>1527</v>
      </c>
      <c r="AN1503" s="141" t="s">
        <v>8</v>
      </c>
      <c r="AO1503" s="139" t="s">
        <v>1477</v>
      </c>
      <c r="AP1503" s="139" t="s">
        <v>7</v>
      </c>
      <c r="AQ1503" s="139"/>
      <c r="AR1503" s="381"/>
      <c r="AS1503" s="139" t="s">
        <v>4075</v>
      </c>
      <c r="AT1503" s="141" t="s">
        <v>1404</v>
      </c>
      <c r="AU1503" s="141"/>
      <c r="AV1503" s="383"/>
      <c r="AW1503" s="385"/>
      <c r="AX1503" s="139"/>
      <c r="AY1503" t="s">
        <v>19043</v>
      </c>
      <c r="BA1503" s="381"/>
      <c r="BB1503" s="139" t="s">
        <v>17</v>
      </c>
      <c r="BC1503" s="166"/>
      <c r="BD1503" s="166"/>
      <c r="BE1503" s="166"/>
      <c r="BF1503" s="166"/>
      <c r="BG1503" s="166"/>
      <c r="BH1503" s="308"/>
      <c r="BI1503" s="308"/>
      <c r="BJ1503" s="141" t="s">
        <v>26</v>
      </c>
      <c r="BK1503" s="141" t="s">
        <v>26</v>
      </c>
      <c r="BL1503" s="141"/>
      <c r="BM1503" s="141"/>
      <c r="BN1503" s="139" t="s">
        <v>4075</v>
      </c>
      <c r="BQ1503" s="141"/>
      <c r="BV1503" s="141"/>
      <c r="BX1503" s="141"/>
      <c r="BY1503" s="141"/>
      <c r="BZ1503" s="141"/>
      <c r="CA1503" s="141"/>
      <c r="CB1503" s="141"/>
      <c r="CC1503" s="141"/>
      <c r="CD1503" s="141"/>
      <c r="CE1503" s="141"/>
      <c r="CF1503" s="141"/>
      <c r="CG1503" s="141"/>
    </row>
    <row r="1504" spans="1:85" x14ac:dyDescent="0.35">
      <c r="A1504" s="155" t="s">
        <v>8911</v>
      </c>
      <c r="B1504" s="139" t="s">
        <v>4075</v>
      </c>
      <c r="C1504" s="18">
        <v>42978</v>
      </c>
      <c r="D1504" s="144">
        <v>0.27916666666666667</v>
      </c>
      <c r="E1504" s="141" t="s">
        <v>13270</v>
      </c>
      <c r="F1504" s="141">
        <v>3</v>
      </c>
      <c r="G1504" s="141" t="s">
        <v>2536</v>
      </c>
      <c r="H1504" s="141">
        <v>2017</v>
      </c>
      <c r="I1504" s="18">
        <v>42978</v>
      </c>
      <c r="J1504" s="144">
        <v>0.26458333333333334</v>
      </c>
      <c r="K1504" s="378"/>
      <c r="L1504" s="139" t="s">
        <v>4075</v>
      </c>
      <c r="M1504" s="141"/>
      <c r="N1504" s="248"/>
      <c r="O1504" s="141" t="s">
        <v>26</v>
      </c>
      <c r="P1504" s="141"/>
      <c r="Q1504" s="141" t="s">
        <v>8912</v>
      </c>
      <c r="R1504" s="141" t="s">
        <v>8913</v>
      </c>
      <c r="S1504" s="141"/>
      <c r="T1504" s="141"/>
      <c r="U1504" s="141">
        <v>113207933</v>
      </c>
      <c r="V1504" s="141"/>
      <c r="W1504" s="139" t="s">
        <v>4075</v>
      </c>
      <c r="X1504" s="141" t="s">
        <v>25</v>
      </c>
      <c r="Y1504" s="141" t="s">
        <v>27</v>
      </c>
      <c r="Z1504" s="141" t="s">
        <v>4</v>
      </c>
      <c r="AA1504" s="141" t="s">
        <v>34</v>
      </c>
      <c r="AB1504" s="141"/>
      <c r="AC1504" s="139" t="s">
        <v>18047</v>
      </c>
      <c r="AD1504" s="380"/>
      <c r="AE1504" s="139" t="s">
        <v>4</v>
      </c>
      <c r="AF1504" s="139" t="s">
        <v>13073</v>
      </c>
      <c r="AG1504" s="139" t="s">
        <v>4</v>
      </c>
      <c r="AH1504" s="139" t="s">
        <v>1378</v>
      </c>
      <c r="AI1504" s="139" t="s">
        <v>15678</v>
      </c>
      <c r="AJ1504" s="139"/>
      <c r="AK1504" s="139" t="s">
        <v>15678</v>
      </c>
      <c r="AL1504" s="139" t="s">
        <v>7</v>
      </c>
      <c r="AM1504" s="141" t="s">
        <v>6</v>
      </c>
      <c r="AN1504" s="141" t="s">
        <v>8</v>
      </c>
      <c r="AO1504" s="139" t="s">
        <v>1614</v>
      </c>
      <c r="AP1504" s="139" t="s">
        <v>7</v>
      </c>
      <c r="AQ1504" s="139"/>
      <c r="AR1504" s="381"/>
      <c r="AS1504" s="139" t="s">
        <v>4075</v>
      </c>
      <c r="AT1504" s="141" t="s">
        <v>43</v>
      </c>
      <c r="AU1504" s="141">
        <v>565</v>
      </c>
      <c r="AV1504" s="383"/>
      <c r="AW1504" s="385"/>
      <c r="AX1504" s="139"/>
      <c r="AY1504" t="s">
        <v>18563</v>
      </c>
      <c r="AZ1504">
        <v>21000</v>
      </c>
      <c r="BA1504" s="381"/>
      <c r="BB1504" s="139" t="s">
        <v>1452</v>
      </c>
      <c r="BC1504" s="166"/>
      <c r="BD1504" s="166"/>
      <c r="BE1504" s="166"/>
      <c r="BF1504" s="166"/>
      <c r="BG1504" s="166"/>
      <c r="BH1504" s="308"/>
      <c r="BI1504" s="308"/>
      <c r="BJ1504" s="141" t="s">
        <v>26</v>
      </c>
      <c r="BK1504" s="141" t="s">
        <v>26</v>
      </c>
      <c r="BL1504" s="141"/>
      <c r="BM1504" s="141"/>
      <c r="BN1504" s="139" t="s">
        <v>4075</v>
      </c>
      <c r="BQ1504" s="141" t="s">
        <v>15884</v>
      </c>
      <c r="BR1504" s="135" t="s">
        <v>15680</v>
      </c>
      <c r="BT1504" s="135" t="s">
        <v>15360</v>
      </c>
      <c r="BU1504" s="135" t="s">
        <v>1867</v>
      </c>
      <c r="BV1504" s="141" t="s">
        <v>13281</v>
      </c>
      <c r="BW1504" s="135" t="s">
        <v>13266</v>
      </c>
      <c r="BX1504" s="141" t="s">
        <v>12</v>
      </c>
      <c r="BY1504" s="141" t="s">
        <v>12</v>
      </c>
      <c r="BZ1504" s="141" t="s">
        <v>26</v>
      </c>
      <c r="CA1504" s="141" t="s">
        <v>1848</v>
      </c>
      <c r="CB1504" s="141"/>
      <c r="CC1504" s="141" t="s">
        <v>15686</v>
      </c>
      <c r="CD1504" s="141" t="s">
        <v>15687</v>
      </c>
      <c r="CE1504" s="141" t="s">
        <v>15450</v>
      </c>
      <c r="CF1504" s="141" t="s">
        <v>15451</v>
      </c>
      <c r="CG1504" s="141" t="s">
        <v>1848</v>
      </c>
    </row>
    <row r="1505" spans="1:85" x14ac:dyDescent="0.35">
      <c r="A1505" s="155" t="s">
        <v>8908</v>
      </c>
      <c r="B1505" s="139" t="s">
        <v>4075</v>
      </c>
      <c r="C1505" s="18">
        <v>42978</v>
      </c>
      <c r="D1505" s="144">
        <v>0.48125000000000001</v>
      </c>
      <c r="E1505" s="141" t="s">
        <v>13270</v>
      </c>
      <c r="F1505" s="141">
        <v>3</v>
      </c>
      <c r="G1505" s="141" t="s">
        <v>2536</v>
      </c>
      <c r="H1505" s="141">
        <v>2017</v>
      </c>
      <c r="I1505" s="18">
        <v>42978</v>
      </c>
      <c r="J1505" s="144">
        <v>0.46666666666666667</v>
      </c>
      <c r="K1505" s="378"/>
      <c r="L1505" s="139" t="s">
        <v>4075</v>
      </c>
      <c r="M1505" s="141"/>
      <c r="N1505" s="248"/>
      <c r="O1505" s="141" t="s">
        <v>26</v>
      </c>
      <c r="P1505" s="141"/>
      <c r="Q1505" s="141" t="s">
        <v>8909</v>
      </c>
      <c r="R1505" s="141" t="s">
        <v>8910</v>
      </c>
      <c r="S1505" s="141"/>
      <c r="T1505" s="141"/>
      <c r="U1505" s="141"/>
      <c r="V1505" s="141"/>
      <c r="W1505" s="139" t="s">
        <v>4075</v>
      </c>
      <c r="X1505" s="141" t="s">
        <v>25</v>
      </c>
      <c r="Y1505" s="141" t="s">
        <v>27</v>
      </c>
      <c r="Z1505" s="141" t="s">
        <v>4</v>
      </c>
      <c r="AA1505" s="141" t="s">
        <v>34</v>
      </c>
      <c r="AB1505" s="141"/>
      <c r="AC1505" s="139" t="s">
        <v>18047</v>
      </c>
      <c r="AD1505" s="380"/>
      <c r="AE1505" s="139" t="s">
        <v>4</v>
      </c>
      <c r="AF1505" s="139" t="s">
        <v>13073</v>
      </c>
      <c r="AG1505" s="139" t="s">
        <v>4</v>
      </c>
      <c r="AH1505" s="139" t="s">
        <v>1378</v>
      </c>
      <c r="AI1505" s="139" t="s">
        <v>15678</v>
      </c>
      <c r="AJ1505" s="139"/>
      <c r="AK1505" s="139" t="s">
        <v>15678</v>
      </c>
      <c r="AL1505" s="139" t="s">
        <v>7</v>
      </c>
      <c r="AM1505" s="141" t="s">
        <v>6</v>
      </c>
      <c r="AN1505" s="141" t="s">
        <v>8</v>
      </c>
      <c r="AO1505" s="139" t="s">
        <v>1614</v>
      </c>
      <c r="AP1505" s="139" t="s">
        <v>7</v>
      </c>
      <c r="AQ1505" s="139"/>
      <c r="AR1505" s="381"/>
      <c r="AS1505" s="139" t="s">
        <v>4075</v>
      </c>
      <c r="AT1505" s="141" t="s">
        <v>44</v>
      </c>
      <c r="AU1505" s="141">
        <v>520</v>
      </c>
      <c r="AV1505" s="383"/>
      <c r="AW1505" s="385"/>
      <c r="AX1505" s="139"/>
      <c r="AY1505" t="s">
        <v>18404</v>
      </c>
      <c r="AZ1505">
        <v>21000</v>
      </c>
      <c r="BA1505" s="381"/>
      <c r="BB1505" s="139" t="s">
        <v>1452</v>
      </c>
      <c r="BC1505" s="166"/>
      <c r="BD1505" s="166"/>
      <c r="BE1505" s="166"/>
      <c r="BF1505" s="166"/>
      <c r="BG1505" s="166"/>
      <c r="BH1505" s="308"/>
      <c r="BI1505" s="308"/>
      <c r="BJ1505" s="141" t="s">
        <v>26</v>
      </c>
      <c r="BK1505" s="141" t="s">
        <v>26</v>
      </c>
      <c r="BL1505" s="141"/>
      <c r="BM1505" s="141"/>
      <c r="BN1505" s="139" t="s">
        <v>4075</v>
      </c>
      <c r="BQ1505" s="141" t="s">
        <v>15885</v>
      </c>
      <c r="BR1505" s="135" t="s">
        <v>15700</v>
      </c>
      <c r="BT1505" s="135" t="s">
        <v>15347</v>
      </c>
      <c r="BU1505" s="135" t="s">
        <v>15356</v>
      </c>
      <c r="BV1505" s="141" t="s">
        <v>13286</v>
      </c>
      <c r="BW1505" s="135" t="s">
        <v>13286</v>
      </c>
      <c r="BX1505" s="141" t="s">
        <v>12</v>
      </c>
      <c r="BY1505" s="141" t="s">
        <v>12</v>
      </c>
      <c r="BZ1505" s="141" t="s">
        <v>26</v>
      </c>
      <c r="CA1505" s="141" t="s">
        <v>1848</v>
      </c>
      <c r="CB1505" s="141"/>
      <c r="CC1505" s="141" t="s">
        <v>15686</v>
      </c>
      <c r="CD1505" s="141" t="s">
        <v>15683</v>
      </c>
      <c r="CE1505" s="141" t="s">
        <v>15450</v>
      </c>
      <c r="CF1505" s="141" t="s">
        <v>15451</v>
      </c>
      <c r="CG1505" s="141" t="s">
        <v>1848</v>
      </c>
    </row>
    <row r="1506" spans="1:85" x14ac:dyDescent="0.35">
      <c r="A1506" s="155" t="s">
        <v>8905</v>
      </c>
      <c r="B1506" s="139" t="s">
        <v>4075</v>
      </c>
      <c r="C1506" s="18">
        <v>42978</v>
      </c>
      <c r="D1506" s="144">
        <v>0.49375000000000002</v>
      </c>
      <c r="E1506" s="141" t="s">
        <v>13270</v>
      </c>
      <c r="F1506" s="141">
        <v>3</v>
      </c>
      <c r="G1506" s="141" t="s">
        <v>2536</v>
      </c>
      <c r="H1506" s="141">
        <v>2017</v>
      </c>
      <c r="I1506" s="18">
        <v>42978</v>
      </c>
      <c r="J1506" s="144">
        <v>0.5083333333333333</v>
      </c>
      <c r="K1506" s="378"/>
      <c r="L1506" s="139" t="s">
        <v>4075</v>
      </c>
      <c r="M1506" s="141"/>
      <c r="N1506" s="248"/>
      <c r="O1506" s="141" t="s">
        <v>26</v>
      </c>
      <c r="P1506" s="141"/>
      <c r="Q1506" s="141" t="s">
        <v>8906</v>
      </c>
      <c r="R1506" s="141" t="s">
        <v>8907</v>
      </c>
      <c r="S1506" s="141"/>
      <c r="T1506" s="141"/>
      <c r="U1506" s="141"/>
      <c r="V1506" s="141"/>
      <c r="W1506" s="139" t="s">
        <v>4075</v>
      </c>
      <c r="X1506" s="141" t="s">
        <v>25</v>
      </c>
      <c r="Y1506" s="141" t="s">
        <v>27</v>
      </c>
      <c r="Z1506" s="141" t="s">
        <v>4</v>
      </c>
      <c r="AA1506" s="141" t="s">
        <v>34</v>
      </c>
      <c r="AB1506" s="141"/>
      <c r="AC1506" s="139" t="s">
        <v>18049</v>
      </c>
      <c r="AD1506" s="380"/>
      <c r="AE1506" s="139" t="s">
        <v>103</v>
      </c>
      <c r="AF1506" s="139" t="s">
        <v>13075</v>
      </c>
      <c r="AG1506" s="139" t="s">
        <v>103</v>
      </c>
      <c r="AH1506" s="139" t="s">
        <v>1378</v>
      </c>
      <c r="AI1506" s="139" t="s">
        <v>7340</v>
      </c>
      <c r="AJ1506" s="139"/>
      <c r="AK1506" s="139" t="s">
        <v>7340</v>
      </c>
      <c r="AL1506" s="139" t="s">
        <v>1408</v>
      </c>
      <c r="AM1506" s="141" t="s">
        <v>1527</v>
      </c>
      <c r="AN1506" s="141" t="s">
        <v>8</v>
      </c>
      <c r="AO1506" s="139" t="s">
        <v>1614</v>
      </c>
      <c r="AP1506" s="139" t="s">
        <v>7</v>
      </c>
      <c r="AQ1506" s="139"/>
      <c r="AR1506" s="381"/>
      <c r="AS1506" s="139" t="s">
        <v>4075</v>
      </c>
      <c r="AT1506" s="141" t="s">
        <v>1404</v>
      </c>
      <c r="AU1506" s="141"/>
      <c r="AV1506" s="383"/>
      <c r="AW1506" s="385"/>
      <c r="AX1506" s="139"/>
      <c r="AY1506" t="s">
        <v>19044</v>
      </c>
      <c r="AZ1506">
        <v>21000</v>
      </c>
      <c r="BA1506" s="381"/>
      <c r="BB1506" s="139" t="s">
        <v>1444</v>
      </c>
      <c r="BC1506" s="166"/>
      <c r="BD1506" s="166"/>
      <c r="BE1506" s="166"/>
      <c r="BF1506" s="166"/>
      <c r="BG1506" s="166"/>
      <c r="BH1506" s="308"/>
      <c r="BI1506" s="308"/>
      <c r="BJ1506" s="141" t="s">
        <v>26</v>
      </c>
      <c r="BK1506" s="141" t="s">
        <v>26</v>
      </c>
      <c r="BL1506" s="141"/>
      <c r="BM1506" s="141"/>
      <c r="BN1506" s="139" t="s">
        <v>4075</v>
      </c>
      <c r="BQ1506" s="141"/>
      <c r="BV1506" s="141"/>
      <c r="BX1506" s="141"/>
      <c r="BY1506" s="141"/>
      <c r="BZ1506" s="141"/>
      <c r="CA1506" s="141"/>
      <c r="CB1506" s="141"/>
      <c r="CC1506" s="141"/>
      <c r="CD1506" s="141"/>
      <c r="CE1506" s="141"/>
      <c r="CF1506" s="141"/>
      <c r="CG1506" s="141"/>
    </row>
    <row r="1507" spans="1:85" x14ac:dyDescent="0.35">
      <c r="A1507" s="155" t="s">
        <v>8888</v>
      </c>
      <c r="B1507" s="139" t="s">
        <v>4075</v>
      </c>
      <c r="C1507" s="18">
        <v>42979</v>
      </c>
      <c r="D1507" s="144">
        <v>0.54097222222222219</v>
      </c>
      <c r="E1507" s="141" t="s">
        <v>13270</v>
      </c>
      <c r="F1507" s="141">
        <v>3</v>
      </c>
      <c r="G1507" s="141" t="s">
        <v>2741</v>
      </c>
      <c r="H1507" s="141">
        <v>2017</v>
      </c>
      <c r="I1507" s="18">
        <v>42979</v>
      </c>
      <c r="J1507" s="144"/>
      <c r="K1507" s="378"/>
      <c r="L1507" s="139" t="s">
        <v>4075</v>
      </c>
      <c r="M1507" s="141"/>
      <c r="N1507" s="248"/>
      <c r="O1507" s="141" t="s">
        <v>26</v>
      </c>
      <c r="P1507" s="141"/>
      <c r="Q1507" s="141"/>
      <c r="R1507" s="141"/>
      <c r="S1507" s="141"/>
      <c r="T1507" s="141"/>
      <c r="U1507" s="141"/>
      <c r="V1507" s="141"/>
      <c r="W1507" s="139" t="s">
        <v>4075</v>
      </c>
      <c r="X1507" s="141" t="s">
        <v>25</v>
      </c>
      <c r="Y1507" s="141" t="s">
        <v>27</v>
      </c>
      <c r="Z1507" s="141" t="s">
        <v>4</v>
      </c>
      <c r="AA1507" s="141" t="s">
        <v>34</v>
      </c>
      <c r="AB1507" s="141"/>
      <c r="AC1507" s="139" t="s">
        <v>18047</v>
      </c>
      <c r="AD1507" s="380"/>
      <c r="AE1507" s="139" t="s">
        <v>103</v>
      </c>
      <c r="AF1507" s="139" t="s">
        <v>13075</v>
      </c>
      <c r="AG1507" s="139" t="s">
        <v>103</v>
      </c>
      <c r="AH1507" s="139" t="s">
        <v>1378</v>
      </c>
      <c r="AI1507" s="139" t="s">
        <v>7340</v>
      </c>
      <c r="AJ1507" s="139"/>
      <c r="AK1507" s="139" t="s">
        <v>7340</v>
      </c>
      <c r="AL1507" s="139" t="s">
        <v>1408</v>
      </c>
      <c r="AM1507" s="141" t="s">
        <v>1527</v>
      </c>
      <c r="AN1507" s="141" t="s">
        <v>8</v>
      </c>
      <c r="AO1507" s="139" t="s">
        <v>1614</v>
      </c>
      <c r="AP1507" s="139" t="s">
        <v>46</v>
      </c>
      <c r="AQ1507" s="139"/>
      <c r="AR1507" s="381"/>
      <c r="AS1507" s="139" t="s">
        <v>4075</v>
      </c>
      <c r="AT1507" s="141" t="s">
        <v>1404</v>
      </c>
      <c r="AU1507" s="141"/>
      <c r="AV1507" s="383"/>
      <c r="AW1507" s="385"/>
      <c r="AX1507" s="139"/>
      <c r="AY1507" t="s">
        <v>19045</v>
      </c>
      <c r="AZ1507">
        <v>12000</v>
      </c>
      <c r="BA1507" s="381"/>
      <c r="BB1507" s="139" t="s">
        <v>17</v>
      </c>
      <c r="BC1507" s="166"/>
      <c r="BD1507" s="166"/>
      <c r="BE1507" s="166"/>
      <c r="BF1507" s="166"/>
      <c r="BG1507" s="166"/>
      <c r="BH1507" s="308"/>
      <c r="BI1507" s="308"/>
      <c r="BJ1507" s="141" t="s">
        <v>26</v>
      </c>
      <c r="BK1507" s="141" t="s">
        <v>26</v>
      </c>
      <c r="BL1507" s="141"/>
      <c r="BM1507" s="141"/>
      <c r="BN1507" s="139" t="s">
        <v>4075</v>
      </c>
      <c r="BQ1507" s="141"/>
      <c r="BV1507" s="141"/>
      <c r="BX1507" s="141"/>
      <c r="BY1507" s="141"/>
      <c r="BZ1507" s="141"/>
      <c r="CA1507" s="141"/>
      <c r="CB1507" s="141"/>
      <c r="CC1507" s="141"/>
      <c r="CD1507" s="141"/>
      <c r="CE1507" s="141"/>
      <c r="CF1507" s="141"/>
      <c r="CG1507" s="141"/>
    </row>
    <row r="1508" spans="1:85" x14ac:dyDescent="0.35">
      <c r="A1508" s="155" t="s">
        <v>8885</v>
      </c>
      <c r="B1508" s="139" t="s">
        <v>4075</v>
      </c>
      <c r="C1508" s="18">
        <v>42979</v>
      </c>
      <c r="D1508" s="144">
        <v>0.7416666666666667</v>
      </c>
      <c r="E1508" s="141" t="s">
        <v>13270</v>
      </c>
      <c r="F1508" s="141">
        <v>3</v>
      </c>
      <c r="G1508" s="141" t="s">
        <v>2741</v>
      </c>
      <c r="H1508" s="141">
        <v>2017</v>
      </c>
      <c r="I1508" s="18">
        <v>42979</v>
      </c>
      <c r="J1508" s="144">
        <v>0.7416666666666667</v>
      </c>
      <c r="K1508" s="378"/>
      <c r="L1508" s="139" t="s">
        <v>4075</v>
      </c>
      <c r="M1508" s="141"/>
      <c r="N1508" s="248"/>
      <c r="O1508" s="141" t="s">
        <v>26</v>
      </c>
      <c r="P1508" s="141"/>
      <c r="Q1508" s="141" t="s">
        <v>8886</v>
      </c>
      <c r="R1508" s="141" t="s">
        <v>8887</v>
      </c>
      <c r="S1508" s="141"/>
      <c r="T1508" s="141"/>
      <c r="U1508" s="141"/>
      <c r="V1508" s="141"/>
      <c r="W1508" s="139" t="s">
        <v>4075</v>
      </c>
      <c r="X1508" s="141" t="s">
        <v>25</v>
      </c>
      <c r="Y1508" s="141" t="s">
        <v>27</v>
      </c>
      <c r="Z1508" s="141" t="s">
        <v>4</v>
      </c>
      <c r="AA1508" s="141" t="s">
        <v>34</v>
      </c>
      <c r="AB1508" s="141"/>
      <c r="AC1508" s="139" t="s">
        <v>18050</v>
      </c>
      <c r="AD1508" s="380"/>
      <c r="AE1508" s="139" t="s">
        <v>103</v>
      </c>
      <c r="AF1508" s="139" t="s">
        <v>13075</v>
      </c>
      <c r="AG1508" s="139" t="s">
        <v>103</v>
      </c>
      <c r="AH1508" s="139" t="s">
        <v>1378</v>
      </c>
      <c r="AI1508" s="139" t="s">
        <v>7340</v>
      </c>
      <c r="AJ1508" s="139"/>
      <c r="AK1508" s="139" t="s">
        <v>7340</v>
      </c>
      <c r="AL1508" s="139" t="s">
        <v>1408</v>
      </c>
      <c r="AM1508" s="141" t="s">
        <v>6</v>
      </c>
      <c r="AN1508" s="141" t="s">
        <v>8</v>
      </c>
      <c r="AO1508" s="139" t="s">
        <v>1614</v>
      </c>
      <c r="AP1508" s="139" t="s">
        <v>7</v>
      </c>
      <c r="AQ1508" s="139"/>
      <c r="AR1508" s="381"/>
      <c r="AS1508" s="139" t="s">
        <v>4075</v>
      </c>
      <c r="AT1508" s="141" t="s">
        <v>43</v>
      </c>
      <c r="AU1508" s="141">
        <v>505</v>
      </c>
      <c r="AV1508" s="383"/>
      <c r="AW1508" s="385"/>
      <c r="AX1508" s="139"/>
      <c r="AY1508" t="s">
        <v>18772</v>
      </c>
      <c r="AZ1508">
        <v>12000</v>
      </c>
      <c r="BA1508" s="381"/>
      <c r="BB1508" s="139" t="s">
        <v>1469</v>
      </c>
      <c r="BC1508" s="166"/>
      <c r="BD1508" s="166"/>
      <c r="BE1508" s="166"/>
      <c r="BF1508" s="166"/>
      <c r="BG1508" s="166"/>
      <c r="BH1508" s="308"/>
      <c r="BI1508" s="308"/>
      <c r="BJ1508" s="141" t="s">
        <v>26</v>
      </c>
      <c r="BK1508" s="141" t="s">
        <v>26</v>
      </c>
      <c r="BL1508" s="141"/>
      <c r="BM1508" s="141"/>
      <c r="BN1508" s="139" t="s">
        <v>4075</v>
      </c>
      <c r="BQ1508" s="141"/>
      <c r="BV1508" s="141"/>
      <c r="BX1508" s="141"/>
      <c r="BY1508" s="141"/>
      <c r="BZ1508" s="141"/>
      <c r="CA1508" s="141"/>
      <c r="CB1508" s="141"/>
      <c r="CC1508" s="141"/>
      <c r="CD1508" s="141"/>
      <c r="CE1508" s="141"/>
      <c r="CF1508" s="141"/>
      <c r="CG1508" s="141"/>
    </row>
    <row r="1509" spans="1:85" x14ac:dyDescent="0.35">
      <c r="A1509" s="155" t="s">
        <v>8882</v>
      </c>
      <c r="B1509" s="139" t="s">
        <v>4075</v>
      </c>
      <c r="C1509" s="18">
        <v>42979</v>
      </c>
      <c r="D1509" s="144">
        <v>0.77916666666666667</v>
      </c>
      <c r="E1509" s="141" t="s">
        <v>13270</v>
      </c>
      <c r="F1509" s="141">
        <v>3</v>
      </c>
      <c r="G1509" s="141" t="s">
        <v>2741</v>
      </c>
      <c r="H1509" s="141">
        <v>2017</v>
      </c>
      <c r="I1509" s="18">
        <v>42979</v>
      </c>
      <c r="J1509" s="144">
        <v>0.77916666666666667</v>
      </c>
      <c r="K1509" s="378"/>
      <c r="L1509" s="139" t="s">
        <v>4075</v>
      </c>
      <c r="M1509" s="141"/>
      <c r="N1509" s="248"/>
      <c r="O1509" s="141" t="s">
        <v>26</v>
      </c>
      <c r="P1509" s="141"/>
      <c r="Q1509" s="141" t="s">
        <v>8883</v>
      </c>
      <c r="R1509" s="141" t="s">
        <v>8884</v>
      </c>
      <c r="S1509" s="141"/>
      <c r="T1509" s="141"/>
      <c r="U1509" s="141"/>
      <c r="V1509" s="141"/>
      <c r="W1509" s="139" t="s">
        <v>4075</v>
      </c>
      <c r="X1509" s="141" t="s">
        <v>25</v>
      </c>
      <c r="Y1509" s="141" t="s">
        <v>27</v>
      </c>
      <c r="Z1509" s="141" t="s">
        <v>13</v>
      </c>
      <c r="AA1509" s="141" t="s">
        <v>34</v>
      </c>
      <c r="AB1509" s="141"/>
      <c r="AC1509" s="139" t="s">
        <v>18047</v>
      </c>
      <c r="AD1509" s="380"/>
      <c r="AE1509" s="139" t="s">
        <v>102</v>
      </c>
      <c r="AF1509" s="139" t="s">
        <v>13080</v>
      </c>
      <c r="AG1509" s="139" t="s">
        <v>102</v>
      </c>
      <c r="AH1509" s="139" t="s">
        <v>1378</v>
      </c>
      <c r="AI1509" s="139" t="s">
        <v>46</v>
      </c>
      <c r="AJ1509" s="139" t="s">
        <v>46</v>
      </c>
      <c r="AK1509" s="139"/>
      <c r="AL1509" s="139"/>
      <c r="AM1509" s="141" t="s">
        <v>1527</v>
      </c>
      <c r="AN1509" s="141" t="s">
        <v>8</v>
      </c>
      <c r="AO1509" s="139" t="s">
        <v>1614</v>
      </c>
      <c r="AP1509" s="139" t="s">
        <v>46</v>
      </c>
      <c r="AQ1509" s="139"/>
      <c r="AR1509" s="381"/>
      <c r="AS1509" s="139" t="s">
        <v>4075</v>
      </c>
      <c r="AT1509" s="141" t="s">
        <v>1404</v>
      </c>
      <c r="AU1509" s="141"/>
      <c r="AV1509" s="383"/>
      <c r="AW1509" s="385"/>
      <c r="AX1509" s="139"/>
      <c r="AY1509" t="s">
        <v>18410</v>
      </c>
      <c r="AZ1509">
        <v>12000</v>
      </c>
      <c r="BA1509" s="381"/>
      <c r="BB1509" s="139" t="s">
        <v>17</v>
      </c>
      <c r="BC1509" s="166"/>
      <c r="BD1509" s="166"/>
      <c r="BE1509" s="166"/>
      <c r="BF1509" s="166"/>
      <c r="BG1509" s="166"/>
      <c r="BH1509" s="308"/>
      <c r="BI1509" s="308"/>
      <c r="BJ1509" s="141" t="s">
        <v>26</v>
      </c>
      <c r="BK1509" s="141" t="s">
        <v>26</v>
      </c>
      <c r="BL1509" s="141"/>
      <c r="BM1509" s="141"/>
      <c r="BN1509" s="139" t="s">
        <v>4075</v>
      </c>
      <c r="BQ1509" s="141"/>
      <c r="BV1509" s="141"/>
      <c r="BX1509" s="141"/>
      <c r="BY1509" s="141"/>
      <c r="BZ1509" s="141"/>
      <c r="CA1509" s="141"/>
      <c r="CB1509" s="141"/>
      <c r="CC1509" s="141"/>
      <c r="CD1509" s="141"/>
      <c r="CE1509" s="141"/>
      <c r="CF1509" s="141"/>
      <c r="CG1509" s="141"/>
    </row>
    <row r="1510" spans="1:85" x14ac:dyDescent="0.35">
      <c r="A1510" s="155" t="s">
        <v>8889</v>
      </c>
      <c r="B1510" s="139" t="s">
        <v>4075</v>
      </c>
      <c r="C1510" s="18">
        <v>42979</v>
      </c>
      <c r="D1510" s="144">
        <v>0.53611111111111109</v>
      </c>
      <c r="E1510" s="141" t="s">
        <v>13270</v>
      </c>
      <c r="F1510" s="141">
        <v>3</v>
      </c>
      <c r="G1510" s="141" t="s">
        <v>2741</v>
      </c>
      <c r="H1510" s="141">
        <v>2017</v>
      </c>
      <c r="I1510" s="18">
        <v>42979</v>
      </c>
      <c r="J1510" s="144">
        <v>0.53611111111111109</v>
      </c>
      <c r="K1510" s="378"/>
      <c r="L1510" s="139" t="s">
        <v>4075</v>
      </c>
      <c r="M1510" s="141"/>
      <c r="N1510" s="248"/>
      <c r="O1510" s="141" t="s">
        <v>26</v>
      </c>
      <c r="P1510" s="141"/>
      <c r="Q1510" s="141" t="s">
        <v>8890</v>
      </c>
      <c r="R1510" s="141" t="s">
        <v>8891</v>
      </c>
      <c r="S1510" s="141"/>
      <c r="T1510" s="141"/>
      <c r="U1510" s="141">
        <v>113206469</v>
      </c>
      <c r="V1510" s="141"/>
      <c r="W1510" s="139" t="s">
        <v>4075</v>
      </c>
      <c r="X1510" s="141" t="s">
        <v>25</v>
      </c>
      <c r="Y1510" s="141" t="s">
        <v>27</v>
      </c>
      <c r="Z1510" s="141" t="s">
        <v>4</v>
      </c>
      <c r="AA1510" s="141" t="s">
        <v>34</v>
      </c>
      <c r="AB1510" s="141"/>
      <c r="AC1510" s="139" t="s">
        <v>18049</v>
      </c>
      <c r="AD1510" s="380"/>
      <c r="AE1510" s="139" t="s">
        <v>102</v>
      </c>
      <c r="AF1510" s="139" t="s">
        <v>13086</v>
      </c>
      <c r="AG1510" s="139" t="s">
        <v>102</v>
      </c>
      <c r="AH1510" s="139" t="s">
        <v>1378</v>
      </c>
      <c r="AI1510" s="139" t="s">
        <v>1406</v>
      </c>
      <c r="AJ1510" s="139" t="s">
        <v>1406</v>
      </c>
      <c r="AK1510" s="139"/>
      <c r="AL1510" s="139"/>
      <c r="AM1510" s="141" t="s">
        <v>1528</v>
      </c>
      <c r="AN1510" s="141" t="s">
        <v>8</v>
      </c>
      <c r="AO1510" s="139" t="s">
        <v>1614</v>
      </c>
      <c r="AP1510" s="139" t="s">
        <v>7</v>
      </c>
      <c r="AQ1510" s="139"/>
      <c r="AR1510" s="381"/>
      <c r="AS1510" s="139" t="s">
        <v>4075</v>
      </c>
      <c r="AT1510" s="141" t="s">
        <v>1404</v>
      </c>
      <c r="AU1510" s="141"/>
      <c r="AV1510" s="383"/>
      <c r="AW1510" s="385"/>
      <c r="AX1510" s="139"/>
      <c r="AY1510" t="s">
        <v>18280</v>
      </c>
      <c r="AZ1510">
        <v>21000</v>
      </c>
      <c r="BA1510" s="381"/>
      <c r="BB1510" s="139" t="s">
        <v>1450</v>
      </c>
      <c r="BC1510" s="166"/>
      <c r="BD1510" s="166"/>
      <c r="BE1510" s="166"/>
      <c r="BF1510" s="166"/>
      <c r="BG1510" s="166"/>
      <c r="BH1510" s="308"/>
      <c r="BI1510" s="308"/>
      <c r="BJ1510" s="141" t="s">
        <v>26</v>
      </c>
      <c r="BK1510" s="141" t="s">
        <v>26</v>
      </c>
      <c r="BL1510" s="141"/>
      <c r="BM1510" s="141"/>
      <c r="BN1510" s="139" t="s">
        <v>4075</v>
      </c>
      <c r="BQ1510" s="141"/>
      <c r="BV1510" s="141"/>
      <c r="BX1510" s="141"/>
      <c r="BY1510" s="141"/>
      <c r="BZ1510" s="141"/>
      <c r="CA1510" s="141"/>
      <c r="CB1510" s="141"/>
      <c r="CC1510" s="141"/>
      <c r="CD1510" s="141"/>
      <c r="CE1510" s="141"/>
      <c r="CF1510" s="141"/>
      <c r="CG1510" s="141"/>
    </row>
    <row r="1511" spans="1:85" x14ac:dyDescent="0.35">
      <c r="A1511" s="155" t="s">
        <v>8896</v>
      </c>
      <c r="B1511" s="139" t="s">
        <v>4075</v>
      </c>
      <c r="C1511" s="18">
        <v>42979</v>
      </c>
      <c r="D1511" s="144">
        <v>0.25624999999999998</v>
      </c>
      <c r="E1511" s="141" t="s">
        <v>13270</v>
      </c>
      <c r="F1511" s="141">
        <v>3</v>
      </c>
      <c r="G1511" s="141" t="s">
        <v>2741</v>
      </c>
      <c r="H1511" s="141">
        <v>2017</v>
      </c>
      <c r="I1511" s="18">
        <v>42979</v>
      </c>
      <c r="J1511" s="144"/>
      <c r="K1511" s="378"/>
      <c r="L1511" s="139" t="s">
        <v>4075</v>
      </c>
      <c r="M1511" s="141"/>
      <c r="N1511" s="248"/>
      <c r="O1511" s="141" t="s">
        <v>26</v>
      </c>
      <c r="P1511" s="141"/>
      <c r="Q1511" s="141" t="s">
        <v>8897</v>
      </c>
      <c r="R1511" s="141" t="s">
        <v>8898</v>
      </c>
      <c r="S1511" s="141"/>
      <c r="T1511" s="141"/>
      <c r="U1511" s="141"/>
      <c r="V1511" s="141"/>
      <c r="W1511" s="139" t="s">
        <v>4075</v>
      </c>
      <c r="X1511" s="141" t="s">
        <v>25</v>
      </c>
      <c r="Y1511" s="141" t="s">
        <v>27</v>
      </c>
      <c r="Z1511" s="141" t="s">
        <v>4</v>
      </c>
      <c r="AA1511" s="141" t="s">
        <v>34</v>
      </c>
      <c r="AB1511" s="141"/>
      <c r="AC1511" s="139" t="s">
        <v>18047</v>
      </c>
      <c r="AD1511" s="380"/>
      <c r="AE1511" s="139" t="s">
        <v>102</v>
      </c>
      <c r="AF1511" s="139" t="s">
        <v>13080</v>
      </c>
      <c r="AG1511" s="139" t="s">
        <v>102</v>
      </c>
      <c r="AH1511" s="139" t="s">
        <v>1378</v>
      </c>
      <c r="AI1511" s="139" t="s">
        <v>46</v>
      </c>
      <c r="AJ1511" s="139" t="s">
        <v>46</v>
      </c>
      <c r="AK1511" s="139"/>
      <c r="AL1511" s="139"/>
      <c r="AM1511" s="141" t="s">
        <v>6</v>
      </c>
      <c r="AN1511" s="141" t="s">
        <v>8</v>
      </c>
      <c r="AO1511" s="139" t="s">
        <v>1614</v>
      </c>
      <c r="AP1511" s="139" t="s">
        <v>46</v>
      </c>
      <c r="AQ1511" s="139"/>
      <c r="AR1511" s="381"/>
      <c r="AS1511" s="139" t="s">
        <v>4075</v>
      </c>
      <c r="AT1511" s="141" t="s">
        <v>1404</v>
      </c>
      <c r="AU1511" s="141">
        <v>525</v>
      </c>
      <c r="AV1511" s="383"/>
      <c r="AW1511" s="385"/>
      <c r="AX1511" s="139"/>
      <c r="AY1511" t="s">
        <v>18629</v>
      </c>
      <c r="AZ1511">
        <v>12000</v>
      </c>
      <c r="BA1511" s="381"/>
      <c r="BB1511" s="139" t="s">
        <v>1450</v>
      </c>
      <c r="BC1511" s="166"/>
      <c r="BD1511" s="166"/>
      <c r="BE1511" s="166"/>
      <c r="BF1511" s="166"/>
      <c r="BG1511" s="166"/>
      <c r="BH1511" s="308"/>
      <c r="BI1511" s="308"/>
      <c r="BJ1511" s="141" t="s">
        <v>26</v>
      </c>
      <c r="BK1511" s="141" t="s">
        <v>25</v>
      </c>
      <c r="BL1511" s="141" t="s">
        <v>13183</v>
      </c>
      <c r="BM1511" s="141" t="s">
        <v>13184</v>
      </c>
      <c r="BN1511" s="139" t="s">
        <v>4075</v>
      </c>
      <c r="BQ1511" s="141"/>
      <c r="BV1511" s="141"/>
      <c r="BX1511" s="141"/>
      <c r="BY1511" s="141"/>
      <c r="BZ1511" s="141"/>
      <c r="CA1511" s="141"/>
      <c r="CB1511" s="141"/>
      <c r="CC1511" s="141"/>
      <c r="CD1511" s="141"/>
      <c r="CE1511" s="141"/>
      <c r="CF1511" s="141"/>
      <c r="CG1511" s="141"/>
    </row>
    <row r="1512" spans="1:85" x14ac:dyDescent="0.35">
      <c r="A1512" s="155" t="s">
        <v>8893</v>
      </c>
      <c r="B1512" s="139" t="s">
        <v>4075</v>
      </c>
      <c r="C1512" s="18">
        <v>42979</v>
      </c>
      <c r="D1512" s="144">
        <v>0.33333333333333331</v>
      </c>
      <c r="E1512" s="141" t="s">
        <v>13270</v>
      </c>
      <c r="F1512" s="141">
        <v>3</v>
      </c>
      <c r="G1512" s="141" t="s">
        <v>2741</v>
      </c>
      <c r="H1512" s="141">
        <v>2017</v>
      </c>
      <c r="I1512" s="18">
        <v>42979</v>
      </c>
      <c r="J1512" s="144">
        <v>0.33333333333333331</v>
      </c>
      <c r="K1512" s="378"/>
      <c r="L1512" s="139" t="s">
        <v>4075</v>
      </c>
      <c r="M1512" s="141"/>
      <c r="N1512" s="248"/>
      <c r="O1512" s="141" t="s">
        <v>26</v>
      </c>
      <c r="P1512" s="141"/>
      <c r="Q1512" s="141" t="s">
        <v>8894</v>
      </c>
      <c r="R1512" s="141" t="s">
        <v>8895</v>
      </c>
      <c r="S1512" s="141"/>
      <c r="T1512" s="141"/>
      <c r="U1512" s="141"/>
      <c r="V1512" s="141"/>
      <c r="W1512" s="139" t="s">
        <v>4075</v>
      </c>
      <c r="X1512" s="141" t="s">
        <v>25</v>
      </c>
      <c r="Y1512" s="141" t="s">
        <v>27</v>
      </c>
      <c r="Z1512" s="141" t="s">
        <v>4</v>
      </c>
      <c r="AA1512" s="141" t="s">
        <v>34</v>
      </c>
      <c r="AB1512" s="141"/>
      <c r="AC1512" s="139" t="s">
        <v>18047</v>
      </c>
      <c r="AD1512" s="380"/>
      <c r="AE1512" s="139" t="s">
        <v>4</v>
      </c>
      <c r="AF1512" s="139" t="s">
        <v>13073</v>
      </c>
      <c r="AG1512" s="139" t="s">
        <v>4</v>
      </c>
      <c r="AH1512" s="139" t="s">
        <v>1378</v>
      </c>
      <c r="AI1512" s="139" t="s">
        <v>15678</v>
      </c>
      <c r="AJ1512" s="139"/>
      <c r="AK1512" s="139" t="s">
        <v>15678</v>
      </c>
      <c r="AL1512" s="139" t="s">
        <v>7</v>
      </c>
      <c r="AM1512" s="141" t="s">
        <v>6</v>
      </c>
      <c r="AN1512" s="141" t="s">
        <v>8</v>
      </c>
      <c r="AO1512" s="139" t="s">
        <v>1477</v>
      </c>
      <c r="AP1512" s="139" t="s">
        <v>7</v>
      </c>
      <c r="AQ1512" s="139"/>
      <c r="AR1512" s="381"/>
      <c r="AS1512" s="139" t="s">
        <v>4075</v>
      </c>
      <c r="AT1512" s="141" t="s">
        <v>43</v>
      </c>
      <c r="AU1512" s="141">
        <v>420</v>
      </c>
      <c r="AV1512" s="383"/>
      <c r="AW1512" s="385"/>
      <c r="AX1512" s="139"/>
      <c r="AY1512" t="s">
        <v>18283</v>
      </c>
      <c r="BA1512" s="381"/>
      <c r="BB1512" s="139" t="s">
        <v>1452</v>
      </c>
      <c r="BC1512" s="166"/>
      <c r="BD1512" s="166"/>
      <c r="BE1512" s="166"/>
      <c r="BF1512" s="166"/>
      <c r="BG1512" s="166"/>
      <c r="BH1512" s="308"/>
      <c r="BI1512" s="308"/>
      <c r="BJ1512" s="141" t="s">
        <v>26</v>
      </c>
      <c r="BK1512" s="141" t="s">
        <v>26</v>
      </c>
      <c r="BL1512" s="141"/>
      <c r="BM1512" s="141"/>
      <c r="BN1512" s="139" t="s">
        <v>4075</v>
      </c>
      <c r="BQ1512" s="141"/>
      <c r="BV1512" s="141"/>
      <c r="BX1512" s="141"/>
      <c r="BY1512" s="141"/>
      <c r="BZ1512" s="141"/>
      <c r="CA1512" s="141"/>
      <c r="CB1512" s="141"/>
      <c r="CC1512" s="141"/>
      <c r="CD1512" s="141"/>
      <c r="CE1512" s="141"/>
      <c r="CF1512" s="141"/>
      <c r="CG1512" s="141"/>
    </row>
    <row r="1513" spans="1:85" x14ac:dyDescent="0.35">
      <c r="A1513" s="155" t="s">
        <v>8892</v>
      </c>
      <c r="B1513" s="139" t="s">
        <v>4075</v>
      </c>
      <c r="C1513" s="18">
        <v>42979</v>
      </c>
      <c r="D1513" s="144">
        <v>0.50486111111111109</v>
      </c>
      <c r="E1513" s="141" t="s">
        <v>13270</v>
      </c>
      <c r="F1513" s="141">
        <v>3</v>
      </c>
      <c r="G1513" s="141" t="s">
        <v>2741</v>
      </c>
      <c r="H1513" s="141">
        <v>2017</v>
      </c>
      <c r="I1513" s="18"/>
      <c r="J1513" s="144"/>
      <c r="K1513" s="378"/>
      <c r="L1513" s="139" t="s">
        <v>4075</v>
      </c>
      <c r="M1513" s="141"/>
      <c r="N1513" s="248"/>
      <c r="O1513" s="141" t="s">
        <v>26</v>
      </c>
      <c r="P1513" s="141"/>
      <c r="Q1513" s="141"/>
      <c r="R1513" s="141"/>
      <c r="S1513" s="141"/>
      <c r="T1513" s="141"/>
      <c r="U1513" s="141"/>
      <c r="V1513" s="141"/>
      <c r="W1513" s="139" t="s">
        <v>4075</v>
      </c>
      <c r="X1513" s="141" t="s">
        <v>25</v>
      </c>
      <c r="Y1513" s="141" t="s">
        <v>27</v>
      </c>
      <c r="Z1513" s="141" t="s">
        <v>4</v>
      </c>
      <c r="AA1513" s="141" t="s">
        <v>34</v>
      </c>
      <c r="AB1513" s="141"/>
      <c r="AC1513" s="139" t="s">
        <v>18049</v>
      </c>
      <c r="AD1513" s="380"/>
      <c r="AE1513" s="139" t="s">
        <v>102</v>
      </c>
      <c r="AF1513" s="139" t="s">
        <v>13088</v>
      </c>
      <c r="AG1513" s="139" t="s">
        <v>102</v>
      </c>
      <c r="AH1513" s="139" t="s">
        <v>1378</v>
      </c>
      <c r="AI1513" s="139" t="s">
        <v>100</v>
      </c>
      <c r="AJ1513" s="139" t="s">
        <v>100</v>
      </c>
      <c r="AK1513" s="139"/>
      <c r="AL1513" s="139"/>
      <c r="AM1513" s="141" t="s">
        <v>1527</v>
      </c>
      <c r="AN1513" s="141" t="s">
        <v>8</v>
      </c>
      <c r="AO1513" s="139" t="s">
        <v>1614</v>
      </c>
      <c r="AP1513" s="139" t="s">
        <v>100</v>
      </c>
      <c r="AQ1513" s="139"/>
      <c r="AR1513" s="381"/>
      <c r="AS1513" s="139" t="s">
        <v>4075</v>
      </c>
      <c r="AT1513" s="141" t="s">
        <v>1404</v>
      </c>
      <c r="AU1513" s="141"/>
      <c r="AV1513" s="383"/>
      <c r="AW1513" s="385"/>
      <c r="AX1513" s="139"/>
      <c r="AY1513" t="s">
        <v>18724</v>
      </c>
      <c r="AZ1513">
        <v>12000</v>
      </c>
      <c r="BA1513" s="381"/>
      <c r="BB1513" s="139" t="s">
        <v>1450</v>
      </c>
      <c r="BC1513" s="166"/>
      <c r="BD1513" s="166"/>
      <c r="BE1513" s="166"/>
      <c r="BF1513" s="166"/>
      <c r="BG1513" s="166"/>
      <c r="BH1513" s="308"/>
      <c r="BI1513" s="308"/>
      <c r="BJ1513" s="141" t="s">
        <v>26</v>
      </c>
      <c r="BK1513" s="141" t="s">
        <v>26</v>
      </c>
      <c r="BL1513" s="141"/>
      <c r="BM1513" s="141"/>
      <c r="BN1513" s="139" t="s">
        <v>4075</v>
      </c>
      <c r="BQ1513" s="141"/>
      <c r="BV1513" s="141"/>
      <c r="BX1513" s="141"/>
      <c r="BY1513" s="141"/>
      <c r="BZ1513" s="141"/>
      <c r="CA1513" s="141"/>
      <c r="CB1513" s="141"/>
      <c r="CC1513" s="141"/>
      <c r="CD1513" s="141"/>
      <c r="CE1513" s="141"/>
      <c r="CF1513" s="141"/>
      <c r="CG1513" s="141"/>
    </row>
    <row r="1514" spans="1:85" x14ac:dyDescent="0.35">
      <c r="A1514" s="155" t="s">
        <v>8874</v>
      </c>
      <c r="B1514" s="139" t="s">
        <v>4075</v>
      </c>
      <c r="C1514" s="18">
        <v>42980</v>
      </c>
      <c r="D1514" s="144">
        <v>0.75</v>
      </c>
      <c r="E1514" s="141" t="s">
        <v>13270</v>
      </c>
      <c r="F1514" s="141">
        <v>3</v>
      </c>
      <c r="G1514" s="141" t="s">
        <v>2741</v>
      </c>
      <c r="H1514" s="141">
        <v>2017</v>
      </c>
      <c r="I1514" s="18">
        <v>42980</v>
      </c>
      <c r="J1514" s="144">
        <v>0.74513888888888891</v>
      </c>
      <c r="K1514" s="378"/>
      <c r="L1514" s="139" t="s">
        <v>4075</v>
      </c>
      <c r="M1514" s="141"/>
      <c r="N1514" s="248"/>
      <c r="O1514" s="141" t="s">
        <v>26</v>
      </c>
      <c r="P1514" s="141"/>
      <c r="Q1514" s="141" t="s">
        <v>8875</v>
      </c>
      <c r="R1514" s="141" t="s">
        <v>8876</v>
      </c>
      <c r="S1514" s="141"/>
      <c r="T1514" s="141"/>
      <c r="U1514" s="141"/>
      <c r="V1514" s="141"/>
      <c r="W1514" s="139" t="s">
        <v>4075</v>
      </c>
      <c r="X1514" s="141" t="s">
        <v>25</v>
      </c>
      <c r="Y1514" s="141" t="s">
        <v>27</v>
      </c>
      <c r="Z1514" s="141" t="s">
        <v>4</v>
      </c>
      <c r="AA1514" s="141" t="s">
        <v>34</v>
      </c>
      <c r="AB1514" s="141"/>
      <c r="AC1514" s="139" t="s">
        <v>18047</v>
      </c>
      <c r="AD1514" s="380"/>
      <c r="AE1514" s="139" t="s">
        <v>103</v>
      </c>
      <c r="AF1514" s="139" t="s">
        <v>13075</v>
      </c>
      <c r="AG1514" s="139" t="s">
        <v>103</v>
      </c>
      <c r="AH1514" s="139" t="s">
        <v>1378</v>
      </c>
      <c r="AI1514" s="139" t="s">
        <v>7340</v>
      </c>
      <c r="AJ1514" s="139"/>
      <c r="AK1514" s="139" t="s">
        <v>7340</v>
      </c>
      <c r="AL1514" s="139" t="s">
        <v>1408</v>
      </c>
      <c r="AM1514" s="141" t="s">
        <v>1527</v>
      </c>
      <c r="AN1514" s="141" t="s">
        <v>8</v>
      </c>
      <c r="AO1514" s="139" t="s">
        <v>1614</v>
      </c>
      <c r="AP1514" s="139" t="s">
        <v>7</v>
      </c>
      <c r="AQ1514" s="139"/>
      <c r="AR1514" s="381"/>
      <c r="AS1514" s="139" t="s">
        <v>4075</v>
      </c>
      <c r="AT1514" s="141" t="s">
        <v>1404</v>
      </c>
      <c r="AU1514" s="141"/>
      <c r="AV1514" s="383"/>
      <c r="AW1514" s="385"/>
      <c r="AX1514" s="139"/>
      <c r="AY1514" t="s">
        <v>19046</v>
      </c>
      <c r="AZ1514">
        <v>12000</v>
      </c>
      <c r="BA1514" s="381"/>
      <c r="BB1514" s="139" t="s">
        <v>17</v>
      </c>
      <c r="BC1514" s="166"/>
      <c r="BD1514" s="166"/>
      <c r="BE1514" s="166"/>
      <c r="BF1514" s="166"/>
      <c r="BG1514" s="166"/>
      <c r="BH1514" s="308"/>
      <c r="BI1514" s="308"/>
      <c r="BJ1514" s="141" t="s">
        <v>26</v>
      </c>
      <c r="BK1514" s="141" t="s">
        <v>26</v>
      </c>
      <c r="BL1514" s="141"/>
      <c r="BM1514" s="141"/>
      <c r="BN1514" s="139" t="s">
        <v>4075</v>
      </c>
      <c r="BQ1514" s="141"/>
      <c r="BV1514" s="141"/>
      <c r="BX1514" s="141"/>
      <c r="BY1514" s="141"/>
      <c r="BZ1514" s="141"/>
      <c r="CA1514" s="141"/>
      <c r="CB1514" s="141"/>
      <c r="CC1514" s="141"/>
      <c r="CD1514" s="141"/>
      <c r="CE1514" s="141"/>
      <c r="CF1514" s="141"/>
      <c r="CG1514" s="141"/>
    </row>
    <row r="1515" spans="1:85" x14ac:dyDescent="0.35">
      <c r="A1515" s="155" t="s">
        <v>8877</v>
      </c>
      <c r="B1515" s="139" t="s">
        <v>4075</v>
      </c>
      <c r="C1515" s="18">
        <v>42980</v>
      </c>
      <c r="D1515" s="144">
        <v>0.6791666666666667</v>
      </c>
      <c r="E1515" s="141" t="s">
        <v>13270</v>
      </c>
      <c r="F1515" s="141">
        <v>3</v>
      </c>
      <c r="G1515" s="141" t="s">
        <v>2741</v>
      </c>
      <c r="H1515" s="141">
        <v>2017</v>
      </c>
      <c r="I1515" s="18">
        <v>42980</v>
      </c>
      <c r="J1515" s="144"/>
      <c r="K1515" s="378"/>
      <c r="L1515" s="139" t="s">
        <v>4075</v>
      </c>
      <c r="M1515" s="141"/>
      <c r="N1515" s="248"/>
      <c r="O1515" s="141" t="s">
        <v>26</v>
      </c>
      <c r="P1515" s="141"/>
      <c r="Q1515" s="141" t="s">
        <v>8878</v>
      </c>
      <c r="R1515" s="141"/>
      <c r="S1515" s="141"/>
      <c r="T1515" s="141"/>
      <c r="U1515" s="141"/>
      <c r="V1515" s="141"/>
      <c r="W1515" s="139" t="s">
        <v>4075</v>
      </c>
      <c r="X1515" s="141" t="s">
        <v>25</v>
      </c>
      <c r="Y1515" s="141" t="s">
        <v>27</v>
      </c>
      <c r="Z1515" s="141" t="s">
        <v>4</v>
      </c>
      <c r="AA1515" s="141" t="s">
        <v>34</v>
      </c>
      <c r="AB1515" s="141"/>
      <c r="AC1515" s="139" t="s">
        <v>18049</v>
      </c>
      <c r="AD1515" s="380"/>
      <c r="AE1515" s="139" t="s">
        <v>102</v>
      </c>
      <c r="AF1515" s="139" t="s">
        <v>13068</v>
      </c>
      <c r="AG1515" s="139" t="s">
        <v>102</v>
      </c>
      <c r="AH1515" s="139" t="s">
        <v>1378</v>
      </c>
      <c r="AI1515" s="139" t="s">
        <v>7</v>
      </c>
      <c r="AJ1515" s="139" t="s">
        <v>7</v>
      </c>
      <c r="AK1515" s="139"/>
      <c r="AL1515" s="139"/>
      <c r="AM1515" s="141" t="s">
        <v>1527</v>
      </c>
      <c r="AN1515" s="141" t="s">
        <v>8</v>
      </c>
      <c r="AO1515" s="139" t="s">
        <v>1477</v>
      </c>
      <c r="AP1515" s="139" t="s">
        <v>7</v>
      </c>
      <c r="AQ1515" s="139"/>
      <c r="AR1515" s="381"/>
      <c r="AS1515" s="139" t="s">
        <v>4075</v>
      </c>
      <c r="AT1515" s="141" t="s">
        <v>1404</v>
      </c>
      <c r="AU1515" s="141"/>
      <c r="AV1515" s="383"/>
      <c r="AW1515" s="385"/>
      <c r="AX1515" s="139"/>
      <c r="AY1515" t="s">
        <v>18848</v>
      </c>
      <c r="BA1515" s="381"/>
      <c r="BB1515" s="139" t="s">
        <v>17</v>
      </c>
      <c r="BC1515" s="166"/>
      <c r="BD1515" s="166"/>
      <c r="BE1515" s="166"/>
      <c r="BF1515" s="166"/>
      <c r="BG1515" s="166"/>
      <c r="BH1515" s="308"/>
      <c r="BI1515" s="308"/>
      <c r="BJ1515" s="141" t="s">
        <v>26</v>
      </c>
      <c r="BK1515" s="141" t="s">
        <v>26</v>
      </c>
      <c r="BL1515" s="141"/>
      <c r="BM1515" s="141"/>
      <c r="BN1515" s="139" t="s">
        <v>4075</v>
      </c>
      <c r="BQ1515" s="141"/>
      <c r="BV1515" s="141"/>
      <c r="BX1515" s="141"/>
      <c r="BY1515" s="141"/>
      <c r="BZ1515" s="141"/>
      <c r="CA1515" s="141"/>
      <c r="CB1515" s="141"/>
      <c r="CC1515" s="141"/>
      <c r="CD1515" s="141"/>
      <c r="CE1515" s="141"/>
      <c r="CF1515" s="141"/>
      <c r="CG1515" s="141"/>
    </row>
    <row r="1516" spans="1:85" x14ac:dyDescent="0.35">
      <c r="A1516" s="155" t="s">
        <v>8879</v>
      </c>
      <c r="B1516" s="139" t="s">
        <v>4075</v>
      </c>
      <c r="C1516" s="18">
        <v>42980</v>
      </c>
      <c r="D1516" s="144">
        <v>0.50069444444444444</v>
      </c>
      <c r="E1516" s="141" t="s">
        <v>13270</v>
      </c>
      <c r="F1516" s="141">
        <v>3</v>
      </c>
      <c r="G1516" s="141" t="s">
        <v>2741</v>
      </c>
      <c r="H1516" s="141">
        <v>2017</v>
      </c>
      <c r="I1516" s="18">
        <v>42980</v>
      </c>
      <c r="J1516" s="144">
        <v>0.50069444444444444</v>
      </c>
      <c r="K1516" s="378"/>
      <c r="L1516" s="139" t="s">
        <v>4075</v>
      </c>
      <c r="M1516" s="141"/>
      <c r="N1516" s="248"/>
      <c r="O1516" s="141" t="s">
        <v>26</v>
      </c>
      <c r="P1516" s="141"/>
      <c r="Q1516" s="141" t="s">
        <v>8880</v>
      </c>
      <c r="R1516" s="141" t="s">
        <v>8881</v>
      </c>
      <c r="S1516" s="141"/>
      <c r="T1516" s="141"/>
      <c r="U1516" s="141"/>
      <c r="V1516" s="141"/>
      <c r="W1516" s="139" t="s">
        <v>4075</v>
      </c>
      <c r="X1516" s="141" t="s">
        <v>25</v>
      </c>
      <c r="Y1516" s="141" t="s">
        <v>27</v>
      </c>
      <c r="Z1516" s="141" t="s">
        <v>4</v>
      </c>
      <c r="AA1516" s="141" t="s">
        <v>34</v>
      </c>
      <c r="AB1516" s="141"/>
      <c r="AC1516" s="139" t="s">
        <v>18049</v>
      </c>
      <c r="AD1516" s="380"/>
      <c r="AE1516" s="139" t="s">
        <v>4</v>
      </c>
      <c r="AF1516" s="139" t="s">
        <v>13073</v>
      </c>
      <c r="AG1516" s="139" t="s">
        <v>4</v>
      </c>
      <c r="AH1516" s="139" t="s">
        <v>1378</v>
      </c>
      <c r="AI1516" s="139" t="s">
        <v>15678</v>
      </c>
      <c r="AJ1516" s="139"/>
      <c r="AK1516" s="139" t="s">
        <v>15678</v>
      </c>
      <c r="AL1516" s="139" t="s">
        <v>7</v>
      </c>
      <c r="AM1516" s="141" t="s">
        <v>1527</v>
      </c>
      <c r="AN1516" s="141" t="s">
        <v>8</v>
      </c>
      <c r="AO1516" s="139" t="s">
        <v>1614</v>
      </c>
      <c r="AP1516" s="139" t="s">
        <v>7</v>
      </c>
      <c r="AQ1516" s="139"/>
      <c r="AR1516" s="381"/>
      <c r="AS1516" s="139" t="s">
        <v>4075</v>
      </c>
      <c r="AT1516" s="141" t="s">
        <v>44</v>
      </c>
      <c r="AU1516" s="141">
        <v>530</v>
      </c>
      <c r="AV1516" s="383"/>
      <c r="AW1516" s="385"/>
      <c r="AX1516" s="139"/>
      <c r="AY1516" t="s">
        <v>19047</v>
      </c>
      <c r="AZ1516">
        <v>21000</v>
      </c>
      <c r="BA1516" s="381"/>
      <c r="BB1516" s="139" t="s">
        <v>1452</v>
      </c>
      <c r="BC1516" s="166"/>
      <c r="BD1516" s="166"/>
      <c r="BE1516" s="166"/>
      <c r="BF1516" s="166"/>
      <c r="BG1516" s="166"/>
      <c r="BH1516" s="308"/>
      <c r="BI1516" s="308"/>
      <c r="BJ1516" s="141" t="s">
        <v>26</v>
      </c>
      <c r="BK1516" s="141" t="s">
        <v>26</v>
      </c>
      <c r="BL1516" s="141"/>
      <c r="BM1516" s="141"/>
      <c r="BN1516" s="139" t="s">
        <v>4075</v>
      </c>
      <c r="BQ1516" s="141" t="s">
        <v>15886</v>
      </c>
      <c r="BR1516" s="135" t="s">
        <v>15685</v>
      </c>
      <c r="BT1516" s="135" t="s">
        <v>15354</v>
      </c>
      <c r="BU1516" s="135" t="s">
        <v>2059</v>
      </c>
      <c r="BV1516" s="141" t="s">
        <v>13286</v>
      </c>
      <c r="BW1516" s="135" t="s">
        <v>13284</v>
      </c>
      <c r="BX1516" s="141" t="s">
        <v>12</v>
      </c>
      <c r="BY1516" s="141" t="s">
        <v>15707</v>
      </c>
      <c r="BZ1516" s="141" t="s">
        <v>25</v>
      </c>
      <c r="CA1516" s="141" t="s">
        <v>1848</v>
      </c>
      <c r="CB1516" s="141"/>
      <c r="CC1516" s="141" t="s">
        <v>15686</v>
      </c>
      <c r="CD1516" s="141" t="s">
        <v>15683</v>
      </c>
      <c r="CE1516" s="141" t="s">
        <v>15450</v>
      </c>
      <c r="CF1516" s="141" t="s">
        <v>15451</v>
      </c>
      <c r="CG1516" s="141" t="s">
        <v>4004</v>
      </c>
    </row>
    <row r="1517" spans="1:85" x14ac:dyDescent="0.35">
      <c r="A1517" s="155" t="s">
        <v>8861</v>
      </c>
      <c r="B1517" s="139" t="s">
        <v>4075</v>
      </c>
      <c r="C1517" s="18">
        <v>42981</v>
      </c>
      <c r="D1517" s="144">
        <v>0.95625000000000004</v>
      </c>
      <c r="E1517" s="141" t="s">
        <v>13271</v>
      </c>
      <c r="F1517" s="141">
        <v>3</v>
      </c>
      <c r="G1517" s="141" t="s">
        <v>2741</v>
      </c>
      <c r="H1517" s="141">
        <v>2017</v>
      </c>
      <c r="I1517" s="18">
        <v>42981</v>
      </c>
      <c r="J1517" s="144">
        <v>0.95625000000000004</v>
      </c>
      <c r="K1517" s="378"/>
      <c r="L1517" s="139" t="s">
        <v>4075</v>
      </c>
      <c r="M1517" s="141"/>
      <c r="N1517" s="248"/>
      <c r="O1517" s="141" t="s">
        <v>26</v>
      </c>
      <c r="P1517" s="141"/>
      <c r="Q1517" s="141" t="s">
        <v>8862</v>
      </c>
      <c r="R1517" s="141" t="s">
        <v>8863</v>
      </c>
      <c r="S1517" s="141"/>
      <c r="T1517" s="141"/>
      <c r="U1517" s="141"/>
      <c r="V1517" s="141"/>
      <c r="W1517" s="139" t="s">
        <v>4075</v>
      </c>
      <c r="X1517" s="141" t="s">
        <v>25</v>
      </c>
      <c r="Y1517" s="141" t="s">
        <v>27</v>
      </c>
      <c r="Z1517" s="141" t="s">
        <v>4</v>
      </c>
      <c r="AA1517" s="141" t="s">
        <v>34</v>
      </c>
      <c r="AB1517" s="141"/>
      <c r="AC1517" s="139" t="s">
        <v>18054</v>
      </c>
      <c r="AD1517" s="380"/>
      <c r="AE1517" s="139" t="s">
        <v>102</v>
      </c>
      <c r="AF1517" s="139" t="s">
        <v>13071</v>
      </c>
      <c r="AG1517" s="139" t="s">
        <v>102</v>
      </c>
      <c r="AH1517" s="139" t="s">
        <v>1378</v>
      </c>
      <c r="AI1517" s="139"/>
      <c r="AJ1517" s="139"/>
      <c r="AK1517" s="139"/>
      <c r="AL1517" s="139"/>
      <c r="AM1517" s="141" t="s">
        <v>1527</v>
      </c>
      <c r="AN1517" s="141" t="s">
        <v>8</v>
      </c>
      <c r="AO1517" s="139" t="s">
        <v>1614</v>
      </c>
      <c r="AP1517" s="139" t="s">
        <v>7</v>
      </c>
      <c r="AQ1517" s="139"/>
      <c r="AR1517" s="381"/>
      <c r="AS1517" s="139" t="s">
        <v>4075</v>
      </c>
      <c r="AT1517" s="141" t="s">
        <v>1404</v>
      </c>
      <c r="AU1517" s="141">
        <v>495</v>
      </c>
      <c r="AV1517" s="383"/>
      <c r="AW1517" s="385"/>
      <c r="AX1517" s="139"/>
      <c r="AY1517" t="s">
        <v>18920</v>
      </c>
      <c r="AZ1517">
        <v>12000</v>
      </c>
      <c r="BA1517" s="381"/>
      <c r="BB1517" s="139" t="s">
        <v>1450</v>
      </c>
      <c r="BC1517" s="166">
        <v>100</v>
      </c>
      <c r="BD1517" s="166"/>
      <c r="BE1517" s="166"/>
      <c r="BF1517" s="166"/>
      <c r="BG1517" s="166"/>
      <c r="BH1517" s="308" t="s">
        <v>13608</v>
      </c>
      <c r="BI1517" s="308"/>
      <c r="BJ1517" s="141" t="s">
        <v>26</v>
      </c>
      <c r="BK1517" s="141" t="s">
        <v>26</v>
      </c>
      <c r="BL1517" s="141"/>
      <c r="BM1517" s="141"/>
      <c r="BN1517" s="139" t="s">
        <v>4075</v>
      </c>
      <c r="BQ1517" s="141"/>
      <c r="BV1517" s="141"/>
      <c r="BX1517" s="141"/>
      <c r="BY1517" s="141"/>
      <c r="BZ1517" s="141"/>
      <c r="CA1517" s="141"/>
      <c r="CB1517" s="141"/>
      <c r="CC1517" s="141"/>
      <c r="CD1517" s="141"/>
      <c r="CE1517" s="141"/>
      <c r="CF1517" s="141"/>
      <c r="CG1517" s="141"/>
    </row>
    <row r="1518" spans="1:85" x14ac:dyDescent="0.35">
      <c r="A1518" s="155" t="s">
        <v>8860</v>
      </c>
      <c r="B1518" s="139" t="s">
        <v>4075</v>
      </c>
      <c r="C1518" s="18">
        <v>42981</v>
      </c>
      <c r="D1518" s="144">
        <v>0.96412037037037035</v>
      </c>
      <c r="E1518" s="141" t="s">
        <v>13271</v>
      </c>
      <c r="F1518" s="141">
        <v>3</v>
      </c>
      <c r="G1518" s="141" t="s">
        <v>2741</v>
      </c>
      <c r="H1518" s="141">
        <v>2017</v>
      </c>
      <c r="I1518" s="18">
        <v>42981</v>
      </c>
      <c r="J1518" s="144">
        <v>0.96388888888888891</v>
      </c>
      <c r="K1518" s="378"/>
      <c r="L1518" s="139" t="s">
        <v>4075</v>
      </c>
      <c r="M1518" s="141" t="s">
        <v>28</v>
      </c>
      <c r="N1518" s="248">
        <v>44266</v>
      </c>
      <c r="O1518" s="141" t="s">
        <v>25</v>
      </c>
      <c r="P1518" s="141"/>
      <c r="Q1518" s="141"/>
      <c r="R1518" s="141" t="s">
        <v>1944</v>
      </c>
      <c r="S1518" s="141"/>
      <c r="T1518" s="141" t="s">
        <v>17121</v>
      </c>
      <c r="U1518" s="141">
        <v>113216406</v>
      </c>
      <c r="V1518" s="141"/>
      <c r="W1518" s="139" t="s">
        <v>4075</v>
      </c>
      <c r="X1518" s="141" t="s">
        <v>25</v>
      </c>
      <c r="Y1518" s="141" t="s">
        <v>27</v>
      </c>
      <c r="Z1518" s="141"/>
      <c r="AA1518" s="141" t="s">
        <v>34</v>
      </c>
      <c r="AB1518" s="141"/>
      <c r="AC1518" s="139" t="s">
        <v>18048</v>
      </c>
      <c r="AD1518" s="380"/>
      <c r="AE1518" s="139" t="s">
        <v>109</v>
      </c>
      <c r="AF1518" s="139" t="s">
        <v>13072</v>
      </c>
      <c r="AG1518" s="139" t="s">
        <v>31</v>
      </c>
      <c r="AH1518" s="139" t="s">
        <v>31</v>
      </c>
      <c r="AI1518" s="139" t="s">
        <v>7240</v>
      </c>
      <c r="AJ1518" s="139"/>
      <c r="AK1518" s="139"/>
      <c r="AL1518" s="139"/>
      <c r="AM1518" s="141" t="s">
        <v>15</v>
      </c>
      <c r="AN1518" s="141" t="s">
        <v>8</v>
      </c>
      <c r="AO1518" s="139"/>
      <c r="AP1518" s="139" t="s">
        <v>1563</v>
      </c>
      <c r="AQ1518" s="139"/>
      <c r="AR1518" s="381"/>
      <c r="AS1518" s="139" t="s">
        <v>4075</v>
      </c>
      <c r="AT1518" s="141" t="s">
        <v>1404</v>
      </c>
      <c r="AU1518" s="141"/>
      <c r="AV1518" s="383"/>
      <c r="AW1518" s="385"/>
      <c r="AX1518" s="139" t="s">
        <v>54</v>
      </c>
      <c r="AY1518" t="s">
        <v>19048</v>
      </c>
      <c r="BA1518" s="381"/>
      <c r="BB1518" s="139" t="s">
        <v>17</v>
      </c>
      <c r="BC1518" s="166"/>
      <c r="BD1518" s="166"/>
      <c r="BE1518" s="166"/>
      <c r="BF1518" s="166"/>
      <c r="BG1518" s="166"/>
      <c r="BH1518" s="308"/>
      <c r="BI1518" s="308"/>
      <c r="BJ1518" s="141" t="s">
        <v>26</v>
      </c>
      <c r="BK1518" s="141" t="s">
        <v>26</v>
      </c>
      <c r="BL1518" s="141"/>
      <c r="BM1518" s="141"/>
      <c r="BN1518" s="139" t="s">
        <v>4075</v>
      </c>
      <c r="BQ1518" s="141"/>
      <c r="BV1518" s="141"/>
      <c r="BX1518" s="141"/>
      <c r="BY1518" s="141"/>
      <c r="BZ1518" s="141"/>
      <c r="CA1518" s="141"/>
      <c r="CB1518" s="141"/>
      <c r="CC1518" s="141"/>
      <c r="CD1518" s="141"/>
      <c r="CE1518" s="141"/>
      <c r="CF1518" s="141"/>
      <c r="CG1518" s="141"/>
    </row>
    <row r="1519" spans="1:85" x14ac:dyDescent="0.35">
      <c r="A1519" s="155" t="s">
        <v>8864</v>
      </c>
      <c r="B1519" s="139" t="s">
        <v>4075</v>
      </c>
      <c r="C1519" s="18">
        <v>42981</v>
      </c>
      <c r="D1519" s="144">
        <v>0.74444444444444446</v>
      </c>
      <c r="E1519" s="141" t="s">
        <v>13271</v>
      </c>
      <c r="F1519" s="141">
        <v>3</v>
      </c>
      <c r="G1519" s="141" t="s">
        <v>2741</v>
      </c>
      <c r="H1519" s="141">
        <v>2017</v>
      </c>
      <c r="I1519" s="18">
        <v>42981</v>
      </c>
      <c r="J1519" s="144">
        <v>0.74444444444444446</v>
      </c>
      <c r="K1519" s="378"/>
      <c r="L1519" s="139" t="s">
        <v>4075</v>
      </c>
      <c r="M1519" s="141"/>
      <c r="N1519" s="248"/>
      <c r="O1519" s="141" t="s">
        <v>26</v>
      </c>
      <c r="P1519" s="141"/>
      <c r="Q1519" s="141" t="s">
        <v>8865</v>
      </c>
      <c r="R1519" s="141" t="s">
        <v>8866</v>
      </c>
      <c r="S1519" s="141"/>
      <c r="T1519" s="141"/>
      <c r="U1519" s="141"/>
      <c r="V1519" s="141"/>
      <c r="W1519" s="139" t="s">
        <v>4075</v>
      </c>
      <c r="X1519" s="141" t="s">
        <v>25</v>
      </c>
      <c r="Y1519" s="141" t="s">
        <v>27</v>
      </c>
      <c r="Z1519" s="141" t="s">
        <v>4</v>
      </c>
      <c r="AA1519" s="141" t="s">
        <v>34</v>
      </c>
      <c r="AB1519" s="141"/>
      <c r="AC1519" s="139" t="s">
        <v>18050</v>
      </c>
      <c r="AD1519" s="380"/>
      <c r="AE1519" s="139" t="s">
        <v>105</v>
      </c>
      <c r="AF1519" s="139" t="s">
        <v>13076</v>
      </c>
      <c r="AG1519" s="139" t="s">
        <v>1518</v>
      </c>
      <c r="AH1519" s="139" t="s">
        <v>1378</v>
      </c>
      <c r="AI1519" s="139" t="s">
        <v>1518</v>
      </c>
      <c r="AJ1519" s="139"/>
      <c r="AK1519" s="139" t="s">
        <v>1518</v>
      </c>
      <c r="AL1519" s="139" t="s">
        <v>60</v>
      </c>
      <c r="AM1519" s="141" t="s">
        <v>6</v>
      </c>
      <c r="AN1519" s="141" t="s">
        <v>8</v>
      </c>
      <c r="AO1519" s="139" t="s">
        <v>1614</v>
      </c>
      <c r="AP1519" s="139" t="s">
        <v>60</v>
      </c>
      <c r="AQ1519" s="139"/>
      <c r="AR1519" s="381"/>
      <c r="AS1519" s="139" t="s">
        <v>4075</v>
      </c>
      <c r="AT1519" s="141" t="s">
        <v>43</v>
      </c>
      <c r="AU1519" s="141">
        <v>420</v>
      </c>
      <c r="AV1519" s="383"/>
      <c r="AW1519" s="385"/>
      <c r="AX1519" s="139"/>
      <c r="AY1519" t="s">
        <v>18345</v>
      </c>
      <c r="AZ1519">
        <v>21000</v>
      </c>
      <c r="BA1519" s="381"/>
      <c r="BB1519" s="139" t="s">
        <v>1446</v>
      </c>
      <c r="BC1519" s="166">
        <v>10</v>
      </c>
      <c r="BD1519" s="166"/>
      <c r="BE1519" s="166"/>
      <c r="BF1519" s="166"/>
      <c r="BG1519" s="166"/>
      <c r="BH1519" s="308"/>
      <c r="BI1519" s="308"/>
      <c r="BJ1519" s="141" t="s">
        <v>26</v>
      </c>
      <c r="BK1519" s="141" t="s">
        <v>26</v>
      </c>
      <c r="BL1519" s="141"/>
      <c r="BM1519" s="141"/>
      <c r="BN1519" s="139" t="s">
        <v>4075</v>
      </c>
      <c r="BQ1519" s="141"/>
      <c r="BV1519" s="141"/>
      <c r="BX1519" s="141"/>
      <c r="BY1519" s="141"/>
      <c r="BZ1519" s="141"/>
      <c r="CA1519" s="141"/>
      <c r="CB1519" s="141"/>
      <c r="CC1519" s="141"/>
      <c r="CD1519" s="141"/>
      <c r="CE1519" s="141"/>
      <c r="CF1519" s="141"/>
      <c r="CG1519" s="141"/>
    </row>
    <row r="1520" spans="1:85" x14ac:dyDescent="0.35">
      <c r="A1520" s="155" t="s">
        <v>8871</v>
      </c>
      <c r="B1520" s="139" t="s">
        <v>4075</v>
      </c>
      <c r="C1520" s="18">
        <v>42981</v>
      </c>
      <c r="D1520" s="144">
        <v>0.3</v>
      </c>
      <c r="E1520" s="141" t="s">
        <v>13271</v>
      </c>
      <c r="F1520" s="141">
        <v>3</v>
      </c>
      <c r="G1520" s="141" t="s">
        <v>2741</v>
      </c>
      <c r="H1520" s="141">
        <v>2017</v>
      </c>
      <c r="I1520" s="18">
        <v>42981</v>
      </c>
      <c r="J1520" s="144">
        <v>0.3</v>
      </c>
      <c r="K1520" s="378"/>
      <c r="L1520" s="139" t="s">
        <v>4075</v>
      </c>
      <c r="M1520" s="141"/>
      <c r="N1520" s="248"/>
      <c r="O1520" s="141" t="s">
        <v>26</v>
      </c>
      <c r="P1520" s="141"/>
      <c r="Q1520" s="141" t="s">
        <v>8872</v>
      </c>
      <c r="R1520" s="141" t="s">
        <v>8873</v>
      </c>
      <c r="S1520" s="141"/>
      <c r="T1520" s="141"/>
      <c r="U1520" s="141"/>
      <c r="V1520" s="141"/>
      <c r="W1520" s="139" t="s">
        <v>4075</v>
      </c>
      <c r="X1520" s="141" t="s">
        <v>25</v>
      </c>
      <c r="Y1520" s="141" t="s">
        <v>27</v>
      </c>
      <c r="Z1520" s="141" t="s">
        <v>4</v>
      </c>
      <c r="AA1520" s="141" t="s">
        <v>34</v>
      </c>
      <c r="AB1520" s="141"/>
      <c r="AC1520" s="139" t="s">
        <v>18047</v>
      </c>
      <c r="AD1520" s="380"/>
      <c r="AE1520" s="139" t="s">
        <v>4</v>
      </c>
      <c r="AF1520" s="139" t="s">
        <v>13073</v>
      </c>
      <c r="AG1520" s="139" t="s">
        <v>4</v>
      </c>
      <c r="AH1520" s="139" t="s">
        <v>1378</v>
      </c>
      <c r="AI1520" s="139" t="s">
        <v>15678</v>
      </c>
      <c r="AJ1520" s="139"/>
      <c r="AK1520" s="139" t="s">
        <v>15678</v>
      </c>
      <c r="AL1520" s="139" t="s">
        <v>7</v>
      </c>
      <c r="AM1520" s="141" t="s">
        <v>6</v>
      </c>
      <c r="AN1520" s="141" t="s">
        <v>8</v>
      </c>
      <c r="AO1520" s="139" t="s">
        <v>1614</v>
      </c>
      <c r="AP1520" s="139" t="s">
        <v>7</v>
      </c>
      <c r="AQ1520" s="139"/>
      <c r="AR1520" s="381"/>
      <c r="AS1520" s="139" t="s">
        <v>4075</v>
      </c>
      <c r="AT1520" s="141" t="s">
        <v>44</v>
      </c>
      <c r="AU1520" s="141"/>
      <c r="AV1520" s="383"/>
      <c r="AW1520" s="385"/>
      <c r="AX1520" s="139"/>
      <c r="AY1520" t="s">
        <v>18441</v>
      </c>
      <c r="AZ1520">
        <v>12000</v>
      </c>
      <c r="BA1520" s="381"/>
      <c r="BB1520" s="139" t="s">
        <v>17</v>
      </c>
      <c r="BC1520" s="166"/>
      <c r="BD1520" s="166"/>
      <c r="BE1520" s="166"/>
      <c r="BF1520" s="166"/>
      <c r="BG1520" s="166"/>
      <c r="BH1520" s="308"/>
      <c r="BI1520" s="308"/>
      <c r="BJ1520" s="141" t="s">
        <v>26</v>
      </c>
      <c r="BK1520" s="141" t="s">
        <v>26</v>
      </c>
      <c r="BL1520" s="141"/>
      <c r="BM1520" s="141"/>
      <c r="BN1520" s="139" t="s">
        <v>4075</v>
      </c>
      <c r="BQ1520" s="141" t="s">
        <v>15887</v>
      </c>
      <c r="BR1520" s="135" t="s">
        <v>15685</v>
      </c>
      <c r="BT1520" s="135" t="s">
        <v>15372</v>
      </c>
      <c r="BU1520" s="135" t="s">
        <v>15361</v>
      </c>
      <c r="BV1520" s="141" t="s">
        <v>13278</v>
      </c>
      <c r="BW1520" s="135" t="s">
        <v>2891</v>
      </c>
      <c r="BX1520" s="141" t="s">
        <v>12</v>
      </c>
      <c r="BY1520" s="141" t="s">
        <v>12</v>
      </c>
      <c r="BZ1520" s="141" t="s">
        <v>26</v>
      </c>
      <c r="CA1520" s="141" t="s">
        <v>1848</v>
      </c>
      <c r="CB1520" s="141"/>
      <c r="CC1520" s="141" t="s">
        <v>15704</v>
      </c>
      <c r="CD1520" s="141" t="s">
        <v>34</v>
      </c>
      <c r="CE1520" s="141" t="s">
        <v>15450</v>
      </c>
      <c r="CF1520" s="141" t="s">
        <v>15454</v>
      </c>
      <c r="CG1520" s="141" t="s">
        <v>4004</v>
      </c>
    </row>
    <row r="1521" spans="1:85" x14ac:dyDescent="0.35">
      <c r="A1521" s="155" t="s">
        <v>8867</v>
      </c>
      <c r="B1521" s="139" t="s">
        <v>4075</v>
      </c>
      <c r="C1521" s="18">
        <v>42981</v>
      </c>
      <c r="D1521" s="144">
        <v>0.53611111111111109</v>
      </c>
      <c r="E1521" s="141" t="s">
        <v>13271</v>
      </c>
      <c r="F1521" s="141">
        <v>3</v>
      </c>
      <c r="G1521" s="141" t="s">
        <v>2741</v>
      </c>
      <c r="H1521" s="141">
        <v>2017</v>
      </c>
      <c r="I1521" s="18">
        <v>42981</v>
      </c>
      <c r="J1521" s="144"/>
      <c r="K1521" s="378"/>
      <c r="L1521" s="139" t="s">
        <v>4075</v>
      </c>
      <c r="M1521" s="141"/>
      <c r="N1521" s="248"/>
      <c r="O1521" s="141" t="s">
        <v>26</v>
      </c>
      <c r="P1521" s="141"/>
      <c r="Q1521" s="141" t="s">
        <v>8868</v>
      </c>
      <c r="R1521" s="141" t="s">
        <v>8869</v>
      </c>
      <c r="S1521" s="141"/>
      <c r="T1521" s="141"/>
      <c r="U1521" s="141"/>
      <c r="V1521" s="141" t="s">
        <v>8870</v>
      </c>
      <c r="W1521" s="139" t="s">
        <v>4075</v>
      </c>
      <c r="X1521" s="141" t="s">
        <v>25</v>
      </c>
      <c r="Y1521" s="141" t="s">
        <v>27</v>
      </c>
      <c r="Z1521" s="141" t="s">
        <v>4</v>
      </c>
      <c r="AA1521" s="141" t="s">
        <v>34</v>
      </c>
      <c r="AB1521" s="141"/>
      <c r="AC1521" s="139" t="s">
        <v>18052</v>
      </c>
      <c r="AD1521" s="380"/>
      <c r="AE1521" s="139" t="s">
        <v>4</v>
      </c>
      <c r="AF1521" s="139" t="s">
        <v>13073</v>
      </c>
      <c r="AG1521" s="139" t="s">
        <v>4</v>
      </c>
      <c r="AH1521" s="139" t="s">
        <v>1378</v>
      </c>
      <c r="AI1521" s="139" t="s">
        <v>15678</v>
      </c>
      <c r="AJ1521" s="139"/>
      <c r="AK1521" s="139" t="s">
        <v>15678</v>
      </c>
      <c r="AL1521" s="139" t="s">
        <v>7</v>
      </c>
      <c r="AM1521" s="141" t="s">
        <v>6</v>
      </c>
      <c r="AN1521" s="141" t="s">
        <v>8</v>
      </c>
      <c r="AO1521" s="139" t="s">
        <v>1477</v>
      </c>
      <c r="AP1521" s="139" t="s">
        <v>7</v>
      </c>
      <c r="AQ1521" s="139"/>
      <c r="AR1521" s="381"/>
      <c r="AS1521" s="139" t="s">
        <v>4075</v>
      </c>
      <c r="AT1521" s="141" t="s">
        <v>44</v>
      </c>
      <c r="AU1521" s="141">
        <v>427</v>
      </c>
      <c r="AV1521" s="383"/>
      <c r="AW1521" s="385"/>
      <c r="AX1521" s="139"/>
      <c r="AY1521" t="s">
        <v>19049</v>
      </c>
      <c r="BA1521" s="381"/>
      <c r="BB1521" s="139" t="s">
        <v>1452</v>
      </c>
      <c r="BC1521" s="166">
        <v>1037</v>
      </c>
      <c r="BD1521" s="166">
        <v>7</v>
      </c>
      <c r="BE1521" s="166"/>
      <c r="BF1521" s="166"/>
      <c r="BG1521" s="166"/>
      <c r="BH1521" s="308" t="s">
        <v>129</v>
      </c>
      <c r="BI1521" s="308"/>
      <c r="BJ1521" s="141" t="s">
        <v>26</v>
      </c>
      <c r="BK1521" s="141" t="s">
        <v>26</v>
      </c>
      <c r="BL1521" s="141"/>
      <c r="BM1521" s="141"/>
      <c r="BN1521" s="139" t="s">
        <v>4075</v>
      </c>
      <c r="BQ1521" s="141"/>
      <c r="BV1521" s="141"/>
      <c r="BX1521" s="141"/>
      <c r="BY1521" s="141"/>
      <c r="BZ1521" s="141"/>
      <c r="CA1521" s="141"/>
      <c r="CB1521" s="141"/>
      <c r="CC1521" s="141"/>
      <c r="CD1521" s="141"/>
      <c r="CE1521" s="141"/>
      <c r="CF1521" s="141"/>
      <c r="CG1521" s="141"/>
    </row>
    <row r="1522" spans="1:85" x14ac:dyDescent="0.35">
      <c r="A1522" s="155" t="s">
        <v>8851</v>
      </c>
      <c r="B1522" s="139" t="s">
        <v>4075</v>
      </c>
      <c r="C1522" s="18">
        <v>42982</v>
      </c>
      <c r="D1522" s="144">
        <v>0.27986111111111112</v>
      </c>
      <c r="E1522" s="141" t="s">
        <v>13271</v>
      </c>
      <c r="F1522" s="141">
        <v>3</v>
      </c>
      <c r="G1522" s="141" t="s">
        <v>2741</v>
      </c>
      <c r="H1522" s="141">
        <v>2017</v>
      </c>
      <c r="I1522" s="18"/>
      <c r="J1522" s="144"/>
      <c r="K1522" s="378"/>
      <c r="L1522" s="139" t="s">
        <v>4075</v>
      </c>
      <c r="M1522" s="141"/>
      <c r="N1522" s="248"/>
      <c r="O1522" s="141" t="s">
        <v>26</v>
      </c>
      <c r="P1522" s="141"/>
      <c r="Q1522" s="141" t="s">
        <v>8852</v>
      </c>
      <c r="R1522" s="141" t="s">
        <v>8853</v>
      </c>
      <c r="S1522" s="141"/>
      <c r="T1522" s="141"/>
      <c r="U1522" s="141"/>
      <c r="V1522" s="141" t="s">
        <v>8854</v>
      </c>
      <c r="W1522" s="139" t="s">
        <v>4075</v>
      </c>
      <c r="X1522" s="141" t="s">
        <v>25</v>
      </c>
      <c r="Y1522" s="141" t="s">
        <v>27</v>
      </c>
      <c r="Z1522" s="141" t="s">
        <v>13</v>
      </c>
      <c r="AA1522" s="141" t="s">
        <v>34</v>
      </c>
      <c r="AB1522" s="141"/>
      <c r="AC1522" s="139" t="s">
        <v>18051</v>
      </c>
      <c r="AD1522" s="380"/>
      <c r="AE1522" s="139" t="s">
        <v>102</v>
      </c>
      <c r="AF1522" s="139" t="s">
        <v>13068</v>
      </c>
      <c r="AG1522" s="139" t="s">
        <v>102</v>
      </c>
      <c r="AH1522" s="139" t="s">
        <v>1378</v>
      </c>
      <c r="AI1522" s="139" t="s">
        <v>7</v>
      </c>
      <c r="AJ1522" s="139" t="s">
        <v>7</v>
      </c>
      <c r="AK1522" s="139"/>
      <c r="AL1522" s="139"/>
      <c r="AM1522" s="141" t="s">
        <v>1527</v>
      </c>
      <c r="AN1522" s="141" t="s">
        <v>8</v>
      </c>
      <c r="AO1522" s="139" t="s">
        <v>1614</v>
      </c>
      <c r="AP1522" s="139" t="s">
        <v>7</v>
      </c>
      <c r="AQ1522" s="139"/>
      <c r="AR1522" s="381"/>
      <c r="AS1522" s="139" t="s">
        <v>4075</v>
      </c>
      <c r="AT1522" s="141" t="s">
        <v>1404</v>
      </c>
      <c r="AU1522" s="141"/>
      <c r="AV1522" s="383"/>
      <c r="AW1522" s="385"/>
      <c r="AX1522" s="139"/>
      <c r="AY1522" t="s">
        <v>19050</v>
      </c>
      <c r="AZ1522">
        <v>21000</v>
      </c>
      <c r="BA1522" s="381"/>
      <c r="BB1522" s="139" t="s">
        <v>17</v>
      </c>
      <c r="BC1522" s="166"/>
      <c r="BD1522" s="166"/>
      <c r="BE1522" s="166"/>
      <c r="BF1522" s="166"/>
      <c r="BG1522" s="166"/>
      <c r="BH1522" s="308"/>
      <c r="BI1522" s="308"/>
      <c r="BJ1522" s="141" t="s">
        <v>26</v>
      </c>
      <c r="BK1522" s="141" t="s">
        <v>26</v>
      </c>
      <c r="BL1522" s="141"/>
      <c r="BM1522" s="141"/>
      <c r="BN1522" s="139" t="s">
        <v>4075</v>
      </c>
      <c r="BQ1522" s="141"/>
      <c r="BV1522" s="141"/>
      <c r="BX1522" s="141"/>
      <c r="BY1522" s="141"/>
      <c r="BZ1522" s="141"/>
      <c r="CA1522" s="141"/>
      <c r="CB1522" s="141"/>
      <c r="CC1522" s="141"/>
      <c r="CD1522" s="141"/>
      <c r="CE1522" s="141"/>
      <c r="CF1522" s="141"/>
      <c r="CG1522" s="141"/>
    </row>
    <row r="1523" spans="1:85" x14ac:dyDescent="0.35">
      <c r="A1523" s="155" t="s">
        <v>8855</v>
      </c>
      <c r="B1523" s="139" t="s">
        <v>4075</v>
      </c>
      <c r="C1523" s="18">
        <v>42982</v>
      </c>
      <c r="D1523" s="144">
        <v>0.1451388888888889</v>
      </c>
      <c r="E1523" s="141" t="s">
        <v>13271</v>
      </c>
      <c r="F1523" s="141">
        <v>3</v>
      </c>
      <c r="G1523" s="141" t="s">
        <v>2741</v>
      </c>
      <c r="H1523" s="141">
        <v>2017</v>
      </c>
      <c r="I1523" s="18">
        <v>42982</v>
      </c>
      <c r="J1523" s="144">
        <v>0.15208333333333332</v>
      </c>
      <c r="K1523" s="378"/>
      <c r="L1523" s="139" t="s">
        <v>4075</v>
      </c>
      <c r="M1523" s="141"/>
      <c r="N1523" s="248"/>
      <c r="O1523" s="141" t="s">
        <v>26</v>
      </c>
      <c r="P1523" s="141"/>
      <c r="Q1523" s="141" t="s">
        <v>8856</v>
      </c>
      <c r="R1523" s="141" t="s">
        <v>8857</v>
      </c>
      <c r="S1523" s="141"/>
      <c r="T1523" s="141"/>
      <c r="U1523" s="141"/>
      <c r="V1523" s="141"/>
      <c r="W1523" s="139" t="s">
        <v>4075</v>
      </c>
      <c r="X1523" s="141" t="s">
        <v>25</v>
      </c>
      <c r="Y1523" s="141" t="s">
        <v>27</v>
      </c>
      <c r="Z1523" s="141" t="s">
        <v>4</v>
      </c>
      <c r="AA1523" s="141" t="s">
        <v>34</v>
      </c>
      <c r="AB1523" s="141"/>
      <c r="AC1523" s="139" t="s">
        <v>18050</v>
      </c>
      <c r="AD1523" s="380"/>
      <c r="AE1523" s="139" t="s">
        <v>102</v>
      </c>
      <c r="AF1523" s="139" t="s">
        <v>13068</v>
      </c>
      <c r="AG1523" s="139" t="s">
        <v>102</v>
      </c>
      <c r="AH1523" s="139" t="s">
        <v>1378</v>
      </c>
      <c r="AI1523" s="139" t="s">
        <v>7</v>
      </c>
      <c r="AJ1523" s="139" t="s">
        <v>7</v>
      </c>
      <c r="AK1523" s="139"/>
      <c r="AL1523" s="139"/>
      <c r="AM1523" s="141" t="s">
        <v>1527</v>
      </c>
      <c r="AN1523" s="141" t="s">
        <v>8</v>
      </c>
      <c r="AO1523" s="139" t="s">
        <v>1614</v>
      </c>
      <c r="AP1523" s="139" t="s">
        <v>7</v>
      </c>
      <c r="AQ1523" s="139"/>
      <c r="AR1523" s="381"/>
      <c r="AS1523" s="139" t="s">
        <v>4075</v>
      </c>
      <c r="AT1523" s="141" t="s">
        <v>43</v>
      </c>
      <c r="AU1523" s="141">
        <v>280</v>
      </c>
      <c r="AV1523" s="383"/>
      <c r="AW1523" s="385"/>
      <c r="AX1523" s="139"/>
      <c r="AY1523" t="s">
        <v>19051</v>
      </c>
      <c r="AZ1523">
        <v>12000</v>
      </c>
      <c r="BA1523" s="381"/>
      <c r="BB1523" s="139" t="s">
        <v>1452</v>
      </c>
      <c r="BC1523" s="166"/>
      <c r="BD1523" s="166"/>
      <c r="BE1523" s="166"/>
      <c r="BF1523" s="166"/>
      <c r="BG1523" s="166"/>
      <c r="BH1523" s="308"/>
      <c r="BI1523" s="308"/>
      <c r="BJ1523" s="141" t="s">
        <v>26</v>
      </c>
      <c r="BK1523" s="141" t="s">
        <v>26</v>
      </c>
      <c r="BL1523" s="141"/>
      <c r="BM1523" s="141"/>
      <c r="BN1523" s="139" t="s">
        <v>4075</v>
      </c>
      <c r="BQ1523" s="141"/>
      <c r="BV1523" s="141"/>
      <c r="BX1523" s="141"/>
      <c r="BY1523" s="141"/>
      <c r="BZ1523" s="141"/>
      <c r="CA1523" s="141"/>
      <c r="CB1523" s="141"/>
      <c r="CC1523" s="141"/>
      <c r="CD1523" s="141"/>
      <c r="CE1523" s="141"/>
      <c r="CF1523" s="141"/>
      <c r="CG1523" s="141"/>
    </row>
    <row r="1524" spans="1:85" x14ac:dyDescent="0.35">
      <c r="A1524" s="155" t="s">
        <v>8858</v>
      </c>
      <c r="B1524" s="139" t="s">
        <v>4075</v>
      </c>
      <c r="C1524" s="18">
        <v>42982</v>
      </c>
      <c r="D1524" s="144">
        <v>3.9583333333333331E-2</v>
      </c>
      <c r="E1524" s="141" t="s">
        <v>13271</v>
      </c>
      <c r="F1524" s="141">
        <v>3</v>
      </c>
      <c r="G1524" s="141" t="s">
        <v>2741</v>
      </c>
      <c r="H1524" s="141">
        <v>2017</v>
      </c>
      <c r="I1524" s="18">
        <v>42982</v>
      </c>
      <c r="J1524" s="144"/>
      <c r="K1524" s="378"/>
      <c r="L1524" s="139" t="s">
        <v>4075</v>
      </c>
      <c r="M1524" s="141"/>
      <c r="N1524" s="248"/>
      <c r="O1524" s="141" t="s">
        <v>26</v>
      </c>
      <c r="P1524" s="141"/>
      <c r="Q1524" s="141" t="s">
        <v>8859</v>
      </c>
      <c r="R1524" s="141"/>
      <c r="S1524" s="141"/>
      <c r="T1524" s="141"/>
      <c r="U1524" s="141"/>
      <c r="V1524" s="141"/>
      <c r="W1524" s="139" t="s">
        <v>4075</v>
      </c>
      <c r="X1524" s="141" t="s">
        <v>25</v>
      </c>
      <c r="Y1524" s="141" t="s">
        <v>27</v>
      </c>
      <c r="Z1524" s="141" t="s">
        <v>4</v>
      </c>
      <c r="AA1524" s="141" t="s">
        <v>34</v>
      </c>
      <c r="AB1524" s="141"/>
      <c r="AC1524" s="139" t="s">
        <v>18047</v>
      </c>
      <c r="AD1524" s="380"/>
      <c r="AE1524" s="139" t="s">
        <v>4</v>
      </c>
      <c r="AF1524" s="139" t="s">
        <v>13073</v>
      </c>
      <c r="AG1524" s="139" t="s">
        <v>4</v>
      </c>
      <c r="AH1524" s="139" t="s">
        <v>1378</v>
      </c>
      <c r="AI1524" s="139" t="s">
        <v>15678</v>
      </c>
      <c r="AJ1524" s="139"/>
      <c r="AK1524" s="139" t="s">
        <v>15678</v>
      </c>
      <c r="AL1524" s="139" t="s">
        <v>7</v>
      </c>
      <c r="AM1524" s="141" t="s">
        <v>1527</v>
      </c>
      <c r="AN1524" s="141" t="s">
        <v>8</v>
      </c>
      <c r="AO1524" s="139" t="s">
        <v>1477</v>
      </c>
      <c r="AP1524" s="139" t="s">
        <v>7</v>
      </c>
      <c r="AQ1524" s="139"/>
      <c r="AR1524" s="381"/>
      <c r="AS1524" s="139" t="s">
        <v>4075</v>
      </c>
      <c r="AT1524" s="141" t="s">
        <v>1404</v>
      </c>
      <c r="AU1524" s="141"/>
      <c r="AV1524" s="383"/>
      <c r="AW1524" s="385"/>
      <c r="AX1524" s="139"/>
      <c r="AY1524" t="s">
        <v>19052</v>
      </c>
      <c r="BA1524" s="381"/>
      <c r="BB1524" s="139" t="s">
        <v>17</v>
      </c>
      <c r="BC1524" s="166"/>
      <c r="BD1524" s="166"/>
      <c r="BE1524" s="166"/>
      <c r="BF1524" s="166"/>
      <c r="BG1524" s="166"/>
      <c r="BH1524" s="308"/>
      <c r="BI1524" s="308"/>
      <c r="BJ1524" s="141" t="s">
        <v>26</v>
      </c>
      <c r="BK1524" s="141" t="s">
        <v>26</v>
      </c>
      <c r="BL1524" s="141"/>
      <c r="BM1524" s="141"/>
      <c r="BN1524" s="139" t="s">
        <v>4075</v>
      </c>
      <c r="BQ1524" s="141"/>
      <c r="BV1524" s="141"/>
      <c r="BX1524" s="141"/>
      <c r="BY1524" s="141"/>
      <c r="BZ1524" s="141"/>
      <c r="CA1524" s="141"/>
      <c r="CB1524" s="141"/>
      <c r="CC1524" s="141"/>
      <c r="CD1524" s="141"/>
      <c r="CE1524" s="141"/>
      <c r="CF1524" s="141"/>
      <c r="CG1524" s="141"/>
    </row>
    <row r="1525" spans="1:85" x14ac:dyDescent="0.35">
      <c r="A1525" s="155" t="s">
        <v>8838</v>
      </c>
      <c r="B1525" s="139" t="s">
        <v>4075</v>
      </c>
      <c r="C1525" s="18">
        <v>42983</v>
      </c>
      <c r="D1525" s="144">
        <v>0.57708333333333328</v>
      </c>
      <c r="E1525" s="141" t="s">
        <v>13271</v>
      </c>
      <c r="F1525" s="141">
        <v>3</v>
      </c>
      <c r="G1525" s="141" t="s">
        <v>2741</v>
      </c>
      <c r="H1525" s="141">
        <v>2017</v>
      </c>
      <c r="I1525" s="18">
        <v>42983</v>
      </c>
      <c r="J1525" s="144">
        <v>0.57708333333333328</v>
      </c>
      <c r="K1525" s="378"/>
      <c r="L1525" s="139" t="s">
        <v>4075</v>
      </c>
      <c r="M1525" s="141"/>
      <c r="N1525" s="248"/>
      <c r="O1525" s="141" t="s">
        <v>26</v>
      </c>
      <c r="P1525" s="141"/>
      <c r="Q1525" s="141" t="s">
        <v>8839</v>
      </c>
      <c r="R1525" s="141" t="s">
        <v>8840</v>
      </c>
      <c r="S1525" s="141"/>
      <c r="T1525" s="141"/>
      <c r="U1525" s="141">
        <v>113219043</v>
      </c>
      <c r="V1525" s="141"/>
      <c r="W1525" s="139" t="s">
        <v>4075</v>
      </c>
      <c r="X1525" s="141" t="s">
        <v>25</v>
      </c>
      <c r="Y1525" s="141" t="s">
        <v>27</v>
      </c>
      <c r="Z1525" s="141" t="s">
        <v>4</v>
      </c>
      <c r="AA1525" s="141" t="s">
        <v>34</v>
      </c>
      <c r="AB1525" s="141"/>
      <c r="AC1525" s="139" t="s">
        <v>18047</v>
      </c>
      <c r="AD1525" s="380"/>
      <c r="AE1525" s="139" t="s">
        <v>103</v>
      </c>
      <c r="AF1525" s="139" t="s">
        <v>13075</v>
      </c>
      <c r="AG1525" s="139" t="s">
        <v>103</v>
      </c>
      <c r="AH1525" s="139" t="s">
        <v>1378</v>
      </c>
      <c r="AI1525" s="139" t="s">
        <v>7340</v>
      </c>
      <c r="AJ1525" s="139"/>
      <c r="AK1525" s="139" t="s">
        <v>7340</v>
      </c>
      <c r="AL1525" s="139" t="s">
        <v>1408</v>
      </c>
      <c r="AM1525" s="141" t="s">
        <v>6</v>
      </c>
      <c r="AN1525" s="141" t="s">
        <v>8</v>
      </c>
      <c r="AO1525" s="139" t="s">
        <v>1614</v>
      </c>
      <c r="AP1525" s="139" t="s">
        <v>7</v>
      </c>
      <c r="AQ1525" s="139"/>
      <c r="AR1525" s="381"/>
      <c r="AS1525" s="139" t="s">
        <v>4075</v>
      </c>
      <c r="AT1525" s="141" t="s">
        <v>1404</v>
      </c>
      <c r="AU1525" s="141"/>
      <c r="AV1525" s="383"/>
      <c r="AW1525" s="385"/>
      <c r="AX1525" s="139"/>
      <c r="AY1525" t="s">
        <v>18486</v>
      </c>
      <c r="AZ1525">
        <v>12000</v>
      </c>
      <c r="BA1525" s="381"/>
      <c r="BB1525" s="139" t="s">
        <v>1444</v>
      </c>
      <c r="BC1525" s="166"/>
      <c r="BD1525" s="166"/>
      <c r="BE1525" s="166"/>
      <c r="BF1525" s="166"/>
      <c r="BG1525" s="166"/>
      <c r="BH1525" s="308"/>
      <c r="BI1525" s="308"/>
      <c r="BJ1525" s="141" t="s">
        <v>26</v>
      </c>
      <c r="BK1525" s="141" t="s">
        <v>26</v>
      </c>
      <c r="BL1525" s="141"/>
      <c r="BM1525" s="141"/>
      <c r="BN1525" s="139" t="s">
        <v>4075</v>
      </c>
      <c r="BQ1525" s="141"/>
      <c r="BV1525" s="141"/>
      <c r="BX1525" s="141"/>
      <c r="BY1525" s="141"/>
      <c r="BZ1525" s="141"/>
      <c r="CA1525" s="141"/>
      <c r="CB1525" s="141"/>
      <c r="CC1525" s="141"/>
      <c r="CD1525" s="141"/>
      <c r="CE1525" s="141"/>
      <c r="CF1525" s="141"/>
      <c r="CG1525" s="141"/>
    </row>
    <row r="1526" spans="1:85" x14ac:dyDescent="0.35">
      <c r="A1526" s="155" t="s">
        <v>8835</v>
      </c>
      <c r="B1526" s="139" t="s">
        <v>4075</v>
      </c>
      <c r="C1526" s="18">
        <v>42983</v>
      </c>
      <c r="D1526" s="144">
        <v>0.74375000000000002</v>
      </c>
      <c r="E1526" s="141" t="s">
        <v>13271</v>
      </c>
      <c r="F1526" s="141">
        <v>3</v>
      </c>
      <c r="G1526" s="141" t="s">
        <v>2741</v>
      </c>
      <c r="H1526" s="141">
        <v>2017</v>
      </c>
      <c r="I1526" s="18">
        <v>42983</v>
      </c>
      <c r="J1526" s="144">
        <v>0.74375000000000002</v>
      </c>
      <c r="K1526" s="378"/>
      <c r="L1526" s="139" t="s">
        <v>4075</v>
      </c>
      <c r="M1526" s="141"/>
      <c r="N1526" s="248"/>
      <c r="O1526" s="141" t="s">
        <v>26</v>
      </c>
      <c r="P1526" s="141"/>
      <c r="Q1526" s="141" t="s">
        <v>8836</v>
      </c>
      <c r="R1526" s="141" t="s">
        <v>8837</v>
      </c>
      <c r="S1526" s="141"/>
      <c r="T1526" s="141"/>
      <c r="U1526" s="141">
        <v>113219256</v>
      </c>
      <c r="V1526" s="141"/>
      <c r="W1526" s="139" t="s">
        <v>4075</v>
      </c>
      <c r="X1526" s="141" t="s">
        <v>25</v>
      </c>
      <c r="Y1526" s="141" t="s">
        <v>27</v>
      </c>
      <c r="Z1526" s="141" t="s">
        <v>4</v>
      </c>
      <c r="AA1526" s="141" t="s">
        <v>34</v>
      </c>
      <c r="AB1526" s="141"/>
      <c r="AC1526" s="139" t="s">
        <v>18049</v>
      </c>
      <c r="AD1526" s="380"/>
      <c r="AE1526" s="139" t="s">
        <v>102</v>
      </c>
      <c r="AF1526" s="139" t="s">
        <v>13068</v>
      </c>
      <c r="AG1526" s="139" t="s">
        <v>102</v>
      </c>
      <c r="AH1526" s="139" t="s">
        <v>1378</v>
      </c>
      <c r="AI1526" s="139" t="s">
        <v>7</v>
      </c>
      <c r="AJ1526" s="139" t="s">
        <v>7</v>
      </c>
      <c r="AK1526" s="139"/>
      <c r="AL1526" s="139"/>
      <c r="AM1526" s="141" t="s">
        <v>1527</v>
      </c>
      <c r="AN1526" s="141" t="s">
        <v>8</v>
      </c>
      <c r="AO1526" s="139" t="s">
        <v>1614</v>
      </c>
      <c r="AP1526" s="139" t="s">
        <v>7</v>
      </c>
      <c r="AQ1526" s="139"/>
      <c r="AR1526" s="381"/>
      <c r="AS1526" s="139" t="s">
        <v>4075</v>
      </c>
      <c r="AT1526" s="141" t="s">
        <v>1404</v>
      </c>
      <c r="AU1526" s="141"/>
      <c r="AV1526" s="383"/>
      <c r="AW1526" s="385"/>
      <c r="AX1526" s="139"/>
      <c r="AY1526" t="s">
        <v>18258</v>
      </c>
      <c r="AZ1526">
        <v>12000</v>
      </c>
      <c r="BA1526" s="381"/>
      <c r="BB1526" s="139" t="s">
        <v>17</v>
      </c>
      <c r="BC1526" s="166"/>
      <c r="BD1526" s="166"/>
      <c r="BE1526" s="166"/>
      <c r="BF1526" s="166"/>
      <c r="BG1526" s="166"/>
      <c r="BH1526" s="308"/>
      <c r="BI1526" s="308"/>
      <c r="BJ1526" s="141" t="s">
        <v>26</v>
      </c>
      <c r="BK1526" s="141" t="s">
        <v>26</v>
      </c>
      <c r="BL1526" s="141"/>
      <c r="BM1526" s="141"/>
      <c r="BN1526" s="139" t="s">
        <v>4075</v>
      </c>
      <c r="BQ1526" s="141"/>
      <c r="BV1526" s="141"/>
      <c r="BX1526" s="141"/>
      <c r="BY1526" s="141"/>
      <c r="BZ1526" s="141"/>
      <c r="CA1526" s="141"/>
      <c r="CB1526" s="141"/>
      <c r="CC1526" s="141"/>
      <c r="CD1526" s="141"/>
      <c r="CE1526" s="141"/>
      <c r="CF1526" s="141"/>
      <c r="CG1526" s="141"/>
    </row>
    <row r="1527" spans="1:85" x14ac:dyDescent="0.35">
      <c r="A1527" s="155" t="s">
        <v>8841</v>
      </c>
      <c r="B1527" s="139" t="s">
        <v>4075</v>
      </c>
      <c r="C1527" s="18">
        <v>42983</v>
      </c>
      <c r="D1527" s="144">
        <v>0.30555555555555558</v>
      </c>
      <c r="E1527" s="141" t="s">
        <v>13271</v>
      </c>
      <c r="F1527" s="141">
        <v>3</v>
      </c>
      <c r="G1527" s="141" t="s">
        <v>2741</v>
      </c>
      <c r="H1527" s="141">
        <v>2017</v>
      </c>
      <c r="I1527" s="18">
        <v>42983</v>
      </c>
      <c r="J1527" s="144">
        <v>0.30555555555555558</v>
      </c>
      <c r="K1527" s="378"/>
      <c r="L1527" s="139" t="s">
        <v>4075</v>
      </c>
      <c r="M1527" s="141"/>
      <c r="N1527" s="248"/>
      <c r="O1527" s="141" t="s">
        <v>26</v>
      </c>
      <c r="P1527" s="141"/>
      <c r="Q1527" s="141" t="s">
        <v>8842</v>
      </c>
      <c r="R1527" s="141" t="s">
        <v>8843</v>
      </c>
      <c r="S1527" s="141"/>
      <c r="T1527" s="141"/>
      <c r="U1527" s="141">
        <v>113217403</v>
      </c>
      <c r="V1527" s="141" t="s">
        <v>8844</v>
      </c>
      <c r="W1527" s="139" t="s">
        <v>4075</v>
      </c>
      <c r="X1527" s="141" t="s">
        <v>25</v>
      </c>
      <c r="Y1527" s="141" t="s">
        <v>27</v>
      </c>
      <c r="Z1527" s="141" t="s">
        <v>4</v>
      </c>
      <c r="AA1527" s="141" t="s">
        <v>34</v>
      </c>
      <c r="AB1527" s="141"/>
      <c r="AC1527" s="139" t="s">
        <v>18049</v>
      </c>
      <c r="AD1527" s="380"/>
      <c r="AE1527" s="139" t="s">
        <v>102</v>
      </c>
      <c r="AF1527" s="139" t="s">
        <v>13071</v>
      </c>
      <c r="AG1527" s="139" t="s">
        <v>102</v>
      </c>
      <c r="AH1527" s="139" t="s">
        <v>1378</v>
      </c>
      <c r="AI1527" s="139" t="s">
        <v>1522</v>
      </c>
      <c r="AJ1527" s="139"/>
      <c r="AK1527" s="139" t="s">
        <v>1522</v>
      </c>
      <c r="AL1527" s="139"/>
      <c r="AM1527" s="141" t="s">
        <v>6</v>
      </c>
      <c r="AN1527" s="141" t="s">
        <v>8</v>
      </c>
      <c r="AO1527" s="139" t="s">
        <v>1614</v>
      </c>
      <c r="AP1527" s="139" t="s">
        <v>7</v>
      </c>
      <c r="AQ1527" s="139"/>
      <c r="AR1527" s="381"/>
      <c r="AS1527" s="139" t="s">
        <v>4075</v>
      </c>
      <c r="AT1527" s="141" t="s">
        <v>1404</v>
      </c>
      <c r="AU1527" s="141"/>
      <c r="AV1527" s="383"/>
      <c r="AW1527" s="385"/>
      <c r="AX1527" s="139"/>
      <c r="AY1527" t="s">
        <v>18827</v>
      </c>
      <c r="AZ1527">
        <v>12000</v>
      </c>
      <c r="BA1527" s="381"/>
      <c r="BB1527" s="139" t="s">
        <v>17</v>
      </c>
      <c r="BC1527" s="166"/>
      <c r="BD1527" s="166"/>
      <c r="BE1527" s="166"/>
      <c r="BF1527" s="166"/>
      <c r="BG1527" s="166"/>
      <c r="BH1527" s="308"/>
      <c r="BI1527" s="308"/>
      <c r="BJ1527" s="141" t="s">
        <v>26</v>
      </c>
      <c r="BK1527" s="141" t="s">
        <v>26</v>
      </c>
      <c r="BL1527" s="141"/>
      <c r="BM1527" s="141"/>
      <c r="BN1527" s="139" t="s">
        <v>4075</v>
      </c>
      <c r="BQ1527" s="141"/>
      <c r="BV1527" s="141"/>
      <c r="BX1527" s="141"/>
      <c r="BY1527" s="141"/>
      <c r="BZ1527" s="141"/>
      <c r="CA1527" s="141"/>
      <c r="CB1527" s="141"/>
      <c r="CC1527" s="141"/>
      <c r="CD1527" s="141"/>
      <c r="CE1527" s="141"/>
      <c r="CF1527" s="141"/>
      <c r="CG1527" s="141"/>
    </row>
    <row r="1528" spans="1:85" x14ac:dyDescent="0.35">
      <c r="A1528" s="155" t="s">
        <v>8848</v>
      </c>
      <c r="B1528" s="139" t="s">
        <v>4075</v>
      </c>
      <c r="C1528" s="18">
        <v>42983</v>
      </c>
      <c r="D1528" s="144">
        <v>5.8333333333333334E-2</v>
      </c>
      <c r="E1528" s="141" t="s">
        <v>13271</v>
      </c>
      <c r="F1528" s="141">
        <v>3</v>
      </c>
      <c r="G1528" s="141" t="s">
        <v>2741</v>
      </c>
      <c r="H1528" s="141">
        <v>2017</v>
      </c>
      <c r="I1528" s="18">
        <v>42983</v>
      </c>
      <c r="J1528" s="144">
        <v>9.0972222222222218E-2</v>
      </c>
      <c r="K1528" s="378"/>
      <c r="L1528" s="139" t="s">
        <v>4075</v>
      </c>
      <c r="M1528" s="141"/>
      <c r="N1528" s="248"/>
      <c r="O1528" s="141" t="s">
        <v>26</v>
      </c>
      <c r="P1528" s="141"/>
      <c r="Q1528" s="141" t="s">
        <v>8849</v>
      </c>
      <c r="R1528" s="141" t="s">
        <v>8850</v>
      </c>
      <c r="S1528" s="141"/>
      <c r="T1528" s="141"/>
      <c r="U1528" s="141">
        <v>113216817</v>
      </c>
      <c r="V1528" s="141"/>
      <c r="W1528" s="139" t="s">
        <v>4075</v>
      </c>
      <c r="X1528" s="141" t="s">
        <v>25</v>
      </c>
      <c r="Y1528" s="141" t="s">
        <v>27</v>
      </c>
      <c r="Z1528" s="141" t="s">
        <v>4</v>
      </c>
      <c r="AA1528" s="141" t="s">
        <v>34</v>
      </c>
      <c r="AB1528" s="141"/>
      <c r="AC1528" s="139" t="s">
        <v>18047</v>
      </c>
      <c r="AD1528" s="380"/>
      <c r="AE1528" s="139" t="s">
        <v>4</v>
      </c>
      <c r="AF1528" s="139" t="s">
        <v>13073</v>
      </c>
      <c r="AG1528" s="139" t="s">
        <v>4</v>
      </c>
      <c r="AH1528" s="139" t="s">
        <v>1378</v>
      </c>
      <c r="AI1528" s="139" t="s">
        <v>15678</v>
      </c>
      <c r="AJ1528" s="139"/>
      <c r="AK1528" s="139" t="s">
        <v>15678</v>
      </c>
      <c r="AL1528" s="139" t="s">
        <v>7</v>
      </c>
      <c r="AM1528" s="141" t="s">
        <v>1527</v>
      </c>
      <c r="AN1528" s="141" t="s">
        <v>8</v>
      </c>
      <c r="AO1528" s="139" t="s">
        <v>1614</v>
      </c>
      <c r="AP1528" s="139" t="s">
        <v>7</v>
      </c>
      <c r="AQ1528" s="139"/>
      <c r="AR1528" s="381"/>
      <c r="AS1528" s="139" t="s">
        <v>4075</v>
      </c>
      <c r="AT1528" s="141" t="s">
        <v>1404</v>
      </c>
      <c r="AU1528" s="141"/>
      <c r="AV1528" s="383"/>
      <c r="AW1528" s="385"/>
      <c r="AX1528" s="139"/>
      <c r="AY1528" t="s">
        <v>18990</v>
      </c>
      <c r="AZ1528">
        <v>12000</v>
      </c>
      <c r="BA1528" s="381"/>
      <c r="BB1528" s="139" t="s">
        <v>1450</v>
      </c>
      <c r="BC1528" s="166"/>
      <c r="BD1528" s="166"/>
      <c r="BE1528" s="166"/>
      <c r="BF1528" s="166"/>
      <c r="BG1528" s="166"/>
      <c r="BH1528" s="308"/>
      <c r="BI1528" s="308"/>
      <c r="BJ1528" s="141" t="s">
        <v>26</v>
      </c>
      <c r="BK1528" s="141" t="s">
        <v>26</v>
      </c>
      <c r="BL1528" s="141"/>
      <c r="BM1528" s="141"/>
      <c r="BN1528" s="139" t="s">
        <v>4075</v>
      </c>
      <c r="BQ1528" s="141" t="s">
        <v>15888</v>
      </c>
      <c r="BR1528" s="135" t="s">
        <v>15685</v>
      </c>
      <c r="BT1528" s="135" t="s">
        <v>15416</v>
      </c>
      <c r="BU1528" s="135" t="s">
        <v>15361</v>
      </c>
      <c r="BV1528" s="141" t="s">
        <v>13271</v>
      </c>
      <c r="BW1528" s="135" t="s">
        <v>13266</v>
      </c>
      <c r="BX1528" s="141" t="s">
        <v>15681</v>
      </c>
      <c r="BY1528" s="141" t="s">
        <v>12</v>
      </c>
      <c r="BZ1528" s="141" t="s">
        <v>26</v>
      </c>
      <c r="CA1528" s="141" t="s">
        <v>1848</v>
      </c>
      <c r="CB1528" s="141"/>
      <c r="CC1528" s="141" t="s">
        <v>15690</v>
      </c>
      <c r="CD1528" s="141" t="s">
        <v>34</v>
      </c>
      <c r="CE1528" s="141" t="s">
        <v>15450</v>
      </c>
      <c r="CF1528" s="141" t="s">
        <v>15451</v>
      </c>
      <c r="CG1528" s="141" t="s">
        <v>2116</v>
      </c>
    </row>
    <row r="1529" spans="1:85" x14ac:dyDescent="0.35">
      <c r="A1529" s="155" t="s">
        <v>8845</v>
      </c>
      <c r="B1529" s="139" t="s">
        <v>4075</v>
      </c>
      <c r="C1529" s="18">
        <v>42983</v>
      </c>
      <c r="D1529" s="144">
        <v>0.2902777777777778</v>
      </c>
      <c r="E1529" s="141" t="s">
        <v>13271</v>
      </c>
      <c r="F1529" s="141">
        <v>3</v>
      </c>
      <c r="G1529" s="141" t="s">
        <v>2741</v>
      </c>
      <c r="H1529" s="141">
        <v>2017</v>
      </c>
      <c r="I1529" s="18">
        <v>42983</v>
      </c>
      <c r="J1529" s="144">
        <v>0.28055555555555556</v>
      </c>
      <c r="K1529" s="378"/>
      <c r="L1529" s="139" t="s">
        <v>4075</v>
      </c>
      <c r="M1529" s="141"/>
      <c r="N1529" s="248"/>
      <c r="O1529" s="141" t="s">
        <v>26</v>
      </c>
      <c r="P1529" s="141"/>
      <c r="Q1529" s="141" t="s">
        <v>8846</v>
      </c>
      <c r="R1529" s="141" t="s">
        <v>8847</v>
      </c>
      <c r="S1529" s="141"/>
      <c r="T1529" s="141"/>
      <c r="U1529" s="141"/>
      <c r="V1529" s="141"/>
      <c r="W1529" s="139" t="s">
        <v>4075</v>
      </c>
      <c r="X1529" s="141" t="s">
        <v>25</v>
      </c>
      <c r="Y1529" s="141" t="s">
        <v>27</v>
      </c>
      <c r="Z1529" s="141" t="s">
        <v>4</v>
      </c>
      <c r="AA1529" s="141" t="s">
        <v>34</v>
      </c>
      <c r="AB1529" s="141"/>
      <c r="AC1529" s="139" t="s">
        <v>18047</v>
      </c>
      <c r="AD1529" s="380"/>
      <c r="AE1529" s="139" t="s">
        <v>4</v>
      </c>
      <c r="AF1529" s="139" t="s">
        <v>13073</v>
      </c>
      <c r="AG1529" s="139" t="s">
        <v>4</v>
      </c>
      <c r="AH1529" s="139" t="s">
        <v>1378</v>
      </c>
      <c r="AI1529" s="139" t="s">
        <v>15678</v>
      </c>
      <c r="AJ1529" s="139"/>
      <c r="AK1529" s="139" t="s">
        <v>15678</v>
      </c>
      <c r="AL1529" s="139" t="s">
        <v>7</v>
      </c>
      <c r="AM1529" s="141" t="s">
        <v>1528</v>
      </c>
      <c r="AN1529" s="141" t="s">
        <v>8</v>
      </c>
      <c r="AO1529" s="139" t="s">
        <v>1614</v>
      </c>
      <c r="AP1529" s="139" t="s">
        <v>7</v>
      </c>
      <c r="AQ1529" s="139"/>
      <c r="AR1529" s="381"/>
      <c r="AS1529" s="139" t="s">
        <v>4075</v>
      </c>
      <c r="AT1529" s="141" t="s">
        <v>43</v>
      </c>
      <c r="AU1529" s="141">
        <v>150</v>
      </c>
      <c r="AV1529" s="383"/>
      <c r="AW1529" s="385"/>
      <c r="AX1529" s="139"/>
      <c r="AY1529" t="s">
        <v>18333</v>
      </c>
      <c r="AZ1529">
        <v>12000</v>
      </c>
      <c r="BA1529" s="381"/>
      <c r="BB1529" s="139" t="s">
        <v>1450</v>
      </c>
      <c r="BC1529" s="166"/>
      <c r="BD1529" s="166"/>
      <c r="BE1529" s="166"/>
      <c r="BF1529" s="166"/>
      <c r="BG1529" s="166"/>
      <c r="BH1529" s="308"/>
      <c r="BI1529" s="308"/>
      <c r="BJ1529" s="141" t="s">
        <v>26</v>
      </c>
      <c r="BK1529" s="141" t="s">
        <v>26</v>
      </c>
      <c r="BL1529" s="141"/>
      <c r="BM1529" s="141"/>
      <c r="BN1529" s="139" t="s">
        <v>4075</v>
      </c>
      <c r="BQ1529" s="141" t="s">
        <v>15886</v>
      </c>
      <c r="BR1529" s="135" t="s">
        <v>15700</v>
      </c>
      <c r="BT1529" s="135" t="s">
        <v>15354</v>
      </c>
      <c r="BU1529" s="135" t="s">
        <v>15356</v>
      </c>
      <c r="BV1529" s="141" t="s">
        <v>13266</v>
      </c>
      <c r="BW1529" s="135" t="s">
        <v>13280</v>
      </c>
      <c r="BX1529" s="141" t="s">
        <v>15689</v>
      </c>
      <c r="BY1529" s="141" t="s">
        <v>12</v>
      </c>
      <c r="BZ1529" s="141" t="s">
        <v>26</v>
      </c>
      <c r="CA1529" s="141" t="s">
        <v>1848</v>
      </c>
      <c r="CB1529" s="141"/>
      <c r="CC1529" s="141" t="s">
        <v>15690</v>
      </c>
      <c r="CD1529" s="141" t="s">
        <v>34</v>
      </c>
      <c r="CE1529" s="141" t="s">
        <v>15450</v>
      </c>
      <c r="CF1529" s="141" t="s">
        <v>15451</v>
      </c>
      <c r="CG1529" s="141" t="s">
        <v>1897</v>
      </c>
    </row>
    <row r="1530" spans="1:85" x14ac:dyDescent="0.35">
      <c r="A1530" s="155" t="s">
        <v>8829</v>
      </c>
      <c r="B1530" s="139" t="s">
        <v>4075</v>
      </c>
      <c r="C1530" s="18">
        <v>42984</v>
      </c>
      <c r="D1530" s="144">
        <v>0.83888888888888891</v>
      </c>
      <c r="E1530" s="141" t="s">
        <v>13271</v>
      </c>
      <c r="F1530" s="141">
        <v>3</v>
      </c>
      <c r="G1530" s="141" t="s">
        <v>2741</v>
      </c>
      <c r="H1530" s="141">
        <v>2017</v>
      </c>
      <c r="I1530" s="18">
        <v>42984</v>
      </c>
      <c r="J1530" s="144">
        <v>0.83888888888888891</v>
      </c>
      <c r="K1530" s="378"/>
      <c r="L1530" s="139" t="s">
        <v>4075</v>
      </c>
      <c r="M1530" s="141"/>
      <c r="N1530" s="248"/>
      <c r="O1530" s="141" t="s">
        <v>26</v>
      </c>
      <c r="P1530" s="141"/>
      <c r="Q1530" s="141" t="s">
        <v>8830</v>
      </c>
      <c r="R1530" s="141" t="s">
        <v>8831</v>
      </c>
      <c r="S1530" s="141"/>
      <c r="T1530" s="141"/>
      <c r="U1530" s="141">
        <v>113222455</v>
      </c>
      <c r="V1530" s="141"/>
      <c r="W1530" s="139" t="s">
        <v>4075</v>
      </c>
      <c r="X1530" s="141" t="s">
        <v>25</v>
      </c>
      <c r="Y1530" s="141" t="s">
        <v>27</v>
      </c>
      <c r="Z1530" s="141" t="s">
        <v>4</v>
      </c>
      <c r="AA1530" s="141" t="s">
        <v>34</v>
      </c>
      <c r="AB1530" s="141"/>
      <c r="AC1530" s="139" t="s">
        <v>18047</v>
      </c>
      <c r="AD1530" s="380"/>
      <c r="AE1530" s="139" t="s">
        <v>4</v>
      </c>
      <c r="AF1530" s="139" t="s">
        <v>13073</v>
      </c>
      <c r="AG1530" s="139" t="s">
        <v>4</v>
      </c>
      <c r="AH1530" s="139" t="s">
        <v>1378</v>
      </c>
      <c r="AI1530" s="139" t="s">
        <v>15678</v>
      </c>
      <c r="AJ1530" s="139"/>
      <c r="AK1530" s="139" t="s">
        <v>15678</v>
      </c>
      <c r="AL1530" s="139" t="s">
        <v>7</v>
      </c>
      <c r="AM1530" s="141" t="s">
        <v>6</v>
      </c>
      <c r="AN1530" s="141" t="s">
        <v>8</v>
      </c>
      <c r="AO1530" s="139" t="s">
        <v>1614</v>
      </c>
      <c r="AP1530" s="139" t="s">
        <v>7</v>
      </c>
      <c r="AQ1530" s="139"/>
      <c r="AR1530" s="381"/>
      <c r="AS1530" s="139" t="s">
        <v>4075</v>
      </c>
      <c r="AT1530" s="141" t="s">
        <v>43</v>
      </c>
      <c r="AU1530" s="141">
        <v>500</v>
      </c>
      <c r="AV1530" s="383"/>
      <c r="AW1530" s="385"/>
      <c r="AX1530" s="139"/>
      <c r="AY1530" t="s">
        <v>18485</v>
      </c>
      <c r="AZ1530">
        <v>12000</v>
      </c>
      <c r="BA1530" s="381"/>
      <c r="BB1530" s="139" t="s">
        <v>1450</v>
      </c>
      <c r="BC1530" s="166"/>
      <c r="BD1530" s="166"/>
      <c r="BE1530" s="166"/>
      <c r="BF1530" s="166"/>
      <c r="BG1530" s="166"/>
      <c r="BH1530" s="308"/>
      <c r="BI1530" s="308"/>
      <c r="BJ1530" s="141" t="s">
        <v>26</v>
      </c>
      <c r="BK1530" s="141" t="s">
        <v>26</v>
      </c>
      <c r="BL1530" s="141"/>
      <c r="BM1530" s="141"/>
      <c r="BN1530" s="139" t="s">
        <v>4075</v>
      </c>
      <c r="BQ1530" s="141" t="s">
        <v>15885</v>
      </c>
      <c r="BR1530" s="135" t="s">
        <v>15680</v>
      </c>
      <c r="BT1530" s="135" t="s">
        <v>15365</v>
      </c>
      <c r="BU1530" s="135" t="s">
        <v>2059</v>
      </c>
      <c r="BV1530" s="141" t="s">
        <v>13260</v>
      </c>
      <c r="BW1530" s="135" t="s">
        <v>13266</v>
      </c>
      <c r="BX1530" s="141" t="s">
        <v>15681</v>
      </c>
      <c r="BY1530" s="141" t="s">
        <v>12</v>
      </c>
      <c r="BZ1530" s="141" t="s">
        <v>26</v>
      </c>
      <c r="CA1530" s="141" t="s">
        <v>1848</v>
      </c>
      <c r="CB1530" s="141"/>
      <c r="CC1530" s="141" t="s">
        <v>15686</v>
      </c>
      <c r="CD1530" s="141" t="s">
        <v>15683</v>
      </c>
      <c r="CE1530" s="141" t="s">
        <v>15450</v>
      </c>
      <c r="CF1530" s="141" t="s">
        <v>15451</v>
      </c>
      <c r="CG1530" s="141" t="s">
        <v>4004</v>
      </c>
    </row>
    <row r="1531" spans="1:85" x14ac:dyDescent="0.35">
      <c r="A1531" s="155" t="s">
        <v>8832</v>
      </c>
      <c r="B1531" s="139" t="s">
        <v>4075</v>
      </c>
      <c r="C1531" s="18">
        <v>42984</v>
      </c>
      <c r="D1531" s="144">
        <v>0.80972222222222223</v>
      </c>
      <c r="E1531" s="141" t="s">
        <v>13271</v>
      </c>
      <c r="F1531" s="141">
        <v>3</v>
      </c>
      <c r="G1531" s="141" t="s">
        <v>2741</v>
      </c>
      <c r="H1531" s="141">
        <v>2017</v>
      </c>
      <c r="I1531" s="18">
        <v>42984</v>
      </c>
      <c r="J1531" s="144">
        <v>0.80972222222222223</v>
      </c>
      <c r="K1531" s="378"/>
      <c r="L1531" s="139" t="s">
        <v>4075</v>
      </c>
      <c r="M1531" s="141"/>
      <c r="N1531" s="248"/>
      <c r="O1531" s="141" t="s">
        <v>26</v>
      </c>
      <c r="P1531" s="141"/>
      <c r="Q1531" s="141" t="s">
        <v>8833</v>
      </c>
      <c r="R1531" s="141" t="s">
        <v>8834</v>
      </c>
      <c r="S1531" s="141"/>
      <c r="T1531" s="141"/>
      <c r="U1531" s="141"/>
      <c r="V1531" s="141"/>
      <c r="W1531" s="139" t="s">
        <v>4075</v>
      </c>
      <c r="X1531" s="141" t="s">
        <v>25</v>
      </c>
      <c r="Y1531" s="141" t="s">
        <v>27</v>
      </c>
      <c r="Z1531" s="141" t="s">
        <v>4</v>
      </c>
      <c r="AA1531" s="141" t="s">
        <v>34</v>
      </c>
      <c r="AB1531" s="141"/>
      <c r="AC1531" s="139" t="s">
        <v>18047</v>
      </c>
      <c r="AD1531" s="380"/>
      <c r="AE1531" s="139" t="s">
        <v>4</v>
      </c>
      <c r="AF1531" s="139" t="s">
        <v>13073</v>
      </c>
      <c r="AG1531" s="139" t="s">
        <v>4</v>
      </c>
      <c r="AH1531" s="139" t="s">
        <v>1378</v>
      </c>
      <c r="AI1531" s="139" t="s">
        <v>15678</v>
      </c>
      <c r="AJ1531" s="139"/>
      <c r="AK1531" s="139" t="s">
        <v>15678</v>
      </c>
      <c r="AL1531" s="139" t="s">
        <v>7</v>
      </c>
      <c r="AM1531" s="141" t="s">
        <v>6</v>
      </c>
      <c r="AN1531" s="141" t="s">
        <v>8</v>
      </c>
      <c r="AO1531" s="139" t="s">
        <v>1614</v>
      </c>
      <c r="AP1531" s="139" t="s">
        <v>7</v>
      </c>
      <c r="AQ1531" s="139"/>
      <c r="AR1531" s="381"/>
      <c r="AS1531" s="139" t="s">
        <v>4075</v>
      </c>
      <c r="AT1531" s="141" t="s">
        <v>44</v>
      </c>
      <c r="AU1531" s="141">
        <v>241</v>
      </c>
      <c r="AV1531" s="383"/>
      <c r="AW1531" s="385"/>
      <c r="AX1531" s="139"/>
      <c r="AY1531" t="s">
        <v>18826</v>
      </c>
      <c r="AZ1531">
        <v>12000</v>
      </c>
      <c r="BA1531" s="381"/>
      <c r="BB1531" s="139" t="s">
        <v>1446</v>
      </c>
      <c r="BC1531" s="166"/>
      <c r="BD1531" s="166"/>
      <c r="BE1531" s="166"/>
      <c r="BF1531" s="166"/>
      <c r="BG1531" s="166"/>
      <c r="BH1531" s="308"/>
      <c r="BI1531" s="308"/>
      <c r="BJ1531" s="141" t="s">
        <v>26</v>
      </c>
      <c r="BK1531" s="141" t="s">
        <v>26</v>
      </c>
      <c r="BL1531" s="141"/>
      <c r="BM1531" s="141"/>
      <c r="BN1531" s="139" t="s">
        <v>4075</v>
      </c>
      <c r="BQ1531" s="141" t="s">
        <v>15887</v>
      </c>
      <c r="BR1531" s="135" t="s">
        <v>15702</v>
      </c>
      <c r="BT1531" s="135" t="s">
        <v>3884</v>
      </c>
      <c r="BV1531" s="141"/>
      <c r="BX1531" s="141"/>
      <c r="BY1531" s="141"/>
      <c r="BZ1531" s="141"/>
      <c r="CA1531" s="141"/>
      <c r="CB1531" s="141"/>
      <c r="CC1531" s="141"/>
      <c r="CD1531" s="141"/>
      <c r="CE1531" s="141"/>
      <c r="CF1531" s="141"/>
      <c r="CG1531" s="141"/>
    </row>
    <row r="1532" spans="1:85" x14ac:dyDescent="0.35">
      <c r="A1532" s="155" t="s">
        <v>8820</v>
      </c>
      <c r="B1532" s="139" t="s">
        <v>4075</v>
      </c>
      <c r="C1532" s="18">
        <v>42986</v>
      </c>
      <c r="D1532" s="144">
        <v>0.88472222222222219</v>
      </c>
      <c r="E1532" s="141" t="s">
        <v>13271</v>
      </c>
      <c r="F1532" s="141">
        <v>3</v>
      </c>
      <c r="G1532" s="141" t="s">
        <v>2741</v>
      </c>
      <c r="H1532" s="141">
        <v>2017</v>
      </c>
      <c r="I1532" s="18">
        <v>42986</v>
      </c>
      <c r="J1532" s="144">
        <v>0.88472222222222219</v>
      </c>
      <c r="K1532" s="378"/>
      <c r="L1532" s="139" t="s">
        <v>4075</v>
      </c>
      <c r="M1532" s="141"/>
      <c r="N1532" s="248"/>
      <c r="O1532" s="141" t="s">
        <v>26</v>
      </c>
      <c r="P1532" s="141"/>
      <c r="Q1532" s="141" t="s">
        <v>8821</v>
      </c>
      <c r="R1532" s="141" t="s">
        <v>8822</v>
      </c>
      <c r="S1532" s="141"/>
      <c r="T1532" s="141"/>
      <c r="U1532" s="141"/>
      <c r="V1532" s="141"/>
      <c r="W1532" s="139" t="s">
        <v>4075</v>
      </c>
      <c r="X1532" s="141" t="s">
        <v>25</v>
      </c>
      <c r="Y1532" s="141" t="s">
        <v>27</v>
      </c>
      <c r="Z1532" s="141" t="s">
        <v>4</v>
      </c>
      <c r="AA1532" s="141" t="s">
        <v>34</v>
      </c>
      <c r="AB1532" s="141"/>
      <c r="AC1532" s="139" t="s">
        <v>18050</v>
      </c>
      <c r="AD1532" s="380"/>
      <c r="AE1532" s="139" t="s">
        <v>4</v>
      </c>
      <c r="AF1532" s="139" t="s">
        <v>13073</v>
      </c>
      <c r="AG1532" s="139" t="s">
        <v>4</v>
      </c>
      <c r="AH1532" s="139" t="s">
        <v>1378</v>
      </c>
      <c r="AI1532" s="139" t="s">
        <v>15678</v>
      </c>
      <c r="AJ1532" s="139"/>
      <c r="AK1532" s="139" t="s">
        <v>15678</v>
      </c>
      <c r="AL1532" s="139" t="s">
        <v>7</v>
      </c>
      <c r="AM1532" s="141" t="s">
        <v>6</v>
      </c>
      <c r="AN1532" s="141" t="s">
        <v>8</v>
      </c>
      <c r="AO1532" s="139" t="s">
        <v>1614</v>
      </c>
      <c r="AP1532" s="139" t="s">
        <v>7</v>
      </c>
      <c r="AQ1532" s="139"/>
      <c r="AR1532" s="381"/>
      <c r="AS1532" s="139" t="s">
        <v>4075</v>
      </c>
      <c r="AT1532" s="141" t="s">
        <v>43</v>
      </c>
      <c r="AU1532" s="141">
        <v>348</v>
      </c>
      <c r="AV1532" s="383"/>
      <c r="AW1532" s="385"/>
      <c r="AX1532" s="139"/>
      <c r="AY1532" t="s">
        <v>18353</v>
      </c>
      <c r="AZ1532">
        <v>17000</v>
      </c>
      <c r="BA1532" s="381"/>
      <c r="BB1532" s="139" t="s">
        <v>1452</v>
      </c>
      <c r="BC1532" s="166"/>
      <c r="BD1532" s="166"/>
      <c r="BE1532" s="166"/>
      <c r="BF1532" s="166"/>
      <c r="BG1532" s="166"/>
      <c r="BH1532" s="308"/>
      <c r="BI1532" s="308"/>
      <c r="BJ1532" s="141" t="s">
        <v>26</v>
      </c>
      <c r="BK1532" s="141" t="s">
        <v>26</v>
      </c>
      <c r="BL1532" s="141"/>
      <c r="BM1532" s="141"/>
      <c r="BN1532" s="139" t="s">
        <v>4075</v>
      </c>
      <c r="BQ1532" s="141" t="s">
        <v>15885</v>
      </c>
      <c r="BR1532" s="135" t="s">
        <v>15700</v>
      </c>
      <c r="BT1532" s="135" t="s">
        <v>15360</v>
      </c>
      <c r="BU1532" s="135" t="s">
        <v>15417</v>
      </c>
      <c r="BV1532" s="141" t="s">
        <v>15366</v>
      </c>
      <c r="BW1532" s="135" t="s">
        <v>13274</v>
      </c>
      <c r="BX1532" s="141" t="s">
        <v>12</v>
      </c>
      <c r="BY1532" s="141" t="s">
        <v>12</v>
      </c>
      <c r="BZ1532" s="141" t="s">
        <v>26</v>
      </c>
      <c r="CA1532" s="141" t="s">
        <v>1848</v>
      </c>
      <c r="CB1532" s="141"/>
      <c r="CC1532" s="141" t="s">
        <v>15690</v>
      </c>
      <c r="CD1532" s="141" t="s">
        <v>15683</v>
      </c>
      <c r="CE1532" s="141" t="s">
        <v>15450</v>
      </c>
      <c r="CF1532" s="141" t="s">
        <v>15451</v>
      </c>
      <c r="CG1532" s="141" t="s">
        <v>1848</v>
      </c>
    </row>
    <row r="1533" spans="1:85" x14ac:dyDescent="0.35">
      <c r="A1533" s="155" t="s">
        <v>8823</v>
      </c>
      <c r="B1533" s="139" t="s">
        <v>4075</v>
      </c>
      <c r="C1533" s="18">
        <v>42986</v>
      </c>
      <c r="D1533" s="144">
        <v>0.72291666666666665</v>
      </c>
      <c r="E1533" s="141" t="s">
        <v>13271</v>
      </c>
      <c r="F1533" s="141">
        <v>3</v>
      </c>
      <c r="G1533" s="141" t="s">
        <v>2741</v>
      </c>
      <c r="H1533" s="141">
        <v>2017</v>
      </c>
      <c r="I1533" s="18">
        <v>42986</v>
      </c>
      <c r="J1533" s="144">
        <v>0.72291666666666665</v>
      </c>
      <c r="K1533" s="378"/>
      <c r="L1533" s="139" t="s">
        <v>4075</v>
      </c>
      <c r="M1533" s="141"/>
      <c r="N1533" s="248"/>
      <c r="O1533" s="141" t="s">
        <v>26</v>
      </c>
      <c r="P1533" s="141"/>
      <c r="Q1533" s="141" t="s">
        <v>8824</v>
      </c>
      <c r="R1533" s="141" t="s">
        <v>8825</v>
      </c>
      <c r="S1533" s="141"/>
      <c r="T1533" s="141"/>
      <c r="U1533" s="141">
        <v>113228988</v>
      </c>
      <c r="V1533" s="141"/>
      <c r="W1533" s="139" t="s">
        <v>4075</v>
      </c>
      <c r="X1533" s="141" t="s">
        <v>25</v>
      </c>
      <c r="Y1533" s="141" t="s">
        <v>27</v>
      </c>
      <c r="Z1533" s="141" t="s">
        <v>4</v>
      </c>
      <c r="AA1533" s="141" t="s">
        <v>34</v>
      </c>
      <c r="AB1533" s="141"/>
      <c r="AC1533" s="139" t="s">
        <v>18050</v>
      </c>
      <c r="AD1533" s="380"/>
      <c r="AE1533" s="139" t="s">
        <v>4</v>
      </c>
      <c r="AF1533" s="139" t="s">
        <v>13073</v>
      </c>
      <c r="AG1533" s="139" t="s">
        <v>4</v>
      </c>
      <c r="AH1533" s="139" t="s">
        <v>1378</v>
      </c>
      <c r="AI1533" s="139" t="s">
        <v>15678</v>
      </c>
      <c r="AJ1533" s="139"/>
      <c r="AK1533" s="139" t="s">
        <v>15678</v>
      </c>
      <c r="AL1533" s="139" t="s">
        <v>7</v>
      </c>
      <c r="AM1533" s="141" t="s">
        <v>1527</v>
      </c>
      <c r="AN1533" s="141" t="s">
        <v>8</v>
      </c>
      <c r="AO1533" s="139" t="s">
        <v>1614</v>
      </c>
      <c r="AP1533" s="139" t="s">
        <v>7</v>
      </c>
      <c r="AQ1533" s="139"/>
      <c r="AR1533" s="381"/>
      <c r="AS1533" s="139" t="s">
        <v>4075</v>
      </c>
      <c r="AT1533" s="141" t="s">
        <v>44</v>
      </c>
      <c r="AU1533" s="141">
        <v>305</v>
      </c>
      <c r="AV1533" s="383"/>
      <c r="AW1533" s="385"/>
      <c r="AX1533" s="139"/>
      <c r="AY1533" t="s">
        <v>19053</v>
      </c>
      <c r="AZ1533">
        <v>21000</v>
      </c>
      <c r="BA1533" s="381"/>
      <c r="BB1533" s="139" t="s">
        <v>1450</v>
      </c>
      <c r="BC1533" s="166"/>
      <c r="BD1533" s="166"/>
      <c r="BE1533" s="166"/>
      <c r="BF1533" s="166"/>
      <c r="BG1533" s="166"/>
      <c r="BH1533" s="308"/>
      <c r="BI1533" s="308"/>
      <c r="BJ1533" s="141" t="s">
        <v>26</v>
      </c>
      <c r="BK1533" s="141" t="s">
        <v>26</v>
      </c>
      <c r="BL1533" s="141"/>
      <c r="BM1533" s="141"/>
      <c r="BN1533" s="139" t="s">
        <v>4075</v>
      </c>
      <c r="BQ1533" s="141" t="s">
        <v>15885</v>
      </c>
      <c r="BR1533" s="135" t="s">
        <v>15685</v>
      </c>
      <c r="BT1533" s="135" t="s">
        <v>15350</v>
      </c>
      <c r="BU1533" s="135" t="s">
        <v>15356</v>
      </c>
      <c r="BV1533" s="141" t="s">
        <v>13264</v>
      </c>
      <c r="BW1533" s="135" t="s">
        <v>13275</v>
      </c>
      <c r="BX1533" s="141" t="s">
        <v>12</v>
      </c>
      <c r="BY1533" s="141" t="s">
        <v>15681</v>
      </c>
      <c r="BZ1533" s="141" t="s">
        <v>26</v>
      </c>
      <c r="CA1533" s="141" t="s">
        <v>1848</v>
      </c>
      <c r="CB1533" s="141"/>
      <c r="CC1533" s="141" t="s">
        <v>15682</v>
      </c>
      <c r="CD1533" s="141" t="s">
        <v>15683</v>
      </c>
      <c r="CE1533" s="141" t="s">
        <v>15450</v>
      </c>
      <c r="CF1533" s="141" t="s">
        <v>15451</v>
      </c>
      <c r="CG1533" s="141" t="s">
        <v>4004</v>
      </c>
    </row>
    <row r="1534" spans="1:85" x14ac:dyDescent="0.35">
      <c r="A1534" s="155" t="s">
        <v>8826</v>
      </c>
      <c r="B1534" s="139" t="s">
        <v>4075</v>
      </c>
      <c r="C1534" s="18">
        <v>42986</v>
      </c>
      <c r="D1534" s="144">
        <v>0.19930555555555557</v>
      </c>
      <c r="E1534" s="141" t="s">
        <v>13271</v>
      </c>
      <c r="F1534" s="141">
        <v>3</v>
      </c>
      <c r="G1534" s="141" t="s">
        <v>2741</v>
      </c>
      <c r="H1534" s="141">
        <v>2017</v>
      </c>
      <c r="I1534" s="18">
        <v>42986</v>
      </c>
      <c r="J1534" s="144">
        <v>0.19930555555555557</v>
      </c>
      <c r="K1534" s="378"/>
      <c r="L1534" s="139" t="s">
        <v>4075</v>
      </c>
      <c r="M1534" s="141"/>
      <c r="N1534" s="248"/>
      <c r="O1534" s="141" t="s">
        <v>26</v>
      </c>
      <c r="P1534" s="141"/>
      <c r="Q1534" s="141" t="s">
        <v>8827</v>
      </c>
      <c r="R1534" s="141" t="s">
        <v>8828</v>
      </c>
      <c r="S1534" s="141"/>
      <c r="T1534" s="141"/>
      <c r="U1534" s="141">
        <v>113226536</v>
      </c>
      <c r="V1534" s="141"/>
      <c r="W1534" s="139" t="s">
        <v>4075</v>
      </c>
      <c r="X1534" s="141" t="s">
        <v>25</v>
      </c>
      <c r="Y1534" s="141" t="s">
        <v>27</v>
      </c>
      <c r="Z1534" s="141" t="s">
        <v>4</v>
      </c>
      <c r="AA1534" s="141" t="s">
        <v>34</v>
      </c>
      <c r="AB1534" s="141"/>
      <c r="AC1534" s="139" t="s">
        <v>18050</v>
      </c>
      <c r="AD1534" s="380"/>
      <c r="AE1534" s="139" t="s">
        <v>4</v>
      </c>
      <c r="AF1534" s="139" t="s">
        <v>13073</v>
      </c>
      <c r="AG1534" s="139" t="s">
        <v>4</v>
      </c>
      <c r="AH1534" s="139" t="s">
        <v>1378</v>
      </c>
      <c r="AI1534" s="139" t="s">
        <v>15678</v>
      </c>
      <c r="AJ1534" s="139"/>
      <c r="AK1534" s="139" t="s">
        <v>15678</v>
      </c>
      <c r="AL1534" s="139" t="s">
        <v>7</v>
      </c>
      <c r="AM1534" s="141" t="s">
        <v>1527</v>
      </c>
      <c r="AN1534" s="141" t="s">
        <v>8</v>
      </c>
      <c r="AO1534" s="139" t="s">
        <v>1614</v>
      </c>
      <c r="AP1534" s="139" t="s">
        <v>7</v>
      </c>
      <c r="AQ1534" s="139"/>
      <c r="AR1534" s="381"/>
      <c r="AS1534" s="139" t="s">
        <v>4075</v>
      </c>
      <c r="AT1534" s="141" t="s">
        <v>43</v>
      </c>
      <c r="AU1534" s="141">
        <v>340</v>
      </c>
      <c r="AV1534" s="383"/>
      <c r="AW1534" s="385"/>
      <c r="AX1534" s="139"/>
      <c r="AY1534" t="s">
        <v>18785</v>
      </c>
      <c r="AZ1534">
        <v>12000</v>
      </c>
      <c r="BA1534" s="381"/>
      <c r="BB1534" s="139" t="s">
        <v>1452</v>
      </c>
      <c r="BC1534" s="166"/>
      <c r="BD1534" s="166"/>
      <c r="BE1534" s="166"/>
      <c r="BF1534" s="166"/>
      <c r="BG1534" s="166"/>
      <c r="BH1534" s="308"/>
      <c r="BI1534" s="308"/>
      <c r="BJ1534" s="141" t="s">
        <v>26</v>
      </c>
      <c r="BK1534" s="141" t="s">
        <v>26</v>
      </c>
      <c r="BL1534" s="141"/>
      <c r="BM1534" s="141"/>
      <c r="BN1534" s="139" t="s">
        <v>4075</v>
      </c>
      <c r="BQ1534" s="141" t="s">
        <v>15889</v>
      </c>
      <c r="BR1534" s="135" t="s">
        <v>15680</v>
      </c>
      <c r="BT1534" s="135" t="s">
        <v>15350</v>
      </c>
      <c r="BU1534" s="135" t="s">
        <v>13278</v>
      </c>
      <c r="BV1534" s="141" t="s">
        <v>3268</v>
      </c>
      <c r="BW1534" s="135" t="s">
        <v>13260</v>
      </c>
      <c r="BX1534" s="141" t="s">
        <v>15681</v>
      </c>
      <c r="BY1534" s="141" t="s">
        <v>12</v>
      </c>
      <c r="BZ1534" s="141" t="s">
        <v>26</v>
      </c>
      <c r="CA1534" s="141" t="s">
        <v>1848</v>
      </c>
      <c r="CB1534" s="141"/>
      <c r="CC1534" s="141" t="s">
        <v>15686</v>
      </c>
      <c r="CD1534" s="141" t="s">
        <v>15683</v>
      </c>
      <c r="CE1534" s="141" t="s">
        <v>15452</v>
      </c>
      <c r="CF1534" s="141" t="s">
        <v>15451</v>
      </c>
      <c r="CG1534" s="141" t="s">
        <v>4004</v>
      </c>
    </row>
    <row r="1535" spans="1:85" x14ac:dyDescent="0.35">
      <c r="A1535" s="155" t="s">
        <v>8817</v>
      </c>
      <c r="B1535" s="139" t="s">
        <v>4075</v>
      </c>
      <c r="C1535" s="18">
        <v>42987</v>
      </c>
      <c r="D1535" s="144">
        <v>0.77500000000000002</v>
      </c>
      <c r="E1535" s="141" t="s">
        <v>13271</v>
      </c>
      <c r="F1535" s="141">
        <v>3</v>
      </c>
      <c r="G1535" s="141" t="s">
        <v>2741</v>
      </c>
      <c r="H1535" s="141">
        <v>2017</v>
      </c>
      <c r="I1535" s="18">
        <v>42987</v>
      </c>
      <c r="J1535" s="144">
        <v>0.77500000000000002</v>
      </c>
      <c r="K1535" s="378"/>
      <c r="L1535" s="139" t="s">
        <v>4075</v>
      </c>
      <c r="M1535" s="141"/>
      <c r="N1535" s="248"/>
      <c r="O1535" s="141" t="s">
        <v>26</v>
      </c>
      <c r="P1535" s="141"/>
      <c r="Q1535" s="141" t="s">
        <v>8818</v>
      </c>
      <c r="R1535" s="141" t="s">
        <v>8819</v>
      </c>
      <c r="S1535" s="141"/>
      <c r="T1535" s="141"/>
      <c r="U1535" s="141">
        <v>113231022</v>
      </c>
      <c r="V1535" s="141"/>
      <c r="W1535" s="139" t="s">
        <v>4075</v>
      </c>
      <c r="X1535" s="141" t="s">
        <v>25</v>
      </c>
      <c r="Y1535" s="141" t="s">
        <v>27</v>
      </c>
      <c r="Z1535" s="141" t="s">
        <v>4</v>
      </c>
      <c r="AA1535" s="141" t="s">
        <v>34</v>
      </c>
      <c r="AB1535" s="141"/>
      <c r="AC1535" s="139" t="s">
        <v>18047</v>
      </c>
      <c r="AD1535" s="380"/>
      <c r="AE1535" s="139" t="s">
        <v>102</v>
      </c>
      <c r="AF1535" s="139" t="s">
        <v>13068</v>
      </c>
      <c r="AG1535" s="139" t="s">
        <v>102</v>
      </c>
      <c r="AH1535" s="139" t="s">
        <v>1378</v>
      </c>
      <c r="AI1535" s="139" t="s">
        <v>7</v>
      </c>
      <c r="AJ1535" s="139" t="s">
        <v>7</v>
      </c>
      <c r="AK1535" s="139"/>
      <c r="AL1535" s="139"/>
      <c r="AM1535" s="141" t="s">
        <v>6</v>
      </c>
      <c r="AN1535" s="141" t="s">
        <v>8</v>
      </c>
      <c r="AO1535" s="139" t="s">
        <v>1614</v>
      </c>
      <c r="AP1535" s="139" t="s">
        <v>7</v>
      </c>
      <c r="AQ1535" s="139"/>
      <c r="AR1535" s="381"/>
      <c r="AS1535" s="139" t="s">
        <v>4075</v>
      </c>
      <c r="AT1535" s="141" t="s">
        <v>1404</v>
      </c>
      <c r="AU1535" s="141"/>
      <c r="AV1535" s="383"/>
      <c r="AW1535" s="385"/>
      <c r="AX1535" s="139"/>
      <c r="AY1535" t="s">
        <v>18301</v>
      </c>
      <c r="AZ1535">
        <v>12000</v>
      </c>
      <c r="BA1535" s="381"/>
      <c r="BB1535" s="139" t="s">
        <v>1469</v>
      </c>
      <c r="BC1535" s="166"/>
      <c r="BD1535" s="166"/>
      <c r="BE1535" s="166"/>
      <c r="BF1535" s="166"/>
      <c r="BG1535" s="166"/>
      <c r="BH1535" s="308"/>
      <c r="BI1535" s="308"/>
      <c r="BJ1535" s="141" t="s">
        <v>26</v>
      </c>
      <c r="BK1535" s="141" t="s">
        <v>26</v>
      </c>
      <c r="BL1535" s="141"/>
      <c r="BM1535" s="141"/>
      <c r="BN1535" s="139" t="s">
        <v>4075</v>
      </c>
      <c r="BQ1535" s="141"/>
      <c r="BV1535" s="141"/>
      <c r="BX1535" s="141"/>
      <c r="BY1535" s="141"/>
      <c r="BZ1535" s="141"/>
      <c r="CA1535" s="141"/>
      <c r="CB1535" s="141"/>
      <c r="CC1535" s="141"/>
      <c r="CD1535" s="141"/>
      <c r="CE1535" s="141"/>
      <c r="CF1535" s="141"/>
      <c r="CG1535" s="141"/>
    </row>
    <row r="1536" spans="1:85" x14ac:dyDescent="0.35">
      <c r="A1536" s="155" t="s">
        <v>8811</v>
      </c>
      <c r="B1536" s="139" t="s">
        <v>4075</v>
      </c>
      <c r="C1536" s="18">
        <v>42988</v>
      </c>
      <c r="D1536" s="144">
        <v>0.6875</v>
      </c>
      <c r="E1536" s="141" t="s">
        <v>3367</v>
      </c>
      <c r="F1536" s="141">
        <v>3</v>
      </c>
      <c r="G1536" s="141" t="s">
        <v>2741</v>
      </c>
      <c r="H1536" s="141">
        <v>2017</v>
      </c>
      <c r="I1536" s="18">
        <v>42988</v>
      </c>
      <c r="J1536" s="144">
        <v>0.88541666666666663</v>
      </c>
      <c r="K1536" s="378"/>
      <c r="L1536" s="139" t="s">
        <v>4075</v>
      </c>
      <c r="M1536" s="141"/>
      <c r="N1536" s="248"/>
      <c r="O1536" s="141" t="s">
        <v>26</v>
      </c>
      <c r="P1536" s="141"/>
      <c r="Q1536" s="141" t="s">
        <v>8812</v>
      </c>
      <c r="R1536" s="141" t="s">
        <v>8813</v>
      </c>
      <c r="S1536" s="141"/>
      <c r="T1536" s="141"/>
      <c r="U1536" s="141">
        <v>113236200</v>
      </c>
      <c r="V1536" s="141"/>
      <c r="W1536" s="139" t="s">
        <v>4075</v>
      </c>
      <c r="X1536" s="141" t="s">
        <v>25</v>
      </c>
      <c r="Y1536" s="141" t="s">
        <v>27</v>
      </c>
      <c r="Z1536" s="141" t="s">
        <v>4</v>
      </c>
      <c r="AA1536" s="141" t="s">
        <v>34</v>
      </c>
      <c r="AB1536" s="141"/>
      <c r="AC1536" s="139" t="s">
        <v>18048</v>
      </c>
      <c r="AD1536" s="380"/>
      <c r="AE1536" s="139" t="s">
        <v>102</v>
      </c>
      <c r="AF1536" s="139" t="s">
        <v>13068</v>
      </c>
      <c r="AG1536" s="139" t="s">
        <v>102</v>
      </c>
      <c r="AH1536" s="139" t="s">
        <v>1378</v>
      </c>
      <c r="AI1536" s="139" t="s">
        <v>7</v>
      </c>
      <c r="AJ1536" s="139" t="s">
        <v>7</v>
      </c>
      <c r="AK1536" s="139"/>
      <c r="AL1536" s="139"/>
      <c r="AM1536" s="141" t="s">
        <v>1527</v>
      </c>
      <c r="AN1536" s="141" t="s">
        <v>8</v>
      </c>
      <c r="AO1536" s="139" t="s">
        <v>1477</v>
      </c>
      <c r="AP1536" s="139" t="s">
        <v>7</v>
      </c>
      <c r="AQ1536" s="139"/>
      <c r="AR1536" s="381"/>
      <c r="AS1536" s="139" t="s">
        <v>4075</v>
      </c>
      <c r="AT1536" s="141" t="s">
        <v>1404</v>
      </c>
      <c r="AU1536" s="141"/>
      <c r="AV1536" s="383"/>
      <c r="AW1536" s="385"/>
      <c r="AX1536" s="139"/>
      <c r="AY1536" t="s">
        <v>19054</v>
      </c>
      <c r="BA1536" s="381"/>
      <c r="BB1536" s="139" t="s">
        <v>1444</v>
      </c>
      <c r="BC1536" s="166">
        <v>10</v>
      </c>
      <c r="BD1536" s="166"/>
      <c r="BE1536" s="166"/>
      <c r="BF1536" s="166"/>
      <c r="BG1536" s="166"/>
      <c r="BH1536" s="308"/>
      <c r="BI1536" s="308"/>
      <c r="BJ1536" s="141" t="s">
        <v>26</v>
      </c>
      <c r="BK1536" s="141" t="s">
        <v>26</v>
      </c>
      <c r="BL1536" s="141"/>
      <c r="BM1536" s="141"/>
      <c r="BN1536" s="139" t="s">
        <v>4075</v>
      </c>
      <c r="BQ1536" s="141"/>
      <c r="BV1536" s="141"/>
      <c r="BX1536" s="141"/>
      <c r="BY1536" s="141"/>
      <c r="BZ1536" s="141"/>
      <c r="CA1536" s="141"/>
      <c r="CB1536" s="141"/>
      <c r="CC1536" s="141"/>
      <c r="CD1536" s="141"/>
      <c r="CE1536" s="141"/>
      <c r="CF1536" s="141"/>
      <c r="CG1536" s="141"/>
    </row>
    <row r="1537" spans="1:85" x14ac:dyDescent="0.35">
      <c r="A1537" s="155" t="s">
        <v>8814</v>
      </c>
      <c r="B1537" s="139" t="s">
        <v>4075</v>
      </c>
      <c r="C1537" s="18">
        <v>42988</v>
      </c>
      <c r="D1537" s="144">
        <v>5.6944444444444443E-2</v>
      </c>
      <c r="E1537" s="141" t="s">
        <v>3367</v>
      </c>
      <c r="F1537" s="141">
        <v>3</v>
      </c>
      <c r="G1537" s="141" t="s">
        <v>2741</v>
      </c>
      <c r="H1537" s="141">
        <v>2017</v>
      </c>
      <c r="I1537" s="18">
        <v>42988</v>
      </c>
      <c r="J1537" s="144">
        <v>5.6944444444444443E-2</v>
      </c>
      <c r="K1537" s="378"/>
      <c r="L1537" s="139" t="s">
        <v>4075</v>
      </c>
      <c r="M1537" s="141"/>
      <c r="N1537" s="248"/>
      <c r="O1537" s="141" t="s">
        <v>26</v>
      </c>
      <c r="P1537" s="141"/>
      <c r="Q1537" s="141" t="s">
        <v>8815</v>
      </c>
      <c r="R1537" s="141" t="s">
        <v>8816</v>
      </c>
      <c r="S1537" s="141"/>
      <c r="T1537" s="141"/>
      <c r="U1537" s="141"/>
      <c r="V1537" s="141"/>
      <c r="W1537" s="139" t="s">
        <v>4075</v>
      </c>
      <c r="X1537" s="141" t="s">
        <v>25</v>
      </c>
      <c r="Y1537" s="141" t="s">
        <v>27</v>
      </c>
      <c r="Z1537" s="141" t="s">
        <v>4</v>
      </c>
      <c r="AA1537" s="141" t="s">
        <v>34</v>
      </c>
      <c r="AB1537" s="141"/>
      <c r="AC1537" s="139" t="s">
        <v>18050</v>
      </c>
      <c r="AD1537" s="380"/>
      <c r="AE1537" s="139" t="s">
        <v>107</v>
      </c>
      <c r="AF1537" s="139" t="s">
        <v>13076</v>
      </c>
      <c r="AG1537" s="139" t="s">
        <v>4130</v>
      </c>
      <c r="AH1537" s="139" t="s">
        <v>1378</v>
      </c>
      <c r="AI1537" s="139" t="s">
        <v>1518</v>
      </c>
      <c r="AJ1537" s="139"/>
      <c r="AK1537" s="139" t="s">
        <v>1518</v>
      </c>
      <c r="AL1537" s="139" t="s">
        <v>7</v>
      </c>
      <c r="AM1537" s="141" t="s">
        <v>12</v>
      </c>
      <c r="AN1537" s="141" t="s">
        <v>8</v>
      </c>
      <c r="AO1537" s="139" t="s">
        <v>1614</v>
      </c>
      <c r="AP1537" s="139" t="s">
        <v>7</v>
      </c>
      <c r="AQ1537" s="139"/>
      <c r="AR1537" s="381"/>
      <c r="AS1537" s="139" t="s">
        <v>4075</v>
      </c>
      <c r="AT1537" s="141" t="s">
        <v>1404</v>
      </c>
      <c r="AU1537" s="141"/>
      <c r="AV1537" s="383"/>
      <c r="AW1537" s="385"/>
      <c r="AX1537" s="139"/>
      <c r="AY1537" t="s">
        <v>18970</v>
      </c>
      <c r="AZ1537">
        <v>12000</v>
      </c>
      <c r="BA1537" s="381"/>
      <c r="BB1537" s="139" t="s">
        <v>1444</v>
      </c>
      <c r="BC1537" s="166"/>
      <c r="BD1537" s="166"/>
      <c r="BE1537" s="166"/>
      <c r="BF1537" s="166"/>
      <c r="BG1537" s="166"/>
      <c r="BH1537" s="308"/>
      <c r="BI1537" s="308"/>
      <c r="BJ1537" s="141" t="s">
        <v>26</v>
      </c>
      <c r="BK1537" s="141" t="s">
        <v>26</v>
      </c>
      <c r="BL1537" s="141"/>
      <c r="BM1537" s="141"/>
      <c r="BN1537" s="139" t="s">
        <v>4075</v>
      </c>
      <c r="BQ1537" s="141"/>
      <c r="BV1537" s="141"/>
      <c r="BX1537" s="141"/>
      <c r="BY1537" s="141"/>
      <c r="BZ1537" s="141"/>
      <c r="CA1537" s="141"/>
      <c r="CB1537" s="141"/>
      <c r="CC1537" s="141"/>
      <c r="CD1537" s="141"/>
      <c r="CE1537" s="141"/>
      <c r="CF1537" s="141"/>
      <c r="CG1537" s="141"/>
    </row>
    <row r="1538" spans="1:85" x14ac:dyDescent="0.35">
      <c r="A1538" s="155" t="s">
        <v>8807</v>
      </c>
      <c r="B1538" s="139" t="s">
        <v>4075</v>
      </c>
      <c r="C1538" s="18">
        <v>42989</v>
      </c>
      <c r="D1538" s="144">
        <v>0.36805555555555558</v>
      </c>
      <c r="E1538" s="141" t="s">
        <v>3367</v>
      </c>
      <c r="F1538" s="141">
        <v>3</v>
      </c>
      <c r="G1538" s="141" t="s">
        <v>2741</v>
      </c>
      <c r="H1538" s="141">
        <v>2017</v>
      </c>
      <c r="I1538" s="18">
        <v>42989</v>
      </c>
      <c r="J1538" s="144"/>
      <c r="K1538" s="378"/>
      <c r="L1538" s="139" t="s">
        <v>4075</v>
      </c>
      <c r="M1538" s="141"/>
      <c r="N1538" s="248"/>
      <c r="O1538" s="141" t="s">
        <v>26</v>
      </c>
      <c r="P1538" s="141"/>
      <c r="Q1538" s="141" t="s">
        <v>8808</v>
      </c>
      <c r="R1538" s="141"/>
      <c r="S1538" s="141"/>
      <c r="T1538" s="141"/>
      <c r="U1538" s="141"/>
      <c r="V1538" s="141"/>
      <c r="W1538" s="139" t="s">
        <v>4075</v>
      </c>
      <c r="X1538" s="141" t="s">
        <v>25</v>
      </c>
      <c r="Y1538" s="141" t="s">
        <v>27</v>
      </c>
      <c r="Z1538" s="141" t="s">
        <v>4</v>
      </c>
      <c r="AA1538" s="141" t="s">
        <v>34</v>
      </c>
      <c r="AB1538" s="141"/>
      <c r="AC1538" s="139" t="s">
        <v>18049</v>
      </c>
      <c r="AD1538" s="380"/>
      <c r="AE1538" s="139" t="s">
        <v>105</v>
      </c>
      <c r="AF1538" s="139" t="s">
        <v>13076</v>
      </c>
      <c r="AG1538" s="139" t="s">
        <v>1518</v>
      </c>
      <c r="AH1538" s="139" t="s">
        <v>1378</v>
      </c>
      <c r="AI1538" s="139" t="s">
        <v>1518</v>
      </c>
      <c r="AJ1538" s="139"/>
      <c r="AK1538" s="139" t="s">
        <v>1518</v>
      </c>
      <c r="AL1538" s="139" t="s">
        <v>46</v>
      </c>
      <c r="AM1538" s="141" t="s">
        <v>1527</v>
      </c>
      <c r="AN1538" s="141" t="s">
        <v>8</v>
      </c>
      <c r="AO1538" s="139" t="s">
        <v>1614</v>
      </c>
      <c r="AP1538" s="139" t="s">
        <v>46</v>
      </c>
      <c r="AQ1538" s="139"/>
      <c r="AR1538" s="381"/>
      <c r="AS1538" s="139" t="s">
        <v>4075</v>
      </c>
      <c r="AT1538" s="141" t="s">
        <v>43</v>
      </c>
      <c r="AU1538" s="141">
        <v>500</v>
      </c>
      <c r="AV1538" s="383"/>
      <c r="AW1538" s="385"/>
      <c r="AX1538" s="139"/>
      <c r="AY1538" t="s">
        <v>19055</v>
      </c>
      <c r="AZ1538">
        <v>21000</v>
      </c>
      <c r="BA1538" s="381"/>
      <c r="BB1538" s="139" t="s">
        <v>1452</v>
      </c>
      <c r="BC1538" s="166"/>
      <c r="BD1538" s="166"/>
      <c r="BE1538" s="166"/>
      <c r="BF1538" s="166"/>
      <c r="BG1538" s="166"/>
      <c r="BH1538" s="308"/>
      <c r="BI1538" s="308"/>
      <c r="BJ1538" s="141" t="s">
        <v>26</v>
      </c>
      <c r="BK1538" s="141" t="s">
        <v>26</v>
      </c>
      <c r="BL1538" s="141"/>
      <c r="BM1538" s="141"/>
      <c r="BN1538" s="139" t="s">
        <v>4075</v>
      </c>
      <c r="BQ1538" s="141"/>
      <c r="BV1538" s="141"/>
      <c r="BX1538" s="141"/>
      <c r="BY1538" s="141"/>
      <c r="BZ1538" s="141"/>
      <c r="CA1538" s="141"/>
      <c r="CB1538" s="141"/>
      <c r="CC1538" s="141"/>
      <c r="CD1538" s="141"/>
      <c r="CE1538" s="141"/>
      <c r="CF1538" s="141"/>
      <c r="CG1538" s="141"/>
    </row>
    <row r="1539" spans="1:85" x14ac:dyDescent="0.35">
      <c r="A1539" s="155" t="s">
        <v>8804</v>
      </c>
      <c r="B1539" s="139" t="s">
        <v>4075</v>
      </c>
      <c r="C1539" s="18">
        <v>42989</v>
      </c>
      <c r="D1539" s="144">
        <v>0.99305555555555558</v>
      </c>
      <c r="E1539" s="141" t="s">
        <v>3367</v>
      </c>
      <c r="F1539" s="141">
        <v>3</v>
      </c>
      <c r="G1539" s="141" t="s">
        <v>2741</v>
      </c>
      <c r="H1539" s="141">
        <v>2017</v>
      </c>
      <c r="I1539" s="18">
        <v>42989</v>
      </c>
      <c r="J1539" s="144">
        <v>0.99305555555555558</v>
      </c>
      <c r="K1539" s="378"/>
      <c r="L1539" s="139" t="s">
        <v>4075</v>
      </c>
      <c r="M1539" s="141"/>
      <c r="N1539" s="248"/>
      <c r="O1539" s="141" t="s">
        <v>26</v>
      </c>
      <c r="P1539" s="141"/>
      <c r="Q1539" s="141" t="s">
        <v>8805</v>
      </c>
      <c r="R1539" s="141" t="s">
        <v>8806</v>
      </c>
      <c r="S1539" s="141"/>
      <c r="T1539" s="141"/>
      <c r="U1539" s="141">
        <v>113240042</v>
      </c>
      <c r="V1539" s="141"/>
      <c r="W1539" s="139" t="s">
        <v>4075</v>
      </c>
      <c r="X1539" s="141" t="s">
        <v>25</v>
      </c>
      <c r="Y1539" s="141" t="s">
        <v>27</v>
      </c>
      <c r="Z1539" s="141" t="s">
        <v>4</v>
      </c>
      <c r="AA1539" s="141" t="s">
        <v>34</v>
      </c>
      <c r="AB1539" s="141"/>
      <c r="AC1539" s="139" t="s">
        <v>18049</v>
      </c>
      <c r="AD1539" s="380"/>
      <c r="AE1539" s="139" t="s">
        <v>102</v>
      </c>
      <c r="AF1539" s="139" t="s">
        <v>13074</v>
      </c>
      <c r="AG1539" s="139" t="s">
        <v>102</v>
      </c>
      <c r="AH1539" s="139" t="s">
        <v>1378</v>
      </c>
      <c r="AI1539" s="139" t="s">
        <v>11</v>
      </c>
      <c r="AJ1539" s="139" t="s">
        <v>11</v>
      </c>
      <c r="AK1539" s="139"/>
      <c r="AL1539" s="139"/>
      <c r="AM1539" s="141" t="s">
        <v>6</v>
      </c>
      <c r="AN1539" s="141" t="s">
        <v>8</v>
      </c>
      <c r="AO1539" s="139" t="s">
        <v>1614</v>
      </c>
      <c r="AP1539" s="139" t="s">
        <v>7</v>
      </c>
      <c r="AQ1539" s="139"/>
      <c r="AR1539" s="381"/>
      <c r="AS1539" s="139" t="s">
        <v>4075</v>
      </c>
      <c r="AT1539" s="141" t="s">
        <v>1404</v>
      </c>
      <c r="AU1539" s="141"/>
      <c r="AV1539" s="383"/>
      <c r="AW1539" s="385"/>
      <c r="AX1539" s="139"/>
      <c r="AY1539" t="s">
        <v>19056</v>
      </c>
      <c r="AZ1539">
        <v>12000</v>
      </c>
      <c r="BA1539" s="381"/>
      <c r="BB1539" s="139" t="s">
        <v>17</v>
      </c>
      <c r="BC1539" s="166"/>
      <c r="BD1539" s="166"/>
      <c r="BE1539" s="166"/>
      <c r="BF1539" s="166"/>
      <c r="BG1539" s="166"/>
      <c r="BH1539" s="308"/>
      <c r="BI1539" s="308"/>
      <c r="BJ1539" s="141" t="s">
        <v>26</v>
      </c>
      <c r="BK1539" s="141" t="s">
        <v>26</v>
      </c>
      <c r="BL1539" s="141"/>
      <c r="BM1539" s="141"/>
      <c r="BN1539" s="139" t="s">
        <v>4075</v>
      </c>
      <c r="BQ1539" s="141"/>
      <c r="BV1539" s="141"/>
      <c r="BX1539" s="141"/>
      <c r="BY1539" s="141"/>
      <c r="BZ1539" s="141"/>
      <c r="CA1539" s="141"/>
      <c r="CB1539" s="141"/>
      <c r="CC1539" s="141"/>
      <c r="CD1539" s="141"/>
      <c r="CE1539" s="141"/>
      <c r="CF1539" s="141"/>
      <c r="CG1539" s="141"/>
    </row>
    <row r="1540" spans="1:85" x14ac:dyDescent="0.35">
      <c r="A1540" s="155" t="s">
        <v>8810</v>
      </c>
      <c r="B1540" s="139" t="s">
        <v>4075</v>
      </c>
      <c r="C1540" s="18">
        <v>42989</v>
      </c>
      <c r="D1540" s="144">
        <v>0.30416666666666664</v>
      </c>
      <c r="E1540" s="141" t="s">
        <v>3367</v>
      </c>
      <c r="F1540" s="141">
        <v>3</v>
      </c>
      <c r="G1540" s="141" t="s">
        <v>2741</v>
      </c>
      <c r="H1540" s="141">
        <v>2017</v>
      </c>
      <c r="I1540" s="18"/>
      <c r="J1540" s="144"/>
      <c r="K1540" s="378"/>
      <c r="L1540" s="139" t="s">
        <v>4075</v>
      </c>
      <c r="M1540" s="141"/>
      <c r="N1540" s="248"/>
      <c r="O1540" s="141" t="s">
        <v>26</v>
      </c>
      <c r="P1540" s="141"/>
      <c r="Q1540" s="141"/>
      <c r="R1540" s="141"/>
      <c r="S1540" s="141"/>
      <c r="T1540" s="141"/>
      <c r="U1540" s="141"/>
      <c r="V1540" s="141"/>
      <c r="W1540" s="139" t="s">
        <v>4075</v>
      </c>
      <c r="X1540" s="141" t="s">
        <v>25</v>
      </c>
      <c r="Y1540" s="141" t="s">
        <v>27</v>
      </c>
      <c r="Z1540" s="141" t="s">
        <v>4</v>
      </c>
      <c r="AA1540" s="141" t="s">
        <v>34</v>
      </c>
      <c r="AB1540" s="141"/>
      <c r="AC1540" s="139" t="s">
        <v>18049</v>
      </c>
      <c r="AD1540" s="380"/>
      <c r="AE1540" s="139" t="s">
        <v>4</v>
      </c>
      <c r="AF1540" s="139" t="s">
        <v>13073</v>
      </c>
      <c r="AG1540" s="139" t="s">
        <v>4</v>
      </c>
      <c r="AH1540" s="139" t="s">
        <v>1378</v>
      </c>
      <c r="AI1540" s="139" t="s">
        <v>15678</v>
      </c>
      <c r="AJ1540" s="139"/>
      <c r="AK1540" s="139" t="s">
        <v>15678</v>
      </c>
      <c r="AL1540" s="139" t="s">
        <v>7</v>
      </c>
      <c r="AM1540" s="141" t="s">
        <v>1528</v>
      </c>
      <c r="AN1540" s="141" t="s">
        <v>8</v>
      </c>
      <c r="AO1540" s="139" t="s">
        <v>1477</v>
      </c>
      <c r="AP1540" s="139" t="s">
        <v>7</v>
      </c>
      <c r="AQ1540" s="139"/>
      <c r="AR1540" s="381"/>
      <c r="AS1540" s="139" t="s">
        <v>4075</v>
      </c>
      <c r="AT1540" s="141" t="s">
        <v>44</v>
      </c>
      <c r="AU1540" s="141">
        <v>553</v>
      </c>
      <c r="AV1540" s="383"/>
      <c r="AW1540" s="385"/>
      <c r="AX1540" s="139"/>
      <c r="AY1540" t="s">
        <v>19057</v>
      </c>
      <c r="BA1540" s="381"/>
      <c r="BB1540" s="139" t="s">
        <v>1452</v>
      </c>
      <c r="BC1540" s="166"/>
      <c r="BD1540" s="166"/>
      <c r="BE1540" s="166"/>
      <c r="BF1540" s="166"/>
      <c r="BG1540" s="166"/>
      <c r="BH1540" s="308"/>
      <c r="BI1540" s="308"/>
      <c r="BJ1540" s="141" t="s">
        <v>26</v>
      </c>
      <c r="BK1540" s="141" t="s">
        <v>26</v>
      </c>
      <c r="BL1540" s="141"/>
      <c r="BM1540" s="141"/>
      <c r="BN1540" s="139" t="s">
        <v>4075</v>
      </c>
      <c r="BQ1540" s="141"/>
      <c r="BV1540" s="141"/>
      <c r="BX1540" s="141"/>
      <c r="BY1540" s="141"/>
      <c r="BZ1540" s="141"/>
      <c r="CA1540" s="141"/>
      <c r="CB1540" s="141"/>
      <c r="CC1540" s="141"/>
      <c r="CD1540" s="141"/>
      <c r="CE1540" s="141"/>
      <c r="CF1540" s="141"/>
      <c r="CG1540" s="141"/>
    </row>
    <row r="1541" spans="1:85" x14ac:dyDescent="0.35">
      <c r="A1541" s="155" t="s">
        <v>8809</v>
      </c>
      <c r="B1541" s="139" t="s">
        <v>4075</v>
      </c>
      <c r="C1541" s="18">
        <v>42989</v>
      </c>
      <c r="D1541" s="144">
        <v>0.30473379629629632</v>
      </c>
      <c r="E1541" s="141" t="s">
        <v>3367</v>
      </c>
      <c r="F1541" s="141">
        <v>3</v>
      </c>
      <c r="G1541" s="141" t="s">
        <v>2741</v>
      </c>
      <c r="H1541" s="141">
        <v>2017</v>
      </c>
      <c r="I1541" s="18">
        <v>42989</v>
      </c>
      <c r="J1541" s="144">
        <v>0.30416666666666664</v>
      </c>
      <c r="K1541" s="378"/>
      <c r="L1541" s="139" t="s">
        <v>4075</v>
      </c>
      <c r="M1541" s="141" t="s">
        <v>28</v>
      </c>
      <c r="N1541" s="248">
        <v>44250</v>
      </c>
      <c r="O1541" s="141" t="s">
        <v>25</v>
      </c>
      <c r="P1541" s="141"/>
      <c r="Q1541" s="141"/>
      <c r="R1541" s="141" t="s">
        <v>1944</v>
      </c>
      <c r="S1541" s="141"/>
      <c r="T1541" s="141" t="s">
        <v>17122</v>
      </c>
      <c r="U1541" s="141">
        <v>113236973</v>
      </c>
      <c r="V1541" s="141"/>
      <c r="W1541" s="139" t="s">
        <v>4075</v>
      </c>
      <c r="X1541" s="141" t="s">
        <v>25</v>
      </c>
      <c r="Y1541" s="141" t="s">
        <v>27</v>
      </c>
      <c r="Z1541" s="141"/>
      <c r="AA1541" s="141" t="s">
        <v>34</v>
      </c>
      <c r="AB1541" s="141"/>
      <c r="AC1541" s="139" t="s">
        <v>18049</v>
      </c>
      <c r="AD1541" s="380"/>
      <c r="AE1541" s="139" t="s">
        <v>4</v>
      </c>
      <c r="AF1541" s="139" t="s">
        <v>13073</v>
      </c>
      <c r="AG1541" s="139" t="s">
        <v>4</v>
      </c>
      <c r="AH1541" s="139" t="s">
        <v>1380</v>
      </c>
      <c r="AI1541" s="139" t="s">
        <v>15678</v>
      </c>
      <c r="AJ1541" s="139"/>
      <c r="AK1541" s="139" t="s">
        <v>15678</v>
      </c>
      <c r="AL1541" s="139" t="s">
        <v>1649</v>
      </c>
      <c r="AM1541" s="141" t="s">
        <v>15</v>
      </c>
      <c r="AN1541" s="141"/>
      <c r="AO1541" s="139"/>
      <c r="AP1541" s="139" t="s">
        <v>1649</v>
      </c>
      <c r="AQ1541" s="139"/>
      <c r="AR1541" s="381"/>
      <c r="AS1541" s="139" t="s">
        <v>4075</v>
      </c>
      <c r="AT1541" s="141" t="s">
        <v>44</v>
      </c>
      <c r="AU1541" s="141">
        <v>553</v>
      </c>
      <c r="AV1541" s="383"/>
      <c r="AW1541" s="385"/>
      <c r="AX1541" s="139" t="s">
        <v>175</v>
      </c>
      <c r="AY1541" t="s">
        <v>19057</v>
      </c>
      <c r="BA1541" s="381"/>
      <c r="BB1541" s="139" t="s">
        <v>1452</v>
      </c>
      <c r="BC1541" s="166"/>
      <c r="BD1541" s="166"/>
      <c r="BE1541" s="166"/>
      <c r="BF1541" s="166"/>
      <c r="BG1541" s="166"/>
      <c r="BH1541" s="308"/>
      <c r="BI1541" s="308"/>
      <c r="BJ1541" s="141" t="s">
        <v>26</v>
      </c>
      <c r="BK1541" s="141" t="s">
        <v>26</v>
      </c>
      <c r="BL1541" s="141"/>
      <c r="BM1541" s="141"/>
      <c r="BN1541" s="139" t="s">
        <v>4075</v>
      </c>
      <c r="BQ1541" s="141"/>
      <c r="BV1541" s="141"/>
      <c r="BX1541" s="141"/>
      <c r="BY1541" s="141"/>
      <c r="BZ1541" s="141"/>
      <c r="CA1541" s="141"/>
      <c r="CB1541" s="141"/>
      <c r="CC1541" s="141"/>
      <c r="CD1541" s="141"/>
      <c r="CE1541" s="141"/>
      <c r="CF1541" s="141"/>
      <c r="CG1541" s="141"/>
    </row>
    <row r="1542" spans="1:85" x14ac:dyDescent="0.35">
      <c r="A1542" s="155" t="s">
        <v>8798</v>
      </c>
      <c r="B1542" s="139" t="s">
        <v>4075</v>
      </c>
      <c r="C1542" s="18">
        <v>42990</v>
      </c>
      <c r="D1542" s="144">
        <v>0.72083333333333333</v>
      </c>
      <c r="E1542" s="141" t="s">
        <v>3367</v>
      </c>
      <c r="F1542" s="141">
        <v>3</v>
      </c>
      <c r="G1542" s="141" t="s">
        <v>2741</v>
      </c>
      <c r="H1542" s="141">
        <v>2017</v>
      </c>
      <c r="I1542" s="18">
        <v>42990</v>
      </c>
      <c r="J1542" s="144">
        <v>0.72083333333333333</v>
      </c>
      <c r="K1542" s="378"/>
      <c r="L1542" s="139" t="s">
        <v>4075</v>
      </c>
      <c r="M1542" s="141"/>
      <c r="N1542" s="248"/>
      <c r="O1542" s="141" t="s">
        <v>26</v>
      </c>
      <c r="P1542" s="141"/>
      <c r="Q1542" s="141" t="s">
        <v>8799</v>
      </c>
      <c r="R1542" s="141" t="s">
        <v>8800</v>
      </c>
      <c r="S1542" s="141"/>
      <c r="T1542" s="141"/>
      <c r="U1542" s="141"/>
      <c r="V1542" s="141"/>
      <c r="W1542" s="139" t="s">
        <v>4075</v>
      </c>
      <c r="X1542" s="141" t="s">
        <v>25</v>
      </c>
      <c r="Y1542" s="141" t="s">
        <v>27</v>
      </c>
      <c r="Z1542" s="141" t="s">
        <v>4</v>
      </c>
      <c r="AA1542" s="141" t="s">
        <v>34</v>
      </c>
      <c r="AB1542" s="141"/>
      <c r="AC1542" s="139" t="s">
        <v>18050</v>
      </c>
      <c r="AD1542" s="380"/>
      <c r="AE1542" s="139" t="s">
        <v>4</v>
      </c>
      <c r="AF1542" s="139" t="s">
        <v>13073</v>
      </c>
      <c r="AG1542" s="139" t="s">
        <v>4</v>
      </c>
      <c r="AH1542" s="139" t="s">
        <v>1378</v>
      </c>
      <c r="AI1542" s="139" t="s">
        <v>15678</v>
      </c>
      <c r="AJ1542" s="139"/>
      <c r="AK1542" s="139" t="s">
        <v>15678</v>
      </c>
      <c r="AL1542" s="139" t="s">
        <v>7</v>
      </c>
      <c r="AM1542" s="141" t="s">
        <v>6</v>
      </c>
      <c r="AN1542" s="141" t="s">
        <v>8</v>
      </c>
      <c r="AO1542" s="139" t="s">
        <v>1614</v>
      </c>
      <c r="AP1542" s="139" t="s">
        <v>7</v>
      </c>
      <c r="AQ1542" s="139"/>
      <c r="AR1542" s="381"/>
      <c r="AS1542" s="139" t="s">
        <v>4075</v>
      </c>
      <c r="AT1542" s="141" t="s">
        <v>1404</v>
      </c>
      <c r="AU1542" s="141"/>
      <c r="AV1542" s="383"/>
      <c r="AW1542" s="385"/>
      <c r="AX1542" s="139"/>
      <c r="AY1542" t="s">
        <v>18517</v>
      </c>
      <c r="AZ1542">
        <v>12000</v>
      </c>
      <c r="BA1542" s="381"/>
      <c r="BB1542" s="139" t="s">
        <v>1450</v>
      </c>
      <c r="BC1542" s="166"/>
      <c r="BD1542" s="166"/>
      <c r="BE1542" s="166"/>
      <c r="BF1542" s="166"/>
      <c r="BG1542" s="166"/>
      <c r="BH1542" s="308"/>
      <c r="BI1542" s="308"/>
      <c r="BJ1542" s="141" t="s">
        <v>26</v>
      </c>
      <c r="BK1542" s="141" t="s">
        <v>26</v>
      </c>
      <c r="BL1542" s="141"/>
      <c r="BM1542" s="141"/>
      <c r="BN1542" s="139" t="s">
        <v>4075</v>
      </c>
      <c r="BQ1542" s="141" t="s">
        <v>15890</v>
      </c>
      <c r="BR1542" s="135" t="s">
        <v>15685</v>
      </c>
      <c r="BT1542" s="135" t="s">
        <v>15360</v>
      </c>
      <c r="BU1542" s="135" t="s">
        <v>13280</v>
      </c>
      <c r="BV1542" s="141" t="s">
        <v>13273</v>
      </c>
      <c r="BW1542" s="135" t="s">
        <v>13274</v>
      </c>
      <c r="BX1542" s="141" t="s">
        <v>12</v>
      </c>
      <c r="BY1542" s="141" t="s">
        <v>12</v>
      </c>
      <c r="BZ1542" s="141" t="s">
        <v>26</v>
      </c>
      <c r="CA1542" s="141" t="s">
        <v>1848</v>
      </c>
      <c r="CB1542" s="141"/>
      <c r="CC1542" s="141" t="s">
        <v>15686</v>
      </c>
      <c r="CD1542" s="141" t="s">
        <v>15687</v>
      </c>
      <c r="CE1542" s="141" t="s">
        <v>15450</v>
      </c>
      <c r="CF1542" s="141" t="s">
        <v>15451</v>
      </c>
      <c r="CG1542" s="141" t="s">
        <v>2116</v>
      </c>
    </row>
    <row r="1543" spans="1:85" x14ac:dyDescent="0.35">
      <c r="A1543" s="155" t="s">
        <v>8801</v>
      </c>
      <c r="B1543" s="139" t="s">
        <v>4075</v>
      </c>
      <c r="C1543" s="18">
        <v>42990</v>
      </c>
      <c r="D1543" s="144">
        <v>0.39166666666666666</v>
      </c>
      <c r="E1543" s="141" t="s">
        <v>3367</v>
      </c>
      <c r="F1543" s="141">
        <v>3</v>
      </c>
      <c r="G1543" s="141" t="s">
        <v>2741</v>
      </c>
      <c r="H1543" s="141">
        <v>2017</v>
      </c>
      <c r="I1543" s="18">
        <v>42990</v>
      </c>
      <c r="J1543" s="144">
        <v>0.39166666666666666</v>
      </c>
      <c r="K1543" s="378"/>
      <c r="L1543" s="139" t="s">
        <v>4075</v>
      </c>
      <c r="M1543" s="141"/>
      <c r="N1543" s="248"/>
      <c r="O1543" s="141" t="s">
        <v>26</v>
      </c>
      <c r="P1543" s="141"/>
      <c r="Q1543" s="141" t="s">
        <v>8802</v>
      </c>
      <c r="R1543" s="141" t="s">
        <v>8803</v>
      </c>
      <c r="S1543" s="141"/>
      <c r="T1543" s="141"/>
      <c r="U1543" s="141"/>
      <c r="V1543" s="141"/>
      <c r="W1543" s="139" t="s">
        <v>4075</v>
      </c>
      <c r="X1543" s="141" t="s">
        <v>25</v>
      </c>
      <c r="Y1543" s="141" t="s">
        <v>27</v>
      </c>
      <c r="Z1543" s="141" t="s">
        <v>4</v>
      </c>
      <c r="AA1543" s="141" t="s">
        <v>34</v>
      </c>
      <c r="AB1543" s="141"/>
      <c r="AC1543" s="139" t="s">
        <v>18047</v>
      </c>
      <c r="AD1543" s="380"/>
      <c r="AE1543" s="139" t="s">
        <v>103</v>
      </c>
      <c r="AF1543" s="139" t="s">
        <v>13075</v>
      </c>
      <c r="AG1543" s="139" t="s">
        <v>103</v>
      </c>
      <c r="AH1543" s="139" t="s">
        <v>1378</v>
      </c>
      <c r="AI1543" s="139" t="s">
        <v>7340</v>
      </c>
      <c r="AJ1543" s="139"/>
      <c r="AK1543" s="139" t="s">
        <v>7340</v>
      </c>
      <c r="AL1543" s="139" t="s">
        <v>1408</v>
      </c>
      <c r="AM1543" s="141" t="s">
        <v>1527</v>
      </c>
      <c r="AN1543" s="141" t="s">
        <v>8</v>
      </c>
      <c r="AO1543" s="139" t="s">
        <v>1614</v>
      </c>
      <c r="AP1543" s="139" t="s">
        <v>7</v>
      </c>
      <c r="AQ1543" s="139"/>
      <c r="AR1543" s="381"/>
      <c r="AS1543" s="139" t="s">
        <v>4075</v>
      </c>
      <c r="AT1543" s="141" t="s">
        <v>44</v>
      </c>
      <c r="AU1543" s="141">
        <v>280</v>
      </c>
      <c r="AV1543" s="383"/>
      <c r="AW1543" s="385"/>
      <c r="AX1543" s="139"/>
      <c r="AY1543" t="s">
        <v>18950</v>
      </c>
      <c r="AZ1543">
        <v>12000</v>
      </c>
      <c r="BA1543" s="381"/>
      <c r="BB1543" s="139" t="s">
        <v>17</v>
      </c>
      <c r="BC1543" s="166"/>
      <c r="BD1543" s="166"/>
      <c r="BE1543" s="166"/>
      <c r="BF1543" s="166"/>
      <c r="BG1543" s="166"/>
      <c r="BH1543" s="308"/>
      <c r="BI1543" s="308"/>
      <c r="BJ1543" s="141" t="s">
        <v>26</v>
      </c>
      <c r="BK1543" s="141" t="s">
        <v>26</v>
      </c>
      <c r="BL1543" s="141"/>
      <c r="BM1543" s="141"/>
      <c r="BN1543" s="139" t="s">
        <v>4075</v>
      </c>
      <c r="BQ1543" s="141"/>
      <c r="BV1543" s="141"/>
      <c r="BX1543" s="141"/>
      <c r="BY1543" s="141"/>
      <c r="BZ1543" s="141"/>
      <c r="CA1543" s="141"/>
      <c r="CB1543" s="141"/>
      <c r="CC1543" s="141"/>
      <c r="CD1543" s="141"/>
      <c r="CE1543" s="141"/>
      <c r="CF1543" s="141"/>
      <c r="CG1543" s="141"/>
    </row>
    <row r="1544" spans="1:85" x14ac:dyDescent="0.35">
      <c r="A1544" s="155" t="s">
        <v>8789</v>
      </c>
      <c r="B1544" s="139" t="s">
        <v>4075</v>
      </c>
      <c r="C1544" s="18">
        <v>42992</v>
      </c>
      <c r="D1544" s="144">
        <v>0.58750000000000002</v>
      </c>
      <c r="E1544" s="141" t="s">
        <v>3367</v>
      </c>
      <c r="F1544" s="141">
        <v>3</v>
      </c>
      <c r="G1544" s="141" t="s">
        <v>2741</v>
      </c>
      <c r="H1544" s="141">
        <v>2017</v>
      </c>
      <c r="I1544" s="18">
        <v>42992</v>
      </c>
      <c r="J1544" s="144">
        <v>0.5805555555555556</v>
      </c>
      <c r="K1544" s="378"/>
      <c r="L1544" s="139" t="s">
        <v>4075</v>
      </c>
      <c r="M1544" s="141"/>
      <c r="N1544" s="248"/>
      <c r="O1544" s="141" t="s">
        <v>26</v>
      </c>
      <c r="P1544" s="141"/>
      <c r="Q1544" s="141" t="s">
        <v>8790</v>
      </c>
      <c r="R1544" s="141" t="s">
        <v>8791</v>
      </c>
      <c r="S1544" s="141"/>
      <c r="T1544" s="141"/>
      <c r="U1544" s="141">
        <v>113249625</v>
      </c>
      <c r="V1544" s="141"/>
      <c r="W1544" s="139" t="s">
        <v>4075</v>
      </c>
      <c r="X1544" s="141" t="s">
        <v>25</v>
      </c>
      <c r="Y1544" s="141" t="s">
        <v>27</v>
      </c>
      <c r="Z1544" s="141" t="s">
        <v>4</v>
      </c>
      <c r="AA1544" s="141" t="s">
        <v>34</v>
      </c>
      <c r="AB1544" s="141"/>
      <c r="AC1544" s="139" t="s">
        <v>18047</v>
      </c>
      <c r="AD1544" s="380"/>
      <c r="AE1544" s="139" t="s">
        <v>4</v>
      </c>
      <c r="AF1544" s="139" t="s">
        <v>13073</v>
      </c>
      <c r="AG1544" s="139" t="s">
        <v>4</v>
      </c>
      <c r="AH1544" s="139" t="s">
        <v>1378</v>
      </c>
      <c r="AI1544" s="139" t="s">
        <v>15678</v>
      </c>
      <c r="AJ1544" s="139"/>
      <c r="AK1544" s="139" t="s">
        <v>15678</v>
      </c>
      <c r="AL1544" s="139" t="s">
        <v>7</v>
      </c>
      <c r="AM1544" s="141" t="s">
        <v>6</v>
      </c>
      <c r="AN1544" s="141" t="s">
        <v>8</v>
      </c>
      <c r="AO1544" s="139" t="s">
        <v>1614</v>
      </c>
      <c r="AP1544" s="139" t="s">
        <v>7</v>
      </c>
      <c r="AQ1544" s="139"/>
      <c r="AR1544" s="381"/>
      <c r="AS1544" s="139" t="s">
        <v>4075</v>
      </c>
      <c r="AT1544" s="141" t="s">
        <v>43</v>
      </c>
      <c r="AU1544" s="141">
        <v>105</v>
      </c>
      <c r="AV1544" s="383"/>
      <c r="AW1544" s="385"/>
      <c r="AX1544" s="139"/>
      <c r="AY1544" t="s">
        <v>18424</v>
      </c>
      <c r="AZ1544">
        <v>12000</v>
      </c>
      <c r="BA1544" s="381"/>
      <c r="BB1544" s="139" t="s">
        <v>1446</v>
      </c>
      <c r="BC1544" s="166"/>
      <c r="BD1544" s="166"/>
      <c r="BE1544" s="166"/>
      <c r="BF1544" s="166"/>
      <c r="BG1544" s="166"/>
      <c r="BH1544" s="308"/>
      <c r="BI1544" s="308"/>
      <c r="BJ1544" s="141" t="s">
        <v>26</v>
      </c>
      <c r="BK1544" s="141" t="s">
        <v>26</v>
      </c>
      <c r="BL1544" s="141"/>
      <c r="BM1544" s="141"/>
      <c r="BN1544" s="139" t="s">
        <v>4075</v>
      </c>
      <c r="BQ1544" s="141" t="s">
        <v>15891</v>
      </c>
      <c r="BR1544" s="135" t="s">
        <v>15680</v>
      </c>
      <c r="BT1544" s="135" t="s">
        <v>15347</v>
      </c>
      <c r="BU1544" s="135" t="s">
        <v>15348</v>
      </c>
      <c r="BV1544" s="141" t="s">
        <v>3122</v>
      </c>
      <c r="BW1544" s="135" t="s">
        <v>13284</v>
      </c>
      <c r="BX1544" s="141" t="s">
        <v>15681</v>
      </c>
      <c r="BY1544" s="141" t="s">
        <v>12</v>
      </c>
      <c r="BZ1544" s="141" t="s">
        <v>26</v>
      </c>
      <c r="CA1544" s="141" t="s">
        <v>1848</v>
      </c>
      <c r="CB1544" s="141"/>
      <c r="CC1544" s="141" t="s">
        <v>15686</v>
      </c>
      <c r="CD1544" s="141" t="s">
        <v>15687</v>
      </c>
      <c r="CE1544" s="141" t="s">
        <v>15455</v>
      </c>
      <c r="CF1544" s="141" t="s">
        <v>15451</v>
      </c>
      <c r="CG1544" s="141" t="s">
        <v>2004</v>
      </c>
    </row>
    <row r="1545" spans="1:85" x14ac:dyDescent="0.35">
      <c r="A1545" s="155" t="s">
        <v>8792</v>
      </c>
      <c r="B1545" s="139" t="s">
        <v>4075</v>
      </c>
      <c r="C1545" s="18">
        <v>42992</v>
      </c>
      <c r="D1545" s="144">
        <v>0.50624999999999998</v>
      </c>
      <c r="E1545" s="141" t="s">
        <v>3367</v>
      </c>
      <c r="F1545" s="141">
        <v>3</v>
      </c>
      <c r="G1545" s="141" t="s">
        <v>2741</v>
      </c>
      <c r="H1545" s="141">
        <v>2017</v>
      </c>
      <c r="I1545" s="18">
        <v>42992</v>
      </c>
      <c r="J1545" s="144">
        <v>0.49930555555555556</v>
      </c>
      <c r="K1545" s="378"/>
      <c r="L1545" s="139" t="s">
        <v>4075</v>
      </c>
      <c r="M1545" s="141"/>
      <c r="N1545" s="248"/>
      <c r="O1545" s="141" t="s">
        <v>26</v>
      </c>
      <c r="P1545" s="141"/>
      <c r="Q1545" s="141" t="s">
        <v>8793</v>
      </c>
      <c r="R1545" s="141" t="s">
        <v>8794</v>
      </c>
      <c r="S1545" s="141"/>
      <c r="T1545" s="141"/>
      <c r="U1545" s="141"/>
      <c r="V1545" s="141"/>
      <c r="W1545" s="139" t="s">
        <v>4075</v>
      </c>
      <c r="X1545" s="141" t="s">
        <v>25</v>
      </c>
      <c r="Y1545" s="141" t="s">
        <v>27</v>
      </c>
      <c r="Z1545" s="141" t="s">
        <v>4</v>
      </c>
      <c r="AA1545" s="141" t="s">
        <v>34</v>
      </c>
      <c r="AB1545" s="141"/>
      <c r="AC1545" s="139" t="s">
        <v>18047</v>
      </c>
      <c r="AD1545" s="380"/>
      <c r="AE1545" s="139" t="s">
        <v>105</v>
      </c>
      <c r="AF1545" s="139" t="s">
        <v>13076</v>
      </c>
      <c r="AG1545" s="139" t="s">
        <v>1518</v>
      </c>
      <c r="AH1545" s="139" t="s">
        <v>1378</v>
      </c>
      <c r="AI1545" s="139" t="s">
        <v>1518</v>
      </c>
      <c r="AJ1545" s="139"/>
      <c r="AK1545" s="139" t="s">
        <v>1518</v>
      </c>
      <c r="AL1545" s="139" t="s">
        <v>7</v>
      </c>
      <c r="AM1545" s="141" t="s">
        <v>6</v>
      </c>
      <c r="AN1545" s="141" t="s">
        <v>8</v>
      </c>
      <c r="AO1545" s="139" t="s">
        <v>1614</v>
      </c>
      <c r="AP1545" s="139" t="s">
        <v>7</v>
      </c>
      <c r="AQ1545" s="139"/>
      <c r="AR1545" s="381"/>
      <c r="AS1545" s="139" t="s">
        <v>4075</v>
      </c>
      <c r="AT1545" s="141" t="s">
        <v>1404</v>
      </c>
      <c r="AU1545" s="141"/>
      <c r="AV1545" s="383"/>
      <c r="AW1545" s="385"/>
      <c r="AX1545" s="139"/>
      <c r="AY1545" t="s">
        <v>19058</v>
      </c>
      <c r="AZ1545">
        <v>12000</v>
      </c>
      <c r="BA1545" s="381"/>
      <c r="BB1545" s="139" t="s">
        <v>17</v>
      </c>
      <c r="BC1545" s="166"/>
      <c r="BD1545" s="166"/>
      <c r="BE1545" s="166"/>
      <c r="BF1545" s="166"/>
      <c r="BG1545" s="166"/>
      <c r="BH1545" s="308"/>
      <c r="BI1545" s="308"/>
      <c r="BJ1545" s="141" t="s">
        <v>26</v>
      </c>
      <c r="BK1545" s="141" t="s">
        <v>26</v>
      </c>
      <c r="BL1545" s="141"/>
      <c r="BM1545" s="141"/>
      <c r="BN1545" s="139" t="s">
        <v>4075</v>
      </c>
      <c r="BQ1545" s="141"/>
      <c r="BV1545" s="141"/>
      <c r="BX1545" s="141"/>
      <c r="BY1545" s="141"/>
      <c r="BZ1545" s="141"/>
      <c r="CA1545" s="141"/>
      <c r="CB1545" s="141"/>
      <c r="CC1545" s="141"/>
      <c r="CD1545" s="141"/>
      <c r="CE1545" s="141"/>
      <c r="CF1545" s="141"/>
      <c r="CG1545" s="141"/>
    </row>
    <row r="1546" spans="1:85" x14ac:dyDescent="0.35">
      <c r="A1546" s="155" t="s">
        <v>8795</v>
      </c>
      <c r="B1546" s="139" t="s">
        <v>4075</v>
      </c>
      <c r="C1546" s="18">
        <v>42992</v>
      </c>
      <c r="D1546" s="144">
        <v>0.4597222222222222</v>
      </c>
      <c r="E1546" s="141" t="s">
        <v>3367</v>
      </c>
      <c r="F1546" s="141">
        <v>3</v>
      </c>
      <c r="G1546" s="141" t="s">
        <v>2741</v>
      </c>
      <c r="H1546" s="141">
        <v>2017</v>
      </c>
      <c r="I1546" s="18">
        <v>42992</v>
      </c>
      <c r="J1546" s="144">
        <v>0.66041666666666665</v>
      </c>
      <c r="K1546" s="378"/>
      <c r="L1546" s="139" t="s">
        <v>4075</v>
      </c>
      <c r="M1546" s="141"/>
      <c r="N1546" s="248"/>
      <c r="O1546" s="141" t="s">
        <v>26</v>
      </c>
      <c r="P1546" s="141"/>
      <c r="Q1546" s="141" t="s">
        <v>8796</v>
      </c>
      <c r="R1546" s="141" t="s">
        <v>8797</v>
      </c>
      <c r="S1546" s="141"/>
      <c r="T1546" s="141"/>
      <c r="U1546" s="141"/>
      <c r="V1546" s="141"/>
      <c r="W1546" s="139" t="s">
        <v>4075</v>
      </c>
      <c r="X1546" s="141" t="s">
        <v>25</v>
      </c>
      <c r="Y1546" s="141" t="s">
        <v>27</v>
      </c>
      <c r="Z1546" s="141" t="s">
        <v>4</v>
      </c>
      <c r="AA1546" s="141" t="s">
        <v>34</v>
      </c>
      <c r="AB1546" s="141"/>
      <c r="AC1546" s="139" t="s">
        <v>18047</v>
      </c>
      <c r="AD1546" s="380"/>
      <c r="AE1546" s="139" t="s">
        <v>102</v>
      </c>
      <c r="AF1546" s="139" t="s">
        <v>13083</v>
      </c>
      <c r="AG1546" s="139" t="s">
        <v>102</v>
      </c>
      <c r="AH1546" s="139" t="s">
        <v>1378</v>
      </c>
      <c r="AI1546" s="139" t="s">
        <v>90</v>
      </c>
      <c r="AJ1546" s="139" t="s">
        <v>90</v>
      </c>
      <c r="AK1546" s="139"/>
      <c r="AL1546" s="139"/>
      <c r="AM1546" s="141" t="s">
        <v>12</v>
      </c>
      <c r="AN1546" s="141" t="s">
        <v>8</v>
      </c>
      <c r="AO1546" s="139" t="s">
        <v>1614</v>
      </c>
      <c r="AP1546" s="139" t="s">
        <v>90</v>
      </c>
      <c r="AQ1546" s="139"/>
      <c r="AR1546" s="381"/>
      <c r="AS1546" s="139" t="s">
        <v>4075</v>
      </c>
      <c r="AT1546" s="141" t="s">
        <v>1404</v>
      </c>
      <c r="AU1546" s="141"/>
      <c r="AV1546" s="383"/>
      <c r="AW1546" s="385"/>
      <c r="AX1546" s="139"/>
      <c r="AY1546" t="s">
        <v>18471</v>
      </c>
      <c r="AZ1546">
        <v>12000</v>
      </c>
      <c r="BA1546" s="381"/>
      <c r="BB1546" s="139" t="s">
        <v>17</v>
      </c>
      <c r="BC1546" s="166"/>
      <c r="BD1546" s="166"/>
      <c r="BE1546" s="166"/>
      <c r="BF1546" s="166"/>
      <c r="BG1546" s="166"/>
      <c r="BH1546" s="308"/>
      <c r="BI1546" s="308"/>
      <c r="BJ1546" s="141" t="s">
        <v>26</v>
      </c>
      <c r="BK1546" s="141" t="s">
        <v>26</v>
      </c>
      <c r="BL1546" s="141"/>
      <c r="BM1546" s="141"/>
      <c r="BN1546" s="139" t="s">
        <v>4075</v>
      </c>
      <c r="BQ1546" s="141"/>
      <c r="BV1546" s="141"/>
      <c r="BX1546" s="141"/>
      <c r="BY1546" s="141"/>
      <c r="BZ1546" s="141"/>
      <c r="CA1546" s="141"/>
      <c r="CB1546" s="141"/>
      <c r="CC1546" s="141"/>
      <c r="CD1546" s="141"/>
      <c r="CE1546" s="141"/>
      <c r="CF1546" s="141"/>
      <c r="CG1546" s="141"/>
    </row>
    <row r="1547" spans="1:85" x14ac:dyDescent="0.35">
      <c r="A1547" s="155" t="s">
        <v>8785</v>
      </c>
      <c r="B1547" s="139" t="s">
        <v>4075</v>
      </c>
      <c r="C1547" s="18">
        <v>42993</v>
      </c>
      <c r="D1547" s="144">
        <v>0.62152777777777779</v>
      </c>
      <c r="E1547" s="141" t="s">
        <v>3367</v>
      </c>
      <c r="F1547" s="141">
        <v>3</v>
      </c>
      <c r="G1547" s="141" t="s">
        <v>2741</v>
      </c>
      <c r="H1547" s="141">
        <v>2017</v>
      </c>
      <c r="I1547" s="18">
        <v>42993</v>
      </c>
      <c r="J1547" s="144">
        <v>0.59930555555555554</v>
      </c>
      <c r="K1547" s="378"/>
      <c r="L1547" s="139" t="s">
        <v>4075</v>
      </c>
      <c r="M1547" s="141"/>
      <c r="N1547" s="248"/>
      <c r="O1547" s="141" t="s">
        <v>26</v>
      </c>
      <c r="P1547" s="141"/>
      <c r="Q1547" s="141" t="s">
        <v>8786</v>
      </c>
      <c r="R1547" s="141" t="s">
        <v>8787</v>
      </c>
      <c r="S1547" s="141"/>
      <c r="T1547" s="141"/>
      <c r="U1547" s="141">
        <v>113255780</v>
      </c>
      <c r="V1547" s="141"/>
      <c r="W1547" s="139" t="s">
        <v>4075</v>
      </c>
      <c r="X1547" s="141" t="s">
        <v>25</v>
      </c>
      <c r="Y1547" s="141" t="s">
        <v>27</v>
      </c>
      <c r="Z1547" s="141" t="s">
        <v>4</v>
      </c>
      <c r="AA1547" s="141" t="s">
        <v>34</v>
      </c>
      <c r="AB1547" s="141"/>
      <c r="AC1547" s="139" t="s">
        <v>18047</v>
      </c>
      <c r="AD1547" s="380"/>
      <c r="AE1547" s="139" t="s">
        <v>4</v>
      </c>
      <c r="AF1547" s="139" t="s">
        <v>13073</v>
      </c>
      <c r="AG1547" s="139" t="s">
        <v>4</v>
      </c>
      <c r="AH1547" s="139" t="s">
        <v>1378</v>
      </c>
      <c r="AI1547" s="139" t="s">
        <v>15678</v>
      </c>
      <c r="AJ1547" s="139"/>
      <c r="AK1547" s="139" t="s">
        <v>15678</v>
      </c>
      <c r="AL1547" s="139" t="s">
        <v>7</v>
      </c>
      <c r="AM1547" s="141" t="s">
        <v>6</v>
      </c>
      <c r="AN1547" s="141" t="s">
        <v>8</v>
      </c>
      <c r="AO1547" s="139" t="s">
        <v>1614</v>
      </c>
      <c r="AP1547" s="139" t="s">
        <v>7</v>
      </c>
      <c r="AQ1547" s="139"/>
      <c r="AR1547" s="381"/>
      <c r="AS1547" s="139" t="s">
        <v>4075</v>
      </c>
      <c r="AT1547" s="141" t="s">
        <v>44</v>
      </c>
      <c r="AU1547" s="141">
        <v>280</v>
      </c>
      <c r="AV1547" s="383"/>
      <c r="AW1547" s="385"/>
      <c r="AX1547" s="139"/>
      <c r="AY1547" t="s">
        <v>19059</v>
      </c>
      <c r="AZ1547">
        <v>12000</v>
      </c>
      <c r="BA1547" s="381"/>
      <c r="BB1547" s="139" t="s">
        <v>1446</v>
      </c>
      <c r="BC1547" s="166"/>
      <c r="BD1547" s="166"/>
      <c r="BE1547" s="166"/>
      <c r="BF1547" s="166"/>
      <c r="BG1547" s="166"/>
      <c r="BH1547" s="308"/>
      <c r="BI1547" s="308"/>
      <c r="BJ1547" s="141" t="s">
        <v>26</v>
      </c>
      <c r="BK1547" s="141" t="s">
        <v>26</v>
      </c>
      <c r="BL1547" s="141"/>
      <c r="BM1547" s="141"/>
      <c r="BN1547" s="139" t="s">
        <v>4075</v>
      </c>
      <c r="BQ1547" s="141" t="s">
        <v>15892</v>
      </c>
      <c r="BR1547" s="135" t="s">
        <v>15680</v>
      </c>
      <c r="BT1547" s="135" t="s">
        <v>15354</v>
      </c>
      <c r="BU1547" s="135" t="s">
        <v>15348</v>
      </c>
      <c r="BV1547" s="141" t="s">
        <v>2612</v>
      </c>
      <c r="BW1547" s="135" t="s">
        <v>13274</v>
      </c>
      <c r="BX1547" s="141" t="s">
        <v>15689</v>
      </c>
      <c r="BY1547" s="141" t="s">
        <v>12</v>
      </c>
      <c r="BZ1547" s="141" t="s">
        <v>26</v>
      </c>
      <c r="CA1547" s="141" t="s">
        <v>1848</v>
      </c>
      <c r="CB1547" s="141"/>
      <c r="CC1547" s="141" t="s">
        <v>15686</v>
      </c>
      <c r="CD1547" s="141" t="s">
        <v>15687</v>
      </c>
      <c r="CE1547" s="141" t="s">
        <v>15450</v>
      </c>
      <c r="CF1547" s="141" t="s">
        <v>15451</v>
      </c>
      <c r="CG1547" s="141" t="s">
        <v>1897</v>
      </c>
    </row>
    <row r="1548" spans="1:85" x14ac:dyDescent="0.35">
      <c r="A1548" s="155" t="s">
        <v>8777</v>
      </c>
      <c r="B1548" s="139" t="s">
        <v>4075</v>
      </c>
      <c r="C1548" s="18">
        <v>42995</v>
      </c>
      <c r="D1548" s="144">
        <v>0.73472222222222228</v>
      </c>
      <c r="E1548" s="141" t="s">
        <v>13272</v>
      </c>
      <c r="F1548" s="141">
        <v>3</v>
      </c>
      <c r="G1548" s="141" t="s">
        <v>2741</v>
      </c>
      <c r="H1548" s="141">
        <v>2017</v>
      </c>
      <c r="I1548" s="18">
        <v>42995</v>
      </c>
      <c r="J1548" s="144">
        <v>0.73472222222222228</v>
      </c>
      <c r="K1548" s="378"/>
      <c r="L1548" s="139" t="s">
        <v>4075</v>
      </c>
      <c r="M1548" s="141"/>
      <c r="N1548" s="248"/>
      <c r="O1548" s="141" t="s">
        <v>26</v>
      </c>
      <c r="P1548" s="141"/>
      <c r="Q1548" s="141" t="s">
        <v>8778</v>
      </c>
      <c r="R1548" s="141" t="s">
        <v>8779</v>
      </c>
      <c r="S1548" s="141"/>
      <c r="T1548" s="141"/>
      <c r="U1548" s="141">
        <v>113256753</v>
      </c>
      <c r="V1548" s="141"/>
      <c r="W1548" s="139" t="s">
        <v>4075</v>
      </c>
      <c r="X1548" s="141" t="s">
        <v>25</v>
      </c>
      <c r="Y1548" s="141" t="s">
        <v>27</v>
      </c>
      <c r="Z1548" s="141" t="s">
        <v>4</v>
      </c>
      <c r="AA1548" s="141" t="s">
        <v>34</v>
      </c>
      <c r="AB1548" s="141"/>
      <c r="AC1548" s="139" t="s">
        <v>18047</v>
      </c>
      <c r="AD1548" s="380"/>
      <c r="AE1548" s="139" t="s">
        <v>102</v>
      </c>
      <c r="AF1548" s="139" t="s">
        <v>13074</v>
      </c>
      <c r="AG1548" s="139" t="s">
        <v>102</v>
      </c>
      <c r="AH1548" s="139" t="s">
        <v>1378</v>
      </c>
      <c r="AI1548" s="139" t="s">
        <v>11</v>
      </c>
      <c r="AJ1548" s="139" t="s">
        <v>11</v>
      </c>
      <c r="AK1548" s="139"/>
      <c r="AL1548" s="139"/>
      <c r="AM1548" s="141" t="s">
        <v>1527</v>
      </c>
      <c r="AN1548" s="141" t="s">
        <v>8</v>
      </c>
      <c r="AO1548" s="139" t="s">
        <v>1614</v>
      </c>
      <c r="AP1548" s="139" t="s">
        <v>7</v>
      </c>
      <c r="AQ1548" s="139"/>
      <c r="AR1548" s="381"/>
      <c r="AS1548" s="139" t="s">
        <v>4075</v>
      </c>
      <c r="AT1548" s="141" t="s">
        <v>43</v>
      </c>
      <c r="AU1548" s="141">
        <v>340</v>
      </c>
      <c r="AV1548" s="383"/>
      <c r="AW1548" s="385"/>
      <c r="AX1548" s="139"/>
      <c r="AY1548" t="s">
        <v>19060</v>
      </c>
      <c r="AZ1548">
        <v>12000</v>
      </c>
      <c r="BA1548" s="381"/>
      <c r="BB1548" s="139" t="s">
        <v>17</v>
      </c>
      <c r="BC1548" s="166"/>
      <c r="BD1548" s="166"/>
      <c r="BE1548" s="166"/>
      <c r="BF1548" s="166"/>
      <c r="BG1548" s="166"/>
      <c r="BH1548" s="308"/>
      <c r="BI1548" s="308"/>
      <c r="BJ1548" s="141" t="s">
        <v>26</v>
      </c>
      <c r="BK1548" s="141" t="s">
        <v>26</v>
      </c>
      <c r="BL1548" s="141"/>
      <c r="BM1548" s="141"/>
      <c r="BN1548" s="139" t="s">
        <v>4075</v>
      </c>
      <c r="BQ1548" s="141" t="s">
        <v>15893</v>
      </c>
      <c r="BR1548" s="135" t="s">
        <v>15685</v>
      </c>
      <c r="BT1548" s="135" t="s">
        <v>15354</v>
      </c>
      <c r="BU1548" s="135" t="s">
        <v>15399</v>
      </c>
      <c r="BV1548" s="141" t="s">
        <v>13262</v>
      </c>
      <c r="BW1548" s="135" t="s">
        <v>13262</v>
      </c>
      <c r="BX1548" s="141" t="s">
        <v>15681</v>
      </c>
      <c r="BY1548" s="141" t="s">
        <v>15689</v>
      </c>
      <c r="BZ1548" s="141" t="s">
        <v>26</v>
      </c>
      <c r="CA1548" s="141" t="s">
        <v>1848</v>
      </c>
      <c r="CB1548" s="141"/>
      <c r="CC1548" s="141" t="s">
        <v>13</v>
      </c>
      <c r="CD1548" s="141" t="s">
        <v>34</v>
      </c>
      <c r="CE1548" s="141" t="s">
        <v>15450</v>
      </c>
      <c r="CF1548" s="141" t="s">
        <v>15451</v>
      </c>
      <c r="CG1548" s="141" t="s">
        <v>4004</v>
      </c>
    </row>
    <row r="1549" spans="1:85" x14ac:dyDescent="0.35">
      <c r="A1549" s="155" t="s">
        <v>8780</v>
      </c>
      <c r="B1549" s="139" t="s">
        <v>4075</v>
      </c>
      <c r="C1549" s="18">
        <v>42995</v>
      </c>
      <c r="D1549" s="144">
        <v>0.62847222222222221</v>
      </c>
      <c r="E1549" s="141" t="s">
        <v>13272</v>
      </c>
      <c r="F1549" s="141">
        <v>3</v>
      </c>
      <c r="G1549" s="141" t="s">
        <v>2741</v>
      </c>
      <c r="H1549" s="141">
        <v>2017</v>
      </c>
      <c r="I1549" s="18">
        <v>42995</v>
      </c>
      <c r="J1549" s="144">
        <v>0.62430555555555556</v>
      </c>
      <c r="K1549" s="378"/>
      <c r="L1549" s="139" t="s">
        <v>4075</v>
      </c>
      <c r="M1549" s="141"/>
      <c r="N1549" s="248"/>
      <c r="O1549" s="141" t="s">
        <v>26</v>
      </c>
      <c r="P1549" s="141"/>
      <c r="Q1549" s="141" t="s">
        <v>8781</v>
      </c>
      <c r="R1549" s="141" t="s">
        <v>8782</v>
      </c>
      <c r="S1549" s="141"/>
      <c r="T1549" s="141"/>
      <c r="U1549" s="141">
        <v>113256723</v>
      </c>
      <c r="V1549" s="141"/>
      <c r="W1549" s="139" t="s">
        <v>4075</v>
      </c>
      <c r="X1549" s="141" t="s">
        <v>25</v>
      </c>
      <c r="Y1549" s="141" t="s">
        <v>27</v>
      </c>
      <c r="Z1549" s="141" t="s">
        <v>4</v>
      </c>
      <c r="AA1549" s="141" t="s">
        <v>34</v>
      </c>
      <c r="AB1549" s="141"/>
      <c r="AC1549" s="139" t="s">
        <v>18049</v>
      </c>
      <c r="AD1549" s="380"/>
      <c r="AE1549" s="139" t="s">
        <v>4</v>
      </c>
      <c r="AF1549" s="139" t="s">
        <v>13073</v>
      </c>
      <c r="AG1549" s="139" t="s">
        <v>4</v>
      </c>
      <c r="AH1549" s="139" t="s">
        <v>1378</v>
      </c>
      <c r="AI1549" s="139" t="s">
        <v>15678</v>
      </c>
      <c r="AJ1549" s="139"/>
      <c r="AK1549" s="139" t="s">
        <v>15678</v>
      </c>
      <c r="AL1549" s="139" t="s">
        <v>7</v>
      </c>
      <c r="AM1549" s="141" t="s">
        <v>1528</v>
      </c>
      <c r="AN1549" s="141" t="s">
        <v>8</v>
      </c>
      <c r="AO1549" s="139" t="s">
        <v>1477</v>
      </c>
      <c r="AP1549" s="139" t="s">
        <v>7</v>
      </c>
      <c r="AQ1549" s="139"/>
      <c r="AR1549" s="381"/>
      <c r="AS1549" s="139" t="s">
        <v>4075</v>
      </c>
      <c r="AT1549" s="141" t="s">
        <v>1404</v>
      </c>
      <c r="AU1549" s="141"/>
      <c r="AV1549" s="383"/>
      <c r="AW1549" s="385"/>
      <c r="AX1549" s="139"/>
      <c r="AY1549" t="s">
        <v>18504</v>
      </c>
      <c r="BA1549" s="381"/>
      <c r="BB1549" s="139" t="s">
        <v>1444</v>
      </c>
      <c r="BC1549" s="166"/>
      <c r="BD1549" s="166"/>
      <c r="BE1549" s="166"/>
      <c r="BF1549" s="166"/>
      <c r="BG1549" s="166"/>
      <c r="BH1549" s="308"/>
      <c r="BI1549" s="308"/>
      <c r="BJ1549" s="141" t="s">
        <v>26</v>
      </c>
      <c r="BK1549" s="141" t="s">
        <v>26</v>
      </c>
      <c r="BL1549" s="141"/>
      <c r="BM1549" s="141"/>
      <c r="BN1549" s="139" t="s">
        <v>4075</v>
      </c>
      <c r="BQ1549" s="141" t="s">
        <v>15893</v>
      </c>
      <c r="BR1549" s="135" t="s">
        <v>15685</v>
      </c>
      <c r="BT1549" s="135" t="s">
        <v>15357</v>
      </c>
      <c r="BU1549" s="135" t="s">
        <v>15378</v>
      </c>
      <c r="BV1549" s="141" t="s">
        <v>13267</v>
      </c>
      <c r="BW1549" s="135" t="s">
        <v>13274</v>
      </c>
      <c r="BX1549" s="141" t="s">
        <v>15681</v>
      </c>
      <c r="BY1549" s="141" t="s">
        <v>15681</v>
      </c>
      <c r="BZ1549" s="141" t="s">
        <v>26</v>
      </c>
      <c r="CA1549" s="141" t="s">
        <v>1848</v>
      </c>
      <c r="CB1549" s="141"/>
      <c r="CC1549" s="141" t="s">
        <v>15690</v>
      </c>
      <c r="CD1549" s="141" t="s">
        <v>34</v>
      </c>
      <c r="CE1549" s="141" t="s">
        <v>15455</v>
      </c>
      <c r="CF1549" s="141" t="s">
        <v>15451</v>
      </c>
      <c r="CG1549" s="141" t="s">
        <v>2891</v>
      </c>
    </row>
    <row r="1550" spans="1:85" x14ac:dyDescent="0.35">
      <c r="A1550" s="155" t="s">
        <v>8783</v>
      </c>
      <c r="B1550" s="139" t="s">
        <v>4075</v>
      </c>
      <c r="C1550" s="18">
        <v>42995</v>
      </c>
      <c r="D1550" s="144">
        <v>0.45346064814814813</v>
      </c>
      <c r="E1550" s="141" t="s">
        <v>13272</v>
      </c>
      <c r="F1550" s="141">
        <v>3</v>
      </c>
      <c r="G1550" s="141" t="s">
        <v>2741</v>
      </c>
      <c r="H1550" s="141">
        <v>2017</v>
      </c>
      <c r="I1550" s="18">
        <v>42995</v>
      </c>
      <c r="J1550" s="144">
        <v>0.45277777777777778</v>
      </c>
      <c r="K1550" s="378"/>
      <c r="L1550" s="139" t="s">
        <v>4075</v>
      </c>
      <c r="M1550" s="141" t="s">
        <v>28</v>
      </c>
      <c r="N1550" s="248">
        <v>44258</v>
      </c>
      <c r="O1550" s="141" t="s">
        <v>25</v>
      </c>
      <c r="P1550" s="141"/>
      <c r="Q1550" s="141" t="s">
        <v>8784</v>
      </c>
      <c r="R1550" s="141" t="s">
        <v>1944</v>
      </c>
      <c r="S1550" s="141"/>
      <c r="T1550" s="141" t="s">
        <v>17123</v>
      </c>
      <c r="U1550" s="141"/>
      <c r="V1550" s="141"/>
      <c r="W1550" s="139" t="s">
        <v>4075</v>
      </c>
      <c r="X1550" s="141" t="s">
        <v>25</v>
      </c>
      <c r="Y1550" s="141" t="s">
        <v>27</v>
      </c>
      <c r="Z1550" s="141"/>
      <c r="AA1550" s="141" t="s">
        <v>34</v>
      </c>
      <c r="AB1550" s="141"/>
      <c r="AC1550" s="139" t="s">
        <v>18049</v>
      </c>
      <c r="AD1550" s="380"/>
      <c r="AE1550" s="139" t="s">
        <v>102</v>
      </c>
      <c r="AF1550" s="139" t="s">
        <v>13084</v>
      </c>
      <c r="AG1550" s="139" t="s">
        <v>102</v>
      </c>
      <c r="AH1550" s="139" t="s">
        <v>1378</v>
      </c>
      <c r="AI1550" s="139" t="s">
        <v>1391</v>
      </c>
      <c r="AJ1550" s="139" t="s">
        <v>1408</v>
      </c>
      <c r="AK1550" s="139"/>
      <c r="AL1550" s="139"/>
      <c r="AM1550" s="141" t="s">
        <v>15</v>
      </c>
      <c r="AN1550" s="141" t="s">
        <v>8</v>
      </c>
      <c r="AO1550" s="139"/>
      <c r="AP1550" s="139" t="s">
        <v>1408</v>
      </c>
      <c r="AQ1550" s="139"/>
      <c r="AR1550" s="381"/>
      <c r="AS1550" s="139" t="s">
        <v>4075</v>
      </c>
      <c r="AT1550" s="141" t="s">
        <v>1404</v>
      </c>
      <c r="AU1550" s="141"/>
      <c r="AV1550" s="383"/>
      <c r="AW1550" s="385"/>
      <c r="AX1550" s="139" t="s">
        <v>84</v>
      </c>
      <c r="AY1550" t="s">
        <v>18711</v>
      </c>
      <c r="BA1550" s="381"/>
      <c r="BB1550" s="139" t="s">
        <v>17</v>
      </c>
      <c r="BC1550" s="166"/>
      <c r="BD1550" s="166"/>
      <c r="BE1550" s="166"/>
      <c r="BF1550" s="166"/>
      <c r="BG1550" s="166"/>
      <c r="BH1550" s="308"/>
      <c r="BI1550" s="308"/>
      <c r="BJ1550" s="141" t="s">
        <v>26</v>
      </c>
      <c r="BK1550" s="141" t="s">
        <v>26</v>
      </c>
      <c r="BL1550" s="141"/>
      <c r="BM1550" s="141"/>
      <c r="BN1550" s="139" t="s">
        <v>4075</v>
      </c>
      <c r="BQ1550" s="141"/>
      <c r="BV1550" s="141"/>
      <c r="BX1550" s="141"/>
      <c r="BY1550" s="141"/>
      <c r="BZ1550" s="141"/>
      <c r="CA1550" s="141"/>
      <c r="CB1550" s="141"/>
      <c r="CC1550" s="141"/>
      <c r="CD1550" s="141"/>
      <c r="CE1550" s="141"/>
      <c r="CF1550" s="141"/>
      <c r="CG1550" s="141"/>
    </row>
    <row r="1551" spans="1:85" x14ac:dyDescent="0.35">
      <c r="A1551" s="155" t="s">
        <v>8766</v>
      </c>
      <c r="B1551" s="139" t="s">
        <v>4075</v>
      </c>
      <c r="C1551" s="18">
        <v>42996</v>
      </c>
      <c r="D1551" s="144">
        <v>0.79236111111111107</v>
      </c>
      <c r="E1551" s="141" t="s">
        <v>13272</v>
      </c>
      <c r="F1551" s="141">
        <v>3</v>
      </c>
      <c r="G1551" s="141" t="s">
        <v>2741</v>
      </c>
      <c r="H1551" s="141">
        <v>2017</v>
      </c>
      <c r="I1551" s="18">
        <v>42996</v>
      </c>
      <c r="J1551" s="144">
        <v>0.79236111111111107</v>
      </c>
      <c r="K1551" s="378"/>
      <c r="L1551" s="139" t="s">
        <v>4075</v>
      </c>
      <c r="M1551" s="141"/>
      <c r="N1551" s="248"/>
      <c r="O1551" s="141" t="s">
        <v>26</v>
      </c>
      <c r="P1551" s="141"/>
      <c r="Q1551" s="141" t="s">
        <v>8767</v>
      </c>
      <c r="R1551" s="141" t="s">
        <v>8768</v>
      </c>
      <c r="S1551" s="141"/>
      <c r="T1551" s="141"/>
      <c r="U1551" s="141">
        <v>113259573</v>
      </c>
      <c r="V1551" s="141"/>
      <c r="W1551" s="139" t="s">
        <v>4075</v>
      </c>
      <c r="X1551" s="141" t="s">
        <v>25</v>
      </c>
      <c r="Y1551" s="141" t="s">
        <v>27</v>
      </c>
      <c r="Z1551" s="141" t="s">
        <v>4</v>
      </c>
      <c r="AA1551" s="141" t="s">
        <v>34</v>
      </c>
      <c r="AB1551" s="141"/>
      <c r="AC1551" s="139" t="s">
        <v>18047</v>
      </c>
      <c r="AD1551" s="380"/>
      <c r="AE1551" s="139" t="s">
        <v>4</v>
      </c>
      <c r="AF1551" s="139" t="s">
        <v>13073</v>
      </c>
      <c r="AG1551" s="139" t="s">
        <v>4</v>
      </c>
      <c r="AH1551" s="139" t="s">
        <v>1378</v>
      </c>
      <c r="AI1551" s="139" t="s">
        <v>15678</v>
      </c>
      <c r="AJ1551" s="139"/>
      <c r="AK1551" s="139" t="s">
        <v>15678</v>
      </c>
      <c r="AL1551" s="139" t="s">
        <v>7</v>
      </c>
      <c r="AM1551" s="141" t="s">
        <v>1527</v>
      </c>
      <c r="AN1551" s="141" t="s">
        <v>8</v>
      </c>
      <c r="AO1551" s="139" t="s">
        <v>1614</v>
      </c>
      <c r="AP1551" s="139" t="s">
        <v>7</v>
      </c>
      <c r="AQ1551" s="139"/>
      <c r="AR1551" s="381"/>
      <c r="AS1551" s="139" t="s">
        <v>4075</v>
      </c>
      <c r="AT1551" s="141" t="s">
        <v>1404</v>
      </c>
      <c r="AU1551" s="141">
        <v>185</v>
      </c>
      <c r="AV1551" s="383"/>
      <c r="AW1551" s="385"/>
      <c r="AX1551" s="139"/>
      <c r="AY1551" t="s">
        <v>18239</v>
      </c>
      <c r="AZ1551">
        <v>12000</v>
      </c>
      <c r="BA1551" s="381"/>
      <c r="BB1551" s="139" t="s">
        <v>1469</v>
      </c>
      <c r="BC1551" s="166"/>
      <c r="BD1551" s="166"/>
      <c r="BE1551" s="166"/>
      <c r="BF1551" s="166"/>
      <c r="BG1551" s="166"/>
      <c r="BH1551" s="308"/>
      <c r="BI1551" s="308"/>
      <c r="BJ1551" s="141" t="s">
        <v>26</v>
      </c>
      <c r="BK1551" s="141" t="s">
        <v>26</v>
      </c>
      <c r="BL1551" s="141"/>
      <c r="BM1551" s="141"/>
      <c r="BN1551" s="139" t="s">
        <v>4075</v>
      </c>
      <c r="BQ1551" s="141"/>
      <c r="BV1551" s="141"/>
      <c r="BX1551" s="141"/>
      <c r="BY1551" s="141"/>
      <c r="BZ1551" s="141"/>
      <c r="CA1551" s="141"/>
      <c r="CB1551" s="141"/>
      <c r="CC1551" s="141"/>
      <c r="CD1551" s="141"/>
      <c r="CE1551" s="141"/>
      <c r="CF1551" s="141"/>
      <c r="CG1551" s="141"/>
    </row>
    <row r="1552" spans="1:85" x14ac:dyDescent="0.35">
      <c r="A1552" s="155" t="s">
        <v>8763</v>
      </c>
      <c r="B1552" s="139" t="s">
        <v>4075</v>
      </c>
      <c r="C1552" s="18">
        <v>42996</v>
      </c>
      <c r="D1552" s="144">
        <v>0.99305555555555558</v>
      </c>
      <c r="E1552" s="141" t="s">
        <v>13272</v>
      </c>
      <c r="F1552" s="141">
        <v>3</v>
      </c>
      <c r="G1552" s="141" t="s">
        <v>2741</v>
      </c>
      <c r="H1552" s="141">
        <v>2017</v>
      </c>
      <c r="I1552" s="18">
        <v>42996</v>
      </c>
      <c r="J1552" s="144">
        <v>0.99305555555555558</v>
      </c>
      <c r="K1552" s="378"/>
      <c r="L1552" s="139" t="s">
        <v>4075</v>
      </c>
      <c r="M1552" s="141"/>
      <c r="N1552" s="248"/>
      <c r="O1552" s="141" t="s">
        <v>26</v>
      </c>
      <c r="P1552" s="141"/>
      <c r="Q1552" s="141" t="s">
        <v>8764</v>
      </c>
      <c r="R1552" s="141" t="s">
        <v>8765</v>
      </c>
      <c r="S1552" s="141"/>
      <c r="T1552" s="141"/>
      <c r="U1552" s="141">
        <v>113813465</v>
      </c>
      <c r="V1552" s="141"/>
      <c r="W1552" s="139" t="s">
        <v>4075</v>
      </c>
      <c r="X1552" s="141" t="s">
        <v>25</v>
      </c>
      <c r="Y1552" s="141" t="s">
        <v>27</v>
      </c>
      <c r="Z1552" s="141" t="s">
        <v>4</v>
      </c>
      <c r="AA1552" s="141" t="s">
        <v>34</v>
      </c>
      <c r="AB1552" s="141"/>
      <c r="AC1552" s="139" t="s">
        <v>18048</v>
      </c>
      <c r="AD1552" s="380"/>
      <c r="AE1552" s="139" t="s">
        <v>102</v>
      </c>
      <c r="AF1552" s="139" t="s">
        <v>13074</v>
      </c>
      <c r="AG1552" s="139" t="s">
        <v>102</v>
      </c>
      <c r="AH1552" s="139" t="s">
        <v>1378</v>
      </c>
      <c r="AI1552" s="139" t="s">
        <v>11</v>
      </c>
      <c r="AJ1552" s="139" t="s">
        <v>11</v>
      </c>
      <c r="AK1552" s="139"/>
      <c r="AL1552" s="139"/>
      <c r="AM1552" s="141" t="s">
        <v>6</v>
      </c>
      <c r="AN1552" s="141" t="s">
        <v>8</v>
      </c>
      <c r="AO1552" s="139" t="s">
        <v>1614</v>
      </c>
      <c r="AP1552" s="139" t="s">
        <v>7</v>
      </c>
      <c r="AQ1552" s="139"/>
      <c r="AR1552" s="381"/>
      <c r="AS1552" s="139" t="s">
        <v>4075</v>
      </c>
      <c r="AT1552" s="141" t="s">
        <v>43</v>
      </c>
      <c r="AU1552" s="141">
        <v>320</v>
      </c>
      <c r="AV1552" s="383"/>
      <c r="AW1552" s="385"/>
      <c r="AX1552" s="139"/>
      <c r="AY1552" t="s">
        <v>19061</v>
      </c>
      <c r="AZ1552">
        <v>17000</v>
      </c>
      <c r="BA1552" s="381"/>
      <c r="BB1552" s="139" t="s">
        <v>1450</v>
      </c>
      <c r="BC1552" s="166">
        <v>39</v>
      </c>
      <c r="BD1552" s="166"/>
      <c r="BE1552" s="166"/>
      <c r="BF1552" s="166"/>
      <c r="BG1552" s="166"/>
      <c r="BH1552" s="308" t="s">
        <v>13615</v>
      </c>
      <c r="BI1552" s="308"/>
      <c r="BJ1552" s="141" t="s">
        <v>26</v>
      </c>
      <c r="BK1552" s="141" t="s">
        <v>26</v>
      </c>
      <c r="BL1552" s="141"/>
      <c r="BM1552" s="141"/>
      <c r="BN1552" s="139" t="s">
        <v>4075</v>
      </c>
      <c r="BQ1552" s="141"/>
      <c r="BV1552" s="141"/>
      <c r="BX1552" s="141"/>
      <c r="BY1552" s="141"/>
      <c r="BZ1552" s="141"/>
      <c r="CA1552" s="141"/>
      <c r="CB1552" s="141"/>
      <c r="CC1552" s="141"/>
      <c r="CD1552" s="141"/>
      <c r="CE1552" s="141"/>
      <c r="CF1552" s="141"/>
      <c r="CG1552" s="141"/>
    </row>
    <row r="1553" spans="1:85" x14ac:dyDescent="0.35">
      <c r="A1553" s="155" t="s">
        <v>8769</v>
      </c>
      <c r="B1553" s="139" t="s">
        <v>4075</v>
      </c>
      <c r="C1553" s="18">
        <v>42996</v>
      </c>
      <c r="D1553" s="144">
        <v>0.75069444444444444</v>
      </c>
      <c r="E1553" s="141" t="s">
        <v>13272</v>
      </c>
      <c r="F1553" s="141">
        <v>3</v>
      </c>
      <c r="G1553" s="141" t="s">
        <v>2741</v>
      </c>
      <c r="H1553" s="141">
        <v>2017</v>
      </c>
      <c r="I1553" s="18">
        <v>42996</v>
      </c>
      <c r="J1553" s="144">
        <v>0.75069444444444444</v>
      </c>
      <c r="K1553" s="378"/>
      <c r="L1553" s="139" t="s">
        <v>4075</v>
      </c>
      <c r="M1553" s="141"/>
      <c r="N1553" s="248"/>
      <c r="O1553" s="141" t="s">
        <v>26</v>
      </c>
      <c r="P1553" s="141"/>
      <c r="Q1553" s="141" t="s">
        <v>8770</v>
      </c>
      <c r="R1553" s="141" t="s">
        <v>8771</v>
      </c>
      <c r="S1553" s="141"/>
      <c r="T1553" s="141"/>
      <c r="U1553" s="141"/>
      <c r="V1553" s="141"/>
      <c r="W1553" s="139" t="s">
        <v>4075</v>
      </c>
      <c r="X1553" s="141" t="s">
        <v>25</v>
      </c>
      <c r="Y1553" s="141" t="s">
        <v>27</v>
      </c>
      <c r="Z1553" s="141" t="s">
        <v>4</v>
      </c>
      <c r="AA1553" s="141" t="s">
        <v>34</v>
      </c>
      <c r="AB1553" s="141"/>
      <c r="AC1553" s="139" t="s">
        <v>18050</v>
      </c>
      <c r="AD1553" s="380"/>
      <c r="AE1553" s="139" t="s">
        <v>103</v>
      </c>
      <c r="AF1553" s="139" t="s">
        <v>13075</v>
      </c>
      <c r="AG1553" s="139" t="s">
        <v>103</v>
      </c>
      <c r="AH1553" s="139" t="s">
        <v>1378</v>
      </c>
      <c r="AI1553" s="139" t="s">
        <v>7340</v>
      </c>
      <c r="AJ1553" s="139"/>
      <c r="AK1553" s="139" t="s">
        <v>7340</v>
      </c>
      <c r="AL1553" s="139" t="s">
        <v>1408</v>
      </c>
      <c r="AM1553" s="141" t="s">
        <v>6</v>
      </c>
      <c r="AN1553" s="141" t="s">
        <v>8</v>
      </c>
      <c r="AO1553" s="139" t="s">
        <v>1614</v>
      </c>
      <c r="AP1553" s="139" t="s">
        <v>7</v>
      </c>
      <c r="AQ1553" s="139"/>
      <c r="AR1553" s="381"/>
      <c r="AS1553" s="139" t="s">
        <v>4075</v>
      </c>
      <c r="AT1553" s="141" t="s">
        <v>1404</v>
      </c>
      <c r="AU1553" s="141"/>
      <c r="AV1553" s="383"/>
      <c r="AW1553" s="385"/>
      <c r="AX1553" s="139"/>
      <c r="AY1553" t="s">
        <v>19062</v>
      </c>
      <c r="AZ1553">
        <v>12000</v>
      </c>
      <c r="BA1553" s="381"/>
      <c r="BB1553" s="139" t="s">
        <v>1450</v>
      </c>
      <c r="BC1553" s="166"/>
      <c r="BD1553" s="166"/>
      <c r="BE1553" s="166"/>
      <c r="BF1553" s="166"/>
      <c r="BG1553" s="166"/>
      <c r="BH1553" s="308"/>
      <c r="BI1553" s="308"/>
      <c r="BJ1553" s="141" t="s">
        <v>26</v>
      </c>
      <c r="BK1553" s="141" t="s">
        <v>26</v>
      </c>
      <c r="BL1553" s="141"/>
      <c r="BM1553" s="141"/>
      <c r="BN1553" s="139" t="s">
        <v>4075</v>
      </c>
      <c r="BQ1553" s="141"/>
      <c r="BV1553" s="141"/>
      <c r="BX1553" s="141"/>
      <c r="BY1553" s="141"/>
      <c r="BZ1553" s="141"/>
      <c r="CA1553" s="141"/>
      <c r="CB1553" s="141"/>
      <c r="CC1553" s="141"/>
      <c r="CD1553" s="141"/>
      <c r="CE1553" s="141"/>
      <c r="CF1553" s="141"/>
      <c r="CG1553" s="141"/>
    </row>
    <row r="1554" spans="1:85" x14ac:dyDescent="0.35">
      <c r="A1554" s="155" t="s">
        <v>8775</v>
      </c>
      <c r="B1554" s="139" t="s">
        <v>4075</v>
      </c>
      <c r="C1554" s="18">
        <v>42996</v>
      </c>
      <c r="D1554" s="144">
        <v>0.54236111111111107</v>
      </c>
      <c r="E1554" s="141" t="s">
        <v>13272</v>
      </c>
      <c r="F1554" s="141">
        <v>3</v>
      </c>
      <c r="G1554" s="141" t="s">
        <v>2741</v>
      </c>
      <c r="H1554" s="141">
        <v>2017</v>
      </c>
      <c r="I1554" s="18">
        <v>42996</v>
      </c>
      <c r="J1554" s="144"/>
      <c r="K1554" s="378"/>
      <c r="L1554" s="139" t="s">
        <v>4075</v>
      </c>
      <c r="M1554" s="141"/>
      <c r="N1554" s="248"/>
      <c r="O1554" s="141" t="s">
        <v>26</v>
      </c>
      <c r="P1554" s="141"/>
      <c r="Q1554" s="141" t="s">
        <v>8776</v>
      </c>
      <c r="R1554" s="141"/>
      <c r="S1554" s="141"/>
      <c r="T1554" s="141"/>
      <c r="U1554" s="141"/>
      <c r="V1554" s="141"/>
      <c r="W1554" s="139" t="s">
        <v>4075</v>
      </c>
      <c r="X1554" s="141" t="s">
        <v>25</v>
      </c>
      <c r="Y1554" s="141" t="s">
        <v>27</v>
      </c>
      <c r="Z1554" s="141" t="s">
        <v>4</v>
      </c>
      <c r="AA1554" s="141" t="s">
        <v>34</v>
      </c>
      <c r="AB1554" s="141"/>
      <c r="AC1554" s="139" t="s">
        <v>18049</v>
      </c>
      <c r="AD1554" s="380"/>
      <c r="AE1554" s="139" t="s">
        <v>102</v>
      </c>
      <c r="AF1554" s="139" t="s">
        <v>13074</v>
      </c>
      <c r="AG1554" s="139" t="s">
        <v>102</v>
      </c>
      <c r="AH1554" s="139" t="s">
        <v>1378</v>
      </c>
      <c r="AI1554" s="139" t="s">
        <v>11</v>
      </c>
      <c r="AJ1554" s="139" t="s">
        <v>11</v>
      </c>
      <c r="AK1554" s="139"/>
      <c r="AL1554" s="139"/>
      <c r="AM1554" s="141" t="s">
        <v>6</v>
      </c>
      <c r="AN1554" s="141" t="s">
        <v>8</v>
      </c>
      <c r="AO1554" s="139" t="s">
        <v>1477</v>
      </c>
      <c r="AP1554" s="139" t="s">
        <v>7</v>
      </c>
      <c r="AQ1554" s="139"/>
      <c r="AR1554" s="381"/>
      <c r="AS1554" s="139" t="s">
        <v>4075</v>
      </c>
      <c r="AT1554" s="141" t="s">
        <v>43</v>
      </c>
      <c r="AU1554" s="141">
        <v>280</v>
      </c>
      <c r="AV1554" s="383"/>
      <c r="AW1554" s="385"/>
      <c r="AX1554" s="139"/>
      <c r="AY1554" t="s">
        <v>18336</v>
      </c>
      <c r="BA1554" s="381"/>
      <c r="BB1554" s="139" t="s">
        <v>17</v>
      </c>
      <c r="BC1554" s="166"/>
      <c r="BD1554" s="166"/>
      <c r="BE1554" s="166"/>
      <c r="BF1554" s="166"/>
      <c r="BG1554" s="166"/>
      <c r="BH1554" s="308"/>
      <c r="BI1554" s="308"/>
      <c r="BJ1554" s="141" t="s">
        <v>26</v>
      </c>
      <c r="BK1554" s="141" t="s">
        <v>26</v>
      </c>
      <c r="BL1554" s="141"/>
      <c r="BM1554" s="141"/>
      <c r="BN1554" s="139" t="s">
        <v>4075</v>
      </c>
      <c r="BQ1554" s="141"/>
      <c r="BV1554" s="141"/>
      <c r="BX1554" s="141"/>
      <c r="BY1554" s="141"/>
      <c r="BZ1554" s="141"/>
      <c r="CA1554" s="141"/>
      <c r="CB1554" s="141"/>
      <c r="CC1554" s="141"/>
      <c r="CD1554" s="141"/>
      <c r="CE1554" s="141"/>
      <c r="CF1554" s="141"/>
      <c r="CG1554" s="141"/>
    </row>
    <row r="1555" spans="1:85" x14ac:dyDescent="0.35">
      <c r="A1555" s="155" t="s">
        <v>8772</v>
      </c>
      <c r="B1555" s="139" t="s">
        <v>4075</v>
      </c>
      <c r="C1555" s="18">
        <v>42996</v>
      </c>
      <c r="D1555" s="144">
        <v>0.63194444444444442</v>
      </c>
      <c r="E1555" s="141" t="s">
        <v>13272</v>
      </c>
      <c r="F1555" s="141">
        <v>3</v>
      </c>
      <c r="G1555" s="141" t="s">
        <v>2741</v>
      </c>
      <c r="H1555" s="141">
        <v>2017</v>
      </c>
      <c r="I1555" s="18">
        <v>42996</v>
      </c>
      <c r="J1555" s="144">
        <v>0.63055555555555554</v>
      </c>
      <c r="K1555" s="378"/>
      <c r="L1555" s="139" t="s">
        <v>4075</v>
      </c>
      <c r="M1555" s="141"/>
      <c r="N1555" s="248"/>
      <c r="O1555" s="141" t="s">
        <v>26</v>
      </c>
      <c r="P1555" s="141"/>
      <c r="Q1555" s="141" t="s">
        <v>8773</v>
      </c>
      <c r="R1555" s="141" t="s">
        <v>8774</v>
      </c>
      <c r="S1555" s="141"/>
      <c r="T1555" s="141"/>
      <c r="U1555" s="141">
        <v>113259328</v>
      </c>
      <c r="V1555" s="141"/>
      <c r="W1555" s="139" t="s">
        <v>4075</v>
      </c>
      <c r="X1555" s="141" t="s">
        <v>25</v>
      </c>
      <c r="Y1555" s="141" t="s">
        <v>27</v>
      </c>
      <c r="Z1555" s="141" t="s">
        <v>4</v>
      </c>
      <c r="AA1555" s="141" t="s">
        <v>34</v>
      </c>
      <c r="AB1555" s="141"/>
      <c r="AC1555" s="139" t="s">
        <v>18047</v>
      </c>
      <c r="AD1555" s="380"/>
      <c r="AE1555" s="139" t="s">
        <v>4</v>
      </c>
      <c r="AF1555" s="139" t="s">
        <v>13073</v>
      </c>
      <c r="AG1555" s="139" t="s">
        <v>4</v>
      </c>
      <c r="AH1555" s="139" t="s">
        <v>1378</v>
      </c>
      <c r="AI1555" s="139" t="s">
        <v>15678</v>
      </c>
      <c r="AJ1555" s="139"/>
      <c r="AK1555" s="139" t="s">
        <v>15678</v>
      </c>
      <c r="AL1555" s="139" t="s">
        <v>7</v>
      </c>
      <c r="AM1555" s="141" t="s">
        <v>6</v>
      </c>
      <c r="AN1555" s="141" t="s">
        <v>8</v>
      </c>
      <c r="AO1555" s="139" t="s">
        <v>1614</v>
      </c>
      <c r="AP1555" s="139" t="s">
        <v>7</v>
      </c>
      <c r="AQ1555" s="139"/>
      <c r="AR1555" s="381"/>
      <c r="AS1555" s="139" t="s">
        <v>4075</v>
      </c>
      <c r="AT1555" s="141" t="s">
        <v>1404</v>
      </c>
      <c r="AU1555" s="141"/>
      <c r="AV1555" s="383"/>
      <c r="AW1555" s="385"/>
      <c r="AX1555" s="139"/>
      <c r="AY1555" t="s">
        <v>18947</v>
      </c>
      <c r="AZ1555">
        <v>12000</v>
      </c>
      <c r="BA1555" s="381"/>
      <c r="BB1555" s="139" t="s">
        <v>1444</v>
      </c>
      <c r="BC1555" s="166"/>
      <c r="BD1555" s="166"/>
      <c r="BE1555" s="166"/>
      <c r="BF1555" s="166"/>
      <c r="BG1555" s="166"/>
      <c r="BH1555" s="308"/>
      <c r="BI1555" s="308"/>
      <c r="BJ1555" s="141" t="s">
        <v>26</v>
      </c>
      <c r="BK1555" s="141" t="s">
        <v>26</v>
      </c>
      <c r="BL1555" s="141"/>
      <c r="BM1555" s="141"/>
      <c r="BN1555" s="139" t="s">
        <v>4075</v>
      </c>
      <c r="BQ1555" s="141" t="s">
        <v>15894</v>
      </c>
      <c r="BR1555" s="135" t="s">
        <v>15685</v>
      </c>
      <c r="BT1555" s="135" t="s">
        <v>15355</v>
      </c>
      <c r="BU1555" s="135" t="s">
        <v>15363</v>
      </c>
      <c r="BV1555" s="141" t="s">
        <v>13262</v>
      </c>
      <c r="BW1555" s="135" t="s">
        <v>3829</v>
      </c>
      <c r="BX1555" s="141" t="s">
        <v>15681</v>
      </c>
      <c r="BY1555" s="141" t="s">
        <v>12</v>
      </c>
      <c r="BZ1555" s="141" t="s">
        <v>26</v>
      </c>
      <c r="CA1555" s="141" t="s">
        <v>1848</v>
      </c>
      <c r="CB1555" s="141"/>
      <c r="CC1555" s="141" t="s">
        <v>15690</v>
      </c>
      <c r="CD1555" s="141" t="s">
        <v>34</v>
      </c>
      <c r="CE1555" s="141" t="s">
        <v>15450</v>
      </c>
      <c r="CF1555" s="141" t="s">
        <v>15451</v>
      </c>
      <c r="CG1555" s="141" t="s">
        <v>4004</v>
      </c>
    </row>
    <row r="1556" spans="1:85" x14ac:dyDescent="0.35">
      <c r="A1556" s="155" t="s">
        <v>8760</v>
      </c>
      <c r="B1556" s="139" t="s">
        <v>4075</v>
      </c>
      <c r="C1556" s="18">
        <v>42997</v>
      </c>
      <c r="D1556" s="144">
        <v>0.80069444444444449</v>
      </c>
      <c r="E1556" s="141" t="s">
        <v>13272</v>
      </c>
      <c r="F1556" s="141">
        <v>3</v>
      </c>
      <c r="G1556" s="141" t="s">
        <v>2741</v>
      </c>
      <c r="H1556" s="141">
        <v>2017</v>
      </c>
      <c r="I1556" s="18">
        <v>42997</v>
      </c>
      <c r="J1556" s="144">
        <v>0.80069444444444449</v>
      </c>
      <c r="K1556" s="378"/>
      <c r="L1556" s="139" t="s">
        <v>4075</v>
      </c>
      <c r="M1556" s="141"/>
      <c r="N1556" s="248"/>
      <c r="O1556" s="141" t="s">
        <v>26</v>
      </c>
      <c r="P1556" s="141"/>
      <c r="Q1556" s="141" t="s">
        <v>8761</v>
      </c>
      <c r="R1556" s="141" t="s">
        <v>8762</v>
      </c>
      <c r="S1556" s="141"/>
      <c r="T1556" s="141"/>
      <c r="U1556" s="141">
        <v>113262536</v>
      </c>
      <c r="V1556" s="141"/>
      <c r="W1556" s="139" t="s">
        <v>4075</v>
      </c>
      <c r="X1556" s="141" t="s">
        <v>25</v>
      </c>
      <c r="Y1556" s="141" t="s">
        <v>27</v>
      </c>
      <c r="Z1556" s="141" t="s">
        <v>4</v>
      </c>
      <c r="AA1556" s="141" t="s">
        <v>34</v>
      </c>
      <c r="AB1556" s="141"/>
      <c r="AC1556" s="139" t="s">
        <v>18047</v>
      </c>
      <c r="AD1556" s="380"/>
      <c r="AE1556" s="139" t="s">
        <v>4</v>
      </c>
      <c r="AF1556" s="139" t="s">
        <v>13073</v>
      </c>
      <c r="AG1556" s="139" t="s">
        <v>4</v>
      </c>
      <c r="AH1556" s="139" t="s">
        <v>1378</v>
      </c>
      <c r="AI1556" s="139" t="s">
        <v>15678</v>
      </c>
      <c r="AJ1556" s="139"/>
      <c r="AK1556" s="139" t="s">
        <v>15678</v>
      </c>
      <c r="AL1556" s="139" t="s">
        <v>7</v>
      </c>
      <c r="AM1556" s="141" t="s">
        <v>6</v>
      </c>
      <c r="AN1556" s="141" t="s">
        <v>8</v>
      </c>
      <c r="AO1556" s="139" t="s">
        <v>1614</v>
      </c>
      <c r="AP1556" s="139" t="s">
        <v>7</v>
      </c>
      <c r="AQ1556" s="139"/>
      <c r="AR1556" s="381"/>
      <c r="AS1556" s="139" t="s">
        <v>4075</v>
      </c>
      <c r="AT1556" s="141" t="s">
        <v>1404</v>
      </c>
      <c r="AU1556" s="141"/>
      <c r="AV1556" s="383"/>
      <c r="AW1556" s="385"/>
      <c r="AX1556" s="139"/>
      <c r="AY1556" t="s">
        <v>19063</v>
      </c>
      <c r="AZ1556">
        <v>12000</v>
      </c>
      <c r="BA1556" s="381"/>
      <c r="BB1556" s="139" t="s">
        <v>1444</v>
      </c>
      <c r="BC1556" s="166"/>
      <c r="BD1556" s="166"/>
      <c r="BE1556" s="166"/>
      <c r="BF1556" s="166"/>
      <c r="BG1556" s="166"/>
      <c r="BH1556" s="308"/>
      <c r="BI1556" s="308"/>
      <c r="BJ1556" s="141" t="s">
        <v>26</v>
      </c>
      <c r="BK1556" s="141" t="s">
        <v>26</v>
      </c>
      <c r="BL1556" s="141"/>
      <c r="BM1556" s="141"/>
      <c r="BN1556" s="139" t="s">
        <v>4075</v>
      </c>
      <c r="BQ1556" s="141" t="s">
        <v>15895</v>
      </c>
      <c r="BR1556" s="135" t="s">
        <v>15693</v>
      </c>
      <c r="BT1556" s="135" t="s">
        <v>15355</v>
      </c>
      <c r="BU1556" s="135" t="s">
        <v>13266</v>
      </c>
      <c r="BV1556" s="141" t="s">
        <v>13261</v>
      </c>
      <c r="BW1556" s="135" t="s">
        <v>3829</v>
      </c>
      <c r="BX1556" s="141"/>
      <c r="BY1556" s="141"/>
      <c r="BZ1556" s="141"/>
      <c r="CA1556" s="141"/>
      <c r="CB1556" s="141"/>
      <c r="CC1556" s="141"/>
      <c r="CD1556" s="141"/>
      <c r="CE1556" s="141" t="s">
        <v>15452</v>
      </c>
      <c r="CF1556" s="141" t="s">
        <v>15451</v>
      </c>
      <c r="CG1556" s="141" t="s">
        <v>4004</v>
      </c>
    </row>
    <row r="1557" spans="1:85" x14ac:dyDescent="0.35">
      <c r="A1557" s="155" t="s">
        <v>20053</v>
      </c>
      <c r="B1557" s="139" t="s">
        <v>4075</v>
      </c>
      <c r="C1557" s="18">
        <v>42998</v>
      </c>
      <c r="D1557" s="144">
        <v>0.46824074074074074</v>
      </c>
      <c r="E1557" s="141" t="s">
        <v>13272</v>
      </c>
      <c r="F1557" s="141">
        <v>3</v>
      </c>
      <c r="G1557" s="141" t="s">
        <v>2741</v>
      </c>
      <c r="H1557" s="141">
        <v>2017</v>
      </c>
      <c r="I1557" s="18">
        <v>42998</v>
      </c>
      <c r="J1557" s="144">
        <v>0.46805555555555556</v>
      </c>
      <c r="K1557" s="378"/>
      <c r="L1557" s="139" t="s">
        <v>4075</v>
      </c>
      <c r="M1557" s="141" t="s">
        <v>28</v>
      </c>
      <c r="N1557" s="248">
        <v>44245</v>
      </c>
      <c r="O1557" s="141" t="s">
        <v>25</v>
      </c>
      <c r="P1557" s="141"/>
      <c r="Q1557" s="141"/>
      <c r="R1557" s="141" t="s">
        <v>1944</v>
      </c>
      <c r="S1557" s="141"/>
      <c r="T1557" s="141" t="s">
        <v>20054</v>
      </c>
      <c r="U1557" s="141"/>
      <c r="V1557" s="141"/>
      <c r="W1557" s="139" t="s">
        <v>4075</v>
      </c>
      <c r="X1557" s="141" t="s">
        <v>25</v>
      </c>
      <c r="Y1557" s="141" t="s">
        <v>27</v>
      </c>
      <c r="Z1557" s="141"/>
      <c r="AA1557" s="141" t="s">
        <v>34</v>
      </c>
      <c r="AB1557" s="141"/>
      <c r="AC1557" s="139" t="s">
        <v>18047</v>
      </c>
      <c r="AD1557" s="380"/>
      <c r="AE1557" s="139" t="s">
        <v>105</v>
      </c>
      <c r="AF1557" s="139" t="s">
        <v>13076</v>
      </c>
      <c r="AG1557" s="139" t="s">
        <v>1518</v>
      </c>
      <c r="AH1557" s="139" t="s">
        <v>1380</v>
      </c>
      <c r="AI1557" s="139" t="s">
        <v>1518</v>
      </c>
      <c r="AJ1557" s="139"/>
      <c r="AK1557" s="139" t="s">
        <v>1518</v>
      </c>
      <c r="AL1557" s="139" t="s">
        <v>7</v>
      </c>
      <c r="AM1557" s="141" t="s">
        <v>9</v>
      </c>
      <c r="AN1557" s="141" t="s">
        <v>8</v>
      </c>
      <c r="AO1557" s="139"/>
      <c r="AP1557" s="139" t="s">
        <v>7</v>
      </c>
      <c r="AQ1557" s="139"/>
      <c r="AR1557" s="381"/>
      <c r="AS1557" s="139" t="s">
        <v>4075</v>
      </c>
      <c r="AT1557" s="141" t="s">
        <v>43</v>
      </c>
      <c r="AU1557" s="141">
        <v>518</v>
      </c>
      <c r="AV1557" s="383"/>
      <c r="AW1557" s="385"/>
      <c r="AX1557" s="139" t="s">
        <v>175</v>
      </c>
      <c r="AY1557" t="s">
        <v>18671</v>
      </c>
      <c r="BA1557" s="381"/>
      <c r="BB1557" s="139" t="s">
        <v>17</v>
      </c>
      <c r="BC1557" s="166"/>
      <c r="BD1557" s="166"/>
      <c r="BE1557" s="166"/>
      <c r="BF1557" s="166"/>
      <c r="BG1557" s="166"/>
      <c r="BH1557" s="308"/>
      <c r="BI1557" s="308"/>
      <c r="BJ1557" s="141" t="s">
        <v>26</v>
      </c>
      <c r="BK1557" s="141" t="s">
        <v>26</v>
      </c>
      <c r="BL1557" s="141"/>
      <c r="BM1557" s="141"/>
      <c r="BN1557" s="139" t="s">
        <v>4075</v>
      </c>
      <c r="BQ1557" s="141"/>
      <c r="BV1557" s="141"/>
      <c r="BX1557" s="141"/>
      <c r="BY1557" s="141"/>
      <c r="BZ1557" s="141"/>
      <c r="CA1557" s="141"/>
      <c r="CB1557" s="141"/>
      <c r="CC1557" s="141"/>
      <c r="CD1557" s="141"/>
      <c r="CE1557" s="141"/>
      <c r="CF1557" s="141"/>
      <c r="CG1557" s="141"/>
    </row>
    <row r="1558" spans="1:85" x14ac:dyDescent="0.35">
      <c r="A1558" s="155" t="s">
        <v>8755</v>
      </c>
      <c r="B1558" s="139" t="s">
        <v>4075</v>
      </c>
      <c r="C1558" s="18">
        <v>42998</v>
      </c>
      <c r="D1558" s="144">
        <v>0.36180555555555555</v>
      </c>
      <c r="E1558" s="141" t="s">
        <v>13272</v>
      </c>
      <c r="F1558" s="141">
        <v>3</v>
      </c>
      <c r="G1558" s="141" t="s">
        <v>2741</v>
      </c>
      <c r="H1558" s="141">
        <v>2017</v>
      </c>
      <c r="I1558" s="18">
        <v>42998</v>
      </c>
      <c r="J1558" s="144"/>
      <c r="K1558" s="378"/>
      <c r="L1558" s="139" t="s">
        <v>4075</v>
      </c>
      <c r="M1558" s="141"/>
      <c r="N1558" s="248"/>
      <c r="O1558" s="141" t="s">
        <v>26</v>
      </c>
      <c r="P1558" s="141"/>
      <c r="Q1558" s="141"/>
      <c r="R1558" s="141"/>
      <c r="S1558" s="141" t="s">
        <v>8756</v>
      </c>
      <c r="T1558" s="141"/>
      <c r="U1558" s="141"/>
      <c r="V1558" s="141"/>
      <c r="W1558" s="139" t="s">
        <v>4075</v>
      </c>
      <c r="X1558" s="141" t="s">
        <v>25</v>
      </c>
      <c r="Y1558" s="141" t="s">
        <v>27</v>
      </c>
      <c r="Z1558" s="141" t="s">
        <v>4</v>
      </c>
      <c r="AA1558" s="141" t="s">
        <v>35</v>
      </c>
      <c r="AB1558" s="141"/>
      <c r="AC1558" s="139" t="s">
        <v>18048</v>
      </c>
      <c r="AD1558" s="380"/>
      <c r="AE1558" s="139" t="s">
        <v>105</v>
      </c>
      <c r="AF1558" s="139" t="s">
        <v>13076</v>
      </c>
      <c r="AG1558" s="139" t="s">
        <v>1518</v>
      </c>
      <c r="AH1558" s="139" t="s">
        <v>1378</v>
      </c>
      <c r="AI1558" s="139" t="s">
        <v>1518</v>
      </c>
      <c r="AJ1558" s="139"/>
      <c r="AK1558" s="139" t="s">
        <v>1518</v>
      </c>
      <c r="AL1558" s="139" t="s">
        <v>7</v>
      </c>
      <c r="AM1558" s="141" t="s">
        <v>12</v>
      </c>
      <c r="AN1558" s="141" t="s">
        <v>8</v>
      </c>
      <c r="AO1558" s="139" t="s">
        <v>1618</v>
      </c>
      <c r="AP1558" s="139" t="s">
        <v>7</v>
      </c>
      <c r="AQ1558" s="139"/>
      <c r="AR1558" s="381"/>
      <c r="AS1558" s="139" t="s">
        <v>4075</v>
      </c>
      <c r="AT1558" s="141" t="s">
        <v>1404</v>
      </c>
      <c r="AU1558" s="141"/>
      <c r="AV1558" s="383"/>
      <c r="AW1558" s="385"/>
      <c r="AX1558" s="139"/>
      <c r="AY1558" t="s">
        <v>19064</v>
      </c>
      <c r="AZ1558">
        <v>70000</v>
      </c>
      <c r="BA1558" s="381"/>
      <c r="BB1558" s="139" t="s">
        <v>1450</v>
      </c>
      <c r="BC1558" s="166"/>
      <c r="BD1558" s="166"/>
      <c r="BE1558" s="166"/>
      <c r="BF1558" s="166"/>
      <c r="BG1558" s="166"/>
      <c r="BH1558" s="308"/>
      <c r="BI1558" s="308"/>
      <c r="BJ1558" s="141" t="s">
        <v>26</v>
      </c>
      <c r="BK1558" s="141" t="s">
        <v>26</v>
      </c>
      <c r="BL1558" s="141"/>
      <c r="BM1558" s="141"/>
      <c r="BN1558" s="139" t="s">
        <v>4075</v>
      </c>
      <c r="BQ1558" s="141"/>
      <c r="BV1558" s="141"/>
      <c r="BX1558" s="141"/>
      <c r="BY1558" s="141"/>
      <c r="BZ1558" s="141"/>
      <c r="CA1558" s="141"/>
      <c r="CB1558" s="141"/>
      <c r="CC1558" s="141"/>
      <c r="CD1558" s="141"/>
      <c r="CE1558" s="141"/>
      <c r="CF1558" s="141"/>
      <c r="CG1558" s="141"/>
    </row>
    <row r="1559" spans="1:85" x14ac:dyDescent="0.35">
      <c r="A1559" s="155" t="s">
        <v>8757</v>
      </c>
      <c r="B1559" s="139" t="s">
        <v>4075</v>
      </c>
      <c r="C1559" s="18">
        <v>42998</v>
      </c>
      <c r="D1559" s="144">
        <v>8.7499999999999994E-2</v>
      </c>
      <c r="E1559" s="141" t="s">
        <v>13272</v>
      </c>
      <c r="F1559" s="141">
        <v>3</v>
      </c>
      <c r="G1559" s="141" t="s">
        <v>2741</v>
      </c>
      <c r="H1559" s="141">
        <v>2017</v>
      </c>
      <c r="I1559" s="18">
        <v>42998</v>
      </c>
      <c r="J1559" s="144">
        <v>8.7499999999999994E-2</v>
      </c>
      <c r="K1559" s="378"/>
      <c r="L1559" s="139" t="s">
        <v>4075</v>
      </c>
      <c r="M1559" s="141"/>
      <c r="N1559" s="248"/>
      <c r="O1559" s="141" t="s">
        <v>26</v>
      </c>
      <c r="P1559" s="141"/>
      <c r="Q1559" s="141" t="s">
        <v>8758</v>
      </c>
      <c r="R1559" s="141" t="s">
        <v>8759</v>
      </c>
      <c r="S1559" s="141"/>
      <c r="T1559" s="141"/>
      <c r="U1559" s="141">
        <v>113262880</v>
      </c>
      <c r="V1559" s="141"/>
      <c r="W1559" s="139" t="s">
        <v>4075</v>
      </c>
      <c r="X1559" s="141" t="s">
        <v>25</v>
      </c>
      <c r="Y1559" s="141" t="s">
        <v>27</v>
      </c>
      <c r="Z1559" s="141" t="s">
        <v>4</v>
      </c>
      <c r="AA1559" s="141" t="s">
        <v>34</v>
      </c>
      <c r="AB1559" s="141"/>
      <c r="AC1559" s="139" t="s">
        <v>18047</v>
      </c>
      <c r="AD1559" s="380"/>
      <c r="AE1559" s="139" t="s">
        <v>103</v>
      </c>
      <c r="AF1559" s="139" t="s">
        <v>13075</v>
      </c>
      <c r="AG1559" s="139" t="s">
        <v>103</v>
      </c>
      <c r="AH1559" s="139" t="s">
        <v>1378</v>
      </c>
      <c r="AI1559" s="139" t="s">
        <v>7340</v>
      </c>
      <c r="AJ1559" s="139"/>
      <c r="AK1559" s="139" t="s">
        <v>7340</v>
      </c>
      <c r="AL1559" s="139" t="s">
        <v>1408</v>
      </c>
      <c r="AM1559" s="141" t="s">
        <v>1527</v>
      </c>
      <c r="AN1559" s="141" t="s">
        <v>8</v>
      </c>
      <c r="AO1559" s="139" t="s">
        <v>1614</v>
      </c>
      <c r="AP1559" s="139" t="s">
        <v>7</v>
      </c>
      <c r="AQ1559" s="139"/>
      <c r="AR1559" s="381"/>
      <c r="AS1559" s="139" t="s">
        <v>4075</v>
      </c>
      <c r="AT1559" s="141" t="s">
        <v>43</v>
      </c>
      <c r="AU1559" s="141">
        <v>500</v>
      </c>
      <c r="AV1559" s="383"/>
      <c r="AW1559" s="385"/>
      <c r="AX1559" s="139"/>
      <c r="AY1559" t="s">
        <v>18485</v>
      </c>
      <c r="AZ1559">
        <v>12000</v>
      </c>
      <c r="BA1559" s="381"/>
      <c r="BB1559" s="139" t="s">
        <v>17</v>
      </c>
      <c r="BC1559" s="166"/>
      <c r="BD1559" s="166"/>
      <c r="BE1559" s="166"/>
      <c r="BF1559" s="166"/>
      <c r="BG1559" s="166"/>
      <c r="BH1559" s="308"/>
      <c r="BI1559" s="308"/>
      <c r="BJ1559" s="141" t="s">
        <v>26</v>
      </c>
      <c r="BK1559" s="141" t="s">
        <v>26</v>
      </c>
      <c r="BL1559" s="141"/>
      <c r="BM1559" s="141"/>
      <c r="BN1559" s="139" t="s">
        <v>4075</v>
      </c>
      <c r="BQ1559" s="141"/>
      <c r="BV1559" s="141"/>
      <c r="BX1559" s="141"/>
      <c r="BY1559" s="141"/>
      <c r="BZ1559" s="141"/>
      <c r="CA1559" s="141"/>
      <c r="CB1559" s="141"/>
      <c r="CC1559" s="141"/>
      <c r="CD1559" s="141"/>
      <c r="CE1559" s="141"/>
      <c r="CF1559" s="141"/>
      <c r="CG1559" s="141"/>
    </row>
    <row r="1560" spans="1:85" x14ac:dyDescent="0.35">
      <c r="A1560" s="155" t="s">
        <v>8752</v>
      </c>
      <c r="B1560" s="139" t="s">
        <v>4075</v>
      </c>
      <c r="C1560" s="18">
        <v>42999</v>
      </c>
      <c r="D1560" s="144">
        <v>0.36041666666666666</v>
      </c>
      <c r="E1560" s="141" t="s">
        <v>13272</v>
      </c>
      <c r="F1560" s="141">
        <v>3</v>
      </c>
      <c r="G1560" s="141" t="s">
        <v>2741</v>
      </c>
      <c r="H1560" s="141">
        <v>2017</v>
      </c>
      <c r="I1560" s="18">
        <v>42999</v>
      </c>
      <c r="J1560" s="144">
        <v>0.10555555555555556</v>
      </c>
      <c r="K1560" s="378"/>
      <c r="L1560" s="139" t="s">
        <v>4075</v>
      </c>
      <c r="M1560" s="141"/>
      <c r="N1560" s="248"/>
      <c r="O1560" s="141" t="s">
        <v>26</v>
      </c>
      <c r="P1560" s="141"/>
      <c r="Q1560" s="141" t="s">
        <v>8753</v>
      </c>
      <c r="R1560" s="141" t="s">
        <v>8754</v>
      </c>
      <c r="S1560" s="141"/>
      <c r="T1560" s="141"/>
      <c r="U1560" s="141"/>
      <c r="V1560" s="141"/>
      <c r="W1560" s="139" t="s">
        <v>4075</v>
      </c>
      <c r="X1560" s="141" t="s">
        <v>25</v>
      </c>
      <c r="Y1560" s="141" t="s">
        <v>27</v>
      </c>
      <c r="Z1560" s="141" t="s">
        <v>4</v>
      </c>
      <c r="AA1560" s="141" t="s">
        <v>34</v>
      </c>
      <c r="AB1560" s="141"/>
      <c r="AC1560" s="139" t="s">
        <v>18047</v>
      </c>
      <c r="AD1560" s="380"/>
      <c r="AE1560" s="139" t="s">
        <v>102</v>
      </c>
      <c r="AF1560" s="139" t="s">
        <v>13074</v>
      </c>
      <c r="AG1560" s="139" t="s">
        <v>102</v>
      </c>
      <c r="AH1560" s="139" t="s">
        <v>1378</v>
      </c>
      <c r="AI1560" s="139" t="s">
        <v>11</v>
      </c>
      <c r="AJ1560" s="139" t="s">
        <v>11</v>
      </c>
      <c r="AK1560" s="139"/>
      <c r="AL1560" s="139"/>
      <c r="AM1560" s="141" t="s">
        <v>6</v>
      </c>
      <c r="AN1560" s="141" t="s">
        <v>8</v>
      </c>
      <c r="AO1560" s="139" t="s">
        <v>1477</v>
      </c>
      <c r="AP1560" s="139" t="s">
        <v>7</v>
      </c>
      <c r="AQ1560" s="139"/>
      <c r="AR1560" s="381"/>
      <c r="AS1560" s="139" t="s">
        <v>4075</v>
      </c>
      <c r="AT1560" s="141" t="s">
        <v>1404</v>
      </c>
      <c r="AU1560" s="141"/>
      <c r="AV1560" s="383"/>
      <c r="AW1560" s="385"/>
      <c r="AX1560" s="139"/>
      <c r="AY1560" t="s">
        <v>18698</v>
      </c>
      <c r="BA1560" s="381"/>
      <c r="BB1560" s="139" t="s">
        <v>1450</v>
      </c>
      <c r="BC1560" s="166"/>
      <c r="BD1560" s="166"/>
      <c r="BE1560" s="166"/>
      <c r="BF1560" s="166"/>
      <c r="BG1560" s="166"/>
      <c r="BH1560" s="308"/>
      <c r="BI1560" s="308"/>
      <c r="BJ1560" s="141" t="s">
        <v>26</v>
      </c>
      <c r="BK1560" s="141" t="s">
        <v>26</v>
      </c>
      <c r="BL1560" s="141"/>
      <c r="BM1560" s="141"/>
      <c r="BN1560" s="139" t="s">
        <v>4075</v>
      </c>
      <c r="BQ1560" s="141"/>
      <c r="BV1560" s="141"/>
      <c r="BX1560" s="141"/>
      <c r="BY1560" s="141"/>
      <c r="BZ1560" s="141"/>
      <c r="CA1560" s="141"/>
      <c r="CB1560" s="141"/>
      <c r="CC1560" s="141"/>
      <c r="CD1560" s="141"/>
      <c r="CE1560" s="141"/>
      <c r="CF1560" s="141"/>
      <c r="CG1560" s="141"/>
    </row>
    <row r="1561" spans="1:85" x14ac:dyDescent="0.35">
      <c r="A1561" s="155" t="s">
        <v>8751</v>
      </c>
      <c r="B1561" s="139" t="s">
        <v>4075</v>
      </c>
      <c r="C1561" s="18">
        <v>43000</v>
      </c>
      <c r="D1561" s="144">
        <v>0.60277777777777775</v>
      </c>
      <c r="E1561" s="141" t="s">
        <v>13272</v>
      </c>
      <c r="F1561" s="141">
        <v>3</v>
      </c>
      <c r="G1561" s="141" t="s">
        <v>2741</v>
      </c>
      <c r="H1561" s="141">
        <v>2017</v>
      </c>
      <c r="I1561" s="18"/>
      <c r="J1561" s="144"/>
      <c r="K1561" s="378"/>
      <c r="L1561" s="139" t="s">
        <v>4075</v>
      </c>
      <c r="M1561" s="141"/>
      <c r="N1561" s="248"/>
      <c r="O1561" s="141" t="s">
        <v>26</v>
      </c>
      <c r="P1561" s="141"/>
      <c r="Q1561" s="141"/>
      <c r="R1561" s="141"/>
      <c r="S1561" s="141"/>
      <c r="T1561" s="141"/>
      <c r="U1561" s="141"/>
      <c r="V1561" s="141"/>
      <c r="W1561" s="139" t="s">
        <v>4075</v>
      </c>
      <c r="X1561" s="141" t="s">
        <v>25</v>
      </c>
      <c r="Y1561" s="141" t="s">
        <v>27</v>
      </c>
      <c r="Z1561" s="141" t="s">
        <v>4</v>
      </c>
      <c r="AA1561" s="141" t="s">
        <v>34</v>
      </c>
      <c r="AB1561" s="141"/>
      <c r="AC1561" s="139" t="s">
        <v>18047</v>
      </c>
      <c r="AD1561" s="380"/>
      <c r="AE1561" s="139" t="s">
        <v>102</v>
      </c>
      <c r="AF1561" s="139" t="s">
        <v>13084</v>
      </c>
      <c r="AG1561" s="139" t="s">
        <v>102</v>
      </c>
      <c r="AH1561" s="139" t="s">
        <v>1378</v>
      </c>
      <c r="AI1561" s="139" t="s">
        <v>1403</v>
      </c>
      <c r="AJ1561" s="139" t="s">
        <v>1403</v>
      </c>
      <c r="AK1561" s="139"/>
      <c r="AL1561" s="139"/>
      <c r="AM1561" s="141" t="s">
        <v>6</v>
      </c>
      <c r="AN1561" s="141" t="s">
        <v>8</v>
      </c>
      <c r="AO1561" s="139" t="s">
        <v>1614</v>
      </c>
      <c r="AP1561" s="139" t="s">
        <v>1403</v>
      </c>
      <c r="AQ1561" s="139"/>
      <c r="AR1561" s="381"/>
      <c r="AS1561" s="139" t="s">
        <v>4075</v>
      </c>
      <c r="AT1561" s="141" t="s">
        <v>1404</v>
      </c>
      <c r="AU1561" s="141"/>
      <c r="AV1561" s="383"/>
      <c r="AW1561" s="385"/>
      <c r="AX1561" s="139"/>
      <c r="AY1561" t="s">
        <v>19065</v>
      </c>
      <c r="AZ1561">
        <v>12000</v>
      </c>
      <c r="BA1561" s="381"/>
      <c r="BB1561" s="139" t="s">
        <v>1444</v>
      </c>
      <c r="BC1561" s="166"/>
      <c r="BD1561" s="166"/>
      <c r="BE1561" s="166"/>
      <c r="BF1561" s="166"/>
      <c r="BG1561" s="166"/>
      <c r="BH1561" s="308"/>
      <c r="BI1561" s="308"/>
      <c r="BJ1561" s="141" t="s">
        <v>26</v>
      </c>
      <c r="BK1561" s="141" t="s">
        <v>26</v>
      </c>
      <c r="BL1561" s="141"/>
      <c r="BM1561" s="141"/>
      <c r="BN1561" s="139" t="s">
        <v>4075</v>
      </c>
      <c r="BQ1561" s="141"/>
      <c r="BV1561" s="141"/>
      <c r="BX1561" s="141"/>
      <c r="BY1561" s="141"/>
      <c r="BZ1561" s="141"/>
      <c r="CA1561" s="141"/>
      <c r="CB1561" s="141"/>
      <c r="CC1561" s="141"/>
      <c r="CD1561" s="141"/>
      <c r="CE1561" s="141"/>
      <c r="CF1561" s="141"/>
      <c r="CG1561" s="141"/>
    </row>
    <row r="1562" spans="1:85" x14ac:dyDescent="0.35">
      <c r="A1562" s="155" t="s">
        <v>8745</v>
      </c>
      <c r="B1562" s="139" t="s">
        <v>4075</v>
      </c>
      <c r="C1562" s="18">
        <v>43001</v>
      </c>
      <c r="D1562" s="144">
        <v>0.59513888888888888</v>
      </c>
      <c r="E1562" s="141" t="s">
        <v>13272</v>
      </c>
      <c r="F1562" s="141">
        <v>3</v>
      </c>
      <c r="G1562" s="141" t="s">
        <v>2741</v>
      </c>
      <c r="H1562" s="141">
        <v>2017</v>
      </c>
      <c r="I1562" s="18">
        <v>43001</v>
      </c>
      <c r="J1562" s="144">
        <v>0.59513888888888888</v>
      </c>
      <c r="K1562" s="378"/>
      <c r="L1562" s="139" t="s">
        <v>4075</v>
      </c>
      <c r="M1562" s="141"/>
      <c r="N1562" s="248"/>
      <c r="O1562" s="141" t="s">
        <v>26</v>
      </c>
      <c r="P1562" s="141"/>
      <c r="Q1562" s="141" t="s">
        <v>8746</v>
      </c>
      <c r="R1562" s="141" t="s">
        <v>8747</v>
      </c>
      <c r="S1562" s="141"/>
      <c r="T1562" s="141"/>
      <c r="U1562" s="141">
        <v>113343371</v>
      </c>
      <c r="V1562" s="141"/>
      <c r="W1562" s="139" t="s">
        <v>4075</v>
      </c>
      <c r="X1562" s="141" t="s">
        <v>25</v>
      </c>
      <c r="Y1562" s="141" t="s">
        <v>27</v>
      </c>
      <c r="Z1562" s="141" t="s">
        <v>4</v>
      </c>
      <c r="AA1562" s="141" t="s">
        <v>34</v>
      </c>
      <c r="AB1562" s="141"/>
      <c r="AC1562" s="139" t="s">
        <v>18050</v>
      </c>
      <c r="AD1562" s="380"/>
      <c r="AE1562" s="139" t="s">
        <v>4</v>
      </c>
      <c r="AF1562" s="139" t="s">
        <v>13073</v>
      </c>
      <c r="AG1562" s="139" t="s">
        <v>4</v>
      </c>
      <c r="AH1562" s="139" t="s">
        <v>1378</v>
      </c>
      <c r="AI1562" s="139" t="s">
        <v>15678</v>
      </c>
      <c r="AJ1562" s="139"/>
      <c r="AK1562" s="139" t="s">
        <v>15678</v>
      </c>
      <c r="AL1562" s="139" t="s">
        <v>7</v>
      </c>
      <c r="AM1562" s="141" t="s">
        <v>1527</v>
      </c>
      <c r="AN1562" s="141" t="s">
        <v>8</v>
      </c>
      <c r="AO1562" s="139" t="s">
        <v>1614</v>
      </c>
      <c r="AP1562" s="139" t="s">
        <v>7</v>
      </c>
      <c r="AQ1562" s="139"/>
      <c r="AR1562" s="381"/>
      <c r="AS1562" s="139" t="s">
        <v>4075</v>
      </c>
      <c r="AT1562" s="141" t="s">
        <v>43</v>
      </c>
      <c r="AU1562" s="141">
        <v>246</v>
      </c>
      <c r="AV1562" s="383"/>
      <c r="AW1562" s="385"/>
      <c r="AX1562" s="139"/>
      <c r="AY1562" t="s">
        <v>19010</v>
      </c>
      <c r="AZ1562">
        <v>12000</v>
      </c>
      <c r="BA1562" s="381"/>
      <c r="BB1562" s="139" t="s">
        <v>1450</v>
      </c>
      <c r="BC1562" s="166"/>
      <c r="BD1562" s="166"/>
      <c r="BE1562" s="166"/>
      <c r="BF1562" s="166"/>
      <c r="BG1562" s="166"/>
      <c r="BH1562" s="308"/>
      <c r="BI1562" s="308"/>
      <c r="BJ1562" s="141" t="s">
        <v>26</v>
      </c>
      <c r="BK1562" s="141" t="s">
        <v>25</v>
      </c>
      <c r="BL1562" s="141" t="s">
        <v>13181</v>
      </c>
      <c r="BM1562" s="141" t="s">
        <v>13182</v>
      </c>
      <c r="BN1562" s="139" t="s">
        <v>4075</v>
      </c>
      <c r="BQ1562" s="141" t="s">
        <v>15896</v>
      </c>
      <c r="BR1562" s="135" t="s">
        <v>15693</v>
      </c>
      <c r="BT1562" s="135" t="s">
        <v>15355</v>
      </c>
      <c r="BU1562" s="135" t="s">
        <v>15348</v>
      </c>
      <c r="BV1562" s="141" t="s">
        <v>2891</v>
      </c>
      <c r="BW1562" s="135" t="s">
        <v>13266</v>
      </c>
      <c r="BX1562" s="141"/>
      <c r="BY1562" s="141"/>
      <c r="BZ1562" s="141"/>
      <c r="CA1562" s="141"/>
      <c r="CB1562" s="141"/>
      <c r="CC1562" s="141"/>
      <c r="CD1562" s="141"/>
      <c r="CE1562" s="141" t="s">
        <v>15450</v>
      </c>
      <c r="CF1562" s="141" t="s">
        <v>15451</v>
      </c>
      <c r="CG1562" s="141" t="s">
        <v>1897</v>
      </c>
    </row>
    <row r="1563" spans="1:85" x14ac:dyDescent="0.35">
      <c r="A1563" s="155" t="s">
        <v>8748</v>
      </c>
      <c r="B1563" s="139" t="s">
        <v>4075</v>
      </c>
      <c r="C1563" s="18">
        <v>43001</v>
      </c>
      <c r="D1563" s="144">
        <v>0.38611111111111113</v>
      </c>
      <c r="E1563" s="141" t="s">
        <v>13272</v>
      </c>
      <c r="F1563" s="141">
        <v>3</v>
      </c>
      <c r="G1563" s="141" t="s">
        <v>2741</v>
      </c>
      <c r="H1563" s="141">
        <v>2017</v>
      </c>
      <c r="I1563" s="18">
        <v>43001</v>
      </c>
      <c r="J1563" s="144">
        <v>0.38611111111111113</v>
      </c>
      <c r="K1563" s="378"/>
      <c r="L1563" s="139" t="s">
        <v>4075</v>
      </c>
      <c r="M1563" s="141"/>
      <c r="N1563" s="248"/>
      <c r="O1563" s="141" t="s">
        <v>26</v>
      </c>
      <c r="P1563" s="141"/>
      <c r="Q1563" s="141" t="s">
        <v>8749</v>
      </c>
      <c r="R1563" s="141" t="s">
        <v>8750</v>
      </c>
      <c r="S1563" s="141"/>
      <c r="T1563" s="141"/>
      <c r="U1563" s="141"/>
      <c r="V1563" s="141"/>
      <c r="W1563" s="139" t="s">
        <v>4075</v>
      </c>
      <c r="X1563" s="141" t="s">
        <v>25</v>
      </c>
      <c r="Y1563" s="141" t="s">
        <v>27</v>
      </c>
      <c r="Z1563" s="141" t="s">
        <v>4</v>
      </c>
      <c r="AA1563" s="141" t="s">
        <v>34</v>
      </c>
      <c r="AB1563" s="141"/>
      <c r="AC1563" s="139" t="s">
        <v>18047</v>
      </c>
      <c r="AD1563" s="380"/>
      <c r="AE1563" s="139" t="s">
        <v>102</v>
      </c>
      <c r="AF1563" s="139" t="s">
        <v>13077</v>
      </c>
      <c r="AG1563" s="139" t="s">
        <v>102</v>
      </c>
      <c r="AH1563" s="139" t="s">
        <v>1378</v>
      </c>
      <c r="AI1563" s="139" t="s">
        <v>1408</v>
      </c>
      <c r="AJ1563" s="139" t="s">
        <v>1408</v>
      </c>
      <c r="AK1563" s="139"/>
      <c r="AL1563" s="139"/>
      <c r="AM1563" s="141" t="s">
        <v>6</v>
      </c>
      <c r="AN1563" s="141" t="s">
        <v>8</v>
      </c>
      <c r="AO1563" s="139" t="s">
        <v>1614</v>
      </c>
      <c r="AP1563" s="139" t="s">
        <v>7</v>
      </c>
      <c r="AQ1563" s="139"/>
      <c r="AR1563" s="381"/>
      <c r="AS1563" s="139" t="s">
        <v>4075</v>
      </c>
      <c r="AT1563" s="141" t="s">
        <v>1404</v>
      </c>
      <c r="AU1563" s="141"/>
      <c r="AV1563" s="383"/>
      <c r="AW1563" s="385"/>
      <c r="AX1563" s="139"/>
      <c r="AY1563" t="s">
        <v>18576</v>
      </c>
      <c r="AZ1563">
        <v>12000</v>
      </c>
      <c r="BA1563" s="381"/>
      <c r="BB1563" s="139" t="s">
        <v>1444</v>
      </c>
      <c r="BC1563" s="166"/>
      <c r="BD1563" s="166"/>
      <c r="BE1563" s="166"/>
      <c r="BF1563" s="166"/>
      <c r="BG1563" s="166"/>
      <c r="BH1563" s="308"/>
      <c r="BI1563" s="308"/>
      <c r="BJ1563" s="141" t="s">
        <v>26</v>
      </c>
      <c r="BK1563" s="141" t="s">
        <v>26</v>
      </c>
      <c r="BL1563" s="141"/>
      <c r="BM1563" s="141"/>
      <c r="BN1563" s="139" t="s">
        <v>4075</v>
      </c>
      <c r="BQ1563" s="141"/>
      <c r="BV1563" s="141"/>
      <c r="BX1563" s="141"/>
      <c r="BY1563" s="141"/>
      <c r="BZ1563" s="141"/>
      <c r="CA1563" s="141"/>
      <c r="CB1563" s="141"/>
      <c r="CC1563" s="141"/>
      <c r="CD1563" s="141"/>
      <c r="CE1563" s="141"/>
      <c r="CF1563" s="141"/>
      <c r="CG1563" s="141"/>
    </row>
    <row r="1564" spans="1:85" x14ac:dyDescent="0.35">
      <c r="A1564" s="155" t="s">
        <v>8738</v>
      </c>
      <c r="B1564" s="139" t="s">
        <v>4075</v>
      </c>
      <c r="C1564" s="18">
        <v>43002</v>
      </c>
      <c r="D1564" s="144">
        <v>0.6958333333333333</v>
      </c>
      <c r="E1564" s="141" t="s">
        <v>13273</v>
      </c>
      <c r="F1564" s="141">
        <v>3</v>
      </c>
      <c r="G1564" s="141" t="s">
        <v>2741</v>
      </c>
      <c r="H1564" s="141">
        <v>2017</v>
      </c>
      <c r="I1564" s="18">
        <v>43002</v>
      </c>
      <c r="J1564" s="144">
        <v>0.6958333333333333</v>
      </c>
      <c r="K1564" s="378"/>
      <c r="L1564" s="139" t="s">
        <v>4075</v>
      </c>
      <c r="M1564" s="141"/>
      <c r="N1564" s="248"/>
      <c r="O1564" s="141" t="s">
        <v>26</v>
      </c>
      <c r="P1564" s="141"/>
      <c r="Q1564" s="141" t="s">
        <v>8737</v>
      </c>
      <c r="R1564" s="141" t="s">
        <v>8739</v>
      </c>
      <c r="S1564" s="141"/>
      <c r="T1564" s="141"/>
      <c r="U1564" s="141">
        <v>113539626</v>
      </c>
      <c r="V1564" s="141"/>
      <c r="W1564" s="139" t="s">
        <v>4075</v>
      </c>
      <c r="X1564" s="141" t="s">
        <v>25</v>
      </c>
      <c r="Y1564" s="141" t="s">
        <v>27</v>
      </c>
      <c r="Z1564" s="141" t="s">
        <v>4</v>
      </c>
      <c r="AA1564" s="141" t="s">
        <v>34</v>
      </c>
      <c r="AB1564" s="141"/>
      <c r="AC1564" s="139" t="s">
        <v>18050</v>
      </c>
      <c r="AD1564" s="380"/>
      <c r="AE1564" s="139" t="s">
        <v>4</v>
      </c>
      <c r="AF1564" s="139" t="s">
        <v>13073</v>
      </c>
      <c r="AG1564" s="139" t="s">
        <v>4</v>
      </c>
      <c r="AH1564" s="139" t="s">
        <v>1378</v>
      </c>
      <c r="AI1564" s="139" t="s">
        <v>15678</v>
      </c>
      <c r="AJ1564" s="139"/>
      <c r="AK1564" s="139" t="s">
        <v>15678</v>
      </c>
      <c r="AL1564" s="139" t="s">
        <v>7</v>
      </c>
      <c r="AM1564" s="141" t="s">
        <v>1527</v>
      </c>
      <c r="AN1564" s="141" t="s">
        <v>8</v>
      </c>
      <c r="AO1564" s="139" t="s">
        <v>1614</v>
      </c>
      <c r="AP1564" s="139" t="s">
        <v>7</v>
      </c>
      <c r="AQ1564" s="139"/>
      <c r="AR1564" s="381"/>
      <c r="AS1564" s="139" t="s">
        <v>4075</v>
      </c>
      <c r="AT1564" s="141" t="s">
        <v>44</v>
      </c>
      <c r="AU1564" s="141">
        <v>180</v>
      </c>
      <c r="AV1564" s="383"/>
      <c r="AW1564" s="385"/>
      <c r="AX1564" s="139"/>
      <c r="AY1564" t="s">
        <v>18278</v>
      </c>
      <c r="AZ1564">
        <v>12000</v>
      </c>
      <c r="BA1564" s="381"/>
      <c r="BB1564" s="139" t="s">
        <v>1446</v>
      </c>
      <c r="BC1564" s="166"/>
      <c r="BD1564" s="166"/>
      <c r="BE1564" s="166"/>
      <c r="BF1564" s="166"/>
      <c r="BG1564" s="166"/>
      <c r="BH1564" s="308"/>
      <c r="BI1564" s="308"/>
      <c r="BJ1564" s="141" t="s">
        <v>26</v>
      </c>
      <c r="BK1564" s="141" t="s">
        <v>26</v>
      </c>
      <c r="BL1564" s="141"/>
      <c r="BM1564" s="141"/>
      <c r="BN1564" s="139" t="s">
        <v>4075</v>
      </c>
      <c r="BQ1564" s="141" t="s">
        <v>15897</v>
      </c>
      <c r="BR1564" s="135" t="s">
        <v>15685</v>
      </c>
      <c r="BT1564" s="135" t="s">
        <v>15370</v>
      </c>
      <c r="BU1564" s="135" t="s">
        <v>15407</v>
      </c>
      <c r="BV1564" s="141" t="s">
        <v>2480</v>
      </c>
      <c r="BW1564" s="135" t="s">
        <v>1897</v>
      </c>
      <c r="BX1564" s="141" t="s">
        <v>12</v>
      </c>
      <c r="BY1564" s="141" t="s">
        <v>12</v>
      </c>
      <c r="BZ1564" s="141" t="s">
        <v>26</v>
      </c>
      <c r="CA1564" s="141" t="s">
        <v>1848</v>
      </c>
      <c r="CB1564" s="141"/>
      <c r="CC1564" s="141" t="s">
        <v>15682</v>
      </c>
      <c r="CD1564" s="141" t="s">
        <v>34</v>
      </c>
      <c r="CE1564" s="141" t="s">
        <v>15450</v>
      </c>
      <c r="CF1564" s="141" t="s">
        <v>15451</v>
      </c>
      <c r="CG1564" s="141" t="s">
        <v>2536</v>
      </c>
    </row>
    <row r="1565" spans="1:85" x14ac:dyDescent="0.35">
      <c r="A1565" s="155" t="s">
        <v>8736</v>
      </c>
      <c r="B1565" s="139" t="s">
        <v>4075</v>
      </c>
      <c r="C1565" s="18">
        <v>43002</v>
      </c>
      <c r="D1565" s="144">
        <v>0.7999074074074074</v>
      </c>
      <c r="E1565" s="141" t="s">
        <v>13273</v>
      </c>
      <c r="F1565" s="141">
        <v>3</v>
      </c>
      <c r="G1565" s="141" t="s">
        <v>2741</v>
      </c>
      <c r="H1565" s="141">
        <v>2017</v>
      </c>
      <c r="I1565" s="18"/>
      <c r="J1565" s="144"/>
      <c r="K1565" s="378"/>
      <c r="L1565" s="139" t="s">
        <v>4075</v>
      </c>
      <c r="M1565" s="141" t="s">
        <v>28</v>
      </c>
      <c r="N1565" s="248">
        <v>44264</v>
      </c>
      <c r="O1565" s="141" t="s">
        <v>25</v>
      </c>
      <c r="P1565" s="141"/>
      <c r="Q1565" s="141" t="s">
        <v>8737</v>
      </c>
      <c r="R1565" s="141" t="s">
        <v>1944</v>
      </c>
      <c r="S1565" s="141"/>
      <c r="T1565" s="141" t="s">
        <v>17124</v>
      </c>
      <c r="U1565" s="141">
        <v>113539626</v>
      </c>
      <c r="V1565" s="141"/>
      <c r="W1565" s="139" t="s">
        <v>4075</v>
      </c>
      <c r="X1565" s="141" t="s">
        <v>25</v>
      </c>
      <c r="Y1565" s="141" t="s">
        <v>27</v>
      </c>
      <c r="Z1565" s="141"/>
      <c r="AA1565" s="141" t="s">
        <v>34</v>
      </c>
      <c r="AB1565" s="141"/>
      <c r="AC1565" s="139" t="s">
        <v>18050</v>
      </c>
      <c r="AD1565" s="380"/>
      <c r="AE1565" s="139" t="s">
        <v>4</v>
      </c>
      <c r="AF1565" s="139" t="s">
        <v>13073</v>
      </c>
      <c r="AG1565" s="139" t="s">
        <v>4</v>
      </c>
      <c r="AH1565" s="139" t="s">
        <v>1380</v>
      </c>
      <c r="AI1565" s="139" t="s">
        <v>15678</v>
      </c>
      <c r="AJ1565" s="139"/>
      <c r="AK1565" s="139" t="s">
        <v>15678</v>
      </c>
      <c r="AL1565" s="139" t="s">
        <v>7</v>
      </c>
      <c r="AM1565" s="141" t="s">
        <v>15</v>
      </c>
      <c r="AN1565" s="141" t="s">
        <v>8</v>
      </c>
      <c r="AO1565" s="139"/>
      <c r="AP1565" s="139" t="s">
        <v>7</v>
      </c>
      <c r="AQ1565" s="139"/>
      <c r="AR1565" s="381"/>
      <c r="AS1565" s="139" t="s">
        <v>4075</v>
      </c>
      <c r="AT1565" s="141" t="s">
        <v>44</v>
      </c>
      <c r="AU1565" s="141">
        <v>180</v>
      </c>
      <c r="AV1565" s="383"/>
      <c r="AW1565" s="385"/>
      <c r="AX1565" s="139" t="s">
        <v>82</v>
      </c>
      <c r="AY1565" t="s">
        <v>18278</v>
      </c>
      <c r="BA1565" s="381"/>
      <c r="BB1565" s="139" t="s">
        <v>17</v>
      </c>
      <c r="BC1565" s="166"/>
      <c r="BD1565" s="166"/>
      <c r="BE1565" s="166"/>
      <c r="BF1565" s="166"/>
      <c r="BG1565" s="166"/>
      <c r="BH1565" s="308"/>
      <c r="BI1565" s="308"/>
      <c r="BJ1565" s="141" t="s">
        <v>26</v>
      </c>
      <c r="BK1565" s="141" t="s">
        <v>26</v>
      </c>
      <c r="BL1565" s="141"/>
      <c r="BM1565" s="141"/>
      <c r="BN1565" s="139" t="s">
        <v>4075</v>
      </c>
      <c r="BQ1565" s="141"/>
      <c r="BV1565" s="141"/>
      <c r="BX1565" s="141"/>
      <c r="BY1565" s="141"/>
      <c r="BZ1565" s="141"/>
      <c r="CA1565" s="141"/>
      <c r="CB1565" s="141"/>
      <c r="CC1565" s="141"/>
      <c r="CD1565" s="141"/>
      <c r="CE1565" s="141"/>
      <c r="CF1565" s="141"/>
      <c r="CG1565" s="141"/>
    </row>
    <row r="1566" spans="1:85" x14ac:dyDescent="0.35">
      <c r="A1566" s="155" t="s">
        <v>8743</v>
      </c>
      <c r="B1566" s="139" t="s">
        <v>4075</v>
      </c>
      <c r="C1566" s="18">
        <v>43002</v>
      </c>
      <c r="D1566" s="144">
        <v>9.2361111111111116E-2</v>
      </c>
      <c r="E1566" s="141" t="s">
        <v>13273</v>
      </c>
      <c r="F1566" s="141">
        <v>3</v>
      </c>
      <c r="G1566" s="141" t="s">
        <v>2741</v>
      </c>
      <c r="H1566" s="141">
        <v>2017</v>
      </c>
      <c r="I1566" s="18">
        <v>43002</v>
      </c>
      <c r="J1566" s="144"/>
      <c r="K1566" s="378"/>
      <c r="L1566" s="139" t="s">
        <v>4075</v>
      </c>
      <c r="M1566" s="141"/>
      <c r="N1566" s="248"/>
      <c r="O1566" s="141" t="s">
        <v>26</v>
      </c>
      <c r="P1566" s="141"/>
      <c r="Q1566" s="141"/>
      <c r="R1566" s="141"/>
      <c r="S1566" s="141" t="s">
        <v>8744</v>
      </c>
      <c r="T1566" s="141"/>
      <c r="U1566" s="141"/>
      <c r="V1566" s="141"/>
      <c r="W1566" s="139" t="s">
        <v>4075</v>
      </c>
      <c r="X1566" s="141" t="s">
        <v>25</v>
      </c>
      <c r="Y1566" s="141" t="s">
        <v>27</v>
      </c>
      <c r="Z1566" s="141" t="s">
        <v>4</v>
      </c>
      <c r="AA1566" s="141" t="s">
        <v>35</v>
      </c>
      <c r="AB1566" s="141"/>
      <c r="AC1566" s="139" t="s">
        <v>18048</v>
      </c>
      <c r="AD1566" s="380"/>
      <c r="AE1566" s="139" t="s">
        <v>102</v>
      </c>
      <c r="AF1566" s="139" t="s">
        <v>13068</v>
      </c>
      <c r="AG1566" s="139" t="s">
        <v>102</v>
      </c>
      <c r="AH1566" s="139" t="s">
        <v>1378</v>
      </c>
      <c r="AI1566" s="139" t="s">
        <v>7</v>
      </c>
      <c r="AJ1566" s="139" t="s">
        <v>7</v>
      </c>
      <c r="AK1566" s="139"/>
      <c r="AL1566" s="139"/>
      <c r="AM1566" s="141" t="s">
        <v>6</v>
      </c>
      <c r="AN1566" s="141" t="s">
        <v>8</v>
      </c>
      <c r="AO1566" s="139" t="s">
        <v>1618</v>
      </c>
      <c r="AP1566" s="139" t="s">
        <v>7</v>
      </c>
      <c r="AQ1566" s="139"/>
      <c r="AR1566" s="381"/>
      <c r="AS1566" s="139" t="s">
        <v>4075</v>
      </c>
      <c r="AT1566" s="141" t="s">
        <v>1404</v>
      </c>
      <c r="AU1566" s="141"/>
      <c r="AV1566" s="383"/>
      <c r="AW1566" s="385"/>
      <c r="AX1566" s="139"/>
      <c r="AY1566" t="s">
        <v>19066</v>
      </c>
      <c r="AZ1566">
        <v>60000</v>
      </c>
      <c r="BA1566" s="381"/>
      <c r="BB1566" s="139" t="s">
        <v>1450</v>
      </c>
      <c r="BC1566" s="166"/>
      <c r="BD1566" s="166"/>
      <c r="BE1566" s="166"/>
      <c r="BF1566" s="166"/>
      <c r="BG1566" s="166"/>
      <c r="BH1566" s="308"/>
      <c r="BI1566" s="308"/>
      <c r="BJ1566" s="141" t="s">
        <v>26</v>
      </c>
      <c r="BK1566" s="141" t="s">
        <v>26</v>
      </c>
      <c r="BL1566" s="141"/>
      <c r="BM1566" s="141"/>
      <c r="BN1566" s="139" t="s">
        <v>4075</v>
      </c>
      <c r="BQ1566" s="141"/>
      <c r="BV1566" s="141"/>
      <c r="BX1566" s="141"/>
      <c r="BY1566" s="141"/>
      <c r="BZ1566" s="141"/>
      <c r="CA1566" s="141"/>
      <c r="CB1566" s="141"/>
      <c r="CC1566" s="141"/>
      <c r="CD1566" s="141"/>
      <c r="CE1566" s="141"/>
      <c r="CF1566" s="141"/>
      <c r="CG1566" s="141"/>
    </row>
    <row r="1567" spans="1:85" x14ac:dyDescent="0.35">
      <c r="A1567" s="155" t="s">
        <v>8740</v>
      </c>
      <c r="B1567" s="139" t="s">
        <v>4075</v>
      </c>
      <c r="C1567" s="18">
        <v>43002</v>
      </c>
      <c r="D1567" s="144">
        <v>0.32916666666666666</v>
      </c>
      <c r="E1567" s="141" t="s">
        <v>13273</v>
      </c>
      <c r="F1567" s="141">
        <v>3</v>
      </c>
      <c r="G1567" s="141" t="s">
        <v>2741</v>
      </c>
      <c r="H1567" s="141">
        <v>2017</v>
      </c>
      <c r="I1567" s="18">
        <v>43002</v>
      </c>
      <c r="J1567" s="144"/>
      <c r="K1567" s="378"/>
      <c r="L1567" s="139" t="s">
        <v>4075</v>
      </c>
      <c r="M1567" s="141"/>
      <c r="N1567" s="248"/>
      <c r="O1567" s="141" t="s">
        <v>26</v>
      </c>
      <c r="P1567" s="141"/>
      <c r="Q1567" s="141" t="s">
        <v>8741</v>
      </c>
      <c r="R1567" s="141" t="s">
        <v>8742</v>
      </c>
      <c r="S1567" s="141"/>
      <c r="T1567" s="141"/>
      <c r="U1567" s="141">
        <v>113479276</v>
      </c>
      <c r="V1567" s="141"/>
      <c r="W1567" s="139" t="s">
        <v>4075</v>
      </c>
      <c r="X1567" s="141" t="s">
        <v>25</v>
      </c>
      <c r="Y1567" s="141" t="s">
        <v>27</v>
      </c>
      <c r="Z1567" s="141" t="s">
        <v>4</v>
      </c>
      <c r="AA1567" s="141" t="s">
        <v>34</v>
      </c>
      <c r="AB1567" s="141"/>
      <c r="AC1567" s="139" t="s">
        <v>18049</v>
      </c>
      <c r="AD1567" s="380"/>
      <c r="AE1567" s="139" t="s">
        <v>105</v>
      </c>
      <c r="AF1567" s="139" t="s">
        <v>13076</v>
      </c>
      <c r="AG1567" s="139" t="s">
        <v>1518</v>
      </c>
      <c r="AH1567" s="139" t="s">
        <v>1378</v>
      </c>
      <c r="AI1567" s="139" t="s">
        <v>1518</v>
      </c>
      <c r="AJ1567" s="139"/>
      <c r="AK1567" s="139" t="s">
        <v>1518</v>
      </c>
      <c r="AL1567" s="139" t="s">
        <v>7</v>
      </c>
      <c r="AM1567" s="141" t="s">
        <v>1527</v>
      </c>
      <c r="AN1567" s="141" t="s">
        <v>8</v>
      </c>
      <c r="AO1567" s="139" t="s">
        <v>1614</v>
      </c>
      <c r="AP1567" s="139" t="s">
        <v>7</v>
      </c>
      <c r="AQ1567" s="139"/>
      <c r="AR1567" s="381"/>
      <c r="AS1567" s="139" t="s">
        <v>4075</v>
      </c>
      <c r="AT1567" s="141" t="s">
        <v>1404</v>
      </c>
      <c r="AU1567" s="141"/>
      <c r="AV1567" s="383"/>
      <c r="AW1567" s="385"/>
      <c r="AX1567" s="139"/>
      <c r="AY1567" t="s">
        <v>19067</v>
      </c>
      <c r="AZ1567">
        <v>12000</v>
      </c>
      <c r="BA1567" s="381"/>
      <c r="BB1567" s="139" t="s">
        <v>17</v>
      </c>
      <c r="BC1567" s="166"/>
      <c r="BD1567" s="166"/>
      <c r="BE1567" s="166"/>
      <c r="BF1567" s="166"/>
      <c r="BG1567" s="166"/>
      <c r="BH1567" s="308"/>
      <c r="BI1567" s="308"/>
      <c r="BJ1567" s="141" t="s">
        <v>26</v>
      </c>
      <c r="BK1567" s="141" t="s">
        <v>26</v>
      </c>
      <c r="BL1567" s="141"/>
      <c r="BM1567" s="141"/>
      <c r="BN1567" s="139" t="s">
        <v>4075</v>
      </c>
      <c r="BQ1567" s="141"/>
      <c r="BV1567" s="141"/>
      <c r="BX1567" s="141"/>
      <c r="BY1567" s="141"/>
      <c r="BZ1567" s="141"/>
      <c r="CA1567" s="141"/>
      <c r="CB1567" s="141"/>
      <c r="CC1567" s="141"/>
      <c r="CD1567" s="141"/>
      <c r="CE1567" s="141"/>
      <c r="CF1567" s="141"/>
      <c r="CG1567" s="141"/>
    </row>
    <row r="1568" spans="1:85" x14ac:dyDescent="0.35">
      <c r="A1568" s="155" t="s">
        <v>8734</v>
      </c>
      <c r="B1568" s="139" t="s">
        <v>4075</v>
      </c>
      <c r="C1568" s="18">
        <v>43003</v>
      </c>
      <c r="D1568" s="144">
        <v>0.8256944444444444</v>
      </c>
      <c r="E1568" s="141" t="s">
        <v>13273</v>
      </c>
      <c r="F1568" s="141">
        <v>3</v>
      </c>
      <c r="G1568" s="141" t="s">
        <v>2741</v>
      </c>
      <c r="H1568" s="141">
        <v>2017</v>
      </c>
      <c r="I1568" s="18">
        <v>43003</v>
      </c>
      <c r="J1568" s="144"/>
      <c r="K1568" s="378"/>
      <c r="L1568" s="139" t="s">
        <v>4075</v>
      </c>
      <c r="M1568" s="141"/>
      <c r="N1568" s="248"/>
      <c r="O1568" s="141" t="s">
        <v>26</v>
      </c>
      <c r="P1568" s="141"/>
      <c r="Q1568" s="141"/>
      <c r="R1568" s="141"/>
      <c r="S1568" s="141" t="s">
        <v>8735</v>
      </c>
      <c r="T1568" s="141"/>
      <c r="U1568" s="141"/>
      <c r="V1568" s="141"/>
      <c r="W1568" s="139" t="s">
        <v>4075</v>
      </c>
      <c r="X1568" s="141" t="s">
        <v>25</v>
      </c>
      <c r="Y1568" s="141" t="s">
        <v>27</v>
      </c>
      <c r="Z1568" s="141" t="s">
        <v>4</v>
      </c>
      <c r="AA1568" s="141" t="s">
        <v>35</v>
      </c>
      <c r="AB1568" s="141"/>
      <c r="AC1568" s="139" t="s">
        <v>18047</v>
      </c>
      <c r="AD1568" s="380"/>
      <c r="AE1568" s="139" t="s">
        <v>102</v>
      </c>
      <c r="AF1568" s="139" t="s">
        <v>13078</v>
      </c>
      <c r="AG1568" s="139" t="s">
        <v>102</v>
      </c>
      <c r="AH1568" s="139" t="s">
        <v>1378</v>
      </c>
      <c r="AI1568" s="139" t="s">
        <v>87</v>
      </c>
      <c r="AJ1568" s="139" t="s">
        <v>87</v>
      </c>
      <c r="AK1568" s="139"/>
      <c r="AL1568" s="139"/>
      <c r="AM1568" s="141" t="s">
        <v>6</v>
      </c>
      <c r="AN1568" s="141" t="s">
        <v>8</v>
      </c>
      <c r="AO1568" s="139" t="s">
        <v>1618</v>
      </c>
      <c r="AP1568" s="139" t="s">
        <v>7</v>
      </c>
      <c r="AQ1568" s="139"/>
      <c r="AR1568" s="381"/>
      <c r="AS1568" s="139" t="s">
        <v>4075</v>
      </c>
      <c r="AT1568" s="141" t="s">
        <v>1404</v>
      </c>
      <c r="AU1568" s="141"/>
      <c r="AV1568" s="383"/>
      <c r="AW1568" s="385"/>
      <c r="AX1568" s="139"/>
      <c r="AY1568" t="s">
        <v>19068</v>
      </c>
      <c r="AZ1568">
        <v>230000</v>
      </c>
      <c r="BA1568" s="381"/>
      <c r="BB1568" s="139" t="s">
        <v>1452</v>
      </c>
      <c r="BC1568" s="166"/>
      <c r="BD1568" s="166"/>
      <c r="BE1568" s="166"/>
      <c r="BF1568" s="166"/>
      <c r="BG1568" s="166"/>
      <c r="BH1568" s="308"/>
      <c r="BI1568" s="308"/>
      <c r="BJ1568" s="141" t="s">
        <v>26</v>
      </c>
      <c r="BK1568" s="141" t="s">
        <v>26</v>
      </c>
      <c r="BL1568" s="141"/>
      <c r="BM1568" s="141"/>
      <c r="BN1568" s="139" t="s">
        <v>4075</v>
      </c>
      <c r="BQ1568" s="141"/>
      <c r="BV1568" s="141"/>
      <c r="BX1568" s="141"/>
      <c r="BY1568" s="141"/>
      <c r="BZ1568" s="141"/>
      <c r="CA1568" s="141"/>
      <c r="CB1568" s="141"/>
      <c r="CC1568" s="141"/>
      <c r="CD1568" s="141"/>
      <c r="CE1568" s="141"/>
      <c r="CF1568" s="141"/>
      <c r="CG1568" s="141"/>
    </row>
    <row r="1569" spans="1:85" x14ac:dyDescent="0.35">
      <c r="A1569" s="155" t="s">
        <v>8731</v>
      </c>
      <c r="B1569" s="139" t="s">
        <v>4075</v>
      </c>
      <c r="C1569" s="18">
        <v>43004</v>
      </c>
      <c r="D1569" s="144">
        <v>0.73888888888888893</v>
      </c>
      <c r="E1569" s="141" t="s">
        <v>13273</v>
      </c>
      <c r="F1569" s="141">
        <v>3</v>
      </c>
      <c r="G1569" s="141" t="s">
        <v>2741</v>
      </c>
      <c r="H1569" s="141">
        <v>2017</v>
      </c>
      <c r="I1569" s="18">
        <v>43004</v>
      </c>
      <c r="J1569" s="144"/>
      <c r="K1569" s="378"/>
      <c r="L1569" s="139" t="s">
        <v>4075</v>
      </c>
      <c r="M1569" s="141"/>
      <c r="N1569" s="248"/>
      <c r="O1569" s="141" t="s">
        <v>26</v>
      </c>
      <c r="P1569" s="141"/>
      <c r="Q1569" s="141" t="s">
        <v>8732</v>
      </c>
      <c r="R1569" s="141" t="s">
        <v>8733</v>
      </c>
      <c r="S1569" s="141"/>
      <c r="T1569" s="141"/>
      <c r="U1569" s="141">
        <v>113625802</v>
      </c>
      <c r="V1569" s="141"/>
      <c r="W1569" s="139" t="s">
        <v>4075</v>
      </c>
      <c r="X1569" s="141" t="s">
        <v>25</v>
      </c>
      <c r="Y1569" s="141" t="s">
        <v>27</v>
      </c>
      <c r="Z1569" s="141" t="s">
        <v>4</v>
      </c>
      <c r="AA1569" s="141" t="s">
        <v>34</v>
      </c>
      <c r="AB1569" s="141"/>
      <c r="AC1569" s="139" t="s">
        <v>18050</v>
      </c>
      <c r="AD1569" s="380"/>
      <c r="AE1569" s="139" t="s">
        <v>102</v>
      </c>
      <c r="AF1569" s="139" t="s">
        <v>13071</v>
      </c>
      <c r="AG1569" s="139" t="s">
        <v>102</v>
      </c>
      <c r="AH1569" s="139" t="s">
        <v>1378</v>
      </c>
      <c r="AI1569" s="139" t="s">
        <v>1420</v>
      </c>
      <c r="AJ1569" s="139" t="s">
        <v>1420</v>
      </c>
      <c r="AK1569" s="139"/>
      <c r="AL1569" s="139"/>
      <c r="AM1569" s="141" t="s">
        <v>6</v>
      </c>
      <c r="AN1569" s="141" t="s">
        <v>8</v>
      </c>
      <c r="AO1569" s="139" t="s">
        <v>1614</v>
      </c>
      <c r="AP1569" s="139" t="s">
        <v>13</v>
      </c>
      <c r="AQ1569" s="139"/>
      <c r="AR1569" s="381"/>
      <c r="AS1569" s="139" t="s">
        <v>4075</v>
      </c>
      <c r="AT1569" s="141" t="s">
        <v>1404</v>
      </c>
      <c r="AU1569" s="141">
        <v>185</v>
      </c>
      <c r="AV1569" s="383"/>
      <c r="AW1569" s="385"/>
      <c r="AX1569" s="139"/>
      <c r="AY1569" t="s">
        <v>18239</v>
      </c>
      <c r="AZ1569">
        <v>12000</v>
      </c>
      <c r="BA1569" s="381"/>
      <c r="BB1569" s="139" t="s">
        <v>1452</v>
      </c>
      <c r="BC1569" s="166"/>
      <c r="BD1569" s="166"/>
      <c r="BE1569" s="166"/>
      <c r="BF1569" s="166"/>
      <c r="BG1569" s="166"/>
      <c r="BH1569" s="308"/>
      <c r="BI1569" s="308"/>
      <c r="BJ1569" s="141" t="s">
        <v>26</v>
      </c>
      <c r="BK1569" s="141" t="s">
        <v>26</v>
      </c>
      <c r="BL1569" s="141"/>
      <c r="BM1569" s="141"/>
      <c r="BN1569" s="139" t="s">
        <v>4075</v>
      </c>
      <c r="BQ1569" s="141"/>
      <c r="BV1569" s="141"/>
      <c r="BX1569" s="141"/>
      <c r="BY1569" s="141"/>
      <c r="BZ1569" s="141"/>
      <c r="CA1569" s="141"/>
      <c r="CB1569" s="141"/>
      <c r="CC1569" s="141"/>
      <c r="CD1569" s="141"/>
      <c r="CE1569" s="141"/>
      <c r="CF1569" s="141"/>
      <c r="CG1569" s="141"/>
    </row>
    <row r="1570" spans="1:85" x14ac:dyDescent="0.35">
      <c r="A1570" s="155" t="s">
        <v>8722</v>
      </c>
      <c r="B1570" s="139" t="s">
        <v>4075</v>
      </c>
      <c r="C1570" s="18">
        <v>43005</v>
      </c>
      <c r="D1570" s="144">
        <v>0.79583333333333328</v>
      </c>
      <c r="E1570" s="141" t="s">
        <v>13273</v>
      </c>
      <c r="F1570" s="141">
        <v>3</v>
      </c>
      <c r="G1570" s="141" t="s">
        <v>2741</v>
      </c>
      <c r="H1570" s="141">
        <v>2017</v>
      </c>
      <c r="I1570" s="18">
        <v>43005</v>
      </c>
      <c r="J1570" s="144">
        <v>0.79583333333333328</v>
      </c>
      <c r="K1570" s="378"/>
      <c r="L1570" s="139" t="s">
        <v>4075</v>
      </c>
      <c r="M1570" s="141"/>
      <c r="N1570" s="248"/>
      <c r="O1570" s="141" t="s">
        <v>26</v>
      </c>
      <c r="P1570" s="141"/>
      <c r="Q1570" s="141" t="s">
        <v>8723</v>
      </c>
      <c r="R1570" s="141" t="s">
        <v>8724</v>
      </c>
      <c r="S1570" s="141"/>
      <c r="T1570" s="141"/>
      <c r="U1570" s="141">
        <v>113631278</v>
      </c>
      <c r="V1570" s="141"/>
      <c r="W1570" s="139" t="s">
        <v>4075</v>
      </c>
      <c r="X1570" s="141" t="s">
        <v>25</v>
      </c>
      <c r="Y1570" s="141" t="s">
        <v>27</v>
      </c>
      <c r="Z1570" s="141" t="s">
        <v>4</v>
      </c>
      <c r="AA1570" s="141" t="s">
        <v>34</v>
      </c>
      <c r="AB1570" s="141"/>
      <c r="AC1570" s="139" t="s">
        <v>18047</v>
      </c>
      <c r="AD1570" s="380"/>
      <c r="AE1570" s="139" t="s">
        <v>102</v>
      </c>
      <c r="AF1570" s="139" t="s">
        <v>13068</v>
      </c>
      <c r="AG1570" s="139" t="s">
        <v>102</v>
      </c>
      <c r="AH1570" s="139" t="s">
        <v>1378</v>
      </c>
      <c r="AI1570" s="139" t="s">
        <v>7</v>
      </c>
      <c r="AJ1570" s="139" t="s">
        <v>7</v>
      </c>
      <c r="AK1570" s="139"/>
      <c r="AL1570" s="139"/>
      <c r="AM1570" s="141" t="s">
        <v>6</v>
      </c>
      <c r="AN1570" s="141" t="s">
        <v>8</v>
      </c>
      <c r="AO1570" s="139" t="s">
        <v>1614</v>
      </c>
      <c r="AP1570" s="139" t="s">
        <v>7</v>
      </c>
      <c r="AQ1570" s="139"/>
      <c r="AR1570" s="381"/>
      <c r="AS1570" s="139" t="s">
        <v>4075</v>
      </c>
      <c r="AT1570" s="141" t="s">
        <v>43</v>
      </c>
      <c r="AU1570" s="141">
        <v>100</v>
      </c>
      <c r="AV1570" s="383"/>
      <c r="AW1570" s="385"/>
      <c r="AX1570" s="139"/>
      <c r="AY1570" t="s">
        <v>18922</v>
      </c>
      <c r="AZ1570">
        <v>12000</v>
      </c>
      <c r="BA1570" s="381"/>
      <c r="BB1570" s="139" t="s">
        <v>1469</v>
      </c>
      <c r="BC1570" s="166"/>
      <c r="BD1570" s="166"/>
      <c r="BE1570" s="166"/>
      <c r="BF1570" s="166"/>
      <c r="BG1570" s="166"/>
      <c r="BH1570" s="308"/>
      <c r="BI1570" s="308"/>
      <c r="BJ1570" s="141" t="s">
        <v>26</v>
      </c>
      <c r="BK1570" s="141" t="s">
        <v>26</v>
      </c>
      <c r="BL1570" s="141"/>
      <c r="BM1570" s="141"/>
      <c r="BN1570" s="139" t="s">
        <v>4075</v>
      </c>
      <c r="BQ1570" s="141"/>
      <c r="BV1570" s="141"/>
      <c r="BX1570" s="141"/>
      <c r="BY1570" s="141"/>
      <c r="BZ1570" s="141"/>
      <c r="CA1570" s="141"/>
      <c r="CB1570" s="141"/>
      <c r="CC1570" s="141"/>
      <c r="CD1570" s="141"/>
      <c r="CE1570" s="141"/>
      <c r="CF1570" s="141"/>
      <c r="CG1570" s="141"/>
    </row>
    <row r="1571" spans="1:85" x14ac:dyDescent="0.35">
      <c r="A1571" s="155" t="s">
        <v>8725</v>
      </c>
      <c r="B1571" s="139" t="s">
        <v>4075</v>
      </c>
      <c r="C1571" s="18">
        <v>43005</v>
      </c>
      <c r="D1571" s="144">
        <v>0.5083333333333333</v>
      </c>
      <c r="E1571" s="141" t="s">
        <v>13273</v>
      </c>
      <c r="F1571" s="141">
        <v>3</v>
      </c>
      <c r="G1571" s="141" t="s">
        <v>2741</v>
      </c>
      <c r="H1571" s="141">
        <v>2017</v>
      </c>
      <c r="I1571" s="18">
        <v>43005</v>
      </c>
      <c r="J1571" s="144">
        <v>0.5083333333333333</v>
      </c>
      <c r="K1571" s="378"/>
      <c r="L1571" s="139" t="s">
        <v>4075</v>
      </c>
      <c r="M1571" s="141"/>
      <c r="N1571" s="248"/>
      <c r="O1571" s="141" t="s">
        <v>26</v>
      </c>
      <c r="P1571" s="141"/>
      <c r="Q1571" s="141" t="s">
        <v>8726</v>
      </c>
      <c r="R1571" s="141" t="s">
        <v>8727</v>
      </c>
      <c r="S1571" s="141"/>
      <c r="T1571" s="141"/>
      <c r="U1571" s="141"/>
      <c r="V1571" s="141"/>
      <c r="W1571" s="139" t="s">
        <v>4075</v>
      </c>
      <c r="X1571" s="141" t="s">
        <v>25</v>
      </c>
      <c r="Y1571" s="141" t="s">
        <v>27</v>
      </c>
      <c r="Z1571" s="141" t="s">
        <v>4</v>
      </c>
      <c r="AA1571" s="141" t="s">
        <v>34</v>
      </c>
      <c r="AB1571" s="141"/>
      <c r="AC1571" s="139" t="s">
        <v>18047</v>
      </c>
      <c r="AD1571" s="380"/>
      <c r="AE1571" s="139" t="s">
        <v>4</v>
      </c>
      <c r="AF1571" s="139" t="s">
        <v>13073</v>
      </c>
      <c r="AG1571" s="139" t="s">
        <v>4</v>
      </c>
      <c r="AH1571" s="139" t="s">
        <v>1378</v>
      </c>
      <c r="AI1571" s="139" t="s">
        <v>15678</v>
      </c>
      <c r="AJ1571" s="139"/>
      <c r="AK1571" s="139" t="s">
        <v>15678</v>
      </c>
      <c r="AL1571" s="139" t="s">
        <v>46</v>
      </c>
      <c r="AM1571" s="141" t="s">
        <v>1527</v>
      </c>
      <c r="AN1571" s="141" t="s">
        <v>8</v>
      </c>
      <c r="AO1571" s="139" t="s">
        <v>1614</v>
      </c>
      <c r="AP1571" s="139" t="s">
        <v>46</v>
      </c>
      <c r="AQ1571" s="139"/>
      <c r="AR1571" s="381"/>
      <c r="AS1571" s="139" t="s">
        <v>4075</v>
      </c>
      <c r="AT1571" s="141" t="s">
        <v>44</v>
      </c>
      <c r="AU1571" s="141">
        <v>280</v>
      </c>
      <c r="AV1571" s="383"/>
      <c r="AW1571" s="385"/>
      <c r="AX1571" s="139"/>
      <c r="AY1571" t="s">
        <v>18288</v>
      </c>
      <c r="AZ1571">
        <v>12000</v>
      </c>
      <c r="BA1571" s="381"/>
      <c r="BB1571" s="139" t="s">
        <v>1451</v>
      </c>
      <c r="BC1571" s="166"/>
      <c r="BD1571" s="166"/>
      <c r="BE1571" s="166"/>
      <c r="BF1571" s="166"/>
      <c r="BG1571" s="166"/>
      <c r="BH1571" s="308"/>
      <c r="BI1571" s="308"/>
      <c r="BJ1571" s="141" t="s">
        <v>26</v>
      </c>
      <c r="BK1571" s="141" t="s">
        <v>26</v>
      </c>
      <c r="BL1571" s="141"/>
      <c r="BM1571" s="141"/>
      <c r="BN1571" s="139" t="s">
        <v>4075</v>
      </c>
      <c r="BQ1571" s="141" t="s">
        <v>15898</v>
      </c>
      <c r="BR1571" s="135" t="s">
        <v>15702</v>
      </c>
      <c r="BT1571" s="135" t="s">
        <v>3884</v>
      </c>
      <c r="BV1571" s="141"/>
      <c r="BX1571" s="141"/>
      <c r="BY1571" s="141"/>
      <c r="BZ1571" s="141"/>
      <c r="CA1571" s="141"/>
      <c r="CB1571" s="141"/>
      <c r="CC1571" s="141"/>
      <c r="CD1571" s="141"/>
      <c r="CE1571" s="141"/>
      <c r="CF1571" s="141"/>
      <c r="CG1571" s="141"/>
    </row>
    <row r="1572" spans="1:85" x14ac:dyDescent="0.35">
      <c r="A1572" s="155" t="s">
        <v>8728</v>
      </c>
      <c r="B1572" s="139" t="s">
        <v>4075</v>
      </c>
      <c r="C1572" s="18">
        <v>43005</v>
      </c>
      <c r="D1572" s="144">
        <v>0.38263888888888886</v>
      </c>
      <c r="E1572" s="141" t="s">
        <v>13273</v>
      </c>
      <c r="F1572" s="141">
        <v>3</v>
      </c>
      <c r="G1572" s="141" t="s">
        <v>2741</v>
      </c>
      <c r="H1572" s="141">
        <v>2017</v>
      </c>
      <c r="I1572" s="18">
        <v>43005</v>
      </c>
      <c r="J1572" s="144"/>
      <c r="K1572" s="378"/>
      <c r="L1572" s="139" t="s">
        <v>4075</v>
      </c>
      <c r="M1572" s="141"/>
      <c r="N1572" s="248"/>
      <c r="O1572" s="141" t="s">
        <v>26</v>
      </c>
      <c r="P1572" s="141"/>
      <c r="Q1572" s="141" t="s">
        <v>8729</v>
      </c>
      <c r="R1572" s="141" t="s">
        <v>8730</v>
      </c>
      <c r="S1572" s="141"/>
      <c r="T1572" s="141"/>
      <c r="U1572" s="141"/>
      <c r="V1572" s="141"/>
      <c r="W1572" s="139" t="s">
        <v>4075</v>
      </c>
      <c r="X1572" s="141" t="s">
        <v>25</v>
      </c>
      <c r="Y1572" s="141" t="s">
        <v>27</v>
      </c>
      <c r="Z1572" s="141" t="s">
        <v>4</v>
      </c>
      <c r="AA1572" s="141" t="s">
        <v>34</v>
      </c>
      <c r="AB1572" s="141"/>
      <c r="AC1572" s="139" t="s">
        <v>18049</v>
      </c>
      <c r="AD1572" s="380"/>
      <c r="AE1572" s="139" t="s">
        <v>107</v>
      </c>
      <c r="AF1572" s="139" t="s">
        <v>13076</v>
      </c>
      <c r="AG1572" s="139" t="s">
        <v>4130</v>
      </c>
      <c r="AH1572" s="139" t="s">
        <v>1378</v>
      </c>
      <c r="AI1572" s="139" t="s">
        <v>1518</v>
      </c>
      <c r="AJ1572" s="139"/>
      <c r="AK1572" s="139" t="s">
        <v>1518</v>
      </c>
      <c r="AL1572" s="139" t="s">
        <v>60</v>
      </c>
      <c r="AM1572" s="141" t="s">
        <v>1527</v>
      </c>
      <c r="AN1572" s="141" t="s">
        <v>8</v>
      </c>
      <c r="AO1572" s="139" t="s">
        <v>1614</v>
      </c>
      <c r="AP1572" s="139" t="s">
        <v>60</v>
      </c>
      <c r="AQ1572" s="139"/>
      <c r="AR1572" s="381"/>
      <c r="AS1572" s="139" t="s">
        <v>4075</v>
      </c>
      <c r="AT1572" s="141" t="s">
        <v>1404</v>
      </c>
      <c r="AU1572" s="141">
        <v>175</v>
      </c>
      <c r="AV1572" s="383"/>
      <c r="AW1572" s="385"/>
      <c r="AX1572" s="139"/>
      <c r="AY1572" t="s">
        <v>18784</v>
      </c>
      <c r="AZ1572">
        <v>12000</v>
      </c>
      <c r="BA1572" s="381"/>
      <c r="BB1572" s="139" t="s">
        <v>1450</v>
      </c>
      <c r="BC1572" s="166"/>
      <c r="BD1572" s="166"/>
      <c r="BE1572" s="166"/>
      <c r="BF1572" s="166"/>
      <c r="BG1572" s="166"/>
      <c r="BH1572" s="308"/>
      <c r="BI1572" s="308"/>
      <c r="BJ1572" s="141" t="s">
        <v>26</v>
      </c>
      <c r="BK1572" s="141" t="s">
        <v>26</v>
      </c>
      <c r="BL1572" s="141"/>
      <c r="BM1572" s="141"/>
      <c r="BN1572" s="139" t="s">
        <v>4075</v>
      </c>
      <c r="BQ1572" s="141"/>
      <c r="BV1572" s="141"/>
      <c r="BX1572" s="141"/>
      <c r="BY1572" s="141"/>
      <c r="BZ1572" s="141"/>
      <c r="CA1572" s="141"/>
      <c r="CB1572" s="141"/>
      <c r="CC1572" s="141"/>
      <c r="CD1572" s="141"/>
      <c r="CE1572" s="141"/>
      <c r="CF1572" s="141"/>
      <c r="CG1572" s="141"/>
    </row>
    <row r="1573" spans="1:85" x14ac:dyDescent="0.35">
      <c r="A1573" s="155" t="s">
        <v>8721</v>
      </c>
      <c r="B1573" s="139" t="s">
        <v>4075</v>
      </c>
      <c r="C1573" s="18">
        <v>43006</v>
      </c>
      <c r="D1573" s="144">
        <v>0.76944444444444449</v>
      </c>
      <c r="E1573" s="141" t="s">
        <v>13273</v>
      </c>
      <c r="F1573" s="141">
        <v>3</v>
      </c>
      <c r="G1573" s="141" t="s">
        <v>2741</v>
      </c>
      <c r="H1573" s="141">
        <v>2017</v>
      </c>
      <c r="I1573" s="18">
        <v>43006</v>
      </c>
      <c r="J1573" s="144"/>
      <c r="K1573" s="378"/>
      <c r="L1573" s="139" t="s">
        <v>4075</v>
      </c>
      <c r="M1573" s="141"/>
      <c r="N1573" s="248"/>
      <c r="O1573" s="141" t="s">
        <v>26</v>
      </c>
      <c r="P1573" s="141"/>
      <c r="Q1573" s="141"/>
      <c r="R1573" s="141"/>
      <c r="S1573" s="141"/>
      <c r="T1573" s="141"/>
      <c r="U1573" s="141"/>
      <c r="V1573" s="141"/>
      <c r="W1573" s="139" t="s">
        <v>4075</v>
      </c>
      <c r="X1573" s="141" t="s">
        <v>25</v>
      </c>
      <c r="Y1573" s="141" t="s">
        <v>27</v>
      </c>
      <c r="Z1573" s="141" t="s">
        <v>4</v>
      </c>
      <c r="AA1573" s="141" t="s">
        <v>34</v>
      </c>
      <c r="AB1573" s="141"/>
      <c r="AC1573" s="139" t="s">
        <v>18049</v>
      </c>
      <c r="AD1573" s="380"/>
      <c r="AE1573" s="139" t="s">
        <v>103</v>
      </c>
      <c r="AF1573" s="139" t="s">
        <v>13075</v>
      </c>
      <c r="AG1573" s="139" t="s">
        <v>103</v>
      </c>
      <c r="AH1573" s="139" t="s">
        <v>1378</v>
      </c>
      <c r="AI1573" s="139" t="s">
        <v>7340</v>
      </c>
      <c r="AJ1573" s="139"/>
      <c r="AK1573" s="139" t="s">
        <v>7340</v>
      </c>
      <c r="AL1573" s="139" t="s">
        <v>7</v>
      </c>
      <c r="AM1573" s="141" t="s">
        <v>6</v>
      </c>
      <c r="AN1573" s="141" t="s">
        <v>8</v>
      </c>
      <c r="AO1573" s="139" t="s">
        <v>1614</v>
      </c>
      <c r="AP1573" s="139" t="s">
        <v>7</v>
      </c>
      <c r="AQ1573" s="139"/>
      <c r="AR1573" s="381"/>
      <c r="AS1573" s="139" t="s">
        <v>4075</v>
      </c>
      <c r="AT1573" s="141" t="s">
        <v>1404</v>
      </c>
      <c r="AU1573" s="141"/>
      <c r="AV1573" s="383"/>
      <c r="AW1573" s="385"/>
      <c r="AX1573" s="139"/>
      <c r="AY1573" t="s">
        <v>19069</v>
      </c>
      <c r="AZ1573">
        <v>21000</v>
      </c>
      <c r="BA1573" s="381"/>
      <c r="BB1573" s="139" t="s">
        <v>17</v>
      </c>
      <c r="BC1573" s="166"/>
      <c r="BD1573" s="166"/>
      <c r="BE1573" s="166"/>
      <c r="BF1573" s="166"/>
      <c r="BG1573" s="166"/>
      <c r="BH1573" s="308"/>
      <c r="BI1573" s="308"/>
      <c r="BJ1573" s="141" t="s">
        <v>26</v>
      </c>
      <c r="BK1573" s="141" t="s">
        <v>26</v>
      </c>
      <c r="BL1573" s="141"/>
      <c r="BM1573" s="141"/>
      <c r="BN1573" s="139" t="s">
        <v>4075</v>
      </c>
      <c r="BQ1573" s="141"/>
      <c r="BV1573" s="141"/>
      <c r="BX1573" s="141"/>
      <c r="BY1573" s="141"/>
      <c r="BZ1573" s="141"/>
      <c r="CA1573" s="141"/>
      <c r="CB1573" s="141"/>
      <c r="CC1573" s="141"/>
      <c r="CD1573" s="141"/>
      <c r="CE1573" s="141"/>
      <c r="CF1573" s="141"/>
      <c r="CG1573" s="141"/>
    </row>
    <row r="1574" spans="1:85" x14ac:dyDescent="0.35">
      <c r="A1574" s="155" t="s">
        <v>8718</v>
      </c>
      <c r="B1574" s="139" t="s">
        <v>4075</v>
      </c>
      <c r="C1574" s="18">
        <v>43007</v>
      </c>
      <c r="D1574" s="144">
        <v>0.10690972222222223</v>
      </c>
      <c r="E1574" s="141" t="s">
        <v>13273</v>
      </c>
      <c r="F1574" s="141">
        <v>3</v>
      </c>
      <c r="G1574" s="141" t="s">
        <v>2741</v>
      </c>
      <c r="H1574" s="141">
        <v>2017</v>
      </c>
      <c r="I1574" s="18">
        <v>43007</v>
      </c>
      <c r="J1574" s="144">
        <v>0.10625</v>
      </c>
      <c r="K1574" s="378"/>
      <c r="L1574" s="139" t="s">
        <v>4075</v>
      </c>
      <c r="M1574" s="141" t="s">
        <v>28</v>
      </c>
      <c r="N1574" s="248">
        <v>44249</v>
      </c>
      <c r="O1574" s="141" t="s">
        <v>25</v>
      </c>
      <c r="P1574" s="141"/>
      <c r="Q1574" s="141"/>
      <c r="R1574" s="141"/>
      <c r="S1574" s="141"/>
      <c r="T1574" s="141" t="s">
        <v>17125</v>
      </c>
      <c r="U1574" s="141">
        <v>113638764</v>
      </c>
      <c r="V1574" s="141"/>
      <c r="W1574" s="139" t="s">
        <v>4075</v>
      </c>
      <c r="X1574" s="141" t="s">
        <v>25</v>
      </c>
      <c r="Y1574" s="141" t="s">
        <v>27</v>
      </c>
      <c r="Z1574" s="141"/>
      <c r="AA1574" s="141" t="s">
        <v>34</v>
      </c>
      <c r="AB1574" s="141"/>
      <c r="AC1574" s="139" t="s">
        <v>18049</v>
      </c>
      <c r="AD1574" s="380"/>
      <c r="AE1574" s="139" t="s">
        <v>105</v>
      </c>
      <c r="AF1574" s="139" t="s">
        <v>13076</v>
      </c>
      <c r="AG1574" s="139" t="s">
        <v>1518</v>
      </c>
      <c r="AH1574" s="139" t="s">
        <v>1380</v>
      </c>
      <c r="AI1574" s="139" t="s">
        <v>1518</v>
      </c>
      <c r="AJ1574" s="139"/>
      <c r="AK1574" s="139" t="s">
        <v>1518</v>
      </c>
      <c r="AL1574" s="139" t="s">
        <v>60</v>
      </c>
      <c r="AM1574" s="141" t="s">
        <v>9</v>
      </c>
      <c r="AN1574" s="141" t="s">
        <v>8</v>
      </c>
      <c r="AO1574" s="139"/>
      <c r="AP1574" s="139" t="s">
        <v>60</v>
      </c>
      <c r="AQ1574" s="139"/>
      <c r="AR1574" s="381"/>
      <c r="AS1574" s="139" t="s">
        <v>4075</v>
      </c>
      <c r="AT1574" s="141" t="s">
        <v>1404</v>
      </c>
      <c r="AU1574" s="141"/>
      <c r="AV1574" s="383"/>
      <c r="AW1574" s="385"/>
      <c r="AX1574" s="139" t="s">
        <v>205</v>
      </c>
      <c r="AY1574" t="s">
        <v>18587</v>
      </c>
      <c r="BA1574" s="381"/>
      <c r="BB1574" s="139" t="s">
        <v>1444</v>
      </c>
      <c r="BC1574" s="166"/>
      <c r="BD1574" s="166"/>
      <c r="BE1574" s="166"/>
      <c r="BF1574" s="166"/>
      <c r="BG1574" s="166"/>
      <c r="BH1574" s="308"/>
      <c r="BI1574" s="308"/>
      <c r="BJ1574" s="141" t="s">
        <v>26</v>
      </c>
      <c r="BK1574" s="141" t="s">
        <v>26</v>
      </c>
      <c r="BL1574" s="141"/>
      <c r="BM1574" s="141"/>
      <c r="BN1574" s="139" t="s">
        <v>4075</v>
      </c>
      <c r="BQ1574" s="141"/>
      <c r="BV1574" s="141"/>
      <c r="BX1574" s="141"/>
      <c r="BY1574" s="141"/>
      <c r="BZ1574" s="141"/>
      <c r="CA1574" s="141"/>
      <c r="CB1574" s="141"/>
      <c r="CC1574" s="141"/>
      <c r="CD1574" s="141"/>
      <c r="CE1574" s="141"/>
      <c r="CF1574" s="141"/>
      <c r="CG1574" s="141"/>
    </row>
    <row r="1575" spans="1:85" x14ac:dyDescent="0.35">
      <c r="A1575" s="155" t="s">
        <v>8719</v>
      </c>
      <c r="B1575" s="139" t="s">
        <v>4075</v>
      </c>
      <c r="C1575" s="18">
        <v>43007</v>
      </c>
      <c r="D1575" s="144">
        <v>8.4027777777777785E-2</v>
      </c>
      <c r="E1575" s="141" t="s">
        <v>13273</v>
      </c>
      <c r="F1575" s="141">
        <v>3</v>
      </c>
      <c r="G1575" s="141" t="s">
        <v>2741</v>
      </c>
      <c r="H1575" s="141">
        <v>2017</v>
      </c>
      <c r="I1575" s="18">
        <v>43007</v>
      </c>
      <c r="J1575" s="144"/>
      <c r="K1575" s="378"/>
      <c r="L1575" s="139" t="s">
        <v>4075</v>
      </c>
      <c r="M1575" s="141"/>
      <c r="N1575" s="248"/>
      <c r="O1575" s="141" t="s">
        <v>26</v>
      </c>
      <c r="P1575" s="141"/>
      <c r="Q1575" s="141"/>
      <c r="R1575" s="141" t="s">
        <v>8720</v>
      </c>
      <c r="S1575" s="141"/>
      <c r="T1575" s="141"/>
      <c r="U1575" s="141"/>
      <c r="V1575" s="141"/>
      <c r="W1575" s="139" t="s">
        <v>4075</v>
      </c>
      <c r="X1575" s="141" t="s">
        <v>25</v>
      </c>
      <c r="Y1575" s="141" t="s">
        <v>27</v>
      </c>
      <c r="Z1575" s="141" t="s">
        <v>4</v>
      </c>
      <c r="AA1575" s="141" t="s">
        <v>34</v>
      </c>
      <c r="AB1575" s="141"/>
      <c r="AC1575" s="139" t="s">
        <v>18049</v>
      </c>
      <c r="AD1575" s="380"/>
      <c r="AE1575" s="139" t="s">
        <v>105</v>
      </c>
      <c r="AF1575" s="139" t="s">
        <v>13076</v>
      </c>
      <c r="AG1575" s="139" t="s">
        <v>1518</v>
      </c>
      <c r="AH1575" s="139" t="s">
        <v>1378</v>
      </c>
      <c r="AI1575" s="139" t="s">
        <v>1518</v>
      </c>
      <c r="AJ1575" s="139"/>
      <c r="AK1575" s="139" t="s">
        <v>1518</v>
      </c>
      <c r="AL1575" s="139" t="s">
        <v>60</v>
      </c>
      <c r="AM1575" s="141" t="s">
        <v>6</v>
      </c>
      <c r="AN1575" s="141" t="s">
        <v>1508</v>
      </c>
      <c r="AO1575" s="139" t="s">
        <v>1614</v>
      </c>
      <c r="AP1575" s="139" t="s">
        <v>60</v>
      </c>
      <c r="AQ1575" s="139"/>
      <c r="AR1575" s="381"/>
      <c r="AS1575" s="139" t="s">
        <v>4075</v>
      </c>
      <c r="AT1575" s="141" t="s">
        <v>1404</v>
      </c>
      <c r="AU1575" s="141"/>
      <c r="AV1575" s="383"/>
      <c r="AW1575" s="385"/>
      <c r="AX1575" s="139"/>
      <c r="AY1575" t="s">
        <v>18587</v>
      </c>
      <c r="AZ1575">
        <v>21000</v>
      </c>
      <c r="BA1575" s="381"/>
      <c r="BB1575" s="139" t="s">
        <v>1444</v>
      </c>
      <c r="BC1575" s="166"/>
      <c r="BD1575" s="166"/>
      <c r="BE1575" s="166"/>
      <c r="BF1575" s="166"/>
      <c r="BG1575" s="166"/>
      <c r="BH1575" s="308"/>
      <c r="BI1575" s="308"/>
      <c r="BJ1575" s="141" t="s">
        <v>26</v>
      </c>
      <c r="BK1575" s="141" t="s">
        <v>26</v>
      </c>
      <c r="BL1575" s="141"/>
      <c r="BM1575" s="141"/>
      <c r="BN1575" s="139" t="s">
        <v>4075</v>
      </c>
      <c r="BQ1575" s="141"/>
      <c r="BV1575" s="141"/>
      <c r="BX1575" s="141"/>
      <c r="BY1575" s="141"/>
      <c r="BZ1575" s="141"/>
      <c r="CA1575" s="141"/>
      <c r="CB1575" s="141"/>
      <c r="CC1575" s="141"/>
      <c r="CD1575" s="141"/>
      <c r="CE1575" s="141"/>
      <c r="CF1575" s="141"/>
      <c r="CG1575" s="141"/>
    </row>
    <row r="1576" spans="1:85" x14ac:dyDescent="0.35">
      <c r="A1576" s="155" t="s">
        <v>8716</v>
      </c>
      <c r="B1576" s="139" t="s">
        <v>4075</v>
      </c>
      <c r="C1576" s="18">
        <v>43008</v>
      </c>
      <c r="D1576" s="144">
        <v>0.63055555555555554</v>
      </c>
      <c r="E1576" s="141" t="s">
        <v>13273</v>
      </c>
      <c r="F1576" s="141">
        <v>3</v>
      </c>
      <c r="G1576" s="141" t="s">
        <v>2741</v>
      </c>
      <c r="H1576" s="141">
        <v>2017</v>
      </c>
      <c r="I1576" s="18">
        <v>43008</v>
      </c>
      <c r="J1576" s="144"/>
      <c r="K1576" s="378"/>
      <c r="L1576" s="139" t="s">
        <v>4075</v>
      </c>
      <c r="M1576" s="141"/>
      <c r="N1576" s="248"/>
      <c r="O1576" s="141" t="s">
        <v>26</v>
      </c>
      <c r="P1576" s="141"/>
      <c r="Q1576" s="141"/>
      <c r="R1576" s="141"/>
      <c r="S1576" s="141" t="s">
        <v>8717</v>
      </c>
      <c r="T1576" s="141"/>
      <c r="U1576" s="141"/>
      <c r="V1576" s="141"/>
      <c r="W1576" s="139" t="s">
        <v>4075</v>
      </c>
      <c r="X1576" s="141" t="s">
        <v>25</v>
      </c>
      <c r="Y1576" s="141" t="s">
        <v>27</v>
      </c>
      <c r="Z1576" s="141" t="s">
        <v>4</v>
      </c>
      <c r="AA1576" s="141" t="s">
        <v>35</v>
      </c>
      <c r="AB1576" s="141"/>
      <c r="AC1576" s="139" t="s">
        <v>18048</v>
      </c>
      <c r="AD1576" s="380"/>
      <c r="AE1576" s="139" t="s">
        <v>103</v>
      </c>
      <c r="AF1576" s="139" t="s">
        <v>13079</v>
      </c>
      <c r="AG1576" s="139" t="s">
        <v>103</v>
      </c>
      <c r="AH1576" s="139" t="s">
        <v>1378</v>
      </c>
      <c r="AI1576" s="139" t="s">
        <v>41</v>
      </c>
      <c r="AJ1576" s="139"/>
      <c r="AK1576" s="139" t="s">
        <v>41</v>
      </c>
      <c r="AL1576" s="139"/>
      <c r="AM1576" s="141" t="s">
        <v>12</v>
      </c>
      <c r="AN1576" s="141" t="s">
        <v>8</v>
      </c>
      <c r="AO1576" s="139" t="s">
        <v>1618</v>
      </c>
      <c r="AP1576" s="139" t="s">
        <v>7</v>
      </c>
      <c r="AQ1576" s="139"/>
      <c r="AR1576" s="381"/>
      <c r="AS1576" s="139" t="s">
        <v>4075</v>
      </c>
      <c r="AT1576" s="141" t="s">
        <v>1404</v>
      </c>
      <c r="AU1576" s="141"/>
      <c r="AV1576" s="383"/>
      <c r="AW1576" s="385"/>
      <c r="AX1576" s="139"/>
      <c r="AY1576" t="s">
        <v>19070</v>
      </c>
      <c r="AZ1576">
        <v>230000</v>
      </c>
      <c r="BA1576" s="381"/>
      <c r="BB1576" s="139" t="s">
        <v>1450</v>
      </c>
      <c r="BC1576" s="166">
        <v>10</v>
      </c>
      <c r="BD1576" s="166"/>
      <c r="BE1576" s="166"/>
      <c r="BF1576" s="166"/>
      <c r="BG1576" s="166"/>
      <c r="BH1576" s="308"/>
      <c r="BI1576" s="308"/>
      <c r="BJ1576" s="141" t="s">
        <v>26</v>
      </c>
      <c r="BK1576" s="141" t="s">
        <v>26</v>
      </c>
      <c r="BL1576" s="141"/>
      <c r="BM1576" s="141"/>
      <c r="BN1576" s="139" t="s">
        <v>4075</v>
      </c>
      <c r="BQ1576" s="141"/>
      <c r="BV1576" s="141"/>
      <c r="BX1576" s="141"/>
      <c r="BY1576" s="141"/>
      <c r="BZ1576" s="141"/>
      <c r="CA1576" s="141"/>
      <c r="CB1576" s="141"/>
      <c r="CC1576" s="141"/>
      <c r="CD1576" s="141"/>
      <c r="CE1576" s="141"/>
      <c r="CF1576" s="141"/>
      <c r="CG1576" s="141"/>
    </row>
    <row r="1577" spans="1:85" x14ac:dyDescent="0.35">
      <c r="A1577" s="155" t="s">
        <v>8707</v>
      </c>
      <c r="B1577" s="139" t="s">
        <v>4075</v>
      </c>
      <c r="C1577" s="18">
        <v>43009</v>
      </c>
      <c r="D1577" s="144">
        <v>0.99375000000000002</v>
      </c>
      <c r="E1577" s="141" t="s">
        <v>13274</v>
      </c>
      <c r="F1577" s="141">
        <v>4</v>
      </c>
      <c r="G1577" s="141" t="s">
        <v>2891</v>
      </c>
      <c r="H1577" s="141">
        <v>2017</v>
      </c>
      <c r="I1577" s="18">
        <v>43009</v>
      </c>
      <c r="J1577" s="144">
        <v>0.99375000000000002</v>
      </c>
      <c r="K1577" s="378"/>
      <c r="L1577" s="139" t="s">
        <v>4075</v>
      </c>
      <c r="M1577" s="141"/>
      <c r="N1577" s="248"/>
      <c r="O1577" s="141" t="s">
        <v>26</v>
      </c>
      <c r="P1577" s="141"/>
      <c r="Q1577" s="141" t="s">
        <v>8708</v>
      </c>
      <c r="R1577" s="141" t="s">
        <v>8709</v>
      </c>
      <c r="S1577" s="141"/>
      <c r="T1577" s="141"/>
      <c r="U1577" s="141"/>
      <c r="V1577" s="141"/>
      <c r="W1577" s="139" t="s">
        <v>4075</v>
      </c>
      <c r="X1577" s="141" t="s">
        <v>25</v>
      </c>
      <c r="Y1577" s="141" t="s">
        <v>27</v>
      </c>
      <c r="Z1577" s="141" t="s">
        <v>4</v>
      </c>
      <c r="AA1577" s="141" t="s">
        <v>34</v>
      </c>
      <c r="AB1577" s="141"/>
      <c r="AC1577" s="139" t="s">
        <v>18050</v>
      </c>
      <c r="AD1577" s="380"/>
      <c r="AE1577" s="139" t="s">
        <v>4</v>
      </c>
      <c r="AF1577" s="139" t="s">
        <v>13073</v>
      </c>
      <c r="AG1577" s="139" t="s">
        <v>4</v>
      </c>
      <c r="AH1577" s="139" t="s">
        <v>1378</v>
      </c>
      <c r="AI1577" s="139" t="s">
        <v>15678</v>
      </c>
      <c r="AJ1577" s="139"/>
      <c r="AK1577" s="139" t="s">
        <v>15678</v>
      </c>
      <c r="AL1577" s="139" t="s">
        <v>7</v>
      </c>
      <c r="AM1577" s="141" t="s">
        <v>6</v>
      </c>
      <c r="AN1577" s="141" t="s">
        <v>8</v>
      </c>
      <c r="AO1577" s="139" t="s">
        <v>1614</v>
      </c>
      <c r="AP1577" s="139" t="s">
        <v>7</v>
      </c>
      <c r="AQ1577" s="139"/>
      <c r="AR1577" s="381"/>
      <c r="AS1577" s="139" t="s">
        <v>4075</v>
      </c>
      <c r="AT1577" s="141" t="s">
        <v>1404</v>
      </c>
      <c r="AU1577" s="141"/>
      <c r="AV1577" s="383"/>
      <c r="AW1577" s="385"/>
      <c r="AX1577" s="139"/>
      <c r="AY1577" t="s">
        <v>18349</v>
      </c>
      <c r="AZ1577">
        <v>12000</v>
      </c>
      <c r="BA1577" s="381"/>
      <c r="BB1577" s="139" t="s">
        <v>1444</v>
      </c>
      <c r="BC1577" s="166"/>
      <c r="BD1577" s="166"/>
      <c r="BE1577" s="166"/>
      <c r="BF1577" s="166"/>
      <c r="BG1577" s="166"/>
      <c r="BH1577" s="308"/>
      <c r="BI1577" s="308"/>
      <c r="BJ1577" s="141" t="s">
        <v>26</v>
      </c>
      <c r="BK1577" s="141" t="s">
        <v>25</v>
      </c>
      <c r="BL1577" s="141" t="s">
        <v>13178</v>
      </c>
      <c r="BM1577" s="141" t="s">
        <v>13180</v>
      </c>
      <c r="BN1577" s="139" t="s">
        <v>4075</v>
      </c>
      <c r="BQ1577" s="141" t="s">
        <v>15899</v>
      </c>
      <c r="BR1577" s="135" t="s">
        <v>15685</v>
      </c>
      <c r="BT1577" s="135" t="s">
        <v>15355</v>
      </c>
      <c r="BU1577" s="135" t="s">
        <v>15363</v>
      </c>
      <c r="BV1577" s="141" t="s">
        <v>13260</v>
      </c>
      <c r="BW1577" s="135" t="s">
        <v>13266</v>
      </c>
      <c r="BX1577" s="141" t="s">
        <v>15689</v>
      </c>
      <c r="BY1577" s="141" t="s">
        <v>12</v>
      </c>
      <c r="BZ1577" s="141" t="s">
        <v>26</v>
      </c>
      <c r="CA1577" s="141" t="s">
        <v>1848</v>
      </c>
      <c r="CB1577" s="141"/>
      <c r="CC1577" s="141" t="s">
        <v>15690</v>
      </c>
      <c r="CD1577" s="141" t="s">
        <v>34</v>
      </c>
      <c r="CE1577" s="141" t="s">
        <v>15456</v>
      </c>
      <c r="CF1577" s="141" t="s">
        <v>15451</v>
      </c>
      <c r="CG1577" s="141" t="s">
        <v>1897</v>
      </c>
    </row>
    <row r="1578" spans="1:85" x14ac:dyDescent="0.35">
      <c r="A1578" s="155" t="s">
        <v>8710</v>
      </c>
      <c r="B1578" s="139" t="s">
        <v>4075</v>
      </c>
      <c r="C1578" s="18">
        <v>43009</v>
      </c>
      <c r="D1578" s="144">
        <v>0.6743055555555556</v>
      </c>
      <c r="E1578" s="141" t="s">
        <v>13274</v>
      </c>
      <c r="F1578" s="141">
        <v>4</v>
      </c>
      <c r="G1578" s="141" t="s">
        <v>2891</v>
      </c>
      <c r="H1578" s="141">
        <v>2017</v>
      </c>
      <c r="I1578" s="18">
        <v>43009</v>
      </c>
      <c r="J1578" s="144">
        <v>0.71875</v>
      </c>
      <c r="K1578" s="378"/>
      <c r="L1578" s="139" t="s">
        <v>4075</v>
      </c>
      <c r="M1578" s="141"/>
      <c r="N1578" s="248"/>
      <c r="O1578" s="141" t="s">
        <v>26</v>
      </c>
      <c r="P1578" s="141"/>
      <c r="Q1578" s="141" t="s">
        <v>8711</v>
      </c>
      <c r="R1578" s="141" t="s">
        <v>8712</v>
      </c>
      <c r="S1578" s="141"/>
      <c r="T1578" s="141"/>
      <c r="U1578" s="141"/>
      <c r="V1578" s="141"/>
      <c r="W1578" s="139" t="s">
        <v>4075</v>
      </c>
      <c r="X1578" s="141" t="s">
        <v>25</v>
      </c>
      <c r="Y1578" s="141" t="s">
        <v>27</v>
      </c>
      <c r="Z1578" s="141" t="s">
        <v>4</v>
      </c>
      <c r="AA1578" s="141" t="s">
        <v>34</v>
      </c>
      <c r="AB1578" s="141"/>
      <c r="AC1578" s="139" t="s">
        <v>18047</v>
      </c>
      <c r="AD1578" s="380"/>
      <c r="AE1578" s="139" t="s">
        <v>4</v>
      </c>
      <c r="AF1578" s="139" t="s">
        <v>13073</v>
      </c>
      <c r="AG1578" s="139" t="s">
        <v>4</v>
      </c>
      <c r="AH1578" s="139" t="s">
        <v>1378</v>
      </c>
      <c r="AI1578" s="139" t="s">
        <v>15678</v>
      </c>
      <c r="AJ1578" s="139"/>
      <c r="AK1578" s="139" t="s">
        <v>15678</v>
      </c>
      <c r="AL1578" s="139" t="s">
        <v>7</v>
      </c>
      <c r="AM1578" s="141" t="s">
        <v>6</v>
      </c>
      <c r="AN1578" s="141" t="s">
        <v>8</v>
      </c>
      <c r="AO1578" s="139" t="s">
        <v>1477</v>
      </c>
      <c r="AP1578" s="139" t="s">
        <v>7</v>
      </c>
      <c r="AQ1578" s="139"/>
      <c r="AR1578" s="381"/>
      <c r="AS1578" s="139" t="s">
        <v>4075</v>
      </c>
      <c r="AT1578" s="141" t="s">
        <v>1404</v>
      </c>
      <c r="AU1578" s="141"/>
      <c r="AV1578" s="383"/>
      <c r="AW1578" s="385"/>
      <c r="AX1578" s="139"/>
      <c r="AY1578" t="s">
        <v>18634</v>
      </c>
      <c r="BA1578" s="381"/>
      <c r="BB1578" s="139" t="s">
        <v>1450</v>
      </c>
      <c r="BC1578" s="166"/>
      <c r="BD1578" s="166"/>
      <c r="BE1578" s="166"/>
      <c r="BF1578" s="166"/>
      <c r="BG1578" s="166"/>
      <c r="BH1578" s="308"/>
      <c r="BI1578" s="308"/>
      <c r="BJ1578" s="141" t="s">
        <v>26</v>
      </c>
      <c r="BK1578" s="141" t="s">
        <v>25</v>
      </c>
      <c r="BL1578" s="141" t="s">
        <v>13178</v>
      </c>
      <c r="BM1578" s="141" t="s">
        <v>13180</v>
      </c>
      <c r="BN1578" s="139" t="s">
        <v>4075</v>
      </c>
      <c r="BQ1578" s="141" t="s">
        <v>15900</v>
      </c>
      <c r="BR1578" s="135" t="s">
        <v>15680</v>
      </c>
      <c r="BT1578" s="135" t="s">
        <v>15355</v>
      </c>
      <c r="BU1578" s="135" t="s">
        <v>15348</v>
      </c>
      <c r="BV1578" s="141" t="s">
        <v>13269</v>
      </c>
      <c r="BW1578" s="135" t="s">
        <v>15356</v>
      </c>
      <c r="BX1578" s="141" t="s">
        <v>15689</v>
      </c>
      <c r="BY1578" s="141" t="s">
        <v>12</v>
      </c>
      <c r="BZ1578" s="141" t="s">
        <v>26</v>
      </c>
      <c r="CA1578" s="141" t="s">
        <v>1848</v>
      </c>
      <c r="CB1578" s="141"/>
      <c r="CC1578" s="141" t="s">
        <v>15690</v>
      </c>
      <c r="CD1578" s="141" t="s">
        <v>15683</v>
      </c>
      <c r="CE1578" s="141" t="s">
        <v>15450</v>
      </c>
      <c r="CF1578" s="141" t="s">
        <v>15451</v>
      </c>
      <c r="CG1578" s="141" t="s">
        <v>4004</v>
      </c>
    </row>
    <row r="1579" spans="1:85" x14ac:dyDescent="0.35">
      <c r="A1579" s="155" t="s">
        <v>8713</v>
      </c>
      <c r="B1579" s="139" t="s">
        <v>4075</v>
      </c>
      <c r="C1579" s="18">
        <v>43009</v>
      </c>
      <c r="D1579" s="144">
        <v>0.30833333333333335</v>
      </c>
      <c r="E1579" s="141" t="s">
        <v>13274</v>
      </c>
      <c r="F1579" s="141">
        <v>4</v>
      </c>
      <c r="G1579" s="141" t="s">
        <v>2891</v>
      </c>
      <c r="H1579" s="141">
        <v>2017</v>
      </c>
      <c r="I1579" s="18">
        <v>43009</v>
      </c>
      <c r="J1579" s="144">
        <v>0.30833333333333335</v>
      </c>
      <c r="K1579" s="378"/>
      <c r="L1579" s="139" t="s">
        <v>4075</v>
      </c>
      <c r="M1579" s="141"/>
      <c r="N1579" s="248"/>
      <c r="O1579" s="141" t="s">
        <v>26</v>
      </c>
      <c r="P1579" s="141"/>
      <c r="Q1579" s="141" t="s">
        <v>8714</v>
      </c>
      <c r="R1579" s="141" t="s">
        <v>8715</v>
      </c>
      <c r="S1579" s="141"/>
      <c r="T1579" s="141"/>
      <c r="U1579" s="141"/>
      <c r="V1579" s="141"/>
      <c r="W1579" s="139" t="s">
        <v>4075</v>
      </c>
      <c r="X1579" s="141" t="s">
        <v>25</v>
      </c>
      <c r="Y1579" s="141" t="s">
        <v>27</v>
      </c>
      <c r="Z1579" s="141" t="s">
        <v>4</v>
      </c>
      <c r="AA1579" s="141" t="s">
        <v>34</v>
      </c>
      <c r="AB1579" s="141"/>
      <c r="AC1579" s="139" t="s">
        <v>18047</v>
      </c>
      <c r="AD1579" s="380"/>
      <c r="AE1579" s="139" t="s">
        <v>102</v>
      </c>
      <c r="AF1579" s="139" t="s">
        <v>13082</v>
      </c>
      <c r="AG1579" s="139" t="s">
        <v>102</v>
      </c>
      <c r="AH1579" s="139" t="s">
        <v>1378</v>
      </c>
      <c r="AI1579" s="139" t="s">
        <v>60</v>
      </c>
      <c r="AJ1579" s="139" t="s">
        <v>60</v>
      </c>
      <c r="AK1579" s="139"/>
      <c r="AL1579" s="139"/>
      <c r="AM1579" s="141" t="s">
        <v>6</v>
      </c>
      <c r="AN1579" s="141" t="s">
        <v>8</v>
      </c>
      <c r="AO1579" s="139" t="s">
        <v>1614</v>
      </c>
      <c r="AP1579" s="139" t="s">
        <v>60</v>
      </c>
      <c r="AQ1579" s="139"/>
      <c r="AR1579" s="381"/>
      <c r="AS1579" s="139" t="s">
        <v>4075</v>
      </c>
      <c r="AT1579" s="141" t="s">
        <v>1404</v>
      </c>
      <c r="AU1579" s="141"/>
      <c r="AV1579" s="383"/>
      <c r="AW1579" s="385"/>
      <c r="AX1579" s="139"/>
      <c r="AY1579" t="s">
        <v>19071</v>
      </c>
      <c r="AZ1579">
        <v>12000</v>
      </c>
      <c r="BA1579" s="381"/>
      <c r="BB1579" s="139" t="s">
        <v>1450</v>
      </c>
      <c r="BC1579" s="166"/>
      <c r="BD1579" s="166"/>
      <c r="BE1579" s="166"/>
      <c r="BF1579" s="166"/>
      <c r="BG1579" s="166"/>
      <c r="BH1579" s="308"/>
      <c r="BI1579" s="308"/>
      <c r="BJ1579" s="141" t="s">
        <v>26</v>
      </c>
      <c r="BK1579" s="141" t="s">
        <v>26</v>
      </c>
      <c r="BL1579" s="141"/>
      <c r="BM1579" s="141"/>
      <c r="BN1579" s="139" t="s">
        <v>4075</v>
      </c>
      <c r="BQ1579" s="141"/>
      <c r="BV1579" s="141"/>
      <c r="BX1579" s="141"/>
      <c r="BY1579" s="141"/>
      <c r="BZ1579" s="141"/>
      <c r="CA1579" s="141"/>
      <c r="CB1579" s="141"/>
      <c r="CC1579" s="141"/>
      <c r="CD1579" s="141"/>
      <c r="CE1579" s="141"/>
      <c r="CF1579" s="141"/>
      <c r="CG1579" s="141"/>
    </row>
    <row r="1580" spans="1:85" x14ac:dyDescent="0.35">
      <c r="A1580" s="155" t="s">
        <v>8692</v>
      </c>
      <c r="B1580" s="139" t="s">
        <v>4075</v>
      </c>
      <c r="C1580" s="18">
        <v>43010</v>
      </c>
      <c r="D1580" s="144">
        <v>0.67013888888888884</v>
      </c>
      <c r="E1580" s="141" t="s">
        <v>13274</v>
      </c>
      <c r="F1580" s="141">
        <v>4</v>
      </c>
      <c r="G1580" s="141" t="s">
        <v>2891</v>
      </c>
      <c r="H1580" s="141">
        <v>2017</v>
      </c>
      <c r="I1580" s="18">
        <v>43010</v>
      </c>
      <c r="J1580" s="144">
        <v>0.68958333333333333</v>
      </c>
      <c r="K1580" s="378"/>
      <c r="L1580" s="139" t="s">
        <v>4075</v>
      </c>
      <c r="M1580" s="141"/>
      <c r="N1580" s="248"/>
      <c r="O1580" s="141" t="s">
        <v>26</v>
      </c>
      <c r="P1580" s="141"/>
      <c r="Q1580" s="141" t="s">
        <v>8693</v>
      </c>
      <c r="R1580" s="141" t="s">
        <v>8694</v>
      </c>
      <c r="S1580" s="141"/>
      <c r="T1580" s="141"/>
      <c r="U1580" s="141">
        <v>113649894</v>
      </c>
      <c r="V1580" s="141"/>
      <c r="W1580" s="139" t="s">
        <v>4075</v>
      </c>
      <c r="X1580" s="141" t="s">
        <v>25</v>
      </c>
      <c r="Y1580" s="141" t="s">
        <v>27</v>
      </c>
      <c r="Z1580" s="141" t="s">
        <v>4</v>
      </c>
      <c r="AA1580" s="141" t="s">
        <v>34</v>
      </c>
      <c r="AB1580" s="141"/>
      <c r="AC1580" s="139" t="s">
        <v>18047</v>
      </c>
      <c r="AD1580" s="380"/>
      <c r="AE1580" s="139" t="s">
        <v>4</v>
      </c>
      <c r="AF1580" s="139" t="s">
        <v>13073</v>
      </c>
      <c r="AG1580" s="139" t="s">
        <v>4</v>
      </c>
      <c r="AH1580" s="139" t="s">
        <v>1378</v>
      </c>
      <c r="AI1580" s="139" t="s">
        <v>15678</v>
      </c>
      <c r="AJ1580" s="139"/>
      <c r="AK1580" s="139" t="s">
        <v>15678</v>
      </c>
      <c r="AL1580" s="139" t="s">
        <v>7</v>
      </c>
      <c r="AM1580" s="141" t="s">
        <v>6</v>
      </c>
      <c r="AN1580" s="141" t="s">
        <v>8</v>
      </c>
      <c r="AO1580" s="139" t="s">
        <v>1614</v>
      </c>
      <c r="AP1580" s="139" t="s">
        <v>7</v>
      </c>
      <c r="AQ1580" s="139"/>
      <c r="AR1580" s="381"/>
      <c r="AS1580" s="139" t="s">
        <v>4075</v>
      </c>
      <c r="AT1580" s="141" t="s">
        <v>44</v>
      </c>
      <c r="AU1580" s="141">
        <v>305</v>
      </c>
      <c r="AV1580" s="383"/>
      <c r="AW1580" s="385"/>
      <c r="AX1580" s="139"/>
      <c r="AY1580" t="s">
        <v>18392</v>
      </c>
      <c r="AZ1580">
        <v>21000</v>
      </c>
      <c r="BA1580" s="381"/>
      <c r="BB1580" s="139" t="s">
        <v>1452</v>
      </c>
      <c r="BC1580" s="166"/>
      <c r="BD1580" s="166"/>
      <c r="BE1580" s="166"/>
      <c r="BF1580" s="166"/>
      <c r="BG1580" s="166"/>
      <c r="BH1580" s="308"/>
      <c r="BI1580" s="308"/>
      <c r="BJ1580" s="141" t="s">
        <v>26</v>
      </c>
      <c r="BK1580" s="141" t="s">
        <v>25</v>
      </c>
      <c r="BL1580" s="141" t="s">
        <v>13178</v>
      </c>
      <c r="BM1580" s="141" t="s">
        <v>13179</v>
      </c>
      <c r="BN1580" s="139" t="s">
        <v>4075</v>
      </c>
      <c r="BQ1580" s="141" t="s">
        <v>15901</v>
      </c>
      <c r="BR1580" s="135" t="s">
        <v>15680</v>
      </c>
      <c r="BT1580" s="135" t="s">
        <v>15364</v>
      </c>
      <c r="BU1580" s="135" t="s">
        <v>15369</v>
      </c>
      <c r="BV1580" s="141" t="s">
        <v>13275</v>
      </c>
      <c r="BW1580" s="135" t="s">
        <v>15380</v>
      </c>
      <c r="BX1580" s="141" t="s">
        <v>12</v>
      </c>
      <c r="BY1580" s="141" t="s">
        <v>12</v>
      </c>
      <c r="BZ1580" s="141" t="s">
        <v>26</v>
      </c>
      <c r="CA1580" s="141" t="s">
        <v>1848</v>
      </c>
      <c r="CB1580" s="141"/>
      <c r="CC1580" s="141" t="s">
        <v>15704</v>
      </c>
      <c r="CD1580" s="141" t="s">
        <v>15683</v>
      </c>
      <c r="CE1580" s="141" t="s">
        <v>15450</v>
      </c>
      <c r="CF1580" s="141" t="s">
        <v>15451</v>
      </c>
      <c r="CG1580" s="141" t="s">
        <v>2003</v>
      </c>
    </row>
    <row r="1581" spans="1:85" x14ac:dyDescent="0.35">
      <c r="A1581" s="155" t="s">
        <v>8689</v>
      </c>
      <c r="B1581" s="139" t="s">
        <v>4075</v>
      </c>
      <c r="C1581" s="18">
        <v>43010</v>
      </c>
      <c r="D1581" s="144">
        <v>0.72916666666666663</v>
      </c>
      <c r="E1581" s="141" t="s">
        <v>13274</v>
      </c>
      <c r="F1581" s="141">
        <v>4</v>
      </c>
      <c r="G1581" s="141" t="s">
        <v>2891</v>
      </c>
      <c r="H1581" s="141">
        <v>2017</v>
      </c>
      <c r="I1581" s="18">
        <v>43010</v>
      </c>
      <c r="J1581" s="144">
        <v>0.72916666666666663</v>
      </c>
      <c r="K1581" s="378"/>
      <c r="L1581" s="139" t="s">
        <v>4075</v>
      </c>
      <c r="M1581" s="141"/>
      <c r="N1581" s="248"/>
      <c r="O1581" s="141" t="s">
        <v>26</v>
      </c>
      <c r="P1581" s="141"/>
      <c r="Q1581" s="141" t="s">
        <v>8690</v>
      </c>
      <c r="R1581" s="141" t="s">
        <v>8691</v>
      </c>
      <c r="S1581" s="141"/>
      <c r="T1581" s="141"/>
      <c r="U1581" s="141">
        <v>113649893</v>
      </c>
      <c r="V1581" s="141"/>
      <c r="W1581" s="139" t="s">
        <v>4075</v>
      </c>
      <c r="X1581" s="141" t="s">
        <v>25</v>
      </c>
      <c r="Y1581" s="141" t="s">
        <v>27</v>
      </c>
      <c r="Z1581" s="141" t="s">
        <v>4</v>
      </c>
      <c r="AA1581" s="141" t="s">
        <v>34</v>
      </c>
      <c r="AB1581" s="141"/>
      <c r="AC1581" s="139" t="s">
        <v>18050</v>
      </c>
      <c r="AD1581" s="380"/>
      <c r="AE1581" s="139" t="s">
        <v>4</v>
      </c>
      <c r="AF1581" s="139" t="s">
        <v>13073</v>
      </c>
      <c r="AG1581" s="139" t="s">
        <v>4</v>
      </c>
      <c r="AH1581" s="139" t="s">
        <v>1378</v>
      </c>
      <c r="AI1581" s="139" t="s">
        <v>15678</v>
      </c>
      <c r="AJ1581" s="139"/>
      <c r="AK1581" s="139" t="s">
        <v>15678</v>
      </c>
      <c r="AL1581" s="139" t="s">
        <v>7</v>
      </c>
      <c r="AM1581" s="141" t="s">
        <v>1527</v>
      </c>
      <c r="AN1581" s="141" t="s">
        <v>8</v>
      </c>
      <c r="AO1581" s="139" t="s">
        <v>1614</v>
      </c>
      <c r="AP1581" s="139" t="s">
        <v>7</v>
      </c>
      <c r="AQ1581" s="139"/>
      <c r="AR1581" s="381"/>
      <c r="AS1581" s="139" t="s">
        <v>4075</v>
      </c>
      <c r="AT1581" s="141" t="s">
        <v>1404</v>
      </c>
      <c r="AU1581" s="141"/>
      <c r="AV1581" s="383"/>
      <c r="AW1581" s="385"/>
      <c r="AX1581" s="139"/>
      <c r="AY1581" t="s">
        <v>19072</v>
      </c>
      <c r="AZ1581">
        <v>12000</v>
      </c>
      <c r="BA1581" s="381"/>
      <c r="BB1581" s="139" t="s">
        <v>1451</v>
      </c>
      <c r="BC1581" s="166"/>
      <c r="BD1581" s="166"/>
      <c r="BE1581" s="166"/>
      <c r="BF1581" s="166"/>
      <c r="BG1581" s="166"/>
      <c r="BH1581" s="308"/>
      <c r="BI1581" s="308"/>
      <c r="BJ1581" s="141" t="s">
        <v>26</v>
      </c>
      <c r="BK1581" s="141" t="s">
        <v>26</v>
      </c>
      <c r="BL1581" s="141"/>
      <c r="BM1581" s="141"/>
      <c r="BN1581" s="139" t="s">
        <v>4075</v>
      </c>
      <c r="BQ1581" s="141" t="s">
        <v>15902</v>
      </c>
      <c r="BR1581" s="135" t="s">
        <v>15685</v>
      </c>
      <c r="BT1581" s="135" t="s">
        <v>15355</v>
      </c>
      <c r="BU1581" s="135" t="s">
        <v>15374</v>
      </c>
      <c r="BV1581" s="141" t="s">
        <v>2410</v>
      </c>
      <c r="BW1581" s="135" t="s">
        <v>13284</v>
      </c>
      <c r="BX1581" s="141" t="s">
        <v>12</v>
      </c>
      <c r="BY1581" s="141" t="s">
        <v>12</v>
      </c>
      <c r="BZ1581" s="141" t="s">
        <v>26</v>
      </c>
      <c r="CA1581" s="141" t="s">
        <v>1848</v>
      </c>
      <c r="CB1581" s="141"/>
      <c r="CC1581" s="141" t="s">
        <v>15704</v>
      </c>
      <c r="CD1581" s="141" t="s">
        <v>34</v>
      </c>
      <c r="CE1581" s="141" t="s">
        <v>15450</v>
      </c>
      <c r="CF1581" s="141" t="s">
        <v>15451</v>
      </c>
      <c r="CG1581" s="141" t="s">
        <v>2003</v>
      </c>
    </row>
    <row r="1582" spans="1:85" x14ac:dyDescent="0.35">
      <c r="A1582" s="155" t="s">
        <v>8686</v>
      </c>
      <c r="B1582" s="139" t="s">
        <v>4075</v>
      </c>
      <c r="C1582" s="18">
        <v>43010</v>
      </c>
      <c r="D1582" s="144">
        <v>0.83024305555555555</v>
      </c>
      <c r="E1582" s="141" t="s">
        <v>13274</v>
      </c>
      <c r="F1582" s="141">
        <v>4</v>
      </c>
      <c r="G1582" s="141" t="s">
        <v>2891</v>
      </c>
      <c r="H1582" s="141">
        <v>2017</v>
      </c>
      <c r="I1582" s="18"/>
      <c r="J1582" s="144"/>
      <c r="K1582" s="378"/>
      <c r="L1582" s="139" t="s">
        <v>4075</v>
      </c>
      <c r="M1582" s="141" t="s">
        <v>28</v>
      </c>
      <c r="N1582" s="248">
        <v>44265</v>
      </c>
      <c r="O1582" s="141" t="s">
        <v>25</v>
      </c>
      <c r="P1582" s="141"/>
      <c r="Q1582" s="141" t="s">
        <v>8687</v>
      </c>
      <c r="R1582" s="141" t="s">
        <v>8688</v>
      </c>
      <c r="S1582" s="141"/>
      <c r="T1582" s="141" t="s">
        <v>17126</v>
      </c>
      <c r="U1582" s="141">
        <v>113650049</v>
      </c>
      <c r="V1582" s="141" t="s">
        <v>13566</v>
      </c>
      <c r="W1582" s="139" t="s">
        <v>4075</v>
      </c>
      <c r="X1582" s="141" t="s">
        <v>25</v>
      </c>
      <c r="Y1582" s="141" t="s">
        <v>27</v>
      </c>
      <c r="Z1582" s="141"/>
      <c r="AA1582" s="141" t="s">
        <v>34</v>
      </c>
      <c r="AB1582" s="141"/>
      <c r="AC1582" s="139" t="s">
        <v>18050</v>
      </c>
      <c r="AD1582" s="380"/>
      <c r="AE1582" s="139" t="s">
        <v>4</v>
      </c>
      <c r="AF1582" s="139" t="s">
        <v>13073</v>
      </c>
      <c r="AG1582" s="139" t="s">
        <v>4</v>
      </c>
      <c r="AH1582" s="139" t="s">
        <v>1380</v>
      </c>
      <c r="AI1582" s="139" t="s">
        <v>15678</v>
      </c>
      <c r="AJ1582" s="139"/>
      <c r="AK1582" s="139" t="s">
        <v>15678</v>
      </c>
      <c r="AL1582" s="139" t="s">
        <v>7</v>
      </c>
      <c r="AM1582" s="141" t="s">
        <v>15</v>
      </c>
      <c r="AN1582" s="141" t="s">
        <v>8</v>
      </c>
      <c r="AO1582" s="139"/>
      <c r="AP1582" s="139" t="s">
        <v>7</v>
      </c>
      <c r="AQ1582" s="139"/>
      <c r="AR1582" s="381"/>
      <c r="AS1582" s="139" t="s">
        <v>4075</v>
      </c>
      <c r="AT1582" s="141" t="s">
        <v>43</v>
      </c>
      <c r="AU1582" s="141">
        <v>565</v>
      </c>
      <c r="AV1582" s="383"/>
      <c r="AW1582" s="385"/>
      <c r="AX1582" s="139" t="s">
        <v>202</v>
      </c>
      <c r="AY1582" t="s">
        <v>18563</v>
      </c>
      <c r="BA1582" s="381"/>
      <c r="BB1582" s="139" t="s">
        <v>1450</v>
      </c>
      <c r="BC1582" s="166"/>
      <c r="BD1582" s="166"/>
      <c r="BE1582" s="166"/>
      <c r="BF1582" s="166"/>
      <c r="BG1582" s="166"/>
      <c r="BH1582" s="308"/>
      <c r="BI1582" s="308"/>
      <c r="BJ1582" s="141" t="s">
        <v>26</v>
      </c>
      <c r="BK1582" s="141" t="s">
        <v>26</v>
      </c>
      <c r="BL1582" s="141"/>
      <c r="BM1582" s="141"/>
      <c r="BN1582" s="139" t="s">
        <v>4075</v>
      </c>
      <c r="BQ1582" s="141"/>
      <c r="BV1582" s="141"/>
      <c r="BX1582" s="141"/>
      <c r="BY1582" s="141"/>
      <c r="BZ1582" s="141"/>
      <c r="CA1582" s="141"/>
      <c r="CB1582" s="141"/>
      <c r="CC1582" s="141"/>
      <c r="CD1582" s="141"/>
      <c r="CE1582" s="141"/>
      <c r="CF1582" s="141"/>
      <c r="CG1582" s="141"/>
    </row>
    <row r="1583" spans="1:85" x14ac:dyDescent="0.35">
      <c r="A1583" s="155" t="s">
        <v>8695</v>
      </c>
      <c r="B1583" s="139" t="s">
        <v>4075</v>
      </c>
      <c r="C1583" s="18">
        <v>43010</v>
      </c>
      <c r="D1583" s="144">
        <v>0.62222222222222223</v>
      </c>
      <c r="E1583" s="141" t="s">
        <v>13274</v>
      </c>
      <c r="F1583" s="141">
        <v>4</v>
      </c>
      <c r="G1583" s="141" t="s">
        <v>2891</v>
      </c>
      <c r="H1583" s="141">
        <v>2017</v>
      </c>
      <c r="I1583" s="18">
        <v>43010</v>
      </c>
      <c r="J1583" s="144"/>
      <c r="K1583" s="378"/>
      <c r="L1583" s="139" t="s">
        <v>4075</v>
      </c>
      <c r="M1583" s="141"/>
      <c r="N1583" s="248"/>
      <c r="O1583" s="141" t="s">
        <v>26</v>
      </c>
      <c r="P1583" s="141"/>
      <c r="Q1583" s="141" t="s">
        <v>8696</v>
      </c>
      <c r="R1583" s="141" t="s">
        <v>8697</v>
      </c>
      <c r="S1583" s="141"/>
      <c r="T1583" s="141"/>
      <c r="U1583" s="141"/>
      <c r="V1583" s="141"/>
      <c r="W1583" s="139" t="s">
        <v>4075</v>
      </c>
      <c r="X1583" s="141" t="s">
        <v>25</v>
      </c>
      <c r="Y1583" s="141" t="s">
        <v>27</v>
      </c>
      <c r="Z1583" s="141" t="s">
        <v>4</v>
      </c>
      <c r="AA1583" s="141" t="s">
        <v>34</v>
      </c>
      <c r="AB1583" s="141"/>
      <c r="AC1583" s="139" t="s">
        <v>18050</v>
      </c>
      <c r="AD1583" s="380"/>
      <c r="AE1583" s="139" t="s">
        <v>103</v>
      </c>
      <c r="AF1583" s="139" t="s">
        <v>13075</v>
      </c>
      <c r="AG1583" s="139" t="s">
        <v>103</v>
      </c>
      <c r="AH1583" s="139" t="s">
        <v>1378</v>
      </c>
      <c r="AI1583" s="139" t="s">
        <v>7340</v>
      </c>
      <c r="AJ1583" s="139"/>
      <c r="AK1583" s="139" t="s">
        <v>7340</v>
      </c>
      <c r="AL1583" s="139" t="s">
        <v>1408</v>
      </c>
      <c r="AM1583" s="141" t="s">
        <v>12</v>
      </c>
      <c r="AN1583" s="141" t="s">
        <v>8</v>
      </c>
      <c r="AO1583" s="139" t="s">
        <v>1614</v>
      </c>
      <c r="AP1583" s="139" t="s">
        <v>13</v>
      </c>
      <c r="AQ1583" s="139"/>
      <c r="AR1583" s="381"/>
      <c r="AS1583" s="139" t="s">
        <v>4075</v>
      </c>
      <c r="AT1583" s="141" t="s">
        <v>43</v>
      </c>
      <c r="AU1583" s="141">
        <v>340</v>
      </c>
      <c r="AV1583" s="383"/>
      <c r="AW1583" s="385"/>
      <c r="AX1583" s="139"/>
      <c r="AY1583" t="s">
        <v>18845</v>
      </c>
      <c r="AZ1583">
        <v>21000</v>
      </c>
      <c r="BA1583" s="381"/>
      <c r="BB1583" s="139" t="s">
        <v>1451</v>
      </c>
      <c r="BC1583" s="166"/>
      <c r="BD1583" s="166"/>
      <c r="BE1583" s="166"/>
      <c r="BF1583" s="166"/>
      <c r="BG1583" s="166"/>
      <c r="BH1583" s="308"/>
      <c r="BI1583" s="308"/>
      <c r="BJ1583" s="141" t="s">
        <v>26</v>
      </c>
      <c r="BK1583" s="141" t="s">
        <v>25</v>
      </c>
      <c r="BL1583" s="141" t="s">
        <v>13178</v>
      </c>
      <c r="BM1583" s="141" t="s">
        <v>13179</v>
      </c>
      <c r="BN1583" s="139" t="s">
        <v>4075</v>
      </c>
      <c r="BQ1583" s="141"/>
      <c r="BV1583" s="141"/>
      <c r="BX1583" s="141"/>
      <c r="BY1583" s="141"/>
      <c r="BZ1583" s="141"/>
      <c r="CA1583" s="141"/>
      <c r="CB1583" s="141"/>
      <c r="CC1583" s="141"/>
      <c r="CD1583" s="141"/>
      <c r="CE1583" s="141"/>
      <c r="CF1583" s="141"/>
      <c r="CG1583" s="141"/>
    </row>
    <row r="1584" spans="1:85" x14ac:dyDescent="0.35">
      <c r="A1584" s="155" t="s">
        <v>8704</v>
      </c>
      <c r="B1584" s="139" t="s">
        <v>4075</v>
      </c>
      <c r="C1584" s="18">
        <v>43010</v>
      </c>
      <c r="D1584" s="144">
        <v>0.12152777777777778</v>
      </c>
      <c r="E1584" s="141" t="s">
        <v>13274</v>
      </c>
      <c r="F1584" s="141">
        <v>4</v>
      </c>
      <c r="G1584" s="141" t="s">
        <v>2891</v>
      </c>
      <c r="H1584" s="141">
        <v>2017</v>
      </c>
      <c r="I1584" s="18">
        <v>43010</v>
      </c>
      <c r="J1584" s="144">
        <v>0.12152777777777778</v>
      </c>
      <c r="K1584" s="378"/>
      <c r="L1584" s="139" t="s">
        <v>4075</v>
      </c>
      <c r="M1584" s="141"/>
      <c r="N1584" s="248"/>
      <c r="O1584" s="141" t="s">
        <v>26</v>
      </c>
      <c r="P1584" s="141"/>
      <c r="Q1584" s="141" t="s">
        <v>8705</v>
      </c>
      <c r="R1584" s="141" t="s">
        <v>8706</v>
      </c>
      <c r="S1584" s="141"/>
      <c r="T1584" s="141"/>
      <c r="U1584" s="141">
        <v>113642665</v>
      </c>
      <c r="V1584" s="141"/>
      <c r="W1584" s="139" t="s">
        <v>4075</v>
      </c>
      <c r="X1584" s="141" t="s">
        <v>25</v>
      </c>
      <c r="Y1584" s="141" t="s">
        <v>27</v>
      </c>
      <c r="Z1584" s="141" t="s">
        <v>4</v>
      </c>
      <c r="AA1584" s="141" t="s">
        <v>34</v>
      </c>
      <c r="AB1584" s="141"/>
      <c r="AC1584" s="139" t="s">
        <v>18050</v>
      </c>
      <c r="AD1584" s="380"/>
      <c r="AE1584" s="139" t="s">
        <v>102</v>
      </c>
      <c r="AF1584" s="139" t="s">
        <v>13068</v>
      </c>
      <c r="AG1584" s="139" t="s">
        <v>102</v>
      </c>
      <c r="AH1584" s="139" t="s">
        <v>1378</v>
      </c>
      <c r="AI1584" s="139" t="s">
        <v>7</v>
      </c>
      <c r="AJ1584" s="139" t="s">
        <v>7</v>
      </c>
      <c r="AK1584" s="139"/>
      <c r="AL1584" s="139"/>
      <c r="AM1584" s="141" t="s">
        <v>6</v>
      </c>
      <c r="AN1584" s="141" t="s">
        <v>8</v>
      </c>
      <c r="AO1584" s="139" t="s">
        <v>1614</v>
      </c>
      <c r="AP1584" s="139" t="s">
        <v>7</v>
      </c>
      <c r="AQ1584" s="139"/>
      <c r="AR1584" s="381"/>
      <c r="AS1584" s="139" t="s">
        <v>4075</v>
      </c>
      <c r="AT1584" s="141" t="s">
        <v>1404</v>
      </c>
      <c r="AU1584" s="141"/>
      <c r="AV1584" s="383"/>
      <c r="AW1584" s="385"/>
      <c r="AX1584" s="139"/>
      <c r="AY1584" t="s">
        <v>19073</v>
      </c>
      <c r="AZ1584">
        <v>12000</v>
      </c>
      <c r="BA1584" s="381"/>
      <c r="BB1584" s="139" t="s">
        <v>17</v>
      </c>
      <c r="BC1584" s="166"/>
      <c r="BD1584" s="166"/>
      <c r="BE1584" s="166"/>
      <c r="BF1584" s="166"/>
      <c r="BG1584" s="166"/>
      <c r="BH1584" s="308"/>
      <c r="BI1584" s="308"/>
      <c r="BJ1584" s="141" t="s">
        <v>26</v>
      </c>
      <c r="BK1584" s="141" t="s">
        <v>26</v>
      </c>
      <c r="BL1584" s="141"/>
      <c r="BM1584" s="141"/>
      <c r="BN1584" s="139" t="s">
        <v>4075</v>
      </c>
      <c r="BQ1584" s="141"/>
      <c r="BV1584" s="141"/>
      <c r="BX1584" s="141"/>
      <c r="BY1584" s="141"/>
      <c r="BZ1584" s="141"/>
      <c r="CA1584" s="141"/>
      <c r="CB1584" s="141"/>
      <c r="CC1584" s="141"/>
      <c r="CD1584" s="141"/>
      <c r="CE1584" s="141"/>
      <c r="CF1584" s="141"/>
      <c r="CG1584" s="141"/>
    </row>
    <row r="1585" spans="1:85" x14ac:dyDescent="0.35">
      <c r="A1585" s="155" t="s">
        <v>8701</v>
      </c>
      <c r="B1585" s="139" t="s">
        <v>4075</v>
      </c>
      <c r="C1585" s="18">
        <v>43010</v>
      </c>
      <c r="D1585" s="144">
        <v>0.29652777777777778</v>
      </c>
      <c r="E1585" s="141" t="s">
        <v>13274</v>
      </c>
      <c r="F1585" s="141">
        <v>4</v>
      </c>
      <c r="G1585" s="141" t="s">
        <v>2891</v>
      </c>
      <c r="H1585" s="141">
        <v>2017</v>
      </c>
      <c r="I1585" s="18">
        <v>43010</v>
      </c>
      <c r="J1585" s="144">
        <v>0.29652777777777778</v>
      </c>
      <c r="K1585" s="378"/>
      <c r="L1585" s="139" t="s">
        <v>4075</v>
      </c>
      <c r="M1585" s="141"/>
      <c r="N1585" s="248"/>
      <c r="O1585" s="141" t="s">
        <v>26</v>
      </c>
      <c r="P1585" s="141"/>
      <c r="Q1585" s="141" t="s">
        <v>8702</v>
      </c>
      <c r="R1585" s="141" t="s">
        <v>8703</v>
      </c>
      <c r="S1585" s="141"/>
      <c r="T1585" s="141"/>
      <c r="U1585" s="141"/>
      <c r="V1585" s="141"/>
      <c r="W1585" s="139" t="s">
        <v>4075</v>
      </c>
      <c r="X1585" s="141" t="s">
        <v>25</v>
      </c>
      <c r="Y1585" s="141" t="s">
        <v>27</v>
      </c>
      <c r="Z1585" s="141" t="s">
        <v>4</v>
      </c>
      <c r="AA1585" s="141" t="s">
        <v>34</v>
      </c>
      <c r="AB1585" s="141"/>
      <c r="AC1585" s="139" t="s">
        <v>18047</v>
      </c>
      <c r="AD1585" s="380"/>
      <c r="AE1585" s="139" t="s">
        <v>102</v>
      </c>
      <c r="AF1585" s="139" t="s">
        <v>13086</v>
      </c>
      <c r="AG1585" s="139" t="s">
        <v>102</v>
      </c>
      <c r="AH1585" s="139" t="s">
        <v>1378</v>
      </c>
      <c r="AI1585" s="139" t="s">
        <v>1406</v>
      </c>
      <c r="AJ1585" s="139" t="s">
        <v>1406</v>
      </c>
      <c r="AK1585" s="139"/>
      <c r="AL1585" s="139"/>
      <c r="AM1585" s="141" t="s">
        <v>6</v>
      </c>
      <c r="AN1585" s="141" t="s">
        <v>8</v>
      </c>
      <c r="AO1585" s="139" t="s">
        <v>1477</v>
      </c>
      <c r="AP1585" s="139" t="s">
        <v>60</v>
      </c>
      <c r="AQ1585" s="139"/>
      <c r="AR1585" s="381"/>
      <c r="AS1585" s="139" t="s">
        <v>4075</v>
      </c>
      <c r="AT1585" s="141" t="s">
        <v>1404</v>
      </c>
      <c r="AU1585" s="141"/>
      <c r="AV1585" s="383"/>
      <c r="AW1585" s="385"/>
      <c r="AX1585" s="139"/>
      <c r="AY1585" t="s">
        <v>9943</v>
      </c>
      <c r="BA1585" s="381"/>
      <c r="BB1585" s="139" t="s">
        <v>1444</v>
      </c>
      <c r="BC1585" s="166"/>
      <c r="BD1585" s="166"/>
      <c r="BE1585" s="166"/>
      <c r="BF1585" s="166"/>
      <c r="BG1585" s="166"/>
      <c r="BH1585" s="308"/>
      <c r="BI1585" s="308"/>
      <c r="BJ1585" s="141" t="s">
        <v>26</v>
      </c>
      <c r="BK1585" s="141" t="s">
        <v>25</v>
      </c>
      <c r="BL1585" s="141" t="s">
        <v>13178</v>
      </c>
      <c r="BM1585" s="141" t="s">
        <v>13180</v>
      </c>
      <c r="BN1585" s="139" t="s">
        <v>4075</v>
      </c>
      <c r="BQ1585" s="141"/>
      <c r="BV1585" s="141"/>
      <c r="BX1585" s="141"/>
      <c r="BY1585" s="141"/>
      <c r="BZ1585" s="141"/>
      <c r="CA1585" s="141"/>
      <c r="CB1585" s="141"/>
      <c r="CC1585" s="141"/>
      <c r="CD1585" s="141"/>
      <c r="CE1585" s="141"/>
      <c r="CF1585" s="141"/>
      <c r="CG1585" s="141"/>
    </row>
    <row r="1586" spans="1:85" x14ac:dyDescent="0.35">
      <c r="A1586" s="155" t="s">
        <v>8698</v>
      </c>
      <c r="B1586" s="139" t="s">
        <v>4075</v>
      </c>
      <c r="C1586" s="18">
        <v>43010</v>
      </c>
      <c r="D1586" s="144">
        <v>0.51527777777777772</v>
      </c>
      <c r="E1586" s="141" t="s">
        <v>13274</v>
      </c>
      <c r="F1586" s="141">
        <v>4</v>
      </c>
      <c r="G1586" s="141" t="s">
        <v>2891</v>
      </c>
      <c r="H1586" s="141">
        <v>2017</v>
      </c>
      <c r="I1586" s="18">
        <v>43010</v>
      </c>
      <c r="J1586" s="144">
        <v>0.51180555555555551</v>
      </c>
      <c r="K1586" s="378"/>
      <c r="L1586" s="139" t="s">
        <v>4075</v>
      </c>
      <c r="M1586" s="141"/>
      <c r="N1586" s="248"/>
      <c r="O1586" s="141" t="s">
        <v>26</v>
      </c>
      <c r="P1586" s="141"/>
      <c r="Q1586" s="141" t="s">
        <v>8699</v>
      </c>
      <c r="R1586" s="141" t="s">
        <v>8700</v>
      </c>
      <c r="S1586" s="141"/>
      <c r="T1586" s="141"/>
      <c r="U1586" s="141"/>
      <c r="V1586" s="141"/>
      <c r="W1586" s="139" t="s">
        <v>4075</v>
      </c>
      <c r="X1586" s="141" t="s">
        <v>25</v>
      </c>
      <c r="Y1586" s="141" t="s">
        <v>27</v>
      </c>
      <c r="Z1586" s="141" t="s">
        <v>4</v>
      </c>
      <c r="AA1586" s="141" t="s">
        <v>34</v>
      </c>
      <c r="AB1586" s="141"/>
      <c r="AC1586" s="139" t="s">
        <v>18049</v>
      </c>
      <c r="AD1586" s="380"/>
      <c r="AE1586" s="139" t="s">
        <v>4</v>
      </c>
      <c r="AF1586" s="139" t="s">
        <v>13073</v>
      </c>
      <c r="AG1586" s="139" t="s">
        <v>4</v>
      </c>
      <c r="AH1586" s="139" t="s">
        <v>1378</v>
      </c>
      <c r="AI1586" s="139" t="s">
        <v>15678</v>
      </c>
      <c r="AJ1586" s="139"/>
      <c r="AK1586" s="139" t="s">
        <v>15678</v>
      </c>
      <c r="AL1586" s="139" t="s">
        <v>7</v>
      </c>
      <c r="AM1586" s="141" t="s">
        <v>6</v>
      </c>
      <c r="AN1586" s="141" t="s">
        <v>8</v>
      </c>
      <c r="AO1586" s="139" t="s">
        <v>1614</v>
      </c>
      <c r="AP1586" s="139" t="s">
        <v>7</v>
      </c>
      <c r="AQ1586" s="139"/>
      <c r="AR1586" s="381"/>
      <c r="AS1586" s="139" t="s">
        <v>4075</v>
      </c>
      <c r="AT1586" s="141" t="s">
        <v>1404</v>
      </c>
      <c r="AU1586" s="141"/>
      <c r="AV1586" s="383"/>
      <c r="AW1586" s="385"/>
      <c r="AX1586" s="139"/>
      <c r="AY1586" t="s">
        <v>18728</v>
      </c>
      <c r="AZ1586">
        <v>12000</v>
      </c>
      <c r="BA1586" s="381"/>
      <c r="BB1586" s="139" t="s">
        <v>17</v>
      </c>
      <c r="BC1586" s="166"/>
      <c r="BD1586" s="166"/>
      <c r="BE1586" s="166"/>
      <c r="BF1586" s="166"/>
      <c r="BG1586" s="166"/>
      <c r="BH1586" s="308"/>
      <c r="BI1586" s="308"/>
      <c r="BJ1586" s="141" t="s">
        <v>26</v>
      </c>
      <c r="BK1586" s="141" t="s">
        <v>25</v>
      </c>
      <c r="BL1586" s="141" t="s">
        <v>13178</v>
      </c>
      <c r="BM1586" s="141" t="s">
        <v>13180</v>
      </c>
      <c r="BN1586" s="139" t="s">
        <v>4075</v>
      </c>
      <c r="BQ1586" s="141" t="s">
        <v>15903</v>
      </c>
      <c r="BR1586" s="135" t="s">
        <v>15680</v>
      </c>
      <c r="BT1586" s="135" t="s">
        <v>15355</v>
      </c>
      <c r="BU1586" s="135" t="s">
        <v>1867</v>
      </c>
      <c r="BV1586" s="141" t="s">
        <v>13274</v>
      </c>
      <c r="BW1586" s="135" t="s">
        <v>13274</v>
      </c>
      <c r="BX1586" s="141" t="s">
        <v>15689</v>
      </c>
      <c r="BY1586" s="141" t="s">
        <v>15689</v>
      </c>
      <c r="BZ1586" s="141" t="s">
        <v>26</v>
      </c>
      <c r="CA1586" s="141" t="s">
        <v>1848</v>
      </c>
      <c r="CB1586" s="141"/>
      <c r="CC1586" s="141" t="s">
        <v>15690</v>
      </c>
      <c r="CD1586" s="141" t="s">
        <v>34</v>
      </c>
      <c r="CE1586" s="141" t="s">
        <v>15450</v>
      </c>
      <c r="CF1586" s="141" t="s">
        <v>15451</v>
      </c>
      <c r="CG1586" s="141" t="s">
        <v>4004</v>
      </c>
    </row>
    <row r="1587" spans="1:85" x14ac:dyDescent="0.35">
      <c r="A1587" s="155" t="s">
        <v>8684</v>
      </c>
      <c r="B1587" s="139" t="s">
        <v>4075</v>
      </c>
      <c r="C1587" s="18">
        <v>43011</v>
      </c>
      <c r="D1587" s="144">
        <v>0.7416666666666667</v>
      </c>
      <c r="E1587" s="141" t="s">
        <v>13274</v>
      </c>
      <c r="F1587" s="141">
        <v>4</v>
      </c>
      <c r="G1587" s="141" t="s">
        <v>2891</v>
      </c>
      <c r="H1587" s="141">
        <v>2017</v>
      </c>
      <c r="I1587" s="18">
        <v>43011</v>
      </c>
      <c r="J1587" s="144"/>
      <c r="K1587" s="378"/>
      <c r="L1587" s="139" t="s">
        <v>4075</v>
      </c>
      <c r="M1587" s="141"/>
      <c r="N1587" s="248"/>
      <c r="O1587" s="141" t="s">
        <v>26</v>
      </c>
      <c r="P1587" s="141"/>
      <c r="Q1587" s="141"/>
      <c r="R1587" s="141"/>
      <c r="S1587" s="141" t="s">
        <v>8685</v>
      </c>
      <c r="T1587" s="141"/>
      <c r="U1587" s="141"/>
      <c r="V1587" s="141"/>
      <c r="W1587" s="139" t="s">
        <v>4075</v>
      </c>
      <c r="X1587" s="141" t="s">
        <v>25</v>
      </c>
      <c r="Y1587" s="141" t="s">
        <v>27</v>
      </c>
      <c r="Z1587" s="141" t="s">
        <v>4</v>
      </c>
      <c r="AA1587" s="141" t="s">
        <v>35</v>
      </c>
      <c r="AB1587" s="141"/>
      <c r="AC1587" s="139" t="s">
        <v>18047</v>
      </c>
      <c r="AD1587" s="380"/>
      <c r="AE1587" s="139" t="s">
        <v>102</v>
      </c>
      <c r="AF1587" s="139" t="s">
        <v>13077</v>
      </c>
      <c r="AG1587" s="139" t="s">
        <v>102</v>
      </c>
      <c r="AH1587" s="139" t="s">
        <v>1378</v>
      </c>
      <c r="AI1587" s="139" t="s">
        <v>1408</v>
      </c>
      <c r="AJ1587" s="139" t="s">
        <v>1408</v>
      </c>
      <c r="AK1587" s="139"/>
      <c r="AL1587" s="139"/>
      <c r="AM1587" s="141" t="s">
        <v>6</v>
      </c>
      <c r="AN1587" s="141" t="s">
        <v>8</v>
      </c>
      <c r="AO1587" s="139" t="s">
        <v>1618</v>
      </c>
      <c r="AP1587" s="139" t="s">
        <v>7</v>
      </c>
      <c r="AQ1587" s="139"/>
      <c r="AR1587" s="381"/>
      <c r="AS1587" s="139" t="s">
        <v>4075</v>
      </c>
      <c r="AT1587" s="141" t="s">
        <v>1404</v>
      </c>
      <c r="AU1587" s="141"/>
      <c r="AV1587" s="383"/>
      <c r="AW1587" s="385"/>
      <c r="AX1587" s="139"/>
      <c r="AY1587" t="s">
        <v>19074</v>
      </c>
      <c r="AZ1587">
        <v>70000</v>
      </c>
      <c r="BA1587" s="381"/>
      <c r="BB1587" s="139" t="s">
        <v>1450</v>
      </c>
      <c r="BC1587" s="166"/>
      <c r="BD1587" s="166"/>
      <c r="BE1587" s="166"/>
      <c r="BF1587" s="166"/>
      <c r="BG1587" s="166"/>
      <c r="BH1587" s="308"/>
      <c r="BI1587" s="308"/>
      <c r="BJ1587" s="141" t="s">
        <v>26</v>
      </c>
      <c r="BK1587" s="141" t="s">
        <v>26</v>
      </c>
      <c r="BL1587" s="141"/>
      <c r="BM1587" s="141"/>
      <c r="BN1587" s="139" t="s">
        <v>4075</v>
      </c>
      <c r="BQ1587" s="141"/>
      <c r="BV1587" s="141"/>
      <c r="BX1587" s="141"/>
      <c r="BY1587" s="141"/>
      <c r="BZ1587" s="141"/>
      <c r="CA1587" s="141"/>
      <c r="CB1587" s="141"/>
      <c r="CC1587" s="141"/>
      <c r="CD1587" s="141"/>
      <c r="CE1587" s="141"/>
      <c r="CF1587" s="141"/>
      <c r="CG1587" s="141"/>
    </row>
    <row r="1588" spans="1:85" x14ac:dyDescent="0.35">
      <c r="A1588" s="155" t="s">
        <v>8680</v>
      </c>
      <c r="B1588" s="139" t="s">
        <v>4075</v>
      </c>
      <c r="C1588" s="18">
        <v>43012</v>
      </c>
      <c r="D1588" s="144">
        <v>0.98750000000000004</v>
      </c>
      <c r="E1588" s="141" t="s">
        <v>13274</v>
      </c>
      <c r="F1588" s="141">
        <v>4</v>
      </c>
      <c r="G1588" s="141" t="s">
        <v>2891</v>
      </c>
      <c r="H1588" s="141">
        <v>2017</v>
      </c>
      <c r="I1588" s="18">
        <v>43012</v>
      </c>
      <c r="J1588" s="144">
        <v>0.98750000000000004</v>
      </c>
      <c r="K1588" s="378"/>
      <c r="L1588" s="139" t="s">
        <v>4075</v>
      </c>
      <c r="M1588" s="141"/>
      <c r="N1588" s="248"/>
      <c r="O1588" s="141" t="s">
        <v>26</v>
      </c>
      <c r="P1588" s="141"/>
      <c r="Q1588" s="141" t="s">
        <v>8681</v>
      </c>
      <c r="R1588" s="141" t="s">
        <v>8682</v>
      </c>
      <c r="S1588" s="141"/>
      <c r="T1588" s="141"/>
      <c r="U1588" s="141"/>
      <c r="V1588" s="141"/>
      <c r="W1588" s="139" t="s">
        <v>4075</v>
      </c>
      <c r="X1588" s="141" t="s">
        <v>25</v>
      </c>
      <c r="Y1588" s="141" t="s">
        <v>27</v>
      </c>
      <c r="Z1588" s="141" t="s">
        <v>4</v>
      </c>
      <c r="AA1588" s="141" t="s">
        <v>34</v>
      </c>
      <c r="AB1588" s="141"/>
      <c r="AC1588" s="139" t="s">
        <v>18047</v>
      </c>
      <c r="AD1588" s="380"/>
      <c r="AE1588" s="139" t="s">
        <v>102</v>
      </c>
      <c r="AF1588" s="139" t="s">
        <v>13071</v>
      </c>
      <c r="AG1588" s="139" t="s">
        <v>102</v>
      </c>
      <c r="AH1588" s="139" t="s">
        <v>1378</v>
      </c>
      <c r="AI1588" s="139" t="s">
        <v>1420</v>
      </c>
      <c r="AJ1588" s="139" t="s">
        <v>1420</v>
      </c>
      <c r="AK1588" s="139"/>
      <c r="AL1588" s="139"/>
      <c r="AM1588" s="141" t="s">
        <v>1527</v>
      </c>
      <c r="AN1588" s="141" t="s">
        <v>8</v>
      </c>
      <c r="AO1588" s="139" t="s">
        <v>1614</v>
      </c>
      <c r="AP1588" s="139" t="s">
        <v>13</v>
      </c>
      <c r="AQ1588" s="139"/>
      <c r="AR1588" s="381"/>
      <c r="AS1588" s="139" t="s">
        <v>4075</v>
      </c>
      <c r="AT1588" s="141" t="s">
        <v>44</v>
      </c>
      <c r="AU1588" s="141">
        <v>305</v>
      </c>
      <c r="AV1588" s="383"/>
      <c r="AW1588" s="385"/>
      <c r="AX1588" s="139"/>
      <c r="AY1588" t="s">
        <v>19075</v>
      </c>
      <c r="AZ1588">
        <v>12000</v>
      </c>
      <c r="BA1588" s="381"/>
      <c r="BB1588" s="139" t="s">
        <v>17</v>
      </c>
      <c r="BC1588" s="166"/>
      <c r="BD1588" s="166"/>
      <c r="BE1588" s="166"/>
      <c r="BF1588" s="166"/>
      <c r="BG1588" s="166"/>
      <c r="BH1588" s="308"/>
      <c r="BI1588" s="308"/>
      <c r="BJ1588" s="141" t="s">
        <v>26</v>
      </c>
      <c r="BK1588" s="141" t="s">
        <v>26</v>
      </c>
      <c r="BL1588" s="141"/>
      <c r="BM1588" s="141"/>
      <c r="BN1588" s="139" t="s">
        <v>4075</v>
      </c>
      <c r="BQ1588" s="141"/>
      <c r="BV1588" s="141"/>
      <c r="BX1588" s="141"/>
      <c r="BY1588" s="141"/>
      <c r="BZ1588" s="141"/>
      <c r="CA1588" s="141"/>
      <c r="CB1588" s="141"/>
      <c r="CC1588" s="141"/>
      <c r="CD1588" s="141"/>
      <c r="CE1588" s="141"/>
      <c r="CF1588" s="141"/>
      <c r="CG1588" s="141"/>
    </row>
    <row r="1589" spans="1:85" x14ac:dyDescent="0.35">
      <c r="A1589" s="155" t="s">
        <v>8683</v>
      </c>
      <c r="B1589" s="139" t="s">
        <v>4075</v>
      </c>
      <c r="C1589" s="18">
        <v>43012</v>
      </c>
      <c r="D1589" s="144">
        <v>0.51388888888888884</v>
      </c>
      <c r="E1589" s="141" t="s">
        <v>13274</v>
      </c>
      <c r="F1589" s="141">
        <v>4</v>
      </c>
      <c r="G1589" s="141" t="s">
        <v>2891</v>
      </c>
      <c r="H1589" s="141">
        <v>2017</v>
      </c>
      <c r="I1589" s="18"/>
      <c r="J1589" s="144"/>
      <c r="K1589" s="378"/>
      <c r="L1589" s="139" t="s">
        <v>4075</v>
      </c>
      <c r="M1589" s="141"/>
      <c r="N1589" s="248"/>
      <c r="O1589" s="141" t="s">
        <v>26</v>
      </c>
      <c r="P1589" s="141"/>
      <c r="Q1589" s="141"/>
      <c r="R1589" s="141"/>
      <c r="S1589" s="141"/>
      <c r="T1589" s="141"/>
      <c r="U1589" s="141"/>
      <c r="V1589" s="141"/>
      <c r="W1589" s="139" t="s">
        <v>4075</v>
      </c>
      <c r="X1589" s="141" t="s">
        <v>25</v>
      </c>
      <c r="Y1589" s="141" t="s">
        <v>27</v>
      </c>
      <c r="Z1589" s="141" t="s">
        <v>4</v>
      </c>
      <c r="AA1589" s="141" t="s">
        <v>34</v>
      </c>
      <c r="AB1589" s="141"/>
      <c r="AC1589" s="139" t="s">
        <v>18047</v>
      </c>
      <c r="AD1589" s="380"/>
      <c r="AE1589" s="139" t="s">
        <v>102</v>
      </c>
      <c r="AF1589" s="139" t="s">
        <v>13071</v>
      </c>
      <c r="AG1589" s="139" t="s">
        <v>102</v>
      </c>
      <c r="AH1589" s="139" t="s">
        <v>1378</v>
      </c>
      <c r="AI1589" s="139" t="s">
        <v>1557</v>
      </c>
      <c r="AJ1589" s="139" t="s">
        <v>1557</v>
      </c>
      <c r="AK1589" s="139"/>
      <c r="AL1589" s="139"/>
      <c r="AM1589" s="141" t="s">
        <v>6</v>
      </c>
      <c r="AN1589" s="141" t="s">
        <v>8</v>
      </c>
      <c r="AO1589" s="139" t="s">
        <v>1477</v>
      </c>
      <c r="AP1589" s="139" t="s">
        <v>13</v>
      </c>
      <c r="AQ1589" s="139"/>
      <c r="AR1589" s="381"/>
      <c r="AS1589" s="139" t="s">
        <v>4075</v>
      </c>
      <c r="AT1589" s="141" t="s">
        <v>1404</v>
      </c>
      <c r="AU1589" s="141"/>
      <c r="AV1589" s="383"/>
      <c r="AW1589" s="385"/>
      <c r="AX1589" s="139"/>
      <c r="AY1589" t="s">
        <v>19076</v>
      </c>
      <c r="BA1589" s="381"/>
      <c r="BB1589" s="139" t="s">
        <v>17</v>
      </c>
      <c r="BC1589" s="166"/>
      <c r="BD1589" s="166"/>
      <c r="BE1589" s="166"/>
      <c r="BF1589" s="166"/>
      <c r="BG1589" s="166"/>
      <c r="BH1589" s="308"/>
      <c r="BI1589" s="308"/>
      <c r="BJ1589" s="141" t="s">
        <v>26</v>
      </c>
      <c r="BK1589" s="141" t="s">
        <v>26</v>
      </c>
      <c r="BL1589" s="141"/>
      <c r="BM1589" s="141"/>
      <c r="BN1589" s="139" t="s">
        <v>4075</v>
      </c>
      <c r="BQ1589" s="141"/>
      <c r="BV1589" s="141"/>
      <c r="BX1589" s="141"/>
      <c r="BY1589" s="141"/>
      <c r="BZ1589" s="141"/>
      <c r="CA1589" s="141"/>
      <c r="CB1589" s="141"/>
      <c r="CC1589" s="141"/>
      <c r="CD1589" s="141"/>
      <c r="CE1589" s="141"/>
      <c r="CF1589" s="141"/>
      <c r="CG1589" s="141"/>
    </row>
    <row r="1590" spans="1:85" x14ac:dyDescent="0.35">
      <c r="A1590" s="155" t="s">
        <v>8675</v>
      </c>
      <c r="B1590" s="139" t="s">
        <v>4075</v>
      </c>
      <c r="C1590" s="18">
        <v>43013</v>
      </c>
      <c r="D1590" s="144">
        <v>0.45624999999999999</v>
      </c>
      <c r="E1590" s="141" t="s">
        <v>13274</v>
      </c>
      <c r="F1590" s="141">
        <v>4</v>
      </c>
      <c r="G1590" s="141" t="s">
        <v>2891</v>
      </c>
      <c r="H1590" s="141">
        <v>2017</v>
      </c>
      <c r="I1590" s="18">
        <v>43013</v>
      </c>
      <c r="J1590" s="144"/>
      <c r="K1590" s="378"/>
      <c r="L1590" s="139" t="s">
        <v>4075</v>
      </c>
      <c r="M1590" s="141"/>
      <c r="N1590" s="248"/>
      <c r="O1590" s="141" t="s">
        <v>26</v>
      </c>
      <c r="P1590" s="141"/>
      <c r="Q1590" s="141" t="s">
        <v>8676</v>
      </c>
      <c r="R1590" s="141"/>
      <c r="S1590" s="141"/>
      <c r="T1590" s="141"/>
      <c r="U1590" s="141"/>
      <c r="V1590" s="141"/>
      <c r="W1590" s="139" t="s">
        <v>4075</v>
      </c>
      <c r="X1590" s="141" t="s">
        <v>25</v>
      </c>
      <c r="Y1590" s="141" t="s">
        <v>27</v>
      </c>
      <c r="Z1590" s="141" t="s">
        <v>4</v>
      </c>
      <c r="AA1590" s="141" t="s">
        <v>34</v>
      </c>
      <c r="AB1590" s="141"/>
      <c r="AC1590" s="139" t="s">
        <v>18049</v>
      </c>
      <c r="AD1590" s="380"/>
      <c r="AE1590" s="139" t="s">
        <v>105</v>
      </c>
      <c r="AF1590" s="139" t="s">
        <v>13076</v>
      </c>
      <c r="AG1590" s="139" t="s">
        <v>1518</v>
      </c>
      <c r="AH1590" s="139" t="s">
        <v>1378</v>
      </c>
      <c r="AI1590" s="139" t="s">
        <v>1518</v>
      </c>
      <c r="AJ1590" s="139"/>
      <c r="AK1590" s="139" t="s">
        <v>1518</v>
      </c>
      <c r="AL1590" s="139" t="s">
        <v>13</v>
      </c>
      <c r="AM1590" s="141" t="s">
        <v>1527</v>
      </c>
      <c r="AN1590" s="141" t="s">
        <v>8</v>
      </c>
      <c r="AO1590" s="139" t="s">
        <v>1614</v>
      </c>
      <c r="AP1590" s="139" t="s">
        <v>13</v>
      </c>
      <c r="AQ1590" s="139"/>
      <c r="AR1590" s="381"/>
      <c r="AS1590" s="139" t="s">
        <v>4075</v>
      </c>
      <c r="AT1590" s="141" t="s">
        <v>1404</v>
      </c>
      <c r="AU1590" s="141"/>
      <c r="AV1590" s="383"/>
      <c r="AW1590" s="385"/>
      <c r="AX1590" s="139"/>
      <c r="AY1590" t="s">
        <v>18587</v>
      </c>
      <c r="AZ1590">
        <v>21000</v>
      </c>
      <c r="BA1590" s="381"/>
      <c r="BB1590" s="139" t="s">
        <v>1444</v>
      </c>
      <c r="BC1590" s="166"/>
      <c r="BD1590" s="166"/>
      <c r="BE1590" s="166"/>
      <c r="BF1590" s="166"/>
      <c r="BG1590" s="166"/>
      <c r="BH1590" s="308"/>
      <c r="BI1590" s="308"/>
      <c r="BJ1590" s="141" t="s">
        <v>26</v>
      </c>
      <c r="BK1590" s="141" t="s">
        <v>26</v>
      </c>
      <c r="BL1590" s="141"/>
      <c r="BM1590" s="141"/>
      <c r="BN1590" s="139" t="s">
        <v>4075</v>
      </c>
      <c r="BQ1590" s="141"/>
      <c r="BV1590" s="141"/>
      <c r="BX1590" s="141"/>
      <c r="BY1590" s="141"/>
      <c r="BZ1590" s="141"/>
      <c r="CA1590" s="141"/>
      <c r="CB1590" s="141"/>
      <c r="CC1590" s="141"/>
      <c r="CD1590" s="141"/>
      <c r="CE1590" s="141"/>
      <c r="CF1590" s="141"/>
      <c r="CG1590" s="141"/>
    </row>
    <row r="1591" spans="1:85" x14ac:dyDescent="0.35">
      <c r="A1591" s="155" t="s">
        <v>8677</v>
      </c>
      <c r="B1591" s="139" t="s">
        <v>4075</v>
      </c>
      <c r="C1591" s="18">
        <v>43013</v>
      </c>
      <c r="D1591" s="144">
        <v>1.3888888888888888E-2</v>
      </c>
      <c r="E1591" s="141" t="s">
        <v>13274</v>
      </c>
      <c r="F1591" s="141">
        <v>4</v>
      </c>
      <c r="G1591" s="141" t="s">
        <v>2891</v>
      </c>
      <c r="H1591" s="141">
        <v>2017</v>
      </c>
      <c r="I1591" s="18">
        <v>43013</v>
      </c>
      <c r="J1591" s="144">
        <v>1.3888888888888888E-2</v>
      </c>
      <c r="K1591" s="378"/>
      <c r="L1591" s="139" t="s">
        <v>4075</v>
      </c>
      <c r="M1591" s="141"/>
      <c r="N1591" s="248"/>
      <c r="O1591" s="141" t="s">
        <v>26</v>
      </c>
      <c r="P1591" s="141"/>
      <c r="Q1591" s="141" t="s">
        <v>8678</v>
      </c>
      <c r="R1591" s="141" t="s">
        <v>8679</v>
      </c>
      <c r="S1591" s="141"/>
      <c r="T1591" s="141"/>
      <c r="U1591" s="141"/>
      <c r="V1591" s="141"/>
      <c r="W1591" s="139" t="s">
        <v>4075</v>
      </c>
      <c r="X1591" s="141" t="s">
        <v>25</v>
      </c>
      <c r="Y1591" s="141" t="s">
        <v>27</v>
      </c>
      <c r="Z1591" s="141" t="s">
        <v>4</v>
      </c>
      <c r="AA1591" s="141" t="s">
        <v>34</v>
      </c>
      <c r="AB1591" s="141"/>
      <c r="AC1591" s="139" t="s">
        <v>18049</v>
      </c>
      <c r="AD1591" s="380"/>
      <c r="AE1591" s="139" t="s">
        <v>102</v>
      </c>
      <c r="AF1591" s="139" t="s">
        <v>13083</v>
      </c>
      <c r="AG1591" s="139" t="s">
        <v>102</v>
      </c>
      <c r="AH1591" s="139" t="s">
        <v>1378</v>
      </c>
      <c r="AI1591" s="139" t="s">
        <v>90</v>
      </c>
      <c r="AJ1591" s="139" t="s">
        <v>90</v>
      </c>
      <c r="AK1591" s="139"/>
      <c r="AL1591" s="139"/>
      <c r="AM1591" s="141" t="s">
        <v>6</v>
      </c>
      <c r="AN1591" s="141" t="s">
        <v>1371</v>
      </c>
      <c r="AO1591" s="139" t="s">
        <v>1614</v>
      </c>
      <c r="AP1591" s="139" t="s">
        <v>90</v>
      </c>
      <c r="AQ1591" s="139"/>
      <c r="AR1591" s="381"/>
      <c r="AS1591" s="139" t="s">
        <v>4075</v>
      </c>
      <c r="AT1591" s="141" t="s">
        <v>1404</v>
      </c>
      <c r="AU1591" s="141"/>
      <c r="AV1591" s="383"/>
      <c r="AW1591" s="385"/>
      <c r="AX1591" s="139"/>
      <c r="AY1591" t="s">
        <v>19077</v>
      </c>
      <c r="AZ1591">
        <v>21000</v>
      </c>
      <c r="BA1591" s="381"/>
      <c r="BB1591" s="139" t="s">
        <v>17</v>
      </c>
      <c r="BC1591" s="166"/>
      <c r="BD1591" s="166"/>
      <c r="BE1591" s="166"/>
      <c r="BF1591" s="166"/>
      <c r="BG1591" s="166"/>
      <c r="BH1591" s="308"/>
      <c r="BI1591" s="308"/>
      <c r="BJ1591" s="141" t="s">
        <v>26</v>
      </c>
      <c r="BK1591" s="141" t="s">
        <v>26</v>
      </c>
      <c r="BL1591" s="141"/>
      <c r="BM1591" s="141"/>
      <c r="BN1591" s="139" t="s">
        <v>4075</v>
      </c>
      <c r="BQ1591" s="141"/>
      <c r="BV1591" s="141"/>
      <c r="BX1591" s="141"/>
      <c r="BY1591" s="141"/>
      <c r="BZ1591" s="141"/>
      <c r="CA1591" s="141"/>
      <c r="CB1591" s="141"/>
      <c r="CC1591" s="141"/>
      <c r="CD1591" s="141"/>
      <c r="CE1591" s="141"/>
      <c r="CF1591" s="141"/>
      <c r="CG1591" s="141"/>
    </row>
    <row r="1592" spans="1:85" x14ac:dyDescent="0.35">
      <c r="A1592" s="155" t="s">
        <v>8673</v>
      </c>
      <c r="B1592" s="139" t="s">
        <v>4075</v>
      </c>
      <c r="C1592" s="18">
        <v>43014</v>
      </c>
      <c r="D1592" s="144">
        <v>0.30833333333333335</v>
      </c>
      <c r="E1592" s="141" t="s">
        <v>13274</v>
      </c>
      <c r="F1592" s="141">
        <v>4</v>
      </c>
      <c r="G1592" s="141" t="s">
        <v>2891</v>
      </c>
      <c r="H1592" s="141">
        <v>2017</v>
      </c>
      <c r="I1592" s="18">
        <v>43014</v>
      </c>
      <c r="J1592" s="144"/>
      <c r="K1592" s="378"/>
      <c r="L1592" s="139" t="s">
        <v>4075</v>
      </c>
      <c r="M1592" s="141"/>
      <c r="N1592" s="248"/>
      <c r="O1592" s="141" t="s">
        <v>26</v>
      </c>
      <c r="P1592" s="141"/>
      <c r="Q1592" s="141"/>
      <c r="R1592" s="141" t="s">
        <v>8674</v>
      </c>
      <c r="S1592" s="141"/>
      <c r="T1592" s="141"/>
      <c r="U1592" s="141"/>
      <c r="V1592" s="141"/>
      <c r="W1592" s="139" t="s">
        <v>4075</v>
      </c>
      <c r="X1592" s="141" t="s">
        <v>25</v>
      </c>
      <c r="Y1592" s="141" t="s">
        <v>27</v>
      </c>
      <c r="Z1592" s="141" t="s">
        <v>4</v>
      </c>
      <c r="AA1592" s="141" t="s">
        <v>34</v>
      </c>
      <c r="AB1592" s="141"/>
      <c r="AC1592" s="139" t="s">
        <v>18049</v>
      </c>
      <c r="AD1592" s="380"/>
      <c r="AE1592" s="139" t="s">
        <v>102</v>
      </c>
      <c r="AF1592" s="139" t="s">
        <v>13088</v>
      </c>
      <c r="AG1592" s="139" t="s">
        <v>102</v>
      </c>
      <c r="AH1592" s="139" t="s">
        <v>1378</v>
      </c>
      <c r="AI1592" s="139" t="s">
        <v>100</v>
      </c>
      <c r="AJ1592" s="139" t="s">
        <v>100</v>
      </c>
      <c r="AK1592" s="139"/>
      <c r="AL1592" s="139"/>
      <c r="AM1592" s="141" t="s">
        <v>1527</v>
      </c>
      <c r="AN1592" s="141" t="s">
        <v>8</v>
      </c>
      <c r="AO1592" s="139" t="s">
        <v>1614</v>
      </c>
      <c r="AP1592" s="139" t="s">
        <v>100</v>
      </c>
      <c r="AQ1592" s="139"/>
      <c r="AR1592" s="381"/>
      <c r="AS1592" s="139" t="s">
        <v>4075</v>
      </c>
      <c r="AT1592" s="141" t="s">
        <v>1404</v>
      </c>
      <c r="AU1592" s="141"/>
      <c r="AV1592" s="383"/>
      <c r="AW1592" s="385"/>
      <c r="AX1592" s="139"/>
      <c r="AY1592" t="s">
        <v>19078</v>
      </c>
      <c r="AZ1592">
        <v>12000</v>
      </c>
      <c r="BA1592" s="381"/>
      <c r="BB1592" s="139" t="s">
        <v>17</v>
      </c>
      <c r="BC1592" s="166"/>
      <c r="BD1592" s="166"/>
      <c r="BE1592" s="166"/>
      <c r="BF1592" s="166"/>
      <c r="BG1592" s="166"/>
      <c r="BH1592" s="308"/>
      <c r="BI1592" s="308"/>
      <c r="BJ1592" s="141" t="s">
        <v>26</v>
      </c>
      <c r="BK1592" s="141" t="s">
        <v>26</v>
      </c>
      <c r="BL1592" s="141"/>
      <c r="BM1592" s="141"/>
      <c r="BN1592" s="139" t="s">
        <v>4075</v>
      </c>
      <c r="BQ1592" s="141"/>
      <c r="BV1592" s="141"/>
      <c r="BX1592" s="141"/>
      <c r="BY1592" s="141"/>
      <c r="BZ1592" s="141"/>
      <c r="CA1592" s="141"/>
      <c r="CB1592" s="141"/>
      <c r="CC1592" s="141"/>
      <c r="CD1592" s="141"/>
      <c r="CE1592" s="141"/>
      <c r="CF1592" s="141"/>
      <c r="CG1592" s="141"/>
    </row>
    <row r="1593" spans="1:85" x14ac:dyDescent="0.35">
      <c r="A1593" s="155" t="s">
        <v>8667</v>
      </c>
      <c r="B1593" s="139" t="s">
        <v>4075</v>
      </c>
      <c r="C1593" s="18">
        <v>43014</v>
      </c>
      <c r="D1593" s="144">
        <v>0.6694444444444444</v>
      </c>
      <c r="E1593" s="141" t="s">
        <v>13274</v>
      </c>
      <c r="F1593" s="141">
        <v>4</v>
      </c>
      <c r="G1593" s="141" t="s">
        <v>2891</v>
      </c>
      <c r="H1593" s="141">
        <v>2017</v>
      </c>
      <c r="I1593" s="18">
        <v>43014</v>
      </c>
      <c r="J1593" s="144">
        <v>0.6694444444444444</v>
      </c>
      <c r="K1593" s="378"/>
      <c r="L1593" s="139" t="s">
        <v>4075</v>
      </c>
      <c r="M1593" s="141"/>
      <c r="N1593" s="248"/>
      <c r="O1593" s="141" t="s">
        <v>26</v>
      </c>
      <c r="P1593" s="141"/>
      <c r="Q1593" s="141" t="s">
        <v>8668</v>
      </c>
      <c r="R1593" s="141" t="s">
        <v>8669</v>
      </c>
      <c r="S1593" s="141"/>
      <c r="T1593" s="141"/>
      <c r="U1593" s="141">
        <v>113701955</v>
      </c>
      <c r="V1593" s="141"/>
      <c r="W1593" s="139" t="s">
        <v>4075</v>
      </c>
      <c r="X1593" s="141" t="s">
        <v>25</v>
      </c>
      <c r="Y1593" s="141" t="s">
        <v>27</v>
      </c>
      <c r="Z1593" s="141" t="s">
        <v>4</v>
      </c>
      <c r="AA1593" s="141" t="s">
        <v>34</v>
      </c>
      <c r="AB1593" s="141"/>
      <c r="AC1593" s="139" t="s">
        <v>18047</v>
      </c>
      <c r="AD1593" s="380"/>
      <c r="AE1593" s="139" t="s">
        <v>4</v>
      </c>
      <c r="AF1593" s="139" t="s">
        <v>13073</v>
      </c>
      <c r="AG1593" s="139" t="s">
        <v>4</v>
      </c>
      <c r="AH1593" s="139" t="s">
        <v>1378</v>
      </c>
      <c r="AI1593" s="139" t="s">
        <v>15678</v>
      </c>
      <c r="AJ1593" s="139"/>
      <c r="AK1593" s="139" t="s">
        <v>15678</v>
      </c>
      <c r="AL1593" s="139" t="s">
        <v>7</v>
      </c>
      <c r="AM1593" s="141" t="s">
        <v>6</v>
      </c>
      <c r="AN1593" s="141" t="s">
        <v>8</v>
      </c>
      <c r="AO1593" s="139" t="s">
        <v>1614</v>
      </c>
      <c r="AP1593" s="139" t="s">
        <v>7</v>
      </c>
      <c r="AQ1593" s="139"/>
      <c r="AR1593" s="381"/>
      <c r="AS1593" s="139" t="s">
        <v>4075</v>
      </c>
      <c r="AT1593" s="141" t="s">
        <v>1404</v>
      </c>
      <c r="AU1593" s="141"/>
      <c r="AV1593" s="383"/>
      <c r="AW1593" s="385"/>
      <c r="AX1593" s="139"/>
      <c r="AY1593" t="s">
        <v>19079</v>
      </c>
      <c r="AZ1593">
        <v>12000</v>
      </c>
      <c r="BA1593" s="381"/>
      <c r="BB1593" s="139" t="s">
        <v>1446</v>
      </c>
      <c r="BC1593" s="166"/>
      <c r="BD1593" s="166"/>
      <c r="BE1593" s="166"/>
      <c r="BF1593" s="166"/>
      <c r="BG1593" s="166"/>
      <c r="BH1593" s="308"/>
      <c r="BI1593" s="308"/>
      <c r="BJ1593" s="141" t="s">
        <v>26</v>
      </c>
      <c r="BK1593" s="141" t="s">
        <v>26</v>
      </c>
      <c r="BL1593" s="141"/>
      <c r="BM1593" s="141"/>
      <c r="BN1593" s="139" t="s">
        <v>4075</v>
      </c>
      <c r="BQ1593" s="141" t="s">
        <v>15904</v>
      </c>
      <c r="BR1593" s="135" t="s">
        <v>15680</v>
      </c>
      <c r="BT1593" s="135" t="s">
        <v>15404</v>
      </c>
      <c r="BU1593" s="135" t="s">
        <v>13278</v>
      </c>
      <c r="BV1593" s="141" t="s">
        <v>2536</v>
      </c>
      <c r="BW1593" s="135" t="s">
        <v>13266</v>
      </c>
      <c r="BX1593" s="141" t="s">
        <v>15681</v>
      </c>
      <c r="BY1593" s="141" t="s">
        <v>15681</v>
      </c>
      <c r="BZ1593" s="141" t="s">
        <v>26</v>
      </c>
      <c r="CA1593" s="141" t="s">
        <v>1848</v>
      </c>
      <c r="CB1593" s="141"/>
      <c r="CC1593" s="141" t="s">
        <v>15686</v>
      </c>
      <c r="CD1593" s="141" t="s">
        <v>15687</v>
      </c>
      <c r="CE1593" s="141" t="s">
        <v>15450</v>
      </c>
      <c r="CF1593" s="141" t="s">
        <v>15451</v>
      </c>
      <c r="CG1593" s="141"/>
    </row>
    <row r="1594" spans="1:85" x14ac:dyDescent="0.35">
      <c r="A1594" s="155" t="s">
        <v>8670</v>
      </c>
      <c r="B1594" s="139" t="s">
        <v>4075</v>
      </c>
      <c r="C1594" s="18">
        <v>43014</v>
      </c>
      <c r="D1594" s="144">
        <v>0.50208333333333333</v>
      </c>
      <c r="E1594" s="141" t="s">
        <v>13274</v>
      </c>
      <c r="F1594" s="141">
        <v>4</v>
      </c>
      <c r="G1594" s="141" t="s">
        <v>2891</v>
      </c>
      <c r="H1594" s="141">
        <v>2017</v>
      </c>
      <c r="I1594" s="18">
        <v>43014</v>
      </c>
      <c r="J1594" s="144">
        <v>0.50208333333333333</v>
      </c>
      <c r="K1594" s="378"/>
      <c r="L1594" s="139" t="s">
        <v>4075</v>
      </c>
      <c r="M1594" s="141"/>
      <c r="N1594" s="248"/>
      <c r="O1594" s="141" t="s">
        <v>26</v>
      </c>
      <c r="P1594" s="141"/>
      <c r="Q1594" s="141" t="s">
        <v>8671</v>
      </c>
      <c r="R1594" s="141" t="s">
        <v>8672</v>
      </c>
      <c r="S1594" s="141"/>
      <c r="T1594" s="141"/>
      <c r="U1594" s="141">
        <v>113691545</v>
      </c>
      <c r="V1594" s="141"/>
      <c r="W1594" s="139" t="s">
        <v>4075</v>
      </c>
      <c r="X1594" s="141" t="s">
        <v>25</v>
      </c>
      <c r="Y1594" s="141" t="s">
        <v>27</v>
      </c>
      <c r="Z1594" s="141" t="s">
        <v>4</v>
      </c>
      <c r="AA1594" s="141" t="s">
        <v>34</v>
      </c>
      <c r="AB1594" s="141"/>
      <c r="AC1594" s="139" t="s">
        <v>18047</v>
      </c>
      <c r="AD1594" s="380"/>
      <c r="AE1594" s="139" t="s">
        <v>102</v>
      </c>
      <c r="AF1594" s="139" t="s">
        <v>13068</v>
      </c>
      <c r="AG1594" s="139" t="s">
        <v>102</v>
      </c>
      <c r="AH1594" s="139" t="s">
        <v>1378</v>
      </c>
      <c r="AI1594" s="139" t="s">
        <v>7</v>
      </c>
      <c r="AJ1594" s="139" t="s">
        <v>7</v>
      </c>
      <c r="AK1594" s="139"/>
      <c r="AL1594" s="139"/>
      <c r="AM1594" s="141" t="s">
        <v>6</v>
      </c>
      <c r="AN1594" s="141" t="s">
        <v>8</v>
      </c>
      <c r="AO1594" s="139" t="s">
        <v>1614</v>
      </c>
      <c r="AP1594" s="139" t="s">
        <v>7</v>
      </c>
      <c r="AQ1594" s="139"/>
      <c r="AR1594" s="381"/>
      <c r="AS1594" s="139" t="s">
        <v>4075</v>
      </c>
      <c r="AT1594" s="141" t="s">
        <v>1404</v>
      </c>
      <c r="AU1594" s="141"/>
      <c r="AV1594" s="383"/>
      <c r="AW1594" s="385"/>
      <c r="AX1594" s="139"/>
      <c r="AY1594" t="s">
        <v>18587</v>
      </c>
      <c r="AZ1594">
        <v>21000</v>
      </c>
      <c r="BA1594" s="381"/>
      <c r="BB1594" s="139" t="s">
        <v>1444</v>
      </c>
      <c r="BC1594" s="166"/>
      <c r="BD1594" s="166"/>
      <c r="BE1594" s="166"/>
      <c r="BF1594" s="166"/>
      <c r="BG1594" s="166"/>
      <c r="BH1594" s="308"/>
      <c r="BI1594" s="308"/>
      <c r="BJ1594" s="141" t="s">
        <v>26</v>
      </c>
      <c r="BK1594" s="141" t="s">
        <v>26</v>
      </c>
      <c r="BL1594" s="141"/>
      <c r="BM1594" s="141"/>
      <c r="BN1594" s="139" t="s">
        <v>4075</v>
      </c>
      <c r="BQ1594" s="141"/>
      <c r="BV1594" s="141"/>
      <c r="BX1594" s="141"/>
      <c r="BY1594" s="141"/>
      <c r="BZ1594" s="141"/>
      <c r="CA1594" s="141"/>
      <c r="CB1594" s="141"/>
      <c r="CC1594" s="141"/>
      <c r="CD1594" s="141"/>
      <c r="CE1594" s="141"/>
      <c r="CF1594" s="141"/>
      <c r="CG1594" s="141"/>
    </row>
    <row r="1595" spans="1:85" x14ac:dyDescent="0.35">
      <c r="A1595" s="155" t="s">
        <v>8664</v>
      </c>
      <c r="B1595" s="139" t="s">
        <v>4075</v>
      </c>
      <c r="C1595" s="18">
        <v>43015</v>
      </c>
      <c r="D1595" s="144">
        <v>0.42430555555555555</v>
      </c>
      <c r="E1595" s="141" t="s">
        <v>13274</v>
      </c>
      <c r="F1595" s="141">
        <v>4</v>
      </c>
      <c r="G1595" s="141" t="s">
        <v>2891</v>
      </c>
      <c r="H1595" s="141">
        <v>2017</v>
      </c>
      <c r="I1595" s="18">
        <v>43015</v>
      </c>
      <c r="J1595" s="144"/>
      <c r="K1595" s="378"/>
      <c r="L1595" s="139" t="s">
        <v>4075</v>
      </c>
      <c r="M1595" s="141"/>
      <c r="N1595" s="248"/>
      <c r="O1595" s="141" t="s">
        <v>26</v>
      </c>
      <c r="P1595" s="141"/>
      <c r="Q1595" s="141" t="s">
        <v>8665</v>
      </c>
      <c r="R1595" s="141" t="s">
        <v>8666</v>
      </c>
      <c r="S1595" s="141"/>
      <c r="T1595" s="141"/>
      <c r="U1595" s="141"/>
      <c r="V1595" s="141"/>
      <c r="W1595" s="139" t="s">
        <v>4075</v>
      </c>
      <c r="X1595" s="141" t="s">
        <v>25</v>
      </c>
      <c r="Y1595" s="141" t="s">
        <v>27</v>
      </c>
      <c r="Z1595" s="141" t="s">
        <v>4</v>
      </c>
      <c r="AA1595" s="141" t="s">
        <v>34</v>
      </c>
      <c r="AB1595" s="141"/>
      <c r="AC1595" s="139" t="s">
        <v>18047</v>
      </c>
      <c r="AD1595" s="380"/>
      <c r="AE1595" s="139" t="s">
        <v>102</v>
      </c>
      <c r="AF1595" s="139" t="s">
        <v>13071</v>
      </c>
      <c r="AG1595" s="139" t="s">
        <v>102</v>
      </c>
      <c r="AH1595" s="139" t="s">
        <v>1378</v>
      </c>
      <c r="AI1595" s="139" t="s">
        <v>1420</v>
      </c>
      <c r="AJ1595" s="139" t="s">
        <v>1420</v>
      </c>
      <c r="AK1595" s="139"/>
      <c r="AL1595" s="139"/>
      <c r="AM1595" s="141" t="s">
        <v>1527</v>
      </c>
      <c r="AN1595" s="141" t="s">
        <v>8</v>
      </c>
      <c r="AO1595" s="139" t="s">
        <v>1614</v>
      </c>
      <c r="AP1595" s="139" t="s">
        <v>13</v>
      </c>
      <c r="AQ1595" s="139"/>
      <c r="AR1595" s="381"/>
      <c r="AS1595" s="139" t="s">
        <v>4075</v>
      </c>
      <c r="AT1595" s="141" t="s">
        <v>1404</v>
      </c>
      <c r="AU1595" s="141"/>
      <c r="AV1595" s="383"/>
      <c r="AW1595" s="385"/>
      <c r="AX1595" s="139"/>
      <c r="AY1595" t="s">
        <v>19080</v>
      </c>
      <c r="AZ1595">
        <v>21000</v>
      </c>
      <c r="BA1595" s="381"/>
      <c r="BB1595" s="139" t="s">
        <v>17</v>
      </c>
      <c r="BC1595" s="166"/>
      <c r="BD1595" s="166"/>
      <c r="BE1595" s="166"/>
      <c r="BF1595" s="166"/>
      <c r="BG1595" s="166"/>
      <c r="BH1595" s="308"/>
      <c r="BI1595" s="308"/>
      <c r="BJ1595" s="141" t="s">
        <v>26</v>
      </c>
      <c r="BK1595" s="141" t="s">
        <v>26</v>
      </c>
      <c r="BL1595" s="141"/>
      <c r="BM1595" s="141"/>
      <c r="BN1595" s="139" t="s">
        <v>4075</v>
      </c>
      <c r="BQ1595" s="141"/>
      <c r="BV1595" s="141"/>
      <c r="BX1595" s="141"/>
      <c r="BY1595" s="141"/>
      <c r="BZ1595" s="141"/>
      <c r="CA1595" s="141"/>
      <c r="CB1595" s="141"/>
      <c r="CC1595" s="141"/>
      <c r="CD1595" s="141"/>
      <c r="CE1595" s="141"/>
      <c r="CF1595" s="141"/>
      <c r="CG1595" s="141"/>
    </row>
    <row r="1596" spans="1:85" x14ac:dyDescent="0.35">
      <c r="A1596" s="155" t="s">
        <v>8641</v>
      </c>
      <c r="B1596" s="139" t="s">
        <v>4075</v>
      </c>
      <c r="C1596" s="18">
        <v>43016</v>
      </c>
      <c r="D1596" s="144">
        <v>0.85763888888888884</v>
      </c>
      <c r="E1596" s="141" t="s">
        <v>2186</v>
      </c>
      <c r="F1596" s="141">
        <v>4</v>
      </c>
      <c r="G1596" s="141" t="s">
        <v>2891</v>
      </c>
      <c r="H1596" s="141">
        <v>2017</v>
      </c>
      <c r="I1596" s="18">
        <v>43016</v>
      </c>
      <c r="J1596" s="144">
        <v>0.86041666666666672</v>
      </c>
      <c r="K1596" s="378"/>
      <c r="L1596" s="139" t="s">
        <v>4075</v>
      </c>
      <c r="M1596" s="141"/>
      <c r="N1596" s="248"/>
      <c r="O1596" s="141" t="s">
        <v>26</v>
      </c>
      <c r="P1596" s="141"/>
      <c r="Q1596" s="141" t="s">
        <v>8642</v>
      </c>
      <c r="R1596" s="141" t="s">
        <v>8643</v>
      </c>
      <c r="S1596" s="141"/>
      <c r="T1596" s="141"/>
      <c r="U1596" s="141"/>
      <c r="V1596" s="141"/>
      <c r="W1596" s="139" t="s">
        <v>4075</v>
      </c>
      <c r="X1596" s="141" t="s">
        <v>25</v>
      </c>
      <c r="Y1596" s="141" t="s">
        <v>27</v>
      </c>
      <c r="Z1596" s="141" t="s">
        <v>4</v>
      </c>
      <c r="AA1596" s="141" t="s">
        <v>34</v>
      </c>
      <c r="AB1596" s="141"/>
      <c r="AC1596" s="139" t="s">
        <v>18047</v>
      </c>
      <c r="AD1596" s="380"/>
      <c r="AE1596" s="139" t="s">
        <v>4</v>
      </c>
      <c r="AF1596" s="139" t="s">
        <v>13073</v>
      </c>
      <c r="AG1596" s="139" t="s">
        <v>4</v>
      </c>
      <c r="AH1596" s="139" t="s">
        <v>1378</v>
      </c>
      <c r="AI1596" s="139" t="s">
        <v>15678</v>
      </c>
      <c r="AJ1596" s="139"/>
      <c r="AK1596" s="139" t="s">
        <v>15678</v>
      </c>
      <c r="AL1596" s="139" t="s">
        <v>7</v>
      </c>
      <c r="AM1596" s="141" t="s">
        <v>6</v>
      </c>
      <c r="AN1596" s="141" t="s">
        <v>8</v>
      </c>
      <c r="AO1596" s="139" t="s">
        <v>1614</v>
      </c>
      <c r="AP1596" s="139" t="s">
        <v>7</v>
      </c>
      <c r="AQ1596" s="139"/>
      <c r="AR1596" s="381"/>
      <c r="AS1596" s="139" t="s">
        <v>4075</v>
      </c>
      <c r="AT1596" s="141" t="s">
        <v>44</v>
      </c>
      <c r="AU1596" s="141">
        <v>282</v>
      </c>
      <c r="AV1596" s="383"/>
      <c r="AW1596" s="385"/>
      <c r="AX1596" s="139"/>
      <c r="AY1596" t="s">
        <v>18807</v>
      </c>
      <c r="AZ1596">
        <v>12000</v>
      </c>
      <c r="BA1596" s="381"/>
      <c r="BB1596" s="139" t="s">
        <v>1451</v>
      </c>
      <c r="BC1596" s="166"/>
      <c r="BD1596" s="166"/>
      <c r="BE1596" s="166"/>
      <c r="BF1596" s="166"/>
      <c r="BG1596" s="166"/>
      <c r="BH1596" s="308"/>
      <c r="BI1596" s="308"/>
      <c r="BJ1596" s="141" t="s">
        <v>26</v>
      </c>
      <c r="BK1596" s="141" t="s">
        <v>25</v>
      </c>
      <c r="BL1596" s="141" t="s">
        <v>13171</v>
      </c>
      <c r="BM1596" s="141" t="s">
        <v>13172</v>
      </c>
      <c r="BN1596" s="139" t="s">
        <v>4075</v>
      </c>
      <c r="BQ1596" s="141" t="s">
        <v>15904</v>
      </c>
      <c r="BR1596" s="135" t="s">
        <v>15680</v>
      </c>
      <c r="BT1596" s="135" t="s">
        <v>15354</v>
      </c>
      <c r="BU1596" s="135" t="s">
        <v>13280</v>
      </c>
      <c r="BV1596" s="141" t="s">
        <v>13265</v>
      </c>
      <c r="BW1596" s="135" t="s">
        <v>13261</v>
      </c>
      <c r="BX1596" s="141" t="s">
        <v>12</v>
      </c>
      <c r="BY1596" s="141" t="s">
        <v>12</v>
      </c>
      <c r="BZ1596" s="141" t="s">
        <v>26</v>
      </c>
      <c r="CA1596" s="141" t="s">
        <v>1848</v>
      </c>
      <c r="CB1596" s="141"/>
      <c r="CC1596" s="141" t="s">
        <v>15682</v>
      </c>
      <c r="CD1596" s="141" t="s">
        <v>34</v>
      </c>
      <c r="CE1596" s="141" t="s">
        <v>15450</v>
      </c>
      <c r="CF1596" s="141" t="s">
        <v>15451</v>
      </c>
      <c r="CG1596" s="141" t="s">
        <v>1848</v>
      </c>
    </row>
    <row r="1597" spans="1:85" x14ac:dyDescent="0.35">
      <c r="A1597" s="155" t="s">
        <v>8638</v>
      </c>
      <c r="B1597" s="139" t="s">
        <v>4075</v>
      </c>
      <c r="C1597" s="18">
        <v>43016</v>
      </c>
      <c r="D1597" s="144">
        <v>0.88194444444444442</v>
      </c>
      <c r="E1597" s="141" t="s">
        <v>2186</v>
      </c>
      <c r="F1597" s="141">
        <v>4</v>
      </c>
      <c r="G1597" s="141" t="s">
        <v>2891</v>
      </c>
      <c r="H1597" s="141">
        <v>2017</v>
      </c>
      <c r="I1597" s="18">
        <v>43016</v>
      </c>
      <c r="J1597" s="144">
        <v>0.88194444444444442</v>
      </c>
      <c r="K1597" s="378"/>
      <c r="L1597" s="139" t="s">
        <v>4075</v>
      </c>
      <c r="M1597" s="141"/>
      <c r="N1597" s="248"/>
      <c r="O1597" s="141" t="s">
        <v>26</v>
      </c>
      <c r="P1597" s="141"/>
      <c r="Q1597" s="141" t="s">
        <v>8639</v>
      </c>
      <c r="R1597" s="141" t="s">
        <v>8640</v>
      </c>
      <c r="S1597" s="141"/>
      <c r="T1597" s="141"/>
      <c r="U1597" s="141"/>
      <c r="V1597" s="141"/>
      <c r="W1597" s="139" t="s">
        <v>4075</v>
      </c>
      <c r="X1597" s="141" t="s">
        <v>25</v>
      </c>
      <c r="Y1597" s="141" t="s">
        <v>27</v>
      </c>
      <c r="Z1597" s="141" t="s">
        <v>4</v>
      </c>
      <c r="AA1597" s="141" t="s">
        <v>34</v>
      </c>
      <c r="AB1597" s="141"/>
      <c r="AC1597" s="139" t="s">
        <v>18049</v>
      </c>
      <c r="AD1597" s="380"/>
      <c r="AE1597" s="139" t="s">
        <v>4</v>
      </c>
      <c r="AF1597" s="139" t="s">
        <v>13073</v>
      </c>
      <c r="AG1597" s="139" t="s">
        <v>4</v>
      </c>
      <c r="AH1597" s="139" t="s">
        <v>1378</v>
      </c>
      <c r="AI1597" s="139" t="s">
        <v>15678</v>
      </c>
      <c r="AJ1597" s="139"/>
      <c r="AK1597" s="139" t="s">
        <v>15678</v>
      </c>
      <c r="AL1597" s="139" t="s">
        <v>7</v>
      </c>
      <c r="AM1597" s="141" t="s">
        <v>6</v>
      </c>
      <c r="AN1597" s="141" t="s">
        <v>8</v>
      </c>
      <c r="AO1597" s="139" t="s">
        <v>1614</v>
      </c>
      <c r="AP1597" s="139" t="s">
        <v>7</v>
      </c>
      <c r="AQ1597" s="139"/>
      <c r="AR1597" s="381"/>
      <c r="AS1597" s="139" t="s">
        <v>4075</v>
      </c>
      <c r="AT1597" s="141" t="s">
        <v>44</v>
      </c>
      <c r="AU1597" s="141">
        <v>350</v>
      </c>
      <c r="AV1597" s="383"/>
      <c r="AW1597" s="385"/>
      <c r="AX1597" s="139"/>
      <c r="AY1597" t="s">
        <v>19081</v>
      </c>
      <c r="AZ1597">
        <v>12000</v>
      </c>
      <c r="BA1597" s="381"/>
      <c r="BB1597" s="139" t="s">
        <v>17</v>
      </c>
      <c r="BC1597" s="166"/>
      <c r="BD1597" s="166"/>
      <c r="BE1597" s="166"/>
      <c r="BF1597" s="166"/>
      <c r="BG1597" s="166"/>
      <c r="BH1597" s="308"/>
      <c r="BI1597" s="308"/>
      <c r="BJ1597" s="141" t="s">
        <v>26</v>
      </c>
      <c r="BK1597" s="141" t="s">
        <v>26</v>
      </c>
      <c r="BL1597" s="141"/>
      <c r="BM1597" s="141"/>
      <c r="BN1597" s="139" t="s">
        <v>4075</v>
      </c>
      <c r="BQ1597" s="141" t="s">
        <v>15906</v>
      </c>
      <c r="BR1597" s="135" t="s">
        <v>15685</v>
      </c>
      <c r="BT1597" s="135" t="s">
        <v>15358</v>
      </c>
      <c r="BU1597" s="135" t="s">
        <v>15410</v>
      </c>
      <c r="BV1597" s="141" t="s">
        <v>13260</v>
      </c>
      <c r="BW1597" s="135" t="s">
        <v>2891</v>
      </c>
      <c r="BX1597" s="141" t="s">
        <v>12</v>
      </c>
      <c r="BY1597" s="141" t="s">
        <v>12</v>
      </c>
      <c r="BZ1597" s="141" t="s">
        <v>26</v>
      </c>
      <c r="CA1597" s="141" t="s">
        <v>1848</v>
      </c>
      <c r="CB1597" s="141"/>
      <c r="CC1597" s="141" t="s">
        <v>15682</v>
      </c>
      <c r="CD1597" s="141" t="s">
        <v>15683</v>
      </c>
      <c r="CE1597" s="141" t="s">
        <v>15450</v>
      </c>
      <c r="CF1597" s="141" t="s">
        <v>15451</v>
      </c>
      <c r="CG1597" s="141"/>
    </row>
    <row r="1598" spans="1:85" x14ac:dyDescent="0.35">
      <c r="A1598" s="155" t="s">
        <v>8635</v>
      </c>
      <c r="B1598" s="139" t="s">
        <v>4075</v>
      </c>
      <c r="C1598" s="18">
        <v>43016</v>
      </c>
      <c r="D1598" s="144">
        <v>0.90694444444444444</v>
      </c>
      <c r="E1598" s="141" t="s">
        <v>2186</v>
      </c>
      <c r="F1598" s="141">
        <v>4</v>
      </c>
      <c r="G1598" s="141" t="s">
        <v>2891</v>
      </c>
      <c r="H1598" s="141">
        <v>2017</v>
      </c>
      <c r="I1598" s="18">
        <v>43016</v>
      </c>
      <c r="J1598" s="144">
        <v>0.90694444444444444</v>
      </c>
      <c r="K1598" s="378"/>
      <c r="L1598" s="139" t="s">
        <v>4075</v>
      </c>
      <c r="M1598" s="141"/>
      <c r="N1598" s="248"/>
      <c r="O1598" s="141" t="s">
        <v>26</v>
      </c>
      <c r="P1598" s="141"/>
      <c r="Q1598" s="141" t="s">
        <v>8636</v>
      </c>
      <c r="R1598" s="141" t="s">
        <v>8637</v>
      </c>
      <c r="S1598" s="141"/>
      <c r="T1598" s="141"/>
      <c r="U1598" s="141"/>
      <c r="V1598" s="141"/>
      <c r="W1598" s="139" t="s">
        <v>4075</v>
      </c>
      <c r="X1598" s="141" t="s">
        <v>25</v>
      </c>
      <c r="Y1598" s="141" t="s">
        <v>27</v>
      </c>
      <c r="Z1598" s="141" t="s">
        <v>4</v>
      </c>
      <c r="AA1598" s="141" t="s">
        <v>34</v>
      </c>
      <c r="AB1598" s="141"/>
      <c r="AC1598" s="139" t="s">
        <v>18047</v>
      </c>
      <c r="AD1598" s="380"/>
      <c r="AE1598" s="139" t="s">
        <v>102</v>
      </c>
      <c r="AF1598" s="139" t="s">
        <v>13086</v>
      </c>
      <c r="AG1598" s="139" t="s">
        <v>102</v>
      </c>
      <c r="AH1598" s="139" t="s">
        <v>1378</v>
      </c>
      <c r="AI1598" s="139" t="s">
        <v>1406</v>
      </c>
      <c r="AJ1598" s="139" t="s">
        <v>1406</v>
      </c>
      <c r="AK1598" s="139"/>
      <c r="AL1598" s="139"/>
      <c r="AM1598" s="141" t="s">
        <v>1527</v>
      </c>
      <c r="AN1598" s="141" t="s">
        <v>8</v>
      </c>
      <c r="AO1598" s="139" t="s">
        <v>1614</v>
      </c>
      <c r="AP1598" s="139" t="s">
        <v>13</v>
      </c>
      <c r="AQ1598" s="139"/>
      <c r="AR1598" s="381"/>
      <c r="AS1598" s="139" t="s">
        <v>4075</v>
      </c>
      <c r="AT1598" s="141" t="s">
        <v>44</v>
      </c>
      <c r="AU1598" s="141">
        <v>330</v>
      </c>
      <c r="AV1598" s="383"/>
      <c r="AW1598" s="385"/>
      <c r="AX1598" s="139"/>
      <c r="AY1598" t="s">
        <v>19082</v>
      </c>
      <c r="AZ1598">
        <v>12000</v>
      </c>
      <c r="BA1598" s="381"/>
      <c r="BB1598" s="139" t="s">
        <v>1446</v>
      </c>
      <c r="BC1598" s="166"/>
      <c r="BD1598" s="166"/>
      <c r="BE1598" s="166"/>
      <c r="BF1598" s="166"/>
      <c r="BG1598" s="166"/>
      <c r="BH1598" s="308"/>
      <c r="BI1598" s="308"/>
      <c r="BJ1598" s="141" t="s">
        <v>26</v>
      </c>
      <c r="BK1598" s="141" t="s">
        <v>26</v>
      </c>
      <c r="BL1598" s="141"/>
      <c r="BM1598" s="141"/>
      <c r="BN1598" s="139" t="s">
        <v>4075</v>
      </c>
      <c r="BQ1598" s="141"/>
      <c r="BV1598" s="141"/>
      <c r="BX1598" s="141"/>
      <c r="BY1598" s="141"/>
      <c r="BZ1598" s="141"/>
      <c r="CA1598" s="141"/>
      <c r="CB1598" s="141"/>
      <c r="CC1598" s="141"/>
      <c r="CD1598" s="141"/>
      <c r="CE1598" s="141"/>
      <c r="CF1598" s="141"/>
      <c r="CG1598" s="141"/>
    </row>
    <row r="1599" spans="1:85" x14ac:dyDescent="0.35">
      <c r="A1599" s="155" t="s">
        <v>8644</v>
      </c>
      <c r="B1599" s="139" t="s">
        <v>4075</v>
      </c>
      <c r="C1599" s="18">
        <v>43016</v>
      </c>
      <c r="D1599" s="144">
        <v>0.82222222222222219</v>
      </c>
      <c r="E1599" s="141" t="s">
        <v>2186</v>
      </c>
      <c r="F1599" s="141">
        <v>4</v>
      </c>
      <c r="G1599" s="141" t="s">
        <v>2891</v>
      </c>
      <c r="H1599" s="141">
        <v>2017</v>
      </c>
      <c r="I1599" s="18">
        <v>43016</v>
      </c>
      <c r="J1599" s="144"/>
      <c r="K1599" s="378"/>
      <c r="L1599" s="139" t="s">
        <v>4075</v>
      </c>
      <c r="M1599" s="141"/>
      <c r="N1599" s="248"/>
      <c r="O1599" s="141" t="s">
        <v>26</v>
      </c>
      <c r="P1599" s="141"/>
      <c r="Q1599" s="141" t="s">
        <v>8645</v>
      </c>
      <c r="R1599" s="141"/>
      <c r="S1599" s="141"/>
      <c r="T1599" s="141"/>
      <c r="U1599" s="141"/>
      <c r="V1599" s="141"/>
      <c r="W1599" s="139" t="s">
        <v>4075</v>
      </c>
      <c r="X1599" s="141" t="s">
        <v>25</v>
      </c>
      <c r="Y1599" s="141" t="s">
        <v>27</v>
      </c>
      <c r="Z1599" s="141" t="s">
        <v>4</v>
      </c>
      <c r="AA1599" s="141" t="s">
        <v>34</v>
      </c>
      <c r="AB1599" s="141"/>
      <c r="AC1599" s="139" t="s">
        <v>18050</v>
      </c>
      <c r="AD1599" s="380"/>
      <c r="AE1599" s="139" t="s">
        <v>4</v>
      </c>
      <c r="AF1599" s="139" t="s">
        <v>13073</v>
      </c>
      <c r="AG1599" s="139" t="s">
        <v>4</v>
      </c>
      <c r="AH1599" s="139" t="s">
        <v>1378</v>
      </c>
      <c r="AI1599" s="139" t="s">
        <v>15678</v>
      </c>
      <c r="AJ1599" s="139"/>
      <c r="AK1599" s="139" t="s">
        <v>15678</v>
      </c>
      <c r="AL1599" s="139" t="s">
        <v>7</v>
      </c>
      <c r="AM1599" s="141" t="s">
        <v>6</v>
      </c>
      <c r="AN1599" s="141" t="s">
        <v>8</v>
      </c>
      <c r="AO1599" s="139" t="s">
        <v>1614</v>
      </c>
      <c r="AP1599" s="139" t="s">
        <v>7</v>
      </c>
      <c r="AQ1599" s="139"/>
      <c r="AR1599" s="381"/>
      <c r="AS1599" s="139" t="s">
        <v>4075</v>
      </c>
      <c r="AT1599" s="141" t="s">
        <v>44</v>
      </c>
      <c r="AU1599" s="141">
        <v>280</v>
      </c>
      <c r="AV1599" s="383"/>
      <c r="AW1599" s="385"/>
      <c r="AX1599" s="139"/>
      <c r="AY1599" t="s">
        <v>18950</v>
      </c>
      <c r="AZ1599">
        <v>12000</v>
      </c>
      <c r="BA1599" s="381"/>
      <c r="BB1599" s="139" t="s">
        <v>17</v>
      </c>
      <c r="BC1599" s="166"/>
      <c r="BD1599" s="166"/>
      <c r="BE1599" s="166"/>
      <c r="BF1599" s="166"/>
      <c r="BG1599" s="166"/>
      <c r="BH1599" s="308"/>
      <c r="BI1599" s="308"/>
      <c r="BJ1599" s="141" t="s">
        <v>26</v>
      </c>
      <c r="BK1599" s="141" t="s">
        <v>25</v>
      </c>
      <c r="BL1599" s="141" t="s">
        <v>13171</v>
      </c>
      <c r="BM1599" s="141" t="s">
        <v>13172</v>
      </c>
      <c r="BN1599" s="139" t="s">
        <v>4075</v>
      </c>
      <c r="BQ1599" s="141"/>
      <c r="BV1599" s="141"/>
      <c r="BX1599" s="141"/>
      <c r="BY1599" s="141"/>
      <c r="BZ1599" s="141"/>
      <c r="CA1599" s="141"/>
      <c r="CB1599" s="141"/>
      <c r="CC1599" s="141"/>
      <c r="CD1599" s="141"/>
      <c r="CE1599" s="141"/>
      <c r="CF1599" s="141"/>
      <c r="CG1599" s="141"/>
    </row>
    <row r="1600" spans="1:85" x14ac:dyDescent="0.35">
      <c r="A1600" s="155" t="s">
        <v>8651</v>
      </c>
      <c r="B1600" s="139" t="s">
        <v>4075</v>
      </c>
      <c r="C1600" s="18">
        <v>43016</v>
      </c>
      <c r="D1600" s="144">
        <v>0.73541666666666672</v>
      </c>
      <c r="E1600" s="141" t="s">
        <v>2186</v>
      </c>
      <c r="F1600" s="141">
        <v>4</v>
      </c>
      <c r="G1600" s="141" t="s">
        <v>2891</v>
      </c>
      <c r="H1600" s="141">
        <v>2017</v>
      </c>
      <c r="I1600" s="18">
        <v>43016</v>
      </c>
      <c r="J1600" s="144">
        <v>0.73541666666666672</v>
      </c>
      <c r="K1600" s="378"/>
      <c r="L1600" s="139" t="s">
        <v>4075</v>
      </c>
      <c r="M1600" s="141"/>
      <c r="N1600" s="248"/>
      <c r="O1600" s="141" t="s">
        <v>26</v>
      </c>
      <c r="P1600" s="141"/>
      <c r="Q1600" s="141" t="s">
        <v>8652</v>
      </c>
      <c r="R1600" s="141" t="s">
        <v>8653</v>
      </c>
      <c r="S1600" s="141"/>
      <c r="T1600" s="141"/>
      <c r="U1600" s="141"/>
      <c r="V1600" s="141"/>
      <c r="W1600" s="139" t="s">
        <v>4075</v>
      </c>
      <c r="X1600" s="141" t="s">
        <v>25</v>
      </c>
      <c r="Y1600" s="141" t="s">
        <v>27</v>
      </c>
      <c r="Z1600" s="141" t="s">
        <v>4</v>
      </c>
      <c r="AA1600" s="141" t="s">
        <v>34</v>
      </c>
      <c r="AB1600" s="141"/>
      <c r="AC1600" s="139" t="s">
        <v>18047</v>
      </c>
      <c r="AD1600" s="380"/>
      <c r="AE1600" s="139" t="s">
        <v>102</v>
      </c>
      <c r="AF1600" s="139" t="s">
        <v>13068</v>
      </c>
      <c r="AG1600" s="139" t="s">
        <v>102</v>
      </c>
      <c r="AH1600" s="139" t="s">
        <v>1378</v>
      </c>
      <c r="AI1600" s="139" t="s">
        <v>7</v>
      </c>
      <c r="AJ1600" s="139" t="s">
        <v>7</v>
      </c>
      <c r="AK1600" s="139"/>
      <c r="AL1600" s="139"/>
      <c r="AM1600" s="141" t="s">
        <v>6</v>
      </c>
      <c r="AN1600" s="141" t="s">
        <v>8</v>
      </c>
      <c r="AO1600" s="139" t="s">
        <v>1614</v>
      </c>
      <c r="AP1600" s="139" t="s">
        <v>7</v>
      </c>
      <c r="AQ1600" s="139"/>
      <c r="AR1600" s="381"/>
      <c r="AS1600" s="139" t="s">
        <v>4075</v>
      </c>
      <c r="AT1600" s="141" t="s">
        <v>1404</v>
      </c>
      <c r="AU1600" s="141"/>
      <c r="AV1600" s="383"/>
      <c r="AW1600" s="385"/>
      <c r="AX1600" s="139"/>
      <c r="AY1600" t="s">
        <v>19083</v>
      </c>
      <c r="AZ1600">
        <v>12000</v>
      </c>
      <c r="BA1600" s="381"/>
      <c r="BB1600" s="139" t="s">
        <v>1444</v>
      </c>
      <c r="BC1600" s="166"/>
      <c r="BD1600" s="166"/>
      <c r="BE1600" s="166"/>
      <c r="BF1600" s="166"/>
      <c r="BG1600" s="166"/>
      <c r="BH1600" s="308"/>
      <c r="BI1600" s="308"/>
      <c r="BJ1600" s="141" t="s">
        <v>26</v>
      </c>
      <c r="BK1600" s="141" t="s">
        <v>25</v>
      </c>
      <c r="BL1600" s="141" t="s">
        <v>13171</v>
      </c>
      <c r="BM1600" s="141" t="s">
        <v>13172</v>
      </c>
      <c r="BN1600" s="139" t="s">
        <v>4075</v>
      </c>
      <c r="BQ1600" s="141"/>
      <c r="BV1600" s="141"/>
      <c r="BX1600" s="141"/>
      <c r="BY1600" s="141"/>
      <c r="BZ1600" s="141"/>
      <c r="CA1600" s="141"/>
      <c r="CB1600" s="141"/>
      <c r="CC1600" s="141"/>
      <c r="CD1600" s="141"/>
      <c r="CE1600" s="141"/>
      <c r="CF1600" s="141"/>
      <c r="CG1600" s="141"/>
    </row>
    <row r="1601" spans="1:85" x14ac:dyDescent="0.35">
      <c r="A1601" s="155" t="s">
        <v>8648</v>
      </c>
      <c r="B1601" s="139" t="s">
        <v>4075</v>
      </c>
      <c r="C1601" s="18">
        <v>43016</v>
      </c>
      <c r="D1601" s="144">
        <v>0.76127314814814817</v>
      </c>
      <c r="E1601" s="141" t="s">
        <v>2186</v>
      </c>
      <c r="F1601" s="141">
        <v>4</v>
      </c>
      <c r="G1601" s="141" t="s">
        <v>2891</v>
      </c>
      <c r="H1601" s="141">
        <v>2017</v>
      </c>
      <c r="I1601" s="18">
        <v>43016</v>
      </c>
      <c r="J1601" s="144">
        <v>0.76111111111111107</v>
      </c>
      <c r="K1601" s="378"/>
      <c r="L1601" s="139" t="s">
        <v>4075</v>
      </c>
      <c r="M1601" s="141" t="s">
        <v>28</v>
      </c>
      <c r="N1601" s="248">
        <v>44245</v>
      </c>
      <c r="O1601" s="141" t="s">
        <v>25</v>
      </c>
      <c r="P1601" s="141"/>
      <c r="Q1601" s="141" t="s">
        <v>8649</v>
      </c>
      <c r="R1601" s="141" t="s">
        <v>8650</v>
      </c>
      <c r="S1601" s="141"/>
      <c r="T1601" s="141" t="s">
        <v>17127</v>
      </c>
      <c r="U1601" s="141">
        <v>113702838</v>
      </c>
      <c r="V1601" s="141"/>
      <c r="W1601" s="139" t="s">
        <v>4075</v>
      </c>
      <c r="X1601" s="141" t="s">
        <v>25</v>
      </c>
      <c r="Y1601" s="141" t="s">
        <v>27</v>
      </c>
      <c r="Z1601" s="141"/>
      <c r="AA1601" s="141" t="s">
        <v>34</v>
      </c>
      <c r="AB1601" s="141"/>
      <c r="AC1601" s="139" t="s">
        <v>18050</v>
      </c>
      <c r="AD1601" s="380"/>
      <c r="AE1601" s="139" t="s">
        <v>102</v>
      </c>
      <c r="AF1601" s="139" t="s">
        <v>13068</v>
      </c>
      <c r="AG1601" s="139" t="s">
        <v>102</v>
      </c>
      <c r="AH1601" s="139" t="s">
        <v>1378</v>
      </c>
      <c r="AI1601" s="139" t="s">
        <v>1398</v>
      </c>
      <c r="AJ1601" s="139" t="s">
        <v>1649</v>
      </c>
      <c r="AK1601" s="139"/>
      <c r="AL1601" s="139"/>
      <c r="AM1601" s="141" t="s">
        <v>9</v>
      </c>
      <c r="AN1601" s="141" t="s">
        <v>8</v>
      </c>
      <c r="AO1601" s="139"/>
      <c r="AP1601" s="139" t="s">
        <v>1649</v>
      </c>
      <c r="AQ1601" s="139"/>
      <c r="AR1601" s="381"/>
      <c r="AS1601" s="139" t="s">
        <v>4075</v>
      </c>
      <c r="AT1601" s="141" t="s">
        <v>1404</v>
      </c>
      <c r="AU1601" s="141"/>
      <c r="AV1601" s="383"/>
      <c r="AW1601" s="385"/>
      <c r="AX1601" s="139" t="s">
        <v>63</v>
      </c>
      <c r="AY1601" t="s">
        <v>18341</v>
      </c>
      <c r="BA1601" s="381"/>
      <c r="BB1601" s="139" t="s">
        <v>1444</v>
      </c>
      <c r="BC1601" s="166"/>
      <c r="BD1601" s="166"/>
      <c r="BE1601" s="166"/>
      <c r="BF1601" s="166"/>
      <c r="BG1601" s="166"/>
      <c r="BH1601" s="308"/>
      <c r="BI1601" s="308"/>
      <c r="BJ1601" s="141" t="s">
        <v>26</v>
      </c>
      <c r="BK1601" s="141" t="s">
        <v>25</v>
      </c>
      <c r="BL1601" s="141" t="s">
        <v>13171</v>
      </c>
      <c r="BM1601" s="141" t="s">
        <v>13172</v>
      </c>
      <c r="BN1601" s="139" t="s">
        <v>4075</v>
      </c>
      <c r="BQ1601" s="141"/>
      <c r="BV1601" s="141"/>
      <c r="BX1601" s="141"/>
      <c r="BY1601" s="141"/>
      <c r="BZ1601" s="141"/>
      <c r="CA1601" s="141"/>
      <c r="CB1601" s="141"/>
      <c r="CC1601" s="141"/>
      <c r="CD1601" s="141"/>
      <c r="CE1601" s="141"/>
      <c r="CF1601" s="141"/>
      <c r="CG1601" s="141"/>
    </row>
    <row r="1602" spans="1:85" x14ac:dyDescent="0.35">
      <c r="A1602" s="155" t="s">
        <v>8646</v>
      </c>
      <c r="B1602" s="139" t="s">
        <v>4075</v>
      </c>
      <c r="C1602" s="18">
        <v>43016</v>
      </c>
      <c r="D1602" s="144">
        <v>0.7993055555555556</v>
      </c>
      <c r="E1602" s="141" t="s">
        <v>2186</v>
      </c>
      <c r="F1602" s="141">
        <v>4</v>
      </c>
      <c r="G1602" s="141" t="s">
        <v>2891</v>
      </c>
      <c r="H1602" s="141">
        <v>2017</v>
      </c>
      <c r="I1602" s="18">
        <v>43016</v>
      </c>
      <c r="J1602" s="144"/>
      <c r="K1602" s="378"/>
      <c r="L1602" s="139" t="s">
        <v>4075</v>
      </c>
      <c r="M1602" s="141"/>
      <c r="N1602" s="248"/>
      <c r="O1602" s="141" t="s">
        <v>26</v>
      </c>
      <c r="P1602" s="141"/>
      <c r="Q1602" s="141" t="s">
        <v>8647</v>
      </c>
      <c r="R1602" s="141"/>
      <c r="S1602" s="141"/>
      <c r="T1602" s="141"/>
      <c r="U1602" s="141"/>
      <c r="V1602" s="141"/>
      <c r="W1602" s="139" t="s">
        <v>4075</v>
      </c>
      <c r="X1602" s="141" t="s">
        <v>25</v>
      </c>
      <c r="Y1602" s="141" t="s">
        <v>27</v>
      </c>
      <c r="Z1602" s="141" t="s">
        <v>4</v>
      </c>
      <c r="AA1602" s="141" t="s">
        <v>34</v>
      </c>
      <c r="AB1602" s="141"/>
      <c r="AC1602" s="139" t="s">
        <v>18049</v>
      </c>
      <c r="AD1602" s="380"/>
      <c r="AE1602" s="139" t="s">
        <v>4</v>
      </c>
      <c r="AF1602" s="139" t="s">
        <v>13073</v>
      </c>
      <c r="AG1602" s="139" t="s">
        <v>4</v>
      </c>
      <c r="AH1602" s="139" t="s">
        <v>1378</v>
      </c>
      <c r="AI1602" s="139" t="s">
        <v>15678</v>
      </c>
      <c r="AJ1602" s="139"/>
      <c r="AK1602" s="139" t="s">
        <v>15678</v>
      </c>
      <c r="AL1602" s="139" t="s">
        <v>7</v>
      </c>
      <c r="AM1602" s="141" t="s">
        <v>1527</v>
      </c>
      <c r="AN1602" s="141" t="s">
        <v>8</v>
      </c>
      <c r="AO1602" s="139" t="s">
        <v>1477</v>
      </c>
      <c r="AP1602" s="139" t="s">
        <v>7</v>
      </c>
      <c r="AQ1602" s="139"/>
      <c r="AR1602" s="381"/>
      <c r="AS1602" s="139" t="s">
        <v>4075</v>
      </c>
      <c r="AT1602" s="141" t="s">
        <v>1404</v>
      </c>
      <c r="AU1602" s="141"/>
      <c r="AV1602" s="383"/>
      <c r="AW1602" s="385"/>
      <c r="AX1602" s="139"/>
      <c r="AY1602" t="s">
        <v>18387</v>
      </c>
      <c r="BA1602" s="381"/>
      <c r="BB1602" s="139" t="s">
        <v>17</v>
      </c>
      <c r="BC1602" s="166"/>
      <c r="BD1602" s="166"/>
      <c r="BE1602" s="166"/>
      <c r="BF1602" s="166"/>
      <c r="BG1602" s="166"/>
      <c r="BH1602" s="308"/>
      <c r="BI1602" s="308"/>
      <c r="BJ1602" s="141" t="s">
        <v>26</v>
      </c>
      <c r="BK1602" s="141" t="s">
        <v>26</v>
      </c>
      <c r="BL1602" s="141"/>
      <c r="BM1602" s="141"/>
      <c r="BN1602" s="139" t="s">
        <v>4075</v>
      </c>
      <c r="BQ1602" s="141"/>
      <c r="BV1602" s="141"/>
      <c r="BX1602" s="141"/>
      <c r="BY1602" s="141"/>
      <c r="BZ1602" s="141"/>
      <c r="CA1602" s="141"/>
      <c r="CB1602" s="141"/>
      <c r="CC1602" s="141"/>
      <c r="CD1602" s="141"/>
      <c r="CE1602" s="141"/>
      <c r="CF1602" s="141"/>
      <c r="CG1602" s="141"/>
    </row>
    <row r="1603" spans="1:85" x14ac:dyDescent="0.35">
      <c r="A1603" s="155" t="s">
        <v>8622</v>
      </c>
      <c r="B1603" s="139" t="s">
        <v>4075</v>
      </c>
      <c r="C1603" s="18">
        <v>43016</v>
      </c>
      <c r="D1603" s="144">
        <v>0.95694444444444449</v>
      </c>
      <c r="E1603" s="141" t="s">
        <v>2186</v>
      </c>
      <c r="F1603" s="141">
        <v>4</v>
      </c>
      <c r="G1603" s="141" t="s">
        <v>2891</v>
      </c>
      <c r="H1603" s="141">
        <v>2017</v>
      </c>
      <c r="I1603" s="18">
        <v>43016</v>
      </c>
      <c r="J1603" s="144">
        <v>0.95694444444444449</v>
      </c>
      <c r="K1603" s="378"/>
      <c r="L1603" s="139" t="s">
        <v>4075</v>
      </c>
      <c r="M1603" s="141"/>
      <c r="N1603" s="248"/>
      <c r="O1603" s="141" t="s">
        <v>26</v>
      </c>
      <c r="P1603" s="141"/>
      <c r="Q1603" s="141" t="s">
        <v>8623</v>
      </c>
      <c r="R1603" s="141" t="s">
        <v>8624</v>
      </c>
      <c r="S1603" s="141"/>
      <c r="T1603" s="141"/>
      <c r="U1603" s="141">
        <v>113703012</v>
      </c>
      <c r="V1603" s="141"/>
      <c r="W1603" s="139" t="s">
        <v>4075</v>
      </c>
      <c r="X1603" s="141" t="s">
        <v>25</v>
      </c>
      <c r="Y1603" s="141" t="s">
        <v>27</v>
      </c>
      <c r="Z1603" s="141" t="s">
        <v>4</v>
      </c>
      <c r="AA1603" s="141" t="s">
        <v>34</v>
      </c>
      <c r="AB1603" s="141"/>
      <c r="AC1603" s="139" t="s">
        <v>18049</v>
      </c>
      <c r="AD1603" s="380"/>
      <c r="AE1603" s="139" t="s">
        <v>4</v>
      </c>
      <c r="AF1603" s="139" t="s">
        <v>13073</v>
      </c>
      <c r="AG1603" s="139" t="s">
        <v>4</v>
      </c>
      <c r="AH1603" s="139" t="s">
        <v>1378</v>
      </c>
      <c r="AI1603" s="139" t="s">
        <v>15678</v>
      </c>
      <c r="AJ1603" s="139"/>
      <c r="AK1603" s="139" t="s">
        <v>15678</v>
      </c>
      <c r="AL1603" s="139" t="s">
        <v>7</v>
      </c>
      <c r="AM1603" s="141" t="s">
        <v>1527</v>
      </c>
      <c r="AN1603" s="141" t="s">
        <v>8</v>
      </c>
      <c r="AO1603" s="139" t="s">
        <v>1614</v>
      </c>
      <c r="AP1603" s="139" t="s">
        <v>7</v>
      </c>
      <c r="AQ1603" s="139"/>
      <c r="AR1603" s="381"/>
      <c r="AS1603" s="139" t="s">
        <v>4075</v>
      </c>
      <c r="AT1603" s="141" t="s">
        <v>44</v>
      </c>
      <c r="AU1603" s="141">
        <v>330</v>
      </c>
      <c r="AV1603" s="383"/>
      <c r="AW1603" s="385"/>
      <c r="AX1603" s="139"/>
      <c r="AY1603" t="s">
        <v>18881</v>
      </c>
      <c r="AZ1603">
        <v>12000</v>
      </c>
      <c r="BA1603" s="381"/>
      <c r="BB1603" s="139" t="s">
        <v>1451</v>
      </c>
      <c r="BC1603" s="166"/>
      <c r="BD1603" s="166"/>
      <c r="BE1603" s="166"/>
      <c r="BF1603" s="166"/>
      <c r="BG1603" s="166"/>
      <c r="BH1603" s="308"/>
      <c r="BI1603" s="308"/>
      <c r="BJ1603" s="141" t="s">
        <v>26</v>
      </c>
      <c r="BK1603" s="141" t="s">
        <v>26</v>
      </c>
      <c r="BL1603" s="141"/>
      <c r="BM1603" s="141"/>
      <c r="BN1603" s="139" t="s">
        <v>4075</v>
      </c>
      <c r="BQ1603" s="141" t="s">
        <v>15906</v>
      </c>
      <c r="BR1603" s="135" t="s">
        <v>15680</v>
      </c>
      <c r="BT1603" s="135" t="s">
        <v>15358</v>
      </c>
      <c r="BU1603" s="135" t="s">
        <v>15359</v>
      </c>
      <c r="BV1603" s="141" t="s">
        <v>13286</v>
      </c>
      <c r="BW1603" s="135" t="s">
        <v>2536</v>
      </c>
      <c r="BX1603" s="141" t="s">
        <v>12</v>
      </c>
      <c r="BY1603" s="141" t="s">
        <v>12</v>
      </c>
      <c r="BZ1603" s="141" t="s">
        <v>26</v>
      </c>
      <c r="CA1603" s="141" t="s">
        <v>1848</v>
      </c>
      <c r="CB1603" s="141"/>
      <c r="CC1603" s="141" t="s">
        <v>15686</v>
      </c>
      <c r="CD1603" s="141" t="s">
        <v>15683</v>
      </c>
      <c r="CE1603" s="141" t="s">
        <v>15450</v>
      </c>
      <c r="CF1603" s="141" t="s">
        <v>15451</v>
      </c>
      <c r="CG1603" s="141" t="s">
        <v>4004</v>
      </c>
    </row>
    <row r="1604" spans="1:85" x14ac:dyDescent="0.35">
      <c r="A1604" s="155" t="s">
        <v>18058</v>
      </c>
      <c r="B1604" s="139" t="s">
        <v>4075</v>
      </c>
      <c r="C1604" s="18">
        <v>43016</v>
      </c>
      <c r="D1604" s="144">
        <v>0.97361111111111109</v>
      </c>
      <c r="E1604" s="141" t="s">
        <v>2186</v>
      </c>
      <c r="F1604" s="141">
        <v>4</v>
      </c>
      <c r="G1604" s="141" t="s">
        <v>2891</v>
      </c>
      <c r="H1604" s="141">
        <v>2017</v>
      </c>
      <c r="I1604" s="18"/>
      <c r="J1604" s="144"/>
      <c r="K1604" s="378"/>
      <c r="L1604" s="139" t="s">
        <v>4075</v>
      </c>
      <c r="M1604" s="141" t="s">
        <v>13562</v>
      </c>
      <c r="N1604" s="248">
        <v>44288</v>
      </c>
      <c r="O1604" s="141" t="s">
        <v>25</v>
      </c>
      <c r="P1604" s="141"/>
      <c r="Q1604" s="141" t="s">
        <v>18059</v>
      </c>
      <c r="R1604" s="141" t="s">
        <v>18060</v>
      </c>
      <c r="S1604" s="141"/>
      <c r="T1604" s="141"/>
      <c r="U1604" s="141"/>
      <c r="V1604" s="141" t="s">
        <v>18061</v>
      </c>
      <c r="W1604" s="139" t="s">
        <v>4075</v>
      </c>
      <c r="X1604" s="141" t="s">
        <v>25</v>
      </c>
      <c r="Y1604" s="141" t="s">
        <v>27</v>
      </c>
      <c r="Z1604" s="141" t="s">
        <v>4</v>
      </c>
      <c r="AA1604" s="141" t="s">
        <v>34</v>
      </c>
      <c r="AB1604" s="141"/>
      <c r="AC1604" s="139" t="s">
        <v>18055</v>
      </c>
      <c r="AD1604" s="380"/>
      <c r="AE1604" s="139" t="s">
        <v>102</v>
      </c>
      <c r="AF1604" s="139" t="s">
        <v>13071</v>
      </c>
      <c r="AG1604" s="139" t="s">
        <v>102</v>
      </c>
      <c r="AH1604" s="139" t="s">
        <v>1378</v>
      </c>
      <c r="AI1604" s="139"/>
      <c r="AJ1604" s="139" t="s">
        <v>1563</v>
      </c>
      <c r="AK1604" s="139"/>
      <c r="AL1604" s="139"/>
      <c r="AM1604" s="141" t="s">
        <v>15</v>
      </c>
      <c r="AN1604" s="141" t="s">
        <v>8</v>
      </c>
      <c r="AO1604" s="139"/>
      <c r="AP1604" s="139" t="s">
        <v>1563</v>
      </c>
      <c r="AQ1604" s="139"/>
      <c r="AR1604" s="381"/>
      <c r="AS1604" s="139" t="s">
        <v>4075</v>
      </c>
      <c r="AT1604" s="141" t="s">
        <v>43</v>
      </c>
      <c r="AU1604" s="141">
        <v>280</v>
      </c>
      <c r="AV1604" s="383"/>
      <c r="AW1604" s="385"/>
      <c r="AX1604" s="139" t="s">
        <v>225</v>
      </c>
      <c r="AY1604" t="s">
        <v>18336</v>
      </c>
      <c r="AZ1604">
        <v>12000</v>
      </c>
      <c r="BA1604" s="381"/>
      <c r="BB1604" s="139" t="s">
        <v>1452</v>
      </c>
      <c r="BC1604" s="166">
        <v>6151</v>
      </c>
      <c r="BD1604" s="166">
        <v>74</v>
      </c>
      <c r="BE1604" s="166"/>
      <c r="BF1604" s="166"/>
      <c r="BG1604" s="166"/>
      <c r="BH1604" s="308" t="s">
        <v>18062</v>
      </c>
      <c r="BI1604" s="308"/>
      <c r="BJ1604" s="141" t="s">
        <v>26</v>
      </c>
      <c r="BK1604" s="141" t="s">
        <v>26</v>
      </c>
      <c r="BL1604" s="141"/>
      <c r="BM1604" s="141"/>
      <c r="BN1604" s="139" t="s">
        <v>4075</v>
      </c>
      <c r="BQ1604" s="141"/>
      <c r="BV1604" s="141"/>
      <c r="BX1604" s="141"/>
      <c r="BY1604" s="141"/>
      <c r="BZ1604" s="141"/>
      <c r="CA1604" s="141"/>
      <c r="CB1604" s="141"/>
      <c r="CC1604" s="141"/>
      <c r="CD1604" s="141"/>
      <c r="CE1604" s="141"/>
      <c r="CF1604" s="141"/>
      <c r="CG1604" s="141"/>
    </row>
    <row r="1605" spans="1:85" x14ac:dyDescent="0.35">
      <c r="A1605" s="155" t="s">
        <v>8621</v>
      </c>
      <c r="B1605" s="139" t="s">
        <v>4075</v>
      </c>
      <c r="C1605" s="18">
        <v>43016</v>
      </c>
      <c r="D1605" s="144">
        <v>0.99375000000000002</v>
      </c>
      <c r="E1605" s="141" t="s">
        <v>2186</v>
      </c>
      <c r="F1605" s="141">
        <v>4</v>
      </c>
      <c r="G1605" s="141" t="s">
        <v>2891</v>
      </c>
      <c r="H1605" s="141">
        <v>2017</v>
      </c>
      <c r="I1605" s="18">
        <v>43016</v>
      </c>
      <c r="J1605" s="144"/>
      <c r="K1605" s="378"/>
      <c r="L1605" s="139" t="s">
        <v>4075</v>
      </c>
      <c r="M1605" s="141"/>
      <c r="N1605" s="248"/>
      <c r="O1605" s="141" t="s">
        <v>26</v>
      </c>
      <c r="P1605" s="141"/>
      <c r="Q1605" s="141"/>
      <c r="R1605" s="141"/>
      <c r="S1605" s="141"/>
      <c r="T1605" s="141"/>
      <c r="U1605" s="141"/>
      <c r="V1605" s="141"/>
      <c r="W1605" s="139" t="s">
        <v>4075</v>
      </c>
      <c r="X1605" s="141" t="s">
        <v>25</v>
      </c>
      <c r="Y1605" s="141" t="s">
        <v>27</v>
      </c>
      <c r="Z1605" s="141" t="s">
        <v>4</v>
      </c>
      <c r="AA1605" s="141" t="s">
        <v>34</v>
      </c>
      <c r="AB1605" s="141"/>
      <c r="AC1605" s="139" t="s">
        <v>18050</v>
      </c>
      <c r="AD1605" s="380"/>
      <c r="AE1605" s="139" t="s">
        <v>102</v>
      </c>
      <c r="AF1605" s="139" t="s">
        <v>13071</v>
      </c>
      <c r="AG1605" s="139" t="s">
        <v>102</v>
      </c>
      <c r="AH1605" s="139" t="s">
        <v>1378</v>
      </c>
      <c r="AI1605" s="139" t="s">
        <v>1522</v>
      </c>
      <c r="AJ1605" s="139"/>
      <c r="AK1605" s="139" t="s">
        <v>1522</v>
      </c>
      <c r="AL1605" s="139"/>
      <c r="AM1605" s="141" t="s">
        <v>1527</v>
      </c>
      <c r="AN1605" s="141" t="s">
        <v>8</v>
      </c>
      <c r="AO1605" s="139" t="s">
        <v>1477</v>
      </c>
      <c r="AP1605" s="139" t="s">
        <v>7</v>
      </c>
      <c r="AQ1605" s="139"/>
      <c r="AR1605" s="381"/>
      <c r="AS1605" s="139" t="s">
        <v>4075</v>
      </c>
      <c r="AT1605" s="141" t="s">
        <v>1404</v>
      </c>
      <c r="AU1605" s="141"/>
      <c r="AV1605" s="383"/>
      <c r="AW1605" s="385"/>
      <c r="AX1605" s="139"/>
      <c r="AY1605" t="s">
        <v>18413</v>
      </c>
      <c r="BA1605" s="381"/>
      <c r="BB1605" s="139" t="s">
        <v>17</v>
      </c>
      <c r="BC1605" s="166"/>
      <c r="BD1605" s="166"/>
      <c r="BE1605" s="166"/>
      <c r="BF1605" s="166"/>
      <c r="BG1605" s="166"/>
      <c r="BH1605" s="308"/>
      <c r="BI1605" s="308"/>
      <c r="BJ1605" s="141" t="s">
        <v>26</v>
      </c>
      <c r="BK1605" s="141" t="s">
        <v>25</v>
      </c>
      <c r="BL1605" s="141" t="s">
        <v>13171</v>
      </c>
      <c r="BM1605" s="141" t="s">
        <v>13172</v>
      </c>
      <c r="BN1605" s="139" t="s">
        <v>4075</v>
      </c>
      <c r="BQ1605" s="141"/>
      <c r="BV1605" s="141"/>
      <c r="BX1605" s="141"/>
      <c r="BY1605" s="141"/>
      <c r="BZ1605" s="141"/>
      <c r="CA1605" s="141"/>
      <c r="CB1605" s="141"/>
      <c r="CC1605" s="141"/>
      <c r="CD1605" s="141"/>
      <c r="CE1605" s="141"/>
      <c r="CF1605" s="141"/>
      <c r="CG1605" s="141"/>
    </row>
    <row r="1606" spans="1:85" x14ac:dyDescent="0.35">
      <c r="A1606" s="155" t="s">
        <v>8625</v>
      </c>
      <c r="B1606" s="139" t="s">
        <v>4075</v>
      </c>
      <c r="C1606" s="18">
        <v>43016</v>
      </c>
      <c r="D1606" s="144">
        <v>0.95416666666666672</v>
      </c>
      <c r="E1606" s="141" t="s">
        <v>2186</v>
      </c>
      <c r="F1606" s="141">
        <v>4</v>
      </c>
      <c r="G1606" s="141" t="s">
        <v>2891</v>
      </c>
      <c r="H1606" s="141">
        <v>2017</v>
      </c>
      <c r="I1606" s="18">
        <v>43016</v>
      </c>
      <c r="J1606" s="144"/>
      <c r="K1606" s="378"/>
      <c r="L1606" s="139" t="s">
        <v>4075</v>
      </c>
      <c r="M1606" s="141"/>
      <c r="N1606" s="248"/>
      <c r="O1606" s="141" t="s">
        <v>26</v>
      </c>
      <c r="P1606" s="141"/>
      <c r="Q1606" s="141"/>
      <c r="R1606" s="141"/>
      <c r="S1606" s="141" t="s">
        <v>8626</v>
      </c>
      <c r="T1606" s="141"/>
      <c r="U1606" s="141"/>
      <c r="V1606" s="141"/>
      <c r="W1606" s="139" t="s">
        <v>4075</v>
      </c>
      <c r="X1606" s="141" t="s">
        <v>25</v>
      </c>
      <c r="Y1606" s="141" t="s">
        <v>27</v>
      </c>
      <c r="Z1606" s="141" t="s">
        <v>4</v>
      </c>
      <c r="AA1606" s="141" t="s">
        <v>35</v>
      </c>
      <c r="AB1606" s="141"/>
      <c r="AC1606" s="139" t="s">
        <v>18050</v>
      </c>
      <c r="AD1606" s="380"/>
      <c r="AE1606" s="139" t="s">
        <v>102</v>
      </c>
      <c r="AF1606" s="139" t="s">
        <v>13068</v>
      </c>
      <c r="AG1606" s="139" t="s">
        <v>102</v>
      </c>
      <c r="AH1606" s="139" t="s">
        <v>1378</v>
      </c>
      <c r="AI1606" s="139" t="s">
        <v>7</v>
      </c>
      <c r="AJ1606" s="139" t="s">
        <v>7</v>
      </c>
      <c r="AK1606" s="139"/>
      <c r="AL1606" s="139"/>
      <c r="AM1606" s="141" t="s">
        <v>6</v>
      </c>
      <c r="AN1606" s="141" t="s">
        <v>8</v>
      </c>
      <c r="AO1606" s="139" t="s">
        <v>1618</v>
      </c>
      <c r="AP1606" s="139" t="s">
        <v>7</v>
      </c>
      <c r="AQ1606" s="139"/>
      <c r="AR1606" s="381"/>
      <c r="AS1606" s="139" t="s">
        <v>4075</v>
      </c>
      <c r="AT1606" s="141" t="s">
        <v>43</v>
      </c>
      <c r="AU1606" s="141">
        <v>438</v>
      </c>
      <c r="AV1606" s="383"/>
      <c r="AW1606" s="385"/>
      <c r="AX1606" s="139"/>
      <c r="AY1606" t="s">
        <v>19084</v>
      </c>
      <c r="AZ1606">
        <v>115000</v>
      </c>
      <c r="BA1606" s="381"/>
      <c r="BB1606" s="139" t="s">
        <v>1450</v>
      </c>
      <c r="BC1606" s="166"/>
      <c r="BD1606" s="166"/>
      <c r="BE1606" s="166"/>
      <c r="BF1606" s="166"/>
      <c r="BG1606" s="166"/>
      <c r="BH1606" s="308"/>
      <c r="BI1606" s="308"/>
      <c r="BJ1606" s="141" t="s">
        <v>26</v>
      </c>
      <c r="BK1606" s="141" t="s">
        <v>26</v>
      </c>
      <c r="BL1606" s="141"/>
      <c r="BM1606" s="141"/>
      <c r="BN1606" s="139" t="s">
        <v>4075</v>
      </c>
      <c r="BQ1606" s="141"/>
      <c r="BV1606" s="141"/>
      <c r="BX1606" s="141"/>
      <c r="BY1606" s="141"/>
      <c r="BZ1606" s="141"/>
      <c r="CA1606" s="141"/>
      <c r="CB1606" s="141"/>
      <c r="CC1606" s="141"/>
      <c r="CD1606" s="141"/>
      <c r="CE1606" s="141"/>
      <c r="CF1606" s="141"/>
      <c r="CG1606" s="141"/>
    </row>
    <row r="1607" spans="1:85" x14ac:dyDescent="0.35">
      <c r="A1607" s="155" t="s">
        <v>8633</v>
      </c>
      <c r="B1607" s="139" t="s">
        <v>4075</v>
      </c>
      <c r="C1607" s="18">
        <v>43016</v>
      </c>
      <c r="D1607" s="144">
        <v>0.91041666666666665</v>
      </c>
      <c r="E1607" s="141" t="s">
        <v>2186</v>
      </c>
      <c r="F1607" s="141">
        <v>4</v>
      </c>
      <c r="G1607" s="141" t="s">
        <v>2891</v>
      </c>
      <c r="H1607" s="141">
        <v>2017</v>
      </c>
      <c r="I1607" s="18">
        <v>43016</v>
      </c>
      <c r="J1607" s="144">
        <v>0.91041666666666665</v>
      </c>
      <c r="K1607" s="378"/>
      <c r="L1607" s="139" t="s">
        <v>4075</v>
      </c>
      <c r="M1607" s="141" t="s">
        <v>5623</v>
      </c>
      <c r="N1607" s="248"/>
      <c r="O1607" s="141" t="s">
        <v>25</v>
      </c>
      <c r="P1607" s="141"/>
      <c r="Q1607" s="141"/>
      <c r="R1607" s="141" t="s">
        <v>8634</v>
      </c>
      <c r="S1607" s="141"/>
      <c r="T1607" s="141"/>
      <c r="U1607" s="141"/>
      <c r="V1607" s="141"/>
      <c r="W1607" s="139" t="s">
        <v>4075</v>
      </c>
      <c r="X1607" s="141" t="s">
        <v>25</v>
      </c>
      <c r="Y1607" s="141" t="s">
        <v>27</v>
      </c>
      <c r="Z1607" s="141"/>
      <c r="AA1607" s="141" t="s">
        <v>34</v>
      </c>
      <c r="AB1607" s="141"/>
      <c r="AC1607" s="139" t="s">
        <v>18054</v>
      </c>
      <c r="AD1607" s="380"/>
      <c r="AE1607" s="139" t="s">
        <v>4</v>
      </c>
      <c r="AF1607" s="139" t="s">
        <v>13073</v>
      </c>
      <c r="AG1607" s="139" t="s">
        <v>4</v>
      </c>
      <c r="AH1607" s="139" t="s">
        <v>1380</v>
      </c>
      <c r="AI1607" s="139" t="s">
        <v>1381</v>
      </c>
      <c r="AJ1607" s="139"/>
      <c r="AK1607" s="139" t="s">
        <v>15678</v>
      </c>
      <c r="AL1607" s="139" t="s">
        <v>1563</v>
      </c>
      <c r="AM1607" s="141" t="s">
        <v>4004</v>
      </c>
      <c r="AN1607" s="141" t="s">
        <v>8</v>
      </c>
      <c r="AO1607" s="139"/>
      <c r="AP1607" s="139" t="s">
        <v>1563</v>
      </c>
      <c r="AQ1607" s="139"/>
      <c r="AR1607" s="381"/>
      <c r="AS1607" s="139" t="s">
        <v>4075</v>
      </c>
      <c r="AT1607" s="141" t="s">
        <v>43</v>
      </c>
      <c r="AU1607" s="141">
        <v>180</v>
      </c>
      <c r="AV1607" s="383"/>
      <c r="AW1607" s="385"/>
      <c r="AX1607" s="139"/>
      <c r="BA1607" s="381"/>
      <c r="BB1607" s="139" t="s">
        <v>1451</v>
      </c>
      <c r="BC1607" s="166"/>
      <c r="BD1607" s="166"/>
      <c r="BE1607" s="166"/>
      <c r="BF1607" s="166"/>
      <c r="BG1607" s="166"/>
      <c r="BH1607" s="308"/>
      <c r="BI1607" s="308"/>
      <c r="BJ1607" s="141" t="s">
        <v>26</v>
      </c>
      <c r="BK1607" s="141" t="s">
        <v>25</v>
      </c>
      <c r="BL1607" s="141" t="s">
        <v>13171</v>
      </c>
      <c r="BM1607" s="141" t="s">
        <v>13175</v>
      </c>
      <c r="BN1607" s="139" t="s">
        <v>4075</v>
      </c>
      <c r="BQ1607" s="141" t="s">
        <v>15905</v>
      </c>
      <c r="BR1607" s="135" t="s">
        <v>15702</v>
      </c>
      <c r="BT1607" s="135" t="s">
        <v>3884</v>
      </c>
      <c r="BV1607" s="141"/>
      <c r="BX1607" s="141"/>
      <c r="BY1607" s="141"/>
      <c r="BZ1607" s="141"/>
      <c r="CA1607" s="141"/>
      <c r="CB1607" s="141"/>
      <c r="CC1607" s="141"/>
      <c r="CD1607" s="141"/>
      <c r="CE1607" s="141"/>
      <c r="CF1607" s="141"/>
      <c r="CG1607" s="141"/>
    </row>
    <row r="1608" spans="1:85" x14ac:dyDescent="0.35">
      <c r="A1608" s="155" t="s">
        <v>8630</v>
      </c>
      <c r="B1608" s="139" t="s">
        <v>4075</v>
      </c>
      <c r="C1608" s="18">
        <v>43016</v>
      </c>
      <c r="D1608" s="144">
        <v>0.92986111111111114</v>
      </c>
      <c r="E1608" s="141" t="s">
        <v>2186</v>
      </c>
      <c r="F1608" s="141">
        <v>4</v>
      </c>
      <c r="G1608" s="141" t="s">
        <v>2891</v>
      </c>
      <c r="H1608" s="141">
        <v>2017</v>
      </c>
      <c r="I1608" s="18">
        <v>43016</v>
      </c>
      <c r="J1608" s="144"/>
      <c r="K1608" s="378"/>
      <c r="L1608" s="139" t="s">
        <v>4075</v>
      </c>
      <c r="M1608" s="141"/>
      <c r="N1608" s="248"/>
      <c r="O1608" s="141" t="s">
        <v>26</v>
      </c>
      <c r="P1608" s="141"/>
      <c r="Q1608" s="141"/>
      <c r="R1608" s="141" t="s">
        <v>8631</v>
      </c>
      <c r="S1608" s="141"/>
      <c r="T1608" s="141"/>
      <c r="U1608" s="141"/>
      <c r="V1608" s="141"/>
      <c r="W1608" s="139" t="s">
        <v>4075</v>
      </c>
      <c r="X1608" s="141" t="s">
        <v>25</v>
      </c>
      <c r="Y1608" s="141" t="s">
        <v>27</v>
      </c>
      <c r="Z1608" s="141" t="s">
        <v>4</v>
      </c>
      <c r="AA1608" s="141" t="s">
        <v>34</v>
      </c>
      <c r="AB1608" s="141"/>
      <c r="AC1608" s="139" t="s">
        <v>18049</v>
      </c>
      <c r="AD1608" s="380"/>
      <c r="AE1608" s="139" t="s">
        <v>4</v>
      </c>
      <c r="AF1608" s="139" t="s">
        <v>13073</v>
      </c>
      <c r="AG1608" s="139" t="s">
        <v>4</v>
      </c>
      <c r="AH1608" s="139" t="s">
        <v>1378</v>
      </c>
      <c r="AI1608" s="139" t="s">
        <v>15678</v>
      </c>
      <c r="AJ1608" s="139"/>
      <c r="AK1608" s="139" t="s">
        <v>15678</v>
      </c>
      <c r="AL1608" s="139" t="s">
        <v>7</v>
      </c>
      <c r="AM1608" s="141" t="s">
        <v>6</v>
      </c>
      <c r="AN1608" s="141" t="s">
        <v>8</v>
      </c>
      <c r="AO1608" s="139" t="s">
        <v>1477</v>
      </c>
      <c r="AP1608" s="139" t="s">
        <v>7</v>
      </c>
      <c r="AQ1608" s="139"/>
      <c r="AR1608" s="381"/>
      <c r="AS1608" s="139" t="s">
        <v>4075</v>
      </c>
      <c r="AT1608" s="141" t="s">
        <v>44</v>
      </c>
      <c r="AU1608" s="141">
        <v>280</v>
      </c>
      <c r="AV1608" s="383"/>
      <c r="AW1608" s="385"/>
      <c r="AX1608" s="139"/>
      <c r="AY1608" t="s">
        <v>18900</v>
      </c>
      <c r="BA1608" s="381"/>
      <c r="BB1608" s="139" t="s">
        <v>1483</v>
      </c>
      <c r="BC1608" s="166"/>
      <c r="BD1608" s="166"/>
      <c r="BE1608" s="166"/>
      <c r="BF1608" s="166"/>
      <c r="BG1608" s="166"/>
      <c r="BH1608" s="308"/>
      <c r="BI1608" s="308"/>
      <c r="BJ1608" s="141" t="s">
        <v>26</v>
      </c>
      <c r="BK1608" s="141" t="s">
        <v>25</v>
      </c>
      <c r="BL1608" s="141" t="s">
        <v>13171</v>
      </c>
      <c r="BM1608" s="141" t="s">
        <v>13172</v>
      </c>
      <c r="BN1608" s="139" t="s">
        <v>4075</v>
      </c>
      <c r="BQ1608" s="141" t="s">
        <v>15907</v>
      </c>
      <c r="BR1608" s="135" t="s">
        <v>15685</v>
      </c>
      <c r="BT1608" s="135" t="s">
        <v>15418</v>
      </c>
      <c r="BU1608" s="135" t="s">
        <v>15374</v>
      </c>
      <c r="BV1608" s="141" t="s">
        <v>13264</v>
      </c>
      <c r="BW1608" s="135" t="s">
        <v>2004</v>
      </c>
      <c r="BX1608" s="141" t="s">
        <v>12</v>
      </c>
      <c r="BY1608" s="141" t="s">
        <v>12</v>
      </c>
      <c r="BZ1608" s="141" t="s">
        <v>26</v>
      </c>
      <c r="CA1608" s="141" t="s">
        <v>1848</v>
      </c>
      <c r="CB1608" s="141"/>
      <c r="CC1608" s="141" t="s">
        <v>15682</v>
      </c>
      <c r="CD1608" s="141" t="s">
        <v>15683</v>
      </c>
      <c r="CE1608" s="141" t="s">
        <v>15450</v>
      </c>
      <c r="CF1608" s="141" t="s">
        <v>15451</v>
      </c>
      <c r="CG1608" s="141" t="s">
        <v>2003</v>
      </c>
    </row>
    <row r="1609" spans="1:85" x14ac:dyDescent="0.35">
      <c r="A1609" s="155" t="s">
        <v>8627</v>
      </c>
      <c r="B1609" s="139" t="s">
        <v>4075</v>
      </c>
      <c r="C1609" s="18">
        <v>43016</v>
      </c>
      <c r="D1609" s="144">
        <v>0.9375</v>
      </c>
      <c r="E1609" s="141" t="s">
        <v>2186</v>
      </c>
      <c r="F1609" s="141">
        <v>4</v>
      </c>
      <c r="G1609" s="141" t="s">
        <v>2891</v>
      </c>
      <c r="H1609" s="141">
        <v>2017</v>
      </c>
      <c r="I1609" s="18">
        <v>43016</v>
      </c>
      <c r="J1609" s="144">
        <v>0.9375</v>
      </c>
      <c r="K1609" s="378"/>
      <c r="L1609" s="139" t="s">
        <v>4075</v>
      </c>
      <c r="M1609" s="141"/>
      <c r="N1609" s="248"/>
      <c r="O1609" s="141" t="s">
        <v>26</v>
      </c>
      <c r="P1609" s="141"/>
      <c r="Q1609" s="141" t="s">
        <v>8628</v>
      </c>
      <c r="R1609" s="141" t="s">
        <v>8629</v>
      </c>
      <c r="S1609" s="141"/>
      <c r="T1609" s="141"/>
      <c r="U1609" s="141"/>
      <c r="V1609" s="141"/>
      <c r="W1609" s="139" t="s">
        <v>4075</v>
      </c>
      <c r="X1609" s="141" t="s">
        <v>25</v>
      </c>
      <c r="Y1609" s="141" t="s">
        <v>27</v>
      </c>
      <c r="Z1609" s="141" t="s">
        <v>4</v>
      </c>
      <c r="AA1609" s="141" t="s">
        <v>34</v>
      </c>
      <c r="AB1609" s="141"/>
      <c r="AC1609" s="139" t="s">
        <v>18047</v>
      </c>
      <c r="AD1609" s="380"/>
      <c r="AE1609" s="139" t="s">
        <v>102</v>
      </c>
      <c r="AF1609" s="139" t="s">
        <v>13077</v>
      </c>
      <c r="AG1609" s="139" t="s">
        <v>102</v>
      </c>
      <c r="AH1609" s="139" t="s">
        <v>1378</v>
      </c>
      <c r="AI1609" s="139" t="s">
        <v>1408</v>
      </c>
      <c r="AJ1609" s="139" t="s">
        <v>1408</v>
      </c>
      <c r="AK1609" s="139"/>
      <c r="AL1609" s="139"/>
      <c r="AM1609" s="141" t="s">
        <v>1527</v>
      </c>
      <c r="AN1609" s="141" t="s">
        <v>8</v>
      </c>
      <c r="AO1609" s="139" t="s">
        <v>1614</v>
      </c>
      <c r="AP1609" s="139" t="s">
        <v>7</v>
      </c>
      <c r="AQ1609" s="139"/>
      <c r="AR1609" s="381"/>
      <c r="AS1609" s="139" t="s">
        <v>4075</v>
      </c>
      <c r="AT1609" s="141" t="s">
        <v>1404</v>
      </c>
      <c r="AU1609" s="141"/>
      <c r="AV1609" s="383"/>
      <c r="AW1609" s="385"/>
      <c r="AX1609" s="139"/>
      <c r="AY1609" t="s">
        <v>19085</v>
      </c>
      <c r="AZ1609">
        <v>21000</v>
      </c>
      <c r="BA1609" s="381"/>
      <c r="BB1609" s="139" t="s">
        <v>17</v>
      </c>
      <c r="BC1609" s="166"/>
      <c r="BD1609" s="166"/>
      <c r="BE1609" s="166"/>
      <c r="BF1609" s="166"/>
      <c r="BG1609" s="166"/>
      <c r="BH1609" s="308"/>
      <c r="BI1609" s="308"/>
      <c r="BJ1609" s="141" t="s">
        <v>26</v>
      </c>
      <c r="BK1609" s="141" t="s">
        <v>25</v>
      </c>
      <c r="BL1609" s="141" t="s">
        <v>13171</v>
      </c>
      <c r="BM1609" s="141" t="s">
        <v>13172</v>
      </c>
      <c r="BN1609" s="139" t="s">
        <v>4075</v>
      </c>
      <c r="BQ1609" s="141"/>
      <c r="BV1609" s="141"/>
      <c r="BX1609" s="141"/>
      <c r="BY1609" s="141"/>
      <c r="BZ1609" s="141"/>
      <c r="CA1609" s="141"/>
      <c r="CB1609" s="141"/>
      <c r="CC1609" s="141"/>
      <c r="CD1609" s="141"/>
      <c r="CE1609" s="141"/>
      <c r="CF1609" s="141"/>
      <c r="CG1609" s="141"/>
    </row>
    <row r="1610" spans="1:85" x14ac:dyDescent="0.35">
      <c r="A1610" s="155" t="s">
        <v>17695</v>
      </c>
      <c r="B1610" s="139" t="s">
        <v>4075</v>
      </c>
      <c r="C1610" s="18">
        <v>43016</v>
      </c>
      <c r="E1610" s="141" t="s">
        <v>2186</v>
      </c>
      <c r="F1610" s="141">
        <v>4</v>
      </c>
      <c r="G1610" s="141" t="s">
        <v>2891</v>
      </c>
      <c r="H1610" s="141">
        <v>2017</v>
      </c>
      <c r="I1610" s="18"/>
      <c r="J1610" s="144"/>
      <c r="K1610" s="378"/>
      <c r="L1610" s="139" t="s">
        <v>4075</v>
      </c>
      <c r="M1610" s="141" t="s">
        <v>13562</v>
      </c>
      <c r="N1610" s="248">
        <v>44288</v>
      </c>
      <c r="O1610" s="141" t="s">
        <v>25</v>
      </c>
      <c r="P1610" s="141"/>
      <c r="Q1610" s="141"/>
      <c r="R1610" s="141"/>
      <c r="S1610" s="141"/>
      <c r="T1610" s="141"/>
      <c r="U1610" s="141"/>
      <c r="V1610" s="141" t="s">
        <v>17696</v>
      </c>
      <c r="W1610" s="139" t="s">
        <v>4075</v>
      </c>
      <c r="X1610" s="141" t="s">
        <v>25</v>
      </c>
      <c r="Y1610" s="141" t="s">
        <v>27</v>
      </c>
      <c r="Z1610" s="141" t="s">
        <v>4</v>
      </c>
      <c r="AA1610" s="141" t="s">
        <v>34</v>
      </c>
      <c r="AB1610" s="141"/>
      <c r="AC1610" s="139" t="s">
        <v>18055</v>
      </c>
      <c r="AD1610" s="380"/>
      <c r="AE1610" s="139" t="s">
        <v>4</v>
      </c>
      <c r="AF1610" s="139" t="s">
        <v>13073</v>
      </c>
      <c r="AG1610" s="139" t="s">
        <v>4</v>
      </c>
      <c r="AH1610" s="139" t="s">
        <v>1381</v>
      </c>
      <c r="AI1610" s="139"/>
      <c r="AJ1610" s="139"/>
      <c r="AK1610" s="139" t="s">
        <v>1381</v>
      </c>
      <c r="AL1610" s="139" t="s">
        <v>1563</v>
      </c>
      <c r="AM1610" s="141" t="s">
        <v>9</v>
      </c>
      <c r="AN1610" s="141" t="s">
        <v>8</v>
      </c>
      <c r="AO1610" s="139"/>
      <c r="AP1610" s="139" t="s">
        <v>1563</v>
      </c>
      <c r="AQ1610" s="139"/>
      <c r="AR1610" s="381"/>
      <c r="AS1610" s="139" t="s">
        <v>4075</v>
      </c>
      <c r="AT1610" s="141" t="s">
        <v>43</v>
      </c>
      <c r="AU1610" s="141">
        <v>280</v>
      </c>
      <c r="AV1610" s="383"/>
      <c r="AW1610" s="385"/>
      <c r="AX1610" s="139" t="s">
        <v>225</v>
      </c>
      <c r="AY1610" t="s">
        <v>18514</v>
      </c>
      <c r="AZ1610">
        <v>12000</v>
      </c>
      <c r="BA1610" s="381"/>
      <c r="BB1610" s="139" t="s">
        <v>1452</v>
      </c>
      <c r="BC1610" s="166">
        <v>8500</v>
      </c>
      <c r="BD1610" s="166">
        <v>6</v>
      </c>
      <c r="BE1610" s="166"/>
      <c r="BF1610" s="166">
        <v>0</v>
      </c>
      <c r="BG1610" s="166"/>
      <c r="BH1610" s="308" t="s">
        <v>17697</v>
      </c>
      <c r="BI1610" s="308"/>
      <c r="BJ1610" s="141" t="s">
        <v>26</v>
      </c>
      <c r="BK1610" s="141" t="s">
        <v>26</v>
      </c>
      <c r="BL1610" s="141"/>
      <c r="BM1610" s="141"/>
      <c r="BN1610" s="139" t="s">
        <v>4075</v>
      </c>
      <c r="BQ1610" s="141"/>
      <c r="BV1610" s="141"/>
      <c r="BX1610" s="141"/>
      <c r="BY1610" s="141"/>
      <c r="BZ1610" s="141"/>
      <c r="CA1610" s="141"/>
      <c r="CB1610" s="141"/>
      <c r="CC1610" s="141"/>
      <c r="CD1610" s="141"/>
      <c r="CE1610" s="141"/>
      <c r="CF1610" s="141"/>
      <c r="CG1610" s="141"/>
    </row>
    <row r="1611" spans="1:85" x14ac:dyDescent="0.35">
      <c r="A1611" s="155" t="s">
        <v>13898</v>
      </c>
      <c r="B1611" s="139" t="s">
        <v>4075</v>
      </c>
      <c r="C1611" s="18">
        <v>43016</v>
      </c>
      <c r="E1611" s="141" t="s">
        <v>2186</v>
      </c>
      <c r="F1611" s="141">
        <v>4</v>
      </c>
      <c r="G1611" s="141" t="s">
        <v>2891</v>
      </c>
      <c r="H1611" s="141">
        <v>2017</v>
      </c>
      <c r="I1611" s="18"/>
      <c r="J1611" s="144"/>
      <c r="K1611" s="378"/>
      <c r="L1611" s="139" t="s">
        <v>4075</v>
      </c>
      <c r="M1611" s="141" t="s">
        <v>13562</v>
      </c>
      <c r="N1611" s="248">
        <v>44288</v>
      </c>
      <c r="O1611" s="141" t="s">
        <v>25</v>
      </c>
      <c r="P1611" s="141"/>
      <c r="Q1611" s="141" t="s">
        <v>13899</v>
      </c>
      <c r="R1611" s="141" t="s">
        <v>13900</v>
      </c>
      <c r="S1611" s="141"/>
      <c r="T1611" s="141"/>
      <c r="U1611" s="141"/>
      <c r="V1611" s="141" t="s">
        <v>13901</v>
      </c>
      <c r="W1611" s="139" t="s">
        <v>4075</v>
      </c>
      <c r="X1611" s="141" t="s">
        <v>25</v>
      </c>
      <c r="Y1611" s="141" t="s">
        <v>27</v>
      </c>
      <c r="Z1611" s="141" t="s">
        <v>4</v>
      </c>
      <c r="AA1611" s="141" t="s">
        <v>34</v>
      </c>
      <c r="AB1611" s="141"/>
      <c r="AC1611" s="139" t="s">
        <v>18055</v>
      </c>
      <c r="AD1611" s="380"/>
      <c r="AE1611" s="139" t="s">
        <v>4</v>
      </c>
      <c r="AF1611" s="139" t="s">
        <v>13073</v>
      </c>
      <c r="AG1611" s="139" t="s">
        <v>4</v>
      </c>
      <c r="AH1611" s="139" t="s">
        <v>1381</v>
      </c>
      <c r="AI1611" s="139"/>
      <c r="AJ1611" s="139"/>
      <c r="AK1611" s="139" t="s">
        <v>1381</v>
      </c>
      <c r="AL1611" s="139" t="s">
        <v>1649</v>
      </c>
      <c r="AM1611" s="141" t="s">
        <v>9</v>
      </c>
      <c r="AN1611" s="141" t="s">
        <v>8</v>
      </c>
      <c r="AO1611" s="139"/>
      <c r="AP1611" s="139" t="s">
        <v>1649</v>
      </c>
      <c r="AQ1611" s="139"/>
      <c r="AR1611" s="381"/>
      <c r="AS1611" s="139" t="s">
        <v>4075</v>
      </c>
      <c r="AT1611" s="141" t="s">
        <v>44</v>
      </c>
      <c r="AU1611" s="141">
        <v>180</v>
      </c>
      <c r="AV1611" s="383"/>
      <c r="AW1611" s="385"/>
      <c r="AX1611" s="139" t="s">
        <v>82</v>
      </c>
      <c r="AY1611" t="s">
        <v>19086</v>
      </c>
      <c r="AZ1611">
        <v>12000</v>
      </c>
      <c r="BA1611" s="381"/>
      <c r="BB1611" s="139" t="s">
        <v>1451</v>
      </c>
      <c r="BC1611" s="166">
        <v>56556</v>
      </c>
      <c r="BD1611" s="166">
        <v>1355</v>
      </c>
      <c r="BE1611" s="166"/>
      <c r="BF1611" s="166">
        <v>3</v>
      </c>
      <c r="BG1611" s="166"/>
      <c r="BH1611" s="308" t="s">
        <v>17698</v>
      </c>
      <c r="BI1611" s="308" t="s">
        <v>17690</v>
      </c>
      <c r="BJ1611" s="141" t="s">
        <v>26</v>
      </c>
      <c r="BK1611" s="141" t="s">
        <v>26</v>
      </c>
      <c r="BL1611" s="141"/>
      <c r="BM1611" s="141"/>
      <c r="BN1611" s="139" t="s">
        <v>4075</v>
      </c>
      <c r="BQ1611" s="141"/>
      <c r="BV1611" s="141"/>
      <c r="BX1611" s="141"/>
      <c r="BY1611" s="141"/>
      <c r="BZ1611" s="141"/>
      <c r="CA1611" s="141"/>
      <c r="CB1611" s="141"/>
      <c r="CC1611" s="141"/>
      <c r="CD1611" s="141"/>
      <c r="CE1611" s="141"/>
      <c r="CF1611" s="141"/>
      <c r="CG1611" s="141"/>
    </row>
    <row r="1612" spans="1:85" x14ac:dyDescent="0.35">
      <c r="A1612" s="155" t="s">
        <v>20055</v>
      </c>
      <c r="B1612" s="139" t="s">
        <v>4075</v>
      </c>
      <c r="C1612" s="18">
        <v>43016</v>
      </c>
      <c r="E1612" s="141" t="s">
        <v>2186</v>
      </c>
      <c r="F1612" s="141">
        <v>4</v>
      </c>
      <c r="G1612" s="141" t="s">
        <v>2891</v>
      </c>
      <c r="H1612" s="141">
        <v>2017</v>
      </c>
      <c r="I1612" s="18"/>
      <c r="J1612" s="144"/>
      <c r="K1612" s="378"/>
      <c r="L1612" s="139" t="s">
        <v>4075</v>
      </c>
      <c r="M1612" s="141" t="s">
        <v>13562</v>
      </c>
      <c r="N1612" s="248">
        <v>44288</v>
      </c>
      <c r="O1612" s="141" t="s">
        <v>25</v>
      </c>
      <c r="P1612" s="141"/>
      <c r="Q1612" s="141" t="s">
        <v>20056</v>
      </c>
      <c r="R1612" s="141" t="s">
        <v>20057</v>
      </c>
      <c r="S1612" s="141"/>
      <c r="T1612" s="141" t="s">
        <v>1944</v>
      </c>
      <c r="U1612" s="141"/>
      <c r="V1612" s="141" t="s">
        <v>20058</v>
      </c>
      <c r="W1612" s="139" t="s">
        <v>4075</v>
      </c>
      <c r="X1612" s="141" t="s">
        <v>25</v>
      </c>
      <c r="Y1612" s="141" t="s">
        <v>27</v>
      </c>
      <c r="Z1612" s="141"/>
      <c r="AA1612" s="141" t="s">
        <v>34</v>
      </c>
      <c r="AB1612" s="141"/>
      <c r="AC1612" s="139" t="s">
        <v>6</v>
      </c>
      <c r="AD1612" s="380"/>
      <c r="AE1612" s="139" t="s">
        <v>6</v>
      </c>
      <c r="AF1612" s="139" t="s">
        <v>13087</v>
      </c>
      <c r="AG1612" s="139" t="s">
        <v>6</v>
      </c>
      <c r="AH1612" s="139"/>
      <c r="AI1612" s="139"/>
      <c r="AJ1612" s="139"/>
      <c r="AK1612" s="139"/>
      <c r="AL1612" s="139"/>
      <c r="AM1612" s="141" t="s">
        <v>15</v>
      </c>
      <c r="AN1612" s="141" t="s">
        <v>8</v>
      </c>
      <c r="AO1612" s="139"/>
      <c r="AP1612" s="139"/>
      <c r="AQ1612" s="139"/>
      <c r="AR1612" s="381"/>
      <c r="AS1612" s="139" t="s">
        <v>4075</v>
      </c>
      <c r="AT1612" s="141" t="s">
        <v>43</v>
      </c>
      <c r="AU1612" s="141">
        <v>330</v>
      </c>
      <c r="AV1612" s="383"/>
      <c r="AW1612" s="385"/>
      <c r="AX1612" s="139" t="s">
        <v>233</v>
      </c>
      <c r="AY1612" t="s">
        <v>18336</v>
      </c>
      <c r="AZ1612">
        <v>12000</v>
      </c>
      <c r="BA1612" s="381"/>
      <c r="BB1612" s="139" t="s">
        <v>1452</v>
      </c>
      <c r="BC1612" s="166">
        <v>9989</v>
      </c>
      <c r="BD1612" s="166">
        <v>264</v>
      </c>
      <c r="BE1612" s="166"/>
      <c r="BF1612" s="166">
        <v>4</v>
      </c>
      <c r="BG1612" s="166"/>
      <c r="BH1612" s="308" t="s">
        <v>20059</v>
      </c>
      <c r="BI1612" s="308"/>
      <c r="BJ1612" s="141" t="s">
        <v>26</v>
      </c>
      <c r="BK1612" s="141" t="s">
        <v>26</v>
      </c>
      <c r="BL1612" s="141"/>
      <c r="BM1612" s="141"/>
      <c r="BN1612" s="139" t="s">
        <v>4075</v>
      </c>
      <c r="BQ1612" s="141"/>
      <c r="BV1612" s="141"/>
      <c r="BX1612" s="141"/>
      <c r="BY1612" s="141"/>
      <c r="BZ1612" s="141"/>
      <c r="CA1612" s="141"/>
      <c r="CB1612" s="141"/>
      <c r="CC1612" s="141"/>
      <c r="CD1612" s="141"/>
      <c r="CE1612" s="141"/>
      <c r="CF1612" s="141"/>
      <c r="CG1612" s="141"/>
    </row>
    <row r="1613" spans="1:85" x14ac:dyDescent="0.35">
      <c r="A1613" s="155" t="s">
        <v>17702</v>
      </c>
      <c r="B1613" s="139" t="s">
        <v>4075</v>
      </c>
      <c r="C1613" s="18">
        <v>43016</v>
      </c>
      <c r="E1613" s="141" t="s">
        <v>2186</v>
      </c>
      <c r="F1613" s="141">
        <v>4</v>
      </c>
      <c r="G1613" s="141" t="s">
        <v>2891</v>
      </c>
      <c r="H1613" s="141">
        <v>2017</v>
      </c>
      <c r="I1613" s="18"/>
      <c r="J1613" s="144"/>
      <c r="K1613" s="378"/>
      <c r="L1613" s="139" t="s">
        <v>4075</v>
      </c>
      <c r="M1613" s="141" t="s">
        <v>13562</v>
      </c>
      <c r="N1613" s="248">
        <v>44288</v>
      </c>
      <c r="O1613" s="141" t="s">
        <v>25</v>
      </c>
      <c r="P1613" s="141"/>
      <c r="Q1613" s="141" t="s">
        <v>17703</v>
      </c>
      <c r="R1613" s="141" t="s">
        <v>17704</v>
      </c>
      <c r="S1613" s="141"/>
      <c r="T1613" s="141"/>
      <c r="U1613" s="141"/>
      <c r="V1613" s="141" t="s">
        <v>17705</v>
      </c>
      <c r="W1613" s="139" t="s">
        <v>4075</v>
      </c>
      <c r="X1613" s="141" t="s">
        <v>25</v>
      </c>
      <c r="Y1613" s="141" t="s">
        <v>27</v>
      </c>
      <c r="Z1613" s="141" t="s">
        <v>4</v>
      </c>
      <c r="AA1613" s="141" t="s">
        <v>34</v>
      </c>
      <c r="AB1613" s="141"/>
      <c r="AC1613" s="139" t="s">
        <v>18055</v>
      </c>
      <c r="AD1613" s="380"/>
      <c r="AE1613" s="139" t="s">
        <v>4</v>
      </c>
      <c r="AF1613" s="139" t="s">
        <v>13073</v>
      </c>
      <c r="AG1613" s="139" t="s">
        <v>4</v>
      </c>
      <c r="AH1613" s="139" t="s">
        <v>1381</v>
      </c>
      <c r="AI1613" s="139"/>
      <c r="AJ1613" s="139"/>
      <c r="AK1613" s="139" t="s">
        <v>1381</v>
      </c>
      <c r="AL1613" s="139" t="s">
        <v>1563</v>
      </c>
      <c r="AM1613" s="141" t="s">
        <v>15</v>
      </c>
      <c r="AN1613" s="141" t="s">
        <v>8</v>
      </c>
      <c r="AO1613" s="139"/>
      <c r="AP1613" s="139" t="s">
        <v>1563</v>
      </c>
      <c r="AQ1613" s="139"/>
      <c r="AR1613" s="381"/>
      <c r="AS1613" s="139" t="s">
        <v>4075</v>
      </c>
      <c r="AT1613" s="141" t="s">
        <v>44</v>
      </c>
      <c r="AU1613" s="141">
        <v>180</v>
      </c>
      <c r="AV1613" s="383"/>
      <c r="AW1613" s="385"/>
      <c r="AX1613" s="139" t="s">
        <v>82</v>
      </c>
      <c r="AY1613" t="s">
        <v>18704</v>
      </c>
      <c r="AZ1613">
        <v>12000</v>
      </c>
      <c r="BA1613" s="381"/>
      <c r="BB1613" s="139" t="s">
        <v>1451</v>
      </c>
      <c r="BC1613" s="166"/>
      <c r="BD1613" s="166"/>
      <c r="BE1613" s="166"/>
      <c r="BF1613" s="166"/>
      <c r="BG1613" s="166"/>
      <c r="BH1613" s="308" t="s">
        <v>17706</v>
      </c>
      <c r="BI1613" s="308" t="s">
        <v>17690</v>
      </c>
      <c r="BJ1613" s="141" t="s">
        <v>26</v>
      </c>
      <c r="BK1613" s="141" t="s">
        <v>26</v>
      </c>
      <c r="BL1613" s="141"/>
      <c r="BM1613" s="141"/>
      <c r="BN1613" s="139" t="s">
        <v>4075</v>
      </c>
      <c r="BQ1613" s="141"/>
      <c r="BV1613" s="141"/>
      <c r="BX1613" s="141"/>
      <c r="BY1613" s="141"/>
      <c r="BZ1613" s="141"/>
      <c r="CA1613" s="141"/>
      <c r="CB1613" s="141"/>
      <c r="CC1613" s="141"/>
      <c r="CD1613" s="141"/>
      <c r="CE1613" s="141"/>
      <c r="CF1613" s="141"/>
      <c r="CG1613" s="141"/>
    </row>
    <row r="1614" spans="1:85" x14ac:dyDescent="0.35">
      <c r="A1614" s="155" t="s">
        <v>17699</v>
      </c>
      <c r="B1614" s="139" t="s">
        <v>4075</v>
      </c>
      <c r="C1614" s="18">
        <v>43016</v>
      </c>
      <c r="E1614" s="141" t="s">
        <v>2186</v>
      </c>
      <c r="F1614" s="141">
        <v>4</v>
      </c>
      <c r="G1614" s="141" t="s">
        <v>2891</v>
      </c>
      <c r="H1614" s="141">
        <v>2017</v>
      </c>
      <c r="I1614" s="18"/>
      <c r="J1614" s="144"/>
      <c r="K1614" s="378"/>
      <c r="L1614" s="139" t="s">
        <v>4075</v>
      </c>
      <c r="M1614" s="141" t="s">
        <v>13562</v>
      </c>
      <c r="N1614" s="248">
        <v>44288</v>
      </c>
      <c r="O1614" s="141" t="s">
        <v>25</v>
      </c>
      <c r="P1614" s="141"/>
      <c r="Q1614" s="141"/>
      <c r="R1614" s="141"/>
      <c r="S1614" s="141"/>
      <c r="T1614" s="141"/>
      <c r="U1614" s="141"/>
      <c r="V1614" s="141" t="s">
        <v>17700</v>
      </c>
      <c r="W1614" s="139" t="s">
        <v>4075</v>
      </c>
      <c r="X1614" s="141" t="s">
        <v>25</v>
      </c>
      <c r="Y1614" s="141" t="s">
        <v>27</v>
      </c>
      <c r="Z1614" s="141" t="s">
        <v>4</v>
      </c>
      <c r="AA1614" s="141" t="s">
        <v>34</v>
      </c>
      <c r="AB1614" s="141"/>
      <c r="AC1614" s="139" t="s">
        <v>18055</v>
      </c>
      <c r="AD1614" s="380"/>
      <c r="AE1614" s="139" t="s">
        <v>4</v>
      </c>
      <c r="AF1614" s="139" t="s">
        <v>13073</v>
      </c>
      <c r="AG1614" s="139" t="s">
        <v>4</v>
      </c>
      <c r="AH1614" s="139" t="s">
        <v>1381</v>
      </c>
      <c r="AI1614" s="139"/>
      <c r="AJ1614" s="139"/>
      <c r="AK1614" s="139" t="s">
        <v>1381</v>
      </c>
      <c r="AL1614" s="139" t="s">
        <v>1563</v>
      </c>
      <c r="AM1614" s="141" t="s">
        <v>9</v>
      </c>
      <c r="AN1614" s="141" t="s">
        <v>8</v>
      </c>
      <c r="AO1614" s="139"/>
      <c r="AP1614" s="139" t="s">
        <v>1563</v>
      </c>
      <c r="AQ1614" s="139"/>
      <c r="AR1614" s="381"/>
      <c r="AS1614" s="139" t="s">
        <v>4075</v>
      </c>
      <c r="AT1614" s="141" t="s">
        <v>43</v>
      </c>
      <c r="AU1614" s="141">
        <v>180</v>
      </c>
      <c r="AV1614" s="383"/>
      <c r="AW1614" s="385"/>
      <c r="AX1614" s="139" t="s">
        <v>180</v>
      </c>
      <c r="AY1614" t="s">
        <v>18520</v>
      </c>
      <c r="AZ1614">
        <v>21000</v>
      </c>
      <c r="BA1614" s="381"/>
      <c r="BB1614" s="139" t="s">
        <v>17</v>
      </c>
      <c r="BC1614" s="166"/>
      <c r="BD1614" s="166"/>
      <c r="BE1614" s="166"/>
      <c r="BF1614" s="166"/>
      <c r="BG1614" s="166"/>
      <c r="BH1614" s="308" t="s">
        <v>17701</v>
      </c>
      <c r="BI1614" s="308" t="s">
        <v>17690</v>
      </c>
      <c r="BJ1614" s="141" t="s">
        <v>26</v>
      </c>
      <c r="BK1614" s="141" t="s">
        <v>26</v>
      </c>
      <c r="BL1614" s="141"/>
      <c r="BM1614" s="141"/>
      <c r="BN1614" s="139" t="s">
        <v>4075</v>
      </c>
      <c r="BQ1614" s="141"/>
      <c r="BV1614" s="141"/>
      <c r="BX1614" s="141"/>
      <c r="BY1614" s="141"/>
      <c r="BZ1614" s="141"/>
      <c r="CA1614" s="141"/>
      <c r="CB1614" s="141"/>
      <c r="CC1614" s="141"/>
      <c r="CD1614" s="141"/>
      <c r="CE1614" s="141"/>
      <c r="CF1614" s="141"/>
      <c r="CG1614" s="141"/>
    </row>
    <row r="1615" spans="1:85" x14ac:dyDescent="0.35">
      <c r="A1615" s="155" t="s">
        <v>17707</v>
      </c>
      <c r="B1615" s="139" t="s">
        <v>4075</v>
      </c>
      <c r="C1615" s="18">
        <v>43016</v>
      </c>
      <c r="E1615" s="141" t="s">
        <v>2186</v>
      </c>
      <c r="F1615" s="141">
        <v>4</v>
      </c>
      <c r="G1615" s="141" t="s">
        <v>2891</v>
      </c>
      <c r="H1615" s="141">
        <v>2017</v>
      </c>
      <c r="I1615" s="18"/>
      <c r="J1615" s="144"/>
      <c r="K1615" s="378"/>
      <c r="L1615" s="139" t="s">
        <v>4075</v>
      </c>
      <c r="M1615" s="141" t="s">
        <v>13562</v>
      </c>
      <c r="N1615" s="248">
        <v>44288</v>
      </c>
      <c r="O1615" s="141" t="s">
        <v>25</v>
      </c>
      <c r="P1615" s="141"/>
      <c r="Q1615" s="141"/>
      <c r="R1615" s="141"/>
      <c r="S1615" s="141"/>
      <c r="T1615" s="141"/>
      <c r="U1615" s="141"/>
      <c r="V1615" s="141" t="s">
        <v>17708</v>
      </c>
      <c r="W1615" s="139" t="s">
        <v>4075</v>
      </c>
      <c r="X1615" s="141" t="s">
        <v>25</v>
      </c>
      <c r="Y1615" s="141" t="s">
        <v>27</v>
      </c>
      <c r="Z1615" s="141" t="s">
        <v>4</v>
      </c>
      <c r="AA1615" s="141" t="s">
        <v>34</v>
      </c>
      <c r="AB1615" s="141"/>
      <c r="AC1615" s="139" t="s">
        <v>18055</v>
      </c>
      <c r="AD1615" s="380"/>
      <c r="AE1615" s="139" t="s">
        <v>4</v>
      </c>
      <c r="AF1615" s="139" t="s">
        <v>13073</v>
      </c>
      <c r="AG1615" s="139" t="s">
        <v>4</v>
      </c>
      <c r="AH1615" s="139" t="s">
        <v>1381</v>
      </c>
      <c r="AI1615" s="139"/>
      <c r="AJ1615" s="139"/>
      <c r="AK1615" s="139" t="s">
        <v>1381</v>
      </c>
      <c r="AL1615" s="139" t="s">
        <v>1563</v>
      </c>
      <c r="AM1615" s="141" t="s">
        <v>15</v>
      </c>
      <c r="AN1615" s="141" t="s">
        <v>8</v>
      </c>
      <c r="AO1615" s="139"/>
      <c r="AP1615" s="139" t="s">
        <v>1563</v>
      </c>
      <c r="AQ1615" s="139"/>
      <c r="AR1615" s="381"/>
      <c r="AS1615" s="139" t="s">
        <v>4075</v>
      </c>
      <c r="AT1615" s="141" t="s">
        <v>44</v>
      </c>
      <c r="AU1615" s="141">
        <v>180</v>
      </c>
      <c r="AV1615" s="383"/>
      <c r="AW1615" s="385"/>
      <c r="AX1615" s="139" t="s">
        <v>82</v>
      </c>
      <c r="AY1615" t="s">
        <v>18704</v>
      </c>
      <c r="AZ1615">
        <v>12000</v>
      </c>
      <c r="BA1615" s="381"/>
      <c r="BB1615" s="139" t="s">
        <v>1451</v>
      </c>
      <c r="BC1615" s="166"/>
      <c r="BD1615" s="166"/>
      <c r="BE1615" s="166"/>
      <c r="BF1615" s="166"/>
      <c r="BG1615" s="166"/>
      <c r="BH1615" s="308" t="s">
        <v>17709</v>
      </c>
      <c r="BI1615" s="308" t="s">
        <v>17690</v>
      </c>
      <c r="BJ1615" s="141" t="s">
        <v>26</v>
      </c>
      <c r="BK1615" s="141" t="s">
        <v>26</v>
      </c>
      <c r="BL1615" s="141"/>
      <c r="BM1615" s="141"/>
      <c r="BN1615" s="139" t="s">
        <v>4075</v>
      </c>
      <c r="BQ1615" s="141"/>
      <c r="BV1615" s="141"/>
      <c r="BX1615" s="141"/>
      <c r="BY1615" s="141"/>
      <c r="BZ1615" s="141"/>
      <c r="CA1615" s="141"/>
      <c r="CB1615" s="141"/>
      <c r="CC1615" s="141"/>
      <c r="CD1615" s="141"/>
      <c r="CE1615" s="141"/>
      <c r="CF1615" s="141"/>
      <c r="CG1615" s="141"/>
    </row>
    <row r="1616" spans="1:85" x14ac:dyDescent="0.35">
      <c r="A1616" s="155" t="s">
        <v>17692</v>
      </c>
      <c r="B1616" s="139" t="s">
        <v>4075</v>
      </c>
      <c r="C1616" s="18">
        <v>43016</v>
      </c>
      <c r="E1616" s="141" t="s">
        <v>2186</v>
      </c>
      <c r="F1616" s="141">
        <v>4</v>
      </c>
      <c r="G1616" s="141" t="s">
        <v>2891</v>
      </c>
      <c r="H1616" s="141">
        <v>2017</v>
      </c>
      <c r="I1616" s="18"/>
      <c r="J1616" s="144"/>
      <c r="K1616" s="378"/>
      <c r="L1616" s="139" t="s">
        <v>4075</v>
      </c>
      <c r="M1616" s="141" t="s">
        <v>13562</v>
      </c>
      <c r="N1616" s="248">
        <v>44288</v>
      </c>
      <c r="O1616" s="141" t="s">
        <v>25</v>
      </c>
      <c r="P1616" s="141"/>
      <c r="Q1616" s="141"/>
      <c r="R1616" s="141"/>
      <c r="S1616" s="141"/>
      <c r="T1616" s="141"/>
      <c r="U1616" s="141"/>
      <c r="V1616" s="141" t="s">
        <v>17693</v>
      </c>
      <c r="W1616" s="139" t="s">
        <v>4075</v>
      </c>
      <c r="X1616" s="141" t="s">
        <v>25</v>
      </c>
      <c r="Y1616" s="141" t="s">
        <v>27</v>
      </c>
      <c r="Z1616" s="141" t="s">
        <v>4</v>
      </c>
      <c r="AA1616" s="141" t="s">
        <v>34</v>
      </c>
      <c r="AB1616" s="141"/>
      <c r="AC1616" s="139" t="s">
        <v>18057</v>
      </c>
      <c r="AD1616" s="380"/>
      <c r="AE1616" s="139" t="s">
        <v>102</v>
      </c>
      <c r="AF1616" s="139" t="s">
        <v>13071</v>
      </c>
      <c r="AG1616" s="139" t="s">
        <v>102</v>
      </c>
      <c r="AH1616" s="139" t="s">
        <v>1378</v>
      </c>
      <c r="AI1616" s="139"/>
      <c r="AJ1616" s="139" t="s">
        <v>1408</v>
      </c>
      <c r="AK1616" s="139"/>
      <c r="AL1616" s="139"/>
      <c r="AM1616" s="141" t="s">
        <v>9</v>
      </c>
      <c r="AN1616" s="141" t="s">
        <v>8</v>
      </c>
      <c r="AO1616" s="139"/>
      <c r="AP1616" s="139" t="s">
        <v>1408</v>
      </c>
      <c r="AQ1616" s="139"/>
      <c r="AR1616" s="381"/>
      <c r="AS1616" s="139" t="s">
        <v>4075</v>
      </c>
      <c r="AT1616" s="141" t="s">
        <v>1404</v>
      </c>
      <c r="AU1616" s="141">
        <v>175</v>
      </c>
      <c r="AV1616" s="383"/>
      <c r="AW1616" s="385"/>
      <c r="AX1616" s="139" t="s">
        <v>394</v>
      </c>
      <c r="AY1616" t="s">
        <v>18889</v>
      </c>
      <c r="AZ1616">
        <v>12000</v>
      </c>
      <c r="BA1616" s="381"/>
      <c r="BB1616" s="139" t="s">
        <v>17</v>
      </c>
      <c r="BC1616" s="166">
        <v>2207</v>
      </c>
      <c r="BD1616" s="166">
        <v>162</v>
      </c>
      <c r="BE1616" s="166"/>
      <c r="BF1616" s="166"/>
      <c r="BG1616" s="166"/>
      <c r="BH1616" s="308" t="s">
        <v>17694</v>
      </c>
      <c r="BI1616" s="308"/>
      <c r="BJ1616" s="141" t="s">
        <v>26</v>
      </c>
      <c r="BK1616" s="141" t="s">
        <v>26</v>
      </c>
      <c r="BL1616" s="141"/>
      <c r="BM1616" s="141"/>
      <c r="BN1616" s="139" t="s">
        <v>4075</v>
      </c>
      <c r="BQ1616" s="141"/>
      <c r="BV1616" s="141"/>
      <c r="BX1616" s="141"/>
      <c r="BY1616" s="141"/>
      <c r="BZ1616" s="141"/>
      <c r="CA1616" s="141"/>
      <c r="CB1616" s="141"/>
      <c r="CC1616" s="141"/>
      <c r="CD1616" s="141"/>
      <c r="CE1616" s="141"/>
      <c r="CF1616" s="141"/>
      <c r="CG1616" s="141"/>
    </row>
    <row r="1617" spans="1:85" x14ac:dyDescent="0.35">
      <c r="A1617" s="155" t="s">
        <v>8657</v>
      </c>
      <c r="B1617" s="139" t="s">
        <v>4075</v>
      </c>
      <c r="C1617" s="18">
        <v>43016</v>
      </c>
      <c r="D1617" s="144">
        <v>0.69513888888888886</v>
      </c>
      <c r="E1617" s="141" t="s">
        <v>2186</v>
      </c>
      <c r="F1617" s="141">
        <v>4</v>
      </c>
      <c r="G1617" s="141" t="s">
        <v>2891</v>
      </c>
      <c r="H1617" s="141">
        <v>2017</v>
      </c>
      <c r="I1617" s="18">
        <v>43016</v>
      </c>
      <c r="J1617" s="144"/>
      <c r="K1617" s="378"/>
      <c r="L1617" s="139" t="s">
        <v>4075</v>
      </c>
      <c r="M1617" s="141"/>
      <c r="N1617" s="248"/>
      <c r="O1617" s="141" t="s">
        <v>26</v>
      </c>
      <c r="P1617" s="141"/>
      <c r="Q1617" s="141" t="s">
        <v>8658</v>
      </c>
      <c r="R1617" s="141"/>
      <c r="S1617" s="141"/>
      <c r="T1617" s="141"/>
      <c r="U1617" s="141"/>
      <c r="V1617" s="141"/>
      <c r="W1617" s="139" t="s">
        <v>4075</v>
      </c>
      <c r="X1617" s="141" t="s">
        <v>25</v>
      </c>
      <c r="Y1617" s="141" t="s">
        <v>27</v>
      </c>
      <c r="Z1617" s="141" t="s">
        <v>4</v>
      </c>
      <c r="AA1617" s="141" t="s">
        <v>34</v>
      </c>
      <c r="AB1617" s="141"/>
      <c r="AC1617" s="139" t="s">
        <v>18047</v>
      </c>
      <c r="AD1617" s="380"/>
      <c r="AE1617" s="139" t="s">
        <v>102</v>
      </c>
      <c r="AF1617" s="139" t="s">
        <v>13068</v>
      </c>
      <c r="AG1617" s="139" t="s">
        <v>102</v>
      </c>
      <c r="AH1617" s="139" t="s">
        <v>1378</v>
      </c>
      <c r="AI1617" s="139" t="s">
        <v>7</v>
      </c>
      <c r="AJ1617" s="139" t="s">
        <v>7</v>
      </c>
      <c r="AK1617" s="139"/>
      <c r="AL1617" s="139"/>
      <c r="AM1617" s="141" t="s">
        <v>6</v>
      </c>
      <c r="AN1617" s="141" t="s">
        <v>8</v>
      </c>
      <c r="AO1617" s="139" t="s">
        <v>1477</v>
      </c>
      <c r="AP1617" s="139" t="s">
        <v>7</v>
      </c>
      <c r="AQ1617" s="139"/>
      <c r="AR1617" s="381"/>
      <c r="AS1617" s="139" t="s">
        <v>4075</v>
      </c>
      <c r="AT1617" s="141" t="s">
        <v>1404</v>
      </c>
      <c r="AU1617" s="141"/>
      <c r="AV1617" s="383"/>
      <c r="AW1617" s="385"/>
      <c r="AX1617" s="139"/>
      <c r="AY1617" t="s">
        <v>18257</v>
      </c>
      <c r="BA1617" s="381"/>
      <c r="BB1617" s="139" t="s">
        <v>1444</v>
      </c>
      <c r="BC1617" s="166"/>
      <c r="BD1617" s="166"/>
      <c r="BE1617" s="166"/>
      <c r="BF1617" s="166"/>
      <c r="BG1617" s="166"/>
      <c r="BH1617" s="308"/>
      <c r="BI1617" s="308"/>
      <c r="BJ1617" s="141" t="s">
        <v>26</v>
      </c>
      <c r="BK1617" s="141" t="s">
        <v>25</v>
      </c>
      <c r="BL1617" s="141" t="s">
        <v>13171</v>
      </c>
      <c r="BM1617" s="141" t="s">
        <v>13172</v>
      </c>
      <c r="BN1617" s="139" t="s">
        <v>4075</v>
      </c>
      <c r="BQ1617" s="141"/>
      <c r="BV1617" s="141"/>
      <c r="BX1617" s="141"/>
      <c r="BY1617" s="141"/>
      <c r="BZ1617" s="141"/>
      <c r="CA1617" s="141"/>
      <c r="CB1617" s="141"/>
      <c r="CC1617" s="141"/>
      <c r="CD1617" s="141"/>
      <c r="CE1617" s="141"/>
      <c r="CF1617" s="141"/>
      <c r="CG1617" s="141"/>
    </row>
    <row r="1618" spans="1:85" x14ac:dyDescent="0.35">
      <c r="A1618" s="155" t="s">
        <v>8655</v>
      </c>
      <c r="B1618" s="139" t="s">
        <v>4075</v>
      </c>
      <c r="C1618" s="18">
        <v>43016</v>
      </c>
      <c r="D1618" s="144">
        <v>0.69652777777777775</v>
      </c>
      <c r="E1618" s="141" t="s">
        <v>2186</v>
      </c>
      <c r="F1618" s="141">
        <v>4</v>
      </c>
      <c r="G1618" s="141" t="s">
        <v>2891</v>
      </c>
      <c r="H1618" s="141">
        <v>2017</v>
      </c>
      <c r="I1618" s="18">
        <v>43016</v>
      </c>
      <c r="J1618" s="144">
        <v>0.69513888888888886</v>
      </c>
      <c r="K1618" s="378"/>
      <c r="L1618" s="139" t="s">
        <v>4075</v>
      </c>
      <c r="M1618" s="141"/>
      <c r="N1618" s="248"/>
      <c r="O1618" s="141" t="s">
        <v>26</v>
      </c>
      <c r="P1618" s="141"/>
      <c r="Q1618" s="141" t="s">
        <v>8654</v>
      </c>
      <c r="R1618" s="141" t="s">
        <v>8656</v>
      </c>
      <c r="S1618" s="141"/>
      <c r="T1618" s="141"/>
      <c r="U1618" s="141"/>
      <c r="V1618" s="141"/>
      <c r="W1618" s="139" t="s">
        <v>4075</v>
      </c>
      <c r="X1618" s="141" t="s">
        <v>25</v>
      </c>
      <c r="Y1618" s="141" t="s">
        <v>27</v>
      </c>
      <c r="Z1618" s="141" t="s">
        <v>4</v>
      </c>
      <c r="AA1618" s="141" t="s">
        <v>34</v>
      </c>
      <c r="AB1618" s="141"/>
      <c r="AC1618" s="139" t="s">
        <v>18048</v>
      </c>
      <c r="AD1618" s="380"/>
      <c r="AE1618" s="139" t="s">
        <v>102</v>
      </c>
      <c r="AF1618" s="139" t="s">
        <v>13074</v>
      </c>
      <c r="AG1618" s="139" t="s">
        <v>102</v>
      </c>
      <c r="AH1618" s="139" t="s">
        <v>1378</v>
      </c>
      <c r="AI1618" s="139" t="s">
        <v>11</v>
      </c>
      <c r="AJ1618" s="139" t="s">
        <v>11</v>
      </c>
      <c r="AK1618" s="139"/>
      <c r="AL1618" s="139"/>
      <c r="AM1618" s="141" t="s">
        <v>6</v>
      </c>
      <c r="AN1618" s="141" t="s">
        <v>8</v>
      </c>
      <c r="AO1618" s="139" t="s">
        <v>1614</v>
      </c>
      <c r="AP1618" s="139" t="s">
        <v>7</v>
      </c>
      <c r="AQ1618" s="139"/>
      <c r="AR1618" s="381"/>
      <c r="AS1618" s="139" t="s">
        <v>4075</v>
      </c>
      <c r="AT1618" s="141" t="s">
        <v>1404</v>
      </c>
      <c r="AU1618" s="141"/>
      <c r="AV1618" s="383"/>
      <c r="AW1618" s="385"/>
      <c r="AX1618" s="139"/>
      <c r="AY1618" t="s">
        <v>18250</v>
      </c>
      <c r="AZ1618">
        <v>12000</v>
      </c>
      <c r="BA1618" s="381"/>
      <c r="BB1618" s="139" t="s">
        <v>1450</v>
      </c>
      <c r="BC1618" s="166"/>
      <c r="BD1618" s="166"/>
      <c r="BE1618" s="166"/>
      <c r="BF1618" s="166"/>
      <c r="BG1618" s="166"/>
      <c r="BH1618" s="308"/>
      <c r="BI1618" s="308"/>
      <c r="BJ1618" s="141" t="s">
        <v>26</v>
      </c>
      <c r="BK1618" s="141" t="s">
        <v>25</v>
      </c>
      <c r="BL1618" s="141" t="s">
        <v>13176</v>
      </c>
      <c r="BM1618" s="141" t="s">
        <v>13177</v>
      </c>
      <c r="BN1618" s="139" t="s">
        <v>4075</v>
      </c>
      <c r="BQ1618" s="141"/>
      <c r="BV1618" s="141"/>
      <c r="BX1618" s="141"/>
      <c r="BY1618" s="141"/>
      <c r="BZ1618" s="141"/>
      <c r="CA1618" s="141"/>
      <c r="CB1618" s="141"/>
      <c r="CC1618" s="141"/>
      <c r="CD1618" s="141"/>
      <c r="CE1618" s="141"/>
      <c r="CF1618" s="141"/>
      <c r="CG1618" s="141"/>
    </row>
    <row r="1619" spans="1:85" x14ac:dyDescent="0.35">
      <c r="A1619" s="155" t="s">
        <v>20060</v>
      </c>
      <c r="B1619" s="139" t="s">
        <v>4075</v>
      </c>
      <c r="C1619" s="18">
        <v>43016</v>
      </c>
      <c r="D1619" s="144">
        <v>0.69924768518518521</v>
      </c>
      <c r="E1619" s="141" t="s">
        <v>2186</v>
      </c>
      <c r="F1619" s="141">
        <v>4</v>
      </c>
      <c r="G1619" s="141" t="s">
        <v>2891</v>
      </c>
      <c r="H1619" s="141">
        <v>2017</v>
      </c>
      <c r="I1619" s="18">
        <v>43016</v>
      </c>
      <c r="J1619" s="144">
        <v>0.69861111111111107</v>
      </c>
      <c r="K1619" s="378"/>
      <c r="L1619" s="139" t="s">
        <v>4075</v>
      </c>
      <c r="M1619" s="141" t="s">
        <v>28</v>
      </c>
      <c r="N1619" s="248">
        <v>44244</v>
      </c>
      <c r="O1619" s="141" t="s">
        <v>25</v>
      </c>
      <c r="P1619" s="141"/>
      <c r="Q1619" s="141" t="s">
        <v>8654</v>
      </c>
      <c r="R1619" s="141" t="s">
        <v>1944</v>
      </c>
      <c r="S1619" s="141"/>
      <c r="T1619" s="141" t="s">
        <v>20061</v>
      </c>
      <c r="U1619" s="141">
        <v>113702830</v>
      </c>
      <c r="V1619" s="141"/>
      <c r="W1619" s="139" t="s">
        <v>4075</v>
      </c>
      <c r="X1619" s="141" t="s">
        <v>25</v>
      </c>
      <c r="Y1619" s="141" t="s">
        <v>27</v>
      </c>
      <c r="Z1619" s="141"/>
      <c r="AA1619" s="141" t="s">
        <v>34</v>
      </c>
      <c r="AB1619" s="141"/>
      <c r="AC1619" s="139" t="s">
        <v>18047</v>
      </c>
      <c r="AD1619" s="380"/>
      <c r="AE1619" s="139" t="s">
        <v>4</v>
      </c>
      <c r="AF1619" s="139" t="s">
        <v>13073</v>
      </c>
      <c r="AG1619" s="139" t="s">
        <v>4</v>
      </c>
      <c r="AH1619" s="139" t="s">
        <v>1380</v>
      </c>
      <c r="AI1619" s="139" t="s">
        <v>15678</v>
      </c>
      <c r="AJ1619" s="139"/>
      <c r="AK1619" s="139" t="s">
        <v>15678</v>
      </c>
      <c r="AL1619" s="139" t="s">
        <v>7</v>
      </c>
      <c r="AM1619" s="141" t="s">
        <v>15</v>
      </c>
      <c r="AN1619" s="141" t="s">
        <v>8</v>
      </c>
      <c r="AO1619" s="139"/>
      <c r="AP1619" s="139" t="s">
        <v>7</v>
      </c>
      <c r="AQ1619" s="139"/>
      <c r="AR1619" s="381"/>
      <c r="AS1619" s="139" t="s">
        <v>4075</v>
      </c>
      <c r="AT1619" s="141" t="s">
        <v>1404</v>
      </c>
      <c r="AU1619" s="141"/>
      <c r="AV1619" s="383"/>
      <c r="AW1619" s="385"/>
      <c r="AX1619" s="139" t="s">
        <v>53</v>
      </c>
      <c r="AY1619" t="s">
        <v>18250</v>
      </c>
      <c r="BA1619" s="381"/>
      <c r="BB1619" s="139" t="s">
        <v>17</v>
      </c>
      <c r="BC1619" s="166">
        <v>20</v>
      </c>
      <c r="BD1619" s="166"/>
      <c r="BE1619" s="166"/>
      <c r="BF1619" s="166"/>
      <c r="BG1619" s="166"/>
      <c r="BH1619" s="308" t="s">
        <v>20062</v>
      </c>
      <c r="BI1619" s="308"/>
      <c r="BJ1619" s="141" t="s">
        <v>26</v>
      </c>
      <c r="BK1619" s="141" t="s">
        <v>25</v>
      </c>
      <c r="BL1619" s="141" t="s">
        <v>13176</v>
      </c>
      <c r="BM1619" s="141" t="s">
        <v>13177</v>
      </c>
      <c r="BN1619" s="139" t="s">
        <v>4075</v>
      </c>
      <c r="BQ1619" s="141"/>
      <c r="BV1619" s="141"/>
      <c r="BX1619" s="141"/>
      <c r="BY1619" s="141"/>
      <c r="BZ1619" s="141"/>
      <c r="CA1619" s="141"/>
      <c r="CB1619" s="141"/>
      <c r="CC1619" s="141"/>
      <c r="CD1619" s="141"/>
      <c r="CE1619" s="141"/>
      <c r="CF1619" s="141"/>
      <c r="CG1619" s="141"/>
    </row>
    <row r="1620" spans="1:85" x14ac:dyDescent="0.35">
      <c r="A1620" s="155" t="s">
        <v>8659</v>
      </c>
      <c r="B1620" s="139" t="s">
        <v>4075</v>
      </c>
      <c r="C1620" s="18">
        <v>43016</v>
      </c>
      <c r="D1620" s="144">
        <v>0.62013888888888891</v>
      </c>
      <c r="E1620" s="141" t="s">
        <v>2186</v>
      </c>
      <c r="F1620" s="141">
        <v>4</v>
      </c>
      <c r="G1620" s="141" t="s">
        <v>2891</v>
      </c>
      <c r="H1620" s="141">
        <v>2017</v>
      </c>
      <c r="I1620" s="18">
        <v>43016</v>
      </c>
      <c r="J1620" s="144">
        <v>0.62013888888888891</v>
      </c>
      <c r="K1620" s="378"/>
      <c r="L1620" s="139" t="s">
        <v>4075</v>
      </c>
      <c r="M1620" s="141" t="s">
        <v>5623</v>
      </c>
      <c r="N1620" s="248"/>
      <c r="O1620" s="141" t="s">
        <v>25</v>
      </c>
      <c r="P1620" s="141"/>
      <c r="Q1620" s="141"/>
      <c r="R1620" s="141" t="s">
        <v>8660</v>
      </c>
      <c r="S1620" s="141"/>
      <c r="T1620" s="141"/>
      <c r="U1620" s="141"/>
      <c r="V1620" s="141"/>
      <c r="W1620" s="139" t="s">
        <v>4075</v>
      </c>
      <c r="X1620" s="141" t="s">
        <v>25</v>
      </c>
      <c r="Y1620" s="141" t="s">
        <v>27</v>
      </c>
      <c r="Z1620" s="141"/>
      <c r="AA1620" s="141" t="s">
        <v>34</v>
      </c>
      <c r="AB1620" s="141"/>
      <c r="AC1620" s="139" t="s">
        <v>115</v>
      </c>
      <c r="AD1620" s="380"/>
      <c r="AE1620" s="139" t="s">
        <v>4</v>
      </c>
      <c r="AF1620" s="139" t="s">
        <v>13073</v>
      </c>
      <c r="AG1620" s="139" t="s">
        <v>4</v>
      </c>
      <c r="AH1620" s="139" t="s">
        <v>1380</v>
      </c>
      <c r="AI1620" s="139" t="s">
        <v>1381</v>
      </c>
      <c r="AJ1620" s="139"/>
      <c r="AK1620" s="139" t="s">
        <v>15678</v>
      </c>
      <c r="AL1620" s="139" t="s">
        <v>46</v>
      </c>
      <c r="AM1620" s="141" t="s">
        <v>4004</v>
      </c>
      <c r="AN1620" s="141" t="s">
        <v>8</v>
      </c>
      <c r="AO1620" s="139"/>
      <c r="AP1620" s="139" t="s">
        <v>46</v>
      </c>
      <c r="AQ1620" s="139"/>
      <c r="AR1620" s="381"/>
      <c r="AS1620" s="139" t="s">
        <v>4075</v>
      </c>
      <c r="AT1620" s="141" t="s">
        <v>1404</v>
      </c>
      <c r="AU1620" s="141"/>
      <c r="AV1620" s="383"/>
      <c r="AW1620" s="385"/>
      <c r="AX1620" s="139"/>
      <c r="BA1620" s="381"/>
      <c r="BB1620" s="139" t="s">
        <v>17</v>
      </c>
      <c r="BC1620" s="166">
        <v>0.25</v>
      </c>
      <c r="BD1620" s="166"/>
      <c r="BE1620" s="166"/>
      <c r="BF1620" s="166"/>
      <c r="BG1620" s="166"/>
      <c r="BH1620" s="308"/>
      <c r="BI1620" s="308"/>
      <c r="BJ1620" s="141" t="s">
        <v>26</v>
      </c>
      <c r="BK1620" s="141" t="s">
        <v>25</v>
      </c>
      <c r="BL1620" s="141" t="s">
        <v>13171</v>
      </c>
      <c r="BM1620" s="141" t="s">
        <v>13172</v>
      </c>
      <c r="BN1620" s="139" t="s">
        <v>4075</v>
      </c>
      <c r="BQ1620" s="141" t="s">
        <v>15908</v>
      </c>
      <c r="BR1620" s="135" t="s">
        <v>15775</v>
      </c>
      <c r="BT1620" s="135" t="s">
        <v>15390</v>
      </c>
      <c r="BU1620" s="135" t="s">
        <v>15348</v>
      </c>
      <c r="BV1620" s="141" t="s">
        <v>13263</v>
      </c>
      <c r="BW1620" s="135" t="s">
        <v>2891</v>
      </c>
      <c r="BX1620" s="141"/>
      <c r="BY1620" s="141"/>
      <c r="BZ1620" s="141"/>
      <c r="CA1620" s="141"/>
      <c r="CB1620" s="141"/>
      <c r="CC1620" s="141"/>
      <c r="CD1620" s="141"/>
      <c r="CE1620" s="141" t="s">
        <v>15450</v>
      </c>
      <c r="CF1620" s="141" t="s">
        <v>15451</v>
      </c>
      <c r="CG1620" s="141" t="s">
        <v>2003</v>
      </c>
    </row>
    <row r="1621" spans="1:85" x14ac:dyDescent="0.35">
      <c r="A1621" s="155" t="s">
        <v>17686</v>
      </c>
      <c r="B1621" s="139" t="s">
        <v>4075</v>
      </c>
      <c r="C1621" s="18">
        <v>43016</v>
      </c>
      <c r="E1621" s="141" t="s">
        <v>2186</v>
      </c>
      <c r="F1621" s="141">
        <v>4</v>
      </c>
      <c r="G1621" s="141" t="s">
        <v>2891</v>
      </c>
      <c r="H1621" s="141">
        <v>2017</v>
      </c>
      <c r="I1621" s="18"/>
      <c r="J1621" s="144"/>
      <c r="K1621" s="378"/>
      <c r="L1621" s="139" t="s">
        <v>4075</v>
      </c>
      <c r="M1621" s="141" t="s">
        <v>13562</v>
      </c>
      <c r="N1621" s="248">
        <v>44288</v>
      </c>
      <c r="O1621" s="141" t="s">
        <v>25</v>
      </c>
      <c r="P1621" s="141"/>
      <c r="Q1621" s="141" t="s">
        <v>17687</v>
      </c>
      <c r="R1621" s="141" t="s">
        <v>17688</v>
      </c>
      <c r="S1621" s="141"/>
      <c r="T1621" s="141"/>
      <c r="U1621" s="141">
        <v>113754092</v>
      </c>
      <c r="V1621" s="141" t="s">
        <v>17689</v>
      </c>
      <c r="W1621" s="139" t="s">
        <v>4075</v>
      </c>
      <c r="X1621" s="141" t="s">
        <v>25</v>
      </c>
      <c r="Y1621" s="141" t="s">
        <v>27</v>
      </c>
      <c r="Z1621" s="141" t="s">
        <v>4</v>
      </c>
      <c r="AA1621" s="141" t="s">
        <v>34</v>
      </c>
      <c r="AB1621" s="141"/>
      <c r="AC1621" s="139" t="s">
        <v>18055</v>
      </c>
      <c r="AD1621" s="380"/>
      <c r="AE1621" s="139" t="s">
        <v>4</v>
      </c>
      <c r="AF1621" s="139" t="s">
        <v>13073</v>
      </c>
      <c r="AG1621" s="139" t="s">
        <v>4</v>
      </c>
      <c r="AH1621" s="139" t="s">
        <v>1381</v>
      </c>
      <c r="AI1621" s="139"/>
      <c r="AJ1621" s="139"/>
      <c r="AK1621" s="139" t="s">
        <v>1381</v>
      </c>
      <c r="AL1621" s="139" t="s">
        <v>1563</v>
      </c>
      <c r="AM1621" s="141" t="s">
        <v>9</v>
      </c>
      <c r="AN1621" s="141" t="s">
        <v>8</v>
      </c>
      <c r="AO1621" s="139"/>
      <c r="AP1621" s="139" t="s">
        <v>1563</v>
      </c>
      <c r="AQ1621" s="139"/>
      <c r="AR1621" s="381"/>
      <c r="AS1621" s="139" t="s">
        <v>4075</v>
      </c>
      <c r="AT1621" s="141" t="s">
        <v>44</v>
      </c>
      <c r="AU1621" s="141">
        <v>180</v>
      </c>
      <c r="AV1621" s="383"/>
      <c r="AW1621" s="385"/>
      <c r="AX1621" s="139" t="s">
        <v>82</v>
      </c>
      <c r="AY1621" t="s">
        <v>19087</v>
      </c>
      <c r="AZ1621">
        <v>12000</v>
      </c>
      <c r="BA1621" s="381"/>
      <c r="BB1621" s="139" t="s">
        <v>1451</v>
      </c>
      <c r="BC1621" s="166"/>
      <c r="BD1621" s="166"/>
      <c r="BE1621" s="166"/>
      <c r="BF1621" s="166"/>
      <c r="BG1621" s="166"/>
      <c r="BH1621" s="308" t="s">
        <v>17691</v>
      </c>
      <c r="BI1621" s="308" t="s">
        <v>17690</v>
      </c>
      <c r="BJ1621" s="141" t="s">
        <v>26</v>
      </c>
      <c r="BK1621" s="141" t="s">
        <v>26</v>
      </c>
      <c r="BL1621" s="141"/>
      <c r="BM1621" s="141"/>
      <c r="BN1621" s="139" t="s">
        <v>4075</v>
      </c>
      <c r="BQ1621" s="141"/>
      <c r="BV1621" s="141"/>
      <c r="BX1621" s="141"/>
      <c r="BY1621" s="141"/>
      <c r="BZ1621" s="141"/>
      <c r="CA1621" s="141"/>
      <c r="CB1621" s="141"/>
      <c r="CC1621" s="141"/>
      <c r="CD1621" s="141"/>
      <c r="CE1621" s="141"/>
      <c r="CF1621" s="141"/>
      <c r="CG1621" s="141"/>
    </row>
    <row r="1622" spans="1:85" x14ac:dyDescent="0.35">
      <c r="A1622" s="155" t="s">
        <v>8661</v>
      </c>
      <c r="B1622" s="139" t="s">
        <v>4075</v>
      </c>
      <c r="C1622" s="18">
        <v>43016</v>
      </c>
      <c r="D1622" s="144">
        <v>0.21597222222222223</v>
      </c>
      <c r="E1622" s="141" t="s">
        <v>2186</v>
      </c>
      <c r="F1622" s="141">
        <v>4</v>
      </c>
      <c r="G1622" s="141" t="s">
        <v>2891</v>
      </c>
      <c r="H1622" s="141">
        <v>2017</v>
      </c>
      <c r="I1622" s="18">
        <v>43016</v>
      </c>
      <c r="J1622" s="144"/>
      <c r="K1622" s="378"/>
      <c r="L1622" s="139" t="s">
        <v>4075</v>
      </c>
      <c r="M1622" s="141"/>
      <c r="N1622" s="248"/>
      <c r="O1622" s="141" t="s">
        <v>26</v>
      </c>
      <c r="P1622" s="141"/>
      <c r="Q1622" s="141" t="s">
        <v>8662</v>
      </c>
      <c r="R1622" s="141" t="s">
        <v>8663</v>
      </c>
      <c r="S1622" s="141"/>
      <c r="T1622" s="141"/>
      <c r="U1622" s="141"/>
      <c r="V1622" s="141"/>
      <c r="W1622" s="139" t="s">
        <v>4075</v>
      </c>
      <c r="X1622" s="141" t="s">
        <v>25</v>
      </c>
      <c r="Y1622" s="141" t="s">
        <v>27</v>
      </c>
      <c r="Z1622" s="141" t="s">
        <v>4</v>
      </c>
      <c r="AA1622" s="141" t="s">
        <v>34</v>
      </c>
      <c r="AB1622" s="141"/>
      <c r="AC1622" s="139" t="s">
        <v>18047</v>
      </c>
      <c r="AD1622" s="380"/>
      <c r="AE1622" s="139" t="s">
        <v>102</v>
      </c>
      <c r="AF1622" s="139" t="s">
        <v>13074</v>
      </c>
      <c r="AG1622" s="139" t="s">
        <v>102</v>
      </c>
      <c r="AH1622" s="139" t="s">
        <v>1378</v>
      </c>
      <c r="AI1622" s="139" t="s">
        <v>11</v>
      </c>
      <c r="AJ1622" s="139" t="s">
        <v>11</v>
      </c>
      <c r="AK1622" s="139"/>
      <c r="AL1622" s="139"/>
      <c r="AM1622" s="141" t="s">
        <v>1530</v>
      </c>
      <c r="AN1622" s="141" t="s">
        <v>8</v>
      </c>
      <c r="AO1622" s="139" t="s">
        <v>1614</v>
      </c>
      <c r="AP1622" s="139" t="s">
        <v>7</v>
      </c>
      <c r="AQ1622" s="139"/>
      <c r="AR1622" s="381"/>
      <c r="AS1622" s="139" t="s">
        <v>4075</v>
      </c>
      <c r="AT1622" s="141" t="s">
        <v>1404</v>
      </c>
      <c r="AU1622" s="141">
        <v>105</v>
      </c>
      <c r="AV1622" s="383"/>
      <c r="AW1622" s="385"/>
      <c r="AX1622" s="139"/>
      <c r="AY1622" t="s">
        <v>18364</v>
      </c>
      <c r="AZ1622">
        <v>12000</v>
      </c>
      <c r="BA1622" s="381"/>
      <c r="BB1622" s="139" t="s">
        <v>1450</v>
      </c>
      <c r="BC1622" s="166"/>
      <c r="BD1622" s="166"/>
      <c r="BE1622" s="166"/>
      <c r="BF1622" s="166"/>
      <c r="BG1622" s="166"/>
      <c r="BH1622" s="308"/>
      <c r="BI1622" s="308"/>
      <c r="BJ1622" s="141" t="s">
        <v>26</v>
      </c>
      <c r="BK1622" s="141" t="s">
        <v>26</v>
      </c>
      <c r="BL1622" s="141"/>
      <c r="BM1622" s="141"/>
      <c r="BN1622" s="139" t="s">
        <v>4075</v>
      </c>
      <c r="BQ1622" s="141"/>
      <c r="BV1622" s="141"/>
      <c r="BX1622" s="141"/>
      <c r="BY1622" s="141"/>
      <c r="BZ1622" s="141"/>
      <c r="CA1622" s="141"/>
      <c r="CB1622" s="141"/>
      <c r="CC1622" s="141"/>
      <c r="CD1622" s="141"/>
      <c r="CE1622" s="141"/>
      <c r="CF1622" s="141"/>
      <c r="CG1622" s="141"/>
    </row>
    <row r="1623" spans="1:85" x14ac:dyDescent="0.35">
      <c r="A1623" s="155" t="s">
        <v>13567</v>
      </c>
      <c r="B1623" s="139" t="s">
        <v>4075</v>
      </c>
      <c r="C1623" s="18">
        <v>43016</v>
      </c>
      <c r="D1623" s="144">
        <v>0.50624999999999998</v>
      </c>
      <c r="E1623" s="141" t="s">
        <v>2186</v>
      </c>
      <c r="F1623" s="141">
        <v>4</v>
      </c>
      <c r="G1623" s="141" t="s">
        <v>2891</v>
      </c>
      <c r="H1623" s="141">
        <v>2017</v>
      </c>
      <c r="I1623" s="18"/>
      <c r="J1623" s="144"/>
      <c r="K1623" s="378"/>
      <c r="L1623" s="139" t="s">
        <v>4075</v>
      </c>
      <c r="M1623" s="141" t="s">
        <v>13562</v>
      </c>
      <c r="N1623" s="248">
        <v>44288</v>
      </c>
      <c r="O1623" s="141" t="s">
        <v>25</v>
      </c>
      <c r="P1623" s="141"/>
      <c r="Q1623" s="141" t="s">
        <v>13568</v>
      </c>
      <c r="R1623" s="141" t="s">
        <v>13569</v>
      </c>
      <c r="S1623" s="141"/>
      <c r="T1623" s="141" t="s">
        <v>13570</v>
      </c>
      <c r="U1623" s="141">
        <v>113702892</v>
      </c>
      <c r="V1623" s="141" t="s">
        <v>13571</v>
      </c>
      <c r="W1623" s="139" t="s">
        <v>4075</v>
      </c>
      <c r="X1623" s="141" t="s">
        <v>25</v>
      </c>
      <c r="Y1623" s="141" t="s">
        <v>27</v>
      </c>
      <c r="Z1623" s="141" t="s">
        <v>4</v>
      </c>
      <c r="AA1623" s="141" t="s">
        <v>34</v>
      </c>
      <c r="AB1623" s="141"/>
      <c r="AC1623" s="139" t="s">
        <v>6</v>
      </c>
      <c r="AD1623" s="380"/>
      <c r="AE1623" s="139" t="s">
        <v>4</v>
      </c>
      <c r="AF1623" s="139" t="s">
        <v>13073</v>
      </c>
      <c r="AG1623" s="139" t="s">
        <v>4</v>
      </c>
      <c r="AH1623" s="139" t="s">
        <v>1380</v>
      </c>
      <c r="AI1623" s="139"/>
      <c r="AJ1623" s="139"/>
      <c r="AK1623" s="139" t="s">
        <v>1380</v>
      </c>
      <c r="AL1623" s="139" t="s">
        <v>1563</v>
      </c>
      <c r="AM1623" s="141" t="s">
        <v>15</v>
      </c>
      <c r="AN1623" s="141" t="s">
        <v>8</v>
      </c>
      <c r="AO1623" s="139"/>
      <c r="AP1623" s="139" t="s">
        <v>1563</v>
      </c>
      <c r="AQ1623" s="139"/>
      <c r="AR1623" s="381"/>
      <c r="AS1623" s="139" t="s">
        <v>4075</v>
      </c>
      <c r="AT1623" s="141" t="s">
        <v>1404</v>
      </c>
      <c r="AU1623" s="141"/>
      <c r="AV1623" s="383"/>
      <c r="AW1623" s="385"/>
      <c r="AX1623" s="139" t="s">
        <v>180</v>
      </c>
      <c r="AY1623" t="s">
        <v>18258</v>
      </c>
      <c r="AZ1623">
        <v>12000</v>
      </c>
      <c r="BA1623" s="381"/>
      <c r="BB1623" s="139" t="s">
        <v>17</v>
      </c>
      <c r="BC1623" s="166">
        <v>51624</v>
      </c>
      <c r="BD1623" s="166">
        <v>120</v>
      </c>
      <c r="BE1623" s="166"/>
      <c r="BF1623" s="166">
        <v>6</v>
      </c>
      <c r="BG1623" s="166"/>
      <c r="BH1623" s="308" t="s">
        <v>13619</v>
      </c>
      <c r="BI1623" s="308"/>
      <c r="BJ1623" s="141" t="s">
        <v>26</v>
      </c>
      <c r="BK1623" s="141" t="s">
        <v>26</v>
      </c>
      <c r="BL1623" s="141"/>
      <c r="BM1623" s="141"/>
      <c r="BN1623" s="139" t="s">
        <v>4075</v>
      </c>
      <c r="BQ1623" s="141"/>
      <c r="BV1623" s="141"/>
      <c r="BX1623" s="141"/>
      <c r="BY1623" s="141"/>
      <c r="BZ1623" s="141"/>
      <c r="CA1623" s="141"/>
      <c r="CB1623" s="141"/>
      <c r="CC1623" s="141"/>
      <c r="CD1623" s="141"/>
      <c r="CE1623" s="141"/>
      <c r="CF1623" s="141"/>
      <c r="CG1623" s="141"/>
    </row>
    <row r="1624" spans="1:85" x14ac:dyDescent="0.35">
      <c r="A1624" s="155" t="s">
        <v>13535</v>
      </c>
      <c r="B1624" s="139" t="s">
        <v>4075</v>
      </c>
      <c r="C1624" s="18">
        <v>43017</v>
      </c>
      <c r="D1624" s="144">
        <v>0.12384259259259259</v>
      </c>
      <c r="E1624" s="141" t="s">
        <v>2186</v>
      </c>
      <c r="F1624" s="141">
        <v>4</v>
      </c>
      <c r="G1624" s="141" t="s">
        <v>2891</v>
      </c>
      <c r="H1624" s="141">
        <v>2017</v>
      </c>
      <c r="I1624" s="18">
        <v>43017</v>
      </c>
      <c r="J1624" s="144">
        <v>0.12361111111111112</v>
      </c>
      <c r="K1624" s="378"/>
      <c r="L1624" s="139" t="s">
        <v>4075</v>
      </c>
      <c r="M1624" s="141" t="s">
        <v>28</v>
      </c>
      <c r="N1624" s="248">
        <v>44271</v>
      </c>
      <c r="O1624" s="141" t="s">
        <v>25</v>
      </c>
      <c r="P1624" s="141"/>
      <c r="Q1624" s="141" t="s">
        <v>13536</v>
      </c>
      <c r="R1624" s="141" t="s">
        <v>13537</v>
      </c>
      <c r="S1624" s="141"/>
      <c r="T1624" s="141" t="s">
        <v>17128</v>
      </c>
      <c r="U1624" s="141"/>
      <c r="V1624" s="141"/>
      <c r="W1624" s="139" t="s">
        <v>4075</v>
      </c>
      <c r="X1624" s="141" t="s">
        <v>25</v>
      </c>
      <c r="Y1624" s="141" t="s">
        <v>27</v>
      </c>
      <c r="Z1624" s="141"/>
      <c r="AA1624" s="141" t="s">
        <v>34</v>
      </c>
      <c r="AB1624" s="141"/>
      <c r="AC1624" s="139" t="s">
        <v>18048</v>
      </c>
      <c r="AD1624" s="380"/>
      <c r="AE1624" s="139" t="s">
        <v>109</v>
      </c>
      <c r="AF1624" s="139" t="s">
        <v>13068</v>
      </c>
      <c r="AG1624" s="139" t="s">
        <v>31</v>
      </c>
      <c r="AH1624" s="139" t="s">
        <v>31</v>
      </c>
      <c r="AI1624" s="139" t="s">
        <v>1398</v>
      </c>
      <c r="AJ1624" s="139"/>
      <c r="AK1624" s="139"/>
      <c r="AL1624" s="139"/>
      <c r="AM1624" s="141" t="s">
        <v>9</v>
      </c>
      <c r="AN1624" s="141" t="s">
        <v>8</v>
      </c>
      <c r="AO1624" s="139"/>
      <c r="AP1624" s="139" t="s">
        <v>1621</v>
      </c>
      <c r="AQ1624" s="139"/>
      <c r="AR1624" s="381"/>
      <c r="AS1624" s="139" t="s">
        <v>4075</v>
      </c>
      <c r="AT1624" s="141" t="s">
        <v>43</v>
      </c>
      <c r="AU1624" s="141">
        <v>300</v>
      </c>
      <c r="AV1624" s="383"/>
      <c r="AW1624" s="385"/>
      <c r="AX1624" s="139" t="s">
        <v>233</v>
      </c>
      <c r="AY1624" t="s">
        <v>19088</v>
      </c>
      <c r="BA1624" s="381"/>
      <c r="BB1624" s="139" t="s">
        <v>1450</v>
      </c>
      <c r="BC1624" s="166"/>
      <c r="BD1624" s="166"/>
      <c r="BE1624" s="166"/>
      <c r="BF1624" s="166"/>
      <c r="BG1624" s="166"/>
      <c r="BH1624" s="308"/>
      <c r="BI1624" s="308"/>
      <c r="BJ1624" s="141" t="s">
        <v>26</v>
      </c>
      <c r="BK1624" s="141" t="s">
        <v>25</v>
      </c>
      <c r="BL1624" s="141" t="s">
        <v>13171</v>
      </c>
      <c r="BM1624" s="141" t="s">
        <v>13172</v>
      </c>
      <c r="BN1624" s="139" t="s">
        <v>4075</v>
      </c>
      <c r="BQ1624" s="141"/>
      <c r="BV1624" s="141"/>
      <c r="BX1624" s="141"/>
      <c r="BY1624" s="141"/>
      <c r="BZ1624" s="141"/>
      <c r="CA1624" s="141"/>
      <c r="CB1624" s="141"/>
      <c r="CC1624" s="141"/>
      <c r="CD1624" s="141"/>
      <c r="CE1624" s="141"/>
      <c r="CF1624" s="141"/>
      <c r="CG1624" s="141"/>
    </row>
    <row r="1625" spans="1:85" x14ac:dyDescent="0.35">
      <c r="A1625" s="155" t="s">
        <v>8605</v>
      </c>
      <c r="B1625" s="139" t="s">
        <v>4075</v>
      </c>
      <c r="C1625" s="18">
        <v>43017</v>
      </c>
      <c r="D1625" s="144">
        <v>0.10208333333333333</v>
      </c>
      <c r="E1625" s="141" t="s">
        <v>2186</v>
      </c>
      <c r="F1625" s="141">
        <v>4</v>
      </c>
      <c r="G1625" s="141" t="s">
        <v>2891</v>
      </c>
      <c r="H1625" s="141">
        <v>2017</v>
      </c>
      <c r="I1625" s="18">
        <v>43017</v>
      </c>
      <c r="J1625" s="144"/>
      <c r="K1625" s="378"/>
      <c r="L1625" s="139" t="s">
        <v>4075</v>
      </c>
      <c r="M1625" s="141"/>
      <c r="N1625" s="248"/>
      <c r="O1625" s="141" t="s">
        <v>26</v>
      </c>
      <c r="P1625" s="141"/>
      <c r="Q1625" s="141"/>
      <c r="R1625" s="141" t="s">
        <v>8606</v>
      </c>
      <c r="S1625" s="141"/>
      <c r="T1625" s="141"/>
      <c r="U1625" s="141"/>
      <c r="V1625" s="141"/>
      <c r="W1625" s="139" t="s">
        <v>4075</v>
      </c>
      <c r="X1625" s="141" t="s">
        <v>25</v>
      </c>
      <c r="Y1625" s="141" t="s">
        <v>27</v>
      </c>
      <c r="Z1625" s="141" t="s">
        <v>4</v>
      </c>
      <c r="AA1625" s="141" t="s">
        <v>34</v>
      </c>
      <c r="AB1625" s="141"/>
      <c r="AC1625" s="139" t="s">
        <v>18047</v>
      </c>
      <c r="AD1625" s="380"/>
      <c r="AE1625" s="139" t="s">
        <v>102</v>
      </c>
      <c r="AF1625" s="139" t="s">
        <v>13068</v>
      </c>
      <c r="AG1625" s="139" t="s">
        <v>102</v>
      </c>
      <c r="AH1625" s="139" t="s">
        <v>1378</v>
      </c>
      <c r="AI1625" s="139" t="s">
        <v>7</v>
      </c>
      <c r="AJ1625" s="139" t="s">
        <v>7</v>
      </c>
      <c r="AK1625" s="139"/>
      <c r="AL1625" s="139"/>
      <c r="AM1625" s="141" t="s">
        <v>1527</v>
      </c>
      <c r="AN1625" s="141" t="s">
        <v>8</v>
      </c>
      <c r="AO1625" s="139" t="s">
        <v>1614</v>
      </c>
      <c r="AP1625" s="139" t="s">
        <v>7</v>
      </c>
      <c r="AQ1625" s="139"/>
      <c r="AR1625" s="381"/>
      <c r="AS1625" s="139" t="s">
        <v>4075</v>
      </c>
      <c r="AT1625" s="141" t="s">
        <v>1404</v>
      </c>
      <c r="AU1625" s="141"/>
      <c r="AV1625" s="383"/>
      <c r="AW1625" s="385"/>
      <c r="AX1625" s="139"/>
      <c r="AY1625" t="s">
        <v>19089</v>
      </c>
      <c r="AZ1625">
        <v>12000</v>
      </c>
      <c r="BA1625" s="381"/>
      <c r="BB1625" s="139" t="s">
        <v>17</v>
      </c>
      <c r="BC1625" s="166"/>
      <c r="BD1625" s="166"/>
      <c r="BE1625" s="166"/>
      <c r="BF1625" s="166"/>
      <c r="BG1625" s="166"/>
      <c r="BH1625" s="308"/>
      <c r="BI1625" s="308"/>
      <c r="BJ1625" s="141" t="s">
        <v>26</v>
      </c>
      <c r="BK1625" s="141" t="s">
        <v>26</v>
      </c>
      <c r="BL1625" s="141"/>
      <c r="BM1625" s="141"/>
      <c r="BN1625" s="139" t="s">
        <v>4075</v>
      </c>
      <c r="BQ1625" s="141" t="s">
        <v>15908</v>
      </c>
      <c r="BR1625" s="135" t="s">
        <v>15700</v>
      </c>
      <c r="BT1625" s="135" t="s">
        <v>15419</v>
      </c>
      <c r="BU1625" s="135" t="s">
        <v>15363</v>
      </c>
      <c r="BV1625" s="141" t="s">
        <v>13266</v>
      </c>
      <c r="BW1625" s="135" t="s">
        <v>13286</v>
      </c>
      <c r="BX1625" s="141" t="s">
        <v>12</v>
      </c>
      <c r="BY1625" s="141" t="s">
        <v>12</v>
      </c>
      <c r="BZ1625" s="141" t="s">
        <v>26</v>
      </c>
      <c r="CA1625" s="141" t="s">
        <v>1848</v>
      </c>
      <c r="CB1625" s="141"/>
      <c r="CC1625" s="141" t="s">
        <v>15686</v>
      </c>
      <c r="CD1625" s="141" t="s">
        <v>15683</v>
      </c>
      <c r="CE1625" s="141" t="s">
        <v>15450</v>
      </c>
      <c r="CF1625" s="141" t="s">
        <v>15451</v>
      </c>
      <c r="CG1625" s="141" t="s">
        <v>1848</v>
      </c>
    </row>
    <row r="1626" spans="1:85" x14ac:dyDescent="0.35">
      <c r="A1626" s="155" t="s">
        <v>8607</v>
      </c>
      <c r="B1626" s="139" t="s">
        <v>4075</v>
      </c>
      <c r="C1626" s="18">
        <v>43017</v>
      </c>
      <c r="D1626" s="144">
        <v>7.2916666666666671E-2</v>
      </c>
      <c r="E1626" s="141" t="s">
        <v>2186</v>
      </c>
      <c r="F1626" s="141">
        <v>4</v>
      </c>
      <c r="G1626" s="141" t="s">
        <v>2891</v>
      </c>
      <c r="H1626" s="141">
        <v>2017</v>
      </c>
      <c r="I1626" s="18">
        <v>43017</v>
      </c>
      <c r="J1626" s="144">
        <v>7.2916666666666671E-2</v>
      </c>
      <c r="K1626" s="378"/>
      <c r="L1626" s="139" t="s">
        <v>4075</v>
      </c>
      <c r="M1626" s="141"/>
      <c r="N1626" s="248"/>
      <c r="O1626" s="141" t="s">
        <v>26</v>
      </c>
      <c r="P1626" s="141"/>
      <c r="Q1626" s="141" t="s">
        <v>8608</v>
      </c>
      <c r="R1626" s="141" t="s">
        <v>8609</v>
      </c>
      <c r="S1626" s="141"/>
      <c r="T1626" s="141"/>
      <c r="U1626" s="141"/>
      <c r="V1626" s="141"/>
      <c r="W1626" s="139" t="s">
        <v>4075</v>
      </c>
      <c r="X1626" s="141" t="s">
        <v>25</v>
      </c>
      <c r="Y1626" s="141" t="s">
        <v>27</v>
      </c>
      <c r="Z1626" s="141" t="s">
        <v>4</v>
      </c>
      <c r="AA1626" s="141" t="s">
        <v>34</v>
      </c>
      <c r="AB1626" s="141"/>
      <c r="AC1626" s="139" t="s">
        <v>18047</v>
      </c>
      <c r="AD1626" s="380"/>
      <c r="AE1626" s="139" t="s">
        <v>4</v>
      </c>
      <c r="AF1626" s="139" t="s">
        <v>13073</v>
      </c>
      <c r="AG1626" s="139" t="s">
        <v>4</v>
      </c>
      <c r="AH1626" s="139" t="s">
        <v>1378</v>
      </c>
      <c r="AI1626" s="139" t="s">
        <v>15678</v>
      </c>
      <c r="AJ1626" s="139"/>
      <c r="AK1626" s="139" t="s">
        <v>15678</v>
      </c>
      <c r="AL1626" s="139" t="s">
        <v>7</v>
      </c>
      <c r="AM1626" s="141" t="s">
        <v>6</v>
      </c>
      <c r="AN1626" s="141" t="s">
        <v>8</v>
      </c>
      <c r="AO1626" s="139" t="s">
        <v>1614</v>
      </c>
      <c r="AP1626" s="139" t="s">
        <v>7</v>
      </c>
      <c r="AQ1626" s="139"/>
      <c r="AR1626" s="381"/>
      <c r="AS1626" s="139" t="s">
        <v>4075</v>
      </c>
      <c r="AT1626" s="141" t="s">
        <v>44</v>
      </c>
      <c r="AU1626" s="141">
        <v>175</v>
      </c>
      <c r="AV1626" s="383"/>
      <c r="AW1626" s="385"/>
      <c r="AX1626" s="139"/>
      <c r="AY1626" t="s">
        <v>18254</v>
      </c>
      <c r="AZ1626">
        <v>12000</v>
      </c>
      <c r="BA1626" s="381"/>
      <c r="BB1626" s="139" t="s">
        <v>1446</v>
      </c>
      <c r="BC1626" s="166"/>
      <c r="BD1626" s="166"/>
      <c r="BE1626" s="166"/>
      <c r="BF1626" s="166"/>
      <c r="BG1626" s="166"/>
      <c r="BH1626" s="308"/>
      <c r="BI1626" s="308"/>
      <c r="BJ1626" s="141" t="s">
        <v>26</v>
      </c>
      <c r="BK1626" s="141" t="s">
        <v>25</v>
      </c>
      <c r="BL1626" s="141" t="s">
        <v>13171</v>
      </c>
      <c r="BM1626" s="141" t="s">
        <v>13172</v>
      </c>
      <c r="BN1626" s="139" t="s">
        <v>4075</v>
      </c>
      <c r="BQ1626" s="141" t="s">
        <v>15909</v>
      </c>
      <c r="BR1626" s="135" t="s">
        <v>15702</v>
      </c>
      <c r="BV1626" s="141"/>
      <c r="BX1626" s="141"/>
      <c r="BY1626" s="141"/>
      <c r="BZ1626" s="141"/>
      <c r="CA1626" s="141"/>
      <c r="CB1626" s="141"/>
      <c r="CC1626" s="141"/>
      <c r="CD1626" s="141"/>
      <c r="CE1626" s="141"/>
      <c r="CF1626" s="141"/>
      <c r="CG1626" s="141"/>
    </row>
    <row r="1627" spans="1:85" x14ac:dyDescent="0.35">
      <c r="A1627" s="155" t="s">
        <v>8602</v>
      </c>
      <c r="B1627" s="139" t="s">
        <v>4075</v>
      </c>
      <c r="C1627" s="18">
        <v>43017</v>
      </c>
      <c r="D1627" s="144">
        <v>0.19166666666666668</v>
      </c>
      <c r="E1627" s="141" t="s">
        <v>2186</v>
      </c>
      <c r="F1627" s="141">
        <v>4</v>
      </c>
      <c r="G1627" s="141" t="s">
        <v>2891</v>
      </c>
      <c r="H1627" s="141">
        <v>2017</v>
      </c>
      <c r="I1627" s="18">
        <v>43017</v>
      </c>
      <c r="J1627" s="144"/>
      <c r="K1627" s="378"/>
      <c r="L1627" s="139" t="s">
        <v>4075</v>
      </c>
      <c r="M1627" s="141"/>
      <c r="N1627" s="248"/>
      <c r="O1627" s="141" t="s">
        <v>26</v>
      </c>
      <c r="P1627" s="141"/>
      <c r="Q1627" s="141" t="s">
        <v>8603</v>
      </c>
      <c r="R1627" s="141" t="s">
        <v>8604</v>
      </c>
      <c r="S1627" s="141"/>
      <c r="T1627" s="141"/>
      <c r="U1627" s="141"/>
      <c r="V1627" s="141"/>
      <c r="W1627" s="139" t="s">
        <v>4075</v>
      </c>
      <c r="X1627" s="141" t="s">
        <v>25</v>
      </c>
      <c r="Y1627" s="141" t="s">
        <v>27</v>
      </c>
      <c r="Z1627" s="141" t="s">
        <v>4</v>
      </c>
      <c r="AA1627" s="141" t="s">
        <v>34</v>
      </c>
      <c r="AB1627" s="141"/>
      <c r="AC1627" s="139" t="s">
        <v>18049</v>
      </c>
      <c r="AD1627" s="380"/>
      <c r="AE1627" s="139" t="s">
        <v>4</v>
      </c>
      <c r="AF1627" s="139" t="s">
        <v>13073</v>
      </c>
      <c r="AG1627" s="139" t="s">
        <v>4</v>
      </c>
      <c r="AH1627" s="139" t="s">
        <v>1378</v>
      </c>
      <c r="AI1627" s="139" t="s">
        <v>15678</v>
      </c>
      <c r="AJ1627" s="139"/>
      <c r="AK1627" s="139" t="s">
        <v>15678</v>
      </c>
      <c r="AL1627" s="139" t="s">
        <v>7</v>
      </c>
      <c r="AM1627" s="141" t="s">
        <v>6</v>
      </c>
      <c r="AN1627" s="141" t="s">
        <v>8</v>
      </c>
      <c r="AO1627" s="139" t="s">
        <v>1477</v>
      </c>
      <c r="AP1627" s="139" t="s">
        <v>7</v>
      </c>
      <c r="AQ1627" s="139"/>
      <c r="AR1627" s="381"/>
      <c r="AS1627" s="139" t="s">
        <v>4075</v>
      </c>
      <c r="AT1627" s="141" t="s">
        <v>1404</v>
      </c>
      <c r="AU1627" s="141"/>
      <c r="AV1627" s="383"/>
      <c r="AW1627" s="385"/>
      <c r="AX1627" s="139"/>
      <c r="AY1627" t="s">
        <v>18286</v>
      </c>
      <c r="BA1627" s="381"/>
      <c r="BB1627" s="139" t="s">
        <v>17</v>
      </c>
      <c r="BC1627" s="166"/>
      <c r="BD1627" s="166"/>
      <c r="BE1627" s="166"/>
      <c r="BF1627" s="166"/>
      <c r="BG1627" s="166"/>
      <c r="BH1627" s="308"/>
      <c r="BI1627" s="308"/>
      <c r="BJ1627" s="141" t="s">
        <v>26</v>
      </c>
      <c r="BK1627" s="141" t="s">
        <v>25</v>
      </c>
      <c r="BL1627" s="141" t="s">
        <v>13171</v>
      </c>
      <c r="BM1627" s="141" t="s">
        <v>13172</v>
      </c>
      <c r="BN1627" s="139" t="s">
        <v>4075</v>
      </c>
      <c r="BQ1627" s="141" t="s">
        <v>15906</v>
      </c>
      <c r="BR1627" s="135" t="s">
        <v>15685</v>
      </c>
      <c r="BT1627" s="135" t="s">
        <v>15420</v>
      </c>
      <c r="BU1627" s="135" t="s">
        <v>15421</v>
      </c>
      <c r="BV1627" s="141" t="s">
        <v>13271</v>
      </c>
      <c r="BW1627" s="135" t="s">
        <v>1848</v>
      </c>
      <c r="BX1627" s="141" t="s">
        <v>12</v>
      </c>
      <c r="BY1627" s="141" t="s">
        <v>15681</v>
      </c>
      <c r="BZ1627" s="141" t="s">
        <v>26</v>
      </c>
      <c r="CA1627" s="141" t="s">
        <v>1848</v>
      </c>
      <c r="CB1627" s="141"/>
      <c r="CC1627" s="141" t="s">
        <v>13</v>
      </c>
      <c r="CD1627" s="141" t="s">
        <v>34</v>
      </c>
      <c r="CE1627" s="141" t="s">
        <v>15450</v>
      </c>
      <c r="CF1627" s="141" t="s">
        <v>15454</v>
      </c>
      <c r="CG1627" s="141" t="s">
        <v>4004</v>
      </c>
    </row>
    <row r="1628" spans="1:85" x14ac:dyDescent="0.35">
      <c r="A1628" s="155" t="s">
        <v>17710</v>
      </c>
      <c r="B1628" s="139" t="s">
        <v>4075</v>
      </c>
      <c r="C1628" s="18">
        <v>43017</v>
      </c>
      <c r="D1628" s="144">
        <v>0.65972222222222221</v>
      </c>
      <c r="E1628" s="141" t="s">
        <v>2186</v>
      </c>
      <c r="F1628" s="141">
        <v>4</v>
      </c>
      <c r="G1628" s="141" t="s">
        <v>2891</v>
      </c>
      <c r="H1628" s="141">
        <v>2017</v>
      </c>
      <c r="I1628" s="18"/>
      <c r="J1628" s="144"/>
      <c r="K1628" s="378"/>
      <c r="L1628" s="139" t="s">
        <v>4075</v>
      </c>
      <c r="M1628" s="141" t="s">
        <v>28</v>
      </c>
      <c r="N1628" s="248">
        <v>44336</v>
      </c>
      <c r="O1628" s="141" t="s">
        <v>25</v>
      </c>
      <c r="P1628" s="141"/>
      <c r="Q1628" s="141" t="s">
        <v>17711</v>
      </c>
      <c r="R1628" s="141" t="s">
        <v>17712</v>
      </c>
      <c r="S1628" s="141"/>
      <c r="T1628" s="141" t="s">
        <v>17713</v>
      </c>
      <c r="U1628" s="141"/>
      <c r="V1628" s="141"/>
      <c r="W1628" s="139" t="s">
        <v>4075</v>
      </c>
      <c r="X1628" s="141" t="s">
        <v>25</v>
      </c>
      <c r="Y1628" s="141" t="s">
        <v>27</v>
      </c>
      <c r="Z1628" s="141"/>
      <c r="AA1628" s="141" t="s">
        <v>34</v>
      </c>
      <c r="AB1628" s="141"/>
      <c r="AC1628" s="139" t="s">
        <v>18057</v>
      </c>
      <c r="AD1628" s="380"/>
      <c r="AE1628" s="139" t="s">
        <v>6</v>
      </c>
      <c r="AF1628" s="139" t="s">
        <v>13087</v>
      </c>
      <c r="AG1628" s="139" t="s">
        <v>6</v>
      </c>
      <c r="AH1628" s="139" t="s">
        <v>13</v>
      </c>
      <c r="AI1628" s="139" t="s">
        <v>13</v>
      </c>
      <c r="AJ1628" s="139"/>
      <c r="AK1628" s="139"/>
      <c r="AL1628" s="139"/>
      <c r="AM1628" s="141" t="s">
        <v>15</v>
      </c>
      <c r="AN1628" s="141" t="s">
        <v>8</v>
      </c>
      <c r="AO1628" s="139"/>
      <c r="AP1628" s="139" t="s">
        <v>1563</v>
      </c>
      <c r="AQ1628" s="139"/>
      <c r="AR1628" s="381"/>
      <c r="AS1628" s="139" t="s">
        <v>4075</v>
      </c>
      <c r="AT1628" s="141" t="s">
        <v>1404</v>
      </c>
      <c r="AU1628" s="141"/>
      <c r="AV1628" s="383"/>
      <c r="AW1628" s="385"/>
      <c r="AX1628" s="139" t="s">
        <v>82</v>
      </c>
      <c r="AY1628" t="s">
        <v>18451</v>
      </c>
      <c r="BA1628" s="381"/>
      <c r="BB1628" s="139" t="s">
        <v>1450</v>
      </c>
      <c r="BC1628" s="166">
        <v>1660</v>
      </c>
      <c r="BD1628" s="166">
        <v>25</v>
      </c>
      <c r="BE1628" s="166"/>
      <c r="BF1628" s="166"/>
      <c r="BG1628" s="166"/>
      <c r="BH1628" s="308" t="s">
        <v>17714</v>
      </c>
      <c r="BI1628" s="308"/>
      <c r="BJ1628" s="141" t="s">
        <v>26</v>
      </c>
      <c r="BK1628" s="141" t="s">
        <v>26</v>
      </c>
      <c r="BL1628" s="141"/>
      <c r="BM1628" s="141"/>
      <c r="BN1628" s="139" t="s">
        <v>4075</v>
      </c>
      <c r="BQ1628" s="141"/>
      <c r="BV1628" s="141"/>
      <c r="BX1628" s="141"/>
      <c r="BY1628" s="141"/>
      <c r="BZ1628" s="141"/>
      <c r="CA1628" s="141"/>
      <c r="CB1628" s="141"/>
      <c r="CC1628" s="141"/>
      <c r="CD1628" s="141"/>
      <c r="CE1628" s="141"/>
      <c r="CF1628" s="141"/>
      <c r="CG1628" s="141"/>
    </row>
    <row r="1629" spans="1:85" x14ac:dyDescent="0.35">
      <c r="A1629" s="155" t="s">
        <v>8599</v>
      </c>
      <c r="B1629" s="139" t="s">
        <v>4075</v>
      </c>
      <c r="C1629" s="18">
        <v>43017</v>
      </c>
      <c r="D1629" s="144">
        <v>0.50347222222222221</v>
      </c>
      <c r="E1629" s="141" t="s">
        <v>2186</v>
      </c>
      <c r="F1629" s="141">
        <v>4</v>
      </c>
      <c r="G1629" s="141" t="s">
        <v>2891</v>
      </c>
      <c r="H1629" s="141">
        <v>2017</v>
      </c>
      <c r="I1629" s="18">
        <v>43017</v>
      </c>
      <c r="J1629" s="144">
        <v>0.60555555555555551</v>
      </c>
      <c r="K1629" s="378"/>
      <c r="L1629" s="139" t="s">
        <v>4075</v>
      </c>
      <c r="M1629" s="141"/>
      <c r="N1629" s="248"/>
      <c r="O1629" s="141" t="s">
        <v>26</v>
      </c>
      <c r="P1629" s="141"/>
      <c r="Q1629" s="141" t="s">
        <v>8600</v>
      </c>
      <c r="R1629" s="141" t="s">
        <v>8601</v>
      </c>
      <c r="S1629" s="141"/>
      <c r="T1629" s="141"/>
      <c r="U1629" s="141"/>
      <c r="V1629" s="141"/>
      <c r="W1629" s="139" t="s">
        <v>4075</v>
      </c>
      <c r="X1629" s="141" t="s">
        <v>25</v>
      </c>
      <c r="Y1629" s="141" t="s">
        <v>27</v>
      </c>
      <c r="Z1629" s="141" t="s">
        <v>4</v>
      </c>
      <c r="AA1629" s="141" t="s">
        <v>34</v>
      </c>
      <c r="AB1629" s="141"/>
      <c r="AC1629" s="139" t="s">
        <v>18049</v>
      </c>
      <c r="AD1629" s="380"/>
      <c r="AE1629" s="139" t="s">
        <v>102</v>
      </c>
      <c r="AF1629" s="139" t="s">
        <v>13074</v>
      </c>
      <c r="AG1629" s="139" t="s">
        <v>102</v>
      </c>
      <c r="AH1629" s="139" t="s">
        <v>1378</v>
      </c>
      <c r="AI1629" s="139" t="s">
        <v>11</v>
      </c>
      <c r="AJ1629" s="139" t="s">
        <v>11</v>
      </c>
      <c r="AK1629" s="139"/>
      <c r="AL1629" s="139"/>
      <c r="AM1629" s="141" t="s">
        <v>1527</v>
      </c>
      <c r="AN1629" s="141" t="s">
        <v>8</v>
      </c>
      <c r="AO1629" s="139" t="s">
        <v>1477</v>
      </c>
      <c r="AP1629" s="139" t="s">
        <v>7</v>
      </c>
      <c r="AQ1629" s="139"/>
      <c r="AR1629" s="381"/>
      <c r="AS1629" s="139" t="s">
        <v>4075</v>
      </c>
      <c r="AT1629" s="141" t="s">
        <v>1404</v>
      </c>
      <c r="AU1629" s="141"/>
      <c r="AV1629" s="383"/>
      <c r="AW1629" s="385"/>
      <c r="AX1629" s="139"/>
      <c r="AY1629" t="s">
        <v>19090</v>
      </c>
      <c r="BA1629" s="381"/>
      <c r="BB1629" s="139" t="s">
        <v>17</v>
      </c>
      <c r="BC1629" s="166"/>
      <c r="BD1629" s="166"/>
      <c r="BE1629" s="166"/>
      <c r="BF1629" s="166"/>
      <c r="BG1629" s="166"/>
      <c r="BH1629" s="308"/>
      <c r="BI1629" s="308"/>
      <c r="BJ1629" s="141" t="s">
        <v>26</v>
      </c>
      <c r="BK1629" s="141" t="s">
        <v>26</v>
      </c>
      <c r="BL1629" s="141"/>
      <c r="BM1629" s="141"/>
      <c r="BN1629" s="139" t="s">
        <v>4075</v>
      </c>
      <c r="BQ1629" s="141"/>
      <c r="BV1629" s="141"/>
      <c r="BX1629" s="141"/>
      <c r="BY1629" s="141"/>
      <c r="BZ1629" s="141"/>
      <c r="CA1629" s="141"/>
      <c r="CB1629" s="141"/>
      <c r="CC1629" s="141"/>
      <c r="CD1629" s="141"/>
      <c r="CE1629" s="141"/>
      <c r="CF1629" s="141"/>
      <c r="CG1629" s="141"/>
    </row>
    <row r="1630" spans="1:85" x14ac:dyDescent="0.35">
      <c r="A1630" s="155" t="s">
        <v>13896</v>
      </c>
      <c r="B1630" s="139" t="s">
        <v>4075</v>
      </c>
      <c r="C1630" s="18">
        <v>43017</v>
      </c>
      <c r="D1630" s="144">
        <v>0.40347222222222223</v>
      </c>
      <c r="E1630" s="141" t="s">
        <v>2186</v>
      </c>
      <c r="F1630" s="141">
        <v>4</v>
      </c>
      <c r="G1630" s="141" t="s">
        <v>2891</v>
      </c>
      <c r="H1630" s="141">
        <v>2017</v>
      </c>
      <c r="I1630" s="18"/>
      <c r="J1630" s="144"/>
      <c r="K1630" s="378"/>
      <c r="L1630" s="139" t="s">
        <v>4075</v>
      </c>
      <c r="M1630" s="141" t="s">
        <v>28</v>
      </c>
      <c r="N1630" s="248">
        <v>44292</v>
      </c>
      <c r="O1630" s="141" t="s">
        <v>25</v>
      </c>
      <c r="P1630" s="141"/>
      <c r="Q1630" s="141"/>
      <c r="R1630" s="141"/>
      <c r="S1630" s="141"/>
      <c r="T1630" s="141" t="s">
        <v>17129</v>
      </c>
      <c r="U1630" s="141"/>
      <c r="V1630" s="141"/>
      <c r="W1630" s="139" t="s">
        <v>4075</v>
      </c>
      <c r="X1630" s="141" t="s">
        <v>25</v>
      </c>
      <c r="Y1630" s="141" t="s">
        <v>27</v>
      </c>
      <c r="Z1630" s="141"/>
      <c r="AA1630" s="141" t="s">
        <v>34</v>
      </c>
      <c r="AB1630" s="141"/>
      <c r="AC1630" s="139" t="s">
        <v>18055</v>
      </c>
      <c r="AD1630" s="380"/>
      <c r="AE1630" s="139" t="s">
        <v>4</v>
      </c>
      <c r="AF1630" s="139" t="s">
        <v>13073</v>
      </c>
      <c r="AG1630" s="139" t="s">
        <v>4</v>
      </c>
      <c r="AH1630" s="139" t="s">
        <v>1380</v>
      </c>
      <c r="AI1630" s="139" t="s">
        <v>15678</v>
      </c>
      <c r="AJ1630" s="139"/>
      <c r="AK1630" s="139" t="s">
        <v>15678</v>
      </c>
      <c r="AL1630" s="139" t="s">
        <v>1563</v>
      </c>
      <c r="AM1630" s="141" t="s">
        <v>15</v>
      </c>
      <c r="AN1630" s="141" t="s">
        <v>8</v>
      </c>
      <c r="AO1630" s="139"/>
      <c r="AP1630" s="139" t="s">
        <v>1563</v>
      </c>
      <c r="AQ1630" s="139"/>
      <c r="AR1630" s="381"/>
      <c r="AS1630" s="139" t="s">
        <v>4075</v>
      </c>
      <c r="AT1630" s="141" t="s">
        <v>1404</v>
      </c>
      <c r="AU1630" s="141">
        <v>154</v>
      </c>
      <c r="AV1630" s="383"/>
      <c r="AW1630" s="385"/>
      <c r="AX1630" s="139" t="s">
        <v>159</v>
      </c>
      <c r="AY1630" t="s">
        <v>19091</v>
      </c>
      <c r="BA1630" s="381"/>
      <c r="BB1630" s="139" t="s">
        <v>1444</v>
      </c>
      <c r="BC1630" s="166">
        <v>36523</v>
      </c>
      <c r="BD1630" s="166">
        <v>546</v>
      </c>
      <c r="BE1630" s="166"/>
      <c r="BF1630" s="166">
        <v>9</v>
      </c>
      <c r="BG1630" s="166"/>
      <c r="BH1630" s="308" t="s">
        <v>13897</v>
      </c>
      <c r="BI1630" s="308"/>
      <c r="BJ1630" s="141" t="s">
        <v>26</v>
      </c>
      <c r="BK1630" s="141" t="s">
        <v>26</v>
      </c>
      <c r="BL1630" s="141"/>
      <c r="BM1630" s="141"/>
      <c r="BN1630" s="139" t="s">
        <v>4075</v>
      </c>
      <c r="BQ1630" s="141"/>
      <c r="BV1630" s="141"/>
      <c r="BX1630" s="141"/>
      <c r="BY1630" s="141"/>
      <c r="BZ1630" s="141"/>
      <c r="CA1630" s="141"/>
      <c r="CB1630" s="141"/>
      <c r="CC1630" s="141"/>
      <c r="CD1630" s="141"/>
      <c r="CE1630" s="141"/>
      <c r="CF1630" s="141"/>
      <c r="CG1630" s="141"/>
    </row>
    <row r="1631" spans="1:85" x14ac:dyDescent="0.35">
      <c r="A1631" s="155" t="s">
        <v>8618</v>
      </c>
      <c r="B1631" s="139" t="s">
        <v>4075</v>
      </c>
      <c r="C1631" s="18">
        <v>43017</v>
      </c>
      <c r="D1631" s="144">
        <v>4.3055555555555555E-2</v>
      </c>
      <c r="E1631" s="141" t="s">
        <v>2186</v>
      </c>
      <c r="F1631" s="141">
        <v>4</v>
      </c>
      <c r="G1631" s="141" t="s">
        <v>2891</v>
      </c>
      <c r="H1631" s="141">
        <v>2017</v>
      </c>
      <c r="I1631" s="18">
        <v>43017</v>
      </c>
      <c r="J1631" s="144">
        <v>3.6111111111111108E-2</v>
      </c>
      <c r="K1631" s="378"/>
      <c r="L1631" s="139" t="s">
        <v>4075</v>
      </c>
      <c r="M1631" s="141"/>
      <c r="N1631" s="248"/>
      <c r="O1631" s="141" t="s">
        <v>26</v>
      </c>
      <c r="P1631" s="141"/>
      <c r="Q1631" s="141" t="s">
        <v>8619</v>
      </c>
      <c r="R1631" s="141" t="s">
        <v>8620</v>
      </c>
      <c r="S1631" s="141"/>
      <c r="T1631" s="141"/>
      <c r="U1631" s="141"/>
      <c r="V1631" s="141"/>
      <c r="W1631" s="139" t="s">
        <v>4075</v>
      </c>
      <c r="X1631" s="141" t="s">
        <v>25</v>
      </c>
      <c r="Y1631" s="141" t="s">
        <v>27</v>
      </c>
      <c r="Z1631" s="141" t="s">
        <v>4</v>
      </c>
      <c r="AA1631" s="141" t="s">
        <v>34</v>
      </c>
      <c r="AB1631" s="141"/>
      <c r="AC1631" s="139" t="s">
        <v>18047</v>
      </c>
      <c r="AD1631" s="380"/>
      <c r="AE1631" s="139" t="s">
        <v>4</v>
      </c>
      <c r="AF1631" s="139" t="s">
        <v>13073</v>
      </c>
      <c r="AG1631" s="139" t="s">
        <v>4</v>
      </c>
      <c r="AH1631" s="139" t="s">
        <v>1378</v>
      </c>
      <c r="AI1631" s="139" t="s">
        <v>15678</v>
      </c>
      <c r="AJ1631" s="139"/>
      <c r="AK1631" s="139" t="s">
        <v>15678</v>
      </c>
      <c r="AL1631" s="139" t="s">
        <v>13</v>
      </c>
      <c r="AM1631" s="141" t="s">
        <v>6</v>
      </c>
      <c r="AN1631" s="141" t="s">
        <v>8</v>
      </c>
      <c r="AO1631" s="139" t="s">
        <v>1614</v>
      </c>
      <c r="AP1631" s="139" t="s">
        <v>13</v>
      </c>
      <c r="AQ1631" s="139"/>
      <c r="AR1631" s="381"/>
      <c r="AS1631" s="139" t="s">
        <v>4075</v>
      </c>
      <c r="AT1631" s="141" t="s">
        <v>44</v>
      </c>
      <c r="AU1631" s="141">
        <v>335</v>
      </c>
      <c r="AV1631" s="383"/>
      <c r="AW1631" s="385"/>
      <c r="AX1631" s="139"/>
      <c r="AY1631" t="s">
        <v>18302</v>
      </c>
      <c r="AZ1631">
        <v>21000</v>
      </c>
      <c r="BA1631" s="381"/>
      <c r="BB1631" s="139" t="s">
        <v>1451</v>
      </c>
      <c r="BC1631" s="166"/>
      <c r="BD1631" s="166"/>
      <c r="BE1631" s="166"/>
      <c r="BF1631" s="166"/>
      <c r="BG1631" s="166"/>
      <c r="BH1631" s="308"/>
      <c r="BI1631" s="308"/>
      <c r="BJ1631" s="141" t="s">
        <v>26</v>
      </c>
      <c r="BK1631" s="141" t="s">
        <v>25</v>
      </c>
      <c r="BL1631" s="141" t="s">
        <v>13174</v>
      </c>
      <c r="BM1631" s="141" t="s">
        <v>13172</v>
      </c>
      <c r="BN1631" s="139" t="s">
        <v>4075</v>
      </c>
      <c r="BQ1631" s="141" t="s">
        <v>15910</v>
      </c>
      <c r="BR1631" s="135" t="s">
        <v>15685</v>
      </c>
      <c r="BT1631" s="135" t="s">
        <v>15358</v>
      </c>
      <c r="BU1631" s="135" t="s">
        <v>15422</v>
      </c>
      <c r="BV1631" s="141" t="s">
        <v>2186</v>
      </c>
      <c r="BW1631" s="135" t="s">
        <v>2004</v>
      </c>
      <c r="BX1631" s="141" t="s">
        <v>12</v>
      </c>
      <c r="BY1631" s="141" t="s">
        <v>12</v>
      </c>
      <c r="BZ1631" s="141" t="s">
        <v>26</v>
      </c>
      <c r="CA1631" s="141" t="s">
        <v>1848</v>
      </c>
      <c r="CB1631" s="141"/>
      <c r="CC1631" s="141" t="s">
        <v>15682</v>
      </c>
      <c r="CD1631" s="141" t="s">
        <v>34</v>
      </c>
      <c r="CE1631" s="141" t="s">
        <v>15452</v>
      </c>
      <c r="CF1631" s="141" t="s">
        <v>15451</v>
      </c>
      <c r="CG1631" s="141" t="s">
        <v>4004</v>
      </c>
    </row>
    <row r="1632" spans="1:85" x14ac:dyDescent="0.35">
      <c r="A1632" s="155" t="s">
        <v>20063</v>
      </c>
      <c r="B1632" s="139" t="s">
        <v>4075</v>
      </c>
      <c r="C1632" s="18">
        <v>43017</v>
      </c>
      <c r="D1632" s="144">
        <v>2.4907407407407406E-2</v>
      </c>
      <c r="E1632" s="141" t="s">
        <v>2186</v>
      </c>
      <c r="F1632" s="141">
        <v>4</v>
      </c>
      <c r="G1632" s="141" t="s">
        <v>2891</v>
      </c>
      <c r="H1632" s="141">
        <v>2017</v>
      </c>
      <c r="I1632" s="18">
        <v>43017</v>
      </c>
      <c r="J1632" s="144">
        <v>2.4305555555555556E-2</v>
      </c>
      <c r="K1632" s="378"/>
      <c r="L1632" s="139" t="s">
        <v>4075</v>
      </c>
      <c r="M1632" s="141" t="s">
        <v>28</v>
      </c>
      <c r="N1632" s="248">
        <v>44257</v>
      </c>
      <c r="O1632" s="141" t="s">
        <v>25</v>
      </c>
      <c r="P1632" s="141"/>
      <c r="Q1632" s="141" t="s">
        <v>20064</v>
      </c>
      <c r="R1632" s="141" t="s">
        <v>1944</v>
      </c>
      <c r="S1632" s="141"/>
      <c r="T1632" s="141" t="s">
        <v>20065</v>
      </c>
      <c r="U1632" s="141"/>
      <c r="V1632" s="141"/>
      <c r="W1632" s="139" t="s">
        <v>4075</v>
      </c>
      <c r="X1632" s="141" t="s">
        <v>25</v>
      </c>
      <c r="Y1632" s="141" t="s">
        <v>27</v>
      </c>
      <c r="Z1632" s="141"/>
      <c r="AA1632" s="141" t="s">
        <v>34</v>
      </c>
      <c r="AB1632" s="141"/>
      <c r="AC1632" s="139" t="s">
        <v>18047</v>
      </c>
      <c r="AD1632" s="380"/>
      <c r="AE1632" s="139" t="s">
        <v>4</v>
      </c>
      <c r="AF1632" s="139" t="s">
        <v>13073</v>
      </c>
      <c r="AG1632" s="139" t="s">
        <v>4</v>
      </c>
      <c r="AH1632" s="139" t="s">
        <v>1380</v>
      </c>
      <c r="AI1632" s="139" t="s">
        <v>15678</v>
      </c>
      <c r="AJ1632" s="139"/>
      <c r="AK1632" s="139" t="s">
        <v>15678</v>
      </c>
      <c r="AL1632" s="139" t="s">
        <v>1649</v>
      </c>
      <c r="AM1632" s="141" t="s">
        <v>15</v>
      </c>
      <c r="AN1632" s="141" t="s">
        <v>8</v>
      </c>
      <c r="AO1632" s="139"/>
      <c r="AP1632" s="139" t="s">
        <v>1649</v>
      </c>
      <c r="AQ1632" s="139"/>
      <c r="AR1632" s="381"/>
      <c r="AS1632" s="139" t="s">
        <v>4075</v>
      </c>
      <c r="AT1632" s="141" t="s">
        <v>44</v>
      </c>
      <c r="AU1632" s="141">
        <v>180</v>
      </c>
      <c r="AV1632" s="383"/>
      <c r="AW1632" s="385"/>
      <c r="AX1632" s="139" t="s">
        <v>82</v>
      </c>
      <c r="AY1632" t="s">
        <v>19161</v>
      </c>
      <c r="BA1632" s="381"/>
      <c r="BB1632" s="139" t="s">
        <v>17</v>
      </c>
      <c r="BC1632" s="166"/>
      <c r="BD1632" s="166"/>
      <c r="BE1632" s="166"/>
      <c r="BF1632" s="166"/>
      <c r="BG1632" s="166"/>
      <c r="BH1632" s="308"/>
      <c r="BI1632" s="308"/>
      <c r="BJ1632" s="141" t="s">
        <v>26</v>
      </c>
      <c r="BK1632" s="141" t="s">
        <v>25</v>
      </c>
      <c r="BL1632" s="141" t="s">
        <v>13171</v>
      </c>
      <c r="BM1632" s="141" t="s">
        <v>13175</v>
      </c>
      <c r="BN1632" s="139" t="s">
        <v>4075</v>
      </c>
      <c r="BQ1632" s="141"/>
      <c r="BV1632" s="141"/>
      <c r="BX1632" s="141"/>
      <c r="BY1632" s="141"/>
      <c r="BZ1632" s="141"/>
      <c r="CA1632" s="141"/>
      <c r="CB1632" s="141"/>
      <c r="CC1632" s="141"/>
      <c r="CD1632" s="141"/>
      <c r="CE1632" s="141"/>
      <c r="CF1632" s="141"/>
      <c r="CG1632" s="141"/>
    </row>
    <row r="1633" spans="1:85" x14ac:dyDescent="0.35">
      <c r="A1633" s="155" t="s">
        <v>13572</v>
      </c>
      <c r="B1633" s="139" t="s">
        <v>4075</v>
      </c>
      <c r="C1633" s="18">
        <v>43017</v>
      </c>
      <c r="E1633" s="141" t="s">
        <v>2186</v>
      </c>
      <c r="F1633" s="141">
        <v>4</v>
      </c>
      <c r="G1633" s="141" t="s">
        <v>2891</v>
      </c>
      <c r="H1633" s="141">
        <v>2017</v>
      </c>
      <c r="I1633" s="18"/>
      <c r="J1633" s="144"/>
      <c r="K1633" s="378"/>
      <c r="L1633" s="139" t="s">
        <v>4075</v>
      </c>
      <c r="M1633" s="141" t="s">
        <v>13562</v>
      </c>
      <c r="N1633" s="248">
        <v>44288</v>
      </c>
      <c r="O1633" s="141" t="s">
        <v>25</v>
      </c>
      <c r="P1633" s="141"/>
      <c r="Q1633" s="141"/>
      <c r="R1633" s="141"/>
      <c r="S1633" s="141"/>
      <c r="T1633" s="141"/>
      <c r="U1633" s="141"/>
      <c r="V1633" s="141" t="s">
        <v>13573</v>
      </c>
      <c r="W1633" s="139" t="s">
        <v>4075</v>
      </c>
      <c r="X1633" s="141" t="s">
        <v>25</v>
      </c>
      <c r="Y1633" s="141" t="s">
        <v>27</v>
      </c>
      <c r="Z1633" s="141" t="s">
        <v>13</v>
      </c>
      <c r="AA1633" s="141" t="s">
        <v>34</v>
      </c>
      <c r="AB1633" s="141"/>
      <c r="AC1633" s="139" t="s">
        <v>6</v>
      </c>
      <c r="AD1633" s="380"/>
      <c r="AE1633" s="139" t="s">
        <v>4</v>
      </c>
      <c r="AF1633" s="139" t="s">
        <v>13073</v>
      </c>
      <c r="AG1633" s="139" t="s">
        <v>4</v>
      </c>
      <c r="AH1633" s="139" t="s">
        <v>1380</v>
      </c>
      <c r="AI1633" s="139"/>
      <c r="AJ1633" s="139"/>
      <c r="AK1633" s="139" t="s">
        <v>1380</v>
      </c>
      <c r="AL1633" s="139" t="s">
        <v>1563</v>
      </c>
      <c r="AM1633" s="141" t="s">
        <v>9</v>
      </c>
      <c r="AN1633" s="141" t="s">
        <v>8</v>
      </c>
      <c r="AO1633" s="139"/>
      <c r="AP1633" s="139" t="s">
        <v>1563</v>
      </c>
      <c r="AQ1633" s="139"/>
      <c r="AR1633" s="381"/>
      <c r="AS1633" s="139" t="s">
        <v>4075</v>
      </c>
      <c r="AT1633" s="141" t="s">
        <v>1404</v>
      </c>
      <c r="AU1633" s="141">
        <v>330</v>
      </c>
      <c r="AV1633" s="383"/>
      <c r="AW1633" s="385"/>
      <c r="AX1633" s="139" t="s">
        <v>65</v>
      </c>
      <c r="AY1633" t="s">
        <v>18380</v>
      </c>
      <c r="AZ1633">
        <v>12000</v>
      </c>
      <c r="BA1633" s="381"/>
      <c r="BB1633" s="139" t="s">
        <v>1446</v>
      </c>
      <c r="BC1633" s="166"/>
      <c r="BD1633" s="166"/>
      <c r="BE1633" s="166"/>
      <c r="BF1633" s="166"/>
      <c r="BG1633" s="166"/>
      <c r="BH1633" s="308"/>
      <c r="BI1633" s="308"/>
      <c r="BJ1633" s="141" t="s">
        <v>26</v>
      </c>
      <c r="BK1633" s="141" t="s">
        <v>26</v>
      </c>
      <c r="BL1633" s="141"/>
      <c r="BM1633" s="141"/>
      <c r="BN1633" s="139" t="s">
        <v>4075</v>
      </c>
      <c r="BQ1633" s="141"/>
      <c r="BV1633" s="141"/>
      <c r="BX1633" s="141"/>
      <c r="BY1633" s="141"/>
      <c r="BZ1633" s="141"/>
      <c r="CA1633" s="141"/>
      <c r="CB1633" s="141"/>
      <c r="CC1633" s="141"/>
      <c r="CD1633" s="141"/>
      <c r="CE1633" s="141"/>
      <c r="CF1633" s="141"/>
      <c r="CG1633" s="141"/>
    </row>
    <row r="1634" spans="1:85" x14ac:dyDescent="0.35">
      <c r="A1634" s="155" t="s">
        <v>8615</v>
      </c>
      <c r="B1634" s="139" t="s">
        <v>4075</v>
      </c>
      <c r="C1634" s="18">
        <v>43017</v>
      </c>
      <c r="D1634" s="144">
        <v>5.0694444444444445E-2</v>
      </c>
      <c r="E1634" s="141" t="s">
        <v>2186</v>
      </c>
      <c r="F1634" s="141">
        <v>4</v>
      </c>
      <c r="G1634" s="141" t="s">
        <v>2891</v>
      </c>
      <c r="H1634" s="141">
        <v>2017</v>
      </c>
      <c r="I1634" s="18">
        <v>43017</v>
      </c>
      <c r="J1634" s="144">
        <v>7.4305555555555555E-2</v>
      </c>
      <c r="K1634" s="378"/>
      <c r="L1634" s="139" t="s">
        <v>4075</v>
      </c>
      <c r="M1634" s="141"/>
      <c r="N1634" s="248"/>
      <c r="O1634" s="141" t="s">
        <v>26</v>
      </c>
      <c r="P1634" s="141"/>
      <c r="Q1634" s="141" t="s">
        <v>8616</v>
      </c>
      <c r="R1634" s="141" t="s">
        <v>8617</v>
      </c>
      <c r="S1634" s="141"/>
      <c r="T1634" s="141"/>
      <c r="U1634" s="141"/>
      <c r="V1634" s="141"/>
      <c r="W1634" s="139" t="s">
        <v>4075</v>
      </c>
      <c r="X1634" s="141" t="s">
        <v>25</v>
      </c>
      <c r="Y1634" s="141" t="s">
        <v>27</v>
      </c>
      <c r="Z1634" s="141" t="s">
        <v>4</v>
      </c>
      <c r="AA1634" s="141" t="s">
        <v>34</v>
      </c>
      <c r="AB1634" s="141"/>
      <c r="AC1634" s="139" t="s">
        <v>18047</v>
      </c>
      <c r="AD1634" s="380"/>
      <c r="AE1634" s="139" t="s">
        <v>4</v>
      </c>
      <c r="AF1634" s="139" t="s">
        <v>13073</v>
      </c>
      <c r="AG1634" s="139" t="s">
        <v>4</v>
      </c>
      <c r="AH1634" s="139" t="s">
        <v>1378</v>
      </c>
      <c r="AI1634" s="139" t="s">
        <v>15678</v>
      </c>
      <c r="AJ1634" s="139"/>
      <c r="AK1634" s="139" t="s">
        <v>15678</v>
      </c>
      <c r="AL1634" s="139" t="s">
        <v>7</v>
      </c>
      <c r="AM1634" s="141" t="s">
        <v>1527</v>
      </c>
      <c r="AN1634" s="141" t="s">
        <v>8</v>
      </c>
      <c r="AO1634" s="139" t="s">
        <v>1477</v>
      </c>
      <c r="AP1634" s="139" t="s">
        <v>7</v>
      </c>
      <c r="AQ1634" s="139"/>
      <c r="AR1634" s="381"/>
      <c r="AS1634" s="139" t="s">
        <v>4075</v>
      </c>
      <c r="AT1634" s="141" t="s">
        <v>1404</v>
      </c>
      <c r="AU1634" s="141"/>
      <c r="AV1634" s="383"/>
      <c r="AW1634" s="385"/>
      <c r="AX1634" s="139"/>
      <c r="AY1634" t="s">
        <v>19092</v>
      </c>
      <c r="BA1634" s="381"/>
      <c r="BB1634" s="139" t="s">
        <v>17</v>
      </c>
      <c r="BC1634" s="166"/>
      <c r="BD1634" s="166"/>
      <c r="BE1634" s="166"/>
      <c r="BF1634" s="166"/>
      <c r="BG1634" s="166"/>
      <c r="BH1634" s="308"/>
      <c r="BI1634" s="308"/>
      <c r="BJ1634" s="141" t="s">
        <v>26</v>
      </c>
      <c r="BK1634" s="141" t="s">
        <v>25</v>
      </c>
      <c r="BL1634" s="141" t="s">
        <v>13171</v>
      </c>
      <c r="BM1634" s="141" t="s">
        <v>13172</v>
      </c>
      <c r="BN1634" s="139" t="s">
        <v>4075</v>
      </c>
      <c r="BQ1634" s="141" t="s">
        <v>15911</v>
      </c>
      <c r="BR1634" s="135" t="s">
        <v>15779</v>
      </c>
      <c r="BT1634" s="135" t="s">
        <v>15376</v>
      </c>
      <c r="BU1634" s="135" t="s">
        <v>13261</v>
      </c>
      <c r="BV1634" s="141" t="s">
        <v>2004</v>
      </c>
      <c r="BW1634" s="135" t="s">
        <v>1848</v>
      </c>
      <c r="BX1634" s="141"/>
      <c r="BY1634" s="141"/>
      <c r="BZ1634" s="141"/>
      <c r="CA1634" s="141"/>
      <c r="CB1634" s="141"/>
      <c r="CC1634" s="141"/>
      <c r="CD1634" s="141"/>
      <c r="CE1634" s="141" t="s">
        <v>15450</v>
      </c>
      <c r="CF1634" s="141" t="s">
        <v>15451</v>
      </c>
      <c r="CG1634" s="141" t="s">
        <v>4004</v>
      </c>
    </row>
    <row r="1635" spans="1:85" x14ac:dyDescent="0.35">
      <c r="A1635" s="155" t="s">
        <v>20066</v>
      </c>
      <c r="B1635" s="139" t="s">
        <v>4075</v>
      </c>
      <c r="C1635" s="18">
        <v>43017</v>
      </c>
      <c r="D1635" s="144">
        <v>6.3194444444444442E-2</v>
      </c>
      <c r="E1635" s="141" t="s">
        <v>2186</v>
      </c>
      <c r="F1635" s="141">
        <v>4</v>
      </c>
      <c r="G1635" s="141" t="s">
        <v>2891</v>
      </c>
      <c r="H1635" s="141">
        <v>2017</v>
      </c>
      <c r="I1635" s="18">
        <v>43017</v>
      </c>
      <c r="J1635" s="144">
        <v>6.3194444444444442E-2</v>
      </c>
      <c r="K1635" s="378"/>
      <c r="L1635" s="139" t="s">
        <v>4075</v>
      </c>
      <c r="M1635" s="141" t="s">
        <v>13562</v>
      </c>
      <c r="N1635" s="248">
        <v>44288</v>
      </c>
      <c r="O1635" s="141" t="s">
        <v>25</v>
      </c>
      <c r="P1635" s="141"/>
      <c r="Q1635" s="141" t="s">
        <v>20067</v>
      </c>
      <c r="R1635" s="141" t="s">
        <v>20068</v>
      </c>
      <c r="S1635" s="141"/>
      <c r="T1635" s="141" t="s">
        <v>20069</v>
      </c>
      <c r="U1635" s="141"/>
      <c r="V1635" s="141" t="s">
        <v>20070</v>
      </c>
      <c r="W1635" s="139" t="s">
        <v>4075</v>
      </c>
      <c r="X1635" s="141" t="s">
        <v>25</v>
      </c>
      <c r="Y1635" s="141" t="s">
        <v>27</v>
      </c>
      <c r="Z1635" s="141" t="s">
        <v>4</v>
      </c>
      <c r="AA1635" s="141" t="s">
        <v>34</v>
      </c>
      <c r="AB1635" s="141"/>
      <c r="AC1635" s="139" t="s">
        <v>6</v>
      </c>
      <c r="AD1635" s="380"/>
      <c r="AE1635" s="139" t="s">
        <v>102</v>
      </c>
      <c r="AF1635" s="139" t="s">
        <v>13071</v>
      </c>
      <c r="AG1635" s="139" t="s">
        <v>102</v>
      </c>
      <c r="AH1635" s="139" t="s">
        <v>1378</v>
      </c>
      <c r="AI1635" s="139"/>
      <c r="AJ1635" s="139" t="s">
        <v>46</v>
      </c>
      <c r="AK1635" s="139"/>
      <c r="AL1635" s="139"/>
      <c r="AM1635" s="141" t="s">
        <v>15</v>
      </c>
      <c r="AN1635" s="141" t="s">
        <v>8</v>
      </c>
      <c r="AO1635" s="139"/>
      <c r="AP1635" s="139" t="s">
        <v>46</v>
      </c>
      <c r="AQ1635" s="139"/>
      <c r="AR1635" s="381"/>
      <c r="AS1635" s="139" t="s">
        <v>4075</v>
      </c>
      <c r="AT1635" s="141" t="s">
        <v>43</v>
      </c>
      <c r="AU1635" s="141">
        <v>530</v>
      </c>
      <c r="AV1635" s="383"/>
      <c r="AW1635" s="385"/>
      <c r="AX1635" s="139" t="s">
        <v>154</v>
      </c>
      <c r="AY1635" t="s">
        <v>20071</v>
      </c>
      <c r="AZ1635">
        <v>12000</v>
      </c>
      <c r="BA1635" s="381"/>
      <c r="BB1635" s="139" t="s">
        <v>17</v>
      </c>
      <c r="BC1635" s="166"/>
      <c r="BD1635" s="166"/>
      <c r="BE1635" s="166"/>
      <c r="BF1635" s="166"/>
      <c r="BG1635" s="166"/>
      <c r="BH1635" s="308"/>
      <c r="BI1635" s="308"/>
      <c r="BJ1635" s="141" t="s">
        <v>26</v>
      </c>
      <c r="BK1635" s="141" t="s">
        <v>26</v>
      </c>
      <c r="BL1635" s="141"/>
      <c r="BM1635" s="141"/>
      <c r="BN1635" s="139" t="s">
        <v>4075</v>
      </c>
      <c r="BQ1635" s="141"/>
      <c r="BV1635" s="141"/>
      <c r="BX1635" s="141"/>
      <c r="BY1635" s="141"/>
      <c r="BZ1635" s="141"/>
      <c r="CA1635" s="141"/>
      <c r="CB1635" s="141"/>
      <c r="CC1635" s="141"/>
      <c r="CD1635" s="141"/>
      <c r="CE1635" s="141"/>
      <c r="CF1635" s="141"/>
      <c r="CG1635" s="141"/>
    </row>
    <row r="1636" spans="1:85" x14ac:dyDescent="0.35">
      <c r="A1636" s="155" t="s">
        <v>8610</v>
      </c>
      <c r="B1636" s="139" t="s">
        <v>4075</v>
      </c>
      <c r="C1636" s="18">
        <v>43017</v>
      </c>
      <c r="D1636" s="144">
        <v>6.1805555555555558E-2</v>
      </c>
      <c r="E1636" s="141" t="s">
        <v>2186</v>
      </c>
      <c r="F1636" s="141">
        <v>4</v>
      </c>
      <c r="G1636" s="141" t="s">
        <v>2891</v>
      </c>
      <c r="H1636" s="141">
        <v>2017</v>
      </c>
      <c r="I1636" s="18">
        <v>43017</v>
      </c>
      <c r="J1636" s="144"/>
      <c r="K1636" s="378"/>
      <c r="L1636" s="139" t="s">
        <v>4075</v>
      </c>
      <c r="M1636" s="141"/>
      <c r="N1636" s="248"/>
      <c r="O1636" s="141" t="s">
        <v>26</v>
      </c>
      <c r="P1636" s="141"/>
      <c r="Q1636" s="141" t="s">
        <v>8611</v>
      </c>
      <c r="R1636" s="141"/>
      <c r="S1636" s="141"/>
      <c r="T1636" s="141"/>
      <c r="U1636" s="141"/>
      <c r="V1636" s="141"/>
      <c r="W1636" s="139" t="s">
        <v>4075</v>
      </c>
      <c r="X1636" s="141" t="s">
        <v>25</v>
      </c>
      <c r="Y1636" s="141" t="s">
        <v>27</v>
      </c>
      <c r="Z1636" s="141" t="s">
        <v>4</v>
      </c>
      <c r="AA1636" s="141" t="s">
        <v>34</v>
      </c>
      <c r="AB1636" s="141"/>
      <c r="AC1636" s="139" t="s">
        <v>18049</v>
      </c>
      <c r="AD1636" s="380"/>
      <c r="AE1636" s="139" t="s">
        <v>102</v>
      </c>
      <c r="AF1636" s="139" t="s">
        <v>13068</v>
      </c>
      <c r="AG1636" s="139" t="s">
        <v>102</v>
      </c>
      <c r="AH1636" s="139" t="s">
        <v>1378</v>
      </c>
      <c r="AI1636" s="139" t="s">
        <v>7</v>
      </c>
      <c r="AJ1636" s="139" t="s">
        <v>7</v>
      </c>
      <c r="AK1636" s="139"/>
      <c r="AL1636" s="139"/>
      <c r="AM1636" s="141" t="s">
        <v>1527</v>
      </c>
      <c r="AN1636" s="141" t="s">
        <v>8</v>
      </c>
      <c r="AO1636" s="139" t="s">
        <v>1477</v>
      </c>
      <c r="AP1636" s="139" t="s">
        <v>7</v>
      </c>
      <c r="AQ1636" s="139"/>
      <c r="AR1636" s="381"/>
      <c r="AS1636" s="139" t="s">
        <v>4075</v>
      </c>
      <c r="AT1636" s="141" t="s">
        <v>1404</v>
      </c>
      <c r="AU1636" s="141"/>
      <c r="AV1636" s="383"/>
      <c r="AW1636" s="385"/>
      <c r="AX1636" s="139"/>
      <c r="AY1636" t="s">
        <v>19093</v>
      </c>
      <c r="BA1636" s="381"/>
      <c r="BB1636" s="139" t="s">
        <v>17</v>
      </c>
      <c r="BC1636" s="166"/>
      <c r="BD1636" s="166"/>
      <c r="BE1636" s="166"/>
      <c r="BF1636" s="166"/>
      <c r="BG1636" s="166"/>
      <c r="BH1636" s="308"/>
      <c r="BI1636" s="308"/>
      <c r="BJ1636" s="141" t="s">
        <v>26</v>
      </c>
      <c r="BK1636" s="141" t="s">
        <v>25</v>
      </c>
      <c r="BL1636" s="141" t="s">
        <v>13171</v>
      </c>
      <c r="BM1636" s="141" t="s">
        <v>13173</v>
      </c>
      <c r="BN1636" s="139" t="s">
        <v>4075</v>
      </c>
      <c r="BQ1636" s="141"/>
      <c r="BV1636" s="141"/>
      <c r="BX1636" s="141"/>
      <c r="BY1636" s="141"/>
      <c r="BZ1636" s="141"/>
      <c r="CA1636" s="141"/>
      <c r="CB1636" s="141"/>
      <c r="CC1636" s="141"/>
      <c r="CD1636" s="141"/>
      <c r="CE1636" s="141"/>
      <c r="CF1636" s="141"/>
      <c r="CG1636" s="141"/>
    </row>
    <row r="1637" spans="1:85" x14ac:dyDescent="0.35">
      <c r="A1637" s="155" t="s">
        <v>8612</v>
      </c>
      <c r="B1637" s="139" t="s">
        <v>4075</v>
      </c>
      <c r="C1637" s="18">
        <v>43017</v>
      </c>
      <c r="D1637" s="144">
        <v>5.9027777777777776E-2</v>
      </c>
      <c r="E1637" s="141" t="s">
        <v>2186</v>
      </c>
      <c r="F1637" s="141">
        <v>4</v>
      </c>
      <c r="G1637" s="141" t="s">
        <v>2891</v>
      </c>
      <c r="H1637" s="141">
        <v>2017</v>
      </c>
      <c r="I1637" s="18">
        <v>43016</v>
      </c>
      <c r="J1637" s="144">
        <v>0.92847222222222225</v>
      </c>
      <c r="K1637" s="378"/>
      <c r="L1637" s="139" t="s">
        <v>4075</v>
      </c>
      <c r="M1637" s="141"/>
      <c r="N1637" s="248"/>
      <c r="O1637" s="141" t="s">
        <v>26</v>
      </c>
      <c r="P1637" s="141"/>
      <c r="Q1637" s="141" t="s">
        <v>8613</v>
      </c>
      <c r="R1637" s="141" t="s">
        <v>8614</v>
      </c>
      <c r="S1637" s="141"/>
      <c r="T1637" s="141"/>
      <c r="U1637" s="141"/>
      <c r="V1637" s="141"/>
      <c r="W1637" s="139" t="s">
        <v>4075</v>
      </c>
      <c r="X1637" s="141" t="s">
        <v>25</v>
      </c>
      <c r="Y1637" s="141" t="s">
        <v>27</v>
      </c>
      <c r="Z1637" s="141" t="s">
        <v>4</v>
      </c>
      <c r="AA1637" s="141" t="s">
        <v>34</v>
      </c>
      <c r="AB1637" s="141"/>
      <c r="AC1637" s="139" t="s">
        <v>18048</v>
      </c>
      <c r="AD1637" s="380"/>
      <c r="AE1637" s="139" t="s">
        <v>102</v>
      </c>
      <c r="AF1637" s="139" t="s">
        <v>13077</v>
      </c>
      <c r="AG1637" s="139" t="s">
        <v>102</v>
      </c>
      <c r="AH1637" s="139" t="s">
        <v>1378</v>
      </c>
      <c r="AI1637" s="139" t="s">
        <v>1408</v>
      </c>
      <c r="AJ1637" s="139" t="s">
        <v>1408</v>
      </c>
      <c r="AK1637" s="139"/>
      <c r="AL1637" s="139"/>
      <c r="AM1637" s="141" t="s">
        <v>6</v>
      </c>
      <c r="AN1637" s="141" t="s">
        <v>8</v>
      </c>
      <c r="AO1637" s="139" t="s">
        <v>1614</v>
      </c>
      <c r="AP1637" s="139" t="s">
        <v>7</v>
      </c>
      <c r="AQ1637" s="139"/>
      <c r="AR1637" s="381"/>
      <c r="AS1637" s="139" t="s">
        <v>4075</v>
      </c>
      <c r="AT1637" s="141" t="s">
        <v>1404</v>
      </c>
      <c r="AU1637" s="141"/>
      <c r="AV1637" s="383"/>
      <c r="AW1637" s="385"/>
      <c r="AX1637" s="139"/>
      <c r="AY1637" t="s">
        <v>18413</v>
      </c>
      <c r="AZ1637">
        <v>21000</v>
      </c>
      <c r="BA1637" s="381"/>
      <c r="BB1637" s="139" t="s">
        <v>17</v>
      </c>
      <c r="BC1637" s="166">
        <v>10</v>
      </c>
      <c r="BD1637" s="166"/>
      <c r="BE1637" s="166"/>
      <c r="BF1637" s="166"/>
      <c r="BG1637" s="166"/>
      <c r="BH1637" s="308"/>
      <c r="BI1637" s="308"/>
      <c r="BJ1637" s="141" t="s">
        <v>26</v>
      </c>
      <c r="BK1637" s="141" t="s">
        <v>25</v>
      </c>
      <c r="BL1637" s="141" t="s">
        <v>13171</v>
      </c>
      <c r="BM1637" s="141" t="s">
        <v>13172</v>
      </c>
      <c r="BN1637" s="139" t="s">
        <v>4075</v>
      </c>
      <c r="BQ1637" s="141"/>
      <c r="BV1637" s="141"/>
      <c r="BX1637" s="141"/>
      <c r="BY1637" s="141"/>
      <c r="BZ1637" s="141"/>
      <c r="CA1637" s="141"/>
      <c r="CB1637" s="141"/>
      <c r="CC1637" s="141"/>
      <c r="CD1637" s="141"/>
      <c r="CE1637" s="141"/>
      <c r="CF1637" s="141"/>
      <c r="CG1637" s="141"/>
    </row>
    <row r="1638" spans="1:85" x14ac:dyDescent="0.35">
      <c r="A1638" s="155" t="s">
        <v>8593</v>
      </c>
      <c r="B1638" s="139" t="s">
        <v>4075</v>
      </c>
      <c r="C1638" s="18">
        <v>43018</v>
      </c>
      <c r="D1638" s="144">
        <v>0.67847222222222225</v>
      </c>
      <c r="E1638" s="141" t="s">
        <v>2186</v>
      </c>
      <c r="F1638" s="141">
        <v>4</v>
      </c>
      <c r="G1638" s="141" t="s">
        <v>2891</v>
      </c>
      <c r="H1638" s="141">
        <v>2017</v>
      </c>
      <c r="I1638" s="18">
        <v>43018</v>
      </c>
      <c r="J1638" s="144"/>
      <c r="K1638" s="378"/>
      <c r="L1638" s="139" t="s">
        <v>4075</v>
      </c>
      <c r="M1638" s="141"/>
      <c r="N1638" s="248"/>
      <c r="O1638" s="141" t="s">
        <v>26</v>
      </c>
      <c r="P1638" s="141"/>
      <c r="Q1638" s="141" t="s">
        <v>8594</v>
      </c>
      <c r="R1638" s="141"/>
      <c r="S1638" s="141"/>
      <c r="T1638" s="141"/>
      <c r="U1638" s="141"/>
      <c r="V1638" s="141"/>
      <c r="W1638" s="139" t="s">
        <v>4075</v>
      </c>
      <c r="X1638" s="141" t="s">
        <v>25</v>
      </c>
      <c r="Y1638" s="141" t="s">
        <v>27</v>
      </c>
      <c r="Z1638" s="141" t="s">
        <v>4</v>
      </c>
      <c r="AA1638" s="141" t="s">
        <v>34</v>
      </c>
      <c r="AB1638" s="141"/>
      <c r="AC1638" s="139" t="s">
        <v>18050</v>
      </c>
      <c r="AD1638" s="380"/>
      <c r="AE1638" s="139" t="s">
        <v>102</v>
      </c>
      <c r="AF1638" s="139" t="s">
        <v>13068</v>
      </c>
      <c r="AG1638" s="139" t="s">
        <v>102</v>
      </c>
      <c r="AH1638" s="139" t="s">
        <v>1378</v>
      </c>
      <c r="AI1638" s="139" t="s">
        <v>7</v>
      </c>
      <c r="AJ1638" s="139" t="s">
        <v>7</v>
      </c>
      <c r="AK1638" s="139"/>
      <c r="AL1638" s="139"/>
      <c r="AM1638" s="141" t="s">
        <v>1527</v>
      </c>
      <c r="AN1638" s="141" t="s">
        <v>8</v>
      </c>
      <c r="AO1638" s="139" t="s">
        <v>1477</v>
      </c>
      <c r="AP1638" s="139" t="s">
        <v>7</v>
      </c>
      <c r="AQ1638" s="139"/>
      <c r="AR1638" s="381"/>
      <c r="AS1638" s="139" t="s">
        <v>4075</v>
      </c>
      <c r="AT1638" s="141" t="s">
        <v>1404</v>
      </c>
      <c r="AU1638" s="141"/>
      <c r="AV1638" s="383"/>
      <c r="AW1638" s="385"/>
      <c r="AX1638" s="139"/>
      <c r="AY1638" t="s">
        <v>19094</v>
      </c>
      <c r="BA1638" s="381"/>
      <c r="BB1638" s="139" t="s">
        <v>17</v>
      </c>
      <c r="BC1638" s="166"/>
      <c r="BD1638" s="166"/>
      <c r="BE1638" s="166"/>
      <c r="BF1638" s="166"/>
      <c r="BG1638" s="166"/>
      <c r="BH1638" s="308"/>
      <c r="BI1638" s="308"/>
      <c r="BJ1638" s="141" t="s">
        <v>26</v>
      </c>
      <c r="BK1638" s="141" t="s">
        <v>26</v>
      </c>
      <c r="BL1638" s="141"/>
      <c r="BM1638" s="141"/>
      <c r="BN1638" s="139" t="s">
        <v>4075</v>
      </c>
      <c r="BQ1638" s="141"/>
      <c r="BV1638" s="141"/>
      <c r="BX1638" s="141"/>
      <c r="BY1638" s="141"/>
      <c r="BZ1638" s="141"/>
      <c r="CA1638" s="141"/>
      <c r="CB1638" s="141"/>
      <c r="CC1638" s="141"/>
      <c r="CD1638" s="141"/>
      <c r="CE1638" s="141"/>
      <c r="CF1638" s="141"/>
      <c r="CG1638" s="141"/>
    </row>
    <row r="1639" spans="1:85" x14ac:dyDescent="0.35">
      <c r="A1639" s="155" t="s">
        <v>8590</v>
      </c>
      <c r="B1639" s="139" t="s">
        <v>4075</v>
      </c>
      <c r="C1639" s="18">
        <v>43018</v>
      </c>
      <c r="D1639" s="144">
        <v>0.68680555555555556</v>
      </c>
      <c r="E1639" s="141" t="s">
        <v>2186</v>
      </c>
      <c r="F1639" s="141">
        <v>4</v>
      </c>
      <c r="G1639" s="141" t="s">
        <v>2891</v>
      </c>
      <c r="H1639" s="141">
        <v>2017</v>
      </c>
      <c r="I1639" s="18">
        <v>43018</v>
      </c>
      <c r="J1639" s="144">
        <v>0.6743055555555556</v>
      </c>
      <c r="K1639" s="378"/>
      <c r="L1639" s="139" t="s">
        <v>4075</v>
      </c>
      <c r="M1639" s="141"/>
      <c r="N1639" s="248"/>
      <c r="O1639" s="141" t="s">
        <v>26</v>
      </c>
      <c r="P1639" s="141"/>
      <c r="Q1639" s="141" t="s">
        <v>8591</v>
      </c>
      <c r="R1639" s="141" t="s">
        <v>8592</v>
      </c>
      <c r="S1639" s="141"/>
      <c r="T1639" s="141"/>
      <c r="U1639" s="141">
        <v>113719798</v>
      </c>
      <c r="V1639" s="141"/>
      <c r="W1639" s="139" t="s">
        <v>4075</v>
      </c>
      <c r="X1639" s="141" t="s">
        <v>25</v>
      </c>
      <c r="Y1639" s="141" t="s">
        <v>27</v>
      </c>
      <c r="Z1639" s="141" t="s">
        <v>4</v>
      </c>
      <c r="AA1639" s="141" t="s">
        <v>34</v>
      </c>
      <c r="AB1639" s="141"/>
      <c r="AC1639" s="139" t="s">
        <v>18047</v>
      </c>
      <c r="AD1639" s="380"/>
      <c r="AE1639" s="139" t="s">
        <v>102</v>
      </c>
      <c r="AF1639" s="139" t="s">
        <v>13068</v>
      </c>
      <c r="AG1639" s="139" t="s">
        <v>102</v>
      </c>
      <c r="AH1639" s="139" t="s">
        <v>1378</v>
      </c>
      <c r="AI1639" s="139" t="s">
        <v>7</v>
      </c>
      <c r="AJ1639" s="139" t="s">
        <v>7</v>
      </c>
      <c r="AK1639" s="139"/>
      <c r="AL1639" s="139"/>
      <c r="AM1639" s="141" t="s">
        <v>1528</v>
      </c>
      <c r="AN1639" s="141" t="s">
        <v>8</v>
      </c>
      <c r="AO1639" s="139" t="s">
        <v>1614</v>
      </c>
      <c r="AP1639" s="139" t="s">
        <v>7</v>
      </c>
      <c r="AQ1639" s="139"/>
      <c r="AR1639" s="381"/>
      <c r="AS1639" s="139" t="s">
        <v>4075</v>
      </c>
      <c r="AT1639" s="141" t="s">
        <v>1404</v>
      </c>
      <c r="AU1639" s="141"/>
      <c r="AV1639" s="383"/>
      <c r="AW1639" s="385"/>
      <c r="AX1639" s="139"/>
      <c r="AY1639" t="s">
        <v>19095</v>
      </c>
      <c r="AZ1639">
        <v>12000</v>
      </c>
      <c r="BA1639" s="381"/>
      <c r="BB1639" s="139" t="s">
        <v>1450</v>
      </c>
      <c r="BC1639" s="166"/>
      <c r="BD1639" s="166"/>
      <c r="BE1639" s="166"/>
      <c r="BF1639" s="166"/>
      <c r="BG1639" s="166"/>
      <c r="BH1639" s="308"/>
      <c r="BI1639" s="308"/>
      <c r="BJ1639" s="141" t="s">
        <v>26</v>
      </c>
      <c r="BK1639" s="141" t="s">
        <v>26</v>
      </c>
      <c r="BL1639" s="141"/>
      <c r="BM1639" s="141"/>
      <c r="BN1639" s="139" t="s">
        <v>4075</v>
      </c>
      <c r="BQ1639" s="141"/>
      <c r="BV1639" s="141"/>
      <c r="BX1639" s="141"/>
      <c r="BY1639" s="141"/>
      <c r="BZ1639" s="141"/>
      <c r="CA1639" s="141"/>
      <c r="CB1639" s="141"/>
      <c r="CC1639" s="141"/>
      <c r="CD1639" s="141"/>
      <c r="CE1639" s="141"/>
      <c r="CF1639" s="141"/>
      <c r="CG1639" s="141"/>
    </row>
    <row r="1640" spans="1:85" x14ac:dyDescent="0.35">
      <c r="A1640" s="155" t="s">
        <v>8597</v>
      </c>
      <c r="B1640" s="139" t="s">
        <v>4075</v>
      </c>
      <c r="C1640" s="18">
        <v>43018</v>
      </c>
      <c r="D1640" s="144">
        <v>0.47222222222222221</v>
      </c>
      <c r="E1640" s="141" t="s">
        <v>2186</v>
      </c>
      <c r="F1640" s="141">
        <v>4</v>
      </c>
      <c r="G1640" s="141" t="s">
        <v>2891</v>
      </c>
      <c r="H1640" s="141">
        <v>2017</v>
      </c>
      <c r="I1640" s="18">
        <v>43018</v>
      </c>
      <c r="J1640" s="144">
        <v>0.47222222222222221</v>
      </c>
      <c r="K1640" s="378"/>
      <c r="L1640" s="139" t="s">
        <v>4075</v>
      </c>
      <c r="M1640" s="141" t="s">
        <v>5623</v>
      </c>
      <c r="N1640" s="248"/>
      <c r="O1640" s="141" t="s">
        <v>25</v>
      </c>
      <c r="P1640" s="141"/>
      <c r="Q1640" s="141"/>
      <c r="R1640" s="141" t="s">
        <v>8598</v>
      </c>
      <c r="S1640" s="141"/>
      <c r="T1640" s="141"/>
      <c r="U1640" s="141"/>
      <c r="V1640" s="141"/>
      <c r="W1640" s="139" t="s">
        <v>4075</v>
      </c>
      <c r="X1640" s="141" t="s">
        <v>25</v>
      </c>
      <c r="Y1640" s="141" t="s">
        <v>27</v>
      </c>
      <c r="Z1640" s="141"/>
      <c r="AA1640" s="141" t="s">
        <v>34</v>
      </c>
      <c r="AB1640" s="141"/>
      <c r="AC1640" s="139" t="s">
        <v>115</v>
      </c>
      <c r="AD1640" s="380"/>
      <c r="AE1640" s="139" t="s">
        <v>4</v>
      </c>
      <c r="AF1640" s="139" t="s">
        <v>13073</v>
      </c>
      <c r="AG1640" s="139" t="s">
        <v>4</v>
      </c>
      <c r="AH1640" s="139" t="s">
        <v>1380</v>
      </c>
      <c r="AI1640" s="139" t="s">
        <v>1381</v>
      </c>
      <c r="AJ1640" s="139"/>
      <c r="AK1640" s="139" t="s">
        <v>15678</v>
      </c>
      <c r="AL1640" s="139" t="s">
        <v>1563</v>
      </c>
      <c r="AM1640" s="141" t="s">
        <v>4004</v>
      </c>
      <c r="AN1640" s="141" t="s">
        <v>8</v>
      </c>
      <c r="AO1640" s="139"/>
      <c r="AP1640" s="139" t="s">
        <v>1563</v>
      </c>
      <c r="AQ1640" s="139"/>
      <c r="AR1640" s="381"/>
      <c r="AS1640" s="139" t="s">
        <v>4075</v>
      </c>
      <c r="AT1640" s="141" t="s">
        <v>44</v>
      </c>
      <c r="AU1640" s="141">
        <v>180</v>
      </c>
      <c r="AV1640" s="383"/>
      <c r="AW1640" s="385"/>
      <c r="AX1640" s="139"/>
      <c r="BA1640" s="381"/>
      <c r="BB1640" s="139" t="s">
        <v>1446</v>
      </c>
      <c r="BC1640" s="166">
        <v>0.25</v>
      </c>
      <c r="BD1640" s="166"/>
      <c r="BE1640" s="166"/>
      <c r="BF1640" s="166"/>
      <c r="BG1640" s="166"/>
      <c r="BH1640" s="308"/>
      <c r="BI1640" s="308"/>
      <c r="BJ1640" s="141" t="s">
        <v>26</v>
      </c>
      <c r="BK1640" s="141" t="s">
        <v>26</v>
      </c>
      <c r="BL1640" s="141"/>
      <c r="BM1640" s="141"/>
      <c r="BN1640" s="139" t="s">
        <v>4075</v>
      </c>
      <c r="BQ1640" s="141" t="s">
        <v>15908</v>
      </c>
      <c r="BR1640" s="135" t="s">
        <v>15680</v>
      </c>
      <c r="BT1640" s="135" t="s">
        <v>15385</v>
      </c>
      <c r="BU1640" s="135" t="s">
        <v>15369</v>
      </c>
      <c r="BV1640" s="141" t="s">
        <v>2059</v>
      </c>
      <c r="BW1640" s="135" t="s">
        <v>13274</v>
      </c>
      <c r="BX1640" s="141" t="s">
        <v>12</v>
      </c>
      <c r="BY1640" s="141" t="s">
        <v>12</v>
      </c>
      <c r="BZ1640" s="141" t="s">
        <v>26</v>
      </c>
      <c r="CA1640" s="141" t="s">
        <v>1848</v>
      </c>
      <c r="CB1640" s="141"/>
      <c r="CC1640" s="141" t="s">
        <v>13</v>
      </c>
      <c r="CD1640" s="141" t="s">
        <v>34</v>
      </c>
      <c r="CE1640" s="141" t="s">
        <v>15450</v>
      </c>
      <c r="CF1640" s="141" t="s">
        <v>15451</v>
      </c>
      <c r="CG1640" s="141" t="s">
        <v>4004</v>
      </c>
    </row>
    <row r="1641" spans="1:85" x14ac:dyDescent="0.35">
      <c r="A1641" s="155" t="s">
        <v>8595</v>
      </c>
      <c r="B1641" s="139" t="s">
        <v>4075</v>
      </c>
      <c r="C1641" s="18">
        <v>43018</v>
      </c>
      <c r="D1641" s="144">
        <v>0.56666666666666665</v>
      </c>
      <c r="E1641" s="141" t="s">
        <v>2186</v>
      </c>
      <c r="F1641" s="141">
        <v>4</v>
      </c>
      <c r="G1641" s="141" t="s">
        <v>2891</v>
      </c>
      <c r="H1641" s="141">
        <v>2017</v>
      </c>
      <c r="I1641" s="18">
        <v>43018</v>
      </c>
      <c r="J1641" s="144"/>
      <c r="K1641" s="378"/>
      <c r="L1641" s="139" t="s">
        <v>4075</v>
      </c>
      <c r="M1641" s="141"/>
      <c r="N1641" s="248"/>
      <c r="O1641" s="141" t="s">
        <v>26</v>
      </c>
      <c r="P1641" s="141"/>
      <c r="Q1641" s="141" t="s">
        <v>8596</v>
      </c>
      <c r="R1641" s="141"/>
      <c r="S1641" s="141"/>
      <c r="T1641" s="141"/>
      <c r="U1641" s="141"/>
      <c r="V1641" s="141"/>
      <c r="W1641" s="139" t="s">
        <v>4075</v>
      </c>
      <c r="X1641" s="141" t="s">
        <v>25</v>
      </c>
      <c r="Y1641" s="141" t="s">
        <v>27</v>
      </c>
      <c r="Z1641" s="141" t="s">
        <v>4</v>
      </c>
      <c r="AA1641" s="141" t="s">
        <v>34</v>
      </c>
      <c r="AB1641" s="141"/>
      <c r="AC1641" s="139" t="s">
        <v>18049</v>
      </c>
      <c r="AD1641" s="380"/>
      <c r="AE1641" s="139" t="s">
        <v>4</v>
      </c>
      <c r="AF1641" s="139" t="s">
        <v>13073</v>
      </c>
      <c r="AG1641" s="139" t="s">
        <v>4</v>
      </c>
      <c r="AH1641" s="139" t="s">
        <v>1378</v>
      </c>
      <c r="AI1641" s="139" t="s">
        <v>15678</v>
      </c>
      <c r="AJ1641" s="139"/>
      <c r="AK1641" s="139" t="s">
        <v>15678</v>
      </c>
      <c r="AL1641" s="139" t="s">
        <v>7</v>
      </c>
      <c r="AM1641" s="141" t="s">
        <v>6</v>
      </c>
      <c r="AN1641" s="141" t="s">
        <v>8</v>
      </c>
      <c r="AO1641" s="139" t="s">
        <v>1477</v>
      </c>
      <c r="AP1641" s="139" t="s">
        <v>7</v>
      </c>
      <c r="AQ1641" s="139"/>
      <c r="AR1641" s="381"/>
      <c r="AS1641" s="139" t="s">
        <v>4075</v>
      </c>
      <c r="AT1641" s="141" t="s">
        <v>43</v>
      </c>
      <c r="AU1641" s="141">
        <v>154</v>
      </c>
      <c r="AV1641" s="383"/>
      <c r="AW1641" s="385"/>
      <c r="AX1641" s="139"/>
      <c r="AY1641" t="s">
        <v>18524</v>
      </c>
      <c r="BA1641" s="381"/>
      <c r="BB1641" s="139" t="s">
        <v>1450</v>
      </c>
      <c r="BC1641" s="166"/>
      <c r="BD1641" s="166"/>
      <c r="BE1641" s="166"/>
      <c r="BF1641" s="166"/>
      <c r="BG1641" s="166"/>
      <c r="BH1641" s="308"/>
      <c r="BI1641" s="308"/>
      <c r="BJ1641" s="141" t="s">
        <v>26</v>
      </c>
      <c r="BK1641" s="141" t="s">
        <v>26</v>
      </c>
      <c r="BL1641" s="141"/>
      <c r="BM1641" s="141"/>
      <c r="BN1641" s="139" t="s">
        <v>4075</v>
      </c>
      <c r="BQ1641" s="141"/>
      <c r="BV1641" s="141"/>
      <c r="BX1641" s="141"/>
      <c r="BY1641" s="141"/>
      <c r="BZ1641" s="141"/>
      <c r="CA1641" s="141"/>
      <c r="CB1641" s="141"/>
      <c r="CC1641" s="141"/>
      <c r="CD1641" s="141"/>
      <c r="CE1641" s="141"/>
      <c r="CF1641" s="141"/>
      <c r="CG1641" s="141"/>
    </row>
    <row r="1642" spans="1:85" x14ac:dyDescent="0.35">
      <c r="A1642" s="155" t="s">
        <v>8585</v>
      </c>
      <c r="B1642" s="139" t="s">
        <v>4075</v>
      </c>
      <c r="C1642" s="18">
        <v>43019</v>
      </c>
      <c r="D1642" s="144">
        <v>0.69513888888888886</v>
      </c>
      <c r="E1642" s="141" t="s">
        <v>2186</v>
      </c>
      <c r="F1642" s="141">
        <v>4</v>
      </c>
      <c r="G1642" s="141" t="s">
        <v>2891</v>
      </c>
      <c r="H1642" s="141">
        <v>2017</v>
      </c>
      <c r="I1642" s="18">
        <v>43019</v>
      </c>
      <c r="J1642" s="144"/>
      <c r="K1642" s="378"/>
      <c r="L1642" s="139" t="s">
        <v>4075</v>
      </c>
      <c r="M1642" s="141"/>
      <c r="N1642" s="248"/>
      <c r="O1642" s="141" t="s">
        <v>26</v>
      </c>
      <c r="P1642" s="141"/>
      <c r="Q1642" s="141" t="s">
        <v>8586</v>
      </c>
      <c r="R1642" s="141"/>
      <c r="S1642" s="141"/>
      <c r="T1642" s="141"/>
      <c r="U1642" s="141"/>
      <c r="V1642" s="141"/>
      <c r="W1642" s="139" t="s">
        <v>4075</v>
      </c>
      <c r="X1642" s="141" t="s">
        <v>25</v>
      </c>
      <c r="Y1642" s="141" t="s">
        <v>27</v>
      </c>
      <c r="Z1642" s="141" t="s">
        <v>4</v>
      </c>
      <c r="AA1642" s="141" t="s">
        <v>34</v>
      </c>
      <c r="AB1642" s="141"/>
      <c r="AC1642" s="139" t="s">
        <v>18049</v>
      </c>
      <c r="AD1642" s="380"/>
      <c r="AE1642" s="139" t="s">
        <v>102</v>
      </c>
      <c r="AF1642" s="139" t="s">
        <v>13071</v>
      </c>
      <c r="AG1642" s="139" t="s">
        <v>102</v>
      </c>
      <c r="AH1642" s="139" t="s">
        <v>1378</v>
      </c>
      <c r="AI1642" s="139"/>
      <c r="AJ1642" s="139"/>
      <c r="AK1642" s="139"/>
      <c r="AL1642" s="139"/>
      <c r="AM1642" s="141" t="s">
        <v>6</v>
      </c>
      <c r="AN1642" s="141" t="s">
        <v>8</v>
      </c>
      <c r="AO1642" s="139" t="s">
        <v>1477</v>
      </c>
      <c r="AP1642" s="139" t="s">
        <v>7</v>
      </c>
      <c r="AQ1642" s="139"/>
      <c r="AR1642" s="381"/>
      <c r="AS1642" s="139" t="s">
        <v>4075</v>
      </c>
      <c r="AT1642" s="141" t="s">
        <v>1404</v>
      </c>
      <c r="AU1642" s="141"/>
      <c r="AV1642" s="383"/>
      <c r="AW1642" s="385"/>
      <c r="AX1642" s="139"/>
      <c r="AY1642" t="s">
        <v>19096</v>
      </c>
      <c r="BA1642" s="381"/>
      <c r="BB1642" s="139" t="s">
        <v>17</v>
      </c>
      <c r="BC1642" s="166"/>
      <c r="BD1642" s="166"/>
      <c r="BE1642" s="166"/>
      <c r="BF1642" s="166"/>
      <c r="BG1642" s="166"/>
      <c r="BH1642" s="308"/>
      <c r="BI1642" s="308"/>
      <c r="BJ1642" s="141" t="s">
        <v>26</v>
      </c>
      <c r="BK1642" s="141" t="s">
        <v>25</v>
      </c>
      <c r="BL1642" s="141" t="s">
        <v>13169</v>
      </c>
      <c r="BM1642" s="141" t="s">
        <v>13170</v>
      </c>
      <c r="BN1642" s="139" t="s">
        <v>4075</v>
      </c>
      <c r="BQ1642" s="141"/>
      <c r="BV1642" s="141"/>
      <c r="BX1642" s="141"/>
      <c r="BY1642" s="141"/>
      <c r="BZ1642" s="141"/>
      <c r="CA1642" s="141"/>
      <c r="CB1642" s="141"/>
      <c r="CC1642" s="141"/>
      <c r="CD1642" s="141"/>
      <c r="CE1642" s="141"/>
      <c r="CF1642" s="141"/>
      <c r="CG1642" s="141"/>
    </row>
    <row r="1643" spans="1:85" x14ac:dyDescent="0.35">
      <c r="A1643" s="155" t="s">
        <v>8587</v>
      </c>
      <c r="B1643" s="139" t="s">
        <v>4075</v>
      </c>
      <c r="C1643" s="18">
        <v>43019</v>
      </c>
      <c r="D1643" s="144">
        <v>0.49791666666666667</v>
      </c>
      <c r="E1643" s="141" t="s">
        <v>2186</v>
      </c>
      <c r="F1643" s="141">
        <v>4</v>
      </c>
      <c r="G1643" s="141" t="s">
        <v>2891</v>
      </c>
      <c r="H1643" s="141">
        <v>2017</v>
      </c>
      <c r="I1643" s="18">
        <v>43019</v>
      </c>
      <c r="J1643" s="144">
        <v>0.53125</v>
      </c>
      <c r="K1643" s="378"/>
      <c r="L1643" s="139" t="s">
        <v>4075</v>
      </c>
      <c r="M1643" s="141"/>
      <c r="N1643" s="248"/>
      <c r="O1643" s="141" t="s">
        <v>26</v>
      </c>
      <c r="P1643" s="141"/>
      <c r="Q1643" s="141" t="s">
        <v>8588</v>
      </c>
      <c r="R1643" s="141" t="s">
        <v>8589</v>
      </c>
      <c r="S1643" s="141"/>
      <c r="T1643" s="141"/>
      <c r="U1643" s="141"/>
      <c r="V1643" s="141"/>
      <c r="W1643" s="139" t="s">
        <v>4075</v>
      </c>
      <c r="X1643" s="141" t="s">
        <v>25</v>
      </c>
      <c r="Y1643" s="141" t="s">
        <v>27</v>
      </c>
      <c r="Z1643" s="141" t="s">
        <v>4</v>
      </c>
      <c r="AA1643" s="141" t="s">
        <v>34</v>
      </c>
      <c r="AB1643" s="141"/>
      <c r="AC1643" s="139" t="s">
        <v>18049</v>
      </c>
      <c r="AD1643" s="380"/>
      <c r="AE1643" s="139" t="s">
        <v>4</v>
      </c>
      <c r="AF1643" s="139" t="s">
        <v>13073</v>
      </c>
      <c r="AG1643" s="139" t="s">
        <v>4</v>
      </c>
      <c r="AH1643" s="139" t="s">
        <v>1378</v>
      </c>
      <c r="AI1643" s="139" t="s">
        <v>15678</v>
      </c>
      <c r="AJ1643" s="139"/>
      <c r="AK1643" s="139" t="s">
        <v>15678</v>
      </c>
      <c r="AL1643" s="139" t="s">
        <v>7</v>
      </c>
      <c r="AM1643" s="141" t="s">
        <v>6</v>
      </c>
      <c r="AN1643" s="141" t="s">
        <v>8</v>
      </c>
      <c r="AO1643" s="139" t="s">
        <v>1614</v>
      </c>
      <c r="AP1643" s="139" t="s">
        <v>7</v>
      </c>
      <c r="AQ1643" s="139"/>
      <c r="AR1643" s="381"/>
      <c r="AS1643" s="139" t="s">
        <v>4075</v>
      </c>
      <c r="AT1643" s="141" t="s">
        <v>44</v>
      </c>
      <c r="AU1643" s="141">
        <v>140</v>
      </c>
      <c r="AV1643" s="383"/>
      <c r="AW1643" s="385"/>
      <c r="AX1643" s="139"/>
      <c r="AY1643" t="s">
        <v>19097</v>
      </c>
      <c r="AZ1643">
        <v>12000</v>
      </c>
      <c r="BA1643" s="381"/>
      <c r="BB1643" s="139" t="s">
        <v>1451</v>
      </c>
      <c r="BC1643" s="166"/>
      <c r="BD1643" s="166"/>
      <c r="BE1643" s="166"/>
      <c r="BF1643" s="166"/>
      <c r="BG1643" s="166"/>
      <c r="BH1643" s="308"/>
      <c r="BI1643" s="308"/>
      <c r="BJ1643" s="141" t="s">
        <v>26</v>
      </c>
      <c r="BK1643" s="141" t="s">
        <v>26</v>
      </c>
      <c r="BL1643" s="141"/>
      <c r="BM1643" s="141"/>
      <c r="BN1643" s="139" t="s">
        <v>4075</v>
      </c>
      <c r="BQ1643" s="141" t="s">
        <v>15912</v>
      </c>
      <c r="BR1643" s="135" t="s">
        <v>15702</v>
      </c>
      <c r="BT1643" s="135" t="s">
        <v>3884</v>
      </c>
      <c r="BV1643" s="141"/>
      <c r="BX1643" s="141"/>
      <c r="BY1643" s="141"/>
      <c r="BZ1643" s="141"/>
      <c r="CA1643" s="141"/>
      <c r="CB1643" s="141"/>
      <c r="CC1643" s="141"/>
      <c r="CD1643" s="141"/>
      <c r="CE1643" s="141"/>
      <c r="CF1643" s="141"/>
      <c r="CG1643" s="141"/>
    </row>
    <row r="1644" spans="1:85" x14ac:dyDescent="0.35">
      <c r="A1644" s="155" t="s">
        <v>8576</v>
      </c>
      <c r="B1644" s="139" t="s">
        <v>4075</v>
      </c>
      <c r="C1644" s="18">
        <v>43021</v>
      </c>
      <c r="D1644" s="144">
        <v>0.80924768518518519</v>
      </c>
      <c r="E1644" s="141" t="s">
        <v>2186</v>
      </c>
      <c r="F1644" s="141">
        <v>4</v>
      </c>
      <c r="G1644" s="141" t="s">
        <v>2891</v>
      </c>
      <c r="H1644" s="141">
        <v>2017</v>
      </c>
      <c r="I1644" s="18">
        <v>43021</v>
      </c>
      <c r="J1644" s="144">
        <v>0.80902777777777779</v>
      </c>
      <c r="K1644" s="378"/>
      <c r="L1644" s="139" t="s">
        <v>4075</v>
      </c>
      <c r="M1644" s="141" t="s">
        <v>28</v>
      </c>
      <c r="N1644" s="248">
        <v>44245</v>
      </c>
      <c r="O1644" s="141" t="s">
        <v>25</v>
      </c>
      <c r="P1644" s="141"/>
      <c r="Q1644" s="141" t="s">
        <v>8577</v>
      </c>
      <c r="R1644" s="141" t="s">
        <v>8578</v>
      </c>
      <c r="S1644" s="141"/>
      <c r="T1644" s="141" t="s">
        <v>17130</v>
      </c>
      <c r="U1644" s="141">
        <v>113729749</v>
      </c>
      <c r="V1644" s="141"/>
      <c r="W1644" s="139" t="s">
        <v>4075</v>
      </c>
      <c r="X1644" s="141" t="s">
        <v>25</v>
      </c>
      <c r="Y1644" s="141" t="s">
        <v>27</v>
      </c>
      <c r="Z1644" s="141"/>
      <c r="AA1644" s="141" t="s">
        <v>34</v>
      </c>
      <c r="AB1644" s="141"/>
      <c r="AC1644" s="139" t="s">
        <v>18047</v>
      </c>
      <c r="AD1644" s="380"/>
      <c r="AE1644" s="139" t="s">
        <v>103</v>
      </c>
      <c r="AF1644" s="139" t="s">
        <v>13075</v>
      </c>
      <c r="AG1644" s="139" t="s">
        <v>103</v>
      </c>
      <c r="AH1644" s="139" t="s">
        <v>1380</v>
      </c>
      <c r="AI1644" s="139" t="s">
        <v>7340</v>
      </c>
      <c r="AJ1644" s="139"/>
      <c r="AK1644" s="139" t="s">
        <v>7340</v>
      </c>
      <c r="AL1644" s="139" t="s">
        <v>1408</v>
      </c>
      <c r="AM1644" s="141" t="s">
        <v>15</v>
      </c>
      <c r="AN1644" s="141" t="s">
        <v>8</v>
      </c>
      <c r="AO1644" s="139"/>
      <c r="AP1644" s="139" t="s">
        <v>1408</v>
      </c>
      <c r="AQ1644" s="139"/>
      <c r="AR1644" s="381"/>
      <c r="AS1644" s="139" t="s">
        <v>4075</v>
      </c>
      <c r="AT1644" s="141" t="s">
        <v>1404</v>
      </c>
      <c r="AU1644" s="141"/>
      <c r="AV1644" s="383"/>
      <c r="AW1644" s="385"/>
      <c r="AX1644" s="139" t="s">
        <v>45</v>
      </c>
      <c r="AY1644" t="s">
        <v>19098</v>
      </c>
      <c r="BA1644" s="381"/>
      <c r="BB1644" s="139" t="s">
        <v>1444</v>
      </c>
      <c r="BC1644" s="166"/>
      <c r="BD1644" s="166"/>
      <c r="BE1644" s="166"/>
      <c r="BF1644" s="166"/>
      <c r="BG1644" s="166"/>
      <c r="BH1644" s="308"/>
      <c r="BI1644" s="308"/>
      <c r="BJ1644" s="141" t="s">
        <v>26</v>
      </c>
      <c r="BK1644" s="141" t="s">
        <v>26</v>
      </c>
      <c r="BL1644" s="141"/>
      <c r="BM1644" s="141"/>
      <c r="BN1644" s="139" t="s">
        <v>4075</v>
      </c>
      <c r="BQ1644" s="141"/>
      <c r="BV1644" s="141"/>
      <c r="BX1644" s="141"/>
      <c r="BY1644" s="141"/>
      <c r="BZ1644" s="141"/>
      <c r="CA1644" s="141"/>
      <c r="CB1644" s="141"/>
      <c r="CC1644" s="141"/>
      <c r="CD1644" s="141"/>
      <c r="CE1644" s="141"/>
      <c r="CF1644" s="141"/>
      <c r="CG1644" s="141"/>
    </row>
    <row r="1645" spans="1:85" x14ac:dyDescent="0.35">
      <c r="A1645" s="155" t="s">
        <v>8573</v>
      </c>
      <c r="B1645" s="139" t="s">
        <v>4075</v>
      </c>
      <c r="C1645" s="18">
        <v>43021</v>
      </c>
      <c r="D1645" s="144">
        <v>0.92986111111111114</v>
      </c>
      <c r="E1645" s="141" t="s">
        <v>2186</v>
      </c>
      <c r="F1645" s="141">
        <v>4</v>
      </c>
      <c r="G1645" s="141" t="s">
        <v>2891</v>
      </c>
      <c r="H1645" s="141">
        <v>2017</v>
      </c>
      <c r="I1645" s="18">
        <v>43021</v>
      </c>
      <c r="J1645" s="144">
        <v>0.9291666666666667</v>
      </c>
      <c r="K1645" s="378"/>
      <c r="L1645" s="139" t="s">
        <v>4075</v>
      </c>
      <c r="M1645" s="141"/>
      <c r="N1645" s="248"/>
      <c r="O1645" s="141" t="s">
        <v>26</v>
      </c>
      <c r="P1645" s="141"/>
      <c r="Q1645" s="141" t="s">
        <v>8574</v>
      </c>
      <c r="R1645" s="141" t="s">
        <v>8575</v>
      </c>
      <c r="S1645" s="141"/>
      <c r="T1645" s="141"/>
      <c r="U1645" s="141"/>
      <c r="V1645" s="141"/>
      <c r="W1645" s="139" t="s">
        <v>4075</v>
      </c>
      <c r="X1645" s="141" t="s">
        <v>25</v>
      </c>
      <c r="Y1645" s="141" t="s">
        <v>27</v>
      </c>
      <c r="Z1645" s="141" t="s">
        <v>4</v>
      </c>
      <c r="AA1645" s="141" t="s">
        <v>34</v>
      </c>
      <c r="AB1645" s="141"/>
      <c r="AC1645" s="139" t="s">
        <v>18049</v>
      </c>
      <c r="AD1645" s="380"/>
      <c r="AE1645" s="139" t="s">
        <v>102</v>
      </c>
      <c r="AF1645" s="139" t="s">
        <v>13082</v>
      </c>
      <c r="AG1645" s="139" t="s">
        <v>102</v>
      </c>
      <c r="AH1645" s="139" t="s">
        <v>1378</v>
      </c>
      <c r="AI1645" s="139" t="s">
        <v>60</v>
      </c>
      <c r="AJ1645" s="139" t="s">
        <v>60</v>
      </c>
      <c r="AK1645" s="139"/>
      <c r="AL1645" s="139"/>
      <c r="AM1645" s="141" t="s">
        <v>1527</v>
      </c>
      <c r="AN1645" s="141" t="s">
        <v>8</v>
      </c>
      <c r="AO1645" s="139" t="s">
        <v>1477</v>
      </c>
      <c r="AP1645" s="139" t="s">
        <v>60</v>
      </c>
      <c r="AQ1645" s="139"/>
      <c r="AR1645" s="381"/>
      <c r="AS1645" s="139" t="s">
        <v>4075</v>
      </c>
      <c r="AT1645" s="141" t="s">
        <v>44</v>
      </c>
      <c r="AU1645" s="141">
        <v>280</v>
      </c>
      <c r="AV1645" s="383"/>
      <c r="AW1645" s="385"/>
      <c r="AX1645" s="139"/>
      <c r="AY1645" t="s">
        <v>18900</v>
      </c>
      <c r="BA1645" s="381"/>
      <c r="BB1645" s="139" t="s">
        <v>1446</v>
      </c>
      <c r="BC1645" s="166"/>
      <c r="BD1645" s="166"/>
      <c r="BE1645" s="166"/>
      <c r="BF1645" s="166"/>
      <c r="BG1645" s="166"/>
      <c r="BH1645" s="308"/>
      <c r="BI1645" s="308"/>
      <c r="BJ1645" s="141" t="s">
        <v>26</v>
      </c>
      <c r="BK1645" s="141" t="s">
        <v>26</v>
      </c>
      <c r="BL1645" s="141"/>
      <c r="BM1645" s="141"/>
      <c r="BN1645" s="139" t="s">
        <v>4075</v>
      </c>
      <c r="BQ1645" s="141"/>
      <c r="BV1645" s="141"/>
      <c r="BX1645" s="141"/>
      <c r="BY1645" s="141"/>
      <c r="BZ1645" s="141"/>
      <c r="CA1645" s="141"/>
      <c r="CB1645" s="141"/>
      <c r="CC1645" s="141"/>
      <c r="CD1645" s="141"/>
      <c r="CE1645" s="141"/>
      <c r="CF1645" s="141"/>
      <c r="CG1645" s="141"/>
    </row>
    <row r="1646" spans="1:85" x14ac:dyDescent="0.35">
      <c r="A1646" s="155" t="s">
        <v>8579</v>
      </c>
      <c r="B1646" s="139" t="s">
        <v>4075</v>
      </c>
      <c r="C1646" s="18">
        <v>43021</v>
      </c>
      <c r="D1646" s="144">
        <v>0.80208333333333337</v>
      </c>
      <c r="E1646" s="141" t="s">
        <v>2186</v>
      </c>
      <c r="F1646" s="141">
        <v>4</v>
      </c>
      <c r="G1646" s="141" t="s">
        <v>2891</v>
      </c>
      <c r="H1646" s="141">
        <v>2017</v>
      </c>
      <c r="I1646" s="18">
        <v>43021</v>
      </c>
      <c r="J1646" s="144">
        <v>0.80208333333333337</v>
      </c>
      <c r="K1646" s="378"/>
      <c r="L1646" s="139" t="s">
        <v>4075</v>
      </c>
      <c r="M1646" s="141"/>
      <c r="N1646" s="248"/>
      <c r="O1646" s="141" t="s">
        <v>26</v>
      </c>
      <c r="P1646" s="141"/>
      <c r="Q1646" s="141" t="s">
        <v>8577</v>
      </c>
      <c r="R1646" s="141" t="s">
        <v>8578</v>
      </c>
      <c r="S1646" s="141"/>
      <c r="T1646" s="141"/>
      <c r="U1646" s="141"/>
      <c r="V1646" s="141"/>
      <c r="W1646" s="139" t="s">
        <v>4075</v>
      </c>
      <c r="X1646" s="141" t="s">
        <v>25</v>
      </c>
      <c r="Y1646" s="141" t="s">
        <v>27</v>
      </c>
      <c r="Z1646" s="141" t="s">
        <v>4</v>
      </c>
      <c r="AA1646" s="141" t="s">
        <v>34</v>
      </c>
      <c r="AB1646" s="141"/>
      <c r="AC1646" s="139" t="s">
        <v>18047</v>
      </c>
      <c r="AD1646" s="380"/>
      <c r="AE1646" s="139" t="s">
        <v>103</v>
      </c>
      <c r="AF1646" s="139" t="s">
        <v>13075</v>
      </c>
      <c r="AG1646" s="139" t="s">
        <v>103</v>
      </c>
      <c r="AH1646" s="139" t="s">
        <v>1378</v>
      </c>
      <c r="AI1646" s="139" t="s">
        <v>7340</v>
      </c>
      <c r="AJ1646" s="139"/>
      <c r="AK1646" s="139" t="s">
        <v>7340</v>
      </c>
      <c r="AL1646" s="139" t="s">
        <v>1408</v>
      </c>
      <c r="AM1646" s="141" t="s">
        <v>1527</v>
      </c>
      <c r="AN1646" s="141" t="s">
        <v>8</v>
      </c>
      <c r="AO1646" s="139" t="s">
        <v>1614</v>
      </c>
      <c r="AP1646" s="139" t="s">
        <v>7</v>
      </c>
      <c r="AQ1646" s="139"/>
      <c r="AR1646" s="381"/>
      <c r="AS1646" s="139" t="s">
        <v>4075</v>
      </c>
      <c r="AT1646" s="141" t="s">
        <v>1404</v>
      </c>
      <c r="AU1646" s="141"/>
      <c r="AV1646" s="383"/>
      <c r="AW1646" s="385"/>
      <c r="AX1646" s="139"/>
      <c r="AY1646" t="s">
        <v>19098</v>
      </c>
      <c r="AZ1646">
        <v>12000</v>
      </c>
      <c r="BA1646" s="381"/>
      <c r="BB1646" s="139" t="s">
        <v>1444</v>
      </c>
      <c r="BC1646" s="166"/>
      <c r="BD1646" s="166"/>
      <c r="BE1646" s="166"/>
      <c r="BF1646" s="166"/>
      <c r="BG1646" s="166"/>
      <c r="BH1646" s="308"/>
      <c r="BI1646" s="308"/>
      <c r="BJ1646" s="141" t="s">
        <v>26</v>
      </c>
      <c r="BK1646" s="141" t="s">
        <v>26</v>
      </c>
      <c r="BL1646" s="141"/>
      <c r="BM1646" s="141"/>
      <c r="BN1646" s="139" t="s">
        <v>4075</v>
      </c>
      <c r="BQ1646" s="141"/>
      <c r="BV1646" s="141"/>
      <c r="BX1646" s="141"/>
      <c r="BY1646" s="141"/>
      <c r="BZ1646" s="141"/>
      <c r="CA1646" s="141"/>
      <c r="CB1646" s="141"/>
      <c r="CC1646" s="141"/>
      <c r="CD1646" s="141"/>
      <c r="CE1646" s="141"/>
      <c r="CF1646" s="141"/>
      <c r="CG1646" s="141"/>
    </row>
    <row r="1647" spans="1:85" x14ac:dyDescent="0.35">
      <c r="A1647" s="155" t="s">
        <v>8583</v>
      </c>
      <c r="B1647" s="139" t="s">
        <v>4075</v>
      </c>
      <c r="C1647" s="18">
        <v>43021</v>
      </c>
      <c r="D1647" s="144">
        <v>0.35416666666666669</v>
      </c>
      <c r="E1647" s="141" t="s">
        <v>2186</v>
      </c>
      <c r="F1647" s="141">
        <v>4</v>
      </c>
      <c r="G1647" s="141" t="s">
        <v>2891</v>
      </c>
      <c r="H1647" s="141">
        <v>2017</v>
      </c>
      <c r="I1647" s="18">
        <v>43021</v>
      </c>
      <c r="J1647" s="144"/>
      <c r="K1647" s="378"/>
      <c r="L1647" s="139" t="s">
        <v>4075</v>
      </c>
      <c r="M1647" s="141"/>
      <c r="N1647" s="248"/>
      <c r="O1647" s="141" t="s">
        <v>26</v>
      </c>
      <c r="P1647" s="141"/>
      <c r="Q1647" s="141" t="s">
        <v>8584</v>
      </c>
      <c r="R1647" s="141"/>
      <c r="S1647" s="141"/>
      <c r="T1647" s="141"/>
      <c r="U1647" s="141"/>
      <c r="V1647" s="141"/>
      <c r="W1647" s="139" t="s">
        <v>4075</v>
      </c>
      <c r="X1647" s="141" t="s">
        <v>25</v>
      </c>
      <c r="Y1647" s="141" t="s">
        <v>27</v>
      </c>
      <c r="Z1647" s="141" t="s">
        <v>4</v>
      </c>
      <c r="AA1647" s="141" t="s">
        <v>34</v>
      </c>
      <c r="AB1647" s="141"/>
      <c r="AC1647" s="139" t="s">
        <v>18049</v>
      </c>
      <c r="AD1647" s="380"/>
      <c r="AE1647" s="139" t="s">
        <v>105</v>
      </c>
      <c r="AF1647" s="139" t="s">
        <v>13076</v>
      </c>
      <c r="AG1647" s="139" t="s">
        <v>1518</v>
      </c>
      <c r="AH1647" s="139" t="s">
        <v>1378</v>
      </c>
      <c r="AI1647" s="139" t="s">
        <v>1518</v>
      </c>
      <c r="AJ1647" s="139"/>
      <c r="AK1647" s="139" t="s">
        <v>1518</v>
      </c>
      <c r="AL1647" s="139" t="s">
        <v>60</v>
      </c>
      <c r="AM1647" s="141" t="s">
        <v>6</v>
      </c>
      <c r="AN1647" s="141" t="s">
        <v>8</v>
      </c>
      <c r="AO1647" s="139" t="s">
        <v>1477</v>
      </c>
      <c r="AP1647" s="139" t="s">
        <v>60</v>
      </c>
      <c r="AQ1647" s="139"/>
      <c r="AR1647" s="381"/>
      <c r="AS1647" s="139" t="s">
        <v>4075</v>
      </c>
      <c r="AT1647" s="141" t="s">
        <v>1404</v>
      </c>
      <c r="AU1647" s="141"/>
      <c r="AV1647" s="383"/>
      <c r="AW1647" s="385"/>
      <c r="AX1647" s="139"/>
      <c r="AY1647" t="s">
        <v>19099</v>
      </c>
      <c r="BA1647" s="381"/>
      <c r="BB1647" s="139" t="s">
        <v>17</v>
      </c>
      <c r="BC1647" s="166"/>
      <c r="BD1647" s="166"/>
      <c r="BE1647" s="166"/>
      <c r="BF1647" s="166"/>
      <c r="BG1647" s="166"/>
      <c r="BH1647" s="308"/>
      <c r="BI1647" s="308"/>
      <c r="BJ1647" s="141" t="s">
        <v>26</v>
      </c>
      <c r="BK1647" s="141" t="s">
        <v>26</v>
      </c>
      <c r="BL1647" s="141"/>
      <c r="BM1647" s="141"/>
      <c r="BN1647" s="139" t="s">
        <v>4075</v>
      </c>
      <c r="BQ1647" s="141"/>
      <c r="BV1647" s="141"/>
      <c r="BX1647" s="141"/>
      <c r="BY1647" s="141"/>
      <c r="BZ1647" s="141"/>
      <c r="CA1647" s="141"/>
      <c r="CB1647" s="141"/>
      <c r="CC1647" s="141"/>
      <c r="CD1647" s="141"/>
      <c r="CE1647" s="141"/>
      <c r="CF1647" s="141"/>
      <c r="CG1647" s="141"/>
    </row>
    <row r="1648" spans="1:85" x14ac:dyDescent="0.35">
      <c r="A1648" s="155" t="s">
        <v>8580</v>
      </c>
      <c r="B1648" s="139" t="s">
        <v>4075</v>
      </c>
      <c r="C1648" s="18">
        <v>43021</v>
      </c>
      <c r="D1648" s="144">
        <v>0.43541666666666667</v>
      </c>
      <c r="E1648" s="141" t="s">
        <v>2186</v>
      </c>
      <c r="F1648" s="141">
        <v>4</v>
      </c>
      <c r="G1648" s="141" t="s">
        <v>2891</v>
      </c>
      <c r="H1648" s="141">
        <v>2017</v>
      </c>
      <c r="I1648" s="18">
        <v>43021</v>
      </c>
      <c r="J1648" s="144"/>
      <c r="K1648" s="378"/>
      <c r="L1648" s="139" t="s">
        <v>4075</v>
      </c>
      <c r="M1648" s="141"/>
      <c r="N1648" s="248"/>
      <c r="O1648" s="141" t="s">
        <v>26</v>
      </c>
      <c r="P1648" s="141"/>
      <c r="Q1648" s="141" t="s">
        <v>8581</v>
      </c>
      <c r="R1648" s="141" t="s">
        <v>8582</v>
      </c>
      <c r="S1648" s="141"/>
      <c r="T1648" s="141"/>
      <c r="U1648" s="141">
        <v>113728241</v>
      </c>
      <c r="V1648" s="141"/>
      <c r="W1648" s="139" t="s">
        <v>4075</v>
      </c>
      <c r="X1648" s="141" t="s">
        <v>25</v>
      </c>
      <c r="Y1648" s="141" t="s">
        <v>27</v>
      </c>
      <c r="Z1648" s="141" t="s">
        <v>4</v>
      </c>
      <c r="AA1648" s="141" t="s">
        <v>34</v>
      </c>
      <c r="AB1648" s="141"/>
      <c r="AC1648" s="139" t="s">
        <v>18047</v>
      </c>
      <c r="AD1648" s="380"/>
      <c r="AE1648" s="139" t="s">
        <v>4</v>
      </c>
      <c r="AF1648" s="139" t="s">
        <v>13073</v>
      </c>
      <c r="AG1648" s="139" t="s">
        <v>4</v>
      </c>
      <c r="AH1648" s="139" t="s">
        <v>1378</v>
      </c>
      <c r="AI1648" s="139" t="s">
        <v>15678</v>
      </c>
      <c r="AJ1648" s="139"/>
      <c r="AK1648" s="139" t="s">
        <v>15678</v>
      </c>
      <c r="AL1648" s="139" t="s">
        <v>7</v>
      </c>
      <c r="AM1648" s="141" t="s">
        <v>6</v>
      </c>
      <c r="AN1648" s="141" t="s">
        <v>8</v>
      </c>
      <c r="AO1648" s="139" t="s">
        <v>1614</v>
      </c>
      <c r="AP1648" s="139" t="s">
        <v>7</v>
      </c>
      <c r="AQ1648" s="139"/>
      <c r="AR1648" s="381"/>
      <c r="AS1648" s="139" t="s">
        <v>4075</v>
      </c>
      <c r="AT1648" s="141" t="s">
        <v>44</v>
      </c>
      <c r="AU1648" s="141">
        <v>520</v>
      </c>
      <c r="AV1648" s="383"/>
      <c r="AW1648" s="385"/>
      <c r="AX1648" s="139"/>
      <c r="AY1648" t="s">
        <v>18404</v>
      </c>
      <c r="AZ1648">
        <v>21000</v>
      </c>
      <c r="BA1648" s="381"/>
      <c r="BB1648" s="139" t="s">
        <v>1446</v>
      </c>
      <c r="BC1648" s="166"/>
      <c r="BD1648" s="166"/>
      <c r="BE1648" s="166"/>
      <c r="BF1648" s="166"/>
      <c r="BG1648" s="166"/>
      <c r="BH1648" s="308"/>
      <c r="BI1648" s="308"/>
      <c r="BJ1648" s="141" t="s">
        <v>26</v>
      </c>
      <c r="BK1648" s="141" t="s">
        <v>26</v>
      </c>
      <c r="BL1648" s="141"/>
      <c r="BM1648" s="141"/>
      <c r="BN1648" s="139" t="s">
        <v>4075</v>
      </c>
      <c r="BQ1648" s="141" t="s">
        <v>15913</v>
      </c>
      <c r="BR1648" s="135" t="s">
        <v>15779</v>
      </c>
      <c r="BT1648" s="135" t="s">
        <v>15370</v>
      </c>
      <c r="BU1648" s="135" t="s">
        <v>15371</v>
      </c>
      <c r="BV1648" s="141" t="s">
        <v>13277</v>
      </c>
      <c r="BW1648" s="135" t="s">
        <v>1848</v>
      </c>
      <c r="BX1648" s="141"/>
      <c r="BY1648" s="141"/>
      <c r="BZ1648" s="141"/>
      <c r="CA1648" s="141"/>
      <c r="CB1648" s="141"/>
      <c r="CC1648" s="141"/>
      <c r="CD1648" s="141"/>
      <c r="CE1648" s="141" t="s">
        <v>15450</v>
      </c>
      <c r="CF1648" s="141" t="s">
        <v>15454</v>
      </c>
      <c r="CG1648" s="141" t="s">
        <v>1848</v>
      </c>
    </row>
    <row r="1649" spans="1:85" x14ac:dyDescent="0.35">
      <c r="A1649" s="155" t="s">
        <v>8567</v>
      </c>
      <c r="B1649" s="139" t="s">
        <v>4075</v>
      </c>
      <c r="C1649" s="18">
        <v>43022</v>
      </c>
      <c r="D1649" s="144">
        <v>0.61319444444444449</v>
      </c>
      <c r="E1649" s="141" t="s">
        <v>2186</v>
      </c>
      <c r="F1649" s="141">
        <v>4</v>
      </c>
      <c r="G1649" s="141" t="s">
        <v>2891</v>
      </c>
      <c r="H1649" s="141">
        <v>2017</v>
      </c>
      <c r="I1649" s="18">
        <v>43022</v>
      </c>
      <c r="J1649" s="144">
        <v>0.58472222222222225</v>
      </c>
      <c r="K1649" s="378"/>
      <c r="L1649" s="139" t="s">
        <v>4075</v>
      </c>
      <c r="M1649" s="141"/>
      <c r="N1649" s="248"/>
      <c r="O1649" s="141" t="s">
        <v>26</v>
      </c>
      <c r="P1649" s="141"/>
      <c r="Q1649" s="141" t="s">
        <v>8568</v>
      </c>
      <c r="R1649" s="141" t="s">
        <v>8569</v>
      </c>
      <c r="S1649" s="141"/>
      <c r="T1649" s="141"/>
      <c r="U1649" s="141"/>
      <c r="V1649" s="141"/>
      <c r="W1649" s="139" t="s">
        <v>4075</v>
      </c>
      <c r="X1649" s="141" t="s">
        <v>25</v>
      </c>
      <c r="Y1649" s="141" t="s">
        <v>27</v>
      </c>
      <c r="Z1649" s="141" t="s">
        <v>4</v>
      </c>
      <c r="AA1649" s="141" t="s">
        <v>34</v>
      </c>
      <c r="AB1649" s="141"/>
      <c r="AC1649" s="139" t="s">
        <v>18047</v>
      </c>
      <c r="AD1649" s="380"/>
      <c r="AE1649" s="139" t="s">
        <v>102</v>
      </c>
      <c r="AF1649" s="139" t="s">
        <v>13077</v>
      </c>
      <c r="AG1649" s="139" t="s">
        <v>102</v>
      </c>
      <c r="AH1649" s="139" t="s">
        <v>1378</v>
      </c>
      <c r="AI1649" s="139" t="s">
        <v>1408</v>
      </c>
      <c r="AJ1649" s="139" t="s">
        <v>1408</v>
      </c>
      <c r="AK1649" s="139"/>
      <c r="AL1649" s="139"/>
      <c r="AM1649" s="141" t="s">
        <v>12</v>
      </c>
      <c r="AN1649" s="141" t="s">
        <v>8</v>
      </c>
      <c r="AO1649" s="139" t="s">
        <v>1614</v>
      </c>
      <c r="AP1649" s="139" t="s">
        <v>46</v>
      </c>
      <c r="AQ1649" s="139"/>
      <c r="AR1649" s="381"/>
      <c r="AS1649" s="139" t="s">
        <v>4075</v>
      </c>
      <c r="AT1649" s="141" t="s">
        <v>1404</v>
      </c>
      <c r="AU1649" s="141"/>
      <c r="AV1649" s="383"/>
      <c r="AW1649" s="385"/>
      <c r="AX1649" s="139"/>
      <c r="AY1649" t="s">
        <v>18924</v>
      </c>
      <c r="AZ1649">
        <v>12000</v>
      </c>
      <c r="BA1649" s="381"/>
      <c r="BB1649" s="139" t="s">
        <v>1444</v>
      </c>
      <c r="BC1649" s="166"/>
      <c r="BD1649" s="166"/>
      <c r="BE1649" s="166"/>
      <c r="BF1649" s="166"/>
      <c r="BG1649" s="166"/>
      <c r="BH1649" s="308"/>
      <c r="BI1649" s="308"/>
      <c r="BJ1649" s="141" t="s">
        <v>26</v>
      </c>
      <c r="BK1649" s="141" t="s">
        <v>25</v>
      </c>
      <c r="BL1649" s="141" t="s">
        <v>13167</v>
      </c>
      <c r="BM1649" s="141" t="s">
        <v>13168</v>
      </c>
      <c r="BN1649" s="139" t="s">
        <v>4075</v>
      </c>
      <c r="BQ1649" s="141"/>
      <c r="BV1649" s="141"/>
      <c r="BX1649" s="141"/>
      <c r="BY1649" s="141"/>
      <c r="BZ1649" s="141"/>
      <c r="CA1649" s="141"/>
      <c r="CB1649" s="141"/>
      <c r="CC1649" s="141"/>
      <c r="CD1649" s="141"/>
      <c r="CE1649" s="141"/>
      <c r="CF1649" s="141"/>
      <c r="CG1649" s="141"/>
    </row>
    <row r="1650" spans="1:85" x14ac:dyDescent="0.35">
      <c r="A1650" s="155" t="s">
        <v>8570</v>
      </c>
      <c r="B1650" s="139" t="s">
        <v>4075</v>
      </c>
      <c r="C1650" s="18">
        <v>43022</v>
      </c>
      <c r="D1650" s="144">
        <v>0.35902777777777778</v>
      </c>
      <c r="E1650" s="141" t="s">
        <v>2186</v>
      </c>
      <c r="F1650" s="141">
        <v>4</v>
      </c>
      <c r="G1650" s="141" t="s">
        <v>2891</v>
      </c>
      <c r="H1650" s="141">
        <v>2017</v>
      </c>
      <c r="I1650" s="18">
        <v>43022</v>
      </c>
      <c r="J1650" s="144">
        <v>0.35902777777777778</v>
      </c>
      <c r="K1650" s="378"/>
      <c r="L1650" s="139" t="s">
        <v>4075</v>
      </c>
      <c r="M1650" s="141"/>
      <c r="N1650" s="248"/>
      <c r="O1650" s="141" t="s">
        <v>26</v>
      </c>
      <c r="P1650" s="141"/>
      <c r="Q1650" s="141" t="s">
        <v>8571</v>
      </c>
      <c r="R1650" s="141" t="s">
        <v>8572</v>
      </c>
      <c r="S1650" s="141"/>
      <c r="T1650" s="141"/>
      <c r="U1650" s="141"/>
      <c r="V1650" s="141"/>
      <c r="W1650" s="139" t="s">
        <v>4075</v>
      </c>
      <c r="X1650" s="141" t="s">
        <v>25</v>
      </c>
      <c r="Y1650" s="141" t="s">
        <v>27</v>
      </c>
      <c r="Z1650" s="141" t="s">
        <v>16</v>
      </c>
      <c r="AA1650" s="141" t="s">
        <v>34</v>
      </c>
      <c r="AB1650" s="141"/>
      <c r="AC1650" s="139" t="s">
        <v>18051</v>
      </c>
      <c r="AD1650" s="380"/>
      <c r="AE1650" s="139" t="s">
        <v>102</v>
      </c>
      <c r="AF1650" s="139" t="s">
        <v>13082</v>
      </c>
      <c r="AG1650" s="139" t="s">
        <v>102</v>
      </c>
      <c r="AH1650" s="139" t="s">
        <v>1378</v>
      </c>
      <c r="AI1650" s="139" t="s">
        <v>60</v>
      </c>
      <c r="AJ1650" s="139" t="s">
        <v>60</v>
      </c>
      <c r="AK1650" s="139"/>
      <c r="AL1650" s="139"/>
      <c r="AM1650" s="141" t="s">
        <v>1527</v>
      </c>
      <c r="AN1650" s="141" t="s">
        <v>8</v>
      </c>
      <c r="AO1650" s="139" t="s">
        <v>1614</v>
      </c>
      <c r="AP1650" s="139" t="s">
        <v>60</v>
      </c>
      <c r="AQ1650" s="139"/>
      <c r="AR1650" s="381"/>
      <c r="AS1650" s="139" t="s">
        <v>4075</v>
      </c>
      <c r="AT1650" s="141" t="s">
        <v>1404</v>
      </c>
      <c r="AU1650" s="141"/>
      <c r="AV1650" s="383"/>
      <c r="AW1650" s="385"/>
      <c r="AX1650" s="139"/>
      <c r="AY1650" t="s">
        <v>19100</v>
      </c>
      <c r="AZ1650">
        <v>12000</v>
      </c>
      <c r="BA1650" s="381"/>
      <c r="BB1650" s="139" t="s">
        <v>17</v>
      </c>
      <c r="BC1650" s="166"/>
      <c r="BD1650" s="166"/>
      <c r="BE1650" s="166"/>
      <c r="BF1650" s="166"/>
      <c r="BG1650" s="166"/>
      <c r="BH1650" s="308"/>
      <c r="BI1650" s="308"/>
      <c r="BJ1650" s="141" t="s">
        <v>26</v>
      </c>
      <c r="BK1650" s="141" t="s">
        <v>26</v>
      </c>
      <c r="BL1650" s="141"/>
      <c r="BM1650" s="141"/>
      <c r="BN1650" s="139" t="s">
        <v>4075</v>
      </c>
      <c r="BQ1650" s="141"/>
      <c r="BV1650" s="141"/>
      <c r="BX1650" s="141"/>
      <c r="BY1650" s="141"/>
      <c r="BZ1650" s="141"/>
      <c r="CA1650" s="141"/>
      <c r="CB1650" s="141"/>
      <c r="CC1650" s="141"/>
      <c r="CD1650" s="141"/>
      <c r="CE1650" s="141"/>
      <c r="CF1650" s="141"/>
      <c r="CG1650" s="141"/>
    </row>
    <row r="1651" spans="1:85" x14ac:dyDescent="0.35">
      <c r="A1651" s="155" t="s">
        <v>8563</v>
      </c>
      <c r="B1651" s="139" t="s">
        <v>4075</v>
      </c>
      <c r="C1651" s="18">
        <v>43023</v>
      </c>
      <c r="D1651" s="144">
        <v>0.55208333333333337</v>
      </c>
      <c r="E1651" s="141" t="s">
        <v>13275</v>
      </c>
      <c r="F1651" s="141">
        <v>4</v>
      </c>
      <c r="G1651" s="141" t="s">
        <v>2891</v>
      </c>
      <c r="H1651" s="141">
        <v>2017</v>
      </c>
      <c r="I1651" s="18">
        <v>43023</v>
      </c>
      <c r="J1651" s="144">
        <v>0.55208333333333337</v>
      </c>
      <c r="K1651" s="378"/>
      <c r="L1651" s="139" t="s">
        <v>4075</v>
      </c>
      <c r="M1651" s="141"/>
      <c r="N1651" s="248"/>
      <c r="O1651" s="141" t="s">
        <v>26</v>
      </c>
      <c r="P1651" s="141"/>
      <c r="Q1651" s="141" t="s">
        <v>8564</v>
      </c>
      <c r="R1651" s="141" t="s">
        <v>8565</v>
      </c>
      <c r="S1651" s="141"/>
      <c r="T1651" s="141"/>
      <c r="U1651" s="141">
        <v>113736555</v>
      </c>
      <c r="V1651" s="141" t="s">
        <v>8566</v>
      </c>
      <c r="W1651" s="139" t="s">
        <v>4075</v>
      </c>
      <c r="X1651" s="141" t="s">
        <v>25</v>
      </c>
      <c r="Y1651" s="141" t="s">
        <v>27</v>
      </c>
      <c r="Z1651" s="141" t="s">
        <v>4</v>
      </c>
      <c r="AA1651" s="141" t="s">
        <v>34</v>
      </c>
      <c r="AB1651" s="141"/>
      <c r="AC1651" s="139" t="s">
        <v>18050</v>
      </c>
      <c r="AD1651" s="380"/>
      <c r="AE1651" s="139" t="s">
        <v>102</v>
      </c>
      <c r="AF1651" s="139" t="s">
        <v>13074</v>
      </c>
      <c r="AG1651" s="139" t="s">
        <v>102</v>
      </c>
      <c r="AH1651" s="139" t="s">
        <v>1378</v>
      </c>
      <c r="AI1651" s="139" t="s">
        <v>11</v>
      </c>
      <c r="AJ1651" s="139" t="s">
        <v>11</v>
      </c>
      <c r="AK1651" s="139"/>
      <c r="AL1651" s="139"/>
      <c r="AM1651" s="141" t="s">
        <v>6</v>
      </c>
      <c r="AN1651" s="141" t="s">
        <v>8</v>
      </c>
      <c r="AO1651" s="139" t="s">
        <v>1614</v>
      </c>
      <c r="AP1651" s="139" t="s">
        <v>7</v>
      </c>
      <c r="AQ1651" s="139"/>
      <c r="AR1651" s="381"/>
      <c r="AS1651" s="139" t="s">
        <v>4075</v>
      </c>
      <c r="AT1651" s="141" t="s">
        <v>1404</v>
      </c>
      <c r="AU1651" s="141"/>
      <c r="AV1651" s="383"/>
      <c r="AW1651" s="385"/>
      <c r="AX1651" s="139"/>
      <c r="AY1651" t="s">
        <v>18611</v>
      </c>
      <c r="AZ1651">
        <v>12000</v>
      </c>
      <c r="BA1651" s="381"/>
      <c r="BB1651" s="139" t="s">
        <v>17</v>
      </c>
      <c r="BC1651" s="166"/>
      <c r="BD1651" s="166"/>
      <c r="BE1651" s="166"/>
      <c r="BF1651" s="166"/>
      <c r="BG1651" s="166"/>
      <c r="BH1651" s="308"/>
      <c r="BI1651" s="308"/>
      <c r="BJ1651" s="141" t="s">
        <v>26</v>
      </c>
      <c r="BK1651" s="141" t="s">
        <v>26</v>
      </c>
      <c r="BL1651" s="141"/>
      <c r="BM1651" s="141"/>
      <c r="BN1651" s="139" t="s">
        <v>4075</v>
      </c>
      <c r="BQ1651" s="141"/>
      <c r="BV1651" s="141"/>
      <c r="BX1651" s="141"/>
      <c r="BY1651" s="141"/>
      <c r="BZ1651" s="141"/>
      <c r="CA1651" s="141"/>
      <c r="CB1651" s="141"/>
      <c r="CC1651" s="141"/>
      <c r="CD1651" s="141"/>
      <c r="CE1651" s="141"/>
      <c r="CF1651" s="141"/>
      <c r="CG1651" s="141"/>
    </row>
    <row r="1652" spans="1:85" x14ac:dyDescent="0.35">
      <c r="A1652" s="155" t="s">
        <v>8552</v>
      </c>
      <c r="B1652" s="139" t="s">
        <v>4075</v>
      </c>
      <c r="C1652" s="18">
        <v>43024</v>
      </c>
      <c r="D1652" s="144">
        <v>0.5180555555555556</v>
      </c>
      <c r="E1652" s="141" t="s">
        <v>13275</v>
      </c>
      <c r="F1652" s="141">
        <v>4</v>
      </c>
      <c r="G1652" s="141" t="s">
        <v>2891</v>
      </c>
      <c r="H1652" s="141">
        <v>2017</v>
      </c>
      <c r="I1652" s="18">
        <v>43024</v>
      </c>
      <c r="J1652" s="144">
        <v>0.51458333333333328</v>
      </c>
      <c r="K1652" s="378"/>
      <c r="L1652" s="139" t="s">
        <v>4075</v>
      </c>
      <c r="M1652" s="141"/>
      <c r="N1652" s="248"/>
      <c r="O1652" s="141" t="s">
        <v>26</v>
      </c>
      <c r="P1652" s="141"/>
      <c r="Q1652" s="141" t="s">
        <v>8553</v>
      </c>
      <c r="R1652" s="141" t="s">
        <v>8554</v>
      </c>
      <c r="S1652" s="141"/>
      <c r="T1652" s="141"/>
      <c r="U1652" s="141">
        <v>113738817</v>
      </c>
      <c r="V1652" s="141"/>
      <c r="W1652" s="139" t="s">
        <v>4075</v>
      </c>
      <c r="X1652" s="141" t="s">
        <v>25</v>
      </c>
      <c r="Y1652" s="141" t="s">
        <v>27</v>
      </c>
      <c r="Z1652" s="141" t="s">
        <v>4</v>
      </c>
      <c r="AA1652" s="141" t="s">
        <v>34</v>
      </c>
      <c r="AB1652" s="141"/>
      <c r="AC1652" s="139" t="s">
        <v>18050</v>
      </c>
      <c r="AD1652" s="380"/>
      <c r="AE1652" s="139" t="s">
        <v>102</v>
      </c>
      <c r="AF1652" s="139" t="s">
        <v>13068</v>
      </c>
      <c r="AG1652" s="139" t="s">
        <v>102</v>
      </c>
      <c r="AH1652" s="139" t="s">
        <v>1378</v>
      </c>
      <c r="AI1652" s="139" t="s">
        <v>7</v>
      </c>
      <c r="AJ1652" s="139" t="s">
        <v>7</v>
      </c>
      <c r="AK1652" s="139"/>
      <c r="AL1652" s="139"/>
      <c r="AM1652" s="141" t="s">
        <v>1527</v>
      </c>
      <c r="AN1652" s="141" t="s">
        <v>8</v>
      </c>
      <c r="AO1652" s="139" t="s">
        <v>1477</v>
      </c>
      <c r="AP1652" s="139" t="s">
        <v>7</v>
      </c>
      <c r="AQ1652" s="139"/>
      <c r="AR1652" s="381"/>
      <c r="AS1652" s="139" t="s">
        <v>4075</v>
      </c>
      <c r="AT1652" s="141" t="s">
        <v>43</v>
      </c>
      <c r="AU1652" s="141">
        <v>545</v>
      </c>
      <c r="AV1652" s="383"/>
      <c r="AW1652" s="385"/>
      <c r="AX1652" s="139"/>
      <c r="AY1652" t="s">
        <v>8562</v>
      </c>
      <c r="BA1652" s="381"/>
      <c r="BB1652" s="139" t="s">
        <v>1450</v>
      </c>
      <c r="BC1652" s="166"/>
      <c r="BD1652" s="166"/>
      <c r="BE1652" s="166"/>
      <c r="BF1652" s="166"/>
      <c r="BG1652" s="166"/>
      <c r="BH1652" s="308"/>
      <c r="BI1652" s="308"/>
      <c r="BJ1652" s="141" t="s">
        <v>26</v>
      </c>
      <c r="BK1652" s="141" t="s">
        <v>26</v>
      </c>
      <c r="BL1652" s="141"/>
      <c r="BM1652" s="141"/>
      <c r="BN1652" s="139" t="s">
        <v>4075</v>
      </c>
      <c r="BQ1652" s="141"/>
      <c r="BV1652" s="141"/>
      <c r="BX1652" s="141"/>
      <c r="BY1652" s="141"/>
      <c r="BZ1652" s="141"/>
      <c r="CA1652" s="141"/>
      <c r="CB1652" s="141"/>
      <c r="CC1652" s="141"/>
      <c r="CD1652" s="141"/>
      <c r="CE1652" s="141"/>
      <c r="CF1652" s="141"/>
      <c r="CG1652" s="141"/>
    </row>
    <row r="1653" spans="1:85" x14ac:dyDescent="0.35">
      <c r="A1653" s="155" t="s">
        <v>20072</v>
      </c>
      <c r="B1653" s="139" t="s">
        <v>4075</v>
      </c>
      <c r="C1653" s="18">
        <v>43024</v>
      </c>
      <c r="D1653" s="144">
        <v>0.66874999999999996</v>
      </c>
      <c r="E1653" s="141" t="s">
        <v>13275</v>
      </c>
      <c r="F1653" s="141">
        <v>4</v>
      </c>
      <c r="G1653" s="141" t="s">
        <v>2891</v>
      </c>
      <c r="H1653" s="141">
        <v>2017</v>
      </c>
      <c r="I1653" s="18"/>
      <c r="J1653" s="144"/>
      <c r="K1653" s="378"/>
      <c r="L1653" s="139" t="s">
        <v>4075</v>
      </c>
      <c r="M1653" s="141" t="s">
        <v>28</v>
      </c>
      <c r="N1653" s="248"/>
      <c r="O1653" s="141" t="s">
        <v>25</v>
      </c>
      <c r="P1653" s="141"/>
      <c r="Q1653" s="141"/>
      <c r="R1653" s="141" t="s">
        <v>1944</v>
      </c>
      <c r="S1653" s="141"/>
      <c r="T1653" s="141" t="s">
        <v>20073</v>
      </c>
      <c r="U1653" s="141"/>
      <c r="V1653" s="141"/>
      <c r="W1653" s="139" t="s">
        <v>4075</v>
      </c>
      <c r="X1653" s="141" t="s">
        <v>25</v>
      </c>
      <c r="Y1653" s="141" t="s">
        <v>27</v>
      </c>
      <c r="Z1653" s="141"/>
      <c r="AA1653" s="141" t="s">
        <v>34</v>
      </c>
      <c r="AB1653" s="141"/>
      <c r="AC1653" s="139" t="s">
        <v>18048</v>
      </c>
      <c r="AD1653" s="380"/>
      <c r="AE1653" s="139" t="s">
        <v>4</v>
      </c>
      <c r="AF1653" s="139" t="s">
        <v>13073</v>
      </c>
      <c r="AG1653" s="139" t="s">
        <v>4</v>
      </c>
      <c r="AH1653" s="139" t="s">
        <v>1380</v>
      </c>
      <c r="AI1653" s="139" t="s">
        <v>15678</v>
      </c>
      <c r="AJ1653" s="139"/>
      <c r="AK1653" s="139" t="s">
        <v>15678</v>
      </c>
      <c r="AL1653" s="139" t="s">
        <v>7</v>
      </c>
      <c r="AM1653" s="141" t="s">
        <v>9</v>
      </c>
      <c r="AN1653" s="141" t="s">
        <v>8</v>
      </c>
      <c r="AO1653" s="139"/>
      <c r="AP1653" s="139" t="s">
        <v>7</v>
      </c>
      <c r="AQ1653" s="139"/>
      <c r="AR1653" s="381"/>
      <c r="AS1653" s="139" t="s">
        <v>4075</v>
      </c>
      <c r="AT1653" s="141" t="s">
        <v>43</v>
      </c>
      <c r="AU1653" s="141">
        <v>180</v>
      </c>
      <c r="AV1653" s="383"/>
      <c r="AW1653" s="385"/>
      <c r="AX1653" s="139" t="s">
        <v>82</v>
      </c>
      <c r="AY1653" t="s">
        <v>18357</v>
      </c>
      <c r="BA1653" s="381"/>
      <c r="BB1653" s="139" t="s">
        <v>1466</v>
      </c>
      <c r="BC1653" s="166"/>
      <c r="BD1653" s="166"/>
      <c r="BE1653" s="166"/>
      <c r="BF1653" s="166"/>
      <c r="BG1653" s="166"/>
      <c r="BH1653" s="308"/>
      <c r="BI1653" s="308"/>
      <c r="BJ1653" s="141" t="s">
        <v>26</v>
      </c>
      <c r="BK1653" s="141" t="s">
        <v>26</v>
      </c>
      <c r="BL1653" s="141"/>
      <c r="BM1653" s="141"/>
      <c r="BN1653" s="139" t="s">
        <v>4075</v>
      </c>
      <c r="BQ1653" s="141"/>
      <c r="BV1653" s="141"/>
      <c r="BX1653" s="141"/>
      <c r="BY1653" s="141"/>
      <c r="BZ1653" s="141"/>
      <c r="CA1653" s="141"/>
      <c r="CB1653" s="141"/>
      <c r="CC1653" s="141"/>
      <c r="CD1653" s="141"/>
      <c r="CE1653" s="141"/>
      <c r="CF1653" s="141"/>
      <c r="CG1653" s="141"/>
    </row>
    <row r="1654" spans="1:85" x14ac:dyDescent="0.35">
      <c r="A1654" s="155" t="s">
        <v>8555</v>
      </c>
      <c r="B1654" s="139" t="s">
        <v>4075</v>
      </c>
      <c r="C1654" s="18">
        <v>43024</v>
      </c>
      <c r="D1654" s="144">
        <v>0.51388888888888884</v>
      </c>
      <c r="E1654" s="141" t="s">
        <v>13275</v>
      </c>
      <c r="F1654" s="141">
        <v>4</v>
      </c>
      <c r="G1654" s="141" t="s">
        <v>2891</v>
      </c>
      <c r="H1654" s="141">
        <v>2017</v>
      </c>
      <c r="I1654" s="18">
        <v>43024</v>
      </c>
      <c r="J1654" s="144"/>
      <c r="K1654" s="378"/>
      <c r="L1654" s="139" t="s">
        <v>4075</v>
      </c>
      <c r="M1654" s="141"/>
      <c r="N1654" s="248"/>
      <c r="O1654" s="141" t="s">
        <v>26</v>
      </c>
      <c r="P1654" s="141"/>
      <c r="Q1654" s="141" t="s">
        <v>8556</v>
      </c>
      <c r="R1654" s="141"/>
      <c r="S1654" s="141"/>
      <c r="T1654" s="141"/>
      <c r="U1654" s="141"/>
      <c r="V1654" s="141"/>
      <c r="W1654" s="139" t="s">
        <v>4075</v>
      </c>
      <c r="X1654" s="141" t="s">
        <v>25</v>
      </c>
      <c r="Y1654" s="141" t="s">
        <v>27</v>
      </c>
      <c r="Z1654" s="141" t="s">
        <v>4</v>
      </c>
      <c r="AA1654" s="141" t="s">
        <v>34</v>
      </c>
      <c r="AB1654" s="141"/>
      <c r="AC1654" s="139" t="s">
        <v>18049</v>
      </c>
      <c r="AD1654" s="380"/>
      <c r="AE1654" s="139" t="s">
        <v>103</v>
      </c>
      <c r="AF1654" s="139" t="s">
        <v>13075</v>
      </c>
      <c r="AG1654" s="139" t="s">
        <v>103</v>
      </c>
      <c r="AH1654" s="139" t="s">
        <v>1378</v>
      </c>
      <c r="AI1654" s="139" t="s">
        <v>7340</v>
      </c>
      <c r="AJ1654" s="139"/>
      <c r="AK1654" s="139" t="s">
        <v>7340</v>
      </c>
      <c r="AL1654" s="139" t="s">
        <v>16162</v>
      </c>
      <c r="AM1654" s="141" t="s">
        <v>1527</v>
      </c>
      <c r="AN1654" s="141" t="s">
        <v>8</v>
      </c>
      <c r="AO1654" s="139" t="s">
        <v>1477</v>
      </c>
      <c r="AP1654" s="139" t="s">
        <v>7</v>
      </c>
      <c r="AQ1654" s="139"/>
      <c r="AR1654" s="381"/>
      <c r="AS1654" s="139" t="s">
        <v>4075</v>
      </c>
      <c r="AT1654" s="141" t="s">
        <v>43</v>
      </c>
      <c r="AU1654" s="141">
        <v>530</v>
      </c>
      <c r="AV1654" s="383"/>
      <c r="AW1654" s="385"/>
      <c r="AX1654" s="139"/>
      <c r="AY1654" t="s">
        <v>19101</v>
      </c>
      <c r="BA1654" s="381"/>
      <c r="BB1654" s="139" t="s">
        <v>17</v>
      </c>
      <c r="BC1654" s="166"/>
      <c r="BD1654" s="166"/>
      <c r="BE1654" s="166"/>
      <c r="BF1654" s="166"/>
      <c r="BG1654" s="166"/>
      <c r="BH1654" s="308"/>
      <c r="BI1654" s="308"/>
      <c r="BJ1654" s="141" t="s">
        <v>26</v>
      </c>
      <c r="BK1654" s="141" t="s">
        <v>26</v>
      </c>
      <c r="BL1654" s="141"/>
      <c r="BM1654" s="141"/>
      <c r="BN1654" s="139" t="s">
        <v>4075</v>
      </c>
      <c r="BQ1654" s="141"/>
      <c r="BV1654" s="141"/>
      <c r="BX1654" s="141"/>
      <c r="BY1654" s="141"/>
      <c r="BZ1654" s="141"/>
      <c r="CA1654" s="141"/>
      <c r="CB1654" s="141"/>
      <c r="CC1654" s="141"/>
      <c r="CD1654" s="141"/>
      <c r="CE1654" s="141"/>
      <c r="CF1654" s="141"/>
      <c r="CG1654" s="141"/>
    </row>
    <row r="1655" spans="1:85" x14ac:dyDescent="0.35">
      <c r="A1655" s="155" t="s">
        <v>8560</v>
      </c>
      <c r="B1655" s="139" t="s">
        <v>4075</v>
      </c>
      <c r="C1655" s="18">
        <v>43024</v>
      </c>
      <c r="D1655" s="144">
        <v>0.46182870370370371</v>
      </c>
      <c r="E1655" s="141" t="s">
        <v>13275</v>
      </c>
      <c r="F1655" s="141">
        <v>4</v>
      </c>
      <c r="G1655" s="141" t="s">
        <v>2891</v>
      </c>
      <c r="H1655" s="141">
        <v>2017</v>
      </c>
      <c r="I1655" s="18"/>
      <c r="J1655" s="144"/>
      <c r="K1655" s="378"/>
      <c r="L1655" s="139" t="s">
        <v>4075</v>
      </c>
      <c r="M1655" s="141" t="s">
        <v>28</v>
      </c>
      <c r="N1655" s="248">
        <v>44267</v>
      </c>
      <c r="O1655" s="141" t="s">
        <v>25</v>
      </c>
      <c r="P1655" s="141"/>
      <c r="Q1655" s="141" t="s">
        <v>8553</v>
      </c>
      <c r="R1655" s="141" t="s">
        <v>8554</v>
      </c>
      <c r="S1655" s="141"/>
      <c r="T1655" s="141" t="s">
        <v>8561</v>
      </c>
      <c r="U1655" s="141">
        <v>113738817</v>
      </c>
      <c r="V1655" s="141"/>
      <c r="W1655" s="139" t="s">
        <v>4075</v>
      </c>
      <c r="X1655" s="141" t="s">
        <v>25</v>
      </c>
      <c r="Y1655" s="141" t="s">
        <v>27</v>
      </c>
      <c r="Z1655" s="141"/>
      <c r="AA1655" s="141" t="s">
        <v>34</v>
      </c>
      <c r="AB1655" s="141"/>
      <c r="AC1655" s="139" t="s">
        <v>6</v>
      </c>
      <c r="AD1655" s="380"/>
      <c r="AE1655" s="139" t="s">
        <v>102</v>
      </c>
      <c r="AF1655" s="139" t="s">
        <v>13068</v>
      </c>
      <c r="AG1655" s="139" t="s">
        <v>102</v>
      </c>
      <c r="AH1655" s="139" t="s">
        <v>1378</v>
      </c>
      <c r="AI1655" s="139" t="s">
        <v>1398</v>
      </c>
      <c r="AJ1655" s="139" t="s">
        <v>1563</v>
      </c>
      <c r="AK1655" s="139"/>
      <c r="AL1655" s="139"/>
      <c r="AM1655" s="141" t="s">
        <v>9</v>
      </c>
      <c r="AN1655" s="141" t="s">
        <v>8</v>
      </c>
      <c r="AO1655" s="139"/>
      <c r="AP1655" s="139" t="s">
        <v>1563</v>
      </c>
      <c r="AQ1655" s="139"/>
      <c r="AR1655" s="381"/>
      <c r="AS1655" s="139" t="s">
        <v>4075</v>
      </c>
      <c r="AT1655" s="141" t="s">
        <v>43</v>
      </c>
      <c r="AU1655" s="141">
        <v>545</v>
      </c>
      <c r="AV1655" s="383"/>
      <c r="AW1655" s="385"/>
      <c r="AX1655" s="139" t="s">
        <v>646</v>
      </c>
      <c r="AY1655" t="s">
        <v>8562</v>
      </c>
      <c r="BA1655" s="381"/>
      <c r="BB1655" s="139" t="s">
        <v>1469</v>
      </c>
      <c r="BC1655" s="166"/>
      <c r="BD1655" s="166"/>
      <c r="BE1655" s="166"/>
      <c r="BF1655" s="166"/>
      <c r="BG1655" s="166"/>
      <c r="BH1655" s="308"/>
      <c r="BI1655" s="308"/>
      <c r="BJ1655" s="141" t="s">
        <v>26</v>
      </c>
      <c r="BK1655" s="141" t="s">
        <v>26</v>
      </c>
      <c r="BL1655" s="141"/>
      <c r="BM1655" s="141"/>
      <c r="BN1655" s="139" t="s">
        <v>4075</v>
      </c>
      <c r="BQ1655" s="141"/>
      <c r="BV1655" s="141"/>
      <c r="BX1655" s="141"/>
      <c r="BY1655" s="141"/>
      <c r="BZ1655" s="141"/>
      <c r="CA1655" s="141"/>
      <c r="CB1655" s="141"/>
      <c r="CC1655" s="141"/>
      <c r="CD1655" s="141"/>
      <c r="CE1655" s="141"/>
      <c r="CF1655" s="141"/>
      <c r="CG1655" s="141"/>
    </row>
    <row r="1656" spans="1:85" x14ac:dyDescent="0.35">
      <c r="A1656" s="155" t="s">
        <v>8557</v>
      </c>
      <c r="B1656" s="139" t="s">
        <v>4075</v>
      </c>
      <c r="C1656" s="18">
        <v>43024</v>
      </c>
      <c r="D1656" s="144">
        <v>0.50694444444444442</v>
      </c>
      <c r="E1656" s="141" t="s">
        <v>13275</v>
      </c>
      <c r="F1656" s="141">
        <v>4</v>
      </c>
      <c r="G1656" s="141" t="s">
        <v>2891</v>
      </c>
      <c r="H1656" s="141">
        <v>2017</v>
      </c>
      <c r="I1656" s="18">
        <v>43024</v>
      </c>
      <c r="J1656" s="144">
        <v>0.53680555555555554</v>
      </c>
      <c r="K1656" s="378"/>
      <c r="L1656" s="139" t="s">
        <v>4075</v>
      </c>
      <c r="M1656" s="141"/>
      <c r="N1656" s="248"/>
      <c r="O1656" s="141" t="s">
        <v>26</v>
      </c>
      <c r="P1656" s="141"/>
      <c r="Q1656" s="141" t="s">
        <v>8558</v>
      </c>
      <c r="R1656" s="141" t="s">
        <v>8559</v>
      </c>
      <c r="S1656" s="141"/>
      <c r="T1656" s="141"/>
      <c r="U1656" s="141">
        <v>113739287</v>
      </c>
      <c r="V1656" s="141"/>
      <c r="W1656" s="139" t="s">
        <v>4075</v>
      </c>
      <c r="X1656" s="141" t="s">
        <v>25</v>
      </c>
      <c r="Y1656" s="141" t="s">
        <v>27</v>
      </c>
      <c r="Z1656" s="141" t="s">
        <v>4</v>
      </c>
      <c r="AA1656" s="141" t="s">
        <v>34</v>
      </c>
      <c r="AB1656" s="141"/>
      <c r="AC1656" s="139" t="s">
        <v>18047</v>
      </c>
      <c r="AD1656" s="380"/>
      <c r="AE1656" s="139" t="s">
        <v>103</v>
      </c>
      <c r="AF1656" s="139" t="s">
        <v>13075</v>
      </c>
      <c r="AG1656" s="139" t="s">
        <v>103</v>
      </c>
      <c r="AH1656" s="139" t="s">
        <v>1378</v>
      </c>
      <c r="AI1656" s="139" t="s">
        <v>7340</v>
      </c>
      <c r="AJ1656" s="139"/>
      <c r="AK1656" s="139" t="s">
        <v>7340</v>
      </c>
      <c r="AL1656" s="139" t="s">
        <v>16162</v>
      </c>
      <c r="AM1656" s="141" t="s">
        <v>1527</v>
      </c>
      <c r="AN1656" s="141" t="s">
        <v>8</v>
      </c>
      <c r="AO1656" s="139" t="s">
        <v>1614</v>
      </c>
      <c r="AP1656" s="139" t="s">
        <v>7</v>
      </c>
      <c r="AQ1656" s="139"/>
      <c r="AR1656" s="381"/>
      <c r="AS1656" s="139" t="s">
        <v>4075</v>
      </c>
      <c r="AT1656" s="141" t="s">
        <v>43</v>
      </c>
      <c r="AU1656" s="141">
        <v>505</v>
      </c>
      <c r="AV1656" s="383"/>
      <c r="AW1656" s="385"/>
      <c r="AX1656" s="139"/>
      <c r="AY1656" t="s">
        <v>19102</v>
      </c>
      <c r="AZ1656">
        <v>12000</v>
      </c>
      <c r="BA1656" s="381"/>
      <c r="BB1656" s="139" t="s">
        <v>1446</v>
      </c>
      <c r="BC1656" s="166"/>
      <c r="BD1656" s="166"/>
      <c r="BE1656" s="166"/>
      <c r="BF1656" s="166"/>
      <c r="BG1656" s="166"/>
      <c r="BH1656" s="308"/>
      <c r="BI1656" s="308"/>
      <c r="BJ1656" s="141" t="s">
        <v>26</v>
      </c>
      <c r="BK1656" s="141" t="s">
        <v>26</v>
      </c>
      <c r="BL1656" s="141"/>
      <c r="BM1656" s="141"/>
      <c r="BN1656" s="139" t="s">
        <v>4075</v>
      </c>
      <c r="BQ1656" s="141"/>
      <c r="BV1656" s="141"/>
      <c r="BX1656" s="141"/>
      <c r="BY1656" s="141"/>
      <c r="BZ1656" s="141"/>
      <c r="CA1656" s="141"/>
      <c r="CB1656" s="141"/>
      <c r="CC1656" s="141"/>
      <c r="CD1656" s="141"/>
      <c r="CE1656" s="141"/>
      <c r="CF1656" s="141"/>
      <c r="CG1656" s="141"/>
    </row>
    <row r="1657" spans="1:85" x14ac:dyDescent="0.35">
      <c r="A1657" s="155" t="s">
        <v>20074</v>
      </c>
      <c r="B1657" s="139" t="s">
        <v>4075</v>
      </c>
      <c r="C1657" s="18">
        <v>43025</v>
      </c>
      <c r="D1657" s="144">
        <v>0.76537037037037037</v>
      </c>
      <c r="E1657" s="141" t="s">
        <v>13275</v>
      </c>
      <c r="F1657" s="141">
        <v>4</v>
      </c>
      <c r="G1657" s="141" t="s">
        <v>2891</v>
      </c>
      <c r="H1657" s="141">
        <v>2017</v>
      </c>
      <c r="I1657" s="18">
        <v>43025</v>
      </c>
      <c r="J1657" s="144">
        <v>0.76527777777777772</v>
      </c>
      <c r="K1657" s="378"/>
      <c r="L1657" s="139" t="s">
        <v>4075</v>
      </c>
      <c r="M1657" s="141" t="s">
        <v>28</v>
      </c>
      <c r="N1657" s="248">
        <v>44246</v>
      </c>
      <c r="O1657" s="141" t="s">
        <v>25</v>
      </c>
      <c r="P1657" s="141"/>
      <c r="Q1657" s="141" t="s">
        <v>8547</v>
      </c>
      <c r="R1657" s="141" t="s">
        <v>1944</v>
      </c>
      <c r="S1657" s="141"/>
      <c r="T1657" s="141" t="s">
        <v>20075</v>
      </c>
      <c r="U1657" s="141"/>
      <c r="V1657" s="141"/>
      <c r="W1657" s="139" t="s">
        <v>4075</v>
      </c>
      <c r="X1657" s="141" t="s">
        <v>25</v>
      </c>
      <c r="Y1657" s="141" t="s">
        <v>27</v>
      </c>
      <c r="Z1657" s="141"/>
      <c r="AA1657" s="141" t="s">
        <v>34</v>
      </c>
      <c r="AB1657" s="141"/>
      <c r="AC1657" s="139" t="s">
        <v>18049</v>
      </c>
      <c r="AD1657" s="380"/>
      <c r="AE1657" s="139" t="s">
        <v>102</v>
      </c>
      <c r="AF1657" s="139" t="s">
        <v>13084</v>
      </c>
      <c r="AG1657" s="139" t="s">
        <v>102</v>
      </c>
      <c r="AH1657" s="139" t="s">
        <v>1378</v>
      </c>
      <c r="AI1657" s="139" t="s">
        <v>1391</v>
      </c>
      <c r="AJ1657" s="139" t="s">
        <v>1403</v>
      </c>
      <c r="AK1657" s="139"/>
      <c r="AL1657" s="139"/>
      <c r="AM1657" s="141" t="s">
        <v>15</v>
      </c>
      <c r="AN1657" s="141" t="s">
        <v>8</v>
      </c>
      <c r="AO1657" s="139"/>
      <c r="AP1657" s="139" t="s">
        <v>1403</v>
      </c>
      <c r="AQ1657" s="139"/>
      <c r="AR1657" s="381"/>
      <c r="AS1657" s="139" t="s">
        <v>4075</v>
      </c>
      <c r="AT1657" s="141" t="s">
        <v>1404</v>
      </c>
      <c r="AU1657" s="141"/>
      <c r="AV1657" s="383"/>
      <c r="AW1657" s="385"/>
      <c r="AX1657" s="139" t="s">
        <v>49</v>
      </c>
      <c r="AY1657" t="s">
        <v>19103</v>
      </c>
      <c r="BA1657" s="381"/>
      <c r="BB1657" s="139" t="s">
        <v>17</v>
      </c>
      <c r="BC1657" s="166"/>
      <c r="BD1657" s="166"/>
      <c r="BE1657" s="166"/>
      <c r="BF1657" s="166"/>
      <c r="BG1657" s="166"/>
      <c r="BH1657" s="308"/>
      <c r="BI1657" s="308"/>
      <c r="BJ1657" s="141" t="s">
        <v>26</v>
      </c>
      <c r="BK1657" s="141" t="s">
        <v>26</v>
      </c>
      <c r="BL1657" s="141"/>
      <c r="BM1657" s="141"/>
      <c r="BN1657" s="139" t="s">
        <v>4075</v>
      </c>
      <c r="BQ1657" s="141"/>
      <c r="BV1657" s="141"/>
      <c r="BX1657" s="141"/>
      <c r="BY1657" s="141"/>
      <c r="BZ1657" s="141"/>
      <c r="CA1657" s="141"/>
      <c r="CB1657" s="141"/>
      <c r="CC1657" s="141"/>
      <c r="CD1657" s="141"/>
      <c r="CE1657" s="141"/>
      <c r="CF1657" s="141"/>
      <c r="CG1657" s="141"/>
    </row>
    <row r="1658" spans="1:85" x14ac:dyDescent="0.35">
      <c r="A1658" s="155" t="s">
        <v>8549</v>
      </c>
      <c r="B1658" s="139" t="s">
        <v>4075</v>
      </c>
      <c r="C1658" s="18">
        <v>43025</v>
      </c>
      <c r="D1658" s="144">
        <v>0.76527777777777772</v>
      </c>
      <c r="E1658" s="141" t="s">
        <v>13275</v>
      </c>
      <c r="F1658" s="141">
        <v>4</v>
      </c>
      <c r="G1658" s="141" t="s">
        <v>2891</v>
      </c>
      <c r="H1658" s="141">
        <v>2017</v>
      </c>
      <c r="I1658" s="18">
        <v>43025</v>
      </c>
      <c r="J1658" s="144"/>
      <c r="K1658" s="378"/>
      <c r="L1658" s="139" t="s">
        <v>4075</v>
      </c>
      <c r="M1658" s="141"/>
      <c r="N1658" s="248"/>
      <c r="O1658" s="141" t="s">
        <v>26</v>
      </c>
      <c r="P1658" s="141"/>
      <c r="Q1658" s="141" t="s">
        <v>8547</v>
      </c>
      <c r="R1658" s="141"/>
      <c r="S1658" s="141"/>
      <c r="T1658" s="141"/>
      <c r="U1658" s="141"/>
      <c r="V1658" s="141"/>
      <c r="W1658" s="139" t="s">
        <v>4075</v>
      </c>
      <c r="X1658" s="141" t="s">
        <v>25</v>
      </c>
      <c r="Y1658" s="141" t="s">
        <v>27</v>
      </c>
      <c r="Z1658" s="141" t="s">
        <v>4</v>
      </c>
      <c r="AA1658" s="141" t="s">
        <v>34</v>
      </c>
      <c r="AB1658" s="141"/>
      <c r="AC1658" s="139" t="s">
        <v>18049</v>
      </c>
      <c r="AD1658" s="380"/>
      <c r="AE1658" s="139" t="s">
        <v>102</v>
      </c>
      <c r="AF1658" s="139" t="s">
        <v>13084</v>
      </c>
      <c r="AG1658" s="139" t="s">
        <v>102</v>
      </c>
      <c r="AH1658" s="139" t="s">
        <v>1378</v>
      </c>
      <c r="AI1658" s="139" t="s">
        <v>1403</v>
      </c>
      <c r="AJ1658" s="139" t="s">
        <v>1403</v>
      </c>
      <c r="AK1658" s="139"/>
      <c r="AL1658" s="139"/>
      <c r="AM1658" s="141" t="s">
        <v>1527</v>
      </c>
      <c r="AN1658" s="141" t="s">
        <v>8</v>
      </c>
      <c r="AO1658" s="139" t="s">
        <v>1614</v>
      </c>
      <c r="AP1658" s="139" t="s">
        <v>1403</v>
      </c>
      <c r="AQ1658" s="139"/>
      <c r="AR1658" s="381"/>
      <c r="AS1658" s="139" t="s">
        <v>4075</v>
      </c>
      <c r="AT1658" s="141" t="s">
        <v>1404</v>
      </c>
      <c r="AU1658" s="141"/>
      <c r="AV1658" s="383"/>
      <c r="AW1658" s="385"/>
      <c r="AX1658" s="139"/>
      <c r="AY1658" t="s">
        <v>19103</v>
      </c>
      <c r="AZ1658">
        <v>12000</v>
      </c>
      <c r="BA1658" s="381"/>
      <c r="BB1658" s="139" t="s">
        <v>17</v>
      </c>
      <c r="BC1658" s="166"/>
      <c r="BD1658" s="166"/>
      <c r="BE1658" s="166"/>
      <c r="BF1658" s="166"/>
      <c r="BG1658" s="166"/>
      <c r="BH1658" s="308"/>
      <c r="BI1658" s="308"/>
      <c r="BJ1658" s="141" t="s">
        <v>26</v>
      </c>
      <c r="BK1658" s="141" t="s">
        <v>26</v>
      </c>
      <c r="BL1658" s="141"/>
      <c r="BM1658" s="141"/>
      <c r="BN1658" s="139" t="s">
        <v>4075</v>
      </c>
      <c r="BQ1658" s="141"/>
      <c r="BV1658" s="141"/>
      <c r="BX1658" s="141"/>
      <c r="BY1658" s="141"/>
      <c r="BZ1658" s="141"/>
      <c r="CA1658" s="141"/>
      <c r="CB1658" s="141"/>
      <c r="CC1658" s="141"/>
      <c r="CD1658" s="141"/>
      <c r="CE1658" s="141"/>
      <c r="CF1658" s="141"/>
      <c r="CG1658" s="141"/>
    </row>
    <row r="1659" spans="1:85" x14ac:dyDescent="0.35">
      <c r="A1659" s="155" t="s">
        <v>8550</v>
      </c>
      <c r="B1659" s="139" t="s">
        <v>4075</v>
      </c>
      <c r="C1659" s="18">
        <v>43025</v>
      </c>
      <c r="D1659" s="144">
        <v>0.40486111111111112</v>
      </c>
      <c r="E1659" s="141" t="s">
        <v>13275</v>
      </c>
      <c r="F1659" s="141">
        <v>4</v>
      </c>
      <c r="G1659" s="141" t="s">
        <v>2891</v>
      </c>
      <c r="H1659" s="141">
        <v>2017</v>
      </c>
      <c r="I1659" s="18">
        <v>43025</v>
      </c>
      <c r="J1659" s="144">
        <v>0.40486111111111112</v>
      </c>
      <c r="K1659" s="378"/>
      <c r="L1659" s="139" t="s">
        <v>4075</v>
      </c>
      <c r="M1659" s="141" t="s">
        <v>5623</v>
      </c>
      <c r="N1659" s="248"/>
      <c r="O1659" s="141" t="s">
        <v>25</v>
      </c>
      <c r="P1659" s="141"/>
      <c r="Q1659" s="141" t="s">
        <v>17131</v>
      </c>
      <c r="R1659" s="141" t="s">
        <v>8551</v>
      </c>
      <c r="S1659" s="141"/>
      <c r="T1659" s="141" t="s">
        <v>17132</v>
      </c>
      <c r="U1659" s="141"/>
      <c r="V1659" s="141"/>
      <c r="W1659" s="139" t="s">
        <v>4075</v>
      </c>
      <c r="X1659" s="141" t="s">
        <v>25</v>
      </c>
      <c r="Y1659" s="141" t="s">
        <v>27</v>
      </c>
      <c r="Z1659" s="141"/>
      <c r="AA1659" s="141" t="s">
        <v>34</v>
      </c>
      <c r="AB1659" s="141"/>
      <c r="AC1659" s="139" t="s">
        <v>18055</v>
      </c>
      <c r="AD1659" s="380"/>
      <c r="AE1659" s="139" t="s">
        <v>4</v>
      </c>
      <c r="AF1659" s="139" t="s">
        <v>13073</v>
      </c>
      <c r="AG1659" s="139" t="s">
        <v>4</v>
      </c>
      <c r="AH1659" s="139" t="s">
        <v>1380</v>
      </c>
      <c r="AI1659" s="139" t="s">
        <v>1381</v>
      </c>
      <c r="AJ1659" s="139"/>
      <c r="AK1659" s="139" t="s">
        <v>15678</v>
      </c>
      <c r="AL1659" s="139" t="s">
        <v>1563</v>
      </c>
      <c r="AM1659" s="141" t="s">
        <v>4004</v>
      </c>
      <c r="AN1659" s="141" t="s">
        <v>8</v>
      </c>
      <c r="AO1659" s="139"/>
      <c r="AP1659" s="139" t="s">
        <v>1563</v>
      </c>
      <c r="AQ1659" s="139"/>
      <c r="AR1659" s="381"/>
      <c r="AS1659" s="139" t="s">
        <v>4075</v>
      </c>
      <c r="AT1659" s="141" t="s">
        <v>44</v>
      </c>
      <c r="AU1659" s="141">
        <v>180</v>
      </c>
      <c r="AV1659" s="383"/>
      <c r="AW1659" s="385"/>
      <c r="AX1659" s="139"/>
      <c r="BA1659" s="381"/>
      <c r="BB1659" s="139" t="s">
        <v>1450</v>
      </c>
      <c r="BC1659" s="166"/>
      <c r="BD1659" s="166"/>
      <c r="BE1659" s="166"/>
      <c r="BF1659" s="166"/>
      <c r="BG1659" s="166"/>
      <c r="BH1659" s="308"/>
      <c r="BI1659" s="308"/>
      <c r="BJ1659" s="141" t="s">
        <v>26</v>
      </c>
      <c r="BK1659" s="141" t="s">
        <v>26</v>
      </c>
      <c r="BL1659" s="141"/>
      <c r="BM1659" s="141"/>
      <c r="BN1659" s="139" t="s">
        <v>4075</v>
      </c>
      <c r="BQ1659" s="141" t="s">
        <v>15914</v>
      </c>
      <c r="BR1659" s="135" t="s">
        <v>15700</v>
      </c>
      <c r="BT1659" s="135" t="s">
        <v>15385</v>
      </c>
      <c r="BU1659" s="135" t="s">
        <v>1867</v>
      </c>
      <c r="BV1659" s="141" t="s">
        <v>13269</v>
      </c>
      <c r="BW1659" s="135" t="s">
        <v>2891</v>
      </c>
      <c r="BX1659" s="141" t="s">
        <v>12</v>
      </c>
      <c r="BY1659" s="141" t="s">
        <v>12</v>
      </c>
      <c r="BZ1659" s="141" t="s">
        <v>26</v>
      </c>
      <c r="CA1659" s="141" t="s">
        <v>1848</v>
      </c>
      <c r="CB1659" s="141"/>
      <c r="CC1659" s="141" t="s">
        <v>15686</v>
      </c>
      <c r="CD1659" s="141" t="s">
        <v>15687</v>
      </c>
      <c r="CE1659" s="141" t="s">
        <v>15450</v>
      </c>
      <c r="CF1659" s="141" t="s">
        <v>15451</v>
      </c>
      <c r="CG1659" s="141"/>
    </row>
    <row r="1660" spans="1:85" x14ac:dyDescent="0.35">
      <c r="A1660" s="155" t="s">
        <v>8546</v>
      </c>
      <c r="B1660" s="139" t="s">
        <v>4075</v>
      </c>
      <c r="C1660" s="18">
        <v>43026</v>
      </c>
      <c r="D1660" s="144">
        <v>0.58194444444444449</v>
      </c>
      <c r="E1660" s="141" t="s">
        <v>13275</v>
      </c>
      <c r="F1660" s="141">
        <v>4</v>
      </c>
      <c r="G1660" s="141" t="s">
        <v>2891</v>
      </c>
      <c r="H1660" s="141">
        <v>2017</v>
      </c>
      <c r="I1660" s="18">
        <v>43026</v>
      </c>
      <c r="J1660" s="144"/>
      <c r="K1660" s="378"/>
      <c r="L1660" s="139" t="s">
        <v>4075</v>
      </c>
      <c r="M1660" s="141"/>
      <c r="N1660" s="248"/>
      <c r="O1660" s="141" t="s">
        <v>26</v>
      </c>
      <c r="P1660" s="141"/>
      <c r="Q1660" s="141"/>
      <c r="R1660" s="141"/>
      <c r="S1660" s="141"/>
      <c r="T1660" s="141"/>
      <c r="U1660" s="141"/>
      <c r="V1660" s="141"/>
      <c r="W1660" s="139" t="s">
        <v>4075</v>
      </c>
      <c r="X1660" s="141" t="s">
        <v>25</v>
      </c>
      <c r="Y1660" s="141" t="s">
        <v>27</v>
      </c>
      <c r="Z1660" s="141" t="s">
        <v>4</v>
      </c>
      <c r="AA1660" s="141" t="s">
        <v>34</v>
      </c>
      <c r="AB1660" s="141"/>
      <c r="AC1660" s="139" t="s">
        <v>18049</v>
      </c>
      <c r="AD1660" s="380"/>
      <c r="AE1660" s="139" t="s">
        <v>103</v>
      </c>
      <c r="AF1660" s="139" t="s">
        <v>13075</v>
      </c>
      <c r="AG1660" s="139" t="s">
        <v>103</v>
      </c>
      <c r="AH1660" s="139" t="s">
        <v>1378</v>
      </c>
      <c r="AI1660" s="139" t="s">
        <v>7340</v>
      </c>
      <c r="AJ1660" s="139"/>
      <c r="AK1660" s="139" t="s">
        <v>7340</v>
      </c>
      <c r="AL1660" s="139"/>
      <c r="AM1660" s="141" t="s">
        <v>1527</v>
      </c>
      <c r="AN1660" s="141" t="s">
        <v>8</v>
      </c>
      <c r="AO1660" s="139" t="s">
        <v>1477</v>
      </c>
      <c r="AP1660" s="139" t="s">
        <v>7</v>
      </c>
      <c r="AQ1660" s="139"/>
      <c r="AR1660" s="381"/>
      <c r="AS1660" s="139" t="s">
        <v>4075</v>
      </c>
      <c r="AT1660" s="141" t="s">
        <v>1404</v>
      </c>
      <c r="AU1660" s="141"/>
      <c r="AV1660" s="383"/>
      <c r="AW1660" s="385"/>
      <c r="AX1660" s="139"/>
      <c r="AY1660" t="s">
        <v>19104</v>
      </c>
      <c r="BA1660" s="381"/>
      <c r="BB1660" s="139" t="s">
        <v>17</v>
      </c>
      <c r="BC1660" s="166"/>
      <c r="BD1660" s="166"/>
      <c r="BE1660" s="166"/>
      <c r="BF1660" s="166"/>
      <c r="BG1660" s="166"/>
      <c r="BH1660" s="308"/>
      <c r="BI1660" s="308"/>
      <c r="BJ1660" s="141" t="s">
        <v>26</v>
      </c>
      <c r="BK1660" s="141" t="s">
        <v>26</v>
      </c>
      <c r="BL1660" s="141"/>
      <c r="BM1660" s="141"/>
      <c r="BN1660" s="139" t="s">
        <v>4075</v>
      </c>
      <c r="BQ1660" s="141"/>
      <c r="BV1660" s="141"/>
      <c r="BX1660" s="141"/>
      <c r="BY1660" s="141"/>
      <c r="BZ1660" s="141"/>
      <c r="CA1660" s="141"/>
      <c r="CB1660" s="141"/>
      <c r="CC1660" s="141"/>
      <c r="CD1660" s="141"/>
      <c r="CE1660" s="141"/>
      <c r="CF1660" s="141"/>
      <c r="CG1660" s="141"/>
    </row>
    <row r="1661" spans="1:85" x14ac:dyDescent="0.35">
      <c r="A1661" s="155" t="s">
        <v>8534</v>
      </c>
      <c r="B1661" s="139" t="s">
        <v>4075</v>
      </c>
      <c r="C1661" s="18">
        <v>43028</v>
      </c>
      <c r="D1661" s="144">
        <v>0.57152777777777775</v>
      </c>
      <c r="E1661" s="141" t="s">
        <v>13275</v>
      </c>
      <c r="F1661" s="141">
        <v>4</v>
      </c>
      <c r="G1661" s="141" t="s">
        <v>2891</v>
      </c>
      <c r="H1661" s="141">
        <v>2017</v>
      </c>
      <c r="I1661" s="18">
        <v>43028</v>
      </c>
      <c r="J1661" s="144">
        <v>0.52569444444444446</v>
      </c>
      <c r="K1661" s="378"/>
      <c r="L1661" s="139" t="s">
        <v>4075</v>
      </c>
      <c r="M1661" s="141"/>
      <c r="N1661" s="248"/>
      <c r="O1661" s="141" t="s">
        <v>26</v>
      </c>
      <c r="P1661" s="141"/>
      <c r="Q1661" s="141" t="s">
        <v>8535</v>
      </c>
      <c r="R1661" s="141" t="s">
        <v>8536</v>
      </c>
      <c r="S1661" s="141"/>
      <c r="T1661" s="141"/>
      <c r="U1661" s="141">
        <v>113753049</v>
      </c>
      <c r="V1661" s="141"/>
      <c r="W1661" s="139" t="s">
        <v>4075</v>
      </c>
      <c r="X1661" s="141" t="s">
        <v>25</v>
      </c>
      <c r="Y1661" s="141" t="s">
        <v>27</v>
      </c>
      <c r="Z1661" s="141" t="s">
        <v>4</v>
      </c>
      <c r="AA1661" s="141" t="s">
        <v>34</v>
      </c>
      <c r="AB1661" s="141"/>
      <c r="AC1661" s="139" t="s">
        <v>18048</v>
      </c>
      <c r="AD1661" s="380"/>
      <c r="AE1661" s="139" t="s">
        <v>102</v>
      </c>
      <c r="AF1661" s="139" t="s">
        <v>13068</v>
      </c>
      <c r="AG1661" s="139" t="s">
        <v>102</v>
      </c>
      <c r="AH1661" s="139" t="s">
        <v>1378</v>
      </c>
      <c r="AI1661" s="139" t="s">
        <v>7</v>
      </c>
      <c r="AJ1661" s="139" t="s">
        <v>7</v>
      </c>
      <c r="AK1661" s="139"/>
      <c r="AL1661" s="139"/>
      <c r="AM1661" s="141" t="s">
        <v>6</v>
      </c>
      <c r="AN1661" s="141" t="s">
        <v>8</v>
      </c>
      <c r="AO1661" s="139" t="s">
        <v>1614</v>
      </c>
      <c r="AP1661" s="139" t="s">
        <v>7</v>
      </c>
      <c r="AQ1661" s="139"/>
      <c r="AR1661" s="381"/>
      <c r="AS1661" s="139" t="s">
        <v>4075</v>
      </c>
      <c r="AT1661" s="141" t="s">
        <v>1404</v>
      </c>
      <c r="AU1661" s="141"/>
      <c r="AV1661" s="383"/>
      <c r="AW1661" s="385"/>
      <c r="AX1661" s="139"/>
      <c r="AY1661" t="s">
        <v>19105</v>
      </c>
      <c r="AZ1661">
        <v>12000</v>
      </c>
      <c r="BA1661" s="381"/>
      <c r="BB1661" s="139" t="s">
        <v>1450</v>
      </c>
      <c r="BC1661" s="166">
        <v>10</v>
      </c>
      <c r="BD1661" s="166"/>
      <c r="BE1661" s="166"/>
      <c r="BF1661" s="166"/>
      <c r="BG1661" s="166"/>
      <c r="BH1661" s="308"/>
      <c r="BI1661" s="308"/>
      <c r="BJ1661" s="141" t="s">
        <v>26</v>
      </c>
      <c r="BK1661" s="141" t="s">
        <v>26</v>
      </c>
      <c r="BL1661" s="141"/>
      <c r="BM1661" s="141"/>
      <c r="BN1661" s="139" t="s">
        <v>4075</v>
      </c>
      <c r="BQ1661" s="141"/>
      <c r="BV1661" s="141"/>
      <c r="BX1661" s="141"/>
      <c r="BY1661" s="141"/>
      <c r="BZ1661" s="141"/>
      <c r="CA1661" s="141"/>
      <c r="CB1661" s="141"/>
      <c r="CC1661" s="141"/>
      <c r="CD1661" s="141"/>
      <c r="CE1661" s="141"/>
      <c r="CF1661" s="141"/>
      <c r="CG1661" s="141"/>
    </row>
    <row r="1662" spans="1:85" x14ac:dyDescent="0.35">
      <c r="A1662" s="155" t="s">
        <v>8531</v>
      </c>
      <c r="B1662" s="139" t="s">
        <v>4075</v>
      </c>
      <c r="C1662" s="18">
        <v>43028</v>
      </c>
      <c r="D1662" s="144">
        <v>0.57291666666666663</v>
      </c>
      <c r="E1662" s="141" t="s">
        <v>13275</v>
      </c>
      <c r="F1662" s="141">
        <v>4</v>
      </c>
      <c r="G1662" s="141" t="s">
        <v>2891</v>
      </c>
      <c r="H1662" s="141">
        <v>2017</v>
      </c>
      <c r="I1662" s="18">
        <v>43028</v>
      </c>
      <c r="J1662" s="144">
        <v>0.67361111111111116</v>
      </c>
      <c r="K1662" s="378"/>
      <c r="L1662" s="139" t="s">
        <v>4075</v>
      </c>
      <c r="M1662" s="141"/>
      <c r="N1662" s="248"/>
      <c r="O1662" s="141" t="s">
        <v>26</v>
      </c>
      <c r="P1662" s="141"/>
      <c r="Q1662" s="141" t="s">
        <v>8532</v>
      </c>
      <c r="R1662" s="141" t="s">
        <v>8533</v>
      </c>
      <c r="S1662" s="141"/>
      <c r="T1662" s="141"/>
      <c r="U1662" s="141"/>
      <c r="V1662" s="141"/>
      <c r="W1662" s="139" t="s">
        <v>4075</v>
      </c>
      <c r="X1662" s="141" t="s">
        <v>25</v>
      </c>
      <c r="Y1662" s="141" t="s">
        <v>27</v>
      </c>
      <c r="Z1662" s="141" t="s">
        <v>4</v>
      </c>
      <c r="AA1662" s="141" t="s">
        <v>34</v>
      </c>
      <c r="AB1662" s="141"/>
      <c r="AC1662" s="139" t="s">
        <v>18054</v>
      </c>
      <c r="AD1662" s="380"/>
      <c r="AE1662" s="139" t="s">
        <v>102</v>
      </c>
      <c r="AF1662" s="139" t="s">
        <v>13086</v>
      </c>
      <c r="AG1662" s="139" t="s">
        <v>102</v>
      </c>
      <c r="AH1662" s="139" t="s">
        <v>1378</v>
      </c>
      <c r="AI1662" s="139" t="s">
        <v>1406</v>
      </c>
      <c r="AJ1662" s="139" t="s">
        <v>1406</v>
      </c>
      <c r="AK1662" s="139"/>
      <c r="AL1662" s="139"/>
      <c r="AM1662" s="141" t="s">
        <v>6</v>
      </c>
      <c r="AN1662" s="141" t="s">
        <v>8</v>
      </c>
      <c r="AO1662" s="139" t="s">
        <v>1614</v>
      </c>
      <c r="AP1662" s="139" t="s">
        <v>7</v>
      </c>
      <c r="AQ1662" s="139"/>
      <c r="AR1662" s="381"/>
      <c r="AS1662" s="139" t="s">
        <v>4075</v>
      </c>
      <c r="AT1662" s="141" t="s">
        <v>43</v>
      </c>
      <c r="AU1662" s="141">
        <v>512</v>
      </c>
      <c r="AV1662" s="383"/>
      <c r="AW1662" s="385"/>
      <c r="AX1662" s="139"/>
      <c r="AY1662" t="s">
        <v>19106</v>
      </c>
      <c r="AZ1662">
        <v>12000</v>
      </c>
      <c r="BA1662" s="381"/>
      <c r="BB1662" s="139" t="s">
        <v>1450</v>
      </c>
      <c r="BC1662" s="166">
        <v>100</v>
      </c>
      <c r="BD1662" s="166"/>
      <c r="BE1662" s="166"/>
      <c r="BF1662" s="166"/>
      <c r="BG1662" s="166"/>
      <c r="BH1662" s="308"/>
      <c r="BI1662" s="308"/>
      <c r="BJ1662" s="141" t="s">
        <v>26</v>
      </c>
      <c r="BK1662" s="141" t="s">
        <v>26</v>
      </c>
      <c r="BL1662" s="141"/>
      <c r="BM1662" s="141"/>
      <c r="BN1662" s="139" t="s">
        <v>4075</v>
      </c>
      <c r="BQ1662" s="141"/>
      <c r="BV1662" s="141"/>
      <c r="BX1662" s="141"/>
      <c r="BY1662" s="141"/>
      <c r="BZ1662" s="141"/>
      <c r="CA1662" s="141"/>
      <c r="CB1662" s="141"/>
      <c r="CC1662" s="141"/>
      <c r="CD1662" s="141"/>
      <c r="CE1662" s="141"/>
      <c r="CF1662" s="141"/>
      <c r="CG1662" s="141"/>
    </row>
    <row r="1663" spans="1:85" x14ac:dyDescent="0.35">
      <c r="A1663" s="155" t="s">
        <v>8528</v>
      </c>
      <c r="B1663" s="139" t="s">
        <v>4075</v>
      </c>
      <c r="C1663" s="18">
        <v>43028</v>
      </c>
      <c r="D1663" s="144">
        <v>0.58333333333333337</v>
      </c>
      <c r="E1663" s="141" t="s">
        <v>13275</v>
      </c>
      <c r="F1663" s="141">
        <v>4</v>
      </c>
      <c r="G1663" s="141" t="s">
        <v>2891</v>
      </c>
      <c r="H1663" s="141">
        <v>2017</v>
      </c>
      <c r="I1663" s="18">
        <v>43028</v>
      </c>
      <c r="J1663" s="144">
        <v>0.56805555555555554</v>
      </c>
      <c r="K1663" s="378"/>
      <c r="L1663" s="139" t="s">
        <v>4075</v>
      </c>
      <c r="M1663" s="141"/>
      <c r="N1663" s="248"/>
      <c r="O1663" s="141" t="s">
        <v>26</v>
      </c>
      <c r="P1663" s="141"/>
      <c r="Q1663" s="141" t="s">
        <v>8529</v>
      </c>
      <c r="R1663" s="141" t="s">
        <v>8530</v>
      </c>
      <c r="S1663" s="141"/>
      <c r="T1663" s="141" t="s">
        <v>18225</v>
      </c>
      <c r="U1663" s="141"/>
      <c r="V1663" s="141"/>
      <c r="W1663" s="139" t="s">
        <v>4075</v>
      </c>
      <c r="X1663" s="141" t="s">
        <v>25</v>
      </c>
      <c r="Y1663" s="141" t="s">
        <v>27</v>
      </c>
      <c r="Z1663" s="141" t="s">
        <v>4</v>
      </c>
      <c r="AA1663" s="141" t="s">
        <v>34</v>
      </c>
      <c r="AB1663" s="141"/>
      <c r="AC1663" s="139" t="s">
        <v>18047</v>
      </c>
      <c r="AD1663" s="380"/>
      <c r="AE1663" s="139" t="s">
        <v>102</v>
      </c>
      <c r="AF1663" s="139" t="s">
        <v>13071</v>
      </c>
      <c r="AG1663" s="139" t="s">
        <v>102</v>
      </c>
      <c r="AH1663" s="139" t="s">
        <v>1378</v>
      </c>
      <c r="AI1663" s="139" t="s">
        <v>6</v>
      </c>
      <c r="AJ1663" s="139" t="s">
        <v>6</v>
      </c>
      <c r="AK1663" s="139"/>
      <c r="AL1663" s="139"/>
      <c r="AM1663" s="141" t="s">
        <v>6</v>
      </c>
      <c r="AN1663" s="141" t="s">
        <v>8</v>
      </c>
      <c r="AO1663" s="139" t="s">
        <v>1614</v>
      </c>
      <c r="AP1663" s="139" t="s">
        <v>46</v>
      </c>
      <c r="AQ1663" s="139"/>
      <c r="AR1663" s="381"/>
      <c r="AS1663" s="139" t="s">
        <v>4075</v>
      </c>
      <c r="AT1663" s="141" t="s">
        <v>1404</v>
      </c>
      <c r="AU1663" s="141"/>
      <c r="AV1663" s="383"/>
      <c r="AW1663" s="385"/>
      <c r="AX1663" s="139"/>
      <c r="AY1663" t="s">
        <v>18957</v>
      </c>
      <c r="AZ1663">
        <v>21000</v>
      </c>
      <c r="BA1663" s="381"/>
      <c r="BB1663" s="139" t="s">
        <v>1450</v>
      </c>
      <c r="BC1663" s="166"/>
      <c r="BD1663" s="166"/>
      <c r="BE1663" s="166"/>
      <c r="BF1663" s="166"/>
      <c r="BG1663" s="166"/>
      <c r="BH1663" s="308"/>
      <c r="BI1663" s="308"/>
      <c r="BJ1663" s="141" t="s">
        <v>26</v>
      </c>
      <c r="BK1663" s="141" t="s">
        <v>26</v>
      </c>
      <c r="BL1663" s="141"/>
      <c r="BM1663" s="141"/>
      <c r="BN1663" s="139" t="s">
        <v>4075</v>
      </c>
      <c r="BQ1663" s="141"/>
      <c r="BV1663" s="141"/>
      <c r="BX1663" s="141"/>
      <c r="BY1663" s="141"/>
      <c r="BZ1663" s="141"/>
      <c r="CA1663" s="141"/>
      <c r="CB1663" s="141"/>
      <c r="CC1663" s="141"/>
      <c r="CD1663" s="141"/>
      <c r="CE1663" s="141"/>
      <c r="CF1663" s="141"/>
      <c r="CG1663" s="141"/>
    </row>
    <row r="1664" spans="1:85" x14ac:dyDescent="0.35">
      <c r="A1664" s="155" t="s">
        <v>8543</v>
      </c>
      <c r="B1664" s="139" t="s">
        <v>4075</v>
      </c>
      <c r="C1664" s="18">
        <v>43028</v>
      </c>
      <c r="D1664" s="144">
        <v>0.24930555555555556</v>
      </c>
      <c r="E1664" s="141" t="s">
        <v>13275</v>
      </c>
      <c r="F1664" s="141">
        <v>4</v>
      </c>
      <c r="G1664" s="141" t="s">
        <v>2891</v>
      </c>
      <c r="H1664" s="141">
        <v>2017</v>
      </c>
      <c r="I1664" s="18">
        <v>43028</v>
      </c>
      <c r="J1664" s="144">
        <v>0.24930555555555556</v>
      </c>
      <c r="K1664" s="378"/>
      <c r="L1664" s="139" t="s">
        <v>4075</v>
      </c>
      <c r="M1664" s="141"/>
      <c r="N1664" s="248"/>
      <c r="O1664" s="141" t="s">
        <v>26</v>
      </c>
      <c r="P1664" s="141"/>
      <c r="Q1664" s="141" t="s">
        <v>8544</v>
      </c>
      <c r="R1664" s="141" t="s">
        <v>8545</v>
      </c>
      <c r="S1664" s="141"/>
      <c r="T1664" s="141"/>
      <c r="U1664" s="141"/>
      <c r="V1664" s="141"/>
      <c r="W1664" s="139" t="s">
        <v>4075</v>
      </c>
      <c r="X1664" s="141" t="s">
        <v>25</v>
      </c>
      <c r="Y1664" s="141" t="s">
        <v>27</v>
      </c>
      <c r="Z1664" s="141" t="s">
        <v>4</v>
      </c>
      <c r="AA1664" s="141" t="s">
        <v>34</v>
      </c>
      <c r="AB1664" s="141"/>
      <c r="AC1664" s="139" t="s">
        <v>18047</v>
      </c>
      <c r="AD1664" s="380"/>
      <c r="AE1664" s="139" t="s">
        <v>102</v>
      </c>
      <c r="AF1664" s="139" t="s">
        <v>13078</v>
      </c>
      <c r="AG1664" s="139" t="s">
        <v>102</v>
      </c>
      <c r="AH1664" s="139" t="s">
        <v>1378</v>
      </c>
      <c r="AI1664" s="139" t="s">
        <v>87</v>
      </c>
      <c r="AJ1664" s="139" t="s">
        <v>87</v>
      </c>
      <c r="AK1664" s="139"/>
      <c r="AL1664" s="139"/>
      <c r="AM1664" s="141" t="s">
        <v>6</v>
      </c>
      <c r="AN1664" s="141" t="s">
        <v>8</v>
      </c>
      <c r="AO1664" s="139" t="s">
        <v>1614</v>
      </c>
      <c r="AP1664" s="139" t="s">
        <v>7</v>
      </c>
      <c r="AQ1664" s="139"/>
      <c r="AR1664" s="381"/>
      <c r="AS1664" s="139" t="s">
        <v>4075</v>
      </c>
      <c r="AT1664" s="141" t="s">
        <v>1404</v>
      </c>
      <c r="AU1664" s="141"/>
      <c r="AV1664" s="383"/>
      <c r="AW1664" s="385"/>
      <c r="AX1664" s="139"/>
      <c r="AY1664" t="s">
        <v>19107</v>
      </c>
      <c r="AZ1664">
        <v>12000</v>
      </c>
      <c r="BA1664" s="381"/>
      <c r="BB1664" s="139" t="s">
        <v>17</v>
      </c>
      <c r="BC1664" s="166"/>
      <c r="BD1664" s="166"/>
      <c r="BE1664" s="166"/>
      <c r="BF1664" s="166"/>
      <c r="BG1664" s="166"/>
      <c r="BH1664" s="308"/>
      <c r="BI1664" s="308"/>
      <c r="BJ1664" s="141" t="s">
        <v>26</v>
      </c>
      <c r="BK1664" s="141" t="s">
        <v>26</v>
      </c>
      <c r="BL1664" s="141"/>
      <c r="BM1664" s="141"/>
      <c r="BN1664" s="139" t="s">
        <v>4075</v>
      </c>
      <c r="BQ1664" s="141"/>
      <c r="BV1664" s="141"/>
      <c r="BX1664" s="141"/>
      <c r="BY1664" s="141"/>
      <c r="BZ1664" s="141"/>
      <c r="CA1664" s="141"/>
      <c r="CB1664" s="141"/>
      <c r="CC1664" s="141"/>
      <c r="CD1664" s="141"/>
      <c r="CE1664" s="141"/>
      <c r="CF1664" s="141"/>
      <c r="CG1664" s="141"/>
    </row>
    <row r="1665" spans="1:85" x14ac:dyDescent="0.35">
      <c r="A1665" s="155" t="s">
        <v>8540</v>
      </c>
      <c r="B1665" s="139" t="s">
        <v>4075</v>
      </c>
      <c r="C1665" s="18">
        <v>43028</v>
      </c>
      <c r="D1665" s="144">
        <v>0.26250000000000001</v>
      </c>
      <c r="E1665" s="141" t="s">
        <v>13275</v>
      </c>
      <c r="F1665" s="141">
        <v>4</v>
      </c>
      <c r="G1665" s="141" t="s">
        <v>2891</v>
      </c>
      <c r="H1665" s="141">
        <v>2017</v>
      </c>
      <c r="I1665" s="18">
        <v>43028</v>
      </c>
      <c r="J1665" s="144"/>
      <c r="K1665" s="378"/>
      <c r="L1665" s="139" t="s">
        <v>4075</v>
      </c>
      <c r="M1665" s="141"/>
      <c r="N1665" s="248"/>
      <c r="O1665" s="141" t="s">
        <v>26</v>
      </c>
      <c r="P1665" s="141"/>
      <c r="Q1665" s="141" t="s">
        <v>8541</v>
      </c>
      <c r="R1665" s="141" t="s">
        <v>8542</v>
      </c>
      <c r="S1665" s="141"/>
      <c r="T1665" s="141"/>
      <c r="U1665" s="141"/>
      <c r="V1665" s="141"/>
      <c r="W1665" s="139" t="s">
        <v>4075</v>
      </c>
      <c r="X1665" s="141" t="s">
        <v>25</v>
      </c>
      <c r="Y1665" s="141" t="s">
        <v>27</v>
      </c>
      <c r="Z1665" s="141" t="s">
        <v>4</v>
      </c>
      <c r="AA1665" s="141" t="s">
        <v>34</v>
      </c>
      <c r="AB1665" s="141"/>
      <c r="AC1665" s="139" t="s">
        <v>18049</v>
      </c>
      <c r="AD1665" s="380"/>
      <c r="AE1665" s="139" t="s">
        <v>102</v>
      </c>
      <c r="AF1665" s="139" t="s">
        <v>13068</v>
      </c>
      <c r="AG1665" s="139" t="s">
        <v>102</v>
      </c>
      <c r="AH1665" s="139" t="s">
        <v>1378</v>
      </c>
      <c r="AI1665" s="139" t="s">
        <v>7</v>
      </c>
      <c r="AJ1665" s="139" t="s">
        <v>7</v>
      </c>
      <c r="AK1665" s="139"/>
      <c r="AL1665" s="139"/>
      <c r="AM1665" s="141" t="s">
        <v>1527</v>
      </c>
      <c r="AN1665" s="141" t="s">
        <v>8</v>
      </c>
      <c r="AO1665" s="139" t="s">
        <v>1614</v>
      </c>
      <c r="AP1665" s="139" t="s">
        <v>7</v>
      </c>
      <c r="AQ1665" s="139"/>
      <c r="AR1665" s="381"/>
      <c r="AS1665" s="139" t="s">
        <v>4075</v>
      </c>
      <c r="AT1665" s="141" t="s">
        <v>44</v>
      </c>
      <c r="AU1665" s="141">
        <v>330</v>
      </c>
      <c r="AV1665" s="383"/>
      <c r="AW1665" s="385"/>
      <c r="AX1665" s="139"/>
      <c r="AY1665" t="s">
        <v>18455</v>
      </c>
      <c r="AZ1665">
        <v>12000</v>
      </c>
      <c r="BA1665" s="381"/>
      <c r="BB1665" s="139" t="s">
        <v>1446</v>
      </c>
      <c r="BC1665" s="166"/>
      <c r="BD1665" s="166"/>
      <c r="BE1665" s="166"/>
      <c r="BF1665" s="166"/>
      <c r="BG1665" s="166"/>
      <c r="BH1665" s="308"/>
      <c r="BI1665" s="308"/>
      <c r="BJ1665" s="141" t="s">
        <v>26</v>
      </c>
      <c r="BK1665" s="141" t="s">
        <v>26</v>
      </c>
      <c r="BL1665" s="141"/>
      <c r="BM1665" s="141"/>
      <c r="BN1665" s="139" t="s">
        <v>4075</v>
      </c>
      <c r="BQ1665" s="141"/>
      <c r="BV1665" s="141"/>
      <c r="BX1665" s="141"/>
      <c r="BY1665" s="141"/>
      <c r="BZ1665" s="141"/>
      <c r="CA1665" s="141"/>
      <c r="CB1665" s="141"/>
      <c r="CC1665" s="141"/>
      <c r="CD1665" s="141"/>
      <c r="CE1665" s="141"/>
      <c r="CF1665" s="141"/>
      <c r="CG1665" s="141"/>
    </row>
    <row r="1666" spans="1:85" x14ac:dyDescent="0.35">
      <c r="A1666" s="155" t="s">
        <v>8537</v>
      </c>
      <c r="B1666" s="139" t="s">
        <v>4075</v>
      </c>
      <c r="C1666" s="18">
        <v>43028</v>
      </c>
      <c r="D1666" s="144">
        <v>0.37916666666666665</v>
      </c>
      <c r="E1666" s="141" t="s">
        <v>13275</v>
      </c>
      <c r="F1666" s="141">
        <v>4</v>
      </c>
      <c r="G1666" s="141" t="s">
        <v>2891</v>
      </c>
      <c r="H1666" s="141">
        <v>2017</v>
      </c>
      <c r="I1666" s="18">
        <v>43028</v>
      </c>
      <c r="J1666" s="144"/>
      <c r="K1666" s="378"/>
      <c r="L1666" s="139" t="s">
        <v>4075</v>
      </c>
      <c r="M1666" s="141"/>
      <c r="N1666" s="248"/>
      <c r="O1666" s="141" t="s">
        <v>26</v>
      </c>
      <c r="P1666" s="141"/>
      <c r="Q1666" s="141" t="s">
        <v>8538</v>
      </c>
      <c r="R1666" s="141"/>
      <c r="S1666" s="141" t="s">
        <v>8539</v>
      </c>
      <c r="T1666" s="141"/>
      <c r="U1666" s="141"/>
      <c r="V1666" s="141"/>
      <c r="W1666" s="139" t="s">
        <v>4075</v>
      </c>
      <c r="X1666" s="141" t="s">
        <v>25</v>
      </c>
      <c r="Y1666" s="141" t="s">
        <v>27</v>
      </c>
      <c r="Z1666" s="141" t="s">
        <v>4</v>
      </c>
      <c r="AA1666" s="141" t="s">
        <v>35</v>
      </c>
      <c r="AB1666" s="141"/>
      <c r="AC1666" s="139" t="s">
        <v>18053</v>
      </c>
      <c r="AD1666" s="380"/>
      <c r="AE1666" s="139" t="s">
        <v>105</v>
      </c>
      <c r="AF1666" s="139" t="s">
        <v>13076</v>
      </c>
      <c r="AG1666" s="139" t="s">
        <v>1518</v>
      </c>
      <c r="AH1666" s="139" t="s">
        <v>1378</v>
      </c>
      <c r="AI1666" s="139" t="s">
        <v>1518</v>
      </c>
      <c r="AJ1666" s="139"/>
      <c r="AK1666" s="139" t="s">
        <v>1518</v>
      </c>
      <c r="AL1666" s="139" t="s">
        <v>7</v>
      </c>
      <c r="AM1666" s="141" t="s">
        <v>6</v>
      </c>
      <c r="AN1666" s="141" t="s">
        <v>8</v>
      </c>
      <c r="AO1666" s="139" t="s">
        <v>1618</v>
      </c>
      <c r="AP1666" s="139" t="s">
        <v>7</v>
      </c>
      <c r="AQ1666" s="139"/>
      <c r="AR1666" s="381"/>
      <c r="AS1666" s="139" t="s">
        <v>4075</v>
      </c>
      <c r="AT1666" s="141" t="s">
        <v>1404</v>
      </c>
      <c r="AU1666" s="141"/>
      <c r="AV1666" s="383"/>
      <c r="AW1666" s="385"/>
      <c r="AX1666" s="139"/>
      <c r="AY1666" t="s">
        <v>18859</v>
      </c>
      <c r="AZ1666">
        <v>70000</v>
      </c>
      <c r="BA1666" s="381"/>
      <c r="BB1666" s="139" t="s">
        <v>1450</v>
      </c>
      <c r="BC1666" s="166"/>
      <c r="BD1666" s="166"/>
      <c r="BE1666" s="166"/>
      <c r="BF1666" s="166"/>
      <c r="BG1666" s="166"/>
      <c r="BH1666" s="308"/>
      <c r="BI1666" s="308"/>
      <c r="BJ1666" s="141" t="s">
        <v>26</v>
      </c>
      <c r="BK1666" s="141" t="s">
        <v>26</v>
      </c>
      <c r="BL1666" s="141"/>
      <c r="BM1666" s="141"/>
      <c r="BN1666" s="139" t="s">
        <v>4075</v>
      </c>
      <c r="BQ1666" s="141"/>
      <c r="BV1666" s="141"/>
      <c r="BX1666" s="141"/>
      <c r="BY1666" s="141"/>
      <c r="BZ1666" s="141"/>
      <c r="CA1666" s="141"/>
      <c r="CB1666" s="141"/>
      <c r="CC1666" s="141"/>
      <c r="CD1666" s="141"/>
      <c r="CE1666" s="141"/>
      <c r="CF1666" s="141"/>
      <c r="CG1666" s="141"/>
    </row>
    <row r="1667" spans="1:85" x14ac:dyDescent="0.35">
      <c r="A1667" s="155" t="s">
        <v>8523</v>
      </c>
      <c r="B1667" s="139" t="s">
        <v>4075</v>
      </c>
      <c r="C1667" s="18">
        <v>43029</v>
      </c>
      <c r="D1667" s="144">
        <v>0.67013888888888884</v>
      </c>
      <c r="E1667" s="141" t="s">
        <v>13275</v>
      </c>
      <c r="F1667" s="141">
        <v>4</v>
      </c>
      <c r="G1667" s="141" t="s">
        <v>2891</v>
      </c>
      <c r="H1667" s="141">
        <v>2017</v>
      </c>
      <c r="I1667" s="18">
        <v>43029</v>
      </c>
      <c r="J1667" s="144"/>
      <c r="K1667" s="378"/>
      <c r="L1667" s="139" t="s">
        <v>4075</v>
      </c>
      <c r="M1667" s="141"/>
      <c r="N1667" s="248"/>
      <c r="O1667" s="141" t="s">
        <v>26</v>
      </c>
      <c r="P1667" s="141"/>
      <c r="Q1667" s="141" t="s">
        <v>8524</v>
      </c>
      <c r="R1667" s="141"/>
      <c r="S1667" s="141"/>
      <c r="T1667" s="141"/>
      <c r="U1667" s="141"/>
      <c r="V1667" s="141"/>
      <c r="W1667" s="139" t="s">
        <v>4075</v>
      </c>
      <c r="X1667" s="141" t="s">
        <v>25</v>
      </c>
      <c r="Y1667" s="141" t="s">
        <v>27</v>
      </c>
      <c r="Z1667" s="141" t="s">
        <v>4</v>
      </c>
      <c r="AA1667" s="141" t="s">
        <v>34</v>
      </c>
      <c r="AB1667" s="141"/>
      <c r="AC1667" s="139" t="s">
        <v>18050</v>
      </c>
      <c r="AD1667" s="380"/>
      <c r="AE1667" s="139" t="s">
        <v>103</v>
      </c>
      <c r="AF1667" s="139" t="s">
        <v>13069</v>
      </c>
      <c r="AG1667" s="139" t="s">
        <v>103</v>
      </c>
      <c r="AH1667" s="139" t="s">
        <v>1378</v>
      </c>
      <c r="AI1667" s="139" t="s">
        <v>7399</v>
      </c>
      <c r="AJ1667" s="139"/>
      <c r="AK1667" s="139" t="s">
        <v>7399</v>
      </c>
      <c r="AL1667" s="139" t="s">
        <v>7</v>
      </c>
      <c r="AM1667" s="141" t="s">
        <v>6</v>
      </c>
      <c r="AN1667" s="141" t="s">
        <v>8</v>
      </c>
      <c r="AO1667" s="139" t="s">
        <v>1477</v>
      </c>
      <c r="AP1667" s="139" t="s">
        <v>7</v>
      </c>
      <c r="AQ1667" s="139"/>
      <c r="AR1667" s="381"/>
      <c r="AS1667" s="139" t="s">
        <v>4075</v>
      </c>
      <c r="AT1667" s="141" t="s">
        <v>1404</v>
      </c>
      <c r="AU1667" s="141"/>
      <c r="AV1667" s="383"/>
      <c r="AW1667" s="385"/>
      <c r="AX1667" s="139"/>
      <c r="AY1667" t="s">
        <v>19108</v>
      </c>
      <c r="BA1667" s="381"/>
      <c r="BB1667" s="139" t="s">
        <v>17</v>
      </c>
      <c r="BC1667" s="166"/>
      <c r="BD1667" s="166"/>
      <c r="BE1667" s="166"/>
      <c r="BF1667" s="166"/>
      <c r="BG1667" s="166"/>
      <c r="BH1667" s="308"/>
      <c r="BI1667" s="308"/>
      <c r="BJ1667" s="141" t="s">
        <v>26</v>
      </c>
      <c r="BK1667" s="141" t="s">
        <v>26</v>
      </c>
      <c r="BL1667" s="141"/>
      <c r="BM1667" s="141"/>
      <c r="BN1667" s="139" t="s">
        <v>4075</v>
      </c>
      <c r="BQ1667" s="141"/>
      <c r="BV1667" s="141"/>
      <c r="BX1667" s="141"/>
      <c r="BY1667" s="141"/>
      <c r="BZ1667" s="141"/>
      <c r="CA1667" s="141"/>
      <c r="CB1667" s="141"/>
      <c r="CC1667" s="141"/>
      <c r="CD1667" s="141"/>
      <c r="CE1667" s="141"/>
      <c r="CF1667" s="141"/>
      <c r="CG1667" s="141"/>
    </row>
    <row r="1668" spans="1:85" x14ac:dyDescent="0.35">
      <c r="A1668" s="155" t="s">
        <v>8525</v>
      </c>
      <c r="B1668" s="139" t="s">
        <v>4075</v>
      </c>
      <c r="C1668" s="18">
        <v>43029</v>
      </c>
      <c r="D1668" s="144">
        <v>0.63055555555555554</v>
      </c>
      <c r="E1668" s="141" t="s">
        <v>13275</v>
      </c>
      <c r="F1668" s="141">
        <v>4</v>
      </c>
      <c r="G1668" s="141" t="s">
        <v>2891</v>
      </c>
      <c r="H1668" s="141">
        <v>2017</v>
      </c>
      <c r="I1668" s="18">
        <v>43029</v>
      </c>
      <c r="J1668" s="144">
        <v>0.62986111111111109</v>
      </c>
      <c r="K1668" s="378"/>
      <c r="L1668" s="139" t="s">
        <v>4075</v>
      </c>
      <c r="M1668" s="141"/>
      <c r="N1668" s="248"/>
      <c r="O1668" s="141" t="s">
        <v>26</v>
      </c>
      <c r="P1668" s="141"/>
      <c r="Q1668" s="141" t="s">
        <v>8526</v>
      </c>
      <c r="R1668" s="141" t="s">
        <v>8527</v>
      </c>
      <c r="S1668" s="141"/>
      <c r="T1668" s="141"/>
      <c r="U1668" s="141"/>
      <c r="V1668" s="141"/>
      <c r="W1668" s="139" t="s">
        <v>4075</v>
      </c>
      <c r="X1668" s="141" t="s">
        <v>25</v>
      </c>
      <c r="Y1668" s="141" t="s">
        <v>27</v>
      </c>
      <c r="Z1668" s="141" t="s">
        <v>4</v>
      </c>
      <c r="AA1668" s="141" t="s">
        <v>34</v>
      </c>
      <c r="AB1668" s="141"/>
      <c r="AC1668" s="139" t="s">
        <v>18049</v>
      </c>
      <c r="AD1668" s="380"/>
      <c r="AE1668" s="139" t="s">
        <v>4</v>
      </c>
      <c r="AF1668" s="139" t="s">
        <v>13073</v>
      </c>
      <c r="AG1668" s="139" t="s">
        <v>4</v>
      </c>
      <c r="AH1668" s="139" t="s">
        <v>1378</v>
      </c>
      <c r="AI1668" s="139" t="s">
        <v>15678</v>
      </c>
      <c r="AJ1668" s="139"/>
      <c r="AK1668" s="139" t="s">
        <v>15678</v>
      </c>
      <c r="AL1668" s="139" t="s">
        <v>7</v>
      </c>
      <c r="AM1668" s="141" t="s">
        <v>1527</v>
      </c>
      <c r="AN1668" s="141" t="s">
        <v>8</v>
      </c>
      <c r="AO1668" s="139" t="s">
        <v>1614</v>
      </c>
      <c r="AP1668" s="139" t="s">
        <v>7</v>
      </c>
      <c r="AQ1668" s="139"/>
      <c r="AR1668" s="381"/>
      <c r="AS1668" s="139" t="s">
        <v>4075</v>
      </c>
      <c r="AT1668" s="141" t="s">
        <v>43</v>
      </c>
      <c r="AU1668" s="141">
        <v>175</v>
      </c>
      <c r="AV1668" s="383"/>
      <c r="AW1668" s="385"/>
      <c r="AX1668" s="139"/>
      <c r="AY1668" t="s">
        <v>18458</v>
      </c>
      <c r="AZ1668">
        <v>12000</v>
      </c>
      <c r="BA1668" s="381"/>
      <c r="BB1668" s="139" t="s">
        <v>1452</v>
      </c>
      <c r="BC1668" s="166"/>
      <c r="BD1668" s="166"/>
      <c r="BE1668" s="166"/>
      <c r="BF1668" s="166"/>
      <c r="BG1668" s="166"/>
      <c r="BH1668" s="308"/>
      <c r="BI1668" s="308"/>
      <c r="BJ1668" s="141" t="s">
        <v>26</v>
      </c>
      <c r="BK1668" s="141" t="s">
        <v>26</v>
      </c>
      <c r="BL1668" s="141"/>
      <c r="BM1668" s="141"/>
      <c r="BN1668" s="139" t="s">
        <v>4075</v>
      </c>
      <c r="BQ1668" s="141" t="s">
        <v>15915</v>
      </c>
      <c r="BR1668" s="135" t="s">
        <v>15680</v>
      </c>
      <c r="BT1668" s="135" t="s">
        <v>15354</v>
      </c>
      <c r="BU1668" s="135" t="s">
        <v>13278</v>
      </c>
      <c r="BV1668" s="141" t="s">
        <v>13268</v>
      </c>
      <c r="BW1668" s="135" t="s">
        <v>13270</v>
      </c>
      <c r="BX1668" s="141" t="s">
        <v>15681</v>
      </c>
      <c r="BY1668" s="141" t="s">
        <v>15689</v>
      </c>
      <c r="BZ1668" s="141" t="s">
        <v>26</v>
      </c>
      <c r="CA1668" s="141" t="s">
        <v>1848</v>
      </c>
      <c r="CB1668" s="141"/>
      <c r="CC1668" s="141" t="s">
        <v>15686</v>
      </c>
      <c r="CD1668" s="141" t="s">
        <v>15687</v>
      </c>
      <c r="CE1668" s="141" t="s">
        <v>15450</v>
      </c>
      <c r="CF1668" s="141" t="s">
        <v>15451</v>
      </c>
      <c r="CG1668" s="141" t="s">
        <v>2116</v>
      </c>
    </row>
    <row r="1669" spans="1:85" x14ac:dyDescent="0.35">
      <c r="A1669" s="155" t="s">
        <v>18063</v>
      </c>
      <c r="B1669" s="139" t="s">
        <v>4075</v>
      </c>
      <c r="C1669" s="18">
        <v>43029</v>
      </c>
      <c r="D1669" s="144">
        <v>0.38541666666666669</v>
      </c>
      <c r="E1669" s="141" t="s">
        <v>13275</v>
      </c>
      <c r="F1669" s="141">
        <v>4</v>
      </c>
      <c r="G1669" s="141" t="s">
        <v>2891</v>
      </c>
      <c r="H1669" s="141">
        <v>2017</v>
      </c>
      <c r="I1669" s="18"/>
      <c r="J1669" s="144"/>
      <c r="K1669" s="378"/>
      <c r="L1669" s="139" t="s">
        <v>4075</v>
      </c>
      <c r="M1669" s="141" t="s">
        <v>13562</v>
      </c>
      <c r="N1669" s="248">
        <v>44288</v>
      </c>
      <c r="O1669" s="141" t="s">
        <v>25</v>
      </c>
      <c r="P1669" s="141"/>
      <c r="Q1669" s="141" t="s">
        <v>18064</v>
      </c>
      <c r="R1669" s="141" t="s">
        <v>18065</v>
      </c>
      <c r="S1669" s="141"/>
      <c r="T1669" s="141" t="s">
        <v>18066</v>
      </c>
      <c r="U1669" s="141"/>
      <c r="V1669" s="141" t="s">
        <v>18067</v>
      </c>
      <c r="W1669" s="139" t="s">
        <v>4075</v>
      </c>
      <c r="X1669" s="141" t="s">
        <v>25</v>
      </c>
      <c r="Y1669" s="141" t="s">
        <v>27</v>
      </c>
      <c r="Z1669" s="141" t="s">
        <v>4</v>
      </c>
      <c r="AA1669" s="141" t="s">
        <v>34</v>
      </c>
      <c r="AB1669" s="141"/>
      <c r="AC1669" s="139" t="s">
        <v>18055</v>
      </c>
      <c r="AD1669" s="380"/>
      <c r="AE1669" s="139" t="s">
        <v>6</v>
      </c>
      <c r="AF1669" s="139" t="s">
        <v>13087</v>
      </c>
      <c r="AG1669" s="139" t="s">
        <v>6</v>
      </c>
      <c r="AH1669" s="139"/>
      <c r="AI1669" s="139"/>
      <c r="AJ1669" s="139"/>
      <c r="AK1669" s="139"/>
      <c r="AL1669" s="139"/>
      <c r="AM1669" s="141" t="s">
        <v>15</v>
      </c>
      <c r="AN1669" s="141" t="s">
        <v>8</v>
      </c>
      <c r="AO1669" s="139"/>
      <c r="AP1669" s="139" t="s">
        <v>1563</v>
      </c>
      <c r="AQ1669" s="139"/>
      <c r="AR1669" s="381"/>
      <c r="AS1669" s="139" t="s">
        <v>4075</v>
      </c>
      <c r="AT1669" s="141" t="s">
        <v>1404</v>
      </c>
      <c r="AU1669" s="141">
        <v>154</v>
      </c>
      <c r="AV1669" s="383"/>
      <c r="AW1669" s="385"/>
      <c r="AX1669" s="139" t="s">
        <v>82</v>
      </c>
      <c r="AY1669" t="s">
        <v>18672</v>
      </c>
      <c r="AZ1669">
        <v>12000</v>
      </c>
      <c r="BA1669" s="381"/>
      <c r="BB1669" s="139" t="s">
        <v>1451</v>
      </c>
      <c r="BC1669" s="166">
        <v>17357</v>
      </c>
      <c r="BD1669" s="166">
        <v>6</v>
      </c>
      <c r="BE1669" s="166"/>
      <c r="BF1669" s="166"/>
      <c r="BG1669" s="166"/>
      <c r="BH1669" s="308" t="s">
        <v>18068</v>
      </c>
      <c r="BI1669" s="308"/>
      <c r="BJ1669" s="141" t="s">
        <v>26</v>
      </c>
      <c r="BK1669" s="141" t="s">
        <v>26</v>
      </c>
      <c r="BL1669" s="141"/>
      <c r="BM1669" s="141"/>
      <c r="BN1669" s="139" t="s">
        <v>4075</v>
      </c>
      <c r="BQ1669" s="141"/>
      <c r="BV1669" s="141"/>
      <c r="BX1669" s="141"/>
      <c r="BY1669" s="141"/>
      <c r="BZ1669" s="141"/>
      <c r="CA1669" s="141"/>
      <c r="CB1669" s="141"/>
      <c r="CC1669" s="141"/>
      <c r="CD1669" s="141"/>
      <c r="CE1669" s="141"/>
      <c r="CF1669" s="141"/>
      <c r="CG1669" s="141"/>
    </row>
    <row r="1670" spans="1:85" x14ac:dyDescent="0.35">
      <c r="A1670" s="155" t="s">
        <v>8517</v>
      </c>
      <c r="B1670" s="139" t="s">
        <v>4075</v>
      </c>
      <c r="C1670" s="18">
        <v>43031</v>
      </c>
      <c r="D1670" s="144">
        <v>0.89166666666666672</v>
      </c>
      <c r="E1670" s="141" t="s">
        <v>13276</v>
      </c>
      <c r="F1670" s="141">
        <v>4</v>
      </c>
      <c r="G1670" s="141" t="s">
        <v>2891</v>
      </c>
      <c r="H1670" s="141">
        <v>2017</v>
      </c>
      <c r="I1670" s="18">
        <v>43031</v>
      </c>
      <c r="J1670" s="144">
        <v>0.89097222222222228</v>
      </c>
      <c r="K1670" s="378"/>
      <c r="L1670" s="139" t="s">
        <v>4075</v>
      </c>
      <c r="M1670" s="141"/>
      <c r="N1670" s="248"/>
      <c r="O1670" s="141" t="s">
        <v>26</v>
      </c>
      <c r="P1670" s="141"/>
      <c r="Q1670" s="141" t="s">
        <v>8518</v>
      </c>
      <c r="R1670" s="141" t="s">
        <v>8519</v>
      </c>
      <c r="S1670" s="141"/>
      <c r="T1670" s="141"/>
      <c r="U1670" s="141">
        <v>113756725</v>
      </c>
      <c r="V1670" s="141"/>
      <c r="W1670" s="139" t="s">
        <v>4075</v>
      </c>
      <c r="X1670" s="141" t="s">
        <v>25</v>
      </c>
      <c r="Y1670" s="141" t="s">
        <v>27</v>
      </c>
      <c r="Z1670" s="141" t="s">
        <v>4</v>
      </c>
      <c r="AA1670" s="141" t="s">
        <v>34</v>
      </c>
      <c r="AB1670" s="141"/>
      <c r="AC1670" s="139" t="s">
        <v>18047</v>
      </c>
      <c r="AD1670" s="380"/>
      <c r="AE1670" s="139" t="s">
        <v>4</v>
      </c>
      <c r="AF1670" s="139" t="s">
        <v>13073</v>
      </c>
      <c r="AG1670" s="139" t="s">
        <v>4</v>
      </c>
      <c r="AH1670" s="139" t="s">
        <v>1378</v>
      </c>
      <c r="AI1670" s="139" t="s">
        <v>15678</v>
      </c>
      <c r="AJ1670" s="139"/>
      <c r="AK1670" s="139" t="s">
        <v>15678</v>
      </c>
      <c r="AL1670" s="139" t="s">
        <v>7</v>
      </c>
      <c r="AM1670" s="141" t="s">
        <v>6</v>
      </c>
      <c r="AN1670" s="141" t="s">
        <v>8</v>
      </c>
      <c r="AO1670" s="139" t="s">
        <v>1614</v>
      </c>
      <c r="AP1670" s="139" t="s">
        <v>7</v>
      </c>
      <c r="AQ1670" s="139"/>
      <c r="AR1670" s="381"/>
      <c r="AS1670" s="139" t="s">
        <v>4075</v>
      </c>
      <c r="AT1670" s="141" t="s">
        <v>43</v>
      </c>
      <c r="AU1670" s="141">
        <v>500</v>
      </c>
      <c r="AV1670" s="383"/>
      <c r="AW1670" s="385"/>
      <c r="AX1670" s="139"/>
      <c r="AY1670" t="s">
        <v>18485</v>
      </c>
      <c r="AZ1670">
        <v>12000</v>
      </c>
      <c r="BA1670" s="381"/>
      <c r="BB1670" s="139" t="s">
        <v>1452</v>
      </c>
      <c r="BC1670" s="166"/>
      <c r="BD1670" s="166"/>
      <c r="BE1670" s="166"/>
      <c r="BF1670" s="166"/>
      <c r="BG1670" s="166"/>
      <c r="BH1670" s="308"/>
      <c r="BI1670" s="308"/>
      <c r="BJ1670" s="141" t="s">
        <v>26</v>
      </c>
      <c r="BK1670" s="141" t="s">
        <v>26</v>
      </c>
      <c r="BL1670" s="141"/>
      <c r="BM1670" s="141"/>
      <c r="BN1670" s="139" t="s">
        <v>4075</v>
      </c>
      <c r="BQ1670" s="141" t="s">
        <v>15915</v>
      </c>
      <c r="BR1670" s="135" t="s">
        <v>15702</v>
      </c>
      <c r="BV1670" s="141"/>
      <c r="BX1670" s="141"/>
      <c r="BY1670" s="141"/>
      <c r="BZ1670" s="141"/>
      <c r="CA1670" s="141"/>
      <c r="CB1670" s="141"/>
      <c r="CC1670" s="141"/>
      <c r="CD1670" s="141"/>
      <c r="CE1670" s="141"/>
      <c r="CF1670" s="141"/>
      <c r="CG1670" s="141"/>
    </row>
    <row r="1671" spans="1:85" x14ac:dyDescent="0.35">
      <c r="A1671" s="155" t="s">
        <v>8520</v>
      </c>
      <c r="B1671" s="139" t="s">
        <v>4075</v>
      </c>
      <c r="C1671" s="18">
        <v>43031</v>
      </c>
      <c r="D1671" s="144">
        <v>0.81527777777777777</v>
      </c>
      <c r="E1671" s="141" t="s">
        <v>13276</v>
      </c>
      <c r="F1671" s="141">
        <v>4</v>
      </c>
      <c r="G1671" s="141" t="s">
        <v>2891</v>
      </c>
      <c r="H1671" s="141">
        <v>2017</v>
      </c>
      <c r="I1671" s="18">
        <v>43031</v>
      </c>
      <c r="J1671" s="144">
        <v>0.84722222222222221</v>
      </c>
      <c r="K1671" s="378"/>
      <c r="L1671" s="139" t="s">
        <v>4075</v>
      </c>
      <c r="M1671" s="141"/>
      <c r="N1671" s="248"/>
      <c r="O1671" s="141" t="s">
        <v>26</v>
      </c>
      <c r="P1671" s="141"/>
      <c r="Q1671" s="141" t="s">
        <v>8521</v>
      </c>
      <c r="R1671" s="141" t="s">
        <v>8522</v>
      </c>
      <c r="S1671" s="141"/>
      <c r="T1671" s="141"/>
      <c r="U1671" s="141"/>
      <c r="V1671" s="141"/>
      <c r="W1671" s="139" t="s">
        <v>4075</v>
      </c>
      <c r="X1671" s="141" t="s">
        <v>25</v>
      </c>
      <c r="Y1671" s="141" t="s">
        <v>27</v>
      </c>
      <c r="Z1671" s="141" t="s">
        <v>4</v>
      </c>
      <c r="AA1671" s="141" t="s">
        <v>34</v>
      </c>
      <c r="AB1671" s="141"/>
      <c r="AC1671" s="139" t="s">
        <v>18047</v>
      </c>
      <c r="AD1671" s="380"/>
      <c r="AE1671" s="139" t="s">
        <v>102</v>
      </c>
      <c r="AF1671" s="139" t="s">
        <v>13068</v>
      </c>
      <c r="AG1671" s="139" t="s">
        <v>102</v>
      </c>
      <c r="AH1671" s="139" t="s">
        <v>1378</v>
      </c>
      <c r="AI1671" s="139" t="s">
        <v>7</v>
      </c>
      <c r="AJ1671" s="139" t="s">
        <v>7</v>
      </c>
      <c r="AK1671" s="139"/>
      <c r="AL1671" s="139"/>
      <c r="AM1671" s="141" t="s">
        <v>6</v>
      </c>
      <c r="AN1671" s="141" t="s">
        <v>8</v>
      </c>
      <c r="AO1671" s="139" t="s">
        <v>1614</v>
      </c>
      <c r="AP1671" s="139" t="s">
        <v>7</v>
      </c>
      <c r="AQ1671" s="139"/>
      <c r="AR1671" s="381"/>
      <c r="AS1671" s="139" t="s">
        <v>4075</v>
      </c>
      <c r="AT1671" s="141" t="s">
        <v>1404</v>
      </c>
      <c r="AU1671" s="141"/>
      <c r="AV1671" s="383"/>
      <c r="AW1671" s="385"/>
      <c r="AX1671" s="139"/>
      <c r="AY1671" t="s">
        <v>19109</v>
      </c>
      <c r="AZ1671">
        <v>12000</v>
      </c>
      <c r="BA1671" s="381"/>
      <c r="BB1671" s="139" t="s">
        <v>1469</v>
      </c>
      <c r="BC1671" s="166"/>
      <c r="BD1671" s="166"/>
      <c r="BE1671" s="166"/>
      <c r="BF1671" s="166"/>
      <c r="BG1671" s="166"/>
      <c r="BH1671" s="308"/>
      <c r="BI1671" s="308"/>
      <c r="BJ1671" s="141" t="s">
        <v>26</v>
      </c>
      <c r="BK1671" s="141" t="s">
        <v>26</v>
      </c>
      <c r="BL1671" s="141"/>
      <c r="BM1671" s="141"/>
      <c r="BN1671" s="139" t="s">
        <v>4075</v>
      </c>
      <c r="BQ1671" s="141"/>
      <c r="BV1671" s="141"/>
      <c r="BX1671" s="141"/>
      <c r="BY1671" s="141"/>
      <c r="BZ1671" s="141"/>
      <c r="CA1671" s="141"/>
      <c r="CB1671" s="141"/>
      <c r="CC1671" s="141"/>
      <c r="CD1671" s="141"/>
      <c r="CE1671" s="141"/>
      <c r="CF1671" s="141"/>
      <c r="CG1671" s="141"/>
    </row>
    <row r="1672" spans="1:85" x14ac:dyDescent="0.35">
      <c r="A1672" s="155" t="s">
        <v>8514</v>
      </c>
      <c r="B1672" s="139" t="s">
        <v>4075</v>
      </c>
      <c r="C1672" s="18">
        <v>43032</v>
      </c>
      <c r="D1672" s="144">
        <v>0.64097222222222228</v>
      </c>
      <c r="E1672" s="141" t="s">
        <v>13276</v>
      </c>
      <c r="F1672" s="141">
        <v>4</v>
      </c>
      <c r="G1672" s="141" t="s">
        <v>2891</v>
      </c>
      <c r="H1672" s="141">
        <v>2017</v>
      </c>
      <c r="I1672" s="18">
        <v>43032</v>
      </c>
      <c r="J1672" s="144">
        <v>0.4777777777777778</v>
      </c>
      <c r="K1672" s="378"/>
      <c r="L1672" s="139" t="s">
        <v>4075</v>
      </c>
      <c r="M1672" s="141"/>
      <c r="N1672" s="248"/>
      <c r="O1672" s="141" t="s">
        <v>26</v>
      </c>
      <c r="P1672" s="141"/>
      <c r="Q1672" s="141" t="s">
        <v>8515</v>
      </c>
      <c r="R1672" s="141" t="s">
        <v>8516</v>
      </c>
      <c r="S1672" s="141"/>
      <c r="T1672" s="141"/>
      <c r="U1672" s="141">
        <v>113758326</v>
      </c>
      <c r="V1672" s="141"/>
      <c r="W1672" s="139" t="s">
        <v>4075</v>
      </c>
      <c r="X1672" s="141" t="s">
        <v>25</v>
      </c>
      <c r="Y1672" s="141" t="s">
        <v>27</v>
      </c>
      <c r="Z1672" s="141" t="s">
        <v>4</v>
      </c>
      <c r="AA1672" s="141" t="s">
        <v>34</v>
      </c>
      <c r="AB1672" s="141"/>
      <c r="AC1672" s="139" t="s">
        <v>18047</v>
      </c>
      <c r="AD1672" s="380"/>
      <c r="AE1672" s="139" t="s">
        <v>102</v>
      </c>
      <c r="AF1672" s="139" t="s">
        <v>13074</v>
      </c>
      <c r="AG1672" s="139" t="s">
        <v>102</v>
      </c>
      <c r="AH1672" s="139" t="s">
        <v>1378</v>
      </c>
      <c r="AI1672" s="139" t="s">
        <v>11</v>
      </c>
      <c r="AJ1672" s="139" t="s">
        <v>11</v>
      </c>
      <c r="AK1672" s="139"/>
      <c r="AL1672" s="139"/>
      <c r="AM1672" s="141" t="s">
        <v>1527</v>
      </c>
      <c r="AN1672" s="141" t="s">
        <v>8</v>
      </c>
      <c r="AO1672" s="139" t="s">
        <v>1614</v>
      </c>
      <c r="AP1672" s="139" t="s">
        <v>7</v>
      </c>
      <c r="AQ1672" s="139"/>
      <c r="AR1672" s="381"/>
      <c r="AS1672" s="139" t="s">
        <v>4075</v>
      </c>
      <c r="AT1672" s="141" t="s">
        <v>1404</v>
      </c>
      <c r="AU1672" s="141"/>
      <c r="AV1672" s="383"/>
      <c r="AW1672" s="385"/>
      <c r="AX1672" s="139"/>
      <c r="AY1672" t="s">
        <v>18823</v>
      </c>
      <c r="AZ1672">
        <v>21000</v>
      </c>
      <c r="BA1672" s="381"/>
      <c r="BB1672" s="139" t="s">
        <v>1450</v>
      </c>
      <c r="BC1672" s="166"/>
      <c r="BD1672" s="166"/>
      <c r="BE1672" s="166"/>
      <c r="BF1672" s="166"/>
      <c r="BG1672" s="166"/>
      <c r="BH1672" s="308"/>
      <c r="BI1672" s="308"/>
      <c r="BJ1672" s="141" t="s">
        <v>26</v>
      </c>
      <c r="BK1672" s="141" t="s">
        <v>26</v>
      </c>
      <c r="BL1672" s="141"/>
      <c r="BM1672" s="141"/>
      <c r="BN1672" s="139" t="s">
        <v>4075</v>
      </c>
      <c r="BQ1672" s="141"/>
      <c r="BV1672" s="141"/>
      <c r="BX1672" s="141"/>
      <c r="BY1672" s="141"/>
      <c r="BZ1672" s="141"/>
      <c r="CA1672" s="141"/>
      <c r="CB1672" s="141"/>
      <c r="CC1672" s="141"/>
      <c r="CD1672" s="141"/>
      <c r="CE1672" s="141"/>
      <c r="CF1672" s="141"/>
      <c r="CG1672" s="141"/>
    </row>
    <row r="1673" spans="1:85" x14ac:dyDescent="0.35">
      <c r="A1673" s="155" t="s">
        <v>8512</v>
      </c>
      <c r="B1673" s="139" t="s">
        <v>4075</v>
      </c>
      <c r="C1673" s="18">
        <v>43034</v>
      </c>
      <c r="D1673" s="144">
        <v>0.45347222222222222</v>
      </c>
      <c r="E1673" s="141" t="s">
        <v>13276</v>
      </c>
      <c r="F1673" s="141">
        <v>4</v>
      </c>
      <c r="G1673" s="141" t="s">
        <v>2891</v>
      </c>
      <c r="H1673" s="141">
        <v>2017</v>
      </c>
      <c r="I1673" s="18">
        <v>43034</v>
      </c>
      <c r="J1673" s="144"/>
      <c r="K1673" s="378"/>
      <c r="L1673" s="139" t="s">
        <v>4075</v>
      </c>
      <c r="M1673" s="141"/>
      <c r="N1673" s="248"/>
      <c r="O1673" s="141" t="s">
        <v>26</v>
      </c>
      <c r="P1673" s="141"/>
      <c r="Q1673" s="141" t="s">
        <v>8513</v>
      </c>
      <c r="R1673" s="141"/>
      <c r="S1673" s="141"/>
      <c r="T1673" s="141"/>
      <c r="U1673" s="141"/>
      <c r="V1673" s="141"/>
      <c r="W1673" s="139" t="s">
        <v>4075</v>
      </c>
      <c r="X1673" s="141" t="s">
        <v>25</v>
      </c>
      <c r="Y1673" s="141" t="s">
        <v>27</v>
      </c>
      <c r="Z1673" s="141" t="s">
        <v>4</v>
      </c>
      <c r="AA1673" s="141" t="s">
        <v>34</v>
      </c>
      <c r="AB1673" s="141"/>
      <c r="AC1673" s="139" t="s">
        <v>18050</v>
      </c>
      <c r="AD1673" s="380"/>
      <c r="AE1673" s="139" t="s">
        <v>102</v>
      </c>
      <c r="AF1673" s="139" t="s">
        <v>13078</v>
      </c>
      <c r="AG1673" s="139" t="s">
        <v>102</v>
      </c>
      <c r="AH1673" s="139" t="s">
        <v>1378</v>
      </c>
      <c r="AI1673" s="139" t="s">
        <v>87</v>
      </c>
      <c r="AJ1673" s="139" t="s">
        <v>87</v>
      </c>
      <c r="AK1673" s="139"/>
      <c r="AL1673" s="139"/>
      <c r="AM1673" s="141" t="s">
        <v>6</v>
      </c>
      <c r="AN1673" s="141" t="s">
        <v>8</v>
      </c>
      <c r="AO1673" s="139" t="s">
        <v>1614</v>
      </c>
      <c r="AP1673" s="139" t="s">
        <v>7</v>
      </c>
      <c r="AQ1673" s="139"/>
      <c r="AR1673" s="381"/>
      <c r="AS1673" s="139" t="s">
        <v>4075</v>
      </c>
      <c r="AT1673" s="141" t="s">
        <v>1404</v>
      </c>
      <c r="AU1673" s="141"/>
      <c r="AV1673" s="383"/>
      <c r="AW1673" s="385"/>
      <c r="AX1673" s="139"/>
      <c r="AY1673" t="s">
        <v>18445</v>
      </c>
      <c r="AZ1673">
        <v>12000</v>
      </c>
      <c r="BA1673" s="381"/>
      <c r="BB1673" s="139" t="s">
        <v>1483</v>
      </c>
      <c r="BC1673" s="166"/>
      <c r="BD1673" s="166"/>
      <c r="BE1673" s="166"/>
      <c r="BF1673" s="166"/>
      <c r="BG1673" s="166"/>
      <c r="BH1673" s="308"/>
      <c r="BI1673" s="308"/>
      <c r="BJ1673" s="141" t="s">
        <v>26</v>
      </c>
      <c r="BK1673" s="141" t="s">
        <v>26</v>
      </c>
      <c r="BL1673" s="141"/>
      <c r="BM1673" s="141"/>
      <c r="BN1673" s="139" t="s">
        <v>4075</v>
      </c>
      <c r="BQ1673" s="141"/>
      <c r="BV1673" s="141"/>
      <c r="BX1673" s="141"/>
      <c r="BY1673" s="141"/>
      <c r="BZ1673" s="141"/>
      <c r="CA1673" s="141"/>
      <c r="CB1673" s="141"/>
      <c r="CC1673" s="141"/>
      <c r="CD1673" s="141"/>
      <c r="CE1673" s="141"/>
      <c r="CF1673" s="141"/>
      <c r="CG1673" s="141"/>
    </row>
    <row r="1674" spans="1:85" x14ac:dyDescent="0.35">
      <c r="A1674" s="155" t="s">
        <v>8507</v>
      </c>
      <c r="B1674" s="139" t="s">
        <v>4075</v>
      </c>
      <c r="C1674" s="18">
        <v>43036</v>
      </c>
      <c r="D1674" s="144">
        <v>0.83888888888888891</v>
      </c>
      <c r="E1674" s="141" t="s">
        <v>13276</v>
      </c>
      <c r="F1674" s="141">
        <v>4</v>
      </c>
      <c r="G1674" s="141" t="s">
        <v>2891</v>
      </c>
      <c r="H1674" s="141">
        <v>2017</v>
      </c>
      <c r="I1674" s="18">
        <v>43036</v>
      </c>
      <c r="J1674" s="144">
        <v>0.7944444444444444</v>
      </c>
      <c r="K1674" s="378"/>
      <c r="L1674" s="139" t="s">
        <v>4075</v>
      </c>
      <c r="M1674" s="141"/>
      <c r="N1674" s="248"/>
      <c r="O1674" s="141" t="s">
        <v>26</v>
      </c>
      <c r="P1674" s="141"/>
      <c r="Q1674" s="141" t="s">
        <v>8508</v>
      </c>
      <c r="R1674" s="141" t="s">
        <v>8509</v>
      </c>
      <c r="S1674" s="141"/>
      <c r="T1674" s="141"/>
      <c r="U1674" s="141"/>
      <c r="V1674" s="141"/>
      <c r="W1674" s="139" t="s">
        <v>4075</v>
      </c>
      <c r="X1674" s="141" t="s">
        <v>25</v>
      </c>
      <c r="Y1674" s="141" t="s">
        <v>27</v>
      </c>
      <c r="Z1674" s="141" t="s">
        <v>4</v>
      </c>
      <c r="AA1674" s="141" t="s">
        <v>34</v>
      </c>
      <c r="AB1674" s="141"/>
      <c r="AC1674" s="139" t="s">
        <v>18047</v>
      </c>
      <c r="AD1674" s="380"/>
      <c r="AE1674" s="139" t="s">
        <v>102</v>
      </c>
      <c r="AF1674" s="139" t="s">
        <v>13080</v>
      </c>
      <c r="AG1674" s="139" t="s">
        <v>102</v>
      </c>
      <c r="AH1674" s="139" t="s">
        <v>1378</v>
      </c>
      <c r="AI1674" s="139" t="s">
        <v>46</v>
      </c>
      <c r="AJ1674" s="139" t="s">
        <v>46</v>
      </c>
      <c r="AK1674" s="139"/>
      <c r="AL1674" s="139"/>
      <c r="AM1674" s="141" t="s">
        <v>6</v>
      </c>
      <c r="AN1674" s="141" t="s">
        <v>8</v>
      </c>
      <c r="AO1674" s="139" t="s">
        <v>1614</v>
      </c>
      <c r="AP1674" s="139" t="s">
        <v>46</v>
      </c>
      <c r="AQ1674" s="139"/>
      <c r="AR1674" s="381"/>
      <c r="AS1674" s="139" t="s">
        <v>4075</v>
      </c>
      <c r="AT1674" s="141" t="s">
        <v>1404</v>
      </c>
      <c r="AU1674" s="141"/>
      <c r="AV1674" s="383"/>
      <c r="AW1674" s="385"/>
      <c r="AX1674" s="139"/>
      <c r="AY1674" t="s">
        <v>18738</v>
      </c>
      <c r="AZ1674">
        <v>12000</v>
      </c>
      <c r="BA1674" s="381"/>
      <c r="BB1674" s="139" t="s">
        <v>1444</v>
      </c>
      <c r="BC1674" s="166"/>
      <c r="BD1674" s="166"/>
      <c r="BE1674" s="166"/>
      <c r="BF1674" s="166"/>
      <c r="BG1674" s="166"/>
      <c r="BH1674" s="308"/>
      <c r="BI1674" s="308"/>
      <c r="BJ1674" s="141" t="s">
        <v>26</v>
      </c>
      <c r="BK1674" s="141" t="s">
        <v>26</v>
      </c>
      <c r="BL1674" s="141"/>
      <c r="BM1674" s="141"/>
      <c r="BN1674" s="139" t="s">
        <v>4075</v>
      </c>
      <c r="BQ1674" s="141"/>
      <c r="BV1674" s="141"/>
      <c r="BX1674" s="141"/>
      <c r="BY1674" s="141"/>
      <c r="BZ1674" s="141"/>
      <c r="CA1674" s="141"/>
      <c r="CB1674" s="141"/>
      <c r="CC1674" s="141"/>
      <c r="CD1674" s="141"/>
      <c r="CE1674" s="141"/>
      <c r="CF1674" s="141"/>
      <c r="CG1674" s="141"/>
    </row>
    <row r="1675" spans="1:85" x14ac:dyDescent="0.35">
      <c r="A1675" s="155" t="s">
        <v>8510</v>
      </c>
      <c r="B1675" s="139" t="s">
        <v>4075</v>
      </c>
      <c r="C1675" s="18">
        <v>43036</v>
      </c>
      <c r="D1675" s="144">
        <v>0.6430555555555556</v>
      </c>
      <c r="E1675" s="141" t="s">
        <v>13276</v>
      </c>
      <c r="F1675" s="141">
        <v>4</v>
      </c>
      <c r="G1675" s="141" t="s">
        <v>2891</v>
      </c>
      <c r="H1675" s="141">
        <v>2017</v>
      </c>
      <c r="I1675" s="18">
        <v>43036</v>
      </c>
      <c r="J1675" s="144"/>
      <c r="K1675" s="378"/>
      <c r="L1675" s="139" t="s">
        <v>4075</v>
      </c>
      <c r="M1675" s="141"/>
      <c r="N1675" s="248"/>
      <c r="O1675" s="141" t="s">
        <v>26</v>
      </c>
      <c r="P1675" s="141"/>
      <c r="Q1675" s="141" t="s">
        <v>8511</v>
      </c>
      <c r="R1675" s="141"/>
      <c r="S1675" s="141"/>
      <c r="T1675" s="141"/>
      <c r="U1675" s="141"/>
      <c r="V1675" s="141"/>
      <c r="W1675" s="139" t="s">
        <v>4075</v>
      </c>
      <c r="X1675" s="141" t="s">
        <v>25</v>
      </c>
      <c r="Y1675" s="141" t="s">
        <v>27</v>
      </c>
      <c r="Z1675" s="141" t="s">
        <v>4</v>
      </c>
      <c r="AA1675" s="141" t="s">
        <v>34</v>
      </c>
      <c r="AB1675" s="141"/>
      <c r="AC1675" s="139" t="s">
        <v>18049</v>
      </c>
      <c r="AD1675" s="380"/>
      <c r="AE1675" s="139" t="s">
        <v>103</v>
      </c>
      <c r="AF1675" s="139" t="s">
        <v>13075</v>
      </c>
      <c r="AG1675" s="139" t="s">
        <v>103</v>
      </c>
      <c r="AH1675" s="139" t="s">
        <v>1378</v>
      </c>
      <c r="AI1675" s="139" t="s">
        <v>7340</v>
      </c>
      <c r="AJ1675" s="139"/>
      <c r="AK1675" s="139" t="s">
        <v>7340</v>
      </c>
      <c r="AL1675" s="139" t="s">
        <v>16162</v>
      </c>
      <c r="AM1675" s="141" t="s">
        <v>6</v>
      </c>
      <c r="AN1675" s="141" t="s">
        <v>8</v>
      </c>
      <c r="AO1675" s="139" t="s">
        <v>1614</v>
      </c>
      <c r="AP1675" s="139" t="s">
        <v>7</v>
      </c>
      <c r="AQ1675" s="139"/>
      <c r="AR1675" s="381"/>
      <c r="AS1675" s="139" t="s">
        <v>4075</v>
      </c>
      <c r="AT1675" s="141" t="s">
        <v>43</v>
      </c>
      <c r="AU1675" s="141">
        <v>154</v>
      </c>
      <c r="AV1675" s="383"/>
      <c r="AW1675" s="385"/>
      <c r="AX1675" s="139"/>
      <c r="AY1675" t="s">
        <v>18951</v>
      </c>
      <c r="AZ1675">
        <v>12000</v>
      </c>
      <c r="BA1675" s="381"/>
      <c r="BB1675" s="139" t="s">
        <v>1451</v>
      </c>
      <c r="BC1675" s="166"/>
      <c r="BD1675" s="166"/>
      <c r="BE1675" s="166"/>
      <c r="BF1675" s="166"/>
      <c r="BG1675" s="166"/>
      <c r="BH1675" s="308"/>
      <c r="BI1675" s="308"/>
      <c r="BJ1675" s="141" t="s">
        <v>26</v>
      </c>
      <c r="BK1675" s="141" t="s">
        <v>26</v>
      </c>
      <c r="BL1675" s="141"/>
      <c r="BM1675" s="141"/>
      <c r="BN1675" s="139" t="s">
        <v>4075</v>
      </c>
      <c r="BQ1675" s="141"/>
      <c r="BV1675" s="141"/>
      <c r="BX1675" s="141"/>
      <c r="BY1675" s="141"/>
      <c r="BZ1675" s="141"/>
      <c r="CA1675" s="141"/>
      <c r="CB1675" s="141"/>
      <c r="CC1675" s="141"/>
      <c r="CD1675" s="141"/>
      <c r="CE1675" s="141"/>
      <c r="CF1675" s="141"/>
      <c r="CG1675" s="141"/>
    </row>
    <row r="1676" spans="1:85" x14ac:dyDescent="0.35">
      <c r="A1676" s="155" t="s">
        <v>20076</v>
      </c>
      <c r="B1676" s="139" t="s">
        <v>4075</v>
      </c>
      <c r="C1676" s="18">
        <v>43037</v>
      </c>
      <c r="D1676" s="144">
        <v>0.51453703703703701</v>
      </c>
      <c r="E1676" s="141" t="s">
        <v>13277</v>
      </c>
      <c r="F1676" s="141">
        <v>4</v>
      </c>
      <c r="G1676" s="141" t="s">
        <v>2891</v>
      </c>
      <c r="H1676" s="141">
        <v>2017</v>
      </c>
      <c r="I1676" s="18">
        <v>43037</v>
      </c>
      <c r="J1676" s="144">
        <v>0.51388888888888884</v>
      </c>
      <c r="K1676" s="378"/>
      <c r="L1676" s="139" t="s">
        <v>4075</v>
      </c>
      <c r="M1676" s="141" t="s">
        <v>28</v>
      </c>
      <c r="N1676" s="248">
        <v>44253</v>
      </c>
      <c r="O1676" s="141" t="s">
        <v>25</v>
      </c>
      <c r="P1676" s="141"/>
      <c r="Q1676" s="141"/>
      <c r="R1676" s="141" t="s">
        <v>1944</v>
      </c>
      <c r="S1676" s="141"/>
      <c r="T1676" s="141" t="s">
        <v>20077</v>
      </c>
      <c r="U1676" s="141"/>
      <c r="V1676" s="141"/>
      <c r="W1676" s="139" t="s">
        <v>4075</v>
      </c>
      <c r="X1676" s="141" t="s">
        <v>25</v>
      </c>
      <c r="Y1676" s="141" t="s">
        <v>27</v>
      </c>
      <c r="Z1676" s="141"/>
      <c r="AA1676" s="141" t="s">
        <v>34</v>
      </c>
      <c r="AB1676" s="141"/>
      <c r="AC1676" s="139" t="s">
        <v>18050</v>
      </c>
      <c r="AD1676" s="380"/>
      <c r="AE1676" s="139" t="s">
        <v>102</v>
      </c>
      <c r="AF1676" s="139" t="s">
        <v>13068</v>
      </c>
      <c r="AG1676" s="139" t="s">
        <v>102</v>
      </c>
      <c r="AH1676" s="139" t="s">
        <v>1378</v>
      </c>
      <c r="AI1676" s="139" t="s">
        <v>1398</v>
      </c>
      <c r="AJ1676" s="139" t="s">
        <v>7</v>
      </c>
      <c r="AK1676" s="139"/>
      <c r="AL1676" s="139"/>
      <c r="AM1676" s="141"/>
      <c r="AN1676" s="141" t="s">
        <v>8</v>
      </c>
      <c r="AO1676" s="139"/>
      <c r="AP1676" s="139" t="s">
        <v>7</v>
      </c>
      <c r="AQ1676" s="139"/>
      <c r="AR1676" s="381"/>
      <c r="AS1676" s="139" t="s">
        <v>4075</v>
      </c>
      <c r="AT1676" s="141" t="s">
        <v>1404</v>
      </c>
      <c r="AU1676" s="141"/>
      <c r="AV1676" s="383"/>
      <c r="AW1676" s="385"/>
      <c r="AX1676" s="139" t="s">
        <v>197</v>
      </c>
      <c r="BA1676" s="381"/>
      <c r="BB1676" s="139" t="s">
        <v>1450</v>
      </c>
      <c r="BC1676" s="166"/>
      <c r="BD1676" s="166"/>
      <c r="BE1676" s="166"/>
      <c r="BF1676" s="166"/>
      <c r="BG1676" s="166"/>
      <c r="BH1676" s="308"/>
      <c r="BI1676" s="308"/>
      <c r="BJ1676" s="141" t="s">
        <v>26</v>
      </c>
      <c r="BK1676" s="141" t="s">
        <v>26</v>
      </c>
      <c r="BL1676" s="141"/>
      <c r="BM1676" s="141"/>
      <c r="BN1676" s="139" t="s">
        <v>4075</v>
      </c>
      <c r="BQ1676" s="141"/>
      <c r="BV1676" s="141"/>
      <c r="BX1676" s="141"/>
      <c r="BY1676" s="141"/>
      <c r="BZ1676" s="141"/>
      <c r="CA1676" s="141"/>
      <c r="CB1676" s="141"/>
      <c r="CC1676" s="141"/>
      <c r="CD1676" s="141"/>
      <c r="CE1676" s="141"/>
      <c r="CF1676" s="141"/>
      <c r="CG1676" s="141"/>
    </row>
    <row r="1677" spans="1:85" x14ac:dyDescent="0.35">
      <c r="A1677" s="155" t="s">
        <v>8502</v>
      </c>
      <c r="B1677" s="139" t="s">
        <v>4075</v>
      </c>
      <c r="C1677" s="18">
        <v>43039</v>
      </c>
      <c r="D1677" s="144">
        <v>0.87638888888888888</v>
      </c>
      <c r="E1677" s="141" t="s">
        <v>13277</v>
      </c>
      <c r="F1677" s="141">
        <v>4</v>
      </c>
      <c r="G1677" s="141" t="s">
        <v>2891</v>
      </c>
      <c r="H1677" s="141">
        <v>2017</v>
      </c>
      <c r="I1677" s="18">
        <v>43039</v>
      </c>
      <c r="J1677" s="144"/>
      <c r="K1677" s="378"/>
      <c r="L1677" s="139" t="s">
        <v>4075</v>
      </c>
      <c r="M1677" s="141"/>
      <c r="N1677" s="248"/>
      <c r="O1677" s="141" t="s">
        <v>26</v>
      </c>
      <c r="P1677" s="141"/>
      <c r="Q1677" s="141" t="s">
        <v>8503</v>
      </c>
      <c r="R1677" s="141"/>
      <c r="S1677" s="141" t="s">
        <v>8504</v>
      </c>
      <c r="T1677" s="141"/>
      <c r="U1677" s="141"/>
      <c r="V1677" s="141"/>
      <c r="W1677" s="139" t="s">
        <v>4075</v>
      </c>
      <c r="X1677" s="141" t="s">
        <v>25</v>
      </c>
      <c r="Y1677" s="141" t="s">
        <v>27</v>
      </c>
      <c r="Z1677" s="141" t="s">
        <v>4</v>
      </c>
      <c r="AA1677" s="141" t="s">
        <v>35</v>
      </c>
      <c r="AB1677" s="141"/>
      <c r="AC1677" s="139" t="s">
        <v>18047</v>
      </c>
      <c r="AD1677" s="380"/>
      <c r="AE1677" s="139" t="s">
        <v>102</v>
      </c>
      <c r="AF1677" s="139" t="s">
        <v>13078</v>
      </c>
      <c r="AG1677" s="139" t="s">
        <v>102</v>
      </c>
      <c r="AH1677" s="139" t="s">
        <v>1378</v>
      </c>
      <c r="AI1677" s="139" t="s">
        <v>87</v>
      </c>
      <c r="AJ1677" s="139" t="s">
        <v>87</v>
      </c>
      <c r="AK1677" s="139"/>
      <c r="AL1677" s="139"/>
      <c r="AM1677" s="141" t="s">
        <v>6</v>
      </c>
      <c r="AN1677" s="141" t="s">
        <v>8</v>
      </c>
      <c r="AO1677" s="139" t="s">
        <v>1618</v>
      </c>
      <c r="AP1677" s="139" t="s">
        <v>7</v>
      </c>
      <c r="AQ1677" s="139"/>
      <c r="AR1677" s="381"/>
      <c r="AS1677" s="139" t="s">
        <v>4075</v>
      </c>
      <c r="AT1677" s="141" t="s">
        <v>43</v>
      </c>
      <c r="AU1677" s="141">
        <v>175</v>
      </c>
      <c r="AV1677" s="383"/>
      <c r="AW1677" s="385"/>
      <c r="AX1677" s="139"/>
      <c r="AY1677" t="s">
        <v>19019</v>
      </c>
      <c r="AZ1677">
        <v>60000</v>
      </c>
      <c r="BA1677" s="381"/>
      <c r="BB1677" s="139" t="s">
        <v>1450</v>
      </c>
      <c r="BC1677" s="166"/>
      <c r="BD1677" s="166"/>
      <c r="BE1677" s="166"/>
      <c r="BF1677" s="166"/>
      <c r="BG1677" s="166"/>
      <c r="BH1677" s="308"/>
      <c r="BI1677" s="308"/>
      <c r="BJ1677" s="141" t="s">
        <v>26</v>
      </c>
      <c r="BK1677" s="141" t="s">
        <v>26</v>
      </c>
      <c r="BL1677" s="141"/>
      <c r="BM1677" s="141"/>
      <c r="BN1677" s="139" t="s">
        <v>4075</v>
      </c>
      <c r="BQ1677" s="141"/>
      <c r="BV1677" s="141"/>
      <c r="BX1677" s="141"/>
      <c r="BY1677" s="141"/>
      <c r="BZ1677" s="141"/>
      <c r="CA1677" s="141"/>
      <c r="CB1677" s="141"/>
      <c r="CC1677" s="141"/>
      <c r="CD1677" s="141"/>
      <c r="CE1677" s="141"/>
      <c r="CF1677" s="141"/>
      <c r="CG1677" s="141"/>
    </row>
    <row r="1678" spans="1:85" x14ac:dyDescent="0.35">
      <c r="A1678" s="155" t="s">
        <v>8505</v>
      </c>
      <c r="B1678" s="139" t="s">
        <v>4075</v>
      </c>
      <c r="C1678" s="18">
        <v>43039</v>
      </c>
      <c r="D1678" s="144">
        <v>0.78888888888888886</v>
      </c>
      <c r="E1678" s="141" t="s">
        <v>13277</v>
      </c>
      <c r="F1678" s="141">
        <v>4</v>
      </c>
      <c r="G1678" s="141" t="s">
        <v>2891</v>
      </c>
      <c r="H1678" s="141">
        <v>2017</v>
      </c>
      <c r="I1678" s="18">
        <v>43039</v>
      </c>
      <c r="J1678" s="144"/>
      <c r="K1678" s="378"/>
      <c r="L1678" s="139" t="s">
        <v>4075</v>
      </c>
      <c r="M1678" s="141"/>
      <c r="N1678" s="248"/>
      <c r="O1678" s="141" t="s">
        <v>26</v>
      </c>
      <c r="P1678" s="141"/>
      <c r="Q1678" s="141"/>
      <c r="R1678" s="141"/>
      <c r="S1678" s="141" t="s">
        <v>8506</v>
      </c>
      <c r="T1678" s="141"/>
      <c r="U1678" s="141"/>
      <c r="V1678" s="141"/>
      <c r="W1678" s="139" t="s">
        <v>4075</v>
      </c>
      <c r="X1678" s="141" t="s">
        <v>25</v>
      </c>
      <c r="Y1678" s="141" t="s">
        <v>27</v>
      </c>
      <c r="Z1678" s="141" t="s">
        <v>4</v>
      </c>
      <c r="AA1678" s="141" t="s">
        <v>35</v>
      </c>
      <c r="AB1678" s="141"/>
      <c r="AC1678" s="139" t="s">
        <v>18047</v>
      </c>
      <c r="AD1678" s="380"/>
      <c r="AE1678" s="139" t="s">
        <v>103</v>
      </c>
      <c r="AF1678" s="139" t="s">
        <v>13075</v>
      </c>
      <c r="AG1678" s="139" t="s">
        <v>103</v>
      </c>
      <c r="AH1678" s="139" t="s">
        <v>1378</v>
      </c>
      <c r="AI1678" s="139" t="s">
        <v>7340</v>
      </c>
      <c r="AJ1678" s="139"/>
      <c r="AK1678" s="139" t="s">
        <v>7340</v>
      </c>
      <c r="AL1678" s="139" t="s">
        <v>7</v>
      </c>
      <c r="AM1678" s="141" t="s">
        <v>6</v>
      </c>
      <c r="AN1678" s="141" t="s">
        <v>8</v>
      </c>
      <c r="AO1678" s="139" t="s">
        <v>1618</v>
      </c>
      <c r="AP1678" s="139" t="s">
        <v>7</v>
      </c>
      <c r="AQ1678" s="139"/>
      <c r="AR1678" s="381"/>
      <c r="AS1678" s="139" t="s">
        <v>4075</v>
      </c>
      <c r="AT1678" s="141" t="s">
        <v>1404</v>
      </c>
      <c r="AU1678" s="141"/>
      <c r="AV1678" s="383"/>
      <c r="AW1678" s="385"/>
      <c r="AX1678" s="139"/>
      <c r="AY1678" t="s">
        <v>19110</v>
      </c>
      <c r="AZ1678">
        <v>60000</v>
      </c>
      <c r="BA1678" s="381"/>
      <c r="BB1678" s="139" t="s">
        <v>1444</v>
      </c>
      <c r="BC1678" s="166"/>
      <c r="BD1678" s="166"/>
      <c r="BE1678" s="166"/>
      <c r="BF1678" s="166"/>
      <c r="BG1678" s="166"/>
      <c r="BH1678" s="308"/>
      <c r="BI1678" s="308"/>
      <c r="BJ1678" s="141" t="s">
        <v>26</v>
      </c>
      <c r="BK1678" s="141" t="s">
        <v>26</v>
      </c>
      <c r="BL1678" s="141"/>
      <c r="BM1678" s="141"/>
      <c r="BN1678" s="139" t="s">
        <v>4075</v>
      </c>
      <c r="BQ1678" s="141"/>
      <c r="BV1678" s="141"/>
      <c r="BX1678" s="141"/>
      <c r="BY1678" s="141"/>
      <c r="BZ1678" s="141"/>
      <c r="CA1678" s="141"/>
      <c r="CB1678" s="141"/>
      <c r="CC1678" s="141"/>
      <c r="CD1678" s="141"/>
      <c r="CE1678" s="141"/>
      <c r="CF1678" s="141"/>
      <c r="CG1678" s="141"/>
    </row>
    <row r="1679" spans="1:85" x14ac:dyDescent="0.35">
      <c r="A1679" s="155" t="s">
        <v>13538</v>
      </c>
      <c r="B1679" s="139" t="s">
        <v>4075</v>
      </c>
      <c r="C1679" s="18">
        <v>43043</v>
      </c>
      <c r="D1679" s="144">
        <v>0.40020833333333333</v>
      </c>
      <c r="E1679" s="141" t="s">
        <v>13277</v>
      </c>
      <c r="F1679" s="141">
        <v>4</v>
      </c>
      <c r="G1679" s="141" t="s">
        <v>3336</v>
      </c>
      <c r="H1679" s="141">
        <v>2017</v>
      </c>
      <c r="I1679" s="18">
        <v>43043</v>
      </c>
      <c r="J1679" s="144">
        <v>0.4</v>
      </c>
      <c r="K1679" s="378"/>
      <c r="L1679" s="139" t="s">
        <v>4075</v>
      </c>
      <c r="M1679" s="141" t="s">
        <v>28</v>
      </c>
      <c r="N1679" s="248">
        <v>44284</v>
      </c>
      <c r="O1679" s="141" t="s">
        <v>25</v>
      </c>
      <c r="P1679" s="141"/>
      <c r="Q1679" s="141"/>
      <c r="R1679" s="141" t="s">
        <v>1944</v>
      </c>
      <c r="S1679" s="141"/>
      <c r="T1679" s="141" t="s">
        <v>13539</v>
      </c>
      <c r="U1679" s="141"/>
      <c r="V1679" s="141"/>
      <c r="W1679" s="139" t="s">
        <v>4075</v>
      </c>
      <c r="X1679" s="141" t="s">
        <v>25</v>
      </c>
      <c r="Y1679" s="141" t="s">
        <v>27</v>
      </c>
      <c r="Z1679" s="141"/>
      <c r="AA1679" s="141" t="s">
        <v>34</v>
      </c>
      <c r="AB1679" s="141"/>
      <c r="AC1679" s="139" t="s">
        <v>18050</v>
      </c>
      <c r="AD1679" s="380"/>
      <c r="AE1679" s="139" t="s">
        <v>6</v>
      </c>
      <c r="AF1679" s="139" t="s">
        <v>13087</v>
      </c>
      <c r="AG1679" s="139" t="s">
        <v>6</v>
      </c>
      <c r="AH1679" s="139" t="s">
        <v>13</v>
      </c>
      <c r="AI1679" s="139"/>
      <c r="AJ1679" s="139"/>
      <c r="AK1679" s="139"/>
      <c r="AL1679" s="139"/>
      <c r="AM1679" s="141" t="s">
        <v>9</v>
      </c>
      <c r="AN1679" s="141" t="s">
        <v>8</v>
      </c>
      <c r="AO1679" s="139"/>
      <c r="AP1679" s="139" t="s">
        <v>7</v>
      </c>
      <c r="AQ1679" s="139"/>
      <c r="AR1679" s="381"/>
      <c r="AS1679" s="139" t="s">
        <v>4075</v>
      </c>
      <c r="AT1679" s="141" t="s">
        <v>43</v>
      </c>
      <c r="AU1679" s="141">
        <v>430</v>
      </c>
      <c r="AV1679" s="383"/>
      <c r="AW1679" s="385"/>
      <c r="AX1679" s="139" t="s">
        <v>54</v>
      </c>
      <c r="AY1679" t="s">
        <v>18758</v>
      </c>
      <c r="BA1679" s="381"/>
      <c r="BB1679" s="139" t="s">
        <v>1450</v>
      </c>
      <c r="BC1679" s="166"/>
      <c r="BD1679" s="166"/>
      <c r="BE1679" s="166"/>
      <c r="BF1679" s="166"/>
      <c r="BG1679" s="166"/>
      <c r="BH1679" s="308"/>
      <c r="BI1679" s="308"/>
      <c r="BJ1679" s="141" t="s">
        <v>26</v>
      </c>
      <c r="BK1679" s="141" t="s">
        <v>26</v>
      </c>
      <c r="BL1679" s="141"/>
      <c r="BM1679" s="141"/>
      <c r="BN1679" s="139" t="s">
        <v>4075</v>
      </c>
      <c r="BQ1679" s="141"/>
      <c r="BV1679" s="141"/>
      <c r="BX1679" s="141"/>
      <c r="BY1679" s="141"/>
      <c r="BZ1679" s="141"/>
      <c r="CA1679" s="141"/>
      <c r="CB1679" s="141"/>
      <c r="CC1679" s="141"/>
      <c r="CD1679" s="141"/>
      <c r="CE1679" s="141"/>
      <c r="CF1679" s="141"/>
      <c r="CG1679" s="141"/>
    </row>
    <row r="1680" spans="1:85" x14ac:dyDescent="0.35">
      <c r="A1680" s="155" t="s">
        <v>8496</v>
      </c>
      <c r="B1680" s="139" t="s">
        <v>4075</v>
      </c>
      <c r="C1680" s="18">
        <v>43045</v>
      </c>
      <c r="D1680" s="144">
        <v>0.62916666666666665</v>
      </c>
      <c r="E1680" s="141" t="s">
        <v>13278</v>
      </c>
      <c r="F1680" s="141">
        <v>4</v>
      </c>
      <c r="G1680" s="141" t="s">
        <v>3336</v>
      </c>
      <c r="H1680" s="141">
        <v>2017</v>
      </c>
      <c r="I1680" s="18">
        <v>43045</v>
      </c>
      <c r="J1680" s="144">
        <v>0.62916666666666665</v>
      </c>
      <c r="K1680" s="378"/>
      <c r="L1680" s="139" t="s">
        <v>4075</v>
      </c>
      <c r="M1680" s="141"/>
      <c r="N1680" s="248"/>
      <c r="O1680" s="141" t="s">
        <v>26</v>
      </c>
      <c r="P1680" s="141"/>
      <c r="Q1680" s="141" t="s">
        <v>8497</v>
      </c>
      <c r="R1680" s="141" t="s">
        <v>8498</v>
      </c>
      <c r="S1680" s="141"/>
      <c r="T1680" s="141"/>
      <c r="U1680" s="141"/>
      <c r="V1680" s="141"/>
      <c r="W1680" s="139" t="s">
        <v>4075</v>
      </c>
      <c r="X1680" s="141" t="s">
        <v>25</v>
      </c>
      <c r="Y1680" s="141" t="s">
        <v>27</v>
      </c>
      <c r="Z1680" s="141" t="s">
        <v>4</v>
      </c>
      <c r="AA1680" s="141" t="s">
        <v>34</v>
      </c>
      <c r="AB1680" s="141"/>
      <c r="AC1680" s="139" t="s">
        <v>18047</v>
      </c>
      <c r="AD1680" s="380"/>
      <c r="AE1680" s="139" t="s">
        <v>102</v>
      </c>
      <c r="AF1680" s="139" t="s">
        <v>13074</v>
      </c>
      <c r="AG1680" s="139" t="s">
        <v>102</v>
      </c>
      <c r="AH1680" s="139" t="s">
        <v>1378</v>
      </c>
      <c r="AI1680" s="139" t="s">
        <v>11</v>
      </c>
      <c r="AJ1680" s="139" t="s">
        <v>11</v>
      </c>
      <c r="AK1680" s="139"/>
      <c r="AL1680" s="139"/>
      <c r="AM1680" s="141" t="s">
        <v>1527</v>
      </c>
      <c r="AN1680" s="141" t="s">
        <v>8</v>
      </c>
      <c r="AO1680" s="139" t="s">
        <v>1614</v>
      </c>
      <c r="AP1680" s="139" t="s">
        <v>7</v>
      </c>
      <c r="AQ1680" s="139"/>
      <c r="AR1680" s="381"/>
      <c r="AS1680" s="139" t="s">
        <v>4075</v>
      </c>
      <c r="AT1680" s="141" t="s">
        <v>1404</v>
      </c>
      <c r="AU1680" s="141"/>
      <c r="AV1680" s="383"/>
      <c r="AW1680" s="385"/>
      <c r="AX1680" s="139"/>
      <c r="AY1680" t="s">
        <v>18410</v>
      </c>
      <c r="AZ1680">
        <v>12000</v>
      </c>
      <c r="BA1680" s="381"/>
      <c r="BB1680" s="139" t="s">
        <v>1450</v>
      </c>
      <c r="BC1680" s="166"/>
      <c r="BD1680" s="166"/>
      <c r="BE1680" s="166"/>
      <c r="BF1680" s="166"/>
      <c r="BG1680" s="166"/>
      <c r="BH1680" s="308"/>
      <c r="BI1680" s="308"/>
      <c r="BJ1680" s="141" t="s">
        <v>26</v>
      </c>
      <c r="BK1680" s="141" t="s">
        <v>26</v>
      </c>
      <c r="BL1680" s="141"/>
      <c r="BM1680" s="141"/>
      <c r="BN1680" s="139" t="s">
        <v>4075</v>
      </c>
      <c r="BQ1680" s="141"/>
      <c r="BV1680" s="141"/>
      <c r="BX1680" s="141"/>
      <c r="BY1680" s="141"/>
      <c r="BZ1680" s="141"/>
      <c r="CA1680" s="141"/>
      <c r="CB1680" s="141"/>
      <c r="CC1680" s="141"/>
      <c r="CD1680" s="141"/>
      <c r="CE1680" s="141"/>
      <c r="CF1680" s="141"/>
      <c r="CG1680" s="141"/>
    </row>
    <row r="1681" spans="1:85" x14ac:dyDescent="0.35">
      <c r="A1681" s="155" t="s">
        <v>8499</v>
      </c>
      <c r="B1681" s="139" t="s">
        <v>4075</v>
      </c>
      <c r="C1681" s="18">
        <v>43045</v>
      </c>
      <c r="D1681" s="144">
        <v>0.41597222222222224</v>
      </c>
      <c r="E1681" s="141" t="s">
        <v>13278</v>
      </c>
      <c r="F1681" s="141">
        <v>4</v>
      </c>
      <c r="G1681" s="141" t="s">
        <v>3336</v>
      </c>
      <c r="H1681" s="141">
        <v>2017</v>
      </c>
      <c r="I1681" s="18">
        <v>43045</v>
      </c>
      <c r="J1681" s="144"/>
      <c r="K1681" s="378"/>
      <c r="L1681" s="139" t="s">
        <v>4075</v>
      </c>
      <c r="M1681" s="141"/>
      <c r="N1681" s="248"/>
      <c r="O1681" s="141" t="s">
        <v>26</v>
      </c>
      <c r="P1681" s="141"/>
      <c r="Q1681" s="141" t="s">
        <v>8500</v>
      </c>
      <c r="R1681" s="141" t="s">
        <v>8501</v>
      </c>
      <c r="S1681" s="141"/>
      <c r="T1681" s="141"/>
      <c r="U1681" s="141"/>
      <c r="V1681" s="141"/>
      <c r="W1681" s="139" t="s">
        <v>4075</v>
      </c>
      <c r="X1681" s="141" t="s">
        <v>25</v>
      </c>
      <c r="Y1681" s="141" t="s">
        <v>27</v>
      </c>
      <c r="Z1681" s="141" t="s">
        <v>4</v>
      </c>
      <c r="AA1681" s="141" t="s">
        <v>34</v>
      </c>
      <c r="AB1681" s="141"/>
      <c r="AC1681" s="139" t="s">
        <v>18047</v>
      </c>
      <c r="AD1681" s="380"/>
      <c r="AE1681" s="139" t="s">
        <v>107</v>
      </c>
      <c r="AF1681" s="139" t="s">
        <v>13076</v>
      </c>
      <c r="AG1681" s="139" t="s">
        <v>4130</v>
      </c>
      <c r="AH1681" s="139" t="s">
        <v>1378</v>
      </c>
      <c r="AI1681" s="139" t="s">
        <v>1518</v>
      </c>
      <c r="AJ1681" s="139"/>
      <c r="AK1681" s="139" t="s">
        <v>1518</v>
      </c>
      <c r="AL1681" s="139" t="s">
        <v>7</v>
      </c>
      <c r="AM1681" s="141" t="s">
        <v>1434</v>
      </c>
      <c r="AN1681" s="141" t="s">
        <v>8</v>
      </c>
      <c r="AO1681" s="139" t="s">
        <v>1614</v>
      </c>
      <c r="AP1681" s="139" t="s">
        <v>7</v>
      </c>
      <c r="AQ1681" s="139"/>
      <c r="AR1681" s="381"/>
      <c r="AS1681" s="139" t="s">
        <v>4075</v>
      </c>
      <c r="AT1681" s="141" t="s">
        <v>1404</v>
      </c>
      <c r="AU1681" s="141"/>
      <c r="AV1681" s="383"/>
      <c r="AW1681" s="385"/>
      <c r="AX1681" s="139"/>
      <c r="AY1681" t="s">
        <v>19111</v>
      </c>
      <c r="AZ1681">
        <v>21000</v>
      </c>
      <c r="BA1681" s="381"/>
      <c r="BB1681" s="139" t="s">
        <v>1444</v>
      </c>
      <c r="BC1681" s="166"/>
      <c r="BD1681" s="166"/>
      <c r="BE1681" s="166"/>
      <c r="BF1681" s="166"/>
      <c r="BG1681" s="166"/>
      <c r="BH1681" s="308"/>
      <c r="BI1681" s="308"/>
      <c r="BJ1681" s="141" t="s">
        <v>26</v>
      </c>
      <c r="BK1681" s="141" t="s">
        <v>26</v>
      </c>
      <c r="BL1681" s="141"/>
      <c r="BM1681" s="141"/>
      <c r="BN1681" s="139" t="s">
        <v>4075</v>
      </c>
      <c r="BQ1681" s="141"/>
      <c r="BV1681" s="141"/>
      <c r="BX1681" s="141"/>
      <c r="BY1681" s="141"/>
      <c r="BZ1681" s="141"/>
      <c r="CA1681" s="141"/>
      <c r="CB1681" s="141"/>
      <c r="CC1681" s="141"/>
      <c r="CD1681" s="141"/>
      <c r="CE1681" s="141"/>
      <c r="CF1681" s="141"/>
      <c r="CG1681" s="141"/>
    </row>
    <row r="1682" spans="1:85" x14ac:dyDescent="0.35">
      <c r="A1682" s="155" t="s">
        <v>8488</v>
      </c>
      <c r="B1682" s="139" t="s">
        <v>4075</v>
      </c>
      <c r="C1682" s="18">
        <v>43047</v>
      </c>
      <c r="D1682" s="144">
        <v>0.97554398148148147</v>
      </c>
      <c r="E1682" s="141" t="s">
        <v>13278</v>
      </c>
      <c r="F1682" s="141">
        <v>4</v>
      </c>
      <c r="G1682" s="141" t="s">
        <v>3336</v>
      </c>
      <c r="H1682" s="141">
        <v>2017</v>
      </c>
      <c r="I1682" s="18">
        <v>43047</v>
      </c>
      <c r="J1682" s="144">
        <v>0.97499999999999998</v>
      </c>
      <c r="K1682" s="378"/>
      <c r="L1682" s="139" t="s">
        <v>4075</v>
      </c>
      <c r="M1682" s="141" t="s">
        <v>28</v>
      </c>
      <c r="N1682" s="248">
        <v>44258</v>
      </c>
      <c r="O1682" s="141" t="s">
        <v>25</v>
      </c>
      <c r="P1682" s="141"/>
      <c r="Q1682" s="141"/>
      <c r="R1682" s="141"/>
      <c r="S1682" s="141"/>
      <c r="T1682" s="141" t="s">
        <v>17133</v>
      </c>
      <c r="U1682" s="141"/>
      <c r="V1682" s="141"/>
      <c r="W1682" s="139" t="s">
        <v>4075</v>
      </c>
      <c r="X1682" s="141" t="s">
        <v>25</v>
      </c>
      <c r="Y1682" s="141" t="s">
        <v>27</v>
      </c>
      <c r="Z1682" s="141"/>
      <c r="AA1682" s="141" t="s">
        <v>34</v>
      </c>
      <c r="AB1682" s="141"/>
      <c r="AC1682" s="139" t="s">
        <v>6</v>
      </c>
      <c r="AD1682" s="380"/>
      <c r="AE1682" s="139" t="s">
        <v>4</v>
      </c>
      <c r="AF1682" s="139" t="s">
        <v>13073</v>
      </c>
      <c r="AG1682" s="139" t="s">
        <v>4</v>
      </c>
      <c r="AH1682" s="139" t="s">
        <v>1380</v>
      </c>
      <c r="AI1682" s="139" t="s">
        <v>15678</v>
      </c>
      <c r="AJ1682" s="139"/>
      <c r="AK1682" s="139" t="s">
        <v>15678</v>
      </c>
      <c r="AL1682" s="139" t="s">
        <v>7</v>
      </c>
      <c r="AM1682" s="141" t="s">
        <v>15</v>
      </c>
      <c r="AN1682" s="141" t="s">
        <v>8</v>
      </c>
      <c r="AO1682" s="139"/>
      <c r="AP1682" s="139" t="s">
        <v>7</v>
      </c>
      <c r="AQ1682" s="139"/>
      <c r="AR1682" s="381"/>
      <c r="AS1682" s="139" t="s">
        <v>4075</v>
      </c>
      <c r="AT1682" s="141" t="s">
        <v>1404</v>
      </c>
      <c r="AU1682" s="141"/>
      <c r="AV1682" s="383"/>
      <c r="AW1682" s="385"/>
      <c r="AX1682" s="139" t="s">
        <v>80</v>
      </c>
      <c r="AY1682" t="s">
        <v>18967</v>
      </c>
      <c r="BA1682" s="381"/>
      <c r="BB1682" s="139" t="s">
        <v>17</v>
      </c>
      <c r="BC1682" s="166"/>
      <c r="BD1682" s="166"/>
      <c r="BE1682" s="166"/>
      <c r="BF1682" s="166"/>
      <c r="BG1682" s="166"/>
      <c r="BH1682" s="308"/>
      <c r="BI1682" s="308"/>
      <c r="BJ1682" s="141" t="s">
        <v>26</v>
      </c>
      <c r="BK1682" s="141" t="s">
        <v>26</v>
      </c>
      <c r="BL1682" s="141"/>
      <c r="BM1682" s="141"/>
      <c r="BN1682" s="139" t="s">
        <v>4075</v>
      </c>
      <c r="BQ1682" s="141"/>
      <c r="BV1682" s="141"/>
      <c r="BX1682" s="141"/>
      <c r="BY1682" s="141"/>
      <c r="BZ1682" s="141"/>
      <c r="CA1682" s="141"/>
      <c r="CB1682" s="141"/>
      <c r="CC1682" s="141"/>
      <c r="CD1682" s="141"/>
      <c r="CE1682" s="141"/>
      <c r="CF1682" s="141"/>
      <c r="CG1682" s="141"/>
    </row>
    <row r="1683" spans="1:85" x14ac:dyDescent="0.35">
      <c r="A1683" s="155" t="s">
        <v>8489</v>
      </c>
      <c r="B1683" s="139" t="s">
        <v>4075</v>
      </c>
      <c r="C1683" s="18">
        <v>43047</v>
      </c>
      <c r="E1683" s="141" t="s">
        <v>13278</v>
      </c>
      <c r="F1683" s="141">
        <v>4</v>
      </c>
      <c r="G1683" s="141" t="s">
        <v>3336</v>
      </c>
      <c r="H1683" s="141">
        <v>2017</v>
      </c>
      <c r="I1683" s="18">
        <v>43047</v>
      </c>
      <c r="J1683" s="144">
        <v>0.29444444444444445</v>
      </c>
      <c r="K1683" s="378"/>
      <c r="L1683" s="139" t="s">
        <v>4075</v>
      </c>
      <c r="M1683" s="141"/>
      <c r="N1683" s="248"/>
      <c r="O1683" s="141" t="s">
        <v>26</v>
      </c>
      <c r="P1683" s="141"/>
      <c r="Q1683" s="141" t="s">
        <v>8490</v>
      </c>
      <c r="R1683" s="141" t="s">
        <v>8491</v>
      </c>
      <c r="S1683" s="141"/>
      <c r="T1683" s="141"/>
      <c r="U1683" s="141"/>
      <c r="V1683" s="141"/>
      <c r="W1683" s="139" t="s">
        <v>4075</v>
      </c>
      <c r="X1683" s="141" t="s">
        <v>25</v>
      </c>
      <c r="Y1683" s="141" t="s">
        <v>27</v>
      </c>
      <c r="Z1683" s="141" t="s">
        <v>4</v>
      </c>
      <c r="AA1683" s="141" t="s">
        <v>34</v>
      </c>
      <c r="AB1683" s="141"/>
      <c r="AC1683" s="139" t="s">
        <v>18050</v>
      </c>
      <c r="AD1683" s="380"/>
      <c r="AE1683" s="139" t="s">
        <v>107</v>
      </c>
      <c r="AF1683" s="139" t="s">
        <v>13076</v>
      </c>
      <c r="AG1683" s="139" t="s">
        <v>4130</v>
      </c>
      <c r="AH1683" s="139" t="s">
        <v>1378</v>
      </c>
      <c r="AI1683" s="139" t="s">
        <v>1518</v>
      </c>
      <c r="AJ1683" s="139"/>
      <c r="AK1683" s="139" t="s">
        <v>1518</v>
      </c>
      <c r="AL1683" s="139" t="s">
        <v>7</v>
      </c>
      <c r="AM1683" s="141" t="s">
        <v>1527</v>
      </c>
      <c r="AN1683" s="141" t="s">
        <v>8</v>
      </c>
      <c r="AO1683" s="139" t="s">
        <v>1614</v>
      </c>
      <c r="AP1683" s="139" t="s">
        <v>7</v>
      </c>
      <c r="AQ1683" s="139"/>
      <c r="AR1683" s="381"/>
      <c r="AS1683" s="139" t="s">
        <v>4075</v>
      </c>
      <c r="AT1683" s="141" t="s">
        <v>43</v>
      </c>
      <c r="AU1683" s="141">
        <v>320</v>
      </c>
      <c r="AV1683" s="383"/>
      <c r="AW1683" s="385"/>
      <c r="AX1683" s="139"/>
      <c r="AY1683" t="s">
        <v>18383</v>
      </c>
      <c r="AZ1683">
        <v>12000</v>
      </c>
      <c r="BA1683" s="381"/>
      <c r="BB1683" s="139" t="s">
        <v>1452</v>
      </c>
      <c r="BC1683" s="166"/>
      <c r="BD1683" s="166"/>
      <c r="BE1683" s="166"/>
      <c r="BF1683" s="166"/>
      <c r="BG1683" s="166"/>
      <c r="BH1683" s="308"/>
      <c r="BI1683" s="308"/>
      <c r="BJ1683" s="141" t="s">
        <v>26</v>
      </c>
      <c r="BK1683" s="141" t="s">
        <v>26</v>
      </c>
      <c r="BL1683" s="141"/>
      <c r="BM1683" s="141"/>
      <c r="BN1683" s="139" t="s">
        <v>4075</v>
      </c>
      <c r="BQ1683" s="141"/>
      <c r="BV1683" s="141"/>
      <c r="BX1683" s="141"/>
      <c r="BY1683" s="141"/>
      <c r="BZ1683" s="141"/>
      <c r="CA1683" s="141"/>
      <c r="CB1683" s="141"/>
      <c r="CC1683" s="141"/>
      <c r="CD1683" s="141"/>
      <c r="CE1683" s="141"/>
      <c r="CF1683" s="141"/>
      <c r="CG1683" s="141"/>
    </row>
    <row r="1684" spans="1:85" x14ac:dyDescent="0.35">
      <c r="A1684" s="155" t="s">
        <v>8492</v>
      </c>
      <c r="B1684" s="139" t="s">
        <v>4075</v>
      </c>
      <c r="C1684" s="18">
        <v>43047</v>
      </c>
      <c r="E1684" s="141" t="s">
        <v>13278</v>
      </c>
      <c r="F1684" s="141">
        <v>4</v>
      </c>
      <c r="G1684" s="141" t="s">
        <v>3336</v>
      </c>
      <c r="H1684" s="141">
        <v>2017</v>
      </c>
      <c r="I1684" s="18">
        <v>43047</v>
      </c>
      <c r="J1684" s="144">
        <v>0.61805555555555558</v>
      </c>
      <c r="K1684" s="378"/>
      <c r="L1684" s="139" t="s">
        <v>4075</v>
      </c>
      <c r="M1684" s="141"/>
      <c r="N1684" s="248"/>
      <c r="O1684" s="141" t="s">
        <v>26</v>
      </c>
      <c r="P1684" s="141"/>
      <c r="Q1684" s="141" t="s">
        <v>8493</v>
      </c>
      <c r="R1684" s="141" t="s">
        <v>8494</v>
      </c>
      <c r="S1684" s="141"/>
      <c r="T1684" s="141"/>
      <c r="U1684" s="141">
        <v>114067079</v>
      </c>
      <c r="V1684" s="141" t="s">
        <v>8495</v>
      </c>
      <c r="W1684" s="139" t="s">
        <v>4075</v>
      </c>
      <c r="X1684" s="141" t="s">
        <v>25</v>
      </c>
      <c r="Y1684" s="141" t="s">
        <v>27</v>
      </c>
      <c r="Z1684" s="141" t="s">
        <v>16</v>
      </c>
      <c r="AA1684" s="141" t="s">
        <v>34</v>
      </c>
      <c r="AB1684" s="141"/>
      <c r="AC1684" s="139" t="s">
        <v>18051</v>
      </c>
      <c r="AD1684" s="380"/>
      <c r="AE1684" s="139" t="s">
        <v>4</v>
      </c>
      <c r="AF1684" s="139" t="s">
        <v>13073</v>
      </c>
      <c r="AG1684" s="139" t="s">
        <v>4</v>
      </c>
      <c r="AH1684" s="139" t="s">
        <v>1378</v>
      </c>
      <c r="AI1684" s="139" t="s">
        <v>15678</v>
      </c>
      <c r="AJ1684" s="139"/>
      <c r="AK1684" s="139" t="s">
        <v>15678</v>
      </c>
      <c r="AL1684" s="139" t="s">
        <v>7</v>
      </c>
      <c r="AM1684" s="141" t="s">
        <v>6</v>
      </c>
      <c r="AN1684" s="141" t="s">
        <v>8</v>
      </c>
      <c r="AO1684" s="139" t="s">
        <v>1614</v>
      </c>
      <c r="AP1684" s="139" t="s">
        <v>7</v>
      </c>
      <c r="AQ1684" s="139"/>
      <c r="AR1684" s="381"/>
      <c r="AS1684" s="139" t="s">
        <v>4075</v>
      </c>
      <c r="AT1684" s="141" t="s">
        <v>1404</v>
      </c>
      <c r="AU1684" s="141"/>
      <c r="AV1684" s="383"/>
      <c r="AW1684" s="385"/>
      <c r="AX1684" s="139"/>
      <c r="AY1684" t="s">
        <v>19112</v>
      </c>
      <c r="AZ1684">
        <v>4000</v>
      </c>
      <c r="BA1684" s="381"/>
      <c r="BB1684" s="139" t="s">
        <v>17</v>
      </c>
      <c r="BC1684" s="166"/>
      <c r="BD1684" s="166"/>
      <c r="BE1684" s="166"/>
      <c r="BF1684" s="166"/>
      <c r="BG1684" s="166"/>
      <c r="BH1684" s="308"/>
      <c r="BI1684" s="308"/>
      <c r="BJ1684" s="141" t="s">
        <v>26</v>
      </c>
      <c r="BK1684" s="141" t="s">
        <v>26</v>
      </c>
      <c r="BL1684" s="141"/>
      <c r="BM1684" s="141"/>
      <c r="BN1684" s="139" t="s">
        <v>4075</v>
      </c>
      <c r="BQ1684" s="141" t="s">
        <v>15916</v>
      </c>
      <c r="BR1684" s="135" t="s">
        <v>15685</v>
      </c>
      <c r="BT1684" s="135" t="s">
        <v>15355</v>
      </c>
      <c r="BU1684" s="135" t="s">
        <v>15374</v>
      </c>
      <c r="BV1684" s="141" t="s">
        <v>15363</v>
      </c>
      <c r="BW1684" s="135" t="s">
        <v>3829</v>
      </c>
      <c r="BX1684" s="141" t="s">
        <v>12</v>
      </c>
      <c r="BY1684" s="141" t="s">
        <v>12</v>
      </c>
      <c r="BZ1684" s="141" t="s">
        <v>26</v>
      </c>
      <c r="CA1684" s="141" t="s">
        <v>1848</v>
      </c>
      <c r="CB1684" s="141"/>
      <c r="CC1684" s="141" t="s">
        <v>15704</v>
      </c>
      <c r="CD1684" s="141" t="s">
        <v>15683</v>
      </c>
      <c r="CE1684" s="141" t="s">
        <v>15450</v>
      </c>
      <c r="CF1684" s="141" t="s">
        <v>15451</v>
      </c>
      <c r="CG1684" s="141" t="s">
        <v>4004</v>
      </c>
    </row>
    <row r="1685" spans="1:85" x14ac:dyDescent="0.35">
      <c r="A1685" s="155" t="s">
        <v>8485</v>
      </c>
      <c r="B1685" s="139" t="s">
        <v>4075</v>
      </c>
      <c r="C1685" s="18">
        <v>43050</v>
      </c>
      <c r="D1685" s="144">
        <v>0.49791666666666667</v>
      </c>
      <c r="E1685" s="141" t="s">
        <v>13278</v>
      </c>
      <c r="F1685" s="141">
        <v>4</v>
      </c>
      <c r="G1685" s="141" t="s">
        <v>3336</v>
      </c>
      <c r="H1685" s="141">
        <v>2017</v>
      </c>
      <c r="I1685" s="18">
        <v>43050</v>
      </c>
      <c r="J1685" s="144">
        <v>0.49791666666666667</v>
      </c>
      <c r="K1685" s="378"/>
      <c r="L1685" s="139" t="s">
        <v>4075</v>
      </c>
      <c r="M1685" s="141"/>
      <c r="N1685" s="248"/>
      <c r="O1685" s="141" t="s">
        <v>26</v>
      </c>
      <c r="P1685" s="141"/>
      <c r="Q1685" s="141" t="s">
        <v>8486</v>
      </c>
      <c r="R1685" s="141" t="s">
        <v>8487</v>
      </c>
      <c r="S1685" s="141"/>
      <c r="T1685" s="141"/>
      <c r="U1685" s="141"/>
      <c r="V1685" s="141"/>
      <c r="W1685" s="139" t="s">
        <v>4075</v>
      </c>
      <c r="X1685" s="141" t="s">
        <v>25</v>
      </c>
      <c r="Y1685" s="141" t="s">
        <v>27</v>
      </c>
      <c r="Z1685" s="141" t="s">
        <v>4</v>
      </c>
      <c r="AA1685" s="141" t="s">
        <v>34</v>
      </c>
      <c r="AB1685" s="141"/>
      <c r="AC1685" s="139" t="s">
        <v>18047</v>
      </c>
      <c r="AD1685" s="380"/>
      <c r="AE1685" s="139" t="s">
        <v>4</v>
      </c>
      <c r="AF1685" s="139" t="s">
        <v>13073</v>
      </c>
      <c r="AG1685" s="139" t="s">
        <v>4</v>
      </c>
      <c r="AH1685" s="139" t="s">
        <v>1378</v>
      </c>
      <c r="AI1685" s="139" t="s">
        <v>15678</v>
      </c>
      <c r="AJ1685" s="139"/>
      <c r="AK1685" s="139" t="s">
        <v>15678</v>
      </c>
      <c r="AL1685" s="139" t="s">
        <v>7</v>
      </c>
      <c r="AM1685" s="141" t="s">
        <v>1527</v>
      </c>
      <c r="AN1685" s="141" t="s">
        <v>8</v>
      </c>
      <c r="AO1685" s="139" t="s">
        <v>1614</v>
      </c>
      <c r="AP1685" s="139" t="s">
        <v>7</v>
      </c>
      <c r="AQ1685" s="139"/>
      <c r="AR1685" s="381"/>
      <c r="AS1685" s="139" t="s">
        <v>4075</v>
      </c>
      <c r="AT1685" s="141" t="s">
        <v>43</v>
      </c>
      <c r="AU1685" s="141">
        <v>510</v>
      </c>
      <c r="AV1685" s="383"/>
      <c r="AW1685" s="385"/>
      <c r="AX1685" s="139"/>
      <c r="AY1685" t="s">
        <v>18723</v>
      </c>
      <c r="AZ1685">
        <v>12000</v>
      </c>
      <c r="BA1685" s="381"/>
      <c r="BB1685" s="139" t="s">
        <v>1452</v>
      </c>
      <c r="BC1685" s="166"/>
      <c r="BD1685" s="166"/>
      <c r="BE1685" s="166"/>
      <c r="BF1685" s="166"/>
      <c r="BG1685" s="166"/>
      <c r="BH1685" s="308"/>
      <c r="BI1685" s="308"/>
      <c r="BJ1685" s="141" t="s">
        <v>26</v>
      </c>
      <c r="BK1685" s="141" t="s">
        <v>26</v>
      </c>
      <c r="BL1685" s="141"/>
      <c r="BM1685" s="141"/>
      <c r="BN1685" s="139" t="s">
        <v>4075</v>
      </c>
      <c r="BQ1685" s="141" t="s">
        <v>15917</v>
      </c>
      <c r="BR1685" s="135" t="s">
        <v>15680</v>
      </c>
      <c r="BT1685" s="135" t="s">
        <v>15355</v>
      </c>
      <c r="BU1685" s="135" t="s">
        <v>15348</v>
      </c>
      <c r="BV1685" s="141" t="s">
        <v>13280</v>
      </c>
      <c r="BW1685" s="135" t="s">
        <v>13261</v>
      </c>
      <c r="BX1685" s="141" t="s">
        <v>12</v>
      </c>
      <c r="BY1685" s="141" t="s">
        <v>12</v>
      </c>
      <c r="BZ1685" s="141" t="s">
        <v>26</v>
      </c>
      <c r="CA1685" s="141" t="s">
        <v>1848</v>
      </c>
      <c r="CB1685" s="141"/>
      <c r="CC1685" s="141" t="s">
        <v>15704</v>
      </c>
      <c r="CD1685" s="141" t="s">
        <v>34</v>
      </c>
      <c r="CE1685" s="141" t="s">
        <v>15450</v>
      </c>
      <c r="CF1685" s="141" t="s">
        <v>15451</v>
      </c>
      <c r="CG1685" s="141" t="s">
        <v>2003</v>
      </c>
    </row>
    <row r="1686" spans="1:85" x14ac:dyDescent="0.35">
      <c r="A1686" s="155" t="s">
        <v>8482</v>
      </c>
      <c r="B1686" s="139" t="s">
        <v>4075</v>
      </c>
      <c r="C1686" s="18">
        <v>43051</v>
      </c>
      <c r="E1686" s="141" t="s">
        <v>13279</v>
      </c>
      <c r="F1686" s="141">
        <v>4</v>
      </c>
      <c r="G1686" s="141" t="s">
        <v>3336</v>
      </c>
      <c r="H1686" s="141">
        <v>2017</v>
      </c>
      <c r="I1686" s="18">
        <v>43051</v>
      </c>
      <c r="J1686" s="144">
        <v>0.83888888888888891</v>
      </c>
      <c r="K1686" s="378"/>
      <c r="L1686" s="139" t="s">
        <v>4075</v>
      </c>
      <c r="M1686" s="141"/>
      <c r="N1686" s="248"/>
      <c r="O1686" s="141" t="s">
        <v>26</v>
      </c>
      <c r="P1686" s="141"/>
      <c r="Q1686" s="141" t="s">
        <v>8483</v>
      </c>
      <c r="R1686" s="141" t="s">
        <v>8484</v>
      </c>
      <c r="S1686" s="141"/>
      <c r="T1686" s="141"/>
      <c r="U1686" s="141">
        <v>113809731</v>
      </c>
      <c r="V1686" s="141"/>
      <c r="W1686" s="139" t="s">
        <v>4075</v>
      </c>
      <c r="X1686" s="141" t="s">
        <v>25</v>
      </c>
      <c r="Y1686" s="141" t="s">
        <v>27</v>
      </c>
      <c r="Z1686" s="141" t="s">
        <v>16</v>
      </c>
      <c r="AA1686" s="141" t="s">
        <v>34</v>
      </c>
      <c r="AB1686" s="141"/>
      <c r="AC1686" s="139" t="s">
        <v>18047</v>
      </c>
      <c r="AD1686" s="380"/>
      <c r="AE1686" s="139" t="s">
        <v>102</v>
      </c>
      <c r="AF1686" s="139" t="s">
        <v>13084</v>
      </c>
      <c r="AG1686" s="139" t="s">
        <v>102</v>
      </c>
      <c r="AH1686" s="139" t="s">
        <v>1378</v>
      </c>
      <c r="AI1686" s="139" t="s">
        <v>1403</v>
      </c>
      <c r="AJ1686" s="139" t="s">
        <v>1403</v>
      </c>
      <c r="AK1686" s="139"/>
      <c r="AL1686" s="139"/>
      <c r="AM1686" s="141" t="s">
        <v>6</v>
      </c>
      <c r="AN1686" s="141" t="s">
        <v>8</v>
      </c>
      <c r="AO1686" s="139" t="s">
        <v>1614</v>
      </c>
      <c r="AP1686" s="139" t="s">
        <v>1403</v>
      </c>
      <c r="AQ1686" s="139"/>
      <c r="AR1686" s="381"/>
      <c r="AS1686" s="139" t="s">
        <v>4075</v>
      </c>
      <c r="AT1686" s="141" t="s">
        <v>1404</v>
      </c>
      <c r="AU1686" s="141"/>
      <c r="AV1686" s="383"/>
      <c r="AW1686" s="385"/>
      <c r="AX1686" s="139"/>
      <c r="AY1686" t="s">
        <v>19113</v>
      </c>
      <c r="AZ1686">
        <v>12000</v>
      </c>
      <c r="BA1686" s="381"/>
      <c r="BB1686" s="139" t="s">
        <v>17</v>
      </c>
      <c r="BC1686" s="166"/>
      <c r="BD1686" s="166"/>
      <c r="BE1686" s="166"/>
      <c r="BF1686" s="166"/>
      <c r="BG1686" s="166"/>
      <c r="BH1686" s="308"/>
      <c r="BI1686" s="308"/>
      <c r="BJ1686" s="141" t="s">
        <v>26</v>
      </c>
      <c r="BK1686" s="141" t="s">
        <v>26</v>
      </c>
      <c r="BL1686" s="141"/>
      <c r="BM1686" s="141"/>
      <c r="BN1686" s="139" t="s">
        <v>4075</v>
      </c>
      <c r="BQ1686" s="141"/>
      <c r="BV1686" s="141"/>
      <c r="BX1686" s="141"/>
      <c r="BY1686" s="141"/>
      <c r="BZ1686" s="141"/>
      <c r="CA1686" s="141"/>
      <c r="CB1686" s="141"/>
      <c r="CC1686" s="141"/>
      <c r="CD1686" s="141"/>
      <c r="CE1686" s="141"/>
      <c r="CF1686" s="141"/>
      <c r="CG1686" s="141"/>
    </row>
    <row r="1687" spans="1:85" x14ac:dyDescent="0.35">
      <c r="A1687" s="155" t="s">
        <v>8479</v>
      </c>
      <c r="B1687" s="139" t="s">
        <v>4075</v>
      </c>
      <c r="C1687" s="18">
        <v>43053</v>
      </c>
      <c r="E1687" s="141" t="s">
        <v>13279</v>
      </c>
      <c r="F1687" s="141">
        <v>4</v>
      </c>
      <c r="G1687" s="141" t="s">
        <v>3336</v>
      </c>
      <c r="H1687" s="141">
        <v>2017</v>
      </c>
      <c r="I1687" s="18">
        <v>43053</v>
      </c>
      <c r="J1687" s="144">
        <v>0.33541666666666664</v>
      </c>
      <c r="K1687" s="378"/>
      <c r="L1687" s="139" t="s">
        <v>4075</v>
      </c>
      <c r="M1687" s="141"/>
      <c r="N1687" s="248"/>
      <c r="O1687" s="141" t="s">
        <v>26</v>
      </c>
      <c r="P1687" s="141"/>
      <c r="Q1687" s="141" t="s">
        <v>8480</v>
      </c>
      <c r="R1687" s="141" t="s">
        <v>8481</v>
      </c>
      <c r="S1687" s="141"/>
      <c r="T1687" s="141"/>
      <c r="U1687" s="141"/>
      <c r="V1687" s="141"/>
      <c r="W1687" s="139" t="s">
        <v>4075</v>
      </c>
      <c r="X1687" s="141" t="s">
        <v>25</v>
      </c>
      <c r="Y1687" s="141" t="s">
        <v>27</v>
      </c>
      <c r="Z1687" s="141" t="s">
        <v>4</v>
      </c>
      <c r="AA1687" s="141" t="s">
        <v>34</v>
      </c>
      <c r="AB1687" s="141"/>
      <c r="AC1687" s="139" t="s">
        <v>18049</v>
      </c>
      <c r="AD1687" s="380"/>
      <c r="AE1687" s="139" t="s">
        <v>102</v>
      </c>
      <c r="AF1687" s="139" t="s">
        <v>13082</v>
      </c>
      <c r="AG1687" s="139" t="s">
        <v>102</v>
      </c>
      <c r="AH1687" s="139" t="s">
        <v>1378</v>
      </c>
      <c r="AI1687" s="139" t="s">
        <v>60</v>
      </c>
      <c r="AJ1687" s="139" t="s">
        <v>60</v>
      </c>
      <c r="AK1687" s="139"/>
      <c r="AL1687" s="139"/>
      <c r="AM1687" s="141" t="s">
        <v>6</v>
      </c>
      <c r="AN1687" s="141" t="s">
        <v>8</v>
      </c>
      <c r="AO1687" s="139" t="s">
        <v>1614</v>
      </c>
      <c r="AP1687" s="139" t="s">
        <v>60</v>
      </c>
      <c r="AQ1687" s="139"/>
      <c r="AR1687" s="381"/>
      <c r="AS1687" s="139" t="s">
        <v>4075</v>
      </c>
      <c r="AT1687" s="141" t="s">
        <v>1404</v>
      </c>
      <c r="AU1687" s="141"/>
      <c r="AV1687" s="383"/>
      <c r="AW1687" s="385"/>
      <c r="AX1687" s="139"/>
      <c r="AY1687" t="s">
        <v>9866</v>
      </c>
      <c r="AZ1687">
        <v>12000</v>
      </c>
      <c r="BA1687" s="381"/>
      <c r="BB1687" s="139" t="s">
        <v>1444</v>
      </c>
      <c r="BC1687" s="166"/>
      <c r="BD1687" s="166"/>
      <c r="BE1687" s="166"/>
      <c r="BF1687" s="166"/>
      <c r="BG1687" s="166"/>
      <c r="BH1687" s="308"/>
      <c r="BI1687" s="308"/>
      <c r="BJ1687" s="141" t="s">
        <v>26</v>
      </c>
      <c r="BK1687" s="141" t="s">
        <v>26</v>
      </c>
      <c r="BL1687" s="141"/>
      <c r="BM1687" s="141"/>
      <c r="BN1687" s="139" t="s">
        <v>4075</v>
      </c>
      <c r="BQ1687" s="141"/>
      <c r="BV1687" s="141"/>
      <c r="BX1687" s="141"/>
      <c r="BY1687" s="141"/>
      <c r="BZ1687" s="141"/>
      <c r="CA1687" s="141"/>
      <c r="CB1687" s="141"/>
      <c r="CC1687" s="141"/>
      <c r="CD1687" s="141"/>
      <c r="CE1687" s="141"/>
      <c r="CF1687" s="141"/>
      <c r="CG1687" s="141"/>
    </row>
    <row r="1688" spans="1:85" x14ac:dyDescent="0.35">
      <c r="A1688" s="155" t="s">
        <v>8476</v>
      </c>
      <c r="B1688" s="139" t="s">
        <v>4075</v>
      </c>
      <c r="C1688" s="18">
        <v>43056</v>
      </c>
      <c r="E1688" s="141" t="s">
        <v>13279</v>
      </c>
      <c r="F1688" s="141">
        <v>4</v>
      </c>
      <c r="G1688" s="141" t="s">
        <v>3336</v>
      </c>
      <c r="H1688" s="141">
        <v>2017</v>
      </c>
      <c r="I1688" s="18">
        <v>43056</v>
      </c>
      <c r="J1688" s="144">
        <v>0.40555555555555556</v>
      </c>
      <c r="K1688" s="378"/>
      <c r="L1688" s="139" t="s">
        <v>4075</v>
      </c>
      <c r="M1688" s="141"/>
      <c r="N1688" s="248"/>
      <c r="O1688" s="141" t="s">
        <v>26</v>
      </c>
      <c r="P1688" s="141"/>
      <c r="Q1688" s="141" t="s">
        <v>8477</v>
      </c>
      <c r="R1688" s="141" t="s">
        <v>8478</v>
      </c>
      <c r="S1688" s="141"/>
      <c r="T1688" s="141"/>
      <c r="U1688" s="141"/>
      <c r="V1688" s="141"/>
      <c r="W1688" s="139" t="s">
        <v>4075</v>
      </c>
      <c r="X1688" s="141" t="s">
        <v>25</v>
      </c>
      <c r="Y1688" s="141" t="s">
        <v>27</v>
      </c>
      <c r="Z1688" s="141" t="s">
        <v>13</v>
      </c>
      <c r="AA1688" s="141" t="s">
        <v>34</v>
      </c>
      <c r="AB1688" s="141"/>
      <c r="AC1688" s="139" t="s">
        <v>18049</v>
      </c>
      <c r="AD1688" s="380"/>
      <c r="AE1688" s="139" t="s">
        <v>102</v>
      </c>
      <c r="AF1688" s="139" t="s">
        <v>13080</v>
      </c>
      <c r="AG1688" s="139" t="s">
        <v>102</v>
      </c>
      <c r="AH1688" s="139" t="s">
        <v>1378</v>
      </c>
      <c r="AI1688" s="139" t="s">
        <v>46</v>
      </c>
      <c r="AJ1688" s="139" t="s">
        <v>46</v>
      </c>
      <c r="AK1688" s="139"/>
      <c r="AL1688" s="139"/>
      <c r="AM1688" s="141" t="s">
        <v>6</v>
      </c>
      <c r="AN1688" s="141" t="s">
        <v>8</v>
      </c>
      <c r="AO1688" s="139" t="s">
        <v>1614</v>
      </c>
      <c r="AP1688" s="139" t="s">
        <v>46</v>
      </c>
      <c r="AQ1688" s="139"/>
      <c r="AR1688" s="381"/>
      <c r="AS1688" s="139" t="s">
        <v>4075</v>
      </c>
      <c r="AT1688" s="141" t="s">
        <v>1404</v>
      </c>
      <c r="AU1688" s="141"/>
      <c r="AV1688" s="383"/>
      <c r="AW1688" s="385"/>
      <c r="AX1688" s="139"/>
      <c r="AY1688" t="s">
        <v>18477</v>
      </c>
      <c r="AZ1688">
        <v>12000</v>
      </c>
      <c r="BA1688" s="381"/>
      <c r="BB1688" s="139" t="s">
        <v>1444</v>
      </c>
      <c r="BC1688" s="166"/>
      <c r="BD1688" s="166"/>
      <c r="BE1688" s="166"/>
      <c r="BF1688" s="166"/>
      <c r="BG1688" s="166"/>
      <c r="BH1688" s="308"/>
      <c r="BI1688" s="308"/>
      <c r="BJ1688" s="141" t="s">
        <v>26</v>
      </c>
      <c r="BK1688" s="141" t="s">
        <v>26</v>
      </c>
      <c r="BL1688" s="141"/>
      <c r="BM1688" s="141"/>
      <c r="BN1688" s="139" t="s">
        <v>4075</v>
      </c>
      <c r="BQ1688" s="141"/>
      <c r="BV1688" s="141"/>
      <c r="BX1688" s="141"/>
      <c r="BY1688" s="141"/>
      <c r="BZ1688" s="141"/>
      <c r="CA1688" s="141"/>
      <c r="CB1688" s="141"/>
      <c r="CC1688" s="141"/>
      <c r="CD1688" s="141"/>
      <c r="CE1688" s="141"/>
      <c r="CF1688" s="141"/>
      <c r="CG1688" s="141"/>
    </row>
    <row r="1689" spans="1:85" x14ac:dyDescent="0.35">
      <c r="A1689" s="155" t="s">
        <v>8471</v>
      </c>
      <c r="B1689" s="139" t="s">
        <v>4075</v>
      </c>
      <c r="C1689" s="18">
        <v>43059</v>
      </c>
      <c r="E1689" s="141" t="s">
        <v>3013</v>
      </c>
      <c r="F1689" s="141">
        <v>4</v>
      </c>
      <c r="G1689" s="141" t="s">
        <v>3336</v>
      </c>
      <c r="H1689" s="141">
        <v>2017</v>
      </c>
      <c r="I1689" s="18">
        <v>43059</v>
      </c>
      <c r="J1689" s="144">
        <v>0.35555555555555557</v>
      </c>
      <c r="K1689" s="378"/>
      <c r="L1689" s="139" t="s">
        <v>4075</v>
      </c>
      <c r="M1689" s="141"/>
      <c r="N1689" s="248"/>
      <c r="O1689" s="141" t="s">
        <v>26</v>
      </c>
      <c r="P1689" s="141"/>
      <c r="Q1689" s="141" t="s">
        <v>8472</v>
      </c>
      <c r="R1689" s="141" t="s">
        <v>8473</v>
      </c>
      <c r="S1689" s="141"/>
      <c r="T1689" s="141"/>
      <c r="U1689" s="141"/>
      <c r="V1689" s="141"/>
      <c r="W1689" s="139" t="s">
        <v>4075</v>
      </c>
      <c r="X1689" s="141" t="s">
        <v>25</v>
      </c>
      <c r="Y1689" s="141" t="s">
        <v>27</v>
      </c>
      <c r="Z1689" s="141" t="s">
        <v>4</v>
      </c>
      <c r="AA1689" s="141" t="s">
        <v>34</v>
      </c>
      <c r="AB1689" s="141"/>
      <c r="AC1689" s="139" t="s">
        <v>18050</v>
      </c>
      <c r="AD1689" s="380"/>
      <c r="AE1689" s="139" t="s">
        <v>102</v>
      </c>
      <c r="AF1689" s="139" t="s">
        <v>13068</v>
      </c>
      <c r="AG1689" s="139" t="s">
        <v>102</v>
      </c>
      <c r="AH1689" s="139" t="s">
        <v>1378</v>
      </c>
      <c r="AI1689" s="139" t="s">
        <v>7</v>
      </c>
      <c r="AJ1689" s="139" t="s">
        <v>7</v>
      </c>
      <c r="AK1689" s="139"/>
      <c r="AL1689" s="139"/>
      <c r="AM1689" s="141" t="s">
        <v>1527</v>
      </c>
      <c r="AN1689" s="141" t="s">
        <v>8</v>
      </c>
      <c r="AO1689" s="139" t="s">
        <v>1614</v>
      </c>
      <c r="AP1689" s="139" t="s">
        <v>7</v>
      </c>
      <c r="AQ1689" s="139"/>
      <c r="AR1689" s="381"/>
      <c r="AS1689" s="139" t="s">
        <v>4075</v>
      </c>
      <c r="AT1689" s="141" t="s">
        <v>43</v>
      </c>
      <c r="AU1689" s="141">
        <v>340</v>
      </c>
      <c r="AV1689" s="383"/>
      <c r="AW1689" s="385"/>
      <c r="AX1689" s="139"/>
      <c r="AY1689" t="s">
        <v>18507</v>
      </c>
      <c r="AZ1689">
        <v>12000</v>
      </c>
      <c r="BA1689" s="381"/>
      <c r="BB1689" s="139" t="s">
        <v>1452</v>
      </c>
      <c r="BC1689" s="166"/>
      <c r="BD1689" s="166"/>
      <c r="BE1689" s="166"/>
      <c r="BF1689" s="166"/>
      <c r="BG1689" s="166"/>
      <c r="BH1689" s="308"/>
      <c r="BI1689" s="308"/>
      <c r="BJ1689" s="141" t="s">
        <v>26</v>
      </c>
      <c r="BK1689" s="141" t="s">
        <v>26</v>
      </c>
      <c r="BL1689" s="141"/>
      <c r="BM1689" s="141"/>
      <c r="BN1689" s="139" t="s">
        <v>4075</v>
      </c>
      <c r="BQ1689" s="141"/>
      <c r="BV1689" s="141"/>
      <c r="BX1689" s="141"/>
      <c r="BY1689" s="141"/>
      <c r="BZ1689" s="141"/>
      <c r="CA1689" s="141"/>
      <c r="CB1689" s="141"/>
      <c r="CC1689" s="141"/>
      <c r="CD1689" s="141"/>
      <c r="CE1689" s="141"/>
      <c r="CF1689" s="141"/>
      <c r="CG1689" s="141"/>
    </row>
    <row r="1690" spans="1:85" x14ac:dyDescent="0.35">
      <c r="A1690" s="155" t="s">
        <v>8474</v>
      </c>
      <c r="B1690" s="139" t="s">
        <v>4075</v>
      </c>
      <c r="C1690" s="18">
        <v>43059</v>
      </c>
      <c r="E1690" s="141" t="s">
        <v>3013</v>
      </c>
      <c r="F1690" s="141">
        <v>4</v>
      </c>
      <c r="G1690" s="141" t="s">
        <v>3336</v>
      </c>
      <c r="H1690" s="141">
        <v>2017</v>
      </c>
      <c r="I1690" s="18">
        <v>43059</v>
      </c>
      <c r="J1690" s="144">
        <v>0.83680555555555558</v>
      </c>
      <c r="K1690" s="378"/>
      <c r="L1690" s="139" t="s">
        <v>4075</v>
      </c>
      <c r="M1690" s="141"/>
      <c r="N1690" s="248"/>
      <c r="O1690" s="141" t="s">
        <v>26</v>
      </c>
      <c r="P1690" s="141"/>
      <c r="Q1690" s="141" t="s">
        <v>8475</v>
      </c>
      <c r="R1690" s="141"/>
      <c r="S1690" s="141"/>
      <c r="T1690" s="141"/>
      <c r="U1690" s="141"/>
      <c r="V1690" s="141"/>
      <c r="W1690" s="139" t="s">
        <v>4075</v>
      </c>
      <c r="X1690" s="141" t="s">
        <v>25</v>
      </c>
      <c r="Y1690" s="141" t="s">
        <v>27</v>
      </c>
      <c r="Z1690" s="141" t="s">
        <v>4</v>
      </c>
      <c r="AA1690" s="141" t="s">
        <v>34</v>
      </c>
      <c r="AB1690" s="141"/>
      <c r="AC1690" s="139" t="s">
        <v>18050</v>
      </c>
      <c r="AD1690" s="380"/>
      <c r="AE1690" s="139" t="s">
        <v>102</v>
      </c>
      <c r="AF1690" s="139" t="s">
        <v>13074</v>
      </c>
      <c r="AG1690" s="139" t="s">
        <v>102</v>
      </c>
      <c r="AH1690" s="139" t="s">
        <v>1378</v>
      </c>
      <c r="AI1690" s="139" t="s">
        <v>11</v>
      </c>
      <c r="AJ1690" s="139" t="s">
        <v>11</v>
      </c>
      <c r="AK1690" s="139"/>
      <c r="AL1690" s="139"/>
      <c r="AM1690" s="141" t="s">
        <v>12</v>
      </c>
      <c r="AN1690" s="141" t="s">
        <v>8</v>
      </c>
      <c r="AO1690" s="139" t="s">
        <v>1477</v>
      </c>
      <c r="AP1690" s="139" t="s">
        <v>7</v>
      </c>
      <c r="AQ1690" s="139"/>
      <c r="AR1690" s="381"/>
      <c r="AS1690" s="139" t="s">
        <v>4075</v>
      </c>
      <c r="AT1690" s="141" t="s">
        <v>1404</v>
      </c>
      <c r="AU1690" s="141"/>
      <c r="AV1690" s="383"/>
      <c r="AW1690" s="385"/>
      <c r="AX1690" s="139"/>
      <c r="AY1690" t="s">
        <v>19114</v>
      </c>
      <c r="BA1690" s="381"/>
      <c r="BB1690" s="139" t="s">
        <v>1450</v>
      </c>
      <c r="BC1690" s="166"/>
      <c r="BD1690" s="166"/>
      <c r="BE1690" s="166"/>
      <c r="BF1690" s="166"/>
      <c r="BG1690" s="166"/>
      <c r="BH1690" s="308"/>
      <c r="BI1690" s="308"/>
      <c r="BJ1690" s="141" t="s">
        <v>26</v>
      </c>
      <c r="BK1690" s="141" t="s">
        <v>26</v>
      </c>
      <c r="BL1690" s="141"/>
      <c r="BM1690" s="141"/>
      <c r="BN1690" s="139" t="s">
        <v>4075</v>
      </c>
      <c r="BQ1690" s="141"/>
      <c r="BV1690" s="141"/>
      <c r="BX1690" s="141"/>
      <c r="BY1690" s="141"/>
      <c r="BZ1690" s="141"/>
      <c r="CA1690" s="141"/>
      <c r="CB1690" s="141"/>
      <c r="CC1690" s="141"/>
      <c r="CD1690" s="141"/>
      <c r="CE1690" s="141"/>
      <c r="CF1690" s="141"/>
      <c r="CG1690" s="141"/>
    </row>
    <row r="1691" spans="1:85" x14ac:dyDescent="0.35">
      <c r="A1691" s="155" t="s">
        <v>8468</v>
      </c>
      <c r="B1691" s="139" t="s">
        <v>4075</v>
      </c>
      <c r="C1691" s="18">
        <v>43060</v>
      </c>
      <c r="E1691" s="141" t="s">
        <v>3013</v>
      </c>
      <c r="F1691" s="141">
        <v>4</v>
      </c>
      <c r="G1691" s="141" t="s">
        <v>3336</v>
      </c>
      <c r="H1691" s="141">
        <v>2017</v>
      </c>
      <c r="I1691" s="18">
        <v>43060</v>
      </c>
      <c r="J1691" s="144">
        <v>0.49305555555555558</v>
      </c>
      <c r="K1691" s="378"/>
      <c r="L1691" s="139" t="s">
        <v>4075</v>
      </c>
      <c r="M1691" s="141"/>
      <c r="N1691" s="248"/>
      <c r="O1691" s="141" t="s">
        <v>26</v>
      </c>
      <c r="P1691" s="141"/>
      <c r="Q1691" s="141" t="s">
        <v>8469</v>
      </c>
      <c r="R1691" s="141" t="s">
        <v>8470</v>
      </c>
      <c r="S1691" s="141"/>
      <c r="T1691" s="141"/>
      <c r="U1691" s="141"/>
      <c r="V1691" s="141"/>
      <c r="W1691" s="139" t="s">
        <v>4075</v>
      </c>
      <c r="X1691" s="141" t="s">
        <v>25</v>
      </c>
      <c r="Y1691" s="141" t="s">
        <v>27</v>
      </c>
      <c r="Z1691" s="141" t="s">
        <v>4</v>
      </c>
      <c r="AA1691" s="141" t="s">
        <v>34</v>
      </c>
      <c r="AB1691" s="141"/>
      <c r="AC1691" s="139" t="s">
        <v>18047</v>
      </c>
      <c r="AD1691" s="380"/>
      <c r="AE1691" s="139" t="s">
        <v>102</v>
      </c>
      <c r="AF1691" s="139" t="s">
        <v>13068</v>
      </c>
      <c r="AG1691" s="139" t="s">
        <v>102</v>
      </c>
      <c r="AH1691" s="139" t="s">
        <v>1378</v>
      </c>
      <c r="AI1691" s="139" t="s">
        <v>7</v>
      </c>
      <c r="AJ1691" s="139" t="s">
        <v>7</v>
      </c>
      <c r="AK1691" s="139"/>
      <c r="AL1691" s="139"/>
      <c r="AM1691" s="141" t="s">
        <v>1527</v>
      </c>
      <c r="AN1691" s="141" t="s">
        <v>8</v>
      </c>
      <c r="AO1691" s="139" t="s">
        <v>1614</v>
      </c>
      <c r="AP1691" s="139" t="s">
        <v>7</v>
      </c>
      <c r="AQ1691" s="139"/>
      <c r="AR1691" s="381"/>
      <c r="AS1691" s="139" t="s">
        <v>4075</v>
      </c>
      <c r="AT1691" s="141" t="s">
        <v>1404</v>
      </c>
      <c r="AU1691" s="141"/>
      <c r="AV1691" s="383"/>
      <c r="AW1691" s="385"/>
      <c r="AX1691" s="139"/>
      <c r="AY1691" t="s">
        <v>18318</v>
      </c>
      <c r="AZ1691">
        <v>12000</v>
      </c>
      <c r="BA1691" s="381"/>
      <c r="BB1691" s="139" t="s">
        <v>1444</v>
      </c>
      <c r="BC1691" s="166"/>
      <c r="BD1691" s="166"/>
      <c r="BE1691" s="166"/>
      <c r="BF1691" s="166"/>
      <c r="BG1691" s="166"/>
      <c r="BH1691" s="308"/>
      <c r="BI1691" s="308"/>
      <c r="BJ1691" s="141" t="s">
        <v>26</v>
      </c>
      <c r="BK1691" s="141" t="s">
        <v>26</v>
      </c>
      <c r="BL1691" s="141"/>
      <c r="BM1691" s="141"/>
      <c r="BN1691" s="139" t="s">
        <v>4075</v>
      </c>
      <c r="BQ1691" s="141"/>
      <c r="BV1691" s="141"/>
      <c r="BX1691" s="141"/>
      <c r="BY1691" s="141"/>
      <c r="BZ1691" s="141"/>
      <c r="CA1691" s="141"/>
      <c r="CB1691" s="141"/>
      <c r="CC1691" s="141"/>
      <c r="CD1691" s="141"/>
      <c r="CE1691" s="141"/>
      <c r="CF1691" s="141"/>
      <c r="CG1691" s="141"/>
    </row>
    <row r="1692" spans="1:85" x14ac:dyDescent="0.35">
      <c r="A1692" s="155" t="s">
        <v>8466</v>
      </c>
      <c r="B1692" s="139" t="s">
        <v>4075</v>
      </c>
      <c r="C1692" s="18">
        <v>43061</v>
      </c>
      <c r="D1692" s="144">
        <v>0.57222222222222219</v>
      </c>
      <c r="E1692" s="141" t="s">
        <v>3013</v>
      </c>
      <c r="F1692" s="141">
        <v>4</v>
      </c>
      <c r="G1692" s="141" t="s">
        <v>3336</v>
      </c>
      <c r="H1692" s="141">
        <v>2017</v>
      </c>
      <c r="I1692" s="18">
        <v>43061</v>
      </c>
      <c r="J1692" s="144">
        <v>0.5854166666666667</v>
      </c>
      <c r="K1692" s="378"/>
      <c r="L1692" s="139" t="s">
        <v>4075</v>
      </c>
      <c r="M1692" s="141"/>
      <c r="N1692" s="248"/>
      <c r="O1692" s="141" t="s">
        <v>26</v>
      </c>
      <c r="P1692" s="141"/>
      <c r="Q1692" s="141"/>
      <c r="R1692" s="141" t="s">
        <v>8467</v>
      </c>
      <c r="S1692" s="141"/>
      <c r="T1692" s="141"/>
      <c r="U1692" s="141"/>
      <c r="V1692" s="141"/>
      <c r="W1692" s="139" t="s">
        <v>4075</v>
      </c>
      <c r="X1692" s="141" t="s">
        <v>25</v>
      </c>
      <c r="Y1692" s="141" t="s">
        <v>27</v>
      </c>
      <c r="Z1692" s="141" t="s">
        <v>4</v>
      </c>
      <c r="AA1692" s="141" t="s">
        <v>34</v>
      </c>
      <c r="AB1692" s="141"/>
      <c r="AC1692" s="139" t="s">
        <v>18047</v>
      </c>
      <c r="AD1692" s="380"/>
      <c r="AE1692" s="139" t="s">
        <v>102</v>
      </c>
      <c r="AF1692" s="139" t="s">
        <v>13078</v>
      </c>
      <c r="AG1692" s="139" t="s">
        <v>102</v>
      </c>
      <c r="AH1692" s="139" t="s">
        <v>1378</v>
      </c>
      <c r="AI1692" s="139" t="s">
        <v>87</v>
      </c>
      <c r="AJ1692" s="139" t="s">
        <v>87</v>
      </c>
      <c r="AK1692" s="139"/>
      <c r="AL1692" s="139"/>
      <c r="AM1692" s="141" t="s">
        <v>6</v>
      </c>
      <c r="AN1692" s="141" t="s">
        <v>8</v>
      </c>
      <c r="AO1692" s="139" t="s">
        <v>1614</v>
      </c>
      <c r="AP1692" s="139" t="s">
        <v>7</v>
      </c>
      <c r="AQ1692" s="139"/>
      <c r="AR1692" s="381"/>
      <c r="AS1692" s="139" t="s">
        <v>4075</v>
      </c>
      <c r="AT1692" s="141" t="s">
        <v>1404</v>
      </c>
      <c r="AU1692" s="141"/>
      <c r="AV1692" s="383"/>
      <c r="AW1692" s="385"/>
      <c r="AX1692" s="139"/>
      <c r="AY1692" t="s">
        <v>18463</v>
      </c>
      <c r="AZ1692">
        <v>12000</v>
      </c>
      <c r="BA1692" s="381"/>
      <c r="BB1692" s="139" t="s">
        <v>1450</v>
      </c>
      <c r="BC1692" s="166"/>
      <c r="BD1692" s="166"/>
      <c r="BE1692" s="166"/>
      <c r="BF1692" s="166"/>
      <c r="BG1692" s="166"/>
      <c r="BH1692" s="308"/>
      <c r="BI1692" s="308"/>
      <c r="BJ1692" s="141" t="s">
        <v>26</v>
      </c>
      <c r="BK1692" s="141" t="s">
        <v>26</v>
      </c>
      <c r="BL1692" s="141"/>
      <c r="BM1692" s="141"/>
      <c r="BN1692" s="139" t="s">
        <v>4075</v>
      </c>
      <c r="BQ1692" s="141"/>
      <c r="BV1692" s="141"/>
      <c r="BX1692" s="141"/>
      <c r="BY1692" s="141"/>
      <c r="BZ1692" s="141"/>
      <c r="CA1692" s="141"/>
      <c r="CB1692" s="141"/>
      <c r="CC1692" s="141"/>
      <c r="CD1692" s="141"/>
      <c r="CE1692" s="141"/>
      <c r="CF1692" s="141"/>
      <c r="CG1692" s="141"/>
    </row>
    <row r="1693" spans="1:85" x14ac:dyDescent="0.35">
      <c r="A1693" s="155" t="s">
        <v>8463</v>
      </c>
      <c r="B1693" s="139" t="s">
        <v>4075</v>
      </c>
      <c r="C1693" s="18">
        <v>43062</v>
      </c>
      <c r="D1693" s="144">
        <v>0.68680555555555556</v>
      </c>
      <c r="E1693" s="141" t="s">
        <v>3013</v>
      </c>
      <c r="F1693" s="141">
        <v>4</v>
      </c>
      <c r="G1693" s="141" t="s">
        <v>3336</v>
      </c>
      <c r="H1693" s="141">
        <v>2017</v>
      </c>
      <c r="I1693" s="18">
        <v>43062</v>
      </c>
      <c r="J1693" s="144">
        <v>0.68958333333333333</v>
      </c>
      <c r="K1693" s="378"/>
      <c r="L1693" s="139" t="s">
        <v>4075</v>
      </c>
      <c r="M1693" s="141"/>
      <c r="N1693" s="248"/>
      <c r="O1693" s="141" t="s">
        <v>26</v>
      </c>
      <c r="P1693" s="141"/>
      <c r="Q1693" s="141" t="s">
        <v>8464</v>
      </c>
      <c r="R1693" s="141" t="s">
        <v>8465</v>
      </c>
      <c r="S1693" s="141"/>
      <c r="T1693" s="141"/>
      <c r="U1693" s="141"/>
      <c r="V1693" s="141"/>
      <c r="W1693" s="139" t="s">
        <v>4075</v>
      </c>
      <c r="X1693" s="141" t="s">
        <v>25</v>
      </c>
      <c r="Y1693" s="141" t="s">
        <v>27</v>
      </c>
      <c r="Z1693" s="141" t="s">
        <v>4</v>
      </c>
      <c r="AA1693" s="141" t="s">
        <v>34</v>
      </c>
      <c r="AB1693" s="141"/>
      <c r="AC1693" s="139" t="s">
        <v>18047</v>
      </c>
      <c r="AD1693" s="380"/>
      <c r="AE1693" s="139" t="s">
        <v>102</v>
      </c>
      <c r="AF1693" s="139" t="s">
        <v>13074</v>
      </c>
      <c r="AG1693" s="139" t="s">
        <v>102</v>
      </c>
      <c r="AH1693" s="139" t="s">
        <v>1378</v>
      </c>
      <c r="AI1693" s="139" t="s">
        <v>11</v>
      </c>
      <c r="AJ1693" s="139" t="s">
        <v>11</v>
      </c>
      <c r="AK1693" s="139"/>
      <c r="AL1693" s="139"/>
      <c r="AM1693" s="141" t="s">
        <v>6</v>
      </c>
      <c r="AN1693" s="141" t="s">
        <v>8</v>
      </c>
      <c r="AO1693" s="139" t="s">
        <v>1614</v>
      </c>
      <c r="AP1693" s="139" t="s">
        <v>7</v>
      </c>
      <c r="AQ1693" s="139"/>
      <c r="AR1693" s="381"/>
      <c r="AS1693" s="139" t="s">
        <v>4075</v>
      </c>
      <c r="AT1693" s="141" t="s">
        <v>1404</v>
      </c>
      <c r="AU1693" s="141"/>
      <c r="AV1693" s="383"/>
      <c r="AW1693" s="385"/>
      <c r="AX1693" s="139"/>
      <c r="AY1693" t="s">
        <v>19115</v>
      </c>
      <c r="AZ1693">
        <v>12000</v>
      </c>
      <c r="BA1693" s="381"/>
      <c r="BB1693" s="139" t="s">
        <v>1450</v>
      </c>
      <c r="BC1693" s="166"/>
      <c r="BD1693" s="166"/>
      <c r="BE1693" s="166"/>
      <c r="BF1693" s="166"/>
      <c r="BG1693" s="166"/>
      <c r="BH1693" s="308"/>
      <c r="BI1693" s="308"/>
      <c r="BJ1693" s="141" t="s">
        <v>26</v>
      </c>
      <c r="BK1693" s="141" t="s">
        <v>26</v>
      </c>
      <c r="BL1693" s="141"/>
      <c r="BM1693" s="141"/>
      <c r="BN1693" s="139" t="s">
        <v>4075</v>
      </c>
      <c r="BQ1693" s="141"/>
      <c r="BV1693" s="141"/>
      <c r="BX1693" s="141"/>
      <c r="BY1693" s="141"/>
      <c r="BZ1693" s="141"/>
      <c r="CA1693" s="141"/>
      <c r="CB1693" s="141"/>
      <c r="CC1693" s="141"/>
      <c r="CD1693" s="141"/>
      <c r="CE1693" s="141"/>
      <c r="CF1693" s="141"/>
      <c r="CG1693" s="141"/>
    </row>
    <row r="1694" spans="1:85" x14ac:dyDescent="0.35">
      <c r="A1694" s="155" t="s">
        <v>8460</v>
      </c>
      <c r="B1694" s="139" t="s">
        <v>4075</v>
      </c>
      <c r="C1694" s="18">
        <v>43063</v>
      </c>
      <c r="E1694" s="141" t="s">
        <v>3013</v>
      </c>
      <c r="F1694" s="141">
        <v>4</v>
      </c>
      <c r="G1694" s="141" t="s">
        <v>3336</v>
      </c>
      <c r="H1694" s="141">
        <v>2017</v>
      </c>
      <c r="I1694" s="18">
        <v>43063</v>
      </c>
      <c r="J1694" s="144">
        <v>0.43819444444444444</v>
      </c>
      <c r="K1694" s="378"/>
      <c r="L1694" s="139" t="s">
        <v>4075</v>
      </c>
      <c r="M1694" s="141"/>
      <c r="N1694" s="248"/>
      <c r="O1694" s="141" t="s">
        <v>26</v>
      </c>
      <c r="P1694" s="141"/>
      <c r="Q1694" s="141" t="s">
        <v>8461</v>
      </c>
      <c r="R1694" s="141" t="s">
        <v>8462</v>
      </c>
      <c r="S1694" s="141"/>
      <c r="T1694" s="141"/>
      <c r="U1694" s="141">
        <v>113990820</v>
      </c>
      <c r="V1694" s="141"/>
      <c r="W1694" s="139" t="s">
        <v>4075</v>
      </c>
      <c r="X1694" s="141" t="s">
        <v>25</v>
      </c>
      <c r="Y1694" s="141" t="s">
        <v>27</v>
      </c>
      <c r="Z1694" s="141" t="s">
        <v>4</v>
      </c>
      <c r="AA1694" s="141" t="s">
        <v>34</v>
      </c>
      <c r="AB1694" s="141"/>
      <c r="AC1694" s="139" t="s">
        <v>18050</v>
      </c>
      <c r="AD1694" s="380"/>
      <c r="AE1694" s="139" t="s">
        <v>105</v>
      </c>
      <c r="AF1694" s="139" t="s">
        <v>13076</v>
      </c>
      <c r="AG1694" s="139" t="s">
        <v>1518</v>
      </c>
      <c r="AH1694" s="139" t="s">
        <v>1378</v>
      </c>
      <c r="AI1694" s="139" t="s">
        <v>1518</v>
      </c>
      <c r="AJ1694" s="139"/>
      <c r="AK1694" s="139" t="s">
        <v>1518</v>
      </c>
      <c r="AL1694" s="139" t="s">
        <v>7</v>
      </c>
      <c r="AM1694" s="141" t="s">
        <v>6</v>
      </c>
      <c r="AN1694" s="141" t="s">
        <v>8</v>
      </c>
      <c r="AO1694" s="139" t="s">
        <v>1614</v>
      </c>
      <c r="AP1694" s="139" t="s">
        <v>7</v>
      </c>
      <c r="AQ1694" s="139"/>
      <c r="AR1694" s="381"/>
      <c r="AS1694" s="139" t="s">
        <v>4075</v>
      </c>
      <c r="AT1694" s="141" t="s">
        <v>1404</v>
      </c>
      <c r="AU1694" s="141"/>
      <c r="AV1694" s="383"/>
      <c r="AW1694" s="385"/>
      <c r="AX1694" s="139"/>
      <c r="AY1694" t="s">
        <v>19116</v>
      </c>
      <c r="AZ1694">
        <v>12000</v>
      </c>
      <c r="BA1694" s="381"/>
      <c r="BB1694" s="139" t="s">
        <v>17</v>
      </c>
      <c r="BC1694" s="166"/>
      <c r="BD1694" s="166"/>
      <c r="BE1694" s="166"/>
      <c r="BF1694" s="166"/>
      <c r="BG1694" s="166"/>
      <c r="BH1694" s="308"/>
      <c r="BI1694" s="308"/>
      <c r="BJ1694" s="141" t="s">
        <v>26</v>
      </c>
      <c r="BK1694" s="141" t="s">
        <v>26</v>
      </c>
      <c r="BL1694" s="141"/>
      <c r="BM1694" s="141"/>
      <c r="BN1694" s="139" t="s">
        <v>4075</v>
      </c>
      <c r="BQ1694" s="141"/>
      <c r="BV1694" s="141"/>
      <c r="BX1694" s="141"/>
      <c r="BY1694" s="141"/>
      <c r="BZ1694" s="141"/>
      <c r="CA1694" s="141"/>
      <c r="CB1694" s="141"/>
      <c r="CC1694" s="141"/>
      <c r="CD1694" s="141"/>
      <c r="CE1694" s="141"/>
      <c r="CF1694" s="141"/>
      <c r="CG1694" s="141"/>
    </row>
    <row r="1695" spans="1:85" x14ac:dyDescent="0.35">
      <c r="A1695" s="155" t="s">
        <v>8457</v>
      </c>
      <c r="B1695" s="139" t="s">
        <v>4075</v>
      </c>
      <c r="C1695" s="18">
        <v>43064</v>
      </c>
      <c r="D1695" s="144">
        <v>0.27013888888888887</v>
      </c>
      <c r="E1695" s="141" t="s">
        <v>3013</v>
      </c>
      <c r="F1695" s="141">
        <v>4</v>
      </c>
      <c r="G1695" s="141" t="s">
        <v>3336</v>
      </c>
      <c r="H1695" s="141">
        <v>2017</v>
      </c>
      <c r="I1695" s="18">
        <v>43064</v>
      </c>
      <c r="J1695" s="144">
        <v>0.27013888888888887</v>
      </c>
      <c r="K1695" s="378"/>
      <c r="L1695" s="139" t="s">
        <v>4075</v>
      </c>
      <c r="M1695" s="141"/>
      <c r="N1695" s="248"/>
      <c r="O1695" s="141" t="s">
        <v>26</v>
      </c>
      <c r="P1695" s="141"/>
      <c r="Q1695" s="141" t="s">
        <v>8458</v>
      </c>
      <c r="R1695" s="141" t="s">
        <v>8459</v>
      </c>
      <c r="S1695" s="141"/>
      <c r="T1695" s="141"/>
      <c r="U1695" s="141">
        <v>114029343</v>
      </c>
      <c r="V1695" s="141"/>
      <c r="W1695" s="139" t="s">
        <v>4075</v>
      </c>
      <c r="X1695" s="141" t="s">
        <v>25</v>
      </c>
      <c r="Y1695" s="141" t="s">
        <v>27</v>
      </c>
      <c r="Z1695" s="141" t="s">
        <v>4</v>
      </c>
      <c r="AA1695" s="141" t="s">
        <v>34</v>
      </c>
      <c r="AB1695" s="141"/>
      <c r="AC1695" s="139" t="s">
        <v>18049</v>
      </c>
      <c r="AD1695" s="380"/>
      <c r="AE1695" s="139" t="s">
        <v>102</v>
      </c>
      <c r="AF1695" s="139" t="s">
        <v>13068</v>
      </c>
      <c r="AG1695" s="139" t="s">
        <v>102</v>
      </c>
      <c r="AH1695" s="139" t="s">
        <v>1378</v>
      </c>
      <c r="AI1695" s="139" t="s">
        <v>7</v>
      </c>
      <c r="AJ1695" s="139" t="s">
        <v>7</v>
      </c>
      <c r="AK1695" s="139"/>
      <c r="AL1695" s="139"/>
      <c r="AM1695" s="141" t="s">
        <v>6</v>
      </c>
      <c r="AN1695" s="141" t="s">
        <v>8</v>
      </c>
      <c r="AO1695" s="139" t="s">
        <v>1614</v>
      </c>
      <c r="AP1695" s="139" t="s">
        <v>7</v>
      </c>
      <c r="AQ1695" s="139"/>
      <c r="AR1695" s="381"/>
      <c r="AS1695" s="139" t="s">
        <v>4075</v>
      </c>
      <c r="AT1695" s="141" t="s">
        <v>1404</v>
      </c>
      <c r="AU1695" s="141"/>
      <c r="AV1695" s="383"/>
      <c r="AW1695" s="385"/>
      <c r="AX1695" s="139"/>
      <c r="AY1695" t="s">
        <v>19117</v>
      </c>
      <c r="AZ1695">
        <v>12000</v>
      </c>
      <c r="BA1695" s="381"/>
      <c r="BB1695" s="139" t="s">
        <v>1444</v>
      </c>
      <c r="BC1695" s="166"/>
      <c r="BD1695" s="166"/>
      <c r="BE1695" s="166"/>
      <c r="BF1695" s="166"/>
      <c r="BG1695" s="166"/>
      <c r="BH1695" s="308"/>
      <c r="BI1695" s="308"/>
      <c r="BJ1695" s="141" t="s">
        <v>26</v>
      </c>
      <c r="BK1695" s="141" t="s">
        <v>26</v>
      </c>
      <c r="BL1695" s="141"/>
      <c r="BM1695" s="141"/>
      <c r="BN1695" s="139" t="s">
        <v>4075</v>
      </c>
      <c r="BQ1695" s="141"/>
      <c r="BV1695" s="141"/>
      <c r="BX1695" s="141"/>
      <c r="BY1695" s="141"/>
      <c r="BZ1695" s="141"/>
      <c r="CA1695" s="141"/>
      <c r="CB1695" s="141"/>
      <c r="CC1695" s="141"/>
      <c r="CD1695" s="141"/>
      <c r="CE1695" s="141"/>
      <c r="CF1695" s="141"/>
      <c r="CG1695" s="141"/>
    </row>
    <row r="1696" spans="1:85" x14ac:dyDescent="0.35">
      <c r="A1696" s="155" t="s">
        <v>8454</v>
      </c>
      <c r="B1696" s="139" t="s">
        <v>4075</v>
      </c>
      <c r="C1696" s="18">
        <v>43065</v>
      </c>
      <c r="D1696" s="144">
        <v>0.4236111111111111</v>
      </c>
      <c r="E1696" s="141" t="s">
        <v>2410</v>
      </c>
      <c r="F1696" s="141">
        <v>4</v>
      </c>
      <c r="G1696" s="141" t="s">
        <v>3336</v>
      </c>
      <c r="H1696" s="141">
        <v>2017</v>
      </c>
      <c r="I1696" s="18">
        <v>43065</v>
      </c>
      <c r="J1696" s="144">
        <v>0.4236111111111111</v>
      </c>
      <c r="K1696" s="378"/>
      <c r="L1696" s="139" t="s">
        <v>4075</v>
      </c>
      <c r="M1696" s="141"/>
      <c r="N1696" s="248"/>
      <c r="O1696" s="141" t="s">
        <v>26</v>
      </c>
      <c r="P1696" s="141"/>
      <c r="Q1696" s="141" t="s">
        <v>8455</v>
      </c>
      <c r="R1696" s="141" t="s">
        <v>8456</v>
      </c>
      <c r="S1696" s="141"/>
      <c r="T1696" s="141"/>
      <c r="U1696" s="141">
        <v>114029697</v>
      </c>
      <c r="V1696" s="141"/>
      <c r="W1696" s="139" t="s">
        <v>4075</v>
      </c>
      <c r="X1696" s="141" t="s">
        <v>25</v>
      </c>
      <c r="Y1696" s="141" t="s">
        <v>27</v>
      </c>
      <c r="Z1696" s="141" t="s">
        <v>4</v>
      </c>
      <c r="AA1696" s="141" t="s">
        <v>34</v>
      </c>
      <c r="AB1696" s="141"/>
      <c r="AC1696" s="139" t="s">
        <v>18049</v>
      </c>
      <c r="AD1696" s="380"/>
      <c r="AE1696" s="139" t="s">
        <v>4</v>
      </c>
      <c r="AF1696" s="139" t="s">
        <v>13073</v>
      </c>
      <c r="AG1696" s="139" t="s">
        <v>4</v>
      </c>
      <c r="AH1696" s="139" t="s">
        <v>1378</v>
      </c>
      <c r="AI1696" s="139" t="s">
        <v>15678</v>
      </c>
      <c r="AJ1696" s="139"/>
      <c r="AK1696" s="139" t="s">
        <v>15678</v>
      </c>
      <c r="AL1696" s="139" t="s">
        <v>7</v>
      </c>
      <c r="AM1696" s="141" t="s">
        <v>1528</v>
      </c>
      <c r="AN1696" s="141" t="s">
        <v>8</v>
      </c>
      <c r="AO1696" s="139" t="s">
        <v>1477</v>
      </c>
      <c r="AP1696" s="139" t="s">
        <v>7</v>
      </c>
      <c r="AQ1696" s="139"/>
      <c r="AR1696" s="381"/>
      <c r="AS1696" s="139" t="s">
        <v>4075</v>
      </c>
      <c r="AT1696" s="141" t="s">
        <v>1404</v>
      </c>
      <c r="AU1696" s="141"/>
      <c r="AV1696" s="383"/>
      <c r="AW1696" s="385"/>
      <c r="AX1696" s="139"/>
      <c r="AY1696" t="s">
        <v>19118</v>
      </c>
      <c r="BA1696" s="381"/>
      <c r="BB1696" s="139" t="s">
        <v>17</v>
      </c>
      <c r="BC1696" s="166"/>
      <c r="BD1696" s="166"/>
      <c r="BE1696" s="166"/>
      <c r="BF1696" s="166"/>
      <c r="BG1696" s="166"/>
      <c r="BH1696" s="308"/>
      <c r="BI1696" s="308"/>
      <c r="BJ1696" s="141" t="s">
        <v>26</v>
      </c>
      <c r="BK1696" s="141" t="s">
        <v>26</v>
      </c>
      <c r="BL1696" s="141"/>
      <c r="BM1696" s="141"/>
      <c r="BN1696" s="139" t="s">
        <v>4075</v>
      </c>
      <c r="BQ1696" s="141" t="s">
        <v>15918</v>
      </c>
      <c r="BR1696" s="135" t="s">
        <v>15693</v>
      </c>
      <c r="BT1696" s="135" t="s">
        <v>15423</v>
      </c>
      <c r="BU1696" s="135" t="s">
        <v>13261</v>
      </c>
      <c r="BV1696" s="141" t="s">
        <v>13261</v>
      </c>
      <c r="BW1696" s="135" t="s">
        <v>2536</v>
      </c>
      <c r="BX1696" s="141"/>
      <c r="BY1696" s="141"/>
      <c r="BZ1696" s="141"/>
      <c r="CA1696" s="141"/>
      <c r="CB1696" s="141"/>
      <c r="CC1696" s="141"/>
      <c r="CD1696" s="141"/>
      <c r="CE1696" s="141" t="s">
        <v>13</v>
      </c>
      <c r="CF1696" s="141" t="s">
        <v>15454</v>
      </c>
      <c r="CG1696" s="141" t="s">
        <v>4004</v>
      </c>
    </row>
    <row r="1697" spans="1:85" x14ac:dyDescent="0.35">
      <c r="A1697" s="155" t="s">
        <v>8448</v>
      </c>
      <c r="B1697" s="139" t="s">
        <v>4075</v>
      </c>
      <c r="C1697" s="18">
        <v>43066</v>
      </c>
      <c r="E1697" s="141" t="s">
        <v>2410</v>
      </c>
      <c r="F1697" s="141">
        <v>4</v>
      </c>
      <c r="G1697" s="141" t="s">
        <v>3336</v>
      </c>
      <c r="H1697" s="141">
        <v>2017</v>
      </c>
      <c r="I1697" s="18">
        <v>43066</v>
      </c>
      <c r="J1697" s="144">
        <v>0.26527777777777778</v>
      </c>
      <c r="K1697" s="378"/>
      <c r="L1697" s="139" t="s">
        <v>4075</v>
      </c>
      <c r="M1697" s="141"/>
      <c r="N1697" s="248"/>
      <c r="O1697" s="141" t="s">
        <v>26</v>
      </c>
      <c r="P1697" s="141"/>
      <c r="Q1697" s="141" t="s">
        <v>8449</v>
      </c>
      <c r="R1697" s="141" t="s">
        <v>8450</v>
      </c>
      <c r="S1697" s="141"/>
      <c r="T1697" s="141"/>
      <c r="U1697" s="141"/>
      <c r="V1697" s="141"/>
      <c r="W1697" s="139" t="s">
        <v>4075</v>
      </c>
      <c r="X1697" s="141" t="s">
        <v>25</v>
      </c>
      <c r="Y1697" s="141" t="s">
        <v>27</v>
      </c>
      <c r="Z1697" s="141" t="s">
        <v>4</v>
      </c>
      <c r="AA1697" s="141" t="s">
        <v>34</v>
      </c>
      <c r="AB1697" s="141"/>
      <c r="AC1697" s="139" t="s">
        <v>18049</v>
      </c>
      <c r="AD1697" s="380"/>
      <c r="AE1697" s="139" t="s">
        <v>102</v>
      </c>
      <c r="AF1697" s="139" t="s">
        <v>13074</v>
      </c>
      <c r="AG1697" s="139" t="s">
        <v>102</v>
      </c>
      <c r="AH1697" s="139" t="s">
        <v>1378</v>
      </c>
      <c r="AI1697" s="139" t="s">
        <v>11</v>
      </c>
      <c r="AJ1697" s="139" t="s">
        <v>11</v>
      </c>
      <c r="AK1697" s="139"/>
      <c r="AL1697" s="139"/>
      <c r="AM1697" s="141" t="s">
        <v>6</v>
      </c>
      <c r="AN1697" s="141" t="s">
        <v>8</v>
      </c>
      <c r="AO1697" s="139" t="s">
        <v>1614</v>
      </c>
      <c r="AP1697" s="139" t="s">
        <v>7</v>
      </c>
      <c r="AQ1697" s="139"/>
      <c r="AR1697" s="381"/>
      <c r="AS1697" s="139" t="s">
        <v>4075</v>
      </c>
      <c r="AT1697" s="141" t="s">
        <v>1404</v>
      </c>
      <c r="AU1697" s="141"/>
      <c r="AV1697" s="383"/>
      <c r="AW1697" s="385"/>
      <c r="AX1697" s="139"/>
      <c r="AY1697" t="s">
        <v>19119</v>
      </c>
      <c r="AZ1697">
        <v>12000</v>
      </c>
      <c r="BA1697" s="381"/>
      <c r="BB1697" s="139" t="s">
        <v>17</v>
      </c>
      <c r="BC1697" s="166"/>
      <c r="BD1697" s="166"/>
      <c r="BE1697" s="166"/>
      <c r="BF1697" s="166"/>
      <c r="BG1697" s="166"/>
      <c r="BH1697" s="308"/>
      <c r="BI1697" s="308"/>
      <c r="BJ1697" s="141" t="s">
        <v>26</v>
      </c>
      <c r="BK1697" s="141" t="s">
        <v>26</v>
      </c>
      <c r="BL1697" s="141"/>
      <c r="BM1697" s="141"/>
      <c r="BN1697" s="139" t="s">
        <v>4075</v>
      </c>
      <c r="BQ1697" s="141"/>
      <c r="BV1697" s="141"/>
      <c r="BX1697" s="141"/>
      <c r="BY1697" s="141"/>
      <c r="BZ1697" s="141"/>
      <c r="CA1697" s="141"/>
      <c r="CB1697" s="141"/>
      <c r="CC1697" s="141"/>
      <c r="CD1697" s="141"/>
      <c r="CE1697" s="141"/>
      <c r="CF1697" s="141"/>
      <c r="CG1697" s="141"/>
    </row>
    <row r="1698" spans="1:85" x14ac:dyDescent="0.35">
      <c r="A1698" s="155" t="s">
        <v>8451</v>
      </c>
      <c r="B1698" s="139" t="s">
        <v>4075</v>
      </c>
      <c r="C1698" s="18">
        <v>43066</v>
      </c>
      <c r="E1698" s="141" t="s">
        <v>2410</v>
      </c>
      <c r="F1698" s="141">
        <v>4</v>
      </c>
      <c r="G1698" s="141" t="s">
        <v>3336</v>
      </c>
      <c r="H1698" s="141">
        <v>2017</v>
      </c>
      <c r="I1698" s="18">
        <v>43066</v>
      </c>
      <c r="J1698" s="144">
        <v>0.46597222222222223</v>
      </c>
      <c r="K1698" s="378"/>
      <c r="L1698" s="139" t="s">
        <v>4075</v>
      </c>
      <c r="M1698" s="141"/>
      <c r="N1698" s="248"/>
      <c r="O1698" s="141" t="s">
        <v>26</v>
      </c>
      <c r="P1698" s="141"/>
      <c r="Q1698" s="141" t="s">
        <v>8452</v>
      </c>
      <c r="R1698" s="141" t="s">
        <v>8453</v>
      </c>
      <c r="S1698" s="141"/>
      <c r="T1698" s="141"/>
      <c r="U1698" s="141"/>
      <c r="V1698" s="141"/>
      <c r="W1698" s="139" t="s">
        <v>4075</v>
      </c>
      <c r="X1698" s="141" t="s">
        <v>25</v>
      </c>
      <c r="Y1698" s="141" t="s">
        <v>27</v>
      </c>
      <c r="Z1698" s="141" t="s">
        <v>4</v>
      </c>
      <c r="AA1698" s="141" t="s">
        <v>34</v>
      </c>
      <c r="AB1698" s="141"/>
      <c r="AC1698" s="139" t="s">
        <v>18047</v>
      </c>
      <c r="AD1698" s="380"/>
      <c r="AE1698" s="139" t="s">
        <v>102</v>
      </c>
      <c r="AF1698" s="139" t="s">
        <v>13068</v>
      </c>
      <c r="AG1698" s="139" t="s">
        <v>102</v>
      </c>
      <c r="AH1698" s="139" t="s">
        <v>1378</v>
      </c>
      <c r="AI1698" s="139" t="s">
        <v>7</v>
      </c>
      <c r="AJ1698" s="139" t="s">
        <v>7</v>
      </c>
      <c r="AK1698" s="139"/>
      <c r="AL1698" s="139"/>
      <c r="AM1698" s="141" t="s">
        <v>6</v>
      </c>
      <c r="AN1698" s="141" t="s">
        <v>8</v>
      </c>
      <c r="AO1698" s="139" t="s">
        <v>1614</v>
      </c>
      <c r="AP1698" s="139" t="s">
        <v>7</v>
      </c>
      <c r="AQ1698" s="139"/>
      <c r="AR1698" s="381"/>
      <c r="AS1698" s="139" t="s">
        <v>4075</v>
      </c>
      <c r="AT1698" s="141" t="s">
        <v>1404</v>
      </c>
      <c r="AU1698" s="141"/>
      <c r="AV1698" s="383"/>
      <c r="AW1698" s="385"/>
      <c r="AX1698" s="139"/>
      <c r="AY1698" t="s">
        <v>18485</v>
      </c>
      <c r="AZ1698">
        <v>12000</v>
      </c>
      <c r="BA1698" s="381"/>
      <c r="BB1698" s="139" t="s">
        <v>1483</v>
      </c>
      <c r="BC1698" s="166"/>
      <c r="BD1698" s="166"/>
      <c r="BE1698" s="166"/>
      <c r="BF1698" s="166"/>
      <c r="BG1698" s="166"/>
      <c r="BH1698" s="308"/>
      <c r="BI1698" s="308"/>
      <c r="BJ1698" s="141" t="s">
        <v>26</v>
      </c>
      <c r="BK1698" s="141" t="s">
        <v>26</v>
      </c>
      <c r="BL1698" s="141"/>
      <c r="BM1698" s="141"/>
      <c r="BN1698" s="139" t="s">
        <v>4075</v>
      </c>
      <c r="BQ1698" s="141"/>
      <c r="BV1698" s="141"/>
      <c r="BX1698" s="141"/>
      <c r="BY1698" s="141"/>
      <c r="BZ1698" s="141"/>
      <c r="CA1698" s="141"/>
      <c r="CB1698" s="141"/>
      <c r="CC1698" s="141"/>
      <c r="CD1698" s="141"/>
      <c r="CE1698" s="141"/>
      <c r="CF1698" s="141"/>
      <c r="CG1698" s="141"/>
    </row>
    <row r="1699" spans="1:85" x14ac:dyDescent="0.35">
      <c r="A1699" s="155" t="s">
        <v>8445</v>
      </c>
      <c r="B1699" s="139" t="s">
        <v>4075</v>
      </c>
      <c r="C1699" s="18">
        <v>43067</v>
      </c>
      <c r="E1699" s="141" t="s">
        <v>2410</v>
      </c>
      <c r="F1699" s="141">
        <v>4</v>
      </c>
      <c r="G1699" s="141" t="s">
        <v>3336</v>
      </c>
      <c r="H1699" s="141">
        <v>2017</v>
      </c>
      <c r="I1699" s="18">
        <v>43067</v>
      </c>
      <c r="J1699" s="144">
        <v>0.65625</v>
      </c>
      <c r="K1699" s="378"/>
      <c r="L1699" s="139" t="s">
        <v>4075</v>
      </c>
      <c r="M1699" s="141"/>
      <c r="N1699" s="248"/>
      <c r="O1699" s="141" t="s">
        <v>26</v>
      </c>
      <c r="P1699" s="141"/>
      <c r="Q1699" s="141" t="s">
        <v>8446</v>
      </c>
      <c r="R1699" s="141" t="s">
        <v>8447</v>
      </c>
      <c r="S1699" s="141"/>
      <c r="T1699" s="141"/>
      <c r="U1699" s="141"/>
      <c r="V1699" s="141"/>
      <c r="W1699" s="139" t="s">
        <v>4075</v>
      </c>
      <c r="X1699" s="141" t="s">
        <v>25</v>
      </c>
      <c r="Y1699" s="141" t="s">
        <v>27</v>
      </c>
      <c r="Z1699" s="141" t="s">
        <v>4</v>
      </c>
      <c r="AA1699" s="141" t="s">
        <v>34</v>
      </c>
      <c r="AB1699" s="141"/>
      <c r="AC1699" s="139" t="s">
        <v>18049</v>
      </c>
      <c r="AD1699" s="380"/>
      <c r="AE1699" s="139" t="s">
        <v>102</v>
      </c>
      <c r="AF1699" s="139" t="s">
        <v>13085</v>
      </c>
      <c r="AG1699" s="139" t="s">
        <v>102</v>
      </c>
      <c r="AH1699" s="139" t="s">
        <v>1378</v>
      </c>
      <c r="AI1699" s="139" t="s">
        <v>1409</v>
      </c>
      <c r="AJ1699" s="139" t="s">
        <v>1409</v>
      </c>
      <c r="AK1699" s="139"/>
      <c r="AL1699" s="139"/>
      <c r="AM1699" s="141" t="s">
        <v>6</v>
      </c>
      <c r="AN1699" s="141" t="s">
        <v>8</v>
      </c>
      <c r="AO1699" s="139" t="s">
        <v>1614</v>
      </c>
      <c r="AP1699" s="139" t="s">
        <v>13</v>
      </c>
      <c r="AQ1699" s="139"/>
      <c r="AR1699" s="381"/>
      <c r="AS1699" s="139" t="s">
        <v>4075</v>
      </c>
      <c r="AT1699" s="141" t="s">
        <v>1404</v>
      </c>
      <c r="AU1699" s="141"/>
      <c r="AV1699" s="383"/>
      <c r="AW1699" s="385"/>
      <c r="AX1699" s="139"/>
      <c r="AY1699" t="s">
        <v>10929</v>
      </c>
      <c r="AZ1699">
        <v>12000</v>
      </c>
      <c r="BA1699" s="381"/>
      <c r="BB1699" s="139" t="s">
        <v>1444</v>
      </c>
      <c r="BC1699" s="166"/>
      <c r="BD1699" s="166"/>
      <c r="BE1699" s="166"/>
      <c r="BF1699" s="166"/>
      <c r="BG1699" s="166"/>
      <c r="BH1699" s="308"/>
      <c r="BI1699" s="308"/>
      <c r="BJ1699" s="141" t="s">
        <v>26</v>
      </c>
      <c r="BK1699" s="141" t="s">
        <v>26</v>
      </c>
      <c r="BL1699" s="141"/>
      <c r="BM1699" s="141"/>
      <c r="BN1699" s="139" t="s">
        <v>4075</v>
      </c>
      <c r="BQ1699" s="141"/>
      <c r="BV1699" s="141"/>
      <c r="BX1699" s="141"/>
      <c r="BY1699" s="141"/>
      <c r="BZ1699" s="141"/>
      <c r="CA1699" s="141"/>
      <c r="CB1699" s="141"/>
      <c r="CC1699" s="141"/>
      <c r="CD1699" s="141"/>
      <c r="CE1699" s="141"/>
      <c r="CF1699" s="141"/>
      <c r="CG1699" s="141"/>
    </row>
    <row r="1700" spans="1:85" x14ac:dyDescent="0.35">
      <c r="A1700" s="155" t="s">
        <v>8442</v>
      </c>
      <c r="B1700" s="139" t="s">
        <v>4075</v>
      </c>
      <c r="C1700" s="18">
        <v>43068</v>
      </c>
      <c r="E1700" s="141" t="s">
        <v>2410</v>
      </c>
      <c r="F1700" s="141">
        <v>4</v>
      </c>
      <c r="G1700" s="141" t="s">
        <v>3336</v>
      </c>
      <c r="H1700" s="141">
        <v>2017</v>
      </c>
      <c r="I1700" s="18">
        <v>43068</v>
      </c>
      <c r="J1700" s="144">
        <v>0.72499999999999998</v>
      </c>
      <c r="K1700" s="378"/>
      <c r="L1700" s="139" t="s">
        <v>4075</v>
      </c>
      <c r="M1700" s="141"/>
      <c r="N1700" s="248"/>
      <c r="O1700" s="141" t="s">
        <v>26</v>
      </c>
      <c r="P1700" s="141"/>
      <c r="Q1700" s="141" t="s">
        <v>8443</v>
      </c>
      <c r="R1700" s="141" t="s">
        <v>8444</v>
      </c>
      <c r="S1700" s="141"/>
      <c r="T1700" s="141"/>
      <c r="U1700" s="141">
        <v>114038364</v>
      </c>
      <c r="V1700" s="141"/>
      <c r="W1700" s="139" t="s">
        <v>4075</v>
      </c>
      <c r="X1700" s="141" t="s">
        <v>25</v>
      </c>
      <c r="Y1700" s="141" t="s">
        <v>27</v>
      </c>
      <c r="Z1700" s="141" t="s">
        <v>4</v>
      </c>
      <c r="AA1700" s="141" t="s">
        <v>34</v>
      </c>
      <c r="AB1700" s="141"/>
      <c r="AC1700" s="139" t="s">
        <v>18049</v>
      </c>
      <c r="AD1700" s="380"/>
      <c r="AE1700" s="139" t="s">
        <v>102</v>
      </c>
      <c r="AF1700" s="139" t="s">
        <v>13068</v>
      </c>
      <c r="AG1700" s="139" t="s">
        <v>102</v>
      </c>
      <c r="AH1700" s="139" t="s">
        <v>1378</v>
      </c>
      <c r="AI1700" s="139" t="s">
        <v>7</v>
      </c>
      <c r="AJ1700" s="139" t="s">
        <v>7</v>
      </c>
      <c r="AK1700" s="139"/>
      <c r="AL1700" s="139"/>
      <c r="AM1700" s="141" t="s">
        <v>1527</v>
      </c>
      <c r="AN1700" s="141" t="s">
        <v>8</v>
      </c>
      <c r="AO1700" s="139" t="s">
        <v>1614</v>
      </c>
      <c r="AP1700" s="139" t="s">
        <v>7</v>
      </c>
      <c r="AQ1700" s="139"/>
      <c r="AR1700" s="381"/>
      <c r="AS1700" s="139" t="s">
        <v>4075</v>
      </c>
      <c r="AT1700" s="141" t="s">
        <v>44</v>
      </c>
      <c r="AU1700" s="141">
        <v>335</v>
      </c>
      <c r="AV1700" s="383"/>
      <c r="AW1700" s="385"/>
      <c r="AX1700" s="139"/>
      <c r="AY1700" t="s">
        <v>18302</v>
      </c>
      <c r="AZ1700">
        <v>21000</v>
      </c>
      <c r="BA1700" s="381"/>
      <c r="BB1700" s="139" t="s">
        <v>1446</v>
      </c>
      <c r="BC1700" s="166"/>
      <c r="BD1700" s="166"/>
      <c r="BE1700" s="166"/>
      <c r="BF1700" s="166"/>
      <c r="BG1700" s="166"/>
      <c r="BH1700" s="308"/>
      <c r="BI1700" s="308"/>
      <c r="BJ1700" s="141" t="s">
        <v>26</v>
      </c>
      <c r="BK1700" s="141" t="s">
        <v>26</v>
      </c>
      <c r="BL1700" s="141"/>
      <c r="BM1700" s="141"/>
      <c r="BN1700" s="139" t="s">
        <v>4075</v>
      </c>
      <c r="BQ1700" s="141"/>
      <c r="BV1700" s="141"/>
      <c r="BX1700" s="141"/>
      <c r="BY1700" s="141"/>
      <c r="BZ1700" s="141"/>
      <c r="CA1700" s="141"/>
      <c r="CB1700" s="141"/>
      <c r="CC1700" s="141"/>
      <c r="CD1700" s="141"/>
      <c r="CE1700" s="141"/>
      <c r="CF1700" s="141"/>
      <c r="CG1700" s="141"/>
    </row>
    <row r="1701" spans="1:85" x14ac:dyDescent="0.35">
      <c r="A1701" s="155" t="s">
        <v>8438</v>
      </c>
      <c r="B1701" s="139" t="s">
        <v>4075</v>
      </c>
      <c r="C1701" s="18">
        <v>43076</v>
      </c>
      <c r="E1701" s="141" t="s">
        <v>13287</v>
      </c>
      <c r="F1701" s="141">
        <v>4</v>
      </c>
      <c r="G1701" s="141" t="s">
        <v>13284</v>
      </c>
      <c r="H1701" s="141">
        <v>2017</v>
      </c>
      <c r="I1701" s="18"/>
      <c r="J1701" s="144"/>
      <c r="K1701" s="378"/>
      <c r="L1701" s="139" t="s">
        <v>4075</v>
      </c>
      <c r="M1701" s="141"/>
      <c r="N1701" s="248"/>
      <c r="O1701" s="141" t="s">
        <v>26</v>
      </c>
      <c r="P1701" s="141"/>
      <c r="Q1701" s="141" t="s">
        <v>8439</v>
      </c>
      <c r="R1701" s="141" t="s">
        <v>8440</v>
      </c>
      <c r="S1701" s="141"/>
      <c r="T1701" s="141"/>
      <c r="U1701" s="141"/>
      <c r="V1701" s="141" t="s">
        <v>8441</v>
      </c>
      <c r="W1701" s="139" t="s">
        <v>4075</v>
      </c>
      <c r="X1701" s="141" t="s">
        <v>25</v>
      </c>
      <c r="Y1701" s="141" t="s">
        <v>27</v>
      </c>
      <c r="Z1701" s="141" t="s">
        <v>4</v>
      </c>
      <c r="AA1701" s="141" t="s">
        <v>35</v>
      </c>
      <c r="AB1701" s="141"/>
      <c r="AC1701" s="139" t="s">
        <v>18050</v>
      </c>
      <c r="AD1701" s="380"/>
      <c r="AE1701" s="139" t="s">
        <v>102</v>
      </c>
      <c r="AF1701" s="139" t="s">
        <v>13071</v>
      </c>
      <c r="AG1701" s="139" t="s">
        <v>102</v>
      </c>
      <c r="AH1701" s="139" t="s">
        <v>1378</v>
      </c>
      <c r="AI1701" s="139"/>
      <c r="AJ1701" s="139"/>
      <c r="AK1701" s="139"/>
      <c r="AL1701" s="139"/>
      <c r="AM1701" s="141" t="s">
        <v>6</v>
      </c>
      <c r="AN1701" s="141" t="s">
        <v>8</v>
      </c>
      <c r="AO1701" s="139" t="s">
        <v>1618</v>
      </c>
      <c r="AP1701" s="139" t="s">
        <v>6</v>
      </c>
      <c r="AQ1701" s="139"/>
      <c r="AR1701" s="381"/>
      <c r="AS1701" s="139" t="s">
        <v>4075</v>
      </c>
      <c r="AT1701" s="141" t="s">
        <v>43</v>
      </c>
      <c r="AU1701" s="141">
        <v>512</v>
      </c>
      <c r="AV1701" s="383"/>
      <c r="AW1701" s="385"/>
      <c r="AX1701" s="139"/>
      <c r="AY1701" t="s">
        <v>19120</v>
      </c>
      <c r="AZ1701">
        <v>115000</v>
      </c>
      <c r="BA1701" s="381"/>
      <c r="BB1701" s="139" t="s">
        <v>1450</v>
      </c>
      <c r="BC1701" s="166"/>
      <c r="BD1701" s="166"/>
      <c r="BE1701" s="166"/>
      <c r="BF1701" s="166"/>
      <c r="BG1701" s="166"/>
      <c r="BH1701" s="308"/>
      <c r="BI1701" s="308"/>
      <c r="BJ1701" s="141" t="s">
        <v>26</v>
      </c>
      <c r="BK1701" s="141" t="s">
        <v>26</v>
      </c>
      <c r="BL1701" s="141"/>
      <c r="BM1701" s="141"/>
      <c r="BN1701" s="139" t="s">
        <v>4075</v>
      </c>
      <c r="BQ1701" s="141"/>
      <c r="BV1701" s="141"/>
      <c r="BX1701" s="141"/>
      <c r="BY1701" s="141"/>
      <c r="BZ1701" s="141"/>
      <c r="CA1701" s="141"/>
      <c r="CB1701" s="141"/>
      <c r="CC1701" s="141"/>
      <c r="CD1701" s="141"/>
      <c r="CE1701" s="141"/>
      <c r="CF1701" s="141"/>
      <c r="CG1701" s="141"/>
    </row>
    <row r="1702" spans="1:85" x14ac:dyDescent="0.35">
      <c r="A1702" s="155" t="s">
        <v>8435</v>
      </c>
      <c r="B1702" s="139" t="s">
        <v>4075</v>
      </c>
      <c r="C1702" s="18">
        <v>43081</v>
      </c>
      <c r="D1702" s="144">
        <v>0.19444444444444445</v>
      </c>
      <c r="E1702" s="141" t="s">
        <v>13280</v>
      </c>
      <c r="F1702" s="141">
        <v>4</v>
      </c>
      <c r="G1702" s="141" t="s">
        <v>13284</v>
      </c>
      <c r="H1702" s="141">
        <v>2017</v>
      </c>
      <c r="I1702" s="18">
        <v>43081</v>
      </c>
      <c r="J1702" s="144">
        <v>0.19444444444444445</v>
      </c>
      <c r="K1702" s="378"/>
      <c r="L1702" s="139" t="s">
        <v>4075</v>
      </c>
      <c r="M1702" s="141"/>
      <c r="N1702" s="248"/>
      <c r="O1702" s="141" t="s">
        <v>26</v>
      </c>
      <c r="P1702" s="141"/>
      <c r="Q1702" s="141" t="s">
        <v>8436</v>
      </c>
      <c r="R1702" s="141" t="s">
        <v>8437</v>
      </c>
      <c r="S1702" s="141"/>
      <c r="T1702" s="141"/>
      <c r="U1702" s="141"/>
      <c r="V1702" s="141"/>
      <c r="W1702" s="139" t="s">
        <v>4075</v>
      </c>
      <c r="X1702" s="141" t="s">
        <v>25</v>
      </c>
      <c r="Y1702" s="141" t="s">
        <v>27</v>
      </c>
      <c r="Z1702" s="141" t="s">
        <v>16</v>
      </c>
      <c r="AA1702" s="141" t="s">
        <v>34</v>
      </c>
      <c r="AB1702" s="141"/>
      <c r="AC1702" s="139" t="s">
        <v>18051</v>
      </c>
      <c r="AD1702" s="380"/>
      <c r="AE1702" s="139" t="s">
        <v>102</v>
      </c>
      <c r="AF1702" s="139" t="s">
        <v>13078</v>
      </c>
      <c r="AG1702" s="139" t="s">
        <v>102</v>
      </c>
      <c r="AH1702" s="139" t="s">
        <v>1378</v>
      </c>
      <c r="AI1702" s="139" t="s">
        <v>87</v>
      </c>
      <c r="AJ1702" s="139" t="s">
        <v>87</v>
      </c>
      <c r="AK1702" s="139"/>
      <c r="AL1702" s="139"/>
      <c r="AM1702" s="141" t="s">
        <v>1527</v>
      </c>
      <c r="AN1702" s="141" t="s">
        <v>8</v>
      </c>
      <c r="AO1702" s="139" t="s">
        <v>1614</v>
      </c>
      <c r="AP1702" s="139" t="s">
        <v>46</v>
      </c>
      <c r="AQ1702" s="139"/>
      <c r="AR1702" s="381"/>
      <c r="AS1702" s="139" t="s">
        <v>4075</v>
      </c>
      <c r="AT1702" s="141" t="s">
        <v>1404</v>
      </c>
      <c r="AU1702" s="141">
        <v>280</v>
      </c>
      <c r="AV1702" s="383"/>
      <c r="AW1702" s="385"/>
      <c r="AX1702" s="139"/>
      <c r="AY1702" t="s">
        <v>18291</v>
      </c>
      <c r="AZ1702">
        <v>12000</v>
      </c>
      <c r="BA1702" s="381"/>
      <c r="BB1702" s="139" t="s">
        <v>1483</v>
      </c>
      <c r="BC1702" s="166"/>
      <c r="BD1702" s="166"/>
      <c r="BE1702" s="166"/>
      <c r="BF1702" s="166"/>
      <c r="BG1702" s="166"/>
      <c r="BH1702" s="308"/>
      <c r="BI1702" s="308"/>
      <c r="BJ1702" s="141" t="s">
        <v>26</v>
      </c>
      <c r="BK1702" s="141" t="s">
        <v>26</v>
      </c>
      <c r="BL1702" s="141"/>
      <c r="BM1702" s="141"/>
      <c r="BN1702" s="139" t="s">
        <v>4075</v>
      </c>
      <c r="BQ1702" s="141"/>
      <c r="BV1702" s="141"/>
      <c r="BX1702" s="141"/>
      <c r="BY1702" s="141"/>
      <c r="BZ1702" s="141"/>
      <c r="CA1702" s="141"/>
      <c r="CB1702" s="141"/>
      <c r="CC1702" s="141"/>
      <c r="CD1702" s="141"/>
      <c r="CE1702" s="141"/>
      <c r="CF1702" s="141"/>
      <c r="CG1702" s="141"/>
    </row>
    <row r="1703" spans="1:85" x14ac:dyDescent="0.35">
      <c r="A1703" s="155" t="s">
        <v>8432</v>
      </c>
      <c r="B1703" s="139" t="s">
        <v>4075</v>
      </c>
      <c r="C1703" s="18">
        <v>43082</v>
      </c>
      <c r="D1703" s="144">
        <v>0.50902777777777775</v>
      </c>
      <c r="E1703" s="141" t="s">
        <v>13280</v>
      </c>
      <c r="F1703" s="141">
        <v>4</v>
      </c>
      <c r="G1703" s="141" t="s">
        <v>13284</v>
      </c>
      <c r="H1703" s="141">
        <v>2017</v>
      </c>
      <c r="I1703" s="18">
        <v>43082</v>
      </c>
      <c r="J1703" s="144"/>
      <c r="K1703" s="378"/>
      <c r="L1703" s="139" t="s">
        <v>4075</v>
      </c>
      <c r="M1703" s="141"/>
      <c r="N1703" s="248"/>
      <c r="O1703" s="141" t="s">
        <v>26</v>
      </c>
      <c r="P1703" s="141"/>
      <c r="Q1703" s="141" t="s">
        <v>8433</v>
      </c>
      <c r="R1703" s="141" t="s">
        <v>8434</v>
      </c>
      <c r="S1703" s="141"/>
      <c r="T1703" s="141"/>
      <c r="U1703" s="141"/>
      <c r="V1703" s="141"/>
      <c r="W1703" s="139" t="s">
        <v>4075</v>
      </c>
      <c r="X1703" s="141" t="s">
        <v>25</v>
      </c>
      <c r="Y1703" s="141" t="s">
        <v>27</v>
      </c>
      <c r="Z1703" s="141" t="s">
        <v>4</v>
      </c>
      <c r="AA1703" s="141" t="s">
        <v>34</v>
      </c>
      <c r="AB1703" s="141"/>
      <c r="AC1703" s="139" t="s">
        <v>18047</v>
      </c>
      <c r="AD1703" s="380"/>
      <c r="AE1703" s="139" t="s">
        <v>102</v>
      </c>
      <c r="AF1703" s="139" t="s">
        <v>13081</v>
      </c>
      <c r="AG1703" s="139" t="s">
        <v>102</v>
      </c>
      <c r="AH1703" s="139" t="s">
        <v>1378</v>
      </c>
      <c r="AI1703" s="139" t="s">
        <v>95</v>
      </c>
      <c r="AJ1703" s="139" t="s">
        <v>95</v>
      </c>
      <c r="AK1703" s="139"/>
      <c r="AL1703" s="139"/>
      <c r="AM1703" s="141" t="s">
        <v>6</v>
      </c>
      <c r="AN1703" s="141" t="s">
        <v>8</v>
      </c>
      <c r="AO1703" s="139" t="s">
        <v>1614</v>
      </c>
      <c r="AP1703" s="139" t="s">
        <v>13</v>
      </c>
      <c r="AQ1703" s="139"/>
      <c r="AR1703" s="381"/>
      <c r="AS1703" s="139" t="s">
        <v>4075</v>
      </c>
      <c r="AT1703" s="141" t="s">
        <v>1404</v>
      </c>
      <c r="AU1703" s="141"/>
      <c r="AV1703" s="383"/>
      <c r="AW1703" s="385"/>
      <c r="AX1703" s="139"/>
      <c r="AY1703" t="s">
        <v>18781</v>
      </c>
      <c r="AZ1703">
        <v>21000</v>
      </c>
      <c r="BA1703" s="381"/>
      <c r="BB1703" s="139" t="s">
        <v>1450</v>
      </c>
      <c r="BC1703" s="166"/>
      <c r="BD1703" s="166"/>
      <c r="BE1703" s="166"/>
      <c r="BF1703" s="166"/>
      <c r="BG1703" s="166"/>
      <c r="BH1703" s="308"/>
      <c r="BI1703" s="308"/>
      <c r="BJ1703" s="141" t="s">
        <v>26</v>
      </c>
      <c r="BK1703" s="141" t="s">
        <v>26</v>
      </c>
      <c r="BL1703" s="141"/>
      <c r="BM1703" s="141"/>
      <c r="BN1703" s="139" t="s">
        <v>4075</v>
      </c>
      <c r="BQ1703" s="141"/>
      <c r="BV1703" s="141"/>
      <c r="BX1703" s="141"/>
      <c r="BY1703" s="141"/>
      <c r="BZ1703" s="141"/>
      <c r="CA1703" s="141"/>
      <c r="CB1703" s="141"/>
      <c r="CC1703" s="141"/>
      <c r="CD1703" s="141"/>
      <c r="CE1703" s="141"/>
      <c r="CF1703" s="141"/>
      <c r="CG1703" s="141"/>
    </row>
    <row r="1704" spans="1:85" x14ac:dyDescent="0.35">
      <c r="A1704" s="155" t="s">
        <v>8427</v>
      </c>
      <c r="B1704" s="139" t="s">
        <v>4075</v>
      </c>
      <c r="C1704" s="18">
        <v>43083</v>
      </c>
      <c r="D1704" s="144">
        <v>0.71944444444444444</v>
      </c>
      <c r="E1704" s="141" t="s">
        <v>13280</v>
      </c>
      <c r="F1704" s="141">
        <v>4</v>
      </c>
      <c r="G1704" s="141" t="s">
        <v>13284</v>
      </c>
      <c r="H1704" s="141">
        <v>2017</v>
      </c>
      <c r="I1704" s="18">
        <v>43083</v>
      </c>
      <c r="J1704" s="144">
        <v>0.60972222222222228</v>
      </c>
      <c r="K1704" s="378"/>
      <c r="L1704" s="139" t="s">
        <v>4075</v>
      </c>
      <c r="M1704" s="141"/>
      <c r="N1704" s="248"/>
      <c r="O1704" s="141" t="s">
        <v>26</v>
      </c>
      <c r="P1704" s="141"/>
      <c r="Q1704" s="141" t="s">
        <v>8428</v>
      </c>
      <c r="R1704" s="141" t="s">
        <v>8429</v>
      </c>
      <c r="S1704" s="141"/>
      <c r="T1704" s="141"/>
      <c r="U1704" s="141"/>
      <c r="V1704" s="141"/>
      <c r="W1704" s="139" t="s">
        <v>4075</v>
      </c>
      <c r="X1704" s="141" t="s">
        <v>25</v>
      </c>
      <c r="Y1704" s="141" t="s">
        <v>27</v>
      </c>
      <c r="Z1704" s="141" t="s">
        <v>4</v>
      </c>
      <c r="AA1704" s="141" t="s">
        <v>34</v>
      </c>
      <c r="AB1704" s="141"/>
      <c r="AC1704" s="139" t="s">
        <v>18048</v>
      </c>
      <c r="AD1704" s="380"/>
      <c r="AE1704" s="139" t="s">
        <v>102</v>
      </c>
      <c r="AF1704" s="139" t="s">
        <v>13074</v>
      </c>
      <c r="AG1704" s="139" t="s">
        <v>102</v>
      </c>
      <c r="AH1704" s="139" t="s">
        <v>1378</v>
      </c>
      <c r="AI1704" s="139" t="s">
        <v>11</v>
      </c>
      <c r="AJ1704" s="139" t="s">
        <v>11</v>
      </c>
      <c r="AK1704" s="139"/>
      <c r="AL1704" s="139"/>
      <c r="AM1704" s="141" t="s">
        <v>1528</v>
      </c>
      <c r="AN1704" s="141" t="s">
        <v>8</v>
      </c>
      <c r="AO1704" s="139" t="s">
        <v>1614</v>
      </c>
      <c r="AP1704" s="139" t="s">
        <v>7</v>
      </c>
      <c r="AQ1704" s="139"/>
      <c r="AR1704" s="381"/>
      <c r="AS1704" s="139" t="s">
        <v>4075</v>
      </c>
      <c r="AT1704" s="141" t="s">
        <v>43</v>
      </c>
      <c r="AU1704" s="141">
        <v>512</v>
      </c>
      <c r="AV1704" s="383"/>
      <c r="AW1704" s="385"/>
      <c r="AX1704" s="139"/>
      <c r="AY1704" t="s">
        <v>18407</v>
      </c>
      <c r="AZ1704">
        <v>12000</v>
      </c>
      <c r="BA1704" s="381"/>
      <c r="BB1704" s="139" t="s">
        <v>1483</v>
      </c>
      <c r="BC1704" s="166">
        <v>14</v>
      </c>
      <c r="BD1704" s="166"/>
      <c r="BE1704" s="166"/>
      <c r="BF1704" s="166"/>
      <c r="BG1704" s="166"/>
      <c r="BH1704" s="308" t="s">
        <v>13593</v>
      </c>
      <c r="BI1704" s="308"/>
      <c r="BJ1704" s="141" t="s">
        <v>26</v>
      </c>
      <c r="BK1704" s="141" t="s">
        <v>26</v>
      </c>
      <c r="BL1704" s="141"/>
      <c r="BM1704" s="141"/>
      <c r="BN1704" s="139" t="s">
        <v>4075</v>
      </c>
      <c r="BQ1704" s="141"/>
      <c r="BV1704" s="141"/>
      <c r="BX1704" s="141"/>
      <c r="BY1704" s="141"/>
      <c r="BZ1704" s="141"/>
      <c r="CA1704" s="141"/>
      <c r="CB1704" s="141"/>
      <c r="CC1704" s="141"/>
      <c r="CD1704" s="141"/>
      <c r="CE1704" s="141"/>
      <c r="CF1704" s="141"/>
      <c r="CG1704" s="141"/>
    </row>
    <row r="1705" spans="1:85" x14ac:dyDescent="0.35">
      <c r="A1705" s="155" t="s">
        <v>8430</v>
      </c>
      <c r="B1705" s="139" t="s">
        <v>4075</v>
      </c>
      <c r="C1705" s="18">
        <v>43083</v>
      </c>
      <c r="D1705" s="144">
        <v>6.458333333333334E-2</v>
      </c>
      <c r="E1705" s="141" t="s">
        <v>13280</v>
      </c>
      <c r="F1705" s="141">
        <v>4</v>
      </c>
      <c r="G1705" s="141" t="s">
        <v>13284</v>
      </c>
      <c r="H1705" s="141">
        <v>2017</v>
      </c>
      <c r="I1705" s="18">
        <v>43083</v>
      </c>
      <c r="J1705" s="144"/>
      <c r="K1705" s="378"/>
      <c r="L1705" s="139" t="s">
        <v>4075</v>
      </c>
      <c r="M1705" s="141"/>
      <c r="N1705" s="248"/>
      <c r="O1705" s="141" t="s">
        <v>26</v>
      </c>
      <c r="P1705" s="141"/>
      <c r="Q1705" s="141" t="s">
        <v>8431</v>
      </c>
      <c r="R1705" s="141"/>
      <c r="S1705" s="141"/>
      <c r="T1705" s="141"/>
      <c r="U1705" s="141"/>
      <c r="V1705" s="141"/>
      <c r="W1705" s="139" t="s">
        <v>4075</v>
      </c>
      <c r="X1705" s="141" t="s">
        <v>25</v>
      </c>
      <c r="Y1705" s="141" t="s">
        <v>27</v>
      </c>
      <c r="Z1705" s="141" t="s">
        <v>16</v>
      </c>
      <c r="AA1705" s="141" t="s">
        <v>34</v>
      </c>
      <c r="AB1705" s="141"/>
      <c r="AC1705" s="139" t="s">
        <v>18051</v>
      </c>
      <c r="AD1705" s="380"/>
      <c r="AE1705" s="139" t="s">
        <v>102</v>
      </c>
      <c r="AF1705" s="139" t="s">
        <v>13074</v>
      </c>
      <c r="AG1705" s="139" t="s">
        <v>102</v>
      </c>
      <c r="AH1705" s="139" t="s">
        <v>1378</v>
      </c>
      <c r="AI1705" s="139" t="s">
        <v>11</v>
      </c>
      <c r="AJ1705" s="139" t="s">
        <v>11</v>
      </c>
      <c r="AK1705" s="139"/>
      <c r="AL1705" s="139"/>
      <c r="AM1705" s="141" t="s">
        <v>1527</v>
      </c>
      <c r="AN1705" s="141" t="s">
        <v>8</v>
      </c>
      <c r="AO1705" s="139" t="s">
        <v>1477</v>
      </c>
      <c r="AP1705" s="139" t="s">
        <v>7</v>
      </c>
      <c r="AQ1705" s="139"/>
      <c r="AR1705" s="381"/>
      <c r="AS1705" s="139" t="s">
        <v>4075</v>
      </c>
      <c r="AT1705" s="141" t="s">
        <v>1404</v>
      </c>
      <c r="AU1705" s="141"/>
      <c r="AV1705" s="383"/>
      <c r="AW1705" s="385"/>
      <c r="AX1705" s="139"/>
      <c r="AY1705" t="s">
        <v>19080</v>
      </c>
      <c r="BA1705" s="381"/>
      <c r="BB1705" s="139" t="s">
        <v>17</v>
      </c>
      <c r="BC1705" s="166"/>
      <c r="BD1705" s="166"/>
      <c r="BE1705" s="166"/>
      <c r="BF1705" s="166"/>
      <c r="BG1705" s="166"/>
      <c r="BH1705" s="308"/>
      <c r="BI1705" s="308"/>
      <c r="BJ1705" s="141" t="s">
        <v>26</v>
      </c>
      <c r="BK1705" s="141" t="s">
        <v>26</v>
      </c>
      <c r="BL1705" s="141"/>
      <c r="BM1705" s="141"/>
      <c r="BN1705" s="139" t="s">
        <v>4075</v>
      </c>
      <c r="BQ1705" s="141"/>
      <c r="BV1705" s="141"/>
      <c r="BX1705" s="141"/>
      <c r="BY1705" s="141"/>
      <c r="BZ1705" s="141"/>
      <c r="CA1705" s="141"/>
      <c r="CB1705" s="141"/>
      <c r="CC1705" s="141"/>
      <c r="CD1705" s="141"/>
      <c r="CE1705" s="141"/>
      <c r="CF1705" s="141"/>
      <c r="CG1705" s="141"/>
    </row>
    <row r="1706" spans="1:85" x14ac:dyDescent="0.35">
      <c r="A1706" s="155" t="s">
        <v>8418</v>
      </c>
      <c r="B1706" s="139" t="s">
        <v>4075</v>
      </c>
      <c r="C1706" s="18">
        <v>43085</v>
      </c>
      <c r="D1706" s="144">
        <v>0.56874999999999998</v>
      </c>
      <c r="E1706" s="141" t="s">
        <v>13280</v>
      </c>
      <c r="F1706" s="141">
        <v>4</v>
      </c>
      <c r="G1706" s="141" t="s">
        <v>13284</v>
      </c>
      <c r="H1706" s="141">
        <v>2017</v>
      </c>
      <c r="I1706" s="18">
        <v>43085</v>
      </c>
      <c r="J1706" s="144"/>
      <c r="K1706" s="378"/>
      <c r="L1706" s="139" t="s">
        <v>4075</v>
      </c>
      <c r="M1706" s="141"/>
      <c r="N1706" s="248"/>
      <c r="O1706" s="141" t="s">
        <v>26</v>
      </c>
      <c r="P1706" s="141"/>
      <c r="Q1706" s="141" t="s">
        <v>8419</v>
      </c>
      <c r="R1706" s="141"/>
      <c r="S1706" s="141"/>
      <c r="T1706" s="141"/>
      <c r="U1706" s="141"/>
      <c r="V1706" s="141"/>
      <c r="W1706" s="139" t="s">
        <v>4075</v>
      </c>
      <c r="X1706" s="141" t="s">
        <v>25</v>
      </c>
      <c r="Y1706" s="141" t="s">
        <v>27</v>
      </c>
      <c r="Z1706" s="141" t="s">
        <v>4</v>
      </c>
      <c r="AA1706" s="141" t="s">
        <v>34</v>
      </c>
      <c r="AB1706" s="141"/>
      <c r="AC1706" s="139" t="s">
        <v>18047</v>
      </c>
      <c r="AD1706" s="380"/>
      <c r="AE1706" s="139" t="s">
        <v>102</v>
      </c>
      <c r="AF1706" s="139" t="s">
        <v>13074</v>
      </c>
      <c r="AG1706" s="139" t="s">
        <v>102</v>
      </c>
      <c r="AH1706" s="139" t="s">
        <v>1378</v>
      </c>
      <c r="AI1706" s="139" t="s">
        <v>11</v>
      </c>
      <c r="AJ1706" s="139" t="s">
        <v>11</v>
      </c>
      <c r="AK1706" s="139"/>
      <c r="AL1706" s="139"/>
      <c r="AM1706" s="141" t="s">
        <v>1527</v>
      </c>
      <c r="AN1706" s="141" t="s">
        <v>8</v>
      </c>
      <c r="AO1706" s="139" t="s">
        <v>1477</v>
      </c>
      <c r="AP1706" s="139" t="s">
        <v>7</v>
      </c>
      <c r="AQ1706" s="139"/>
      <c r="AR1706" s="381"/>
      <c r="AS1706" s="139" t="s">
        <v>4075</v>
      </c>
      <c r="AT1706" s="141" t="s">
        <v>1404</v>
      </c>
      <c r="AU1706" s="141"/>
      <c r="AV1706" s="383"/>
      <c r="AW1706" s="385"/>
      <c r="AX1706" s="139"/>
      <c r="AY1706" t="s">
        <v>18684</v>
      </c>
      <c r="BA1706" s="381"/>
      <c r="BB1706" s="139" t="s">
        <v>17</v>
      </c>
      <c r="BC1706" s="166"/>
      <c r="BD1706" s="166"/>
      <c r="BE1706" s="166"/>
      <c r="BF1706" s="166"/>
      <c r="BG1706" s="166"/>
      <c r="BH1706" s="308"/>
      <c r="BI1706" s="308"/>
      <c r="BJ1706" s="141" t="s">
        <v>26</v>
      </c>
      <c r="BK1706" s="141" t="s">
        <v>26</v>
      </c>
      <c r="BL1706" s="141"/>
      <c r="BM1706" s="141"/>
      <c r="BN1706" s="139" t="s">
        <v>4075</v>
      </c>
      <c r="BQ1706" s="141"/>
      <c r="BV1706" s="141"/>
      <c r="BX1706" s="141"/>
      <c r="BY1706" s="141"/>
      <c r="BZ1706" s="141"/>
      <c r="CA1706" s="141"/>
      <c r="CB1706" s="141"/>
      <c r="CC1706" s="141"/>
      <c r="CD1706" s="141"/>
      <c r="CE1706" s="141"/>
      <c r="CF1706" s="141"/>
      <c r="CG1706" s="141"/>
    </row>
    <row r="1707" spans="1:85" x14ac:dyDescent="0.35">
      <c r="A1707" s="155" t="s">
        <v>8415</v>
      </c>
      <c r="B1707" s="139" t="s">
        <v>4075</v>
      </c>
      <c r="C1707" s="18">
        <v>43085</v>
      </c>
      <c r="D1707" s="144">
        <v>0.66874999999999996</v>
      </c>
      <c r="E1707" s="141" t="s">
        <v>13280</v>
      </c>
      <c r="F1707" s="141">
        <v>4</v>
      </c>
      <c r="G1707" s="141" t="s">
        <v>13284</v>
      </c>
      <c r="H1707" s="141">
        <v>2017</v>
      </c>
      <c r="I1707" s="18">
        <v>43085</v>
      </c>
      <c r="J1707" s="144">
        <v>0.66666666666666663</v>
      </c>
      <c r="K1707" s="378"/>
      <c r="L1707" s="139" t="s">
        <v>4075</v>
      </c>
      <c r="M1707" s="141"/>
      <c r="N1707" s="248"/>
      <c r="O1707" s="141" t="s">
        <v>26</v>
      </c>
      <c r="P1707" s="141"/>
      <c r="Q1707" s="141" t="s">
        <v>8416</v>
      </c>
      <c r="R1707" s="141" t="s">
        <v>8417</v>
      </c>
      <c r="S1707" s="141"/>
      <c r="T1707" s="141"/>
      <c r="U1707" s="141"/>
      <c r="V1707" s="141"/>
      <c r="W1707" s="139" t="s">
        <v>4075</v>
      </c>
      <c r="X1707" s="141" t="s">
        <v>25</v>
      </c>
      <c r="Y1707" s="141" t="s">
        <v>27</v>
      </c>
      <c r="Z1707" s="141" t="s">
        <v>4</v>
      </c>
      <c r="AA1707" s="141" t="s">
        <v>34</v>
      </c>
      <c r="AB1707" s="141"/>
      <c r="AC1707" s="139" t="s">
        <v>18047</v>
      </c>
      <c r="AD1707" s="380"/>
      <c r="AE1707" s="139" t="s">
        <v>102</v>
      </c>
      <c r="AF1707" s="139" t="s">
        <v>13071</v>
      </c>
      <c r="AG1707" s="139" t="s">
        <v>102</v>
      </c>
      <c r="AH1707" s="139" t="s">
        <v>1378</v>
      </c>
      <c r="AI1707" s="139"/>
      <c r="AJ1707" s="139"/>
      <c r="AK1707" s="139"/>
      <c r="AL1707" s="139"/>
      <c r="AM1707" s="141" t="s">
        <v>6</v>
      </c>
      <c r="AN1707" s="141" t="s">
        <v>8</v>
      </c>
      <c r="AO1707" s="139" t="s">
        <v>1614</v>
      </c>
      <c r="AP1707" s="139" t="s">
        <v>7</v>
      </c>
      <c r="AQ1707" s="139"/>
      <c r="AR1707" s="381"/>
      <c r="AS1707" s="139" t="s">
        <v>4075</v>
      </c>
      <c r="AT1707" s="141" t="s">
        <v>1404</v>
      </c>
      <c r="AU1707" s="141"/>
      <c r="AV1707" s="383"/>
      <c r="AW1707" s="385"/>
      <c r="AX1707" s="139"/>
      <c r="AY1707" t="s">
        <v>19121</v>
      </c>
      <c r="AZ1707">
        <v>21000</v>
      </c>
      <c r="BA1707" s="381"/>
      <c r="BB1707" s="139" t="s">
        <v>1450</v>
      </c>
      <c r="BC1707" s="166"/>
      <c r="BD1707" s="166"/>
      <c r="BE1707" s="166"/>
      <c r="BF1707" s="166"/>
      <c r="BG1707" s="166"/>
      <c r="BH1707" s="308"/>
      <c r="BI1707" s="308"/>
      <c r="BJ1707" s="141" t="s">
        <v>26</v>
      </c>
      <c r="BK1707" s="141" t="s">
        <v>26</v>
      </c>
      <c r="BL1707" s="141"/>
      <c r="BM1707" s="141"/>
      <c r="BN1707" s="139" t="s">
        <v>4075</v>
      </c>
      <c r="BQ1707" s="141"/>
      <c r="BV1707" s="141"/>
      <c r="BX1707" s="141"/>
      <c r="BY1707" s="141"/>
      <c r="BZ1707" s="141"/>
      <c r="CA1707" s="141"/>
      <c r="CB1707" s="141"/>
      <c r="CC1707" s="141"/>
      <c r="CD1707" s="141"/>
      <c r="CE1707" s="141"/>
      <c r="CF1707" s="141"/>
      <c r="CG1707" s="141"/>
    </row>
    <row r="1708" spans="1:85" x14ac:dyDescent="0.35">
      <c r="A1708" s="155" t="s">
        <v>8423</v>
      </c>
      <c r="B1708" s="139" t="s">
        <v>4075</v>
      </c>
      <c r="C1708" s="18">
        <v>43085</v>
      </c>
      <c r="D1708" s="144">
        <v>0.29236111111111113</v>
      </c>
      <c r="E1708" s="141" t="s">
        <v>13280</v>
      </c>
      <c r="F1708" s="141">
        <v>4</v>
      </c>
      <c r="G1708" s="141" t="s">
        <v>13284</v>
      </c>
      <c r="H1708" s="141">
        <v>2017</v>
      </c>
      <c r="I1708" s="18">
        <v>43085</v>
      </c>
      <c r="J1708" s="144">
        <v>0.29236111111111113</v>
      </c>
      <c r="K1708" s="378"/>
      <c r="L1708" s="139" t="s">
        <v>4075</v>
      </c>
      <c r="M1708" s="141"/>
      <c r="N1708" s="248"/>
      <c r="O1708" s="141" t="s">
        <v>26</v>
      </c>
      <c r="P1708" s="141"/>
      <c r="Q1708" s="141" t="s">
        <v>8424</v>
      </c>
      <c r="R1708" s="141" t="s">
        <v>8425</v>
      </c>
      <c r="S1708" s="141"/>
      <c r="T1708" s="141"/>
      <c r="U1708" s="141"/>
      <c r="V1708" s="141" t="s">
        <v>8426</v>
      </c>
      <c r="W1708" s="139" t="s">
        <v>4075</v>
      </c>
      <c r="X1708" s="141" t="s">
        <v>25</v>
      </c>
      <c r="Y1708" s="141" t="s">
        <v>27</v>
      </c>
      <c r="Z1708" s="141" t="s">
        <v>16</v>
      </c>
      <c r="AA1708" s="141" t="s">
        <v>34</v>
      </c>
      <c r="AB1708" s="141"/>
      <c r="AC1708" s="139" t="s">
        <v>18051</v>
      </c>
      <c r="AD1708" s="380"/>
      <c r="AE1708" s="139" t="s">
        <v>102</v>
      </c>
      <c r="AF1708" s="139" t="s">
        <v>13068</v>
      </c>
      <c r="AG1708" s="139" t="s">
        <v>102</v>
      </c>
      <c r="AH1708" s="139" t="s">
        <v>1378</v>
      </c>
      <c r="AI1708" s="139" t="s">
        <v>7</v>
      </c>
      <c r="AJ1708" s="139" t="s">
        <v>7</v>
      </c>
      <c r="AK1708" s="139"/>
      <c r="AL1708" s="139"/>
      <c r="AM1708" s="141" t="s">
        <v>1527</v>
      </c>
      <c r="AN1708" s="141" t="s">
        <v>8</v>
      </c>
      <c r="AO1708" s="139" t="s">
        <v>1477</v>
      </c>
      <c r="AP1708" s="139" t="s">
        <v>7</v>
      </c>
      <c r="AQ1708" s="139"/>
      <c r="AR1708" s="381"/>
      <c r="AS1708" s="139" t="s">
        <v>4075</v>
      </c>
      <c r="AT1708" s="141" t="s">
        <v>1404</v>
      </c>
      <c r="AU1708" s="141"/>
      <c r="AV1708" s="383"/>
      <c r="AW1708" s="385"/>
      <c r="AX1708" s="139"/>
      <c r="AY1708" t="s">
        <v>19122</v>
      </c>
      <c r="BA1708" s="381"/>
      <c r="BB1708" s="139" t="s">
        <v>17</v>
      </c>
      <c r="BC1708" s="166"/>
      <c r="BD1708" s="166"/>
      <c r="BE1708" s="166"/>
      <c r="BF1708" s="166"/>
      <c r="BG1708" s="166"/>
      <c r="BH1708" s="308"/>
      <c r="BI1708" s="308"/>
      <c r="BJ1708" s="141" t="s">
        <v>26</v>
      </c>
      <c r="BK1708" s="141" t="s">
        <v>25</v>
      </c>
      <c r="BL1708" s="141" t="s">
        <v>13165</v>
      </c>
      <c r="BM1708" s="141" t="s">
        <v>13166</v>
      </c>
      <c r="BN1708" s="139" t="s">
        <v>4075</v>
      </c>
      <c r="BQ1708" s="141"/>
      <c r="BV1708" s="141"/>
      <c r="BX1708" s="141"/>
      <c r="BY1708" s="141"/>
      <c r="BZ1708" s="141"/>
      <c r="CA1708" s="141"/>
      <c r="CB1708" s="141"/>
      <c r="CC1708" s="141"/>
      <c r="CD1708" s="141"/>
      <c r="CE1708" s="141"/>
      <c r="CF1708" s="141"/>
      <c r="CG1708" s="141"/>
    </row>
    <row r="1709" spans="1:85" x14ac:dyDescent="0.35">
      <c r="A1709" s="155" t="s">
        <v>8420</v>
      </c>
      <c r="B1709" s="139" t="s">
        <v>4075</v>
      </c>
      <c r="C1709" s="18">
        <v>43085</v>
      </c>
      <c r="D1709" s="144">
        <v>0.49375000000000002</v>
      </c>
      <c r="E1709" s="141" t="s">
        <v>13280</v>
      </c>
      <c r="F1709" s="141">
        <v>4</v>
      </c>
      <c r="G1709" s="141" t="s">
        <v>13284</v>
      </c>
      <c r="H1709" s="141">
        <v>2017</v>
      </c>
      <c r="I1709" s="18">
        <v>43085</v>
      </c>
      <c r="J1709" s="144">
        <v>0.49375000000000002</v>
      </c>
      <c r="K1709" s="378"/>
      <c r="L1709" s="139" t="s">
        <v>4075</v>
      </c>
      <c r="M1709" s="141"/>
      <c r="N1709" s="248"/>
      <c r="O1709" s="141" t="s">
        <v>26</v>
      </c>
      <c r="P1709" s="141"/>
      <c r="Q1709" s="141" t="s">
        <v>8421</v>
      </c>
      <c r="R1709" s="141" t="s">
        <v>8422</v>
      </c>
      <c r="S1709" s="141"/>
      <c r="T1709" s="141"/>
      <c r="U1709" s="141"/>
      <c r="V1709" s="141"/>
      <c r="W1709" s="139" t="s">
        <v>4075</v>
      </c>
      <c r="X1709" s="141" t="s">
        <v>25</v>
      </c>
      <c r="Y1709" s="141" t="s">
        <v>27</v>
      </c>
      <c r="Z1709" s="141" t="s">
        <v>4</v>
      </c>
      <c r="AA1709" s="141" t="s">
        <v>34</v>
      </c>
      <c r="AB1709" s="141"/>
      <c r="AC1709" s="139" t="s">
        <v>18050</v>
      </c>
      <c r="AD1709" s="380"/>
      <c r="AE1709" s="139" t="s">
        <v>4</v>
      </c>
      <c r="AF1709" s="139" t="s">
        <v>13073</v>
      </c>
      <c r="AG1709" s="139" t="s">
        <v>4</v>
      </c>
      <c r="AH1709" s="139" t="s">
        <v>1378</v>
      </c>
      <c r="AI1709" s="139" t="s">
        <v>15678</v>
      </c>
      <c r="AJ1709" s="139"/>
      <c r="AK1709" s="139" t="s">
        <v>15678</v>
      </c>
      <c r="AL1709" s="139" t="s">
        <v>7</v>
      </c>
      <c r="AM1709" s="141" t="s">
        <v>1527</v>
      </c>
      <c r="AN1709" s="141" t="s">
        <v>8</v>
      </c>
      <c r="AO1709" s="139" t="s">
        <v>1614</v>
      </c>
      <c r="AP1709" s="139" t="s">
        <v>7</v>
      </c>
      <c r="AQ1709" s="139"/>
      <c r="AR1709" s="381"/>
      <c r="AS1709" s="139" t="s">
        <v>4075</v>
      </c>
      <c r="AT1709" s="141" t="s">
        <v>44</v>
      </c>
      <c r="AU1709" s="141">
        <v>175</v>
      </c>
      <c r="AV1709" s="383"/>
      <c r="AW1709" s="385"/>
      <c r="AX1709" s="139"/>
      <c r="AY1709" t="s">
        <v>18249</v>
      </c>
      <c r="AZ1709">
        <v>12000</v>
      </c>
      <c r="BA1709" s="381"/>
      <c r="BB1709" s="139" t="s">
        <v>1446</v>
      </c>
      <c r="BC1709" s="166"/>
      <c r="BD1709" s="166"/>
      <c r="BE1709" s="166"/>
      <c r="BF1709" s="166"/>
      <c r="BG1709" s="166"/>
      <c r="BH1709" s="308"/>
      <c r="BI1709" s="308"/>
      <c r="BJ1709" s="141" t="s">
        <v>26</v>
      </c>
      <c r="BK1709" s="141" t="s">
        <v>25</v>
      </c>
      <c r="BL1709" s="141" t="s">
        <v>13165</v>
      </c>
      <c r="BM1709" s="141" t="s">
        <v>13166</v>
      </c>
      <c r="BN1709" s="139" t="s">
        <v>4075</v>
      </c>
      <c r="BQ1709" s="141" t="s">
        <v>15919</v>
      </c>
      <c r="BR1709" s="135" t="s">
        <v>15700</v>
      </c>
      <c r="BT1709" s="135" t="s">
        <v>15358</v>
      </c>
      <c r="BU1709" s="135" t="s">
        <v>15369</v>
      </c>
      <c r="BV1709" s="141" t="s">
        <v>13264</v>
      </c>
      <c r="BW1709" s="135" t="s">
        <v>13270</v>
      </c>
      <c r="BX1709" s="141" t="s">
        <v>15681</v>
      </c>
      <c r="BY1709" s="141" t="s">
        <v>15681</v>
      </c>
      <c r="BZ1709" s="141" t="s">
        <v>26</v>
      </c>
      <c r="CA1709" s="141" t="s">
        <v>1848</v>
      </c>
      <c r="CB1709" s="141"/>
      <c r="CC1709" s="141" t="s">
        <v>15686</v>
      </c>
      <c r="CD1709" s="141" t="s">
        <v>15683</v>
      </c>
      <c r="CE1709" s="141" t="s">
        <v>15450</v>
      </c>
      <c r="CF1709" s="141" t="s">
        <v>15451</v>
      </c>
      <c r="CG1709" s="141" t="s">
        <v>13284</v>
      </c>
    </row>
    <row r="1710" spans="1:85" x14ac:dyDescent="0.35">
      <c r="A1710" s="155" t="s">
        <v>8407</v>
      </c>
      <c r="B1710" s="139" t="s">
        <v>4075</v>
      </c>
      <c r="C1710" s="18">
        <v>43088</v>
      </c>
      <c r="D1710" s="144">
        <v>0.82291666666666663</v>
      </c>
      <c r="E1710" s="141" t="s">
        <v>13281</v>
      </c>
      <c r="F1710" s="141">
        <v>4</v>
      </c>
      <c r="G1710" s="141" t="s">
        <v>13284</v>
      </c>
      <c r="H1710" s="141">
        <v>2017</v>
      </c>
      <c r="I1710" s="18">
        <v>43088</v>
      </c>
      <c r="J1710" s="144"/>
      <c r="K1710" s="378"/>
      <c r="L1710" s="139" t="s">
        <v>4075</v>
      </c>
      <c r="M1710" s="141"/>
      <c r="N1710" s="248"/>
      <c r="O1710" s="141" t="s">
        <v>26</v>
      </c>
      <c r="P1710" s="141"/>
      <c r="Q1710" s="141" t="s">
        <v>8408</v>
      </c>
      <c r="R1710" s="141"/>
      <c r="S1710" s="141"/>
      <c r="T1710" s="141"/>
      <c r="U1710" s="141"/>
      <c r="V1710" s="141"/>
      <c r="W1710" s="139" t="s">
        <v>4075</v>
      </c>
      <c r="X1710" s="141" t="s">
        <v>25</v>
      </c>
      <c r="Y1710" s="141" t="s">
        <v>27</v>
      </c>
      <c r="Z1710" s="141" t="s">
        <v>4</v>
      </c>
      <c r="AA1710" s="141" t="s">
        <v>34</v>
      </c>
      <c r="AB1710" s="141"/>
      <c r="AC1710" s="139" t="s">
        <v>18047</v>
      </c>
      <c r="AD1710" s="380"/>
      <c r="AE1710" s="139" t="s">
        <v>102</v>
      </c>
      <c r="AF1710" s="139" t="s">
        <v>13068</v>
      </c>
      <c r="AG1710" s="139" t="s">
        <v>102</v>
      </c>
      <c r="AH1710" s="139" t="s">
        <v>1378</v>
      </c>
      <c r="AI1710" s="139" t="s">
        <v>7</v>
      </c>
      <c r="AJ1710" s="139" t="s">
        <v>7</v>
      </c>
      <c r="AK1710" s="139"/>
      <c r="AL1710" s="139"/>
      <c r="AM1710" s="141" t="s">
        <v>6</v>
      </c>
      <c r="AN1710" s="141" t="s">
        <v>8</v>
      </c>
      <c r="AO1710" s="139" t="s">
        <v>1477</v>
      </c>
      <c r="AP1710" s="139" t="s">
        <v>7</v>
      </c>
      <c r="AQ1710" s="139"/>
      <c r="AR1710" s="381"/>
      <c r="AS1710" s="139" t="s">
        <v>4075</v>
      </c>
      <c r="AT1710" s="141" t="s">
        <v>43</v>
      </c>
      <c r="AU1710" s="141">
        <v>246</v>
      </c>
      <c r="AV1710" s="383"/>
      <c r="AW1710" s="385"/>
      <c r="AX1710" s="139"/>
      <c r="AY1710" t="s">
        <v>19123</v>
      </c>
      <c r="BA1710" s="381"/>
      <c r="BB1710" s="139" t="s">
        <v>1446</v>
      </c>
      <c r="BC1710" s="166"/>
      <c r="BD1710" s="166"/>
      <c r="BE1710" s="166"/>
      <c r="BF1710" s="166"/>
      <c r="BG1710" s="166"/>
      <c r="BH1710" s="308"/>
      <c r="BI1710" s="308"/>
      <c r="BJ1710" s="141" t="s">
        <v>26</v>
      </c>
      <c r="BK1710" s="141" t="s">
        <v>26</v>
      </c>
      <c r="BL1710" s="141"/>
      <c r="BM1710" s="141"/>
      <c r="BN1710" s="139" t="s">
        <v>4075</v>
      </c>
      <c r="BQ1710" s="141"/>
      <c r="BV1710" s="141"/>
      <c r="BX1710" s="141"/>
      <c r="BY1710" s="141"/>
      <c r="BZ1710" s="141"/>
      <c r="CA1710" s="141"/>
      <c r="CB1710" s="141"/>
      <c r="CC1710" s="141"/>
      <c r="CD1710" s="141"/>
      <c r="CE1710" s="141"/>
      <c r="CF1710" s="141"/>
      <c r="CG1710" s="141"/>
    </row>
    <row r="1711" spans="1:85" x14ac:dyDescent="0.35">
      <c r="A1711" s="155" t="s">
        <v>8409</v>
      </c>
      <c r="B1711" s="139" t="s">
        <v>4075</v>
      </c>
      <c r="C1711" s="18">
        <v>43088</v>
      </c>
      <c r="D1711" s="144">
        <v>0.70486111111111116</v>
      </c>
      <c r="E1711" s="141" t="s">
        <v>13281</v>
      </c>
      <c r="F1711" s="141">
        <v>4</v>
      </c>
      <c r="G1711" s="141" t="s">
        <v>13284</v>
      </c>
      <c r="H1711" s="141">
        <v>2017</v>
      </c>
      <c r="I1711" s="18">
        <v>43088</v>
      </c>
      <c r="J1711" s="144">
        <v>0.70486111111111116</v>
      </c>
      <c r="K1711" s="378"/>
      <c r="L1711" s="139" t="s">
        <v>4075</v>
      </c>
      <c r="M1711" s="141"/>
      <c r="N1711" s="248"/>
      <c r="O1711" s="141" t="s">
        <v>26</v>
      </c>
      <c r="P1711" s="141"/>
      <c r="Q1711" s="141" t="s">
        <v>8410</v>
      </c>
      <c r="R1711" s="141" t="s">
        <v>8411</v>
      </c>
      <c r="S1711" s="141"/>
      <c r="T1711" s="141"/>
      <c r="U1711" s="141">
        <v>114115909</v>
      </c>
      <c r="V1711" s="141"/>
      <c r="W1711" s="139" t="s">
        <v>4075</v>
      </c>
      <c r="X1711" s="141" t="s">
        <v>25</v>
      </c>
      <c r="Y1711" s="141" t="s">
        <v>27</v>
      </c>
      <c r="Z1711" s="141" t="s">
        <v>4</v>
      </c>
      <c r="AA1711" s="141" t="s">
        <v>34</v>
      </c>
      <c r="AB1711" s="141"/>
      <c r="AC1711" s="139" t="s">
        <v>18047</v>
      </c>
      <c r="AD1711" s="380"/>
      <c r="AE1711" s="139" t="s">
        <v>102</v>
      </c>
      <c r="AF1711" s="139" t="s">
        <v>13068</v>
      </c>
      <c r="AG1711" s="139" t="s">
        <v>102</v>
      </c>
      <c r="AH1711" s="139" t="s">
        <v>1378</v>
      </c>
      <c r="AI1711" s="139" t="s">
        <v>7</v>
      </c>
      <c r="AJ1711" s="139" t="s">
        <v>7</v>
      </c>
      <c r="AK1711" s="139"/>
      <c r="AL1711" s="139"/>
      <c r="AM1711" s="141" t="s">
        <v>6</v>
      </c>
      <c r="AN1711" s="141" t="s">
        <v>8</v>
      </c>
      <c r="AO1711" s="139" t="s">
        <v>1614</v>
      </c>
      <c r="AP1711" s="139" t="s">
        <v>7</v>
      </c>
      <c r="AQ1711" s="139"/>
      <c r="AR1711" s="381"/>
      <c r="AS1711" s="139" t="s">
        <v>4075</v>
      </c>
      <c r="AT1711" s="141" t="s">
        <v>1404</v>
      </c>
      <c r="AU1711" s="141"/>
      <c r="AV1711" s="383"/>
      <c r="AW1711" s="385"/>
      <c r="AX1711" s="139"/>
      <c r="AY1711" t="s">
        <v>19124</v>
      </c>
      <c r="AZ1711">
        <v>21000</v>
      </c>
      <c r="BA1711" s="381"/>
      <c r="BB1711" s="139" t="s">
        <v>17</v>
      </c>
      <c r="BC1711" s="166"/>
      <c r="BD1711" s="166"/>
      <c r="BE1711" s="166"/>
      <c r="BF1711" s="166"/>
      <c r="BG1711" s="166"/>
      <c r="BH1711" s="308"/>
      <c r="BI1711" s="308"/>
      <c r="BJ1711" s="141" t="s">
        <v>26</v>
      </c>
      <c r="BK1711" s="141" t="s">
        <v>26</v>
      </c>
      <c r="BL1711" s="141"/>
      <c r="BM1711" s="141"/>
      <c r="BN1711" s="139" t="s">
        <v>4075</v>
      </c>
      <c r="BQ1711" s="141"/>
      <c r="BV1711" s="141"/>
      <c r="BX1711" s="141"/>
      <c r="BY1711" s="141"/>
      <c r="BZ1711" s="141"/>
      <c r="CA1711" s="141"/>
      <c r="CB1711" s="141"/>
      <c r="CC1711" s="141"/>
      <c r="CD1711" s="141"/>
      <c r="CE1711" s="141"/>
      <c r="CF1711" s="141"/>
      <c r="CG1711" s="141"/>
    </row>
    <row r="1712" spans="1:85" x14ac:dyDescent="0.35">
      <c r="A1712" s="155" t="s">
        <v>8412</v>
      </c>
      <c r="B1712" s="139" t="s">
        <v>4075</v>
      </c>
      <c r="C1712" s="18">
        <v>43088</v>
      </c>
      <c r="D1712" s="144">
        <v>0.2951388888888889</v>
      </c>
      <c r="E1712" s="141" t="s">
        <v>13281</v>
      </c>
      <c r="F1712" s="141">
        <v>4</v>
      </c>
      <c r="G1712" s="141" t="s">
        <v>13284</v>
      </c>
      <c r="H1712" s="141">
        <v>2017</v>
      </c>
      <c r="I1712" s="18">
        <v>43088</v>
      </c>
      <c r="J1712" s="144">
        <v>0.2951388888888889</v>
      </c>
      <c r="K1712" s="378"/>
      <c r="L1712" s="139" t="s">
        <v>4075</v>
      </c>
      <c r="M1712" s="141"/>
      <c r="N1712" s="248"/>
      <c r="O1712" s="141" t="s">
        <v>26</v>
      </c>
      <c r="P1712" s="141"/>
      <c r="Q1712" s="141" t="s">
        <v>8413</v>
      </c>
      <c r="R1712" s="141" t="s">
        <v>8414</v>
      </c>
      <c r="S1712" s="141"/>
      <c r="T1712" s="141"/>
      <c r="U1712" s="141"/>
      <c r="V1712" s="141"/>
      <c r="W1712" s="139" t="s">
        <v>4075</v>
      </c>
      <c r="X1712" s="141" t="s">
        <v>25</v>
      </c>
      <c r="Y1712" s="141" t="s">
        <v>27</v>
      </c>
      <c r="Z1712" s="141" t="s">
        <v>4</v>
      </c>
      <c r="AA1712" s="141" t="s">
        <v>34</v>
      </c>
      <c r="AB1712" s="141"/>
      <c r="AC1712" s="139" t="s">
        <v>18047</v>
      </c>
      <c r="AD1712" s="380"/>
      <c r="AE1712" s="139" t="s">
        <v>107</v>
      </c>
      <c r="AF1712" s="139" t="s">
        <v>13076</v>
      </c>
      <c r="AG1712" s="139" t="s">
        <v>4130</v>
      </c>
      <c r="AH1712" s="139" t="s">
        <v>1378</v>
      </c>
      <c r="AI1712" s="139" t="s">
        <v>1518</v>
      </c>
      <c r="AJ1712" s="139"/>
      <c r="AK1712" s="139" t="s">
        <v>1518</v>
      </c>
      <c r="AL1712" s="139" t="s">
        <v>46</v>
      </c>
      <c r="AM1712" s="141" t="s">
        <v>6</v>
      </c>
      <c r="AN1712" s="141" t="s">
        <v>8</v>
      </c>
      <c r="AO1712" s="139" t="s">
        <v>1614</v>
      </c>
      <c r="AP1712" s="139" t="s">
        <v>46</v>
      </c>
      <c r="AQ1712" s="139"/>
      <c r="AR1712" s="381"/>
      <c r="AS1712" s="139" t="s">
        <v>4075</v>
      </c>
      <c r="AT1712" s="141" t="s">
        <v>1404</v>
      </c>
      <c r="AU1712" s="141">
        <v>495</v>
      </c>
      <c r="AV1712" s="383"/>
      <c r="AW1712" s="385"/>
      <c r="AX1712" s="139"/>
      <c r="AY1712" t="s">
        <v>19125</v>
      </c>
      <c r="AZ1712">
        <v>12000</v>
      </c>
      <c r="BA1712" s="381"/>
      <c r="BB1712" s="139" t="s">
        <v>1450</v>
      </c>
      <c r="BC1712" s="166"/>
      <c r="BD1712" s="166"/>
      <c r="BE1712" s="166"/>
      <c r="BF1712" s="166"/>
      <c r="BG1712" s="166"/>
      <c r="BH1712" s="308"/>
      <c r="BI1712" s="308"/>
      <c r="BJ1712" s="141" t="s">
        <v>26</v>
      </c>
      <c r="BK1712" s="141" t="s">
        <v>26</v>
      </c>
      <c r="BL1712" s="141"/>
      <c r="BM1712" s="141"/>
      <c r="BN1712" s="139" t="s">
        <v>4075</v>
      </c>
      <c r="BQ1712" s="141"/>
      <c r="BV1712" s="141"/>
      <c r="BX1712" s="141"/>
      <c r="BY1712" s="141"/>
      <c r="BZ1712" s="141"/>
      <c r="CA1712" s="141"/>
      <c r="CB1712" s="141"/>
      <c r="CC1712" s="141"/>
      <c r="CD1712" s="141"/>
      <c r="CE1712" s="141"/>
      <c r="CF1712" s="141"/>
      <c r="CG1712" s="141"/>
    </row>
    <row r="1713" spans="1:85" x14ac:dyDescent="0.35">
      <c r="A1713" s="155" t="s">
        <v>8398</v>
      </c>
      <c r="B1713" s="139" t="s">
        <v>4075</v>
      </c>
      <c r="C1713" s="18">
        <v>43089</v>
      </c>
      <c r="E1713" s="141" t="s">
        <v>13281</v>
      </c>
      <c r="F1713" s="141">
        <v>4</v>
      </c>
      <c r="G1713" s="141" t="s">
        <v>13284</v>
      </c>
      <c r="H1713" s="141">
        <v>2017</v>
      </c>
      <c r="I1713" s="18">
        <v>43089</v>
      </c>
      <c r="J1713" s="144">
        <v>0.3298611111111111</v>
      </c>
      <c r="K1713" s="378"/>
      <c r="L1713" s="139" t="s">
        <v>4075</v>
      </c>
      <c r="M1713" s="141"/>
      <c r="N1713" s="248"/>
      <c r="O1713" s="141" t="s">
        <v>26</v>
      </c>
      <c r="P1713" s="141"/>
      <c r="Q1713" s="141" t="s">
        <v>8399</v>
      </c>
      <c r="R1713" s="141" t="s">
        <v>8400</v>
      </c>
      <c r="S1713" s="141"/>
      <c r="T1713" s="141"/>
      <c r="U1713" s="141"/>
      <c r="V1713" s="141"/>
      <c r="W1713" s="139" t="s">
        <v>4075</v>
      </c>
      <c r="X1713" s="141" t="s">
        <v>25</v>
      </c>
      <c r="Y1713" s="141" t="s">
        <v>27</v>
      </c>
      <c r="Z1713" s="141" t="s">
        <v>4</v>
      </c>
      <c r="AA1713" s="141" t="s">
        <v>34</v>
      </c>
      <c r="AB1713" s="141"/>
      <c r="AC1713" s="139" t="s">
        <v>18049</v>
      </c>
      <c r="AD1713" s="380"/>
      <c r="AE1713" s="139" t="s">
        <v>4</v>
      </c>
      <c r="AF1713" s="139" t="s">
        <v>13073</v>
      </c>
      <c r="AG1713" s="139" t="s">
        <v>4</v>
      </c>
      <c r="AH1713" s="139" t="s">
        <v>1378</v>
      </c>
      <c r="AI1713" s="139" t="s">
        <v>15678</v>
      </c>
      <c r="AJ1713" s="139"/>
      <c r="AK1713" s="139" t="s">
        <v>15678</v>
      </c>
      <c r="AL1713" s="139" t="s">
        <v>7</v>
      </c>
      <c r="AM1713" s="141" t="s">
        <v>1527</v>
      </c>
      <c r="AN1713" s="141" t="s">
        <v>8</v>
      </c>
      <c r="AO1713" s="139" t="s">
        <v>1614</v>
      </c>
      <c r="AP1713" s="139" t="s">
        <v>7</v>
      </c>
      <c r="AQ1713" s="139"/>
      <c r="AR1713" s="381"/>
      <c r="AS1713" s="139" t="s">
        <v>4075</v>
      </c>
      <c r="AT1713" s="141" t="s">
        <v>44</v>
      </c>
      <c r="AU1713" s="141">
        <v>500</v>
      </c>
      <c r="AV1713" s="383"/>
      <c r="AW1713" s="385"/>
      <c r="AX1713" s="139"/>
      <c r="AY1713" t="s">
        <v>18485</v>
      </c>
      <c r="AZ1713">
        <v>12000</v>
      </c>
      <c r="BA1713" s="381"/>
      <c r="BB1713" s="139" t="s">
        <v>1446</v>
      </c>
      <c r="BC1713" s="166"/>
      <c r="BD1713" s="166"/>
      <c r="BE1713" s="166"/>
      <c r="BF1713" s="166"/>
      <c r="BG1713" s="166"/>
      <c r="BH1713" s="308"/>
      <c r="BI1713" s="308"/>
      <c r="BJ1713" s="141" t="s">
        <v>26</v>
      </c>
      <c r="BK1713" s="141" t="s">
        <v>26</v>
      </c>
      <c r="BL1713" s="141"/>
      <c r="BM1713" s="141"/>
      <c r="BN1713" s="139" t="s">
        <v>4075</v>
      </c>
      <c r="BQ1713" s="141" t="s">
        <v>15920</v>
      </c>
      <c r="BR1713" s="135" t="s">
        <v>15700</v>
      </c>
      <c r="BT1713" s="135" t="s">
        <v>15347</v>
      </c>
      <c r="BU1713" s="135" t="s">
        <v>15356</v>
      </c>
      <c r="BV1713" s="141" t="s">
        <v>2160</v>
      </c>
      <c r="BW1713" s="135" t="s">
        <v>13278</v>
      </c>
      <c r="BX1713" s="141" t="s">
        <v>12</v>
      </c>
      <c r="BY1713" s="141" t="s">
        <v>12</v>
      </c>
      <c r="BZ1713" s="141" t="s">
        <v>26</v>
      </c>
      <c r="CA1713" s="141" t="s">
        <v>1848</v>
      </c>
      <c r="CB1713" s="141"/>
      <c r="CC1713" s="141" t="s">
        <v>15686</v>
      </c>
      <c r="CD1713" s="141" t="s">
        <v>15687</v>
      </c>
      <c r="CE1713" s="141" t="s">
        <v>15450</v>
      </c>
      <c r="CF1713" s="141" t="s">
        <v>15451</v>
      </c>
      <c r="CG1713" s="141" t="s">
        <v>4004</v>
      </c>
    </row>
    <row r="1714" spans="1:85" x14ac:dyDescent="0.35">
      <c r="A1714" s="155" t="s">
        <v>8401</v>
      </c>
      <c r="B1714" s="139" t="s">
        <v>4075</v>
      </c>
      <c r="C1714" s="18">
        <v>43089</v>
      </c>
      <c r="E1714" s="141" t="s">
        <v>13281</v>
      </c>
      <c r="F1714" s="141">
        <v>4</v>
      </c>
      <c r="G1714" s="141" t="s">
        <v>13284</v>
      </c>
      <c r="H1714" s="141">
        <v>2017</v>
      </c>
      <c r="I1714" s="18">
        <v>43089</v>
      </c>
      <c r="J1714" s="144">
        <v>0.63194444444444442</v>
      </c>
      <c r="K1714" s="378"/>
      <c r="L1714" s="139" t="s">
        <v>4075</v>
      </c>
      <c r="M1714" s="141"/>
      <c r="N1714" s="248"/>
      <c r="O1714" s="141" t="s">
        <v>26</v>
      </c>
      <c r="P1714" s="141"/>
      <c r="Q1714" s="141" t="s">
        <v>8402</v>
      </c>
      <c r="R1714" s="141" t="s">
        <v>8403</v>
      </c>
      <c r="S1714" s="141"/>
      <c r="T1714" s="141"/>
      <c r="U1714" s="141"/>
      <c r="V1714" s="141"/>
      <c r="W1714" s="139" t="s">
        <v>4075</v>
      </c>
      <c r="X1714" s="141" t="s">
        <v>25</v>
      </c>
      <c r="Y1714" s="141" t="s">
        <v>27</v>
      </c>
      <c r="Z1714" s="141" t="s">
        <v>4</v>
      </c>
      <c r="AA1714" s="141" t="s">
        <v>34</v>
      </c>
      <c r="AB1714" s="141"/>
      <c r="AC1714" s="139" t="s">
        <v>18050</v>
      </c>
      <c r="AD1714" s="380"/>
      <c r="AE1714" s="139" t="s">
        <v>102</v>
      </c>
      <c r="AF1714" s="139" t="s">
        <v>13078</v>
      </c>
      <c r="AG1714" s="139" t="s">
        <v>102</v>
      </c>
      <c r="AH1714" s="139" t="s">
        <v>1378</v>
      </c>
      <c r="AI1714" s="139" t="s">
        <v>87</v>
      </c>
      <c r="AJ1714" s="139" t="s">
        <v>87</v>
      </c>
      <c r="AK1714" s="139"/>
      <c r="AL1714" s="139"/>
      <c r="AM1714" s="141" t="s">
        <v>6</v>
      </c>
      <c r="AN1714" s="141" t="s">
        <v>8</v>
      </c>
      <c r="AO1714" s="139" t="s">
        <v>1614</v>
      </c>
      <c r="AP1714" s="139" t="s">
        <v>46</v>
      </c>
      <c r="AQ1714" s="139"/>
      <c r="AR1714" s="381"/>
      <c r="AS1714" s="139" t="s">
        <v>4075</v>
      </c>
      <c r="AT1714" s="141" t="s">
        <v>43</v>
      </c>
      <c r="AU1714" s="141">
        <v>508</v>
      </c>
      <c r="AV1714" s="383"/>
      <c r="AW1714" s="385"/>
      <c r="AX1714" s="139"/>
      <c r="AY1714" t="s">
        <v>19126</v>
      </c>
      <c r="AZ1714">
        <v>12000</v>
      </c>
      <c r="BA1714" s="381"/>
      <c r="BB1714" s="139" t="s">
        <v>1450</v>
      </c>
      <c r="BC1714" s="166"/>
      <c r="BD1714" s="166"/>
      <c r="BE1714" s="166"/>
      <c r="BF1714" s="166"/>
      <c r="BG1714" s="166"/>
      <c r="BH1714" s="308"/>
      <c r="BI1714" s="308"/>
      <c r="BJ1714" s="141" t="s">
        <v>26</v>
      </c>
      <c r="BK1714" s="141" t="s">
        <v>26</v>
      </c>
      <c r="BL1714" s="141"/>
      <c r="BM1714" s="141"/>
      <c r="BN1714" s="139" t="s">
        <v>4075</v>
      </c>
      <c r="BQ1714" s="141"/>
      <c r="BV1714" s="141"/>
      <c r="BX1714" s="141"/>
      <c r="BY1714" s="141"/>
      <c r="BZ1714" s="141"/>
      <c r="CA1714" s="141"/>
      <c r="CB1714" s="141"/>
      <c r="CC1714" s="141"/>
      <c r="CD1714" s="141"/>
      <c r="CE1714" s="141"/>
      <c r="CF1714" s="141"/>
      <c r="CG1714" s="141"/>
    </row>
    <row r="1715" spans="1:85" x14ac:dyDescent="0.35">
      <c r="A1715" s="155" t="s">
        <v>8404</v>
      </c>
      <c r="B1715" s="139" t="s">
        <v>4075</v>
      </c>
      <c r="C1715" s="18">
        <v>43089</v>
      </c>
      <c r="E1715" s="141" t="s">
        <v>13281</v>
      </c>
      <c r="F1715" s="141">
        <v>4</v>
      </c>
      <c r="G1715" s="141" t="s">
        <v>13284</v>
      </c>
      <c r="H1715" s="141">
        <v>2017</v>
      </c>
      <c r="I1715" s="18">
        <v>43089</v>
      </c>
      <c r="J1715" s="144">
        <v>0.6694444444444444</v>
      </c>
      <c r="K1715" s="378"/>
      <c r="L1715" s="139" t="s">
        <v>4075</v>
      </c>
      <c r="M1715" s="141"/>
      <c r="N1715" s="248"/>
      <c r="O1715" s="141" t="s">
        <v>26</v>
      </c>
      <c r="P1715" s="141"/>
      <c r="Q1715" s="141" t="s">
        <v>8405</v>
      </c>
      <c r="R1715" s="141" t="s">
        <v>8406</v>
      </c>
      <c r="S1715" s="141"/>
      <c r="T1715" s="141"/>
      <c r="U1715" s="141"/>
      <c r="V1715" s="141"/>
      <c r="W1715" s="139" t="s">
        <v>4075</v>
      </c>
      <c r="X1715" s="141" t="s">
        <v>25</v>
      </c>
      <c r="Y1715" s="141" t="s">
        <v>27</v>
      </c>
      <c r="Z1715" s="141" t="s">
        <v>4</v>
      </c>
      <c r="AA1715" s="141" t="s">
        <v>34</v>
      </c>
      <c r="AB1715" s="141"/>
      <c r="AC1715" s="139" t="s">
        <v>18049</v>
      </c>
      <c r="AD1715" s="380"/>
      <c r="AE1715" s="139" t="s">
        <v>102</v>
      </c>
      <c r="AF1715" s="139" t="s">
        <v>13086</v>
      </c>
      <c r="AG1715" s="139" t="s">
        <v>102</v>
      </c>
      <c r="AH1715" s="139" t="s">
        <v>1378</v>
      </c>
      <c r="AI1715" s="139" t="s">
        <v>1406</v>
      </c>
      <c r="AJ1715" s="139" t="s">
        <v>1406</v>
      </c>
      <c r="AK1715" s="139"/>
      <c r="AL1715" s="139"/>
      <c r="AM1715" s="141" t="s">
        <v>1528</v>
      </c>
      <c r="AN1715" s="141" t="s">
        <v>8</v>
      </c>
      <c r="AO1715" s="139" t="s">
        <v>1614</v>
      </c>
      <c r="AP1715" s="139" t="s">
        <v>46</v>
      </c>
      <c r="AQ1715" s="139"/>
      <c r="AR1715" s="381"/>
      <c r="AS1715" s="139" t="s">
        <v>4075</v>
      </c>
      <c r="AT1715" s="141" t="s">
        <v>1404</v>
      </c>
      <c r="AU1715" s="141">
        <v>512</v>
      </c>
      <c r="AV1715" s="383"/>
      <c r="AW1715" s="385"/>
      <c r="AX1715" s="139"/>
      <c r="AY1715" t="s">
        <v>18407</v>
      </c>
      <c r="AZ1715">
        <v>12000</v>
      </c>
      <c r="BA1715" s="381"/>
      <c r="BB1715" s="139" t="s">
        <v>1469</v>
      </c>
      <c r="BC1715" s="166"/>
      <c r="BD1715" s="166"/>
      <c r="BE1715" s="166"/>
      <c r="BF1715" s="166"/>
      <c r="BG1715" s="166"/>
      <c r="BH1715" s="308"/>
      <c r="BI1715" s="308"/>
      <c r="BJ1715" s="141" t="s">
        <v>26</v>
      </c>
      <c r="BK1715" s="141" t="s">
        <v>26</v>
      </c>
      <c r="BL1715" s="141"/>
      <c r="BM1715" s="141"/>
      <c r="BN1715" s="139" t="s">
        <v>4075</v>
      </c>
      <c r="BQ1715" s="141"/>
      <c r="BV1715" s="141"/>
      <c r="BX1715" s="141"/>
      <c r="BY1715" s="141"/>
      <c r="BZ1715" s="141"/>
      <c r="CA1715" s="141"/>
      <c r="CB1715" s="141"/>
      <c r="CC1715" s="141"/>
      <c r="CD1715" s="141"/>
      <c r="CE1715" s="141"/>
      <c r="CF1715" s="141"/>
      <c r="CG1715" s="141"/>
    </row>
    <row r="1716" spans="1:85" x14ac:dyDescent="0.35">
      <c r="A1716" s="155" t="s">
        <v>8395</v>
      </c>
      <c r="B1716" s="139" t="s">
        <v>4075</v>
      </c>
      <c r="C1716" s="18">
        <v>43091</v>
      </c>
      <c r="E1716" s="141" t="s">
        <v>13281</v>
      </c>
      <c r="F1716" s="141">
        <v>4</v>
      </c>
      <c r="G1716" s="141" t="s">
        <v>13284</v>
      </c>
      <c r="H1716" s="141">
        <v>2017</v>
      </c>
      <c r="I1716" s="18">
        <v>43091</v>
      </c>
      <c r="J1716" s="144">
        <v>0.60347222222222219</v>
      </c>
      <c r="K1716" s="378"/>
      <c r="L1716" s="139" t="s">
        <v>4075</v>
      </c>
      <c r="M1716" s="141"/>
      <c r="N1716" s="248"/>
      <c r="O1716" s="141" t="s">
        <v>26</v>
      </c>
      <c r="P1716" s="141"/>
      <c r="Q1716" s="141" t="s">
        <v>8396</v>
      </c>
      <c r="R1716" s="141" t="s">
        <v>8397</v>
      </c>
      <c r="S1716" s="141"/>
      <c r="T1716" s="141"/>
      <c r="U1716" s="141">
        <v>114124942</v>
      </c>
      <c r="V1716" s="141"/>
      <c r="W1716" s="139" t="s">
        <v>4075</v>
      </c>
      <c r="X1716" s="141" t="s">
        <v>25</v>
      </c>
      <c r="Y1716" s="141" t="s">
        <v>27</v>
      </c>
      <c r="Z1716" s="141" t="s">
        <v>16</v>
      </c>
      <c r="AA1716" s="141" t="s">
        <v>34</v>
      </c>
      <c r="AB1716" s="141"/>
      <c r="AC1716" s="139" t="s">
        <v>18051</v>
      </c>
      <c r="AD1716" s="380"/>
      <c r="AE1716" s="139" t="s">
        <v>102</v>
      </c>
      <c r="AF1716" s="139" t="s">
        <v>13083</v>
      </c>
      <c r="AG1716" s="139" t="s">
        <v>102</v>
      </c>
      <c r="AH1716" s="139" t="s">
        <v>1378</v>
      </c>
      <c r="AI1716" s="139" t="s">
        <v>90</v>
      </c>
      <c r="AJ1716" s="139" t="s">
        <v>90</v>
      </c>
      <c r="AK1716" s="139"/>
      <c r="AL1716" s="139"/>
      <c r="AM1716" s="141" t="s">
        <v>6</v>
      </c>
      <c r="AN1716" s="141" t="s">
        <v>1371</v>
      </c>
      <c r="AO1716" s="139" t="s">
        <v>1614</v>
      </c>
      <c r="AP1716" s="139" t="s">
        <v>90</v>
      </c>
      <c r="AQ1716" s="139"/>
      <c r="AR1716" s="381"/>
      <c r="AS1716" s="139" t="s">
        <v>4075</v>
      </c>
      <c r="AT1716" s="141" t="s">
        <v>1404</v>
      </c>
      <c r="AU1716" s="141"/>
      <c r="AV1716" s="383"/>
      <c r="AW1716" s="385"/>
      <c r="AX1716" s="139"/>
      <c r="AY1716" t="s">
        <v>19127</v>
      </c>
      <c r="AZ1716">
        <v>21000</v>
      </c>
      <c r="BA1716" s="381"/>
      <c r="BB1716" s="139" t="s">
        <v>17</v>
      </c>
      <c r="BC1716" s="166"/>
      <c r="BD1716" s="166"/>
      <c r="BE1716" s="166"/>
      <c r="BF1716" s="166"/>
      <c r="BG1716" s="166"/>
      <c r="BH1716" s="308"/>
      <c r="BI1716" s="308"/>
      <c r="BJ1716" s="141" t="s">
        <v>26</v>
      </c>
      <c r="BK1716" s="141" t="s">
        <v>26</v>
      </c>
      <c r="BL1716" s="141"/>
      <c r="BM1716" s="141"/>
      <c r="BN1716" s="139" t="s">
        <v>4075</v>
      </c>
      <c r="BQ1716" s="141"/>
      <c r="BV1716" s="141"/>
      <c r="BX1716" s="141"/>
      <c r="BY1716" s="141"/>
      <c r="BZ1716" s="141"/>
      <c r="CA1716" s="141"/>
      <c r="CB1716" s="141"/>
      <c r="CC1716" s="141"/>
      <c r="CD1716" s="141"/>
      <c r="CE1716" s="141"/>
      <c r="CF1716" s="141"/>
      <c r="CG1716" s="141"/>
    </row>
    <row r="1717" spans="1:85" x14ac:dyDescent="0.35">
      <c r="A1717" s="155" t="s">
        <v>8391</v>
      </c>
      <c r="B1717" s="139" t="s">
        <v>4075</v>
      </c>
      <c r="C1717" s="18">
        <v>43093</v>
      </c>
      <c r="D1717" s="144">
        <v>0.27847222222222223</v>
      </c>
      <c r="E1717" s="141" t="s">
        <v>13282</v>
      </c>
      <c r="F1717" s="141">
        <v>4</v>
      </c>
      <c r="G1717" s="141" t="s">
        <v>13284</v>
      </c>
      <c r="H1717" s="141">
        <v>2017</v>
      </c>
      <c r="I1717" s="18">
        <v>43093</v>
      </c>
      <c r="J1717" s="144"/>
      <c r="K1717" s="378"/>
      <c r="L1717" s="139" t="s">
        <v>4075</v>
      </c>
      <c r="M1717" s="141"/>
      <c r="N1717" s="248"/>
      <c r="O1717" s="141" t="s">
        <v>26</v>
      </c>
      <c r="P1717" s="141"/>
      <c r="Q1717" s="141"/>
      <c r="R1717" s="141"/>
      <c r="S1717" s="141"/>
      <c r="T1717" s="141"/>
      <c r="U1717" s="141"/>
      <c r="V1717" s="141"/>
      <c r="W1717" s="139" t="s">
        <v>4075</v>
      </c>
      <c r="X1717" s="141" t="s">
        <v>25</v>
      </c>
      <c r="Y1717" s="141" t="s">
        <v>27</v>
      </c>
      <c r="Z1717" s="141" t="s">
        <v>16</v>
      </c>
      <c r="AA1717" s="141" t="s">
        <v>34</v>
      </c>
      <c r="AB1717" s="141"/>
      <c r="AC1717" s="139" t="s">
        <v>18051</v>
      </c>
      <c r="AD1717" s="380"/>
      <c r="AE1717" s="139" t="s">
        <v>105</v>
      </c>
      <c r="AF1717" s="139" t="s">
        <v>13076</v>
      </c>
      <c r="AG1717" s="139" t="s">
        <v>1518</v>
      </c>
      <c r="AH1717" s="139" t="s">
        <v>1378</v>
      </c>
      <c r="AI1717" s="139" t="s">
        <v>1518</v>
      </c>
      <c r="AJ1717" s="139"/>
      <c r="AK1717" s="139" t="s">
        <v>1518</v>
      </c>
      <c r="AL1717" s="139" t="s">
        <v>7</v>
      </c>
      <c r="AM1717" s="141" t="s">
        <v>6</v>
      </c>
      <c r="AN1717" s="141" t="s">
        <v>8</v>
      </c>
      <c r="AO1717" s="139" t="s">
        <v>1614</v>
      </c>
      <c r="AP1717" s="139" t="s">
        <v>7</v>
      </c>
      <c r="AQ1717" s="139"/>
      <c r="AR1717" s="381"/>
      <c r="AS1717" s="139" t="s">
        <v>4075</v>
      </c>
      <c r="AT1717" s="141" t="s">
        <v>1404</v>
      </c>
      <c r="AU1717" s="141"/>
      <c r="AV1717" s="383"/>
      <c r="AW1717" s="385"/>
      <c r="AX1717" s="139"/>
      <c r="AY1717" t="s">
        <v>19128</v>
      </c>
      <c r="AZ1717">
        <v>4000</v>
      </c>
      <c r="BA1717" s="381"/>
      <c r="BB1717" s="139" t="s">
        <v>17</v>
      </c>
      <c r="BC1717" s="166"/>
      <c r="BD1717" s="166"/>
      <c r="BE1717" s="166"/>
      <c r="BF1717" s="166"/>
      <c r="BG1717" s="166"/>
      <c r="BH1717" s="308"/>
      <c r="BI1717" s="308"/>
      <c r="BJ1717" s="141" t="s">
        <v>26</v>
      </c>
      <c r="BK1717" s="141" t="s">
        <v>26</v>
      </c>
      <c r="BL1717" s="141"/>
      <c r="BM1717" s="141"/>
      <c r="BN1717" s="139" t="s">
        <v>4075</v>
      </c>
      <c r="BQ1717" s="141"/>
      <c r="BV1717" s="141"/>
      <c r="BX1717" s="141"/>
      <c r="BY1717" s="141"/>
      <c r="BZ1717" s="141"/>
      <c r="CA1717" s="141"/>
      <c r="CB1717" s="141"/>
      <c r="CC1717" s="141"/>
      <c r="CD1717" s="141"/>
      <c r="CE1717" s="141"/>
      <c r="CF1717" s="141"/>
      <c r="CG1717" s="141"/>
    </row>
    <row r="1718" spans="1:85" x14ac:dyDescent="0.35">
      <c r="A1718" s="155" t="s">
        <v>8392</v>
      </c>
      <c r="B1718" s="139" t="s">
        <v>4075</v>
      </c>
      <c r="C1718" s="18">
        <v>43093</v>
      </c>
      <c r="E1718" s="141" t="s">
        <v>13282</v>
      </c>
      <c r="F1718" s="141">
        <v>4</v>
      </c>
      <c r="G1718" s="141" t="s">
        <v>13284</v>
      </c>
      <c r="H1718" s="141">
        <v>2017</v>
      </c>
      <c r="I1718" s="18">
        <v>43093</v>
      </c>
      <c r="J1718" s="144">
        <v>0.14374999999999999</v>
      </c>
      <c r="K1718" s="378"/>
      <c r="L1718" s="139" t="s">
        <v>4075</v>
      </c>
      <c r="M1718" s="141"/>
      <c r="N1718" s="248"/>
      <c r="O1718" s="141" t="s">
        <v>26</v>
      </c>
      <c r="P1718" s="141"/>
      <c r="Q1718" s="141" t="s">
        <v>8393</v>
      </c>
      <c r="R1718" s="141" t="s">
        <v>8394</v>
      </c>
      <c r="S1718" s="141"/>
      <c r="T1718" s="141"/>
      <c r="U1718" s="141">
        <v>114126912</v>
      </c>
      <c r="V1718" s="141"/>
      <c r="W1718" s="139" t="s">
        <v>4075</v>
      </c>
      <c r="X1718" s="141" t="s">
        <v>25</v>
      </c>
      <c r="Y1718" s="141" t="s">
        <v>27</v>
      </c>
      <c r="Z1718" s="141" t="s">
        <v>4</v>
      </c>
      <c r="AA1718" s="141" t="s">
        <v>34</v>
      </c>
      <c r="AB1718" s="141"/>
      <c r="AC1718" s="139" t="s">
        <v>18049</v>
      </c>
      <c r="AD1718" s="380"/>
      <c r="AE1718" s="139" t="s">
        <v>103</v>
      </c>
      <c r="AF1718" s="139" t="s">
        <v>13075</v>
      </c>
      <c r="AG1718" s="139" t="s">
        <v>103</v>
      </c>
      <c r="AH1718" s="139" t="s">
        <v>1378</v>
      </c>
      <c r="AI1718" s="139" t="s">
        <v>7340</v>
      </c>
      <c r="AJ1718" s="139"/>
      <c r="AK1718" s="139" t="s">
        <v>7340</v>
      </c>
      <c r="AL1718" s="139" t="s">
        <v>7</v>
      </c>
      <c r="AM1718" s="141" t="s">
        <v>6</v>
      </c>
      <c r="AN1718" s="141" t="s">
        <v>8</v>
      </c>
      <c r="AO1718" s="139" t="s">
        <v>1614</v>
      </c>
      <c r="AP1718" s="139" t="s">
        <v>7</v>
      </c>
      <c r="AQ1718" s="139"/>
      <c r="AR1718" s="381"/>
      <c r="AS1718" s="139" t="s">
        <v>4075</v>
      </c>
      <c r="AT1718" s="141" t="s">
        <v>1404</v>
      </c>
      <c r="AU1718" s="141">
        <v>246</v>
      </c>
      <c r="AV1718" s="383"/>
      <c r="AW1718" s="385"/>
      <c r="AX1718" s="139"/>
      <c r="AY1718" t="s">
        <v>18621</v>
      </c>
      <c r="AZ1718">
        <v>12000</v>
      </c>
      <c r="BA1718" s="381"/>
      <c r="BB1718" s="139" t="s">
        <v>1444</v>
      </c>
      <c r="BC1718" s="166"/>
      <c r="BD1718" s="166"/>
      <c r="BE1718" s="166"/>
      <c r="BF1718" s="166"/>
      <c r="BG1718" s="166"/>
      <c r="BH1718" s="308"/>
      <c r="BI1718" s="308"/>
      <c r="BJ1718" s="141" t="s">
        <v>26</v>
      </c>
      <c r="BK1718" s="141" t="s">
        <v>26</v>
      </c>
      <c r="BL1718" s="141"/>
      <c r="BM1718" s="141"/>
      <c r="BN1718" s="139" t="s">
        <v>4075</v>
      </c>
      <c r="BQ1718" s="141"/>
      <c r="BV1718" s="141"/>
      <c r="BX1718" s="141"/>
      <c r="BY1718" s="141"/>
      <c r="BZ1718" s="141"/>
      <c r="CA1718" s="141"/>
      <c r="CB1718" s="141"/>
      <c r="CC1718" s="141"/>
      <c r="CD1718" s="141"/>
      <c r="CE1718" s="141"/>
      <c r="CF1718" s="141"/>
      <c r="CG1718" s="141"/>
    </row>
    <row r="1719" spans="1:85" x14ac:dyDescent="0.35">
      <c r="A1719" s="155" t="s">
        <v>8390</v>
      </c>
      <c r="B1719" s="139" t="s">
        <v>4075</v>
      </c>
      <c r="C1719" s="18">
        <v>43098</v>
      </c>
      <c r="D1719" s="144">
        <v>0.68819444444444444</v>
      </c>
      <c r="E1719" s="141" t="s">
        <v>13282</v>
      </c>
      <c r="F1719" s="141">
        <v>4</v>
      </c>
      <c r="G1719" s="141" t="s">
        <v>13284</v>
      </c>
      <c r="H1719" s="141">
        <v>2017</v>
      </c>
      <c r="I1719" s="18"/>
      <c r="J1719" s="144"/>
      <c r="K1719" s="378"/>
      <c r="L1719" s="139" t="s">
        <v>4075</v>
      </c>
      <c r="M1719" s="141"/>
      <c r="N1719" s="248"/>
      <c r="O1719" s="141" t="s">
        <v>26</v>
      </c>
      <c r="P1719" s="141"/>
      <c r="Q1719" s="141"/>
      <c r="R1719" s="141"/>
      <c r="S1719" s="141"/>
      <c r="T1719" s="141"/>
      <c r="U1719" s="141"/>
      <c r="V1719" s="141"/>
      <c r="W1719" s="139" t="s">
        <v>4075</v>
      </c>
      <c r="X1719" s="141" t="s">
        <v>25</v>
      </c>
      <c r="Y1719" s="141" t="s">
        <v>27</v>
      </c>
      <c r="Z1719" s="141" t="s">
        <v>4</v>
      </c>
      <c r="AA1719" s="141" t="s">
        <v>34</v>
      </c>
      <c r="AB1719" s="141"/>
      <c r="AC1719" s="139" t="s">
        <v>18049</v>
      </c>
      <c r="AD1719" s="380"/>
      <c r="AE1719" s="139" t="s">
        <v>102</v>
      </c>
      <c r="AF1719" s="139" t="s">
        <v>13084</v>
      </c>
      <c r="AG1719" s="139" t="s">
        <v>102</v>
      </c>
      <c r="AH1719" s="139" t="s">
        <v>1378</v>
      </c>
      <c r="AI1719" s="139" t="s">
        <v>1403</v>
      </c>
      <c r="AJ1719" s="139" t="s">
        <v>1403</v>
      </c>
      <c r="AK1719" s="139"/>
      <c r="AL1719" s="139"/>
      <c r="AM1719" s="141" t="s">
        <v>1527</v>
      </c>
      <c r="AN1719" s="141" t="s">
        <v>8</v>
      </c>
      <c r="AO1719" s="139" t="s">
        <v>1614</v>
      </c>
      <c r="AP1719" s="139" t="s">
        <v>1403</v>
      </c>
      <c r="AQ1719" s="139"/>
      <c r="AR1719" s="381"/>
      <c r="AS1719" s="139" t="s">
        <v>4075</v>
      </c>
      <c r="AT1719" s="141" t="s">
        <v>44</v>
      </c>
      <c r="AU1719" s="141">
        <v>530</v>
      </c>
      <c r="AV1719" s="383"/>
      <c r="AW1719" s="385"/>
      <c r="AX1719" s="139"/>
      <c r="AY1719" t="s">
        <v>19129</v>
      </c>
      <c r="AZ1719">
        <v>12000</v>
      </c>
      <c r="BA1719" s="381"/>
      <c r="BB1719" s="139" t="s">
        <v>1450</v>
      </c>
      <c r="BC1719" s="166"/>
      <c r="BD1719" s="166"/>
      <c r="BE1719" s="166"/>
      <c r="BF1719" s="166"/>
      <c r="BG1719" s="166"/>
      <c r="BH1719" s="308"/>
      <c r="BI1719" s="308"/>
      <c r="BJ1719" s="141" t="s">
        <v>26</v>
      </c>
      <c r="BK1719" s="141" t="s">
        <v>26</v>
      </c>
      <c r="BL1719" s="141"/>
      <c r="BM1719" s="141"/>
      <c r="BN1719" s="139" t="s">
        <v>4075</v>
      </c>
      <c r="BQ1719" s="141"/>
      <c r="BV1719" s="141"/>
      <c r="BX1719" s="141"/>
      <c r="BY1719" s="141"/>
      <c r="BZ1719" s="141"/>
      <c r="CA1719" s="141"/>
      <c r="CB1719" s="141"/>
      <c r="CC1719" s="141"/>
      <c r="CD1719" s="141"/>
      <c r="CE1719" s="141"/>
      <c r="CF1719" s="141"/>
      <c r="CG1719" s="141"/>
    </row>
    <row r="1720" spans="1:85" x14ac:dyDescent="0.35">
      <c r="A1720" s="155" t="s">
        <v>20078</v>
      </c>
      <c r="B1720" s="139" t="s">
        <v>4075</v>
      </c>
      <c r="C1720" s="18">
        <v>43101</v>
      </c>
      <c r="D1720" s="144">
        <v>0.62600694444444449</v>
      </c>
      <c r="E1720" s="141" t="s">
        <v>1848</v>
      </c>
      <c r="F1720" s="141">
        <v>1</v>
      </c>
      <c r="G1720" s="141" t="s">
        <v>1848</v>
      </c>
      <c r="H1720" s="141">
        <v>2018</v>
      </c>
      <c r="I1720" s="18"/>
      <c r="J1720" s="144"/>
      <c r="K1720" s="378"/>
      <c r="L1720" s="139" t="s">
        <v>4075</v>
      </c>
      <c r="M1720" s="141" t="s">
        <v>28</v>
      </c>
      <c r="N1720" s="248">
        <v>44263</v>
      </c>
      <c r="O1720" s="141" t="s">
        <v>25</v>
      </c>
      <c r="P1720" s="141"/>
      <c r="Q1720" s="141"/>
      <c r="R1720" s="141"/>
      <c r="S1720" s="141"/>
      <c r="T1720" s="141" t="s">
        <v>20079</v>
      </c>
      <c r="U1720" s="141"/>
      <c r="V1720" s="141"/>
      <c r="W1720" s="139" t="s">
        <v>4075</v>
      </c>
      <c r="X1720" s="141" t="s">
        <v>25</v>
      </c>
      <c r="Y1720" s="141" t="s">
        <v>27</v>
      </c>
      <c r="Z1720" s="141"/>
      <c r="AA1720" s="141" t="s">
        <v>34</v>
      </c>
      <c r="AB1720" s="141"/>
      <c r="AC1720" s="139" t="s">
        <v>18050</v>
      </c>
      <c r="AD1720" s="380"/>
      <c r="AE1720" s="139" t="s">
        <v>107</v>
      </c>
      <c r="AF1720" s="139" t="s">
        <v>13076</v>
      </c>
      <c r="AG1720" s="139" t="s">
        <v>4130</v>
      </c>
      <c r="AH1720" s="139" t="s">
        <v>1380</v>
      </c>
      <c r="AI1720" s="139" t="s">
        <v>1518</v>
      </c>
      <c r="AJ1720" s="139"/>
      <c r="AK1720" s="139" t="s">
        <v>1518</v>
      </c>
      <c r="AL1720" s="139" t="s">
        <v>1408</v>
      </c>
      <c r="AM1720" s="141" t="s">
        <v>15</v>
      </c>
      <c r="AN1720" s="141" t="s">
        <v>8</v>
      </c>
      <c r="AO1720" s="139"/>
      <c r="AP1720" s="139" t="s">
        <v>1408</v>
      </c>
      <c r="AQ1720" s="139"/>
      <c r="AR1720" s="381"/>
      <c r="AS1720" s="139" t="s">
        <v>4075</v>
      </c>
      <c r="AT1720" s="141" t="s">
        <v>1404</v>
      </c>
      <c r="AU1720" s="141"/>
      <c r="AV1720" s="383"/>
      <c r="AW1720" s="385"/>
      <c r="AX1720" s="139" t="s">
        <v>202</v>
      </c>
      <c r="AY1720" t="s">
        <v>19014</v>
      </c>
      <c r="BA1720" s="381"/>
      <c r="BB1720" s="139" t="s">
        <v>1450</v>
      </c>
      <c r="BC1720" s="166"/>
      <c r="BD1720" s="166"/>
      <c r="BE1720" s="166"/>
      <c r="BF1720" s="166"/>
      <c r="BG1720" s="166"/>
      <c r="BH1720" s="308"/>
      <c r="BI1720" s="308"/>
      <c r="BJ1720" s="141" t="s">
        <v>26</v>
      </c>
      <c r="BK1720" s="141" t="s">
        <v>26</v>
      </c>
      <c r="BL1720" s="141"/>
      <c r="BM1720" s="141"/>
      <c r="BN1720" s="139" t="s">
        <v>4075</v>
      </c>
      <c r="BQ1720" s="141"/>
      <c r="BV1720" s="141"/>
      <c r="BX1720" s="141"/>
      <c r="BY1720" s="141"/>
      <c r="BZ1720" s="141"/>
      <c r="CA1720" s="141"/>
      <c r="CB1720" s="141"/>
      <c r="CC1720" s="141"/>
      <c r="CD1720" s="141"/>
      <c r="CE1720" s="141"/>
      <c r="CF1720" s="141"/>
      <c r="CG1720" s="141"/>
    </row>
    <row r="1721" spans="1:85" x14ac:dyDescent="0.35">
      <c r="A1721" s="155" t="s">
        <v>20080</v>
      </c>
      <c r="B1721" s="139" t="s">
        <v>4075</v>
      </c>
      <c r="C1721" s="18">
        <v>43101</v>
      </c>
      <c r="D1721" s="144">
        <v>0.66697916666666668</v>
      </c>
      <c r="E1721" s="141" t="s">
        <v>1848</v>
      </c>
      <c r="F1721" s="141">
        <v>1</v>
      </c>
      <c r="G1721" s="141" t="s">
        <v>1848</v>
      </c>
      <c r="H1721" s="141">
        <v>2018</v>
      </c>
      <c r="I1721" s="18">
        <v>43101</v>
      </c>
      <c r="J1721" s="144">
        <v>0.66666666666666663</v>
      </c>
      <c r="K1721" s="378"/>
      <c r="L1721" s="139" t="s">
        <v>4075</v>
      </c>
      <c r="M1721" s="141" t="s">
        <v>28</v>
      </c>
      <c r="N1721" s="248">
        <v>44252</v>
      </c>
      <c r="O1721" s="141" t="s">
        <v>25</v>
      </c>
      <c r="P1721" s="141"/>
      <c r="Q1721" s="141"/>
      <c r="R1721" s="141" t="s">
        <v>1944</v>
      </c>
      <c r="S1721" s="141"/>
      <c r="T1721" s="141" t="s">
        <v>18226</v>
      </c>
      <c r="U1721" s="141"/>
      <c r="V1721" s="141"/>
      <c r="W1721" s="139" t="s">
        <v>4075</v>
      </c>
      <c r="X1721" s="141" t="s">
        <v>25</v>
      </c>
      <c r="Y1721" s="141" t="s">
        <v>27</v>
      </c>
      <c r="Z1721" s="141"/>
      <c r="AA1721" s="141" t="s">
        <v>34</v>
      </c>
      <c r="AB1721" s="141"/>
      <c r="AC1721" s="139" t="s">
        <v>18047</v>
      </c>
      <c r="AD1721" s="380"/>
      <c r="AE1721" s="139" t="s">
        <v>102</v>
      </c>
      <c r="AF1721" s="139" t="s">
        <v>13074</v>
      </c>
      <c r="AG1721" s="139" t="s">
        <v>102</v>
      </c>
      <c r="AH1721" s="139" t="s">
        <v>1378</v>
      </c>
      <c r="AI1721" s="139" t="s">
        <v>11</v>
      </c>
      <c r="AJ1721" s="139" t="s">
        <v>11</v>
      </c>
      <c r="AK1721" s="139"/>
      <c r="AL1721" s="139"/>
      <c r="AM1721" s="141" t="s">
        <v>9</v>
      </c>
      <c r="AN1721" s="141" t="s">
        <v>8</v>
      </c>
      <c r="AO1721" s="139"/>
      <c r="AP1721" s="139" t="s">
        <v>11</v>
      </c>
      <c r="AQ1721" s="139"/>
      <c r="AR1721" s="381"/>
      <c r="AS1721" s="139" t="s">
        <v>4075</v>
      </c>
      <c r="AT1721" s="141" t="s">
        <v>1404</v>
      </c>
      <c r="AU1721" s="141"/>
      <c r="AV1721" s="383"/>
      <c r="AW1721" s="385"/>
      <c r="AX1721" s="139" t="s">
        <v>202</v>
      </c>
      <c r="AY1721" t="s">
        <v>19014</v>
      </c>
      <c r="BA1721" s="381"/>
      <c r="BB1721" s="139" t="s">
        <v>1450</v>
      </c>
      <c r="BC1721" s="166"/>
      <c r="BD1721" s="166"/>
      <c r="BE1721" s="166"/>
      <c r="BF1721" s="166"/>
      <c r="BG1721" s="166"/>
      <c r="BH1721" s="308"/>
      <c r="BI1721" s="308"/>
      <c r="BJ1721" s="141" t="s">
        <v>26</v>
      </c>
      <c r="BK1721" s="141" t="s">
        <v>26</v>
      </c>
      <c r="BL1721" s="141"/>
      <c r="BM1721" s="141"/>
      <c r="BN1721" s="139" t="s">
        <v>4075</v>
      </c>
      <c r="BQ1721" s="141"/>
      <c r="BV1721" s="141"/>
      <c r="BX1721" s="141"/>
      <c r="BY1721" s="141"/>
      <c r="BZ1721" s="141"/>
      <c r="CA1721" s="141"/>
      <c r="CB1721" s="141"/>
      <c r="CC1721" s="141"/>
      <c r="CD1721" s="141"/>
      <c r="CE1721" s="141"/>
      <c r="CF1721" s="141"/>
      <c r="CG1721" s="141"/>
    </row>
    <row r="1722" spans="1:85" x14ac:dyDescent="0.35">
      <c r="A1722" s="155" t="s">
        <v>8389</v>
      </c>
      <c r="B1722" s="139" t="s">
        <v>4075</v>
      </c>
      <c r="C1722" s="18">
        <v>43101</v>
      </c>
      <c r="D1722" s="144">
        <v>0</v>
      </c>
      <c r="E1722" s="141" t="s">
        <v>1848</v>
      </c>
      <c r="F1722" s="141">
        <v>1</v>
      </c>
      <c r="G1722" s="141" t="s">
        <v>1848</v>
      </c>
      <c r="H1722" s="141">
        <v>2018</v>
      </c>
      <c r="I1722" s="18"/>
      <c r="J1722" s="144"/>
      <c r="K1722" s="378"/>
      <c r="L1722" s="139" t="s">
        <v>4075</v>
      </c>
      <c r="M1722" s="141" t="s">
        <v>28</v>
      </c>
      <c r="N1722" s="248"/>
      <c r="O1722" s="141" t="s">
        <v>26</v>
      </c>
      <c r="P1722" s="141" t="s">
        <v>26</v>
      </c>
      <c r="Q1722" s="141"/>
      <c r="R1722" s="141"/>
      <c r="S1722" s="141"/>
      <c r="T1722" s="141" t="s">
        <v>18226</v>
      </c>
      <c r="U1722" s="141"/>
      <c r="V1722" s="141"/>
      <c r="W1722" s="139" t="s">
        <v>4075</v>
      </c>
      <c r="X1722" s="141" t="s">
        <v>25</v>
      </c>
      <c r="Y1722" s="141" t="s">
        <v>27</v>
      </c>
      <c r="Z1722" s="141"/>
      <c r="AA1722" s="141" t="s">
        <v>34</v>
      </c>
      <c r="AB1722" s="141"/>
      <c r="AC1722" s="139" t="s">
        <v>18047</v>
      </c>
      <c r="AD1722" s="380"/>
      <c r="AE1722" s="139" t="s">
        <v>102</v>
      </c>
      <c r="AF1722" s="139" t="s">
        <v>13071</v>
      </c>
      <c r="AG1722" s="139" t="s">
        <v>102</v>
      </c>
      <c r="AH1722" s="139" t="s">
        <v>1378</v>
      </c>
      <c r="AI1722" s="139" t="s">
        <v>13</v>
      </c>
      <c r="AJ1722" s="139" t="s">
        <v>11</v>
      </c>
      <c r="AK1722" s="139"/>
      <c r="AL1722" s="139"/>
      <c r="AM1722" s="141"/>
      <c r="AN1722" s="141"/>
      <c r="AO1722" s="139"/>
      <c r="AP1722" s="139" t="s">
        <v>11</v>
      </c>
      <c r="AQ1722" s="139"/>
      <c r="AR1722" s="381"/>
      <c r="AS1722" s="139" t="s">
        <v>4075</v>
      </c>
      <c r="AT1722" s="141" t="s">
        <v>43</v>
      </c>
      <c r="AU1722" s="141"/>
      <c r="AV1722" s="383"/>
      <c r="AW1722" s="385"/>
      <c r="AX1722" s="139"/>
      <c r="BA1722" s="381"/>
      <c r="BB1722" s="139" t="s">
        <v>1450</v>
      </c>
      <c r="BC1722" s="166"/>
      <c r="BD1722" s="166"/>
      <c r="BE1722" s="166"/>
      <c r="BF1722" s="166"/>
      <c r="BG1722" s="166"/>
      <c r="BH1722" s="308"/>
      <c r="BI1722" s="308"/>
      <c r="BJ1722" s="141" t="s">
        <v>26</v>
      </c>
      <c r="BK1722" s="141" t="s">
        <v>26</v>
      </c>
      <c r="BL1722" s="141"/>
      <c r="BM1722" s="141"/>
      <c r="BN1722" s="139" t="s">
        <v>4075</v>
      </c>
      <c r="BQ1722" s="141"/>
      <c r="BV1722" s="141"/>
      <c r="BX1722" s="141"/>
      <c r="BY1722" s="141"/>
      <c r="BZ1722" s="141"/>
      <c r="CA1722" s="141"/>
      <c r="CB1722" s="141"/>
      <c r="CC1722" s="141"/>
      <c r="CD1722" s="141"/>
      <c r="CE1722" s="141"/>
      <c r="CF1722" s="141"/>
      <c r="CG1722" s="141"/>
    </row>
    <row r="1723" spans="1:85" x14ac:dyDescent="0.35">
      <c r="A1723" s="155" t="s">
        <v>8388</v>
      </c>
      <c r="B1723" s="139" t="s">
        <v>4075</v>
      </c>
      <c r="C1723" s="18">
        <v>43101</v>
      </c>
      <c r="D1723" s="144">
        <v>0</v>
      </c>
      <c r="E1723" s="141" t="s">
        <v>1848</v>
      </c>
      <c r="F1723" s="141">
        <v>1</v>
      </c>
      <c r="G1723" s="141" t="s">
        <v>1848</v>
      </c>
      <c r="H1723" s="141">
        <v>2018</v>
      </c>
      <c r="I1723" s="18"/>
      <c r="J1723" s="144"/>
      <c r="K1723" s="378"/>
      <c r="L1723" s="139" t="s">
        <v>4075</v>
      </c>
      <c r="M1723" s="141" t="s">
        <v>28</v>
      </c>
      <c r="N1723" s="248"/>
      <c r="O1723" s="141" t="s">
        <v>26</v>
      </c>
      <c r="P1723" s="141" t="s">
        <v>26</v>
      </c>
      <c r="Q1723" s="141" t="s">
        <v>2509</v>
      </c>
      <c r="R1723" s="141"/>
      <c r="S1723" s="141"/>
      <c r="T1723" s="141"/>
      <c r="U1723" s="141"/>
      <c r="V1723" s="141"/>
      <c r="W1723" s="139" t="s">
        <v>4075</v>
      </c>
      <c r="X1723" s="141" t="s">
        <v>25</v>
      </c>
      <c r="Y1723" s="141" t="s">
        <v>27</v>
      </c>
      <c r="Z1723" s="141"/>
      <c r="AA1723" s="141" t="s">
        <v>34</v>
      </c>
      <c r="AB1723" s="141"/>
      <c r="AC1723" s="139" t="s">
        <v>18047</v>
      </c>
      <c r="AD1723" s="380"/>
      <c r="AE1723" s="139" t="s">
        <v>102</v>
      </c>
      <c r="AF1723" s="139" t="s">
        <v>13068</v>
      </c>
      <c r="AG1723" s="139" t="s">
        <v>102</v>
      </c>
      <c r="AH1723" s="139" t="s">
        <v>1378</v>
      </c>
      <c r="AI1723" s="139" t="s">
        <v>7</v>
      </c>
      <c r="AJ1723" s="139" t="s">
        <v>7</v>
      </c>
      <c r="AK1723" s="139"/>
      <c r="AL1723" s="139"/>
      <c r="AM1723" s="141"/>
      <c r="AN1723" s="141"/>
      <c r="AO1723" s="139"/>
      <c r="AP1723" s="139" t="s">
        <v>1563</v>
      </c>
      <c r="AQ1723" s="139"/>
      <c r="AR1723" s="381"/>
      <c r="AS1723" s="139" t="s">
        <v>4075</v>
      </c>
      <c r="AT1723" s="141" t="s">
        <v>1404</v>
      </c>
      <c r="AU1723" s="141"/>
      <c r="AV1723" s="383"/>
      <c r="AW1723" s="385"/>
      <c r="AX1723" s="139"/>
      <c r="AY1723" t="s">
        <v>19130</v>
      </c>
      <c r="BA1723" s="381"/>
      <c r="BB1723" s="139" t="s">
        <v>1444</v>
      </c>
      <c r="BC1723" s="166"/>
      <c r="BD1723" s="166"/>
      <c r="BE1723" s="166"/>
      <c r="BF1723" s="166"/>
      <c r="BG1723" s="166"/>
      <c r="BH1723" s="308"/>
      <c r="BI1723" s="308"/>
      <c r="BJ1723" s="141" t="s">
        <v>26</v>
      </c>
      <c r="BK1723" s="141" t="s">
        <v>26</v>
      </c>
      <c r="BL1723" s="141"/>
      <c r="BM1723" s="141"/>
      <c r="BN1723" s="139" t="s">
        <v>4075</v>
      </c>
      <c r="BQ1723" s="141"/>
      <c r="BV1723" s="141"/>
      <c r="BX1723" s="141"/>
      <c r="BY1723" s="141"/>
      <c r="BZ1723" s="141"/>
      <c r="CA1723" s="141"/>
      <c r="CB1723" s="141"/>
      <c r="CC1723" s="141"/>
      <c r="CD1723" s="141"/>
      <c r="CE1723" s="141"/>
      <c r="CF1723" s="141"/>
      <c r="CG1723" s="141"/>
    </row>
    <row r="1724" spans="1:85" x14ac:dyDescent="0.35">
      <c r="A1724" s="155" t="s">
        <v>20081</v>
      </c>
      <c r="B1724" s="139" t="s">
        <v>4075</v>
      </c>
      <c r="C1724" s="18">
        <v>43113</v>
      </c>
      <c r="D1724" s="144">
        <v>0.77409722222222221</v>
      </c>
      <c r="E1724" s="141" t="s">
        <v>2003</v>
      </c>
      <c r="F1724" s="141">
        <v>1</v>
      </c>
      <c r="G1724" s="141" t="s">
        <v>1848</v>
      </c>
      <c r="H1724" s="141">
        <v>2018</v>
      </c>
      <c r="I1724" s="18">
        <v>43113</v>
      </c>
      <c r="J1724" s="144">
        <v>0.77361111111111114</v>
      </c>
      <c r="K1724" s="378"/>
      <c r="L1724" s="139" t="s">
        <v>4075</v>
      </c>
      <c r="M1724" s="141" t="s">
        <v>28</v>
      </c>
      <c r="N1724" s="248">
        <v>44246</v>
      </c>
      <c r="O1724" s="141" t="s">
        <v>25</v>
      </c>
      <c r="P1724" s="141"/>
      <c r="Q1724" s="141"/>
      <c r="R1724" s="141" t="s">
        <v>1944</v>
      </c>
      <c r="S1724" s="141"/>
      <c r="T1724" s="141" t="s">
        <v>20082</v>
      </c>
      <c r="U1724" s="141"/>
      <c r="V1724" s="141"/>
      <c r="W1724" s="139" t="s">
        <v>4075</v>
      </c>
      <c r="X1724" s="141" t="s">
        <v>25</v>
      </c>
      <c r="Y1724" s="141" t="s">
        <v>27</v>
      </c>
      <c r="Z1724" s="141"/>
      <c r="AA1724" s="141" t="s">
        <v>34</v>
      </c>
      <c r="AB1724" s="141"/>
      <c r="AC1724" s="139" t="s">
        <v>18047</v>
      </c>
      <c r="AD1724" s="380"/>
      <c r="AE1724" s="139" t="s">
        <v>102</v>
      </c>
      <c r="AF1724" s="139" t="s">
        <v>13078</v>
      </c>
      <c r="AG1724" s="139" t="s">
        <v>102</v>
      </c>
      <c r="AH1724" s="139" t="s">
        <v>1378</v>
      </c>
      <c r="AI1724" s="139" t="s">
        <v>1390</v>
      </c>
      <c r="AJ1724" s="139" t="s">
        <v>87</v>
      </c>
      <c r="AK1724" s="139"/>
      <c r="AL1724" s="139"/>
      <c r="AM1724" s="141" t="s">
        <v>9</v>
      </c>
      <c r="AN1724" s="141" t="s">
        <v>8</v>
      </c>
      <c r="AO1724" s="139"/>
      <c r="AP1724" s="139" t="s">
        <v>87</v>
      </c>
      <c r="AQ1724" s="139"/>
      <c r="AR1724" s="381"/>
      <c r="AS1724" s="139" t="s">
        <v>4075</v>
      </c>
      <c r="AT1724" s="141" t="s">
        <v>1404</v>
      </c>
      <c r="AU1724" s="141"/>
      <c r="AV1724" s="383"/>
      <c r="AW1724" s="385"/>
      <c r="AX1724" s="139" t="s">
        <v>202</v>
      </c>
      <c r="AY1724" t="s">
        <v>19214</v>
      </c>
      <c r="BA1724" s="381"/>
      <c r="BB1724" s="139" t="s">
        <v>17</v>
      </c>
      <c r="BC1724" s="166"/>
      <c r="BD1724" s="166"/>
      <c r="BE1724" s="166"/>
      <c r="BF1724" s="166"/>
      <c r="BG1724" s="166"/>
      <c r="BH1724" s="308"/>
      <c r="BI1724" s="308"/>
      <c r="BJ1724" s="141" t="s">
        <v>26</v>
      </c>
      <c r="BK1724" s="141" t="s">
        <v>26</v>
      </c>
      <c r="BL1724" s="141"/>
      <c r="BM1724" s="141"/>
      <c r="BN1724" s="139" t="s">
        <v>4075</v>
      </c>
      <c r="BQ1724" s="141"/>
      <c r="BV1724" s="141"/>
      <c r="BX1724" s="141"/>
      <c r="BY1724" s="141"/>
      <c r="BZ1724" s="141"/>
      <c r="CA1724" s="141"/>
      <c r="CB1724" s="141"/>
      <c r="CC1724" s="141"/>
      <c r="CD1724" s="141"/>
      <c r="CE1724" s="141"/>
      <c r="CF1724" s="141"/>
      <c r="CG1724" s="141"/>
    </row>
    <row r="1725" spans="1:85" x14ac:dyDescent="0.35">
      <c r="A1725" s="155" t="s">
        <v>8386</v>
      </c>
      <c r="B1725" s="139" t="s">
        <v>4075</v>
      </c>
      <c r="C1725" s="18">
        <v>43113</v>
      </c>
      <c r="D1725" s="144">
        <v>0</v>
      </c>
      <c r="E1725" s="141" t="s">
        <v>2003</v>
      </c>
      <c r="F1725" s="141">
        <v>1</v>
      </c>
      <c r="G1725" s="141" t="s">
        <v>1848</v>
      </c>
      <c r="H1725" s="141">
        <v>2018</v>
      </c>
      <c r="I1725" s="18"/>
      <c r="J1725" s="144"/>
      <c r="K1725" s="378"/>
      <c r="L1725" s="139" t="s">
        <v>4075</v>
      </c>
      <c r="M1725" s="141" t="s">
        <v>28</v>
      </c>
      <c r="N1725" s="248"/>
      <c r="O1725" s="141" t="s">
        <v>26</v>
      </c>
      <c r="P1725" s="141" t="s">
        <v>26</v>
      </c>
      <c r="Q1725" s="141"/>
      <c r="R1725" s="141"/>
      <c r="S1725" s="141"/>
      <c r="T1725" s="141"/>
      <c r="U1725" s="141"/>
      <c r="V1725" s="141"/>
      <c r="W1725" s="139" t="s">
        <v>4075</v>
      </c>
      <c r="X1725" s="141" t="s">
        <v>25</v>
      </c>
      <c r="Y1725" s="141" t="s">
        <v>27</v>
      </c>
      <c r="Z1725" s="141"/>
      <c r="AA1725" s="141" t="s">
        <v>34</v>
      </c>
      <c r="AB1725" s="141"/>
      <c r="AC1725" s="139" t="s">
        <v>18047</v>
      </c>
      <c r="AD1725" s="380"/>
      <c r="AE1725" s="139" t="s">
        <v>8387</v>
      </c>
      <c r="AF1725" s="139" t="s">
        <v>13072</v>
      </c>
      <c r="AG1725" s="139" t="s">
        <v>5507</v>
      </c>
      <c r="AH1725" s="139" t="s">
        <v>13</v>
      </c>
      <c r="AI1725" s="139" t="s">
        <v>13</v>
      </c>
      <c r="AJ1725" s="139"/>
      <c r="AK1725" s="139"/>
      <c r="AL1725" s="139"/>
      <c r="AM1725" s="141"/>
      <c r="AN1725" s="141"/>
      <c r="AO1725" s="139"/>
      <c r="AP1725" s="139"/>
      <c r="AQ1725" s="139"/>
      <c r="AR1725" s="381"/>
      <c r="AS1725" s="139" t="s">
        <v>4075</v>
      </c>
      <c r="AT1725" s="141" t="s">
        <v>43</v>
      </c>
      <c r="AU1725" s="141"/>
      <c r="AV1725" s="383"/>
      <c r="AW1725" s="385"/>
      <c r="AX1725" s="139"/>
      <c r="BA1725" s="381"/>
      <c r="BB1725" s="139" t="s">
        <v>17</v>
      </c>
      <c r="BC1725" s="166"/>
      <c r="BD1725" s="166"/>
      <c r="BE1725" s="166"/>
      <c r="BF1725" s="166"/>
      <c r="BG1725" s="166"/>
      <c r="BH1725" s="308"/>
      <c r="BI1725" s="308"/>
      <c r="BJ1725" s="141" t="s">
        <v>26</v>
      </c>
      <c r="BK1725" s="141" t="s">
        <v>26</v>
      </c>
      <c r="BL1725" s="141"/>
      <c r="BM1725" s="141"/>
      <c r="BN1725" s="139" t="s">
        <v>4075</v>
      </c>
      <c r="BQ1725" s="141"/>
      <c r="BV1725" s="141"/>
      <c r="BX1725" s="141"/>
      <c r="BY1725" s="141"/>
      <c r="BZ1725" s="141"/>
      <c r="CA1725" s="141"/>
      <c r="CB1725" s="141"/>
      <c r="CC1725" s="141"/>
      <c r="CD1725" s="141"/>
      <c r="CE1725" s="141"/>
      <c r="CF1725" s="141"/>
      <c r="CG1725" s="141"/>
    </row>
    <row r="1726" spans="1:85" x14ac:dyDescent="0.35">
      <c r="A1726" s="155" t="s">
        <v>8383</v>
      </c>
      <c r="B1726" s="139" t="s">
        <v>4075</v>
      </c>
      <c r="C1726" s="18">
        <v>43116</v>
      </c>
      <c r="D1726" s="144">
        <v>0</v>
      </c>
      <c r="E1726" s="141" t="s">
        <v>1897</v>
      </c>
      <c r="F1726" s="141">
        <v>1</v>
      </c>
      <c r="G1726" s="141" t="s">
        <v>1848</v>
      </c>
      <c r="H1726" s="141">
        <v>2018</v>
      </c>
      <c r="I1726" s="18">
        <v>43116</v>
      </c>
      <c r="J1726" s="144">
        <v>0.60277777777777775</v>
      </c>
      <c r="K1726" s="378"/>
      <c r="L1726" s="139" t="s">
        <v>4075</v>
      </c>
      <c r="M1726" s="141" t="s">
        <v>28</v>
      </c>
      <c r="N1726" s="248"/>
      <c r="O1726" s="141" t="s">
        <v>26</v>
      </c>
      <c r="P1726" s="141" t="s">
        <v>26</v>
      </c>
      <c r="Q1726" s="141" t="s">
        <v>8384</v>
      </c>
      <c r="R1726" s="141" t="s">
        <v>8385</v>
      </c>
      <c r="S1726" s="141"/>
      <c r="T1726" s="141"/>
      <c r="U1726" s="141"/>
      <c r="V1726" s="141"/>
      <c r="W1726" s="139" t="s">
        <v>4075</v>
      </c>
      <c r="X1726" s="141" t="s">
        <v>25</v>
      </c>
      <c r="Y1726" s="141" t="s">
        <v>27</v>
      </c>
      <c r="Z1726" s="141"/>
      <c r="AA1726" s="141" t="s">
        <v>34</v>
      </c>
      <c r="AB1726" s="141"/>
      <c r="AC1726" s="139" t="s">
        <v>18047</v>
      </c>
      <c r="AD1726" s="380"/>
      <c r="AE1726" s="139" t="s">
        <v>102</v>
      </c>
      <c r="AF1726" s="139" t="s">
        <v>13068</v>
      </c>
      <c r="AG1726" s="139" t="s">
        <v>102</v>
      </c>
      <c r="AH1726" s="139" t="s">
        <v>1378</v>
      </c>
      <c r="AI1726" s="139" t="s">
        <v>7</v>
      </c>
      <c r="AJ1726" s="139" t="s">
        <v>7</v>
      </c>
      <c r="AK1726" s="139"/>
      <c r="AL1726" s="139"/>
      <c r="AM1726" s="141"/>
      <c r="AN1726" s="141" t="s">
        <v>8</v>
      </c>
      <c r="AO1726" s="139"/>
      <c r="AP1726" s="139" t="s">
        <v>1563</v>
      </c>
      <c r="AQ1726" s="139"/>
      <c r="AR1726" s="381"/>
      <c r="AS1726" s="139" t="s">
        <v>4075</v>
      </c>
      <c r="AT1726" s="141" t="s">
        <v>43</v>
      </c>
      <c r="AU1726" s="141">
        <v>512</v>
      </c>
      <c r="AV1726" s="383"/>
      <c r="AW1726" s="385"/>
      <c r="AX1726" s="139"/>
      <c r="AY1726" t="s">
        <v>18771</v>
      </c>
      <c r="BA1726" s="381"/>
      <c r="BB1726" s="139" t="s">
        <v>1483</v>
      </c>
      <c r="BC1726" s="166"/>
      <c r="BD1726" s="166"/>
      <c r="BE1726" s="166"/>
      <c r="BF1726" s="166"/>
      <c r="BG1726" s="166"/>
      <c r="BH1726" s="308"/>
      <c r="BI1726" s="308"/>
      <c r="BJ1726" s="141" t="s">
        <v>26</v>
      </c>
      <c r="BK1726" s="141" t="s">
        <v>26</v>
      </c>
      <c r="BL1726" s="141"/>
      <c r="BM1726" s="141"/>
      <c r="BN1726" s="139" t="s">
        <v>4075</v>
      </c>
      <c r="BQ1726" s="141"/>
      <c r="BV1726" s="141"/>
      <c r="BX1726" s="141"/>
      <c r="BY1726" s="141"/>
      <c r="BZ1726" s="141"/>
      <c r="CA1726" s="141"/>
      <c r="CB1726" s="141"/>
      <c r="CC1726" s="141"/>
      <c r="CD1726" s="141"/>
      <c r="CE1726" s="141"/>
      <c r="CF1726" s="141"/>
      <c r="CG1726" s="141"/>
    </row>
    <row r="1727" spans="1:85" x14ac:dyDescent="0.35">
      <c r="A1727" s="155" t="s">
        <v>8381</v>
      </c>
      <c r="B1727" s="139" t="s">
        <v>4075</v>
      </c>
      <c r="C1727" s="18">
        <v>43132</v>
      </c>
      <c r="D1727" s="144">
        <v>0</v>
      </c>
      <c r="E1727" s="141" t="s">
        <v>4009</v>
      </c>
      <c r="F1727" s="141">
        <v>1</v>
      </c>
      <c r="G1727" s="141" t="s">
        <v>2003</v>
      </c>
      <c r="H1727" s="141">
        <v>2018</v>
      </c>
      <c r="I1727" s="18"/>
      <c r="J1727" s="144"/>
      <c r="K1727" s="378"/>
      <c r="L1727" s="139" t="s">
        <v>4075</v>
      </c>
      <c r="M1727" s="141" t="s">
        <v>28</v>
      </c>
      <c r="N1727" s="248"/>
      <c r="O1727" s="141" t="s">
        <v>26</v>
      </c>
      <c r="P1727" s="141" t="s">
        <v>26</v>
      </c>
      <c r="Q1727" s="141" t="s">
        <v>8382</v>
      </c>
      <c r="R1727" s="141"/>
      <c r="S1727" s="141"/>
      <c r="T1727" s="141"/>
      <c r="U1727" s="141"/>
      <c r="V1727" s="141"/>
      <c r="W1727" s="139" t="s">
        <v>4075</v>
      </c>
      <c r="X1727" s="141" t="s">
        <v>25</v>
      </c>
      <c r="Y1727" s="141" t="s">
        <v>27</v>
      </c>
      <c r="Z1727" s="141"/>
      <c r="AA1727" s="141" t="s">
        <v>34</v>
      </c>
      <c r="AB1727" s="141"/>
      <c r="AC1727" s="139" t="s">
        <v>18051</v>
      </c>
      <c r="AD1727" s="380"/>
      <c r="AE1727" s="139" t="s">
        <v>101</v>
      </c>
      <c r="AF1727" s="139" t="s">
        <v>13079</v>
      </c>
      <c r="AG1727" s="139" t="s">
        <v>103</v>
      </c>
      <c r="AH1727" s="139" t="s">
        <v>1380</v>
      </c>
      <c r="AI1727" s="139" t="s">
        <v>7240</v>
      </c>
      <c r="AJ1727" s="139"/>
      <c r="AK1727" s="139" t="s">
        <v>7240</v>
      </c>
      <c r="AL1727" s="139" t="s">
        <v>1423</v>
      </c>
      <c r="AM1727" s="141"/>
      <c r="AN1727" s="141"/>
      <c r="AO1727" s="139"/>
      <c r="AP1727" s="139"/>
      <c r="AQ1727" s="139"/>
      <c r="AR1727" s="381"/>
      <c r="AS1727" s="139" t="s">
        <v>4075</v>
      </c>
      <c r="AT1727" s="141" t="s">
        <v>43</v>
      </c>
      <c r="AU1727" s="141"/>
      <c r="AV1727" s="383"/>
      <c r="AW1727" s="385"/>
      <c r="AX1727" s="139"/>
      <c r="AY1727" t="s">
        <v>19131</v>
      </c>
      <c r="BA1727" s="381"/>
      <c r="BB1727" s="139" t="s">
        <v>17</v>
      </c>
      <c r="BC1727" s="166"/>
      <c r="BD1727" s="166"/>
      <c r="BE1727" s="166"/>
      <c r="BF1727" s="166"/>
      <c r="BG1727" s="166"/>
      <c r="BH1727" s="308"/>
      <c r="BI1727" s="308"/>
      <c r="BJ1727" s="141" t="s">
        <v>26</v>
      </c>
      <c r="BK1727" s="141" t="s">
        <v>26</v>
      </c>
      <c r="BL1727" s="141"/>
      <c r="BM1727" s="141"/>
      <c r="BN1727" s="139" t="s">
        <v>4075</v>
      </c>
      <c r="BQ1727" s="141"/>
      <c r="BV1727" s="141"/>
      <c r="BX1727" s="141"/>
      <c r="BY1727" s="141"/>
      <c r="BZ1727" s="141"/>
      <c r="CA1727" s="141"/>
      <c r="CB1727" s="141"/>
      <c r="CC1727" s="141"/>
      <c r="CD1727" s="141"/>
      <c r="CE1727" s="141"/>
      <c r="CF1727" s="141"/>
      <c r="CG1727" s="141"/>
    </row>
    <row r="1728" spans="1:85" x14ac:dyDescent="0.35">
      <c r="A1728" s="155" t="s">
        <v>8375</v>
      </c>
      <c r="B1728" s="139" t="s">
        <v>4075</v>
      </c>
      <c r="C1728" s="18">
        <v>43138</v>
      </c>
      <c r="D1728" s="144">
        <v>0</v>
      </c>
      <c r="E1728" s="141" t="s">
        <v>2004</v>
      </c>
      <c r="F1728" s="141">
        <v>1</v>
      </c>
      <c r="G1728" s="141" t="s">
        <v>2003</v>
      </c>
      <c r="H1728" s="141">
        <v>2018</v>
      </c>
      <c r="I1728" s="18">
        <v>43138</v>
      </c>
      <c r="J1728" s="144">
        <v>0.2388888888888889</v>
      </c>
      <c r="K1728" s="378"/>
      <c r="L1728" s="139" t="s">
        <v>4075</v>
      </c>
      <c r="M1728" s="141" t="s">
        <v>28</v>
      </c>
      <c r="N1728" s="248"/>
      <c r="O1728" s="141" t="s">
        <v>26</v>
      </c>
      <c r="P1728" s="141" t="s">
        <v>26</v>
      </c>
      <c r="Q1728" s="141" t="s">
        <v>8376</v>
      </c>
      <c r="R1728" s="141" t="s">
        <v>8377</v>
      </c>
      <c r="S1728" s="141"/>
      <c r="T1728" s="141"/>
      <c r="U1728" s="141"/>
      <c r="V1728" s="141"/>
      <c r="W1728" s="139" t="s">
        <v>4075</v>
      </c>
      <c r="X1728" s="141" t="s">
        <v>25</v>
      </c>
      <c r="Y1728" s="141" t="s">
        <v>27</v>
      </c>
      <c r="Z1728" s="141"/>
      <c r="AA1728" s="141" t="s">
        <v>34</v>
      </c>
      <c r="AB1728" s="141"/>
      <c r="AC1728" s="139" t="s">
        <v>18049</v>
      </c>
      <c r="AD1728" s="380"/>
      <c r="AE1728" s="139" t="s">
        <v>4</v>
      </c>
      <c r="AF1728" s="139" t="s">
        <v>13073</v>
      </c>
      <c r="AG1728" s="139" t="s">
        <v>4</v>
      </c>
      <c r="AH1728" s="139" t="s">
        <v>1380</v>
      </c>
      <c r="AI1728" s="139" t="s">
        <v>4</v>
      </c>
      <c r="AJ1728" s="139"/>
      <c r="AK1728" s="139" t="s">
        <v>15678</v>
      </c>
      <c r="AL1728" s="139" t="s">
        <v>7</v>
      </c>
      <c r="AM1728" s="141"/>
      <c r="AN1728" s="141" t="s">
        <v>8</v>
      </c>
      <c r="AO1728" s="139"/>
      <c r="AP1728" s="139"/>
      <c r="AQ1728" s="139"/>
      <c r="AR1728" s="381"/>
      <c r="AS1728" s="139" t="s">
        <v>4075</v>
      </c>
      <c r="AT1728" s="141" t="s">
        <v>43</v>
      </c>
      <c r="AU1728" s="141">
        <v>246</v>
      </c>
      <c r="AV1728" s="383"/>
      <c r="AW1728" s="385"/>
      <c r="AX1728" s="139"/>
      <c r="AY1728" t="s">
        <v>19132</v>
      </c>
      <c r="BA1728" s="381"/>
      <c r="BB1728" s="139" t="s">
        <v>1446</v>
      </c>
      <c r="BC1728" s="166"/>
      <c r="BD1728" s="166"/>
      <c r="BE1728" s="166"/>
      <c r="BF1728" s="166"/>
      <c r="BG1728" s="166"/>
      <c r="BH1728" s="308"/>
      <c r="BI1728" s="308"/>
      <c r="BJ1728" s="141" t="s">
        <v>26</v>
      </c>
      <c r="BK1728" s="141" t="s">
        <v>26</v>
      </c>
      <c r="BL1728" s="141"/>
      <c r="BM1728" s="141"/>
      <c r="BN1728" s="139" t="s">
        <v>4075</v>
      </c>
      <c r="BQ1728" s="141" t="s">
        <v>15921</v>
      </c>
      <c r="BR1728" s="135" t="s">
        <v>15700</v>
      </c>
      <c r="BT1728" s="135" t="s">
        <v>15358</v>
      </c>
      <c r="BU1728" s="135" t="s">
        <v>15363</v>
      </c>
      <c r="BV1728" s="141" t="s">
        <v>1946</v>
      </c>
      <c r="BW1728" s="135" t="s">
        <v>13280</v>
      </c>
      <c r="BX1728" s="141" t="s">
        <v>12</v>
      </c>
      <c r="BY1728" s="141" t="s">
        <v>15689</v>
      </c>
      <c r="BZ1728" s="141" t="s">
        <v>26</v>
      </c>
      <c r="CA1728" s="141" t="s">
        <v>1848</v>
      </c>
      <c r="CB1728" s="141"/>
      <c r="CC1728" s="141" t="s">
        <v>15682</v>
      </c>
      <c r="CD1728" s="141" t="s">
        <v>15683</v>
      </c>
      <c r="CE1728" s="141" t="s">
        <v>15450</v>
      </c>
      <c r="CF1728" s="141" t="s">
        <v>15451</v>
      </c>
      <c r="CG1728" s="141" t="s">
        <v>4004</v>
      </c>
    </row>
    <row r="1729" spans="1:85" x14ac:dyDescent="0.35">
      <c r="A1729" s="155" t="s">
        <v>8378</v>
      </c>
      <c r="B1729" s="139" t="s">
        <v>4075</v>
      </c>
      <c r="C1729" s="18">
        <v>43138</v>
      </c>
      <c r="D1729" s="144">
        <v>0</v>
      </c>
      <c r="E1729" s="141" t="s">
        <v>2004</v>
      </c>
      <c r="F1729" s="141">
        <v>1</v>
      </c>
      <c r="G1729" s="141" t="s">
        <v>2003</v>
      </c>
      <c r="H1729" s="141">
        <v>2018</v>
      </c>
      <c r="I1729" s="18">
        <v>43138</v>
      </c>
      <c r="J1729" s="144">
        <v>0.40625</v>
      </c>
      <c r="K1729" s="378"/>
      <c r="L1729" s="139" t="s">
        <v>4075</v>
      </c>
      <c r="M1729" s="141" t="s">
        <v>28</v>
      </c>
      <c r="N1729" s="248"/>
      <c r="O1729" s="141" t="s">
        <v>26</v>
      </c>
      <c r="P1729" s="141" t="s">
        <v>26</v>
      </c>
      <c r="Q1729" s="141" t="s">
        <v>8379</v>
      </c>
      <c r="R1729" s="141" t="s">
        <v>8380</v>
      </c>
      <c r="S1729" s="141"/>
      <c r="T1729" s="141"/>
      <c r="U1729" s="141"/>
      <c r="V1729" s="141"/>
      <c r="W1729" s="139" t="s">
        <v>4075</v>
      </c>
      <c r="X1729" s="141" t="s">
        <v>25</v>
      </c>
      <c r="Y1729" s="141" t="s">
        <v>27</v>
      </c>
      <c r="Z1729" s="141"/>
      <c r="AA1729" s="141" t="s">
        <v>34</v>
      </c>
      <c r="AB1729" s="141"/>
      <c r="AC1729" s="139" t="s">
        <v>18049</v>
      </c>
      <c r="AD1729" s="380"/>
      <c r="AE1729" s="139" t="s">
        <v>103</v>
      </c>
      <c r="AF1729" s="139" t="s">
        <v>13079</v>
      </c>
      <c r="AG1729" s="139" t="s">
        <v>103</v>
      </c>
      <c r="AH1729" s="139" t="s">
        <v>1380</v>
      </c>
      <c r="AI1729" s="139" t="s">
        <v>103</v>
      </c>
      <c r="AJ1729" s="139"/>
      <c r="AK1729" s="139" t="s">
        <v>103</v>
      </c>
      <c r="AL1729" s="139" t="s">
        <v>7</v>
      </c>
      <c r="AM1729" s="141"/>
      <c r="AN1729" s="141" t="s">
        <v>8</v>
      </c>
      <c r="AO1729" s="139"/>
      <c r="AP1729" s="139"/>
      <c r="AQ1729" s="139"/>
      <c r="AR1729" s="381"/>
      <c r="AS1729" s="139" t="s">
        <v>4075</v>
      </c>
      <c r="AT1729" s="141" t="s">
        <v>43</v>
      </c>
      <c r="AU1729" s="141">
        <v>348</v>
      </c>
      <c r="AV1729" s="383"/>
      <c r="AW1729" s="385"/>
      <c r="AX1729" s="139"/>
      <c r="AY1729" t="s">
        <v>19133</v>
      </c>
      <c r="BA1729" s="381"/>
      <c r="BB1729" s="139" t="s">
        <v>1446</v>
      </c>
      <c r="BC1729" s="166"/>
      <c r="BD1729" s="166"/>
      <c r="BE1729" s="166"/>
      <c r="BF1729" s="166"/>
      <c r="BG1729" s="166"/>
      <c r="BH1729" s="308"/>
      <c r="BI1729" s="308"/>
      <c r="BJ1729" s="141" t="s">
        <v>26</v>
      </c>
      <c r="BK1729" s="141" t="s">
        <v>26</v>
      </c>
      <c r="BL1729" s="141"/>
      <c r="BM1729" s="141"/>
      <c r="BN1729" s="139" t="s">
        <v>4075</v>
      </c>
      <c r="BQ1729" s="141"/>
      <c r="BV1729" s="141"/>
      <c r="BX1729" s="141"/>
      <c r="BY1729" s="141"/>
      <c r="BZ1729" s="141"/>
      <c r="CA1729" s="141"/>
      <c r="CB1729" s="141"/>
      <c r="CC1729" s="141"/>
      <c r="CD1729" s="141"/>
      <c r="CE1729" s="141"/>
      <c r="CF1729" s="141"/>
      <c r="CG1729" s="141"/>
    </row>
    <row r="1730" spans="1:85" x14ac:dyDescent="0.35">
      <c r="A1730" s="155" t="s">
        <v>8372</v>
      </c>
      <c r="B1730" s="139" t="s">
        <v>4075</v>
      </c>
      <c r="C1730" s="18">
        <v>43140</v>
      </c>
      <c r="D1730" s="144">
        <v>0</v>
      </c>
      <c r="E1730" s="141" t="s">
        <v>2004</v>
      </c>
      <c r="F1730" s="141">
        <v>1</v>
      </c>
      <c r="G1730" s="141" t="s">
        <v>2003</v>
      </c>
      <c r="H1730" s="141">
        <v>2018</v>
      </c>
      <c r="I1730" s="18">
        <v>43140</v>
      </c>
      <c r="J1730" s="144">
        <v>0.78611111111111109</v>
      </c>
      <c r="K1730" s="378"/>
      <c r="L1730" s="139" t="s">
        <v>4075</v>
      </c>
      <c r="M1730" s="141" t="s">
        <v>28</v>
      </c>
      <c r="N1730" s="248"/>
      <c r="O1730" s="141" t="s">
        <v>26</v>
      </c>
      <c r="P1730" s="141" t="s">
        <v>26</v>
      </c>
      <c r="Q1730" s="141" t="s">
        <v>8373</v>
      </c>
      <c r="R1730" s="141" t="s">
        <v>8374</v>
      </c>
      <c r="S1730" s="141"/>
      <c r="T1730" s="141"/>
      <c r="U1730" s="141"/>
      <c r="V1730" s="141"/>
      <c r="W1730" s="139" t="s">
        <v>4075</v>
      </c>
      <c r="X1730" s="141" t="s">
        <v>25</v>
      </c>
      <c r="Y1730" s="141" t="s">
        <v>27</v>
      </c>
      <c r="Z1730" s="141"/>
      <c r="AA1730" s="141" t="s">
        <v>34</v>
      </c>
      <c r="AB1730" s="141"/>
      <c r="AC1730" s="139" t="s">
        <v>18047</v>
      </c>
      <c r="AD1730" s="380"/>
      <c r="AE1730" s="139" t="s">
        <v>102</v>
      </c>
      <c r="AF1730" s="139" t="s">
        <v>13068</v>
      </c>
      <c r="AG1730" s="139" t="s">
        <v>102</v>
      </c>
      <c r="AH1730" s="139" t="s">
        <v>1378</v>
      </c>
      <c r="AI1730" s="139" t="s">
        <v>7</v>
      </c>
      <c r="AJ1730" s="139" t="s">
        <v>7</v>
      </c>
      <c r="AK1730" s="139"/>
      <c r="AL1730" s="139"/>
      <c r="AM1730" s="141"/>
      <c r="AN1730" s="141" t="s">
        <v>8</v>
      </c>
      <c r="AO1730" s="139"/>
      <c r="AP1730" s="139" t="s">
        <v>1563</v>
      </c>
      <c r="AQ1730" s="139"/>
      <c r="AR1730" s="381"/>
      <c r="AS1730" s="139" t="s">
        <v>4075</v>
      </c>
      <c r="AT1730" s="141" t="s">
        <v>43</v>
      </c>
      <c r="AU1730" s="141"/>
      <c r="AV1730" s="383"/>
      <c r="AW1730" s="385"/>
      <c r="AX1730" s="139"/>
      <c r="AY1730" t="s">
        <v>18277</v>
      </c>
      <c r="BA1730" s="381"/>
      <c r="BB1730" s="139" t="s">
        <v>17</v>
      </c>
      <c r="BC1730" s="166"/>
      <c r="BD1730" s="166"/>
      <c r="BE1730" s="166"/>
      <c r="BF1730" s="166"/>
      <c r="BG1730" s="166"/>
      <c r="BH1730" s="308"/>
      <c r="BI1730" s="308"/>
      <c r="BJ1730" s="141" t="s">
        <v>26</v>
      </c>
      <c r="BK1730" s="141" t="s">
        <v>26</v>
      </c>
      <c r="BL1730" s="141"/>
      <c r="BM1730" s="141"/>
      <c r="BN1730" s="139" t="s">
        <v>4075</v>
      </c>
      <c r="BQ1730" s="141"/>
      <c r="BV1730" s="141"/>
      <c r="BX1730" s="141"/>
      <c r="BY1730" s="141"/>
      <c r="BZ1730" s="141"/>
      <c r="CA1730" s="141"/>
      <c r="CB1730" s="141"/>
      <c r="CC1730" s="141"/>
      <c r="CD1730" s="141"/>
      <c r="CE1730" s="141"/>
      <c r="CF1730" s="141"/>
      <c r="CG1730" s="141"/>
    </row>
    <row r="1731" spans="1:85" x14ac:dyDescent="0.35">
      <c r="A1731" s="155" t="s">
        <v>8368</v>
      </c>
      <c r="B1731" s="139" t="s">
        <v>4075</v>
      </c>
      <c r="C1731" s="18">
        <v>43143</v>
      </c>
      <c r="D1731" s="144">
        <v>0.84740740740740739</v>
      </c>
      <c r="E1731" s="141" t="s">
        <v>13283</v>
      </c>
      <c r="F1731" s="141">
        <v>1</v>
      </c>
      <c r="G1731" s="141" t="s">
        <v>2003</v>
      </c>
      <c r="H1731" s="141">
        <v>2018</v>
      </c>
      <c r="I1731" s="18">
        <v>43143</v>
      </c>
      <c r="J1731" s="144">
        <v>0.84027777777777779</v>
      </c>
      <c r="K1731" s="378"/>
      <c r="L1731" s="139" t="s">
        <v>4075</v>
      </c>
      <c r="M1731" s="141" t="s">
        <v>28</v>
      </c>
      <c r="N1731" s="248"/>
      <c r="O1731" s="141" t="s">
        <v>26</v>
      </c>
      <c r="P1731" s="141" t="s">
        <v>26</v>
      </c>
      <c r="Q1731" s="141" t="s">
        <v>8369</v>
      </c>
      <c r="R1731" s="141" t="s">
        <v>8370</v>
      </c>
      <c r="S1731" s="141"/>
      <c r="T1731" s="141"/>
      <c r="U1731" s="141"/>
      <c r="V1731" s="141"/>
      <c r="W1731" s="139" t="s">
        <v>4075</v>
      </c>
      <c r="X1731" s="141" t="s">
        <v>25</v>
      </c>
      <c r="Y1731" s="141" t="s">
        <v>27</v>
      </c>
      <c r="Z1731" s="141"/>
      <c r="AA1731" s="141" t="s">
        <v>34</v>
      </c>
      <c r="AB1731" s="141"/>
      <c r="AC1731" s="139" t="s">
        <v>18047</v>
      </c>
      <c r="AD1731" s="380"/>
      <c r="AE1731" s="139" t="s">
        <v>102</v>
      </c>
      <c r="AF1731" s="139" t="s">
        <v>13068</v>
      </c>
      <c r="AG1731" s="139" t="s">
        <v>102</v>
      </c>
      <c r="AH1731" s="139" t="s">
        <v>1378</v>
      </c>
      <c r="AI1731" s="139" t="s">
        <v>7</v>
      </c>
      <c r="AJ1731" s="139" t="s">
        <v>7</v>
      </c>
      <c r="AK1731" s="139"/>
      <c r="AL1731" s="139"/>
      <c r="AM1731" s="141"/>
      <c r="AN1731" s="141" t="s">
        <v>8</v>
      </c>
      <c r="AO1731" s="139"/>
      <c r="AP1731" s="139" t="s">
        <v>1563</v>
      </c>
      <c r="AQ1731" s="139"/>
      <c r="AR1731" s="381"/>
      <c r="AS1731" s="139" t="s">
        <v>4075</v>
      </c>
      <c r="AT1731" s="141" t="s">
        <v>43</v>
      </c>
      <c r="AU1731" s="141">
        <v>248</v>
      </c>
      <c r="AV1731" s="383"/>
      <c r="AW1731" s="385"/>
      <c r="AX1731" s="139"/>
      <c r="AY1731" t="s">
        <v>18292</v>
      </c>
      <c r="BA1731" s="381"/>
      <c r="BB1731" s="139" t="s">
        <v>1483</v>
      </c>
      <c r="BC1731" s="166"/>
      <c r="BD1731" s="166"/>
      <c r="BE1731" s="166"/>
      <c r="BF1731" s="166"/>
      <c r="BG1731" s="166"/>
      <c r="BH1731" s="308"/>
      <c r="BI1731" s="308"/>
      <c r="BJ1731" s="141" t="s">
        <v>26</v>
      </c>
      <c r="BK1731" s="141" t="s">
        <v>26</v>
      </c>
      <c r="BL1731" s="141"/>
      <c r="BM1731" s="141"/>
      <c r="BN1731" s="139" t="s">
        <v>4075</v>
      </c>
      <c r="BQ1731" s="141"/>
      <c r="BV1731" s="141"/>
      <c r="BX1731" s="141"/>
      <c r="BY1731" s="141"/>
      <c r="BZ1731" s="141"/>
      <c r="CA1731" s="141"/>
      <c r="CB1731" s="141"/>
      <c r="CC1731" s="141"/>
      <c r="CD1731" s="141"/>
      <c r="CE1731" s="141"/>
      <c r="CF1731" s="141"/>
      <c r="CG1731" s="141"/>
    </row>
    <row r="1732" spans="1:85" x14ac:dyDescent="0.35">
      <c r="A1732" s="155" t="s">
        <v>20083</v>
      </c>
      <c r="B1732" s="139" t="s">
        <v>4075</v>
      </c>
      <c r="C1732" s="18">
        <v>43144</v>
      </c>
      <c r="D1732" s="144">
        <v>1.3831018518518519E-2</v>
      </c>
      <c r="E1732" s="141" t="s">
        <v>13283</v>
      </c>
      <c r="F1732" s="141">
        <v>1</v>
      </c>
      <c r="G1732" s="141" t="s">
        <v>2003</v>
      </c>
      <c r="H1732" s="141">
        <v>2018</v>
      </c>
      <c r="I1732" s="18">
        <v>43144</v>
      </c>
      <c r="J1732" s="144">
        <v>1.3194444444444444E-2</v>
      </c>
      <c r="K1732" s="378"/>
      <c r="L1732" s="139" t="s">
        <v>4075</v>
      </c>
      <c r="M1732" s="141" t="s">
        <v>28</v>
      </c>
      <c r="N1732" s="248">
        <v>44266</v>
      </c>
      <c r="O1732" s="141" t="s">
        <v>25</v>
      </c>
      <c r="P1732" s="141"/>
      <c r="Q1732" s="141" t="s">
        <v>20084</v>
      </c>
      <c r="R1732" s="141" t="s">
        <v>1944</v>
      </c>
      <c r="S1732" s="141"/>
      <c r="T1732" s="141" t="s">
        <v>20085</v>
      </c>
      <c r="U1732" s="141"/>
      <c r="V1732" s="141"/>
      <c r="W1732" s="139" t="s">
        <v>4075</v>
      </c>
      <c r="X1732" s="141" t="s">
        <v>25</v>
      </c>
      <c r="Y1732" s="141" t="s">
        <v>27</v>
      </c>
      <c r="Z1732" s="141"/>
      <c r="AA1732" s="141" t="s">
        <v>34</v>
      </c>
      <c r="AB1732" s="141"/>
      <c r="AC1732" s="139" t="s">
        <v>6</v>
      </c>
      <c r="AD1732" s="380"/>
      <c r="AE1732" s="139" t="s">
        <v>4</v>
      </c>
      <c r="AF1732" s="139" t="s">
        <v>13073</v>
      </c>
      <c r="AG1732" s="139" t="s">
        <v>4</v>
      </c>
      <c r="AH1732" s="139" t="s">
        <v>1380</v>
      </c>
      <c r="AI1732" s="139" t="s">
        <v>15678</v>
      </c>
      <c r="AJ1732" s="139"/>
      <c r="AK1732" s="139" t="s">
        <v>15678</v>
      </c>
      <c r="AL1732" s="139" t="s">
        <v>1649</v>
      </c>
      <c r="AM1732" s="141" t="s">
        <v>9</v>
      </c>
      <c r="AN1732" s="141" t="s">
        <v>8</v>
      </c>
      <c r="AO1732" s="139"/>
      <c r="AP1732" s="139" t="s">
        <v>1649</v>
      </c>
      <c r="AQ1732" s="139"/>
      <c r="AR1732" s="381"/>
      <c r="AS1732" s="139" t="s">
        <v>4075</v>
      </c>
      <c r="AT1732" s="141" t="s">
        <v>1404</v>
      </c>
      <c r="AU1732" s="141"/>
      <c r="AV1732" s="383"/>
      <c r="AW1732" s="385"/>
      <c r="AX1732" s="139" t="s">
        <v>82</v>
      </c>
      <c r="AY1732" t="s">
        <v>20086</v>
      </c>
      <c r="BA1732" s="381"/>
      <c r="BB1732" s="139" t="s">
        <v>17</v>
      </c>
      <c r="BC1732" s="166"/>
      <c r="BD1732" s="166"/>
      <c r="BE1732" s="166"/>
      <c r="BF1732" s="166"/>
      <c r="BG1732" s="166"/>
      <c r="BH1732" s="308"/>
      <c r="BI1732" s="308"/>
      <c r="BJ1732" s="141" t="s">
        <v>26</v>
      </c>
      <c r="BK1732" s="141" t="s">
        <v>26</v>
      </c>
      <c r="BL1732" s="141"/>
      <c r="BM1732" s="141"/>
      <c r="BN1732" s="139" t="s">
        <v>4075</v>
      </c>
      <c r="BQ1732" s="141"/>
      <c r="BV1732" s="141"/>
      <c r="BX1732" s="141"/>
      <c r="BY1732" s="141"/>
      <c r="BZ1732" s="141"/>
      <c r="CA1732" s="141"/>
      <c r="CB1732" s="141"/>
      <c r="CC1732" s="141"/>
      <c r="CD1732" s="141"/>
      <c r="CE1732" s="141"/>
      <c r="CF1732" s="141"/>
      <c r="CG1732" s="141"/>
    </row>
    <row r="1733" spans="1:85" x14ac:dyDescent="0.35">
      <c r="A1733" s="155" t="s">
        <v>8367</v>
      </c>
      <c r="B1733" s="139" t="s">
        <v>4075</v>
      </c>
      <c r="C1733" s="18">
        <v>43156</v>
      </c>
      <c r="D1733" s="144">
        <v>0</v>
      </c>
      <c r="E1733" s="141" t="s">
        <v>2741</v>
      </c>
      <c r="F1733" s="141">
        <v>1</v>
      </c>
      <c r="G1733" s="141" t="s">
        <v>2003</v>
      </c>
      <c r="H1733" s="141">
        <v>2018</v>
      </c>
      <c r="I1733" s="18"/>
      <c r="J1733" s="144"/>
      <c r="K1733" s="378"/>
      <c r="L1733" s="139" t="s">
        <v>4075</v>
      </c>
      <c r="M1733" s="141" t="s">
        <v>28</v>
      </c>
      <c r="N1733" s="248"/>
      <c r="O1733" s="141" t="s">
        <v>26</v>
      </c>
      <c r="P1733" s="141" t="s">
        <v>26</v>
      </c>
      <c r="Q1733" s="141"/>
      <c r="R1733" s="141"/>
      <c r="S1733" s="141"/>
      <c r="T1733" s="141"/>
      <c r="U1733" s="141"/>
      <c r="V1733" s="141"/>
      <c r="W1733" s="139" t="s">
        <v>4075</v>
      </c>
      <c r="X1733" s="141" t="s">
        <v>25</v>
      </c>
      <c r="Y1733" s="141" t="s">
        <v>27</v>
      </c>
      <c r="Z1733" s="141"/>
      <c r="AA1733" s="141" t="s">
        <v>34</v>
      </c>
      <c r="AB1733" s="141"/>
      <c r="AC1733" s="139" t="s">
        <v>18050</v>
      </c>
      <c r="AD1733" s="380"/>
      <c r="AE1733" s="139" t="s">
        <v>103</v>
      </c>
      <c r="AF1733" s="139" t="s">
        <v>13079</v>
      </c>
      <c r="AG1733" s="139" t="s">
        <v>103</v>
      </c>
      <c r="AH1733" s="139" t="s">
        <v>1380</v>
      </c>
      <c r="AI1733" s="139" t="s">
        <v>103</v>
      </c>
      <c r="AJ1733" s="139"/>
      <c r="AK1733" s="139" t="s">
        <v>103</v>
      </c>
      <c r="AL1733" s="139" t="s">
        <v>7</v>
      </c>
      <c r="AM1733" s="141"/>
      <c r="AN1733" s="141"/>
      <c r="AO1733" s="139"/>
      <c r="AP1733" s="139"/>
      <c r="AQ1733" s="139"/>
      <c r="AR1733" s="381"/>
      <c r="AS1733" s="139" t="s">
        <v>4075</v>
      </c>
      <c r="AT1733" s="141" t="s">
        <v>44</v>
      </c>
      <c r="AU1733" s="141"/>
      <c r="AV1733" s="383"/>
      <c r="AW1733" s="385"/>
      <c r="AX1733" s="139"/>
      <c r="BA1733" s="381"/>
      <c r="BB1733" s="139" t="s">
        <v>1450</v>
      </c>
      <c r="BC1733" s="166"/>
      <c r="BD1733" s="166"/>
      <c r="BE1733" s="166"/>
      <c r="BF1733" s="166"/>
      <c r="BG1733" s="166"/>
      <c r="BH1733" s="308"/>
      <c r="BI1733" s="308"/>
      <c r="BJ1733" s="141" t="s">
        <v>26</v>
      </c>
      <c r="BK1733" s="141" t="s">
        <v>26</v>
      </c>
      <c r="BL1733" s="141"/>
      <c r="BM1733" s="141"/>
      <c r="BN1733" s="139" t="s">
        <v>4075</v>
      </c>
      <c r="BQ1733" s="141"/>
      <c r="BV1733" s="141"/>
      <c r="BX1733" s="141"/>
      <c r="BY1733" s="141"/>
      <c r="BZ1733" s="141"/>
      <c r="CA1733" s="141"/>
      <c r="CB1733" s="141"/>
      <c r="CC1733" s="141"/>
      <c r="CD1733" s="141"/>
      <c r="CE1733" s="141"/>
      <c r="CF1733" s="141"/>
      <c r="CG1733" s="141"/>
    </row>
    <row r="1734" spans="1:85" x14ac:dyDescent="0.35">
      <c r="A1734" s="155" t="s">
        <v>8365</v>
      </c>
      <c r="B1734" s="139" t="s">
        <v>4075</v>
      </c>
      <c r="C1734" s="18">
        <v>43157</v>
      </c>
      <c r="D1734" s="144">
        <v>0.69019675925925927</v>
      </c>
      <c r="E1734" s="141" t="s">
        <v>2741</v>
      </c>
      <c r="F1734" s="141">
        <v>1</v>
      </c>
      <c r="G1734" s="141" t="s">
        <v>2003</v>
      </c>
      <c r="H1734" s="141">
        <v>2018</v>
      </c>
      <c r="I1734" s="18"/>
      <c r="J1734" s="144"/>
      <c r="K1734" s="378"/>
      <c r="L1734" s="139" t="s">
        <v>4075</v>
      </c>
      <c r="M1734" s="141" t="s">
        <v>28</v>
      </c>
      <c r="N1734" s="248"/>
      <c r="O1734" s="141" t="s">
        <v>26</v>
      </c>
      <c r="P1734" s="141" t="s">
        <v>26</v>
      </c>
      <c r="Q1734" s="141" t="s">
        <v>8366</v>
      </c>
      <c r="R1734" s="141"/>
      <c r="S1734" s="141"/>
      <c r="T1734" s="141"/>
      <c r="U1734" s="141"/>
      <c r="V1734" s="141"/>
      <c r="W1734" s="139" t="s">
        <v>4075</v>
      </c>
      <c r="X1734" s="141" t="s">
        <v>25</v>
      </c>
      <c r="Y1734" s="141" t="s">
        <v>27</v>
      </c>
      <c r="Z1734" s="141"/>
      <c r="AA1734" s="141" t="s">
        <v>34</v>
      </c>
      <c r="AB1734" s="141"/>
      <c r="AC1734" s="139" t="s">
        <v>18047</v>
      </c>
      <c r="AD1734" s="380"/>
      <c r="AE1734" s="139" t="s">
        <v>103</v>
      </c>
      <c r="AF1734" s="139" t="s">
        <v>13079</v>
      </c>
      <c r="AG1734" s="139" t="s">
        <v>103</v>
      </c>
      <c r="AH1734" s="139" t="s">
        <v>1380</v>
      </c>
      <c r="AI1734" s="139" t="s">
        <v>103</v>
      </c>
      <c r="AJ1734" s="139"/>
      <c r="AK1734" s="139" t="s">
        <v>103</v>
      </c>
      <c r="AL1734" s="139" t="s">
        <v>7</v>
      </c>
      <c r="AM1734" s="141"/>
      <c r="AN1734" s="141"/>
      <c r="AO1734" s="139"/>
      <c r="AP1734" s="139"/>
      <c r="AQ1734" s="139"/>
      <c r="AR1734" s="381"/>
      <c r="AS1734" s="139" t="s">
        <v>4075</v>
      </c>
      <c r="AT1734" s="141" t="s">
        <v>43</v>
      </c>
      <c r="AU1734" s="141">
        <v>438</v>
      </c>
      <c r="AV1734" s="383"/>
      <c r="AW1734" s="385"/>
      <c r="AX1734" s="139"/>
      <c r="AY1734" t="s">
        <v>18916</v>
      </c>
      <c r="BA1734" s="381"/>
      <c r="BB1734" s="139" t="s">
        <v>1450</v>
      </c>
      <c r="BC1734" s="166"/>
      <c r="BD1734" s="166"/>
      <c r="BE1734" s="166"/>
      <c r="BF1734" s="166"/>
      <c r="BG1734" s="166"/>
      <c r="BH1734" s="308"/>
      <c r="BI1734" s="308"/>
      <c r="BJ1734" s="141" t="s">
        <v>26</v>
      </c>
      <c r="BK1734" s="141" t="s">
        <v>26</v>
      </c>
      <c r="BL1734" s="141"/>
      <c r="BM1734" s="141"/>
      <c r="BN1734" s="139" t="s">
        <v>4075</v>
      </c>
      <c r="BQ1734" s="141"/>
      <c r="BV1734" s="141"/>
      <c r="BX1734" s="141"/>
      <c r="BY1734" s="141"/>
      <c r="BZ1734" s="141"/>
      <c r="CA1734" s="141"/>
      <c r="CB1734" s="141"/>
      <c r="CC1734" s="141"/>
      <c r="CD1734" s="141"/>
      <c r="CE1734" s="141"/>
      <c r="CF1734" s="141"/>
      <c r="CG1734" s="141"/>
    </row>
    <row r="1735" spans="1:85" x14ac:dyDescent="0.35">
      <c r="A1735" s="155" t="s">
        <v>8361</v>
      </c>
      <c r="B1735" s="139" t="s">
        <v>4075</v>
      </c>
      <c r="C1735" s="18">
        <v>43162</v>
      </c>
      <c r="D1735" s="144">
        <v>0</v>
      </c>
      <c r="E1735" s="141" t="s">
        <v>2741</v>
      </c>
      <c r="F1735" s="141">
        <v>1</v>
      </c>
      <c r="G1735" s="141" t="s">
        <v>1897</v>
      </c>
      <c r="H1735" s="141">
        <v>2018</v>
      </c>
      <c r="I1735" s="18">
        <v>43161</v>
      </c>
      <c r="J1735" s="144">
        <v>0.85902777777777772</v>
      </c>
      <c r="K1735" s="378"/>
      <c r="L1735" s="139" t="s">
        <v>4075</v>
      </c>
      <c r="M1735" s="141" t="s">
        <v>7343</v>
      </c>
      <c r="N1735" s="248"/>
      <c r="O1735" s="141" t="s">
        <v>26</v>
      </c>
      <c r="P1735" s="141" t="s">
        <v>26</v>
      </c>
      <c r="Q1735" s="141" t="s">
        <v>8362</v>
      </c>
      <c r="R1735" s="141" t="s">
        <v>8363</v>
      </c>
      <c r="S1735" s="141"/>
      <c r="T1735" s="141"/>
      <c r="U1735" s="141"/>
      <c r="V1735" s="141" t="s">
        <v>8364</v>
      </c>
      <c r="W1735" s="139" t="s">
        <v>4075</v>
      </c>
      <c r="X1735" s="141" t="s">
        <v>25</v>
      </c>
      <c r="Y1735" s="141" t="s">
        <v>27</v>
      </c>
      <c r="Z1735" s="141"/>
      <c r="AA1735" s="141" t="s">
        <v>34</v>
      </c>
      <c r="AB1735" s="141"/>
      <c r="AC1735" s="139" t="s">
        <v>6</v>
      </c>
      <c r="AD1735" s="380"/>
      <c r="AE1735" s="139" t="s">
        <v>4</v>
      </c>
      <c r="AF1735" s="139" t="s">
        <v>13073</v>
      </c>
      <c r="AG1735" s="139" t="s">
        <v>4</v>
      </c>
      <c r="AH1735" s="139" t="s">
        <v>1380</v>
      </c>
      <c r="AI1735" s="139" t="s">
        <v>4</v>
      </c>
      <c r="AJ1735" s="139"/>
      <c r="AK1735" s="139" t="s">
        <v>15678</v>
      </c>
      <c r="AL1735" s="139" t="s">
        <v>7</v>
      </c>
      <c r="AM1735" s="141"/>
      <c r="AN1735" s="141" t="s">
        <v>8</v>
      </c>
      <c r="AO1735" s="139"/>
      <c r="AP1735" s="139"/>
      <c r="AQ1735" s="139"/>
      <c r="AR1735" s="381"/>
      <c r="AS1735" s="139" t="s">
        <v>4075</v>
      </c>
      <c r="AT1735" s="141" t="s">
        <v>44</v>
      </c>
      <c r="AU1735" s="141">
        <v>330</v>
      </c>
      <c r="AV1735" s="383"/>
      <c r="AW1735" s="385"/>
      <c r="AX1735" s="139"/>
      <c r="AY1735" t="s">
        <v>18583</v>
      </c>
      <c r="BA1735" s="381"/>
      <c r="BB1735" s="139" t="s">
        <v>17</v>
      </c>
      <c r="BC1735" s="166"/>
      <c r="BD1735" s="166"/>
      <c r="BE1735" s="166"/>
      <c r="BF1735" s="166"/>
      <c r="BG1735" s="166"/>
      <c r="BH1735" s="308"/>
      <c r="BI1735" s="308"/>
      <c r="BJ1735" s="141" t="s">
        <v>26</v>
      </c>
      <c r="BK1735" s="141" t="s">
        <v>26</v>
      </c>
      <c r="BL1735" s="141"/>
      <c r="BM1735" s="141"/>
      <c r="BN1735" s="139" t="s">
        <v>4075</v>
      </c>
      <c r="BQ1735" s="141" t="s">
        <v>15922</v>
      </c>
      <c r="BR1735" s="135" t="s">
        <v>15680</v>
      </c>
      <c r="BT1735" s="135" t="s">
        <v>15354</v>
      </c>
      <c r="BU1735" s="135" t="s">
        <v>1867</v>
      </c>
      <c r="BV1735" s="141" t="s">
        <v>13268</v>
      </c>
      <c r="BW1735" s="135" t="s">
        <v>13266</v>
      </c>
      <c r="BX1735" s="141" t="s">
        <v>15689</v>
      </c>
      <c r="BY1735" s="141" t="s">
        <v>12</v>
      </c>
      <c r="BZ1735" s="141" t="s">
        <v>26</v>
      </c>
      <c r="CA1735" s="141" t="s">
        <v>1848</v>
      </c>
      <c r="CB1735" s="141"/>
      <c r="CC1735" s="141" t="s">
        <v>15686</v>
      </c>
      <c r="CD1735" s="141" t="s">
        <v>15687</v>
      </c>
      <c r="CE1735" s="141" t="s">
        <v>15450</v>
      </c>
      <c r="CF1735" s="141" t="s">
        <v>15451</v>
      </c>
      <c r="CG1735" s="141" t="s">
        <v>2116</v>
      </c>
    </row>
    <row r="1736" spans="1:85" x14ac:dyDescent="0.35">
      <c r="A1736" s="155" t="s">
        <v>8358</v>
      </c>
      <c r="B1736" s="139" t="s">
        <v>4075</v>
      </c>
      <c r="C1736" s="18">
        <v>43164</v>
      </c>
      <c r="D1736" s="144">
        <v>0</v>
      </c>
      <c r="E1736" s="141" t="s">
        <v>2891</v>
      </c>
      <c r="F1736" s="141">
        <v>1</v>
      </c>
      <c r="G1736" s="141" t="s">
        <v>1897</v>
      </c>
      <c r="H1736" s="141">
        <v>2018</v>
      </c>
      <c r="I1736" s="18">
        <v>43164</v>
      </c>
      <c r="J1736" s="144">
        <v>0.6743055555555556</v>
      </c>
      <c r="K1736" s="378"/>
      <c r="L1736" s="139" t="s">
        <v>4075</v>
      </c>
      <c r="M1736" s="141" t="s">
        <v>28</v>
      </c>
      <c r="N1736" s="248"/>
      <c r="O1736" s="141" t="s">
        <v>26</v>
      </c>
      <c r="P1736" s="141" t="s">
        <v>26</v>
      </c>
      <c r="Q1736" s="141" t="s">
        <v>8359</v>
      </c>
      <c r="R1736" s="141" t="s">
        <v>8360</v>
      </c>
      <c r="S1736" s="141"/>
      <c r="T1736" s="141"/>
      <c r="U1736" s="141"/>
      <c r="V1736" s="141"/>
      <c r="W1736" s="139" t="s">
        <v>4075</v>
      </c>
      <c r="X1736" s="141" t="s">
        <v>25</v>
      </c>
      <c r="Y1736" s="141" t="s">
        <v>27</v>
      </c>
      <c r="Z1736" s="141"/>
      <c r="AA1736" s="141" t="s">
        <v>34</v>
      </c>
      <c r="AB1736" s="141"/>
      <c r="AC1736" s="139" t="s">
        <v>18050</v>
      </c>
      <c r="AD1736" s="380"/>
      <c r="AE1736" s="139" t="s">
        <v>6</v>
      </c>
      <c r="AF1736" s="139" t="s">
        <v>13087</v>
      </c>
      <c r="AG1736" s="139" t="s">
        <v>6</v>
      </c>
      <c r="AH1736" s="139" t="s">
        <v>13</v>
      </c>
      <c r="AI1736" s="139" t="s">
        <v>6</v>
      </c>
      <c r="AJ1736" s="139"/>
      <c r="AK1736" s="139"/>
      <c r="AL1736" s="139"/>
      <c r="AM1736" s="141"/>
      <c r="AN1736" s="141" t="s">
        <v>8</v>
      </c>
      <c r="AO1736" s="139"/>
      <c r="AP1736" s="139"/>
      <c r="AQ1736" s="139"/>
      <c r="AR1736" s="381"/>
      <c r="AS1736" s="139" t="s">
        <v>4075</v>
      </c>
      <c r="AT1736" s="141" t="s">
        <v>43</v>
      </c>
      <c r="AU1736" s="141"/>
      <c r="AV1736" s="383"/>
      <c r="AW1736" s="385"/>
      <c r="AX1736" s="139"/>
      <c r="AY1736" t="s">
        <v>19134</v>
      </c>
      <c r="BA1736" s="381"/>
      <c r="BB1736" s="139" t="s">
        <v>1444</v>
      </c>
      <c r="BC1736" s="166"/>
      <c r="BD1736" s="166"/>
      <c r="BE1736" s="166"/>
      <c r="BF1736" s="166"/>
      <c r="BG1736" s="166"/>
      <c r="BH1736" s="308"/>
      <c r="BI1736" s="308"/>
      <c r="BJ1736" s="141" t="s">
        <v>26</v>
      </c>
      <c r="BK1736" s="141" t="s">
        <v>26</v>
      </c>
      <c r="BL1736" s="141"/>
      <c r="BM1736" s="141"/>
      <c r="BN1736" s="139" t="s">
        <v>4075</v>
      </c>
      <c r="BQ1736" s="141"/>
      <c r="BV1736" s="141"/>
      <c r="BX1736" s="141"/>
      <c r="BY1736" s="141"/>
      <c r="BZ1736" s="141"/>
      <c r="CA1736" s="141"/>
      <c r="CB1736" s="141"/>
      <c r="CC1736" s="141"/>
      <c r="CD1736" s="141"/>
      <c r="CE1736" s="141"/>
      <c r="CF1736" s="141"/>
      <c r="CG1736" s="141"/>
    </row>
    <row r="1737" spans="1:85" x14ac:dyDescent="0.35">
      <c r="A1737" s="155" t="s">
        <v>8355</v>
      </c>
      <c r="B1737" s="139" t="s">
        <v>4075</v>
      </c>
      <c r="C1737" s="18">
        <v>43165</v>
      </c>
      <c r="D1737" s="144">
        <v>0</v>
      </c>
      <c r="E1737" s="141" t="s">
        <v>2891</v>
      </c>
      <c r="F1737" s="141">
        <v>1</v>
      </c>
      <c r="G1737" s="141" t="s">
        <v>1897</v>
      </c>
      <c r="H1737" s="141">
        <v>2018</v>
      </c>
      <c r="I1737" s="18">
        <v>43165</v>
      </c>
      <c r="J1737" s="144">
        <v>0.74791666666666667</v>
      </c>
      <c r="K1737" s="378"/>
      <c r="L1737" s="139" t="s">
        <v>4075</v>
      </c>
      <c r="M1737" s="141" t="s">
        <v>28</v>
      </c>
      <c r="N1737" s="248"/>
      <c r="O1737" s="141" t="s">
        <v>26</v>
      </c>
      <c r="P1737" s="141" t="s">
        <v>26</v>
      </c>
      <c r="Q1737" s="141" t="s">
        <v>8356</v>
      </c>
      <c r="R1737" s="141" t="s">
        <v>8357</v>
      </c>
      <c r="S1737" s="141"/>
      <c r="T1737" s="141"/>
      <c r="U1737" s="141"/>
      <c r="V1737" s="141"/>
      <c r="W1737" s="139" t="s">
        <v>4075</v>
      </c>
      <c r="X1737" s="141" t="s">
        <v>25</v>
      </c>
      <c r="Y1737" s="141" t="s">
        <v>27</v>
      </c>
      <c r="Z1737" s="141"/>
      <c r="AA1737" s="141" t="s">
        <v>34</v>
      </c>
      <c r="AB1737" s="141"/>
      <c r="AC1737" s="139" t="s">
        <v>18047</v>
      </c>
      <c r="AD1737" s="380"/>
      <c r="AE1737" s="139" t="s">
        <v>102</v>
      </c>
      <c r="AF1737" s="139" t="s">
        <v>13068</v>
      </c>
      <c r="AG1737" s="139" t="s">
        <v>102</v>
      </c>
      <c r="AH1737" s="139" t="s">
        <v>1378</v>
      </c>
      <c r="AI1737" s="139" t="s">
        <v>7</v>
      </c>
      <c r="AJ1737" s="139" t="s">
        <v>7</v>
      </c>
      <c r="AK1737" s="139"/>
      <c r="AL1737" s="139"/>
      <c r="AM1737" s="141"/>
      <c r="AN1737" s="141" t="s">
        <v>8</v>
      </c>
      <c r="AO1737" s="139"/>
      <c r="AP1737" s="139" t="s">
        <v>1563</v>
      </c>
      <c r="AQ1737" s="139"/>
      <c r="AR1737" s="381"/>
      <c r="AS1737" s="139" t="s">
        <v>4075</v>
      </c>
      <c r="AT1737" s="141" t="s">
        <v>44</v>
      </c>
      <c r="AU1737" s="141">
        <v>305</v>
      </c>
      <c r="AV1737" s="383"/>
      <c r="AW1737" s="385"/>
      <c r="AX1737" s="139"/>
      <c r="AY1737" t="s">
        <v>18377</v>
      </c>
      <c r="BA1737" s="381"/>
      <c r="BB1737" s="139" t="s">
        <v>1452</v>
      </c>
      <c r="BC1737" s="166"/>
      <c r="BD1737" s="166"/>
      <c r="BE1737" s="166"/>
      <c r="BF1737" s="166"/>
      <c r="BG1737" s="166"/>
      <c r="BH1737" s="308"/>
      <c r="BI1737" s="308"/>
      <c r="BJ1737" s="141" t="s">
        <v>26</v>
      </c>
      <c r="BK1737" s="141" t="s">
        <v>26</v>
      </c>
      <c r="BL1737" s="141"/>
      <c r="BM1737" s="141"/>
      <c r="BN1737" s="139" t="s">
        <v>4075</v>
      </c>
      <c r="BQ1737" s="141"/>
      <c r="BV1737" s="141"/>
      <c r="BX1737" s="141"/>
      <c r="BY1737" s="141"/>
      <c r="BZ1737" s="141"/>
      <c r="CA1737" s="141"/>
      <c r="CB1737" s="141"/>
      <c r="CC1737" s="141"/>
      <c r="CD1737" s="141"/>
      <c r="CE1737" s="141"/>
      <c r="CF1737" s="141"/>
      <c r="CG1737" s="141"/>
    </row>
    <row r="1738" spans="1:85" x14ac:dyDescent="0.35">
      <c r="A1738" s="155" t="s">
        <v>8352</v>
      </c>
      <c r="B1738" s="139" t="s">
        <v>4075</v>
      </c>
      <c r="C1738" s="18">
        <v>43169</v>
      </c>
      <c r="D1738" s="144">
        <v>0</v>
      </c>
      <c r="E1738" s="141" t="s">
        <v>2891</v>
      </c>
      <c r="F1738" s="141">
        <v>1</v>
      </c>
      <c r="G1738" s="141" t="s">
        <v>1897</v>
      </c>
      <c r="H1738" s="141">
        <v>2018</v>
      </c>
      <c r="I1738" s="18">
        <v>43169</v>
      </c>
      <c r="J1738" s="144">
        <v>0.63611111111111107</v>
      </c>
      <c r="K1738" s="378"/>
      <c r="L1738" s="139" t="s">
        <v>4075</v>
      </c>
      <c r="M1738" s="141" t="s">
        <v>28</v>
      </c>
      <c r="N1738" s="248"/>
      <c r="O1738" s="141" t="s">
        <v>26</v>
      </c>
      <c r="P1738" s="141" t="s">
        <v>26</v>
      </c>
      <c r="Q1738" s="141" t="s">
        <v>8353</v>
      </c>
      <c r="R1738" s="141" t="s">
        <v>8354</v>
      </c>
      <c r="S1738" s="141"/>
      <c r="T1738" s="141"/>
      <c r="U1738" s="141"/>
      <c r="V1738" s="141"/>
      <c r="W1738" s="139" t="s">
        <v>4075</v>
      </c>
      <c r="X1738" s="141" t="s">
        <v>25</v>
      </c>
      <c r="Y1738" s="141" t="s">
        <v>27</v>
      </c>
      <c r="Z1738" s="141"/>
      <c r="AA1738" s="141" t="s">
        <v>34</v>
      </c>
      <c r="AB1738" s="141"/>
      <c r="AC1738" s="139" t="s">
        <v>18049</v>
      </c>
      <c r="AD1738" s="380"/>
      <c r="AE1738" s="139" t="s">
        <v>105</v>
      </c>
      <c r="AF1738" s="139" t="s">
        <v>13076</v>
      </c>
      <c r="AG1738" s="139" t="s">
        <v>1518</v>
      </c>
      <c r="AH1738" s="139" t="s">
        <v>1380</v>
      </c>
      <c r="AI1738" s="139" t="s">
        <v>1518</v>
      </c>
      <c r="AJ1738" s="139"/>
      <c r="AK1738" s="139" t="s">
        <v>1518</v>
      </c>
      <c r="AL1738" s="139" t="s">
        <v>100</v>
      </c>
      <c r="AM1738" s="141"/>
      <c r="AN1738" s="141" t="s">
        <v>8</v>
      </c>
      <c r="AO1738" s="139"/>
      <c r="AP1738" s="139"/>
      <c r="AQ1738" s="139"/>
      <c r="AR1738" s="381"/>
      <c r="AS1738" s="139" t="s">
        <v>4075</v>
      </c>
      <c r="AT1738" s="141" t="s">
        <v>44</v>
      </c>
      <c r="AU1738" s="141"/>
      <c r="AV1738" s="383"/>
      <c r="AW1738" s="385"/>
      <c r="AX1738" s="139"/>
      <c r="AY1738" t="s">
        <v>19135</v>
      </c>
      <c r="BA1738" s="381"/>
      <c r="BB1738" s="139" t="s">
        <v>17</v>
      </c>
      <c r="BC1738" s="166"/>
      <c r="BD1738" s="166"/>
      <c r="BE1738" s="166"/>
      <c r="BF1738" s="166"/>
      <c r="BG1738" s="166"/>
      <c r="BH1738" s="308"/>
      <c r="BI1738" s="308"/>
      <c r="BJ1738" s="141" t="s">
        <v>26</v>
      </c>
      <c r="BK1738" s="141" t="s">
        <v>26</v>
      </c>
      <c r="BL1738" s="141"/>
      <c r="BM1738" s="141"/>
      <c r="BN1738" s="139" t="s">
        <v>4075</v>
      </c>
      <c r="BQ1738" s="141"/>
      <c r="BV1738" s="141"/>
      <c r="BX1738" s="141"/>
      <c r="BY1738" s="141"/>
      <c r="BZ1738" s="141"/>
      <c r="CA1738" s="141"/>
      <c r="CB1738" s="141"/>
      <c r="CC1738" s="141"/>
      <c r="CD1738" s="141"/>
      <c r="CE1738" s="141"/>
      <c r="CF1738" s="141"/>
      <c r="CG1738" s="141"/>
    </row>
    <row r="1739" spans="1:85" x14ac:dyDescent="0.35">
      <c r="A1739" s="155" t="s">
        <v>8349</v>
      </c>
      <c r="B1739" s="139" t="s">
        <v>4075</v>
      </c>
      <c r="C1739" s="18">
        <v>43171</v>
      </c>
      <c r="D1739" s="144">
        <v>0</v>
      </c>
      <c r="E1739" s="141" t="s">
        <v>3336</v>
      </c>
      <c r="F1739" s="141">
        <v>1</v>
      </c>
      <c r="G1739" s="141" t="s">
        <v>1897</v>
      </c>
      <c r="H1739" s="141">
        <v>2018</v>
      </c>
      <c r="I1739" s="18">
        <v>43171</v>
      </c>
      <c r="J1739" s="144">
        <v>9.4444444444444442E-2</v>
      </c>
      <c r="K1739" s="378"/>
      <c r="L1739" s="139" t="s">
        <v>4075</v>
      </c>
      <c r="M1739" s="141" t="s">
        <v>28</v>
      </c>
      <c r="N1739" s="248"/>
      <c r="O1739" s="141" t="s">
        <v>26</v>
      </c>
      <c r="P1739" s="141" t="s">
        <v>26</v>
      </c>
      <c r="Q1739" s="141" t="s">
        <v>8350</v>
      </c>
      <c r="R1739" s="141" t="s">
        <v>8351</v>
      </c>
      <c r="S1739" s="141"/>
      <c r="T1739" s="141"/>
      <c r="U1739" s="141"/>
      <c r="V1739" s="141"/>
      <c r="W1739" s="139" t="s">
        <v>4075</v>
      </c>
      <c r="X1739" s="141" t="s">
        <v>25</v>
      </c>
      <c r="Y1739" s="141" t="s">
        <v>27</v>
      </c>
      <c r="Z1739" s="141"/>
      <c r="AA1739" s="141" t="s">
        <v>34</v>
      </c>
      <c r="AB1739" s="141"/>
      <c r="AC1739" s="139" t="s">
        <v>18069</v>
      </c>
      <c r="AD1739" s="380"/>
      <c r="AE1739" s="139" t="s">
        <v>102</v>
      </c>
      <c r="AF1739" s="139" t="s">
        <v>13071</v>
      </c>
      <c r="AG1739" s="139" t="s">
        <v>102</v>
      </c>
      <c r="AH1739" s="139" t="s">
        <v>1378</v>
      </c>
      <c r="AI1739" s="139" t="s">
        <v>13</v>
      </c>
      <c r="AJ1739" s="139" t="s">
        <v>1500</v>
      </c>
      <c r="AK1739" s="139"/>
      <c r="AL1739" s="139"/>
      <c r="AM1739" s="141"/>
      <c r="AN1739" s="141" t="s">
        <v>8</v>
      </c>
      <c r="AO1739" s="139"/>
      <c r="AP1739" s="139" t="s">
        <v>1500</v>
      </c>
      <c r="AQ1739" s="139" t="s">
        <v>1500</v>
      </c>
      <c r="AR1739" s="381"/>
      <c r="AS1739" s="139" t="s">
        <v>4075</v>
      </c>
      <c r="AT1739" s="141" t="s">
        <v>44</v>
      </c>
      <c r="AU1739" s="141"/>
      <c r="AV1739" s="383"/>
      <c r="AW1739" s="385"/>
      <c r="AX1739" s="139"/>
      <c r="AY1739" t="s">
        <v>19136</v>
      </c>
      <c r="BA1739" s="381"/>
      <c r="BB1739" s="139" t="s">
        <v>1444</v>
      </c>
      <c r="BC1739" s="166"/>
      <c r="BD1739" s="166"/>
      <c r="BE1739" s="166"/>
      <c r="BF1739" s="166"/>
      <c r="BG1739" s="166"/>
      <c r="BH1739" s="308"/>
      <c r="BI1739" s="308"/>
      <c r="BJ1739" s="141" t="s">
        <v>26</v>
      </c>
      <c r="BK1739" s="141" t="s">
        <v>26</v>
      </c>
      <c r="BL1739" s="141"/>
      <c r="BM1739" s="141"/>
      <c r="BN1739" s="139" t="s">
        <v>4075</v>
      </c>
      <c r="BQ1739" s="141"/>
      <c r="BV1739" s="141"/>
      <c r="BX1739" s="141"/>
      <c r="BY1739" s="141"/>
      <c r="BZ1739" s="141"/>
      <c r="CA1739" s="141"/>
      <c r="CB1739" s="141"/>
      <c r="CC1739" s="141"/>
      <c r="CD1739" s="141"/>
      <c r="CE1739" s="141"/>
      <c r="CF1739" s="141"/>
      <c r="CG1739" s="141"/>
    </row>
    <row r="1740" spans="1:85" x14ac:dyDescent="0.35">
      <c r="A1740" s="155" t="s">
        <v>8345</v>
      </c>
      <c r="B1740" s="139" t="s">
        <v>4075</v>
      </c>
      <c r="C1740" s="18">
        <v>43185</v>
      </c>
      <c r="D1740" s="144">
        <v>0</v>
      </c>
      <c r="E1740" s="141" t="s">
        <v>3122</v>
      </c>
      <c r="F1740" s="141">
        <v>1</v>
      </c>
      <c r="G1740" s="141" t="s">
        <v>1897</v>
      </c>
      <c r="H1740" s="141">
        <v>2018</v>
      </c>
      <c r="I1740" s="18">
        <v>43185</v>
      </c>
      <c r="J1740" s="144">
        <v>0.70833333333333337</v>
      </c>
      <c r="K1740" s="378"/>
      <c r="L1740" s="139" t="s">
        <v>4075</v>
      </c>
      <c r="M1740" s="141" t="s">
        <v>28</v>
      </c>
      <c r="N1740" s="248"/>
      <c r="O1740" s="141" t="s">
        <v>26</v>
      </c>
      <c r="P1740" s="141" t="s">
        <v>26</v>
      </c>
      <c r="Q1740" s="141" t="s">
        <v>8346</v>
      </c>
      <c r="R1740" s="141" t="s">
        <v>8347</v>
      </c>
      <c r="S1740" s="141"/>
      <c r="T1740" s="141"/>
      <c r="U1740" s="141"/>
      <c r="V1740" s="141"/>
      <c r="W1740" s="139" t="s">
        <v>4075</v>
      </c>
      <c r="X1740" s="141" t="s">
        <v>25</v>
      </c>
      <c r="Y1740" s="141" t="s">
        <v>27</v>
      </c>
      <c r="Z1740" s="141"/>
      <c r="AA1740" s="141" t="s">
        <v>34</v>
      </c>
      <c r="AB1740" s="141"/>
      <c r="AC1740" s="139" t="s">
        <v>18050</v>
      </c>
      <c r="AD1740" s="380"/>
      <c r="AE1740" s="139" t="s">
        <v>4</v>
      </c>
      <c r="AF1740" s="139" t="s">
        <v>13073</v>
      </c>
      <c r="AG1740" s="139" t="s">
        <v>4</v>
      </c>
      <c r="AH1740" s="139" t="s">
        <v>1380</v>
      </c>
      <c r="AI1740" s="139" t="s">
        <v>4</v>
      </c>
      <c r="AJ1740" s="139"/>
      <c r="AK1740" s="139" t="s">
        <v>15678</v>
      </c>
      <c r="AL1740" s="139" t="s">
        <v>7</v>
      </c>
      <c r="AM1740" s="141"/>
      <c r="AN1740" s="141" t="s">
        <v>8</v>
      </c>
      <c r="AO1740" s="139"/>
      <c r="AP1740" s="139"/>
      <c r="AQ1740" s="139"/>
      <c r="AR1740" s="381"/>
      <c r="AS1740" s="139" t="s">
        <v>4075</v>
      </c>
      <c r="AT1740" s="141" t="s">
        <v>44</v>
      </c>
      <c r="AU1740" s="141">
        <v>175</v>
      </c>
      <c r="AV1740" s="383"/>
      <c r="AW1740" s="385"/>
      <c r="AX1740" s="139"/>
      <c r="AY1740" t="s">
        <v>18249</v>
      </c>
      <c r="BA1740" s="381"/>
      <c r="BB1740" s="139" t="s">
        <v>1451</v>
      </c>
      <c r="BC1740" s="166"/>
      <c r="BD1740" s="166"/>
      <c r="BE1740" s="166"/>
      <c r="BF1740" s="166"/>
      <c r="BG1740" s="166"/>
      <c r="BH1740" s="308"/>
      <c r="BI1740" s="308"/>
      <c r="BJ1740" s="141" t="s">
        <v>26</v>
      </c>
      <c r="BK1740" s="141" t="s">
        <v>26</v>
      </c>
      <c r="BL1740" s="141"/>
      <c r="BM1740" s="141"/>
      <c r="BN1740" s="139" t="s">
        <v>4075</v>
      </c>
      <c r="BQ1740" s="141" t="s">
        <v>15923</v>
      </c>
      <c r="BR1740" s="135" t="s">
        <v>15700</v>
      </c>
      <c r="BT1740" s="135" t="s">
        <v>15424</v>
      </c>
      <c r="BU1740" s="135" t="s">
        <v>13278</v>
      </c>
      <c r="BV1740" s="141" t="s">
        <v>3829</v>
      </c>
      <c r="BW1740" s="135" t="s">
        <v>13266</v>
      </c>
      <c r="BX1740" s="141" t="s">
        <v>15689</v>
      </c>
      <c r="BY1740" s="141" t="s">
        <v>12</v>
      </c>
      <c r="BZ1740" s="141" t="s">
        <v>26</v>
      </c>
      <c r="CA1740" s="141" t="s">
        <v>1848</v>
      </c>
      <c r="CB1740" s="141"/>
      <c r="CC1740" s="141" t="s">
        <v>15720</v>
      </c>
      <c r="CD1740" s="141" t="s">
        <v>34</v>
      </c>
      <c r="CE1740" s="141" t="s">
        <v>15450</v>
      </c>
      <c r="CF1740" s="141" t="s">
        <v>15451</v>
      </c>
      <c r="CG1740" s="141" t="s">
        <v>2003</v>
      </c>
    </row>
    <row r="1741" spans="1:85" x14ac:dyDescent="0.35">
      <c r="A1741" s="155" t="s">
        <v>8342</v>
      </c>
      <c r="B1741" s="139" t="s">
        <v>4075</v>
      </c>
      <c r="C1741" s="18">
        <v>43192</v>
      </c>
      <c r="D1741" s="144">
        <v>0</v>
      </c>
      <c r="E1741" s="141" t="s">
        <v>13285</v>
      </c>
      <c r="F1741" s="141">
        <v>2</v>
      </c>
      <c r="G1741" s="141" t="s">
        <v>2116</v>
      </c>
      <c r="H1741" s="141">
        <v>2018</v>
      </c>
      <c r="I1741" s="18">
        <v>43192</v>
      </c>
      <c r="J1741" s="144">
        <v>0.47361111111111109</v>
      </c>
      <c r="K1741" s="378"/>
      <c r="L1741" s="139" t="s">
        <v>4075</v>
      </c>
      <c r="M1741" s="141" t="s">
        <v>28</v>
      </c>
      <c r="N1741" s="248"/>
      <c r="O1741" s="141" t="s">
        <v>26</v>
      </c>
      <c r="P1741" s="141" t="s">
        <v>26</v>
      </c>
      <c r="Q1741" s="141" t="s">
        <v>8343</v>
      </c>
      <c r="R1741" s="141" t="s">
        <v>8344</v>
      </c>
      <c r="S1741" s="141"/>
      <c r="T1741" s="141"/>
      <c r="U1741" s="141"/>
      <c r="V1741" s="141"/>
      <c r="W1741" s="139" t="s">
        <v>4075</v>
      </c>
      <c r="X1741" s="141" t="s">
        <v>25</v>
      </c>
      <c r="Y1741" s="141" t="s">
        <v>27</v>
      </c>
      <c r="Z1741" s="141"/>
      <c r="AA1741" s="141" t="s">
        <v>34</v>
      </c>
      <c r="AB1741" s="141"/>
      <c r="AC1741" s="139" t="s">
        <v>18047</v>
      </c>
      <c r="AD1741" s="380"/>
      <c r="AE1741" s="139" t="s">
        <v>4</v>
      </c>
      <c r="AF1741" s="139" t="s">
        <v>13073</v>
      </c>
      <c r="AG1741" s="139" t="s">
        <v>4</v>
      </c>
      <c r="AH1741" s="139" t="s">
        <v>1380</v>
      </c>
      <c r="AI1741" s="139" t="s">
        <v>4</v>
      </c>
      <c r="AJ1741" s="139"/>
      <c r="AK1741" s="139" t="s">
        <v>15678</v>
      </c>
      <c r="AL1741" s="139" t="s">
        <v>7</v>
      </c>
      <c r="AM1741" s="141"/>
      <c r="AN1741" s="141" t="s">
        <v>8</v>
      </c>
      <c r="AO1741" s="139"/>
      <c r="AP1741" s="139"/>
      <c r="AQ1741" s="139"/>
      <c r="AR1741" s="381"/>
      <c r="AS1741" s="139" t="s">
        <v>4075</v>
      </c>
      <c r="AT1741" s="141" t="s">
        <v>43</v>
      </c>
      <c r="AU1741" s="141"/>
      <c r="AV1741" s="383"/>
      <c r="AW1741" s="385"/>
      <c r="AX1741" s="139"/>
      <c r="AY1741" t="s">
        <v>18687</v>
      </c>
      <c r="BA1741" s="381"/>
      <c r="BB1741" s="139" t="s">
        <v>17</v>
      </c>
      <c r="BC1741" s="166"/>
      <c r="BD1741" s="166"/>
      <c r="BE1741" s="166"/>
      <c r="BF1741" s="166"/>
      <c r="BG1741" s="166"/>
      <c r="BH1741" s="308"/>
      <c r="BI1741" s="308"/>
      <c r="BJ1741" s="141" t="s">
        <v>26</v>
      </c>
      <c r="BK1741" s="141" t="s">
        <v>26</v>
      </c>
      <c r="BL1741" s="141"/>
      <c r="BM1741" s="141"/>
      <c r="BN1741" s="139" t="s">
        <v>4075</v>
      </c>
      <c r="BQ1741" s="141" t="s">
        <v>15924</v>
      </c>
      <c r="BR1741" s="135" t="s">
        <v>15680</v>
      </c>
      <c r="BT1741" s="135" t="s">
        <v>15357</v>
      </c>
      <c r="BU1741" s="135" t="s">
        <v>3557</v>
      </c>
      <c r="BV1741" s="141" t="s">
        <v>3013</v>
      </c>
      <c r="BW1741" s="135" t="s">
        <v>13274</v>
      </c>
      <c r="BX1741" s="141" t="s">
        <v>15681</v>
      </c>
      <c r="BY1741" s="141" t="s">
        <v>12</v>
      </c>
      <c r="BZ1741" s="141" t="s">
        <v>26</v>
      </c>
      <c r="CA1741" s="141" t="s">
        <v>1848</v>
      </c>
      <c r="CB1741" s="141"/>
      <c r="CC1741" s="141" t="s">
        <v>15686</v>
      </c>
      <c r="CD1741" s="141" t="s">
        <v>15683</v>
      </c>
      <c r="CE1741" s="141" t="s">
        <v>15450</v>
      </c>
      <c r="CF1741" s="141" t="s">
        <v>15451</v>
      </c>
      <c r="CG1741" s="141" t="s">
        <v>4004</v>
      </c>
    </row>
    <row r="1742" spans="1:85" x14ac:dyDescent="0.35">
      <c r="A1742" s="155" t="s">
        <v>8340</v>
      </c>
      <c r="B1742" s="139" t="s">
        <v>4075</v>
      </c>
      <c r="C1742" s="18">
        <v>43193</v>
      </c>
      <c r="D1742" s="144">
        <v>0</v>
      </c>
      <c r="E1742" s="141" t="s">
        <v>13285</v>
      </c>
      <c r="F1742" s="141">
        <v>2</v>
      </c>
      <c r="G1742" s="141" t="s">
        <v>2116</v>
      </c>
      <c r="H1742" s="141">
        <v>2018</v>
      </c>
      <c r="I1742" s="18"/>
      <c r="J1742" s="144"/>
      <c r="K1742" s="378"/>
      <c r="L1742" s="139" t="s">
        <v>4075</v>
      </c>
      <c r="M1742" s="141" t="s">
        <v>28</v>
      </c>
      <c r="N1742" s="248"/>
      <c r="O1742" s="141" t="s">
        <v>26</v>
      </c>
      <c r="P1742" s="141" t="s">
        <v>26</v>
      </c>
      <c r="Q1742" s="141" t="s">
        <v>8341</v>
      </c>
      <c r="R1742" s="141"/>
      <c r="S1742" s="141"/>
      <c r="T1742" s="141"/>
      <c r="U1742" s="141"/>
      <c r="V1742" s="141"/>
      <c r="W1742" s="139" t="s">
        <v>4075</v>
      </c>
      <c r="X1742" s="141" t="s">
        <v>25</v>
      </c>
      <c r="Y1742" s="141" t="s">
        <v>27</v>
      </c>
      <c r="Z1742" s="141"/>
      <c r="AA1742" s="141" t="s">
        <v>34</v>
      </c>
      <c r="AB1742" s="141"/>
      <c r="AC1742" s="139" t="s">
        <v>18050</v>
      </c>
      <c r="AD1742" s="380"/>
      <c r="AE1742" s="139" t="s">
        <v>4</v>
      </c>
      <c r="AF1742" s="139" t="s">
        <v>13073</v>
      </c>
      <c r="AG1742" s="139" t="s">
        <v>4</v>
      </c>
      <c r="AH1742" s="139" t="s">
        <v>1380</v>
      </c>
      <c r="AI1742" s="139" t="s">
        <v>4</v>
      </c>
      <c r="AJ1742" s="139"/>
      <c r="AK1742" s="139" t="s">
        <v>15678</v>
      </c>
      <c r="AL1742" s="139" t="s">
        <v>7</v>
      </c>
      <c r="AM1742" s="141"/>
      <c r="AN1742" s="141"/>
      <c r="AO1742" s="139"/>
      <c r="AP1742" s="139"/>
      <c r="AQ1742" s="139"/>
      <c r="AR1742" s="381"/>
      <c r="AS1742" s="139" t="s">
        <v>4075</v>
      </c>
      <c r="AT1742" s="141" t="s">
        <v>44</v>
      </c>
      <c r="AU1742" s="141"/>
      <c r="AV1742" s="383"/>
      <c r="AW1742" s="385"/>
      <c r="AX1742" s="139"/>
      <c r="AY1742" t="s">
        <v>19057</v>
      </c>
      <c r="BA1742" s="381"/>
      <c r="BB1742" s="139" t="s">
        <v>1450</v>
      </c>
      <c r="BC1742" s="166"/>
      <c r="BD1742" s="166"/>
      <c r="BE1742" s="166"/>
      <c r="BF1742" s="166"/>
      <c r="BG1742" s="166"/>
      <c r="BH1742" s="308"/>
      <c r="BI1742" s="308"/>
      <c r="BJ1742" s="141" t="s">
        <v>26</v>
      </c>
      <c r="BK1742" s="141" t="s">
        <v>26</v>
      </c>
      <c r="BL1742" s="141"/>
      <c r="BM1742" s="141"/>
      <c r="BN1742" s="139" t="s">
        <v>4075</v>
      </c>
      <c r="BQ1742" s="141"/>
      <c r="BV1742" s="141"/>
      <c r="BX1742" s="141"/>
      <c r="BY1742" s="141"/>
      <c r="BZ1742" s="141"/>
      <c r="CA1742" s="141"/>
      <c r="CB1742" s="141"/>
      <c r="CC1742" s="141"/>
      <c r="CD1742" s="141"/>
      <c r="CE1742" s="141"/>
      <c r="CF1742" s="141"/>
      <c r="CG1742" s="141"/>
    </row>
    <row r="1743" spans="1:85" x14ac:dyDescent="0.35">
      <c r="A1743" s="155" t="s">
        <v>19878</v>
      </c>
      <c r="B1743" s="139" t="s">
        <v>4075</v>
      </c>
      <c r="C1743" s="18">
        <v>43195</v>
      </c>
      <c r="D1743" s="144">
        <v>0.71109953703703699</v>
      </c>
      <c r="E1743" s="141" t="s">
        <v>13285</v>
      </c>
      <c r="F1743" s="141">
        <v>2</v>
      </c>
      <c r="G1743" s="141" t="s">
        <v>2116</v>
      </c>
      <c r="H1743" s="141">
        <v>2018</v>
      </c>
      <c r="I1743" s="18">
        <v>43195</v>
      </c>
      <c r="J1743" s="144">
        <v>0.7104166666666667</v>
      </c>
      <c r="K1743" s="378"/>
      <c r="L1743" s="139" t="s">
        <v>4075</v>
      </c>
      <c r="M1743" s="141" t="s">
        <v>28</v>
      </c>
      <c r="N1743" s="248"/>
      <c r="O1743" s="141" t="s">
        <v>25</v>
      </c>
      <c r="P1743" s="141"/>
      <c r="Q1743" s="141"/>
      <c r="R1743" s="141"/>
      <c r="S1743" s="141"/>
      <c r="T1743" s="141" t="s">
        <v>19879</v>
      </c>
      <c r="U1743" s="141"/>
      <c r="V1743" s="141"/>
      <c r="W1743" s="139" t="s">
        <v>4075</v>
      </c>
      <c r="X1743" s="141" t="s">
        <v>6</v>
      </c>
      <c r="Y1743" s="141" t="s">
        <v>33</v>
      </c>
      <c r="Z1743" s="141"/>
      <c r="AA1743" s="141"/>
      <c r="AB1743" s="141"/>
      <c r="AC1743" s="139"/>
      <c r="AD1743" s="380"/>
      <c r="AE1743" s="139"/>
      <c r="AF1743" s="139" t="s">
        <v>13072</v>
      </c>
      <c r="AG1743" s="139"/>
      <c r="AH1743" s="139" t="s">
        <v>13</v>
      </c>
      <c r="AI1743" s="139"/>
      <c r="AJ1743" s="139"/>
      <c r="AK1743" s="139"/>
      <c r="AL1743" s="139"/>
      <c r="AM1743" s="141"/>
      <c r="AN1743" s="141"/>
      <c r="AO1743" s="139"/>
      <c r="AP1743" s="139"/>
      <c r="AQ1743" s="139"/>
      <c r="AR1743" s="381"/>
      <c r="AS1743" s="139" t="s">
        <v>4075</v>
      </c>
      <c r="AT1743" s="141" t="s">
        <v>1404</v>
      </c>
      <c r="AU1743" s="141"/>
      <c r="AV1743" s="383"/>
      <c r="AW1743" s="385"/>
      <c r="AX1743" s="139"/>
      <c r="BA1743" s="381"/>
      <c r="BB1743" s="139"/>
      <c r="BC1743" s="166"/>
      <c r="BD1743" s="166"/>
      <c r="BE1743" s="166"/>
      <c r="BF1743" s="166"/>
      <c r="BG1743" s="166"/>
      <c r="BH1743" s="308"/>
      <c r="BI1743" s="308"/>
      <c r="BJ1743" s="141" t="s">
        <v>26</v>
      </c>
      <c r="BK1743" s="141" t="s">
        <v>26</v>
      </c>
      <c r="BL1743" s="141"/>
      <c r="BM1743" s="141"/>
      <c r="BN1743" s="139" t="s">
        <v>4075</v>
      </c>
      <c r="BQ1743" s="141"/>
      <c r="BV1743" s="141"/>
      <c r="BX1743" s="141"/>
      <c r="BY1743" s="141"/>
      <c r="BZ1743" s="141"/>
      <c r="CA1743" s="141"/>
      <c r="CB1743" s="141"/>
      <c r="CC1743" s="141"/>
      <c r="CD1743" s="141"/>
      <c r="CE1743" s="141"/>
      <c r="CF1743" s="141"/>
      <c r="CG1743" s="141"/>
    </row>
    <row r="1744" spans="1:85" x14ac:dyDescent="0.35">
      <c r="A1744" s="155" t="s">
        <v>8337</v>
      </c>
      <c r="B1744" s="139" t="s">
        <v>4075</v>
      </c>
      <c r="C1744" s="18">
        <v>43202</v>
      </c>
      <c r="D1744" s="144">
        <v>0.59513888888888888</v>
      </c>
      <c r="E1744" s="141" t="s">
        <v>3829</v>
      </c>
      <c r="F1744" s="141">
        <v>2</v>
      </c>
      <c r="G1744" s="141" t="s">
        <v>2116</v>
      </c>
      <c r="H1744" s="141">
        <v>2018</v>
      </c>
      <c r="I1744" s="18">
        <v>43202</v>
      </c>
      <c r="J1744" s="144">
        <v>0.62430555555555556</v>
      </c>
      <c r="K1744" s="378"/>
      <c r="L1744" s="139" t="s">
        <v>4075</v>
      </c>
      <c r="M1744" s="141" t="s">
        <v>28</v>
      </c>
      <c r="N1744" s="248"/>
      <c r="O1744" s="141" t="s">
        <v>26</v>
      </c>
      <c r="P1744" s="141" t="s">
        <v>26</v>
      </c>
      <c r="Q1744" s="141" t="s">
        <v>8338</v>
      </c>
      <c r="R1744" s="141" t="s">
        <v>8339</v>
      </c>
      <c r="S1744" s="141"/>
      <c r="T1744" s="141"/>
      <c r="U1744" s="141"/>
      <c r="V1744" s="141"/>
      <c r="W1744" s="139" t="s">
        <v>4075</v>
      </c>
      <c r="X1744" s="141" t="s">
        <v>25</v>
      </c>
      <c r="Y1744" s="141" t="s">
        <v>27</v>
      </c>
      <c r="Z1744" s="141"/>
      <c r="AA1744" s="141" t="s">
        <v>34</v>
      </c>
      <c r="AB1744" s="141"/>
      <c r="AC1744" s="139" t="s">
        <v>18049</v>
      </c>
      <c r="AD1744" s="380"/>
      <c r="AE1744" s="139" t="s">
        <v>4</v>
      </c>
      <c r="AF1744" s="139" t="s">
        <v>13073</v>
      </c>
      <c r="AG1744" s="139" t="s">
        <v>4</v>
      </c>
      <c r="AH1744" s="139" t="s">
        <v>1380</v>
      </c>
      <c r="AI1744" s="139" t="s">
        <v>4</v>
      </c>
      <c r="AJ1744" s="139"/>
      <c r="AK1744" s="139" t="s">
        <v>15678</v>
      </c>
      <c r="AL1744" s="139" t="s">
        <v>1823</v>
      </c>
      <c r="AM1744" s="141"/>
      <c r="AN1744" s="141" t="s">
        <v>8</v>
      </c>
      <c r="AO1744" s="139"/>
      <c r="AP1744" s="139"/>
      <c r="AQ1744" s="139"/>
      <c r="AR1744" s="381"/>
      <c r="AS1744" s="139" t="s">
        <v>4075</v>
      </c>
      <c r="AT1744" s="141" t="s">
        <v>44</v>
      </c>
      <c r="AU1744" s="141"/>
      <c r="AV1744" s="383"/>
      <c r="AW1744" s="385"/>
      <c r="AX1744" s="139"/>
      <c r="AY1744" t="s">
        <v>19137</v>
      </c>
      <c r="BA1744" s="381"/>
      <c r="BB1744" s="139" t="s">
        <v>17</v>
      </c>
      <c r="BC1744" s="166"/>
      <c r="BD1744" s="166"/>
      <c r="BE1744" s="166"/>
      <c r="BF1744" s="166"/>
      <c r="BG1744" s="166"/>
      <c r="BH1744" s="308"/>
      <c r="BI1744" s="308"/>
      <c r="BJ1744" s="141" t="s">
        <v>26</v>
      </c>
      <c r="BK1744" s="141" t="s">
        <v>26</v>
      </c>
      <c r="BL1744" s="141"/>
      <c r="BM1744" s="141"/>
      <c r="BN1744" s="139" t="s">
        <v>4075</v>
      </c>
      <c r="BQ1744" s="141" t="s">
        <v>15925</v>
      </c>
      <c r="BR1744" s="135" t="s">
        <v>15775</v>
      </c>
      <c r="BT1744" s="135" t="s">
        <v>15425</v>
      </c>
      <c r="BU1744" s="135" t="s">
        <v>13286</v>
      </c>
      <c r="BV1744" s="141" t="s">
        <v>2160</v>
      </c>
      <c r="BW1744" s="135" t="s">
        <v>1848</v>
      </c>
      <c r="BX1744" s="141"/>
      <c r="BY1744" s="141"/>
      <c r="BZ1744" s="141"/>
      <c r="CA1744" s="141"/>
      <c r="CB1744" s="141"/>
      <c r="CC1744" s="141"/>
      <c r="CD1744" s="141"/>
      <c r="CE1744" s="141" t="s">
        <v>15450</v>
      </c>
      <c r="CF1744" s="141" t="s">
        <v>15451</v>
      </c>
      <c r="CG1744" s="141" t="s">
        <v>4004</v>
      </c>
    </row>
    <row r="1745" spans="1:85" x14ac:dyDescent="0.35">
      <c r="A1745" s="155" t="s">
        <v>8334</v>
      </c>
      <c r="B1745" s="139" t="s">
        <v>4075</v>
      </c>
      <c r="C1745" s="18">
        <v>43206</v>
      </c>
      <c r="D1745" s="144">
        <v>0.83519675925925929</v>
      </c>
      <c r="E1745" s="141" t="s">
        <v>13259</v>
      </c>
      <c r="F1745" s="141">
        <v>2</v>
      </c>
      <c r="G1745" s="141" t="s">
        <v>2116</v>
      </c>
      <c r="H1745" s="141">
        <v>2018</v>
      </c>
      <c r="I1745" s="18">
        <v>43206</v>
      </c>
      <c r="J1745" s="144">
        <v>0.76458333333333328</v>
      </c>
      <c r="K1745" s="378"/>
      <c r="L1745" s="139" t="s">
        <v>4075</v>
      </c>
      <c r="M1745" s="141" t="s">
        <v>28</v>
      </c>
      <c r="N1745" s="248"/>
      <c r="O1745" s="141" t="s">
        <v>26</v>
      </c>
      <c r="P1745" s="141" t="s">
        <v>26</v>
      </c>
      <c r="Q1745" s="141" t="s">
        <v>8335</v>
      </c>
      <c r="R1745" s="141" t="s">
        <v>8336</v>
      </c>
      <c r="S1745" s="141"/>
      <c r="T1745" s="141"/>
      <c r="U1745" s="141"/>
      <c r="V1745" s="141"/>
      <c r="W1745" s="139" t="s">
        <v>4075</v>
      </c>
      <c r="X1745" s="141" t="s">
        <v>25</v>
      </c>
      <c r="Y1745" s="141" t="s">
        <v>27</v>
      </c>
      <c r="Z1745" s="141"/>
      <c r="AA1745" s="141" t="s">
        <v>34</v>
      </c>
      <c r="AB1745" s="141"/>
      <c r="AC1745" s="139" t="s">
        <v>18047</v>
      </c>
      <c r="AD1745" s="380"/>
      <c r="AE1745" s="139" t="s">
        <v>4</v>
      </c>
      <c r="AF1745" s="139" t="s">
        <v>13073</v>
      </c>
      <c r="AG1745" s="139" t="s">
        <v>4</v>
      </c>
      <c r="AH1745" s="139" t="s">
        <v>1380</v>
      </c>
      <c r="AI1745" s="139" t="s">
        <v>4</v>
      </c>
      <c r="AJ1745" s="139"/>
      <c r="AK1745" s="139" t="s">
        <v>15678</v>
      </c>
      <c r="AL1745" s="139" t="s">
        <v>7</v>
      </c>
      <c r="AM1745" s="141"/>
      <c r="AN1745" s="141" t="s">
        <v>8</v>
      </c>
      <c r="AO1745" s="139"/>
      <c r="AP1745" s="139"/>
      <c r="AQ1745" s="139"/>
      <c r="AR1745" s="381"/>
      <c r="AS1745" s="139" t="s">
        <v>4075</v>
      </c>
      <c r="AT1745" s="141" t="s">
        <v>43</v>
      </c>
      <c r="AU1745" s="141"/>
      <c r="AV1745" s="383"/>
      <c r="AW1745" s="385"/>
      <c r="AX1745" s="139"/>
      <c r="AY1745" t="s">
        <v>18766</v>
      </c>
      <c r="BA1745" s="381"/>
      <c r="BB1745" s="139" t="s">
        <v>17</v>
      </c>
      <c r="BC1745" s="166"/>
      <c r="BD1745" s="166"/>
      <c r="BE1745" s="166"/>
      <c r="BF1745" s="166"/>
      <c r="BG1745" s="166"/>
      <c r="BH1745" s="308"/>
      <c r="BI1745" s="308"/>
      <c r="BJ1745" s="141" t="s">
        <v>26</v>
      </c>
      <c r="BK1745" s="141" t="s">
        <v>26</v>
      </c>
      <c r="BL1745" s="141"/>
      <c r="BM1745" s="141"/>
      <c r="BN1745" s="139" t="s">
        <v>4075</v>
      </c>
      <c r="BQ1745" s="141"/>
      <c r="BV1745" s="141"/>
      <c r="BX1745" s="141"/>
      <c r="BY1745" s="141"/>
      <c r="BZ1745" s="141"/>
      <c r="CA1745" s="141"/>
      <c r="CB1745" s="141"/>
      <c r="CC1745" s="141"/>
      <c r="CD1745" s="141"/>
      <c r="CE1745" s="141"/>
      <c r="CF1745" s="141"/>
      <c r="CG1745" s="141"/>
    </row>
    <row r="1746" spans="1:85" x14ac:dyDescent="0.35">
      <c r="A1746" s="155" t="s">
        <v>8332</v>
      </c>
      <c r="B1746" s="139" t="s">
        <v>4075</v>
      </c>
      <c r="C1746" s="18">
        <v>43213</v>
      </c>
      <c r="D1746" s="144">
        <v>0</v>
      </c>
      <c r="E1746" s="141" t="s">
        <v>2160</v>
      </c>
      <c r="F1746" s="141">
        <v>2</v>
      </c>
      <c r="G1746" s="141" t="s">
        <v>2116</v>
      </c>
      <c r="H1746" s="141">
        <v>2018</v>
      </c>
      <c r="I1746" s="18"/>
      <c r="J1746" s="144"/>
      <c r="K1746" s="378"/>
      <c r="L1746" s="139" t="s">
        <v>4075</v>
      </c>
      <c r="M1746" s="141" t="s">
        <v>7343</v>
      </c>
      <c r="N1746" s="248"/>
      <c r="O1746" s="141" t="s">
        <v>26</v>
      </c>
      <c r="P1746" s="141" t="s">
        <v>26</v>
      </c>
      <c r="Q1746" s="141"/>
      <c r="R1746" s="141"/>
      <c r="S1746" s="141" t="s">
        <v>8333</v>
      </c>
      <c r="T1746" s="141"/>
      <c r="U1746" s="141"/>
      <c r="V1746" s="141"/>
      <c r="W1746" s="139" t="s">
        <v>4075</v>
      </c>
      <c r="X1746" s="141" t="s">
        <v>25</v>
      </c>
      <c r="Y1746" s="141" t="s">
        <v>27</v>
      </c>
      <c r="Z1746" s="141"/>
      <c r="AA1746" s="141" t="s">
        <v>35</v>
      </c>
      <c r="AB1746" s="141"/>
      <c r="AC1746" s="139" t="s">
        <v>6</v>
      </c>
      <c r="AD1746" s="380"/>
      <c r="AE1746" s="139" t="s">
        <v>105</v>
      </c>
      <c r="AF1746" s="139" t="s">
        <v>13076</v>
      </c>
      <c r="AG1746" s="139" t="s">
        <v>1518</v>
      </c>
      <c r="AH1746" s="139" t="s">
        <v>1380</v>
      </c>
      <c r="AI1746" s="139" t="s">
        <v>1518</v>
      </c>
      <c r="AJ1746" s="139"/>
      <c r="AK1746" s="139" t="s">
        <v>1518</v>
      </c>
      <c r="AL1746" s="139" t="s">
        <v>1406</v>
      </c>
      <c r="AM1746" s="141"/>
      <c r="AN1746" s="141"/>
      <c r="AO1746" s="139"/>
      <c r="AP1746" s="139"/>
      <c r="AQ1746" s="139"/>
      <c r="AR1746" s="381"/>
      <c r="AS1746" s="139" t="s">
        <v>4075</v>
      </c>
      <c r="AT1746" s="141" t="s">
        <v>43</v>
      </c>
      <c r="AU1746" s="141"/>
      <c r="AV1746" s="383"/>
      <c r="AW1746" s="385"/>
      <c r="AX1746" s="139"/>
      <c r="BA1746" s="381"/>
      <c r="BB1746" s="139" t="s">
        <v>1444</v>
      </c>
      <c r="BC1746" s="166"/>
      <c r="BD1746" s="166"/>
      <c r="BE1746" s="166"/>
      <c r="BF1746" s="166"/>
      <c r="BG1746" s="166"/>
      <c r="BH1746" s="308"/>
      <c r="BI1746" s="308"/>
      <c r="BJ1746" s="141" t="s">
        <v>26</v>
      </c>
      <c r="BK1746" s="141" t="s">
        <v>26</v>
      </c>
      <c r="BL1746" s="141"/>
      <c r="BM1746" s="141"/>
      <c r="BN1746" s="139" t="s">
        <v>4075</v>
      </c>
      <c r="BQ1746" s="141"/>
      <c r="BV1746" s="141"/>
      <c r="BX1746" s="141"/>
      <c r="BY1746" s="141"/>
      <c r="BZ1746" s="141"/>
      <c r="CA1746" s="141"/>
      <c r="CB1746" s="141"/>
      <c r="CC1746" s="141"/>
      <c r="CD1746" s="141"/>
      <c r="CE1746" s="141"/>
      <c r="CF1746" s="141"/>
      <c r="CG1746" s="141"/>
    </row>
    <row r="1747" spans="1:85" x14ac:dyDescent="0.35">
      <c r="A1747" s="155" t="s">
        <v>8329</v>
      </c>
      <c r="B1747" s="139" t="s">
        <v>4075</v>
      </c>
      <c r="C1747" s="18">
        <v>43214</v>
      </c>
      <c r="D1747" s="144">
        <v>0</v>
      </c>
      <c r="E1747" s="141" t="s">
        <v>2160</v>
      </c>
      <c r="F1747" s="141">
        <v>2</v>
      </c>
      <c r="G1747" s="141" t="s">
        <v>2116</v>
      </c>
      <c r="H1747" s="141">
        <v>2018</v>
      </c>
      <c r="I1747" s="18"/>
      <c r="J1747" s="144"/>
      <c r="K1747" s="378"/>
      <c r="L1747" s="139" t="s">
        <v>4075</v>
      </c>
      <c r="M1747" s="141" t="s">
        <v>28</v>
      </c>
      <c r="N1747" s="248"/>
      <c r="O1747" s="141" t="s">
        <v>26</v>
      </c>
      <c r="P1747" s="141" t="s">
        <v>26</v>
      </c>
      <c r="Q1747" s="141" t="s">
        <v>8330</v>
      </c>
      <c r="R1747" s="141"/>
      <c r="S1747" s="141"/>
      <c r="T1747" s="141"/>
      <c r="U1747" s="141"/>
      <c r="V1747" s="141"/>
      <c r="W1747" s="139" t="s">
        <v>4075</v>
      </c>
      <c r="X1747" s="141" t="s">
        <v>25</v>
      </c>
      <c r="Y1747" s="141" t="s">
        <v>27</v>
      </c>
      <c r="Z1747" s="141"/>
      <c r="AA1747" s="141" t="s">
        <v>34</v>
      </c>
      <c r="AB1747" s="141"/>
      <c r="AC1747" s="139" t="s">
        <v>18051</v>
      </c>
      <c r="AD1747" s="380"/>
      <c r="AE1747" s="139" t="s">
        <v>105</v>
      </c>
      <c r="AF1747" s="139" t="s">
        <v>13076</v>
      </c>
      <c r="AG1747" s="139" t="s">
        <v>1518</v>
      </c>
      <c r="AH1747" s="139" t="s">
        <v>1380</v>
      </c>
      <c r="AI1747" s="139" t="s">
        <v>1518</v>
      </c>
      <c r="AJ1747" s="139"/>
      <c r="AK1747" s="139" t="s">
        <v>1518</v>
      </c>
      <c r="AL1747" s="139" t="s">
        <v>1423</v>
      </c>
      <c r="AM1747" s="141"/>
      <c r="AN1747" s="141"/>
      <c r="AO1747" s="139"/>
      <c r="AP1747" s="139"/>
      <c r="AQ1747" s="139"/>
      <c r="AR1747" s="381"/>
      <c r="AS1747" s="139" t="s">
        <v>4075</v>
      </c>
      <c r="AT1747" s="141" t="s">
        <v>44</v>
      </c>
      <c r="AU1747" s="141"/>
      <c r="AV1747" s="383"/>
      <c r="AW1747" s="385"/>
      <c r="AX1747" s="139"/>
      <c r="AY1747" t="s">
        <v>19138</v>
      </c>
      <c r="BA1747" s="381"/>
      <c r="BB1747" s="139" t="s">
        <v>17</v>
      </c>
      <c r="BC1747" s="166"/>
      <c r="BD1747" s="166"/>
      <c r="BE1747" s="166"/>
      <c r="BF1747" s="166"/>
      <c r="BG1747" s="166"/>
      <c r="BH1747" s="308"/>
      <c r="BI1747" s="308"/>
      <c r="BJ1747" s="141" t="s">
        <v>26</v>
      </c>
      <c r="BK1747" s="141" t="s">
        <v>26</v>
      </c>
      <c r="BL1747" s="141"/>
      <c r="BM1747" s="141"/>
      <c r="BN1747" s="139" t="s">
        <v>4075</v>
      </c>
      <c r="BQ1747" s="141"/>
      <c r="BV1747" s="141"/>
      <c r="BX1747" s="141"/>
      <c r="BY1747" s="141"/>
      <c r="BZ1747" s="141"/>
      <c r="CA1747" s="141"/>
      <c r="CB1747" s="141"/>
      <c r="CC1747" s="141"/>
      <c r="CD1747" s="141"/>
      <c r="CE1747" s="141"/>
      <c r="CF1747" s="141"/>
      <c r="CG1747" s="141"/>
    </row>
    <row r="1748" spans="1:85" x14ac:dyDescent="0.35">
      <c r="A1748" s="155" t="s">
        <v>8331</v>
      </c>
      <c r="B1748" s="139" t="s">
        <v>4075</v>
      </c>
      <c r="C1748" s="18">
        <v>43214</v>
      </c>
      <c r="D1748" s="144">
        <v>0</v>
      </c>
      <c r="E1748" s="141" t="s">
        <v>2160</v>
      </c>
      <c r="F1748" s="141">
        <v>2</v>
      </c>
      <c r="G1748" s="141" t="s">
        <v>2116</v>
      </c>
      <c r="H1748" s="141">
        <v>2018</v>
      </c>
      <c r="I1748" s="18"/>
      <c r="J1748" s="144"/>
      <c r="K1748" s="378"/>
      <c r="L1748" s="139" t="s">
        <v>4075</v>
      </c>
      <c r="M1748" s="141" t="s">
        <v>28</v>
      </c>
      <c r="N1748" s="248"/>
      <c r="O1748" s="141" t="s">
        <v>26</v>
      </c>
      <c r="P1748" s="141" t="s">
        <v>26</v>
      </c>
      <c r="Q1748" s="141"/>
      <c r="R1748" s="141"/>
      <c r="S1748" s="141"/>
      <c r="T1748" s="141"/>
      <c r="U1748" s="141"/>
      <c r="V1748" s="141"/>
      <c r="W1748" s="139" t="s">
        <v>4075</v>
      </c>
      <c r="X1748" s="141" t="s">
        <v>25</v>
      </c>
      <c r="Y1748" s="141" t="s">
        <v>27</v>
      </c>
      <c r="Z1748" s="141"/>
      <c r="AA1748" s="141" t="s">
        <v>34</v>
      </c>
      <c r="AB1748" s="141"/>
      <c r="AC1748" s="139" t="s">
        <v>18047</v>
      </c>
      <c r="AD1748" s="380"/>
      <c r="AE1748" s="139" t="s">
        <v>102</v>
      </c>
      <c r="AF1748" s="139" t="s">
        <v>13068</v>
      </c>
      <c r="AG1748" s="139" t="s">
        <v>102</v>
      </c>
      <c r="AH1748" s="139" t="s">
        <v>1378</v>
      </c>
      <c r="AI1748" s="139" t="s">
        <v>7</v>
      </c>
      <c r="AJ1748" s="139" t="s">
        <v>7</v>
      </c>
      <c r="AK1748" s="139"/>
      <c r="AL1748" s="139"/>
      <c r="AM1748" s="141"/>
      <c r="AN1748" s="141"/>
      <c r="AO1748" s="139"/>
      <c r="AP1748" s="139" t="s">
        <v>1823</v>
      </c>
      <c r="AQ1748" s="139"/>
      <c r="AR1748" s="381"/>
      <c r="AS1748" s="139" t="s">
        <v>4075</v>
      </c>
      <c r="AT1748" s="141" t="s">
        <v>43</v>
      </c>
      <c r="AU1748" s="141"/>
      <c r="AV1748" s="383"/>
      <c r="AW1748" s="385"/>
      <c r="AX1748" s="139"/>
      <c r="BA1748" s="381"/>
      <c r="BB1748" s="139" t="s">
        <v>1444</v>
      </c>
      <c r="BC1748" s="166"/>
      <c r="BD1748" s="166"/>
      <c r="BE1748" s="166"/>
      <c r="BF1748" s="166"/>
      <c r="BG1748" s="166"/>
      <c r="BH1748" s="308"/>
      <c r="BI1748" s="308"/>
      <c r="BJ1748" s="141" t="s">
        <v>26</v>
      </c>
      <c r="BK1748" s="141" t="s">
        <v>26</v>
      </c>
      <c r="BL1748" s="141"/>
      <c r="BM1748" s="141"/>
      <c r="BN1748" s="139" t="s">
        <v>4075</v>
      </c>
      <c r="BQ1748" s="141"/>
      <c r="BV1748" s="141"/>
      <c r="BX1748" s="141"/>
      <c r="BY1748" s="141"/>
      <c r="BZ1748" s="141"/>
      <c r="CA1748" s="141"/>
      <c r="CB1748" s="141"/>
      <c r="CC1748" s="141"/>
      <c r="CD1748" s="141"/>
      <c r="CE1748" s="141"/>
      <c r="CF1748" s="141"/>
      <c r="CG1748" s="141"/>
    </row>
    <row r="1749" spans="1:85" x14ac:dyDescent="0.35">
      <c r="A1749" s="155" t="s">
        <v>8324</v>
      </c>
      <c r="B1749" s="139" t="s">
        <v>4075</v>
      </c>
      <c r="C1749" s="18">
        <v>43217</v>
      </c>
      <c r="D1749" s="144">
        <v>0.53827546296296291</v>
      </c>
      <c r="E1749" s="141" t="s">
        <v>2160</v>
      </c>
      <c r="F1749" s="141">
        <v>2</v>
      </c>
      <c r="G1749" s="141" t="s">
        <v>2116</v>
      </c>
      <c r="H1749" s="141">
        <v>2018</v>
      </c>
      <c r="I1749" s="18">
        <v>43217</v>
      </c>
      <c r="J1749" s="144">
        <v>0.53333333333333333</v>
      </c>
      <c r="K1749" s="378"/>
      <c r="L1749" s="139" t="s">
        <v>4075</v>
      </c>
      <c r="M1749" s="141" t="s">
        <v>28</v>
      </c>
      <c r="N1749" s="248"/>
      <c r="O1749" s="141" t="s">
        <v>26</v>
      </c>
      <c r="P1749" s="141" t="s">
        <v>26</v>
      </c>
      <c r="Q1749" s="141" t="s">
        <v>8325</v>
      </c>
      <c r="R1749" s="141" t="s">
        <v>8326</v>
      </c>
      <c r="S1749" s="141"/>
      <c r="T1749" s="141"/>
      <c r="U1749" s="141"/>
      <c r="V1749" s="141"/>
      <c r="W1749" s="139" t="s">
        <v>4075</v>
      </c>
      <c r="X1749" s="141" t="s">
        <v>25</v>
      </c>
      <c r="Y1749" s="141" t="s">
        <v>27</v>
      </c>
      <c r="Z1749" s="141"/>
      <c r="AA1749" s="141" t="s">
        <v>34</v>
      </c>
      <c r="AB1749" s="141"/>
      <c r="AC1749" s="139" t="s">
        <v>18047</v>
      </c>
      <c r="AD1749" s="380"/>
      <c r="AE1749" s="139" t="s">
        <v>4</v>
      </c>
      <c r="AF1749" s="139" t="s">
        <v>13073</v>
      </c>
      <c r="AG1749" s="139" t="s">
        <v>4</v>
      </c>
      <c r="AH1749" s="139" t="s">
        <v>1380</v>
      </c>
      <c r="AI1749" s="139" t="s">
        <v>4</v>
      </c>
      <c r="AJ1749" s="139"/>
      <c r="AK1749" s="139" t="s">
        <v>15678</v>
      </c>
      <c r="AL1749" s="139" t="s">
        <v>7</v>
      </c>
      <c r="AM1749" s="141"/>
      <c r="AN1749" s="141" t="s">
        <v>8</v>
      </c>
      <c r="AO1749" s="139"/>
      <c r="AP1749" s="139"/>
      <c r="AQ1749" s="139"/>
      <c r="AR1749" s="381"/>
      <c r="AS1749" s="139" t="s">
        <v>4075</v>
      </c>
      <c r="AT1749" s="141" t="s">
        <v>43</v>
      </c>
      <c r="AU1749" s="141">
        <v>330</v>
      </c>
      <c r="AV1749" s="383"/>
      <c r="AW1749" s="385"/>
      <c r="AX1749" s="139"/>
      <c r="AY1749" t="s">
        <v>19139</v>
      </c>
      <c r="BA1749" s="381"/>
      <c r="BB1749" s="139" t="s">
        <v>1446</v>
      </c>
      <c r="BC1749" s="166"/>
      <c r="BD1749" s="166"/>
      <c r="BE1749" s="166"/>
      <c r="BF1749" s="166"/>
      <c r="BG1749" s="166"/>
      <c r="BH1749" s="308"/>
      <c r="BI1749" s="308"/>
      <c r="BJ1749" s="141" t="s">
        <v>26</v>
      </c>
      <c r="BK1749" s="141" t="s">
        <v>26</v>
      </c>
      <c r="BL1749" s="141"/>
      <c r="BM1749" s="141"/>
      <c r="BN1749" s="139" t="s">
        <v>4075</v>
      </c>
      <c r="BQ1749" s="141" t="s">
        <v>15926</v>
      </c>
      <c r="BR1749" s="135" t="s">
        <v>15702</v>
      </c>
      <c r="BV1749" s="141"/>
      <c r="BX1749" s="141"/>
      <c r="BY1749" s="141"/>
      <c r="BZ1749" s="141"/>
      <c r="CA1749" s="141"/>
      <c r="CB1749" s="141"/>
      <c r="CC1749" s="141"/>
      <c r="CD1749" s="141"/>
      <c r="CE1749" s="141"/>
      <c r="CF1749" s="141"/>
      <c r="CG1749" s="141"/>
    </row>
    <row r="1750" spans="1:85" x14ac:dyDescent="0.35">
      <c r="A1750" s="155" t="s">
        <v>8327</v>
      </c>
      <c r="B1750" s="139" t="s">
        <v>4075</v>
      </c>
      <c r="C1750" s="18">
        <v>43217</v>
      </c>
      <c r="D1750" s="144">
        <v>0.34236111111111112</v>
      </c>
      <c r="E1750" s="141" t="s">
        <v>2160</v>
      </c>
      <c r="F1750" s="141">
        <v>2</v>
      </c>
      <c r="G1750" s="141" t="s">
        <v>2116</v>
      </c>
      <c r="H1750" s="141">
        <v>2018</v>
      </c>
      <c r="I1750" s="18">
        <v>43217</v>
      </c>
      <c r="J1750" s="144">
        <v>0.34236111111111112</v>
      </c>
      <c r="K1750" s="378"/>
      <c r="L1750" s="139" t="s">
        <v>4075</v>
      </c>
      <c r="M1750" s="141" t="s">
        <v>5623</v>
      </c>
      <c r="N1750" s="248"/>
      <c r="O1750" s="141" t="s">
        <v>25</v>
      </c>
      <c r="P1750" s="141"/>
      <c r="Q1750" s="141"/>
      <c r="R1750" s="141" t="s">
        <v>8328</v>
      </c>
      <c r="S1750" s="141"/>
      <c r="T1750" s="141"/>
      <c r="U1750" s="141"/>
      <c r="V1750" s="141"/>
      <c r="W1750" s="139" t="s">
        <v>4075</v>
      </c>
      <c r="X1750" s="141" t="s">
        <v>25</v>
      </c>
      <c r="Y1750" s="141" t="s">
        <v>27</v>
      </c>
      <c r="Z1750" s="141"/>
      <c r="AA1750" s="141" t="s">
        <v>34</v>
      </c>
      <c r="AB1750" s="141"/>
      <c r="AC1750" s="139" t="s">
        <v>114</v>
      </c>
      <c r="AD1750" s="380"/>
      <c r="AE1750" s="139" t="s">
        <v>4</v>
      </c>
      <c r="AF1750" s="139" t="s">
        <v>13073</v>
      </c>
      <c r="AG1750" s="139" t="s">
        <v>4</v>
      </c>
      <c r="AH1750" s="139" t="s">
        <v>1380</v>
      </c>
      <c r="AI1750" s="139" t="s">
        <v>1381</v>
      </c>
      <c r="AJ1750" s="139"/>
      <c r="AK1750" s="139" t="s">
        <v>15678</v>
      </c>
      <c r="AL1750" s="139" t="s">
        <v>1563</v>
      </c>
      <c r="AM1750" s="141" t="s">
        <v>4004</v>
      </c>
      <c r="AN1750" s="141" t="s">
        <v>8</v>
      </c>
      <c r="AO1750" s="139"/>
      <c r="AP1750" s="139" t="s">
        <v>1563</v>
      </c>
      <c r="AQ1750" s="139"/>
      <c r="AR1750" s="381"/>
      <c r="AS1750" s="139" t="s">
        <v>4075</v>
      </c>
      <c r="AT1750" s="141" t="s">
        <v>1404</v>
      </c>
      <c r="AU1750" s="141"/>
      <c r="AV1750" s="383"/>
      <c r="AW1750" s="385"/>
      <c r="AX1750" s="139"/>
      <c r="BA1750" s="381"/>
      <c r="BB1750" s="139" t="s">
        <v>17</v>
      </c>
      <c r="BC1750" s="166">
        <v>7.5000000000000002E-4</v>
      </c>
      <c r="BD1750" s="166"/>
      <c r="BE1750" s="166"/>
      <c r="BF1750" s="166"/>
      <c r="BG1750" s="166"/>
      <c r="BH1750" s="308"/>
      <c r="BI1750" s="308"/>
      <c r="BJ1750" s="141" t="s">
        <v>26</v>
      </c>
      <c r="BK1750" s="141" t="s">
        <v>26</v>
      </c>
      <c r="BL1750" s="141"/>
      <c r="BM1750" s="141"/>
      <c r="BN1750" s="139" t="s">
        <v>4075</v>
      </c>
      <c r="BQ1750" s="141" t="s">
        <v>15927</v>
      </c>
      <c r="BR1750" s="135" t="s">
        <v>15680</v>
      </c>
      <c r="BT1750" s="135" t="s">
        <v>15426</v>
      </c>
      <c r="BU1750" s="135" t="s">
        <v>13274</v>
      </c>
      <c r="BV1750" s="141" t="s">
        <v>13266</v>
      </c>
      <c r="BW1750" s="135" t="s">
        <v>13274</v>
      </c>
      <c r="BX1750" s="141" t="s">
        <v>12</v>
      </c>
      <c r="BY1750" s="141" t="s">
        <v>15707</v>
      </c>
      <c r="BZ1750" s="141" t="s">
        <v>26</v>
      </c>
      <c r="CA1750" s="141" t="s">
        <v>1848</v>
      </c>
      <c r="CB1750" s="141"/>
      <c r="CC1750" s="141" t="s">
        <v>15690</v>
      </c>
      <c r="CD1750" s="141" t="s">
        <v>34</v>
      </c>
      <c r="CE1750" s="141" t="s">
        <v>15452</v>
      </c>
      <c r="CF1750" s="141" t="s">
        <v>15451</v>
      </c>
      <c r="CG1750" s="141" t="s">
        <v>4004</v>
      </c>
    </row>
    <row r="1751" spans="1:85" x14ac:dyDescent="0.35">
      <c r="A1751" s="155" t="s">
        <v>8321</v>
      </c>
      <c r="B1751" s="139" t="s">
        <v>4075</v>
      </c>
      <c r="C1751" s="18">
        <v>43219</v>
      </c>
      <c r="D1751" s="144">
        <v>0.50973379629629634</v>
      </c>
      <c r="E1751" s="141" t="s">
        <v>2612</v>
      </c>
      <c r="F1751" s="141">
        <v>2</v>
      </c>
      <c r="G1751" s="141" t="s">
        <v>2116</v>
      </c>
      <c r="H1751" s="141">
        <v>2018</v>
      </c>
      <c r="I1751" s="18">
        <v>43219</v>
      </c>
      <c r="J1751" s="144">
        <v>0.49583333333333335</v>
      </c>
      <c r="K1751" s="378"/>
      <c r="L1751" s="139" t="s">
        <v>4075</v>
      </c>
      <c r="M1751" s="141" t="s">
        <v>28</v>
      </c>
      <c r="N1751" s="248"/>
      <c r="O1751" s="141" t="s">
        <v>26</v>
      </c>
      <c r="P1751" s="141" t="s">
        <v>26</v>
      </c>
      <c r="Q1751" s="141" t="s">
        <v>8322</v>
      </c>
      <c r="R1751" s="141" t="s">
        <v>8323</v>
      </c>
      <c r="S1751" s="141"/>
      <c r="T1751" s="141"/>
      <c r="U1751" s="141"/>
      <c r="V1751" s="141"/>
      <c r="W1751" s="139" t="s">
        <v>4075</v>
      </c>
      <c r="X1751" s="141" t="s">
        <v>25</v>
      </c>
      <c r="Y1751" s="141" t="s">
        <v>27</v>
      </c>
      <c r="Z1751" s="141"/>
      <c r="AA1751" s="141" t="s">
        <v>34</v>
      </c>
      <c r="AB1751" s="141"/>
      <c r="AC1751" s="139" t="s">
        <v>18049</v>
      </c>
      <c r="AD1751" s="380"/>
      <c r="AE1751" s="139" t="s">
        <v>105</v>
      </c>
      <c r="AF1751" s="139" t="s">
        <v>13076</v>
      </c>
      <c r="AG1751" s="139" t="s">
        <v>1518</v>
      </c>
      <c r="AH1751" s="139" t="s">
        <v>1380</v>
      </c>
      <c r="AI1751" s="139" t="s">
        <v>1518</v>
      </c>
      <c r="AJ1751" s="139"/>
      <c r="AK1751" s="139" t="s">
        <v>1518</v>
      </c>
      <c r="AL1751" s="139" t="s">
        <v>60</v>
      </c>
      <c r="AM1751" s="141"/>
      <c r="AN1751" s="141" t="s">
        <v>8</v>
      </c>
      <c r="AO1751" s="139"/>
      <c r="AP1751" s="139"/>
      <c r="AQ1751" s="139"/>
      <c r="AR1751" s="381"/>
      <c r="AS1751" s="139" t="s">
        <v>4075</v>
      </c>
      <c r="AT1751" s="141" t="s">
        <v>44</v>
      </c>
      <c r="AU1751" s="141"/>
      <c r="AV1751" s="383"/>
      <c r="AW1751" s="385"/>
      <c r="AX1751" s="139"/>
      <c r="AY1751" t="s">
        <v>19140</v>
      </c>
      <c r="BA1751" s="381"/>
      <c r="BB1751" s="139" t="s">
        <v>1466</v>
      </c>
      <c r="BC1751" s="166"/>
      <c r="BD1751" s="166"/>
      <c r="BE1751" s="166"/>
      <c r="BF1751" s="166"/>
      <c r="BG1751" s="166"/>
      <c r="BH1751" s="308"/>
      <c r="BI1751" s="308"/>
      <c r="BJ1751" s="141" t="s">
        <v>26</v>
      </c>
      <c r="BK1751" s="141" t="s">
        <v>26</v>
      </c>
      <c r="BL1751" s="141"/>
      <c r="BM1751" s="141"/>
      <c r="BN1751" s="139" t="s">
        <v>4075</v>
      </c>
      <c r="BQ1751" s="141"/>
      <c r="BV1751" s="141"/>
      <c r="BX1751" s="141"/>
      <c r="BY1751" s="141"/>
      <c r="BZ1751" s="141"/>
      <c r="CA1751" s="141"/>
      <c r="CB1751" s="141"/>
      <c r="CC1751" s="141"/>
      <c r="CD1751" s="141"/>
      <c r="CE1751" s="141"/>
      <c r="CF1751" s="141"/>
      <c r="CG1751" s="141"/>
    </row>
    <row r="1752" spans="1:85" x14ac:dyDescent="0.35">
      <c r="A1752" s="155" t="s">
        <v>8318</v>
      </c>
      <c r="B1752" s="139" t="s">
        <v>4075</v>
      </c>
      <c r="C1752" s="18">
        <v>43220</v>
      </c>
      <c r="D1752" s="144">
        <v>0</v>
      </c>
      <c r="E1752" s="141" t="s">
        <v>2612</v>
      </c>
      <c r="F1752" s="141">
        <v>2</v>
      </c>
      <c r="G1752" s="141" t="s">
        <v>2116</v>
      </c>
      <c r="H1752" s="141">
        <v>2018</v>
      </c>
      <c r="I1752" s="18">
        <v>43220</v>
      </c>
      <c r="J1752" s="144">
        <v>0.63472222222222219</v>
      </c>
      <c r="K1752" s="378"/>
      <c r="L1752" s="139" t="s">
        <v>4075</v>
      </c>
      <c r="M1752" s="141" t="s">
        <v>28</v>
      </c>
      <c r="N1752" s="248"/>
      <c r="O1752" s="141" t="s">
        <v>26</v>
      </c>
      <c r="P1752" s="141" t="s">
        <v>26</v>
      </c>
      <c r="Q1752" s="141" t="s">
        <v>8319</v>
      </c>
      <c r="R1752" s="141" t="s">
        <v>8320</v>
      </c>
      <c r="S1752" s="141"/>
      <c r="T1752" s="141"/>
      <c r="U1752" s="141"/>
      <c r="V1752" s="141"/>
      <c r="W1752" s="139" t="s">
        <v>4075</v>
      </c>
      <c r="X1752" s="141" t="s">
        <v>25</v>
      </c>
      <c r="Y1752" s="141" t="s">
        <v>27</v>
      </c>
      <c r="Z1752" s="141"/>
      <c r="AA1752" s="141" t="s">
        <v>34</v>
      </c>
      <c r="AB1752" s="141"/>
      <c r="AC1752" s="139" t="s">
        <v>18047</v>
      </c>
      <c r="AD1752" s="380"/>
      <c r="AE1752" s="139" t="s">
        <v>4</v>
      </c>
      <c r="AF1752" s="139" t="s">
        <v>13073</v>
      </c>
      <c r="AG1752" s="139" t="s">
        <v>4</v>
      </c>
      <c r="AH1752" s="139" t="s">
        <v>1380</v>
      </c>
      <c r="AI1752" s="139" t="s">
        <v>4</v>
      </c>
      <c r="AJ1752" s="139"/>
      <c r="AK1752" s="139" t="s">
        <v>15678</v>
      </c>
      <c r="AL1752" s="139" t="s">
        <v>7</v>
      </c>
      <c r="AM1752" s="141"/>
      <c r="AN1752" s="141" t="s">
        <v>8</v>
      </c>
      <c r="AO1752" s="139"/>
      <c r="AP1752" s="139"/>
      <c r="AQ1752" s="139"/>
      <c r="AR1752" s="381"/>
      <c r="AS1752" s="139" t="s">
        <v>4075</v>
      </c>
      <c r="AT1752" s="141" t="s">
        <v>1404</v>
      </c>
      <c r="AU1752" s="141"/>
      <c r="AV1752" s="383"/>
      <c r="AW1752" s="385"/>
      <c r="AX1752" s="139"/>
      <c r="AY1752" t="s">
        <v>18739</v>
      </c>
      <c r="BA1752" s="381"/>
      <c r="BB1752" s="139" t="s">
        <v>1452</v>
      </c>
      <c r="BC1752" s="166"/>
      <c r="BD1752" s="166"/>
      <c r="BE1752" s="166"/>
      <c r="BF1752" s="166"/>
      <c r="BG1752" s="166"/>
      <c r="BH1752" s="308"/>
      <c r="BI1752" s="308"/>
      <c r="BJ1752" s="141" t="s">
        <v>26</v>
      </c>
      <c r="BK1752" s="141" t="s">
        <v>26</v>
      </c>
      <c r="BL1752" s="141"/>
      <c r="BM1752" s="141"/>
      <c r="BN1752" s="139" t="s">
        <v>4075</v>
      </c>
      <c r="BQ1752" s="141" t="s">
        <v>15926</v>
      </c>
      <c r="BR1752" s="135" t="s">
        <v>15685</v>
      </c>
      <c r="BT1752" s="135" t="s">
        <v>15357</v>
      </c>
      <c r="BU1752" s="135" t="s">
        <v>15369</v>
      </c>
      <c r="BV1752" s="141" t="s">
        <v>13271</v>
      </c>
      <c r="BW1752" s="135" t="s">
        <v>3829</v>
      </c>
      <c r="BX1752" s="141" t="s">
        <v>12</v>
      </c>
      <c r="BY1752" s="141" t="s">
        <v>12</v>
      </c>
      <c r="BZ1752" s="141" t="s">
        <v>26</v>
      </c>
      <c r="CA1752" s="141" t="s">
        <v>1848</v>
      </c>
      <c r="CB1752" s="141"/>
      <c r="CC1752" s="141" t="s">
        <v>15690</v>
      </c>
      <c r="CD1752" s="141" t="s">
        <v>34</v>
      </c>
      <c r="CE1752" s="141" t="s">
        <v>15450</v>
      </c>
      <c r="CF1752" s="141" t="s">
        <v>15451</v>
      </c>
      <c r="CG1752" s="141" t="s">
        <v>4004</v>
      </c>
    </row>
    <row r="1753" spans="1:85" x14ac:dyDescent="0.35">
      <c r="A1753" s="155" t="s">
        <v>8317</v>
      </c>
      <c r="B1753" s="139" t="s">
        <v>4075</v>
      </c>
      <c r="C1753" s="18">
        <v>43224</v>
      </c>
      <c r="D1753" s="144">
        <v>0</v>
      </c>
      <c r="E1753" s="141" t="s">
        <v>2612</v>
      </c>
      <c r="F1753" s="141">
        <v>2</v>
      </c>
      <c r="G1753" s="141" t="s">
        <v>4009</v>
      </c>
      <c r="H1753" s="141">
        <v>2018</v>
      </c>
      <c r="I1753" s="18"/>
      <c r="J1753" s="144"/>
      <c r="K1753" s="378"/>
      <c r="L1753" s="139" t="s">
        <v>4075</v>
      </c>
      <c r="M1753" s="141" t="s">
        <v>28</v>
      </c>
      <c r="N1753" s="248"/>
      <c r="O1753" s="141" t="s">
        <v>26</v>
      </c>
      <c r="P1753" s="141" t="s">
        <v>26</v>
      </c>
      <c r="Q1753" s="141"/>
      <c r="R1753" s="141"/>
      <c r="S1753" s="141"/>
      <c r="T1753" s="141"/>
      <c r="U1753" s="141"/>
      <c r="V1753" s="141"/>
      <c r="W1753" s="139" t="s">
        <v>4075</v>
      </c>
      <c r="X1753" s="141" t="s">
        <v>25</v>
      </c>
      <c r="Y1753" s="141" t="s">
        <v>27</v>
      </c>
      <c r="Z1753" s="141"/>
      <c r="AA1753" s="141" t="s">
        <v>34</v>
      </c>
      <c r="AB1753" s="141"/>
      <c r="AC1753" s="139" t="s">
        <v>18047</v>
      </c>
      <c r="AD1753" s="380"/>
      <c r="AE1753" s="139" t="s">
        <v>6</v>
      </c>
      <c r="AF1753" s="139" t="s">
        <v>13087</v>
      </c>
      <c r="AG1753" s="139" t="s">
        <v>6</v>
      </c>
      <c r="AH1753" s="139" t="s">
        <v>13</v>
      </c>
      <c r="AI1753" s="139" t="s">
        <v>6</v>
      </c>
      <c r="AJ1753" s="139"/>
      <c r="AK1753" s="139"/>
      <c r="AL1753" s="139"/>
      <c r="AM1753" s="141"/>
      <c r="AN1753" s="141"/>
      <c r="AO1753" s="139"/>
      <c r="AP1753" s="139"/>
      <c r="AQ1753" s="139"/>
      <c r="AR1753" s="381"/>
      <c r="AS1753" s="139" t="s">
        <v>4075</v>
      </c>
      <c r="AT1753" s="141" t="s">
        <v>43</v>
      </c>
      <c r="AU1753" s="141"/>
      <c r="AV1753" s="383"/>
      <c r="AW1753" s="385"/>
      <c r="AX1753" s="139"/>
      <c r="BA1753" s="381"/>
      <c r="BB1753" s="139" t="s">
        <v>17</v>
      </c>
      <c r="BC1753" s="166"/>
      <c r="BD1753" s="166"/>
      <c r="BE1753" s="166"/>
      <c r="BF1753" s="166"/>
      <c r="BG1753" s="166"/>
      <c r="BH1753" s="308"/>
      <c r="BI1753" s="308"/>
      <c r="BJ1753" s="141" t="s">
        <v>26</v>
      </c>
      <c r="BK1753" s="141" t="s">
        <v>26</v>
      </c>
      <c r="BL1753" s="141"/>
      <c r="BM1753" s="141"/>
      <c r="BN1753" s="139" t="s">
        <v>4075</v>
      </c>
      <c r="BQ1753" s="141"/>
      <c r="BV1753" s="141"/>
      <c r="BX1753" s="141"/>
      <c r="BY1753" s="141"/>
      <c r="BZ1753" s="141"/>
      <c r="CA1753" s="141"/>
      <c r="CB1753" s="141"/>
      <c r="CC1753" s="141"/>
      <c r="CD1753" s="141"/>
      <c r="CE1753" s="141"/>
      <c r="CF1753" s="141"/>
      <c r="CG1753" s="141"/>
    </row>
    <row r="1754" spans="1:85" x14ac:dyDescent="0.35">
      <c r="A1754" s="155" t="s">
        <v>8314</v>
      </c>
      <c r="B1754" s="139" t="s">
        <v>4075</v>
      </c>
      <c r="C1754" s="18">
        <v>43226</v>
      </c>
      <c r="D1754" s="144">
        <v>0</v>
      </c>
      <c r="E1754" s="141" t="s">
        <v>2509</v>
      </c>
      <c r="F1754" s="141">
        <v>2</v>
      </c>
      <c r="G1754" s="141" t="s">
        <v>4009</v>
      </c>
      <c r="H1754" s="141">
        <v>2018</v>
      </c>
      <c r="I1754" s="18">
        <v>43226</v>
      </c>
      <c r="J1754" s="144">
        <v>0.62638888888888888</v>
      </c>
      <c r="K1754" s="378"/>
      <c r="L1754" s="139" t="s">
        <v>4075</v>
      </c>
      <c r="M1754" s="141" t="s">
        <v>28</v>
      </c>
      <c r="N1754" s="248"/>
      <c r="O1754" s="141" t="s">
        <v>26</v>
      </c>
      <c r="P1754" s="141" t="s">
        <v>26</v>
      </c>
      <c r="Q1754" s="141" t="s">
        <v>8315</v>
      </c>
      <c r="R1754" s="141" t="s">
        <v>8316</v>
      </c>
      <c r="S1754" s="141"/>
      <c r="T1754" s="141"/>
      <c r="U1754" s="141"/>
      <c r="V1754" s="141"/>
      <c r="W1754" s="139" t="s">
        <v>4075</v>
      </c>
      <c r="X1754" s="141" t="s">
        <v>25</v>
      </c>
      <c r="Y1754" s="141" t="s">
        <v>27</v>
      </c>
      <c r="Z1754" s="141"/>
      <c r="AA1754" s="141" t="s">
        <v>34</v>
      </c>
      <c r="AB1754" s="141"/>
      <c r="AC1754" s="139" t="s">
        <v>18047</v>
      </c>
      <c r="AD1754" s="380"/>
      <c r="AE1754" s="139" t="s">
        <v>103</v>
      </c>
      <c r="AF1754" s="139" t="s">
        <v>13069</v>
      </c>
      <c r="AG1754" s="139" t="s">
        <v>103</v>
      </c>
      <c r="AH1754" s="139" t="s">
        <v>1380</v>
      </c>
      <c r="AI1754" s="139" t="s">
        <v>7399</v>
      </c>
      <c r="AJ1754" s="139"/>
      <c r="AK1754" s="139" t="s">
        <v>7399</v>
      </c>
      <c r="AL1754" s="139" t="s">
        <v>7</v>
      </c>
      <c r="AM1754" s="141"/>
      <c r="AN1754" s="141" t="s">
        <v>8</v>
      </c>
      <c r="AO1754" s="139"/>
      <c r="AP1754" s="139"/>
      <c r="AQ1754" s="139"/>
      <c r="AR1754" s="381"/>
      <c r="AS1754" s="139" t="s">
        <v>4075</v>
      </c>
      <c r="AT1754" s="141" t="s">
        <v>1404</v>
      </c>
      <c r="AU1754" s="141"/>
      <c r="AV1754" s="383"/>
      <c r="AW1754" s="385"/>
      <c r="AX1754" s="139"/>
      <c r="AY1754" t="s">
        <v>18277</v>
      </c>
      <c r="BA1754" s="381"/>
      <c r="BB1754" s="139" t="s">
        <v>17</v>
      </c>
      <c r="BC1754" s="166"/>
      <c r="BD1754" s="166"/>
      <c r="BE1754" s="166"/>
      <c r="BF1754" s="166"/>
      <c r="BG1754" s="166"/>
      <c r="BH1754" s="308"/>
      <c r="BI1754" s="308"/>
      <c r="BJ1754" s="141" t="s">
        <v>26</v>
      </c>
      <c r="BK1754" s="141" t="s">
        <v>26</v>
      </c>
      <c r="BL1754" s="141"/>
      <c r="BM1754" s="141"/>
      <c r="BN1754" s="139" t="s">
        <v>4075</v>
      </c>
      <c r="BQ1754" s="141"/>
      <c r="BV1754" s="141"/>
      <c r="BX1754" s="141"/>
      <c r="BY1754" s="141"/>
      <c r="BZ1754" s="141"/>
      <c r="CA1754" s="141"/>
      <c r="CB1754" s="141"/>
      <c r="CC1754" s="141"/>
      <c r="CD1754" s="141"/>
      <c r="CE1754" s="141"/>
      <c r="CF1754" s="141"/>
      <c r="CG1754" s="141"/>
    </row>
    <row r="1755" spans="1:85" x14ac:dyDescent="0.35">
      <c r="A1755" s="155" t="s">
        <v>8311</v>
      </c>
      <c r="B1755" s="139" t="s">
        <v>4075</v>
      </c>
      <c r="C1755" s="18">
        <v>43228</v>
      </c>
      <c r="D1755" s="144">
        <v>0</v>
      </c>
      <c r="E1755" s="141" t="s">
        <v>2509</v>
      </c>
      <c r="F1755" s="141">
        <v>2</v>
      </c>
      <c r="G1755" s="141" t="s">
        <v>4009</v>
      </c>
      <c r="H1755" s="141">
        <v>2018</v>
      </c>
      <c r="I1755" s="18">
        <v>43228</v>
      </c>
      <c r="J1755" s="144">
        <v>0.74236111111111114</v>
      </c>
      <c r="K1755" s="378"/>
      <c r="L1755" s="139" t="s">
        <v>4075</v>
      </c>
      <c r="M1755" s="141" t="s">
        <v>28</v>
      </c>
      <c r="N1755" s="248"/>
      <c r="O1755" s="141" t="s">
        <v>26</v>
      </c>
      <c r="P1755" s="141" t="s">
        <v>26</v>
      </c>
      <c r="Q1755" s="141" t="s">
        <v>8312</v>
      </c>
      <c r="R1755" s="141" t="s">
        <v>8313</v>
      </c>
      <c r="S1755" s="141"/>
      <c r="T1755" s="141"/>
      <c r="U1755" s="141"/>
      <c r="V1755" s="141"/>
      <c r="W1755" s="139" t="s">
        <v>4075</v>
      </c>
      <c r="X1755" s="141" t="s">
        <v>25</v>
      </c>
      <c r="Y1755" s="141" t="s">
        <v>27</v>
      </c>
      <c r="Z1755" s="141"/>
      <c r="AA1755" s="141" t="s">
        <v>34</v>
      </c>
      <c r="AB1755" s="141"/>
      <c r="AC1755" s="139" t="s">
        <v>18049</v>
      </c>
      <c r="AD1755" s="380"/>
      <c r="AE1755" s="139" t="s">
        <v>4</v>
      </c>
      <c r="AF1755" s="139" t="s">
        <v>13073</v>
      </c>
      <c r="AG1755" s="139" t="s">
        <v>4</v>
      </c>
      <c r="AH1755" s="139" t="s">
        <v>1380</v>
      </c>
      <c r="AI1755" s="139" t="s">
        <v>4</v>
      </c>
      <c r="AJ1755" s="139"/>
      <c r="AK1755" s="139" t="s">
        <v>15678</v>
      </c>
      <c r="AL1755" s="139" t="s">
        <v>1823</v>
      </c>
      <c r="AM1755" s="141"/>
      <c r="AN1755" s="141" t="s">
        <v>8</v>
      </c>
      <c r="AO1755" s="139"/>
      <c r="AP1755" s="139"/>
      <c r="AQ1755" s="139"/>
      <c r="AR1755" s="381"/>
      <c r="AS1755" s="139" t="s">
        <v>4075</v>
      </c>
      <c r="AT1755" s="141" t="s">
        <v>1404</v>
      </c>
      <c r="AU1755" s="141"/>
      <c r="AV1755" s="383"/>
      <c r="AW1755" s="385"/>
      <c r="AX1755" s="139"/>
      <c r="AY1755" t="s">
        <v>19040</v>
      </c>
      <c r="BA1755" s="381"/>
      <c r="BB1755" s="139" t="s">
        <v>17</v>
      </c>
      <c r="BC1755" s="166"/>
      <c r="BD1755" s="166"/>
      <c r="BE1755" s="166"/>
      <c r="BF1755" s="166"/>
      <c r="BG1755" s="166"/>
      <c r="BH1755" s="308"/>
      <c r="BI1755" s="308"/>
      <c r="BJ1755" s="141" t="s">
        <v>26</v>
      </c>
      <c r="BK1755" s="141" t="s">
        <v>26</v>
      </c>
      <c r="BL1755" s="141"/>
      <c r="BM1755" s="141"/>
      <c r="BN1755" s="139" t="s">
        <v>4075</v>
      </c>
      <c r="BQ1755" s="141" t="s">
        <v>15928</v>
      </c>
      <c r="BR1755" s="135" t="s">
        <v>15779</v>
      </c>
      <c r="BT1755" s="135" t="s">
        <v>15427</v>
      </c>
      <c r="BU1755" s="135" t="s">
        <v>13270</v>
      </c>
      <c r="BV1755" s="141" t="s">
        <v>13259</v>
      </c>
      <c r="BW1755" s="135" t="s">
        <v>4004</v>
      </c>
      <c r="BX1755" s="141"/>
      <c r="BY1755" s="141"/>
      <c r="BZ1755" s="141"/>
      <c r="CA1755" s="141"/>
      <c r="CB1755" s="141"/>
      <c r="CC1755" s="141"/>
      <c r="CD1755" s="141"/>
      <c r="CE1755" s="141" t="s">
        <v>15453</v>
      </c>
      <c r="CF1755" s="141" t="s">
        <v>15451</v>
      </c>
      <c r="CG1755" s="141" t="s">
        <v>2004</v>
      </c>
    </row>
    <row r="1756" spans="1:85" x14ac:dyDescent="0.35">
      <c r="A1756" s="155" t="s">
        <v>8307</v>
      </c>
      <c r="B1756" s="139" t="s">
        <v>4075</v>
      </c>
      <c r="C1756" s="18">
        <v>43229</v>
      </c>
      <c r="D1756" s="144">
        <v>0</v>
      </c>
      <c r="E1756" s="141" t="s">
        <v>2509</v>
      </c>
      <c r="F1756" s="141">
        <v>2</v>
      </c>
      <c r="G1756" s="141" t="s">
        <v>4009</v>
      </c>
      <c r="H1756" s="141">
        <v>2018</v>
      </c>
      <c r="I1756" s="18">
        <v>43229</v>
      </c>
      <c r="J1756" s="144">
        <v>0.58333333333333337</v>
      </c>
      <c r="K1756" s="378"/>
      <c r="L1756" s="139" t="s">
        <v>4075</v>
      </c>
      <c r="M1756" s="141" t="s">
        <v>28</v>
      </c>
      <c r="N1756" s="248"/>
      <c r="O1756" s="141" t="s">
        <v>26</v>
      </c>
      <c r="P1756" s="141" t="s">
        <v>26</v>
      </c>
      <c r="Q1756" s="141" t="s">
        <v>8308</v>
      </c>
      <c r="R1756" s="141" t="s">
        <v>8309</v>
      </c>
      <c r="S1756" s="141"/>
      <c r="T1756" s="141"/>
      <c r="U1756" s="141"/>
      <c r="V1756" s="141"/>
      <c r="W1756" s="139" t="s">
        <v>4075</v>
      </c>
      <c r="X1756" s="141" t="s">
        <v>25</v>
      </c>
      <c r="Y1756" s="141" t="s">
        <v>27</v>
      </c>
      <c r="Z1756" s="141"/>
      <c r="AA1756" s="141" t="s">
        <v>34</v>
      </c>
      <c r="AB1756" s="141"/>
      <c r="AC1756" s="139" t="s">
        <v>18050</v>
      </c>
      <c r="AD1756" s="380"/>
      <c r="AE1756" s="139" t="s">
        <v>102</v>
      </c>
      <c r="AF1756" s="139" t="s">
        <v>13068</v>
      </c>
      <c r="AG1756" s="139" t="s">
        <v>102</v>
      </c>
      <c r="AH1756" s="139" t="s">
        <v>1378</v>
      </c>
      <c r="AI1756" s="139" t="s">
        <v>7</v>
      </c>
      <c r="AJ1756" s="139" t="s">
        <v>7</v>
      </c>
      <c r="AK1756" s="139"/>
      <c r="AL1756" s="139"/>
      <c r="AM1756" s="141"/>
      <c r="AN1756" s="141" t="s">
        <v>8</v>
      </c>
      <c r="AO1756" s="139"/>
      <c r="AP1756" s="139" t="s">
        <v>1563</v>
      </c>
      <c r="AQ1756" s="139"/>
      <c r="AR1756" s="381"/>
      <c r="AS1756" s="139" t="s">
        <v>4075</v>
      </c>
      <c r="AT1756" s="141" t="s">
        <v>43</v>
      </c>
      <c r="AU1756" s="141">
        <v>140</v>
      </c>
      <c r="AV1756" s="383"/>
      <c r="AW1756" s="385"/>
      <c r="AX1756" s="139"/>
      <c r="AY1756" t="s">
        <v>19141</v>
      </c>
      <c r="BA1756" s="381"/>
      <c r="BB1756" s="139" t="s">
        <v>1450</v>
      </c>
      <c r="BC1756" s="166"/>
      <c r="BD1756" s="166"/>
      <c r="BE1756" s="166"/>
      <c r="BF1756" s="166"/>
      <c r="BG1756" s="166"/>
      <c r="BH1756" s="308"/>
      <c r="BI1756" s="308"/>
      <c r="BJ1756" s="141" t="s">
        <v>26</v>
      </c>
      <c r="BK1756" s="141" t="s">
        <v>26</v>
      </c>
      <c r="BL1756" s="141"/>
      <c r="BM1756" s="141"/>
      <c r="BN1756" s="139" t="s">
        <v>4075</v>
      </c>
      <c r="BQ1756" s="141" t="s">
        <v>15929</v>
      </c>
      <c r="BR1756" s="135" t="s">
        <v>15680</v>
      </c>
      <c r="BT1756" s="135" t="s">
        <v>13609</v>
      </c>
      <c r="BU1756" s="135" t="s">
        <v>15359</v>
      </c>
      <c r="BV1756" s="141" t="s">
        <v>13263</v>
      </c>
      <c r="BW1756" s="135" t="s">
        <v>2760</v>
      </c>
      <c r="BX1756" s="141" t="s">
        <v>15681</v>
      </c>
      <c r="BY1756" s="141" t="s">
        <v>15681</v>
      </c>
      <c r="BZ1756" s="141" t="s">
        <v>26</v>
      </c>
      <c r="CA1756" s="141" t="s">
        <v>1848</v>
      </c>
      <c r="CB1756" s="141"/>
      <c r="CC1756" s="141" t="s">
        <v>15704</v>
      </c>
      <c r="CD1756" s="141" t="s">
        <v>15683</v>
      </c>
      <c r="CE1756" s="141" t="s">
        <v>15450</v>
      </c>
      <c r="CF1756" s="141" t="s">
        <v>15451</v>
      </c>
      <c r="CG1756" s="141"/>
    </row>
    <row r="1757" spans="1:85" x14ac:dyDescent="0.35">
      <c r="A1757" s="155" t="s">
        <v>8310</v>
      </c>
      <c r="B1757" s="139" t="s">
        <v>4075</v>
      </c>
      <c r="C1757" s="18">
        <v>43229</v>
      </c>
      <c r="D1757" s="144">
        <v>0</v>
      </c>
      <c r="E1757" s="141" t="s">
        <v>2509</v>
      </c>
      <c r="F1757" s="141">
        <v>2</v>
      </c>
      <c r="G1757" s="141" t="s">
        <v>4009</v>
      </c>
      <c r="H1757" s="141">
        <v>2018</v>
      </c>
      <c r="I1757" s="18"/>
      <c r="J1757" s="144"/>
      <c r="K1757" s="378"/>
      <c r="L1757" s="139" t="s">
        <v>4075</v>
      </c>
      <c r="M1757" s="141" t="s">
        <v>28</v>
      </c>
      <c r="N1757" s="248"/>
      <c r="O1757" s="141" t="s">
        <v>26</v>
      </c>
      <c r="P1757" s="141" t="s">
        <v>26</v>
      </c>
      <c r="Q1757" s="141"/>
      <c r="R1757" s="141"/>
      <c r="S1757" s="141"/>
      <c r="T1757" s="141"/>
      <c r="U1757" s="141"/>
      <c r="V1757" s="141"/>
      <c r="W1757" s="139" t="s">
        <v>4075</v>
      </c>
      <c r="X1757" s="141" t="s">
        <v>25</v>
      </c>
      <c r="Y1757" s="141" t="s">
        <v>27</v>
      </c>
      <c r="Z1757" s="141"/>
      <c r="AA1757" s="141" t="s">
        <v>34</v>
      </c>
      <c r="AB1757" s="141"/>
      <c r="AC1757" s="139" t="s">
        <v>18047</v>
      </c>
      <c r="AD1757" s="380"/>
      <c r="AE1757" s="139" t="s">
        <v>102</v>
      </c>
      <c r="AF1757" s="139" t="s">
        <v>13084</v>
      </c>
      <c r="AG1757" s="139" t="s">
        <v>102</v>
      </c>
      <c r="AH1757" s="139" t="s">
        <v>1378</v>
      </c>
      <c r="AI1757" s="139" t="s">
        <v>1403</v>
      </c>
      <c r="AJ1757" s="139" t="s">
        <v>1403</v>
      </c>
      <c r="AK1757" s="139"/>
      <c r="AL1757" s="139"/>
      <c r="AM1757" s="141"/>
      <c r="AN1757" s="141"/>
      <c r="AO1757" s="139"/>
      <c r="AP1757" s="139" t="s">
        <v>1403</v>
      </c>
      <c r="AQ1757" s="139"/>
      <c r="AR1757" s="381"/>
      <c r="AS1757" s="139" t="s">
        <v>4075</v>
      </c>
      <c r="AT1757" s="141" t="s">
        <v>1404</v>
      </c>
      <c r="AU1757" s="141"/>
      <c r="AV1757" s="383"/>
      <c r="AW1757" s="385"/>
      <c r="AX1757" s="139"/>
      <c r="BA1757" s="381"/>
      <c r="BB1757" s="139" t="s">
        <v>1450</v>
      </c>
      <c r="BC1757" s="166"/>
      <c r="BD1757" s="166"/>
      <c r="BE1757" s="166"/>
      <c r="BF1757" s="166"/>
      <c r="BG1757" s="166"/>
      <c r="BH1757" s="308"/>
      <c r="BI1757" s="308"/>
      <c r="BJ1757" s="141" t="s">
        <v>26</v>
      </c>
      <c r="BK1757" s="141" t="s">
        <v>26</v>
      </c>
      <c r="BL1757" s="141"/>
      <c r="BM1757" s="141"/>
      <c r="BN1757" s="139" t="s">
        <v>4075</v>
      </c>
      <c r="BQ1757" s="141"/>
      <c r="BV1757" s="141"/>
      <c r="BX1757" s="141"/>
      <c r="BY1757" s="141"/>
      <c r="BZ1757" s="141"/>
      <c r="CA1757" s="141"/>
      <c r="CB1757" s="141"/>
      <c r="CC1757" s="141"/>
      <c r="CD1757" s="141"/>
      <c r="CE1757" s="141"/>
      <c r="CF1757" s="141"/>
      <c r="CG1757" s="141"/>
    </row>
    <row r="1758" spans="1:85" x14ac:dyDescent="0.35">
      <c r="A1758" s="155" t="s">
        <v>8298</v>
      </c>
      <c r="B1758" s="139" t="s">
        <v>4075</v>
      </c>
      <c r="C1758" s="18">
        <v>43231</v>
      </c>
      <c r="D1758" s="144">
        <v>0</v>
      </c>
      <c r="E1758" s="141" t="s">
        <v>2509</v>
      </c>
      <c r="F1758" s="141">
        <v>2</v>
      </c>
      <c r="G1758" s="141" t="s">
        <v>4009</v>
      </c>
      <c r="H1758" s="141">
        <v>2018</v>
      </c>
      <c r="I1758" s="18">
        <v>43231</v>
      </c>
      <c r="J1758" s="144">
        <v>0.53125</v>
      </c>
      <c r="K1758" s="378"/>
      <c r="L1758" s="139" t="s">
        <v>4075</v>
      </c>
      <c r="M1758" s="141" t="s">
        <v>28</v>
      </c>
      <c r="N1758" s="248"/>
      <c r="O1758" s="141" t="s">
        <v>26</v>
      </c>
      <c r="P1758" s="141" t="s">
        <v>26</v>
      </c>
      <c r="Q1758" s="141" t="s">
        <v>8299</v>
      </c>
      <c r="R1758" s="141" t="s">
        <v>8300</v>
      </c>
      <c r="S1758" s="141"/>
      <c r="T1758" s="141"/>
      <c r="U1758" s="141"/>
      <c r="V1758" s="141"/>
      <c r="W1758" s="139" t="s">
        <v>4075</v>
      </c>
      <c r="X1758" s="141" t="s">
        <v>25</v>
      </c>
      <c r="Y1758" s="141" t="s">
        <v>27</v>
      </c>
      <c r="Z1758" s="141"/>
      <c r="AA1758" s="141" t="s">
        <v>34</v>
      </c>
      <c r="AB1758" s="141"/>
      <c r="AC1758" s="139" t="s">
        <v>18047</v>
      </c>
      <c r="AD1758" s="380"/>
      <c r="AE1758" s="139" t="s">
        <v>4</v>
      </c>
      <c r="AF1758" s="139" t="s">
        <v>13073</v>
      </c>
      <c r="AG1758" s="139" t="s">
        <v>4</v>
      </c>
      <c r="AH1758" s="139" t="s">
        <v>1380</v>
      </c>
      <c r="AI1758" s="139" t="s">
        <v>4</v>
      </c>
      <c r="AJ1758" s="139"/>
      <c r="AK1758" s="139" t="s">
        <v>15678</v>
      </c>
      <c r="AL1758" s="139" t="s">
        <v>1406</v>
      </c>
      <c r="AM1758" s="141"/>
      <c r="AN1758" s="141" t="s">
        <v>8</v>
      </c>
      <c r="AO1758" s="139"/>
      <c r="AP1758" s="139"/>
      <c r="AQ1758" s="139"/>
      <c r="AR1758" s="381"/>
      <c r="AS1758" s="139" t="s">
        <v>4075</v>
      </c>
      <c r="AT1758" s="141" t="s">
        <v>43</v>
      </c>
      <c r="AU1758" s="141"/>
      <c r="AV1758" s="383"/>
      <c r="AW1758" s="385"/>
      <c r="AX1758" s="139"/>
      <c r="AY1758" t="s">
        <v>18531</v>
      </c>
      <c r="BA1758" s="381"/>
      <c r="BB1758" s="139" t="s">
        <v>17</v>
      </c>
      <c r="BC1758" s="166"/>
      <c r="BD1758" s="166"/>
      <c r="BE1758" s="166"/>
      <c r="BF1758" s="166"/>
      <c r="BG1758" s="166"/>
      <c r="BH1758" s="308"/>
      <c r="BI1758" s="308"/>
      <c r="BJ1758" s="141" t="s">
        <v>26</v>
      </c>
      <c r="BK1758" s="141" t="s">
        <v>26</v>
      </c>
      <c r="BL1758" s="141"/>
      <c r="BM1758" s="141"/>
      <c r="BN1758" s="139" t="s">
        <v>4075</v>
      </c>
      <c r="BQ1758" s="141" t="s">
        <v>15930</v>
      </c>
      <c r="BR1758" s="135" t="s">
        <v>15680</v>
      </c>
      <c r="BT1758" s="135" t="s">
        <v>15375</v>
      </c>
      <c r="BU1758" s="135" t="s">
        <v>13280</v>
      </c>
      <c r="BV1758" s="141" t="s">
        <v>13266</v>
      </c>
      <c r="BW1758" s="135" t="s">
        <v>2509</v>
      </c>
      <c r="BX1758" s="141" t="s">
        <v>15681</v>
      </c>
      <c r="BY1758" s="141" t="s">
        <v>15681</v>
      </c>
      <c r="BZ1758" s="141" t="s">
        <v>26</v>
      </c>
      <c r="CA1758" s="141" t="s">
        <v>1848</v>
      </c>
      <c r="CB1758" s="141"/>
      <c r="CC1758" s="141" t="s">
        <v>15690</v>
      </c>
      <c r="CD1758" s="141" t="s">
        <v>34</v>
      </c>
      <c r="CE1758" s="141" t="s">
        <v>15450</v>
      </c>
      <c r="CF1758" s="141" t="s">
        <v>15451</v>
      </c>
      <c r="CG1758" s="141" t="s">
        <v>1897</v>
      </c>
    </row>
    <row r="1759" spans="1:85" x14ac:dyDescent="0.35">
      <c r="A1759" s="155" t="s">
        <v>8296</v>
      </c>
      <c r="B1759" s="139" t="s">
        <v>4075</v>
      </c>
      <c r="C1759" s="18">
        <v>43231</v>
      </c>
      <c r="D1759" s="144">
        <v>0</v>
      </c>
      <c r="E1759" s="141" t="s">
        <v>2509</v>
      </c>
      <c r="F1759" s="141">
        <v>2</v>
      </c>
      <c r="G1759" s="141" t="s">
        <v>4009</v>
      </c>
      <c r="H1759" s="141">
        <v>2018</v>
      </c>
      <c r="I1759" s="18">
        <v>43231</v>
      </c>
      <c r="J1759" s="144">
        <v>0.42569444444444443</v>
      </c>
      <c r="K1759" s="378"/>
      <c r="L1759" s="139" t="s">
        <v>4075</v>
      </c>
      <c r="M1759" s="141" t="s">
        <v>28</v>
      </c>
      <c r="N1759" s="248"/>
      <c r="O1759" s="141" t="s">
        <v>26</v>
      </c>
      <c r="P1759" s="141" t="s">
        <v>26</v>
      </c>
      <c r="Q1759" s="141" t="s">
        <v>8297</v>
      </c>
      <c r="R1759" s="141"/>
      <c r="S1759" s="141"/>
      <c r="T1759" s="141"/>
      <c r="U1759" s="141"/>
      <c r="V1759" s="141"/>
      <c r="W1759" s="139" t="s">
        <v>4075</v>
      </c>
      <c r="X1759" s="141" t="s">
        <v>25</v>
      </c>
      <c r="Y1759" s="141" t="s">
        <v>27</v>
      </c>
      <c r="Z1759" s="141"/>
      <c r="AA1759" s="141" t="s">
        <v>34</v>
      </c>
      <c r="AB1759" s="141"/>
      <c r="AC1759" s="139" t="s">
        <v>18049</v>
      </c>
      <c r="AD1759" s="380"/>
      <c r="AE1759" s="139" t="s">
        <v>4</v>
      </c>
      <c r="AF1759" s="139" t="s">
        <v>13073</v>
      </c>
      <c r="AG1759" s="139" t="s">
        <v>4</v>
      </c>
      <c r="AH1759" s="139" t="s">
        <v>1380</v>
      </c>
      <c r="AI1759" s="139" t="s">
        <v>4</v>
      </c>
      <c r="AJ1759" s="139"/>
      <c r="AK1759" s="139" t="s">
        <v>15678</v>
      </c>
      <c r="AL1759" s="139" t="s">
        <v>7</v>
      </c>
      <c r="AM1759" s="141"/>
      <c r="AN1759" s="141"/>
      <c r="AO1759" s="139"/>
      <c r="AP1759" s="139"/>
      <c r="AQ1759" s="139"/>
      <c r="AR1759" s="381"/>
      <c r="AS1759" s="139" t="s">
        <v>4075</v>
      </c>
      <c r="AT1759" s="141" t="s">
        <v>44</v>
      </c>
      <c r="AU1759" s="141">
        <v>180</v>
      </c>
      <c r="AV1759" s="383"/>
      <c r="AW1759" s="385"/>
      <c r="AX1759" s="139"/>
      <c r="AY1759" t="s">
        <v>18278</v>
      </c>
      <c r="BA1759" s="381"/>
      <c r="BB1759" s="139" t="s">
        <v>1446</v>
      </c>
      <c r="BC1759" s="166"/>
      <c r="BD1759" s="166"/>
      <c r="BE1759" s="166"/>
      <c r="BF1759" s="166"/>
      <c r="BG1759" s="166"/>
      <c r="BH1759" s="308"/>
      <c r="BI1759" s="308"/>
      <c r="BJ1759" s="141" t="s">
        <v>26</v>
      </c>
      <c r="BK1759" s="141" t="s">
        <v>26</v>
      </c>
      <c r="BL1759" s="141"/>
      <c r="BM1759" s="141"/>
      <c r="BN1759" s="139" t="s">
        <v>4075</v>
      </c>
      <c r="BQ1759" s="141"/>
      <c r="BV1759" s="141"/>
      <c r="BX1759" s="141"/>
      <c r="BY1759" s="141"/>
      <c r="BZ1759" s="141"/>
      <c r="CA1759" s="141"/>
      <c r="CB1759" s="141"/>
      <c r="CC1759" s="141"/>
      <c r="CD1759" s="141"/>
      <c r="CE1759" s="141"/>
      <c r="CF1759" s="141"/>
      <c r="CG1759" s="141"/>
    </row>
    <row r="1760" spans="1:85" x14ac:dyDescent="0.35">
      <c r="A1760" s="155" t="s">
        <v>8304</v>
      </c>
      <c r="B1760" s="139" t="s">
        <v>4075</v>
      </c>
      <c r="C1760" s="18">
        <v>43231</v>
      </c>
      <c r="D1760" s="144">
        <v>0</v>
      </c>
      <c r="E1760" s="141" t="s">
        <v>2509</v>
      </c>
      <c r="F1760" s="141">
        <v>2</v>
      </c>
      <c r="G1760" s="141" t="s">
        <v>4009</v>
      </c>
      <c r="H1760" s="141">
        <v>2018</v>
      </c>
      <c r="I1760" s="18">
        <v>43231</v>
      </c>
      <c r="J1760" s="144">
        <v>0.73819444444444449</v>
      </c>
      <c r="K1760" s="378"/>
      <c r="L1760" s="139" t="s">
        <v>4075</v>
      </c>
      <c r="M1760" s="141" t="s">
        <v>28</v>
      </c>
      <c r="N1760" s="248"/>
      <c r="O1760" s="141" t="s">
        <v>26</v>
      </c>
      <c r="P1760" s="141" t="s">
        <v>26</v>
      </c>
      <c r="Q1760" s="141" t="s">
        <v>8305</v>
      </c>
      <c r="R1760" s="141" t="s">
        <v>8306</v>
      </c>
      <c r="S1760" s="141"/>
      <c r="T1760" s="141"/>
      <c r="U1760" s="141"/>
      <c r="V1760" s="141"/>
      <c r="W1760" s="139" t="s">
        <v>4075</v>
      </c>
      <c r="X1760" s="141" t="s">
        <v>25</v>
      </c>
      <c r="Y1760" s="141" t="s">
        <v>27</v>
      </c>
      <c r="Z1760" s="141"/>
      <c r="AA1760" s="141" t="s">
        <v>34</v>
      </c>
      <c r="AB1760" s="141"/>
      <c r="AC1760" s="139" t="s">
        <v>18050</v>
      </c>
      <c r="AD1760" s="380"/>
      <c r="AE1760" s="139" t="s">
        <v>102</v>
      </c>
      <c r="AF1760" s="139" t="s">
        <v>13068</v>
      </c>
      <c r="AG1760" s="139" t="s">
        <v>102</v>
      </c>
      <c r="AH1760" s="139" t="s">
        <v>1378</v>
      </c>
      <c r="AI1760" s="139" t="s">
        <v>7</v>
      </c>
      <c r="AJ1760" s="139" t="s">
        <v>7</v>
      </c>
      <c r="AK1760" s="139"/>
      <c r="AL1760" s="139"/>
      <c r="AM1760" s="141"/>
      <c r="AN1760" s="141" t="s">
        <v>8</v>
      </c>
      <c r="AO1760" s="139"/>
      <c r="AP1760" s="139" t="s">
        <v>1563</v>
      </c>
      <c r="AQ1760" s="139"/>
      <c r="AR1760" s="381"/>
      <c r="AS1760" s="139" t="s">
        <v>4075</v>
      </c>
      <c r="AT1760" s="141" t="s">
        <v>43</v>
      </c>
      <c r="AU1760" s="141">
        <v>340</v>
      </c>
      <c r="AV1760" s="383"/>
      <c r="AW1760" s="385"/>
      <c r="AX1760" s="139"/>
      <c r="AY1760" t="s">
        <v>18392</v>
      </c>
      <c r="BA1760" s="381"/>
      <c r="BB1760" s="139" t="s">
        <v>1450</v>
      </c>
      <c r="BC1760" s="166"/>
      <c r="BD1760" s="166"/>
      <c r="BE1760" s="166"/>
      <c r="BF1760" s="166"/>
      <c r="BG1760" s="166"/>
      <c r="BH1760" s="308"/>
      <c r="BI1760" s="308"/>
      <c r="BJ1760" s="141" t="s">
        <v>26</v>
      </c>
      <c r="BK1760" s="141" t="s">
        <v>26</v>
      </c>
      <c r="BL1760" s="141"/>
      <c r="BM1760" s="141"/>
      <c r="BN1760" s="139" t="s">
        <v>4075</v>
      </c>
      <c r="BQ1760" s="141"/>
      <c r="BV1760" s="141"/>
      <c r="BX1760" s="141"/>
      <c r="BY1760" s="141"/>
      <c r="BZ1760" s="141"/>
      <c r="CA1760" s="141"/>
      <c r="CB1760" s="141"/>
      <c r="CC1760" s="141"/>
      <c r="CD1760" s="141"/>
      <c r="CE1760" s="141"/>
      <c r="CF1760" s="141"/>
      <c r="CG1760" s="141"/>
    </row>
    <row r="1761" spans="1:85" x14ac:dyDescent="0.35">
      <c r="A1761" s="155" t="s">
        <v>8301</v>
      </c>
      <c r="B1761" s="139" t="s">
        <v>4075</v>
      </c>
      <c r="C1761" s="18">
        <v>43231</v>
      </c>
      <c r="D1761" s="144">
        <v>0</v>
      </c>
      <c r="E1761" s="141" t="s">
        <v>2509</v>
      </c>
      <c r="F1761" s="141">
        <v>2</v>
      </c>
      <c r="G1761" s="141" t="s">
        <v>4009</v>
      </c>
      <c r="H1761" s="141">
        <v>2018</v>
      </c>
      <c r="I1761" s="18">
        <v>43231</v>
      </c>
      <c r="J1761" s="144">
        <v>0.66041666666666665</v>
      </c>
      <c r="K1761" s="378"/>
      <c r="L1761" s="139" t="s">
        <v>4075</v>
      </c>
      <c r="M1761" s="141" t="s">
        <v>28</v>
      </c>
      <c r="N1761" s="248"/>
      <c r="O1761" s="141" t="s">
        <v>26</v>
      </c>
      <c r="P1761" s="141" t="s">
        <v>26</v>
      </c>
      <c r="Q1761" s="141" t="s">
        <v>8302</v>
      </c>
      <c r="R1761" s="141" t="s">
        <v>8303</v>
      </c>
      <c r="S1761" s="141"/>
      <c r="T1761" s="141"/>
      <c r="U1761" s="141"/>
      <c r="V1761" s="141"/>
      <c r="W1761" s="139" t="s">
        <v>4075</v>
      </c>
      <c r="X1761" s="141" t="s">
        <v>25</v>
      </c>
      <c r="Y1761" s="141" t="s">
        <v>27</v>
      </c>
      <c r="Z1761" s="141"/>
      <c r="AA1761" s="141" t="s">
        <v>34</v>
      </c>
      <c r="AB1761" s="141"/>
      <c r="AC1761" s="139" t="s">
        <v>18047</v>
      </c>
      <c r="AD1761" s="380"/>
      <c r="AE1761" s="139" t="s">
        <v>4</v>
      </c>
      <c r="AF1761" s="139" t="s">
        <v>13073</v>
      </c>
      <c r="AG1761" s="139" t="s">
        <v>4</v>
      </c>
      <c r="AH1761" s="139" t="s">
        <v>1380</v>
      </c>
      <c r="AI1761" s="139" t="s">
        <v>4</v>
      </c>
      <c r="AJ1761" s="139"/>
      <c r="AK1761" s="139" t="s">
        <v>15678</v>
      </c>
      <c r="AL1761" s="139" t="s">
        <v>7</v>
      </c>
      <c r="AM1761" s="141"/>
      <c r="AN1761" s="141" t="s">
        <v>8</v>
      </c>
      <c r="AO1761" s="139"/>
      <c r="AP1761" s="139"/>
      <c r="AQ1761" s="139"/>
      <c r="AR1761" s="381"/>
      <c r="AS1761" s="139" t="s">
        <v>4075</v>
      </c>
      <c r="AT1761" s="141" t="s">
        <v>1404</v>
      </c>
      <c r="AU1761" s="141">
        <v>105</v>
      </c>
      <c r="AV1761" s="383"/>
      <c r="AW1761" s="385"/>
      <c r="AX1761" s="139"/>
      <c r="AY1761" t="s">
        <v>18850</v>
      </c>
      <c r="BA1761" s="381"/>
      <c r="BB1761" s="139" t="s">
        <v>1446</v>
      </c>
      <c r="BC1761" s="166"/>
      <c r="BD1761" s="166"/>
      <c r="BE1761" s="166"/>
      <c r="BF1761" s="166"/>
      <c r="BG1761" s="166"/>
      <c r="BH1761" s="308"/>
      <c r="BI1761" s="308"/>
      <c r="BJ1761" s="141" t="s">
        <v>26</v>
      </c>
      <c r="BK1761" s="141" t="s">
        <v>26</v>
      </c>
      <c r="BL1761" s="141"/>
      <c r="BM1761" s="141"/>
      <c r="BN1761" s="139" t="s">
        <v>4075</v>
      </c>
      <c r="BQ1761" s="141" t="s">
        <v>15931</v>
      </c>
      <c r="BR1761" s="135" t="s">
        <v>15680</v>
      </c>
      <c r="BT1761" s="135" t="s">
        <v>15351</v>
      </c>
      <c r="BU1761" s="135" t="s">
        <v>15374</v>
      </c>
      <c r="BV1761" s="141" t="s">
        <v>13259</v>
      </c>
      <c r="BW1761" s="135" t="s">
        <v>2891</v>
      </c>
      <c r="BX1761" s="141" t="s">
        <v>15681</v>
      </c>
      <c r="BY1761" s="141" t="s">
        <v>12</v>
      </c>
      <c r="BZ1761" s="141" t="s">
        <v>26</v>
      </c>
      <c r="CA1761" s="141" t="s">
        <v>1848</v>
      </c>
      <c r="CB1761" s="141"/>
      <c r="CC1761" s="141" t="s">
        <v>15686</v>
      </c>
      <c r="CD1761" s="141" t="s">
        <v>15698</v>
      </c>
      <c r="CE1761" s="141" t="s">
        <v>15450</v>
      </c>
      <c r="CF1761" s="141" t="s">
        <v>15451</v>
      </c>
      <c r="CG1761" s="141" t="s">
        <v>2741</v>
      </c>
    </row>
    <row r="1762" spans="1:85" x14ac:dyDescent="0.35">
      <c r="A1762" s="155" t="s">
        <v>8291</v>
      </c>
      <c r="B1762" s="139" t="s">
        <v>4075</v>
      </c>
      <c r="C1762" s="18">
        <v>43232</v>
      </c>
      <c r="D1762" s="144">
        <v>0</v>
      </c>
      <c r="E1762" s="141" t="s">
        <v>2509</v>
      </c>
      <c r="F1762" s="141">
        <v>2</v>
      </c>
      <c r="G1762" s="141" t="s">
        <v>4009</v>
      </c>
      <c r="H1762" s="141">
        <v>2018</v>
      </c>
      <c r="I1762" s="18"/>
      <c r="J1762" s="144"/>
      <c r="K1762" s="378"/>
      <c r="L1762" s="139" t="s">
        <v>4075</v>
      </c>
      <c r="M1762" s="141" t="s">
        <v>28</v>
      </c>
      <c r="N1762" s="248"/>
      <c r="O1762" s="141" t="s">
        <v>26</v>
      </c>
      <c r="P1762" s="141" t="s">
        <v>26</v>
      </c>
      <c r="Q1762" s="141" t="s">
        <v>8292</v>
      </c>
      <c r="R1762" s="141"/>
      <c r="S1762" s="141"/>
      <c r="T1762" s="141"/>
      <c r="U1762" s="141"/>
      <c r="V1762" s="141"/>
      <c r="W1762" s="139" t="s">
        <v>4075</v>
      </c>
      <c r="X1762" s="141" t="s">
        <v>25</v>
      </c>
      <c r="Y1762" s="141" t="s">
        <v>27</v>
      </c>
      <c r="Z1762" s="141"/>
      <c r="AA1762" s="141" t="s">
        <v>34</v>
      </c>
      <c r="AB1762" s="141"/>
      <c r="AC1762" s="139" t="s">
        <v>18049</v>
      </c>
      <c r="AD1762" s="380"/>
      <c r="AE1762" s="139" t="s">
        <v>102</v>
      </c>
      <c r="AF1762" s="139" t="s">
        <v>13082</v>
      </c>
      <c r="AG1762" s="139" t="s">
        <v>102</v>
      </c>
      <c r="AH1762" s="139" t="s">
        <v>1378</v>
      </c>
      <c r="AI1762" s="139" t="s">
        <v>60</v>
      </c>
      <c r="AJ1762" s="139" t="s">
        <v>60</v>
      </c>
      <c r="AK1762" s="139"/>
      <c r="AL1762" s="139"/>
      <c r="AM1762" s="141"/>
      <c r="AN1762" s="141"/>
      <c r="AO1762" s="139"/>
      <c r="AP1762" s="139" t="s">
        <v>60</v>
      </c>
      <c r="AQ1762" s="139"/>
      <c r="AR1762" s="381"/>
      <c r="AS1762" s="139" t="s">
        <v>4075</v>
      </c>
      <c r="AT1762" s="141" t="s">
        <v>1404</v>
      </c>
      <c r="AU1762" s="141"/>
      <c r="AV1762" s="383"/>
      <c r="AW1762" s="385"/>
      <c r="AX1762" s="139"/>
      <c r="AY1762" t="s">
        <v>19142</v>
      </c>
      <c r="BA1762" s="381"/>
      <c r="BB1762" s="139" t="s">
        <v>17</v>
      </c>
      <c r="BC1762" s="166"/>
      <c r="BD1762" s="166"/>
      <c r="BE1762" s="166"/>
      <c r="BF1762" s="166"/>
      <c r="BG1762" s="166"/>
      <c r="BH1762" s="308"/>
      <c r="BI1762" s="308"/>
      <c r="BJ1762" s="141" t="s">
        <v>26</v>
      </c>
      <c r="BK1762" s="141" t="s">
        <v>26</v>
      </c>
      <c r="BL1762" s="141"/>
      <c r="BM1762" s="141"/>
      <c r="BN1762" s="139" t="s">
        <v>4075</v>
      </c>
      <c r="BQ1762" s="141"/>
      <c r="BV1762" s="141"/>
      <c r="BX1762" s="141"/>
      <c r="BY1762" s="141"/>
      <c r="BZ1762" s="141"/>
      <c r="CA1762" s="141"/>
      <c r="CB1762" s="141"/>
      <c r="CC1762" s="141"/>
      <c r="CD1762" s="141"/>
      <c r="CE1762" s="141"/>
      <c r="CF1762" s="141"/>
      <c r="CG1762" s="141"/>
    </row>
    <row r="1763" spans="1:85" x14ac:dyDescent="0.35">
      <c r="A1763" s="155" t="s">
        <v>8293</v>
      </c>
      <c r="B1763" s="139" t="s">
        <v>4075</v>
      </c>
      <c r="C1763" s="18">
        <v>43232</v>
      </c>
      <c r="D1763" s="144">
        <v>0</v>
      </c>
      <c r="E1763" s="141" t="s">
        <v>2509</v>
      </c>
      <c r="F1763" s="141">
        <v>2</v>
      </c>
      <c r="G1763" s="141" t="s">
        <v>4009</v>
      </c>
      <c r="H1763" s="141">
        <v>2018</v>
      </c>
      <c r="I1763" s="18">
        <v>43233</v>
      </c>
      <c r="J1763" s="144">
        <v>1.8055555555555554E-2</v>
      </c>
      <c r="K1763" s="378"/>
      <c r="L1763" s="139" t="s">
        <v>4075</v>
      </c>
      <c r="M1763" s="141" t="s">
        <v>28</v>
      </c>
      <c r="N1763" s="248"/>
      <c r="O1763" s="141" t="s">
        <v>26</v>
      </c>
      <c r="P1763" s="141" t="s">
        <v>26</v>
      </c>
      <c r="Q1763" s="141" t="s">
        <v>8294</v>
      </c>
      <c r="R1763" s="141" t="s">
        <v>8295</v>
      </c>
      <c r="S1763" s="141"/>
      <c r="T1763" s="141"/>
      <c r="U1763" s="141"/>
      <c r="V1763" s="141"/>
      <c r="W1763" s="139" t="s">
        <v>4075</v>
      </c>
      <c r="X1763" s="141" t="s">
        <v>25</v>
      </c>
      <c r="Y1763" s="141" t="s">
        <v>27</v>
      </c>
      <c r="Z1763" s="141"/>
      <c r="AA1763" s="141" t="s">
        <v>34</v>
      </c>
      <c r="AB1763" s="141"/>
      <c r="AC1763" s="139" t="s">
        <v>18047</v>
      </c>
      <c r="AD1763" s="380"/>
      <c r="AE1763" s="139" t="s">
        <v>4</v>
      </c>
      <c r="AF1763" s="139" t="s">
        <v>13073</v>
      </c>
      <c r="AG1763" s="139" t="s">
        <v>4</v>
      </c>
      <c r="AH1763" s="139" t="s">
        <v>1380</v>
      </c>
      <c r="AI1763" s="139" t="s">
        <v>4</v>
      </c>
      <c r="AJ1763" s="139"/>
      <c r="AK1763" s="139" t="s">
        <v>15678</v>
      </c>
      <c r="AL1763" s="139" t="s">
        <v>87</v>
      </c>
      <c r="AM1763" s="141"/>
      <c r="AN1763" s="141" t="s">
        <v>8</v>
      </c>
      <c r="AO1763" s="139"/>
      <c r="AP1763" s="139"/>
      <c r="AQ1763" s="139"/>
      <c r="AR1763" s="381"/>
      <c r="AS1763" s="139" t="s">
        <v>4075</v>
      </c>
      <c r="AT1763" s="141" t="s">
        <v>1404</v>
      </c>
      <c r="AU1763" s="141"/>
      <c r="AV1763" s="383"/>
      <c r="AW1763" s="385"/>
      <c r="AX1763" s="139"/>
      <c r="AY1763" t="s">
        <v>19136</v>
      </c>
      <c r="BA1763" s="381"/>
      <c r="BB1763" s="139" t="s">
        <v>1444</v>
      </c>
      <c r="BC1763" s="166"/>
      <c r="BD1763" s="166"/>
      <c r="BE1763" s="166"/>
      <c r="BF1763" s="166"/>
      <c r="BG1763" s="166"/>
      <c r="BH1763" s="308"/>
      <c r="BI1763" s="308"/>
      <c r="BJ1763" s="141" t="s">
        <v>26</v>
      </c>
      <c r="BK1763" s="141" t="s">
        <v>26</v>
      </c>
      <c r="BL1763" s="141"/>
      <c r="BM1763" s="141"/>
      <c r="BN1763" s="139" t="s">
        <v>4075</v>
      </c>
      <c r="BQ1763" s="141"/>
      <c r="BV1763" s="141"/>
      <c r="BX1763" s="141"/>
      <c r="BY1763" s="141"/>
      <c r="BZ1763" s="141"/>
      <c r="CA1763" s="141"/>
      <c r="CB1763" s="141"/>
      <c r="CC1763" s="141"/>
      <c r="CD1763" s="141"/>
      <c r="CE1763" s="141"/>
      <c r="CF1763" s="141"/>
      <c r="CG1763" s="141"/>
    </row>
    <row r="1764" spans="1:85" x14ac:dyDescent="0.35">
      <c r="A1764" s="155" t="s">
        <v>8289</v>
      </c>
      <c r="B1764" s="139" t="s">
        <v>4075</v>
      </c>
      <c r="C1764" s="18">
        <v>43233</v>
      </c>
      <c r="D1764" s="144">
        <v>0</v>
      </c>
      <c r="E1764" s="141" t="s">
        <v>13286</v>
      </c>
      <c r="F1764" s="141">
        <v>2</v>
      </c>
      <c r="G1764" s="141" t="s">
        <v>4009</v>
      </c>
      <c r="H1764" s="141">
        <v>2018</v>
      </c>
      <c r="I1764" s="18"/>
      <c r="J1764" s="144"/>
      <c r="K1764" s="378"/>
      <c r="L1764" s="139" t="s">
        <v>4075</v>
      </c>
      <c r="M1764" s="141" t="s">
        <v>7343</v>
      </c>
      <c r="N1764" s="248"/>
      <c r="O1764" s="141" t="s">
        <v>26</v>
      </c>
      <c r="P1764" s="141" t="s">
        <v>26</v>
      </c>
      <c r="Q1764" s="141"/>
      <c r="R1764" s="141"/>
      <c r="S1764" s="141" t="s">
        <v>8290</v>
      </c>
      <c r="T1764" s="141"/>
      <c r="U1764" s="141"/>
      <c r="V1764" s="141"/>
      <c r="W1764" s="139" t="s">
        <v>4075</v>
      </c>
      <c r="X1764" s="141" t="s">
        <v>25</v>
      </c>
      <c r="Y1764" s="141" t="s">
        <v>27</v>
      </c>
      <c r="Z1764" s="141"/>
      <c r="AA1764" s="141" t="s">
        <v>35</v>
      </c>
      <c r="AB1764" s="141"/>
      <c r="AC1764" s="139" t="s">
        <v>6</v>
      </c>
      <c r="AD1764" s="380"/>
      <c r="AE1764" s="139" t="s">
        <v>105</v>
      </c>
      <c r="AF1764" s="139" t="s">
        <v>13076</v>
      </c>
      <c r="AG1764" s="139" t="s">
        <v>1518</v>
      </c>
      <c r="AH1764" s="139" t="s">
        <v>1380</v>
      </c>
      <c r="AI1764" s="139" t="s">
        <v>1518</v>
      </c>
      <c r="AJ1764" s="139"/>
      <c r="AK1764" s="139" t="s">
        <v>1518</v>
      </c>
      <c r="AL1764" s="139" t="s">
        <v>1406</v>
      </c>
      <c r="AM1764" s="141"/>
      <c r="AN1764" s="141"/>
      <c r="AO1764" s="139"/>
      <c r="AP1764" s="139"/>
      <c r="AQ1764" s="139"/>
      <c r="AR1764" s="381"/>
      <c r="AS1764" s="139" t="s">
        <v>4075</v>
      </c>
      <c r="AT1764" s="141" t="s">
        <v>1404</v>
      </c>
      <c r="AU1764" s="141"/>
      <c r="AV1764" s="383"/>
      <c r="AW1764" s="385"/>
      <c r="AX1764" s="139"/>
      <c r="BA1764" s="381"/>
      <c r="BB1764" s="139" t="s">
        <v>1450</v>
      </c>
      <c r="BC1764" s="166"/>
      <c r="BD1764" s="166"/>
      <c r="BE1764" s="166"/>
      <c r="BF1764" s="166"/>
      <c r="BG1764" s="166"/>
      <c r="BH1764" s="308"/>
      <c r="BI1764" s="308"/>
      <c r="BJ1764" s="141" t="s">
        <v>26</v>
      </c>
      <c r="BK1764" s="141" t="s">
        <v>26</v>
      </c>
      <c r="BL1764" s="141"/>
      <c r="BM1764" s="141"/>
      <c r="BN1764" s="139" t="s">
        <v>4075</v>
      </c>
      <c r="BQ1764" s="141"/>
      <c r="BV1764" s="141"/>
      <c r="BX1764" s="141"/>
      <c r="BY1764" s="141"/>
      <c r="BZ1764" s="141"/>
      <c r="CA1764" s="141"/>
      <c r="CB1764" s="141"/>
      <c r="CC1764" s="141"/>
      <c r="CD1764" s="141"/>
      <c r="CE1764" s="141"/>
      <c r="CF1764" s="141"/>
      <c r="CG1764" s="141"/>
    </row>
    <row r="1765" spans="1:85" x14ac:dyDescent="0.35">
      <c r="A1765" s="155" t="s">
        <v>8283</v>
      </c>
      <c r="B1765" s="139" t="s">
        <v>4075</v>
      </c>
      <c r="C1765" s="18">
        <v>43234</v>
      </c>
      <c r="D1765" s="144">
        <v>0</v>
      </c>
      <c r="E1765" s="141" t="s">
        <v>13286</v>
      </c>
      <c r="F1765" s="141">
        <v>2</v>
      </c>
      <c r="G1765" s="141" t="s">
        <v>4009</v>
      </c>
      <c r="H1765" s="141">
        <v>2018</v>
      </c>
      <c r="I1765" s="18">
        <v>43234</v>
      </c>
      <c r="J1765" s="144">
        <v>0.58472222222222225</v>
      </c>
      <c r="K1765" s="378"/>
      <c r="L1765" s="139" t="s">
        <v>4075</v>
      </c>
      <c r="M1765" s="141" t="s">
        <v>28</v>
      </c>
      <c r="N1765" s="248"/>
      <c r="O1765" s="141" t="s">
        <v>26</v>
      </c>
      <c r="P1765" s="141" t="s">
        <v>26</v>
      </c>
      <c r="Q1765" s="141" t="s">
        <v>8284</v>
      </c>
      <c r="R1765" s="141" t="s">
        <v>8285</v>
      </c>
      <c r="S1765" s="141"/>
      <c r="T1765" s="141"/>
      <c r="U1765" s="141"/>
      <c r="V1765" s="141"/>
      <c r="W1765" s="139" t="s">
        <v>4075</v>
      </c>
      <c r="X1765" s="141" t="s">
        <v>25</v>
      </c>
      <c r="Y1765" s="141" t="s">
        <v>27</v>
      </c>
      <c r="Z1765" s="141"/>
      <c r="AA1765" s="141" t="s">
        <v>34</v>
      </c>
      <c r="AB1765" s="141"/>
      <c r="AC1765" s="139" t="s">
        <v>18047</v>
      </c>
      <c r="AD1765" s="380"/>
      <c r="AE1765" s="139" t="s">
        <v>108</v>
      </c>
      <c r="AF1765" s="139" t="s">
        <v>13087</v>
      </c>
      <c r="AG1765" s="139" t="s">
        <v>6</v>
      </c>
      <c r="AH1765" s="139" t="s">
        <v>13</v>
      </c>
      <c r="AI1765" s="139" t="s">
        <v>6</v>
      </c>
      <c r="AJ1765" s="139"/>
      <c r="AK1765" s="139"/>
      <c r="AL1765" s="139"/>
      <c r="AM1765" s="141"/>
      <c r="AN1765" s="141" t="s">
        <v>8</v>
      </c>
      <c r="AO1765" s="139"/>
      <c r="AP1765" s="139"/>
      <c r="AQ1765" s="139"/>
      <c r="AR1765" s="381"/>
      <c r="AS1765" s="139" t="s">
        <v>4075</v>
      </c>
      <c r="AT1765" s="141" t="s">
        <v>1404</v>
      </c>
      <c r="AU1765" s="141"/>
      <c r="AV1765" s="383"/>
      <c r="AW1765" s="385"/>
      <c r="AX1765" s="139"/>
      <c r="AY1765" t="s">
        <v>18775</v>
      </c>
      <c r="BA1765" s="381"/>
      <c r="BB1765" s="139" t="s">
        <v>17</v>
      </c>
      <c r="BC1765" s="166"/>
      <c r="BD1765" s="166"/>
      <c r="BE1765" s="166"/>
      <c r="BF1765" s="166"/>
      <c r="BG1765" s="166"/>
      <c r="BH1765" s="308"/>
      <c r="BI1765" s="308"/>
      <c r="BJ1765" s="141" t="s">
        <v>26</v>
      </c>
      <c r="BK1765" s="141" t="s">
        <v>26</v>
      </c>
      <c r="BL1765" s="141"/>
      <c r="BM1765" s="141"/>
      <c r="BN1765" s="139" t="s">
        <v>4075</v>
      </c>
      <c r="BQ1765" s="141"/>
      <c r="BV1765" s="141"/>
      <c r="BX1765" s="141"/>
      <c r="BY1765" s="141"/>
      <c r="BZ1765" s="141"/>
      <c r="CA1765" s="141"/>
      <c r="CB1765" s="141"/>
      <c r="CC1765" s="141"/>
      <c r="CD1765" s="141"/>
      <c r="CE1765" s="141"/>
      <c r="CF1765" s="141"/>
      <c r="CG1765" s="141"/>
    </row>
    <row r="1766" spans="1:85" x14ac:dyDescent="0.35">
      <c r="A1766" s="155" t="s">
        <v>8286</v>
      </c>
      <c r="B1766" s="139" t="s">
        <v>4075</v>
      </c>
      <c r="C1766" s="18">
        <v>43234</v>
      </c>
      <c r="D1766" s="144">
        <v>0</v>
      </c>
      <c r="E1766" s="141" t="s">
        <v>13286</v>
      </c>
      <c r="F1766" s="141">
        <v>2</v>
      </c>
      <c r="G1766" s="141" t="s">
        <v>4009</v>
      </c>
      <c r="H1766" s="141">
        <v>2018</v>
      </c>
      <c r="I1766" s="18">
        <v>43234</v>
      </c>
      <c r="J1766" s="144">
        <v>0.88194444444444442</v>
      </c>
      <c r="K1766" s="378"/>
      <c r="L1766" s="139" t="s">
        <v>4075</v>
      </c>
      <c r="M1766" s="141" t="s">
        <v>28</v>
      </c>
      <c r="N1766" s="248"/>
      <c r="O1766" s="141" t="s">
        <v>26</v>
      </c>
      <c r="P1766" s="141" t="s">
        <v>26</v>
      </c>
      <c r="Q1766" s="141" t="s">
        <v>8287</v>
      </c>
      <c r="R1766" s="141" t="s">
        <v>8288</v>
      </c>
      <c r="S1766" s="141"/>
      <c r="T1766" s="141"/>
      <c r="U1766" s="141"/>
      <c r="V1766" s="141"/>
      <c r="W1766" s="139" t="s">
        <v>4075</v>
      </c>
      <c r="X1766" s="141" t="s">
        <v>25</v>
      </c>
      <c r="Y1766" s="141" t="s">
        <v>27</v>
      </c>
      <c r="Z1766" s="141"/>
      <c r="AA1766" s="141" t="s">
        <v>34</v>
      </c>
      <c r="AB1766" s="141"/>
      <c r="AC1766" s="139" t="s">
        <v>18049</v>
      </c>
      <c r="AD1766" s="380"/>
      <c r="AE1766" s="139" t="s">
        <v>102</v>
      </c>
      <c r="AF1766" s="139" t="s">
        <v>13082</v>
      </c>
      <c r="AG1766" s="139" t="s">
        <v>102</v>
      </c>
      <c r="AH1766" s="139" t="s">
        <v>1378</v>
      </c>
      <c r="AI1766" s="139" t="s">
        <v>60</v>
      </c>
      <c r="AJ1766" s="139" t="s">
        <v>60</v>
      </c>
      <c r="AK1766" s="139"/>
      <c r="AL1766" s="139"/>
      <c r="AM1766" s="141"/>
      <c r="AN1766" s="141" t="s">
        <v>8</v>
      </c>
      <c r="AO1766" s="139"/>
      <c r="AP1766" s="139" t="s">
        <v>60</v>
      </c>
      <c r="AQ1766" s="139"/>
      <c r="AR1766" s="381"/>
      <c r="AS1766" s="139" t="s">
        <v>4075</v>
      </c>
      <c r="AT1766" s="141" t="s">
        <v>1404</v>
      </c>
      <c r="AU1766" s="141"/>
      <c r="AV1766" s="383"/>
      <c r="AW1766" s="385"/>
      <c r="AX1766" s="139"/>
      <c r="AY1766" t="s">
        <v>19143</v>
      </c>
      <c r="BA1766" s="381"/>
      <c r="BB1766" s="139" t="s">
        <v>17</v>
      </c>
      <c r="BC1766" s="166"/>
      <c r="BD1766" s="166"/>
      <c r="BE1766" s="166"/>
      <c r="BF1766" s="166"/>
      <c r="BG1766" s="166"/>
      <c r="BH1766" s="308"/>
      <c r="BI1766" s="308"/>
      <c r="BJ1766" s="141" t="s">
        <v>26</v>
      </c>
      <c r="BK1766" s="141" t="s">
        <v>26</v>
      </c>
      <c r="BL1766" s="141"/>
      <c r="BM1766" s="141"/>
      <c r="BN1766" s="139" t="s">
        <v>4075</v>
      </c>
      <c r="BQ1766" s="141"/>
      <c r="BV1766" s="141"/>
      <c r="BX1766" s="141"/>
      <c r="BY1766" s="141"/>
      <c r="BZ1766" s="141"/>
      <c r="CA1766" s="141"/>
      <c r="CB1766" s="141"/>
      <c r="CC1766" s="141"/>
      <c r="CD1766" s="141"/>
      <c r="CE1766" s="141"/>
      <c r="CF1766" s="141"/>
      <c r="CG1766" s="141"/>
    </row>
    <row r="1767" spans="1:85" x14ac:dyDescent="0.35">
      <c r="A1767" s="155" t="s">
        <v>8282</v>
      </c>
      <c r="B1767" s="139" t="s">
        <v>4075</v>
      </c>
      <c r="C1767" s="18">
        <v>43235</v>
      </c>
      <c r="D1767" s="144">
        <v>0</v>
      </c>
      <c r="E1767" s="141" t="s">
        <v>13286</v>
      </c>
      <c r="F1767" s="141">
        <v>2</v>
      </c>
      <c r="G1767" s="141" t="s">
        <v>4009</v>
      </c>
      <c r="H1767" s="141">
        <v>2018</v>
      </c>
      <c r="I1767" s="18"/>
      <c r="J1767" s="144"/>
      <c r="K1767" s="378"/>
      <c r="L1767" s="139" t="s">
        <v>4075</v>
      </c>
      <c r="M1767" s="141" t="s">
        <v>28</v>
      </c>
      <c r="N1767" s="248"/>
      <c r="O1767" s="141" t="s">
        <v>26</v>
      </c>
      <c r="P1767" s="141" t="s">
        <v>26</v>
      </c>
      <c r="Q1767" s="141"/>
      <c r="R1767" s="141"/>
      <c r="S1767" s="141"/>
      <c r="T1767" s="141"/>
      <c r="U1767" s="141"/>
      <c r="V1767" s="141"/>
      <c r="W1767" s="139" t="s">
        <v>4075</v>
      </c>
      <c r="X1767" s="141" t="s">
        <v>25</v>
      </c>
      <c r="Y1767" s="141" t="s">
        <v>27</v>
      </c>
      <c r="Z1767" s="141"/>
      <c r="AA1767" s="141" t="s">
        <v>34</v>
      </c>
      <c r="AB1767" s="141"/>
      <c r="AC1767" s="139" t="s">
        <v>18049</v>
      </c>
      <c r="AD1767" s="380"/>
      <c r="AE1767" s="139" t="s">
        <v>107</v>
      </c>
      <c r="AF1767" s="139" t="s">
        <v>13076</v>
      </c>
      <c r="AG1767" s="139" t="s">
        <v>4130</v>
      </c>
      <c r="AH1767" s="139" t="s">
        <v>1380</v>
      </c>
      <c r="AI1767" s="139" t="s">
        <v>1518</v>
      </c>
      <c r="AJ1767" s="139"/>
      <c r="AK1767" s="139" t="s">
        <v>1518</v>
      </c>
      <c r="AL1767" s="139" t="s">
        <v>7</v>
      </c>
      <c r="AM1767" s="141"/>
      <c r="AN1767" s="141"/>
      <c r="AO1767" s="139"/>
      <c r="AP1767" s="139"/>
      <c r="AQ1767" s="139"/>
      <c r="AR1767" s="381"/>
      <c r="AS1767" s="139" t="s">
        <v>4075</v>
      </c>
      <c r="AT1767" s="141" t="s">
        <v>1404</v>
      </c>
      <c r="AU1767" s="141"/>
      <c r="AV1767" s="383"/>
      <c r="AW1767" s="385"/>
      <c r="AX1767" s="139"/>
      <c r="BA1767" s="381"/>
      <c r="BB1767" s="139" t="s">
        <v>17</v>
      </c>
      <c r="BC1767" s="166"/>
      <c r="BD1767" s="166"/>
      <c r="BE1767" s="166"/>
      <c r="BF1767" s="166"/>
      <c r="BG1767" s="166"/>
      <c r="BH1767" s="308"/>
      <c r="BI1767" s="308"/>
      <c r="BJ1767" s="141" t="s">
        <v>26</v>
      </c>
      <c r="BK1767" s="141" t="s">
        <v>26</v>
      </c>
      <c r="BL1767" s="141"/>
      <c r="BM1767" s="141"/>
      <c r="BN1767" s="139" t="s">
        <v>4075</v>
      </c>
      <c r="BQ1767" s="141"/>
      <c r="BV1767" s="141"/>
      <c r="BX1767" s="141"/>
      <c r="BY1767" s="141"/>
      <c r="BZ1767" s="141"/>
      <c r="CA1767" s="141"/>
      <c r="CB1767" s="141"/>
      <c r="CC1767" s="141"/>
      <c r="CD1767" s="141"/>
      <c r="CE1767" s="141"/>
      <c r="CF1767" s="141"/>
      <c r="CG1767" s="141"/>
    </row>
    <row r="1768" spans="1:85" x14ac:dyDescent="0.35">
      <c r="A1768" s="155" t="s">
        <v>8279</v>
      </c>
      <c r="B1768" s="139" t="s">
        <v>4075</v>
      </c>
      <c r="C1768" s="18">
        <v>43236</v>
      </c>
      <c r="D1768" s="144">
        <v>0</v>
      </c>
      <c r="E1768" s="141" t="s">
        <v>13286</v>
      </c>
      <c r="F1768" s="141">
        <v>2</v>
      </c>
      <c r="G1768" s="141" t="s">
        <v>4009</v>
      </c>
      <c r="H1768" s="141">
        <v>2018</v>
      </c>
      <c r="I1768" s="18">
        <v>43236</v>
      </c>
      <c r="J1768" s="144">
        <v>0.38333333333333336</v>
      </c>
      <c r="K1768" s="378"/>
      <c r="L1768" s="139" t="s">
        <v>4075</v>
      </c>
      <c r="M1768" s="141" t="s">
        <v>28</v>
      </c>
      <c r="N1768" s="248"/>
      <c r="O1768" s="141" t="s">
        <v>26</v>
      </c>
      <c r="P1768" s="141" t="s">
        <v>26</v>
      </c>
      <c r="Q1768" s="141" t="s">
        <v>8280</v>
      </c>
      <c r="R1768" s="141" t="s">
        <v>8281</v>
      </c>
      <c r="S1768" s="141"/>
      <c r="T1768" s="141"/>
      <c r="U1768" s="141"/>
      <c r="V1768" s="141"/>
      <c r="W1768" s="139" t="s">
        <v>4075</v>
      </c>
      <c r="X1768" s="141" t="s">
        <v>25</v>
      </c>
      <c r="Y1768" s="141" t="s">
        <v>27</v>
      </c>
      <c r="Z1768" s="141"/>
      <c r="AA1768" s="141" t="s">
        <v>34</v>
      </c>
      <c r="AB1768" s="141"/>
      <c r="AC1768" s="139" t="s">
        <v>18047</v>
      </c>
      <c r="AD1768" s="380"/>
      <c r="AE1768" s="139" t="s">
        <v>102</v>
      </c>
      <c r="AF1768" s="139" t="s">
        <v>13078</v>
      </c>
      <c r="AG1768" s="139" t="s">
        <v>102</v>
      </c>
      <c r="AH1768" s="139" t="s">
        <v>1378</v>
      </c>
      <c r="AI1768" s="139" t="s">
        <v>87</v>
      </c>
      <c r="AJ1768" s="139" t="s">
        <v>87</v>
      </c>
      <c r="AK1768" s="139"/>
      <c r="AL1768" s="139"/>
      <c r="AM1768" s="141"/>
      <c r="AN1768" s="141" t="s">
        <v>8</v>
      </c>
      <c r="AO1768" s="139"/>
      <c r="AP1768" s="139" t="s">
        <v>87</v>
      </c>
      <c r="AQ1768" s="139"/>
      <c r="AR1768" s="381"/>
      <c r="AS1768" s="139" t="s">
        <v>4075</v>
      </c>
      <c r="AT1768" s="141" t="s">
        <v>1404</v>
      </c>
      <c r="AU1768" s="141"/>
      <c r="AV1768" s="383"/>
      <c r="AW1768" s="385"/>
      <c r="AX1768" s="139"/>
      <c r="AY1768" t="s">
        <v>19144</v>
      </c>
      <c r="BA1768" s="381"/>
      <c r="BB1768" s="139" t="s">
        <v>1444</v>
      </c>
      <c r="BC1768" s="166"/>
      <c r="BD1768" s="166"/>
      <c r="BE1768" s="166"/>
      <c r="BF1768" s="166"/>
      <c r="BG1768" s="166"/>
      <c r="BH1768" s="308"/>
      <c r="BI1768" s="308"/>
      <c r="BJ1768" s="141" t="s">
        <v>26</v>
      </c>
      <c r="BK1768" s="141" t="s">
        <v>26</v>
      </c>
      <c r="BL1768" s="141"/>
      <c r="BM1768" s="141"/>
      <c r="BN1768" s="139" t="s">
        <v>4075</v>
      </c>
      <c r="BQ1768" s="141"/>
      <c r="BV1768" s="141"/>
      <c r="BX1768" s="141"/>
      <c r="BY1768" s="141"/>
      <c r="BZ1768" s="141"/>
      <c r="CA1768" s="141"/>
      <c r="CB1768" s="141"/>
      <c r="CC1768" s="141"/>
      <c r="CD1768" s="141"/>
      <c r="CE1768" s="141"/>
      <c r="CF1768" s="141"/>
      <c r="CG1768" s="141"/>
    </row>
    <row r="1769" spans="1:85" x14ac:dyDescent="0.35">
      <c r="A1769" s="155" t="s">
        <v>8276</v>
      </c>
      <c r="B1769" s="139" t="s">
        <v>4075</v>
      </c>
      <c r="C1769" s="18">
        <v>43237</v>
      </c>
      <c r="D1769" s="144">
        <v>0.73711805555555554</v>
      </c>
      <c r="E1769" s="141" t="s">
        <v>13286</v>
      </c>
      <c r="F1769" s="141">
        <v>2</v>
      </c>
      <c r="G1769" s="141" t="s">
        <v>4009</v>
      </c>
      <c r="H1769" s="141">
        <v>2018</v>
      </c>
      <c r="I1769" s="18">
        <v>43237</v>
      </c>
      <c r="J1769" s="144">
        <v>0.73055555555555551</v>
      </c>
      <c r="K1769" s="378"/>
      <c r="L1769" s="139" t="s">
        <v>4075</v>
      </c>
      <c r="M1769" s="141" t="s">
        <v>28</v>
      </c>
      <c r="N1769" s="248"/>
      <c r="O1769" s="141" t="s">
        <v>26</v>
      </c>
      <c r="P1769" s="141" t="s">
        <v>26</v>
      </c>
      <c r="Q1769" s="141" t="s">
        <v>8277</v>
      </c>
      <c r="R1769" s="141" t="s">
        <v>8278</v>
      </c>
      <c r="S1769" s="141"/>
      <c r="T1769" s="141"/>
      <c r="U1769" s="141"/>
      <c r="V1769" s="141"/>
      <c r="W1769" s="139" t="s">
        <v>4075</v>
      </c>
      <c r="X1769" s="141" t="s">
        <v>25</v>
      </c>
      <c r="Y1769" s="141" t="s">
        <v>27</v>
      </c>
      <c r="Z1769" s="141"/>
      <c r="AA1769" s="141" t="s">
        <v>34</v>
      </c>
      <c r="AB1769" s="141"/>
      <c r="AC1769" s="139" t="s">
        <v>18047</v>
      </c>
      <c r="AD1769" s="380"/>
      <c r="AE1769" s="139" t="s">
        <v>103</v>
      </c>
      <c r="AF1769" s="139" t="s">
        <v>13079</v>
      </c>
      <c r="AG1769" s="139" t="s">
        <v>103</v>
      </c>
      <c r="AH1769" s="139" t="s">
        <v>1380</v>
      </c>
      <c r="AI1769" s="139" t="s">
        <v>103</v>
      </c>
      <c r="AJ1769" s="139"/>
      <c r="AK1769" s="139" t="s">
        <v>103</v>
      </c>
      <c r="AL1769" s="139" t="s">
        <v>1408</v>
      </c>
      <c r="AM1769" s="141"/>
      <c r="AN1769" s="141" t="s">
        <v>8</v>
      </c>
      <c r="AO1769" s="139"/>
      <c r="AP1769" s="139"/>
      <c r="AQ1769" s="139"/>
      <c r="AR1769" s="381"/>
      <c r="AS1769" s="139" t="s">
        <v>4075</v>
      </c>
      <c r="AT1769" s="141" t="s">
        <v>1404</v>
      </c>
      <c r="AU1769" s="141"/>
      <c r="AV1769" s="383"/>
      <c r="AW1769" s="385"/>
      <c r="AX1769" s="139"/>
      <c r="AY1769" t="s">
        <v>19145</v>
      </c>
      <c r="BA1769" s="381"/>
      <c r="BB1769" s="139" t="s">
        <v>1444</v>
      </c>
      <c r="BC1769" s="166"/>
      <c r="BD1769" s="166"/>
      <c r="BE1769" s="166"/>
      <c r="BF1769" s="166"/>
      <c r="BG1769" s="166"/>
      <c r="BH1769" s="308"/>
      <c r="BI1769" s="308"/>
      <c r="BJ1769" s="141" t="s">
        <v>26</v>
      </c>
      <c r="BK1769" s="141" t="s">
        <v>26</v>
      </c>
      <c r="BL1769" s="141"/>
      <c r="BM1769" s="141"/>
      <c r="BN1769" s="139" t="s">
        <v>4075</v>
      </c>
      <c r="BQ1769" s="141"/>
      <c r="BV1769" s="141"/>
      <c r="BX1769" s="141"/>
      <c r="BY1769" s="141"/>
      <c r="BZ1769" s="141"/>
      <c r="CA1769" s="141"/>
      <c r="CB1769" s="141"/>
      <c r="CC1769" s="141"/>
      <c r="CD1769" s="141"/>
      <c r="CE1769" s="141"/>
      <c r="CF1769" s="141"/>
      <c r="CG1769" s="141"/>
    </row>
    <row r="1770" spans="1:85" x14ac:dyDescent="0.35">
      <c r="A1770" s="155" t="s">
        <v>8267</v>
      </c>
      <c r="B1770" s="139" t="s">
        <v>4075</v>
      </c>
      <c r="C1770" s="18">
        <v>43239</v>
      </c>
      <c r="D1770" s="144">
        <v>0.84018518518518515</v>
      </c>
      <c r="E1770" s="141" t="s">
        <v>13286</v>
      </c>
      <c r="F1770" s="141">
        <v>2</v>
      </c>
      <c r="G1770" s="141" t="s">
        <v>4009</v>
      </c>
      <c r="H1770" s="141">
        <v>2018</v>
      </c>
      <c r="I1770" s="18">
        <v>43239</v>
      </c>
      <c r="J1770" s="144">
        <v>0.82222222222222219</v>
      </c>
      <c r="K1770" s="378"/>
      <c r="L1770" s="139" t="s">
        <v>4075</v>
      </c>
      <c r="M1770" s="141" t="s">
        <v>28</v>
      </c>
      <c r="N1770" s="248"/>
      <c r="O1770" s="141" t="s">
        <v>26</v>
      </c>
      <c r="P1770" s="141" t="s">
        <v>26</v>
      </c>
      <c r="Q1770" s="141" t="s">
        <v>8268</v>
      </c>
      <c r="R1770" s="141" t="s">
        <v>8269</v>
      </c>
      <c r="S1770" s="141"/>
      <c r="T1770" s="141"/>
      <c r="U1770" s="141"/>
      <c r="V1770" s="141"/>
      <c r="W1770" s="139" t="s">
        <v>4075</v>
      </c>
      <c r="X1770" s="141" t="s">
        <v>25</v>
      </c>
      <c r="Y1770" s="141" t="s">
        <v>27</v>
      </c>
      <c r="Z1770" s="141"/>
      <c r="AA1770" s="141" t="s">
        <v>34</v>
      </c>
      <c r="AB1770" s="141"/>
      <c r="AC1770" s="139" t="s">
        <v>18050</v>
      </c>
      <c r="AD1770" s="380"/>
      <c r="AE1770" s="139" t="s">
        <v>103</v>
      </c>
      <c r="AF1770" s="139" t="s">
        <v>13075</v>
      </c>
      <c r="AG1770" s="139" t="s">
        <v>103</v>
      </c>
      <c r="AH1770" s="139" t="s">
        <v>1380</v>
      </c>
      <c r="AI1770" s="139" t="s">
        <v>7340</v>
      </c>
      <c r="AJ1770" s="139"/>
      <c r="AK1770" s="139" t="s">
        <v>7340</v>
      </c>
      <c r="AL1770" s="139" t="s">
        <v>1408</v>
      </c>
      <c r="AM1770" s="141"/>
      <c r="AN1770" s="141" t="s">
        <v>8</v>
      </c>
      <c r="AO1770" s="139"/>
      <c r="AP1770" s="139"/>
      <c r="AQ1770" s="139"/>
      <c r="AR1770" s="381"/>
      <c r="AS1770" s="139" t="s">
        <v>4075</v>
      </c>
      <c r="AT1770" s="141" t="s">
        <v>43</v>
      </c>
      <c r="AU1770" s="141">
        <v>246</v>
      </c>
      <c r="AV1770" s="383"/>
      <c r="AW1770" s="385"/>
      <c r="AX1770" s="139"/>
      <c r="AY1770" t="s">
        <v>18238</v>
      </c>
      <c r="BA1770" s="381"/>
      <c r="BB1770" s="139" t="s">
        <v>1452</v>
      </c>
      <c r="BC1770" s="166"/>
      <c r="BD1770" s="166"/>
      <c r="BE1770" s="166"/>
      <c r="BF1770" s="166"/>
      <c r="BG1770" s="166"/>
      <c r="BH1770" s="308"/>
      <c r="BI1770" s="308"/>
      <c r="BJ1770" s="141" t="s">
        <v>26</v>
      </c>
      <c r="BK1770" s="141" t="s">
        <v>26</v>
      </c>
      <c r="BL1770" s="141"/>
      <c r="BM1770" s="141"/>
      <c r="BN1770" s="139" t="s">
        <v>4075</v>
      </c>
      <c r="BQ1770" s="141"/>
      <c r="BV1770" s="141"/>
      <c r="BX1770" s="141"/>
      <c r="BY1770" s="141"/>
      <c r="BZ1770" s="141"/>
      <c r="CA1770" s="141"/>
      <c r="CB1770" s="141"/>
      <c r="CC1770" s="141"/>
      <c r="CD1770" s="141"/>
      <c r="CE1770" s="141"/>
      <c r="CF1770" s="141"/>
      <c r="CG1770" s="141"/>
    </row>
    <row r="1771" spans="1:85" x14ac:dyDescent="0.35">
      <c r="A1771" s="155" t="s">
        <v>8264</v>
      </c>
      <c r="B1771" s="139" t="s">
        <v>4075</v>
      </c>
      <c r="C1771" s="18">
        <v>43239</v>
      </c>
      <c r="D1771" s="144">
        <v>0.96408564814814812</v>
      </c>
      <c r="E1771" s="141" t="s">
        <v>13286</v>
      </c>
      <c r="F1771" s="141">
        <v>2</v>
      </c>
      <c r="G1771" s="141" t="s">
        <v>4009</v>
      </c>
      <c r="H1771" s="141">
        <v>2018</v>
      </c>
      <c r="I1771" s="18">
        <v>43239</v>
      </c>
      <c r="J1771" s="144">
        <v>0.87638888888888888</v>
      </c>
      <c r="K1771" s="378"/>
      <c r="L1771" s="139" t="s">
        <v>4075</v>
      </c>
      <c r="M1771" s="141" t="s">
        <v>28</v>
      </c>
      <c r="N1771" s="248"/>
      <c r="O1771" s="141" t="s">
        <v>26</v>
      </c>
      <c r="P1771" s="141" t="s">
        <v>26</v>
      </c>
      <c r="Q1771" s="141" t="s">
        <v>8265</v>
      </c>
      <c r="R1771" s="141" t="s">
        <v>8266</v>
      </c>
      <c r="S1771" s="141"/>
      <c r="T1771" s="141"/>
      <c r="U1771" s="141"/>
      <c r="V1771" s="141"/>
      <c r="W1771" s="139" t="s">
        <v>4075</v>
      </c>
      <c r="X1771" s="141" t="s">
        <v>25</v>
      </c>
      <c r="Y1771" s="141" t="s">
        <v>27</v>
      </c>
      <c r="Z1771" s="141"/>
      <c r="AA1771" s="141" t="s">
        <v>34</v>
      </c>
      <c r="AB1771" s="141"/>
      <c r="AC1771" s="139" t="s">
        <v>18048</v>
      </c>
      <c r="AD1771" s="380"/>
      <c r="AE1771" s="139" t="s">
        <v>103</v>
      </c>
      <c r="AF1771" s="139" t="s">
        <v>13069</v>
      </c>
      <c r="AG1771" s="139" t="s">
        <v>103</v>
      </c>
      <c r="AH1771" s="139" t="s">
        <v>1380</v>
      </c>
      <c r="AI1771" s="139" t="s">
        <v>7399</v>
      </c>
      <c r="AJ1771" s="139"/>
      <c r="AK1771" s="139" t="s">
        <v>7399</v>
      </c>
      <c r="AL1771" s="139" t="s">
        <v>7</v>
      </c>
      <c r="AM1771" s="141"/>
      <c r="AN1771" s="141" t="s">
        <v>8</v>
      </c>
      <c r="AO1771" s="139"/>
      <c r="AP1771" s="139"/>
      <c r="AQ1771" s="139"/>
      <c r="AR1771" s="381"/>
      <c r="AS1771" s="139" t="s">
        <v>4075</v>
      </c>
      <c r="AT1771" s="141" t="s">
        <v>1404</v>
      </c>
      <c r="AU1771" s="141"/>
      <c r="AV1771" s="383"/>
      <c r="AW1771" s="385"/>
      <c r="AX1771" s="139"/>
      <c r="AY1771" t="s">
        <v>19146</v>
      </c>
      <c r="BA1771" s="381"/>
      <c r="BB1771" s="139" t="s">
        <v>1444</v>
      </c>
      <c r="BC1771" s="166">
        <v>10</v>
      </c>
      <c r="BD1771" s="166"/>
      <c r="BE1771" s="166"/>
      <c r="BF1771" s="166"/>
      <c r="BG1771" s="166"/>
      <c r="BH1771" s="308"/>
      <c r="BI1771" s="308"/>
      <c r="BJ1771" s="141" t="s">
        <v>26</v>
      </c>
      <c r="BK1771" s="141" t="s">
        <v>26</v>
      </c>
      <c r="BL1771" s="141"/>
      <c r="BM1771" s="141"/>
      <c r="BN1771" s="139" t="s">
        <v>4075</v>
      </c>
      <c r="BQ1771" s="141"/>
      <c r="BV1771" s="141"/>
      <c r="BX1771" s="141"/>
      <c r="BY1771" s="141"/>
      <c r="BZ1771" s="141"/>
      <c r="CA1771" s="141"/>
      <c r="CB1771" s="141"/>
      <c r="CC1771" s="141"/>
      <c r="CD1771" s="141"/>
      <c r="CE1771" s="141"/>
      <c r="CF1771" s="141"/>
      <c r="CG1771" s="141"/>
    </row>
    <row r="1772" spans="1:85" x14ac:dyDescent="0.35">
      <c r="A1772" s="155" t="s">
        <v>8271</v>
      </c>
      <c r="B1772" s="139" t="s">
        <v>4075</v>
      </c>
      <c r="C1772" s="18">
        <v>43239</v>
      </c>
      <c r="D1772" s="144">
        <v>0.58363425925925927</v>
      </c>
      <c r="E1772" s="141" t="s">
        <v>13286</v>
      </c>
      <c r="F1772" s="141">
        <v>2</v>
      </c>
      <c r="G1772" s="141" t="s">
        <v>4009</v>
      </c>
      <c r="H1772" s="141">
        <v>2018</v>
      </c>
      <c r="I1772" s="18">
        <v>43239</v>
      </c>
      <c r="J1772" s="144">
        <v>0.58194444444444449</v>
      </c>
      <c r="K1772" s="378"/>
      <c r="L1772" s="139" t="s">
        <v>4075</v>
      </c>
      <c r="M1772" s="141" t="s">
        <v>28</v>
      </c>
      <c r="N1772" s="248"/>
      <c r="O1772" s="141" t="s">
        <v>26</v>
      </c>
      <c r="P1772" s="141" t="s">
        <v>26</v>
      </c>
      <c r="Q1772" s="141" t="s">
        <v>8272</v>
      </c>
      <c r="R1772" s="141" t="s">
        <v>8273</v>
      </c>
      <c r="S1772" s="141"/>
      <c r="T1772" s="141"/>
      <c r="U1772" s="141"/>
      <c r="V1772" s="141"/>
      <c r="W1772" s="139" t="s">
        <v>4075</v>
      </c>
      <c r="X1772" s="141" t="s">
        <v>25</v>
      </c>
      <c r="Y1772" s="141" t="s">
        <v>27</v>
      </c>
      <c r="Z1772" s="141"/>
      <c r="AA1772" s="141" t="s">
        <v>34</v>
      </c>
      <c r="AB1772" s="141"/>
      <c r="AC1772" s="139" t="s">
        <v>18047</v>
      </c>
      <c r="AD1772" s="380"/>
      <c r="AE1772" s="139" t="s">
        <v>4</v>
      </c>
      <c r="AF1772" s="139" t="s">
        <v>13073</v>
      </c>
      <c r="AG1772" s="139" t="s">
        <v>4</v>
      </c>
      <c r="AH1772" s="139" t="s">
        <v>1380</v>
      </c>
      <c r="AI1772" s="139" t="s">
        <v>4</v>
      </c>
      <c r="AJ1772" s="139"/>
      <c r="AK1772" s="139" t="s">
        <v>15678</v>
      </c>
      <c r="AL1772" s="139" t="s">
        <v>7</v>
      </c>
      <c r="AM1772" s="141"/>
      <c r="AN1772" s="141" t="s">
        <v>8</v>
      </c>
      <c r="AO1772" s="139"/>
      <c r="AP1772" s="139"/>
      <c r="AQ1772" s="139"/>
      <c r="AR1772" s="381"/>
      <c r="AS1772" s="139" t="s">
        <v>4075</v>
      </c>
      <c r="AT1772" s="141" t="s">
        <v>1404</v>
      </c>
      <c r="AU1772" s="141"/>
      <c r="AV1772" s="383"/>
      <c r="AW1772" s="385"/>
      <c r="AX1772" s="139"/>
      <c r="AY1772" t="s">
        <v>19147</v>
      </c>
      <c r="BA1772" s="381"/>
      <c r="BB1772" s="139" t="s">
        <v>1469</v>
      </c>
      <c r="BC1772" s="166"/>
      <c r="BD1772" s="166"/>
      <c r="BE1772" s="166"/>
      <c r="BF1772" s="166"/>
      <c r="BG1772" s="166"/>
      <c r="BH1772" s="308"/>
      <c r="BI1772" s="308"/>
      <c r="BJ1772" s="141" t="s">
        <v>26</v>
      </c>
      <c r="BK1772" s="141" t="s">
        <v>26</v>
      </c>
      <c r="BL1772" s="141"/>
      <c r="BM1772" s="141"/>
      <c r="BN1772" s="139" t="s">
        <v>4075</v>
      </c>
      <c r="BQ1772" s="141" t="s">
        <v>15932</v>
      </c>
      <c r="BR1772" s="135" t="s">
        <v>15933</v>
      </c>
      <c r="BT1772" s="135" t="s">
        <v>15428</v>
      </c>
      <c r="BU1772" s="135" t="s">
        <v>15348</v>
      </c>
      <c r="BV1772" s="141" t="s">
        <v>13260</v>
      </c>
      <c r="BW1772" s="135" t="s">
        <v>2160</v>
      </c>
      <c r="BX1772" s="141"/>
      <c r="BY1772" s="141"/>
      <c r="BZ1772" s="141"/>
      <c r="CA1772" s="141"/>
      <c r="CB1772" s="141"/>
      <c r="CC1772" s="141"/>
      <c r="CD1772" s="141"/>
      <c r="CE1772" s="141" t="s">
        <v>15450</v>
      </c>
      <c r="CF1772" s="141" t="s">
        <v>15451</v>
      </c>
      <c r="CG1772" s="141" t="s">
        <v>4004</v>
      </c>
    </row>
    <row r="1773" spans="1:85" x14ac:dyDescent="0.35">
      <c r="A1773" s="155" t="s">
        <v>8274</v>
      </c>
      <c r="B1773" s="139" t="s">
        <v>4075</v>
      </c>
      <c r="C1773" s="18">
        <v>43239</v>
      </c>
      <c r="D1773" s="144">
        <v>0</v>
      </c>
      <c r="E1773" s="141" t="s">
        <v>13286</v>
      </c>
      <c r="F1773" s="141">
        <v>2</v>
      </c>
      <c r="G1773" s="141" t="s">
        <v>4009</v>
      </c>
      <c r="H1773" s="141">
        <v>2018</v>
      </c>
      <c r="I1773" s="18"/>
      <c r="J1773" s="144"/>
      <c r="K1773" s="378"/>
      <c r="L1773" s="139" t="s">
        <v>4075</v>
      </c>
      <c r="M1773" s="141" t="s">
        <v>7343</v>
      </c>
      <c r="N1773" s="248"/>
      <c r="O1773" s="141" t="s">
        <v>26</v>
      </c>
      <c r="P1773" s="141" t="s">
        <v>26</v>
      </c>
      <c r="Q1773" s="141"/>
      <c r="R1773" s="141"/>
      <c r="S1773" s="141" t="s">
        <v>8275</v>
      </c>
      <c r="T1773" s="141"/>
      <c r="U1773" s="141"/>
      <c r="V1773" s="141"/>
      <c r="W1773" s="139" t="s">
        <v>4075</v>
      </c>
      <c r="X1773" s="141" t="s">
        <v>25</v>
      </c>
      <c r="Y1773" s="141" t="s">
        <v>27</v>
      </c>
      <c r="Z1773" s="141"/>
      <c r="AA1773" s="141" t="s">
        <v>35</v>
      </c>
      <c r="AB1773" s="141"/>
      <c r="AC1773" s="139" t="s">
        <v>6</v>
      </c>
      <c r="AD1773" s="380"/>
      <c r="AE1773" s="139" t="s">
        <v>103</v>
      </c>
      <c r="AF1773" s="139" t="s">
        <v>13079</v>
      </c>
      <c r="AG1773" s="139" t="s">
        <v>103</v>
      </c>
      <c r="AH1773" s="139" t="s">
        <v>1380</v>
      </c>
      <c r="AI1773" s="139" t="s">
        <v>103</v>
      </c>
      <c r="AJ1773" s="139"/>
      <c r="AK1773" s="139" t="s">
        <v>103</v>
      </c>
      <c r="AL1773" s="139" t="s">
        <v>87</v>
      </c>
      <c r="AM1773" s="141"/>
      <c r="AN1773" s="141"/>
      <c r="AO1773" s="139"/>
      <c r="AP1773" s="139"/>
      <c r="AQ1773" s="139"/>
      <c r="AR1773" s="381"/>
      <c r="AS1773" s="139" t="s">
        <v>4075</v>
      </c>
      <c r="AT1773" s="141" t="s">
        <v>1404</v>
      </c>
      <c r="AU1773" s="141"/>
      <c r="AV1773" s="383"/>
      <c r="AW1773" s="385"/>
      <c r="AX1773" s="139"/>
      <c r="BA1773" s="381"/>
      <c r="BB1773" s="139" t="s">
        <v>1444</v>
      </c>
      <c r="BC1773" s="166"/>
      <c r="BD1773" s="166"/>
      <c r="BE1773" s="166"/>
      <c r="BF1773" s="166"/>
      <c r="BG1773" s="166"/>
      <c r="BH1773" s="308"/>
      <c r="BI1773" s="308"/>
      <c r="BJ1773" s="141" t="s">
        <v>26</v>
      </c>
      <c r="BK1773" s="141" t="s">
        <v>26</v>
      </c>
      <c r="BL1773" s="141"/>
      <c r="BM1773" s="141"/>
      <c r="BN1773" s="139" t="s">
        <v>4075</v>
      </c>
      <c r="BQ1773" s="141"/>
      <c r="BV1773" s="141"/>
      <c r="BX1773" s="141"/>
      <c r="BY1773" s="141"/>
      <c r="BZ1773" s="141"/>
      <c r="CA1773" s="141"/>
      <c r="CB1773" s="141"/>
      <c r="CC1773" s="141"/>
      <c r="CD1773" s="141"/>
      <c r="CE1773" s="141"/>
      <c r="CF1773" s="141"/>
      <c r="CG1773" s="141"/>
    </row>
    <row r="1774" spans="1:85" x14ac:dyDescent="0.35">
      <c r="A1774" s="155" t="s">
        <v>13574</v>
      </c>
      <c r="B1774" s="139" t="s">
        <v>4075</v>
      </c>
      <c r="C1774" s="18">
        <v>43239</v>
      </c>
      <c r="D1774" s="144">
        <v>0.40277777777777779</v>
      </c>
      <c r="E1774" s="141" t="s">
        <v>13286</v>
      </c>
      <c r="F1774" s="141">
        <v>2</v>
      </c>
      <c r="G1774" s="141" t="s">
        <v>4009</v>
      </c>
      <c r="H1774" s="141">
        <v>2018</v>
      </c>
      <c r="I1774" s="18"/>
      <c r="J1774" s="144"/>
      <c r="K1774" s="378"/>
      <c r="L1774" s="139" t="s">
        <v>4075</v>
      </c>
      <c r="M1774" s="141" t="s">
        <v>13562</v>
      </c>
      <c r="N1774" s="248">
        <v>44288</v>
      </c>
      <c r="O1774" s="141" t="s">
        <v>25</v>
      </c>
      <c r="P1774" s="141"/>
      <c r="Q1774" s="141"/>
      <c r="R1774" s="141"/>
      <c r="S1774" s="141"/>
      <c r="T1774" s="141"/>
      <c r="U1774" s="141">
        <v>114620584</v>
      </c>
      <c r="V1774" s="141" t="s">
        <v>13575</v>
      </c>
      <c r="W1774" s="139" t="s">
        <v>4075</v>
      </c>
      <c r="X1774" s="141" t="s">
        <v>25</v>
      </c>
      <c r="Y1774" s="141" t="s">
        <v>27</v>
      </c>
      <c r="Z1774" s="141" t="s">
        <v>4</v>
      </c>
      <c r="AA1774" s="141" t="s">
        <v>34</v>
      </c>
      <c r="AB1774" s="141"/>
      <c r="AC1774" s="139" t="s">
        <v>6</v>
      </c>
      <c r="AD1774" s="380"/>
      <c r="AE1774" s="139" t="s">
        <v>101</v>
      </c>
      <c r="AF1774" s="139" t="s">
        <v>13079</v>
      </c>
      <c r="AG1774" s="139" t="s">
        <v>103</v>
      </c>
      <c r="AH1774" s="139" t="s">
        <v>1380</v>
      </c>
      <c r="AI1774" s="139"/>
      <c r="AJ1774" s="139"/>
      <c r="AK1774" s="139" t="s">
        <v>1380</v>
      </c>
      <c r="AL1774" s="139" t="s">
        <v>3687</v>
      </c>
      <c r="AM1774" s="141" t="s">
        <v>9</v>
      </c>
      <c r="AN1774" s="141" t="s">
        <v>8</v>
      </c>
      <c r="AO1774" s="139"/>
      <c r="AP1774" s="139" t="s">
        <v>3687</v>
      </c>
      <c r="AQ1774" s="139"/>
      <c r="AR1774" s="381"/>
      <c r="AS1774" s="139" t="s">
        <v>4075</v>
      </c>
      <c r="AT1774" s="141" t="s">
        <v>1404</v>
      </c>
      <c r="AU1774" s="141"/>
      <c r="AV1774" s="383"/>
      <c r="AW1774" s="385"/>
      <c r="AX1774" s="139" t="s">
        <v>769</v>
      </c>
      <c r="AY1774" t="s">
        <v>19148</v>
      </c>
      <c r="AZ1774">
        <v>12000</v>
      </c>
      <c r="BA1774" s="381"/>
      <c r="BB1774" s="139" t="s">
        <v>1444</v>
      </c>
      <c r="BC1774" s="166"/>
      <c r="BD1774" s="166"/>
      <c r="BE1774" s="166"/>
      <c r="BF1774" s="166"/>
      <c r="BG1774" s="166"/>
      <c r="BH1774" s="308"/>
      <c r="BI1774" s="308"/>
      <c r="BJ1774" s="141" t="s">
        <v>26</v>
      </c>
      <c r="BK1774" s="141" t="s">
        <v>26</v>
      </c>
      <c r="BL1774" s="141"/>
      <c r="BM1774" s="141"/>
      <c r="BN1774" s="139" t="s">
        <v>4075</v>
      </c>
      <c r="BQ1774" s="141"/>
      <c r="BV1774" s="141"/>
      <c r="BX1774" s="141"/>
      <c r="BY1774" s="141"/>
      <c r="BZ1774" s="141"/>
      <c r="CA1774" s="141"/>
      <c r="CB1774" s="141"/>
      <c r="CC1774" s="141"/>
      <c r="CD1774" s="141"/>
      <c r="CE1774" s="141"/>
      <c r="CF1774" s="141"/>
      <c r="CG1774" s="141"/>
    </row>
    <row r="1775" spans="1:85" x14ac:dyDescent="0.35">
      <c r="A1775" s="155" t="s">
        <v>8261</v>
      </c>
      <c r="B1775" s="139" t="s">
        <v>4075</v>
      </c>
      <c r="C1775" s="18">
        <v>43240</v>
      </c>
      <c r="D1775" s="144">
        <v>0.67450231481481482</v>
      </c>
      <c r="E1775" s="141" t="s">
        <v>3268</v>
      </c>
      <c r="F1775" s="141">
        <v>2</v>
      </c>
      <c r="G1775" s="141" t="s">
        <v>4009</v>
      </c>
      <c r="H1775" s="141">
        <v>2018</v>
      </c>
      <c r="I1775" s="18">
        <v>43240</v>
      </c>
      <c r="J1775" s="144">
        <v>0.71805555555555556</v>
      </c>
      <c r="K1775" s="378"/>
      <c r="L1775" s="139" t="s">
        <v>4075</v>
      </c>
      <c r="M1775" s="141" t="s">
        <v>28</v>
      </c>
      <c r="N1775" s="248"/>
      <c r="O1775" s="141" t="s">
        <v>26</v>
      </c>
      <c r="P1775" s="141" t="s">
        <v>26</v>
      </c>
      <c r="Q1775" s="141" t="s">
        <v>8262</v>
      </c>
      <c r="R1775" s="141" t="s">
        <v>8263</v>
      </c>
      <c r="S1775" s="141"/>
      <c r="T1775" s="141"/>
      <c r="U1775" s="141"/>
      <c r="V1775" s="141"/>
      <c r="W1775" s="139" t="s">
        <v>4075</v>
      </c>
      <c r="X1775" s="141" t="s">
        <v>25</v>
      </c>
      <c r="Y1775" s="141" t="s">
        <v>27</v>
      </c>
      <c r="Z1775" s="141"/>
      <c r="AA1775" s="141" t="s">
        <v>34</v>
      </c>
      <c r="AB1775" s="141"/>
      <c r="AC1775" s="139" t="s">
        <v>18050</v>
      </c>
      <c r="AD1775" s="380"/>
      <c r="AE1775" s="139" t="s">
        <v>103</v>
      </c>
      <c r="AF1775" s="139" t="s">
        <v>13079</v>
      </c>
      <c r="AG1775" s="139" t="s">
        <v>103</v>
      </c>
      <c r="AH1775" s="139" t="s">
        <v>1380</v>
      </c>
      <c r="AI1775" s="139" t="s">
        <v>103</v>
      </c>
      <c r="AJ1775" s="139"/>
      <c r="AK1775" s="139" t="s">
        <v>103</v>
      </c>
      <c r="AL1775" s="139" t="s">
        <v>87</v>
      </c>
      <c r="AM1775" s="141"/>
      <c r="AN1775" s="141" t="s">
        <v>8</v>
      </c>
      <c r="AO1775" s="139"/>
      <c r="AP1775" s="139"/>
      <c r="AQ1775" s="139"/>
      <c r="AR1775" s="381"/>
      <c r="AS1775" s="139" t="s">
        <v>4075</v>
      </c>
      <c r="AT1775" s="141" t="s">
        <v>1404</v>
      </c>
      <c r="AU1775" s="141"/>
      <c r="AV1775" s="383"/>
      <c r="AW1775" s="385"/>
      <c r="AX1775" s="139"/>
      <c r="AY1775" t="s">
        <v>18342</v>
      </c>
      <c r="BA1775" s="381"/>
      <c r="BB1775" s="139" t="s">
        <v>1444</v>
      </c>
      <c r="BC1775" s="166"/>
      <c r="BD1775" s="166"/>
      <c r="BE1775" s="166"/>
      <c r="BF1775" s="166"/>
      <c r="BG1775" s="166"/>
      <c r="BH1775" s="308"/>
      <c r="BI1775" s="308"/>
      <c r="BJ1775" s="141" t="s">
        <v>26</v>
      </c>
      <c r="BK1775" s="141" t="s">
        <v>26</v>
      </c>
      <c r="BL1775" s="141"/>
      <c r="BM1775" s="141"/>
      <c r="BN1775" s="139" t="s">
        <v>4075</v>
      </c>
      <c r="BQ1775" s="141"/>
      <c r="BV1775" s="141"/>
      <c r="BX1775" s="141"/>
      <c r="BY1775" s="141"/>
      <c r="BZ1775" s="141"/>
      <c r="CA1775" s="141"/>
      <c r="CB1775" s="141"/>
      <c r="CC1775" s="141"/>
      <c r="CD1775" s="141"/>
      <c r="CE1775" s="141"/>
      <c r="CF1775" s="141"/>
      <c r="CG1775" s="141"/>
    </row>
    <row r="1776" spans="1:85" x14ac:dyDescent="0.35">
      <c r="A1776" s="155" t="s">
        <v>8256</v>
      </c>
      <c r="B1776" s="139" t="s">
        <v>4075</v>
      </c>
      <c r="C1776" s="18">
        <v>43242</v>
      </c>
      <c r="D1776" s="144">
        <v>0.66087962962962965</v>
      </c>
      <c r="E1776" s="141" t="s">
        <v>3268</v>
      </c>
      <c r="F1776" s="141">
        <v>2</v>
      </c>
      <c r="G1776" s="141" t="s">
        <v>4009</v>
      </c>
      <c r="H1776" s="141">
        <v>2018</v>
      </c>
      <c r="I1776" s="18"/>
      <c r="J1776" s="144"/>
      <c r="K1776" s="378"/>
      <c r="L1776" s="139" t="s">
        <v>4075</v>
      </c>
      <c r="M1776" s="141" t="s">
        <v>28</v>
      </c>
      <c r="N1776" s="248"/>
      <c r="O1776" s="141" t="s">
        <v>26</v>
      </c>
      <c r="P1776" s="141" t="s">
        <v>26</v>
      </c>
      <c r="Q1776" s="141" t="s">
        <v>8257</v>
      </c>
      <c r="R1776" s="141"/>
      <c r="S1776" s="141"/>
      <c r="T1776" s="141"/>
      <c r="U1776" s="141"/>
      <c r="V1776" s="141"/>
      <c r="W1776" s="139" t="s">
        <v>4075</v>
      </c>
      <c r="X1776" s="141" t="s">
        <v>25</v>
      </c>
      <c r="Y1776" s="141" t="s">
        <v>27</v>
      </c>
      <c r="Z1776" s="141"/>
      <c r="AA1776" s="141" t="s">
        <v>34</v>
      </c>
      <c r="AB1776" s="141"/>
      <c r="AC1776" s="139" t="s">
        <v>18049</v>
      </c>
      <c r="AD1776" s="380"/>
      <c r="AE1776" s="139" t="s">
        <v>102</v>
      </c>
      <c r="AF1776" s="139" t="s">
        <v>13071</v>
      </c>
      <c r="AG1776" s="139" t="s">
        <v>102</v>
      </c>
      <c r="AH1776" s="139" t="s">
        <v>1378</v>
      </c>
      <c r="AI1776" s="139" t="s">
        <v>13</v>
      </c>
      <c r="AJ1776" s="139" t="s">
        <v>11</v>
      </c>
      <c r="AK1776" s="139"/>
      <c r="AL1776" s="139"/>
      <c r="AM1776" s="141"/>
      <c r="AN1776" s="141"/>
      <c r="AO1776" s="139"/>
      <c r="AP1776" s="139" t="s">
        <v>11</v>
      </c>
      <c r="AQ1776" s="139"/>
      <c r="AR1776" s="381"/>
      <c r="AS1776" s="139" t="s">
        <v>4075</v>
      </c>
      <c r="AT1776" s="141" t="s">
        <v>1404</v>
      </c>
      <c r="AU1776" s="141"/>
      <c r="AV1776" s="383"/>
      <c r="AW1776" s="385"/>
      <c r="AX1776" s="139"/>
      <c r="AY1776" t="s">
        <v>18602</v>
      </c>
      <c r="BA1776" s="381"/>
      <c r="BB1776" s="139" t="s">
        <v>1444</v>
      </c>
      <c r="BC1776" s="166"/>
      <c r="BD1776" s="166"/>
      <c r="BE1776" s="166"/>
      <c r="BF1776" s="166"/>
      <c r="BG1776" s="166"/>
      <c r="BH1776" s="308"/>
      <c r="BI1776" s="308"/>
      <c r="BJ1776" s="141" t="s">
        <v>26</v>
      </c>
      <c r="BK1776" s="141" t="s">
        <v>26</v>
      </c>
      <c r="BL1776" s="141"/>
      <c r="BM1776" s="141"/>
      <c r="BN1776" s="139" t="s">
        <v>4075</v>
      </c>
      <c r="BQ1776" s="141"/>
      <c r="BV1776" s="141"/>
      <c r="BX1776" s="141"/>
      <c r="BY1776" s="141"/>
      <c r="BZ1776" s="141"/>
      <c r="CA1776" s="141"/>
      <c r="CB1776" s="141"/>
      <c r="CC1776" s="141"/>
      <c r="CD1776" s="141"/>
      <c r="CE1776" s="141"/>
      <c r="CF1776" s="141"/>
      <c r="CG1776" s="141"/>
    </row>
    <row r="1777" spans="1:85" x14ac:dyDescent="0.35">
      <c r="A1777" s="155" t="s">
        <v>8258</v>
      </c>
      <c r="B1777" s="139" t="s">
        <v>4075</v>
      </c>
      <c r="C1777" s="18">
        <v>43242</v>
      </c>
      <c r="D1777" s="144">
        <v>0.3513310185185185</v>
      </c>
      <c r="E1777" s="141" t="s">
        <v>3268</v>
      </c>
      <c r="F1777" s="141">
        <v>2</v>
      </c>
      <c r="G1777" s="141" t="s">
        <v>4009</v>
      </c>
      <c r="H1777" s="141">
        <v>2018</v>
      </c>
      <c r="I1777" s="18">
        <v>43242</v>
      </c>
      <c r="J1777" s="144">
        <v>0.34305555555555556</v>
      </c>
      <c r="K1777" s="378"/>
      <c r="L1777" s="139" t="s">
        <v>4075</v>
      </c>
      <c r="M1777" s="141" t="s">
        <v>28</v>
      </c>
      <c r="N1777" s="248"/>
      <c r="O1777" s="141" t="s">
        <v>26</v>
      </c>
      <c r="P1777" s="141" t="s">
        <v>26</v>
      </c>
      <c r="Q1777" s="141" t="s">
        <v>8259</v>
      </c>
      <c r="R1777" s="141" t="s">
        <v>8260</v>
      </c>
      <c r="S1777" s="141"/>
      <c r="T1777" s="141"/>
      <c r="U1777" s="141"/>
      <c r="V1777" s="141"/>
      <c r="W1777" s="139" t="s">
        <v>4075</v>
      </c>
      <c r="X1777" s="141" t="s">
        <v>25</v>
      </c>
      <c r="Y1777" s="141" t="s">
        <v>27</v>
      </c>
      <c r="Z1777" s="141"/>
      <c r="AA1777" s="141" t="s">
        <v>34</v>
      </c>
      <c r="AB1777" s="141"/>
      <c r="AC1777" s="139" t="s">
        <v>18049</v>
      </c>
      <c r="AD1777" s="380"/>
      <c r="AE1777" s="139" t="s">
        <v>108</v>
      </c>
      <c r="AF1777" s="139" t="s">
        <v>13087</v>
      </c>
      <c r="AG1777" s="139" t="s">
        <v>6</v>
      </c>
      <c r="AH1777" s="139" t="s">
        <v>13</v>
      </c>
      <c r="AI1777" s="139" t="s">
        <v>6</v>
      </c>
      <c r="AJ1777" s="139"/>
      <c r="AK1777" s="139"/>
      <c r="AL1777" s="139"/>
      <c r="AM1777" s="141"/>
      <c r="AN1777" s="141" t="s">
        <v>8</v>
      </c>
      <c r="AO1777" s="139"/>
      <c r="AP1777" s="139"/>
      <c r="AQ1777" s="139"/>
      <c r="AR1777" s="381"/>
      <c r="AS1777" s="139" t="s">
        <v>4075</v>
      </c>
      <c r="AT1777" s="141" t="s">
        <v>1404</v>
      </c>
      <c r="AU1777" s="141"/>
      <c r="AV1777" s="383"/>
      <c r="AW1777" s="385"/>
      <c r="AX1777" s="139"/>
      <c r="AY1777" t="s">
        <v>18990</v>
      </c>
      <c r="BA1777" s="381"/>
      <c r="BB1777" s="139" t="s">
        <v>17</v>
      </c>
      <c r="BC1777" s="166"/>
      <c r="BD1777" s="166"/>
      <c r="BE1777" s="166"/>
      <c r="BF1777" s="166"/>
      <c r="BG1777" s="166"/>
      <c r="BH1777" s="308"/>
      <c r="BI1777" s="308"/>
      <c r="BJ1777" s="141" t="s">
        <v>26</v>
      </c>
      <c r="BK1777" s="141" t="s">
        <v>26</v>
      </c>
      <c r="BL1777" s="141"/>
      <c r="BM1777" s="141"/>
      <c r="BN1777" s="139" t="s">
        <v>4075</v>
      </c>
      <c r="BQ1777" s="141"/>
      <c r="BV1777" s="141"/>
      <c r="BX1777" s="141"/>
      <c r="BY1777" s="141"/>
      <c r="BZ1777" s="141"/>
      <c r="CA1777" s="141"/>
      <c r="CB1777" s="141"/>
      <c r="CC1777" s="141"/>
      <c r="CD1777" s="141"/>
      <c r="CE1777" s="141"/>
      <c r="CF1777" s="141"/>
      <c r="CG1777" s="141"/>
    </row>
    <row r="1778" spans="1:85" x14ac:dyDescent="0.35">
      <c r="A1778" s="155" t="s">
        <v>8250</v>
      </c>
      <c r="B1778" s="139" t="s">
        <v>4075</v>
      </c>
      <c r="C1778" s="18">
        <v>43243</v>
      </c>
      <c r="D1778" s="144">
        <v>0</v>
      </c>
      <c r="E1778" s="141" t="s">
        <v>3268</v>
      </c>
      <c r="F1778" s="141">
        <v>2</v>
      </c>
      <c r="G1778" s="141" t="s">
        <v>4009</v>
      </c>
      <c r="H1778" s="141">
        <v>2018</v>
      </c>
      <c r="I1778" s="18">
        <v>43243</v>
      </c>
      <c r="J1778" s="144">
        <v>0.5854166666666667</v>
      </c>
      <c r="K1778" s="378"/>
      <c r="L1778" s="139" t="s">
        <v>4075</v>
      </c>
      <c r="M1778" s="141" t="s">
        <v>28</v>
      </c>
      <c r="N1778" s="248"/>
      <c r="O1778" s="141" t="s">
        <v>26</v>
      </c>
      <c r="P1778" s="141" t="s">
        <v>26</v>
      </c>
      <c r="Q1778" s="141" t="s">
        <v>8251</v>
      </c>
      <c r="R1778" s="141" t="s">
        <v>8252</v>
      </c>
      <c r="S1778" s="141"/>
      <c r="T1778" s="141"/>
      <c r="U1778" s="141"/>
      <c r="V1778" s="141"/>
      <c r="W1778" s="139" t="s">
        <v>4075</v>
      </c>
      <c r="X1778" s="141" t="s">
        <v>25</v>
      </c>
      <c r="Y1778" s="141" t="s">
        <v>27</v>
      </c>
      <c r="Z1778" s="141"/>
      <c r="AA1778" s="141" t="s">
        <v>34</v>
      </c>
      <c r="AB1778" s="141"/>
      <c r="AC1778" s="139" t="s">
        <v>18047</v>
      </c>
      <c r="AD1778" s="380"/>
      <c r="AE1778" s="139" t="s">
        <v>103</v>
      </c>
      <c r="AF1778" s="139" t="s">
        <v>13075</v>
      </c>
      <c r="AG1778" s="139" t="s">
        <v>103</v>
      </c>
      <c r="AH1778" s="139" t="s">
        <v>1380</v>
      </c>
      <c r="AI1778" s="139" t="s">
        <v>7340</v>
      </c>
      <c r="AJ1778" s="139"/>
      <c r="AK1778" s="139" t="s">
        <v>7340</v>
      </c>
      <c r="AL1778" s="139" t="s">
        <v>1408</v>
      </c>
      <c r="AM1778" s="141"/>
      <c r="AN1778" s="141" t="s">
        <v>8</v>
      </c>
      <c r="AO1778" s="139"/>
      <c r="AP1778" s="139"/>
      <c r="AQ1778" s="139"/>
      <c r="AR1778" s="381"/>
      <c r="AS1778" s="139" t="s">
        <v>4075</v>
      </c>
      <c r="AT1778" s="141" t="s">
        <v>1404</v>
      </c>
      <c r="AU1778" s="141"/>
      <c r="AV1778" s="383"/>
      <c r="AW1778" s="385"/>
      <c r="AX1778" s="139"/>
      <c r="AY1778" t="s">
        <v>18861</v>
      </c>
      <c r="BA1778" s="381"/>
      <c r="BB1778" s="139" t="s">
        <v>1444</v>
      </c>
      <c r="BC1778" s="166"/>
      <c r="BD1778" s="166"/>
      <c r="BE1778" s="166"/>
      <c r="BF1778" s="166"/>
      <c r="BG1778" s="166"/>
      <c r="BH1778" s="308"/>
      <c r="BI1778" s="308"/>
      <c r="BJ1778" s="141" t="s">
        <v>26</v>
      </c>
      <c r="BK1778" s="141" t="s">
        <v>26</v>
      </c>
      <c r="BL1778" s="141"/>
      <c r="BM1778" s="141"/>
      <c r="BN1778" s="139" t="s">
        <v>4075</v>
      </c>
      <c r="BQ1778" s="141"/>
      <c r="BV1778" s="141"/>
      <c r="BX1778" s="141"/>
      <c r="BY1778" s="141"/>
      <c r="BZ1778" s="141"/>
      <c r="CA1778" s="141"/>
      <c r="CB1778" s="141"/>
      <c r="CC1778" s="141"/>
      <c r="CD1778" s="141"/>
      <c r="CE1778" s="141"/>
      <c r="CF1778" s="141"/>
      <c r="CG1778" s="141"/>
    </row>
    <row r="1779" spans="1:85" x14ac:dyDescent="0.35">
      <c r="A1779" s="155" t="s">
        <v>8253</v>
      </c>
      <c r="B1779" s="139" t="s">
        <v>4075</v>
      </c>
      <c r="C1779" s="18">
        <v>43243</v>
      </c>
      <c r="D1779" s="144">
        <v>0</v>
      </c>
      <c r="E1779" s="141" t="s">
        <v>3268</v>
      </c>
      <c r="F1779" s="141">
        <v>2</v>
      </c>
      <c r="G1779" s="141" t="s">
        <v>4009</v>
      </c>
      <c r="H1779" s="141">
        <v>2018</v>
      </c>
      <c r="I1779" s="18">
        <v>43243</v>
      </c>
      <c r="J1779" s="144">
        <v>0.65069444444444446</v>
      </c>
      <c r="K1779" s="378"/>
      <c r="L1779" s="139" t="s">
        <v>4075</v>
      </c>
      <c r="M1779" s="141" t="s">
        <v>28</v>
      </c>
      <c r="N1779" s="248"/>
      <c r="O1779" s="141" t="s">
        <v>26</v>
      </c>
      <c r="P1779" s="141" t="s">
        <v>26</v>
      </c>
      <c r="Q1779" s="141" t="s">
        <v>8254</v>
      </c>
      <c r="R1779" s="141" t="s">
        <v>8255</v>
      </c>
      <c r="S1779" s="141"/>
      <c r="T1779" s="141"/>
      <c r="U1779" s="141"/>
      <c r="V1779" s="141"/>
      <c r="W1779" s="139" t="s">
        <v>4075</v>
      </c>
      <c r="X1779" s="141" t="s">
        <v>25</v>
      </c>
      <c r="Y1779" s="141" t="s">
        <v>27</v>
      </c>
      <c r="Z1779" s="141"/>
      <c r="AA1779" s="141" t="s">
        <v>34</v>
      </c>
      <c r="AB1779" s="141"/>
      <c r="AC1779" s="139" t="s">
        <v>18048</v>
      </c>
      <c r="AD1779" s="380"/>
      <c r="AE1779" s="139" t="s">
        <v>107</v>
      </c>
      <c r="AF1779" s="139" t="s">
        <v>13076</v>
      </c>
      <c r="AG1779" s="139" t="s">
        <v>4130</v>
      </c>
      <c r="AH1779" s="139" t="s">
        <v>1380</v>
      </c>
      <c r="AI1779" s="139" t="s">
        <v>1518</v>
      </c>
      <c r="AJ1779" s="139"/>
      <c r="AK1779" s="139" t="s">
        <v>1518</v>
      </c>
      <c r="AL1779" s="139" t="s">
        <v>7</v>
      </c>
      <c r="AM1779" s="141"/>
      <c r="AN1779" s="141" t="s">
        <v>8</v>
      </c>
      <c r="AO1779" s="139"/>
      <c r="AP1779" s="139"/>
      <c r="AQ1779" s="139"/>
      <c r="AR1779" s="381"/>
      <c r="AS1779" s="139" t="s">
        <v>4075</v>
      </c>
      <c r="AT1779" s="141" t="s">
        <v>1404</v>
      </c>
      <c r="AU1779" s="141"/>
      <c r="AV1779" s="383"/>
      <c r="AW1779" s="385"/>
      <c r="AX1779" s="139"/>
      <c r="AY1779" t="s">
        <v>18473</v>
      </c>
      <c r="BA1779" s="381"/>
      <c r="BB1779" s="139" t="s">
        <v>1450</v>
      </c>
      <c r="BC1779" s="166">
        <v>56</v>
      </c>
      <c r="BD1779" s="166"/>
      <c r="BE1779" s="166"/>
      <c r="BF1779" s="166"/>
      <c r="BG1779" s="166"/>
      <c r="BH1779" s="308" t="s">
        <v>13595</v>
      </c>
      <c r="BI1779" s="308"/>
      <c r="BJ1779" s="141" t="s">
        <v>26</v>
      </c>
      <c r="BK1779" s="141" t="s">
        <v>26</v>
      </c>
      <c r="BL1779" s="141"/>
      <c r="BM1779" s="141"/>
      <c r="BN1779" s="139" t="s">
        <v>4075</v>
      </c>
      <c r="BQ1779" s="141"/>
      <c r="BV1779" s="141"/>
      <c r="BX1779" s="141"/>
      <c r="BY1779" s="141"/>
      <c r="BZ1779" s="141"/>
      <c r="CA1779" s="141"/>
      <c r="CB1779" s="141"/>
      <c r="CC1779" s="141"/>
      <c r="CD1779" s="141"/>
      <c r="CE1779" s="141"/>
      <c r="CF1779" s="141"/>
      <c r="CG1779" s="141"/>
    </row>
    <row r="1780" spans="1:85" x14ac:dyDescent="0.35">
      <c r="A1780" s="155" t="s">
        <v>8247</v>
      </c>
      <c r="B1780" s="139" t="s">
        <v>4075</v>
      </c>
      <c r="C1780" s="18">
        <v>43244</v>
      </c>
      <c r="D1780" s="144">
        <v>0</v>
      </c>
      <c r="E1780" s="141" t="s">
        <v>3268</v>
      </c>
      <c r="F1780" s="141">
        <v>2</v>
      </c>
      <c r="G1780" s="141" t="s">
        <v>4009</v>
      </c>
      <c r="H1780" s="141">
        <v>2018</v>
      </c>
      <c r="I1780" s="18"/>
      <c r="J1780" s="144"/>
      <c r="K1780" s="378"/>
      <c r="L1780" s="139" t="s">
        <v>4075</v>
      </c>
      <c r="M1780" s="141" t="s">
        <v>28</v>
      </c>
      <c r="N1780" s="248"/>
      <c r="O1780" s="141" t="s">
        <v>26</v>
      </c>
      <c r="P1780" s="141" t="s">
        <v>26</v>
      </c>
      <c r="Q1780" s="141" t="s">
        <v>8248</v>
      </c>
      <c r="R1780" s="141"/>
      <c r="S1780" s="141"/>
      <c r="T1780" s="141"/>
      <c r="U1780" s="141"/>
      <c r="V1780" s="141"/>
      <c r="W1780" s="139" t="s">
        <v>4075</v>
      </c>
      <c r="X1780" s="141" t="s">
        <v>25</v>
      </c>
      <c r="Y1780" s="141" t="s">
        <v>27</v>
      </c>
      <c r="Z1780" s="141"/>
      <c r="AA1780" s="141" t="s">
        <v>34</v>
      </c>
      <c r="AB1780" s="141"/>
      <c r="AC1780" s="139" t="s">
        <v>18054</v>
      </c>
      <c r="AD1780" s="380"/>
      <c r="AE1780" s="139" t="s">
        <v>8249</v>
      </c>
      <c r="AF1780" s="139" t="s">
        <v>13072</v>
      </c>
      <c r="AG1780" s="139" t="s">
        <v>5507</v>
      </c>
      <c r="AH1780" s="139" t="s">
        <v>13</v>
      </c>
      <c r="AI1780" s="139" t="s">
        <v>13</v>
      </c>
      <c r="AJ1780" s="139"/>
      <c r="AK1780" s="139"/>
      <c r="AL1780" s="139"/>
      <c r="AM1780" s="141"/>
      <c r="AN1780" s="141"/>
      <c r="AO1780" s="139"/>
      <c r="AP1780" s="139"/>
      <c r="AQ1780" s="139"/>
      <c r="AR1780" s="381"/>
      <c r="AS1780" s="139" t="s">
        <v>4075</v>
      </c>
      <c r="AT1780" s="141" t="s">
        <v>1404</v>
      </c>
      <c r="AU1780" s="141"/>
      <c r="AV1780" s="383"/>
      <c r="AW1780" s="385"/>
      <c r="AX1780" s="139"/>
      <c r="AY1780" t="s">
        <v>18803</v>
      </c>
      <c r="BA1780" s="381"/>
      <c r="BB1780" s="139" t="s">
        <v>1450</v>
      </c>
      <c r="BC1780" s="166">
        <v>100</v>
      </c>
      <c r="BD1780" s="166"/>
      <c r="BE1780" s="166"/>
      <c r="BF1780" s="166"/>
      <c r="BG1780" s="166"/>
      <c r="BH1780" s="308" t="s">
        <v>1550</v>
      </c>
      <c r="BI1780" s="308"/>
      <c r="BJ1780" s="141" t="s">
        <v>26</v>
      </c>
      <c r="BK1780" s="141" t="s">
        <v>26</v>
      </c>
      <c r="BL1780" s="141"/>
      <c r="BM1780" s="141"/>
      <c r="BN1780" s="139" t="s">
        <v>4075</v>
      </c>
      <c r="BQ1780" s="141"/>
      <c r="BV1780" s="141"/>
      <c r="BX1780" s="141"/>
      <c r="BY1780" s="141"/>
      <c r="BZ1780" s="141"/>
      <c r="CA1780" s="141"/>
      <c r="CB1780" s="141"/>
      <c r="CC1780" s="141"/>
      <c r="CD1780" s="141"/>
      <c r="CE1780" s="141"/>
      <c r="CF1780" s="141"/>
      <c r="CG1780" s="141"/>
    </row>
    <row r="1781" spans="1:85" x14ac:dyDescent="0.35">
      <c r="A1781" s="155" t="s">
        <v>8245</v>
      </c>
      <c r="B1781" s="139" t="s">
        <v>4075</v>
      </c>
      <c r="C1781" s="18">
        <v>43245</v>
      </c>
      <c r="D1781" s="144">
        <v>0</v>
      </c>
      <c r="E1781" s="141" t="s">
        <v>3268</v>
      </c>
      <c r="F1781" s="141">
        <v>2</v>
      </c>
      <c r="G1781" s="141" t="s">
        <v>4009</v>
      </c>
      <c r="H1781" s="141">
        <v>2018</v>
      </c>
      <c r="I1781" s="18"/>
      <c r="J1781" s="144"/>
      <c r="K1781" s="378"/>
      <c r="L1781" s="139" t="s">
        <v>4075</v>
      </c>
      <c r="M1781" s="141" t="s">
        <v>28</v>
      </c>
      <c r="N1781" s="248"/>
      <c r="O1781" s="141" t="s">
        <v>26</v>
      </c>
      <c r="P1781" s="141" t="s">
        <v>26</v>
      </c>
      <c r="Q1781" s="141" t="s">
        <v>8246</v>
      </c>
      <c r="R1781" s="141"/>
      <c r="S1781" s="141"/>
      <c r="T1781" s="141"/>
      <c r="U1781" s="141"/>
      <c r="V1781" s="141"/>
      <c r="W1781" s="139" t="s">
        <v>4075</v>
      </c>
      <c r="X1781" s="141" t="s">
        <v>25</v>
      </c>
      <c r="Y1781" s="141" t="s">
        <v>27</v>
      </c>
      <c r="Z1781" s="141"/>
      <c r="AA1781" s="141" t="s">
        <v>34</v>
      </c>
      <c r="AB1781" s="141"/>
      <c r="AC1781" s="139" t="s">
        <v>18049</v>
      </c>
      <c r="AD1781" s="380"/>
      <c r="AE1781" s="139" t="s">
        <v>102</v>
      </c>
      <c r="AF1781" s="139" t="s">
        <v>13071</v>
      </c>
      <c r="AG1781" s="139" t="s">
        <v>102</v>
      </c>
      <c r="AH1781" s="139" t="s">
        <v>1378</v>
      </c>
      <c r="AI1781" s="139" t="s">
        <v>13</v>
      </c>
      <c r="AJ1781" s="139" t="s">
        <v>11</v>
      </c>
      <c r="AK1781" s="139"/>
      <c r="AL1781" s="139"/>
      <c r="AM1781" s="141"/>
      <c r="AN1781" s="141"/>
      <c r="AO1781" s="139"/>
      <c r="AP1781" s="139" t="s">
        <v>11</v>
      </c>
      <c r="AQ1781" s="139"/>
      <c r="AR1781" s="381"/>
      <c r="AS1781" s="139" t="s">
        <v>4075</v>
      </c>
      <c r="AT1781" s="141" t="s">
        <v>1404</v>
      </c>
      <c r="AU1781" s="141"/>
      <c r="AV1781" s="383"/>
      <c r="AW1781" s="385"/>
      <c r="AX1781" s="139"/>
      <c r="AY1781" t="s">
        <v>19149</v>
      </c>
      <c r="BA1781" s="381"/>
      <c r="BB1781" s="139" t="s">
        <v>1444</v>
      </c>
      <c r="BC1781" s="166"/>
      <c r="BD1781" s="166"/>
      <c r="BE1781" s="166"/>
      <c r="BF1781" s="166"/>
      <c r="BG1781" s="166"/>
      <c r="BH1781" s="308"/>
      <c r="BI1781" s="308"/>
      <c r="BJ1781" s="141" t="s">
        <v>26</v>
      </c>
      <c r="BK1781" s="141" t="s">
        <v>26</v>
      </c>
      <c r="BL1781" s="141"/>
      <c r="BM1781" s="141"/>
      <c r="BN1781" s="139" t="s">
        <v>4075</v>
      </c>
      <c r="BQ1781" s="141"/>
      <c r="BV1781" s="141"/>
      <c r="BX1781" s="141"/>
      <c r="BY1781" s="141"/>
      <c r="BZ1781" s="141"/>
      <c r="CA1781" s="141"/>
      <c r="CB1781" s="141"/>
      <c r="CC1781" s="141"/>
      <c r="CD1781" s="141"/>
      <c r="CE1781" s="141"/>
      <c r="CF1781" s="141"/>
      <c r="CG1781" s="141"/>
    </row>
    <row r="1782" spans="1:85" x14ac:dyDescent="0.35">
      <c r="A1782" s="155" t="s">
        <v>8241</v>
      </c>
      <c r="B1782" s="139" t="s">
        <v>4075</v>
      </c>
      <c r="C1782" s="18">
        <v>43246</v>
      </c>
      <c r="D1782" s="144">
        <v>0</v>
      </c>
      <c r="E1782" s="141" t="s">
        <v>3268</v>
      </c>
      <c r="F1782" s="141">
        <v>2</v>
      </c>
      <c r="G1782" s="141" t="s">
        <v>4009</v>
      </c>
      <c r="H1782" s="141">
        <v>2018</v>
      </c>
      <c r="I1782" s="18">
        <v>43246</v>
      </c>
      <c r="J1782" s="144">
        <v>0.4777777777777778</v>
      </c>
      <c r="K1782" s="378"/>
      <c r="L1782" s="139" t="s">
        <v>4075</v>
      </c>
      <c r="M1782" s="141" t="s">
        <v>28</v>
      </c>
      <c r="N1782" s="248"/>
      <c r="O1782" s="141" t="s">
        <v>26</v>
      </c>
      <c r="P1782" s="141" t="s">
        <v>26</v>
      </c>
      <c r="Q1782" s="141" t="s">
        <v>8242</v>
      </c>
      <c r="R1782" s="141" t="s">
        <v>8243</v>
      </c>
      <c r="S1782" s="141"/>
      <c r="T1782" s="141"/>
      <c r="U1782" s="141"/>
      <c r="V1782" s="141"/>
      <c r="W1782" s="139" t="s">
        <v>4075</v>
      </c>
      <c r="X1782" s="141" t="s">
        <v>25</v>
      </c>
      <c r="Y1782" s="141" t="s">
        <v>27</v>
      </c>
      <c r="Z1782" s="141"/>
      <c r="AA1782" s="141" t="s">
        <v>34</v>
      </c>
      <c r="AB1782" s="141"/>
      <c r="AC1782" s="139" t="s">
        <v>18050</v>
      </c>
      <c r="AD1782" s="380"/>
      <c r="AE1782" s="139" t="s">
        <v>103</v>
      </c>
      <c r="AF1782" s="139" t="s">
        <v>13069</v>
      </c>
      <c r="AG1782" s="139" t="s">
        <v>103</v>
      </c>
      <c r="AH1782" s="139" t="s">
        <v>1380</v>
      </c>
      <c r="AI1782" s="139" t="s">
        <v>7399</v>
      </c>
      <c r="AJ1782" s="139"/>
      <c r="AK1782" s="139" t="s">
        <v>7399</v>
      </c>
      <c r="AL1782" s="139" t="s">
        <v>46</v>
      </c>
      <c r="AM1782" s="141"/>
      <c r="AN1782" s="141" t="s">
        <v>8</v>
      </c>
      <c r="AO1782" s="139"/>
      <c r="AP1782" s="139"/>
      <c r="AQ1782" s="139"/>
      <c r="AR1782" s="381"/>
      <c r="AS1782" s="139" t="s">
        <v>4075</v>
      </c>
      <c r="AT1782" s="141" t="s">
        <v>1404</v>
      </c>
      <c r="AU1782" s="141"/>
      <c r="AV1782" s="383"/>
      <c r="AW1782" s="385"/>
      <c r="AX1782" s="139"/>
      <c r="AY1782" t="s">
        <v>19150</v>
      </c>
      <c r="BA1782" s="381"/>
      <c r="BB1782" s="139" t="s">
        <v>1450</v>
      </c>
      <c r="BC1782" s="166"/>
      <c r="BD1782" s="166"/>
      <c r="BE1782" s="166"/>
      <c r="BF1782" s="166"/>
      <c r="BG1782" s="166"/>
      <c r="BH1782" s="308"/>
      <c r="BI1782" s="308"/>
      <c r="BJ1782" s="141" t="s">
        <v>26</v>
      </c>
      <c r="BK1782" s="141" t="s">
        <v>26</v>
      </c>
      <c r="BL1782" s="141"/>
      <c r="BM1782" s="141"/>
      <c r="BN1782" s="139" t="s">
        <v>4075</v>
      </c>
      <c r="BQ1782" s="141"/>
      <c r="BV1782" s="141"/>
      <c r="BX1782" s="141"/>
      <c r="BY1782" s="141"/>
      <c r="BZ1782" s="141"/>
      <c r="CA1782" s="141"/>
      <c r="CB1782" s="141"/>
      <c r="CC1782" s="141"/>
      <c r="CD1782" s="141"/>
      <c r="CE1782" s="141"/>
      <c r="CF1782" s="141"/>
      <c r="CG1782" s="141"/>
    </row>
    <row r="1783" spans="1:85" x14ac:dyDescent="0.35">
      <c r="A1783" s="155" t="s">
        <v>8238</v>
      </c>
      <c r="B1783" s="139" t="s">
        <v>4075</v>
      </c>
      <c r="C1783" s="18">
        <v>43248</v>
      </c>
      <c r="D1783" s="144">
        <v>0</v>
      </c>
      <c r="E1783" s="141" t="s">
        <v>13260</v>
      </c>
      <c r="F1783" s="141">
        <v>2</v>
      </c>
      <c r="G1783" s="141" t="s">
        <v>4009</v>
      </c>
      <c r="H1783" s="141">
        <v>2018</v>
      </c>
      <c r="I1783" s="18">
        <v>43248</v>
      </c>
      <c r="J1783" s="144">
        <v>8.0555555555555561E-2</v>
      </c>
      <c r="K1783" s="378"/>
      <c r="L1783" s="139" t="s">
        <v>4075</v>
      </c>
      <c r="M1783" s="141" t="s">
        <v>28</v>
      </c>
      <c r="N1783" s="248"/>
      <c r="O1783" s="141" t="s">
        <v>26</v>
      </c>
      <c r="P1783" s="141" t="s">
        <v>26</v>
      </c>
      <c r="Q1783" s="141" t="s">
        <v>8239</v>
      </c>
      <c r="R1783" s="141" t="s">
        <v>8240</v>
      </c>
      <c r="S1783" s="141"/>
      <c r="T1783" s="141"/>
      <c r="U1783" s="141"/>
      <c r="V1783" s="141"/>
      <c r="W1783" s="139" t="s">
        <v>4075</v>
      </c>
      <c r="X1783" s="141" t="s">
        <v>25</v>
      </c>
      <c r="Y1783" s="141" t="s">
        <v>27</v>
      </c>
      <c r="Z1783" s="141"/>
      <c r="AA1783" s="141" t="s">
        <v>34</v>
      </c>
      <c r="AB1783" s="141"/>
      <c r="AC1783" s="139" t="s">
        <v>18049</v>
      </c>
      <c r="AD1783" s="380"/>
      <c r="AE1783" s="139" t="s">
        <v>108</v>
      </c>
      <c r="AF1783" s="139" t="s">
        <v>13087</v>
      </c>
      <c r="AG1783" s="139" t="s">
        <v>6</v>
      </c>
      <c r="AH1783" s="139" t="s">
        <v>13</v>
      </c>
      <c r="AI1783" s="139" t="s">
        <v>6</v>
      </c>
      <c r="AJ1783" s="139"/>
      <c r="AK1783" s="139"/>
      <c r="AL1783" s="139"/>
      <c r="AM1783" s="141"/>
      <c r="AN1783" s="141" t="s">
        <v>8</v>
      </c>
      <c r="AO1783" s="139"/>
      <c r="AP1783" s="139"/>
      <c r="AQ1783" s="139"/>
      <c r="AR1783" s="381"/>
      <c r="AS1783" s="139" t="s">
        <v>4075</v>
      </c>
      <c r="AT1783" s="141" t="s">
        <v>1404</v>
      </c>
      <c r="AU1783" s="141"/>
      <c r="AV1783" s="383"/>
      <c r="AW1783" s="385"/>
      <c r="AX1783" s="139"/>
      <c r="AY1783" t="s">
        <v>18293</v>
      </c>
      <c r="BA1783" s="381"/>
      <c r="BB1783" s="139" t="s">
        <v>17</v>
      </c>
      <c r="BC1783" s="166"/>
      <c r="BD1783" s="166"/>
      <c r="BE1783" s="166"/>
      <c r="BF1783" s="166"/>
      <c r="BG1783" s="166"/>
      <c r="BH1783" s="308"/>
      <c r="BI1783" s="308"/>
      <c r="BJ1783" s="141" t="s">
        <v>26</v>
      </c>
      <c r="BK1783" s="141" t="s">
        <v>26</v>
      </c>
      <c r="BL1783" s="141"/>
      <c r="BM1783" s="141"/>
      <c r="BN1783" s="139" t="s">
        <v>4075</v>
      </c>
      <c r="BQ1783" s="141"/>
      <c r="BV1783" s="141"/>
      <c r="BX1783" s="141"/>
      <c r="BY1783" s="141"/>
      <c r="BZ1783" s="141"/>
      <c r="CA1783" s="141"/>
      <c r="CB1783" s="141"/>
      <c r="CC1783" s="141"/>
      <c r="CD1783" s="141"/>
      <c r="CE1783" s="141"/>
      <c r="CF1783" s="141"/>
      <c r="CG1783" s="141"/>
    </row>
    <row r="1784" spans="1:85" x14ac:dyDescent="0.35">
      <c r="A1784" s="155" t="s">
        <v>8235</v>
      </c>
      <c r="B1784" s="139" t="s">
        <v>4075</v>
      </c>
      <c r="C1784" s="18">
        <v>43249</v>
      </c>
      <c r="D1784" s="144">
        <v>0</v>
      </c>
      <c r="E1784" s="141" t="s">
        <v>13260</v>
      </c>
      <c r="F1784" s="141">
        <v>2</v>
      </c>
      <c r="G1784" s="141" t="s">
        <v>4009</v>
      </c>
      <c r="H1784" s="141">
        <v>2018</v>
      </c>
      <c r="I1784" s="18">
        <v>43249</v>
      </c>
      <c r="J1784" s="144">
        <v>0.66111111111111109</v>
      </c>
      <c r="K1784" s="378"/>
      <c r="L1784" s="139" t="s">
        <v>4075</v>
      </c>
      <c r="M1784" s="141" t="s">
        <v>28</v>
      </c>
      <c r="N1784" s="248"/>
      <c r="O1784" s="141" t="s">
        <v>26</v>
      </c>
      <c r="P1784" s="141" t="s">
        <v>26</v>
      </c>
      <c r="Q1784" s="141" t="s">
        <v>8236</v>
      </c>
      <c r="R1784" s="141" t="s">
        <v>8237</v>
      </c>
      <c r="S1784" s="141"/>
      <c r="T1784" s="141"/>
      <c r="U1784" s="141"/>
      <c r="V1784" s="141"/>
      <c r="W1784" s="139" t="s">
        <v>4075</v>
      </c>
      <c r="X1784" s="141" t="s">
        <v>25</v>
      </c>
      <c r="Y1784" s="141" t="s">
        <v>27</v>
      </c>
      <c r="Z1784" s="141"/>
      <c r="AA1784" s="141" t="s">
        <v>34</v>
      </c>
      <c r="AB1784" s="141"/>
      <c r="AC1784" s="139" t="s">
        <v>18047</v>
      </c>
      <c r="AD1784" s="380"/>
      <c r="AE1784" s="139" t="s">
        <v>102</v>
      </c>
      <c r="AF1784" s="139" t="s">
        <v>13071</v>
      </c>
      <c r="AG1784" s="139" t="s">
        <v>102</v>
      </c>
      <c r="AH1784" s="139" t="s">
        <v>1378</v>
      </c>
      <c r="AI1784" s="139" t="s">
        <v>13</v>
      </c>
      <c r="AJ1784" s="139" t="s">
        <v>1612</v>
      </c>
      <c r="AK1784" s="139"/>
      <c r="AL1784" s="139"/>
      <c r="AM1784" s="141"/>
      <c r="AN1784" s="141" t="s">
        <v>1422</v>
      </c>
      <c r="AO1784" s="139"/>
      <c r="AP1784" s="139" t="s">
        <v>1612</v>
      </c>
      <c r="AQ1784" s="139"/>
      <c r="AR1784" s="381"/>
      <c r="AS1784" s="139" t="s">
        <v>4075</v>
      </c>
      <c r="AT1784" s="141" t="s">
        <v>1404</v>
      </c>
      <c r="AU1784" s="141"/>
      <c r="AV1784" s="383"/>
      <c r="AW1784" s="385"/>
      <c r="AX1784" s="139"/>
      <c r="AY1784" t="s">
        <v>18667</v>
      </c>
      <c r="BA1784" s="381"/>
      <c r="BB1784" s="139" t="s">
        <v>17</v>
      </c>
      <c r="BC1784" s="166"/>
      <c r="BD1784" s="166"/>
      <c r="BE1784" s="166"/>
      <c r="BF1784" s="166"/>
      <c r="BG1784" s="166"/>
      <c r="BH1784" s="308"/>
      <c r="BI1784" s="308"/>
      <c r="BJ1784" s="141" t="s">
        <v>26</v>
      </c>
      <c r="BK1784" s="141" t="s">
        <v>26</v>
      </c>
      <c r="BL1784" s="141"/>
      <c r="BM1784" s="141"/>
      <c r="BN1784" s="139" t="s">
        <v>4075</v>
      </c>
      <c r="BQ1784" s="141"/>
      <c r="BV1784" s="141"/>
      <c r="BX1784" s="141"/>
      <c r="BY1784" s="141"/>
      <c r="BZ1784" s="141"/>
      <c r="CA1784" s="141"/>
      <c r="CB1784" s="141"/>
      <c r="CC1784" s="141"/>
      <c r="CD1784" s="141"/>
      <c r="CE1784" s="141"/>
      <c r="CF1784" s="141"/>
      <c r="CG1784" s="141"/>
    </row>
    <row r="1785" spans="1:85" x14ac:dyDescent="0.35">
      <c r="A1785" s="155" t="s">
        <v>8232</v>
      </c>
      <c r="B1785" s="139" t="s">
        <v>4075</v>
      </c>
      <c r="C1785" s="18">
        <v>43250</v>
      </c>
      <c r="D1785" s="144">
        <v>0.55576388888888884</v>
      </c>
      <c r="E1785" s="141" t="s">
        <v>13260</v>
      </c>
      <c r="F1785" s="141">
        <v>2</v>
      </c>
      <c r="G1785" s="141" t="s">
        <v>4009</v>
      </c>
      <c r="H1785" s="141">
        <v>2018</v>
      </c>
      <c r="I1785" s="18">
        <v>43250</v>
      </c>
      <c r="J1785" s="144">
        <v>0.54166666666666663</v>
      </c>
      <c r="K1785" s="378"/>
      <c r="L1785" s="139" t="s">
        <v>4075</v>
      </c>
      <c r="M1785" s="141" t="s">
        <v>28</v>
      </c>
      <c r="N1785" s="248"/>
      <c r="O1785" s="141" t="s">
        <v>26</v>
      </c>
      <c r="P1785" s="141" t="s">
        <v>26</v>
      </c>
      <c r="Q1785" s="141" t="s">
        <v>8233</v>
      </c>
      <c r="R1785" s="141" t="s">
        <v>8234</v>
      </c>
      <c r="S1785" s="141"/>
      <c r="T1785" s="141"/>
      <c r="U1785" s="141"/>
      <c r="V1785" s="141"/>
      <c r="W1785" s="139" t="s">
        <v>4075</v>
      </c>
      <c r="X1785" s="141" t="s">
        <v>25</v>
      </c>
      <c r="Y1785" s="141" t="s">
        <v>27</v>
      </c>
      <c r="Z1785" s="141"/>
      <c r="AA1785" s="141" t="s">
        <v>34</v>
      </c>
      <c r="AB1785" s="141"/>
      <c r="AC1785" s="139" t="s">
        <v>18050</v>
      </c>
      <c r="AD1785" s="380"/>
      <c r="AE1785" s="139" t="s">
        <v>102</v>
      </c>
      <c r="AF1785" s="139" t="s">
        <v>13077</v>
      </c>
      <c r="AG1785" s="139" t="s">
        <v>102</v>
      </c>
      <c r="AH1785" s="139" t="s">
        <v>1378</v>
      </c>
      <c r="AI1785" s="139" t="s">
        <v>1408</v>
      </c>
      <c r="AJ1785" s="139" t="s">
        <v>1408</v>
      </c>
      <c r="AK1785" s="139"/>
      <c r="AL1785" s="139"/>
      <c r="AM1785" s="141"/>
      <c r="AN1785" s="141" t="s">
        <v>8</v>
      </c>
      <c r="AO1785" s="139"/>
      <c r="AP1785" s="139" t="s">
        <v>1408</v>
      </c>
      <c r="AQ1785" s="139"/>
      <c r="AR1785" s="381"/>
      <c r="AS1785" s="139" t="s">
        <v>4075</v>
      </c>
      <c r="AT1785" s="141" t="s">
        <v>1404</v>
      </c>
      <c r="AU1785" s="141"/>
      <c r="AV1785" s="383"/>
      <c r="AW1785" s="385"/>
      <c r="AX1785" s="139"/>
      <c r="AY1785" t="s">
        <v>18817</v>
      </c>
      <c r="BA1785" s="381"/>
      <c r="BB1785" s="139" t="s">
        <v>1444</v>
      </c>
      <c r="BC1785" s="166"/>
      <c r="BD1785" s="166"/>
      <c r="BE1785" s="166"/>
      <c r="BF1785" s="166"/>
      <c r="BG1785" s="166"/>
      <c r="BH1785" s="308"/>
      <c r="BI1785" s="308"/>
      <c r="BJ1785" s="141" t="s">
        <v>26</v>
      </c>
      <c r="BK1785" s="141" t="s">
        <v>26</v>
      </c>
      <c r="BL1785" s="141"/>
      <c r="BM1785" s="141"/>
      <c r="BN1785" s="139" t="s">
        <v>4075</v>
      </c>
      <c r="BQ1785" s="141"/>
      <c r="BV1785" s="141"/>
      <c r="BX1785" s="141"/>
      <c r="BY1785" s="141"/>
      <c r="BZ1785" s="141"/>
      <c r="CA1785" s="141"/>
      <c r="CB1785" s="141"/>
      <c r="CC1785" s="141"/>
      <c r="CD1785" s="141"/>
      <c r="CE1785" s="141"/>
      <c r="CF1785" s="141"/>
      <c r="CG1785" s="141"/>
    </row>
    <row r="1786" spans="1:85" x14ac:dyDescent="0.35">
      <c r="A1786" s="155" t="s">
        <v>8227</v>
      </c>
      <c r="B1786" s="139" t="s">
        <v>4075</v>
      </c>
      <c r="C1786" s="18">
        <v>43251</v>
      </c>
      <c r="D1786" s="144">
        <v>0</v>
      </c>
      <c r="E1786" s="141" t="s">
        <v>13260</v>
      </c>
      <c r="F1786" s="141">
        <v>2</v>
      </c>
      <c r="G1786" s="141" t="s">
        <v>4009</v>
      </c>
      <c r="H1786" s="141">
        <v>2018</v>
      </c>
      <c r="I1786" s="18"/>
      <c r="J1786" s="144"/>
      <c r="K1786" s="378"/>
      <c r="L1786" s="139" t="s">
        <v>4075</v>
      </c>
      <c r="M1786" s="141" t="s">
        <v>28</v>
      </c>
      <c r="N1786" s="248"/>
      <c r="O1786" s="141" t="s">
        <v>26</v>
      </c>
      <c r="P1786" s="141" t="s">
        <v>26</v>
      </c>
      <c r="Q1786" s="141" t="s">
        <v>8228</v>
      </c>
      <c r="R1786" s="141"/>
      <c r="S1786" s="141"/>
      <c r="T1786" s="141"/>
      <c r="U1786" s="141"/>
      <c r="V1786" s="141"/>
      <c r="W1786" s="139" t="s">
        <v>4075</v>
      </c>
      <c r="X1786" s="141" t="s">
        <v>25</v>
      </c>
      <c r="Y1786" s="141" t="s">
        <v>27</v>
      </c>
      <c r="Z1786" s="141"/>
      <c r="AA1786" s="141" t="s">
        <v>34</v>
      </c>
      <c r="AB1786" s="141"/>
      <c r="AC1786" s="139" t="s">
        <v>18047</v>
      </c>
      <c r="AD1786" s="380"/>
      <c r="AE1786" s="139" t="s">
        <v>102</v>
      </c>
      <c r="AF1786" s="139" t="s">
        <v>13077</v>
      </c>
      <c r="AG1786" s="139" t="s">
        <v>102</v>
      </c>
      <c r="AH1786" s="139" t="s">
        <v>1378</v>
      </c>
      <c r="AI1786" s="139" t="s">
        <v>1408</v>
      </c>
      <c r="AJ1786" s="139" t="s">
        <v>1408</v>
      </c>
      <c r="AK1786" s="139"/>
      <c r="AL1786" s="139"/>
      <c r="AM1786" s="141"/>
      <c r="AN1786" s="141"/>
      <c r="AO1786" s="139"/>
      <c r="AP1786" s="139" t="s">
        <v>1408</v>
      </c>
      <c r="AQ1786" s="139"/>
      <c r="AR1786" s="381"/>
      <c r="AS1786" s="139" t="s">
        <v>4075</v>
      </c>
      <c r="AT1786" s="141" t="s">
        <v>1404</v>
      </c>
      <c r="AU1786" s="141"/>
      <c r="AV1786" s="383"/>
      <c r="AW1786" s="385"/>
      <c r="AX1786" s="139"/>
      <c r="AY1786" t="s">
        <v>19151</v>
      </c>
      <c r="BA1786" s="381"/>
      <c r="BB1786" s="139" t="s">
        <v>17</v>
      </c>
      <c r="BC1786" s="166"/>
      <c r="BD1786" s="166"/>
      <c r="BE1786" s="166"/>
      <c r="BF1786" s="166"/>
      <c r="BG1786" s="166"/>
      <c r="BH1786" s="308"/>
      <c r="BI1786" s="308"/>
      <c r="BJ1786" s="141" t="s">
        <v>26</v>
      </c>
      <c r="BK1786" s="141" t="s">
        <v>26</v>
      </c>
      <c r="BL1786" s="141"/>
      <c r="BM1786" s="141"/>
      <c r="BN1786" s="139" t="s">
        <v>4075</v>
      </c>
      <c r="BQ1786" s="141"/>
      <c r="BV1786" s="141"/>
      <c r="BX1786" s="141"/>
      <c r="BY1786" s="141"/>
      <c r="BZ1786" s="141"/>
      <c r="CA1786" s="141"/>
      <c r="CB1786" s="141"/>
      <c r="CC1786" s="141"/>
      <c r="CD1786" s="141"/>
      <c r="CE1786" s="141"/>
      <c r="CF1786" s="141"/>
      <c r="CG1786" s="141"/>
    </row>
    <row r="1787" spans="1:85" x14ac:dyDescent="0.35">
      <c r="A1787" s="155" t="s">
        <v>20087</v>
      </c>
      <c r="B1787" s="139" t="s">
        <v>4075</v>
      </c>
      <c r="C1787" s="18">
        <v>43251</v>
      </c>
      <c r="D1787" s="144">
        <v>0.37493055555555554</v>
      </c>
      <c r="E1787" s="141" t="s">
        <v>13260</v>
      </c>
      <c r="F1787" s="141">
        <v>2</v>
      </c>
      <c r="G1787" s="141" t="s">
        <v>4009</v>
      </c>
      <c r="H1787" s="141">
        <v>2018</v>
      </c>
      <c r="I1787" s="18">
        <v>43251</v>
      </c>
      <c r="J1787" s="144">
        <v>0.37430555555555556</v>
      </c>
      <c r="K1787" s="378"/>
      <c r="L1787" s="139" t="s">
        <v>4075</v>
      </c>
      <c r="M1787" s="141" t="s">
        <v>28</v>
      </c>
      <c r="N1787" s="248">
        <v>44251</v>
      </c>
      <c r="O1787" s="141" t="s">
        <v>25</v>
      </c>
      <c r="P1787" s="141"/>
      <c r="Q1787" s="141"/>
      <c r="R1787" s="141" t="s">
        <v>1944</v>
      </c>
      <c r="S1787" s="141"/>
      <c r="T1787" s="141" t="s">
        <v>20088</v>
      </c>
      <c r="U1787" s="141"/>
      <c r="V1787" s="141"/>
      <c r="W1787" s="139" t="s">
        <v>4075</v>
      </c>
      <c r="X1787" s="141" t="s">
        <v>25</v>
      </c>
      <c r="Y1787" s="141" t="s">
        <v>27</v>
      </c>
      <c r="Z1787" s="141"/>
      <c r="AA1787" s="141" t="s">
        <v>34</v>
      </c>
      <c r="AB1787" s="141"/>
      <c r="AC1787" s="139" t="s">
        <v>18047</v>
      </c>
      <c r="AD1787" s="380"/>
      <c r="AE1787" s="139" t="s">
        <v>103</v>
      </c>
      <c r="AF1787" s="139" t="s">
        <v>13069</v>
      </c>
      <c r="AG1787" s="139" t="s">
        <v>103</v>
      </c>
      <c r="AH1787" s="139" t="s">
        <v>1380</v>
      </c>
      <c r="AI1787" s="139" t="s">
        <v>7399</v>
      </c>
      <c r="AJ1787" s="139"/>
      <c r="AK1787" s="139" t="s">
        <v>7399</v>
      </c>
      <c r="AL1787" s="139" t="s">
        <v>1563</v>
      </c>
      <c r="AM1787" s="141" t="s">
        <v>9</v>
      </c>
      <c r="AN1787" s="141" t="s">
        <v>8</v>
      </c>
      <c r="AO1787" s="139"/>
      <c r="AP1787" s="139" t="s">
        <v>1563</v>
      </c>
      <c r="AQ1787" s="139"/>
      <c r="AR1787" s="381"/>
      <c r="AS1787" s="139" t="s">
        <v>4075</v>
      </c>
      <c r="AT1787" s="141" t="s">
        <v>1404</v>
      </c>
      <c r="AU1787" s="141"/>
      <c r="AV1787" s="383"/>
      <c r="AW1787" s="385"/>
      <c r="AX1787" s="139" t="s">
        <v>197</v>
      </c>
      <c r="AY1787" t="s">
        <v>19244</v>
      </c>
      <c r="BA1787" s="381"/>
      <c r="BB1787" s="139" t="s">
        <v>1444</v>
      </c>
      <c r="BC1787" s="166"/>
      <c r="BD1787" s="166"/>
      <c r="BE1787" s="166"/>
      <c r="BF1787" s="166"/>
      <c r="BG1787" s="166"/>
      <c r="BH1787" s="308"/>
      <c r="BI1787" s="308"/>
      <c r="BJ1787" s="141" t="s">
        <v>26</v>
      </c>
      <c r="BK1787" s="141" t="s">
        <v>26</v>
      </c>
      <c r="BL1787" s="141"/>
      <c r="BM1787" s="141"/>
      <c r="BN1787" s="139" t="s">
        <v>4075</v>
      </c>
      <c r="BQ1787" s="141"/>
      <c r="BV1787" s="141"/>
      <c r="BX1787" s="141"/>
      <c r="BY1787" s="141"/>
      <c r="BZ1787" s="141"/>
      <c r="CA1787" s="141"/>
      <c r="CB1787" s="141"/>
      <c r="CC1787" s="141"/>
      <c r="CD1787" s="141"/>
      <c r="CE1787" s="141"/>
      <c r="CF1787" s="141"/>
      <c r="CG1787" s="141"/>
    </row>
    <row r="1788" spans="1:85" x14ac:dyDescent="0.35">
      <c r="A1788" s="155" t="s">
        <v>8229</v>
      </c>
      <c r="B1788" s="139" t="s">
        <v>4075</v>
      </c>
      <c r="C1788" s="18">
        <v>43251</v>
      </c>
      <c r="D1788" s="144">
        <v>0</v>
      </c>
      <c r="E1788" s="141" t="s">
        <v>13260</v>
      </c>
      <c r="F1788" s="141">
        <v>2</v>
      </c>
      <c r="G1788" s="141" t="s">
        <v>4009</v>
      </c>
      <c r="H1788" s="141">
        <v>2018</v>
      </c>
      <c r="I1788" s="18"/>
      <c r="J1788" s="144"/>
      <c r="K1788" s="378"/>
      <c r="L1788" s="139" t="s">
        <v>4075</v>
      </c>
      <c r="M1788" s="141" t="s">
        <v>28</v>
      </c>
      <c r="N1788" s="248"/>
      <c r="O1788" s="141" t="s">
        <v>26</v>
      </c>
      <c r="P1788" s="141" t="s">
        <v>26</v>
      </c>
      <c r="Q1788" s="141"/>
      <c r="R1788" s="141"/>
      <c r="S1788" s="141"/>
      <c r="T1788" s="141"/>
      <c r="U1788" s="141"/>
      <c r="V1788" s="141"/>
      <c r="W1788" s="139" t="s">
        <v>4075</v>
      </c>
      <c r="X1788" s="141" t="s">
        <v>25</v>
      </c>
      <c r="Y1788" s="141" t="s">
        <v>27</v>
      </c>
      <c r="Z1788" s="141"/>
      <c r="AA1788" s="141" t="s">
        <v>34</v>
      </c>
      <c r="AB1788" s="141"/>
      <c r="AC1788" s="139" t="s">
        <v>18047</v>
      </c>
      <c r="AD1788" s="380"/>
      <c r="AE1788" s="139" t="s">
        <v>102</v>
      </c>
      <c r="AF1788" s="139" t="s">
        <v>13071</v>
      </c>
      <c r="AG1788" s="139" t="s">
        <v>102</v>
      </c>
      <c r="AH1788" s="139" t="s">
        <v>1378</v>
      </c>
      <c r="AI1788" s="139" t="s">
        <v>13</v>
      </c>
      <c r="AJ1788" s="139" t="s">
        <v>11</v>
      </c>
      <c r="AK1788" s="139"/>
      <c r="AL1788" s="139"/>
      <c r="AM1788" s="141"/>
      <c r="AN1788" s="141"/>
      <c r="AO1788" s="139"/>
      <c r="AP1788" s="139" t="s">
        <v>11</v>
      </c>
      <c r="AQ1788" s="139"/>
      <c r="AR1788" s="381"/>
      <c r="AS1788" s="139" t="s">
        <v>4075</v>
      </c>
      <c r="AT1788" s="141" t="s">
        <v>1404</v>
      </c>
      <c r="AU1788" s="141"/>
      <c r="AV1788" s="383"/>
      <c r="AW1788" s="385"/>
      <c r="AX1788" s="139"/>
      <c r="BA1788" s="381"/>
      <c r="BB1788" s="139" t="s">
        <v>1444</v>
      </c>
      <c r="BC1788" s="166"/>
      <c r="BD1788" s="166"/>
      <c r="BE1788" s="166"/>
      <c r="BF1788" s="166"/>
      <c r="BG1788" s="166"/>
      <c r="BH1788" s="308"/>
      <c r="BI1788" s="308"/>
      <c r="BJ1788" s="141" t="s">
        <v>26</v>
      </c>
      <c r="BK1788" s="141" t="s">
        <v>26</v>
      </c>
      <c r="BL1788" s="141"/>
      <c r="BM1788" s="141"/>
      <c r="BN1788" s="139" t="s">
        <v>4075</v>
      </c>
      <c r="BQ1788" s="141"/>
      <c r="BV1788" s="141"/>
      <c r="BX1788" s="141"/>
      <c r="BY1788" s="141"/>
      <c r="BZ1788" s="141"/>
      <c r="CA1788" s="141"/>
      <c r="CB1788" s="141"/>
      <c r="CC1788" s="141"/>
      <c r="CD1788" s="141"/>
      <c r="CE1788" s="141"/>
      <c r="CF1788" s="141"/>
      <c r="CG1788" s="141"/>
    </row>
    <row r="1789" spans="1:85" x14ac:dyDescent="0.35">
      <c r="A1789" s="155" t="s">
        <v>8231</v>
      </c>
      <c r="B1789" s="139" t="s">
        <v>4075</v>
      </c>
      <c r="C1789" s="18">
        <v>43251</v>
      </c>
      <c r="D1789" s="144">
        <v>0</v>
      </c>
      <c r="E1789" s="141" t="s">
        <v>13260</v>
      </c>
      <c r="F1789" s="141">
        <v>2</v>
      </c>
      <c r="G1789" s="141" t="s">
        <v>4009</v>
      </c>
      <c r="H1789" s="141">
        <v>2018</v>
      </c>
      <c r="I1789" s="18"/>
      <c r="J1789" s="144"/>
      <c r="K1789" s="378"/>
      <c r="L1789" s="139" t="s">
        <v>4075</v>
      </c>
      <c r="M1789" s="141" t="s">
        <v>28</v>
      </c>
      <c r="N1789" s="248"/>
      <c r="O1789" s="141" t="s">
        <v>26</v>
      </c>
      <c r="P1789" s="141" t="s">
        <v>26</v>
      </c>
      <c r="Q1789" s="141"/>
      <c r="R1789" s="141"/>
      <c r="S1789" s="141"/>
      <c r="T1789" s="141"/>
      <c r="U1789" s="141"/>
      <c r="V1789" s="141"/>
      <c r="W1789" s="139" t="s">
        <v>4075</v>
      </c>
      <c r="X1789" s="141" t="s">
        <v>25</v>
      </c>
      <c r="Y1789" s="141" t="s">
        <v>27</v>
      </c>
      <c r="Z1789" s="141"/>
      <c r="AA1789" s="141" t="s">
        <v>34</v>
      </c>
      <c r="AB1789" s="141"/>
      <c r="AC1789" s="139" t="s">
        <v>18047</v>
      </c>
      <c r="AD1789" s="380"/>
      <c r="AE1789" s="139" t="s">
        <v>102</v>
      </c>
      <c r="AF1789" s="139" t="s">
        <v>13071</v>
      </c>
      <c r="AG1789" s="139" t="s">
        <v>102</v>
      </c>
      <c r="AH1789" s="139" t="s">
        <v>1378</v>
      </c>
      <c r="AI1789" s="139" t="s">
        <v>13</v>
      </c>
      <c r="AJ1789" s="139" t="s">
        <v>11</v>
      </c>
      <c r="AK1789" s="139"/>
      <c r="AL1789" s="139"/>
      <c r="AM1789" s="141"/>
      <c r="AN1789" s="141"/>
      <c r="AO1789" s="139"/>
      <c r="AP1789" s="139" t="s">
        <v>11</v>
      </c>
      <c r="AQ1789" s="139"/>
      <c r="AR1789" s="381"/>
      <c r="AS1789" s="139" t="s">
        <v>4075</v>
      </c>
      <c r="AT1789" s="141" t="s">
        <v>1404</v>
      </c>
      <c r="AU1789" s="141"/>
      <c r="AV1789" s="383"/>
      <c r="AW1789" s="385"/>
      <c r="AX1789" s="139"/>
      <c r="BA1789" s="381"/>
      <c r="BB1789" s="139" t="s">
        <v>1450</v>
      </c>
      <c r="BC1789" s="166"/>
      <c r="BD1789" s="166"/>
      <c r="BE1789" s="166"/>
      <c r="BF1789" s="166"/>
      <c r="BG1789" s="166"/>
      <c r="BH1789" s="308"/>
      <c r="BI1789" s="308"/>
      <c r="BJ1789" s="141" t="s">
        <v>26</v>
      </c>
      <c r="BK1789" s="141" t="s">
        <v>26</v>
      </c>
      <c r="BL1789" s="141"/>
      <c r="BM1789" s="141"/>
      <c r="BN1789" s="139" t="s">
        <v>4075</v>
      </c>
      <c r="BQ1789" s="141"/>
      <c r="BV1789" s="141"/>
      <c r="BX1789" s="141"/>
      <c r="BY1789" s="141"/>
      <c r="BZ1789" s="141"/>
      <c r="CA1789" s="141"/>
      <c r="CB1789" s="141"/>
      <c r="CC1789" s="141"/>
      <c r="CD1789" s="141"/>
      <c r="CE1789" s="141"/>
      <c r="CF1789" s="141"/>
      <c r="CG1789" s="141"/>
    </row>
    <row r="1790" spans="1:85" x14ac:dyDescent="0.35">
      <c r="A1790" s="155" t="s">
        <v>8230</v>
      </c>
      <c r="B1790" s="139" t="s">
        <v>4075</v>
      </c>
      <c r="C1790" s="18">
        <v>43251</v>
      </c>
      <c r="D1790" s="144">
        <v>0</v>
      </c>
      <c r="E1790" s="141" t="s">
        <v>13260</v>
      </c>
      <c r="F1790" s="141">
        <v>2</v>
      </c>
      <c r="G1790" s="141" t="s">
        <v>4009</v>
      </c>
      <c r="H1790" s="141">
        <v>2018</v>
      </c>
      <c r="I1790" s="18"/>
      <c r="J1790" s="144"/>
      <c r="K1790" s="378"/>
      <c r="L1790" s="139" t="s">
        <v>4075</v>
      </c>
      <c r="M1790" s="141" t="s">
        <v>28</v>
      </c>
      <c r="N1790" s="248"/>
      <c r="O1790" s="141" t="s">
        <v>26</v>
      </c>
      <c r="P1790" s="141" t="s">
        <v>26</v>
      </c>
      <c r="Q1790" s="141"/>
      <c r="R1790" s="141"/>
      <c r="S1790" s="141"/>
      <c r="T1790" s="141"/>
      <c r="U1790" s="141"/>
      <c r="V1790" s="141"/>
      <c r="W1790" s="139" t="s">
        <v>4075</v>
      </c>
      <c r="X1790" s="141" t="s">
        <v>25</v>
      </c>
      <c r="Y1790" s="141" t="s">
        <v>27</v>
      </c>
      <c r="Z1790" s="141"/>
      <c r="AA1790" s="141" t="s">
        <v>34</v>
      </c>
      <c r="AB1790" s="141"/>
      <c r="AC1790" s="139" t="s">
        <v>18047</v>
      </c>
      <c r="AD1790" s="380"/>
      <c r="AE1790" s="139" t="s">
        <v>103</v>
      </c>
      <c r="AF1790" s="139" t="s">
        <v>13069</v>
      </c>
      <c r="AG1790" s="139" t="s">
        <v>103</v>
      </c>
      <c r="AH1790" s="139" t="s">
        <v>1380</v>
      </c>
      <c r="AI1790" s="139" t="s">
        <v>7399</v>
      </c>
      <c r="AJ1790" s="139"/>
      <c r="AK1790" s="139" t="s">
        <v>7399</v>
      </c>
      <c r="AL1790" s="139" t="s">
        <v>7</v>
      </c>
      <c r="AM1790" s="141"/>
      <c r="AN1790" s="141"/>
      <c r="AO1790" s="139"/>
      <c r="AP1790" s="139"/>
      <c r="AQ1790" s="139"/>
      <c r="AR1790" s="381"/>
      <c r="AS1790" s="139" t="s">
        <v>4075</v>
      </c>
      <c r="AT1790" s="141" t="s">
        <v>1404</v>
      </c>
      <c r="AU1790" s="141"/>
      <c r="AV1790" s="383"/>
      <c r="AW1790" s="385"/>
      <c r="AX1790" s="139"/>
      <c r="BA1790" s="381"/>
      <c r="BB1790" s="139" t="s">
        <v>1444</v>
      </c>
      <c r="BC1790" s="166"/>
      <c r="BD1790" s="166"/>
      <c r="BE1790" s="166"/>
      <c r="BF1790" s="166"/>
      <c r="BG1790" s="166"/>
      <c r="BH1790" s="308"/>
      <c r="BI1790" s="308"/>
      <c r="BJ1790" s="141" t="s">
        <v>26</v>
      </c>
      <c r="BK1790" s="141" t="s">
        <v>26</v>
      </c>
      <c r="BL1790" s="141"/>
      <c r="BM1790" s="141"/>
      <c r="BN1790" s="139" t="s">
        <v>4075</v>
      </c>
      <c r="BQ1790" s="141"/>
      <c r="BV1790" s="141"/>
      <c r="BX1790" s="141"/>
      <c r="BY1790" s="141"/>
      <c r="BZ1790" s="141"/>
      <c r="CA1790" s="141"/>
      <c r="CB1790" s="141"/>
      <c r="CC1790" s="141"/>
      <c r="CD1790" s="141"/>
      <c r="CE1790" s="141"/>
      <c r="CF1790" s="141"/>
      <c r="CG1790" s="141"/>
    </row>
    <row r="1791" spans="1:85" x14ac:dyDescent="0.35">
      <c r="A1791" s="155" t="s">
        <v>8219</v>
      </c>
      <c r="B1791" s="139" t="s">
        <v>4075</v>
      </c>
      <c r="C1791" s="18">
        <v>43253</v>
      </c>
      <c r="D1791" s="144">
        <v>0</v>
      </c>
      <c r="E1791" s="141" t="s">
        <v>13260</v>
      </c>
      <c r="F1791" s="141">
        <v>2</v>
      </c>
      <c r="G1791" s="141" t="s">
        <v>2004</v>
      </c>
      <c r="H1791" s="141">
        <v>2018</v>
      </c>
      <c r="I1791" s="18">
        <v>43253</v>
      </c>
      <c r="J1791" s="144">
        <v>0.50138888888888888</v>
      </c>
      <c r="K1791" s="378"/>
      <c r="L1791" s="139" t="s">
        <v>4075</v>
      </c>
      <c r="M1791" s="141" t="s">
        <v>28</v>
      </c>
      <c r="N1791" s="248"/>
      <c r="O1791" s="141" t="s">
        <v>26</v>
      </c>
      <c r="P1791" s="141" t="s">
        <v>26</v>
      </c>
      <c r="Q1791" s="141" t="s">
        <v>8220</v>
      </c>
      <c r="R1791" s="141" t="s">
        <v>8221</v>
      </c>
      <c r="S1791" s="141"/>
      <c r="T1791" s="141"/>
      <c r="U1791" s="141"/>
      <c r="V1791" s="141"/>
      <c r="W1791" s="139" t="s">
        <v>4075</v>
      </c>
      <c r="X1791" s="141" t="s">
        <v>25</v>
      </c>
      <c r="Y1791" s="141" t="s">
        <v>27</v>
      </c>
      <c r="Z1791" s="141"/>
      <c r="AA1791" s="141" t="s">
        <v>34</v>
      </c>
      <c r="AB1791" s="141"/>
      <c r="AC1791" s="139" t="s">
        <v>18047</v>
      </c>
      <c r="AD1791" s="380"/>
      <c r="AE1791" s="139" t="s">
        <v>102</v>
      </c>
      <c r="AF1791" s="139" t="s">
        <v>13071</v>
      </c>
      <c r="AG1791" s="139" t="s">
        <v>102</v>
      </c>
      <c r="AH1791" s="139" t="s">
        <v>1378</v>
      </c>
      <c r="AI1791" s="139" t="s">
        <v>13</v>
      </c>
      <c r="AJ1791" s="139" t="s">
        <v>1420</v>
      </c>
      <c r="AK1791" s="139"/>
      <c r="AL1791" s="139"/>
      <c r="AM1791" s="141"/>
      <c r="AN1791" s="141" t="s">
        <v>8</v>
      </c>
      <c r="AO1791" s="139"/>
      <c r="AP1791" s="139" t="s">
        <v>1420</v>
      </c>
      <c r="AQ1791" s="139"/>
      <c r="AR1791" s="381"/>
      <c r="AS1791" s="139" t="s">
        <v>4075</v>
      </c>
      <c r="AT1791" s="141" t="s">
        <v>1404</v>
      </c>
      <c r="AU1791" s="141">
        <v>246</v>
      </c>
      <c r="AV1791" s="383"/>
      <c r="AW1791" s="385"/>
      <c r="AX1791" s="139"/>
      <c r="AY1791" t="s">
        <v>18717</v>
      </c>
      <c r="BA1791" s="381"/>
      <c r="BB1791" s="139" t="s">
        <v>1444</v>
      </c>
      <c r="BC1791" s="166"/>
      <c r="BD1791" s="166"/>
      <c r="BE1791" s="166"/>
      <c r="BF1791" s="166"/>
      <c r="BG1791" s="166"/>
      <c r="BH1791" s="308"/>
      <c r="BI1791" s="308"/>
      <c r="BJ1791" s="141" t="s">
        <v>26</v>
      </c>
      <c r="BK1791" s="141" t="s">
        <v>26</v>
      </c>
      <c r="BL1791" s="141"/>
      <c r="BM1791" s="141"/>
      <c r="BN1791" s="139" t="s">
        <v>4075</v>
      </c>
      <c r="BQ1791" s="141"/>
      <c r="BV1791" s="141"/>
      <c r="BX1791" s="141"/>
      <c r="BY1791" s="141"/>
      <c r="BZ1791" s="141"/>
      <c r="CA1791" s="141"/>
      <c r="CB1791" s="141"/>
      <c r="CC1791" s="141"/>
      <c r="CD1791" s="141"/>
      <c r="CE1791" s="141"/>
      <c r="CF1791" s="141"/>
      <c r="CG1791" s="141"/>
    </row>
    <row r="1792" spans="1:85" x14ac:dyDescent="0.35">
      <c r="A1792" s="155" t="s">
        <v>8222</v>
      </c>
      <c r="B1792" s="139" t="s">
        <v>4075</v>
      </c>
      <c r="C1792" s="18">
        <v>43253</v>
      </c>
      <c r="D1792" s="144">
        <v>0</v>
      </c>
      <c r="E1792" s="141" t="s">
        <v>13260</v>
      </c>
      <c r="F1792" s="141">
        <v>2</v>
      </c>
      <c r="G1792" s="141" t="s">
        <v>2004</v>
      </c>
      <c r="H1792" s="141">
        <v>2018</v>
      </c>
      <c r="I1792" s="18">
        <v>43253</v>
      </c>
      <c r="J1792" s="144">
        <v>0.6743055555555556</v>
      </c>
      <c r="K1792" s="378"/>
      <c r="L1792" s="139" t="s">
        <v>4075</v>
      </c>
      <c r="M1792" s="141" t="s">
        <v>28</v>
      </c>
      <c r="N1792" s="248"/>
      <c r="O1792" s="141" t="s">
        <v>26</v>
      </c>
      <c r="P1792" s="141" t="s">
        <v>26</v>
      </c>
      <c r="Q1792" s="141" t="s">
        <v>8223</v>
      </c>
      <c r="R1792" s="141" t="s">
        <v>8224</v>
      </c>
      <c r="S1792" s="141"/>
      <c r="T1792" s="141"/>
      <c r="U1792" s="141"/>
      <c r="V1792" s="141"/>
      <c r="W1792" s="139" t="s">
        <v>4075</v>
      </c>
      <c r="X1792" s="141" t="s">
        <v>25</v>
      </c>
      <c r="Y1792" s="141" t="s">
        <v>27</v>
      </c>
      <c r="Z1792" s="141"/>
      <c r="AA1792" s="141" t="s">
        <v>34</v>
      </c>
      <c r="AB1792" s="141"/>
      <c r="AC1792" s="139" t="s">
        <v>18049</v>
      </c>
      <c r="AD1792" s="380"/>
      <c r="AE1792" s="139" t="s">
        <v>4</v>
      </c>
      <c r="AF1792" s="139" t="s">
        <v>13073</v>
      </c>
      <c r="AG1792" s="139" t="s">
        <v>4</v>
      </c>
      <c r="AH1792" s="139" t="s">
        <v>1380</v>
      </c>
      <c r="AI1792" s="139" t="s">
        <v>4</v>
      </c>
      <c r="AJ1792" s="139"/>
      <c r="AK1792" s="139" t="s">
        <v>15678</v>
      </c>
      <c r="AL1792" s="139" t="s">
        <v>60</v>
      </c>
      <c r="AM1792" s="141"/>
      <c r="AN1792" s="141" t="s">
        <v>8</v>
      </c>
      <c r="AO1792" s="139"/>
      <c r="AP1792" s="139"/>
      <c r="AQ1792" s="139"/>
      <c r="AR1792" s="381"/>
      <c r="AS1792" s="139" t="s">
        <v>4075</v>
      </c>
      <c r="AT1792" s="141" t="s">
        <v>1404</v>
      </c>
      <c r="AU1792" s="141"/>
      <c r="AV1792" s="383"/>
      <c r="AW1792" s="385"/>
      <c r="AX1792" s="139"/>
      <c r="AY1792" t="s">
        <v>18730</v>
      </c>
      <c r="BA1792" s="381"/>
      <c r="BB1792" s="139" t="s">
        <v>17</v>
      </c>
      <c r="BC1792" s="166"/>
      <c r="BD1792" s="166"/>
      <c r="BE1792" s="166"/>
      <c r="BF1792" s="166"/>
      <c r="BG1792" s="166"/>
      <c r="BH1792" s="308"/>
      <c r="BI1792" s="308"/>
      <c r="BJ1792" s="141" t="s">
        <v>26</v>
      </c>
      <c r="BK1792" s="141" t="s">
        <v>26</v>
      </c>
      <c r="BL1792" s="141"/>
      <c r="BM1792" s="141"/>
      <c r="BN1792" s="139" t="s">
        <v>4075</v>
      </c>
      <c r="BQ1792" s="141" t="s">
        <v>15934</v>
      </c>
      <c r="BR1792" s="135" t="s">
        <v>15779</v>
      </c>
      <c r="BT1792" s="135" t="s">
        <v>15429</v>
      </c>
      <c r="BU1792" s="135" t="s">
        <v>13270</v>
      </c>
      <c r="BV1792" s="141" t="s">
        <v>13272</v>
      </c>
      <c r="BW1792" s="135" t="s">
        <v>2003</v>
      </c>
      <c r="BX1792" s="141"/>
      <c r="BY1792" s="141"/>
      <c r="BZ1792" s="141"/>
      <c r="CA1792" s="141"/>
      <c r="CB1792" s="141"/>
      <c r="CC1792" s="141"/>
      <c r="CD1792" s="141"/>
      <c r="CE1792" s="141" t="s">
        <v>15450</v>
      </c>
      <c r="CF1792" s="141" t="s">
        <v>15451</v>
      </c>
      <c r="CG1792" s="141" t="s">
        <v>4004</v>
      </c>
    </row>
    <row r="1793" spans="1:85" x14ac:dyDescent="0.35">
      <c r="A1793" s="155" t="s">
        <v>8225</v>
      </c>
      <c r="B1793" s="139" t="s">
        <v>4075</v>
      </c>
      <c r="C1793" s="18">
        <v>43253</v>
      </c>
      <c r="D1793" s="144">
        <v>0</v>
      </c>
      <c r="E1793" s="141" t="s">
        <v>13260</v>
      </c>
      <c r="F1793" s="141">
        <v>2</v>
      </c>
      <c r="G1793" s="141" t="s">
        <v>2004</v>
      </c>
      <c r="H1793" s="141">
        <v>2018</v>
      </c>
      <c r="I1793" s="18"/>
      <c r="J1793" s="144"/>
      <c r="K1793" s="378"/>
      <c r="L1793" s="139" t="s">
        <v>4075</v>
      </c>
      <c r="M1793" s="141" t="s">
        <v>28</v>
      </c>
      <c r="N1793" s="248"/>
      <c r="O1793" s="141" t="s">
        <v>26</v>
      </c>
      <c r="P1793" s="141" t="s">
        <v>26</v>
      </c>
      <c r="Q1793" s="141" t="s">
        <v>8226</v>
      </c>
      <c r="R1793" s="141"/>
      <c r="S1793" s="141"/>
      <c r="T1793" s="141"/>
      <c r="U1793" s="141"/>
      <c r="V1793" s="141"/>
      <c r="W1793" s="139" t="s">
        <v>4075</v>
      </c>
      <c r="X1793" s="141" t="s">
        <v>25</v>
      </c>
      <c r="Y1793" s="141" t="s">
        <v>27</v>
      </c>
      <c r="Z1793" s="141"/>
      <c r="AA1793" s="141" t="s">
        <v>34</v>
      </c>
      <c r="AB1793" s="141"/>
      <c r="AC1793" s="139" t="s">
        <v>18049</v>
      </c>
      <c r="AD1793" s="380"/>
      <c r="AE1793" s="139" t="s">
        <v>102</v>
      </c>
      <c r="AF1793" s="139" t="s">
        <v>13077</v>
      </c>
      <c r="AG1793" s="139" t="s">
        <v>102</v>
      </c>
      <c r="AH1793" s="139" t="s">
        <v>1378</v>
      </c>
      <c r="AI1793" s="139" t="s">
        <v>1408</v>
      </c>
      <c r="AJ1793" s="139" t="s">
        <v>1408</v>
      </c>
      <c r="AK1793" s="139"/>
      <c r="AL1793" s="139"/>
      <c r="AM1793" s="141"/>
      <c r="AN1793" s="141"/>
      <c r="AO1793" s="139"/>
      <c r="AP1793" s="139" t="s">
        <v>1408</v>
      </c>
      <c r="AQ1793" s="139"/>
      <c r="AR1793" s="381"/>
      <c r="AS1793" s="139" t="s">
        <v>4075</v>
      </c>
      <c r="AT1793" s="141" t="s">
        <v>1404</v>
      </c>
      <c r="AU1793" s="141"/>
      <c r="AV1793" s="383"/>
      <c r="AW1793" s="385"/>
      <c r="AX1793" s="139"/>
      <c r="AY1793" t="s">
        <v>19152</v>
      </c>
      <c r="BA1793" s="381"/>
      <c r="BB1793" s="139" t="s">
        <v>1452</v>
      </c>
      <c r="BC1793" s="166"/>
      <c r="BD1793" s="166"/>
      <c r="BE1793" s="166"/>
      <c r="BF1793" s="166"/>
      <c r="BG1793" s="166"/>
      <c r="BH1793" s="308"/>
      <c r="BI1793" s="308"/>
      <c r="BJ1793" s="141" t="s">
        <v>26</v>
      </c>
      <c r="BK1793" s="141" t="s">
        <v>26</v>
      </c>
      <c r="BL1793" s="141"/>
      <c r="BM1793" s="141"/>
      <c r="BN1793" s="139" t="s">
        <v>4075</v>
      </c>
      <c r="BQ1793" s="141"/>
      <c r="BV1793" s="141"/>
      <c r="BX1793" s="141"/>
      <c r="BY1793" s="141"/>
      <c r="BZ1793" s="141"/>
      <c r="CA1793" s="141"/>
      <c r="CB1793" s="141"/>
      <c r="CC1793" s="141"/>
      <c r="CD1793" s="141"/>
      <c r="CE1793" s="141"/>
      <c r="CF1793" s="141"/>
      <c r="CG1793" s="141"/>
    </row>
    <row r="1794" spans="1:85" x14ac:dyDescent="0.35">
      <c r="A1794" s="155" t="s">
        <v>8213</v>
      </c>
      <c r="B1794" s="139" t="s">
        <v>4075</v>
      </c>
      <c r="C1794" s="18">
        <v>43254</v>
      </c>
      <c r="D1794" s="144">
        <v>0</v>
      </c>
      <c r="E1794" s="141" t="s">
        <v>1946</v>
      </c>
      <c r="F1794" s="141">
        <v>2</v>
      </c>
      <c r="G1794" s="141" t="s">
        <v>2004</v>
      </c>
      <c r="H1794" s="141">
        <v>2018</v>
      </c>
      <c r="I1794" s="18">
        <v>43254</v>
      </c>
      <c r="J1794" s="144">
        <v>0.62569444444444444</v>
      </c>
      <c r="K1794" s="378"/>
      <c r="L1794" s="139" t="s">
        <v>4075</v>
      </c>
      <c r="M1794" s="141" t="s">
        <v>28</v>
      </c>
      <c r="N1794" s="248"/>
      <c r="O1794" s="141" t="s">
        <v>26</v>
      </c>
      <c r="P1794" s="141" t="s">
        <v>26</v>
      </c>
      <c r="Q1794" s="141" t="s">
        <v>8214</v>
      </c>
      <c r="R1794" s="141" t="s">
        <v>8215</v>
      </c>
      <c r="S1794" s="141"/>
      <c r="T1794" s="141"/>
      <c r="U1794" s="141"/>
      <c r="V1794" s="141"/>
      <c r="W1794" s="139" t="s">
        <v>4075</v>
      </c>
      <c r="X1794" s="141" t="s">
        <v>25</v>
      </c>
      <c r="Y1794" s="141" t="s">
        <v>27</v>
      </c>
      <c r="Z1794" s="141"/>
      <c r="AA1794" s="141" t="s">
        <v>34</v>
      </c>
      <c r="AB1794" s="141"/>
      <c r="AC1794" s="139" t="s">
        <v>18048</v>
      </c>
      <c r="AD1794" s="380"/>
      <c r="AE1794" s="139" t="s">
        <v>103</v>
      </c>
      <c r="AF1794" s="139" t="s">
        <v>13075</v>
      </c>
      <c r="AG1794" s="139" t="s">
        <v>103</v>
      </c>
      <c r="AH1794" s="139" t="s">
        <v>1380</v>
      </c>
      <c r="AI1794" s="139" t="s">
        <v>7340</v>
      </c>
      <c r="AJ1794" s="139"/>
      <c r="AK1794" s="139" t="s">
        <v>7340</v>
      </c>
      <c r="AL1794" s="139" t="s">
        <v>1408</v>
      </c>
      <c r="AM1794" s="141"/>
      <c r="AN1794" s="141" t="s">
        <v>8</v>
      </c>
      <c r="AO1794" s="139"/>
      <c r="AP1794" s="139"/>
      <c r="AQ1794" s="139"/>
      <c r="AR1794" s="381"/>
      <c r="AS1794" s="139" t="s">
        <v>4075</v>
      </c>
      <c r="AT1794" s="141" t="s">
        <v>1404</v>
      </c>
      <c r="AU1794" s="141"/>
      <c r="AV1794" s="383"/>
      <c r="AW1794" s="385"/>
      <c r="AX1794" s="139"/>
      <c r="AY1794" t="s">
        <v>18585</v>
      </c>
      <c r="BA1794" s="381"/>
      <c r="BB1794" s="139" t="s">
        <v>1450</v>
      </c>
      <c r="BC1794" s="166">
        <v>26</v>
      </c>
      <c r="BD1794" s="166"/>
      <c r="BE1794" s="166"/>
      <c r="BF1794" s="166"/>
      <c r="BG1794" s="166"/>
      <c r="BH1794" s="308" t="s">
        <v>13596</v>
      </c>
      <c r="BI1794" s="308"/>
      <c r="BJ1794" s="141" t="s">
        <v>26</v>
      </c>
      <c r="BK1794" s="141" t="s">
        <v>26</v>
      </c>
      <c r="BL1794" s="141"/>
      <c r="BM1794" s="141"/>
      <c r="BN1794" s="139" t="s">
        <v>4075</v>
      </c>
      <c r="BQ1794" s="141"/>
      <c r="BV1794" s="141"/>
      <c r="BX1794" s="141"/>
      <c r="BY1794" s="141"/>
      <c r="BZ1794" s="141"/>
      <c r="CA1794" s="141"/>
      <c r="CB1794" s="141"/>
      <c r="CC1794" s="141"/>
      <c r="CD1794" s="141"/>
      <c r="CE1794" s="141"/>
      <c r="CF1794" s="141"/>
      <c r="CG1794" s="141"/>
    </row>
    <row r="1795" spans="1:85" x14ac:dyDescent="0.35">
      <c r="A1795" s="155" t="s">
        <v>8216</v>
      </c>
      <c r="B1795" s="139" t="s">
        <v>4075</v>
      </c>
      <c r="C1795" s="18">
        <v>43254</v>
      </c>
      <c r="D1795" s="144">
        <v>0</v>
      </c>
      <c r="E1795" s="141" t="s">
        <v>1946</v>
      </c>
      <c r="F1795" s="141">
        <v>2</v>
      </c>
      <c r="G1795" s="141" t="s">
        <v>2004</v>
      </c>
      <c r="H1795" s="141">
        <v>2018</v>
      </c>
      <c r="I1795" s="18"/>
      <c r="J1795" s="144"/>
      <c r="K1795" s="378"/>
      <c r="L1795" s="139" t="s">
        <v>4075</v>
      </c>
      <c r="M1795" s="141" t="s">
        <v>28</v>
      </c>
      <c r="N1795" s="248"/>
      <c r="O1795" s="141" t="s">
        <v>26</v>
      </c>
      <c r="P1795" s="141" t="s">
        <v>26</v>
      </c>
      <c r="Q1795" s="141" t="s">
        <v>8217</v>
      </c>
      <c r="R1795" s="141"/>
      <c r="S1795" s="141"/>
      <c r="T1795" s="141"/>
      <c r="U1795" s="141"/>
      <c r="V1795" s="141"/>
      <c r="W1795" s="139" t="s">
        <v>4075</v>
      </c>
      <c r="X1795" s="141" t="s">
        <v>25</v>
      </c>
      <c r="Y1795" s="141" t="s">
        <v>27</v>
      </c>
      <c r="Z1795" s="141"/>
      <c r="AA1795" s="141" t="s">
        <v>34</v>
      </c>
      <c r="AB1795" s="141"/>
      <c r="AC1795" s="139" t="s">
        <v>18049</v>
      </c>
      <c r="AD1795" s="380"/>
      <c r="AE1795" s="139" t="s">
        <v>102</v>
      </c>
      <c r="AF1795" s="139" t="s">
        <v>13068</v>
      </c>
      <c r="AG1795" s="139" t="s">
        <v>102</v>
      </c>
      <c r="AH1795" s="139" t="s">
        <v>1378</v>
      </c>
      <c r="AI1795" s="139" t="s">
        <v>7</v>
      </c>
      <c r="AJ1795" s="139" t="s">
        <v>7</v>
      </c>
      <c r="AK1795" s="139"/>
      <c r="AL1795" s="139"/>
      <c r="AM1795" s="141"/>
      <c r="AN1795" s="141"/>
      <c r="AO1795" s="139"/>
      <c r="AP1795" s="139" t="s">
        <v>1823</v>
      </c>
      <c r="AQ1795" s="139"/>
      <c r="AR1795" s="381"/>
      <c r="AS1795" s="139" t="s">
        <v>4075</v>
      </c>
      <c r="AT1795" s="141" t="s">
        <v>1404</v>
      </c>
      <c r="AU1795" s="141"/>
      <c r="AV1795" s="383"/>
      <c r="AW1795" s="385"/>
      <c r="AX1795" s="139"/>
      <c r="AY1795" t="s">
        <v>18465</v>
      </c>
      <c r="BA1795" s="381"/>
      <c r="BB1795" s="139" t="s">
        <v>17</v>
      </c>
      <c r="BC1795" s="166"/>
      <c r="BD1795" s="166"/>
      <c r="BE1795" s="166"/>
      <c r="BF1795" s="166"/>
      <c r="BG1795" s="166"/>
      <c r="BH1795" s="308"/>
      <c r="BI1795" s="308"/>
      <c r="BJ1795" s="141" t="s">
        <v>26</v>
      </c>
      <c r="BK1795" s="141" t="s">
        <v>26</v>
      </c>
      <c r="BL1795" s="141"/>
      <c r="BM1795" s="141"/>
      <c r="BN1795" s="139" t="s">
        <v>4075</v>
      </c>
      <c r="BQ1795" s="141"/>
      <c r="BV1795" s="141"/>
      <c r="BX1795" s="141"/>
      <c r="BY1795" s="141"/>
      <c r="BZ1795" s="141"/>
      <c r="CA1795" s="141"/>
      <c r="CB1795" s="141"/>
      <c r="CC1795" s="141"/>
      <c r="CD1795" s="141"/>
      <c r="CE1795" s="141"/>
      <c r="CF1795" s="141"/>
      <c r="CG1795" s="141"/>
    </row>
    <row r="1796" spans="1:85" x14ac:dyDescent="0.35">
      <c r="A1796" s="155" t="s">
        <v>8218</v>
      </c>
      <c r="B1796" s="139" t="s">
        <v>4075</v>
      </c>
      <c r="C1796" s="18">
        <v>43254</v>
      </c>
      <c r="D1796" s="144">
        <v>0</v>
      </c>
      <c r="E1796" s="141" t="s">
        <v>1946</v>
      </c>
      <c r="F1796" s="141">
        <v>2</v>
      </c>
      <c r="G1796" s="141" t="s">
        <v>2004</v>
      </c>
      <c r="H1796" s="141">
        <v>2018</v>
      </c>
      <c r="I1796" s="18"/>
      <c r="J1796" s="144"/>
      <c r="K1796" s="378"/>
      <c r="L1796" s="139" t="s">
        <v>4075</v>
      </c>
      <c r="M1796" s="141" t="s">
        <v>28</v>
      </c>
      <c r="N1796" s="248"/>
      <c r="O1796" s="141" t="s">
        <v>26</v>
      </c>
      <c r="P1796" s="141" t="s">
        <v>26</v>
      </c>
      <c r="Q1796" s="141"/>
      <c r="R1796" s="141"/>
      <c r="S1796" s="141"/>
      <c r="T1796" s="141"/>
      <c r="U1796" s="141"/>
      <c r="V1796" s="141"/>
      <c r="W1796" s="139" t="s">
        <v>4075</v>
      </c>
      <c r="X1796" s="141" t="s">
        <v>25</v>
      </c>
      <c r="Y1796" s="141" t="s">
        <v>27</v>
      </c>
      <c r="Z1796" s="141"/>
      <c r="AA1796" s="141" t="s">
        <v>34</v>
      </c>
      <c r="AB1796" s="141"/>
      <c r="AC1796" s="139" t="s">
        <v>18048</v>
      </c>
      <c r="AD1796" s="380"/>
      <c r="AE1796" s="139" t="s">
        <v>102</v>
      </c>
      <c r="AF1796" s="139" t="s">
        <v>13082</v>
      </c>
      <c r="AG1796" s="139" t="s">
        <v>102</v>
      </c>
      <c r="AH1796" s="139" t="s">
        <v>1378</v>
      </c>
      <c r="AI1796" s="139" t="s">
        <v>60</v>
      </c>
      <c r="AJ1796" s="139" t="s">
        <v>60</v>
      </c>
      <c r="AK1796" s="139"/>
      <c r="AL1796" s="139"/>
      <c r="AM1796" s="141"/>
      <c r="AN1796" s="141"/>
      <c r="AO1796" s="139"/>
      <c r="AP1796" s="139" t="s">
        <v>60</v>
      </c>
      <c r="AQ1796" s="139"/>
      <c r="AR1796" s="381"/>
      <c r="AS1796" s="139" t="s">
        <v>4075</v>
      </c>
      <c r="AT1796" s="141" t="s">
        <v>1404</v>
      </c>
      <c r="AU1796" s="141"/>
      <c r="AV1796" s="383"/>
      <c r="AW1796" s="385"/>
      <c r="AX1796" s="139"/>
      <c r="BA1796" s="381"/>
      <c r="BB1796" s="139" t="s">
        <v>1450</v>
      </c>
      <c r="BC1796" s="166">
        <v>127</v>
      </c>
      <c r="BD1796" s="166"/>
      <c r="BE1796" s="166"/>
      <c r="BF1796" s="166"/>
      <c r="BG1796" s="166"/>
      <c r="BH1796" s="308" t="s">
        <v>13607</v>
      </c>
      <c r="BI1796" s="308"/>
      <c r="BJ1796" s="141" t="s">
        <v>26</v>
      </c>
      <c r="BK1796" s="141" t="s">
        <v>26</v>
      </c>
      <c r="BL1796" s="141"/>
      <c r="BM1796" s="141"/>
      <c r="BN1796" s="139" t="s">
        <v>4075</v>
      </c>
      <c r="BQ1796" s="141"/>
      <c r="BV1796" s="141"/>
      <c r="BX1796" s="141"/>
      <c r="BY1796" s="141"/>
      <c r="BZ1796" s="141"/>
      <c r="CA1796" s="141"/>
      <c r="CB1796" s="141"/>
      <c r="CC1796" s="141"/>
      <c r="CD1796" s="141"/>
      <c r="CE1796" s="141"/>
      <c r="CF1796" s="141"/>
      <c r="CG1796" s="141"/>
    </row>
    <row r="1797" spans="1:85" x14ac:dyDescent="0.35">
      <c r="A1797" s="155" t="s">
        <v>8197</v>
      </c>
      <c r="B1797" s="139" t="s">
        <v>4075</v>
      </c>
      <c r="C1797" s="18">
        <v>43255</v>
      </c>
      <c r="D1797" s="144">
        <v>0</v>
      </c>
      <c r="E1797" s="141" t="s">
        <v>1946</v>
      </c>
      <c r="F1797" s="141">
        <v>2</v>
      </c>
      <c r="G1797" s="141" t="s">
        <v>2004</v>
      </c>
      <c r="H1797" s="141">
        <v>2018</v>
      </c>
      <c r="I1797" s="18"/>
      <c r="J1797" s="144"/>
      <c r="K1797" s="378"/>
      <c r="L1797" s="139" t="s">
        <v>4075</v>
      </c>
      <c r="M1797" s="141" t="s">
        <v>28</v>
      </c>
      <c r="N1797" s="248"/>
      <c r="O1797" s="141" t="s">
        <v>26</v>
      </c>
      <c r="P1797" s="141" t="s">
        <v>26</v>
      </c>
      <c r="Q1797" s="141" t="s">
        <v>8198</v>
      </c>
      <c r="R1797" s="141"/>
      <c r="S1797" s="141"/>
      <c r="T1797" s="141"/>
      <c r="U1797" s="141"/>
      <c r="V1797" s="141"/>
      <c r="W1797" s="139" t="s">
        <v>4075</v>
      </c>
      <c r="X1797" s="141" t="s">
        <v>25</v>
      </c>
      <c r="Y1797" s="141" t="s">
        <v>27</v>
      </c>
      <c r="Z1797" s="141"/>
      <c r="AA1797" s="141" t="s">
        <v>34</v>
      </c>
      <c r="AB1797" s="141"/>
      <c r="AC1797" s="139" t="s">
        <v>18049</v>
      </c>
      <c r="AD1797" s="380"/>
      <c r="AE1797" s="139" t="s">
        <v>103</v>
      </c>
      <c r="AF1797" s="139" t="s">
        <v>13079</v>
      </c>
      <c r="AG1797" s="139" t="s">
        <v>103</v>
      </c>
      <c r="AH1797" s="139" t="s">
        <v>1380</v>
      </c>
      <c r="AI1797" s="139" t="s">
        <v>103</v>
      </c>
      <c r="AJ1797" s="139"/>
      <c r="AK1797" s="139" t="s">
        <v>103</v>
      </c>
      <c r="AL1797" s="139" t="s">
        <v>1423</v>
      </c>
      <c r="AM1797" s="141"/>
      <c r="AN1797" s="141"/>
      <c r="AO1797" s="139"/>
      <c r="AP1797" s="139"/>
      <c r="AQ1797" s="139"/>
      <c r="AR1797" s="381"/>
      <c r="AS1797" s="139" t="s">
        <v>4075</v>
      </c>
      <c r="AT1797" s="141" t="s">
        <v>1404</v>
      </c>
      <c r="AU1797" s="141"/>
      <c r="AV1797" s="383"/>
      <c r="AW1797" s="385"/>
      <c r="AX1797" s="139"/>
      <c r="AY1797" t="s">
        <v>18452</v>
      </c>
      <c r="BA1797" s="381"/>
      <c r="BB1797" s="139" t="s">
        <v>17</v>
      </c>
      <c r="BC1797" s="166"/>
      <c r="BD1797" s="166"/>
      <c r="BE1797" s="166"/>
      <c r="BF1797" s="166"/>
      <c r="BG1797" s="166"/>
      <c r="BH1797" s="308"/>
      <c r="BI1797" s="308"/>
      <c r="BJ1797" s="141" t="s">
        <v>26</v>
      </c>
      <c r="BK1797" s="141" t="s">
        <v>26</v>
      </c>
      <c r="BL1797" s="141"/>
      <c r="BM1797" s="141"/>
      <c r="BN1797" s="139" t="s">
        <v>4075</v>
      </c>
      <c r="BQ1797" s="141"/>
      <c r="BV1797" s="141"/>
      <c r="BX1797" s="141"/>
      <c r="BY1797" s="141"/>
      <c r="BZ1797" s="141"/>
      <c r="CA1797" s="141"/>
      <c r="CB1797" s="141"/>
      <c r="CC1797" s="141"/>
      <c r="CD1797" s="141"/>
      <c r="CE1797" s="141"/>
      <c r="CF1797" s="141"/>
      <c r="CG1797" s="141"/>
    </row>
    <row r="1798" spans="1:85" x14ac:dyDescent="0.35">
      <c r="A1798" s="155" t="s">
        <v>8199</v>
      </c>
      <c r="B1798" s="139" t="s">
        <v>4075</v>
      </c>
      <c r="C1798" s="18">
        <v>43255</v>
      </c>
      <c r="D1798" s="144">
        <v>0</v>
      </c>
      <c r="E1798" s="141" t="s">
        <v>1946</v>
      </c>
      <c r="F1798" s="141">
        <v>2</v>
      </c>
      <c r="G1798" s="141" t="s">
        <v>2004</v>
      </c>
      <c r="H1798" s="141">
        <v>2018</v>
      </c>
      <c r="I1798" s="18"/>
      <c r="J1798" s="144"/>
      <c r="K1798" s="378"/>
      <c r="L1798" s="139" t="s">
        <v>4075</v>
      </c>
      <c r="M1798" s="141" t="s">
        <v>28</v>
      </c>
      <c r="N1798" s="248"/>
      <c r="O1798" s="141" t="s">
        <v>26</v>
      </c>
      <c r="P1798" s="141" t="s">
        <v>26</v>
      </c>
      <c r="Q1798" s="141" t="s">
        <v>8200</v>
      </c>
      <c r="R1798" s="141"/>
      <c r="S1798" s="141"/>
      <c r="T1798" s="141"/>
      <c r="U1798" s="141"/>
      <c r="V1798" s="141"/>
      <c r="W1798" s="139" t="s">
        <v>4075</v>
      </c>
      <c r="X1798" s="141" t="s">
        <v>25</v>
      </c>
      <c r="Y1798" s="141" t="s">
        <v>27</v>
      </c>
      <c r="Z1798" s="141"/>
      <c r="AA1798" s="141" t="s">
        <v>34</v>
      </c>
      <c r="AB1798" s="141"/>
      <c r="AC1798" s="139" t="s">
        <v>18047</v>
      </c>
      <c r="AD1798" s="380"/>
      <c r="AE1798" s="139" t="s">
        <v>4</v>
      </c>
      <c r="AF1798" s="139" t="s">
        <v>13073</v>
      </c>
      <c r="AG1798" s="139" t="s">
        <v>4</v>
      </c>
      <c r="AH1798" s="139" t="s">
        <v>1380</v>
      </c>
      <c r="AI1798" s="139" t="s">
        <v>4</v>
      </c>
      <c r="AJ1798" s="139"/>
      <c r="AK1798" s="139" t="s">
        <v>15678</v>
      </c>
      <c r="AL1798" s="139" t="s">
        <v>1423</v>
      </c>
      <c r="AM1798" s="141"/>
      <c r="AN1798" s="141"/>
      <c r="AO1798" s="139"/>
      <c r="AP1798" s="139"/>
      <c r="AQ1798" s="139"/>
      <c r="AR1798" s="381"/>
      <c r="AS1798" s="139" t="s">
        <v>4075</v>
      </c>
      <c r="AT1798" s="141" t="s">
        <v>43</v>
      </c>
      <c r="AU1798" s="141">
        <v>575</v>
      </c>
      <c r="AV1798" s="383"/>
      <c r="AW1798" s="385"/>
      <c r="AX1798" s="139"/>
      <c r="AY1798" t="s">
        <v>9833</v>
      </c>
      <c r="BA1798" s="381"/>
      <c r="BB1798" s="139" t="s">
        <v>1450</v>
      </c>
      <c r="BC1798" s="166"/>
      <c r="BD1798" s="166"/>
      <c r="BE1798" s="166"/>
      <c r="BF1798" s="166"/>
      <c r="BG1798" s="166"/>
      <c r="BH1798" s="308"/>
      <c r="BI1798" s="308"/>
      <c r="BJ1798" s="141" t="s">
        <v>26</v>
      </c>
      <c r="BK1798" s="141" t="s">
        <v>26</v>
      </c>
      <c r="BL1798" s="141"/>
      <c r="BM1798" s="141"/>
      <c r="BN1798" s="139" t="s">
        <v>4075</v>
      </c>
      <c r="BQ1798" s="141"/>
      <c r="BV1798" s="141"/>
      <c r="BX1798" s="141"/>
      <c r="BY1798" s="141"/>
      <c r="BZ1798" s="141"/>
      <c r="CA1798" s="141"/>
      <c r="CB1798" s="141"/>
      <c r="CC1798" s="141"/>
      <c r="CD1798" s="141"/>
      <c r="CE1798" s="141"/>
      <c r="CF1798" s="141"/>
      <c r="CG1798" s="141"/>
    </row>
    <row r="1799" spans="1:85" x14ac:dyDescent="0.35">
      <c r="A1799" s="155" t="s">
        <v>8196</v>
      </c>
      <c r="B1799" s="139" t="s">
        <v>4075</v>
      </c>
      <c r="C1799" s="18">
        <v>43255</v>
      </c>
      <c r="D1799" s="144">
        <v>0.60518518518518516</v>
      </c>
      <c r="E1799" s="141" t="s">
        <v>1946</v>
      </c>
      <c r="F1799" s="141">
        <v>2</v>
      </c>
      <c r="G1799" s="141" t="s">
        <v>2004</v>
      </c>
      <c r="H1799" s="141">
        <v>2018</v>
      </c>
      <c r="I1799" s="18">
        <v>43255</v>
      </c>
      <c r="J1799" s="144">
        <v>0.60486111111111107</v>
      </c>
      <c r="K1799" s="378"/>
      <c r="L1799" s="139" t="s">
        <v>4075</v>
      </c>
      <c r="M1799" s="141" t="s">
        <v>28</v>
      </c>
      <c r="N1799" s="248">
        <v>44252</v>
      </c>
      <c r="O1799" s="141" t="s">
        <v>25</v>
      </c>
      <c r="P1799" s="141"/>
      <c r="Q1799" s="141"/>
      <c r="R1799" s="141" t="s">
        <v>1944</v>
      </c>
      <c r="S1799" s="141"/>
      <c r="T1799" s="141" t="s">
        <v>17134</v>
      </c>
      <c r="U1799" s="141">
        <v>114690964</v>
      </c>
      <c r="V1799" s="141"/>
      <c r="W1799" s="139" t="s">
        <v>4075</v>
      </c>
      <c r="X1799" s="141" t="s">
        <v>25</v>
      </c>
      <c r="Y1799" s="141" t="s">
        <v>27</v>
      </c>
      <c r="Z1799" s="141"/>
      <c r="AA1799" s="141" t="s">
        <v>34</v>
      </c>
      <c r="AB1799" s="141"/>
      <c r="AC1799" s="139" t="s">
        <v>18050</v>
      </c>
      <c r="AD1799" s="380"/>
      <c r="AE1799" s="139" t="s">
        <v>107</v>
      </c>
      <c r="AF1799" s="139" t="s">
        <v>13076</v>
      </c>
      <c r="AG1799" s="139" t="s">
        <v>4130</v>
      </c>
      <c r="AH1799" s="139" t="s">
        <v>1380</v>
      </c>
      <c r="AI1799" s="139" t="s">
        <v>1518</v>
      </c>
      <c r="AJ1799" s="139"/>
      <c r="AK1799" s="139" t="s">
        <v>1518</v>
      </c>
      <c r="AL1799" s="139" t="s">
        <v>7</v>
      </c>
      <c r="AM1799" s="141" t="s">
        <v>9</v>
      </c>
      <c r="AN1799" s="141" t="s">
        <v>8</v>
      </c>
      <c r="AO1799" s="139"/>
      <c r="AP1799" s="139" t="s">
        <v>7</v>
      </c>
      <c r="AQ1799" s="139"/>
      <c r="AR1799" s="381"/>
      <c r="AS1799" s="139" t="s">
        <v>4075</v>
      </c>
      <c r="AT1799" s="141" t="s">
        <v>1404</v>
      </c>
      <c r="AU1799" s="141"/>
      <c r="AV1799" s="383"/>
      <c r="AW1799" s="385"/>
      <c r="AX1799" s="139" t="s">
        <v>49</v>
      </c>
      <c r="AY1799" t="s">
        <v>19153</v>
      </c>
      <c r="BA1799" s="381"/>
      <c r="BB1799" s="139" t="s">
        <v>17</v>
      </c>
      <c r="BC1799" s="166"/>
      <c r="BD1799" s="166"/>
      <c r="BE1799" s="166"/>
      <c r="BF1799" s="166"/>
      <c r="BG1799" s="166"/>
      <c r="BH1799" s="308"/>
      <c r="BI1799" s="308"/>
      <c r="BJ1799" s="141" t="s">
        <v>26</v>
      </c>
      <c r="BK1799" s="141" t="s">
        <v>26</v>
      </c>
      <c r="BL1799" s="141"/>
      <c r="BM1799" s="141"/>
      <c r="BN1799" s="139" t="s">
        <v>4075</v>
      </c>
      <c r="BQ1799" s="141"/>
      <c r="BV1799" s="141"/>
      <c r="BX1799" s="141"/>
      <c r="BY1799" s="141"/>
      <c r="BZ1799" s="141"/>
      <c r="CA1799" s="141"/>
      <c r="CB1799" s="141"/>
      <c r="CC1799" s="141"/>
      <c r="CD1799" s="141"/>
      <c r="CE1799" s="141"/>
      <c r="CF1799" s="141"/>
      <c r="CG1799" s="141"/>
    </row>
    <row r="1800" spans="1:85" x14ac:dyDescent="0.35">
      <c r="A1800" s="155" t="s">
        <v>8193</v>
      </c>
      <c r="B1800" s="139" t="s">
        <v>4075</v>
      </c>
      <c r="C1800" s="18">
        <v>43255</v>
      </c>
      <c r="D1800" s="144">
        <v>0.76438657407407407</v>
      </c>
      <c r="E1800" s="141" t="s">
        <v>1946</v>
      </c>
      <c r="F1800" s="141">
        <v>2</v>
      </c>
      <c r="G1800" s="141" t="s">
        <v>2004</v>
      </c>
      <c r="H1800" s="141">
        <v>2018</v>
      </c>
      <c r="I1800" s="18">
        <v>43255</v>
      </c>
      <c r="J1800" s="144">
        <v>0.76388888888888884</v>
      </c>
      <c r="K1800" s="378"/>
      <c r="L1800" s="139" t="s">
        <v>4075</v>
      </c>
      <c r="M1800" s="141" t="s">
        <v>28</v>
      </c>
      <c r="N1800" s="248">
        <v>44266</v>
      </c>
      <c r="O1800" s="141" t="s">
        <v>25</v>
      </c>
      <c r="P1800" s="141"/>
      <c r="Q1800" s="141" t="s">
        <v>8194</v>
      </c>
      <c r="R1800" s="141" t="s">
        <v>8195</v>
      </c>
      <c r="S1800" s="141"/>
      <c r="T1800" s="141" t="s">
        <v>17135</v>
      </c>
      <c r="U1800" s="141">
        <v>114663900</v>
      </c>
      <c r="V1800" s="141"/>
      <c r="W1800" s="139" t="s">
        <v>4075</v>
      </c>
      <c r="X1800" s="141" t="s">
        <v>25</v>
      </c>
      <c r="Y1800" s="141" t="s">
        <v>27</v>
      </c>
      <c r="Z1800" s="141"/>
      <c r="AA1800" s="141" t="s">
        <v>34</v>
      </c>
      <c r="AB1800" s="141"/>
      <c r="AC1800" s="139" t="s">
        <v>18054</v>
      </c>
      <c r="AD1800" s="380"/>
      <c r="AE1800" s="139" t="s">
        <v>4</v>
      </c>
      <c r="AF1800" s="139" t="s">
        <v>13073</v>
      </c>
      <c r="AG1800" s="139" t="s">
        <v>4</v>
      </c>
      <c r="AH1800" s="139" t="s">
        <v>1380</v>
      </c>
      <c r="AI1800" s="139" t="s">
        <v>15678</v>
      </c>
      <c r="AJ1800" s="139"/>
      <c r="AK1800" s="139" t="s">
        <v>15678</v>
      </c>
      <c r="AL1800" s="139" t="s">
        <v>1563</v>
      </c>
      <c r="AM1800" s="141" t="s">
        <v>9</v>
      </c>
      <c r="AN1800" s="141" t="s">
        <v>8</v>
      </c>
      <c r="AO1800" s="139"/>
      <c r="AP1800" s="139" t="s">
        <v>1563</v>
      </c>
      <c r="AQ1800" s="139"/>
      <c r="AR1800" s="381"/>
      <c r="AS1800" s="139" t="s">
        <v>4075</v>
      </c>
      <c r="AT1800" s="141" t="s">
        <v>1404</v>
      </c>
      <c r="AU1800" s="141">
        <v>525</v>
      </c>
      <c r="AV1800" s="383"/>
      <c r="AW1800" s="385"/>
      <c r="AX1800" s="139" t="s">
        <v>646</v>
      </c>
      <c r="AY1800" t="s">
        <v>18935</v>
      </c>
      <c r="BA1800" s="381"/>
      <c r="BB1800" s="139" t="s">
        <v>1452</v>
      </c>
      <c r="BC1800" s="166">
        <v>100</v>
      </c>
      <c r="BD1800" s="166"/>
      <c r="BE1800" s="166"/>
      <c r="BF1800" s="166"/>
      <c r="BG1800" s="166"/>
      <c r="BH1800" s="308"/>
      <c r="BI1800" s="308"/>
      <c r="BJ1800" s="141" t="s">
        <v>26</v>
      </c>
      <c r="BK1800" s="141" t="s">
        <v>26</v>
      </c>
      <c r="BL1800" s="141"/>
      <c r="BM1800" s="141"/>
      <c r="BN1800" s="139" t="s">
        <v>4075</v>
      </c>
      <c r="BQ1800" s="141"/>
      <c r="BV1800" s="141"/>
      <c r="BX1800" s="141"/>
      <c r="BY1800" s="141"/>
      <c r="BZ1800" s="141"/>
      <c r="CA1800" s="141"/>
      <c r="CB1800" s="141"/>
      <c r="CC1800" s="141"/>
      <c r="CD1800" s="141"/>
      <c r="CE1800" s="141"/>
      <c r="CF1800" s="141"/>
      <c r="CG1800" s="141"/>
    </row>
    <row r="1801" spans="1:85" x14ac:dyDescent="0.35">
      <c r="A1801" s="155" t="s">
        <v>20089</v>
      </c>
      <c r="B1801" s="139" t="s">
        <v>4075</v>
      </c>
      <c r="C1801" s="18">
        <v>43255</v>
      </c>
      <c r="D1801" s="144">
        <v>0.73611111111111116</v>
      </c>
      <c r="E1801" s="141" t="s">
        <v>1946</v>
      </c>
      <c r="F1801" s="141">
        <v>2</v>
      </c>
      <c r="G1801" s="141" t="s">
        <v>2004</v>
      </c>
      <c r="H1801" s="141">
        <v>2018</v>
      </c>
      <c r="I1801" s="18"/>
      <c r="J1801" s="144"/>
      <c r="K1801" s="378"/>
      <c r="L1801" s="139" t="s">
        <v>4075</v>
      </c>
      <c r="M1801" s="141" t="s">
        <v>13562</v>
      </c>
      <c r="N1801" s="248">
        <v>44288</v>
      </c>
      <c r="O1801" s="141" t="s">
        <v>25</v>
      </c>
      <c r="P1801" s="141"/>
      <c r="Q1801" s="141" t="s">
        <v>8194</v>
      </c>
      <c r="R1801" s="141" t="s">
        <v>1944</v>
      </c>
      <c r="S1801" s="141"/>
      <c r="T1801" s="141" t="s">
        <v>20090</v>
      </c>
      <c r="U1801" s="141"/>
      <c r="V1801" s="141" t="s">
        <v>20091</v>
      </c>
      <c r="W1801" s="139" t="s">
        <v>4075</v>
      </c>
      <c r="X1801" s="141" t="s">
        <v>25</v>
      </c>
      <c r="Y1801" s="141" t="s">
        <v>27</v>
      </c>
      <c r="Z1801" s="141" t="s">
        <v>4</v>
      </c>
      <c r="AA1801" s="141" t="s">
        <v>34</v>
      </c>
      <c r="AB1801" s="141"/>
      <c r="AC1801" s="139" t="s">
        <v>6</v>
      </c>
      <c r="AD1801" s="380"/>
      <c r="AE1801" s="139" t="s">
        <v>4</v>
      </c>
      <c r="AF1801" s="139" t="s">
        <v>13073</v>
      </c>
      <c r="AG1801" s="139" t="s">
        <v>4</v>
      </c>
      <c r="AH1801" s="139" t="s">
        <v>1380</v>
      </c>
      <c r="AI1801" s="139"/>
      <c r="AJ1801" s="139"/>
      <c r="AK1801" s="139" t="s">
        <v>1380</v>
      </c>
      <c r="AL1801" s="139" t="s">
        <v>3687</v>
      </c>
      <c r="AM1801" s="141" t="s">
        <v>9</v>
      </c>
      <c r="AN1801" s="141" t="s">
        <v>8</v>
      </c>
      <c r="AO1801" s="139"/>
      <c r="AP1801" s="139" t="s">
        <v>3687</v>
      </c>
      <c r="AQ1801" s="139"/>
      <c r="AR1801" s="381"/>
      <c r="AS1801" s="139" t="s">
        <v>4075</v>
      </c>
      <c r="AT1801" s="141" t="s">
        <v>1404</v>
      </c>
      <c r="AU1801" s="141">
        <v>525</v>
      </c>
      <c r="AV1801" s="383"/>
      <c r="AW1801" s="385"/>
      <c r="AX1801" s="139" t="s">
        <v>646</v>
      </c>
      <c r="AY1801" t="s">
        <v>18935</v>
      </c>
      <c r="AZ1801">
        <v>21000</v>
      </c>
      <c r="BA1801" s="381"/>
      <c r="BB1801" s="139" t="s">
        <v>1483</v>
      </c>
      <c r="BC1801" s="166"/>
      <c r="BD1801" s="166"/>
      <c r="BE1801" s="166"/>
      <c r="BF1801" s="166"/>
      <c r="BG1801" s="166"/>
      <c r="BH1801" s="308"/>
      <c r="BI1801" s="308"/>
      <c r="BJ1801" s="141" t="s">
        <v>26</v>
      </c>
      <c r="BK1801" s="141" t="s">
        <v>26</v>
      </c>
      <c r="BL1801" s="141"/>
      <c r="BM1801" s="141"/>
      <c r="BN1801" s="139" t="s">
        <v>4075</v>
      </c>
      <c r="BQ1801" s="141"/>
      <c r="BV1801" s="141"/>
      <c r="BX1801" s="141"/>
      <c r="BY1801" s="141"/>
      <c r="BZ1801" s="141"/>
      <c r="CA1801" s="141"/>
      <c r="CB1801" s="141"/>
      <c r="CC1801" s="141"/>
      <c r="CD1801" s="141"/>
      <c r="CE1801" s="141"/>
      <c r="CF1801" s="141"/>
      <c r="CG1801" s="141"/>
    </row>
    <row r="1802" spans="1:85" x14ac:dyDescent="0.35">
      <c r="A1802" s="155" t="s">
        <v>8209</v>
      </c>
      <c r="B1802" s="139" t="s">
        <v>4075</v>
      </c>
      <c r="C1802" s="18">
        <v>43255</v>
      </c>
      <c r="D1802" s="144">
        <v>0</v>
      </c>
      <c r="E1802" s="141" t="s">
        <v>1946</v>
      </c>
      <c r="F1802" s="141">
        <v>2</v>
      </c>
      <c r="G1802" s="141" t="s">
        <v>2004</v>
      </c>
      <c r="H1802" s="141">
        <v>2018</v>
      </c>
      <c r="I1802" s="18">
        <v>43255</v>
      </c>
      <c r="J1802" s="144">
        <v>0.90416666666666667</v>
      </c>
      <c r="K1802" s="378"/>
      <c r="L1802" s="139" t="s">
        <v>4075</v>
      </c>
      <c r="M1802" s="141" t="s">
        <v>28</v>
      </c>
      <c r="N1802" s="248"/>
      <c r="O1802" s="141" t="s">
        <v>26</v>
      </c>
      <c r="P1802" s="141" t="s">
        <v>26</v>
      </c>
      <c r="Q1802" s="141" t="s">
        <v>8210</v>
      </c>
      <c r="R1802" s="141" t="s">
        <v>8211</v>
      </c>
      <c r="S1802" s="141"/>
      <c r="T1802" s="141"/>
      <c r="U1802" s="141"/>
      <c r="V1802" s="141"/>
      <c r="W1802" s="139" t="s">
        <v>4075</v>
      </c>
      <c r="X1802" s="141" t="s">
        <v>25</v>
      </c>
      <c r="Y1802" s="141" t="s">
        <v>27</v>
      </c>
      <c r="Z1802" s="141"/>
      <c r="AA1802" s="141" t="s">
        <v>34</v>
      </c>
      <c r="AB1802" s="141"/>
      <c r="AC1802" s="139" t="s">
        <v>18049</v>
      </c>
      <c r="AD1802" s="380"/>
      <c r="AE1802" s="139" t="s">
        <v>102</v>
      </c>
      <c r="AF1802" s="139" t="s">
        <v>13068</v>
      </c>
      <c r="AG1802" s="139" t="s">
        <v>102</v>
      </c>
      <c r="AH1802" s="139" t="s">
        <v>1378</v>
      </c>
      <c r="AI1802" s="139" t="s">
        <v>7</v>
      </c>
      <c r="AJ1802" s="139" t="s">
        <v>7</v>
      </c>
      <c r="AK1802" s="139"/>
      <c r="AL1802" s="139"/>
      <c r="AM1802" s="141"/>
      <c r="AN1802" s="141" t="s">
        <v>8</v>
      </c>
      <c r="AO1802" s="139"/>
      <c r="AP1802" s="139" t="s">
        <v>1563</v>
      </c>
      <c r="AQ1802" s="139"/>
      <c r="AR1802" s="381"/>
      <c r="AS1802" s="139" t="s">
        <v>4075</v>
      </c>
      <c r="AT1802" s="141" t="s">
        <v>1404</v>
      </c>
      <c r="AU1802" s="141"/>
      <c r="AV1802" s="383"/>
      <c r="AW1802" s="385"/>
      <c r="AX1802" s="139"/>
      <c r="AY1802" t="s">
        <v>18740</v>
      </c>
      <c r="BA1802" s="381"/>
      <c r="BB1802" s="139" t="s">
        <v>17</v>
      </c>
      <c r="BC1802" s="166"/>
      <c r="BD1802" s="166"/>
      <c r="BE1802" s="166"/>
      <c r="BF1802" s="166"/>
      <c r="BG1802" s="166"/>
      <c r="BH1802" s="308"/>
      <c r="BI1802" s="308"/>
      <c r="BJ1802" s="141" t="s">
        <v>26</v>
      </c>
      <c r="BK1802" s="141" t="s">
        <v>26</v>
      </c>
      <c r="BL1802" s="141"/>
      <c r="BM1802" s="141"/>
      <c r="BN1802" s="139" t="s">
        <v>4075</v>
      </c>
      <c r="BQ1802" s="141"/>
      <c r="BV1802" s="141"/>
      <c r="BX1802" s="141"/>
      <c r="BY1802" s="141"/>
      <c r="BZ1802" s="141"/>
      <c r="CA1802" s="141"/>
      <c r="CB1802" s="141"/>
      <c r="CC1802" s="141"/>
      <c r="CD1802" s="141"/>
      <c r="CE1802" s="141"/>
      <c r="CF1802" s="141"/>
      <c r="CG1802" s="141"/>
    </row>
    <row r="1803" spans="1:85" x14ac:dyDescent="0.35">
      <c r="A1803" s="155" t="s">
        <v>8212</v>
      </c>
      <c r="B1803" s="139" t="s">
        <v>4075</v>
      </c>
      <c r="C1803" s="18">
        <v>43255</v>
      </c>
      <c r="D1803" s="144">
        <v>0</v>
      </c>
      <c r="E1803" s="141" t="s">
        <v>1946</v>
      </c>
      <c r="F1803" s="141">
        <v>2</v>
      </c>
      <c r="G1803" s="141" t="s">
        <v>2004</v>
      </c>
      <c r="H1803" s="141">
        <v>2018</v>
      </c>
      <c r="I1803" s="18"/>
      <c r="J1803" s="144"/>
      <c r="K1803" s="378"/>
      <c r="L1803" s="139" t="s">
        <v>4075</v>
      </c>
      <c r="M1803" s="141" t="s">
        <v>28</v>
      </c>
      <c r="N1803" s="248"/>
      <c r="O1803" s="141" t="s">
        <v>26</v>
      </c>
      <c r="P1803" s="141" t="s">
        <v>26</v>
      </c>
      <c r="Q1803" s="141"/>
      <c r="R1803" s="141"/>
      <c r="S1803" s="141"/>
      <c r="T1803" s="141"/>
      <c r="U1803" s="141"/>
      <c r="V1803" s="141"/>
      <c r="W1803" s="139" t="s">
        <v>4075</v>
      </c>
      <c r="X1803" s="141" t="s">
        <v>25</v>
      </c>
      <c r="Y1803" s="141" t="s">
        <v>27</v>
      </c>
      <c r="Z1803" s="141"/>
      <c r="AA1803" s="141" t="s">
        <v>34</v>
      </c>
      <c r="AB1803" s="141"/>
      <c r="AC1803" s="139" t="s">
        <v>18050</v>
      </c>
      <c r="AD1803" s="380"/>
      <c r="AE1803" s="139" t="s">
        <v>107</v>
      </c>
      <c r="AF1803" s="139" t="s">
        <v>13076</v>
      </c>
      <c r="AG1803" s="139" t="s">
        <v>4130</v>
      </c>
      <c r="AH1803" s="139" t="s">
        <v>1380</v>
      </c>
      <c r="AI1803" s="139" t="s">
        <v>1518</v>
      </c>
      <c r="AJ1803" s="139"/>
      <c r="AK1803" s="139" t="s">
        <v>1518</v>
      </c>
      <c r="AL1803" s="139" t="s">
        <v>7</v>
      </c>
      <c r="AM1803" s="141"/>
      <c r="AN1803" s="141"/>
      <c r="AO1803" s="139"/>
      <c r="AP1803" s="139"/>
      <c r="AQ1803" s="139"/>
      <c r="AR1803" s="381"/>
      <c r="AS1803" s="139" t="s">
        <v>4075</v>
      </c>
      <c r="AT1803" s="141" t="s">
        <v>1404</v>
      </c>
      <c r="AU1803" s="141"/>
      <c r="AV1803" s="383"/>
      <c r="AW1803" s="385"/>
      <c r="AX1803" s="139"/>
      <c r="BA1803" s="381"/>
      <c r="BB1803" s="139" t="s">
        <v>17</v>
      </c>
      <c r="BC1803" s="166"/>
      <c r="BD1803" s="166"/>
      <c r="BE1803" s="166"/>
      <c r="BF1803" s="166"/>
      <c r="BG1803" s="166"/>
      <c r="BH1803" s="308"/>
      <c r="BI1803" s="308"/>
      <c r="BJ1803" s="141" t="s">
        <v>26</v>
      </c>
      <c r="BK1803" s="141" t="s">
        <v>26</v>
      </c>
      <c r="BL1803" s="141"/>
      <c r="BM1803" s="141"/>
      <c r="BN1803" s="139" t="s">
        <v>4075</v>
      </c>
      <c r="BQ1803" s="141"/>
      <c r="BV1803" s="141"/>
      <c r="BX1803" s="141"/>
      <c r="BY1803" s="141"/>
      <c r="BZ1803" s="141"/>
      <c r="CA1803" s="141"/>
      <c r="CB1803" s="141"/>
      <c r="CC1803" s="141"/>
      <c r="CD1803" s="141"/>
      <c r="CE1803" s="141"/>
      <c r="CF1803" s="141"/>
      <c r="CG1803" s="141"/>
    </row>
    <row r="1804" spans="1:85" x14ac:dyDescent="0.35">
      <c r="A1804" s="155" t="s">
        <v>8207</v>
      </c>
      <c r="B1804" s="139" t="s">
        <v>4075</v>
      </c>
      <c r="C1804" s="18">
        <v>43255</v>
      </c>
      <c r="D1804" s="144">
        <v>0</v>
      </c>
      <c r="E1804" s="141" t="s">
        <v>1946</v>
      </c>
      <c r="F1804" s="141">
        <v>2</v>
      </c>
      <c r="G1804" s="141" t="s">
        <v>2004</v>
      </c>
      <c r="H1804" s="141">
        <v>2018</v>
      </c>
      <c r="I1804" s="18">
        <v>43255</v>
      </c>
      <c r="J1804" s="144">
        <v>0.73472222222222228</v>
      </c>
      <c r="K1804" s="378"/>
      <c r="L1804" s="139" t="s">
        <v>4075</v>
      </c>
      <c r="M1804" s="141" t="s">
        <v>28</v>
      </c>
      <c r="N1804" s="248"/>
      <c r="O1804" s="141" t="s">
        <v>26</v>
      </c>
      <c r="P1804" s="141" t="s">
        <v>26</v>
      </c>
      <c r="Q1804" s="141" t="s">
        <v>8194</v>
      </c>
      <c r="R1804" s="141" t="s">
        <v>8195</v>
      </c>
      <c r="S1804" s="141"/>
      <c r="T1804" s="141"/>
      <c r="U1804" s="141"/>
      <c r="V1804" s="141" t="s">
        <v>8208</v>
      </c>
      <c r="W1804" s="139" t="s">
        <v>4075</v>
      </c>
      <c r="X1804" s="141" t="s">
        <v>25</v>
      </c>
      <c r="Y1804" s="141" t="s">
        <v>27</v>
      </c>
      <c r="Z1804" s="141"/>
      <c r="AA1804" s="141" t="s">
        <v>34</v>
      </c>
      <c r="AB1804" s="141"/>
      <c r="AC1804" s="139" t="s">
        <v>18057</v>
      </c>
      <c r="AD1804" s="380"/>
      <c r="AE1804" s="139" t="s">
        <v>4</v>
      </c>
      <c r="AF1804" s="139" t="s">
        <v>13073</v>
      </c>
      <c r="AG1804" s="139" t="s">
        <v>4</v>
      </c>
      <c r="AH1804" s="139" t="s">
        <v>1380</v>
      </c>
      <c r="AI1804" s="139" t="s">
        <v>4</v>
      </c>
      <c r="AJ1804" s="139"/>
      <c r="AK1804" s="139" t="s">
        <v>15678</v>
      </c>
      <c r="AL1804" s="139" t="s">
        <v>7</v>
      </c>
      <c r="AM1804" s="141"/>
      <c r="AN1804" s="141" t="s">
        <v>8</v>
      </c>
      <c r="AO1804" s="139"/>
      <c r="AP1804" s="139"/>
      <c r="AQ1804" s="139"/>
      <c r="AR1804" s="381"/>
      <c r="AS1804" s="139" t="s">
        <v>4075</v>
      </c>
      <c r="AT1804" s="141" t="s">
        <v>1404</v>
      </c>
      <c r="AU1804" s="141"/>
      <c r="AV1804" s="383"/>
      <c r="AW1804" s="385"/>
      <c r="AX1804" s="139"/>
      <c r="AY1804" t="s">
        <v>18935</v>
      </c>
      <c r="BA1804" s="381"/>
      <c r="BB1804" s="139" t="s">
        <v>1450</v>
      </c>
      <c r="BC1804" s="166"/>
      <c r="BD1804" s="166"/>
      <c r="BE1804" s="166"/>
      <c r="BF1804" s="166"/>
      <c r="BG1804" s="166"/>
      <c r="BH1804" s="308"/>
      <c r="BI1804" s="308"/>
      <c r="BJ1804" s="141" t="s">
        <v>26</v>
      </c>
      <c r="BK1804" s="141" t="s">
        <v>26</v>
      </c>
      <c r="BL1804" s="141"/>
      <c r="BM1804" s="141"/>
      <c r="BN1804" s="139" t="s">
        <v>4075</v>
      </c>
      <c r="BQ1804" s="141"/>
      <c r="BV1804" s="141"/>
      <c r="BX1804" s="141"/>
      <c r="BY1804" s="141"/>
      <c r="BZ1804" s="141"/>
      <c r="CA1804" s="141"/>
      <c r="CB1804" s="141"/>
      <c r="CC1804" s="141"/>
      <c r="CD1804" s="141"/>
      <c r="CE1804" s="141"/>
      <c r="CF1804" s="141"/>
      <c r="CG1804" s="141"/>
    </row>
    <row r="1805" spans="1:85" x14ac:dyDescent="0.35">
      <c r="A1805" s="155" t="s">
        <v>8201</v>
      </c>
      <c r="B1805" s="139" t="s">
        <v>4075</v>
      </c>
      <c r="C1805" s="18">
        <v>43255</v>
      </c>
      <c r="D1805" s="144">
        <v>0</v>
      </c>
      <c r="E1805" s="141" t="s">
        <v>1946</v>
      </c>
      <c r="F1805" s="141">
        <v>2</v>
      </c>
      <c r="G1805" s="141" t="s">
        <v>2004</v>
      </c>
      <c r="H1805" s="141">
        <v>2018</v>
      </c>
      <c r="I1805" s="18">
        <v>43255</v>
      </c>
      <c r="J1805" s="144">
        <v>0.5541666666666667</v>
      </c>
      <c r="K1805" s="378"/>
      <c r="L1805" s="139" t="s">
        <v>4075</v>
      </c>
      <c r="M1805" s="141" t="s">
        <v>28</v>
      </c>
      <c r="N1805" s="248"/>
      <c r="O1805" s="141" t="s">
        <v>26</v>
      </c>
      <c r="P1805" s="141" t="s">
        <v>26</v>
      </c>
      <c r="Q1805" s="141" t="s">
        <v>8202</v>
      </c>
      <c r="R1805" s="141" t="s">
        <v>8203</v>
      </c>
      <c r="S1805" s="141"/>
      <c r="T1805" s="141"/>
      <c r="U1805" s="141"/>
      <c r="V1805" s="141"/>
      <c r="W1805" s="139" t="s">
        <v>4075</v>
      </c>
      <c r="X1805" s="141" t="s">
        <v>25</v>
      </c>
      <c r="Y1805" s="141" t="s">
        <v>27</v>
      </c>
      <c r="Z1805" s="141"/>
      <c r="AA1805" s="141" t="s">
        <v>34</v>
      </c>
      <c r="AB1805" s="141"/>
      <c r="AC1805" s="139" t="s">
        <v>18050</v>
      </c>
      <c r="AD1805" s="380"/>
      <c r="AE1805" s="139" t="s">
        <v>107</v>
      </c>
      <c r="AF1805" s="139" t="s">
        <v>13076</v>
      </c>
      <c r="AG1805" s="139" t="s">
        <v>4130</v>
      </c>
      <c r="AH1805" s="139" t="s">
        <v>1380</v>
      </c>
      <c r="AI1805" s="139" t="s">
        <v>1518</v>
      </c>
      <c r="AJ1805" s="139"/>
      <c r="AK1805" s="139" t="s">
        <v>1518</v>
      </c>
      <c r="AL1805" s="139" t="s">
        <v>7</v>
      </c>
      <c r="AM1805" s="141"/>
      <c r="AN1805" s="141" t="s">
        <v>8</v>
      </c>
      <c r="AO1805" s="139"/>
      <c r="AP1805" s="139"/>
      <c r="AQ1805" s="139"/>
      <c r="AR1805" s="381"/>
      <c r="AS1805" s="139" t="s">
        <v>4075</v>
      </c>
      <c r="AT1805" s="141" t="s">
        <v>1404</v>
      </c>
      <c r="AU1805" s="141"/>
      <c r="AV1805" s="383"/>
      <c r="AW1805" s="385"/>
      <c r="AX1805" s="139"/>
      <c r="AY1805" t="s">
        <v>18477</v>
      </c>
      <c r="BA1805" s="381"/>
      <c r="BB1805" s="139" t="s">
        <v>17</v>
      </c>
      <c r="BC1805" s="166"/>
      <c r="BD1805" s="166"/>
      <c r="BE1805" s="166"/>
      <c r="BF1805" s="166"/>
      <c r="BG1805" s="166"/>
      <c r="BH1805" s="308"/>
      <c r="BI1805" s="308"/>
      <c r="BJ1805" s="141" t="s">
        <v>26</v>
      </c>
      <c r="BK1805" s="141" t="s">
        <v>26</v>
      </c>
      <c r="BL1805" s="141"/>
      <c r="BM1805" s="141"/>
      <c r="BN1805" s="139" t="s">
        <v>4075</v>
      </c>
      <c r="BQ1805" s="141"/>
      <c r="BV1805" s="141"/>
      <c r="BX1805" s="141"/>
      <c r="BY1805" s="141"/>
      <c r="BZ1805" s="141"/>
      <c r="CA1805" s="141"/>
      <c r="CB1805" s="141"/>
      <c r="CC1805" s="141"/>
      <c r="CD1805" s="141"/>
      <c r="CE1805" s="141"/>
      <c r="CF1805" s="141"/>
      <c r="CG1805" s="141"/>
    </row>
    <row r="1806" spans="1:85" x14ac:dyDescent="0.35">
      <c r="A1806" s="155" t="s">
        <v>8204</v>
      </c>
      <c r="B1806" s="139" t="s">
        <v>4075</v>
      </c>
      <c r="C1806" s="18">
        <v>43255</v>
      </c>
      <c r="D1806" s="144">
        <v>0</v>
      </c>
      <c r="E1806" s="141" t="s">
        <v>1946</v>
      </c>
      <c r="F1806" s="141">
        <v>2</v>
      </c>
      <c r="G1806" s="141" t="s">
        <v>2004</v>
      </c>
      <c r="H1806" s="141">
        <v>2018</v>
      </c>
      <c r="I1806" s="18">
        <v>43255</v>
      </c>
      <c r="J1806" s="144">
        <v>0.61458333333333337</v>
      </c>
      <c r="K1806" s="378"/>
      <c r="L1806" s="139" t="s">
        <v>4075</v>
      </c>
      <c r="M1806" s="141" t="s">
        <v>28</v>
      </c>
      <c r="N1806" s="248"/>
      <c r="O1806" s="141" t="s">
        <v>26</v>
      </c>
      <c r="P1806" s="141" t="s">
        <v>26</v>
      </c>
      <c r="Q1806" s="141" t="s">
        <v>8205</v>
      </c>
      <c r="R1806" s="141" t="s">
        <v>8206</v>
      </c>
      <c r="S1806" s="141"/>
      <c r="T1806" s="141"/>
      <c r="U1806" s="141"/>
      <c r="V1806" s="141"/>
      <c r="W1806" s="139" t="s">
        <v>4075</v>
      </c>
      <c r="X1806" s="141" t="s">
        <v>25</v>
      </c>
      <c r="Y1806" s="141" t="s">
        <v>27</v>
      </c>
      <c r="Z1806" s="141"/>
      <c r="AA1806" s="141" t="s">
        <v>34</v>
      </c>
      <c r="AB1806" s="141"/>
      <c r="AC1806" s="139" t="s">
        <v>18049</v>
      </c>
      <c r="AD1806" s="380"/>
      <c r="AE1806" s="139" t="s">
        <v>103</v>
      </c>
      <c r="AF1806" s="139" t="s">
        <v>13075</v>
      </c>
      <c r="AG1806" s="139" t="s">
        <v>103</v>
      </c>
      <c r="AH1806" s="139" t="s">
        <v>1380</v>
      </c>
      <c r="AI1806" s="139" t="s">
        <v>7340</v>
      </c>
      <c r="AJ1806" s="139"/>
      <c r="AK1806" s="139" t="s">
        <v>7340</v>
      </c>
      <c r="AL1806" s="139" t="s">
        <v>1408</v>
      </c>
      <c r="AM1806" s="141"/>
      <c r="AN1806" s="141" t="s">
        <v>8</v>
      </c>
      <c r="AO1806" s="139"/>
      <c r="AP1806" s="139"/>
      <c r="AQ1806" s="139"/>
      <c r="AR1806" s="381"/>
      <c r="AS1806" s="139" t="s">
        <v>4075</v>
      </c>
      <c r="AT1806" s="141" t="s">
        <v>1404</v>
      </c>
      <c r="AU1806" s="141"/>
      <c r="AV1806" s="383"/>
      <c r="AW1806" s="385"/>
      <c r="AX1806" s="139"/>
      <c r="AY1806" t="s">
        <v>18749</v>
      </c>
      <c r="BA1806" s="381"/>
      <c r="BB1806" s="139" t="s">
        <v>1444</v>
      </c>
      <c r="BC1806" s="166"/>
      <c r="BD1806" s="166"/>
      <c r="BE1806" s="166"/>
      <c r="BF1806" s="166"/>
      <c r="BG1806" s="166"/>
      <c r="BH1806" s="308"/>
      <c r="BI1806" s="308"/>
      <c r="BJ1806" s="141" t="s">
        <v>26</v>
      </c>
      <c r="BK1806" s="141" t="s">
        <v>26</v>
      </c>
      <c r="BL1806" s="141"/>
      <c r="BM1806" s="141"/>
      <c r="BN1806" s="139" t="s">
        <v>4075</v>
      </c>
      <c r="BQ1806" s="141"/>
      <c r="BV1806" s="141"/>
      <c r="BX1806" s="141"/>
      <c r="BY1806" s="141"/>
      <c r="BZ1806" s="141"/>
      <c r="CA1806" s="141"/>
      <c r="CB1806" s="141"/>
      <c r="CC1806" s="141"/>
      <c r="CD1806" s="141"/>
      <c r="CE1806" s="141"/>
      <c r="CF1806" s="141"/>
      <c r="CG1806" s="141"/>
    </row>
    <row r="1807" spans="1:85" x14ac:dyDescent="0.35">
      <c r="A1807" s="155" t="s">
        <v>8181</v>
      </c>
      <c r="B1807" s="139" t="s">
        <v>4075</v>
      </c>
      <c r="C1807" s="18">
        <v>43256</v>
      </c>
      <c r="D1807" s="144">
        <v>0</v>
      </c>
      <c r="E1807" s="141" t="s">
        <v>1946</v>
      </c>
      <c r="F1807" s="141">
        <v>2</v>
      </c>
      <c r="G1807" s="141" t="s">
        <v>2004</v>
      </c>
      <c r="H1807" s="141">
        <v>2018</v>
      </c>
      <c r="I1807" s="18">
        <v>43256</v>
      </c>
      <c r="J1807" s="144">
        <v>0.49027777777777776</v>
      </c>
      <c r="K1807" s="378"/>
      <c r="L1807" s="139" t="s">
        <v>4075</v>
      </c>
      <c r="M1807" s="141" t="s">
        <v>28</v>
      </c>
      <c r="N1807" s="248"/>
      <c r="O1807" s="141" t="s">
        <v>26</v>
      </c>
      <c r="P1807" s="141" t="s">
        <v>26</v>
      </c>
      <c r="Q1807" s="141" t="s">
        <v>8182</v>
      </c>
      <c r="R1807" s="141" t="s">
        <v>8183</v>
      </c>
      <c r="S1807" s="141"/>
      <c r="T1807" s="141"/>
      <c r="U1807" s="141"/>
      <c r="V1807" s="141"/>
      <c r="W1807" s="139" t="s">
        <v>4075</v>
      </c>
      <c r="X1807" s="141" t="s">
        <v>25</v>
      </c>
      <c r="Y1807" s="141" t="s">
        <v>27</v>
      </c>
      <c r="Z1807" s="141"/>
      <c r="AA1807" s="141" t="s">
        <v>34</v>
      </c>
      <c r="AB1807" s="141"/>
      <c r="AC1807" s="139" t="s">
        <v>18050</v>
      </c>
      <c r="AD1807" s="380"/>
      <c r="AE1807" s="139" t="s">
        <v>103</v>
      </c>
      <c r="AF1807" s="139" t="s">
        <v>13075</v>
      </c>
      <c r="AG1807" s="139" t="s">
        <v>103</v>
      </c>
      <c r="AH1807" s="139" t="s">
        <v>1380</v>
      </c>
      <c r="AI1807" s="139" t="s">
        <v>7340</v>
      </c>
      <c r="AJ1807" s="139"/>
      <c r="AK1807" s="139" t="s">
        <v>7340</v>
      </c>
      <c r="AL1807" s="139" t="s">
        <v>7</v>
      </c>
      <c r="AM1807" s="141"/>
      <c r="AN1807" s="141" t="s">
        <v>8</v>
      </c>
      <c r="AO1807" s="139"/>
      <c r="AP1807" s="139"/>
      <c r="AQ1807" s="139"/>
      <c r="AR1807" s="381"/>
      <c r="AS1807" s="139" t="s">
        <v>4075</v>
      </c>
      <c r="AT1807" s="141" t="s">
        <v>1404</v>
      </c>
      <c r="AU1807" s="141"/>
      <c r="AV1807" s="383"/>
      <c r="AW1807" s="385"/>
      <c r="AX1807" s="139"/>
      <c r="AY1807" t="s">
        <v>19040</v>
      </c>
      <c r="BA1807" s="381"/>
      <c r="BB1807" s="139" t="s">
        <v>17</v>
      </c>
      <c r="BC1807" s="166"/>
      <c r="BD1807" s="166"/>
      <c r="BE1807" s="166"/>
      <c r="BF1807" s="166"/>
      <c r="BG1807" s="166"/>
      <c r="BH1807" s="308"/>
      <c r="BI1807" s="308"/>
      <c r="BJ1807" s="141" t="s">
        <v>26</v>
      </c>
      <c r="BK1807" s="141" t="s">
        <v>26</v>
      </c>
      <c r="BL1807" s="141"/>
      <c r="BM1807" s="141"/>
      <c r="BN1807" s="139" t="s">
        <v>4075</v>
      </c>
      <c r="BQ1807" s="141"/>
      <c r="BV1807" s="141"/>
      <c r="BX1807" s="141"/>
      <c r="BY1807" s="141"/>
      <c r="BZ1807" s="141"/>
      <c r="CA1807" s="141"/>
      <c r="CB1807" s="141"/>
      <c r="CC1807" s="141"/>
      <c r="CD1807" s="141"/>
      <c r="CE1807" s="141"/>
      <c r="CF1807" s="141"/>
      <c r="CG1807" s="141"/>
    </row>
    <row r="1808" spans="1:85" x14ac:dyDescent="0.35">
      <c r="A1808" s="155" t="s">
        <v>8178</v>
      </c>
      <c r="B1808" s="139" t="s">
        <v>4075</v>
      </c>
      <c r="C1808" s="18">
        <v>43256</v>
      </c>
      <c r="D1808" s="144">
        <v>0</v>
      </c>
      <c r="E1808" s="141" t="s">
        <v>1946</v>
      </c>
      <c r="F1808" s="141">
        <v>2</v>
      </c>
      <c r="G1808" s="141" t="s">
        <v>2004</v>
      </c>
      <c r="H1808" s="141">
        <v>2018</v>
      </c>
      <c r="I1808" s="18">
        <v>43256</v>
      </c>
      <c r="J1808" s="144">
        <v>0.42569444444444443</v>
      </c>
      <c r="K1808" s="378"/>
      <c r="L1808" s="139" t="s">
        <v>4075</v>
      </c>
      <c r="M1808" s="141" t="s">
        <v>28</v>
      </c>
      <c r="N1808" s="248"/>
      <c r="O1808" s="141" t="s">
        <v>26</v>
      </c>
      <c r="P1808" s="141" t="s">
        <v>26</v>
      </c>
      <c r="Q1808" s="141" t="s">
        <v>8179</v>
      </c>
      <c r="R1808" s="141" t="s">
        <v>8180</v>
      </c>
      <c r="S1808" s="141"/>
      <c r="T1808" s="141"/>
      <c r="U1808" s="141"/>
      <c r="V1808" s="141"/>
      <c r="W1808" s="139" t="s">
        <v>4075</v>
      </c>
      <c r="X1808" s="141" t="s">
        <v>25</v>
      </c>
      <c r="Y1808" s="141" t="s">
        <v>27</v>
      </c>
      <c r="Z1808" s="141"/>
      <c r="AA1808" s="141" t="s">
        <v>34</v>
      </c>
      <c r="AB1808" s="141"/>
      <c r="AC1808" s="139" t="s">
        <v>18047</v>
      </c>
      <c r="AD1808" s="380"/>
      <c r="AE1808" s="139" t="s">
        <v>105</v>
      </c>
      <c r="AF1808" s="139" t="s">
        <v>13076</v>
      </c>
      <c r="AG1808" s="139" t="s">
        <v>1518</v>
      </c>
      <c r="AH1808" s="139" t="s">
        <v>1380</v>
      </c>
      <c r="AI1808" s="139" t="s">
        <v>1518</v>
      </c>
      <c r="AJ1808" s="139"/>
      <c r="AK1808" s="139" t="s">
        <v>1518</v>
      </c>
      <c r="AL1808" s="139" t="s">
        <v>46</v>
      </c>
      <c r="AM1808" s="141"/>
      <c r="AN1808" s="141" t="s">
        <v>8</v>
      </c>
      <c r="AO1808" s="139"/>
      <c r="AP1808" s="139"/>
      <c r="AQ1808" s="139"/>
      <c r="AR1808" s="381"/>
      <c r="AS1808" s="139" t="s">
        <v>4075</v>
      </c>
      <c r="AT1808" s="141" t="s">
        <v>43</v>
      </c>
      <c r="AU1808" s="141">
        <v>246</v>
      </c>
      <c r="AV1808" s="383"/>
      <c r="AW1808" s="385"/>
      <c r="AX1808" s="139"/>
      <c r="AY1808" t="s">
        <v>19010</v>
      </c>
      <c r="BA1808" s="381"/>
      <c r="BB1808" s="139" t="s">
        <v>1452</v>
      </c>
      <c r="BC1808" s="166"/>
      <c r="BD1808" s="166"/>
      <c r="BE1808" s="166"/>
      <c r="BF1808" s="166"/>
      <c r="BG1808" s="166"/>
      <c r="BH1808" s="308"/>
      <c r="BI1808" s="308"/>
      <c r="BJ1808" s="141" t="s">
        <v>26</v>
      </c>
      <c r="BK1808" s="141" t="s">
        <v>26</v>
      </c>
      <c r="BL1808" s="141"/>
      <c r="BM1808" s="141"/>
      <c r="BN1808" s="139" t="s">
        <v>4075</v>
      </c>
      <c r="BQ1808" s="141"/>
      <c r="BV1808" s="141"/>
      <c r="BX1808" s="141"/>
      <c r="BY1808" s="141"/>
      <c r="BZ1808" s="141"/>
      <c r="CA1808" s="141"/>
      <c r="CB1808" s="141"/>
      <c r="CC1808" s="141"/>
      <c r="CD1808" s="141"/>
      <c r="CE1808" s="141"/>
      <c r="CF1808" s="141"/>
      <c r="CG1808" s="141"/>
    </row>
    <row r="1809" spans="1:85" x14ac:dyDescent="0.35">
      <c r="A1809" s="155" t="s">
        <v>8184</v>
      </c>
      <c r="B1809" s="139" t="s">
        <v>4075</v>
      </c>
      <c r="C1809" s="18">
        <v>43256</v>
      </c>
      <c r="D1809" s="144">
        <v>0</v>
      </c>
      <c r="E1809" s="141" t="s">
        <v>1946</v>
      </c>
      <c r="F1809" s="141">
        <v>2</v>
      </c>
      <c r="G1809" s="141" t="s">
        <v>2004</v>
      </c>
      <c r="H1809" s="141">
        <v>2018</v>
      </c>
      <c r="I1809" s="18">
        <v>43256</v>
      </c>
      <c r="J1809" s="144">
        <v>0.57291666666666663</v>
      </c>
      <c r="K1809" s="378"/>
      <c r="L1809" s="139" t="s">
        <v>4075</v>
      </c>
      <c r="M1809" s="141" t="s">
        <v>7343</v>
      </c>
      <c r="N1809" s="248"/>
      <c r="O1809" s="141" t="s">
        <v>26</v>
      </c>
      <c r="P1809" s="141" t="s">
        <v>26</v>
      </c>
      <c r="Q1809" s="141" t="s">
        <v>8185</v>
      </c>
      <c r="R1809" s="141" t="s">
        <v>8186</v>
      </c>
      <c r="S1809" s="141"/>
      <c r="T1809" s="141"/>
      <c r="U1809" s="141"/>
      <c r="V1809" s="141"/>
      <c r="W1809" s="139" t="s">
        <v>4075</v>
      </c>
      <c r="X1809" s="141" t="s">
        <v>25</v>
      </c>
      <c r="Y1809" s="141" t="s">
        <v>27</v>
      </c>
      <c r="Z1809" s="141"/>
      <c r="AA1809" s="141" t="s">
        <v>34</v>
      </c>
      <c r="AB1809" s="141"/>
      <c r="AC1809" s="139" t="s">
        <v>6</v>
      </c>
      <c r="AD1809" s="380"/>
      <c r="AE1809" s="139" t="s">
        <v>4</v>
      </c>
      <c r="AF1809" s="139" t="s">
        <v>13073</v>
      </c>
      <c r="AG1809" s="139" t="s">
        <v>4</v>
      </c>
      <c r="AH1809" s="139" t="s">
        <v>1380</v>
      </c>
      <c r="AI1809" s="139" t="s">
        <v>4</v>
      </c>
      <c r="AJ1809" s="139"/>
      <c r="AK1809" s="139" t="s">
        <v>15678</v>
      </c>
      <c r="AL1809" s="139" t="s">
        <v>7</v>
      </c>
      <c r="AM1809" s="141"/>
      <c r="AN1809" s="141" t="s">
        <v>8</v>
      </c>
      <c r="AO1809" s="139"/>
      <c r="AP1809" s="139"/>
      <c r="AQ1809" s="139"/>
      <c r="AR1809" s="381"/>
      <c r="AS1809" s="139" t="s">
        <v>4075</v>
      </c>
      <c r="AT1809" s="141" t="s">
        <v>44</v>
      </c>
      <c r="AU1809" s="141">
        <v>180</v>
      </c>
      <c r="AV1809" s="383"/>
      <c r="AW1809" s="385"/>
      <c r="AX1809" s="139"/>
      <c r="AY1809" t="s">
        <v>18454</v>
      </c>
      <c r="BA1809" s="381"/>
      <c r="BB1809" s="139" t="s">
        <v>1446</v>
      </c>
      <c r="BC1809" s="166"/>
      <c r="BD1809" s="166"/>
      <c r="BE1809" s="166"/>
      <c r="BF1809" s="166"/>
      <c r="BG1809" s="166"/>
      <c r="BH1809" s="308"/>
      <c r="BI1809" s="308"/>
      <c r="BJ1809" s="141" t="s">
        <v>26</v>
      </c>
      <c r="BK1809" s="141" t="s">
        <v>26</v>
      </c>
      <c r="BL1809" s="141"/>
      <c r="BM1809" s="141"/>
      <c r="BN1809" s="139" t="s">
        <v>4075</v>
      </c>
      <c r="BQ1809" s="141" t="s">
        <v>15935</v>
      </c>
      <c r="BR1809" s="135" t="s">
        <v>15680</v>
      </c>
      <c r="BT1809" s="135" t="s">
        <v>15365</v>
      </c>
      <c r="BU1809" s="135" t="s">
        <v>13270</v>
      </c>
      <c r="BV1809" s="141" t="s">
        <v>13269</v>
      </c>
      <c r="BW1809" s="135" t="s">
        <v>3829</v>
      </c>
      <c r="BX1809" s="141" t="s">
        <v>15689</v>
      </c>
      <c r="BY1809" s="141" t="s">
        <v>15689</v>
      </c>
      <c r="BZ1809" s="141" t="s">
        <v>26</v>
      </c>
      <c r="CA1809" s="141" t="s">
        <v>1848</v>
      </c>
      <c r="CB1809" s="141"/>
      <c r="CC1809" s="141" t="s">
        <v>15686</v>
      </c>
      <c r="CD1809" s="141" t="s">
        <v>15687</v>
      </c>
      <c r="CE1809" s="141" t="s">
        <v>15450</v>
      </c>
      <c r="CF1809" s="141" t="s">
        <v>15454</v>
      </c>
      <c r="CG1809" s="141"/>
    </row>
    <row r="1810" spans="1:85" x14ac:dyDescent="0.35">
      <c r="A1810" s="155" t="s">
        <v>8190</v>
      </c>
      <c r="B1810" s="139" t="s">
        <v>4075</v>
      </c>
      <c r="C1810" s="18">
        <v>43256</v>
      </c>
      <c r="D1810" s="144">
        <v>0</v>
      </c>
      <c r="E1810" s="141" t="s">
        <v>1946</v>
      </c>
      <c r="F1810" s="141">
        <v>2</v>
      </c>
      <c r="G1810" s="141" t="s">
        <v>2004</v>
      </c>
      <c r="H1810" s="141">
        <v>2018</v>
      </c>
      <c r="I1810" s="18">
        <v>43256</v>
      </c>
      <c r="J1810" s="144">
        <v>0.79861111111111116</v>
      </c>
      <c r="K1810" s="378"/>
      <c r="L1810" s="139" t="s">
        <v>4075</v>
      </c>
      <c r="M1810" s="141" t="s">
        <v>28</v>
      </c>
      <c r="N1810" s="248"/>
      <c r="O1810" s="141" t="s">
        <v>26</v>
      </c>
      <c r="P1810" s="141" t="s">
        <v>26</v>
      </c>
      <c r="Q1810" s="141" t="s">
        <v>8191</v>
      </c>
      <c r="R1810" s="141" t="s">
        <v>8192</v>
      </c>
      <c r="S1810" s="141"/>
      <c r="T1810" s="141"/>
      <c r="U1810" s="141"/>
      <c r="V1810" s="141"/>
      <c r="W1810" s="139" t="s">
        <v>4075</v>
      </c>
      <c r="X1810" s="141" t="s">
        <v>25</v>
      </c>
      <c r="Y1810" s="141" t="s">
        <v>27</v>
      </c>
      <c r="Z1810" s="141"/>
      <c r="AA1810" s="141" t="s">
        <v>34</v>
      </c>
      <c r="AB1810" s="141"/>
      <c r="AC1810" s="139" t="s">
        <v>18047</v>
      </c>
      <c r="AD1810" s="380"/>
      <c r="AE1810" s="139" t="s">
        <v>103</v>
      </c>
      <c r="AF1810" s="139" t="s">
        <v>13079</v>
      </c>
      <c r="AG1810" s="139" t="s">
        <v>103</v>
      </c>
      <c r="AH1810" s="139" t="s">
        <v>1380</v>
      </c>
      <c r="AI1810" s="139" t="s">
        <v>103</v>
      </c>
      <c r="AJ1810" s="139"/>
      <c r="AK1810" s="139" t="s">
        <v>103</v>
      </c>
      <c r="AL1810" s="139" t="s">
        <v>7</v>
      </c>
      <c r="AM1810" s="141"/>
      <c r="AN1810" s="141" t="s">
        <v>8</v>
      </c>
      <c r="AO1810" s="139"/>
      <c r="AP1810" s="139"/>
      <c r="AQ1810" s="139"/>
      <c r="AR1810" s="381"/>
      <c r="AS1810" s="139" t="s">
        <v>4075</v>
      </c>
      <c r="AT1810" s="141" t="s">
        <v>1404</v>
      </c>
      <c r="AU1810" s="141"/>
      <c r="AV1810" s="383"/>
      <c r="AW1810" s="385"/>
      <c r="AX1810" s="139"/>
      <c r="AY1810" t="s">
        <v>19154</v>
      </c>
      <c r="BA1810" s="381"/>
      <c r="BB1810" s="139" t="s">
        <v>1444</v>
      </c>
      <c r="BC1810" s="166"/>
      <c r="BD1810" s="166"/>
      <c r="BE1810" s="166"/>
      <c r="BF1810" s="166"/>
      <c r="BG1810" s="166"/>
      <c r="BH1810" s="308"/>
      <c r="BI1810" s="308"/>
      <c r="BJ1810" s="141" t="s">
        <v>26</v>
      </c>
      <c r="BK1810" s="141" t="s">
        <v>26</v>
      </c>
      <c r="BL1810" s="141"/>
      <c r="BM1810" s="141"/>
      <c r="BN1810" s="139" t="s">
        <v>4075</v>
      </c>
      <c r="BQ1810" s="141"/>
      <c r="BV1810" s="141"/>
      <c r="BX1810" s="141"/>
      <c r="BY1810" s="141"/>
      <c r="BZ1810" s="141"/>
      <c r="CA1810" s="141"/>
      <c r="CB1810" s="141"/>
      <c r="CC1810" s="141"/>
      <c r="CD1810" s="141"/>
      <c r="CE1810" s="141"/>
      <c r="CF1810" s="141"/>
      <c r="CG1810" s="141"/>
    </row>
    <row r="1811" spans="1:85" x14ac:dyDescent="0.35">
      <c r="A1811" s="155" t="s">
        <v>8187</v>
      </c>
      <c r="B1811" s="139" t="s">
        <v>4075</v>
      </c>
      <c r="C1811" s="18">
        <v>43256</v>
      </c>
      <c r="D1811" s="144">
        <v>0</v>
      </c>
      <c r="E1811" s="141" t="s">
        <v>1946</v>
      </c>
      <c r="F1811" s="141">
        <v>2</v>
      </c>
      <c r="G1811" s="141" t="s">
        <v>2004</v>
      </c>
      <c r="H1811" s="141">
        <v>2018</v>
      </c>
      <c r="I1811" s="18">
        <v>43256</v>
      </c>
      <c r="J1811" s="144">
        <v>0.69861111111111107</v>
      </c>
      <c r="K1811" s="378"/>
      <c r="L1811" s="139" t="s">
        <v>4075</v>
      </c>
      <c r="M1811" s="141" t="s">
        <v>28</v>
      </c>
      <c r="N1811" s="248"/>
      <c r="O1811" s="141" t="s">
        <v>26</v>
      </c>
      <c r="P1811" s="141" t="s">
        <v>26</v>
      </c>
      <c r="Q1811" s="141" t="s">
        <v>8188</v>
      </c>
      <c r="R1811" s="141" t="s">
        <v>8189</v>
      </c>
      <c r="S1811" s="141"/>
      <c r="T1811" s="141"/>
      <c r="U1811" s="141"/>
      <c r="V1811" s="141"/>
      <c r="W1811" s="139" t="s">
        <v>4075</v>
      </c>
      <c r="X1811" s="141" t="s">
        <v>25</v>
      </c>
      <c r="Y1811" s="141" t="s">
        <v>27</v>
      </c>
      <c r="Z1811" s="141"/>
      <c r="AA1811" s="141" t="s">
        <v>34</v>
      </c>
      <c r="AB1811" s="141"/>
      <c r="AC1811" s="139" t="s">
        <v>18047</v>
      </c>
      <c r="AD1811" s="380"/>
      <c r="AE1811" s="139" t="s">
        <v>103</v>
      </c>
      <c r="AF1811" s="139" t="s">
        <v>13069</v>
      </c>
      <c r="AG1811" s="139" t="s">
        <v>103</v>
      </c>
      <c r="AH1811" s="139" t="s">
        <v>1380</v>
      </c>
      <c r="AI1811" s="139" t="s">
        <v>7399</v>
      </c>
      <c r="AJ1811" s="139"/>
      <c r="AK1811" s="139" t="s">
        <v>7399</v>
      </c>
      <c r="AL1811" s="139" t="s">
        <v>7</v>
      </c>
      <c r="AM1811" s="141"/>
      <c r="AN1811" s="141" t="s">
        <v>8</v>
      </c>
      <c r="AO1811" s="139"/>
      <c r="AP1811" s="139"/>
      <c r="AQ1811" s="139"/>
      <c r="AR1811" s="381"/>
      <c r="AS1811" s="139" t="s">
        <v>4075</v>
      </c>
      <c r="AT1811" s="141" t="s">
        <v>43</v>
      </c>
      <c r="AU1811" s="141">
        <v>340</v>
      </c>
      <c r="AV1811" s="383"/>
      <c r="AW1811" s="385"/>
      <c r="AX1811" s="139"/>
      <c r="AY1811" t="s">
        <v>18508</v>
      </c>
      <c r="BA1811" s="381"/>
      <c r="BB1811" s="139" t="s">
        <v>17</v>
      </c>
      <c r="BC1811" s="166"/>
      <c r="BD1811" s="166"/>
      <c r="BE1811" s="166"/>
      <c r="BF1811" s="166"/>
      <c r="BG1811" s="166"/>
      <c r="BH1811" s="308"/>
      <c r="BI1811" s="308"/>
      <c r="BJ1811" s="141" t="s">
        <v>26</v>
      </c>
      <c r="BK1811" s="141" t="s">
        <v>26</v>
      </c>
      <c r="BL1811" s="141"/>
      <c r="BM1811" s="141"/>
      <c r="BN1811" s="139" t="s">
        <v>4075</v>
      </c>
      <c r="BQ1811" s="141"/>
      <c r="BV1811" s="141"/>
      <c r="BX1811" s="141"/>
      <c r="BY1811" s="141"/>
      <c r="BZ1811" s="141"/>
      <c r="CA1811" s="141"/>
      <c r="CB1811" s="141"/>
      <c r="CC1811" s="141"/>
      <c r="CD1811" s="141"/>
      <c r="CE1811" s="141"/>
      <c r="CF1811" s="141"/>
      <c r="CG1811" s="141"/>
    </row>
    <row r="1812" spans="1:85" x14ac:dyDescent="0.35">
      <c r="A1812" s="155" t="s">
        <v>8165</v>
      </c>
      <c r="B1812" s="139" t="s">
        <v>4075</v>
      </c>
      <c r="C1812" s="18">
        <v>43257</v>
      </c>
      <c r="D1812" s="144">
        <v>0</v>
      </c>
      <c r="E1812" s="141" t="s">
        <v>1946</v>
      </c>
      <c r="F1812" s="141">
        <v>2</v>
      </c>
      <c r="G1812" s="141" t="s">
        <v>2004</v>
      </c>
      <c r="H1812" s="141">
        <v>2018</v>
      </c>
      <c r="I1812" s="18">
        <v>43257</v>
      </c>
      <c r="J1812" s="144">
        <v>0.625</v>
      </c>
      <c r="K1812" s="378"/>
      <c r="L1812" s="139" t="s">
        <v>4075</v>
      </c>
      <c r="M1812" s="141" t="s">
        <v>28</v>
      </c>
      <c r="N1812" s="248"/>
      <c r="O1812" s="141" t="s">
        <v>26</v>
      </c>
      <c r="P1812" s="141" t="s">
        <v>26</v>
      </c>
      <c r="Q1812" s="141" t="s">
        <v>8166</v>
      </c>
      <c r="R1812" s="141" t="s">
        <v>8167</v>
      </c>
      <c r="S1812" s="141"/>
      <c r="T1812" s="141"/>
      <c r="U1812" s="141"/>
      <c r="V1812" s="141" t="s">
        <v>8168</v>
      </c>
      <c r="W1812" s="139" t="s">
        <v>4075</v>
      </c>
      <c r="X1812" s="141" t="s">
        <v>25</v>
      </c>
      <c r="Y1812" s="141" t="s">
        <v>27</v>
      </c>
      <c r="Z1812" s="141"/>
      <c r="AA1812" s="141" t="s">
        <v>34</v>
      </c>
      <c r="AB1812" s="141"/>
      <c r="AC1812" s="139" t="s">
        <v>18050</v>
      </c>
      <c r="AD1812" s="380"/>
      <c r="AE1812" s="139" t="s">
        <v>102</v>
      </c>
      <c r="AF1812" s="139" t="s">
        <v>13068</v>
      </c>
      <c r="AG1812" s="139" t="s">
        <v>102</v>
      </c>
      <c r="AH1812" s="139" t="s">
        <v>1378</v>
      </c>
      <c r="AI1812" s="139" t="s">
        <v>7</v>
      </c>
      <c r="AJ1812" s="139" t="s">
        <v>7</v>
      </c>
      <c r="AK1812" s="139"/>
      <c r="AL1812" s="139"/>
      <c r="AM1812" s="141"/>
      <c r="AN1812" s="141" t="s">
        <v>8</v>
      </c>
      <c r="AO1812" s="139"/>
      <c r="AP1812" s="139" t="s">
        <v>1563</v>
      </c>
      <c r="AQ1812" s="139"/>
      <c r="AR1812" s="381"/>
      <c r="AS1812" s="139" t="s">
        <v>4075</v>
      </c>
      <c r="AT1812" s="141" t="s">
        <v>1404</v>
      </c>
      <c r="AU1812" s="141"/>
      <c r="AV1812" s="383"/>
      <c r="AW1812" s="385"/>
      <c r="AX1812" s="139"/>
      <c r="BA1812" s="381"/>
      <c r="BB1812" s="139" t="s">
        <v>1444</v>
      </c>
      <c r="BC1812" s="166"/>
      <c r="BD1812" s="166"/>
      <c r="BE1812" s="166"/>
      <c r="BF1812" s="166"/>
      <c r="BG1812" s="166"/>
      <c r="BH1812" s="308"/>
      <c r="BI1812" s="308"/>
      <c r="BJ1812" s="141" t="s">
        <v>26</v>
      </c>
      <c r="BK1812" s="141" t="s">
        <v>26</v>
      </c>
      <c r="BL1812" s="141"/>
      <c r="BM1812" s="141"/>
      <c r="BN1812" s="139" t="s">
        <v>4075</v>
      </c>
      <c r="BQ1812" s="141"/>
      <c r="BV1812" s="141"/>
      <c r="BX1812" s="141"/>
      <c r="BY1812" s="141"/>
      <c r="BZ1812" s="141"/>
      <c r="CA1812" s="141"/>
      <c r="CB1812" s="141"/>
      <c r="CC1812" s="141"/>
      <c r="CD1812" s="141"/>
      <c r="CE1812" s="141"/>
      <c r="CF1812" s="141"/>
      <c r="CG1812" s="141"/>
    </row>
    <row r="1813" spans="1:85" x14ac:dyDescent="0.35">
      <c r="A1813" s="155" t="s">
        <v>8162</v>
      </c>
      <c r="B1813" s="139" t="s">
        <v>4075</v>
      </c>
      <c r="C1813" s="18">
        <v>43257</v>
      </c>
      <c r="D1813" s="144">
        <v>0</v>
      </c>
      <c r="E1813" s="141" t="s">
        <v>1946</v>
      </c>
      <c r="F1813" s="141">
        <v>2</v>
      </c>
      <c r="G1813" s="141" t="s">
        <v>2004</v>
      </c>
      <c r="H1813" s="141">
        <v>2018</v>
      </c>
      <c r="I1813" s="18">
        <v>43257</v>
      </c>
      <c r="J1813" s="144">
        <v>0.46319444444444446</v>
      </c>
      <c r="K1813" s="378"/>
      <c r="L1813" s="139" t="s">
        <v>4075</v>
      </c>
      <c r="M1813" s="141" t="s">
        <v>7343</v>
      </c>
      <c r="N1813" s="248"/>
      <c r="O1813" s="141" t="s">
        <v>26</v>
      </c>
      <c r="P1813" s="141" t="s">
        <v>26</v>
      </c>
      <c r="Q1813" s="141" t="s">
        <v>8163</v>
      </c>
      <c r="R1813" s="141" t="s">
        <v>8164</v>
      </c>
      <c r="S1813" s="141"/>
      <c r="T1813" s="141"/>
      <c r="U1813" s="141"/>
      <c r="V1813" s="141"/>
      <c r="W1813" s="139" t="s">
        <v>4075</v>
      </c>
      <c r="X1813" s="141" t="s">
        <v>25</v>
      </c>
      <c r="Y1813" s="141" t="s">
        <v>27</v>
      </c>
      <c r="Z1813" s="141"/>
      <c r="AA1813" s="141" t="s">
        <v>34</v>
      </c>
      <c r="AB1813" s="141"/>
      <c r="AC1813" s="139" t="s">
        <v>6</v>
      </c>
      <c r="AD1813" s="380"/>
      <c r="AE1813" s="139" t="s">
        <v>103</v>
      </c>
      <c r="AF1813" s="139" t="s">
        <v>13079</v>
      </c>
      <c r="AG1813" s="139" t="s">
        <v>103</v>
      </c>
      <c r="AH1813" s="139" t="s">
        <v>1380</v>
      </c>
      <c r="AI1813" s="139" t="s">
        <v>103</v>
      </c>
      <c r="AJ1813" s="139"/>
      <c r="AK1813" s="139" t="s">
        <v>103</v>
      </c>
      <c r="AL1813" s="139" t="s">
        <v>7</v>
      </c>
      <c r="AM1813" s="141"/>
      <c r="AN1813" s="141" t="s">
        <v>8</v>
      </c>
      <c r="AO1813" s="139"/>
      <c r="AP1813" s="139"/>
      <c r="AQ1813" s="139"/>
      <c r="AR1813" s="381"/>
      <c r="AS1813" s="139" t="s">
        <v>4075</v>
      </c>
      <c r="AT1813" s="141" t="s">
        <v>1404</v>
      </c>
      <c r="AU1813" s="141"/>
      <c r="AV1813" s="383"/>
      <c r="AW1813" s="385"/>
      <c r="AX1813" s="139"/>
      <c r="AY1813" t="s">
        <v>18567</v>
      </c>
      <c r="BA1813" s="381"/>
      <c r="BB1813" s="139" t="s">
        <v>1452</v>
      </c>
      <c r="BC1813" s="166"/>
      <c r="BD1813" s="166"/>
      <c r="BE1813" s="166"/>
      <c r="BF1813" s="166"/>
      <c r="BG1813" s="166"/>
      <c r="BH1813" s="308"/>
      <c r="BI1813" s="308"/>
      <c r="BJ1813" s="141" t="s">
        <v>26</v>
      </c>
      <c r="BK1813" s="141" t="s">
        <v>26</v>
      </c>
      <c r="BL1813" s="141"/>
      <c r="BM1813" s="141"/>
      <c r="BN1813" s="139" t="s">
        <v>4075</v>
      </c>
      <c r="BQ1813" s="141"/>
      <c r="BV1813" s="141"/>
      <c r="BX1813" s="141"/>
      <c r="BY1813" s="141"/>
      <c r="BZ1813" s="141"/>
      <c r="CA1813" s="141"/>
      <c r="CB1813" s="141"/>
      <c r="CC1813" s="141"/>
      <c r="CD1813" s="141"/>
      <c r="CE1813" s="141"/>
      <c r="CF1813" s="141"/>
      <c r="CG1813" s="141"/>
    </row>
    <row r="1814" spans="1:85" x14ac:dyDescent="0.35">
      <c r="A1814" s="155" t="s">
        <v>8158</v>
      </c>
      <c r="B1814" s="139" t="s">
        <v>4075</v>
      </c>
      <c r="C1814" s="18">
        <v>43257</v>
      </c>
      <c r="D1814" s="144">
        <v>0</v>
      </c>
      <c r="E1814" s="141" t="s">
        <v>1946</v>
      </c>
      <c r="F1814" s="141">
        <v>2</v>
      </c>
      <c r="G1814" s="141" t="s">
        <v>2004</v>
      </c>
      <c r="H1814" s="141">
        <v>2018</v>
      </c>
      <c r="I1814" s="18">
        <v>43257</v>
      </c>
      <c r="J1814" s="144">
        <v>0.31666666666666665</v>
      </c>
      <c r="K1814" s="378"/>
      <c r="L1814" s="139" t="s">
        <v>4075</v>
      </c>
      <c r="M1814" s="141" t="s">
        <v>28</v>
      </c>
      <c r="N1814" s="248"/>
      <c r="O1814" s="141" t="s">
        <v>26</v>
      </c>
      <c r="P1814" s="141" t="s">
        <v>26</v>
      </c>
      <c r="Q1814" s="141" t="s">
        <v>8159</v>
      </c>
      <c r="R1814" s="141" t="s">
        <v>8160</v>
      </c>
      <c r="S1814" s="141"/>
      <c r="T1814" s="141"/>
      <c r="U1814" s="141"/>
      <c r="V1814" s="141"/>
      <c r="W1814" s="139" t="s">
        <v>4075</v>
      </c>
      <c r="X1814" s="141" t="s">
        <v>25</v>
      </c>
      <c r="Y1814" s="141" t="s">
        <v>27</v>
      </c>
      <c r="Z1814" s="141"/>
      <c r="AA1814" s="141" t="s">
        <v>34</v>
      </c>
      <c r="AB1814" s="141"/>
      <c r="AC1814" s="139" t="s">
        <v>18047</v>
      </c>
      <c r="AD1814" s="380"/>
      <c r="AE1814" s="139" t="s">
        <v>103</v>
      </c>
      <c r="AF1814" s="139" t="s">
        <v>13075</v>
      </c>
      <c r="AG1814" s="139" t="s">
        <v>103</v>
      </c>
      <c r="AH1814" s="139" t="s">
        <v>1380</v>
      </c>
      <c r="AI1814" s="139" t="s">
        <v>7340</v>
      </c>
      <c r="AJ1814" s="139"/>
      <c r="AK1814" s="139" t="s">
        <v>7340</v>
      </c>
      <c r="AL1814" s="139" t="s">
        <v>1408</v>
      </c>
      <c r="AM1814" s="141"/>
      <c r="AN1814" s="141" t="s">
        <v>8</v>
      </c>
      <c r="AO1814" s="139"/>
      <c r="AP1814" s="139"/>
      <c r="AQ1814" s="139"/>
      <c r="AR1814" s="381"/>
      <c r="AS1814" s="139" t="s">
        <v>4075</v>
      </c>
      <c r="AT1814" s="141" t="s">
        <v>1404</v>
      </c>
      <c r="AU1814" s="141"/>
      <c r="AV1814" s="383"/>
      <c r="AW1814" s="385"/>
      <c r="AX1814" s="139"/>
      <c r="AY1814" t="s">
        <v>19155</v>
      </c>
      <c r="BA1814" s="381"/>
      <c r="BB1814" s="139" t="s">
        <v>1444</v>
      </c>
      <c r="BC1814" s="166"/>
      <c r="BD1814" s="166"/>
      <c r="BE1814" s="166"/>
      <c r="BF1814" s="166"/>
      <c r="BG1814" s="166"/>
      <c r="BH1814" s="308"/>
      <c r="BI1814" s="308"/>
      <c r="BJ1814" s="141" t="s">
        <v>26</v>
      </c>
      <c r="BK1814" s="141" t="s">
        <v>26</v>
      </c>
      <c r="BL1814" s="141"/>
      <c r="BM1814" s="141"/>
      <c r="BN1814" s="139" t="s">
        <v>4075</v>
      </c>
      <c r="BQ1814" s="141"/>
      <c r="BV1814" s="141"/>
      <c r="BX1814" s="141"/>
      <c r="BY1814" s="141"/>
      <c r="BZ1814" s="141"/>
      <c r="CA1814" s="141"/>
      <c r="CB1814" s="141"/>
      <c r="CC1814" s="141"/>
      <c r="CD1814" s="141"/>
      <c r="CE1814" s="141"/>
      <c r="CF1814" s="141"/>
      <c r="CG1814" s="141"/>
    </row>
    <row r="1815" spans="1:85" x14ac:dyDescent="0.35">
      <c r="A1815" s="155" t="s">
        <v>8169</v>
      </c>
      <c r="B1815" s="139" t="s">
        <v>4075</v>
      </c>
      <c r="C1815" s="18">
        <v>43257</v>
      </c>
      <c r="D1815" s="144">
        <v>0</v>
      </c>
      <c r="E1815" s="141" t="s">
        <v>1946</v>
      </c>
      <c r="F1815" s="141">
        <v>2</v>
      </c>
      <c r="G1815" s="141" t="s">
        <v>2004</v>
      </c>
      <c r="H1815" s="141">
        <v>2018</v>
      </c>
      <c r="I1815" s="18"/>
      <c r="J1815" s="144"/>
      <c r="K1815" s="378"/>
      <c r="L1815" s="139" t="s">
        <v>4075</v>
      </c>
      <c r="M1815" s="141" t="s">
        <v>28</v>
      </c>
      <c r="N1815" s="248"/>
      <c r="O1815" s="141" t="s">
        <v>26</v>
      </c>
      <c r="P1815" s="141" t="s">
        <v>26</v>
      </c>
      <c r="Q1815" s="141" t="s">
        <v>8170</v>
      </c>
      <c r="R1815" s="141"/>
      <c r="S1815" s="141"/>
      <c r="T1815" s="141"/>
      <c r="U1815" s="141"/>
      <c r="V1815" s="141"/>
      <c r="W1815" s="139" t="s">
        <v>4075</v>
      </c>
      <c r="X1815" s="141" t="s">
        <v>25</v>
      </c>
      <c r="Y1815" s="141" t="s">
        <v>27</v>
      </c>
      <c r="Z1815" s="141"/>
      <c r="AA1815" s="141" t="s">
        <v>34</v>
      </c>
      <c r="AB1815" s="141"/>
      <c r="AC1815" s="139" t="s">
        <v>18047</v>
      </c>
      <c r="AD1815" s="380"/>
      <c r="AE1815" s="139" t="s">
        <v>4</v>
      </c>
      <c r="AF1815" s="139" t="s">
        <v>13073</v>
      </c>
      <c r="AG1815" s="139" t="s">
        <v>4</v>
      </c>
      <c r="AH1815" s="139" t="s">
        <v>1380</v>
      </c>
      <c r="AI1815" s="139" t="s">
        <v>4</v>
      </c>
      <c r="AJ1815" s="139"/>
      <c r="AK1815" s="139" t="s">
        <v>15678</v>
      </c>
      <c r="AL1815" s="139" t="s">
        <v>1423</v>
      </c>
      <c r="AM1815" s="141"/>
      <c r="AN1815" s="141"/>
      <c r="AO1815" s="139"/>
      <c r="AP1815" s="139"/>
      <c r="AQ1815" s="139"/>
      <c r="AR1815" s="381"/>
      <c r="AS1815" s="139" t="s">
        <v>4075</v>
      </c>
      <c r="AT1815" s="141" t="s">
        <v>1404</v>
      </c>
      <c r="AU1815" s="141"/>
      <c r="AV1815" s="383"/>
      <c r="AW1815" s="385"/>
      <c r="AX1815" s="139"/>
      <c r="AY1815" t="s">
        <v>19111</v>
      </c>
      <c r="BA1815" s="381"/>
      <c r="BB1815" s="139" t="s">
        <v>1444</v>
      </c>
      <c r="BC1815" s="166"/>
      <c r="BD1815" s="166"/>
      <c r="BE1815" s="166"/>
      <c r="BF1815" s="166"/>
      <c r="BG1815" s="166"/>
      <c r="BH1815" s="308"/>
      <c r="BI1815" s="308"/>
      <c r="BJ1815" s="141" t="s">
        <v>26</v>
      </c>
      <c r="BK1815" s="141" t="s">
        <v>26</v>
      </c>
      <c r="BL1815" s="141"/>
      <c r="BM1815" s="141"/>
      <c r="BN1815" s="139" t="s">
        <v>4075</v>
      </c>
      <c r="BQ1815" s="141"/>
      <c r="BV1815" s="141"/>
      <c r="BX1815" s="141"/>
      <c r="BY1815" s="141"/>
      <c r="BZ1815" s="141"/>
      <c r="CA1815" s="141"/>
      <c r="CB1815" s="141"/>
      <c r="CC1815" s="141"/>
      <c r="CD1815" s="141"/>
      <c r="CE1815" s="141"/>
      <c r="CF1815" s="141"/>
      <c r="CG1815" s="141"/>
    </row>
    <row r="1816" spans="1:85" x14ac:dyDescent="0.35">
      <c r="A1816" s="155" t="s">
        <v>8177</v>
      </c>
      <c r="B1816" s="139" t="s">
        <v>4075</v>
      </c>
      <c r="C1816" s="18">
        <v>43257</v>
      </c>
      <c r="D1816" s="144">
        <v>0</v>
      </c>
      <c r="E1816" s="141" t="s">
        <v>1946</v>
      </c>
      <c r="F1816" s="141">
        <v>2</v>
      </c>
      <c r="G1816" s="141" t="s">
        <v>2004</v>
      </c>
      <c r="H1816" s="141">
        <v>2018</v>
      </c>
      <c r="I1816" s="18"/>
      <c r="J1816" s="144"/>
      <c r="K1816" s="378"/>
      <c r="L1816" s="139" t="s">
        <v>4075</v>
      </c>
      <c r="M1816" s="141" t="s">
        <v>28</v>
      </c>
      <c r="N1816" s="248"/>
      <c r="O1816" s="141" t="s">
        <v>26</v>
      </c>
      <c r="P1816" s="141" t="s">
        <v>26</v>
      </c>
      <c r="Q1816" s="141"/>
      <c r="R1816" s="141"/>
      <c r="S1816" s="141"/>
      <c r="T1816" s="141"/>
      <c r="U1816" s="141"/>
      <c r="V1816" s="141"/>
      <c r="W1816" s="139" t="s">
        <v>4075</v>
      </c>
      <c r="X1816" s="141" t="s">
        <v>25</v>
      </c>
      <c r="Y1816" s="141" t="s">
        <v>27</v>
      </c>
      <c r="Z1816" s="141"/>
      <c r="AA1816" s="141" t="s">
        <v>34</v>
      </c>
      <c r="AB1816" s="141"/>
      <c r="AC1816" s="139" t="s">
        <v>18050</v>
      </c>
      <c r="AD1816" s="380"/>
      <c r="AE1816" s="139" t="s">
        <v>4</v>
      </c>
      <c r="AF1816" s="139" t="s">
        <v>13073</v>
      </c>
      <c r="AG1816" s="139" t="s">
        <v>4</v>
      </c>
      <c r="AH1816" s="139" t="s">
        <v>1380</v>
      </c>
      <c r="AI1816" s="139" t="s">
        <v>4</v>
      </c>
      <c r="AJ1816" s="139"/>
      <c r="AK1816" s="139" t="s">
        <v>15678</v>
      </c>
      <c r="AL1816" s="139" t="s">
        <v>7</v>
      </c>
      <c r="AM1816" s="141"/>
      <c r="AN1816" s="141"/>
      <c r="AO1816" s="139"/>
      <c r="AP1816" s="139"/>
      <c r="AQ1816" s="139"/>
      <c r="AR1816" s="381"/>
      <c r="AS1816" s="139" t="s">
        <v>4075</v>
      </c>
      <c r="AT1816" s="141" t="s">
        <v>1404</v>
      </c>
      <c r="AU1816" s="141"/>
      <c r="AV1816" s="383"/>
      <c r="AW1816" s="385"/>
      <c r="AX1816" s="139"/>
      <c r="BA1816" s="381"/>
      <c r="BB1816" s="139" t="s">
        <v>1444</v>
      </c>
      <c r="BC1816" s="166"/>
      <c r="BD1816" s="166"/>
      <c r="BE1816" s="166"/>
      <c r="BF1816" s="166"/>
      <c r="BG1816" s="166"/>
      <c r="BH1816" s="308"/>
      <c r="BI1816" s="308"/>
      <c r="BJ1816" s="141" t="s">
        <v>26</v>
      </c>
      <c r="BK1816" s="141" t="s">
        <v>26</v>
      </c>
      <c r="BL1816" s="141"/>
      <c r="BM1816" s="141"/>
      <c r="BN1816" s="139" t="s">
        <v>4075</v>
      </c>
      <c r="BQ1816" s="141"/>
      <c r="BV1816" s="141"/>
      <c r="BX1816" s="141"/>
      <c r="BY1816" s="141"/>
      <c r="BZ1816" s="141"/>
      <c r="CA1816" s="141"/>
      <c r="CB1816" s="141"/>
      <c r="CC1816" s="141"/>
      <c r="CD1816" s="141"/>
      <c r="CE1816" s="141"/>
      <c r="CF1816" s="141"/>
      <c r="CG1816" s="141"/>
    </row>
    <row r="1817" spans="1:85" x14ac:dyDescent="0.35">
      <c r="A1817" s="155" t="s">
        <v>8174</v>
      </c>
      <c r="B1817" s="139" t="s">
        <v>4075</v>
      </c>
      <c r="C1817" s="18">
        <v>43257</v>
      </c>
      <c r="D1817" s="144">
        <v>0</v>
      </c>
      <c r="E1817" s="141" t="s">
        <v>1946</v>
      </c>
      <c r="F1817" s="141">
        <v>2</v>
      </c>
      <c r="G1817" s="141" t="s">
        <v>2004</v>
      </c>
      <c r="H1817" s="141">
        <v>2018</v>
      </c>
      <c r="I1817" s="18">
        <v>43257</v>
      </c>
      <c r="J1817" s="144">
        <v>0.87916666666666665</v>
      </c>
      <c r="K1817" s="378"/>
      <c r="L1817" s="139" t="s">
        <v>4075</v>
      </c>
      <c r="M1817" s="141" t="s">
        <v>28</v>
      </c>
      <c r="N1817" s="248"/>
      <c r="O1817" s="141" t="s">
        <v>26</v>
      </c>
      <c r="P1817" s="141" t="s">
        <v>26</v>
      </c>
      <c r="Q1817" s="141" t="s">
        <v>8175</v>
      </c>
      <c r="R1817" s="141" t="s">
        <v>8176</v>
      </c>
      <c r="S1817" s="141"/>
      <c r="T1817" s="141"/>
      <c r="U1817" s="141"/>
      <c r="V1817" s="141"/>
      <c r="W1817" s="139" t="s">
        <v>4075</v>
      </c>
      <c r="X1817" s="141" t="s">
        <v>25</v>
      </c>
      <c r="Y1817" s="141" t="s">
        <v>27</v>
      </c>
      <c r="Z1817" s="141"/>
      <c r="AA1817" s="141" t="s">
        <v>34</v>
      </c>
      <c r="AB1817" s="141"/>
      <c r="AC1817" s="139" t="s">
        <v>18047</v>
      </c>
      <c r="AD1817" s="380"/>
      <c r="AE1817" s="139" t="s">
        <v>4</v>
      </c>
      <c r="AF1817" s="139" t="s">
        <v>13073</v>
      </c>
      <c r="AG1817" s="139" t="s">
        <v>4</v>
      </c>
      <c r="AH1817" s="139" t="s">
        <v>1380</v>
      </c>
      <c r="AI1817" s="139" t="s">
        <v>4</v>
      </c>
      <c r="AJ1817" s="139"/>
      <c r="AK1817" s="139" t="s">
        <v>15678</v>
      </c>
      <c r="AL1817" s="139" t="s">
        <v>7</v>
      </c>
      <c r="AM1817" s="141"/>
      <c r="AN1817" s="141" t="s">
        <v>8</v>
      </c>
      <c r="AO1817" s="139"/>
      <c r="AP1817" s="139"/>
      <c r="AQ1817" s="139"/>
      <c r="AR1817" s="381"/>
      <c r="AS1817" s="139" t="s">
        <v>4075</v>
      </c>
      <c r="AT1817" s="141" t="s">
        <v>1404</v>
      </c>
      <c r="AU1817" s="141"/>
      <c r="AV1817" s="383"/>
      <c r="AW1817" s="385"/>
      <c r="AX1817" s="139"/>
      <c r="AY1817" t="s">
        <v>18860</v>
      </c>
      <c r="BA1817" s="381"/>
      <c r="BB1817" s="139" t="s">
        <v>1450</v>
      </c>
      <c r="BC1817" s="166"/>
      <c r="BD1817" s="166"/>
      <c r="BE1817" s="166"/>
      <c r="BF1817" s="166"/>
      <c r="BG1817" s="166"/>
      <c r="BH1817" s="308"/>
      <c r="BI1817" s="308"/>
      <c r="BJ1817" s="141" t="s">
        <v>26</v>
      </c>
      <c r="BK1817" s="141" t="s">
        <v>26</v>
      </c>
      <c r="BL1817" s="141"/>
      <c r="BM1817" s="141"/>
      <c r="BN1817" s="139" t="s">
        <v>4075</v>
      </c>
      <c r="BQ1817" s="141" t="s">
        <v>15936</v>
      </c>
      <c r="BR1817" s="135" t="s">
        <v>15702</v>
      </c>
      <c r="BV1817" s="141"/>
      <c r="BX1817" s="141"/>
      <c r="BY1817" s="141"/>
      <c r="BZ1817" s="141"/>
      <c r="CA1817" s="141"/>
      <c r="CB1817" s="141"/>
      <c r="CC1817" s="141"/>
      <c r="CD1817" s="141"/>
      <c r="CE1817" s="141"/>
      <c r="CF1817" s="141"/>
      <c r="CG1817" s="141"/>
    </row>
    <row r="1818" spans="1:85" x14ac:dyDescent="0.35">
      <c r="A1818" s="155" t="s">
        <v>8171</v>
      </c>
      <c r="B1818" s="139" t="s">
        <v>4075</v>
      </c>
      <c r="C1818" s="18">
        <v>43257</v>
      </c>
      <c r="D1818" s="144">
        <v>0</v>
      </c>
      <c r="E1818" s="141" t="s">
        <v>1946</v>
      </c>
      <c r="F1818" s="141">
        <v>2</v>
      </c>
      <c r="G1818" s="141" t="s">
        <v>2004</v>
      </c>
      <c r="H1818" s="141">
        <v>2018</v>
      </c>
      <c r="I1818" s="18">
        <v>43257</v>
      </c>
      <c r="J1818" s="144">
        <v>0.80625000000000002</v>
      </c>
      <c r="K1818" s="378"/>
      <c r="L1818" s="139" t="s">
        <v>4075</v>
      </c>
      <c r="M1818" s="141" t="s">
        <v>7343</v>
      </c>
      <c r="N1818" s="248"/>
      <c r="O1818" s="141" t="s">
        <v>26</v>
      </c>
      <c r="P1818" s="141" t="s">
        <v>26</v>
      </c>
      <c r="Q1818" s="141" t="s">
        <v>8172</v>
      </c>
      <c r="R1818" s="141" t="s">
        <v>8173</v>
      </c>
      <c r="S1818" s="141"/>
      <c r="T1818" s="141"/>
      <c r="U1818" s="141"/>
      <c r="V1818" s="141"/>
      <c r="W1818" s="139" t="s">
        <v>4075</v>
      </c>
      <c r="X1818" s="141" t="s">
        <v>25</v>
      </c>
      <c r="Y1818" s="141" t="s">
        <v>27</v>
      </c>
      <c r="Z1818" s="141"/>
      <c r="AA1818" s="141" t="s">
        <v>34</v>
      </c>
      <c r="AB1818" s="141"/>
      <c r="AC1818" s="139" t="s">
        <v>6</v>
      </c>
      <c r="AD1818" s="380"/>
      <c r="AE1818" s="139" t="s">
        <v>103</v>
      </c>
      <c r="AF1818" s="139" t="s">
        <v>13079</v>
      </c>
      <c r="AG1818" s="139" t="s">
        <v>103</v>
      </c>
      <c r="AH1818" s="139" t="s">
        <v>1380</v>
      </c>
      <c r="AI1818" s="139" t="s">
        <v>103</v>
      </c>
      <c r="AJ1818" s="139"/>
      <c r="AK1818" s="139" t="s">
        <v>103</v>
      </c>
      <c r="AL1818" s="139" t="s">
        <v>46</v>
      </c>
      <c r="AM1818" s="141"/>
      <c r="AN1818" s="141" t="s">
        <v>8</v>
      </c>
      <c r="AO1818" s="139"/>
      <c r="AP1818" s="139"/>
      <c r="AQ1818" s="139"/>
      <c r="AR1818" s="381"/>
      <c r="AS1818" s="139" t="s">
        <v>4075</v>
      </c>
      <c r="AT1818" s="141" t="s">
        <v>1404</v>
      </c>
      <c r="AU1818" s="141"/>
      <c r="AV1818" s="383"/>
      <c r="AW1818" s="385"/>
      <c r="AX1818" s="139"/>
      <c r="AY1818" t="s">
        <v>18888</v>
      </c>
      <c r="BA1818" s="381"/>
      <c r="BB1818" s="139" t="s">
        <v>1444</v>
      </c>
      <c r="BC1818" s="166"/>
      <c r="BD1818" s="166"/>
      <c r="BE1818" s="166"/>
      <c r="BF1818" s="166"/>
      <c r="BG1818" s="166"/>
      <c r="BH1818" s="308"/>
      <c r="BI1818" s="308"/>
      <c r="BJ1818" s="141" t="s">
        <v>26</v>
      </c>
      <c r="BK1818" s="141" t="s">
        <v>26</v>
      </c>
      <c r="BL1818" s="141"/>
      <c r="BM1818" s="141"/>
      <c r="BN1818" s="139" t="s">
        <v>4075</v>
      </c>
      <c r="BQ1818" s="141"/>
      <c r="BV1818" s="141"/>
      <c r="BX1818" s="141"/>
      <c r="BY1818" s="141"/>
      <c r="BZ1818" s="141"/>
      <c r="CA1818" s="141"/>
      <c r="CB1818" s="141"/>
      <c r="CC1818" s="141"/>
      <c r="CD1818" s="141"/>
      <c r="CE1818" s="141"/>
      <c r="CF1818" s="141"/>
      <c r="CG1818" s="141"/>
    </row>
    <row r="1819" spans="1:85" x14ac:dyDescent="0.35">
      <c r="A1819" s="155" t="s">
        <v>8152</v>
      </c>
      <c r="B1819" s="139" t="s">
        <v>4075</v>
      </c>
      <c r="C1819" s="18">
        <v>43259</v>
      </c>
      <c r="D1819" s="144">
        <v>0</v>
      </c>
      <c r="E1819" s="141" t="s">
        <v>1946</v>
      </c>
      <c r="F1819" s="141">
        <v>2</v>
      </c>
      <c r="G1819" s="141" t="s">
        <v>2004</v>
      </c>
      <c r="H1819" s="141">
        <v>2018</v>
      </c>
      <c r="I1819" s="18">
        <v>43259</v>
      </c>
      <c r="J1819" s="144">
        <v>0.71527777777777779</v>
      </c>
      <c r="K1819" s="378"/>
      <c r="L1819" s="139" t="s">
        <v>4075</v>
      </c>
      <c r="M1819" s="141" t="s">
        <v>28</v>
      </c>
      <c r="N1819" s="248"/>
      <c r="O1819" s="141" t="s">
        <v>26</v>
      </c>
      <c r="P1819" s="141" t="s">
        <v>26</v>
      </c>
      <c r="Q1819" s="141" t="s">
        <v>8153</v>
      </c>
      <c r="R1819" s="141" t="s">
        <v>8154</v>
      </c>
      <c r="S1819" s="141"/>
      <c r="T1819" s="141"/>
      <c r="U1819" s="141"/>
      <c r="V1819" s="141"/>
      <c r="W1819" s="139" t="s">
        <v>4075</v>
      </c>
      <c r="X1819" s="141" t="s">
        <v>25</v>
      </c>
      <c r="Y1819" s="141" t="s">
        <v>27</v>
      </c>
      <c r="Z1819" s="141"/>
      <c r="AA1819" s="141" t="s">
        <v>34</v>
      </c>
      <c r="AB1819" s="141"/>
      <c r="AC1819" s="139" t="s">
        <v>18047</v>
      </c>
      <c r="AD1819" s="380"/>
      <c r="AE1819" s="139" t="s">
        <v>4</v>
      </c>
      <c r="AF1819" s="139" t="s">
        <v>13073</v>
      </c>
      <c r="AG1819" s="139" t="s">
        <v>4</v>
      </c>
      <c r="AH1819" s="139" t="s">
        <v>1380</v>
      </c>
      <c r="AI1819" s="139" t="s">
        <v>4</v>
      </c>
      <c r="AJ1819" s="139"/>
      <c r="AK1819" s="139" t="s">
        <v>15678</v>
      </c>
      <c r="AL1819" s="139" t="s">
        <v>7</v>
      </c>
      <c r="AM1819" s="141"/>
      <c r="AN1819" s="141" t="s">
        <v>8</v>
      </c>
      <c r="AO1819" s="139"/>
      <c r="AP1819" s="139"/>
      <c r="AQ1819" s="139"/>
      <c r="AR1819" s="381"/>
      <c r="AS1819" s="139" t="s">
        <v>4075</v>
      </c>
      <c r="AT1819" s="141" t="s">
        <v>43</v>
      </c>
      <c r="AU1819" s="141"/>
      <c r="AV1819" s="383"/>
      <c r="AW1819" s="385"/>
      <c r="AX1819" s="139"/>
      <c r="AY1819" t="s">
        <v>18566</v>
      </c>
      <c r="BA1819" s="381"/>
      <c r="BB1819" s="139" t="s">
        <v>1452</v>
      </c>
      <c r="BC1819" s="166"/>
      <c r="BD1819" s="166"/>
      <c r="BE1819" s="166"/>
      <c r="BF1819" s="166"/>
      <c r="BG1819" s="166"/>
      <c r="BH1819" s="308"/>
      <c r="BI1819" s="308"/>
      <c r="BJ1819" s="141" t="s">
        <v>26</v>
      </c>
      <c r="BK1819" s="141" t="s">
        <v>26</v>
      </c>
      <c r="BL1819" s="141"/>
      <c r="BM1819" s="141"/>
      <c r="BN1819" s="139" t="s">
        <v>4075</v>
      </c>
      <c r="BQ1819" s="141" t="s">
        <v>15937</v>
      </c>
      <c r="BR1819" s="135" t="s">
        <v>15685</v>
      </c>
      <c r="BT1819" s="135" t="s">
        <v>15355</v>
      </c>
      <c r="BU1819" s="135" t="s">
        <v>15374</v>
      </c>
      <c r="BV1819" s="141" t="s">
        <v>15348</v>
      </c>
      <c r="BW1819" s="135" t="s">
        <v>13286</v>
      </c>
      <c r="BX1819" s="141" t="s">
        <v>12</v>
      </c>
      <c r="BY1819" s="141" t="s">
        <v>12</v>
      </c>
      <c r="BZ1819" s="141" t="s">
        <v>26</v>
      </c>
      <c r="CA1819" s="141" t="s">
        <v>1848</v>
      </c>
      <c r="CB1819" s="141"/>
      <c r="CC1819" s="141" t="s">
        <v>15704</v>
      </c>
      <c r="CD1819" s="141" t="s">
        <v>34</v>
      </c>
      <c r="CE1819" s="141" t="s">
        <v>15450</v>
      </c>
      <c r="CF1819" s="141" t="s">
        <v>15451</v>
      </c>
      <c r="CG1819" s="141" t="s">
        <v>2004</v>
      </c>
    </row>
    <row r="1820" spans="1:85" x14ac:dyDescent="0.35">
      <c r="A1820" s="155" t="s">
        <v>8155</v>
      </c>
      <c r="B1820" s="139" t="s">
        <v>4075</v>
      </c>
      <c r="C1820" s="18">
        <v>43259</v>
      </c>
      <c r="D1820" s="144">
        <v>0</v>
      </c>
      <c r="E1820" s="141" t="s">
        <v>1946</v>
      </c>
      <c r="F1820" s="141">
        <v>2</v>
      </c>
      <c r="G1820" s="141" t="s">
        <v>2004</v>
      </c>
      <c r="H1820" s="141">
        <v>2018</v>
      </c>
      <c r="I1820" s="18">
        <v>43259</v>
      </c>
      <c r="J1820" s="144">
        <v>0.79374999999999996</v>
      </c>
      <c r="K1820" s="378"/>
      <c r="L1820" s="139" t="s">
        <v>4075</v>
      </c>
      <c r="M1820" s="141" t="s">
        <v>28</v>
      </c>
      <c r="N1820" s="248"/>
      <c r="O1820" s="141" t="s">
        <v>26</v>
      </c>
      <c r="P1820" s="141" t="s">
        <v>26</v>
      </c>
      <c r="Q1820" s="141" t="s">
        <v>8156</v>
      </c>
      <c r="R1820" s="141" t="s">
        <v>8157</v>
      </c>
      <c r="S1820" s="141"/>
      <c r="T1820" s="141"/>
      <c r="U1820" s="141"/>
      <c r="V1820" s="141"/>
      <c r="W1820" s="139" t="s">
        <v>4075</v>
      </c>
      <c r="X1820" s="141" t="s">
        <v>25</v>
      </c>
      <c r="Y1820" s="141" t="s">
        <v>27</v>
      </c>
      <c r="Z1820" s="141"/>
      <c r="AA1820" s="141" t="s">
        <v>34</v>
      </c>
      <c r="AB1820" s="141"/>
      <c r="AC1820" s="139" t="s">
        <v>18049</v>
      </c>
      <c r="AD1820" s="380"/>
      <c r="AE1820" s="139" t="s">
        <v>4</v>
      </c>
      <c r="AF1820" s="139" t="s">
        <v>13073</v>
      </c>
      <c r="AG1820" s="139" t="s">
        <v>4</v>
      </c>
      <c r="AH1820" s="139" t="s">
        <v>1380</v>
      </c>
      <c r="AI1820" s="139" t="s">
        <v>4</v>
      </c>
      <c r="AJ1820" s="139"/>
      <c r="AK1820" s="139" t="s">
        <v>15678</v>
      </c>
      <c r="AL1820" s="139" t="s">
        <v>7</v>
      </c>
      <c r="AM1820" s="141"/>
      <c r="AN1820" s="141" t="s">
        <v>8</v>
      </c>
      <c r="AO1820" s="139"/>
      <c r="AP1820" s="139"/>
      <c r="AQ1820" s="139"/>
      <c r="AR1820" s="381"/>
      <c r="AS1820" s="139" t="s">
        <v>4075</v>
      </c>
      <c r="AT1820" s="141" t="s">
        <v>1404</v>
      </c>
      <c r="AU1820" s="141">
        <v>508</v>
      </c>
      <c r="AV1820" s="383"/>
      <c r="AW1820" s="385"/>
      <c r="AX1820" s="139"/>
      <c r="AY1820" t="s">
        <v>18581</v>
      </c>
      <c r="BA1820" s="381"/>
      <c r="BB1820" s="139" t="s">
        <v>1452</v>
      </c>
      <c r="BC1820" s="166"/>
      <c r="BD1820" s="166"/>
      <c r="BE1820" s="166"/>
      <c r="BF1820" s="166"/>
      <c r="BG1820" s="166"/>
      <c r="BH1820" s="308"/>
      <c r="BI1820" s="308"/>
      <c r="BJ1820" s="141" t="s">
        <v>26</v>
      </c>
      <c r="BK1820" s="141" t="s">
        <v>26</v>
      </c>
      <c r="BL1820" s="141"/>
      <c r="BM1820" s="141"/>
      <c r="BN1820" s="139" t="s">
        <v>4075</v>
      </c>
      <c r="BQ1820" s="141" t="s">
        <v>15937</v>
      </c>
      <c r="BR1820" s="135" t="s">
        <v>15685</v>
      </c>
      <c r="BT1820" s="135" t="s">
        <v>15430</v>
      </c>
      <c r="BU1820" s="135" t="s">
        <v>1867</v>
      </c>
      <c r="BV1820" s="141" t="s">
        <v>15359</v>
      </c>
      <c r="BW1820" s="135" t="s">
        <v>13274</v>
      </c>
      <c r="BX1820" s="141" t="s">
        <v>12</v>
      </c>
      <c r="BY1820" s="141" t="s">
        <v>12</v>
      </c>
      <c r="BZ1820" s="141" t="s">
        <v>26</v>
      </c>
      <c r="CA1820" s="141" t="s">
        <v>1848</v>
      </c>
      <c r="CB1820" s="141"/>
      <c r="CC1820" s="141" t="s">
        <v>15686</v>
      </c>
      <c r="CD1820" s="141" t="s">
        <v>15683</v>
      </c>
      <c r="CE1820" s="141" t="s">
        <v>15450</v>
      </c>
      <c r="CF1820" s="141" t="s">
        <v>15451</v>
      </c>
      <c r="CG1820" s="141" t="s">
        <v>2003</v>
      </c>
    </row>
    <row r="1821" spans="1:85" x14ac:dyDescent="0.35">
      <c r="A1821" s="155" t="s">
        <v>8147</v>
      </c>
      <c r="B1821" s="139" t="s">
        <v>4075</v>
      </c>
      <c r="C1821" s="18">
        <v>43260</v>
      </c>
      <c r="D1821" s="144">
        <v>0</v>
      </c>
      <c r="E1821" s="141" t="s">
        <v>1946</v>
      </c>
      <c r="F1821" s="141">
        <v>2</v>
      </c>
      <c r="G1821" s="141" t="s">
        <v>2004</v>
      </c>
      <c r="H1821" s="141">
        <v>2018</v>
      </c>
      <c r="I1821" s="18">
        <v>43260</v>
      </c>
      <c r="J1821" s="144">
        <v>3.1944444444444442E-2</v>
      </c>
      <c r="K1821" s="378"/>
      <c r="L1821" s="139" t="s">
        <v>4075</v>
      </c>
      <c r="M1821" s="141" t="s">
        <v>28</v>
      </c>
      <c r="N1821" s="248"/>
      <c r="O1821" s="141" t="s">
        <v>26</v>
      </c>
      <c r="P1821" s="141" t="s">
        <v>26</v>
      </c>
      <c r="Q1821" s="141" t="s">
        <v>8148</v>
      </c>
      <c r="R1821" s="141" t="s">
        <v>8149</v>
      </c>
      <c r="S1821" s="141"/>
      <c r="T1821" s="141"/>
      <c r="U1821" s="141"/>
      <c r="V1821" s="141"/>
      <c r="W1821" s="139" t="s">
        <v>4075</v>
      </c>
      <c r="X1821" s="141" t="s">
        <v>25</v>
      </c>
      <c r="Y1821" s="141" t="s">
        <v>27</v>
      </c>
      <c r="Z1821" s="141"/>
      <c r="AA1821" s="141" t="s">
        <v>34</v>
      </c>
      <c r="AB1821" s="141"/>
      <c r="AC1821" s="139" t="s">
        <v>18047</v>
      </c>
      <c r="AD1821" s="380"/>
      <c r="AE1821" s="139" t="s">
        <v>107</v>
      </c>
      <c r="AF1821" s="139" t="s">
        <v>13076</v>
      </c>
      <c r="AG1821" s="139" t="s">
        <v>4130</v>
      </c>
      <c r="AH1821" s="139" t="s">
        <v>1380</v>
      </c>
      <c r="AI1821" s="139" t="s">
        <v>1518</v>
      </c>
      <c r="AJ1821" s="139"/>
      <c r="AK1821" s="139" t="s">
        <v>1518</v>
      </c>
      <c r="AL1821" s="139" t="s">
        <v>7</v>
      </c>
      <c r="AM1821" s="141"/>
      <c r="AN1821" s="141" t="s">
        <v>8</v>
      </c>
      <c r="AO1821" s="139"/>
      <c r="AP1821" s="139"/>
      <c r="AQ1821" s="139"/>
      <c r="AR1821" s="381"/>
      <c r="AS1821" s="139" t="s">
        <v>4075</v>
      </c>
      <c r="AT1821" s="141" t="s">
        <v>43</v>
      </c>
      <c r="AU1821" s="141">
        <v>508</v>
      </c>
      <c r="AV1821" s="383"/>
      <c r="AW1821" s="385"/>
      <c r="AX1821" s="139"/>
      <c r="AY1821" t="s">
        <v>19156</v>
      </c>
      <c r="BA1821" s="381"/>
      <c r="BB1821" s="139" t="s">
        <v>1450</v>
      </c>
      <c r="BC1821" s="166"/>
      <c r="BD1821" s="166"/>
      <c r="BE1821" s="166"/>
      <c r="BF1821" s="166"/>
      <c r="BG1821" s="166"/>
      <c r="BH1821" s="308"/>
      <c r="BI1821" s="308"/>
      <c r="BJ1821" s="141" t="s">
        <v>26</v>
      </c>
      <c r="BK1821" s="141" t="s">
        <v>26</v>
      </c>
      <c r="BL1821" s="141"/>
      <c r="BM1821" s="141"/>
      <c r="BN1821" s="139" t="s">
        <v>4075</v>
      </c>
      <c r="BQ1821" s="141"/>
      <c r="BV1821" s="141"/>
      <c r="BX1821" s="141"/>
      <c r="BY1821" s="141"/>
      <c r="BZ1821" s="141"/>
      <c r="CA1821" s="141"/>
      <c r="CB1821" s="141"/>
      <c r="CC1821" s="141"/>
      <c r="CD1821" s="141"/>
      <c r="CE1821" s="141"/>
      <c r="CF1821" s="141"/>
      <c r="CG1821" s="141"/>
    </row>
    <row r="1822" spans="1:85" x14ac:dyDescent="0.35">
      <c r="A1822" s="155" t="s">
        <v>8150</v>
      </c>
      <c r="B1822" s="139" t="s">
        <v>4075</v>
      </c>
      <c r="C1822" s="18">
        <v>43260</v>
      </c>
      <c r="D1822" s="144">
        <v>0</v>
      </c>
      <c r="E1822" s="141" t="s">
        <v>1946</v>
      </c>
      <c r="F1822" s="141">
        <v>2</v>
      </c>
      <c r="G1822" s="141" t="s">
        <v>2004</v>
      </c>
      <c r="H1822" s="141">
        <v>2018</v>
      </c>
      <c r="I1822" s="18"/>
      <c r="J1822" s="144"/>
      <c r="K1822" s="378"/>
      <c r="L1822" s="139" t="s">
        <v>4075</v>
      </c>
      <c r="M1822" s="141" t="s">
        <v>28</v>
      </c>
      <c r="N1822" s="248"/>
      <c r="O1822" s="141" t="s">
        <v>26</v>
      </c>
      <c r="P1822" s="141" t="s">
        <v>26</v>
      </c>
      <c r="Q1822" s="141" t="s">
        <v>8151</v>
      </c>
      <c r="R1822" s="141"/>
      <c r="S1822" s="141"/>
      <c r="T1822" s="141"/>
      <c r="U1822" s="141"/>
      <c r="V1822" s="141"/>
      <c r="W1822" s="139" t="s">
        <v>4075</v>
      </c>
      <c r="X1822" s="141" t="s">
        <v>25</v>
      </c>
      <c r="Y1822" s="141" t="s">
        <v>27</v>
      </c>
      <c r="Z1822" s="141"/>
      <c r="AA1822" s="141" t="s">
        <v>34</v>
      </c>
      <c r="AB1822" s="141"/>
      <c r="AC1822" s="139" t="s">
        <v>18050</v>
      </c>
      <c r="AD1822" s="380"/>
      <c r="AE1822" s="139" t="s">
        <v>7392</v>
      </c>
      <c r="AF1822" s="139" t="s">
        <v>13087</v>
      </c>
      <c r="AG1822" s="139" t="s">
        <v>6</v>
      </c>
      <c r="AH1822" s="139" t="s">
        <v>13</v>
      </c>
      <c r="AI1822" s="139" t="s">
        <v>6</v>
      </c>
      <c r="AJ1822" s="139"/>
      <c r="AK1822" s="139"/>
      <c r="AL1822" s="139"/>
      <c r="AM1822" s="141"/>
      <c r="AN1822" s="141"/>
      <c r="AO1822" s="139"/>
      <c r="AP1822" s="139"/>
      <c r="AQ1822" s="139"/>
      <c r="AR1822" s="381"/>
      <c r="AS1822" s="139" t="s">
        <v>4075</v>
      </c>
      <c r="AT1822" s="141" t="s">
        <v>43</v>
      </c>
      <c r="AU1822" s="141"/>
      <c r="AV1822" s="383"/>
      <c r="AW1822" s="385"/>
      <c r="AX1822" s="139"/>
      <c r="AY1822" t="s">
        <v>18267</v>
      </c>
      <c r="BA1822" s="381"/>
      <c r="BB1822" s="139" t="s">
        <v>1444</v>
      </c>
      <c r="BC1822" s="166"/>
      <c r="BD1822" s="166"/>
      <c r="BE1822" s="166"/>
      <c r="BF1822" s="166"/>
      <c r="BG1822" s="166"/>
      <c r="BH1822" s="308"/>
      <c r="BI1822" s="308"/>
      <c r="BJ1822" s="141" t="s">
        <v>26</v>
      </c>
      <c r="BK1822" s="141" t="s">
        <v>26</v>
      </c>
      <c r="BL1822" s="141"/>
      <c r="BM1822" s="141"/>
      <c r="BN1822" s="139" t="s">
        <v>4075</v>
      </c>
      <c r="BQ1822" s="141"/>
      <c r="BV1822" s="141"/>
      <c r="BX1822" s="141"/>
      <c r="BY1822" s="141"/>
      <c r="BZ1822" s="141"/>
      <c r="CA1822" s="141"/>
      <c r="CB1822" s="141"/>
      <c r="CC1822" s="141"/>
      <c r="CD1822" s="141"/>
      <c r="CE1822" s="141"/>
      <c r="CF1822" s="141"/>
      <c r="CG1822" s="141"/>
    </row>
    <row r="1823" spans="1:85" x14ac:dyDescent="0.35">
      <c r="A1823" s="155" t="s">
        <v>8144</v>
      </c>
      <c r="B1823" s="139" t="s">
        <v>4075</v>
      </c>
      <c r="C1823" s="18">
        <v>43261</v>
      </c>
      <c r="D1823" s="144">
        <v>0</v>
      </c>
      <c r="E1823" s="141" t="s">
        <v>2760</v>
      </c>
      <c r="F1823" s="141">
        <v>2</v>
      </c>
      <c r="G1823" s="141" t="s">
        <v>2004</v>
      </c>
      <c r="H1823" s="141">
        <v>2018</v>
      </c>
      <c r="I1823" s="18">
        <v>43261</v>
      </c>
      <c r="J1823" s="144">
        <v>0.72152777777777777</v>
      </c>
      <c r="K1823" s="378"/>
      <c r="L1823" s="139" t="s">
        <v>4075</v>
      </c>
      <c r="M1823" s="141" t="s">
        <v>28</v>
      </c>
      <c r="N1823" s="248"/>
      <c r="O1823" s="141" t="s">
        <v>26</v>
      </c>
      <c r="P1823" s="141" t="s">
        <v>26</v>
      </c>
      <c r="Q1823" s="141" t="s">
        <v>8145</v>
      </c>
      <c r="R1823" s="141" t="s">
        <v>8146</v>
      </c>
      <c r="S1823" s="141"/>
      <c r="T1823" s="141"/>
      <c r="U1823" s="141"/>
      <c r="V1823" s="141"/>
      <c r="W1823" s="139" t="s">
        <v>4075</v>
      </c>
      <c r="X1823" s="141" t="s">
        <v>25</v>
      </c>
      <c r="Y1823" s="141" t="s">
        <v>27</v>
      </c>
      <c r="Z1823" s="141"/>
      <c r="AA1823" s="141" t="s">
        <v>34</v>
      </c>
      <c r="AB1823" s="141"/>
      <c r="AC1823" s="139" t="s">
        <v>18047</v>
      </c>
      <c r="AD1823" s="380"/>
      <c r="AE1823" s="139" t="s">
        <v>4</v>
      </c>
      <c r="AF1823" s="139" t="s">
        <v>13073</v>
      </c>
      <c r="AG1823" s="139" t="s">
        <v>4</v>
      </c>
      <c r="AH1823" s="139" t="s">
        <v>1380</v>
      </c>
      <c r="AI1823" s="139" t="s">
        <v>4</v>
      </c>
      <c r="AJ1823" s="139"/>
      <c r="AK1823" s="139" t="s">
        <v>15678</v>
      </c>
      <c r="AL1823" s="139" t="s">
        <v>7</v>
      </c>
      <c r="AM1823" s="141"/>
      <c r="AN1823" s="141" t="s">
        <v>8</v>
      </c>
      <c r="AO1823" s="139"/>
      <c r="AP1823" s="139"/>
      <c r="AQ1823" s="139"/>
      <c r="AR1823" s="381"/>
      <c r="AS1823" s="139" t="s">
        <v>4075</v>
      </c>
      <c r="AT1823" s="141" t="s">
        <v>44</v>
      </c>
      <c r="AU1823" s="141">
        <v>180</v>
      </c>
      <c r="AV1823" s="383"/>
      <c r="AW1823" s="385"/>
      <c r="AX1823" s="139"/>
      <c r="AY1823" t="s">
        <v>18278</v>
      </c>
      <c r="BA1823" s="381"/>
      <c r="BB1823" s="139" t="s">
        <v>1446</v>
      </c>
      <c r="BC1823" s="166"/>
      <c r="BD1823" s="166"/>
      <c r="BE1823" s="166"/>
      <c r="BF1823" s="166"/>
      <c r="BG1823" s="166"/>
      <c r="BH1823" s="308"/>
      <c r="BI1823" s="308"/>
      <c r="BJ1823" s="141" t="s">
        <v>26</v>
      </c>
      <c r="BK1823" s="141" t="s">
        <v>26</v>
      </c>
      <c r="BL1823" s="141"/>
      <c r="BM1823" s="141"/>
      <c r="BN1823" s="139" t="s">
        <v>4075</v>
      </c>
      <c r="BQ1823" s="141" t="s">
        <v>15938</v>
      </c>
      <c r="BR1823" s="135" t="s">
        <v>15680</v>
      </c>
      <c r="BT1823" s="135" t="s">
        <v>15351</v>
      </c>
      <c r="BU1823" s="135" t="s">
        <v>1867</v>
      </c>
      <c r="BV1823" s="141" t="s">
        <v>2760</v>
      </c>
      <c r="BW1823" s="135" t="s">
        <v>13286</v>
      </c>
      <c r="BX1823" s="141" t="s">
        <v>15681</v>
      </c>
      <c r="BY1823" s="141" t="s">
        <v>15689</v>
      </c>
      <c r="BZ1823" s="141" t="s">
        <v>26</v>
      </c>
      <c r="CA1823" s="141" t="s">
        <v>1848</v>
      </c>
      <c r="CB1823" s="141"/>
      <c r="CC1823" s="141" t="s">
        <v>15686</v>
      </c>
      <c r="CD1823" s="141" t="s">
        <v>15683</v>
      </c>
      <c r="CE1823" s="141" t="s">
        <v>15450</v>
      </c>
      <c r="CF1823" s="141" t="s">
        <v>15451</v>
      </c>
      <c r="CG1823" s="141" t="s">
        <v>2891</v>
      </c>
    </row>
    <row r="1824" spans="1:85" x14ac:dyDescent="0.35">
      <c r="A1824" s="155" t="s">
        <v>8137</v>
      </c>
      <c r="B1824" s="139" t="s">
        <v>4075</v>
      </c>
      <c r="C1824" s="18">
        <v>43262</v>
      </c>
      <c r="D1824" s="144">
        <v>0</v>
      </c>
      <c r="E1824" s="141" t="s">
        <v>2760</v>
      </c>
      <c r="F1824" s="141">
        <v>2</v>
      </c>
      <c r="G1824" s="141" t="s">
        <v>2004</v>
      </c>
      <c r="H1824" s="141">
        <v>2018</v>
      </c>
      <c r="I1824" s="18">
        <v>43262</v>
      </c>
      <c r="J1824" s="144">
        <v>0.59722222222222221</v>
      </c>
      <c r="K1824" s="378"/>
      <c r="L1824" s="139" t="s">
        <v>4075</v>
      </c>
      <c r="M1824" s="141" t="s">
        <v>28</v>
      </c>
      <c r="N1824" s="248"/>
      <c r="O1824" s="141" t="s">
        <v>26</v>
      </c>
      <c r="P1824" s="141" t="s">
        <v>26</v>
      </c>
      <c r="Q1824" s="141" t="s">
        <v>8138</v>
      </c>
      <c r="R1824" s="141" t="s">
        <v>8139</v>
      </c>
      <c r="S1824" s="141"/>
      <c r="T1824" s="141"/>
      <c r="U1824" s="141"/>
      <c r="V1824" s="141"/>
      <c r="W1824" s="139" t="s">
        <v>4075</v>
      </c>
      <c r="X1824" s="141" t="s">
        <v>25</v>
      </c>
      <c r="Y1824" s="141" t="s">
        <v>27</v>
      </c>
      <c r="Z1824" s="141"/>
      <c r="AA1824" s="141" t="s">
        <v>34</v>
      </c>
      <c r="AB1824" s="141"/>
      <c r="AC1824" s="139" t="s">
        <v>18050</v>
      </c>
      <c r="AD1824" s="380"/>
      <c r="AE1824" s="139" t="s">
        <v>103</v>
      </c>
      <c r="AF1824" s="139" t="s">
        <v>13079</v>
      </c>
      <c r="AG1824" s="139" t="s">
        <v>103</v>
      </c>
      <c r="AH1824" s="139" t="s">
        <v>1380</v>
      </c>
      <c r="AI1824" s="139" t="s">
        <v>103</v>
      </c>
      <c r="AJ1824" s="139"/>
      <c r="AK1824" s="139" t="s">
        <v>103</v>
      </c>
      <c r="AL1824" s="139" t="s">
        <v>7</v>
      </c>
      <c r="AM1824" s="141"/>
      <c r="AN1824" s="141" t="s">
        <v>8</v>
      </c>
      <c r="AO1824" s="139"/>
      <c r="AP1824" s="139"/>
      <c r="AQ1824" s="139"/>
      <c r="AR1824" s="381"/>
      <c r="AS1824" s="139" t="s">
        <v>4075</v>
      </c>
      <c r="AT1824" s="141" t="s">
        <v>1404</v>
      </c>
      <c r="AU1824" s="141"/>
      <c r="AV1824" s="383"/>
      <c r="AW1824" s="385"/>
      <c r="AX1824" s="139"/>
      <c r="AY1824" t="s">
        <v>19157</v>
      </c>
      <c r="BA1824" s="381"/>
      <c r="BB1824" s="139" t="s">
        <v>17</v>
      </c>
      <c r="BC1824" s="166"/>
      <c r="BD1824" s="166"/>
      <c r="BE1824" s="166"/>
      <c r="BF1824" s="166"/>
      <c r="BG1824" s="166"/>
      <c r="BH1824" s="308"/>
      <c r="BI1824" s="308"/>
      <c r="BJ1824" s="141" t="s">
        <v>26</v>
      </c>
      <c r="BK1824" s="141" t="s">
        <v>26</v>
      </c>
      <c r="BL1824" s="141"/>
      <c r="BM1824" s="141"/>
      <c r="BN1824" s="139" t="s">
        <v>4075</v>
      </c>
      <c r="BQ1824" s="141"/>
      <c r="BV1824" s="141"/>
      <c r="BX1824" s="141"/>
      <c r="BY1824" s="141"/>
      <c r="BZ1824" s="141"/>
      <c r="CA1824" s="141"/>
      <c r="CB1824" s="141"/>
      <c r="CC1824" s="141"/>
      <c r="CD1824" s="141"/>
      <c r="CE1824" s="141"/>
      <c r="CF1824" s="141"/>
      <c r="CG1824" s="141"/>
    </row>
    <row r="1825" spans="1:85" x14ac:dyDescent="0.35">
      <c r="A1825" s="155" t="s">
        <v>20092</v>
      </c>
      <c r="B1825" s="139" t="s">
        <v>4075</v>
      </c>
      <c r="C1825" s="18">
        <v>43262</v>
      </c>
      <c r="D1825" s="144">
        <v>0.89112268518518523</v>
      </c>
      <c r="E1825" s="141" t="s">
        <v>2760</v>
      </c>
      <c r="F1825" s="141">
        <v>2</v>
      </c>
      <c r="G1825" s="141" t="s">
        <v>2004</v>
      </c>
      <c r="H1825" s="141">
        <v>2018</v>
      </c>
      <c r="I1825" s="18"/>
      <c r="J1825" s="144"/>
      <c r="K1825" s="378"/>
      <c r="L1825" s="139" t="s">
        <v>4075</v>
      </c>
      <c r="M1825" s="141" t="s">
        <v>28</v>
      </c>
      <c r="N1825" s="248">
        <v>44245</v>
      </c>
      <c r="O1825" s="141" t="s">
        <v>25</v>
      </c>
      <c r="P1825" s="141"/>
      <c r="Q1825" s="141"/>
      <c r="R1825" s="141" t="s">
        <v>1944</v>
      </c>
      <c r="S1825" s="141"/>
      <c r="T1825" s="141" t="s">
        <v>20093</v>
      </c>
      <c r="U1825" s="141"/>
      <c r="V1825" s="141"/>
      <c r="W1825" s="139" t="s">
        <v>4075</v>
      </c>
      <c r="X1825" s="141" t="s">
        <v>25</v>
      </c>
      <c r="Y1825" s="141" t="s">
        <v>27</v>
      </c>
      <c r="Z1825" s="141"/>
      <c r="AA1825" s="141" t="s">
        <v>34</v>
      </c>
      <c r="AB1825" s="141"/>
      <c r="AC1825" s="139" t="s">
        <v>18050</v>
      </c>
      <c r="AD1825" s="380"/>
      <c r="AE1825" s="139" t="s">
        <v>1524</v>
      </c>
      <c r="AF1825" s="139" t="s">
        <v>13070</v>
      </c>
      <c r="AG1825" s="139" t="s">
        <v>102</v>
      </c>
      <c r="AH1825" s="139" t="s">
        <v>13</v>
      </c>
      <c r="AI1825" s="139" t="s">
        <v>1524</v>
      </c>
      <c r="AJ1825" s="139"/>
      <c r="AK1825" s="139"/>
      <c r="AL1825" s="139"/>
      <c r="AM1825" s="141" t="s">
        <v>15</v>
      </c>
      <c r="AN1825" s="141" t="s">
        <v>8</v>
      </c>
      <c r="AO1825" s="139"/>
      <c r="AP1825" s="139" t="s">
        <v>87</v>
      </c>
      <c r="AQ1825" s="139"/>
      <c r="AR1825" s="381"/>
      <c r="AS1825" s="139" t="s">
        <v>4075</v>
      </c>
      <c r="AT1825" s="141" t="s">
        <v>43</v>
      </c>
      <c r="AU1825" s="141">
        <v>345</v>
      </c>
      <c r="AV1825" s="383"/>
      <c r="AW1825" s="385"/>
      <c r="AX1825" s="139" t="s">
        <v>172</v>
      </c>
      <c r="AY1825" t="s">
        <v>19354</v>
      </c>
      <c r="BA1825" s="381"/>
      <c r="BB1825" s="139" t="s">
        <v>1450</v>
      </c>
      <c r="BC1825" s="166"/>
      <c r="BD1825" s="166"/>
      <c r="BE1825" s="166"/>
      <c r="BF1825" s="166"/>
      <c r="BG1825" s="166"/>
      <c r="BH1825" s="308"/>
      <c r="BI1825" s="308"/>
      <c r="BJ1825" s="141" t="s">
        <v>26</v>
      </c>
      <c r="BK1825" s="141" t="s">
        <v>26</v>
      </c>
      <c r="BL1825" s="141"/>
      <c r="BM1825" s="141"/>
      <c r="BN1825" s="139" t="s">
        <v>4075</v>
      </c>
      <c r="BQ1825" s="141"/>
      <c r="BV1825" s="141"/>
      <c r="BX1825" s="141"/>
      <c r="BY1825" s="141"/>
      <c r="BZ1825" s="141"/>
      <c r="CA1825" s="141"/>
      <c r="CB1825" s="141"/>
      <c r="CC1825" s="141"/>
      <c r="CD1825" s="141"/>
      <c r="CE1825" s="141"/>
      <c r="CF1825" s="141"/>
      <c r="CG1825" s="141"/>
    </row>
    <row r="1826" spans="1:85" x14ac:dyDescent="0.35">
      <c r="A1826" s="155" t="s">
        <v>8142</v>
      </c>
      <c r="B1826" s="139" t="s">
        <v>4075</v>
      </c>
      <c r="C1826" s="18">
        <v>43262</v>
      </c>
      <c r="D1826" s="144">
        <v>0</v>
      </c>
      <c r="E1826" s="141" t="s">
        <v>2760</v>
      </c>
      <c r="F1826" s="141">
        <v>2</v>
      </c>
      <c r="G1826" s="141" t="s">
        <v>2004</v>
      </c>
      <c r="H1826" s="141">
        <v>2018</v>
      </c>
      <c r="I1826" s="18"/>
      <c r="J1826" s="144"/>
      <c r="K1826" s="378"/>
      <c r="L1826" s="139" t="s">
        <v>4075</v>
      </c>
      <c r="M1826" s="141" t="s">
        <v>7343</v>
      </c>
      <c r="N1826" s="248"/>
      <c r="O1826" s="141" t="s">
        <v>26</v>
      </c>
      <c r="P1826" s="141" t="s">
        <v>26</v>
      </c>
      <c r="Q1826" s="141"/>
      <c r="R1826" s="141"/>
      <c r="S1826" s="141" t="s">
        <v>8143</v>
      </c>
      <c r="T1826" s="141"/>
      <c r="U1826" s="141"/>
      <c r="V1826" s="141"/>
      <c r="W1826" s="139" t="s">
        <v>4075</v>
      </c>
      <c r="X1826" s="141" t="s">
        <v>25</v>
      </c>
      <c r="Y1826" s="141" t="s">
        <v>27</v>
      </c>
      <c r="Z1826" s="141"/>
      <c r="AA1826" s="141" t="s">
        <v>35</v>
      </c>
      <c r="AB1826" s="141"/>
      <c r="AC1826" s="139" t="s">
        <v>6</v>
      </c>
      <c r="AD1826" s="380"/>
      <c r="AE1826" s="139" t="s">
        <v>105</v>
      </c>
      <c r="AF1826" s="139" t="s">
        <v>13076</v>
      </c>
      <c r="AG1826" s="139" t="s">
        <v>1518</v>
      </c>
      <c r="AH1826" s="139" t="s">
        <v>1380</v>
      </c>
      <c r="AI1826" s="139" t="s">
        <v>1518</v>
      </c>
      <c r="AJ1826" s="139"/>
      <c r="AK1826" s="139" t="s">
        <v>1518</v>
      </c>
      <c r="AL1826" s="139" t="s">
        <v>87</v>
      </c>
      <c r="AM1826" s="141"/>
      <c r="AN1826" s="141"/>
      <c r="AO1826" s="139"/>
      <c r="AP1826" s="139"/>
      <c r="AQ1826" s="139"/>
      <c r="AR1826" s="381"/>
      <c r="AS1826" s="139" t="s">
        <v>4075</v>
      </c>
      <c r="AT1826" s="141" t="s">
        <v>43</v>
      </c>
      <c r="AU1826" s="141">
        <v>345</v>
      </c>
      <c r="AV1826" s="383"/>
      <c r="AW1826" s="385"/>
      <c r="AX1826" s="139"/>
      <c r="BA1826" s="381"/>
      <c r="BB1826" s="139" t="s">
        <v>1450</v>
      </c>
      <c r="BC1826" s="166"/>
      <c r="BD1826" s="166"/>
      <c r="BE1826" s="166"/>
      <c r="BF1826" s="166"/>
      <c r="BG1826" s="166"/>
      <c r="BH1826" s="308"/>
      <c r="BI1826" s="308"/>
      <c r="BJ1826" s="141" t="s">
        <v>26</v>
      </c>
      <c r="BK1826" s="141" t="s">
        <v>26</v>
      </c>
      <c r="BL1826" s="141"/>
      <c r="BM1826" s="141"/>
      <c r="BN1826" s="139" t="s">
        <v>4075</v>
      </c>
      <c r="BQ1826" s="141"/>
      <c r="BV1826" s="141"/>
      <c r="BX1826" s="141"/>
      <c r="BY1826" s="141"/>
      <c r="BZ1826" s="141"/>
      <c r="CA1826" s="141"/>
      <c r="CB1826" s="141"/>
      <c r="CC1826" s="141"/>
      <c r="CD1826" s="141"/>
      <c r="CE1826" s="141"/>
      <c r="CF1826" s="141"/>
      <c r="CG1826" s="141"/>
    </row>
    <row r="1827" spans="1:85" x14ac:dyDescent="0.35">
      <c r="A1827" s="155" t="s">
        <v>8140</v>
      </c>
      <c r="B1827" s="139" t="s">
        <v>4075</v>
      </c>
      <c r="C1827" s="18">
        <v>43262</v>
      </c>
      <c r="D1827" s="144">
        <v>0</v>
      </c>
      <c r="E1827" s="141" t="s">
        <v>2760</v>
      </c>
      <c r="F1827" s="141">
        <v>2</v>
      </c>
      <c r="G1827" s="141" t="s">
        <v>2004</v>
      </c>
      <c r="H1827" s="141">
        <v>2018</v>
      </c>
      <c r="I1827" s="18"/>
      <c r="J1827" s="144"/>
      <c r="K1827" s="378"/>
      <c r="L1827" s="139" t="s">
        <v>4075</v>
      </c>
      <c r="M1827" s="141" t="s">
        <v>28</v>
      </c>
      <c r="N1827" s="248"/>
      <c r="O1827" s="141" t="s">
        <v>26</v>
      </c>
      <c r="P1827" s="141" t="s">
        <v>26</v>
      </c>
      <c r="Q1827" s="141" t="s">
        <v>8141</v>
      </c>
      <c r="R1827" s="141"/>
      <c r="S1827" s="141"/>
      <c r="T1827" s="141"/>
      <c r="U1827" s="141"/>
      <c r="V1827" s="141"/>
      <c r="W1827" s="139" t="s">
        <v>4075</v>
      </c>
      <c r="X1827" s="141" t="s">
        <v>25</v>
      </c>
      <c r="Y1827" s="141" t="s">
        <v>27</v>
      </c>
      <c r="Z1827" s="141"/>
      <c r="AA1827" s="141" t="s">
        <v>34</v>
      </c>
      <c r="AB1827" s="141"/>
      <c r="AC1827" s="139" t="s">
        <v>18047</v>
      </c>
      <c r="AD1827" s="380"/>
      <c r="AE1827" s="139" t="s">
        <v>103</v>
      </c>
      <c r="AF1827" s="139" t="s">
        <v>13079</v>
      </c>
      <c r="AG1827" s="139" t="s">
        <v>103</v>
      </c>
      <c r="AH1827" s="139" t="s">
        <v>1380</v>
      </c>
      <c r="AI1827" s="139" t="s">
        <v>103</v>
      </c>
      <c r="AJ1827" s="139"/>
      <c r="AK1827" s="139" t="s">
        <v>103</v>
      </c>
      <c r="AL1827" s="139" t="s">
        <v>1423</v>
      </c>
      <c r="AM1827" s="141"/>
      <c r="AN1827" s="141"/>
      <c r="AO1827" s="139"/>
      <c r="AP1827" s="139"/>
      <c r="AQ1827" s="139"/>
      <c r="AR1827" s="381"/>
      <c r="AS1827" s="139" t="s">
        <v>4075</v>
      </c>
      <c r="AT1827" s="141" t="s">
        <v>1404</v>
      </c>
      <c r="AU1827" s="141">
        <v>585</v>
      </c>
      <c r="AV1827" s="383"/>
      <c r="AW1827" s="385"/>
      <c r="AX1827" s="139"/>
      <c r="AY1827" t="s">
        <v>19158</v>
      </c>
      <c r="BA1827" s="381"/>
      <c r="BB1827" s="139" t="s">
        <v>1452</v>
      </c>
      <c r="BC1827" s="166"/>
      <c r="BD1827" s="166"/>
      <c r="BE1827" s="166"/>
      <c r="BF1827" s="166"/>
      <c r="BG1827" s="166"/>
      <c r="BH1827" s="308"/>
      <c r="BI1827" s="308"/>
      <c r="BJ1827" s="141" t="s">
        <v>26</v>
      </c>
      <c r="BK1827" s="141" t="s">
        <v>25</v>
      </c>
      <c r="BL1827" s="141" t="s">
        <v>13163</v>
      </c>
      <c r="BM1827" s="141" t="s">
        <v>13164</v>
      </c>
      <c r="BN1827" s="139" t="s">
        <v>4075</v>
      </c>
      <c r="BQ1827" s="141"/>
      <c r="BV1827" s="141"/>
      <c r="BX1827" s="141"/>
      <c r="BY1827" s="141"/>
      <c r="BZ1827" s="141"/>
      <c r="CA1827" s="141"/>
      <c r="CB1827" s="141"/>
      <c r="CC1827" s="141"/>
      <c r="CD1827" s="141"/>
      <c r="CE1827" s="141"/>
      <c r="CF1827" s="141"/>
      <c r="CG1827" s="141"/>
    </row>
    <row r="1828" spans="1:85" x14ac:dyDescent="0.35">
      <c r="A1828" s="155" t="s">
        <v>8132</v>
      </c>
      <c r="B1828" s="139" t="s">
        <v>4075</v>
      </c>
      <c r="C1828" s="18">
        <v>43263</v>
      </c>
      <c r="D1828" s="144">
        <v>0.37487268518518518</v>
      </c>
      <c r="E1828" s="141" t="s">
        <v>2760</v>
      </c>
      <c r="F1828" s="141">
        <v>2</v>
      </c>
      <c r="G1828" s="141" t="s">
        <v>2004</v>
      </c>
      <c r="H1828" s="141">
        <v>2018</v>
      </c>
      <c r="I1828" s="18">
        <v>43263</v>
      </c>
      <c r="J1828" s="144">
        <v>0.37430555555555556</v>
      </c>
      <c r="K1828" s="378"/>
      <c r="L1828" s="139" t="s">
        <v>4075</v>
      </c>
      <c r="M1828" s="141" t="s">
        <v>28</v>
      </c>
      <c r="N1828" s="248">
        <v>44257</v>
      </c>
      <c r="O1828" s="141" t="s">
        <v>25</v>
      </c>
      <c r="P1828" s="141"/>
      <c r="Q1828" s="141" t="s">
        <v>8133</v>
      </c>
      <c r="R1828" s="141" t="s">
        <v>8134</v>
      </c>
      <c r="S1828" s="141"/>
      <c r="T1828" s="141" t="s">
        <v>17136</v>
      </c>
      <c r="U1828" s="141">
        <v>114691668</v>
      </c>
      <c r="V1828" s="141"/>
      <c r="W1828" s="139" t="s">
        <v>4075</v>
      </c>
      <c r="X1828" s="141" t="s">
        <v>25</v>
      </c>
      <c r="Y1828" s="141" t="s">
        <v>27</v>
      </c>
      <c r="Z1828" s="141"/>
      <c r="AA1828" s="141" t="s">
        <v>34</v>
      </c>
      <c r="AB1828" s="141"/>
      <c r="AC1828" s="139" t="s">
        <v>18048</v>
      </c>
      <c r="AD1828" s="380"/>
      <c r="AE1828" s="139" t="s">
        <v>107</v>
      </c>
      <c r="AF1828" s="139" t="s">
        <v>13076</v>
      </c>
      <c r="AG1828" s="139" t="s">
        <v>4130</v>
      </c>
      <c r="AH1828" s="139" t="s">
        <v>1380</v>
      </c>
      <c r="AI1828" s="139" t="s">
        <v>1518</v>
      </c>
      <c r="AJ1828" s="139"/>
      <c r="AK1828" s="139" t="s">
        <v>1518</v>
      </c>
      <c r="AL1828" s="139" t="s">
        <v>87</v>
      </c>
      <c r="AM1828" s="141" t="s">
        <v>9</v>
      </c>
      <c r="AN1828" s="141" t="s">
        <v>8</v>
      </c>
      <c r="AO1828" s="139"/>
      <c r="AP1828" s="139" t="s">
        <v>87</v>
      </c>
      <c r="AQ1828" s="139"/>
      <c r="AR1828" s="381"/>
      <c r="AS1828" s="139" t="s">
        <v>4075</v>
      </c>
      <c r="AT1828" s="141" t="s">
        <v>1404</v>
      </c>
      <c r="AU1828" s="141"/>
      <c r="AV1828" s="383"/>
      <c r="AW1828" s="385"/>
      <c r="AX1828" s="139" t="s">
        <v>197</v>
      </c>
      <c r="AY1828" t="s">
        <v>19159</v>
      </c>
      <c r="BA1828" s="381"/>
      <c r="BB1828" s="139" t="s">
        <v>1444</v>
      </c>
      <c r="BC1828" s="166"/>
      <c r="BD1828" s="166"/>
      <c r="BE1828" s="166"/>
      <c r="BF1828" s="166"/>
      <c r="BG1828" s="166"/>
      <c r="BH1828" s="308"/>
      <c r="BI1828" s="308"/>
      <c r="BJ1828" s="141" t="s">
        <v>26</v>
      </c>
      <c r="BK1828" s="141" t="s">
        <v>26</v>
      </c>
      <c r="BL1828" s="141"/>
      <c r="BM1828" s="141"/>
      <c r="BN1828" s="139" t="s">
        <v>4075</v>
      </c>
      <c r="BQ1828" s="141"/>
      <c r="BV1828" s="141"/>
      <c r="BX1828" s="141"/>
      <c r="BY1828" s="141"/>
      <c r="BZ1828" s="141"/>
      <c r="CA1828" s="141"/>
      <c r="CB1828" s="141"/>
      <c r="CC1828" s="141"/>
      <c r="CD1828" s="141"/>
      <c r="CE1828" s="141"/>
      <c r="CF1828" s="141"/>
      <c r="CG1828" s="141"/>
    </row>
    <row r="1829" spans="1:85" x14ac:dyDescent="0.35">
      <c r="A1829" s="155" t="s">
        <v>8135</v>
      </c>
      <c r="B1829" s="139" t="s">
        <v>4075</v>
      </c>
      <c r="C1829" s="18">
        <v>43263</v>
      </c>
      <c r="D1829" s="144">
        <v>0</v>
      </c>
      <c r="E1829" s="141" t="s">
        <v>2760</v>
      </c>
      <c r="F1829" s="141">
        <v>2</v>
      </c>
      <c r="G1829" s="141" t="s">
        <v>2004</v>
      </c>
      <c r="H1829" s="141">
        <v>2018</v>
      </c>
      <c r="I1829" s="18">
        <v>43263</v>
      </c>
      <c r="J1829" s="144">
        <v>0.37152777777777779</v>
      </c>
      <c r="K1829" s="378"/>
      <c r="L1829" s="139" t="s">
        <v>4075</v>
      </c>
      <c r="M1829" s="141" t="s">
        <v>28</v>
      </c>
      <c r="N1829" s="248"/>
      <c r="O1829" s="141" t="s">
        <v>26</v>
      </c>
      <c r="P1829" s="141" t="s">
        <v>26</v>
      </c>
      <c r="Q1829" s="141" t="s">
        <v>8133</v>
      </c>
      <c r="R1829" s="141" t="s">
        <v>8134</v>
      </c>
      <c r="S1829" s="141"/>
      <c r="T1829" s="141"/>
      <c r="U1829" s="141"/>
      <c r="V1829" s="141"/>
      <c r="W1829" s="139" t="s">
        <v>4075</v>
      </c>
      <c r="X1829" s="141" t="s">
        <v>25</v>
      </c>
      <c r="Y1829" s="141" t="s">
        <v>27</v>
      </c>
      <c r="Z1829" s="141"/>
      <c r="AA1829" s="141" t="s">
        <v>34</v>
      </c>
      <c r="AB1829" s="141"/>
      <c r="AC1829" s="139" t="s">
        <v>18048</v>
      </c>
      <c r="AD1829" s="380"/>
      <c r="AE1829" s="139" t="s">
        <v>107</v>
      </c>
      <c r="AF1829" s="139" t="s">
        <v>13076</v>
      </c>
      <c r="AG1829" s="139" t="s">
        <v>4130</v>
      </c>
      <c r="AH1829" s="139" t="s">
        <v>1380</v>
      </c>
      <c r="AI1829" s="139" t="s">
        <v>1518</v>
      </c>
      <c r="AJ1829" s="139"/>
      <c r="AK1829" s="139" t="s">
        <v>1518</v>
      </c>
      <c r="AL1829" s="139" t="s">
        <v>87</v>
      </c>
      <c r="AM1829" s="141"/>
      <c r="AN1829" s="141" t="s">
        <v>8</v>
      </c>
      <c r="AO1829" s="139"/>
      <c r="AP1829" s="139"/>
      <c r="AQ1829" s="139"/>
      <c r="AR1829" s="381"/>
      <c r="AS1829" s="139" t="s">
        <v>4075</v>
      </c>
      <c r="AT1829" s="141" t="s">
        <v>1404</v>
      </c>
      <c r="AU1829" s="141"/>
      <c r="AV1829" s="383"/>
      <c r="AW1829" s="385"/>
      <c r="AX1829" s="139"/>
      <c r="AY1829" t="s">
        <v>19160</v>
      </c>
      <c r="BA1829" s="381"/>
      <c r="BB1829" s="139" t="s">
        <v>1450</v>
      </c>
      <c r="BC1829" s="166">
        <v>10</v>
      </c>
      <c r="BD1829" s="166"/>
      <c r="BE1829" s="166"/>
      <c r="BF1829" s="166"/>
      <c r="BG1829" s="166"/>
      <c r="BH1829" s="308"/>
      <c r="BI1829" s="308"/>
      <c r="BJ1829" s="141" t="s">
        <v>26</v>
      </c>
      <c r="BK1829" s="141" t="s">
        <v>26</v>
      </c>
      <c r="BL1829" s="141"/>
      <c r="BM1829" s="141"/>
      <c r="BN1829" s="139" t="s">
        <v>4075</v>
      </c>
      <c r="BQ1829" s="141"/>
      <c r="BV1829" s="141"/>
      <c r="BX1829" s="141"/>
      <c r="BY1829" s="141"/>
      <c r="BZ1829" s="141"/>
      <c r="CA1829" s="141"/>
      <c r="CB1829" s="141"/>
      <c r="CC1829" s="141"/>
      <c r="CD1829" s="141"/>
      <c r="CE1829" s="141"/>
      <c r="CF1829" s="141"/>
      <c r="CG1829" s="141"/>
    </row>
    <row r="1830" spans="1:85" x14ac:dyDescent="0.35">
      <c r="A1830" s="155" t="s">
        <v>8136</v>
      </c>
      <c r="B1830" s="139" t="s">
        <v>4075</v>
      </c>
      <c r="C1830" s="18">
        <v>43263</v>
      </c>
      <c r="D1830" s="144">
        <v>0</v>
      </c>
      <c r="E1830" s="141" t="s">
        <v>2760</v>
      </c>
      <c r="F1830" s="141">
        <v>2</v>
      </c>
      <c r="G1830" s="141" t="s">
        <v>2004</v>
      </c>
      <c r="H1830" s="141">
        <v>2018</v>
      </c>
      <c r="I1830" s="18"/>
      <c r="J1830" s="144"/>
      <c r="K1830" s="378"/>
      <c r="L1830" s="139" t="s">
        <v>4075</v>
      </c>
      <c r="M1830" s="141" t="s">
        <v>28</v>
      </c>
      <c r="N1830" s="248"/>
      <c r="O1830" s="141" t="s">
        <v>26</v>
      </c>
      <c r="P1830" s="141" t="s">
        <v>26</v>
      </c>
      <c r="Q1830" s="141"/>
      <c r="R1830" s="141"/>
      <c r="S1830" s="141"/>
      <c r="T1830" s="141"/>
      <c r="U1830" s="141"/>
      <c r="V1830" s="141"/>
      <c r="W1830" s="139" t="s">
        <v>4075</v>
      </c>
      <c r="X1830" s="141" t="s">
        <v>25</v>
      </c>
      <c r="Y1830" s="141" t="s">
        <v>27</v>
      </c>
      <c r="Z1830" s="141"/>
      <c r="AA1830" s="141" t="s">
        <v>34</v>
      </c>
      <c r="AB1830" s="141"/>
      <c r="AC1830" s="139" t="s">
        <v>18049</v>
      </c>
      <c r="AD1830" s="380"/>
      <c r="AE1830" s="139" t="s">
        <v>6</v>
      </c>
      <c r="AF1830" s="139" t="s">
        <v>13087</v>
      </c>
      <c r="AG1830" s="139" t="s">
        <v>6</v>
      </c>
      <c r="AH1830" s="139" t="s">
        <v>13</v>
      </c>
      <c r="AI1830" s="139" t="s">
        <v>6</v>
      </c>
      <c r="AJ1830" s="139"/>
      <c r="AK1830" s="139"/>
      <c r="AL1830" s="139"/>
      <c r="AM1830" s="141"/>
      <c r="AN1830" s="141"/>
      <c r="AO1830" s="139"/>
      <c r="AP1830" s="139"/>
      <c r="AQ1830" s="139"/>
      <c r="AR1830" s="381"/>
      <c r="AS1830" s="139" t="s">
        <v>4075</v>
      </c>
      <c r="AT1830" s="141" t="s">
        <v>1404</v>
      </c>
      <c r="AU1830" s="141"/>
      <c r="AV1830" s="383"/>
      <c r="AW1830" s="385"/>
      <c r="AX1830" s="139"/>
      <c r="BA1830" s="381"/>
      <c r="BB1830" s="139" t="s">
        <v>17</v>
      </c>
      <c r="BC1830" s="166"/>
      <c r="BD1830" s="166"/>
      <c r="BE1830" s="166"/>
      <c r="BF1830" s="166"/>
      <c r="BG1830" s="166"/>
      <c r="BH1830" s="308"/>
      <c r="BI1830" s="308"/>
      <c r="BJ1830" s="141" t="s">
        <v>26</v>
      </c>
      <c r="BK1830" s="141" t="s">
        <v>26</v>
      </c>
      <c r="BL1830" s="141"/>
      <c r="BM1830" s="141"/>
      <c r="BN1830" s="139" t="s">
        <v>4075</v>
      </c>
      <c r="BQ1830" s="141"/>
      <c r="BV1830" s="141"/>
      <c r="BX1830" s="141"/>
      <c r="BY1830" s="141"/>
      <c r="BZ1830" s="141"/>
      <c r="CA1830" s="141"/>
      <c r="CB1830" s="141"/>
      <c r="CC1830" s="141"/>
      <c r="CD1830" s="141"/>
      <c r="CE1830" s="141"/>
      <c r="CF1830" s="141"/>
      <c r="CG1830" s="141"/>
    </row>
    <row r="1831" spans="1:85" x14ac:dyDescent="0.35">
      <c r="A1831" s="155" t="s">
        <v>8125</v>
      </c>
      <c r="B1831" s="139" t="s">
        <v>4075</v>
      </c>
      <c r="C1831" s="18">
        <v>43264</v>
      </c>
      <c r="D1831" s="144">
        <v>0</v>
      </c>
      <c r="E1831" s="141" t="s">
        <v>2760</v>
      </c>
      <c r="F1831" s="141">
        <v>2</v>
      </c>
      <c r="G1831" s="141" t="s">
        <v>2004</v>
      </c>
      <c r="H1831" s="141">
        <v>2018</v>
      </c>
      <c r="I1831" s="18"/>
      <c r="J1831" s="144"/>
      <c r="K1831" s="378"/>
      <c r="L1831" s="139" t="s">
        <v>4075</v>
      </c>
      <c r="M1831" s="141" t="s">
        <v>28</v>
      </c>
      <c r="N1831" s="248"/>
      <c r="O1831" s="141" t="s">
        <v>26</v>
      </c>
      <c r="P1831" s="141" t="s">
        <v>26</v>
      </c>
      <c r="Q1831" s="141" t="s">
        <v>8126</v>
      </c>
      <c r="R1831" s="141"/>
      <c r="S1831" s="141"/>
      <c r="T1831" s="141"/>
      <c r="U1831" s="141"/>
      <c r="V1831" s="141"/>
      <c r="W1831" s="139" t="s">
        <v>4075</v>
      </c>
      <c r="X1831" s="141" t="s">
        <v>25</v>
      </c>
      <c r="Y1831" s="141" t="s">
        <v>27</v>
      </c>
      <c r="Z1831" s="141"/>
      <c r="AA1831" s="141" t="s">
        <v>34</v>
      </c>
      <c r="AB1831" s="141"/>
      <c r="AC1831" s="139" t="s">
        <v>18049</v>
      </c>
      <c r="AD1831" s="380"/>
      <c r="AE1831" s="139" t="s">
        <v>4</v>
      </c>
      <c r="AF1831" s="139" t="s">
        <v>13073</v>
      </c>
      <c r="AG1831" s="139" t="s">
        <v>4</v>
      </c>
      <c r="AH1831" s="139" t="s">
        <v>1380</v>
      </c>
      <c r="AI1831" s="139" t="s">
        <v>4</v>
      </c>
      <c r="AJ1831" s="139"/>
      <c r="AK1831" s="139" t="s">
        <v>15678</v>
      </c>
      <c r="AL1831" s="139" t="s">
        <v>1649</v>
      </c>
      <c r="AM1831" s="141"/>
      <c r="AN1831" s="141"/>
      <c r="AO1831" s="139"/>
      <c r="AP1831" s="139"/>
      <c r="AQ1831" s="139"/>
      <c r="AR1831" s="381"/>
      <c r="AS1831" s="139" t="s">
        <v>4075</v>
      </c>
      <c r="AT1831" s="141" t="s">
        <v>1404</v>
      </c>
      <c r="AU1831" s="141">
        <v>180</v>
      </c>
      <c r="AV1831" s="383"/>
      <c r="AW1831" s="385"/>
      <c r="AX1831" s="139"/>
      <c r="AY1831" t="s">
        <v>19097</v>
      </c>
      <c r="BA1831" s="381"/>
      <c r="BB1831" s="139" t="s">
        <v>1446</v>
      </c>
      <c r="BC1831" s="166"/>
      <c r="BD1831" s="166"/>
      <c r="BE1831" s="166"/>
      <c r="BF1831" s="166"/>
      <c r="BG1831" s="166"/>
      <c r="BH1831" s="308"/>
      <c r="BI1831" s="308"/>
      <c r="BJ1831" s="141" t="s">
        <v>26</v>
      </c>
      <c r="BK1831" s="141" t="s">
        <v>26</v>
      </c>
      <c r="BL1831" s="141"/>
      <c r="BM1831" s="141"/>
      <c r="BN1831" s="139" t="s">
        <v>4075</v>
      </c>
      <c r="BQ1831" s="141"/>
      <c r="BV1831" s="141"/>
      <c r="BX1831" s="141"/>
      <c r="BY1831" s="141"/>
      <c r="BZ1831" s="141"/>
      <c r="CA1831" s="141"/>
      <c r="CB1831" s="141"/>
      <c r="CC1831" s="141"/>
      <c r="CD1831" s="141"/>
      <c r="CE1831" s="141"/>
      <c r="CF1831" s="141"/>
      <c r="CG1831" s="141"/>
    </row>
    <row r="1832" spans="1:85" x14ac:dyDescent="0.35">
      <c r="A1832" s="155" t="s">
        <v>8123</v>
      </c>
      <c r="B1832" s="139" t="s">
        <v>4075</v>
      </c>
      <c r="C1832" s="18">
        <v>43264</v>
      </c>
      <c r="D1832" s="144">
        <v>0</v>
      </c>
      <c r="E1832" s="141" t="s">
        <v>2760</v>
      </c>
      <c r="F1832" s="141">
        <v>2</v>
      </c>
      <c r="G1832" s="141" t="s">
        <v>2004</v>
      </c>
      <c r="H1832" s="141">
        <v>2018</v>
      </c>
      <c r="I1832" s="18"/>
      <c r="J1832" s="144"/>
      <c r="K1832" s="378"/>
      <c r="L1832" s="139" t="s">
        <v>4075</v>
      </c>
      <c r="M1832" s="141" t="s">
        <v>28</v>
      </c>
      <c r="N1832" s="248"/>
      <c r="O1832" s="141" t="s">
        <v>26</v>
      </c>
      <c r="P1832" s="141" t="s">
        <v>26</v>
      </c>
      <c r="Q1832" s="141" t="s">
        <v>8124</v>
      </c>
      <c r="R1832" s="141"/>
      <c r="S1832" s="141"/>
      <c r="T1832" s="141"/>
      <c r="U1832" s="141"/>
      <c r="V1832" s="141"/>
      <c r="W1832" s="139" t="s">
        <v>4075</v>
      </c>
      <c r="X1832" s="141" t="s">
        <v>25</v>
      </c>
      <c r="Y1832" s="141" t="s">
        <v>27</v>
      </c>
      <c r="Z1832" s="141"/>
      <c r="AA1832" s="141" t="s">
        <v>34</v>
      </c>
      <c r="AB1832" s="141"/>
      <c r="AC1832" s="139" t="s">
        <v>18049</v>
      </c>
      <c r="AD1832" s="380"/>
      <c r="AE1832" s="139" t="s">
        <v>107</v>
      </c>
      <c r="AF1832" s="139" t="s">
        <v>13076</v>
      </c>
      <c r="AG1832" s="139" t="s">
        <v>4130</v>
      </c>
      <c r="AH1832" s="139" t="s">
        <v>1380</v>
      </c>
      <c r="AI1832" s="139" t="s">
        <v>1518</v>
      </c>
      <c r="AJ1832" s="139"/>
      <c r="AK1832" s="139" t="s">
        <v>1518</v>
      </c>
      <c r="AL1832" s="139" t="s">
        <v>7</v>
      </c>
      <c r="AM1832" s="141"/>
      <c r="AN1832" s="141"/>
      <c r="AO1832" s="139"/>
      <c r="AP1832" s="139"/>
      <c r="AQ1832" s="139"/>
      <c r="AR1832" s="381"/>
      <c r="AS1832" s="139" t="s">
        <v>4075</v>
      </c>
      <c r="AT1832" s="141" t="s">
        <v>43</v>
      </c>
      <c r="AU1832" s="141">
        <v>582</v>
      </c>
      <c r="AV1832" s="383"/>
      <c r="AW1832" s="385"/>
      <c r="AX1832" s="139"/>
      <c r="AY1832" t="s">
        <v>18293</v>
      </c>
      <c r="BA1832" s="381"/>
      <c r="BB1832" s="139" t="s">
        <v>1450</v>
      </c>
      <c r="BC1832" s="166"/>
      <c r="BD1832" s="166"/>
      <c r="BE1832" s="166"/>
      <c r="BF1832" s="166"/>
      <c r="BG1832" s="166"/>
      <c r="BH1832" s="308"/>
      <c r="BI1832" s="308"/>
      <c r="BJ1832" s="141" t="s">
        <v>26</v>
      </c>
      <c r="BK1832" s="141" t="s">
        <v>26</v>
      </c>
      <c r="BL1832" s="141"/>
      <c r="BM1832" s="141"/>
      <c r="BN1832" s="139" t="s">
        <v>4075</v>
      </c>
      <c r="BQ1832" s="141"/>
      <c r="BV1832" s="141"/>
      <c r="BX1832" s="141"/>
      <c r="BY1832" s="141"/>
      <c r="BZ1832" s="141"/>
      <c r="CA1832" s="141"/>
      <c r="CB1832" s="141"/>
      <c r="CC1832" s="141"/>
      <c r="CD1832" s="141"/>
      <c r="CE1832" s="141"/>
      <c r="CF1832" s="141"/>
      <c r="CG1832" s="141"/>
    </row>
    <row r="1833" spans="1:85" x14ac:dyDescent="0.35">
      <c r="A1833" s="155" t="s">
        <v>8131</v>
      </c>
      <c r="B1833" s="139" t="s">
        <v>4075</v>
      </c>
      <c r="C1833" s="18">
        <v>43264</v>
      </c>
      <c r="D1833" s="144">
        <v>0</v>
      </c>
      <c r="E1833" s="141" t="s">
        <v>2760</v>
      </c>
      <c r="F1833" s="141">
        <v>2</v>
      </c>
      <c r="G1833" s="141" t="s">
        <v>2004</v>
      </c>
      <c r="H1833" s="141">
        <v>2018</v>
      </c>
      <c r="I1833" s="18"/>
      <c r="J1833" s="144"/>
      <c r="K1833" s="378"/>
      <c r="L1833" s="139" t="s">
        <v>4075</v>
      </c>
      <c r="M1833" s="141" t="s">
        <v>28</v>
      </c>
      <c r="N1833" s="248"/>
      <c r="O1833" s="141" t="s">
        <v>26</v>
      </c>
      <c r="P1833" s="141" t="s">
        <v>26</v>
      </c>
      <c r="Q1833" s="141"/>
      <c r="R1833" s="141"/>
      <c r="S1833" s="141"/>
      <c r="T1833" s="141"/>
      <c r="U1833" s="141"/>
      <c r="V1833" s="141"/>
      <c r="W1833" s="139" t="s">
        <v>4075</v>
      </c>
      <c r="X1833" s="141" t="s">
        <v>25</v>
      </c>
      <c r="Y1833" s="141" t="s">
        <v>27</v>
      </c>
      <c r="Z1833" s="141"/>
      <c r="AA1833" s="141" t="s">
        <v>34</v>
      </c>
      <c r="AB1833" s="141"/>
      <c r="AC1833" s="139" t="s">
        <v>18049</v>
      </c>
      <c r="AD1833" s="380"/>
      <c r="AE1833" s="139" t="s">
        <v>102</v>
      </c>
      <c r="AF1833" s="139" t="s">
        <v>13086</v>
      </c>
      <c r="AG1833" s="139" t="s">
        <v>102</v>
      </c>
      <c r="AH1833" s="139" t="s">
        <v>1378</v>
      </c>
      <c r="AI1833" s="139" t="s">
        <v>1406</v>
      </c>
      <c r="AJ1833" s="139" t="s">
        <v>1406</v>
      </c>
      <c r="AK1833" s="139"/>
      <c r="AL1833" s="139"/>
      <c r="AM1833" s="141"/>
      <c r="AN1833" s="141"/>
      <c r="AO1833" s="139"/>
      <c r="AP1833" s="139" t="s">
        <v>1406</v>
      </c>
      <c r="AQ1833" s="139"/>
      <c r="AR1833" s="381"/>
      <c r="AS1833" s="139" t="s">
        <v>4075</v>
      </c>
      <c r="AT1833" s="141" t="s">
        <v>43</v>
      </c>
      <c r="AU1833" s="141"/>
      <c r="AV1833" s="383"/>
      <c r="AW1833" s="385"/>
      <c r="AX1833" s="139"/>
      <c r="BA1833" s="381"/>
      <c r="BB1833" s="139" t="s">
        <v>1444</v>
      </c>
      <c r="BC1833" s="166"/>
      <c r="BD1833" s="166"/>
      <c r="BE1833" s="166"/>
      <c r="BF1833" s="166"/>
      <c r="BG1833" s="166"/>
      <c r="BH1833" s="308"/>
      <c r="BI1833" s="308"/>
      <c r="BJ1833" s="141" t="s">
        <v>26</v>
      </c>
      <c r="BK1833" s="141" t="s">
        <v>26</v>
      </c>
      <c r="BL1833" s="141"/>
      <c r="BM1833" s="141"/>
      <c r="BN1833" s="139" t="s">
        <v>4075</v>
      </c>
      <c r="BQ1833" s="141"/>
      <c r="BV1833" s="141"/>
      <c r="BX1833" s="141"/>
      <c r="BY1833" s="141"/>
      <c r="BZ1833" s="141"/>
      <c r="CA1833" s="141"/>
      <c r="CB1833" s="141"/>
      <c r="CC1833" s="141"/>
      <c r="CD1833" s="141"/>
      <c r="CE1833" s="141"/>
      <c r="CF1833" s="141"/>
      <c r="CG1833" s="141"/>
    </row>
    <row r="1834" spans="1:85" x14ac:dyDescent="0.35">
      <c r="A1834" s="155" t="s">
        <v>8127</v>
      </c>
      <c r="B1834" s="139" t="s">
        <v>4075</v>
      </c>
      <c r="C1834" s="18">
        <v>43264</v>
      </c>
      <c r="D1834" s="144">
        <v>0</v>
      </c>
      <c r="E1834" s="141" t="s">
        <v>2760</v>
      </c>
      <c r="F1834" s="141">
        <v>2</v>
      </c>
      <c r="G1834" s="141" t="s">
        <v>2004</v>
      </c>
      <c r="H1834" s="141">
        <v>2018</v>
      </c>
      <c r="I1834" s="18">
        <v>43264</v>
      </c>
      <c r="J1834" s="144">
        <v>0.94444444444444442</v>
      </c>
      <c r="K1834" s="378"/>
      <c r="L1834" s="139" t="s">
        <v>4075</v>
      </c>
      <c r="M1834" s="141" t="s">
        <v>28</v>
      </c>
      <c r="N1834" s="248"/>
      <c r="O1834" s="141" t="s">
        <v>26</v>
      </c>
      <c r="P1834" s="141" t="s">
        <v>26</v>
      </c>
      <c r="Q1834" s="141" t="s">
        <v>8128</v>
      </c>
      <c r="R1834" s="141" t="s">
        <v>8129</v>
      </c>
      <c r="S1834" s="141"/>
      <c r="T1834" s="141"/>
      <c r="U1834" s="141"/>
      <c r="V1834" s="141" t="s">
        <v>8130</v>
      </c>
      <c r="W1834" s="139" t="s">
        <v>4075</v>
      </c>
      <c r="X1834" s="141" t="s">
        <v>25</v>
      </c>
      <c r="Y1834" s="141" t="s">
        <v>27</v>
      </c>
      <c r="Z1834" s="141"/>
      <c r="AA1834" s="141" t="s">
        <v>34</v>
      </c>
      <c r="AB1834" s="141"/>
      <c r="AC1834" s="139" t="s">
        <v>18047</v>
      </c>
      <c r="AD1834" s="380"/>
      <c r="AE1834" s="139" t="s">
        <v>102</v>
      </c>
      <c r="AF1834" s="139" t="s">
        <v>13071</v>
      </c>
      <c r="AG1834" s="139" t="s">
        <v>102</v>
      </c>
      <c r="AH1834" s="139" t="s">
        <v>1378</v>
      </c>
      <c r="AI1834" s="139" t="s">
        <v>13</v>
      </c>
      <c r="AJ1834" s="139" t="s">
        <v>1409</v>
      </c>
      <c r="AK1834" s="139"/>
      <c r="AL1834" s="139"/>
      <c r="AM1834" s="141"/>
      <c r="AN1834" s="141" t="s">
        <v>8</v>
      </c>
      <c r="AO1834" s="139"/>
      <c r="AP1834" s="139" t="s">
        <v>1409</v>
      </c>
      <c r="AQ1834" s="139"/>
      <c r="AR1834" s="381"/>
      <c r="AS1834" s="139" t="s">
        <v>4075</v>
      </c>
      <c r="AT1834" s="141" t="s">
        <v>1404</v>
      </c>
      <c r="AU1834" s="141"/>
      <c r="AV1834" s="383"/>
      <c r="AW1834" s="385"/>
      <c r="AX1834" s="139"/>
      <c r="AY1834" t="s">
        <v>19161</v>
      </c>
      <c r="BA1834" s="381"/>
      <c r="BB1834" s="139" t="s">
        <v>1451</v>
      </c>
      <c r="BC1834" s="166"/>
      <c r="BD1834" s="166"/>
      <c r="BE1834" s="166"/>
      <c r="BF1834" s="166"/>
      <c r="BG1834" s="166"/>
      <c r="BH1834" s="308"/>
      <c r="BI1834" s="308"/>
      <c r="BJ1834" s="141" t="s">
        <v>26</v>
      </c>
      <c r="BK1834" s="141" t="s">
        <v>26</v>
      </c>
      <c r="BL1834" s="141"/>
      <c r="BM1834" s="141"/>
      <c r="BN1834" s="139" t="s">
        <v>4075</v>
      </c>
      <c r="BQ1834" s="141"/>
      <c r="BV1834" s="141"/>
      <c r="BX1834" s="141"/>
      <c r="BY1834" s="141"/>
      <c r="BZ1834" s="141"/>
      <c r="CA1834" s="141"/>
      <c r="CB1834" s="141"/>
      <c r="CC1834" s="141"/>
      <c r="CD1834" s="141"/>
      <c r="CE1834" s="141"/>
      <c r="CF1834" s="141"/>
      <c r="CG1834" s="141"/>
    </row>
    <row r="1835" spans="1:85" x14ac:dyDescent="0.35">
      <c r="A1835" s="155" t="s">
        <v>8117</v>
      </c>
      <c r="B1835" s="139" t="s">
        <v>4075</v>
      </c>
      <c r="C1835" s="18">
        <v>43265</v>
      </c>
      <c r="D1835" s="144">
        <v>0</v>
      </c>
      <c r="E1835" s="141" t="s">
        <v>2760</v>
      </c>
      <c r="F1835" s="141">
        <v>2</v>
      </c>
      <c r="G1835" s="141" t="s">
        <v>2004</v>
      </c>
      <c r="H1835" s="141">
        <v>2018</v>
      </c>
      <c r="I1835" s="18">
        <v>43265</v>
      </c>
      <c r="J1835" s="144">
        <v>0.60069444444444442</v>
      </c>
      <c r="K1835" s="378"/>
      <c r="L1835" s="139" t="s">
        <v>4075</v>
      </c>
      <c r="M1835" s="141" t="s">
        <v>28</v>
      </c>
      <c r="N1835" s="248"/>
      <c r="O1835" s="141" t="s">
        <v>26</v>
      </c>
      <c r="P1835" s="141" t="s">
        <v>26</v>
      </c>
      <c r="Q1835" s="141" t="s">
        <v>8118</v>
      </c>
      <c r="R1835" s="141" t="s">
        <v>8119</v>
      </c>
      <c r="S1835" s="141"/>
      <c r="T1835" s="141"/>
      <c r="U1835" s="141"/>
      <c r="V1835" s="141"/>
      <c r="W1835" s="139" t="s">
        <v>4075</v>
      </c>
      <c r="X1835" s="141" t="s">
        <v>25</v>
      </c>
      <c r="Y1835" s="141" t="s">
        <v>27</v>
      </c>
      <c r="Z1835" s="141"/>
      <c r="AA1835" s="141" t="s">
        <v>34</v>
      </c>
      <c r="AB1835" s="141"/>
      <c r="AC1835" s="139" t="s">
        <v>18047</v>
      </c>
      <c r="AD1835" s="380"/>
      <c r="AE1835" s="139" t="s">
        <v>103</v>
      </c>
      <c r="AF1835" s="139" t="s">
        <v>13079</v>
      </c>
      <c r="AG1835" s="139" t="s">
        <v>103</v>
      </c>
      <c r="AH1835" s="139" t="s">
        <v>1380</v>
      </c>
      <c r="AI1835" s="139" t="s">
        <v>103</v>
      </c>
      <c r="AJ1835" s="139"/>
      <c r="AK1835" s="139" t="s">
        <v>103</v>
      </c>
      <c r="AL1835" s="139" t="s">
        <v>7</v>
      </c>
      <c r="AM1835" s="141"/>
      <c r="AN1835" s="141" t="s">
        <v>8</v>
      </c>
      <c r="AO1835" s="139"/>
      <c r="AP1835" s="139"/>
      <c r="AQ1835" s="139"/>
      <c r="AR1835" s="381"/>
      <c r="AS1835" s="139" t="s">
        <v>4075</v>
      </c>
      <c r="AT1835" s="141" t="s">
        <v>1404</v>
      </c>
      <c r="AU1835" s="141"/>
      <c r="AV1835" s="383"/>
      <c r="AW1835" s="385"/>
      <c r="AX1835" s="139"/>
      <c r="AY1835" t="s">
        <v>19162</v>
      </c>
      <c r="BA1835" s="381"/>
      <c r="BB1835" s="139" t="s">
        <v>1452</v>
      </c>
      <c r="BC1835" s="166"/>
      <c r="BD1835" s="166"/>
      <c r="BE1835" s="166"/>
      <c r="BF1835" s="166"/>
      <c r="BG1835" s="166"/>
      <c r="BH1835" s="308"/>
      <c r="BI1835" s="308"/>
      <c r="BJ1835" s="141" t="s">
        <v>26</v>
      </c>
      <c r="BK1835" s="141" t="s">
        <v>26</v>
      </c>
      <c r="BL1835" s="141"/>
      <c r="BM1835" s="141"/>
      <c r="BN1835" s="139" t="s">
        <v>4075</v>
      </c>
      <c r="BQ1835" s="141" t="s">
        <v>15939</v>
      </c>
      <c r="BR1835" s="135" t="s">
        <v>15693</v>
      </c>
      <c r="BV1835" s="141"/>
      <c r="BX1835" s="141"/>
      <c r="BY1835" s="141"/>
      <c r="BZ1835" s="141"/>
      <c r="CA1835" s="141"/>
      <c r="CB1835" s="141"/>
      <c r="CC1835" s="141"/>
      <c r="CD1835" s="141"/>
      <c r="CE1835" s="141"/>
      <c r="CF1835" s="141"/>
      <c r="CG1835" s="141"/>
    </row>
    <row r="1836" spans="1:85" x14ac:dyDescent="0.35">
      <c r="A1836" s="155" t="s">
        <v>8120</v>
      </c>
      <c r="B1836" s="139" t="s">
        <v>4075</v>
      </c>
      <c r="C1836" s="18">
        <v>43265</v>
      </c>
      <c r="D1836" s="144">
        <v>0</v>
      </c>
      <c r="E1836" s="141" t="s">
        <v>2760</v>
      </c>
      <c r="F1836" s="141">
        <v>2</v>
      </c>
      <c r="G1836" s="141" t="s">
        <v>2004</v>
      </c>
      <c r="H1836" s="141">
        <v>2018</v>
      </c>
      <c r="I1836" s="18">
        <v>43265</v>
      </c>
      <c r="J1836" s="144">
        <v>0.67500000000000004</v>
      </c>
      <c r="K1836" s="378"/>
      <c r="L1836" s="139" t="s">
        <v>4075</v>
      </c>
      <c r="M1836" s="141" t="s">
        <v>28</v>
      </c>
      <c r="N1836" s="248"/>
      <c r="O1836" s="141" t="s">
        <v>26</v>
      </c>
      <c r="P1836" s="141" t="s">
        <v>26</v>
      </c>
      <c r="Q1836" s="141" t="s">
        <v>8121</v>
      </c>
      <c r="R1836" s="141" t="s">
        <v>8122</v>
      </c>
      <c r="S1836" s="141"/>
      <c r="T1836" s="141"/>
      <c r="U1836" s="141"/>
      <c r="V1836" s="141"/>
      <c r="W1836" s="139" t="s">
        <v>4075</v>
      </c>
      <c r="X1836" s="141" t="s">
        <v>25</v>
      </c>
      <c r="Y1836" s="141" t="s">
        <v>27</v>
      </c>
      <c r="Z1836" s="141"/>
      <c r="AA1836" s="141" t="s">
        <v>34</v>
      </c>
      <c r="AB1836" s="141"/>
      <c r="AC1836" s="139" t="s">
        <v>18049</v>
      </c>
      <c r="AD1836" s="380"/>
      <c r="AE1836" s="139" t="s">
        <v>4</v>
      </c>
      <c r="AF1836" s="139" t="s">
        <v>13073</v>
      </c>
      <c r="AG1836" s="139" t="s">
        <v>4</v>
      </c>
      <c r="AH1836" s="139" t="s">
        <v>1380</v>
      </c>
      <c r="AI1836" s="139" t="s">
        <v>4</v>
      </c>
      <c r="AJ1836" s="139"/>
      <c r="AK1836" s="139" t="s">
        <v>15678</v>
      </c>
      <c r="AL1836" s="139" t="s">
        <v>7</v>
      </c>
      <c r="AM1836" s="141"/>
      <c r="AN1836" s="141" t="s">
        <v>8</v>
      </c>
      <c r="AO1836" s="139"/>
      <c r="AP1836" s="139"/>
      <c r="AQ1836" s="139"/>
      <c r="AR1836" s="381"/>
      <c r="AS1836" s="139" t="s">
        <v>4075</v>
      </c>
      <c r="AT1836" s="141" t="s">
        <v>1404</v>
      </c>
      <c r="AU1836" s="141">
        <v>105</v>
      </c>
      <c r="AV1836" s="383"/>
      <c r="AW1836" s="385"/>
      <c r="AX1836" s="139"/>
      <c r="AY1836" t="s">
        <v>18744</v>
      </c>
      <c r="BA1836" s="381"/>
      <c r="BB1836" s="139" t="s">
        <v>1444</v>
      </c>
      <c r="BC1836" s="166"/>
      <c r="BD1836" s="166"/>
      <c r="BE1836" s="166"/>
      <c r="BF1836" s="166"/>
      <c r="BG1836" s="166"/>
      <c r="BH1836" s="308"/>
      <c r="BI1836" s="308"/>
      <c r="BJ1836" s="141" t="s">
        <v>26</v>
      </c>
      <c r="BK1836" s="141" t="s">
        <v>26</v>
      </c>
      <c r="BL1836" s="141"/>
      <c r="BM1836" s="141"/>
      <c r="BN1836" s="139" t="s">
        <v>4075</v>
      </c>
      <c r="BQ1836" s="141" t="s">
        <v>15940</v>
      </c>
      <c r="BR1836" s="135" t="s">
        <v>15680</v>
      </c>
      <c r="BT1836" s="135" t="s">
        <v>15370</v>
      </c>
      <c r="BU1836" s="135" t="s">
        <v>15356</v>
      </c>
      <c r="BV1836" s="141" t="s">
        <v>3122</v>
      </c>
      <c r="BW1836" s="135" t="s">
        <v>13274</v>
      </c>
      <c r="BX1836" s="141" t="s">
        <v>15681</v>
      </c>
      <c r="BY1836" s="141" t="s">
        <v>12</v>
      </c>
      <c r="BZ1836" s="141" t="s">
        <v>26</v>
      </c>
      <c r="CA1836" s="141" t="s">
        <v>1848</v>
      </c>
      <c r="CB1836" s="141"/>
      <c r="CC1836" s="141" t="s">
        <v>15686</v>
      </c>
      <c r="CD1836" s="141" t="s">
        <v>15687</v>
      </c>
      <c r="CE1836" s="141" t="s">
        <v>15450</v>
      </c>
      <c r="CF1836" s="141" t="s">
        <v>15451</v>
      </c>
      <c r="CG1836" s="141" t="s">
        <v>13284</v>
      </c>
    </row>
    <row r="1837" spans="1:85" x14ac:dyDescent="0.35">
      <c r="A1837" s="155" t="s">
        <v>8110</v>
      </c>
      <c r="B1837" s="139" t="s">
        <v>4075</v>
      </c>
      <c r="C1837" s="18">
        <v>43266</v>
      </c>
      <c r="D1837" s="144">
        <v>0</v>
      </c>
      <c r="E1837" s="141" t="s">
        <v>2760</v>
      </c>
      <c r="F1837" s="141">
        <v>2</v>
      </c>
      <c r="G1837" s="141" t="s">
        <v>2004</v>
      </c>
      <c r="H1837" s="141">
        <v>2018</v>
      </c>
      <c r="I1837" s="18"/>
      <c r="J1837" s="144"/>
      <c r="K1837" s="378"/>
      <c r="L1837" s="139" t="s">
        <v>4075</v>
      </c>
      <c r="M1837" s="141" t="s">
        <v>28</v>
      </c>
      <c r="N1837" s="248"/>
      <c r="O1837" s="141" t="s">
        <v>26</v>
      </c>
      <c r="P1837" s="141" t="s">
        <v>26</v>
      </c>
      <c r="Q1837" s="141" t="s">
        <v>8111</v>
      </c>
      <c r="R1837" s="141"/>
      <c r="S1837" s="141"/>
      <c r="T1837" s="141"/>
      <c r="U1837" s="141"/>
      <c r="V1837" s="141"/>
      <c r="W1837" s="139" t="s">
        <v>4075</v>
      </c>
      <c r="X1837" s="141" t="s">
        <v>25</v>
      </c>
      <c r="Y1837" s="141" t="s">
        <v>27</v>
      </c>
      <c r="Z1837" s="141"/>
      <c r="AA1837" s="141" t="s">
        <v>34</v>
      </c>
      <c r="AB1837" s="141"/>
      <c r="AC1837" s="139" t="s">
        <v>18049</v>
      </c>
      <c r="AD1837" s="380"/>
      <c r="AE1837" s="139" t="s">
        <v>103</v>
      </c>
      <c r="AF1837" s="139" t="s">
        <v>13075</v>
      </c>
      <c r="AG1837" s="139" t="s">
        <v>103</v>
      </c>
      <c r="AH1837" s="139" t="s">
        <v>1380</v>
      </c>
      <c r="AI1837" s="139" t="s">
        <v>7340</v>
      </c>
      <c r="AJ1837" s="139"/>
      <c r="AK1837" s="139" t="s">
        <v>7340</v>
      </c>
      <c r="AL1837" s="139" t="s">
        <v>1557</v>
      </c>
      <c r="AM1837" s="141"/>
      <c r="AN1837" s="141"/>
      <c r="AO1837" s="139"/>
      <c r="AP1837" s="139"/>
      <c r="AQ1837" s="139"/>
      <c r="AR1837" s="381"/>
      <c r="AS1837" s="139" t="s">
        <v>4075</v>
      </c>
      <c r="AT1837" s="141" t="s">
        <v>44</v>
      </c>
      <c r="AU1837" s="141">
        <v>305</v>
      </c>
      <c r="AV1837" s="383"/>
      <c r="AW1837" s="385"/>
      <c r="AX1837" s="139"/>
      <c r="AY1837" t="s">
        <v>18449</v>
      </c>
      <c r="BA1837" s="381"/>
      <c r="BB1837" s="139" t="s">
        <v>1450</v>
      </c>
      <c r="BC1837" s="166"/>
      <c r="BD1837" s="166"/>
      <c r="BE1837" s="166"/>
      <c r="BF1837" s="166"/>
      <c r="BG1837" s="166"/>
      <c r="BH1837" s="308"/>
      <c r="BI1837" s="308"/>
      <c r="BJ1837" s="141" t="s">
        <v>26</v>
      </c>
      <c r="BK1837" s="141" t="s">
        <v>26</v>
      </c>
      <c r="BL1837" s="141"/>
      <c r="BM1837" s="141"/>
      <c r="BN1837" s="139" t="s">
        <v>4075</v>
      </c>
      <c r="BQ1837" s="141"/>
      <c r="BV1837" s="141"/>
      <c r="BX1837" s="141"/>
      <c r="BY1837" s="141"/>
      <c r="BZ1837" s="141"/>
      <c r="CA1837" s="141"/>
      <c r="CB1837" s="141"/>
      <c r="CC1837" s="141"/>
      <c r="CD1837" s="141"/>
      <c r="CE1837" s="141"/>
      <c r="CF1837" s="141"/>
      <c r="CG1837" s="141"/>
    </row>
    <row r="1838" spans="1:85" x14ac:dyDescent="0.35">
      <c r="A1838" s="155" t="s">
        <v>8112</v>
      </c>
      <c r="B1838" s="139" t="s">
        <v>4075</v>
      </c>
      <c r="C1838" s="18">
        <v>43266</v>
      </c>
      <c r="D1838" s="144">
        <v>0</v>
      </c>
      <c r="E1838" s="141" t="s">
        <v>2760</v>
      </c>
      <c r="F1838" s="141">
        <v>2</v>
      </c>
      <c r="G1838" s="141" t="s">
        <v>2004</v>
      </c>
      <c r="H1838" s="141">
        <v>2018</v>
      </c>
      <c r="I1838" s="18">
        <v>43266</v>
      </c>
      <c r="J1838" s="144">
        <v>0.63472222222222219</v>
      </c>
      <c r="K1838" s="378"/>
      <c r="L1838" s="139" t="s">
        <v>4075</v>
      </c>
      <c r="M1838" s="141" t="s">
        <v>28</v>
      </c>
      <c r="N1838" s="248"/>
      <c r="O1838" s="141" t="s">
        <v>26</v>
      </c>
      <c r="P1838" s="141" t="s">
        <v>26</v>
      </c>
      <c r="Q1838" s="141" t="s">
        <v>8113</v>
      </c>
      <c r="R1838" s="141" t="s">
        <v>8114</v>
      </c>
      <c r="S1838" s="141"/>
      <c r="T1838" s="141"/>
      <c r="U1838" s="141"/>
      <c r="V1838" s="141"/>
      <c r="W1838" s="139" t="s">
        <v>4075</v>
      </c>
      <c r="X1838" s="141" t="s">
        <v>25</v>
      </c>
      <c r="Y1838" s="141" t="s">
        <v>27</v>
      </c>
      <c r="Z1838" s="141"/>
      <c r="AA1838" s="141" t="s">
        <v>34</v>
      </c>
      <c r="AB1838" s="141"/>
      <c r="AC1838" s="139" t="s">
        <v>18048</v>
      </c>
      <c r="AD1838" s="380"/>
      <c r="AE1838" s="139" t="s">
        <v>103</v>
      </c>
      <c r="AF1838" s="139" t="s">
        <v>13079</v>
      </c>
      <c r="AG1838" s="139" t="s">
        <v>103</v>
      </c>
      <c r="AH1838" s="139" t="s">
        <v>1380</v>
      </c>
      <c r="AI1838" s="139" t="s">
        <v>103</v>
      </c>
      <c r="AJ1838" s="139"/>
      <c r="AK1838" s="139" t="s">
        <v>103</v>
      </c>
      <c r="AL1838" s="139" t="s">
        <v>60</v>
      </c>
      <c r="AM1838" s="141"/>
      <c r="AN1838" s="141" t="s">
        <v>8</v>
      </c>
      <c r="AO1838" s="139"/>
      <c r="AP1838" s="139"/>
      <c r="AQ1838" s="139"/>
      <c r="AR1838" s="381"/>
      <c r="AS1838" s="139" t="s">
        <v>4075</v>
      </c>
      <c r="AT1838" s="141" t="s">
        <v>43</v>
      </c>
      <c r="AU1838" s="141">
        <v>420</v>
      </c>
      <c r="AV1838" s="383"/>
      <c r="AW1838" s="385"/>
      <c r="AX1838" s="139"/>
      <c r="AY1838" t="s">
        <v>18283</v>
      </c>
      <c r="BA1838" s="381"/>
      <c r="BB1838" s="139" t="s">
        <v>1451</v>
      </c>
      <c r="BC1838" s="166"/>
      <c r="BD1838" s="166"/>
      <c r="BE1838" s="166"/>
      <c r="BF1838" s="166"/>
      <c r="BG1838" s="166"/>
      <c r="BH1838" s="308"/>
      <c r="BI1838" s="308"/>
      <c r="BJ1838" s="141" t="s">
        <v>26</v>
      </c>
      <c r="BK1838" s="141" t="s">
        <v>26</v>
      </c>
      <c r="BL1838" s="141"/>
      <c r="BM1838" s="141"/>
      <c r="BN1838" s="139" t="s">
        <v>4075</v>
      </c>
      <c r="BQ1838" s="141"/>
      <c r="BV1838" s="141"/>
      <c r="BX1838" s="141"/>
      <c r="BY1838" s="141"/>
      <c r="BZ1838" s="141"/>
      <c r="CA1838" s="141"/>
      <c r="CB1838" s="141"/>
      <c r="CC1838" s="141"/>
      <c r="CD1838" s="141"/>
      <c r="CE1838" s="141"/>
      <c r="CF1838" s="141"/>
      <c r="CG1838" s="141"/>
    </row>
    <row r="1839" spans="1:85" x14ac:dyDescent="0.35">
      <c r="A1839" s="155" t="s">
        <v>8115</v>
      </c>
      <c r="B1839" s="139" t="s">
        <v>4075</v>
      </c>
      <c r="C1839" s="18">
        <v>43266</v>
      </c>
      <c r="D1839" s="144">
        <v>0</v>
      </c>
      <c r="E1839" s="141" t="s">
        <v>2760</v>
      </c>
      <c r="F1839" s="141">
        <v>2</v>
      </c>
      <c r="G1839" s="141" t="s">
        <v>2004</v>
      </c>
      <c r="H1839" s="141">
        <v>2018</v>
      </c>
      <c r="I1839" s="18"/>
      <c r="J1839" s="144"/>
      <c r="K1839" s="378"/>
      <c r="L1839" s="139" t="s">
        <v>4075</v>
      </c>
      <c r="M1839" s="141" t="s">
        <v>7343</v>
      </c>
      <c r="N1839" s="248"/>
      <c r="O1839" s="141" t="s">
        <v>26</v>
      </c>
      <c r="P1839" s="141" t="s">
        <v>26</v>
      </c>
      <c r="Q1839" s="141"/>
      <c r="R1839" s="141"/>
      <c r="S1839" s="141" t="s">
        <v>8116</v>
      </c>
      <c r="T1839" s="141"/>
      <c r="U1839" s="141"/>
      <c r="V1839" s="141"/>
      <c r="W1839" s="139" t="s">
        <v>4075</v>
      </c>
      <c r="X1839" s="141" t="s">
        <v>25</v>
      </c>
      <c r="Y1839" s="141" t="s">
        <v>27</v>
      </c>
      <c r="Z1839" s="141"/>
      <c r="AA1839" s="141" t="s">
        <v>35</v>
      </c>
      <c r="AB1839" s="141"/>
      <c r="AC1839" s="139" t="s">
        <v>6</v>
      </c>
      <c r="AD1839" s="380"/>
      <c r="AE1839" s="139" t="s">
        <v>105</v>
      </c>
      <c r="AF1839" s="139" t="s">
        <v>13076</v>
      </c>
      <c r="AG1839" s="139" t="s">
        <v>1518</v>
      </c>
      <c r="AH1839" s="139" t="s">
        <v>1380</v>
      </c>
      <c r="AI1839" s="139" t="s">
        <v>1518</v>
      </c>
      <c r="AJ1839" s="139"/>
      <c r="AK1839" s="139" t="s">
        <v>1518</v>
      </c>
      <c r="AL1839" s="139" t="s">
        <v>87</v>
      </c>
      <c r="AM1839" s="141"/>
      <c r="AN1839" s="141"/>
      <c r="AO1839" s="139"/>
      <c r="AP1839" s="139"/>
      <c r="AQ1839" s="139"/>
      <c r="AR1839" s="381"/>
      <c r="AS1839" s="139" t="s">
        <v>4075</v>
      </c>
      <c r="AT1839" s="141" t="s">
        <v>44</v>
      </c>
      <c r="AU1839" s="141">
        <v>518</v>
      </c>
      <c r="AV1839" s="383"/>
      <c r="AW1839" s="385"/>
      <c r="AX1839" s="139"/>
      <c r="BA1839" s="381"/>
      <c r="BB1839" s="139" t="s">
        <v>1483</v>
      </c>
      <c r="BC1839" s="166"/>
      <c r="BD1839" s="166"/>
      <c r="BE1839" s="166"/>
      <c r="BF1839" s="166"/>
      <c r="BG1839" s="166"/>
      <c r="BH1839" s="308"/>
      <c r="BI1839" s="308"/>
      <c r="BJ1839" s="141" t="s">
        <v>26</v>
      </c>
      <c r="BK1839" s="141" t="s">
        <v>26</v>
      </c>
      <c r="BL1839" s="141"/>
      <c r="BM1839" s="141"/>
      <c r="BN1839" s="139" t="s">
        <v>4075</v>
      </c>
      <c r="BQ1839" s="141"/>
      <c r="BV1839" s="141"/>
      <c r="BX1839" s="141"/>
      <c r="BY1839" s="141"/>
      <c r="BZ1839" s="141"/>
      <c r="CA1839" s="141"/>
      <c r="CB1839" s="141"/>
      <c r="CC1839" s="141"/>
      <c r="CD1839" s="141"/>
      <c r="CE1839" s="141"/>
      <c r="CF1839" s="141"/>
      <c r="CG1839" s="141"/>
    </row>
    <row r="1840" spans="1:85" x14ac:dyDescent="0.35">
      <c r="A1840" s="155" t="s">
        <v>8093</v>
      </c>
      <c r="B1840" s="139" t="s">
        <v>4075</v>
      </c>
      <c r="C1840" s="18">
        <v>43267</v>
      </c>
      <c r="D1840" s="144">
        <v>0</v>
      </c>
      <c r="E1840" s="141" t="s">
        <v>2760</v>
      </c>
      <c r="F1840" s="141">
        <v>2</v>
      </c>
      <c r="G1840" s="141" t="s">
        <v>2004</v>
      </c>
      <c r="H1840" s="141">
        <v>2018</v>
      </c>
      <c r="I1840" s="18">
        <v>43267</v>
      </c>
      <c r="J1840" s="144">
        <v>0.68611111111111112</v>
      </c>
      <c r="K1840" s="378"/>
      <c r="L1840" s="139" t="s">
        <v>4075</v>
      </c>
      <c r="M1840" s="141" t="s">
        <v>28</v>
      </c>
      <c r="N1840" s="248"/>
      <c r="O1840" s="141" t="s">
        <v>26</v>
      </c>
      <c r="P1840" s="141" t="s">
        <v>26</v>
      </c>
      <c r="Q1840" s="141" t="s">
        <v>8084</v>
      </c>
      <c r="R1840" s="141" t="s">
        <v>8085</v>
      </c>
      <c r="S1840" s="141"/>
      <c r="T1840" s="141"/>
      <c r="U1840" s="141"/>
      <c r="V1840" s="141"/>
      <c r="W1840" s="139" t="s">
        <v>4075</v>
      </c>
      <c r="X1840" s="141" t="s">
        <v>25</v>
      </c>
      <c r="Y1840" s="141" t="s">
        <v>27</v>
      </c>
      <c r="Z1840" s="141"/>
      <c r="AA1840" s="141" t="s">
        <v>34</v>
      </c>
      <c r="AB1840" s="141"/>
      <c r="AC1840" s="139" t="s">
        <v>18047</v>
      </c>
      <c r="AD1840" s="380"/>
      <c r="AE1840" s="139" t="s">
        <v>103</v>
      </c>
      <c r="AF1840" s="139" t="s">
        <v>13079</v>
      </c>
      <c r="AG1840" s="139" t="s">
        <v>103</v>
      </c>
      <c r="AH1840" s="139" t="s">
        <v>1380</v>
      </c>
      <c r="AI1840" s="139" t="s">
        <v>103</v>
      </c>
      <c r="AJ1840" s="139"/>
      <c r="AK1840" s="139" t="s">
        <v>103</v>
      </c>
      <c r="AL1840" s="139" t="s">
        <v>1823</v>
      </c>
      <c r="AM1840" s="141"/>
      <c r="AN1840" s="141" t="s">
        <v>8</v>
      </c>
      <c r="AO1840" s="139"/>
      <c r="AP1840" s="139"/>
      <c r="AQ1840" s="139"/>
      <c r="AR1840" s="381"/>
      <c r="AS1840" s="139" t="s">
        <v>4075</v>
      </c>
      <c r="AT1840" s="141" t="s">
        <v>1404</v>
      </c>
      <c r="AU1840" s="141"/>
      <c r="AV1840" s="383"/>
      <c r="AW1840" s="385"/>
      <c r="AX1840" s="139"/>
      <c r="AY1840" t="s">
        <v>10021</v>
      </c>
      <c r="BA1840" s="381"/>
      <c r="BB1840" s="139" t="s">
        <v>17</v>
      </c>
      <c r="BC1840" s="166"/>
      <c r="BD1840" s="166"/>
      <c r="BE1840" s="166"/>
      <c r="BF1840" s="166"/>
      <c r="BG1840" s="166"/>
      <c r="BH1840" s="308"/>
      <c r="BI1840" s="308"/>
      <c r="BJ1840" s="141" t="s">
        <v>26</v>
      </c>
      <c r="BK1840" s="141" t="s">
        <v>26</v>
      </c>
      <c r="BL1840" s="141"/>
      <c r="BM1840" s="141"/>
      <c r="BN1840" s="139" t="s">
        <v>4075</v>
      </c>
      <c r="BQ1840" s="141"/>
      <c r="BV1840" s="141"/>
      <c r="BX1840" s="141"/>
      <c r="BY1840" s="141"/>
      <c r="BZ1840" s="141"/>
      <c r="CA1840" s="141"/>
      <c r="CB1840" s="141"/>
      <c r="CC1840" s="141"/>
      <c r="CD1840" s="141"/>
      <c r="CE1840" s="141"/>
      <c r="CF1840" s="141"/>
      <c r="CG1840" s="141"/>
    </row>
    <row r="1841" spans="1:85" x14ac:dyDescent="0.35">
      <c r="A1841" s="155" t="s">
        <v>8094</v>
      </c>
      <c r="B1841" s="139" t="s">
        <v>4075</v>
      </c>
      <c r="C1841" s="18">
        <v>43267</v>
      </c>
      <c r="D1841" s="144">
        <v>0</v>
      </c>
      <c r="E1841" s="141" t="s">
        <v>2760</v>
      </c>
      <c r="F1841" s="141">
        <v>2</v>
      </c>
      <c r="G1841" s="141" t="s">
        <v>2004</v>
      </c>
      <c r="H1841" s="141">
        <v>2018</v>
      </c>
      <c r="I1841" s="18"/>
      <c r="J1841" s="144"/>
      <c r="K1841" s="378"/>
      <c r="L1841" s="139" t="s">
        <v>4075</v>
      </c>
      <c r="M1841" s="141" t="s">
        <v>28</v>
      </c>
      <c r="N1841" s="248"/>
      <c r="O1841" s="141" t="s">
        <v>26</v>
      </c>
      <c r="P1841" s="141" t="s">
        <v>26</v>
      </c>
      <c r="Q1841" s="141" t="s">
        <v>8095</v>
      </c>
      <c r="R1841" s="141"/>
      <c r="S1841" s="141"/>
      <c r="T1841" s="141"/>
      <c r="U1841" s="141"/>
      <c r="V1841" s="141"/>
      <c r="W1841" s="139" t="s">
        <v>4075</v>
      </c>
      <c r="X1841" s="141" t="s">
        <v>25</v>
      </c>
      <c r="Y1841" s="141" t="s">
        <v>27</v>
      </c>
      <c r="Z1841" s="141"/>
      <c r="AA1841" s="141" t="s">
        <v>34</v>
      </c>
      <c r="AB1841" s="141"/>
      <c r="AC1841" s="139" t="s">
        <v>18047</v>
      </c>
      <c r="AD1841" s="380"/>
      <c r="AE1841" s="139" t="s">
        <v>4</v>
      </c>
      <c r="AF1841" s="139" t="s">
        <v>13073</v>
      </c>
      <c r="AG1841" s="139" t="s">
        <v>4</v>
      </c>
      <c r="AH1841" s="139" t="s">
        <v>1380</v>
      </c>
      <c r="AI1841" s="139" t="s">
        <v>4</v>
      </c>
      <c r="AJ1841" s="139"/>
      <c r="AK1841" s="139" t="s">
        <v>15678</v>
      </c>
      <c r="AL1841" s="139" t="s">
        <v>1823</v>
      </c>
      <c r="AM1841" s="141"/>
      <c r="AN1841" s="141"/>
      <c r="AO1841" s="139"/>
      <c r="AP1841" s="139"/>
      <c r="AQ1841" s="139"/>
      <c r="AR1841" s="381"/>
      <c r="AS1841" s="139" t="s">
        <v>4075</v>
      </c>
      <c r="AT1841" s="141" t="s">
        <v>1404</v>
      </c>
      <c r="AU1841" s="141"/>
      <c r="AV1841" s="383"/>
      <c r="AW1841" s="385"/>
      <c r="AX1841" s="139"/>
      <c r="AY1841" t="s">
        <v>19163</v>
      </c>
      <c r="BA1841" s="381"/>
      <c r="BB1841" s="139" t="s">
        <v>17</v>
      </c>
      <c r="BC1841" s="166"/>
      <c r="BD1841" s="166"/>
      <c r="BE1841" s="166"/>
      <c r="BF1841" s="166"/>
      <c r="BG1841" s="166"/>
      <c r="BH1841" s="308"/>
      <c r="BI1841" s="308"/>
      <c r="BJ1841" s="141" t="s">
        <v>26</v>
      </c>
      <c r="BK1841" s="141" t="s">
        <v>26</v>
      </c>
      <c r="BL1841" s="141"/>
      <c r="BM1841" s="141"/>
      <c r="BN1841" s="139" t="s">
        <v>4075</v>
      </c>
      <c r="BQ1841" s="141"/>
      <c r="BV1841" s="141"/>
      <c r="BX1841" s="141"/>
      <c r="BY1841" s="141"/>
      <c r="BZ1841" s="141"/>
      <c r="CA1841" s="141"/>
      <c r="CB1841" s="141"/>
      <c r="CC1841" s="141"/>
      <c r="CD1841" s="141"/>
      <c r="CE1841" s="141"/>
      <c r="CF1841" s="141"/>
      <c r="CG1841" s="141"/>
    </row>
    <row r="1842" spans="1:85" x14ac:dyDescent="0.35">
      <c r="A1842" s="155" t="s">
        <v>8090</v>
      </c>
      <c r="B1842" s="139" t="s">
        <v>4075</v>
      </c>
      <c r="C1842" s="18">
        <v>43267</v>
      </c>
      <c r="D1842" s="144">
        <v>0</v>
      </c>
      <c r="E1842" s="141" t="s">
        <v>2760</v>
      </c>
      <c r="F1842" s="141">
        <v>2</v>
      </c>
      <c r="G1842" s="141" t="s">
        <v>2004</v>
      </c>
      <c r="H1842" s="141">
        <v>2018</v>
      </c>
      <c r="I1842" s="18">
        <v>43267</v>
      </c>
      <c r="J1842" s="144">
        <v>0.55347222222222225</v>
      </c>
      <c r="K1842" s="378"/>
      <c r="L1842" s="139" t="s">
        <v>4075</v>
      </c>
      <c r="M1842" s="141" t="s">
        <v>28</v>
      </c>
      <c r="N1842" s="248"/>
      <c r="O1842" s="141" t="s">
        <v>26</v>
      </c>
      <c r="P1842" s="141" t="s">
        <v>26</v>
      </c>
      <c r="Q1842" s="141" t="s">
        <v>8091</v>
      </c>
      <c r="R1842" s="141" t="s">
        <v>8092</v>
      </c>
      <c r="S1842" s="141"/>
      <c r="T1842" s="141"/>
      <c r="U1842" s="141"/>
      <c r="V1842" s="141"/>
      <c r="W1842" s="139" t="s">
        <v>4075</v>
      </c>
      <c r="X1842" s="141" t="s">
        <v>25</v>
      </c>
      <c r="Y1842" s="141" t="s">
        <v>27</v>
      </c>
      <c r="Z1842" s="141"/>
      <c r="AA1842" s="141" t="s">
        <v>34</v>
      </c>
      <c r="AB1842" s="141"/>
      <c r="AC1842" s="139" t="s">
        <v>18050</v>
      </c>
      <c r="AD1842" s="380"/>
      <c r="AE1842" s="139" t="s">
        <v>103</v>
      </c>
      <c r="AF1842" s="139" t="s">
        <v>13075</v>
      </c>
      <c r="AG1842" s="139" t="s">
        <v>103</v>
      </c>
      <c r="AH1842" s="139" t="s">
        <v>1380</v>
      </c>
      <c r="AI1842" s="139" t="s">
        <v>7340</v>
      </c>
      <c r="AJ1842" s="139"/>
      <c r="AK1842" s="139" t="s">
        <v>7340</v>
      </c>
      <c r="AL1842" s="139" t="s">
        <v>11</v>
      </c>
      <c r="AM1842" s="141"/>
      <c r="AN1842" s="141" t="s">
        <v>8</v>
      </c>
      <c r="AO1842" s="139"/>
      <c r="AP1842" s="139"/>
      <c r="AQ1842" s="139"/>
      <c r="AR1842" s="381"/>
      <c r="AS1842" s="139" t="s">
        <v>4075</v>
      </c>
      <c r="AT1842" s="141" t="s">
        <v>1404</v>
      </c>
      <c r="AU1842" s="141"/>
      <c r="AV1842" s="383"/>
      <c r="AW1842" s="385"/>
      <c r="AX1842" s="139"/>
      <c r="AY1842" t="s">
        <v>18773</v>
      </c>
      <c r="BA1842" s="381"/>
      <c r="BB1842" s="139" t="s">
        <v>1444</v>
      </c>
      <c r="BC1842" s="166"/>
      <c r="BD1842" s="166"/>
      <c r="BE1842" s="166"/>
      <c r="BF1842" s="166"/>
      <c r="BG1842" s="166"/>
      <c r="BH1842" s="308"/>
      <c r="BI1842" s="308"/>
      <c r="BJ1842" s="141" t="s">
        <v>26</v>
      </c>
      <c r="BK1842" s="141" t="s">
        <v>26</v>
      </c>
      <c r="BL1842" s="141"/>
      <c r="BM1842" s="141"/>
      <c r="BN1842" s="139" t="s">
        <v>4075</v>
      </c>
      <c r="BQ1842" s="141"/>
      <c r="BV1842" s="141"/>
      <c r="BX1842" s="141"/>
      <c r="BY1842" s="141"/>
      <c r="BZ1842" s="141"/>
      <c r="CA1842" s="141"/>
      <c r="CB1842" s="141"/>
      <c r="CC1842" s="141"/>
      <c r="CD1842" s="141"/>
      <c r="CE1842" s="141"/>
      <c r="CF1842" s="141"/>
      <c r="CG1842" s="141"/>
    </row>
    <row r="1843" spans="1:85" x14ac:dyDescent="0.35">
      <c r="A1843" s="155" t="s">
        <v>8083</v>
      </c>
      <c r="B1843" s="139" t="s">
        <v>4075</v>
      </c>
      <c r="C1843" s="18">
        <v>43267</v>
      </c>
      <c r="D1843" s="144">
        <v>0.76310185185185186</v>
      </c>
      <c r="E1843" s="141" t="s">
        <v>2760</v>
      </c>
      <c r="F1843" s="141">
        <v>2</v>
      </c>
      <c r="G1843" s="141" t="s">
        <v>2004</v>
      </c>
      <c r="H1843" s="141">
        <v>2018</v>
      </c>
      <c r="I1843" s="18">
        <v>43267</v>
      </c>
      <c r="J1843" s="144">
        <v>0.76249999999999996</v>
      </c>
      <c r="K1843" s="378"/>
      <c r="L1843" s="139" t="s">
        <v>4075</v>
      </c>
      <c r="M1843" s="141" t="s">
        <v>28</v>
      </c>
      <c r="N1843" s="248">
        <v>44243</v>
      </c>
      <c r="O1843" s="141" t="s">
        <v>25</v>
      </c>
      <c r="P1843" s="141"/>
      <c r="Q1843" s="141" t="s">
        <v>8084</v>
      </c>
      <c r="R1843" s="141" t="s">
        <v>8085</v>
      </c>
      <c r="S1843" s="141"/>
      <c r="T1843" s="141" t="s">
        <v>17137</v>
      </c>
      <c r="U1843" s="141">
        <v>114707143</v>
      </c>
      <c r="V1843" s="141"/>
      <c r="W1843" s="139" t="s">
        <v>4075</v>
      </c>
      <c r="X1843" s="141" t="s">
        <v>25</v>
      </c>
      <c r="Y1843" s="141" t="s">
        <v>27</v>
      </c>
      <c r="Z1843" s="141"/>
      <c r="AA1843" s="141" t="s">
        <v>34</v>
      </c>
      <c r="AB1843" s="141"/>
      <c r="AC1843" s="139" t="s">
        <v>18047</v>
      </c>
      <c r="AD1843" s="380"/>
      <c r="AE1843" s="139" t="s">
        <v>102</v>
      </c>
      <c r="AF1843" s="139" t="s">
        <v>13071</v>
      </c>
      <c r="AG1843" s="139" t="s">
        <v>102</v>
      </c>
      <c r="AH1843" s="139" t="s">
        <v>1378</v>
      </c>
      <c r="AI1843" s="139" t="s">
        <v>1387</v>
      </c>
      <c r="AJ1843" s="139" t="s">
        <v>1563</v>
      </c>
      <c r="AK1843" s="139"/>
      <c r="AL1843" s="139"/>
      <c r="AM1843" s="141" t="s">
        <v>15</v>
      </c>
      <c r="AN1843" s="141" t="s">
        <v>8</v>
      </c>
      <c r="AO1843" s="139"/>
      <c r="AP1843" s="139" t="s">
        <v>1563</v>
      </c>
      <c r="AQ1843" s="139"/>
      <c r="AR1843" s="381"/>
      <c r="AS1843" s="139" t="s">
        <v>4075</v>
      </c>
      <c r="AT1843" s="141" t="s">
        <v>1404</v>
      </c>
      <c r="AU1843" s="141"/>
      <c r="AV1843" s="383"/>
      <c r="AW1843" s="385"/>
      <c r="AX1843" s="139" t="s">
        <v>45</v>
      </c>
      <c r="AY1843" t="s">
        <v>10021</v>
      </c>
      <c r="BA1843" s="381"/>
      <c r="BB1843" s="139" t="s">
        <v>17</v>
      </c>
      <c r="BC1843" s="166"/>
      <c r="BD1843" s="166"/>
      <c r="BE1843" s="166"/>
      <c r="BF1843" s="166"/>
      <c r="BG1843" s="166"/>
      <c r="BH1843" s="308"/>
      <c r="BI1843" s="308"/>
      <c r="BJ1843" s="141" t="s">
        <v>26</v>
      </c>
      <c r="BK1843" s="141" t="s">
        <v>26</v>
      </c>
      <c r="BL1843" s="141"/>
      <c r="BM1843" s="141"/>
      <c r="BN1843" s="139" t="s">
        <v>4075</v>
      </c>
      <c r="BQ1843" s="141"/>
      <c r="BV1843" s="141"/>
      <c r="BX1843" s="141"/>
      <c r="BY1843" s="141"/>
      <c r="BZ1843" s="141"/>
      <c r="CA1843" s="141"/>
      <c r="CB1843" s="141"/>
      <c r="CC1843" s="141"/>
      <c r="CD1843" s="141"/>
      <c r="CE1843" s="141"/>
      <c r="CF1843" s="141"/>
      <c r="CG1843" s="141"/>
    </row>
    <row r="1844" spans="1:85" x14ac:dyDescent="0.35">
      <c r="A1844" s="155" t="s">
        <v>8086</v>
      </c>
      <c r="B1844" s="139" t="s">
        <v>4075</v>
      </c>
      <c r="C1844" s="18">
        <v>43267</v>
      </c>
      <c r="D1844" s="144">
        <v>0</v>
      </c>
      <c r="E1844" s="141" t="s">
        <v>2760</v>
      </c>
      <c r="F1844" s="141">
        <v>2</v>
      </c>
      <c r="G1844" s="141" t="s">
        <v>2004</v>
      </c>
      <c r="H1844" s="141">
        <v>2018</v>
      </c>
      <c r="I1844" s="18">
        <v>43267</v>
      </c>
      <c r="J1844" s="144">
        <v>0.41388888888888886</v>
      </c>
      <c r="K1844" s="378"/>
      <c r="L1844" s="139" t="s">
        <v>4075</v>
      </c>
      <c r="M1844" s="141" t="s">
        <v>28</v>
      </c>
      <c r="N1844" s="248"/>
      <c r="O1844" s="141" t="s">
        <v>26</v>
      </c>
      <c r="P1844" s="141" t="s">
        <v>26</v>
      </c>
      <c r="Q1844" s="141" t="s">
        <v>8087</v>
      </c>
      <c r="R1844" s="141" t="s">
        <v>8088</v>
      </c>
      <c r="S1844" s="141"/>
      <c r="T1844" s="141"/>
      <c r="U1844" s="141"/>
      <c r="V1844" s="141"/>
      <c r="W1844" s="139" t="s">
        <v>4075</v>
      </c>
      <c r="X1844" s="141" t="s">
        <v>25</v>
      </c>
      <c r="Y1844" s="141" t="s">
        <v>27</v>
      </c>
      <c r="Z1844" s="141"/>
      <c r="AA1844" s="141" t="s">
        <v>34</v>
      </c>
      <c r="AB1844" s="141"/>
      <c r="AC1844" s="139" t="s">
        <v>18049</v>
      </c>
      <c r="AD1844" s="380"/>
      <c r="AE1844" s="139" t="s">
        <v>107</v>
      </c>
      <c r="AF1844" s="139" t="s">
        <v>13076</v>
      </c>
      <c r="AG1844" s="139" t="s">
        <v>4130</v>
      </c>
      <c r="AH1844" s="139" t="s">
        <v>1380</v>
      </c>
      <c r="AI1844" s="139" t="s">
        <v>1518</v>
      </c>
      <c r="AJ1844" s="139"/>
      <c r="AK1844" s="139" t="s">
        <v>1518</v>
      </c>
      <c r="AL1844" s="139" t="s">
        <v>1420</v>
      </c>
      <c r="AM1844" s="141"/>
      <c r="AN1844" s="141" t="s">
        <v>8</v>
      </c>
      <c r="AO1844" s="139"/>
      <c r="AP1844" s="139"/>
      <c r="AQ1844" s="139"/>
      <c r="AR1844" s="381"/>
      <c r="AS1844" s="139" t="s">
        <v>4075</v>
      </c>
      <c r="AT1844" s="141" t="s">
        <v>1404</v>
      </c>
      <c r="AU1844" s="141"/>
      <c r="AV1844" s="383"/>
      <c r="AW1844" s="385"/>
      <c r="AX1844" s="139"/>
      <c r="AY1844" t="s">
        <v>18594</v>
      </c>
      <c r="BA1844" s="381"/>
      <c r="BB1844" s="139" t="s">
        <v>1444</v>
      </c>
      <c r="BC1844" s="166"/>
      <c r="BD1844" s="166"/>
      <c r="BE1844" s="166"/>
      <c r="BF1844" s="166"/>
      <c r="BG1844" s="166"/>
      <c r="BH1844" s="308"/>
      <c r="BI1844" s="308"/>
      <c r="BJ1844" s="141" t="s">
        <v>26</v>
      </c>
      <c r="BK1844" s="141" t="s">
        <v>26</v>
      </c>
      <c r="BL1844" s="141"/>
      <c r="BM1844" s="141"/>
      <c r="BN1844" s="139" t="s">
        <v>4075</v>
      </c>
      <c r="BQ1844" s="141"/>
      <c r="BV1844" s="141"/>
      <c r="BX1844" s="141"/>
      <c r="BY1844" s="141"/>
      <c r="BZ1844" s="141"/>
      <c r="CA1844" s="141"/>
      <c r="CB1844" s="141"/>
      <c r="CC1844" s="141"/>
      <c r="CD1844" s="141"/>
      <c r="CE1844" s="141"/>
      <c r="CF1844" s="141"/>
      <c r="CG1844" s="141"/>
    </row>
    <row r="1845" spans="1:85" x14ac:dyDescent="0.35">
      <c r="A1845" s="155" t="s">
        <v>8096</v>
      </c>
      <c r="B1845" s="139" t="s">
        <v>4075</v>
      </c>
      <c r="C1845" s="18">
        <v>43267</v>
      </c>
      <c r="D1845" s="144">
        <v>0</v>
      </c>
      <c r="E1845" s="141" t="s">
        <v>2760</v>
      </c>
      <c r="F1845" s="141">
        <v>2</v>
      </c>
      <c r="G1845" s="141" t="s">
        <v>2004</v>
      </c>
      <c r="H1845" s="141">
        <v>2018</v>
      </c>
      <c r="I1845" s="18"/>
      <c r="J1845" s="144"/>
      <c r="K1845" s="378"/>
      <c r="L1845" s="139" t="s">
        <v>4075</v>
      </c>
      <c r="M1845" s="141" t="s">
        <v>28</v>
      </c>
      <c r="N1845" s="248"/>
      <c r="O1845" s="141" t="s">
        <v>26</v>
      </c>
      <c r="P1845" s="141" t="s">
        <v>26</v>
      </c>
      <c r="Q1845" s="141" t="s">
        <v>8097</v>
      </c>
      <c r="R1845" s="141"/>
      <c r="S1845" s="141"/>
      <c r="T1845" s="141"/>
      <c r="U1845" s="141"/>
      <c r="V1845" s="141"/>
      <c r="W1845" s="139" t="s">
        <v>4075</v>
      </c>
      <c r="X1845" s="141" t="s">
        <v>25</v>
      </c>
      <c r="Y1845" s="141" t="s">
        <v>27</v>
      </c>
      <c r="Z1845" s="141"/>
      <c r="AA1845" s="141" t="s">
        <v>34</v>
      </c>
      <c r="AB1845" s="141"/>
      <c r="AC1845" s="139" t="s">
        <v>18051</v>
      </c>
      <c r="AD1845" s="380"/>
      <c r="AE1845" s="139" t="s">
        <v>4</v>
      </c>
      <c r="AF1845" s="139" t="s">
        <v>13073</v>
      </c>
      <c r="AG1845" s="139" t="s">
        <v>4</v>
      </c>
      <c r="AH1845" s="139" t="s">
        <v>1380</v>
      </c>
      <c r="AI1845" s="139" t="s">
        <v>4</v>
      </c>
      <c r="AJ1845" s="139"/>
      <c r="AK1845" s="139" t="s">
        <v>15678</v>
      </c>
      <c r="AL1845" s="139" t="s">
        <v>1423</v>
      </c>
      <c r="AM1845" s="141"/>
      <c r="AN1845" s="141"/>
      <c r="AO1845" s="139"/>
      <c r="AP1845" s="139"/>
      <c r="AQ1845" s="139"/>
      <c r="AR1845" s="381"/>
      <c r="AS1845" s="139" t="s">
        <v>4075</v>
      </c>
      <c r="AT1845" s="141" t="s">
        <v>1404</v>
      </c>
      <c r="AU1845" s="141"/>
      <c r="AV1845" s="383"/>
      <c r="AW1845" s="385"/>
      <c r="AX1845" s="139"/>
      <c r="AY1845" t="s">
        <v>18546</v>
      </c>
      <c r="BA1845" s="381"/>
      <c r="BB1845" s="139" t="s">
        <v>17</v>
      </c>
      <c r="BC1845" s="166"/>
      <c r="BD1845" s="166"/>
      <c r="BE1845" s="166"/>
      <c r="BF1845" s="166"/>
      <c r="BG1845" s="166"/>
      <c r="BH1845" s="308"/>
      <c r="BI1845" s="308"/>
      <c r="BJ1845" s="141" t="s">
        <v>26</v>
      </c>
      <c r="BK1845" s="141" t="s">
        <v>26</v>
      </c>
      <c r="BL1845" s="141"/>
      <c r="BM1845" s="141"/>
      <c r="BN1845" s="139" t="s">
        <v>4075</v>
      </c>
      <c r="BQ1845" s="141"/>
      <c r="BV1845" s="141"/>
      <c r="BX1845" s="141"/>
      <c r="BY1845" s="141"/>
      <c r="BZ1845" s="141"/>
      <c r="CA1845" s="141"/>
      <c r="CB1845" s="141"/>
      <c r="CC1845" s="141"/>
      <c r="CD1845" s="141"/>
      <c r="CE1845" s="141"/>
      <c r="CF1845" s="141"/>
      <c r="CG1845" s="141"/>
    </row>
    <row r="1846" spans="1:85" x14ac:dyDescent="0.35">
      <c r="A1846" s="155" t="s">
        <v>8106</v>
      </c>
      <c r="B1846" s="139" t="s">
        <v>4075</v>
      </c>
      <c r="C1846" s="18">
        <v>43267</v>
      </c>
      <c r="D1846" s="144">
        <v>0</v>
      </c>
      <c r="E1846" s="141" t="s">
        <v>2760</v>
      </c>
      <c r="F1846" s="141">
        <v>2</v>
      </c>
      <c r="G1846" s="141" t="s">
        <v>2004</v>
      </c>
      <c r="H1846" s="141">
        <v>2018</v>
      </c>
      <c r="I1846" s="18">
        <v>43267</v>
      </c>
      <c r="J1846" s="144">
        <v>0.83194444444444449</v>
      </c>
      <c r="K1846" s="378"/>
      <c r="L1846" s="139" t="s">
        <v>4075</v>
      </c>
      <c r="M1846" s="141" t="s">
        <v>28</v>
      </c>
      <c r="N1846" s="248"/>
      <c r="O1846" s="141" t="s">
        <v>26</v>
      </c>
      <c r="P1846" s="141" t="s">
        <v>26</v>
      </c>
      <c r="Q1846" s="141" t="s">
        <v>8107</v>
      </c>
      <c r="R1846" s="141" t="s">
        <v>8108</v>
      </c>
      <c r="S1846" s="141"/>
      <c r="T1846" s="141"/>
      <c r="U1846" s="141"/>
      <c r="V1846" s="141"/>
      <c r="W1846" s="139" t="s">
        <v>4075</v>
      </c>
      <c r="X1846" s="141" t="s">
        <v>25</v>
      </c>
      <c r="Y1846" s="141" t="s">
        <v>27</v>
      </c>
      <c r="Z1846" s="141"/>
      <c r="AA1846" s="141" t="s">
        <v>34</v>
      </c>
      <c r="AB1846" s="141"/>
      <c r="AC1846" s="139" t="s">
        <v>18047</v>
      </c>
      <c r="AD1846" s="380"/>
      <c r="AE1846" s="139" t="s">
        <v>102</v>
      </c>
      <c r="AF1846" s="139" t="s">
        <v>13068</v>
      </c>
      <c r="AG1846" s="139" t="s">
        <v>102</v>
      </c>
      <c r="AH1846" s="139" t="s">
        <v>1378</v>
      </c>
      <c r="AI1846" s="139" t="s">
        <v>7</v>
      </c>
      <c r="AJ1846" s="139" t="s">
        <v>7</v>
      </c>
      <c r="AK1846" s="139"/>
      <c r="AL1846" s="139"/>
      <c r="AM1846" s="141"/>
      <c r="AN1846" s="141" t="s">
        <v>8</v>
      </c>
      <c r="AO1846" s="139"/>
      <c r="AP1846" s="139" t="s">
        <v>1563</v>
      </c>
      <c r="AQ1846" s="139"/>
      <c r="AR1846" s="381"/>
      <c r="AS1846" s="139" t="s">
        <v>4075</v>
      </c>
      <c r="AT1846" s="141" t="s">
        <v>43</v>
      </c>
      <c r="AU1846" s="141">
        <v>530</v>
      </c>
      <c r="AV1846" s="383"/>
      <c r="AW1846" s="385"/>
      <c r="AX1846" s="139"/>
      <c r="AY1846" t="s">
        <v>18414</v>
      </c>
      <c r="BA1846" s="381"/>
      <c r="BB1846" s="139" t="s">
        <v>1450</v>
      </c>
      <c r="BC1846" s="166"/>
      <c r="BD1846" s="166"/>
      <c r="BE1846" s="166"/>
      <c r="BF1846" s="166"/>
      <c r="BG1846" s="166"/>
      <c r="BH1846" s="308"/>
      <c r="BI1846" s="308"/>
      <c r="BJ1846" s="141" t="s">
        <v>26</v>
      </c>
      <c r="BK1846" s="141" t="s">
        <v>26</v>
      </c>
      <c r="BL1846" s="141"/>
      <c r="BM1846" s="141"/>
      <c r="BN1846" s="139" t="s">
        <v>4075</v>
      </c>
      <c r="BQ1846" s="141"/>
      <c r="BV1846" s="141"/>
      <c r="BX1846" s="141"/>
      <c r="BY1846" s="141"/>
      <c r="BZ1846" s="141"/>
      <c r="CA1846" s="141"/>
      <c r="CB1846" s="141"/>
      <c r="CC1846" s="141"/>
      <c r="CD1846" s="141"/>
      <c r="CE1846" s="141"/>
      <c r="CF1846" s="141"/>
      <c r="CG1846" s="141"/>
    </row>
    <row r="1847" spans="1:85" x14ac:dyDescent="0.35">
      <c r="A1847" s="155" t="s">
        <v>8109</v>
      </c>
      <c r="B1847" s="139" t="s">
        <v>4075</v>
      </c>
      <c r="C1847" s="18">
        <v>43267</v>
      </c>
      <c r="D1847" s="144">
        <v>0</v>
      </c>
      <c r="E1847" s="141" t="s">
        <v>2760</v>
      </c>
      <c r="F1847" s="141">
        <v>2</v>
      </c>
      <c r="G1847" s="141" t="s">
        <v>2004</v>
      </c>
      <c r="H1847" s="141">
        <v>2018</v>
      </c>
      <c r="I1847" s="18"/>
      <c r="J1847" s="144"/>
      <c r="K1847" s="378"/>
      <c r="L1847" s="139" t="s">
        <v>4075</v>
      </c>
      <c r="M1847" s="141" t="s">
        <v>28</v>
      </c>
      <c r="N1847" s="248"/>
      <c r="O1847" s="141" t="s">
        <v>26</v>
      </c>
      <c r="P1847" s="141" t="s">
        <v>26</v>
      </c>
      <c r="Q1847" s="141"/>
      <c r="R1847" s="141"/>
      <c r="S1847" s="141"/>
      <c r="T1847" s="141"/>
      <c r="U1847" s="141"/>
      <c r="V1847" s="141"/>
      <c r="W1847" s="139" t="s">
        <v>4075</v>
      </c>
      <c r="X1847" s="141" t="s">
        <v>25</v>
      </c>
      <c r="Y1847" s="141" t="s">
        <v>27</v>
      </c>
      <c r="Z1847" s="141"/>
      <c r="AA1847" s="141" t="s">
        <v>34</v>
      </c>
      <c r="AB1847" s="141"/>
      <c r="AC1847" s="139" t="s">
        <v>18047</v>
      </c>
      <c r="AD1847" s="380"/>
      <c r="AE1847" s="139" t="s">
        <v>109</v>
      </c>
      <c r="AF1847" s="139" t="s">
        <v>13072</v>
      </c>
      <c r="AG1847" s="139" t="s">
        <v>31</v>
      </c>
      <c r="AH1847" s="139" t="s">
        <v>31</v>
      </c>
      <c r="AI1847" s="139" t="s">
        <v>13</v>
      </c>
      <c r="AJ1847" s="139"/>
      <c r="AK1847" s="139"/>
      <c r="AL1847" s="139"/>
      <c r="AM1847" s="141"/>
      <c r="AN1847" s="141"/>
      <c r="AO1847" s="139"/>
      <c r="AP1847" s="139"/>
      <c r="AQ1847" s="139"/>
      <c r="AR1847" s="381"/>
      <c r="AS1847" s="139" t="s">
        <v>4075</v>
      </c>
      <c r="AT1847" s="141" t="s">
        <v>43</v>
      </c>
      <c r="AU1847" s="141">
        <v>530</v>
      </c>
      <c r="AV1847" s="383"/>
      <c r="AW1847" s="385"/>
      <c r="AX1847" s="139"/>
      <c r="BA1847" s="381"/>
      <c r="BB1847" s="139" t="s">
        <v>1450</v>
      </c>
      <c r="BC1847" s="166"/>
      <c r="BD1847" s="166"/>
      <c r="BE1847" s="166"/>
      <c r="BF1847" s="166"/>
      <c r="BG1847" s="166"/>
      <c r="BH1847" s="308"/>
      <c r="BI1847" s="308"/>
      <c r="BJ1847" s="141" t="s">
        <v>26</v>
      </c>
      <c r="BK1847" s="141" t="s">
        <v>26</v>
      </c>
      <c r="BL1847" s="141"/>
      <c r="BM1847" s="141"/>
      <c r="BN1847" s="139" t="s">
        <v>4075</v>
      </c>
      <c r="BQ1847" s="141"/>
      <c r="BV1847" s="141"/>
      <c r="BX1847" s="141"/>
      <c r="BY1847" s="141"/>
      <c r="BZ1847" s="141"/>
      <c r="CA1847" s="141"/>
      <c r="CB1847" s="141"/>
      <c r="CC1847" s="141"/>
      <c r="CD1847" s="141"/>
      <c r="CE1847" s="141"/>
      <c r="CF1847" s="141"/>
      <c r="CG1847" s="141"/>
    </row>
    <row r="1848" spans="1:85" x14ac:dyDescent="0.35">
      <c r="A1848" s="155" t="s">
        <v>8103</v>
      </c>
      <c r="B1848" s="139" t="s">
        <v>4075</v>
      </c>
      <c r="C1848" s="18">
        <v>43267</v>
      </c>
      <c r="D1848" s="144">
        <v>0</v>
      </c>
      <c r="E1848" s="141" t="s">
        <v>2760</v>
      </c>
      <c r="F1848" s="141">
        <v>2</v>
      </c>
      <c r="G1848" s="141" t="s">
        <v>2004</v>
      </c>
      <c r="H1848" s="141">
        <v>2018</v>
      </c>
      <c r="I1848" s="18">
        <v>43267</v>
      </c>
      <c r="J1848" s="144">
        <v>0.81736111111111109</v>
      </c>
      <c r="K1848" s="378"/>
      <c r="L1848" s="139" t="s">
        <v>4075</v>
      </c>
      <c r="M1848" s="141" t="s">
        <v>28</v>
      </c>
      <c r="N1848" s="248"/>
      <c r="O1848" s="141" t="s">
        <v>26</v>
      </c>
      <c r="P1848" s="141" t="s">
        <v>26</v>
      </c>
      <c r="Q1848" s="141" t="s">
        <v>8104</v>
      </c>
      <c r="R1848" s="141" t="s">
        <v>8105</v>
      </c>
      <c r="S1848" s="141"/>
      <c r="T1848" s="141"/>
      <c r="U1848" s="141"/>
      <c r="V1848" s="141"/>
      <c r="W1848" s="139" t="s">
        <v>4075</v>
      </c>
      <c r="X1848" s="141" t="s">
        <v>25</v>
      </c>
      <c r="Y1848" s="141" t="s">
        <v>27</v>
      </c>
      <c r="Z1848" s="141"/>
      <c r="AA1848" s="141" t="s">
        <v>34</v>
      </c>
      <c r="AB1848" s="141"/>
      <c r="AC1848" s="139" t="s">
        <v>18049</v>
      </c>
      <c r="AD1848" s="380"/>
      <c r="AE1848" s="139" t="s">
        <v>103</v>
      </c>
      <c r="AF1848" s="139" t="s">
        <v>13075</v>
      </c>
      <c r="AG1848" s="139" t="s">
        <v>103</v>
      </c>
      <c r="AH1848" s="139" t="s">
        <v>1380</v>
      </c>
      <c r="AI1848" s="139" t="s">
        <v>7340</v>
      </c>
      <c r="AJ1848" s="139"/>
      <c r="AK1848" s="139" t="s">
        <v>7340</v>
      </c>
      <c r="AL1848" s="139" t="s">
        <v>7</v>
      </c>
      <c r="AM1848" s="141"/>
      <c r="AN1848" s="141" t="s">
        <v>8</v>
      </c>
      <c r="AO1848" s="139"/>
      <c r="AP1848" s="139"/>
      <c r="AQ1848" s="139"/>
      <c r="AR1848" s="381"/>
      <c r="AS1848" s="139" t="s">
        <v>4075</v>
      </c>
      <c r="AT1848" s="141" t="s">
        <v>1404</v>
      </c>
      <c r="AU1848" s="141"/>
      <c r="AV1848" s="383"/>
      <c r="AW1848" s="385"/>
      <c r="AX1848" s="139"/>
      <c r="AY1848" t="s">
        <v>19096</v>
      </c>
      <c r="BA1848" s="381"/>
      <c r="BB1848" s="139" t="s">
        <v>17</v>
      </c>
      <c r="BC1848" s="166"/>
      <c r="BD1848" s="166"/>
      <c r="BE1848" s="166"/>
      <c r="BF1848" s="166"/>
      <c r="BG1848" s="166"/>
      <c r="BH1848" s="308"/>
      <c r="BI1848" s="308"/>
      <c r="BJ1848" s="141" t="s">
        <v>26</v>
      </c>
      <c r="BK1848" s="141" t="s">
        <v>26</v>
      </c>
      <c r="BL1848" s="141"/>
      <c r="BM1848" s="141"/>
      <c r="BN1848" s="139" t="s">
        <v>4075</v>
      </c>
      <c r="BQ1848" s="141"/>
      <c r="BV1848" s="141"/>
      <c r="BX1848" s="141"/>
      <c r="BY1848" s="141"/>
      <c r="BZ1848" s="141"/>
      <c r="CA1848" s="141"/>
      <c r="CB1848" s="141"/>
      <c r="CC1848" s="141"/>
      <c r="CD1848" s="141"/>
      <c r="CE1848" s="141"/>
      <c r="CF1848" s="141"/>
      <c r="CG1848" s="141"/>
    </row>
    <row r="1849" spans="1:85" x14ac:dyDescent="0.35">
      <c r="A1849" s="155" t="s">
        <v>8099</v>
      </c>
      <c r="B1849" s="139" t="s">
        <v>4075</v>
      </c>
      <c r="C1849" s="18">
        <v>43267</v>
      </c>
      <c r="D1849" s="144">
        <v>0</v>
      </c>
      <c r="E1849" s="141" t="s">
        <v>2760</v>
      </c>
      <c r="F1849" s="141">
        <v>2</v>
      </c>
      <c r="G1849" s="141" t="s">
        <v>2004</v>
      </c>
      <c r="H1849" s="141">
        <v>2018</v>
      </c>
      <c r="I1849" s="18"/>
      <c r="J1849" s="144"/>
      <c r="K1849" s="378"/>
      <c r="L1849" s="139" t="s">
        <v>4075</v>
      </c>
      <c r="M1849" s="141" t="s">
        <v>28</v>
      </c>
      <c r="N1849" s="248"/>
      <c r="O1849" s="141" t="s">
        <v>26</v>
      </c>
      <c r="P1849" s="141" t="s">
        <v>26</v>
      </c>
      <c r="Q1849" s="141" t="s">
        <v>8100</v>
      </c>
      <c r="R1849" s="141"/>
      <c r="S1849" s="141"/>
      <c r="T1849" s="141"/>
      <c r="U1849" s="141"/>
      <c r="V1849" s="141"/>
      <c r="W1849" s="139" t="s">
        <v>4075</v>
      </c>
      <c r="X1849" s="141" t="s">
        <v>25</v>
      </c>
      <c r="Y1849" s="141" t="s">
        <v>27</v>
      </c>
      <c r="Z1849" s="141"/>
      <c r="AA1849" s="141" t="s">
        <v>34</v>
      </c>
      <c r="AB1849" s="141"/>
      <c r="AC1849" s="139" t="s">
        <v>18049</v>
      </c>
      <c r="AD1849" s="380"/>
      <c r="AE1849" s="139" t="s">
        <v>4</v>
      </c>
      <c r="AF1849" s="139" t="s">
        <v>13073</v>
      </c>
      <c r="AG1849" s="139" t="s">
        <v>4</v>
      </c>
      <c r="AH1849" s="139" t="s">
        <v>1380</v>
      </c>
      <c r="AI1849" s="139" t="s">
        <v>4</v>
      </c>
      <c r="AJ1849" s="139"/>
      <c r="AK1849" s="139" t="s">
        <v>15678</v>
      </c>
      <c r="AL1849" s="139" t="s">
        <v>1649</v>
      </c>
      <c r="AM1849" s="141"/>
      <c r="AN1849" s="141"/>
      <c r="AO1849" s="139"/>
      <c r="AP1849" s="139"/>
      <c r="AQ1849" s="139"/>
      <c r="AR1849" s="381"/>
      <c r="AS1849" s="139" t="s">
        <v>4075</v>
      </c>
      <c r="AT1849" s="141" t="s">
        <v>1404</v>
      </c>
      <c r="AU1849" s="141"/>
      <c r="AV1849" s="383"/>
      <c r="AW1849" s="385"/>
      <c r="AX1849" s="139"/>
      <c r="AY1849" t="s">
        <v>19164</v>
      </c>
      <c r="BA1849" s="381"/>
      <c r="BB1849" s="139" t="s">
        <v>17</v>
      </c>
      <c r="BC1849" s="166"/>
      <c r="BD1849" s="166"/>
      <c r="BE1849" s="166"/>
      <c r="BF1849" s="166"/>
      <c r="BG1849" s="166"/>
      <c r="BH1849" s="308"/>
      <c r="BI1849" s="308"/>
      <c r="BJ1849" s="141" t="s">
        <v>26</v>
      </c>
      <c r="BK1849" s="141" t="s">
        <v>26</v>
      </c>
      <c r="BL1849" s="141"/>
      <c r="BM1849" s="141"/>
      <c r="BN1849" s="139" t="s">
        <v>4075</v>
      </c>
      <c r="BQ1849" s="141"/>
      <c r="BV1849" s="141"/>
      <c r="BX1849" s="141"/>
      <c r="BY1849" s="141"/>
      <c r="BZ1849" s="141"/>
      <c r="CA1849" s="141"/>
      <c r="CB1849" s="141"/>
      <c r="CC1849" s="141"/>
      <c r="CD1849" s="141"/>
      <c r="CE1849" s="141"/>
      <c r="CF1849" s="141"/>
      <c r="CG1849" s="141"/>
    </row>
    <row r="1850" spans="1:85" x14ac:dyDescent="0.35">
      <c r="A1850" s="155" t="s">
        <v>8101</v>
      </c>
      <c r="B1850" s="139" t="s">
        <v>4075</v>
      </c>
      <c r="C1850" s="18">
        <v>43267</v>
      </c>
      <c r="D1850" s="144">
        <v>0</v>
      </c>
      <c r="E1850" s="141" t="s">
        <v>2760</v>
      </c>
      <c r="F1850" s="141">
        <v>2</v>
      </c>
      <c r="G1850" s="141" t="s">
        <v>2004</v>
      </c>
      <c r="H1850" s="141">
        <v>2018</v>
      </c>
      <c r="I1850" s="18"/>
      <c r="J1850" s="144"/>
      <c r="K1850" s="378"/>
      <c r="L1850" s="139" t="s">
        <v>4075</v>
      </c>
      <c r="M1850" s="141" t="s">
        <v>28</v>
      </c>
      <c r="N1850" s="248"/>
      <c r="O1850" s="141" t="s">
        <v>26</v>
      </c>
      <c r="P1850" s="141" t="s">
        <v>26</v>
      </c>
      <c r="Q1850" s="141" t="s">
        <v>8102</v>
      </c>
      <c r="R1850" s="141"/>
      <c r="S1850" s="141"/>
      <c r="T1850" s="141"/>
      <c r="U1850" s="141"/>
      <c r="V1850" s="141"/>
      <c r="W1850" s="139" t="s">
        <v>4075</v>
      </c>
      <c r="X1850" s="141" t="s">
        <v>25</v>
      </c>
      <c r="Y1850" s="141" t="s">
        <v>27</v>
      </c>
      <c r="Z1850" s="141"/>
      <c r="AA1850" s="141" t="s">
        <v>34</v>
      </c>
      <c r="AB1850" s="141"/>
      <c r="AC1850" s="139" t="s">
        <v>18047</v>
      </c>
      <c r="AD1850" s="380"/>
      <c r="AE1850" s="139" t="s">
        <v>108</v>
      </c>
      <c r="AF1850" s="139" t="s">
        <v>13087</v>
      </c>
      <c r="AG1850" s="139" t="s">
        <v>6</v>
      </c>
      <c r="AH1850" s="139" t="s">
        <v>13</v>
      </c>
      <c r="AI1850" s="139" t="s">
        <v>6</v>
      </c>
      <c r="AJ1850" s="139"/>
      <c r="AK1850" s="139"/>
      <c r="AL1850" s="139"/>
      <c r="AM1850" s="141"/>
      <c r="AN1850" s="141"/>
      <c r="AO1850" s="139"/>
      <c r="AP1850" s="139"/>
      <c r="AQ1850" s="139"/>
      <c r="AR1850" s="381"/>
      <c r="AS1850" s="139" t="s">
        <v>4075</v>
      </c>
      <c r="AT1850" s="141" t="s">
        <v>1404</v>
      </c>
      <c r="AU1850" s="141"/>
      <c r="AV1850" s="383"/>
      <c r="AW1850" s="385"/>
      <c r="AX1850" s="139"/>
      <c r="BA1850" s="381"/>
      <c r="BB1850" s="139" t="s">
        <v>1444</v>
      </c>
      <c r="BC1850" s="166"/>
      <c r="BD1850" s="166"/>
      <c r="BE1850" s="166"/>
      <c r="BF1850" s="166"/>
      <c r="BG1850" s="166"/>
      <c r="BH1850" s="308"/>
      <c r="BI1850" s="308"/>
      <c r="BJ1850" s="141" t="s">
        <v>26</v>
      </c>
      <c r="BK1850" s="141" t="s">
        <v>26</v>
      </c>
      <c r="BL1850" s="141"/>
      <c r="BM1850" s="141"/>
      <c r="BN1850" s="139" t="s">
        <v>4075</v>
      </c>
      <c r="BQ1850" s="141"/>
      <c r="BV1850" s="141"/>
      <c r="BX1850" s="141"/>
      <c r="BY1850" s="141"/>
      <c r="BZ1850" s="141"/>
      <c r="CA1850" s="141"/>
      <c r="CB1850" s="141"/>
      <c r="CC1850" s="141"/>
      <c r="CD1850" s="141"/>
      <c r="CE1850" s="141"/>
      <c r="CF1850" s="141"/>
      <c r="CG1850" s="141"/>
    </row>
    <row r="1851" spans="1:85" x14ac:dyDescent="0.35">
      <c r="A1851" s="155" t="s">
        <v>8080</v>
      </c>
      <c r="B1851" s="139" t="s">
        <v>4075</v>
      </c>
      <c r="C1851" s="18">
        <v>43268</v>
      </c>
      <c r="D1851" s="144">
        <v>0</v>
      </c>
      <c r="E1851" s="141" t="s">
        <v>13261</v>
      </c>
      <c r="F1851" s="141">
        <v>2</v>
      </c>
      <c r="G1851" s="141" t="s">
        <v>2004</v>
      </c>
      <c r="H1851" s="141">
        <v>2018</v>
      </c>
      <c r="I1851" s="18">
        <v>43268</v>
      </c>
      <c r="J1851" s="144">
        <v>0.66736111111111107</v>
      </c>
      <c r="K1851" s="378"/>
      <c r="L1851" s="139" t="s">
        <v>4075</v>
      </c>
      <c r="M1851" s="141" t="s">
        <v>28</v>
      </c>
      <c r="N1851" s="248"/>
      <c r="O1851" s="141" t="s">
        <v>26</v>
      </c>
      <c r="P1851" s="141" t="s">
        <v>26</v>
      </c>
      <c r="Q1851" s="141" t="s">
        <v>8081</v>
      </c>
      <c r="R1851" s="141" t="s">
        <v>8082</v>
      </c>
      <c r="S1851" s="141"/>
      <c r="T1851" s="141"/>
      <c r="U1851" s="141"/>
      <c r="V1851" s="141"/>
      <c r="W1851" s="139" t="s">
        <v>4075</v>
      </c>
      <c r="X1851" s="141" t="s">
        <v>25</v>
      </c>
      <c r="Y1851" s="141" t="s">
        <v>27</v>
      </c>
      <c r="Z1851" s="141"/>
      <c r="AA1851" s="141" t="s">
        <v>34</v>
      </c>
      <c r="AB1851" s="141"/>
      <c r="AC1851" s="139" t="s">
        <v>18050</v>
      </c>
      <c r="AD1851" s="380"/>
      <c r="AE1851" s="139" t="s">
        <v>103</v>
      </c>
      <c r="AF1851" s="139" t="s">
        <v>13069</v>
      </c>
      <c r="AG1851" s="139" t="s">
        <v>103</v>
      </c>
      <c r="AH1851" s="139" t="s">
        <v>1380</v>
      </c>
      <c r="AI1851" s="139" t="s">
        <v>7399</v>
      </c>
      <c r="AJ1851" s="139"/>
      <c r="AK1851" s="139" t="s">
        <v>7399</v>
      </c>
      <c r="AL1851" s="139" t="s">
        <v>7</v>
      </c>
      <c r="AM1851" s="141"/>
      <c r="AN1851" s="141" t="s">
        <v>8</v>
      </c>
      <c r="AO1851" s="139"/>
      <c r="AP1851" s="139"/>
      <c r="AQ1851" s="139"/>
      <c r="AR1851" s="381"/>
      <c r="AS1851" s="139" t="s">
        <v>4075</v>
      </c>
      <c r="AT1851" s="141" t="s">
        <v>1404</v>
      </c>
      <c r="AU1851" s="141"/>
      <c r="AV1851" s="383"/>
      <c r="AW1851" s="385"/>
      <c r="AX1851" s="139"/>
      <c r="AY1851" t="s">
        <v>10025</v>
      </c>
      <c r="BA1851" s="381"/>
      <c r="BB1851" s="139" t="s">
        <v>1450</v>
      </c>
      <c r="BC1851" s="166"/>
      <c r="BD1851" s="166"/>
      <c r="BE1851" s="166"/>
      <c r="BF1851" s="166"/>
      <c r="BG1851" s="166"/>
      <c r="BH1851" s="308"/>
      <c r="BI1851" s="308"/>
      <c r="BJ1851" s="141" t="s">
        <v>26</v>
      </c>
      <c r="BK1851" s="141" t="s">
        <v>26</v>
      </c>
      <c r="BL1851" s="141"/>
      <c r="BM1851" s="141"/>
      <c r="BN1851" s="139" t="s">
        <v>4075</v>
      </c>
      <c r="BQ1851" s="141"/>
      <c r="BV1851" s="141"/>
      <c r="BX1851" s="141"/>
      <c r="BY1851" s="141"/>
      <c r="BZ1851" s="141"/>
      <c r="CA1851" s="141"/>
      <c r="CB1851" s="141"/>
      <c r="CC1851" s="141"/>
      <c r="CD1851" s="141"/>
      <c r="CE1851" s="141"/>
      <c r="CF1851" s="141"/>
      <c r="CG1851" s="141"/>
    </row>
    <row r="1852" spans="1:85" x14ac:dyDescent="0.35">
      <c r="A1852" s="155" t="s">
        <v>8077</v>
      </c>
      <c r="B1852" s="139" t="s">
        <v>4075</v>
      </c>
      <c r="C1852" s="18">
        <v>43269</v>
      </c>
      <c r="D1852" s="144">
        <v>0</v>
      </c>
      <c r="E1852" s="141" t="s">
        <v>13261</v>
      </c>
      <c r="F1852" s="141">
        <v>2</v>
      </c>
      <c r="G1852" s="141" t="s">
        <v>2004</v>
      </c>
      <c r="H1852" s="141">
        <v>2018</v>
      </c>
      <c r="I1852" s="18"/>
      <c r="J1852" s="144"/>
      <c r="K1852" s="378"/>
      <c r="L1852" s="139" t="s">
        <v>4075</v>
      </c>
      <c r="M1852" s="141" t="s">
        <v>28</v>
      </c>
      <c r="N1852" s="248"/>
      <c r="O1852" s="141" t="s">
        <v>26</v>
      </c>
      <c r="P1852" s="141" t="s">
        <v>26</v>
      </c>
      <c r="Q1852" s="141" t="s">
        <v>8078</v>
      </c>
      <c r="R1852" s="141"/>
      <c r="S1852" s="141"/>
      <c r="T1852" s="141"/>
      <c r="U1852" s="141"/>
      <c r="V1852" s="141"/>
      <c r="W1852" s="139" t="s">
        <v>4075</v>
      </c>
      <c r="X1852" s="141" t="s">
        <v>25</v>
      </c>
      <c r="Y1852" s="141" t="s">
        <v>27</v>
      </c>
      <c r="Z1852" s="141"/>
      <c r="AA1852" s="141" t="s">
        <v>34</v>
      </c>
      <c r="AB1852" s="141"/>
      <c r="AC1852" s="139" t="s">
        <v>18049</v>
      </c>
      <c r="AD1852" s="380"/>
      <c r="AE1852" s="139" t="s">
        <v>4</v>
      </c>
      <c r="AF1852" s="139" t="s">
        <v>13073</v>
      </c>
      <c r="AG1852" s="139" t="s">
        <v>4</v>
      </c>
      <c r="AH1852" s="139" t="s">
        <v>1380</v>
      </c>
      <c r="AI1852" s="139" t="s">
        <v>4</v>
      </c>
      <c r="AJ1852" s="139"/>
      <c r="AK1852" s="139" t="s">
        <v>15678</v>
      </c>
      <c r="AL1852" s="139" t="s">
        <v>7</v>
      </c>
      <c r="AM1852" s="141"/>
      <c r="AN1852" s="141"/>
      <c r="AO1852" s="139"/>
      <c r="AP1852" s="139"/>
      <c r="AQ1852" s="139"/>
      <c r="AR1852" s="381"/>
      <c r="AS1852" s="139" t="s">
        <v>4075</v>
      </c>
      <c r="AT1852" s="141" t="s">
        <v>1404</v>
      </c>
      <c r="AU1852" s="141"/>
      <c r="AV1852" s="383"/>
      <c r="AW1852" s="385"/>
      <c r="AX1852" s="139"/>
      <c r="AY1852" t="s">
        <v>9833</v>
      </c>
      <c r="BA1852" s="381"/>
      <c r="BB1852" s="139" t="s">
        <v>1450</v>
      </c>
      <c r="BC1852" s="166"/>
      <c r="BD1852" s="166"/>
      <c r="BE1852" s="166"/>
      <c r="BF1852" s="166"/>
      <c r="BG1852" s="166"/>
      <c r="BH1852" s="308"/>
      <c r="BI1852" s="308"/>
      <c r="BJ1852" s="141" t="s">
        <v>26</v>
      </c>
      <c r="BK1852" s="141" t="s">
        <v>26</v>
      </c>
      <c r="BL1852" s="141"/>
      <c r="BM1852" s="141"/>
      <c r="BN1852" s="139" t="s">
        <v>4075</v>
      </c>
      <c r="BQ1852" s="141"/>
      <c r="BV1852" s="141"/>
      <c r="BX1852" s="141"/>
      <c r="BY1852" s="141"/>
      <c r="BZ1852" s="141"/>
      <c r="CA1852" s="141"/>
      <c r="CB1852" s="141"/>
      <c r="CC1852" s="141"/>
      <c r="CD1852" s="141"/>
      <c r="CE1852" s="141"/>
      <c r="CF1852" s="141"/>
      <c r="CG1852" s="141"/>
    </row>
    <row r="1853" spans="1:85" x14ac:dyDescent="0.35">
      <c r="A1853" s="155" t="s">
        <v>8079</v>
      </c>
      <c r="B1853" s="139" t="s">
        <v>4075</v>
      </c>
      <c r="C1853" s="18">
        <v>43269</v>
      </c>
      <c r="D1853" s="144">
        <v>0</v>
      </c>
      <c r="E1853" s="141" t="s">
        <v>13261</v>
      </c>
      <c r="F1853" s="141">
        <v>2</v>
      </c>
      <c r="G1853" s="141" t="s">
        <v>2004</v>
      </c>
      <c r="H1853" s="141">
        <v>2018</v>
      </c>
      <c r="I1853" s="18"/>
      <c r="J1853" s="144"/>
      <c r="K1853" s="378"/>
      <c r="L1853" s="139" t="s">
        <v>4075</v>
      </c>
      <c r="M1853" s="141" t="s">
        <v>28</v>
      </c>
      <c r="N1853" s="248"/>
      <c r="O1853" s="141" t="s">
        <v>26</v>
      </c>
      <c r="P1853" s="141" t="s">
        <v>26</v>
      </c>
      <c r="Q1853" s="141"/>
      <c r="R1853" s="141"/>
      <c r="S1853" s="141"/>
      <c r="T1853" s="141"/>
      <c r="U1853" s="141"/>
      <c r="V1853" s="141"/>
      <c r="W1853" s="139" t="s">
        <v>4075</v>
      </c>
      <c r="X1853" s="141" t="s">
        <v>25</v>
      </c>
      <c r="Y1853" s="141" t="s">
        <v>27</v>
      </c>
      <c r="Z1853" s="141"/>
      <c r="AA1853" s="141" t="s">
        <v>34</v>
      </c>
      <c r="AB1853" s="141"/>
      <c r="AC1853" s="139" t="s">
        <v>18047</v>
      </c>
      <c r="AD1853" s="380"/>
      <c r="AE1853" s="139" t="s">
        <v>102</v>
      </c>
      <c r="AF1853" s="139" t="s">
        <v>13071</v>
      </c>
      <c r="AG1853" s="139" t="s">
        <v>102</v>
      </c>
      <c r="AH1853" s="139" t="s">
        <v>1378</v>
      </c>
      <c r="AI1853" s="139" t="s">
        <v>13</v>
      </c>
      <c r="AJ1853" s="139" t="s">
        <v>11</v>
      </c>
      <c r="AK1853" s="139"/>
      <c r="AL1853" s="139"/>
      <c r="AM1853" s="141"/>
      <c r="AN1853" s="141"/>
      <c r="AO1853" s="139"/>
      <c r="AP1853" s="139" t="s">
        <v>11</v>
      </c>
      <c r="AQ1853" s="139"/>
      <c r="AR1853" s="381"/>
      <c r="AS1853" s="139" t="s">
        <v>4075</v>
      </c>
      <c r="AT1853" s="141" t="s">
        <v>1404</v>
      </c>
      <c r="AU1853" s="141"/>
      <c r="AV1853" s="383"/>
      <c r="AW1853" s="385"/>
      <c r="AX1853" s="139"/>
      <c r="BA1853" s="381"/>
      <c r="BB1853" s="139" t="s">
        <v>1444</v>
      </c>
      <c r="BC1853" s="166"/>
      <c r="BD1853" s="166"/>
      <c r="BE1853" s="166"/>
      <c r="BF1853" s="166"/>
      <c r="BG1853" s="166"/>
      <c r="BH1853" s="308"/>
      <c r="BI1853" s="308"/>
      <c r="BJ1853" s="141" t="s">
        <v>26</v>
      </c>
      <c r="BK1853" s="141" t="s">
        <v>26</v>
      </c>
      <c r="BL1853" s="141"/>
      <c r="BM1853" s="141"/>
      <c r="BN1853" s="139" t="s">
        <v>4075</v>
      </c>
      <c r="BQ1853" s="141"/>
      <c r="BV1853" s="141"/>
      <c r="BX1853" s="141"/>
      <c r="BY1853" s="141"/>
      <c r="BZ1853" s="141"/>
      <c r="CA1853" s="141"/>
      <c r="CB1853" s="141"/>
      <c r="CC1853" s="141"/>
      <c r="CD1853" s="141"/>
      <c r="CE1853" s="141"/>
      <c r="CF1853" s="141"/>
      <c r="CG1853" s="141"/>
    </row>
    <row r="1854" spans="1:85" x14ac:dyDescent="0.35">
      <c r="A1854" s="155" t="s">
        <v>8067</v>
      </c>
      <c r="B1854" s="139" t="s">
        <v>4075</v>
      </c>
      <c r="C1854" s="18">
        <v>43270</v>
      </c>
      <c r="D1854" s="144">
        <v>0</v>
      </c>
      <c r="E1854" s="141" t="s">
        <v>13261</v>
      </c>
      <c r="F1854" s="141">
        <v>2</v>
      </c>
      <c r="G1854" s="141" t="s">
        <v>2004</v>
      </c>
      <c r="H1854" s="141">
        <v>2018</v>
      </c>
      <c r="I1854" s="18">
        <v>43270</v>
      </c>
      <c r="J1854" s="144">
        <v>0.4284722222222222</v>
      </c>
      <c r="K1854" s="378"/>
      <c r="L1854" s="139" t="s">
        <v>4075</v>
      </c>
      <c r="M1854" s="141" t="s">
        <v>28</v>
      </c>
      <c r="N1854" s="248"/>
      <c r="O1854" s="141" t="s">
        <v>26</v>
      </c>
      <c r="P1854" s="141" t="s">
        <v>26</v>
      </c>
      <c r="Q1854" s="141" t="s">
        <v>8068</v>
      </c>
      <c r="R1854" s="141" t="s">
        <v>8069</v>
      </c>
      <c r="S1854" s="141"/>
      <c r="T1854" s="141"/>
      <c r="U1854" s="141"/>
      <c r="V1854" s="141"/>
      <c r="W1854" s="139" t="s">
        <v>4075</v>
      </c>
      <c r="X1854" s="141" t="s">
        <v>25</v>
      </c>
      <c r="Y1854" s="141" t="s">
        <v>27</v>
      </c>
      <c r="Z1854" s="141"/>
      <c r="AA1854" s="141" t="s">
        <v>34</v>
      </c>
      <c r="AB1854" s="141"/>
      <c r="AC1854" s="139" t="s">
        <v>18049</v>
      </c>
      <c r="AD1854" s="380"/>
      <c r="AE1854" s="139" t="s">
        <v>103</v>
      </c>
      <c r="AF1854" s="139" t="s">
        <v>13079</v>
      </c>
      <c r="AG1854" s="139" t="s">
        <v>103</v>
      </c>
      <c r="AH1854" s="139" t="s">
        <v>1380</v>
      </c>
      <c r="AI1854" s="139" t="s">
        <v>103</v>
      </c>
      <c r="AJ1854" s="139"/>
      <c r="AK1854" s="139" t="s">
        <v>103</v>
      </c>
      <c r="AL1854" s="139" t="s">
        <v>7</v>
      </c>
      <c r="AM1854" s="141"/>
      <c r="AN1854" s="141" t="s">
        <v>8</v>
      </c>
      <c r="AO1854" s="139"/>
      <c r="AP1854" s="139"/>
      <c r="AQ1854" s="139"/>
      <c r="AR1854" s="381"/>
      <c r="AS1854" s="139" t="s">
        <v>4075</v>
      </c>
      <c r="AT1854" s="141" t="s">
        <v>43</v>
      </c>
      <c r="AU1854" s="141">
        <v>340</v>
      </c>
      <c r="AV1854" s="383"/>
      <c r="AW1854" s="385"/>
      <c r="AX1854" s="139"/>
      <c r="BA1854" s="381"/>
      <c r="BB1854" s="139" t="s">
        <v>1451</v>
      </c>
      <c r="BC1854" s="166"/>
      <c r="BD1854" s="166"/>
      <c r="BE1854" s="166"/>
      <c r="BF1854" s="166"/>
      <c r="BG1854" s="166"/>
      <c r="BH1854" s="308"/>
      <c r="BI1854" s="308"/>
      <c r="BJ1854" s="141" t="s">
        <v>26</v>
      </c>
      <c r="BK1854" s="141" t="s">
        <v>26</v>
      </c>
      <c r="BL1854" s="141"/>
      <c r="BM1854" s="141"/>
      <c r="BN1854" s="139" t="s">
        <v>4075</v>
      </c>
      <c r="BQ1854" s="141" t="s">
        <v>15941</v>
      </c>
      <c r="BR1854" s="135" t="s">
        <v>15693</v>
      </c>
      <c r="BT1854" s="135" t="s">
        <v>15364</v>
      </c>
      <c r="BU1854" s="135" t="s">
        <v>13274</v>
      </c>
      <c r="BV1854" s="141" t="s">
        <v>13284</v>
      </c>
      <c r="BW1854" s="135" t="s">
        <v>3829</v>
      </c>
      <c r="BX1854" s="141"/>
      <c r="BY1854" s="141"/>
      <c r="BZ1854" s="141"/>
      <c r="CA1854" s="141"/>
      <c r="CB1854" s="141"/>
      <c r="CC1854" s="141"/>
      <c r="CD1854" s="141"/>
      <c r="CE1854" s="141" t="s">
        <v>15450</v>
      </c>
      <c r="CF1854" s="141" t="s">
        <v>15451</v>
      </c>
      <c r="CG1854" s="141" t="s">
        <v>2003</v>
      </c>
    </row>
    <row r="1855" spans="1:85" x14ac:dyDescent="0.35">
      <c r="A1855" s="155" t="s">
        <v>8064</v>
      </c>
      <c r="B1855" s="139" t="s">
        <v>4075</v>
      </c>
      <c r="C1855" s="18">
        <v>43270</v>
      </c>
      <c r="D1855" s="144">
        <v>0</v>
      </c>
      <c r="E1855" s="141" t="s">
        <v>13261</v>
      </c>
      <c r="F1855" s="141">
        <v>2</v>
      </c>
      <c r="G1855" s="141" t="s">
        <v>2004</v>
      </c>
      <c r="H1855" s="141">
        <v>2018</v>
      </c>
      <c r="I1855" s="18">
        <v>43270</v>
      </c>
      <c r="J1855" s="144">
        <v>1.8749999999999999E-2</v>
      </c>
      <c r="K1855" s="378"/>
      <c r="L1855" s="139" t="s">
        <v>4075</v>
      </c>
      <c r="M1855" s="141" t="s">
        <v>7343</v>
      </c>
      <c r="N1855" s="248"/>
      <c r="O1855" s="141" t="s">
        <v>26</v>
      </c>
      <c r="P1855" s="141" t="s">
        <v>26</v>
      </c>
      <c r="Q1855" s="141" t="s">
        <v>8065</v>
      </c>
      <c r="R1855" s="141" t="s">
        <v>8066</v>
      </c>
      <c r="S1855" s="141"/>
      <c r="T1855" s="141"/>
      <c r="U1855" s="141"/>
      <c r="V1855" s="141"/>
      <c r="W1855" s="139" t="s">
        <v>4075</v>
      </c>
      <c r="X1855" s="141" t="s">
        <v>25</v>
      </c>
      <c r="Y1855" s="141" t="s">
        <v>27</v>
      </c>
      <c r="Z1855" s="141"/>
      <c r="AA1855" s="141" t="s">
        <v>34</v>
      </c>
      <c r="AB1855" s="141"/>
      <c r="AC1855" s="139" t="s">
        <v>6</v>
      </c>
      <c r="AD1855" s="380"/>
      <c r="AE1855" s="139" t="s">
        <v>4</v>
      </c>
      <c r="AF1855" s="139" t="s">
        <v>13073</v>
      </c>
      <c r="AG1855" s="139" t="s">
        <v>4</v>
      </c>
      <c r="AH1855" s="139" t="s">
        <v>1380</v>
      </c>
      <c r="AI1855" s="139" t="s">
        <v>4</v>
      </c>
      <c r="AJ1855" s="139"/>
      <c r="AK1855" s="139" t="s">
        <v>15678</v>
      </c>
      <c r="AL1855" s="139" t="s">
        <v>7</v>
      </c>
      <c r="AM1855" s="141"/>
      <c r="AN1855" s="141" t="s">
        <v>8</v>
      </c>
      <c r="AO1855" s="139"/>
      <c r="AP1855" s="139"/>
      <c r="AQ1855" s="139"/>
      <c r="AR1855" s="381"/>
      <c r="AS1855" s="139" t="s">
        <v>4075</v>
      </c>
      <c r="AT1855" s="141" t="s">
        <v>43</v>
      </c>
      <c r="AU1855" s="141">
        <v>340</v>
      </c>
      <c r="AV1855" s="383"/>
      <c r="AW1855" s="385"/>
      <c r="AX1855" s="139"/>
      <c r="AY1855" t="s">
        <v>18507</v>
      </c>
      <c r="BA1855" s="381"/>
      <c r="BB1855" s="139" t="s">
        <v>1446</v>
      </c>
      <c r="BC1855" s="166"/>
      <c r="BD1855" s="166"/>
      <c r="BE1855" s="166"/>
      <c r="BF1855" s="166"/>
      <c r="BG1855" s="166"/>
      <c r="BH1855" s="308"/>
      <c r="BI1855" s="308"/>
      <c r="BJ1855" s="141" t="s">
        <v>26</v>
      </c>
      <c r="BK1855" s="141" t="s">
        <v>26</v>
      </c>
      <c r="BL1855" s="141"/>
      <c r="BM1855" s="141"/>
      <c r="BN1855" s="139" t="s">
        <v>4075</v>
      </c>
      <c r="BQ1855" s="141" t="s">
        <v>15942</v>
      </c>
      <c r="BR1855" s="135" t="s">
        <v>15680</v>
      </c>
      <c r="BT1855" s="135" t="s">
        <v>15354</v>
      </c>
      <c r="BU1855" s="135" t="s">
        <v>13280</v>
      </c>
      <c r="BV1855" s="141" t="s">
        <v>3829</v>
      </c>
      <c r="BW1855" s="135" t="s">
        <v>13266</v>
      </c>
      <c r="BX1855" s="141" t="s">
        <v>15689</v>
      </c>
      <c r="BY1855" s="141" t="s">
        <v>12</v>
      </c>
      <c r="BZ1855" s="141" t="s">
        <v>26</v>
      </c>
      <c r="CA1855" s="141" t="s">
        <v>1848</v>
      </c>
      <c r="CB1855" s="141"/>
      <c r="CC1855" s="141" t="s">
        <v>15686</v>
      </c>
      <c r="CD1855" s="141" t="s">
        <v>15687</v>
      </c>
      <c r="CE1855" s="141" t="s">
        <v>15450</v>
      </c>
      <c r="CF1855" s="141" t="s">
        <v>15451</v>
      </c>
      <c r="CG1855" s="141" t="s">
        <v>2003</v>
      </c>
    </row>
    <row r="1856" spans="1:85" x14ac:dyDescent="0.35">
      <c r="A1856" s="155" t="s">
        <v>8070</v>
      </c>
      <c r="B1856" s="139" t="s">
        <v>4075</v>
      </c>
      <c r="C1856" s="18">
        <v>43270</v>
      </c>
      <c r="D1856" s="144">
        <v>0</v>
      </c>
      <c r="E1856" s="141" t="s">
        <v>13261</v>
      </c>
      <c r="F1856" s="141">
        <v>2</v>
      </c>
      <c r="G1856" s="141" t="s">
        <v>2004</v>
      </c>
      <c r="H1856" s="141">
        <v>2018</v>
      </c>
      <c r="I1856" s="18">
        <v>43270</v>
      </c>
      <c r="J1856" s="144">
        <v>0.48958333333333331</v>
      </c>
      <c r="K1856" s="378"/>
      <c r="L1856" s="139" t="s">
        <v>4075</v>
      </c>
      <c r="M1856" s="141" t="s">
        <v>28</v>
      </c>
      <c r="N1856" s="248"/>
      <c r="O1856" s="141" t="s">
        <v>26</v>
      </c>
      <c r="P1856" s="141" t="s">
        <v>26</v>
      </c>
      <c r="Q1856" s="141" t="s">
        <v>8071</v>
      </c>
      <c r="R1856" s="141" t="s">
        <v>8072</v>
      </c>
      <c r="S1856" s="141"/>
      <c r="T1856" s="141"/>
      <c r="U1856" s="141"/>
      <c r="V1856" s="141"/>
      <c r="W1856" s="139" t="s">
        <v>4075</v>
      </c>
      <c r="X1856" s="141" t="s">
        <v>25</v>
      </c>
      <c r="Y1856" s="141" t="s">
        <v>27</v>
      </c>
      <c r="Z1856" s="141"/>
      <c r="AA1856" s="141" t="s">
        <v>34</v>
      </c>
      <c r="AB1856" s="141"/>
      <c r="AC1856" s="139" t="s">
        <v>18049</v>
      </c>
      <c r="AD1856" s="380"/>
      <c r="AE1856" s="139" t="s">
        <v>102</v>
      </c>
      <c r="AF1856" s="139" t="s">
        <v>13068</v>
      </c>
      <c r="AG1856" s="139" t="s">
        <v>102</v>
      </c>
      <c r="AH1856" s="139" t="s">
        <v>1378</v>
      </c>
      <c r="AI1856" s="139" t="s">
        <v>7</v>
      </c>
      <c r="AJ1856" s="139" t="s">
        <v>7</v>
      </c>
      <c r="AK1856" s="139"/>
      <c r="AL1856" s="139"/>
      <c r="AM1856" s="141"/>
      <c r="AN1856" s="141" t="s">
        <v>8</v>
      </c>
      <c r="AO1856" s="139"/>
      <c r="AP1856" s="139" t="s">
        <v>1563</v>
      </c>
      <c r="AQ1856" s="139"/>
      <c r="AR1856" s="381"/>
      <c r="AS1856" s="139" t="s">
        <v>4075</v>
      </c>
      <c r="AT1856" s="141" t="s">
        <v>1404</v>
      </c>
      <c r="AU1856" s="141"/>
      <c r="AV1856" s="383"/>
      <c r="AW1856" s="385"/>
      <c r="AX1856" s="139"/>
      <c r="AY1856" t="s">
        <v>19017</v>
      </c>
      <c r="BA1856" s="381"/>
      <c r="BB1856" s="139" t="s">
        <v>1444</v>
      </c>
      <c r="BC1856" s="166"/>
      <c r="BD1856" s="166"/>
      <c r="BE1856" s="166"/>
      <c r="BF1856" s="166"/>
      <c r="BG1856" s="166"/>
      <c r="BH1856" s="308"/>
      <c r="BI1856" s="308"/>
      <c r="BJ1856" s="141" t="s">
        <v>26</v>
      </c>
      <c r="BK1856" s="141" t="s">
        <v>26</v>
      </c>
      <c r="BL1856" s="141"/>
      <c r="BM1856" s="141"/>
      <c r="BN1856" s="139" t="s">
        <v>4075</v>
      </c>
      <c r="BQ1856" s="141"/>
      <c r="BV1856" s="141"/>
      <c r="BX1856" s="141"/>
      <c r="BY1856" s="141"/>
      <c r="BZ1856" s="141"/>
      <c r="CA1856" s="141"/>
      <c r="CB1856" s="141"/>
      <c r="CC1856" s="141"/>
      <c r="CD1856" s="141"/>
      <c r="CE1856" s="141"/>
      <c r="CF1856" s="141"/>
      <c r="CG1856" s="141"/>
    </row>
    <row r="1857" spans="1:85" x14ac:dyDescent="0.35">
      <c r="A1857" s="155" t="s">
        <v>8076</v>
      </c>
      <c r="B1857" s="139" t="s">
        <v>4075</v>
      </c>
      <c r="C1857" s="18">
        <v>43270</v>
      </c>
      <c r="D1857" s="144">
        <v>0</v>
      </c>
      <c r="E1857" s="141" t="s">
        <v>13261</v>
      </c>
      <c r="F1857" s="141">
        <v>2</v>
      </c>
      <c r="G1857" s="141" t="s">
        <v>2004</v>
      </c>
      <c r="H1857" s="141">
        <v>2018</v>
      </c>
      <c r="I1857" s="18"/>
      <c r="J1857" s="144"/>
      <c r="K1857" s="378"/>
      <c r="L1857" s="139" t="s">
        <v>4075</v>
      </c>
      <c r="M1857" s="141" t="s">
        <v>28</v>
      </c>
      <c r="N1857" s="248"/>
      <c r="O1857" s="141" t="s">
        <v>26</v>
      </c>
      <c r="P1857" s="141" t="s">
        <v>26</v>
      </c>
      <c r="Q1857" s="141"/>
      <c r="R1857" s="141"/>
      <c r="S1857" s="141"/>
      <c r="T1857" s="141"/>
      <c r="U1857" s="141"/>
      <c r="V1857" s="141"/>
      <c r="W1857" s="139" t="s">
        <v>4075</v>
      </c>
      <c r="X1857" s="141" t="s">
        <v>25</v>
      </c>
      <c r="Y1857" s="141" t="s">
        <v>27</v>
      </c>
      <c r="Z1857" s="141"/>
      <c r="AA1857" s="141" t="s">
        <v>34</v>
      </c>
      <c r="AB1857" s="141"/>
      <c r="AC1857" s="139" t="s">
        <v>18049</v>
      </c>
      <c r="AD1857" s="380"/>
      <c r="AE1857" s="139" t="s">
        <v>103</v>
      </c>
      <c r="AF1857" s="139" t="s">
        <v>13079</v>
      </c>
      <c r="AG1857" s="139" t="s">
        <v>103</v>
      </c>
      <c r="AH1857" s="139" t="s">
        <v>1380</v>
      </c>
      <c r="AI1857" s="139" t="s">
        <v>103</v>
      </c>
      <c r="AJ1857" s="139"/>
      <c r="AK1857" s="139" t="s">
        <v>103</v>
      </c>
      <c r="AL1857" s="139" t="s">
        <v>1423</v>
      </c>
      <c r="AM1857" s="141"/>
      <c r="AN1857" s="141"/>
      <c r="AO1857" s="139"/>
      <c r="AP1857" s="139"/>
      <c r="AQ1857" s="139"/>
      <c r="AR1857" s="381"/>
      <c r="AS1857" s="139" t="s">
        <v>4075</v>
      </c>
      <c r="AT1857" s="141" t="s">
        <v>1404</v>
      </c>
      <c r="AU1857" s="141"/>
      <c r="AV1857" s="383"/>
      <c r="AW1857" s="385"/>
      <c r="AX1857" s="139"/>
      <c r="BA1857" s="381"/>
      <c r="BB1857" s="139" t="s">
        <v>17</v>
      </c>
      <c r="BC1857" s="166"/>
      <c r="BD1857" s="166"/>
      <c r="BE1857" s="166"/>
      <c r="BF1857" s="166"/>
      <c r="BG1857" s="166"/>
      <c r="BH1857" s="308"/>
      <c r="BI1857" s="308"/>
      <c r="BJ1857" s="141" t="s">
        <v>26</v>
      </c>
      <c r="BK1857" s="141" t="s">
        <v>26</v>
      </c>
      <c r="BL1857" s="141"/>
      <c r="BM1857" s="141"/>
      <c r="BN1857" s="139" t="s">
        <v>4075</v>
      </c>
      <c r="BQ1857" s="141"/>
      <c r="BV1857" s="141"/>
      <c r="BX1857" s="141"/>
      <c r="BY1857" s="141"/>
      <c r="BZ1857" s="141"/>
      <c r="CA1857" s="141"/>
      <c r="CB1857" s="141"/>
      <c r="CC1857" s="141"/>
      <c r="CD1857" s="141"/>
      <c r="CE1857" s="141"/>
      <c r="CF1857" s="141"/>
      <c r="CG1857" s="141"/>
    </row>
    <row r="1858" spans="1:85" x14ac:dyDescent="0.35">
      <c r="A1858" s="155" t="s">
        <v>8073</v>
      </c>
      <c r="B1858" s="139" t="s">
        <v>4075</v>
      </c>
      <c r="C1858" s="18">
        <v>43270</v>
      </c>
      <c r="D1858" s="144">
        <v>0</v>
      </c>
      <c r="E1858" s="141" t="s">
        <v>13261</v>
      </c>
      <c r="F1858" s="141">
        <v>2</v>
      </c>
      <c r="G1858" s="141" t="s">
        <v>2004</v>
      </c>
      <c r="H1858" s="141">
        <v>2018</v>
      </c>
      <c r="I1858" s="18">
        <v>43270</v>
      </c>
      <c r="J1858" s="144">
        <v>0.6118055555555556</v>
      </c>
      <c r="K1858" s="378"/>
      <c r="L1858" s="139" t="s">
        <v>4075</v>
      </c>
      <c r="M1858" s="141" t="s">
        <v>28</v>
      </c>
      <c r="N1858" s="248"/>
      <c r="O1858" s="141" t="s">
        <v>26</v>
      </c>
      <c r="P1858" s="141" t="s">
        <v>26</v>
      </c>
      <c r="Q1858" s="141" t="s">
        <v>8074</v>
      </c>
      <c r="R1858" s="141" t="s">
        <v>8075</v>
      </c>
      <c r="S1858" s="141"/>
      <c r="T1858" s="141"/>
      <c r="U1858" s="141"/>
      <c r="V1858" s="141"/>
      <c r="W1858" s="139" t="s">
        <v>4075</v>
      </c>
      <c r="X1858" s="141" t="s">
        <v>25</v>
      </c>
      <c r="Y1858" s="141" t="s">
        <v>27</v>
      </c>
      <c r="Z1858" s="141"/>
      <c r="AA1858" s="141" t="s">
        <v>34</v>
      </c>
      <c r="AB1858" s="141"/>
      <c r="AC1858" s="139" t="s">
        <v>18047</v>
      </c>
      <c r="AD1858" s="380"/>
      <c r="AE1858" s="139" t="s">
        <v>107</v>
      </c>
      <c r="AF1858" s="139" t="s">
        <v>13076</v>
      </c>
      <c r="AG1858" s="139" t="s">
        <v>4130</v>
      </c>
      <c r="AH1858" s="139" t="s">
        <v>1380</v>
      </c>
      <c r="AI1858" s="139" t="s">
        <v>1518</v>
      </c>
      <c r="AJ1858" s="139"/>
      <c r="AK1858" s="139" t="s">
        <v>1518</v>
      </c>
      <c r="AL1858" s="139" t="s">
        <v>7</v>
      </c>
      <c r="AM1858" s="141"/>
      <c r="AN1858" s="141" t="s">
        <v>8</v>
      </c>
      <c r="AO1858" s="139"/>
      <c r="AP1858" s="139"/>
      <c r="AQ1858" s="139"/>
      <c r="AR1858" s="381"/>
      <c r="AS1858" s="139" t="s">
        <v>4075</v>
      </c>
      <c r="AT1858" s="141" t="s">
        <v>43</v>
      </c>
      <c r="AU1858" s="141">
        <v>424</v>
      </c>
      <c r="AV1858" s="383"/>
      <c r="AW1858" s="385"/>
      <c r="AX1858" s="139"/>
      <c r="AY1858" t="s">
        <v>19165</v>
      </c>
      <c r="BA1858" s="381"/>
      <c r="BB1858" s="139" t="s">
        <v>1450</v>
      </c>
      <c r="BC1858" s="166"/>
      <c r="BD1858" s="166"/>
      <c r="BE1858" s="166"/>
      <c r="BF1858" s="166"/>
      <c r="BG1858" s="166"/>
      <c r="BH1858" s="308"/>
      <c r="BI1858" s="308"/>
      <c r="BJ1858" s="141" t="s">
        <v>26</v>
      </c>
      <c r="BK1858" s="141" t="s">
        <v>26</v>
      </c>
      <c r="BL1858" s="141"/>
      <c r="BM1858" s="141"/>
      <c r="BN1858" s="139" t="s">
        <v>4075</v>
      </c>
      <c r="BQ1858" s="141"/>
      <c r="BV1858" s="141"/>
      <c r="BX1858" s="141"/>
      <c r="BY1858" s="141"/>
      <c r="BZ1858" s="141"/>
      <c r="CA1858" s="141"/>
      <c r="CB1858" s="141"/>
      <c r="CC1858" s="141"/>
      <c r="CD1858" s="141"/>
      <c r="CE1858" s="141"/>
      <c r="CF1858" s="141"/>
      <c r="CG1858" s="141"/>
    </row>
    <row r="1859" spans="1:85" x14ac:dyDescent="0.35">
      <c r="A1859" s="155" t="s">
        <v>8062</v>
      </c>
      <c r="B1859" s="139" t="s">
        <v>4075</v>
      </c>
      <c r="C1859" s="18">
        <v>43271</v>
      </c>
      <c r="D1859" s="144">
        <v>0</v>
      </c>
      <c r="E1859" s="141" t="s">
        <v>13261</v>
      </c>
      <c r="F1859" s="141">
        <v>2</v>
      </c>
      <c r="G1859" s="141" t="s">
        <v>2004</v>
      </c>
      <c r="H1859" s="141">
        <v>2018</v>
      </c>
      <c r="I1859" s="18"/>
      <c r="J1859" s="144"/>
      <c r="K1859" s="378"/>
      <c r="L1859" s="139" t="s">
        <v>4075</v>
      </c>
      <c r="M1859" s="141" t="s">
        <v>28</v>
      </c>
      <c r="N1859" s="248"/>
      <c r="O1859" s="141" t="s">
        <v>26</v>
      </c>
      <c r="P1859" s="141" t="s">
        <v>26</v>
      </c>
      <c r="Q1859" s="141" t="s">
        <v>8063</v>
      </c>
      <c r="R1859" s="141"/>
      <c r="S1859" s="141"/>
      <c r="T1859" s="141"/>
      <c r="U1859" s="141"/>
      <c r="V1859" s="141"/>
      <c r="W1859" s="139" t="s">
        <v>4075</v>
      </c>
      <c r="X1859" s="141" t="s">
        <v>25</v>
      </c>
      <c r="Y1859" s="141" t="s">
        <v>27</v>
      </c>
      <c r="Z1859" s="141"/>
      <c r="AA1859" s="141" t="s">
        <v>34</v>
      </c>
      <c r="AB1859" s="141"/>
      <c r="AC1859" s="139" t="s">
        <v>18047</v>
      </c>
      <c r="AD1859" s="380"/>
      <c r="AE1859" s="139" t="s">
        <v>102</v>
      </c>
      <c r="AF1859" s="139" t="s">
        <v>13071</v>
      </c>
      <c r="AG1859" s="139" t="s">
        <v>102</v>
      </c>
      <c r="AH1859" s="139" t="s">
        <v>1378</v>
      </c>
      <c r="AI1859" s="139" t="s">
        <v>13</v>
      </c>
      <c r="AJ1859" s="139" t="s">
        <v>46</v>
      </c>
      <c r="AK1859" s="139"/>
      <c r="AL1859" s="139"/>
      <c r="AM1859" s="141"/>
      <c r="AN1859" s="141"/>
      <c r="AO1859" s="139"/>
      <c r="AP1859" s="139" t="s">
        <v>46</v>
      </c>
      <c r="AQ1859" s="139"/>
      <c r="AR1859" s="381"/>
      <c r="AS1859" s="139" t="s">
        <v>4075</v>
      </c>
      <c r="AT1859" s="141" t="s">
        <v>43</v>
      </c>
      <c r="AU1859" s="141">
        <v>512</v>
      </c>
      <c r="AV1859" s="383"/>
      <c r="AW1859" s="385"/>
      <c r="AX1859" s="139"/>
      <c r="AY1859" t="s">
        <v>19166</v>
      </c>
      <c r="BA1859" s="381"/>
      <c r="BB1859" s="139" t="s">
        <v>1450</v>
      </c>
      <c r="BC1859" s="166"/>
      <c r="BD1859" s="166"/>
      <c r="BE1859" s="166"/>
      <c r="BF1859" s="166"/>
      <c r="BG1859" s="166"/>
      <c r="BH1859" s="308"/>
      <c r="BI1859" s="308"/>
      <c r="BJ1859" s="141" t="s">
        <v>26</v>
      </c>
      <c r="BK1859" s="141" t="s">
        <v>26</v>
      </c>
      <c r="BL1859" s="141"/>
      <c r="BM1859" s="141"/>
      <c r="BN1859" s="139" t="s">
        <v>4075</v>
      </c>
      <c r="BQ1859" s="141"/>
      <c r="BV1859" s="141"/>
      <c r="BX1859" s="141"/>
      <c r="BY1859" s="141"/>
      <c r="BZ1859" s="141"/>
      <c r="CA1859" s="141"/>
      <c r="CB1859" s="141"/>
      <c r="CC1859" s="141"/>
      <c r="CD1859" s="141"/>
      <c r="CE1859" s="141"/>
      <c r="CF1859" s="141"/>
      <c r="CG1859" s="141"/>
    </row>
    <row r="1860" spans="1:85" x14ac:dyDescent="0.35">
      <c r="A1860" s="155" t="s">
        <v>8056</v>
      </c>
      <c r="B1860" s="139" t="s">
        <v>4075</v>
      </c>
      <c r="C1860" s="18">
        <v>43272</v>
      </c>
      <c r="D1860" s="144">
        <v>0</v>
      </c>
      <c r="E1860" s="141" t="s">
        <v>13261</v>
      </c>
      <c r="F1860" s="141">
        <v>2</v>
      </c>
      <c r="G1860" s="141" t="s">
        <v>2004</v>
      </c>
      <c r="H1860" s="141">
        <v>2018</v>
      </c>
      <c r="I1860" s="18"/>
      <c r="J1860" s="144"/>
      <c r="K1860" s="378"/>
      <c r="L1860" s="139" t="s">
        <v>4075</v>
      </c>
      <c r="M1860" s="141" t="s">
        <v>28</v>
      </c>
      <c r="N1860" s="248"/>
      <c r="O1860" s="141" t="s">
        <v>26</v>
      </c>
      <c r="P1860" s="141" t="s">
        <v>26</v>
      </c>
      <c r="Q1860" s="141" t="s">
        <v>8057</v>
      </c>
      <c r="R1860" s="141"/>
      <c r="S1860" s="141"/>
      <c r="T1860" s="141"/>
      <c r="U1860" s="141"/>
      <c r="V1860" s="141"/>
      <c r="W1860" s="139" t="s">
        <v>4075</v>
      </c>
      <c r="X1860" s="141" t="s">
        <v>25</v>
      </c>
      <c r="Y1860" s="141" t="s">
        <v>27</v>
      </c>
      <c r="Z1860" s="141"/>
      <c r="AA1860" s="141" t="s">
        <v>34</v>
      </c>
      <c r="AB1860" s="141"/>
      <c r="AC1860" s="139" t="s">
        <v>18049</v>
      </c>
      <c r="AD1860" s="380"/>
      <c r="AE1860" s="139" t="s">
        <v>103</v>
      </c>
      <c r="AF1860" s="139" t="s">
        <v>13079</v>
      </c>
      <c r="AG1860" s="139" t="s">
        <v>103</v>
      </c>
      <c r="AH1860" s="139" t="s">
        <v>1380</v>
      </c>
      <c r="AI1860" s="139" t="s">
        <v>103</v>
      </c>
      <c r="AJ1860" s="139"/>
      <c r="AK1860" s="139" t="s">
        <v>103</v>
      </c>
      <c r="AL1860" s="139" t="s">
        <v>1423</v>
      </c>
      <c r="AM1860" s="141"/>
      <c r="AN1860" s="141"/>
      <c r="AO1860" s="139"/>
      <c r="AP1860" s="139"/>
      <c r="AQ1860" s="139"/>
      <c r="AR1860" s="381"/>
      <c r="AS1860" s="139" t="s">
        <v>4075</v>
      </c>
      <c r="AT1860" s="141" t="s">
        <v>1404</v>
      </c>
      <c r="AU1860" s="141"/>
      <c r="AV1860" s="383"/>
      <c r="AW1860" s="385"/>
      <c r="AX1860" s="139"/>
      <c r="AY1860" t="s">
        <v>19167</v>
      </c>
      <c r="BA1860" s="381"/>
      <c r="BB1860" s="139" t="s">
        <v>17</v>
      </c>
      <c r="BC1860" s="166"/>
      <c r="BD1860" s="166"/>
      <c r="BE1860" s="166"/>
      <c r="BF1860" s="166"/>
      <c r="BG1860" s="166"/>
      <c r="BH1860" s="308"/>
      <c r="BI1860" s="308"/>
      <c r="BJ1860" s="141" t="s">
        <v>26</v>
      </c>
      <c r="BK1860" s="141" t="s">
        <v>26</v>
      </c>
      <c r="BL1860" s="141"/>
      <c r="BM1860" s="141"/>
      <c r="BN1860" s="139" t="s">
        <v>4075</v>
      </c>
      <c r="BQ1860" s="141"/>
      <c r="BV1860" s="141"/>
      <c r="BX1860" s="141"/>
      <c r="BY1860" s="141"/>
      <c r="BZ1860" s="141"/>
      <c r="CA1860" s="141"/>
      <c r="CB1860" s="141"/>
      <c r="CC1860" s="141"/>
      <c r="CD1860" s="141"/>
      <c r="CE1860" s="141"/>
      <c r="CF1860" s="141"/>
      <c r="CG1860" s="141"/>
    </row>
    <row r="1861" spans="1:85" x14ac:dyDescent="0.35">
      <c r="A1861" s="155" t="s">
        <v>8059</v>
      </c>
      <c r="B1861" s="139" t="s">
        <v>4075</v>
      </c>
      <c r="C1861" s="18">
        <v>43272</v>
      </c>
      <c r="D1861" s="144">
        <v>0</v>
      </c>
      <c r="E1861" s="141" t="s">
        <v>13261</v>
      </c>
      <c r="F1861" s="141">
        <v>2</v>
      </c>
      <c r="G1861" s="141" t="s">
        <v>2004</v>
      </c>
      <c r="H1861" s="141">
        <v>2018</v>
      </c>
      <c r="I1861" s="18"/>
      <c r="J1861" s="144"/>
      <c r="K1861" s="378"/>
      <c r="L1861" s="139" t="s">
        <v>4075</v>
      </c>
      <c r="M1861" s="141" t="s">
        <v>7343</v>
      </c>
      <c r="N1861" s="248"/>
      <c r="O1861" s="141" t="s">
        <v>26</v>
      </c>
      <c r="P1861" s="141" t="s">
        <v>26</v>
      </c>
      <c r="Q1861" s="141"/>
      <c r="R1861" s="141"/>
      <c r="S1861" s="141" t="s">
        <v>8060</v>
      </c>
      <c r="T1861" s="141"/>
      <c r="U1861" s="141"/>
      <c r="V1861" s="141"/>
      <c r="W1861" s="139" t="s">
        <v>4075</v>
      </c>
      <c r="X1861" s="141" t="s">
        <v>25</v>
      </c>
      <c r="Y1861" s="141" t="s">
        <v>27</v>
      </c>
      <c r="Z1861" s="141"/>
      <c r="AA1861" s="141" t="s">
        <v>35</v>
      </c>
      <c r="AB1861" s="141"/>
      <c r="AC1861" s="139" t="s">
        <v>6</v>
      </c>
      <c r="AD1861" s="380"/>
      <c r="AE1861" s="139" t="s">
        <v>6</v>
      </c>
      <c r="AF1861" s="139" t="s">
        <v>13087</v>
      </c>
      <c r="AG1861" s="139" t="s">
        <v>6</v>
      </c>
      <c r="AH1861" s="139" t="s">
        <v>13</v>
      </c>
      <c r="AI1861" s="139" t="s">
        <v>6</v>
      </c>
      <c r="AJ1861" s="139"/>
      <c r="AK1861" s="139"/>
      <c r="AL1861" s="139"/>
      <c r="AM1861" s="141"/>
      <c r="AN1861" s="141"/>
      <c r="AO1861" s="139"/>
      <c r="AP1861" s="139"/>
      <c r="AQ1861" s="139"/>
      <c r="AR1861" s="381"/>
      <c r="AS1861" s="139" t="s">
        <v>4075</v>
      </c>
      <c r="AT1861" s="141" t="s">
        <v>43</v>
      </c>
      <c r="AU1861" s="141"/>
      <c r="AV1861" s="383"/>
      <c r="AW1861" s="385"/>
      <c r="AX1861" s="139"/>
      <c r="BA1861" s="381"/>
      <c r="BB1861" s="139" t="s">
        <v>1444</v>
      </c>
      <c r="BC1861" s="166"/>
      <c r="BD1861" s="166"/>
      <c r="BE1861" s="166"/>
      <c r="BF1861" s="166"/>
      <c r="BG1861" s="166"/>
      <c r="BH1861" s="308"/>
      <c r="BI1861" s="308"/>
      <c r="BJ1861" s="141" t="s">
        <v>26</v>
      </c>
      <c r="BK1861" s="141" t="s">
        <v>26</v>
      </c>
      <c r="BL1861" s="141"/>
      <c r="BM1861" s="141"/>
      <c r="BN1861" s="139" t="s">
        <v>4075</v>
      </c>
      <c r="BQ1861" s="141"/>
      <c r="BV1861" s="141"/>
      <c r="BX1861" s="141"/>
      <c r="BY1861" s="141"/>
      <c r="BZ1861" s="141"/>
      <c r="CA1861" s="141"/>
      <c r="CB1861" s="141"/>
      <c r="CC1861" s="141"/>
      <c r="CD1861" s="141"/>
      <c r="CE1861" s="141"/>
      <c r="CF1861" s="141"/>
      <c r="CG1861" s="141"/>
    </row>
    <row r="1862" spans="1:85" x14ac:dyDescent="0.35">
      <c r="A1862" s="155" t="s">
        <v>8061</v>
      </c>
      <c r="B1862" s="139" t="s">
        <v>4075</v>
      </c>
      <c r="C1862" s="18">
        <v>43272</v>
      </c>
      <c r="D1862" s="144">
        <v>0</v>
      </c>
      <c r="E1862" s="141" t="s">
        <v>13261</v>
      </c>
      <c r="F1862" s="141">
        <v>2</v>
      </c>
      <c r="G1862" s="141" t="s">
        <v>2004</v>
      </c>
      <c r="H1862" s="141">
        <v>2018</v>
      </c>
      <c r="I1862" s="18"/>
      <c r="J1862" s="144"/>
      <c r="K1862" s="378"/>
      <c r="L1862" s="139" t="s">
        <v>4075</v>
      </c>
      <c r="M1862" s="141" t="s">
        <v>28</v>
      </c>
      <c r="N1862" s="248"/>
      <c r="O1862" s="141" t="s">
        <v>26</v>
      </c>
      <c r="P1862" s="141" t="s">
        <v>26</v>
      </c>
      <c r="Q1862" s="141"/>
      <c r="R1862" s="141"/>
      <c r="S1862" s="141"/>
      <c r="T1862" s="141"/>
      <c r="U1862" s="141"/>
      <c r="V1862" s="141"/>
      <c r="W1862" s="139" t="s">
        <v>4075</v>
      </c>
      <c r="X1862" s="141" t="s">
        <v>25</v>
      </c>
      <c r="Y1862" s="141" t="s">
        <v>27</v>
      </c>
      <c r="Z1862" s="141"/>
      <c r="AA1862" s="141" t="s">
        <v>34</v>
      </c>
      <c r="AB1862" s="141"/>
      <c r="AC1862" s="139" t="s">
        <v>18047</v>
      </c>
      <c r="AD1862" s="380"/>
      <c r="AE1862" s="139" t="s">
        <v>108</v>
      </c>
      <c r="AF1862" s="139" t="s">
        <v>13087</v>
      </c>
      <c r="AG1862" s="139" t="s">
        <v>6</v>
      </c>
      <c r="AH1862" s="139" t="s">
        <v>13</v>
      </c>
      <c r="AI1862" s="139" t="s">
        <v>6</v>
      </c>
      <c r="AJ1862" s="139"/>
      <c r="AK1862" s="139"/>
      <c r="AL1862" s="139"/>
      <c r="AM1862" s="141"/>
      <c r="AN1862" s="141"/>
      <c r="AO1862" s="139"/>
      <c r="AP1862" s="139"/>
      <c r="AQ1862" s="139"/>
      <c r="AR1862" s="381"/>
      <c r="AS1862" s="139" t="s">
        <v>4075</v>
      </c>
      <c r="AT1862" s="141" t="s">
        <v>1404</v>
      </c>
      <c r="AU1862" s="141"/>
      <c r="AV1862" s="383"/>
      <c r="AW1862" s="385"/>
      <c r="AX1862" s="139"/>
      <c r="BA1862" s="381"/>
      <c r="BB1862" s="139" t="s">
        <v>1450</v>
      </c>
      <c r="BC1862" s="166"/>
      <c r="BD1862" s="166"/>
      <c r="BE1862" s="166"/>
      <c r="BF1862" s="166"/>
      <c r="BG1862" s="166"/>
      <c r="BH1862" s="308"/>
      <c r="BI1862" s="308"/>
      <c r="BJ1862" s="141" t="s">
        <v>26</v>
      </c>
      <c r="BK1862" s="141" t="s">
        <v>26</v>
      </c>
      <c r="BL1862" s="141"/>
      <c r="BM1862" s="141"/>
      <c r="BN1862" s="139" t="s">
        <v>4075</v>
      </c>
      <c r="BQ1862" s="141"/>
      <c r="BV1862" s="141"/>
      <c r="BX1862" s="141"/>
      <c r="BY1862" s="141"/>
      <c r="BZ1862" s="141"/>
      <c r="CA1862" s="141"/>
      <c r="CB1862" s="141"/>
      <c r="CC1862" s="141"/>
      <c r="CD1862" s="141"/>
      <c r="CE1862" s="141"/>
      <c r="CF1862" s="141"/>
      <c r="CG1862" s="141"/>
    </row>
    <row r="1863" spans="1:85" x14ac:dyDescent="0.35">
      <c r="A1863" s="155" t="s">
        <v>8049</v>
      </c>
      <c r="B1863" s="139" t="s">
        <v>4075</v>
      </c>
      <c r="C1863" s="18">
        <v>43273</v>
      </c>
      <c r="D1863" s="144">
        <v>0</v>
      </c>
      <c r="E1863" s="141" t="s">
        <v>13261</v>
      </c>
      <c r="F1863" s="141">
        <v>2</v>
      </c>
      <c r="G1863" s="141" t="s">
        <v>2004</v>
      </c>
      <c r="H1863" s="141">
        <v>2018</v>
      </c>
      <c r="I1863" s="18"/>
      <c r="J1863" s="144"/>
      <c r="K1863" s="378"/>
      <c r="L1863" s="139" t="s">
        <v>4075</v>
      </c>
      <c r="M1863" s="141" t="s">
        <v>28</v>
      </c>
      <c r="N1863" s="248"/>
      <c r="O1863" s="141" t="s">
        <v>26</v>
      </c>
      <c r="P1863" s="141" t="s">
        <v>26</v>
      </c>
      <c r="Q1863" s="141" t="s">
        <v>8047</v>
      </c>
      <c r="R1863" s="141"/>
      <c r="S1863" s="141"/>
      <c r="T1863" s="141"/>
      <c r="U1863" s="141"/>
      <c r="V1863" s="141"/>
      <c r="W1863" s="139" t="s">
        <v>4075</v>
      </c>
      <c r="X1863" s="141" t="s">
        <v>25</v>
      </c>
      <c r="Y1863" s="141" t="s">
        <v>27</v>
      </c>
      <c r="Z1863" s="141"/>
      <c r="AA1863" s="141" t="s">
        <v>34</v>
      </c>
      <c r="AB1863" s="141"/>
      <c r="AC1863" s="139" t="s">
        <v>18050</v>
      </c>
      <c r="AD1863" s="380"/>
      <c r="AE1863" s="139" t="s">
        <v>102</v>
      </c>
      <c r="AF1863" s="139" t="s">
        <v>13071</v>
      </c>
      <c r="AG1863" s="139" t="s">
        <v>102</v>
      </c>
      <c r="AH1863" s="139" t="s">
        <v>1378</v>
      </c>
      <c r="AI1863" s="139" t="s">
        <v>13</v>
      </c>
      <c r="AJ1863" s="139" t="s">
        <v>11</v>
      </c>
      <c r="AK1863" s="139"/>
      <c r="AL1863" s="139"/>
      <c r="AM1863" s="141"/>
      <c r="AN1863" s="141"/>
      <c r="AO1863" s="139"/>
      <c r="AP1863" s="139" t="s">
        <v>11</v>
      </c>
      <c r="AQ1863" s="139"/>
      <c r="AR1863" s="381"/>
      <c r="AS1863" s="139" t="s">
        <v>4075</v>
      </c>
      <c r="AT1863" s="141" t="s">
        <v>1404</v>
      </c>
      <c r="AU1863" s="141">
        <v>620</v>
      </c>
      <c r="AV1863" s="383"/>
      <c r="AW1863" s="385"/>
      <c r="AX1863" s="139"/>
      <c r="AY1863" t="s">
        <v>19168</v>
      </c>
      <c r="BA1863" s="381"/>
      <c r="BB1863" s="139" t="s">
        <v>1469</v>
      </c>
      <c r="BC1863" s="166"/>
      <c r="BD1863" s="166"/>
      <c r="BE1863" s="166"/>
      <c r="BF1863" s="166"/>
      <c r="BG1863" s="166"/>
      <c r="BH1863" s="308"/>
      <c r="BI1863" s="308"/>
      <c r="BJ1863" s="141" t="s">
        <v>26</v>
      </c>
      <c r="BK1863" s="141" t="s">
        <v>26</v>
      </c>
      <c r="BL1863" s="141"/>
      <c r="BM1863" s="141"/>
      <c r="BN1863" s="139" t="s">
        <v>4075</v>
      </c>
      <c r="BQ1863" s="141"/>
      <c r="BV1863" s="141"/>
      <c r="BX1863" s="141"/>
      <c r="BY1863" s="141"/>
      <c r="BZ1863" s="141"/>
      <c r="CA1863" s="141"/>
      <c r="CB1863" s="141"/>
      <c r="CC1863" s="141"/>
      <c r="CD1863" s="141"/>
      <c r="CE1863" s="141"/>
      <c r="CF1863" s="141"/>
      <c r="CG1863" s="141"/>
    </row>
    <row r="1864" spans="1:85" x14ac:dyDescent="0.35">
      <c r="A1864" s="155" t="s">
        <v>8048</v>
      </c>
      <c r="B1864" s="139" t="s">
        <v>4075</v>
      </c>
      <c r="C1864" s="18">
        <v>43273</v>
      </c>
      <c r="D1864" s="144">
        <v>0.59467592592592589</v>
      </c>
      <c r="E1864" s="141" t="s">
        <v>13261</v>
      </c>
      <c r="F1864" s="141">
        <v>2</v>
      </c>
      <c r="G1864" s="141" t="s">
        <v>2004</v>
      </c>
      <c r="H1864" s="141">
        <v>2018</v>
      </c>
      <c r="I1864" s="18">
        <v>43273</v>
      </c>
      <c r="J1864" s="144">
        <v>0.59444444444444444</v>
      </c>
      <c r="K1864" s="378"/>
      <c r="L1864" s="139" t="s">
        <v>4075</v>
      </c>
      <c r="M1864" s="141" t="s">
        <v>28</v>
      </c>
      <c r="N1864" s="248">
        <v>44251</v>
      </c>
      <c r="O1864" s="141" t="s">
        <v>25</v>
      </c>
      <c r="P1864" s="141"/>
      <c r="Q1864" s="141"/>
      <c r="R1864" s="141" t="s">
        <v>1944</v>
      </c>
      <c r="S1864" s="141"/>
      <c r="T1864" s="141" t="s">
        <v>17138</v>
      </c>
      <c r="U1864" s="141">
        <v>114723749</v>
      </c>
      <c r="V1864" s="141"/>
      <c r="W1864" s="139" t="s">
        <v>4075</v>
      </c>
      <c r="X1864" s="141" t="s">
        <v>25</v>
      </c>
      <c r="Y1864" s="141" t="s">
        <v>27</v>
      </c>
      <c r="Z1864" s="141"/>
      <c r="AA1864" s="141" t="s">
        <v>34</v>
      </c>
      <c r="AB1864" s="141"/>
      <c r="AC1864" s="139" t="s">
        <v>18049</v>
      </c>
      <c r="AD1864" s="380"/>
      <c r="AE1864" s="139" t="s">
        <v>102</v>
      </c>
      <c r="AF1864" s="139" t="s">
        <v>13089</v>
      </c>
      <c r="AG1864" s="139" t="s">
        <v>102</v>
      </c>
      <c r="AH1864" s="139" t="s">
        <v>1378</v>
      </c>
      <c r="AI1864" s="139" t="s">
        <v>1401</v>
      </c>
      <c r="AJ1864" s="139" t="s">
        <v>1407</v>
      </c>
      <c r="AK1864" s="139"/>
      <c r="AL1864" s="139"/>
      <c r="AM1864" s="141" t="s">
        <v>15</v>
      </c>
      <c r="AN1864" s="141" t="s">
        <v>8</v>
      </c>
      <c r="AO1864" s="139"/>
      <c r="AP1864" s="139" t="s">
        <v>1407</v>
      </c>
      <c r="AQ1864" s="139"/>
      <c r="AR1864" s="381"/>
      <c r="AS1864" s="139" t="s">
        <v>4075</v>
      </c>
      <c r="AT1864" s="141" t="s">
        <v>1404</v>
      </c>
      <c r="AU1864" s="141"/>
      <c r="AV1864" s="383"/>
      <c r="AW1864" s="385"/>
      <c r="AX1864" s="139" t="s">
        <v>154</v>
      </c>
      <c r="AY1864" t="s">
        <v>18707</v>
      </c>
      <c r="BA1864" s="381"/>
      <c r="BB1864" s="139" t="s">
        <v>17</v>
      </c>
      <c r="BC1864" s="166"/>
      <c r="BD1864" s="166"/>
      <c r="BE1864" s="166"/>
      <c r="BF1864" s="166"/>
      <c r="BG1864" s="166"/>
      <c r="BH1864" s="308"/>
      <c r="BI1864" s="308"/>
      <c r="BJ1864" s="141" t="s">
        <v>26</v>
      </c>
      <c r="BK1864" s="141" t="s">
        <v>26</v>
      </c>
      <c r="BL1864" s="141"/>
      <c r="BM1864" s="141"/>
      <c r="BN1864" s="139" t="s">
        <v>4075</v>
      </c>
      <c r="BQ1864" s="141"/>
      <c r="BV1864" s="141"/>
      <c r="BX1864" s="141"/>
      <c r="BY1864" s="141"/>
      <c r="BZ1864" s="141"/>
      <c r="CA1864" s="141"/>
      <c r="CB1864" s="141"/>
      <c r="CC1864" s="141"/>
      <c r="CD1864" s="141"/>
      <c r="CE1864" s="141"/>
      <c r="CF1864" s="141"/>
      <c r="CG1864" s="141"/>
    </row>
    <row r="1865" spans="1:85" x14ac:dyDescent="0.35">
      <c r="A1865" s="155" t="s">
        <v>20094</v>
      </c>
      <c r="B1865" s="139" t="s">
        <v>4075</v>
      </c>
      <c r="C1865" s="18">
        <v>43273</v>
      </c>
      <c r="D1865" s="144">
        <v>0.73914351851851856</v>
      </c>
      <c r="E1865" s="141" t="s">
        <v>13261</v>
      </c>
      <c r="F1865" s="141">
        <v>2</v>
      </c>
      <c r="G1865" s="141" t="s">
        <v>2004</v>
      </c>
      <c r="H1865" s="141">
        <v>2018</v>
      </c>
      <c r="I1865" s="18">
        <v>43273</v>
      </c>
      <c r="J1865" s="144">
        <v>0.73888888888888893</v>
      </c>
      <c r="K1865" s="378"/>
      <c r="L1865" s="139" t="s">
        <v>4075</v>
      </c>
      <c r="M1865" s="141" t="s">
        <v>28</v>
      </c>
      <c r="N1865" s="248">
        <v>44243</v>
      </c>
      <c r="O1865" s="141" t="s">
        <v>25</v>
      </c>
      <c r="P1865" s="141"/>
      <c r="Q1865" s="141" t="s">
        <v>8047</v>
      </c>
      <c r="R1865" s="141" t="s">
        <v>1944</v>
      </c>
      <c r="S1865" s="141"/>
      <c r="T1865" s="141" t="s">
        <v>20095</v>
      </c>
      <c r="U1865" s="141"/>
      <c r="V1865" s="141"/>
      <c r="W1865" s="139" t="s">
        <v>4075</v>
      </c>
      <c r="X1865" s="141" t="s">
        <v>25</v>
      </c>
      <c r="Y1865" s="141" t="s">
        <v>27</v>
      </c>
      <c r="Z1865" s="141"/>
      <c r="AA1865" s="141" t="s">
        <v>34</v>
      </c>
      <c r="AB1865" s="141"/>
      <c r="AC1865" s="139" t="s">
        <v>18050</v>
      </c>
      <c r="AD1865" s="380"/>
      <c r="AE1865" s="139" t="s">
        <v>102</v>
      </c>
      <c r="AF1865" s="139" t="s">
        <v>13074</v>
      </c>
      <c r="AG1865" s="139" t="s">
        <v>102</v>
      </c>
      <c r="AH1865" s="139" t="s">
        <v>1378</v>
      </c>
      <c r="AI1865" s="139" t="s">
        <v>11</v>
      </c>
      <c r="AJ1865" s="139" t="s">
        <v>1615</v>
      </c>
      <c r="AK1865" s="139"/>
      <c r="AL1865" s="139"/>
      <c r="AM1865" s="141" t="s">
        <v>15</v>
      </c>
      <c r="AN1865" s="141" t="s">
        <v>8</v>
      </c>
      <c r="AO1865" s="139"/>
      <c r="AP1865" s="139" t="s">
        <v>1615</v>
      </c>
      <c r="AQ1865" s="139"/>
      <c r="AR1865" s="381"/>
      <c r="AS1865" s="139" t="s">
        <v>4075</v>
      </c>
      <c r="AT1865" s="141" t="s">
        <v>43</v>
      </c>
      <c r="AU1865" s="141">
        <v>424</v>
      </c>
      <c r="AV1865" s="383"/>
      <c r="AW1865" s="385"/>
      <c r="AX1865" s="139" t="s">
        <v>45</v>
      </c>
      <c r="AY1865" t="s">
        <v>19368</v>
      </c>
      <c r="BA1865" s="381"/>
      <c r="BB1865" s="139" t="s">
        <v>1452</v>
      </c>
      <c r="BC1865" s="166"/>
      <c r="BD1865" s="166"/>
      <c r="BE1865" s="166"/>
      <c r="BF1865" s="166"/>
      <c r="BG1865" s="166"/>
      <c r="BH1865" s="308"/>
      <c r="BI1865" s="308"/>
      <c r="BJ1865" s="141" t="s">
        <v>26</v>
      </c>
      <c r="BK1865" s="141" t="s">
        <v>26</v>
      </c>
      <c r="BL1865" s="141"/>
      <c r="BM1865" s="141"/>
      <c r="BN1865" s="139" t="s">
        <v>4075</v>
      </c>
      <c r="BQ1865" s="141"/>
      <c r="BV1865" s="141"/>
      <c r="BX1865" s="141"/>
      <c r="BY1865" s="141"/>
      <c r="BZ1865" s="141"/>
      <c r="CA1865" s="141"/>
      <c r="CB1865" s="141"/>
      <c r="CC1865" s="141"/>
      <c r="CD1865" s="141"/>
      <c r="CE1865" s="141"/>
      <c r="CF1865" s="141"/>
      <c r="CG1865" s="141"/>
    </row>
    <row r="1866" spans="1:85" x14ac:dyDescent="0.35">
      <c r="A1866" s="155" t="s">
        <v>8054</v>
      </c>
      <c r="B1866" s="139" t="s">
        <v>4075</v>
      </c>
      <c r="C1866" s="18">
        <v>43273</v>
      </c>
      <c r="D1866" s="144">
        <v>0</v>
      </c>
      <c r="E1866" s="141" t="s">
        <v>13261</v>
      </c>
      <c r="F1866" s="141">
        <v>2</v>
      </c>
      <c r="G1866" s="141" t="s">
        <v>2004</v>
      </c>
      <c r="H1866" s="141">
        <v>2018</v>
      </c>
      <c r="I1866" s="18"/>
      <c r="J1866" s="144"/>
      <c r="K1866" s="378"/>
      <c r="L1866" s="139" t="s">
        <v>4075</v>
      </c>
      <c r="M1866" s="141" t="s">
        <v>7343</v>
      </c>
      <c r="N1866" s="248"/>
      <c r="O1866" s="141" t="s">
        <v>26</v>
      </c>
      <c r="P1866" s="141" t="s">
        <v>26</v>
      </c>
      <c r="Q1866" s="141"/>
      <c r="R1866" s="141"/>
      <c r="S1866" s="141" t="s">
        <v>8055</v>
      </c>
      <c r="T1866" s="141"/>
      <c r="U1866" s="141"/>
      <c r="V1866" s="141"/>
      <c r="W1866" s="139" t="s">
        <v>4075</v>
      </c>
      <c r="X1866" s="141" t="s">
        <v>25</v>
      </c>
      <c r="Y1866" s="141" t="s">
        <v>27</v>
      </c>
      <c r="Z1866" s="141"/>
      <c r="AA1866" s="141" t="s">
        <v>35</v>
      </c>
      <c r="AB1866" s="141"/>
      <c r="AC1866" s="139" t="s">
        <v>6</v>
      </c>
      <c r="AD1866" s="380"/>
      <c r="AE1866" s="139" t="s">
        <v>107</v>
      </c>
      <c r="AF1866" s="139" t="s">
        <v>13076</v>
      </c>
      <c r="AG1866" s="139" t="s">
        <v>4130</v>
      </c>
      <c r="AH1866" s="139" t="s">
        <v>1380</v>
      </c>
      <c r="AI1866" s="139" t="s">
        <v>1518</v>
      </c>
      <c r="AJ1866" s="139"/>
      <c r="AK1866" s="139" t="s">
        <v>1518</v>
      </c>
      <c r="AL1866" s="139" t="s">
        <v>7</v>
      </c>
      <c r="AM1866" s="141"/>
      <c r="AN1866" s="141"/>
      <c r="AO1866" s="139"/>
      <c r="AP1866" s="139"/>
      <c r="AQ1866" s="139"/>
      <c r="AR1866" s="381"/>
      <c r="AS1866" s="139" t="s">
        <v>4075</v>
      </c>
      <c r="AT1866" s="141" t="s">
        <v>1404</v>
      </c>
      <c r="AU1866" s="141"/>
      <c r="AV1866" s="383"/>
      <c r="AW1866" s="385"/>
      <c r="AX1866" s="139"/>
      <c r="BA1866" s="381"/>
      <c r="BB1866" s="139" t="s">
        <v>1444</v>
      </c>
      <c r="BC1866" s="166"/>
      <c r="BD1866" s="166"/>
      <c r="BE1866" s="166"/>
      <c r="BF1866" s="166"/>
      <c r="BG1866" s="166"/>
      <c r="BH1866" s="308"/>
      <c r="BI1866" s="308"/>
      <c r="BJ1866" s="141" t="s">
        <v>26</v>
      </c>
      <c r="BK1866" s="141" t="s">
        <v>26</v>
      </c>
      <c r="BL1866" s="141"/>
      <c r="BM1866" s="141"/>
      <c r="BN1866" s="139" t="s">
        <v>4075</v>
      </c>
      <c r="BQ1866" s="141"/>
      <c r="BV1866" s="141"/>
      <c r="BX1866" s="141"/>
      <c r="BY1866" s="141"/>
      <c r="BZ1866" s="141"/>
      <c r="CA1866" s="141"/>
      <c r="CB1866" s="141"/>
      <c r="CC1866" s="141"/>
      <c r="CD1866" s="141"/>
      <c r="CE1866" s="141"/>
      <c r="CF1866" s="141"/>
      <c r="CG1866" s="141"/>
    </row>
    <row r="1867" spans="1:85" x14ac:dyDescent="0.35">
      <c r="A1867" s="155" t="s">
        <v>8052</v>
      </c>
      <c r="B1867" s="139" t="s">
        <v>4075</v>
      </c>
      <c r="C1867" s="18">
        <v>43273</v>
      </c>
      <c r="D1867" s="144">
        <v>0</v>
      </c>
      <c r="E1867" s="141" t="s">
        <v>13261</v>
      </c>
      <c r="F1867" s="141">
        <v>2</v>
      </c>
      <c r="G1867" s="141" t="s">
        <v>2004</v>
      </c>
      <c r="H1867" s="141">
        <v>2018</v>
      </c>
      <c r="I1867" s="18"/>
      <c r="J1867" s="144"/>
      <c r="K1867" s="378"/>
      <c r="L1867" s="139" t="s">
        <v>4075</v>
      </c>
      <c r="M1867" s="141" t="s">
        <v>28</v>
      </c>
      <c r="N1867" s="248"/>
      <c r="O1867" s="141" t="s">
        <v>26</v>
      </c>
      <c r="P1867" s="141" t="s">
        <v>26</v>
      </c>
      <c r="Q1867" s="141" t="s">
        <v>8053</v>
      </c>
      <c r="R1867" s="141"/>
      <c r="S1867" s="141"/>
      <c r="T1867" s="141"/>
      <c r="U1867" s="141"/>
      <c r="V1867" s="141"/>
      <c r="W1867" s="139" t="s">
        <v>4075</v>
      </c>
      <c r="X1867" s="141" t="s">
        <v>25</v>
      </c>
      <c r="Y1867" s="141" t="s">
        <v>27</v>
      </c>
      <c r="Z1867" s="141"/>
      <c r="AA1867" s="141" t="s">
        <v>34</v>
      </c>
      <c r="AB1867" s="141"/>
      <c r="AC1867" s="139" t="s">
        <v>18050</v>
      </c>
      <c r="AD1867" s="380"/>
      <c r="AE1867" s="139" t="s">
        <v>4</v>
      </c>
      <c r="AF1867" s="139" t="s">
        <v>13073</v>
      </c>
      <c r="AG1867" s="139" t="s">
        <v>4</v>
      </c>
      <c r="AH1867" s="139" t="s">
        <v>1380</v>
      </c>
      <c r="AI1867" s="139" t="s">
        <v>4</v>
      </c>
      <c r="AJ1867" s="139"/>
      <c r="AK1867" s="139" t="s">
        <v>15678</v>
      </c>
      <c r="AL1867" s="139" t="s">
        <v>1649</v>
      </c>
      <c r="AM1867" s="141"/>
      <c r="AN1867" s="141"/>
      <c r="AO1867" s="139"/>
      <c r="AP1867" s="139"/>
      <c r="AQ1867" s="139"/>
      <c r="AR1867" s="381"/>
      <c r="AS1867" s="139" t="s">
        <v>4075</v>
      </c>
      <c r="AT1867" s="141" t="s">
        <v>44</v>
      </c>
      <c r="AU1867" s="141">
        <v>105</v>
      </c>
      <c r="AV1867" s="383"/>
      <c r="AW1867" s="385"/>
      <c r="AX1867" s="139"/>
      <c r="AY1867" t="s">
        <v>18364</v>
      </c>
      <c r="BA1867" s="381"/>
      <c r="BB1867" s="139" t="s">
        <v>1444</v>
      </c>
      <c r="BC1867" s="166"/>
      <c r="BD1867" s="166"/>
      <c r="BE1867" s="166"/>
      <c r="BF1867" s="166"/>
      <c r="BG1867" s="166"/>
      <c r="BH1867" s="308"/>
      <c r="BI1867" s="308"/>
      <c r="BJ1867" s="141" t="s">
        <v>26</v>
      </c>
      <c r="BK1867" s="141" t="s">
        <v>26</v>
      </c>
      <c r="BL1867" s="141"/>
      <c r="BM1867" s="141"/>
      <c r="BN1867" s="139" t="s">
        <v>4075</v>
      </c>
      <c r="BQ1867" s="141"/>
      <c r="BV1867" s="141"/>
      <c r="BX1867" s="141"/>
      <c r="BY1867" s="141"/>
      <c r="BZ1867" s="141"/>
      <c r="CA1867" s="141"/>
      <c r="CB1867" s="141"/>
      <c r="CC1867" s="141"/>
      <c r="CD1867" s="141"/>
      <c r="CE1867" s="141"/>
      <c r="CF1867" s="141"/>
      <c r="CG1867" s="141"/>
    </row>
    <row r="1868" spans="1:85" x14ac:dyDescent="0.35">
      <c r="A1868" s="155" t="s">
        <v>8050</v>
      </c>
      <c r="B1868" s="139" t="s">
        <v>4075</v>
      </c>
      <c r="C1868" s="18">
        <v>43273</v>
      </c>
      <c r="D1868" s="144">
        <v>0</v>
      </c>
      <c r="E1868" s="141" t="s">
        <v>13261</v>
      </c>
      <c r="F1868" s="141">
        <v>2</v>
      </c>
      <c r="G1868" s="141" t="s">
        <v>2004</v>
      </c>
      <c r="H1868" s="141">
        <v>2018</v>
      </c>
      <c r="I1868" s="18"/>
      <c r="J1868" s="144"/>
      <c r="K1868" s="378"/>
      <c r="L1868" s="139" t="s">
        <v>4075</v>
      </c>
      <c r="M1868" s="141" t="s">
        <v>28</v>
      </c>
      <c r="N1868" s="248"/>
      <c r="O1868" s="141" t="s">
        <v>26</v>
      </c>
      <c r="P1868" s="141" t="s">
        <v>26</v>
      </c>
      <c r="Q1868" s="141" t="s">
        <v>8051</v>
      </c>
      <c r="R1868" s="141"/>
      <c r="S1868" s="141"/>
      <c r="T1868" s="141"/>
      <c r="U1868" s="141"/>
      <c r="V1868" s="141"/>
      <c r="W1868" s="139" t="s">
        <v>4075</v>
      </c>
      <c r="X1868" s="141" t="s">
        <v>25</v>
      </c>
      <c r="Y1868" s="141" t="s">
        <v>27</v>
      </c>
      <c r="Z1868" s="141"/>
      <c r="AA1868" s="141" t="s">
        <v>34</v>
      </c>
      <c r="AB1868" s="141"/>
      <c r="AC1868" s="139" t="s">
        <v>18048</v>
      </c>
      <c r="AD1868" s="380"/>
      <c r="AE1868" s="139" t="s">
        <v>103</v>
      </c>
      <c r="AF1868" s="139" t="s">
        <v>13069</v>
      </c>
      <c r="AG1868" s="139" t="s">
        <v>103</v>
      </c>
      <c r="AH1868" s="139" t="s">
        <v>1380</v>
      </c>
      <c r="AI1868" s="139" t="s">
        <v>7399</v>
      </c>
      <c r="AJ1868" s="139"/>
      <c r="AK1868" s="139" t="s">
        <v>7399</v>
      </c>
      <c r="AL1868" s="139" t="s">
        <v>7</v>
      </c>
      <c r="AM1868" s="141"/>
      <c r="AN1868" s="141"/>
      <c r="AO1868" s="139"/>
      <c r="AP1868" s="139"/>
      <c r="AQ1868" s="139"/>
      <c r="AR1868" s="381"/>
      <c r="AS1868" s="139" t="s">
        <v>4075</v>
      </c>
      <c r="AT1868" s="141" t="s">
        <v>43</v>
      </c>
      <c r="AU1868" s="141"/>
      <c r="AV1868" s="383"/>
      <c r="AW1868" s="385"/>
      <c r="AX1868" s="139"/>
      <c r="AY1868" t="s">
        <v>18855</v>
      </c>
      <c r="BA1868" s="381"/>
      <c r="BB1868" s="139" t="s">
        <v>1444</v>
      </c>
      <c r="BC1868" s="166">
        <v>10</v>
      </c>
      <c r="BD1868" s="166">
        <v>0</v>
      </c>
      <c r="BE1868" s="166"/>
      <c r="BF1868" s="166"/>
      <c r="BG1868" s="166"/>
      <c r="BH1868" s="308"/>
      <c r="BI1868" s="308"/>
      <c r="BJ1868" s="141" t="s">
        <v>26</v>
      </c>
      <c r="BK1868" s="141" t="s">
        <v>26</v>
      </c>
      <c r="BL1868" s="141"/>
      <c r="BM1868" s="141"/>
      <c r="BN1868" s="139" t="s">
        <v>4075</v>
      </c>
      <c r="BQ1868" s="141"/>
      <c r="BV1868" s="141"/>
      <c r="BX1868" s="141"/>
      <c r="BY1868" s="141"/>
      <c r="BZ1868" s="141"/>
      <c r="CA1868" s="141"/>
      <c r="CB1868" s="141"/>
      <c r="CC1868" s="141"/>
      <c r="CD1868" s="141"/>
      <c r="CE1868" s="141"/>
      <c r="CF1868" s="141"/>
      <c r="CG1868" s="141"/>
    </row>
    <row r="1869" spans="1:85" x14ac:dyDescent="0.35">
      <c r="A1869" s="155" t="s">
        <v>8038</v>
      </c>
      <c r="B1869" s="139" t="s">
        <v>4075</v>
      </c>
      <c r="C1869" s="18">
        <v>43274</v>
      </c>
      <c r="D1869" s="144">
        <v>0</v>
      </c>
      <c r="E1869" s="141" t="s">
        <v>13261</v>
      </c>
      <c r="F1869" s="141">
        <v>2</v>
      </c>
      <c r="G1869" s="141" t="s">
        <v>2004</v>
      </c>
      <c r="H1869" s="141">
        <v>2018</v>
      </c>
      <c r="I1869" s="18">
        <v>43274</v>
      </c>
      <c r="J1869" s="144">
        <v>0.74097222222222225</v>
      </c>
      <c r="K1869" s="378"/>
      <c r="L1869" s="139" t="s">
        <v>4075</v>
      </c>
      <c r="M1869" s="141" t="s">
        <v>28</v>
      </c>
      <c r="N1869" s="248"/>
      <c r="O1869" s="141" t="s">
        <v>26</v>
      </c>
      <c r="P1869" s="141" t="s">
        <v>26</v>
      </c>
      <c r="Q1869" s="141" t="s">
        <v>8039</v>
      </c>
      <c r="R1869" s="141" t="s">
        <v>8040</v>
      </c>
      <c r="S1869" s="141"/>
      <c r="T1869" s="141" t="s">
        <v>18227</v>
      </c>
      <c r="U1869" s="141"/>
      <c r="V1869" s="141"/>
      <c r="W1869" s="139" t="s">
        <v>4075</v>
      </c>
      <c r="X1869" s="141" t="s">
        <v>25</v>
      </c>
      <c r="Y1869" s="141" t="s">
        <v>27</v>
      </c>
      <c r="Z1869" s="141"/>
      <c r="AA1869" s="141" t="s">
        <v>34</v>
      </c>
      <c r="AB1869" s="141"/>
      <c r="AC1869" s="139" t="s">
        <v>18050</v>
      </c>
      <c r="AD1869" s="380"/>
      <c r="AE1869" s="139" t="s">
        <v>111</v>
      </c>
      <c r="AF1869" s="139" t="s">
        <v>13071</v>
      </c>
      <c r="AG1869" s="139" t="s">
        <v>102</v>
      </c>
      <c r="AH1869" s="139" t="s">
        <v>1378</v>
      </c>
      <c r="AI1869" s="139" t="s">
        <v>13</v>
      </c>
      <c r="AJ1869" s="139" t="s">
        <v>46</v>
      </c>
      <c r="AK1869" s="139"/>
      <c r="AL1869" s="139"/>
      <c r="AM1869" s="141"/>
      <c r="AN1869" s="141" t="s">
        <v>8</v>
      </c>
      <c r="AO1869" s="139"/>
      <c r="AP1869" s="139" t="s">
        <v>46</v>
      </c>
      <c r="AQ1869" s="139"/>
      <c r="AR1869" s="381"/>
      <c r="AS1869" s="139" t="s">
        <v>4075</v>
      </c>
      <c r="AT1869" s="141" t="s">
        <v>1404</v>
      </c>
      <c r="AU1869" s="141"/>
      <c r="AV1869" s="383"/>
      <c r="AW1869" s="385"/>
      <c r="AX1869" s="139"/>
      <c r="AY1869" t="s">
        <v>18414</v>
      </c>
      <c r="BA1869" s="381"/>
      <c r="BB1869" s="139" t="s">
        <v>1450</v>
      </c>
      <c r="BC1869" s="166"/>
      <c r="BD1869" s="166"/>
      <c r="BE1869" s="166"/>
      <c r="BF1869" s="166"/>
      <c r="BG1869" s="166"/>
      <c r="BH1869" s="308"/>
      <c r="BI1869" s="308"/>
      <c r="BJ1869" s="141" t="s">
        <v>26</v>
      </c>
      <c r="BK1869" s="141" t="s">
        <v>26</v>
      </c>
      <c r="BL1869" s="141"/>
      <c r="BM1869" s="141"/>
      <c r="BN1869" s="139" t="s">
        <v>4075</v>
      </c>
      <c r="BQ1869" s="141"/>
      <c r="BV1869" s="141"/>
      <c r="BX1869" s="141"/>
      <c r="BY1869" s="141"/>
      <c r="BZ1869" s="141"/>
      <c r="CA1869" s="141"/>
      <c r="CB1869" s="141"/>
      <c r="CC1869" s="141"/>
      <c r="CD1869" s="141"/>
      <c r="CE1869" s="141"/>
      <c r="CF1869" s="141"/>
      <c r="CG1869" s="141"/>
    </row>
    <row r="1870" spans="1:85" x14ac:dyDescent="0.35">
      <c r="A1870" s="155" t="s">
        <v>8036</v>
      </c>
      <c r="B1870" s="139" t="s">
        <v>4075</v>
      </c>
      <c r="C1870" s="18">
        <v>43274</v>
      </c>
      <c r="D1870" s="144">
        <v>0</v>
      </c>
      <c r="E1870" s="141" t="s">
        <v>13261</v>
      </c>
      <c r="F1870" s="141">
        <v>2</v>
      </c>
      <c r="G1870" s="141" t="s">
        <v>2004</v>
      </c>
      <c r="H1870" s="141">
        <v>2018</v>
      </c>
      <c r="I1870" s="18"/>
      <c r="J1870" s="144"/>
      <c r="K1870" s="378"/>
      <c r="L1870" s="139" t="s">
        <v>4075</v>
      </c>
      <c r="M1870" s="141" t="s">
        <v>28</v>
      </c>
      <c r="N1870" s="248"/>
      <c r="O1870" s="141" t="s">
        <v>26</v>
      </c>
      <c r="P1870" s="141" t="s">
        <v>26</v>
      </c>
      <c r="Q1870" s="141" t="s">
        <v>8037</v>
      </c>
      <c r="R1870" s="141"/>
      <c r="S1870" s="141"/>
      <c r="T1870" s="141"/>
      <c r="U1870" s="141"/>
      <c r="V1870" s="141"/>
      <c r="W1870" s="139" t="s">
        <v>4075</v>
      </c>
      <c r="X1870" s="141" t="s">
        <v>25</v>
      </c>
      <c r="Y1870" s="141" t="s">
        <v>27</v>
      </c>
      <c r="Z1870" s="141"/>
      <c r="AA1870" s="141" t="s">
        <v>34</v>
      </c>
      <c r="AB1870" s="141"/>
      <c r="AC1870" s="139" t="s">
        <v>18050</v>
      </c>
      <c r="AD1870" s="380"/>
      <c r="AE1870" s="139" t="s">
        <v>108</v>
      </c>
      <c r="AF1870" s="139" t="s">
        <v>13087</v>
      </c>
      <c r="AG1870" s="139" t="s">
        <v>6</v>
      </c>
      <c r="AH1870" s="139" t="s">
        <v>13</v>
      </c>
      <c r="AI1870" s="139" t="s">
        <v>6</v>
      </c>
      <c r="AJ1870" s="139"/>
      <c r="AK1870" s="139"/>
      <c r="AL1870" s="139"/>
      <c r="AM1870" s="141"/>
      <c r="AN1870" s="141"/>
      <c r="AO1870" s="139"/>
      <c r="AP1870" s="139"/>
      <c r="AQ1870" s="139"/>
      <c r="AR1870" s="381"/>
      <c r="AS1870" s="139" t="s">
        <v>4075</v>
      </c>
      <c r="AT1870" s="141" t="s">
        <v>1404</v>
      </c>
      <c r="AU1870" s="141">
        <v>241</v>
      </c>
      <c r="AV1870" s="383"/>
      <c r="AW1870" s="385"/>
      <c r="AX1870" s="139"/>
      <c r="AY1870" t="s">
        <v>18826</v>
      </c>
      <c r="BA1870" s="381"/>
      <c r="BB1870" s="139" t="s">
        <v>1469</v>
      </c>
      <c r="BC1870" s="166"/>
      <c r="BD1870" s="166"/>
      <c r="BE1870" s="166"/>
      <c r="BF1870" s="166"/>
      <c r="BG1870" s="166"/>
      <c r="BH1870" s="308"/>
      <c r="BI1870" s="308"/>
      <c r="BJ1870" s="141" t="s">
        <v>26</v>
      </c>
      <c r="BK1870" s="141" t="s">
        <v>25</v>
      </c>
      <c r="BL1870" s="141" t="s">
        <v>13161</v>
      </c>
      <c r="BM1870" s="141" t="s">
        <v>13162</v>
      </c>
      <c r="BN1870" s="139" t="s">
        <v>4075</v>
      </c>
      <c r="BQ1870" s="141"/>
      <c r="BV1870" s="141"/>
      <c r="BX1870" s="141"/>
      <c r="BY1870" s="141"/>
      <c r="BZ1870" s="141"/>
      <c r="CA1870" s="141"/>
      <c r="CB1870" s="141"/>
      <c r="CC1870" s="141"/>
      <c r="CD1870" s="141"/>
      <c r="CE1870" s="141"/>
      <c r="CF1870" s="141"/>
      <c r="CG1870" s="141"/>
    </row>
    <row r="1871" spans="1:85" x14ac:dyDescent="0.35">
      <c r="A1871" s="155" t="s">
        <v>20096</v>
      </c>
      <c r="B1871" s="139" t="s">
        <v>4075</v>
      </c>
      <c r="C1871" s="18">
        <v>43274</v>
      </c>
      <c r="D1871" s="144">
        <v>0</v>
      </c>
      <c r="E1871" s="141" t="s">
        <v>13261</v>
      </c>
      <c r="F1871" s="141">
        <v>2</v>
      </c>
      <c r="G1871" s="141" t="s">
        <v>2004</v>
      </c>
      <c r="H1871" s="141">
        <v>2018</v>
      </c>
      <c r="I1871" s="18">
        <v>43274</v>
      </c>
      <c r="J1871" s="144">
        <v>0.73124999999999996</v>
      </c>
      <c r="K1871" s="378"/>
      <c r="L1871" s="139" t="s">
        <v>4075</v>
      </c>
      <c r="M1871" s="141" t="s">
        <v>28</v>
      </c>
      <c r="N1871" s="248"/>
      <c r="O1871" s="141" t="s">
        <v>26</v>
      </c>
      <c r="P1871" s="141" t="s">
        <v>25</v>
      </c>
      <c r="Q1871" s="141" t="s">
        <v>20097</v>
      </c>
      <c r="R1871" s="141" t="s">
        <v>20098</v>
      </c>
      <c r="S1871" s="141"/>
      <c r="T1871" s="141"/>
      <c r="U1871" s="141"/>
      <c r="V1871" s="141"/>
      <c r="W1871" s="139" t="s">
        <v>4075</v>
      </c>
      <c r="X1871" s="141" t="s">
        <v>25</v>
      </c>
      <c r="Y1871" s="141" t="s">
        <v>27</v>
      </c>
      <c r="Z1871" s="141"/>
      <c r="AA1871" s="141" t="s">
        <v>34</v>
      </c>
      <c r="AB1871" s="141"/>
      <c r="AC1871" s="139" t="s">
        <v>18049</v>
      </c>
      <c r="AD1871" s="380"/>
      <c r="AE1871" s="139" t="s">
        <v>32</v>
      </c>
      <c r="AF1871" s="139" t="s">
        <v>13072</v>
      </c>
      <c r="AG1871" s="139" t="s">
        <v>32</v>
      </c>
      <c r="AH1871" s="139" t="s">
        <v>13</v>
      </c>
      <c r="AI1871" s="139" t="s">
        <v>13</v>
      </c>
      <c r="AJ1871" s="139"/>
      <c r="AK1871" s="139"/>
      <c r="AL1871" s="139"/>
      <c r="AM1871" s="141"/>
      <c r="AN1871" s="141" t="s">
        <v>8</v>
      </c>
      <c r="AO1871" s="139"/>
      <c r="AP1871" s="139"/>
      <c r="AQ1871" s="139"/>
      <c r="AR1871" s="381"/>
      <c r="AS1871" s="139" t="s">
        <v>4075</v>
      </c>
      <c r="AT1871" s="141" t="s">
        <v>43</v>
      </c>
      <c r="AU1871" s="141"/>
      <c r="AV1871" s="383"/>
      <c r="AW1871" s="385"/>
      <c r="AX1871" s="139"/>
      <c r="AY1871" t="s">
        <v>18472</v>
      </c>
      <c r="BA1871" s="381"/>
      <c r="BB1871" s="139"/>
      <c r="BC1871" s="166"/>
      <c r="BD1871" s="166"/>
      <c r="BE1871" s="166"/>
      <c r="BF1871" s="166"/>
      <c r="BG1871" s="166"/>
      <c r="BH1871" s="308"/>
      <c r="BI1871" s="308"/>
      <c r="BJ1871" s="141" t="s">
        <v>26</v>
      </c>
      <c r="BK1871" s="141" t="s">
        <v>25</v>
      </c>
      <c r="BL1871" s="141" t="s">
        <v>13161</v>
      </c>
      <c r="BM1871" s="141" t="s">
        <v>13162</v>
      </c>
      <c r="BN1871" s="139" t="s">
        <v>4075</v>
      </c>
      <c r="BQ1871" s="141"/>
      <c r="BV1871" s="141"/>
      <c r="BX1871" s="141"/>
      <c r="BY1871" s="141"/>
      <c r="BZ1871" s="141"/>
      <c r="CA1871" s="141"/>
      <c r="CB1871" s="141"/>
      <c r="CC1871" s="141"/>
      <c r="CD1871" s="141"/>
      <c r="CE1871" s="141"/>
      <c r="CF1871" s="141"/>
      <c r="CG1871" s="141"/>
    </row>
    <row r="1872" spans="1:85" x14ac:dyDescent="0.35">
      <c r="A1872" s="155" t="s">
        <v>8044</v>
      </c>
      <c r="B1872" s="139" t="s">
        <v>4075</v>
      </c>
      <c r="C1872" s="18">
        <v>43274</v>
      </c>
      <c r="D1872" s="144">
        <v>0</v>
      </c>
      <c r="E1872" s="141" t="s">
        <v>13261</v>
      </c>
      <c r="F1872" s="141">
        <v>2</v>
      </c>
      <c r="G1872" s="141" t="s">
        <v>2004</v>
      </c>
      <c r="H1872" s="141">
        <v>2018</v>
      </c>
      <c r="I1872" s="18"/>
      <c r="J1872" s="144"/>
      <c r="K1872" s="378"/>
      <c r="L1872" s="139" t="s">
        <v>4075</v>
      </c>
      <c r="M1872" s="141" t="s">
        <v>28</v>
      </c>
      <c r="N1872" s="248"/>
      <c r="O1872" s="141" t="s">
        <v>26</v>
      </c>
      <c r="P1872" s="141" t="s">
        <v>26</v>
      </c>
      <c r="Q1872" s="141" t="s">
        <v>8045</v>
      </c>
      <c r="R1872" s="141"/>
      <c r="S1872" s="141"/>
      <c r="T1872" s="141"/>
      <c r="U1872" s="141"/>
      <c r="V1872" s="141"/>
      <c r="W1872" s="139" t="s">
        <v>4075</v>
      </c>
      <c r="X1872" s="141" t="s">
        <v>25</v>
      </c>
      <c r="Y1872" s="141" t="s">
        <v>27</v>
      </c>
      <c r="Z1872" s="141"/>
      <c r="AA1872" s="141" t="s">
        <v>34</v>
      </c>
      <c r="AB1872" s="141"/>
      <c r="AC1872" s="139" t="s">
        <v>18049</v>
      </c>
      <c r="AD1872" s="380"/>
      <c r="AE1872" s="139" t="s">
        <v>103</v>
      </c>
      <c r="AF1872" s="139" t="s">
        <v>13079</v>
      </c>
      <c r="AG1872" s="139" t="s">
        <v>103</v>
      </c>
      <c r="AH1872" s="139" t="s">
        <v>1380</v>
      </c>
      <c r="AI1872" s="139" t="s">
        <v>103</v>
      </c>
      <c r="AJ1872" s="139"/>
      <c r="AK1872" s="139" t="s">
        <v>103</v>
      </c>
      <c r="AL1872" s="139" t="s">
        <v>7</v>
      </c>
      <c r="AM1872" s="141"/>
      <c r="AN1872" s="141"/>
      <c r="AO1872" s="139"/>
      <c r="AP1872" s="139"/>
      <c r="AQ1872" s="139"/>
      <c r="AR1872" s="381"/>
      <c r="AS1872" s="139" t="s">
        <v>4075</v>
      </c>
      <c r="AT1872" s="141" t="s">
        <v>1404</v>
      </c>
      <c r="AU1872" s="141"/>
      <c r="AV1872" s="383"/>
      <c r="AW1872" s="385"/>
      <c r="AX1872" s="139"/>
      <c r="AY1872" t="s">
        <v>18294</v>
      </c>
      <c r="BA1872" s="381"/>
      <c r="BB1872" s="139" t="s">
        <v>1450</v>
      </c>
      <c r="BC1872" s="166"/>
      <c r="BD1872" s="166"/>
      <c r="BE1872" s="166"/>
      <c r="BF1872" s="166"/>
      <c r="BG1872" s="166"/>
      <c r="BH1872" s="308"/>
      <c r="BI1872" s="308"/>
      <c r="BJ1872" s="141" t="s">
        <v>26</v>
      </c>
      <c r="BK1872" s="141" t="s">
        <v>26</v>
      </c>
      <c r="BL1872" s="141"/>
      <c r="BM1872" s="141"/>
      <c r="BN1872" s="139" t="s">
        <v>4075</v>
      </c>
      <c r="BQ1872" s="141"/>
      <c r="BV1872" s="141"/>
      <c r="BX1872" s="141"/>
      <c r="BY1872" s="141"/>
      <c r="BZ1872" s="141"/>
      <c r="CA1872" s="141"/>
      <c r="CB1872" s="141"/>
      <c r="CC1872" s="141"/>
      <c r="CD1872" s="141"/>
      <c r="CE1872" s="141"/>
      <c r="CF1872" s="141"/>
      <c r="CG1872" s="141"/>
    </row>
    <row r="1873" spans="1:85" x14ac:dyDescent="0.35">
      <c r="A1873" s="155" t="s">
        <v>8041</v>
      </c>
      <c r="B1873" s="139" t="s">
        <v>4075</v>
      </c>
      <c r="C1873" s="18">
        <v>43274</v>
      </c>
      <c r="D1873" s="144">
        <v>0</v>
      </c>
      <c r="E1873" s="141" t="s">
        <v>13261</v>
      </c>
      <c r="F1873" s="141">
        <v>2</v>
      </c>
      <c r="G1873" s="141" t="s">
        <v>2004</v>
      </c>
      <c r="H1873" s="141">
        <v>2018</v>
      </c>
      <c r="I1873" s="18">
        <v>43274</v>
      </c>
      <c r="J1873" s="144">
        <v>0.7583333333333333</v>
      </c>
      <c r="K1873" s="378"/>
      <c r="L1873" s="139" t="s">
        <v>4075</v>
      </c>
      <c r="M1873" s="141" t="s">
        <v>28</v>
      </c>
      <c r="N1873" s="248"/>
      <c r="O1873" s="141" t="s">
        <v>26</v>
      </c>
      <c r="P1873" s="141" t="s">
        <v>26</v>
      </c>
      <c r="Q1873" s="141" t="s">
        <v>8042</v>
      </c>
      <c r="R1873" s="141" t="s">
        <v>8043</v>
      </c>
      <c r="S1873" s="141"/>
      <c r="T1873" s="141"/>
      <c r="U1873" s="141"/>
      <c r="V1873" s="141"/>
      <c r="W1873" s="139" t="s">
        <v>4075</v>
      </c>
      <c r="X1873" s="141" t="s">
        <v>25</v>
      </c>
      <c r="Y1873" s="141" t="s">
        <v>27</v>
      </c>
      <c r="Z1873" s="141"/>
      <c r="AA1873" s="141" t="s">
        <v>34</v>
      </c>
      <c r="AB1873" s="141"/>
      <c r="AC1873" s="139" t="s">
        <v>18049</v>
      </c>
      <c r="AD1873" s="380"/>
      <c r="AE1873" s="139" t="s">
        <v>4</v>
      </c>
      <c r="AF1873" s="139" t="s">
        <v>13073</v>
      </c>
      <c r="AG1873" s="139" t="s">
        <v>4</v>
      </c>
      <c r="AH1873" s="139" t="s">
        <v>1380</v>
      </c>
      <c r="AI1873" s="139" t="s">
        <v>4</v>
      </c>
      <c r="AJ1873" s="139"/>
      <c r="AK1873" s="139" t="s">
        <v>15678</v>
      </c>
      <c r="AL1873" s="139" t="s">
        <v>7</v>
      </c>
      <c r="AM1873" s="141"/>
      <c r="AN1873" s="141" t="s">
        <v>8</v>
      </c>
      <c r="AO1873" s="139"/>
      <c r="AP1873" s="139"/>
      <c r="AQ1873" s="139"/>
      <c r="AR1873" s="381"/>
      <c r="AS1873" s="139" t="s">
        <v>4075</v>
      </c>
      <c r="AT1873" s="141" t="s">
        <v>1404</v>
      </c>
      <c r="AU1873" s="141"/>
      <c r="AV1873" s="383"/>
      <c r="AW1873" s="385"/>
      <c r="AX1873" s="139"/>
      <c r="AY1873" t="s">
        <v>19042</v>
      </c>
      <c r="BA1873" s="381"/>
      <c r="BB1873" s="139" t="s">
        <v>1446</v>
      </c>
      <c r="BC1873" s="166"/>
      <c r="BD1873" s="166"/>
      <c r="BE1873" s="166"/>
      <c r="BF1873" s="166"/>
      <c r="BG1873" s="166"/>
      <c r="BH1873" s="308"/>
      <c r="BI1873" s="308"/>
      <c r="BJ1873" s="141" t="s">
        <v>26</v>
      </c>
      <c r="BK1873" s="141" t="s">
        <v>26</v>
      </c>
      <c r="BL1873" s="141"/>
      <c r="BM1873" s="141"/>
      <c r="BN1873" s="139" t="s">
        <v>4075</v>
      </c>
      <c r="BQ1873" s="141" t="s">
        <v>15943</v>
      </c>
      <c r="BR1873" s="135" t="s">
        <v>15680</v>
      </c>
      <c r="BT1873" s="135" t="s">
        <v>15370</v>
      </c>
      <c r="BU1873" s="135" t="s">
        <v>15356</v>
      </c>
      <c r="BV1873" s="141" t="s">
        <v>2760</v>
      </c>
      <c r="BW1873" s="135" t="s">
        <v>2612</v>
      </c>
      <c r="BX1873" s="141" t="s">
        <v>15681</v>
      </c>
      <c r="BY1873" s="141" t="s">
        <v>12</v>
      </c>
      <c r="BZ1873" s="141" t="s">
        <v>26</v>
      </c>
      <c r="CA1873" s="141" t="s">
        <v>1848</v>
      </c>
      <c r="CB1873" s="141"/>
      <c r="CC1873" s="141" t="s">
        <v>15686</v>
      </c>
      <c r="CD1873" s="141" t="s">
        <v>15687</v>
      </c>
      <c r="CE1873" s="141" t="s">
        <v>15450</v>
      </c>
      <c r="CF1873" s="141" t="s">
        <v>15451</v>
      </c>
      <c r="CG1873" s="141" t="s">
        <v>1848</v>
      </c>
    </row>
    <row r="1874" spans="1:85" x14ac:dyDescent="0.35">
      <c r="A1874" s="155" t="s">
        <v>8033</v>
      </c>
      <c r="B1874" s="139" t="s">
        <v>4075</v>
      </c>
      <c r="C1874" s="18">
        <v>43275</v>
      </c>
      <c r="D1874" s="144">
        <v>0</v>
      </c>
      <c r="E1874" s="141" t="s">
        <v>13262</v>
      </c>
      <c r="F1874" s="141">
        <v>2</v>
      </c>
      <c r="G1874" s="141" t="s">
        <v>2004</v>
      </c>
      <c r="H1874" s="141">
        <v>2018</v>
      </c>
      <c r="I1874" s="18"/>
      <c r="J1874" s="144"/>
      <c r="K1874" s="378"/>
      <c r="L1874" s="139" t="s">
        <v>4075</v>
      </c>
      <c r="M1874" s="141" t="s">
        <v>28</v>
      </c>
      <c r="N1874" s="248"/>
      <c r="O1874" s="141" t="s">
        <v>26</v>
      </c>
      <c r="P1874" s="141" t="s">
        <v>26</v>
      </c>
      <c r="Q1874" s="141" t="s">
        <v>8034</v>
      </c>
      <c r="R1874" s="141"/>
      <c r="S1874" s="141"/>
      <c r="T1874" s="141"/>
      <c r="U1874" s="141"/>
      <c r="V1874" s="141"/>
      <c r="W1874" s="139" t="s">
        <v>4075</v>
      </c>
      <c r="X1874" s="141" t="s">
        <v>25</v>
      </c>
      <c r="Y1874" s="141" t="s">
        <v>27</v>
      </c>
      <c r="Z1874" s="141"/>
      <c r="AA1874" s="141" t="s">
        <v>34</v>
      </c>
      <c r="AB1874" s="141"/>
      <c r="AC1874" s="139" t="s">
        <v>18048</v>
      </c>
      <c r="AD1874" s="380"/>
      <c r="AE1874" s="139" t="s">
        <v>101</v>
      </c>
      <c r="AF1874" s="139" t="s">
        <v>13079</v>
      </c>
      <c r="AG1874" s="139" t="s">
        <v>103</v>
      </c>
      <c r="AH1874" s="139" t="s">
        <v>1380</v>
      </c>
      <c r="AI1874" s="139" t="s">
        <v>7240</v>
      </c>
      <c r="AJ1874" s="139"/>
      <c r="AK1874" s="139" t="s">
        <v>7240</v>
      </c>
      <c r="AL1874" s="139" t="s">
        <v>1408</v>
      </c>
      <c r="AM1874" s="141"/>
      <c r="AN1874" s="141"/>
      <c r="AO1874" s="139"/>
      <c r="AP1874" s="139"/>
      <c r="AQ1874" s="139"/>
      <c r="AR1874" s="381"/>
      <c r="AS1874" s="139" t="s">
        <v>4075</v>
      </c>
      <c r="AT1874" s="141" t="s">
        <v>1404</v>
      </c>
      <c r="AU1874" s="141"/>
      <c r="AV1874" s="383"/>
      <c r="AW1874" s="385"/>
      <c r="AX1874" s="139"/>
      <c r="AY1874" t="s">
        <v>19162</v>
      </c>
      <c r="BA1874" s="381"/>
      <c r="BB1874" s="139" t="s">
        <v>17</v>
      </c>
      <c r="BC1874" s="166"/>
      <c r="BD1874" s="166"/>
      <c r="BE1874" s="166"/>
      <c r="BF1874" s="166"/>
      <c r="BG1874" s="166"/>
      <c r="BH1874" s="308"/>
      <c r="BI1874" s="308"/>
      <c r="BJ1874" s="141" t="s">
        <v>26</v>
      </c>
      <c r="BK1874" s="141" t="s">
        <v>25</v>
      </c>
      <c r="BL1874" s="141" t="s">
        <v>13161</v>
      </c>
      <c r="BM1874" s="141" t="s">
        <v>13162</v>
      </c>
      <c r="BN1874" s="139" t="s">
        <v>4075</v>
      </c>
      <c r="BQ1874" s="141"/>
      <c r="BV1874" s="141"/>
      <c r="BX1874" s="141"/>
      <c r="BY1874" s="141"/>
      <c r="BZ1874" s="141"/>
      <c r="CA1874" s="141"/>
      <c r="CB1874" s="141"/>
      <c r="CC1874" s="141"/>
      <c r="CD1874" s="141"/>
      <c r="CE1874" s="141"/>
      <c r="CF1874" s="141"/>
      <c r="CG1874" s="141"/>
    </row>
    <row r="1875" spans="1:85" x14ac:dyDescent="0.35">
      <c r="A1875" s="155" t="s">
        <v>8035</v>
      </c>
      <c r="B1875" s="139" t="s">
        <v>4075</v>
      </c>
      <c r="C1875" s="18">
        <v>43275</v>
      </c>
      <c r="D1875" s="144">
        <v>0</v>
      </c>
      <c r="E1875" s="141" t="s">
        <v>13262</v>
      </c>
      <c r="F1875" s="141">
        <v>2</v>
      </c>
      <c r="G1875" s="141" t="s">
        <v>2004</v>
      </c>
      <c r="H1875" s="141">
        <v>2018</v>
      </c>
      <c r="I1875" s="18"/>
      <c r="J1875" s="144"/>
      <c r="K1875" s="378"/>
      <c r="L1875" s="139" t="s">
        <v>4075</v>
      </c>
      <c r="M1875" s="141" t="s">
        <v>28</v>
      </c>
      <c r="N1875" s="248"/>
      <c r="O1875" s="141" t="s">
        <v>26</v>
      </c>
      <c r="P1875" s="141" t="s">
        <v>26</v>
      </c>
      <c r="Q1875" s="141"/>
      <c r="R1875" s="141"/>
      <c r="S1875" s="141"/>
      <c r="T1875" s="141"/>
      <c r="U1875" s="141"/>
      <c r="V1875" s="141"/>
      <c r="W1875" s="139" t="s">
        <v>4075</v>
      </c>
      <c r="X1875" s="141" t="s">
        <v>25</v>
      </c>
      <c r="Y1875" s="141" t="s">
        <v>27</v>
      </c>
      <c r="Z1875" s="141"/>
      <c r="AA1875" s="141" t="s">
        <v>34</v>
      </c>
      <c r="AB1875" s="141"/>
      <c r="AC1875" s="139" t="s">
        <v>18047</v>
      </c>
      <c r="AD1875" s="380"/>
      <c r="AE1875" s="139" t="s">
        <v>39</v>
      </c>
      <c r="AF1875" s="139" t="s">
        <v>13072</v>
      </c>
      <c r="AG1875" s="139" t="s">
        <v>39</v>
      </c>
      <c r="AH1875" s="139" t="s">
        <v>39</v>
      </c>
      <c r="AI1875" s="139" t="s">
        <v>13</v>
      </c>
      <c r="AJ1875" s="139"/>
      <c r="AK1875" s="139"/>
      <c r="AL1875" s="139"/>
      <c r="AM1875" s="141"/>
      <c r="AN1875" s="141"/>
      <c r="AO1875" s="139"/>
      <c r="AP1875" s="139"/>
      <c r="AQ1875" s="139"/>
      <c r="AR1875" s="381"/>
      <c r="AS1875" s="139" t="s">
        <v>4075</v>
      </c>
      <c r="AT1875" s="141" t="s">
        <v>1404</v>
      </c>
      <c r="AU1875" s="141"/>
      <c r="AV1875" s="383"/>
      <c r="AW1875" s="385"/>
      <c r="AX1875" s="139"/>
      <c r="BA1875" s="381"/>
      <c r="BB1875" s="139" t="s">
        <v>1450</v>
      </c>
      <c r="BC1875" s="166"/>
      <c r="BD1875" s="166"/>
      <c r="BE1875" s="166"/>
      <c r="BF1875" s="166"/>
      <c r="BG1875" s="166"/>
      <c r="BH1875" s="308"/>
      <c r="BI1875" s="308"/>
      <c r="BJ1875" s="141" t="s">
        <v>26</v>
      </c>
      <c r="BK1875" s="141" t="s">
        <v>25</v>
      </c>
      <c r="BL1875" s="141" t="s">
        <v>13161</v>
      </c>
      <c r="BM1875" s="141" t="s">
        <v>13162</v>
      </c>
      <c r="BN1875" s="139" t="s">
        <v>4075</v>
      </c>
      <c r="BQ1875" s="141"/>
      <c r="BV1875" s="141"/>
      <c r="BX1875" s="141"/>
      <c r="BY1875" s="141"/>
      <c r="BZ1875" s="141"/>
      <c r="CA1875" s="141"/>
      <c r="CB1875" s="141"/>
      <c r="CC1875" s="141"/>
      <c r="CD1875" s="141"/>
      <c r="CE1875" s="141"/>
      <c r="CF1875" s="141"/>
      <c r="CG1875" s="141"/>
    </row>
    <row r="1876" spans="1:85" x14ac:dyDescent="0.35">
      <c r="A1876" s="155" t="s">
        <v>8027</v>
      </c>
      <c r="B1876" s="139" t="s">
        <v>4075</v>
      </c>
      <c r="C1876" s="18">
        <v>43277</v>
      </c>
      <c r="D1876" s="144">
        <v>0</v>
      </c>
      <c r="E1876" s="141" t="s">
        <v>13262</v>
      </c>
      <c r="F1876" s="141">
        <v>2</v>
      </c>
      <c r="G1876" s="141" t="s">
        <v>2004</v>
      </c>
      <c r="H1876" s="141">
        <v>2018</v>
      </c>
      <c r="I1876" s="18">
        <v>43277</v>
      </c>
      <c r="J1876" s="144">
        <v>0.58194444444444449</v>
      </c>
      <c r="K1876" s="378"/>
      <c r="L1876" s="139" t="s">
        <v>4075</v>
      </c>
      <c r="M1876" s="141" t="s">
        <v>28</v>
      </c>
      <c r="N1876" s="248"/>
      <c r="O1876" s="141" t="s">
        <v>26</v>
      </c>
      <c r="P1876" s="141" t="s">
        <v>26</v>
      </c>
      <c r="Q1876" s="141" t="s">
        <v>8028</v>
      </c>
      <c r="R1876" s="141" t="s">
        <v>8029</v>
      </c>
      <c r="S1876" s="141"/>
      <c r="T1876" s="141"/>
      <c r="U1876" s="141"/>
      <c r="V1876" s="141"/>
      <c r="W1876" s="139" t="s">
        <v>4075</v>
      </c>
      <c r="X1876" s="141" t="s">
        <v>25</v>
      </c>
      <c r="Y1876" s="141" t="s">
        <v>27</v>
      </c>
      <c r="Z1876" s="141"/>
      <c r="AA1876" s="141" t="s">
        <v>34</v>
      </c>
      <c r="AB1876" s="141"/>
      <c r="AC1876" s="139" t="s">
        <v>18050</v>
      </c>
      <c r="AD1876" s="380"/>
      <c r="AE1876" s="139" t="s">
        <v>102</v>
      </c>
      <c r="AF1876" s="139" t="s">
        <v>13083</v>
      </c>
      <c r="AG1876" s="139" t="s">
        <v>102</v>
      </c>
      <c r="AH1876" s="139" t="s">
        <v>1378</v>
      </c>
      <c r="AI1876" s="139" t="s">
        <v>90</v>
      </c>
      <c r="AJ1876" s="139" t="s">
        <v>90</v>
      </c>
      <c r="AK1876" s="139"/>
      <c r="AL1876" s="139"/>
      <c r="AM1876" s="141"/>
      <c r="AN1876" s="141" t="s">
        <v>1422</v>
      </c>
      <c r="AO1876" s="139"/>
      <c r="AP1876" s="139" t="s">
        <v>90</v>
      </c>
      <c r="AQ1876" s="139"/>
      <c r="AR1876" s="381"/>
      <c r="AS1876" s="139" t="s">
        <v>4075</v>
      </c>
      <c r="AT1876" s="141" t="s">
        <v>1404</v>
      </c>
      <c r="AU1876" s="141"/>
      <c r="AV1876" s="383"/>
      <c r="AW1876" s="385"/>
      <c r="AX1876" s="139"/>
      <c r="AY1876" t="s">
        <v>19169</v>
      </c>
      <c r="BA1876" s="381"/>
      <c r="BB1876" s="139" t="s">
        <v>17</v>
      </c>
      <c r="BC1876" s="166"/>
      <c r="BD1876" s="166"/>
      <c r="BE1876" s="166"/>
      <c r="BF1876" s="166"/>
      <c r="BG1876" s="166"/>
      <c r="BH1876" s="308"/>
      <c r="BI1876" s="308"/>
      <c r="BJ1876" s="141" t="s">
        <v>26</v>
      </c>
      <c r="BK1876" s="141" t="s">
        <v>26</v>
      </c>
      <c r="BL1876" s="141"/>
      <c r="BM1876" s="141"/>
      <c r="BN1876" s="139" t="s">
        <v>4075</v>
      </c>
      <c r="BQ1876" s="141"/>
      <c r="BV1876" s="141"/>
      <c r="BX1876" s="141"/>
      <c r="BY1876" s="141"/>
      <c r="BZ1876" s="141"/>
      <c r="CA1876" s="141"/>
      <c r="CB1876" s="141"/>
      <c r="CC1876" s="141"/>
      <c r="CD1876" s="141"/>
      <c r="CE1876" s="141"/>
      <c r="CF1876" s="141"/>
      <c r="CG1876" s="141"/>
    </row>
    <row r="1877" spans="1:85" x14ac:dyDescent="0.35">
      <c r="A1877" s="155" t="s">
        <v>8024</v>
      </c>
      <c r="B1877" s="139" t="s">
        <v>4075</v>
      </c>
      <c r="C1877" s="18">
        <v>43277</v>
      </c>
      <c r="D1877" s="144">
        <v>0</v>
      </c>
      <c r="E1877" s="141" t="s">
        <v>13262</v>
      </c>
      <c r="F1877" s="141">
        <v>2</v>
      </c>
      <c r="G1877" s="141" t="s">
        <v>2004</v>
      </c>
      <c r="H1877" s="141">
        <v>2018</v>
      </c>
      <c r="I1877" s="18">
        <v>43277</v>
      </c>
      <c r="J1877" s="144">
        <v>0.47499999999999998</v>
      </c>
      <c r="K1877" s="378"/>
      <c r="L1877" s="139" t="s">
        <v>4075</v>
      </c>
      <c r="M1877" s="141" t="s">
        <v>28</v>
      </c>
      <c r="N1877" s="248"/>
      <c r="O1877" s="141" t="s">
        <v>26</v>
      </c>
      <c r="P1877" s="141" t="s">
        <v>26</v>
      </c>
      <c r="Q1877" s="141" t="s">
        <v>8025</v>
      </c>
      <c r="R1877" s="141" t="s">
        <v>8026</v>
      </c>
      <c r="S1877" s="141"/>
      <c r="T1877" s="141"/>
      <c r="U1877" s="141"/>
      <c r="V1877" s="141"/>
      <c r="W1877" s="139" t="s">
        <v>4075</v>
      </c>
      <c r="X1877" s="141" t="s">
        <v>25</v>
      </c>
      <c r="Y1877" s="141" t="s">
        <v>27</v>
      </c>
      <c r="Z1877" s="141"/>
      <c r="AA1877" s="141" t="s">
        <v>34</v>
      </c>
      <c r="AB1877" s="141"/>
      <c r="AC1877" s="139" t="s">
        <v>18049</v>
      </c>
      <c r="AD1877" s="380"/>
      <c r="AE1877" s="139" t="s">
        <v>103</v>
      </c>
      <c r="AF1877" s="139" t="s">
        <v>13075</v>
      </c>
      <c r="AG1877" s="139" t="s">
        <v>103</v>
      </c>
      <c r="AH1877" s="139" t="s">
        <v>1380</v>
      </c>
      <c r="AI1877" s="139" t="s">
        <v>7340</v>
      </c>
      <c r="AJ1877" s="139"/>
      <c r="AK1877" s="139" t="s">
        <v>7340</v>
      </c>
      <c r="AL1877" s="139" t="s">
        <v>1408</v>
      </c>
      <c r="AM1877" s="141"/>
      <c r="AN1877" s="141" t="s">
        <v>8</v>
      </c>
      <c r="AO1877" s="139"/>
      <c r="AP1877" s="139"/>
      <c r="AQ1877" s="139"/>
      <c r="AR1877" s="381"/>
      <c r="AS1877" s="139" t="s">
        <v>4075</v>
      </c>
      <c r="AT1877" s="141" t="s">
        <v>1404</v>
      </c>
      <c r="AU1877" s="141"/>
      <c r="AV1877" s="383"/>
      <c r="AW1877" s="385"/>
      <c r="AX1877" s="139"/>
      <c r="AY1877" t="s">
        <v>18862</v>
      </c>
      <c r="BA1877" s="381"/>
      <c r="BB1877" s="139" t="s">
        <v>17</v>
      </c>
      <c r="BC1877" s="166"/>
      <c r="BD1877" s="166"/>
      <c r="BE1877" s="166"/>
      <c r="BF1877" s="166"/>
      <c r="BG1877" s="166"/>
      <c r="BH1877" s="308"/>
      <c r="BI1877" s="308"/>
      <c r="BJ1877" s="141" t="s">
        <v>26</v>
      </c>
      <c r="BK1877" s="141" t="s">
        <v>26</v>
      </c>
      <c r="BL1877" s="141"/>
      <c r="BM1877" s="141"/>
      <c r="BN1877" s="139" t="s">
        <v>4075</v>
      </c>
      <c r="BQ1877" s="141"/>
      <c r="BV1877" s="141"/>
      <c r="BX1877" s="141"/>
      <c r="BY1877" s="141"/>
      <c r="BZ1877" s="141"/>
      <c r="CA1877" s="141"/>
      <c r="CB1877" s="141"/>
      <c r="CC1877" s="141"/>
      <c r="CD1877" s="141"/>
      <c r="CE1877" s="141"/>
      <c r="CF1877" s="141"/>
      <c r="CG1877" s="141"/>
    </row>
    <row r="1878" spans="1:85" x14ac:dyDescent="0.35">
      <c r="A1878" s="155" t="s">
        <v>8032</v>
      </c>
      <c r="B1878" s="139" t="s">
        <v>4075</v>
      </c>
      <c r="C1878" s="18">
        <v>43277</v>
      </c>
      <c r="D1878" s="144">
        <v>0</v>
      </c>
      <c r="E1878" s="141" t="s">
        <v>13262</v>
      </c>
      <c r="F1878" s="141">
        <v>2</v>
      </c>
      <c r="G1878" s="141" t="s">
        <v>2004</v>
      </c>
      <c r="H1878" s="141">
        <v>2018</v>
      </c>
      <c r="I1878" s="18"/>
      <c r="J1878" s="144"/>
      <c r="K1878" s="378"/>
      <c r="L1878" s="139" t="s">
        <v>4075</v>
      </c>
      <c r="M1878" s="141" t="s">
        <v>28</v>
      </c>
      <c r="N1878" s="248"/>
      <c r="O1878" s="141" t="s">
        <v>26</v>
      </c>
      <c r="P1878" s="141" t="s">
        <v>26</v>
      </c>
      <c r="Q1878" s="141"/>
      <c r="R1878" s="141"/>
      <c r="S1878" s="141"/>
      <c r="T1878" s="141"/>
      <c r="U1878" s="141"/>
      <c r="V1878" s="141"/>
      <c r="W1878" s="139" t="s">
        <v>4075</v>
      </c>
      <c r="X1878" s="141" t="s">
        <v>25</v>
      </c>
      <c r="Y1878" s="141" t="s">
        <v>27</v>
      </c>
      <c r="Z1878" s="141"/>
      <c r="AA1878" s="141" t="s">
        <v>34</v>
      </c>
      <c r="AB1878" s="141"/>
      <c r="AC1878" s="139" t="s">
        <v>18049</v>
      </c>
      <c r="AD1878" s="380"/>
      <c r="AE1878" s="139" t="s">
        <v>107</v>
      </c>
      <c r="AF1878" s="139" t="s">
        <v>13076</v>
      </c>
      <c r="AG1878" s="139" t="s">
        <v>4130</v>
      </c>
      <c r="AH1878" s="139" t="s">
        <v>1380</v>
      </c>
      <c r="AI1878" s="139" t="s">
        <v>1518</v>
      </c>
      <c r="AJ1878" s="139"/>
      <c r="AK1878" s="139" t="s">
        <v>1518</v>
      </c>
      <c r="AL1878" s="139" t="s">
        <v>87</v>
      </c>
      <c r="AM1878" s="141"/>
      <c r="AN1878" s="141"/>
      <c r="AO1878" s="139"/>
      <c r="AP1878" s="139"/>
      <c r="AQ1878" s="139"/>
      <c r="AR1878" s="381"/>
      <c r="AS1878" s="139" t="s">
        <v>4075</v>
      </c>
      <c r="AT1878" s="141" t="s">
        <v>43</v>
      </c>
      <c r="AU1878" s="141">
        <v>348</v>
      </c>
      <c r="AV1878" s="383"/>
      <c r="AW1878" s="385"/>
      <c r="AX1878" s="139"/>
      <c r="BA1878" s="381"/>
      <c r="BB1878" s="139" t="s">
        <v>17</v>
      </c>
      <c r="BC1878" s="166"/>
      <c r="BD1878" s="166"/>
      <c r="BE1878" s="166"/>
      <c r="BF1878" s="166"/>
      <c r="BG1878" s="166"/>
      <c r="BH1878" s="308"/>
      <c r="BI1878" s="308"/>
      <c r="BJ1878" s="141" t="s">
        <v>26</v>
      </c>
      <c r="BK1878" s="141" t="s">
        <v>26</v>
      </c>
      <c r="BL1878" s="141"/>
      <c r="BM1878" s="141"/>
      <c r="BN1878" s="139" t="s">
        <v>4075</v>
      </c>
      <c r="BQ1878" s="141"/>
      <c r="BV1878" s="141"/>
      <c r="BX1878" s="141"/>
      <c r="BY1878" s="141"/>
      <c r="BZ1878" s="141"/>
      <c r="CA1878" s="141"/>
      <c r="CB1878" s="141"/>
      <c r="CC1878" s="141"/>
      <c r="CD1878" s="141"/>
      <c r="CE1878" s="141"/>
      <c r="CF1878" s="141"/>
      <c r="CG1878" s="141"/>
    </row>
    <row r="1879" spans="1:85" x14ac:dyDescent="0.35">
      <c r="A1879" s="155" t="s">
        <v>8030</v>
      </c>
      <c r="B1879" s="139" t="s">
        <v>4075</v>
      </c>
      <c r="C1879" s="18">
        <v>43277</v>
      </c>
      <c r="D1879" s="144">
        <v>0</v>
      </c>
      <c r="E1879" s="141" t="s">
        <v>13262</v>
      </c>
      <c r="F1879" s="141">
        <v>2</v>
      </c>
      <c r="G1879" s="141" t="s">
        <v>2004</v>
      </c>
      <c r="H1879" s="141">
        <v>2018</v>
      </c>
      <c r="I1879" s="18"/>
      <c r="J1879" s="144"/>
      <c r="K1879" s="378"/>
      <c r="L1879" s="139" t="s">
        <v>4075</v>
      </c>
      <c r="M1879" s="141" t="s">
        <v>28</v>
      </c>
      <c r="N1879" s="248"/>
      <c r="O1879" s="141" t="s">
        <v>26</v>
      </c>
      <c r="P1879" s="141" t="s">
        <v>26</v>
      </c>
      <c r="Q1879" s="141" t="s">
        <v>8031</v>
      </c>
      <c r="R1879" s="141"/>
      <c r="S1879" s="141"/>
      <c r="T1879" s="141"/>
      <c r="U1879" s="141"/>
      <c r="V1879" s="141"/>
      <c r="W1879" s="139" t="s">
        <v>4075</v>
      </c>
      <c r="X1879" s="141" t="s">
        <v>25</v>
      </c>
      <c r="Y1879" s="141" t="s">
        <v>27</v>
      </c>
      <c r="Z1879" s="141"/>
      <c r="AA1879" s="141" t="s">
        <v>34</v>
      </c>
      <c r="AB1879" s="141"/>
      <c r="AC1879" s="139" t="s">
        <v>18053</v>
      </c>
      <c r="AD1879" s="380"/>
      <c r="AE1879" s="139" t="s">
        <v>107</v>
      </c>
      <c r="AF1879" s="139" t="s">
        <v>13076</v>
      </c>
      <c r="AG1879" s="139" t="s">
        <v>4130</v>
      </c>
      <c r="AH1879" s="139" t="s">
        <v>1380</v>
      </c>
      <c r="AI1879" s="139" t="s">
        <v>1518</v>
      </c>
      <c r="AJ1879" s="139"/>
      <c r="AK1879" s="139" t="s">
        <v>1518</v>
      </c>
      <c r="AL1879" s="139" t="s">
        <v>1823</v>
      </c>
      <c r="AM1879" s="141"/>
      <c r="AN1879" s="141"/>
      <c r="AO1879" s="139"/>
      <c r="AP1879" s="139"/>
      <c r="AQ1879" s="139"/>
      <c r="AR1879" s="381"/>
      <c r="AS1879" s="139" t="s">
        <v>4075</v>
      </c>
      <c r="AT1879" s="141" t="s">
        <v>1404</v>
      </c>
      <c r="AU1879" s="141"/>
      <c r="AV1879" s="383"/>
      <c r="AW1879" s="385"/>
      <c r="AX1879" s="139"/>
      <c r="AY1879" t="s">
        <v>18389</v>
      </c>
      <c r="BA1879" s="381"/>
      <c r="BB1879" s="139" t="s">
        <v>1444</v>
      </c>
      <c r="BC1879" s="166"/>
      <c r="BD1879" s="166"/>
      <c r="BE1879" s="166"/>
      <c r="BF1879" s="166"/>
      <c r="BG1879" s="166"/>
      <c r="BH1879" s="308"/>
      <c r="BI1879" s="308"/>
      <c r="BJ1879" s="141" t="s">
        <v>26</v>
      </c>
      <c r="BK1879" s="141" t="s">
        <v>26</v>
      </c>
      <c r="BL1879" s="141"/>
      <c r="BM1879" s="141"/>
      <c r="BN1879" s="139" t="s">
        <v>4075</v>
      </c>
      <c r="BQ1879" s="141"/>
      <c r="BV1879" s="141"/>
      <c r="BX1879" s="141"/>
      <c r="BY1879" s="141"/>
      <c r="BZ1879" s="141"/>
      <c r="CA1879" s="141"/>
      <c r="CB1879" s="141"/>
      <c r="CC1879" s="141"/>
      <c r="CD1879" s="141"/>
      <c r="CE1879" s="141"/>
      <c r="CF1879" s="141"/>
      <c r="CG1879" s="141"/>
    </row>
    <row r="1880" spans="1:85" x14ac:dyDescent="0.35">
      <c r="A1880" s="155" t="s">
        <v>8015</v>
      </c>
      <c r="B1880" s="139" t="s">
        <v>4075</v>
      </c>
      <c r="C1880" s="18">
        <v>43278</v>
      </c>
      <c r="D1880" s="144">
        <v>0</v>
      </c>
      <c r="E1880" s="141" t="s">
        <v>13262</v>
      </c>
      <c r="F1880" s="141">
        <v>2</v>
      </c>
      <c r="G1880" s="141" t="s">
        <v>2004</v>
      </c>
      <c r="H1880" s="141">
        <v>2018</v>
      </c>
      <c r="I1880" s="18">
        <v>43278</v>
      </c>
      <c r="J1880" s="144">
        <v>0.71250000000000002</v>
      </c>
      <c r="K1880" s="378"/>
      <c r="L1880" s="139" t="s">
        <v>4075</v>
      </c>
      <c r="M1880" s="141" t="s">
        <v>28</v>
      </c>
      <c r="N1880" s="248"/>
      <c r="O1880" s="141" t="s">
        <v>26</v>
      </c>
      <c r="P1880" s="141" t="s">
        <v>26</v>
      </c>
      <c r="Q1880" s="141" t="s">
        <v>8016</v>
      </c>
      <c r="R1880" s="141" t="s">
        <v>8017</v>
      </c>
      <c r="S1880" s="141"/>
      <c r="T1880" s="141"/>
      <c r="U1880" s="141"/>
      <c r="V1880" s="141"/>
      <c r="W1880" s="139" t="s">
        <v>4075</v>
      </c>
      <c r="X1880" s="141" t="s">
        <v>25</v>
      </c>
      <c r="Y1880" s="141" t="s">
        <v>27</v>
      </c>
      <c r="Z1880" s="141"/>
      <c r="AA1880" s="141" t="s">
        <v>34</v>
      </c>
      <c r="AB1880" s="141"/>
      <c r="AC1880" s="139" t="s">
        <v>18047</v>
      </c>
      <c r="AD1880" s="380"/>
      <c r="AE1880" s="139" t="s">
        <v>4</v>
      </c>
      <c r="AF1880" s="139" t="s">
        <v>13073</v>
      </c>
      <c r="AG1880" s="139" t="s">
        <v>4</v>
      </c>
      <c r="AH1880" s="139" t="s">
        <v>1380</v>
      </c>
      <c r="AI1880" s="139" t="s">
        <v>4</v>
      </c>
      <c r="AJ1880" s="139"/>
      <c r="AK1880" s="139" t="s">
        <v>15678</v>
      </c>
      <c r="AL1880" s="139" t="s">
        <v>1408</v>
      </c>
      <c r="AM1880" s="141"/>
      <c r="AN1880" s="141" t="s">
        <v>8</v>
      </c>
      <c r="AO1880" s="139"/>
      <c r="AP1880" s="139"/>
      <c r="AQ1880" s="139"/>
      <c r="AR1880" s="381"/>
      <c r="AS1880" s="139" t="s">
        <v>4075</v>
      </c>
      <c r="AT1880" s="141" t="s">
        <v>43</v>
      </c>
      <c r="AU1880" s="141">
        <v>154</v>
      </c>
      <c r="AV1880" s="383"/>
      <c r="AW1880" s="385"/>
      <c r="AX1880" s="139"/>
      <c r="AY1880" t="s">
        <v>18303</v>
      </c>
      <c r="BA1880" s="381"/>
      <c r="BB1880" s="139" t="s">
        <v>1450</v>
      </c>
      <c r="BC1880" s="166"/>
      <c r="BD1880" s="166"/>
      <c r="BE1880" s="166"/>
      <c r="BF1880" s="166"/>
      <c r="BG1880" s="166"/>
      <c r="BH1880" s="308"/>
      <c r="BI1880" s="308"/>
      <c r="BJ1880" s="141" t="s">
        <v>26</v>
      </c>
      <c r="BK1880" s="141" t="s">
        <v>26</v>
      </c>
      <c r="BL1880" s="141"/>
      <c r="BM1880" s="141"/>
      <c r="BN1880" s="139" t="s">
        <v>4075</v>
      </c>
      <c r="BQ1880" s="141" t="s">
        <v>15944</v>
      </c>
      <c r="BR1880" s="135" t="s">
        <v>15700</v>
      </c>
      <c r="BT1880" s="135" t="s">
        <v>15362</v>
      </c>
      <c r="BU1880" s="135" t="s">
        <v>13270</v>
      </c>
      <c r="BV1880" s="141" t="s">
        <v>13286</v>
      </c>
      <c r="BW1880" s="135" t="s">
        <v>13266</v>
      </c>
      <c r="BX1880" s="141" t="s">
        <v>15681</v>
      </c>
      <c r="BY1880" s="141" t="s">
        <v>12</v>
      </c>
      <c r="BZ1880" s="141" t="s">
        <v>26</v>
      </c>
      <c r="CA1880" s="141" t="s">
        <v>1848</v>
      </c>
      <c r="CB1880" s="141"/>
      <c r="CC1880" s="141" t="s">
        <v>15690</v>
      </c>
      <c r="CD1880" s="141" t="s">
        <v>34</v>
      </c>
      <c r="CE1880" s="141" t="s">
        <v>15450</v>
      </c>
      <c r="CF1880" s="141" t="s">
        <v>15451</v>
      </c>
      <c r="CG1880" s="141" t="s">
        <v>1848</v>
      </c>
    </row>
    <row r="1881" spans="1:85" x14ac:dyDescent="0.35">
      <c r="A1881" s="155" t="s">
        <v>8018</v>
      </c>
      <c r="B1881" s="139" t="s">
        <v>4075</v>
      </c>
      <c r="C1881" s="18">
        <v>43278</v>
      </c>
      <c r="D1881" s="144">
        <v>0</v>
      </c>
      <c r="E1881" s="141" t="s">
        <v>13262</v>
      </c>
      <c r="F1881" s="141">
        <v>2</v>
      </c>
      <c r="G1881" s="141" t="s">
        <v>2004</v>
      </c>
      <c r="H1881" s="141">
        <v>2018</v>
      </c>
      <c r="I1881" s="18">
        <v>43278</v>
      </c>
      <c r="J1881" s="144">
        <v>0.75069444444444444</v>
      </c>
      <c r="K1881" s="378"/>
      <c r="L1881" s="139" t="s">
        <v>4075</v>
      </c>
      <c r="M1881" s="141" t="s">
        <v>28</v>
      </c>
      <c r="N1881" s="248"/>
      <c r="O1881" s="141" t="s">
        <v>26</v>
      </c>
      <c r="P1881" s="141" t="s">
        <v>26</v>
      </c>
      <c r="Q1881" s="141" t="s">
        <v>8019</v>
      </c>
      <c r="R1881" s="141" t="s">
        <v>8020</v>
      </c>
      <c r="S1881" s="141"/>
      <c r="T1881" s="141"/>
      <c r="U1881" s="141"/>
      <c r="V1881" s="141"/>
      <c r="W1881" s="139" t="s">
        <v>4075</v>
      </c>
      <c r="X1881" s="141" t="s">
        <v>25</v>
      </c>
      <c r="Y1881" s="141" t="s">
        <v>27</v>
      </c>
      <c r="Z1881" s="141"/>
      <c r="AA1881" s="141" t="s">
        <v>34</v>
      </c>
      <c r="AB1881" s="141"/>
      <c r="AC1881" s="139" t="s">
        <v>18069</v>
      </c>
      <c r="AD1881" s="380"/>
      <c r="AE1881" s="139" t="s">
        <v>4</v>
      </c>
      <c r="AF1881" s="139" t="s">
        <v>13073</v>
      </c>
      <c r="AG1881" s="139" t="s">
        <v>4</v>
      </c>
      <c r="AH1881" s="139" t="s">
        <v>1380</v>
      </c>
      <c r="AI1881" s="139" t="s">
        <v>4</v>
      </c>
      <c r="AJ1881" s="139"/>
      <c r="AK1881" s="139" t="s">
        <v>15678</v>
      </c>
      <c r="AL1881" s="139" t="s">
        <v>7</v>
      </c>
      <c r="AM1881" s="141"/>
      <c r="AN1881" s="141" t="s">
        <v>8</v>
      </c>
      <c r="AO1881" s="139"/>
      <c r="AP1881" s="139"/>
      <c r="AQ1881" s="139"/>
      <c r="AR1881" s="381"/>
      <c r="AS1881" s="139" t="s">
        <v>4075</v>
      </c>
      <c r="AT1881" s="141" t="s">
        <v>43</v>
      </c>
      <c r="AU1881" s="141">
        <v>105</v>
      </c>
      <c r="AV1881" s="383"/>
      <c r="AW1881" s="385"/>
      <c r="AX1881" s="139"/>
      <c r="AY1881" t="s">
        <v>18424</v>
      </c>
      <c r="BA1881" s="381"/>
      <c r="BB1881" s="139" t="s">
        <v>1446</v>
      </c>
      <c r="BC1881" s="166"/>
      <c r="BD1881" s="166"/>
      <c r="BE1881" s="166"/>
      <c r="BF1881" s="166"/>
      <c r="BG1881" s="166"/>
      <c r="BH1881" s="308"/>
      <c r="BI1881" s="308"/>
      <c r="BJ1881" s="141" t="s">
        <v>26</v>
      </c>
      <c r="BK1881" s="141" t="s">
        <v>26</v>
      </c>
      <c r="BL1881" s="141"/>
      <c r="BM1881" s="141"/>
      <c r="BN1881" s="139" t="s">
        <v>4075</v>
      </c>
      <c r="BQ1881" s="141" t="s">
        <v>15945</v>
      </c>
      <c r="BR1881" s="135" t="s">
        <v>15680</v>
      </c>
      <c r="BT1881" s="135" t="s">
        <v>15370</v>
      </c>
      <c r="BU1881" s="135" t="s">
        <v>13274</v>
      </c>
      <c r="BV1881" s="141" t="s">
        <v>3268</v>
      </c>
      <c r="BW1881" s="135" t="s">
        <v>13285</v>
      </c>
      <c r="BX1881" s="141" t="s">
        <v>15681</v>
      </c>
      <c r="BY1881" s="141" t="s">
        <v>12</v>
      </c>
      <c r="BZ1881" s="141" t="s">
        <v>26</v>
      </c>
      <c r="CA1881" s="141" t="s">
        <v>1848</v>
      </c>
      <c r="CB1881" s="141"/>
      <c r="CC1881" s="141" t="s">
        <v>15686</v>
      </c>
      <c r="CD1881" s="141" t="s">
        <v>15687</v>
      </c>
      <c r="CE1881" s="141" t="s">
        <v>15450</v>
      </c>
      <c r="CF1881" s="141" t="s">
        <v>15451</v>
      </c>
      <c r="CG1881" s="141" t="s">
        <v>2004</v>
      </c>
    </row>
    <row r="1882" spans="1:85" x14ac:dyDescent="0.35">
      <c r="A1882" s="155" t="s">
        <v>8021</v>
      </c>
      <c r="B1882" s="139" t="s">
        <v>4075</v>
      </c>
      <c r="C1882" s="18">
        <v>43278</v>
      </c>
      <c r="D1882" s="144">
        <v>0</v>
      </c>
      <c r="E1882" s="141" t="s">
        <v>13262</v>
      </c>
      <c r="F1882" s="141">
        <v>2</v>
      </c>
      <c r="G1882" s="141" t="s">
        <v>2004</v>
      </c>
      <c r="H1882" s="141">
        <v>2018</v>
      </c>
      <c r="I1882" s="18">
        <v>43278</v>
      </c>
      <c r="J1882" s="144">
        <v>0.8881944444444444</v>
      </c>
      <c r="K1882" s="378"/>
      <c r="L1882" s="139" t="s">
        <v>4075</v>
      </c>
      <c r="M1882" s="141" t="s">
        <v>28</v>
      </c>
      <c r="N1882" s="248"/>
      <c r="O1882" s="141" t="s">
        <v>26</v>
      </c>
      <c r="P1882" s="141" t="s">
        <v>26</v>
      </c>
      <c r="Q1882" s="141" t="s">
        <v>8022</v>
      </c>
      <c r="R1882" s="141" t="s">
        <v>8023</v>
      </c>
      <c r="S1882" s="141"/>
      <c r="T1882" s="141"/>
      <c r="U1882" s="141"/>
      <c r="V1882" s="141"/>
      <c r="W1882" s="139" t="s">
        <v>4075</v>
      </c>
      <c r="X1882" s="141" t="s">
        <v>25</v>
      </c>
      <c r="Y1882" s="141" t="s">
        <v>27</v>
      </c>
      <c r="Z1882" s="141"/>
      <c r="AA1882" s="141" t="s">
        <v>34</v>
      </c>
      <c r="AB1882" s="141"/>
      <c r="AC1882" s="139" t="s">
        <v>18049</v>
      </c>
      <c r="AD1882" s="380"/>
      <c r="AE1882" s="139" t="s">
        <v>4</v>
      </c>
      <c r="AF1882" s="139" t="s">
        <v>13073</v>
      </c>
      <c r="AG1882" s="139" t="s">
        <v>4</v>
      </c>
      <c r="AH1882" s="139" t="s">
        <v>1380</v>
      </c>
      <c r="AI1882" s="139" t="s">
        <v>4</v>
      </c>
      <c r="AJ1882" s="139"/>
      <c r="AK1882" s="139" t="s">
        <v>15678</v>
      </c>
      <c r="AL1882" s="139" t="s">
        <v>7</v>
      </c>
      <c r="AM1882" s="141"/>
      <c r="AN1882" s="141" t="s">
        <v>8</v>
      </c>
      <c r="AO1882" s="139"/>
      <c r="AP1882" s="139"/>
      <c r="AQ1882" s="139"/>
      <c r="AR1882" s="381"/>
      <c r="AS1882" s="139" t="s">
        <v>4075</v>
      </c>
      <c r="AT1882" s="141" t="s">
        <v>43</v>
      </c>
      <c r="AU1882" s="141">
        <v>150</v>
      </c>
      <c r="AV1882" s="383"/>
      <c r="AW1882" s="385"/>
      <c r="AX1882" s="139"/>
      <c r="AY1882" t="s">
        <v>18521</v>
      </c>
      <c r="BA1882" s="381"/>
      <c r="BB1882" s="139" t="s">
        <v>1446</v>
      </c>
      <c r="BC1882" s="166"/>
      <c r="BD1882" s="166"/>
      <c r="BE1882" s="166"/>
      <c r="BF1882" s="166"/>
      <c r="BG1882" s="166"/>
      <c r="BH1882" s="308"/>
      <c r="BI1882" s="308"/>
      <c r="BJ1882" s="141" t="s">
        <v>26</v>
      </c>
      <c r="BK1882" s="141" t="s">
        <v>26</v>
      </c>
      <c r="BL1882" s="141"/>
      <c r="BM1882" s="141"/>
      <c r="BN1882" s="139" t="s">
        <v>4075</v>
      </c>
      <c r="BQ1882" s="141" t="s">
        <v>15945</v>
      </c>
      <c r="BR1882" s="135" t="s">
        <v>15702</v>
      </c>
      <c r="BV1882" s="141"/>
      <c r="BX1882" s="141"/>
      <c r="BY1882" s="141"/>
      <c r="BZ1882" s="141"/>
      <c r="CA1882" s="141"/>
      <c r="CB1882" s="141"/>
      <c r="CC1882" s="141"/>
      <c r="CD1882" s="141"/>
      <c r="CE1882" s="141"/>
      <c r="CF1882" s="141"/>
      <c r="CG1882" s="141" t="s">
        <v>13285</v>
      </c>
    </row>
    <row r="1883" spans="1:85" x14ac:dyDescent="0.35">
      <c r="A1883" s="155" t="s">
        <v>8007</v>
      </c>
      <c r="B1883" s="139" t="s">
        <v>4075</v>
      </c>
      <c r="C1883" s="18">
        <v>43279</v>
      </c>
      <c r="D1883" s="144">
        <v>0</v>
      </c>
      <c r="E1883" s="141" t="s">
        <v>13262</v>
      </c>
      <c r="F1883" s="141">
        <v>2</v>
      </c>
      <c r="G1883" s="141" t="s">
        <v>2004</v>
      </c>
      <c r="H1883" s="141">
        <v>2018</v>
      </c>
      <c r="I1883" s="18">
        <v>43279</v>
      </c>
      <c r="J1883" s="144">
        <v>0.51875000000000004</v>
      </c>
      <c r="K1883" s="378"/>
      <c r="L1883" s="139" t="s">
        <v>4075</v>
      </c>
      <c r="M1883" s="141" t="s">
        <v>28</v>
      </c>
      <c r="N1883" s="248"/>
      <c r="O1883" s="141" t="s">
        <v>26</v>
      </c>
      <c r="P1883" s="141" t="s">
        <v>26</v>
      </c>
      <c r="Q1883" s="141" t="s">
        <v>8008</v>
      </c>
      <c r="R1883" s="141" t="s">
        <v>8009</v>
      </c>
      <c r="S1883" s="141"/>
      <c r="T1883" s="141"/>
      <c r="U1883" s="141"/>
      <c r="V1883" s="141"/>
      <c r="W1883" s="139" t="s">
        <v>4075</v>
      </c>
      <c r="X1883" s="141" t="s">
        <v>25</v>
      </c>
      <c r="Y1883" s="141" t="s">
        <v>27</v>
      </c>
      <c r="Z1883" s="141"/>
      <c r="AA1883" s="141" t="s">
        <v>34</v>
      </c>
      <c r="AB1883" s="141"/>
      <c r="AC1883" s="139" t="s">
        <v>18047</v>
      </c>
      <c r="AD1883" s="380"/>
      <c r="AE1883" s="139" t="s">
        <v>103</v>
      </c>
      <c r="AF1883" s="139" t="s">
        <v>13079</v>
      </c>
      <c r="AG1883" s="139" t="s">
        <v>103</v>
      </c>
      <c r="AH1883" s="139" t="s">
        <v>1380</v>
      </c>
      <c r="AI1883" s="139" t="s">
        <v>103</v>
      </c>
      <c r="AJ1883" s="139"/>
      <c r="AK1883" s="139" t="s">
        <v>103</v>
      </c>
      <c r="AL1883" s="139" t="s">
        <v>1408</v>
      </c>
      <c r="AM1883" s="141"/>
      <c r="AN1883" s="141" t="s">
        <v>8</v>
      </c>
      <c r="AO1883" s="139"/>
      <c r="AP1883" s="139"/>
      <c r="AQ1883" s="139"/>
      <c r="AR1883" s="381"/>
      <c r="AS1883" s="139" t="s">
        <v>4075</v>
      </c>
      <c r="AT1883" s="141" t="s">
        <v>1404</v>
      </c>
      <c r="AU1883" s="141">
        <v>305</v>
      </c>
      <c r="AV1883" s="383"/>
      <c r="AW1883" s="385"/>
      <c r="AX1883" s="139"/>
      <c r="AY1883" t="s">
        <v>18449</v>
      </c>
      <c r="BA1883" s="381"/>
      <c r="BB1883" s="139" t="s">
        <v>1452</v>
      </c>
      <c r="BC1883" s="166"/>
      <c r="BD1883" s="166"/>
      <c r="BE1883" s="166"/>
      <c r="BF1883" s="166"/>
      <c r="BG1883" s="166"/>
      <c r="BH1883" s="308"/>
      <c r="BI1883" s="308"/>
      <c r="BJ1883" s="141" t="s">
        <v>26</v>
      </c>
      <c r="BK1883" s="141" t="s">
        <v>26</v>
      </c>
      <c r="BL1883" s="141"/>
      <c r="BM1883" s="141"/>
      <c r="BN1883" s="139" t="s">
        <v>4075</v>
      </c>
      <c r="BQ1883" s="141"/>
      <c r="BV1883" s="141"/>
      <c r="BX1883" s="141"/>
      <c r="BY1883" s="141"/>
      <c r="BZ1883" s="141"/>
      <c r="CA1883" s="141"/>
      <c r="CB1883" s="141"/>
      <c r="CC1883" s="141"/>
      <c r="CD1883" s="141"/>
      <c r="CE1883" s="141"/>
      <c r="CF1883" s="141"/>
      <c r="CG1883" s="141"/>
    </row>
    <row r="1884" spans="1:85" x14ac:dyDescent="0.35">
      <c r="A1884" s="155" t="s">
        <v>8010</v>
      </c>
      <c r="B1884" s="139" t="s">
        <v>4075</v>
      </c>
      <c r="C1884" s="18">
        <v>43279</v>
      </c>
      <c r="D1884" s="144">
        <v>0</v>
      </c>
      <c r="E1884" s="141" t="s">
        <v>13262</v>
      </c>
      <c r="F1884" s="141">
        <v>2</v>
      </c>
      <c r="G1884" s="141" t="s">
        <v>2004</v>
      </c>
      <c r="H1884" s="141">
        <v>2018</v>
      </c>
      <c r="I1884" s="18"/>
      <c r="J1884" s="144"/>
      <c r="K1884" s="378"/>
      <c r="L1884" s="139" t="s">
        <v>4075</v>
      </c>
      <c r="M1884" s="141" t="s">
        <v>28</v>
      </c>
      <c r="N1884" s="248"/>
      <c r="O1884" s="141" t="s">
        <v>26</v>
      </c>
      <c r="P1884" s="141" t="s">
        <v>26</v>
      </c>
      <c r="Q1884" s="141" t="s">
        <v>8011</v>
      </c>
      <c r="R1884" s="141"/>
      <c r="S1884" s="141"/>
      <c r="T1884" s="141"/>
      <c r="U1884" s="141"/>
      <c r="V1884" s="141"/>
      <c r="W1884" s="139" t="s">
        <v>4075</v>
      </c>
      <c r="X1884" s="141" t="s">
        <v>25</v>
      </c>
      <c r="Y1884" s="141" t="s">
        <v>27</v>
      </c>
      <c r="Z1884" s="141"/>
      <c r="AA1884" s="141" t="s">
        <v>34</v>
      </c>
      <c r="AB1884" s="141"/>
      <c r="AC1884" s="139" t="s">
        <v>18047</v>
      </c>
      <c r="AD1884" s="380"/>
      <c r="AE1884" s="139" t="s">
        <v>102</v>
      </c>
      <c r="AF1884" s="139" t="s">
        <v>13071</v>
      </c>
      <c r="AG1884" s="139" t="s">
        <v>102</v>
      </c>
      <c r="AH1884" s="139" t="s">
        <v>1378</v>
      </c>
      <c r="AI1884" s="139" t="s">
        <v>13</v>
      </c>
      <c r="AJ1884" s="139" t="s">
        <v>11</v>
      </c>
      <c r="AK1884" s="139"/>
      <c r="AL1884" s="139"/>
      <c r="AM1884" s="141"/>
      <c r="AN1884" s="141"/>
      <c r="AO1884" s="139"/>
      <c r="AP1884" s="139" t="s">
        <v>11</v>
      </c>
      <c r="AQ1884" s="139" t="s">
        <v>8012</v>
      </c>
      <c r="AR1884" s="381"/>
      <c r="AS1884" s="139" t="s">
        <v>4075</v>
      </c>
      <c r="AT1884" s="141" t="s">
        <v>44</v>
      </c>
      <c r="AU1884" s="141">
        <v>180</v>
      </c>
      <c r="AV1884" s="383"/>
      <c r="AW1884" s="385"/>
      <c r="AX1884" s="139"/>
      <c r="AY1884" t="s">
        <v>18821</v>
      </c>
      <c r="BA1884" s="381"/>
      <c r="BB1884" s="139" t="s">
        <v>1446</v>
      </c>
      <c r="BC1884" s="166"/>
      <c r="BD1884" s="166"/>
      <c r="BE1884" s="166"/>
      <c r="BF1884" s="166"/>
      <c r="BG1884" s="166"/>
      <c r="BH1884" s="308"/>
      <c r="BI1884" s="308"/>
      <c r="BJ1884" s="141" t="s">
        <v>26</v>
      </c>
      <c r="BK1884" s="141" t="s">
        <v>26</v>
      </c>
      <c r="BL1884" s="141"/>
      <c r="BM1884" s="141"/>
      <c r="BN1884" s="139" t="s">
        <v>4075</v>
      </c>
      <c r="BQ1884" s="141"/>
      <c r="BV1884" s="141"/>
      <c r="BX1884" s="141"/>
      <c r="BY1884" s="141"/>
      <c r="BZ1884" s="141"/>
      <c r="CA1884" s="141"/>
      <c r="CB1884" s="141"/>
      <c r="CC1884" s="141"/>
      <c r="CD1884" s="141"/>
      <c r="CE1884" s="141"/>
      <c r="CF1884" s="141"/>
      <c r="CG1884" s="141"/>
    </row>
    <row r="1885" spans="1:85" x14ac:dyDescent="0.35">
      <c r="A1885" s="155" t="s">
        <v>8013</v>
      </c>
      <c r="B1885" s="139" t="s">
        <v>4075</v>
      </c>
      <c r="C1885" s="18">
        <v>43279</v>
      </c>
      <c r="D1885" s="144">
        <v>0</v>
      </c>
      <c r="E1885" s="141" t="s">
        <v>13262</v>
      </c>
      <c r="F1885" s="141">
        <v>2</v>
      </c>
      <c r="G1885" s="141" t="s">
        <v>2004</v>
      </c>
      <c r="H1885" s="141">
        <v>2018</v>
      </c>
      <c r="I1885" s="18"/>
      <c r="J1885" s="144"/>
      <c r="K1885" s="378"/>
      <c r="L1885" s="139" t="s">
        <v>4075</v>
      </c>
      <c r="M1885" s="141" t="s">
        <v>7343</v>
      </c>
      <c r="N1885" s="248"/>
      <c r="O1885" s="141" t="s">
        <v>26</v>
      </c>
      <c r="P1885" s="141" t="s">
        <v>26</v>
      </c>
      <c r="Q1885" s="141"/>
      <c r="R1885" s="141"/>
      <c r="S1885" s="141" t="s">
        <v>8014</v>
      </c>
      <c r="T1885" s="141"/>
      <c r="U1885" s="141"/>
      <c r="V1885" s="141"/>
      <c r="W1885" s="139" t="s">
        <v>4075</v>
      </c>
      <c r="X1885" s="141" t="s">
        <v>25</v>
      </c>
      <c r="Y1885" s="141" t="s">
        <v>27</v>
      </c>
      <c r="Z1885" s="141"/>
      <c r="AA1885" s="141" t="s">
        <v>35</v>
      </c>
      <c r="AB1885" s="141"/>
      <c r="AC1885" s="139" t="s">
        <v>6</v>
      </c>
      <c r="AD1885" s="380"/>
      <c r="AE1885" s="139" t="s">
        <v>6</v>
      </c>
      <c r="AF1885" s="139" t="s">
        <v>13087</v>
      </c>
      <c r="AG1885" s="139" t="s">
        <v>6</v>
      </c>
      <c r="AH1885" s="139" t="s">
        <v>13</v>
      </c>
      <c r="AI1885" s="139" t="s">
        <v>6</v>
      </c>
      <c r="AJ1885" s="139"/>
      <c r="AK1885" s="139"/>
      <c r="AL1885" s="139"/>
      <c r="AM1885" s="141"/>
      <c r="AN1885" s="141"/>
      <c r="AO1885" s="139"/>
      <c r="AP1885" s="139"/>
      <c r="AQ1885" s="139"/>
      <c r="AR1885" s="381"/>
      <c r="AS1885" s="139" t="s">
        <v>4075</v>
      </c>
      <c r="AT1885" s="141" t="s">
        <v>1404</v>
      </c>
      <c r="AU1885" s="141"/>
      <c r="AV1885" s="383"/>
      <c r="AW1885" s="385"/>
      <c r="AX1885" s="139"/>
      <c r="BA1885" s="381"/>
      <c r="BB1885" s="139" t="s">
        <v>1450</v>
      </c>
      <c r="BC1885" s="166"/>
      <c r="BD1885" s="166"/>
      <c r="BE1885" s="166"/>
      <c r="BF1885" s="166"/>
      <c r="BG1885" s="166"/>
      <c r="BH1885" s="308"/>
      <c r="BI1885" s="308"/>
      <c r="BJ1885" s="141" t="s">
        <v>26</v>
      </c>
      <c r="BK1885" s="141" t="s">
        <v>26</v>
      </c>
      <c r="BL1885" s="141"/>
      <c r="BM1885" s="141"/>
      <c r="BN1885" s="139" t="s">
        <v>4075</v>
      </c>
      <c r="BQ1885" s="141"/>
      <c r="BV1885" s="141"/>
      <c r="BX1885" s="141"/>
      <c r="BY1885" s="141"/>
      <c r="BZ1885" s="141"/>
      <c r="CA1885" s="141"/>
      <c r="CB1885" s="141"/>
      <c r="CC1885" s="141"/>
      <c r="CD1885" s="141"/>
      <c r="CE1885" s="141"/>
      <c r="CF1885" s="141"/>
      <c r="CG1885" s="141"/>
    </row>
    <row r="1886" spans="1:85" x14ac:dyDescent="0.35">
      <c r="A1886" s="155" t="s">
        <v>7997</v>
      </c>
      <c r="B1886" s="139" t="s">
        <v>4075</v>
      </c>
      <c r="C1886" s="18">
        <v>43280</v>
      </c>
      <c r="D1886" s="144">
        <v>0</v>
      </c>
      <c r="E1886" s="141" t="s">
        <v>13262</v>
      </c>
      <c r="F1886" s="141">
        <v>2</v>
      </c>
      <c r="G1886" s="141" t="s">
        <v>2004</v>
      </c>
      <c r="H1886" s="141">
        <v>2018</v>
      </c>
      <c r="I1886" s="18">
        <v>43280</v>
      </c>
      <c r="J1886" s="144">
        <v>0.63194444444444442</v>
      </c>
      <c r="K1886" s="378"/>
      <c r="L1886" s="139" t="s">
        <v>4075</v>
      </c>
      <c r="M1886" s="141" t="s">
        <v>28</v>
      </c>
      <c r="N1886" s="248"/>
      <c r="O1886" s="141" t="s">
        <v>26</v>
      </c>
      <c r="P1886" s="141" t="s">
        <v>26</v>
      </c>
      <c r="Q1886" s="141" t="s">
        <v>7998</v>
      </c>
      <c r="R1886" s="141" t="s">
        <v>7999</v>
      </c>
      <c r="S1886" s="141"/>
      <c r="T1886" s="141"/>
      <c r="U1886" s="141"/>
      <c r="V1886" s="141" t="s">
        <v>8000</v>
      </c>
      <c r="W1886" s="139" t="s">
        <v>4075</v>
      </c>
      <c r="X1886" s="141" t="s">
        <v>25</v>
      </c>
      <c r="Y1886" s="141" t="s">
        <v>27</v>
      </c>
      <c r="Z1886" s="141"/>
      <c r="AA1886" s="141" t="s">
        <v>34</v>
      </c>
      <c r="AB1886" s="141"/>
      <c r="AC1886" s="139" t="s">
        <v>18055</v>
      </c>
      <c r="AD1886" s="380"/>
      <c r="AE1886" s="139" t="s">
        <v>103</v>
      </c>
      <c r="AF1886" s="139" t="s">
        <v>13079</v>
      </c>
      <c r="AG1886" s="139" t="s">
        <v>103</v>
      </c>
      <c r="AH1886" s="139" t="s">
        <v>1380</v>
      </c>
      <c r="AI1886" s="139" t="s">
        <v>103</v>
      </c>
      <c r="AJ1886" s="139"/>
      <c r="AK1886" s="139" t="s">
        <v>103</v>
      </c>
      <c r="AL1886" s="139" t="s">
        <v>7</v>
      </c>
      <c r="AM1886" s="141"/>
      <c r="AN1886" s="141" t="s">
        <v>8</v>
      </c>
      <c r="AO1886" s="139"/>
      <c r="AP1886" s="139"/>
      <c r="AQ1886" s="139"/>
      <c r="AR1886" s="381"/>
      <c r="AS1886" s="139" t="s">
        <v>4075</v>
      </c>
      <c r="AT1886" s="141" t="s">
        <v>1404</v>
      </c>
      <c r="AU1886" s="141"/>
      <c r="AV1886" s="383"/>
      <c r="AW1886" s="385"/>
      <c r="AX1886" s="139"/>
      <c r="AY1886" t="s">
        <v>10025</v>
      </c>
      <c r="BA1886" s="381"/>
      <c r="BB1886" s="139" t="s">
        <v>1450</v>
      </c>
      <c r="BC1886" s="166">
        <v>12300</v>
      </c>
      <c r="BD1886" s="166">
        <v>1</v>
      </c>
      <c r="BE1886" s="166"/>
      <c r="BF1886" s="166"/>
      <c r="BG1886" s="166"/>
      <c r="BH1886" s="308" t="s">
        <v>13617</v>
      </c>
      <c r="BI1886" s="308"/>
      <c r="BJ1886" s="141" t="s">
        <v>26</v>
      </c>
      <c r="BK1886" s="141" t="s">
        <v>26</v>
      </c>
      <c r="BL1886" s="141"/>
      <c r="BM1886" s="141"/>
      <c r="BN1886" s="139" t="s">
        <v>4075</v>
      </c>
      <c r="BQ1886" s="141"/>
      <c r="BV1886" s="141"/>
      <c r="BX1886" s="141"/>
      <c r="BY1886" s="141"/>
      <c r="BZ1886" s="141"/>
      <c r="CA1886" s="141"/>
      <c r="CB1886" s="141"/>
      <c r="CC1886" s="141"/>
      <c r="CD1886" s="141"/>
      <c r="CE1886" s="141"/>
      <c r="CF1886" s="141"/>
      <c r="CG1886" s="141"/>
    </row>
    <row r="1887" spans="1:85" x14ac:dyDescent="0.35">
      <c r="A1887" s="155" t="s">
        <v>7994</v>
      </c>
      <c r="B1887" s="139" t="s">
        <v>4075</v>
      </c>
      <c r="C1887" s="18">
        <v>43280</v>
      </c>
      <c r="D1887" s="144">
        <v>0</v>
      </c>
      <c r="E1887" s="141" t="s">
        <v>13262</v>
      </c>
      <c r="F1887" s="141">
        <v>2</v>
      </c>
      <c r="G1887" s="141" t="s">
        <v>2004</v>
      </c>
      <c r="H1887" s="141">
        <v>2018</v>
      </c>
      <c r="I1887" s="18">
        <v>43280</v>
      </c>
      <c r="J1887" s="144">
        <v>0.5541666666666667</v>
      </c>
      <c r="K1887" s="378"/>
      <c r="L1887" s="139" t="s">
        <v>4075</v>
      </c>
      <c r="M1887" s="141" t="s">
        <v>28</v>
      </c>
      <c r="N1887" s="248"/>
      <c r="O1887" s="141" t="s">
        <v>26</v>
      </c>
      <c r="P1887" s="141" t="s">
        <v>26</v>
      </c>
      <c r="Q1887" s="141" t="s">
        <v>7995</v>
      </c>
      <c r="R1887" s="141" t="s">
        <v>7996</v>
      </c>
      <c r="S1887" s="141"/>
      <c r="T1887" s="141"/>
      <c r="U1887" s="141"/>
      <c r="V1887" s="141"/>
      <c r="W1887" s="139" t="s">
        <v>4075</v>
      </c>
      <c r="X1887" s="141" t="s">
        <v>25</v>
      </c>
      <c r="Y1887" s="141" t="s">
        <v>27</v>
      </c>
      <c r="Z1887" s="141"/>
      <c r="AA1887" s="141" t="s">
        <v>34</v>
      </c>
      <c r="AB1887" s="141"/>
      <c r="AC1887" s="139" t="s">
        <v>18049</v>
      </c>
      <c r="AD1887" s="380"/>
      <c r="AE1887" s="139" t="s">
        <v>102</v>
      </c>
      <c r="AF1887" s="139" t="s">
        <v>13082</v>
      </c>
      <c r="AG1887" s="139" t="s">
        <v>102</v>
      </c>
      <c r="AH1887" s="139" t="s">
        <v>1378</v>
      </c>
      <c r="AI1887" s="139" t="s">
        <v>60</v>
      </c>
      <c r="AJ1887" s="139" t="s">
        <v>60</v>
      </c>
      <c r="AK1887" s="139"/>
      <c r="AL1887" s="139"/>
      <c r="AM1887" s="141"/>
      <c r="AN1887" s="141" t="s">
        <v>8</v>
      </c>
      <c r="AO1887" s="139"/>
      <c r="AP1887" s="139" t="s">
        <v>60</v>
      </c>
      <c r="AQ1887" s="139"/>
      <c r="AR1887" s="381"/>
      <c r="AS1887" s="139" t="s">
        <v>4075</v>
      </c>
      <c r="AT1887" s="141" t="s">
        <v>1404</v>
      </c>
      <c r="AU1887" s="141"/>
      <c r="AV1887" s="383"/>
      <c r="AW1887" s="385"/>
      <c r="AX1887" s="139"/>
      <c r="AY1887" t="s">
        <v>18990</v>
      </c>
      <c r="BA1887" s="381"/>
      <c r="BB1887" s="139" t="s">
        <v>17</v>
      </c>
      <c r="BC1887" s="166"/>
      <c r="BD1887" s="166"/>
      <c r="BE1887" s="166"/>
      <c r="BF1887" s="166"/>
      <c r="BG1887" s="166"/>
      <c r="BH1887" s="308"/>
      <c r="BI1887" s="308"/>
      <c r="BJ1887" s="141" t="s">
        <v>26</v>
      </c>
      <c r="BK1887" s="141" t="s">
        <v>26</v>
      </c>
      <c r="BL1887" s="141"/>
      <c r="BM1887" s="141"/>
      <c r="BN1887" s="139" t="s">
        <v>4075</v>
      </c>
      <c r="BQ1887" s="141"/>
      <c r="BV1887" s="141"/>
      <c r="BX1887" s="141"/>
      <c r="BY1887" s="141"/>
      <c r="BZ1887" s="141"/>
      <c r="CA1887" s="141"/>
      <c r="CB1887" s="141"/>
      <c r="CC1887" s="141"/>
      <c r="CD1887" s="141"/>
      <c r="CE1887" s="141"/>
      <c r="CF1887" s="141"/>
      <c r="CG1887" s="141"/>
    </row>
    <row r="1888" spans="1:85" x14ac:dyDescent="0.35">
      <c r="A1888" s="155" t="s">
        <v>7991</v>
      </c>
      <c r="B1888" s="139" t="s">
        <v>4075</v>
      </c>
      <c r="C1888" s="18">
        <v>43280</v>
      </c>
      <c r="D1888" s="144">
        <v>0</v>
      </c>
      <c r="E1888" s="141" t="s">
        <v>13262</v>
      </c>
      <c r="F1888" s="141">
        <v>2</v>
      </c>
      <c r="G1888" s="141" t="s">
        <v>2004</v>
      </c>
      <c r="H1888" s="141">
        <v>2018</v>
      </c>
      <c r="I1888" s="18">
        <v>43280</v>
      </c>
      <c r="J1888" s="144">
        <v>0.19444444444444445</v>
      </c>
      <c r="K1888" s="378"/>
      <c r="L1888" s="139" t="s">
        <v>4075</v>
      </c>
      <c r="M1888" s="141" t="s">
        <v>28</v>
      </c>
      <c r="N1888" s="248"/>
      <c r="O1888" s="141" t="s">
        <v>26</v>
      </c>
      <c r="P1888" s="141" t="s">
        <v>26</v>
      </c>
      <c r="Q1888" s="141" t="s">
        <v>7992</v>
      </c>
      <c r="R1888" s="141" t="s">
        <v>7993</v>
      </c>
      <c r="S1888" s="141"/>
      <c r="T1888" s="141"/>
      <c r="U1888" s="141"/>
      <c r="V1888" s="141"/>
      <c r="W1888" s="139" t="s">
        <v>4075</v>
      </c>
      <c r="X1888" s="141" t="s">
        <v>25</v>
      </c>
      <c r="Y1888" s="141" t="s">
        <v>27</v>
      </c>
      <c r="Z1888" s="141"/>
      <c r="AA1888" s="141" t="s">
        <v>34</v>
      </c>
      <c r="AB1888" s="141"/>
      <c r="AC1888" s="139" t="s">
        <v>18050</v>
      </c>
      <c r="AD1888" s="380"/>
      <c r="AE1888" s="139" t="s">
        <v>107</v>
      </c>
      <c r="AF1888" s="139" t="s">
        <v>13076</v>
      </c>
      <c r="AG1888" s="139" t="s">
        <v>4130</v>
      </c>
      <c r="AH1888" s="139" t="s">
        <v>1380</v>
      </c>
      <c r="AI1888" s="139" t="s">
        <v>1518</v>
      </c>
      <c r="AJ1888" s="139"/>
      <c r="AK1888" s="139" t="s">
        <v>1518</v>
      </c>
      <c r="AL1888" s="139" t="s">
        <v>60</v>
      </c>
      <c r="AM1888" s="141"/>
      <c r="AN1888" s="141" t="s">
        <v>8</v>
      </c>
      <c r="AO1888" s="139"/>
      <c r="AP1888" s="139"/>
      <c r="AQ1888" s="139"/>
      <c r="AR1888" s="381"/>
      <c r="AS1888" s="139" t="s">
        <v>4075</v>
      </c>
      <c r="AT1888" s="141" t="s">
        <v>1404</v>
      </c>
      <c r="AU1888" s="141"/>
      <c r="AV1888" s="383"/>
      <c r="AW1888" s="385"/>
      <c r="AX1888" s="139"/>
      <c r="AY1888" t="s">
        <v>18545</v>
      </c>
      <c r="BA1888" s="381"/>
      <c r="BB1888" s="139" t="s">
        <v>1444</v>
      </c>
      <c r="BC1888" s="166"/>
      <c r="BD1888" s="166"/>
      <c r="BE1888" s="166"/>
      <c r="BF1888" s="166"/>
      <c r="BG1888" s="166"/>
      <c r="BH1888" s="308"/>
      <c r="BI1888" s="308"/>
      <c r="BJ1888" s="141" t="s">
        <v>26</v>
      </c>
      <c r="BK1888" s="141" t="s">
        <v>26</v>
      </c>
      <c r="BL1888" s="141"/>
      <c r="BM1888" s="141"/>
      <c r="BN1888" s="139" t="s">
        <v>4075</v>
      </c>
      <c r="BQ1888" s="141"/>
      <c r="BV1888" s="141"/>
      <c r="BX1888" s="141"/>
      <c r="BY1888" s="141"/>
      <c r="BZ1888" s="141"/>
      <c r="CA1888" s="141"/>
      <c r="CB1888" s="141"/>
      <c r="CC1888" s="141"/>
      <c r="CD1888" s="141"/>
      <c r="CE1888" s="141"/>
      <c r="CF1888" s="141"/>
      <c r="CG1888" s="141"/>
    </row>
    <row r="1889" spans="1:85" x14ac:dyDescent="0.35">
      <c r="A1889" s="155" t="s">
        <v>7990</v>
      </c>
      <c r="B1889" s="139" t="s">
        <v>4075</v>
      </c>
      <c r="C1889" s="18">
        <v>43280</v>
      </c>
      <c r="D1889" s="144">
        <v>0</v>
      </c>
      <c r="E1889" s="141" t="s">
        <v>13262</v>
      </c>
      <c r="F1889" s="141">
        <v>2</v>
      </c>
      <c r="G1889" s="141" t="s">
        <v>2004</v>
      </c>
      <c r="H1889" s="141">
        <v>2018</v>
      </c>
      <c r="I1889" s="18"/>
      <c r="J1889" s="144"/>
      <c r="K1889" s="378"/>
      <c r="L1889" s="139" t="s">
        <v>4075</v>
      </c>
      <c r="M1889" s="141" t="s">
        <v>28</v>
      </c>
      <c r="N1889" s="248"/>
      <c r="O1889" s="141" t="s">
        <v>26</v>
      </c>
      <c r="P1889" s="141" t="s">
        <v>26</v>
      </c>
      <c r="Q1889" s="141"/>
      <c r="R1889" s="141"/>
      <c r="S1889" s="141"/>
      <c r="T1889" s="141"/>
      <c r="U1889" s="141"/>
      <c r="V1889" s="141"/>
      <c r="W1889" s="139" t="s">
        <v>4075</v>
      </c>
      <c r="X1889" s="141" t="s">
        <v>25</v>
      </c>
      <c r="Y1889" s="141" t="s">
        <v>27</v>
      </c>
      <c r="Z1889" s="141"/>
      <c r="AA1889" s="141" t="s">
        <v>34</v>
      </c>
      <c r="AB1889" s="141"/>
      <c r="AC1889" s="139" t="s">
        <v>18049</v>
      </c>
      <c r="AD1889" s="380"/>
      <c r="AE1889" s="139" t="s">
        <v>102</v>
      </c>
      <c r="AF1889" s="139" t="s">
        <v>13084</v>
      </c>
      <c r="AG1889" s="139" t="s">
        <v>102</v>
      </c>
      <c r="AH1889" s="139" t="s">
        <v>1378</v>
      </c>
      <c r="AI1889" s="139" t="s">
        <v>1403</v>
      </c>
      <c r="AJ1889" s="139" t="s">
        <v>1403</v>
      </c>
      <c r="AK1889" s="139"/>
      <c r="AL1889" s="139"/>
      <c r="AM1889" s="141"/>
      <c r="AN1889" s="141"/>
      <c r="AO1889" s="139"/>
      <c r="AP1889" s="139" t="s">
        <v>1403</v>
      </c>
      <c r="AQ1889" s="139"/>
      <c r="AR1889" s="381"/>
      <c r="AS1889" s="139" t="s">
        <v>4075</v>
      </c>
      <c r="AT1889" s="141" t="s">
        <v>1404</v>
      </c>
      <c r="AU1889" s="141"/>
      <c r="AV1889" s="383"/>
      <c r="AW1889" s="385"/>
      <c r="AX1889" s="139"/>
      <c r="BA1889" s="381"/>
      <c r="BB1889" s="139" t="s">
        <v>17</v>
      </c>
      <c r="BC1889" s="166"/>
      <c r="BD1889" s="166"/>
      <c r="BE1889" s="166"/>
      <c r="BF1889" s="166"/>
      <c r="BG1889" s="166"/>
      <c r="BH1889" s="308"/>
      <c r="BI1889" s="308"/>
      <c r="BJ1889" s="141" t="s">
        <v>26</v>
      </c>
      <c r="BK1889" s="141" t="s">
        <v>26</v>
      </c>
      <c r="BL1889" s="141"/>
      <c r="BM1889" s="141"/>
      <c r="BN1889" s="139" t="s">
        <v>4075</v>
      </c>
      <c r="BQ1889" s="141"/>
      <c r="BV1889" s="141"/>
      <c r="BX1889" s="141"/>
      <c r="BY1889" s="141"/>
      <c r="BZ1889" s="141"/>
      <c r="CA1889" s="141"/>
      <c r="CB1889" s="141"/>
      <c r="CC1889" s="141"/>
      <c r="CD1889" s="141"/>
      <c r="CE1889" s="141"/>
      <c r="CF1889" s="141"/>
      <c r="CG1889" s="141"/>
    </row>
    <row r="1890" spans="1:85" x14ac:dyDescent="0.35">
      <c r="A1890" s="155" t="s">
        <v>8005</v>
      </c>
      <c r="B1890" s="139" t="s">
        <v>4075</v>
      </c>
      <c r="C1890" s="18">
        <v>43280</v>
      </c>
      <c r="D1890" s="144">
        <v>0</v>
      </c>
      <c r="E1890" s="141" t="s">
        <v>13262</v>
      </c>
      <c r="F1890" s="141">
        <v>2</v>
      </c>
      <c r="G1890" s="141" t="s">
        <v>2004</v>
      </c>
      <c r="H1890" s="141">
        <v>2018</v>
      </c>
      <c r="I1890" s="18"/>
      <c r="J1890" s="144"/>
      <c r="K1890" s="378"/>
      <c r="L1890" s="139" t="s">
        <v>4075</v>
      </c>
      <c r="M1890" s="141" t="s">
        <v>28</v>
      </c>
      <c r="N1890" s="248"/>
      <c r="O1890" s="141" t="s">
        <v>26</v>
      </c>
      <c r="P1890" s="141" t="s">
        <v>26</v>
      </c>
      <c r="Q1890" s="141" t="s">
        <v>8006</v>
      </c>
      <c r="R1890" s="141"/>
      <c r="S1890" s="141"/>
      <c r="T1890" s="141"/>
      <c r="U1890" s="141"/>
      <c r="V1890" s="141"/>
      <c r="W1890" s="139" t="s">
        <v>4075</v>
      </c>
      <c r="X1890" s="141" t="s">
        <v>25</v>
      </c>
      <c r="Y1890" s="141" t="s">
        <v>27</v>
      </c>
      <c r="Z1890" s="141"/>
      <c r="AA1890" s="141" t="s">
        <v>34</v>
      </c>
      <c r="AB1890" s="141"/>
      <c r="AC1890" s="139" t="s">
        <v>18049</v>
      </c>
      <c r="AD1890" s="380"/>
      <c r="AE1890" s="139" t="s">
        <v>4</v>
      </c>
      <c r="AF1890" s="139" t="s">
        <v>13073</v>
      </c>
      <c r="AG1890" s="139" t="s">
        <v>4</v>
      </c>
      <c r="AH1890" s="139" t="s">
        <v>1380</v>
      </c>
      <c r="AI1890" s="139" t="s">
        <v>4</v>
      </c>
      <c r="AJ1890" s="139"/>
      <c r="AK1890" s="139" t="s">
        <v>15678</v>
      </c>
      <c r="AL1890" s="139" t="s">
        <v>1823</v>
      </c>
      <c r="AM1890" s="141"/>
      <c r="AN1890" s="141"/>
      <c r="AO1890" s="139"/>
      <c r="AP1890" s="139"/>
      <c r="AQ1890" s="139"/>
      <c r="AR1890" s="381"/>
      <c r="AS1890" s="139" t="s">
        <v>4075</v>
      </c>
      <c r="AT1890" s="141" t="s">
        <v>1404</v>
      </c>
      <c r="AU1890" s="141"/>
      <c r="AV1890" s="383"/>
      <c r="AW1890" s="385"/>
      <c r="AX1890" s="139"/>
      <c r="AY1890" t="s">
        <v>18454</v>
      </c>
      <c r="BA1890" s="381"/>
      <c r="BB1890" s="139" t="s">
        <v>1444</v>
      </c>
      <c r="BC1890" s="166"/>
      <c r="BD1890" s="166"/>
      <c r="BE1890" s="166"/>
      <c r="BF1890" s="166"/>
      <c r="BG1890" s="166"/>
      <c r="BH1890" s="308"/>
      <c r="BI1890" s="308"/>
      <c r="BJ1890" s="141" t="s">
        <v>26</v>
      </c>
      <c r="BK1890" s="141" t="s">
        <v>26</v>
      </c>
      <c r="BL1890" s="141"/>
      <c r="BM1890" s="141"/>
      <c r="BN1890" s="139" t="s">
        <v>4075</v>
      </c>
      <c r="BQ1890" s="141"/>
      <c r="BV1890" s="141"/>
      <c r="BX1890" s="141"/>
      <c r="BY1890" s="141"/>
      <c r="BZ1890" s="141"/>
      <c r="CA1890" s="141"/>
      <c r="CB1890" s="141"/>
      <c r="CC1890" s="141"/>
      <c r="CD1890" s="141"/>
      <c r="CE1890" s="141"/>
      <c r="CF1890" s="141"/>
      <c r="CG1890" s="141"/>
    </row>
    <row r="1891" spans="1:85" x14ac:dyDescent="0.35">
      <c r="A1891" s="155" t="s">
        <v>8002</v>
      </c>
      <c r="B1891" s="139" t="s">
        <v>4075</v>
      </c>
      <c r="C1891" s="18">
        <v>43280</v>
      </c>
      <c r="D1891" s="144">
        <v>0</v>
      </c>
      <c r="E1891" s="141" t="s">
        <v>13262</v>
      </c>
      <c r="F1891" s="141">
        <v>2</v>
      </c>
      <c r="G1891" s="141" t="s">
        <v>2004</v>
      </c>
      <c r="H1891" s="141">
        <v>2018</v>
      </c>
      <c r="I1891" s="18">
        <v>43280</v>
      </c>
      <c r="J1891" s="144">
        <v>0.6381944444444444</v>
      </c>
      <c r="K1891" s="378"/>
      <c r="L1891" s="139" t="s">
        <v>4075</v>
      </c>
      <c r="M1891" s="141" t="s">
        <v>28</v>
      </c>
      <c r="N1891" s="248"/>
      <c r="O1891" s="141" t="s">
        <v>26</v>
      </c>
      <c r="P1891" s="141" t="s">
        <v>26</v>
      </c>
      <c r="Q1891" s="141" t="s">
        <v>8003</v>
      </c>
      <c r="R1891" s="141" t="s">
        <v>8004</v>
      </c>
      <c r="S1891" s="141"/>
      <c r="T1891" s="141"/>
      <c r="U1891" s="141"/>
      <c r="V1891" s="141"/>
      <c r="W1891" s="139" t="s">
        <v>4075</v>
      </c>
      <c r="X1891" s="141" t="s">
        <v>25</v>
      </c>
      <c r="Y1891" s="141" t="s">
        <v>27</v>
      </c>
      <c r="Z1891" s="141"/>
      <c r="AA1891" s="141" t="s">
        <v>34</v>
      </c>
      <c r="AB1891" s="141"/>
      <c r="AC1891" s="139" t="s">
        <v>18047</v>
      </c>
      <c r="AD1891" s="380"/>
      <c r="AE1891" s="139" t="s">
        <v>103</v>
      </c>
      <c r="AF1891" s="139" t="s">
        <v>13069</v>
      </c>
      <c r="AG1891" s="139" t="s">
        <v>103</v>
      </c>
      <c r="AH1891" s="139" t="s">
        <v>1380</v>
      </c>
      <c r="AI1891" s="139" t="s">
        <v>7399</v>
      </c>
      <c r="AJ1891" s="139"/>
      <c r="AK1891" s="139" t="s">
        <v>7399</v>
      </c>
      <c r="AL1891" s="139" t="s">
        <v>7</v>
      </c>
      <c r="AM1891" s="141"/>
      <c r="AN1891" s="141" t="s">
        <v>8</v>
      </c>
      <c r="AO1891" s="139"/>
      <c r="AP1891" s="139"/>
      <c r="AQ1891" s="139"/>
      <c r="AR1891" s="381"/>
      <c r="AS1891" s="139" t="s">
        <v>4075</v>
      </c>
      <c r="AT1891" s="141" t="s">
        <v>1404</v>
      </c>
      <c r="AU1891" s="141"/>
      <c r="AV1891" s="383"/>
      <c r="AW1891" s="385"/>
      <c r="AX1891" s="139"/>
      <c r="AY1891" t="s">
        <v>19170</v>
      </c>
      <c r="BA1891" s="381"/>
      <c r="BB1891" s="139" t="s">
        <v>17</v>
      </c>
      <c r="BC1891" s="166"/>
      <c r="BD1891" s="166"/>
      <c r="BE1891" s="166"/>
      <c r="BF1891" s="166"/>
      <c r="BG1891" s="166"/>
      <c r="BH1891" s="308"/>
      <c r="BI1891" s="308"/>
      <c r="BJ1891" s="141" t="s">
        <v>26</v>
      </c>
      <c r="BK1891" s="141" t="s">
        <v>26</v>
      </c>
      <c r="BL1891" s="141"/>
      <c r="BM1891" s="141"/>
      <c r="BN1891" s="139" t="s">
        <v>4075</v>
      </c>
      <c r="BQ1891" s="141"/>
      <c r="BV1891" s="141"/>
      <c r="BX1891" s="141"/>
      <c r="BY1891" s="141"/>
      <c r="BZ1891" s="141"/>
      <c r="CA1891" s="141"/>
      <c r="CB1891" s="141"/>
      <c r="CC1891" s="141"/>
      <c r="CD1891" s="141"/>
      <c r="CE1891" s="141"/>
      <c r="CF1891" s="141"/>
      <c r="CG1891" s="141"/>
    </row>
    <row r="1892" spans="1:85" x14ac:dyDescent="0.35">
      <c r="A1892" s="155" t="s">
        <v>7978</v>
      </c>
      <c r="B1892" s="139" t="s">
        <v>4075</v>
      </c>
      <c r="C1892" s="18">
        <v>43281</v>
      </c>
      <c r="D1892" s="144">
        <v>0</v>
      </c>
      <c r="E1892" s="141" t="s">
        <v>13262</v>
      </c>
      <c r="F1892" s="141">
        <v>2</v>
      </c>
      <c r="G1892" s="141" t="s">
        <v>2004</v>
      </c>
      <c r="H1892" s="141">
        <v>2018</v>
      </c>
      <c r="I1892" s="18">
        <v>43281</v>
      </c>
      <c r="J1892" s="144">
        <v>0.56388888888888888</v>
      </c>
      <c r="K1892" s="378"/>
      <c r="L1892" s="139" t="s">
        <v>4075</v>
      </c>
      <c r="M1892" s="141" t="s">
        <v>28</v>
      </c>
      <c r="N1892" s="248"/>
      <c r="O1892" s="141" t="s">
        <v>26</v>
      </c>
      <c r="P1892" s="141" t="s">
        <v>26</v>
      </c>
      <c r="Q1892" s="141" t="s">
        <v>7979</v>
      </c>
      <c r="R1892" s="141" t="s">
        <v>7980</v>
      </c>
      <c r="S1892" s="141"/>
      <c r="T1892" s="141"/>
      <c r="U1892" s="141"/>
      <c r="V1892" s="141"/>
      <c r="W1892" s="139" t="s">
        <v>4075</v>
      </c>
      <c r="X1892" s="141" t="s">
        <v>25</v>
      </c>
      <c r="Y1892" s="141" t="s">
        <v>27</v>
      </c>
      <c r="Z1892" s="141"/>
      <c r="AA1892" s="141" t="s">
        <v>34</v>
      </c>
      <c r="AB1892" s="141"/>
      <c r="AC1892" s="139" t="s">
        <v>18050</v>
      </c>
      <c r="AD1892" s="380"/>
      <c r="AE1892" s="139" t="s">
        <v>107</v>
      </c>
      <c r="AF1892" s="139" t="s">
        <v>13076</v>
      </c>
      <c r="AG1892" s="139" t="s">
        <v>4130</v>
      </c>
      <c r="AH1892" s="139" t="s">
        <v>1380</v>
      </c>
      <c r="AI1892" s="139" t="s">
        <v>1518</v>
      </c>
      <c r="AJ1892" s="139"/>
      <c r="AK1892" s="139" t="s">
        <v>1518</v>
      </c>
      <c r="AL1892" s="139" t="s">
        <v>95</v>
      </c>
      <c r="AM1892" s="141"/>
      <c r="AN1892" s="141" t="s">
        <v>8</v>
      </c>
      <c r="AO1892" s="139"/>
      <c r="AP1892" s="139"/>
      <c r="AQ1892" s="139"/>
      <c r="AR1892" s="381"/>
      <c r="AS1892" s="139" t="s">
        <v>4075</v>
      </c>
      <c r="AT1892" s="141" t="s">
        <v>43</v>
      </c>
      <c r="AU1892" s="141">
        <v>340</v>
      </c>
      <c r="AV1892" s="383"/>
      <c r="AW1892" s="385"/>
      <c r="AX1892" s="139"/>
      <c r="AY1892" t="s">
        <v>19171</v>
      </c>
      <c r="BA1892" s="381"/>
      <c r="BB1892" s="139" t="s">
        <v>17</v>
      </c>
      <c r="BC1892" s="166"/>
      <c r="BD1892" s="166"/>
      <c r="BE1892" s="166"/>
      <c r="BF1892" s="166"/>
      <c r="BG1892" s="166"/>
      <c r="BH1892" s="308"/>
      <c r="BI1892" s="308"/>
      <c r="BJ1892" s="141" t="s">
        <v>26</v>
      </c>
      <c r="BK1892" s="141" t="s">
        <v>25</v>
      </c>
      <c r="BL1892" s="141" t="s">
        <v>13159</v>
      </c>
      <c r="BM1892" s="141" t="s">
        <v>13160</v>
      </c>
      <c r="BN1892" s="139" t="s">
        <v>4075</v>
      </c>
      <c r="BQ1892" s="141"/>
      <c r="BV1892" s="141"/>
      <c r="BX1892" s="141"/>
      <c r="BY1892" s="141"/>
      <c r="BZ1892" s="141"/>
      <c r="CA1892" s="141"/>
      <c r="CB1892" s="141"/>
      <c r="CC1892" s="141"/>
      <c r="CD1892" s="141"/>
      <c r="CE1892" s="141"/>
      <c r="CF1892" s="141"/>
      <c r="CG1892" s="141"/>
    </row>
    <row r="1893" spans="1:85" x14ac:dyDescent="0.35">
      <c r="A1893" s="155" t="s">
        <v>7975</v>
      </c>
      <c r="B1893" s="139" t="s">
        <v>4075</v>
      </c>
      <c r="C1893" s="18">
        <v>43281</v>
      </c>
      <c r="D1893" s="144">
        <v>0</v>
      </c>
      <c r="E1893" s="141" t="s">
        <v>13262</v>
      </c>
      <c r="F1893" s="141">
        <v>2</v>
      </c>
      <c r="G1893" s="141" t="s">
        <v>2004</v>
      </c>
      <c r="H1893" s="141">
        <v>2018</v>
      </c>
      <c r="I1893" s="18">
        <v>43281</v>
      </c>
      <c r="J1893" s="144">
        <v>0.46805555555555556</v>
      </c>
      <c r="K1893" s="378"/>
      <c r="L1893" s="139" t="s">
        <v>4075</v>
      </c>
      <c r="M1893" s="141" t="s">
        <v>28</v>
      </c>
      <c r="N1893" s="248"/>
      <c r="O1893" s="141" t="s">
        <v>26</v>
      </c>
      <c r="P1893" s="141" t="s">
        <v>26</v>
      </c>
      <c r="Q1893" s="141" t="s">
        <v>7976</v>
      </c>
      <c r="R1893" s="141" t="s">
        <v>7977</v>
      </c>
      <c r="S1893" s="141"/>
      <c r="T1893" s="141"/>
      <c r="U1893" s="141"/>
      <c r="V1893" s="141"/>
      <c r="W1893" s="139" t="s">
        <v>4075</v>
      </c>
      <c r="X1893" s="141" t="s">
        <v>25</v>
      </c>
      <c r="Y1893" s="141" t="s">
        <v>27</v>
      </c>
      <c r="Z1893" s="141"/>
      <c r="AA1893" s="141" t="s">
        <v>34</v>
      </c>
      <c r="AB1893" s="141"/>
      <c r="AC1893" s="139" t="s">
        <v>18047</v>
      </c>
      <c r="AD1893" s="380"/>
      <c r="AE1893" s="139" t="s">
        <v>4</v>
      </c>
      <c r="AF1893" s="139" t="s">
        <v>13073</v>
      </c>
      <c r="AG1893" s="139" t="s">
        <v>4</v>
      </c>
      <c r="AH1893" s="139" t="s">
        <v>1380</v>
      </c>
      <c r="AI1893" s="139" t="s">
        <v>4</v>
      </c>
      <c r="AJ1893" s="139"/>
      <c r="AK1893" s="139" t="s">
        <v>15678</v>
      </c>
      <c r="AL1893" s="139" t="s">
        <v>7</v>
      </c>
      <c r="AM1893" s="141"/>
      <c r="AN1893" s="141" t="s">
        <v>8</v>
      </c>
      <c r="AO1893" s="139"/>
      <c r="AP1893" s="139"/>
      <c r="AQ1893" s="139"/>
      <c r="AR1893" s="381"/>
      <c r="AS1893" s="139" t="s">
        <v>4075</v>
      </c>
      <c r="AT1893" s="141" t="s">
        <v>44</v>
      </c>
      <c r="AU1893" s="141">
        <v>330</v>
      </c>
      <c r="AV1893" s="383"/>
      <c r="AW1893" s="385"/>
      <c r="AX1893" s="139"/>
      <c r="AY1893" t="s">
        <v>18881</v>
      </c>
      <c r="BA1893" s="381"/>
      <c r="BB1893" s="139" t="s">
        <v>1450</v>
      </c>
      <c r="BC1893" s="166"/>
      <c r="BD1893" s="166"/>
      <c r="BE1893" s="166"/>
      <c r="BF1893" s="166"/>
      <c r="BG1893" s="166"/>
      <c r="BH1893" s="308"/>
      <c r="BI1893" s="308"/>
      <c r="BJ1893" s="141" t="s">
        <v>26</v>
      </c>
      <c r="BK1893" s="141" t="s">
        <v>25</v>
      </c>
      <c r="BL1893" s="141" t="s">
        <v>13159</v>
      </c>
      <c r="BM1893" s="141" t="s">
        <v>13160</v>
      </c>
      <c r="BN1893" s="139" t="s">
        <v>4075</v>
      </c>
      <c r="BQ1893" s="141" t="s">
        <v>15946</v>
      </c>
      <c r="BR1893" s="135" t="s">
        <v>15680</v>
      </c>
      <c r="BT1893" s="135" t="s">
        <v>15354</v>
      </c>
      <c r="BU1893" s="135" t="s">
        <v>15356</v>
      </c>
      <c r="BV1893" s="141" t="s">
        <v>13275</v>
      </c>
      <c r="BW1893" s="135" t="s">
        <v>13274</v>
      </c>
      <c r="BX1893" s="141" t="s">
        <v>15681</v>
      </c>
      <c r="BY1893" s="141" t="s">
        <v>12</v>
      </c>
      <c r="BZ1893" s="141" t="s">
        <v>26</v>
      </c>
      <c r="CA1893" s="141" t="s">
        <v>1848</v>
      </c>
      <c r="CB1893" s="141"/>
      <c r="CC1893" s="141" t="s">
        <v>15704</v>
      </c>
      <c r="CD1893" s="141" t="s">
        <v>15683</v>
      </c>
      <c r="CE1893" s="141" t="s">
        <v>15450</v>
      </c>
      <c r="CF1893" s="141" t="s">
        <v>15451</v>
      </c>
      <c r="CG1893" s="141" t="s">
        <v>1848</v>
      </c>
    </row>
    <row r="1894" spans="1:85" x14ac:dyDescent="0.35">
      <c r="A1894" s="155" t="s">
        <v>7972</v>
      </c>
      <c r="B1894" s="139" t="s">
        <v>4075</v>
      </c>
      <c r="C1894" s="18">
        <v>43281</v>
      </c>
      <c r="D1894" s="144">
        <v>0</v>
      </c>
      <c r="E1894" s="141" t="s">
        <v>13262</v>
      </c>
      <c r="F1894" s="141">
        <v>2</v>
      </c>
      <c r="G1894" s="141" t="s">
        <v>2004</v>
      </c>
      <c r="H1894" s="141">
        <v>2018</v>
      </c>
      <c r="I1894" s="18">
        <v>43281</v>
      </c>
      <c r="J1894" s="144">
        <v>0.14722222222222223</v>
      </c>
      <c r="K1894" s="378"/>
      <c r="L1894" s="139" t="s">
        <v>4075</v>
      </c>
      <c r="M1894" s="141" t="s">
        <v>28</v>
      </c>
      <c r="N1894" s="248"/>
      <c r="O1894" s="141" t="s">
        <v>26</v>
      </c>
      <c r="P1894" s="141" t="s">
        <v>26</v>
      </c>
      <c r="Q1894" s="141" t="s">
        <v>7973</v>
      </c>
      <c r="R1894" s="141" t="s">
        <v>7974</v>
      </c>
      <c r="S1894" s="141"/>
      <c r="T1894" s="141"/>
      <c r="U1894" s="141"/>
      <c r="V1894" s="141"/>
      <c r="W1894" s="139" t="s">
        <v>4075</v>
      </c>
      <c r="X1894" s="141" t="s">
        <v>25</v>
      </c>
      <c r="Y1894" s="141" t="s">
        <v>27</v>
      </c>
      <c r="Z1894" s="141"/>
      <c r="AA1894" s="141" t="s">
        <v>34</v>
      </c>
      <c r="AB1894" s="141"/>
      <c r="AC1894" s="139" t="s">
        <v>18050</v>
      </c>
      <c r="AD1894" s="380"/>
      <c r="AE1894" s="139" t="s">
        <v>107</v>
      </c>
      <c r="AF1894" s="139" t="s">
        <v>13076</v>
      </c>
      <c r="AG1894" s="139" t="s">
        <v>4130</v>
      </c>
      <c r="AH1894" s="139" t="s">
        <v>1380</v>
      </c>
      <c r="AI1894" s="139" t="s">
        <v>1518</v>
      </c>
      <c r="AJ1894" s="139"/>
      <c r="AK1894" s="139" t="s">
        <v>1518</v>
      </c>
      <c r="AL1894" s="139" t="s">
        <v>1408</v>
      </c>
      <c r="AM1894" s="141"/>
      <c r="AN1894" s="141" t="s">
        <v>8</v>
      </c>
      <c r="AO1894" s="139"/>
      <c r="AP1894" s="139"/>
      <c r="AQ1894" s="139"/>
      <c r="AR1894" s="381"/>
      <c r="AS1894" s="139" t="s">
        <v>4075</v>
      </c>
      <c r="AT1894" s="141" t="s">
        <v>1404</v>
      </c>
      <c r="AU1894" s="141"/>
      <c r="AV1894" s="383"/>
      <c r="AW1894" s="385"/>
      <c r="AX1894" s="139"/>
      <c r="AY1894" t="s">
        <v>19172</v>
      </c>
      <c r="BA1894" s="381"/>
      <c r="BB1894" s="139" t="s">
        <v>1450</v>
      </c>
      <c r="BC1894" s="166"/>
      <c r="BD1894" s="166"/>
      <c r="BE1894" s="166"/>
      <c r="BF1894" s="166"/>
      <c r="BG1894" s="166"/>
      <c r="BH1894" s="308"/>
      <c r="BI1894" s="308"/>
      <c r="BJ1894" s="141" t="s">
        <v>26</v>
      </c>
      <c r="BK1894" s="141" t="s">
        <v>26</v>
      </c>
      <c r="BL1894" s="141"/>
      <c r="BM1894" s="141"/>
      <c r="BN1894" s="139" t="s">
        <v>4075</v>
      </c>
      <c r="BQ1894" s="141"/>
      <c r="BV1894" s="141"/>
      <c r="BX1894" s="141"/>
      <c r="BY1894" s="141"/>
      <c r="BZ1894" s="141"/>
      <c r="CA1894" s="141"/>
      <c r="CB1894" s="141"/>
      <c r="CC1894" s="141"/>
      <c r="CD1894" s="141"/>
      <c r="CE1894" s="141"/>
      <c r="CF1894" s="141"/>
      <c r="CG1894" s="141"/>
    </row>
    <row r="1895" spans="1:85" x14ac:dyDescent="0.35">
      <c r="A1895" s="155" t="s">
        <v>7981</v>
      </c>
      <c r="B1895" s="139" t="s">
        <v>4075</v>
      </c>
      <c r="C1895" s="18">
        <v>43281</v>
      </c>
      <c r="D1895" s="144">
        <v>0</v>
      </c>
      <c r="E1895" s="141" t="s">
        <v>13262</v>
      </c>
      <c r="F1895" s="141">
        <v>2</v>
      </c>
      <c r="G1895" s="141" t="s">
        <v>2004</v>
      </c>
      <c r="H1895" s="141">
        <v>2018</v>
      </c>
      <c r="I1895" s="18"/>
      <c r="J1895" s="144"/>
      <c r="K1895" s="378"/>
      <c r="L1895" s="139" t="s">
        <v>4075</v>
      </c>
      <c r="M1895" s="141" t="s">
        <v>28</v>
      </c>
      <c r="N1895" s="248"/>
      <c r="O1895" s="141" t="s">
        <v>26</v>
      </c>
      <c r="P1895" s="141" t="s">
        <v>26</v>
      </c>
      <c r="Q1895" s="141" t="s">
        <v>7982</v>
      </c>
      <c r="R1895" s="141"/>
      <c r="S1895" s="141"/>
      <c r="T1895" s="141"/>
      <c r="U1895" s="141"/>
      <c r="V1895" s="141"/>
      <c r="W1895" s="139" t="s">
        <v>4075</v>
      </c>
      <c r="X1895" s="141" t="s">
        <v>25</v>
      </c>
      <c r="Y1895" s="141" t="s">
        <v>27</v>
      </c>
      <c r="Z1895" s="141"/>
      <c r="AA1895" s="141" t="s">
        <v>34</v>
      </c>
      <c r="AB1895" s="141"/>
      <c r="AC1895" s="139" t="s">
        <v>18047</v>
      </c>
      <c r="AD1895" s="380"/>
      <c r="AE1895" s="139" t="s">
        <v>102</v>
      </c>
      <c r="AF1895" s="139" t="s">
        <v>13082</v>
      </c>
      <c r="AG1895" s="139" t="s">
        <v>102</v>
      </c>
      <c r="AH1895" s="139" t="s">
        <v>1378</v>
      </c>
      <c r="AI1895" s="139" t="s">
        <v>60</v>
      </c>
      <c r="AJ1895" s="139" t="s">
        <v>60</v>
      </c>
      <c r="AK1895" s="139"/>
      <c r="AL1895" s="139"/>
      <c r="AM1895" s="141"/>
      <c r="AN1895" s="141"/>
      <c r="AO1895" s="139"/>
      <c r="AP1895" s="139" t="s">
        <v>60</v>
      </c>
      <c r="AQ1895" s="139"/>
      <c r="AR1895" s="381"/>
      <c r="AS1895" s="139" t="s">
        <v>4075</v>
      </c>
      <c r="AT1895" s="141" t="s">
        <v>44</v>
      </c>
      <c r="AU1895" s="141"/>
      <c r="AV1895" s="383"/>
      <c r="AW1895" s="385"/>
      <c r="AX1895" s="139"/>
      <c r="AY1895" t="s">
        <v>19173</v>
      </c>
      <c r="BA1895" s="381"/>
      <c r="BB1895" s="139" t="s">
        <v>17</v>
      </c>
      <c r="BC1895" s="166"/>
      <c r="BD1895" s="166"/>
      <c r="BE1895" s="166"/>
      <c r="BF1895" s="166"/>
      <c r="BG1895" s="166"/>
      <c r="BH1895" s="308"/>
      <c r="BI1895" s="308"/>
      <c r="BJ1895" s="141" t="s">
        <v>26</v>
      </c>
      <c r="BK1895" s="141" t="s">
        <v>26</v>
      </c>
      <c r="BL1895" s="141"/>
      <c r="BM1895" s="141"/>
      <c r="BN1895" s="139" t="s">
        <v>4075</v>
      </c>
      <c r="BQ1895" s="141"/>
      <c r="BV1895" s="141"/>
      <c r="BX1895" s="141"/>
      <c r="BY1895" s="141"/>
      <c r="BZ1895" s="141"/>
      <c r="CA1895" s="141"/>
      <c r="CB1895" s="141"/>
      <c r="CC1895" s="141"/>
      <c r="CD1895" s="141"/>
      <c r="CE1895" s="141"/>
      <c r="CF1895" s="141"/>
      <c r="CG1895" s="141"/>
    </row>
    <row r="1896" spans="1:85" x14ac:dyDescent="0.35">
      <c r="A1896" s="155" t="s">
        <v>7988</v>
      </c>
      <c r="B1896" s="139" t="s">
        <v>4075</v>
      </c>
      <c r="C1896" s="18">
        <v>43281</v>
      </c>
      <c r="D1896" s="144">
        <v>0</v>
      </c>
      <c r="E1896" s="141" t="s">
        <v>13262</v>
      </c>
      <c r="F1896" s="141">
        <v>2</v>
      </c>
      <c r="G1896" s="141" t="s">
        <v>2004</v>
      </c>
      <c r="H1896" s="141">
        <v>2018</v>
      </c>
      <c r="I1896" s="18"/>
      <c r="J1896" s="144"/>
      <c r="K1896" s="378"/>
      <c r="L1896" s="139" t="s">
        <v>4075</v>
      </c>
      <c r="M1896" s="141" t="s">
        <v>7343</v>
      </c>
      <c r="N1896" s="248"/>
      <c r="O1896" s="141" t="s">
        <v>26</v>
      </c>
      <c r="P1896" s="141" t="s">
        <v>26</v>
      </c>
      <c r="Q1896" s="141"/>
      <c r="R1896" s="141"/>
      <c r="S1896" s="141" t="s">
        <v>7989</v>
      </c>
      <c r="T1896" s="141"/>
      <c r="U1896" s="141"/>
      <c r="V1896" s="141"/>
      <c r="W1896" s="139" t="s">
        <v>4075</v>
      </c>
      <c r="X1896" s="141" t="s">
        <v>25</v>
      </c>
      <c r="Y1896" s="141" t="s">
        <v>27</v>
      </c>
      <c r="Z1896" s="141"/>
      <c r="AA1896" s="141" t="s">
        <v>35</v>
      </c>
      <c r="AB1896" s="141"/>
      <c r="AC1896" s="139" t="s">
        <v>6</v>
      </c>
      <c r="AD1896" s="380"/>
      <c r="AE1896" s="139" t="s">
        <v>103</v>
      </c>
      <c r="AF1896" s="139" t="s">
        <v>13075</v>
      </c>
      <c r="AG1896" s="139" t="s">
        <v>103</v>
      </c>
      <c r="AH1896" s="139" t="s">
        <v>1380</v>
      </c>
      <c r="AI1896" s="139" t="s">
        <v>7340</v>
      </c>
      <c r="AJ1896" s="139"/>
      <c r="AK1896" s="139" t="s">
        <v>7340</v>
      </c>
      <c r="AL1896" s="139" t="s">
        <v>1408</v>
      </c>
      <c r="AM1896" s="141"/>
      <c r="AN1896" s="141"/>
      <c r="AO1896" s="139"/>
      <c r="AP1896" s="139"/>
      <c r="AQ1896" s="139"/>
      <c r="AR1896" s="381"/>
      <c r="AS1896" s="139" t="s">
        <v>4075</v>
      </c>
      <c r="AT1896" s="141" t="s">
        <v>1404</v>
      </c>
      <c r="AU1896" s="141"/>
      <c r="AV1896" s="383"/>
      <c r="AW1896" s="385"/>
      <c r="AX1896" s="139"/>
      <c r="BA1896" s="381"/>
      <c r="BB1896" s="139" t="s">
        <v>17</v>
      </c>
      <c r="BC1896" s="166"/>
      <c r="BD1896" s="166"/>
      <c r="BE1896" s="166"/>
      <c r="BF1896" s="166"/>
      <c r="BG1896" s="166"/>
      <c r="BH1896" s="308"/>
      <c r="BI1896" s="308"/>
      <c r="BJ1896" s="141" t="s">
        <v>26</v>
      </c>
      <c r="BK1896" s="141" t="s">
        <v>26</v>
      </c>
      <c r="BL1896" s="141"/>
      <c r="BM1896" s="141"/>
      <c r="BN1896" s="139" t="s">
        <v>4075</v>
      </c>
      <c r="BQ1896" s="141"/>
      <c r="BV1896" s="141"/>
      <c r="BX1896" s="141"/>
      <c r="BY1896" s="141"/>
      <c r="BZ1896" s="141"/>
      <c r="CA1896" s="141"/>
      <c r="CB1896" s="141"/>
      <c r="CC1896" s="141"/>
      <c r="CD1896" s="141"/>
      <c r="CE1896" s="141"/>
      <c r="CF1896" s="141"/>
      <c r="CG1896" s="141"/>
    </row>
    <row r="1897" spans="1:85" x14ac:dyDescent="0.35">
      <c r="A1897" s="155" t="s">
        <v>7985</v>
      </c>
      <c r="B1897" s="139" t="s">
        <v>4075</v>
      </c>
      <c r="C1897" s="18">
        <v>43281</v>
      </c>
      <c r="D1897" s="144">
        <v>0</v>
      </c>
      <c r="E1897" s="141" t="s">
        <v>13262</v>
      </c>
      <c r="F1897" s="141">
        <v>2</v>
      </c>
      <c r="G1897" s="141" t="s">
        <v>2004</v>
      </c>
      <c r="H1897" s="141">
        <v>2018</v>
      </c>
      <c r="I1897" s="18">
        <v>43281</v>
      </c>
      <c r="J1897" s="144">
        <v>0.94166666666666665</v>
      </c>
      <c r="K1897" s="378"/>
      <c r="L1897" s="139" t="s">
        <v>4075</v>
      </c>
      <c r="M1897" s="141" t="s">
        <v>28</v>
      </c>
      <c r="N1897" s="248"/>
      <c r="O1897" s="141" t="s">
        <v>26</v>
      </c>
      <c r="P1897" s="141" t="s">
        <v>26</v>
      </c>
      <c r="Q1897" s="141" t="s">
        <v>7986</v>
      </c>
      <c r="R1897" s="141" t="s">
        <v>7987</v>
      </c>
      <c r="S1897" s="141"/>
      <c r="T1897" s="141"/>
      <c r="U1897" s="141"/>
      <c r="V1897" s="141"/>
      <c r="W1897" s="139" t="s">
        <v>4075</v>
      </c>
      <c r="X1897" s="141" t="s">
        <v>25</v>
      </c>
      <c r="Y1897" s="141" t="s">
        <v>27</v>
      </c>
      <c r="Z1897" s="141"/>
      <c r="AA1897" s="141" t="s">
        <v>34</v>
      </c>
      <c r="AB1897" s="141"/>
      <c r="AC1897" s="139" t="s">
        <v>18050</v>
      </c>
      <c r="AD1897" s="380"/>
      <c r="AE1897" s="139" t="s">
        <v>4</v>
      </c>
      <c r="AF1897" s="139" t="s">
        <v>13073</v>
      </c>
      <c r="AG1897" s="139" t="s">
        <v>4</v>
      </c>
      <c r="AH1897" s="139" t="s">
        <v>1380</v>
      </c>
      <c r="AI1897" s="139" t="s">
        <v>4</v>
      </c>
      <c r="AJ1897" s="139"/>
      <c r="AK1897" s="139" t="s">
        <v>15678</v>
      </c>
      <c r="AL1897" s="139" t="s">
        <v>7</v>
      </c>
      <c r="AM1897" s="141"/>
      <c r="AN1897" s="141" t="s">
        <v>8</v>
      </c>
      <c r="AO1897" s="139"/>
      <c r="AP1897" s="139"/>
      <c r="AQ1897" s="139"/>
      <c r="AR1897" s="381"/>
      <c r="AS1897" s="139" t="s">
        <v>4075</v>
      </c>
      <c r="AT1897" s="141" t="s">
        <v>1404</v>
      </c>
      <c r="AU1897" s="141">
        <v>330</v>
      </c>
      <c r="AV1897" s="383"/>
      <c r="AW1897" s="385"/>
      <c r="AX1897" s="139"/>
      <c r="AY1897" t="s">
        <v>9084</v>
      </c>
      <c r="BA1897" s="381"/>
      <c r="BB1897" s="139" t="s">
        <v>1451</v>
      </c>
      <c r="BC1897" s="166"/>
      <c r="BD1897" s="166"/>
      <c r="BE1897" s="166"/>
      <c r="BF1897" s="166"/>
      <c r="BG1897" s="166"/>
      <c r="BH1897" s="308"/>
      <c r="BI1897" s="308"/>
      <c r="BJ1897" s="141" t="s">
        <v>26</v>
      </c>
      <c r="BK1897" s="141" t="s">
        <v>25</v>
      </c>
      <c r="BL1897" s="141" t="s">
        <v>13159</v>
      </c>
      <c r="BM1897" s="141" t="s">
        <v>13160</v>
      </c>
      <c r="BN1897" s="139" t="s">
        <v>4075</v>
      </c>
      <c r="BQ1897" s="141" t="s">
        <v>15946</v>
      </c>
      <c r="BR1897" s="135" t="s">
        <v>15680</v>
      </c>
      <c r="BT1897" s="135" t="s">
        <v>15350</v>
      </c>
      <c r="BU1897" s="135" t="s">
        <v>13280</v>
      </c>
      <c r="BV1897" s="141" t="s">
        <v>3268</v>
      </c>
      <c r="BW1897" s="135" t="s">
        <v>13286</v>
      </c>
      <c r="BX1897" s="141" t="s">
        <v>15681</v>
      </c>
      <c r="BY1897" s="141" t="s">
        <v>12</v>
      </c>
      <c r="BZ1897" s="141" t="s">
        <v>26</v>
      </c>
      <c r="CA1897" s="141" t="s">
        <v>1848</v>
      </c>
      <c r="CB1897" s="141"/>
      <c r="CC1897" s="141" t="s">
        <v>15682</v>
      </c>
      <c r="CD1897" s="141" t="s">
        <v>15683</v>
      </c>
      <c r="CE1897" s="141" t="s">
        <v>15456</v>
      </c>
      <c r="CF1897" s="141" t="s">
        <v>15451</v>
      </c>
      <c r="CG1897" s="141" t="s">
        <v>1848</v>
      </c>
    </row>
    <row r="1898" spans="1:85" x14ac:dyDescent="0.35">
      <c r="A1898" s="155" t="s">
        <v>7983</v>
      </c>
      <c r="B1898" s="139" t="s">
        <v>4075</v>
      </c>
      <c r="C1898" s="18">
        <v>43281</v>
      </c>
      <c r="D1898" s="144">
        <v>0</v>
      </c>
      <c r="E1898" s="141" t="s">
        <v>13262</v>
      </c>
      <c r="F1898" s="141">
        <v>2</v>
      </c>
      <c r="G1898" s="141" t="s">
        <v>2004</v>
      </c>
      <c r="H1898" s="141">
        <v>2018</v>
      </c>
      <c r="I1898" s="18"/>
      <c r="J1898" s="144"/>
      <c r="K1898" s="378"/>
      <c r="L1898" s="139" t="s">
        <v>4075</v>
      </c>
      <c r="M1898" s="141" t="s">
        <v>28</v>
      </c>
      <c r="N1898" s="248"/>
      <c r="O1898" s="141" t="s">
        <v>26</v>
      </c>
      <c r="P1898" s="141" t="s">
        <v>26</v>
      </c>
      <c r="Q1898" s="141" t="s">
        <v>7984</v>
      </c>
      <c r="R1898" s="141"/>
      <c r="S1898" s="141"/>
      <c r="T1898" s="141"/>
      <c r="U1898" s="141"/>
      <c r="V1898" s="141"/>
      <c r="W1898" s="139" t="s">
        <v>4075</v>
      </c>
      <c r="X1898" s="141" t="s">
        <v>25</v>
      </c>
      <c r="Y1898" s="141" t="s">
        <v>27</v>
      </c>
      <c r="Z1898" s="141"/>
      <c r="AA1898" s="141" t="s">
        <v>34</v>
      </c>
      <c r="AB1898" s="141"/>
      <c r="AC1898" s="139" t="s">
        <v>18047</v>
      </c>
      <c r="AD1898" s="380"/>
      <c r="AE1898" s="139" t="s">
        <v>108</v>
      </c>
      <c r="AF1898" s="139" t="s">
        <v>13087</v>
      </c>
      <c r="AG1898" s="139" t="s">
        <v>6</v>
      </c>
      <c r="AH1898" s="139" t="s">
        <v>13</v>
      </c>
      <c r="AI1898" s="139" t="s">
        <v>6</v>
      </c>
      <c r="AJ1898" s="139"/>
      <c r="AK1898" s="139"/>
      <c r="AL1898" s="139"/>
      <c r="AM1898" s="141"/>
      <c r="AN1898" s="141"/>
      <c r="AO1898" s="139"/>
      <c r="AP1898" s="139"/>
      <c r="AQ1898" s="139"/>
      <c r="AR1898" s="381"/>
      <c r="AS1898" s="139" t="s">
        <v>4075</v>
      </c>
      <c r="AT1898" s="141" t="s">
        <v>1404</v>
      </c>
      <c r="AU1898" s="141">
        <v>246</v>
      </c>
      <c r="AV1898" s="383"/>
      <c r="AW1898" s="385"/>
      <c r="AX1898" s="139"/>
      <c r="AY1898" t="s">
        <v>18467</v>
      </c>
      <c r="BA1898" s="381"/>
      <c r="BB1898" s="139" t="s">
        <v>1452</v>
      </c>
      <c r="BC1898" s="166"/>
      <c r="BD1898" s="166"/>
      <c r="BE1898" s="166"/>
      <c r="BF1898" s="166"/>
      <c r="BG1898" s="166"/>
      <c r="BH1898" s="308"/>
      <c r="BI1898" s="308"/>
      <c r="BJ1898" s="141" t="s">
        <v>26</v>
      </c>
      <c r="BK1898" s="141" t="s">
        <v>25</v>
      </c>
      <c r="BL1898" s="141" t="s">
        <v>13159</v>
      </c>
      <c r="BM1898" s="141" t="s">
        <v>13160</v>
      </c>
      <c r="BN1898" s="139" t="s">
        <v>4075</v>
      </c>
      <c r="BQ1898" s="141"/>
      <c r="BV1898" s="141"/>
      <c r="BX1898" s="141"/>
      <c r="BY1898" s="141"/>
      <c r="BZ1898" s="141"/>
      <c r="CA1898" s="141"/>
      <c r="CB1898" s="141"/>
      <c r="CC1898" s="141"/>
      <c r="CD1898" s="141"/>
      <c r="CE1898" s="141"/>
      <c r="CF1898" s="141"/>
      <c r="CG1898" s="141"/>
    </row>
    <row r="1899" spans="1:85" x14ac:dyDescent="0.35">
      <c r="A1899" s="155" t="s">
        <v>7962</v>
      </c>
      <c r="B1899" s="139" t="s">
        <v>4075</v>
      </c>
      <c r="C1899" s="18">
        <v>43282</v>
      </c>
      <c r="D1899" s="144">
        <v>0</v>
      </c>
      <c r="E1899" s="141" t="s">
        <v>13263</v>
      </c>
      <c r="F1899" s="141">
        <v>3</v>
      </c>
      <c r="G1899" s="141" t="s">
        <v>13283</v>
      </c>
      <c r="H1899" s="141">
        <v>2018</v>
      </c>
      <c r="I1899" s="18">
        <v>43282</v>
      </c>
      <c r="J1899" s="144">
        <v>1.5972222222222221E-2</v>
      </c>
      <c r="K1899" s="378"/>
      <c r="L1899" s="139" t="s">
        <v>4075</v>
      </c>
      <c r="M1899" s="141" t="s">
        <v>28</v>
      </c>
      <c r="N1899" s="248"/>
      <c r="O1899" s="141" t="s">
        <v>26</v>
      </c>
      <c r="P1899" s="141" t="s">
        <v>26</v>
      </c>
      <c r="Q1899" s="141" t="s">
        <v>7963</v>
      </c>
      <c r="R1899" s="141" t="s">
        <v>7964</v>
      </c>
      <c r="S1899" s="141"/>
      <c r="T1899" s="141"/>
      <c r="U1899" s="141"/>
      <c r="V1899" s="141"/>
      <c r="W1899" s="139" t="s">
        <v>4075</v>
      </c>
      <c r="X1899" s="141" t="s">
        <v>25</v>
      </c>
      <c r="Y1899" s="141" t="s">
        <v>27</v>
      </c>
      <c r="Z1899" s="141"/>
      <c r="AA1899" s="141" t="s">
        <v>34</v>
      </c>
      <c r="AB1899" s="141"/>
      <c r="AC1899" s="139" t="s">
        <v>18049</v>
      </c>
      <c r="AD1899" s="380"/>
      <c r="AE1899" s="139" t="s">
        <v>4</v>
      </c>
      <c r="AF1899" s="139" t="s">
        <v>13073</v>
      </c>
      <c r="AG1899" s="139" t="s">
        <v>4</v>
      </c>
      <c r="AH1899" s="139" t="s">
        <v>1380</v>
      </c>
      <c r="AI1899" s="139" t="s">
        <v>4</v>
      </c>
      <c r="AJ1899" s="139"/>
      <c r="AK1899" s="139" t="s">
        <v>15678</v>
      </c>
      <c r="AL1899" s="139" t="s">
        <v>7</v>
      </c>
      <c r="AM1899" s="141"/>
      <c r="AN1899" s="141" t="s">
        <v>8</v>
      </c>
      <c r="AO1899" s="139"/>
      <c r="AP1899" s="139"/>
      <c r="AQ1899" s="139"/>
      <c r="AR1899" s="381"/>
      <c r="AS1899" s="139" t="s">
        <v>4075</v>
      </c>
      <c r="AT1899" s="141" t="s">
        <v>44</v>
      </c>
      <c r="AU1899" s="141">
        <v>105</v>
      </c>
      <c r="AV1899" s="383"/>
      <c r="AW1899" s="385"/>
      <c r="AX1899" s="139"/>
      <c r="AY1899" t="s">
        <v>18364</v>
      </c>
      <c r="BA1899" s="381"/>
      <c r="BB1899" s="139" t="s">
        <v>1446</v>
      </c>
      <c r="BC1899" s="166"/>
      <c r="BD1899" s="166"/>
      <c r="BE1899" s="166"/>
      <c r="BF1899" s="166"/>
      <c r="BG1899" s="166"/>
      <c r="BH1899" s="308"/>
      <c r="BI1899" s="308"/>
      <c r="BJ1899" s="141" t="s">
        <v>26</v>
      </c>
      <c r="BK1899" s="141" t="s">
        <v>26</v>
      </c>
      <c r="BL1899" s="141"/>
      <c r="BM1899" s="141"/>
      <c r="BN1899" s="139" t="s">
        <v>4075</v>
      </c>
      <c r="BQ1899" s="141" t="s">
        <v>15946</v>
      </c>
      <c r="BR1899" s="135" t="s">
        <v>15680</v>
      </c>
      <c r="BT1899" s="135" t="s">
        <v>15347</v>
      </c>
      <c r="BU1899" s="135" t="s">
        <v>15348</v>
      </c>
      <c r="BV1899" s="141" t="s">
        <v>2160</v>
      </c>
      <c r="BW1899" s="135" t="s">
        <v>13286</v>
      </c>
      <c r="BX1899" s="141" t="s">
        <v>15681</v>
      </c>
      <c r="BY1899" s="141" t="s">
        <v>12</v>
      </c>
      <c r="BZ1899" s="141" t="s">
        <v>26</v>
      </c>
      <c r="CA1899" s="141" t="s">
        <v>1848</v>
      </c>
      <c r="CB1899" s="141"/>
      <c r="CC1899" s="141" t="s">
        <v>15704</v>
      </c>
      <c r="CD1899" s="141" t="s">
        <v>15683</v>
      </c>
      <c r="CE1899" s="141" t="s">
        <v>15450</v>
      </c>
      <c r="CF1899" s="141" t="s">
        <v>15451</v>
      </c>
      <c r="CG1899" s="141"/>
    </row>
    <row r="1900" spans="1:85" x14ac:dyDescent="0.35">
      <c r="A1900" s="155" t="s">
        <v>7965</v>
      </c>
      <c r="B1900" s="139" t="s">
        <v>4075</v>
      </c>
      <c r="C1900" s="18">
        <v>43282</v>
      </c>
      <c r="D1900" s="144">
        <v>0</v>
      </c>
      <c r="E1900" s="141" t="s">
        <v>13263</v>
      </c>
      <c r="F1900" s="141">
        <v>3</v>
      </c>
      <c r="G1900" s="141" t="s">
        <v>13283</v>
      </c>
      <c r="H1900" s="141">
        <v>2018</v>
      </c>
      <c r="I1900" s="18">
        <v>43282</v>
      </c>
      <c r="J1900" s="144">
        <v>3.125E-2</v>
      </c>
      <c r="K1900" s="378"/>
      <c r="L1900" s="139" t="s">
        <v>4075</v>
      </c>
      <c r="M1900" s="141" t="s">
        <v>28</v>
      </c>
      <c r="N1900" s="248"/>
      <c r="O1900" s="141" t="s">
        <v>26</v>
      </c>
      <c r="P1900" s="141" t="s">
        <v>26</v>
      </c>
      <c r="Q1900" s="141" t="s">
        <v>7966</v>
      </c>
      <c r="R1900" s="141" t="s">
        <v>7967</v>
      </c>
      <c r="S1900" s="141"/>
      <c r="T1900" s="141"/>
      <c r="U1900" s="141"/>
      <c r="V1900" s="141"/>
      <c r="W1900" s="139" t="s">
        <v>4075</v>
      </c>
      <c r="X1900" s="141" t="s">
        <v>25</v>
      </c>
      <c r="Y1900" s="141" t="s">
        <v>27</v>
      </c>
      <c r="Z1900" s="141"/>
      <c r="AA1900" s="141" t="s">
        <v>34</v>
      </c>
      <c r="AB1900" s="141"/>
      <c r="AC1900" s="139" t="s">
        <v>18050</v>
      </c>
      <c r="AD1900" s="380"/>
      <c r="AE1900" s="139" t="s">
        <v>4</v>
      </c>
      <c r="AF1900" s="139" t="s">
        <v>13073</v>
      </c>
      <c r="AG1900" s="139" t="s">
        <v>4</v>
      </c>
      <c r="AH1900" s="139" t="s">
        <v>1380</v>
      </c>
      <c r="AI1900" s="139" t="s">
        <v>4</v>
      </c>
      <c r="AJ1900" s="139"/>
      <c r="AK1900" s="139" t="s">
        <v>15678</v>
      </c>
      <c r="AL1900" s="139" t="s">
        <v>7</v>
      </c>
      <c r="AM1900" s="141"/>
      <c r="AN1900" s="141" t="s">
        <v>8</v>
      </c>
      <c r="AO1900" s="139"/>
      <c r="AP1900" s="139"/>
      <c r="AQ1900" s="139"/>
      <c r="AR1900" s="381"/>
      <c r="AS1900" s="139" t="s">
        <v>4075</v>
      </c>
      <c r="AT1900" s="141" t="s">
        <v>43</v>
      </c>
      <c r="AU1900" s="141">
        <v>340</v>
      </c>
      <c r="AV1900" s="383"/>
      <c r="AW1900" s="385"/>
      <c r="AX1900" s="139"/>
      <c r="AY1900" t="s">
        <v>18843</v>
      </c>
      <c r="BA1900" s="381"/>
      <c r="BB1900" s="139" t="s">
        <v>1451</v>
      </c>
      <c r="BC1900" s="166"/>
      <c r="BD1900" s="166"/>
      <c r="BE1900" s="166"/>
      <c r="BF1900" s="166"/>
      <c r="BG1900" s="166"/>
      <c r="BH1900" s="308"/>
      <c r="BI1900" s="308"/>
      <c r="BJ1900" s="141" t="s">
        <v>26</v>
      </c>
      <c r="BK1900" s="141" t="s">
        <v>25</v>
      </c>
      <c r="BL1900" s="141" t="s">
        <v>13159</v>
      </c>
      <c r="BM1900" s="141" t="s">
        <v>13160</v>
      </c>
      <c r="BN1900" s="139" t="s">
        <v>4075</v>
      </c>
      <c r="BQ1900" s="141" t="s">
        <v>15946</v>
      </c>
      <c r="BR1900" s="135" t="s">
        <v>15680</v>
      </c>
      <c r="BT1900" s="135" t="s">
        <v>15373</v>
      </c>
      <c r="BU1900" s="135" t="s">
        <v>13280</v>
      </c>
      <c r="BV1900" s="141" t="s">
        <v>13261</v>
      </c>
      <c r="BW1900" s="135" t="s">
        <v>2160</v>
      </c>
      <c r="BX1900" s="141" t="s">
        <v>15689</v>
      </c>
      <c r="BY1900" s="141" t="s">
        <v>12</v>
      </c>
      <c r="BZ1900" s="141" t="s">
        <v>26</v>
      </c>
      <c r="CA1900" s="141" t="s">
        <v>1848</v>
      </c>
      <c r="CB1900" s="141"/>
      <c r="CC1900" s="141" t="s">
        <v>15686</v>
      </c>
      <c r="CD1900" s="141" t="s">
        <v>15683</v>
      </c>
      <c r="CE1900" s="141" t="s">
        <v>15450</v>
      </c>
      <c r="CF1900" s="141" t="s">
        <v>15451</v>
      </c>
      <c r="CG1900" s="141" t="s">
        <v>2003</v>
      </c>
    </row>
    <row r="1901" spans="1:85" x14ac:dyDescent="0.35">
      <c r="A1901" s="155" t="s">
        <v>7968</v>
      </c>
      <c r="B1901" s="139" t="s">
        <v>4075</v>
      </c>
      <c r="C1901" s="18">
        <v>43282</v>
      </c>
      <c r="D1901" s="144">
        <v>0</v>
      </c>
      <c r="E1901" s="141" t="s">
        <v>13263</v>
      </c>
      <c r="F1901" s="141">
        <v>3</v>
      </c>
      <c r="G1901" s="141" t="s">
        <v>13283</v>
      </c>
      <c r="H1901" s="141">
        <v>2018</v>
      </c>
      <c r="I1901" s="18">
        <v>43282</v>
      </c>
      <c r="J1901" s="144">
        <v>0.34236111111111112</v>
      </c>
      <c r="K1901" s="378"/>
      <c r="L1901" s="139" t="s">
        <v>4075</v>
      </c>
      <c r="M1901" s="141" t="s">
        <v>28</v>
      </c>
      <c r="N1901" s="248"/>
      <c r="O1901" s="141" t="s">
        <v>26</v>
      </c>
      <c r="P1901" s="141" t="s">
        <v>26</v>
      </c>
      <c r="Q1901" s="141" t="s">
        <v>7969</v>
      </c>
      <c r="R1901" s="141" t="s">
        <v>7970</v>
      </c>
      <c r="S1901" s="141"/>
      <c r="T1901" s="141"/>
      <c r="U1901" s="141"/>
      <c r="V1901" s="141"/>
      <c r="W1901" s="139" t="s">
        <v>4075</v>
      </c>
      <c r="X1901" s="141" t="s">
        <v>25</v>
      </c>
      <c r="Y1901" s="141" t="s">
        <v>27</v>
      </c>
      <c r="Z1901" s="141"/>
      <c r="AA1901" s="141" t="s">
        <v>34</v>
      </c>
      <c r="AB1901" s="141"/>
      <c r="AC1901" s="139" t="s">
        <v>18050</v>
      </c>
      <c r="AD1901" s="380"/>
      <c r="AE1901" s="139" t="s">
        <v>103</v>
      </c>
      <c r="AF1901" s="139" t="s">
        <v>13075</v>
      </c>
      <c r="AG1901" s="139" t="s">
        <v>103</v>
      </c>
      <c r="AH1901" s="139" t="s">
        <v>1380</v>
      </c>
      <c r="AI1901" s="139" t="s">
        <v>7340</v>
      </c>
      <c r="AJ1901" s="139"/>
      <c r="AK1901" s="139" t="s">
        <v>7340</v>
      </c>
      <c r="AL1901" s="139" t="s">
        <v>1408</v>
      </c>
      <c r="AM1901" s="141"/>
      <c r="AN1901" s="141" t="s">
        <v>8</v>
      </c>
      <c r="AO1901" s="139"/>
      <c r="AP1901" s="139"/>
      <c r="AQ1901" s="139"/>
      <c r="AR1901" s="381"/>
      <c r="AS1901" s="139" t="s">
        <v>4075</v>
      </c>
      <c r="AT1901" s="141" t="s">
        <v>43</v>
      </c>
      <c r="AU1901" s="141">
        <v>280</v>
      </c>
      <c r="AV1901" s="383"/>
      <c r="AW1901" s="385"/>
      <c r="AX1901" s="139"/>
      <c r="AY1901" t="s">
        <v>18990</v>
      </c>
      <c r="BA1901" s="381"/>
      <c r="BB1901" s="139" t="s">
        <v>17</v>
      </c>
      <c r="BC1901" s="166"/>
      <c r="BD1901" s="166"/>
      <c r="BE1901" s="166"/>
      <c r="BF1901" s="166"/>
      <c r="BG1901" s="166"/>
      <c r="BH1901" s="308"/>
      <c r="BI1901" s="308"/>
      <c r="BJ1901" s="141" t="s">
        <v>26</v>
      </c>
      <c r="BK1901" s="141" t="s">
        <v>25</v>
      </c>
      <c r="BL1901" s="141" t="s">
        <v>13159</v>
      </c>
      <c r="BM1901" s="141" t="s">
        <v>13160</v>
      </c>
      <c r="BN1901" s="139" t="s">
        <v>4075</v>
      </c>
      <c r="BQ1901" s="141"/>
      <c r="BV1901" s="141"/>
      <c r="BX1901" s="141"/>
      <c r="BY1901" s="141"/>
      <c r="BZ1901" s="141"/>
      <c r="CA1901" s="141"/>
      <c r="CB1901" s="141"/>
      <c r="CC1901" s="141"/>
      <c r="CD1901" s="141"/>
      <c r="CE1901" s="141"/>
      <c r="CF1901" s="141"/>
      <c r="CG1901" s="141"/>
    </row>
    <row r="1902" spans="1:85" x14ac:dyDescent="0.35">
      <c r="A1902" s="155" t="s">
        <v>7952</v>
      </c>
      <c r="B1902" s="139" t="s">
        <v>4075</v>
      </c>
      <c r="C1902" s="18">
        <v>43283</v>
      </c>
      <c r="D1902" s="144">
        <v>0</v>
      </c>
      <c r="E1902" s="141" t="s">
        <v>13263</v>
      </c>
      <c r="F1902" s="141">
        <v>3</v>
      </c>
      <c r="G1902" s="141" t="s">
        <v>13283</v>
      </c>
      <c r="H1902" s="141">
        <v>2018</v>
      </c>
      <c r="I1902" s="18">
        <v>43283</v>
      </c>
      <c r="J1902" s="144">
        <v>0.10138888888888889</v>
      </c>
      <c r="K1902" s="378"/>
      <c r="L1902" s="139" t="s">
        <v>4075</v>
      </c>
      <c r="M1902" s="141" t="s">
        <v>28</v>
      </c>
      <c r="N1902" s="248"/>
      <c r="O1902" s="141" t="s">
        <v>26</v>
      </c>
      <c r="P1902" s="141" t="s">
        <v>26</v>
      </c>
      <c r="Q1902" s="141" t="s">
        <v>7950</v>
      </c>
      <c r="R1902" s="141" t="s">
        <v>7951</v>
      </c>
      <c r="S1902" s="141"/>
      <c r="T1902" s="141"/>
      <c r="U1902" s="141"/>
      <c r="V1902" s="141"/>
      <c r="W1902" s="139" t="s">
        <v>4075</v>
      </c>
      <c r="X1902" s="141" t="s">
        <v>25</v>
      </c>
      <c r="Y1902" s="141" t="s">
        <v>27</v>
      </c>
      <c r="Z1902" s="141"/>
      <c r="AA1902" s="141" t="s">
        <v>34</v>
      </c>
      <c r="AB1902" s="141"/>
      <c r="AC1902" s="139" t="s">
        <v>18049</v>
      </c>
      <c r="AD1902" s="380"/>
      <c r="AE1902" s="139" t="s">
        <v>102</v>
      </c>
      <c r="AF1902" s="139" t="s">
        <v>13071</v>
      </c>
      <c r="AG1902" s="139" t="s">
        <v>102</v>
      </c>
      <c r="AH1902" s="139" t="s">
        <v>1378</v>
      </c>
      <c r="AI1902" s="139" t="s">
        <v>13</v>
      </c>
      <c r="AJ1902" s="139" t="s">
        <v>1496</v>
      </c>
      <c r="AK1902" s="139"/>
      <c r="AL1902" s="139"/>
      <c r="AM1902" s="141"/>
      <c r="AN1902" s="141" t="s">
        <v>8</v>
      </c>
      <c r="AO1902" s="139"/>
      <c r="AP1902" s="139" t="s">
        <v>1496</v>
      </c>
      <c r="AQ1902" s="139" t="s">
        <v>7953</v>
      </c>
      <c r="AR1902" s="381"/>
      <c r="AS1902" s="139" t="s">
        <v>4075</v>
      </c>
      <c r="AT1902" s="141" t="s">
        <v>1404</v>
      </c>
      <c r="AU1902" s="141"/>
      <c r="AV1902" s="383"/>
      <c r="AW1902" s="385"/>
      <c r="AX1902" s="139"/>
      <c r="AY1902" t="s">
        <v>19174</v>
      </c>
      <c r="BA1902" s="381"/>
      <c r="BB1902" s="139" t="s">
        <v>1444</v>
      </c>
      <c r="BC1902" s="166"/>
      <c r="BD1902" s="166"/>
      <c r="BE1902" s="166"/>
      <c r="BF1902" s="166"/>
      <c r="BG1902" s="166"/>
      <c r="BH1902" s="308"/>
      <c r="BI1902" s="308"/>
      <c r="BJ1902" s="141" t="s">
        <v>26</v>
      </c>
      <c r="BK1902" s="141" t="s">
        <v>26</v>
      </c>
      <c r="BL1902" s="141"/>
      <c r="BM1902" s="141"/>
      <c r="BN1902" s="139" t="s">
        <v>4075</v>
      </c>
      <c r="BQ1902" s="141"/>
      <c r="BV1902" s="141"/>
      <c r="BX1902" s="141"/>
      <c r="BY1902" s="141"/>
      <c r="BZ1902" s="141"/>
      <c r="CA1902" s="141"/>
      <c r="CB1902" s="141"/>
      <c r="CC1902" s="141"/>
      <c r="CD1902" s="141"/>
      <c r="CE1902" s="141"/>
      <c r="CF1902" s="141"/>
      <c r="CG1902" s="141"/>
    </row>
    <row r="1903" spans="1:85" x14ac:dyDescent="0.35">
      <c r="A1903" s="155" t="s">
        <v>7949</v>
      </c>
      <c r="B1903" s="139" t="s">
        <v>4075</v>
      </c>
      <c r="C1903" s="18">
        <v>43283</v>
      </c>
      <c r="D1903" s="144">
        <v>0.12612268518518518</v>
      </c>
      <c r="E1903" s="141" t="s">
        <v>13263</v>
      </c>
      <c r="F1903" s="141">
        <v>3</v>
      </c>
      <c r="G1903" s="141" t="s">
        <v>13283</v>
      </c>
      <c r="H1903" s="141">
        <v>2018</v>
      </c>
      <c r="I1903" s="18">
        <v>43283</v>
      </c>
      <c r="J1903" s="144">
        <v>0.12569444444444444</v>
      </c>
      <c r="K1903" s="378"/>
      <c r="L1903" s="139" t="s">
        <v>4075</v>
      </c>
      <c r="M1903" s="141" t="s">
        <v>28</v>
      </c>
      <c r="N1903" s="248">
        <v>44243</v>
      </c>
      <c r="O1903" s="141" t="s">
        <v>25</v>
      </c>
      <c r="P1903" s="141"/>
      <c r="Q1903" s="141" t="s">
        <v>7950</v>
      </c>
      <c r="R1903" s="141" t="s">
        <v>7951</v>
      </c>
      <c r="S1903" s="141"/>
      <c r="T1903" s="141" t="s">
        <v>17139</v>
      </c>
      <c r="U1903" s="141">
        <v>114744257</v>
      </c>
      <c r="V1903" s="141"/>
      <c r="W1903" s="139" t="s">
        <v>4075</v>
      </c>
      <c r="X1903" s="141" t="s">
        <v>25</v>
      </c>
      <c r="Y1903" s="141" t="s">
        <v>27</v>
      </c>
      <c r="Z1903" s="141"/>
      <c r="AA1903" s="141" t="s">
        <v>34</v>
      </c>
      <c r="AB1903" s="141"/>
      <c r="AC1903" s="139" t="s">
        <v>18047</v>
      </c>
      <c r="AD1903" s="380"/>
      <c r="AE1903" s="139" t="s">
        <v>102</v>
      </c>
      <c r="AF1903" s="139" t="s">
        <v>13078</v>
      </c>
      <c r="AG1903" s="139" t="s">
        <v>102</v>
      </c>
      <c r="AH1903" s="139" t="s">
        <v>1378</v>
      </c>
      <c r="AI1903" s="139" t="s">
        <v>1390</v>
      </c>
      <c r="AJ1903" s="139" t="s">
        <v>1496</v>
      </c>
      <c r="AK1903" s="139"/>
      <c r="AL1903" s="139"/>
      <c r="AM1903" s="141" t="s">
        <v>15</v>
      </c>
      <c r="AN1903" s="141" t="s">
        <v>8</v>
      </c>
      <c r="AO1903" s="139"/>
      <c r="AP1903" s="139" t="s">
        <v>1496</v>
      </c>
      <c r="AQ1903" s="139"/>
      <c r="AR1903" s="381"/>
      <c r="AS1903" s="139" t="s">
        <v>4075</v>
      </c>
      <c r="AT1903" s="141" t="s">
        <v>1404</v>
      </c>
      <c r="AU1903" s="141"/>
      <c r="AV1903" s="383"/>
      <c r="AW1903" s="385"/>
      <c r="AX1903" s="139" t="s">
        <v>143</v>
      </c>
      <c r="AY1903" t="s">
        <v>19174</v>
      </c>
      <c r="BA1903" s="381"/>
      <c r="BB1903" s="139" t="s">
        <v>1450</v>
      </c>
      <c r="BC1903" s="166"/>
      <c r="BD1903" s="166"/>
      <c r="BE1903" s="166"/>
      <c r="BF1903" s="166"/>
      <c r="BG1903" s="166"/>
      <c r="BH1903" s="308"/>
      <c r="BI1903" s="308"/>
      <c r="BJ1903" s="141" t="s">
        <v>26</v>
      </c>
      <c r="BK1903" s="141" t="s">
        <v>26</v>
      </c>
      <c r="BL1903" s="141"/>
      <c r="BM1903" s="141"/>
      <c r="BN1903" s="139" t="s">
        <v>4075</v>
      </c>
      <c r="BQ1903" s="141"/>
      <c r="BV1903" s="141"/>
      <c r="BX1903" s="141"/>
      <c r="BY1903" s="141"/>
      <c r="BZ1903" s="141"/>
      <c r="CA1903" s="141"/>
      <c r="CB1903" s="141"/>
      <c r="CC1903" s="141"/>
      <c r="CD1903" s="141"/>
      <c r="CE1903" s="141"/>
      <c r="CF1903" s="141"/>
      <c r="CG1903" s="141"/>
    </row>
    <row r="1904" spans="1:85" x14ac:dyDescent="0.35">
      <c r="A1904" s="155" t="s">
        <v>7954</v>
      </c>
      <c r="B1904" s="139" t="s">
        <v>4075</v>
      </c>
      <c r="C1904" s="18">
        <v>43283</v>
      </c>
      <c r="D1904" s="144">
        <v>0</v>
      </c>
      <c r="E1904" s="141" t="s">
        <v>13263</v>
      </c>
      <c r="F1904" s="141">
        <v>3</v>
      </c>
      <c r="G1904" s="141" t="s">
        <v>13283</v>
      </c>
      <c r="H1904" s="141">
        <v>2018</v>
      </c>
      <c r="I1904" s="18">
        <v>43283</v>
      </c>
      <c r="J1904" s="144">
        <v>0.21666666666666667</v>
      </c>
      <c r="K1904" s="378"/>
      <c r="L1904" s="139" t="s">
        <v>4075</v>
      </c>
      <c r="M1904" s="141" t="s">
        <v>28</v>
      </c>
      <c r="N1904" s="248"/>
      <c r="O1904" s="141" t="s">
        <v>26</v>
      </c>
      <c r="P1904" s="141" t="s">
        <v>26</v>
      </c>
      <c r="Q1904" s="141" t="s">
        <v>7955</v>
      </c>
      <c r="R1904" s="141" t="s">
        <v>7956</v>
      </c>
      <c r="S1904" s="141"/>
      <c r="T1904" s="141"/>
      <c r="U1904" s="141"/>
      <c r="V1904" s="141"/>
      <c r="W1904" s="139" t="s">
        <v>4075</v>
      </c>
      <c r="X1904" s="141" t="s">
        <v>25</v>
      </c>
      <c r="Y1904" s="141" t="s">
        <v>27</v>
      </c>
      <c r="Z1904" s="141"/>
      <c r="AA1904" s="141" t="s">
        <v>34</v>
      </c>
      <c r="AB1904" s="141"/>
      <c r="AC1904" s="139" t="s">
        <v>18050</v>
      </c>
      <c r="AD1904" s="380"/>
      <c r="AE1904" s="139" t="s">
        <v>4</v>
      </c>
      <c r="AF1904" s="139" t="s">
        <v>13073</v>
      </c>
      <c r="AG1904" s="139" t="s">
        <v>4</v>
      </c>
      <c r="AH1904" s="139" t="s">
        <v>1380</v>
      </c>
      <c r="AI1904" s="139" t="s">
        <v>4</v>
      </c>
      <c r="AJ1904" s="139"/>
      <c r="AK1904" s="139" t="s">
        <v>15678</v>
      </c>
      <c r="AL1904" s="139" t="s">
        <v>46</v>
      </c>
      <c r="AM1904" s="141"/>
      <c r="AN1904" s="141" t="s">
        <v>8</v>
      </c>
      <c r="AO1904" s="139"/>
      <c r="AP1904" s="139"/>
      <c r="AQ1904" s="139"/>
      <c r="AR1904" s="381"/>
      <c r="AS1904" s="139" t="s">
        <v>4075</v>
      </c>
      <c r="AT1904" s="141" t="s">
        <v>1404</v>
      </c>
      <c r="AU1904" s="141"/>
      <c r="AV1904" s="383"/>
      <c r="AW1904" s="385"/>
      <c r="AX1904" s="139"/>
      <c r="AY1904" t="s">
        <v>18530</v>
      </c>
      <c r="BA1904" s="381"/>
      <c r="BB1904" s="139" t="s">
        <v>1444</v>
      </c>
      <c r="BC1904" s="166"/>
      <c r="BD1904" s="166"/>
      <c r="BE1904" s="166"/>
      <c r="BF1904" s="166"/>
      <c r="BG1904" s="166"/>
      <c r="BH1904" s="308"/>
      <c r="BI1904" s="308"/>
      <c r="BJ1904" s="141" t="s">
        <v>26</v>
      </c>
      <c r="BK1904" s="141" t="s">
        <v>26</v>
      </c>
      <c r="BL1904" s="141"/>
      <c r="BM1904" s="141"/>
      <c r="BN1904" s="139" t="s">
        <v>4075</v>
      </c>
      <c r="BQ1904" s="141" t="s">
        <v>15947</v>
      </c>
      <c r="BR1904" s="135" t="s">
        <v>15685</v>
      </c>
      <c r="BT1904" s="135" t="s">
        <v>15431</v>
      </c>
      <c r="BU1904" s="135" t="s">
        <v>2059</v>
      </c>
      <c r="BV1904" s="141" t="s">
        <v>13285</v>
      </c>
      <c r="BW1904" s="135" t="s">
        <v>2160</v>
      </c>
      <c r="BX1904" s="141" t="s">
        <v>15681</v>
      </c>
      <c r="BY1904" s="141" t="s">
        <v>12</v>
      </c>
      <c r="BZ1904" s="141" t="s">
        <v>26</v>
      </c>
      <c r="CA1904" s="141" t="s">
        <v>1848</v>
      </c>
      <c r="CB1904" s="141"/>
      <c r="CC1904" s="141" t="s">
        <v>15686</v>
      </c>
      <c r="CD1904" s="141" t="s">
        <v>15687</v>
      </c>
      <c r="CE1904" s="141" t="s">
        <v>15452</v>
      </c>
      <c r="CF1904" s="141" t="s">
        <v>15451</v>
      </c>
      <c r="CG1904" s="141" t="s">
        <v>1848</v>
      </c>
    </row>
    <row r="1905" spans="1:85" x14ac:dyDescent="0.35">
      <c r="A1905" s="155" t="s">
        <v>7960</v>
      </c>
      <c r="B1905" s="139" t="s">
        <v>4075</v>
      </c>
      <c r="C1905" s="18">
        <v>43283</v>
      </c>
      <c r="D1905" s="144">
        <v>0</v>
      </c>
      <c r="E1905" s="141" t="s">
        <v>13263</v>
      </c>
      <c r="F1905" s="141">
        <v>3</v>
      </c>
      <c r="G1905" s="141" t="s">
        <v>13283</v>
      </c>
      <c r="H1905" s="141">
        <v>2018</v>
      </c>
      <c r="I1905" s="18"/>
      <c r="J1905" s="144"/>
      <c r="K1905" s="378"/>
      <c r="L1905" s="139" t="s">
        <v>4075</v>
      </c>
      <c r="M1905" s="141" t="s">
        <v>28</v>
      </c>
      <c r="N1905" s="248"/>
      <c r="O1905" s="141" t="s">
        <v>26</v>
      </c>
      <c r="P1905" s="141" t="s">
        <v>26</v>
      </c>
      <c r="Q1905" s="141" t="s">
        <v>7961</v>
      </c>
      <c r="R1905" s="141"/>
      <c r="S1905" s="141"/>
      <c r="T1905" s="141"/>
      <c r="U1905" s="141"/>
      <c r="V1905" s="141"/>
      <c r="W1905" s="139" t="s">
        <v>4075</v>
      </c>
      <c r="X1905" s="141" t="s">
        <v>25</v>
      </c>
      <c r="Y1905" s="141" t="s">
        <v>27</v>
      </c>
      <c r="Z1905" s="141"/>
      <c r="AA1905" s="141" t="s">
        <v>34</v>
      </c>
      <c r="AB1905" s="141"/>
      <c r="AC1905" s="139" t="s">
        <v>18049</v>
      </c>
      <c r="AD1905" s="380"/>
      <c r="AE1905" s="139" t="s">
        <v>102</v>
      </c>
      <c r="AF1905" s="139" t="s">
        <v>13071</v>
      </c>
      <c r="AG1905" s="139" t="s">
        <v>102</v>
      </c>
      <c r="AH1905" s="139" t="s">
        <v>1378</v>
      </c>
      <c r="AI1905" s="139" t="s">
        <v>13</v>
      </c>
      <c r="AJ1905" s="139" t="s">
        <v>11</v>
      </c>
      <c r="AK1905" s="139"/>
      <c r="AL1905" s="139"/>
      <c r="AM1905" s="141"/>
      <c r="AN1905" s="141"/>
      <c r="AO1905" s="139"/>
      <c r="AP1905" s="139" t="s">
        <v>11</v>
      </c>
      <c r="AQ1905" s="139"/>
      <c r="AR1905" s="381"/>
      <c r="AS1905" s="139" t="s">
        <v>4075</v>
      </c>
      <c r="AT1905" s="141" t="s">
        <v>1404</v>
      </c>
      <c r="AU1905" s="141"/>
      <c r="AV1905" s="383"/>
      <c r="AW1905" s="385"/>
      <c r="AX1905" s="139"/>
      <c r="AY1905" t="s">
        <v>19175</v>
      </c>
      <c r="BA1905" s="381"/>
      <c r="BB1905" s="139" t="s">
        <v>1444</v>
      </c>
      <c r="BC1905" s="166"/>
      <c r="BD1905" s="166"/>
      <c r="BE1905" s="166"/>
      <c r="BF1905" s="166"/>
      <c r="BG1905" s="166"/>
      <c r="BH1905" s="308"/>
      <c r="BI1905" s="308"/>
      <c r="BJ1905" s="141" t="s">
        <v>26</v>
      </c>
      <c r="BK1905" s="141" t="s">
        <v>26</v>
      </c>
      <c r="BL1905" s="141"/>
      <c r="BM1905" s="141"/>
      <c r="BN1905" s="139" t="s">
        <v>4075</v>
      </c>
      <c r="BQ1905" s="141"/>
      <c r="BV1905" s="141"/>
      <c r="BX1905" s="141"/>
      <c r="BY1905" s="141"/>
      <c r="BZ1905" s="141"/>
      <c r="CA1905" s="141"/>
      <c r="CB1905" s="141"/>
      <c r="CC1905" s="141"/>
      <c r="CD1905" s="141"/>
      <c r="CE1905" s="141"/>
      <c r="CF1905" s="141"/>
      <c r="CG1905" s="141"/>
    </row>
    <row r="1906" spans="1:85" x14ac:dyDescent="0.35">
      <c r="A1906" s="155" t="s">
        <v>7957</v>
      </c>
      <c r="B1906" s="139" t="s">
        <v>4075</v>
      </c>
      <c r="C1906" s="18">
        <v>43283</v>
      </c>
      <c r="D1906" s="144">
        <v>0</v>
      </c>
      <c r="E1906" s="141" t="s">
        <v>13263</v>
      </c>
      <c r="F1906" s="141">
        <v>3</v>
      </c>
      <c r="G1906" s="141" t="s">
        <v>13283</v>
      </c>
      <c r="H1906" s="141">
        <v>2018</v>
      </c>
      <c r="I1906" s="18">
        <v>43283</v>
      </c>
      <c r="J1906" s="144">
        <v>0.4826388888888889</v>
      </c>
      <c r="K1906" s="378"/>
      <c r="L1906" s="139" t="s">
        <v>4075</v>
      </c>
      <c r="M1906" s="141" t="s">
        <v>28</v>
      </c>
      <c r="N1906" s="248"/>
      <c r="O1906" s="141" t="s">
        <v>26</v>
      </c>
      <c r="P1906" s="141" t="s">
        <v>26</v>
      </c>
      <c r="Q1906" s="141" t="s">
        <v>7958</v>
      </c>
      <c r="R1906" s="141" t="s">
        <v>7959</v>
      </c>
      <c r="S1906" s="141"/>
      <c r="T1906" s="141"/>
      <c r="U1906" s="141"/>
      <c r="V1906" s="141"/>
      <c r="W1906" s="139" t="s">
        <v>4075</v>
      </c>
      <c r="X1906" s="141" t="s">
        <v>25</v>
      </c>
      <c r="Y1906" s="141" t="s">
        <v>27</v>
      </c>
      <c r="Z1906" s="141"/>
      <c r="AA1906" s="141" t="s">
        <v>34</v>
      </c>
      <c r="AB1906" s="141"/>
      <c r="AC1906" s="139" t="s">
        <v>18049</v>
      </c>
      <c r="AD1906" s="380"/>
      <c r="AE1906" s="139" t="s">
        <v>107</v>
      </c>
      <c r="AF1906" s="139" t="s">
        <v>13076</v>
      </c>
      <c r="AG1906" s="139" t="s">
        <v>4130</v>
      </c>
      <c r="AH1906" s="139" t="s">
        <v>1380</v>
      </c>
      <c r="AI1906" s="139" t="s">
        <v>1518</v>
      </c>
      <c r="AJ1906" s="139"/>
      <c r="AK1906" s="139" t="s">
        <v>1518</v>
      </c>
      <c r="AL1906" s="139" t="s">
        <v>60</v>
      </c>
      <c r="AM1906" s="141"/>
      <c r="AN1906" s="141" t="s">
        <v>8</v>
      </c>
      <c r="AO1906" s="139"/>
      <c r="AP1906" s="139"/>
      <c r="AQ1906" s="139"/>
      <c r="AR1906" s="381"/>
      <c r="AS1906" s="139" t="s">
        <v>4075</v>
      </c>
      <c r="AT1906" s="141" t="s">
        <v>1404</v>
      </c>
      <c r="AU1906" s="141">
        <v>175</v>
      </c>
      <c r="AV1906" s="383"/>
      <c r="AW1906" s="385"/>
      <c r="AX1906" s="139"/>
      <c r="AY1906" t="s">
        <v>18640</v>
      </c>
      <c r="BA1906" s="381"/>
      <c r="BB1906" s="139" t="s">
        <v>17</v>
      </c>
      <c r="BC1906" s="166"/>
      <c r="BD1906" s="166"/>
      <c r="BE1906" s="166"/>
      <c r="BF1906" s="166"/>
      <c r="BG1906" s="166"/>
      <c r="BH1906" s="308"/>
      <c r="BI1906" s="308"/>
      <c r="BJ1906" s="141" t="s">
        <v>26</v>
      </c>
      <c r="BK1906" s="141" t="s">
        <v>26</v>
      </c>
      <c r="BL1906" s="141"/>
      <c r="BM1906" s="141"/>
      <c r="BN1906" s="139" t="s">
        <v>4075</v>
      </c>
      <c r="BQ1906" s="141"/>
      <c r="BV1906" s="141"/>
      <c r="BX1906" s="141"/>
      <c r="BY1906" s="141"/>
      <c r="BZ1906" s="141"/>
      <c r="CA1906" s="141"/>
      <c r="CB1906" s="141"/>
      <c r="CC1906" s="141"/>
      <c r="CD1906" s="141"/>
      <c r="CE1906" s="141"/>
      <c r="CF1906" s="141"/>
      <c r="CG1906" s="141"/>
    </row>
    <row r="1907" spans="1:85" x14ac:dyDescent="0.35">
      <c r="A1907" s="155" t="s">
        <v>7947</v>
      </c>
      <c r="B1907" s="139" t="s">
        <v>4075</v>
      </c>
      <c r="C1907" s="18">
        <v>43284</v>
      </c>
      <c r="D1907" s="144">
        <v>0</v>
      </c>
      <c r="E1907" s="141" t="s">
        <v>13263</v>
      </c>
      <c r="F1907" s="141">
        <v>3</v>
      </c>
      <c r="G1907" s="141" t="s">
        <v>13283</v>
      </c>
      <c r="H1907" s="141">
        <v>2018</v>
      </c>
      <c r="I1907" s="18"/>
      <c r="J1907" s="144"/>
      <c r="K1907" s="378"/>
      <c r="L1907" s="139" t="s">
        <v>4075</v>
      </c>
      <c r="M1907" s="141" t="s">
        <v>28</v>
      </c>
      <c r="N1907" s="248"/>
      <c r="O1907" s="141" t="s">
        <v>26</v>
      </c>
      <c r="P1907" s="141" t="s">
        <v>26</v>
      </c>
      <c r="Q1907" s="141" t="s">
        <v>7948</v>
      </c>
      <c r="R1907" s="141"/>
      <c r="S1907" s="141"/>
      <c r="T1907" s="141"/>
      <c r="U1907" s="141"/>
      <c r="V1907" s="141"/>
      <c r="W1907" s="139" t="s">
        <v>4075</v>
      </c>
      <c r="X1907" s="141" t="s">
        <v>25</v>
      </c>
      <c r="Y1907" s="141" t="s">
        <v>27</v>
      </c>
      <c r="Z1907" s="141"/>
      <c r="AA1907" s="141" t="s">
        <v>34</v>
      </c>
      <c r="AB1907" s="141"/>
      <c r="AC1907" s="139" t="s">
        <v>18047</v>
      </c>
      <c r="AD1907" s="380"/>
      <c r="AE1907" s="139" t="s">
        <v>7392</v>
      </c>
      <c r="AF1907" s="139" t="s">
        <v>13087</v>
      </c>
      <c r="AG1907" s="139" t="s">
        <v>6</v>
      </c>
      <c r="AH1907" s="139" t="s">
        <v>13</v>
      </c>
      <c r="AI1907" s="139" t="s">
        <v>6</v>
      </c>
      <c r="AJ1907" s="139"/>
      <c r="AK1907" s="139"/>
      <c r="AL1907" s="139"/>
      <c r="AM1907" s="141"/>
      <c r="AN1907" s="141"/>
      <c r="AO1907" s="139"/>
      <c r="AP1907" s="139"/>
      <c r="AQ1907" s="139"/>
      <c r="AR1907" s="381"/>
      <c r="AS1907" s="139" t="s">
        <v>4075</v>
      </c>
      <c r="AT1907" s="141" t="s">
        <v>1404</v>
      </c>
      <c r="AU1907" s="141"/>
      <c r="AV1907" s="383"/>
      <c r="AW1907" s="385"/>
      <c r="AX1907" s="139"/>
      <c r="AY1907" t="s">
        <v>18327</v>
      </c>
      <c r="BA1907" s="381"/>
      <c r="BB1907" s="139" t="s">
        <v>1444</v>
      </c>
      <c r="BC1907" s="166"/>
      <c r="BD1907" s="166"/>
      <c r="BE1907" s="166"/>
      <c r="BF1907" s="166"/>
      <c r="BG1907" s="166"/>
      <c r="BH1907" s="308"/>
      <c r="BI1907" s="308"/>
      <c r="BJ1907" s="141" t="s">
        <v>26</v>
      </c>
      <c r="BK1907" s="141" t="s">
        <v>26</v>
      </c>
      <c r="BL1907" s="141"/>
      <c r="BM1907" s="141"/>
      <c r="BN1907" s="139" t="s">
        <v>4075</v>
      </c>
      <c r="BQ1907" s="141"/>
      <c r="BV1907" s="141"/>
      <c r="BX1907" s="141"/>
      <c r="BY1907" s="141"/>
      <c r="BZ1907" s="141"/>
      <c r="CA1907" s="141"/>
      <c r="CB1907" s="141"/>
      <c r="CC1907" s="141"/>
      <c r="CD1907" s="141"/>
      <c r="CE1907" s="141"/>
      <c r="CF1907" s="141"/>
      <c r="CG1907" s="141"/>
    </row>
    <row r="1908" spans="1:85" x14ac:dyDescent="0.35">
      <c r="A1908" s="155" t="s">
        <v>7944</v>
      </c>
      <c r="B1908" s="139" t="s">
        <v>4075</v>
      </c>
      <c r="C1908" s="18">
        <v>43285</v>
      </c>
      <c r="D1908" s="144">
        <v>0</v>
      </c>
      <c r="E1908" s="141" t="s">
        <v>13263</v>
      </c>
      <c r="F1908" s="141">
        <v>3</v>
      </c>
      <c r="G1908" s="141" t="s">
        <v>13283</v>
      </c>
      <c r="H1908" s="141">
        <v>2018</v>
      </c>
      <c r="I1908" s="18">
        <v>43285</v>
      </c>
      <c r="J1908" s="144">
        <v>0.6430555555555556</v>
      </c>
      <c r="K1908" s="378"/>
      <c r="L1908" s="139" t="s">
        <v>4075</v>
      </c>
      <c r="M1908" s="141" t="s">
        <v>28</v>
      </c>
      <c r="N1908" s="248"/>
      <c r="O1908" s="141" t="s">
        <v>26</v>
      </c>
      <c r="P1908" s="141" t="s">
        <v>26</v>
      </c>
      <c r="Q1908" s="141" t="s">
        <v>7945</v>
      </c>
      <c r="R1908" s="141" t="s">
        <v>7946</v>
      </c>
      <c r="S1908" s="141"/>
      <c r="T1908" s="141"/>
      <c r="U1908" s="141"/>
      <c r="V1908" s="141"/>
      <c r="W1908" s="139" t="s">
        <v>4075</v>
      </c>
      <c r="X1908" s="141" t="s">
        <v>25</v>
      </c>
      <c r="Y1908" s="141" t="s">
        <v>27</v>
      </c>
      <c r="Z1908" s="141"/>
      <c r="AA1908" s="141" t="s">
        <v>34</v>
      </c>
      <c r="AB1908" s="141"/>
      <c r="AC1908" s="139" t="s">
        <v>18050</v>
      </c>
      <c r="AD1908" s="380"/>
      <c r="AE1908" s="139" t="s">
        <v>103</v>
      </c>
      <c r="AF1908" s="139" t="s">
        <v>13075</v>
      </c>
      <c r="AG1908" s="139" t="s">
        <v>103</v>
      </c>
      <c r="AH1908" s="139" t="s">
        <v>1380</v>
      </c>
      <c r="AI1908" s="139" t="s">
        <v>7340</v>
      </c>
      <c r="AJ1908" s="139"/>
      <c r="AK1908" s="139" t="s">
        <v>7340</v>
      </c>
      <c r="AL1908" s="139" t="s">
        <v>1408</v>
      </c>
      <c r="AM1908" s="141"/>
      <c r="AN1908" s="141" t="s">
        <v>8</v>
      </c>
      <c r="AO1908" s="139"/>
      <c r="AP1908" s="139"/>
      <c r="AQ1908" s="139"/>
      <c r="AR1908" s="381"/>
      <c r="AS1908" s="139" t="s">
        <v>4075</v>
      </c>
      <c r="AT1908" s="141" t="s">
        <v>43</v>
      </c>
      <c r="AU1908" s="141">
        <v>150</v>
      </c>
      <c r="AV1908" s="383"/>
      <c r="AW1908" s="385"/>
      <c r="AX1908" s="139"/>
      <c r="AY1908" t="s">
        <v>18333</v>
      </c>
      <c r="BA1908" s="381"/>
      <c r="BB1908" s="139" t="s">
        <v>1451</v>
      </c>
      <c r="BC1908" s="166"/>
      <c r="BD1908" s="166"/>
      <c r="BE1908" s="166"/>
      <c r="BF1908" s="166"/>
      <c r="BG1908" s="166"/>
      <c r="BH1908" s="308"/>
      <c r="BI1908" s="308"/>
      <c r="BJ1908" s="141" t="s">
        <v>26</v>
      </c>
      <c r="BK1908" s="141" t="s">
        <v>26</v>
      </c>
      <c r="BL1908" s="141"/>
      <c r="BM1908" s="141"/>
      <c r="BN1908" s="139" t="s">
        <v>4075</v>
      </c>
      <c r="BQ1908" s="141"/>
      <c r="BV1908" s="141"/>
      <c r="BX1908" s="141"/>
      <c r="BY1908" s="141"/>
      <c r="BZ1908" s="141"/>
      <c r="CA1908" s="141"/>
      <c r="CB1908" s="141"/>
      <c r="CC1908" s="141"/>
      <c r="CD1908" s="141"/>
      <c r="CE1908" s="141"/>
      <c r="CF1908" s="141"/>
      <c r="CG1908" s="141"/>
    </row>
    <row r="1909" spans="1:85" x14ac:dyDescent="0.35">
      <c r="A1909" s="155" t="s">
        <v>7939</v>
      </c>
      <c r="B1909" s="139" t="s">
        <v>4075</v>
      </c>
      <c r="C1909" s="18">
        <v>43286</v>
      </c>
      <c r="D1909" s="144">
        <v>0.50628472222222221</v>
      </c>
      <c r="E1909" s="141" t="s">
        <v>13263</v>
      </c>
      <c r="F1909" s="141">
        <v>3</v>
      </c>
      <c r="G1909" s="141" t="s">
        <v>13283</v>
      </c>
      <c r="H1909" s="141">
        <v>2018</v>
      </c>
      <c r="I1909" s="18">
        <v>43286</v>
      </c>
      <c r="J1909" s="144">
        <v>0.50624999999999998</v>
      </c>
      <c r="K1909" s="378"/>
      <c r="L1909" s="139" t="s">
        <v>4075</v>
      </c>
      <c r="M1909" s="141" t="s">
        <v>28</v>
      </c>
      <c r="N1909" s="248">
        <v>44244</v>
      </c>
      <c r="O1909" s="141" t="s">
        <v>25</v>
      </c>
      <c r="P1909" s="141"/>
      <c r="Q1909" s="141" t="s">
        <v>7940</v>
      </c>
      <c r="R1909" s="141" t="s">
        <v>7941</v>
      </c>
      <c r="S1909" s="141"/>
      <c r="T1909" s="141" t="s">
        <v>17140</v>
      </c>
      <c r="U1909" s="141"/>
      <c r="V1909" s="141"/>
      <c r="W1909" s="139" t="s">
        <v>4075</v>
      </c>
      <c r="X1909" s="141" t="s">
        <v>25</v>
      </c>
      <c r="Y1909" s="141" t="s">
        <v>27</v>
      </c>
      <c r="Z1909" s="141"/>
      <c r="AA1909" s="141" t="s">
        <v>34</v>
      </c>
      <c r="AB1909" s="141"/>
      <c r="AC1909" s="139" t="s">
        <v>18049</v>
      </c>
      <c r="AD1909" s="380"/>
      <c r="AE1909" s="139" t="s">
        <v>102</v>
      </c>
      <c r="AF1909" s="139" t="s">
        <v>13074</v>
      </c>
      <c r="AG1909" s="139" t="s">
        <v>102</v>
      </c>
      <c r="AH1909" s="139" t="s">
        <v>1378</v>
      </c>
      <c r="AI1909" s="139" t="s">
        <v>11</v>
      </c>
      <c r="AJ1909" s="139" t="s">
        <v>1408</v>
      </c>
      <c r="AK1909" s="139"/>
      <c r="AL1909" s="139"/>
      <c r="AM1909" s="141" t="s">
        <v>15</v>
      </c>
      <c r="AN1909" s="141" t="s">
        <v>8</v>
      </c>
      <c r="AO1909" s="139"/>
      <c r="AP1909" s="139" t="s">
        <v>1408</v>
      </c>
      <c r="AQ1909" s="139"/>
      <c r="AR1909" s="381"/>
      <c r="AS1909" s="139" t="s">
        <v>4075</v>
      </c>
      <c r="AT1909" s="141" t="s">
        <v>1404</v>
      </c>
      <c r="AU1909" s="141"/>
      <c r="AV1909" s="383"/>
      <c r="AW1909" s="385"/>
      <c r="AX1909" s="139" t="s">
        <v>225</v>
      </c>
      <c r="AY1909" t="s">
        <v>19176</v>
      </c>
      <c r="BA1909" s="381"/>
      <c r="BB1909" s="139" t="s">
        <v>17</v>
      </c>
      <c r="BC1909" s="166"/>
      <c r="BD1909" s="166"/>
      <c r="BE1909" s="166"/>
      <c r="BF1909" s="166"/>
      <c r="BG1909" s="166"/>
      <c r="BH1909" s="308"/>
      <c r="BI1909" s="308"/>
      <c r="BJ1909" s="141" t="s">
        <v>26</v>
      </c>
      <c r="BK1909" s="141" t="s">
        <v>26</v>
      </c>
      <c r="BL1909" s="141"/>
      <c r="BM1909" s="141"/>
      <c r="BN1909" s="139" t="s">
        <v>4075</v>
      </c>
      <c r="BQ1909" s="141"/>
      <c r="BV1909" s="141"/>
      <c r="BX1909" s="141"/>
      <c r="BY1909" s="141"/>
      <c r="BZ1909" s="141"/>
      <c r="CA1909" s="141"/>
      <c r="CB1909" s="141"/>
      <c r="CC1909" s="141"/>
      <c r="CD1909" s="141"/>
      <c r="CE1909" s="141"/>
      <c r="CF1909" s="141"/>
      <c r="CG1909" s="141"/>
    </row>
    <row r="1910" spans="1:85" x14ac:dyDescent="0.35">
      <c r="A1910" s="155" t="s">
        <v>7942</v>
      </c>
      <c r="B1910" s="139" t="s">
        <v>4075</v>
      </c>
      <c r="C1910" s="18">
        <v>43286</v>
      </c>
      <c r="D1910" s="144">
        <v>0</v>
      </c>
      <c r="E1910" s="141" t="s">
        <v>13263</v>
      </c>
      <c r="F1910" s="141">
        <v>3</v>
      </c>
      <c r="G1910" s="141" t="s">
        <v>13283</v>
      </c>
      <c r="H1910" s="141">
        <v>2018</v>
      </c>
      <c r="I1910" s="18">
        <v>43286</v>
      </c>
      <c r="J1910" s="144">
        <v>0.53125</v>
      </c>
      <c r="K1910" s="378"/>
      <c r="L1910" s="139" t="s">
        <v>4075</v>
      </c>
      <c r="M1910" s="141" t="s">
        <v>28</v>
      </c>
      <c r="N1910" s="248"/>
      <c r="O1910" s="141" t="s">
        <v>26</v>
      </c>
      <c r="P1910" s="141" t="s">
        <v>26</v>
      </c>
      <c r="Q1910" s="141" t="s">
        <v>7940</v>
      </c>
      <c r="R1910" s="141" t="s">
        <v>7941</v>
      </c>
      <c r="S1910" s="141"/>
      <c r="T1910" s="141"/>
      <c r="U1910" s="141"/>
      <c r="V1910" s="141"/>
      <c r="W1910" s="139" t="s">
        <v>4075</v>
      </c>
      <c r="X1910" s="141" t="s">
        <v>25</v>
      </c>
      <c r="Y1910" s="141" t="s">
        <v>27</v>
      </c>
      <c r="Z1910" s="141"/>
      <c r="AA1910" s="141" t="s">
        <v>34</v>
      </c>
      <c r="AB1910" s="141"/>
      <c r="AC1910" s="139" t="s">
        <v>18049</v>
      </c>
      <c r="AD1910" s="380"/>
      <c r="AE1910" s="139" t="s">
        <v>102</v>
      </c>
      <c r="AF1910" s="139" t="s">
        <v>13071</v>
      </c>
      <c r="AG1910" s="139" t="s">
        <v>102</v>
      </c>
      <c r="AH1910" s="139" t="s">
        <v>1378</v>
      </c>
      <c r="AI1910" s="139" t="s">
        <v>13</v>
      </c>
      <c r="AJ1910" s="139" t="s">
        <v>11</v>
      </c>
      <c r="AK1910" s="139"/>
      <c r="AL1910" s="139"/>
      <c r="AM1910" s="141"/>
      <c r="AN1910" s="141" t="s">
        <v>8</v>
      </c>
      <c r="AO1910" s="139"/>
      <c r="AP1910" s="139" t="s">
        <v>11</v>
      </c>
      <c r="AQ1910" s="139" t="s">
        <v>7943</v>
      </c>
      <c r="AR1910" s="381"/>
      <c r="AS1910" s="139" t="s">
        <v>4075</v>
      </c>
      <c r="AT1910" s="141" t="s">
        <v>1404</v>
      </c>
      <c r="AU1910" s="141"/>
      <c r="AV1910" s="383"/>
      <c r="AW1910" s="385"/>
      <c r="AX1910" s="139"/>
      <c r="AY1910" t="s">
        <v>19176</v>
      </c>
      <c r="BA1910" s="381"/>
      <c r="BB1910" s="139" t="s">
        <v>17</v>
      </c>
      <c r="BC1910" s="166"/>
      <c r="BD1910" s="166"/>
      <c r="BE1910" s="166"/>
      <c r="BF1910" s="166"/>
      <c r="BG1910" s="166"/>
      <c r="BH1910" s="308"/>
      <c r="BI1910" s="308"/>
      <c r="BJ1910" s="141" t="s">
        <v>26</v>
      </c>
      <c r="BK1910" s="141" t="s">
        <v>26</v>
      </c>
      <c r="BL1910" s="141"/>
      <c r="BM1910" s="141"/>
      <c r="BN1910" s="139" t="s">
        <v>4075</v>
      </c>
      <c r="BQ1910" s="141"/>
      <c r="BV1910" s="141"/>
      <c r="BX1910" s="141"/>
      <c r="BY1910" s="141"/>
      <c r="BZ1910" s="141"/>
      <c r="CA1910" s="141"/>
      <c r="CB1910" s="141"/>
      <c r="CC1910" s="141"/>
      <c r="CD1910" s="141"/>
      <c r="CE1910" s="141"/>
      <c r="CF1910" s="141"/>
      <c r="CG1910" s="141"/>
    </row>
    <row r="1911" spans="1:85" x14ac:dyDescent="0.35">
      <c r="A1911" s="155" t="s">
        <v>7934</v>
      </c>
      <c r="B1911" s="139" t="s">
        <v>4075</v>
      </c>
      <c r="C1911" s="18">
        <v>43287</v>
      </c>
      <c r="D1911" s="144">
        <v>0</v>
      </c>
      <c r="E1911" s="141" t="s">
        <v>13263</v>
      </c>
      <c r="F1911" s="141">
        <v>3</v>
      </c>
      <c r="G1911" s="141" t="s">
        <v>13283</v>
      </c>
      <c r="H1911" s="141">
        <v>2018</v>
      </c>
      <c r="I1911" s="18">
        <v>43287</v>
      </c>
      <c r="J1911" s="144">
        <v>0.71736111111111112</v>
      </c>
      <c r="K1911" s="378"/>
      <c r="L1911" s="139" t="s">
        <v>4075</v>
      </c>
      <c r="M1911" s="141" t="s">
        <v>28</v>
      </c>
      <c r="N1911" s="248"/>
      <c r="O1911" s="141" t="s">
        <v>26</v>
      </c>
      <c r="P1911" s="141" t="s">
        <v>26</v>
      </c>
      <c r="Q1911" s="141" t="s">
        <v>7935</v>
      </c>
      <c r="R1911" s="141" t="s">
        <v>7936</v>
      </c>
      <c r="S1911" s="141"/>
      <c r="T1911" s="141"/>
      <c r="U1911" s="141"/>
      <c r="V1911" s="141"/>
      <c r="W1911" s="139" t="s">
        <v>4075</v>
      </c>
      <c r="X1911" s="141" t="s">
        <v>25</v>
      </c>
      <c r="Y1911" s="141" t="s">
        <v>27</v>
      </c>
      <c r="Z1911" s="141"/>
      <c r="AA1911" s="141" t="s">
        <v>34</v>
      </c>
      <c r="AB1911" s="141"/>
      <c r="AC1911" s="139" t="s">
        <v>18047</v>
      </c>
      <c r="AD1911" s="380"/>
      <c r="AE1911" s="139" t="s">
        <v>102</v>
      </c>
      <c r="AF1911" s="139" t="s">
        <v>13068</v>
      </c>
      <c r="AG1911" s="139" t="s">
        <v>102</v>
      </c>
      <c r="AH1911" s="139" t="s">
        <v>1378</v>
      </c>
      <c r="AI1911" s="139" t="s">
        <v>7</v>
      </c>
      <c r="AJ1911" s="139" t="s">
        <v>7</v>
      </c>
      <c r="AK1911" s="139"/>
      <c r="AL1911" s="139"/>
      <c r="AM1911" s="141"/>
      <c r="AN1911" s="141" t="s">
        <v>8</v>
      </c>
      <c r="AO1911" s="139"/>
      <c r="AP1911" s="139" t="s">
        <v>1563</v>
      </c>
      <c r="AQ1911" s="139"/>
      <c r="AR1911" s="381"/>
      <c r="AS1911" s="139" t="s">
        <v>4075</v>
      </c>
      <c r="AT1911" s="141" t="s">
        <v>1404</v>
      </c>
      <c r="AU1911" s="141"/>
      <c r="AV1911" s="383"/>
      <c r="AW1911" s="385"/>
      <c r="AX1911" s="139"/>
      <c r="AY1911" t="s">
        <v>18739</v>
      </c>
      <c r="BA1911" s="381"/>
      <c r="BB1911" s="139" t="s">
        <v>1452</v>
      </c>
      <c r="BC1911" s="166"/>
      <c r="BD1911" s="166"/>
      <c r="BE1911" s="166"/>
      <c r="BF1911" s="166"/>
      <c r="BG1911" s="166"/>
      <c r="BH1911" s="308"/>
      <c r="BI1911" s="308"/>
      <c r="BJ1911" s="141" t="s">
        <v>26</v>
      </c>
      <c r="BK1911" s="141" t="s">
        <v>26</v>
      </c>
      <c r="BL1911" s="141"/>
      <c r="BM1911" s="141"/>
      <c r="BN1911" s="139" t="s">
        <v>4075</v>
      </c>
      <c r="BQ1911" s="141"/>
      <c r="BV1911" s="141"/>
      <c r="BX1911" s="141"/>
      <c r="BY1911" s="141"/>
      <c r="BZ1911" s="141"/>
      <c r="CA1911" s="141"/>
      <c r="CB1911" s="141"/>
      <c r="CC1911" s="141"/>
      <c r="CD1911" s="141"/>
      <c r="CE1911" s="141"/>
      <c r="CF1911" s="141"/>
      <c r="CG1911" s="141"/>
    </row>
    <row r="1912" spans="1:85" x14ac:dyDescent="0.35">
      <c r="A1912" s="155" t="s">
        <v>7937</v>
      </c>
      <c r="B1912" s="139" t="s">
        <v>4075</v>
      </c>
      <c r="C1912" s="18">
        <v>43287</v>
      </c>
      <c r="D1912" s="144">
        <v>0</v>
      </c>
      <c r="E1912" s="141" t="s">
        <v>13263</v>
      </c>
      <c r="F1912" s="141">
        <v>3</v>
      </c>
      <c r="G1912" s="141" t="s">
        <v>13283</v>
      </c>
      <c r="H1912" s="141">
        <v>2018</v>
      </c>
      <c r="I1912" s="18"/>
      <c r="J1912" s="144"/>
      <c r="K1912" s="378"/>
      <c r="L1912" s="139" t="s">
        <v>4075</v>
      </c>
      <c r="M1912" s="141" t="s">
        <v>28</v>
      </c>
      <c r="N1912" s="248"/>
      <c r="O1912" s="141" t="s">
        <v>26</v>
      </c>
      <c r="P1912" s="141" t="s">
        <v>26</v>
      </c>
      <c r="Q1912" s="141" t="s">
        <v>7938</v>
      </c>
      <c r="R1912" s="141"/>
      <c r="S1912" s="141"/>
      <c r="T1912" s="141"/>
      <c r="U1912" s="141"/>
      <c r="V1912" s="141"/>
      <c r="W1912" s="139" t="s">
        <v>4075</v>
      </c>
      <c r="X1912" s="141" t="s">
        <v>25</v>
      </c>
      <c r="Y1912" s="141" t="s">
        <v>27</v>
      </c>
      <c r="Z1912" s="141"/>
      <c r="AA1912" s="141" t="s">
        <v>34</v>
      </c>
      <c r="AB1912" s="141"/>
      <c r="AC1912" s="139" t="s">
        <v>18047</v>
      </c>
      <c r="AD1912" s="380"/>
      <c r="AE1912" s="139" t="s">
        <v>103</v>
      </c>
      <c r="AF1912" s="139" t="s">
        <v>13069</v>
      </c>
      <c r="AG1912" s="139" t="s">
        <v>103</v>
      </c>
      <c r="AH1912" s="139" t="s">
        <v>1380</v>
      </c>
      <c r="AI1912" s="139" t="s">
        <v>7399</v>
      </c>
      <c r="AJ1912" s="139"/>
      <c r="AK1912" s="139" t="s">
        <v>7399</v>
      </c>
      <c r="AL1912" s="139" t="s">
        <v>60</v>
      </c>
      <c r="AM1912" s="141"/>
      <c r="AN1912" s="141"/>
      <c r="AO1912" s="139"/>
      <c r="AP1912" s="139"/>
      <c r="AQ1912" s="139"/>
      <c r="AR1912" s="381"/>
      <c r="AS1912" s="139" t="s">
        <v>4075</v>
      </c>
      <c r="AT1912" s="141" t="s">
        <v>1404</v>
      </c>
      <c r="AU1912" s="141"/>
      <c r="AV1912" s="383"/>
      <c r="AW1912" s="385"/>
      <c r="AX1912" s="139"/>
      <c r="AY1912" t="s">
        <v>18540</v>
      </c>
      <c r="BA1912" s="381"/>
      <c r="BB1912" s="139" t="s">
        <v>17</v>
      </c>
      <c r="BC1912" s="166"/>
      <c r="BD1912" s="166"/>
      <c r="BE1912" s="166"/>
      <c r="BF1912" s="166"/>
      <c r="BG1912" s="166"/>
      <c r="BH1912" s="308"/>
      <c r="BI1912" s="308"/>
      <c r="BJ1912" s="141" t="s">
        <v>26</v>
      </c>
      <c r="BK1912" s="141" t="s">
        <v>26</v>
      </c>
      <c r="BL1912" s="141"/>
      <c r="BM1912" s="141"/>
      <c r="BN1912" s="139" t="s">
        <v>4075</v>
      </c>
      <c r="BQ1912" s="141"/>
      <c r="BV1912" s="141"/>
      <c r="BX1912" s="141"/>
      <c r="BY1912" s="141"/>
      <c r="BZ1912" s="141"/>
      <c r="CA1912" s="141"/>
      <c r="CB1912" s="141"/>
      <c r="CC1912" s="141"/>
      <c r="CD1912" s="141"/>
      <c r="CE1912" s="141"/>
      <c r="CF1912" s="141"/>
      <c r="CG1912" s="141"/>
    </row>
    <row r="1913" spans="1:85" x14ac:dyDescent="0.35">
      <c r="A1913" s="155" t="s">
        <v>7925</v>
      </c>
      <c r="B1913" s="139" t="s">
        <v>4075</v>
      </c>
      <c r="C1913" s="18">
        <v>43288</v>
      </c>
      <c r="D1913" s="144">
        <v>0</v>
      </c>
      <c r="E1913" s="141" t="s">
        <v>13263</v>
      </c>
      <c r="F1913" s="141">
        <v>3</v>
      </c>
      <c r="G1913" s="141" t="s">
        <v>13283</v>
      </c>
      <c r="H1913" s="141">
        <v>2018</v>
      </c>
      <c r="I1913" s="18">
        <v>43288</v>
      </c>
      <c r="J1913" s="144">
        <v>0.25763888888888886</v>
      </c>
      <c r="K1913" s="378"/>
      <c r="L1913" s="139" t="s">
        <v>4075</v>
      </c>
      <c r="M1913" s="141" t="s">
        <v>28</v>
      </c>
      <c r="N1913" s="248"/>
      <c r="O1913" s="141" t="s">
        <v>26</v>
      </c>
      <c r="P1913" s="141" t="s">
        <v>26</v>
      </c>
      <c r="Q1913" s="141" t="s">
        <v>7926</v>
      </c>
      <c r="R1913" s="141" t="s">
        <v>7927</v>
      </c>
      <c r="S1913" s="141"/>
      <c r="T1913" s="141"/>
      <c r="U1913" s="141"/>
      <c r="V1913" s="141"/>
      <c r="W1913" s="139" t="s">
        <v>4075</v>
      </c>
      <c r="X1913" s="141" t="s">
        <v>25</v>
      </c>
      <c r="Y1913" s="141" t="s">
        <v>27</v>
      </c>
      <c r="Z1913" s="141"/>
      <c r="AA1913" s="141" t="s">
        <v>34</v>
      </c>
      <c r="AB1913" s="141"/>
      <c r="AC1913" s="139" t="s">
        <v>18047</v>
      </c>
      <c r="AD1913" s="380"/>
      <c r="AE1913" s="139" t="s">
        <v>107</v>
      </c>
      <c r="AF1913" s="139" t="s">
        <v>13076</v>
      </c>
      <c r="AG1913" s="139" t="s">
        <v>4130</v>
      </c>
      <c r="AH1913" s="139" t="s">
        <v>1380</v>
      </c>
      <c r="AI1913" s="139" t="s">
        <v>1518</v>
      </c>
      <c r="AJ1913" s="139"/>
      <c r="AK1913" s="139" t="s">
        <v>1518</v>
      </c>
      <c r="AL1913" s="139" t="s">
        <v>1420</v>
      </c>
      <c r="AM1913" s="141"/>
      <c r="AN1913" s="141" t="s">
        <v>8</v>
      </c>
      <c r="AO1913" s="139"/>
      <c r="AP1913" s="139"/>
      <c r="AQ1913" s="139"/>
      <c r="AR1913" s="381"/>
      <c r="AS1913" s="139" t="s">
        <v>4075</v>
      </c>
      <c r="AT1913" s="141" t="s">
        <v>1404</v>
      </c>
      <c r="AU1913" s="141"/>
      <c r="AV1913" s="383"/>
      <c r="AW1913" s="385"/>
      <c r="AX1913" s="139"/>
      <c r="AY1913" t="s">
        <v>19177</v>
      </c>
      <c r="BA1913" s="381"/>
      <c r="BB1913" s="139" t="s">
        <v>1444</v>
      </c>
      <c r="BC1913" s="166"/>
      <c r="BD1913" s="166"/>
      <c r="BE1913" s="166"/>
      <c r="BF1913" s="166"/>
      <c r="BG1913" s="166"/>
      <c r="BH1913" s="308"/>
      <c r="BI1913" s="308"/>
      <c r="BJ1913" s="141" t="s">
        <v>26</v>
      </c>
      <c r="BK1913" s="141" t="s">
        <v>26</v>
      </c>
      <c r="BL1913" s="141"/>
      <c r="BM1913" s="141"/>
      <c r="BN1913" s="139" t="s">
        <v>4075</v>
      </c>
      <c r="BQ1913" s="141"/>
      <c r="BV1913" s="141"/>
      <c r="BX1913" s="141"/>
      <c r="BY1913" s="141"/>
      <c r="BZ1913" s="141"/>
      <c r="CA1913" s="141"/>
      <c r="CB1913" s="141"/>
      <c r="CC1913" s="141"/>
      <c r="CD1913" s="141"/>
      <c r="CE1913" s="141"/>
      <c r="CF1913" s="141"/>
      <c r="CG1913" s="141"/>
    </row>
    <row r="1914" spans="1:85" x14ac:dyDescent="0.35">
      <c r="A1914" s="155" t="s">
        <v>7928</v>
      </c>
      <c r="B1914" s="139" t="s">
        <v>4075</v>
      </c>
      <c r="C1914" s="18">
        <v>43288</v>
      </c>
      <c r="D1914" s="144">
        <v>0</v>
      </c>
      <c r="E1914" s="141" t="s">
        <v>13263</v>
      </c>
      <c r="F1914" s="141">
        <v>3</v>
      </c>
      <c r="G1914" s="141" t="s">
        <v>13283</v>
      </c>
      <c r="H1914" s="141">
        <v>2018</v>
      </c>
      <c r="I1914" s="18"/>
      <c r="J1914" s="144"/>
      <c r="K1914" s="378"/>
      <c r="L1914" s="139" t="s">
        <v>4075</v>
      </c>
      <c r="M1914" s="141" t="s">
        <v>28</v>
      </c>
      <c r="N1914" s="248"/>
      <c r="O1914" s="141" t="s">
        <v>26</v>
      </c>
      <c r="P1914" s="141" t="s">
        <v>26</v>
      </c>
      <c r="Q1914" s="141" t="s">
        <v>7929</v>
      </c>
      <c r="R1914" s="141"/>
      <c r="S1914" s="141"/>
      <c r="T1914" s="141"/>
      <c r="U1914" s="141"/>
      <c r="V1914" s="141"/>
      <c r="W1914" s="139" t="s">
        <v>4075</v>
      </c>
      <c r="X1914" s="141" t="s">
        <v>25</v>
      </c>
      <c r="Y1914" s="141" t="s">
        <v>27</v>
      </c>
      <c r="Z1914" s="141"/>
      <c r="AA1914" s="141" t="s">
        <v>34</v>
      </c>
      <c r="AB1914" s="141"/>
      <c r="AC1914" s="139" t="s">
        <v>18049</v>
      </c>
      <c r="AD1914" s="380"/>
      <c r="AE1914" s="139" t="s">
        <v>103</v>
      </c>
      <c r="AF1914" s="139" t="s">
        <v>13079</v>
      </c>
      <c r="AG1914" s="139" t="s">
        <v>103</v>
      </c>
      <c r="AH1914" s="139" t="s">
        <v>1380</v>
      </c>
      <c r="AI1914" s="139" t="s">
        <v>103</v>
      </c>
      <c r="AJ1914" s="139"/>
      <c r="AK1914" s="139" t="s">
        <v>103</v>
      </c>
      <c r="AL1914" s="139" t="s">
        <v>1423</v>
      </c>
      <c r="AM1914" s="141"/>
      <c r="AN1914" s="141"/>
      <c r="AO1914" s="139"/>
      <c r="AP1914" s="139"/>
      <c r="AQ1914" s="139"/>
      <c r="AR1914" s="381"/>
      <c r="AS1914" s="139" t="s">
        <v>4075</v>
      </c>
      <c r="AT1914" s="141" t="s">
        <v>1404</v>
      </c>
      <c r="AU1914" s="141"/>
      <c r="AV1914" s="383"/>
      <c r="AW1914" s="385"/>
      <c r="AX1914" s="139"/>
      <c r="AY1914" t="s">
        <v>18681</v>
      </c>
      <c r="BA1914" s="381"/>
      <c r="BB1914" s="139" t="s">
        <v>17</v>
      </c>
      <c r="BC1914" s="166"/>
      <c r="BD1914" s="166"/>
      <c r="BE1914" s="166"/>
      <c r="BF1914" s="166"/>
      <c r="BG1914" s="166"/>
      <c r="BH1914" s="308"/>
      <c r="BI1914" s="308"/>
      <c r="BJ1914" s="141" t="s">
        <v>26</v>
      </c>
      <c r="BK1914" s="141" t="s">
        <v>26</v>
      </c>
      <c r="BL1914" s="141"/>
      <c r="BM1914" s="141"/>
      <c r="BN1914" s="139" t="s">
        <v>4075</v>
      </c>
      <c r="BQ1914" s="141"/>
      <c r="BV1914" s="141"/>
      <c r="BX1914" s="141"/>
      <c r="BY1914" s="141"/>
      <c r="BZ1914" s="141"/>
      <c r="CA1914" s="141"/>
      <c r="CB1914" s="141"/>
      <c r="CC1914" s="141"/>
      <c r="CD1914" s="141"/>
      <c r="CE1914" s="141"/>
      <c r="CF1914" s="141"/>
      <c r="CG1914" s="141"/>
    </row>
    <row r="1915" spans="1:85" x14ac:dyDescent="0.35">
      <c r="A1915" s="155" t="s">
        <v>7930</v>
      </c>
      <c r="B1915" s="139" t="s">
        <v>4075</v>
      </c>
      <c r="C1915" s="18">
        <v>43288</v>
      </c>
      <c r="D1915" s="144">
        <v>0</v>
      </c>
      <c r="E1915" s="141" t="s">
        <v>13263</v>
      </c>
      <c r="F1915" s="141">
        <v>3</v>
      </c>
      <c r="G1915" s="141" t="s">
        <v>13283</v>
      </c>
      <c r="H1915" s="141">
        <v>2018</v>
      </c>
      <c r="I1915" s="18">
        <v>43288</v>
      </c>
      <c r="J1915" s="144">
        <v>0.85</v>
      </c>
      <c r="K1915" s="378"/>
      <c r="L1915" s="139" t="s">
        <v>4075</v>
      </c>
      <c r="M1915" s="141" t="s">
        <v>28</v>
      </c>
      <c r="N1915" s="248"/>
      <c r="O1915" s="141" t="s">
        <v>26</v>
      </c>
      <c r="P1915" s="141" t="s">
        <v>26</v>
      </c>
      <c r="Q1915" s="141" t="s">
        <v>7931</v>
      </c>
      <c r="R1915" s="141" t="s">
        <v>7932</v>
      </c>
      <c r="S1915" s="141"/>
      <c r="T1915" s="141"/>
      <c r="U1915" s="141"/>
      <c r="V1915" s="141"/>
      <c r="W1915" s="139" t="s">
        <v>4075</v>
      </c>
      <c r="X1915" s="141" t="s">
        <v>25</v>
      </c>
      <c r="Y1915" s="141" t="s">
        <v>27</v>
      </c>
      <c r="Z1915" s="141"/>
      <c r="AA1915" s="141" t="s">
        <v>34</v>
      </c>
      <c r="AB1915" s="141"/>
      <c r="AC1915" s="139" t="s">
        <v>18047</v>
      </c>
      <c r="AD1915" s="380"/>
      <c r="AE1915" s="139" t="s">
        <v>4</v>
      </c>
      <c r="AF1915" s="139" t="s">
        <v>13073</v>
      </c>
      <c r="AG1915" s="139" t="s">
        <v>4</v>
      </c>
      <c r="AH1915" s="139" t="s">
        <v>1380</v>
      </c>
      <c r="AI1915" s="139" t="s">
        <v>4</v>
      </c>
      <c r="AJ1915" s="139"/>
      <c r="AK1915" s="139" t="s">
        <v>15678</v>
      </c>
      <c r="AL1915" s="139" t="s">
        <v>7</v>
      </c>
      <c r="AM1915" s="141"/>
      <c r="AN1915" s="141" t="s">
        <v>8</v>
      </c>
      <c r="AO1915" s="139"/>
      <c r="AP1915" s="139"/>
      <c r="AQ1915" s="139"/>
      <c r="AR1915" s="381"/>
      <c r="AS1915" s="139" t="s">
        <v>4075</v>
      </c>
      <c r="AT1915" s="141" t="s">
        <v>1404</v>
      </c>
      <c r="AU1915" s="141"/>
      <c r="AV1915" s="383"/>
      <c r="AW1915" s="385"/>
      <c r="AX1915" s="139"/>
      <c r="AY1915" t="s">
        <v>18739</v>
      </c>
      <c r="BA1915" s="381"/>
      <c r="BB1915" s="139" t="s">
        <v>1469</v>
      </c>
      <c r="BC1915" s="166"/>
      <c r="BD1915" s="166"/>
      <c r="BE1915" s="166"/>
      <c r="BF1915" s="166"/>
      <c r="BG1915" s="166"/>
      <c r="BH1915" s="308"/>
      <c r="BI1915" s="308"/>
      <c r="BJ1915" s="141" t="s">
        <v>26</v>
      </c>
      <c r="BK1915" s="141" t="s">
        <v>26</v>
      </c>
      <c r="BL1915" s="141"/>
      <c r="BM1915" s="141"/>
      <c r="BN1915" s="139" t="s">
        <v>4075</v>
      </c>
      <c r="BQ1915" s="141" t="s">
        <v>15948</v>
      </c>
      <c r="BR1915" s="135" t="s">
        <v>15685</v>
      </c>
      <c r="BT1915" s="135" t="s">
        <v>15357</v>
      </c>
      <c r="BU1915" s="135" t="s">
        <v>15374</v>
      </c>
      <c r="BV1915" s="141" t="s">
        <v>1867</v>
      </c>
      <c r="BW1915" s="135" t="s">
        <v>13259</v>
      </c>
      <c r="BX1915" s="141" t="s">
        <v>15681</v>
      </c>
      <c r="BY1915" s="141" t="s">
        <v>12</v>
      </c>
      <c r="BZ1915" s="141" t="s">
        <v>26</v>
      </c>
      <c r="CA1915" s="141" t="s">
        <v>1848</v>
      </c>
      <c r="CB1915" s="141"/>
      <c r="CC1915" s="141" t="s">
        <v>15686</v>
      </c>
      <c r="CD1915" s="141" t="s">
        <v>15683</v>
      </c>
      <c r="CE1915" s="141" t="s">
        <v>15450</v>
      </c>
      <c r="CF1915" s="141" t="s">
        <v>15451</v>
      </c>
      <c r="CG1915" s="141" t="s">
        <v>4004</v>
      </c>
    </row>
    <row r="1916" spans="1:85" x14ac:dyDescent="0.35">
      <c r="A1916" s="155" t="s">
        <v>7919</v>
      </c>
      <c r="B1916" s="139" t="s">
        <v>4075</v>
      </c>
      <c r="C1916" s="18">
        <v>43289</v>
      </c>
      <c r="D1916" s="144">
        <v>0</v>
      </c>
      <c r="E1916" s="141" t="s">
        <v>13264</v>
      </c>
      <c r="F1916" s="141">
        <v>3</v>
      </c>
      <c r="G1916" s="141" t="s">
        <v>13283</v>
      </c>
      <c r="H1916" s="141">
        <v>2018</v>
      </c>
      <c r="I1916" s="18">
        <v>43289</v>
      </c>
      <c r="J1916" s="144">
        <v>0.83611111111111114</v>
      </c>
      <c r="K1916" s="378"/>
      <c r="L1916" s="139" t="s">
        <v>4075</v>
      </c>
      <c r="M1916" s="141" t="s">
        <v>28</v>
      </c>
      <c r="N1916" s="248"/>
      <c r="O1916" s="141" t="s">
        <v>26</v>
      </c>
      <c r="P1916" s="141" t="s">
        <v>26</v>
      </c>
      <c r="Q1916" s="141" t="s">
        <v>7920</v>
      </c>
      <c r="R1916" s="141" t="s">
        <v>7921</v>
      </c>
      <c r="S1916" s="141"/>
      <c r="T1916" s="141"/>
      <c r="U1916" s="141"/>
      <c r="V1916" s="141"/>
      <c r="W1916" s="139" t="s">
        <v>4075</v>
      </c>
      <c r="X1916" s="141" t="s">
        <v>25</v>
      </c>
      <c r="Y1916" s="141" t="s">
        <v>27</v>
      </c>
      <c r="Z1916" s="141"/>
      <c r="AA1916" s="141" t="s">
        <v>34</v>
      </c>
      <c r="AB1916" s="141"/>
      <c r="AC1916" s="139" t="s">
        <v>18049</v>
      </c>
      <c r="AD1916" s="380"/>
      <c r="AE1916" s="139" t="s">
        <v>4</v>
      </c>
      <c r="AF1916" s="139" t="s">
        <v>13073</v>
      </c>
      <c r="AG1916" s="139" t="s">
        <v>4</v>
      </c>
      <c r="AH1916" s="139" t="s">
        <v>1380</v>
      </c>
      <c r="AI1916" s="139" t="s">
        <v>4</v>
      </c>
      <c r="AJ1916" s="139"/>
      <c r="AK1916" s="139" t="s">
        <v>15678</v>
      </c>
      <c r="AL1916" s="139" t="s">
        <v>1406</v>
      </c>
      <c r="AM1916" s="141"/>
      <c r="AN1916" s="141" t="s">
        <v>8</v>
      </c>
      <c r="AO1916" s="139"/>
      <c r="AP1916" s="139"/>
      <c r="AQ1916" s="139"/>
      <c r="AR1916" s="381"/>
      <c r="AS1916" s="139" t="s">
        <v>4075</v>
      </c>
      <c r="AT1916" s="141" t="s">
        <v>1404</v>
      </c>
      <c r="AU1916" s="141">
        <v>162</v>
      </c>
      <c r="AV1916" s="383"/>
      <c r="AW1916" s="385"/>
      <c r="AX1916" s="139"/>
      <c r="AY1916" t="s">
        <v>18593</v>
      </c>
      <c r="BA1916" s="381"/>
      <c r="BB1916" s="139" t="s">
        <v>1444</v>
      </c>
      <c r="BC1916" s="166"/>
      <c r="BD1916" s="166"/>
      <c r="BE1916" s="166"/>
      <c r="BF1916" s="166"/>
      <c r="BG1916" s="166"/>
      <c r="BH1916" s="308"/>
      <c r="BI1916" s="308"/>
      <c r="BJ1916" s="141" t="s">
        <v>26</v>
      </c>
      <c r="BK1916" s="141" t="s">
        <v>26</v>
      </c>
      <c r="BL1916" s="141"/>
      <c r="BM1916" s="141"/>
      <c r="BN1916" s="139" t="s">
        <v>4075</v>
      </c>
      <c r="BQ1916" s="141" t="s">
        <v>15949</v>
      </c>
      <c r="BR1916" s="135" t="s">
        <v>15685</v>
      </c>
      <c r="BT1916" s="135" t="s">
        <v>15432</v>
      </c>
      <c r="BU1916" s="135" t="s">
        <v>15363</v>
      </c>
      <c r="BV1916" s="141" t="s">
        <v>13261</v>
      </c>
      <c r="BW1916" s="135" t="s">
        <v>13266</v>
      </c>
      <c r="BX1916" s="141" t="s">
        <v>12</v>
      </c>
      <c r="BY1916" s="141" t="s">
        <v>12</v>
      </c>
      <c r="BZ1916" s="141" t="s">
        <v>26</v>
      </c>
      <c r="CA1916" s="141" t="s">
        <v>1848</v>
      </c>
      <c r="CB1916" s="141"/>
      <c r="CC1916" s="141" t="s">
        <v>15690</v>
      </c>
      <c r="CD1916" s="141" t="s">
        <v>34</v>
      </c>
      <c r="CE1916" s="141" t="s">
        <v>15450</v>
      </c>
      <c r="CF1916" s="141" t="s">
        <v>15451</v>
      </c>
      <c r="CG1916" s="141" t="s">
        <v>13283</v>
      </c>
    </row>
    <row r="1917" spans="1:85" x14ac:dyDescent="0.35">
      <c r="A1917" s="155" t="s">
        <v>7922</v>
      </c>
      <c r="B1917" s="139" t="s">
        <v>4075</v>
      </c>
      <c r="C1917" s="18">
        <v>43289</v>
      </c>
      <c r="D1917" s="144">
        <v>0</v>
      </c>
      <c r="E1917" s="141" t="s">
        <v>13264</v>
      </c>
      <c r="F1917" s="141">
        <v>3</v>
      </c>
      <c r="G1917" s="141" t="s">
        <v>13283</v>
      </c>
      <c r="H1917" s="141">
        <v>2018</v>
      </c>
      <c r="I1917" s="18">
        <v>43289</v>
      </c>
      <c r="J1917" s="144">
        <v>0.81388888888888888</v>
      </c>
      <c r="K1917" s="378"/>
      <c r="L1917" s="139" t="s">
        <v>4075</v>
      </c>
      <c r="M1917" s="141" t="s">
        <v>28</v>
      </c>
      <c r="N1917" s="248"/>
      <c r="O1917" s="141" t="s">
        <v>26</v>
      </c>
      <c r="P1917" s="141" t="s">
        <v>26</v>
      </c>
      <c r="Q1917" s="141" t="s">
        <v>7923</v>
      </c>
      <c r="R1917" s="141" t="s">
        <v>7924</v>
      </c>
      <c r="S1917" s="141"/>
      <c r="T1917" s="141"/>
      <c r="U1917" s="141"/>
      <c r="V1917" s="141"/>
      <c r="W1917" s="139" t="s">
        <v>4075</v>
      </c>
      <c r="X1917" s="141" t="s">
        <v>25</v>
      </c>
      <c r="Y1917" s="141" t="s">
        <v>27</v>
      </c>
      <c r="Z1917" s="141"/>
      <c r="AA1917" s="141" t="s">
        <v>34</v>
      </c>
      <c r="AB1917" s="141"/>
      <c r="AC1917" s="139" t="s">
        <v>18047</v>
      </c>
      <c r="AD1917" s="380"/>
      <c r="AE1917" s="139" t="s">
        <v>102</v>
      </c>
      <c r="AF1917" s="139" t="s">
        <v>13068</v>
      </c>
      <c r="AG1917" s="139" t="s">
        <v>102</v>
      </c>
      <c r="AH1917" s="139" t="s">
        <v>1378</v>
      </c>
      <c r="AI1917" s="139" t="s">
        <v>7</v>
      </c>
      <c r="AJ1917" s="139" t="s">
        <v>7</v>
      </c>
      <c r="AK1917" s="139"/>
      <c r="AL1917" s="139"/>
      <c r="AM1917" s="141"/>
      <c r="AN1917" s="141" t="s">
        <v>8</v>
      </c>
      <c r="AO1917" s="139"/>
      <c r="AP1917" s="139" t="s">
        <v>1563</v>
      </c>
      <c r="AQ1917" s="139"/>
      <c r="AR1917" s="381"/>
      <c r="AS1917" s="139" t="s">
        <v>4075</v>
      </c>
      <c r="AT1917" s="141" t="s">
        <v>1404</v>
      </c>
      <c r="AU1917" s="141"/>
      <c r="AV1917" s="383"/>
      <c r="AW1917" s="385"/>
      <c r="AX1917" s="139"/>
      <c r="AY1917" t="s">
        <v>18341</v>
      </c>
      <c r="BA1917" s="381"/>
      <c r="BB1917" s="139" t="s">
        <v>1444</v>
      </c>
      <c r="BC1917" s="166"/>
      <c r="BD1917" s="166"/>
      <c r="BE1917" s="166"/>
      <c r="BF1917" s="166"/>
      <c r="BG1917" s="166"/>
      <c r="BH1917" s="308"/>
      <c r="BI1917" s="308"/>
      <c r="BJ1917" s="141" t="s">
        <v>26</v>
      </c>
      <c r="BK1917" s="141" t="s">
        <v>26</v>
      </c>
      <c r="BL1917" s="141"/>
      <c r="BM1917" s="141"/>
      <c r="BN1917" s="139" t="s">
        <v>4075</v>
      </c>
      <c r="BQ1917" s="141"/>
      <c r="BV1917" s="141"/>
      <c r="BX1917" s="141"/>
      <c r="BY1917" s="141"/>
      <c r="BZ1917" s="141"/>
      <c r="CA1917" s="141"/>
      <c r="CB1917" s="141"/>
      <c r="CC1917" s="141"/>
      <c r="CD1917" s="141"/>
      <c r="CE1917" s="141"/>
      <c r="CF1917" s="141"/>
      <c r="CG1917" s="141"/>
    </row>
    <row r="1918" spans="1:85" x14ac:dyDescent="0.35">
      <c r="A1918" s="155" t="s">
        <v>7916</v>
      </c>
      <c r="B1918" s="139" t="s">
        <v>4075</v>
      </c>
      <c r="C1918" s="18">
        <v>43290</v>
      </c>
      <c r="D1918" s="144">
        <v>0</v>
      </c>
      <c r="E1918" s="141" t="s">
        <v>13264</v>
      </c>
      <c r="F1918" s="141">
        <v>3</v>
      </c>
      <c r="G1918" s="141" t="s">
        <v>13283</v>
      </c>
      <c r="H1918" s="141">
        <v>2018</v>
      </c>
      <c r="I1918" s="18">
        <v>43290</v>
      </c>
      <c r="J1918" s="144">
        <v>0.31041666666666667</v>
      </c>
      <c r="K1918" s="378"/>
      <c r="L1918" s="139" t="s">
        <v>4075</v>
      </c>
      <c r="M1918" s="141" t="s">
        <v>28</v>
      </c>
      <c r="N1918" s="248"/>
      <c r="O1918" s="141" t="s">
        <v>26</v>
      </c>
      <c r="P1918" s="141" t="s">
        <v>26</v>
      </c>
      <c r="Q1918" s="141" t="s">
        <v>7917</v>
      </c>
      <c r="R1918" s="141" t="s">
        <v>7918</v>
      </c>
      <c r="S1918" s="141"/>
      <c r="T1918" s="141"/>
      <c r="U1918" s="141"/>
      <c r="V1918" s="141"/>
      <c r="W1918" s="139" t="s">
        <v>4075</v>
      </c>
      <c r="X1918" s="141" t="s">
        <v>25</v>
      </c>
      <c r="Y1918" s="141" t="s">
        <v>27</v>
      </c>
      <c r="Z1918" s="141"/>
      <c r="AA1918" s="141" t="s">
        <v>34</v>
      </c>
      <c r="AB1918" s="141"/>
      <c r="AC1918" s="139" t="s">
        <v>18069</v>
      </c>
      <c r="AD1918" s="380"/>
      <c r="AE1918" s="139" t="s">
        <v>103</v>
      </c>
      <c r="AF1918" s="139" t="s">
        <v>13079</v>
      </c>
      <c r="AG1918" s="139" t="s">
        <v>103</v>
      </c>
      <c r="AH1918" s="139" t="s">
        <v>1380</v>
      </c>
      <c r="AI1918" s="139" t="s">
        <v>103</v>
      </c>
      <c r="AJ1918" s="139"/>
      <c r="AK1918" s="139" t="s">
        <v>103</v>
      </c>
      <c r="AL1918" s="139" t="s">
        <v>46</v>
      </c>
      <c r="AM1918" s="141"/>
      <c r="AN1918" s="141" t="s">
        <v>8</v>
      </c>
      <c r="AO1918" s="139"/>
      <c r="AP1918" s="139"/>
      <c r="AQ1918" s="139"/>
      <c r="AR1918" s="381"/>
      <c r="AS1918" s="139" t="s">
        <v>4075</v>
      </c>
      <c r="AT1918" s="141" t="s">
        <v>44</v>
      </c>
      <c r="AU1918" s="141">
        <v>510</v>
      </c>
      <c r="AV1918" s="383"/>
      <c r="AW1918" s="385"/>
      <c r="AX1918" s="139"/>
      <c r="AY1918" t="s">
        <v>18723</v>
      </c>
      <c r="BA1918" s="381"/>
      <c r="BB1918" s="139" t="s">
        <v>1452</v>
      </c>
      <c r="BC1918" s="166"/>
      <c r="BD1918" s="166"/>
      <c r="BE1918" s="166"/>
      <c r="BF1918" s="166"/>
      <c r="BG1918" s="166"/>
      <c r="BH1918" s="308"/>
      <c r="BI1918" s="308"/>
      <c r="BJ1918" s="141" t="s">
        <v>26</v>
      </c>
      <c r="BK1918" s="141" t="s">
        <v>26</v>
      </c>
      <c r="BL1918" s="141"/>
      <c r="BM1918" s="141"/>
      <c r="BN1918" s="139" t="s">
        <v>4075</v>
      </c>
      <c r="BQ1918" s="141"/>
      <c r="BV1918" s="141"/>
      <c r="BX1918" s="141"/>
      <c r="BY1918" s="141"/>
      <c r="BZ1918" s="141"/>
      <c r="CA1918" s="141"/>
      <c r="CB1918" s="141"/>
      <c r="CC1918" s="141"/>
      <c r="CD1918" s="141"/>
      <c r="CE1918" s="141"/>
      <c r="CF1918" s="141"/>
      <c r="CG1918" s="141"/>
    </row>
    <row r="1919" spans="1:85" x14ac:dyDescent="0.35">
      <c r="A1919" s="155" t="s">
        <v>7908</v>
      </c>
      <c r="B1919" s="139" t="s">
        <v>4075</v>
      </c>
      <c r="C1919" s="18">
        <v>43291</v>
      </c>
      <c r="D1919" s="144">
        <v>0</v>
      </c>
      <c r="E1919" s="141" t="s">
        <v>13264</v>
      </c>
      <c r="F1919" s="141">
        <v>3</v>
      </c>
      <c r="G1919" s="141" t="s">
        <v>13283</v>
      </c>
      <c r="H1919" s="141">
        <v>2018</v>
      </c>
      <c r="I1919" s="18">
        <v>43291</v>
      </c>
      <c r="J1919" s="144">
        <v>0.21180555555555555</v>
      </c>
      <c r="K1919" s="378"/>
      <c r="L1919" s="139" t="s">
        <v>4075</v>
      </c>
      <c r="M1919" s="141" t="s">
        <v>28</v>
      </c>
      <c r="N1919" s="248"/>
      <c r="O1919" s="141" t="s">
        <v>26</v>
      </c>
      <c r="P1919" s="141" t="s">
        <v>26</v>
      </c>
      <c r="Q1919" s="141" t="s">
        <v>7909</v>
      </c>
      <c r="R1919" s="141" t="s">
        <v>7910</v>
      </c>
      <c r="S1919" s="141"/>
      <c r="T1919" s="141"/>
      <c r="U1919" s="141"/>
      <c r="V1919" s="141"/>
      <c r="W1919" s="139" t="s">
        <v>4075</v>
      </c>
      <c r="X1919" s="141" t="s">
        <v>25</v>
      </c>
      <c r="Y1919" s="141" t="s">
        <v>27</v>
      </c>
      <c r="Z1919" s="141"/>
      <c r="AA1919" s="141" t="s">
        <v>34</v>
      </c>
      <c r="AB1919" s="141"/>
      <c r="AC1919" s="139" t="s">
        <v>18047</v>
      </c>
      <c r="AD1919" s="380"/>
      <c r="AE1919" s="139" t="s">
        <v>4</v>
      </c>
      <c r="AF1919" s="139" t="s">
        <v>13073</v>
      </c>
      <c r="AG1919" s="139" t="s">
        <v>4</v>
      </c>
      <c r="AH1919" s="139" t="s">
        <v>1380</v>
      </c>
      <c r="AI1919" s="139" t="s">
        <v>4</v>
      </c>
      <c r="AJ1919" s="139"/>
      <c r="AK1919" s="139" t="s">
        <v>15678</v>
      </c>
      <c r="AL1919" s="139" t="s">
        <v>7</v>
      </c>
      <c r="AM1919" s="141"/>
      <c r="AN1919" s="141" t="s">
        <v>8</v>
      </c>
      <c r="AO1919" s="139"/>
      <c r="AP1919" s="139"/>
      <c r="AQ1919" s="139"/>
      <c r="AR1919" s="381"/>
      <c r="AS1919" s="139" t="s">
        <v>4075</v>
      </c>
      <c r="AT1919" s="141" t="s">
        <v>1404</v>
      </c>
      <c r="AU1919" s="141"/>
      <c r="AV1919" s="383"/>
      <c r="AW1919" s="385"/>
      <c r="AX1919" s="139"/>
      <c r="AY1919" t="s">
        <v>19178</v>
      </c>
      <c r="BA1919" s="381"/>
      <c r="BB1919" s="139" t="s">
        <v>17</v>
      </c>
      <c r="BC1919" s="166"/>
      <c r="BD1919" s="166"/>
      <c r="BE1919" s="166"/>
      <c r="BF1919" s="166"/>
      <c r="BG1919" s="166"/>
      <c r="BH1919" s="308"/>
      <c r="BI1919" s="308"/>
      <c r="BJ1919" s="141" t="s">
        <v>26</v>
      </c>
      <c r="BK1919" s="141" t="s">
        <v>26</v>
      </c>
      <c r="BL1919" s="141"/>
      <c r="BM1919" s="141"/>
      <c r="BN1919" s="139" t="s">
        <v>4075</v>
      </c>
      <c r="BQ1919" s="141" t="s">
        <v>15950</v>
      </c>
      <c r="BR1919" s="135" t="s">
        <v>15685</v>
      </c>
      <c r="BT1919" s="135" t="s">
        <v>15355</v>
      </c>
      <c r="BU1919" s="135" t="s">
        <v>15363</v>
      </c>
      <c r="BV1919" s="141" t="s">
        <v>2760</v>
      </c>
      <c r="BW1919" s="135" t="s">
        <v>13286</v>
      </c>
      <c r="BX1919" s="141" t="s">
        <v>15681</v>
      </c>
      <c r="BY1919" s="141" t="s">
        <v>12</v>
      </c>
      <c r="BZ1919" s="141" t="s">
        <v>26</v>
      </c>
      <c r="CA1919" s="141" t="s">
        <v>1848</v>
      </c>
      <c r="CB1919" s="141"/>
      <c r="CC1919" s="141" t="s">
        <v>15690</v>
      </c>
      <c r="CD1919" s="141" t="s">
        <v>34</v>
      </c>
      <c r="CE1919" s="141" t="s">
        <v>15450</v>
      </c>
      <c r="CF1919" s="141" t="s">
        <v>15451</v>
      </c>
      <c r="CG1919" s="141" t="s">
        <v>1897</v>
      </c>
    </row>
    <row r="1920" spans="1:85" x14ac:dyDescent="0.35">
      <c r="A1920" s="155" t="s">
        <v>7911</v>
      </c>
      <c r="B1920" s="139" t="s">
        <v>4075</v>
      </c>
      <c r="C1920" s="18">
        <v>43291</v>
      </c>
      <c r="D1920" s="144">
        <v>0</v>
      </c>
      <c r="E1920" s="141" t="s">
        <v>13264</v>
      </c>
      <c r="F1920" s="141">
        <v>3</v>
      </c>
      <c r="G1920" s="141" t="s">
        <v>13283</v>
      </c>
      <c r="H1920" s="141">
        <v>2018</v>
      </c>
      <c r="I1920" s="18"/>
      <c r="J1920" s="144"/>
      <c r="K1920" s="378"/>
      <c r="L1920" s="139" t="s">
        <v>4075</v>
      </c>
      <c r="M1920" s="141" t="s">
        <v>28</v>
      </c>
      <c r="N1920" s="248"/>
      <c r="O1920" s="141" t="s">
        <v>26</v>
      </c>
      <c r="P1920" s="141" t="s">
        <v>26</v>
      </c>
      <c r="Q1920" s="141" t="s">
        <v>7912</v>
      </c>
      <c r="R1920" s="141"/>
      <c r="S1920" s="141"/>
      <c r="T1920" s="141"/>
      <c r="U1920" s="141"/>
      <c r="V1920" s="141"/>
      <c r="W1920" s="139" t="s">
        <v>4075</v>
      </c>
      <c r="X1920" s="141" t="s">
        <v>25</v>
      </c>
      <c r="Y1920" s="141" t="s">
        <v>27</v>
      </c>
      <c r="Z1920" s="141"/>
      <c r="AA1920" s="141" t="s">
        <v>34</v>
      </c>
      <c r="AB1920" s="141"/>
      <c r="AC1920" s="139" t="s">
        <v>18047</v>
      </c>
      <c r="AD1920" s="380"/>
      <c r="AE1920" s="139" t="s">
        <v>102</v>
      </c>
      <c r="AF1920" s="139" t="s">
        <v>13071</v>
      </c>
      <c r="AG1920" s="139" t="s">
        <v>102</v>
      </c>
      <c r="AH1920" s="139" t="s">
        <v>1378</v>
      </c>
      <c r="AI1920" s="139" t="s">
        <v>13</v>
      </c>
      <c r="AJ1920" s="139" t="s">
        <v>1423</v>
      </c>
      <c r="AK1920" s="139"/>
      <c r="AL1920" s="139"/>
      <c r="AM1920" s="141"/>
      <c r="AN1920" s="141"/>
      <c r="AO1920" s="139"/>
      <c r="AP1920" s="139" t="s">
        <v>1423</v>
      </c>
      <c r="AQ1920" s="139"/>
      <c r="AR1920" s="381"/>
      <c r="AS1920" s="139" t="s">
        <v>4075</v>
      </c>
      <c r="AT1920" s="141" t="s">
        <v>44</v>
      </c>
      <c r="AU1920" s="141">
        <v>520</v>
      </c>
      <c r="AV1920" s="383"/>
      <c r="AW1920" s="385"/>
      <c r="AX1920" s="139"/>
      <c r="AY1920" t="s">
        <v>18883</v>
      </c>
      <c r="BA1920" s="381"/>
      <c r="BB1920" s="139" t="s">
        <v>1446</v>
      </c>
      <c r="BC1920" s="166"/>
      <c r="BD1920" s="166"/>
      <c r="BE1920" s="166"/>
      <c r="BF1920" s="166"/>
      <c r="BG1920" s="166"/>
      <c r="BH1920" s="308"/>
      <c r="BI1920" s="308"/>
      <c r="BJ1920" s="141" t="s">
        <v>26</v>
      </c>
      <c r="BK1920" s="141" t="s">
        <v>26</v>
      </c>
      <c r="BL1920" s="141"/>
      <c r="BM1920" s="141"/>
      <c r="BN1920" s="139" t="s">
        <v>4075</v>
      </c>
      <c r="BQ1920" s="141"/>
      <c r="BV1920" s="141"/>
      <c r="BX1920" s="141"/>
      <c r="BY1920" s="141"/>
      <c r="BZ1920" s="141"/>
      <c r="CA1920" s="141"/>
      <c r="CB1920" s="141"/>
      <c r="CC1920" s="141"/>
      <c r="CD1920" s="141"/>
      <c r="CE1920" s="141"/>
      <c r="CF1920" s="141"/>
      <c r="CG1920" s="141"/>
    </row>
    <row r="1921" spans="1:85" x14ac:dyDescent="0.35">
      <c r="A1921" s="155" t="s">
        <v>7913</v>
      </c>
      <c r="B1921" s="139" t="s">
        <v>4075</v>
      </c>
      <c r="C1921" s="18">
        <v>43291</v>
      </c>
      <c r="D1921" s="144">
        <v>0</v>
      </c>
      <c r="E1921" s="141" t="s">
        <v>13264</v>
      </c>
      <c r="F1921" s="141">
        <v>3</v>
      </c>
      <c r="G1921" s="141" t="s">
        <v>13283</v>
      </c>
      <c r="H1921" s="141">
        <v>2018</v>
      </c>
      <c r="I1921" s="18">
        <v>43291</v>
      </c>
      <c r="J1921" s="144">
        <v>0.79027777777777775</v>
      </c>
      <c r="K1921" s="378"/>
      <c r="L1921" s="139" t="s">
        <v>4075</v>
      </c>
      <c r="M1921" s="141" t="s">
        <v>28</v>
      </c>
      <c r="N1921" s="248"/>
      <c r="O1921" s="141" t="s">
        <v>26</v>
      </c>
      <c r="P1921" s="141" t="s">
        <v>26</v>
      </c>
      <c r="Q1921" s="141" t="s">
        <v>7914</v>
      </c>
      <c r="R1921" s="141" t="s">
        <v>7915</v>
      </c>
      <c r="S1921" s="141"/>
      <c r="T1921" s="141"/>
      <c r="U1921" s="141"/>
      <c r="V1921" s="141"/>
      <c r="W1921" s="139" t="s">
        <v>4075</v>
      </c>
      <c r="X1921" s="141" t="s">
        <v>25</v>
      </c>
      <c r="Y1921" s="141" t="s">
        <v>27</v>
      </c>
      <c r="Z1921" s="141"/>
      <c r="AA1921" s="141" t="s">
        <v>34</v>
      </c>
      <c r="AB1921" s="141"/>
      <c r="AC1921" s="139" t="s">
        <v>18049</v>
      </c>
      <c r="AD1921" s="380"/>
      <c r="AE1921" s="139" t="s">
        <v>103</v>
      </c>
      <c r="AF1921" s="139" t="s">
        <v>13075</v>
      </c>
      <c r="AG1921" s="139" t="s">
        <v>103</v>
      </c>
      <c r="AH1921" s="139" t="s">
        <v>1380</v>
      </c>
      <c r="AI1921" s="139" t="s">
        <v>7340</v>
      </c>
      <c r="AJ1921" s="139"/>
      <c r="AK1921" s="139" t="s">
        <v>7340</v>
      </c>
      <c r="AL1921" s="139" t="s">
        <v>1408</v>
      </c>
      <c r="AM1921" s="141"/>
      <c r="AN1921" s="141" t="s">
        <v>8</v>
      </c>
      <c r="AO1921" s="139"/>
      <c r="AP1921" s="139"/>
      <c r="AQ1921" s="139"/>
      <c r="AR1921" s="381"/>
      <c r="AS1921" s="139" t="s">
        <v>4075</v>
      </c>
      <c r="AT1921" s="141" t="s">
        <v>1404</v>
      </c>
      <c r="AU1921" s="141"/>
      <c r="AV1921" s="383"/>
      <c r="AW1921" s="385"/>
      <c r="AX1921" s="139"/>
      <c r="BA1921" s="381"/>
      <c r="BB1921" s="139" t="s">
        <v>1452</v>
      </c>
      <c r="BC1921" s="166"/>
      <c r="BD1921" s="166"/>
      <c r="BE1921" s="166"/>
      <c r="BF1921" s="166"/>
      <c r="BG1921" s="166"/>
      <c r="BH1921" s="308"/>
      <c r="BI1921" s="308"/>
      <c r="BJ1921" s="141" t="s">
        <v>26</v>
      </c>
      <c r="BK1921" s="141" t="s">
        <v>26</v>
      </c>
      <c r="BL1921" s="141"/>
      <c r="BM1921" s="141"/>
      <c r="BN1921" s="139" t="s">
        <v>4075</v>
      </c>
      <c r="BQ1921" s="141"/>
      <c r="BV1921" s="141"/>
      <c r="BX1921" s="141"/>
      <c r="BY1921" s="141"/>
      <c r="BZ1921" s="141"/>
      <c r="CA1921" s="141"/>
      <c r="CB1921" s="141"/>
      <c r="CC1921" s="141"/>
      <c r="CD1921" s="141"/>
      <c r="CE1921" s="141"/>
      <c r="CF1921" s="141"/>
      <c r="CG1921" s="141"/>
    </row>
    <row r="1922" spans="1:85" x14ac:dyDescent="0.35">
      <c r="A1922" s="155" t="s">
        <v>7903</v>
      </c>
      <c r="B1922" s="139" t="s">
        <v>4075</v>
      </c>
      <c r="C1922" s="18">
        <v>43292</v>
      </c>
      <c r="D1922" s="144">
        <v>0</v>
      </c>
      <c r="E1922" s="141" t="s">
        <v>13264</v>
      </c>
      <c r="F1922" s="141">
        <v>3</v>
      </c>
      <c r="G1922" s="141" t="s">
        <v>13283</v>
      </c>
      <c r="H1922" s="141">
        <v>2018</v>
      </c>
      <c r="I1922" s="18">
        <v>43292</v>
      </c>
      <c r="J1922" s="144">
        <v>0.4236111111111111</v>
      </c>
      <c r="K1922" s="378"/>
      <c r="L1922" s="139" t="s">
        <v>4075</v>
      </c>
      <c r="M1922" s="141" t="s">
        <v>28</v>
      </c>
      <c r="N1922" s="248"/>
      <c r="O1922" s="141" t="s">
        <v>26</v>
      </c>
      <c r="P1922" s="141" t="s">
        <v>26</v>
      </c>
      <c r="Q1922" s="141" t="s">
        <v>7904</v>
      </c>
      <c r="R1922" s="141" t="s">
        <v>7905</v>
      </c>
      <c r="S1922" s="141"/>
      <c r="T1922" s="141"/>
      <c r="U1922" s="141"/>
      <c r="V1922" s="141"/>
      <c r="W1922" s="139" t="s">
        <v>4075</v>
      </c>
      <c r="X1922" s="141" t="s">
        <v>25</v>
      </c>
      <c r="Y1922" s="141" t="s">
        <v>27</v>
      </c>
      <c r="Z1922" s="141"/>
      <c r="AA1922" s="141" t="s">
        <v>34</v>
      </c>
      <c r="AB1922" s="141"/>
      <c r="AC1922" s="139" t="s">
        <v>18047</v>
      </c>
      <c r="AD1922" s="380"/>
      <c r="AE1922" s="139" t="s">
        <v>102</v>
      </c>
      <c r="AF1922" s="139" t="s">
        <v>13082</v>
      </c>
      <c r="AG1922" s="139" t="s">
        <v>102</v>
      </c>
      <c r="AH1922" s="139" t="s">
        <v>1378</v>
      </c>
      <c r="AI1922" s="139" t="s">
        <v>60</v>
      </c>
      <c r="AJ1922" s="139" t="s">
        <v>60</v>
      </c>
      <c r="AK1922" s="139"/>
      <c r="AL1922" s="139"/>
      <c r="AM1922" s="141"/>
      <c r="AN1922" s="141" t="s">
        <v>8</v>
      </c>
      <c r="AO1922" s="139"/>
      <c r="AP1922" s="139" t="s">
        <v>60</v>
      </c>
      <c r="AQ1922" s="139"/>
      <c r="AR1922" s="381"/>
      <c r="AS1922" s="139" t="s">
        <v>4075</v>
      </c>
      <c r="AT1922" s="141" t="s">
        <v>44</v>
      </c>
      <c r="AU1922" s="141"/>
      <c r="AV1922" s="383"/>
      <c r="AW1922" s="385"/>
      <c r="AX1922" s="139"/>
      <c r="AY1922" t="s">
        <v>18946</v>
      </c>
      <c r="BA1922" s="381"/>
      <c r="BB1922" s="139" t="s">
        <v>1450</v>
      </c>
      <c r="BC1922" s="166"/>
      <c r="BD1922" s="166"/>
      <c r="BE1922" s="166"/>
      <c r="BF1922" s="166"/>
      <c r="BG1922" s="166"/>
      <c r="BH1922" s="308"/>
      <c r="BI1922" s="308"/>
      <c r="BJ1922" s="141" t="s">
        <v>26</v>
      </c>
      <c r="BK1922" s="141" t="s">
        <v>26</v>
      </c>
      <c r="BL1922" s="141"/>
      <c r="BM1922" s="141"/>
      <c r="BN1922" s="139" t="s">
        <v>4075</v>
      </c>
      <c r="BQ1922" s="141"/>
      <c r="BV1922" s="141"/>
      <c r="BX1922" s="141"/>
      <c r="BY1922" s="141"/>
      <c r="BZ1922" s="141"/>
      <c r="CA1922" s="141"/>
      <c r="CB1922" s="141"/>
      <c r="CC1922" s="141"/>
      <c r="CD1922" s="141"/>
      <c r="CE1922" s="141"/>
      <c r="CF1922" s="141"/>
      <c r="CG1922" s="141"/>
    </row>
    <row r="1923" spans="1:85" x14ac:dyDescent="0.35">
      <c r="A1923" s="155" t="s">
        <v>7906</v>
      </c>
      <c r="B1923" s="139" t="s">
        <v>4075</v>
      </c>
      <c r="C1923" s="18">
        <v>43292</v>
      </c>
      <c r="D1923" s="144">
        <v>0</v>
      </c>
      <c r="E1923" s="141" t="s">
        <v>13264</v>
      </c>
      <c r="F1923" s="141">
        <v>3</v>
      </c>
      <c r="G1923" s="141" t="s">
        <v>13283</v>
      </c>
      <c r="H1923" s="141">
        <v>2018</v>
      </c>
      <c r="I1923" s="18"/>
      <c r="J1923" s="144"/>
      <c r="K1923" s="378"/>
      <c r="L1923" s="139" t="s">
        <v>4075</v>
      </c>
      <c r="M1923" s="141" t="s">
        <v>7343</v>
      </c>
      <c r="N1923" s="248"/>
      <c r="O1923" s="141" t="s">
        <v>26</v>
      </c>
      <c r="P1923" s="141" t="s">
        <v>26</v>
      </c>
      <c r="Q1923" s="141"/>
      <c r="R1923" s="141"/>
      <c r="S1923" s="141" t="s">
        <v>7907</v>
      </c>
      <c r="T1923" s="141"/>
      <c r="U1923" s="141"/>
      <c r="V1923" s="141"/>
      <c r="W1923" s="139" t="s">
        <v>4075</v>
      </c>
      <c r="X1923" s="141" t="s">
        <v>25</v>
      </c>
      <c r="Y1923" s="141" t="s">
        <v>27</v>
      </c>
      <c r="Z1923" s="141"/>
      <c r="AA1923" s="141" t="s">
        <v>35</v>
      </c>
      <c r="AB1923" s="141"/>
      <c r="AC1923" s="139" t="s">
        <v>6</v>
      </c>
      <c r="AD1923" s="380"/>
      <c r="AE1923" s="139" t="s">
        <v>103</v>
      </c>
      <c r="AF1923" s="139" t="s">
        <v>13075</v>
      </c>
      <c r="AG1923" s="139" t="s">
        <v>103</v>
      </c>
      <c r="AH1923" s="139" t="s">
        <v>1380</v>
      </c>
      <c r="AI1923" s="139" t="s">
        <v>7340</v>
      </c>
      <c r="AJ1923" s="139"/>
      <c r="AK1923" s="139" t="s">
        <v>7340</v>
      </c>
      <c r="AL1923" s="139" t="s">
        <v>1408</v>
      </c>
      <c r="AM1923" s="141"/>
      <c r="AN1923" s="141"/>
      <c r="AO1923" s="139"/>
      <c r="AP1923" s="139"/>
      <c r="AQ1923" s="139"/>
      <c r="AR1923" s="381"/>
      <c r="AS1923" s="139" t="s">
        <v>4075</v>
      </c>
      <c r="AT1923" s="141" t="s">
        <v>1404</v>
      </c>
      <c r="AU1923" s="141"/>
      <c r="AV1923" s="383"/>
      <c r="AW1923" s="385"/>
      <c r="AX1923" s="139"/>
      <c r="BA1923" s="381"/>
      <c r="BB1923" s="139" t="s">
        <v>1450</v>
      </c>
      <c r="BC1923" s="166"/>
      <c r="BD1923" s="166"/>
      <c r="BE1923" s="166"/>
      <c r="BF1923" s="166"/>
      <c r="BG1923" s="166"/>
      <c r="BH1923" s="308"/>
      <c r="BI1923" s="308"/>
      <c r="BJ1923" s="141" t="s">
        <v>26</v>
      </c>
      <c r="BK1923" s="141" t="s">
        <v>26</v>
      </c>
      <c r="BL1923" s="141"/>
      <c r="BM1923" s="141"/>
      <c r="BN1923" s="139" t="s">
        <v>4075</v>
      </c>
      <c r="BQ1923" s="141"/>
      <c r="BV1923" s="141"/>
      <c r="BX1923" s="141"/>
      <c r="BY1923" s="141"/>
      <c r="BZ1923" s="141"/>
      <c r="CA1923" s="141"/>
      <c r="CB1923" s="141"/>
      <c r="CC1923" s="141"/>
      <c r="CD1923" s="141"/>
      <c r="CE1923" s="141"/>
      <c r="CF1923" s="141"/>
      <c r="CG1923" s="141"/>
    </row>
    <row r="1924" spans="1:85" x14ac:dyDescent="0.35">
      <c r="A1924" s="155" t="s">
        <v>7896</v>
      </c>
      <c r="B1924" s="139" t="s">
        <v>4075</v>
      </c>
      <c r="C1924" s="18">
        <v>43294</v>
      </c>
      <c r="D1924" s="144">
        <v>0</v>
      </c>
      <c r="E1924" s="141" t="s">
        <v>13264</v>
      </c>
      <c r="F1924" s="141">
        <v>3</v>
      </c>
      <c r="G1924" s="141" t="s">
        <v>13283</v>
      </c>
      <c r="H1924" s="141">
        <v>2018</v>
      </c>
      <c r="I1924" s="18">
        <v>43294</v>
      </c>
      <c r="J1924" s="144">
        <v>0.65625</v>
      </c>
      <c r="K1924" s="378"/>
      <c r="L1924" s="139" t="s">
        <v>4075</v>
      </c>
      <c r="M1924" s="141" t="s">
        <v>28</v>
      </c>
      <c r="N1924" s="248"/>
      <c r="O1924" s="141" t="s">
        <v>26</v>
      </c>
      <c r="P1924" s="141" t="s">
        <v>26</v>
      </c>
      <c r="Q1924" s="141" t="s">
        <v>7897</v>
      </c>
      <c r="R1924" s="141" t="s">
        <v>7898</v>
      </c>
      <c r="S1924" s="141"/>
      <c r="T1924" s="141"/>
      <c r="U1924" s="141"/>
      <c r="V1924" s="141"/>
      <c r="W1924" s="139" t="s">
        <v>4075</v>
      </c>
      <c r="X1924" s="141" t="s">
        <v>25</v>
      </c>
      <c r="Y1924" s="141" t="s">
        <v>27</v>
      </c>
      <c r="Z1924" s="141"/>
      <c r="AA1924" s="141" t="s">
        <v>34</v>
      </c>
      <c r="AB1924" s="141"/>
      <c r="AC1924" s="139" t="s">
        <v>18047</v>
      </c>
      <c r="AD1924" s="380"/>
      <c r="AE1924" s="139" t="s">
        <v>4</v>
      </c>
      <c r="AF1924" s="139" t="s">
        <v>13073</v>
      </c>
      <c r="AG1924" s="139" t="s">
        <v>4</v>
      </c>
      <c r="AH1924" s="139" t="s">
        <v>1380</v>
      </c>
      <c r="AI1924" s="139" t="s">
        <v>4</v>
      </c>
      <c r="AJ1924" s="139"/>
      <c r="AK1924" s="139" t="s">
        <v>15678</v>
      </c>
      <c r="AL1924" s="139" t="s">
        <v>1408</v>
      </c>
      <c r="AM1924" s="141"/>
      <c r="AN1924" s="141" t="s">
        <v>8</v>
      </c>
      <c r="AO1924" s="139"/>
      <c r="AP1924" s="139"/>
      <c r="AQ1924" s="139"/>
      <c r="AR1924" s="381"/>
      <c r="AS1924" s="139" t="s">
        <v>4075</v>
      </c>
      <c r="AT1924" s="141" t="s">
        <v>1404</v>
      </c>
      <c r="AU1924" s="141">
        <v>246</v>
      </c>
      <c r="AV1924" s="383"/>
      <c r="AW1924" s="385"/>
      <c r="AX1924" s="139"/>
      <c r="AY1924" t="s">
        <v>18621</v>
      </c>
      <c r="BA1924" s="381"/>
      <c r="BB1924" s="139" t="s">
        <v>17</v>
      </c>
      <c r="BC1924" s="166"/>
      <c r="BD1924" s="166"/>
      <c r="BE1924" s="166"/>
      <c r="BF1924" s="166"/>
      <c r="BG1924" s="166"/>
      <c r="BH1924" s="308"/>
      <c r="BI1924" s="308"/>
      <c r="BJ1924" s="141" t="s">
        <v>26</v>
      </c>
      <c r="BK1924" s="141" t="s">
        <v>26</v>
      </c>
      <c r="BL1924" s="141"/>
      <c r="BM1924" s="141"/>
      <c r="BN1924" s="139" t="s">
        <v>4075</v>
      </c>
      <c r="BQ1924" s="141" t="s">
        <v>15951</v>
      </c>
      <c r="BR1924" s="135" t="s">
        <v>15685</v>
      </c>
      <c r="BT1924" s="135" t="s">
        <v>15373</v>
      </c>
      <c r="BU1924" s="135" t="s">
        <v>1867</v>
      </c>
      <c r="BV1924" s="141" t="s">
        <v>13281</v>
      </c>
      <c r="BW1924" s="135" t="s">
        <v>2612</v>
      </c>
      <c r="BX1924" s="141" t="s">
        <v>15681</v>
      </c>
      <c r="BY1924" s="141" t="s">
        <v>15681</v>
      </c>
      <c r="BZ1924" s="141" t="s">
        <v>26</v>
      </c>
      <c r="CA1924" s="141" t="s">
        <v>1848</v>
      </c>
      <c r="CB1924" s="141"/>
      <c r="CC1924" s="141" t="s">
        <v>15690</v>
      </c>
      <c r="CD1924" s="141" t="s">
        <v>34</v>
      </c>
      <c r="CE1924" s="141" t="s">
        <v>15450</v>
      </c>
      <c r="CF1924" s="141" t="s">
        <v>15451</v>
      </c>
      <c r="CG1924" s="141" t="s">
        <v>4009</v>
      </c>
    </row>
    <row r="1925" spans="1:85" x14ac:dyDescent="0.35">
      <c r="A1925" s="155" t="s">
        <v>7893</v>
      </c>
      <c r="B1925" s="139" t="s">
        <v>4075</v>
      </c>
      <c r="C1925" s="18">
        <v>43294</v>
      </c>
      <c r="D1925" s="144">
        <v>0</v>
      </c>
      <c r="E1925" s="141" t="s">
        <v>13264</v>
      </c>
      <c r="F1925" s="141">
        <v>3</v>
      </c>
      <c r="G1925" s="141" t="s">
        <v>13283</v>
      </c>
      <c r="H1925" s="141">
        <v>2018</v>
      </c>
      <c r="I1925" s="18">
        <v>43294</v>
      </c>
      <c r="J1925" s="144">
        <v>0.45763888888888887</v>
      </c>
      <c r="K1925" s="378"/>
      <c r="L1925" s="139" t="s">
        <v>4075</v>
      </c>
      <c r="M1925" s="141" t="s">
        <v>28</v>
      </c>
      <c r="N1925" s="248"/>
      <c r="O1925" s="141" t="s">
        <v>26</v>
      </c>
      <c r="P1925" s="141" t="s">
        <v>26</v>
      </c>
      <c r="Q1925" s="141" t="s">
        <v>7894</v>
      </c>
      <c r="R1925" s="141" t="s">
        <v>7895</v>
      </c>
      <c r="S1925" s="141"/>
      <c r="T1925" s="141"/>
      <c r="U1925" s="141"/>
      <c r="V1925" s="141"/>
      <c r="W1925" s="139" t="s">
        <v>4075</v>
      </c>
      <c r="X1925" s="141" t="s">
        <v>25</v>
      </c>
      <c r="Y1925" s="141" t="s">
        <v>27</v>
      </c>
      <c r="Z1925" s="141"/>
      <c r="AA1925" s="141" t="s">
        <v>34</v>
      </c>
      <c r="AB1925" s="141"/>
      <c r="AC1925" s="139" t="s">
        <v>18047</v>
      </c>
      <c r="AD1925" s="380"/>
      <c r="AE1925" s="139" t="s">
        <v>4</v>
      </c>
      <c r="AF1925" s="139" t="s">
        <v>13073</v>
      </c>
      <c r="AG1925" s="139" t="s">
        <v>4</v>
      </c>
      <c r="AH1925" s="139" t="s">
        <v>1380</v>
      </c>
      <c r="AI1925" s="139" t="s">
        <v>4</v>
      </c>
      <c r="AJ1925" s="139"/>
      <c r="AK1925" s="139" t="s">
        <v>15678</v>
      </c>
      <c r="AL1925" s="139" t="s">
        <v>1408</v>
      </c>
      <c r="AM1925" s="141"/>
      <c r="AN1925" s="141" t="s">
        <v>8</v>
      </c>
      <c r="AO1925" s="139"/>
      <c r="AP1925" s="139"/>
      <c r="AQ1925" s="139"/>
      <c r="AR1925" s="381"/>
      <c r="AS1925" s="139" t="s">
        <v>4075</v>
      </c>
      <c r="AT1925" s="141" t="s">
        <v>43</v>
      </c>
      <c r="AU1925" s="141">
        <v>140</v>
      </c>
      <c r="AV1925" s="383"/>
      <c r="AW1925" s="385"/>
      <c r="AX1925" s="139"/>
      <c r="AY1925" t="s">
        <v>19179</v>
      </c>
      <c r="BA1925" s="381"/>
      <c r="BB1925" s="139" t="s">
        <v>1469</v>
      </c>
      <c r="BC1925" s="166"/>
      <c r="BD1925" s="166"/>
      <c r="BE1925" s="166"/>
      <c r="BF1925" s="166"/>
      <c r="BG1925" s="166"/>
      <c r="BH1925" s="308"/>
      <c r="BI1925" s="308"/>
      <c r="BJ1925" s="141" t="s">
        <v>26</v>
      </c>
      <c r="BK1925" s="141" t="s">
        <v>26</v>
      </c>
      <c r="BL1925" s="141"/>
      <c r="BM1925" s="141"/>
      <c r="BN1925" s="139" t="s">
        <v>4075</v>
      </c>
      <c r="BQ1925" s="141" t="s">
        <v>15952</v>
      </c>
      <c r="BR1925" s="135" t="s">
        <v>15702</v>
      </c>
      <c r="BV1925" s="141"/>
      <c r="BX1925" s="141"/>
      <c r="BY1925" s="141"/>
      <c r="BZ1925" s="141"/>
      <c r="CA1925" s="141"/>
      <c r="CB1925" s="141"/>
      <c r="CC1925" s="141"/>
      <c r="CD1925" s="141"/>
      <c r="CE1925" s="141"/>
      <c r="CF1925" s="141"/>
      <c r="CG1925" s="141"/>
    </row>
    <row r="1926" spans="1:85" x14ac:dyDescent="0.35">
      <c r="A1926" s="155" t="s">
        <v>7902</v>
      </c>
      <c r="B1926" s="139" t="s">
        <v>4075</v>
      </c>
      <c r="C1926" s="18">
        <v>43294</v>
      </c>
      <c r="D1926" s="144">
        <v>0</v>
      </c>
      <c r="E1926" s="141" t="s">
        <v>13264</v>
      </c>
      <c r="F1926" s="141">
        <v>3</v>
      </c>
      <c r="G1926" s="141" t="s">
        <v>13283</v>
      </c>
      <c r="H1926" s="141">
        <v>2018</v>
      </c>
      <c r="I1926" s="18"/>
      <c r="J1926" s="144"/>
      <c r="K1926" s="378"/>
      <c r="L1926" s="139" t="s">
        <v>4075</v>
      </c>
      <c r="M1926" s="141" t="s">
        <v>28</v>
      </c>
      <c r="N1926" s="248"/>
      <c r="O1926" s="141" t="s">
        <v>26</v>
      </c>
      <c r="P1926" s="141" t="s">
        <v>26</v>
      </c>
      <c r="Q1926" s="141"/>
      <c r="R1926" s="141"/>
      <c r="S1926" s="141"/>
      <c r="T1926" s="141"/>
      <c r="U1926" s="141"/>
      <c r="V1926" s="141"/>
      <c r="W1926" s="139" t="s">
        <v>4075</v>
      </c>
      <c r="X1926" s="141" t="s">
        <v>25</v>
      </c>
      <c r="Y1926" s="141" t="s">
        <v>27</v>
      </c>
      <c r="Z1926" s="141"/>
      <c r="AA1926" s="141" t="s">
        <v>34</v>
      </c>
      <c r="AB1926" s="141"/>
      <c r="AC1926" s="139" t="s">
        <v>18049</v>
      </c>
      <c r="AD1926" s="380"/>
      <c r="AE1926" s="139" t="s">
        <v>39</v>
      </c>
      <c r="AF1926" s="139" t="s">
        <v>13072</v>
      </c>
      <c r="AG1926" s="139" t="s">
        <v>39</v>
      </c>
      <c r="AH1926" s="139" t="s">
        <v>39</v>
      </c>
      <c r="AI1926" s="139" t="s">
        <v>13</v>
      </c>
      <c r="AJ1926" s="139"/>
      <c r="AK1926" s="139"/>
      <c r="AL1926" s="139"/>
      <c r="AM1926" s="141"/>
      <c r="AN1926" s="141"/>
      <c r="AO1926" s="139"/>
      <c r="AP1926" s="139"/>
      <c r="AQ1926" s="139"/>
      <c r="AR1926" s="381"/>
      <c r="AS1926" s="139" t="s">
        <v>4075</v>
      </c>
      <c r="AT1926" s="141" t="s">
        <v>1404</v>
      </c>
      <c r="AU1926" s="141"/>
      <c r="AV1926" s="383"/>
      <c r="AW1926" s="385"/>
      <c r="AX1926" s="139"/>
      <c r="BA1926" s="381"/>
      <c r="BB1926" s="139" t="s">
        <v>17</v>
      </c>
      <c r="BC1926" s="166"/>
      <c r="BD1926" s="166"/>
      <c r="BE1926" s="166"/>
      <c r="BF1926" s="166"/>
      <c r="BG1926" s="166"/>
      <c r="BH1926" s="308"/>
      <c r="BI1926" s="308"/>
      <c r="BJ1926" s="141" t="s">
        <v>26</v>
      </c>
      <c r="BK1926" s="141" t="s">
        <v>26</v>
      </c>
      <c r="BL1926" s="141"/>
      <c r="BM1926" s="141"/>
      <c r="BN1926" s="139" t="s">
        <v>4075</v>
      </c>
      <c r="BQ1926" s="141"/>
      <c r="BV1926" s="141"/>
      <c r="BX1926" s="141"/>
      <c r="BY1926" s="141"/>
      <c r="BZ1926" s="141"/>
      <c r="CA1926" s="141"/>
      <c r="CB1926" s="141"/>
      <c r="CC1926" s="141"/>
      <c r="CD1926" s="141"/>
      <c r="CE1926" s="141"/>
      <c r="CF1926" s="141"/>
      <c r="CG1926" s="141"/>
    </row>
    <row r="1927" spans="1:85" x14ac:dyDescent="0.35">
      <c r="A1927" s="155" t="s">
        <v>7899</v>
      </c>
      <c r="B1927" s="139" t="s">
        <v>4075</v>
      </c>
      <c r="C1927" s="18">
        <v>43294</v>
      </c>
      <c r="D1927" s="144">
        <v>0</v>
      </c>
      <c r="E1927" s="141" t="s">
        <v>13264</v>
      </c>
      <c r="F1927" s="141">
        <v>3</v>
      </c>
      <c r="G1927" s="141" t="s">
        <v>13283</v>
      </c>
      <c r="H1927" s="141">
        <v>2018</v>
      </c>
      <c r="I1927" s="18">
        <v>43294</v>
      </c>
      <c r="J1927" s="144">
        <v>0.78541666666666665</v>
      </c>
      <c r="K1927" s="378"/>
      <c r="L1927" s="139" t="s">
        <v>4075</v>
      </c>
      <c r="M1927" s="141" t="s">
        <v>28</v>
      </c>
      <c r="N1927" s="248"/>
      <c r="O1927" s="141" t="s">
        <v>26</v>
      </c>
      <c r="P1927" s="141" t="s">
        <v>26</v>
      </c>
      <c r="Q1927" s="141" t="s">
        <v>7900</v>
      </c>
      <c r="R1927" s="141" t="s">
        <v>7901</v>
      </c>
      <c r="S1927" s="141"/>
      <c r="T1927" s="141"/>
      <c r="U1927" s="141"/>
      <c r="V1927" s="141"/>
      <c r="W1927" s="139" t="s">
        <v>4075</v>
      </c>
      <c r="X1927" s="141" t="s">
        <v>25</v>
      </c>
      <c r="Y1927" s="141" t="s">
        <v>27</v>
      </c>
      <c r="Z1927" s="141"/>
      <c r="AA1927" s="141" t="s">
        <v>34</v>
      </c>
      <c r="AB1927" s="141"/>
      <c r="AC1927" s="139" t="s">
        <v>18047</v>
      </c>
      <c r="AD1927" s="380"/>
      <c r="AE1927" s="139" t="s">
        <v>102</v>
      </c>
      <c r="AF1927" s="139" t="s">
        <v>13068</v>
      </c>
      <c r="AG1927" s="139" t="s">
        <v>102</v>
      </c>
      <c r="AH1927" s="139" t="s">
        <v>1378</v>
      </c>
      <c r="AI1927" s="139" t="s">
        <v>7</v>
      </c>
      <c r="AJ1927" s="139" t="s">
        <v>7</v>
      </c>
      <c r="AK1927" s="139"/>
      <c r="AL1927" s="139"/>
      <c r="AM1927" s="141"/>
      <c r="AN1927" s="141" t="s">
        <v>8</v>
      </c>
      <c r="AO1927" s="139"/>
      <c r="AP1927" s="139" t="s">
        <v>1563</v>
      </c>
      <c r="AQ1927" s="139"/>
      <c r="AR1927" s="381"/>
      <c r="AS1927" s="139" t="s">
        <v>4075</v>
      </c>
      <c r="AT1927" s="141" t="s">
        <v>1404</v>
      </c>
      <c r="AU1927" s="141"/>
      <c r="AV1927" s="383"/>
      <c r="AW1927" s="385"/>
      <c r="AX1927" s="139"/>
      <c r="AY1927" t="s">
        <v>9890</v>
      </c>
      <c r="BA1927" s="381"/>
      <c r="BB1927" s="139" t="s">
        <v>1444</v>
      </c>
      <c r="BC1927" s="166"/>
      <c r="BD1927" s="166"/>
      <c r="BE1927" s="166"/>
      <c r="BF1927" s="166"/>
      <c r="BG1927" s="166"/>
      <c r="BH1927" s="308"/>
      <c r="BI1927" s="308"/>
      <c r="BJ1927" s="141" t="s">
        <v>26</v>
      </c>
      <c r="BK1927" s="141" t="s">
        <v>26</v>
      </c>
      <c r="BL1927" s="141"/>
      <c r="BM1927" s="141"/>
      <c r="BN1927" s="139" t="s">
        <v>4075</v>
      </c>
      <c r="BQ1927" s="141"/>
      <c r="BV1927" s="141"/>
      <c r="BX1927" s="141"/>
      <c r="BY1927" s="141"/>
      <c r="BZ1927" s="141"/>
      <c r="CA1927" s="141"/>
      <c r="CB1927" s="141"/>
      <c r="CC1927" s="141"/>
      <c r="CD1927" s="141"/>
      <c r="CE1927" s="141"/>
      <c r="CF1927" s="141"/>
      <c r="CG1927" s="141"/>
    </row>
    <row r="1928" spans="1:85" x14ac:dyDescent="0.35">
      <c r="A1928" s="155" t="s">
        <v>7878</v>
      </c>
      <c r="B1928" s="139" t="s">
        <v>4075</v>
      </c>
      <c r="C1928" s="18">
        <v>43295</v>
      </c>
      <c r="D1928" s="144">
        <v>0</v>
      </c>
      <c r="E1928" s="141" t="s">
        <v>13264</v>
      </c>
      <c r="F1928" s="141">
        <v>3</v>
      </c>
      <c r="G1928" s="141" t="s">
        <v>13283</v>
      </c>
      <c r="H1928" s="141">
        <v>2018</v>
      </c>
      <c r="I1928" s="18">
        <v>43295</v>
      </c>
      <c r="J1928" s="144">
        <v>0.53888888888888886</v>
      </c>
      <c r="K1928" s="378"/>
      <c r="L1928" s="139" t="s">
        <v>4075</v>
      </c>
      <c r="M1928" s="141" t="s">
        <v>28</v>
      </c>
      <c r="N1928" s="248"/>
      <c r="O1928" s="141" t="s">
        <v>26</v>
      </c>
      <c r="P1928" s="141" t="s">
        <v>26</v>
      </c>
      <c r="Q1928" s="141" t="s">
        <v>7879</v>
      </c>
      <c r="R1928" s="141" t="s">
        <v>7880</v>
      </c>
      <c r="S1928" s="141"/>
      <c r="T1928" s="141"/>
      <c r="U1928" s="141"/>
      <c r="V1928" s="141"/>
      <c r="W1928" s="139" t="s">
        <v>4075</v>
      </c>
      <c r="X1928" s="141" t="s">
        <v>25</v>
      </c>
      <c r="Y1928" s="141" t="s">
        <v>27</v>
      </c>
      <c r="Z1928" s="141"/>
      <c r="AA1928" s="141" t="s">
        <v>34</v>
      </c>
      <c r="AB1928" s="141"/>
      <c r="AC1928" s="139" t="s">
        <v>18047</v>
      </c>
      <c r="AD1928" s="380"/>
      <c r="AE1928" s="139" t="s">
        <v>4</v>
      </c>
      <c r="AF1928" s="139" t="s">
        <v>13073</v>
      </c>
      <c r="AG1928" s="139" t="s">
        <v>4</v>
      </c>
      <c r="AH1928" s="139" t="s">
        <v>1380</v>
      </c>
      <c r="AI1928" s="139" t="s">
        <v>4</v>
      </c>
      <c r="AJ1928" s="139"/>
      <c r="AK1928" s="139" t="s">
        <v>15678</v>
      </c>
      <c r="AL1928" s="139" t="s">
        <v>7</v>
      </c>
      <c r="AM1928" s="141"/>
      <c r="AN1928" s="141" t="s">
        <v>8</v>
      </c>
      <c r="AO1928" s="139"/>
      <c r="AP1928" s="139"/>
      <c r="AQ1928" s="139"/>
      <c r="AR1928" s="381"/>
      <c r="AS1928" s="139" t="s">
        <v>4075</v>
      </c>
      <c r="AT1928" s="141" t="s">
        <v>43</v>
      </c>
      <c r="AU1928" s="141">
        <v>300</v>
      </c>
      <c r="AV1928" s="383"/>
      <c r="AW1928" s="385"/>
      <c r="AX1928" s="139"/>
      <c r="AY1928" t="s">
        <v>18489</v>
      </c>
      <c r="BA1928" s="381"/>
      <c r="BB1928" s="139" t="s">
        <v>1452</v>
      </c>
      <c r="BC1928" s="166"/>
      <c r="BD1928" s="166"/>
      <c r="BE1928" s="166"/>
      <c r="BF1928" s="166"/>
      <c r="BG1928" s="166"/>
      <c r="BH1928" s="308"/>
      <c r="BI1928" s="308"/>
      <c r="BJ1928" s="141" t="s">
        <v>26</v>
      </c>
      <c r="BK1928" s="141" t="s">
        <v>26</v>
      </c>
      <c r="BL1928" s="141"/>
      <c r="BM1928" s="141"/>
      <c r="BN1928" s="139" t="s">
        <v>4075</v>
      </c>
      <c r="BQ1928" s="141" t="s">
        <v>15953</v>
      </c>
      <c r="BR1928" s="135" t="s">
        <v>15685</v>
      </c>
      <c r="BT1928" s="135" t="s">
        <v>15360</v>
      </c>
      <c r="BU1928" s="135" t="s">
        <v>15356</v>
      </c>
      <c r="BV1928" s="141" t="s">
        <v>2612</v>
      </c>
      <c r="BW1928" s="135" t="s">
        <v>13261</v>
      </c>
      <c r="BX1928" s="141" t="s">
        <v>15689</v>
      </c>
      <c r="BY1928" s="141" t="s">
        <v>12</v>
      </c>
      <c r="BZ1928" s="141" t="s">
        <v>26</v>
      </c>
      <c r="CA1928" s="141" t="s">
        <v>1848</v>
      </c>
      <c r="CB1928" s="141"/>
      <c r="CC1928" s="141" t="s">
        <v>15720</v>
      </c>
      <c r="CD1928" s="141" t="s">
        <v>15683</v>
      </c>
      <c r="CE1928" s="141" t="s">
        <v>15450</v>
      </c>
      <c r="CF1928" s="141" t="s">
        <v>15451</v>
      </c>
      <c r="CG1928" s="141" t="s">
        <v>1897</v>
      </c>
    </row>
    <row r="1929" spans="1:85" x14ac:dyDescent="0.35">
      <c r="A1929" s="155" t="s">
        <v>7875</v>
      </c>
      <c r="B1929" s="139" t="s">
        <v>4075</v>
      </c>
      <c r="C1929" s="18">
        <v>43295</v>
      </c>
      <c r="D1929" s="144">
        <v>0</v>
      </c>
      <c r="E1929" s="141" t="s">
        <v>13264</v>
      </c>
      <c r="F1929" s="141">
        <v>3</v>
      </c>
      <c r="G1929" s="141" t="s">
        <v>13283</v>
      </c>
      <c r="H1929" s="141">
        <v>2018</v>
      </c>
      <c r="I1929" s="18">
        <v>43295</v>
      </c>
      <c r="J1929" s="144">
        <v>0.52777777777777779</v>
      </c>
      <c r="K1929" s="378"/>
      <c r="L1929" s="139" t="s">
        <v>4075</v>
      </c>
      <c r="M1929" s="141" t="s">
        <v>28</v>
      </c>
      <c r="N1929" s="248"/>
      <c r="O1929" s="141" t="s">
        <v>26</v>
      </c>
      <c r="P1929" s="141" t="s">
        <v>26</v>
      </c>
      <c r="Q1929" s="141" t="s">
        <v>7876</v>
      </c>
      <c r="R1929" s="141" t="s">
        <v>7877</v>
      </c>
      <c r="S1929" s="141"/>
      <c r="T1929" s="141"/>
      <c r="U1929" s="141"/>
      <c r="V1929" s="141"/>
      <c r="W1929" s="139" t="s">
        <v>4075</v>
      </c>
      <c r="X1929" s="141" t="s">
        <v>25</v>
      </c>
      <c r="Y1929" s="141" t="s">
        <v>27</v>
      </c>
      <c r="Z1929" s="141"/>
      <c r="AA1929" s="141" t="s">
        <v>34</v>
      </c>
      <c r="AB1929" s="141"/>
      <c r="AC1929" s="139" t="s">
        <v>18047</v>
      </c>
      <c r="AD1929" s="380"/>
      <c r="AE1929" s="139" t="s">
        <v>103</v>
      </c>
      <c r="AF1929" s="139" t="s">
        <v>13075</v>
      </c>
      <c r="AG1929" s="139" t="s">
        <v>103</v>
      </c>
      <c r="AH1929" s="139" t="s">
        <v>1380</v>
      </c>
      <c r="AI1929" s="139" t="s">
        <v>7340</v>
      </c>
      <c r="AJ1929" s="139"/>
      <c r="AK1929" s="139" t="s">
        <v>7340</v>
      </c>
      <c r="AL1929" s="139" t="s">
        <v>1408</v>
      </c>
      <c r="AM1929" s="141"/>
      <c r="AN1929" s="141" t="s">
        <v>8</v>
      </c>
      <c r="AO1929" s="139"/>
      <c r="AP1929" s="139"/>
      <c r="AQ1929" s="139"/>
      <c r="AR1929" s="381"/>
      <c r="AS1929" s="139" t="s">
        <v>4075</v>
      </c>
      <c r="AT1929" s="141" t="s">
        <v>43</v>
      </c>
      <c r="AU1929" s="141">
        <v>180</v>
      </c>
      <c r="AV1929" s="383"/>
      <c r="AW1929" s="385"/>
      <c r="AX1929" s="139"/>
      <c r="AY1929" t="s">
        <v>18368</v>
      </c>
      <c r="BA1929" s="381"/>
      <c r="BB1929" s="139" t="s">
        <v>1451</v>
      </c>
      <c r="BC1929" s="166"/>
      <c r="BD1929" s="166"/>
      <c r="BE1929" s="166"/>
      <c r="BF1929" s="166"/>
      <c r="BG1929" s="166"/>
      <c r="BH1929" s="308"/>
      <c r="BI1929" s="308"/>
      <c r="BJ1929" s="141" t="s">
        <v>26</v>
      </c>
      <c r="BK1929" s="141" t="s">
        <v>26</v>
      </c>
      <c r="BL1929" s="141"/>
      <c r="BM1929" s="141"/>
      <c r="BN1929" s="139" t="s">
        <v>4075</v>
      </c>
      <c r="BQ1929" s="141"/>
      <c r="BV1929" s="141"/>
      <c r="BX1929" s="141"/>
      <c r="BY1929" s="141"/>
      <c r="BZ1929" s="141"/>
      <c r="CA1929" s="141"/>
      <c r="CB1929" s="141"/>
      <c r="CC1929" s="141"/>
      <c r="CD1929" s="141"/>
      <c r="CE1929" s="141"/>
      <c r="CF1929" s="141"/>
      <c r="CG1929" s="141"/>
    </row>
    <row r="1930" spans="1:85" x14ac:dyDescent="0.35">
      <c r="A1930" s="155" t="s">
        <v>7872</v>
      </c>
      <c r="B1930" s="139" t="s">
        <v>4075</v>
      </c>
      <c r="C1930" s="18">
        <v>43295</v>
      </c>
      <c r="D1930" s="144">
        <v>0</v>
      </c>
      <c r="E1930" s="141" t="s">
        <v>13264</v>
      </c>
      <c r="F1930" s="141">
        <v>3</v>
      </c>
      <c r="G1930" s="141" t="s">
        <v>13283</v>
      </c>
      <c r="H1930" s="141">
        <v>2018</v>
      </c>
      <c r="I1930" s="18">
        <v>43295</v>
      </c>
      <c r="J1930" s="144">
        <v>0.48194444444444445</v>
      </c>
      <c r="K1930" s="378"/>
      <c r="L1930" s="139" t="s">
        <v>4075</v>
      </c>
      <c r="M1930" s="141" t="s">
        <v>28</v>
      </c>
      <c r="N1930" s="248"/>
      <c r="O1930" s="141" t="s">
        <v>26</v>
      </c>
      <c r="P1930" s="141" t="s">
        <v>26</v>
      </c>
      <c r="Q1930" s="141" t="s">
        <v>7873</v>
      </c>
      <c r="R1930" s="141" t="s">
        <v>7874</v>
      </c>
      <c r="S1930" s="141"/>
      <c r="T1930" s="141"/>
      <c r="U1930" s="141"/>
      <c r="V1930" s="141"/>
      <c r="W1930" s="139" t="s">
        <v>4075</v>
      </c>
      <c r="X1930" s="141" t="s">
        <v>25</v>
      </c>
      <c r="Y1930" s="141" t="s">
        <v>27</v>
      </c>
      <c r="Z1930" s="141"/>
      <c r="AA1930" s="141" t="s">
        <v>34</v>
      </c>
      <c r="AB1930" s="141"/>
      <c r="AC1930" s="139" t="s">
        <v>18047</v>
      </c>
      <c r="AD1930" s="380"/>
      <c r="AE1930" s="139" t="s">
        <v>102</v>
      </c>
      <c r="AF1930" s="139" t="s">
        <v>13077</v>
      </c>
      <c r="AG1930" s="139" t="s">
        <v>102</v>
      </c>
      <c r="AH1930" s="139" t="s">
        <v>1378</v>
      </c>
      <c r="AI1930" s="139" t="s">
        <v>1408</v>
      </c>
      <c r="AJ1930" s="139" t="s">
        <v>1408</v>
      </c>
      <c r="AK1930" s="139"/>
      <c r="AL1930" s="139"/>
      <c r="AM1930" s="141"/>
      <c r="AN1930" s="141" t="s">
        <v>8</v>
      </c>
      <c r="AO1930" s="139"/>
      <c r="AP1930" s="139" t="s">
        <v>1408</v>
      </c>
      <c r="AQ1930" s="139"/>
      <c r="AR1930" s="381"/>
      <c r="AS1930" s="139" t="s">
        <v>4075</v>
      </c>
      <c r="AT1930" s="141" t="s">
        <v>43</v>
      </c>
      <c r="AU1930" s="141">
        <v>180</v>
      </c>
      <c r="AV1930" s="383"/>
      <c r="AW1930" s="385"/>
      <c r="AX1930" s="139"/>
      <c r="AY1930" t="s">
        <v>18704</v>
      </c>
      <c r="BA1930" s="381"/>
      <c r="BB1930" s="139" t="s">
        <v>1451</v>
      </c>
      <c r="BC1930" s="166"/>
      <c r="BD1930" s="166"/>
      <c r="BE1930" s="166"/>
      <c r="BF1930" s="166"/>
      <c r="BG1930" s="166"/>
      <c r="BH1930" s="308"/>
      <c r="BI1930" s="308"/>
      <c r="BJ1930" s="141" t="s">
        <v>26</v>
      </c>
      <c r="BK1930" s="141" t="s">
        <v>26</v>
      </c>
      <c r="BL1930" s="141"/>
      <c r="BM1930" s="141"/>
      <c r="BN1930" s="139" t="s">
        <v>4075</v>
      </c>
      <c r="BQ1930" s="141"/>
      <c r="BV1930" s="141"/>
      <c r="BX1930" s="141"/>
      <c r="BY1930" s="141"/>
      <c r="BZ1930" s="141"/>
      <c r="CA1930" s="141"/>
      <c r="CB1930" s="141"/>
      <c r="CC1930" s="141"/>
      <c r="CD1930" s="141"/>
      <c r="CE1930" s="141"/>
      <c r="CF1930" s="141"/>
      <c r="CG1930" s="141"/>
    </row>
    <row r="1931" spans="1:85" x14ac:dyDescent="0.35">
      <c r="A1931" s="155" t="s">
        <v>7881</v>
      </c>
      <c r="B1931" s="139" t="s">
        <v>4075</v>
      </c>
      <c r="C1931" s="18">
        <v>43295</v>
      </c>
      <c r="D1931" s="144">
        <v>0</v>
      </c>
      <c r="E1931" s="141" t="s">
        <v>13264</v>
      </c>
      <c r="F1931" s="141">
        <v>3</v>
      </c>
      <c r="G1931" s="141" t="s">
        <v>13283</v>
      </c>
      <c r="H1931" s="141">
        <v>2018</v>
      </c>
      <c r="I1931" s="18">
        <v>43295</v>
      </c>
      <c r="J1931" s="144">
        <v>0.61388888888888893</v>
      </c>
      <c r="K1931" s="378"/>
      <c r="L1931" s="139" t="s">
        <v>4075</v>
      </c>
      <c r="M1931" s="141" t="s">
        <v>28</v>
      </c>
      <c r="N1931" s="248"/>
      <c r="O1931" s="141" t="s">
        <v>26</v>
      </c>
      <c r="P1931" s="141" t="s">
        <v>26</v>
      </c>
      <c r="Q1931" s="141" t="s">
        <v>7882</v>
      </c>
      <c r="R1931" s="141" t="s">
        <v>7883</v>
      </c>
      <c r="S1931" s="141"/>
      <c r="T1931" s="141"/>
      <c r="U1931" s="141"/>
      <c r="V1931" s="141"/>
      <c r="W1931" s="139" t="s">
        <v>4075</v>
      </c>
      <c r="X1931" s="141" t="s">
        <v>25</v>
      </c>
      <c r="Y1931" s="141" t="s">
        <v>27</v>
      </c>
      <c r="Z1931" s="141"/>
      <c r="AA1931" s="141" t="s">
        <v>34</v>
      </c>
      <c r="AB1931" s="141"/>
      <c r="AC1931" s="139" t="s">
        <v>18047</v>
      </c>
      <c r="AD1931" s="380"/>
      <c r="AE1931" s="139" t="s">
        <v>4</v>
      </c>
      <c r="AF1931" s="139" t="s">
        <v>13073</v>
      </c>
      <c r="AG1931" s="139" t="s">
        <v>4</v>
      </c>
      <c r="AH1931" s="139" t="s">
        <v>1380</v>
      </c>
      <c r="AI1931" s="139" t="s">
        <v>4</v>
      </c>
      <c r="AJ1931" s="139"/>
      <c r="AK1931" s="139" t="s">
        <v>15678</v>
      </c>
      <c r="AL1931" s="139" t="s">
        <v>7</v>
      </c>
      <c r="AM1931" s="141"/>
      <c r="AN1931" s="141" t="s">
        <v>8</v>
      </c>
      <c r="AO1931" s="139"/>
      <c r="AP1931" s="139"/>
      <c r="AQ1931" s="139"/>
      <c r="AR1931" s="381"/>
      <c r="AS1931" s="139" t="s">
        <v>4075</v>
      </c>
      <c r="AT1931" s="141" t="s">
        <v>43</v>
      </c>
      <c r="AU1931" s="141">
        <v>300</v>
      </c>
      <c r="AV1931" s="383"/>
      <c r="AW1931" s="385"/>
      <c r="AX1931" s="139"/>
      <c r="AY1931" t="s">
        <v>18531</v>
      </c>
      <c r="BA1931" s="381"/>
      <c r="BB1931" s="139" t="s">
        <v>1452</v>
      </c>
      <c r="BC1931" s="166"/>
      <c r="BD1931" s="166"/>
      <c r="BE1931" s="166"/>
      <c r="BF1931" s="166"/>
      <c r="BG1931" s="166"/>
      <c r="BH1931" s="308"/>
      <c r="BI1931" s="308"/>
      <c r="BJ1931" s="141" t="s">
        <v>26</v>
      </c>
      <c r="BK1931" s="141" t="s">
        <v>26</v>
      </c>
      <c r="BL1931" s="141"/>
      <c r="BM1931" s="141"/>
      <c r="BN1931" s="139" t="s">
        <v>4075</v>
      </c>
      <c r="BQ1931" s="141" t="s">
        <v>15953</v>
      </c>
      <c r="BR1931" s="135" t="s">
        <v>15685</v>
      </c>
      <c r="BT1931" s="135" t="s">
        <v>15350</v>
      </c>
      <c r="BU1931" s="135" t="s">
        <v>2059</v>
      </c>
      <c r="BV1931" s="141" t="s">
        <v>13264</v>
      </c>
      <c r="BW1931" s="135" t="s">
        <v>2612</v>
      </c>
      <c r="BX1931" s="141" t="s">
        <v>15689</v>
      </c>
      <c r="BY1931" s="141" t="s">
        <v>12</v>
      </c>
      <c r="BZ1931" s="141" t="s">
        <v>26</v>
      </c>
      <c r="CA1931" s="141" t="s">
        <v>1848</v>
      </c>
      <c r="CB1931" s="141"/>
      <c r="CC1931" s="141" t="s">
        <v>15690</v>
      </c>
      <c r="CD1931" s="141" t="s">
        <v>15683</v>
      </c>
      <c r="CE1931" s="141" t="s">
        <v>15450</v>
      </c>
      <c r="CF1931" s="141" t="s">
        <v>15451</v>
      </c>
      <c r="CG1931" s="141" t="s">
        <v>1897</v>
      </c>
    </row>
    <row r="1932" spans="1:85" x14ac:dyDescent="0.35">
      <c r="A1932" s="155" t="s">
        <v>7890</v>
      </c>
      <c r="B1932" s="139" t="s">
        <v>4075</v>
      </c>
      <c r="C1932" s="18">
        <v>43295</v>
      </c>
      <c r="D1932" s="144">
        <v>0</v>
      </c>
      <c r="E1932" s="141" t="s">
        <v>13264</v>
      </c>
      <c r="F1932" s="141">
        <v>3</v>
      </c>
      <c r="G1932" s="141" t="s">
        <v>13283</v>
      </c>
      <c r="H1932" s="141">
        <v>2018</v>
      </c>
      <c r="I1932" s="18">
        <v>43295</v>
      </c>
      <c r="J1932" s="144">
        <v>0.90138888888888891</v>
      </c>
      <c r="K1932" s="378"/>
      <c r="L1932" s="139" t="s">
        <v>4075</v>
      </c>
      <c r="M1932" s="141" t="s">
        <v>28</v>
      </c>
      <c r="N1932" s="248"/>
      <c r="O1932" s="141" t="s">
        <v>26</v>
      </c>
      <c r="P1932" s="141" t="s">
        <v>26</v>
      </c>
      <c r="Q1932" s="141" t="s">
        <v>7891</v>
      </c>
      <c r="R1932" s="141" t="s">
        <v>7892</v>
      </c>
      <c r="S1932" s="141"/>
      <c r="T1932" s="141"/>
      <c r="U1932" s="141"/>
      <c r="V1932" s="141"/>
      <c r="W1932" s="139" t="s">
        <v>4075</v>
      </c>
      <c r="X1932" s="141" t="s">
        <v>25</v>
      </c>
      <c r="Y1932" s="141" t="s">
        <v>27</v>
      </c>
      <c r="Z1932" s="141"/>
      <c r="AA1932" s="141" t="s">
        <v>34</v>
      </c>
      <c r="AB1932" s="141"/>
      <c r="AC1932" s="139" t="s">
        <v>18048</v>
      </c>
      <c r="AD1932" s="380"/>
      <c r="AE1932" s="139" t="s">
        <v>105</v>
      </c>
      <c r="AF1932" s="139" t="s">
        <v>13076</v>
      </c>
      <c r="AG1932" s="139" t="s">
        <v>1518</v>
      </c>
      <c r="AH1932" s="139" t="s">
        <v>1380</v>
      </c>
      <c r="AI1932" s="139" t="s">
        <v>1518</v>
      </c>
      <c r="AJ1932" s="139"/>
      <c r="AK1932" s="139" t="s">
        <v>1518</v>
      </c>
      <c r="AL1932" s="139" t="s">
        <v>7</v>
      </c>
      <c r="AM1932" s="141"/>
      <c r="AN1932" s="141" t="s">
        <v>8</v>
      </c>
      <c r="AO1932" s="139"/>
      <c r="AP1932" s="139"/>
      <c r="AQ1932" s="139"/>
      <c r="AR1932" s="381"/>
      <c r="AS1932" s="139" t="s">
        <v>4075</v>
      </c>
      <c r="AT1932" s="141" t="s">
        <v>43</v>
      </c>
      <c r="AU1932" s="141">
        <v>507</v>
      </c>
      <c r="AV1932" s="383"/>
      <c r="AW1932" s="385"/>
      <c r="AX1932" s="139"/>
      <c r="AY1932" t="s">
        <v>18572</v>
      </c>
      <c r="BA1932" s="381"/>
      <c r="BB1932" s="139" t="s">
        <v>1450</v>
      </c>
      <c r="BC1932" s="166">
        <v>10</v>
      </c>
      <c r="BD1932" s="166"/>
      <c r="BE1932" s="166"/>
      <c r="BF1932" s="166"/>
      <c r="BG1932" s="166"/>
      <c r="BH1932" s="308"/>
      <c r="BI1932" s="308"/>
      <c r="BJ1932" s="141" t="s">
        <v>26</v>
      </c>
      <c r="BK1932" s="141" t="s">
        <v>26</v>
      </c>
      <c r="BL1932" s="141"/>
      <c r="BM1932" s="141"/>
      <c r="BN1932" s="139" t="s">
        <v>4075</v>
      </c>
      <c r="BQ1932" s="141"/>
      <c r="BV1932" s="141"/>
      <c r="BX1932" s="141"/>
      <c r="BY1932" s="141"/>
      <c r="BZ1932" s="141"/>
      <c r="CA1932" s="141"/>
      <c r="CB1932" s="141"/>
      <c r="CC1932" s="141"/>
      <c r="CD1932" s="141"/>
      <c r="CE1932" s="141"/>
      <c r="CF1932" s="141"/>
      <c r="CG1932" s="141"/>
    </row>
    <row r="1933" spans="1:85" x14ac:dyDescent="0.35">
      <c r="A1933" s="155" t="s">
        <v>7887</v>
      </c>
      <c r="B1933" s="139" t="s">
        <v>4075</v>
      </c>
      <c r="C1933" s="18">
        <v>43295</v>
      </c>
      <c r="D1933" s="144">
        <v>0</v>
      </c>
      <c r="E1933" s="141" t="s">
        <v>13264</v>
      </c>
      <c r="F1933" s="141">
        <v>3</v>
      </c>
      <c r="G1933" s="141" t="s">
        <v>13283</v>
      </c>
      <c r="H1933" s="141">
        <v>2018</v>
      </c>
      <c r="I1933" s="18">
        <v>43295</v>
      </c>
      <c r="J1933" s="144">
        <v>0.66527777777777775</v>
      </c>
      <c r="K1933" s="378"/>
      <c r="L1933" s="139" t="s">
        <v>4075</v>
      </c>
      <c r="M1933" s="141" t="s">
        <v>28</v>
      </c>
      <c r="N1933" s="248"/>
      <c r="O1933" s="141" t="s">
        <v>26</v>
      </c>
      <c r="P1933" s="141" t="s">
        <v>26</v>
      </c>
      <c r="Q1933" s="141" t="s">
        <v>7888</v>
      </c>
      <c r="R1933" s="141" t="s">
        <v>7889</v>
      </c>
      <c r="S1933" s="141"/>
      <c r="T1933" s="141"/>
      <c r="U1933" s="141"/>
      <c r="V1933" s="141"/>
      <c r="W1933" s="139" t="s">
        <v>4075</v>
      </c>
      <c r="X1933" s="141" t="s">
        <v>25</v>
      </c>
      <c r="Y1933" s="141" t="s">
        <v>27</v>
      </c>
      <c r="Z1933" s="141"/>
      <c r="AA1933" s="141" t="s">
        <v>34</v>
      </c>
      <c r="AB1933" s="141"/>
      <c r="AC1933" s="139" t="s">
        <v>18049</v>
      </c>
      <c r="AD1933" s="380"/>
      <c r="AE1933" s="139" t="s">
        <v>102</v>
      </c>
      <c r="AF1933" s="139" t="s">
        <v>13071</v>
      </c>
      <c r="AG1933" s="139" t="s">
        <v>102</v>
      </c>
      <c r="AH1933" s="139" t="s">
        <v>1378</v>
      </c>
      <c r="AI1933" s="139" t="s">
        <v>13</v>
      </c>
      <c r="AJ1933" s="139" t="s">
        <v>11</v>
      </c>
      <c r="AK1933" s="139"/>
      <c r="AL1933" s="139"/>
      <c r="AM1933" s="141"/>
      <c r="AN1933" s="141" t="s">
        <v>8</v>
      </c>
      <c r="AO1933" s="139"/>
      <c r="AP1933" s="139" t="s">
        <v>11</v>
      </c>
      <c r="AQ1933" s="139"/>
      <c r="AR1933" s="381"/>
      <c r="AS1933" s="139" t="s">
        <v>4075</v>
      </c>
      <c r="AT1933" s="141" t="s">
        <v>43</v>
      </c>
      <c r="AU1933" s="141"/>
      <c r="AV1933" s="383"/>
      <c r="AW1933" s="385"/>
      <c r="AX1933" s="139"/>
      <c r="AY1933" t="s">
        <v>19026</v>
      </c>
      <c r="BA1933" s="381"/>
      <c r="BB1933" s="139" t="s">
        <v>17</v>
      </c>
      <c r="BC1933" s="166"/>
      <c r="BD1933" s="166"/>
      <c r="BE1933" s="166"/>
      <c r="BF1933" s="166"/>
      <c r="BG1933" s="166"/>
      <c r="BH1933" s="308"/>
      <c r="BI1933" s="308"/>
      <c r="BJ1933" s="141" t="s">
        <v>26</v>
      </c>
      <c r="BK1933" s="141" t="s">
        <v>26</v>
      </c>
      <c r="BL1933" s="141"/>
      <c r="BM1933" s="141"/>
      <c r="BN1933" s="139" t="s">
        <v>4075</v>
      </c>
      <c r="BQ1933" s="141"/>
      <c r="BV1933" s="141"/>
      <c r="BX1933" s="141"/>
      <c r="BY1933" s="141"/>
      <c r="BZ1933" s="141"/>
      <c r="CA1933" s="141"/>
      <c r="CB1933" s="141"/>
      <c r="CC1933" s="141"/>
      <c r="CD1933" s="141"/>
      <c r="CE1933" s="141"/>
      <c r="CF1933" s="141"/>
      <c r="CG1933" s="141"/>
    </row>
    <row r="1934" spans="1:85" x14ac:dyDescent="0.35">
      <c r="A1934" s="155" t="s">
        <v>7884</v>
      </c>
      <c r="B1934" s="139" t="s">
        <v>4075</v>
      </c>
      <c r="C1934" s="18">
        <v>43295</v>
      </c>
      <c r="D1934" s="144">
        <v>0</v>
      </c>
      <c r="E1934" s="141" t="s">
        <v>13264</v>
      </c>
      <c r="F1934" s="141">
        <v>3</v>
      </c>
      <c r="G1934" s="141" t="s">
        <v>13283</v>
      </c>
      <c r="H1934" s="141">
        <v>2018</v>
      </c>
      <c r="I1934" s="18">
        <v>43295</v>
      </c>
      <c r="J1934" s="144">
        <v>0.62569444444444444</v>
      </c>
      <c r="K1934" s="378"/>
      <c r="L1934" s="139" t="s">
        <v>4075</v>
      </c>
      <c r="M1934" s="141" t="s">
        <v>28</v>
      </c>
      <c r="N1934" s="248"/>
      <c r="O1934" s="141" t="s">
        <v>26</v>
      </c>
      <c r="P1934" s="141" t="s">
        <v>26</v>
      </c>
      <c r="Q1934" s="141" t="s">
        <v>7885</v>
      </c>
      <c r="R1934" s="141" t="s">
        <v>7886</v>
      </c>
      <c r="S1934" s="141"/>
      <c r="T1934" s="141"/>
      <c r="U1934" s="141"/>
      <c r="V1934" s="141"/>
      <c r="W1934" s="139" t="s">
        <v>4075</v>
      </c>
      <c r="X1934" s="141" t="s">
        <v>25</v>
      </c>
      <c r="Y1934" s="141" t="s">
        <v>27</v>
      </c>
      <c r="Z1934" s="141"/>
      <c r="AA1934" s="141" t="s">
        <v>34</v>
      </c>
      <c r="AB1934" s="141"/>
      <c r="AC1934" s="139" t="s">
        <v>18050</v>
      </c>
      <c r="AD1934" s="380"/>
      <c r="AE1934" s="139" t="s">
        <v>102</v>
      </c>
      <c r="AF1934" s="139" t="s">
        <v>13068</v>
      </c>
      <c r="AG1934" s="139" t="s">
        <v>102</v>
      </c>
      <c r="AH1934" s="139" t="s">
        <v>1378</v>
      </c>
      <c r="AI1934" s="139" t="s">
        <v>7</v>
      </c>
      <c r="AJ1934" s="139" t="s">
        <v>7</v>
      </c>
      <c r="AK1934" s="139"/>
      <c r="AL1934" s="139"/>
      <c r="AM1934" s="141"/>
      <c r="AN1934" s="141" t="s">
        <v>8</v>
      </c>
      <c r="AO1934" s="139"/>
      <c r="AP1934" s="139" t="s">
        <v>1563</v>
      </c>
      <c r="AQ1934" s="139"/>
      <c r="AR1934" s="381"/>
      <c r="AS1934" s="139" t="s">
        <v>4075</v>
      </c>
      <c r="AT1934" s="141" t="s">
        <v>43</v>
      </c>
      <c r="AU1934" s="141"/>
      <c r="AV1934" s="383"/>
      <c r="AW1934" s="385"/>
      <c r="AX1934" s="139"/>
      <c r="AY1934" t="s">
        <v>19174</v>
      </c>
      <c r="BA1934" s="381"/>
      <c r="BB1934" s="139" t="s">
        <v>1450</v>
      </c>
      <c r="BC1934" s="166"/>
      <c r="BD1934" s="166"/>
      <c r="BE1934" s="166"/>
      <c r="BF1934" s="166"/>
      <c r="BG1934" s="166"/>
      <c r="BH1934" s="308"/>
      <c r="BI1934" s="308"/>
      <c r="BJ1934" s="141" t="s">
        <v>26</v>
      </c>
      <c r="BK1934" s="141" t="s">
        <v>26</v>
      </c>
      <c r="BL1934" s="141"/>
      <c r="BM1934" s="141"/>
      <c r="BN1934" s="139" t="s">
        <v>4075</v>
      </c>
      <c r="BQ1934" s="141"/>
      <c r="BV1934" s="141"/>
      <c r="BX1934" s="141"/>
      <c r="BY1934" s="141"/>
      <c r="BZ1934" s="141"/>
      <c r="CA1934" s="141"/>
      <c r="CB1934" s="141"/>
      <c r="CC1934" s="141"/>
      <c r="CD1934" s="141"/>
      <c r="CE1934" s="141"/>
      <c r="CF1934" s="141"/>
      <c r="CG1934" s="141"/>
    </row>
    <row r="1935" spans="1:85" x14ac:dyDescent="0.35">
      <c r="A1935" s="155" t="s">
        <v>7868</v>
      </c>
      <c r="B1935" s="139" t="s">
        <v>4075</v>
      </c>
      <c r="C1935" s="18">
        <v>43296</v>
      </c>
      <c r="D1935" s="144">
        <v>0</v>
      </c>
      <c r="E1935" s="141" t="s">
        <v>13265</v>
      </c>
      <c r="F1935" s="141">
        <v>3</v>
      </c>
      <c r="G1935" s="141" t="s">
        <v>13283</v>
      </c>
      <c r="H1935" s="141">
        <v>2018</v>
      </c>
      <c r="I1935" s="18">
        <v>43296</v>
      </c>
      <c r="J1935" s="144">
        <v>0.42083333333333334</v>
      </c>
      <c r="K1935" s="378"/>
      <c r="L1935" s="139" t="s">
        <v>4075</v>
      </c>
      <c r="M1935" s="141" t="s">
        <v>28</v>
      </c>
      <c r="N1935" s="248"/>
      <c r="O1935" s="141" t="s">
        <v>26</v>
      </c>
      <c r="P1935" s="141" t="s">
        <v>26</v>
      </c>
      <c r="Q1935" s="141" t="s">
        <v>7869</v>
      </c>
      <c r="R1935" s="141" t="s">
        <v>7870</v>
      </c>
      <c r="S1935" s="141"/>
      <c r="T1935" s="141"/>
      <c r="U1935" s="141"/>
      <c r="V1935" s="141"/>
      <c r="W1935" s="139" t="s">
        <v>4075</v>
      </c>
      <c r="X1935" s="141" t="s">
        <v>25</v>
      </c>
      <c r="Y1935" s="141" t="s">
        <v>27</v>
      </c>
      <c r="Z1935" s="141"/>
      <c r="AA1935" s="141" t="s">
        <v>34</v>
      </c>
      <c r="AB1935" s="141"/>
      <c r="AC1935" s="139" t="s">
        <v>18050</v>
      </c>
      <c r="AD1935" s="380"/>
      <c r="AE1935" s="139" t="s">
        <v>107</v>
      </c>
      <c r="AF1935" s="139" t="s">
        <v>13076</v>
      </c>
      <c r="AG1935" s="139" t="s">
        <v>4130</v>
      </c>
      <c r="AH1935" s="139" t="s">
        <v>1380</v>
      </c>
      <c r="AI1935" s="139" t="s">
        <v>1518</v>
      </c>
      <c r="AJ1935" s="139"/>
      <c r="AK1935" s="139" t="s">
        <v>1518</v>
      </c>
      <c r="AL1935" s="139" t="s">
        <v>7</v>
      </c>
      <c r="AM1935" s="141"/>
      <c r="AN1935" s="141" t="s">
        <v>8</v>
      </c>
      <c r="AO1935" s="139"/>
      <c r="AP1935" s="139"/>
      <c r="AQ1935" s="139"/>
      <c r="AR1935" s="381"/>
      <c r="AS1935" s="139" t="s">
        <v>4075</v>
      </c>
      <c r="AT1935" s="141" t="s">
        <v>1404</v>
      </c>
      <c r="AU1935" s="141"/>
      <c r="AV1935" s="383"/>
      <c r="AW1935" s="385"/>
      <c r="AX1935" s="139"/>
      <c r="AY1935" t="s">
        <v>18750</v>
      </c>
      <c r="BA1935" s="381"/>
      <c r="BB1935" s="139" t="s">
        <v>3685</v>
      </c>
      <c r="BC1935" s="166"/>
      <c r="BD1935" s="166"/>
      <c r="BE1935" s="166"/>
      <c r="BF1935" s="166"/>
      <c r="BG1935" s="166"/>
      <c r="BH1935" s="308"/>
      <c r="BI1935" s="308"/>
      <c r="BJ1935" s="141" t="s">
        <v>26</v>
      </c>
      <c r="BK1935" s="141" t="s">
        <v>26</v>
      </c>
      <c r="BL1935" s="141"/>
      <c r="BM1935" s="141"/>
      <c r="BN1935" s="139" t="s">
        <v>4075</v>
      </c>
      <c r="BQ1935" s="141"/>
      <c r="BV1935" s="141"/>
      <c r="BX1935" s="141"/>
      <c r="BY1935" s="141"/>
      <c r="BZ1935" s="141"/>
      <c r="CA1935" s="141"/>
      <c r="CB1935" s="141"/>
      <c r="CC1935" s="141"/>
      <c r="CD1935" s="141"/>
      <c r="CE1935" s="141"/>
      <c r="CF1935" s="141"/>
      <c r="CG1935" s="141"/>
    </row>
    <row r="1936" spans="1:85" x14ac:dyDescent="0.35">
      <c r="A1936" s="155" t="s">
        <v>7865</v>
      </c>
      <c r="B1936" s="139" t="s">
        <v>4075</v>
      </c>
      <c r="C1936" s="18">
        <v>43297</v>
      </c>
      <c r="D1936" s="144">
        <v>0</v>
      </c>
      <c r="E1936" s="141" t="s">
        <v>13265</v>
      </c>
      <c r="F1936" s="141">
        <v>3</v>
      </c>
      <c r="G1936" s="141" t="s">
        <v>13283</v>
      </c>
      <c r="H1936" s="141">
        <v>2018</v>
      </c>
      <c r="I1936" s="18">
        <v>43297</v>
      </c>
      <c r="J1936" s="144">
        <v>0.5395833333333333</v>
      </c>
      <c r="K1936" s="378"/>
      <c r="L1936" s="139" t="s">
        <v>4075</v>
      </c>
      <c r="M1936" s="141" t="s">
        <v>28</v>
      </c>
      <c r="N1936" s="248"/>
      <c r="O1936" s="141" t="s">
        <v>26</v>
      </c>
      <c r="P1936" s="141" t="s">
        <v>26</v>
      </c>
      <c r="Q1936" s="141" t="s">
        <v>7866</v>
      </c>
      <c r="R1936" s="141" t="s">
        <v>7867</v>
      </c>
      <c r="S1936" s="141"/>
      <c r="T1936" s="141"/>
      <c r="U1936" s="141"/>
      <c r="V1936" s="141"/>
      <c r="W1936" s="139" t="s">
        <v>4075</v>
      </c>
      <c r="X1936" s="141" t="s">
        <v>25</v>
      </c>
      <c r="Y1936" s="141" t="s">
        <v>27</v>
      </c>
      <c r="Z1936" s="141"/>
      <c r="AA1936" s="141" t="s">
        <v>34</v>
      </c>
      <c r="AB1936" s="141"/>
      <c r="AC1936" s="139" t="s">
        <v>18047</v>
      </c>
      <c r="AD1936" s="380"/>
      <c r="AE1936" s="139" t="s">
        <v>102</v>
      </c>
      <c r="AF1936" s="139" t="s">
        <v>13084</v>
      </c>
      <c r="AG1936" s="139" t="s">
        <v>102</v>
      </c>
      <c r="AH1936" s="139" t="s">
        <v>1378</v>
      </c>
      <c r="AI1936" s="139" t="s">
        <v>1403</v>
      </c>
      <c r="AJ1936" s="139" t="s">
        <v>1403</v>
      </c>
      <c r="AK1936" s="139"/>
      <c r="AL1936" s="139"/>
      <c r="AM1936" s="141"/>
      <c r="AN1936" s="141" t="s">
        <v>8</v>
      </c>
      <c r="AO1936" s="139"/>
      <c r="AP1936" s="139" t="s">
        <v>1403</v>
      </c>
      <c r="AQ1936" s="139"/>
      <c r="AR1936" s="381"/>
      <c r="AS1936" s="139" t="s">
        <v>4075</v>
      </c>
      <c r="AT1936" s="141" t="s">
        <v>1404</v>
      </c>
      <c r="AU1936" s="141"/>
      <c r="AV1936" s="383"/>
      <c r="AW1936" s="385"/>
      <c r="AX1936" s="139"/>
      <c r="AY1936" t="s">
        <v>18781</v>
      </c>
      <c r="BA1936" s="381"/>
      <c r="BB1936" s="139" t="s">
        <v>1444</v>
      </c>
      <c r="BC1936" s="166"/>
      <c r="BD1936" s="166"/>
      <c r="BE1936" s="166"/>
      <c r="BF1936" s="166"/>
      <c r="BG1936" s="166"/>
      <c r="BH1936" s="308"/>
      <c r="BI1936" s="308"/>
      <c r="BJ1936" s="141" t="s">
        <v>26</v>
      </c>
      <c r="BK1936" s="141" t="s">
        <v>26</v>
      </c>
      <c r="BL1936" s="141"/>
      <c r="BM1936" s="141"/>
      <c r="BN1936" s="139" t="s">
        <v>4075</v>
      </c>
      <c r="BQ1936" s="141"/>
      <c r="BV1936" s="141"/>
      <c r="BX1936" s="141"/>
      <c r="BY1936" s="141"/>
      <c r="BZ1936" s="141"/>
      <c r="CA1936" s="141"/>
      <c r="CB1936" s="141"/>
      <c r="CC1936" s="141"/>
      <c r="CD1936" s="141"/>
      <c r="CE1936" s="141"/>
      <c r="CF1936" s="141"/>
      <c r="CG1936" s="141"/>
    </row>
    <row r="1937" spans="1:85" x14ac:dyDescent="0.35">
      <c r="A1937" s="155" t="s">
        <v>7855</v>
      </c>
      <c r="B1937" s="139" t="s">
        <v>4075</v>
      </c>
      <c r="C1937" s="18">
        <v>43298</v>
      </c>
      <c r="D1937" s="144">
        <v>0</v>
      </c>
      <c r="E1937" s="141" t="s">
        <v>13265</v>
      </c>
      <c r="F1937" s="141">
        <v>3</v>
      </c>
      <c r="G1937" s="141" t="s">
        <v>13283</v>
      </c>
      <c r="H1937" s="141">
        <v>2018</v>
      </c>
      <c r="I1937" s="18"/>
      <c r="J1937" s="144"/>
      <c r="K1937" s="378"/>
      <c r="L1937" s="139" t="s">
        <v>4075</v>
      </c>
      <c r="M1937" s="141" t="s">
        <v>28</v>
      </c>
      <c r="N1937" s="248"/>
      <c r="O1937" s="141" t="s">
        <v>26</v>
      </c>
      <c r="P1937" s="141" t="s">
        <v>26</v>
      </c>
      <c r="Q1937" s="141" t="s">
        <v>7856</v>
      </c>
      <c r="R1937" s="141"/>
      <c r="S1937" s="141"/>
      <c r="T1937" s="141"/>
      <c r="U1937" s="141"/>
      <c r="V1937" s="141"/>
      <c r="W1937" s="139" t="s">
        <v>4075</v>
      </c>
      <c r="X1937" s="141" t="s">
        <v>25</v>
      </c>
      <c r="Y1937" s="141" t="s">
        <v>27</v>
      </c>
      <c r="Z1937" s="141"/>
      <c r="AA1937" s="141" t="s">
        <v>34</v>
      </c>
      <c r="AB1937" s="141"/>
      <c r="AC1937" s="139" t="s">
        <v>18047</v>
      </c>
      <c r="AD1937" s="380"/>
      <c r="AE1937" s="139" t="s">
        <v>102</v>
      </c>
      <c r="AF1937" s="139" t="s">
        <v>13071</v>
      </c>
      <c r="AG1937" s="139" t="s">
        <v>102</v>
      </c>
      <c r="AH1937" s="139" t="s">
        <v>1378</v>
      </c>
      <c r="AI1937" s="139" t="s">
        <v>13</v>
      </c>
      <c r="AJ1937" s="139" t="s">
        <v>1420</v>
      </c>
      <c r="AK1937" s="139"/>
      <c r="AL1937" s="139"/>
      <c r="AM1937" s="141"/>
      <c r="AN1937" s="141"/>
      <c r="AO1937" s="139"/>
      <c r="AP1937" s="139" t="s">
        <v>1420</v>
      </c>
      <c r="AQ1937" s="139"/>
      <c r="AR1937" s="381"/>
      <c r="AS1937" s="139" t="s">
        <v>4075</v>
      </c>
      <c r="AT1937" s="141" t="s">
        <v>44</v>
      </c>
      <c r="AU1937" s="141">
        <v>175</v>
      </c>
      <c r="AV1937" s="383"/>
      <c r="AW1937" s="385"/>
      <c r="AX1937" s="139"/>
      <c r="AY1937" t="s">
        <v>18689</v>
      </c>
      <c r="BA1937" s="381"/>
      <c r="BB1937" s="139" t="s">
        <v>1444</v>
      </c>
      <c r="BC1937" s="166"/>
      <c r="BD1937" s="166"/>
      <c r="BE1937" s="166"/>
      <c r="BF1937" s="166"/>
      <c r="BG1937" s="166"/>
      <c r="BH1937" s="308"/>
      <c r="BI1937" s="308"/>
      <c r="BJ1937" s="141" t="s">
        <v>26</v>
      </c>
      <c r="BK1937" s="141" t="s">
        <v>26</v>
      </c>
      <c r="BL1937" s="141"/>
      <c r="BM1937" s="141"/>
      <c r="BN1937" s="139" t="s">
        <v>4075</v>
      </c>
      <c r="BQ1937" s="141"/>
      <c r="BV1937" s="141"/>
      <c r="BX1937" s="141"/>
      <c r="BY1937" s="141"/>
      <c r="BZ1937" s="141"/>
      <c r="CA1937" s="141"/>
      <c r="CB1937" s="141"/>
      <c r="CC1937" s="141"/>
      <c r="CD1937" s="141"/>
      <c r="CE1937" s="141"/>
      <c r="CF1937" s="141"/>
      <c r="CG1937" s="141"/>
    </row>
    <row r="1938" spans="1:85" x14ac:dyDescent="0.35">
      <c r="A1938" s="155" t="s">
        <v>7852</v>
      </c>
      <c r="B1938" s="139" t="s">
        <v>4075</v>
      </c>
      <c r="C1938" s="18">
        <v>43298</v>
      </c>
      <c r="D1938" s="144">
        <v>0</v>
      </c>
      <c r="E1938" s="141" t="s">
        <v>13265</v>
      </c>
      <c r="F1938" s="141">
        <v>3</v>
      </c>
      <c r="G1938" s="141" t="s">
        <v>13283</v>
      </c>
      <c r="H1938" s="141">
        <v>2018</v>
      </c>
      <c r="I1938" s="18">
        <v>43298</v>
      </c>
      <c r="J1938" s="144">
        <v>0.46597222222222223</v>
      </c>
      <c r="K1938" s="378"/>
      <c r="L1938" s="139" t="s">
        <v>4075</v>
      </c>
      <c r="M1938" s="141" t="s">
        <v>28</v>
      </c>
      <c r="N1938" s="248"/>
      <c r="O1938" s="141" t="s">
        <v>26</v>
      </c>
      <c r="P1938" s="141" t="s">
        <v>26</v>
      </c>
      <c r="Q1938" s="141" t="s">
        <v>7853</v>
      </c>
      <c r="R1938" s="141" t="s">
        <v>7854</v>
      </c>
      <c r="S1938" s="141"/>
      <c r="T1938" s="141"/>
      <c r="U1938" s="141"/>
      <c r="V1938" s="141"/>
      <c r="W1938" s="139" t="s">
        <v>4075</v>
      </c>
      <c r="X1938" s="141" t="s">
        <v>25</v>
      </c>
      <c r="Y1938" s="141" t="s">
        <v>27</v>
      </c>
      <c r="Z1938" s="141"/>
      <c r="AA1938" s="141" t="s">
        <v>34</v>
      </c>
      <c r="AB1938" s="141"/>
      <c r="AC1938" s="139" t="s">
        <v>18047</v>
      </c>
      <c r="AD1938" s="380"/>
      <c r="AE1938" s="139" t="s">
        <v>4</v>
      </c>
      <c r="AF1938" s="139" t="s">
        <v>13073</v>
      </c>
      <c r="AG1938" s="139" t="s">
        <v>4</v>
      </c>
      <c r="AH1938" s="139" t="s">
        <v>1380</v>
      </c>
      <c r="AI1938" s="139" t="s">
        <v>4</v>
      </c>
      <c r="AJ1938" s="139"/>
      <c r="AK1938" s="139" t="s">
        <v>15678</v>
      </c>
      <c r="AL1938" s="139" t="s">
        <v>7</v>
      </c>
      <c r="AM1938" s="141"/>
      <c r="AN1938" s="141" t="s">
        <v>8</v>
      </c>
      <c r="AO1938" s="139"/>
      <c r="AP1938" s="139"/>
      <c r="AQ1938" s="139"/>
      <c r="AR1938" s="381"/>
      <c r="AS1938" s="139" t="s">
        <v>4075</v>
      </c>
      <c r="AT1938" s="141" t="s">
        <v>43</v>
      </c>
      <c r="AU1938" s="141">
        <v>565</v>
      </c>
      <c r="AV1938" s="383"/>
      <c r="AW1938" s="385"/>
      <c r="AX1938" s="139"/>
      <c r="AY1938" t="s">
        <v>18563</v>
      </c>
      <c r="BA1938" s="381"/>
      <c r="BB1938" s="139" t="s">
        <v>1452</v>
      </c>
      <c r="BC1938" s="166"/>
      <c r="BD1938" s="166"/>
      <c r="BE1938" s="166"/>
      <c r="BF1938" s="166"/>
      <c r="BG1938" s="166"/>
      <c r="BH1938" s="308"/>
      <c r="BI1938" s="308"/>
      <c r="BJ1938" s="141" t="s">
        <v>26</v>
      </c>
      <c r="BK1938" s="141" t="s">
        <v>26</v>
      </c>
      <c r="BL1938" s="141"/>
      <c r="BM1938" s="141"/>
      <c r="BN1938" s="139" t="s">
        <v>4075</v>
      </c>
      <c r="BQ1938" s="141" t="s">
        <v>15954</v>
      </c>
      <c r="BR1938" s="135" t="s">
        <v>15680</v>
      </c>
      <c r="BT1938" s="135" t="s">
        <v>15365</v>
      </c>
      <c r="BU1938" s="135" t="s">
        <v>15356</v>
      </c>
      <c r="BV1938" s="141" t="s">
        <v>13282</v>
      </c>
      <c r="BW1938" s="135" t="s">
        <v>3268</v>
      </c>
      <c r="BX1938" s="141" t="s">
        <v>12</v>
      </c>
      <c r="BY1938" s="141" t="s">
        <v>12</v>
      </c>
      <c r="BZ1938" s="141" t="s">
        <v>26</v>
      </c>
      <c r="CA1938" s="141" t="s">
        <v>1848</v>
      </c>
      <c r="CB1938" s="141"/>
      <c r="CC1938" s="141" t="s">
        <v>15686</v>
      </c>
      <c r="CD1938" s="141" t="s">
        <v>15683</v>
      </c>
      <c r="CE1938" s="141" t="s">
        <v>15450</v>
      </c>
      <c r="CF1938" s="141" t="s">
        <v>15451</v>
      </c>
      <c r="CG1938" s="141" t="s">
        <v>2116</v>
      </c>
    </row>
    <row r="1939" spans="1:85" x14ac:dyDescent="0.35">
      <c r="A1939" s="155" t="s">
        <v>7849</v>
      </c>
      <c r="B1939" s="139" t="s">
        <v>4075</v>
      </c>
      <c r="C1939" s="18">
        <v>43298</v>
      </c>
      <c r="D1939" s="144">
        <v>0</v>
      </c>
      <c r="E1939" s="141" t="s">
        <v>13265</v>
      </c>
      <c r="F1939" s="141">
        <v>3</v>
      </c>
      <c r="G1939" s="141" t="s">
        <v>13283</v>
      </c>
      <c r="H1939" s="141">
        <v>2018</v>
      </c>
      <c r="I1939" s="18">
        <v>43298</v>
      </c>
      <c r="J1939" s="144">
        <v>0.24930555555555556</v>
      </c>
      <c r="K1939" s="378"/>
      <c r="L1939" s="139" t="s">
        <v>4075</v>
      </c>
      <c r="M1939" s="141" t="s">
        <v>28</v>
      </c>
      <c r="N1939" s="248"/>
      <c r="O1939" s="141" t="s">
        <v>26</v>
      </c>
      <c r="P1939" s="141" t="s">
        <v>26</v>
      </c>
      <c r="Q1939" s="141" t="s">
        <v>7850</v>
      </c>
      <c r="R1939" s="141" t="s">
        <v>7851</v>
      </c>
      <c r="S1939" s="141"/>
      <c r="T1939" s="141"/>
      <c r="U1939" s="141"/>
      <c r="V1939" s="141"/>
      <c r="W1939" s="139" t="s">
        <v>4075</v>
      </c>
      <c r="X1939" s="141" t="s">
        <v>25</v>
      </c>
      <c r="Y1939" s="141" t="s">
        <v>27</v>
      </c>
      <c r="Z1939" s="141"/>
      <c r="AA1939" s="141" t="s">
        <v>34</v>
      </c>
      <c r="AB1939" s="141"/>
      <c r="AC1939" s="139" t="s">
        <v>18049</v>
      </c>
      <c r="AD1939" s="380"/>
      <c r="AE1939" s="139" t="s">
        <v>107</v>
      </c>
      <c r="AF1939" s="139" t="s">
        <v>13076</v>
      </c>
      <c r="AG1939" s="139" t="s">
        <v>4130</v>
      </c>
      <c r="AH1939" s="139" t="s">
        <v>1380</v>
      </c>
      <c r="AI1939" s="139" t="s">
        <v>1518</v>
      </c>
      <c r="AJ1939" s="139"/>
      <c r="AK1939" s="139" t="s">
        <v>1518</v>
      </c>
      <c r="AL1939" s="139" t="s">
        <v>7</v>
      </c>
      <c r="AM1939" s="141"/>
      <c r="AN1939" s="141" t="s">
        <v>8</v>
      </c>
      <c r="AO1939" s="139"/>
      <c r="AP1939" s="139"/>
      <c r="AQ1939" s="139"/>
      <c r="AR1939" s="381"/>
      <c r="AS1939" s="139" t="s">
        <v>4075</v>
      </c>
      <c r="AT1939" s="141" t="s">
        <v>1404</v>
      </c>
      <c r="AU1939" s="141"/>
      <c r="AV1939" s="383"/>
      <c r="AW1939" s="385"/>
      <c r="AX1939" s="139"/>
      <c r="AY1939" t="s">
        <v>19180</v>
      </c>
      <c r="BA1939" s="381"/>
      <c r="BB1939" s="139" t="s">
        <v>17</v>
      </c>
      <c r="BC1939" s="166"/>
      <c r="BD1939" s="166"/>
      <c r="BE1939" s="166"/>
      <c r="BF1939" s="166"/>
      <c r="BG1939" s="166"/>
      <c r="BH1939" s="308"/>
      <c r="BI1939" s="308"/>
      <c r="BJ1939" s="141" t="s">
        <v>26</v>
      </c>
      <c r="BK1939" s="141" t="s">
        <v>26</v>
      </c>
      <c r="BL1939" s="141"/>
      <c r="BM1939" s="141"/>
      <c r="BN1939" s="139" t="s">
        <v>4075</v>
      </c>
      <c r="BQ1939" s="141"/>
      <c r="BV1939" s="141"/>
      <c r="BX1939" s="141"/>
      <c r="BY1939" s="141"/>
      <c r="BZ1939" s="141"/>
      <c r="CA1939" s="141"/>
      <c r="CB1939" s="141"/>
      <c r="CC1939" s="141"/>
      <c r="CD1939" s="141"/>
      <c r="CE1939" s="141"/>
      <c r="CF1939" s="141"/>
      <c r="CG1939" s="141"/>
    </row>
    <row r="1940" spans="1:85" x14ac:dyDescent="0.35">
      <c r="A1940" s="155" t="s">
        <v>7862</v>
      </c>
      <c r="B1940" s="139" t="s">
        <v>4075</v>
      </c>
      <c r="C1940" s="18">
        <v>43298</v>
      </c>
      <c r="D1940" s="144">
        <v>0</v>
      </c>
      <c r="E1940" s="141" t="s">
        <v>13265</v>
      </c>
      <c r="F1940" s="141">
        <v>3</v>
      </c>
      <c r="G1940" s="141" t="s">
        <v>13283</v>
      </c>
      <c r="H1940" s="141">
        <v>2018</v>
      </c>
      <c r="I1940" s="18">
        <v>43298</v>
      </c>
      <c r="J1940" s="144">
        <v>0.81944444444444442</v>
      </c>
      <c r="K1940" s="378"/>
      <c r="L1940" s="139" t="s">
        <v>4075</v>
      </c>
      <c r="M1940" s="141" t="s">
        <v>28</v>
      </c>
      <c r="N1940" s="248"/>
      <c r="O1940" s="141" t="s">
        <v>26</v>
      </c>
      <c r="P1940" s="141" t="s">
        <v>26</v>
      </c>
      <c r="Q1940" s="141" t="s">
        <v>7863</v>
      </c>
      <c r="R1940" s="141" t="s">
        <v>7864</v>
      </c>
      <c r="S1940" s="141"/>
      <c r="T1940" s="141"/>
      <c r="U1940" s="141"/>
      <c r="V1940" s="141"/>
      <c r="W1940" s="139" t="s">
        <v>4075</v>
      </c>
      <c r="X1940" s="141" t="s">
        <v>25</v>
      </c>
      <c r="Y1940" s="141" t="s">
        <v>27</v>
      </c>
      <c r="Z1940" s="141"/>
      <c r="AA1940" s="141" t="s">
        <v>34</v>
      </c>
      <c r="AB1940" s="141"/>
      <c r="AC1940" s="139" t="s">
        <v>18049</v>
      </c>
      <c r="AD1940" s="380"/>
      <c r="AE1940" s="139" t="s">
        <v>102</v>
      </c>
      <c r="AF1940" s="139" t="s">
        <v>13082</v>
      </c>
      <c r="AG1940" s="139" t="s">
        <v>102</v>
      </c>
      <c r="AH1940" s="139" t="s">
        <v>1378</v>
      </c>
      <c r="AI1940" s="139" t="s">
        <v>60</v>
      </c>
      <c r="AJ1940" s="139" t="s">
        <v>60</v>
      </c>
      <c r="AK1940" s="139"/>
      <c r="AL1940" s="139"/>
      <c r="AM1940" s="141"/>
      <c r="AN1940" s="141" t="s">
        <v>8</v>
      </c>
      <c r="AO1940" s="139"/>
      <c r="AP1940" s="139" t="s">
        <v>60</v>
      </c>
      <c r="AQ1940" s="139"/>
      <c r="AR1940" s="381"/>
      <c r="AS1940" s="139" t="s">
        <v>4075</v>
      </c>
      <c r="AT1940" s="141" t="s">
        <v>43</v>
      </c>
      <c r="AU1940" s="141">
        <v>246</v>
      </c>
      <c r="AV1940" s="383"/>
      <c r="AW1940" s="385"/>
      <c r="AX1940" s="139"/>
      <c r="AY1940" t="s">
        <v>19132</v>
      </c>
      <c r="BA1940" s="381"/>
      <c r="BB1940" s="139" t="s">
        <v>1451</v>
      </c>
      <c r="BC1940" s="166"/>
      <c r="BD1940" s="166"/>
      <c r="BE1940" s="166"/>
      <c r="BF1940" s="166"/>
      <c r="BG1940" s="166"/>
      <c r="BH1940" s="308"/>
      <c r="BI1940" s="308"/>
      <c r="BJ1940" s="141" t="s">
        <v>26</v>
      </c>
      <c r="BK1940" s="141" t="s">
        <v>26</v>
      </c>
      <c r="BL1940" s="141"/>
      <c r="BM1940" s="141"/>
      <c r="BN1940" s="139" t="s">
        <v>4075</v>
      </c>
      <c r="BQ1940" s="141"/>
      <c r="BV1940" s="141"/>
      <c r="BX1940" s="141"/>
      <c r="BY1940" s="141"/>
      <c r="BZ1940" s="141"/>
      <c r="CA1940" s="141"/>
      <c r="CB1940" s="141"/>
      <c r="CC1940" s="141"/>
      <c r="CD1940" s="141"/>
      <c r="CE1940" s="141"/>
      <c r="CF1940" s="141"/>
      <c r="CG1940" s="141"/>
    </row>
    <row r="1941" spans="1:85" x14ac:dyDescent="0.35">
      <c r="A1941" s="155" t="s">
        <v>7860</v>
      </c>
      <c r="B1941" s="139" t="s">
        <v>4075</v>
      </c>
      <c r="C1941" s="18">
        <v>43298</v>
      </c>
      <c r="D1941" s="144">
        <v>0</v>
      </c>
      <c r="E1941" s="141" t="s">
        <v>13265</v>
      </c>
      <c r="F1941" s="141">
        <v>3</v>
      </c>
      <c r="G1941" s="141" t="s">
        <v>13283</v>
      </c>
      <c r="H1941" s="141">
        <v>2018</v>
      </c>
      <c r="I1941" s="18">
        <v>43298</v>
      </c>
      <c r="J1941" s="144">
        <v>0.70347222222222228</v>
      </c>
      <c r="K1941" s="378"/>
      <c r="L1941" s="139" t="s">
        <v>4075</v>
      </c>
      <c r="M1941" s="141" t="s">
        <v>28</v>
      </c>
      <c r="N1941" s="248"/>
      <c r="O1941" s="141" t="s">
        <v>26</v>
      </c>
      <c r="P1941" s="141" t="s">
        <v>26</v>
      </c>
      <c r="Q1941" s="141" t="s">
        <v>7861</v>
      </c>
      <c r="R1941" s="141"/>
      <c r="S1941" s="141"/>
      <c r="T1941" s="141"/>
      <c r="U1941" s="141"/>
      <c r="V1941" s="141"/>
      <c r="W1941" s="139" t="s">
        <v>4075</v>
      </c>
      <c r="X1941" s="141" t="s">
        <v>25</v>
      </c>
      <c r="Y1941" s="141" t="s">
        <v>27</v>
      </c>
      <c r="Z1941" s="141"/>
      <c r="AA1941" s="141" t="s">
        <v>34</v>
      </c>
      <c r="AB1941" s="141"/>
      <c r="AC1941" s="139" t="s">
        <v>18050</v>
      </c>
      <c r="AD1941" s="380"/>
      <c r="AE1941" s="139" t="s">
        <v>4</v>
      </c>
      <c r="AF1941" s="139" t="s">
        <v>13073</v>
      </c>
      <c r="AG1941" s="139" t="s">
        <v>4</v>
      </c>
      <c r="AH1941" s="139" t="s">
        <v>1380</v>
      </c>
      <c r="AI1941" s="139" t="s">
        <v>4</v>
      </c>
      <c r="AJ1941" s="139"/>
      <c r="AK1941" s="139" t="s">
        <v>15678</v>
      </c>
      <c r="AL1941" s="139" t="s">
        <v>7</v>
      </c>
      <c r="AM1941" s="141"/>
      <c r="AN1941" s="141"/>
      <c r="AO1941" s="139"/>
      <c r="AP1941" s="139"/>
      <c r="AQ1941" s="139"/>
      <c r="AR1941" s="381"/>
      <c r="AS1941" s="139" t="s">
        <v>4075</v>
      </c>
      <c r="AT1941" s="141" t="s">
        <v>43</v>
      </c>
      <c r="AU1941" s="141">
        <v>180</v>
      </c>
      <c r="AV1941" s="383"/>
      <c r="AW1941" s="385"/>
      <c r="AX1941" s="139"/>
      <c r="AY1941" t="s">
        <v>18278</v>
      </c>
      <c r="BA1941" s="381"/>
      <c r="BB1941" s="139" t="s">
        <v>1450</v>
      </c>
      <c r="BC1941" s="166"/>
      <c r="BD1941" s="166"/>
      <c r="BE1941" s="166"/>
      <c r="BF1941" s="166"/>
      <c r="BG1941" s="166"/>
      <c r="BH1941" s="308"/>
      <c r="BI1941" s="308"/>
      <c r="BJ1941" s="141" t="s">
        <v>26</v>
      </c>
      <c r="BK1941" s="141" t="s">
        <v>26</v>
      </c>
      <c r="BL1941" s="141"/>
      <c r="BM1941" s="141"/>
      <c r="BN1941" s="139" t="s">
        <v>4075</v>
      </c>
      <c r="BQ1941" s="141"/>
      <c r="BV1941" s="141"/>
      <c r="BX1941" s="141"/>
      <c r="BY1941" s="141"/>
      <c r="BZ1941" s="141"/>
      <c r="CA1941" s="141"/>
      <c r="CB1941" s="141"/>
      <c r="CC1941" s="141"/>
      <c r="CD1941" s="141"/>
      <c r="CE1941" s="141"/>
      <c r="CF1941" s="141"/>
      <c r="CG1941" s="141"/>
    </row>
    <row r="1942" spans="1:85" x14ac:dyDescent="0.35">
      <c r="A1942" s="155" t="s">
        <v>7857</v>
      </c>
      <c r="B1942" s="139" t="s">
        <v>4075</v>
      </c>
      <c r="C1942" s="18">
        <v>43298</v>
      </c>
      <c r="D1942" s="144">
        <v>0</v>
      </c>
      <c r="E1942" s="141" t="s">
        <v>13265</v>
      </c>
      <c r="F1942" s="141">
        <v>3</v>
      </c>
      <c r="G1942" s="141" t="s">
        <v>13283</v>
      </c>
      <c r="H1942" s="141">
        <v>2018</v>
      </c>
      <c r="I1942" s="18">
        <v>43298</v>
      </c>
      <c r="J1942" s="144">
        <v>0.66180555555555554</v>
      </c>
      <c r="K1942" s="378"/>
      <c r="L1942" s="139" t="s">
        <v>4075</v>
      </c>
      <c r="M1942" s="141" t="s">
        <v>28</v>
      </c>
      <c r="N1942" s="248"/>
      <c r="O1942" s="141" t="s">
        <v>26</v>
      </c>
      <c r="P1942" s="141" t="s">
        <v>26</v>
      </c>
      <c r="Q1942" s="141" t="s">
        <v>7858</v>
      </c>
      <c r="R1942" s="141" t="s">
        <v>7859</v>
      </c>
      <c r="S1942" s="141"/>
      <c r="T1942" s="141"/>
      <c r="U1942" s="141"/>
      <c r="V1942" s="141"/>
      <c r="W1942" s="139" t="s">
        <v>4075</v>
      </c>
      <c r="X1942" s="141" t="s">
        <v>25</v>
      </c>
      <c r="Y1942" s="141" t="s">
        <v>27</v>
      </c>
      <c r="Z1942" s="141"/>
      <c r="AA1942" s="141" t="s">
        <v>34</v>
      </c>
      <c r="AB1942" s="141"/>
      <c r="AC1942" s="139" t="s">
        <v>18049</v>
      </c>
      <c r="AD1942" s="380"/>
      <c r="AE1942" s="139" t="s">
        <v>102</v>
      </c>
      <c r="AF1942" s="139" t="s">
        <v>13071</v>
      </c>
      <c r="AG1942" s="139" t="s">
        <v>102</v>
      </c>
      <c r="AH1942" s="139" t="s">
        <v>1378</v>
      </c>
      <c r="AI1942" s="139" t="s">
        <v>13</v>
      </c>
      <c r="AJ1942" s="139" t="s">
        <v>11</v>
      </c>
      <c r="AK1942" s="139"/>
      <c r="AL1942" s="139"/>
      <c r="AM1942" s="141"/>
      <c r="AN1942" s="141" t="s">
        <v>8</v>
      </c>
      <c r="AO1942" s="139"/>
      <c r="AP1942" s="139" t="s">
        <v>11</v>
      </c>
      <c r="AQ1942" s="139"/>
      <c r="AR1942" s="381"/>
      <c r="AS1942" s="139" t="s">
        <v>4075</v>
      </c>
      <c r="AT1942" s="141" t="s">
        <v>44</v>
      </c>
      <c r="AU1942" s="141"/>
      <c r="AV1942" s="383"/>
      <c r="AW1942" s="385"/>
      <c r="AX1942" s="139"/>
      <c r="AY1942" t="s">
        <v>18829</v>
      </c>
      <c r="BA1942" s="381"/>
      <c r="BB1942" s="139" t="s">
        <v>17</v>
      </c>
      <c r="BC1942" s="166"/>
      <c r="BD1942" s="166"/>
      <c r="BE1942" s="166"/>
      <c r="BF1942" s="166"/>
      <c r="BG1942" s="166"/>
      <c r="BH1942" s="308"/>
      <c r="BI1942" s="308"/>
      <c r="BJ1942" s="141" t="s">
        <v>26</v>
      </c>
      <c r="BK1942" s="141" t="s">
        <v>26</v>
      </c>
      <c r="BL1942" s="141"/>
      <c r="BM1942" s="141"/>
      <c r="BN1942" s="139" t="s">
        <v>4075</v>
      </c>
      <c r="BQ1942" s="141"/>
      <c r="BV1942" s="141"/>
      <c r="BX1942" s="141"/>
      <c r="BY1942" s="141"/>
      <c r="BZ1942" s="141"/>
      <c r="CA1942" s="141"/>
      <c r="CB1942" s="141"/>
      <c r="CC1942" s="141"/>
      <c r="CD1942" s="141"/>
      <c r="CE1942" s="141"/>
      <c r="CF1942" s="141"/>
      <c r="CG1942" s="141"/>
    </row>
    <row r="1943" spans="1:85" x14ac:dyDescent="0.35">
      <c r="A1943" s="155" t="s">
        <v>7834</v>
      </c>
      <c r="B1943" s="139" t="s">
        <v>4075</v>
      </c>
      <c r="C1943" s="18">
        <v>43299</v>
      </c>
      <c r="D1943" s="144">
        <v>0</v>
      </c>
      <c r="E1943" s="141" t="s">
        <v>13265</v>
      </c>
      <c r="F1943" s="141">
        <v>3</v>
      </c>
      <c r="G1943" s="141" t="s">
        <v>13283</v>
      </c>
      <c r="H1943" s="141">
        <v>2018</v>
      </c>
      <c r="I1943" s="18">
        <v>43299</v>
      </c>
      <c r="J1943" s="144">
        <v>0.15694444444444444</v>
      </c>
      <c r="K1943" s="378"/>
      <c r="L1943" s="139" t="s">
        <v>4075</v>
      </c>
      <c r="M1943" s="141" t="s">
        <v>28</v>
      </c>
      <c r="N1943" s="248"/>
      <c r="O1943" s="141" t="s">
        <v>26</v>
      </c>
      <c r="P1943" s="141" t="s">
        <v>26</v>
      </c>
      <c r="Q1943" s="141" t="s">
        <v>7835</v>
      </c>
      <c r="R1943" s="141" t="s">
        <v>7836</v>
      </c>
      <c r="S1943" s="141"/>
      <c r="T1943" s="141"/>
      <c r="U1943" s="141"/>
      <c r="V1943" s="141"/>
      <c r="W1943" s="139" t="s">
        <v>4075</v>
      </c>
      <c r="X1943" s="141" t="s">
        <v>25</v>
      </c>
      <c r="Y1943" s="141" t="s">
        <v>27</v>
      </c>
      <c r="Z1943" s="141"/>
      <c r="AA1943" s="141" t="s">
        <v>34</v>
      </c>
      <c r="AB1943" s="141"/>
      <c r="AC1943" s="139" t="s">
        <v>18049</v>
      </c>
      <c r="AD1943" s="380"/>
      <c r="AE1943" s="139" t="s">
        <v>103</v>
      </c>
      <c r="AF1943" s="139" t="s">
        <v>13075</v>
      </c>
      <c r="AG1943" s="139" t="s">
        <v>103</v>
      </c>
      <c r="AH1943" s="139" t="s">
        <v>1380</v>
      </c>
      <c r="AI1943" s="139" t="s">
        <v>7340</v>
      </c>
      <c r="AJ1943" s="139"/>
      <c r="AK1943" s="139" t="s">
        <v>7340</v>
      </c>
      <c r="AL1943" s="139" t="s">
        <v>7</v>
      </c>
      <c r="AM1943" s="141"/>
      <c r="AN1943" s="141" t="s">
        <v>8</v>
      </c>
      <c r="AO1943" s="139"/>
      <c r="AP1943" s="139"/>
      <c r="AQ1943" s="139"/>
      <c r="AR1943" s="381"/>
      <c r="AS1943" s="139" t="s">
        <v>4075</v>
      </c>
      <c r="AT1943" s="141" t="s">
        <v>1404</v>
      </c>
      <c r="AU1943" s="141"/>
      <c r="AV1943" s="383"/>
      <c r="AW1943" s="385"/>
      <c r="AX1943" s="139"/>
      <c r="AY1943" t="s">
        <v>18280</v>
      </c>
      <c r="BA1943" s="381"/>
      <c r="BB1943" s="139" t="s">
        <v>17</v>
      </c>
      <c r="BC1943" s="166"/>
      <c r="BD1943" s="166"/>
      <c r="BE1943" s="166"/>
      <c r="BF1943" s="166"/>
      <c r="BG1943" s="166"/>
      <c r="BH1943" s="308"/>
      <c r="BI1943" s="308"/>
      <c r="BJ1943" s="141" t="s">
        <v>26</v>
      </c>
      <c r="BK1943" s="141" t="s">
        <v>26</v>
      </c>
      <c r="BL1943" s="141"/>
      <c r="BM1943" s="141"/>
      <c r="BN1943" s="139" t="s">
        <v>4075</v>
      </c>
      <c r="BQ1943" s="141"/>
      <c r="BV1943" s="141"/>
      <c r="BX1943" s="141"/>
      <c r="BY1943" s="141"/>
      <c r="BZ1943" s="141"/>
      <c r="CA1943" s="141"/>
      <c r="CB1943" s="141"/>
      <c r="CC1943" s="141"/>
      <c r="CD1943" s="141"/>
      <c r="CE1943" s="141"/>
      <c r="CF1943" s="141"/>
      <c r="CG1943" s="141"/>
    </row>
    <row r="1944" spans="1:85" x14ac:dyDescent="0.35">
      <c r="A1944" s="155" t="s">
        <v>7846</v>
      </c>
      <c r="B1944" s="139" t="s">
        <v>4075</v>
      </c>
      <c r="C1944" s="18">
        <v>43299</v>
      </c>
      <c r="D1944" s="144">
        <v>0</v>
      </c>
      <c r="E1944" s="141" t="s">
        <v>13265</v>
      </c>
      <c r="F1944" s="141">
        <v>3</v>
      </c>
      <c r="G1944" s="141" t="s">
        <v>13283</v>
      </c>
      <c r="H1944" s="141">
        <v>2018</v>
      </c>
      <c r="I1944" s="18">
        <v>43299</v>
      </c>
      <c r="J1944" s="144">
        <v>5.1388888888888887E-2</v>
      </c>
      <c r="K1944" s="378"/>
      <c r="L1944" s="139" t="s">
        <v>4075</v>
      </c>
      <c r="M1944" s="141" t="s">
        <v>28</v>
      </c>
      <c r="N1944" s="248"/>
      <c r="O1944" s="141" t="s">
        <v>26</v>
      </c>
      <c r="P1944" s="141" t="s">
        <v>26</v>
      </c>
      <c r="Q1944" s="141" t="s">
        <v>7847</v>
      </c>
      <c r="R1944" s="141" t="s">
        <v>7848</v>
      </c>
      <c r="S1944" s="141"/>
      <c r="T1944" s="141"/>
      <c r="U1944" s="141"/>
      <c r="V1944" s="141"/>
      <c r="W1944" s="139" t="s">
        <v>4075</v>
      </c>
      <c r="X1944" s="141" t="s">
        <v>25</v>
      </c>
      <c r="Y1944" s="141" t="s">
        <v>27</v>
      </c>
      <c r="Z1944" s="141"/>
      <c r="AA1944" s="141" t="s">
        <v>34</v>
      </c>
      <c r="AB1944" s="141"/>
      <c r="AC1944" s="139" t="s">
        <v>18050</v>
      </c>
      <c r="AD1944" s="380"/>
      <c r="AE1944" s="139" t="s">
        <v>4</v>
      </c>
      <c r="AF1944" s="139" t="s">
        <v>13073</v>
      </c>
      <c r="AG1944" s="139" t="s">
        <v>4</v>
      </c>
      <c r="AH1944" s="139" t="s">
        <v>1380</v>
      </c>
      <c r="AI1944" s="139" t="s">
        <v>4</v>
      </c>
      <c r="AJ1944" s="139"/>
      <c r="AK1944" s="139" t="s">
        <v>15678</v>
      </c>
      <c r="AL1944" s="139" t="s">
        <v>1406</v>
      </c>
      <c r="AM1944" s="141"/>
      <c r="AN1944" s="141" t="s">
        <v>8</v>
      </c>
      <c r="AO1944" s="139"/>
      <c r="AP1944" s="139"/>
      <c r="AQ1944" s="139"/>
      <c r="AR1944" s="381"/>
      <c r="AS1944" s="139" t="s">
        <v>4075</v>
      </c>
      <c r="AT1944" s="141" t="s">
        <v>44</v>
      </c>
      <c r="AU1944" s="141">
        <v>345</v>
      </c>
      <c r="AV1944" s="383"/>
      <c r="AW1944" s="385"/>
      <c r="AX1944" s="139"/>
      <c r="AY1944" t="s">
        <v>18313</v>
      </c>
      <c r="BA1944" s="381"/>
      <c r="BB1944" s="139" t="s">
        <v>1446</v>
      </c>
      <c r="BC1944" s="166"/>
      <c r="BD1944" s="166"/>
      <c r="BE1944" s="166"/>
      <c r="BF1944" s="166"/>
      <c r="BG1944" s="166"/>
      <c r="BH1944" s="308"/>
      <c r="BI1944" s="308"/>
      <c r="BJ1944" s="141" t="s">
        <v>26</v>
      </c>
      <c r="BK1944" s="141" t="s">
        <v>26</v>
      </c>
      <c r="BL1944" s="141"/>
      <c r="BM1944" s="141"/>
      <c r="BN1944" s="139" t="s">
        <v>4075</v>
      </c>
      <c r="BQ1944" s="141" t="s">
        <v>15954</v>
      </c>
      <c r="BR1944" s="135" t="s">
        <v>15680</v>
      </c>
      <c r="BT1944" s="135" t="s">
        <v>15358</v>
      </c>
      <c r="BU1944" s="135" t="s">
        <v>2892</v>
      </c>
      <c r="BV1944" s="141" t="s">
        <v>13268</v>
      </c>
      <c r="BW1944" s="135" t="s">
        <v>3320</v>
      </c>
      <c r="BX1944" s="141" t="s">
        <v>15681</v>
      </c>
      <c r="BY1944" s="141" t="s">
        <v>12</v>
      </c>
      <c r="BZ1944" s="141" t="s">
        <v>26</v>
      </c>
      <c r="CA1944" s="141" t="s">
        <v>1848</v>
      </c>
      <c r="CB1944" s="141"/>
      <c r="CC1944" s="141" t="s">
        <v>15686</v>
      </c>
      <c r="CD1944" s="141" t="s">
        <v>15698</v>
      </c>
      <c r="CE1944" s="141" t="s">
        <v>15450</v>
      </c>
      <c r="CF1944" s="141" t="s">
        <v>15451</v>
      </c>
      <c r="CG1944" s="141" t="s">
        <v>2003</v>
      </c>
    </row>
    <row r="1945" spans="1:85" x14ac:dyDescent="0.35">
      <c r="A1945" s="155" t="s">
        <v>7837</v>
      </c>
      <c r="B1945" s="139" t="s">
        <v>4075</v>
      </c>
      <c r="C1945" s="18">
        <v>43299</v>
      </c>
      <c r="D1945" s="144">
        <v>0</v>
      </c>
      <c r="E1945" s="141" t="s">
        <v>13265</v>
      </c>
      <c r="F1945" s="141">
        <v>3</v>
      </c>
      <c r="G1945" s="141" t="s">
        <v>13283</v>
      </c>
      <c r="H1945" s="141">
        <v>2018</v>
      </c>
      <c r="I1945" s="18">
        <v>43299</v>
      </c>
      <c r="J1945" s="144">
        <v>0.30277777777777776</v>
      </c>
      <c r="K1945" s="378"/>
      <c r="L1945" s="139" t="s">
        <v>4075</v>
      </c>
      <c r="M1945" s="141" t="s">
        <v>28</v>
      </c>
      <c r="N1945" s="248"/>
      <c r="O1945" s="141" t="s">
        <v>26</v>
      </c>
      <c r="P1945" s="141" t="s">
        <v>26</v>
      </c>
      <c r="Q1945" s="141" t="s">
        <v>7838</v>
      </c>
      <c r="R1945" s="141" t="s">
        <v>7839</v>
      </c>
      <c r="S1945" s="141"/>
      <c r="T1945" s="141"/>
      <c r="U1945" s="141"/>
      <c r="V1945" s="141"/>
      <c r="W1945" s="139" t="s">
        <v>4075</v>
      </c>
      <c r="X1945" s="141" t="s">
        <v>25</v>
      </c>
      <c r="Y1945" s="141" t="s">
        <v>27</v>
      </c>
      <c r="Z1945" s="141"/>
      <c r="AA1945" s="141" t="s">
        <v>34</v>
      </c>
      <c r="AB1945" s="141"/>
      <c r="AC1945" s="139" t="s">
        <v>18047</v>
      </c>
      <c r="AD1945" s="380"/>
      <c r="AE1945" s="139" t="s">
        <v>102</v>
      </c>
      <c r="AF1945" s="139" t="s">
        <v>13077</v>
      </c>
      <c r="AG1945" s="139" t="s">
        <v>102</v>
      </c>
      <c r="AH1945" s="139" t="s">
        <v>1378</v>
      </c>
      <c r="AI1945" s="139" t="s">
        <v>1408</v>
      </c>
      <c r="AJ1945" s="139" t="s">
        <v>1408</v>
      </c>
      <c r="AK1945" s="139"/>
      <c r="AL1945" s="139"/>
      <c r="AM1945" s="141"/>
      <c r="AN1945" s="141" t="s">
        <v>8</v>
      </c>
      <c r="AO1945" s="139"/>
      <c r="AP1945" s="139" t="s">
        <v>1408</v>
      </c>
      <c r="AQ1945" s="139"/>
      <c r="AR1945" s="381"/>
      <c r="AS1945" s="139" t="s">
        <v>4075</v>
      </c>
      <c r="AT1945" s="141" t="s">
        <v>1404</v>
      </c>
      <c r="AU1945" s="141"/>
      <c r="AV1945" s="383"/>
      <c r="AW1945" s="385"/>
      <c r="AX1945" s="139"/>
      <c r="AY1945" t="s">
        <v>19181</v>
      </c>
      <c r="BA1945" s="381"/>
      <c r="BB1945" s="139" t="s">
        <v>1444</v>
      </c>
      <c r="BC1945" s="166"/>
      <c r="BD1945" s="166"/>
      <c r="BE1945" s="166"/>
      <c r="BF1945" s="166"/>
      <c r="BG1945" s="166"/>
      <c r="BH1945" s="308"/>
      <c r="BI1945" s="308"/>
      <c r="BJ1945" s="141" t="s">
        <v>26</v>
      </c>
      <c r="BK1945" s="141" t="s">
        <v>26</v>
      </c>
      <c r="BL1945" s="141"/>
      <c r="BM1945" s="141"/>
      <c r="BN1945" s="139" t="s">
        <v>4075</v>
      </c>
      <c r="BQ1945" s="141"/>
      <c r="BV1945" s="141"/>
      <c r="BX1945" s="141"/>
      <c r="BY1945" s="141"/>
      <c r="BZ1945" s="141"/>
      <c r="CA1945" s="141"/>
      <c r="CB1945" s="141"/>
      <c r="CC1945" s="141"/>
      <c r="CD1945" s="141"/>
      <c r="CE1945" s="141"/>
      <c r="CF1945" s="141"/>
      <c r="CG1945" s="141"/>
    </row>
    <row r="1946" spans="1:85" x14ac:dyDescent="0.35">
      <c r="A1946" s="155" t="s">
        <v>7843</v>
      </c>
      <c r="B1946" s="139" t="s">
        <v>4075</v>
      </c>
      <c r="C1946" s="18">
        <v>43299</v>
      </c>
      <c r="D1946" s="144">
        <v>0</v>
      </c>
      <c r="E1946" s="141" t="s">
        <v>13265</v>
      </c>
      <c r="F1946" s="141">
        <v>3</v>
      </c>
      <c r="G1946" s="141" t="s">
        <v>13283</v>
      </c>
      <c r="H1946" s="141">
        <v>2018</v>
      </c>
      <c r="I1946" s="18">
        <v>43299</v>
      </c>
      <c r="J1946" s="144">
        <v>0.61805555555555558</v>
      </c>
      <c r="K1946" s="378"/>
      <c r="L1946" s="139" t="s">
        <v>4075</v>
      </c>
      <c r="M1946" s="141" t="s">
        <v>28</v>
      </c>
      <c r="N1946" s="248"/>
      <c r="O1946" s="141" t="s">
        <v>26</v>
      </c>
      <c r="P1946" s="141" t="s">
        <v>26</v>
      </c>
      <c r="Q1946" s="141" t="s">
        <v>7844</v>
      </c>
      <c r="R1946" s="141" t="s">
        <v>7845</v>
      </c>
      <c r="S1946" s="141"/>
      <c r="T1946" s="141"/>
      <c r="U1946" s="141"/>
      <c r="V1946" s="141"/>
      <c r="W1946" s="139" t="s">
        <v>4075</v>
      </c>
      <c r="X1946" s="141" t="s">
        <v>25</v>
      </c>
      <c r="Y1946" s="141" t="s">
        <v>27</v>
      </c>
      <c r="Z1946" s="141"/>
      <c r="AA1946" s="141" t="s">
        <v>34</v>
      </c>
      <c r="AB1946" s="141"/>
      <c r="AC1946" s="139" t="s">
        <v>18048</v>
      </c>
      <c r="AD1946" s="380"/>
      <c r="AE1946" s="139" t="s">
        <v>102</v>
      </c>
      <c r="AF1946" s="139" t="s">
        <v>13071</v>
      </c>
      <c r="AG1946" s="139" t="s">
        <v>102</v>
      </c>
      <c r="AH1946" s="139" t="s">
        <v>1378</v>
      </c>
      <c r="AI1946" s="139" t="s">
        <v>13</v>
      </c>
      <c r="AJ1946" s="139" t="s">
        <v>46</v>
      </c>
      <c r="AK1946" s="139"/>
      <c r="AL1946" s="139"/>
      <c r="AM1946" s="141"/>
      <c r="AN1946" s="141" t="s">
        <v>8</v>
      </c>
      <c r="AO1946" s="139"/>
      <c r="AP1946" s="139" t="s">
        <v>46</v>
      </c>
      <c r="AQ1946" s="139"/>
      <c r="AR1946" s="381"/>
      <c r="AS1946" s="139" t="s">
        <v>4075</v>
      </c>
      <c r="AT1946" s="141" t="s">
        <v>1404</v>
      </c>
      <c r="AU1946" s="141"/>
      <c r="AV1946" s="383"/>
      <c r="AW1946" s="385"/>
      <c r="AX1946" s="139"/>
      <c r="AY1946" t="s">
        <v>18550</v>
      </c>
      <c r="BA1946" s="381"/>
      <c r="BB1946" s="139" t="s">
        <v>1444</v>
      </c>
      <c r="BC1946" s="166">
        <v>10</v>
      </c>
      <c r="BD1946" s="166"/>
      <c r="BE1946" s="166"/>
      <c r="BF1946" s="166"/>
      <c r="BG1946" s="166"/>
      <c r="BH1946" s="308"/>
      <c r="BI1946" s="308"/>
      <c r="BJ1946" s="141" t="s">
        <v>26</v>
      </c>
      <c r="BK1946" s="141" t="s">
        <v>26</v>
      </c>
      <c r="BL1946" s="141"/>
      <c r="BM1946" s="141"/>
      <c r="BN1946" s="139" t="s">
        <v>4075</v>
      </c>
      <c r="BQ1946" s="141"/>
      <c r="BV1946" s="141"/>
      <c r="BX1946" s="141"/>
      <c r="BY1946" s="141"/>
      <c r="BZ1946" s="141"/>
      <c r="CA1946" s="141"/>
      <c r="CB1946" s="141"/>
      <c r="CC1946" s="141"/>
      <c r="CD1946" s="141"/>
      <c r="CE1946" s="141"/>
      <c r="CF1946" s="141"/>
      <c r="CG1946" s="141"/>
    </row>
    <row r="1947" spans="1:85" x14ac:dyDescent="0.35">
      <c r="A1947" s="155" t="s">
        <v>7840</v>
      </c>
      <c r="B1947" s="139" t="s">
        <v>4075</v>
      </c>
      <c r="C1947" s="18">
        <v>43299</v>
      </c>
      <c r="D1947" s="144">
        <v>0</v>
      </c>
      <c r="E1947" s="141" t="s">
        <v>13265</v>
      </c>
      <c r="F1947" s="141">
        <v>3</v>
      </c>
      <c r="G1947" s="141" t="s">
        <v>13283</v>
      </c>
      <c r="H1947" s="141">
        <v>2018</v>
      </c>
      <c r="I1947" s="18">
        <v>43299</v>
      </c>
      <c r="J1947" s="144">
        <v>0.47152777777777777</v>
      </c>
      <c r="K1947" s="378"/>
      <c r="L1947" s="139" t="s">
        <v>4075</v>
      </c>
      <c r="M1947" s="141" t="s">
        <v>7343</v>
      </c>
      <c r="N1947" s="248"/>
      <c r="O1947" s="141" t="s">
        <v>26</v>
      </c>
      <c r="P1947" s="141" t="s">
        <v>26</v>
      </c>
      <c r="Q1947" s="141" t="s">
        <v>7841</v>
      </c>
      <c r="R1947" s="141" t="s">
        <v>7842</v>
      </c>
      <c r="S1947" s="141"/>
      <c r="T1947" s="141"/>
      <c r="U1947" s="141"/>
      <c r="V1947" s="141"/>
      <c r="W1947" s="139" t="s">
        <v>4075</v>
      </c>
      <c r="X1947" s="141" t="s">
        <v>25</v>
      </c>
      <c r="Y1947" s="141" t="s">
        <v>27</v>
      </c>
      <c r="Z1947" s="141"/>
      <c r="AA1947" s="141" t="s">
        <v>34</v>
      </c>
      <c r="AB1947" s="141"/>
      <c r="AC1947" s="139" t="s">
        <v>6</v>
      </c>
      <c r="AD1947" s="380"/>
      <c r="AE1947" s="139" t="s">
        <v>107</v>
      </c>
      <c r="AF1947" s="139" t="s">
        <v>13076</v>
      </c>
      <c r="AG1947" s="139" t="s">
        <v>4130</v>
      </c>
      <c r="AH1947" s="139" t="s">
        <v>1380</v>
      </c>
      <c r="AI1947" s="139" t="s">
        <v>1518</v>
      </c>
      <c r="AJ1947" s="139"/>
      <c r="AK1947" s="139" t="s">
        <v>1518</v>
      </c>
      <c r="AL1947" s="139" t="s">
        <v>60</v>
      </c>
      <c r="AM1947" s="141"/>
      <c r="AN1947" s="141" t="s">
        <v>8</v>
      </c>
      <c r="AO1947" s="139"/>
      <c r="AP1947" s="139"/>
      <c r="AQ1947" s="139"/>
      <c r="AR1947" s="381"/>
      <c r="AS1947" s="139" t="s">
        <v>4075</v>
      </c>
      <c r="AT1947" s="141" t="s">
        <v>1404</v>
      </c>
      <c r="AU1947" s="141"/>
      <c r="AV1947" s="383"/>
      <c r="AW1947" s="385"/>
      <c r="AX1947" s="139"/>
      <c r="AY1947" t="s">
        <v>18605</v>
      </c>
      <c r="BA1947" s="381"/>
      <c r="BB1947" s="139" t="s">
        <v>1444</v>
      </c>
      <c r="BC1947" s="166"/>
      <c r="BD1947" s="166"/>
      <c r="BE1947" s="166"/>
      <c r="BF1947" s="166"/>
      <c r="BG1947" s="166"/>
      <c r="BH1947" s="308"/>
      <c r="BI1947" s="308"/>
      <c r="BJ1947" s="141" t="s">
        <v>26</v>
      </c>
      <c r="BK1947" s="141" t="s">
        <v>26</v>
      </c>
      <c r="BL1947" s="141"/>
      <c r="BM1947" s="141"/>
      <c r="BN1947" s="139" t="s">
        <v>4075</v>
      </c>
      <c r="BQ1947" s="141"/>
      <c r="BV1947" s="141"/>
      <c r="BX1947" s="141"/>
      <c r="BY1947" s="141"/>
      <c r="BZ1947" s="141"/>
      <c r="CA1947" s="141"/>
      <c r="CB1947" s="141"/>
      <c r="CC1947" s="141"/>
      <c r="CD1947" s="141"/>
      <c r="CE1947" s="141"/>
      <c r="CF1947" s="141"/>
      <c r="CG1947" s="141"/>
    </row>
    <row r="1948" spans="1:85" x14ac:dyDescent="0.35">
      <c r="A1948" s="155" t="s">
        <v>7823</v>
      </c>
      <c r="B1948" s="139" t="s">
        <v>4075</v>
      </c>
      <c r="C1948" s="18">
        <v>43300</v>
      </c>
      <c r="D1948" s="144">
        <v>0</v>
      </c>
      <c r="E1948" s="141" t="s">
        <v>13265</v>
      </c>
      <c r="F1948" s="141">
        <v>3</v>
      </c>
      <c r="G1948" s="141" t="s">
        <v>13283</v>
      </c>
      <c r="H1948" s="141">
        <v>2018</v>
      </c>
      <c r="I1948" s="18">
        <v>43300</v>
      </c>
      <c r="J1948" s="144">
        <v>0.22847222222222222</v>
      </c>
      <c r="K1948" s="378"/>
      <c r="L1948" s="139" t="s">
        <v>4075</v>
      </c>
      <c r="M1948" s="141" t="s">
        <v>28</v>
      </c>
      <c r="N1948" s="248"/>
      <c r="O1948" s="141" t="s">
        <v>26</v>
      </c>
      <c r="P1948" s="141" t="s">
        <v>26</v>
      </c>
      <c r="Q1948" s="141" t="s">
        <v>7824</v>
      </c>
      <c r="R1948" s="141" t="s">
        <v>7825</v>
      </c>
      <c r="S1948" s="141"/>
      <c r="T1948" s="141"/>
      <c r="U1948" s="141"/>
      <c r="V1948" s="141"/>
      <c r="W1948" s="139" t="s">
        <v>4075</v>
      </c>
      <c r="X1948" s="141" t="s">
        <v>25</v>
      </c>
      <c r="Y1948" s="141" t="s">
        <v>27</v>
      </c>
      <c r="Z1948" s="141"/>
      <c r="AA1948" s="141" t="s">
        <v>34</v>
      </c>
      <c r="AB1948" s="141"/>
      <c r="AC1948" s="139" t="s">
        <v>18050</v>
      </c>
      <c r="AD1948" s="380"/>
      <c r="AE1948" s="139" t="s">
        <v>4</v>
      </c>
      <c r="AF1948" s="139" t="s">
        <v>13073</v>
      </c>
      <c r="AG1948" s="139" t="s">
        <v>4</v>
      </c>
      <c r="AH1948" s="139" t="s">
        <v>1380</v>
      </c>
      <c r="AI1948" s="139" t="s">
        <v>4</v>
      </c>
      <c r="AJ1948" s="139"/>
      <c r="AK1948" s="139" t="s">
        <v>15678</v>
      </c>
      <c r="AL1948" s="139" t="s">
        <v>1408</v>
      </c>
      <c r="AM1948" s="141"/>
      <c r="AN1948" s="141" t="s">
        <v>8</v>
      </c>
      <c r="AO1948" s="139"/>
      <c r="AP1948" s="139"/>
      <c r="AQ1948" s="139"/>
      <c r="AR1948" s="381"/>
      <c r="AS1948" s="139" t="s">
        <v>4075</v>
      </c>
      <c r="AT1948" s="141" t="s">
        <v>43</v>
      </c>
      <c r="AU1948" s="141">
        <v>130</v>
      </c>
      <c r="AV1948" s="383"/>
      <c r="AW1948" s="385"/>
      <c r="AX1948" s="139"/>
      <c r="AY1948" t="s">
        <v>19037</v>
      </c>
      <c r="BA1948" s="381"/>
      <c r="BB1948" s="139" t="s">
        <v>1446</v>
      </c>
      <c r="BC1948" s="166"/>
      <c r="BD1948" s="166"/>
      <c r="BE1948" s="166"/>
      <c r="BF1948" s="166"/>
      <c r="BG1948" s="166"/>
      <c r="BH1948" s="308"/>
      <c r="BI1948" s="308"/>
      <c r="BJ1948" s="141" t="s">
        <v>26</v>
      </c>
      <c r="BK1948" s="141" t="s">
        <v>26</v>
      </c>
      <c r="BL1948" s="141"/>
      <c r="BM1948" s="141"/>
      <c r="BN1948" s="139" t="s">
        <v>4075</v>
      </c>
      <c r="BQ1948" s="141" t="s">
        <v>15955</v>
      </c>
      <c r="BR1948" s="135" t="s">
        <v>15700</v>
      </c>
      <c r="BT1948" s="135" t="s">
        <v>15351</v>
      </c>
      <c r="BU1948" s="135" t="s">
        <v>15027</v>
      </c>
      <c r="BV1948" s="141" t="s">
        <v>13267</v>
      </c>
      <c r="BW1948" s="135" t="s">
        <v>15421</v>
      </c>
      <c r="BX1948" s="141" t="s">
        <v>15681</v>
      </c>
      <c r="BY1948" s="141" t="s">
        <v>12</v>
      </c>
      <c r="BZ1948" s="141" t="s">
        <v>26</v>
      </c>
      <c r="CA1948" s="141" t="s">
        <v>1848</v>
      </c>
      <c r="CB1948" s="141"/>
      <c r="CC1948" s="141" t="s">
        <v>15686</v>
      </c>
      <c r="CD1948" s="141" t="s">
        <v>15687</v>
      </c>
      <c r="CE1948" s="141" t="s">
        <v>15450</v>
      </c>
      <c r="CF1948" s="141" t="s">
        <v>15451</v>
      </c>
      <c r="CG1948" s="141" t="s">
        <v>2003</v>
      </c>
    </row>
    <row r="1949" spans="1:85" x14ac:dyDescent="0.35">
      <c r="A1949" s="155" t="s">
        <v>7821</v>
      </c>
      <c r="B1949" s="139" t="s">
        <v>4075</v>
      </c>
      <c r="C1949" s="18">
        <v>43300</v>
      </c>
      <c r="D1949" s="144">
        <v>0</v>
      </c>
      <c r="E1949" s="141" t="s">
        <v>13265</v>
      </c>
      <c r="F1949" s="141">
        <v>3</v>
      </c>
      <c r="G1949" s="141" t="s">
        <v>13283</v>
      </c>
      <c r="H1949" s="141">
        <v>2018</v>
      </c>
      <c r="I1949" s="18"/>
      <c r="J1949" s="144"/>
      <c r="K1949" s="378"/>
      <c r="L1949" s="139" t="s">
        <v>4075</v>
      </c>
      <c r="M1949" s="141" t="s">
        <v>28</v>
      </c>
      <c r="N1949" s="248"/>
      <c r="O1949" s="141" t="s">
        <v>26</v>
      </c>
      <c r="P1949" s="141" t="s">
        <v>26</v>
      </c>
      <c r="Q1949" s="141" t="s">
        <v>7822</v>
      </c>
      <c r="R1949" s="141"/>
      <c r="S1949" s="141"/>
      <c r="T1949" s="141"/>
      <c r="U1949" s="141"/>
      <c r="V1949" s="141"/>
      <c r="W1949" s="139" t="s">
        <v>4075</v>
      </c>
      <c r="X1949" s="141" t="s">
        <v>25</v>
      </c>
      <c r="Y1949" s="141" t="s">
        <v>27</v>
      </c>
      <c r="Z1949" s="141"/>
      <c r="AA1949" s="141" t="s">
        <v>34</v>
      </c>
      <c r="AB1949" s="141"/>
      <c r="AC1949" s="139" t="s">
        <v>18047</v>
      </c>
      <c r="AD1949" s="380"/>
      <c r="AE1949" s="139" t="s">
        <v>102</v>
      </c>
      <c r="AF1949" s="139" t="s">
        <v>13077</v>
      </c>
      <c r="AG1949" s="139" t="s">
        <v>102</v>
      </c>
      <c r="AH1949" s="139" t="s">
        <v>1378</v>
      </c>
      <c r="AI1949" s="139" t="s">
        <v>1408</v>
      </c>
      <c r="AJ1949" s="139" t="s">
        <v>1408</v>
      </c>
      <c r="AK1949" s="139"/>
      <c r="AL1949" s="139"/>
      <c r="AM1949" s="141"/>
      <c r="AN1949" s="141"/>
      <c r="AO1949" s="139"/>
      <c r="AP1949" s="139" t="s">
        <v>1408</v>
      </c>
      <c r="AQ1949" s="139"/>
      <c r="AR1949" s="381"/>
      <c r="AS1949" s="139" t="s">
        <v>4075</v>
      </c>
      <c r="AT1949" s="141" t="s">
        <v>43</v>
      </c>
      <c r="AU1949" s="141">
        <v>424</v>
      </c>
      <c r="AV1949" s="383"/>
      <c r="AW1949" s="385"/>
      <c r="AX1949" s="139"/>
      <c r="AY1949" t="s">
        <v>19182</v>
      </c>
      <c r="BA1949" s="381"/>
      <c r="BB1949" s="139" t="s">
        <v>1452</v>
      </c>
      <c r="BC1949" s="166"/>
      <c r="BD1949" s="166"/>
      <c r="BE1949" s="166"/>
      <c r="BF1949" s="166"/>
      <c r="BG1949" s="166"/>
      <c r="BH1949" s="308"/>
      <c r="BI1949" s="308"/>
      <c r="BJ1949" s="141" t="s">
        <v>26</v>
      </c>
      <c r="BK1949" s="141" t="s">
        <v>26</v>
      </c>
      <c r="BL1949" s="141"/>
      <c r="BM1949" s="141"/>
      <c r="BN1949" s="139" t="s">
        <v>4075</v>
      </c>
      <c r="BQ1949" s="141"/>
      <c r="BV1949" s="141"/>
      <c r="BX1949" s="141"/>
      <c r="BY1949" s="141"/>
      <c r="BZ1949" s="141"/>
      <c r="CA1949" s="141"/>
      <c r="CB1949" s="141"/>
      <c r="CC1949" s="141"/>
      <c r="CD1949" s="141"/>
      <c r="CE1949" s="141"/>
      <c r="CF1949" s="141"/>
      <c r="CG1949" s="141"/>
    </row>
    <row r="1950" spans="1:85" x14ac:dyDescent="0.35">
      <c r="A1950" s="155" t="s">
        <v>20099</v>
      </c>
      <c r="B1950" s="139" t="s">
        <v>4075</v>
      </c>
      <c r="C1950" s="18">
        <v>43300</v>
      </c>
      <c r="D1950" s="144">
        <v>0.62763888888888886</v>
      </c>
      <c r="E1950" s="141" t="s">
        <v>13265</v>
      </c>
      <c r="F1950" s="141">
        <v>3</v>
      </c>
      <c r="G1950" s="141" t="s">
        <v>13283</v>
      </c>
      <c r="H1950" s="141">
        <v>2018</v>
      </c>
      <c r="I1950" s="18">
        <v>43300</v>
      </c>
      <c r="J1950" s="144">
        <v>0.62708333333333333</v>
      </c>
      <c r="K1950" s="378"/>
      <c r="L1950" s="139" t="s">
        <v>4075</v>
      </c>
      <c r="M1950" s="141" t="s">
        <v>28</v>
      </c>
      <c r="N1950" s="248">
        <v>44244</v>
      </c>
      <c r="O1950" s="141" t="s">
        <v>25</v>
      </c>
      <c r="P1950" s="141"/>
      <c r="Q1950" s="141"/>
      <c r="R1950" s="141"/>
      <c r="S1950" s="141"/>
      <c r="T1950" s="141" t="s">
        <v>20100</v>
      </c>
      <c r="U1950" s="141">
        <v>114802477</v>
      </c>
      <c r="V1950" s="141"/>
      <c r="W1950" s="139" t="s">
        <v>4075</v>
      </c>
      <c r="X1950" s="141" t="s">
        <v>25</v>
      </c>
      <c r="Y1950" s="141" t="s">
        <v>27</v>
      </c>
      <c r="Z1950" s="141"/>
      <c r="AA1950" s="141" t="s">
        <v>34</v>
      </c>
      <c r="AB1950" s="141"/>
      <c r="AC1950" s="139" t="s">
        <v>18047</v>
      </c>
      <c r="AD1950" s="380"/>
      <c r="AE1950" s="139" t="s">
        <v>102</v>
      </c>
      <c r="AF1950" s="139" t="s">
        <v>13082</v>
      </c>
      <c r="AG1950" s="139" t="s">
        <v>102</v>
      </c>
      <c r="AH1950" s="139" t="s">
        <v>1378</v>
      </c>
      <c r="AI1950" s="139" t="s">
        <v>1382</v>
      </c>
      <c r="AJ1950" s="139" t="s">
        <v>60</v>
      </c>
      <c r="AK1950" s="139"/>
      <c r="AL1950" s="139"/>
      <c r="AM1950" s="141" t="s">
        <v>9</v>
      </c>
      <c r="AN1950" s="141" t="s">
        <v>8</v>
      </c>
      <c r="AO1950" s="139"/>
      <c r="AP1950" s="139" t="s">
        <v>60</v>
      </c>
      <c r="AQ1950" s="139"/>
      <c r="AR1950" s="381"/>
      <c r="AS1950" s="139" t="s">
        <v>4075</v>
      </c>
      <c r="AT1950" s="141" t="s">
        <v>1404</v>
      </c>
      <c r="AU1950" s="141"/>
      <c r="AV1950" s="383"/>
      <c r="AW1950" s="385"/>
      <c r="AX1950" s="139" t="s">
        <v>63</v>
      </c>
      <c r="AY1950" t="s">
        <v>18631</v>
      </c>
      <c r="BA1950" s="381"/>
      <c r="BB1950" s="139" t="s">
        <v>1444</v>
      </c>
      <c r="BC1950" s="166"/>
      <c r="BD1950" s="166"/>
      <c r="BE1950" s="166"/>
      <c r="BF1950" s="166"/>
      <c r="BG1950" s="166"/>
      <c r="BH1950" s="308"/>
      <c r="BI1950" s="308"/>
      <c r="BJ1950" s="141" t="s">
        <v>26</v>
      </c>
      <c r="BK1950" s="141" t="s">
        <v>26</v>
      </c>
      <c r="BL1950" s="141"/>
      <c r="BM1950" s="141"/>
      <c r="BN1950" s="139" t="s">
        <v>4075</v>
      </c>
      <c r="BQ1950" s="141"/>
      <c r="BV1950" s="141"/>
      <c r="BX1950" s="141"/>
      <c r="BY1950" s="141"/>
      <c r="BZ1950" s="141"/>
      <c r="CA1950" s="141"/>
      <c r="CB1950" s="141"/>
      <c r="CC1950" s="141"/>
      <c r="CD1950" s="141"/>
      <c r="CE1950" s="141"/>
      <c r="CF1950" s="141"/>
      <c r="CG1950" s="141"/>
    </row>
    <row r="1951" spans="1:85" x14ac:dyDescent="0.35">
      <c r="A1951" s="155" t="s">
        <v>7833</v>
      </c>
      <c r="B1951" s="139" t="s">
        <v>4075</v>
      </c>
      <c r="C1951" s="18">
        <v>43300</v>
      </c>
      <c r="D1951" s="144">
        <v>0</v>
      </c>
      <c r="E1951" s="141" t="s">
        <v>13265</v>
      </c>
      <c r="F1951" s="141">
        <v>3</v>
      </c>
      <c r="G1951" s="141" t="s">
        <v>13283</v>
      </c>
      <c r="H1951" s="141">
        <v>2018</v>
      </c>
      <c r="I1951" s="18"/>
      <c r="J1951" s="144"/>
      <c r="K1951" s="378"/>
      <c r="L1951" s="139" t="s">
        <v>4075</v>
      </c>
      <c r="M1951" s="141" t="s">
        <v>28</v>
      </c>
      <c r="N1951" s="248"/>
      <c r="O1951" s="141" t="s">
        <v>26</v>
      </c>
      <c r="P1951" s="141" t="s">
        <v>26</v>
      </c>
      <c r="Q1951" s="141"/>
      <c r="R1951" s="141"/>
      <c r="S1951" s="141"/>
      <c r="T1951" s="141"/>
      <c r="U1951" s="141"/>
      <c r="V1951" s="141"/>
      <c r="W1951" s="139" t="s">
        <v>4075</v>
      </c>
      <c r="X1951" s="141" t="s">
        <v>25</v>
      </c>
      <c r="Y1951" s="141" t="s">
        <v>27</v>
      </c>
      <c r="Z1951" s="141"/>
      <c r="AA1951" s="141" t="s">
        <v>34</v>
      </c>
      <c r="AB1951" s="141"/>
      <c r="AC1951" s="139" t="s">
        <v>18047</v>
      </c>
      <c r="AD1951" s="380"/>
      <c r="AE1951" s="139" t="s">
        <v>102</v>
      </c>
      <c r="AF1951" s="139" t="s">
        <v>13084</v>
      </c>
      <c r="AG1951" s="139" t="s">
        <v>102</v>
      </c>
      <c r="AH1951" s="139" t="s">
        <v>1378</v>
      </c>
      <c r="AI1951" s="139" t="s">
        <v>1403</v>
      </c>
      <c r="AJ1951" s="139" t="s">
        <v>1403</v>
      </c>
      <c r="AK1951" s="139"/>
      <c r="AL1951" s="139"/>
      <c r="AM1951" s="141"/>
      <c r="AN1951" s="141"/>
      <c r="AO1951" s="139"/>
      <c r="AP1951" s="139" t="s">
        <v>1403</v>
      </c>
      <c r="AQ1951" s="139"/>
      <c r="AR1951" s="381"/>
      <c r="AS1951" s="139" t="s">
        <v>4075</v>
      </c>
      <c r="AT1951" s="141" t="s">
        <v>1404</v>
      </c>
      <c r="AU1951" s="141"/>
      <c r="AV1951" s="383"/>
      <c r="AW1951" s="385"/>
      <c r="AX1951" s="139"/>
      <c r="BA1951" s="381"/>
      <c r="BB1951" s="139" t="s">
        <v>1444</v>
      </c>
      <c r="BC1951" s="166"/>
      <c r="BD1951" s="166"/>
      <c r="BE1951" s="166"/>
      <c r="BF1951" s="166"/>
      <c r="BG1951" s="166"/>
      <c r="BH1951" s="308"/>
      <c r="BI1951" s="308"/>
      <c r="BJ1951" s="141" t="s">
        <v>26</v>
      </c>
      <c r="BK1951" s="141" t="s">
        <v>26</v>
      </c>
      <c r="BL1951" s="141"/>
      <c r="BM1951" s="141"/>
      <c r="BN1951" s="139" t="s">
        <v>4075</v>
      </c>
      <c r="BQ1951" s="141"/>
      <c r="BV1951" s="141"/>
      <c r="BX1951" s="141"/>
      <c r="BY1951" s="141"/>
      <c r="BZ1951" s="141"/>
      <c r="CA1951" s="141"/>
      <c r="CB1951" s="141"/>
      <c r="CC1951" s="141"/>
      <c r="CD1951" s="141"/>
      <c r="CE1951" s="141"/>
      <c r="CF1951" s="141"/>
      <c r="CG1951" s="141"/>
    </row>
    <row r="1952" spans="1:85" x14ac:dyDescent="0.35">
      <c r="A1952" s="155" t="s">
        <v>7829</v>
      </c>
      <c r="B1952" s="139" t="s">
        <v>4075</v>
      </c>
      <c r="C1952" s="18">
        <v>43300</v>
      </c>
      <c r="D1952" s="144">
        <v>0</v>
      </c>
      <c r="E1952" s="141" t="s">
        <v>13265</v>
      </c>
      <c r="F1952" s="141">
        <v>3</v>
      </c>
      <c r="G1952" s="141" t="s">
        <v>13283</v>
      </c>
      <c r="H1952" s="141">
        <v>2018</v>
      </c>
      <c r="I1952" s="18">
        <v>43300</v>
      </c>
      <c r="J1952" s="144">
        <v>0.66111111111111109</v>
      </c>
      <c r="K1952" s="378"/>
      <c r="L1952" s="139" t="s">
        <v>4075</v>
      </c>
      <c r="M1952" s="141" t="s">
        <v>28</v>
      </c>
      <c r="N1952" s="248"/>
      <c r="O1952" s="141" t="s">
        <v>26</v>
      </c>
      <c r="P1952" s="141" t="s">
        <v>26</v>
      </c>
      <c r="Q1952" s="141" t="s">
        <v>7830</v>
      </c>
      <c r="R1952" s="141" t="s">
        <v>7831</v>
      </c>
      <c r="S1952" s="141"/>
      <c r="T1952" s="141"/>
      <c r="U1952" s="141"/>
      <c r="V1952" s="141"/>
      <c r="W1952" s="139" t="s">
        <v>4075</v>
      </c>
      <c r="X1952" s="141" t="s">
        <v>25</v>
      </c>
      <c r="Y1952" s="141" t="s">
        <v>27</v>
      </c>
      <c r="Z1952" s="141"/>
      <c r="AA1952" s="141" t="s">
        <v>34</v>
      </c>
      <c r="AB1952" s="141"/>
      <c r="AC1952" s="139" t="s">
        <v>18049</v>
      </c>
      <c r="AD1952" s="380"/>
      <c r="AE1952" s="139" t="s">
        <v>103</v>
      </c>
      <c r="AF1952" s="139" t="s">
        <v>13075</v>
      </c>
      <c r="AG1952" s="139" t="s">
        <v>103</v>
      </c>
      <c r="AH1952" s="139" t="s">
        <v>1380</v>
      </c>
      <c r="AI1952" s="139" t="s">
        <v>7340</v>
      </c>
      <c r="AJ1952" s="139"/>
      <c r="AK1952" s="139" t="s">
        <v>7340</v>
      </c>
      <c r="AL1952" s="139" t="s">
        <v>7</v>
      </c>
      <c r="AM1952" s="141"/>
      <c r="AN1952" s="141" t="s">
        <v>8</v>
      </c>
      <c r="AO1952" s="139"/>
      <c r="AP1952" s="139"/>
      <c r="AQ1952" s="139"/>
      <c r="AR1952" s="381"/>
      <c r="AS1952" s="139" t="s">
        <v>4075</v>
      </c>
      <c r="AT1952" s="141" t="s">
        <v>1404</v>
      </c>
      <c r="AU1952" s="141"/>
      <c r="AV1952" s="383"/>
      <c r="AW1952" s="385"/>
      <c r="AX1952" s="139"/>
      <c r="AY1952" t="s">
        <v>18476</v>
      </c>
      <c r="BA1952" s="381"/>
      <c r="BB1952" s="139" t="s">
        <v>1444</v>
      </c>
      <c r="BC1952" s="166"/>
      <c r="BD1952" s="166"/>
      <c r="BE1952" s="166"/>
      <c r="BF1952" s="166"/>
      <c r="BG1952" s="166"/>
      <c r="BH1952" s="308"/>
      <c r="BI1952" s="308"/>
      <c r="BJ1952" s="141" t="s">
        <v>26</v>
      </c>
      <c r="BK1952" s="141" t="s">
        <v>26</v>
      </c>
      <c r="BL1952" s="141"/>
      <c r="BM1952" s="141"/>
      <c r="BN1952" s="139" t="s">
        <v>4075</v>
      </c>
      <c r="BQ1952" s="141"/>
      <c r="BV1952" s="141"/>
      <c r="BX1952" s="141"/>
      <c r="BY1952" s="141"/>
      <c r="BZ1952" s="141"/>
      <c r="CA1952" s="141"/>
      <c r="CB1952" s="141"/>
      <c r="CC1952" s="141"/>
      <c r="CD1952" s="141"/>
      <c r="CE1952" s="141"/>
      <c r="CF1952" s="141"/>
      <c r="CG1952" s="141"/>
    </row>
    <row r="1953" spans="1:85" x14ac:dyDescent="0.35">
      <c r="A1953" s="155" t="s">
        <v>7826</v>
      </c>
      <c r="B1953" s="139" t="s">
        <v>4075</v>
      </c>
      <c r="C1953" s="18">
        <v>43300</v>
      </c>
      <c r="D1953" s="144">
        <v>0</v>
      </c>
      <c r="E1953" s="141" t="s">
        <v>13265</v>
      </c>
      <c r="F1953" s="141">
        <v>3</v>
      </c>
      <c r="G1953" s="141" t="s">
        <v>13283</v>
      </c>
      <c r="H1953" s="141">
        <v>2018</v>
      </c>
      <c r="I1953" s="18">
        <v>43300</v>
      </c>
      <c r="J1953" s="144">
        <v>0.44722222222222224</v>
      </c>
      <c r="K1953" s="378"/>
      <c r="L1953" s="139" t="s">
        <v>4075</v>
      </c>
      <c r="M1953" s="141" t="s">
        <v>28</v>
      </c>
      <c r="N1953" s="248"/>
      <c r="O1953" s="141" t="s">
        <v>26</v>
      </c>
      <c r="P1953" s="141" t="s">
        <v>26</v>
      </c>
      <c r="Q1953" s="141" t="s">
        <v>7827</v>
      </c>
      <c r="R1953" s="141" t="s">
        <v>7828</v>
      </c>
      <c r="S1953" s="141"/>
      <c r="T1953" s="141"/>
      <c r="U1953" s="141"/>
      <c r="V1953" s="141"/>
      <c r="W1953" s="139" t="s">
        <v>4075</v>
      </c>
      <c r="X1953" s="141" t="s">
        <v>25</v>
      </c>
      <c r="Y1953" s="141" t="s">
        <v>27</v>
      </c>
      <c r="Z1953" s="141"/>
      <c r="AA1953" s="141" t="s">
        <v>34</v>
      </c>
      <c r="AB1953" s="141"/>
      <c r="AC1953" s="139" t="s">
        <v>18049</v>
      </c>
      <c r="AD1953" s="380"/>
      <c r="AE1953" s="139" t="s">
        <v>102</v>
      </c>
      <c r="AF1953" s="139" t="s">
        <v>13071</v>
      </c>
      <c r="AG1953" s="139" t="s">
        <v>102</v>
      </c>
      <c r="AH1953" s="139" t="s">
        <v>1378</v>
      </c>
      <c r="AI1953" s="139" t="s">
        <v>13</v>
      </c>
      <c r="AJ1953" s="139" t="s">
        <v>1409</v>
      </c>
      <c r="AK1953" s="139"/>
      <c r="AL1953" s="139"/>
      <c r="AM1953" s="141"/>
      <c r="AN1953" s="141" t="s">
        <v>8</v>
      </c>
      <c r="AO1953" s="139"/>
      <c r="AP1953" s="139" t="s">
        <v>1409</v>
      </c>
      <c r="AQ1953" s="139"/>
      <c r="AR1953" s="381"/>
      <c r="AS1953" s="139" t="s">
        <v>4075</v>
      </c>
      <c r="AT1953" s="141" t="s">
        <v>1404</v>
      </c>
      <c r="AU1953" s="141"/>
      <c r="AV1953" s="383"/>
      <c r="AW1953" s="385"/>
      <c r="AX1953" s="139"/>
      <c r="AY1953" t="s">
        <v>19183</v>
      </c>
      <c r="BA1953" s="381"/>
      <c r="BB1953" s="139" t="s">
        <v>1444</v>
      </c>
      <c r="BC1953" s="166"/>
      <c r="BD1953" s="166"/>
      <c r="BE1953" s="166"/>
      <c r="BF1953" s="166"/>
      <c r="BG1953" s="166"/>
      <c r="BH1953" s="308"/>
      <c r="BI1953" s="308"/>
      <c r="BJ1953" s="141" t="s">
        <v>26</v>
      </c>
      <c r="BK1953" s="141" t="s">
        <v>26</v>
      </c>
      <c r="BL1953" s="141"/>
      <c r="BM1953" s="141"/>
      <c r="BN1953" s="139" t="s">
        <v>4075</v>
      </c>
      <c r="BQ1953" s="141"/>
      <c r="BV1953" s="141"/>
      <c r="BX1953" s="141"/>
      <c r="BY1953" s="141"/>
      <c r="BZ1953" s="141"/>
      <c r="CA1953" s="141"/>
      <c r="CB1953" s="141"/>
      <c r="CC1953" s="141"/>
      <c r="CD1953" s="141"/>
      <c r="CE1953" s="141"/>
      <c r="CF1953" s="141"/>
      <c r="CG1953" s="141"/>
    </row>
    <row r="1954" spans="1:85" x14ac:dyDescent="0.35">
      <c r="A1954" s="155" t="s">
        <v>7814</v>
      </c>
      <c r="B1954" s="139" t="s">
        <v>4075</v>
      </c>
      <c r="C1954" s="18">
        <v>43301</v>
      </c>
      <c r="D1954" s="144">
        <v>0</v>
      </c>
      <c r="E1954" s="141" t="s">
        <v>13265</v>
      </c>
      <c r="F1954" s="141">
        <v>3</v>
      </c>
      <c r="G1954" s="141" t="s">
        <v>13283</v>
      </c>
      <c r="H1954" s="141">
        <v>2018</v>
      </c>
      <c r="I1954" s="18"/>
      <c r="J1954" s="144"/>
      <c r="K1954" s="378"/>
      <c r="L1954" s="139" t="s">
        <v>4075</v>
      </c>
      <c r="M1954" s="141" t="s">
        <v>28</v>
      </c>
      <c r="N1954" s="248"/>
      <c r="O1954" s="141" t="s">
        <v>26</v>
      </c>
      <c r="P1954" s="141" t="s">
        <v>26</v>
      </c>
      <c r="Q1954" s="141" t="s">
        <v>7815</v>
      </c>
      <c r="R1954" s="141"/>
      <c r="S1954" s="141"/>
      <c r="T1954" s="141"/>
      <c r="U1954" s="141"/>
      <c r="V1954" s="141"/>
      <c r="W1954" s="139" t="s">
        <v>4075</v>
      </c>
      <c r="X1954" s="141" t="s">
        <v>25</v>
      </c>
      <c r="Y1954" s="141" t="s">
        <v>27</v>
      </c>
      <c r="Z1954" s="141"/>
      <c r="AA1954" s="141" t="s">
        <v>34</v>
      </c>
      <c r="AB1954" s="141"/>
      <c r="AC1954" s="139" t="s">
        <v>18047</v>
      </c>
      <c r="AD1954" s="380"/>
      <c r="AE1954" s="139" t="s">
        <v>4</v>
      </c>
      <c r="AF1954" s="139" t="s">
        <v>13073</v>
      </c>
      <c r="AG1954" s="139" t="s">
        <v>4</v>
      </c>
      <c r="AH1954" s="139" t="s">
        <v>1380</v>
      </c>
      <c r="AI1954" s="139" t="s">
        <v>4</v>
      </c>
      <c r="AJ1954" s="139"/>
      <c r="AK1954" s="139" t="s">
        <v>15678</v>
      </c>
      <c r="AL1954" s="139" t="s">
        <v>1423</v>
      </c>
      <c r="AM1954" s="141"/>
      <c r="AN1954" s="141"/>
      <c r="AO1954" s="139"/>
      <c r="AP1954" s="139"/>
      <c r="AQ1954" s="139"/>
      <c r="AR1954" s="381"/>
      <c r="AS1954" s="139" t="s">
        <v>4075</v>
      </c>
      <c r="AT1954" s="141" t="s">
        <v>44</v>
      </c>
      <c r="AU1954" s="141">
        <v>420</v>
      </c>
      <c r="AV1954" s="383"/>
      <c r="AW1954" s="385"/>
      <c r="AX1954" s="139"/>
      <c r="AY1954" t="s">
        <v>18283</v>
      </c>
      <c r="BA1954" s="381"/>
      <c r="BB1954" s="139" t="s">
        <v>1451</v>
      </c>
      <c r="BC1954" s="166"/>
      <c r="BD1954" s="166"/>
      <c r="BE1954" s="166"/>
      <c r="BF1954" s="166"/>
      <c r="BG1954" s="166"/>
      <c r="BH1954" s="308"/>
      <c r="BI1954" s="308"/>
      <c r="BJ1954" s="141" t="s">
        <v>26</v>
      </c>
      <c r="BK1954" s="141" t="s">
        <v>26</v>
      </c>
      <c r="BL1954" s="141"/>
      <c r="BM1954" s="141"/>
      <c r="BN1954" s="139" t="s">
        <v>4075</v>
      </c>
      <c r="BQ1954" s="141"/>
      <c r="BV1954" s="141"/>
      <c r="BX1954" s="141"/>
      <c r="BY1954" s="141"/>
      <c r="BZ1954" s="141"/>
      <c r="CA1954" s="141"/>
      <c r="CB1954" s="141"/>
      <c r="CC1954" s="141"/>
      <c r="CD1954" s="141"/>
      <c r="CE1954" s="141"/>
      <c r="CF1954" s="141"/>
      <c r="CG1954" s="141"/>
    </row>
    <row r="1955" spans="1:85" x14ac:dyDescent="0.35">
      <c r="A1955" s="155" t="s">
        <v>7816</v>
      </c>
      <c r="B1955" s="139" t="s">
        <v>4075</v>
      </c>
      <c r="C1955" s="18">
        <v>43301</v>
      </c>
      <c r="D1955" s="144">
        <v>0</v>
      </c>
      <c r="E1955" s="141" t="s">
        <v>13265</v>
      </c>
      <c r="F1955" s="141">
        <v>3</v>
      </c>
      <c r="G1955" s="141" t="s">
        <v>13283</v>
      </c>
      <c r="H1955" s="141">
        <v>2018</v>
      </c>
      <c r="I1955" s="18"/>
      <c r="J1955" s="144"/>
      <c r="K1955" s="378"/>
      <c r="L1955" s="139" t="s">
        <v>4075</v>
      </c>
      <c r="M1955" s="141" t="s">
        <v>28</v>
      </c>
      <c r="N1955" s="248"/>
      <c r="O1955" s="141" t="s">
        <v>26</v>
      </c>
      <c r="P1955" s="141" t="s">
        <v>26</v>
      </c>
      <c r="Q1955" s="141" t="s">
        <v>7817</v>
      </c>
      <c r="R1955" s="141"/>
      <c r="S1955" s="141"/>
      <c r="T1955" s="141"/>
      <c r="U1955" s="141"/>
      <c r="V1955" s="141"/>
      <c r="W1955" s="139" t="s">
        <v>4075</v>
      </c>
      <c r="X1955" s="141" t="s">
        <v>25</v>
      </c>
      <c r="Y1955" s="141" t="s">
        <v>27</v>
      </c>
      <c r="Z1955" s="141"/>
      <c r="AA1955" s="141" t="s">
        <v>34</v>
      </c>
      <c r="AB1955" s="141"/>
      <c r="AC1955" s="139" t="s">
        <v>18049</v>
      </c>
      <c r="AD1955" s="380"/>
      <c r="AE1955" s="139" t="s">
        <v>4</v>
      </c>
      <c r="AF1955" s="139" t="s">
        <v>13073</v>
      </c>
      <c r="AG1955" s="139" t="s">
        <v>4</v>
      </c>
      <c r="AH1955" s="139" t="s">
        <v>1380</v>
      </c>
      <c r="AI1955" s="139" t="s">
        <v>4</v>
      </c>
      <c r="AJ1955" s="139"/>
      <c r="AK1955" s="139" t="s">
        <v>15678</v>
      </c>
      <c r="AL1955" s="139" t="s">
        <v>1823</v>
      </c>
      <c r="AM1955" s="141"/>
      <c r="AN1955" s="141"/>
      <c r="AO1955" s="139"/>
      <c r="AP1955" s="139"/>
      <c r="AQ1955" s="139"/>
      <c r="AR1955" s="381"/>
      <c r="AS1955" s="139" t="s">
        <v>4075</v>
      </c>
      <c r="AT1955" s="141" t="s">
        <v>1404</v>
      </c>
      <c r="AU1955" s="141"/>
      <c r="AV1955" s="383"/>
      <c r="AW1955" s="385"/>
      <c r="AX1955" s="139"/>
      <c r="AY1955" t="s">
        <v>19184</v>
      </c>
      <c r="BA1955" s="381"/>
      <c r="BB1955" s="139" t="s">
        <v>17</v>
      </c>
      <c r="BC1955" s="166"/>
      <c r="BD1955" s="166"/>
      <c r="BE1955" s="166"/>
      <c r="BF1955" s="166"/>
      <c r="BG1955" s="166"/>
      <c r="BH1955" s="308"/>
      <c r="BI1955" s="308"/>
      <c r="BJ1955" s="141" t="s">
        <v>26</v>
      </c>
      <c r="BK1955" s="141" t="s">
        <v>26</v>
      </c>
      <c r="BL1955" s="141"/>
      <c r="BM1955" s="141"/>
      <c r="BN1955" s="139" t="s">
        <v>4075</v>
      </c>
      <c r="BQ1955" s="141"/>
      <c r="BV1955" s="141"/>
      <c r="BX1955" s="141"/>
      <c r="BY1955" s="141"/>
      <c r="BZ1955" s="141"/>
      <c r="CA1955" s="141"/>
      <c r="CB1955" s="141"/>
      <c r="CC1955" s="141"/>
      <c r="CD1955" s="141"/>
      <c r="CE1955" s="141"/>
      <c r="CF1955" s="141"/>
      <c r="CG1955" s="141"/>
    </row>
    <row r="1956" spans="1:85" x14ac:dyDescent="0.35">
      <c r="A1956" s="155" t="s">
        <v>7818</v>
      </c>
      <c r="B1956" s="139" t="s">
        <v>4075</v>
      </c>
      <c r="C1956" s="18">
        <v>43301</v>
      </c>
      <c r="D1956" s="144">
        <v>0</v>
      </c>
      <c r="E1956" s="141" t="s">
        <v>13265</v>
      </c>
      <c r="F1956" s="141">
        <v>3</v>
      </c>
      <c r="G1956" s="141" t="s">
        <v>13283</v>
      </c>
      <c r="H1956" s="141">
        <v>2018</v>
      </c>
      <c r="I1956" s="18">
        <v>43301</v>
      </c>
      <c r="J1956" s="144">
        <v>0.94722222222222219</v>
      </c>
      <c r="K1956" s="378"/>
      <c r="L1956" s="139" t="s">
        <v>4075</v>
      </c>
      <c r="M1956" s="141" t="s">
        <v>28</v>
      </c>
      <c r="N1956" s="248"/>
      <c r="O1956" s="141" t="s">
        <v>26</v>
      </c>
      <c r="P1956" s="141" t="s">
        <v>26</v>
      </c>
      <c r="Q1956" s="141" t="s">
        <v>7819</v>
      </c>
      <c r="R1956" s="141" t="s">
        <v>7820</v>
      </c>
      <c r="S1956" s="141"/>
      <c r="T1956" s="141"/>
      <c r="U1956" s="141"/>
      <c r="V1956" s="141"/>
      <c r="W1956" s="139" t="s">
        <v>4075</v>
      </c>
      <c r="X1956" s="141" t="s">
        <v>25</v>
      </c>
      <c r="Y1956" s="141" t="s">
        <v>27</v>
      </c>
      <c r="Z1956" s="141"/>
      <c r="AA1956" s="141" t="s">
        <v>34</v>
      </c>
      <c r="AB1956" s="141"/>
      <c r="AC1956" s="139" t="s">
        <v>18047</v>
      </c>
      <c r="AD1956" s="380"/>
      <c r="AE1956" s="139" t="s">
        <v>4</v>
      </c>
      <c r="AF1956" s="139" t="s">
        <v>13073</v>
      </c>
      <c r="AG1956" s="139" t="s">
        <v>4</v>
      </c>
      <c r="AH1956" s="139" t="s">
        <v>1380</v>
      </c>
      <c r="AI1956" s="139" t="s">
        <v>4</v>
      </c>
      <c r="AJ1956" s="139"/>
      <c r="AK1956" s="139" t="s">
        <v>15678</v>
      </c>
      <c r="AL1956" s="139" t="s">
        <v>7</v>
      </c>
      <c r="AM1956" s="141"/>
      <c r="AN1956" s="141" t="s">
        <v>8</v>
      </c>
      <c r="AO1956" s="139"/>
      <c r="AP1956" s="139"/>
      <c r="AQ1956" s="139"/>
      <c r="AR1956" s="381"/>
      <c r="AS1956" s="139" t="s">
        <v>4075</v>
      </c>
      <c r="AT1956" s="141" t="s">
        <v>43</v>
      </c>
      <c r="AU1956" s="141">
        <v>300</v>
      </c>
      <c r="AV1956" s="383"/>
      <c r="AW1956" s="385"/>
      <c r="AX1956" s="139"/>
      <c r="AY1956" t="s">
        <v>18941</v>
      </c>
      <c r="BA1956" s="381"/>
      <c r="BB1956" s="139" t="s">
        <v>17</v>
      </c>
      <c r="BC1956" s="166"/>
      <c r="BD1956" s="166"/>
      <c r="BE1956" s="166"/>
      <c r="BF1956" s="166"/>
      <c r="BG1956" s="166"/>
      <c r="BH1956" s="308"/>
      <c r="BI1956" s="308"/>
      <c r="BJ1956" s="141" t="s">
        <v>26</v>
      </c>
      <c r="BK1956" s="141" t="s">
        <v>26</v>
      </c>
      <c r="BL1956" s="141"/>
      <c r="BM1956" s="141"/>
      <c r="BN1956" s="139" t="s">
        <v>4075</v>
      </c>
      <c r="BQ1956" s="141" t="s">
        <v>15956</v>
      </c>
      <c r="BR1956" s="135" t="s">
        <v>15685</v>
      </c>
      <c r="BT1956" s="135" t="s">
        <v>15355</v>
      </c>
      <c r="BU1956" s="135" t="s">
        <v>13280</v>
      </c>
      <c r="BV1956" s="141" t="s">
        <v>13265</v>
      </c>
      <c r="BW1956" s="135" t="s">
        <v>13285</v>
      </c>
      <c r="BX1956" s="141" t="s">
        <v>15681</v>
      </c>
      <c r="BY1956" s="141" t="s">
        <v>12</v>
      </c>
      <c r="BZ1956" s="141" t="s">
        <v>26</v>
      </c>
      <c r="CA1956" s="141" t="s">
        <v>1848</v>
      </c>
      <c r="CB1956" s="141"/>
      <c r="CC1956" s="141" t="s">
        <v>15704</v>
      </c>
      <c r="CD1956" s="141" t="s">
        <v>34</v>
      </c>
      <c r="CE1956" s="141" t="s">
        <v>15450</v>
      </c>
      <c r="CF1956" s="141" t="s">
        <v>15451</v>
      </c>
      <c r="CG1956" s="141" t="s">
        <v>2004</v>
      </c>
    </row>
    <row r="1957" spans="1:85" x14ac:dyDescent="0.35">
      <c r="A1957" s="155" t="s">
        <v>7804</v>
      </c>
      <c r="B1957" s="139" t="s">
        <v>4075</v>
      </c>
      <c r="C1957" s="18">
        <v>43302</v>
      </c>
      <c r="D1957" s="144">
        <v>0</v>
      </c>
      <c r="E1957" s="141" t="s">
        <v>13265</v>
      </c>
      <c r="F1957" s="141">
        <v>3</v>
      </c>
      <c r="G1957" s="141" t="s">
        <v>13283</v>
      </c>
      <c r="H1957" s="141">
        <v>2018</v>
      </c>
      <c r="I1957" s="18">
        <v>43302</v>
      </c>
      <c r="J1957" s="144">
        <v>0.61875000000000002</v>
      </c>
      <c r="K1957" s="378"/>
      <c r="L1957" s="139" t="s">
        <v>4075</v>
      </c>
      <c r="M1957" s="141" t="s">
        <v>28</v>
      </c>
      <c r="N1957" s="248"/>
      <c r="O1957" s="141" t="s">
        <v>26</v>
      </c>
      <c r="P1957" s="141" t="s">
        <v>26</v>
      </c>
      <c r="Q1957" s="141" t="s">
        <v>7805</v>
      </c>
      <c r="R1957" s="141" t="s">
        <v>7806</v>
      </c>
      <c r="S1957" s="141"/>
      <c r="T1957" s="141"/>
      <c r="U1957" s="141"/>
      <c r="V1957" s="141"/>
      <c r="W1957" s="139" t="s">
        <v>4075</v>
      </c>
      <c r="X1957" s="141" t="s">
        <v>25</v>
      </c>
      <c r="Y1957" s="141" t="s">
        <v>27</v>
      </c>
      <c r="Z1957" s="141"/>
      <c r="AA1957" s="141" t="s">
        <v>34</v>
      </c>
      <c r="AB1957" s="141"/>
      <c r="AC1957" s="139" t="s">
        <v>18048</v>
      </c>
      <c r="AD1957" s="380"/>
      <c r="AE1957" s="139" t="s">
        <v>4</v>
      </c>
      <c r="AF1957" s="139" t="s">
        <v>13073</v>
      </c>
      <c r="AG1957" s="139" t="s">
        <v>4</v>
      </c>
      <c r="AH1957" s="139" t="s">
        <v>1380</v>
      </c>
      <c r="AI1957" s="139" t="s">
        <v>4</v>
      </c>
      <c r="AJ1957" s="139"/>
      <c r="AK1957" s="139" t="s">
        <v>15678</v>
      </c>
      <c r="AL1957" s="139" t="s">
        <v>1406</v>
      </c>
      <c r="AM1957" s="141"/>
      <c r="AN1957" s="141" t="s">
        <v>8</v>
      </c>
      <c r="AO1957" s="139"/>
      <c r="AP1957" s="139"/>
      <c r="AQ1957" s="139"/>
      <c r="AR1957" s="381"/>
      <c r="AS1957" s="139" t="s">
        <v>4075</v>
      </c>
      <c r="AT1957" s="141" t="s">
        <v>44</v>
      </c>
      <c r="AU1957" s="141">
        <v>565</v>
      </c>
      <c r="AV1957" s="383"/>
      <c r="AW1957" s="385"/>
      <c r="AX1957" s="139"/>
      <c r="AY1957" t="s">
        <v>18563</v>
      </c>
      <c r="BA1957" s="381"/>
      <c r="BB1957" s="139" t="s">
        <v>1452</v>
      </c>
      <c r="BC1957" s="166">
        <v>30</v>
      </c>
      <c r="BD1957" s="166"/>
      <c r="BE1957" s="166"/>
      <c r="BF1957" s="166"/>
      <c r="BG1957" s="166"/>
      <c r="BH1957" s="308" t="s">
        <v>13612</v>
      </c>
      <c r="BI1957" s="308"/>
      <c r="BJ1957" s="141" t="s">
        <v>26</v>
      </c>
      <c r="BK1957" s="141" t="s">
        <v>26</v>
      </c>
      <c r="BL1957" s="141"/>
      <c r="BM1957" s="141"/>
      <c r="BN1957" s="139" t="s">
        <v>4075</v>
      </c>
      <c r="BQ1957" s="141" t="s">
        <v>15957</v>
      </c>
      <c r="BR1957" s="135" t="s">
        <v>15680</v>
      </c>
      <c r="BT1957" s="135" t="s">
        <v>15365</v>
      </c>
      <c r="BU1957" s="135" t="s">
        <v>2294</v>
      </c>
      <c r="BV1957" s="141" t="s">
        <v>13277</v>
      </c>
      <c r="BW1957" s="135" t="s">
        <v>13278</v>
      </c>
      <c r="BX1957" s="141" t="s">
        <v>15681</v>
      </c>
      <c r="BY1957" s="141" t="s">
        <v>12</v>
      </c>
      <c r="BZ1957" s="141" t="s">
        <v>26</v>
      </c>
      <c r="CA1957" s="141" t="s">
        <v>1848</v>
      </c>
      <c r="CB1957" s="141"/>
      <c r="CC1957" s="141" t="s">
        <v>15686</v>
      </c>
      <c r="CD1957" s="141" t="s">
        <v>15687</v>
      </c>
      <c r="CE1957" s="141" t="s">
        <v>15450</v>
      </c>
      <c r="CF1957" s="141" t="s">
        <v>15451</v>
      </c>
      <c r="CG1957" s="141" t="s">
        <v>4004</v>
      </c>
    </row>
    <row r="1958" spans="1:85" x14ac:dyDescent="0.35">
      <c r="A1958" s="155" t="s">
        <v>7801</v>
      </c>
      <c r="B1958" s="139" t="s">
        <v>4075</v>
      </c>
      <c r="C1958" s="18">
        <v>43302</v>
      </c>
      <c r="D1958" s="144">
        <v>0</v>
      </c>
      <c r="E1958" s="141" t="s">
        <v>13265</v>
      </c>
      <c r="F1958" s="141">
        <v>3</v>
      </c>
      <c r="G1958" s="141" t="s">
        <v>13283</v>
      </c>
      <c r="H1958" s="141">
        <v>2018</v>
      </c>
      <c r="I1958" s="18">
        <v>43302</v>
      </c>
      <c r="J1958" s="144">
        <v>1.5972222222222221E-2</v>
      </c>
      <c r="K1958" s="378"/>
      <c r="L1958" s="139" t="s">
        <v>4075</v>
      </c>
      <c r="M1958" s="141" t="s">
        <v>28</v>
      </c>
      <c r="N1958" s="248"/>
      <c r="O1958" s="141" t="s">
        <v>26</v>
      </c>
      <c r="P1958" s="141" t="s">
        <v>26</v>
      </c>
      <c r="Q1958" s="141" t="s">
        <v>7802</v>
      </c>
      <c r="R1958" s="141" t="s">
        <v>7803</v>
      </c>
      <c r="S1958" s="141"/>
      <c r="T1958" s="141"/>
      <c r="U1958" s="141"/>
      <c r="V1958" s="141"/>
      <c r="W1958" s="139" t="s">
        <v>4075</v>
      </c>
      <c r="X1958" s="141" t="s">
        <v>25</v>
      </c>
      <c r="Y1958" s="141" t="s">
        <v>27</v>
      </c>
      <c r="Z1958" s="141"/>
      <c r="AA1958" s="141" t="s">
        <v>34</v>
      </c>
      <c r="AB1958" s="141"/>
      <c r="AC1958" s="139" t="s">
        <v>18049</v>
      </c>
      <c r="AD1958" s="380"/>
      <c r="AE1958" s="139" t="s">
        <v>103</v>
      </c>
      <c r="AF1958" s="139" t="s">
        <v>13075</v>
      </c>
      <c r="AG1958" s="139" t="s">
        <v>103</v>
      </c>
      <c r="AH1958" s="139" t="s">
        <v>1380</v>
      </c>
      <c r="AI1958" s="139" t="s">
        <v>7340</v>
      </c>
      <c r="AJ1958" s="139"/>
      <c r="AK1958" s="139" t="s">
        <v>7340</v>
      </c>
      <c r="AL1958" s="139" t="s">
        <v>1408</v>
      </c>
      <c r="AM1958" s="141"/>
      <c r="AN1958" s="141" t="s">
        <v>8</v>
      </c>
      <c r="AO1958" s="139"/>
      <c r="AP1958" s="139"/>
      <c r="AQ1958" s="139"/>
      <c r="AR1958" s="381"/>
      <c r="AS1958" s="139" t="s">
        <v>4075</v>
      </c>
      <c r="AT1958" s="141" t="s">
        <v>43</v>
      </c>
      <c r="AU1958" s="141">
        <v>340</v>
      </c>
      <c r="AV1958" s="383"/>
      <c r="AW1958" s="385"/>
      <c r="AX1958" s="139"/>
      <c r="AY1958" t="s">
        <v>19185</v>
      </c>
      <c r="BA1958" s="381"/>
      <c r="BB1958" s="139" t="s">
        <v>1451</v>
      </c>
      <c r="BC1958" s="166"/>
      <c r="BD1958" s="166"/>
      <c r="BE1958" s="166"/>
      <c r="BF1958" s="166"/>
      <c r="BG1958" s="166"/>
      <c r="BH1958" s="308"/>
      <c r="BI1958" s="308"/>
      <c r="BJ1958" s="141" t="s">
        <v>26</v>
      </c>
      <c r="BK1958" s="141" t="s">
        <v>26</v>
      </c>
      <c r="BL1958" s="141"/>
      <c r="BM1958" s="141"/>
      <c r="BN1958" s="139" t="s">
        <v>4075</v>
      </c>
      <c r="BQ1958" s="141"/>
      <c r="BV1958" s="141"/>
      <c r="BX1958" s="141"/>
      <c r="BY1958" s="141"/>
      <c r="BZ1958" s="141"/>
      <c r="CA1958" s="141"/>
      <c r="CB1958" s="141"/>
      <c r="CC1958" s="141"/>
      <c r="CD1958" s="141"/>
      <c r="CE1958" s="141"/>
      <c r="CF1958" s="141"/>
      <c r="CG1958" s="141"/>
    </row>
    <row r="1959" spans="1:85" x14ac:dyDescent="0.35">
      <c r="A1959" s="155" t="s">
        <v>7799</v>
      </c>
      <c r="B1959" s="139" t="s">
        <v>4075</v>
      </c>
      <c r="C1959" s="18">
        <v>43302</v>
      </c>
      <c r="D1959" s="144">
        <v>0.87083333333333335</v>
      </c>
      <c r="E1959" s="141" t="s">
        <v>13265</v>
      </c>
      <c r="F1959" s="141">
        <v>3</v>
      </c>
      <c r="G1959" s="141" t="s">
        <v>13283</v>
      </c>
      <c r="H1959" s="141">
        <v>2018</v>
      </c>
      <c r="I1959" s="18">
        <v>43302</v>
      </c>
      <c r="J1959" s="144">
        <v>0.87083333333333335</v>
      </c>
      <c r="K1959" s="378"/>
      <c r="L1959" s="139" t="s">
        <v>4075</v>
      </c>
      <c r="M1959" s="141" t="s">
        <v>5623</v>
      </c>
      <c r="N1959" s="248"/>
      <c r="O1959" s="141" t="s">
        <v>25</v>
      </c>
      <c r="P1959" s="141"/>
      <c r="Q1959" s="141"/>
      <c r="R1959" s="141" t="s">
        <v>7800</v>
      </c>
      <c r="S1959" s="141"/>
      <c r="T1959" s="141"/>
      <c r="U1959" s="141"/>
      <c r="V1959" s="141"/>
      <c r="W1959" s="139" t="s">
        <v>4075</v>
      </c>
      <c r="X1959" s="141" t="s">
        <v>25</v>
      </c>
      <c r="Y1959" s="141" t="s">
        <v>27</v>
      </c>
      <c r="Z1959" s="141"/>
      <c r="AA1959" s="141" t="s">
        <v>34</v>
      </c>
      <c r="AB1959" s="141"/>
      <c r="AC1959" s="139" t="s">
        <v>115</v>
      </c>
      <c r="AD1959" s="380"/>
      <c r="AE1959" s="139" t="s">
        <v>4</v>
      </c>
      <c r="AF1959" s="139" t="s">
        <v>13073</v>
      </c>
      <c r="AG1959" s="139" t="s">
        <v>4</v>
      </c>
      <c r="AH1959" s="139" t="s">
        <v>1380</v>
      </c>
      <c r="AI1959" s="139" t="s">
        <v>1381</v>
      </c>
      <c r="AJ1959" s="139"/>
      <c r="AK1959" s="139" t="s">
        <v>15678</v>
      </c>
      <c r="AL1959" s="139" t="s">
        <v>1563</v>
      </c>
      <c r="AM1959" s="141" t="s">
        <v>4004</v>
      </c>
      <c r="AN1959" s="141" t="s">
        <v>8</v>
      </c>
      <c r="AO1959" s="139"/>
      <c r="AP1959" s="139" t="s">
        <v>1563</v>
      </c>
      <c r="AQ1959" s="139"/>
      <c r="AR1959" s="381"/>
      <c r="AS1959" s="139" t="s">
        <v>4075</v>
      </c>
      <c r="AT1959" s="141" t="s">
        <v>1404</v>
      </c>
      <c r="AU1959" s="141"/>
      <c r="AV1959" s="383"/>
      <c r="AW1959" s="385"/>
      <c r="AX1959" s="139"/>
      <c r="BA1959" s="381"/>
      <c r="BB1959" s="139" t="s">
        <v>17</v>
      </c>
      <c r="BC1959" s="166">
        <v>0.25</v>
      </c>
      <c r="BD1959" s="166"/>
      <c r="BE1959" s="166"/>
      <c r="BF1959" s="166"/>
      <c r="BG1959" s="166"/>
      <c r="BH1959" s="308"/>
      <c r="BI1959" s="308"/>
      <c r="BJ1959" s="141" t="s">
        <v>26</v>
      </c>
      <c r="BK1959" s="141" t="s">
        <v>26</v>
      </c>
      <c r="BL1959" s="141"/>
      <c r="BM1959" s="141"/>
      <c r="BN1959" s="139" t="s">
        <v>4075</v>
      </c>
      <c r="BQ1959" s="141" t="s">
        <v>15956</v>
      </c>
      <c r="BR1959" s="135" t="s">
        <v>15693</v>
      </c>
      <c r="BT1959" s="135" t="s">
        <v>15401</v>
      </c>
      <c r="BU1959" s="135" t="s">
        <v>13278</v>
      </c>
      <c r="BV1959" s="141" t="s">
        <v>2509</v>
      </c>
      <c r="BW1959" s="135" t="s">
        <v>2612</v>
      </c>
      <c r="BX1959" s="141"/>
      <c r="BY1959" s="141"/>
      <c r="BZ1959" s="141"/>
      <c r="CA1959" s="141"/>
      <c r="CB1959" s="141"/>
      <c r="CC1959" s="141"/>
      <c r="CD1959" s="141"/>
      <c r="CE1959" s="141" t="s">
        <v>15450</v>
      </c>
      <c r="CF1959" s="141" t="s">
        <v>15451</v>
      </c>
      <c r="CG1959" s="141" t="s">
        <v>4004</v>
      </c>
    </row>
    <row r="1960" spans="1:85" x14ac:dyDescent="0.35">
      <c r="A1960" s="155" t="s">
        <v>7813</v>
      </c>
      <c r="B1960" s="139" t="s">
        <v>4075</v>
      </c>
      <c r="C1960" s="18">
        <v>43302</v>
      </c>
      <c r="D1960" s="144">
        <v>0</v>
      </c>
      <c r="E1960" s="141" t="s">
        <v>13265</v>
      </c>
      <c r="F1960" s="141">
        <v>3</v>
      </c>
      <c r="G1960" s="141" t="s">
        <v>13283</v>
      </c>
      <c r="H1960" s="141">
        <v>2018</v>
      </c>
      <c r="I1960" s="18"/>
      <c r="J1960" s="144"/>
      <c r="K1960" s="378"/>
      <c r="L1960" s="139" t="s">
        <v>4075</v>
      </c>
      <c r="M1960" s="141" t="s">
        <v>28</v>
      </c>
      <c r="N1960" s="248"/>
      <c r="O1960" s="141" t="s">
        <v>26</v>
      </c>
      <c r="P1960" s="141" t="s">
        <v>26</v>
      </c>
      <c r="Q1960" s="141"/>
      <c r="R1960" s="141"/>
      <c r="S1960" s="141"/>
      <c r="T1960" s="141"/>
      <c r="U1960" s="141"/>
      <c r="V1960" s="141"/>
      <c r="W1960" s="139" t="s">
        <v>4075</v>
      </c>
      <c r="X1960" s="141" t="s">
        <v>25</v>
      </c>
      <c r="Y1960" s="141" t="s">
        <v>27</v>
      </c>
      <c r="Z1960" s="141"/>
      <c r="AA1960" s="141" t="s">
        <v>34</v>
      </c>
      <c r="AB1960" s="141"/>
      <c r="AC1960" s="139" t="s">
        <v>18047</v>
      </c>
      <c r="AD1960" s="380"/>
      <c r="AE1960" s="139" t="s">
        <v>107</v>
      </c>
      <c r="AF1960" s="139" t="s">
        <v>13076</v>
      </c>
      <c r="AG1960" s="139" t="s">
        <v>4130</v>
      </c>
      <c r="AH1960" s="139" t="s">
        <v>1380</v>
      </c>
      <c r="AI1960" s="139" t="s">
        <v>1518</v>
      </c>
      <c r="AJ1960" s="139"/>
      <c r="AK1960" s="139" t="s">
        <v>1518</v>
      </c>
      <c r="AL1960" s="139" t="s">
        <v>60</v>
      </c>
      <c r="AM1960" s="141"/>
      <c r="AN1960" s="141"/>
      <c r="AO1960" s="139"/>
      <c r="AP1960" s="139"/>
      <c r="AQ1960" s="139"/>
      <c r="AR1960" s="381"/>
      <c r="AS1960" s="139" t="s">
        <v>4075</v>
      </c>
      <c r="AT1960" s="141" t="s">
        <v>1404</v>
      </c>
      <c r="AU1960" s="141"/>
      <c r="AV1960" s="383"/>
      <c r="AW1960" s="385"/>
      <c r="AX1960" s="139"/>
      <c r="BA1960" s="381"/>
      <c r="BB1960" s="139" t="s">
        <v>1444</v>
      </c>
      <c r="BC1960" s="166"/>
      <c r="BD1960" s="166"/>
      <c r="BE1960" s="166"/>
      <c r="BF1960" s="166"/>
      <c r="BG1960" s="166"/>
      <c r="BH1960" s="308"/>
      <c r="BI1960" s="308"/>
      <c r="BJ1960" s="141" t="s">
        <v>26</v>
      </c>
      <c r="BK1960" s="141" t="s">
        <v>26</v>
      </c>
      <c r="BL1960" s="141"/>
      <c r="BM1960" s="141"/>
      <c r="BN1960" s="139" t="s">
        <v>4075</v>
      </c>
      <c r="BQ1960" s="141"/>
      <c r="BV1960" s="141"/>
      <c r="BX1960" s="141"/>
      <c r="BY1960" s="141"/>
      <c r="BZ1960" s="141"/>
      <c r="CA1960" s="141"/>
      <c r="CB1960" s="141"/>
      <c r="CC1960" s="141"/>
      <c r="CD1960" s="141"/>
      <c r="CE1960" s="141"/>
      <c r="CF1960" s="141"/>
      <c r="CG1960" s="141"/>
    </row>
    <row r="1961" spans="1:85" x14ac:dyDescent="0.35">
      <c r="A1961" s="155" t="s">
        <v>7810</v>
      </c>
      <c r="B1961" s="139" t="s">
        <v>4075</v>
      </c>
      <c r="C1961" s="18">
        <v>43302</v>
      </c>
      <c r="D1961" s="144">
        <v>0</v>
      </c>
      <c r="E1961" s="141" t="s">
        <v>13265</v>
      </c>
      <c r="F1961" s="141">
        <v>3</v>
      </c>
      <c r="G1961" s="141" t="s">
        <v>13283</v>
      </c>
      <c r="H1961" s="141">
        <v>2018</v>
      </c>
      <c r="I1961" s="18">
        <v>43302</v>
      </c>
      <c r="J1961" s="144">
        <v>0.87708333333333333</v>
      </c>
      <c r="K1961" s="378"/>
      <c r="L1961" s="139" t="s">
        <v>4075</v>
      </c>
      <c r="M1961" s="141" t="s">
        <v>28</v>
      </c>
      <c r="N1961" s="248"/>
      <c r="O1961" s="141" t="s">
        <v>26</v>
      </c>
      <c r="P1961" s="141" t="s">
        <v>26</v>
      </c>
      <c r="Q1961" s="141" t="s">
        <v>7811</v>
      </c>
      <c r="R1961" s="141" t="s">
        <v>7812</v>
      </c>
      <c r="S1961" s="141"/>
      <c r="T1961" s="141"/>
      <c r="U1961" s="141"/>
      <c r="V1961" s="141"/>
      <c r="W1961" s="139" t="s">
        <v>4075</v>
      </c>
      <c r="X1961" s="141" t="s">
        <v>25</v>
      </c>
      <c r="Y1961" s="141" t="s">
        <v>27</v>
      </c>
      <c r="Z1961" s="141"/>
      <c r="AA1961" s="141" t="s">
        <v>34</v>
      </c>
      <c r="AB1961" s="141"/>
      <c r="AC1961" s="139" t="s">
        <v>18047</v>
      </c>
      <c r="AD1961" s="380"/>
      <c r="AE1961" s="139" t="s">
        <v>107</v>
      </c>
      <c r="AF1961" s="139" t="s">
        <v>13076</v>
      </c>
      <c r="AG1961" s="139" t="s">
        <v>4130</v>
      </c>
      <c r="AH1961" s="139" t="s">
        <v>1380</v>
      </c>
      <c r="AI1961" s="139" t="s">
        <v>1518</v>
      </c>
      <c r="AJ1961" s="139"/>
      <c r="AK1961" s="139" t="s">
        <v>1518</v>
      </c>
      <c r="AL1961" s="139" t="s">
        <v>7</v>
      </c>
      <c r="AM1961" s="141"/>
      <c r="AN1961" s="141" t="s">
        <v>8</v>
      </c>
      <c r="AO1961" s="139"/>
      <c r="AP1961" s="139"/>
      <c r="AQ1961" s="139"/>
      <c r="AR1961" s="381"/>
      <c r="AS1961" s="139" t="s">
        <v>4075</v>
      </c>
      <c r="AT1961" s="141" t="s">
        <v>1404</v>
      </c>
      <c r="AU1961" s="141"/>
      <c r="AV1961" s="383"/>
      <c r="AW1961" s="385"/>
      <c r="AX1961" s="139"/>
      <c r="AY1961" t="s">
        <v>18895</v>
      </c>
      <c r="BA1961" s="381"/>
      <c r="BB1961" s="139" t="s">
        <v>1444</v>
      </c>
      <c r="BC1961" s="166"/>
      <c r="BD1961" s="166"/>
      <c r="BE1961" s="166"/>
      <c r="BF1961" s="166"/>
      <c r="BG1961" s="166"/>
      <c r="BH1961" s="308"/>
      <c r="BI1961" s="308"/>
      <c r="BJ1961" s="141" t="s">
        <v>26</v>
      </c>
      <c r="BK1961" s="141" t="s">
        <v>26</v>
      </c>
      <c r="BL1961" s="141"/>
      <c r="BM1961" s="141"/>
      <c r="BN1961" s="139" t="s">
        <v>4075</v>
      </c>
      <c r="BQ1961" s="141"/>
      <c r="BV1961" s="141"/>
      <c r="BX1961" s="141"/>
      <c r="BY1961" s="141"/>
      <c r="BZ1961" s="141"/>
      <c r="CA1961" s="141"/>
      <c r="CB1961" s="141"/>
      <c r="CC1961" s="141"/>
      <c r="CD1961" s="141"/>
      <c r="CE1961" s="141"/>
      <c r="CF1961" s="141"/>
      <c r="CG1961" s="141"/>
    </row>
    <row r="1962" spans="1:85" x14ac:dyDescent="0.35">
      <c r="A1962" s="155" t="s">
        <v>7807</v>
      </c>
      <c r="B1962" s="139" t="s">
        <v>4075</v>
      </c>
      <c r="C1962" s="18">
        <v>43302</v>
      </c>
      <c r="D1962" s="144">
        <v>0</v>
      </c>
      <c r="E1962" s="141" t="s">
        <v>13265</v>
      </c>
      <c r="F1962" s="141">
        <v>3</v>
      </c>
      <c r="G1962" s="141" t="s">
        <v>13283</v>
      </c>
      <c r="H1962" s="141">
        <v>2018</v>
      </c>
      <c r="I1962" s="18">
        <v>43302</v>
      </c>
      <c r="J1962" s="144">
        <v>0.67777777777777781</v>
      </c>
      <c r="K1962" s="378"/>
      <c r="L1962" s="139" t="s">
        <v>4075</v>
      </c>
      <c r="M1962" s="141" t="s">
        <v>28</v>
      </c>
      <c r="N1962" s="248"/>
      <c r="O1962" s="141" t="s">
        <v>26</v>
      </c>
      <c r="P1962" s="141" t="s">
        <v>26</v>
      </c>
      <c r="Q1962" s="141" t="s">
        <v>7808</v>
      </c>
      <c r="R1962" s="141" t="s">
        <v>7809</v>
      </c>
      <c r="S1962" s="141"/>
      <c r="T1962" s="141"/>
      <c r="U1962" s="141"/>
      <c r="V1962" s="141"/>
      <c r="W1962" s="139" t="s">
        <v>4075</v>
      </c>
      <c r="X1962" s="141" t="s">
        <v>25</v>
      </c>
      <c r="Y1962" s="141" t="s">
        <v>27</v>
      </c>
      <c r="Z1962" s="141"/>
      <c r="AA1962" s="141" t="s">
        <v>34</v>
      </c>
      <c r="AB1962" s="141"/>
      <c r="AC1962" s="139" t="s">
        <v>18049</v>
      </c>
      <c r="AD1962" s="380"/>
      <c r="AE1962" s="139" t="s">
        <v>4</v>
      </c>
      <c r="AF1962" s="139" t="s">
        <v>13073</v>
      </c>
      <c r="AG1962" s="139" t="s">
        <v>4</v>
      </c>
      <c r="AH1962" s="139" t="s">
        <v>1380</v>
      </c>
      <c r="AI1962" s="139" t="s">
        <v>4</v>
      </c>
      <c r="AJ1962" s="139"/>
      <c r="AK1962" s="139" t="s">
        <v>15678</v>
      </c>
      <c r="AL1962" s="139" t="s">
        <v>7</v>
      </c>
      <c r="AM1962" s="141"/>
      <c r="AN1962" s="141" t="s">
        <v>8</v>
      </c>
      <c r="AO1962" s="139"/>
      <c r="AP1962" s="139"/>
      <c r="AQ1962" s="139"/>
      <c r="AR1962" s="381"/>
      <c r="AS1962" s="139" t="s">
        <v>4075</v>
      </c>
      <c r="AT1962" s="141" t="s">
        <v>1404</v>
      </c>
      <c r="AU1962" s="141">
        <v>120</v>
      </c>
      <c r="AV1962" s="383"/>
      <c r="AW1962" s="385"/>
      <c r="AX1962" s="139"/>
      <c r="AY1962" t="s">
        <v>19186</v>
      </c>
      <c r="BA1962" s="381"/>
      <c r="BB1962" s="139" t="s">
        <v>1446</v>
      </c>
      <c r="BC1962" s="166"/>
      <c r="BD1962" s="166"/>
      <c r="BE1962" s="166"/>
      <c r="BF1962" s="166"/>
      <c r="BG1962" s="166"/>
      <c r="BH1962" s="308"/>
      <c r="BI1962" s="308"/>
      <c r="BJ1962" s="141" t="s">
        <v>26</v>
      </c>
      <c r="BK1962" s="141" t="s">
        <v>26</v>
      </c>
      <c r="BL1962" s="141"/>
      <c r="BM1962" s="141"/>
      <c r="BN1962" s="139" t="s">
        <v>4075</v>
      </c>
      <c r="BQ1962" s="141" t="s">
        <v>15956</v>
      </c>
      <c r="BR1962" s="135" t="s">
        <v>15680</v>
      </c>
      <c r="BT1962" s="135" t="s">
        <v>15347</v>
      </c>
      <c r="BU1962" s="135" t="s">
        <v>2410</v>
      </c>
      <c r="BV1962" s="141" t="s">
        <v>13285</v>
      </c>
      <c r="BW1962" s="135" t="s">
        <v>13264</v>
      </c>
      <c r="BX1962" s="141" t="s">
        <v>12</v>
      </c>
      <c r="BY1962" s="141" t="s">
        <v>15681</v>
      </c>
      <c r="BZ1962" s="141" t="s">
        <v>26</v>
      </c>
      <c r="CA1962" s="141" t="s">
        <v>1848</v>
      </c>
      <c r="CB1962" s="141"/>
      <c r="CC1962" s="141" t="s">
        <v>15686</v>
      </c>
      <c r="CD1962" s="141" t="s">
        <v>15687</v>
      </c>
      <c r="CE1962" s="141" t="s">
        <v>15450</v>
      </c>
      <c r="CF1962" s="141" t="s">
        <v>15451</v>
      </c>
      <c r="CG1962" s="141" t="s">
        <v>2003</v>
      </c>
    </row>
    <row r="1963" spans="1:85" x14ac:dyDescent="0.35">
      <c r="A1963" s="155" t="s">
        <v>7787</v>
      </c>
      <c r="B1963" s="139" t="s">
        <v>4075</v>
      </c>
      <c r="C1963" s="18">
        <v>43304</v>
      </c>
      <c r="D1963" s="144">
        <v>0</v>
      </c>
      <c r="E1963" s="141" t="s">
        <v>13266</v>
      </c>
      <c r="F1963" s="141">
        <v>3</v>
      </c>
      <c r="G1963" s="141" t="s">
        <v>13283</v>
      </c>
      <c r="H1963" s="141">
        <v>2018</v>
      </c>
      <c r="I1963" s="18">
        <v>43304</v>
      </c>
      <c r="J1963" s="144">
        <v>0.36527777777777776</v>
      </c>
      <c r="K1963" s="378"/>
      <c r="L1963" s="139" t="s">
        <v>4075</v>
      </c>
      <c r="M1963" s="141" t="s">
        <v>28</v>
      </c>
      <c r="N1963" s="248"/>
      <c r="O1963" s="141" t="s">
        <v>26</v>
      </c>
      <c r="P1963" s="141" t="s">
        <v>26</v>
      </c>
      <c r="Q1963" s="141" t="s">
        <v>7788</v>
      </c>
      <c r="R1963" s="141" t="s">
        <v>7789</v>
      </c>
      <c r="S1963" s="141"/>
      <c r="T1963" s="141"/>
      <c r="U1963" s="141"/>
      <c r="V1963" s="141"/>
      <c r="W1963" s="139" t="s">
        <v>4075</v>
      </c>
      <c r="X1963" s="141" t="s">
        <v>25</v>
      </c>
      <c r="Y1963" s="141" t="s">
        <v>27</v>
      </c>
      <c r="Z1963" s="141"/>
      <c r="AA1963" s="141" t="s">
        <v>34</v>
      </c>
      <c r="AB1963" s="141"/>
      <c r="AC1963" s="139" t="s">
        <v>18047</v>
      </c>
      <c r="AD1963" s="380"/>
      <c r="AE1963" s="139" t="s">
        <v>102</v>
      </c>
      <c r="AF1963" s="139" t="s">
        <v>13078</v>
      </c>
      <c r="AG1963" s="139" t="s">
        <v>102</v>
      </c>
      <c r="AH1963" s="139" t="s">
        <v>1378</v>
      </c>
      <c r="AI1963" s="139" t="s">
        <v>87</v>
      </c>
      <c r="AJ1963" s="139" t="s">
        <v>87</v>
      </c>
      <c r="AK1963" s="139"/>
      <c r="AL1963" s="139"/>
      <c r="AM1963" s="141"/>
      <c r="AN1963" s="141" t="s">
        <v>8</v>
      </c>
      <c r="AO1963" s="139"/>
      <c r="AP1963" s="139" t="s">
        <v>87</v>
      </c>
      <c r="AQ1963" s="139"/>
      <c r="AR1963" s="381"/>
      <c r="AS1963" s="139" t="s">
        <v>4075</v>
      </c>
      <c r="AT1963" s="141" t="s">
        <v>1404</v>
      </c>
      <c r="AU1963" s="141"/>
      <c r="AV1963" s="383"/>
      <c r="AW1963" s="385"/>
      <c r="AX1963" s="139"/>
      <c r="AY1963" t="s">
        <v>18257</v>
      </c>
      <c r="BA1963" s="381"/>
      <c r="BB1963" s="139" t="s">
        <v>17</v>
      </c>
      <c r="BC1963" s="166"/>
      <c r="BD1963" s="166"/>
      <c r="BE1963" s="166"/>
      <c r="BF1963" s="166"/>
      <c r="BG1963" s="166"/>
      <c r="BH1963" s="308"/>
      <c r="BI1963" s="308"/>
      <c r="BJ1963" s="141" t="s">
        <v>26</v>
      </c>
      <c r="BK1963" s="141" t="s">
        <v>26</v>
      </c>
      <c r="BL1963" s="141"/>
      <c r="BM1963" s="141"/>
      <c r="BN1963" s="139" t="s">
        <v>4075</v>
      </c>
      <c r="BQ1963" s="141"/>
      <c r="BV1963" s="141"/>
      <c r="BX1963" s="141"/>
      <c r="BY1963" s="141"/>
      <c r="BZ1963" s="141"/>
      <c r="CA1963" s="141"/>
      <c r="CB1963" s="141"/>
      <c r="CC1963" s="141"/>
      <c r="CD1963" s="141"/>
      <c r="CE1963" s="141"/>
      <c r="CF1963" s="141"/>
      <c r="CG1963" s="141"/>
    </row>
    <row r="1964" spans="1:85" x14ac:dyDescent="0.35">
      <c r="A1964" s="155" t="s">
        <v>7784</v>
      </c>
      <c r="B1964" s="139" t="s">
        <v>4075</v>
      </c>
      <c r="C1964" s="18">
        <v>43304</v>
      </c>
      <c r="D1964" s="144">
        <v>0</v>
      </c>
      <c r="E1964" s="141" t="s">
        <v>13266</v>
      </c>
      <c r="F1964" s="141">
        <v>3</v>
      </c>
      <c r="G1964" s="141" t="s">
        <v>13283</v>
      </c>
      <c r="H1964" s="141">
        <v>2018</v>
      </c>
      <c r="I1964" s="18">
        <v>43304</v>
      </c>
      <c r="J1964" s="144">
        <v>0.15</v>
      </c>
      <c r="K1964" s="378"/>
      <c r="L1964" s="139" t="s">
        <v>4075</v>
      </c>
      <c r="M1964" s="141" t="s">
        <v>28</v>
      </c>
      <c r="N1964" s="248"/>
      <c r="O1964" s="141" t="s">
        <v>26</v>
      </c>
      <c r="P1964" s="141" t="s">
        <v>26</v>
      </c>
      <c r="Q1964" s="141" t="s">
        <v>7785</v>
      </c>
      <c r="R1964" s="141" t="s">
        <v>7786</v>
      </c>
      <c r="S1964" s="141"/>
      <c r="T1964" s="141"/>
      <c r="U1964" s="141"/>
      <c r="V1964" s="141"/>
      <c r="W1964" s="139" t="s">
        <v>4075</v>
      </c>
      <c r="X1964" s="141" t="s">
        <v>25</v>
      </c>
      <c r="Y1964" s="141" t="s">
        <v>27</v>
      </c>
      <c r="Z1964" s="141"/>
      <c r="AA1964" s="141" t="s">
        <v>34</v>
      </c>
      <c r="AB1964" s="141"/>
      <c r="AC1964" s="139" t="s">
        <v>18050</v>
      </c>
      <c r="AD1964" s="380"/>
      <c r="AE1964" s="139" t="s">
        <v>4</v>
      </c>
      <c r="AF1964" s="139" t="s">
        <v>13073</v>
      </c>
      <c r="AG1964" s="139" t="s">
        <v>4</v>
      </c>
      <c r="AH1964" s="139" t="s">
        <v>1380</v>
      </c>
      <c r="AI1964" s="139" t="s">
        <v>4</v>
      </c>
      <c r="AJ1964" s="139"/>
      <c r="AK1964" s="139" t="s">
        <v>15678</v>
      </c>
      <c r="AL1964" s="139" t="s">
        <v>7</v>
      </c>
      <c r="AM1964" s="141"/>
      <c r="AN1964" s="141" t="s">
        <v>8</v>
      </c>
      <c r="AO1964" s="139"/>
      <c r="AP1964" s="139"/>
      <c r="AQ1964" s="139"/>
      <c r="AR1964" s="381"/>
      <c r="AS1964" s="139" t="s">
        <v>4075</v>
      </c>
      <c r="AT1964" s="141" t="s">
        <v>43</v>
      </c>
      <c r="AU1964" s="141"/>
      <c r="AV1964" s="383"/>
      <c r="AW1964" s="385"/>
      <c r="AX1964" s="139"/>
      <c r="AY1964" t="s">
        <v>18550</v>
      </c>
      <c r="BA1964" s="381"/>
      <c r="BB1964" s="139" t="s">
        <v>1450</v>
      </c>
      <c r="BC1964" s="166"/>
      <c r="BD1964" s="166"/>
      <c r="BE1964" s="166"/>
      <c r="BF1964" s="166"/>
      <c r="BG1964" s="166"/>
      <c r="BH1964" s="308"/>
      <c r="BI1964" s="308"/>
      <c r="BJ1964" s="141" t="s">
        <v>26</v>
      </c>
      <c r="BK1964" s="141" t="s">
        <v>26</v>
      </c>
      <c r="BL1964" s="141"/>
      <c r="BM1964" s="141"/>
      <c r="BN1964" s="139" t="s">
        <v>4075</v>
      </c>
      <c r="BQ1964" s="141" t="s">
        <v>15958</v>
      </c>
      <c r="BR1964" s="135" t="s">
        <v>15685</v>
      </c>
      <c r="BT1964" s="135" t="s">
        <v>15355</v>
      </c>
      <c r="BU1964" s="135" t="s">
        <v>15361</v>
      </c>
      <c r="BV1964" s="141" t="s">
        <v>13261</v>
      </c>
      <c r="BW1964" s="135" t="s">
        <v>13269</v>
      </c>
      <c r="BX1964" s="141" t="s">
        <v>15681</v>
      </c>
      <c r="BY1964" s="141" t="s">
        <v>12</v>
      </c>
      <c r="BZ1964" s="141" t="s">
        <v>26</v>
      </c>
      <c r="CA1964" s="141" t="s">
        <v>1848</v>
      </c>
      <c r="CB1964" s="141"/>
      <c r="CC1964" s="141" t="s">
        <v>15704</v>
      </c>
      <c r="CD1964" s="141" t="s">
        <v>15683</v>
      </c>
      <c r="CE1964" s="141" t="s">
        <v>15450</v>
      </c>
      <c r="CF1964" s="141" t="s">
        <v>15451</v>
      </c>
      <c r="CG1964" s="141" t="s">
        <v>1897</v>
      </c>
    </row>
    <row r="1965" spans="1:85" x14ac:dyDescent="0.35">
      <c r="A1965" s="155" t="s">
        <v>7790</v>
      </c>
      <c r="B1965" s="139" t="s">
        <v>4075</v>
      </c>
      <c r="C1965" s="18">
        <v>43304</v>
      </c>
      <c r="D1965" s="144">
        <v>0</v>
      </c>
      <c r="E1965" s="141" t="s">
        <v>13266</v>
      </c>
      <c r="F1965" s="141">
        <v>3</v>
      </c>
      <c r="G1965" s="141" t="s">
        <v>13283</v>
      </c>
      <c r="H1965" s="141">
        <v>2018</v>
      </c>
      <c r="I1965" s="18">
        <v>43304</v>
      </c>
      <c r="J1965" s="144">
        <v>0.63263888888888886</v>
      </c>
      <c r="K1965" s="378"/>
      <c r="L1965" s="139" t="s">
        <v>4075</v>
      </c>
      <c r="M1965" s="141" t="s">
        <v>28</v>
      </c>
      <c r="N1965" s="248"/>
      <c r="O1965" s="141" t="s">
        <v>26</v>
      </c>
      <c r="P1965" s="141" t="s">
        <v>26</v>
      </c>
      <c r="Q1965" s="141" t="s">
        <v>7791</v>
      </c>
      <c r="R1965" s="141" t="s">
        <v>7792</v>
      </c>
      <c r="S1965" s="141"/>
      <c r="T1965" s="141"/>
      <c r="U1965" s="141"/>
      <c r="V1965" s="141"/>
      <c r="W1965" s="139" t="s">
        <v>4075</v>
      </c>
      <c r="X1965" s="141" t="s">
        <v>25</v>
      </c>
      <c r="Y1965" s="141" t="s">
        <v>27</v>
      </c>
      <c r="Z1965" s="141"/>
      <c r="AA1965" s="141" t="s">
        <v>34</v>
      </c>
      <c r="AB1965" s="141"/>
      <c r="AC1965" s="139" t="s">
        <v>18047</v>
      </c>
      <c r="AD1965" s="380"/>
      <c r="AE1965" s="139" t="s">
        <v>103</v>
      </c>
      <c r="AF1965" s="139" t="s">
        <v>13075</v>
      </c>
      <c r="AG1965" s="139" t="s">
        <v>103</v>
      </c>
      <c r="AH1965" s="139" t="s">
        <v>1380</v>
      </c>
      <c r="AI1965" s="139" t="s">
        <v>7340</v>
      </c>
      <c r="AJ1965" s="139"/>
      <c r="AK1965" s="139" t="s">
        <v>7340</v>
      </c>
      <c r="AL1965" s="139" t="s">
        <v>1408</v>
      </c>
      <c r="AM1965" s="141"/>
      <c r="AN1965" s="141" t="s">
        <v>8</v>
      </c>
      <c r="AO1965" s="139"/>
      <c r="AP1965" s="139"/>
      <c r="AQ1965" s="139"/>
      <c r="AR1965" s="381"/>
      <c r="AS1965" s="139" t="s">
        <v>4075</v>
      </c>
      <c r="AT1965" s="141" t="s">
        <v>1404</v>
      </c>
      <c r="AU1965" s="141">
        <v>140</v>
      </c>
      <c r="AV1965" s="383"/>
      <c r="AW1965" s="385"/>
      <c r="AX1965" s="139"/>
      <c r="AY1965" t="s">
        <v>18871</v>
      </c>
      <c r="BA1965" s="381"/>
      <c r="BB1965" s="139" t="s">
        <v>1446</v>
      </c>
      <c r="BC1965" s="166"/>
      <c r="BD1965" s="166"/>
      <c r="BE1965" s="166"/>
      <c r="BF1965" s="166"/>
      <c r="BG1965" s="166"/>
      <c r="BH1965" s="308"/>
      <c r="BI1965" s="308"/>
      <c r="BJ1965" s="141" t="s">
        <v>26</v>
      </c>
      <c r="BK1965" s="141" t="s">
        <v>26</v>
      </c>
      <c r="BL1965" s="141"/>
      <c r="BM1965" s="141"/>
      <c r="BN1965" s="139" t="s">
        <v>4075</v>
      </c>
      <c r="BQ1965" s="141"/>
      <c r="BV1965" s="141"/>
      <c r="BX1965" s="141"/>
      <c r="BY1965" s="141"/>
      <c r="BZ1965" s="141"/>
      <c r="CA1965" s="141"/>
      <c r="CB1965" s="141"/>
      <c r="CC1965" s="141"/>
      <c r="CD1965" s="141"/>
      <c r="CE1965" s="141"/>
      <c r="CF1965" s="141"/>
      <c r="CG1965" s="141"/>
    </row>
    <row r="1966" spans="1:85" x14ac:dyDescent="0.35">
      <c r="A1966" s="155" t="s">
        <v>7796</v>
      </c>
      <c r="B1966" s="139" t="s">
        <v>4075</v>
      </c>
      <c r="C1966" s="18">
        <v>43304</v>
      </c>
      <c r="D1966" s="144">
        <v>0</v>
      </c>
      <c r="E1966" s="141" t="s">
        <v>13266</v>
      </c>
      <c r="F1966" s="141">
        <v>3</v>
      </c>
      <c r="G1966" s="141" t="s">
        <v>13283</v>
      </c>
      <c r="H1966" s="141">
        <v>2018</v>
      </c>
      <c r="I1966" s="18">
        <v>43304</v>
      </c>
      <c r="J1966" s="144">
        <v>0.85763888888888884</v>
      </c>
      <c r="K1966" s="378"/>
      <c r="L1966" s="139" t="s">
        <v>4075</v>
      </c>
      <c r="M1966" s="141" t="s">
        <v>28</v>
      </c>
      <c r="N1966" s="248"/>
      <c r="O1966" s="141" t="s">
        <v>26</v>
      </c>
      <c r="P1966" s="141" t="s">
        <v>26</v>
      </c>
      <c r="Q1966" s="141" t="s">
        <v>7797</v>
      </c>
      <c r="R1966" s="141" t="s">
        <v>7798</v>
      </c>
      <c r="S1966" s="141"/>
      <c r="T1966" s="141"/>
      <c r="U1966" s="141"/>
      <c r="V1966" s="141"/>
      <c r="W1966" s="139" t="s">
        <v>4075</v>
      </c>
      <c r="X1966" s="141" t="s">
        <v>25</v>
      </c>
      <c r="Y1966" s="141" t="s">
        <v>27</v>
      </c>
      <c r="Z1966" s="141"/>
      <c r="AA1966" s="141" t="s">
        <v>34</v>
      </c>
      <c r="AB1966" s="141"/>
      <c r="AC1966" s="139" t="s">
        <v>18048</v>
      </c>
      <c r="AD1966" s="380"/>
      <c r="AE1966" s="139" t="s">
        <v>102</v>
      </c>
      <c r="AF1966" s="139" t="s">
        <v>13068</v>
      </c>
      <c r="AG1966" s="139" t="s">
        <v>102</v>
      </c>
      <c r="AH1966" s="139" t="s">
        <v>1378</v>
      </c>
      <c r="AI1966" s="139" t="s">
        <v>7</v>
      </c>
      <c r="AJ1966" s="139" t="s">
        <v>7</v>
      </c>
      <c r="AK1966" s="139"/>
      <c r="AL1966" s="139"/>
      <c r="AM1966" s="141"/>
      <c r="AN1966" s="141" t="s">
        <v>8</v>
      </c>
      <c r="AO1966" s="139"/>
      <c r="AP1966" s="139" t="s">
        <v>1563</v>
      </c>
      <c r="AQ1966" s="139"/>
      <c r="AR1966" s="381"/>
      <c r="AS1966" s="139" t="s">
        <v>4075</v>
      </c>
      <c r="AT1966" s="141" t="s">
        <v>1404</v>
      </c>
      <c r="AU1966" s="141"/>
      <c r="AV1966" s="383"/>
      <c r="AW1966" s="385"/>
      <c r="AX1966" s="139"/>
      <c r="AY1966" t="s">
        <v>19187</v>
      </c>
      <c r="BA1966" s="381"/>
      <c r="BB1966" s="139" t="s">
        <v>1450</v>
      </c>
      <c r="BC1966" s="166">
        <v>10</v>
      </c>
      <c r="BD1966" s="166"/>
      <c r="BE1966" s="166"/>
      <c r="BF1966" s="166"/>
      <c r="BG1966" s="166"/>
      <c r="BH1966" s="308"/>
      <c r="BI1966" s="308"/>
      <c r="BJ1966" s="141" t="s">
        <v>26</v>
      </c>
      <c r="BK1966" s="141" t="s">
        <v>26</v>
      </c>
      <c r="BL1966" s="141"/>
      <c r="BM1966" s="141"/>
      <c r="BN1966" s="139" t="s">
        <v>4075</v>
      </c>
      <c r="BQ1966" s="141"/>
      <c r="BV1966" s="141"/>
      <c r="BX1966" s="141"/>
      <c r="BY1966" s="141"/>
      <c r="BZ1966" s="141"/>
      <c r="CA1966" s="141"/>
      <c r="CB1966" s="141"/>
      <c r="CC1966" s="141"/>
      <c r="CD1966" s="141"/>
      <c r="CE1966" s="141"/>
      <c r="CF1966" s="141"/>
      <c r="CG1966" s="141"/>
    </row>
    <row r="1967" spans="1:85" x14ac:dyDescent="0.35">
      <c r="A1967" s="155" t="s">
        <v>7793</v>
      </c>
      <c r="B1967" s="139" t="s">
        <v>4075</v>
      </c>
      <c r="C1967" s="18">
        <v>43304</v>
      </c>
      <c r="D1967" s="144">
        <v>0</v>
      </c>
      <c r="E1967" s="141" t="s">
        <v>13266</v>
      </c>
      <c r="F1967" s="141">
        <v>3</v>
      </c>
      <c r="G1967" s="141" t="s">
        <v>13283</v>
      </c>
      <c r="H1967" s="141">
        <v>2018</v>
      </c>
      <c r="I1967" s="18">
        <v>43304</v>
      </c>
      <c r="J1967" s="144">
        <v>0.7270833333333333</v>
      </c>
      <c r="K1967" s="378"/>
      <c r="L1967" s="139" t="s">
        <v>4075</v>
      </c>
      <c r="M1967" s="141" t="s">
        <v>28</v>
      </c>
      <c r="N1967" s="248"/>
      <c r="O1967" s="141" t="s">
        <v>26</v>
      </c>
      <c r="P1967" s="141" t="s">
        <v>26</v>
      </c>
      <c r="Q1967" s="141" t="s">
        <v>7794</v>
      </c>
      <c r="R1967" s="141" t="s">
        <v>7795</v>
      </c>
      <c r="S1967" s="141"/>
      <c r="T1967" s="141"/>
      <c r="U1967" s="141"/>
      <c r="V1967" s="141"/>
      <c r="W1967" s="139" t="s">
        <v>4075</v>
      </c>
      <c r="X1967" s="141" t="s">
        <v>25</v>
      </c>
      <c r="Y1967" s="141" t="s">
        <v>27</v>
      </c>
      <c r="Z1967" s="141"/>
      <c r="AA1967" s="141" t="s">
        <v>34</v>
      </c>
      <c r="AB1967" s="141"/>
      <c r="AC1967" s="139" t="s">
        <v>18047</v>
      </c>
      <c r="AD1967" s="380"/>
      <c r="AE1967" s="139" t="s">
        <v>102</v>
      </c>
      <c r="AF1967" s="139" t="s">
        <v>13068</v>
      </c>
      <c r="AG1967" s="139" t="s">
        <v>102</v>
      </c>
      <c r="AH1967" s="139" t="s">
        <v>1378</v>
      </c>
      <c r="AI1967" s="139" t="s">
        <v>7</v>
      </c>
      <c r="AJ1967" s="139" t="s">
        <v>7</v>
      </c>
      <c r="AK1967" s="139"/>
      <c r="AL1967" s="139"/>
      <c r="AM1967" s="141"/>
      <c r="AN1967" s="141" t="s">
        <v>8</v>
      </c>
      <c r="AO1967" s="139"/>
      <c r="AP1967" s="139" t="s">
        <v>1563</v>
      </c>
      <c r="AQ1967" s="139"/>
      <c r="AR1967" s="381"/>
      <c r="AS1967" s="139" t="s">
        <v>4075</v>
      </c>
      <c r="AT1967" s="141" t="s">
        <v>43</v>
      </c>
      <c r="AU1967" s="141">
        <v>280</v>
      </c>
      <c r="AV1967" s="383"/>
      <c r="AW1967" s="385"/>
      <c r="AX1967" s="139"/>
      <c r="AY1967" t="s">
        <v>18514</v>
      </c>
      <c r="BA1967" s="381"/>
      <c r="BB1967" s="139" t="s">
        <v>1452</v>
      </c>
      <c r="BC1967" s="166"/>
      <c r="BD1967" s="166"/>
      <c r="BE1967" s="166"/>
      <c r="BF1967" s="166"/>
      <c r="BG1967" s="166"/>
      <c r="BH1967" s="308"/>
      <c r="BI1967" s="308"/>
      <c r="BJ1967" s="141" t="s">
        <v>26</v>
      </c>
      <c r="BK1967" s="141" t="s">
        <v>26</v>
      </c>
      <c r="BL1967" s="141"/>
      <c r="BM1967" s="141"/>
      <c r="BN1967" s="139" t="s">
        <v>4075</v>
      </c>
      <c r="BQ1967" s="141"/>
      <c r="BV1967" s="141"/>
      <c r="BX1967" s="141"/>
      <c r="BY1967" s="141"/>
      <c r="BZ1967" s="141"/>
      <c r="CA1967" s="141"/>
      <c r="CB1967" s="141"/>
      <c r="CC1967" s="141"/>
      <c r="CD1967" s="141"/>
      <c r="CE1967" s="141"/>
      <c r="CF1967" s="141"/>
      <c r="CG1967" s="141"/>
    </row>
    <row r="1968" spans="1:85" x14ac:dyDescent="0.35">
      <c r="A1968" s="155" t="s">
        <v>7778</v>
      </c>
      <c r="B1968" s="139" t="s">
        <v>4075</v>
      </c>
      <c r="C1968" s="18">
        <v>43305</v>
      </c>
      <c r="D1968" s="144">
        <v>0</v>
      </c>
      <c r="E1968" s="141" t="s">
        <v>13266</v>
      </c>
      <c r="F1968" s="141">
        <v>3</v>
      </c>
      <c r="G1968" s="141" t="s">
        <v>13283</v>
      </c>
      <c r="H1968" s="141">
        <v>2018</v>
      </c>
      <c r="I1968" s="18">
        <v>43305</v>
      </c>
      <c r="J1968" s="144">
        <v>0.88055555555555554</v>
      </c>
      <c r="K1968" s="378"/>
      <c r="L1968" s="139" t="s">
        <v>4075</v>
      </c>
      <c r="M1968" s="141" t="s">
        <v>28</v>
      </c>
      <c r="N1968" s="248"/>
      <c r="O1968" s="141" t="s">
        <v>26</v>
      </c>
      <c r="P1968" s="141" t="s">
        <v>26</v>
      </c>
      <c r="Q1968" s="141" t="s">
        <v>7779</v>
      </c>
      <c r="R1968" s="141" t="s">
        <v>7780</v>
      </c>
      <c r="S1968" s="141"/>
      <c r="T1968" s="141"/>
      <c r="U1968" s="141"/>
      <c r="V1968" s="141"/>
      <c r="W1968" s="139" t="s">
        <v>4075</v>
      </c>
      <c r="X1968" s="141" t="s">
        <v>25</v>
      </c>
      <c r="Y1968" s="141" t="s">
        <v>27</v>
      </c>
      <c r="Z1968" s="141"/>
      <c r="AA1968" s="141" t="s">
        <v>34</v>
      </c>
      <c r="AB1968" s="141"/>
      <c r="AC1968" s="139" t="s">
        <v>18047</v>
      </c>
      <c r="AD1968" s="380"/>
      <c r="AE1968" s="139" t="s">
        <v>102</v>
      </c>
      <c r="AF1968" s="139" t="s">
        <v>13071</v>
      </c>
      <c r="AG1968" s="139" t="s">
        <v>102</v>
      </c>
      <c r="AH1968" s="139" t="s">
        <v>1378</v>
      </c>
      <c r="AI1968" s="139" t="s">
        <v>13</v>
      </c>
      <c r="AJ1968" s="139" t="s">
        <v>11</v>
      </c>
      <c r="AK1968" s="139"/>
      <c r="AL1968" s="139"/>
      <c r="AM1968" s="141"/>
      <c r="AN1968" s="141" t="s">
        <v>8</v>
      </c>
      <c r="AO1968" s="139"/>
      <c r="AP1968" s="139" t="s">
        <v>11</v>
      </c>
      <c r="AQ1968" s="139" t="s">
        <v>7781</v>
      </c>
      <c r="AR1968" s="381"/>
      <c r="AS1968" s="139" t="s">
        <v>4075</v>
      </c>
      <c r="AT1968" s="141" t="s">
        <v>43</v>
      </c>
      <c r="AU1968" s="141"/>
      <c r="AV1968" s="383"/>
      <c r="AW1968" s="385"/>
      <c r="AX1968" s="139"/>
      <c r="AY1968" t="s">
        <v>18485</v>
      </c>
      <c r="BA1968" s="381"/>
      <c r="BB1968" s="139" t="s">
        <v>17</v>
      </c>
      <c r="BC1968" s="166"/>
      <c r="BD1968" s="166"/>
      <c r="BE1968" s="166"/>
      <c r="BF1968" s="166"/>
      <c r="BG1968" s="166"/>
      <c r="BH1968" s="308"/>
      <c r="BI1968" s="308"/>
      <c r="BJ1968" s="141" t="s">
        <v>26</v>
      </c>
      <c r="BK1968" s="141" t="s">
        <v>26</v>
      </c>
      <c r="BL1968" s="141"/>
      <c r="BM1968" s="141"/>
      <c r="BN1968" s="139" t="s">
        <v>4075</v>
      </c>
      <c r="BQ1968" s="141"/>
      <c r="BV1968" s="141"/>
      <c r="BX1968" s="141"/>
      <c r="BY1968" s="141"/>
      <c r="BZ1968" s="141"/>
      <c r="CA1968" s="141"/>
      <c r="CB1968" s="141"/>
      <c r="CC1968" s="141"/>
      <c r="CD1968" s="141"/>
      <c r="CE1968" s="141"/>
      <c r="CF1968" s="141"/>
      <c r="CG1968" s="141"/>
    </row>
    <row r="1969" spans="1:85" x14ac:dyDescent="0.35">
      <c r="A1969" s="155" t="s">
        <v>7775</v>
      </c>
      <c r="B1969" s="139" t="s">
        <v>4075</v>
      </c>
      <c r="C1969" s="18">
        <v>43305</v>
      </c>
      <c r="D1969" s="144">
        <v>0</v>
      </c>
      <c r="E1969" s="141" t="s">
        <v>13266</v>
      </c>
      <c r="F1969" s="141">
        <v>3</v>
      </c>
      <c r="G1969" s="141" t="s">
        <v>13283</v>
      </c>
      <c r="H1969" s="141">
        <v>2018</v>
      </c>
      <c r="I1969" s="18">
        <v>43305</v>
      </c>
      <c r="J1969" s="144">
        <v>0.54236111111111107</v>
      </c>
      <c r="K1969" s="378"/>
      <c r="L1969" s="139" t="s">
        <v>4075</v>
      </c>
      <c r="M1969" s="141" t="s">
        <v>28</v>
      </c>
      <c r="N1969" s="248"/>
      <c r="O1969" s="141" t="s">
        <v>26</v>
      </c>
      <c r="P1969" s="141" t="s">
        <v>26</v>
      </c>
      <c r="Q1969" s="141" t="s">
        <v>7776</v>
      </c>
      <c r="R1969" s="141" t="s">
        <v>7777</v>
      </c>
      <c r="S1969" s="141"/>
      <c r="T1969" s="141"/>
      <c r="U1969" s="141"/>
      <c r="V1969" s="141"/>
      <c r="W1969" s="139" t="s">
        <v>4075</v>
      </c>
      <c r="X1969" s="141" t="s">
        <v>25</v>
      </c>
      <c r="Y1969" s="141" t="s">
        <v>27</v>
      </c>
      <c r="Z1969" s="141"/>
      <c r="AA1969" s="141" t="s">
        <v>34</v>
      </c>
      <c r="AB1969" s="141"/>
      <c r="AC1969" s="139" t="s">
        <v>18050</v>
      </c>
      <c r="AD1969" s="380"/>
      <c r="AE1969" s="139" t="s">
        <v>107</v>
      </c>
      <c r="AF1969" s="139" t="s">
        <v>13076</v>
      </c>
      <c r="AG1969" s="139" t="s">
        <v>4130</v>
      </c>
      <c r="AH1969" s="139" t="s">
        <v>1380</v>
      </c>
      <c r="AI1969" s="139" t="s">
        <v>1518</v>
      </c>
      <c r="AJ1969" s="139"/>
      <c r="AK1969" s="139" t="s">
        <v>1518</v>
      </c>
      <c r="AL1969" s="139" t="s">
        <v>46</v>
      </c>
      <c r="AM1969" s="141"/>
      <c r="AN1969" s="141" t="s">
        <v>8</v>
      </c>
      <c r="AO1969" s="139"/>
      <c r="AP1969" s="139"/>
      <c r="AQ1969" s="139"/>
      <c r="AR1969" s="381"/>
      <c r="AS1969" s="139" t="s">
        <v>4075</v>
      </c>
      <c r="AT1969" s="141" t="s">
        <v>1404</v>
      </c>
      <c r="AU1969" s="141"/>
      <c r="AV1969" s="383"/>
      <c r="AW1969" s="385"/>
      <c r="AX1969" s="139"/>
      <c r="AY1969" t="s">
        <v>19188</v>
      </c>
      <c r="BA1969" s="381"/>
      <c r="BB1969" s="139" t="s">
        <v>1444</v>
      </c>
      <c r="BC1969" s="166"/>
      <c r="BD1969" s="166"/>
      <c r="BE1969" s="166"/>
      <c r="BF1969" s="166"/>
      <c r="BG1969" s="166"/>
      <c r="BH1969" s="308"/>
      <c r="BI1969" s="308"/>
      <c r="BJ1969" s="141" t="s">
        <v>26</v>
      </c>
      <c r="BK1969" s="141" t="s">
        <v>26</v>
      </c>
      <c r="BL1969" s="141"/>
      <c r="BM1969" s="141"/>
      <c r="BN1969" s="139" t="s">
        <v>4075</v>
      </c>
      <c r="BQ1969" s="141"/>
      <c r="BV1969" s="141"/>
      <c r="BX1969" s="141"/>
      <c r="BY1969" s="141"/>
      <c r="BZ1969" s="141"/>
      <c r="CA1969" s="141"/>
      <c r="CB1969" s="141"/>
      <c r="CC1969" s="141"/>
      <c r="CD1969" s="141"/>
      <c r="CE1969" s="141"/>
      <c r="CF1969" s="141"/>
      <c r="CG1969" s="141"/>
    </row>
    <row r="1970" spans="1:85" x14ac:dyDescent="0.35">
      <c r="A1970" s="155" t="s">
        <v>7783</v>
      </c>
      <c r="B1970" s="139" t="s">
        <v>4075</v>
      </c>
      <c r="C1970" s="18">
        <v>43305</v>
      </c>
      <c r="D1970" s="144">
        <v>0</v>
      </c>
      <c r="E1970" s="141" t="s">
        <v>13266</v>
      </c>
      <c r="F1970" s="141">
        <v>3</v>
      </c>
      <c r="G1970" s="141" t="s">
        <v>13283</v>
      </c>
      <c r="H1970" s="141">
        <v>2018</v>
      </c>
      <c r="I1970" s="18"/>
      <c r="J1970" s="144"/>
      <c r="K1970" s="378"/>
      <c r="L1970" s="139" t="s">
        <v>4075</v>
      </c>
      <c r="M1970" s="141" t="s">
        <v>28</v>
      </c>
      <c r="N1970" s="248"/>
      <c r="O1970" s="141" t="s">
        <v>26</v>
      </c>
      <c r="P1970" s="141" t="s">
        <v>26</v>
      </c>
      <c r="Q1970" s="141"/>
      <c r="R1970" s="141"/>
      <c r="S1970" s="141"/>
      <c r="T1970" s="141"/>
      <c r="U1970" s="141"/>
      <c r="V1970" s="141"/>
      <c r="W1970" s="139" t="s">
        <v>4075</v>
      </c>
      <c r="X1970" s="141" t="s">
        <v>25</v>
      </c>
      <c r="Y1970" s="141" t="s">
        <v>27</v>
      </c>
      <c r="Z1970" s="141"/>
      <c r="AA1970" s="141" t="s">
        <v>34</v>
      </c>
      <c r="AB1970" s="141"/>
      <c r="AC1970" s="139" t="s">
        <v>18050</v>
      </c>
      <c r="AD1970" s="380"/>
      <c r="AE1970" s="139" t="s">
        <v>6</v>
      </c>
      <c r="AF1970" s="139" t="s">
        <v>13087</v>
      </c>
      <c r="AG1970" s="139" t="s">
        <v>6</v>
      </c>
      <c r="AH1970" s="139" t="s">
        <v>13</v>
      </c>
      <c r="AI1970" s="139" t="s">
        <v>6</v>
      </c>
      <c r="AJ1970" s="139"/>
      <c r="AK1970" s="139"/>
      <c r="AL1970" s="139"/>
      <c r="AM1970" s="141"/>
      <c r="AN1970" s="141"/>
      <c r="AO1970" s="139"/>
      <c r="AP1970" s="139"/>
      <c r="AQ1970" s="139"/>
      <c r="AR1970" s="381"/>
      <c r="AS1970" s="139" t="s">
        <v>4075</v>
      </c>
      <c r="AT1970" s="141" t="s">
        <v>43</v>
      </c>
      <c r="AU1970" s="141">
        <v>154</v>
      </c>
      <c r="AV1970" s="383"/>
      <c r="AW1970" s="385"/>
      <c r="AX1970" s="139"/>
      <c r="BA1970" s="381"/>
      <c r="BB1970" s="139" t="s">
        <v>1450</v>
      </c>
      <c r="BC1970" s="166"/>
      <c r="BD1970" s="166"/>
      <c r="BE1970" s="166"/>
      <c r="BF1970" s="166"/>
      <c r="BG1970" s="166"/>
      <c r="BH1970" s="308"/>
      <c r="BI1970" s="308"/>
      <c r="BJ1970" s="141" t="s">
        <v>26</v>
      </c>
      <c r="BK1970" s="141" t="s">
        <v>26</v>
      </c>
      <c r="BL1970" s="141"/>
      <c r="BM1970" s="141"/>
      <c r="BN1970" s="139" t="s">
        <v>4075</v>
      </c>
      <c r="BQ1970" s="141"/>
      <c r="BV1970" s="141"/>
      <c r="BX1970" s="141"/>
      <c r="BY1970" s="141"/>
      <c r="BZ1970" s="141"/>
      <c r="CA1970" s="141"/>
      <c r="CB1970" s="141"/>
      <c r="CC1970" s="141"/>
      <c r="CD1970" s="141"/>
      <c r="CE1970" s="141"/>
      <c r="CF1970" s="141"/>
      <c r="CG1970" s="141"/>
    </row>
    <row r="1971" spans="1:85" x14ac:dyDescent="0.35">
      <c r="A1971" s="155" t="s">
        <v>7782</v>
      </c>
      <c r="B1971" s="139" t="s">
        <v>4075</v>
      </c>
      <c r="C1971" s="18">
        <v>43305</v>
      </c>
      <c r="D1971" s="144">
        <v>0</v>
      </c>
      <c r="E1971" s="141" t="s">
        <v>13266</v>
      </c>
      <c r="F1971" s="141">
        <v>3</v>
      </c>
      <c r="G1971" s="141" t="s">
        <v>13283</v>
      </c>
      <c r="H1971" s="141">
        <v>2018</v>
      </c>
      <c r="I1971" s="18"/>
      <c r="J1971" s="144"/>
      <c r="K1971" s="378"/>
      <c r="L1971" s="139" t="s">
        <v>4075</v>
      </c>
      <c r="M1971" s="141" t="s">
        <v>28</v>
      </c>
      <c r="N1971" s="248"/>
      <c r="O1971" s="141" t="s">
        <v>26</v>
      </c>
      <c r="P1971" s="141" t="s">
        <v>26</v>
      </c>
      <c r="Q1971" s="141"/>
      <c r="R1971" s="141"/>
      <c r="S1971" s="141"/>
      <c r="T1971" s="141"/>
      <c r="U1971" s="141"/>
      <c r="V1971" s="141"/>
      <c r="W1971" s="139" t="s">
        <v>4075</v>
      </c>
      <c r="X1971" s="141" t="s">
        <v>25</v>
      </c>
      <c r="Y1971" s="141" t="s">
        <v>27</v>
      </c>
      <c r="Z1971" s="141"/>
      <c r="AA1971" s="141" t="s">
        <v>34</v>
      </c>
      <c r="AB1971" s="141"/>
      <c r="AC1971" s="139" t="s">
        <v>18049</v>
      </c>
      <c r="AD1971" s="380"/>
      <c r="AE1971" s="139" t="s">
        <v>102</v>
      </c>
      <c r="AF1971" s="139" t="s">
        <v>13082</v>
      </c>
      <c r="AG1971" s="139" t="s">
        <v>102</v>
      </c>
      <c r="AH1971" s="139" t="s">
        <v>1378</v>
      </c>
      <c r="AI1971" s="139" t="s">
        <v>60</v>
      </c>
      <c r="AJ1971" s="139" t="s">
        <v>60</v>
      </c>
      <c r="AK1971" s="139"/>
      <c r="AL1971" s="139"/>
      <c r="AM1971" s="141"/>
      <c r="AN1971" s="141"/>
      <c r="AO1971" s="139"/>
      <c r="AP1971" s="139" t="s">
        <v>60</v>
      </c>
      <c r="AQ1971" s="139"/>
      <c r="AR1971" s="381"/>
      <c r="AS1971" s="139" t="s">
        <v>4075</v>
      </c>
      <c r="AT1971" s="141" t="s">
        <v>1404</v>
      </c>
      <c r="AU1971" s="141"/>
      <c r="AV1971" s="383"/>
      <c r="AW1971" s="385"/>
      <c r="AX1971" s="139"/>
      <c r="BA1971" s="381"/>
      <c r="BB1971" s="139" t="s">
        <v>17</v>
      </c>
      <c r="BC1971" s="166"/>
      <c r="BD1971" s="166"/>
      <c r="BE1971" s="166"/>
      <c r="BF1971" s="166"/>
      <c r="BG1971" s="166"/>
      <c r="BH1971" s="308"/>
      <c r="BI1971" s="308"/>
      <c r="BJ1971" s="141" t="s">
        <v>26</v>
      </c>
      <c r="BK1971" s="141" t="s">
        <v>26</v>
      </c>
      <c r="BL1971" s="141"/>
      <c r="BM1971" s="141"/>
      <c r="BN1971" s="139" t="s">
        <v>4075</v>
      </c>
      <c r="BQ1971" s="141"/>
      <c r="BV1971" s="141"/>
      <c r="BX1971" s="141"/>
      <c r="BY1971" s="141"/>
      <c r="BZ1971" s="141"/>
      <c r="CA1971" s="141"/>
      <c r="CB1971" s="141"/>
      <c r="CC1971" s="141"/>
      <c r="CD1971" s="141"/>
      <c r="CE1971" s="141"/>
      <c r="CF1971" s="141"/>
      <c r="CG1971" s="141"/>
    </row>
    <row r="1972" spans="1:85" x14ac:dyDescent="0.35">
      <c r="A1972" s="155" t="s">
        <v>7768</v>
      </c>
      <c r="B1972" s="139" t="s">
        <v>4075</v>
      </c>
      <c r="C1972" s="18">
        <v>43306</v>
      </c>
      <c r="D1972" s="144">
        <v>0</v>
      </c>
      <c r="E1972" s="141" t="s">
        <v>13266</v>
      </c>
      <c r="F1972" s="141">
        <v>3</v>
      </c>
      <c r="G1972" s="141" t="s">
        <v>13283</v>
      </c>
      <c r="H1972" s="141">
        <v>2018</v>
      </c>
      <c r="I1972" s="18">
        <v>43306</v>
      </c>
      <c r="J1972" s="144">
        <v>2.9166666666666667E-2</v>
      </c>
      <c r="K1972" s="378"/>
      <c r="L1972" s="139" t="s">
        <v>4075</v>
      </c>
      <c r="M1972" s="141" t="s">
        <v>28</v>
      </c>
      <c r="N1972" s="248"/>
      <c r="O1972" s="141" t="s">
        <v>26</v>
      </c>
      <c r="P1972" s="141" t="s">
        <v>26</v>
      </c>
      <c r="Q1972" s="141" t="s">
        <v>7769</v>
      </c>
      <c r="R1972" s="141" t="s">
        <v>7770</v>
      </c>
      <c r="S1972" s="141"/>
      <c r="T1972" s="141"/>
      <c r="U1972" s="141"/>
      <c r="V1972" s="141"/>
      <c r="W1972" s="139" t="s">
        <v>4075</v>
      </c>
      <c r="X1972" s="141" t="s">
        <v>25</v>
      </c>
      <c r="Y1972" s="141" t="s">
        <v>27</v>
      </c>
      <c r="Z1972" s="141"/>
      <c r="AA1972" s="141" t="s">
        <v>34</v>
      </c>
      <c r="AB1972" s="141"/>
      <c r="AC1972" s="139" t="s">
        <v>18049</v>
      </c>
      <c r="AD1972" s="380"/>
      <c r="AE1972" s="139" t="s">
        <v>4</v>
      </c>
      <c r="AF1972" s="139" t="s">
        <v>13073</v>
      </c>
      <c r="AG1972" s="139" t="s">
        <v>4</v>
      </c>
      <c r="AH1972" s="139" t="s">
        <v>1380</v>
      </c>
      <c r="AI1972" s="139" t="s">
        <v>4</v>
      </c>
      <c r="AJ1972" s="139"/>
      <c r="AK1972" s="139" t="s">
        <v>15678</v>
      </c>
      <c r="AL1972" s="139" t="s">
        <v>7</v>
      </c>
      <c r="AM1972" s="141"/>
      <c r="AN1972" s="141" t="s">
        <v>8</v>
      </c>
      <c r="AO1972" s="139"/>
      <c r="AP1972" s="139"/>
      <c r="AQ1972" s="139"/>
      <c r="AR1972" s="381"/>
      <c r="AS1972" s="139" t="s">
        <v>4075</v>
      </c>
      <c r="AT1972" s="141" t="s">
        <v>1404</v>
      </c>
      <c r="AU1972" s="141">
        <v>280</v>
      </c>
      <c r="AV1972" s="383"/>
      <c r="AW1972" s="385"/>
      <c r="AX1972" s="139"/>
      <c r="BA1972" s="381"/>
      <c r="BB1972" s="139" t="s">
        <v>1446</v>
      </c>
      <c r="BC1972" s="166"/>
      <c r="BD1972" s="166"/>
      <c r="BE1972" s="166"/>
      <c r="BF1972" s="166"/>
      <c r="BG1972" s="166"/>
      <c r="BH1972" s="308"/>
      <c r="BI1972" s="308"/>
      <c r="BJ1972" s="141" t="s">
        <v>26</v>
      </c>
      <c r="BK1972" s="141" t="s">
        <v>26</v>
      </c>
      <c r="BL1972" s="141"/>
      <c r="BM1972" s="141"/>
      <c r="BN1972" s="139" t="s">
        <v>4075</v>
      </c>
      <c r="BQ1972" s="141" t="s">
        <v>15959</v>
      </c>
      <c r="BR1972" s="135" t="s">
        <v>15680</v>
      </c>
      <c r="BT1972" s="135" t="s">
        <v>15412</v>
      </c>
      <c r="BU1972" s="135" t="s">
        <v>15363</v>
      </c>
      <c r="BV1972" s="141" t="s">
        <v>13261</v>
      </c>
      <c r="BW1972" s="135" t="s">
        <v>2116</v>
      </c>
      <c r="BX1972" s="141" t="s">
        <v>12</v>
      </c>
      <c r="BY1972" s="141" t="s">
        <v>12</v>
      </c>
      <c r="BZ1972" s="141" t="s">
        <v>26</v>
      </c>
      <c r="CA1972" s="141" t="s">
        <v>1848</v>
      </c>
      <c r="CB1972" s="141"/>
      <c r="CC1972" s="141" t="s">
        <v>15682</v>
      </c>
      <c r="CD1972" s="141" t="s">
        <v>15683</v>
      </c>
      <c r="CE1972" s="141" t="s">
        <v>15450</v>
      </c>
      <c r="CF1972" s="141" t="s">
        <v>15451</v>
      </c>
      <c r="CG1972" s="141"/>
    </row>
    <row r="1973" spans="1:85" x14ac:dyDescent="0.35">
      <c r="A1973" s="155" t="s">
        <v>20101</v>
      </c>
      <c r="B1973" s="139" t="s">
        <v>4075</v>
      </c>
      <c r="C1973" s="18">
        <v>43306</v>
      </c>
      <c r="D1973" s="144">
        <v>0.51351851851851849</v>
      </c>
      <c r="E1973" s="141" t="s">
        <v>13266</v>
      </c>
      <c r="F1973" s="141">
        <v>3</v>
      </c>
      <c r="G1973" s="141" t="s">
        <v>13283</v>
      </c>
      <c r="H1973" s="141">
        <v>2018</v>
      </c>
      <c r="I1973" s="18">
        <v>43306</v>
      </c>
      <c r="J1973" s="144">
        <v>0.5131944444444444</v>
      </c>
      <c r="K1973" s="378"/>
      <c r="L1973" s="139" t="s">
        <v>4075</v>
      </c>
      <c r="M1973" s="141" t="s">
        <v>28</v>
      </c>
      <c r="N1973" s="248">
        <v>44243</v>
      </c>
      <c r="O1973" s="141" t="s">
        <v>25</v>
      </c>
      <c r="P1973" s="141"/>
      <c r="Q1973" s="141" t="s">
        <v>7767</v>
      </c>
      <c r="R1973" s="141" t="s">
        <v>1944</v>
      </c>
      <c r="S1973" s="141"/>
      <c r="T1973" s="141" t="s">
        <v>20102</v>
      </c>
      <c r="U1973" s="141"/>
      <c r="V1973" s="141"/>
      <c r="W1973" s="139" t="s">
        <v>4075</v>
      </c>
      <c r="X1973" s="141" t="s">
        <v>25</v>
      </c>
      <c r="Y1973" s="141" t="s">
        <v>27</v>
      </c>
      <c r="Z1973" s="141"/>
      <c r="AA1973" s="141" t="s">
        <v>34</v>
      </c>
      <c r="AB1973" s="141"/>
      <c r="AC1973" s="139" t="s">
        <v>18049</v>
      </c>
      <c r="AD1973" s="380"/>
      <c r="AE1973" s="139" t="s">
        <v>4</v>
      </c>
      <c r="AF1973" s="139" t="s">
        <v>13073</v>
      </c>
      <c r="AG1973" s="139" t="s">
        <v>4</v>
      </c>
      <c r="AH1973" s="139" t="s">
        <v>1380</v>
      </c>
      <c r="AI1973" s="139" t="s">
        <v>15678</v>
      </c>
      <c r="AJ1973" s="139"/>
      <c r="AK1973" s="139" t="s">
        <v>15678</v>
      </c>
      <c r="AL1973" s="139" t="s">
        <v>1615</v>
      </c>
      <c r="AM1973" s="141" t="s">
        <v>15</v>
      </c>
      <c r="AN1973" s="141" t="s">
        <v>8</v>
      </c>
      <c r="AO1973" s="139"/>
      <c r="AP1973" s="139" t="s">
        <v>1615</v>
      </c>
      <c r="AQ1973" s="139"/>
      <c r="AR1973" s="381"/>
      <c r="AS1973" s="139" t="s">
        <v>4075</v>
      </c>
      <c r="AT1973" s="141" t="s">
        <v>1404</v>
      </c>
      <c r="AU1973" s="141"/>
      <c r="AV1973" s="383"/>
      <c r="AW1973" s="385"/>
      <c r="AX1973" s="139" t="s">
        <v>75</v>
      </c>
      <c r="AY1973" t="s">
        <v>19189</v>
      </c>
      <c r="BA1973" s="381"/>
      <c r="BB1973" s="139" t="s">
        <v>17</v>
      </c>
      <c r="BC1973" s="166"/>
      <c r="BD1973" s="166"/>
      <c r="BE1973" s="166"/>
      <c r="BF1973" s="166"/>
      <c r="BG1973" s="166"/>
      <c r="BH1973" s="308"/>
      <c r="BI1973" s="308"/>
      <c r="BJ1973" s="141" t="s">
        <v>26</v>
      </c>
      <c r="BK1973" s="141" t="s">
        <v>26</v>
      </c>
      <c r="BL1973" s="141"/>
      <c r="BM1973" s="141"/>
      <c r="BN1973" s="139" t="s">
        <v>4075</v>
      </c>
      <c r="BQ1973" s="141"/>
      <c r="BV1973" s="141"/>
      <c r="BX1973" s="141"/>
      <c r="BY1973" s="141"/>
      <c r="BZ1973" s="141"/>
      <c r="CA1973" s="141"/>
      <c r="CB1973" s="141"/>
      <c r="CC1973" s="141"/>
      <c r="CD1973" s="141"/>
      <c r="CE1973" s="141"/>
      <c r="CF1973" s="141"/>
      <c r="CG1973" s="141"/>
    </row>
    <row r="1974" spans="1:85" x14ac:dyDescent="0.35">
      <c r="A1974" s="155" t="s">
        <v>7774</v>
      </c>
      <c r="B1974" s="139" t="s">
        <v>4075</v>
      </c>
      <c r="C1974" s="18">
        <v>43306</v>
      </c>
      <c r="D1974" s="144">
        <v>0</v>
      </c>
      <c r="E1974" s="141" t="s">
        <v>13266</v>
      </c>
      <c r="F1974" s="141">
        <v>3</v>
      </c>
      <c r="G1974" s="141" t="s">
        <v>13283</v>
      </c>
      <c r="H1974" s="141">
        <v>2018</v>
      </c>
      <c r="I1974" s="18"/>
      <c r="J1974" s="144"/>
      <c r="K1974" s="378"/>
      <c r="L1974" s="139" t="s">
        <v>4075</v>
      </c>
      <c r="M1974" s="141" t="s">
        <v>28</v>
      </c>
      <c r="N1974" s="248"/>
      <c r="O1974" s="141" t="s">
        <v>26</v>
      </c>
      <c r="P1974" s="141" t="s">
        <v>26</v>
      </c>
      <c r="Q1974" s="141" t="s">
        <v>7767</v>
      </c>
      <c r="R1974" s="141"/>
      <c r="S1974" s="141"/>
      <c r="T1974" s="141"/>
      <c r="U1974" s="141"/>
      <c r="V1974" s="141"/>
      <c r="W1974" s="139" t="s">
        <v>4075</v>
      </c>
      <c r="X1974" s="141" t="s">
        <v>25</v>
      </c>
      <c r="Y1974" s="141" t="s">
        <v>27</v>
      </c>
      <c r="Z1974" s="141"/>
      <c r="AA1974" s="141" t="s">
        <v>34</v>
      </c>
      <c r="AB1974" s="141"/>
      <c r="AC1974" s="139" t="s">
        <v>18049</v>
      </c>
      <c r="AD1974" s="380"/>
      <c r="AE1974" s="139" t="s">
        <v>103</v>
      </c>
      <c r="AF1974" s="139" t="s">
        <v>13079</v>
      </c>
      <c r="AG1974" s="139" t="s">
        <v>103</v>
      </c>
      <c r="AH1974" s="139" t="s">
        <v>1380</v>
      </c>
      <c r="AI1974" s="139" t="s">
        <v>103</v>
      </c>
      <c r="AJ1974" s="139"/>
      <c r="AK1974" s="139" t="s">
        <v>103</v>
      </c>
      <c r="AL1974" s="139" t="s">
        <v>1423</v>
      </c>
      <c r="AM1974" s="141"/>
      <c r="AN1974" s="141"/>
      <c r="AO1974" s="139"/>
      <c r="AP1974" s="139"/>
      <c r="AQ1974" s="139"/>
      <c r="AR1974" s="381"/>
      <c r="AS1974" s="139" t="s">
        <v>4075</v>
      </c>
      <c r="AT1974" s="141" t="s">
        <v>44</v>
      </c>
      <c r="AU1974" s="141"/>
      <c r="AV1974" s="383"/>
      <c r="AW1974" s="385"/>
      <c r="AX1974" s="139"/>
      <c r="AY1974" t="s">
        <v>19189</v>
      </c>
      <c r="BA1974" s="381"/>
      <c r="BB1974" s="139" t="s">
        <v>17</v>
      </c>
      <c r="BC1974" s="166"/>
      <c r="BD1974" s="166"/>
      <c r="BE1974" s="166"/>
      <c r="BF1974" s="166"/>
      <c r="BG1974" s="166"/>
      <c r="BH1974" s="308"/>
      <c r="BI1974" s="308"/>
      <c r="BJ1974" s="141" t="s">
        <v>26</v>
      </c>
      <c r="BK1974" s="141" t="s">
        <v>26</v>
      </c>
      <c r="BL1974" s="141"/>
      <c r="BM1974" s="141"/>
      <c r="BN1974" s="139" t="s">
        <v>4075</v>
      </c>
      <c r="BQ1974" s="141"/>
      <c r="BV1974" s="141"/>
      <c r="BX1974" s="141"/>
      <c r="BY1974" s="141"/>
      <c r="BZ1974" s="141"/>
      <c r="CA1974" s="141"/>
      <c r="CB1974" s="141"/>
      <c r="CC1974" s="141"/>
      <c r="CD1974" s="141"/>
      <c r="CE1974" s="141"/>
      <c r="CF1974" s="141"/>
      <c r="CG1974" s="141"/>
    </row>
    <row r="1975" spans="1:85" x14ac:dyDescent="0.35">
      <c r="A1975" s="155" t="s">
        <v>7771</v>
      </c>
      <c r="B1975" s="139" t="s">
        <v>4075</v>
      </c>
      <c r="C1975" s="18">
        <v>43306</v>
      </c>
      <c r="D1975" s="144">
        <v>0</v>
      </c>
      <c r="E1975" s="141" t="s">
        <v>13266</v>
      </c>
      <c r="F1975" s="141">
        <v>3</v>
      </c>
      <c r="G1975" s="141" t="s">
        <v>13283</v>
      </c>
      <c r="H1975" s="141">
        <v>2018</v>
      </c>
      <c r="I1975" s="18">
        <v>43305</v>
      </c>
      <c r="J1975" s="144">
        <v>0.96944444444444444</v>
      </c>
      <c r="K1975" s="378"/>
      <c r="L1975" s="139" t="s">
        <v>4075</v>
      </c>
      <c r="M1975" s="141" t="s">
        <v>28</v>
      </c>
      <c r="N1975" s="248"/>
      <c r="O1975" s="141" t="s">
        <v>26</v>
      </c>
      <c r="P1975" s="141" t="s">
        <v>26</v>
      </c>
      <c r="Q1975" s="141" t="s">
        <v>7772</v>
      </c>
      <c r="R1975" s="141" t="s">
        <v>7773</v>
      </c>
      <c r="S1975" s="141"/>
      <c r="T1975" s="141"/>
      <c r="U1975" s="141"/>
      <c r="V1975" s="141"/>
      <c r="W1975" s="139" t="s">
        <v>4075</v>
      </c>
      <c r="X1975" s="141" t="s">
        <v>25</v>
      </c>
      <c r="Y1975" s="141" t="s">
        <v>27</v>
      </c>
      <c r="Z1975" s="141"/>
      <c r="AA1975" s="141" t="s">
        <v>34</v>
      </c>
      <c r="AB1975" s="141"/>
      <c r="AC1975" s="139" t="s">
        <v>18050</v>
      </c>
      <c r="AD1975" s="380"/>
      <c r="AE1975" s="139" t="s">
        <v>105</v>
      </c>
      <c r="AF1975" s="139" t="s">
        <v>13076</v>
      </c>
      <c r="AG1975" s="139" t="s">
        <v>1518</v>
      </c>
      <c r="AH1975" s="139" t="s">
        <v>1380</v>
      </c>
      <c r="AI1975" s="139" t="s">
        <v>1518</v>
      </c>
      <c r="AJ1975" s="139"/>
      <c r="AK1975" s="139" t="s">
        <v>1518</v>
      </c>
      <c r="AL1975" s="139" t="s">
        <v>7</v>
      </c>
      <c r="AM1975" s="141"/>
      <c r="AN1975" s="141" t="s">
        <v>8</v>
      </c>
      <c r="AO1975" s="139"/>
      <c r="AP1975" s="139"/>
      <c r="AQ1975" s="139"/>
      <c r="AR1975" s="381"/>
      <c r="AS1975" s="139" t="s">
        <v>4075</v>
      </c>
      <c r="AT1975" s="141" t="s">
        <v>1404</v>
      </c>
      <c r="AU1975" s="141"/>
      <c r="AV1975" s="383"/>
      <c r="AW1975" s="385"/>
      <c r="AX1975" s="139"/>
      <c r="AY1975" t="s">
        <v>19190</v>
      </c>
      <c r="BA1975" s="381"/>
      <c r="BB1975" s="139" t="s">
        <v>1450</v>
      </c>
      <c r="BC1975" s="166"/>
      <c r="BD1975" s="166"/>
      <c r="BE1975" s="166"/>
      <c r="BF1975" s="166"/>
      <c r="BG1975" s="166"/>
      <c r="BH1975" s="308"/>
      <c r="BI1975" s="308"/>
      <c r="BJ1975" s="141" t="s">
        <v>26</v>
      </c>
      <c r="BK1975" s="141" t="s">
        <v>26</v>
      </c>
      <c r="BL1975" s="141"/>
      <c r="BM1975" s="141"/>
      <c r="BN1975" s="139" t="s">
        <v>4075</v>
      </c>
      <c r="BQ1975" s="141"/>
      <c r="BV1975" s="141"/>
      <c r="BX1975" s="141"/>
      <c r="BY1975" s="141"/>
      <c r="BZ1975" s="141"/>
      <c r="CA1975" s="141"/>
      <c r="CB1975" s="141"/>
      <c r="CC1975" s="141"/>
      <c r="CD1975" s="141"/>
      <c r="CE1975" s="141"/>
      <c r="CF1975" s="141"/>
      <c r="CG1975" s="141"/>
    </row>
    <row r="1976" spans="1:85" x14ac:dyDescent="0.35">
      <c r="A1976" s="155" t="s">
        <v>13576</v>
      </c>
      <c r="B1976" s="139" t="s">
        <v>4075</v>
      </c>
      <c r="C1976" s="18">
        <v>43307</v>
      </c>
      <c r="D1976" s="144">
        <v>0.80763888888888891</v>
      </c>
      <c r="E1976" s="141" t="s">
        <v>13266</v>
      </c>
      <c r="F1976" s="141">
        <v>3</v>
      </c>
      <c r="G1976" s="141" t="s">
        <v>13283</v>
      </c>
      <c r="H1976" s="141">
        <v>2018</v>
      </c>
      <c r="I1976" s="18"/>
      <c r="J1976" s="144"/>
      <c r="K1976" s="378"/>
      <c r="L1976" s="139" t="s">
        <v>4075</v>
      </c>
      <c r="M1976" s="141" t="s">
        <v>13562</v>
      </c>
      <c r="N1976" s="248">
        <v>44288</v>
      </c>
      <c r="O1976" s="141" t="s">
        <v>25</v>
      </c>
      <c r="P1976" s="141"/>
      <c r="Q1976" s="141" t="s">
        <v>13577</v>
      </c>
      <c r="R1976" s="141" t="s">
        <v>13578</v>
      </c>
      <c r="S1976" s="141"/>
      <c r="T1976" s="141" t="s">
        <v>13579</v>
      </c>
      <c r="U1976" s="141">
        <v>114825541</v>
      </c>
      <c r="V1976" s="141" t="s">
        <v>13580</v>
      </c>
      <c r="W1976" s="139" t="s">
        <v>4075</v>
      </c>
      <c r="X1976" s="141" t="s">
        <v>25</v>
      </c>
      <c r="Y1976" s="141" t="s">
        <v>27</v>
      </c>
      <c r="Z1976" s="141" t="s">
        <v>4</v>
      </c>
      <c r="AA1976" s="141" t="s">
        <v>34</v>
      </c>
      <c r="AB1976" s="141"/>
      <c r="AC1976" s="139" t="s">
        <v>6</v>
      </c>
      <c r="AD1976" s="380"/>
      <c r="AE1976" s="139" t="s">
        <v>4</v>
      </c>
      <c r="AF1976" s="139" t="s">
        <v>13073</v>
      </c>
      <c r="AG1976" s="139" t="s">
        <v>4</v>
      </c>
      <c r="AH1976" s="139" t="s">
        <v>1380</v>
      </c>
      <c r="AI1976" s="139"/>
      <c r="AJ1976" s="139"/>
      <c r="AK1976" s="139" t="s">
        <v>1380</v>
      </c>
      <c r="AL1976" s="139" t="s">
        <v>60</v>
      </c>
      <c r="AM1976" s="141" t="s">
        <v>9</v>
      </c>
      <c r="AN1976" s="141" t="s">
        <v>8</v>
      </c>
      <c r="AO1976" s="139"/>
      <c r="AP1976" s="139" t="s">
        <v>60</v>
      </c>
      <c r="AQ1976" s="139"/>
      <c r="AR1976" s="381"/>
      <c r="AS1976" s="139" t="s">
        <v>4075</v>
      </c>
      <c r="AT1976" s="141" t="s">
        <v>1404</v>
      </c>
      <c r="AU1976" s="141">
        <v>177</v>
      </c>
      <c r="AV1976" s="383"/>
      <c r="AW1976" s="385"/>
      <c r="AX1976" s="139" t="s">
        <v>92</v>
      </c>
      <c r="AY1976" t="s">
        <v>18642</v>
      </c>
      <c r="AZ1976">
        <v>12000</v>
      </c>
      <c r="BA1976" s="381"/>
      <c r="BB1976" s="139" t="s">
        <v>1444</v>
      </c>
      <c r="BC1976" s="166"/>
      <c r="BD1976" s="166">
        <v>1</v>
      </c>
      <c r="BE1976" s="166"/>
      <c r="BF1976" s="166"/>
      <c r="BG1976" s="166"/>
      <c r="BH1976" s="308"/>
      <c r="BI1976" s="308"/>
      <c r="BJ1976" s="141" t="s">
        <v>26</v>
      </c>
      <c r="BK1976" s="141" t="s">
        <v>26</v>
      </c>
      <c r="BL1976" s="141"/>
      <c r="BM1976" s="141"/>
      <c r="BN1976" s="139" t="s">
        <v>4075</v>
      </c>
      <c r="BQ1976" s="141" t="s">
        <v>15960</v>
      </c>
      <c r="BR1976" s="135" t="s">
        <v>15685</v>
      </c>
      <c r="BT1976" s="135" t="s">
        <v>15360</v>
      </c>
      <c r="BU1976" s="135" t="s">
        <v>15348</v>
      </c>
      <c r="BV1976" s="141" t="s">
        <v>15348</v>
      </c>
      <c r="BW1976" s="135" t="s">
        <v>13270</v>
      </c>
      <c r="BX1976" s="141" t="s">
        <v>12</v>
      </c>
      <c r="BY1976" s="141" t="s">
        <v>15681</v>
      </c>
      <c r="BZ1976" s="141" t="s">
        <v>26</v>
      </c>
      <c r="CA1976" s="141" t="s">
        <v>1848</v>
      </c>
      <c r="CB1976" s="141"/>
      <c r="CC1976" s="141" t="s">
        <v>15690</v>
      </c>
      <c r="CD1976" s="141" t="s">
        <v>34</v>
      </c>
      <c r="CE1976" s="141" t="s">
        <v>15452</v>
      </c>
      <c r="CF1976" s="141" t="s">
        <v>15451</v>
      </c>
      <c r="CG1976" s="141" t="s">
        <v>4009</v>
      </c>
    </row>
    <row r="1977" spans="1:85" x14ac:dyDescent="0.35">
      <c r="A1977" s="155" t="s">
        <v>7762</v>
      </c>
      <c r="B1977" s="139" t="s">
        <v>4075</v>
      </c>
      <c r="C1977" s="18">
        <v>43307</v>
      </c>
      <c r="D1977" s="144">
        <v>0.93193287037037043</v>
      </c>
      <c r="E1977" s="141" t="s">
        <v>13266</v>
      </c>
      <c r="F1977" s="141">
        <v>3</v>
      </c>
      <c r="G1977" s="141" t="s">
        <v>13283</v>
      </c>
      <c r="H1977" s="141">
        <v>2018</v>
      </c>
      <c r="I1977" s="18">
        <v>43307</v>
      </c>
      <c r="J1977" s="144">
        <v>0.93125000000000002</v>
      </c>
      <c r="K1977" s="378"/>
      <c r="L1977" s="139" t="s">
        <v>4075</v>
      </c>
      <c r="M1977" s="141" t="s">
        <v>28</v>
      </c>
      <c r="N1977" s="248">
        <v>44244</v>
      </c>
      <c r="O1977" s="141" t="s">
        <v>25</v>
      </c>
      <c r="P1977" s="141"/>
      <c r="Q1977" s="141"/>
      <c r="R1977" s="141"/>
      <c r="S1977" s="141"/>
      <c r="T1977" s="141" t="s">
        <v>17141</v>
      </c>
      <c r="U1977" s="141">
        <v>114825541</v>
      </c>
      <c r="V1977" s="141"/>
      <c r="W1977" s="139" t="s">
        <v>4075</v>
      </c>
      <c r="X1977" s="141" t="s">
        <v>25</v>
      </c>
      <c r="Y1977" s="141" t="s">
        <v>27</v>
      </c>
      <c r="Z1977" s="141"/>
      <c r="AA1977" s="141" t="s">
        <v>34</v>
      </c>
      <c r="AB1977" s="141"/>
      <c r="AC1977" s="139" t="s">
        <v>18050</v>
      </c>
      <c r="AD1977" s="380"/>
      <c r="AE1977" s="139" t="s">
        <v>4</v>
      </c>
      <c r="AF1977" s="139" t="s">
        <v>13073</v>
      </c>
      <c r="AG1977" s="139" t="s">
        <v>4</v>
      </c>
      <c r="AH1977" s="139" t="s">
        <v>1380</v>
      </c>
      <c r="AI1977" s="139" t="s">
        <v>15678</v>
      </c>
      <c r="AJ1977" s="139"/>
      <c r="AK1977" s="139" t="s">
        <v>15678</v>
      </c>
      <c r="AL1977" s="139" t="s">
        <v>1408</v>
      </c>
      <c r="AM1977" s="141" t="s">
        <v>9</v>
      </c>
      <c r="AN1977" s="141" t="s">
        <v>8</v>
      </c>
      <c r="AO1977" s="139"/>
      <c r="AP1977" s="139" t="s">
        <v>1408</v>
      </c>
      <c r="AQ1977" s="139"/>
      <c r="AR1977" s="381"/>
      <c r="AS1977" s="139" t="s">
        <v>4075</v>
      </c>
      <c r="AT1977" s="141" t="s">
        <v>1404</v>
      </c>
      <c r="AU1977" s="141">
        <v>177</v>
      </c>
      <c r="AV1977" s="383"/>
      <c r="AW1977" s="385"/>
      <c r="AX1977" s="139" t="s">
        <v>92</v>
      </c>
      <c r="AY1977" t="s">
        <v>18642</v>
      </c>
      <c r="BA1977" s="381"/>
      <c r="BB1977" s="139" t="s">
        <v>1452</v>
      </c>
      <c r="BC1977" s="166"/>
      <c r="BD1977" s="166"/>
      <c r="BE1977" s="166"/>
      <c r="BF1977" s="166"/>
      <c r="BG1977" s="166"/>
      <c r="BH1977" s="308"/>
      <c r="BI1977" s="308"/>
      <c r="BJ1977" s="141" t="s">
        <v>26</v>
      </c>
      <c r="BK1977" s="141" t="s">
        <v>26</v>
      </c>
      <c r="BL1977" s="141"/>
      <c r="BM1977" s="141"/>
      <c r="BN1977" s="139" t="s">
        <v>4075</v>
      </c>
      <c r="BQ1977" s="141"/>
      <c r="BV1977" s="141"/>
      <c r="BX1977" s="141"/>
      <c r="BY1977" s="141"/>
      <c r="BZ1977" s="141"/>
      <c r="CA1977" s="141"/>
      <c r="CB1977" s="141"/>
      <c r="CC1977" s="141"/>
      <c r="CD1977" s="141"/>
      <c r="CE1977" s="141"/>
      <c r="CF1977" s="141"/>
      <c r="CG1977" s="141"/>
    </row>
    <row r="1978" spans="1:85" x14ac:dyDescent="0.35">
      <c r="A1978" s="155" t="s">
        <v>7766</v>
      </c>
      <c r="B1978" s="139" t="s">
        <v>4075</v>
      </c>
      <c r="C1978" s="18">
        <v>43307</v>
      </c>
      <c r="D1978" s="144">
        <v>0</v>
      </c>
      <c r="E1978" s="141" t="s">
        <v>13266</v>
      </c>
      <c r="F1978" s="141">
        <v>3</v>
      </c>
      <c r="G1978" s="141" t="s">
        <v>13283</v>
      </c>
      <c r="H1978" s="141">
        <v>2018</v>
      </c>
      <c r="I1978" s="18"/>
      <c r="J1978" s="144"/>
      <c r="K1978" s="378"/>
      <c r="L1978" s="139" t="s">
        <v>4075</v>
      </c>
      <c r="M1978" s="141" t="s">
        <v>28</v>
      </c>
      <c r="N1978" s="248"/>
      <c r="O1978" s="141" t="s">
        <v>26</v>
      </c>
      <c r="P1978" s="141" t="s">
        <v>26</v>
      </c>
      <c r="Q1978" s="141"/>
      <c r="R1978" s="141"/>
      <c r="S1978" s="141"/>
      <c r="T1978" s="141"/>
      <c r="U1978" s="141"/>
      <c r="V1978" s="141"/>
      <c r="W1978" s="139" t="s">
        <v>4075</v>
      </c>
      <c r="X1978" s="141" t="s">
        <v>25</v>
      </c>
      <c r="Y1978" s="141" t="s">
        <v>27</v>
      </c>
      <c r="Z1978" s="141"/>
      <c r="AA1978" s="141" t="s">
        <v>34</v>
      </c>
      <c r="AB1978" s="141"/>
      <c r="AC1978" s="139" t="s">
        <v>18050</v>
      </c>
      <c r="AD1978" s="380"/>
      <c r="AE1978" s="139" t="s">
        <v>4</v>
      </c>
      <c r="AF1978" s="139" t="s">
        <v>13073</v>
      </c>
      <c r="AG1978" s="139" t="s">
        <v>4</v>
      </c>
      <c r="AH1978" s="139" t="s">
        <v>1380</v>
      </c>
      <c r="AI1978" s="139" t="s">
        <v>4</v>
      </c>
      <c r="AJ1978" s="139"/>
      <c r="AK1978" s="139" t="s">
        <v>15678</v>
      </c>
      <c r="AL1978" s="139" t="s">
        <v>1408</v>
      </c>
      <c r="AM1978" s="141"/>
      <c r="AN1978" s="141"/>
      <c r="AO1978" s="139"/>
      <c r="AP1978" s="139"/>
      <c r="AQ1978" s="139"/>
      <c r="AR1978" s="381"/>
      <c r="AS1978" s="139" t="s">
        <v>4075</v>
      </c>
      <c r="AT1978" s="141" t="s">
        <v>1404</v>
      </c>
      <c r="AU1978" s="141">
        <v>177</v>
      </c>
      <c r="AV1978" s="383"/>
      <c r="AW1978" s="385"/>
      <c r="AX1978" s="139"/>
      <c r="BA1978" s="381"/>
      <c r="BB1978" s="139" t="s">
        <v>1452</v>
      </c>
      <c r="BC1978" s="166"/>
      <c r="BD1978" s="166"/>
      <c r="BE1978" s="166"/>
      <c r="BF1978" s="166"/>
      <c r="BG1978" s="166"/>
      <c r="BH1978" s="308"/>
      <c r="BI1978" s="308"/>
      <c r="BJ1978" s="141" t="s">
        <v>26</v>
      </c>
      <c r="BK1978" s="141" t="s">
        <v>26</v>
      </c>
      <c r="BL1978" s="141"/>
      <c r="BM1978" s="141"/>
      <c r="BN1978" s="139" t="s">
        <v>4075</v>
      </c>
      <c r="BQ1978" s="141"/>
      <c r="BV1978" s="141"/>
      <c r="BX1978" s="141"/>
      <c r="BY1978" s="141"/>
      <c r="BZ1978" s="141"/>
      <c r="CA1978" s="141"/>
      <c r="CB1978" s="141"/>
      <c r="CC1978" s="141"/>
      <c r="CD1978" s="141"/>
      <c r="CE1978" s="141"/>
      <c r="CF1978" s="141"/>
      <c r="CG1978" s="141"/>
    </row>
    <row r="1979" spans="1:85" x14ac:dyDescent="0.35">
      <c r="A1979" s="155" t="s">
        <v>7763</v>
      </c>
      <c r="B1979" s="139" t="s">
        <v>4075</v>
      </c>
      <c r="C1979" s="18">
        <v>43307</v>
      </c>
      <c r="D1979" s="144">
        <v>0</v>
      </c>
      <c r="E1979" s="141" t="s">
        <v>13266</v>
      </c>
      <c r="F1979" s="141">
        <v>3</v>
      </c>
      <c r="G1979" s="141" t="s">
        <v>13283</v>
      </c>
      <c r="H1979" s="141">
        <v>2018</v>
      </c>
      <c r="I1979" s="18">
        <v>43307</v>
      </c>
      <c r="J1979" s="144">
        <v>0.86250000000000004</v>
      </c>
      <c r="K1979" s="378"/>
      <c r="L1979" s="139" t="s">
        <v>4075</v>
      </c>
      <c r="M1979" s="141" t="s">
        <v>28</v>
      </c>
      <c r="N1979" s="248"/>
      <c r="O1979" s="141" t="s">
        <v>26</v>
      </c>
      <c r="P1979" s="141" t="s">
        <v>26</v>
      </c>
      <c r="Q1979" s="141" t="s">
        <v>7764</v>
      </c>
      <c r="R1979" s="141" t="s">
        <v>7765</v>
      </c>
      <c r="S1979" s="141"/>
      <c r="T1979" s="141"/>
      <c r="U1979" s="141"/>
      <c r="V1979" s="141"/>
      <c r="W1979" s="139" t="s">
        <v>4075</v>
      </c>
      <c r="X1979" s="141" t="s">
        <v>25</v>
      </c>
      <c r="Y1979" s="141" t="s">
        <v>27</v>
      </c>
      <c r="Z1979" s="141"/>
      <c r="AA1979" s="141" t="s">
        <v>34</v>
      </c>
      <c r="AB1979" s="141"/>
      <c r="AC1979" s="139" t="s">
        <v>18050</v>
      </c>
      <c r="AD1979" s="380"/>
      <c r="AE1979" s="139" t="s">
        <v>4</v>
      </c>
      <c r="AF1979" s="139" t="s">
        <v>13073</v>
      </c>
      <c r="AG1979" s="139" t="s">
        <v>4</v>
      </c>
      <c r="AH1979" s="139" t="s">
        <v>1380</v>
      </c>
      <c r="AI1979" s="139" t="s">
        <v>4</v>
      </c>
      <c r="AJ1979" s="139"/>
      <c r="AK1979" s="139" t="s">
        <v>15678</v>
      </c>
      <c r="AL1979" s="139" t="s">
        <v>1408</v>
      </c>
      <c r="AM1979" s="141"/>
      <c r="AN1979" s="141" t="s">
        <v>8</v>
      </c>
      <c r="AO1979" s="139"/>
      <c r="AP1979" s="139"/>
      <c r="AQ1979" s="139"/>
      <c r="AR1979" s="381"/>
      <c r="AS1979" s="139" t="s">
        <v>4075</v>
      </c>
      <c r="AT1979" s="141" t="s">
        <v>44</v>
      </c>
      <c r="AU1979" s="141">
        <v>246</v>
      </c>
      <c r="AV1979" s="383"/>
      <c r="AW1979" s="385"/>
      <c r="AX1979" s="139"/>
      <c r="AY1979" t="s">
        <v>18987</v>
      </c>
      <c r="BA1979" s="381"/>
      <c r="BB1979" s="139" t="s">
        <v>1444</v>
      </c>
      <c r="BC1979" s="166"/>
      <c r="BD1979" s="166"/>
      <c r="BE1979" s="166"/>
      <c r="BF1979" s="166"/>
      <c r="BG1979" s="166"/>
      <c r="BH1979" s="308"/>
      <c r="BI1979" s="308"/>
      <c r="BJ1979" s="141" t="s">
        <v>26</v>
      </c>
      <c r="BK1979" s="141" t="s">
        <v>26</v>
      </c>
      <c r="BL1979" s="141"/>
      <c r="BM1979" s="141"/>
      <c r="BN1979" s="139" t="s">
        <v>4075</v>
      </c>
      <c r="BQ1979" s="141" t="s">
        <v>15961</v>
      </c>
      <c r="BR1979" s="135" t="s">
        <v>15685</v>
      </c>
      <c r="BT1979" s="135" t="s">
        <v>13609</v>
      </c>
      <c r="BU1979" s="135" t="s">
        <v>15363</v>
      </c>
      <c r="BV1979" s="141" t="s">
        <v>13276</v>
      </c>
      <c r="BW1979" s="135" t="s">
        <v>13266</v>
      </c>
      <c r="BX1979" s="141" t="s">
        <v>15681</v>
      </c>
      <c r="BY1979" s="141" t="s">
        <v>15681</v>
      </c>
      <c r="BZ1979" s="141" t="s">
        <v>26</v>
      </c>
      <c r="CA1979" s="141" t="s">
        <v>1848</v>
      </c>
      <c r="CB1979" s="141"/>
      <c r="CC1979" s="141" t="s">
        <v>15690</v>
      </c>
      <c r="CD1979" s="141" t="s">
        <v>34</v>
      </c>
      <c r="CE1979" s="141" t="s">
        <v>15450</v>
      </c>
      <c r="CF1979" s="141" t="s">
        <v>15451</v>
      </c>
      <c r="CG1979" s="141" t="s">
        <v>4004</v>
      </c>
    </row>
    <row r="1980" spans="1:85" x14ac:dyDescent="0.35">
      <c r="A1980" s="155" t="s">
        <v>7759</v>
      </c>
      <c r="B1980" s="139" t="s">
        <v>4075</v>
      </c>
      <c r="C1980" s="18">
        <v>43308</v>
      </c>
      <c r="D1980" s="144">
        <v>0</v>
      </c>
      <c r="E1980" s="141" t="s">
        <v>13266</v>
      </c>
      <c r="F1980" s="141">
        <v>3</v>
      </c>
      <c r="G1980" s="141" t="s">
        <v>13283</v>
      </c>
      <c r="H1980" s="141">
        <v>2018</v>
      </c>
      <c r="I1980" s="18">
        <v>43308</v>
      </c>
      <c r="J1980" s="144">
        <v>0.96666666666666667</v>
      </c>
      <c r="K1980" s="378"/>
      <c r="L1980" s="139" t="s">
        <v>4075</v>
      </c>
      <c r="M1980" s="141" t="s">
        <v>28</v>
      </c>
      <c r="N1980" s="248"/>
      <c r="O1980" s="141" t="s">
        <v>26</v>
      </c>
      <c r="P1980" s="141" t="s">
        <v>26</v>
      </c>
      <c r="Q1980" s="141" t="s">
        <v>7760</v>
      </c>
      <c r="R1980" s="141" t="s">
        <v>7761</v>
      </c>
      <c r="S1980" s="141"/>
      <c r="T1980" s="141"/>
      <c r="U1980" s="141"/>
      <c r="V1980" s="141"/>
      <c r="W1980" s="139" t="s">
        <v>4075</v>
      </c>
      <c r="X1980" s="141" t="s">
        <v>25</v>
      </c>
      <c r="Y1980" s="141" t="s">
        <v>27</v>
      </c>
      <c r="Z1980" s="141"/>
      <c r="AA1980" s="141" t="s">
        <v>34</v>
      </c>
      <c r="AB1980" s="141"/>
      <c r="AC1980" s="139" t="s">
        <v>18049</v>
      </c>
      <c r="AD1980" s="380"/>
      <c r="AE1980" s="139" t="s">
        <v>4</v>
      </c>
      <c r="AF1980" s="139" t="s">
        <v>13073</v>
      </c>
      <c r="AG1980" s="139" t="s">
        <v>4</v>
      </c>
      <c r="AH1980" s="139" t="s">
        <v>1380</v>
      </c>
      <c r="AI1980" s="139" t="s">
        <v>4</v>
      </c>
      <c r="AJ1980" s="139"/>
      <c r="AK1980" s="139" t="s">
        <v>15678</v>
      </c>
      <c r="AL1980" s="139" t="s">
        <v>7</v>
      </c>
      <c r="AM1980" s="141"/>
      <c r="AN1980" s="141" t="s">
        <v>8</v>
      </c>
      <c r="AO1980" s="139"/>
      <c r="AP1980" s="139"/>
      <c r="AQ1980" s="139"/>
      <c r="AR1980" s="381"/>
      <c r="AS1980" s="139" t="s">
        <v>4075</v>
      </c>
      <c r="AT1980" s="141" t="s">
        <v>44</v>
      </c>
      <c r="AU1980" s="141">
        <v>518</v>
      </c>
      <c r="AV1980" s="383"/>
      <c r="AW1980" s="385"/>
      <c r="AX1980" s="139"/>
      <c r="AY1980" t="s">
        <v>18245</v>
      </c>
      <c r="BA1980" s="381"/>
      <c r="BB1980" s="139" t="s">
        <v>1446</v>
      </c>
      <c r="BC1980" s="166"/>
      <c r="BD1980" s="166"/>
      <c r="BE1980" s="166"/>
      <c r="BF1980" s="166"/>
      <c r="BG1980" s="166"/>
      <c r="BH1980" s="308"/>
      <c r="BI1980" s="308"/>
      <c r="BJ1980" s="141" t="s">
        <v>26</v>
      </c>
      <c r="BK1980" s="141" t="s">
        <v>26</v>
      </c>
      <c r="BL1980" s="141"/>
      <c r="BM1980" s="141"/>
      <c r="BN1980" s="139" t="s">
        <v>4075</v>
      </c>
      <c r="BQ1980" s="141" t="s">
        <v>15960</v>
      </c>
      <c r="BR1980" s="135" t="s">
        <v>15680</v>
      </c>
      <c r="BT1980" s="135" t="s">
        <v>15354</v>
      </c>
      <c r="BU1980" s="135" t="s">
        <v>15363</v>
      </c>
      <c r="BV1980" s="141" t="s">
        <v>13260</v>
      </c>
      <c r="BW1980" s="135" t="s">
        <v>13274</v>
      </c>
      <c r="BX1980" s="141" t="s">
        <v>15681</v>
      </c>
      <c r="BY1980" s="141" t="s">
        <v>15681</v>
      </c>
      <c r="BZ1980" s="141" t="s">
        <v>26</v>
      </c>
      <c r="CA1980" s="141" t="s">
        <v>1848</v>
      </c>
      <c r="CB1980" s="141"/>
      <c r="CC1980" s="141" t="s">
        <v>15686</v>
      </c>
      <c r="CD1980" s="141" t="s">
        <v>15687</v>
      </c>
      <c r="CE1980" s="141" t="s">
        <v>15450</v>
      </c>
      <c r="CF1980" s="141" t="s">
        <v>15451</v>
      </c>
      <c r="CG1980" s="141" t="s">
        <v>1897</v>
      </c>
    </row>
    <row r="1981" spans="1:85" x14ac:dyDescent="0.35">
      <c r="A1981" s="155" t="s">
        <v>7754</v>
      </c>
      <c r="B1981" s="139" t="s">
        <v>4075</v>
      </c>
      <c r="C1981" s="18">
        <v>43309</v>
      </c>
      <c r="D1981" s="144">
        <v>0</v>
      </c>
      <c r="E1981" s="141" t="s">
        <v>13266</v>
      </c>
      <c r="F1981" s="141">
        <v>3</v>
      </c>
      <c r="G1981" s="141" t="s">
        <v>13283</v>
      </c>
      <c r="H1981" s="141">
        <v>2018</v>
      </c>
      <c r="I1981" s="18">
        <v>43309</v>
      </c>
      <c r="J1981" s="144">
        <v>0.27291666666666664</v>
      </c>
      <c r="K1981" s="378"/>
      <c r="L1981" s="139" t="s">
        <v>4075</v>
      </c>
      <c r="M1981" s="141" t="s">
        <v>28</v>
      </c>
      <c r="N1981" s="248"/>
      <c r="O1981" s="141" t="s">
        <v>26</v>
      </c>
      <c r="P1981" s="141" t="s">
        <v>26</v>
      </c>
      <c r="Q1981" s="141" t="s">
        <v>7755</v>
      </c>
      <c r="R1981" s="141" t="s">
        <v>7756</v>
      </c>
      <c r="S1981" s="141"/>
      <c r="T1981" s="141"/>
      <c r="U1981" s="141"/>
      <c r="V1981" s="141"/>
      <c r="W1981" s="139" t="s">
        <v>4075</v>
      </c>
      <c r="X1981" s="141" t="s">
        <v>25</v>
      </c>
      <c r="Y1981" s="141" t="s">
        <v>27</v>
      </c>
      <c r="Z1981" s="141"/>
      <c r="AA1981" s="141" t="s">
        <v>34</v>
      </c>
      <c r="AB1981" s="141"/>
      <c r="AC1981" s="139" t="s">
        <v>18049</v>
      </c>
      <c r="AD1981" s="380"/>
      <c r="AE1981" s="139" t="s">
        <v>4</v>
      </c>
      <c r="AF1981" s="139" t="s">
        <v>13073</v>
      </c>
      <c r="AG1981" s="139" t="s">
        <v>4</v>
      </c>
      <c r="AH1981" s="139" t="s">
        <v>1380</v>
      </c>
      <c r="AI1981" s="139" t="s">
        <v>4</v>
      </c>
      <c r="AJ1981" s="139"/>
      <c r="AK1981" s="139" t="s">
        <v>15678</v>
      </c>
      <c r="AL1981" s="139" t="s">
        <v>7</v>
      </c>
      <c r="AM1981" s="141"/>
      <c r="AN1981" s="141" t="s">
        <v>8</v>
      </c>
      <c r="AO1981" s="139"/>
      <c r="AP1981" s="139"/>
      <c r="AQ1981" s="139"/>
      <c r="AR1981" s="381"/>
      <c r="AS1981" s="139" t="s">
        <v>4075</v>
      </c>
      <c r="AT1981" s="141" t="s">
        <v>44</v>
      </c>
      <c r="AU1981" s="141">
        <v>340</v>
      </c>
      <c r="AV1981" s="383"/>
      <c r="AW1981" s="385"/>
      <c r="AX1981" s="139"/>
      <c r="AY1981" t="s">
        <v>18843</v>
      </c>
      <c r="BA1981" s="381"/>
      <c r="BB1981" s="139" t="s">
        <v>1451</v>
      </c>
      <c r="BC1981" s="166"/>
      <c r="BD1981" s="166"/>
      <c r="BE1981" s="166"/>
      <c r="BF1981" s="166"/>
      <c r="BG1981" s="166"/>
      <c r="BH1981" s="308"/>
      <c r="BI1981" s="308"/>
      <c r="BJ1981" s="141" t="s">
        <v>26</v>
      </c>
      <c r="BK1981" s="141" t="s">
        <v>26</v>
      </c>
      <c r="BL1981" s="141"/>
      <c r="BM1981" s="141"/>
      <c r="BN1981" s="139" t="s">
        <v>4075</v>
      </c>
      <c r="BQ1981" s="141" t="s">
        <v>15960</v>
      </c>
      <c r="BR1981" s="135" t="s">
        <v>15685</v>
      </c>
      <c r="BT1981" s="135" t="s">
        <v>15364</v>
      </c>
      <c r="BU1981" s="135" t="s">
        <v>3561</v>
      </c>
      <c r="BV1981" s="141" t="s">
        <v>2186</v>
      </c>
      <c r="BW1981" s="135" t="s">
        <v>13264</v>
      </c>
      <c r="BX1981" s="141" t="s">
        <v>12</v>
      </c>
      <c r="BY1981" s="141" t="s">
        <v>12</v>
      </c>
      <c r="BZ1981" s="141" t="s">
        <v>26</v>
      </c>
      <c r="CA1981" s="141" t="s">
        <v>1848</v>
      </c>
      <c r="CB1981" s="141"/>
      <c r="CC1981" s="141" t="s">
        <v>15682</v>
      </c>
      <c r="CD1981" s="141" t="s">
        <v>34</v>
      </c>
      <c r="CE1981" s="141" t="s">
        <v>15450</v>
      </c>
      <c r="CF1981" s="141" t="s">
        <v>15451</v>
      </c>
      <c r="CG1981" s="141" t="s">
        <v>1897</v>
      </c>
    </row>
    <row r="1982" spans="1:85" x14ac:dyDescent="0.35">
      <c r="A1982" s="155" t="s">
        <v>7757</v>
      </c>
      <c r="B1982" s="139" t="s">
        <v>4075</v>
      </c>
      <c r="C1982" s="18">
        <v>43309</v>
      </c>
      <c r="D1982" s="144">
        <v>0</v>
      </c>
      <c r="E1982" s="141" t="s">
        <v>13266</v>
      </c>
      <c r="F1982" s="141">
        <v>3</v>
      </c>
      <c r="G1982" s="141" t="s">
        <v>13283</v>
      </c>
      <c r="H1982" s="141">
        <v>2018</v>
      </c>
      <c r="I1982" s="18"/>
      <c r="J1982" s="144"/>
      <c r="K1982" s="378"/>
      <c r="L1982" s="139" t="s">
        <v>4075</v>
      </c>
      <c r="M1982" s="141" t="s">
        <v>28</v>
      </c>
      <c r="N1982" s="248"/>
      <c r="O1982" s="141" t="s">
        <v>26</v>
      </c>
      <c r="P1982" s="141" t="s">
        <v>26</v>
      </c>
      <c r="Q1982" s="141" t="s">
        <v>7758</v>
      </c>
      <c r="R1982" s="141"/>
      <c r="S1982" s="141"/>
      <c r="T1982" s="141"/>
      <c r="U1982" s="141"/>
      <c r="V1982" s="141"/>
      <c r="W1982" s="139" t="s">
        <v>4075</v>
      </c>
      <c r="X1982" s="141" t="s">
        <v>25</v>
      </c>
      <c r="Y1982" s="141" t="s">
        <v>27</v>
      </c>
      <c r="Z1982" s="141"/>
      <c r="AA1982" s="141" t="s">
        <v>34</v>
      </c>
      <c r="AB1982" s="141"/>
      <c r="AC1982" s="139" t="s">
        <v>18047</v>
      </c>
      <c r="AD1982" s="380"/>
      <c r="AE1982" s="139" t="s">
        <v>107</v>
      </c>
      <c r="AF1982" s="139" t="s">
        <v>13076</v>
      </c>
      <c r="AG1982" s="139" t="s">
        <v>4130</v>
      </c>
      <c r="AH1982" s="139" t="s">
        <v>1380</v>
      </c>
      <c r="AI1982" s="139" t="s">
        <v>1518</v>
      </c>
      <c r="AJ1982" s="139"/>
      <c r="AK1982" s="139" t="s">
        <v>1518</v>
      </c>
      <c r="AL1982" s="139" t="s">
        <v>1496</v>
      </c>
      <c r="AM1982" s="141"/>
      <c r="AN1982" s="141"/>
      <c r="AO1982" s="139"/>
      <c r="AP1982" s="139"/>
      <c r="AQ1982" s="139"/>
      <c r="AR1982" s="381"/>
      <c r="AS1982" s="139" t="s">
        <v>4075</v>
      </c>
      <c r="AT1982" s="141" t="s">
        <v>1404</v>
      </c>
      <c r="AU1982" s="141"/>
      <c r="AV1982" s="383"/>
      <c r="AW1982" s="385"/>
      <c r="AX1982" s="139"/>
      <c r="AY1982" t="s">
        <v>19191</v>
      </c>
      <c r="BA1982" s="381"/>
      <c r="BB1982" s="139" t="s">
        <v>17</v>
      </c>
      <c r="BC1982" s="166"/>
      <c r="BD1982" s="166"/>
      <c r="BE1982" s="166"/>
      <c r="BF1982" s="166"/>
      <c r="BG1982" s="166"/>
      <c r="BH1982" s="308"/>
      <c r="BI1982" s="308"/>
      <c r="BJ1982" s="141" t="s">
        <v>26</v>
      </c>
      <c r="BK1982" s="141" t="s">
        <v>26</v>
      </c>
      <c r="BL1982" s="141"/>
      <c r="BM1982" s="141"/>
      <c r="BN1982" s="139" t="s">
        <v>4075</v>
      </c>
      <c r="BQ1982" s="141"/>
      <c r="BV1982" s="141"/>
      <c r="BX1982" s="141"/>
      <c r="BY1982" s="141"/>
      <c r="BZ1982" s="141"/>
      <c r="CA1982" s="141"/>
      <c r="CB1982" s="141"/>
      <c r="CC1982" s="141"/>
      <c r="CD1982" s="141"/>
      <c r="CE1982" s="141"/>
      <c r="CF1982" s="141"/>
      <c r="CG1982" s="141"/>
    </row>
    <row r="1983" spans="1:85" x14ac:dyDescent="0.35">
      <c r="A1983" s="155" t="s">
        <v>7749</v>
      </c>
      <c r="B1983" s="139" t="s">
        <v>4075</v>
      </c>
      <c r="C1983" s="18">
        <v>43310</v>
      </c>
      <c r="D1983" s="144">
        <v>0</v>
      </c>
      <c r="E1983" s="141" t="s">
        <v>13267</v>
      </c>
      <c r="F1983" s="141">
        <v>3</v>
      </c>
      <c r="G1983" s="141" t="s">
        <v>13283</v>
      </c>
      <c r="H1983" s="141">
        <v>2018</v>
      </c>
      <c r="I1983" s="18">
        <v>43310</v>
      </c>
      <c r="J1983" s="144">
        <v>0.48541666666666666</v>
      </c>
      <c r="K1983" s="378"/>
      <c r="L1983" s="139" t="s">
        <v>4075</v>
      </c>
      <c r="M1983" s="141" t="s">
        <v>28</v>
      </c>
      <c r="N1983" s="248"/>
      <c r="O1983" s="141" t="s">
        <v>26</v>
      </c>
      <c r="P1983" s="141" t="s">
        <v>26</v>
      </c>
      <c r="Q1983" s="141" t="s">
        <v>7750</v>
      </c>
      <c r="R1983" s="141" t="s">
        <v>7751</v>
      </c>
      <c r="S1983" s="141"/>
      <c r="T1983" s="141"/>
      <c r="U1983" s="141"/>
      <c r="V1983" s="141"/>
      <c r="W1983" s="139" t="s">
        <v>4075</v>
      </c>
      <c r="X1983" s="141" t="s">
        <v>25</v>
      </c>
      <c r="Y1983" s="141" t="s">
        <v>27</v>
      </c>
      <c r="Z1983" s="141"/>
      <c r="AA1983" s="141" t="s">
        <v>34</v>
      </c>
      <c r="AB1983" s="141"/>
      <c r="AC1983" s="139" t="s">
        <v>18050</v>
      </c>
      <c r="AD1983" s="380"/>
      <c r="AE1983" s="139" t="s">
        <v>4</v>
      </c>
      <c r="AF1983" s="139" t="s">
        <v>13073</v>
      </c>
      <c r="AG1983" s="139" t="s">
        <v>4</v>
      </c>
      <c r="AH1983" s="139" t="s">
        <v>1380</v>
      </c>
      <c r="AI1983" s="139" t="s">
        <v>4</v>
      </c>
      <c r="AJ1983" s="139"/>
      <c r="AK1983" s="139" t="s">
        <v>15678</v>
      </c>
      <c r="AL1983" s="139" t="s">
        <v>7</v>
      </c>
      <c r="AM1983" s="141"/>
      <c r="AN1983" s="141" t="s">
        <v>8</v>
      </c>
      <c r="AO1983" s="139"/>
      <c r="AP1983" s="139"/>
      <c r="AQ1983" s="139"/>
      <c r="AR1983" s="381"/>
      <c r="AS1983" s="139" t="s">
        <v>4075</v>
      </c>
      <c r="AT1983" s="141" t="s">
        <v>43</v>
      </c>
      <c r="AU1983" s="141">
        <v>154</v>
      </c>
      <c r="AV1983" s="383"/>
      <c r="AW1983" s="385"/>
      <c r="AX1983" s="139"/>
      <c r="AY1983" t="s">
        <v>10677</v>
      </c>
      <c r="BA1983" s="381"/>
      <c r="BB1983" s="139" t="s">
        <v>1444</v>
      </c>
      <c r="BC1983" s="166"/>
      <c r="BD1983" s="166"/>
      <c r="BE1983" s="166"/>
      <c r="BF1983" s="166"/>
      <c r="BG1983" s="166"/>
      <c r="BH1983" s="308"/>
      <c r="BI1983" s="308"/>
      <c r="BJ1983" s="141" t="s">
        <v>26</v>
      </c>
      <c r="BK1983" s="141" t="s">
        <v>26</v>
      </c>
      <c r="BL1983" s="141"/>
      <c r="BM1983" s="141"/>
      <c r="BN1983" s="139" t="s">
        <v>4075</v>
      </c>
      <c r="BQ1983" s="141" t="s">
        <v>15961</v>
      </c>
      <c r="BR1983" s="135" t="s">
        <v>15680</v>
      </c>
      <c r="BT1983" s="135" t="s">
        <v>15365</v>
      </c>
      <c r="BU1983" s="135" t="s">
        <v>2059</v>
      </c>
      <c r="BV1983" s="141" t="s">
        <v>2509</v>
      </c>
      <c r="BW1983" s="135" t="s">
        <v>3829</v>
      </c>
      <c r="BX1983" s="141" t="s">
        <v>15689</v>
      </c>
      <c r="BY1983" s="141" t="s">
        <v>15681</v>
      </c>
      <c r="BZ1983" s="141" t="s">
        <v>26</v>
      </c>
      <c r="CA1983" s="141" t="s">
        <v>1848</v>
      </c>
      <c r="CB1983" s="141"/>
      <c r="CC1983" s="141" t="s">
        <v>15686</v>
      </c>
      <c r="CD1983" s="141" t="s">
        <v>15687</v>
      </c>
      <c r="CE1983" s="141" t="s">
        <v>13</v>
      </c>
      <c r="CF1983" s="141" t="s">
        <v>15451</v>
      </c>
      <c r="CG1983" s="141" t="s">
        <v>2116</v>
      </c>
    </row>
    <row r="1984" spans="1:85" x14ac:dyDescent="0.35">
      <c r="A1984" s="155" t="s">
        <v>7752</v>
      </c>
      <c r="B1984" s="139" t="s">
        <v>4075</v>
      </c>
      <c r="C1984" s="18">
        <v>43310</v>
      </c>
      <c r="D1984" s="144">
        <v>0</v>
      </c>
      <c r="E1984" s="141" t="s">
        <v>13267</v>
      </c>
      <c r="F1984" s="141">
        <v>3</v>
      </c>
      <c r="G1984" s="141" t="s">
        <v>13283</v>
      </c>
      <c r="H1984" s="141">
        <v>2018</v>
      </c>
      <c r="I1984" s="18"/>
      <c r="J1984" s="144"/>
      <c r="K1984" s="378"/>
      <c r="L1984" s="139" t="s">
        <v>4075</v>
      </c>
      <c r="M1984" s="141" t="s">
        <v>28</v>
      </c>
      <c r="N1984" s="248"/>
      <c r="O1984" s="141" t="s">
        <v>26</v>
      </c>
      <c r="P1984" s="141" t="s">
        <v>26</v>
      </c>
      <c r="Q1984" s="141" t="s">
        <v>7753</v>
      </c>
      <c r="R1984" s="141"/>
      <c r="S1984" s="141"/>
      <c r="T1984" s="141"/>
      <c r="U1984" s="141"/>
      <c r="V1984" s="141"/>
      <c r="W1984" s="139" t="s">
        <v>4075</v>
      </c>
      <c r="X1984" s="141" t="s">
        <v>25</v>
      </c>
      <c r="Y1984" s="141" t="s">
        <v>27</v>
      </c>
      <c r="Z1984" s="141"/>
      <c r="AA1984" s="141" t="s">
        <v>34</v>
      </c>
      <c r="AB1984" s="141"/>
      <c r="AC1984" s="139" t="s">
        <v>18047</v>
      </c>
      <c r="AD1984" s="380"/>
      <c r="AE1984" s="139" t="s">
        <v>102</v>
      </c>
      <c r="AF1984" s="139" t="s">
        <v>13082</v>
      </c>
      <c r="AG1984" s="139" t="s">
        <v>102</v>
      </c>
      <c r="AH1984" s="139" t="s">
        <v>1378</v>
      </c>
      <c r="AI1984" s="139" t="s">
        <v>60</v>
      </c>
      <c r="AJ1984" s="139" t="s">
        <v>60</v>
      </c>
      <c r="AK1984" s="139"/>
      <c r="AL1984" s="139"/>
      <c r="AM1984" s="141"/>
      <c r="AN1984" s="141"/>
      <c r="AO1984" s="139"/>
      <c r="AP1984" s="139" t="s">
        <v>60</v>
      </c>
      <c r="AQ1984" s="139"/>
      <c r="AR1984" s="381"/>
      <c r="AS1984" s="139" t="s">
        <v>4075</v>
      </c>
      <c r="AT1984" s="141" t="s">
        <v>44</v>
      </c>
      <c r="AU1984" s="141">
        <v>305</v>
      </c>
      <c r="AV1984" s="383"/>
      <c r="AW1984" s="385"/>
      <c r="AX1984" s="139"/>
      <c r="AY1984" t="s">
        <v>18515</v>
      </c>
      <c r="BA1984" s="381"/>
      <c r="BB1984" s="139" t="s">
        <v>1452</v>
      </c>
      <c r="BC1984" s="166"/>
      <c r="BD1984" s="166"/>
      <c r="BE1984" s="166"/>
      <c r="BF1984" s="166"/>
      <c r="BG1984" s="166"/>
      <c r="BH1984" s="308"/>
      <c r="BI1984" s="308"/>
      <c r="BJ1984" s="141" t="s">
        <v>26</v>
      </c>
      <c r="BK1984" s="141" t="s">
        <v>26</v>
      </c>
      <c r="BL1984" s="141"/>
      <c r="BM1984" s="141"/>
      <c r="BN1984" s="139" t="s">
        <v>4075</v>
      </c>
      <c r="BQ1984" s="141"/>
      <c r="BV1984" s="141"/>
      <c r="BX1984" s="141"/>
      <c r="BY1984" s="141"/>
      <c r="BZ1984" s="141"/>
      <c r="CA1984" s="141"/>
      <c r="CB1984" s="141"/>
      <c r="CC1984" s="141"/>
      <c r="CD1984" s="141"/>
      <c r="CE1984" s="141"/>
      <c r="CF1984" s="141"/>
      <c r="CG1984" s="141"/>
    </row>
    <row r="1985" spans="1:85" x14ac:dyDescent="0.35">
      <c r="A1985" s="155" t="s">
        <v>7741</v>
      </c>
      <c r="B1985" s="139" t="s">
        <v>4075</v>
      </c>
      <c r="C1985" s="18">
        <v>43311</v>
      </c>
      <c r="D1985" s="144">
        <v>0</v>
      </c>
      <c r="E1985" s="141" t="s">
        <v>13267</v>
      </c>
      <c r="F1985" s="141">
        <v>3</v>
      </c>
      <c r="G1985" s="141" t="s">
        <v>13283</v>
      </c>
      <c r="H1985" s="141">
        <v>2018</v>
      </c>
      <c r="I1985" s="18"/>
      <c r="J1985" s="144"/>
      <c r="K1985" s="378"/>
      <c r="L1985" s="139" t="s">
        <v>4075</v>
      </c>
      <c r="M1985" s="141" t="s">
        <v>28</v>
      </c>
      <c r="N1985" s="248"/>
      <c r="O1985" s="141" t="s">
        <v>26</v>
      </c>
      <c r="P1985" s="141" t="s">
        <v>26</v>
      </c>
      <c r="Q1985" s="141" t="s">
        <v>7742</v>
      </c>
      <c r="R1985" s="141"/>
      <c r="S1985" s="141"/>
      <c r="T1985" s="141"/>
      <c r="U1985" s="141"/>
      <c r="V1985" s="141"/>
      <c r="W1985" s="139" t="s">
        <v>4075</v>
      </c>
      <c r="X1985" s="141" t="s">
        <v>25</v>
      </c>
      <c r="Y1985" s="141" t="s">
        <v>27</v>
      </c>
      <c r="Z1985" s="141"/>
      <c r="AA1985" s="141" t="s">
        <v>34</v>
      </c>
      <c r="AB1985" s="141"/>
      <c r="AC1985" s="139" t="s">
        <v>18051</v>
      </c>
      <c r="AD1985" s="380"/>
      <c r="AE1985" s="139" t="s">
        <v>108</v>
      </c>
      <c r="AF1985" s="139" t="s">
        <v>13087</v>
      </c>
      <c r="AG1985" s="139" t="s">
        <v>6</v>
      </c>
      <c r="AH1985" s="139" t="s">
        <v>13</v>
      </c>
      <c r="AI1985" s="139" t="s">
        <v>6</v>
      </c>
      <c r="AJ1985" s="139"/>
      <c r="AK1985" s="139"/>
      <c r="AL1985" s="139"/>
      <c r="AM1985" s="141"/>
      <c r="AN1985" s="141"/>
      <c r="AO1985" s="139"/>
      <c r="AP1985" s="139"/>
      <c r="AQ1985" s="139"/>
      <c r="AR1985" s="381"/>
      <c r="AS1985" s="139" t="s">
        <v>4075</v>
      </c>
      <c r="AT1985" s="141" t="s">
        <v>1404</v>
      </c>
      <c r="AU1985" s="141"/>
      <c r="AV1985" s="383"/>
      <c r="AW1985" s="385"/>
      <c r="AX1985" s="139"/>
      <c r="AY1985" t="s">
        <v>19192</v>
      </c>
      <c r="BA1985" s="381"/>
      <c r="BB1985" s="139" t="s">
        <v>17</v>
      </c>
      <c r="BC1985" s="166"/>
      <c r="BD1985" s="166"/>
      <c r="BE1985" s="166"/>
      <c r="BF1985" s="166"/>
      <c r="BG1985" s="166"/>
      <c r="BH1985" s="308"/>
      <c r="BI1985" s="308"/>
      <c r="BJ1985" s="141" t="s">
        <v>26</v>
      </c>
      <c r="BK1985" s="141" t="s">
        <v>26</v>
      </c>
      <c r="BL1985" s="141"/>
      <c r="BM1985" s="141"/>
      <c r="BN1985" s="139" t="s">
        <v>4075</v>
      </c>
      <c r="BQ1985" s="141"/>
      <c r="BV1985" s="141"/>
      <c r="BX1985" s="141"/>
      <c r="BY1985" s="141"/>
      <c r="BZ1985" s="141"/>
      <c r="CA1985" s="141"/>
      <c r="CB1985" s="141"/>
      <c r="CC1985" s="141"/>
      <c r="CD1985" s="141"/>
      <c r="CE1985" s="141"/>
      <c r="CF1985" s="141"/>
      <c r="CG1985" s="141"/>
    </row>
    <row r="1986" spans="1:85" x14ac:dyDescent="0.35">
      <c r="A1986" s="155" t="s">
        <v>7738</v>
      </c>
      <c r="B1986" s="139" t="s">
        <v>4075</v>
      </c>
      <c r="C1986" s="18">
        <v>43311</v>
      </c>
      <c r="D1986" s="144">
        <v>0</v>
      </c>
      <c r="E1986" s="141" t="s">
        <v>13267</v>
      </c>
      <c r="F1986" s="141">
        <v>3</v>
      </c>
      <c r="G1986" s="141" t="s">
        <v>13283</v>
      </c>
      <c r="H1986" s="141">
        <v>2018</v>
      </c>
      <c r="I1986" s="18">
        <v>43311</v>
      </c>
      <c r="J1986" s="144">
        <v>0.36805555555555558</v>
      </c>
      <c r="K1986" s="378"/>
      <c r="L1986" s="139" t="s">
        <v>4075</v>
      </c>
      <c r="M1986" s="141" t="s">
        <v>28</v>
      </c>
      <c r="N1986" s="248"/>
      <c r="O1986" s="141" t="s">
        <v>26</v>
      </c>
      <c r="P1986" s="141" t="s">
        <v>26</v>
      </c>
      <c r="Q1986" s="141" t="s">
        <v>7739</v>
      </c>
      <c r="R1986" s="141" t="s">
        <v>7740</v>
      </c>
      <c r="S1986" s="141"/>
      <c r="T1986" s="141"/>
      <c r="U1986" s="141"/>
      <c r="V1986" s="141"/>
      <c r="W1986" s="139" t="s">
        <v>4075</v>
      </c>
      <c r="X1986" s="141" t="s">
        <v>25</v>
      </c>
      <c r="Y1986" s="141" t="s">
        <v>27</v>
      </c>
      <c r="Z1986" s="141"/>
      <c r="AA1986" s="141" t="s">
        <v>34</v>
      </c>
      <c r="AB1986" s="141"/>
      <c r="AC1986" s="139" t="s">
        <v>18050</v>
      </c>
      <c r="AD1986" s="380"/>
      <c r="AE1986" s="139" t="s">
        <v>102</v>
      </c>
      <c r="AF1986" s="139" t="s">
        <v>13068</v>
      </c>
      <c r="AG1986" s="139" t="s">
        <v>102</v>
      </c>
      <c r="AH1986" s="139" t="s">
        <v>1378</v>
      </c>
      <c r="AI1986" s="139" t="s">
        <v>7</v>
      </c>
      <c r="AJ1986" s="139" t="s">
        <v>7</v>
      </c>
      <c r="AK1986" s="139"/>
      <c r="AL1986" s="139"/>
      <c r="AM1986" s="141"/>
      <c r="AN1986" s="141" t="s">
        <v>8</v>
      </c>
      <c r="AO1986" s="139"/>
      <c r="AP1986" s="139" t="s">
        <v>1563</v>
      </c>
      <c r="AQ1986" s="139"/>
      <c r="AR1986" s="381"/>
      <c r="AS1986" s="139" t="s">
        <v>4075</v>
      </c>
      <c r="AT1986" s="141" t="s">
        <v>1404</v>
      </c>
      <c r="AU1986" s="141">
        <v>105</v>
      </c>
      <c r="AV1986" s="383"/>
      <c r="AW1986" s="385"/>
      <c r="AX1986" s="139"/>
      <c r="AY1986" t="s">
        <v>18521</v>
      </c>
      <c r="BA1986" s="381"/>
      <c r="BB1986" s="139" t="s">
        <v>1446</v>
      </c>
      <c r="BC1986" s="166"/>
      <c r="BD1986" s="166"/>
      <c r="BE1986" s="166"/>
      <c r="BF1986" s="166"/>
      <c r="BG1986" s="166"/>
      <c r="BH1986" s="308"/>
      <c r="BI1986" s="308"/>
      <c r="BJ1986" s="141" t="s">
        <v>26</v>
      </c>
      <c r="BK1986" s="141" t="s">
        <v>26</v>
      </c>
      <c r="BL1986" s="141"/>
      <c r="BM1986" s="141"/>
      <c r="BN1986" s="139" t="s">
        <v>4075</v>
      </c>
      <c r="BQ1986" s="141"/>
      <c r="BV1986" s="141"/>
      <c r="BX1986" s="141"/>
      <c r="BY1986" s="141"/>
      <c r="BZ1986" s="141"/>
      <c r="CA1986" s="141"/>
      <c r="CB1986" s="141"/>
      <c r="CC1986" s="141"/>
      <c r="CD1986" s="141"/>
      <c r="CE1986" s="141"/>
      <c r="CF1986" s="141"/>
      <c r="CG1986" s="141"/>
    </row>
    <row r="1987" spans="1:85" x14ac:dyDescent="0.35">
      <c r="A1987" s="155" t="s">
        <v>7746</v>
      </c>
      <c r="B1987" s="139" t="s">
        <v>4075</v>
      </c>
      <c r="C1987" s="18">
        <v>43311</v>
      </c>
      <c r="D1987" s="144">
        <v>0</v>
      </c>
      <c r="E1987" s="141" t="s">
        <v>13267</v>
      </c>
      <c r="F1987" s="141">
        <v>3</v>
      </c>
      <c r="G1987" s="141" t="s">
        <v>13283</v>
      </c>
      <c r="H1987" s="141">
        <v>2018</v>
      </c>
      <c r="I1987" s="18">
        <v>43311</v>
      </c>
      <c r="J1987" s="144">
        <v>0.91736111111111107</v>
      </c>
      <c r="K1987" s="378"/>
      <c r="L1987" s="139" t="s">
        <v>4075</v>
      </c>
      <c r="M1987" s="141" t="s">
        <v>28</v>
      </c>
      <c r="N1987" s="248"/>
      <c r="O1987" s="141" t="s">
        <v>26</v>
      </c>
      <c r="P1987" s="141" t="s">
        <v>26</v>
      </c>
      <c r="Q1987" s="141" t="s">
        <v>7747</v>
      </c>
      <c r="R1987" s="141" t="s">
        <v>7748</v>
      </c>
      <c r="S1987" s="141"/>
      <c r="T1987" s="141"/>
      <c r="U1987" s="141"/>
      <c r="V1987" s="141"/>
      <c r="W1987" s="139" t="s">
        <v>4075</v>
      </c>
      <c r="X1987" s="141" t="s">
        <v>25</v>
      </c>
      <c r="Y1987" s="141" t="s">
        <v>27</v>
      </c>
      <c r="Z1987" s="141"/>
      <c r="AA1987" s="141" t="s">
        <v>34</v>
      </c>
      <c r="AB1987" s="141"/>
      <c r="AC1987" s="139" t="s">
        <v>18050</v>
      </c>
      <c r="AD1987" s="380"/>
      <c r="AE1987" s="139" t="s">
        <v>4</v>
      </c>
      <c r="AF1987" s="139" t="s">
        <v>13073</v>
      </c>
      <c r="AG1987" s="139" t="s">
        <v>4</v>
      </c>
      <c r="AH1987" s="139" t="s">
        <v>1380</v>
      </c>
      <c r="AI1987" s="139" t="s">
        <v>4</v>
      </c>
      <c r="AJ1987" s="139"/>
      <c r="AK1987" s="139" t="s">
        <v>15678</v>
      </c>
      <c r="AL1987" s="139" t="s">
        <v>7</v>
      </c>
      <c r="AM1987" s="141"/>
      <c r="AN1987" s="141" t="s">
        <v>8</v>
      </c>
      <c r="AO1987" s="139"/>
      <c r="AP1987" s="139"/>
      <c r="AQ1987" s="139"/>
      <c r="AR1987" s="381"/>
      <c r="AS1987" s="139" t="s">
        <v>4075</v>
      </c>
      <c r="AT1987" s="141" t="s">
        <v>1404</v>
      </c>
      <c r="AU1987" s="141">
        <v>525</v>
      </c>
      <c r="AV1987" s="383"/>
      <c r="AW1987" s="385"/>
      <c r="AX1987" s="139"/>
      <c r="AY1987" t="s">
        <v>18935</v>
      </c>
      <c r="BA1987" s="381"/>
      <c r="BB1987" s="139" t="s">
        <v>1450</v>
      </c>
      <c r="BC1987" s="166"/>
      <c r="BD1987" s="166"/>
      <c r="BE1987" s="166"/>
      <c r="BF1987" s="166"/>
      <c r="BG1987" s="166"/>
      <c r="BH1987" s="308"/>
      <c r="BI1987" s="308"/>
      <c r="BJ1987" s="141" t="s">
        <v>26</v>
      </c>
      <c r="BK1987" s="141" t="s">
        <v>26</v>
      </c>
      <c r="BL1987" s="141"/>
      <c r="BM1987" s="141"/>
      <c r="BN1987" s="139" t="s">
        <v>4075</v>
      </c>
      <c r="BQ1987" s="141" t="s">
        <v>15962</v>
      </c>
      <c r="BR1987" s="135" t="s">
        <v>15685</v>
      </c>
      <c r="BT1987" s="135" t="s">
        <v>15364</v>
      </c>
      <c r="BU1987" s="135" t="s">
        <v>1867</v>
      </c>
      <c r="BV1987" s="141" t="s">
        <v>13281</v>
      </c>
      <c r="BW1987" s="135" t="s">
        <v>13274</v>
      </c>
      <c r="BX1987" s="141" t="s">
        <v>12</v>
      </c>
      <c r="BY1987" s="141" t="s">
        <v>12</v>
      </c>
      <c r="BZ1987" s="141" t="s">
        <v>26</v>
      </c>
      <c r="CA1987" s="141" t="s">
        <v>1848</v>
      </c>
      <c r="CB1987" s="141"/>
      <c r="CC1987" s="141" t="s">
        <v>15704</v>
      </c>
      <c r="CD1987" s="141" t="s">
        <v>34</v>
      </c>
      <c r="CE1987" s="141" t="s">
        <v>15450</v>
      </c>
      <c r="CF1987" s="141" t="s">
        <v>15451</v>
      </c>
      <c r="CG1987" s="141" t="s">
        <v>1897</v>
      </c>
    </row>
    <row r="1988" spans="1:85" x14ac:dyDescent="0.35">
      <c r="A1988" s="155" t="s">
        <v>7743</v>
      </c>
      <c r="B1988" s="139" t="s">
        <v>4075</v>
      </c>
      <c r="C1988" s="18">
        <v>43311</v>
      </c>
      <c r="D1988" s="144">
        <v>0</v>
      </c>
      <c r="E1988" s="141" t="s">
        <v>13267</v>
      </c>
      <c r="F1988" s="141">
        <v>3</v>
      </c>
      <c r="G1988" s="141" t="s">
        <v>13283</v>
      </c>
      <c r="H1988" s="141">
        <v>2018</v>
      </c>
      <c r="I1988" s="18">
        <v>43311</v>
      </c>
      <c r="J1988" s="144">
        <v>0.60833333333333328</v>
      </c>
      <c r="K1988" s="378"/>
      <c r="L1988" s="139" t="s">
        <v>4075</v>
      </c>
      <c r="M1988" s="141" t="s">
        <v>28</v>
      </c>
      <c r="N1988" s="248"/>
      <c r="O1988" s="141" t="s">
        <v>26</v>
      </c>
      <c r="P1988" s="141" t="s">
        <v>26</v>
      </c>
      <c r="Q1988" s="141" t="s">
        <v>7744</v>
      </c>
      <c r="R1988" s="141" t="s">
        <v>7745</v>
      </c>
      <c r="S1988" s="141"/>
      <c r="T1988" s="141"/>
      <c r="U1988" s="141"/>
      <c r="V1988" s="141"/>
      <c r="W1988" s="139" t="s">
        <v>4075</v>
      </c>
      <c r="X1988" s="141" t="s">
        <v>25</v>
      </c>
      <c r="Y1988" s="141" t="s">
        <v>27</v>
      </c>
      <c r="Z1988" s="141"/>
      <c r="AA1988" s="141" t="s">
        <v>34</v>
      </c>
      <c r="AB1988" s="141"/>
      <c r="AC1988" s="139" t="s">
        <v>18050</v>
      </c>
      <c r="AD1988" s="380"/>
      <c r="AE1988" s="139" t="s">
        <v>4</v>
      </c>
      <c r="AF1988" s="139" t="s">
        <v>13073</v>
      </c>
      <c r="AG1988" s="139" t="s">
        <v>4</v>
      </c>
      <c r="AH1988" s="139" t="s">
        <v>1380</v>
      </c>
      <c r="AI1988" s="139" t="s">
        <v>4</v>
      </c>
      <c r="AJ1988" s="139"/>
      <c r="AK1988" s="139" t="s">
        <v>15678</v>
      </c>
      <c r="AL1988" s="139" t="s">
        <v>1406</v>
      </c>
      <c r="AM1988" s="141"/>
      <c r="AN1988" s="141" t="s">
        <v>8</v>
      </c>
      <c r="AO1988" s="139"/>
      <c r="AP1988" s="139"/>
      <c r="AQ1988" s="139"/>
      <c r="AR1988" s="381"/>
      <c r="AS1988" s="139" t="s">
        <v>4075</v>
      </c>
      <c r="AT1988" s="141" t="s">
        <v>44</v>
      </c>
      <c r="AU1988" s="141">
        <v>345</v>
      </c>
      <c r="AV1988" s="383"/>
      <c r="AW1988" s="385"/>
      <c r="AX1988" s="139"/>
      <c r="AY1988" t="s">
        <v>19193</v>
      </c>
      <c r="BA1988" s="381"/>
      <c r="BB1988" s="139" t="s">
        <v>1446</v>
      </c>
      <c r="BC1988" s="166"/>
      <c r="BD1988" s="166"/>
      <c r="BE1988" s="166"/>
      <c r="BF1988" s="166"/>
      <c r="BG1988" s="166"/>
      <c r="BH1988" s="308"/>
      <c r="BI1988" s="308"/>
      <c r="BJ1988" s="141" t="s">
        <v>26</v>
      </c>
      <c r="BK1988" s="141" t="s">
        <v>26</v>
      </c>
      <c r="BL1988" s="141"/>
      <c r="BM1988" s="141"/>
      <c r="BN1988" s="139" t="s">
        <v>4075</v>
      </c>
      <c r="BQ1988" s="141" t="s">
        <v>15963</v>
      </c>
      <c r="BR1988" s="135" t="s">
        <v>15702</v>
      </c>
      <c r="BV1988" s="141"/>
      <c r="BX1988" s="141"/>
      <c r="BY1988" s="141"/>
      <c r="BZ1988" s="141"/>
      <c r="CA1988" s="141"/>
      <c r="CB1988" s="141"/>
      <c r="CC1988" s="141"/>
      <c r="CD1988" s="141"/>
      <c r="CE1988" s="141"/>
      <c r="CF1988" s="141"/>
      <c r="CG1988" s="141"/>
    </row>
    <row r="1989" spans="1:85" x14ac:dyDescent="0.35">
      <c r="A1989" s="155" t="s">
        <v>7730</v>
      </c>
      <c r="B1989" s="139" t="s">
        <v>4075</v>
      </c>
      <c r="C1989" s="18">
        <v>43312</v>
      </c>
      <c r="D1989" s="144">
        <v>0</v>
      </c>
      <c r="E1989" s="141" t="s">
        <v>13267</v>
      </c>
      <c r="F1989" s="141">
        <v>3</v>
      </c>
      <c r="G1989" s="141" t="s">
        <v>13283</v>
      </c>
      <c r="H1989" s="141">
        <v>2018</v>
      </c>
      <c r="I1989" s="18">
        <v>43312</v>
      </c>
      <c r="J1989" s="144">
        <v>0.29652777777777778</v>
      </c>
      <c r="K1989" s="378"/>
      <c r="L1989" s="139" t="s">
        <v>4075</v>
      </c>
      <c r="M1989" s="141" t="s">
        <v>28</v>
      </c>
      <c r="N1989" s="248"/>
      <c r="O1989" s="141" t="s">
        <v>26</v>
      </c>
      <c r="P1989" s="141" t="s">
        <v>26</v>
      </c>
      <c r="Q1989" s="141" t="s">
        <v>7731</v>
      </c>
      <c r="R1989" s="141" t="s">
        <v>7732</v>
      </c>
      <c r="S1989" s="141"/>
      <c r="T1989" s="141"/>
      <c r="U1989" s="141"/>
      <c r="V1989" s="141"/>
      <c r="W1989" s="139" t="s">
        <v>4075</v>
      </c>
      <c r="X1989" s="141" t="s">
        <v>25</v>
      </c>
      <c r="Y1989" s="141" t="s">
        <v>27</v>
      </c>
      <c r="Z1989" s="141"/>
      <c r="AA1989" s="141" t="s">
        <v>34</v>
      </c>
      <c r="AB1989" s="141"/>
      <c r="AC1989" s="139" t="s">
        <v>18047</v>
      </c>
      <c r="AD1989" s="380"/>
      <c r="AE1989" s="139" t="s">
        <v>102</v>
      </c>
      <c r="AF1989" s="139" t="s">
        <v>13077</v>
      </c>
      <c r="AG1989" s="139" t="s">
        <v>102</v>
      </c>
      <c r="AH1989" s="139" t="s">
        <v>1378</v>
      </c>
      <c r="AI1989" s="139" t="s">
        <v>1408</v>
      </c>
      <c r="AJ1989" s="139" t="s">
        <v>1408</v>
      </c>
      <c r="AK1989" s="139"/>
      <c r="AL1989" s="139"/>
      <c r="AM1989" s="141"/>
      <c r="AN1989" s="141" t="s">
        <v>8</v>
      </c>
      <c r="AO1989" s="139"/>
      <c r="AP1989" s="139" t="s">
        <v>1408</v>
      </c>
      <c r="AQ1989" s="139"/>
      <c r="AR1989" s="381"/>
      <c r="AS1989" s="139" t="s">
        <v>4075</v>
      </c>
      <c r="AT1989" s="141" t="s">
        <v>1404</v>
      </c>
      <c r="AU1989" s="141"/>
      <c r="AV1989" s="383"/>
      <c r="AW1989" s="385"/>
      <c r="AX1989" s="139"/>
      <c r="AY1989" t="s">
        <v>18378</v>
      </c>
      <c r="BA1989" s="381"/>
      <c r="BB1989" s="139" t="s">
        <v>1469</v>
      </c>
      <c r="BC1989" s="166"/>
      <c r="BD1989" s="166"/>
      <c r="BE1989" s="166"/>
      <c r="BF1989" s="166"/>
      <c r="BG1989" s="166"/>
      <c r="BH1989" s="308"/>
      <c r="BI1989" s="308"/>
      <c r="BJ1989" s="141" t="s">
        <v>26</v>
      </c>
      <c r="BK1989" s="141" t="s">
        <v>26</v>
      </c>
      <c r="BL1989" s="141"/>
      <c r="BM1989" s="141"/>
      <c r="BN1989" s="139" t="s">
        <v>4075</v>
      </c>
      <c r="BQ1989" s="141"/>
      <c r="BV1989" s="141"/>
      <c r="BX1989" s="141"/>
      <c r="BY1989" s="141"/>
      <c r="BZ1989" s="141"/>
      <c r="CA1989" s="141"/>
      <c r="CB1989" s="141"/>
      <c r="CC1989" s="141"/>
      <c r="CD1989" s="141"/>
      <c r="CE1989" s="141"/>
      <c r="CF1989" s="141"/>
      <c r="CG1989" s="141"/>
    </row>
    <row r="1990" spans="1:85" x14ac:dyDescent="0.35">
      <c r="A1990" s="155" t="s">
        <v>7733</v>
      </c>
      <c r="B1990" s="139" t="s">
        <v>4075</v>
      </c>
      <c r="C1990" s="18">
        <v>43312</v>
      </c>
      <c r="D1990" s="144">
        <v>0</v>
      </c>
      <c r="E1990" s="141" t="s">
        <v>13267</v>
      </c>
      <c r="F1990" s="141">
        <v>3</v>
      </c>
      <c r="G1990" s="141" t="s">
        <v>13283</v>
      </c>
      <c r="H1990" s="141">
        <v>2018</v>
      </c>
      <c r="I1990" s="18">
        <v>43312</v>
      </c>
      <c r="J1990" s="144">
        <v>0.33124999999999999</v>
      </c>
      <c r="K1990" s="378"/>
      <c r="L1990" s="139" t="s">
        <v>4075</v>
      </c>
      <c r="M1990" s="141" t="s">
        <v>28</v>
      </c>
      <c r="N1990" s="248"/>
      <c r="O1990" s="141" t="s">
        <v>26</v>
      </c>
      <c r="P1990" s="141" t="s">
        <v>26</v>
      </c>
      <c r="Q1990" s="141" t="s">
        <v>7734</v>
      </c>
      <c r="R1990" s="141" t="s">
        <v>7735</v>
      </c>
      <c r="S1990" s="141"/>
      <c r="T1990" s="141"/>
      <c r="U1990" s="141"/>
      <c r="V1990" s="141"/>
      <c r="W1990" s="139" t="s">
        <v>4075</v>
      </c>
      <c r="X1990" s="141" t="s">
        <v>25</v>
      </c>
      <c r="Y1990" s="141" t="s">
        <v>27</v>
      </c>
      <c r="Z1990" s="141"/>
      <c r="AA1990" s="141" t="s">
        <v>34</v>
      </c>
      <c r="AB1990" s="141"/>
      <c r="AC1990" s="139" t="s">
        <v>18047</v>
      </c>
      <c r="AD1990" s="380"/>
      <c r="AE1990" s="139" t="s">
        <v>105</v>
      </c>
      <c r="AF1990" s="139" t="s">
        <v>13076</v>
      </c>
      <c r="AG1990" s="139" t="s">
        <v>1518</v>
      </c>
      <c r="AH1990" s="139" t="s">
        <v>1380</v>
      </c>
      <c r="AI1990" s="139" t="s">
        <v>1518</v>
      </c>
      <c r="AJ1990" s="139"/>
      <c r="AK1990" s="139" t="s">
        <v>1518</v>
      </c>
      <c r="AL1990" s="139" t="s">
        <v>95</v>
      </c>
      <c r="AM1990" s="141"/>
      <c r="AN1990" s="141" t="s">
        <v>8</v>
      </c>
      <c r="AO1990" s="139"/>
      <c r="AP1990" s="139"/>
      <c r="AQ1990" s="139"/>
      <c r="AR1990" s="381"/>
      <c r="AS1990" s="139" t="s">
        <v>4075</v>
      </c>
      <c r="AT1990" s="141" t="s">
        <v>1404</v>
      </c>
      <c r="AU1990" s="141">
        <v>175</v>
      </c>
      <c r="AV1990" s="383"/>
      <c r="AW1990" s="385"/>
      <c r="AX1990" s="139"/>
      <c r="AY1990" t="s">
        <v>19194</v>
      </c>
      <c r="BA1990" s="381"/>
      <c r="BB1990" s="139" t="s">
        <v>17</v>
      </c>
      <c r="BC1990" s="166"/>
      <c r="BD1990" s="166"/>
      <c r="BE1990" s="166"/>
      <c r="BF1990" s="166"/>
      <c r="BG1990" s="166"/>
      <c r="BH1990" s="308"/>
      <c r="BI1990" s="308"/>
      <c r="BJ1990" s="141" t="s">
        <v>26</v>
      </c>
      <c r="BK1990" s="141" t="s">
        <v>26</v>
      </c>
      <c r="BL1990" s="141"/>
      <c r="BM1990" s="141"/>
      <c r="BN1990" s="139" t="s">
        <v>4075</v>
      </c>
      <c r="BQ1990" s="141"/>
      <c r="BV1990" s="141"/>
      <c r="BX1990" s="141"/>
      <c r="BY1990" s="141"/>
      <c r="BZ1990" s="141"/>
      <c r="CA1990" s="141"/>
      <c r="CB1990" s="141"/>
      <c r="CC1990" s="141"/>
      <c r="CD1990" s="141"/>
      <c r="CE1990" s="141"/>
      <c r="CF1990" s="141"/>
      <c r="CG1990" s="141"/>
    </row>
    <row r="1991" spans="1:85" x14ac:dyDescent="0.35">
      <c r="A1991" s="155" t="s">
        <v>7736</v>
      </c>
      <c r="B1991" s="139" t="s">
        <v>4075</v>
      </c>
      <c r="C1991" s="18">
        <v>43312</v>
      </c>
      <c r="D1991" s="144">
        <v>0</v>
      </c>
      <c r="E1991" s="141" t="s">
        <v>13267</v>
      </c>
      <c r="F1991" s="141">
        <v>3</v>
      </c>
      <c r="G1991" s="141" t="s">
        <v>13283</v>
      </c>
      <c r="H1991" s="141">
        <v>2018</v>
      </c>
      <c r="I1991" s="18"/>
      <c r="J1991" s="144"/>
      <c r="K1991" s="378"/>
      <c r="L1991" s="139" t="s">
        <v>4075</v>
      </c>
      <c r="M1991" s="141" t="s">
        <v>28</v>
      </c>
      <c r="N1991" s="248"/>
      <c r="O1991" s="141" t="s">
        <v>26</v>
      </c>
      <c r="P1991" s="141" t="s">
        <v>26</v>
      </c>
      <c r="Q1991" s="141" t="s">
        <v>7737</v>
      </c>
      <c r="R1991" s="141"/>
      <c r="S1991" s="141"/>
      <c r="T1991" s="141"/>
      <c r="U1991" s="141"/>
      <c r="V1991" s="141"/>
      <c r="W1991" s="139" t="s">
        <v>4075</v>
      </c>
      <c r="X1991" s="141" t="s">
        <v>25</v>
      </c>
      <c r="Y1991" s="141" t="s">
        <v>27</v>
      </c>
      <c r="Z1991" s="141"/>
      <c r="AA1991" s="141" t="s">
        <v>34</v>
      </c>
      <c r="AB1991" s="141"/>
      <c r="AC1991" s="139" t="s">
        <v>18047</v>
      </c>
      <c r="AD1991" s="380"/>
      <c r="AE1991" s="139" t="s">
        <v>102</v>
      </c>
      <c r="AF1991" s="139" t="s">
        <v>13068</v>
      </c>
      <c r="AG1991" s="139" t="s">
        <v>102</v>
      </c>
      <c r="AH1991" s="139" t="s">
        <v>1378</v>
      </c>
      <c r="AI1991" s="139" t="s">
        <v>7</v>
      </c>
      <c r="AJ1991" s="139" t="s">
        <v>7</v>
      </c>
      <c r="AK1991" s="139"/>
      <c r="AL1991" s="139"/>
      <c r="AM1991" s="141"/>
      <c r="AN1991" s="141"/>
      <c r="AO1991" s="139"/>
      <c r="AP1991" s="139" t="s">
        <v>1823</v>
      </c>
      <c r="AQ1991" s="139"/>
      <c r="AR1991" s="381"/>
      <c r="AS1991" s="139" t="s">
        <v>4075</v>
      </c>
      <c r="AT1991" s="141" t="s">
        <v>1404</v>
      </c>
      <c r="AU1991" s="141"/>
      <c r="AV1991" s="383"/>
      <c r="AW1991" s="385"/>
      <c r="AX1991" s="139"/>
      <c r="BA1991" s="381"/>
      <c r="BB1991" s="139" t="s">
        <v>1450</v>
      </c>
      <c r="BC1991" s="166"/>
      <c r="BD1991" s="166"/>
      <c r="BE1991" s="166"/>
      <c r="BF1991" s="166"/>
      <c r="BG1991" s="166"/>
      <c r="BH1991" s="308"/>
      <c r="BI1991" s="308"/>
      <c r="BJ1991" s="141" t="s">
        <v>26</v>
      </c>
      <c r="BK1991" s="141" t="s">
        <v>26</v>
      </c>
      <c r="BL1991" s="141"/>
      <c r="BM1991" s="141"/>
      <c r="BN1991" s="139" t="s">
        <v>4075</v>
      </c>
      <c r="BQ1991" s="141"/>
      <c r="BV1991" s="141"/>
      <c r="BX1991" s="141"/>
      <c r="BY1991" s="141"/>
      <c r="BZ1991" s="141"/>
      <c r="CA1991" s="141"/>
      <c r="CB1991" s="141"/>
      <c r="CC1991" s="141"/>
      <c r="CD1991" s="141"/>
      <c r="CE1991" s="141"/>
      <c r="CF1991" s="141"/>
      <c r="CG1991" s="141"/>
    </row>
    <row r="1992" spans="1:85" x14ac:dyDescent="0.35">
      <c r="A1992" s="155" t="s">
        <v>7724</v>
      </c>
      <c r="B1992" s="139" t="s">
        <v>4075</v>
      </c>
      <c r="C1992" s="18">
        <v>43313</v>
      </c>
      <c r="D1992" s="144">
        <v>0</v>
      </c>
      <c r="E1992" s="141" t="s">
        <v>13267</v>
      </c>
      <c r="F1992" s="141">
        <v>3</v>
      </c>
      <c r="G1992" s="141" t="s">
        <v>2536</v>
      </c>
      <c r="H1992" s="141">
        <v>2018</v>
      </c>
      <c r="I1992" s="18">
        <v>43313</v>
      </c>
      <c r="J1992" s="144">
        <v>0.74861111111111112</v>
      </c>
      <c r="K1992" s="378"/>
      <c r="L1992" s="139" t="s">
        <v>4075</v>
      </c>
      <c r="M1992" s="141" t="s">
        <v>28</v>
      </c>
      <c r="N1992" s="248"/>
      <c r="O1992" s="141" t="s">
        <v>26</v>
      </c>
      <c r="P1992" s="141" t="s">
        <v>26</v>
      </c>
      <c r="Q1992" s="141" t="s">
        <v>7725</v>
      </c>
      <c r="R1992" s="141" t="s">
        <v>7726</v>
      </c>
      <c r="S1992" s="141"/>
      <c r="T1992" s="141"/>
      <c r="U1992" s="141"/>
      <c r="V1992" s="141"/>
      <c r="W1992" s="139" t="s">
        <v>4075</v>
      </c>
      <c r="X1992" s="141" t="s">
        <v>25</v>
      </c>
      <c r="Y1992" s="141" t="s">
        <v>27</v>
      </c>
      <c r="Z1992" s="141"/>
      <c r="AA1992" s="141" t="s">
        <v>34</v>
      </c>
      <c r="AB1992" s="141"/>
      <c r="AC1992" s="139" t="s">
        <v>18047</v>
      </c>
      <c r="AD1992" s="380"/>
      <c r="AE1992" s="139" t="s">
        <v>4</v>
      </c>
      <c r="AF1992" s="139" t="s">
        <v>13073</v>
      </c>
      <c r="AG1992" s="139" t="s">
        <v>4</v>
      </c>
      <c r="AH1992" s="139" t="s">
        <v>1380</v>
      </c>
      <c r="AI1992" s="139" t="s">
        <v>4</v>
      </c>
      <c r="AJ1992" s="139"/>
      <c r="AK1992" s="139" t="s">
        <v>15678</v>
      </c>
      <c r="AL1992" s="139" t="s">
        <v>7</v>
      </c>
      <c r="AM1992" s="141"/>
      <c r="AN1992" s="141" t="s">
        <v>8</v>
      </c>
      <c r="AO1992" s="139"/>
      <c r="AP1992" s="139"/>
      <c r="AQ1992" s="139"/>
      <c r="AR1992" s="381"/>
      <c r="AS1992" s="139" t="s">
        <v>4075</v>
      </c>
      <c r="AT1992" s="141" t="s">
        <v>44</v>
      </c>
      <c r="AU1992" s="141">
        <v>175</v>
      </c>
      <c r="AV1992" s="383"/>
      <c r="AW1992" s="385"/>
      <c r="AX1992" s="139"/>
      <c r="AY1992" t="s">
        <v>18254</v>
      </c>
      <c r="BA1992" s="381"/>
      <c r="BB1992" s="139" t="s">
        <v>1446</v>
      </c>
      <c r="BC1992" s="166"/>
      <c r="BD1992" s="166"/>
      <c r="BE1992" s="166"/>
      <c r="BF1992" s="166"/>
      <c r="BG1992" s="166"/>
      <c r="BH1992" s="308"/>
      <c r="BI1992" s="308"/>
      <c r="BJ1992" s="141" t="s">
        <v>26</v>
      </c>
      <c r="BK1992" s="141" t="s">
        <v>26</v>
      </c>
      <c r="BL1992" s="141"/>
      <c r="BM1992" s="141"/>
      <c r="BN1992" s="139" t="s">
        <v>4075</v>
      </c>
      <c r="BQ1992" s="141" t="s">
        <v>15964</v>
      </c>
      <c r="BR1992" s="135" t="s">
        <v>15685</v>
      </c>
      <c r="BT1992" s="135" t="s">
        <v>13609</v>
      </c>
      <c r="BU1992" s="135" t="s">
        <v>15348</v>
      </c>
      <c r="BV1992" s="141" t="s">
        <v>3829</v>
      </c>
      <c r="BW1992" s="135" t="s">
        <v>3122</v>
      </c>
      <c r="BX1992" s="141" t="s">
        <v>12</v>
      </c>
      <c r="BY1992" s="141" t="s">
        <v>15681</v>
      </c>
      <c r="BZ1992" s="141" t="s">
        <v>26</v>
      </c>
      <c r="CA1992" s="141" t="s">
        <v>1848</v>
      </c>
      <c r="CB1992" s="141"/>
      <c r="CC1992" s="141" t="s">
        <v>13</v>
      </c>
      <c r="CD1992" s="141" t="s">
        <v>34</v>
      </c>
      <c r="CE1992" s="141" t="s">
        <v>15450</v>
      </c>
      <c r="CF1992" s="141" t="s">
        <v>15451</v>
      </c>
      <c r="CG1992" s="141" t="s">
        <v>1848</v>
      </c>
    </row>
    <row r="1993" spans="1:85" x14ac:dyDescent="0.35">
      <c r="A1993" s="155" t="s">
        <v>7727</v>
      </c>
      <c r="B1993" s="139" t="s">
        <v>4075</v>
      </c>
      <c r="C1993" s="18">
        <v>43313</v>
      </c>
      <c r="D1993" s="144">
        <v>0</v>
      </c>
      <c r="E1993" s="141" t="s">
        <v>13267</v>
      </c>
      <c r="F1993" s="141">
        <v>3</v>
      </c>
      <c r="G1993" s="141" t="s">
        <v>2536</v>
      </c>
      <c r="H1993" s="141">
        <v>2018</v>
      </c>
      <c r="I1993" s="18">
        <v>43313</v>
      </c>
      <c r="J1993" s="144">
        <v>0.79583333333333328</v>
      </c>
      <c r="K1993" s="378"/>
      <c r="L1993" s="139" t="s">
        <v>4075</v>
      </c>
      <c r="M1993" s="141" t="s">
        <v>28</v>
      </c>
      <c r="N1993" s="248"/>
      <c r="O1993" s="141" t="s">
        <v>26</v>
      </c>
      <c r="P1993" s="141" t="s">
        <v>26</v>
      </c>
      <c r="Q1993" s="141" t="s">
        <v>7728</v>
      </c>
      <c r="R1993" s="141" t="s">
        <v>7729</v>
      </c>
      <c r="S1993" s="141"/>
      <c r="T1993" s="141"/>
      <c r="U1993" s="141"/>
      <c r="V1993" s="141"/>
      <c r="W1993" s="139" t="s">
        <v>4075</v>
      </c>
      <c r="X1993" s="141" t="s">
        <v>25</v>
      </c>
      <c r="Y1993" s="141" t="s">
        <v>27</v>
      </c>
      <c r="Z1993" s="141"/>
      <c r="AA1993" s="141" t="s">
        <v>34</v>
      </c>
      <c r="AB1993" s="141"/>
      <c r="AC1993" s="139" t="s">
        <v>18047</v>
      </c>
      <c r="AD1993" s="380"/>
      <c r="AE1993" s="139" t="s">
        <v>102</v>
      </c>
      <c r="AF1993" s="139" t="s">
        <v>13068</v>
      </c>
      <c r="AG1993" s="139" t="s">
        <v>102</v>
      </c>
      <c r="AH1993" s="139" t="s">
        <v>1378</v>
      </c>
      <c r="AI1993" s="139" t="s">
        <v>7</v>
      </c>
      <c r="AJ1993" s="139" t="s">
        <v>7</v>
      </c>
      <c r="AK1993" s="139"/>
      <c r="AL1993" s="139"/>
      <c r="AM1993" s="141"/>
      <c r="AN1993" s="141" t="s">
        <v>8</v>
      </c>
      <c r="AO1993" s="139"/>
      <c r="AP1993" s="139" t="s">
        <v>1563</v>
      </c>
      <c r="AQ1993" s="139"/>
      <c r="AR1993" s="381"/>
      <c r="AS1993" s="139" t="s">
        <v>4075</v>
      </c>
      <c r="AT1993" s="141" t="s">
        <v>1404</v>
      </c>
      <c r="AU1993" s="141"/>
      <c r="AV1993" s="383"/>
      <c r="AW1993" s="385"/>
      <c r="AX1993" s="139"/>
      <c r="AY1993" t="s">
        <v>18834</v>
      </c>
      <c r="BA1993" s="381"/>
      <c r="BB1993" s="139" t="s">
        <v>1446</v>
      </c>
      <c r="BC1993" s="166"/>
      <c r="BD1993" s="166"/>
      <c r="BE1993" s="166"/>
      <c r="BF1993" s="166"/>
      <c r="BG1993" s="166"/>
      <c r="BH1993" s="308"/>
      <c r="BI1993" s="308"/>
      <c r="BJ1993" s="141" t="s">
        <v>26</v>
      </c>
      <c r="BK1993" s="141" t="s">
        <v>26</v>
      </c>
      <c r="BL1993" s="141"/>
      <c r="BM1993" s="141"/>
      <c r="BN1993" s="139" t="s">
        <v>4075</v>
      </c>
      <c r="BQ1993" s="141"/>
      <c r="BV1993" s="141"/>
      <c r="BX1993" s="141"/>
      <c r="BY1993" s="141"/>
      <c r="BZ1993" s="141"/>
      <c r="CA1993" s="141"/>
      <c r="CB1993" s="141"/>
      <c r="CC1993" s="141"/>
      <c r="CD1993" s="141"/>
      <c r="CE1993" s="141"/>
      <c r="CF1993" s="141"/>
      <c r="CG1993" s="141"/>
    </row>
    <row r="1994" spans="1:85" x14ac:dyDescent="0.35">
      <c r="A1994" s="155" t="s">
        <v>7715</v>
      </c>
      <c r="B1994" s="139" t="s">
        <v>4075</v>
      </c>
      <c r="C1994" s="18">
        <v>43314</v>
      </c>
      <c r="D1994" s="144">
        <v>0</v>
      </c>
      <c r="E1994" s="141" t="s">
        <v>13267</v>
      </c>
      <c r="F1994" s="141">
        <v>3</v>
      </c>
      <c r="G1994" s="141" t="s">
        <v>2536</v>
      </c>
      <c r="H1994" s="141">
        <v>2018</v>
      </c>
      <c r="I1994" s="18">
        <v>43314</v>
      </c>
      <c r="J1994" s="144">
        <v>0.66249999999999998</v>
      </c>
      <c r="K1994" s="378"/>
      <c r="L1994" s="139" t="s">
        <v>4075</v>
      </c>
      <c r="M1994" s="141" t="s">
        <v>28</v>
      </c>
      <c r="N1994" s="248"/>
      <c r="O1994" s="141" t="s">
        <v>26</v>
      </c>
      <c r="P1994" s="141" t="s">
        <v>26</v>
      </c>
      <c r="Q1994" s="141" t="s">
        <v>7716</v>
      </c>
      <c r="R1994" s="141" t="s">
        <v>7717</v>
      </c>
      <c r="S1994" s="141"/>
      <c r="T1994" s="141"/>
      <c r="U1994" s="141"/>
      <c r="V1994" s="141"/>
      <c r="W1994" s="139" t="s">
        <v>4075</v>
      </c>
      <c r="X1994" s="141" t="s">
        <v>25</v>
      </c>
      <c r="Y1994" s="141" t="s">
        <v>27</v>
      </c>
      <c r="Z1994" s="141"/>
      <c r="AA1994" s="141" t="s">
        <v>34</v>
      </c>
      <c r="AB1994" s="141"/>
      <c r="AC1994" s="139" t="s">
        <v>18050</v>
      </c>
      <c r="AD1994" s="380"/>
      <c r="AE1994" s="139" t="s">
        <v>4</v>
      </c>
      <c r="AF1994" s="139" t="s">
        <v>13073</v>
      </c>
      <c r="AG1994" s="139" t="s">
        <v>4</v>
      </c>
      <c r="AH1994" s="139" t="s">
        <v>1380</v>
      </c>
      <c r="AI1994" s="139" t="s">
        <v>4</v>
      </c>
      <c r="AJ1994" s="139"/>
      <c r="AK1994" s="139" t="s">
        <v>15678</v>
      </c>
      <c r="AL1994" s="139" t="s">
        <v>1408</v>
      </c>
      <c r="AM1994" s="141"/>
      <c r="AN1994" s="141" t="s">
        <v>8</v>
      </c>
      <c r="AO1994" s="139"/>
      <c r="AP1994" s="139"/>
      <c r="AQ1994" s="139"/>
      <c r="AR1994" s="381"/>
      <c r="AS1994" s="139" t="s">
        <v>4075</v>
      </c>
      <c r="AT1994" s="141" t="s">
        <v>43</v>
      </c>
      <c r="AU1994" s="141">
        <v>175</v>
      </c>
      <c r="AV1994" s="383"/>
      <c r="AW1994" s="385"/>
      <c r="AX1994" s="139"/>
      <c r="AY1994" t="s">
        <v>18254</v>
      </c>
      <c r="BA1994" s="381"/>
      <c r="BB1994" s="139" t="s">
        <v>1450</v>
      </c>
      <c r="BC1994" s="166"/>
      <c r="BD1994" s="166"/>
      <c r="BE1994" s="166"/>
      <c r="BF1994" s="166"/>
      <c r="BG1994" s="166"/>
      <c r="BH1994" s="308"/>
      <c r="BI1994" s="308"/>
      <c r="BJ1994" s="141" t="s">
        <v>26</v>
      </c>
      <c r="BK1994" s="141" t="s">
        <v>26</v>
      </c>
      <c r="BL1994" s="141"/>
      <c r="BM1994" s="141"/>
      <c r="BN1994" s="139" t="s">
        <v>4075</v>
      </c>
      <c r="BQ1994" s="141" t="s">
        <v>15965</v>
      </c>
      <c r="BR1994" s="135" t="s">
        <v>15680</v>
      </c>
      <c r="BT1994" s="135" t="s">
        <v>15373</v>
      </c>
      <c r="BU1994" s="135" t="s">
        <v>15348</v>
      </c>
      <c r="BV1994" s="141" t="s">
        <v>13261</v>
      </c>
      <c r="BW1994" s="135" t="s">
        <v>13286</v>
      </c>
      <c r="BX1994" s="141" t="s">
        <v>12</v>
      </c>
      <c r="BY1994" s="141" t="s">
        <v>12</v>
      </c>
      <c r="BZ1994" s="141" t="s">
        <v>26</v>
      </c>
      <c r="CA1994" s="141" t="s">
        <v>1848</v>
      </c>
      <c r="CB1994" s="141"/>
      <c r="CC1994" s="141" t="s">
        <v>13</v>
      </c>
      <c r="CD1994" s="141" t="s">
        <v>34</v>
      </c>
      <c r="CE1994" s="141" t="s">
        <v>15450</v>
      </c>
      <c r="CF1994" s="141" t="s">
        <v>15451</v>
      </c>
      <c r="CG1994" s="141" t="s">
        <v>2116</v>
      </c>
    </row>
    <row r="1995" spans="1:85" x14ac:dyDescent="0.35">
      <c r="A1995" s="155" t="s">
        <v>7712</v>
      </c>
      <c r="B1995" s="139" t="s">
        <v>4075</v>
      </c>
      <c r="C1995" s="18">
        <v>43314</v>
      </c>
      <c r="D1995" s="144">
        <v>0</v>
      </c>
      <c r="E1995" s="141" t="s">
        <v>13267</v>
      </c>
      <c r="F1995" s="141">
        <v>3</v>
      </c>
      <c r="G1995" s="141" t="s">
        <v>2536</v>
      </c>
      <c r="H1995" s="141">
        <v>2018</v>
      </c>
      <c r="I1995" s="18">
        <v>43314</v>
      </c>
      <c r="J1995" s="144">
        <v>0.40833333333333333</v>
      </c>
      <c r="K1995" s="378"/>
      <c r="L1995" s="139" t="s">
        <v>4075</v>
      </c>
      <c r="M1995" s="141" t="s">
        <v>28</v>
      </c>
      <c r="N1995" s="248"/>
      <c r="O1995" s="141" t="s">
        <v>26</v>
      </c>
      <c r="P1995" s="141" t="s">
        <v>26</v>
      </c>
      <c r="Q1995" s="141" t="s">
        <v>7713</v>
      </c>
      <c r="R1995" s="141" t="s">
        <v>7714</v>
      </c>
      <c r="S1995" s="141"/>
      <c r="T1995" s="141"/>
      <c r="U1995" s="141"/>
      <c r="V1995" s="141"/>
      <c r="W1995" s="139" t="s">
        <v>4075</v>
      </c>
      <c r="X1995" s="141" t="s">
        <v>25</v>
      </c>
      <c r="Y1995" s="141" t="s">
        <v>27</v>
      </c>
      <c r="Z1995" s="141"/>
      <c r="AA1995" s="141" t="s">
        <v>34</v>
      </c>
      <c r="AB1995" s="141"/>
      <c r="AC1995" s="139" t="s">
        <v>18049</v>
      </c>
      <c r="AD1995" s="380"/>
      <c r="AE1995" s="139" t="s">
        <v>103</v>
      </c>
      <c r="AF1995" s="139" t="s">
        <v>13075</v>
      </c>
      <c r="AG1995" s="139" t="s">
        <v>103</v>
      </c>
      <c r="AH1995" s="139" t="s">
        <v>1380</v>
      </c>
      <c r="AI1995" s="139" t="s">
        <v>7340</v>
      </c>
      <c r="AJ1995" s="139"/>
      <c r="AK1995" s="139" t="s">
        <v>7340</v>
      </c>
      <c r="AL1995" s="139" t="s">
        <v>7</v>
      </c>
      <c r="AM1995" s="141"/>
      <c r="AN1995" s="141" t="s">
        <v>8</v>
      </c>
      <c r="AO1995" s="139"/>
      <c r="AP1995" s="139"/>
      <c r="AQ1995" s="139"/>
      <c r="AR1995" s="381"/>
      <c r="AS1995" s="139" t="s">
        <v>4075</v>
      </c>
      <c r="AT1995" s="141" t="s">
        <v>1404</v>
      </c>
      <c r="AU1995" s="141"/>
      <c r="AV1995" s="383"/>
      <c r="AW1995" s="385"/>
      <c r="AX1995" s="139"/>
      <c r="AY1995" t="s">
        <v>18990</v>
      </c>
      <c r="BA1995" s="381"/>
      <c r="BB1995" s="139" t="s">
        <v>17</v>
      </c>
      <c r="BC1995" s="166"/>
      <c r="BD1995" s="166"/>
      <c r="BE1995" s="166"/>
      <c r="BF1995" s="166"/>
      <c r="BG1995" s="166"/>
      <c r="BH1995" s="308"/>
      <c r="BI1995" s="308"/>
      <c r="BJ1995" s="141" t="s">
        <v>26</v>
      </c>
      <c r="BK1995" s="141" t="s">
        <v>26</v>
      </c>
      <c r="BL1995" s="141"/>
      <c r="BM1995" s="141"/>
      <c r="BN1995" s="139" t="s">
        <v>4075</v>
      </c>
      <c r="BQ1995" s="141"/>
      <c r="BV1995" s="141"/>
      <c r="BX1995" s="141"/>
      <c r="BY1995" s="141"/>
      <c r="BZ1995" s="141"/>
      <c r="CA1995" s="141"/>
      <c r="CB1995" s="141"/>
      <c r="CC1995" s="141"/>
      <c r="CD1995" s="141"/>
      <c r="CE1995" s="141"/>
      <c r="CF1995" s="141"/>
      <c r="CG1995" s="141"/>
    </row>
    <row r="1996" spans="1:85" x14ac:dyDescent="0.35">
      <c r="A1996" s="155" t="s">
        <v>7721</v>
      </c>
      <c r="B1996" s="139" t="s">
        <v>4075</v>
      </c>
      <c r="C1996" s="18">
        <v>43314</v>
      </c>
      <c r="D1996" s="144">
        <v>0</v>
      </c>
      <c r="E1996" s="141" t="s">
        <v>13267</v>
      </c>
      <c r="F1996" s="141">
        <v>3</v>
      </c>
      <c r="G1996" s="141" t="s">
        <v>2536</v>
      </c>
      <c r="H1996" s="141">
        <v>2018</v>
      </c>
      <c r="I1996" s="18">
        <v>43314</v>
      </c>
      <c r="J1996" s="144">
        <v>0.8520833333333333</v>
      </c>
      <c r="K1996" s="378"/>
      <c r="L1996" s="139" t="s">
        <v>4075</v>
      </c>
      <c r="M1996" s="141" t="s">
        <v>28</v>
      </c>
      <c r="N1996" s="248"/>
      <c r="O1996" s="141" t="s">
        <v>26</v>
      </c>
      <c r="P1996" s="141" t="s">
        <v>26</v>
      </c>
      <c r="Q1996" s="141" t="s">
        <v>7722</v>
      </c>
      <c r="R1996" s="141" t="s">
        <v>7723</v>
      </c>
      <c r="S1996" s="141"/>
      <c r="T1996" s="141"/>
      <c r="U1996" s="141"/>
      <c r="V1996" s="141"/>
      <c r="W1996" s="139" t="s">
        <v>4075</v>
      </c>
      <c r="X1996" s="141" t="s">
        <v>25</v>
      </c>
      <c r="Y1996" s="141" t="s">
        <v>27</v>
      </c>
      <c r="Z1996" s="141"/>
      <c r="AA1996" s="141" t="s">
        <v>34</v>
      </c>
      <c r="AB1996" s="141"/>
      <c r="AC1996" s="139" t="s">
        <v>18047</v>
      </c>
      <c r="AD1996" s="380"/>
      <c r="AE1996" s="139" t="s">
        <v>107</v>
      </c>
      <c r="AF1996" s="139" t="s">
        <v>13076</v>
      </c>
      <c r="AG1996" s="139" t="s">
        <v>4130</v>
      </c>
      <c r="AH1996" s="139" t="s">
        <v>1380</v>
      </c>
      <c r="AI1996" s="139" t="s">
        <v>1518</v>
      </c>
      <c r="AJ1996" s="139"/>
      <c r="AK1996" s="139" t="s">
        <v>1518</v>
      </c>
      <c r="AL1996" s="139" t="s">
        <v>60</v>
      </c>
      <c r="AM1996" s="141"/>
      <c r="AN1996" s="141" t="s">
        <v>8</v>
      </c>
      <c r="AO1996" s="139"/>
      <c r="AP1996" s="139"/>
      <c r="AQ1996" s="139"/>
      <c r="AR1996" s="381"/>
      <c r="AS1996" s="139" t="s">
        <v>4075</v>
      </c>
      <c r="AT1996" s="141" t="s">
        <v>1404</v>
      </c>
      <c r="AU1996" s="141"/>
      <c r="AV1996" s="383"/>
      <c r="AW1996" s="385"/>
      <c r="AX1996" s="139"/>
      <c r="AY1996" t="s">
        <v>18849</v>
      </c>
      <c r="BA1996" s="381"/>
      <c r="BB1996" s="139" t="s">
        <v>1450</v>
      </c>
      <c r="BC1996" s="166"/>
      <c r="BD1996" s="166"/>
      <c r="BE1996" s="166"/>
      <c r="BF1996" s="166"/>
      <c r="BG1996" s="166"/>
      <c r="BH1996" s="308"/>
      <c r="BI1996" s="308"/>
      <c r="BJ1996" s="141" t="s">
        <v>26</v>
      </c>
      <c r="BK1996" s="141" t="s">
        <v>26</v>
      </c>
      <c r="BL1996" s="141"/>
      <c r="BM1996" s="141"/>
      <c r="BN1996" s="139" t="s">
        <v>4075</v>
      </c>
      <c r="BQ1996" s="141"/>
      <c r="BV1996" s="141"/>
      <c r="BX1996" s="141"/>
      <c r="BY1996" s="141"/>
      <c r="BZ1996" s="141"/>
      <c r="CA1996" s="141"/>
      <c r="CB1996" s="141"/>
      <c r="CC1996" s="141"/>
      <c r="CD1996" s="141"/>
      <c r="CE1996" s="141"/>
      <c r="CF1996" s="141"/>
      <c r="CG1996" s="141"/>
    </row>
    <row r="1997" spans="1:85" x14ac:dyDescent="0.35">
      <c r="A1997" s="155" t="s">
        <v>7718</v>
      </c>
      <c r="B1997" s="139" t="s">
        <v>4075</v>
      </c>
      <c r="C1997" s="18">
        <v>43314</v>
      </c>
      <c r="D1997" s="144">
        <v>0</v>
      </c>
      <c r="E1997" s="141" t="s">
        <v>13267</v>
      </c>
      <c r="F1997" s="141">
        <v>3</v>
      </c>
      <c r="G1997" s="141" t="s">
        <v>2536</v>
      </c>
      <c r="H1997" s="141">
        <v>2018</v>
      </c>
      <c r="I1997" s="18">
        <v>43314</v>
      </c>
      <c r="J1997" s="144">
        <v>0.7319444444444444</v>
      </c>
      <c r="K1997" s="378"/>
      <c r="L1997" s="139" t="s">
        <v>4075</v>
      </c>
      <c r="M1997" s="141" t="s">
        <v>28</v>
      </c>
      <c r="N1997" s="248"/>
      <c r="O1997" s="141" t="s">
        <v>26</v>
      </c>
      <c r="P1997" s="141" t="s">
        <v>26</v>
      </c>
      <c r="Q1997" s="141" t="s">
        <v>7719</v>
      </c>
      <c r="R1997" s="141" t="s">
        <v>7720</v>
      </c>
      <c r="S1997" s="141"/>
      <c r="T1997" s="141"/>
      <c r="U1997" s="141"/>
      <c r="V1997" s="141"/>
      <c r="W1997" s="139" t="s">
        <v>4075</v>
      </c>
      <c r="X1997" s="141" t="s">
        <v>25</v>
      </c>
      <c r="Y1997" s="141" t="s">
        <v>27</v>
      </c>
      <c r="Z1997" s="141"/>
      <c r="AA1997" s="141" t="s">
        <v>34</v>
      </c>
      <c r="AB1997" s="141"/>
      <c r="AC1997" s="139" t="s">
        <v>18047</v>
      </c>
      <c r="AD1997" s="380"/>
      <c r="AE1997" s="139" t="s">
        <v>103</v>
      </c>
      <c r="AF1997" s="139" t="s">
        <v>13079</v>
      </c>
      <c r="AG1997" s="139" t="s">
        <v>103</v>
      </c>
      <c r="AH1997" s="139" t="s">
        <v>1380</v>
      </c>
      <c r="AI1997" s="139" t="s">
        <v>103</v>
      </c>
      <c r="AJ1997" s="139"/>
      <c r="AK1997" s="139" t="s">
        <v>103</v>
      </c>
      <c r="AL1997" s="139" t="s">
        <v>7</v>
      </c>
      <c r="AM1997" s="141"/>
      <c r="AN1997" s="141" t="s">
        <v>8</v>
      </c>
      <c r="AO1997" s="139"/>
      <c r="AP1997" s="139"/>
      <c r="AQ1997" s="139"/>
      <c r="AR1997" s="381"/>
      <c r="AS1997" s="139" t="s">
        <v>4075</v>
      </c>
      <c r="AT1997" s="141" t="s">
        <v>1404</v>
      </c>
      <c r="AU1997" s="141"/>
      <c r="AV1997" s="383"/>
      <c r="AW1997" s="385"/>
      <c r="AX1997" s="139"/>
      <c r="AY1997" t="s">
        <v>19195</v>
      </c>
      <c r="BA1997" s="381"/>
      <c r="BB1997" s="139" t="s">
        <v>1444</v>
      </c>
      <c r="BC1997" s="166"/>
      <c r="BD1997" s="166"/>
      <c r="BE1997" s="166"/>
      <c r="BF1997" s="166"/>
      <c r="BG1997" s="166"/>
      <c r="BH1997" s="308"/>
      <c r="BI1997" s="308"/>
      <c r="BJ1997" s="141" t="s">
        <v>26</v>
      </c>
      <c r="BK1997" s="141" t="s">
        <v>26</v>
      </c>
      <c r="BL1997" s="141"/>
      <c r="BM1997" s="141"/>
      <c r="BN1997" s="139" t="s">
        <v>4075</v>
      </c>
      <c r="BQ1997" s="141"/>
      <c r="BV1997" s="141"/>
      <c r="BX1997" s="141"/>
      <c r="BY1997" s="141"/>
      <c r="BZ1997" s="141"/>
      <c r="CA1997" s="141"/>
      <c r="CB1997" s="141"/>
      <c r="CC1997" s="141"/>
      <c r="CD1997" s="141"/>
      <c r="CE1997" s="141"/>
      <c r="CF1997" s="141"/>
      <c r="CG1997" s="141"/>
    </row>
    <row r="1998" spans="1:85" x14ac:dyDescent="0.35">
      <c r="A1998" s="155" t="s">
        <v>7705</v>
      </c>
      <c r="B1998" s="139" t="s">
        <v>4075</v>
      </c>
      <c r="C1998" s="18">
        <v>43315</v>
      </c>
      <c r="D1998" s="144">
        <v>0</v>
      </c>
      <c r="E1998" s="141" t="s">
        <v>13267</v>
      </c>
      <c r="F1998" s="141">
        <v>3</v>
      </c>
      <c r="G1998" s="141" t="s">
        <v>2536</v>
      </c>
      <c r="H1998" s="141">
        <v>2018</v>
      </c>
      <c r="I1998" s="18"/>
      <c r="J1998" s="144"/>
      <c r="K1998" s="378"/>
      <c r="L1998" s="139" t="s">
        <v>4075</v>
      </c>
      <c r="M1998" s="141" t="s">
        <v>28</v>
      </c>
      <c r="N1998" s="248"/>
      <c r="O1998" s="141" t="s">
        <v>26</v>
      </c>
      <c r="P1998" s="141" t="s">
        <v>26</v>
      </c>
      <c r="Q1998" s="141" t="s">
        <v>7706</v>
      </c>
      <c r="R1998" s="141"/>
      <c r="S1998" s="141"/>
      <c r="T1998" s="141"/>
      <c r="U1998" s="141"/>
      <c r="V1998" s="141"/>
      <c r="W1998" s="139" t="s">
        <v>4075</v>
      </c>
      <c r="X1998" s="141" t="s">
        <v>25</v>
      </c>
      <c r="Y1998" s="141" t="s">
        <v>27</v>
      </c>
      <c r="Z1998" s="141"/>
      <c r="AA1998" s="141" t="s">
        <v>34</v>
      </c>
      <c r="AB1998" s="141"/>
      <c r="AC1998" s="139" t="s">
        <v>18050</v>
      </c>
      <c r="AD1998" s="380"/>
      <c r="AE1998" s="139" t="s">
        <v>107</v>
      </c>
      <c r="AF1998" s="139" t="s">
        <v>13076</v>
      </c>
      <c r="AG1998" s="139" t="s">
        <v>4130</v>
      </c>
      <c r="AH1998" s="139" t="s">
        <v>1380</v>
      </c>
      <c r="AI1998" s="139" t="s">
        <v>1518</v>
      </c>
      <c r="AJ1998" s="139"/>
      <c r="AK1998" s="139" t="s">
        <v>1518</v>
      </c>
      <c r="AL1998" s="139" t="s">
        <v>7</v>
      </c>
      <c r="AM1998" s="141"/>
      <c r="AN1998" s="141"/>
      <c r="AO1998" s="139"/>
      <c r="AP1998" s="139"/>
      <c r="AQ1998" s="139"/>
      <c r="AR1998" s="381"/>
      <c r="AS1998" s="139" t="s">
        <v>4075</v>
      </c>
      <c r="AT1998" s="141" t="s">
        <v>1404</v>
      </c>
      <c r="AU1998" s="141"/>
      <c r="AV1998" s="383"/>
      <c r="AW1998" s="385"/>
      <c r="AX1998" s="139"/>
      <c r="AY1998" t="s">
        <v>19196</v>
      </c>
      <c r="BA1998" s="381"/>
      <c r="BB1998" s="139" t="s">
        <v>1452</v>
      </c>
      <c r="BC1998" s="166"/>
      <c r="BD1998" s="166"/>
      <c r="BE1998" s="166"/>
      <c r="BF1998" s="166"/>
      <c r="BG1998" s="166"/>
      <c r="BH1998" s="308"/>
      <c r="BI1998" s="308"/>
      <c r="BJ1998" s="141" t="s">
        <v>26</v>
      </c>
      <c r="BK1998" s="141" t="s">
        <v>26</v>
      </c>
      <c r="BL1998" s="141"/>
      <c r="BM1998" s="141"/>
      <c r="BN1998" s="139" t="s">
        <v>4075</v>
      </c>
      <c r="BQ1998" s="141"/>
      <c r="BV1998" s="141"/>
      <c r="BX1998" s="141"/>
      <c r="BY1998" s="141"/>
      <c r="BZ1998" s="141"/>
      <c r="CA1998" s="141"/>
      <c r="CB1998" s="141"/>
      <c r="CC1998" s="141"/>
      <c r="CD1998" s="141"/>
      <c r="CE1998" s="141"/>
      <c r="CF1998" s="141"/>
      <c r="CG1998" s="141"/>
    </row>
    <row r="1999" spans="1:85" x14ac:dyDescent="0.35">
      <c r="A1999" s="155" t="s">
        <v>7702</v>
      </c>
      <c r="B1999" s="139" t="s">
        <v>4075</v>
      </c>
      <c r="C1999" s="18">
        <v>43315</v>
      </c>
      <c r="D1999" s="144">
        <v>0</v>
      </c>
      <c r="E1999" s="141" t="s">
        <v>13267</v>
      </c>
      <c r="F1999" s="141">
        <v>3</v>
      </c>
      <c r="G1999" s="141" t="s">
        <v>2536</v>
      </c>
      <c r="H1999" s="141">
        <v>2018</v>
      </c>
      <c r="I1999" s="18">
        <v>43315</v>
      </c>
      <c r="J1999" s="144">
        <v>0.40625</v>
      </c>
      <c r="K1999" s="378"/>
      <c r="L1999" s="139" t="s">
        <v>4075</v>
      </c>
      <c r="M1999" s="141" t="s">
        <v>28</v>
      </c>
      <c r="N1999" s="248"/>
      <c r="O1999" s="141" t="s">
        <v>26</v>
      </c>
      <c r="P1999" s="141" t="s">
        <v>26</v>
      </c>
      <c r="Q1999" s="141" t="s">
        <v>7703</v>
      </c>
      <c r="R1999" s="141" t="s">
        <v>7704</v>
      </c>
      <c r="S1999" s="141"/>
      <c r="T1999" s="141"/>
      <c r="U1999" s="141"/>
      <c r="V1999" s="141"/>
      <c r="W1999" s="139" t="s">
        <v>4075</v>
      </c>
      <c r="X1999" s="141" t="s">
        <v>25</v>
      </c>
      <c r="Y1999" s="141" t="s">
        <v>27</v>
      </c>
      <c r="Z1999" s="141"/>
      <c r="AA1999" s="141" t="s">
        <v>34</v>
      </c>
      <c r="AB1999" s="141"/>
      <c r="AC1999" s="139" t="s">
        <v>18050</v>
      </c>
      <c r="AD1999" s="380"/>
      <c r="AE1999" s="139" t="s">
        <v>105</v>
      </c>
      <c r="AF1999" s="139" t="s">
        <v>13076</v>
      </c>
      <c r="AG1999" s="139" t="s">
        <v>1518</v>
      </c>
      <c r="AH1999" s="139" t="s">
        <v>1380</v>
      </c>
      <c r="AI1999" s="139" t="s">
        <v>1518</v>
      </c>
      <c r="AJ1999" s="139"/>
      <c r="AK1999" s="139" t="s">
        <v>1518</v>
      </c>
      <c r="AL1999" s="139" t="s">
        <v>60</v>
      </c>
      <c r="AM1999" s="141"/>
      <c r="AN1999" s="141" t="s">
        <v>8</v>
      </c>
      <c r="AO1999" s="139"/>
      <c r="AP1999" s="139"/>
      <c r="AQ1999" s="139"/>
      <c r="AR1999" s="381"/>
      <c r="AS1999" s="139" t="s">
        <v>4075</v>
      </c>
      <c r="AT1999" s="141" t="s">
        <v>43</v>
      </c>
      <c r="AU1999" s="141">
        <v>244</v>
      </c>
      <c r="AV1999" s="383"/>
      <c r="AW1999" s="385"/>
      <c r="AX1999" s="139"/>
      <c r="AY1999" t="s">
        <v>18896</v>
      </c>
      <c r="BA1999" s="381"/>
      <c r="BB1999" s="139" t="s">
        <v>1446</v>
      </c>
      <c r="BC1999" s="166"/>
      <c r="BD1999" s="166"/>
      <c r="BE1999" s="166"/>
      <c r="BF1999" s="166"/>
      <c r="BG1999" s="166"/>
      <c r="BH1999" s="308"/>
      <c r="BI1999" s="308"/>
      <c r="BJ1999" s="141" t="s">
        <v>26</v>
      </c>
      <c r="BK1999" s="141" t="s">
        <v>26</v>
      </c>
      <c r="BL1999" s="141"/>
      <c r="BM1999" s="141"/>
      <c r="BN1999" s="139" t="s">
        <v>4075</v>
      </c>
      <c r="BQ1999" s="141"/>
      <c r="BV1999" s="141"/>
      <c r="BX1999" s="141"/>
      <c r="BY1999" s="141"/>
      <c r="BZ1999" s="141"/>
      <c r="CA1999" s="141"/>
      <c r="CB1999" s="141"/>
      <c r="CC1999" s="141"/>
      <c r="CD1999" s="141"/>
      <c r="CE1999" s="141"/>
      <c r="CF1999" s="141"/>
      <c r="CG1999" s="141"/>
    </row>
    <row r="2000" spans="1:85" x14ac:dyDescent="0.35">
      <c r="A2000" s="155" t="s">
        <v>7707</v>
      </c>
      <c r="B2000" s="139" t="s">
        <v>4075</v>
      </c>
      <c r="C2000" s="18">
        <v>43315</v>
      </c>
      <c r="D2000" s="144">
        <v>0</v>
      </c>
      <c r="E2000" s="141" t="s">
        <v>13267</v>
      </c>
      <c r="F2000" s="141">
        <v>3</v>
      </c>
      <c r="G2000" s="141" t="s">
        <v>2536</v>
      </c>
      <c r="H2000" s="141">
        <v>2018</v>
      </c>
      <c r="I2000" s="18">
        <v>43315</v>
      </c>
      <c r="J2000" s="144">
        <v>0.80486111111111114</v>
      </c>
      <c r="K2000" s="378"/>
      <c r="L2000" s="139" t="s">
        <v>4075</v>
      </c>
      <c r="M2000" s="141" t="s">
        <v>28</v>
      </c>
      <c r="N2000" s="248"/>
      <c r="O2000" s="141" t="s">
        <v>26</v>
      </c>
      <c r="P2000" s="141" t="s">
        <v>26</v>
      </c>
      <c r="Q2000" s="141" t="s">
        <v>7708</v>
      </c>
      <c r="R2000" s="141" t="s">
        <v>7709</v>
      </c>
      <c r="S2000" s="141"/>
      <c r="T2000" s="141"/>
      <c r="U2000" s="141"/>
      <c r="V2000" s="141"/>
      <c r="W2000" s="139" t="s">
        <v>4075</v>
      </c>
      <c r="X2000" s="141" t="s">
        <v>25</v>
      </c>
      <c r="Y2000" s="141" t="s">
        <v>27</v>
      </c>
      <c r="Z2000" s="141"/>
      <c r="AA2000" s="141" t="s">
        <v>34</v>
      </c>
      <c r="AB2000" s="141"/>
      <c r="AC2000" s="139" t="s">
        <v>18049</v>
      </c>
      <c r="AD2000" s="380"/>
      <c r="AE2000" s="139" t="s">
        <v>103</v>
      </c>
      <c r="AF2000" s="139" t="s">
        <v>13079</v>
      </c>
      <c r="AG2000" s="139" t="s">
        <v>103</v>
      </c>
      <c r="AH2000" s="139" t="s">
        <v>1380</v>
      </c>
      <c r="AI2000" s="139" t="s">
        <v>103</v>
      </c>
      <c r="AJ2000" s="139"/>
      <c r="AK2000" s="139" t="s">
        <v>103</v>
      </c>
      <c r="AL2000" s="139" t="s">
        <v>7</v>
      </c>
      <c r="AM2000" s="141"/>
      <c r="AN2000" s="141" t="s">
        <v>8</v>
      </c>
      <c r="AO2000" s="139"/>
      <c r="AP2000" s="139"/>
      <c r="AQ2000" s="139"/>
      <c r="AR2000" s="381"/>
      <c r="AS2000" s="139" t="s">
        <v>4075</v>
      </c>
      <c r="AT2000" s="141" t="s">
        <v>1404</v>
      </c>
      <c r="AU2000" s="141"/>
      <c r="AV2000" s="383"/>
      <c r="AW2000" s="385"/>
      <c r="AX2000" s="139"/>
      <c r="AY2000" t="s">
        <v>18394</v>
      </c>
      <c r="BA2000" s="381"/>
      <c r="BB2000" s="139" t="s">
        <v>1450</v>
      </c>
      <c r="BC2000" s="166"/>
      <c r="BD2000" s="166"/>
      <c r="BE2000" s="166"/>
      <c r="BF2000" s="166"/>
      <c r="BG2000" s="166"/>
      <c r="BH2000" s="308"/>
      <c r="BI2000" s="308"/>
      <c r="BJ2000" s="141" t="s">
        <v>26</v>
      </c>
      <c r="BK2000" s="141" t="s">
        <v>26</v>
      </c>
      <c r="BL2000" s="141"/>
      <c r="BM2000" s="141"/>
      <c r="BN2000" s="139" t="s">
        <v>4075</v>
      </c>
      <c r="BQ2000" s="141"/>
      <c r="BV2000" s="141"/>
      <c r="BX2000" s="141"/>
      <c r="BY2000" s="141"/>
      <c r="BZ2000" s="141"/>
      <c r="CA2000" s="141"/>
      <c r="CB2000" s="141"/>
      <c r="CC2000" s="141"/>
      <c r="CD2000" s="141"/>
      <c r="CE2000" s="141"/>
      <c r="CF2000" s="141"/>
      <c r="CG2000" s="141"/>
    </row>
    <row r="2001" spans="1:85" x14ac:dyDescent="0.35">
      <c r="A2001" s="155" t="s">
        <v>7711</v>
      </c>
      <c r="B2001" s="139" t="s">
        <v>4075</v>
      </c>
      <c r="C2001" s="18">
        <v>43315</v>
      </c>
      <c r="D2001" s="144">
        <v>0</v>
      </c>
      <c r="E2001" s="141" t="s">
        <v>13267</v>
      </c>
      <c r="F2001" s="141">
        <v>3</v>
      </c>
      <c r="G2001" s="141" t="s">
        <v>2536</v>
      </c>
      <c r="H2001" s="141">
        <v>2018</v>
      </c>
      <c r="I2001" s="18"/>
      <c r="J2001" s="144"/>
      <c r="K2001" s="378"/>
      <c r="L2001" s="139" t="s">
        <v>4075</v>
      </c>
      <c r="M2001" s="141" t="s">
        <v>28</v>
      </c>
      <c r="N2001" s="248"/>
      <c r="O2001" s="141" t="s">
        <v>26</v>
      </c>
      <c r="P2001" s="141" t="s">
        <v>26</v>
      </c>
      <c r="Q2001" s="141"/>
      <c r="R2001" s="141"/>
      <c r="S2001" s="141"/>
      <c r="T2001" s="141"/>
      <c r="U2001" s="141"/>
      <c r="V2001" s="141"/>
      <c r="W2001" s="139" t="s">
        <v>4075</v>
      </c>
      <c r="X2001" s="141" t="s">
        <v>25</v>
      </c>
      <c r="Y2001" s="141" t="s">
        <v>27</v>
      </c>
      <c r="Z2001" s="141"/>
      <c r="AA2001" s="141" t="s">
        <v>34</v>
      </c>
      <c r="AB2001" s="141"/>
      <c r="AC2001" s="139" t="s">
        <v>18049</v>
      </c>
      <c r="AD2001" s="380"/>
      <c r="AE2001" s="139" t="s">
        <v>4</v>
      </c>
      <c r="AF2001" s="139" t="s">
        <v>13073</v>
      </c>
      <c r="AG2001" s="139" t="s">
        <v>4</v>
      </c>
      <c r="AH2001" s="139" t="s">
        <v>1380</v>
      </c>
      <c r="AI2001" s="139" t="s">
        <v>4</v>
      </c>
      <c r="AJ2001" s="139"/>
      <c r="AK2001" s="139" t="s">
        <v>15678</v>
      </c>
      <c r="AL2001" s="139" t="s">
        <v>7</v>
      </c>
      <c r="AM2001" s="141"/>
      <c r="AN2001" s="141"/>
      <c r="AO2001" s="139"/>
      <c r="AP2001" s="139"/>
      <c r="AQ2001" s="139"/>
      <c r="AR2001" s="381"/>
      <c r="AS2001" s="139" t="s">
        <v>4075</v>
      </c>
      <c r="AT2001" s="141" t="s">
        <v>1404</v>
      </c>
      <c r="AU2001" s="141"/>
      <c r="AV2001" s="383"/>
      <c r="AW2001" s="385"/>
      <c r="AX2001" s="139"/>
      <c r="BA2001" s="381"/>
      <c r="BB2001" s="139" t="s">
        <v>17</v>
      </c>
      <c r="BC2001" s="166"/>
      <c r="BD2001" s="166"/>
      <c r="BE2001" s="166"/>
      <c r="BF2001" s="166"/>
      <c r="BG2001" s="166"/>
      <c r="BH2001" s="308"/>
      <c r="BI2001" s="308"/>
      <c r="BJ2001" s="141" t="s">
        <v>26</v>
      </c>
      <c r="BK2001" s="141" t="s">
        <v>26</v>
      </c>
      <c r="BL2001" s="141"/>
      <c r="BM2001" s="141"/>
      <c r="BN2001" s="139" t="s">
        <v>4075</v>
      </c>
      <c r="BQ2001" s="141"/>
      <c r="BV2001" s="141"/>
      <c r="BX2001" s="141"/>
      <c r="BY2001" s="141"/>
      <c r="BZ2001" s="141"/>
      <c r="CA2001" s="141"/>
      <c r="CB2001" s="141"/>
      <c r="CC2001" s="141"/>
      <c r="CD2001" s="141"/>
      <c r="CE2001" s="141"/>
      <c r="CF2001" s="141"/>
      <c r="CG2001" s="141"/>
    </row>
    <row r="2002" spans="1:85" x14ac:dyDescent="0.35">
      <c r="A2002" s="155" t="s">
        <v>7710</v>
      </c>
      <c r="B2002" s="139" t="s">
        <v>4075</v>
      </c>
      <c r="C2002" s="18">
        <v>43315</v>
      </c>
      <c r="D2002" s="144">
        <v>0</v>
      </c>
      <c r="E2002" s="141" t="s">
        <v>13267</v>
      </c>
      <c r="F2002" s="141">
        <v>3</v>
      </c>
      <c r="G2002" s="141" t="s">
        <v>2536</v>
      </c>
      <c r="H2002" s="141">
        <v>2018</v>
      </c>
      <c r="I2002" s="18"/>
      <c r="J2002" s="144"/>
      <c r="K2002" s="378"/>
      <c r="L2002" s="139" t="s">
        <v>4075</v>
      </c>
      <c r="M2002" s="141" t="s">
        <v>28</v>
      </c>
      <c r="N2002" s="248"/>
      <c r="O2002" s="141" t="s">
        <v>26</v>
      </c>
      <c r="P2002" s="141" t="s">
        <v>26</v>
      </c>
      <c r="Q2002" s="141"/>
      <c r="R2002" s="141"/>
      <c r="S2002" s="141"/>
      <c r="T2002" s="141"/>
      <c r="U2002" s="141"/>
      <c r="V2002" s="141"/>
      <c r="W2002" s="139" t="s">
        <v>4075</v>
      </c>
      <c r="X2002" s="141" t="s">
        <v>25</v>
      </c>
      <c r="Y2002" s="141" t="s">
        <v>27</v>
      </c>
      <c r="Z2002" s="141"/>
      <c r="AA2002" s="141" t="s">
        <v>34</v>
      </c>
      <c r="AB2002" s="141"/>
      <c r="AC2002" s="139" t="s">
        <v>18047</v>
      </c>
      <c r="AD2002" s="380"/>
      <c r="AE2002" s="139" t="s">
        <v>102</v>
      </c>
      <c r="AF2002" s="139" t="s">
        <v>13068</v>
      </c>
      <c r="AG2002" s="139" t="s">
        <v>102</v>
      </c>
      <c r="AH2002" s="139" t="s">
        <v>1378</v>
      </c>
      <c r="AI2002" s="139" t="s">
        <v>7</v>
      </c>
      <c r="AJ2002" s="139" t="s">
        <v>7</v>
      </c>
      <c r="AK2002" s="139"/>
      <c r="AL2002" s="139"/>
      <c r="AM2002" s="141"/>
      <c r="AN2002" s="141"/>
      <c r="AO2002" s="139"/>
      <c r="AP2002" s="139" t="s">
        <v>1563</v>
      </c>
      <c r="AQ2002" s="139"/>
      <c r="AR2002" s="381"/>
      <c r="AS2002" s="139" t="s">
        <v>4075</v>
      </c>
      <c r="AT2002" s="141" t="s">
        <v>44</v>
      </c>
      <c r="AU2002" s="141"/>
      <c r="AV2002" s="383"/>
      <c r="AW2002" s="385"/>
      <c r="AX2002" s="139"/>
      <c r="BA2002" s="381"/>
      <c r="BB2002" s="139" t="s">
        <v>17</v>
      </c>
      <c r="BC2002" s="166"/>
      <c r="BD2002" s="166"/>
      <c r="BE2002" s="166"/>
      <c r="BF2002" s="166"/>
      <c r="BG2002" s="166"/>
      <c r="BH2002" s="308"/>
      <c r="BI2002" s="308"/>
      <c r="BJ2002" s="141" t="s">
        <v>26</v>
      </c>
      <c r="BK2002" s="141" t="s">
        <v>26</v>
      </c>
      <c r="BL2002" s="141"/>
      <c r="BM2002" s="141"/>
      <c r="BN2002" s="139" t="s">
        <v>4075</v>
      </c>
      <c r="BQ2002" s="141"/>
      <c r="BV2002" s="141"/>
      <c r="BX2002" s="141"/>
      <c r="BY2002" s="141"/>
      <c r="BZ2002" s="141"/>
      <c r="CA2002" s="141"/>
      <c r="CB2002" s="141"/>
      <c r="CC2002" s="141"/>
      <c r="CD2002" s="141"/>
      <c r="CE2002" s="141"/>
      <c r="CF2002" s="141"/>
      <c r="CG2002" s="141"/>
    </row>
    <row r="2003" spans="1:85" x14ac:dyDescent="0.35">
      <c r="A2003" s="155" t="s">
        <v>7688</v>
      </c>
      <c r="B2003" s="139" t="s">
        <v>4075</v>
      </c>
      <c r="C2003" s="18">
        <v>43316</v>
      </c>
      <c r="D2003" s="144">
        <v>0</v>
      </c>
      <c r="E2003" s="141" t="s">
        <v>13267</v>
      </c>
      <c r="F2003" s="141">
        <v>3</v>
      </c>
      <c r="G2003" s="141" t="s">
        <v>2536</v>
      </c>
      <c r="H2003" s="141">
        <v>2018</v>
      </c>
      <c r="I2003" s="18">
        <v>43316</v>
      </c>
      <c r="J2003" s="144">
        <v>0.26458333333333334</v>
      </c>
      <c r="K2003" s="378"/>
      <c r="L2003" s="139" t="s">
        <v>4075</v>
      </c>
      <c r="M2003" s="141" t="s">
        <v>7343</v>
      </c>
      <c r="N2003" s="248"/>
      <c r="O2003" s="141" t="s">
        <v>26</v>
      </c>
      <c r="P2003" s="141" t="s">
        <v>26</v>
      </c>
      <c r="Q2003" s="141" t="s">
        <v>7689</v>
      </c>
      <c r="R2003" s="141" t="s">
        <v>7690</v>
      </c>
      <c r="S2003" s="141"/>
      <c r="T2003" s="141" t="s">
        <v>18228</v>
      </c>
      <c r="U2003" s="141"/>
      <c r="V2003" s="141"/>
      <c r="W2003" s="139" t="s">
        <v>4075</v>
      </c>
      <c r="X2003" s="141" t="s">
        <v>25</v>
      </c>
      <c r="Y2003" s="141" t="s">
        <v>27</v>
      </c>
      <c r="Z2003" s="141"/>
      <c r="AA2003" s="141" t="s">
        <v>34</v>
      </c>
      <c r="AB2003" s="141"/>
      <c r="AC2003" s="139" t="s">
        <v>6</v>
      </c>
      <c r="AD2003" s="380"/>
      <c r="AE2003" s="139" t="s">
        <v>102</v>
      </c>
      <c r="AF2003" s="139" t="s">
        <v>13071</v>
      </c>
      <c r="AG2003" s="139" t="s">
        <v>102</v>
      </c>
      <c r="AH2003" s="139" t="s">
        <v>1378</v>
      </c>
      <c r="AI2003" s="139" t="s">
        <v>13</v>
      </c>
      <c r="AJ2003" s="139" t="s">
        <v>11</v>
      </c>
      <c r="AK2003" s="139"/>
      <c r="AL2003" s="139"/>
      <c r="AM2003" s="141"/>
      <c r="AN2003" s="141" t="s">
        <v>8</v>
      </c>
      <c r="AO2003" s="139"/>
      <c r="AP2003" s="139" t="s">
        <v>11</v>
      </c>
      <c r="AQ2003" s="139"/>
      <c r="AR2003" s="381"/>
      <c r="AS2003" s="139" t="s">
        <v>4075</v>
      </c>
      <c r="AT2003" s="141" t="s">
        <v>1404</v>
      </c>
      <c r="AU2003" s="141"/>
      <c r="AV2003" s="383"/>
      <c r="AW2003" s="385"/>
      <c r="AX2003" s="139"/>
      <c r="AY2003" t="s">
        <v>19197</v>
      </c>
      <c r="BA2003" s="381"/>
      <c r="BB2003" s="139" t="s">
        <v>1444</v>
      </c>
      <c r="BC2003" s="166"/>
      <c r="BD2003" s="166"/>
      <c r="BE2003" s="166"/>
      <c r="BF2003" s="166"/>
      <c r="BG2003" s="166"/>
      <c r="BH2003" s="308"/>
      <c r="BI2003" s="308"/>
      <c r="BJ2003" s="141" t="s">
        <v>26</v>
      </c>
      <c r="BK2003" s="141" t="s">
        <v>26</v>
      </c>
      <c r="BL2003" s="141"/>
      <c r="BM2003" s="141"/>
      <c r="BN2003" s="139" t="s">
        <v>4075</v>
      </c>
      <c r="BQ2003" s="141"/>
      <c r="BV2003" s="141"/>
      <c r="BX2003" s="141"/>
      <c r="BY2003" s="141"/>
      <c r="BZ2003" s="141"/>
      <c r="CA2003" s="141"/>
      <c r="CB2003" s="141"/>
      <c r="CC2003" s="141"/>
      <c r="CD2003" s="141"/>
      <c r="CE2003" s="141"/>
      <c r="CF2003" s="141"/>
      <c r="CG2003" s="141"/>
    </row>
    <row r="2004" spans="1:85" x14ac:dyDescent="0.35">
      <c r="A2004" s="155" t="s">
        <v>7686</v>
      </c>
      <c r="B2004" s="139" t="s">
        <v>4075</v>
      </c>
      <c r="C2004" s="18">
        <v>43316</v>
      </c>
      <c r="D2004" s="144">
        <v>0.75277777777777777</v>
      </c>
      <c r="E2004" s="141" t="s">
        <v>13267</v>
      </c>
      <c r="F2004" s="141">
        <v>3</v>
      </c>
      <c r="G2004" s="141" t="s">
        <v>2536</v>
      </c>
      <c r="H2004" s="141">
        <v>2018</v>
      </c>
      <c r="I2004" s="18">
        <v>43316</v>
      </c>
      <c r="J2004" s="144">
        <v>0.75277777777777777</v>
      </c>
      <c r="K2004" s="378"/>
      <c r="L2004" s="139" t="s">
        <v>4075</v>
      </c>
      <c r="M2004" s="141" t="s">
        <v>5623</v>
      </c>
      <c r="N2004" s="248"/>
      <c r="O2004" s="141" t="s">
        <v>25</v>
      </c>
      <c r="P2004" s="141"/>
      <c r="Q2004" s="141"/>
      <c r="R2004" s="141" t="s">
        <v>7687</v>
      </c>
      <c r="S2004" s="141"/>
      <c r="T2004" s="141"/>
      <c r="U2004" s="141"/>
      <c r="V2004" s="141"/>
      <c r="W2004" s="139" t="s">
        <v>4075</v>
      </c>
      <c r="X2004" s="141" t="s">
        <v>25</v>
      </c>
      <c r="Y2004" s="141" t="s">
        <v>27</v>
      </c>
      <c r="Z2004" s="141"/>
      <c r="AA2004" s="141" t="s">
        <v>34</v>
      </c>
      <c r="AB2004" s="141"/>
      <c r="AC2004" s="139" t="s">
        <v>115</v>
      </c>
      <c r="AD2004" s="380"/>
      <c r="AE2004" s="139" t="s">
        <v>4</v>
      </c>
      <c r="AF2004" s="139" t="s">
        <v>13073</v>
      </c>
      <c r="AG2004" s="139" t="s">
        <v>4</v>
      </c>
      <c r="AH2004" s="139" t="s">
        <v>1380</v>
      </c>
      <c r="AI2004" s="139" t="s">
        <v>1381</v>
      </c>
      <c r="AJ2004" s="139"/>
      <c r="AK2004" s="139" t="s">
        <v>15678</v>
      </c>
      <c r="AL2004" s="139" t="s">
        <v>1406</v>
      </c>
      <c r="AM2004" s="141" t="s">
        <v>4004</v>
      </c>
      <c r="AN2004" s="141" t="s">
        <v>8</v>
      </c>
      <c r="AO2004" s="139"/>
      <c r="AP2004" s="139" t="s">
        <v>1406</v>
      </c>
      <c r="AQ2004" s="139"/>
      <c r="AR2004" s="381"/>
      <c r="AS2004" s="139" t="s">
        <v>4075</v>
      </c>
      <c r="AT2004" s="141" t="s">
        <v>1404</v>
      </c>
      <c r="AU2004" s="141"/>
      <c r="AV2004" s="383"/>
      <c r="AW2004" s="385"/>
      <c r="AX2004" s="139"/>
      <c r="BA2004" s="381"/>
      <c r="BB2004" s="139" t="s">
        <v>1452</v>
      </c>
      <c r="BC2004" s="166">
        <v>0.25</v>
      </c>
      <c r="BD2004" s="166"/>
      <c r="BE2004" s="166"/>
      <c r="BF2004" s="166"/>
      <c r="BG2004" s="166"/>
      <c r="BH2004" s="308"/>
      <c r="BI2004" s="308"/>
      <c r="BJ2004" s="141" t="s">
        <v>26</v>
      </c>
      <c r="BK2004" s="141" t="s">
        <v>26</v>
      </c>
      <c r="BL2004" s="141"/>
      <c r="BM2004" s="141"/>
      <c r="BN2004" s="139" t="s">
        <v>4075</v>
      </c>
      <c r="BQ2004" s="141"/>
      <c r="BV2004" s="141"/>
      <c r="BX2004" s="141"/>
      <c r="BY2004" s="141"/>
      <c r="BZ2004" s="141"/>
      <c r="CA2004" s="141"/>
      <c r="CB2004" s="141"/>
      <c r="CC2004" s="141"/>
      <c r="CD2004" s="141"/>
      <c r="CE2004" s="141"/>
      <c r="CF2004" s="141"/>
      <c r="CG2004" s="141"/>
    </row>
    <row r="2005" spans="1:85" x14ac:dyDescent="0.35">
      <c r="A2005" s="155" t="s">
        <v>7691</v>
      </c>
      <c r="B2005" s="139" t="s">
        <v>4075</v>
      </c>
      <c r="C2005" s="18">
        <v>43316</v>
      </c>
      <c r="D2005" s="144">
        <v>0</v>
      </c>
      <c r="E2005" s="141" t="s">
        <v>13267</v>
      </c>
      <c r="F2005" s="141">
        <v>3</v>
      </c>
      <c r="G2005" s="141" t="s">
        <v>2536</v>
      </c>
      <c r="H2005" s="141">
        <v>2018</v>
      </c>
      <c r="I2005" s="18">
        <v>43316</v>
      </c>
      <c r="J2005" s="144">
        <v>0.30694444444444446</v>
      </c>
      <c r="K2005" s="378"/>
      <c r="L2005" s="139" t="s">
        <v>4075</v>
      </c>
      <c r="M2005" s="141" t="s">
        <v>28</v>
      </c>
      <c r="N2005" s="248"/>
      <c r="O2005" s="141" t="s">
        <v>26</v>
      </c>
      <c r="P2005" s="141" t="s">
        <v>26</v>
      </c>
      <c r="Q2005" s="141" t="s">
        <v>7692</v>
      </c>
      <c r="R2005" s="141" t="s">
        <v>7693</v>
      </c>
      <c r="S2005" s="141"/>
      <c r="T2005" s="141"/>
      <c r="U2005" s="141"/>
      <c r="V2005" s="141" t="s">
        <v>7694</v>
      </c>
      <c r="W2005" s="139" t="s">
        <v>4075</v>
      </c>
      <c r="X2005" s="141" t="s">
        <v>25</v>
      </c>
      <c r="Y2005" s="141" t="s">
        <v>27</v>
      </c>
      <c r="Z2005" s="141"/>
      <c r="AA2005" s="141" t="s">
        <v>34</v>
      </c>
      <c r="AB2005" s="141"/>
      <c r="AC2005" s="139" t="s">
        <v>18051</v>
      </c>
      <c r="AD2005" s="380"/>
      <c r="AE2005" s="139" t="s">
        <v>102</v>
      </c>
      <c r="AF2005" s="139" t="s">
        <v>13068</v>
      </c>
      <c r="AG2005" s="139" t="s">
        <v>102</v>
      </c>
      <c r="AH2005" s="139" t="s">
        <v>1378</v>
      </c>
      <c r="AI2005" s="139" t="s">
        <v>7</v>
      </c>
      <c r="AJ2005" s="139" t="s">
        <v>7</v>
      </c>
      <c r="AK2005" s="139"/>
      <c r="AL2005" s="139"/>
      <c r="AM2005" s="141"/>
      <c r="AN2005" s="141" t="s">
        <v>8</v>
      </c>
      <c r="AO2005" s="139"/>
      <c r="AP2005" s="139" t="s">
        <v>1563</v>
      </c>
      <c r="AQ2005" s="139" t="s">
        <v>7695</v>
      </c>
      <c r="AR2005" s="381"/>
      <c r="AS2005" s="139" t="s">
        <v>4075</v>
      </c>
      <c r="AT2005" s="141" t="s">
        <v>1404</v>
      </c>
      <c r="AU2005" s="141">
        <v>190</v>
      </c>
      <c r="AV2005" s="383"/>
      <c r="AW2005" s="385"/>
      <c r="AX2005" s="139"/>
      <c r="AY2005" t="s">
        <v>18635</v>
      </c>
      <c r="BA2005" s="381"/>
      <c r="BB2005" s="139" t="s">
        <v>1446</v>
      </c>
      <c r="BC2005" s="166"/>
      <c r="BD2005" s="166"/>
      <c r="BE2005" s="166"/>
      <c r="BF2005" s="166"/>
      <c r="BG2005" s="166"/>
      <c r="BH2005" s="308"/>
      <c r="BI2005" s="308"/>
      <c r="BJ2005" s="141" t="s">
        <v>26</v>
      </c>
      <c r="BK2005" s="141" t="s">
        <v>26</v>
      </c>
      <c r="BL2005" s="141"/>
      <c r="BM2005" s="141"/>
      <c r="BN2005" s="139" t="s">
        <v>4075</v>
      </c>
      <c r="BQ2005" s="141"/>
      <c r="BV2005" s="141"/>
      <c r="BX2005" s="141"/>
      <c r="BY2005" s="141"/>
      <c r="BZ2005" s="141"/>
      <c r="CA2005" s="141"/>
      <c r="CB2005" s="141"/>
      <c r="CC2005" s="141"/>
      <c r="CD2005" s="141"/>
      <c r="CE2005" s="141"/>
      <c r="CF2005" s="141"/>
      <c r="CG2005" s="141"/>
    </row>
    <row r="2006" spans="1:85" x14ac:dyDescent="0.35">
      <c r="A2006" s="155" t="s">
        <v>7699</v>
      </c>
      <c r="B2006" s="139" t="s">
        <v>4075</v>
      </c>
      <c r="C2006" s="18">
        <v>43316</v>
      </c>
      <c r="D2006" s="144">
        <v>0</v>
      </c>
      <c r="E2006" s="141" t="s">
        <v>13267</v>
      </c>
      <c r="F2006" s="141">
        <v>3</v>
      </c>
      <c r="G2006" s="141" t="s">
        <v>2536</v>
      </c>
      <c r="H2006" s="141">
        <v>2018</v>
      </c>
      <c r="I2006" s="18">
        <v>43316</v>
      </c>
      <c r="J2006" s="144">
        <v>0.72083333333333333</v>
      </c>
      <c r="K2006" s="378"/>
      <c r="L2006" s="139" t="s">
        <v>4075</v>
      </c>
      <c r="M2006" s="141" t="s">
        <v>28</v>
      </c>
      <c r="N2006" s="248"/>
      <c r="O2006" s="141" t="s">
        <v>26</v>
      </c>
      <c r="P2006" s="141" t="s">
        <v>26</v>
      </c>
      <c r="Q2006" s="141" t="s">
        <v>7700</v>
      </c>
      <c r="R2006" s="141" t="s">
        <v>7701</v>
      </c>
      <c r="S2006" s="141"/>
      <c r="T2006" s="141"/>
      <c r="U2006" s="141"/>
      <c r="V2006" s="141"/>
      <c r="W2006" s="139" t="s">
        <v>4075</v>
      </c>
      <c r="X2006" s="141" t="s">
        <v>25</v>
      </c>
      <c r="Y2006" s="141" t="s">
        <v>27</v>
      </c>
      <c r="Z2006" s="141"/>
      <c r="AA2006" s="141" t="s">
        <v>34</v>
      </c>
      <c r="AB2006" s="141"/>
      <c r="AC2006" s="139" t="s">
        <v>18047</v>
      </c>
      <c r="AD2006" s="380"/>
      <c r="AE2006" s="139" t="s">
        <v>4</v>
      </c>
      <c r="AF2006" s="139" t="s">
        <v>13073</v>
      </c>
      <c r="AG2006" s="139" t="s">
        <v>4</v>
      </c>
      <c r="AH2006" s="139" t="s">
        <v>1380</v>
      </c>
      <c r="AI2006" s="139" t="s">
        <v>4</v>
      </c>
      <c r="AJ2006" s="139"/>
      <c r="AK2006" s="139" t="s">
        <v>15678</v>
      </c>
      <c r="AL2006" s="139" t="s">
        <v>7</v>
      </c>
      <c r="AM2006" s="141"/>
      <c r="AN2006" s="141" t="s">
        <v>8</v>
      </c>
      <c r="AO2006" s="139"/>
      <c r="AP2006" s="139"/>
      <c r="AQ2006" s="139"/>
      <c r="AR2006" s="381"/>
      <c r="AS2006" s="139" t="s">
        <v>4075</v>
      </c>
      <c r="AT2006" s="141" t="s">
        <v>44</v>
      </c>
      <c r="AU2006" s="141">
        <v>520</v>
      </c>
      <c r="AV2006" s="383"/>
      <c r="AW2006" s="385"/>
      <c r="AX2006" s="139"/>
      <c r="AY2006" t="s">
        <v>18638</v>
      </c>
      <c r="BA2006" s="381"/>
      <c r="BB2006" s="139" t="s">
        <v>17</v>
      </c>
      <c r="BC2006" s="166"/>
      <c r="BD2006" s="166"/>
      <c r="BE2006" s="166"/>
      <c r="BF2006" s="166"/>
      <c r="BG2006" s="166"/>
      <c r="BH2006" s="308"/>
      <c r="BI2006" s="308"/>
      <c r="BJ2006" s="141" t="s">
        <v>26</v>
      </c>
      <c r="BK2006" s="141" t="s">
        <v>26</v>
      </c>
      <c r="BL2006" s="141"/>
      <c r="BM2006" s="141"/>
      <c r="BN2006" s="139" t="s">
        <v>4075</v>
      </c>
      <c r="BQ2006" s="141" t="s">
        <v>15966</v>
      </c>
      <c r="BR2006" s="135" t="s">
        <v>15680</v>
      </c>
      <c r="BT2006" s="135" t="s">
        <v>15362</v>
      </c>
      <c r="BU2006" s="135" t="s">
        <v>2059</v>
      </c>
      <c r="BV2006" s="141" t="s">
        <v>2760</v>
      </c>
      <c r="BW2006" s="135" t="s">
        <v>13259</v>
      </c>
      <c r="BX2006" s="141" t="s">
        <v>15689</v>
      </c>
      <c r="BY2006" s="141" t="s">
        <v>15689</v>
      </c>
      <c r="BZ2006" s="141" t="s">
        <v>26</v>
      </c>
      <c r="CA2006" s="141" t="s">
        <v>1848</v>
      </c>
      <c r="CB2006" s="141"/>
      <c r="CC2006" s="141" t="s">
        <v>15686</v>
      </c>
      <c r="CD2006" s="141" t="s">
        <v>15687</v>
      </c>
      <c r="CE2006" s="141" t="s">
        <v>15450</v>
      </c>
      <c r="CF2006" s="141" t="s">
        <v>15454</v>
      </c>
      <c r="CG2006" s="141" t="s">
        <v>4004</v>
      </c>
    </row>
    <row r="2007" spans="1:85" x14ac:dyDescent="0.35">
      <c r="A2007" s="155" t="s">
        <v>7696</v>
      </c>
      <c r="B2007" s="139" t="s">
        <v>4075</v>
      </c>
      <c r="C2007" s="18">
        <v>43316</v>
      </c>
      <c r="D2007" s="144">
        <v>0</v>
      </c>
      <c r="E2007" s="141" t="s">
        <v>13267</v>
      </c>
      <c r="F2007" s="141">
        <v>3</v>
      </c>
      <c r="G2007" s="141" t="s">
        <v>2536</v>
      </c>
      <c r="H2007" s="141">
        <v>2018</v>
      </c>
      <c r="I2007" s="18">
        <v>43316</v>
      </c>
      <c r="J2007" s="144">
        <v>0.60624999999999996</v>
      </c>
      <c r="K2007" s="378"/>
      <c r="L2007" s="139" t="s">
        <v>4075</v>
      </c>
      <c r="M2007" s="141" t="s">
        <v>28</v>
      </c>
      <c r="N2007" s="248"/>
      <c r="O2007" s="141" t="s">
        <v>26</v>
      </c>
      <c r="P2007" s="141" t="s">
        <v>26</v>
      </c>
      <c r="Q2007" s="141" t="s">
        <v>7697</v>
      </c>
      <c r="R2007" s="141" t="s">
        <v>7698</v>
      </c>
      <c r="S2007" s="141"/>
      <c r="T2007" s="141"/>
      <c r="U2007" s="141"/>
      <c r="V2007" s="141"/>
      <c r="W2007" s="139" t="s">
        <v>4075</v>
      </c>
      <c r="X2007" s="141" t="s">
        <v>25</v>
      </c>
      <c r="Y2007" s="141" t="s">
        <v>27</v>
      </c>
      <c r="Z2007" s="141"/>
      <c r="AA2007" s="141" t="s">
        <v>34</v>
      </c>
      <c r="AB2007" s="141"/>
      <c r="AC2007" s="139" t="s">
        <v>18050</v>
      </c>
      <c r="AD2007" s="380"/>
      <c r="AE2007" s="139" t="s">
        <v>107</v>
      </c>
      <c r="AF2007" s="139" t="s">
        <v>13076</v>
      </c>
      <c r="AG2007" s="139" t="s">
        <v>4130</v>
      </c>
      <c r="AH2007" s="139" t="s">
        <v>1380</v>
      </c>
      <c r="AI2007" s="139" t="s">
        <v>1518</v>
      </c>
      <c r="AJ2007" s="139"/>
      <c r="AK2007" s="139" t="s">
        <v>1518</v>
      </c>
      <c r="AL2007" s="139" t="s">
        <v>7</v>
      </c>
      <c r="AM2007" s="141"/>
      <c r="AN2007" s="141" t="s">
        <v>8</v>
      </c>
      <c r="AO2007" s="139"/>
      <c r="AP2007" s="139"/>
      <c r="AQ2007" s="139"/>
      <c r="AR2007" s="381"/>
      <c r="AS2007" s="139" t="s">
        <v>4075</v>
      </c>
      <c r="AT2007" s="141" t="s">
        <v>44</v>
      </c>
      <c r="AU2007" s="141"/>
      <c r="AV2007" s="383"/>
      <c r="AW2007" s="385"/>
      <c r="AX2007" s="139"/>
      <c r="AY2007" t="s">
        <v>18550</v>
      </c>
      <c r="BA2007" s="381"/>
      <c r="BB2007" s="139" t="s">
        <v>1450</v>
      </c>
      <c r="BC2007" s="166"/>
      <c r="BD2007" s="166"/>
      <c r="BE2007" s="166"/>
      <c r="BF2007" s="166"/>
      <c r="BG2007" s="166"/>
      <c r="BH2007" s="308"/>
      <c r="BI2007" s="308"/>
      <c r="BJ2007" s="141" t="s">
        <v>26</v>
      </c>
      <c r="BK2007" s="141" t="s">
        <v>26</v>
      </c>
      <c r="BL2007" s="141"/>
      <c r="BM2007" s="141"/>
      <c r="BN2007" s="139" t="s">
        <v>4075</v>
      </c>
      <c r="BQ2007" s="141"/>
      <c r="BV2007" s="141"/>
      <c r="BX2007" s="141"/>
      <c r="BY2007" s="141"/>
      <c r="BZ2007" s="141"/>
      <c r="CA2007" s="141"/>
      <c r="CB2007" s="141"/>
      <c r="CC2007" s="141"/>
      <c r="CD2007" s="141"/>
      <c r="CE2007" s="141"/>
      <c r="CF2007" s="141"/>
      <c r="CG2007" s="141"/>
    </row>
    <row r="2008" spans="1:85" x14ac:dyDescent="0.35">
      <c r="A2008" s="155" t="s">
        <v>7682</v>
      </c>
      <c r="B2008" s="139" t="s">
        <v>4075</v>
      </c>
      <c r="C2008" s="18">
        <v>43317</v>
      </c>
      <c r="D2008" s="144">
        <v>0</v>
      </c>
      <c r="E2008" s="141" t="s">
        <v>13268</v>
      </c>
      <c r="F2008" s="141">
        <v>3</v>
      </c>
      <c r="G2008" s="141" t="s">
        <v>2536</v>
      </c>
      <c r="H2008" s="141">
        <v>2018</v>
      </c>
      <c r="I2008" s="18">
        <v>43317</v>
      </c>
      <c r="J2008" s="144">
        <v>0.5805555555555556</v>
      </c>
      <c r="K2008" s="378"/>
      <c r="L2008" s="139" t="s">
        <v>4075</v>
      </c>
      <c r="M2008" s="141" t="s">
        <v>28</v>
      </c>
      <c r="N2008" s="248"/>
      <c r="O2008" s="141" t="s">
        <v>26</v>
      </c>
      <c r="P2008" s="141" t="s">
        <v>26</v>
      </c>
      <c r="Q2008" s="141" t="s">
        <v>7683</v>
      </c>
      <c r="R2008" s="141" t="s">
        <v>7684</v>
      </c>
      <c r="S2008" s="141"/>
      <c r="T2008" s="141"/>
      <c r="U2008" s="141"/>
      <c r="V2008" s="141"/>
      <c r="W2008" s="139" t="s">
        <v>4075</v>
      </c>
      <c r="X2008" s="141" t="s">
        <v>25</v>
      </c>
      <c r="Y2008" s="141" t="s">
        <v>27</v>
      </c>
      <c r="Z2008" s="141"/>
      <c r="AA2008" s="141" t="s">
        <v>34</v>
      </c>
      <c r="AB2008" s="141"/>
      <c r="AC2008" s="139" t="s">
        <v>18048</v>
      </c>
      <c r="AD2008" s="380"/>
      <c r="AE2008" s="139" t="s">
        <v>4</v>
      </c>
      <c r="AF2008" s="139" t="s">
        <v>13073</v>
      </c>
      <c r="AG2008" s="139" t="s">
        <v>4</v>
      </c>
      <c r="AH2008" s="139" t="s">
        <v>1380</v>
      </c>
      <c r="AI2008" s="139" t="s">
        <v>4</v>
      </c>
      <c r="AJ2008" s="139"/>
      <c r="AK2008" s="139" t="s">
        <v>15678</v>
      </c>
      <c r="AL2008" s="139" t="s">
        <v>1408</v>
      </c>
      <c r="AM2008" s="141"/>
      <c r="AN2008" s="141" t="s">
        <v>8</v>
      </c>
      <c r="AO2008" s="139"/>
      <c r="AP2008" s="139"/>
      <c r="AQ2008" s="139"/>
      <c r="AR2008" s="381"/>
      <c r="AS2008" s="139" t="s">
        <v>4075</v>
      </c>
      <c r="AT2008" s="141" t="s">
        <v>43</v>
      </c>
      <c r="AU2008" s="141">
        <v>424</v>
      </c>
      <c r="AV2008" s="383"/>
      <c r="AW2008" s="385"/>
      <c r="AX2008" s="139"/>
      <c r="AY2008" t="s">
        <v>19198</v>
      </c>
      <c r="BA2008" s="381"/>
      <c r="BB2008" s="139" t="s">
        <v>1452</v>
      </c>
      <c r="BC2008" s="166">
        <v>10</v>
      </c>
      <c r="BD2008" s="166"/>
      <c r="BE2008" s="166"/>
      <c r="BF2008" s="166"/>
      <c r="BG2008" s="166"/>
      <c r="BH2008" s="308"/>
      <c r="BI2008" s="308"/>
      <c r="BJ2008" s="141" t="s">
        <v>26</v>
      </c>
      <c r="BK2008" s="141" t="s">
        <v>26</v>
      </c>
      <c r="BL2008" s="141"/>
      <c r="BM2008" s="141"/>
      <c r="BN2008" s="139" t="s">
        <v>4075</v>
      </c>
      <c r="BQ2008" s="141" t="s">
        <v>15966</v>
      </c>
      <c r="BT2008" s="135" t="s">
        <v>15384</v>
      </c>
      <c r="BV2008" s="141"/>
      <c r="BX2008" s="141"/>
      <c r="BY2008" s="141"/>
      <c r="BZ2008" s="141"/>
      <c r="CA2008" s="141"/>
      <c r="CB2008" s="141"/>
      <c r="CC2008" s="141"/>
      <c r="CD2008" s="141"/>
      <c r="CE2008" s="141"/>
      <c r="CF2008" s="141"/>
      <c r="CG2008" s="141" t="s">
        <v>1848</v>
      </c>
    </row>
    <row r="2009" spans="1:85" x14ac:dyDescent="0.35">
      <c r="A2009" s="155" t="s">
        <v>7685</v>
      </c>
      <c r="B2009" s="139" t="s">
        <v>4075</v>
      </c>
      <c r="C2009" s="18">
        <v>43317</v>
      </c>
      <c r="D2009" s="144">
        <v>0</v>
      </c>
      <c r="E2009" s="141" t="s">
        <v>13268</v>
      </c>
      <c r="F2009" s="141">
        <v>3</v>
      </c>
      <c r="G2009" s="141" t="s">
        <v>2536</v>
      </c>
      <c r="H2009" s="141">
        <v>2018</v>
      </c>
      <c r="I2009" s="18"/>
      <c r="J2009" s="144"/>
      <c r="K2009" s="378"/>
      <c r="L2009" s="139" t="s">
        <v>4075</v>
      </c>
      <c r="M2009" s="141" t="s">
        <v>28</v>
      </c>
      <c r="N2009" s="248"/>
      <c r="O2009" s="141" t="s">
        <v>26</v>
      </c>
      <c r="P2009" s="141" t="s">
        <v>26</v>
      </c>
      <c r="Q2009" s="141"/>
      <c r="R2009" s="141"/>
      <c r="S2009" s="141"/>
      <c r="T2009" s="141"/>
      <c r="U2009" s="141"/>
      <c r="V2009" s="141"/>
      <c r="W2009" s="139" t="s">
        <v>4075</v>
      </c>
      <c r="X2009" s="141" t="s">
        <v>25</v>
      </c>
      <c r="Y2009" s="141" t="s">
        <v>27</v>
      </c>
      <c r="Z2009" s="141"/>
      <c r="AA2009" s="141" t="s">
        <v>34</v>
      </c>
      <c r="AB2009" s="141"/>
      <c r="AC2009" s="139" t="s">
        <v>18047</v>
      </c>
      <c r="AD2009" s="380"/>
      <c r="AE2009" s="139" t="s">
        <v>103</v>
      </c>
      <c r="AF2009" s="139" t="s">
        <v>13079</v>
      </c>
      <c r="AG2009" s="139" t="s">
        <v>103</v>
      </c>
      <c r="AH2009" s="139" t="s">
        <v>1380</v>
      </c>
      <c r="AI2009" s="139" t="s">
        <v>103</v>
      </c>
      <c r="AJ2009" s="139"/>
      <c r="AK2009" s="139" t="s">
        <v>103</v>
      </c>
      <c r="AL2009" s="139" t="s">
        <v>7</v>
      </c>
      <c r="AM2009" s="141"/>
      <c r="AN2009" s="141"/>
      <c r="AO2009" s="139"/>
      <c r="AP2009" s="139"/>
      <c r="AQ2009" s="139"/>
      <c r="AR2009" s="381"/>
      <c r="AS2009" s="139" t="s">
        <v>4075</v>
      </c>
      <c r="AT2009" s="141" t="s">
        <v>1404</v>
      </c>
      <c r="AU2009" s="141"/>
      <c r="AV2009" s="383"/>
      <c r="AW2009" s="385"/>
      <c r="AX2009" s="139"/>
      <c r="BA2009" s="381"/>
      <c r="BB2009" s="139" t="s">
        <v>17</v>
      </c>
      <c r="BC2009" s="166"/>
      <c r="BD2009" s="166"/>
      <c r="BE2009" s="166"/>
      <c r="BF2009" s="166"/>
      <c r="BG2009" s="166"/>
      <c r="BH2009" s="308"/>
      <c r="BI2009" s="308"/>
      <c r="BJ2009" s="141" t="s">
        <v>26</v>
      </c>
      <c r="BK2009" s="141" t="s">
        <v>26</v>
      </c>
      <c r="BL2009" s="141"/>
      <c r="BM2009" s="141"/>
      <c r="BN2009" s="139" t="s">
        <v>4075</v>
      </c>
      <c r="BQ2009" s="141"/>
      <c r="BV2009" s="141"/>
      <c r="BX2009" s="141"/>
      <c r="BY2009" s="141"/>
      <c r="BZ2009" s="141"/>
      <c r="CA2009" s="141"/>
      <c r="CB2009" s="141"/>
      <c r="CC2009" s="141"/>
      <c r="CD2009" s="141"/>
      <c r="CE2009" s="141"/>
      <c r="CF2009" s="141"/>
      <c r="CG2009" s="141"/>
    </row>
    <row r="2010" spans="1:85" x14ac:dyDescent="0.35">
      <c r="A2010" s="155" t="s">
        <v>7679</v>
      </c>
      <c r="B2010" s="139" t="s">
        <v>4075</v>
      </c>
      <c r="C2010" s="18">
        <v>43318</v>
      </c>
      <c r="D2010" s="144">
        <v>0</v>
      </c>
      <c r="E2010" s="141" t="s">
        <v>13268</v>
      </c>
      <c r="F2010" s="141">
        <v>3</v>
      </c>
      <c r="G2010" s="141" t="s">
        <v>2536</v>
      </c>
      <c r="H2010" s="141">
        <v>2018</v>
      </c>
      <c r="I2010" s="18">
        <v>43318</v>
      </c>
      <c r="J2010" s="144">
        <v>0.7270833333333333</v>
      </c>
      <c r="K2010" s="378"/>
      <c r="L2010" s="139" t="s">
        <v>4075</v>
      </c>
      <c r="M2010" s="141" t="s">
        <v>28</v>
      </c>
      <c r="N2010" s="248"/>
      <c r="O2010" s="141" t="s">
        <v>26</v>
      </c>
      <c r="P2010" s="141" t="s">
        <v>26</v>
      </c>
      <c r="Q2010" s="141" t="s">
        <v>7680</v>
      </c>
      <c r="R2010" s="141" t="s">
        <v>7681</v>
      </c>
      <c r="S2010" s="141"/>
      <c r="T2010" s="141"/>
      <c r="U2010" s="141"/>
      <c r="V2010" s="141"/>
      <c r="W2010" s="139" t="s">
        <v>4075</v>
      </c>
      <c r="X2010" s="141" t="s">
        <v>25</v>
      </c>
      <c r="Y2010" s="141" t="s">
        <v>27</v>
      </c>
      <c r="Z2010" s="141"/>
      <c r="AA2010" s="141" t="s">
        <v>34</v>
      </c>
      <c r="AB2010" s="141"/>
      <c r="AC2010" s="139" t="s">
        <v>18049</v>
      </c>
      <c r="AD2010" s="380"/>
      <c r="AE2010" s="139" t="s">
        <v>103</v>
      </c>
      <c r="AF2010" s="139" t="s">
        <v>13075</v>
      </c>
      <c r="AG2010" s="139" t="s">
        <v>103</v>
      </c>
      <c r="AH2010" s="139" t="s">
        <v>1380</v>
      </c>
      <c r="AI2010" s="139" t="s">
        <v>7340</v>
      </c>
      <c r="AJ2010" s="139"/>
      <c r="AK2010" s="139" t="s">
        <v>7340</v>
      </c>
      <c r="AL2010" s="139" t="s">
        <v>1408</v>
      </c>
      <c r="AM2010" s="141"/>
      <c r="AN2010" s="141" t="s">
        <v>8</v>
      </c>
      <c r="AO2010" s="139"/>
      <c r="AP2010" s="139"/>
      <c r="AQ2010" s="139"/>
      <c r="AR2010" s="381"/>
      <c r="AS2010" s="139" t="s">
        <v>4075</v>
      </c>
      <c r="AT2010" s="141" t="s">
        <v>1404</v>
      </c>
      <c r="AU2010" s="141"/>
      <c r="AV2010" s="383"/>
      <c r="AW2010" s="385"/>
      <c r="AX2010" s="139"/>
      <c r="AY2010" t="s">
        <v>19164</v>
      </c>
      <c r="BA2010" s="381"/>
      <c r="BB2010" s="139" t="s">
        <v>1450</v>
      </c>
      <c r="BC2010" s="166"/>
      <c r="BD2010" s="166"/>
      <c r="BE2010" s="166"/>
      <c r="BF2010" s="166"/>
      <c r="BG2010" s="166"/>
      <c r="BH2010" s="308"/>
      <c r="BI2010" s="308"/>
      <c r="BJ2010" s="141" t="s">
        <v>26</v>
      </c>
      <c r="BK2010" s="141" t="s">
        <v>26</v>
      </c>
      <c r="BL2010" s="141"/>
      <c r="BM2010" s="141"/>
      <c r="BN2010" s="139" t="s">
        <v>4075</v>
      </c>
      <c r="BQ2010" s="141"/>
      <c r="BV2010" s="141"/>
      <c r="BX2010" s="141"/>
      <c r="BY2010" s="141"/>
      <c r="BZ2010" s="141"/>
      <c r="CA2010" s="141"/>
      <c r="CB2010" s="141"/>
      <c r="CC2010" s="141"/>
      <c r="CD2010" s="141"/>
      <c r="CE2010" s="141"/>
      <c r="CF2010" s="141"/>
      <c r="CG2010" s="141"/>
    </row>
    <row r="2011" spans="1:85" x14ac:dyDescent="0.35">
      <c r="A2011" s="155" t="s">
        <v>7672</v>
      </c>
      <c r="B2011" s="139" t="s">
        <v>4075</v>
      </c>
      <c r="C2011" s="18">
        <v>43319</v>
      </c>
      <c r="D2011" s="144">
        <v>0</v>
      </c>
      <c r="E2011" s="141" t="s">
        <v>13268</v>
      </c>
      <c r="F2011" s="141">
        <v>3</v>
      </c>
      <c r="G2011" s="141" t="s">
        <v>2536</v>
      </c>
      <c r="H2011" s="141">
        <v>2018</v>
      </c>
      <c r="I2011" s="18"/>
      <c r="J2011" s="144"/>
      <c r="K2011" s="378"/>
      <c r="L2011" s="139" t="s">
        <v>4075</v>
      </c>
      <c r="M2011" s="141" t="s">
        <v>28</v>
      </c>
      <c r="N2011" s="248"/>
      <c r="O2011" s="141" t="s">
        <v>26</v>
      </c>
      <c r="P2011" s="141" t="s">
        <v>26</v>
      </c>
      <c r="Q2011" s="141" t="s">
        <v>7673</v>
      </c>
      <c r="R2011" s="141"/>
      <c r="S2011" s="141"/>
      <c r="T2011" s="141"/>
      <c r="U2011" s="141"/>
      <c r="V2011" s="141"/>
      <c r="W2011" s="139" t="s">
        <v>4075</v>
      </c>
      <c r="X2011" s="141" t="s">
        <v>25</v>
      </c>
      <c r="Y2011" s="141" t="s">
        <v>27</v>
      </c>
      <c r="Z2011" s="141"/>
      <c r="AA2011" s="141" t="s">
        <v>34</v>
      </c>
      <c r="AB2011" s="141"/>
      <c r="AC2011" s="139" t="s">
        <v>18047</v>
      </c>
      <c r="AD2011" s="380"/>
      <c r="AE2011" s="139" t="s">
        <v>103</v>
      </c>
      <c r="AF2011" s="139" t="s">
        <v>13079</v>
      </c>
      <c r="AG2011" s="139" t="s">
        <v>103</v>
      </c>
      <c r="AH2011" s="139" t="s">
        <v>1380</v>
      </c>
      <c r="AI2011" s="139" t="s">
        <v>103</v>
      </c>
      <c r="AJ2011" s="139"/>
      <c r="AK2011" s="139" t="s">
        <v>103</v>
      </c>
      <c r="AL2011" s="139" t="s">
        <v>1823</v>
      </c>
      <c r="AM2011" s="141"/>
      <c r="AN2011" s="141"/>
      <c r="AO2011" s="139"/>
      <c r="AP2011" s="139"/>
      <c r="AQ2011" s="139"/>
      <c r="AR2011" s="381"/>
      <c r="AS2011" s="139" t="s">
        <v>4075</v>
      </c>
      <c r="AT2011" s="141" t="s">
        <v>44</v>
      </c>
      <c r="AU2011" s="141"/>
      <c r="AV2011" s="383"/>
      <c r="AW2011" s="385"/>
      <c r="AX2011" s="139"/>
      <c r="AY2011" t="s">
        <v>18765</v>
      </c>
      <c r="BA2011" s="381"/>
      <c r="BB2011" s="139" t="s">
        <v>17</v>
      </c>
      <c r="BC2011" s="166"/>
      <c r="BD2011" s="166"/>
      <c r="BE2011" s="166"/>
      <c r="BF2011" s="166"/>
      <c r="BG2011" s="166"/>
      <c r="BH2011" s="308"/>
      <c r="BI2011" s="308"/>
      <c r="BJ2011" s="141" t="s">
        <v>26</v>
      </c>
      <c r="BK2011" s="141" t="s">
        <v>26</v>
      </c>
      <c r="BL2011" s="141"/>
      <c r="BM2011" s="141"/>
      <c r="BN2011" s="139" t="s">
        <v>4075</v>
      </c>
      <c r="BQ2011" s="141"/>
      <c r="BV2011" s="141"/>
      <c r="BX2011" s="141"/>
      <c r="BY2011" s="141"/>
      <c r="BZ2011" s="141"/>
      <c r="CA2011" s="141"/>
      <c r="CB2011" s="141"/>
      <c r="CC2011" s="141"/>
      <c r="CD2011" s="141"/>
      <c r="CE2011" s="141"/>
      <c r="CF2011" s="141"/>
      <c r="CG2011" s="141"/>
    </row>
    <row r="2012" spans="1:85" x14ac:dyDescent="0.35">
      <c r="A2012" s="155" t="s">
        <v>7669</v>
      </c>
      <c r="B2012" s="139" t="s">
        <v>4075</v>
      </c>
      <c r="C2012" s="18">
        <v>43319</v>
      </c>
      <c r="D2012" s="144">
        <v>0</v>
      </c>
      <c r="E2012" s="141" t="s">
        <v>13268</v>
      </c>
      <c r="F2012" s="141">
        <v>3</v>
      </c>
      <c r="G2012" s="141" t="s">
        <v>2536</v>
      </c>
      <c r="H2012" s="141">
        <v>2018</v>
      </c>
      <c r="I2012" s="18">
        <v>43319</v>
      </c>
      <c r="J2012" s="144">
        <v>0.42986111111111114</v>
      </c>
      <c r="K2012" s="378"/>
      <c r="L2012" s="139" t="s">
        <v>4075</v>
      </c>
      <c r="M2012" s="141" t="s">
        <v>28</v>
      </c>
      <c r="N2012" s="248"/>
      <c r="O2012" s="141" t="s">
        <v>26</v>
      </c>
      <c r="P2012" s="141" t="s">
        <v>26</v>
      </c>
      <c r="Q2012" s="141" t="s">
        <v>7670</v>
      </c>
      <c r="R2012" s="141" t="s">
        <v>7671</v>
      </c>
      <c r="S2012" s="141"/>
      <c r="T2012" s="141"/>
      <c r="U2012" s="141"/>
      <c r="V2012" s="141"/>
      <c r="W2012" s="139" t="s">
        <v>4075</v>
      </c>
      <c r="X2012" s="141" t="s">
        <v>25</v>
      </c>
      <c r="Y2012" s="141" t="s">
        <v>27</v>
      </c>
      <c r="Z2012" s="141"/>
      <c r="AA2012" s="141" t="s">
        <v>34</v>
      </c>
      <c r="AB2012" s="141"/>
      <c r="AC2012" s="139" t="s">
        <v>18047</v>
      </c>
      <c r="AD2012" s="380"/>
      <c r="AE2012" s="139" t="s">
        <v>102</v>
      </c>
      <c r="AF2012" s="139" t="s">
        <v>13082</v>
      </c>
      <c r="AG2012" s="139" t="s">
        <v>102</v>
      </c>
      <c r="AH2012" s="139" t="s">
        <v>1378</v>
      </c>
      <c r="AI2012" s="139" t="s">
        <v>60</v>
      </c>
      <c r="AJ2012" s="139" t="s">
        <v>60</v>
      </c>
      <c r="AK2012" s="139"/>
      <c r="AL2012" s="139"/>
      <c r="AM2012" s="141"/>
      <c r="AN2012" s="141" t="s">
        <v>8</v>
      </c>
      <c r="AO2012" s="139"/>
      <c r="AP2012" s="139" t="s">
        <v>60</v>
      </c>
      <c r="AQ2012" s="139"/>
      <c r="AR2012" s="381"/>
      <c r="AS2012" s="139" t="s">
        <v>4075</v>
      </c>
      <c r="AT2012" s="141" t="s">
        <v>44</v>
      </c>
      <c r="AU2012" s="141">
        <v>320</v>
      </c>
      <c r="AV2012" s="383"/>
      <c r="AW2012" s="385"/>
      <c r="AX2012" s="139"/>
      <c r="AY2012" t="s">
        <v>19199</v>
      </c>
      <c r="BA2012" s="381"/>
      <c r="BB2012" s="139" t="s">
        <v>1444</v>
      </c>
      <c r="BC2012" s="166"/>
      <c r="BD2012" s="166"/>
      <c r="BE2012" s="166"/>
      <c r="BF2012" s="166"/>
      <c r="BG2012" s="166"/>
      <c r="BH2012" s="308"/>
      <c r="BI2012" s="308"/>
      <c r="BJ2012" s="141" t="s">
        <v>26</v>
      </c>
      <c r="BK2012" s="141" t="s">
        <v>26</v>
      </c>
      <c r="BL2012" s="141"/>
      <c r="BM2012" s="141"/>
      <c r="BN2012" s="139" t="s">
        <v>4075</v>
      </c>
      <c r="BQ2012" s="141"/>
      <c r="BV2012" s="141"/>
      <c r="BX2012" s="141"/>
      <c r="BY2012" s="141"/>
      <c r="BZ2012" s="141"/>
      <c r="CA2012" s="141"/>
      <c r="CB2012" s="141"/>
      <c r="CC2012" s="141"/>
      <c r="CD2012" s="141"/>
      <c r="CE2012" s="141"/>
      <c r="CF2012" s="141"/>
      <c r="CG2012" s="141"/>
    </row>
    <row r="2013" spans="1:85" x14ac:dyDescent="0.35">
      <c r="A2013" s="155" t="s">
        <v>7666</v>
      </c>
      <c r="B2013" s="139" t="s">
        <v>4075</v>
      </c>
      <c r="C2013" s="18">
        <v>43319</v>
      </c>
      <c r="D2013" s="144">
        <v>0</v>
      </c>
      <c r="E2013" s="141" t="s">
        <v>13268</v>
      </c>
      <c r="F2013" s="141">
        <v>3</v>
      </c>
      <c r="G2013" s="141" t="s">
        <v>2536</v>
      </c>
      <c r="H2013" s="141">
        <v>2018</v>
      </c>
      <c r="I2013" s="18">
        <v>43319</v>
      </c>
      <c r="J2013" s="144">
        <v>0.40763888888888888</v>
      </c>
      <c r="K2013" s="378"/>
      <c r="L2013" s="139" t="s">
        <v>4075</v>
      </c>
      <c r="M2013" s="141" t="s">
        <v>28</v>
      </c>
      <c r="N2013" s="248"/>
      <c r="O2013" s="141" t="s">
        <v>26</v>
      </c>
      <c r="P2013" s="141" t="s">
        <v>26</v>
      </c>
      <c r="Q2013" s="141" t="s">
        <v>7667</v>
      </c>
      <c r="R2013" s="141" t="s">
        <v>7668</v>
      </c>
      <c r="S2013" s="141"/>
      <c r="T2013" s="141" t="s">
        <v>18229</v>
      </c>
      <c r="U2013" s="141"/>
      <c r="V2013" s="141"/>
      <c r="W2013" s="139" t="s">
        <v>4075</v>
      </c>
      <c r="X2013" s="141" t="s">
        <v>25</v>
      </c>
      <c r="Y2013" s="141" t="s">
        <v>27</v>
      </c>
      <c r="Z2013" s="141"/>
      <c r="AA2013" s="141" t="s">
        <v>34</v>
      </c>
      <c r="AB2013" s="141"/>
      <c r="AC2013" s="139" t="s">
        <v>18049</v>
      </c>
      <c r="AD2013" s="380"/>
      <c r="AE2013" s="139" t="s">
        <v>102</v>
      </c>
      <c r="AF2013" s="139" t="s">
        <v>13071</v>
      </c>
      <c r="AG2013" s="139" t="s">
        <v>102</v>
      </c>
      <c r="AH2013" s="139" t="s">
        <v>1378</v>
      </c>
      <c r="AI2013" s="139" t="s">
        <v>13</v>
      </c>
      <c r="AJ2013" s="139" t="s">
        <v>46</v>
      </c>
      <c r="AK2013" s="139"/>
      <c r="AL2013" s="139"/>
      <c r="AM2013" s="141"/>
      <c r="AN2013" s="141" t="s">
        <v>8</v>
      </c>
      <c r="AO2013" s="139"/>
      <c r="AP2013" s="139" t="s">
        <v>46</v>
      </c>
      <c r="AQ2013" s="139"/>
      <c r="AR2013" s="381"/>
      <c r="AS2013" s="139" t="s">
        <v>4075</v>
      </c>
      <c r="AT2013" s="141" t="s">
        <v>1404</v>
      </c>
      <c r="AU2013" s="141">
        <v>305</v>
      </c>
      <c r="AV2013" s="383"/>
      <c r="AW2013" s="385"/>
      <c r="AX2013" s="139"/>
      <c r="AY2013" t="s">
        <v>19200</v>
      </c>
      <c r="BA2013" s="381"/>
      <c r="BB2013" s="139" t="s">
        <v>1450</v>
      </c>
      <c r="BC2013" s="166"/>
      <c r="BD2013" s="166"/>
      <c r="BE2013" s="166"/>
      <c r="BF2013" s="166"/>
      <c r="BG2013" s="166"/>
      <c r="BH2013" s="308"/>
      <c r="BI2013" s="308"/>
      <c r="BJ2013" s="141" t="s">
        <v>26</v>
      </c>
      <c r="BK2013" s="141" t="s">
        <v>26</v>
      </c>
      <c r="BL2013" s="141"/>
      <c r="BM2013" s="141"/>
      <c r="BN2013" s="139" t="s">
        <v>4075</v>
      </c>
      <c r="BQ2013" s="141"/>
      <c r="BV2013" s="141"/>
      <c r="BX2013" s="141"/>
      <c r="BY2013" s="141"/>
      <c r="BZ2013" s="141"/>
      <c r="CA2013" s="141"/>
      <c r="CB2013" s="141"/>
      <c r="CC2013" s="141"/>
      <c r="CD2013" s="141"/>
      <c r="CE2013" s="141"/>
      <c r="CF2013" s="141"/>
      <c r="CG2013" s="141"/>
    </row>
    <row r="2014" spans="1:85" x14ac:dyDescent="0.35">
      <c r="A2014" s="155" t="s">
        <v>20103</v>
      </c>
      <c r="B2014" s="139" t="s">
        <v>4075</v>
      </c>
      <c r="C2014" s="18">
        <v>43319</v>
      </c>
      <c r="D2014" s="144">
        <v>0</v>
      </c>
      <c r="E2014" s="141" t="s">
        <v>13268</v>
      </c>
      <c r="F2014" s="141">
        <v>3</v>
      </c>
      <c r="G2014" s="141" t="s">
        <v>2536</v>
      </c>
      <c r="H2014" s="141">
        <v>2018</v>
      </c>
      <c r="I2014" s="18"/>
      <c r="J2014" s="144"/>
      <c r="K2014" s="378"/>
      <c r="L2014" s="139" t="s">
        <v>4075</v>
      </c>
      <c r="M2014" s="141" t="s">
        <v>28</v>
      </c>
      <c r="N2014" s="248"/>
      <c r="O2014" s="141" t="s">
        <v>26</v>
      </c>
      <c r="P2014" s="141" t="s">
        <v>25</v>
      </c>
      <c r="Q2014" s="141"/>
      <c r="R2014" s="141"/>
      <c r="S2014" s="141"/>
      <c r="T2014" s="141"/>
      <c r="U2014" s="141"/>
      <c r="V2014" s="141"/>
      <c r="W2014" s="139" t="s">
        <v>4075</v>
      </c>
      <c r="X2014" s="141" t="s">
        <v>25</v>
      </c>
      <c r="Y2014" s="141" t="s">
        <v>27</v>
      </c>
      <c r="Z2014" s="141"/>
      <c r="AA2014" s="141" t="s">
        <v>34</v>
      </c>
      <c r="AB2014" s="141"/>
      <c r="AC2014" s="139" t="s">
        <v>18047</v>
      </c>
      <c r="AD2014" s="380"/>
      <c r="AE2014" s="139" t="s">
        <v>32</v>
      </c>
      <c r="AF2014" s="139" t="s">
        <v>13072</v>
      </c>
      <c r="AG2014" s="139" t="s">
        <v>32</v>
      </c>
      <c r="AH2014" s="139" t="s">
        <v>13</v>
      </c>
      <c r="AI2014" s="139" t="s">
        <v>13</v>
      </c>
      <c r="AJ2014" s="139"/>
      <c r="AK2014" s="139"/>
      <c r="AL2014" s="139"/>
      <c r="AM2014" s="141"/>
      <c r="AN2014" s="141"/>
      <c r="AO2014" s="139"/>
      <c r="AP2014" s="139"/>
      <c r="AQ2014" s="139"/>
      <c r="AR2014" s="381"/>
      <c r="AS2014" s="139" t="s">
        <v>4075</v>
      </c>
      <c r="AT2014" s="141" t="s">
        <v>43</v>
      </c>
      <c r="AU2014" s="141"/>
      <c r="AV2014" s="383"/>
      <c r="AW2014" s="385"/>
      <c r="AX2014" s="139"/>
      <c r="BA2014" s="381"/>
      <c r="BB2014" s="139"/>
      <c r="BC2014" s="166"/>
      <c r="BD2014" s="166"/>
      <c r="BE2014" s="166"/>
      <c r="BF2014" s="166"/>
      <c r="BG2014" s="166"/>
      <c r="BH2014" s="308"/>
      <c r="BI2014" s="308"/>
      <c r="BJ2014" s="141" t="s">
        <v>26</v>
      </c>
      <c r="BK2014" s="141" t="s">
        <v>26</v>
      </c>
      <c r="BL2014" s="141"/>
      <c r="BM2014" s="141"/>
      <c r="BN2014" s="139" t="s">
        <v>4075</v>
      </c>
      <c r="BQ2014" s="141"/>
      <c r="BV2014" s="141"/>
      <c r="BX2014" s="141"/>
      <c r="BY2014" s="141"/>
      <c r="BZ2014" s="141"/>
      <c r="CA2014" s="141"/>
      <c r="CB2014" s="141"/>
      <c r="CC2014" s="141"/>
      <c r="CD2014" s="141"/>
      <c r="CE2014" s="141"/>
      <c r="CF2014" s="141"/>
      <c r="CG2014" s="141"/>
    </row>
    <row r="2015" spans="1:85" x14ac:dyDescent="0.35">
      <c r="A2015" s="155" t="s">
        <v>7676</v>
      </c>
      <c r="B2015" s="139" t="s">
        <v>4075</v>
      </c>
      <c r="C2015" s="18">
        <v>43319</v>
      </c>
      <c r="D2015" s="144">
        <v>0</v>
      </c>
      <c r="E2015" s="141" t="s">
        <v>13268</v>
      </c>
      <c r="F2015" s="141">
        <v>3</v>
      </c>
      <c r="G2015" s="141" t="s">
        <v>2536</v>
      </c>
      <c r="H2015" s="141">
        <v>2018</v>
      </c>
      <c r="I2015" s="18">
        <v>43319</v>
      </c>
      <c r="J2015" s="144">
        <v>0.71875</v>
      </c>
      <c r="K2015" s="378"/>
      <c r="L2015" s="139" t="s">
        <v>4075</v>
      </c>
      <c r="M2015" s="141" t="s">
        <v>28</v>
      </c>
      <c r="N2015" s="248"/>
      <c r="O2015" s="141" t="s">
        <v>26</v>
      </c>
      <c r="P2015" s="141" t="s">
        <v>26</v>
      </c>
      <c r="Q2015" s="141" t="s">
        <v>7677</v>
      </c>
      <c r="R2015" s="141" t="s">
        <v>7678</v>
      </c>
      <c r="S2015" s="141"/>
      <c r="T2015" s="141"/>
      <c r="U2015" s="141"/>
      <c r="V2015" s="141"/>
      <c r="W2015" s="139" t="s">
        <v>4075</v>
      </c>
      <c r="X2015" s="141" t="s">
        <v>25</v>
      </c>
      <c r="Y2015" s="141" t="s">
        <v>27</v>
      </c>
      <c r="Z2015" s="141"/>
      <c r="AA2015" s="141" t="s">
        <v>34</v>
      </c>
      <c r="AB2015" s="141"/>
      <c r="AC2015" s="139" t="s">
        <v>18047</v>
      </c>
      <c r="AD2015" s="380"/>
      <c r="AE2015" s="139" t="s">
        <v>4</v>
      </c>
      <c r="AF2015" s="139" t="s">
        <v>13073</v>
      </c>
      <c r="AG2015" s="139" t="s">
        <v>4</v>
      </c>
      <c r="AH2015" s="139" t="s">
        <v>1380</v>
      </c>
      <c r="AI2015" s="139" t="s">
        <v>4</v>
      </c>
      <c r="AJ2015" s="139"/>
      <c r="AK2015" s="139" t="s">
        <v>15678</v>
      </c>
      <c r="AL2015" s="139" t="s">
        <v>7</v>
      </c>
      <c r="AM2015" s="141"/>
      <c r="AN2015" s="141" t="s">
        <v>8</v>
      </c>
      <c r="AO2015" s="139"/>
      <c r="AP2015" s="139"/>
      <c r="AQ2015" s="139"/>
      <c r="AR2015" s="381"/>
      <c r="AS2015" s="139" t="s">
        <v>4075</v>
      </c>
      <c r="AT2015" s="141" t="s">
        <v>43</v>
      </c>
      <c r="AU2015" s="141">
        <v>520</v>
      </c>
      <c r="AV2015" s="383"/>
      <c r="AW2015" s="385"/>
      <c r="AX2015" s="139"/>
      <c r="AY2015" t="s">
        <v>19201</v>
      </c>
      <c r="BA2015" s="381"/>
      <c r="BB2015" s="139" t="s">
        <v>1452</v>
      </c>
      <c r="BC2015" s="166"/>
      <c r="BD2015" s="166"/>
      <c r="BE2015" s="166"/>
      <c r="BF2015" s="166"/>
      <c r="BG2015" s="166"/>
      <c r="BH2015" s="308"/>
      <c r="BI2015" s="308"/>
      <c r="BJ2015" s="141" t="s">
        <v>26</v>
      </c>
      <c r="BK2015" s="141" t="s">
        <v>26</v>
      </c>
      <c r="BL2015" s="141"/>
      <c r="BM2015" s="141"/>
      <c r="BN2015" s="139" t="s">
        <v>4075</v>
      </c>
      <c r="BQ2015" s="141" t="s">
        <v>15967</v>
      </c>
      <c r="BR2015" s="135" t="s">
        <v>15685</v>
      </c>
      <c r="BT2015" s="135" t="s">
        <v>15370</v>
      </c>
      <c r="BU2015" s="135" t="s">
        <v>15433</v>
      </c>
      <c r="BV2015" s="141" t="s">
        <v>3604</v>
      </c>
      <c r="BW2015" s="135" t="s">
        <v>2004</v>
      </c>
      <c r="BX2015" s="141" t="s">
        <v>12</v>
      </c>
      <c r="BY2015" s="141" t="s">
        <v>12</v>
      </c>
      <c r="BZ2015" s="141" t="s">
        <v>26</v>
      </c>
      <c r="CA2015" s="141" t="s">
        <v>1848</v>
      </c>
      <c r="CB2015" s="141"/>
      <c r="CC2015" s="141" t="s">
        <v>15704</v>
      </c>
      <c r="CD2015" s="141" t="s">
        <v>34</v>
      </c>
      <c r="CE2015" s="141" t="s">
        <v>15450</v>
      </c>
      <c r="CF2015" s="141" t="s">
        <v>15451</v>
      </c>
      <c r="CG2015" s="141" t="s">
        <v>1848</v>
      </c>
    </row>
    <row r="2016" spans="1:85" x14ac:dyDescent="0.35">
      <c r="A2016" s="155" t="s">
        <v>7674</v>
      </c>
      <c r="B2016" s="139" t="s">
        <v>4075</v>
      </c>
      <c r="C2016" s="18">
        <v>43319</v>
      </c>
      <c r="D2016" s="144">
        <v>0</v>
      </c>
      <c r="E2016" s="141" t="s">
        <v>13268</v>
      </c>
      <c r="F2016" s="141">
        <v>3</v>
      </c>
      <c r="G2016" s="141" t="s">
        <v>2536</v>
      </c>
      <c r="H2016" s="141">
        <v>2018</v>
      </c>
      <c r="I2016" s="18"/>
      <c r="J2016" s="144"/>
      <c r="K2016" s="378"/>
      <c r="L2016" s="139" t="s">
        <v>4075</v>
      </c>
      <c r="M2016" s="141" t="s">
        <v>28</v>
      </c>
      <c r="N2016" s="248"/>
      <c r="O2016" s="141" t="s">
        <v>26</v>
      </c>
      <c r="P2016" s="141" t="s">
        <v>26</v>
      </c>
      <c r="Q2016" s="141" t="s">
        <v>7675</v>
      </c>
      <c r="R2016" s="141"/>
      <c r="S2016" s="141"/>
      <c r="T2016" s="141" t="s">
        <v>18230</v>
      </c>
      <c r="U2016" s="141"/>
      <c r="V2016" s="141"/>
      <c r="W2016" s="139" t="s">
        <v>4075</v>
      </c>
      <c r="X2016" s="141" t="s">
        <v>25</v>
      </c>
      <c r="Y2016" s="141" t="s">
        <v>27</v>
      </c>
      <c r="Z2016" s="141"/>
      <c r="AA2016" s="141" t="s">
        <v>34</v>
      </c>
      <c r="AB2016" s="141"/>
      <c r="AC2016" s="139" t="s">
        <v>18047</v>
      </c>
      <c r="AD2016" s="380"/>
      <c r="AE2016" s="139" t="s">
        <v>111</v>
      </c>
      <c r="AF2016" s="139" t="s">
        <v>13071</v>
      </c>
      <c r="AG2016" s="139" t="s">
        <v>102</v>
      </c>
      <c r="AH2016" s="139" t="s">
        <v>1378</v>
      </c>
      <c r="AI2016" s="139" t="s">
        <v>13</v>
      </c>
      <c r="AJ2016" s="139" t="s">
        <v>11</v>
      </c>
      <c r="AK2016" s="139"/>
      <c r="AL2016" s="139"/>
      <c r="AM2016" s="141"/>
      <c r="AN2016" s="141"/>
      <c r="AO2016" s="139"/>
      <c r="AP2016" s="139" t="s">
        <v>11</v>
      </c>
      <c r="AQ2016" s="139"/>
      <c r="AR2016" s="381"/>
      <c r="AS2016" s="139" t="s">
        <v>4075</v>
      </c>
      <c r="AT2016" s="141" t="s">
        <v>43</v>
      </c>
      <c r="AU2016" s="141">
        <v>246</v>
      </c>
      <c r="AV2016" s="383"/>
      <c r="AW2016" s="385"/>
      <c r="AX2016" s="139"/>
      <c r="AY2016" t="s">
        <v>18717</v>
      </c>
      <c r="BA2016" s="381"/>
      <c r="BB2016" s="139" t="s">
        <v>1452</v>
      </c>
      <c r="BC2016" s="166"/>
      <c r="BD2016" s="166"/>
      <c r="BE2016" s="166"/>
      <c r="BF2016" s="166"/>
      <c r="BG2016" s="166"/>
      <c r="BH2016" s="308"/>
      <c r="BI2016" s="308"/>
      <c r="BJ2016" s="141" t="s">
        <v>26</v>
      </c>
      <c r="BK2016" s="141" t="s">
        <v>26</v>
      </c>
      <c r="BL2016" s="141"/>
      <c r="BM2016" s="141"/>
      <c r="BN2016" s="139" t="s">
        <v>4075</v>
      </c>
      <c r="BQ2016" s="141"/>
      <c r="BV2016" s="141"/>
      <c r="BX2016" s="141"/>
      <c r="BY2016" s="141"/>
      <c r="BZ2016" s="141"/>
      <c r="CA2016" s="141"/>
      <c r="CB2016" s="141"/>
      <c r="CC2016" s="141"/>
      <c r="CD2016" s="141"/>
      <c r="CE2016" s="141"/>
      <c r="CF2016" s="141"/>
      <c r="CG2016" s="141"/>
    </row>
    <row r="2017" spans="1:85" x14ac:dyDescent="0.35">
      <c r="A2017" s="155" t="s">
        <v>7661</v>
      </c>
      <c r="B2017" s="139" t="s">
        <v>4075</v>
      </c>
      <c r="C2017" s="18">
        <v>43320</v>
      </c>
      <c r="D2017" s="144">
        <v>0</v>
      </c>
      <c r="E2017" s="141" t="s">
        <v>13268</v>
      </c>
      <c r="F2017" s="141">
        <v>3</v>
      </c>
      <c r="G2017" s="141" t="s">
        <v>2536</v>
      </c>
      <c r="H2017" s="141">
        <v>2018</v>
      </c>
      <c r="I2017" s="18">
        <v>43320</v>
      </c>
      <c r="J2017" s="144">
        <v>0.41875000000000001</v>
      </c>
      <c r="K2017" s="378"/>
      <c r="L2017" s="139" t="s">
        <v>4075</v>
      </c>
      <c r="M2017" s="141" t="s">
        <v>28</v>
      </c>
      <c r="N2017" s="248"/>
      <c r="O2017" s="141" t="s">
        <v>26</v>
      </c>
      <c r="P2017" s="141" t="s">
        <v>26</v>
      </c>
      <c r="Q2017" s="141" t="s">
        <v>7662</v>
      </c>
      <c r="R2017" s="141" t="s">
        <v>7663</v>
      </c>
      <c r="S2017" s="141"/>
      <c r="T2017" s="141"/>
      <c r="U2017" s="141"/>
      <c r="V2017" s="141"/>
      <c r="W2017" s="139" t="s">
        <v>4075</v>
      </c>
      <c r="X2017" s="141" t="s">
        <v>25</v>
      </c>
      <c r="Y2017" s="141" t="s">
        <v>27</v>
      </c>
      <c r="Z2017" s="141"/>
      <c r="AA2017" s="141" t="s">
        <v>34</v>
      </c>
      <c r="AB2017" s="141"/>
      <c r="AC2017" s="139" t="s">
        <v>18047</v>
      </c>
      <c r="AD2017" s="380"/>
      <c r="AE2017" s="139" t="s">
        <v>103</v>
      </c>
      <c r="AF2017" s="139" t="s">
        <v>13079</v>
      </c>
      <c r="AG2017" s="139" t="s">
        <v>103</v>
      </c>
      <c r="AH2017" s="139" t="s">
        <v>1380</v>
      </c>
      <c r="AI2017" s="139" t="s">
        <v>103</v>
      </c>
      <c r="AJ2017" s="139"/>
      <c r="AK2017" s="139" t="s">
        <v>103</v>
      </c>
      <c r="AL2017" s="139" t="s">
        <v>7</v>
      </c>
      <c r="AM2017" s="141"/>
      <c r="AN2017" s="141" t="s">
        <v>8</v>
      </c>
      <c r="AO2017" s="139"/>
      <c r="AP2017" s="139"/>
      <c r="AQ2017" s="139"/>
      <c r="AR2017" s="381"/>
      <c r="AS2017" s="139" t="s">
        <v>4075</v>
      </c>
      <c r="AT2017" s="141" t="s">
        <v>1404</v>
      </c>
      <c r="AU2017" s="141">
        <v>100</v>
      </c>
      <c r="AV2017" s="383"/>
      <c r="AW2017" s="385"/>
      <c r="AX2017" s="139"/>
      <c r="AY2017" t="s">
        <v>18922</v>
      </c>
      <c r="BA2017" s="381"/>
      <c r="BB2017" s="139" t="s">
        <v>1446</v>
      </c>
      <c r="BC2017" s="166"/>
      <c r="BD2017" s="166"/>
      <c r="BE2017" s="166"/>
      <c r="BF2017" s="166"/>
      <c r="BG2017" s="166"/>
      <c r="BH2017" s="308"/>
      <c r="BI2017" s="308"/>
      <c r="BJ2017" s="141" t="s">
        <v>26</v>
      </c>
      <c r="BK2017" s="141" t="s">
        <v>26</v>
      </c>
      <c r="BL2017" s="141"/>
      <c r="BM2017" s="141"/>
      <c r="BN2017" s="139" t="s">
        <v>4075</v>
      </c>
      <c r="BQ2017" s="141" t="s">
        <v>15965</v>
      </c>
      <c r="BR2017" s="135" t="s">
        <v>15693</v>
      </c>
      <c r="BT2017" s="135" t="s">
        <v>15370</v>
      </c>
      <c r="BU2017" s="135" t="s">
        <v>1867</v>
      </c>
      <c r="BV2017" s="141" t="s">
        <v>3829</v>
      </c>
      <c r="BW2017" s="135" t="s">
        <v>13266</v>
      </c>
      <c r="BX2017" s="141"/>
      <c r="BY2017" s="141"/>
      <c r="BZ2017" s="141"/>
      <c r="CA2017" s="141"/>
      <c r="CB2017" s="141"/>
      <c r="CC2017" s="141"/>
      <c r="CD2017" s="141"/>
      <c r="CE2017" s="141" t="s">
        <v>15450</v>
      </c>
      <c r="CF2017" s="141" t="s">
        <v>15451</v>
      </c>
      <c r="CG2017" s="141" t="s">
        <v>1897</v>
      </c>
    </row>
    <row r="2018" spans="1:85" x14ac:dyDescent="0.35">
      <c r="A2018" s="155" t="s">
        <v>7664</v>
      </c>
      <c r="B2018" s="139" t="s">
        <v>4075</v>
      </c>
      <c r="C2018" s="18">
        <v>43320</v>
      </c>
      <c r="D2018" s="144">
        <v>0</v>
      </c>
      <c r="E2018" s="141" t="s">
        <v>13268</v>
      </c>
      <c r="F2018" s="141">
        <v>3</v>
      </c>
      <c r="G2018" s="141" t="s">
        <v>2536</v>
      </c>
      <c r="H2018" s="141">
        <v>2018</v>
      </c>
      <c r="I2018" s="18"/>
      <c r="J2018" s="144"/>
      <c r="K2018" s="378"/>
      <c r="L2018" s="139" t="s">
        <v>4075</v>
      </c>
      <c r="M2018" s="141" t="s">
        <v>28</v>
      </c>
      <c r="N2018" s="248"/>
      <c r="O2018" s="141" t="s">
        <v>26</v>
      </c>
      <c r="P2018" s="141" t="s">
        <v>26</v>
      </c>
      <c r="Q2018" s="141"/>
      <c r="R2018" s="141"/>
      <c r="S2018" s="141"/>
      <c r="T2018" s="141"/>
      <c r="U2018" s="141"/>
      <c r="V2018" s="141"/>
      <c r="W2018" s="139" t="s">
        <v>4075</v>
      </c>
      <c r="X2018" s="141" t="s">
        <v>25</v>
      </c>
      <c r="Y2018" s="141" t="s">
        <v>27</v>
      </c>
      <c r="Z2018" s="141"/>
      <c r="AA2018" s="141" t="s">
        <v>34</v>
      </c>
      <c r="AB2018" s="141"/>
      <c r="AC2018" s="139" t="s">
        <v>18049</v>
      </c>
      <c r="AD2018" s="380"/>
      <c r="AE2018" s="139" t="s">
        <v>102</v>
      </c>
      <c r="AF2018" s="139" t="s">
        <v>13068</v>
      </c>
      <c r="AG2018" s="139" t="s">
        <v>102</v>
      </c>
      <c r="AH2018" s="139" t="s">
        <v>1378</v>
      </c>
      <c r="AI2018" s="139" t="s">
        <v>7</v>
      </c>
      <c r="AJ2018" s="139" t="s">
        <v>7</v>
      </c>
      <c r="AK2018" s="139"/>
      <c r="AL2018" s="139"/>
      <c r="AM2018" s="141"/>
      <c r="AN2018" s="141"/>
      <c r="AO2018" s="139"/>
      <c r="AP2018" s="139" t="s">
        <v>1563</v>
      </c>
      <c r="AQ2018" s="139"/>
      <c r="AR2018" s="381"/>
      <c r="AS2018" s="139" t="s">
        <v>4075</v>
      </c>
      <c r="AT2018" s="141" t="s">
        <v>1404</v>
      </c>
      <c r="AU2018" s="141">
        <v>520</v>
      </c>
      <c r="AV2018" s="383"/>
      <c r="AW2018" s="385"/>
      <c r="AX2018" s="139"/>
      <c r="BA2018" s="381"/>
      <c r="BB2018" s="139" t="s">
        <v>1446</v>
      </c>
      <c r="BC2018" s="166"/>
      <c r="BD2018" s="166"/>
      <c r="BE2018" s="166"/>
      <c r="BF2018" s="166"/>
      <c r="BG2018" s="166"/>
      <c r="BH2018" s="308"/>
      <c r="BI2018" s="308"/>
      <c r="BJ2018" s="141" t="s">
        <v>26</v>
      </c>
      <c r="BK2018" s="141" t="s">
        <v>26</v>
      </c>
      <c r="BL2018" s="141"/>
      <c r="BM2018" s="141"/>
      <c r="BN2018" s="139" t="s">
        <v>4075</v>
      </c>
      <c r="BQ2018" s="141"/>
      <c r="BV2018" s="141"/>
      <c r="BX2018" s="141"/>
      <c r="BY2018" s="141"/>
      <c r="BZ2018" s="141"/>
      <c r="CA2018" s="141"/>
      <c r="CB2018" s="141"/>
      <c r="CC2018" s="141"/>
      <c r="CD2018" s="141"/>
      <c r="CE2018" s="141"/>
      <c r="CF2018" s="141"/>
      <c r="CG2018" s="141"/>
    </row>
    <row r="2019" spans="1:85" x14ac:dyDescent="0.35">
      <c r="A2019" s="155" t="s">
        <v>7665</v>
      </c>
      <c r="B2019" s="139" t="s">
        <v>4075</v>
      </c>
      <c r="C2019" s="18">
        <v>43320</v>
      </c>
      <c r="D2019" s="144">
        <v>0</v>
      </c>
      <c r="E2019" s="141" t="s">
        <v>13268</v>
      </c>
      <c r="F2019" s="141">
        <v>3</v>
      </c>
      <c r="G2019" s="141" t="s">
        <v>2536</v>
      </c>
      <c r="H2019" s="141">
        <v>2018</v>
      </c>
      <c r="I2019" s="18"/>
      <c r="J2019" s="144"/>
      <c r="K2019" s="378"/>
      <c r="L2019" s="139" t="s">
        <v>4075</v>
      </c>
      <c r="M2019" s="141" t="s">
        <v>28</v>
      </c>
      <c r="N2019" s="248"/>
      <c r="O2019" s="141" t="s">
        <v>26</v>
      </c>
      <c r="P2019" s="141" t="s">
        <v>26</v>
      </c>
      <c r="Q2019" s="141"/>
      <c r="R2019" s="141"/>
      <c r="S2019" s="141"/>
      <c r="T2019" s="141"/>
      <c r="U2019" s="141"/>
      <c r="V2019" s="141"/>
      <c r="W2019" s="139" t="s">
        <v>4075</v>
      </c>
      <c r="X2019" s="141" t="s">
        <v>25</v>
      </c>
      <c r="Y2019" s="141" t="s">
        <v>27</v>
      </c>
      <c r="Z2019" s="141"/>
      <c r="AA2019" s="141" t="s">
        <v>34</v>
      </c>
      <c r="AB2019" s="141"/>
      <c r="AC2019" s="139" t="s">
        <v>18049</v>
      </c>
      <c r="AD2019" s="380"/>
      <c r="AE2019" s="139" t="s">
        <v>107</v>
      </c>
      <c r="AF2019" s="139" t="s">
        <v>13076</v>
      </c>
      <c r="AG2019" s="139" t="s">
        <v>4130</v>
      </c>
      <c r="AH2019" s="139" t="s">
        <v>1380</v>
      </c>
      <c r="AI2019" s="139" t="s">
        <v>1518</v>
      </c>
      <c r="AJ2019" s="139"/>
      <c r="AK2019" s="139" t="s">
        <v>1518</v>
      </c>
      <c r="AL2019" s="139" t="s">
        <v>60</v>
      </c>
      <c r="AM2019" s="141"/>
      <c r="AN2019" s="141"/>
      <c r="AO2019" s="139"/>
      <c r="AP2019" s="139"/>
      <c r="AQ2019" s="139"/>
      <c r="AR2019" s="381"/>
      <c r="AS2019" s="139" t="s">
        <v>4075</v>
      </c>
      <c r="AT2019" s="141" t="s">
        <v>43</v>
      </c>
      <c r="AU2019" s="141">
        <v>505</v>
      </c>
      <c r="AV2019" s="383"/>
      <c r="AW2019" s="385"/>
      <c r="AX2019" s="139"/>
      <c r="BA2019" s="381"/>
      <c r="BB2019" s="139" t="s">
        <v>1452</v>
      </c>
      <c r="BC2019" s="166"/>
      <c r="BD2019" s="166"/>
      <c r="BE2019" s="166"/>
      <c r="BF2019" s="166"/>
      <c r="BG2019" s="166"/>
      <c r="BH2019" s="308"/>
      <c r="BI2019" s="308"/>
      <c r="BJ2019" s="141" t="s">
        <v>26</v>
      </c>
      <c r="BK2019" s="141" t="s">
        <v>26</v>
      </c>
      <c r="BL2019" s="141"/>
      <c r="BM2019" s="141"/>
      <c r="BN2019" s="139" t="s">
        <v>4075</v>
      </c>
      <c r="BQ2019" s="141"/>
      <c r="BV2019" s="141"/>
      <c r="BX2019" s="141"/>
      <c r="BY2019" s="141"/>
      <c r="BZ2019" s="141"/>
      <c r="CA2019" s="141"/>
      <c r="CB2019" s="141"/>
      <c r="CC2019" s="141"/>
      <c r="CD2019" s="141"/>
      <c r="CE2019" s="141"/>
      <c r="CF2019" s="141"/>
      <c r="CG2019" s="141"/>
    </row>
    <row r="2020" spans="1:85" x14ac:dyDescent="0.35">
      <c r="A2020" s="155" t="s">
        <v>7651</v>
      </c>
      <c r="B2020" s="139" t="s">
        <v>4075</v>
      </c>
      <c r="C2020" s="18">
        <v>43322</v>
      </c>
      <c r="D2020" s="144">
        <v>0</v>
      </c>
      <c r="E2020" s="141" t="s">
        <v>13268</v>
      </c>
      <c r="F2020" s="141">
        <v>3</v>
      </c>
      <c r="G2020" s="141" t="s">
        <v>2536</v>
      </c>
      <c r="H2020" s="141">
        <v>2018</v>
      </c>
      <c r="I2020" s="18">
        <v>43322</v>
      </c>
      <c r="J2020" s="144">
        <v>0.65208333333333335</v>
      </c>
      <c r="K2020" s="378"/>
      <c r="L2020" s="139" t="s">
        <v>4075</v>
      </c>
      <c r="M2020" s="141" t="s">
        <v>28</v>
      </c>
      <c r="N2020" s="248"/>
      <c r="O2020" s="141" t="s">
        <v>26</v>
      </c>
      <c r="P2020" s="141" t="s">
        <v>26</v>
      </c>
      <c r="Q2020" s="141" t="s">
        <v>7652</v>
      </c>
      <c r="R2020" s="141" t="s">
        <v>7653</v>
      </c>
      <c r="S2020" s="141"/>
      <c r="T2020" s="141"/>
      <c r="U2020" s="141"/>
      <c r="V2020" s="141"/>
      <c r="W2020" s="139" t="s">
        <v>4075</v>
      </c>
      <c r="X2020" s="141" t="s">
        <v>25</v>
      </c>
      <c r="Y2020" s="141" t="s">
        <v>27</v>
      </c>
      <c r="Z2020" s="141"/>
      <c r="AA2020" s="141" t="s">
        <v>34</v>
      </c>
      <c r="AB2020" s="141"/>
      <c r="AC2020" s="139" t="s">
        <v>18047</v>
      </c>
      <c r="AD2020" s="380"/>
      <c r="AE2020" s="139" t="s">
        <v>102</v>
      </c>
      <c r="AF2020" s="139" t="s">
        <v>13068</v>
      </c>
      <c r="AG2020" s="139" t="s">
        <v>102</v>
      </c>
      <c r="AH2020" s="139" t="s">
        <v>1378</v>
      </c>
      <c r="AI2020" s="139" t="s">
        <v>7</v>
      </c>
      <c r="AJ2020" s="139" t="s">
        <v>7</v>
      </c>
      <c r="AK2020" s="139"/>
      <c r="AL2020" s="139"/>
      <c r="AM2020" s="141"/>
      <c r="AN2020" s="141" t="s">
        <v>8</v>
      </c>
      <c r="AO2020" s="139"/>
      <c r="AP2020" s="139" t="s">
        <v>1563</v>
      </c>
      <c r="AQ2020" s="139"/>
      <c r="AR2020" s="381"/>
      <c r="AS2020" s="139" t="s">
        <v>4075</v>
      </c>
      <c r="AT2020" s="141" t="s">
        <v>1404</v>
      </c>
      <c r="AU2020" s="141"/>
      <c r="AV2020" s="383"/>
      <c r="AW2020" s="385"/>
      <c r="AX2020" s="139"/>
      <c r="AY2020" t="s">
        <v>18472</v>
      </c>
      <c r="BA2020" s="381"/>
      <c r="BB2020" s="139" t="s">
        <v>1450</v>
      </c>
      <c r="BC2020" s="166"/>
      <c r="BD2020" s="166"/>
      <c r="BE2020" s="166"/>
      <c r="BF2020" s="166"/>
      <c r="BG2020" s="166"/>
      <c r="BH2020" s="308"/>
      <c r="BI2020" s="308"/>
      <c r="BJ2020" s="141" t="s">
        <v>26</v>
      </c>
      <c r="BK2020" s="141" t="s">
        <v>26</v>
      </c>
      <c r="BL2020" s="141"/>
      <c r="BM2020" s="141"/>
      <c r="BN2020" s="139" t="s">
        <v>4075</v>
      </c>
      <c r="BQ2020" s="141"/>
      <c r="BV2020" s="141"/>
      <c r="BX2020" s="141"/>
      <c r="BY2020" s="141"/>
      <c r="BZ2020" s="141"/>
      <c r="CA2020" s="141"/>
      <c r="CB2020" s="141"/>
      <c r="CC2020" s="141"/>
      <c r="CD2020" s="141"/>
      <c r="CE2020" s="141"/>
      <c r="CF2020" s="141"/>
      <c r="CG2020" s="141"/>
    </row>
    <row r="2021" spans="1:85" x14ac:dyDescent="0.35">
      <c r="A2021" s="155" t="s">
        <v>7648</v>
      </c>
      <c r="B2021" s="139" t="s">
        <v>4075</v>
      </c>
      <c r="C2021" s="18">
        <v>43322</v>
      </c>
      <c r="D2021" s="144">
        <v>0</v>
      </c>
      <c r="E2021" s="141" t="s">
        <v>13268</v>
      </c>
      <c r="F2021" s="141">
        <v>3</v>
      </c>
      <c r="G2021" s="141" t="s">
        <v>2536</v>
      </c>
      <c r="H2021" s="141">
        <v>2018</v>
      </c>
      <c r="I2021" s="18">
        <v>43322</v>
      </c>
      <c r="J2021" s="144">
        <v>0.53749999999999998</v>
      </c>
      <c r="K2021" s="378"/>
      <c r="L2021" s="139" t="s">
        <v>4075</v>
      </c>
      <c r="M2021" s="141" t="s">
        <v>28</v>
      </c>
      <c r="N2021" s="248"/>
      <c r="O2021" s="141" t="s">
        <v>26</v>
      </c>
      <c r="P2021" s="141" t="s">
        <v>26</v>
      </c>
      <c r="Q2021" s="141" t="s">
        <v>7649</v>
      </c>
      <c r="R2021" s="141" t="s">
        <v>7650</v>
      </c>
      <c r="S2021" s="141"/>
      <c r="T2021" s="141"/>
      <c r="U2021" s="141"/>
      <c r="V2021" s="141"/>
      <c r="W2021" s="139" t="s">
        <v>4075</v>
      </c>
      <c r="X2021" s="141" t="s">
        <v>25</v>
      </c>
      <c r="Y2021" s="141" t="s">
        <v>27</v>
      </c>
      <c r="Z2021" s="141"/>
      <c r="AA2021" s="141" t="s">
        <v>34</v>
      </c>
      <c r="AB2021" s="141"/>
      <c r="AC2021" s="139" t="s">
        <v>18050</v>
      </c>
      <c r="AD2021" s="380"/>
      <c r="AE2021" s="139" t="s">
        <v>102</v>
      </c>
      <c r="AF2021" s="139" t="s">
        <v>13077</v>
      </c>
      <c r="AG2021" s="139" t="s">
        <v>102</v>
      </c>
      <c r="AH2021" s="139" t="s">
        <v>1378</v>
      </c>
      <c r="AI2021" s="139" t="s">
        <v>1408</v>
      </c>
      <c r="AJ2021" s="139" t="s">
        <v>1408</v>
      </c>
      <c r="AK2021" s="139"/>
      <c r="AL2021" s="139"/>
      <c r="AM2021" s="141"/>
      <c r="AN2021" s="141" t="s">
        <v>8</v>
      </c>
      <c r="AO2021" s="139"/>
      <c r="AP2021" s="139" t="s">
        <v>1408</v>
      </c>
      <c r="AQ2021" s="139"/>
      <c r="AR2021" s="381"/>
      <c r="AS2021" s="139" t="s">
        <v>4075</v>
      </c>
      <c r="AT2021" s="141" t="s">
        <v>43</v>
      </c>
      <c r="AU2021" s="141">
        <v>335</v>
      </c>
      <c r="AV2021" s="383"/>
      <c r="AW2021" s="385"/>
      <c r="AX2021" s="139"/>
      <c r="AY2021" t="s">
        <v>18600</v>
      </c>
      <c r="BA2021" s="381"/>
      <c r="BB2021" s="139" t="s">
        <v>17</v>
      </c>
      <c r="BC2021" s="166"/>
      <c r="BD2021" s="166"/>
      <c r="BE2021" s="166"/>
      <c r="BF2021" s="166"/>
      <c r="BG2021" s="166"/>
      <c r="BH2021" s="308"/>
      <c r="BI2021" s="308"/>
      <c r="BJ2021" s="141" t="s">
        <v>26</v>
      </c>
      <c r="BK2021" s="141" t="s">
        <v>26</v>
      </c>
      <c r="BL2021" s="141"/>
      <c r="BM2021" s="141"/>
      <c r="BN2021" s="139" t="s">
        <v>4075</v>
      </c>
      <c r="BQ2021" s="141"/>
      <c r="BV2021" s="141"/>
      <c r="BX2021" s="141"/>
      <c r="BY2021" s="141"/>
      <c r="BZ2021" s="141"/>
      <c r="CA2021" s="141"/>
      <c r="CB2021" s="141"/>
      <c r="CC2021" s="141"/>
      <c r="CD2021" s="141"/>
      <c r="CE2021" s="141"/>
      <c r="CF2021" s="141"/>
      <c r="CG2021" s="141"/>
    </row>
    <row r="2022" spans="1:85" x14ac:dyDescent="0.35">
      <c r="A2022" s="155" t="s">
        <v>7657</v>
      </c>
      <c r="B2022" s="139" t="s">
        <v>4075</v>
      </c>
      <c r="C2022" s="18">
        <v>43322</v>
      </c>
      <c r="D2022" s="144">
        <v>0</v>
      </c>
      <c r="E2022" s="141" t="s">
        <v>13268</v>
      </c>
      <c r="F2022" s="141">
        <v>3</v>
      </c>
      <c r="G2022" s="141" t="s">
        <v>2536</v>
      </c>
      <c r="H2022" s="141">
        <v>2018</v>
      </c>
      <c r="I2022" s="18">
        <v>43322</v>
      </c>
      <c r="J2022" s="144">
        <v>0.84583333333333333</v>
      </c>
      <c r="K2022" s="378"/>
      <c r="L2022" s="139" t="s">
        <v>4075</v>
      </c>
      <c r="M2022" s="141" t="s">
        <v>28</v>
      </c>
      <c r="N2022" s="248"/>
      <c r="O2022" s="141" t="s">
        <v>26</v>
      </c>
      <c r="P2022" s="141" t="s">
        <v>26</v>
      </c>
      <c r="Q2022" s="141" t="s">
        <v>7658</v>
      </c>
      <c r="R2022" s="141" t="s">
        <v>7659</v>
      </c>
      <c r="S2022" s="141"/>
      <c r="T2022" s="141"/>
      <c r="U2022" s="141"/>
      <c r="V2022" s="141"/>
      <c r="W2022" s="139" t="s">
        <v>4075</v>
      </c>
      <c r="X2022" s="141" t="s">
        <v>25</v>
      </c>
      <c r="Y2022" s="141" t="s">
        <v>27</v>
      </c>
      <c r="Z2022" s="141"/>
      <c r="AA2022" s="141" t="s">
        <v>34</v>
      </c>
      <c r="AB2022" s="141"/>
      <c r="AC2022" s="139" t="s">
        <v>18047</v>
      </c>
      <c r="AD2022" s="380"/>
      <c r="AE2022" s="139" t="s">
        <v>102</v>
      </c>
      <c r="AF2022" s="139" t="s">
        <v>13071</v>
      </c>
      <c r="AG2022" s="139" t="s">
        <v>102</v>
      </c>
      <c r="AH2022" s="139" t="s">
        <v>1378</v>
      </c>
      <c r="AI2022" s="139" t="s">
        <v>13</v>
      </c>
      <c r="AJ2022" s="139" t="s">
        <v>11</v>
      </c>
      <c r="AK2022" s="139"/>
      <c r="AL2022" s="139"/>
      <c r="AM2022" s="141"/>
      <c r="AN2022" s="141" t="s">
        <v>8</v>
      </c>
      <c r="AO2022" s="139"/>
      <c r="AP2022" s="139" t="s">
        <v>11</v>
      </c>
      <c r="AQ2022" s="139"/>
      <c r="AR2022" s="381"/>
      <c r="AS2022" s="139" t="s">
        <v>4075</v>
      </c>
      <c r="AT2022" s="141" t="s">
        <v>44</v>
      </c>
      <c r="AU2022" s="141">
        <v>300</v>
      </c>
      <c r="AV2022" s="383"/>
      <c r="AW2022" s="385"/>
      <c r="AX2022" s="139"/>
      <c r="AY2022" t="s">
        <v>18380</v>
      </c>
      <c r="BA2022" s="381"/>
      <c r="BB2022" s="139" t="s">
        <v>1452</v>
      </c>
      <c r="BC2022" s="166"/>
      <c r="BD2022" s="166"/>
      <c r="BE2022" s="166"/>
      <c r="BF2022" s="166"/>
      <c r="BG2022" s="166"/>
      <c r="BH2022" s="308"/>
      <c r="BI2022" s="308"/>
      <c r="BJ2022" s="141" t="s">
        <v>26</v>
      </c>
      <c r="BK2022" s="141" t="s">
        <v>26</v>
      </c>
      <c r="BL2022" s="141"/>
      <c r="BM2022" s="141"/>
      <c r="BN2022" s="139" t="s">
        <v>4075</v>
      </c>
      <c r="BQ2022" s="141"/>
      <c r="BV2022" s="141"/>
      <c r="BX2022" s="141"/>
      <c r="BY2022" s="141"/>
      <c r="BZ2022" s="141"/>
      <c r="CA2022" s="141"/>
      <c r="CB2022" s="141"/>
      <c r="CC2022" s="141"/>
      <c r="CD2022" s="141"/>
      <c r="CE2022" s="141"/>
      <c r="CF2022" s="141"/>
      <c r="CG2022" s="141"/>
    </row>
    <row r="2023" spans="1:85" x14ac:dyDescent="0.35">
      <c r="A2023" s="155" t="s">
        <v>7654</v>
      </c>
      <c r="B2023" s="139" t="s">
        <v>4075</v>
      </c>
      <c r="C2023" s="18">
        <v>43322</v>
      </c>
      <c r="D2023" s="144">
        <v>0</v>
      </c>
      <c r="E2023" s="141" t="s">
        <v>13268</v>
      </c>
      <c r="F2023" s="141">
        <v>3</v>
      </c>
      <c r="G2023" s="141" t="s">
        <v>2536</v>
      </c>
      <c r="H2023" s="141">
        <v>2018</v>
      </c>
      <c r="I2023" s="18">
        <v>43322</v>
      </c>
      <c r="J2023" s="144">
        <v>0.8041666666666667</v>
      </c>
      <c r="K2023" s="378"/>
      <c r="L2023" s="139" t="s">
        <v>4075</v>
      </c>
      <c r="M2023" s="141" t="s">
        <v>28</v>
      </c>
      <c r="N2023" s="248"/>
      <c r="O2023" s="141" t="s">
        <v>26</v>
      </c>
      <c r="P2023" s="141" t="s">
        <v>26</v>
      </c>
      <c r="Q2023" s="141" t="s">
        <v>7655</v>
      </c>
      <c r="R2023" s="141" t="s">
        <v>7656</v>
      </c>
      <c r="S2023" s="141"/>
      <c r="T2023" s="141"/>
      <c r="U2023" s="141"/>
      <c r="V2023" s="141"/>
      <c r="W2023" s="139" t="s">
        <v>4075</v>
      </c>
      <c r="X2023" s="141" t="s">
        <v>25</v>
      </c>
      <c r="Y2023" s="141" t="s">
        <v>27</v>
      </c>
      <c r="Z2023" s="141"/>
      <c r="AA2023" s="141" t="s">
        <v>34</v>
      </c>
      <c r="AB2023" s="141"/>
      <c r="AC2023" s="139" t="s">
        <v>18050</v>
      </c>
      <c r="AD2023" s="380"/>
      <c r="AE2023" s="139" t="s">
        <v>102</v>
      </c>
      <c r="AF2023" s="139" t="s">
        <v>13068</v>
      </c>
      <c r="AG2023" s="139" t="s">
        <v>102</v>
      </c>
      <c r="AH2023" s="139" t="s">
        <v>1378</v>
      </c>
      <c r="AI2023" s="139" t="s">
        <v>7</v>
      </c>
      <c r="AJ2023" s="139" t="s">
        <v>7</v>
      </c>
      <c r="AK2023" s="139"/>
      <c r="AL2023" s="139"/>
      <c r="AM2023" s="141"/>
      <c r="AN2023" s="141" t="s">
        <v>8</v>
      </c>
      <c r="AO2023" s="139"/>
      <c r="AP2023" s="139" t="s">
        <v>1563</v>
      </c>
      <c r="AQ2023" s="139"/>
      <c r="AR2023" s="381"/>
      <c r="AS2023" s="139" t="s">
        <v>4075</v>
      </c>
      <c r="AT2023" s="141" t="s">
        <v>1404</v>
      </c>
      <c r="AU2023" s="141">
        <v>580</v>
      </c>
      <c r="AV2023" s="383"/>
      <c r="AW2023" s="385"/>
      <c r="AX2023" s="139"/>
      <c r="AY2023" t="s">
        <v>18803</v>
      </c>
      <c r="BA2023" s="381"/>
      <c r="BB2023" s="139" t="s">
        <v>1450</v>
      </c>
      <c r="BC2023" s="166"/>
      <c r="BD2023" s="166"/>
      <c r="BE2023" s="166"/>
      <c r="BF2023" s="166"/>
      <c r="BG2023" s="166"/>
      <c r="BH2023" s="308"/>
      <c r="BI2023" s="308"/>
      <c r="BJ2023" s="141" t="s">
        <v>26</v>
      </c>
      <c r="BK2023" s="141" t="s">
        <v>26</v>
      </c>
      <c r="BL2023" s="141"/>
      <c r="BM2023" s="141"/>
      <c r="BN2023" s="139" t="s">
        <v>4075</v>
      </c>
      <c r="BQ2023" s="141"/>
      <c r="BV2023" s="141"/>
      <c r="BX2023" s="141"/>
      <c r="BY2023" s="141"/>
      <c r="BZ2023" s="141"/>
      <c r="CA2023" s="141"/>
      <c r="CB2023" s="141"/>
      <c r="CC2023" s="141"/>
      <c r="CD2023" s="141"/>
      <c r="CE2023" s="141"/>
      <c r="CF2023" s="141"/>
      <c r="CG2023" s="141"/>
    </row>
    <row r="2024" spans="1:85" x14ac:dyDescent="0.35">
      <c r="A2024" s="155" t="s">
        <v>7645</v>
      </c>
      <c r="B2024" s="139" t="s">
        <v>4075</v>
      </c>
      <c r="C2024" s="18">
        <v>43323</v>
      </c>
      <c r="D2024" s="144">
        <v>0</v>
      </c>
      <c r="E2024" s="141" t="s">
        <v>13268</v>
      </c>
      <c r="F2024" s="141">
        <v>3</v>
      </c>
      <c r="G2024" s="141" t="s">
        <v>2536</v>
      </c>
      <c r="H2024" s="141">
        <v>2018</v>
      </c>
      <c r="I2024" s="18">
        <v>43323</v>
      </c>
      <c r="J2024" s="144">
        <v>0.70694444444444449</v>
      </c>
      <c r="K2024" s="378"/>
      <c r="L2024" s="139" t="s">
        <v>4075</v>
      </c>
      <c r="M2024" s="141" t="s">
        <v>28</v>
      </c>
      <c r="N2024" s="248"/>
      <c r="O2024" s="141" t="s">
        <v>26</v>
      </c>
      <c r="P2024" s="141" t="s">
        <v>26</v>
      </c>
      <c r="Q2024" s="141" t="s">
        <v>7646</v>
      </c>
      <c r="R2024" s="141" t="s">
        <v>7647</v>
      </c>
      <c r="S2024" s="141"/>
      <c r="T2024" s="141"/>
      <c r="U2024" s="141"/>
      <c r="V2024" s="141"/>
      <c r="W2024" s="139" t="s">
        <v>4075</v>
      </c>
      <c r="X2024" s="141" t="s">
        <v>25</v>
      </c>
      <c r="Y2024" s="141" t="s">
        <v>27</v>
      </c>
      <c r="Z2024" s="141"/>
      <c r="AA2024" s="141" t="s">
        <v>34</v>
      </c>
      <c r="AB2024" s="141"/>
      <c r="AC2024" s="139" t="s">
        <v>18047</v>
      </c>
      <c r="AD2024" s="380"/>
      <c r="AE2024" s="139" t="s">
        <v>4</v>
      </c>
      <c r="AF2024" s="139" t="s">
        <v>13073</v>
      </c>
      <c r="AG2024" s="139" t="s">
        <v>4</v>
      </c>
      <c r="AH2024" s="139" t="s">
        <v>1380</v>
      </c>
      <c r="AI2024" s="139" t="s">
        <v>4</v>
      </c>
      <c r="AJ2024" s="139"/>
      <c r="AK2024" s="139" t="s">
        <v>15678</v>
      </c>
      <c r="AL2024" s="139" t="s">
        <v>7</v>
      </c>
      <c r="AM2024" s="141"/>
      <c r="AN2024" s="141" t="s">
        <v>8</v>
      </c>
      <c r="AO2024" s="139"/>
      <c r="AP2024" s="139"/>
      <c r="AQ2024" s="139"/>
      <c r="AR2024" s="381"/>
      <c r="AS2024" s="139" t="s">
        <v>4075</v>
      </c>
      <c r="AT2024" s="141" t="s">
        <v>1404</v>
      </c>
      <c r="AU2024" s="141">
        <v>320</v>
      </c>
      <c r="AV2024" s="383"/>
      <c r="AW2024" s="385"/>
      <c r="AX2024" s="139"/>
      <c r="AY2024" t="s">
        <v>18246</v>
      </c>
      <c r="BA2024" s="381"/>
      <c r="BB2024" s="139" t="s">
        <v>1452</v>
      </c>
      <c r="BC2024" s="166"/>
      <c r="BD2024" s="166"/>
      <c r="BE2024" s="166"/>
      <c r="BF2024" s="166"/>
      <c r="BG2024" s="166"/>
      <c r="BH2024" s="308"/>
      <c r="BI2024" s="308"/>
      <c r="BJ2024" s="141" t="s">
        <v>26</v>
      </c>
      <c r="BK2024" s="141" t="s">
        <v>26</v>
      </c>
      <c r="BL2024" s="141"/>
      <c r="BM2024" s="141"/>
      <c r="BN2024" s="139" t="s">
        <v>4075</v>
      </c>
      <c r="BQ2024" s="141" t="s">
        <v>15968</v>
      </c>
      <c r="BR2024" s="135" t="s">
        <v>15685</v>
      </c>
      <c r="BT2024" s="135" t="s">
        <v>15375</v>
      </c>
      <c r="BU2024" s="135" t="s">
        <v>15027</v>
      </c>
      <c r="BV2024" s="141" t="s">
        <v>13271</v>
      </c>
      <c r="BW2024" s="135" t="s">
        <v>3367</v>
      </c>
      <c r="BX2024" s="141" t="s">
        <v>15681</v>
      </c>
      <c r="BY2024" s="141" t="s">
        <v>15681</v>
      </c>
      <c r="BZ2024" s="141" t="s">
        <v>26</v>
      </c>
      <c r="CA2024" s="141" t="s">
        <v>1848</v>
      </c>
      <c r="CB2024" s="141"/>
      <c r="CC2024" s="141" t="s">
        <v>15720</v>
      </c>
      <c r="CD2024" s="141" t="s">
        <v>15683</v>
      </c>
      <c r="CE2024" s="141" t="s">
        <v>15450</v>
      </c>
      <c r="CF2024" s="141" t="s">
        <v>15451</v>
      </c>
      <c r="CG2024" s="141" t="s">
        <v>2003</v>
      </c>
    </row>
    <row r="2025" spans="1:85" x14ac:dyDescent="0.35">
      <c r="A2025" s="155" t="s">
        <v>7639</v>
      </c>
      <c r="B2025" s="139" t="s">
        <v>4075</v>
      </c>
      <c r="C2025" s="18">
        <v>43324</v>
      </c>
      <c r="D2025" s="144">
        <v>0</v>
      </c>
      <c r="E2025" s="141" t="s">
        <v>1849</v>
      </c>
      <c r="F2025" s="141">
        <v>3</v>
      </c>
      <c r="G2025" s="141" t="s">
        <v>2536</v>
      </c>
      <c r="H2025" s="141">
        <v>2018</v>
      </c>
      <c r="I2025" s="18">
        <v>43324</v>
      </c>
      <c r="J2025" s="144">
        <v>0.48749999999999999</v>
      </c>
      <c r="K2025" s="378"/>
      <c r="L2025" s="139" t="s">
        <v>4075</v>
      </c>
      <c r="M2025" s="141" t="s">
        <v>28</v>
      </c>
      <c r="N2025" s="248"/>
      <c r="O2025" s="141" t="s">
        <v>26</v>
      </c>
      <c r="P2025" s="141" t="s">
        <v>26</v>
      </c>
      <c r="Q2025" s="141" t="s">
        <v>7640</v>
      </c>
      <c r="R2025" s="141" t="s">
        <v>7641</v>
      </c>
      <c r="S2025" s="141"/>
      <c r="T2025" s="141"/>
      <c r="U2025" s="141"/>
      <c r="V2025" s="141"/>
      <c r="W2025" s="139" t="s">
        <v>4075</v>
      </c>
      <c r="X2025" s="141" t="s">
        <v>25</v>
      </c>
      <c r="Y2025" s="141" t="s">
        <v>27</v>
      </c>
      <c r="Z2025" s="141"/>
      <c r="AA2025" s="141" t="s">
        <v>34</v>
      </c>
      <c r="AB2025" s="141"/>
      <c r="AC2025" s="139" t="s">
        <v>18047</v>
      </c>
      <c r="AD2025" s="380"/>
      <c r="AE2025" s="139" t="s">
        <v>7392</v>
      </c>
      <c r="AF2025" s="139" t="s">
        <v>13087</v>
      </c>
      <c r="AG2025" s="139" t="s">
        <v>6</v>
      </c>
      <c r="AH2025" s="139" t="s">
        <v>13</v>
      </c>
      <c r="AI2025" s="139" t="s">
        <v>6</v>
      </c>
      <c r="AJ2025" s="139" t="s">
        <v>1563</v>
      </c>
      <c r="AK2025" s="139"/>
      <c r="AL2025" s="139"/>
      <c r="AM2025" s="141"/>
      <c r="AN2025" s="141" t="s">
        <v>8</v>
      </c>
      <c r="AO2025" s="139"/>
      <c r="AP2025" s="139" t="s">
        <v>1563</v>
      </c>
      <c r="AQ2025" s="139"/>
      <c r="AR2025" s="381"/>
      <c r="AS2025" s="139" t="s">
        <v>4075</v>
      </c>
      <c r="AT2025" s="141" t="s">
        <v>1404</v>
      </c>
      <c r="AU2025" s="141"/>
      <c r="AV2025" s="383"/>
      <c r="AW2025" s="385"/>
      <c r="AX2025" s="139"/>
      <c r="AY2025" t="s">
        <v>18401</v>
      </c>
      <c r="BA2025" s="381"/>
      <c r="BB2025" s="139" t="s">
        <v>1444</v>
      </c>
      <c r="BC2025" s="166"/>
      <c r="BD2025" s="166"/>
      <c r="BE2025" s="166"/>
      <c r="BF2025" s="166"/>
      <c r="BG2025" s="166"/>
      <c r="BH2025" s="308"/>
      <c r="BI2025" s="308"/>
      <c r="BJ2025" s="141" t="s">
        <v>26</v>
      </c>
      <c r="BK2025" s="141" t="s">
        <v>26</v>
      </c>
      <c r="BL2025" s="141"/>
      <c r="BM2025" s="141"/>
      <c r="BN2025" s="139" t="s">
        <v>4075</v>
      </c>
      <c r="BQ2025" s="141"/>
      <c r="BV2025" s="141"/>
      <c r="BX2025" s="141"/>
      <c r="BY2025" s="141"/>
      <c r="BZ2025" s="141"/>
      <c r="CA2025" s="141"/>
      <c r="CB2025" s="141"/>
      <c r="CC2025" s="141"/>
      <c r="CD2025" s="141"/>
      <c r="CE2025" s="141"/>
      <c r="CF2025" s="141"/>
      <c r="CG2025" s="141"/>
    </row>
    <row r="2026" spans="1:85" x14ac:dyDescent="0.35">
      <c r="A2026" s="155" t="s">
        <v>7642</v>
      </c>
      <c r="B2026" s="139" t="s">
        <v>4075</v>
      </c>
      <c r="C2026" s="18">
        <v>43324</v>
      </c>
      <c r="D2026" s="144">
        <v>0</v>
      </c>
      <c r="E2026" s="141" t="s">
        <v>1849</v>
      </c>
      <c r="F2026" s="141">
        <v>3</v>
      </c>
      <c r="G2026" s="141" t="s">
        <v>2536</v>
      </c>
      <c r="H2026" s="141">
        <v>2018</v>
      </c>
      <c r="I2026" s="18">
        <v>43324</v>
      </c>
      <c r="J2026" s="144">
        <v>0.61527777777777781</v>
      </c>
      <c r="K2026" s="378"/>
      <c r="L2026" s="139" t="s">
        <v>4075</v>
      </c>
      <c r="M2026" s="141" t="s">
        <v>28</v>
      </c>
      <c r="N2026" s="248"/>
      <c r="O2026" s="141" t="s">
        <v>26</v>
      </c>
      <c r="P2026" s="141" t="s">
        <v>26</v>
      </c>
      <c r="Q2026" s="141" t="s">
        <v>7643</v>
      </c>
      <c r="R2026" s="141" t="s">
        <v>7644</v>
      </c>
      <c r="S2026" s="141"/>
      <c r="T2026" s="141"/>
      <c r="U2026" s="141"/>
      <c r="V2026" s="141"/>
      <c r="W2026" s="139" t="s">
        <v>4075</v>
      </c>
      <c r="X2026" s="141" t="s">
        <v>25</v>
      </c>
      <c r="Y2026" s="141" t="s">
        <v>27</v>
      </c>
      <c r="Z2026" s="141"/>
      <c r="AA2026" s="141" t="s">
        <v>34</v>
      </c>
      <c r="AB2026" s="141"/>
      <c r="AC2026" s="139" t="s">
        <v>18049</v>
      </c>
      <c r="AD2026" s="380"/>
      <c r="AE2026" s="139" t="s">
        <v>4</v>
      </c>
      <c r="AF2026" s="139" t="s">
        <v>13073</v>
      </c>
      <c r="AG2026" s="139" t="s">
        <v>4</v>
      </c>
      <c r="AH2026" s="139" t="s">
        <v>1380</v>
      </c>
      <c r="AI2026" s="139" t="s">
        <v>4</v>
      </c>
      <c r="AJ2026" s="139"/>
      <c r="AK2026" s="139" t="s">
        <v>15678</v>
      </c>
      <c r="AL2026" s="139" t="s">
        <v>7</v>
      </c>
      <c r="AM2026" s="141"/>
      <c r="AN2026" s="141" t="s">
        <v>8</v>
      </c>
      <c r="AO2026" s="139"/>
      <c r="AP2026" s="139"/>
      <c r="AQ2026" s="139"/>
      <c r="AR2026" s="381"/>
      <c r="AS2026" s="139" t="s">
        <v>4075</v>
      </c>
      <c r="AT2026" s="141" t="s">
        <v>44</v>
      </c>
      <c r="AU2026" s="141">
        <v>305</v>
      </c>
      <c r="AV2026" s="383"/>
      <c r="AW2026" s="385"/>
      <c r="AX2026" s="139"/>
      <c r="AY2026" t="s">
        <v>19053</v>
      </c>
      <c r="BA2026" s="381"/>
      <c r="BB2026" s="139" t="s">
        <v>1452</v>
      </c>
      <c r="BC2026" s="166"/>
      <c r="BD2026" s="166"/>
      <c r="BE2026" s="166"/>
      <c r="BF2026" s="166"/>
      <c r="BG2026" s="166"/>
      <c r="BH2026" s="308"/>
      <c r="BI2026" s="308"/>
      <c r="BJ2026" s="141" t="s">
        <v>26</v>
      </c>
      <c r="BK2026" s="141" t="s">
        <v>26</v>
      </c>
      <c r="BL2026" s="141"/>
      <c r="BM2026" s="141"/>
      <c r="BN2026" s="139" t="s">
        <v>4075</v>
      </c>
      <c r="BQ2026" s="141" t="s">
        <v>15969</v>
      </c>
      <c r="BR2026" s="135" t="s">
        <v>15685</v>
      </c>
      <c r="BT2026" s="135" t="s">
        <v>15364</v>
      </c>
      <c r="BU2026" s="135" t="s">
        <v>15422</v>
      </c>
      <c r="BV2026" s="141" t="s">
        <v>13272</v>
      </c>
      <c r="BW2026" s="135" t="s">
        <v>13263</v>
      </c>
      <c r="BX2026" s="141" t="s">
        <v>15689</v>
      </c>
      <c r="BY2026" s="141" t="s">
        <v>12</v>
      </c>
      <c r="BZ2026" s="141" t="s">
        <v>26</v>
      </c>
      <c r="CA2026" s="141" t="s">
        <v>1848</v>
      </c>
      <c r="CB2026" s="141"/>
      <c r="CC2026" s="141" t="s">
        <v>15686</v>
      </c>
      <c r="CD2026" s="141" t="s">
        <v>15683</v>
      </c>
      <c r="CE2026" s="141" t="s">
        <v>15450</v>
      </c>
      <c r="CF2026" s="141" t="s">
        <v>15451</v>
      </c>
      <c r="CG2026" s="141" t="s">
        <v>2536</v>
      </c>
    </row>
    <row r="2027" spans="1:85" x14ac:dyDescent="0.35">
      <c r="A2027" s="155" t="s">
        <v>7630</v>
      </c>
      <c r="B2027" s="139" t="s">
        <v>4075</v>
      </c>
      <c r="C2027" s="18">
        <v>43325</v>
      </c>
      <c r="D2027" s="144">
        <v>0</v>
      </c>
      <c r="E2027" s="141" t="s">
        <v>1849</v>
      </c>
      <c r="F2027" s="141">
        <v>3</v>
      </c>
      <c r="G2027" s="141" t="s">
        <v>2536</v>
      </c>
      <c r="H2027" s="141">
        <v>2018</v>
      </c>
      <c r="I2027" s="18">
        <v>43325</v>
      </c>
      <c r="J2027" s="144">
        <v>0.63263888888888886</v>
      </c>
      <c r="K2027" s="378"/>
      <c r="L2027" s="139" t="s">
        <v>4075</v>
      </c>
      <c r="M2027" s="141" t="s">
        <v>28</v>
      </c>
      <c r="N2027" s="248"/>
      <c r="O2027" s="141" t="s">
        <v>26</v>
      </c>
      <c r="P2027" s="141" t="s">
        <v>26</v>
      </c>
      <c r="Q2027" s="141" t="s">
        <v>7631</v>
      </c>
      <c r="R2027" s="141" t="s">
        <v>7632</v>
      </c>
      <c r="S2027" s="141"/>
      <c r="T2027" s="141"/>
      <c r="U2027" s="141"/>
      <c r="V2027" s="141"/>
      <c r="W2027" s="139" t="s">
        <v>4075</v>
      </c>
      <c r="X2027" s="141" t="s">
        <v>25</v>
      </c>
      <c r="Y2027" s="141" t="s">
        <v>27</v>
      </c>
      <c r="Z2027" s="141"/>
      <c r="AA2027" s="141" t="s">
        <v>34</v>
      </c>
      <c r="AB2027" s="141"/>
      <c r="AC2027" s="139" t="s">
        <v>18049</v>
      </c>
      <c r="AD2027" s="380"/>
      <c r="AE2027" s="139" t="s">
        <v>103</v>
      </c>
      <c r="AF2027" s="139" t="s">
        <v>13075</v>
      </c>
      <c r="AG2027" s="139" t="s">
        <v>103</v>
      </c>
      <c r="AH2027" s="139" t="s">
        <v>1380</v>
      </c>
      <c r="AI2027" s="139" t="s">
        <v>7340</v>
      </c>
      <c r="AJ2027" s="139"/>
      <c r="AK2027" s="139" t="s">
        <v>7340</v>
      </c>
      <c r="AL2027" s="139" t="s">
        <v>1408</v>
      </c>
      <c r="AM2027" s="141"/>
      <c r="AN2027" s="141" t="s">
        <v>8</v>
      </c>
      <c r="AO2027" s="139"/>
      <c r="AP2027" s="139"/>
      <c r="AQ2027" s="139"/>
      <c r="AR2027" s="381"/>
      <c r="AS2027" s="139" t="s">
        <v>4075</v>
      </c>
      <c r="AT2027" s="141" t="s">
        <v>1404</v>
      </c>
      <c r="AU2027" s="141"/>
      <c r="AV2027" s="383"/>
      <c r="AW2027" s="385"/>
      <c r="AX2027" s="139"/>
      <c r="AY2027" t="s">
        <v>18281</v>
      </c>
      <c r="BA2027" s="381"/>
      <c r="BB2027" s="139" t="s">
        <v>1444</v>
      </c>
      <c r="BC2027" s="166"/>
      <c r="BD2027" s="166"/>
      <c r="BE2027" s="166"/>
      <c r="BF2027" s="166"/>
      <c r="BG2027" s="166"/>
      <c r="BH2027" s="308"/>
      <c r="BI2027" s="308"/>
      <c r="BJ2027" s="141" t="s">
        <v>26</v>
      </c>
      <c r="BK2027" s="141" t="s">
        <v>26</v>
      </c>
      <c r="BL2027" s="141"/>
      <c r="BM2027" s="141"/>
      <c r="BN2027" s="139" t="s">
        <v>4075</v>
      </c>
      <c r="BQ2027" s="141"/>
      <c r="BV2027" s="141"/>
      <c r="BX2027" s="141"/>
      <c r="BY2027" s="141"/>
      <c r="BZ2027" s="141"/>
      <c r="CA2027" s="141"/>
      <c r="CB2027" s="141"/>
      <c r="CC2027" s="141"/>
      <c r="CD2027" s="141"/>
      <c r="CE2027" s="141"/>
      <c r="CF2027" s="141"/>
      <c r="CG2027" s="141"/>
    </row>
    <row r="2028" spans="1:85" x14ac:dyDescent="0.35">
      <c r="A2028" s="155" t="s">
        <v>7633</v>
      </c>
      <c r="B2028" s="139" t="s">
        <v>4075</v>
      </c>
      <c r="C2028" s="18">
        <v>43325</v>
      </c>
      <c r="D2028" s="144">
        <v>0</v>
      </c>
      <c r="E2028" s="141" t="s">
        <v>1849</v>
      </c>
      <c r="F2028" s="141">
        <v>3</v>
      </c>
      <c r="G2028" s="141" t="s">
        <v>2536</v>
      </c>
      <c r="H2028" s="141">
        <v>2018</v>
      </c>
      <c r="I2028" s="18">
        <v>43325</v>
      </c>
      <c r="J2028" s="144">
        <v>0.6479166666666667</v>
      </c>
      <c r="K2028" s="378"/>
      <c r="L2028" s="139" t="s">
        <v>4075</v>
      </c>
      <c r="M2028" s="141" t="s">
        <v>28</v>
      </c>
      <c r="N2028" s="248"/>
      <c r="O2028" s="141" t="s">
        <v>26</v>
      </c>
      <c r="P2028" s="141" t="s">
        <v>26</v>
      </c>
      <c r="Q2028" s="141" t="s">
        <v>7634</v>
      </c>
      <c r="R2028" s="141" t="s">
        <v>7635</v>
      </c>
      <c r="S2028" s="141"/>
      <c r="T2028" s="141"/>
      <c r="U2028" s="141"/>
      <c r="V2028" s="141"/>
      <c r="W2028" s="139" t="s">
        <v>4075</v>
      </c>
      <c r="X2028" s="141" t="s">
        <v>25</v>
      </c>
      <c r="Y2028" s="141" t="s">
        <v>27</v>
      </c>
      <c r="Z2028" s="141"/>
      <c r="AA2028" s="141" t="s">
        <v>34</v>
      </c>
      <c r="AB2028" s="141"/>
      <c r="AC2028" s="139" t="s">
        <v>18047</v>
      </c>
      <c r="AD2028" s="380"/>
      <c r="AE2028" s="139" t="s">
        <v>4</v>
      </c>
      <c r="AF2028" s="139" t="s">
        <v>13073</v>
      </c>
      <c r="AG2028" s="139" t="s">
        <v>4</v>
      </c>
      <c r="AH2028" s="139" t="s">
        <v>1380</v>
      </c>
      <c r="AI2028" s="139" t="s">
        <v>4</v>
      </c>
      <c r="AJ2028" s="139"/>
      <c r="AK2028" s="139" t="s">
        <v>15678</v>
      </c>
      <c r="AL2028" s="139" t="s">
        <v>60</v>
      </c>
      <c r="AM2028" s="141"/>
      <c r="AN2028" s="141" t="s">
        <v>8</v>
      </c>
      <c r="AO2028" s="139"/>
      <c r="AP2028" s="139"/>
      <c r="AQ2028" s="139"/>
      <c r="AR2028" s="381"/>
      <c r="AS2028" s="139" t="s">
        <v>4075</v>
      </c>
      <c r="AT2028" s="141" t="s">
        <v>44</v>
      </c>
      <c r="AU2028" s="141">
        <v>305</v>
      </c>
      <c r="AV2028" s="383"/>
      <c r="AW2028" s="385"/>
      <c r="AX2028" s="139"/>
      <c r="AY2028" t="s">
        <v>18392</v>
      </c>
      <c r="BA2028" s="381"/>
      <c r="BB2028" s="139" t="s">
        <v>1450</v>
      </c>
      <c r="BC2028" s="166"/>
      <c r="BD2028" s="166"/>
      <c r="BE2028" s="166"/>
      <c r="BF2028" s="166"/>
      <c r="BG2028" s="166"/>
      <c r="BH2028" s="308"/>
      <c r="BI2028" s="308"/>
      <c r="BJ2028" s="141" t="s">
        <v>26</v>
      </c>
      <c r="BK2028" s="141" t="s">
        <v>26</v>
      </c>
      <c r="BL2028" s="141"/>
      <c r="BM2028" s="141"/>
      <c r="BN2028" s="139" t="s">
        <v>4075</v>
      </c>
      <c r="BQ2028" s="141"/>
      <c r="BV2028" s="141"/>
      <c r="BX2028" s="141"/>
      <c r="BY2028" s="141"/>
      <c r="BZ2028" s="141"/>
      <c r="CA2028" s="141"/>
      <c r="CB2028" s="141"/>
      <c r="CC2028" s="141"/>
      <c r="CD2028" s="141"/>
      <c r="CE2028" s="141"/>
      <c r="CF2028" s="141"/>
      <c r="CG2028" s="141"/>
    </row>
    <row r="2029" spans="1:85" x14ac:dyDescent="0.35">
      <c r="A2029" s="155" t="s">
        <v>7636</v>
      </c>
      <c r="B2029" s="139" t="s">
        <v>4075</v>
      </c>
      <c r="C2029" s="18">
        <v>43325</v>
      </c>
      <c r="D2029" s="144">
        <v>0</v>
      </c>
      <c r="E2029" s="141" t="s">
        <v>1849</v>
      </c>
      <c r="F2029" s="141">
        <v>3</v>
      </c>
      <c r="G2029" s="141" t="s">
        <v>2536</v>
      </c>
      <c r="H2029" s="141">
        <v>2018</v>
      </c>
      <c r="I2029" s="18">
        <v>43325</v>
      </c>
      <c r="J2029" s="144">
        <v>0.77986111111111112</v>
      </c>
      <c r="K2029" s="378"/>
      <c r="L2029" s="139" t="s">
        <v>4075</v>
      </c>
      <c r="M2029" s="141" t="s">
        <v>28</v>
      </c>
      <c r="N2029" s="248"/>
      <c r="O2029" s="141" t="s">
        <v>26</v>
      </c>
      <c r="P2029" s="141" t="s">
        <v>26</v>
      </c>
      <c r="Q2029" s="141" t="s">
        <v>7637</v>
      </c>
      <c r="R2029" s="141" t="s">
        <v>7638</v>
      </c>
      <c r="S2029" s="141"/>
      <c r="T2029" s="141"/>
      <c r="U2029" s="141"/>
      <c r="V2029" s="141"/>
      <c r="W2029" s="139" t="s">
        <v>4075</v>
      </c>
      <c r="X2029" s="141" t="s">
        <v>25</v>
      </c>
      <c r="Y2029" s="141" t="s">
        <v>27</v>
      </c>
      <c r="Z2029" s="141"/>
      <c r="AA2029" s="141" t="s">
        <v>34</v>
      </c>
      <c r="AB2029" s="141"/>
      <c r="AC2029" s="139" t="s">
        <v>18050</v>
      </c>
      <c r="AD2029" s="380"/>
      <c r="AE2029" s="139" t="s">
        <v>102</v>
      </c>
      <c r="AF2029" s="139" t="s">
        <v>13071</v>
      </c>
      <c r="AG2029" s="139" t="s">
        <v>102</v>
      </c>
      <c r="AH2029" s="139" t="s">
        <v>1378</v>
      </c>
      <c r="AI2029" s="139" t="s">
        <v>13</v>
      </c>
      <c r="AJ2029" s="139" t="s">
        <v>46</v>
      </c>
      <c r="AK2029" s="139"/>
      <c r="AL2029" s="139"/>
      <c r="AM2029" s="141"/>
      <c r="AN2029" s="141" t="s">
        <v>8</v>
      </c>
      <c r="AO2029" s="139"/>
      <c r="AP2029" s="139" t="s">
        <v>46</v>
      </c>
      <c r="AQ2029" s="139"/>
      <c r="AR2029" s="381"/>
      <c r="AS2029" s="139" t="s">
        <v>4075</v>
      </c>
      <c r="AT2029" s="141" t="s">
        <v>1404</v>
      </c>
      <c r="AU2029" s="141"/>
      <c r="AV2029" s="383"/>
      <c r="AW2029" s="385"/>
      <c r="AX2029" s="139"/>
      <c r="AY2029" t="s">
        <v>19202</v>
      </c>
      <c r="BA2029" s="381"/>
      <c r="BB2029" s="139" t="s">
        <v>1483</v>
      </c>
      <c r="BC2029" s="166"/>
      <c r="BD2029" s="166"/>
      <c r="BE2029" s="166"/>
      <c r="BF2029" s="166"/>
      <c r="BG2029" s="166"/>
      <c r="BH2029" s="308"/>
      <c r="BI2029" s="308"/>
      <c r="BJ2029" s="141" t="s">
        <v>26</v>
      </c>
      <c r="BK2029" s="141" t="s">
        <v>26</v>
      </c>
      <c r="BL2029" s="141"/>
      <c r="BM2029" s="141"/>
      <c r="BN2029" s="139" t="s">
        <v>4075</v>
      </c>
      <c r="BQ2029" s="141"/>
      <c r="BV2029" s="141"/>
      <c r="BX2029" s="141"/>
      <c r="BY2029" s="141"/>
      <c r="BZ2029" s="141"/>
      <c r="CA2029" s="141"/>
      <c r="CB2029" s="141"/>
      <c r="CC2029" s="141"/>
      <c r="CD2029" s="141"/>
      <c r="CE2029" s="141"/>
      <c r="CF2029" s="141"/>
      <c r="CG2029" s="141"/>
    </row>
    <row r="2030" spans="1:85" x14ac:dyDescent="0.35">
      <c r="A2030" s="155" t="s">
        <v>7621</v>
      </c>
      <c r="B2030" s="139" t="s">
        <v>4075</v>
      </c>
      <c r="C2030" s="18">
        <v>43326</v>
      </c>
      <c r="D2030" s="144">
        <v>0</v>
      </c>
      <c r="E2030" s="141" t="s">
        <v>1849</v>
      </c>
      <c r="F2030" s="141">
        <v>3</v>
      </c>
      <c r="G2030" s="141" t="s">
        <v>2536</v>
      </c>
      <c r="H2030" s="141">
        <v>2018</v>
      </c>
      <c r="I2030" s="18">
        <v>43326</v>
      </c>
      <c r="J2030" s="144">
        <v>0.27986111111111112</v>
      </c>
      <c r="K2030" s="378"/>
      <c r="L2030" s="139" t="s">
        <v>4075</v>
      </c>
      <c r="M2030" s="141" t="s">
        <v>28</v>
      </c>
      <c r="N2030" s="248"/>
      <c r="O2030" s="141" t="s">
        <v>26</v>
      </c>
      <c r="P2030" s="141" t="s">
        <v>26</v>
      </c>
      <c r="Q2030" s="141" t="s">
        <v>7622</v>
      </c>
      <c r="R2030" s="141" t="s">
        <v>7623</v>
      </c>
      <c r="S2030" s="141"/>
      <c r="T2030" s="141"/>
      <c r="U2030" s="141"/>
      <c r="V2030" s="141"/>
      <c r="W2030" s="139" t="s">
        <v>4075</v>
      </c>
      <c r="X2030" s="141" t="s">
        <v>25</v>
      </c>
      <c r="Y2030" s="141" t="s">
        <v>27</v>
      </c>
      <c r="Z2030" s="141"/>
      <c r="AA2030" s="141" t="s">
        <v>34</v>
      </c>
      <c r="AB2030" s="141"/>
      <c r="AC2030" s="139" t="s">
        <v>18050</v>
      </c>
      <c r="AD2030" s="380"/>
      <c r="AE2030" s="139" t="s">
        <v>102</v>
      </c>
      <c r="AF2030" s="139" t="s">
        <v>13077</v>
      </c>
      <c r="AG2030" s="139" t="s">
        <v>102</v>
      </c>
      <c r="AH2030" s="139" t="s">
        <v>1378</v>
      </c>
      <c r="AI2030" s="139" t="s">
        <v>1408</v>
      </c>
      <c r="AJ2030" s="139" t="s">
        <v>1408</v>
      </c>
      <c r="AK2030" s="139"/>
      <c r="AL2030" s="139"/>
      <c r="AM2030" s="141"/>
      <c r="AN2030" s="141" t="s">
        <v>8</v>
      </c>
      <c r="AO2030" s="139"/>
      <c r="AP2030" s="139" t="s">
        <v>1408</v>
      </c>
      <c r="AQ2030" s="139"/>
      <c r="AR2030" s="381"/>
      <c r="AS2030" s="139" t="s">
        <v>4075</v>
      </c>
      <c r="AT2030" s="141" t="s">
        <v>43</v>
      </c>
      <c r="AU2030" s="141">
        <v>247</v>
      </c>
      <c r="AV2030" s="383"/>
      <c r="AW2030" s="385"/>
      <c r="AX2030" s="139"/>
      <c r="AY2030" t="s">
        <v>19010</v>
      </c>
      <c r="BA2030" s="381"/>
      <c r="BB2030" s="139" t="s">
        <v>1452</v>
      </c>
      <c r="BC2030" s="166"/>
      <c r="BD2030" s="166"/>
      <c r="BE2030" s="166"/>
      <c r="BF2030" s="166"/>
      <c r="BG2030" s="166"/>
      <c r="BH2030" s="308"/>
      <c r="BI2030" s="308"/>
      <c r="BJ2030" s="141" t="s">
        <v>26</v>
      </c>
      <c r="BK2030" s="141" t="s">
        <v>26</v>
      </c>
      <c r="BL2030" s="141"/>
      <c r="BM2030" s="141"/>
      <c r="BN2030" s="139" t="s">
        <v>4075</v>
      </c>
      <c r="BQ2030" s="141"/>
      <c r="BV2030" s="141"/>
      <c r="BX2030" s="141"/>
      <c r="BY2030" s="141"/>
      <c r="BZ2030" s="141"/>
      <c r="CA2030" s="141"/>
      <c r="CB2030" s="141"/>
      <c r="CC2030" s="141"/>
      <c r="CD2030" s="141"/>
      <c r="CE2030" s="141"/>
      <c r="CF2030" s="141"/>
      <c r="CG2030" s="141"/>
    </row>
    <row r="2031" spans="1:85" x14ac:dyDescent="0.35">
      <c r="A2031" s="155" t="s">
        <v>7624</v>
      </c>
      <c r="B2031" s="139" t="s">
        <v>4075</v>
      </c>
      <c r="C2031" s="18">
        <v>43326</v>
      </c>
      <c r="D2031" s="144">
        <v>0</v>
      </c>
      <c r="E2031" s="141" t="s">
        <v>1849</v>
      </c>
      <c r="F2031" s="141">
        <v>3</v>
      </c>
      <c r="G2031" s="141" t="s">
        <v>2536</v>
      </c>
      <c r="H2031" s="141">
        <v>2018</v>
      </c>
      <c r="I2031" s="18">
        <v>43326</v>
      </c>
      <c r="J2031" s="144">
        <v>0.63749999999999996</v>
      </c>
      <c r="K2031" s="378"/>
      <c r="L2031" s="139" t="s">
        <v>4075</v>
      </c>
      <c r="M2031" s="141" t="s">
        <v>28</v>
      </c>
      <c r="N2031" s="248"/>
      <c r="O2031" s="141" t="s">
        <v>26</v>
      </c>
      <c r="P2031" s="141" t="s">
        <v>26</v>
      </c>
      <c r="Q2031" s="141" t="s">
        <v>7625</v>
      </c>
      <c r="R2031" s="141" t="s">
        <v>7626</v>
      </c>
      <c r="S2031" s="141"/>
      <c r="T2031" s="141"/>
      <c r="U2031" s="141"/>
      <c r="V2031" s="141"/>
      <c r="W2031" s="139" t="s">
        <v>4075</v>
      </c>
      <c r="X2031" s="141" t="s">
        <v>25</v>
      </c>
      <c r="Y2031" s="141" t="s">
        <v>27</v>
      </c>
      <c r="Z2031" s="141"/>
      <c r="AA2031" s="141" t="s">
        <v>34</v>
      </c>
      <c r="AB2031" s="141"/>
      <c r="AC2031" s="139" t="s">
        <v>18049</v>
      </c>
      <c r="AD2031" s="380"/>
      <c r="AE2031" s="139" t="s">
        <v>103</v>
      </c>
      <c r="AF2031" s="139" t="s">
        <v>13079</v>
      </c>
      <c r="AG2031" s="139" t="s">
        <v>103</v>
      </c>
      <c r="AH2031" s="139" t="s">
        <v>1380</v>
      </c>
      <c r="AI2031" s="139" t="s">
        <v>103</v>
      </c>
      <c r="AJ2031" s="139"/>
      <c r="AK2031" s="139" t="s">
        <v>103</v>
      </c>
      <c r="AL2031" s="139" t="s">
        <v>1408</v>
      </c>
      <c r="AM2031" s="141"/>
      <c r="AN2031" s="141" t="s">
        <v>8</v>
      </c>
      <c r="AO2031" s="139"/>
      <c r="AP2031" s="139"/>
      <c r="AQ2031" s="139"/>
      <c r="AR2031" s="381"/>
      <c r="AS2031" s="139" t="s">
        <v>4075</v>
      </c>
      <c r="AT2031" s="141" t="s">
        <v>1404</v>
      </c>
      <c r="AU2031" s="141"/>
      <c r="AV2031" s="383"/>
      <c r="AW2031" s="385"/>
      <c r="AX2031" s="139"/>
      <c r="AY2031" t="s">
        <v>18725</v>
      </c>
      <c r="BA2031" s="381"/>
      <c r="BB2031" s="139" t="s">
        <v>17</v>
      </c>
      <c r="BC2031" s="166"/>
      <c r="BD2031" s="166"/>
      <c r="BE2031" s="166"/>
      <c r="BF2031" s="166"/>
      <c r="BG2031" s="166"/>
      <c r="BH2031" s="308"/>
      <c r="BI2031" s="308"/>
      <c r="BJ2031" s="141" t="s">
        <v>26</v>
      </c>
      <c r="BK2031" s="141" t="s">
        <v>26</v>
      </c>
      <c r="BL2031" s="141"/>
      <c r="BM2031" s="141"/>
      <c r="BN2031" s="139" t="s">
        <v>4075</v>
      </c>
      <c r="BQ2031" s="141"/>
      <c r="BV2031" s="141"/>
      <c r="BX2031" s="141"/>
      <c r="BY2031" s="141"/>
      <c r="BZ2031" s="141"/>
      <c r="CA2031" s="141"/>
      <c r="CB2031" s="141"/>
      <c r="CC2031" s="141"/>
      <c r="CD2031" s="141"/>
      <c r="CE2031" s="141"/>
      <c r="CF2031" s="141"/>
      <c r="CG2031" s="141"/>
    </row>
    <row r="2032" spans="1:85" x14ac:dyDescent="0.35">
      <c r="A2032" s="155" t="s">
        <v>7627</v>
      </c>
      <c r="B2032" s="139" t="s">
        <v>4075</v>
      </c>
      <c r="C2032" s="18">
        <v>43326</v>
      </c>
      <c r="D2032" s="144">
        <v>0</v>
      </c>
      <c r="E2032" s="141" t="s">
        <v>1849</v>
      </c>
      <c r="F2032" s="141">
        <v>3</v>
      </c>
      <c r="G2032" s="141" t="s">
        <v>2536</v>
      </c>
      <c r="H2032" s="141">
        <v>2018</v>
      </c>
      <c r="I2032" s="18">
        <v>43326</v>
      </c>
      <c r="J2032" s="144">
        <v>0.65694444444444444</v>
      </c>
      <c r="K2032" s="378"/>
      <c r="L2032" s="139" t="s">
        <v>4075</v>
      </c>
      <c r="M2032" s="141" t="s">
        <v>28</v>
      </c>
      <c r="N2032" s="248"/>
      <c r="O2032" s="141" t="s">
        <v>26</v>
      </c>
      <c r="P2032" s="141" t="s">
        <v>26</v>
      </c>
      <c r="Q2032" s="141" t="s">
        <v>7628</v>
      </c>
      <c r="R2032" s="141" t="s">
        <v>7629</v>
      </c>
      <c r="S2032" s="141"/>
      <c r="T2032" s="141"/>
      <c r="U2032" s="141"/>
      <c r="V2032" s="141"/>
      <c r="W2032" s="139" t="s">
        <v>4075</v>
      </c>
      <c r="X2032" s="141" t="s">
        <v>25</v>
      </c>
      <c r="Y2032" s="141" t="s">
        <v>27</v>
      </c>
      <c r="Z2032" s="141"/>
      <c r="AA2032" s="141" t="s">
        <v>34</v>
      </c>
      <c r="AB2032" s="141"/>
      <c r="AC2032" s="139" t="s">
        <v>18047</v>
      </c>
      <c r="AD2032" s="380"/>
      <c r="AE2032" s="139" t="s">
        <v>4</v>
      </c>
      <c r="AF2032" s="139" t="s">
        <v>13073</v>
      </c>
      <c r="AG2032" s="139" t="s">
        <v>4</v>
      </c>
      <c r="AH2032" s="139" t="s">
        <v>1380</v>
      </c>
      <c r="AI2032" s="139" t="s">
        <v>4</v>
      </c>
      <c r="AJ2032" s="139"/>
      <c r="AK2032" s="139" t="s">
        <v>15678</v>
      </c>
      <c r="AL2032" s="139" t="s">
        <v>1823</v>
      </c>
      <c r="AM2032" s="141"/>
      <c r="AN2032" s="141" t="s">
        <v>8</v>
      </c>
      <c r="AO2032" s="139"/>
      <c r="AP2032" s="139"/>
      <c r="AQ2032" s="139"/>
      <c r="AR2032" s="381"/>
      <c r="AS2032" s="139" t="s">
        <v>4075</v>
      </c>
      <c r="AT2032" s="141" t="s">
        <v>44</v>
      </c>
      <c r="AU2032" s="141">
        <v>190</v>
      </c>
      <c r="AV2032" s="383"/>
      <c r="AW2032" s="385"/>
      <c r="AX2032" s="139"/>
      <c r="AY2032" t="s">
        <v>19203</v>
      </c>
      <c r="BA2032" s="381"/>
      <c r="BB2032" s="139" t="s">
        <v>1451</v>
      </c>
      <c r="BC2032" s="166"/>
      <c r="BD2032" s="166"/>
      <c r="BE2032" s="166"/>
      <c r="BF2032" s="166"/>
      <c r="BG2032" s="166"/>
      <c r="BH2032" s="308"/>
      <c r="BI2032" s="308"/>
      <c r="BJ2032" s="141" t="s">
        <v>26</v>
      </c>
      <c r="BK2032" s="141" t="s">
        <v>26</v>
      </c>
      <c r="BL2032" s="141"/>
      <c r="BM2032" s="141"/>
      <c r="BN2032" s="139" t="s">
        <v>4075</v>
      </c>
      <c r="BQ2032" s="141" t="s">
        <v>15970</v>
      </c>
      <c r="BR2032" s="135" t="s">
        <v>15702</v>
      </c>
      <c r="BV2032" s="141"/>
      <c r="BX2032" s="141"/>
      <c r="BY2032" s="141"/>
      <c r="BZ2032" s="141"/>
      <c r="CA2032" s="141"/>
      <c r="CB2032" s="141"/>
      <c r="CC2032" s="141"/>
      <c r="CD2032" s="141"/>
      <c r="CE2032" s="141"/>
      <c r="CF2032" s="141"/>
      <c r="CG2032" s="141"/>
    </row>
    <row r="2033" spans="1:85" x14ac:dyDescent="0.35">
      <c r="A2033" s="155" t="s">
        <v>7615</v>
      </c>
      <c r="B2033" s="139" t="s">
        <v>4075</v>
      </c>
      <c r="C2033" s="18">
        <v>43329</v>
      </c>
      <c r="D2033" s="144">
        <v>0</v>
      </c>
      <c r="E2033" s="141" t="s">
        <v>1849</v>
      </c>
      <c r="F2033" s="141">
        <v>3</v>
      </c>
      <c r="G2033" s="141" t="s">
        <v>2536</v>
      </c>
      <c r="H2033" s="141">
        <v>2018</v>
      </c>
      <c r="I2033" s="18">
        <v>43329</v>
      </c>
      <c r="J2033" s="144">
        <v>0.40138888888888891</v>
      </c>
      <c r="K2033" s="378"/>
      <c r="L2033" s="139" t="s">
        <v>4075</v>
      </c>
      <c r="M2033" s="141" t="s">
        <v>28</v>
      </c>
      <c r="N2033" s="248"/>
      <c r="O2033" s="141" t="s">
        <v>26</v>
      </c>
      <c r="P2033" s="141" t="s">
        <v>26</v>
      </c>
      <c r="Q2033" s="141" t="s">
        <v>7616</v>
      </c>
      <c r="R2033" s="141" t="s">
        <v>7617</v>
      </c>
      <c r="S2033" s="141"/>
      <c r="T2033" s="141"/>
      <c r="U2033" s="141"/>
      <c r="V2033" s="141"/>
      <c r="W2033" s="139" t="s">
        <v>4075</v>
      </c>
      <c r="X2033" s="141" t="s">
        <v>25</v>
      </c>
      <c r="Y2033" s="141" t="s">
        <v>27</v>
      </c>
      <c r="Z2033" s="141"/>
      <c r="AA2033" s="141" t="s">
        <v>34</v>
      </c>
      <c r="AB2033" s="141"/>
      <c r="AC2033" s="139" t="s">
        <v>18047</v>
      </c>
      <c r="AD2033" s="380"/>
      <c r="AE2033" s="139" t="s">
        <v>103</v>
      </c>
      <c r="AF2033" s="139" t="s">
        <v>13075</v>
      </c>
      <c r="AG2033" s="139" t="s">
        <v>103</v>
      </c>
      <c r="AH2033" s="139" t="s">
        <v>1380</v>
      </c>
      <c r="AI2033" s="139" t="s">
        <v>7340</v>
      </c>
      <c r="AJ2033" s="139"/>
      <c r="AK2033" s="139" t="s">
        <v>7340</v>
      </c>
      <c r="AL2033" s="139" t="s">
        <v>1408</v>
      </c>
      <c r="AM2033" s="141"/>
      <c r="AN2033" s="141" t="s">
        <v>8</v>
      </c>
      <c r="AO2033" s="139"/>
      <c r="AP2033" s="139"/>
      <c r="AQ2033" s="139"/>
      <c r="AR2033" s="381"/>
      <c r="AS2033" s="139" t="s">
        <v>4075</v>
      </c>
      <c r="AT2033" s="141" t="s">
        <v>43</v>
      </c>
      <c r="AU2033" s="141">
        <v>246</v>
      </c>
      <c r="AV2033" s="383"/>
      <c r="AW2033" s="385"/>
      <c r="AX2033" s="139"/>
      <c r="AY2033" t="s">
        <v>18987</v>
      </c>
      <c r="BA2033" s="381"/>
      <c r="BB2033" s="139" t="s">
        <v>1450</v>
      </c>
      <c r="BC2033" s="166"/>
      <c r="BD2033" s="166"/>
      <c r="BE2033" s="166"/>
      <c r="BF2033" s="166"/>
      <c r="BG2033" s="166"/>
      <c r="BH2033" s="308"/>
      <c r="BI2033" s="308"/>
      <c r="BJ2033" s="141" t="s">
        <v>26</v>
      </c>
      <c r="BK2033" s="141" t="s">
        <v>26</v>
      </c>
      <c r="BL2033" s="141"/>
      <c r="BM2033" s="141"/>
      <c r="BN2033" s="139" t="s">
        <v>4075</v>
      </c>
      <c r="BQ2033" s="141"/>
      <c r="BV2033" s="141"/>
      <c r="BX2033" s="141"/>
      <c r="BY2033" s="141"/>
      <c r="BZ2033" s="141"/>
      <c r="CA2033" s="141"/>
      <c r="CB2033" s="141"/>
      <c r="CC2033" s="141"/>
      <c r="CD2033" s="141"/>
      <c r="CE2033" s="141"/>
      <c r="CF2033" s="141"/>
      <c r="CG2033" s="141"/>
    </row>
    <row r="2034" spans="1:85" x14ac:dyDescent="0.35">
      <c r="A2034" s="155" t="s">
        <v>7618</v>
      </c>
      <c r="B2034" s="139" t="s">
        <v>4075</v>
      </c>
      <c r="C2034" s="18">
        <v>43329</v>
      </c>
      <c r="D2034" s="144">
        <v>0</v>
      </c>
      <c r="E2034" s="141" t="s">
        <v>1849</v>
      </c>
      <c r="F2034" s="141">
        <v>3</v>
      </c>
      <c r="G2034" s="141" t="s">
        <v>2536</v>
      </c>
      <c r="H2034" s="141">
        <v>2018</v>
      </c>
      <c r="I2034" s="18">
        <v>43329</v>
      </c>
      <c r="J2034" s="144">
        <v>0.72083333333333333</v>
      </c>
      <c r="K2034" s="378"/>
      <c r="L2034" s="139" t="s">
        <v>4075</v>
      </c>
      <c r="M2034" s="141" t="s">
        <v>28</v>
      </c>
      <c r="N2034" s="248"/>
      <c r="O2034" s="141" t="s">
        <v>26</v>
      </c>
      <c r="P2034" s="141" t="s">
        <v>26</v>
      </c>
      <c r="Q2034" s="141" t="s">
        <v>7619</v>
      </c>
      <c r="R2034" s="141" t="s">
        <v>7620</v>
      </c>
      <c r="S2034" s="141"/>
      <c r="T2034" s="141"/>
      <c r="U2034" s="141"/>
      <c r="V2034" s="141"/>
      <c r="W2034" s="139" t="s">
        <v>4075</v>
      </c>
      <c r="X2034" s="141" t="s">
        <v>25</v>
      </c>
      <c r="Y2034" s="141" t="s">
        <v>27</v>
      </c>
      <c r="Z2034" s="141"/>
      <c r="AA2034" s="141" t="s">
        <v>34</v>
      </c>
      <c r="AB2034" s="141"/>
      <c r="AC2034" s="139" t="s">
        <v>18049</v>
      </c>
      <c r="AD2034" s="380"/>
      <c r="AE2034" s="139" t="s">
        <v>4</v>
      </c>
      <c r="AF2034" s="139" t="s">
        <v>13073</v>
      </c>
      <c r="AG2034" s="139" t="s">
        <v>4</v>
      </c>
      <c r="AH2034" s="139" t="s">
        <v>1380</v>
      </c>
      <c r="AI2034" s="139" t="s">
        <v>4</v>
      </c>
      <c r="AJ2034" s="139"/>
      <c r="AK2034" s="139" t="s">
        <v>15678</v>
      </c>
      <c r="AL2034" s="139" t="s">
        <v>1823</v>
      </c>
      <c r="AM2034" s="141"/>
      <c r="AN2034" s="141" t="s">
        <v>8</v>
      </c>
      <c r="AO2034" s="139"/>
      <c r="AP2034" s="139"/>
      <c r="AQ2034" s="139"/>
      <c r="AR2034" s="381"/>
      <c r="AS2034" s="139" t="s">
        <v>4075</v>
      </c>
      <c r="AT2034" s="141" t="s">
        <v>1404</v>
      </c>
      <c r="AU2034" s="141"/>
      <c r="AV2034" s="383"/>
      <c r="AW2034" s="385"/>
      <c r="AX2034" s="139"/>
      <c r="AY2034" t="s">
        <v>19204</v>
      </c>
      <c r="BA2034" s="381"/>
      <c r="BB2034" s="139" t="s">
        <v>17</v>
      </c>
      <c r="BC2034" s="166"/>
      <c r="BD2034" s="166"/>
      <c r="BE2034" s="166"/>
      <c r="BF2034" s="166"/>
      <c r="BG2034" s="166"/>
      <c r="BH2034" s="308"/>
      <c r="BI2034" s="308"/>
      <c r="BJ2034" s="141" t="s">
        <v>26</v>
      </c>
      <c r="BK2034" s="141" t="s">
        <v>26</v>
      </c>
      <c r="BL2034" s="141"/>
      <c r="BM2034" s="141"/>
      <c r="BN2034" s="139" t="s">
        <v>4075</v>
      </c>
      <c r="BQ2034" s="141" t="s">
        <v>15971</v>
      </c>
      <c r="BR2034" s="135" t="s">
        <v>15779</v>
      </c>
      <c r="BT2034" s="135" t="s">
        <v>15434</v>
      </c>
      <c r="BU2034" s="135" t="s">
        <v>13274</v>
      </c>
      <c r="BV2034" s="141" t="s">
        <v>13266</v>
      </c>
      <c r="BW2034" s="135" t="s">
        <v>2116</v>
      </c>
      <c r="BX2034" s="141"/>
      <c r="BY2034" s="141"/>
      <c r="BZ2034" s="141"/>
      <c r="CA2034" s="141"/>
      <c r="CB2034" s="141"/>
      <c r="CC2034" s="141"/>
      <c r="CD2034" s="141"/>
      <c r="CE2034" s="141" t="s">
        <v>15450</v>
      </c>
      <c r="CF2034" s="141" t="s">
        <v>15451</v>
      </c>
      <c r="CG2034" s="141" t="s">
        <v>4004</v>
      </c>
    </row>
    <row r="2035" spans="1:85" x14ac:dyDescent="0.35">
      <c r="A2035" s="155" t="s">
        <v>20104</v>
      </c>
      <c r="B2035" s="139" t="s">
        <v>4075</v>
      </c>
      <c r="C2035" s="18">
        <v>43330</v>
      </c>
      <c r="D2035" s="144">
        <v>0.30609953703703702</v>
      </c>
      <c r="E2035" s="141" t="s">
        <v>1849</v>
      </c>
      <c r="F2035" s="141">
        <v>3</v>
      </c>
      <c r="G2035" s="141" t="s">
        <v>2536</v>
      </c>
      <c r="H2035" s="141">
        <v>2018</v>
      </c>
      <c r="I2035" s="18">
        <v>43330</v>
      </c>
      <c r="J2035" s="144">
        <v>0.30555555555555558</v>
      </c>
      <c r="K2035" s="378"/>
      <c r="L2035" s="139" t="s">
        <v>4075</v>
      </c>
      <c r="M2035" s="141" t="s">
        <v>28</v>
      </c>
      <c r="N2035" s="248">
        <v>44250</v>
      </c>
      <c r="O2035" s="141" t="s">
        <v>25</v>
      </c>
      <c r="P2035" s="141"/>
      <c r="Q2035" s="141" t="s">
        <v>20105</v>
      </c>
      <c r="R2035" s="141" t="s">
        <v>1944</v>
      </c>
      <c r="S2035" s="141"/>
      <c r="T2035" s="141" t="s">
        <v>20106</v>
      </c>
      <c r="U2035" s="141"/>
      <c r="V2035" s="141"/>
      <c r="W2035" s="139" t="s">
        <v>4075</v>
      </c>
      <c r="X2035" s="141" t="s">
        <v>25</v>
      </c>
      <c r="Y2035" s="141" t="s">
        <v>27</v>
      </c>
      <c r="Z2035" s="141"/>
      <c r="AA2035" s="141" t="s">
        <v>34</v>
      </c>
      <c r="AB2035" s="141"/>
      <c r="AC2035" s="139" t="s">
        <v>6</v>
      </c>
      <c r="AD2035" s="380"/>
      <c r="AE2035" s="139" t="s">
        <v>102</v>
      </c>
      <c r="AF2035" s="139" t="s">
        <v>13082</v>
      </c>
      <c r="AG2035" s="139" t="s">
        <v>102</v>
      </c>
      <c r="AH2035" s="139" t="s">
        <v>1378</v>
      </c>
      <c r="AI2035" s="139" t="s">
        <v>1382</v>
      </c>
      <c r="AJ2035" s="139" t="s">
        <v>60</v>
      </c>
      <c r="AK2035" s="139"/>
      <c r="AL2035" s="139"/>
      <c r="AM2035" s="141" t="s">
        <v>15</v>
      </c>
      <c r="AN2035" s="141" t="s">
        <v>8</v>
      </c>
      <c r="AO2035" s="139"/>
      <c r="AP2035" s="139" t="s">
        <v>60</v>
      </c>
      <c r="AQ2035" s="139"/>
      <c r="AR2035" s="381"/>
      <c r="AS2035" s="139" t="s">
        <v>4075</v>
      </c>
      <c r="AT2035" s="141" t="s">
        <v>1404</v>
      </c>
      <c r="AU2035" s="141"/>
      <c r="AV2035" s="383"/>
      <c r="AW2035" s="385"/>
      <c r="AX2035" s="139" t="s">
        <v>175</v>
      </c>
      <c r="AY2035" t="s">
        <v>19318</v>
      </c>
      <c r="BA2035" s="381"/>
      <c r="BB2035" s="139" t="s">
        <v>17</v>
      </c>
      <c r="BC2035" s="166"/>
      <c r="BD2035" s="166"/>
      <c r="BE2035" s="166"/>
      <c r="BF2035" s="166"/>
      <c r="BG2035" s="166"/>
      <c r="BH2035" s="308"/>
      <c r="BI2035" s="308"/>
      <c r="BJ2035" s="141" t="s">
        <v>26</v>
      </c>
      <c r="BK2035" s="141" t="s">
        <v>26</v>
      </c>
      <c r="BL2035" s="141"/>
      <c r="BM2035" s="141"/>
      <c r="BN2035" s="139" t="s">
        <v>4075</v>
      </c>
      <c r="BQ2035" s="141"/>
      <c r="BV2035" s="141"/>
      <c r="BX2035" s="141"/>
      <c r="BY2035" s="141"/>
      <c r="BZ2035" s="141"/>
      <c r="CA2035" s="141"/>
      <c r="CB2035" s="141"/>
      <c r="CC2035" s="141"/>
      <c r="CD2035" s="141"/>
      <c r="CE2035" s="141"/>
      <c r="CF2035" s="141"/>
      <c r="CG2035" s="141"/>
    </row>
    <row r="2036" spans="1:85" x14ac:dyDescent="0.35">
      <c r="A2036" s="155" t="s">
        <v>7613</v>
      </c>
      <c r="B2036" s="139" t="s">
        <v>4075</v>
      </c>
      <c r="C2036" s="18">
        <v>43330</v>
      </c>
      <c r="D2036" s="144">
        <v>0</v>
      </c>
      <c r="E2036" s="141" t="s">
        <v>1849</v>
      </c>
      <c r="F2036" s="141">
        <v>3</v>
      </c>
      <c r="G2036" s="141" t="s">
        <v>2536</v>
      </c>
      <c r="H2036" s="141">
        <v>2018</v>
      </c>
      <c r="I2036" s="18"/>
      <c r="J2036" s="144"/>
      <c r="K2036" s="378"/>
      <c r="L2036" s="139" t="s">
        <v>4075</v>
      </c>
      <c r="M2036" s="141" t="s">
        <v>7343</v>
      </c>
      <c r="N2036" s="248"/>
      <c r="O2036" s="141" t="s">
        <v>26</v>
      </c>
      <c r="P2036" s="141" t="s">
        <v>26</v>
      </c>
      <c r="Q2036" s="141"/>
      <c r="R2036" s="141"/>
      <c r="S2036" s="141" t="s">
        <v>7614</v>
      </c>
      <c r="T2036" s="141"/>
      <c r="U2036" s="141"/>
      <c r="V2036" s="141"/>
      <c r="W2036" s="139" t="s">
        <v>4075</v>
      </c>
      <c r="X2036" s="141" t="s">
        <v>25</v>
      </c>
      <c r="Y2036" s="141" t="s">
        <v>27</v>
      </c>
      <c r="Z2036" s="141"/>
      <c r="AA2036" s="141" t="s">
        <v>35</v>
      </c>
      <c r="AB2036" s="141"/>
      <c r="AC2036" s="139" t="s">
        <v>6</v>
      </c>
      <c r="AD2036" s="380"/>
      <c r="AE2036" s="139" t="s">
        <v>102</v>
      </c>
      <c r="AF2036" s="139" t="s">
        <v>13078</v>
      </c>
      <c r="AG2036" s="139" t="s">
        <v>102</v>
      </c>
      <c r="AH2036" s="139" t="s">
        <v>1378</v>
      </c>
      <c r="AI2036" s="139" t="s">
        <v>87</v>
      </c>
      <c r="AJ2036" s="139" t="s">
        <v>87</v>
      </c>
      <c r="AK2036" s="139"/>
      <c r="AL2036" s="139"/>
      <c r="AM2036" s="141"/>
      <c r="AN2036" s="141"/>
      <c r="AO2036" s="139"/>
      <c r="AP2036" s="139" t="s">
        <v>87</v>
      </c>
      <c r="AQ2036" s="139"/>
      <c r="AR2036" s="381"/>
      <c r="AS2036" s="139" t="s">
        <v>4075</v>
      </c>
      <c r="AT2036" s="141" t="s">
        <v>1404</v>
      </c>
      <c r="AU2036" s="141"/>
      <c r="AV2036" s="383"/>
      <c r="AW2036" s="385"/>
      <c r="AX2036" s="139"/>
      <c r="BA2036" s="381"/>
      <c r="BB2036" s="139" t="s">
        <v>17</v>
      </c>
      <c r="BC2036" s="166"/>
      <c r="BD2036" s="166"/>
      <c r="BE2036" s="166"/>
      <c r="BF2036" s="166"/>
      <c r="BG2036" s="166"/>
      <c r="BH2036" s="308"/>
      <c r="BI2036" s="308"/>
      <c r="BJ2036" s="141" t="s">
        <v>26</v>
      </c>
      <c r="BK2036" s="141" t="s">
        <v>26</v>
      </c>
      <c r="BL2036" s="141"/>
      <c r="BM2036" s="141"/>
      <c r="BN2036" s="139" t="s">
        <v>4075</v>
      </c>
      <c r="BQ2036" s="141"/>
      <c r="BV2036" s="141"/>
      <c r="BX2036" s="141"/>
      <c r="BY2036" s="141"/>
      <c r="BZ2036" s="141"/>
      <c r="CA2036" s="141"/>
      <c r="CB2036" s="141"/>
      <c r="CC2036" s="141"/>
      <c r="CD2036" s="141"/>
      <c r="CE2036" s="141"/>
      <c r="CF2036" s="141"/>
      <c r="CG2036" s="141"/>
    </row>
    <row r="2037" spans="1:85" x14ac:dyDescent="0.35">
      <c r="A2037" s="155" t="s">
        <v>7605</v>
      </c>
      <c r="B2037" s="139" t="s">
        <v>4075</v>
      </c>
      <c r="C2037" s="18">
        <v>43332</v>
      </c>
      <c r="D2037" s="144">
        <v>0</v>
      </c>
      <c r="E2037" s="141" t="s">
        <v>13269</v>
      </c>
      <c r="F2037" s="141">
        <v>3</v>
      </c>
      <c r="G2037" s="141" t="s">
        <v>2536</v>
      </c>
      <c r="H2037" s="141">
        <v>2018</v>
      </c>
      <c r="I2037" s="18">
        <v>43332</v>
      </c>
      <c r="J2037" s="144">
        <v>0.39861111111111114</v>
      </c>
      <c r="K2037" s="378"/>
      <c r="L2037" s="139" t="s">
        <v>4075</v>
      </c>
      <c r="M2037" s="141" t="s">
        <v>28</v>
      </c>
      <c r="N2037" s="248"/>
      <c r="O2037" s="141" t="s">
        <v>26</v>
      </c>
      <c r="P2037" s="141" t="s">
        <v>26</v>
      </c>
      <c r="Q2037" s="141" t="s">
        <v>7606</v>
      </c>
      <c r="R2037" s="141" t="s">
        <v>7607</v>
      </c>
      <c r="S2037" s="141"/>
      <c r="T2037" s="141"/>
      <c r="U2037" s="141"/>
      <c r="V2037" s="141" t="s">
        <v>7608</v>
      </c>
      <c r="W2037" s="139" t="s">
        <v>4075</v>
      </c>
      <c r="X2037" s="141" t="s">
        <v>25</v>
      </c>
      <c r="Y2037" s="141" t="s">
        <v>27</v>
      </c>
      <c r="Z2037" s="141"/>
      <c r="AA2037" s="141" t="s">
        <v>34</v>
      </c>
      <c r="AB2037" s="141"/>
      <c r="AC2037" s="139" t="s">
        <v>18049</v>
      </c>
      <c r="AD2037" s="380"/>
      <c r="AE2037" s="139" t="s">
        <v>103</v>
      </c>
      <c r="AF2037" s="139" t="s">
        <v>13079</v>
      </c>
      <c r="AG2037" s="139" t="s">
        <v>103</v>
      </c>
      <c r="AH2037" s="139" t="s">
        <v>1380</v>
      </c>
      <c r="AI2037" s="139" t="s">
        <v>103</v>
      </c>
      <c r="AJ2037" s="139"/>
      <c r="AK2037" s="139" t="s">
        <v>103</v>
      </c>
      <c r="AL2037" s="139" t="s">
        <v>7</v>
      </c>
      <c r="AM2037" s="141"/>
      <c r="AN2037" s="141" t="s">
        <v>8</v>
      </c>
      <c r="AO2037" s="139"/>
      <c r="AP2037" s="139"/>
      <c r="AQ2037" s="139"/>
      <c r="AR2037" s="381"/>
      <c r="AS2037" s="139" t="s">
        <v>4075</v>
      </c>
      <c r="AT2037" s="141" t="s">
        <v>44</v>
      </c>
      <c r="AU2037" s="141">
        <v>280</v>
      </c>
      <c r="AV2037" s="383"/>
      <c r="AW2037" s="385"/>
      <c r="AX2037" s="139"/>
      <c r="AY2037" t="s">
        <v>18291</v>
      </c>
      <c r="BA2037" s="381"/>
      <c r="BB2037" s="139" t="s">
        <v>1446</v>
      </c>
      <c r="BC2037" s="166"/>
      <c r="BD2037" s="166"/>
      <c r="BE2037" s="166"/>
      <c r="BF2037" s="166"/>
      <c r="BG2037" s="166"/>
      <c r="BH2037" s="308"/>
      <c r="BI2037" s="308"/>
      <c r="BJ2037" s="141" t="s">
        <v>26</v>
      </c>
      <c r="BK2037" s="141" t="s">
        <v>26</v>
      </c>
      <c r="BL2037" s="141"/>
      <c r="BM2037" s="141"/>
      <c r="BN2037" s="139" t="s">
        <v>4075</v>
      </c>
      <c r="BQ2037" s="141"/>
      <c r="BV2037" s="141"/>
      <c r="BX2037" s="141"/>
      <c r="BY2037" s="141"/>
      <c r="BZ2037" s="141"/>
      <c r="CA2037" s="141"/>
      <c r="CB2037" s="141"/>
      <c r="CC2037" s="141"/>
      <c r="CD2037" s="141"/>
      <c r="CE2037" s="141"/>
      <c r="CF2037" s="141"/>
      <c r="CG2037" s="141"/>
    </row>
    <row r="2038" spans="1:85" x14ac:dyDescent="0.35">
      <c r="A2038" s="155" t="s">
        <v>7610</v>
      </c>
      <c r="B2038" s="139" t="s">
        <v>4075</v>
      </c>
      <c r="C2038" s="18">
        <v>43332</v>
      </c>
      <c r="D2038" s="144">
        <v>0</v>
      </c>
      <c r="E2038" s="141" t="s">
        <v>13269</v>
      </c>
      <c r="F2038" s="141">
        <v>3</v>
      </c>
      <c r="G2038" s="141" t="s">
        <v>2536</v>
      </c>
      <c r="H2038" s="141">
        <v>2018</v>
      </c>
      <c r="I2038" s="18"/>
      <c r="J2038" s="144"/>
      <c r="K2038" s="378"/>
      <c r="L2038" s="139" t="s">
        <v>4075</v>
      </c>
      <c r="M2038" s="141" t="s">
        <v>28</v>
      </c>
      <c r="N2038" s="248"/>
      <c r="O2038" s="141" t="s">
        <v>26</v>
      </c>
      <c r="P2038" s="141" t="s">
        <v>26</v>
      </c>
      <c r="Q2038" s="141" t="s">
        <v>7611</v>
      </c>
      <c r="R2038" s="141"/>
      <c r="S2038" s="141"/>
      <c r="T2038" s="141"/>
      <c r="U2038" s="141"/>
      <c r="V2038" s="141"/>
      <c r="W2038" s="139" t="s">
        <v>4075</v>
      </c>
      <c r="X2038" s="141" t="s">
        <v>25</v>
      </c>
      <c r="Y2038" s="141" t="s">
        <v>27</v>
      </c>
      <c r="Z2038" s="141"/>
      <c r="AA2038" s="141" t="s">
        <v>34</v>
      </c>
      <c r="AB2038" s="141"/>
      <c r="AC2038" s="139" t="s">
        <v>18050</v>
      </c>
      <c r="AD2038" s="380"/>
      <c r="AE2038" s="139" t="s">
        <v>102</v>
      </c>
      <c r="AF2038" s="139" t="s">
        <v>13088</v>
      </c>
      <c r="AG2038" s="139" t="s">
        <v>102</v>
      </c>
      <c r="AH2038" s="139" t="s">
        <v>1378</v>
      </c>
      <c r="AI2038" s="139" t="s">
        <v>100</v>
      </c>
      <c r="AJ2038" s="139" t="s">
        <v>100</v>
      </c>
      <c r="AK2038" s="139"/>
      <c r="AL2038" s="139"/>
      <c r="AM2038" s="141"/>
      <c r="AN2038" s="141"/>
      <c r="AO2038" s="139"/>
      <c r="AP2038" s="139" t="s">
        <v>100</v>
      </c>
      <c r="AQ2038" s="139"/>
      <c r="AR2038" s="381"/>
      <c r="AS2038" s="139" t="s">
        <v>4075</v>
      </c>
      <c r="AT2038" s="141" t="s">
        <v>1404</v>
      </c>
      <c r="AU2038" s="141"/>
      <c r="AV2038" s="383"/>
      <c r="AW2038" s="385"/>
      <c r="AX2038" s="139"/>
      <c r="AY2038" t="s">
        <v>18496</v>
      </c>
      <c r="BA2038" s="381"/>
      <c r="BB2038" s="139" t="s">
        <v>1444</v>
      </c>
      <c r="BC2038" s="166"/>
      <c r="BD2038" s="166"/>
      <c r="BE2038" s="166"/>
      <c r="BF2038" s="166"/>
      <c r="BG2038" s="166"/>
      <c r="BH2038" s="308"/>
      <c r="BI2038" s="308"/>
      <c r="BJ2038" s="141" t="s">
        <v>26</v>
      </c>
      <c r="BK2038" s="141" t="s">
        <v>26</v>
      </c>
      <c r="BL2038" s="141"/>
      <c r="BM2038" s="141"/>
      <c r="BN2038" s="139" t="s">
        <v>4075</v>
      </c>
      <c r="BQ2038" s="141"/>
      <c r="BV2038" s="141"/>
      <c r="BX2038" s="141"/>
      <c r="BY2038" s="141"/>
      <c r="BZ2038" s="141"/>
      <c r="CA2038" s="141"/>
      <c r="CB2038" s="141"/>
      <c r="CC2038" s="141"/>
      <c r="CD2038" s="141"/>
      <c r="CE2038" s="141"/>
      <c r="CF2038" s="141"/>
      <c r="CG2038" s="141"/>
    </row>
    <row r="2039" spans="1:85" x14ac:dyDescent="0.35">
      <c r="A2039" s="155" t="s">
        <v>7612</v>
      </c>
      <c r="B2039" s="139" t="s">
        <v>4075</v>
      </c>
      <c r="C2039" s="18">
        <v>43332</v>
      </c>
      <c r="D2039" s="144">
        <v>0</v>
      </c>
      <c r="E2039" s="141" t="s">
        <v>13269</v>
      </c>
      <c r="F2039" s="141">
        <v>3</v>
      </c>
      <c r="G2039" s="141" t="s">
        <v>2536</v>
      </c>
      <c r="H2039" s="141">
        <v>2018</v>
      </c>
      <c r="I2039" s="18"/>
      <c r="J2039" s="144"/>
      <c r="K2039" s="378"/>
      <c r="L2039" s="139" t="s">
        <v>4075</v>
      </c>
      <c r="M2039" s="141" t="s">
        <v>28</v>
      </c>
      <c r="N2039" s="248"/>
      <c r="O2039" s="141" t="s">
        <v>26</v>
      </c>
      <c r="P2039" s="141" t="s">
        <v>26</v>
      </c>
      <c r="Q2039" s="141"/>
      <c r="R2039" s="141"/>
      <c r="S2039" s="141"/>
      <c r="T2039" s="141"/>
      <c r="U2039" s="141"/>
      <c r="V2039" s="141"/>
      <c r="W2039" s="139" t="s">
        <v>4075</v>
      </c>
      <c r="X2039" s="141" t="s">
        <v>25</v>
      </c>
      <c r="Y2039" s="141" t="s">
        <v>27</v>
      </c>
      <c r="Z2039" s="141"/>
      <c r="AA2039" s="141" t="s">
        <v>34</v>
      </c>
      <c r="AB2039" s="141"/>
      <c r="AC2039" s="139" t="s">
        <v>18047</v>
      </c>
      <c r="AD2039" s="380"/>
      <c r="AE2039" s="139" t="s">
        <v>6</v>
      </c>
      <c r="AF2039" s="139" t="s">
        <v>13087</v>
      </c>
      <c r="AG2039" s="139" t="s">
        <v>6</v>
      </c>
      <c r="AH2039" s="139" t="s">
        <v>13</v>
      </c>
      <c r="AI2039" s="139" t="s">
        <v>6</v>
      </c>
      <c r="AJ2039" s="139"/>
      <c r="AK2039" s="139"/>
      <c r="AL2039" s="139"/>
      <c r="AM2039" s="141"/>
      <c r="AN2039" s="141"/>
      <c r="AO2039" s="139"/>
      <c r="AP2039" s="139"/>
      <c r="AQ2039" s="139"/>
      <c r="AR2039" s="381"/>
      <c r="AS2039" s="139" t="s">
        <v>4075</v>
      </c>
      <c r="AT2039" s="141" t="s">
        <v>1404</v>
      </c>
      <c r="AU2039" s="141"/>
      <c r="AV2039" s="383"/>
      <c r="AW2039" s="385"/>
      <c r="AX2039" s="139"/>
      <c r="BA2039" s="381"/>
      <c r="BB2039" s="139" t="s">
        <v>17</v>
      </c>
      <c r="BC2039" s="166"/>
      <c r="BD2039" s="166"/>
      <c r="BE2039" s="166"/>
      <c r="BF2039" s="166"/>
      <c r="BG2039" s="166"/>
      <c r="BH2039" s="308"/>
      <c r="BI2039" s="308"/>
      <c r="BJ2039" s="141" t="s">
        <v>26</v>
      </c>
      <c r="BK2039" s="141" t="s">
        <v>26</v>
      </c>
      <c r="BL2039" s="141"/>
      <c r="BM2039" s="141"/>
      <c r="BN2039" s="139" t="s">
        <v>4075</v>
      </c>
      <c r="BQ2039" s="141"/>
      <c r="BV2039" s="141"/>
      <c r="BX2039" s="141"/>
      <c r="BY2039" s="141"/>
      <c r="BZ2039" s="141"/>
      <c r="CA2039" s="141"/>
      <c r="CB2039" s="141"/>
      <c r="CC2039" s="141"/>
      <c r="CD2039" s="141"/>
      <c r="CE2039" s="141"/>
      <c r="CF2039" s="141"/>
      <c r="CG2039" s="141"/>
    </row>
    <row r="2040" spans="1:85" x14ac:dyDescent="0.35">
      <c r="A2040" s="155" t="s">
        <v>7599</v>
      </c>
      <c r="B2040" s="139" t="s">
        <v>4075</v>
      </c>
      <c r="C2040" s="18">
        <v>43333</v>
      </c>
      <c r="D2040" s="144">
        <v>0</v>
      </c>
      <c r="E2040" s="141" t="s">
        <v>13269</v>
      </c>
      <c r="F2040" s="141">
        <v>3</v>
      </c>
      <c r="G2040" s="141" t="s">
        <v>2536</v>
      </c>
      <c r="H2040" s="141">
        <v>2018</v>
      </c>
      <c r="I2040" s="18">
        <v>43333</v>
      </c>
      <c r="J2040" s="144">
        <v>1.5972222222222221E-2</v>
      </c>
      <c r="K2040" s="378"/>
      <c r="L2040" s="139" t="s">
        <v>4075</v>
      </c>
      <c r="M2040" s="141" t="s">
        <v>28</v>
      </c>
      <c r="N2040" s="248"/>
      <c r="O2040" s="141" t="s">
        <v>26</v>
      </c>
      <c r="P2040" s="141" t="s">
        <v>26</v>
      </c>
      <c r="Q2040" s="141" t="s">
        <v>7600</v>
      </c>
      <c r="R2040" s="141" t="s">
        <v>7601</v>
      </c>
      <c r="S2040" s="141"/>
      <c r="T2040" s="141"/>
      <c r="U2040" s="141"/>
      <c r="V2040" s="141"/>
      <c r="W2040" s="139" t="s">
        <v>4075</v>
      </c>
      <c r="X2040" s="141" t="s">
        <v>25</v>
      </c>
      <c r="Y2040" s="141" t="s">
        <v>27</v>
      </c>
      <c r="Z2040" s="141"/>
      <c r="AA2040" s="141" t="s">
        <v>34</v>
      </c>
      <c r="AB2040" s="141"/>
      <c r="AC2040" s="139" t="s">
        <v>18050</v>
      </c>
      <c r="AD2040" s="380"/>
      <c r="AE2040" s="139" t="s">
        <v>102</v>
      </c>
      <c r="AF2040" s="139" t="s">
        <v>13077</v>
      </c>
      <c r="AG2040" s="139" t="s">
        <v>102</v>
      </c>
      <c r="AH2040" s="139" t="s">
        <v>1378</v>
      </c>
      <c r="AI2040" s="139" t="s">
        <v>1408</v>
      </c>
      <c r="AJ2040" s="139" t="s">
        <v>1408</v>
      </c>
      <c r="AK2040" s="139"/>
      <c r="AL2040" s="139"/>
      <c r="AM2040" s="141"/>
      <c r="AN2040" s="141" t="s">
        <v>8</v>
      </c>
      <c r="AO2040" s="139"/>
      <c r="AP2040" s="139" t="s">
        <v>1408</v>
      </c>
      <c r="AQ2040" s="139"/>
      <c r="AR2040" s="381"/>
      <c r="AS2040" s="139" t="s">
        <v>4075</v>
      </c>
      <c r="AT2040" s="141" t="s">
        <v>1404</v>
      </c>
      <c r="AU2040" s="141"/>
      <c r="AV2040" s="383"/>
      <c r="AW2040" s="385"/>
      <c r="AX2040" s="139"/>
      <c r="AY2040" t="s">
        <v>18477</v>
      </c>
      <c r="BA2040" s="381"/>
      <c r="BB2040" s="139" t="s">
        <v>1444</v>
      </c>
      <c r="BC2040" s="166"/>
      <c r="BD2040" s="166"/>
      <c r="BE2040" s="166"/>
      <c r="BF2040" s="166"/>
      <c r="BG2040" s="166"/>
      <c r="BH2040" s="308"/>
      <c r="BI2040" s="308"/>
      <c r="BJ2040" s="141" t="s">
        <v>26</v>
      </c>
      <c r="BK2040" s="141" t="s">
        <v>26</v>
      </c>
      <c r="BL2040" s="141"/>
      <c r="BM2040" s="141"/>
      <c r="BN2040" s="139" t="s">
        <v>4075</v>
      </c>
      <c r="BQ2040" s="141"/>
      <c r="BV2040" s="141"/>
      <c r="BX2040" s="141"/>
      <c r="BY2040" s="141"/>
      <c r="BZ2040" s="141"/>
      <c r="CA2040" s="141"/>
      <c r="CB2040" s="141"/>
      <c r="CC2040" s="141"/>
      <c r="CD2040" s="141"/>
      <c r="CE2040" s="141"/>
      <c r="CF2040" s="141"/>
      <c r="CG2040" s="141"/>
    </row>
    <row r="2041" spans="1:85" x14ac:dyDescent="0.35">
      <c r="A2041" s="155" t="s">
        <v>7602</v>
      </c>
      <c r="B2041" s="139" t="s">
        <v>4075</v>
      </c>
      <c r="C2041" s="18">
        <v>43333</v>
      </c>
      <c r="D2041" s="144">
        <v>0</v>
      </c>
      <c r="E2041" s="141" t="s">
        <v>13269</v>
      </c>
      <c r="F2041" s="141">
        <v>3</v>
      </c>
      <c r="G2041" s="141" t="s">
        <v>2536</v>
      </c>
      <c r="H2041" s="141">
        <v>2018</v>
      </c>
      <c r="I2041" s="18">
        <v>43333</v>
      </c>
      <c r="J2041" s="144">
        <v>0.42569444444444443</v>
      </c>
      <c r="K2041" s="378"/>
      <c r="L2041" s="139" t="s">
        <v>4075</v>
      </c>
      <c r="M2041" s="141" t="s">
        <v>28</v>
      </c>
      <c r="N2041" s="248"/>
      <c r="O2041" s="141" t="s">
        <v>26</v>
      </c>
      <c r="P2041" s="141" t="s">
        <v>26</v>
      </c>
      <c r="Q2041" s="141" t="s">
        <v>7603</v>
      </c>
      <c r="R2041" s="141" t="s">
        <v>7604</v>
      </c>
      <c r="S2041" s="141"/>
      <c r="T2041" s="141"/>
      <c r="U2041" s="141"/>
      <c r="V2041" s="141"/>
      <c r="W2041" s="139" t="s">
        <v>4075</v>
      </c>
      <c r="X2041" s="141" t="s">
        <v>25</v>
      </c>
      <c r="Y2041" s="141" t="s">
        <v>27</v>
      </c>
      <c r="Z2041" s="141"/>
      <c r="AA2041" s="141" t="s">
        <v>34</v>
      </c>
      <c r="AB2041" s="141"/>
      <c r="AC2041" s="139" t="s">
        <v>18047</v>
      </c>
      <c r="AD2041" s="380"/>
      <c r="AE2041" s="139" t="s">
        <v>4</v>
      </c>
      <c r="AF2041" s="139" t="s">
        <v>13073</v>
      </c>
      <c r="AG2041" s="139" t="s">
        <v>4</v>
      </c>
      <c r="AH2041" s="139" t="s">
        <v>1380</v>
      </c>
      <c r="AI2041" s="139" t="s">
        <v>4</v>
      </c>
      <c r="AJ2041" s="139"/>
      <c r="AK2041" s="139" t="s">
        <v>15678</v>
      </c>
      <c r="AL2041" s="139" t="s">
        <v>7</v>
      </c>
      <c r="AM2041" s="141"/>
      <c r="AN2041" s="141" t="s">
        <v>8</v>
      </c>
      <c r="AO2041" s="139"/>
      <c r="AP2041" s="139"/>
      <c r="AQ2041" s="139"/>
      <c r="AR2041" s="381"/>
      <c r="AS2041" s="139" t="s">
        <v>4075</v>
      </c>
      <c r="AT2041" s="141" t="s">
        <v>44</v>
      </c>
      <c r="AU2041" s="141">
        <v>305</v>
      </c>
      <c r="AV2041" s="383"/>
      <c r="AW2041" s="385"/>
      <c r="AX2041" s="139"/>
      <c r="AY2041" t="s">
        <v>19171</v>
      </c>
      <c r="BA2041" s="381"/>
      <c r="BB2041" s="139" t="s">
        <v>1452</v>
      </c>
      <c r="BC2041" s="166"/>
      <c r="BD2041" s="166"/>
      <c r="BE2041" s="166"/>
      <c r="BF2041" s="166"/>
      <c r="BG2041" s="166"/>
      <c r="BH2041" s="308"/>
      <c r="BI2041" s="308"/>
      <c r="BJ2041" s="141" t="s">
        <v>26</v>
      </c>
      <c r="BK2041" s="141" t="s">
        <v>26</v>
      </c>
      <c r="BL2041" s="141"/>
      <c r="BM2041" s="141"/>
      <c r="BN2041" s="139" t="s">
        <v>4075</v>
      </c>
      <c r="BQ2041" s="141" t="s">
        <v>15972</v>
      </c>
      <c r="BR2041" s="135" t="s">
        <v>15685</v>
      </c>
      <c r="BT2041" s="135" t="s">
        <v>15360</v>
      </c>
      <c r="BU2041" s="135" t="s">
        <v>2720</v>
      </c>
      <c r="BV2041" s="141" t="s">
        <v>13265</v>
      </c>
      <c r="BW2041" s="135" t="s">
        <v>13261</v>
      </c>
      <c r="BX2041" s="141" t="s">
        <v>12</v>
      </c>
      <c r="BY2041" s="141" t="s">
        <v>12</v>
      </c>
      <c r="BZ2041" s="141" t="s">
        <v>26</v>
      </c>
      <c r="CA2041" s="141" t="s">
        <v>1848</v>
      </c>
      <c r="CB2041" s="141"/>
      <c r="CC2041" s="141" t="s">
        <v>15690</v>
      </c>
      <c r="CD2041" s="141" t="s">
        <v>15683</v>
      </c>
      <c r="CE2041" s="141" t="s">
        <v>15450</v>
      </c>
      <c r="CF2041" s="141" t="s">
        <v>15451</v>
      </c>
      <c r="CG2041" s="141" t="s">
        <v>2116</v>
      </c>
    </row>
    <row r="2042" spans="1:85" x14ac:dyDescent="0.35">
      <c r="A2042" s="155" t="s">
        <v>7595</v>
      </c>
      <c r="B2042" s="139" t="s">
        <v>4075</v>
      </c>
      <c r="C2042" s="18">
        <v>43334</v>
      </c>
      <c r="D2042" s="144">
        <v>0</v>
      </c>
      <c r="E2042" s="141" t="s">
        <v>13269</v>
      </c>
      <c r="F2042" s="141">
        <v>3</v>
      </c>
      <c r="G2042" s="141" t="s">
        <v>2536</v>
      </c>
      <c r="H2042" s="141">
        <v>2018</v>
      </c>
      <c r="I2042" s="18">
        <v>43334</v>
      </c>
      <c r="J2042" s="144">
        <v>0.91388888888888886</v>
      </c>
      <c r="K2042" s="378"/>
      <c r="L2042" s="139" t="s">
        <v>4075</v>
      </c>
      <c r="M2042" s="141" t="s">
        <v>28</v>
      </c>
      <c r="N2042" s="248"/>
      <c r="O2042" s="141" t="s">
        <v>26</v>
      </c>
      <c r="P2042" s="141" t="s">
        <v>26</v>
      </c>
      <c r="Q2042" s="141" t="s">
        <v>7596</v>
      </c>
      <c r="R2042" s="141" t="s">
        <v>7597</v>
      </c>
      <c r="S2042" s="141"/>
      <c r="T2042" s="141"/>
      <c r="U2042" s="141"/>
      <c r="V2042" s="141"/>
      <c r="W2042" s="139" t="s">
        <v>4075</v>
      </c>
      <c r="X2042" s="141" t="s">
        <v>25</v>
      </c>
      <c r="Y2042" s="141" t="s">
        <v>27</v>
      </c>
      <c r="Z2042" s="141"/>
      <c r="AA2042" s="141" t="s">
        <v>34</v>
      </c>
      <c r="AB2042" s="141"/>
      <c r="AC2042" s="139" t="s">
        <v>18047</v>
      </c>
      <c r="AD2042" s="380"/>
      <c r="AE2042" s="139" t="s">
        <v>102</v>
      </c>
      <c r="AF2042" s="139" t="s">
        <v>13071</v>
      </c>
      <c r="AG2042" s="139" t="s">
        <v>102</v>
      </c>
      <c r="AH2042" s="139" t="s">
        <v>1378</v>
      </c>
      <c r="AI2042" s="139" t="s">
        <v>13</v>
      </c>
      <c r="AJ2042" s="139" t="s">
        <v>1420</v>
      </c>
      <c r="AK2042" s="139"/>
      <c r="AL2042" s="139"/>
      <c r="AM2042" s="141"/>
      <c r="AN2042" s="141" t="s">
        <v>8</v>
      </c>
      <c r="AO2042" s="139"/>
      <c r="AP2042" s="139" t="s">
        <v>1420</v>
      </c>
      <c r="AQ2042" s="139"/>
      <c r="AR2042" s="381"/>
      <c r="AS2042" s="139" t="s">
        <v>4075</v>
      </c>
      <c r="AT2042" s="141" t="s">
        <v>43</v>
      </c>
      <c r="AU2042" s="141">
        <v>340</v>
      </c>
      <c r="AV2042" s="383"/>
      <c r="AW2042" s="385"/>
      <c r="AX2042" s="139"/>
      <c r="AY2042" t="s">
        <v>18299</v>
      </c>
      <c r="BA2042" s="381"/>
      <c r="BB2042" s="139" t="s">
        <v>1446</v>
      </c>
      <c r="BC2042" s="166"/>
      <c r="BD2042" s="166"/>
      <c r="BE2042" s="166"/>
      <c r="BF2042" s="166"/>
      <c r="BG2042" s="166"/>
      <c r="BH2042" s="308"/>
      <c r="BI2042" s="308"/>
      <c r="BJ2042" s="141" t="s">
        <v>26</v>
      </c>
      <c r="BK2042" s="141" t="s">
        <v>26</v>
      </c>
      <c r="BL2042" s="141"/>
      <c r="BM2042" s="141"/>
      <c r="BN2042" s="139" t="s">
        <v>4075</v>
      </c>
      <c r="BQ2042" s="141"/>
      <c r="BV2042" s="141"/>
      <c r="BX2042" s="141"/>
      <c r="BY2042" s="141"/>
      <c r="BZ2042" s="141"/>
      <c r="CA2042" s="141"/>
      <c r="CB2042" s="141"/>
      <c r="CC2042" s="141"/>
      <c r="CD2042" s="141"/>
      <c r="CE2042" s="141"/>
      <c r="CF2042" s="141"/>
      <c r="CG2042" s="141"/>
    </row>
    <row r="2043" spans="1:85" x14ac:dyDescent="0.35">
      <c r="A2043" s="155" t="s">
        <v>7598</v>
      </c>
      <c r="B2043" s="139" t="s">
        <v>4075</v>
      </c>
      <c r="C2043" s="18">
        <v>43334</v>
      </c>
      <c r="D2043" s="144">
        <v>0</v>
      </c>
      <c r="E2043" s="141" t="s">
        <v>13269</v>
      </c>
      <c r="F2043" s="141">
        <v>3</v>
      </c>
      <c r="G2043" s="141" t="s">
        <v>2536</v>
      </c>
      <c r="H2043" s="141">
        <v>2018</v>
      </c>
      <c r="I2043" s="18"/>
      <c r="J2043" s="144"/>
      <c r="K2043" s="378"/>
      <c r="L2043" s="139" t="s">
        <v>4075</v>
      </c>
      <c r="M2043" s="141" t="s">
        <v>28</v>
      </c>
      <c r="N2043" s="248"/>
      <c r="O2043" s="141" t="s">
        <v>26</v>
      </c>
      <c r="P2043" s="141" t="s">
        <v>26</v>
      </c>
      <c r="Q2043" s="141"/>
      <c r="R2043" s="141"/>
      <c r="S2043" s="141"/>
      <c r="T2043" s="141"/>
      <c r="U2043" s="141"/>
      <c r="V2043" s="141"/>
      <c r="W2043" s="139" t="s">
        <v>4075</v>
      </c>
      <c r="X2043" s="141" t="s">
        <v>25</v>
      </c>
      <c r="Y2043" s="141" t="s">
        <v>27</v>
      </c>
      <c r="Z2043" s="141"/>
      <c r="AA2043" s="141" t="s">
        <v>34</v>
      </c>
      <c r="AB2043" s="141"/>
      <c r="AC2043" s="139" t="s">
        <v>18050</v>
      </c>
      <c r="AD2043" s="380"/>
      <c r="AE2043" s="139" t="s">
        <v>6</v>
      </c>
      <c r="AF2043" s="139" t="s">
        <v>13087</v>
      </c>
      <c r="AG2043" s="139" t="s">
        <v>6</v>
      </c>
      <c r="AH2043" s="139" t="s">
        <v>13</v>
      </c>
      <c r="AI2043" s="139" t="s">
        <v>6</v>
      </c>
      <c r="AJ2043" s="139"/>
      <c r="AK2043" s="139"/>
      <c r="AL2043" s="139"/>
      <c r="AM2043" s="141"/>
      <c r="AN2043" s="141"/>
      <c r="AO2043" s="139"/>
      <c r="AP2043" s="139"/>
      <c r="AQ2043" s="139"/>
      <c r="AR2043" s="381"/>
      <c r="AS2043" s="139" t="s">
        <v>4075</v>
      </c>
      <c r="AT2043" s="141" t="s">
        <v>43</v>
      </c>
      <c r="AU2043" s="141">
        <v>348</v>
      </c>
      <c r="AV2043" s="383"/>
      <c r="AW2043" s="385"/>
      <c r="AX2043" s="139"/>
      <c r="BA2043" s="381"/>
      <c r="BB2043" s="139" t="s">
        <v>17</v>
      </c>
      <c r="BC2043" s="166"/>
      <c r="BD2043" s="166"/>
      <c r="BE2043" s="166"/>
      <c r="BF2043" s="166"/>
      <c r="BG2043" s="166"/>
      <c r="BH2043" s="308"/>
      <c r="BI2043" s="308"/>
      <c r="BJ2043" s="141" t="s">
        <v>26</v>
      </c>
      <c r="BK2043" s="141" t="s">
        <v>26</v>
      </c>
      <c r="BL2043" s="141"/>
      <c r="BM2043" s="141"/>
      <c r="BN2043" s="139" t="s">
        <v>4075</v>
      </c>
      <c r="BQ2043" s="141"/>
      <c r="BV2043" s="141"/>
      <c r="BX2043" s="141"/>
      <c r="BY2043" s="141"/>
      <c r="BZ2043" s="141"/>
      <c r="CA2043" s="141"/>
      <c r="CB2043" s="141"/>
      <c r="CC2043" s="141"/>
      <c r="CD2043" s="141"/>
      <c r="CE2043" s="141"/>
      <c r="CF2043" s="141"/>
      <c r="CG2043" s="141"/>
    </row>
    <row r="2044" spans="1:85" x14ac:dyDescent="0.35">
      <c r="A2044" s="155" t="s">
        <v>7588</v>
      </c>
      <c r="B2044" s="139" t="s">
        <v>4075</v>
      </c>
      <c r="C2044" s="18">
        <v>43335</v>
      </c>
      <c r="D2044" s="144">
        <v>0</v>
      </c>
      <c r="E2044" s="141" t="s">
        <v>13269</v>
      </c>
      <c r="F2044" s="141">
        <v>3</v>
      </c>
      <c r="G2044" s="141" t="s">
        <v>2536</v>
      </c>
      <c r="H2044" s="141">
        <v>2018</v>
      </c>
      <c r="I2044" s="18">
        <v>43335</v>
      </c>
      <c r="J2044" s="144">
        <v>0.59930555555555554</v>
      </c>
      <c r="K2044" s="378"/>
      <c r="L2044" s="139" t="s">
        <v>4075</v>
      </c>
      <c r="M2044" s="141" t="s">
        <v>28</v>
      </c>
      <c r="N2044" s="248"/>
      <c r="O2044" s="141" t="s">
        <v>26</v>
      </c>
      <c r="P2044" s="141" t="s">
        <v>26</v>
      </c>
      <c r="Q2044" s="141" t="s">
        <v>7589</v>
      </c>
      <c r="R2044" s="141" t="s">
        <v>7590</v>
      </c>
      <c r="S2044" s="141"/>
      <c r="T2044" s="141"/>
      <c r="U2044" s="141"/>
      <c r="V2044" s="141"/>
      <c r="W2044" s="139" t="s">
        <v>4075</v>
      </c>
      <c r="X2044" s="141" t="s">
        <v>25</v>
      </c>
      <c r="Y2044" s="141" t="s">
        <v>27</v>
      </c>
      <c r="Z2044" s="141"/>
      <c r="AA2044" s="141" t="s">
        <v>34</v>
      </c>
      <c r="AB2044" s="141"/>
      <c r="AC2044" s="139" t="s">
        <v>18049</v>
      </c>
      <c r="AD2044" s="380"/>
      <c r="AE2044" s="139" t="s">
        <v>102</v>
      </c>
      <c r="AF2044" s="139" t="s">
        <v>13071</v>
      </c>
      <c r="AG2044" s="139" t="s">
        <v>102</v>
      </c>
      <c r="AH2044" s="139" t="s">
        <v>1378</v>
      </c>
      <c r="AI2044" s="139" t="s">
        <v>13</v>
      </c>
      <c r="AJ2044" s="139" t="s">
        <v>1557</v>
      </c>
      <c r="AK2044" s="139"/>
      <c r="AL2044" s="139"/>
      <c r="AM2044" s="141"/>
      <c r="AN2044" s="141" t="s">
        <v>8</v>
      </c>
      <c r="AO2044" s="139"/>
      <c r="AP2044" s="139" t="s">
        <v>1557</v>
      </c>
      <c r="AQ2044" s="139" t="s">
        <v>7591</v>
      </c>
      <c r="AR2044" s="381"/>
      <c r="AS2044" s="139" t="s">
        <v>4075</v>
      </c>
      <c r="AT2044" s="141" t="s">
        <v>1404</v>
      </c>
      <c r="AU2044" s="141">
        <v>512</v>
      </c>
      <c r="AV2044" s="383"/>
      <c r="AW2044" s="385"/>
      <c r="AX2044" s="139"/>
      <c r="AY2044" t="s">
        <v>18425</v>
      </c>
      <c r="BA2044" s="381"/>
      <c r="BB2044" s="139" t="s">
        <v>17</v>
      </c>
      <c r="BC2044" s="166"/>
      <c r="BD2044" s="166"/>
      <c r="BE2044" s="166"/>
      <c r="BF2044" s="166"/>
      <c r="BG2044" s="166"/>
      <c r="BH2044" s="308"/>
      <c r="BI2044" s="308"/>
      <c r="BJ2044" s="141" t="s">
        <v>26</v>
      </c>
      <c r="BK2044" s="141" t="s">
        <v>26</v>
      </c>
      <c r="BL2044" s="141"/>
      <c r="BM2044" s="141"/>
      <c r="BN2044" s="139" t="s">
        <v>4075</v>
      </c>
      <c r="BQ2044" s="141"/>
      <c r="BV2044" s="141"/>
      <c r="BX2044" s="141"/>
      <c r="BY2044" s="141"/>
      <c r="BZ2044" s="141"/>
      <c r="CA2044" s="141"/>
      <c r="CB2044" s="141"/>
      <c r="CC2044" s="141"/>
      <c r="CD2044" s="141"/>
      <c r="CE2044" s="141"/>
      <c r="CF2044" s="141"/>
      <c r="CG2044" s="141"/>
    </row>
    <row r="2045" spans="1:85" x14ac:dyDescent="0.35">
      <c r="A2045" s="155" t="s">
        <v>7592</v>
      </c>
      <c r="B2045" s="139" t="s">
        <v>4075</v>
      </c>
      <c r="C2045" s="18">
        <v>43335</v>
      </c>
      <c r="D2045" s="144">
        <v>0</v>
      </c>
      <c r="E2045" s="141" t="s">
        <v>13269</v>
      </c>
      <c r="F2045" s="141">
        <v>3</v>
      </c>
      <c r="G2045" s="141" t="s">
        <v>2536</v>
      </c>
      <c r="H2045" s="141">
        <v>2018</v>
      </c>
      <c r="I2045" s="18">
        <v>43335</v>
      </c>
      <c r="J2045" s="144">
        <v>0.67083333333333328</v>
      </c>
      <c r="K2045" s="378"/>
      <c r="L2045" s="139" t="s">
        <v>4075</v>
      </c>
      <c r="M2045" s="141" t="s">
        <v>28</v>
      </c>
      <c r="N2045" s="248"/>
      <c r="O2045" s="141" t="s">
        <v>26</v>
      </c>
      <c r="P2045" s="141" t="s">
        <v>26</v>
      </c>
      <c r="Q2045" s="141" t="s">
        <v>7593</v>
      </c>
      <c r="R2045" s="141" t="s">
        <v>7594</v>
      </c>
      <c r="S2045" s="141"/>
      <c r="T2045" s="141"/>
      <c r="U2045" s="141"/>
      <c r="V2045" s="141"/>
      <c r="W2045" s="139" t="s">
        <v>4075</v>
      </c>
      <c r="X2045" s="141" t="s">
        <v>25</v>
      </c>
      <c r="Y2045" s="141" t="s">
        <v>27</v>
      </c>
      <c r="Z2045" s="141"/>
      <c r="AA2045" s="141" t="s">
        <v>34</v>
      </c>
      <c r="AB2045" s="141"/>
      <c r="AC2045" s="139" t="s">
        <v>18049</v>
      </c>
      <c r="AD2045" s="380"/>
      <c r="AE2045" s="139" t="s">
        <v>103</v>
      </c>
      <c r="AF2045" s="139" t="s">
        <v>13079</v>
      </c>
      <c r="AG2045" s="139" t="s">
        <v>103</v>
      </c>
      <c r="AH2045" s="139" t="s">
        <v>1380</v>
      </c>
      <c r="AI2045" s="139" t="s">
        <v>103</v>
      </c>
      <c r="AJ2045" s="139"/>
      <c r="AK2045" s="139" t="s">
        <v>103</v>
      </c>
      <c r="AL2045" s="139" t="s">
        <v>7</v>
      </c>
      <c r="AM2045" s="141"/>
      <c r="AN2045" s="141" t="s">
        <v>8</v>
      </c>
      <c r="AO2045" s="139"/>
      <c r="AP2045" s="139"/>
      <c r="AQ2045" s="139"/>
      <c r="AR2045" s="381"/>
      <c r="AS2045" s="139" t="s">
        <v>4075</v>
      </c>
      <c r="AT2045" s="141" t="s">
        <v>1404</v>
      </c>
      <c r="AU2045" s="141"/>
      <c r="AV2045" s="383"/>
      <c r="AW2045" s="385"/>
      <c r="AX2045" s="139"/>
      <c r="AY2045" t="s">
        <v>19205</v>
      </c>
      <c r="BA2045" s="381"/>
      <c r="BB2045" s="139" t="s">
        <v>1444</v>
      </c>
      <c r="BC2045" s="166"/>
      <c r="BD2045" s="166"/>
      <c r="BE2045" s="166"/>
      <c r="BF2045" s="166"/>
      <c r="BG2045" s="166"/>
      <c r="BH2045" s="308"/>
      <c r="BI2045" s="308"/>
      <c r="BJ2045" s="141" t="s">
        <v>26</v>
      </c>
      <c r="BK2045" s="141" t="s">
        <v>26</v>
      </c>
      <c r="BL2045" s="141"/>
      <c r="BM2045" s="141"/>
      <c r="BN2045" s="139" t="s">
        <v>4075</v>
      </c>
      <c r="BQ2045" s="141"/>
      <c r="BV2045" s="141"/>
      <c r="BX2045" s="141"/>
      <c r="BY2045" s="141"/>
      <c r="BZ2045" s="141"/>
      <c r="CA2045" s="141"/>
      <c r="CB2045" s="141"/>
      <c r="CC2045" s="141"/>
      <c r="CD2045" s="141"/>
      <c r="CE2045" s="141"/>
      <c r="CF2045" s="141"/>
      <c r="CG2045" s="141"/>
    </row>
    <row r="2046" spans="1:85" x14ac:dyDescent="0.35">
      <c r="A2046" s="155" t="s">
        <v>7581</v>
      </c>
      <c r="B2046" s="139" t="s">
        <v>4075</v>
      </c>
      <c r="C2046" s="18">
        <v>43336</v>
      </c>
      <c r="D2046" s="144">
        <v>0</v>
      </c>
      <c r="E2046" s="141" t="s">
        <v>13269</v>
      </c>
      <c r="F2046" s="141">
        <v>3</v>
      </c>
      <c r="G2046" s="141" t="s">
        <v>2536</v>
      </c>
      <c r="H2046" s="141">
        <v>2018</v>
      </c>
      <c r="I2046" s="18">
        <v>43336</v>
      </c>
      <c r="J2046" s="144">
        <v>6.805555555555555E-2</v>
      </c>
      <c r="K2046" s="378"/>
      <c r="L2046" s="139" t="s">
        <v>4075</v>
      </c>
      <c r="M2046" s="141" t="s">
        <v>28</v>
      </c>
      <c r="N2046" s="248"/>
      <c r="O2046" s="141" t="s">
        <v>26</v>
      </c>
      <c r="P2046" s="141" t="s">
        <v>26</v>
      </c>
      <c r="Q2046" s="141" t="s">
        <v>7582</v>
      </c>
      <c r="R2046" s="141" t="s">
        <v>7583</v>
      </c>
      <c r="S2046" s="141"/>
      <c r="T2046" s="141"/>
      <c r="U2046" s="141"/>
      <c r="V2046" s="141"/>
      <c r="W2046" s="139" t="s">
        <v>4075</v>
      </c>
      <c r="X2046" s="141" t="s">
        <v>25</v>
      </c>
      <c r="Y2046" s="141" t="s">
        <v>27</v>
      </c>
      <c r="Z2046" s="141"/>
      <c r="AA2046" s="141" t="s">
        <v>34</v>
      </c>
      <c r="AB2046" s="141"/>
      <c r="AC2046" s="139" t="s">
        <v>18050</v>
      </c>
      <c r="AD2046" s="380"/>
      <c r="AE2046" s="139" t="s">
        <v>102</v>
      </c>
      <c r="AF2046" s="139" t="s">
        <v>13071</v>
      </c>
      <c r="AG2046" s="139" t="s">
        <v>102</v>
      </c>
      <c r="AH2046" s="139" t="s">
        <v>1378</v>
      </c>
      <c r="AI2046" s="139" t="s">
        <v>13</v>
      </c>
      <c r="AJ2046" s="139" t="s">
        <v>1500</v>
      </c>
      <c r="AK2046" s="139"/>
      <c r="AL2046" s="139"/>
      <c r="AM2046" s="141"/>
      <c r="AN2046" s="141" t="s">
        <v>8</v>
      </c>
      <c r="AO2046" s="139"/>
      <c r="AP2046" s="139" t="s">
        <v>1500</v>
      </c>
      <c r="AQ2046" s="139" t="s">
        <v>7584</v>
      </c>
      <c r="AR2046" s="381"/>
      <c r="AS2046" s="139" t="s">
        <v>4075</v>
      </c>
      <c r="AT2046" s="141" t="s">
        <v>43</v>
      </c>
      <c r="AU2046" s="141">
        <v>300</v>
      </c>
      <c r="AV2046" s="383"/>
      <c r="AW2046" s="385"/>
      <c r="AX2046" s="139"/>
      <c r="AY2046" t="s">
        <v>18489</v>
      </c>
      <c r="BA2046" s="381"/>
      <c r="BB2046" s="139" t="s">
        <v>1452</v>
      </c>
      <c r="BC2046" s="166"/>
      <c r="BD2046" s="166"/>
      <c r="BE2046" s="166"/>
      <c r="BF2046" s="166"/>
      <c r="BG2046" s="166"/>
      <c r="BH2046" s="308"/>
      <c r="BI2046" s="308"/>
      <c r="BJ2046" s="141" t="s">
        <v>26</v>
      </c>
      <c r="BK2046" s="141" t="s">
        <v>26</v>
      </c>
      <c r="BL2046" s="141"/>
      <c r="BM2046" s="141"/>
      <c r="BN2046" s="139" t="s">
        <v>4075</v>
      </c>
      <c r="BQ2046" s="141"/>
      <c r="BV2046" s="141"/>
      <c r="BX2046" s="141"/>
      <c r="BY2046" s="141"/>
      <c r="BZ2046" s="141"/>
      <c r="CA2046" s="141"/>
      <c r="CB2046" s="141"/>
      <c r="CC2046" s="141"/>
      <c r="CD2046" s="141"/>
      <c r="CE2046" s="141"/>
      <c r="CF2046" s="141"/>
      <c r="CG2046" s="141"/>
    </row>
    <row r="2047" spans="1:85" x14ac:dyDescent="0.35">
      <c r="A2047" s="155" t="s">
        <v>7585</v>
      </c>
      <c r="B2047" s="139" t="s">
        <v>4075</v>
      </c>
      <c r="C2047" s="18">
        <v>43336</v>
      </c>
      <c r="D2047" s="144">
        <v>0</v>
      </c>
      <c r="E2047" s="141" t="s">
        <v>13269</v>
      </c>
      <c r="F2047" s="141">
        <v>3</v>
      </c>
      <c r="G2047" s="141" t="s">
        <v>2536</v>
      </c>
      <c r="H2047" s="141">
        <v>2018</v>
      </c>
      <c r="I2047" s="18">
        <v>43336</v>
      </c>
      <c r="J2047" s="144">
        <v>0.21041666666666667</v>
      </c>
      <c r="K2047" s="378"/>
      <c r="L2047" s="139" t="s">
        <v>4075</v>
      </c>
      <c r="M2047" s="141" t="s">
        <v>28</v>
      </c>
      <c r="N2047" s="248"/>
      <c r="O2047" s="141" t="s">
        <v>26</v>
      </c>
      <c r="P2047" s="141" t="s">
        <v>26</v>
      </c>
      <c r="Q2047" s="141" t="s">
        <v>7586</v>
      </c>
      <c r="R2047" s="141" t="s">
        <v>7587</v>
      </c>
      <c r="S2047" s="141"/>
      <c r="T2047" s="141"/>
      <c r="U2047" s="141"/>
      <c r="V2047" s="141"/>
      <c r="W2047" s="139" t="s">
        <v>4075</v>
      </c>
      <c r="X2047" s="141" t="s">
        <v>25</v>
      </c>
      <c r="Y2047" s="141" t="s">
        <v>27</v>
      </c>
      <c r="Z2047" s="141"/>
      <c r="AA2047" s="141" t="s">
        <v>34</v>
      </c>
      <c r="AB2047" s="141"/>
      <c r="AC2047" s="139" t="s">
        <v>18050</v>
      </c>
      <c r="AD2047" s="380"/>
      <c r="AE2047" s="139" t="s">
        <v>103</v>
      </c>
      <c r="AF2047" s="139" t="s">
        <v>13069</v>
      </c>
      <c r="AG2047" s="139" t="s">
        <v>103</v>
      </c>
      <c r="AH2047" s="139" t="s">
        <v>1380</v>
      </c>
      <c r="AI2047" s="139" t="s">
        <v>7399</v>
      </c>
      <c r="AJ2047" s="139"/>
      <c r="AK2047" s="139" t="s">
        <v>7399</v>
      </c>
      <c r="AL2047" s="139" t="s">
        <v>7</v>
      </c>
      <c r="AM2047" s="141"/>
      <c r="AN2047" s="141" t="s">
        <v>8</v>
      </c>
      <c r="AO2047" s="139"/>
      <c r="AP2047" s="139"/>
      <c r="AQ2047" s="139"/>
      <c r="AR2047" s="381"/>
      <c r="AS2047" s="139" t="s">
        <v>4075</v>
      </c>
      <c r="AT2047" s="141" t="s">
        <v>43</v>
      </c>
      <c r="AU2047" s="141">
        <v>330</v>
      </c>
      <c r="AV2047" s="383"/>
      <c r="AW2047" s="385"/>
      <c r="AX2047" s="139"/>
      <c r="AY2047" t="s">
        <v>18583</v>
      </c>
      <c r="BA2047" s="381"/>
      <c r="BB2047" s="139" t="s">
        <v>1452</v>
      </c>
      <c r="BC2047" s="166"/>
      <c r="BD2047" s="166"/>
      <c r="BE2047" s="166"/>
      <c r="BF2047" s="166"/>
      <c r="BG2047" s="166"/>
      <c r="BH2047" s="308"/>
      <c r="BI2047" s="308"/>
      <c r="BJ2047" s="141" t="s">
        <v>26</v>
      </c>
      <c r="BK2047" s="141" t="s">
        <v>26</v>
      </c>
      <c r="BL2047" s="141"/>
      <c r="BM2047" s="141"/>
      <c r="BN2047" s="139" t="s">
        <v>4075</v>
      </c>
      <c r="BQ2047" s="141"/>
      <c r="BV2047" s="141"/>
      <c r="BX2047" s="141"/>
      <c r="BY2047" s="141"/>
      <c r="BZ2047" s="141"/>
      <c r="CA2047" s="141"/>
      <c r="CB2047" s="141"/>
      <c r="CC2047" s="141"/>
      <c r="CD2047" s="141"/>
      <c r="CE2047" s="141"/>
      <c r="CF2047" s="141"/>
      <c r="CG2047" s="141"/>
    </row>
    <row r="2048" spans="1:85" x14ac:dyDescent="0.35">
      <c r="A2048" s="155" t="s">
        <v>7578</v>
      </c>
      <c r="B2048" s="139" t="s">
        <v>4075</v>
      </c>
      <c r="C2048" s="18">
        <v>43337</v>
      </c>
      <c r="D2048" s="144">
        <v>0</v>
      </c>
      <c r="E2048" s="141" t="s">
        <v>13269</v>
      </c>
      <c r="F2048" s="141">
        <v>3</v>
      </c>
      <c r="G2048" s="141" t="s">
        <v>2536</v>
      </c>
      <c r="H2048" s="141">
        <v>2018</v>
      </c>
      <c r="I2048" s="18">
        <v>43337</v>
      </c>
      <c r="J2048" s="144">
        <v>0.71875</v>
      </c>
      <c r="K2048" s="378"/>
      <c r="L2048" s="139" t="s">
        <v>4075</v>
      </c>
      <c r="M2048" s="141" t="s">
        <v>28</v>
      </c>
      <c r="N2048" s="248"/>
      <c r="O2048" s="141" t="s">
        <v>26</v>
      </c>
      <c r="P2048" s="141" t="s">
        <v>26</v>
      </c>
      <c r="Q2048" s="141" t="s">
        <v>7579</v>
      </c>
      <c r="R2048" s="141" t="s">
        <v>7580</v>
      </c>
      <c r="S2048" s="141"/>
      <c r="T2048" s="141"/>
      <c r="U2048" s="141"/>
      <c r="V2048" s="141"/>
      <c r="W2048" s="139" t="s">
        <v>4075</v>
      </c>
      <c r="X2048" s="141" t="s">
        <v>25</v>
      </c>
      <c r="Y2048" s="141" t="s">
        <v>27</v>
      </c>
      <c r="Z2048" s="141"/>
      <c r="AA2048" s="141" t="s">
        <v>34</v>
      </c>
      <c r="AB2048" s="141"/>
      <c r="AC2048" s="139" t="s">
        <v>18047</v>
      </c>
      <c r="AD2048" s="380"/>
      <c r="AE2048" s="139" t="s">
        <v>107</v>
      </c>
      <c r="AF2048" s="139" t="s">
        <v>13076</v>
      </c>
      <c r="AG2048" s="139" t="s">
        <v>4130</v>
      </c>
      <c r="AH2048" s="139" t="s">
        <v>1380</v>
      </c>
      <c r="AI2048" s="139" t="s">
        <v>1518</v>
      </c>
      <c r="AJ2048" s="139"/>
      <c r="AK2048" s="139" t="s">
        <v>1518</v>
      </c>
      <c r="AL2048" s="139" t="s">
        <v>60</v>
      </c>
      <c r="AM2048" s="141"/>
      <c r="AN2048" s="141" t="s">
        <v>8</v>
      </c>
      <c r="AO2048" s="139"/>
      <c r="AP2048" s="139"/>
      <c r="AQ2048" s="139"/>
      <c r="AR2048" s="381"/>
      <c r="AS2048" s="139" t="s">
        <v>4075</v>
      </c>
      <c r="AT2048" s="141" t="s">
        <v>1404</v>
      </c>
      <c r="AU2048" s="141">
        <v>246</v>
      </c>
      <c r="AV2048" s="383"/>
      <c r="AW2048" s="385"/>
      <c r="AX2048" s="139"/>
      <c r="AY2048" t="s">
        <v>18467</v>
      </c>
      <c r="BA2048" s="381"/>
      <c r="BB2048" s="139" t="s">
        <v>1444</v>
      </c>
      <c r="BC2048" s="166"/>
      <c r="BD2048" s="166"/>
      <c r="BE2048" s="166"/>
      <c r="BF2048" s="166"/>
      <c r="BG2048" s="166"/>
      <c r="BH2048" s="308"/>
      <c r="BI2048" s="308"/>
      <c r="BJ2048" s="141" t="s">
        <v>26</v>
      </c>
      <c r="BK2048" s="141" t="s">
        <v>26</v>
      </c>
      <c r="BL2048" s="141"/>
      <c r="BM2048" s="141"/>
      <c r="BN2048" s="139" t="s">
        <v>4075</v>
      </c>
      <c r="BQ2048" s="141"/>
      <c r="BV2048" s="141"/>
      <c r="BX2048" s="141"/>
      <c r="BY2048" s="141"/>
      <c r="BZ2048" s="141"/>
      <c r="CA2048" s="141"/>
      <c r="CB2048" s="141"/>
      <c r="CC2048" s="141"/>
      <c r="CD2048" s="141"/>
      <c r="CE2048" s="141"/>
      <c r="CF2048" s="141"/>
      <c r="CG2048" s="141"/>
    </row>
    <row r="2049" spans="1:85" x14ac:dyDescent="0.35">
      <c r="A2049" s="155" t="s">
        <v>7572</v>
      </c>
      <c r="B2049" s="139" t="s">
        <v>4075</v>
      </c>
      <c r="C2049" s="18">
        <v>43338</v>
      </c>
      <c r="D2049" s="144">
        <v>0</v>
      </c>
      <c r="E2049" s="141" t="s">
        <v>13270</v>
      </c>
      <c r="F2049" s="141">
        <v>3</v>
      </c>
      <c r="G2049" s="141" t="s">
        <v>2536</v>
      </c>
      <c r="H2049" s="141">
        <v>2018</v>
      </c>
      <c r="I2049" s="18">
        <v>43338</v>
      </c>
      <c r="J2049" s="144">
        <v>0.64513888888888893</v>
      </c>
      <c r="K2049" s="378"/>
      <c r="L2049" s="139" t="s">
        <v>4075</v>
      </c>
      <c r="M2049" s="141" t="s">
        <v>28</v>
      </c>
      <c r="N2049" s="248"/>
      <c r="O2049" s="141" t="s">
        <v>26</v>
      </c>
      <c r="P2049" s="141" t="s">
        <v>26</v>
      </c>
      <c r="Q2049" s="141" t="s">
        <v>7573</v>
      </c>
      <c r="R2049" s="141" t="s">
        <v>7574</v>
      </c>
      <c r="S2049" s="141"/>
      <c r="T2049" s="141"/>
      <c r="U2049" s="141"/>
      <c r="V2049" s="141"/>
      <c r="W2049" s="139" t="s">
        <v>4075</v>
      </c>
      <c r="X2049" s="141" t="s">
        <v>25</v>
      </c>
      <c r="Y2049" s="141" t="s">
        <v>27</v>
      </c>
      <c r="Z2049" s="141"/>
      <c r="AA2049" s="141" t="s">
        <v>34</v>
      </c>
      <c r="AB2049" s="141"/>
      <c r="AC2049" s="139" t="s">
        <v>18047</v>
      </c>
      <c r="AD2049" s="380"/>
      <c r="AE2049" s="139" t="s">
        <v>4</v>
      </c>
      <c r="AF2049" s="139" t="s">
        <v>13073</v>
      </c>
      <c r="AG2049" s="139" t="s">
        <v>4</v>
      </c>
      <c r="AH2049" s="139" t="s">
        <v>1380</v>
      </c>
      <c r="AI2049" s="139" t="s">
        <v>4</v>
      </c>
      <c r="AJ2049" s="139"/>
      <c r="AK2049" s="139" t="s">
        <v>15678</v>
      </c>
      <c r="AL2049" s="139" t="s">
        <v>7</v>
      </c>
      <c r="AM2049" s="141"/>
      <c r="AN2049" s="141" t="s">
        <v>8</v>
      </c>
      <c r="AO2049" s="139"/>
      <c r="AP2049" s="139"/>
      <c r="AQ2049" s="139"/>
      <c r="AR2049" s="381"/>
      <c r="AS2049" s="139" t="s">
        <v>4075</v>
      </c>
      <c r="AT2049" s="141" t="s">
        <v>44</v>
      </c>
      <c r="AU2049" s="141">
        <v>330</v>
      </c>
      <c r="AV2049" s="383"/>
      <c r="AW2049" s="385"/>
      <c r="AX2049" s="139"/>
      <c r="AY2049" t="s">
        <v>18881</v>
      </c>
      <c r="BA2049" s="381"/>
      <c r="BB2049" s="139" t="s">
        <v>1450</v>
      </c>
      <c r="BC2049" s="166"/>
      <c r="BD2049" s="166"/>
      <c r="BE2049" s="166"/>
      <c r="BF2049" s="166"/>
      <c r="BG2049" s="166"/>
      <c r="BH2049" s="308"/>
      <c r="BI2049" s="308"/>
      <c r="BJ2049" s="141" t="s">
        <v>26</v>
      </c>
      <c r="BK2049" s="141" t="s">
        <v>26</v>
      </c>
      <c r="BL2049" s="141"/>
      <c r="BM2049" s="141"/>
      <c r="BN2049" s="139" t="s">
        <v>4075</v>
      </c>
      <c r="BQ2049" s="141" t="s">
        <v>15973</v>
      </c>
      <c r="BR2049" s="135" t="s">
        <v>15680</v>
      </c>
      <c r="BT2049" s="135" t="s">
        <v>15354</v>
      </c>
      <c r="BU2049" s="135" t="s">
        <v>1867</v>
      </c>
      <c r="BV2049" s="141" t="s">
        <v>13278</v>
      </c>
      <c r="BW2049" s="135" t="s">
        <v>2059</v>
      </c>
      <c r="BX2049" s="141" t="s">
        <v>15689</v>
      </c>
      <c r="BY2049" s="141" t="s">
        <v>12</v>
      </c>
      <c r="BZ2049" s="141" t="s">
        <v>26</v>
      </c>
      <c r="CA2049" s="141" t="s">
        <v>1848</v>
      </c>
      <c r="CB2049" s="141"/>
      <c r="CC2049" s="141" t="s">
        <v>15686</v>
      </c>
      <c r="CD2049" s="141" t="s">
        <v>15683</v>
      </c>
      <c r="CE2049" s="141" t="s">
        <v>15450</v>
      </c>
      <c r="CF2049" s="141" t="s">
        <v>15451</v>
      </c>
      <c r="CG2049" s="141" t="s">
        <v>1848</v>
      </c>
    </row>
    <row r="2050" spans="1:85" x14ac:dyDescent="0.35">
      <c r="A2050" s="155" t="s">
        <v>7575</v>
      </c>
      <c r="B2050" s="139" t="s">
        <v>4075</v>
      </c>
      <c r="C2050" s="18">
        <v>43338</v>
      </c>
      <c r="D2050" s="144">
        <v>0</v>
      </c>
      <c r="E2050" s="141" t="s">
        <v>13270</v>
      </c>
      <c r="F2050" s="141">
        <v>3</v>
      </c>
      <c r="G2050" s="141" t="s">
        <v>2536</v>
      </c>
      <c r="H2050" s="141">
        <v>2018</v>
      </c>
      <c r="I2050" s="18">
        <v>43338</v>
      </c>
      <c r="J2050" s="144">
        <v>0.70138888888888884</v>
      </c>
      <c r="K2050" s="378"/>
      <c r="L2050" s="139" t="s">
        <v>4075</v>
      </c>
      <c r="M2050" s="141" t="s">
        <v>28</v>
      </c>
      <c r="N2050" s="248"/>
      <c r="O2050" s="141" t="s">
        <v>26</v>
      </c>
      <c r="P2050" s="141" t="s">
        <v>26</v>
      </c>
      <c r="Q2050" s="141" t="s">
        <v>7576</v>
      </c>
      <c r="R2050" s="141" t="s">
        <v>7577</v>
      </c>
      <c r="S2050" s="141"/>
      <c r="T2050" s="141"/>
      <c r="U2050" s="141"/>
      <c r="V2050" s="141"/>
      <c r="W2050" s="139" t="s">
        <v>4075</v>
      </c>
      <c r="X2050" s="141" t="s">
        <v>25</v>
      </c>
      <c r="Y2050" s="141" t="s">
        <v>27</v>
      </c>
      <c r="Z2050" s="141"/>
      <c r="AA2050" s="141" t="s">
        <v>34</v>
      </c>
      <c r="AB2050" s="141"/>
      <c r="AC2050" s="139" t="s">
        <v>18047</v>
      </c>
      <c r="AD2050" s="380"/>
      <c r="AE2050" s="139" t="s">
        <v>4</v>
      </c>
      <c r="AF2050" s="139" t="s">
        <v>13073</v>
      </c>
      <c r="AG2050" s="139" t="s">
        <v>4</v>
      </c>
      <c r="AH2050" s="139" t="s">
        <v>1380</v>
      </c>
      <c r="AI2050" s="139" t="s">
        <v>4</v>
      </c>
      <c r="AJ2050" s="139"/>
      <c r="AK2050" s="139" t="s">
        <v>15678</v>
      </c>
      <c r="AL2050" s="139" t="s">
        <v>7</v>
      </c>
      <c r="AM2050" s="141"/>
      <c r="AN2050" s="141" t="s">
        <v>8</v>
      </c>
      <c r="AO2050" s="139"/>
      <c r="AP2050" s="139"/>
      <c r="AQ2050" s="139"/>
      <c r="AR2050" s="381"/>
      <c r="AS2050" s="139" t="s">
        <v>4075</v>
      </c>
      <c r="AT2050" s="141" t="s">
        <v>1404</v>
      </c>
      <c r="AU2050" s="141">
        <v>162</v>
      </c>
      <c r="AV2050" s="383"/>
      <c r="AW2050" s="385"/>
      <c r="AX2050" s="139"/>
      <c r="AY2050" t="s">
        <v>18593</v>
      </c>
      <c r="BA2050" s="381"/>
      <c r="BB2050" s="139" t="s">
        <v>1452</v>
      </c>
      <c r="BC2050" s="166"/>
      <c r="BD2050" s="166"/>
      <c r="BE2050" s="166"/>
      <c r="BF2050" s="166"/>
      <c r="BG2050" s="166"/>
      <c r="BH2050" s="308"/>
      <c r="BI2050" s="308"/>
      <c r="BJ2050" s="141" t="s">
        <v>26</v>
      </c>
      <c r="BK2050" s="141" t="s">
        <v>26</v>
      </c>
      <c r="BL2050" s="141"/>
      <c r="BM2050" s="141"/>
      <c r="BN2050" s="139" t="s">
        <v>4075</v>
      </c>
      <c r="BQ2050" s="141" t="s">
        <v>15974</v>
      </c>
      <c r="BR2050" s="135" t="s">
        <v>15685</v>
      </c>
      <c r="BT2050" s="135" t="s">
        <v>15360</v>
      </c>
      <c r="BU2050" s="135" t="s">
        <v>15348</v>
      </c>
      <c r="BV2050" s="141" t="s">
        <v>13274</v>
      </c>
      <c r="BW2050" s="135" t="s">
        <v>13261</v>
      </c>
      <c r="BX2050" s="141" t="s">
        <v>15681</v>
      </c>
      <c r="BY2050" s="141" t="s">
        <v>12</v>
      </c>
      <c r="BZ2050" s="141" t="s">
        <v>26</v>
      </c>
      <c r="CA2050" s="141" t="s">
        <v>1848</v>
      </c>
      <c r="CB2050" s="141"/>
      <c r="CC2050" s="141" t="s">
        <v>15690</v>
      </c>
      <c r="CD2050" s="141" t="s">
        <v>34</v>
      </c>
      <c r="CE2050" s="141" t="s">
        <v>15450</v>
      </c>
      <c r="CF2050" s="141" t="s">
        <v>15451</v>
      </c>
      <c r="CG2050" s="141" t="s">
        <v>1897</v>
      </c>
    </row>
    <row r="2051" spans="1:85" x14ac:dyDescent="0.35">
      <c r="A2051" s="155" t="s">
        <v>7564</v>
      </c>
      <c r="B2051" s="139" t="s">
        <v>4075</v>
      </c>
      <c r="C2051" s="18">
        <v>43339</v>
      </c>
      <c r="D2051" s="144">
        <v>0</v>
      </c>
      <c r="E2051" s="141" t="s">
        <v>13270</v>
      </c>
      <c r="F2051" s="141">
        <v>3</v>
      </c>
      <c r="G2051" s="141" t="s">
        <v>2536</v>
      </c>
      <c r="H2051" s="141">
        <v>2018</v>
      </c>
      <c r="I2051" s="18">
        <v>43339</v>
      </c>
      <c r="J2051" s="144">
        <v>0.24583333333333332</v>
      </c>
      <c r="K2051" s="378"/>
      <c r="L2051" s="139" t="s">
        <v>4075</v>
      </c>
      <c r="M2051" s="141" t="s">
        <v>28</v>
      </c>
      <c r="N2051" s="248"/>
      <c r="O2051" s="141" t="s">
        <v>26</v>
      </c>
      <c r="P2051" s="141" t="s">
        <v>26</v>
      </c>
      <c r="Q2051" s="141" t="s">
        <v>7565</v>
      </c>
      <c r="R2051" s="141" t="s">
        <v>7566</v>
      </c>
      <c r="S2051" s="141"/>
      <c r="T2051" s="141"/>
      <c r="U2051" s="141"/>
      <c r="V2051" s="141"/>
      <c r="W2051" s="139" t="s">
        <v>4075</v>
      </c>
      <c r="X2051" s="141" t="s">
        <v>25</v>
      </c>
      <c r="Y2051" s="141" t="s">
        <v>27</v>
      </c>
      <c r="Z2051" s="141"/>
      <c r="AA2051" s="141" t="s">
        <v>34</v>
      </c>
      <c r="AB2051" s="141"/>
      <c r="AC2051" s="139" t="s">
        <v>18047</v>
      </c>
      <c r="AD2051" s="380"/>
      <c r="AE2051" s="139" t="s">
        <v>4</v>
      </c>
      <c r="AF2051" s="139" t="s">
        <v>13073</v>
      </c>
      <c r="AG2051" s="139" t="s">
        <v>4</v>
      </c>
      <c r="AH2051" s="139" t="s">
        <v>1380</v>
      </c>
      <c r="AI2051" s="139" t="s">
        <v>4</v>
      </c>
      <c r="AJ2051" s="139"/>
      <c r="AK2051" s="139" t="s">
        <v>15678</v>
      </c>
      <c r="AL2051" s="139" t="s">
        <v>7</v>
      </c>
      <c r="AM2051" s="141"/>
      <c r="AN2051" s="141" t="s">
        <v>8</v>
      </c>
      <c r="AO2051" s="139"/>
      <c r="AP2051" s="139"/>
      <c r="AQ2051" s="139"/>
      <c r="AR2051" s="381"/>
      <c r="AS2051" s="139" t="s">
        <v>4075</v>
      </c>
      <c r="AT2051" s="141" t="s">
        <v>1404</v>
      </c>
      <c r="AU2051" s="141"/>
      <c r="AV2051" s="383"/>
      <c r="AW2051" s="385"/>
      <c r="AX2051" s="139"/>
      <c r="AY2051" t="s">
        <v>19206</v>
      </c>
      <c r="BA2051" s="381"/>
      <c r="BB2051" s="139" t="s">
        <v>17</v>
      </c>
      <c r="BC2051" s="166"/>
      <c r="BD2051" s="166"/>
      <c r="BE2051" s="166"/>
      <c r="BF2051" s="166"/>
      <c r="BG2051" s="166"/>
      <c r="BH2051" s="308"/>
      <c r="BI2051" s="308"/>
      <c r="BJ2051" s="141" t="s">
        <v>26</v>
      </c>
      <c r="BK2051" s="141" t="s">
        <v>26</v>
      </c>
      <c r="BL2051" s="141"/>
      <c r="BM2051" s="141"/>
      <c r="BN2051" s="139" t="s">
        <v>4075</v>
      </c>
      <c r="BQ2051" s="141" t="s">
        <v>15975</v>
      </c>
      <c r="BR2051" s="135" t="s">
        <v>15685</v>
      </c>
      <c r="BT2051" s="135" t="s">
        <v>15357</v>
      </c>
      <c r="BU2051" s="135" t="s">
        <v>15356</v>
      </c>
      <c r="BV2051" s="141" t="s">
        <v>1849</v>
      </c>
      <c r="BW2051" s="135" t="s">
        <v>1946</v>
      </c>
      <c r="BX2051" s="141" t="s">
        <v>12</v>
      </c>
      <c r="BY2051" s="141" t="s">
        <v>12</v>
      </c>
      <c r="BZ2051" s="141" t="s">
        <v>26</v>
      </c>
      <c r="CA2051" s="141" t="s">
        <v>1848</v>
      </c>
      <c r="CB2051" s="141"/>
      <c r="CC2051" s="141" t="s">
        <v>15690</v>
      </c>
      <c r="CD2051" s="141" t="s">
        <v>34</v>
      </c>
      <c r="CE2051" s="141" t="s">
        <v>15450</v>
      </c>
      <c r="CF2051" s="141" t="s">
        <v>15451</v>
      </c>
      <c r="CG2051" s="141" t="s">
        <v>4004</v>
      </c>
    </row>
    <row r="2052" spans="1:85" x14ac:dyDescent="0.35">
      <c r="A2052" s="155" t="s">
        <v>7567</v>
      </c>
      <c r="B2052" s="139" t="s">
        <v>4075</v>
      </c>
      <c r="C2052" s="18">
        <v>43339</v>
      </c>
      <c r="D2052" s="144">
        <v>0</v>
      </c>
      <c r="E2052" s="141" t="s">
        <v>13270</v>
      </c>
      <c r="F2052" s="141">
        <v>3</v>
      </c>
      <c r="G2052" s="141" t="s">
        <v>2536</v>
      </c>
      <c r="H2052" s="141">
        <v>2018</v>
      </c>
      <c r="I2052" s="18">
        <v>43339</v>
      </c>
      <c r="J2052" s="144">
        <v>0.5805555555555556</v>
      </c>
      <c r="K2052" s="378"/>
      <c r="L2052" s="139" t="s">
        <v>4075</v>
      </c>
      <c r="M2052" s="141" t="s">
        <v>7343</v>
      </c>
      <c r="N2052" s="248"/>
      <c r="O2052" s="141" t="s">
        <v>26</v>
      </c>
      <c r="P2052" s="141" t="s">
        <v>26</v>
      </c>
      <c r="Q2052" s="141" t="s">
        <v>7568</v>
      </c>
      <c r="R2052" s="141" t="s">
        <v>7569</v>
      </c>
      <c r="S2052" s="141"/>
      <c r="T2052" s="141"/>
      <c r="U2052" s="141"/>
      <c r="V2052" s="141"/>
      <c r="W2052" s="139" t="s">
        <v>4075</v>
      </c>
      <c r="X2052" s="141" t="s">
        <v>25</v>
      </c>
      <c r="Y2052" s="141" t="s">
        <v>27</v>
      </c>
      <c r="Z2052" s="141"/>
      <c r="AA2052" s="141" t="s">
        <v>34</v>
      </c>
      <c r="AB2052" s="141"/>
      <c r="AC2052" s="139" t="s">
        <v>6</v>
      </c>
      <c r="AD2052" s="380"/>
      <c r="AE2052" s="139" t="s">
        <v>107</v>
      </c>
      <c r="AF2052" s="139" t="s">
        <v>13076</v>
      </c>
      <c r="AG2052" s="139" t="s">
        <v>4130</v>
      </c>
      <c r="AH2052" s="139" t="s">
        <v>1380</v>
      </c>
      <c r="AI2052" s="139" t="s">
        <v>1518</v>
      </c>
      <c r="AJ2052" s="139"/>
      <c r="AK2052" s="139" t="s">
        <v>1518</v>
      </c>
      <c r="AL2052" s="139" t="s">
        <v>7</v>
      </c>
      <c r="AM2052" s="141"/>
      <c r="AN2052" s="141" t="s">
        <v>8</v>
      </c>
      <c r="AO2052" s="139"/>
      <c r="AP2052" s="139"/>
      <c r="AQ2052" s="139"/>
      <c r="AR2052" s="381"/>
      <c r="AS2052" s="139" t="s">
        <v>4075</v>
      </c>
      <c r="AT2052" s="141" t="s">
        <v>1404</v>
      </c>
      <c r="AU2052" s="141"/>
      <c r="AV2052" s="383"/>
      <c r="AW2052" s="385"/>
      <c r="AX2052" s="139"/>
      <c r="AY2052" t="s">
        <v>19057</v>
      </c>
      <c r="BA2052" s="381"/>
      <c r="BB2052" s="139" t="s">
        <v>1469</v>
      </c>
      <c r="BC2052" s="166"/>
      <c r="BD2052" s="166"/>
      <c r="BE2052" s="166"/>
      <c r="BF2052" s="166"/>
      <c r="BG2052" s="166"/>
      <c r="BH2052" s="308"/>
      <c r="BI2052" s="308"/>
      <c r="BJ2052" s="141" t="s">
        <v>26</v>
      </c>
      <c r="BK2052" s="141" t="s">
        <v>26</v>
      </c>
      <c r="BL2052" s="141"/>
      <c r="BM2052" s="141"/>
      <c r="BN2052" s="139" t="s">
        <v>4075</v>
      </c>
      <c r="BQ2052" s="141"/>
      <c r="BV2052" s="141"/>
      <c r="BX2052" s="141"/>
      <c r="BY2052" s="141"/>
      <c r="BZ2052" s="141"/>
      <c r="CA2052" s="141"/>
      <c r="CB2052" s="141"/>
      <c r="CC2052" s="141"/>
      <c r="CD2052" s="141"/>
      <c r="CE2052" s="141"/>
      <c r="CF2052" s="141"/>
      <c r="CG2052" s="141"/>
    </row>
    <row r="2053" spans="1:85" x14ac:dyDescent="0.35">
      <c r="A2053" s="155" t="s">
        <v>7570</v>
      </c>
      <c r="B2053" s="139" t="s">
        <v>4075</v>
      </c>
      <c r="C2053" s="18">
        <v>43339</v>
      </c>
      <c r="D2053" s="144">
        <v>0</v>
      </c>
      <c r="E2053" s="141" t="s">
        <v>13270</v>
      </c>
      <c r="F2053" s="141">
        <v>3</v>
      </c>
      <c r="G2053" s="141" t="s">
        <v>2536</v>
      </c>
      <c r="H2053" s="141">
        <v>2018</v>
      </c>
      <c r="I2053" s="18"/>
      <c r="J2053" s="144"/>
      <c r="K2053" s="378"/>
      <c r="L2053" s="139" t="s">
        <v>4075</v>
      </c>
      <c r="M2053" s="141" t="s">
        <v>28</v>
      </c>
      <c r="N2053" s="248"/>
      <c r="O2053" s="141" t="s">
        <v>26</v>
      </c>
      <c r="P2053" s="141" t="s">
        <v>26</v>
      </c>
      <c r="Q2053" s="141" t="s">
        <v>7571</v>
      </c>
      <c r="R2053" s="141"/>
      <c r="S2053" s="141"/>
      <c r="T2053" s="141"/>
      <c r="U2053" s="141"/>
      <c r="V2053" s="141"/>
      <c r="W2053" s="139" t="s">
        <v>4075</v>
      </c>
      <c r="X2053" s="141" t="s">
        <v>25</v>
      </c>
      <c r="Y2053" s="141" t="s">
        <v>27</v>
      </c>
      <c r="Z2053" s="141"/>
      <c r="AA2053" s="141" t="s">
        <v>34</v>
      </c>
      <c r="AB2053" s="141"/>
      <c r="AC2053" s="139" t="s">
        <v>18047</v>
      </c>
      <c r="AD2053" s="380"/>
      <c r="AE2053" s="139" t="s">
        <v>108</v>
      </c>
      <c r="AF2053" s="139" t="s">
        <v>13087</v>
      </c>
      <c r="AG2053" s="139" t="s">
        <v>6</v>
      </c>
      <c r="AH2053" s="139" t="s">
        <v>13</v>
      </c>
      <c r="AI2053" s="139" t="s">
        <v>6</v>
      </c>
      <c r="AJ2053" s="139"/>
      <c r="AK2053" s="139"/>
      <c r="AL2053" s="139"/>
      <c r="AM2053" s="141"/>
      <c r="AN2053" s="141"/>
      <c r="AO2053" s="139"/>
      <c r="AP2053" s="139"/>
      <c r="AQ2053" s="139"/>
      <c r="AR2053" s="381"/>
      <c r="AS2053" s="139" t="s">
        <v>4075</v>
      </c>
      <c r="AT2053" s="141" t="s">
        <v>43</v>
      </c>
      <c r="AU2053" s="141"/>
      <c r="AV2053" s="383"/>
      <c r="AW2053" s="385"/>
      <c r="AX2053" s="139"/>
      <c r="AY2053" t="s">
        <v>18484</v>
      </c>
      <c r="BA2053" s="381"/>
      <c r="BB2053" s="139" t="s">
        <v>17</v>
      </c>
      <c r="BC2053" s="166"/>
      <c r="BD2053" s="166"/>
      <c r="BE2053" s="166"/>
      <c r="BF2053" s="166"/>
      <c r="BG2053" s="166"/>
      <c r="BH2053" s="308"/>
      <c r="BI2053" s="308"/>
      <c r="BJ2053" s="141" t="s">
        <v>26</v>
      </c>
      <c r="BK2053" s="141" t="s">
        <v>26</v>
      </c>
      <c r="BL2053" s="141"/>
      <c r="BM2053" s="141"/>
      <c r="BN2053" s="139" t="s">
        <v>4075</v>
      </c>
      <c r="BQ2053" s="141"/>
      <c r="BV2053" s="141"/>
      <c r="BX2053" s="141"/>
      <c r="BY2053" s="141"/>
      <c r="BZ2053" s="141"/>
      <c r="CA2053" s="141"/>
      <c r="CB2053" s="141"/>
      <c r="CC2053" s="141"/>
      <c r="CD2053" s="141"/>
      <c r="CE2053" s="141"/>
      <c r="CF2053" s="141"/>
      <c r="CG2053" s="141"/>
    </row>
    <row r="2054" spans="1:85" x14ac:dyDescent="0.35">
      <c r="A2054" s="155" t="s">
        <v>7556</v>
      </c>
      <c r="B2054" s="139" t="s">
        <v>4075</v>
      </c>
      <c r="C2054" s="18">
        <v>43340</v>
      </c>
      <c r="D2054" s="144">
        <v>0</v>
      </c>
      <c r="E2054" s="141" t="s">
        <v>13270</v>
      </c>
      <c r="F2054" s="141">
        <v>3</v>
      </c>
      <c r="G2054" s="141" t="s">
        <v>2536</v>
      </c>
      <c r="H2054" s="141">
        <v>2018</v>
      </c>
      <c r="I2054" s="18"/>
      <c r="J2054" s="144"/>
      <c r="K2054" s="378"/>
      <c r="L2054" s="139" t="s">
        <v>4075</v>
      </c>
      <c r="M2054" s="141" t="s">
        <v>28</v>
      </c>
      <c r="N2054" s="248"/>
      <c r="O2054" s="141" t="s">
        <v>26</v>
      </c>
      <c r="P2054" s="141" t="s">
        <v>26</v>
      </c>
      <c r="Q2054" s="141" t="s">
        <v>7557</v>
      </c>
      <c r="R2054" s="141"/>
      <c r="S2054" s="141"/>
      <c r="T2054" s="141"/>
      <c r="U2054" s="141"/>
      <c r="V2054" s="141"/>
      <c r="W2054" s="139" t="s">
        <v>4075</v>
      </c>
      <c r="X2054" s="141" t="s">
        <v>25</v>
      </c>
      <c r="Y2054" s="141" t="s">
        <v>27</v>
      </c>
      <c r="Z2054" s="141"/>
      <c r="AA2054" s="141" t="s">
        <v>34</v>
      </c>
      <c r="AB2054" s="141"/>
      <c r="AC2054" s="139" t="s">
        <v>18047</v>
      </c>
      <c r="AD2054" s="380"/>
      <c r="AE2054" s="139" t="s">
        <v>103</v>
      </c>
      <c r="AF2054" s="139" t="s">
        <v>13079</v>
      </c>
      <c r="AG2054" s="139" t="s">
        <v>103</v>
      </c>
      <c r="AH2054" s="139" t="s">
        <v>1380</v>
      </c>
      <c r="AI2054" s="139" t="s">
        <v>103</v>
      </c>
      <c r="AJ2054" s="139"/>
      <c r="AK2054" s="139" t="s">
        <v>103</v>
      </c>
      <c r="AL2054" s="139" t="s">
        <v>1408</v>
      </c>
      <c r="AM2054" s="141"/>
      <c r="AN2054" s="141"/>
      <c r="AO2054" s="139"/>
      <c r="AP2054" s="139"/>
      <c r="AQ2054" s="139"/>
      <c r="AR2054" s="381"/>
      <c r="AS2054" s="139" t="s">
        <v>4075</v>
      </c>
      <c r="AT2054" s="141" t="s">
        <v>1404</v>
      </c>
      <c r="AU2054" s="141"/>
      <c r="AV2054" s="383"/>
      <c r="AW2054" s="385"/>
      <c r="AX2054" s="139"/>
      <c r="AY2054" t="s">
        <v>19207</v>
      </c>
      <c r="BA2054" s="381"/>
      <c r="BB2054" s="139" t="s">
        <v>17</v>
      </c>
      <c r="BC2054" s="166"/>
      <c r="BD2054" s="166"/>
      <c r="BE2054" s="166"/>
      <c r="BF2054" s="166"/>
      <c r="BG2054" s="166"/>
      <c r="BH2054" s="308"/>
      <c r="BI2054" s="308"/>
      <c r="BJ2054" s="141" t="s">
        <v>26</v>
      </c>
      <c r="BK2054" s="141" t="s">
        <v>26</v>
      </c>
      <c r="BL2054" s="141"/>
      <c r="BM2054" s="141"/>
      <c r="BN2054" s="139" t="s">
        <v>4075</v>
      </c>
      <c r="BQ2054" s="141"/>
      <c r="BV2054" s="141"/>
      <c r="BX2054" s="141"/>
      <c r="BY2054" s="141"/>
      <c r="BZ2054" s="141"/>
      <c r="CA2054" s="141"/>
      <c r="CB2054" s="141"/>
      <c r="CC2054" s="141"/>
      <c r="CD2054" s="141"/>
      <c r="CE2054" s="141"/>
      <c r="CF2054" s="141"/>
      <c r="CG2054" s="141"/>
    </row>
    <row r="2055" spans="1:85" x14ac:dyDescent="0.35">
      <c r="A2055" s="155" t="s">
        <v>7553</v>
      </c>
      <c r="B2055" s="139" t="s">
        <v>4075</v>
      </c>
      <c r="C2055" s="18">
        <v>43340</v>
      </c>
      <c r="D2055" s="144">
        <v>0.36552083333333335</v>
      </c>
      <c r="E2055" s="141" t="s">
        <v>13270</v>
      </c>
      <c r="F2055" s="141">
        <v>3</v>
      </c>
      <c r="G2055" s="141" t="s">
        <v>2536</v>
      </c>
      <c r="H2055" s="141">
        <v>2018</v>
      </c>
      <c r="I2055" s="18">
        <v>43340</v>
      </c>
      <c r="J2055" s="144">
        <v>0.36527777777777776</v>
      </c>
      <c r="K2055" s="378"/>
      <c r="L2055" s="139" t="s">
        <v>4075</v>
      </c>
      <c r="M2055" s="141" t="s">
        <v>28</v>
      </c>
      <c r="N2055" s="248">
        <v>44250</v>
      </c>
      <c r="O2055" s="141" t="s">
        <v>25</v>
      </c>
      <c r="P2055" s="141"/>
      <c r="Q2055" s="141" t="s">
        <v>7554</v>
      </c>
      <c r="R2055" s="141" t="s">
        <v>7555</v>
      </c>
      <c r="S2055" s="141"/>
      <c r="T2055" s="141" t="s">
        <v>17142</v>
      </c>
      <c r="U2055" s="141">
        <v>114924840</v>
      </c>
      <c r="V2055" s="141"/>
      <c r="W2055" s="139" t="s">
        <v>4075</v>
      </c>
      <c r="X2055" s="141" t="s">
        <v>25</v>
      </c>
      <c r="Y2055" s="141" t="s">
        <v>27</v>
      </c>
      <c r="Z2055" s="141"/>
      <c r="AA2055" s="141" t="s">
        <v>34</v>
      </c>
      <c r="AB2055" s="141"/>
      <c r="AC2055" s="139" t="s">
        <v>6</v>
      </c>
      <c r="AD2055" s="380"/>
      <c r="AE2055" s="139" t="s">
        <v>6</v>
      </c>
      <c r="AF2055" s="139" t="s">
        <v>13087</v>
      </c>
      <c r="AG2055" s="139" t="s">
        <v>6</v>
      </c>
      <c r="AH2055" s="139" t="s">
        <v>13</v>
      </c>
      <c r="AI2055" s="139"/>
      <c r="AJ2055" s="139"/>
      <c r="AK2055" s="139"/>
      <c r="AL2055" s="139"/>
      <c r="AM2055" s="141"/>
      <c r="AN2055" s="141"/>
      <c r="AO2055" s="139"/>
      <c r="AP2055" s="139"/>
      <c r="AQ2055" s="139"/>
      <c r="AR2055" s="381"/>
      <c r="AS2055" s="139" t="s">
        <v>4075</v>
      </c>
      <c r="AT2055" s="141" t="s">
        <v>1404</v>
      </c>
      <c r="AU2055" s="141"/>
      <c r="AV2055" s="383"/>
      <c r="AW2055" s="385"/>
      <c r="AX2055" s="139" t="s">
        <v>49</v>
      </c>
      <c r="BA2055" s="381"/>
      <c r="BB2055" s="139" t="s">
        <v>17</v>
      </c>
      <c r="BC2055" s="166"/>
      <c r="BD2055" s="166"/>
      <c r="BE2055" s="166"/>
      <c r="BF2055" s="166"/>
      <c r="BG2055" s="166"/>
      <c r="BH2055" s="308"/>
      <c r="BI2055" s="308"/>
      <c r="BJ2055" s="141" t="s">
        <v>26</v>
      </c>
      <c r="BK2055" s="141" t="s">
        <v>26</v>
      </c>
      <c r="BL2055" s="141"/>
      <c r="BM2055" s="141"/>
      <c r="BN2055" s="139" t="s">
        <v>4075</v>
      </c>
      <c r="BQ2055" s="141"/>
      <c r="BV2055" s="141"/>
      <c r="BX2055" s="141"/>
      <c r="BY2055" s="141"/>
      <c r="BZ2055" s="141"/>
      <c r="CA2055" s="141"/>
      <c r="CB2055" s="141"/>
      <c r="CC2055" s="141"/>
      <c r="CD2055" s="141"/>
      <c r="CE2055" s="141"/>
      <c r="CF2055" s="141"/>
      <c r="CG2055" s="141"/>
    </row>
    <row r="2056" spans="1:85" x14ac:dyDescent="0.35">
      <c r="A2056" s="155" t="s">
        <v>7561</v>
      </c>
      <c r="B2056" s="139" t="s">
        <v>4075</v>
      </c>
      <c r="C2056" s="18">
        <v>43340</v>
      </c>
      <c r="D2056" s="144">
        <v>0</v>
      </c>
      <c r="E2056" s="141" t="s">
        <v>13270</v>
      </c>
      <c r="F2056" s="141">
        <v>3</v>
      </c>
      <c r="G2056" s="141" t="s">
        <v>2536</v>
      </c>
      <c r="H2056" s="141">
        <v>2018</v>
      </c>
      <c r="I2056" s="18">
        <v>43340</v>
      </c>
      <c r="J2056" s="144">
        <v>0.67638888888888893</v>
      </c>
      <c r="K2056" s="378"/>
      <c r="L2056" s="139" t="s">
        <v>4075</v>
      </c>
      <c r="M2056" s="141" t="s">
        <v>28</v>
      </c>
      <c r="N2056" s="248"/>
      <c r="O2056" s="141" t="s">
        <v>26</v>
      </c>
      <c r="P2056" s="141" t="s">
        <v>26</v>
      </c>
      <c r="Q2056" s="141" t="s">
        <v>7562</v>
      </c>
      <c r="R2056" s="141" t="s">
        <v>7563</v>
      </c>
      <c r="S2056" s="141"/>
      <c r="T2056" s="141"/>
      <c r="U2056" s="141"/>
      <c r="V2056" s="141"/>
      <c r="W2056" s="139" t="s">
        <v>4075</v>
      </c>
      <c r="X2056" s="141" t="s">
        <v>25</v>
      </c>
      <c r="Y2056" s="141" t="s">
        <v>27</v>
      </c>
      <c r="Z2056" s="141"/>
      <c r="AA2056" s="141" t="s">
        <v>34</v>
      </c>
      <c r="AB2056" s="141"/>
      <c r="AC2056" s="139" t="s">
        <v>18047</v>
      </c>
      <c r="AD2056" s="380"/>
      <c r="AE2056" s="139" t="s">
        <v>103</v>
      </c>
      <c r="AF2056" s="139" t="s">
        <v>13075</v>
      </c>
      <c r="AG2056" s="139" t="s">
        <v>103</v>
      </c>
      <c r="AH2056" s="139" t="s">
        <v>1380</v>
      </c>
      <c r="AI2056" s="139" t="s">
        <v>7340</v>
      </c>
      <c r="AJ2056" s="139"/>
      <c r="AK2056" s="139" t="s">
        <v>7340</v>
      </c>
      <c r="AL2056" s="139" t="s">
        <v>1407</v>
      </c>
      <c r="AM2056" s="141"/>
      <c r="AN2056" s="141" t="s">
        <v>8</v>
      </c>
      <c r="AO2056" s="139"/>
      <c r="AP2056" s="139"/>
      <c r="AQ2056" s="139"/>
      <c r="AR2056" s="381"/>
      <c r="AS2056" s="139" t="s">
        <v>4075</v>
      </c>
      <c r="AT2056" s="141" t="s">
        <v>1404</v>
      </c>
      <c r="AU2056" s="141">
        <v>154</v>
      </c>
      <c r="AV2056" s="383"/>
      <c r="AW2056" s="385"/>
      <c r="AX2056" s="139"/>
      <c r="AY2056" t="s">
        <v>18303</v>
      </c>
      <c r="BA2056" s="381"/>
      <c r="BB2056" s="139" t="s">
        <v>1444</v>
      </c>
      <c r="BC2056" s="166"/>
      <c r="BD2056" s="166"/>
      <c r="BE2056" s="166"/>
      <c r="BF2056" s="166"/>
      <c r="BG2056" s="166"/>
      <c r="BH2056" s="308"/>
      <c r="BI2056" s="308"/>
      <c r="BJ2056" s="141" t="s">
        <v>26</v>
      </c>
      <c r="BK2056" s="141" t="s">
        <v>26</v>
      </c>
      <c r="BL2056" s="141"/>
      <c r="BM2056" s="141"/>
      <c r="BN2056" s="139" t="s">
        <v>4075</v>
      </c>
      <c r="BQ2056" s="141"/>
      <c r="BV2056" s="141"/>
      <c r="BX2056" s="141"/>
      <c r="BY2056" s="141"/>
      <c r="BZ2056" s="141"/>
      <c r="CA2056" s="141"/>
      <c r="CB2056" s="141"/>
      <c r="CC2056" s="141"/>
      <c r="CD2056" s="141"/>
      <c r="CE2056" s="141"/>
      <c r="CF2056" s="141"/>
      <c r="CG2056" s="141"/>
    </row>
    <row r="2057" spans="1:85" x14ac:dyDescent="0.35">
      <c r="A2057" s="155" t="s">
        <v>7558</v>
      </c>
      <c r="B2057" s="139" t="s">
        <v>4075</v>
      </c>
      <c r="C2057" s="18">
        <v>43340</v>
      </c>
      <c r="D2057" s="144">
        <v>0</v>
      </c>
      <c r="E2057" s="141" t="s">
        <v>13270</v>
      </c>
      <c r="F2057" s="141">
        <v>3</v>
      </c>
      <c r="G2057" s="141" t="s">
        <v>2536</v>
      </c>
      <c r="H2057" s="141">
        <v>2018</v>
      </c>
      <c r="I2057" s="18">
        <v>43340</v>
      </c>
      <c r="J2057" s="144">
        <v>0.53472222222222221</v>
      </c>
      <c r="K2057" s="378"/>
      <c r="L2057" s="139" t="s">
        <v>4075</v>
      </c>
      <c r="M2057" s="141" t="s">
        <v>28</v>
      </c>
      <c r="N2057" s="248"/>
      <c r="O2057" s="141" t="s">
        <v>26</v>
      </c>
      <c r="P2057" s="141" t="s">
        <v>26</v>
      </c>
      <c r="Q2057" s="141" t="s">
        <v>7559</v>
      </c>
      <c r="R2057" s="141" t="s">
        <v>7560</v>
      </c>
      <c r="S2057" s="141"/>
      <c r="T2057" s="141"/>
      <c r="U2057" s="141"/>
      <c r="V2057" s="141"/>
      <c r="W2057" s="139" t="s">
        <v>4075</v>
      </c>
      <c r="X2057" s="141" t="s">
        <v>25</v>
      </c>
      <c r="Y2057" s="141" t="s">
        <v>27</v>
      </c>
      <c r="Z2057" s="141"/>
      <c r="AA2057" s="141" t="s">
        <v>34</v>
      </c>
      <c r="AB2057" s="141"/>
      <c r="AC2057" s="139" t="s">
        <v>18050</v>
      </c>
      <c r="AD2057" s="380"/>
      <c r="AE2057" s="139" t="s">
        <v>105</v>
      </c>
      <c r="AF2057" s="139" t="s">
        <v>13076</v>
      </c>
      <c r="AG2057" s="139" t="s">
        <v>1518</v>
      </c>
      <c r="AH2057" s="139" t="s">
        <v>1380</v>
      </c>
      <c r="AI2057" s="139" t="s">
        <v>1518</v>
      </c>
      <c r="AJ2057" s="139"/>
      <c r="AK2057" s="139" t="s">
        <v>1518</v>
      </c>
      <c r="AL2057" s="139" t="s">
        <v>1496</v>
      </c>
      <c r="AM2057" s="141"/>
      <c r="AN2057" s="141" t="s">
        <v>8</v>
      </c>
      <c r="AO2057" s="139"/>
      <c r="AP2057" s="139"/>
      <c r="AQ2057" s="139"/>
      <c r="AR2057" s="381"/>
      <c r="AS2057" s="139" t="s">
        <v>4075</v>
      </c>
      <c r="AT2057" s="141" t="s">
        <v>1404</v>
      </c>
      <c r="AU2057" s="141">
        <v>105</v>
      </c>
      <c r="AV2057" s="383"/>
      <c r="AW2057" s="385"/>
      <c r="AX2057" s="139"/>
      <c r="AY2057" t="s">
        <v>19208</v>
      </c>
      <c r="BA2057" s="381"/>
      <c r="BB2057" s="139" t="s">
        <v>1450</v>
      </c>
      <c r="BC2057" s="166"/>
      <c r="BD2057" s="166"/>
      <c r="BE2057" s="166"/>
      <c r="BF2057" s="166"/>
      <c r="BG2057" s="166"/>
      <c r="BH2057" s="308"/>
      <c r="BI2057" s="308"/>
      <c r="BJ2057" s="141" t="s">
        <v>26</v>
      </c>
      <c r="BK2057" s="141" t="s">
        <v>26</v>
      </c>
      <c r="BL2057" s="141"/>
      <c r="BM2057" s="141"/>
      <c r="BN2057" s="139" t="s">
        <v>4075</v>
      </c>
      <c r="BQ2057" s="141"/>
      <c r="BV2057" s="141"/>
      <c r="BX2057" s="141"/>
      <c r="BY2057" s="141"/>
      <c r="BZ2057" s="141"/>
      <c r="CA2057" s="141"/>
      <c r="CB2057" s="141"/>
      <c r="CC2057" s="141"/>
      <c r="CD2057" s="141"/>
      <c r="CE2057" s="141"/>
      <c r="CF2057" s="141"/>
      <c r="CG2057" s="141"/>
    </row>
    <row r="2058" spans="1:85" x14ac:dyDescent="0.35">
      <c r="A2058" s="155" t="s">
        <v>7550</v>
      </c>
      <c r="B2058" s="139" t="s">
        <v>4075</v>
      </c>
      <c r="C2058" s="18">
        <v>43341</v>
      </c>
      <c r="D2058" s="144">
        <v>0</v>
      </c>
      <c r="E2058" s="141" t="s">
        <v>13270</v>
      </c>
      <c r="F2058" s="141">
        <v>3</v>
      </c>
      <c r="G2058" s="141" t="s">
        <v>2536</v>
      </c>
      <c r="H2058" s="141">
        <v>2018</v>
      </c>
      <c r="I2058" s="18">
        <v>43341</v>
      </c>
      <c r="J2058" s="144">
        <v>0.67986111111111114</v>
      </c>
      <c r="K2058" s="378"/>
      <c r="L2058" s="139" t="s">
        <v>4075</v>
      </c>
      <c r="M2058" s="141" t="s">
        <v>28</v>
      </c>
      <c r="N2058" s="248"/>
      <c r="O2058" s="141" t="s">
        <v>26</v>
      </c>
      <c r="P2058" s="141" t="s">
        <v>26</v>
      </c>
      <c r="Q2058" s="141" t="s">
        <v>7551</v>
      </c>
      <c r="R2058" s="141" t="s">
        <v>7552</v>
      </c>
      <c r="S2058" s="141"/>
      <c r="T2058" s="141"/>
      <c r="U2058" s="141"/>
      <c r="V2058" s="141"/>
      <c r="W2058" s="139" t="s">
        <v>4075</v>
      </c>
      <c r="X2058" s="141" t="s">
        <v>25</v>
      </c>
      <c r="Y2058" s="141" t="s">
        <v>27</v>
      </c>
      <c r="Z2058" s="141"/>
      <c r="AA2058" s="141" t="s">
        <v>34</v>
      </c>
      <c r="AB2058" s="141"/>
      <c r="AC2058" s="139" t="s">
        <v>18047</v>
      </c>
      <c r="AD2058" s="380"/>
      <c r="AE2058" s="139" t="s">
        <v>102</v>
      </c>
      <c r="AF2058" s="139" t="s">
        <v>13071</v>
      </c>
      <c r="AG2058" s="139" t="s">
        <v>102</v>
      </c>
      <c r="AH2058" s="139" t="s">
        <v>1378</v>
      </c>
      <c r="AI2058" s="139" t="s">
        <v>13</v>
      </c>
      <c r="AJ2058" s="139" t="s">
        <v>46</v>
      </c>
      <c r="AK2058" s="139"/>
      <c r="AL2058" s="139"/>
      <c r="AM2058" s="141"/>
      <c r="AN2058" s="141" t="s">
        <v>8</v>
      </c>
      <c r="AO2058" s="139"/>
      <c r="AP2058" s="139" t="s">
        <v>46</v>
      </c>
      <c r="AQ2058" s="139"/>
      <c r="AR2058" s="381"/>
      <c r="AS2058" s="139" t="s">
        <v>4075</v>
      </c>
      <c r="AT2058" s="141" t="s">
        <v>43</v>
      </c>
      <c r="AU2058" s="141"/>
      <c r="AV2058" s="383"/>
      <c r="AW2058" s="385"/>
      <c r="AX2058" s="139"/>
      <c r="BA2058" s="381"/>
      <c r="BB2058" s="139" t="s">
        <v>1444</v>
      </c>
      <c r="BC2058" s="166"/>
      <c r="BD2058" s="166"/>
      <c r="BE2058" s="166"/>
      <c r="BF2058" s="166"/>
      <c r="BG2058" s="166"/>
      <c r="BH2058" s="308"/>
      <c r="BI2058" s="308"/>
      <c r="BJ2058" s="141" t="s">
        <v>26</v>
      </c>
      <c r="BK2058" s="141" t="s">
        <v>26</v>
      </c>
      <c r="BL2058" s="141"/>
      <c r="BM2058" s="141"/>
      <c r="BN2058" s="139" t="s">
        <v>4075</v>
      </c>
      <c r="BQ2058" s="141"/>
      <c r="BV2058" s="141"/>
      <c r="BX2058" s="141"/>
      <c r="BY2058" s="141"/>
      <c r="BZ2058" s="141"/>
      <c r="CA2058" s="141"/>
      <c r="CB2058" s="141"/>
      <c r="CC2058" s="141"/>
      <c r="CD2058" s="141"/>
      <c r="CE2058" s="141"/>
      <c r="CF2058" s="141"/>
      <c r="CG2058" s="141"/>
    </row>
    <row r="2059" spans="1:85" x14ac:dyDescent="0.35">
      <c r="A2059" s="155" t="s">
        <v>7548</v>
      </c>
      <c r="B2059" s="139" t="s">
        <v>4075</v>
      </c>
      <c r="C2059" s="18">
        <v>43342</v>
      </c>
      <c r="D2059" s="144">
        <v>0</v>
      </c>
      <c r="E2059" s="141" t="s">
        <v>13270</v>
      </c>
      <c r="F2059" s="141">
        <v>3</v>
      </c>
      <c r="G2059" s="141" t="s">
        <v>2536</v>
      </c>
      <c r="H2059" s="141">
        <v>2018</v>
      </c>
      <c r="I2059" s="18">
        <v>43342</v>
      </c>
      <c r="J2059" s="144">
        <v>0.65138888888888891</v>
      </c>
      <c r="K2059" s="378"/>
      <c r="L2059" s="139" t="s">
        <v>4075</v>
      </c>
      <c r="M2059" s="141" t="s">
        <v>28</v>
      </c>
      <c r="N2059" s="248"/>
      <c r="O2059" s="141" t="s">
        <v>26</v>
      </c>
      <c r="P2059" s="141" t="s">
        <v>26</v>
      </c>
      <c r="Q2059" s="141" t="s">
        <v>7549</v>
      </c>
      <c r="R2059" s="141"/>
      <c r="S2059" s="141"/>
      <c r="T2059" s="141"/>
      <c r="U2059" s="141"/>
      <c r="V2059" s="141"/>
      <c r="W2059" s="139" t="s">
        <v>4075</v>
      </c>
      <c r="X2059" s="141" t="s">
        <v>25</v>
      </c>
      <c r="Y2059" s="141" t="s">
        <v>27</v>
      </c>
      <c r="Z2059" s="141"/>
      <c r="AA2059" s="141" t="s">
        <v>34</v>
      </c>
      <c r="AB2059" s="141"/>
      <c r="AC2059" s="139" t="s">
        <v>18050</v>
      </c>
      <c r="AD2059" s="380"/>
      <c r="AE2059" s="139" t="s">
        <v>103</v>
      </c>
      <c r="AF2059" s="139" t="s">
        <v>13079</v>
      </c>
      <c r="AG2059" s="139" t="s">
        <v>103</v>
      </c>
      <c r="AH2059" s="139" t="s">
        <v>1380</v>
      </c>
      <c r="AI2059" s="139" t="s">
        <v>103</v>
      </c>
      <c r="AJ2059" s="139"/>
      <c r="AK2059" s="139" t="s">
        <v>103</v>
      </c>
      <c r="AL2059" s="139" t="s">
        <v>1408</v>
      </c>
      <c r="AM2059" s="141"/>
      <c r="AN2059" s="141"/>
      <c r="AO2059" s="139"/>
      <c r="AP2059" s="139"/>
      <c r="AQ2059" s="139"/>
      <c r="AR2059" s="381"/>
      <c r="AS2059" s="139" t="s">
        <v>4075</v>
      </c>
      <c r="AT2059" s="141" t="s">
        <v>1404</v>
      </c>
      <c r="AU2059" s="141"/>
      <c r="AV2059" s="383"/>
      <c r="AW2059" s="385"/>
      <c r="AX2059" s="139"/>
      <c r="AY2059" t="s">
        <v>18590</v>
      </c>
      <c r="BA2059" s="381"/>
      <c r="BB2059" s="139" t="s">
        <v>1450</v>
      </c>
      <c r="BC2059" s="166"/>
      <c r="BD2059" s="166"/>
      <c r="BE2059" s="166"/>
      <c r="BF2059" s="166"/>
      <c r="BG2059" s="166"/>
      <c r="BH2059" s="308"/>
      <c r="BI2059" s="308"/>
      <c r="BJ2059" s="141" t="s">
        <v>26</v>
      </c>
      <c r="BK2059" s="141" t="s">
        <v>26</v>
      </c>
      <c r="BL2059" s="141"/>
      <c r="BM2059" s="141"/>
      <c r="BN2059" s="139" t="s">
        <v>4075</v>
      </c>
      <c r="BQ2059" s="141"/>
      <c r="BV2059" s="141"/>
      <c r="BX2059" s="141"/>
      <c r="BY2059" s="141"/>
      <c r="BZ2059" s="141"/>
      <c r="CA2059" s="141"/>
      <c r="CB2059" s="141"/>
      <c r="CC2059" s="141"/>
      <c r="CD2059" s="141"/>
      <c r="CE2059" s="141"/>
      <c r="CF2059" s="141"/>
      <c r="CG2059" s="141"/>
    </row>
    <row r="2060" spans="1:85" x14ac:dyDescent="0.35">
      <c r="A2060" s="155" t="s">
        <v>7545</v>
      </c>
      <c r="B2060" s="139" t="s">
        <v>4075</v>
      </c>
      <c r="C2060" s="18">
        <v>43343</v>
      </c>
      <c r="D2060" s="144">
        <v>0</v>
      </c>
      <c r="E2060" s="141" t="s">
        <v>13270</v>
      </c>
      <c r="F2060" s="141">
        <v>3</v>
      </c>
      <c r="G2060" s="141" t="s">
        <v>2536</v>
      </c>
      <c r="H2060" s="141">
        <v>2018</v>
      </c>
      <c r="I2060" s="18">
        <v>43343</v>
      </c>
      <c r="J2060" s="144">
        <v>0.54305555555555551</v>
      </c>
      <c r="K2060" s="378"/>
      <c r="L2060" s="139" t="s">
        <v>4075</v>
      </c>
      <c r="M2060" s="141" t="s">
        <v>28</v>
      </c>
      <c r="N2060" s="248"/>
      <c r="O2060" s="141" t="s">
        <v>26</v>
      </c>
      <c r="P2060" s="141" t="s">
        <v>26</v>
      </c>
      <c r="Q2060" s="141" t="s">
        <v>7546</v>
      </c>
      <c r="R2060" s="141" t="s">
        <v>7547</v>
      </c>
      <c r="S2060" s="141"/>
      <c r="T2060" s="141"/>
      <c r="U2060" s="141"/>
      <c r="V2060" s="141"/>
      <c r="W2060" s="139" t="s">
        <v>4075</v>
      </c>
      <c r="X2060" s="141" t="s">
        <v>25</v>
      </c>
      <c r="Y2060" s="141" t="s">
        <v>27</v>
      </c>
      <c r="Z2060" s="141"/>
      <c r="AA2060" s="141" t="s">
        <v>34</v>
      </c>
      <c r="AB2060" s="141"/>
      <c r="AC2060" s="139" t="s">
        <v>18047</v>
      </c>
      <c r="AD2060" s="380"/>
      <c r="AE2060" s="139" t="s">
        <v>4</v>
      </c>
      <c r="AF2060" s="139" t="s">
        <v>13073</v>
      </c>
      <c r="AG2060" s="139" t="s">
        <v>4</v>
      </c>
      <c r="AH2060" s="139" t="s">
        <v>1380</v>
      </c>
      <c r="AI2060" s="139" t="s">
        <v>4</v>
      </c>
      <c r="AJ2060" s="139"/>
      <c r="AK2060" s="139" t="s">
        <v>15678</v>
      </c>
      <c r="AL2060" s="139" t="s">
        <v>7</v>
      </c>
      <c r="AM2060" s="141"/>
      <c r="AN2060" s="141" t="s">
        <v>8</v>
      </c>
      <c r="AO2060" s="139"/>
      <c r="AP2060" s="139"/>
      <c r="AQ2060" s="139"/>
      <c r="AR2060" s="381"/>
      <c r="AS2060" s="139" t="s">
        <v>4075</v>
      </c>
      <c r="AT2060" s="141" t="s">
        <v>43</v>
      </c>
      <c r="AU2060" s="141">
        <v>246</v>
      </c>
      <c r="AV2060" s="383"/>
      <c r="AW2060" s="385"/>
      <c r="AX2060" s="139"/>
      <c r="AY2060" t="s">
        <v>18285</v>
      </c>
      <c r="BA2060" s="381"/>
      <c r="BB2060" s="139" t="s">
        <v>1452</v>
      </c>
      <c r="BC2060" s="166"/>
      <c r="BD2060" s="166"/>
      <c r="BE2060" s="166"/>
      <c r="BF2060" s="166"/>
      <c r="BG2060" s="166"/>
      <c r="BH2060" s="308"/>
      <c r="BI2060" s="308"/>
      <c r="BJ2060" s="141" t="s">
        <v>26</v>
      </c>
      <c r="BK2060" s="141" t="s">
        <v>26</v>
      </c>
      <c r="BL2060" s="141"/>
      <c r="BM2060" s="141"/>
      <c r="BN2060" s="139" t="s">
        <v>4075</v>
      </c>
      <c r="BQ2060" s="141" t="s">
        <v>15976</v>
      </c>
      <c r="BR2060" s="135" t="s">
        <v>15685</v>
      </c>
      <c r="BT2060" s="135" t="s">
        <v>15364</v>
      </c>
      <c r="BU2060" s="135" t="s">
        <v>15348</v>
      </c>
      <c r="BV2060" s="141" t="s">
        <v>13264</v>
      </c>
      <c r="BW2060" s="135" t="s">
        <v>13266</v>
      </c>
      <c r="BX2060" s="141" t="s">
        <v>15681</v>
      </c>
      <c r="BY2060" s="141" t="s">
        <v>12</v>
      </c>
      <c r="BZ2060" s="141" t="s">
        <v>26</v>
      </c>
      <c r="CA2060" s="141" t="s">
        <v>1848</v>
      </c>
      <c r="CB2060" s="141"/>
      <c r="CC2060" s="141" t="s">
        <v>15690</v>
      </c>
      <c r="CD2060" s="141" t="s">
        <v>34</v>
      </c>
      <c r="CE2060" s="141" t="s">
        <v>15450</v>
      </c>
      <c r="CF2060" s="141" t="s">
        <v>15451</v>
      </c>
      <c r="CG2060" s="141" t="s">
        <v>4004</v>
      </c>
    </row>
    <row r="2061" spans="1:85" x14ac:dyDescent="0.35">
      <c r="A2061" s="155" t="s">
        <v>7541</v>
      </c>
      <c r="B2061" s="139" t="s">
        <v>4075</v>
      </c>
      <c r="C2061" s="18">
        <v>43343</v>
      </c>
      <c r="D2061" s="144">
        <v>0</v>
      </c>
      <c r="E2061" s="141" t="s">
        <v>13270</v>
      </c>
      <c r="F2061" s="141">
        <v>3</v>
      </c>
      <c r="G2061" s="141" t="s">
        <v>2536</v>
      </c>
      <c r="H2061" s="141">
        <v>2018</v>
      </c>
      <c r="I2061" s="18">
        <v>43343</v>
      </c>
      <c r="J2061" s="144">
        <v>0.21388888888888888</v>
      </c>
      <c r="K2061" s="378"/>
      <c r="L2061" s="139" t="s">
        <v>4075</v>
      </c>
      <c r="M2061" s="141" t="s">
        <v>28</v>
      </c>
      <c r="N2061" s="248"/>
      <c r="O2061" s="141" t="s">
        <v>26</v>
      </c>
      <c r="P2061" s="141" t="s">
        <v>26</v>
      </c>
      <c r="Q2061" s="141" t="s">
        <v>7542</v>
      </c>
      <c r="R2061" s="141" t="s">
        <v>7543</v>
      </c>
      <c r="S2061" s="141"/>
      <c r="T2061" s="141"/>
      <c r="U2061" s="141"/>
      <c r="V2061" s="141" t="s">
        <v>7544</v>
      </c>
      <c r="W2061" s="139" t="s">
        <v>4075</v>
      </c>
      <c r="X2061" s="141" t="s">
        <v>25</v>
      </c>
      <c r="Y2061" s="141" t="s">
        <v>27</v>
      </c>
      <c r="Z2061" s="141"/>
      <c r="AA2061" s="141" t="s">
        <v>34</v>
      </c>
      <c r="AB2061" s="141"/>
      <c r="AC2061" s="139" t="s">
        <v>18047</v>
      </c>
      <c r="AD2061" s="380"/>
      <c r="AE2061" s="139" t="s">
        <v>102</v>
      </c>
      <c r="AF2061" s="139" t="s">
        <v>13071</v>
      </c>
      <c r="AG2061" s="139" t="s">
        <v>102</v>
      </c>
      <c r="AH2061" s="139" t="s">
        <v>1378</v>
      </c>
      <c r="AI2061" s="139" t="s">
        <v>13</v>
      </c>
      <c r="AJ2061" s="139" t="s">
        <v>11</v>
      </c>
      <c r="AK2061" s="139"/>
      <c r="AL2061" s="139"/>
      <c r="AM2061" s="141"/>
      <c r="AN2061" s="141" t="s">
        <v>8</v>
      </c>
      <c r="AO2061" s="139"/>
      <c r="AP2061" s="139" t="s">
        <v>11</v>
      </c>
      <c r="AQ2061" s="139"/>
      <c r="AR2061" s="381"/>
      <c r="AS2061" s="139" t="s">
        <v>4075</v>
      </c>
      <c r="AT2061" s="141" t="s">
        <v>1404</v>
      </c>
      <c r="AU2061" s="141"/>
      <c r="AV2061" s="383"/>
      <c r="AW2061" s="385"/>
      <c r="AX2061" s="139"/>
      <c r="AY2061" t="s">
        <v>19209</v>
      </c>
      <c r="BA2061" s="381"/>
      <c r="BB2061" s="139" t="s">
        <v>1444</v>
      </c>
      <c r="BC2061" s="166"/>
      <c r="BD2061" s="166"/>
      <c r="BE2061" s="166"/>
      <c r="BF2061" s="166"/>
      <c r="BG2061" s="166"/>
      <c r="BH2061" s="308"/>
      <c r="BI2061" s="308"/>
      <c r="BJ2061" s="141" t="s">
        <v>26</v>
      </c>
      <c r="BK2061" s="141" t="s">
        <v>26</v>
      </c>
      <c r="BL2061" s="141"/>
      <c r="BM2061" s="141"/>
      <c r="BN2061" s="139" t="s">
        <v>4075</v>
      </c>
      <c r="BQ2061" s="141"/>
      <c r="BV2061" s="141"/>
      <c r="BX2061" s="141"/>
      <c r="BY2061" s="141"/>
      <c r="BZ2061" s="141"/>
      <c r="CA2061" s="141"/>
      <c r="CB2061" s="141"/>
      <c r="CC2061" s="141"/>
      <c r="CD2061" s="141"/>
      <c r="CE2061" s="141"/>
      <c r="CF2061" s="141"/>
      <c r="CG2061" s="141"/>
    </row>
    <row r="2062" spans="1:85" x14ac:dyDescent="0.35">
      <c r="A2062" s="155" t="s">
        <v>7538</v>
      </c>
      <c r="B2062" s="139" t="s">
        <v>4075</v>
      </c>
      <c r="C2062" s="18">
        <v>43343</v>
      </c>
      <c r="D2062" s="144">
        <v>0</v>
      </c>
      <c r="E2062" s="141" t="s">
        <v>13270</v>
      </c>
      <c r="F2062" s="141">
        <v>3</v>
      </c>
      <c r="G2062" s="141" t="s">
        <v>2536</v>
      </c>
      <c r="H2062" s="141">
        <v>2018</v>
      </c>
      <c r="I2062" s="18">
        <v>43343</v>
      </c>
      <c r="J2062" s="144">
        <v>0.75277777777777777</v>
      </c>
      <c r="K2062" s="378"/>
      <c r="L2062" s="139" t="s">
        <v>4075</v>
      </c>
      <c r="M2062" s="141" t="s">
        <v>7343</v>
      </c>
      <c r="N2062" s="248"/>
      <c r="O2062" s="141" t="s">
        <v>26</v>
      </c>
      <c r="P2062" s="141" t="s">
        <v>26</v>
      </c>
      <c r="Q2062" s="141" t="s">
        <v>7539</v>
      </c>
      <c r="R2062" s="141" t="s">
        <v>7540</v>
      </c>
      <c r="S2062" s="141"/>
      <c r="T2062" s="141"/>
      <c r="U2062" s="141"/>
      <c r="V2062" s="141"/>
      <c r="W2062" s="139" t="s">
        <v>4075</v>
      </c>
      <c r="X2062" s="141" t="s">
        <v>25</v>
      </c>
      <c r="Y2062" s="141" t="s">
        <v>27</v>
      </c>
      <c r="Z2062" s="141"/>
      <c r="AA2062" s="141" t="s">
        <v>34</v>
      </c>
      <c r="AB2062" s="141"/>
      <c r="AC2062" s="139" t="s">
        <v>6</v>
      </c>
      <c r="AD2062" s="380"/>
      <c r="AE2062" s="139" t="s">
        <v>4</v>
      </c>
      <c r="AF2062" s="139" t="s">
        <v>13073</v>
      </c>
      <c r="AG2062" s="139" t="s">
        <v>4</v>
      </c>
      <c r="AH2062" s="139" t="s">
        <v>1380</v>
      </c>
      <c r="AI2062" s="139" t="s">
        <v>4</v>
      </c>
      <c r="AJ2062" s="139"/>
      <c r="AK2062" s="139" t="s">
        <v>15678</v>
      </c>
      <c r="AL2062" s="139" t="s">
        <v>7</v>
      </c>
      <c r="AM2062" s="141"/>
      <c r="AN2062" s="141" t="s">
        <v>8</v>
      </c>
      <c r="AO2062" s="139"/>
      <c r="AP2062" s="139"/>
      <c r="AQ2062" s="139"/>
      <c r="AR2062" s="381"/>
      <c r="AS2062" s="139" t="s">
        <v>4075</v>
      </c>
      <c r="AT2062" s="141" t="s">
        <v>43</v>
      </c>
      <c r="AU2062" s="141">
        <v>150</v>
      </c>
      <c r="AV2062" s="383"/>
      <c r="AW2062" s="385"/>
      <c r="AX2062" s="139"/>
      <c r="AY2062" t="s">
        <v>18593</v>
      </c>
      <c r="BA2062" s="381"/>
      <c r="BB2062" s="139" t="s">
        <v>1451</v>
      </c>
      <c r="BC2062" s="166"/>
      <c r="BD2062" s="166"/>
      <c r="BE2062" s="166"/>
      <c r="BF2062" s="166"/>
      <c r="BG2062" s="166"/>
      <c r="BH2062" s="308"/>
      <c r="BI2062" s="308"/>
      <c r="BJ2062" s="141" t="s">
        <v>26</v>
      </c>
      <c r="BK2062" s="141" t="s">
        <v>26</v>
      </c>
      <c r="BL2062" s="141"/>
      <c r="BM2062" s="141"/>
      <c r="BN2062" s="139" t="s">
        <v>4075</v>
      </c>
      <c r="BQ2062" s="141" t="s">
        <v>15977</v>
      </c>
      <c r="BR2062" s="135" t="s">
        <v>15685</v>
      </c>
      <c r="BT2062" s="135" t="s">
        <v>15360</v>
      </c>
      <c r="BU2062" s="135" t="s">
        <v>2059</v>
      </c>
      <c r="BV2062" s="141" t="s">
        <v>15348</v>
      </c>
      <c r="BW2062" s="135" t="s">
        <v>13286</v>
      </c>
      <c r="BX2062" s="141" t="s">
        <v>12</v>
      </c>
      <c r="BY2062" s="141" t="s">
        <v>15681</v>
      </c>
      <c r="BZ2062" s="141" t="s">
        <v>26</v>
      </c>
      <c r="CA2062" s="141" t="s">
        <v>1848</v>
      </c>
      <c r="CB2062" s="141"/>
      <c r="CC2062" s="141" t="s">
        <v>15690</v>
      </c>
      <c r="CD2062" s="141" t="s">
        <v>34</v>
      </c>
      <c r="CE2062" s="141" t="s">
        <v>15450</v>
      </c>
      <c r="CF2062" s="141" t="s">
        <v>15451</v>
      </c>
      <c r="CG2062" s="141" t="s">
        <v>2003</v>
      </c>
    </row>
    <row r="2063" spans="1:85" x14ac:dyDescent="0.35">
      <c r="A2063" s="155" t="s">
        <v>7535</v>
      </c>
      <c r="B2063" s="139" t="s">
        <v>4075</v>
      </c>
      <c r="C2063" s="18">
        <v>43343</v>
      </c>
      <c r="D2063" s="144">
        <v>0</v>
      </c>
      <c r="E2063" s="141" t="s">
        <v>13270</v>
      </c>
      <c r="F2063" s="141">
        <v>3</v>
      </c>
      <c r="G2063" s="141" t="s">
        <v>2536</v>
      </c>
      <c r="H2063" s="141">
        <v>2018</v>
      </c>
      <c r="I2063" s="18">
        <v>43343</v>
      </c>
      <c r="J2063" s="144">
        <v>0.75624999999999998</v>
      </c>
      <c r="K2063" s="378"/>
      <c r="L2063" s="139" t="s">
        <v>4075</v>
      </c>
      <c r="M2063" s="141" t="s">
        <v>28</v>
      </c>
      <c r="N2063" s="248"/>
      <c r="O2063" s="141" t="s">
        <v>26</v>
      </c>
      <c r="P2063" s="141" t="s">
        <v>26</v>
      </c>
      <c r="Q2063" s="141" t="s">
        <v>7536</v>
      </c>
      <c r="R2063" s="141" t="s">
        <v>7537</v>
      </c>
      <c r="S2063" s="141"/>
      <c r="T2063" s="141"/>
      <c r="U2063" s="141"/>
      <c r="V2063" s="141"/>
      <c r="W2063" s="139" t="s">
        <v>4075</v>
      </c>
      <c r="X2063" s="141" t="s">
        <v>25</v>
      </c>
      <c r="Y2063" s="141" t="s">
        <v>27</v>
      </c>
      <c r="Z2063" s="141"/>
      <c r="AA2063" s="141" t="s">
        <v>34</v>
      </c>
      <c r="AB2063" s="141"/>
      <c r="AC2063" s="139" t="s">
        <v>18047</v>
      </c>
      <c r="AD2063" s="380"/>
      <c r="AE2063" s="139" t="s">
        <v>4</v>
      </c>
      <c r="AF2063" s="139" t="s">
        <v>13073</v>
      </c>
      <c r="AG2063" s="139" t="s">
        <v>4</v>
      </c>
      <c r="AH2063" s="139" t="s">
        <v>1380</v>
      </c>
      <c r="AI2063" s="139" t="s">
        <v>4</v>
      </c>
      <c r="AJ2063" s="139"/>
      <c r="AK2063" s="139" t="s">
        <v>15678</v>
      </c>
      <c r="AL2063" s="139" t="s">
        <v>7</v>
      </c>
      <c r="AM2063" s="141"/>
      <c r="AN2063" s="141" t="s">
        <v>8</v>
      </c>
      <c r="AO2063" s="139"/>
      <c r="AP2063" s="139"/>
      <c r="AQ2063" s="139"/>
      <c r="AR2063" s="381"/>
      <c r="AS2063" s="139" t="s">
        <v>4075</v>
      </c>
      <c r="AT2063" s="141" t="s">
        <v>1404</v>
      </c>
      <c r="AU2063" s="141">
        <v>520</v>
      </c>
      <c r="AV2063" s="383"/>
      <c r="AW2063" s="385"/>
      <c r="AX2063" s="139"/>
      <c r="AY2063" t="s">
        <v>18883</v>
      </c>
      <c r="BA2063" s="381"/>
      <c r="BB2063" s="139" t="s">
        <v>1446</v>
      </c>
      <c r="BC2063" s="166"/>
      <c r="BD2063" s="166"/>
      <c r="BE2063" s="166"/>
      <c r="BF2063" s="166"/>
      <c r="BG2063" s="166"/>
      <c r="BH2063" s="308"/>
      <c r="BI2063" s="308"/>
      <c r="BJ2063" s="141" t="s">
        <v>26</v>
      </c>
      <c r="BK2063" s="141" t="s">
        <v>26</v>
      </c>
      <c r="BL2063" s="141"/>
      <c r="BM2063" s="141"/>
      <c r="BN2063" s="139" t="s">
        <v>4075</v>
      </c>
      <c r="BQ2063" s="141" t="s">
        <v>15964</v>
      </c>
      <c r="BR2063" s="135" t="s">
        <v>15680</v>
      </c>
      <c r="BT2063" s="135" t="s">
        <v>15358</v>
      </c>
      <c r="BU2063" s="135" t="s">
        <v>15410</v>
      </c>
      <c r="BV2063" s="141" t="s">
        <v>13268</v>
      </c>
      <c r="BW2063" s="135" t="s">
        <v>13280</v>
      </c>
      <c r="BX2063" s="141" t="s">
        <v>12</v>
      </c>
      <c r="BY2063" s="141" t="s">
        <v>15681</v>
      </c>
      <c r="BZ2063" s="141" t="s">
        <v>26</v>
      </c>
      <c r="CA2063" s="141" t="s">
        <v>1848</v>
      </c>
      <c r="CB2063" s="141"/>
      <c r="CC2063" s="141" t="s">
        <v>15704</v>
      </c>
      <c r="CD2063" s="141" t="s">
        <v>15683</v>
      </c>
      <c r="CE2063" s="141" t="s">
        <v>15450</v>
      </c>
      <c r="CF2063" s="141" t="s">
        <v>15451</v>
      </c>
      <c r="CG2063" s="141" t="s">
        <v>4004</v>
      </c>
    </row>
    <row r="2064" spans="1:85" x14ac:dyDescent="0.35">
      <c r="A2064" s="155" t="s">
        <v>7533</v>
      </c>
      <c r="B2064" s="139" t="s">
        <v>4075</v>
      </c>
      <c r="C2064" s="18">
        <v>43344</v>
      </c>
      <c r="D2064" s="144">
        <v>0</v>
      </c>
      <c r="E2064" s="141" t="s">
        <v>13270</v>
      </c>
      <c r="F2064" s="141">
        <v>3</v>
      </c>
      <c r="G2064" s="141" t="s">
        <v>2741</v>
      </c>
      <c r="H2064" s="141">
        <v>2018</v>
      </c>
      <c r="I2064" s="18"/>
      <c r="J2064" s="144"/>
      <c r="K2064" s="378"/>
      <c r="L2064" s="139" t="s">
        <v>4075</v>
      </c>
      <c r="M2064" s="141" t="s">
        <v>7343</v>
      </c>
      <c r="N2064" s="248"/>
      <c r="O2064" s="141" t="s">
        <v>26</v>
      </c>
      <c r="P2064" s="141" t="s">
        <v>26</v>
      </c>
      <c r="Q2064" s="141"/>
      <c r="R2064" s="141"/>
      <c r="S2064" s="141" t="s">
        <v>7534</v>
      </c>
      <c r="T2064" s="141"/>
      <c r="U2064" s="141"/>
      <c r="V2064" s="141"/>
      <c r="W2064" s="139" t="s">
        <v>4075</v>
      </c>
      <c r="X2064" s="141" t="s">
        <v>25</v>
      </c>
      <c r="Y2064" s="141" t="s">
        <v>27</v>
      </c>
      <c r="Z2064" s="141"/>
      <c r="AA2064" s="141" t="s">
        <v>35</v>
      </c>
      <c r="AB2064" s="141"/>
      <c r="AC2064" s="139" t="s">
        <v>6</v>
      </c>
      <c r="AD2064" s="380"/>
      <c r="AE2064" s="139" t="s">
        <v>107</v>
      </c>
      <c r="AF2064" s="139" t="s">
        <v>13076</v>
      </c>
      <c r="AG2064" s="139" t="s">
        <v>4130</v>
      </c>
      <c r="AH2064" s="139" t="s">
        <v>1380</v>
      </c>
      <c r="AI2064" s="139" t="s">
        <v>1518</v>
      </c>
      <c r="AJ2064" s="139"/>
      <c r="AK2064" s="139" t="s">
        <v>1518</v>
      </c>
      <c r="AL2064" s="139" t="s">
        <v>7</v>
      </c>
      <c r="AM2064" s="141"/>
      <c r="AN2064" s="141"/>
      <c r="AO2064" s="139"/>
      <c r="AP2064" s="139"/>
      <c r="AQ2064" s="139"/>
      <c r="AR2064" s="381"/>
      <c r="AS2064" s="139" t="s">
        <v>4075</v>
      </c>
      <c r="AT2064" s="141" t="s">
        <v>43</v>
      </c>
      <c r="AU2064" s="141"/>
      <c r="AV2064" s="383"/>
      <c r="AW2064" s="385"/>
      <c r="AX2064" s="139"/>
      <c r="BA2064" s="381"/>
      <c r="BB2064" s="139" t="s">
        <v>1452</v>
      </c>
      <c r="BC2064" s="166"/>
      <c r="BD2064" s="166"/>
      <c r="BE2064" s="166"/>
      <c r="BF2064" s="166"/>
      <c r="BG2064" s="166"/>
      <c r="BH2064" s="308"/>
      <c r="BI2064" s="308"/>
      <c r="BJ2064" s="141" t="s">
        <v>26</v>
      </c>
      <c r="BK2064" s="141" t="s">
        <v>26</v>
      </c>
      <c r="BL2064" s="141"/>
      <c r="BM2064" s="141"/>
      <c r="BN2064" s="139" t="s">
        <v>4075</v>
      </c>
      <c r="BQ2064" s="141"/>
      <c r="BV2064" s="141"/>
      <c r="BX2064" s="141"/>
      <c r="BY2064" s="141"/>
      <c r="BZ2064" s="141"/>
      <c r="CA2064" s="141"/>
      <c r="CB2064" s="141"/>
      <c r="CC2064" s="141"/>
      <c r="CD2064" s="141"/>
      <c r="CE2064" s="141"/>
      <c r="CF2064" s="141"/>
      <c r="CG2064" s="141"/>
    </row>
    <row r="2065" spans="1:85" x14ac:dyDescent="0.35">
      <c r="A2065" s="155" t="s">
        <v>7527</v>
      </c>
      <c r="B2065" s="139" t="s">
        <v>4075</v>
      </c>
      <c r="C2065" s="18">
        <v>43345</v>
      </c>
      <c r="D2065" s="144">
        <v>0</v>
      </c>
      <c r="E2065" s="141" t="s">
        <v>13271</v>
      </c>
      <c r="F2065" s="141">
        <v>3</v>
      </c>
      <c r="G2065" s="141" t="s">
        <v>2741</v>
      </c>
      <c r="H2065" s="141">
        <v>2018</v>
      </c>
      <c r="I2065" s="18"/>
      <c r="J2065" s="144"/>
      <c r="K2065" s="378"/>
      <c r="L2065" s="139" t="s">
        <v>4075</v>
      </c>
      <c r="M2065" s="141" t="s">
        <v>28</v>
      </c>
      <c r="N2065" s="248"/>
      <c r="O2065" s="141" t="s">
        <v>26</v>
      </c>
      <c r="P2065" s="141" t="s">
        <v>26</v>
      </c>
      <c r="Q2065" s="141" t="s">
        <v>7528</v>
      </c>
      <c r="R2065" s="141"/>
      <c r="S2065" s="141"/>
      <c r="T2065" s="141"/>
      <c r="U2065" s="141"/>
      <c r="V2065" s="141"/>
      <c r="W2065" s="139" t="s">
        <v>4075</v>
      </c>
      <c r="X2065" s="141" t="s">
        <v>25</v>
      </c>
      <c r="Y2065" s="141" t="s">
        <v>27</v>
      </c>
      <c r="Z2065" s="141"/>
      <c r="AA2065" s="141" t="s">
        <v>34</v>
      </c>
      <c r="AB2065" s="141"/>
      <c r="AC2065" s="139" t="s">
        <v>18049</v>
      </c>
      <c r="AD2065" s="380"/>
      <c r="AE2065" s="139" t="s">
        <v>4</v>
      </c>
      <c r="AF2065" s="139" t="s">
        <v>13073</v>
      </c>
      <c r="AG2065" s="139" t="s">
        <v>4</v>
      </c>
      <c r="AH2065" s="139" t="s">
        <v>1380</v>
      </c>
      <c r="AI2065" s="139" t="s">
        <v>4</v>
      </c>
      <c r="AJ2065" s="139"/>
      <c r="AK2065" s="139" t="s">
        <v>15678</v>
      </c>
      <c r="AL2065" s="139" t="s">
        <v>7</v>
      </c>
      <c r="AM2065" s="141"/>
      <c r="AN2065" s="141"/>
      <c r="AO2065" s="139"/>
      <c r="AP2065" s="139"/>
      <c r="AQ2065" s="139"/>
      <c r="AR2065" s="381"/>
      <c r="AS2065" s="139" t="s">
        <v>4075</v>
      </c>
      <c r="AT2065" s="141" t="s">
        <v>1404</v>
      </c>
      <c r="AU2065" s="141"/>
      <c r="AV2065" s="383"/>
      <c r="AW2065" s="385"/>
      <c r="AX2065" s="139"/>
      <c r="AY2065" t="s">
        <v>18848</v>
      </c>
      <c r="BA2065" s="381"/>
      <c r="BB2065" s="139" t="s">
        <v>17</v>
      </c>
      <c r="BC2065" s="166"/>
      <c r="BD2065" s="166"/>
      <c r="BE2065" s="166"/>
      <c r="BF2065" s="166"/>
      <c r="BG2065" s="166"/>
      <c r="BH2065" s="308"/>
      <c r="BI2065" s="308"/>
      <c r="BJ2065" s="141" t="s">
        <v>26</v>
      </c>
      <c r="BK2065" s="141" t="s">
        <v>26</v>
      </c>
      <c r="BL2065" s="141"/>
      <c r="BM2065" s="141"/>
      <c r="BN2065" s="139" t="s">
        <v>4075</v>
      </c>
      <c r="BQ2065" s="141"/>
      <c r="BV2065" s="141"/>
      <c r="BX2065" s="141"/>
      <c r="BY2065" s="141"/>
      <c r="BZ2065" s="141"/>
      <c r="CA2065" s="141"/>
      <c r="CB2065" s="141"/>
      <c r="CC2065" s="141"/>
      <c r="CD2065" s="141"/>
      <c r="CE2065" s="141"/>
      <c r="CF2065" s="141"/>
      <c r="CG2065" s="141"/>
    </row>
    <row r="2066" spans="1:85" x14ac:dyDescent="0.35">
      <c r="A2066" s="155" t="s">
        <v>20107</v>
      </c>
      <c r="B2066" s="139" t="s">
        <v>4075</v>
      </c>
      <c r="C2066" s="18">
        <v>43345</v>
      </c>
      <c r="D2066" s="144">
        <v>0.65061342592592597</v>
      </c>
      <c r="E2066" s="141" t="s">
        <v>13271</v>
      </c>
      <c r="F2066" s="141">
        <v>3</v>
      </c>
      <c r="G2066" s="141" t="s">
        <v>2741</v>
      </c>
      <c r="H2066" s="141">
        <v>2018</v>
      </c>
      <c r="I2066" s="18">
        <v>43345</v>
      </c>
      <c r="J2066" s="144">
        <v>0.65</v>
      </c>
      <c r="K2066" s="378"/>
      <c r="L2066" s="139" t="s">
        <v>4075</v>
      </c>
      <c r="M2066" s="141" t="s">
        <v>28</v>
      </c>
      <c r="N2066" s="248">
        <v>44244</v>
      </c>
      <c r="O2066" s="141" t="s">
        <v>25</v>
      </c>
      <c r="P2066" s="141"/>
      <c r="Q2066" s="141"/>
      <c r="R2066" s="141" t="s">
        <v>1944</v>
      </c>
      <c r="S2066" s="141"/>
      <c r="T2066" s="141" t="s">
        <v>20108</v>
      </c>
      <c r="U2066" s="141"/>
      <c r="V2066" s="141"/>
      <c r="W2066" s="139" t="s">
        <v>4075</v>
      </c>
      <c r="X2066" s="141" t="s">
        <v>25</v>
      </c>
      <c r="Y2066" s="141" t="s">
        <v>27</v>
      </c>
      <c r="Z2066" s="141"/>
      <c r="AA2066" s="141" t="s">
        <v>34</v>
      </c>
      <c r="AB2066" s="141"/>
      <c r="AC2066" s="139" t="s">
        <v>18050</v>
      </c>
      <c r="AD2066" s="380"/>
      <c r="AE2066" s="139" t="s">
        <v>102</v>
      </c>
      <c r="AF2066" s="139" t="s">
        <v>13080</v>
      </c>
      <c r="AG2066" s="139" t="s">
        <v>102</v>
      </c>
      <c r="AH2066" s="139" t="s">
        <v>1378</v>
      </c>
      <c r="AI2066" s="139" t="s">
        <v>1400</v>
      </c>
      <c r="AJ2066" s="139" t="s">
        <v>1403</v>
      </c>
      <c r="AK2066" s="139"/>
      <c r="AL2066" s="139"/>
      <c r="AM2066" s="141" t="s">
        <v>9</v>
      </c>
      <c r="AN2066" s="141" t="s">
        <v>8</v>
      </c>
      <c r="AO2066" s="139"/>
      <c r="AP2066" s="139" t="s">
        <v>1403</v>
      </c>
      <c r="AQ2066" s="139"/>
      <c r="AR2066" s="381"/>
      <c r="AS2066" s="139" t="s">
        <v>4075</v>
      </c>
      <c r="AT2066" s="141" t="s">
        <v>1404</v>
      </c>
      <c r="AU2066" s="141"/>
      <c r="AV2066" s="383"/>
      <c r="AW2066" s="385"/>
      <c r="AX2066" s="139" t="s">
        <v>209</v>
      </c>
      <c r="AY2066" t="s">
        <v>18495</v>
      </c>
      <c r="BA2066" s="381"/>
      <c r="BB2066" s="139" t="s">
        <v>17</v>
      </c>
      <c r="BC2066" s="166"/>
      <c r="BD2066" s="166"/>
      <c r="BE2066" s="166"/>
      <c r="BF2066" s="166"/>
      <c r="BG2066" s="166"/>
      <c r="BH2066" s="308"/>
      <c r="BI2066" s="308"/>
      <c r="BJ2066" s="141" t="s">
        <v>26</v>
      </c>
      <c r="BK2066" s="141" t="s">
        <v>26</v>
      </c>
      <c r="BL2066" s="141"/>
      <c r="BM2066" s="141"/>
      <c r="BN2066" s="139" t="s">
        <v>4075</v>
      </c>
      <c r="BQ2066" s="141"/>
      <c r="BV2066" s="141"/>
      <c r="BX2066" s="141"/>
      <c r="BY2066" s="141"/>
      <c r="BZ2066" s="141"/>
      <c r="CA2066" s="141"/>
      <c r="CB2066" s="141"/>
      <c r="CC2066" s="141"/>
      <c r="CD2066" s="141"/>
      <c r="CE2066" s="141"/>
      <c r="CF2066" s="141"/>
      <c r="CG2066" s="141"/>
    </row>
    <row r="2067" spans="1:85" x14ac:dyDescent="0.35">
      <c r="A2067" s="155" t="s">
        <v>7532</v>
      </c>
      <c r="B2067" s="139" t="s">
        <v>4075</v>
      </c>
      <c r="C2067" s="18">
        <v>43345</v>
      </c>
      <c r="D2067" s="144">
        <v>0</v>
      </c>
      <c r="E2067" s="141" t="s">
        <v>13271</v>
      </c>
      <c r="F2067" s="141">
        <v>3</v>
      </c>
      <c r="G2067" s="141" t="s">
        <v>2741</v>
      </c>
      <c r="H2067" s="141">
        <v>2018</v>
      </c>
      <c r="I2067" s="18"/>
      <c r="J2067" s="144"/>
      <c r="K2067" s="378"/>
      <c r="L2067" s="139" t="s">
        <v>4075</v>
      </c>
      <c r="M2067" s="141" t="s">
        <v>28</v>
      </c>
      <c r="N2067" s="248"/>
      <c r="O2067" s="141" t="s">
        <v>26</v>
      </c>
      <c r="P2067" s="141" t="s">
        <v>26</v>
      </c>
      <c r="Q2067" s="141"/>
      <c r="R2067" s="141"/>
      <c r="S2067" s="141"/>
      <c r="T2067" s="141"/>
      <c r="U2067" s="141"/>
      <c r="V2067" s="141"/>
      <c r="W2067" s="139" t="s">
        <v>4075</v>
      </c>
      <c r="X2067" s="141" t="s">
        <v>25</v>
      </c>
      <c r="Y2067" s="141" t="s">
        <v>27</v>
      </c>
      <c r="Z2067" s="141"/>
      <c r="AA2067" s="141" t="s">
        <v>34</v>
      </c>
      <c r="AB2067" s="141"/>
      <c r="AC2067" s="139" t="s">
        <v>18050</v>
      </c>
      <c r="AD2067" s="380"/>
      <c r="AE2067" s="139" t="s">
        <v>102</v>
      </c>
      <c r="AF2067" s="139" t="s">
        <v>13084</v>
      </c>
      <c r="AG2067" s="139" t="s">
        <v>102</v>
      </c>
      <c r="AH2067" s="139" t="s">
        <v>1378</v>
      </c>
      <c r="AI2067" s="139" t="s">
        <v>1403</v>
      </c>
      <c r="AJ2067" s="139" t="s">
        <v>1403</v>
      </c>
      <c r="AK2067" s="139"/>
      <c r="AL2067" s="139"/>
      <c r="AM2067" s="141"/>
      <c r="AN2067" s="141"/>
      <c r="AO2067" s="139"/>
      <c r="AP2067" s="139" t="s">
        <v>1403</v>
      </c>
      <c r="AQ2067" s="139"/>
      <c r="AR2067" s="381"/>
      <c r="AS2067" s="139" t="s">
        <v>4075</v>
      </c>
      <c r="AT2067" s="141" t="s">
        <v>43</v>
      </c>
      <c r="AU2067" s="141">
        <v>518</v>
      </c>
      <c r="AV2067" s="383"/>
      <c r="AW2067" s="385"/>
      <c r="AX2067" s="139"/>
      <c r="BA2067" s="381"/>
      <c r="BB2067" s="139" t="s">
        <v>1450</v>
      </c>
      <c r="BC2067" s="166"/>
      <c r="BD2067" s="166"/>
      <c r="BE2067" s="166"/>
      <c r="BF2067" s="166"/>
      <c r="BG2067" s="166"/>
      <c r="BH2067" s="308"/>
      <c r="BI2067" s="308"/>
      <c r="BJ2067" s="141" t="s">
        <v>26</v>
      </c>
      <c r="BK2067" s="141" t="s">
        <v>26</v>
      </c>
      <c r="BL2067" s="141"/>
      <c r="BM2067" s="141"/>
      <c r="BN2067" s="139" t="s">
        <v>4075</v>
      </c>
      <c r="BQ2067" s="141"/>
      <c r="BV2067" s="141"/>
      <c r="BX2067" s="141"/>
      <c r="BY2067" s="141"/>
      <c r="BZ2067" s="141"/>
      <c r="CA2067" s="141"/>
      <c r="CB2067" s="141"/>
      <c r="CC2067" s="141"/>
      <c r="CD2067" s="141"/>
      <c r="CE2067" s="141"/>
      <c r="CF2067" s="141"/>
      <c r="CG2067" s="141"/>
    </row>
    <row r="2068" spans="1:85" x14ac:dyDescent="0.35">
      <c r="A2068" s="155" t="s">
        <v>7529</v>
      </c>
      <c r="B2068" s="139" t="s">
        <v>4075</v>
      </c>
      <c r="C2068" s="18">
        <v>43345</v>
      </c>
      <c r="D2068" s="144">
        <v>0</v>
      </c>
      <c r="E2068" s="141" t="s">
        <v>13271</v>
      </c>
      <c r="F2068" s="141">
        <v>3</v>
      </c>
      <c r="G2068" s="141" t="s">
        <v>2741</v>
      </c>
      <c r="H2068" s="141">
        <v>2018</v>
      </c>
      <c r="I2068" s="18">
        <v>43345</v>
      </c>
      <c r="J2068" s="144">
        <v>0.97083333333333333</v>
      </c>
      <c r="K2068" s="378"/>
      <c r="L2068" s="139" t="s">
        <v>4075</v>
      </c>
      <c r="M2068" s="141" t="s">
        <v>28</v>
      </c>
      <c r="N2068" s="248"/>
      <c r="O2068" s="141" t="s">
        <v>26</v>
      </c>
      <c r="P2068" s="141" t="s">
        <v>26</v>
      </c>
      <c r="Q2068" s="141" t="s">
        <v>7530</v>
      </c>
      <c r="R2068" s="141" t="s">
        <v>7531</v>
      </c>
      <c r="S2068" s="141"/>
      <c r="T2068" s="141"/>
      <c r="U2068" s="141"/>
      <c r="V2068" s="141"/>
      <c r="W2068" s="139" t="s">
        <v>4075</v>
      </c>
      <c r="X2068" s="141" t="s">
        <v>25</v>
      </c>
      <c r="Y2068" s="141" t="s">
        <v>27</v>
      </c>
      <c r="Z2068" s="141"/>
      <c r="AA2068" s="141" t="s">
        <v>34</v>
      </c>
      <c r="AB2068" s="141"/>
      <c r="AC2068" s="139" t="s">
        <v>18047</v>
      </c>
      <c r="AD2068" s="380"/>
      <c r="AE2068" s="139" t="s">
        <v>103</v>
      </c>
      <c r="AF2068" s="139" t="s">
        <v>13075</v>
      </c>
      <c r="AG2068" s="139" t="s">
        <v>103</v>
      </c>
      <c r="AH2068" s="139" t="s">
        <v>1380</v>
      </c>
      <c r="AI2068" s="139" t="s">
        <v>7340</v>
      </c>
      <c r="AJ2068" s="139"/>
      <c r="AK2068" s="139" t="s">
        <v>7340</v>
      </c>
      <c r="AL2068" s="139" t="s">
        <v>1408</v>
      </c>
      <c r="AM2068" s="141"/>
      <c r="AN2068" s="141" t="s">
        <v>8</v>
      </c>
      <c r="AO2068" s="139"/>
      <c r="AP2068" s="139"/>
      <c r="AQ2068" s="139"/>
      <c r="AR2068" s="381"/>
      <c r="AS2068" s="139" t="s">
        <v>4075</v>
      </c>
      <c r="AT2068" s="141" t="s">
        <v>1404</v>
      </c>
      <c r="AU2068" s="141"/>
      <c r="AV2068" s="383"/>
      <c r="AW2068" s="385"/>
      <c r="AX2068" s="139"/>
      <c r="AY2068" t="s">
        <v>18813</v>
      </c>
      <c r="BA2068" s="381"/>
      <c r="BB2068" s="139" t="s">
        <v>17</v>
      </c>
      <c r="BC2068" s="166"/>
      <c r="BD2068" s="166"/>
      <c r="BE2068" s="166"/>
      <c r="BF2068" s="166"/>
      <c r="BG2068" s="166"/>
      <c r="BH2068" s="308"/>
      <c r="BI2068" s="308"/>
      <c r="BJ2068" s="141" t="s">
        <v>26</v>
      </c>
      <c r="BK2068" s="141" t="s">
        <v>26</v>
      </c>
      <c r="BL2068" s="141"/>
      <c r="BM2068" s="141"/>
      <c r="BN2068" s="139" t="s">
        <v>4075</v>
      </c>
      <c r="BQ2068" s="141"/>
      <c r="BV2068" s="141"/>
      <c r="BX2068" s="141"/>
      <c r="BY2068" s="141"/>
      <c r="BZ2068" s="141"/>
      <c r="CA2068" s="141"/>
      <c r="CB2068" s="141"/>
      <c r="CC2068" s="141"/>
      <c r="CD2068" s="141"/>
      <c r="CE2068" s="141"/>
      <c r="CF2068" s="141"/>
      <c r="CG2068" s="141"/>
    </row>
    <row r="2069" spans="1:85" x14ac:dyDescent="0.35">
      <c r="A2069" s="155" t="s">
        <v>7522</v>
      </c>
      <c r="B2069" s="139" t="s">
        <v>4075</v>
      </c>
      <c r="C2069" s="18">
        <v>43346</v>
      </c>
      <c r="D2069" s="144">
        <v>0</v>
      </c>
      <c r="E2069" s="141" t="s">
        <v>13271</v>
      </c>
      <c r="F2069" s="141">
        <v>3</v>
      </c>
      <c r="G2069" s="141" t="s">
        <v>2741</v>
      </c>
      <c r="H2069" s="141">
        <v>2018</v>
      </c>
      <c r="I2069" s="18"/>
      <c r="J2069" s="144"/>
      <c r="K2069" s="378"/>
      <c r="L2069" s="139" t="s">
        <v>4075</v>
      </c>
      <c r="M2069" s="141" t="s">
        <v>28</v>
      </c>
      <c r="N2069" s="248"/>
      <c r="O2069" s="141" t="s">
        <v>26</v>
      </c>
      <c r="P2069" s="141" t="s">
        <v>26</v>
      </c>
      <c r="Q2069" s="141" t="s">
        <v>7523</v>
      </c>
      <c r="R2069" s="141"/>
      <c r="S2069" s="141"/>
      <c r="T2069" s="141"/>
      <c r="U2069" s="141"/>
      <c r="V2069" s="141"/>
      <c r="W2069" s="139" t="s">
        <v>4075</v>
      </c>
      <c r="X2069" s="141" t="s">
        <v>25</v>
      </c>
      <c r="Y2069" s="141" t="s">
        <v>27</v>
      </c>
      <c r="Z2069" s="141"/>
      <c r="AA2069" s="141" t="s">
        <v>34</v>
      </c>
      <c r="AB2069" s="141"/>
      <c r="AC2069" s="139" t="s">
        <v>18047</v>
      </c>
      <c r="AD2069" s="380"/>
      <c r="AE2069" s="139" t="s">
        <v>102</v>
      </c>
      <c r="AF2069" s="139" t="s">
        <v>13077</v>
      </c>
      <c r="AG2069" s="139" t="s">
        <v>102</v>
      </c>
      <c r="AH2069" s="139" t="s">
        <v>1378</v>
      </c>
      <c r="AI2069" s="139" t="s">
        <v>1408</v>
      </c>
      <c r="AJ2069" s="139" t="s">
        <v>1408</v>
      </c>
      <c r="AK2069" s="139"/>
      <c r="AL2069" s="139"/>
      <c r="AM2069" s="141"/>
      <c r="AN2069" s="141"/>
      <c r="AO2069" s="139"/>
      <c r="AP2069" s="139" t="s">
        <v>1408</v>
      </c>
      <c r="AQ2069" s="139"/>
      <c r="AR2069" s="381"/>
      <c r="AS2069" s="139" t="s">
        <v>4075</v>
      </c>
      <c r="AT2069" s="141" t="s">
        <v>1404</v>
      </c>
      <c r="AU2069" s="141">
        <v>280</v>
      </c>
      <c r="AV2069" s="383"/>
      <c r="AW2069" s="385"/>
      <c r="AX2069" s="139"/>
      <c r="AY2069" t="s">
        <v>18990</v>
      </c>
      <c r="BA2069" s="381"/>
      <c r="BB2069" s="139" t="s">
        <v>17</v>
      </c>
      <c r="BC2069" s="166"/>
      <c r="BD2069" s="166"/>
      <c r="BE2069" s="166"/>
      <c r="BF2069" s="166"/>
      <c r="BG2069" s="166"/>
      <c r="BH2069" s="308"/>
      <c r="BI2069" s="308"/>
      <c r="BJ2069" s="141" t="s">
        <v>26</v>
      </c>
      <c r="BK2069" s="141" t="s">
        <v>26</v>
      </c>
      <c r="BL2069" s="141"/>
      <c r="BM2069" s="141"/>
      <c r="BN2069" s="139" t="s">
        <v>4075</v>
      </c>
      <c r="BQ2069" s="141"/>
      <c r="BV2069" s="141"/>
      <c r="BX2069" s="141"/>
      <c r="BY2069" s="141"/>
      <c r="BZ2069" s="141"/>
      <c r="CA2069" s="141"/>
      <c r="CB2069" s="141"/>
      <c r="CC2069" s="141"/>
      <c r="CD2069" s="141"/>
      <c r="CE2069" s="141"/>
      <c r="CF2069" s="141"/>
      <c r="CG2069" s="141"/>
    </row>
    <row r="2070" spans="1:85" x14ac:dyDescent="0.35">
      <c r="A2070" s="155" t="s">
        <v>7525</v>
      </c>
      <c r="B2070" s="139" t="s">
        <v>4075</v>
      </c>
      <c r="C2070" s="18">
        <v>43346</v>
      </c>
      <c r="D2070" s="144">
        <v>0</v>
      </c>
      <c r="E2070" s="141" t="s">
        <v>13271</v>
      </c>
      <c r="F2070" s="141">
        <v>3</v>
      </c>
      <c r="G2070" s="141" t="s">
        <v>2741</v>
      </c>
      <c r="H2070" s="141">
        <v>2018</v>
      </c>
      <c r="I2070" s="18"/>
      <c r="J2070" s="144"/>
      <c r="K2070" s="378"/>
      <c r="L2070" s="139" t="s">
        <v>4075</v>
      </c>
      <c r="M2070" s="141" t="s">
        <v>7343</v>
      </c>
      <c r="N2070" s="248"/>
      <c r="O2070" s="141" t="s">
        <v>26</v>
      </c>
      <c r="P2070" s="141" t="s">
        <v>26</v>
      </c>
      <c r="Q2070" s="141"/>
      <c r="R2070" s="141"/>
      <c r="S2070" s="141" t="s">
        <v>7526</v>
      </c>
      <c r="T2070" s="141"/>
      <c r="U2070" s="141"/>
      <c r="V2070" s="141"/>
      <c r="W2070" s="139" t="s">
        <v>4075</v>
      </c>
      <c r="X2070" s="141" t="s">
        <v>25</v>
      </c>
      <c r="Y2070" s="141" t="s">
        <v>27</v>
      </c>
      <c r="Z2070" s="141"/>
      <c r="AA2070" s="141" t="s">
        <v>35</v>
      </c>
      <c r="AB2070" s="141"/>
      <c r="AC2070" s="139" t="s">
        <v>6</v>
      </c>
      <c r="AD2070" s="380"/>
      <c r="AE2070" s="139" t="s">
        <v>105</v>
      </c>
      <c r="AF2070" s="139" t="s">
        <v>13076</v>
      </c>
      <c r="AG2070" s="139" t="s">
        <v>1518</v>
      </c>
      <c r="AH2070" s="139" t="s">
        <v>1380</v>
      </c>
      <c r="AI2070" s="139" t="s">
        <v>1518</v>
      </c>
      <c r="AJ2070" s="139"/>
      <c r="AK2070" s="139" t="s">
        <v>1518</v>
      </c>
      <c r="AL2070" s="139" t="s">
        <v>7</v>
      </c>
      <c r="AM2070" s="141"/>
      <c r="AN2070" s="141"/>
      <c r="AO2070" s="139"/>
      <c r="AP2070" s="139"/>
      <c r="AQ2070" s="139"/>
      <c r="AR2070" s="381"/>
      <c r="AS2070" s="139" t="s">
        <v>4075</v>
      </c>
      <c r="AT2070" s="141" t="s">
        <v>1404</v>
      </c>
      <c r="AU2070" s="141"/>
      <c r="AV2070" s="383"/>
      <c r="AW2070" s="385"/>
      <c r="AX2070" s="139"/>
      <c r="BA2070" s="381"/>
      <c r="BB2070" s="139" t="s">
        <v>1444</v>
      </c>
      <c r="BC2070" s="166"/>
      <c r="BD2070" s="166"/>
      <c r="BE2070" s="166"/>
      <c r="BF2070" s="166"/>
      <c r="BG2070" s="166"/>
      <c r="BH2070" s="308"/>
      <c r="BI2070" s="308"/>
      <c r="BJ2070" s="141" t="s">
        <v>26</v>
      </c>
      <c r="BK2070" s="141" t="s">
        <v>26</v>
      </c>
      <c r="BL2070" s="141"/>
      <c r="BM2070" s="141"/>
      <c r="BN2070" s="139" t="s">
        <v>4075</v>
      </c>
      <c r="BQ2070" s="141"/>
      <c r="BV2070" s="141"/>
      <c r="BX2070" s="141"/>
      <c r="BY2070" s="141"/>
      <c r="BZ2070" s="141"/>
      <c r="CA2070" s="141"/>
      <c r="CB2070" s="141"/>
      <c r="CC2070" s="141"/>
      <c r="CD2070" s="141"/>
      <c r="CE2070" s="141"/>
      <c r="CF2070" s="141"/>
      <c r="CG2070" s="141"/>
    </row>
    <row r="2071" spans="1:85" x14ac:dyDescent="0.35">
      <c r="A2071" s="155" t="s">
        <v>7514</v>
      </c>
      <c r="B2071" s="139" t="s">
        <v>4075</v>
      </c>
      <c r="C2071" s="18">
        <v>43348</v>
      </c>
      <c r="D2071" s="144">
        <v>0</v>
      </c>
      <c r="E2071" s="141" t="s">
        <v>13271</v>
      </c>
      <c r="F2071" s="141">
        <v>3</v>
      </c>
      <c r="G2071" s="141" t="s">
        <v>2741</v>
      </c>
      <c r="H2071" s="141">
        <v>2018</v>
      </c>
      <c r="I2071" s="18">
        <v>43348</v>
      </c>
      <c r="J2071" s="144">
        <v>0.70486111111111116</v>
      </c>
      <c r="K2071" s="378"/>
      <c r="L2071" s="139" t="s">
        <v>4075</v>
      </c>
      <c r="M2071" s="141" t="s">
        <v>28</v>
      </c>
      <c r="N2071" s="248"/>
      <c r="O2071" s="141" t="s">
        <v>26</v>
      </c>
      <c r="P2071" s="141" t="s">
        <v>26</v>
      </c>
      <c r="Q2071" s="141" t="s">
        <v>7515</v>
      </c>
      <c r="R2071" s="141" t="s">
        <v>7516</v>
      </c>
      <c r="S2071" s="141"/>
      <c r="T2071" s="141"/>
      <c r="U2071" s="141"/>
      <c r="V2071" s="141"/>
      <c r="W2071" s="139" t="s">
        <v>4075</v>
      </c>
      <c r="X2071" s="141" t="s">
        <v>25</v>
      </c>
      <c r="Y2071" s="141" t="s">
        <v>27</v>
      </c>
      <c r="Z2071" s="141"/>
      <c r="AA2071" s="141" t="s">
        <v>34</v>
      </c>
      <c r="AB2071" s="141"/>
      <c r="AC2071" s="139" t="s">
        <v>18047</v>
      </c>
      <c r="AD2071" s="380"/>
      <c r="AE2071" s="139" t="s">
        <v>4</v>
      </c>
      <c r="AF2071" s="139" t="s">
        <v>13073</v>
      </c>
      <c r="AG2071" s="139" t="s">
        <v>4</v>
      </c>
      <c r="AH2071" s="139" t="s">
        <v>1380</v>
      </c>
      <c r="AI2071" s="139" t="s">
        <v>4</v>
      </c>
      <c r="AJ2071" s="139"/>
      <c r="AK2071" s="139" t="s">
        <v>15678</v>
      </c>
      <c r="AL2071" s="139" t="s">
        <v>7</v>
      </c>
      <c r="AM2071" s="141"/>
      <c r="AN2071" s="141" t="s">
        <v>8</v>
      </c>
      <c r="AO2071" s="139"/>
      <c r="AP2071" s="139"/>
      <c r="AQ2071" s="139"/>
      <c r="AR2071" s="381"/>
      <c r="AS2071" s="139" t="s">
        <v>4075</v>
      </c>
      <c r="AT2071" s="141" t="s">
        <v>43</v>
      </c>
      <c r="AU2071" s="141">
        <v>420</v>
      </c>
      <c r="AV2071" s="383"/>
      <c r="AW2071" s="385"/>
      <c r="AX2071" s="139"/>
      <c r="AY2071" t="s">
        <v>18283</v>
      </c>
      <c r="BA2071" s="381"/>
      <c r="BB2071" s="139" t="s">
        <v>1452</v>
      </c>
      <c r="BC2071" s="166"/>
      <c r="BD2071" s="166"/>
      <c r="BE2071" s="166"/>
      <c r="BF2071" s="166"/>
      <c r="BG2071" s="166"/>
      <c r="BH2071" s="308"/>
      <c r="BI2071" s="308"/>
      <c r="BJ2071" s="141" t="s">
        <v>26</v>
      </c>
      <c r="BK2071" s="141" t="s">
        <v>26</v>
      </c>
      <c r="BL2071" s="141"/>
      <c r="BM2071" s="141"/>
      <c r="BN2071" s="139" t="s">
        <v>4075</v>
      </c>
      <c r="BQ2071" s="141" t="s">
        <v>15978</v>
      </c>
      <c r="BR2071" s="135" t="s">
        <v>15685</v>
      </c>
      <c r="BT2071" s="135" t="s">
        <v>15350</v>
      </c>
      <c r="BU2071" s="135" t="s">
        <v>15435</v>
      </c>
      <c r="BV2071" s="141" t="s">
        <v>13267</v>
      </c>
      <c r="BW2071" s="135" t="s">
        <v>13261</v>
      </c>
      <c r="BX2071" s="141" t="s">
        <v>15681</v>
      </c>
      <c r="BY2071" s="141" t="s">
        <v>15681</v>
      </c>
      <c r="BZ2071" s="141" t="s">
        <v>26</v>
      </c>
      <c r="CA2071" s="141" t="s">
        <v>1848</v>
      </c>
      <c r="CB2071" s="141"/>
      <c r="CC2071" s="141" t="s">
        <v>13</v>
      </c>
      <c r="CD2071" s="141" t="s">
        <v>34</v>
      </c>
      <c r="CE2071" s="141" t="s">
        <v>15450</v>
      </c>
      <c r="CF2071" s="141" t="s">
        <v>15451</v>
      </c>
      <c r="CG2071" s="141" t="s">
        <v>4004</v>
      </c>
    </row>
    <row r="2072" spans="1:85" x14ac:dyDescent="0.35">
      <c r="A2072" s="155" t="s">
        <v>7511</v>
      </c>
      <c r="B2072" s="139" t="s">
        <v>4075</v>
      </c>
      <c r="C2072" s="18">
        <v>43348</v>
      </c>
      <c r="D2072" s="144">
        <v>0</v>
      </c>
      <c r="E2072" s="141" t="s">
        <v>13271</v>
      </c>
      <c r="F2072" s="141">
        <v>3</v>
      </c>
      <c r="G2072" s="141" t="s">
        <v>2741</v>
      </c>
      <c r="H2072" s="141">
        <v>2018</v>
      </c>
      <c r="I2072" s="18">
        <v>43348</v>
      </c>
      <c r="J2072" s="144">
        <v>0.48541666666666666</v>
      </c>
      <c r="K2072" s="378"/>
      <c r="L2072" s="139" t="s">
        <v>4075</v>
      </c>
      <c r="M2072" s="141" t="s">
        <v>28</v>
      </c>
      <c r="N2072" s="248"/>
      <c r="O2072" s="141" t="s">
        <v>26</v>
      </c>
      <c r="P2072" s="141" t="s">
        <v>26</v>
      </c>
      <c r="Q2072" s="141" t="s">
        <v>7512</v>
      </c>
      <c r="R2072" s="141" t="s">
        <v>7513</v>
      </c>
      <c r="S2072" s="141"/>
      <c r="T2072" s="141"/>
      <c r="U2072" s="141"/>
      <c r="V2072" s="141"/>
      <c r="W2072" s="139" t="s">
        <v>4075</v>
      </c>
      <c r="X2072" s="141" t="s">
        <v>25</v>
      </c>
      <c r="Y2072" s="141" t="s">
        <v>27</v>
      </c>
      <c r="Z2072" s="141"/>
      <c r="AA2072" s="141" t="s">
        <v>34</v>
      </c>
      <c r="AB2072" s="141"/>
      <c r="AC2072" s="139" t="s">
        <v>18050</v>
      </c>
      <c r="AD2072" s="380"/>
      <c r="AE2072" s="139" t="s">
        <v>103</v>
      </c>
      <c r="AF2072" s="139" t="s">
        <v>13079</v>
      </c>
      <c r="AG2072" s="139" t="s">
        <v>103</v>
      </c>
      <c r="AH2072" s="139" t="s">
        <v>1380</v>
      </c>
      <c r="AI2072" s="139" t="s">
        <v>103</v>
      </c>
      <c r="AJ2072" s="139"/>
      <c r="AK2072" s="139" t="s">
        <v>103</v>
      </c>
      <c r="AL2072" s="139" t="s">
        <v>7</v>
      </c>
      <c r="AM2072" s="141"/>
      <c r="AN2072" s="141" t="s">
        <v>8</v>
      </c>
      <c r="AO2072" s="139"/>
      <c r="AP2072" s="139"/>
      <c r="AQ2072" s="139"/>
      <c r="AR2072" s="381"/>
      <c r="AS2072" s="139" t="s">
        <v>4075</v>
      </c>
      <c r="AT2072" s="141" t="s">
        <v>1404</v>
      </c>
      <c r="AU2072" s="141"/>
      <c r="AV2072" s="383"/>
      <c r="AW2072" s="385"/>
      <c r="AX2072" s="139"/>
      <c r="AY2072" t="s">
        <v>18980</v>
      </c>
      <c r="BA2072" s="381"/>
      <c r="BB2072" s="139" t="s">
        <v>1444</v>
      </c>
      <c r="BC2072" s="166"/>
      <c r="BD2072" s="166"/>
      <c r="BE2072" s="166"/>
      <c r="BF2072" s="166"/>
      <c r="BG2072" s="166"/>
      <c r="BH2072" s="308"/>
      <c r="BI2072" s="308"/>
      <c r="BJ2072" s="141" t="s">
        <v>26</v>
      </c>
      <c r="BK2072" s="141" t="s">
        <v>26</v>
      </c>
      <c r="BL2072" s="141"/>
      <c r="BM2072" s="141"/>
      <c r="BN2072" s="139" t="s">
        <v>4075</v>
      </c>
      <c r="BQ2072" s="141"/>
      <c r="BV2072" s="141"/>
      <c r="BX2072" s="141"/>
      <c r="BY2072" s="141"/>
      <c r="BZ2072" s="141"/>
      <c r="CA2072" s="141"/>
      <c r="CB2072" s="141"/>
      <c r="CC2072" s="141"/>
      <c r="CD2072" s="141"/>
      <c r="CE2072" s="141"/>
      <c r="CF2072" s="141"/>
      <c r="CG2072" s="141"/>
    </row>
    <row r="2073" spans="1:85" x14ac:dyDescent="0.35">
      <c r="A2073" s="155" t="s">
        <v>7520</v>
      </c>
      <c r="B2073" s="139" t="s">
        <v>4075</v>
      </c>
      <c r="C2073" s="18">
        <v>43348</v>
      </c>
      <c r="D2073" s="144">
        <v>0</v>
      </c>
      <c r="E2073" s="141" t="s">
        <v>13271</v>
      </c>
      <c r="F2073" s="141">
        <v>3</v>
      </c>
      <c r="G2073" s="141" t="s">
        <v>2741</v>
      </c>
      <c r="H2073" s="141">
        <v>2018</v>
      </c>
      <c r="I2073" s="18"/>
      <c r="J2073" s="144"/>
      <c r="K2073" s="378"/>
      <c r="L2073" s="139" t="s">
        <v>4075</v>
      </c>
      <c r="M2073" s="141" t="s">
        <v>28</v>
      </c>
      <c r="N2073" s="248"/>
      <c r="O2073" s="141" t="s">
        <v>26</v>
      </c>
      <c r="P2073" s="141" t="s">
        <v>26</v>
      </c>
      <c r="Q2073" s="141" t="s">
        <v>7521</v>
      </c>
      <c r="R2073" s="141"/>
      <c r="S2073" s="141"/>
      <c r="T2073" s="141"/>
      <c r="U2073" s="141"/>
      <c r="V2073" s="141"/>
      <c r="W2073" s="139" t="s">
        <v>4075</v>
      </c>
      <c r="X2073" s="141" t="s">
        <v>25</v>
      </c>
      <c r="Y2073" s="141" t="s">
        <v>27</v>
      </c>
      <c r="Z2073" s="141"/>
      <c r="AA2073" s="141" t="s">
        <v>34</v>
      </c>
      <c r="AB2073" s="141"/>
      <c r="AC2073" s="139" t="s">
        <v>18050</v>
      </c>
      <c r="AD2073" s="380"/>
      <c r="AE2073" s="139" t="s">
        <v>4</v>
      </c>
      <c r="AF2073" s="139" t="s">
        <v>13073</v>
      </c>
      <c r="AG2073" s="139" t="s">
        <v>4</v>
      </c>
      <c r="AH2073" s="139" t="s">
        <v>1380</v>
      </c>
      <c r="AI2073" s="139" t="s">
        <v>4</v>
      </c>
      <c r="AJ2073" s="139"/>
      <c r="AK2073" s="139" t="s">
        <v>15678</v>
      </c>
      <c r="AL2073" s="139" t="s">
        <v>7</v>
      </c>
      <c r="AM2073" s="141"/>
      <c r="AN2073" s="141"/>
      <c r="AO2073" s="139"/>
      <c r="AP2073" s="139"/>
      <c r="AQ2073" s="139"/>
      <c r="AR2073" s="381"/>
      <c r="AS2073" s="139" t="s">
        <v>4075</v>
      </c>
      <c r="AT2073" s="141" t="s">
        <v>1404</v>
      </c>
      <c r="AU2073" s="141">
        <v>162</v>
      </c>
      <c r="AV2073" s="383"/>
      <c r="AW2073" s="385"/>
      <c r="AX2073" s="139"/>
      <c r="AY2073" t="s">
        <v>18593</v>
      </c>
      <c r="BA2073" s="381"/>
      <c r="BB2073" s="139" t="s">
        <v>1444</v>
      </c>
      <c r="BC2073" s="166"/>
      <c r="BD2073" s="166"/>
      <c r="BE2073" s="166"/>
      <c r="BF2073" s="166"/>
      <c r="BG2073" s="166"/>
      <c r="BH2073" s="308"/>
      <c r="BI2073" s="308"/>
      <c r="BJ2073" s="141" t="s">
        <v>26</v>
      </c>
      <c r="BK2073" s="141" t="s">
        <v>26</v>
      </c>
      <c r="BL2073" s="141"/>
      <c r="BM2073" s="141"/>
      <c r="BN2073" s="139" t="s">
        <v>4075</v>
      </c>
      <c r="BQ2073" s="141"/>
      <c r="BV2073" s="141"/>
      <c r="BX2073" s="141"/>
      <c r="BY2073" s="141"/>
      <c r="BZ2073" s="141"/>
      <c r="CA2073" s="141"/>
      <c r="CB2073" s="141"/>
      <c r="CC2073" s="141"/>
      <c r="CD2073" s="141"/>
      <c r="CE2073" s="141"/>
      <c r="CF2073" s="141"/>
      <c r="CG2073" s="141"/>
    </row>
    <row r="2074" spans="1:85" x14ac:dyDescent="0.35">
      <c r="A2074" s="155" t="s">
        <v>7517</v>
      </c>
      <c r="B2074" s="139" t="s">
        <v>4075</v>
      </c>
      <c r="C2074" s="18">
        <v>43348</v>
      </c>
      <c r="D2074" s="144">
        <v>0</v>
      </c>
      <c r="E2074" s="141" t="s">
        <v>13271</v>
      </c>
      <c r="F2074" s="141">
        <v>3</v>
      </c>
      <c r="G2074" s="141" t="s">
        <v>2741</v>
      </c>
      <c r="H2074" s="141">
        <v>2018</v>
      </c>
      <c r="I2074" s="18">
        <v>43348</v>
      </c>
      <c r="J2074" s="144">
        <v>0.7319444444444444</v>
      </c>
      <c r="K2074" s="378"/>
      <c r="L2074" s="139" t="s">
        <v>4075</v>
      </c>
      <c r="M2074" s="141" t="s">
        <v>28</v>
      </c>
      <c r="N2074" s="248"/>
      <c r="O2074" s="141" t="s">
        <v>26</v>
      </c>
      <c r="P2074" s="141" t="s">
        <v>26</v>
      </c>
      <c r="Q2074" s="141" t="s">
        <v>7518</v>
      </c>
      <c r="R2074" s="141" t="s">
        <v>7519</v>
      </c>
      <c r="S2074" s="141"/>
      <c r="T2074" s="141"/>
      <c r="U2074" s="141"/>
      <c r="V2074" s="141"/>
      <c r="W2074" s="139" t="s">
        <v>4075</v>
      </c>
      <c r="X2074" s="141" t="s">
        <v>25</v>
      </c>
      <c r="Y2074" s="141" t="s">
        <v>27</v>
      </c>
      <c r="Z2074" s="141"/>
      <c r="AA2074" s="141" t="s">
        <v>34</v>
      </c>
      <c r="AB2074" s="141"/>
      <c r="AC2074" s="139" t="s">
        <v>18049</v>
      </c>
      <c r="AD2074" s="380"/>
      <c r="AE2074" s="139" t="s">
        <v>4</v>
      </c>
      <c r="AF2074" s="139" t="s">
        <v>13073</v>
      </c>
      <c r="AG2074" s="139" t="s">
        <v>4</v>
      </c>
      <c r="AH2074" s="139" t="s">
        <v>1380</v>
      </c>
      <c r="AI2074" s="139" t="s">
        <v>4</v>
      </c>
      <c r="AJ2074" s="139"/>
      <c r="AK2074" s="139" t="s">
        <v>15678</v>
      </c>
      <c r="AL2074" s="139" t="s">
        <v>7</v>
      </c>
      <c r="AM2074" s="141"/>
      <c r="AN2074" s="141" t="s">
        <v>8</v>
      </c>
      <c r="AO2074" s="139"/>
      <c r="AP2074" s="139"/>
      <c r="AQ2074" s="139"/>
      <c r="AR2074" s="381"/>
      <c r="AS2074" s="139" t="s">
        <v>4075</v>
      </c>
      <c r="AT2074" s="141" t="s">
        <v>1404</v>
      </c>
      <c r="AU2074" s="141">
        <v>154</v>
      </c>
      <c r="AV2074" s="383"/>
      <c r="AW2074" s="385"/>
      <c r="AX2074" s="139"/>
      <c r="AY2074" t="s">
        <v>18491</v>
      </c>
      <c r="BA2074" s="381"/>
      <c r="BB2074" s="139" t="s">
        <v>1451</v>
      </c>
      <c r="BC2074" s="166"/>
      <c r="BD2074" s="166"/>
      <c r="BE2074" s="166"/>
      <c r="BF2074" s="166"/>
      <c r="BG2074" s="166"/>
      <c r="BH2074" s="308"/>
      <c r="BI2074" s="308"/>
      <c r="BJ2074" s="141" t="s">
        <v>26</v>
      </c>
      <c r="BK2074" s="141" t="s">
        <v>26</v>
      </c>
      <c r="BL2074" s="141"/>
      <c r="BM2074" s="141"/>
      <c r="BN2074" s="139" t="s">
        <v>4075</v>
      </c>
      <c r="BQ2074" s="141" t="s">
        <v>15979</v>
      </c>
      <c r="BR2074" s="135" t="s">
        <v>15685</v>
      </c>
      <c r="BT2074" s="135" t="s">
        <v>15354</v>
      </c>
      <c r="BU2074" s="135" t="s">
        <v>15363</v>
      </c>
      <c r="BV2074" s="141" t="s">
        <v>13261</v>
      </c>
      <c r="BW2074" s="135" t="s">
        <v>13286</v>
      </c>
      <c r="BX2074" s="141" t="s">
        <v>12</v>
      </c>
      <c r="BY2074" s="141" t="s">
        <v>12</v>
      </c>
      <c r="BZ2074" s="141" t="s">
        <v>26</v>
      </c>
      <c r="CA2074" s="141" t="s">
        <v>1848</v>
      </c>
      <c r="CB2074" s="141"/>
      <c r="CC2074" s="141" t="s">
        <v>15682</v>
      </c>
      <c r="CD2074" s="141" t="s">
        <v>15683</v>
      </c>
      <c r="CE2074" s="141" t="s">
        <v>15450</v>
      </c>
      <c r="CF2074" s="141" t="s">
        <v>15451</v>
      </c>
      <c r="CG2074" s="141" t="s">
        <v>1897</v>
      </c>
    </row>
    <row r="2075" spans="1:85" x14ac:dyDescent="0.35">
      <c r="A2075" s="155" t="s">
        <v>7506</v>
      </c>
      <c r="B2075" s="139" t="s">
        <v>4075</v>
      </c>
      <c r="C2075" s="18">
        <v>43349</v>
      </c>
      <c r="D2075" s="144">
        <v>0</v>
      </c>
      <c r="E2075" s="141" t="s">
        <v>13271</v>
      </c>
      <c r="F2075" s="141">
        <v>3</v>
      </c>
      <c r="G2075" s="141" t="s">
        <v>2741</v>
      </c>
      <c r="H2075" s="141">
        <v>2018</v>
      </c>
      <c r="I2075" s="18">
        <v>43349</v>
      </c>
      <c r="J2075" s="144">
        <v>0.67986111111111114</v>
      </c>
      <c r="K2075" s="378"/>
      <c r="L2075" s="139" t="s">
        <v>4075</v>
      </c>
      <c r="M2075" s="141" t="s">
        <v>7343</v>
      </c>
      <c r="N2075" s="248"/>
      <c r="O2075" s="141" t="s">
        <v>26</v>
      </c>
      <c r="P2075" s="141" t="s">
        <v>26</v>
      </c>
      <c r="Q2075" s="141" t="s">
        <v>7507</v>
      </c>
      <c r="R2075" s="141" t="s">
        <v>7508</v>
      </c>
      <c r="S2075" s="141"/>
      <c r="T2075" s="141"/>
      <c r="U2075" s="141"/>
      <c r="V2075" s="141"/>
      <c r="W2075" s="139" t="s">
        <v>4075</v>
      </c>
      <c r="X2075" s="141" t="s">
        <v>25</v>
      </c>
      <c r="Y2075" s="141" t="s">
        <v>27</v>
      </c>
      <c r="Z2075" s="141"/>
      <c r="AA2075" s="141" t="s">
        <v>34</v>
      </c>
      <c r="AB2075" s="141"/>
      <c r="AC2075" s="139" t="s">
        <v>6</v>
      </c>
      <c r="AD2075" s="380"/>
      <c r="AE2075" s="139" t="s">
        <v>4</v>
      </c>
      <c r="AF2075" s="139" t="s">
        <v>13073</v>
      </c>
      <c r="AG2075" s="139" t="s">
        <v>4</v>
      </c>
      <c r="AH2075" s="139" t="s">
        <v>1380</v>
      </c>
      <c r="AI2075" s="139" t="s">
        <v>4</v>
      </c>
      <c r="AJ2075" s="139"/>
      <c r="AK2075" s="139" t="s">
        <v>15678</v>
      </c>
      <c r="AL2075" s="139" t="s">
        <v>7</v>
      </c>
      <c r="AM2075" s="141"/>
      <c r="AN2075" s="141" t="s">
        <v>8</v>
      </c>
      <c r="AO2075" s="139"/>
      <c r="AP2075" s="139"/>
      <c r="AQ2075" s="139"/>
      <c r="AR2075" s="381"/>
      <c r="AS2075" s="139" t="s">
        <v>4075</v>
      </c>
      <c r="AT2075" s="141" t="s">
        <v>1404</v>
      </c>
      <c r="AU2075" s="141">
        <v>340</v>
      </c>
      <c r="AV2075" s="383"/>
      <c r="AW2075" s="385"/>
      <c r="AX2075" s="139"/>
      <c r="AY2075" t="s">
        <v>19210</v>
      </c>
      <c r="BA2075" s="381"/>
      <c r="BB2075" s="139" t="s">
        <v>1451</v>
      </c>
      <c r="BC2075" s="166"/>
      <c r="BD2075" s="166"/>
      <c r="BE2075" s="166"/>
      <c r="BF2075" s="166"/>
      <c r="BG2075" s="166"/>
      <c r="BH2075" s="308"/>
      <c r="BI2075" s="308"/>
      <c r="BJ2075" s="141" t="s">
        <v>26</v>
      </c>
      <c r="BK2075" s="141" t="s">
        <v>26</v>
      </c>
      <c r="BL2075" s="141"/>
      <c r="BM2075" s="141"/>
      <c r="BN2075" s="139" t="s">
        <v>4075</v>
      </c>
      <c r="BQ2075" s="141" t="s">
        <v>15977</v>
      </c>
      <c r="BR2075" s="135" t="s">
        <v>15680</v>
      </c>
      <c r="BT2075" s="135" t="s">
        <v>15354</v>
      </c>
      <c r="BU2075" s="135" t="s">
        <v>15348</v>
      </c>
      <c r="BV2075" s="141" t="s">
        <v>13270</v>
      </c>
      <c r="BW2075" s="135" t="s">
        <v>13273</v>
      </c>
      <c r="BX2075" s="141" t="s">
        <v>15689</v>
      </c>
      <c r="BY2075" s="141" t="s">
        <v>15689</v>
      </c>
      <c r="BZ2075" s="141" t="s">
        <v>26</v>
      </c>
      <c r="CA2075" s="141" t="s">
        <v>1848</v>
      </c>
      <c r="CB2075" s="141"/>
      <c r="CC2075" s="141" t="s">
        <v>15686</v>
      </c>
      <c r="CD2075" s="141" t="s">
        <v>15687</v>
      </c>
      <c r="CE2075" s="141" t="s">
        <v>15450</v>
      </c>
      <c r="CF2075" s="141" t="s">
        <v>15451</v>
      </c>
      <c r="CG2075" s="141" t="s">
        <v>2003</v>
      </c>
    </row>
    <row r="2076" spans="1:85" x14ac:dyDescent="0.35">
      <c r="A2076" s="155" t="s">
        <v>7509</v>
      </c>
      <c r="B2076" s="139" t="s">
        <v>4075</v>
      </c>
      <c r="C2076" s="18">
        <v>43349</v>
      </c>
      <c r="D2076" s="144">
        <v>0</v>
      </c>
      <c r="E2076" s="141" t="s">
        <v>13271</v>
      </c>
      <c r="F2076" s="141">
        <v>3</v>
      </c>
      <c r="G2076" s="141" t="s">
        <v>2741</v>
      </c>
      <c r="H2076" s="141">
        <v>2018</v>
      </c>
      <c r="I2076" s="18"/>
      <c r="J2076" s="144"/>
      <c r="K2076" s="378"/>
      <c r="L2076" s="139" t="s">
        <v>4075</v>
      </c>
      <c r="M2076" s="141" t="s">
        <v>7343</v>
      </c>
      <c r="N2076" s="248"/>
      <c r="O2076" s="141" t="s">
        <v>26</v>
      </c>
      <c r="P2076" s="141" t="s">
        <v>26</v>
      </c>
      <c r="Q2076" s="141"/>
      <c r="R2076" s="141"/>
      <c r="S2076" s="141" t="s">
        <v>7510</v>
      </c>
      <c r="T2076" s="141"/>
      <c r="U2076" s="141"/>
      <c r="V2076" s="141"/>
      <c r="W2076" s="139" t="s">
        <v>4075</v>
      </c>
      <c r="X2076" s="141" t="s">
        <v>25</v>
      </c>
      <c r="Y2076" s="141" t="s">
        <v>27</v>
      </c>
      <c r="Z2076" s="141"/>
      <c r="AA2076" s="141" t="s">
        <v>35</v>
      </c>
      <c r="AB2076" s="141"/>
      <c r="AC2076" s="139" t="s">
        <v>6</v>
      </c>
      <c r="AD2076" s="380"/>
      <c r="AE2076" s="139" t="s">
        <v>102</v>
      </c>
      <c r="AF2076" s="139" t="s">
        <v>13086</v>
      </c>
      <c r="AG2076" s="139" t="s">
        <v>102</v>
      </c>
      <c r="AH2076" s="139" t="s">
        <v>1378</v>
      </c>
      <c r="AI2076" s="139" t="s">
        <v>1406</v>
      </c>
      <c r="AJ2076" s="139" t="s">
        <v>1406</v>
      </c>
      <c r="AK2076" s="139"/>
      <c r="AL2076" s="139"/>
      <c r="AM2076" s="141"/>
      <c r="AN2076" s="141"/>
      <c r="AO2076" s="139"/>
      <c r="AP2076" s="139" t="s">
        <v>1406</v>
      </c>
      <c r="AQ2076" s="139"/>
      <c r="AR2076" s="381"/>
      <c r="AS2076" s="139" t="s">
        <v>4075</v>
      </c>
      <c r="AT2076" s="141" t="s">
        <v>1404</v>
      </c>
      <c r="AU2076" s="141"/>
      <c r="AV2076" s="383"/>
      <c r="AW2076" s="385"/>
      <c r="AX2076" s="139"/>
      <c r="BA2076" s="381"/>
      <c r="BB2076" s="139" t="s">
        <v>1450</v>
      </c>
      <c r="BC2076" s="166"/>
      <c r="BD2076" s="166"/>
      <c r="BE2076" s="166"/>
      <c r="BF2076" s="166"/>
      <c r="BG2076" s="166"/>
      <c r="BH2076" s="308"/>
      <c r="BI2076" s="308"/>
      <c r="BJ2076" s="141" t="s">
        <v>26</v>
      </c>
      <c r="BK2076" s="141" t="s">
        <v>26</v>
      </c>
      <c r="BL2076" s="141"/>
      <c r="BM2076" s="141"/>
      <c r="BN2076" s="139" t="s">
        <v>4075</v>
      </c>
      <c r="BQ2076" s="141"/>
      <c r="BV2076" s="141"/>
      <c r="BX2076" s="141"/>
      <c r="BY2076" s="141"/>
      <c r="BZ2076" s="141"/>
      <c r="CA2076" s="141"/>
      <c r="CB2076" s="141"/>
      <c r="CC2076" s="141"/>
      <c r="CD2076" s="141"/>
      <c r="CE2076" s="141"/>
      <c r="CF2076" s="141"/>
      <c r="CG2076" s="141"/>
    </row>
    <row r="2077" spans="1:85" x14ac:dyDescent="0.35">
      <c r="A2077" s="155" t="s">
        <v>7504</v>
      </c>
      <c r="B2077" s="139" t="s">
        <v>4075</v>
      </c>
      <c r="C2077" s="18">
        <v>43352</v>
      </c>
      <c r="D2077" s="144">
        <v>0</v>
      </c>
      <c r="E2077" s="141" t="s">
        <v>3367</v>
      </c>
      <c r="F2077" s="141">
        <v>3</v>
      </c>
      <c r="G2077" s="141" t="s">
        <v>2741</v>
      </c>
      <c r="H2077" s="141">
        <v>2018</v>
      </c>
      <c r="I2077" s="18"/>
      <c r="J2077" s="144"/>
      <c r="K2077" s="378"/>
      <c r="L2077" s="139" t="s">
        <v>4075</v>
      </c>
      <c r="M2077" s="141" t="s">
        <v>7343</v>
      </c>
      <c r="N2077" s="248"/>
      <c r="O2077" s="141" t="s">
        <v>26</v>
      </c>
      <c r="P2077" s="141" t="s">
        <v>26</v>
      </c>
      <c r="Q2077" s="141"/>
      <c r="R2077" s="141"/>
      <c r="S2077" s="141" t="s">
        <v>7505</v>
      </c>
      <c r="T2077" s="141"/>
      <c r="U2077" s="141"/>
      <c r="V2077" s="141"/>
      <c r="W2077" s="139" t="s">
        <v>4075</v>
      </c>
      <c r="X2077" s="141" t="s">
        <v>25</v>
      </c>
      <c r="Y2077" s="141" t="s">
        <v>27</v>
      </c>
      <c r="Z2077" s="141"/>
      <c r="AA2077" s="141" t="s">
        <v>35</v>
      </c>
      <c r="AB2077" s="141"/>
      <c r="AC2077" s="139" t="s">
        <v>6</v>
      </c>
      <c r="AD2077" s="380"/>
      <c r="AE2077" s="139" t="s">
        <v>107</v>
      </c>
      <c r="AF2077" s="139" t="s">
        <v>13076</v>
      </c>
      <c r="AG2077" s="139" t="s">
        <v>4130</v>
      </c>
      <c r="AH2077" s="139" t="s">
        <v>1380</v>
      </c>
      <c r="AI2077" s="139" t="s">
        <v>1518</v>
      </c>
      <c r="AJ2077" s="139"/>
      <c r="AK2077" s="139" t="s">
        <v>1518</v>
      </c>
      <c r="AL2077" s="139" t="s">
        <v>7</v>
      </c>
      <c r="AM2077" s="141"/>
      <c r="AN2077" s="141"/>
      <c r="AO2077" s="139"/>
      <c r="AP2077" s="139"/>
      <c r="AQ2077" s="139"/>
      <c r="AR2077" s="381"/>
      <c r="AS2077" s="139" t="s">
        <v>4075</v>
      </c>
      <c r="AT2077" s="141" t="s">
        <v>43</v>
      </c>
      <c r="AU2077" s="141">
        <v>180</v>
      </c>
      <c r="AV2077" s="383"/>
      <c r="AW2077" s="385"/>
      <c r="AX2077" s="139"/>
      <c r="BA2077" s="381"/>
      <c r="BB2077" s="139" t="s">
        <v>1451</v>
      </c>
      <c r="BC2077" s="166"/>
      <c r="BD2077" s="166"/>
      <c r="BE2077" s="166"/>
      <c r="BF2077" s="166"/>
      <c r="BG2077" s="166"/>
      <c r="BH2077" s="308"/>
      <c r="BI2077" s="308"/>
      <c r="BJ2077" s="141" t="s">
        <v>26</v>
      </c>
      <c r="BK2077" s="141" t="s">
        <v>26</v>
      </c>
      <c r="BL2077" s="141"/>
      <c r="BM2077" s="141"/>
      <c r="BN2077" s="139" t="s">
        <v>4075</v>
      </c>
      <c r="BQ2077" s="141"/>
      <c r="BV2077" s="141"/>
      <c r="BX2077" s="141"/>
      <c r="BY2077" s="141"/>
      <c r="BZ2077" s="141"/>
      <c r="CA2077" s="141"/>
      <c r="CB2077" s="141"/>
      <c r="CC2077" s="141"/>
      <c r="CD2077" s="141"/>
      <c r="CE2077" s="141"/>
      <c r="CF2077" s="141"/>
      <c r="CG2077" s="141"/>
    </row>
    <row r="2078" spans="1:85" x14ac:dyDescent="0.35">
      <c r="A2078" s="155" t="s">
        <v>7494</v>
      </c>
      <c r="B2078" s="139" t="s">
        <v>4075</v>
      </c>
      <c r="C2078" s="18">
        <v>43353</v>
      </c>
      <c r="D2078" s="144">
        <v>0</v>
      </c>
      <c r="E2078" s="141" t="s">
        <v>3367</v>
      </c>
      <c r="F2078" s="141">
        <v>3</v>
      </c>
      <c r="G2078" s="141" t="s">
        <v>2741</v>
      </c>
      <c r="H2078" s="141">
        <v>2018</v>
      </c>
      <c r="I2078" s="18"/>
      <c r="J2078" s="144"/>
      <c r="K2078" s="378"/>
      <c r="L2078" s="139" t="s">
        <v>4075</v>
      </c>
      <c r="M2078" s="141" t="s">
        <v>28</v>
      </c>
      <c r="N2078" s="248"/>
      <c r="O2078" s="141" t="s">
        <v>26</v>
      </c>
      <c r="P2078" s="141" t="s">
        <v>26</v>
      </c>
      <c r="Q2078" s="141" t="s">
        <v>7495</v>
      </c>
      <c r="R2078" s="141"/>
      <c r="S2078" s="141"/>
      <c r="T2078" s="141"/>
      <c r="U2078" s="141"/>
      <c r="V2078" s="141"/>
      <c r="W2078" s="139" t="s">
        <v>4075</v>
      </c>
      <c r="X2078" s="141" t="s">
        <v>25</v>
      </c>
      <c r="Y2078" s="141" t="s">
        <v>27</v>
      </c>
      <c r="Z2078" s="141"/>
      <c r="AA2078" s="141" t="s">
        <v>34</v>
      </c>
      <c r="AB2078" s="141"/>
      <c r="AC2078" s="139" t="s">
        <v>18047</v>
      </c>
      <c r="AD2078" s="380"/>
      <c r="AE2078" s="139" t="s">
        <v>102</v>
      </c>
      <c r="AF2078" s="139" t="s">
        <v>13068</v>
      </c>
      <c r="AG2078" s="139" t="s">
        <v>102</v>
      </c>
      <c r="AH2078" s="139" t="s">
        <v>1378</v>
      </c>
      <c r="AI2078" s="139" t="s">
        <v>7</v>
      </c>
      <c r="AJ2078" s="139" t="s">
        <v>7</v>
      </c>
      <c r="AK2078" s="139"/>
      <c r="AL2078" s="139"/>
      <c r="AM2078" s="141"/>
      <c r="AN2078" s="141"/>
      <c r="AO2078" s="139"/>
      <c r="AP2078" s="139" t="s">
        <v>1563</v>
      </c>
      <c r="AQ2078" s="139"/>
      <c r="AR2078" s="381"/>
      <c r="AS2078" s="139" t="s">
        <v>4075</v>
      </c>
      <c r="AT2078" s="141" t="s">
        <v>1404</v>
      </c>
      <c r="AU2078" s="141"/>
      <c r="AV2078" s="383"/>
      <c r="AW2078" s="385"/>
      <c r="AX2078" s="139"/>
      <c r="AY2078" t="s">
        <v>19211</v>
      </c>
      <c r="BA2078" s="381"/>
      <c r="BB2078" s="139" t="s">
        <v>1444</v>
      </c>
      <c r="BC2078" s="166"/>
      <c r="BD2078" s="166"/>
      <c r="BE2078" s="166"/>
      <c r="BF2078" s="166"/>
      <c r="BG2078" s="166"/>
      <c r="BH2078" s="308"/>
      <c r="BI2078" s="308"/>
      <c r="BJ2078" s="141" t="s">
        <v>26</v>
      </c>
      <c r="BK2078" s="141" t="s">
        <v>26</v>
      </c>
      <c r="BL2078" s="141"/>
      <c r="BM2078" s="141"/>
      <c r="BN2078" s="139" t="s">
        <v>4075</v>
      </c>
      <c r="BQ2078" s="141"/>
      <c r="BV2078" s="141"/>
      <c r="BX2078" s="141"/>
      <c r="BY2078" s="141"/>
      <c r="BZ2078" s="141"/>
      <c r="CA2078" s="141"/>
      <c r="CB2078" s="141"/>
      <c r="CC2078" s="141"/>
      <c r="CD2078" s="141"/>
      <c r="CE2078" s="141"/>
      <c r="CF2078" s="141"/>
      <c r="CG2078" s="141"/>
    </row>
    <row r="2079" spans="1:85" x14ac:dyDescent="0.35">
      <c r="A2079" s="155" t="s">
        <v>7496</v>
      </c>
      <c r="B2079" s="139" t="s">
        <v>4075</v>
      </c>
      <c r="C2079" s="18">
        <v>43353</v>
      </c>
      <c r="D2079" s="144">
        <v>0</v>
      </c>
      <c r="E2079" s="141" t="s">
        <v>3367</v>
      </c>
      <c r="F2079" s="141">
        <v>3</v>
      </c>
      <c r="G2079" s="141" t="s">
        <v>2741</v>
      </c>
      <c r="H2079" s="141">
        <v>2018</v>
      </c>
      <c r="I2079" s="18">
        <v>43353</v>
      </c>
      <c r="J2079" s="144">
        <v>0.85902777777777772</v>
      </c>
      <c r="K2079" s="378"/>
      <c r="L2079" s="139" t="s">
        <v>4075</v>
      </c>
      <c r="M2079" s="141" t="s">
        <v>7343</v>
      </c>
      <c r="N2079" s="248"/>
      <c r="O2079" s="141" t="s">
        <v>26</v>
      </c>
      <c r="P2079" s="141" t="s">
        <v>26</v>
      </c>
      <c r="Q2079" s="141" t="s">
        <v>7497</v>
      </c>
      <c r="R2079" s="141" t="s">
        <v>7498</v>
      </c>
      <c r="S2079" s="141"/>
      <c r="T2079" s="141"/>
      <c r="U2079" s="141"/>
      <c r="V2079" s="141" t="s">
        <v>7499</v>
      </c>
      <c r="W2079" s="139" t="s">
        <v>4075</v>
      </c>
      <c r="X2079" s="141" t="s">
        <v>25</v>
      </c>
      <c r="Y2079" s="141" t="s">
        <v>27</v>
      </c>
      <c r="Z2079" s="141"/>
      <c r="AA2079" s="141" t="s">
        <v>34</v>
      </c>
      <c r="AB2079" s="141"/>
      <c r="AC2079" s="139" t="s">
        <v>6</v>
      </c>
      <c r="AD2079" s="380"/>
      <c r="AE2079" s="139" t="s">
        <v>6</v>
      </c>
      <c r="AF2079" s="139" t="s">
        <v>13087</v>
      </c>
      <c r="AG2079" s="139" t="s">
        <v>6</v>
      </c>
      <c r="AH2079" s="139" t="s">
        <v>13</v>
      </c>
      <c r="AI2079" s="139" t="s">
        <v>6</v>
      </c>
      <c r="AJ2079" s="139"/>
      <c r="AK2079" s="139"/>
      <c r="AL2079" s="139"/>
      <c r="AM2079" s="141"/>
      <c r="AN2079" s="141" t="s">
        <v>8</v>
      </c>
      <c r="AO2079" s="139"/>
      <c r="AP2079" s="139"/>
      <c r="AQ2079" s="139"/>
      <c r="AR2079" s="381"/>
      <c r="AS2079" s="139" t="s">
        <v>4075</v>
      </c>
      <c r="AT2079" s="141" t="s">
        <v>1404</v>
      </c>
      <c r="AU2079" s="141">
        <v>180</v>
      </c>
      <c r="AV2079" s="383"/>
      <c r="AW2079" s="385"/>
      <c r="AX2079" s="139"/>
      <c r="AY2079" t="s">
        <v>18239</v>
      </c>
      <c r="BA2079" s="381"/>
      <c r="BB2079" s="139" t="s">
        <v>1446</v>
      </c>
      <c r="BC2079" s="166"/>
      <c r="BD2079" s="166"/>
      <c r="BE2079" s="166"/>
      <c r="BF2079" s="166"/>
      <c r="BG2079" s="166"/>
      <c r="BH2079" s="308"/>
      <c r="BI2079" s="308"/>
      <c r="BJ2079" s="141" t="s">
        <v>26</v>
      </c>
      <c r="BK2079" s="141" t="s">
        <v>26</v>
      </c>
      <c r="BL2079" s="141"/>
      <c r="BM2079" s="141"/>
      <c r="BN2079" s="139" t="s">
        <v>4075</v>
      </c>
      <c r="BQ2079" s="141"/>
      <c r="BV2079" s="141"/>
      <c r="BX2079" s="141"/>
      <c r="BY2079" s="141"/>
      <c r="BZ2079" s="141"/>
      <c r="CA2079" s="141"/>
      <c r="CB2079" s="141"/>
      <c r="CC2079" s="141"/>
      <c r="CD2079" s="141"/>
      <c r="CE2079" s="141"/>
      <c r="CF2079" s="141"/>
      <c r="CG2079" s="141"/>
    </row>
    <row r="2080" spans="1:85" x14ac:dyDescent="0.35">
      <c r="A2080" s="155" t="s">
        <v>7500</v>
      </c>
      <c r="B2080" s="139" t="s">
        <v>4075</v>
      </c>
      <c r="C2080" s="18">
        <v>43353</v>
      </c>
      <c r="D2080" s="144">
        <v>0</v>
      </c>
      <c r="E2080" s="141" t="s">
        <v>3367</v>
      </c>
      <c r="F2080" s="141">
        <v>3</v>
      </c>
      <c r="G2080" s="141" t="s">
        <v>2741</v>
      </c>
      <c r="H2080" s="141">
        <v>2018</v>
      </c>
      <c r="I2080" s="18">
        <v>43353</v>
      </c>
      <c r="J2080" s="144">
        <v>0.89236111111111116</v>
      </c>
      <c r="K2080" s="378"/>
      <c r="L2080" s="139" t="s">
        <v>4075</v>
      </c>
      <c r="M2080" s="141" t="s">
        <v>28</v>
      </c>
      <c r="N2080" s="248"/>
      <c r="O2080" s="141" t="s">
        <v>26</v>
      </c>
      <c r="P2080" s="141" t="s">
        <v>26</v>
      </c>
      <c r="Q2080" s="141" t="s">
        <v>7501</v>
      </c>
      <c r="R2080" s="141" t="s">
        <v>7502</v>
      </c>
      <c r="S2080" s="141"/>
      <c r="T2080" s="141"/>
      <c r="U2080" s="141"/>
      <c r="V2080" s="141"/>
      <c r="W2080" s="139" t="s">
        <v>4075</v>
      </c>
      <c r="X2080" s="141" t="s">
        <v>25</v>
      </c>
      <c r="Y2080" s="141" t="s">
        <v>27</v>
      </c>
      <c r="Z2080" s="141"/>
      <c r="AA2080" s="141" t="s">
        <v>34</v>
      </c>
      <c r="AB2080" s="141"/>
      <c r="AC2080" s="139" t="s">
        <v>18051</v>
      </c>
      <c r="AD2080" s="380"/>
      <c r="AE2080" s="139" t="s">
        <v>102</v>
      </c>
      <c r="AF2080" s="139" t="s">
        <v>13086</v>
      </c>
      <c r="AG2080" s="139" t="s">
        <v>102</v>
      </c>
      <c r="AH2080" s="139" t="s">
        <v>1378</v>
      </c>
      <c r="AI2080" s="139" t="s">
        <v>1406</v>
      </c>
      <c r="AJ2080" s="139" t="s">
        <v>1406</v>
      </c>
      <c r="AK2080" s="139"/>
      <c r="AL2080" s="139"/>
      <c r="AM2080" s="141"/>
      <c r="AN2080" s="141" t="s">
        <v>8</v>
      </c>
      <c r="AO2080" s="139"/>
      <c r="AP2080" s="139" t="s">
        <v>1406</v>
      </c>
      <c r="AQ2080" s="139" t="s">
        <v>7503</v>
      </c>
      <c r="AR2080" s="381"/>
      <c r="AS2080" s="139" t="s">
        <v>4075</v>
      </c>
      <c r="AT2080" s="141" t="s">
        <v>1404</v>
      </c>
      <c r="AU2080" s="141"/>
      <c r="AV2080" s="383"/>
      <c r="AW2080" s="385"/>
      <c r="AX2080" s="139"/>
      <c r="AY2080" t="s">
        <v>18538</v>
      </c>
      <c r="BA2080" s="381"/>
      <c r="BB2080" s="139" t="s">
        <v>1444</v>
      </c>
      <c r="BC2080" s="166"/>
      <c r="BD2080" s="166"/>
      <c r="BE2080" s="166"/>
      <c r="BF2080" s="166"/>
      <c r="BG2080" s="166"/>
      <c r="BH2080" s="308"/>
      <c r="BI2080" s="308"/>
      <c r="BJ2080" s="141" t="s">
        <v>26</v>
      </c>
      <c r="BK2080" s="141" t="s">
        <v>26</v>
      </c>
      <c r="BL2080" s="141"/>
      <c r="BM2080" s="141"/>
      <c r="BN2080" s="139" t="s">
        <v>4075</v>
      </c>
      <c r="BQ2080" s="141"/>
      <c r="BV2080" s="141"/>
      <c r="BX2080" s="141"/>
      <c r="BY2080" s="141"/>
      <c r="BZ2080" s="141"/>
      <c r="CA2080" s="141"/>
      <c r="CB2080" s="141"/>
      <c r="CC2080" s="141"/>
      <c r="CD2080" s="141"/>
      <c r="CE2080" s="141"/>
      <c r="CF2080" s="141"/>
      <c r="CG2080" s="141"/>
    </row>
    <row r="2081" spans="1:85" x14ac:dyDescent="0.35">
      <c r="A2081" s="155" t="s">
        <v>7484</v>
      </c>
      <c r="B2081" s="139" t="s">
        <v>4075</v>
      </c>
      <c r="C2081" s="18">
        <v>43354</v>
      </c>
      <c r="D2081" s="144">
        <v>0</v>
      </c>
      <c r="E2081" s="141" t="s">
        <v>3367</v>
      </c>
      <c r="F2081" s="141">
        <v>3</v>
      </c>
      <c r="G2081" s="141" t="s">
        <v>2741</v>
      </c>
      <c r="H2081" s="141">
        <v>2018</v>
      </c>
      <c r="I2081" s="18">
        <v>43354</v>
      </c>
      <c r="J2081" s="144">
        <v>0.47152777777777777</v>
      </c>
      <c r="K2081" s="378"/>
      <c r="L2081" s="139" t="s">
        <v>4075</v>
      </c>
      <c r="M2081" s="141" t="s">
        <v>28</v>
      </c>
      <c r="N2081" s="248"/>
      <c r="O2081" s="141" t="s">
        <v>26</v>
      </c>
      <c r="P2081" s="141" t="s">
        <v>26</v>
      </c>
      <c r="Q2081" s="141" t="s">
        <v>7485</v>
      </c>
      <c r="R2081" s="141" t="s">
        <v>7486</v>
      </c>
      <c r="S2081" s="141"/>
      <c r="T2081" s="141"/>
      <c r="U2081" s="141"/>
      <c r="V2081" s="141"/>
      <c r="W2081" s="139" t="s">
        <v>4075</v>
      </c>
      <c r="X2081" s="141" t="s">
        <v>25</v>
      </c>
      <c r="Y2081" s="141" t="s">
        <v>27</v>
      </c>
      <c r="Z2081" s="141"/>
      <c r="AA2081" s="141" t="s">
        <v>34</v>
      </c>
      <c r="AB2081" s="141"/>
      <c r="AC2081" s="139" t="s">
        <v>18050</v>
      </c>
      <c r="AD2081" s="380"/>
      <c r="AE2081" s="139" t="s">
        <v>102</v>
      </c>
      <c r="AF2081" s="139" t="s">
        <v>13068</v>
      </c>
      <c r="AG2081" s="139" t="s">
        <v>102</v>
      </c>
      <c r="AH2081" s="139" t="s">
        <v>1378</v>
      </c>
      <c r="AI2081" s="139" t="s">
        <v>7</v>
      </c>
      <c r="AJ2081" s="139" t="s">
        <v>7</v>
      </c>
      <c r="AK2081" s="139"/>
      <c r="AL2081" s="139"/>
      <c r="AM2081" s="141"/>
      <c r="AN2081" s="141" t="s">
        <v>8</v>
      </c>
      <c r="AO2081" s="139"/>
      <c r="AP2081" s="139" t="s">
        <v>1563</v>
      </c>
      <c r="AQ2081" s="139"/>
      <c r="AR2081" s="381"/>
      <c r="AS2081" s="139" t="s">
        <v>4075</v>
      </c>
      <c r="AT2081" s="141" t="s">
        <v>1404</v>
      </c>
      <c r="AU2081" s="141"/>
      <c r="AV2081" s="383"/>
      <c r="AW2081" s="385"/>
      <c r="AX2081" s="139"/>
      <c r="AY2081" t="s">
        <v>18899</v>
      </c>
      <c r="BA2081" s="381"/>
      <c r="BB2081" s="139" t="s">
        <v>1450</v>
      </c>
      <c r="BC2081" s="166"/>
      <c r="BD2081" s="166"/>
      <c r="BE2081" s="166"/>
      <c r="BF2081" s="166"/>
      <c r="BG2081" s="166"/>
      <c r="BH2081" s="308"/>
      <c r="BI2081" s="308"/>
      <c r="BJ2081" s="141" t="s">
        <v>26</v>
      </c>
      <c r="BK2081" s="141" t="s">
        <v>26</v>
      </c>
      <c r="BL2081" s="141"/>
      <c r="BM2081" s="141"/>
      <c r="BN2081" s="139" t="s">
        <v>4075</v>
      </c>
      <c r="BQ2081" s="141"/>
      <c r="BV2081" s="141"/>
      <c r="BX2081" s="141"/>
      <c r="BY2081" s="141"/>
      <c r="BZ2081" s="141"/>
      <c r="CA2081" s="141"/>
      <c r="CB2081" s="141"/>
      <c r="CC2081" s="141"/>
      <c r="CD2081" s="141"/>
      <c r="CE2081" s="141"/>
      <c r="CF2081" s="141"/>
      <c r="CG2081" s="141"/>
    </row>
    <row r="2082" spans="1:85" x14ac:dyDescent="0.35">
      <c r="A2082" s="155" t="s">
        <v>7481</v>
      </c>
      <c r="B2082" s="139" t="s">
        <v>4075</v>
      </c>
      <c r="C2082" s="18">
        <v>43354</v>
      </c>
      <c r="D2082" s="144">
        <v>0</v>
      </c>
      <c r="E2082" s="141" t="s">
        <v>3367</v>
      </c>
      <c r="F2082" s="141">
        <v>3</v>
      </c>
      <c r="G2082" s="141" t="s">
        <v>2741</v>
      </c>
      <c r="H2082" s="141">
        <v>2018</v>
      </c>
      <c r="I2082" s="18">
        <v>43354</v>
      </c>
      <c r="J2082" s="144">
        <v>0.22430555555555556</v>
      </c>
      <c r="K2082" s="378"/>
      <c r="L2082" s="139" t="s">
        <v>4075</v>
      </c>
      <c r="M2082" s="141" t="s">
        <v>28</v>
      </c>
      <c r="N2082" s="248"/>
      <c r="O2082" s="141" t="s">
        <v>26</v>
      </c>
      <c r="P2082" s="141" t="s">
        <v>26</v>
      </c>
      <c r="Q2082" s="141" t="s">
        <v>7482</v>
      </c>
      <c r="R2082" s="141" t="s">
        <v>7483</v>
      </c>
      <c r="S2082" s="141"/>
      <c r="T2082" s="141"/>
      <c r="U2082" s="141"/>
      <c r="V2082" s="141"/>
      <c r="W2082" s="139" t="s">
        <v>4075</v>
      </c>
      <c r="X2082" s="141" t="s">
        <v>25</v>
      </c>
      <c r="Y2082" s="141" t="s">
        <v>27</v>
      </c>
      <c r="Z2082" s="141"/>
      <c r="AA2082" s="141" t="s">
        <v>34</v>
      </c>
      <c r="AB2082" s="141"/>
      <c r="AC2082" s="139" t="s">
        <v>18050</v>
      </c>
      <c r="AD2082" s="380"/>
      <c r="AE2082" s="139" t="s">
        <v>105</v>
      </c>
      <c r="AF2082" s="139" t="s">
        <v>13076</v>
      </c>
      <c r="AG2082" s="139" t="s">
        <v>1518</v>
      </c>
      <c r="AH2082" s="139" t="s">
        <v>1380</v>
      </c>
      <c r="AI2082" s="139" t="s">
        <v>1518</v>
      </c>
      <c r="AJ2082" s="139"/>
      <c r="AK2082" s="139" t="s">
        <v>1518</v>
      </c>
      <c r="AL2082" s="139" t="s">
        <v>60</v>
      </c>
      <c r="AM2082" s="141"/>
      <c r="AN2082" s="141" t="s">
        <v>8</v>
      </c>
      <c r="AO2082" s="139"/>
      <c r="AP2082" s="139"/>
      <c r="AQ2082" s="139"/>
      <c r="AR2082" s="381"/>
      <c r="AS2082" s="139" t="s">
        <v>4075</v>
      </c>
      <c r="AT2082" s="141" t="s">
        <v>1404</v>
      </c>
      <c r="AU2082" s="141">
        <v>424</v>
      </c>
      <c r="AV2082" s="383"/>
      <c r="AW2082" s="385"/>
      <c r="AX2082" s="139"/>
      <c r="AY2082" t="s">
        <v>18362</v>
      </c>
      <c r="BA2082" s="381"/>
      <c r="BB2082" s="139" t="s">
        <v>1450</v>
      </c>
      <c r="BC2082" s="166"/>
      <c r="BD2082" s="166"/>
      <c r="BE2082" s="166"/>
      <c r="BF2082" s="166"/>
      <c r="BG2082" s="166"/>
      <c r="BH2082" s="308"/>
      <c r="BI2082" s="308"/>
      <c r="BJ2082" s="141" t="s">
        <v>26</v>
      </c>
      <c r="BK2082" s="141" t="s">
        <v>26</v>
      </c>
      <c r="BL2082" s="141"/>
      <c r="BM2082" s="141"/>
      <c r="BN2082" s="139" t="s">
        <v>4075</v>
      </c>
      <c r="BQ2082" s="141"/>
      <c r="BV2082" s="141"/>
      <c r="BX2082" s="141"/>
      <c r="BY2082" s="141"/>
      <c r="BZ2082" s="141"/>
      <c r="CA2082" s="141"/>
      <c r="CB2082" s="141"/>
      <c r="CC2082" s="141"/>
      <c r="CD2082" s="141"/>
      <c r="CE2082" s="141"/>
      <c r="CF2082" s="141"/>
      <c r="CG2082" s="141"/>
    </row>
    <row r="2083" spans="1:85" x14ac:dyDescent="0.35">
      <c r="A2083" s="155" t="s">
        <v>7491</v>
      </c>
      <c r="B2083" s="139" t="s">
        <v>4075</v>
      </c>
      <c r="C2083" s="18">
        <v>43354</v>
      </c>
      <c r="D2083" s="144">
        <v>0</v>
      </c>
      <c r="E2083" s="141" t="s">
        <v>3367</v>
      </c>
      <c r="F2083" s="141">
        <v>3</v>
      </c>
      <c r="G2083" s="141" t="s">
        <v>2741</v>
      </c>
      <c r="H2083" s="141">
        <v>2018</v>
      </c>
      <c r="I2083" s="18">
        <v>43354</v>
      </c>
      <c r="J2083" s="144">
        <v>0.90555555555555556</v>
      </c>
      <c r="K2083" s="378"/>
      <c r="L2083" s="139" t="s">
        <v>4075</v>
      </c>
      <c r="M2083" s="141" t="s">
        <v>28</v>
      </c>
      <c r="N2083" s="248"/>
      <c r="O2083" s="141" t="s">
        <v>26</v>
      </c>
      <c r="P2083" s="141" t="s">
        <v>26</v>
      </c>
      <c r="Q2083" s="141" t="s">
        <v>7492</v>
      </c>
      <c r="R2083" s="141" t="s">
        <v>7493</v>
      </c>
      <c r="S2083" s="141"/>
      <c r="T2083" s="141"/>
      <c r="U2083" s="141"/>
      <c r="V2083" s="141"/>
      <c r="W2083" s="139" t="s">
        <v>4075</v>
      </c>
      <c r="X2083" s="141" t="s">
        <v>25</v>
      </c>
      <c r="Y2083" s="141" t="s">
        <v>27</v>
      </c>
      <c r="Z2083" s="141"/>
      <c r="AA2083" s="141" t="s">
        <v>34</v>
      </c>
      <c r="AB2083" s="141"/>
      <c r="AC2083" s="139" t="s">
        <v>18047</v>
      </c>
      <c r="AD2083" s="380"/>
      <c r="AE2083" s="139" t="s">
        <v>102</v>
      </c>
      <c r="AF2083" s="139" t="s">
        <v>13082</v>
      </c>
      <c r="AG2083" s="139" t="s">
        <v>102</v>
      </c>
      <c r="AH2083" s="139" t="s">
        <v>1378</v>
      </c>
      <c r="AI2083" s="139" t="s">
        <v>60</v>
      </c>
      <c r="AJ2083" s="139" t="s">
        <v>60</v>
      </c>
      <c r="AK2083" s="139"/>
      <c r="AL2083" s="139"/>
      <c r="AM2083" s="141"/>
      <c r="AN2083" s="141" t="s">
        <v>8</v>
      </c>
      <c r="AO2083" s="139"/>
      <c r="AP2083" s="139" t="s">
        <v>60</v>
      </c>
      <c r="AQ2083" s="139"/>
      <c r="AR2083" s="381"/>
      <c r="AS2083" s="139" t="s">
        <v>4075</v>
      </c>
      <c r="AT2083" s="141" t="s">
        <v>1404</v>
      </c>
      <c r="AU2083" s="141"/>
      <c r="AV2083" s="383"/>
      <c r="AW2083" s="385"/>
      <c r="AX2083" s="139"/>
      <c r="AY2083" t="s">
        <v>19212</v>
      </c>
      <c r="BA2083" s="381"/>
      <c r="BB2083" s="139" t="s">
        <v>1444</v>
      </c>
      <c r="BC2083" s="166"/>
      <c r="BD2083" s="166"/>
      <c r="BE2083" s="166"/>
      <c r="BF2083" s="166"/>
      <c r="BG2083" s="166"/>
      <c r="BH2083" s="308"/>
      <c r="BI2083" s="308"/>
      <c r="BJ2083" s="141" t="s">
        <v>26</v>
      </c>
      <c r="BK2083" s="141" t="s">
        <v>26</v>
      </c>
      <c r="BL2083" s="141"/>
      <c r="BM2083" s="141"/>
      <c r="BN2083" s="139" t="s">
        <v>4075</v>
      </c>
      <c r="BQ2083" s="141"/>
      <c r="BV2083" s="141"/>
      <c r="BX2083" s="141"/>
      <c r="BY2083" s="141"/>
      <c r="BZ2083" s="141"/>
      <c r="CA2083" s="141"/>
      <c r="CB2083" s="141"/>
      <c r="CC2083" s="141"/>
      <c r="CD2083" s="141"/>
      <c r="CE2083" s="141"/>
      <c r="CF2083" s="141"/>
      <c r="CG2083" s="141"/>
    </row>
    <row r="2084" spans="1:85" x14ac:dyDescent="0.35">
      <c r="A2084" s="155" t="s">
        <v>7487</v>
      </c>
      <c r="B2084" s="139" t="s">
        <v>4075</v>
      </c>
      <c r="C2084" s="18">
        <v>43354</v>
      </c>
      <c r="D2084" s="144">
        <v>0</v>
      </c>
      <c r="E2084" s="141" t="s">
        <v>3367</v>
      </c>
      <c r="F2084" s="141">
        <v>3</v>
      </c>
      <c r="G2084" s="141" t="s">
        <v>2741</v>
      </c>
      <c r="H2084" s="141">
        <v>2018</v>
      </c>
      <c r="I2084" s="18">
        <v>43354</v>
      </c>
      <c r="J2084" s="144">
        <v>0.78541666666666665</v>
      </c>
      <c r="K2084" s="378"/>
      <c r="L2084" s="139" t="s">
        <v>4075</v>
      </c>
      <c r="M2084" s="141" t="s">
        <v>28</v>
      </c>
      <c r="N2084" s="248"/>
      <c r="O2084" s="141" t="s">
        <v>26</v>
      </c>
      <c r="P2084" s="141" t="s">
        <v>26</v>
      </c>
      <c r="Q2084" s="141" t="s">
        <v>7488</v>
      </c>
      <c r="R2084" s="141" t="s">
        <v>7489</v>
      </c>
      <c r="S2084" s="141"/>
      <c r="T2084" s="141"/>
      <c r="U2084" s="141"/>
      <c r="V2084" s="141"/>
      <c r="W2084" s="139" t="s">
        <v>4075</v>
      </c>
      <c r="X2084" s="141" t="s">
        <v>25</v>
      </c>
      <c r="Y2084" s="141" t="s">
        <v>27</v>
      </c>
      <c r="Z2084" s="141"/>
      <c r="AA2084" s="141" t="s">
        <v>34</v>
      </c>
      <c r="AB2084" s="141"/>
      <c r="AC2084" s="139" t="s">
        <v>18048</v>
      </c>
      <c r="AD2084" s="380"/>
      <c r="AE2084" s="139" t="s">
        <v>102</v>
      </c>
      <c r="AF2084" s="139" t="s">
        <v>13071</v>
      </c>
      <c r="AG2084" s="139" t="s">
        <v>102</v>
      </c>
      <c r="AH2084" s="139" t="s">
        <v>1378</v>
      </c>
      <c r="AI2084" s="139" t="s">
        <v>13</v>
      </c>
      <c r="AJ2084" s="139" t="s">
        <v>11</v>
      </c>
      <c r="AK2084" s="139"/>
      <c r="AL2084" s="139"/>
      <c r="AM2084" s="141"/>
      <c r="AN2084" s="141" t="s">
        <v>8</v>
      </c>
      <c r="AO2084" s="139"/>
      <c r="AP2084" s="139" t="s">
        <v>11</v>
      </c>
      <c r="AQ2084" s="139" t="s">
        <v>7490</v>
      </c>
      <c r="AR2084" s="381"/>
      <c r="AS2084" s="139" t="s">
        <v>4075</v>
      </c>
      <c r="AT2084" s="141" t="s">
        <v>44</v>
      </c>
      <c r="AU2084" s="141"/>
      <c r="AV2084" s="383"/>
      <c r="AW2084" s="385"/>
      <c r="AX2084" s="139"/>
      <c r="AY2084" t="s">
        <v>18602</v>
      </c>
      <c r="BA2084" s="381"/>
      <c r="BB2084" s="139" t="s">
        <v>17</v>
      </c>
      <c r="BC2084" s="166">
        <v>10</v>
      </c>
      <c r="BD2084" s="166"/>
      <c r="BE2084" s="166"/>
      <c r="BF2084" s="166"/>
      <c r="BG2084" s="166"/>
      <c r="BH2084" s="308"/>
      <c r="BI2084" s="308"/>
      <c r="BJ2084" s="141" t="s">
        <v>26</v>
      </c>
      <c r="BK2084" s="141" t="s">
        <v>26</v>
      </c>
      <c r="BL2084" s="141"/>
      <c r="BM2084" s="141"/>
      <c r="BN2084" s="139" t="s">
        <v>4075</v>
      </c>
      <c r="BQ2084" s="141"/>
      <c r="BV2084" s="141"/>
      <c r="BX2084" s="141"/>
      <c r="BY2084" s="141"/>
      <c r="BZ2084" s="141"/>
      <c r="CA2084" s="141"/>
      <c r="CB2084" s="141"/>
      <c r="CC2084" s="141"/>
      <c r="CD2084" s="141"/>
      <c r="CE2084" s="141"/>
      <c r="CF2084" s="141"/>
      <c r="CG2084" s="141"/>
    </row>
    <row r="2085" spans="1:85" x14ac:dyDescent="0.35">
      <c r="A2085" s="155" t="s">
        <v>7479</v>
      </c>
      <c r="B2085" s="139" t="s">
        <v>4075</v>
      </c>
      <c r="C2085" s="18">
        <v>43355</v>
      </c>
      <c r="D2085" s="144">
        <v>0</v>
      </c>
      <c r="E2085" s="141" t="s">
        <v>3367</v>
      </c>
      <c r="F2085" s="141">
        <v>3</v>
      </c>
      <c r="G2085" s="141" t="s">
        <v>2741</v>
      </c>
      <c r="H2085" s="141">
        <v>2018</v>
      </c>
      <c r="I2085" s="18"/>
      <c r="J2085" s="144"/>
      <c r="K2085" s="378"/>
      <c r="L2085" s="139" t="s">
        <v>4075</v>
      </c>
      <c r="M2085" s="141" t="s">
        <v>28</v>
      </c>
      <c r="N2085" s="248"/>
      <c r="O2085" s="141" t="s">
        <v>26</v>
      </c>
      <c r="P2085" s="141" t="s">
        <v>26</v>
      </c>
      <c r="Q2085" s="141" t="s">
        <v>7480</v>
      </c>
      <c r="R2085" s="141"/>
      <c r="S2085" s="141"/>
      <c r="T2085" s="141"/>
      <c r="U2085" s="141"/>
      <c r="V2085" s="141"/>
      <c r="W2085" s="139" t="s">
        <v>4075</v>
      </c>
      <c r="X2085" s="141" t="s">
        <v>25</v>
      </c>
      <c r="Y2085" s="141" t="s">
        <v>27</v>
      </c>
      <c r="Z2085" s="141"/>
      <c r="AA2085" s="141" t="s">
        <v>34</v>
      </c>
      <c r="AB2085" s="141"/>
      <c r="AC2085" s="139" t="s">
        <v>18051</v>
      </c>
      <c r="AD2085" s="380"/>
      <c r="AE2085" s="139" t="s">
        <v>102</v>
      </c>
      <c r="AF2085" s="139" t="s">
        <v>13082</v>
      </c>
      <c r="AG2085" s="139" t="s">
        <v>102</v>
      </c>
      <c r="AH2085" s="139" t="s">
        <v>1378</v>
      </c>
      <c r="AI2085" s="139" t="s">
        <v>60</v>
      </c>
      <c r="AJ2085" s="139" t="s">
        <v>60</v>
      </c>
      <c r="AK2085" s="139"/>
      <c r="AL2085" s="139"/>
      <c r="AM2085" s="141"/>
      <c r="AN2085" s="141"/>
      <c r="AO2085" s="139"/>
      <c r="AP2085" s="139" t="s">
        <v>60</v>
      </c>
      <c r="AQ2085" s="139"/>
      <c r="AR2085" s="381"/>
      <c r="AS2085" s="139" t="s">
        <v>4075</v>
      </c>
      <c r="AT2085" s="141" t="s">
        <v>1404</v>
      </c>
      <c r="AU2085" s="141"/>
      <c r="AV2085" s="383"/>
      <c r="AW2085" s="385"/>
      <c r="AX2085" s="139"/>
      <c r="AY2085" t="s">
        <v>18413</v>
      </c>
      <c r="BA2085" s="381"/>
      <c r="BB2085" s="139" t="s">
        <v>1444</v>
      </c>
      <c r="BC2085" s="166"/>
      <c r="BD2085" s="166"/>
      <c r="BE2085" s="166"/>
      <c r="BF2085" s="166"/>
      <c r="BG2085" s="166"/>
      <c r="BH2085" s="308"/>
      <c r="BI2085" s="308"/>
      <c r="BJ2085" s="141" t="s">
        <v>26</v>
      </c>
      <c r="BK2085" s="141" t="s">
        <v>26</v>
      </c>
      <c r="BL2085" s="141"/>
      <c r="BM2085" s="141"/>
      <c r="BN2085" s="139" t="s">
        <v>4075</v>
      </c>
      <c r="BQ2085" s="141"/>
      <c r="BV2085" s="141"/>
      <c r="BX2085" s="141"/>
      <c r="BY2085" s="141"/>
      <c r="BZ2085" s="141"/>
      <c r="CA2085" s="141"/>
      <c r="CB2085" s="141"/>
      <c r="CC2085" s="141"/>
      <c r="CD2085" s="141"/>
      <c r="CE2085" s="141"/>
      <c r="CF2085" s="141"/>
      <c r="CG2085" s="141"/>
    </row>
    <row r="2086" spans="1:85" x14ac:dyDescent="0.35">
      <c r="A2086" s="155" t="s">
        <v>7477</v>
      </c>
      <c r="B2086" s="139" t="s">
        <v>4075</v>
      </c>
      <c r="C2086" s="18">
        <v>43356</v>
      </c>
      <c r="D2086" s="144">
        <v>0</v>
      </c>
      <c r="E2086" s="141" t="s">
        <v>3367</v>
      </c>
      <c r="F2086" s="141">
        <v>3</v>
      </c>
      <c r="G2086" s="141" t="s">
        <v>2741</v>
      </c>
      <c r="H2086" s="141">
        <v>2018</v>
      </c>
      <c r="I2086" s="18"/>
      <c r="J2086" s="144"/>
      <c r="K2086" s="378"/>
      <c r="L2086" s="139" t="s">
        <v>4075</v>
      </c>
      <c r="M2086" s="141" t="s">
        <v>28</v>
      </c>
      <c r="N2086" s="248"/>
      <c r="O2086" s="141" t="s">
        <v>26</v>
      </c>
      <c r="P2086" s="141" t="s">
        <v>26</v>
      </c>
      <c r="Q2086" s="141" t="s">
        <v>7478</v>
      </c>
      <c r="R2086" s="141"/>
      <c r="S2086" s="141"/>
      <c r="T2086" s="141"/>
      <c r="U2086" s="141"/>
      <c r="V2086" s="141"/>
      <c r="W2086" s="139" t="s">
        <v>4075</v>
      </c>
      <c r="X2086" s="141" t="s">
        <v>25</v>
      </c>
      <c r="Y2086" s="141" t="s">
        <v>27</v>
      </c>
      <c r="Z2086" s="141"/>
      <c r="AA2086" s="141" t="s">
        <v>34</v>
      </c>
      <c r="AB2086" s="141"/>
      <c r="AC2086" s="139" t="s">
        <v>18047</v>
      </c>
      <c r="AD2086" s="380"/>
      <c r="AE2086" s="139" t="s">
        <v>105</v>
      </c>
      <c r="AF2086" s="139" t="s">
        <v>13076</v>
      </c>
      <c r="AG2086" s="139" t="s">
        <v>1518</v>
      </c>
      <c r="AH2086" s="139" t="s">
        <v>1380</v>
      </c>
      <c r="AI2086" s="139" t="s">
        <v>1518</v>
      </c>
      <c r="AJ2086" s="139"/>
      <c r="AK2086" s="139" t="s">
        <v>1518</v>
      </c>
      <c r="AL2086" s="139" t="s">
        <v>60</v>
      </c>
      <c r="AM2086" s="141"/>
      <c r="AN2086" s="141"/>
      <c r="AO2086" s="139"/>
      <c r="AP2086" s="139"/>
      <c r="AQ2086" s="139"/>
      <c r="AR2086" s="381"/>
      <c r="AS2086" s="139" t="s">
        <v>4075</v>
      </c>
      <c r="AT2086" s="141" t="s">
        <v>1404</v>
      </c>
      <c r="AU2086" s="141"/>
      <c r="AV2086" s="383"/>
      <c r="AW2086" s="385"/>
      <c r="AX2086" s="139"/>
      <c r="AY2086" t="s">
        <v>18464</v>
      </c>
      <c r="BA2086" s="381"/>
      <c r="BB2086" s="139" t="s">
        <v>17</v>
      </c>
      <c r="BC2086" s="166"/>
      <c r="BD2086" s="166"/>
      <c r="BE2086" s="166"/>
      <c r="BF2086" s="166"/>
      <c r="BG2086" s="166"/>
      <c r="BH2086" s="308"/>
      <c r="BI2086" s="308"/>
      <c r="BJ2086" s="141" t="s">
        <v>26</v>
      </c>
      <c r="BK2086" s="141" t="s">
        <v>26</v>
      </c>
      <c r="BL2086" s="141"/>
      <c r="BM2086" s="141"/>
      <c r="BN2086" s="139" t="s">
        <v>4075</v>
      </c>
      <c r="BQ2086" s="141"/>
      <c r="BV2086" s="141"/>
      <c r="BX2086" s="141"/>
      <c r="BY2086" s="141"/>
      <c r="BZ2086" s="141"/>
      <c r="CA2086" s="141"/>
      <c r="CB2086" s="141"/>
      <c r="CC2086" s="141"/>
      <c r="CD2086" s="141"/>
      <c r="CE2086" s="141"/>
      <c r="CF2086" s="141"/>
      <c r="CG2086" s="141"/>
    </row>
    <row r="2087" spans="1:85" x14ac:dyDescent="0.35">
      <c r="A2087" s="155" t="s">
        <v>20109</v>
      </c>
      <c r="B2087" s="139" t="s">
        <v>4075</v>
      </c>
      <c r="C2087" s="18">
        <v>43357</v>
      </c>
      <c r="D2087" s="144">
        <v>0.6308449074074074</v>
      </c>
      <c r="E2087" s="141" t="s">
        <v>3367</v>
      </c>
      <c r="F2087" s="141">
        <v>3</v>
      </c>
      <c r="G2087" s="141" t="s">
        <v>2741</v>
      </c>
      <c r="H2087" s="141">
        <v>2018</v>
      </c>
      <c r="I2087" s="18">
        <v>43357</v>
      </c>
      <c r="J2087" s="144">
        <v>0.63055555555555554</v>
      </c>
      <c r="K2087" s="378"/>
      <c r="L2087" s="139" t="s">
        <v>4075</v>
      </c>
      <c r="M2087" s="141" t="s">
        <v>28</v>
      </c>
      <c r="N2087" s="248">
        <v>44245</v>
      </c>
      <c r="O2087" s="141" t="s">
        <v>25</v>
      </c>
      <c r="P2087" s="141"/>
      <c r="Q2087" s="141" t="s">
        <v>7472</v>
      </c>
      <c r="R2087" s="141" t="s">
        <v>1944</v>
      </c>
      <c r="S2087" s="141"/>
      <c r="T2087" s="141" t="s">
        <v>20110</v>
      </c>
      <c r="U2087" s="141"/>
      <c r="V2087" s="141"/>
      <c r="W2087" s="139" t="s">
        <v>4075</v>
      </c>
      <c r="X2087" s="141" t="s">
        <v>25</v>
      </c>
      <c r="Y2087" s="141" t="s">
        <v>27</v>
      </c>
      <c r="Z2087" s="141"/>
      <c r="AA2087" s="141" t="s">
        <v>34</v>
      </c>
      <c r="AB2087" s="141"/>
      <c r="AC2087" s="139" t="s">
        <v>18047</v>
      </c>
      <c r="AD2087" s="380"/>
      <c r="AE2087" s="139" t="s">
        <v>102</v>
      </c>
      <c r="AF2087" s="139" t="s">
        <v>13080</v>
      </c>
      <c r="AG2087" s="139" t="s">
        <v>102</v>
      </c>
      <c r="AH2087" s="139" t="s">
        <v>1378</v>
      </c>
      <c r="AI2087" s="139" t="s">
        <v>1400</v>
      </c>
      <c r="AJ2087" s="139" t="s">
        <v>46</v>
      </c>
      <c r="AK2087" s="139"/>
      <c r="AL2087" s="139"/>
      <c r="AM2087" s="141" t="s">
        <v>6</v>
      </c>
      <c r="AN2087" s="141" t="s">
        <v>8</v>
      </c>
      <c r="AO2087" s="139"/>
      <c r="AP2087" s="139" t="s">
        <v>46</v>
      </c>
      <c r="AQ2087" s="139"/>
      <c r="AR2087" s="381"/>
      <c r="AS2087" s="139" t="s">
        <v>4075</v>
      </c>
      <c r="AT2087" s="141" t="s">
        <v>1404</v>
      </c>
      <c r="AU2087" s="141"/>
      <c r="AV2087" s="383"/>
      <c r="AW2087" s="385"/>
      <c r="AX2087" s="139" t="s">
        <v>202</v>
      </c>
      <c r="AY2087" t="s">
        <v>19214</v>
      </c>
      <c r="BA2087" s="381"/>
      <c r="BB2087" s="139" t="s">
        <v>1469</v>
      </c>
      <c r="BC2087" s="166"/>
      <c r="BD2087" s="166"/>
      <c r="BE2087" s="166"/>
      <c r="BF2087" s="166"/>
      <c r="BG2087" s="166"/>
      <c r="BH2087" s="308"/>
      <c r="BI2087" s="308"/>
      <c r="BJ2087" s="141" t="s">
        <v>26</v>
      </c>
      <c r="BK2087" s="141" t="s">
        <v>26</v>
      </c>
      <c r="BL2087" s="141"/>
      <c r="BM2087" s="141"/>
      <c r="BN2087" s="139" t="s">
        <v>4075</v>
      </c>
      <c r="BQ2087" s="141"/>
      <c r="BV2087" s="141"/>
      <c r="BX2087" s="141"/>
      <c r="BY2087" s="141"/>
      <c r="BZ2087" s="141"/>
      <c r="CA2087" s="141"/>
      <c r="CB2087" s="141"/>
      <c r="CC2087" s="141"/>
      <c r="CD2087" s="141"/>
      <c r="CE2087" s="141"/>
      <c r="CF2087" s="141"/>
      <c r="CG2087" s="141"/>
    </row>
    <row r="2088" spans="1:85" x14ac:dyDescent="0.35">
      <c r="A2088" s="155" t="s">
        <v>7473</v>
      </c>
      <c r="B2088" s="139" t="s">
        <v>4075</v>
      </c>
      <c r="C2088" s="18">
        <v>43357</v>
      </c>
      <c r="D2088" s="144">
        <v>0</v>
      </c>
      <c r="E2088" s="141" t="s">
        <v>3367</v>
      </c>
      <c r="F2088" s="141">
        <v>3</v>
      </c>
      <c r="G2088" s="141" t="s">
        <v>2741</v>
      </c>
      <c r="H2088" s="141">
        <v>2018</v>
      </c>
      <c r="I2088" s="18"/>
      <c r="J2088" s="144"/>
      <c r="K2088" s="378"/>
      <c r="L2088" s="139" t="s">
        <v>4075</v>
      </c>
      <c r="M2088" s="141" t="s">
        <v>28</v>
      </c>
      <c r="N2088" s="248"/>
      <c r="O2088" s="141" t="s">
        <v>26</v>
      </c>
      <c r="P2088" s="141" t="s">
        <v>26</v>
      </c>
      <c r="Q2088" s="141" t="s">
        <v>7474</v>
      </c>
      <c r="R2088" s="141"/>
      <c r="S2088" s="141"/>
      <c r="T2088" s="141"/>
      <c r="U2088" s="141"/>
      <c r="V2088" s="141"/>
      <c r="W2088" s="139" t="s">
        <v>4075</v>
      </c>
      <c r="X2088" s="141" t="s">
        <v>25</v>
      </c>
      <c r="Y2088" s="141" t="s">
        <v>27</v>
      </c>
      <c r="Z2088" s="141"/>
      <c r="AA2088" s="141" t="s">
        <v>34</v>
      </c>
      <c r="AB2088" s="141"/>
      <c r="AC2088" s="139" t="s">
        <v>18049</v>
      </c>
      <c r="AD2088" s="380"/>
      <c r="AE2088" s="139" t="s">
        <v>107</v>
      </c>
      <c r="AF2088" s="139" t="s">
        <v>13076</v>
      </c>
      <c r="AG2088" s="139" t="s">
        <v>4130</v>
      </c>
      <c r="AH2088" s="139" t="s">
        <v>1380</v>
      </c>
      <c r="AI2088" s="139" t="s">
        <v>1518</v>
      </c>
      <c r="AJ2088" s="139"/>
      <c r="AK2088" s="139" t="s">
        <v>1518</v>
      </c>
      <c r="AL2088" s="139" t="s">
        <v>5917</v>
      </c>
      <c r="AM2088" s="141"/>
      <c r="AN2088" s="141"/>
      <c r="AO2088" s="139"/>
      <c r="AP2088" s="139"/>
      <c r="AQ2088" s="139"/>
      <c r="AR2088" s="381"/>
      <c r="AS2088" s="139" t="s">
        <v>4075</v>
      </c>
      <c r="AT2088" s="141" t="s">
        <v>1404</v>
      </c>
      <c r="AU2088" s="141"/>
      <c r="AV2088" s="383"/>
      <c r="AW2088" s="385"/>
      <c r="AX2088" s="139"/>
      <c r="AY2088" t="s">
        <v>19213</v>
      </c>
      <c r="BA2088" s="381"/>
      <c r="BB2088" s="139" t="s">
        <v>1450</v>
      </c>
      <c r="BC2088" s="166"/>
      <c r="BD2088" s="166"/>
      <c r="BE2088" s="166"/>
      <c r="BF2088" s="166"/>
      <c r="BG2088" s="166"/>
      <c r="BH2088" s="308"/>
      <c r="BI2088" s="308"/>
      <c r="BJ2088" s="141" t="s">
        <v>26</v>
      </c>
      <c r="BK2088" s="141" t="s">
        <v>26</v>
      </c>
      <c r="BL2088" s="141"/>
      <c r="BM2088" s="141"/>
      <c r="BN2088" s="139" t="s">
        <v>4075</v>
      </c>
      <c r="BQ2088" s="141"/>
      <c r="BV2088" s="141"/>
      <c r="BX2088" s="141"/>
      <c r="BY2088" s="141"/>
      <c r="BZ2088" s="141"/>
      <c r="CA2088" s="141"/>
      <c r="CB2088" s="141"/>
      <c r="CC2088" s="141"/>
      <c r="CD2088" s="141"/>
      <c r="CE2088" s="141"/>
      <c r="CF2088" s="141"/>
      <c r="CG2088" s="141"/>
    </row>
    <row r="2089" spans="1:85" x14ac:dyDescent="0.35">
      <c r="A2089" s="155" t="s">
        <v>7476</v>
      </c>
      <c r="B2089" s="139" t="s">
        <v>4075</v>
      </c>
      <c r="C2089" s="18">
        <v>43357</v>
      </c>
      <c r="D2089" s="144">
        <v>0</v>
      </c>
      <c r="E2089" s="141" t="s">
        <v>3367</v>
      </c>
      <c r="F2089" s="141">
        <v>3</v>
      </c>
      <c r="G2089" s="141" t="s">
        <v>2741</v>
      </c>
      <c r="H2089" s="141">
        <v>2018</v>
      </c>
      <c r="I2089" s="18"/>
      <c r="J2089" s="144"/>
      <c r="K2089" s="378"/>
      <c r="L2089" s="139" t="s">
        <v>4075</v>
      </c>
      <c r="M2089" s="141" t="s">
        <v>28</v>
      </c>
      <c r="N2089" s="248"/>
      <c r="O2089" s="141" t="s">
        <v>26</v>
      </c>
      <c r="P2089" s="141" t="s">
        <v>26</v>
      </c>
      <c r="Q2089" s="141" t="s">
        <v>7472</v>
      </c>
      <c r="R2089" s="141"/>
      <c r="S2089" s="141"/>
      <c r="T2089" s="141"/>
      <c r="U2089" s="141"/>
      <c r="V2089" s="141"/>
      <c r="W2089" s="139" t="s">
        <v>4075</v>
      </c>
      <c r="X2089" s="141" t="s">
        <v>25</v>
      </c>
      <c r="Y2089" s="141" t="s">
        <v>27</v>
      </c>
      <c r="Z2089" s="141"/>
      <c r="AA2089" s="141" t="s">
        <v>34</v>
      </c>
      <c r="AB2089" s="141"/>
      <c r="AC2089" s="139" t="s">
        <v>18047</v>
      </c>
      <c r="AD2089" s="380"/>
      <c r="AE2089" s="139" t="s">
        <v>102</v>
      </c>
      <c r="AF2089" s="139" t="s">
        <v>13071</v>
      </c>
      <c r="AG2089" s="139" t="s">
        <v>102</v>
      </c>
      <c r="AH2089" s="139" t="s">
        <v>1378</v>
      </c>
      <c r="AI2089" s="139" t="s">
        <v>13</v>
      </c>
      <c r="AJ2089" s="139" t="s">
        <v>46</v>
      </c>
      <c r="AK2089" s="139"/>
      <c r="AL2089" s="139"/>
      <c r="AM2089" s="141"/>
      <c r="AN2089" s="141"/>
      <c r="AO2089" s="139"/>
      <c r="AP2089" s="139" t="s">
        <v>46</v>
      </c>
      <c r="AQ2089" s="139"/>
      <c r="AR2089" s="381"/>
      <c r="AS2089" s="139" t="s">
        <v>4075</v>
      </c>
      <c r="AT2089" s="141" t="s">
        <v>1404</v>
      </c>
      <c r="AU2089" s="141"/>
      <c r="AV2089" s="383"/>
      <c r="AW2089" s="385"/>
      <c r="AX2089" s="139"/>
      <c r="AY2089" t="s">
        <v>19214</v>
      </c>
      <c r="BA2089" s="381"/>
      <c r="BB2089" s="139" t="s">
        <v>1469</v>
      </c>
      <c r="BC2089" s="166"/>
      <c r="BD2089" s="166"/>
      <c r="BE2089" s="166"/>
      <c r="BF2089" s="166"/>
      <c r="BG2089" s="166"/>
      <c r="BH2089" s="308"/>
      <c r="BI2089" s="308"/>
      <c r="BJ2089" s="141" t="s">
        <v>26</v>
      </c>
      <c r="BK2089" s="141" t="s">
        <v>26</v>
      </c>
      <c r="BL2089" s="141"/>
      <c r="BM2089" s="141"/>
      <c r="BN2089" s="139" t="s">
        <v>4075</v>
      </c>
      <c r="BQ2089" s="141"/>
      <c r="BV2089" s="141"/>
      <c r="BX2089" s="141"/>
      <c r="BY2089" s="141"/>
      <c r="BZ2089" s="141"/>
      <c r="CA2089" s="141"/>
      <c r="CB2089" s="141"/>
      <c r="CC2089" s="141"/>
      <c r="CD2089" s="141"/>
      <c r="CE2089" s="141"/>
      <c r="CF2089" s="141"/>
      <c r="CG2089" s="141"/>
    </row>
    <row r="2090" spans="1:85" x14ac:dyDescent="0.35">
      <c r="A2090" s="155" t="s">
        <v>7465</v>
      </c>
      <c r="B2090" s="139" t="s">
        <v>4075</v>
      </c>
      <c r="C2090" s="18">
        <v>43358</v>
      </c>
      <c r="D2090" s="144">
        <v>0</v>
      </c>
      <c r="E2090" s="141" t="s">
        <v>3367</v>
      </c>
      <c r="F2090" s="141">
        <v>3</v>
      </c>
      <c r="G2090" s="141" t="s">
        <v>2741</v>
      </c>
      <c r="H2090" s="141">
        <v>2018</v>
      </c>
      <c r="I2090" s="18">
        <v>43358</v>
      </c>
      <c r="J2090" s="144">
        <v>0.15763888888888888</v>
      </c>
      <c r="K2090" s="378"/>
      <c r="L2090" s="139" t="s">
        <v>4075</v>
      </c>
      <c r="M2090" s="141" t="s">
        <v>28</v>
      </c>
      <c r="N2090" s="248"/>
      <c r="O2090" s="141" t="s">
        <v>26</v>
      </c>
      <c r="P2090" s="141" t="s">
        <v>26</v>
      </c>
      <c r="Q2090" s="141" t="s">
        <v>7466</v>
      </c>
      <c r="R2090" s="141" t="s">
        <v>7467</v>
      </c>
      <c r="S2090" s="141"/>
      <c r="T2090" s="141"/>
      <c r="U2090" s="141"/>
      <c r="V2090" s="141"/>
      <c r="W2090" s="139" t="s">
        <v>4075</v>
      </c>
      <c r="X2090" s="141" t="s">
        <v>25</v>
      </c>
      <c r="Y2090" s="141" t="s">
        <v>27</v>
      </c>
      <c r="Z2090" s="141"/>
      <c r="AA2090" s="141" t="s">
        <v>34</v>
      </c>
      <c r="AB2090" s="141"/>
      <c r="AC2090" s="139" t="s">
        <v>18049</v>
      </c>
      <c r="AD2090" s="380"/>
      <c r="AE2090" s="139" t="s">
        <v>103</v>
      </c>
      <c r="AF2090" s="139" t="s">
        <v>13079</v>
      </c>
      <c r="AG2090" s="139" t="s">
        <v>103</v>
      </c>
      <c r="AH2090" s="139" t="s">
        <v>1380</v>
      </c>
      <c r="AI2090" s="139" t="s">
        <v>103</v>
      </c>
      <c r="AJ2090" s="139"/>
      <c r="AK2090" s="139" t="s">
        <v>103</v>
      </c>
      <c r="AL2090" s="139" t="s">
        <v>1408</v>
      </c>
      <c r="AM2090" s="141"/>
      <c r="AN2090" s="141" t="s">
        <v>8</v>
      </c>
      <c r="AO2090" s="139"/>
      <c r="AP2090" s="139"/>
      <c r="AQ2090" s="139"/>
      <c r="AR2090" s="381"/>
      <c r="AS2090" s="139" t="s">
        <v>4075</v>
      </c>
      <c r="AT2090" s="141" t="s">
        <v>1404</v>
      </c>
      <c r="AU2090" s="141"/>
      <c r="AV2090" s="383"/>
      <c r="AW2090" s="385"/>
      <c r="AX2090" s="139"/>
      <c r="AY2090" t="s">
        <v>19215</v>
      </c>
      <c r="BA2090" s="381"/>
      <c r="BB2090" s="139" t="s">
        <v>1444</v>
      </c>
      <c r="BC2090" s="166"/>
      <c r="BD2090" s="166"/>
      <c r="BE2090" s="166"/>
      <c r="BF2090" s="166"/>
      <c r="BG2090" s="166"/>
      <c r="BH2090" s="308"/>
      <c r="BI2090" s="308"/>
      <c r="BJ2090" s="141" t="s">
        <v>26</v>
      </c>
      <c r="BK2090" s="141" t="s">
        <v>26</v>
      </c>
      <c r="BL2090" s="141"/>
      <c r="BM2090" s="141"/>
      <c r="BN2090" s="139" t="s">
        <v>4075</v>
      </c>
      <c r="BQ2090" s="141"/>
      <c r="BV2090" s="141"/>
      <c r="BX2090" s="141"/>
      <c r="BY2090" s="141"/>
      <c r="BZ2090" s="141"/>
      <c r="CA2090" s="141"/>
      <c r="CB2090" s="141"/>
      <c r="CC2090" s="141"/>
      <c r="CD2090" s="141"/>
      <c r="CE2090" s="141"/>
      <c r="CF2090" s="141"/>
      <c r="CG2090" s="141"/>
    </row>
    <row r="2091" spans="1:85" x14ac:dyDescent="0.35">
      <c r="A2091" s="155" t="s">
        <v>7468</v>
      </c>
      <c r="B2091" s="139" t="s">
        <v>4075</v>
      </c>
      <c r="C2091" s="18">
        <v>43358</v>
      </c>
      <c r="D2091" s="144">
        <v>0</v>
      </c>
      <c r="E2091" s="141" t="s">
        <v>3367</v>
      </c>
      <c r="F2091" s="141">
        <v>3</v>
      </c>
      <c r="G2091" s="141" t="s">
        <v>2741</v>
      </c>
      <c r="H2091" s="141">
        <v>2018</v>
      </c>
      <c r="I2091" s="18"/>
      <c r="J2091" s="144"/>
      <c r="K2091" s="378"/>
      <c r="L2091" s="139" t="s">
        <v>4075</v>
      </c>
      <c r="M2091" s="141" t="s">
        <v>28</v>
      </c>
      <c r="N2091" s="248"/>
      <c r="O2091" s="141" t="s">
        <v>26</v>
      </c>
      <c r="P2091" s="141" t="s">
        <v>26</v>
      </c>
      <c r="Q2091" s="141" t="s">
        <v>7469</v>
      </c>
      <c r="R2091" s="141"/>
      <c r="S2091" s="141"/>
      <c r="T2091" s="141"/>
      <c r="U2091" s="141"/>
      <c r="V2091" s="141"/>
      <c r="W2091" s="139" t="s">
        <v>4075</v>
      </c>
      <c r="X2091" s="141" t="s">
        <v>25</v>
      </c>
      <c r="Y2091" s="141" t="s">
        <v>27</v>
      </c>
      <c r="Z2091" s="141"/>
      <c r="AA2091" s="141" t="s">
        <v>34</v>
      </c>
      <c r="AB2091" s="141"/>
      <c r="AC2091" s="139" t="s">
        <v>18049</v>
      </c>
      <c r="AD2091" s="380"/>
      <c r="AE2091" s="139" t="s">
        <v>6</v>
      </c>
      <c r="AF2091" s="139" t="s">
        <v>13087</v>
      </c>
      <c r="AG2091" s="139" t="s">
        <v>6</v>
      </c>
      <c r="AH2091" s="139" t="s">
        <v>13</v>
      </c>
      <c r="AI2091" s="139" t="s">
        <v>6</v>
      </c>
      <c r="AJ2091" s="139"/>
      <c r="AK2091" s="139"/>
      <c r="AL2091" s="139"/>
      <c r="AM2091" s="141"/>
      <c r="AN2091" s="141"/>
      <c r="AO2091" s="139"/>
      <c r="AP2091" s="139"/>
      <c r="AQ2091" s="139"/>
      <c r="AR2091" s="381"/>
      <c r="AS2091" s="139" t="s">
        <v>4075</v>
      </c>
      <c r="AT2091" s="141" t="s">
        <v>1404</v>
      </c>
      <c r="AU2091" s="141"/>
      <c r="AV2091" s="383"/>
      <c r="AW2091" s="385"/>
      <c r="AX2091" s="139"/>
      <c r="BA2091" s="381"/>
      <c r="BB2091" s="139" t="s">
        <v>17</v>
      </c>
      <c r="BC2091" s="166"/>
      <c r="BD2091" s="166"/>
      <c r="BE2091" s="166"/>
      <c r="BF2091" s="166"/>
      <c r="BG2091" s="166"/>
      <c r="BH2091" s="308"/>
      <c r="BI2091" s="308"/>
      <c r="BJ2091" s="141" t="s">
        <v>26</v>
      </c>
      <c r="BK2091" s="141" t="s">
        <v>26</v>
      </c>
      <c r="BL2091" s="141"/>
      <c r="BM2091" s="141"/>
      <c r="BN2091" s="139" t="s">
        <v>4075</v>
      </c>
      <c r="BQ2091" s="141"/>
      <c r="BV2091" s="141"/>
      <c r="BX2091" s="141"/>
      <c r="BY2091" s="141"/>
      <c r="BZ2091" s="141"/>
      <c r="CA2091" s="141"/>
      <c r="CB2091" s="141"/>
      <c r="CC2091" s="141"/>
      <c r="CD2091" s="141"/>
      <c r="CE2091" s="141"/>
      <c r="CF2091" s="141"/>
      <c r="CG2091" s="141"/>
    </row>
    <row r="2092" spans="1:85" x14ac:dyDescent="0.35">
      <c r="A2092" s="155" t="s">
        <v>7470</v>
      </c>
      <c r="B2092" s="139" t="s">
        <v>4075</v>
      </c>
      <c r="C2092" s="18">
        <v>43358</v>
      </c>
      <c r="D2092" s="144">
        <v>0</v>
      </c>
      <c r="E2092" s="141" t="s">
        <v>3367</v>
      </c>
      <c r="F2092" s="141">
        <v>3</v>
      </c>
      <c r="G2092" s="141" t="s">
        <v>2741</v>
      </c>
      <c r="H2092" s="141">
        <v>2018</v>
      </c>
      <c r="I2092" s="18"/>
      <c r="J2092" s="144"/>
      <c r="K2092" s="378"/>
      <c r="L2092" s="139" t="s">
        <v>4075</v>
      </c>
      <c r="M2092" s="141" t="s">
        <v>28</v>
      </c>
      <c r="N2092" s="248"/>
      <c r="O2092" s="141" t="s">
        <v>26</v>
      </c>
      <c r="P2092" s="141" t="s">
        <v>26</v>
      </c>
      <c r="Q2092" s="141" t="s">
        <v>7471</v>
      </c>
      <c r="R2092" s="141"/>
      <c r="S2092" s="141"/>
      <c r="T2092" s="141"/>
      <c r="U2092" s="141"/>
      <c r="V2092" s="141"/>
      <c r="W2092" s="139" t="s">
        <v>4075</v>
      </c>
      <c r="X2092" s="141" t="s">
        <v>25</v>
      </c>
      <c r="Y2092" s="141" t="s">
        <v>27</v>
      </c>
      <c r="Z2092" s="141"/>
      <c r="AA2092" s="141" t="s">
        <v>34</v>
      </c>
      <c r="AB2092" s="141"/>
      <c r="AC2092" s="139" t="s">
        <v>18047</v>
      </c>
      <c r="AD2092" s="380"/>
      <c r="AE2092" s="139" t="s">
        <v>7392</v>
      </c>
      <c r="AF2092" s="139" t="s">
        <v>13087</v>
      </c>
      <c r="AG2092" s="139" t="s">
        <v>6</v>
      </c>
      <c r="AH2092" s="139" t="s">
        <v>13</v>
      </c>
      <c r="AI2092" s="139" t="s">
        <v>6</v>
      </c>
      <c r="AJ2092" s="139"/>
      <c r="AK2092" s="139"/>
      <c r="AL2092" s="139"/>
      <c r="AM2092" s="141"/>
      <c r="AN2092" s="141"/>
      <c r="AO2092" s="139"/>
      <c r="AP2092" s="139"/>
      <c r="AQ2092" s="139"/>
      <c r="AR2092" s="381"/>
      <c r="AS2092" s="139" t="s">
        <v>4075</v>
      </c>
      <c r="AT2092" s="141" t="s">
        <v>1404</v>
      </c>
      <c r="AU2092" s="141"/>
      <c r="AV2092" s="383"/>
      <c r="AW2092" s="385"/>
      <c r="AX2092" s="139"/>
      <c r="AY2092" t="s">
        <v>18510</v>
      </c>
      <c r="BA2092" s="381"/>
      <c r="BB2092" s="139" t="s">
        <v>1450</v>
      </c>
      <c r="BC2092" s="166"/>
      <c r="BD2092" s="166"/>
      <c r="BE2092" s="166"/>
      <c r="BF2092" s="166"/>
      <c r="BG2092" s="166"/>
      <c r="BH2092" s="308"/>
      <c r="BI2092" s="308"/>
      <c r="BJ2092" s="141" t="s">
        <v>26</v>
      </c>
      <c r="BK2092" s="141" t="s">
        <v>26</v>
      </c>
      <c r="BL2092" s="141"/>
      <c r="BM2092" s="141"/>
      <c r="BN2092" s="139" t="s">
        <v>4075</v>
      </c>
      <c r="BQ2092" s="141"/>
      <c r="BV2092" s="141"/>
      <c r="BX2092" s="141"/>
      <c r="BY2092" s="141"/>
      <c r="BZ2092" s="141"/>
      <c r="CA2092" s="141"/>
      <c r="CB2092" s="141"/>
      <c r="CC2092" s="141"/>
      <c r="CD2092" s="141"/>
      <c r="CE2092" s="141"/>
      <c r="CF2092" s="141"/>
      <c r="CG2092" s="141"/>
    </row>
    <row r="2093" spans="1:85" x14ac:dyDescent="0.35">
      <c r="A2093" s="155" t="s">
        <v>7458</v>
      </c>
      <c r="B2093" s="139" t="s">
        <v>4075</v>
      </c>
      <c r="C2093" s="18">
        <v>43359</v>
      </c>
      <c r="D2093" s="144">
        <v>0</v>
      </c>
      <c r="E2093" s="141" t="s">
        <v>13272</v>
      </c>
      <c r="F2093" s="141">
        <v>3</v>
      </c>
      <c r="G2093" s="141" t="s">
        <v>2741</v>
      </c>
      <c r="H2093" s="141">
        <v>2018</v>
      </c>
      <c r="I2093" s="18">
        <v>43359</v>
      </c>
      <c r="J2093" s="144">
        <v>0.34027777777777779</v>
      </c>
      <c r="K2093" s="378"/>
      <c r="L2093" s="139" t="s">
        <v>4075</v>
      </c>
      <c r="M2093" s="141" t="s">
        <v>28</v>
      </c>
      <c r="N2093" s="248"/>
      <c r="O2093" s="141" t="s">
        <v>26</v>
      </c>
      <c r="P2093" s="141" t="s">
        <v>26</v>
      </c>
      <c r="Q2093" s="141" t="s">
        <v>7459</v>
      </c>
      <c r="R2093" s="141" t="s">
        <v>7460</v>
      </c>
      <c r="S2093" s="141"/>
      <c r="T2093" s="141"/>
      <c r="U2093" s="141"/>
      <c r="V2093" s="141"/>
      <c r="W2093" s="139" t="s">
        <v>4075</v>
      </c>
      <c r="X2093" s="141" t="s">
        <v>25</v>
      </c>
      <c r="Y2093" s="141" t="s">
        <v>27</v>
      </c>
      <c r="Z2093" s="141"/>
      <c r="AA2093" s="141" t="s">
        <v>34</v>
      </c>
      <c r="AB2093" s="141"/>
      <c r="AC2093" s="139" t="s">
        <v>18049</v>
      </c>
      <c r="AD2093" s="380"/>
      <c r="AE2093" s="139" t="s">
        <v>102</v>
      </c>
      <c r="AF2093" s="139" t="s">
        <v>13068</v>
      </c>
      <c r="AG2093" s="139" t="s">
        <v>102</v>
      </c>
      <c r="AH2093" s="139" t="s">
        <v>1378</v>
      </c>
      <c r="AI2093" s="139" t="s">
        <v>7</v>
      </c>
      <c r="AJ2093" s="139" t="s">
        <v>7</v>
      </c>
      <c r="AK2093" s="139"/>
      <c r="AL2093" s="139"/>
      <c r="AM2093" s="141"/>
      <c r="AN2093" s="141" t="s">
        <v>8</v>
      </c>
      <c r="AO2093" s="139"/>
      <c r="AP2093" s="139" t="s">
        <v>1563</v>
      </c>
      <c r="AQ2093" s="139"/>
      <c r="AR2093" s="381"/>
      <c r="AS2093" s="139" t="s">
        <v>4075</v>
      </c>
      <c r="AT2093" s="141" t="s">
        <v>1404</v>
      </c>
      <c r="AU2093" s="141"/>
      <c r="AV2093" s="383"/>
      <c r="AW2093" s="385"/>
      <c r="AX2093" s="139"/>
      <c r="AY2093" t="s">
        <v>19216</v>
      </c>
      <c r="BA2093" s="381"/>
      <c r="BB2093" s="139" t="s">
        <v>17</v>
      </c>
      <c r="BC2093" s="166"/>
      <c r="BD2093" s="166"/>
      <c r="BE2093" s="166"/>
      <c r="BF2093" s="166"/>
      <c r="BG2093" s="166"/>
      <c r="BH2093" s="308"/>
      <c r="BI2093" s="308"/>
      <c r="BJ2093" s="141" t="s">
        <v>26</v>
      </c>
      <c r="BK2093" s="141" t="s">
        <v>26</v>
      </c>
      <c r="BL2093" s="141"/>
      <c r="BM2093" s="141"/>
      <c r="BN2093" s="139" t="s">
        <v>4075</v>
      </c>
      <c r="BQ2093" s="141"/>
      <c r="BV2093" s="141"/>
      <c r="BX2093" s="141"/>
      <c r="BY2093" s="141"/>
      <c r="BZ2093" s="141"/>
      <c r="CA2093" s="141"/>
      <c r="CB2093" s="141"/>
      <c r="CC2093" s="141"/>
      <c r="CD2093" s="141"/>
      <c r="CE2093" s="141"/>
      <c r="CF2093" s="141"/>
      <c r="CG2093" s="141"/>
    </row>
    <row r="2094" spans="1:85" x14ac:dyDescent="0.35">
      <c r="A2094" s="155" t="s">
        <v>20111</v>
      </c>
      <c r="B2094" s="139" t="s">
        <v>4075</v>
      </c>
      <c r="C2094" s="18">
        <v>43359</v>
      </c>
      <c r="D2094" s="144">
        <v>0.35138888888888886</v>
      </c>
      <c r="E2094" s="141" t="s">
        <v>13272</v>
      </c>
      <c r="F2094" s="141">
        <v>3</v>
      </c>
      <c r="G2094" s="141" t="s">
        <v>2741</v>
      </c>
      <c r="H2094" s="141">
        <v>2018</v>
      </c>
      <c r="I2094" s="18"/>
      <c r="J2094" s="144"/>
      <c r="K2094" s="378"/>
      <c r="L2094" s="139" t="s">
        <v>4075</v>
      </c>
      <c r="M2094" s="141" t="s">
        <v>13562</v>
      </c>
      <c r="N2094" s="248">
        <v>44288</v>
      </c>
      <c r="O2094" s="141" t="s">
        <v>25</v>
      </c>
      <c r="P2094" s="141"/>
      <c r="Q2094" s="141"/>
      <c r="R2094" s="141"/>
      <c r="S2094" s="141"/>
      <c r="T2094" s="141"/>
      <c r="U2094" s="141"/>
      <c r="V2094" s="141" t="s">
        <v>20112</v>
      </c>
      <c r="W2094" s="139" t="s">
        <v>4075</v>
      </c>
      <c r="X2094" s="141" t="s">
        <v>25</v>
      </c>
      <c r="Y2094" s="141" t="s">
        <v>27</v>
      </c>
      <c r="Z2094" s="141" t="s">
        <v>4</v>
      </c>
      <c r="AA2094" s="141" t="s">
        <v>35</v>
      </c>
      <c r="AB2094" s="141"/>
      <c r="AC2094" s="139" t="s">
        <v>6</v>
      </c>
      <c r="AD2094" s="380"/>
      <c r="AE2094" s="139" t="s">
        <v>102</v>
      </c>
      <c r="AF2094" s="139" t="s">
        <v>13071</v>
      </c>
      <c r="AG2094" s="139" t="s">
        <v>102</v>
      </c>
      <c r="AH2094" s="139" t="s">
        <v>1378</v>
      </c>
      <c r="AI2094" s="139"/>
      <c r="AJ2094" s="139" t="s">
        <v>1621</v>
      </c>
      <c r="AK2094" s="139"/>
      <c r="AL2094" s="139"/>
      <c r="AM2094" s="141" t="s">
        <v>9</v>
      </c>
      <c r="AN2094" s="141" t="s">
        <v>8</v>
      </c>
      <c r="AO2094" s="139"/>
      <c r="AP2094" s="139" t="s">
        <v>1621</v>
      </c>
      <c r="AQ2094" s="139"/>
      <c r="AR2094" s="381"/>
      <c r="AS2094" s="139" t="s">
        <v>4075</v>
      </c>
      <c r="AT2094" s="141" t="s">
        <v>43</v>
      </c>
      <c r="AU2094" s="141">
        <v>582</v>
      </c>
      <c r="AV2094" s="383"/>
      <c r="AW2094" s="385"/>
      <c r="AX2094" s="139" t="s">
        <v>202</v>
      </c>
      <c r="AY2094" t="s">
        <v>20113</v>
      </c>
      <c r="AZ2094">
        <v>12000</v>
      </c>
      <c r="BA2094" s="381"/>
      <c r="BB2094" s="139" t="s">
        <v>1483</v>
      </c>
      <c r="BC2094" s="166"/>
      <c r="BD2094" s="166"/>
      <c r="BE2094" s="166"/>
      <c r="BF2094" s="166"/>
      <c r="BG2094" s="166"/>
      <c r="BH2094" s="308"/>
      <c r="BI2094" s="308"/>
      <c r="BJ2094" s="141" t="s">
        <v>26</v>
      </c>
      <c r="BK2094" s="141" t="s">
        <v>26</v>
      </c>
      <c r="BL2094" s="141"/>
      <c r="BM2094" s="141"/>
      <c r="BN2094" s="139" t="s">
        <v>4075</v>
      </c>
      <c r="BQ2094" s="141"/>
      <c r="BV2094" s="141"/>
      <c r="BX2094" s="141"/>
      <c r="BY2094" s="141"/>
      <c r="BZ2094" s="141"/>
      <c r="CA2094" s="141"/>
      <c r="CB2094" s="141"/>
      <c r="CC2094" s="141"/>
      <c r="CD2094" s="141"/>
      <c r="CE2094" s="141"/>
      <c r="CF2094" s="141"/>
      <c r="CG2094" s="141"/>
    </row>
    <row r="2095" spans="1:85" x14ac:dyDescent="0.35">
      <c r="A2095" s="155" t="s">
        <v>7463</v>
      </c>
      <c r="B2095" s="139" t="s">
        <v>4075</v>
      </c>
      <c r="C2095" s="18">
        <v>43359</v>
      </c>
      <c r="D2095" s="144">
        <v>0</v>
      </c>
      <c r="E2095" s="141" t="s">
        <v>13272</v>
      </c>
      <c r="F2095" s="141">
        <v>3</v>
      </c>
      <c r="G2095" s="141" t="s">
        <v>2741</v>
      </c>
      <c r="H2095" s="141">
        <v>2018</v>
      </c>
      <c r="I2095" s="18"/>
      <c r="J2095" s="144"/>
      <c r="K2095" s="378"/>
      <c r="L2095" s="139" t="s">
        <v>4075</v>
      </c>
      <c r="M2095" s="141" t="s">
        <v>7343</v>
      </c>
      <c r="N2095" s="248"/>
      <c r="O2095" s="141" t="s">
        <v>26</v>
      </c>
      <c r="P2095" s="141" t="s">
        <v>26</v>
      </c>
      <c r="Q2095" s="141"/>
      <c r="R2095" s="141"/>
      <c r="S2095" s="141" t="s">
        <v>7464</v>
      </c>
      <c r="T2095" s="141"/>
      <c r="U2095" s="141"/>
      <c r="V2095" s="141"/>
      <c r="W2095" s="139" t="s">
        <v>4075</v>
      </c>
      <c r="X2095" s="141" t="s">
        <v>25</v>
      </c>
      <c r="Y2095" s="141" t="s">
        <v>27</v>
      </c>
      <c r="Z2095" s="141"/>
      <c r="AA2095" s="141" t="s">
        <v>35</v>
      </c>
      <c r="AB2095" s="141"/>
      <c r="AC2095" s="139" t="s">
        <v>6</v>
      </c>
      <c r="AD2095" s="380"/>
      <c r="AE2095" s="139" t="s">
        <v>103</v>
      </c>
      <c r="AF2095" s="139" t="s">
        <v>13079</v>
      </c>
      <c r="AG2095" s="139" t="s">
        <v>103</v>
      </c>
      <c r="AH2095" s="139" t="s">
        <v>1380</v>
      </c>
      <c r="AI2095" s="139" t="s">
        <v>103</v>
      </c>
      <c r="AJ2095" s="139"/>
      <c r="AK2095" s="139" t="s">
        <v>103</v>
      </c>
      <c r="AL2095" s="139" t="s">
        <v>7</v>
      </c>
      <c r="AM2095" s="141"/>
      <c r="AN2095" s="141"/>
      <c r="AO2095" s="139"/>
      <c r="AP2095" s="139"/>
      <c r="AQ2095" s="139"/>
      <c r="AR2095" s="381"/>
      <c r="AS2095" s="139" t="s">
        <v>4075</v>
      </c>
      <c r="AT2095" s="141" t="s">
        <v>43</v>
      </c>
      <c r="AU2095" s="141">
        <v>510</v>
      </c>
      <c r="AV2095" s="383"/>
      <c r="AW2095" s="385"/>
      <c r="AX2095" s="139"/>
      <c r="BA2095" s="381"/>
      <c r="BB2095" s="139" t="s">
        <v>1450</v>
      </c>
      <c r="BC2095" s="166"/>
      <c r="BD2095" s="166"/>
      <c r="BE2095" s="166"/>
      <c r="BF2095" s="166"/>
      <c r="BG2095" s="166"/>
      <c r="BH2095" s="308"/>
      <c r="BI2095" s="308"/>
      <c r="BJ2095" s="141" t="s">
        <v>26</v>
      </c>
      <c r="BK2095" s="141" t="s">
        <v>26</v>
      </c>
      <c r="BL2095" s="141"/>
      <c r="BM2095" s="141"/>
      <c r="BN2095" s="139" t="s">
        <v>4075</v>
      </c>
      <c r="BQ2095" s="141"/>
      <c r="BV2095" s="141"/>
      <c r="BX2095" s="141"/>
      <c r="BY2095" s="141"/>
      <c r="BZ2095" s="141"/>
      <c r="CA2095" s="141"/>
      <c r="CB2095" s="141"/>
      <c r="CC2095" s="141"/>
      <c r="CD2095" s="141"/>
      <c r="CE2095" s="141"/>
      <c r="CF2095" s="141"/>
      <c r="CG2095" s="141"/>
    </row>
    <row r="2096" spans="1:85" x14ac:dyDescent="0.35">
      <c r="A2096" s="155" t="s">
        <v>7461</v>
      </c>
      <c r="B2096" s="139" t="s">
        <v>4075</v>
      </c>
      <c r="C2096" s="18">
        <v>43359</v>
      </c>
      <c r="D2096" s="144">
        <v>0</v>
      </c>
      <c r="E2096" s="141" t="s">
        <v>13272</v>
      </c>
      <c r="F2096" s="141">
        <v>3</v>
      </c>
      <c r="G2096" s="141" t="s">
        <v>2741</v>
      </c>
      <c r="H2096" s="141">
        <v>2018</v>
      </c>
      <c r="I2096" s="18"/>
      <c r="J2096" s="144"/>
      <c r="K2096" s="378"/>
      <c r="L2096" s="139" t="s">
        <v>4075</v>
      </c>
      <c r="M2096" s="141" t="s">
        <v>28</v>
      </c>
      <c r="N2096" s="248"/>
      <c r="O2096" s="141" t="s">
        <v>26</v>
      </c>
      <c r="P2096" s="141" t="s">
        <v>26</v>
      </c>
      <c r="Q2096" s="141" t="s">
        <v>7462</v>
      </c>
      <c r="R2096" s="141"/>
      <c r="S2096" s="141"/>
      <c r="T2096" s="141"/>
      <c r="U2096" s="141"/>
      <c r="V2096" s="141"/>
      <c r="W2096" s="139" t="s">
        <v>4075</v>
      </c>
      <c r="X2096" s="141" t="s">
        <v>25</v>
      </c>
      <c r="Y2096" s="141" t="s">
        <v>27</v>
      </c>
      <c r="Z2096" s="141"/>
      <c r="AA2096" s="141" t="s">
        <v>34</v>
      </c>
      <c r="AB2096" s="141"/>
      <c r="AC2096" s="139" t="s">
        <v>18049</v>
      </c>
      <c r="AD2096" s="380"/>
      <c r="AE2096" s="139" t="s">
        <v>102</v>
      </c>
      <c r="AF2096" s="139" t="s">
        <v>13068</v>
      </c>
      <c r="AG2096" s="139" t="s">
        <v>102</v>
      </c>
      <c r="AH2096" s="139" t="s">
        <v>1378</v>
      </c>
      <c r="AI2096" s="139" t="s">
        <v>7</v>
      </c>
      <c r="AJ2096" s="139" t="s">
        <v>7</v>
      </c>
      <c r="AK2096" s="139"/>
      <c r="AL2096" s="139"/>
      <c r="AM2096" s="141"/>
      <c r="AN2096" s="141"/>
      <c r="AO2096" s="139"/>
      <c r="AP2096" s="139" t="s">
        <v>1563</v>
      </c>
      <c r="AQ2096" s="139"/>
      <c r="AR2096" s="381"/>
      <c r="AS2096" s="139" t="s">
        <v>4075</v>
      </c>
      <c r="AT2096" s="141" t="s">
        <v>1404</v>
      </c>
      <c r="AU2096" s="141">
        <v>140</v>
      </c>
      <c r="AV2096" s="383"/>
      <c r="AW2096" s="385"/>
      <c r="AX2096" s="139"/>
      <c r="AY2096" t="s">
        <v>19179</v>
      </c>
      <c r="BA2096" s="381"/>
      <c r="BB2096" s="139" t="s">
        <v>1446</v>
      </c>
      <c r="BC2096" s="166"/>
      <c r="BD2096" s="166"/>
      <c r="BE2096" s="166"/>
      <c r="BF2096" s="166"/>
      <c r="BG2096" s="166"/>
      <c r="BH2096" s="308"/>
      <c r="BI2096" s="308"/>
      <c r="BJ2096" s="141" t="s">
        <v>26</v>
      </c>
      <c r="BK2096" s="141" t="s">
        <v>26</v>
      </c>
      <c r="BL2096" s="141"/>
      <c r="BM2096" s="141"/>
      <c r="BN2096" s="139" t="s">
        <v>4075</v>
      </c>
      <c r="BQ2096" s="141"/>
      <c r="BV2096" s="141"/>
      <c r="BX2096" s="141"/>
      <c r="BY2096" s="141"/>
      <c r="BZ2096" s="141"/>
      <c r="CA2096" s="141"/>
      <c r="CB2096" s="141"/>
      <c r="CC2096" s="141"/>
      <c r="CD2096" s="141"/>
      <c r="CE2096" s="141"/>
      <c r="CF2096" s="141"/>
      <c r="CG2096" s="141"/>
    </row>
    <row r="2097" spans="1:85" x14ac:dyDescent="0.35">
      <c r="A2097" s="155" t="s">
        <v>7455</v>
      </c>
      <c r="B2097" s="139" t="s">
        <v>4075</v>
      </c>
      <c r="C2097" s="18">
        <v>43360</v>
      </c>
      <c r="D2097" s="144">
        <v>0</v>
      </c>
      <c r="E2097" s="141" t="s">
        <v>13272</v>
      </c>
      <c r="F2097" s="141">
        <v>3</v>
      </c>
      <c r="G2097" s="141" t="s">
        <v>2741</v>
      </c>
      <c r="H2097" s="141">
        <v>2018</v>
      </c>
      <c r="I2097" s="18">
        <v>43360</v>
      </c>
      <c r="J2097" s="144">
        <v>0.67013888888888884</v>
      </c>
      <c r="K2097" s="378"/>
      <c r="L2097" s="139" t="s">
        <v>4075</v>
      </c>
      <c r="M2097" s="141" t="s">
        <v>7343</v>
      </c>
      <c r="N2097" s="248"/>
      <c r="O2097" s="141" t="s">
        <v>26</v>
      </c>
      <c r="P2097" s="141" t="s">
        <v>26</v>
      </c>
      <c r="Q2097" s="141" t="s">
        <v>7456</v>
      </c>
      <c r="R2097" s="141" t="s">
        <v>7457</v>
      </c>
      <c r="S2097" s="141"/>
      <c r="T2097" s="141"/>
      <c r="U2097" s="141"/>
      <c r="V2097" s="141"/>
      <c r="W2097" s="139" t="s">
        <v>4075</v>
      </c>
      <c r="X2097" s="141" t="s">
        <v>25</v>
      </c>
      <c r="Y2097" s="141" t="s">
        <v>27</v>
      </c>
      <c r="Z2097" s="141"/>
      <c r="AA2097" s="141" t="s">
        <v>34</v>
      </c>
      <c r="AB2097" s="141"/>
      <c r="AC2097" s="139" t="s">
        <v>18047</v>
      </c>
      <c r="AD2097" s="380"/>
      <c r="AE2097" s="139" t="s">
        <v>102</v>
      </c>
      <c r="AF2097" s="139" t="s">
        <v>13068</v>
      </c>
      <c r="AG2097" s="139" t="s">
        <v>102</v>
      </c>
      <c r="AH2097" s="139" t="s">
        <v>1378</v>
      </c>
      <c r="AI2097" s="139" t="s">
        <v>7</v>
      </c>
      <c r="AJ2097" s="139" t="s">
        <v>7</v>
      </c>
      <c r="AK2097" s="139"/>
      <c r="AL2097" s="139"/>
      <c r="AM2097" s="141"/>
      <c r="AN2097" s="141" t="s">
        <v>8</v>
      </c>
      <c r="AO2097" s="139"/>
      <c r="AP2097" s="139" t="s">
        <v>1563</v>
      </c>
      <c r="AQ2097" s="139"/>
      <c r="AR2097" s="381"/>
      <c r="AS2097" s="139" t="s">
        <v>4075</v>
      </c>
      <c r="AT2097" s="141" t="s">
        <v>1404</v>
      </c>
      <c r="AU2097" s="141"/>
      <c r="AV2097" s="383"/>
      <c r="AW2097" s="385"/>
      <c r="AX2097" s="139"/>
      <c r="AY2097" t="s">
        <v>19217</v>
      </c>
      <c r="BA2097" s="381"/>
      <c r="BB2097" s="139" t="s">
        <v>1444</v>
      </c>
      <c r="BC2097" s="166"/>
      <c r="BD2097" s="166"/>
      <c r="BE2097" s="166"/>
      <c r="BF2097" s="166"/>
      <c r="BG2097" s="166"/>
      <c r="BH2097" s="308"/>
      <c r="BI2097" s="308"/>
      <c r="BJ2097" s="141" t="s">
        <v>26</v>
      </c>
      <c r="BK2097" s="141" t="s">
        <v>26</v>
      </c>
      <c r="BL2097" s="141"/>
      <c r="BM2097" s="141"/>
      <c r="BN2097" s="139" t="s">
        <v>4075</v>
      </c>
      <c r="BQ2097" s="141"/>
      <c r="BV2097" s="141"/>
      <c r="BX2097" s="141"/>
      <c r="BY2097" s="141"/>
      <c r="BZ2097" s="141"/>
      <c r="CA2097" s="141"/>
      <c r="CB2097" s="141"/>
      <c r="CC2097" s="141"/>
      <c r="CD2097" s="141"/>
      <c r="CE2097" s="141"/>
      <c r="CF2097" s="141"/>
      <c r="CG2097" s="141"/>
    </row>
    <row r="2098" spans="1:85" x14ac:dyDescent="0.35">
      <c r="A2098" s="155" t="s">
        <v>7453</v>
      </c>
      <c r="B2098" s="139" t="s">
        <v>4075</v>
      </c>
      <c r="C2098" s="18">
        <v>43362</v>
      </c>
      <c r="D2098" s="144">
        <v>0</v>
      </c>
      <c r="E2098" s="141" t="s">
        <v>13272</v>
      </c>
      <c r="F2098" s="141">
        <v>3</v>
      </c>
      <c r="G2098" s="141" t="s">
        <v>2741</v>
      </c>
      <c r="H2098" s="141">
        <v>2018</v>
      </c>
      <c r="I2098" s="18"/>
      <c r="J2098" s="144"/>
      <c r="K2098" s="378"/>
      <c r="L2098" s="139" t="s">
        <v>4075</v>
      </c>
      <c r="M2098" s="141" t="s">
        <v>7343</v>
      </c>
      <c r="N2098" s="248"/>
      <c r="O2098" s="141" t="s">
        <v>26</v>
      </c>
      <c r="P2098" s="141" t="s">
        <v>26</v>
      </c>
      <c r="Q2098" s="141"/>
      <c r="R2098" s="141"/>
      <c r="S2098" s="141" t="s">
        <v>7454</v>
      </c>
      <c r="T2098" s="141"/>
      <c r="U2098" s="141"/>
      <c r="V2098" s="141"/>
      <c r="W2098" s="139" t="s">
        <v>4075</v>
      </c>
      <c r="X2098" s="141" t="s">
        <v>25</v>
      </c>
      <c r="Y2098" s="141" t="s">
        <v>27</v>
      </c>
      <c r="Z2098" s="141"/>
      <c r="AA2098" s="141" t="s">
        <v>35</v>
      </c>
      <c r="AB2098" s="141"/>
      <c r="AC2098" s="139" t="s">
        <v>6</v>
      </c>
      <c r="AD2098" s="380"/>
      <c r="AE2098" s="139" t="s">
        <v>105</v>
      </c>
      <c r="AF2098" s="139" t="s">
        <v>13076</v>
      </c>
      <c r="AG2098" s="139" t="s">
        <v>1518</v>
      </c>
      <c r="AH2098" s="139" t="s">
        <v>1380</v>
      </c>
      <c r="AI2098" s="139" t="s">
        <v>1518</v>
      </c>
      <c r="AJ2098" s="139"/>
      <c r="AK2098" s="139" t="s">
        <v>1518</v>
      </c>
      <c r="AL2098" s="139" t="s">
        <v>87</v>
      </c>
      <c r="AM2098" s="141"/>
      <c r="AN2098" s="141"/>
      <c r="AO2098" s="139"/>
      <c r="AP2098" s="139"/>
      <c r="AQ2098" s="139"/>
      <c r="AR2098" s="381"/>
      <c r="AS2098" s="139" t="s">
        <v>4075</v>
      </c>
      <c r="AT2098" s="141" t="s">
        <v>1404</v>
      </c>
      <c r="AU2098" s="141"/>
      <c r="AV2098" s="383"/>
      <c r="AW2098" s="385"/>
      <c r="AX2098" s="139"/>
      <c r="BA2098" s="381"/>
      <c r="BB2098" s="139" t="s">
        <v>1450</v>
      </c>
      <c r="BC2098" s="166"/>
      <c r="BD2098" s="166"/>
      <c r="BE2098" s="166"/>
      <c r="BF2098" s="166"/>
      <c r="BG2098" s="166"/>
      <c r="BH2098" s="308"/>
      <c r="BI2098" s="308"/>
      <c r="BJ2098" s="141" t="s">
        <v>26</v>
      </c>
      <c r="BK2098" s="141" t="s">
        <v>26</v>
      </c>
      <c r="BL2098" s="141"/>
      <c r="BM2098" s="141"/>
      <c r="BN2098" s="139" t="s">
        <v>4075</v>
      </c>
      <c r="BQ2098" s="141"/>
      <c r="BV2098" s="141"/>
      <c r="BX2098" s="141"/>
      <c r="BY2098" s="141"/>
      <c r="BZ2098" s="141"/>
      <c r="CA2098" s="141"/>
      <c r="CB2098" s="141"/>
      <c r="CC2098" s="141"/>
      <c r="CD2098" s="141"/>
      <c r="CE2098" s="141"/>
      <c r="CF2098" s="141"/>
      <c r="CG2098" s="141"/>
    </row>
    <row r="2099" spans="1:85" x14ac:dyDescent="0.35">
      <c r="A2099" s="155" t="s">
        <v>7445</v>
      </c>
      <c r="B2099" s="139" t="s">
        <v>4075</v>
      </c>
      <c r="C2099" s="18">
        <v>43364</v>
      </c>
      <c r="D2099" s="144">
        <v>0</v>
      </c>
      <c r="E2099" s="141" t="s">
        <v>13272</v>
      </c>
      <c r="F2099" s="141">
        <v>3</v>
      </c>
      <c r="G2099" s="141" t="s">
        <v>2741</v>
      </c>
      <c r="H2099" s="141">
        <v>2018</v>
      </c>
      <c r="I2099" s="18"/>
      <c r="J2099" s="144"/>
      <c r="K2099" s="378"/>
      <c r="L2099" s="139" t="s">
        <v>4075</v>
      </c>
      <c r="M2099" s="141" t="s">
        <v>28</v>
      </c>
      <c r="N2099" s="248"/>
      <c r="O2099" s="141" t="s">
        <v>26</v>
      </c>
      <c r="P2099" s="141" t="s">
        <v>26</v>
      </c>
      <c r="Q2099" s="141" t="s">
        <v>7446</v>
      </c>
      <c r="R2099" s="141"/>
      <c r="S2099" s="141"/>
      <c r="T2099" s="141"/>
      <c r="U2099" s="141"/>
      <c r="V2099" s="141"/>
      <c r="W2099" s="139" t="s">
        <v>4075</v>
      </c>
      <c r="X2099" s="141" t="s">
        <v>25</v>
      </c>
      <c r="Y2099" s="141" t="s">
        <v>27</v>
      </c>
      <c r="Z2099" s="141"/>
      <c r="AA2099" s="141" t="s">
        <v>34</v>
      </c>
      <c r="AB2099" s="141"/>
      <c r="AC2099" s="139" t="s">
        <v>18047</v>
      </c>
      <c r="AD2099" s="380"/>
      <c r="AE2099" s="139" t="s">
        <v>103</v>
      </c>
      <c r="AF2099" s="139" t="s">
        <v>13079</v>
      </c>
      <c r="AG2099" s="139" t="s">
        <v>103</v>
      </c>
      <c r="AH2099" s="139" t="s">
        <v>1380</v>
      </c>
      <c r="AI2099" s="139" t="s">
        <v>103</v>
      </c>
      <c r="AJ2099" s="139"/>
      <c r="AK2099" s="139" t="s">
        <v>103</v>
      </c>
      <c r="AL2099" s="139" t="s">
        <v>1423</v>
      </c>
      <c r="AM2099" s="141"/>
      <c r="AN2099" s="141"/>
      <c r="AO2099" s="139"/>
      <c r="AP2099" s="139"/>
      <c r="AQ2099" s="139"/>
      <c r="AR2099" s="381"/>
      <c r="AS2099" s="139" t="s">
        <v>4075</v>
      </c>
      <c r="AT2099" s="141" t="s">
        <v>43</v>
      </c>
      <c r="AU2099" s="141"/>
      <c r="AV2099" s="383"/>
      <c r="AW2099" s="385"/>
      <c r="AX2099" s="139"/>
      <c r="AY2099" t="s">
        <v>18813</v>
      </c>
      <c r="BA2099" s="381"/>
      <c r="BB2099" s="139" t="s">
        <v>17</v>
      </c>
      <c r="BC2099" s="166"/>
      <c r="BD2099" s="166"/>
      <c r="BE2099" s="166"/>
      <c r="BF2099" s="166"/>
      <c r="BG2099" s="166"/>
      <c r="BH2099" s="308"/>
      <c r="BI2099" s="308"/>
      <c r="BJ2099" s="141" t="s">
        <v>26</v>
      </c>
      <c r="BK2099" s="141" t="s">
        <v>26</v>
      </c>
      <c r="BL2099" s="141"/>
      <c r="BM2099" s="141"/>
      <c r="BN2099" s="139" t="s">
        <v>4075</v>
      </c>
      <c r="BQ2099" s="141"/>
      <c r="BV2099" s="141"/>
      <c r="BX2099" s="141"/>
      <c r="BY2099" s="141"/>
      <c r="BZ2099" s="141"/>
      <c r="CA2099" s="141"/>
      <c r="CB2099" s="141"/>
      <c r="CC2099" s="141"/>
      <c r="CD2099" s="141"/>
      <c r="CE2099" s="141"/>
      <c r="CF2099" s="141"/>
      <c r="CG2099" s="141"/>
    </row>
    <row r="2100" spans="1:85" x14ac:dyDescent="0.35">
      <c r="A2100" s="155" t="s">
        <v>7447</v>
      </c>
      <c r="B2100" s="139" t="s">
        <v>4075</v>
      </c>
      <c r="C2100" s="18">
        <v>43364</v>
      </c>
      <c r="D2100" s="144">
        <v>0</v>
      </c>
      <c r="E2100" s="141" t="s">
        <v>13272</v>
      </c>
      <c r="F2100" s="141">
        <v>3</v>
      </c>
      <c r="G2100" s="141" t="s">
        <v>2741</v>
      </c>
      <c r="H2100" s="141">
        <v>2018</v>
      </c>
      <c r="I2100" s="18">
        <v>43364</v>
      </c>
      <c r="J2100" s="144">
        <v>0.88194444444444442</v>
      </c>
      <c r="K2100" s="378"/>
      <c r="L2100" s="139" t="s">
        <v>4075</v>
      </c>
      <c r="M2100" s="141" t="s">
        <v>28</v>
      </c>
      <c r="N2100" s="248"/>
      <c r="O2100" s="141" t="s">
        <v>26</v>
      </c>
      <c r="P2100" s="141" t="s">
        <v>26</v>
      </c>
      <c r="Q2100" s="141" t="s">
        <v>7448</v>
      </c>
      <c r="R2100" s="141" t="s">
        <v>7449</v>
      </c>
      <c r="S2100" s="141"/>
      <c r="T2100" s="141"/>
      <c r="U2100" s="141"/>
      <c r="V2100" s="141"/>
      <c r="W2100" s="139" t="s">
        <v>4075</v>
      </c>
      <c r="X2100" s="141" t="s">
        <v>25</v>
      </c>
      <c r="Y2100" s="141" t="s">
        <v>27</v>
      </c>
      <c r="Z2100" s="141"/>
      <c r="AA2100" s="141" t="s">
        <v>34</v>
      </c>
      <c r="AB2100" s="141"/>
      <c r="AC2100" s="139" t="s">
        <v>18049</v>
      </c>
      <c r="AD2100" s="380"/>
      <c r="AE2100" s="139" t="s">
        <v>107</v>
      </c>
      <c r="AF2100" s="139" t="s">
        <v>13076</v>
      </c>
      <c r="AG2100" s="139" t="s">
        <v>4130</v>
      </c>
      <c r="AH2100" s="139" t="s">
        <v>1380</v>
      </c>
      <c r="AI2100" s="139" t="s">
        <v>1518</v>
      </c>
      <c r="AJ2100" s="139"/>
      <c r="AK2100" s="139" t="s">
        <v>1518</v>
      </c>
      <c r="AL2100" s="139" t="s">
        <v>7</v>
      </c>
      <c r="AM2100" s="141"/>
      <c r="AN2100" s="141" t="s">
        <v>8</v>
      </c>
      <c r="AO2100" s="139"/>
      <c r="AP2100" s="139"/>
      <c r="AQ2100" s="139"/>
      <c r="AR2100" s="381"/>
      <c r="AS2100" s="139" t="s">
        <v>4075</v>
      </c>
      <c r="AT2100" s="141" t="s">
        <v>1404</v>
      </c>
      <c r="AU2100" s="141">
        <v>175</v>
      </c>
      <c r="AV2100" s="383"/>
      <c r="AW2100" s="385"/>
      <c r="AX2100" s="139"/>
      <c r="AY2100" t="s">
        <v>18889</v>
      </c>
      <c r="BA2100" s="381"/>
      <c r="BB2100" s="139" t="s">
        <v>1452</v>
      </c>
      <c r="BC2100" s="166"/>
      <c r="BD2100" s="166"/>
      <c r="BE2100" s="166"/>
      <c r="BF2100" s="166"/>
      <c r="BG2100" s="166"/>
      <c r="BH2100" s="308"/>
      <c r="BI2100" s="308"/>
      <c r="BJ2100" s="141" t="s">
        <v>26</v>
      </c>
      <c r="BK2100" s="141" t="s">
        <v>26</v>
      </c>
      <c r="BL2100" s="141"/>
      <c r="BM2100" s="141"/>
      <c r="BN2100" s="139" t="s">
        <v>4075</v>
      </c>
      <c r="BQ2100" s="141"/>
      <c r="BV2100" s="141"/>
      <c r="BX2100" s="141"/>
      <c r="BY2100" s="141"/>
      <c r="BZ2100" s="141"/>
      <c r="CA2100" s="141"/>
      <c r="CB2100" s="141"/>
      <c r="CC2100" s="141"/>
      <c r="CD2100" s="141"/>
      <c r="CE2100" s="141"/>
      <c r="CF2100" s="141"/>
      <c r="CG2100" s="141"/>
    </row>
    <row r="2101" spans="1:85" x14ac:dyDescent="0.35">
      <c r="A2101" s="155" t="s">
        <v>7450</v>
      </c>
      <c r="B2101" s="139" t="s">
        <v>4075</v>
      </c>
      <c r="C2101" s="18">
        <v>43364</v>
      </c>
      <c r="D2101" s="144">
        <v>0</v>
      </c>
      <c r="E2101" s="141" t="s">
        <v>13272</v>
      </c>
      <c r="F2101" s="141">
        <v>3</v>
      </c>
      <c r="G2101" s="141" t="s">
        <v>2741</v>
      </c>
      <c r="H2101" s="141">
        <v>2018</v>
      </c>
      <c r="I2101" s="18">
        <v>43364</v>
      </c>
      <c r="J2101" s="144">
        <v>0.95972222222222225</v>
      </c>
      <c r="K2101" s="378"/>
      <c r="L2101" s="139" t="s">
        <v>4075</v>
      </c>
      <c r="M2101" s="141" t="s">
        <v>28</v>
      </c>
      <c r="N2101" s="248"/>
      <c r="O2101" s="141" t="s">
        <v>26</v>
      </c>
      <c r="P2101" s="141" t="s">
        <v>26</v>
      </c>
      <c r="Q2101" s="141" t="s">
        <v>7451</v>
      </c>
      <c r="R2101" s="141" t="s">
        <v>7452</v>
      </c>
      <c r="S2101" s="141"/>
      <c r="T2101" s="141"/>
      <c r="U2101" s="141"/>
      <c r="V2101" s="141"/>
      <c r="W2101" s="139" t="s">
        <v>4075</v>
      </c>
      <c r="X2101" s="141" t="s">
        <v>25</v>
      </c>
      <c r="Y2101" s="141" t="s">
        <v>27</v>
      </c>
      <c r="Z2101" s="141"/>
      <c r="AA2101" s="141" t="s">
        <v>34</v>
      </c>
      <c r="AB2101" s="141"/>
      <c r="AC2101" s="139" t="s">
        <v>18047</v>
      </c>
      <c r="AD2101" s="380"/>
      <c r="AE2101" s="139" t="s">
        <v>102</v>
      </c>
      <c r="AF2101" s="139" t="s">
        <v>13068</v>
      </c>
      <c r="AG2101" s="139" t="s">
        <v>102</v>
      </c>
      <c r="AH2101" s="139" t="s">
        <v>1378</v>
      </c>
      <c r="AI2101" s="139" t="s">
        <v>7</v>
      </c>
      <c r="AJ2101" s="139" t="s">
        <v>7</v>
      </c>
      <c r="AK2101" s="139"/>
      <c r="AL2101" s="139"/>
      <c r="AM2101" s="141"/>
      <c r="AN2101" s="141" t="s">
        <v>8</v>
      </c>
      <c r="AO2101" s="139"/>
      <c r="AP2101" s="139" t="s">
        <v>1563</v>
      </c>
      <c r="AQ2101" s="139"/>
      <c r="AR2101" s="381"/>
      <c r="AS2101" s="139" t="s">
        <v>4075</v>
      </c>
      <c r="AT2101" s="141" t="s">
        <v>1404</v>
      </c>
      <c r="AU2101" s="141">
        <v>154</v>
      </c>
      <c r="AV2101" s="383"/>
      <c r="AW2101" s="385"/>
      <c r="AX2101" s="139"/>
      <c r="AY2101" t="s">
        <v>18282</v>
      </c>
      <c r="BA2101" s="381"/>
      <c r="BB2101" s="139" t="s">
        <v>1451</v>
      </c>
      <c r="BC2101" s="166"/>
      <c r="BD2101" s="166"/>
      <c r="BE2101" s="166"/>
      <c r="BF2101" s="166"/>
      <c r="BG2101" s="166"/>
      <c r="BH2101" s="308"/>
      <c r="BI2101" s="308"/>
      <c r="BJ2101" s="141" t="s">
        <v>26</v>
      </c>
      <c r="BK2101" s="141" t="s">
        <v>26</v>
      </c>
      <c r="BL2101" s="141"/>
      <c r="BM2101" s="141"/>
      <c r="BN2101" s="139" t="s">
        <v>4075</v>
      </c>
      <c r="BQ2101" s="141"/>
      <c r="BV2101" s="141"/>
      <c r="BX2101" s="141"/>
      <c r="BY2101" s="141"/>
      <c r="BZ2101" s="141"/>
      <c r="CA2101" s="141"/>
      <c r="CB2101" s="141"/>
      <c r="CC2101" s="141"/>
      <c r="CD2101" s="141"/>
      <c r="CE2101" s="141"/>
      <c r="CF2101" s="141"/>
      <c r="CG2101" s="141"/>
    </row>
    <row r="2102" spans="1:85" x14ac:dyDescent="0.35">
      <c r="A2102" s="155" t="s">
        <v>7443</v>
      </c>
      <c r="B2102" s="139" t="s">
        <v>4075</v>
      </c>
      <c r="C2102" s="18">
        <v>43365</v>
      </c>
      <c r="D2102" s="144">
        <v>0</v>
      </c>
      <c r="E2102" s="141" t="s">
        <v>13272</v>
      </c>
      <c r="F2102" s="141">
        <v>3</v>
      </c>
      <c r="G2102" s="141" t="s">
        <v>2741</v>
      </c>
      <c r="H2102" s="141">
        <v>2018</v>
      </c>
      <c r="I2102" s="18"/>
      <c r="J2102" s="144"/>
      <c r="K2102" s="378"/>
      <c r="L2102" s="139" t="s">
        <v>4075</v>
      </c>
      <c r="M2102" s="141" t="s">
        <v>28</v>
      </c>
      <c r="N2102" s="248"/>
      <c r="O2102" s="141" t="s">
        <v>26</v>
      </c>
      <c r="P2102" s="141" t="s">
        <v>26</v>
      </c>
      <c r="Q2102" s="141" t="s">
        <v>7444</v>
      </c>
      <c r="R2102" s="141"/>
      <c r="S2102" s="141"/>
      <c r="T2102" s="141"/>
      <c r="U2102" s="141"/>
      <c r="V2102" s="141"/>
      <c r="W2102" s="139" t="s">
        <v>4075</v>
      </c>
      <c r="X2102" s="141" t="s">
        <v>25</v>
      </c>
      <c r="Y2102" s="141" t="s">
        <v>27</v>
      </c>
      <c r="Z2102" s="141"/>
      <c r="AA2102" s="141" t="s">
        <v>34</v>
      </c>
      <c r="AB2102" s="141"/>
      <c r="AC2102" s="139" t="s">
        <v>18047</v>
      </c>
      <c r="AD2102" s="380"/>
      <c r="AE2102" s="139" t="s">
        <v>107</v>
      </c>
      <c r="AF2102" s="139" t="s">
        <v>13076</v>
      </c>
      <c r="AG2102" s="139" t="s">
        <v>4130</v>
      </c>
      <c r="AH2102" s="139" t="s">
        <v>1380</v>
      </c>
      <c r="AI2102" s="139" t="s">
        <v>1518</v>
      </c>
      <c r="AJ2102" s="139"/>
      <c r="AK2102" s="139" t="s">
        <v>1518</v>
      </c>
      <c r="AL2102" s="139" t="s">
        <v>1423</v>
      </c>
      <c r="AM2102" s="141"/>
      <c r="AN2102" s="141"/>
      <c r="AO2102" s="139"/>
      <c r="AP2102" s="139"/>
      <c r="AQ2102" s="139"/>
      <c r="AR2102" s="381"/>
      <c r="AS2102" s="139" t="s">
        <v>4075</v>
      </c>
      <c r="AT2102" s="141" t="s">
        <v>1404</v>
      </c>
      <c r="AU2102" s="141"/>
      <c r="AV2102" s="383"/>
      <c r="AW2102" s="385"/>
      <c r="AX2102" s="139"/>
      <c r="AY2102" t="s">
        <v>18983</v>
      </c>
      <c r="BA2102" s="381"/>
      <c r="BB2102" s="139" t="s">
        <v>1444</v>
      </c>
      <c r="BC2102" s="166"/>
      <c r="BD2102" s="166"/>
      <c r="BE2102" s="166"/>
      <c r="BF2102" s="166"/>
      <c r="BG2102" s="166"/>
      <c r="BH2102" s="308"/>
      <c r="BI2102" s="308"/>
      <c r="BJ2102" s="141" t="s">
        <v>26</v>
      </c>
      <c r="BK2102" s="141" t="s">
        <v>26</v>
      </c>
      <c r="BL2102" s="141"/>
      <c r="BM2102" s="141"/>
      <c r="BN2102" s="139" t="s">
        <v>4075</v>
      </c>
      <c r="BQ2102" s="141"/>
      <c r="BV2102" s="141"/>
      <c r="BX2102" s="141"/>
      <c r="BY2102" s="141"/>
      <c r="BZ2102" s="141"/>
      <c r="CA2102" s="141"/>
      <c r="CB2102" s="141"/>
      <c r="CC2102" s="141"/>
      <c r="CD2102" s="141"/>
      <c r="CE2102" s="141"/>
      <c r="CF2102" s="141"/>
      <c r="CG2102" s="141"/>
    </row>
    <row r="2103" spans="1:85" x14ac:dyDescent="0.35">
      <c r="A2103" s="155" t="s">
        <v>7438</v>
      </c>
      <c r="B2103" s="139" t="s">
        <v>4075</v>
      </c>
      <c r="C2103" s="18">
        <v>43366</v>
      </c>
      <c r="D2103" s="144">
        <v>0</v>
      </c>
      <c r="E2103" s="141" t="s">
        <v>13273</v>
      </c>
      <c r="F2103" s="141">
        <v>3</v>
      </c>
      <c r="G2103" s="141" t="s">
        <v>2741</v>
      </c>
      <c r="H2103" s="141">
        <v>2018</v>
      </c>
      <c r="I2103" s="18">
        <v>43366</v>
      </c>
      <c r="J2103" s="144">
        <v>0.13750000000000001</v>
      </c>
      <c r="K2103" s="378"/>
      <c r="L2103" s="139" t="s">
        <v>4075</v>
      </c>
      <c r="M2103" s="141" t="s">
        <v>28</v>
      </c>
      <c r="N2103" s="248"/>
      <c r="O2103" s="141" t="s">
        <v>26</v>
      </c>
      <c r="P2103" s="141" t="s">
        <v>26</v>
      </c>
      <c r="Q2103" s="141" t="s">
        <v>7439</v>
      </c>
      <c r="R2103" s="141"/>
      <c r="S2103" s="141"/>
      <c r="T2103" s="141"/>
      <c r="U2103" s="141"/>
      <c r="V2103" s="141"/>
      <c r="W2103" s="139" t="s">
        <v>4075</v>
      </c>
      <c r="X2103" s="141" t="s">
        <v>25</v>
      </c>
      <c r="Y2103" s="141" t="s">
        <v>27</v>
      </c>
      <c r="Z2103" s="141"/>
      <c r="AA2103" s="141" t="s">
        <v>34</v>
      </c>
      <c r="AB2103" s="141"/>
      <c r="AC2103" s="139" t="s">
        <v>18050</v>
      </c>
      <c r="AD2103" s="380"/>
      <c r="AE2103" s="139" t="s">
        <v>102</v>
      </c>
      <c r="AF2103" s="139" t="s">
        <v>13068</v>
      </c>
      <c r="AG2103" s="139" t="s">
        <v>102</v>
      </c>
      <c r="AH2103" s="139" t="s">
        <v>1378</v>
      </c>
      <c r="AI2103" s="139" t="s">
        <v>7</v>
      </c>
      <c r="AJ2103" s="139" t="s">
        <v>7</v>
      </c>
      <c r="AK2103" s="139"/>
      <c r="AL2103" s="139"/>
      <c r="AM2103" s="141"/>
      <c r="AN2103" s="141"/>
      <c r="AO2103" s="139"/>
      <c r="AP2103" s="139" t="s">
        <v>1563</v>
      </c>
      <c r="AQ2103" s="139"/>
      <c r="AR2103" s="381"/>
      <c r="AS2103" s="139" t="s">
        <v>4075</v>
      </c>
      <c r="AT2103" s="141" t="s">
        <v>1404</v>
      </c>
      <c r="AU2103" s="141"/>
      <c r="AV2103" s="383"/>
      <c r="AW2103" s="385"/>
      <c r="AX2103" s="139"/>
      <c r="AY2103" t="s">
        <v>18602</v>
      </c>
      <c r="BA2103" s="381"/>
      <c r="BB2103" s="139" t="s">
        <v>1450</v>
      </c>
      <c r="BC2103" s="166"/>
      <c r="BD2103" s="166"/>
      <c r="BE2103" s="166"/>
      <c r="BF2103" s="166"/>
      <c r="BG2103" s="166"/>
      <c r="BH2103" s="308"/>
      <c r="BI2103" s="308"/>
      <c r="BJ2103" s="141" t="s">
        <v>26</v>
      </c>
      <c r="BK2103" s="141" t="s">
        <v>26</v>
      </c>
      <c r="BL2103" s="141"/>
      <c r="BM2103" s="141"/>
      <c r="BN2103" s="139" t="s">
        <v>4075</v>
      </c>
      <c r="BQ2103" s="141"/>
      <c r="BV2103" s="141"/>
      <c r="BX2103" s="141"/>
      <c r="BY2103" s="141"/>
      <c r="BZ2103" s="141"/>
      <c r="CA2103" s="141"/>
      <c r="CB2103" s="141"/>
      <c r="CC2103" s="141"/>
      <c r="CD2103" s="141"/>
      <c r="CE2103" s="141"/>
      <c r="CF2103" s="141"/>
      <c r="CG2103" s="141"/>
    </row>
    <row r="2104" spans="1:85" x14ac:dyDescent="0.35">
      <c r="A2104" s="155" t="s">
        <v>7440</v>
      </c>
      <c r="B2104" s="139" t="s">
        <v>4075</v>
      </c>
      <c r="C2104" s="18">
        <v>43366</v>
      </c>
      <c r="D2104" s="144">
        <v>0</v>
      </c>
      <c r="E2104" s="141" t="s">
        <v>13273</v>
      </c>
      <c r="F2104" s="141">
        <v>3</v>
      </c>
      <c r="G2104" s="141" t="s">
        <v>2741</v>
      </c>
      <c r="H2104" s="141">
        <v>2018</v>
      </c>
      <c r="I2104" s="18">
        <v>43366</v>
      </c>
      <c r="J2104" s="144">
        <v>0.6645833333333333</v>
      </c>
      <c r="K2104" s="378"/>
      <c r="L2104" s="139" t="s">
        <v>4075</v>
      </c>
      <c r="M2104" s="141" t="s">
        <v>28</v>
      </c>
      <c r="N2104" s="248"/>
      <c r="O2104" s="141" t="s">
        <v>26</v>
      </c>
      <c r="P2104" s="141" t="s">
        <v>26</v>
      </c>
      <c r="Q2104" s="141" t="s">
        <v>7441</v>
      </c>
      <c r="R2104" s="141" t="s">
        <v>7442</v>
      </c>
      <c r="S2104" s="141"/>
      <c r="T2104" s="141"/>
      <c r="U2104" s="141"/>
      <c r="V2104" s="141"/>
      <c r="W2104" s="139" t="s">
        <v>4075</v>
      </c>
      <c r="X2104" s="141" t="s">
        <v>25</v>
      </c>
      <c r="Y2104" s="141" t="s">
        <v>27</v>
      </c>
      <c r="Z2104" s="141"/>
      <c r="AA2104" s="141" t="s">
        <v>34</v>
      </c>
      <c r="AB2104" s="141"/>
      <c r="AC2104" s="139" t="s">
        <v>18048</v>
      </c>
      <c r="AD2104" s="380"/>
      <c r="AE2104" s="139" t="s">
        <v>102</v>
      </c>
      <c r="AF2104" s="139" t="s">
        <v>13068</v>
      </c>
      <c r="AG2104" s="139" t="s">
        <v>102</v>
      </c>
      <c r="AH2104" s="139" t="s">
        <v>1378</v>
      </c>
      <c r="AI2104" s="139" t="s">
        <v>7</v>
      </c>
      <c r="AJ2104" s="139" t="s">
        <v>7</v>
      </c>
      <c r="AK2104" s="139"/>
      <c r="AL2104" s="139"/>
      <c r="AM2104" s="141"/>
      <c r="AN2104" s="141" t="s">
        <v>8</v>
      </c>
      <c r="AO2104" s="139"/>
      <c r="AP2104" s="139" t="s">
        <v>1563</v>
      </c>
      <c r="AQ2104" s="139"/>
      <c r="AR2104" s="381"/>
      <c r="AS2104" s="139" t="s">
        <v>4075</v>
      </c>
      <c r="AT2104" s="141" t="s">
        <v>43</v>
      </c>
      <c r="AU2104" s="141">
        <v>530</v>
      </c>
      <c r="AV2104" s="383"/>
      <c r="AW2104" s="385"/>
      <c r="AX2104" s="139"/>
      <c r="AY2104" t="s">
        <v>18795</v>
      </c>
      <c r="BA2104" s="381"/>
      <c r="BB2104" s="139" t="s">
        <v>1450</v>
      </c>
      <c r="BC2104" s="166">
        <v>54</v>
      </c>
      <c r="BD2104" s="166"/>
      <c r="BE2104" s="166"/>
      <c r="BF2104" s="166"/>
      <c r="BG2104" s="166"/>
      <c r="BH2104" s="308" t="s">
        <v>13610</v>
      </c>
      <c r="BI2104" s="308"/>
      <c r="BJ2104" s="141" t="s">
        <v>26</v>
      </c>
      <c r="BK2104" s="141" t="s">
        <v>26</v>
      </c>
      <c r="BL2104" s="141"/>
      <c r="BM2104" s="141"/>
      <c r="BN2104" s="139" t="s">
        <v>4075</v>
      </c>
      <c r="BQ2104" s="141"/>
      <c r="BV2104" s="141"/>
      <c r="BX2104" s="141"/>
      <c r="BY2104" s="141"/>
      <c r="BZ2104" s="141"/>
      <c r="CA2104" s="141"/>
      <c r="CB2104" s="141"/>
      <c r="CC2104" s="141"/>
      <c r="CD2104" s="141"/>
      <c r="CE2104" s="141"/>
      <c r="CF2104" s="141"/>
      <c r="CG2104" s="141"/>
    </row>
    <row r="2105" spans="1:85" x14ac:dyDescent="0.35">
      <c r="A2105" s="155" t="s">
        <v>7430</v>
      </c>
      <c r="B2105" s="139" t="s">
        <v>4075</v>
      </c>
      <c r="C2105" s="18">
        <v>43367</v>
      </c>
      <c r="D2105" s="144">
        <v>0</v>
      </c>
      <c r="E2105" s="141" t="s">
        <v>13273</v>
      </c>
      <c r="F2105" s="141">
        <v>3</v>
      </c>
      <c r="G2105" s="141" t="s">
        <v>2741</v>
      </c>
      <c r="H2105" s="141">
        <v>2018</v>
      </c>
      <c r="I2105" s="18">
        <v>43367</v>
      </c>
      <c r="J2105" s="144">
        <v>0.50486111111111109</v>
      </c>
      <c r="K2105" s="378"/>
      <c r="L2105" s="139" t="s">
        <v>4075</v>
      </c>
      <c r="M2105" s="141" t="s">
        <v>28</v>
      </c>
      <c r="N2105" s="248"/>
      <c r="O2105" s="141" t="s">
        <v>26</v>
      </c>
      <c r="P2105" s="141" t="s">
        <v>26</v>
      </c>
      <c r="Q2105" s="141" t="s">
        <v>7431</v>
      </c>
      <c r="R2105" s="141" t="s">
        <v>7432</v>
      </c>
      <c r="S2105" s="141"/>
      <c r="T2105" s="141"/>
      <c r="U2105" s="141"/>
      <c r="V2105" s="141"/>
      <c r="W2105" s="139" t="s">
        <v>4075</v>
      </c>
      <c r="X2105" s="141" t="s">
        <v>25</v>
      </c>
      <c r="Y2105" s="141" t="s">
        <v>27</v>
      </c>
      <c r="Z2105" s="141"/>
      <c r="AA2105" s="141" t="s">
        <v>34</v>
      </c>
      <c r="AB2105" s="141"/>
      <c r="AC2105" s="139" t="s">
        <v>18047</v>
      </c>
      <c r="AD2105" s="380"/>
      <c r="AE2105" s="139" t="s">
        <v>105</v>
      </c>
      <c r="AF2105" s="139" t="s">
        <v>13076</v>
      </c>
      <c r="AG2105" s="139" t="s">
        <v>1518</v>
      </c>
      <c r="AH2105" s="139" t="s">
        <v>1380</v>
      </c>
      <c r="AI2105" s="139" t="s">
        <v>1518</v>
      </c>
      <c r="AJ2105" s="139"/>
      <c r="AK2105" s="139" t="s">
        <v>1518</v>
      </c>
      <c r="AL2105" s="139" t="s">
        <v>60</v>
      </c>
      <c r="AM2105" s="141"/>
      <c r="AN2105" s="141" t="s">
        <v>8</v>
      </c>
      <c r="AO2105" s="139"/>
      <c r="AP2105" s="139"/>
      <c r="AQ2105" s="139"/>
      <c r="AR2105" s="381"/>
      <c r="AS2105" s="139" t="s">
        <v>4075</v>
      </c>
      <c r="AT2105" s="141" t="s">
        <v>1404</v>
      </c>
      <c r="AU2105" s="141"/>
      <c r="AV2105" s="383"/>
      <c r="AW2105" s="385"/>
      <c r="AX2105" s="139"/>
      <c r="AY2105" t="s">
        <v>19218</v>
      </c>
      <c r="BA2105" s="381"/>
      <c r="BB2105" s="139" t="s">
        <v>17</v>
      </c>
      <c r="BC2105" s="166"/>
      <c r="BD2105" s="166"/>
      <c r="BE2105" s="166"/>
      <c r="BF2105" s="166"/>
      <c r="BG2105" s="166"/>
      <c r="BH2105" s="308"/>
      <c r="BI2105" s="308"/>
      <c r="BJ2105" s="141" t="s">
        <v>26</v>
      </c>
      <c r="BK2105" s="141" t="s">
        <v>26</v>
      </c>
      <c r="BL2105" s="141"/>
      <c r="BM2105" s="141"/>
      <c r="BN2105" s="139" t="s">
        <v>4075</v>
      </c>
      <c r="BQ2105" s="141"/>
      <c r="BV2105" s="141"/>
      <c r="BX2105" s="141"/>
      <c r="BY2105" s="141"/>
      <c r="BZ2105" s="141"/>
      <c r="CA2105" s="141"/>
      <c r="CB2105" s="141"/>
      <c r="CC2105" s="141"/>
      <c r="CD2105" s="141"/>
      <c r="CE2105" s="141"/>
      <c r="CF2105" s="141"/>
      <c r="CG2105" s="141"/>
    </row>
    <row r="2106" spans="1:85" x14ac:dyDescent="0.35">
      <c r="A2106" s="155" t="s">
        <v>13581</v>
      </c>
      <c r="B2106" s="139" t="s">
        <v>4075</v>
      </c>
      <c r="C2106" s="18">
        <v>43367</v>
      </c>
      <c r="D2106" s="144">
        <v>2.4305555555555556E-2</v>
      </c>
      <c r="E2106" s="141" t="s">
        <v>13273</v>
      </c>
      <c r="F2106" s="141">
        <v>3</v>
      </c>
      <c r="G2106" s="141" t="s">
        <v>2741</v>
      </c>
      <c r="H2106" s="141">
        <v>2018</v>
      </c>
      <c r="I2106" s="18"/>
      <c r="J2106" s="144"/>
      <c r="K2106" s="378"/>
      <c r="L2106" s="139" t="s">
        <v>4075</v>
      </c>
      <c r="M2106" s="141" t="s">
        <v>13562</v>
      </c>
      <c r="N2106" s="248">
        <v>44288</v>
      </c>
      <c r="O2106" s="141" t="s">
        <v>25</v>
      </c>
      <c r="P2106" s="141"/>
      <c r="Q2106" s="141"/>
      <c r="R2106" s="141"/>
      <c r="S2106" s="141"/>
      <c r="T2106" s="141"/>
      <c r="U2106" s="141"/>
      <c r="V2106" s="141" t="s">
        <v>13582</v>
      </c>
      <c r="W2106" s="139" t="s">
        <v>4075</v>
      </c>
      <c r="X2106" s="141" t="s">
        <v>25</v>
      </c>
      <c r="Y2106" s="141" t="s">
        <v>27</v>
      </c>
      <c r="Z2106" s="141" t="s">
        <v>4</v>
      </c>
      <c r="AA2106" s="141" t="s">
        <v>35</v>
      </c>
      <c r="AB2106" s="141"/>
      <c r="AC2106" s="139" t="s">
        <v>18047</v>
      </c>
      <c r="AD2106" s="380"/>
      <c r="AE2106" s="139" t="s">
        <v>105</v>
      </c>
      <c r="AF2106" s="139" t="s">
        <v>13076</v>
      </c>
      <c r="AG2106" s="139" t="s">
        <v>1518</v>
      </c>
      <c r="AH2106" s="139" t="s">
        <v>1518</v>
      </c>
      <c r="AI2106" s="139"/>
      <c r="AJ2106" s="139"/>
      <c r="AK2106" s="139" t="s">
        <v>1518</v>
      </c>
      <c r="AL2106" s="139" t="s">
        <v>3687</v>
      </c>
      <c r="AM2106" s="141" t="s">
        <v>9</v>
      </c>
      <c r="AN2106" s="141" t="s">
        <v>8</v>
      </c>
      <c r="AO2106" s="139"/>
      <c r="AP2106" s="139" t="s">
        <v>3687</v>
      </c>
      <c r="AQ2106" s="139"/>
      <c r="AR2106" s="381"/>
      <c r="AS2106" s="139" t="s">
        <v>4075</v>
      </c>
      <c r="AT2106" s="141" t="s">
        <v>44</v>
      </c>
      <c r="AU2106" s="141">
        <v>280</v>
      </c>
      <c r="AV2106" s="383"/>
      <c r="AW2106" s="385"/>
      <c r="AX2106" s="139" t="s">
        <v>225</v>
      </c>
      <c r="AY2106" t="s">
        <v>18982</v>
      </c>
      <c r="AZ2106">
        <v>12000</v>
      </c>
      <c r="BA2106" s="381"/>
      <c r="BB2106" s="139" t="s">
        <v>1452</v>
      </c>
      <c r="BC2106" s="166"/>
      <c r="BD2106" s="166"/>
      <c r="BE2106" s="166"/>
      <c r="BF2106" s="166"/>
      <c r="BG2106" s="166"/>
      <c r="BH2106" s="308"/>
      <c r="BI2106" s="308"/>
      <c r="BJ2106" s="141" t="s">
        <v>26</v>
      </c>
      <c r="BK2106" s="141" t="s">
        <v>26</v>
      </c>
      <c r="BL2106" s="141"/>
      <c r="BM2106" s="141"/>
      <c r="BN2106" s="139" t="s">
        <v>4075</v>
      </c>
      <c r="BQ2106" s="141"/>
      <c r="BV2106" s="141"/>
      <c r="BX2106" s="141"/>
      <c r="BY2106" s="141"/>
      <c r="BZ2106" s="141"/>
      <c r="CA2106" s="141"/>
      <c r="CB2106" s="141"/>
      <c r="CC2106" s="141"/>
      <c r="CD2106" s="141"/>
      <c r="CE2106" s="141"/>
      <c r="CF2106" s="141"/>
      <c r="CG2106" s="141"/>
    </row>
    <row r="2107" spans="1:85" x14ac:dyDescent="0.35">
      <c r="A2107" s="155" t="s">
        <v>7436</v>
      </c>
      <c r="B2107" s="139" t="s">
        <v>4075</v>
      </c>
      <c r="C2107" s="18">
        <v>43367</v>
      </c>
      <c r="D2107" s="144">
        <v>0</v>
      </c>
      <c r="E2107" s="141" t="s">
        <v>13273</v>
      </c>
      <c r="F2107" s="141">
        <v>3</v>
      </c>
      <c r="G2107" s="141" t="s">
        <v>2741</v>
      </c>
      <c r="H2107" s="141">
        <v>2018</v>
      </c>
      <c r="I2107" s="18"/>
      <c r="J2107" s="144"/>
      <c r="K2107" s="378"/>
      <c r="L2107" s="139" t="s">
        <v>4075</v>
      </c>
      <c r="M2107" s="141" t="s">
        <v>7343</v>
      </c>
      <c r="N2107" s="248"/>
      <c r="O2107" s="141" t="s">
        <v>26</v>
      </c>
      <c r="P2107" s="141" t="s">
        <v>26</v>
      </c>
      <c r="Q2107" s="141"/>
      <c r="R2107" s="141"/>
      <c r="S2107" s="141" t="s">
        <v>7437</v>
      </c>
      <c r="T2107" s="141"/>
      <c r="U2107" s="141"/>
      <c r="V2107" s="141"/>
      <c r="W2107" s="139" t="s">
        <v>4075</v>
      </c>
      <c r="X2107" s="141" t="s">
        <v>25</v>
      </c>
      <c r="Y2107" s="141" t="s">
        <v>27</v>
      </c>
      <c r="Z2107" s="141"/>
      <c r="AA2107" s="141" t="s">
        <v>35</v>
      </c>
      <c r="AB2107" s="141"/>
      <c r="AC2107" s="139" t="s">
        <v>6</v>
      </c>
      <c r="AD2107" s="380"/>
      <c r="AE2107" s="139" t="s">
        <v>105</v>
      </c>
      <c r="AF2107" s="139" t="s">
        <v>13076</v>
      </c>
      <c r="AG2107" s="139" t="s">
        <v>1518</v>
      </c>
      <c r="AH2107" s="139" t="s">
        <v>1380</v>
      </c>
      <c r="AI2107" s="139" t="s">
        <v>1518</v>
      </c>
      <c r="AJ2107" s="139"/>
      <c r="AK2107" s="139" t="s">
        <v>1518</v>
      </c>
      <c r="AL2107" s="139" t="s">
        <v>7</v>
      </c>
      <c r="AM2107" s="141"/>
      <c r="AN2107" s="141"/>
      <c r="AO2107" s="139"/>
      <c r="AP2107" s="139"/>
      <c r="AQ2107" s="139"/>
      <c r="AR2107" s="381"/>
      <c r="AS2107" s="139" t="s">
        <v>4075</v>
      </c>
      <c r="AT2107" s="141" t="s">
        <v>44</v>
      </c>
      <c r="AU2107" s="141">
        <v>280</v>
      </c>
      <c r="AV2107" s="383"/>
      <c r="AW2107" s="385"/>
      <c r="AX2107" s="139"/>
      <c r="BA2107" s="381"/>
      <c r="BB2107" s="139" t="s">
        <v>1452</v>
      </c>
      <c r="BC2107" s="166"/>
      <c r="BD2107" s="166"/>
      <c r="BE2107" s="166"/>
      <c r="BF2107" s="166"/>
      <c r="BG2107" s="166"/>
      <c r="BH2107" s="308"/>
      <c r="BI2107" s="308"/>
      <c r="BJ2107" s="141" t="s">
        <v>26</v>
      </c>
      <c r="BK2107" s="141" t="s">
        <v>25</v>
      </c>
      <c r="BL2107" s="141" t="s">
        <v>13157</v>
      </c>
      <c r="BM2107" s="141" t="s">
        <v>13158</v>
      </c>
      <c r="BN2107" s="139" t="s">
        <v>4075</v>
      </c>
      <c r="BQ2107" s="141"/>
      <c r="BV2107" s="141"/>
      <c r="BX2107" s="141"/>
      <c r="BY2107" s="141"/>
      <c r="BZ2107" s="141"/>
      <c r="CA2107" s="141"/>
      <c r="CB2107" s="141"/>
      <c r="CC2107" s="141"/>
      <c r="CD2107" s="141"/>
      <c r="CE2107" s="141"/>
      <c r="CF2107" s="141"/>
      <c r="CG2107" s="141"/>
    </row>
    <row r="2108" spans="1:85" x14ac:dyDescent="0.35">
      <c r="A2108" s="155" t="s">
        <v>7433</v>
      </c>
      <c r="B2108" s="139" t="s">
        <v>4075</v>
      </c>
      <c r="C2108" s="18">
        <v>43367</v>
      </c>
      <c r="D2108" s="144">
        <v>0</v>
      </c>
      <c r="E2108" s="141" t="s">
        <v>13273</v>
      </c>
      <c r="F2108" s="141">
        <v>3</v>
      </c>
      <c r="G2108" s="141" t="s">
        <v>2741</v>
      </c>
      <c r="H2108" s="141">
        <v>2018</v>
      </c>
      <c r="I2108" s="18">
        <v>43367</v>
      </c>
      <c r="J2108" s="144">
        <v>0.71250000000000002</v>
      </c>
      <c r="K2108" s="378"/>
      <c r="L2108" s="139" t="s">
        <v>4075</v>
      </c>
      <c r="M2108" s="141" t="s">
        <v>28</v>
      </c>
      <c r="N2108" s="248"/>
      <c r="O2108" s="141" t="s">
        <v>26</v>
      </c>
      <c r="P2108" s="141" t="s">
        <v>26</v>
      </c>
      <c r="Q2108" s="141" t="s">
        <v>7434</v>
      </c>
      <c r="R2108" s="141" t="s">
        <v>7435</v>
      </c>
      <c r="S2108" s="141"/>
      <c r="T2108" s="141"/>
      <c r="U2108" s="141"/>
      <c r="V2108" s="141"/>
      <c r="W2108" s="139" t="s">
        <v>4075</v>
      </c>
      <c r="X2108" s="141" t="s">
        <v>25</v>
      </c>
      <c r="Y2108" s="141" t="s">
        <v>27</v>
      </c>
      <c r="Z2108" s="141"/>
      <c r="AA2108" s="141" t="s">
        <v>34</v>
      </c>
      <c r="AB2108" s="141"/>
      <c r="AC2108" s="139" t="s">
        <v>18051</v>
      </c>
      <c r="AD2108" s="380"/>
      <c r="AE2108" s="139" t="s">
        <v>4</v>
      </c>
      <c r="AF2108" s="139" t="s">
        <v>13073</v>
      </c>
      <c r="AG2108" s="139" t="s">
        <v>4</v>
      </c>
      <c r="AH2108" s="139" t="s">
        <v>1380</v>
      </c>
      <c r="AI2108" s="139" t="s">
        <v>4</v>
      </c>
      <c r="AJ2108" s="139"/>
      <c r="AK2108" s="139" t="s">
        <v>15678</v>
      </c>
      <c r="AL2108" s="139" t="s">
        <v>7</v>
      </c>
      <c r="AM2108" s="141"/>
      <c r="AN2108" s="141" t="s">
        <v>8</v>
      </c>
      <c r="AO2108" s="139"/>
      <c r="AP2108" s="139"/>
      <c r="AQ2108" s="139"/>
      <c r="AR2108" s="381"/>
      <c r="AS2108" s="139" t="s">
        <v>4075</v>
      </c>
      <c r="AT2108" s="141" t="s">
        <v>44</v>
      </c>
      <c r="AU2108" s="141"/>
      <c r="AV2108" s="383"/>
      <c r="AW2108" s="385"/>
      <c r="AX2108" s="139"/>
      <c r="AY2108" t="s">
        <v>18902</v>
      </c>
      <c r="BA2108" s="381"/>
      <c r="BB2108" s="139" t="s">
        <v>17</v>
      </c>
      <c r="BC2108" s="166"/>
      <c r="BD2108" s="166"/>
      <c r="BE2108" s="166"/>
      <c r="BF2108" s="166"/>
      <c r="BG2108" s="166"/>
      <c r="BH2108" s="308"/>
      <c r="BI2108" s="308"/>
      <c r="BJ2108" s="141" t="s">
        <v>26</v>
      </c>
      <c r="BK2108" s="141" t="s">
        <v>26</v>
      </c>
      <c r="BL2108" s="141"/>
      <c r="BM2108" s="141"/>
      <c r="BN2108" s="139" t="s">
        <v>4075</v>
      </c>
      <c r="BQ2108" s="141" t="s">
        <v>15980</v>
      </c>
      <c r="BT2108" s="135" t="s">
        <v>15429</v>
      </c>
      <c r="BV2108" s="141"/>
      <c r="BX2108" s="141"/>
      <c r="BY2108" s="141"/>
      <c r="BZ2108" s="141"/>
      <c r="CA2108" s="141"/>
      <c r="CB2108" s="141"/>
      <c r="CC2108" s="141"/>
      <c r="CD2108" s="141"/>
      <c r="CE2108" s="141"/>
      <c r="CF2108" s="141"/>
      <c r="CG2108" s="141" t="s">
        <v>4004</v>
      </c>
    </row>
    <row r="2109" spans="1:85" x14ac:dyDescent="0.35">
      <c r="A2109" s="155" t="s">
        <v>7426</v>
      </c>
      <c r="B2109" s="139" t="s">
        <v>4075</v>
      </c>
      <c r="C2109" s="18">
        <v>43370</v>
      </c>
      <c r="D2109" s="144">
        <v>0</v>
      </c>
      <c r="E2109" s="141" t="s">
        <v>13273</v>
      </c>
      <c r="F2109" s="141">
        <v>3</v>
      </c>
      <c r="G2109" s="141" t="s">
        <v>2741</v>
      </c>
      <c r="H2109" s="141">
        <v>2018</v>
      </c>
      <c r="I2109" s="18">
        <v>43370</v>
      </c>
      <c r="J2109" s="144">
        <v>0.72152777777777777</v>
      </c>
      <c r="K2109" s="378"/>
      <c r="L2109" s="139" t="s">
        <v>4075</v>
      </c>
      <c r="M2109" s="141" t="s">
        <v>28</v>
      </c>
      <c r="N2109" s="248"/>
      <c r="O2109" s="141" t="s">
        <v>26</v>
      </c>
      <c r="P2109" s="141" t="s">
        <v>26</v>
      </c>
      <c r="Q2109" s="141" t="s">
        <v>7427</v>
      </c>
      <c r="R2109" s="141" t="s">
        <v>7428</v>
      </c>
      <c r="S2109" s="141"/>
      <c r="T2109" s="141"/>
      <c r="U2109" s="141"/>
      <c r="V2109" s="141"/>
      <c r="W2109" s="139" t="s">
        <v>4075</v>
      </c>
      <c r="X2109" s="141" t="s">
        <v>25</v>
      </c>
      <c r="Y2109" s="141" t="s">
        <v>27</v>
      </c>
      <c r="Z2109" s="141"/>
      <c r="AA2109" s="141" t="s">
        <v>34</v>
      </c>
      <c r="AB2109" s="141"/>
      <c r="AC2109" s="139" t="s">
        <v>18050</v>
      </c>
      <c r="AD2109" s="380"/>
      <c r="AE2109" s="139" t="s">
        <v>103</v>
      </c>
      <c r="AF2109" s="139" t="s">
        <v>13075</v>
      </c>
      <c r="AG2109" s="139" t="s">
        <v>103</v>
      </c>
      <c r="AH2109" s="139" t="s">
        <v>1380</v>
      </c>
      <c r="AI2109" s="139" t="s">
        <v>7340</v>
      </c>
      <c r="AJ2109" s="139"/>
      <c r="AK2109" s="139" t="s">
        <v>7340</v>
      </c>
      <c r="AL2109" s="139" t="s">
        <v>1408</v>
      </c>
      <c r="AM2109" s="141"/>
      <c r="AN2109" s="141" t="s">
        <v>8</v>
      </c>
      <c r="AO2109" s="139"/>
      <c r="AP2109" s="139"/>
      <c r="AQ2109" s="139"/>
      <c r="AR2109" s="381"/>
      <c r="AS2109" s="139" t="s">
        <v>4075</v>
      </c>
      <c r="AT2109" s="141" t="s">
        <v>44</v>
      </c>
      <c r="AU2109" s="141"/>
      <c r="AV2109" s="383"/>
      <c r="AW2109" s="385"/>
      <c r="AX2109" s="139"/>
      <c r="AY2109" t="s">
        <v>19219</v>
      </c>
      <c r="BA2109" s="381"/>
      <c r="BB2109" s="139" t="s">
        <v>1444</v>
      </c>
      <c r="BC2109" s="166"/>
      <c r="BD2109" s="166"/>
      <c r="BE2109" s="166"/>
      <c r="BF2109" s="166"/>
      <c r="BG2109" s="166"/>
      <c r="BH2109" s="308"/>
      <c r="BI2109" s="308"/>
      <c r="BJ2109" s="141" t="s">
        <v>26</v>
      </c>
      <c r="BK2109" s="141" t="s">
        <v>26</v>
      </c>
      <c r="BL2109" s="141"/>
      <c r="BM2109" s="141"/>
      <c r="BN2109" s="139" t="s">
        <v>4075</v>
      </c>
      <c r="BQ2109" s="141"/>
      <c r="BV2109" s="141"/>
      <c r="BX2109" s="141"/>
      <c r="BY2109" s="141"/>
      <c r="BZ2109" s="141"/>
      <c r="CA2109" s="141"/>
      <c r="CB2109" s="141"/>
      <c r="CC2109" s="141"/>
      <c r="CD2109" s="141"/>
      <c r="CE2109" s="141"/>
      <c r="CF2109" s="141"/>
      <c r="CG2109" s="141"/>
    </row>
    <row r="2110" spans="1:85" x14ac:dyDescent="0.35">
      <c r="A2110" s="155" t="s">
        <v>20114</v>
      </c>
      <c r="B2110" s="139" t="s">
        <v>4075</v>
      </c>
      <c r="C2110" s="18">
        <v>43370</v>
      </c>
      <c r="D2110" s="144">
        <v>0.53125</v>
      </c>
      <c r="E2110" s="141" t="s">
        <v>13273</v>
      </c>
      <c r="F2110" s="141">
        <v>3</v>
      </c>
      <c r="G2110" s="141" t="s">
        <v>2741</v>
      </c>
      <c r="H2110" s="141">
        <v>2018</v>
      </c>
      <c r="I2110" s="18"/>
      <c r="J2110" s="144"/>
      <c r="K2110" s="378"/>
      <c r="L2110" s="139" t="s">
        <v>4075</v>
      </c>
      <c r="M2110" s="141" t="s">
        <v>13562</v>
      </c>
      <c r="N2110" s="248">
        <v>44288</v>
      </c>
      <c r="O2110" s="141" t="s">
        <v>25</v>
      </c>
      <c r="P2110" s="141"/>
      <c r="Q2110" s="141" t="s">
        <v>20115</v>
      </c>
      <c r="R2110" s="141" t="s">
        <v>20116</v>
      </c>
      <c r="S2110" s="141"/>
      <c r="T2110" s="141" t="s">
        <v>20117</v>
      </c>
      <c r="U2110" s="141"/>
      <c r="V2110" s="141" t="s">
        <v>20118</v>
      </c>
      <c r="W2110" s="139" t="s">
        <v>4075</v>
      </c>
      <c r="X2110" s="141" t="s">
        <v>25</v>
      </c>
      <c r="Y2110" s="141" t="s">
        <v>27</v>
      </c>
      <c r="Z2110" s="141" t="s">
        <v>4</v>
      </c>
      <c r="AA2110" s="141" t="s">
        <v>35</v>
      </c>
      <c r="AB2110" s="141"/>
      <c r="AC2110" s="139" t="s">
        <v>18050</v>
      </c>
      <c r="AD2110" s="380"/>
      <c r="AE2110" s="139" t="s">
        <v>102</v>
      </c>
      <c r="AF2110" s="139" t="s">
        <v>13071</v>
      </c>
      <c r="AG2110" s="139" t="s">
        <v>102</v>
      </c>
      <c r="AH2110" s="139" t="s">
        <v>1378</v>
      </c>
      <c r="AI2110" s="139"/>
      <c r="AJ2110" s="139" t="s">
        <v>7</v>
      </c>
      <c r="AK2110" s="139"/>
      <c r="AL2110" s="139"/>
      <c r="AM2110" s="141" t="s">
        <v>15</v>
      </c>
      <c r="AN2110" s="141" t="s">
        <v>8</v>
      </c>
      <c r="AO2110" s="139"/>
      <c r="AP2110" s="139" t="s">
        <v>7</v>
      </c>
      <c r="AQ2110" s="139"/>
      <c r="AR2110" s="381"/>
      <c r="AS2110" s="139" t="s">
        <v>4075</v>
      </c>
      <c r="AT2110" s="141" t="s">
        <v>43</v>
      </c>
      <c r="AU2110" s="141">
        <v>180</v>
      </c>
      <c r="AV2110" s="383"/>
      <c r="AW2110" s="385"/>
      <c r="AX2110" s="139" t="s">
        <v>180</v>
      </c>
      <c r="AY2110" t="s">
        <v>20119</v>
      </c>
      <c r="AZ2110">
        <v>12000</v>
      </c>
      <c r="BA2110" s="381"/>
      <c r="BB2110" s="139" t="s">
        <v>1452</v>
      </c>
      <c r="BC2110" s="166"/>
      <c r="BD2110" s="166"/>
      <c r="BE2110" s="166"/>
      <c r="BF2110" s="166"/>
      <c r="BG2110" s="166"/>
      <c r="BH2110" s="308"/>
      <c r="BI2110" s="308"/>
      <c r="BJ2110" s="141" t="s">
        <v>26</v>
      </c>
      <c r="BK2110" s="141" t="s">
        <v>26</v>
      </c>
      <c r="BL2110" s="141"/>
      <c r="BM2110" s="141"/>
      <c r="BN2110" s="139" t="s">
        <v>4075</v>
      </c>
      <c r="BQ2110" s="141"/>
      <c r="BV2110" s="141"/>
      <c r="BX2110" s="141"/>
      <c r="BY2110" s="141"/>
      <c r="BZ2110" s="141"/>
      <c r="CA2110" s="141"/>
      <c r="CB2110" s="141"/>
      <c r="CC2110" s="141"/>
      <c r="CD2110" s="141"/>
      <c r="CE2110" s="141"/>
      <c r="CF2110" s="141"/>
      <c r="CG2110" s="141"/>
    </row>
    <row r="2111" spans="1:85" x14ac:dyDescent="0.35">
      <c r="A2111" s="155" t="s">
        <v>7424</v>
      </c>
      <c r="B2111" s="139" t="s">
        <v>4075</v>
      </c>
      <c r="C2111" s="18">
        <v>43370</v>
      </c>
      <c r="D2111" s="144">
        <v>0</v>
      </c>
      <c r="E2111" s="141" t="s">
        <v>13273</v>
      </c>
      <c r="F2111" s="141">
        <v>3</v>
      </c>
      <c r="G2111" s="141" t="s">
        <v>2741</v>
      </c>
      <c r="H2111" s="141">
        <v>2018</v>
      </c>
      <c r="I2111" s="18"/>
      <c r="J2111" s="144"/>
      <c r="K2111" s="378"/>
      <c r="L2111" s="139" t="s">
        <v>4075</v>
      </c>
      <c r="M2111" s="141" t="s">
        <v>7343</v>
      </c>
      <c r="N2111" s="248"/>
      <c r="O2111" s="141" t="s">
        <v>26</v>
      </c>
      <c r="P2111" s="141" t="s">
        <v>26</v>
      </c>
      <c r="Q2111" s="141"/>
      <c r="R2111" s="141"/>
      <c r="S2111" s="141" t="s">
        <v>7425</v>
      </c>
      <c r="T2111" s="141"/>
      <c r="U2111" s="141"/>
      <c r="V2111" s="141"/>
      <c r="W2111" s="139" t="s">
        <v>4075</v>
      </c>
      <c r="X2111" s="141" t="s">
        <v>25</v>
      </c>
      <c r="Y2111" s="141" t="s">
        <v>27</v>
      </c>
      <c r="Z2111" s="141"/>
      <c r="AA2111" s="141" t="s">
        <v>35</v>
      </c>
      <c r="AB2111" s="141"/>
      <c r="AC2111" s="139" t="s">
        <v>6</v>
      </c>
      <c r="AD2111" s="380"/>
      <c r="AE2111" s="139" t="s">
        <v>103</v>
      </c>
      <c r="AF2111" s="139" t="s">
        <v>13079</v>
      </c>
      <c r="AG2111" s="139" t="s">
        <v>103</v>
      </c>
      <c r="AH2111" s="139" t="s">
        <v>1380</v>
      </c>
      <c r="AI2111" s="139" t="s">
        <v>103</v>
      </c>
      <c r="AJ2111" s="139"/>
      <c r="AK2111" s="139" t="s">
        <v>103</v>
      </c>
      <c r="AL2111" s="139" t="s">
        <v>7</v>
      </c>
      <c r="AM2111" s="141"/>
      <c r="AN2111" s="141"/>
      <c r="AO2111" s="139"/>
      <c r="AP2111" s="139"/>
      <c r="AQ2111" s="139"/>
      <c r="AR2111" s="381"/>
      <c r="AS2111" s="139" t="s">
        <v>4075</v>
      </c>
      <c r="AT2111" s="141" t="s">
        <v>44</v>
      </c>
      <c r="AU2111" s="141">
        <v>180</v>
      </c>
      <c r="AV2111" s="383"/>
      <c r="AW2111" s="385"/>
      <c r="AX2111" s="139"/>
      <c r="BA2111" s="381"/>
      <c r="BB2111" s="139" t="s">
        <v>1452</v>
      </c>
      <c r="BC2111" s="166"/>
      <c r="BD2111" s="166"/>
      <c r="BE2111" s="166"/>
      <c r="BF2111" s="166"/>
      <c r="BG2111" s="166"/>
      <c r="BH2111" s="308"/>
      <c r="BI2111" s="308"/>
      <c r="BJ2111" s="141" t="s">
        <v>26</v>
      </c>
      <c r="BK2111" s="141" t="s">
        <v>26</v>
      </c>
      <c r="BL2111" s="141"/>
      <c r="BM2111" s="141"/>
      <c r="BN2111" s="139" t="s">
        <v>4075</v>
      </c>
      <c r="BQ2111" s="141"/>
      <c r="BV2111" s="141"/>
      <c r="BX2111" s="141"/>
      <c r="BY2111" s="141"/>
      <c r="BZ2111" s="141"/>
      <c r="CA2111" s="141"/>
      <c r="CB2111" s="141"/>
      <c r="CC2111" s="141"/>
      <c r="CD2111" s="141"/>
      <c r="CE2111" s="141"/>
      <c r="CF2111" s="141"/>
      <c r="CG2111" s="141"/>
    </row>
    <row r="2112" spans="1:85" x14ac:dyDescent="0.35">
      <c r="A2112" s="155" t="s">
        <v>7422</v>
      </c>
      <c r="B2112" s="139" t="s">
        <v>4075</v>
      </c>
      <c r="C2112" s="18">
        <v>43370</v>
      </c>
      <c r="D2112" s="144">
        <v>0</v>
      </c>
      <c r="E2112" s="141" t="s">
        <v>13273</v>
      </c>
      <c r="F2112" s="141">
        <v>3</v>
      </c>
      <c r="G2112" s="141" t="s">
        <v>2741</v>
      </c>
      <c r="H2112" s="141">
        <v>2018</v>
      </c>
      <c r="I2112" s="18"/>
      <c r="J2112" s="144"/>
      <c r="K2112" s="378"/>
      <c r="L2112" s="139" t="s">
        <v>4075</v>
      </c>
      <c r="M2112" s="141" t="s">
        <v>7343</v>
      </c>
      <c r="N2112" s="248"/>
      <c r="O2112" s="141" t="s">
        <v>26</v>
      </c>
      <c r="P2112" s="141" t="s">
        <v>26</v>
      </c>
      <c r="Q2112" s="141"/>
      <c r="R2112" s="141"/>
      <c r="S2112" s="141" t="s">
        <v>7423</v>
      </c>
      <c r="T2112" s="141"/>
      <c r="U2112" s="141"/>
      <c r="V2112" s="141"/>
      <c r="W2112" s="139" t="s">
        <v>4075</v>
      </c>
      <c r="X2112" s="141" t="s">
        <v>25</v>
      </c>
      <c r="Y2112" s="141" t="s">
        <v>27</v>
      </c>
      <c r="Z2112" s="141"/>
      <c r="AA2112" s="141" t="s">
        <v>35</v>
      </c>
      <c r="AB2112" s="141"/>
      <c r="AC2112" s="139" t="s">
        <v>6</v>
      </c>
      <c r="AD2112" s="380"/>
      <c r="AE2112" s="139" t="s">
        <v>105</v>
      </c>
      <c r="AF2112" s="139" t="s">
        <v>13076</v>
      </c>
      <c r="AG2112" s="139" t="s">
        <v>1518</v>
      </c>
      <c r="AH2112" s="139" t="s">
        <v>1380</v>
      </c>
      <c r="AI2112" s="139" t="s">
        <v>1518</v>
      </c>
      <c r="AJ2112" s="139"/>
      <c r="AK2112" s="139" t="s">
        <v>1518</v>
      </c>
      <c r="AL2112" s="139" t="s">
        <v>87</v>
      </c>
      <c r="AM2112" s="141"/>
      <c r="AN2112" s="141"/>
      <c r="AO2112" s="139"/>
      <c r="AP2112" s="139"/>
      <c r="AQ2112" s="139"/>
      <c r="AR2112" s="381"/>
      <c r="AS2112" s="139" t="s">
        <v>4075</v>
      </c>
      <c r="AT2112" s="141" t="s">
        <v>1404</v>
      </c>
      <c r="AU2112" s="141">
        <v>400</v>
      </c>
      <c r="AV2112" s="383"/>
      <c r="AW2112" s="385"/>
      <c r="AX2112" s="139"/>
      <c r="BA2112" s="381"/>
      <c r="BB2112" s="139" t="s">
        <v>1450</v>
      </c>
      <c r="BC2112" s="166"/>
      <c r="BD2112" s="166"/>
      <c r="BE2112" s="166"/>
      <c r="BF2112" s="166"/>
      <c r="BG2112" s="166"/>
      <c r="BH2112" s="308"/>
      <c r="BI2112" s="308"/>
      <c r="BJ2112" s="141" t="s">
        <v>26</v>
      </c>
      <c r="BK2112" s="141" t="s">
        <v>26</v>
      </c>
      <c r="BL2112" s="141"/>
      <c r="BM2112" s="141"/>
      <c r="BN2112" s="139" t="s">
        <v>4075</v>
      </c>
      <c r="BQ2112" s="141"/>
      <c r="BV2112" s="141"/>
      <c r="BX2112" s="141"/>
      <c r="BY2112" s="141"/>
      <c r="BZ2112" s="141"/>
      <c r="CA2112" s="141"/>
      <c r="CB2112" s="141"/>
      <c r="CC2112" s="141"/>
      <c r="CD2112" s="141"/>
      <c r="CE2112" s="141"/>
      <c r="CF2112" s="141"/>
      <c r="CG2112" s="141"/>
    </row>
    <row r="2113" spans="1:85" x14ac:dyDescent="0.35">
      <c r="A2113" s="155" t="s">
        <v>7417</v>
      </c>
      <c r="B2113" s="139" t="s">
        <v>4075</v>
      </c>
      <c r="C2113" s="18">
        <v>43371</v>
      </c>
      <c r="D2113" s="144">
        <v>0</v>
      </c>
      <c r="E2113" s="141" t="s">
        <v>13273</v>
      </c>
      <c r="F2113" s="141">
        <v>3</v>
      </c>
      <c r="G2113" s="141" t="s">
        <v>2741</v>
      </c>
      <c r="H2113" s="141">
        <v>2018</v>
      </c>
      <c r="I2113" s="18">
        <v>43371</v>
      </c>
      <c r="J2113" s="144">
        <v>0.18819444444444444</v>
      </c>
      <c r="K2113" s="378"/>
      <c r="L2113" s="139" t="s">
        <v>4075</v>
      </c>
      <c r="M2113" s="141" t="s">
        <v>28</v>
      </c>
      <c r="N2113" s="248"/>
      <c r="O2113" s="141" t="s">
        <v>26</v>
      </c>
      <c r="P2113" s="141" t="s">
        <v>26</v>
      </c>
      <c r="Q2113" s="141" t="s">
        <v>7418</v>
      </c>
      <c r="R2113" s="141" t="s">
        <v>7419</v>
      </c>
      <c r="S2113" s="141"/>
      <c r="T2113" s="141"/>
      <c r="U2113" s="141"/>
      <c r="V2113" s="141"/>
      <c r="W2113" s="139" t="s">
        <v>4075</v>
      </c>
      <c r="X2113" s="141" t="s">
        <v>25</v>
      </c>
      <c r="Y2113" s="141" t="s">
        <v>27</v>
      </c>
      <c r="Z2113" s="141"/>
      <c r="AA2113" s="141" t="s">
        <v>34</v>
      </c>
      <c r="AB2113" s="141"/>
      <c r="AC2113" s="139" t="s">
        <v>18049</v>
      </c>
      <c r="AD2113" s="380"/>
      <c r="AE2113" s="139" t="s">
        <v>4</v>
      </c>
      <c r="AF2113" s="139" t="s">
        <v>13073</v>
      </c>
      <c r="AG2113" s="139" t="s">
        <v>4</v>
      </c>
      <c r="AH2113" s="139" t="s">
        <v>1380</v>
      </c>
      <c r="AI2113" s="139" t="s">
        <v>4</v>
      </c>
      <c r="AJ2113" s="139"/>
      <c r="AK2113" s="139" t="s">
        <v>15678</v>
      </c>
      <c r="AL2113" s="139" t="s">
        <v>7</v>
      </c>
      <c r="AM2113" s="141"/>
      <c r="AN2113" s="141" t="s">
        <v>8</v>
      </c>
      <c r="AO2113" s="139"/>
      <c r="AP2113" s="139"/>
      <c r="AQ2113" s="139"/>
      <c r="AR2113" s="381"/>
      <c r="AS2113" s="139" t="s">
        <v>4075</v>
      </c>
      <c r="AT2113" s="141" t="s">
        <v>1404</v>
      </c>
      <c r="AU2113" s="141"/>
      <c r="AV2113" s="383"/>
      <c r="AW2113" s="385"/>
      <c r="AX2113" s="139"/>
      <c r="AY2113" t="s">
        <v>19220</v>
      </c>
      <c r="BA2113" s="381"/>
      <c r="BB2113" s="139" t="s">
        <v>1444</v>
      </c>
      <c r="BC2113" s="166"/>
      <c r="BD2113" s="166"/>
      <c r="BE2113" s="166"/>
      <c r="BF2113" s="166"/>
      <c r="BG2113" s="166"/>
      <c r="BH2113" s="308"/>
      <c r="BI2113" s="308"/>
      <c r="BJ2113" s="141" t="s">
        <v>26</v>
      </c>
      <c r="BK2113" s="141" t="s">
        <v>26</v>
      </c>
      <c r="BL2113" s="141"/>
      <c r="BM2113" s="141"/>
      <c r="BN2113" s="139" t="s">
        <v>4075</v>
      </c>
      <c r="BQ2113" s="141" t="s">
        <v>15981</v>
      </c>
      <c r="BR2113" s="135" t="s">
        <v>15680</v>
      </c>
      <c r="BT2113" s="135" t="s">
        <v>15355</v>
      </c>
      <c r="BU2113" s="135" t="s">
        <v>2059</v>
      </c>
      <c r="BV2113" s="141" t="s">
        <v>13264</v>
      </c>
      <c r="BW2113" s="135" t="s">
        <v>13286</v>
      </c>
      <c r="BX2113" s="141" t="s">
        <v>15681</v>
      </c>
      <c r="BY2113" s="141" t="s">
        <v>15689</v>
      </c>
      <c r="BZ2113" s="141" t="s">
        <v>25</v>
      </c>
      <c r="CA2113" s="141" t="s">
        <v>1848</v>
      </c>
      <c r="CB2113" s="141"/>
      <c r="CC2113" s="141" t="s">
        <v>15690</v>
      </c>
      <c r="CD2113" s="141" t="s">
        <v>34</v>
      </c>
      <c r="CE2113" s="141" t="s">
        <v>15450</v>
      </c>
      <c r="CF2113" s="141" t="s">
        <v>15451</v>
      </c>
      <c r="CG2113" s="141" t="s">
        <v>2003</v>
      </c>
    </row>
    <row r="2114" spans="1:85" x14ac:dyDescent="0.35">
      <c r="A2114" s="155" t="s">
        <v>7420</v>
      </c>
      <c r="B2114" s="139" t="s">
        <v>4075</v>
      </c>
      <c r="C2114" s="18">
        <v>43371</v>
      </c>
      <c r="D2114" s="144">
        <v>0</v>
      </c>
      <c r="E2114" s="141" t="s">
        <v>13273</v>
      </c>
      <c r="F2114" s="141">
        <v>3</v>
      </c>
      <c r="G2114" s="141" t="s">
        <v>2741</v>
      </c>
      <c r="H2114" s="141">
        <v>2018</v>
      </c>
      <c r="I2114" s="18"/>
      <c r="J2114" s="144"/>
      <c r="K2114" s="378"/>
      <c r="L2114" s="139" t="s">
        <v>4075</v>
      </c>
      <c r="M2114" s="141" t="s">
        <v>7343</v>
      </c>
      <c r="N2114" s="248"/>
      <c r="O2114" s="141" t="s">
        <v>26</v>
      </c>
      <c r="P2114" s="141" t="s">
        <v>26</v>
      </c>
      <c r="Q2114" s="141"/>
      <c r="R2114" s="141"/>
      <c r="S2114" s="141" t="s">
        <v>7421</v>
      </c>
      <c r="T2114" s="141"/>
      <c r="U2114" s="141"/>
      <c r="V2114" s="141"/>
      <c r="W2114" s="139" t="s">
        <v>4075</v>
      </c>
      <c r="X2114" s="141" t="s">
        <v>25</v>
      </c>
      <c r="Y2114" s="141" t="s">
        <v>27</v>
      </c>
      <c r="Z2114" s="141"/>
      <c r="AA2114" s="141" t="s">
        <v>35</v>
      </c>
      <c r="AB2114" s="141"/>
      <c r="AC2114" s="139" t="s">
        <v>6</v>
      </c>
      <c r="AD2114" s="380"/>
      <c r="AE2114" s="139" t="s">
        <v>103</v>
      </c>
      <c r="AF2114" s="139" t="s">
        <v>13075</v>
      </c>
      <c r="AG2114" s="139" t="s">
        <v>103</v>
      </c>
      <c r="AH2114" s="139" t="s">
        <v>1380</v>
      </c>
      <c r="AI2114" s="139" t="s">
        <v>7340</v>
      </c>
      <c r="AJ2114" s="139"/>
      <c r="AK2114" s="139" t="s">
        <v>7340</v>
      </c>
      <c r="AL2114" s="139" t="s">
        <v>1408</v>
      </c>
      <c r="AM2114" s="141"/>
      <c r="AN2114" s="141"/>
      <c r="AO2114" s="139"/>
      <c r="AP2114" s="139"/>
      <c r="AQ2114" s="139"/>
      <c r="AR2114" s="381"/>
      <c r="AS2114" s="139" t="s">
        <v>4075</v>
      </c>
      <c r="AT2114" s="141" t="s">
        <v>1404</v>
      </c>
      <c r="AU2114" s="141"/>
      <c r="AV2114" s="383"/>
      <c r="AW2114" s="385"/>
      <c r="AX2114" s="139"/>
      <c r="BA2114" s="381"/>
      <c r="BB2114" s="139" t="s">
        <v>1444</v>
      </c>
      <c r="BC2114" s="166"/>
      <c r="BD2114" s="166"/>
      <c r="BE2114" s="166"/>
      <c r="BF2114" s="166"/>
      <c r="BG2114" s="166"/>
      <c r="BH2114" s="308"/>
      <c r="BI2114" s="308"/>
      <c r="BJ2114" s="141" t="s">
        <v>26</v>
      </c>
      <c r="BK2114" s="141" t="s">
        <v>26</v>
      </c>
      <c r="BL2114" s="141"/>
      <c r="BM2114" s="141"/>
      <c r="BN2114" s="139" t="s">
        <v>4075</v>
      </c>
      <c r="BQ2114" s="141"/>
      <c r="BV2114" s="141"/>
      <c r="BX2114" s="141"/>
      <c r="BY2114" s="141"/>
      <c r="BZ2114" s="141"/>
      <c r="CA2114" s="141"/>
      <c r="CB2114" s="141"/>
      <c r="CC2114" s="141"/>
      <c r="CD2114" s="141"/>
      <c r="CE2114" s="141"/>
      <c r="CF2114" s="141"/>
      <c r="CG2114" s="141"/>
    </row>
    <row r="2115" spans="1:85" x14ac:dyDescent="0.35">
      <c r="A2115" s="155" t="s">
        <v>7411</v>
      </c>
      <c r="B2115" s="139" t="s">
        <v>4075</v>
      </c>
      <c r="C2115" s="18">
        <v>43372</v>
      </c>
      <c r="D2115" s="144">
        <v>0</v>
      </c>
      <c r="E2115" s="141" t="s">
        <v>13273</v>
      </c>
      <c r="F2115" s="141">
        <v>3</v>
      </c>
      <c r="G2115" s="141" t="s">
        <v>2741</v>
      </c>
      <c r="H2115" s="141">
        <v>2018</v>
      </c>
      <c r="I2115" s="18">
        <v>43372</v>
      </c>
      <c r="J2115" s="144">
        <v>0.5493055555555556</v>
      </c>
      <c r="K2115" s="378"/>
      <c r="L2115" s="139" t="s">
        <v>4075</v>
      </c>
      <c r="M2115" s="141" t="s">
        <v>7343</v>
      </c>
      <c r="N2115" s="248"/>
      <c r="O2115" s="141" t="s">
        <v>26</v>
      </c>
      <c r="P2115" s="141" t="s">
        <v>26</v>
      </c>
      <c r="Q2115" s="141" t="s">
        <v>7412</v>
      </c>
      <c r="R2115" s="141" t="s">
        <v>7413</v>
      </c>
      <c r="S2115" s="141"/>
      <c r="T2115" s="141"/>
      <c r="U2115" s="141"/>
      <c r="V2115" s="141"/>
      <c r="W2115" s="139" t="s">
        <v>4075</v>
      </c>
      <c r="X2115" s="141" t="s">
        <v>25</v>
      </c>
      <c r="Y2115" s="141" t="s">
        <v>27</v>
      </c>
      <c r="Z2115" s="141"/>
      <c r="AA2115" s="141" t="s">
        <v>34</v>
      </c>
      <c r="AB2115" s="141"/>
      <c r="AC2115" s="139" t="s">
        <v>6</v>
      </c>
      <c r="AD2115" s="380"/>
      <c r="AE2115" s="139" t="s">
        <v>4</v>
      </c>
      <c r="AF2115" s="139" t="s">
        <v>13073</v>
      </c>
      <c r="AG2115" s="139" t="s">
        <v>4</v>
      </c>
      <c r="AH2115" s="139" t="s">
        <v>1380</v>
      </c>
      <c r="AI2115" s="139" t="s">
        <v>4</v>
      </c>
      <c r="AJ2115" s="139"/>
      <c r="AK2115" s="139" t="s">
        <v>15678</v>
      </c>
      <c r="AL2115" s="139" t="s">
        <v>7</v>
      </c>
      <c r="AM2115" s="141"/>
      <c r="AN2115" s="141" t="s">
        <v>8</v>
      </c>
      <c r="AO2115" s="139"/>
      <c r="AP2115" s="139"/>
      <c r="AQ2115" s="139"/>
      <c r="AR2115" s="381"/>
      <c r="AS2115" s="139" t="s">
        <v>4075</v>
      </c>
      <c r="AT2115" s="141" t="s">
        <v>44</v>
      </c>
      <c r="AU2115" s="141"/>
      <c r="AV2115" s="383"/>
      <c r="AW2115" s="385"/>
      <c r="AX2115" s="139"/>
      <c r="AY2115" t="s">
        <v>18609</v>
      </c>
      <c r="BA2115" s="381"/>
      <c r="BB2115" s="139" t="s">
        <v>1446</v>
      </c>
      <c r="BC2115" s="166"/>
      <c r="BD2115" s="166"/>
      <c r="BE2115" s="166"/>
      <c r="BF2115" s="166"/>
      <c r="BG2115" s="166"/>
      <c r="BH2115" s="308"/>
      <c r="BI2115" s="308"/>
      <c r="BJ2115" s="141" t="s">
        <v>26</v>
      </c>
      <c r="BK2115" s="141" t="s">
        <v>26</v>
      </c>
      <c r="BL2115" s="141"/>
      <c r="BM2115" s="141"/>
      <c r="BN2115" s="139" t="s">
        <v>4075</v>
      </c>
      <c r="BQ2115" s="141" t="s">
        <v>15982</v>
      </c>
      <c r="BR2115" s="135" t="s">
        <v>15680</v>
      </c>
      <c r="BT2115" s="135" t="s">
        <v>15436</v>
      </c>
      <c r="BU2115" s="135" t="s">
        <v>13282</v>
      </c>
      <c r="BV2115" s="141" t="s">
        <v>13283</v>
      </c>
      <c r="BW2115" s="135" t="s">
        <v>2612</v>
      </c>
      <c r="BX2115" s="141" t="s">
        <v>15681</v>
      </c>
      <c r="BY2115" s="141" t="s">
        <v>15689</v>
      </c>
      <c r="BZ2115" s="141" t="s">
        <v>25</v>
      </c>
      <c r="CA2115" s="141" t="s">
        <v>1848</v>
      </c>
      <c r="CB2115" s="141"/>
      <c r="CC2115" s="141" t="s">
        <v>15686</v>
      </c>
      <c r="CD2115" s="141" t="s">
        <v>15687</v>
      </c>
      <c r="CE2115" s="141" t="s">
        <v>15450</v>
      </c>
      <c r="CF2115" s="141" t="s">
        <v>15451</v>
      </c>
      <c r="CG2115" s="141" t="s">
        <v>4009</v>
      </c>
    </row>
    <row r="2116" spans="1:85" x14ac:dyDescent="0.35">
      <c r="A2116" s="155" t="s">
        <v>7414</v>
      </c>
      <c r="B2116" s="139" t="s">
        <v>4075</v>
      </c>
      <c r="C2116" s="18">
        <v>43372</v>
      </c>
      <c r="D2116" s="144">
        <v>0</v>
      </c>
      <c r="E2116" s="141" t="s">
        <v>13273</v>
      </c>
      <c r="F2116" s="141">
        <v>3</v>
      </c>
      <c r="G2116" s="141" t="s">
        <v>2741</v>
      </c>
      <c r="H2116" s="141">
        <v>2018</v>
      </c>
      <c r="I2116" s="18">
        <v>43372</v>
      </c>
      <c r="J2116" s="144">
        <v>0.67777777777777781</v>
      </c>
      <c r="K2116" s="378"/>
      <c r="L2116" s="139" t="s">
        <v>4075</v>
      </c>
      <c r="M2116" s="141" t="s">
        <v>7343</v>
      </c>
      <c r="N2116" s="248"/>
      <c r="O2116" s="141" t="s">
        <v>26</v>
      </c>
      <c r="P2116" s="141" t="s">
        <v>26</v>
      </c>
      <c r="Q2116" s="141" t="s">
        <v>7415</v>
      </c>
      <c r="R2116" s="141" t="s">
        <v>7416</v>
      </c>
      <c r="S2116" s="141"/>
      <c r="T2116" s="141"/>
      <c r="U2116" s="141"/>
      <c r="V2116" s="141"/>
      <c r="W2116" s="139" t="s">
        <v>4075</v>
      </c>
      <c r="X2116" s="141" t="s">
        <v>25</v>
      </c>
      <c r="Y2116" s="141" t="s">
        <v>27</v>
      </c>
      <c r="Z2116" s="141"/>
      <c r="AA2116" s="141" t="s">
        <v>34</v>
      </c>
      <c r="AB2116" s="141"/>
      <c r="AC2116" s="139" t="s">
        <v>6</v>
      </c>
      <c r="AD2116" s="380"/>
      <c r="AE2116" s="139" t="s">
        <v>103</v>
      </c>
      <c r="AF2116" s="139" t="s">
        <v>13079</v>
      </c>
      <c r="AG2116" s="139" t="s">
        <v>103</v>
      </c>
      <c r="AH2116" s="139" t="s">
        <v>1380</v>
      </c>
      <c r="AI2116" s="139" t="s">
        <v>103</v>
      </c>
      <c r="AJ2116" s="139"/>
      <c r="AK2116" s="139" t="s">
        <v>103</v>
      </c>
      <c r="AL2116" s="139" t="s">
        <v>7</v>
      </c>
      <c r="AM2116" s="141"/>
      <c r="AN2116" s="141" t="s">
        <v>8</v>
      </c>
      <c r="AO2116" s="139"/>
      <c r="AP2116" s="139"/>
      <c r="AQ2116" s="139"/>
      <c r="AR2116" s="381"/>
      <c r="AS2116" s="139" t="s">
        <v>4075</v>
      </c>
      <c r="AT2116" s="141" t="s">
        <v>1404</v>
      </c>
      <c r="AU2116" s="141">
        <v>113</v>
      </c>
      <c r="AV2116" s="383"/>
      <c r="AW2116" s="385"/>
      <c r="AX2116" s="139"/>
      <c r="AY2116" t="s">
        <v>18236</v>
      </c>
      <c r="BA2116" s="381"/>
      <c r="BB2116" s="139" t="s">
        <v>1446</v>
      </c>
      <c r="BC2116" s="166"/>
      <c r="BD2116" s="166"/>
      <c r="BE2116" s="166"/>
      <c r="BF2116" s="166"/>
      <c r="BG2116" s="166"/>
      <c r="BH2116" s="308"/>
      <c r="BI2116" s="308"/>
      <c r="BJ2116" s="141" t="s">
        <v>26</v>
      </c>
      <c r="BK2116" s="141" t="s">
        <v>26</v>
      </c>
      <c r="BL2116" s="141"/>
      <c r="BM2116" s="141"/>
      <c r="BN2116" s="139" t="s">
        <v>4075</v>
      </c>
      <c r="BQ2116" s="141" t="s">
        <v>15981</v>
      </c>
      <c r="BR2116" s="135" t="s">
        <v>15693</v>
      </c>
      <c r="BT2116" s="135" t="s">
        <v>15351</v>
      </c>
      <c r="BU2116" s="135" t="s">
        <v>1867</v>
      </c>
      <c r="BV2116" s="141" t="s">
        <v>3829</v>
      </c>
      <c r="BW2116" s="135" t="s">
        <v>2160</v>
      </c>
      <c r="BX2116" s="141"/>
      <c r="BY2116" s="141"/>
      <c r="BZ2116" s="141"/>
      <c r="CA2116" s="141"/>
      <c r="CB2116" s="141"/>
      <c r="CC2116" s="141"/>
      <c r="CD2116" s="141"/>
      <c r="CE2116" s="141" t="s">
        <v>15450</v>
      </c>
      <c r="CF2116" s="141" t="s">
        <v>15451</v>
      </c>
      <c r="CG2116" s="141" t="s">
        <v>2116</v>
      </c>
    </row>
    <row r="2117" spans="1:85" x14ac:dyDescent="0.35">
      <c r="A2117" s="155" t="s">
        <v>7408</v>
      </c>
      <c r="B2117" s="139" t="s">
        <v>4075</v>
      </c>
      <c r="C2117" s="18">
        <v>43373</v>
      </c>
      <c r="D2117" s="144">
        <v>0</v>
      </c>
      <c r="E2117" s="141" t="s">
        <v>13274</v>
      </c>
      <c r="F2117" s="141">
        <v>3</v>
      </c>
      <c r="G2117" s="141" t="s">
        <v>2741</v>
      </c>
      <c r="H2117" s="141">
        <v>2018</v>
      </c>
      <c r="I2117" s="18">
        <v>43373</v>
      </c>
      <c r="J2117" s="144">
        <v>0.61111111111111116</v>
      </c>
      <c r="K2117" s="378"/>
      <c r="L2117" s="139" t="s">
        <v>4075</v>
      </c>
      <c r="M2117" s="141" t="s">
        <v>7343</v>
      </c>
      <c r="N2117" s="248"/>
      <c r="O2117" s="141" t="s">
        <v>26</v>
      </c>
      <c r="P2117" s="141" t="s">
        <v>26</v>
      </c>
      <c r="Q2117" s="141" t="s">
        <v>7409</v>
      </c>
      <c r="R2117" s="141" t="s">
        <v>7410</v>
      </c>
      <c r="S2117" s="141"/>
      <c r="T2117" s="141"/>
      <c r="U2117" s="141"/>
      <c r="V2117" s="141"/>
      <c r="W2117" s="139" t="s">
        <v>4075</v>
      </c>
      <c r="X2117" s="141" t="s">
        <v>25</v>
      </c>
      <c r="Y2117" s="141" t="s">
        <v>27</v>
      </c>
      <c r="Z2117" s="141"/>
      <c r="AA2117" s="141" t="s">
        <v>34</v>
      </c>
      <c r="AB2117" s="141"/>
      <c r="AC2117" s="139" t="s">
        <v>6</v>
      </c>
      <c r="AD2117" s="380"/>
      <c r="AE2117" s="139" t="s">
        <v>4</v>
      </c>
      <c r="AF2117" s="139" t="s">
        <v>13073</v>
      </c>
      <c r="AG2117" s="139" t="s">
        <v>4</v>
      </c>
      <c r="AH2117" s="139" t="s">
        <v>1380</v>
      </c>
      <c r="AI2117" s="139" t="s">
        <v>4</v>
      </c>
      <c r="AJ2117" s="139"/>
      <c r="AK2117" s="139" t="s">
        <v>15678</v>
      </c>
      <c r="AL2117" s="139" t="s">
        <v>7</v>
      </c>
      <c r="AM2117" s="141"/>
      <c r="AN2117" s="141" t="s">
        <v>8</v>
      </c>
      <c r="AO2117" s="139"/>
      <c r="AP2117" s="139"/>
      <c r="AQ2117" s="139"/>
      <c r="AR2117" s="381"/>
      <c r="AS2117" s="139" t="s">
        <v>4075</v>
      </c>
      <c r="AT2117" s="141" t="s">
        <v>1404</v>
      </c>
      <c r="AU2117" s="141"/>
      <c r="AV2117" s="383"/>
      <c r="AW2117" s="385"/>
      <c r="AX2117" s="139"/>
      <c r="AY2117" t="s">
        <v>18243</v>
      </c>
      <c r="BA2117" s="381"/>
      <c r="BB2117" s="139" t="s">
        <v>1444</v>
      </c>
      <c r="BC2117" s="166"/>
      <c r="BD2117" s="166"/>
      <c r="BE2117" s="166"/>
      <c r="BF2117" s="166"/>
      <c r="BG2117" s="166"/>
      <c r="BH2117" s="308"/>
      <c r="BI2117" s="308"/>
      <c r="BJ2117" s="141" t="s">
        <v>26</v>
      </c>
      <c r="BK2117" s="141" t="s">
        <v>26</v>
      </c>
      <c r="BL2117" s="141"/>
      <c r="BM2117" s="141"/>
      <c r="BN2117" s="139" t="s">
        <v>4075</v>
      </c>
      <c r="BQ2117" s="141" t="s">
        <v>15981</v>
      </c>
      <c r="BR2117" s="135" t="s">
        <v>15693</v>
      </c>
      <c r="BT2117" s="135" t="s">
        <v>15355</v>
      </c>
      <c r="BU2117" s="135" t="s">
        <v>15374</v>
      </c>
      <c r="BV2117" s="141" t="s">
        <v>2760</v>
      </c>
      <c r="BW2117" s="135" t="s">
        <v>13286</v>
      </c>
      <c r="BX2117" s="141"/>
      <c r="BY2117" s="141"/>
      <c r="BZ2117" s="141"/>
      <c r="CA2117" s="141"/>
      <c r="CB2117" s="141"/>
      <c r="CC2117" s="141"/>
      <c r="CD2117" s="141"/>
      <c r="CE2117" s="141" t="s">
        <v>15450</v>
      </c>
      <c r="CF2117" s="141" t="s">
        <v>15451</v>
      </c>
      <c r="CG2117" s="141" t="s">
        <v>1848</v>
      </c>
    </row>
    <row r="2118" spans="1:85" x14ac:dyDescent="0.35">
      <c r="A2118" s="155" t="s">
        <v>7404</v>
      </c>
      <c r="B2118" s="139" t="s">
        <v>4075</v>
      </c>
      <c r="C2118" s="18">
        <v>43374</v>
      </c>
      <c r="D2118" s="144">
        <v>0.63512731481481477</v>
      </c>
      <c r="E2118" s="141" t="s">
        <v>13274</v>
      </c>
      <c r="F2118" s="141">
        <v>4</v>
      </c>
      <c r="G2118" s="141" t="s">
        <v>2891</v>
      </c>
      <c r="H2118" s="141">
        <v>2018</v>
      </c>
      <c r="I2118" s="18">
        <v>43374</v>
      </c>
      <c r="J2118" s="144">
        <v>0.63194444444444442</v>
      </c>
      <c r="K2118" s="378"/>
      <c r="L2118" s="139" t="s">
        <v>4075</v>
      </c>
      <c r="M2118" s="141" t="s">
        <v>28</v>
      </c>
      <c r="N2118" s="248"/>
      <c r="O2118" s="141" t="s">
        <v>26</v>
      </c>
      <c r="P2118" s="141" t="s">
        <v>26</v>
      </c>
      <c r="Q2118" s="141" t="s">
        <v>7405</v>
      </c>
      <c r="R2118" s="141" t="s">
        <v>7406</v>
      </c>
      <c r="S2118" s="141"/>
      <c r="T2118" s="141"/>
      <c r="U2118" s="141"/>
      <c r="V2118" s="141"/>
      <c r="W2118" s="139" t="s">
        <v>4075</v>
      </c>
      <c r="X2118" s="141" t="s">
        <v>25</v>
      </c>
      <c r="Y2118" s="141" t="s">
        <v>27</v>
      </c>
      <c r="Z2118" s="141"/>
      <c r="AA2118" s="141" t="s">
        <v>34</v>
      </c>
      <c r="AB2118" s="141"/>
      <c r="AC2118" s="139" t="s">
        <v>18049</v>
      </c>
      <c r="AD2118" s="380"/>
      <c r="AE2118" s="139" t="s">
        <v>4</v>
      </c>
      <c r="AF2118" s="139" t="s">
        <v>13073</v>
      </c>
      <c r="AG2118" s="139" t="s">
        <v>4</v>
      </c>
      <c r="AH2118" s="139" t="s">
        <v>1380</v>
      </c>
      <c r="AI2118" s="139" t="s">
        <v>4</v>
      </c>
      <c r="AJ2118" s="139"/>
      <c r="AK2118" s="139" t="s">
        <v>15678</v>
      </c>
      <c r="AL2118" s="139" t="s">
        <v>7</v>
      </c>
      <c r="AM2118" s="141"/>
      <c r="AN2118" s="141" t="s">
        <v>8</v>
      </c>
      <c r="AO2118" s="139"/>
      <c r="AP2118" s="139"/>
      <c r="AQ2118" s="139"/>
      <c r="AR2118" s="381"/>
      <c r="AS2118" s="139" t="s">
        <v>4075</v>
      </c>
      <c r="AT2118" s="141" t="s">
        <v>1404</v>
      </c>
      <c r="AU2118" s="141"/>
      <c r="AV2118" s="383"/>
      <c r="AW2118" s="385"/>
      <c r="AX2118" s="139"/>
      <c r="AY2118" t="s">
        <v>18770</v>
      </c>
      <c r="BA2118" s="381"/>
      <c r="BB2118" s="139" t="s">
        <v>1452</v>
      </c>
      <c r="BC2118" s="166"/>
      <c r="BD2118" s="166"/>
      <c r="BE2118" s="166"/>
      <c r="BF2118" s="166"/>
      <c r="BG2118" s="166"/>
      <c r="BH2118" s="308"/>
      <c r="BI2118" s="308"/>
      <c r="BJ2118" s="141" t="s">
        <v>26</v>
      </c>
      <c r="BK2118" s="141" t="s">
        <v>26</v>
      </c>
      <c r="BL2118" s="141"/>
      <c r="BM2118" s="141"/>
      <c r="BN2118" s="139" t="s">
        <v>4075</v>
      </c>
      <c r="BQ2118" s="141" t="s">
        <v>15982</v>
      </c>
      <c r="BR2118" s="135" t="s">
        <v>15680</v>
      </c>
      <c r="BT2118" s="135" t="s">
        <v>15430</v>
      </c>
      <c r="BU2118" s="135" t="s">
        <v>13280</v>
      </c>
      <c r="BV2118" s="141" t="s">
        <v>3122</v>
      </c>
      <c r="BW2118" s="135" t="s">
        <v>13286</v>
      </c>
      <c r="BX2118" s="141" t="s">
        <v>15681</v>
      </c>
      <c r="BY2118" s="141" t="s">
        <v>12</v>
      </c>
      <c r="BZ2118" s="141" t="s">
        <v>26</v>
      </c>
      <c r="CA2118" s="141" t="s">
        <v>1848</v>
      </c>
      <c r="CB2118" s="141"/>
      <c r="CC2118" s="141" t="s">
        <v>15682</v>
      </c>
      <c r="CD2118" s="141" t="s">
        <v>15683</v>
      </c>
      <c r="CE2118" s="141" t="s">
        <v>15450</v>
      </c>
      <c r="CF2118" s="141" t="s">
        <v>15451</v>
      </c>
      <c r="CG2118" s="141" t="s">
        <v>4004</v>
      </c>
    </row>
    <row r="2119" spans="1:85" x14ac:dyDescent="0.35">
      <c r="A2119" s="155" t="s">
        <v>7401</v>
      </c>
      <c r="B2119" s="139" t="s">
        <v>4075</v>
      </c>
      <c r="C2119" s="18">
        <v>43376</v>
      </c>
      <c r="D2119" s="144">
        <v>0.68060185185185185</v>
      </c>
      <c r="E2119" s="141" t="s">
        <v>13274</v>
      </c>
      <c r="F2119" s="141">
        <v>4</v>
      </c>
      <c r="G2119" s="141" t="s">
        <v>2891</v>
      </c>
      <c r="H2119" s="141">
        <v>2018</v>
      </c>
      <c r="I2119" s="18">
        <v>43376</v>
      </c>
      <c r="J2119" s="144">
        <v>0.67777777777777781</v>
      </c>
      <c r="K2119" s="378"/>
      <c r="L2119" s="139" t="s">
        <v>4075</v>
      </c>
      <c r="M2119" s="141" t="s">
        <v>28</v>
      </c>
      <c r="N2119" s="248"/>
      <c r="O2119" s="141" t="s">
        <v>26</v>
      </c>
      <c r="P2119" s="141" t="s">
        <v>26</v>
      </c>
      <c r="Q2119" s="141" t="s">
        <v>7402</v>
      </c>
      <c r="R2119" s="141" t="s">
        <v>7403</v>
      </c>
      <c r="S2119" s="141"/>
      <c r="T2119" s="141"/>
      <c r="U2119" s="141"/>
      <c r="V2119" s="141"/>
      <c r="W2119" s="139" t="s">
        <v>4075</v>
      </c>
      <c r="X2119" s="141" t="s">
        <v>25</v>
      </c>
      <c r="Y2119" s="141" t="s">
        <v>27</v>
      </c>
      <c r="Z2119" s="141"/>
      <c r="AA2119" s="141" t="s">
        <v>34</v>
      </c>
      <c r="AB2119" s="141"/>
      <c r="AC2119" s="139" t="s">
        <v>18069</v>
      </c>
      <c r="AD2119" s="380"/>
      <c r="AE2119" s="139" t="s">
        <v>4</v>
      </c>
      <c r="AF2119" s="139" t="s">
        <v>13073</v>
      </c>
      <c r="AG2119" s="139" t="s">
        <v>4</v>
      </c>
      <c r="AH2119" s="139" t="s">
        <v>1380</v>
      </c>
      <c r="AI2119" s="139" t="s">
        <v>4</v>
      </c>
      <c r="AJ2119" s="139"/>
      <c r="AK2119" s="139" t="s">
        <v>15678</v>
      </c>
      <c r="AL2119" s="139" t="s">
        <v>7</v>
      </c>
      <c r="AM2119" s="141"/>
      <c r="AN2119" s="141" t="s">
        <v>8</v>
      </c>
      <c r="AO2119" s="139"/>
      <c r="AP2119" s="139"/>
      <c r="AQ2119" s="139"/>
      <c r="AR2119" s="381"/>
      <c r="AS2119" s="139" t="s">
        <v>4075</v>
      </c>
      <c r="AT2119" s="141" t="s">
        <v>1404</v>
      </c>
      <c r="AU2119" s="141"/>
      <c r="AV2119" s="383"/>
      <c r="AW2119" s="385"/>
      <c r="AX2119" s="139"/>
      <c r="AY2119" t="s">
        <v>18348</v>
      </c>
      <c r="BA2119" s="381"/>
      <c r="BB2119" s="139" t="s">
        <v>1450</v>
      </c>
      <c r="BC2119" s="166"/>
      <c r="BD2119" s="166"/>
      <c r="BE2119" s="166"/>
      <c r="BF2119" s="166"/>
      <c r="BG2119" s="166"/>
      <c r="BH2119" s="308"/>
      <c r="BI2119" s="308"/>
      <c r="BJ2119" s="141" t="s">
        <v>26</v>
      </c>
      <c r="BK2119" s="141" t="s">
        <v>26</v>
      </c>
      <c r="BL2119" s="141"/>
      <c r="BM2119" s="141"/>
      <c r="BN2119" s="139" t="s">
        <v>4075</v>
      </c>
      <c r="BQ2119" s="141" t="s">
        <v>15983</v>
      </c>
      <c r="BR2119" s="135" t="s">
        <v>15685</v>
      </c>
      <c r="BT2119" s="135" t="s">
        <v>15375</v>
      </c>
      <c r="BU2119" s="135" t="s">
        <v>15374</v>
      </c>
      <c r="BV2119" s="141" t="s">
        <v>13262</v>
      </c>
      <c r="BW2119" s="135" t="s">
        <v>13275</v>
      </c>
      <c r="BX2119" s="141" t="s">
        <v>15681</v>
      </c>
      <c r="BY2119" s="141" t="s">
        <v>15681</v>
      </c>
      <c r="BZ2119" s="141" t="s">
        <v>26</v>
      </c>
      <c r="CA2119" s="141" t="s">
        <v>1848</v>
      </c>
      <c r="CB2119" s="141"/>
      <c r="CC2119" s="141" t="s">
        <v>15720</v>
      </c>
      <c r="CD2119" s="141" t="s">
        <v>15683</v>
      </c>
      <c r="CE2119" s="141" t="s">
        <v>15450</v>
      </c>
      <c r="CF2119" s="141" t="s">
        <v>15451</v>
      </c>
      <c r="CG2119" s="141" t="s">
        <v>4004</v>
      </c>
    </row>
    <row r="2120" spans="1:85" x14ac:dyDescent="0.35">
      <c r="A2120" s="155" t="s">
        <v>7396</v>
      </c>
      <c r="B2120" s="139" t="s">
        <v>4075</v>
      </c>
      <c r="C2120" s="18">
        <v>43379</v>
      </c>
      <c r="D2120" s="144">
        <v>0.73891203703703701</v>
      </c>
      <c r="E2120" s="141" t="s">
        <v>13274</v>
      </c>
      <c r="F2120" s="141">
        <v>4</v>
      </c>
      <c r="G2120" s="141" t="s">
        <v>2891</v>
      </c>
      <c r="H2120" s="141">
        <v>2018</v>
      </c>
      <c r="I2120" s="18">
        <v>43379</v>
      </c>
      <c r="J2120" s="144">
        <v>0.72847222222222219</v>
      </c>
      <c r="K2120" s="378"/>
      <c r="L2120" s="139" t="s">
        <v>4075</v>
      </c>
      <c r="M2120" s="141" t="s">
        <v>28</v>
      </c>
      <c r="N2120" s="248"/>
      <c r="O2120" s="141" t="s">
        <v>26</v>
      </c>
      <c r="P2120" s="141" t="s">
        <v>26</v>
      </c>
      <c r="Q2120" s="141" t="s">
        <v>7397</v>
      </c>
      <c r="R2120" s="141" t="s">
        <v>7398</v>
      </c>
      <c r="S2120" s="141"/>
      <c r="T2120" s="141"/>
      <c r="U2120" s="141"/>
      <c r="V2120" s="141"/>
      <c r="W2120" s="139" t="s">
        <v>4075</v>
      </c>
      <c r="X2120" s="141" t="s">
        <v>25</v>
      </c>
      <c r="Y2120" s="141" t="s">
        <v>27</v>
      </c>
      <c r="Z2120" s="141"/>
      <c r="AA2120" s="141" t="s">
        <v>34</v>
      </c>
      <c r="AB2120" s="141"/>
      <c r="AC2120" s="139" t="s">
        <v>18049</v>
      </c>
      <c r="AD2120" s="380"/>
      <c r="AE2120" s="139" t="s">
        <v>103</v>
      </c>
      <c r="AF2120" s="139" t="s">
        <v>13069</v>
      </c>
      <c r="AG2120" s="139" t="s">
        <v>103</v>
      </c>
      <c r="AH2120" s="139" t="s">
        <v>1380</v>
      </c>
      <c r="AI2120" s="139" t="s">
        <v>7399</v>
      </c>
      <c r="AJ2120" s="139"/>
      <c r="AK2120" s="139" t="s">
        <v>7399</v>
      </c>
      <c r="AL2120" s="139" t="s">
        <v>1420</v>
      </c>
      <c r="AM2120" s="141"/>
      <c r="AN2120" s="141" t="s">
        <v>8</v>
      </c>
      <c r="AO2120" s="139"/>
      <c r="AP2120" s="139"/>
      <c r="AQ2120" s="139"/>
      <c r="AR2120" s="381"/>
      <c r="AS2120" s="139" t="s">
        <v>4075</v>
      </c>
      <c r="AT2120" s="141" t="s">
        <v>1404</v>
      </c>
      <c r="AU2120" s="141"/>
      <c r="AV2120" s="383"/>
      <c r="AW2120" s="385"/>
      <c r="AX2120" s="139"/>
      <c r="AY2120" t="s">
        <v>19073</v>
      </c>
      <c r="BA2120" s="381"/>
      <c r="BB2120" s="139" t="s">
        <v>17</v>
      </c>
      <c r="BC2120" s="166"/>
      <c r="BD2120" s="166"/>
      <c r="BE2120" s="166"/>
      <c r="BF2120" s="166"/>
      <c r="BG2120" s="166"/>
      <c r="BH2120" s="308"/>
      <c r="BI2120" s="308"/>
      <c r="BJ2120" s="141" t="s">
        <v>26</v>
      </c>
      <c r="BK2120" s="141" t="s">
        <v>26</v>
      </c>
      <c r="BL2120" s="141"/>
      <c r="BM2120" s="141"/>
      <c r="BN2120" s="139" t="s">
        <v>4075</v>
      </c>
      <c r="BQ2120" s="141"/>
      <c r="BV2120" s="141"/>
      <c r="BX2120" s="141"/>
      <c r="BY2120" s="141"/>
      <c r="BZ2120" s="141"/>
      <c r="CA2120" s="141"/>
      <c r="CB2120" s="141"/>
      <c r="CC2120" s="141"/>
      <c r="CD2120" s="141"/>
      <c r="CE2120" s="141"/>
      <c r="CF2120" s="141"/>
      <c r="CG2120" s="141"/>
    </row>
    <row r="2121" spans="1:85" x14ac:dyDescent="0.35">
      <c r="A2121" s="155" t="s">
        <v>7400</v>
      </c>
      <c r="B2121" s="139" t="s">
        <v>4075</v>
      </c>
      <c r="C2121" s="18">
        <v>43379</v>
      </c>
      <c r="D2121" s="144">
        <v>0.62274305555555554</v>
      </c>
      <c r="E2121" s="141" t="s">
        <v>13274</v>
      </c>
      <c r="F2121" s="141">
        <v>4</v>
      </c>
      <c r="G2121" s="141" t="s">
        <v>2891</v>
      </c>
      <c r="H2121" s="141">
        <v>2018</v>
      </c>
      <c r="I2121" s="18"/>
      <c r="J2121" s="144"/>
      <c r="K2121" s="378"/>
      <c r="L2121" s="139" t="s">
        <v>4075</v>
      </c>
      <c r="M2121" s="141" t="s">
        <v>28</v>
      </c>
      <c r="N2121" s="248"/>
      <c r="O2121" s="141" t="s">
        <v>26</v>
      </c>
      <c r="P2121" s="141" t="s">
        <v>26</v>
      </c>
      <c r="Q2121" s="141"/>
      <c r="R2121" s="141"/>
      <c r="S2121" s="141"/>
      <c r="T2121" s="141"/>
      <c r="U2121" s="141"/>
      <c r="V2121" s="141"/>
      <c r="W2121" s="139" t="s">
        <v>4075</v>
      </c>
      <c r="X2121" s="141" t="s">
        <v>25</v>
      </c>
      <c r="Y2121" s="141" t="s">
        <v>27</v>
      </c>
      <c r="Z2121" s="141"/>
      <c r="AA2121" s="141" t="s">
        <v>34</v>
      </c>
      <c r="AB2121" s="141"/>
      <c r="AC2121" s="139" t="s">
        <v>18050</v>
      </c>
      <c r="AD2121" s="380"/>
      <c r="AE2121" s="139" t="s">
        <v>103</v>
      </c>
      <c r="AF2121" s="139" t="s">
        <v>13079</v>
      </c>
      <c r="AG2121" s="139" t="s">
        <v>103</v>
      </c>
      <c r="AH2121" s="139" t="s">
        <v>1380</v>
      </c>
      <c r="AI2121" s="139" t="s">
        <v>103</v>
      </c>
      <c r="AJ2121" s="139"/>
      <c r="AK2121" s="139" t="s">
        <v>103</v>
      </c>
      <c r="AL2121" s="139" t="s">
        <v>7</v>
      </c>
      <c r="AM2121" s="141"/>
      <c r="AN2121" s="141"/>
      <c r="AO2121" s="139"/>
      <c r="AP2121" s="139"/>
      <c r="AQ2121" s="139"/>
      <c r="AR2121" s="381"/>
      <c r="AS2121" s="139" t="s">
        <v>4075</v>
      </c>
      <c r="AT2121" s="141" t="s">
        <v>1404</v>
      </c>
      <c r="AU2121" s="141"/>
      <c r="AV2121" s="383"/>
      <c r="AW2121" s="385"/>
      <c r="AX2121" s="139"/>
      <c r="BA2121" s="381"/>
      <c r="BB2121" s="139" t="s">
        <v>1450</v>
      </c>
      <c r="BC2121" s="166"/>
      <c r="BD2121" s="166"/>
      <c r="BE2121" s="166"/>
      <c r="BF2121" s="166"/>
      <c r="BG2121" s="166"/>
      <c r="BH2121" s="308"/>
      <c r="BI2121" s="308"/>
      <c r="BJ2121" s="141" t="s">
        <v>26</v>
      </c>
      <c r="BK2121" s="141" t="s">
        <v>26</v>
      </c>
      <c r="BL2121" s="141"/>
      <c r="BM2121" s="141"/>
      <c r="BN2121" s="139" t="s">
        <v>4075</v>
      </c>
      <c r="BQ2121" s="141"/>
      <c r="BV2121" s="141"/>
      <c r="BX2121" s="141"/>
      <c r="BY2121" s="141"/>
      <c r="BZ2121" s="141"/>
      <c r="CA2121" s="141"/>
      <c r="CB2121" s="141"/>
      <c r="CC2121" s="141"/>
      <c r="CD2121" s="141"/>
      <c r="CE2121" s="141"/>
      <c r="CF2121" s="141"/>
      <c r="CG2121" s="141"/>
    </row>
    <row r="2122" spans="1:85" x14ac:dyDescent="0.35">
      <c r="A2122" s="155" t="s">
        <v>7386</v>
      </c>
      <c r="B2122" s="139" t="s">
        <v>4075</v>
      </c>
      <c r="C2122" s="18">
        <v>43380</v>
      </c>
      <c r="D2122" s="144">
        <v>0.37608796296296299</v>
      </c>
      <c r="E2122" s="141" t="s">
        <v>2186</v>
      </c>
      <c r="F2122" s="141">
        <v>4</v>
      </c>
      <c r="G2122" s="141" t="s">
        <v>2891</v>
      </c>
      <c r="H2122" s="141">
        <v>2018</v>
      </c>
      <c r="I2122" s="18">
        <v>43380</v>
      </c>
      <c r="J2122" s="144">
        <v>0.36458333333333331</v>
      </c>
      <c r="K2122" s="378"/>
      <c r="L2122" s="139" t="s">
        <v>4075</v>
      </c>
      <c r="M2122" s="141" t="s">
        <v>28</v>
      </c>
      <c r="N2122" s="248"/>
      <c r="O2122" s="141" t="s">
        <v>26</v>
      </c>
      <c r="P2122" s="141" t="s">
        <v>26</v>
      </c>
      <c r="Q2122" s="141" t="s">
        <v>7387</v>
      </c>
      <c r="R2122" s="141" t="s">
        <v>7388</v>
      </c>
      <c r="S2122" s="141"/>
      <c r="T2122" s="141"/>
      <c r="U2122" s="141"/>
      <c r="V2122" s="141"/>
      <c r="W2122" s="139" t="s">
        <v>4075</v>
      </c>
      <c r="X2122" s="141" t="s">
        <v>25</v>
      </c>
      <c r="Y2122" s="141" t="s">
        <v>27</v>
      </c>
      <c r="Z2122" s="141"/>
      <c r="AA2122" s="141" t="s">
        <v>34</v>
      </c>
      <c r="AB2122" s="141"/>
      <c r="AC2122" s="139" t="s">
        <v>18049</v>
      </c>
      <c r="AD2122" s="380"/>
      <c r="AE2122" s="139" t="s">
        <v>4</v>
      </c>
      <c r="AF2122" s="139" t="s">
        <v>13073</v>
      </c>
      <c r="AG2122" s="139" t="s">
        <v>4</v>
      </c>
      <c r="AH2122" s="139" t="s">
        <v>1380</v>
      </c>
      <c r="AI2122" s="139" t="s">
        <v>4</v>
      </c>
      <c r="AJ2122" s="139"/>
      <c r="AK2122" s="139" t="s">
        <v>15678</v>
      </c>
      <c r="AL2122" s="139" t="s">
        <v>7</v>
      </c>
      <c r="AM2122" s="141"/>
      <c r="AN2122" s="141" t="s">
        <v>8</v>
      </c>
      <c r="AO2122" s="139"/>
      <c r="AP2122" s="139"/>
      <c r="AQ2122" s="139"/>
      <c r="AR2122" s="381"/>
      <c r="AS2122" s="139" t="s">
        <v>4075</v>
      </c>
      <c r="AT2122" s="141" t="s">
        <v>1404</v>
      </c>
      <c r="AU2122" s="141"/>
      <c r="AV2122" s="383"/>
      <c r="AW2122" s="385"/>
      <c r="AX2122" s="139"/>
      <c r="AY2122" t="s">
        <v>19042</v>
      </c>
      <c r="BA2122" s="381"/>
      <c r="BB2122" s="139" t="s">
        <v>1446</v>
      </c>
      <c r="BC2122" s="166"/>
      <c r="BD2122" s="166"/>
      <c r="BE2122" s="166"/>
      <c r="BF2122" s="166"/>
      <c r="BG2122" s="166"/>
      <c r="BH2122" s="308"/>
      <c r="BI2122" s="308"/>
      <c r="BJ2122" s="141" t="s">
        <v>26</v>
      </c>
      <c r="BK2122" s="141" t="s">
        <v>26</v>
      </c>
      <c r="BL2122" s="141"/>
      <c r="BM2122" s="141"/>
      <c r="BN2122" s="139" t="s">
        <v>4075</v>
      </c>
      <c r="BQ2122" s="141" t="s">
        <v>15984</v>
      </c>
      <c r="BR2122" s="135" t="s">
        <v>15685</v>
      </c>
      <c r="BT2122" s="135" t="s">
        <v>15351</v>
      </c>
      <c r="BU2122" s="135" t="s">
        <v>15410</v>
      </c>
      <c r="BV2122" s="141" t="s">
        <v>15374</v>
      </c>
      <c r="BW2122" s="135" t="s">
        <v>2536</v>
      </c>
      <c r="BX2122" s="141" t="s">
        <v>12</v>
      </c>
      <c r="BY2122" s="141" t="s">
        <v>12</v>
      </c>
      <c r="BZ2122" s="141" t="s">
        <v>26</v>
      </c>
      <c r="CA2122" s="141" t="s">
        <v>1848</v>
      </c>
      <c r="CB2122" s="141"/>
      <c r="CC2122" s="141" t="s">
        <v>15686</v>
      </c>
      <c r="CD2122" s="141" t="s">
        <v>15687</v>
      </c>
      <c r="CE2122" s="141" t="s">
        <v>15450</v>
      </c>
      <c r="CF2122" s="141" t="s">
        <v>15451</v>
      </c>
      <c r="CG2122" s="141" t="s">
        <v>2160</v>
      </c>
    </row>
    <row r="2123" spans="1:85" x14ac:dyDescent="0.35">
      <c r="A2123" s="155" t="s">
        <v>7384</v>
      </c>
      <c r="B2123" s="139" t="s">
        <v>4075</v>
      </c>
      <c r="C2123" s="18">
        <v>43380</v>
      </c>
      <c r="D2123" s="144">
        <v>0.74184027777777772</v>
      </c>
      <c r="E2123" s="141" t="s">
        <v>2186</v>
      </c>
      <c r="F2123" s="141">
        <v>4</v>
      </c>
      <c r="G2123" s="141" t="s">
        <v>2891</v>
      </c>
      <c r="H2123" s="141">
        <v>2018</v>
      </c>
      <c r="I2123" s="18"/>
      <c r="J2123" s="144"/>
      <c r="K2123" s="378"/>
      <c r="L2123" s="139" t="s">
        <v>4075</v>
      </c>
      <c r="M2123" s="141" t="s">
        <v>28</v>
      </c>
      <c r="N2123" s="248"/>
      <c r="O2123" s="141" t="s">
        <v>26</v>
      </c>
      <c r="P2123" s="141" t="s">
        <v>26</v>
      </c>
      <c r="Q2123" s="141" t="s">
        <v>7385</v>
      </c>
      <c r="R2123" s="141"/>
      <c r="S2123" s="141"/>
      <c r="T2123" s="141"/>
      <c r="U2123" s="141"/>
      <c r="V2123" s="141"/>
      <c r="W2123" s="139" t="s">
        <v>4075</v>
      </c>
      <c r="X2123" s="141" t="s">
        <v>25</v>
      </c>
      <c r="Y2123" s="141" t="s">
        <v>27</v>
      </c>
      <c r="Z2123" s="141"/>
      <c r="AA2123" s="141" t="s">
        <v>34</v>
      </c>
      <c r="AB2123" s="141"/>
      <c r="AC2123" s="139" t="s">
        <v>18049</v>
      </c>
      <c r="AD2123" s="380"/>
      <c r="AE2123" s="139" t="s">
        <v>4</v>
      </c>
      <c r="AF2123" s="139" t="s">
        <v>13073</v>
      </c>
      <c r="AG2123" s="139" t="s">
        <v>4</v>
      </c>
      <c r="AH2123" s="139" t="s">
        <v>1380</v>
      </c>
      <c r="AI2123" s="139" t="s">
        <v>4</v>
      </c>
      <c r="AJ2123" s="139"/>
      <c r="AK2123" s="139" t="s">
        <v>15678</v>
      </c>
      <c r="AL2123" s="139" t="s">
        <v>1649</v>
      </c>
      <c r="AM2123" s="141"/>
      <c r="AN2123" s="141"/>
      <c r="AO2123" s="139"/>
      <c r="AP2123" s="139"/>
      <c r="AQ2123" s="139"/>
      <c r="AR2123" s="381"/>
      <c r="AS2123" s="139" t="s">
        <v>4075</v>
      </c>
      <c r="AT2123" s="141" t="s">
        <v>1404</v>
      </c>
      <c r="AU2123" s="141"/>
      <c r="AV2123" s="383"/>
      <c r="AW2123" s="385"/>
      <c r="AX2123" s="139"/>
      <c r="AY2123" t="s">
        <v>19221</v>
      </c>
      <c r="BA2123" s="381"/>
      <c r="BB2123" s="139" t="s">
        <v>17</v>
      </c>
      <c r="BC2123" s="166"/>
      <c r="BD2123" s="166"/>
      <c r="BE2123" s="166"/>
      <c r="BF2123" s="166"/>
      <c r="BG2123" s="166"/>
      <c r="BH2123" s="308"/>
      <c r="BI2123" s="308"/>
      <c r="BJ2123" s="141" t="s">
        <v>26</v>
      </c>
      <c r="BK2123" s="141" t="s">
        <v>26</v>
      </c>
      <c r="BL2123" s="141"/>
      <c r="BM2123" s="141"/>
      <c r="BN2123" s="139" t="s">
        <v>4075</v>
      </c>
      <c r="BQ2123" s="141"/>
      <c r="BV2123" s="141"/>
      <c r="BX2123" s="141"/>
      <c r="BY2123" s="141"/>
      <c r="BZ2123" s="141"/>
      <c r="CA2123" s="141"/>
      <c r="CB2123" s="141"/>
      <c r="CC2123" s="141"/>
      <c r="CD2123" s="141"/>
      <c r="CE2123" s="141"/>
      <c r="CF2123" s="141"/>
      <c r="CG2123" s="141"/>
    </row>
    <row r="2124" spans="1:85" x14ac:dyDescent="0.35">
      <c r="A2124" s="155" t="s">
        <v>7393</v>
      </c>
      <c r="B2124" s="139" t="s">
        <v>4075</v>
      </c>
      <c r="C2124" s="18">
        <v>43380</v>
      </c>
      <c r="D2124" s="144">
        <v>0.12880787037037036</v>
      </c>
      <c r="E2124" s="141" t="s">
        <v>2186</v>
      </c>
      <c r="F2124" s="141">
        <v>4</v>
      </c>
      <c r="G2124" s="141" t="s">
        <v>2891</v>
      </c>
      <c r="H2124" s="141">
        <v>2018</v>
      </c>
      <c r="I2124" s="18">
        <v>43380</v>
      </c>
      <c r="J2124" s="144">
        <v>7.2222222222222215E-2</v>
      </c>
      <c r="K2124" s="378"/>
      <c r="L2124" s="139" t="s">
        <v>4075</v>
      </c>
      <c r="M2124" s="141" t="s">
        <v>28</v>
      </c>
      <c r="N2124" s="248"/>
      <c r="O2124" s="141" t="s">
        <v>26</v>
      </c>
      <c r="P2124" s="141" t="s">
        <v>26</v>
      </c>
      <c r="Q2124" s="141" t="s">
        <v>7394</v>
      </c>
      <c r="R2124" s="141" t="s">
        <v>7395</v>
      </c>
      <c r="S2124" s="141"/>
      <c r="T2124" s="141"/>
      <c r="U2124" s="141"/>
      <c r="V2124" s="141"/>
      <c r="W2124" s="139" t="s">
        <v>4075</v>
      </c>
      <c r="X2124" s="141" t="s">
        <v>25</v>
      </c>
      <c r="Y2124" s="141" t="s">
        <v>27</v>
      </c>
      <c r="Z2124" s="141"/>
      <c r="AA2124" s="141" t="s">
        <v>34</v>
      </c>
      <c r="AB2124" s="141"/>
      <c r="AC2124" s="139" t="s">
        <v>18050</v>
      </c>
      <c r="AD2124" s="380"/>
      <c r="AE2124" s="139" t="s">
        <v>4</v>
      </c>
      <c r="AF2124" s="139" t="s">
        <v>13073</v>
      </c>
      <c r="AG2124" s="139" t="s">
        <v>4</v>
      </c>
      <c r="AH2124" s="139" t="s">
        <v>1380</v>
      </c>
      <c r="AI2124" s="139" t="s">
        <v>4</v>
      </c>
      <c r="AJ2124" s="139"/>
      <c r="AK2124" s="139" t="s">
        <v>15678</v>
      </c>
      <c r="AL2124" s="139" t="s">
        <v>7</v>
      </c>
      <c r="AM2124" s="141"/>
      <c r="AN2124" s="141" t="s">
        <v>8</v>
      </c>
      <c r="AO2124" s="139"/>
      <c r="AP2124" s="139"/>
      <c r="AQ2124" s="139"/>
      <c r="AR2124" s="381"/>
      <c r="AS2124" s="139" t="s">
        <v>4075</v>
      </c>
      <c r="AT2124" s="141" t="s">
        <v>44</v>
      </c>
      <c r="AU2124" s="141">
        <v>518</v>
      </c>
      <c r="AV2124" s="383"/>
      <c r="AW2124" s="385"/>
      <c r="AX2124" s="139"/>
      <c r="AY2124" t="s">
        <v>18245</v>
      </c>
      <c r="BA2124" s="381"/>
      <c r="BB2124" s="139" t="s">
        <v>1452</v>
      </c>
      <c r="BC2124" s="166"/>
      <c r="BD2124" s="166"/>
      <c r="BE2124" s="166"/>
      <c r="BF2124" s="166"/>
      <c r="BG2124" s="166"/>
      <c r="BH2124" s="308"/>
      <c r="BI2124" s="308"/>
      <c r="BJ2124" s="141" t="s">
        <v>26</v>
      </c>
      <c r="BK2124" s="141" t="s">
        <v>25</v>
      </c>
      <c r="BL2124" s="141" t="s">
        <v>13156</v>
      </c>
      <c r="BM2124" s="141" t="s">
        <v>13155</v>
      </c>
      <c r="BN2124" s="139" t="s">
        <v>4075</v>
      </c>
      <c r="BQ2124" s="141" t="s">
        <v>15984</v>
      </c>
      <c r="BR2124" s="135" t="s">
        <v>15702</v>
      </c>
      <c r="BV2124" s="141"/>
      <c r="BX2124" s="141"/>
      <c r="BY2124" s="141"/>
      <c r="BZ2124" s="141"/>
      <c r="CA2124" s="141"/>
      <c r="CB2124" s="141"/>
      <c r="CC2124" s="141"/>
      <c r="CD2124" s="141"/>
      <c r="CE2124" s="141"/>
      <c r="CF2124" s="141"/>
      <c r="CG2124" s="141"/>
    </row>
    <row r="2125" spans="1:85" x14ac:dyDescent="0.35">
      <c r="A2125" s="155" t="s">
        <v>7389</v>
      </c>
      <c r="B2125" s="139" t="s">
        <v>4075</v>
      </c>
      <c r="C2125" s="18">
        <v>43380</v>
      </c>
      <c r="D2125" s="144">
        <v>0.3696875</v>
      </c>
      <c r="E2125" s="141" t="s">
        <v>2186</v>
      </c>
      <c r="F2125" s="141">
        <v>4</v>
      </c>
      <c r="G2125" s="141" t="s">
        <v>2891</v>
      </c>
      <c r="H2125" s="141">
        <v>2018</v>
      </c>
      <c r="I2125" s="18">
        <v>43380</v>
      </c>
      <c r="J2125" s="144">
        <v>0.36527777777777776</v>
      </c>
      <c r="K2125" s="378"/>
      <c r="L2125" s="139" t="s">
        <v>4075</v>
      </c>
      <c r="M2125" s="141" t="s">
        <v>28</v>
      </c>
      <c r="N2125" s="248"/>
      <c r="O2125" s="141" t="s">
        <v>26</v>
      </c>
      <c r="P2125" s="141" t="s">
        <v>26</v>
      </c>
      <c r="Q2125" s="141" t="s">
        <v>7390</v>
      </c>
      <c r="R2125" s="141" t="s">
        <v>7391</v>
      </c>
      <c r="S2125" s="141"/>
      <c r="T2125" s="141"/>
      <c r="U2125" s="141"/>
      <c r="V2125" s="141"/>
      <c r="W2125" s="139" t="s">
        <v>4075</v>
      </c>
      <c r="X2125" s="141" t="s">
        <v>25</v>
      </c>
      <c r="Y2125" s="141" t="s">
        <v>27</v>
      </c>
      <c r="Z2125" s="141"/>
      <c r="AA2125" s="141" t="s">
        <v>34</v>
      </c>
      <c r="AB2125" s="141"/>
      <c r="AC2125" s="139" t="s">
        <v>18047</v>
      </c>
      <c r="AD2125" s="380"/>
      <c r="AE2125" s="139" t="s">
        <v>7392</v>
      </c>
      <c r="AF2125" s="139" t="s">
        <v>13087</v>
      </c>
      <c r="AG2125" s="139" t="s">
        <v>6</v>
      </c>
      <c r="AH2125" s="139" t="s">
        <v>13</v>
      </c>
      <c r="AI2125" s="139" t="s">
        <v>6</v>
      </c>
      <c r="AJ2125" s="139"/>
      <c r="AK2125" s="139"/>
      <c r="AL2125" s="139"/>
      <c r="AM2125" s="141"/>
      <c r="AN2125" s="141" t="s">
        <v>8</v>
      </c>
      <c r="AO2125" s="139"/>
      <c r="AP2125" s="139"/>
      <c r="AQ2125" s="139"/>
      <c r="AR2125" s="381"/>
      <c r="AS2125" s="139" t="s">
        <v>4075</v>
      </c>
      <c r="AT2125" s="141" t="s">
        <v>1404</v>
      </c>
      <c r="AU2125" s="141"/>
      <c r="AV2125" s="383"/>
      <c r="AW2125" s="385"/>
      <c r="AX2125" s="139"/>
      <c r="AY2125" t="s">
        <v>18602</v>
      </c>
      <c r="BA2125" s="381"/>
      <c r="BB2125" s="139" t="s">
        <v>1444</v>
      </c>
      <c r="BC2125" s="166"/>
      <c r="BD2125" s="166"/>
      <c r="BE2125" s="166"/>
      <c r="BF2125" s="166"/>
      <c r="BG2125" s="166"/>
      <c r="BH2125" s="308"/>
      <c r="BI2125" s="308"/>
      <c r="BJ2125" s="141" t="s">
        <v>26</v>
      </c>
      <c r="BK2125" s="141" t="s">
        <v>25</v>
      </c>
      <c r="BL2125" s="141" t="s">
        <v>13154</v>
      </c>
      <c r="BM2125" s="141" t="s">
        <v>13155</v>
      </c>
      <c r="BN2125" s="139" t="s">
        <v>4075</v>
      </c>
      <c r="BQ2125" s="141"/>
      <c r="BV2125" s="141"/>
      <c r="BX2125" s="141"/>
      <c r="BY2125" s="141"/>
      <c r="BZ2125" s="141"/>
      <c r="CA2125" s="141"/>
      <c r="CB2125" s="141"/>
      <c r="CC2125" s="141"/>
      <c r="CD2125" s="141"/>
      <c r="CE2125" s="141"/>
      <c r="CF2125" s="141"/>
      <c r="CG2125" s="141"/>
    </row>
    <row r="2126" spans="1:85" x14ac:dyDescent="0.35">
      <c r="A2126" s="155" t="s">
        <v>7382</v>
      </c>
      <c r="B2126" s="139" t="s">
        <v>4075</v>
      </c>
      <c r="C2126" s="18">
        <v>43381</v>
      </c>
      <c r="D2126" s="144">
        <v>0.46053240740740742</v>
      </c>
      <c r="E2126" s="141" t="s">
        <v>2186</v>
      </c>
      <c r="F2126" s="141">
        <v>4</v>
      </c>
      <c r="G2126" s="141" t="s">
        <v>2891</v>
      </c>
      <c r="H2126" s="141">
        <v>2018</v>
      </c>
      <c r="I2126" s="18"/>
      <c r="J2126" s="144"/>
      <c r="K2126" s="378"/>
      <c r="L2126" s="139" t="s">
        <v>4075</v>
      </c>
      <c r="M2126" s="141" t="s">
        <v>28</v>
      </c>
      <c r="N2126" s="248"/>
      <c r="O2126" s="141" t="s">
        <v>26</v>
      </c>
      <c r="P2126" s="141" t="s">
        <v>26</v>
      </c>
      <c r="Q2126" s="141" t="s">
        <v>7383</v>
      </c>
      <c r="R2126" s="141"/>
      <c r="S2126" s="141"/>
      <c r="T2126" s="141"/>
      <c r="U2126" s="141"/>
      <c r="V2126" s="141"/>
      <c r="W2126" s="139" t="s">
        <v>4075</v>
      </c>
      <c r="X2126" s="141" t="s">
        <v>25</v>
      </c>
      <c r="Y2126" s="141" t="s">
        <v>27</v>
      </c>
      <c r="Z2126" s="141"/>
      <c r="AA2126" s="141" t="s">
        <v>34</v>
      </c>
      <c r="AB2126" s="141"/>
      <c r="AC2126" s="139" t="s">
        <v>18049</v>
      </c>
      <c r="AD2126" s="380"/>
      <c r="AE2126" s="139" t="s">
        <v>107</v>
      </c>
      <c r="AF2126" s="139" t="s">
        <v>13076</v>
      </c>
      <c r="AG2126" s="139" t="s">
        <v>4130</v>
      </c>
      <c r="AH2126" s="139" t="s">
        <v>1380</v>
      </c>
      <c r="AI2126" s="139" t="s">
        <v>1518</v>
      </c>
      <c r="AJ2126" s="139"/>
      <c r="AK2126" s="139" t="s">
        <v>1518</v>
      </c>
      <c r="AL2126" s="139" t="s">
        <v>7</v>
      </c>
      <c r="AM2126" s="141"/>
      <c r="AN2126" s="141"/>
      <c r="AO2126" s="139"/>
      <c r="AP2126" s="139"/>
      <c r="AQ2126" s="139"/>
      <c r="AR2126" s="381"/>
      <c r="AS2126" s="139" t="s">
        <v>4075</v>
      </c>
      <c r="AT2126" s="141" t="s">
        <v>43</v>
      </c>
      <c r="AU2126" s="141">
        <v>180</v>
      </c>
      <c r="AV2126" s="383"/>
      <c r="AW2126" s="385"/>
      <c r="AX2126" s="139"/>
      <c r="AY2126" t="s">
        <v>18761</v>
      </c>
      <c r="BA2126" s="381"/>
      <c r="BB2126" s="139" t="s">
        <v>1450</v>
      </c>
      <c r="BC2126" s="166"/>
      <c r="BD2126" s="166"/>
      <c r="BE2126" s="166"/>
      <c r="BF2126" s="166"/>
      <c r="BG2126" s="166"/>
      <c r="BH2126" s="308"/>
      <c r="BI2126" s="308"/>
      <c r="BJ2126" s="141" t="s">
        <v>26</v>
      </c>
      <c r="BK2126" s="141" t="s">
        <v>26</v>
      </c>
      <c r="BL2126" s="141"/>
      <c r="BM2126" s="141"/>
      <c r="BN2126" s="139" t="s">
        <v>4075</v>
      </c>
      <c r="BQ2126" s="141"/>
      <c r="BV2126" s="141"/>
      <c r="BX2126" s="141"/>
      <c r="BY2126" s="141"/>
      <c r="BZ2126" s="141"/>
      <c r="CA2126" s="141"/>
      <c r="CB2126" s="141"/>
      <c r="CC2126" s="141"/>
      <c r="CD2126" s="141"/>
      <c r="CE2126" s="141"/>
      <c r="CF2126" s="141"/>
      <c r="CG2126" s="141"/>
    </row>
    <row r="2127" spans="1:85" x14ac:dyDescent="0.35">
      <c r="A2127" s="155" t="s">
        <v>7379</v>
      </c>
      <c r="B2127" s="139" t="s">
        <v>4075</v>
      </c>
      <c r="C2127" s="18">
        <v>43383</v>
      </c>
      <c r="D2127" s="144">
        <v>0.56019675925925927</v>
      </c>
      <c r="E2127" s="141" t="s">
        <v>2186</v>
      </c>
      <c r="F2127" s="141">
        <v>4</v>
      </c>
      <c r="G2127" s="141" t="s">
        <v>2891</v>
      </c>
      <c r="H2127" s="141">
        <v>2018</v>
      </c>
      <c r="I2127" s="18">
        <v>43383</v>
      </c>
      <c r="J2127" s="144">
        <v>0.55833333333333335</v>
      </c>
      <c r="K2127" s="378"/>
      <c r="L2127" s="139" t="s">
        <v>4075</v>
      </c>
      <c r="M2127" s="141" t="s">
        <v>28</v>
      </c>
      <c r="N2127" s="248"/>
      <c r="O2127" s="141" t="s">
        <v>26</v>
      </c>
      <c r="P2127" s="141" t="s">
        <v>26</v>
      </c>
      <c r="Q2127" s="141" t="s">
        <v>7380</v>
      </c>
      <c r="R2127" s="141" t="s">
        <v>7381</v>
      </c>
      <c r="S2127" s="141"/>
      <c r="T2127" s="141"/>
      <c r="U2127" s="141"/>
      <c r="V2127" s="141"/>
      <c r="W2127" s="139" t="s">
        <v>4075</v>
      </c>
      <c r="X2127" s="141" t="s">
        <v>25</v>
      </c>
      <c r="Y2127" s="141" t="s">
        <v>27</v>
      </c>
      <c r="Z2127" s="141"/>
      <c r="AA2127" s="141" t="s">
        <v>34</v>
      </c>
      <c r="AB2127" s="141"/>
      <c r="AC2127" s="139" t="s">
        <v>18047</v>
      </c>
      <c r="AD2127" s="380"/>
      <c r="AE2127" s="139" t="s">
        <v>103</v>
      </c>
      <c r="AF2127" s="139" t="s">
        <v>13075</v>
      </c>
      <c r="AG2127" s="139" t="s">
        <v>103</v>
      </c>
      <c r="AH2127" s="139" t="s">
        <v>1380</v>
      </c>
      <c r="AI2127" s="139" t="s">
        <v>7340</v>
      </c>
      <c r="AJ2127" s="139"/>
      <c r="AK2127" s="139" t="s">
        <v>7340</v>
      </c>
      <c r="AL2127" s="139" t="s">
        <v>1408</v>
      </c>
      <c r="AM2127" s="141"/>
      <c r="AN2127" s="141" t="s">
        <v>8</v>
      </c>
      <c r="AO2127" s="139"/>
      <c r="AP2127" s="139"/>
      <c r="AQ2127" s="139"/>
      <c r="AR2127" s="381"/>
      <c r="AS2127" s="139" t="s">
        <v>4075</v>
      </c>
      <c r="AT2127" s="141" t="s">
        <v>1404</v>
      </c>
      <c r="AU2127" s="141"/>
      <c r="AV2127" s="383"/>
      <c r="AW2127" s="385"/>
      <c r="AX2127" s="139"/>
      <c r="AY2127" t="s">
        <v>19083</v>
      </c>
      <c r="BA2127" s="381"/>
      <c r="BB2127" s="139" t="s">
        <v>1469</v>
      </c>
      <c r="BC2127" s="166"/>
      <c r="BD2127" s="166"/>
      <c r="BE2127" s="166"/>
      <c r="BF2127" s="166"/>
      <c r="BG2127" s="166"/>
      <c r="BH2127" s="308"/>
      <c r="BI2127" s="308"/>
      <c r="BJ2127" s="141" t="s">
        <v>26</v>
      </c>
      <c r="BK2127" s="141" t="s">
        <v>26</v>
      </c>
      <c r="BL2127" s="141"/>
      <c r="BM2127" s="141"/>
      <c r="BN2127" s="139" t="s">
        <v>4075</v>
      </c>
      <c r="BQ2127" s="141"/>
      <c r="BV2127" s="141"/>
      <c r="BX2127" s="141"/>
      <c r="BY2127" s="141"/>
      <c r="BZ2127" s="141"/>
      <c r="CA2127" s="141"/>
      <c r="CB2127" s="141"/>
      <c r="CC2127" s="141"/>
      <c r="CD2127" s="141"/>
      <c r="CE2127" s="141"/>
      <c r="CF2127" s="141"/>
      <c r="CG2127" s="141"/>
    </row>
    <row r="2128" spans="1:85" x14ac:dyDescent="0.35">
      <c r="A2128" s="155" t="s">
        <v>7372</v>
      </c>
      <c r="B2128" s="139" t="s">
        <v>4075</v>
      </c>
      <c r="C2128" s="18">
        <v>43384</v>
      </c>
      <c r="D2128" s="144">
        <v>0.94437499999999996</v>
      </c>
      <c r="E2128" s="141" t="s">
        <v>2186</v>
      </c>
      <c r="F2128" s="141">
        <v>4</v>
      </c>
      <c r="G2128" s="141" t="s">
        <v>2891</v>
      </c>
      <c r="H2128" s="141">
        <v>2018</v>
      </c>
      <c r="I2128" s="18"/>
      <c r="J2128" s="144"/>
      <c r="K2128" s="378"/>
      <c r="L2128" s="139" t="s">
        <v>4075</v>
      </c>
      <c r="M2128" s="141" t="s">
        <v>28</v>
      </c>
      <c r="N2128" s="248"/>
      <c r="O2128" s="141" t="s">
        <v>26</v>
      </c>
      <c r="P2128" s="141" t="s">
        <v>26</v>
      </c>
      <c r="Q2128" s="141" t="s">
        <v>7373</v>
      </c>
      <c r="R2128" s="141"/>
      <c r="S2128" s="141"/>
      <c r="T2128" s="141"/>
      <c r="U2128" s="141"/>
      <c r="V2128" s="141"/>
      <c r="W2128" s="139" t="s">
        <v>4075</v>
      </c>
      <c r="X2128" s="141" t="s">
        <v>25</v>
      </c>
      <c r="Y2128" s="141" t="s">
        <v>27</v>
      </c>
      <c r="Z2128" s="141"/>
      <c r="AA2128" s="141" t="s">
        <v>34</v>
      </c>
      <c r="AB2128" s="141"/>
      <c r="AC2128" s="139" t="s">
        <v>18049</v>
      </c>
      <c r="AD2128" s="380"/>
      <c r="AE2128" s="139" t="s">
        <v>108</v>
      </c>
      <c r="AF2128" s="139" t="s">
        <v>13087</v>
      </c>
      <c r="AG2128" s="139" t="s">
        <v>6</v>
      </c>
      <c r="AH2128" s="139" t="s">
        <v>13</v>
      </c>
      <c r="AI2128" s="139" t="s">
        <v>6</v>
      </c>
      <c r="AJ2128" s="139"/>
      <c r="AK2128" s="139"/>
      <c r="AL2128" s="139"/>
      <c r="AM2128" s="141"/>
      <c r="AN2128" s="141"/>
      <c r="AO2128" s="139"/>
      <c r="AP2128" s="139"/>
      <c r="AQ2128" s="139"/>
      <c r="AR2128" s="381"/>
      <c r="AS2128" s="139" t="s">
        <v>4075</v>
      </c>
      <c r="AT2128" s="141" t="s">
        <v>1404</v>
      </c>
      <c r="AU2128" s="141"/>
      <c r="AV2128" s="383"/>
      <c r="AW2128" s="385"/>
      <c r="AX2128" s="139"/>
      <c r="AY2128" t="s">
        <v>19222</v>
      </c>
      <c r="BA2128" s="381"/>
      <c r="BB2128" s="139" t="s">
        <v>1452</v>
      </c>
      <c r="BC2128" s="166"/>
      <c r="BD2128" s="166"/>
      <c r="BE2128" s="166"/>
      <c r="BF2128" s="166"/>
      <c r="BG2128" s="166"/>
      <c r="BH2128" s="308"/>
      <c r="BI2128" s="308"/>
      <c r="BJ2128" s="141" t="s">
        <v>26</v>
      </c>
      <c r="BK2128" s="141" t="s">
        <v>26</v>
      </c>
      <c r="BL2128" s="141"/>
      <c r="BM2128" s="141"/>
      <c r="BN2128" s="139" t="s">
        <v>4075</v>
      </c>
      <c r="BQ2128" s="141"/>
      <c r="BV2128" s="141"/>
      <c r="BX2128" s="141"/>
      <c r="BY2128" s="141"/>
      <c r="BZ2128" s="141"/>
      <c r="CA2128" s="141"/>
      <c r="CB2128" s="141"/>
      <c r="CC2128" s="141"/>
      <c r="CD2128" s="141"/>
      <c r="CE2128" s="141"/>
      <c r="CF2128" s="141"/>
      <c r="CG2128" s="141"/>
    </row>
    <row r="2129" spans="1:85" x14ac:dyDescent="0.35">
      <c r="A2129" s="155" t="s">
        <v>7374</v>
      </c>
      <c r="B2129" s="139" t="s">
        <v>4075</v>
      </c>
      <c r="C2129" s="18">
        <v>43384</v>
      </c>
      <c r="D2129" s="144">
        <v>0.63959490740740743</v>
      </c>
      <c r="E2129" s="141" t="s">
        <v>2186</v>
      </c>
      <c r="F2129" s="141">
        <v>4</v>
      </c>
      <c r="G2129" s="141" t="s">
        <v>2891</v>
      </c>
      <c r="H2129" s="141">
        <v>2018</v>
      </c>
      <c r="I2129" s="18"/>
      <c r="J2129" s="144"/>
      <c r="K2129" s="378"/>
      <c r="L2129" s="139" t="s">
        <v>4075</v>
      </c>
      <c r="M2129" s="141" t="s">
        <v>28</v>
      </c>
      <c r="N2129" s="248"/>
      <c r="O2129" s="141" t="s">
        <v>26</v>
      </c>
      <c r="P2129" s="141" t="s">
        <v>26</v>
      </c>
      <c r="Q2129" s="141"/>
      <c r="R2129" s="141"/>
      <c r="S2129" s="141"/>
      <c r="T2129" s="141"/>
      <c r="U2129" s="141"/>
      <c r="V2129" s="141"/>
      <c r="W2129" s="139" t="s">
        <v>4075</v>
      </c>
      <c r="X2129" s="141" t="s">
        <v>25</v>
      </c>
      <c r="Y2129" s="141" t="s">
        <v>27</v>
      </c>
      <c r="Z2129" s="141"/>
      <c r="AA2129" s="141" t="s">
        <v>34</v>
      </c>
      <c r="AB2129" s="141"/>
      <c r="AC2129" s="139" t="s">
        <v>18049</v>
      </c>
      <c r="AD2129" s="380"/>
      <c r="AE2129" s="139" t="s">
        <v>7375</v>
      </c>
      <c r="AF2129" s="139" t="s">
        <v>13072</v>
      </c>
      <c r="AG2129" s="139" t="s">
        <v>6</v>
      </c>
      <c r="AH2129" s="139" t="s">
        <v>13</v>
      </c>
      <c r="AI2129" s="139" t="s">
        <v>13</v>
      </c>
      <c r="AJ2129" s="139"/>
      <c r="AK2129" s="139"/>
      <c r="AL2129" s="139"/>
      <c r="AM2129" s="141"/>
      <c r="AN2129" s="141"/>
      <c r="AO2129" s="139"/>
      <c r="AP2129" s="139"/>
      <c r="AQ2129" s="139"/>
      <c r="AR2129" s="381"/>
      <c r="AS2129" s="139" t="s">
        <v>4075</v>
      </c>
      <c r="AT2129" s="141" t="s">
        <v>1404</v>
      </c>
      <c r="AU2129" s="141"/>
      <c r="AV2129" s="383"/>
      <c r="AW2129" s="385"/>
      <c r="AX2129" s="139"/>
      <c r="BA2129" s="381"/>
      <c r="BB2129" s="139" t="s">
        <v>17</v>
      </c>
      <c r="BC2129" s="166"/>
      <c r="BD2129" s="166"/>
      <c r="BE2129" s="166"/>
      <c r="BF2129" s="166"/>
      <c r="BG2129" s="166"/>
      <c r="BH2129" s="308"/>
      <c r="BI2129" s="308"/>
      <c r="BJ2129" s="141" t="s">
        <v>26</v>
      </c>
      <c r="BK2129" s="141" t="s">
        <v>26</v>
      </c>
      <c r="BL2129" s="141"/>
      <c r="BM2129" s="141"/>
      <c r="BN2129" s="139" t="s">
        <v>4075</v>
      </c>
      <c r="BQ2129" s="141"/>
      <c r="BV2129" s="141"/>
      <c r="BX2129" s="141"/>
      <c r="BY2129" s="141"/>
      <c r="BZ2129" s="141"/>
      <c r="CA2129" s="141"/>
      <c r="CB2129" s="141"/>
      <c r="CC2129" s="141"/>
      <c r="CD2129" s="141"/>
      <c r="CE2129" s="141"/>
      <c r="CF2129" s="141"/>
      <c r="CG2129" s="141"/>
    </row>
    <row r="2130" spans="1:85" x14ac:dyDescent="0.35">
      <c r="A2130" s="155" t="s">
        <v>7376</v>
      </c>
      <c r="B2130" s="139" t="s">
        <v>4075</v>
      </c>
      <c r="C2130" s="18">
        <v>43384</v>
      </c>
      <c r="D2130" s="144">
        <v>0.45076388888888891</v>
      </c>
      <c r="E2130" s="141" t="s">
        <v>2186</v>
      </c>
      <c r="F2130" s="141">
        <v>4</v>
      </c>
      <c r="G2130" s="141" t="s">
        <v>2891</v>
      </c>
      <c r="H2130" s="141">
        <v>2018</v>
      </c>
      <c r="I2130" s="18">
        <v>43384</v>
      </c>
      <c r="J2130" s="144">
        <v>0.44444444444444442</v>
      </c>
      <c r="K2130" s="378"/>
      <c r="L2130" s="139" t="s">
        <v>4075</v>
      </c>
      <c r="M2130" s="141" t="s">
        <v>28</v>
      </c>
      <c r="N2130" s="248"/>
      <c r="O2130" s="141" t="s">
        <v>26</v>
      </c>
      <c r="P2130" s="141" t="s">
        <v>26</v>
      </c>
      <c r="Q2130" s="141" t="s">
        <v>7377</v>
      </c>
      <c r="R2130" s="141" t="s">
        <v>7378</v>
      </c>
      <c r="S2130" s="141"/>
      <c r="T2130" s="141"/>
      <c r="U2130" s="141"/>
      <c r="V2130" s="141"/>
      <c r="W2130" s="139" t="s">
        <v>4075</v>
      </c>
      <c r="X2130" s="141" t="s">
        <v>25</v>
      </c>
      <c r="Y2130" s="141" t="s">
        <v>27</v>
      </c>
      <c r="Z2130" s="141"/>
      <c r="AA2130" s="141" t="s">
        <v>34</v>
      </c>
      <c r="AB2130" s="141"/>
      <c r="AC2130" s="139" t="s">
        <v>18049</v>
      </c>
      <c r="AD2130" s="380"/>
      <c r="AE2130" s="139" t="s">
        <v>102</v>
      </c>
      <c r="AF2130" s="139" t="s">
        <v>13068</v>
      </c>
      <c r="AG2130" s="139" t="s">
        <v>102</v>
      </c>
      <c r="AH2130" s="139" t="s">
        <v>1378</v>
      </c>
      <c r="AI2130" s="139" t="s">
        <v>7</v>
      </c>
      <c r="AJ2130" s="139" t="s">
        <v>7</v>
      </c>
      <c r="AK2130" s="139"/>
      <c r="AL2130" s="139"/>
      <c r="AM2130" s="141"/>
      <c r="AN2130" s="141" t="s">
        <v>8</v>
      </c>
      <c r="AO2130" s="139"/>
      <c r="AP2130" s="139" t="s">
        <v>1563</v>
      </c>
      <c r="AQ2130" s="139"/>
      <c r="AR2130" s="381"/>
      <c r="AS2130" s="139" t="s">
        <v>4075</v>
      </c>
      <c r="AT2130" s="141" t="s">
        <v>1404</v>
      </c>
      <c r="AU2130" s="141"/>
      <c r="AV2130" s="383"/>
      <c r="AW2130" s="385"/>
      <c r="AX2130" s="139"/>
      <c r="AY2130" t="s">
        <v>18782</v>
      </c>
      <c r="BA2130" s="381"/>
      <c r="BB2130" s="139" t="s">
        <v>1444</v>
      </c>
      <c r="BC2130" s="166"/>
      <c r="BD2130" s="166"/>
      <c r="BE2130" s="166"/>
      <c r="BF2130" s="166"/>
      <c r="BG2130" s="166"/>
      <c r="BH2130" s="308"/>
      <c r="BI2130" s="308"/>
      <c r="BJ2130" s="141" t="s">
        <v>26</v>
      </c>
      <c r="BK2130" s="141" t="s">
        <v>26</v>
      </c>
      <c r="BL2130" s="141"/>
      <c r="BM2130" s="141"/>
      <c r="BN2130" s="139" t="s">
        <v>4075</v>
      </c>
      <c r="BQ2130" s="141"/>
      <c r="BV2130" s="141"/>
      <c r="BX2130" s="141"/>
      <c r="BY2130" s="141"/>
      <c r="BZ2130" s="141"/>
      <c r="CA2130" s="141"/>
      <c r="CB2130" s="141"/>
      <c r="CC2130" s="141"/>
      <c r="CD2130" s="141"/>
      <c r="CE2130" s="141"/>
      <c r="CF2130" s="141"/>
      <c r="CG2130" s="141"/>
    </row>
    <row r="2131" spans="1:85" x14ac:dyDescent="0.35">
      <c r="A2131" s="155" t="s">
        <v>7362</v>
      </c>
      <c r="B2131" s="139" t="s">
        <v>4075</v>
      </c>
      <c r="C2131" s="18">
        <v>43387</v>
      </c>
      <c r="D2131" s="144">
        <v>0.81887731481481485</v>
      </c>
      <c r="E2131" s="141" t="s">
        <v>13275</v>
      </c>
      <c r="F2131" s="141">
        <v>4</v>
      </c>
      <c r="G2131" s="141" t="s">
        <v>2891</v>
      </c>
      <c r="H2131" s="141">
        <v>2018</v>
      </c>
      <c r="I2131" s="18">
        <v>43387</v>
      </c>
      <c r="J2131" s="144">
        <v>0.81666666666666665</v>
      </c>
      <c r="K2131" s="378"/>
      <c r="L2131" s="139" t="s">
        <v>4075</v>
      </c>
      <c r="M2131" s="141" t="s">
        <v>28</v>
      </c>
      <c r="N2131" s="248"/>
      <c r="O2131" s="141" t="s">
        <v>26</v>
      </c>
      <c r="P2131" s="141" t="s">
        <v>26</v>
      </c>
      <c r="Q2131" s="141" t="s">
        <v>7363</v>
      </c>
      <c r="R2131" s="141" t="s">
        <v>7364</v>
      </c>
      <c r="S2131" s="141"/>
      <c r="T2131" s="141"/>
      <c r="U2131" s="141"/>
      <c r="V2131" s="141" t="s">
        <v>7365</v>
      </c>
      <c r="W2131" s="139" t="s">
        <v>4075</v>
      </c>
      <c r="X2131" s="141" t="s">
        <v>25</v>
      </c>
      <c r="Y2131" s="141" t="s">
        <v>27</v>
      </c>
      <c r="Z2131" s="141"/>
      <c r="AA2131" s="141" t="s">
        <v>34</v>
      </c>
      <c r="AB2131" s="141"/>
      <c r="AC2131" s="139" t="s">
        <v>18050</v>
      </c>
      <c r="AD2131" s="380"/>
      <c r="AE2131" s="139" t="s">
        <v>4</v>
      </c>
      <c r="AF2131" s="139" t="s">
        <v>13073</v>
      </c>
      <c r="AG2131" s="139" t="s">
        <v>4</v>
      </c>
      <c r="AH2131" s="139" t="s">
        <v>1380</v>
      </c>
      <c r="AI2131" s="139" t="s">
        <v>4</v>
      </c>
      <c r="AJ2131" s="139"/>
      <c r="AK2131" s="139" t="s">
        <v>15678</v>
      </c>
      <c r="AL2131" s="139" t="s">
        <v>1406</v>
      </c>
      <c r="AM2131" s="141"/>
      <c r="AN2131" s="141" t="s">
        <v>8</v>
      </c>
      <c r="AO2131" s="139"/>
      <c r="AP2131" s="139"/>
      <c r="AQ2131" s="139"/>
      <c r="AR2131" s="381"/>
      <c r="AS2131" s="139" t="s">
        <v>4075</v>
      </c>
      <c r="AT2131" s="141" t="s">
        <v>44</v>
      </c>
      <c r="AU2131" s="141">
        <v>340</v>
      </c>
      <c r="AV2131" s="383"/>
      <c r="AW2131" s="385"/>
      <c r="AX2131" s="139"/>
      <c r="AY2131" t="s">
        <v>19223</v>
      </c>
      <c r="BA2131" s="381"/>
      <c r="BB2131" s="139" t="s">
        <v>1446</v>
      </c>
      <c r="BC2131" s="166"/>
      <c r="BD2131" s="166"/>
      <c r="BE2131" s="166"/>
      <c r="BF2131" s="166"/>
      <c r="BG2131" s="166"/>
      <c r="BH2131" s="308"/>
      <c r="BI2131" s="308"/>
      <c r="BJ2131" s="141" t="s">
        <v>26</v>
      </c>
      <c r="BK2131" s="141" t="s">
        <v>25</v>
      </c>
      <c r="BL2131" s="141" t="s">
        <v>13152</v>
      </c>
      <c r="BM2131" s="141" t="s">
        <v>13151</v>
      </c>
      <c r="BN2131" s="139" t="s">
        <v>4075</v>
      </c>
      <c r="BQ2131" s="141" t="s">
        <v>15985</v>
      </c>
      <c r="BR2131" s="135" t="s">
        <v>15680</v>
      </c>
      <c r="BT2131" s="135" t="s">
        <v>15358</v>
      </c>
      <c r="BU2131" s="135" t="s">
        <v>15363</v>
      </c>
      <c r="BV2131" s="141" t="s">
        <v>13284</v>
      </c>
      <c r="BW2131" s="135" t="s">
        <v>13278</v>
      </c>
      <c r="BX2131" s="141" t="s">
        <v>15681</v>
      </c>
      <c r="BY2131" s="141" t="s">
        <v>12</v>
      </c>
      <c r="BZ2131" s="141" t="s">
        <v>26</v>
      </c>
      <c r="CA2131" s="141" t="s">
        <v>1848</v>
      </c>
      <c r="CB2131" s="141"/>
      <c r="CC2131" s="141" t="s">
        <v>15686</v>
      </c>
      <c r="CD2131" s="141" t="s">
        <v>15687</v>
      </c>
      <c r="CE2131" s="141" t="s">
        <v>15450</v>
      </c>
      <c r="CF2131" s="141" t="s">
        <v>15451</v>
      </c>
      <c r="CG2131" s="141" t="s">
        <v>4004</v>
      </c>
    </row>
    <row r="2132" spans="1:85" x14ac:dyDescent="0.35">
      <c r="A2132" s="155" t="s">
        <v>7359</v>
      </c>
      <c r="B2132" s="139" t="s">
        <v>4075</v>
      </c>
      <c r="C2132" s="18">
        <v>43387</v>
      </c>
      <c r="D2132" s="144">
        <v>0.86973379629629632</v>
      </c>
      <c r="E2132" s="141" t="s">
        <v>13275</v>
      </c>
      <c r="F2132" s="141">
        <v>4</v>
      </c>
      <c r="G2132" s="141" t="s">
        <v>2891</v>
      </c>
      <c r="H2132" s="141">
        <v>2018</v>
      </c>
      <c r="I2132" s="18">
        <v>43387</v>
      </c>
      <c r="J2132" s="144">
        <v>0.83888888888888891</v>
      </c>
      <c r="K2132" s="378"/>
      <c r="L2132" s="139" t="s">
        <v>4075</v>
      </c>
      <c r="M2132" s="141" t="s">
        <v>28</v>
      </c>
      <c r="N2132" s="248"/>
      <c r="O2132" s="141" t="s">
        <v>26</v>
      </c>
      <c r="P2132" s="141" t="s">
        <v>26</v>
      </c>
      <c r="Q2132" s="141" t="s">
        <v>7360</v>
      </c>
      <c r="R2132" s="141" t="s">
        <v>7361</v>
      </c>
      <c r="S2132" s="141"/>
      <c r="T2132" s="141"/>
      <c r="U2132" s="141"/>
      <c r="V2132" s="141"/>
      <c r="W2132" s="139" t="s">
        <v>4075</v>
      </c>
      <c r="X2132" s="141" t="s">
        <v>25</v>
      </c>
      <c r="Y2132" s="141" t="s">
        <v>27</v>
      </c>
      <c r="Z2132" s="141"/>
      <c r="AA2132" s="141" t="s">
        <v>34</v>
      </c>
      <c r="AB2132" s="141"/>
      <c r="AC2132" s="139" t="s">
        <v>18050</v>
      </c>
      <c r="AD2132" s="380"/>
      <c r="AE2132" s="139" t="s">
        <v>4</v>
      </c>
      <c r="AF2132" s="139" t="s">
        <v>13073</v>
      </c>
      <c r="AG2132" s="139" t="s">
        <v>4</v>
      </c>
      <c r="AH2132" s="139" t="s">
        <v>1380</v>
      </c>
      <c r="AI2132" s="139" t="s">
        <v>4</v>
      </c>
      <c r="AJ2132" s="139"/>
      <c r="AK2132" s="139" t="s">
        <v>15678</v>
      </c>
      <c r="AL2132" s="139" t="s">
        <v>7</v>
      </c>
      <c r="AM2132" s="141"/>
      <c r="AN2132" s="141" t="s">
        <v>8</v>
      </c>
      <c r="AO2132" s="139"/>
      <c r="AP2132" s="139"/>
      <c r="AQ2132" s="139"/>
      <c r="AR2132" s="381"/>
      <c r="AS2132" s="139" t="s">
        <v>4075</v>
      </c>
      <c r="AT2132" s="141" t="s">
        <v>44</v>
      </c>
      <c r="AU2132" s="141">
        <v>340</v>
      </c>
      <c r="AV2132" s="383"/>
      <c r="AW2132" s="385"/>
      <c r="AX2132" s="139"/>
      <c r="AY2132" t="s">
        <v>18843</v>
      </c>
      <c r="BA2132" s="381"/>
      <c r="BB2132" s="139" t="s">
        <v>1446</v>
      </c>
      <c r="BC2132" s="166"/>
      <c r="BD2132" s="166"/>
      <c r="BE2132" s="166"/>
      <c r="BF2132" s="166"/>
      <c r="BG2132" s="166"/>
      <c r="BH2132" s="308"/>
      <c r="BI2132" s="308"/>
      <c r="BJ2132" s="141" t="s">
        <v>26</v>
      </c>
      <c r="BK2132" s="141" t="s">
        <v>25</v>
      </c>
      <c r="BL2132" s="141" t="s">
        <v>13152</v>
      </c>
      <c r="BM2132" s="141" t="s">
        <v>13151</v>
      </c>
      <c r="BN2132" s="139" t="s">
        <v>4075</v>
      </c>
      <c r="BQ2132" s="141" t="s">
        <v>15985</v>
      </c>
      <c r="BR2132" s="135" t="s">
        <v>15685</v>
      </c>
      <c r="BT2132" s="135" t="s">
        <v>15358</v>
      </c>
      <c r="BU2132" s="135" t="s">
        <v>15398</v>
      </c>
      <c r="BV2132" s="141" t="s">
        <v>13266</v>
      </c>
      <c r="BW2132" s="135" t="s">
        <v>3829</v>
      </c>
      <c r="BX2132" s="141" t="s">
        <v>12</v>
      </c>
      <c r="BY2132" s="141" t="s">
        <v>12</v>
      </c>
      <c r="BZ2132" s="141" t="s">
        <v>25</v>
      </c>
      <c r="CA2132" s="141" t="s">
        <v>1848</v>
      </c>
      <c r="CB2132" s="141"/>
      <c r="CC2132" s="141" t="s">
        <v>15686</v>
      </c>
      <c r="CD2132" s="141" t="s">
        <v>15683</v>
      </c>
      <c r="CE2132" s="141" t="s">
        <v>15450</v>
      </c>
      <c r="CF2132" s="141" t="s">
        <v>15451</v>
      </c>
      <c r="CG2132" s="141" t="s">
        <v>4004</v>
      </c>
    </row>
    <row r="2133" spans="1:85" x14ac:dyDescent="0.35">
      <c r="A2133" s="155" t="s">
        <v>7369</v>
      </c>
      <c r="B2133" s="139" t="s">
        <v>4075</v>
      </c>
      <c r="C2133" s="18">
        <v>43387</v>
      </c>
      <c r="D2133" s="144">
        <v>0.48667824074074073</v>
      </c>
      <c r="E2133" s="141" t="s">
        <v>13275</v>
      </c>
      <c r="F2133" s="141">
        <v>4</v>
      </c>
      <c r="G2133" s="141" t="s">
        <v>2891</v>
      </c>
      <c r="H2133" s="141">
        <v>2018</v>
      </c>
      <c r="I2133" s="18">
        <v>43387</v>
      </c>
      <c r="J2133" s="144">
        <v>0.47430555555555554</v>
      </c>
      <c r="K2133" s="378"/>
      <c r="L2133" s="139" t="s">
        <v>4075</v>
      </c>
      <c r="M2133" s="141" t="s">
        <v>28</v>
      </c>
      <c r="N2133" s="248"/>
      <c r="O2133" s="141" t="s">
        <v>26</v>
      </c>
      <c r="P2133" s="141" t="s">
        <v>26</v>
      </c>
      <c r="Q2133" s="141" t="s">
        <v>7370</v>
      </c>
      <c r="R2133" s="141" t="s">
        <v>7371</v>
      </c>
      <c r="S2133" s="141"/>
      <c r="T2133" s="141"/>
      <c r="U2133" s="141"/>
      <c r="V2133" s="141"/>
      <c r="W2133" s="139" t="s">
        <v>4075</v>
      </c>
      <c r="X2133" s="141" t="s">
        <v>25</v>
      </c>
      <c r="Y2133" s="141" t="s">
        <v>27</v>
      </c>
      <c r="Z2133" s="141"/>
      <c r="AA2133" s="141" t="s">
        <v>34</v>
      </c>
      <c r="AB2133" s="141"/>
      <c r="AC2133" s="139" t="s">
        <v>18047</v>
      </c>
      <c r="AD2133" s="380"/>
      <c r="AE2133" s="139" t="s">
        <v>4</v>
      </c>
      <c r="AF2133" s="139" t="s">
        <v>13073</v>
      </c>
      <c r="AG2133" s="139" t="s">
        <v>4</v>
      </c>
      <c r="AH2133" s="139" t="s">
        <v>1380</v>
      </c>
      <c r="AI2133" s="139" t="s">
        <v>4</v>
      </c>
      <c r="AJ2133" s="139"/>
      <c r="AK2133" s="139" t="s">
        <v>15678</v>
      </c>
      <c r="AL2133" s="139" t="s">
        <v>11</v>
      </c>
      <c r="AM2133" s="141"/>
      <c r="AN2133" s="141" t="s">
        <v>8</v>
      </c>
      <c r="AO2133" s="139"/>
      <c r="AP2133" s="139"/>
      <c r="AQ2133" s="139"/>
      <c r="AR2133" s="381"/>
      <c r="AS2133" s="139" t="s">
        <v>4075</v>
      </c>
      <c r="AT2133" s="141" t="s">
        <v>43</v>
      </c>
      <c r="AU2133" s="141">
        <v>246</v>
      </c>
      <c r="AV2133" s="383"/>
      <c r="AW2133" s="385"/>
      <c r="AX2133" s="139"/>
      <c r="AY2133" t="s">
        <v>18396</v>
      </c>
      <c r="BA2133" s="381"/>
      <c r="BB2133" s="139" t="s">
        <v>1452</v>
      </c>
      <c r="BC2133" s="166"/>
      <c r="BD2133" s="166"/>
      <c r="BE2133" s="166"/>
      <c r="BF2133" s="166"/>
      <c r="BG2133" s="166"/>
      <c r="BH2133" s="308"/>
      <c r="BI2133" s="308"/>
      <c r="BJ2133" s="141" t="s">
        <v>26</v>
      </c>
      <c r="BK2133" s="141" t="s">
        <v>25</v>
      </c>
      <c r="BL2133" s="141" t="s">
        <v>13152</v>
      </c>
      <c r="BM2133" s="141" t="s">
        <v>13153</v>
      </c>
      <c r="BN2133" s="139" t="s">
        <v>4075</v>
      </c>
      <c r="BQ2133" s="141" t="s">
        <v>15985</v>
      </c>
      <c r="BR2133" s="135" t="s">
        <v>15685</v>
      </c>
      <c r="BT2133" s="135" t="s">
        <v>15384</v>
      </c>
      <c r="BU2133" s="135" t="s">
        <v>13280</v>
      </c>
      <c r="BV2133" s="141" t="s">
        <v>13286</v>
      </c>
      <c r="BW2133" s="135" t="s">
        <v>13266</v>
      </c>
      <c r="BX2133" s="141" t="s">
        <v>15681</v>
      </c>
      <c r="BY2133" s="141" t="s">
        <v>15681</v>
      </c>
      <c r="BZ2133" s="141" t="s">
        <v>26</v>
      </c>
      <c r="CA2133" s="141" t="s">
        <v>1848</v>
      </c>
      <c r="CB2133" s="141"/>
      <c r="CC2133" s="141" t="s">
        <v>15690</v>
      </c>
      <c r="CD2133" s="141" t="s">
        <v>34</v>
      </c>
      <c r="CE2133" s="141" t="s">
        <v>15450</v>
      </c>
      <c r="CF2133" s="141" t="s">
        <v>15451</v>
      </c>
      <c r="CG2133" s="141" t="s">
        <v>4004</v>
      </c>
    </row>
    <row r="2134" spans="1:85" x14ac:dyDescent="0.35">
      <c r="A2134" s="155" t="s">
        <v>7367</v>
      </c>
      <c r="B2134" s="139" t="s">
        <v>4075</v>
      </c>
      <c r="C2134" s="18">
        <v>43387</v>
      </c>
      <c r="D2134" s="144">
        <v>0.76388888888888884</v>
      </c>
      <c r="E2134" s="141" t="s">
        <v>13275</v>
      </c>
      <c r="F2134" s="141">
        <v>4</v>
      </c>
      <c r="G2134" s="141" t="s">
        <v>2891</v>
      </c>
      <c r="H2134" s="141">
        <v>2018</v>
      </c>
      <c r="I2134" s="18">
        <v>43387</v>
      </c>
      <c r="J2134" s="144">
        <v>0.76388888888888884</v>
      </c>
      <c r="K2134" s="378"/>
      <c r="L2134" s="139" t="s">
        <v>4075</v>
      </c>
      <c r="M2134" s="141" t="s">
        <v>5623</v>
      </c>
      <c r="N2134" s="248"/>
      <c r="O2134" s="141" t="s">
        <v>25</v>
      </c>
      <c r="P2134" s="141"/>
      <c r="Q2134" s="141"/>
      <c r="R2134" s="141" t="s">
        <v>7368</v>
      </c>
      <c r="S2134" s="141"/>
      <c r="T2134" s="141"/>
      <c r="U2134" s="141"/>
      <c r="V2134" s="141"/>
      <c r="W2134" s="139" t="s">
        <v>4075</v>
      </c>
      <c r="X2134" s="141" t="s">
        <v>25</v>
      </c>
      <c r="Y2134" s="141" t="s">
        <v>27</v>
      </c>
      <c r="Z2134" s="141"/>
      <c r="AA2134" s="141" t="s">
        <v>34</v>
      </c>
      <c r="AB2134" s="141"/>
      <c r="AC2134" s="139" t="s">
        <v>114</v>
      </c>
      <c r="AD2134" s="380"/>
      <c r="AE2134" s="139" t="s">
        <v>4</v>
      </c>
      <c r="AF2134" s="139" t="s">
        <v>13073</v>
      </c>
      <c r="AG2134" s="139" t="s">
        <v>4</v>
      </c>
      <c r="AH2134" s="139" t="s">
        <v>1380</v>
      </c>
      <c r="AI2134" s="139" t="s">
        <v>1381</v>
      </c>
      <c r="AJ2134" s="139"/>
      <c r="AK2134" s="139" t="s">
        <v>15678</v>
      </c>
      <c r="AL2134" s="139" t="s">
        <v>1563</v>
      </c>
      <c r="AM2134" s="141" t="s">
        <v>4004</v>
      </c>
      <c r="AN2134" s="141" t="s">
        <v>8</v>
      </c>
      <c r="AO2134" s="139"/>
      <c r="AP2134" s="139" t="s">
        <v>1563</v>
      </c>
      <c r="AQ2134" s="139"/>
      <c r="AR2134" s="381"/>
      <c r="AS2134" s="139" t="s">
        <v>4075</v>
      </c>
      <c r="AT2134" s="141" t="s">
        <v>43</v>
      </c>
      <c r="AU2134" s="141">
        <v>330</v>
      </c>
      <c r="AV2134" s="383"/>
      <c r="AW2134" s="385"/>
      <c r="AX2134" s="139"/>
      <c r="BA2134" s="381"/>
      <c r="BB2134" s="139" t="s">
        <v>1446</v>
      </c>
      <c r="BC2134" s="166">
        <v>7.5000000000000002E-4</v>
      </c>
      <c r="BD2134" s="166"/>
      <c r="BE2134" s="166"/>
      <c r="BF2134" s="166"/>
      <c r="BG2134" s="166"/>
      <c r="BH2134" s="308"/>
      <c r="BI2134" s="308"/>
      <c r="BJ2134" s="141" t="s">
        <v>26</v>
      </c>
      <c r="BK2134" s="141" t="s">
        <v>25</v>
      </c>
      <c r="BL2134" s="141" t="s">
        <v>13152</v>
      </c>
      <c r="BM2134" s="141" t="s">
        <v>13151</v>
      </c>
      <c r="BN2134" s="139" t="s">
        <v>4075</v>
      </c>
      <c r="BQ2134" s="141"/>
      <c r="BV2134" s="141"/>
      <c r="BX2134" s="141"/>
      <c r="BY2134" s="141"/>
      <c r="BZ2134" s="141"/>
      <c r="CA2134" s="141"/>
      <c r="CB2134" s="141"/>
      <c r="CC2134" s="141"/>
      <c r="CD2134" s="141"/>
      <c r="CE2134" s="141"/>
      <c r="CF2134" s="141"/>
      <c r="CG2134" s="141"/>
    </row>
    <row r="2135" spans="1:85" x14ac:dyDescent="0.35">
      <c r="A2135" s="155" t="s">
        <v>7356</v>
      </c>
      <c r="B2135" s="139" t="s">
        <v>4075</v>
      </c>
      <c r="C2135" s="18">
        <v>43388</v>
      </c>
      <c r="D2135" s="144">
        <v>0</v>
      </c>
      <c r="E2135" s="141" t="s">
        <v>13275</v>
      </c>
      <c r="F2135" s="141">
        <v>4</v>
      </c>
      <c r="G2135" s="141" t="s">
        <v>2891</v>
      </c>
      <c r="H2135" s="141">
        <v>2018</v>
      </c>
      <c r="I2135" s="18">
        <v>43388</v>
      </c>
      <c r="J2135" s="144">
        <v>0.14097222222222222</v>
      </c>
      <c r="K2135" s="378"/>
      <c r="L2135" s="139" t="s">
        <v>4075</v>
      </c>
      <c r="M2135" s="141" t="s">
        <v>7343</v>
      </c>
      <c r="N2135" s="248"/>
      <c r="O2135" s="141" t="s">
        <v>26</v>
      </c>
      <c r="P2135" s="141" t="s">
        <v>26</v>
      </c>
      <c r="Q2135" s="141" t="s">
        <v>7357</v>
      </c>
      <c r="R2135" s="141" t="s">
        <v>7358</v>
      </c>
      <c r="S2135" s="141"/>
      <c r="T2135" s="141"/>
      <c r="U2135" s="141"/>
      <c r="V2135" s="141"/>
      <c r="W2135" s="139" t="s">
        <v>4075</v>
      </c>
      <c r="X2135" s="141" t="s">
        <v>25</v>
      </c>
      <c r="Y2135" s="141" t="s">
        <v>27</v>
      </c>
      <c r="Z2135" s="141"/>
      <c r="AA2135" s="141" t="s">
        <v>34</v>
      </c>
      <c r="AB2135" s="141"/>
      <c r="AC2135" s="139" t="s">
        <v>6</v>
      </c>
      <c r="AD2135" s="380"/>
      <c r="AE2135" s="139" t="s">
        <v>4</v>
      </c>
      <c r="AF2135" s="139" t="s">
        <v>13073</v>
      </c>
      <c r="AG2135" s="139" t="s">
        <v>4</v>
      </c>
      <c r="AH2135" s="139" t="s">
        <v>1380</v>
      </c>
      <c r="AI2135" s="139" t="s">
        <v>4</v>
      </c>
      <c r="AJ2135" s="139"/>
      <c r="AK2135" s="139" t="s">
        <v>15678</v>
      </c>
      <c r="AL2135" s="139" t="s">
        <v>1423</v>
      </c>
      <c r="AM2135" s="141"/>
      <c r="AN2135" s="141" t="s">
        <v>8</v>
      </c>
      <c r="AO2135" s="139"/>
      <c r="AP2135" s="139"/>
      <c r="AQ2135" s="139"/>
      <c r="AR2135" s="381"/>
      <c r="AS2135" s="139" t="s">
        <v>4075</v>
      </c>
      <c r="AT2135" s="141" t="s">
        <v>44</v>
      </c>
      <c r="AU2135" s="141">
        <v>345</v>
      </c>
      <c r="AV2135" s="383"/>
      <c r="AW2135" s="385"/>
      <c r="AX2135" s="139"/>
      <c r="AY2135" t="s">
        <v>18246</v>
      </c>
      <c r="BA2135" s="381"/>
      <c r="BB2135" s="139" t="s">
        <v>1446</v>
      </c>
      <c r="BC2135" s="166"/>
      <c r="BD2135" s="166"/>
      <c r="BE2135" s="166"/>
      <c r="BF2135" s="166"/>
      <c r="BG2135" s="166"/>
      <c r="BH2135" s="308"/>
      <c r="BI2135" s="308"/>
      <c r="BJ2135" s="141" t="s">
        <v>26</v>
      </c>
      <c r="BK2135" s="141" t="s">
        <v>25</v>
      </c>
      <c r="BL2135" s="141" t="s">
        <v>13150</v>
      </c>
      <c r="BM2135" s="141" t="s">
        <v>13151</v>
      </c>
      <c r="BN2135" s="139" t="s">
        <v>4075</v>
      </c>
      <c r="BQ2135" s="141"/>
      <c r="BV2135" s="141"/>
      <c r="BX2135" s="141"/>
      <c r="BY2135" s="141"/>
      <c r="BZ2135" s="141"/>
      <c r="CA2135" s="141"/>
      <c r="CB2135" s="141"/>
      <c r="CC2135" s="141"/>
      <c r="CD2135" s="141"/>
      <c r="CE2135" s="141"/>
      <c r="CF2135" s="141"/>
      <c r="CG2135" s="141"/>
    </row>
    <row r="2136" spans="1:85" x14ac:dyDescent="0.35">
      <c r="A2136" s="155" t="s">
        <v>7349</v>
      </c>
      <c r="B2136" s="139" t="s">
        <v>4075</v>
      </c>
      <c r="C2136" s="18">
        <v>43389</v>
      </c>
      <c r="D2136" s="144">
        <v>0.69026620370370373</v>
      </c>
      <c r="E2136" s="141" t="s">
        <v>13275</v>
      </c>
      <c r="F2136" s="141">
        <v>4</v>
      </c>
      <c r="G2136" s="141" t="s">
        <v>2891</v>
      </c>
      <c r="H2136" s="141">
        <v>2018</v>
      </c>
      <c r="I2136" s="18">
        <v>43389</v>
      </c>
      <c r="J2136" s="144">
        <v>0.6875</v>
      </c>
      <c r="K2136" s="378"/>
      <c r="L2136" s="139" t="s">
        <v>4075</v>
      </c>
      <c r="M2136" s="141" t="s">
        <v>28</v>
      </c>
      <c r="N2136" s="248"/>
      <c r="O2136" s="141" t="s">
        <v>26</v>
      </c>
      <c r="P2136" s="141" t="s">
        <v>26</v>
      </c>
      <c r="Q2136" s="141" t="s">
        <v>7350</v>
      </c>
      <c r="R2136" s="141" t="s">
        <v>7351</v>
      </c>
      <c r="S2136" s="141"/>
      <c r="T2136" s="141"/>
      <c r="U2136" s="141"/>
      <c r="V2136" s="141"/>
      <c r="W2136" s="139" t="s">
        <v>4075</v>
      </c>
      <c r="X2136" s="141" t="s">
        <v>25</v>
      </c>
      <c r="Y2136" s="141" t="s">
        <v>27</v>
      </c>
      <c r="Z2136" s="141"/>
      <c r="AA2136" s="141" t="s">
        <v>34</v>
      </c>
      <c r="AB2136" s="141"/>
      <c r="AC2136" s="139" t="s">
        <v>18050</v>
      </c>
      <c r="AD2136" s="380"/>
      <c r="AE2136" s="139" t="s">
        <v>4</v>
      </c>
      <c r="AF2136" s="139" t="s">
        <v>13073</v>
      </c>
      <c r="AG2136" s="139" t="s">
        <v>4</v>
      </c>
      <c r="AH2136" s="139" t="s">
        <v>1380</v>
      </c>
      <c r="AI2136" s="139" t="s">
        <v>4</v>
      </c>
      <c r="AJ2136" s="139"/>
      <c r="AK2136" s="139" t="s">
        <v>15678</v>
      </c>
      <c r="AL2136" s="139" t="s">
        <v>7</v>
      </c>
      <c r="AM2136" s="141"/>
      <c r="AN2136" s="141" t="s">
        <v>8</v>
      </c>
      <c r="AO2136" s="139"/>
      <c r="AP2136" s="139"/>
      <c r="AQ2136" s="139"/>
      <c r="AR2136" s="381"/>
      <c r="AS2136" s="139" t="s">
        <v>4075</v>
      </c>
      <c r="AT2136" s="141" t="s">
        <v>44</v>
      </c>
      <c r="AU2136" s="141">
        <v>154</v>
      </c>
      <c r="AV2136" s="383"/>
      <c r="AW2136" s="385"/>
      <c r="AX2136" s="139"/>
      <c r="AY2136" t="s">
        <v>18672</v>
      </c>
      <c r="BA2136" s="381"/>
      <c r="BB2136" s="139" t="s">
        <v>1451</v>
      </c>
      <c r="BC2136" s="166"/>
      <c r="BD2136" s="166"/>
      <c r="BE2136" s="166"/>
      <c r="BF2136" s="166"/>
      <c r="BG2136" s="166"/>
      <c r="BH2136" s="308"/>
      <c r="BI2136" s="308"/>
      <c r="BJ2136" s="141" t="s">
        <v>26</v>
      </c>
      <c r="BK2136" s="141" t="s">
        <v>26</v>
      </c>
      <c r="BL2136" s="141"/>
      <c r="BM2136" s="141"/>
      <c r="BN2136" s="139" t="s">
        <v>4075</v>
      </c>
      <c r="BQ2136" s="141" t="s">
        <v>15986</v>
      </c>
      <c r="BR2136" s="135" t="s">
        <v>15702</v>
      </c>
      <c r="BV2136" s="141"/>
      <c r="BX2136" s="141"/>
      <c r="BY2136" s="141"/>
      <c r="BZ2136" s="141"/>
      <c r="CA2136" s="141"/>
      <c r="CB2136" s="141"/>
      <c r="CC2136" s="141"/>
      <c r="CD2136" s="141"/>
      <c r="CE2136" s="141"/>
      <c r="CF2136" s="141"/>
      <c r="CG2136" s="141"/>
    </row>
    <row r="2137" spans="1:85" x14ac:dyDescent="0.35">
      <c r="A2137" s="155" t="s">
        <v>7352</v>
      </c>
      <c r="B2137" s="139" t="s">
        <v>4075</v>
      </c>
      <c r="C2137" s="18">
        <v>43389</v>
      </c>
      <c r="D2137" s="144">
        <v>0.44843749999999999</v>
      </c>
      <c r="E2137" s="141" t="s">
        <v>13275</v>
      </c>
      <c r="F2137" s="141">
        <v>4</v>
      </c>
      <c r="G2137" s="141" t="s">
        <v>2891</v>
      </c>
      <c r="H2137" s="141">
        <v>2018</v>
      </c>
      <c r="I2137" s="18">
        <v>43389</v>
      </c>
      <c r="J2137" s="144">
        <v>0.44722222222222224</v>
      </c>
      <c r="K2137" s="378"/>
      <c r="L2137" s="139" t="s">
        <v>4075</v>
      </c>
      <c r="M2137" s="141" t="s">
        <v>28</v>
      </c>
      <c r="N2137" s="248"/>
      <c r="O2137" s="141" t="s">
        <v>26</v>
      </c>
      <c r="P2137" s="141" t="s">
        <v>26</v>
      </c>
      <c r="Q2137" s="141" t="s">
        <v>7353</v>
      </c>
      <c r="R2137" s="141" t="s">
        <v>7354</v>
      </c>
      <c r="S2137" s="141"/>
      <c r="T2137" s="141"/>
      <c r="U2137" s="141"/>
      <c r="V2137" s="141"/>
      <c r="W2137" s="139" t="s">
        <v>4075</v>
      </c>
      <c r="X2137" s="141" t="s">
        <v>25</v>
      </c>
      <c r="Y2137" s="141" t="s">
        <v>27</v>
      </c>
      <c r="Z2137" s="141"/>
      <c r="AA2137" s="141" t="s">
        <v>34</v>
      </c>
      <c r="AB2137" s="141"/>
      <c r="AC2137" s="139" t="s">
        <v>18049</v>
      </c>
      <c r="AD2137" s="380"/>
      <c r="AE2137" s="139" t="s">
        <v>103</v>
      </c>
      <c r="AF2137" s="139" t="s">
        <v>13079</v>
      </c>
      <c r="AG2137" s="139" t="s">
        <v>103</v>
      </c>
      <c r="AH2137" s="139" t="s">
        <v>1380</v>
      </c>
      <c r="AI2137" s="139" t="s">
        <v>103</v>
      </c>
      <c r="AJ2137" s="139"/>
      <c r="AK2137" s="139" t="s">
        <v>103</v>
      </c>
      <c r="AL2137" s="139" t="s">
        <v>1407</v>
      </c>
      <c r="AM2137" s="141"/>
      <c r="AN2137" s="141" t="s">
        <v>8</v>
      </c>
      <c r="AO2137" s="139"/>
      <c r="AP2137" s="139"/>
      <c r="AQ2137" s="139"/>
      <c r="AR2137" s="381"/>
      <c r="AS2137" s="139" t="s">
        <v>4075</v>
      </c>
      <c r="AT2137" s="141" t="s">
        <v>43</v>
      </c>
      <c r="AU2137" s="141">
        <v>100</v>
      </c>
      <c r="AV2137" s="383"/>
      <c r="AW2137" s="385"/>
      <c r="AX2137" s="139"/>
      <c r="AY2137" t="s">
        <v>19224</v>
      </c>
      <c r="BA2137" s="381"/>
      <c r="BB2137" s="139" t="s">
        <v>1446</v>
      </c>
      <c r="BC2137" s="166"/>
      <c r="BD2137" s="166"/>
      <c r="BE2137" s="166"/>
      <c r="BF2137" s="166"/>
      <c r="BG2137" s="166"/>
      <c r="BH2137" s="308"/>
      <c r="BI2137" s="308"/>
      <c r="BJ2137" s="141" t="s">
        <v>26</v>
      </c>
      <c r="BK2137" s="141" t="s">
        <v>26</v>
      </c>
      <c r="BL2137" s="141"/>
      <c r="BM2137" s="141"/>
      <c r="BN2137" s="139" t="s">
        <v>4075</v>
      </c>
      <c r="BQ2137" s="141"/>
      <c r="BV2137" s="141"/>
      <c r="BX2137" s="141"/>
      <c r="BY2137" s="141"/>
      <c r="BZ2137" s="141"/>
      <c r="CA2137" s="141"/>
      <c r="CB2137" s="141"/>
      <c r="CC2137" s="141"/>
      <c r="CD2137" s="141"/>
      <c r="CE2137" s="141"/>
      <c r="CF2137" s="141"/>
      <c r="CG2137" s="141"/>
    </row>
    <row r="2138" spans="1:85" x14ac:dyDescent="0.35">
      <c r="A2138" s="155" t="s">
        <v>7355</v>
      </c>
      <c r="B2138" s="139" t="s">
        <v>4075</v>
      </c>
      <c r="C2138" s="18">
        <v>43389</v>
      </c>
      <c r="D2138" s="144">
        <v>0.44843749999999999</v>
      </c>
      <c r="E2138" s="141" t="s">
        <v>13275</v>
      </c>
      <c r="F2138" s="141">
        <v>4</v>
      </c>
      <c r="G2138" s="141" t="s">
        <v>2891</v>
      </c>
      <c r="H2138" s="141">
        <v>2018</v>
      </c>
      <c r="I2138" s="18">
        <v>43389</v>
      </c>
      <c r="J2138" s="144">
        <v>0.44791666666666669</v>
      </c>
      <c r="K2138" s="378"/>
      <c r="L2138" s="139" t="s">
        <v>4075</v>
      </c>
      <c r="M2138" s="141" t="s">
        <v>28</v>
      </c>
      <c r="N2138" s="248">
        <v>44242</v>
      </c>
      <c r="O2138" s="141" t="s">
        <v>25</v>
      </c>
      <c r="P2138" s="141"/>
      <c r="Q2138" s="141" t="s">
        <v>7353</v>
      </c>
      <c r="R2138" s="141" t="s">
        <v>1944</v>
      </c>
      <c r="S2138" s="141"/>
      <c r="T2138" s="141" t="s">
        <v>17143</v>
      </c>
      <c r="U2138" s="141">
        <v>115064150</v>
      </c>
      <c r="V2138" s="141"/>
      <c r="W2138" s="139" t="s">
        <v>4075</v>
      </c>
      <c r="X2138" s="141" t="s">
        <v>25</v>
      </c>
      <c r="Y2138" s="141" t="s">
        <v>27</v>
      </c>
      <c r="Z2138" s="141"/>
      <c r="AA2138" s="141" t="s">
        <v>34</v>
      </c>
      <c r="AB2138" s="141"/>
      <c r="AC2138" s="139" t="s">
        <v>18049</v>
      </c>
      <c r="AD2138" s="380"/>
      <c r="AE2138" s="139" t="s">
        <v>103</v>
      </c>
      <c r="AF2138" s="139" t="s">
        <v>13075</v>
      </c>
      <c r="AG2138" s="139" t="s">
        <v>103</v>
      </c>
      <c r="AH2138" s="139" t="s">
        <v>1380</v>
      </c>
      <c r="AI2138" s="139" t="s">
        <v>7340</v>
      </c>
      <c r="AJ2138" s="139"/>
      <c r="AK2138" s="139" t="s">
        <v>7340</v>
      </c>
      <c r="AL2138" s="139" t="s">
        <v>7</v>
      </c>
      <c r="AM2138" s="141" t="s">
        <v>9</v>
      </c>
      <c r="AN2138" s="141" t="s">
        <v>8</v>
      </c>
      <c r="AO2138" s="139"/>
      <c r="AP2138" s="139" t="s">
        <v>7</v>
      </c>
      <c r="AQ2138" s="139"/>
      <c r="AR2138" s="381"/>
      <c r="AS2138" s="139" t="s">
        <v>4075</v>
      </c>
      <c r="AT2138" s="141" t="s">
        <v>43</v>
      </c>
      <c r="AU2138" s="141">
        <v>100</v>
      </c>
      <c r="AV2138" s="383"/>
      <c r="AW2138" s="385"/>
      <c r="AX2138" s="139" t="s">
        <v>53</v>
      </c>
      <c r="AY2138" t="s">
        <v>19224</v>
      </c>
      <c r="BA2138" s="381"/>
      <c r="BB2138" s="139" t="s">
        <v>1451</v>
      </c>
      <c r="BC2138" s="166"/>
      <c r="BD2138" s="166"/>
      <c r="BE2138" s="166"/>
      <c r="BF2138" s="166"/>
      <c r="BG2138" s="166"/>
      <c r="BH2138" s="308"/>
      <c r="BI2138" s="308"/>
      <c r="BJ2138" s="141" t="s">
        <v>26</v>
      </c>
      <c r="BK2138" s="141" t="s">
        <v>26</v>
      </c>
      <c r="BL2138" s="141"/>
      <c r="BM2138" s="141"/>
      <c r="BN2138" s="139" t="s">
        <v>4075</v>
      </c>
      <c r="BQ2138" s="141"/>
      <c r="BV2138" s="141"/>
      <c r="BX2138" s="141"/>
      <c r="BY2138" s="141"/>
      <c r="BZ2138" s="141"/>
      <c r="CA2138" s="141"/>
      <c r="CB2138" s="141"/>
      <c r="CC2138" s="141"/>
      <c r="CD2138" s="141"/>
      <c r="CE2138" s="141"/>
      <c r="CF2138" s="141"/>
      <c r="CG2138" s="141"/>
    </row>
    <row r="2139" spans="1:85" x14ac:dyDescent="0.35">
      <c r="A2139" s="155" t="s">
        <v>7345</v>
      </c>
      <c r="B2139" s="139" t="s">
        <v>4075</v>
      </c>
      <c r="C2139" s="18">
        <v>43390</v>
      </c>
      <c r="D2139" s="144">
        <v>0.74804398148148143</v>
      </c>
      <c r="E2139" s="141" t="s">
        <v>13275</v>
      </c>
      <c r="F2139" s="141">
        <v>4</v>
      </c>
      <c r="G2139" s="141" t="s">
        <v>2891</v>
      </c>
      <c r="H2139" s="141">
        <v>2018</v>
      </c>
      <c r="I2139" s="18">
        <v>43390</v>
      </c>
      <c r="J2139" s="144">
        <v>0.7368055555555556</v>
      </c>
      <c r="K2139" s="378"/>
      <c r="L2139" s="139" t="s">
        <v>4075</v>
      </c>
      <c r="M2139" s="141" t="s">
        <v>28</v>
      </c>
      <c r="N2139" s="248"/>
      <c r="O2139" s="141" t="s">
        <v>26</v>
      </c>
      <c r="P2139" s="141" t="s">
        <v>26</v>
      </c>
      <c r="Q2139" s="141" t="s">
        <v>7346</v>
      </c>
      <c r="R2139" s="141" t="s">
        <v>7347</v>
      </c>
      <c r="S2139" s="141"/>
      <c r="T2139" s="141"/>
      <c r="U2139" s="141"/>
      <c r="V2139" s="141" t="s">
        <v>7348</v>
      </c>
      <c r="W2139" s="139" t="s">
        <v>4075</v>
      </c>
      <c r="X2139" s="141" t="s">
        <v>25</v>
      </c>
      <c r="Y2139" s="141" t="s">
        <v>27</v>
      </c>
      <c r="Z2139" s="141"/>
      <c r="AA2139" s="141" t="s">
        <v>34</v>
      </c>
      <c r="AB2139" s="141"/>
      <c r="AC2139" s="139" t="s">
        <v>18047</v>
      </c>
      <c r="AD2139" s="380"/>
      <c r="AE2139" s="139" t="s">
        <v>107</v>
      </c>
      <c r="AF2139" s="139" t="s">
        <v>13076</v>
      </c>
      <c r="AG2139" s="139" t="s">
        <v>4130</v>
      </c>
      <c r="AH2139" s="139" t="s">
        <v>1380</v>
      </c>
      <c r="AI2139" s="139" t="s">
        <v>1518</v>
      </c>
      <c r="AJ2139" s="139"/>
      <c r="AK2139" s="139" t="s">
        <v>1518</v>
      </c>
      <c r="AL2139" s="139" t="s">
        <v>7</v>
      </c>
      <c r="AM2139" s="141"/>
      <c r="AN2139" s="141" t="s">
        <v>8</v>
      </c>
      <c r="AO2139" s="139"/>
      <c r="AP2139" s="139"/>
      <c r="AQ2139" s="139"/>
      <c r="AR2139" s="381"/>
      <c r="AS2139" s="139" t="s">
        <v>4075</v>
      </c>
      <c r="AT2139" s="141" t="s">
        <v>1404</v>
      </c>
      <c r="AU2139" s="141"/>
      <c r="AV2139" s="383"/>
      <c r="AW2139" s="385"/>
      <c r="AX2139" s="139"/>
      <c r="AY2139" t="s">
        <v>19225</v>
      </c>
      <c r="BA2139" s="381"/>
      <c r="BB2139" s="139" t="s">
        <v>17</v>
      </c>
      <c r="BC2139" s="166"/>
      <c r="BD2139" s="166"/>
      <c r="BE2139" s="166"/>
      <c r="BF2139" s="166"/>
      <c r="BG2139" s="166"/>
      <c r="BH2139" s="308"/>
      <c r="BI2139" s="308"/>
      <c r="BJ2139" s="141" t="s">
        <v>26</v>
      </c>
      <c r="BK2139" s="141" t="s">
        <v>26</v>
      </c>
      <c r="BL2139" s="141"/>
      <c r="BM2139" s="141"/>
      <c r="BN2139" s="139" t="s">
        <v>4075</v>
      </c>
      <c r="BQ2139" s="141"/>
      <c r="BV2139" s="141"/>
      <c r="BX2139" s="141"/>
      <c r="BY2139" s="141"/>
      <c r="BZ2139" s="141"/>
      <c r="CA2139" s="141"/>
      <c r="CB2139" s="141"/>
      <c r="CC2139" s="141"/>
      <c r="CD2139" s="141"/>
      <c r="CE2139" s="141"/>
      <c r="CF2139" s="141"/>
      <c r="CG2139" s="141"/>
    </row>
    <row r="2140" spans="1:85" x14ac:dyDescent="0.35">
      <c r="A2140" s="155" t="s">
        <v>20120</v>
      </c>
      <c r="B2140" s="139" t="s">
        <v>4075</v>
      </c>
      <c r="C2140" s="18">
        <v>43392</v>
      </c>
      <c r="D2140" s="144">
        <v>0.64184027777777775</v>
      </c>
      <c r="E2140" s="141" t="s">
        <v>13275</v>
      </c>
      <c r="F2140" s="141">
        <v>4</v>
      </c>
      <c r="G2140" s="141" t="s">
        <v>2891</v>
      </c>
      <c r="H2140" s="141">
        <v>2018</v>
      </c>
      <c r="I2140" s="18">
        <v>43392</v>
      </c>
      <c r="J2140" s="144">
        <v>0.65625</v>
      </c>
      <c r="K2140" s="378"/>
      <c r="L2140" s="139" t="s">
        <v>4075</v>
      </c>
      <c r="M2140" s="141" t="s">
        <v>28</v>
      </c>
      <c r="N2140" s="248"/>
      <c r="O2140" s="141" t="s">
        <v>26</v>
      </c>
      <c r="P2140" s="141" t="s">
        <v>25</v>
      </c>
      <c r="Q2140" s="141" t="s">
        <v>20121</v>
      </c>
      <c r="R2140" s="141" t="s">
        <v>20122</v>
      </c>
      <c r="S2140" s="141"/>
      <c r="T2140" s="141"/>
      <c r="U2140" s="141"/>
      <c r="V2140" s="141"/>
      <c r="W2140" s="139" t="s">
        <v>4075</v>
      </c>
      <c r="X2140" s="141" t="s">
        <v>25</v>
      </c>
      <c r="Y2140" s="141" t="s">
        <v>27</v>
      </c>
      <c r="Z2140" s="141"/>
      <c r="AA2140" s="141" t="s">
        <v>34</v>
      </c>
      <c r="AB2140" s="141"/>
      <c r="AC2140" s="139" t="s">
        <v>18049</v>
      </c>
      <c r="AD2140" s="380"/>
      <c r="AE2140" s="139" t="s">
        <v>32</v>
      </c>
      <c r="AF2140" s="139" t="s">
        <v>13072</v>
      </c>
      <c r="AG2140" s="139" t="s">
        <v>32</v>
      </c>
      <c r="AH2140" s="139" t="s">
        <v>13</v>
      </c>
      <c r="AI2140" s="139" t="s">
        <v>13</v>
      </c>
      <c r="AJ2140" s="139"/>
      <c r="AK2140" s="139"/>
      <c r="AL2140" s="139"/>
      <c r="AM2140" s="141"/>
      <c r="AN2140" s="141" t="s">
        <v>8</v>
      </c>
      <c r="AO2140" s="139"/>
      <c r="AP2140" s="139"/>
      <c r="AQ2140" s="139"/>
      <c r="AR2140" s="381"/>
      <c r="AS2140" s="139" t="s">
        <v>4075</v>
      </c>
      <c r="AT2140" s="141" t="s">
        <v>1404</v>
      </c>
      <c r="AU2140" s="141"/>
      <c r="AV2140" s="383"/>
      <c r="AW2140" s="385"/>
      <c r="AX2140" s="139"/>
      <c r="AY2140" t="s">
        <v>19156</v>
      </c>
      <c r="BA2140" s="381"/>
      <c r="BB2140" s="139"/>
      <c r="BC2140" s="166"/>
      <c r="BD2140" s="166"/>
      <c r="BE2140" s="166"/>
      <c r="BF2140" s="166"/>
      <c r="BG2140" s="166"/>
      <c r="BH2140" s="308"/>
      <c r="BI2140" s="308"/>
      <c r="BJ2140" s="141" t="s">
        <v>26</v>
      </c>
      <c r="BK2140" s="141" t="s">
        <v>26</v>
      </c>
      <c r="BL2140" s="141"/>
      <c r="BM2140" s="141"/>
      <c r="BN2140" s="139" t="s">
        <v>4075</v>
      </c>
      <c r="BQ2140" s="141" t="s">
        <v>20123</v>
      </c>
      <c r="BR2140" s="135" t="s">
        <v>15702</v>
      </c>
      <c r="BV2140" s="141"/>
      <c r="BX2140" s="141"/>
      <c r="BY2140" s="141"/>
      <c r="BZ2140" s="141"/>
      <c r="CA2140" s="141"/>
      <c r="CB2140" s="141"/>
      <c r="CC2140" s="141"/>
      <c r="CD2140" s="141"/>
      <c r="CE2140" s="141"/>
      <c r="CF2140" s="141"/>
      <c r="CG2140" s="141" t="s">
        <v>1848</v>
      </c>
    </row>
    <row r="2141" spans="1:85" x14ac:dyDescent="0.35">
      <c r="A2141" s="155" t="s">
        <v>7341</v>
      </c>
      <c r="B2141" s="139" t="s">
        <v>4075</v>
      </c>
      <c r="C2141" s="18">
        <v>43393</v>
      </c>
      <c r="D2141" s="144">
        <v>0.33417824074074076</v>
      </c>
      <c r="E2141" s="141" t="s">
        <v>13275</v>
      </c>
      <c r="F2141" s="141">
        <v>4</v>
      </c>
      <c r="G2141" s="141" t="s">
        <v>2891</v>
      </c>
      <c r="H2141" s="141">
        <v>2018</v>
      </c>
      <c r="I2141" s="18"/>
      <c r="J2141" s="144"/>
      <c r="K2141" s="378"/>
      <c r="L2141" s="139" t="s">
        <v>4075</v>
      </c>
      <c r="M2141" s="141" t="s">
        <v>28</v>
      </c>
      <c r="N2141" s="248"/>
      <c r="O2141" s="141" t="s">
        <v>26</v>
      </c>
      <c r="P2141" s="141" t="s">
        <v>26</v>
      </c>
      <c r="Q2141" s="141"/>
      <c r="R2141" s="141"/>
      <c r="S2141" s="141"/>
      <c r="T2141" s="141"/>
      <c r="U2141" s="141"/>
      <c r="V2141" s="141"/>
      <c r="W2141" s="139" t="s">
        <v>4075</v>
      </c>
      <c r="X2141" s="141" t="s">
        <v>25</v>
      </c>
      <c r="Y2141" s="141" t="s">
        <v>27</v>
      </c>
      <c r="Z2141" s="141"/>
      <c r="AA2141" s="141" t="s">
        <v>34</v>
      </c>
      <c r="AB2141" s="141"/>
      <c r="AC2141" s="139" t="s">
        <v>18047</v>
      </c>
      <c r="AD2141" s="380"/>
      <c r="AE2141" s="139" t="s">
        <v>102</v>
      </c>
      <c r="AF2141" s="139" t="s">
        <v>13068</v>
      </c>
      <c r="AG2141" s="139" t="s">
        <v>102</v>
      </c>
      <c r="AH2141" s="139" t="s">
        <v>1378</v>
      </c>
      <c r="AI2141" s="139" t="s">
        <v>7</v>
      </c>
      <c r="AJ2141" s="139" t="s">
        <v>7</v>
      </c>
      <c r="AK2141" s="139"/>
      <c r="AL2141" s="139"/>
      <c r="AM2141" s="141"/>
      <c r="AN2141" s="141"/>
      <c r="AO2141" s="139"/>
      <c r="AP2141" s="139" t="s">
        <v>1563</v>
      </c>
      <c r="AQ2141" s="139"/>
      <c r="AR2141" s="381"/>
      <c r="AS2141" s="139" t="s">
        <v>4075</v>
      </c>
      <c r="AT2141" s="141" t="s">
        <v>1404</v>
      </c>
      <c r="AU2141" s="141"/>
      <c r="AV2141" s="383"/>
      <c r="AW2141" s="385"/>
      <c r="AX2141" s="139"/>
      <c r="BA2141" s="381"/>
      <c r="BB2141" s="139" t="s">
        <v>1450</v>
      </c>
      <c r="BC2141" s="166"/>
      <c r="BD2141" s="166"/>
      <c r="BE2141" s="166"/>
      <c r="BF2141" s="166"/>
      <c r="BG2141" s="166"/>
      <c r="BH2141" s="308"/>
      <c r="BI2141" s="308"/>
      <c r="BJ2141" s="141" t="s">
        <v>26</v>
      </c>
      <c r="BK2141" s="141" t="s">
        <v>26</v>
      </c>
      <c r="BL2141" s="141"/>
      <c r="BM2141" s="141"/>
      <c r="BN2141" s="139" t="s">
        <v>4075</v>
      </c>
      <c r="BQ2141" s="141"/>
      <c r="BV2141" s="141"/>
      <c r="BX2141" s="141"/>
      <c r="BY2141" s="141"/>
      <c r="BZ2141" s="141"/>
      <c r="CA2141" s="141"/>
      <c r="CB2141" s="141"/>
      <c r="CC2141" s="141"/>
      <c r="CD2141" s="141"/>
      <c r="CE2141" s="141"/>
      <c r="CF2141" s="141"/>
      <c r="CG2141" s="141"/>
    </row>
    <row r="2142" spans="1:85" x14ac:dyDescent="0.35">
      <c r="A2142" s="155" t="s">
        <v>7342</v>
      </c>
      <c r="B2142" s="139" t="s">
        <v>4075</v>
      </c>
      <c r="C2142" s="18">
        <v>43393</v>
      </c>
      <c r="D2142" s="144">
        <v>0</v>
      </c>
      <c r="E2142" s="141" t="s">
        <v>13275</v>
      </c>
      <c r="F2142" s="141">
        <v>4</v>
      </c>
      <c r="G2142" s="141" t="s">
        <v>2891</v>
      </c>
      <c r="H2142" s="141">
        <v>2018</v>
      </c>
      <c r="I2142" s="18"/>
      <c r="J2142" s="144"/>
      <c r="K2142" s="378"/>
      <c r="L2142" s="139" t="s">
        <v>4075</v>
      </c>
      <c r="M2142" s="141" t="s">
        <v>7343</v>
      </c>
      <c r="N2142" s="248"/>
      <c r="O2142" s="141" t="s">
        <v>26</v>
      </c>
      <c r="P2142" s="141" t="s">
        <v>26</v>
      </c>
      <c r="Q2142" s="141"/>
      <c r="R2142" s="141"/>
      <c r="S2142" s="141" t="s">
        <v>7344</v>
      </c>
      <c r="T2142" s="141"/>
      <c r="U2142" s="141"/>
      <c r="V2142" s="141"/>
      <c r="W2142" s="139" t="s">
        <v>4075</v>
      </c>
      <c r="X2142" s="141" t="s">
        <v>25</v>
      </c>
      <c r="Y2142" s="141" t="s">
        <v>27</v>
      </c>
      <c r="Z2142" s="141"/>
      <c r="AA2142" s="141" t="s">
        <v>35</v>
      </c>
      <c r="AB2142" s="141"/>
      <c r="AC2142" s="139" t="s">
        <v>6</v>
      </c>
      <c r="AD2142" s="380"/>
      <c r="AE2142" s="139" t="s">
        <v>102</v>
      </c>
      <c r="AF2142" s="139" t="s">
        <v>13071</v>
      </c>
      <c r="AG2142" s="139" t="s">
        <v>102</v>
      </c>
      <c r="AH2142" s="139" t="s">
        <v>1378</v>
      </c>
      <c r="AI2142" s="139" t="s">
        <v>13</v>
      </c>
      <c r="AJ2142" s="139" t="s">
        <v>1606</v>
      </c>
      <c r="AK2142" s="139"/>
      <c r="AL2142" s="139"/>
      <c r="AM2142" s="141"/>
      <c r="AN2142" s="141"/>
      <c r="AO2142" s="139"/>
      <c r="AP2142" s="139" t="s">
        <v>1606</v>
      </c>
      <c r="AQ2142" s="139"/>
      <c r="AR2142" s="381"/>
      <c r="AS2142" s="139" t="s">
        <v>4075</v>
      </c>
      <c r="AT2142" s="141" t="s">
        <v>43</v>
      </c>
      <c r="AU2142" s="141">
        <v>100</v>
      </c>
      <c r="AV2142" s="383"/>
      <c r="AW2142" s="385"/>
      <c r="AX2142" s="139"/>
      <c r="BA2142" s="381"/>
      <c r="BB2142" s="139" t="s">
        <v>1446</v>
      </c>
      <c r="BC2142" s="166">
        <v>1</v>
      </c>
      <c r="BD2142" s="166"/>
      <c r="BE2142" s="166"/>
      <c r="BF2142" s="166"/>
      <c r="BG2142" s="166"/>
      <c r="BH2142" s="308"/>
      <c r="BI2142" s="308"/>
      <c r="BJ2142" s="141" t="s">
        <v>26</v>
      </c>
      <c r="BK2142" s="141" t="s">
        <v>26</v>
      </c>
      <c r="BL2142" s="141"/>
      <c r="BM2142" s="141"/>
      <c r="BN2142" s="139" t="s">
        <v>4075</v>
      </c>
      <c r="BQ2142" s="141"/>
      <c r="BV2142" s="141"/>
      <c r="BX2142" s="141"/>
      <c r="BY2142" s="141"/>
      <c r="BZ2142" s="141"/>
      <c r="CA2142" s="141"/>
      <c r="CB2142" s="141"/>
      <c r="CC2142" s="141"/>
      <c r="CD2142" s="141"/>
      <c r="CE2142" s="141"/>
      <c r="CF2142" s="141"/>
      <c r="CG2142" s="141"/>
    </row>
    <row r="2143" spans="1:85" x14ac:dyDescent="0.35">
      <c r="A2143" s="155" t="s">
        <v>7337</v>
      </c>
      <c r="B2143" s="139" t="s">
        <v>4075</v>
      </c>
      <c r="C2143" s="18">
        <v>43394</v>
      </c>
      <c r="D2143" s="144">
        <v>3.2037037037037037E-2</v>
      </c>
      <c r="E2143" s="141" t="s">
        <v>13276</v>
      </c>
      <c r="F2143" s="141">
        <v>4</v>
      </c>
      <c r="G2143" s="141" t="s">
        <v>2891</v>
      </c>
      <c r="H2143" s="141">
        <v>2018</v>
      </c>
      <c r="I2143" s="18">
        <v>43394</v>
      </c>
      <c r="J2143" s="144">
        <v>2.2222222222222223E-2</v>
      </c>
      <c r="K2143" s="378"/>
      <c r="L2143" s="139" t="s">
        <v>4075</v>
      </c>
      <c r="M2143" s="141" t="s">
        <v>28</v>
      </c>
      <c r="N2143" s="248"/>
      <c r="O2143" s="141" t="s">
        <v>26</v>
      </c>
      <c r="P2143" s="141" t="s">
        <v>26</v>
      </c>
      <c r="Q2143" s="141" t="s">
        <v>7338</v>
      </c>
      <c r="R2143" s="141" t="s">
        <v>7339</v>
      </c>
      <c r="S2143" s="141"/>
      <c r="T2143" s="141"/>
      <c r="U2143" s="141"/>
      <c r="V2143" s="141"/>
      <c r="W2143" s="139" t="s">
        <v>4075</v>
      </c>
      <c r="X2143" s="141" t="s">
        <v>25</v>
      </c>
      <c r="Y2143" s="141" t="s">
        <v>27</v>
      </c>
      <c r="Z2143" s="141"/>
      <c r="AA2143" s="141" t="s">
        <v>34</v>
      </c>
      <c r="AB2143" s="141"/>
      <c r="AC2143" s="139" t="s">
        <v>18047</v>
      </c>
      <c r="AD2143" s="380"/>
      <c r="AE2143" s="139" t="s">
        <v>103</v>
      </c>
      <c r="AF2143" s="139" t="s">
        <v>13075</v>
      </c>
      <c r="AG2143" s="139" t="s">
        <v>103</v>
      </c>
      <c r="AH2143" s="139" t="s">
        <v>1380</v>
      </c>
      <c r="AI2143" s="139" t="s">
        <v>7340</v>
      </c>
      <c r="AJ2143" s="139"/>
      <c r="AK2143" s="139" t="s">
        <v>7340</v>
      </c>
      <c r="AL2143" s="139" t="s">
        <v>7</v>
      </c>
      <c r="AM2143" s="141"/>
      <c r="AN2143" s="141" t="s">
        <v>8</v>
      </c>
      <c r="AO2143" s="139"/>
      <c r="AP2143" s="139"/>
      <c r="AQ2143" s="139"/>
      <c r="AR2143" s="381"/>
      <c r="AS2143" s="139" t="s">
        <v>4075</v>
      </c>
      <c r="AT2143" s="141" t="s">
        <v>43</v>
      </c>
      <c r="AU2143" s="141">
        <v>575</v>
      </c>
      <c r="AV2143" s="383"/>
      <c r="AW2143" s="385"/>
      <c r="AX2143" s="139"/>
      <c r="AY2143" t="s">
        <v>9833</v>
      </c>
      <c r="BA2143" s="381"/>
      <c r="BB2143" s="139" t="s">
        <v>1450</v>
      </c>
      <c r="BC2143" s="166"/>
      <c r="BD2143" s="166"/>
      <c r="BE2143" s="166"/>
      <c r="BF2143" s="166"/>
      <c r="BG2143" s="166"/>
      <c r="BH2143" s="308"/>
      <c r="BI2143" s="308"/>
      <c r="BJ2143" s="141" t="s">
        <v>26</v>
      </c>
      <c r="BK2143" s="141" t="s">
        <v>26</v>
      </c>
      <c r="BL2143" s="141"/>
      <c r="BM2143" s="141"/>
      <c r="BN2143" s="139" t="s">
        <v>4075</v>
      </c>
      <c r="BQ2143" s="141"/>
      <c r="BV2143" s="141"/>
      <c r="BX2143" s="141"/>
      <c r="BY2143" s="141"/>
      <c r="BZ2143" s="141"/>
      <c r="CA2143" s="141"/>
      <c r="CB2143" s="141"/>
      <c r="CC2143" s="141"/>
      <c r="CD2143" s="141"/>
      <c r="CE2143" s="141"/>
      <c r="CF2143" s="141"/>
      <c r="CG2143" s="141"/>
    </row>
    <row r="2144" spans="1:85" x14ac:dyDescent="0.35">
      <c r="A2144" s="155" t="s">
        <v>7330</v>
      </c>
      <c r="B2144" s="139" t="s">
        <v>4075</v>
      </c>
      <c r="C2144" s="18">
        <v>43397</v>
      </c>
      <c r="D2144" s="144">
        <v>0.5962615740740741</v>
      </c>
      <c r="E2144" s="141" t="s">
        <v>13276</v>
      </c>
      <c r="F2144" s="141">
        <v>4</v>
      </c>
      <c r="G2144" s="141" t="s">
        <v>2891</v>
      </c>
      <c r="H2144" s="141">
        <v>2018</v>
      </c>
      <c r="I2144" s="18"/>
      <c r="J2144" s="144"/>
      <c r="K2144" s="378"/>
      <c r="L2144" s="139" t="s">
        <v>4075</v>
      </c>
      <c r="M2144" s="141" t="s">
        <v>28</v>
      </c>
      <c r="N2144" s="248"/>
      <c r="O2144" s="141" t="s">
        <v>26</v>
      </c>
      <c r="P2144" s="141" t="s">
        <v>26</v>
      </c>
      <c r="Q2144" s="141" t="s">
        <v>7331</v>
      </c>
      <c r="R2144" s="141"/>
      <c r="S2144" s="141"/>
      <c r="T2144" s="141"/>
      <c r="U2144" s="141"/>
      <c r="V2144" s="141"/>
      <c r="W2144" s="139" t="s">
        <v>4075</v>
      </c>
      <c r="X2144" s="141" t="s">
        <v>25</v>
      </c>
      <c r="Y2144" s="141" t="s">
        <v>27</v>
      </c>
      <c r="Z2144" s="141"/>
      <c r="AA2144" s="141" t="s">
        <v>34</v>
      </c>
      <c r="AB2144" s="141"/>
      <c r="AC2144" s="139" t="s">
        <v>18048</v>
      </c>
      <c r="AD2144" s="380"/>
      <c r="AE2144" s="139" t="s">
        <v>103</v>
      </c>
      <c r="AF2144" s="139" t="s">
        <v>13079</v>
      </c>
      <c r="AG2144" s="139" t="s">
        <v>103</v>
      </c>
      <c r="AH2144" s="139" t="s">
        <v>1380</v>
      </c>
      <c r="AI2144" s="139" t="s">
        <v>103</v>
      </c>
      <c r="AJ2144" s="139"/>
      <c r="AK2144" s="139" t="s">
        <v>103</v>
      </c>
      <c r="AL2144" s="139" t="s">
        <v>7</v>
      </c>
      <c r="AM2144" s="141"/>
      <c r="AN2144" s="141"/>
      <c r="AO2144" s="139"/>
      <c r="AP2144" s="139"/>
      <c r="AQ2144" s="139"/>
      <c r="AR2144" s="381"/>
      <c r="AS2144" s="139" t="s">
        <v>4075</v>
      </c>
      <c r="AT2144" s="141" t="s">
        <v>43</v>
      </c>
      <c r="AU2144" s="141">
        <v>430</v>
      </c>
      <c r="AV2144" s="383"/>
      <c r="AW2144" s="385"/>
      <c r="AX2144" s="139"/>
      <c r="AY2144" t="s">
        <v>19226</v>
      </c>
      <c r="BA2144" s="381"/>
      <c r="BB2144" s="139" t="s">
        <v>1450</v>
      </c>
      <c r="BC2144" s="166">
        <v>10</v>
      </c>
      <c r="BD2144" s="166"/>
      <c r="BE2144" s="166"/>
      <c r="BF2144" s="166"/>
      <c r="BG2144" s="166"/>
      <c r="BH2144" s="308"/>
      <c r="BI2144" s="308"/>
      <c r="BJ2144" s="141" t="s">
        <v>26</v>
      </c>
      <c r="BK2144" s="141" t="s">
        <v>26</v>
      </c>
      <c r="BL2144" s="141"/>
      <c r="BM2144" s="141"/>
      <c r="BN2144" s="139" t="s">
        <v>4075</v>
      </c>
      <c r="BQ2144" s="141"/>
      <c r="BV2144" s="141"/>
      <c r="BX2144" s="141"/>
      <c r="BY2144" s="141"/>
      <c r="BZ2144" s="141"/>
      <c r="CA2144" s="141"/>
      <c r="CB2144" s="141"/>
      <c r="CC2144" s="141"/>
      <c r="CD2144" s="141"/>
      <c r="CE2144" s="141"/>
      <c r="CF2144" s="141"/>
      <c r="CG2144" s="141"/>
    </row>
    <row r="2145" spans="1:85" x14ac:dyDescent="0.35">
      <c r="A2145" s="155" t="s">
        <v>7332</v>
      </c>
      <c r="B2145" s="139" t="s">
        <v>4075</v>
      </c>
      <c r="C2145" s="18">
        <v>43397</v>
      </c>
      <c r="D2145" s="144">
        <v>0.30412037037037037</v>
      </c>
      <c r="E2145" s="141" t="s">
        <v>13276</v>
      </c>
      <c r="F2145" s="141">
        <v>4</v>
      </c>
      <c r="G2145" s="141" t="s">
        <v>2891</v>
      </c>
      <c r="H2145" s="141">
        <v>2018</v>
      </c>
      <c r="I2145" s="18">
        <v>43397</v>
      </c>
      <c r="J2145" s="144">
        <v>0.3034722222222222</v>
      </c>
      <c r="K2145" s="378"/>
      <c r="L2145" s="139" t="s">
        <v>4075</v>
      </c>
      <c r="M2145" s="141" t="s">
        <v>28</v>
      </c>
      <c r="N2145" s="248">
        <v>44239</v>
      </c>
      <c r="O2145" s="141" t="s">
        <v>25</v>
      </c>
      <c r="P2145" s="141"/>
      <c r="Q2145" s="141" t="s">
        <v>7333</v>
      </c>
      <c r="R2145" s="141" t="s">
        <v>7334</v>
      </c>
      <c r="S2145" s="141"/>
      <c r="T2145" s="141" t="s">
        <v>17144</v>
      </c>
      <c r="U2145" s="141">
        <v>115085015</v>
      </c>
      <c r="V2145" s="141"/>
      <c r="W2145" s="139" t="s">
        <v>4075</v>
      </c>
      <c r="X2145" s="141" t="s">
        <v>25</v>
      </c>
      <c r="Y2145" s="141" t="s">
        <v>27</v>
      </c>
      <c r="Z2145" s="141"/>
      <c r="AA2145" s="141" t="s">
        <v>34</v>
      </c>
      <c r="AB2145" s="141"/>
      <c r="AC2145" s="139" t="s">
        <v>18047</v>
      </c>
      <c r="AD2145" s="380"/>
      <c r="AE2145" s="139" t="s">
        <v>102</v>
      </c>
      <c r="AF2145" s="139" t="s">
        <v>13071</v>
      </c>
      <c r="AG2145" s="139" t="s">
        <v>102</v>
      </c>
      <c r="AH2145" s="139" t="s">
        <v>1378</v>
      </c>
      <c r="AI2145" s="139" t="s">
        <v>1387</v>
      </c>
      <c r="AJ2145" s="139" t="s">
        <v>1420</v>
      </c>
      <c r="AK2145" s="139"/>
      <c r="AL2145" s="139"/>
      <c r="AM2145" s="141" t="s">
        <v>9</v>
      </c>
      <c r="AN2145" s="141" t="s">
        <v>8</v>
      </c>
      <c r="AO2145" s="139"/>
      <c r="AP2145" s="139" t="s">
        <v>1420</v>
      </c>
      <c r="AQ2145" s="139"/>
      <c r="AR2145" s="381"/>
      <c r="AS2145" s="139" t="s">
        <v>4075</v>
      </c>
      <c r="AT2145" s="141" t="s">
        <v>43</v>
      </c>
      <c r="AU2145" s="141">
        <v>348</v>
      </c>
      <c r="AV2145" s="383"/>
      <c r="AW2145" s="385"/>
      <c r="AX2145" s="139" t="s">
        <v>262</v>
      </c>
      <c r="AY2145" t="s">
        <v>18856</v>
      </c>
      <c r="BA2145" s="381"/>
      <c r="BB2145" s="139" t="s">
        <v>1451</v>
      </c>
      <c r="BC2145" s="166"/>
      <c r="BD2145" s="166"/>
      <c r="BE2145" s="166"/>
      <c r="BF2145" s="166"/>
      <c r="BG2145" s="166"/>
      <c r="BH2145" s="308"/>
      <c r="BI2145" s="308"/>
      <c r="BJ2145" s="141" t="s">
        <v>26</v>
      </c>
      <c r="BK2145" s="141" t="s">
        <v>26</v>
      </c>
      <c r="BL2145" s="141"/>
      <c r="BM2145" s="141"/>
      <c r="BN2145" s="139" t="s">
        <v>4075</v>
      </c>
      <c r="BQ2145" s="141"/>
      <c r="BV2145" s="141"/>
      <c r="BX2145" s="141"/>
      <c r="BY2145" s="141"/>
      <c r="BZ2145" s="141"/>
      <c r="CA2145" s="141"/>
      <c r="CB2145" s="141"/>
      <c r="CC2145" s="141"/>
      <c r="CD2145" s="141"/>
      <c r="CE2145" s="141"/>
      <c r="CF2145" s="141"/>
      <c r="CG2145" s="141"/>
    </row>
    <row r="2146" spans="1:85" x14ac:dyDescent="0.35">
      <c r="A2146" s="155" t="s">
        <v>7336</v>
      </c>
      <c r="B2146" s="139" t="s">
        <v>4075</v>
      </c>
      <c r="C2146" s="18">
        <v>43397</v>
      </c>
      <c r="D2146" s="144">
        <v>0.30410879629629628</v>
      </c>
      <c r="E2146" s="141" t="s">
        <v>13276</v>
      </c>
      <c r="F2146" s="141">
        <v>4</v>
      </c>
      <c r="G2146" s="141" t="s">
        <v>2891</v>
      </c>
      <c r="H2146" s="141">
        <v>2018</v>
      </c>
      <c r="I2146" s="18">
        <v>43397</v>
      </c>
      <c r="J2146" s="144">
        <v>0.29722222222222222</v>
      </c>
      <c r="K2146" s="378"/>
      <c r="L2146" s="139" t="s">
        <v>4075</v>
      </c>
      <c r="M2146" s="141" t="s">
        <v>28</v>
      </c>
      <c r="N2146" s="248"/>
      <c r="O2146" s="141" t="s">
        <v>26</v>
      </c>
      <c r="P2146" s="141" t="s">
        <v>26</v>
      </c>
      <c r="Q2146" s="141" t="s">
        <v>7333</v>
      </c>
      <c r="R2146" s="141" t="s">
        <v>7334</v>
      </c>
      <c r="S2146" s="141"/>
      <c r="T2146" s="141"/>
      <c r="U2146" s="141"/>
      <c r="V2146" s="141"/>
      <c r="W2146" s="139" t="s">
        <v>4075</v>
      </c>
      <c r="X2146" s="141" t="s">
        <v>25</v>
      </c>
      <c r="Y2146" s="141" t="s">
        <v>27</v>
      </c>
      <c r="Z2146" s="141"/>
      <c r="AA2146" s="141" t="s">
        <v>34</v>
      </c>
      <c r="AB2146" s="141"/>
      <c r="AC2146" s="139" t="s">
        <v>18049</v>
      </c>
      <c r="AD2146" s="380"/>
      <c r="AE2146" s="139" t="s">
        <v>107</v>
      </c>
      <c r="AF2146" s="139" t="s">
        <v>13076</v>
      </c>
      <c r="AG2146" s="139" t="s">
        <v>4130</v>
      </c>
      <c r="AH2146" s="139" t="s">
        <v>1380</v>
      </c>
      <c r="AI2146" s="139" t="s">
        <v>1518</v>
      </c>
      <c r="AJ2146" s="139"/>
      <c r="AK2146" s="139" t="s">
        <v>1518</v>
      </c>
      <c r="AL2146" s="139" t="s">
        <v>11</v>
      </c>
      <c r="AM2146" s="141"/>
      <c r="AN2146" s="141" t="s">
        <v>8</v>
      </c>
      <c r="AO2146" s="139"/>
      <c r="AP2146" s="139"/>
      <c r="AQ2146" s="139"/>
      <c r="AR2146" s="381"/>
      <c r="AS2146" s="139" t="s">
        <v>4075</v>
      </c>
      <c r="AT2146" s="141" t="s">
        <v>43</v>
      </c>
      <c r="AU2146" s="141">
        <v>348</v>
      </c>
      <c r="AV2146" s="383"/>
      <c r="AW2146" s="385"/>
      <c r="AX2146" s="139"/>
      <c r="AY2146" t="s">
        <v>18856</v>
      </c>
      <c r="BA2146" s="381"/>
      <c r="BB2146" s="139" t="s">
        <v>1451</v>
      </c>
      <c r="BC2146" s="166"/>
      <c r="BD2146" s="166"/>
      <c r="BE2146" s="166"/>
      <c r="BF2146" s="166"/>
      <c r="BG2146" s="166"/>
      <c r="BH2146" s="308"/>
      <c r="BI2146" s="308"/>
      <c r="BJ2146" s="141" t="s">
        <v>26</v>
      </c>
      <c r="BK2146" s="141" t="s">
        <v>26</v>
      </c>
      <c r="BL2146" s="141"/>
      <c r="BM2146" s="141"/>
      <c r="BN2146" s="139" t="s">
        <v>4075</v>
      </c>
      <c r="BQ2146" s="141"/>
      <c r="BV2146" s="141"/>
      <c r="BX2146" s="141"/>
      <c r="BY2146" s="141"/>
      <c r="BZ2146" s="141"/>
      <c r="CA2146" s="141"/>
      <c r="CB2146" s="141"/>
      <c r="CC2146" s="141"/>
      <c r="CD2146" s="141"/>
      <c r="CE2146" s="141"/>
      <c r="CF2146" s="141"/>
      <c r="CG2146" s="141"/>
    </row>
    <row r="2147" spans="1:85" x14ac:dyDescent="0.35">
      <c r="A2147" s="155" t="s">
        <v>7327</v>
      </c>
      <c r="B2147" s="139" t="s">
        <v>4075</v>
      </c>
      <c r="C2147" s="18">
        <v>43398</v>
      </c>
      <c r="D2147" s="144">
        <v>0.7876967592592593</v>
      </c>
      <c r="E2147" s="141" t="s">
        <v>13276</v>
      </c>
      <c r="F2147" s="141">
        <v>4</v>
      </c>
      <c r="G2147" s="141" t="s">
        <v>2891</v>
      </c>
      <c r="H2147" s="141">
        <v>2018</v>
      </c>
      <c r="I2147" s="18">
        <v>43398</v>
      </c>
      <c r="J2147" s="144">
        <v>0.78263888888888888</v>
      </c>
      <c r="K2147" s="378"/>
      <c r="L2147" s="139" t="s">
        <v>4075</v>
      </c>
      <c r="M2147" s="141" t="s">
        <v>28</v>
      </c>
      <c r="N2147" s="248"/>
      <c r="O2147" s="141" t="s">
        <v>26</v>
      </c>
      <c r="P2147" s="141" t="s">
        <v>26</v>
      </c>
      <c r="Q2147" s="141" t="s">
        <v>7328</v>
      </c>
      <c r="R2147" s="141" t="s">
        <v>7329</v>
      </c>
      <c r="S2147" s="141"/>
      <c r="T2147" s="141"/>
      <c r="U2147" s="141"/>
      <c r="V2147" s="141"/>
      <c r="W2147" s="139" t="s">
        <v>4075</v>
      </c>
      <c r="X2147" s="141" t="s">
        <v>25</v>
      </c>
      <c r="Y2147" s="141" t="s">
        <v>27</v>
      </c>
      <c r="Z2147" s="141"/>
      <c r="AA2147" s="141" t="s">
        <v>34</v>
      </c>
      <c r="AB2147" s="141"/>
      <c r="AC2147" s="139" t="s">
        <v>18050</v>
      </c>
      <c r="AD2147" s="380"/>
      <c r="AE2147" s="139" t="s">
        <v>102</v>
      </c>
      <c r="AF2147" s="139" t="s">
        <v>13068</v>
      </c>
      <c r="AG2147" s="139" t="s">
        <v>102</v>
      </c>
      <c r="AH2147" s="139" t="s">
        <v>1378</v>
      </c>
      <c r="AI2147" s="139" t="s">
        <v>7</v>
      </c>
      <c r="AJ2147" s="139" t="s">
        <v>7</v>
      </c>
      <c r="AK2147" s="139"/>
      <c r="AL2147" s="139"/>
      <c r="AM2147" s="141"/>
      <c r="AN2147" s="141" t="s">
        <v>8</v>
      </c>
      <c r="AO2147" s="139"/>
      <c r="AP2147" s="139" t="s">
        <v>1563</v>
      </c>
      <c r="AQ2147" s="139"/>
      <c r="AR2147" s="381"/>
      <c r="AS2147" s="139" t="s">
        <v>4075</v>
      </c>
      <c r="AT2147" s="141" t="s">
        <v>43</v>
      </c>
      <c r="AU2147" s="141">
        <v>438</v>
      </c>
      <c r="AV2147" s="383"/>
      <c r="AW2147" s="385"/>
      <c r="AX2147" s="139"/>
      <c r="AY2147" t="s">
        <v>19227</v>
      </c>
      <c r="BA2147" s="381"/>
      <c r="BB2147" s="139" t="s">
        <v>1450</v>
      </c>
      <c r="BC2147" s="166"/>
      <c r="BD2147" s="166"/>
      <c r="BE2147" s="166"/>
      <c r="BF2147" s="166"/>
      <c r="BG2147" s="166"/>
      <c r="BH2147" s="308"/>
      <c r="BI2147" s="308"/>
      <c r="BJ2147" s="141" t="s">
        <v>26</v>
      </c>
      <c r="BK2147" s="141" t="s">
        <v>26</v>
      </c>
      <c r="BL2147" s="141"/>
      <c r="BM2147" s="141"/>
      <c r="BN2147" s="139" t="s">
        <v>4075</v>
      </c>
      <c r="BQ2147" s="141"/>
      <c r="BV2147" s="141"/>
      <c r="BX2147" s="141"/>
      <c r="BY2147" s="141"/>
      <c r="BZ2147" s="141"/>
      <c r="CA2147" s="141"/>
      <c r="CB2147" s="141"/>
      <c r="CC2147" s="141"/>
      <c r="CD2147" s="141"/>
      <c r="CE2147" s="141"/>
      <c r="CF2147" s="141"/>
      <c r="CG2147" s="141"/>
    </row>
    <row r="2148" spans="1:85" x14ac:dyDescent="0.35">
      <c r="A2148" s="155" t="s">
        <v>7322</v>
      </c>
      <c r="B2148" s="139" t="s">
        <v>4075</v>
      </c>
      <c r="C2148" s="18">
        <v>43399</v>
      </c>
      <c r="D2148" s="144">
        <v>0.87995370370370374</v>
      </c>
      <c r="E2148" s="141" t="s">
        <v>13276</v>
      </c>
      <c r="F2148" s="141">
        <v>4</v>
      </c>
      <c r="G2148" s="141" t="s">
        <v>2891</v>
      </c>
      <c r="H2148" s="141">
        <v>2018</v>
      </c>
      <c r="I2148" s="18">
        <v>43399</v>
      </c>
      <c r="J2148" s="144">
        <v>0.87152777777777779</v>
      </c>
      <c r="K2148" s="378"/>
      <c r="L2148" s="139" t="s">
        <v>4075</v>
      </c>
      <c r="M2148" s="141" t="s">
        <v>28</v>
      </c>
      <c r="N2148" s="248"/>
      <c r="O2148" s="141" t="s">
        <v>26</v>
      </c>
      <c r="P2148" s="141" t="s">
        <v>26</v>
      </c>
      <c r="Q2148" s="141" t="s">
        <v>7323</v>
      </c>
      <c r="R2148" s="141" t="s">
        <v>7324</v>
      </c>
      <c r="S2148" s="141"/>
      <c r="T2148" s="141"/>
      <c r="U2148" s="141"/>
      <c r="V2148" s="141"/>
      <c r="W2148" s="139" t="s">
        <v>4075</v>
      </c>
      <c r="X2148" s="141" t="s">
        <v>25</v>
      </c>
      <c r="Y2148" s="141" t="s">
        <v>27</v>
      </c>
      <c r="Z2148" s="141"/>
      <c r="AA2148" s="141" t="s">
        <v>34</v>
      </c>
      <c r="AB2148" s="141"/>
      <c r="AC2148" s="139" t="s">
        <v>18047</v>
      </c>
      <c r="AD2148" s="380"/>
      <c r="AE2148" s="139" t="s">
        <v>4</v>
      </c>
      <c r="AF2148" s="139" t="s">
        <v>13073</v>
      </c>
      <c r="AG2148" s="139" t="s">
        <v>4</v>
      </c>
      <c r="AH2148" s="139" t="s">
        <v>1380</v>
      </c>
      <c r="AI2148" s="139" t="s">
        <v>4</v>
      </c>
      <c r="AJ2148" s="139"/>
      <c r="AK2148" s="139" t="s">
        <v>15678</v>
      </c>
      <c r="AL2148" s="139" t="s">
        <v>7</v>
      </c>
      <c r="AM2148" s="141"/>
      <c r="AN2148" s="141" t="s">
        <v>8</v>
      </c>
      <c r="AO2148" s="139"/>
      <c r="AP2148" s="139"/>
      <c r="AQ2148" s="139"/>
      <c r="AR2148" s="381"/>
      <c r="AS2148" s="139" t="s">
        <v>4075</v>
      </c>
      <c r="AT2148" s="141" t="s">
        <v>43</v>
      </c>
      <c r="AU2148" s="141">
        <v>246</v>
      </c>
      <c r="AV2148" s="383"/>
      <c r="AW2148" s="385"/>
      <c r="AX2148" s="139"/>
      <c r="BA2148" s="381"/>
      <c r="BB2148" s="139" t="s">
        <v>1452</v>
      </c>
      <c r="BC2148" s="166"/>
      <c r="BD2148" s="166"/>
      <c r="BE2148" s="166"/>
      <c r="BF2148" s="166"/>
      <c r="BG2148" s="166"/>
      <c r="BH2148" s="308"/>
      <c r="BI2148" s="308"/>
      <c r="BJ2148" s="141" t="s">
        <v>26</v>
      </c>
      <c r="BK2148" s="141" t="s">
        <v>26</v>
      </c>
      <c r="BL2148" s="141"/>
      <c r="BM2148" s="141"/>
      <c r="BN2148" s="139" t="s">
        <v>4075</v>
      </c>
      <c r="BQ2148" s="141" t="s">
        <v>15987</v>
      </c>
      <c r="BR2148" s="135" t="s">
        <v>15680</v>
      </c>
      <c r="BT2148" s="135" t="s">
        <v>15350</v>
      </c>
      <c r="BU2148" s="135" t="s">
        <v>13278</v>
      </c>
      <c r="BV2148" s="141" t="s">
        <v>13274</v>
      </c>
      <c r="BW2148" s="135" t="s">
        <v>13266</v>
      </c>
      <c r="BX2148" s="141" t="s">
        <v>15681</v>
      </c>
      <c r="BY2148" s="141" t="s">
        <v>15689</v>
      </c>
      <c r="BZ2148" s="141" t="s">
        <v>26</v>
      </c>
      <c r="CA2148" s="141" t="s">
        <v>1848</v>
      </c>
      <c r="CB2148" s="141"/>
      <c r="CC2148" s="141" t="s">
        <v>15690</v>
      </c>
      <c r="CD2148" s="141" t="s">
        <v>34</v>
      </c>
      <c r="CE2148" s="141" t="s">
        <v>15450</v>
      </c>
      <c r="CF2148" s="141" t="s">
        <v>15451</v>
      </c>
      <c r="CG2148" s="141" t="s">
        <v>4004</v>
      </c>
    </row>
    <row r="2149" spans="1:85" x14ac:dyDescent="0.35">
      <c r="A2149" s="155" t="s">
        <v>7325</v>
      </c>
      <c r="B2149" s="139" t="s">
        <v>4075</v>
      </c>
      <c r="C2149" s="18">
        <v>43399</v>
      </c>
      <c r="D2149" s="144">
        <v>9.1354166666666667E-2</v>
      </c>
      <c r="E2149" s="141" t="s">
        <v>13276</v>
      </c>
      <c r="F2149" s="141">
        <v>4</v>
      </c>
      <c r="G2149" s="141" t="s">
        <v>2891</v>
      </c>
      <c r="H2149" s="141">
        <v>2018</v>
      </c>
      <c r="I2149" s="18"/>
      <c r="J2149" s="144"/>
      <c r="K2149" s="378"/>
      <c r="L2149" s="139" t="s">
        <v>4075</v>
      </c>
      <c r="M2149" s="141" t="s">
        <v>28</v>
      </c>
      <c r="N2149" s="248"/>
      <c r="O2149" s="141" t="s">
        <v>26</v>
      </c>
      <c r="P2149" s="141" t="s">
        <v>26</v>
      </c>
      <c r="Q2149" s="141" t="s">
        <v>7326</v>
      </c>
      <c r="R2149" s="141"/>
      <c r="S2149" s="141"/>
      <c r="T2149" s="141" t="s">
        <v>18231</v>
      </c>
      <c r="U2149" s="141"/>
      <c r="V2149" s="141"/>
      <c r="W2149" s="139" t="s">
        <v>4075</v>
      </c>
      <c r="X2149" s="141" t="s">
        <v>25</v>
      </c>
      <c r="Y2149" s="141" t="s">
        <v>27</v>
      </c>
      <c r="Z2149" s="141"/>
      <c r="AA2149" s="141" t="s">
        <v>34</v>
      </c>
      <c r="AB2149" s="141"/>
      <c r="AC2149" s="139" t="s">
        <v>18049</v>
      </c>
      <c r="AD2149" s="380"/>
      <c r="AE2149" s="139" t="s">
        <v>102</v>
      </c>
      <c r="AF2149" s="139" t="s">
        <v>13071</v>
      </c>
      <c r="AG2149" s="139" t="s">
        <v>102</v>
      </c>
      <c r="AH2149" s="139" t="s">
        <v>1378</v>
      </c>
      <c r="AI2149" s="139" t="s">
        <v>13</v>
      </c>
      <c r="AJ2149" s="139" t="s">
        <v>1423</v>
      </c>
      <c r="AK2149" s="139"/>
      <c r="AL2149" s="139"/>
      <c r="AM2149" s="141"/>
      <c r="AN2149" s="141"/>
      <c r="AO2149" s="139"/>
      <c r="AP2149" s="139" t="s">
        <v>1423</v>
      </c>
      <c r="AQ2149" s="139"/>
      <c r="AR2149" s="381"/>
      <c r="AS2149" s="139" t="s">
        <v>4075</v>
      </c>
      <c r="AT2149" s="141" t="s">
        <v>1404</v>
      </c>
      <c r="AU2149" s="141"/>
      <c r="AV2149" s="383"/>
      <c r="AW2149" s="385"/>
      <c r="AX2149" s="139"/>
      <c r="AY2149" t="s">
        <v>19228</v>
      </c>
      <c r="BA2149" s="381"/>
      <c r="BB2149" s="139" t="s">
        <v>17</v>
      </c>
      <c r="BC2149" s="166"/>
      <c r="BD2149" s="166"/>
      <c r="BE2149" s="166"/>
      <c r="BF2149" s="166"/>
      <c r="BG2149" s="166"/>
      <c r="BH2149" s="308"/>
      <c r="BI2149" s="308"/>
      <c r="BJ2149" s="141" t="s">
        <v>26</v>
      </c>
      <c r="BK2149" s="141" t="s">
        <v>26</v>
      </c>
      <c r="BL2149" s="141"/>
      <c r="BM2149" s="141"/>
      <c r="BN2149" s="139" t="s">
        <v>4075</v>
      </c>
      <c r="BQ2149" s="141"/>
      <c r="BV2149" s="141"/>
      <c r="BX2149" s="141"/>
      <c r="BY2149" s="141"/>
      <c r="BZ2149" s="141"/>
      <c r="CA2149" s="141"/>
      <c r="CB2149" s="141"/>
      <c r="CC2149" s="141"/>
      <c r="CD2149" s="141"/>
      <c r="CE2149" s="141"/>
      <c r="CF2149" s="141"/>
      <c r="CG2149" s="141"/>
    </row>
    <row r="2150" spans="1:85" x14ac:dyDescent="0.35">
      <c r="A2150" s="155" t="s">
        <v>7319</v>
      </c>
      <c r="B2150" s="139" t="s">
        <v>4075</v>
      </c>
      <c r="C2150" s="18">
        <v>43401</v>
      </c>
      <c r="D2150" s="144">
        <v>0.34336805555555555</v>
      </c>
      <c r="E2150" s="141" t="s">
        <v>13277</v>
      </c>
      <c r="F2150" s="141">
        <v>4</v>
      </c>
      <c r="G2150" s="141" t="s">
        <v>2891</v>
      </c>
      <c r="H2150" s="141">
        <v>2018</v>
      </c>
      <c r="I2150" s="18">
        <v>43401</v>
      </c>
      <c r="J2150" s="144">
        <v>0.36805555555555558</v>
      </c>
      <c r="K2150" s="378"/>
      <c r="L2150" s="139" t="s">
        <v>4075</v>
      </c>
      <c r="M2150" s="141" t="s">
        <v>28</v>
      </c>
      <c r="N2150" s="248"/>
      <c r="O2150" s="141" t="s">
        <v>26</v>
      </c>
      <c r="P2150" s="141" t="s">
        <v>26</v>
      </c>
      <c r="Q2150" s="141" t="s">
        <v>7320</v>
      </c>
      <c r="R2150" s="141" t="s">
        <v>7321</v>
      </c>
      <c r="S2150" s="141"/>
      <c r="T2150" s="141"/>
      <c r="U2150" s="141"/>
      <c r="V2150" s="141"/>
      <c r="W2150" s="139" t="s">
        <v>4075</v>
      </c>
      <c r="X2150" s="141" t="s">
        <v>25</v>
      </c>
      <c r="Y2150" s="141" t="s">
        <v>27</v>
      </c>
      <c r="Z2150" s="141"/>
      <c r="AA2150" s="141" t="s">
        <v>34</v>
      </c>
      <c r="AB2150" s="141"/>
      <c r="AC2150" s="139" t="s">
        <v>18047</v>
      </c>
      <c r="AD2150" s="380"/>
      <c r="AE2150" s="139" t="s">
        <v>4</v>
      </c>
      <c r="AF2150" s="139" t="s">
        <v>13073</v>
      </c>
      <c r="AG2150" s="139" t="s">
        <v>4</v>
      </c>
      <c r="AH2150" s="139" t="s">
        <v>1380</v>
      </c>
      <c r="AI2150" s="139" t="s">
        <v>4</v>
      </c>
      <c r="AJ2150" s="139"/>
      <c r="AK2150" s="139" t="s">
        <v>15678</v>
      </c>
      <c r="AL2150" s="139" t="s">
        <v>7</v>
      </c>
      <c r="AM2150" s="141"/>
      <c r="AN2150" s="141" t="s">
        <v>8</v>
      </c>
      <c r="AO2150" s="139"/>
      <c r="AP2150" s="139"/>
      <c r="AQ2150" s="139"/>
      <c r="AR2150" s="381"/>
      <c r="AS2150" s="139" t="s">
        <v>4075</v>
      </c>
      <c r="AT2150" s="141" t="s">
        <v>44</v>
      </c>
      <c r="AU2150" s="141">
        <v>507</v>
      </c>
      <c r="AV2150" s="383"/>
      <c r="AW2150" s="385"/>
      <c r="AX2150" s="139"/>
      <c r="AY2150" t="s">
        <v>18445</v>
      </c>
      <c r="BA2150" s="381"/>
      <c r="BB2150" s="139" t="s">
        <v>1451</v>
      </c>
      <c r="BC2150" s="166"/>
      <c r="BD2150" s="166"/>
      <c r="BE2150" s="166"/>
      <c r="BF2150" s="166"/>
      <c r="BG2150" s="166"/>
      <c r="BH2150" s="308"/>
      <c r="BI2150" s="308"/>
      <c r="BJ2150" s="141" t="s">
        <v>26</v>
      </c>
      <c r="BK2150" s="141" t="s">
        <v>26</v>
      </c>
      <c r="BL2150" s="141"/>
      <c r="BM2150" s="141"/>
      <c r="BN2150" s="139" t="s">
        <v>4075</v>
      </c>
      <c r="BQ2150" s="141" t="s">
        <v>15988</v>
      </c>
      <c r="BR2150" s="135" t="s">
        <v>15685</v>
      </c>
      <c r="BT2150" s="135" t="s">
        <v>15370</v>
      </c>
      <c r="BU2150" s="135" t="s">
        <v>15361</v>
      </c>
      <c r="BV2150" s="141" t="s">
        <v>13266</v>
      </c>
      <c r="BW2150" s="135" t="s">
        <v>2536</v>
      </c>
      <c r="BX2150" s="141" t="s">
        <v>12</v>
      </c>
      <c r="BY2150" s="141" t="s">
        <v>12</v>
      </c>
      <c r="BZ2150" s="141" t="s">
        <v>26</v>
      </c>
      <c r="CA2150" s="141" t="s">
        <v>1848</v>
      </c>
      <c r="CB2150" s="141"/>
      <c r="CC2150" s="141" t="s">
        <v>15686</v>
      </c>
      <c r="CD2150" s="141" t="s">
        <v>15687</v>
      </c>
      <c r="CE2150" s="141" t="s">
        <v>15450</v>
      </c>
      <c r="CF2150" s="141" t="s">
        <v>15451</v>
      </c>
      <c r="CG2150" s="141" t="s">
        <v>1848</v>
      </c>
    </row>
    <row r="2151" spans="1:85" x14ac:dyDescent="0.35">
      <c r="A2151" s="155" t="s">
        <v>20124</v>
      </c>
      <c r="B2151" s="139" t="s">
        <v>4075</v>
      </c>
      <c r="C2151" s="18">
        <v>43402</v>
      </c>
      <c r="D2151" s="144">
        <v>0.81521990740740746</v>
      </c>
      <c r="E2151" s="141" t="s">
        <v>13277</v>
      </c>
      <c r="F2151" s="141">
        <v>4</v>
      </c>
      <c r="G2151" s="141" t="s">
        <v>2891</v>
      </c>
      <c r="H2151" s="141">
        <v>2018</v>
      </c>
      <c r="I2151" s="18">
        <v>43402</v>
      </c>
      <c r="J2151" s="144">
        <v>0.79791666666666672</v>
      </c>
      <c r="K2151" s="378"/>
      <c r="L2151" s="139" t="s">
        <v>4075</v>
      </c>
      <c r="M2151" s="141" t="s">
        <v>28</v>
      </c>
      <c r="N2151" s="248"/>
      <c r="O2151" s="141" t="s">
        <v>26</v>
      </c>
      <c r="P2151" s="141" t="s">
        <v>25</v>
      </c>
      <c r="Q2151" s="141" t="s">
        <v>20125</v>
      </c>
      <c r="R2151" s="141" t="s">
        <v>20126</v>
      </c>
      <c r="S2151" s="141"/>
      <c r="T2151" s="141"/>
      <c r="U2151" s="141"/>
      <c r="V2151" s="141"/>
      <c r="W2151" s="139" t="s">
        <v>4075</v>
      </c>
      <c r="X2151" s="141" t="s">
        <v>25</v>
      </c>
      <c r="Y2151" s="141" t="s">
        <v>27</v>
      </c>
      <c r="Z2151" s="141"/>
      <c r="AA2151" s="141" t="s">
        <v>34</v>
      </c>
      <c r="AB2151" s="141"/>
      <c r="AC2151" s="139" t="s">
        <v>18049</v>
      </c>
      <c r="AD2151" s="380"/>
      <c r="AE2151" s="139" t="s">
        <v>32</v>
      </c>
      <c r="AF2151" s="139" t="s">
        <v>13072</v>
      </c>
      <c r="AG2151" s="139" t="s">
        <v>32</v>
      </c>
      <c r="AH2151" s="139" t="s">
        <v>13</v>
      </c>
      <c r="AI2151" s="139" t="s">
        <v>13</v>
      </c>
      <c r="AJ2151" s="139"/>
      <c r="AK2151" s="139"/>
      <c r="AL2151" s="139"/>
      <c r="AM2151" s="141"/>
      <c r="AN2151" s="141" t="s">
        <v>8</v>
      </c>
      <c r="AO2151" s="139"/>
      <c r="AP2151" s="139"/>
      <c r="AQ2151" s="139"/>
      <c r="AR2151" s="381"/>
      <c r="AS2151" s="139" t="s">
        <v>4075</v>
      </c>
      <c r="AT2151" s="141" t="s">
        <v>1404</v>
      </c>
      <c r="AU2151" s="141"/>
      <c r="AV2151" s="383"/>
      <c r="AW2151" s="385"/>
      <c r="AX2151" s="139"/>
      <c r="AY2151" t="s">
        <v>18257</v>
      </c>
      <c r="BA2151" s="381"/>
      <c r="BB2151" s="139"/>
      <c r="BC2151" s="166"/>
      <c r="BD2151" s="166"/>
      <c r="BE2151" s="166"/>
      <c r="BF2151" s="166"/>
      <c r="BG2151" s="166"/>
      <c r="BH2151" s="308"/>
      <c r="BI2151" s="308"/>
      <c r="BJ2151" s="141" t="s">
        <v>26</v>
      </c>
      <c r="BK2151" s="141" t="s">
        <v>26</v>
      </c>
      <c r="BL2151" s="141"/>
      <c r="BM2151" s="141"/>
      <c r="BN2151" s="139" t="s">
        <v>4075</v>
      </c>
      <c r="BQ2151" s="141"/>
      <c r="BV2151" s="141"/>
      <c r="BX2151" s="141"/>
      <c r="BY2151" s="141"/>
      <c r="BZ2151" s="141"/>
      <c r="CA2151" s="141"/>
      <c r="CB2151" s="141"/>
      <c r="CC2151" s="141"/>
      <c r="CD2151" s="141"/>
      <c r="CE2151" s="141"/>
      <c r="CF2151" s="141"/>
      <c r="CG2151" s="141"/>
    </row>
    <row r="2152" spans="1:85" x14ac:dyDescent="0.35">
      <c r="A2152" s="155" t="s">
        <v>7316</v>
      </c>
      <c r="B2152" s="139" t="s">
        <v>4075</v>
      </c>
      <c r="C2152" s="18">
        <v>43403</v>
      </c>
      <c r="D2152" s="144">
        <v>0.6542013888888889</v>
      </c>
      <c r="E2152" s="141" t="s">
        <v>13277</v>
      </c>
      <c r="F2152" s="141">
        <v>4</v>
      </c>
      <c r="G2152" s="141" t="s">
        <v>2891</v>
      </c>
      <c r="H2152" s="141">
        <v>2018</v>
      </c>
      <c r="I2152" s="18">
        <v>43403</v>
      </c>
      <c r="J2152" s="144">
        <v>0.65277777777777779</v>
      </c>
      <c r="K2152" s="378"/>
      <c r="L2152" s="139" t="s">
        <v>4075</v>
      </c>
      <c r="M2152" s="141" t="s">
        <v>28</v>
      </c>
      <c r="N2152" s="248"/>
      <c r="O2152" s="141" t="s">
        <v>26</v>
      </c>
      <c r="P2152" s="141" t="s">
        <v>26</v>
      </c>
      <c r="Q2152" s="141" t="s">
        <v>7317</v>
      </c>
      <c r="R2152" s="141" t="s">
        <v>7318</v>
      </c>
      <c r="S2152" s="141"/>
      <c r="T2152" s="141"/>
      <c r="U2152" s="141"/>
      <c r="V2152" s="141"/>
      <c r="W2152" s="139" t="s">
        <v>4075</v>
      </c>
      <c r="X2152" s="141" t="s">
        <v>25</v>
      </c>
      <c r="Y2152" s="141" t="s">
        <v>27</v>
      </c>
      <c r="Z2152" s="141"/>
      <c r="AA2152" s="141" t="s">
        <v>34</v>
      </c>
      <c r="AB2152" s="141"/>
      <c r="AC2152" s="139" t="s">
        <v>18047</v>
      </c>
      <c r="AD2152" s="380"/>
      <c r="AE2152" s="139" t="s">
        <v>107</v>
      </c>
      <c r="AF2152" s="139" t="s">
        <v>13076</v>
      </c>
      <c r="AG2152" s="139" t="s">
        <v>4130</v>
      </c>
      <c r="AH2152" s="139" t="s">
        <v>1380</v>
      </c>
      <c r="AI2152" s="139" t="s">
        <v>1518</v>
      </c>
      <c r="AJ2152" s="139"/>
      <c r="AK2152" s="139" t="s">
        <v>1518</v>
      </c>
      <c r="AL2152" s="139" t="s">
        <v>7</v>
      </c>
      <c r="AM2152" s="141"/>
      <c r="AN2152" s="141" t="s">
        <v>8</v>
      </c>
      <c r="AO2152" s="139"/>
      <c r="AP2152" s="139"/>
      <c r="AQ2152" s="139"/>
      <c r="AR2152" s="381"/>
      <c r="AS2152" s="139" t="s">
        <v>4075</v>
      </c>
      <c r="AT2152" s="141" t="s">
        <v>1404</v>
      </c>
      <c r="AU2152" s="141"/>
      <c r="AV2152" s="383"/>
      <c r="AW2152" s="385"/>
      <c r="AX2152" s="139"/>
      <c r="AY2152" t="s">
        <v>18869</v>
      </c>
      <c r="BA2152" s="381"/>
      <c r="BB2152" s="139" t="s">
        <v>3757</v>
      </c>
      <c r="BC2152" s="166"/>
      <c r="BD2152" s="166"/>
      <c r="BE2152" s="166"/>
      <c r="BF2152" s="166"/>
      <c r="BG2152" s="166"/>
      <c r="BH2152" s="308"/>
      <c r="BI2152" s="308"/>
      <c r="BJ2152" s="141" t="s">
        <v>26</v>
      </c>
      <c r="BK2152" s="141" t="s">
        <v>26</v>
      </c>
      <c r="BL2152" s="141"/>
      <c r="BM2152" s="141"/>
      <c r="BN2152" s="139" t="s">
        <v>4075</v>
      </c>
      <c r="BQ2152" s="141"/>
      <c r="BV2152" s="141"/>
      <c r="BX2152" s="141"/>
      <c r="BY2152" s="141"/>
      <c r="BZ2152" s="141"/>
      <c r="CA2152" s="141"/>
      <c r="CB2152" s="141"/>
      <c r="CC2152" s="141"/>
      <c r="CD2152" s="141"/>
      <c r="CE2152" s="141"/>
      <c r="CF2152" s="141"/>
      <c r="CG2152" s="141"/>
    </row>
    <row r="2153" spans="1:85" x14ac:dyDescent="0.35">
      <c r="A2153" s="155" t="s">
        <v>7314</v>
      </c>
      <c r="B2153" s="139" t="s">
        <v>4075</v>
      </c>
      <c r="C2153" s="18">
        <v>43404</v>
      </c>
      <c r="D2153" s="144">
        <v>0.53510416666666671</v>
      </c>
      <c r="E2153" s="141" t="s">
        <v>13277</v>
      </c>
      <c r="F2153" s="141">
        <v>4</v>
      </c>
      <c r="G2153" s="141" t="s">
        <v>2891</v>
      </c>
      <c r="H2153" s="141">
        <v>2018</v>
      </c>
      <c r="I2153" s="18"/>
      <c r="J2153" s="144"/>
      <c r="K2153" s="378"/>
      <c r="L2153" s="139" t="s">
        <v>4075</v>
      </c>
      <c r="M2153" s="141" t="s">
        <v>28</v>
      </c>
      <c r="N2153" s="248"/>
      <c r="O2153" s="141" t="s">
        <v>26</v>
      </c>
      <c r="P2153" s="141" t="s">
        <v>26</v>
      </c>
      <c r="Q2153" s="141" t="s">
        <v>7315</v>
      </c>
      <c r="R2153" s="141"/>
      <c r="S2153" s="141"/>
      <c r="T2153" s="141"/>
      <c r="U2153" s="141"/>
      <c r="V2153" s="141"/>
      <c r="W2153" s="139" t="s">
        <v>4075</v>
      </c>
      <c r="X2153" s="141" t="s">
        <v>25</v>
      </c>
      <c r="Y2153" s="141" t="s">
        <v>27</v>
      </c>
      <c r="Z2153" s="141"/>
      <c r="AA2153" s="141" t="s">
        <v>34</v>
      </c>
      <c r="AB2153" s="141"/>
      <c r="AC2153" s="139" t="s">
        <v>18049</v>
      </c>
      <c r="AD2153" s="380"/>
      <c r="AE2153" s="139" t="s">
        <v>102</v>
      </c>
      <c r="AF2153" s="139" t="s">
        <v>13084</v>
      </c>
      <c r="AG2153" s="139" t="s">
        <v>102</v>
      </c>
      <c r="AH2153" s="139" t="s">
        <v>1378</v>
      </c>
      <c r="AI2153" s="139" t="s">
        <v>1403</v>
      </c>
      <c r="AJ2153" s="139" t="s">
        <v>1403</v>
      </c>
      <c r="AK2153" s="139"/>
      <c r="AL2153" s="139"/>
      <c r="AM2153" s="141"/>
      <c r="AN2153" s="141"/>
      <c r="AO2153" s="139"/>
      <c r="AP2153" s="139" t="s">
        <v>1403</v>
      </c>
      <c r="AQ2153" s="139"/>
      <c r="AR2153" s="381"/>
      <c r="AS2153" s="139" t="s">
        <v>4075</v>
      </c>
      <c r="AT2153" s="141" t="s">
        <v>1404</v>
      </c>
      <c r="AU2153" s="141"/>
      <c r="AV2153" s="383"/>
      <c r="AW2153" s="385"/>
      <c r="AX2153" s="139"/>
      <c r="AY2153" t="s">
        <v>18870</v>
      </c>
      <c r="BA2153" s="381"/>
      <c r="BB2153" s="139" t="s">
        <v>17</v>
      </c>
      <c r="BC2153" s="166"/>
      <c r="BD2153" s="166"/>
      <c r="BE2153" s="166"/>
      <c r="BF2153" s="166"/>
      <c r="BG2153" s="166"/>
      <c r="BH2153" s="308"/>
      <c r="BI2153" s="308"/>
      <c r="BJ2153" s="141" t="s">
        <v>26</v>
      </c>
      <c r="BK2153" s="141" t="s">
        <v>26</v>
      </c>
      <c r="BL2153" s="141"/>
      <c r="BM2153" s="141"/>
      <c r="BN2153" s="139" t="s">
        <v>4075</v>
      </c>
      <c r="BQ2153" s="141"/>
      <c r="BV2153" s="141"/>
      <c r="BX2153" s="141"/>
      <c r="BY2153" s="141"/>
      <c r="BZ2153" s="141"/>
      <c r="CA2153" s="141"/>
      <c r="CB2153" s="141"/>
      <c r="CC2153" s="141"/>
      <c r="CD2153" s="141"/>
      <c r="CE2153" s="141"/>
      <c r="CF2153" s="141"/>
      <c r="CG2153" s="141"/>
    </row>
    <row r="2154" spans="1:85" x14ac:dyDescent="0.35">
      <c r="A2154" s="155" t="s">
        <v>7312</v>
      </c>
      <c r="B2154" s="139" t="s">
        <v>4075</v>
      </c>
      <c r="C2154" s="18">
        <v>43405</v>
      </c>
      <c r="D2154" s="144">
        <v>0</v>
      </c>
      <c r="E2154" s="141" t="s">
        <v>13277</v>
      </c>
      <c r="F2154" s="141">
        <v>4</v>
      </c>
      <c r="G2154" s="141" t="s">
        <v>3336</v>
      </c>
      <c r="H2154" s="141">
        <v>2018</v>
      </c>
      <c r="I2154" s="18">
        <v>43405</v>
      </c>
      <c r="J2154" s="144">
        <v>0.86458333333333337</v>
      </c>
      <c r="K2154" s="378"/>
      <c r="L2154" s="139" t="s">
        <v>4075</v>
      </c>
      <c r="M2154" s="141" t="s">
        <v>28</v>
      </c>
      <c r="N2154" s="248"/>
      <c r="O2154" s="141" t="s">
        <v>26</v>
      </c>
      <c r="P2154" s="141" t="s">
        <v>26</v>
      </c>
      <c r="Q2154" s="141" t="s">
        <v>7313</v>
      </c>
      <c r="R2154" s="141"/>
      <c r="S2154" s="141"/>
      <c r="T2154" s="141"/>
      <c r="U2154" s="141"/>
      <c r="V2154" s="141"/>
      <c r="W2154" s="139" t="s">
        <v>4075</v>
      </c>
      <c r="X2154" s="141" t="s">
        <v>25</v>
      </c>
      <c r="Y2154" s="141" t="s">
        <v>27</v>
      </c>
      <c r="Z2154" s="141"/>
      <c r="AA2154" s="141" t="s">
        <v>34</v>
      </c>
      <c r="AB2154" s="141"/>
      <c r="AC2154" s="139" t="s">
        <v>18047</v>
      </c>
      <c r="AD2154" s="380"/>
      <c r="AE2154" s="139" t="s">
        <v>4</v>
      </c>
      <c r="AF2154" s="139" t="s">
        <v>13073</v>
      </c>
      <c r="AG2154" s="139" t="s">
        <v>4</v>
      </c>
      <c r="AH2154" s="139" t="s">
        <v>1380</v>
      </c>
      <c r="AI2154" s="139" t="s">
        <v>4</v>
      </c>
      <c r="AJ2154" s="139"/>
      <c r="AK2154" s="139" t="s">
        <v>15678</v>
      </c>
      <c r="AL2154" s="139" t="s">
        <v>7</v>
      </c>
      <c r="AM2154" s="141"/>
      <c r="AN2154" s="141"/>
      <c r="AO2154" s="139"/>
      <c r="AP2154" s="139"/>
      <c r="AQ2154" s="139"/>
      <c r="AR2154" s="381"/>
      <c r="AS2154" s="139" t="s">
        <v>4075</v>
      </c>
      <c r="AT2154" s="141" t="s">
        <v>44</v>
      </c>
      <c r="AU2154" s="141">
        <v>180</v>
      </c>
      <c r="AV2154" s="383"/>
      <c r="AW2154" s="385"/>
      <c r="AX2154" s="139"/>
      <c r="AY2154" t="s">
        <v>18648</v>
      </c>
      <c r="BA2154" s="381"/>
      <c r="BB2154" s="139" t="s">
        <v>1452</v>
      </c>
      <c r="BC2154" s="166"/>
      <c r="BD2154" s="166"/>
      <c r="BE2154" s="166"/>
      <c r="BF2154" s="166"/>
      <c r="BG2154" s="166"/>
      <c r="BH2154" s="308"/>
      <c r="BI2154" s="308"/>
      <c r="BJ2154" s="141" t="s">
        <v>26</v>
      </c>
      <c r="BK2154" s="141" t="s">
        <v>26</v>
      </c>
      <c r="BL2154" s="141"/>
      <c r="BM2154" s="141"/>
      <c r="BN2154" s="139" t="s">
        <v>4075</v>
      </c>
      <c r="BQ2154" s="141"/>
      <c r="BV2154" s="141"/>
      <c r="BX2154" s="141"/>
      <c r="BY2154" s="141"/>
      <c r="BZ2154" s="141"/>
      <c r="CA2154" s="141"/>
      <c r="CB2154" s="141"/>
      <c r="CC2154" s="141"/>
      <c r="CD2154" s="141"/>
      <c r="CE2154" s="141"/>
      <c r="CF2154" s="141"/>
      <c r="CG2154" s="141"/>
    </row>
    <row r="2155" spans="1:85" x14ac:dyDescent="0.35">
      <c r="A2155" s="155" t="s">
        <v>7310</v>
      </c>
      <c r="B2155" s="139" t="s">
        <v>4075</v>
      </c>
      <c r="C2155" s="18">
        <v>43411</v>
      </c>
      <c r="D2155" s="144">
        <v>0</v>
      </c>
      <c r="E2155" s="141" t="s">
        <v>13278</v>
      </c>
      <c r="F2155" s="141">
        <v>4</v>
      </c>
      <c r="G2155" s="141" t="s">
        <v>3336</v>
      </c>
      <c r="H2155" s="141">
        <v>2018</v>
      </c>
      <c r="I2155" s="18"/>
      <c r="J2155" s="144"/>
      <c r="K2155" s="378"/>
      <c r="L2155" s="139" t="s">
        <v>4075</v>
      </c>
      <c r="M2155" s="141" t="s">
        <v>28</v>
      </c>
      <c r="N2155" s="248"/>
      <c r="O2155" s="141" t="s">
        <v>26</v>
      </c>
      <c r="P2155" s="141" t="s">
        <v>26</v>
      </c>
      <c r="Q2155" s="141" t="s">
        <v>7311</v>
      </c>
      <c r="R2155" s="141"/>
      <c r="S2155" s="141"/>
      <c r="T2155" s="141"/>
      <c r="U2155" s="141"/>
      <c r="V2155" s="141"/>
      <c r="W2155" s="139" t="s">
        <v>4075</v>
      </c>
      <c r="X2155" s="141" t="s">
        <v>25</v>
      </c>
      <c r="Y2155" s="141" t="s">
        <v>27</v>
      </c>
      <c r="Z2155" s="141"/>
      <c r="AA2155" s="141" t="s">
        <v>34</v>
      </c>
      <c r="AB2155" s="141"/>
      <c r="AC2155" s="139" t="s">
        <v>18047</v>
      </c>
      <c r="AD2155" s="380"/>
      <c r="AE2155" s="139" t="s">
        <v>102</v>
      </c>
      <c r="AF2155" s="139" t="s">
        <v>13084</v>
      </c>
      <c r="AG2155" s="139" t="s">
        <v>102</v>
      </c>
      <c r="AH2155" s="139" t="s">
        <v>1378</v>
      </c>
      <c r="AI2155" s="139" t="s">
        <v>1403</v>
      </c>
      <c r="AJ2155" s="139" t="s">
        <v>1403</v>
      </c>
      <c r="AK2155" s="139"/>
      <c r="AL2155" s="139"/>
      <c r="AM2155" s="141"/>
      <c r="AN2155" s="141"/>
      <c r="AO2155" s="139"/>
      <c r="AP2155" s="139" t="s">
        <v>1403</v>
      </c>
      <c r="AQ2155" s="139"/>
      <c r="AR2155" s="381"/>
      <c r="AS2155" s="139" t="s">
        <v>4075</v>
      </c>
      <c r="AT2155" s="141" t="s">
        <v>44</v>
      </c>
      <c r="AU2155" s="141">
        <v>500</v>
      </c>
      <c r="AV2155" s="383"/>
      <c r="AW2155" s="385"/>
      <c r="AX2155" s="139"/>
      <c r="AY2155" t="s">
        <v>19229</v>
      </c>
      <c r="BA2155" s="381"/>
      <c r="BB2155" s="139" t="s">
        <v>1450</v>
      </c>
      <c r="BC2155" s="166"/>
      <c r="BD2155" s="166"/>
      <c r="BE2155" s="166"/>
      <c r="BF2155" s="166"/>
      <c r="BG2155" s="166"/>
      <c r="BH2155" s="308"/>
      <c r="BI2155" s="308"/>
      <c r="BJ2155" s="141" t="s">
        <v>26</v>
      </c>
      <c r="BK2155" s="141" t="s">
        <v>26</v>
      </c>
      <c r="BL2155" s="141"/>
      <c r="BM2155" s="141"/>
      <c r="BN2155" s="139" t="s">
        <v>4075</v>
      </c>
      <c r="BQ2155" s="141"/>
      <c r="BV2155" s="141"/>
      <c r="BX2155" s="141"/>
      <c r="BY2155" s="141"/>
      <c r="BZ2155" s="141"/>
      <c r="CA2155" s="141"/>
      <c r="CB2155" s="141"/>
      <c r="CC2155" s="141"/>
      <c r="CD2155" s="141"/>
      <c r="CE2155" s="141"/>
      <c r="CF2155" s="141"/>
      <c r="CG2155" s="141"/>
    </row>
    <row r="2156" spans="1:85" x14ac:dyDescent="0.35">
      <c r="A2156" s="155" t="s">
        <v>7300</v>
      </c>
      <c r="B2156" s="139" t="s">
        <v>4075</v>
      </c>
      <c r="C2156" s="18">
        <v>43412</v>
      </c>
      <c r="D2156" s="144">
        <v>0</v>
      </c>
      <c r="E2156" s="141" t="s">
        <v>13278</v>
      </c>
      <c r="F2156" s="141">
        <v>4</v>
      </c>
      <c r="G2156" s="141" t="s">
        <v>3336</v>
      </c>
      <c r="H2156" s="141">
        <v>2018</v>
      </c>
      <c r="I2156" s="18">
        <v>43412</v>
      </c>
      <c r="J2156" s="144">
        <v>0.49166666666666664</v>
      </c>
      <c r="K2156" s="378"/>
      <c r="L2156" s="139" t="s">
        <v>4075</v>
      </c>
      <c r="M2156" s="141" t="s">
        <v>28</v>
      </c>
      <c r="N2156" s="248"/>
      <c r="O2156" s="141" t="s">
        <v>26</v>
      </c>
      <c r="P2156" s="141" t="s">
        <v>26</v>
      </c>
      <c r="Q2156" s="141" t="s">
        <v>7301</v>
      </c>
      <c r="R2156" s="141" t="s">
        <v>7302</v>
      </c>
      <c r="S2156" s="141"/>
      <c r="T2156" s="141" t="s">
        <v>18232</v>
      </c>
      <c r="U2156" s="141"/>
      <c r="V2156" s="141"/>
      <c r="W2156" s="139" t="s">
        <v>4075</v>
      </c>
      <c r="X2156" s="141" t="s">
        <v>25</v>
      </c>
      <c r="Y2156" s="141" t="s">
        <v>27</v>
      </c>
      <c r="Z2156" s="141"/>
      <c r="AA2156" s="141" t="s">
        <v>34</v>
      </c>
      <c r="AB2156" s="141"/>
      <c r="AC2156" s="139" t="s">
        <v>18048</v>
      </c>
      <c r="AD2156" s="380"/>
      <c r="AE2156" s="139" t="s">
        <v>102</v>
      </c>
      <c r="AF2156" s="139" t="s">
        <v>13071</v>
      </c>
      <c r="AG2156" s="139" t="s">
        <v>102</v>
      </c>
      <c r="AH2156" s="139" t="s">
        <v>1378</v>
      </c>
      <c r="AI2156" s="139" t="s">
        <v>13</v>
      </c>
      <c r="AJ2156" s="139" t="s">
        <v>1612</v>
      </c>
      <c r="AK2156" s="139"/>
      <c r="AL2156" s="139"/>
      <c r="AM2156" s="141"/>
      <c r="AN2156" s="141" t="s">
        <v>8</v>
      </c>
      <c r="AO2156" s="139"/>
      <c r="AP2156" s="139" t="s">
        <v>1612</v>
      </c>
      <c r="AQ2156" s="139" t="s">
        <v>7303</v>
      </c>
      <c r="AR2156" s="381"/>
      <c r="AS2156" s="139" t="s">
        <v>4075</v>
      </c>
      <c r="AT2156" s="141" t="s">
        <v>1404</v>
      </c>
      <c r="AU2156" s="141"/>
      <c r="AV2156" s="383"/>
      <c r="AW2156" s="385"/>
      <c r="AX2156" s="139"/>
      <c r="AY2156" t="s">
        <v>18256</v>
      </c>
      <c r="BA2156" s="381"/>
      <c r="BB2156" s="139" t="s">
        <v>1450</v>
      </c>
      <c r="BC2156" s="166">
        <v>10</v>
      </c>
      <c r="BD2156" s="166"/>
      <c r="BE2156" s="166"/>
      <c r="BF2156" s="166"/>
      <c r="BG2156" s="166"/>
      <c r="BH2156" s="308"/>
      <c r="BI2156" s="308"/>
      <c r="BJ2156" s="141" t="s">
        <v>26</v>
      </c>
      <c r="BK2156" s="141" t="s">
        <v>26</v>
      </c>
      <c r="BL2156" s="141"/>
      <c r="BM2156" s="141"/>
      <c r="BN2156" s="139" t="s">
        <v>4075</v>
      </c>
      <c r="BQ2156" s="141"/>
      <c r="BV2156" s="141"/>
      <c r="BX2156" s="141"/>
      <c r="BY2156" s="141"/>
      <c r="BZ2156" s="141"/>
      <c r="CA2156" s="141"/>
      <c r="CB2156" s="141"/>
      <c r="CC2156" s="141"/>
      <c r="CD2156" s="141"/>
      <c r="CE2156" s="141"/>
      <c r="CF2156" s="141"/>
      <c r="CG2156" s="141"/>
    </row>
    <row r="2157" spans="1:85" x14ac:dyDescent="0.35">
      <c r="A2157" s="155" t="s">
        <v>13620</v>
      </c>
      <c r="B2157" s="139" t="s">
        <v>4075</v>
      </c>
      <c r="C2157" s="18">
        <v>43412</v>
      </c>
      <c r="D2157" s="144">
        <v>0</v>
      </c>
      <c r="E2157" s="141" t="s">
        <v>13278</v>
      </c>
      <c r="F2157" s="141">
        <v>4</v>
      </c>
      <c r="G2157" s="141" t="s">
        <v>3336</v>
      </c>
      <c r="H2157" s="141">
        <v>2018</v>
      </c>
      <c r="I2157" s="18">
        <v>43412</v>
      </c>
      <c r="J2157" s="144">
        <v>0.28125</v>
      </c>
      <c r="K2157" s="378"/>
      <c r="L2157" s="139" t="s">
        <v>4075</v>
      </c>
      <c r="M2157" s="141" t="s">
        <v>28</v>
      </c>
      <c r="N2157" s="248"/>
      <c r="O2157" s="141" t="s">
        <v>26</v>
      </c>
      <c r="P2157" s="141" t="s">
        <v>26</v>
      </c>
      <c r="Q2157" s="141" t="s">
        <v>13621</v>
      </c>
      <c r="R2157" s="141" t="s">
        <v>13622</v>
      </c>
      <c r="S2157" s="141"/>
      <c r="T2157" s="141"/>
      <c r="U2157" s="141"/>
      <c r="V2157" s="141"/>
      <c r="W2157" s="139" t="s">
        <v>4075</v>
      </c>
      <c r="X2157" s="141" t="s">
        <v>25</v>
      </c>
      <c r="Y2157" s="141" t="s">
        <v>27</v>
      </c>
      <c r="Z2157" s="141"/>
      <c r="AA2157" s="141" t="s">
        <v>34</v>
      </c>
      <c r="AB2157" s="141"/>
      <c r="AC2157" s="139" t="s">
        <v>18055</v>
      </c>
      <c r="AD2157" s="380"/>
      <c r="AE2157" s="139" t="s">
        <v>13623</v>
      </c>
      <c r="AF2157" s="139" t="s">
        <v>13072</v>
      </c>
      <c r="AG2157" s="139" t="s">
        <v>102</v>
      </c>
      <c r="AH2157" s="139" t="s">
        <v>13</v>
      </c>
      <c r="AI2157" s="139" t="s">
        <v>13</v>
      </c>
      <c r="AJ2157" s="139"/>
      <c r="AK2157" s="139"/>
      <c r="AL2157" s="139"/>
      <c r="AM2157" s="141"/>
      <c r="AN2157" s="141" t="s">
        <v>8</v>
      </c>
      <c r="AO2157" s="139"/>
      <c r="AP2157" s="139"/>
      <c r="AQ2157" s="139"/>
      <c r="AR2157" s="381"/>
      <c r="AS2157" s="139" t="s">
        <v>4075</v>
      </c>
      <c r="AT2157" s="141" t="s">
        <v>43</v>
      </c>
      <c r="AU2157" s="141">
        <v>248</v>
      </c>
      <c r="AV2157" s="383"/>
      <c r="AW2157" s="385"/>
      <c r="AX2157" s="139"/>
      <c r="AY2157" t="s">
        <v>19059</v>
      </c>
      <c r="BA2157" s="381"/>
      <c r="BB2157" s="139" t="s">
        <v>1483</v>
      </c>
      <c r="BC2157" s="166">
        <v>153336</v>
      </c>
      <c r="BD2157" s="166">
        <v>18804</v>
      </c>
      <c r="BE2157" s="166"/>
      <c r="BF2157" s="166">
        <v>85</v>
      </c>
      <c r="BG2157" s="166"/>
      <c r="BH2157" s="308" t="s">
        <v>13624</v>
      </c>
      <c r="BI2157" s="308"/>
      <c r="BJ2157" s="141" t="s">
        <v>26</v>
      </c>
      <c r="BK2157" s="141" t="s">
        <v>25</v>
      </c>
      <c r="BL2157" s="141" t="s">
        <v>13146</v>
      </c>
      <c r="BM2157" s="141" t="s">
        <v>13149</v>
      </c>
      <c r="BN2157" s="139" t="s">
        <v>4075</v>
      </c>
      <c r="BQ2157" s="141"/>
      <c r="BV2157" s="141"/>
      <c r="BX2157" s="141"/>
      <c r="BY2157" s="141"/>
      <c r="BZ2157" s="141"/>
      <c r="CA2157" s="141"/>
      <c r="CB2157" s="141"/>
      <c r="CC2157" s="141"/>
      <c r="CD2157" s="141"/>
      <c r="CE2157" s="141"/>
      <c r="CF2157" s="141"/>
      <c r="CG2157" s="141"/>
    </row>
    <row r="2158" spans="1:85" x14ac:dyDescent="0.35">
      <c r="A2158" s="155" t="s">
        <v>7307</v>
      </c>
      <c r="B2158" s="139" t="s">
        <v>4075</v>
      </c>
      <c r="C2158" s="18">
        <v>43412</v>
      </c>
      <c r="D2158" s="144">
        <v>0</v>
      </c>
      <c r="E2158" s="141" t="s">
        <v>13278</v>
      </c>
      <c r="F2158" s="141">
        <v>4</v>
      </c>
      <c r="G2158" s="141" t="s">
        <v>3336</v>
      </c>
      <c r="H2158" s="141">
        <v>2018</v>
      </c>
      <c r="I2158" s="18">
        <v>43412</v>
      </c>
      <c r="J2158" s="144">
        <v>0.89513888888888893</v>
      </c>
      <c r="K2158" s="378"/>
      <c r="L2158" s="139" t="s">
        <v>4075</v>
      </c>
      <c r="M2158" s="141" t="s">
        <v>28</v>
      </c>
      <c r="N2158" s="248"/>
      <c r="O2158" s="141" t="s">
        <v>26</v>
      </c>
      <c r="P2158" s="141" t="s">
        <v>26</v>
      </c>
      <c r="Q2158" s="141" t="s">
        <v>7308</v>
      </c>
      <c r="R2158" s="141" t="s">
        <v>7309</v>
      </c>
      <c r="S2158" s="141"/>
      <c r="T2158" s="141" t="s">
        <v>18233</v>
      </c>
      <c r="U2158" s="141"/>
      <c r="V2158" s="141"/>
      <c r="W2158" s="139" t="s">
        <v>4075</v>
      </c>
      <c r="X2158" s="141" t="s">
        <v>25</v>
      </c>
      <c r="Y2158" s="141" t="s">
        <v>27</v>
      </c>
      <c r="Z2158" s="141"/>
      <c r="AA2158" s="141" t="s">
        <v>34</v>
      </c>
      <c r="AB2158" s="141"/>
      <c r="AC2158" s="139" t="s">
        <v>18047</v>
      </c>
      <c r="AD2158" s="380"/>
      <c r="AE2158" s="139" t="s">
        <v>102</v>
      </c>
      <c r="AF2158" s="139" t="s">
        <v>13071</v>
      </c>
      <c r="AG2158" s="139" t="s">
        <v>102</v>
      </c>
      <c r="AH2158" s="139" t="s">
        <v>1378</v>
      </c>
      <c r="AI2158" s="139" t="s">
        <v>13</v>
      </c>
      <c r="AJ2158" s="139" t="s">
        <v>11</v>
      </c>
      <c r="AK2158" s="139"/>
      <c r="AL2158" s="139"/>
      <c r="AM2158" s="141"/>
      <c r="AN2158" s="141" t="s">
        <v>8</v>
      </c>
      <c r="AO2158" s="139"/>
      <c r="AP2158" s="139" t="s">
        <v>11</v>
      </c>
      <c r="AQ2158" s="139"/>
      <c r="AR2158" s="381"/>
      <c r="AS2158" s="139" t="s">
        <v>4075</v>
      </c>
      <c r="AT2158" s="141" t="s">
        <v>1404</v>
      </c>
      <c r="AU2158" s="141"/>
      <c r="AV2158" s="383"/>
      <c r="AW2158" s="385"/>
      <c r="AX2158" s="139"/>
      <c r="AY2158" t="s">
        <v>19206</v>
      </c>
      <c r="BA2158" s="381"/>
      <c r="BB2158" s="139" t="s">
        <v>1444</v>
      </c>
      <c r="BC2158" s="166"/>
      <c r="BD2158" s="166"/>
      <c r="BE2158" s="166"/>
      <c r="BF2158" s="166"/>
      <c r="BG2158" s="166"/>
      <c r="BH2158" s="308"/>
      <c r="BI2158" s="308"/>
      <c r="BJ2158" s="141" t="s">
        <v>26</v>
      </c>
      <c r="BK2158" s="141" t="s">
        <v>26</v>
      </c>
      <c r="BL2158" s="141"/>
      <c r="BM2158" s="141"/>
      <c r="BN2158" s="139" t="s">
        <v>4075</v>
      </c>
      <c r="BQ2158" s="141"/>
      <c r="BV2158" s="141"/>
      <c r="BX2158" s="141"/>
      <c r="BY2158" s="141"/>
      <c r="BZ2158" s="141"/>
      <c r="CA2158" s="141"/>
      <c r="CB2158" s="141"/>
      <c r="CC2158" s="141"/>
      <c r="CD2158" s="141"/>
      <c r="CE2158" s="141"/>
      <c r="CF2158" s="141"/>
      <c r="CG2158" s="141"/>
    </row>
    <row r="2159" spans="1:85" x14ac:dyDescent="0.35">
      <c r="A2159" s="155" t="s">
        <v>7304</v>
      </c>
      <c r="B2159" s="139" t="s">
        <v>4075</v>
      </c>
      <c r="C2159" s="18">
        <v>43412</v>
      </c>
      <c r="D2159" s="144">
        <v>0</v>
      </c>
      <c r="E2159" s="141" t="s">
        <v>13278</v>
      </c>
      <c r="F2159" s="141">
        <v>4</v>
      </c>
      <c r="G2159" s="141" t="s">
        <v>3336</v>
      </c>
      <c r="H2159" s="141">
        <v>2018</v>
      </c>
      <c r="I2159" s="18">
        <v>43412</v>
      </c>
      <c r="J2159" s="144">
        <v>0.54791666666666672</v>
      </c>
      <c r="K2159" s="378"/>
      <c r="L2159" s="139" t="s">
        <v>4075</v>
      </c>
      <c r="M2159" s="141" t="s">
        <v>28</v>
      </c>
      <c r="N2159" s="248"/>
      <c r="O2159" s="141" t="s">
        <v>26</v>
      </c>
      <c r="P2159" s="141" t="s">
        <v>26</v>
      </c>
      <c r="Q2159" s="141" t="s">
        <v>7305</v>
      </c>
      <c r="R2159" s="141" t="s">
        <v>7306</v>
      </c>
      <c r="S2159" s="141"/>
      <c r="T2159" s="141"/>
      <c r="U2159" s="141"/>
      <c r="V2159" s="141"/>
      <c r="W2159" s="139" t="s">
        <v>4075</v>
      </c>
      <c r="X2159" s="141" t="s">
        <v>25</v>
      </c>
      <c r="Y2159" s="141" t="s">
        <v>27</v>
      </c>
      <c r="Z2159" s="141"/>
      <c r="AA2159" s="141" t="s">
        <v>34</v>
      </c>
      <c r="AB2159" s="141"/>
      <c r="AC2159" s="139" t="s">
        <v>18047</v>
      </c>
      <c r="AD2159" s="380"/>
      <c r="AE2159" s="139" t="s">
        <v>4</v>
      </c>
      <c r="AF2159" s="139" t="s">
        <v>13073</v>
      </c>
      <c r="AG2159" s="139" t="s">
        <v>4</v>
      </c>
      <c r="AH2159" s="139" t="s">
        <v>1380</v>
      </c>
      <c r="AI2159" s="139" t="s">
        <v>4</v>
      </c>
      <c r="AJ2159" s="139"/>
      <c r="AK2159" s="139" t="s">
        <v>15678</v>
      </c>
      <c r="AL2159" s="139" t="s">
        <v>7</v>
      </c>
      <c r="AM2159" s="141"/>
      <c r="AN2159" s="141" t="s">
        <v>8</v>
      </c>
      <c r="AO2159" s="139"/>
      <c r="AP2159" s="139"/>
      <c r="AQ2159" s="139"/>
      <c r="AR2159" s="381"/>
      <c r="AS2159" s="139" t="s">
        <v>4075</v>
      </c>
      <c r="AT2159" s="141" t="s">
        <v>43</v>
      </c>
      <c r="AU2159" s="141">
        <v>335</v>
      </c>
      <c r="AV2159" s="383"/>
      <c r="AW2159" s="385"/>
      <c r="AX2159" s="139"/>
      <c r="AY2159" t="s">
        <v>19192</v>
      </c>
      <c r="BA2159" s="381"/>
      <c r="BB2159" s="139" t="s">
        <v>17</v>
      </c>
      <c r="BC2159" s="166"/>
      <c r="BD2159" s="166"/>
      <c r="BE2159" s="166"/>
      <c r="BF2159" s="166"/>
      <c r="BG2159" s="166"/>
      <c r="BH2159" s="308"/>
      <c r="BI2159" s="308"/>
      <c r="BJ2159" s="141" t="s">
        <v>26</v>
      </c>
      <c r="BK2159" s="141" t="s">
        <v>25</v>
      </c>
      <c r="BL2159" s="141" t="s">
        <v>13148</v>
      </c>
      <c r="BM2159" s="141" t="s">
        <v>13149</v>
      </c>
      <c r="BN2159" s="139" t="s">
        <v>4075</v>
      </c>
      <c r="BQ2159" s="141" t="s">
        <v>15989</v>
      </c>
      <c r="BR2159" s="135" t="s">
        <v>15680</v>
      </c>
      <c r="BT2159" s="135" t="s">
        <v>15382</v>
      </c>
      <c r="BU2159" s="135" t="s">
        <v>2784</v>
      </c>
      <c r="BV2159" s="141" t="s">
        <v>13261</v>
      </c>
      <c r="BW2159" s="135" t="s">
        <v>13285</v>
      </c>
      <c r="BX2159" s="141" t="s">
        <v>12</v>
      </c>
      <c r="BY2159" s="141" t="s">
        <v>12</v>
      </c>
      <c r="BZ2159" s="141" t="s">
        <v>26</v>
      </c>
      <c r="CA2159" s="141" t="s">
        <v>1848</v>
      </c>
      <c r="CB2159" s="141"/>
      <c r="CC2159" s="141" t="s">
        <v>15704</v>
      </c>
      <c r="CD2159" s="141" t="s">
        <v>34</v>
      </c>
      <c r="CE2159" s="141" t="s">
        <v>15450</v>
      </c>
      <c r="CF2159" s="141" t="s">
        <v>15451</v>
      </c>
      <c r="CG2159" s="141" t="s">
        <v>4009</v>
      </c>
    </row>
    <row r="2160" spans="1:85" x14ac:dyDescent="0.35">
      <c r="A2160" s="155" t="s">
        <v>7291</v>
      </c>
      <c r="B2160" s="139" t="s">
        <v>4075</v>
      </c>
      <c r="C2160" s="18">
        <v>43413</v>
      </c>
      <c r="D2160" s="144">
        <v>0</v>
      </c>
      <c r="E2160" s="141" t="s">
        <v>13278</v>
      </c>
      <c r="F2160" s="141">
        <v>4</v>
      </c>
      <c r="G2160" s="141" t="s">
        <v>3336</v>
      </c>
      <c r="H2160" s="141">
        <v>2018</v>
      </c>
      <c r="I2160" s="18">
        <v>43413</v>
      </c>
      <c r="J2160" s="144">
        <v>0.20069444444444445</v>
      </c>
      <c r="K2160" s="378"/>
      <c r="L2160" s="139" t="s">
        <v>4075</v>
      </c>
      <c r="M2160" s="141" t="s">
        <v>28</v>
      </c>
      <c r="N2160" s="248"/>
      <c r="O2160" s="141" t="s">
        <v>26</v>
      </c>
      <c r="P2160" s="141" t="s">
        <v>26</v>
      </c>
      <c r="Q2160" s="141" t="s">
        <v>7292</v>
      </c>
      <c r="R2160" s="141" t="s">
        <v>7293</v>
      </c>
      <c r="S2160" s="141"/>
      <c r="T2160" s="141"/>
      <c r="U2160" s="141"/>
      <c r="V2160" s="141"/>
      <c r="W2160" s="139" t="s">
        <v>4075</v>
      </c>
      <c r="X2160" s="141" t="s">
        <v>25</v>
      </c>
      <c r="Y2160" s="141" t="s">
        <v>27</v>
      </c>
      <c r="Z2160" s="141"/>
      <c r="AA2160" s="141" t="s">
        <v>34</v>
      </c>
      <c r="AB2160" s="141"/>
      <c r="AC2160" s="139" t="s">
        <v>18047</v>
      </c>
      <c r="AD2160" s="380"/>
      <c r="AE2160" s="139" t="s">
        <v>107</v>
      </c>
      <c r="AF2160" s="139" t="s">
        <v>13076</v>
      </c>
      <c r="AG2160" s="139" t="s">
        <v>4130</v>
      </c>
      <c r="AH2160" s="139" t="s">
        <v>1380</v>
      </c>
      <c r="AI2160" s="139" t="s">
        <v>1518</v>
      </c>
      <c r="AJ2160" s="139"/>
      <c r="AK2160" s="139" t="s">
        <v>1518</v>
      </c>
      <c r="AL2160" s="139" t="s">
        <v>7</v>
      </c>
      <c r="AM2160" s="141"/>
      <c r="AN2160" s="141" t="s">
        <v>8</v>
      </c>
      <c r="AO2160" s="139"/>
      <c r="AP2160" s="139"/>
      <c r="AQ2160" s="139"/>
      <c r="AR2160" s="381"/>
      <c r="AS2160" s="139" t="s">
        <v>4075</v>
      </c>
      <c r="AT2160" s="141" t="s">
        <v>43</v>
      </c>
      <c r="AU2160" s="141">
        <v>280</v>
      </c>
      <c r="AV2160" s="383"/>
      <c r="AW2160" s="385"/>
      <c r="AX2160" s="139"/>
      <c r="AY2160" t="s">
        <v>19051</v>
      </c>
      <c r="BA2160" s="381"/>
      <c r="BB2160" s="139" t="s">
        <v>1452</v>
      </c>
      <c r="BC2160" s="166"/>
      <c r="BD2160" s="166"/>
      <c r="BE2160" s="166"/>
      <c r="BF2160" s="166"/>
      <c r="BG2160" s="166"/>
      <c r="BH2160" s="308"/>
      <c r="BI2160" s="308"/>
      <c r="BJ2160" s="141" t="s">
        <v>26</v>
      </c>
      <c r="BK2160" s="141" t="s">
        <v>25</v>
      </c>
      <c r="BL2160" s="141" t="s">
        <v>13146</v>
      </c>
      <c r="BM2160" s="141" t="s">
        <v>13147</v>
      </c>
      <c r="BN2160" s="139" t="s">
        <v>4075</v>
      </c>
      <c r="BQ2160" s="141"/>
      <c r="BV2160" s="141"/>
      <c r="BX2160" s="141"/>
      <c r="BY2160" s="141"/>
      <c r="BZ2160" s="141"/>
      <c r="CA2160" s="141"/>
      <c r="CB2160" s="141"/>
      <c r="CC2160" s="141"/>
      <c r="CD2160" s="141"/>
      <c r="CE2160" s="141"/>
      <c r="CF2160" s="141"/>
      <c r="CG2160" s="141"/>
    </row>
    <row r="2161" spans="1:85" x14ac:dyDescent="0.35">
      <c r="A2161" s="155" t="s">
        <v>7294</v>
      </c>
      <c r="B2161" s="139" t="s">
        <v>4075</v>
      </c>
      <c r="C2161" s="18">
        <v>43413</v>
      </c>
      <c r="D2161" s="144">
        <v>0</v>
      </c>
      <c r="E2161" s="141" t="s">
        <v>13278</v>
      </c>
      <c r="F2161" s="141">
        <v>4</v>
      </c>
      <c r="G2161" s="141" t="s">
        <v>3336</v>
      </c>
      <c r="H2161" s="141">
        <v>2018</v>
      </c>
      <c r="I2161" s="18">
        <v>43413</v>
      </c>
      <c r="J2161" s="144">
        <v>0.37430555555555556</v>
      </c>
      <c r="K2161" s="378"/>
      <c r="L2161" s="139" t="s">
        <v>4075</v>
      </c>
      <c r="M2161" s="141" t="s">
        <v>28</v>
      </c>
      <c r="N2161" s="248"/>
      <c r="O2161" s="141" t="s">
        <v>26</v>
      </c>
      <c r="P2161" s="141" t="s">
        <v>26</v>
      </c>
      <c r="Q2161" s="141" t="s">
        <v>7295</v>
      </c>
      <c r="R2161" s="141" t="s">
        <v>7296</v>
      </c>
      <c r="S2161" s="141"/>
      <c r="T2161" s="141"/>
      <c r="U2161" s="141"/>
      <c r="V2161" s="141"/>
      <c r="W2161" s="139" t="s">
        <v>4075</v>
      </c>
      <c r="X2161" s="141" t="s">
        <v>25</v>
      </c>
      <c r="Y2161" s="141" t="s">
        <v>27</v>
      </c>
      <c r="Z2161" s="141"/>
      <c r="AA2161" s="141" t="s">
        <v>34</v>
      </c>
      <c r="AB2161" s="141"/>
      <c r="AC2161" s="139" t="s">
        <v>18050</v>
      </c>
      <c r="AD2161" s="380"/>
      <c r="AE2161" s="139" t="s">
        <v>4</v>
      </c>
      <c r="AF2161" s="139" t="s">
        <v>13073</v>
      </c>
      <c r="AG2161" s="139" t="s">
        <v>4</v>
      </c>
      <c r="AH2161" s="139" t="s">
        <v>1380</v>
      </c>
      <c r="AI2161" s="139" t="s">
        <v>4</v>
      </c>
      <c r="AJ2161" s="139"/>
      <c r="AK2161" s="139" t="s">
        <v>15678</v>
      </c>
      <c r="AL2161" s="139" t="s">
        <v>95</v>
      </c>
      <c r="AM2161" s="141"/>
      <c r="AN2161" s="141" t="s">
        <v>8</v>
      </c>
      <c r="AO2161" s="139"/>
      <c r="AP2161" s="139"/>
      <c r="AQ2161" s="139"/>
      <c r="AR2161" s="381"/>
      <c r="AS2161" s="139" t="s">
        <v>4075</v>
      </c>
      <c r="AT2161" s="141" t="s">
        <v>43</v>
      </c>
      <c r="AU2161" s="141"/>
      <c r="AV2161" s="383"/>
      <c r="AW2161" s="385"/>
      <c r="AX2161" s="139"/>
      <c r="AY2161" t="s">
        <v>19230</v>
      </c>
      <c r="BA2161" s="381"/>
      <c r="BB2161" s="139" t="s">
        <v>1452</v>
      </c>
      <c r="BC2161" s="166"/>
      <c r="BD2161" s="166"/>
      <c r="BE2161" s="166"/>
      <c r="BF2161" s="166"/>
      <c r="BG2161" s="166"/>
      <c r="BH2161" s="308"/>
      <c r="BI2161" s="308"/>
      <c r="BJ2161" s="141" t="s">
        <v>26</v>
      </c>
      <c r="BK2161" s="141" t="s">
        <v>26</v>
      </c>
      <c r="BL2161" s="141"/>
      <c r="BM2161" s="141"/>
      <c r="BN2161" s="139" t="s">
        <v>4075</v>
      </c>
      <c r="BQ2161" s="141"/>
      <c r="BV2161" s="141"/>
      <c r="BX2161" s="141"/>
      <c r="BY2161" s="141"/>
      <c r="BZ2161" s="141"/>
      <c r="CA2161" s="141"/>
      <c r="CB2161" s="141"/>
      <c r="CC2161" s="141"/>
      <c r="CD2161" s="141"/>
      <c r="CE2161" s="141"/>
      <c r="CF2161" s="141"/>
      <c r="CG2161" s="141"/>
    </row>
    <row r="2162" spans="1:85" x14ac:dyDescent="0.35">
      <c r="A2162" s="155" t="s">
        <v>7297</v>
      </c>
      <c r="B2162" s="139" t="s">
        <v>4075</v>
      </c>
      <c r="C2162" s="18">
        <v>43413</v>
      </c>
      <c r="D2162" s="144">
        <v>0</v>
      </c>
      <c r="E2162" s="141" t="s">
        <v>13278</v>
      </c>
      <c r="F2162" s="141">
        <v>4</v>
      </c>
      <c r="G2162" s="141" t="s">
        <v>3336</v>
      </c>
      <c r="H2162" s="141">
        <v>2018</v>
      </c>
      <c r="I2162" s="18">
        <v>43413</v>
      </c>
      <c r="J2162" s="144">
        <v>0.64861111111111114</v>
      </c>
      <c r="K2162" s="378"/>
      <c r="L2162" s="139" t="s">
        <v>4075</v>
      </c>
      <c r="M2162" s="141" t="s">
        <v>28</v>
      </c>
      <c r="N2162" s="248"/>
      <c r="O2162" s="141" t="s">
        <v>26</v>
      </c>
      <c r="P2162" s="141" t="s">
        <v>26</v>
      </c>
      <c r="Q2162" s="141" t="s">
        <v>7298</v>
      </c>
      <c r="R2162" s="141" t="s">
        <v>7299</v>
      </c>
      <c r="S2162" s="141"/>
      <c r="T2162" s="141"/>
      <c r="U2162" s="141"/>
      <c r="V2162" s="141"/>
      <c r="W2162" s="139" t="s">
        <v>4075</v>
      </c>
      <c r="X2162" s="141" t="s">
        <v>25</v>
      </c>
      <c r="Y2162" s="141" t="s">
        <v>27</v>
      </c>
      <c r="Z2162" s="141"/>
      <c r="AA2162" s="141" t="s">
        <v>34</v>
      </c>
      <c r="AB2162" s="141"/>
      <c r="AC2162" s="139" t="s">
        <v>18050</v>
      </c>
      <c r="AD2162" s="380"/>
      <c r="AE2162" s="139" t="s">
        <v>103</v>
      </c>
      <c r="AF2162" s="139" t="s">
        <v>13079</v>
      </c>
      <c r="AG2162" s="139" t="s">
        <v>103</v>
      </c>
      <c r="AH2162" s="139" t="s">
        <v>1380</v>
      </c>
      <c r="AI2162" s="139" t="s">
        <v>103</v>
      </c>
      <c r="AJ2162" s="139"/>
      <c r="AK2162" s="139" t="s">
        <v>103</v>
      </c>
      <c r="AL2162" s="139" t="s">
        <v>1408</v>
      </c>
      <c r="AM2162" s="141"/>
      <c r="AN2162" s="141" t="s">
        <v>8</v>
      </c>
      <c r="AO2162" s="139"/>
      <c r="AP2162" s="139"/>
      <c r="AQ2162" s="139"/>
      <c r="AR2162" s="381"/>
      <c r="AS2162" s="139" t="s">
        <v>4075</v>
      </c>
      <c r="AT2162" s="141" t="s">
        <v>43</v>
      </c>
      <c r="AU2162" s="141"/>
      <c r="AV2162" s="383"/>
      <c r="AW2162" s="385"/>
      <c r="AX2162" s="139"/>
      <c r="AY2162" t="s">
        <v>19231</v>
      </c>
      <c r="BA2162" s="381"/>
      <c r="BB2162" s="139" t="s">
        <v>1444</v>
      </c>
      <c r="BC2162" s="166"/>
      <c r="BD2162" s="166"/>
      <c r="BE2162" s="166"/>
      <c r="BF2162" s="166"/>
      <c r="BG2162" s="166"/>
      <c r="BH2162" s="308"/>
      <c r="BI2162" s="308"/>
      <c r="BJ2162" s="141" t="s">
        <v>26</v>
      </c>
      <c r="BK2162" s="141" t="s">
        <v>26</v>
      </c>
      <c r="BL2162" s="141"/>
      <c r="BM2162" s="141"/>
      <c r="BN2162" s="139" t="s">
        <v>4075</v>
      </c>
      <c r="BQ2162" s="141"/>
      <c r="BV2162" s="141"/>
      <c r="BX2162" s="141"/>
      <c r="BY2162" s="141"/>
      <c r="BZ2162" s="141"/>
      <c r="CA2162" s="141"/>
      <c r="CB2162" s="141"/>
      <c r="CC2162" s="141"/>
      <c r="CD2162" s="141"/>
      <c r="CE2162" s="141"/>
      <c r="CF2162" s="141"/>
      <c r="CG2162" s="141"/>
    </row>
    <row r="2163" spans="1:85" x14ac:dyDescent="0.35">
      <c r="A2163" s="155" t="s">
        <v>7286</v>
      </c>
      <c r="B2163" s="139" t="s">
        <v>4075</v>
      </c>
      <c r="C2163" s="18">
        <v>43414</v>
      </c>
      <c r="D2163" s="144">
        <v>0.25359953703703703</v>
      </c>
      <c r="E2163" s="141" t="s">
        <v>13278</v>
      </c>
      <c r="F2163" s="141">
        <v>4</v>
      </c>
      <c r="G2163" s="141" t="s">
        <v>3336</v>
      </c>
      <c r="H2163" s="141">
        <v>2018</v>
      </c>
      <c r="I2163" s="18">
        <v>43414</v>
      </c>
      <c r="J2163" s="144">
        <v>0.25347222222222221</v>
      </c>
      <c r="K2163" s="378"/>
      <c r="L2163" s="139" t="s">
        <v>4075</v>
      </c>
      <c r="M2163" s="141" t="s">
        <v>28</v>
      </c>
      <c r="N2163" s="248">
        <v>44239</v>
      </c>
      <c r="O2163" s="141" t="s">
        <v>25</v>
      </c>
      <c r="P2163" s="141"/>
      <c r="Q2163" s="141" t="s">
        <v>7287</v>
      </c>
      <c r="R2163" s="141" t="s">
        <v>1944</v>
      </c>
      <c r="S2163" s="141"/>
      <c r="T2163" s="141" t="s">
        <v>17145</v>
      </c>
      <c r="U2163" s="141">
        <v>115332350</v>
      </c>
      <c r="V2163" s="141"/>
      <c r="W2163" s="139" t="s">
        <v>4075</v>
      </c>
      <c r="X2163" s="141" t="s">
        <v>25</v>
      </c>
      <c r="Y2163" s="141" t="s">
        <v>27</v>
      </c>
      <c r="Z2163" s="141"/>
      <c r="AA2163" s="141" t="s">
        <v>34</v>
      </c>
      <c r="AB2163" s="141"/>
      <c r="AC2163" s="139" t="s">
        <v>18049</v>
      </c>
      <c r="AD2163" s="380"/>
      <c r="AE2163" s="139" t="s">
        <v>102</v>
      </c>
      <c r="AF2163" s="139" t="s">
        <v>13068</v>
      </c>
      <c r="AG2163" s="139" t="s">
        <v>102</v>
      </c>
      <c r="AH2163" s="139" t="s">
        <v>1378</v>
      </c>
      <c r="AI2163" s="139" t="s">
        <v>1398</v>
      </c>
      <c r="AJ2163" s="139" t="s">
        <v>7</v>
      </c>
      <c r="AK2163" s="139"/>
      <c r="AL2163" s="139"/>
      <c r="AM2163" s="141" t="s">
        <v>15</v>
      </c>
      <c r="AN2163" s="141" t="s">
        <v>8</v>
      </c>
      <c r="AO2163" s="139"/>
      <c r="AP2163" s="139" t="s">
        <v>7</v>
      </c>
      <c r="AQ2163" s="139"/>
      <c r="AR2163" s="381"/>
      <c r="AS2163" s="139" t="s">
        <v>4075</v>
      </c>
      <c r="AT2163" s="141" t="s">
        <v>1404</v>
      </c>
      <c r="AU2163" s="141"/>
      <c r="AV2163" s="383"/>
      <c r="AW2163" s="385"/>
      <c r="AX2163" s="139" t="s">
        <v>156</v>
      </c>
      <c r="AY2163" t="s">
        <v>18838</v>
      </c>
      <c r="BA2163" s="381"/>
      <c r="BB2163" s="139" t="s">
        <v>17</v>
      </c>
      <c r="BC2163" s="166"/>
      <c r="BD2163" s="166"/>
      <c r="BE2163" s="166"/>
      <c r="BF2163" s="166"/>
      <c r="BG2163" s="166"/>
      <c r="BH2163" s="308"/>
      <c r="BI2163" s="308"/>
      <c r="BJ2163" s="141" t="s">
        <v>26</v>
      </c>
      <c r="BK2163" s="141" t="s">
        <v>26</v>
      </c>
      <c r="BL2163" s="141"/>
      <c r="BM2163" s="141"/>
      <c r="BN2163" s="139" t="s">
        <v>4075</v>
      </c>
      <c r="BQ2163" s="141"/>
      <c r="BV2163" s="141"/>
      <c r="BX2163" s="141"/>
      <c r="BY2163" s="141"/>
      <c r="BZ2163" s="141"/>
      <c r="CA2163" s="141"/>
      <c r="CB2163" s="141"/>
      <c r="CC2163" s="141"/>
      <c r="CD2163" s="141"/>
      <c r="CE2163" s="141"/>
      <c r="CF2163" s="141"/>
      <c r="CG2163" s="141"/>
    </row>
    <row r="2164" spans="1:85" x14ac:dyDescent="0.35">
      <c r="A2164" s="155" t="s">
        <v>7288</v>
      </c>
      <c r="B2164" s="139" t="s">
        <v>4075</v>
      </c>
      <c r="C2164" s="18">
        <v>43414</v>
      </c>
      <c r="D2164" s="144">
        <v>0</v>
      </c>
      <c r="E2164" s="141" t="s">
        <v>13278</v>
      </c>
      <c r="F2164" s="141">
        <v>4</v>
      </c>
      <c r="G2164" s="141" t="s">
        <v>3336</v>
      </c>
      <c r="H2164" s="141">
        <v>2018</v>
      </c>
      <c r="I2164" s="18">
        <v>43414</v>
      </c>
      <c r="J2164" s="144">
        <v>0.56319444444444444</v>
      </c>
      <c r="K2164" s="378"/>
      <c r="L2164" s="139" t="s">
        <v>4075</v>
      </c>
      <c r="M2164" s="141" t="s">
        <v>28</v>
      </c>
      <c r="N2164" s="248"/>
      <c r="O2164" s="141" t="s">
        <v>26</v>
      </c>
      <c r="P2164" s="141" t="s">
        <v>26</v>
      </c>
      <c r="Q2164" s="141" t="s">
        <v>7289</v>
      </c>
      <c r="R2164" s="141" t="s">
        <v>7290</v>
      </c>
      <c r="S2164" s="141"/>
      <c r="T2164" s="141"/>
      <c r="U2164" s="141"/>
      <c r="V2164" s="141"/>
      <c r="W2164" s="139" t="s">
        <v>4075</v>
      </c>
      <c r="X2164" s="141" t="s">
        <v>25</v>
      </c>
      <c r="Y2164" s="141" t="s">
        <v>27</v>
      </c>
      <c r="Z2164" s="141"/>
      <c r="AA2164" s="141" t="s">
        <v>34</v>
      </c>
      <c r="AB2164" s="141"/>
      <c r="AC2164" s="139" t="s">
        <v>18047</v>
      </c>
      <c r="AD2164" s="380"/>
      <c r="AE2164" s="139" t="s">
        <v>4</v>
      </c>
      <c r="AF2164" s="139" t="s">
        <v>13073</v>
      </c>
      <c r="AG2164" s="139" t="s">
        <v>4</v>
      </c>
      <c r="AH2164" s="139" t="s">
        <v>1380</v>
      </c>
      <c r="AI2164" s="139" t="s">
        <v>4</v>
      </c>
      <c r="AJ2164" s="139"/>
      <c r="AK2164" s="139" t="s">
        <v>15678</v>
      </c>
      <c r="AL2164" s="139" t="s">
        <v>7</v>
      </c>
      <c r="AM2164" s="141"/>
      <c r="AN2164" s="141" t="s">
        <v>8</v>
      </c>
      <c r="AO2164" s="139"/>
      <c r="AP2164" s="139"/>
      <c r="AQ2164" s="139"/>
      <c r="AR2164" s="381"/>
      <c r="AS2164" s="139" t="s">
        <v>4075</v>
      </c>
      <c r="AT2164" s="141" t="s">
        <v>44</v>
      </c>
      <c r="AU2164" s="141">
        <v>500</v>
      </c>
      <c r="AV2164" s="383"/>
      <c r="AW2164" s="385"/>
      <c r="AX2164" s="139"/>
      <c r="AY2164" t="s">
        <v>19232</v>
      </c>
      <c r="BA2164" s="381"/>
      <c r="BB2164" s="139" t="s">
        <v>1446</v>
      </c>
      <c r="BC2164" s="166"/>
      <c r="BD2164" s="166"/>
      <c r="BE2164" s="166"/>
      <c r="BF2164" s="166"/>
      <c r="BG2164" s="166"/>
      <c r="BH2164" s="308"/>
      <c r="BI2164" s="308"/>
      <c r="BJ2164" s="141" t="s">
        <v>26</v>
      </c>
      <c r="BK2164" s="141" t="s">
        <v>26</v>
      </c>
      <c r="BL2164" s="141"/>
      <c r="BM2164" s="141"/>
      <c r="BN2164" s="139" t="s">
        <v>4075</v>
      </c>
      <c r="BQ2164" s="141" t="s">
        <v>15990</v>
      </c>
      <c r="BR2164" s="135" t="s">
        <v>15680</v>
      </c>
      <c r="BT2164" s="135" t="s">
        <v>15413</v>
      </c>
      <c r="BU2164" s="135" t="s">
        <v>13280</v>
      </c>
      <c r="BV2164" s="141" t="s">
        <v>13268</v>
      </c>
      <c r="BW2164" s="135" t="s">
        <v>13286</v>
      </c>
      <c r="BX2164" s="141" t="s">
        <v>12</v>
      </c>
      <c r="BY2164" s="141" t="s">
        <v>15707</v>
      </c>
      <c r="BZ2164" s="141" t="s">
        <v>25</v>
      </c>
      <c r="CA2164" s="141" t="s">
        <v>1848</v>
      </c>
      <c r="CB2164" s="141"/>
      <c r="CC2164" s="141" t="s">
        <v>15686</v>
      </c>
      <c r="CD2164" s="141" t="s">
        <v>15698</v>
      </c>
      <c r="CE2164" s="141" t="s">
        <v>15450</v>
      </c>
      <c r="CF2164" s="141" t="s">
        <v>15454</v>
      </c>
      <c r="CG2164" s="141" t="s">
        <v>4004</v>
      </c>
    </row>
    <row r="2165" spans="1:85" x14ac:dyDescent="0.35">
      <c r="A2165" s="155" t="s">
        <v>7278</v>
      </c>
      <c r="B2165" s="139" t="s">
        <v>4075</v>
      </c>
      <c r="C2165" s="18">
        <v>43415</v>
      </c>
      <c r="D2165" s="144">
        <v>0</v>
      </c>
      <c r="E2165" s="141" t="s">
        <v>13279</v>
      </c>
      <c r="F2165" s="141">
        <v>4</v>
      </c>
      <c r="G2165" s="141" t="s">
        <v>3336</v>
      </c>
      <c r="H2165" s="141">
        <v>2018</v>
      </c>
      <c r="I2165" s="18"/>
      <c r="J2165" s="144"/>
      <c r="K2165" s="378"/>
      <c r="L2165" s="139" t="s">
        <v>4075</v>
      </c>
      <c r="M2165" s="141" t="s">
        <v>28</v>
      </c>
      <c r="N2165" s="248"/>
      <c r="O2165" s="141" t="s">
        <v>26</v>
      </c>
      <c r="P2165" s="141" t="s">
        <v>26</v>
      </c>
      <c r="Q2165" s="141" t="s">
        <v>7279</v>
      </c>
      <c r="R2165" s="141"/>
      <c r="S2165" s="141"/>
      <c r="T2165" s="141"/>
      <c r="U2165" s="141"/>
      <c r="V2165" s="141"/>
      <c r="W2165" s="139" t="s">
        <v>4075</v>
      </c>
      <c r="X2165" s="141" t="s">
        <v>25</v>
      </c>
      <c r="Y2165" s="141" t="s">
        <v>27</v>
      </c>
      <c r="Z2165" s="141"/>
      <c r="AA2165" s="141" t="s">
        <v>34</v>
      </c>
      <c r="AB2165" s="141"/>
      <c r="AC2165" s="139" t="s">
        <v>18047</v>
      </c>
      <c r="AD2165" s="380"/>
      <c r="AE2165" s="139" t="s">
        <v>4</v>
      </c>
      <c r="AF2165" s="139" t="s">
        <v>13073</v>
      </c>
      <c r="AG2165" s="139" t="s">
        <v>4</v>
      </c>
      <c r="AH2165" s="139" t="s">
        <v>1380</v>
      </c>
      <c r="AI2165" s="139" t="s">
        <v>4</v>
      </c>
      <c r="AJ2165" s="139"/>
      <c r="AK2165" s="139" t="s">
        <v>15678</v>
      </c>
      <c r="AL2165" s="139" t="s">
        <v>1649</v>
      </c>
      <c r="AM2165" s="141"/>
      <c r="AN2165" s="141"/>
      <c r="AO2165" s="139"/>
      <c r="AP2165" s="139"/>
      <c r="AQ2165" s="139"/>
      <c r="AR2165" s="381"/>
      <c r="AS2165" s="139" t="s">
        <v>4075</v>
      </c>
      <c r="AT2165" s="141" t="s">
        <v>44</v>
      </c>
      <c r="AU2165" s="141">
        <v>180</v>
      </c>
      <c r="AV2165" s="383"/>
      <c r="AW2165" s="385"/>
      <c r="AX2165" s="139"/>
      <c r="AY2165" t="s">
        <v>18704</v>
      </c>
      <c r="BA2165" s="381"/>
      <c r="BB2165" s="139" t="s">
        <v>1451</v>
      </c>
      <c r="BC2165" s="166"/>
      <c r="BD2165" s="166"/>
      <c r="BE2165" s="166"/>
      <c r="BF2165" s="166"/>
      <c r="BG2165" s="166"/>
      <c r="BH2165" s="308"/>
      <c r="BI2165" s="308"/>
      <c r="BJ2165" s="141" t="s">
        <v>26</v>
      </c>
      <c r="BK2165" s="141" t="s">
        <v>26</v>
      </c>
      <c r="BL2165" s="141"/>
      <c r="BM2165" s="141"/>
      <c r="BN2165" s="139" t="s">
        <v>4075</v>
      </c>
      <c r="BQ2165" s="141"/>
      <c r="BV2165" s="141"/>
      <c r="BX2165" s="141"/>
      <c r="BY2165" s="141"/>
      <c r="BZ2165" s="141"/>
      <c r="CA2165" s="141"/>
      <c r="CB2165" s="141"/>
      <c r="CC2165" s="141"/>
      <c r="CD2165" s="141"/>
      <c r="CE2165" s="141"/>
      <c r="CF2165" s="141"/>
      <c r="CG2165" s="141"/>
    </row>
    <row r="2166" spans="1:85" x14ac:dyDescent="0.35">
      <c r="A2166" s="155" t="s">
        <v>7280</v>
      </c>
      <c r="B2166" s="139" t="s">
        <v>4075</v>
      </c>
      <c r="C2166" s="18">
        <v>43415</v>
      </c>
      <c r="D2166" s="144">
        <v>0</v>
      </c>
      <c r="E2166" s="141" t="s">
        <v>13279</v>
      </c>
      <c r="F2166" s="141">
        <v>4</v>
      </c>
      <c r="G2166" s="141" t="s">
        <v>3336</v>
      </c>
      <c r="H2166" s="141">
        <v>2018</v>
      </c>
      <c r="I2166" s="18">
        <v>43415</v>
      </c>
      <c r="J2166" s="144">
        <v>0.44444444444444442</v>
      </c>
      <c r="K2166" s="378"/>
      <c r="L2166" s="139" t="s">
        <v>4075</v>
      </c>
      <c r="M2166" s="141" t="s">
        <v>28</v>
      </c>
      <c r="N2166" s="248"/>
      <c r="O2166" s="141" t="s">
        <v>26</v>
      </c>
      <c r="P2166" s="141" t="s">
        <v>26</v>
      </c>
      <c r="Q2166" s="141" t="s">
        <v>7281</v>
      </c>
      <c r="R2166" s="141" t="s">
        <v>7282</v>
      </c>
      <c r="S2166" s="141"/>
      <c r="T2166" s="141"/>
      <c r="U2166" s="141"/>
      <c r="V2166" s="141"/>
      <c r="W2166" s="139" t="s">
        <v>4075</v>
      </c>
      <c r="X2166" s="141" t="s">
        <v>25</v>
      </c>
      <c r="Y2166" s="141" t="s">
        <v>27</v>
      </c>
      <c r="Z2166" s="141"/>
      <c r="AA2166" s="141" t="s">
        <v>34</v>
      </c>
      <c r="AB2166" s="141"/>
      <c r="AC2166" s="139" t="s">
        <v>18047</v>
      </c>
      <c r="AD2166" s="380"/>
      <c r="AE2166" s="139" t="s">
        <v>103</v>
      </c>
      <c r="AF2166" s="139" t="s">
        <v>13079</v>
      </c>
      <c r="AG2166" s="139" t="s">
        <v>103</v>
      </c>
      <c r="AH2166" s="139" t="s">
        <v>1380</v>
      </c>
      <c r="AI2166" s="139" t="s">
        <v>103</v>
      </c>
      <c r="AJ2166" s="139"/>
      <c r="AK2166" s="139" t="s">
        <v>103</v>
      </c>
      <c r="AL2166" s="139" t="s">
        <v>1408</v>
      </c>
      <c r="AM2166" s="141"/>
      <c r="AN2166" s="141" t="s">
        <v>8</v>
      </c>
      <c r="AO2166" s="139"/>
      <c r="AP2166" s="139"/>
      <c r="AQ2166" s="139"/>
      <c r="AR2166" s="381"/>
      <c r="AS2166" s="139" t="s">
        <v>4075</v>
      </c>
      <c r="AT2166" s="141" t="s">
        <v>1404</v>
      </c>
      <c r="AU2166" s="141"/>
      <c r="AV2166" s="383"/>
      <c r="AW2166" s="385"/>
      <c r="AX2166" s="139"/>
      <c r="AY2166" t="s">
        <v>18429</v>
      </c>
      <c r="BA2166" s="381"/>
      <c r="BB2166" s="139" t="s">
        <v>1444</v>
      </c>
      <c r="BC2166" s="166"/>
      <c r="BD2166" s="166"/>
      <c r="BE2166" s="166"/>
      <c r="BF2166" s="166"/>
      <c r="BG2166" s="166"/>
      <c r="BH2166" s="308"/>
      <c r="BI2166" s="308"/>
      <c r="BJ2166" s="141" t="s">
        <v>26</v>
      </c>
      <c r="BK2166" s="141" t="s">
        <v>26</v>
      </c>
      <c r="BL2166" s="141"/>
      <c r="BM2166" s="141"/>
      <c r="BN2166" s="139" t="s">
        <v>4075</v>
      </c>
      <c r="BQ2166" s="141"/>
      <c r="BV2166" s="141"/>
      <c r="BX2166" s="141"/>
      <c r="BY2166" s="141"/>
      <c r="BZ2166" s="141"/>
      <c r="CA2166" s="141"/>
      <c r="CB2166" s="141"/>
      <c r="CC2166" s="141"/>
      <c r="CD2166" s="141"/>
      <c r="CE2166" s="141"/>
      <c r="CF2166" s="141"/>
      <c r="CG2166" s="141"/>
    </row>
    <row r="2167" spans="1:85" x14ac:dyDescent="0.35">
      <c r="A2167" s="155" t="s">
        <v>7283</v>
      </c>
      <c r="B2167" s="139" t="s">
        <v>4075</v>
      </c>
      <c r="C2167" s="18">
        <v>43415</v>
      </c>
      <c r="D2167" s="144">
        <v>0</v>
      </c>
      <c r="E2167" s="141" t="s">
        <v>13279</v>
      </c>
      <c r="F2167" s="141">
        <v>4</v>
      </c>
      <c r="G2167" s="141" t="s">
        <v>3336</v>
      </c>
      <c r="H2167" s="141">
        <v>2018</v>
      </c>
      <c r="I2167" s="18">
        <v>43415</v>
      </c>
      <c r="J2167" s="144">
        <v>0.45902777777777776</v>
      </c>
      <c r="K2167" s="378"/>
      <c r="L2167" s="139" t="s">
        <v>4075</v>
      </c>
      <c r="M2167" s="141" t="s">
        <v>28</v>
      </c>
      <c r="N2167" s="248"/>
      <c r="O2167" s="141" t="s">
        <v>26</v>
      </c>
      <c r="P2167" s="141" t="s">
        <v>26</v>
      </c>
      <c r="Q2167" s="141" t="s">
        <v>7284</v>
      </c>
      <c r="R2167" s="141" t="s">
        <v>7285</v>
      </c>
      <c r="S2167" s="141"/>
      <c r="T2167" s="141"/>
      <c r="U2167" s="141"/>
      <c r="V2167" s="141"/>
      <c r="W2167" s="139" t="s">
        <v>4075</v>
      </c>
      <c r="X2167" s="141" t="s">
        <v>25</v>
      </c>
      <c r="Y2167" s="141" t="s">
        <v>27</v>
      </c>
      <c r="Z2167" s="141"/>
      <c r="AA2167" s="141" t="s">
        <v>34</v>
      </c>
      <c r="AB2167" s="141"/>
      <c r="AC2167" s="139" t="s">
        <v>18047</v>
      </c>
      <c r="AD2167" s="380"/>
      <c r="AE2167" s="139" t="s">
        <v>102</v>
      </c>
      <c r="AF2167" s="139" t="s">
        <v>13084</v>
      </c>
      <c r="AG2167" s="139" t="s">
        <v>102</v>
      </c>
      <c r="AH2167" s="139" t="s">
        <v>1378</v>
      </c>
      <c r="AI2167" s="139" t="s">
        <v>1403</v>
      </c>
      <c r="AJ2167" s="139" t="s">
        <v>1403</v>
      </c>
      <c r="AK2167" s="139"/>
      <c r="AL2167" s="139"/>
      <c r="AM2167" s="141"/>
      <c r="AN2167" s="141" t="s">
        <v>8</v>
      </c>
      <c r="AO2167" s="139"/>
      <c r="AP2167" s="139" t="s">
        <v>1403</v>
      </c>
      <c r="AQ2167" s="139"/>
      <c r="AR2167" s="381"/>
      <c r="AS2167" s="139" t="s">
        <v>4075</v>
      </c>
      <c r="AT2167" s="141" t="s">
        <v>44</v>
      </c>
      <c r="AU2167" s="141"/>
      <c r="AV2167" s="383"/>
      <c r="AW2167" s="385"/>
      <c r="AX2167" s="139"/>
      <c r="AY2167" t="s">
        <v>19233</v>
      </c>
      <c r="BA2167" s="381"/>
      <c r="BB2167" s="139" t="s">
        <v>17</v>
      </c>
      <c r="BC2167" s="166"/>
      <c r="BD2167" s="166"/>
      <c r="BE2167" s="166"/>
      <c r="BF2167" s="166"/>
      <c r="BG2167" s="166"/>
      <c r="BH2167" s="308"/>
      <c r="BI2167" s="308"/>
      <c r="BJ2167" s="141" t="s">
        <v>26</v>
      </c>
      <c r="BK2167" s="141" t="s">
        <v>26</v>
      </c>
      <c r="BL2167" s="141"/>
      <c r="BM2167" s="141"/>
      <c r="BN2167" s="139" t="s">
        <v>4075</v>
      </c>
      <c r="BQ2167" s="141"/>
      <c r="BV2167" s="141"/>
      <c r="BX2167" s="141"/>
      <c r="BY2167" s="141"/>
      <c r="BZ2167" s="141"/>
      <c r="CA2167" s="141"/>
      <c r="CB2167" s="141"/>
      <c r="CC2167" s="141"/>
      <c r="CD2167" s="141"/>
      <c r="CE2167" s="141"/>
      <c r="CF2167" s="141"/>
      <c r="CG2167" s="141"/>
    </row>
    <row r="2168" spans="1:85" x14ac:dyDescent="0.35">
      <c r="A2168" s="155" t="s">
        <v>7272</v>
      </c>
      <c r="B2168" s="139" t="s">
        <v>4075</v>
      </c>
      <c r="C2168" s="18">
        <v>43416</v>
      </c>
      <c r="D2168" s="144">
        <v>0</v>
      </c>
      <c r="E2168" s="141" t="s">
        <v>13279</v>
      </c>
      <c r="F2168" s="141">
        <v>4</v>
      </c>
      <c r="G2168" s="141" t="s">
        <v>3336</v>
      </c>
      <c r="H2168" s="141">
        <v>2018</v>
      </c>
      <c r="I2168" s="18">
        <v>43416</v>
      </c>
      <c r="J2168" s="144">
        <v>0.22013888888888888</v>
      </c>
      <c r="K2168" s="378"/>
      <c r="L2168" s="139" t="s">
        <v>4075</v>
      </c>
      <c r="M2168" s="141" t="s">
        <v>28</v>
      </c>
      <c r="N2168" s="248"/>
      <c r="O2168" s="141" t="s">
        <v>26</v>
      </c>
      <c r="P2168" s="141" t="s">
        <v>26</v>
      </c>
      <c r="Q2168" s="141" t="s">
        <v>7273</v>
      </c>
      <c r="R2168" s="141"/>
      <c r="S2168" s="141"/>
      <c r="T2168" s="141"/>
      <c r="U2168" s="141"/>
      <c r="V2168" s="141"/>
      <c r="W2168" s="139" t="s">
        <v>4075</v>
      </c>
      <c r="X2168" s="141" t="s">
        <v>25</v>
      </c>
      <c r="Y2168" s="141" t="s">
        <v>27</v>
      </c>
      <c r="Z2168" s="141"/>
      <c r="AA2168" s="141" t="s">
        <v>34</v>
      </c>
      <c r="AB2168" s="141"/>
      <c r="AC2168" s="139" t="s">
        <v>18049</v>
      </c>
      <c r="AD2168" s="380"/>
      <c r="AE2168" s="139" t="s">
        <v>102</v>
      </c>
      <c r="AF2168" s="139" t="s">
        <v>13078</v>
      </c>
      <c r="AG2168" s="139" t="s">
        <v>102</v>
      </c>
      <c r="AH2168" s="139" t="s">
        <v>1378</v>
      </c>
      <c r="AI2168" s="139" t="s">
        <v>87</v>
      </c>
      <c r="AJ2168" s="139" t="s">
        <v>87</v>
      </c>
      <c r="AK2168" s="139"/>
      <c r="AL2168" s="139"/>
      <c r="AM2168" s="141"/>
      <c r="AN2168" s="141"/>
      <c r="AO2168" s="139"/>
      <c r="AP2168" s="139" t="s">
        <v>87</v>
      </c>
      <c r="AQ2168" s="139"/>
      <c r="AR2168" s="381"/>
      <c r="AS2168" s="139" t="s">
        <v>4075</v>
      </c>
      <c r="AT2168" s="141" t="s">
        <v>44</v>
      </c>
      <c r="AU2168" s="141"/>
      <c r="AV2168" s="383"/>
      <c r="AW2168" s="385"/>
      <c r="AX2168" s="139"/>
      <c r="AY2168" t="s">
        <v>18862</v>
      </c>
      <c r="BA2168" s="381"/>
      <c r="BB2168" s="139" t="s">
        <v>1450</v>
      </c>
      <c r="BC2168" s="166"/>
      <c r="BD2168" s="166"/>
      <c r="BE2168" s="166"/>
      <c r="BF2168" s="166"/>
      <c r="BG2168" s="166"/>
      <c r="BH2168" s="308"/>
      <c r="BI2168" s="308"/>
      <c r="BJ2168" s="141" t="s">
        <v>26</v>
      </c>
      <c r="BK2168" s="141" t="s">
        <v>26</v>
      </c>
      <c r="BL2168" s="141"/>
      <c r="BM2168" s="141"/>
      <c r="BN2168" s="139" t="s">
        <v>4075</v>
      </c>
      <c r="BQ2168" s="141"/>
      <c r="BV2168" s="141"/>
      <c r="BX2168" s="141"/>
      <c r="BY2168" s="141"/>
      <c r="BZ2168" s="141"/>
      <c r="CA2168" s="141"/>
      <c r="CB2168" s="141"/>
      <c r="CC2168" s="141"/>
      <c r="CD2168" s="141"/>
      <c r="CE2168" s="141"/>
      <c r="CF2168" s="141"/>
      <c r="CG2168" s="141"/>
    </row>
    <row r="2169" spans="1:85" x14ac:dyDescent="0.35">
      <c r="A2169" s="155" t="s">
        <v>7275</v>
      </c>
      <c r="B2169" s="139" t="s">
        <v>4075</v>
      </c>
      <c r="C2169" s="18">
        <v>43416</v>
      </c>
      <c r="D2169" s="144">
        <v>0</v>
      </c>
      <c r="E2169" s="141" t="s">
        <v>13279</v>
      </c>
      <c r="F2169" s="141">
        <v>4</v>
      </c>
      <c r="G2169" s="141" t="s">
        <v>3336</v>
      </c>
      <c r="H2169" s="141">
        <v>2018</v>
      </c>
      <c r="I2169" s="18">
        <v>43416</v>
      </c>
      <c r="J2169" s="144">
        <v>0.61041666666666672</v>
      </c>
      <c r="K2169" s="378"/>
      <c r="L2169" s="139" t="s">
        <v>4075</v>
      </c>
      <c r="M2169" s="141" t="s">
        <v>28</v>
      </c>
      <c r="N2169" s="248"/>
      <c r="O2169" s="141" t="s">
        <v>26</v>
      </c>
      <c r="P2169" s="141" t="s">
        <v>26</v>
      </c>
      <c r="Q2169" s="141" t="s">
        <v>7276</v>
      </c>
      <c r="R2169" s="141" t="s">
        <v>7277</v>
      </c>
      <c r="S2169" s="141"/>
      <c r="T2169" s="141"/>
      <c r="U2169" s="141"/>
      <c r="V2169" s="141"/>
      <c r="W2169" s="139" t="s">
        <v>4075</v>
      </c>
      <c r="X2169" s="141" t="s">
        <v>25</v>
      </c>
      <c r="Y2169" s="141" t="s">
        <v>27</v>
      </c>
      <c r="Z2169" s="141"/>
      <c r="AA2169" s="141" t="s">
        <v>34</v>
      </c>
      <c r="AB2169" s="141"/>
      <c r="AC2169" s="139" t="s">
        <v>18049</v>
      </c>
      <c r="AD2169" s="380"/>
      <c r="AE2169" s="139" t="s">
        <v>107</v>
      </c>
      <c r="AF2169" s="139" t="s">
        <v>13076</v>
      </c>
      <c r="AG2169" s="139" t="s">
        <v>4130</v>
      </c>
      <c r="AH2169" s="139" t="s">
        <v>1380</v>
      </c>
      <c r="AI2169" s="139" t="s">
        <v>1518</v>
      </c>
      <c r="AJ2169" s="139"/>
      <c r="AK2169" s="139" t="s">
        <v>1518</v>
      </c>
      <c r="AL2169" s="139" t="s">
        <v>60</v>
      </c>
      <c r="AM2169" s="141"/>
      <c r="AN2169" s="141" t="s">
        <v>8</v>
      </c>
      <c r="AO2169" s="139"/>
      <c r="AP2169" s="139"/>
      <c r="AQ2169" s="139"/>
      <c r="AR2169" s="381"/>
      <c r="AS2169" s="139" t="s">
        <v>4075</v>
      </c>
      <c r="AT2169" s="141" t="s">
        <v>1404</v>
      </c>
      <c r="AU2169" s="141"/>
      <c r="AV2169" s="383"/>
      <c r="AW2169" s="385"/>
      <c r="AX2169" s="139"/>
      <c r="AY2169" t="s">
        <v>19234</v>
      </c>
      <c r="BA2169" s="381"/>
      <c r="BB2169" s="139" t="s">
        <v>1450</v>
      </c>
      <c r="BC2169" s="166"/>
      <c r="BD2169" s="166"/>
      <c r="BE2169" s="166"/>
      <c r="BF2169" s="166"/>
      <c r="BG2169" s="166"/>
      <c r="BH2169" s="308"/>
      <c r="BI2169" s="308"/>
      <c r="BJ2169" s="141" t="s">
        <v>26</v>
      </c>
      <c r="BK2169" s="141" t="s">
        <v>26</v>
      </c>
      <c r="BL2169" s="141"/>
      <c r="BM2169" s="141"/>
      <c r="BN2169" s="139" t="s">
        <v>4075</v>
      </c>
      <c r="BQ2169" s="141"/>
      <c r="BV2169" s="141"/>
      <c r="BX2169" s="141"/>
      <c r="BY2169" s="141"/>
      <c r="BZ2169" s="141"/>
      <c r="CA2169" s="141"/>
      <c r="CB2169" s="141"/>
      <c r="CC2169" s="141"/>
      <c r="CD2169" s="141"/>
      <c r="CE2169" s="141"/>
      <c r="CF2169" s="141"/>
      <c r="CG2169" s="141"/>
    </row>
    <row r="2170" spans="1:85" x14ac:dyDescent="0.35">
      <c r="A2170" s="155" t="s">
        <v>7267</v>
      </c>
      <c r="B2170" s="139" t="s">
        <v>4075</v>
      </c>
      <c r="C2170" s="18">
        <v>43417</v>
      </c>
      <c r="D2170" s="144">
        <v>0</v>
      </c>
      <c r="E2170" s="141" t="s">
        <v>13279</v>
      </c>
      <c r="F2170" s="141">
        <v>4</v>
      </c>
      <c r="G2170" s="141" t="s">
        <v>3336</v>
      </c>
      <c r="H2170" s="141">
        <v>2018</v>
      </c>
      <c r="I2170" s="18"/>
      <c r="J2170" s="144"/>
      <c r="K2170" s="378"/>
      <c r="L2170" s="139" t="s">
        <v>4075</v>
      </c>
      <c r="M2170" s="141" t="s">
        <v>28</v>
      </c>
      <c r="N2170" s="248"/>
      <c r="O2170" s="141" t="s">
        <v>26</v>
      </c>
      <c r="P2170" s="141" t="s">
        <v>26</v>
      </c>
      <c r="Q2170" s="141" t="s">
        <v>7268</v>
      </c>
      <c r="R2170" s="141"/>
      <c r="S2170" s="141"/>
      <c r="T2170" s="141"/>
      <c r="U2170" s="141"/>
      <c r="V2170" s="141"/>
      <c r="W2170" s="139" t="s">
        <v>4075</v>
      </c>
      <c r="X2170" s="141" t="s">
        <v>25</v>
      </c>
      <c r="Y2170" s="141" t="s">
        <v>27</v>
      </c>
      <c r="Z2170" s="141"/>
      <c r="AA2170" s="141" t="s">
        <v>34</v>
      </c>
      <c r="AB2170" s="141"/>
      <c r="AC2170" s="139" t="s">
        <v>18047</v>
      </c>
      <c r="AD2170" s="380"/>
      <c r="AE2170" s="139" t="s">
        <v>102</v>
      </c>
      <c r="AF2170" s="139" t="s">
        <v>13082</v>
      </c>
      <c r="AG2170" s="139" t="s">
        <v>102</v>
      </c>
      <c r="AH2170" s="139" t="s">
        <v>1378</v>
      </c>
      <c r="AI2170" s="139" t="s">
        <v>60</v>
      </c>
      <c r="AJ2170" s="139" t="s">
        <v>60</v>
      </c>
      <c r="AK2170" s="139"/>
      <c r="AL2170" s="139"/>
      <c r="AM2170" s="141"/>
      <c r="AN2170" s="141"/>
      <c r="AO2170" s="139"/>
      <c r="AP2170" s="139" t="s">
        <v>60</v>
      </c>
      <c r="AQ2170" s="139"/>
      <c r="AR2170" s="381"/>
      <c r="AS2170" s="139" t="s">
        <v>4075</v>
      </c>
      <c r="AT2170" s="141" t="s">
        <v>1404</v>
      </c>
      <c r="AU2170" s="141"/>
      <c r="AV2170" s="383"/>
      <c r="AW2170" s="385"/>
      <c r="AX2170" s="139"/>
      <c r="AY2170" t="s">
        <v>19235</v>
      </c>
      <c r="BA2170" s="381"/>
      <c r="BB2170" s="139" t="s">
        <v>1450</v>
      </c>
      <c r="BC2170" s="166"/>
      <c r="BD2170" s="166"/>
      <c r="BE2170" s="166"/>
      <c r="BF2170" s="166"/>
      <c r="BG2170" s="166"/>
      <c r="BH2170" s="308"/>
      <c r="BI2170" s="308"/>
      <c r="BJ2170" s="141" t="s">
        <v>26</v>
      </c>
      <c r="BK2170" s="141" t="s">
        <v>26</v>
      </c>
      <c r="BL2170" s="141"/>
      <c r="BM2170" s="141"/>
      <c r="BN2170" s="139" t="s">
        <v>4075</v>
      </c>
      <c r="BQ2170" s="141"/>
      <c r="BV2170" s="141"/>
      <c r="BX2170" s="141"/>
      <c r="BY2170" s="141"/>
      <c r="BZ2170" s="141"/>
      <c r="CA2170" s="141"/>
      <c r="CB2170" s="141"/>
      <c r="CC2170" s="141"/>
      <c r="CD2170" s="141"/>
      <c r="CE2170" s="141"/>
      <c r="CF2170" s="141"/>
      <c r="CG2170" s="141"/>
    </row>
    <row r="2171" spans="1:85" x14ac:dyDescent="0.35">
      <c r="A2171" s="155" t="s">
        <v>7269</v>
      </c>
      <c r="B2171" s="139" t="s">
        <v>4075</v>
      </c>
      <c r="C2171" s="18">
        <v>43417</v>
      </c>
      <c r="D2171" s="144">
        <v>0</v>
      </c>
      <c r="E2171" s="141" t="s">
        <v>13279</v>
      </c>
      <c r="F2171" s="141">
        <v>4</v>
      </c>
      <c r="G2171" s="141" t="s">
        <v>3336</v>
      </c>
      <c r="H2171" s="141">
        <v>2018</v>
      </c>
      <c r="I2171" s="18">
        <v>43417</v>
      </c>
      <c r="J2171" s="144">
        <v>0.65347222222222223</v>
      </c>
      <c r="K2171" s="378"/>
      <c r="L2171" s="139" t="s">
        <v>4075</v>
      </c>
      <c r="M2171" s="141" t="s">
        <v>28</v>
      </c>
      <c r="N2171" s="248"/>
      <c r="O2171" s="141" t="s">
        <v>26</v>
      </c>
      <c r="P2171" s="141" t="s">
        <v>26</v>
      </c>
      <c r="Q2171" s="141" t="s">
        <v>7270</v>
      </c>
      <c r="R2171" s="141" t="s">
        <v>7271</v>
      </c>
      <c r="S2171" s="141"/>
      <c r="T2171" s="141"/>
      <c r="U2171" s="141"/>
      <c r="V2171" s="141"/>
      <c r="W2171" s="139" t="s">
        <v>4075</v>
      </c>
      <c r="X2171" s="141" t="s">
        <v>25</v>
      </c>
      <c r="Y2171" s="141" t="s">
        <v>27</v>
      </c>
      <c r="Z2171" s="141"/>
      <c r="AA2171" s="141" t="s">
        <v>34</v>
      </c>
      <c r="AB2171" s="141"/>
      <c r="AC2171" s="139" t="s">
        <v>18047</v>
      </c>
      <c r="AD2171" s="380"/>
      <c r="AE2171" s="139" t="s">
        <v>102</v>
      </c>
      <c r="AF2171" s="139" t="s">
        <v>13082</v>
      </c>
      <c r="AG2171" s="139" t="s">
        <v>102</v>
      </c>
      <c r="AH2171" s="139" t="s">
        <v>1378</v>
      </c>
      <c r="AI2171" s="139" t="s">
        <v>60</v>
      </c>
      <c r="AJ2171" s="139" t="s">
        <v>60</v>
      </c>
      <c r="AK2171" s="139"/>
      <c r="AL2171" s="139"/>
      <c r="AM2171" s="141"/>
      <c r="AN2171" s="141" t="s">
        <v>8</v>
      </c>
      <c r="AO2171" s="139"/>
      <c r="AP2171" s="139" t="s">
        <v>60</v>
      </c>
      <c r="AQ2171" s="139"/>
      <c r="AR2171" s="381"/>
      <c r="AS2171" s="139" t="s">
        <v>4075</v>
      </c>
      <c r="AT2171" s="141" t="s">
        <v>44</v>
      </c>
      <c r="AU2171" s="141">
        <v>520</v>
      </c>
      <c r="AV2171" s="383"/>
      <c r="AW2171" s="385"/>
      <c r="AX2171" s="139"/>
      <c r="AY2171" t="s">
        <v>18994</v>
      </c>
      <c r="BA2171" s="381"/>
      <c r="BB2171" s="139" t="s">
        <v>1446</v>
      </c>
      <c r="BC2171" s="166"/>
      <c r="BD2171" s="166"/>
      <c r="BE2171" s="166"/>
      <c r="BF2171" s="166"/>
      <c r="BG2171" s="166"/>
      <c r="BH2171" s="308"/>
      <c r="BI2171" s="308"/>
      <c r="BJ2171" s="141" t="s">
        <v>26</v>
      </c>
      <c r="BK2171" s="141" t="s">
        <v>26</v>
      </c>
      <c r="BL2171" s="141"/>
      <c r="BM2171" s="141"/>
      <c r="BN2171" s="139" t="s">
        <v>4075</v>
      </c>
      <c r="BQ2171" s="141"/>
      <c r="BV2171" s="141"/>
      <c r="BX2171" s="141"/>
      <c r="BY2171" s="141"/>
      <c r="BZ2171" s="141"/>
      <c r="CA2171" s="141"/>
      <c r="CB2171" s="141"/>
      <c r="CC2171" s="141"/>
      <c r="CD2171" s="141"/>
      <c r="CE2171" s="141"/>
      <c r="CF2171" s="141"/>
      <c r="CG2171" s="141"/>
    </row>
    <row r="2172" spans="1:85" x14ac:dyDescent="0.35">
      <c r="A2172" s="155" t="s">
        <v>7261</v>
      </c>
      <c r="B2172" s="139" t="s">
        <v>4075</v>
      </c>
      <c r="C2172" s="18">
        <v>43419</v>
      </c>
      <c r="D2172" s="144">
        <v>0</v>
      </c>
      <c r="E2172" s="141" t="s">
        <v>13279</v>
      </c>
      <c r="F2172" s="141">
        <v>4</v>
      </c>
      <c r="G2172" s="141" t="s">
        <v>3336</v>
      </c>
      <c r="H2172" s="141">
        <v>2018</v>
      </c>
      <c r="I2172" s="18">
        <v>43419</v>
      </c>
      <c r="J2172" s="144">
        <v>0.25624999999999998</v>
      </c>
      <c r="K2172" s="378"/>
      <c r="L2172" s="139" t="s">
        <v>4075</v>
      </c>
      <c r="M2172" s="141" t="s">
        <v>28</v>
      </c>
      <c r="N2172" s="248"/>
      <c r="O2172" s="141" t="s">
        <v>26</v>
      </c>
      <c r="P2172" s="141" t="s">
        <v>26</v>
      </c>
      <c r="Q2172" s="141" t="s">
        <v>7262</v>
      </c>
      <c r="R2172" s="141" t="s">
        <v>7263</v>
      </c>
      <c r="S2172" s="141"/>
      <c r="T2172" s="141"/>
      <c r="U2172" s="141"/>
      <c r="V2172" s="141"/>
      <c r="W2172" s="139" t="s">
        <v>4075</v>
      </c>
      <c r="X2172" s="141" t="s">
        <v>25</v>
      </c>
      <c r="Y2172" s="141" t="s">
        <v>27</v>
      </c>
      <c r="Z2172" s="141"/>
      <c r="AA2172" s="141" t="s">
        <v>34</v>
      </c>
      <c r="AB2172" s="141"/>
      <c r="AC2172" s="139" t="s">
        <v>18047</v>
      </c>
      <c r="AD2172" s="380"/>
      <c r="AE2172" s="139" t="s">
        <v>108</v>
      </c>
      <c r="AF2172" s="139" t="s">
        <v>13087</v>
      </c>
      <c r="AG2172" s="139" t="s">
        <v>6</v>
      </c>
      <c r="AH2172" s="139" t="s">
        <v>13</v>
      </c>
      <c r="AI2172" s="139" t="s">
        <v>6</v>
      </c>
      <c r="AJ2172" s="139"/>
      <c r="AK2172" s="139"/>
      <c r="AL2172" s="139"/>
      <c r="AM2172" s="141"/>
      <c r="AN2172" s="141" t="s">
        <v>8</v>
      </c>
      <c r="AO2172" s="139"/>
      <c r="AP2172" s="139"/>
      <c r="AQ2172" s="139"/>
      <c r="AR2172" s="381"/>
      <c r="AS2172" s="139" t="s">
        <v>4075</v>
      </c>
      <c r="AT2172" s="141" t="s">
        <v>44</v>
      </c>
      <c r="AU2172" s="141">
        <v>180</v>
      </c>
      <c r="AV2172" s="383"/>
      <c r="AW2172" s="385"/>
      <c r="AX2172" s="139"/>
      <c r="AY2172" t="s">
        <v>18520</v>
      </c>
      <c r="BA2172" s="381"/>
      <c r="BB2172" s="139" t="s">
        <v>1452</v>
      </c>
      <c r="BC2172" s="166"/>
      <c r="BD2172" s="166"/>
      <c r="BE2172" s="166"/>
      <c r="BF2172" s="166"/>
      <c r="BG2172" s="166"/>
      <c r="BH2172" s="308"/>
      <c r="BI2172" s="308"/>
      <c r="BJ2172" s="141" t="s">
        <v>26</v>
      </c>
      <c r="BK2172" s="141" t="s">
        <v>26</v>
      </c>
      <c r="BL2172" s="141"/>
      <c r="BM2172" s="141"/>
      <c r="BN2172" s="139" t="s">
        <v>4075</v>
      </c>
      <c r="BQ2172" s="141"/>
      <c r="BV2172" s="141"/>
      <c r="BX2172" s="141"/>
      <c r="BY2172" s="141"/>
      <c r="BZ2172" s="141"/>
      <c r="CA2172" s="141"/>
      <c r="CB2172" s="141"/>
      <c r="CC2172" s="141"/>
      <c r="CD2172" s="141"/>
      <c r="CE2172" s="141"/>
      <c r="CF2172" s="141"/>
      <c r="CG2172" s="141"/>
    </row>
    <row r="2173" spans="1:85" x14ac:dyDescent="0.35">
      <c r="A2173" s="155" t="s">
        <v>7264</v>
      </c>
      <c r="B2173" s="139" t="s">
        <v>4075</v>
      </c>
      <c r="C2173" s="18">
        <v>43419</v>
      </c>
      <c r="D2173" s="144">
        <v>0</v>
      </c>
      <c r="E2173" s="141" t="s">
        <v>13279</v>
      </c>
      <c r="F2173" s="141">
        <v>4</v>
      </c>
      <c r="G2173" s="141" t="s">
        <v>3336</v>
      </c>
      <c r="H2173" s="141">
        <v>2018</v>
      </c>
      <c r="I2173" s="18">
        <v>43419</v>
      </c>
      <c r="J2173" s="144">
        <v>0.27361111111111114</v>
      </c>
      <c r="K2173" s="378"/>
      <c r="L2173" s="139" t="s">
        <v>4075</v>
      </c>
      <c r="M2173" s="141" t="s">
        <v>28</v>
      </c>
      <c r="N2173" s="248"/>
      <c r="O2173" s="141" t="s">
        <v>26</v>
      </c>
      <c r="P2173" s="141" t="s">
        <v>26</v>
      </c>
      <c r="Q2173" s="141" t="s">
        <v>7265</v>
      </c>
      <c r="R2173" s="141" t="s">
        <v>7266</v>
      </c>
      <c r="S2173" s="141"/>
      <c r="T2173" s="141"/>
      <c r="U2173" s="141"/>
      <c r="V2173" s="141"/>
      <c r="W2173" s="139" t="s">
        <v>4075</v>
      </c>
      <c r="X2173" s="141" t="s">
        <v>25</v>
      </c>
      <c r="Y2173" s="141" t="s">
        <v>27</v>
      </c>
      <c r="Z2173" s="141"/>
      <c r="AA2173" s="141" t="s">
        <v>34</v>
      </c>
      <c r="AB2173" s="141"/>
      <c r="AC2173" s="139" t="s">
        <v>18047</v>
      </c>
      <c r="AD2173" s="380"/>
      <c r="AE2173" s="139" t="s">
        <v>107</v>
      </c>
      <c r="AF2173" s="139" t="s">
        <v>13076</v>
      </c>
      <c r="AG2173" s="139" t="s">
        <v>4130</v>
      </c>
      <c r="AH2173" s="139" t="s">
        <v>1380</v>
      </c>
      <c r="AI2173" s="139" t="s">
        <v>1518</v>
      </c>
      <c r="AJ2173" s="139"/>
      <c r="AK2173" s="139" t="s">
        <v>1518</v>
      </c>
      <c r="AL2173" s="139" t="s">
        <v>7</v>
      </c>
      <c r="AM2173" s="141"/>
      <c r="AN2173" s="141" t="s">
        <v>8</v>
      </c>
      <c r="AO2173" s="139"/>
      <c r="AP2173" s="139"/>
      <c r="AQ2173" s="139"/>
      <c r="AR2173" s="381"/>
      <c r="AS2173" s="139" t="s">
        <v>4075</v>
      </c>
      <c r="AT2173" s="141" t="s">
        <v>44</v>
      </c>
      <c r="AU2173" s="141">
        <v>305</v>
      </c>
      <c r="AV2173" s="383"/>
      <c r="AW2173" s="385"/>
      <c r="AX2173" s="139"/>
      <c r="AY2173" t="s">
        <v>19236</v>
      </c>
      <c r="BA2173" s="381"/>
      <c r="BB2173" s="139" t="s">
        <v>17</v>
      </c>
      <c r="BC2173" s="166"/>
      <c r="BD2173" s="166"/>
      <c r="BE2173" s="166"/>
      <c r="BF2173" s="166"/>
      <c r="BG2173" s="166"/>
      <c r="BH2173" s="308"/>
      <c r="BI2173" s="308"/>
      <c r="BJ2173" s="141" t="s">
        <v>26</v>
      </c>
      <c r="BK2173" s="141" t="s">
        <v>26</v>
      </c>
      <c r="BL2173" s="141"/>
      <c r="BM2173" s="141"/>
      <c r="BN2173" s="139" t="s">
        <v>4075</v>
      </c>
      <c r="BQ2173" s="141"/>
      <c r="BV2173" s="141"/>
      <c r="BX2173" s="141"/>
      <c r="BY2173" s="141"/>
      <c r="BZ2173" s="141"/>
      <c r="CA2173" s="141"/>
      <c r="CB2173" s="141"/>
      <c r="CC2173" s="141"/>
      <c r="CD2173" s="141"/>
      <c r="CE2173" s="141"/>
      <c r="CF2173" s="141"/>
      <c r="CG2173" s="141"/>
    </row>
    <row r="2174" spans="1:85" x14ac:dyDescent="0.35">
      <c r="A2174" s="155" t="s">
        <v>7258</v>
      </c>
      <c r="B2174" s="139" t="s">
        <v>4075</v>
      </c>
      <c r="C2174" s="18">
        <v>43420</v>
      </c>
      <c r="D2174" s="144">
        <v>0</v>
      </c>
      <c r="E2174" s="141" t="s">
        <v>13279</v>
      </c>
      <c r="F2174" s="141">
        <v>4</v>
      </c>
      <c r="G2174" s="141" t="s">
        <v>3336</v>
      </c>
      <c r="H2174" s="141">
        <v>2018</v>
      </c>
      <c r="I2174" s="18">
        <v>43420</v>
      </c>
      <c r="J2174" s="144">
        <v>0.70972222222222225</v>
      </c>
      <c r="K2174" s="378"/>
      <c r="L2174" s="139" t="s">
        <v>4075</v>
      </c>
      <c r="M2174" s="141" t="s">
        <v>28</v>
      </c>
      <c r="N2174" s="248"/>
      <c r="O2174" s="141" t="s">
        <v>26</v>
      </c>
      <c r="P2174" s="141" t="s">
        <v>26</v>
      </c>
      <c r="Q2174" s="141" t="s">
        <v>7259</v>
      </c>
      <c r="R2174" s="141" t="s">
        <v>7260</v>
      </c>
      <c r="S2174" s="141"/>
      <c r="T2174" s="141"/>
      <c r="U2174" s="141"/>
      <c r="V2174" s="141"/>
      <c r="W2174" s="139" t="s">
        <v>4075</v>
      </c>
      <c r="X2174" s="141" t="s">
        <v>25</v>
      </c>
      <c r="Y2174" s="141" t="s">
        <v>27</v>
      </c>
      <c r="Z2174" s="141"/>
      <c r="AA2174" s="141" t="s">
        <v>34</v>
      </c>
      <c r="AB2174" s="141"/>
      <c r="AC2174" s="139" t="s">
        <v>18047</v>
      </c>
      <c r="AD2174" s="380"/>
      <c r="AE2174" s="139" t="s">
        <v>103</v>
      </c>
      <c r="AF2174" s="139" t="s">
        <v>13079</v>
      </c>
      <c r="AG2174" s="139" t="s">
        <v>103</v>
      </c>
      <c r="AH2174" s="139" t="s">
        <v>1380</v>
      </c>
      <c r="AI2174" s="139" t="s">
        <v>103</v>
      </c>
      <c r="AJ2174" s="139"/>
      <c r="AK2174" s="139" t="s">
        <v>103</v>
      </c>
      <c r="AL2174" s="139" t="s">
        <v>1408</v>
      </c>
      <c r="AM2174" s="141"/>
      <c r="AN2174" s="141" t="s">
        <v>8</v>
      </c>
      <c r="AO2174" s="139"/>
      <c r="AP2174" s="139"/>
      <c r="AQ2174" s="139"/>
      <c r="AR2174" s="381"/>
      <c r="AS2174" s="139" t="s">
        <v>4075</v>
      </c>
      <c r="AT2174" s="141" t="s">
        <v>44</v>
      </c>
      <c r="AU2174" s="141">
        <v>305</v>
      </c>
      <c r="AV2174" s="383"/>
      <c r="AW2174" s="385"/>
      <c r="AX2174" s="139"/>
      <c r="AY2174" t="s">
        <v>18392</v>
      </c>
      <c r="BA2174" s="381"/>
      <c r="BB2174" s="139" t="s">
        <v>17</v>
      </c>
      <c r="BC2174" s="166"/>
      <c r="BD2174" s="166"/>
      <c r="BE2174" s="166"/>
      <c r="BF2174" s="166"/>
      <c r="BG2174" s="166"/>
      <c r="BH2174" s="308"/>
      <c r="BI2174" s="308"/>
      <c r="BJ2174" s="141" t="s">
        <v>26</v>
      </c>
      <c r="BK2174" s="141" t="s">
        <v>26</v>
      </c>
      <c r="BL2174" s="141"/>
      <c r="BM2174" s="141"/>
      <c r="BN2174" s="139" t="s">
        <v>4075</v>
      </c>
      <c r="BQ2174" s="141"/>
      <c r="BV2174" s="141"/>
      <c r="BX2174" s="141"/>
      <c r="BY2174" s="141"/>
      <c r="BZ2174" s="141"/>
      <c r="CA2174" s="141"/>
      <c r="CB2174" s="141"/>
      <c r="CC2174" s="141"/>
      <c r="CD2174" s="141"/>
      <c r="CE2174" s="141"/>
      <c r="CF2174" s="141"/>
      <c r="CG2174" s="141"/>
    </row>
    <row r="2175" spans="1:85" x14ac:dyDescent="0.35">
      <c r="A2175" s="155" t="s">
        <v>7255</v>
      </c>
      <c r="B2175" s="139" t="s">
        <v>4075</v>
      </c>
      <c r="C2175" s="18">
        <v>43421</v>
      </c>
      <c r="D2175" s="144">
        <v>0</v>
      </c>
      <c r="E2175" s="141" t="s">
        <v>13279</v>
      </c>
      <c r="F2175" s="141">
        <v>4</v>
      </c>
      <c r="G2175" s="141" t="s">
        <v>3336</v>
      </c>
      <c r="H2175" s="141">
        <v>2018</v>
      </c>
      <c r="I2175" s="18">
        <v>43421</v>
      </c>
      <c r="J2175" s="144">
        <v>0.72222222222222221</v>
      </c>
      <c r="K2175" s="378"/>
      <c r="L2175" s="139" t="s">
        <v>4075</v>
      </c>
      <c r="M2175" s="141" t="s">
        <v>28</v>
      </c>
      <c r="N2175" s="248"/>
      <c r="O2175" s="141" t="s">
        <v>26</v>
      </c>
      <c r="P2175" s="141" t="s">
        <v>26</v>
      </c>
      <c r="Q2175" s="141" t="s">
        <v>7256</v>
      </c>
      <c r="R2175" s="141" t="s">
        <v>7257</v>
      </c>
      <c r="S2175" s="141"/>
      <c r="T2175" s="141"/>
      <c r="U2175" s="141"/>
      <c r="V2175" s="141"/>
      <c r="W2175" s="139" t="s">
        <v>4075</v>
      </c>
      <c r="X2175" s="141" t="s">
        <v>25</v>
      </c>
      <c r="Y2175" s="141" t="s">
        <v>27</v>
      </c>
      <c r="Z2175" s="141"/>
      <c r="AA2175" s="141" t="s">
        <v>34</v>
      </c>
      <c r="AB2175" s="141"/>
      <c r="AC2175" s="139" t="s">
        <v>18047</v>
      </c>
      <c r="AD2175" s="380"/>
      <c r="AE2175" s="139" t="s">
        <v>103</v>
      </c>
      <c r="AF2175" s="139" t="s">
        <v>13079</v>
      </c>
      <c r="AG2175" s="139" t="s">
        <v>103</v>
      </c>
      <c r="AH2175" s="139" t="s">
        <v>1380</v>
      </c>
      <c r="AI2175" s="139" t="s">
        <v>103</v>
      </c>
      <c r="AJ2175" s="139"/>
      <c r="AK2175" s="139" t="s">
        <v>103</v>
      </c>
      <c r="AL2175" s="139" t="s">
        <v>7</v>
      </c>
      <c r="AM2175" s="141"/>
      <c r="AN2175" s="141" t="s">
        <v>8</v>
      </c>
      <c r="AO2175" s="139"/>
      <c r="AP2175" s="139"/>
      <c r="AQ2175" s="139"/>
      <c r="AR2175" s="381"/>
      <c r="AS2175" s="139" t="s">
        <v>4075</v>
      </c>
      <c r="AT2175" s="141" t="s">
        <v>44</v>
      </c>
      <c r="AU2175" s="141">
        <v>340</v>
      </c>
      <c r="AV2175" s="383"/>
      <c r="AW2175" s="385"/>
      <c r="AX2175" s="139"/>
      <c r="AY2175" t="s">
        <v>18459</v>
      </c>
      <c r="BA2175" s="381"/>
      <c r="BB2175" s="139" t="s">
        <v>1446</v>
      </c>
      <c r="BC2175" s="166"/>
      <c r="BD2175" s="166"/>
      <c r="BE2175" s="166"/>
      <c r="BF2175" s="166"/>
      <c r="BG2175" s="166"/>
      <c r="BH2175" s="308"/>
      <c r="BI2175" s="308"/>
      <c r="BJ2175" s="141" t="s">
        <v>26</v>
      </c>
      <c r="BK2175" s="141" t="s">
        <v>26</v>
      </c>
      <c r="BL2175" s="141"/>
      <c r="BM2175" s="141"/>
      <c r="BN2175" s="139" t="s">
        <v>4075</v>
      </c>
      <c r="BQ2175" s="141"/>
      <c r="BV2175" s="141"/>
      <c r="BX2175" s="141"/>
      <c r="BY2175" s="141"/>
      <c r="BZ2175" s="141"/>
      <c r="CA2175" s="141"/>
      <c r="CB2175" s="141"/>
      <c r="CC2175" s="141"/>
      <c r="CD2175" s="141"/>
      <c r="CE2175" s="141"/>
      <c r="CF2175" s="141"/>
      <c r="CG2175" s="141"/>
    </row>
    <row r="2176" spans="1:85" x14ac:dyDescent="0.35">
      <c r="A2176" s="155" t="s">
        <v>7251</v>
      </c>
      <c r="B2176" s="139" t="s">
        <v>4075</v>
      </c>
      <c r="C2176" s="18">
        <v>43422</v>
      </c>
      <c r="D2176" s="144">
        <v>0</v>
      </c>
      <c r="E2176" s="141" t="s">
        <v>3013</v>
      </c>
      <c r="F2176" s="141">
        <v>4</v>
      </c>
      <c r="G2176" s="141" t="s">
        <v>3336</v>
      </c>
      <c r="H2176" s="141">
        <v>2018</v>
      </c>
      <c r="I2176" s="18"/>
      <c r="J2176" s="144"/>
      <c r="K2176" s="378"/>
      <c r="L2176" s="139" t="s">
        <v>4075</v>
      </c>
      <c r="M2176" s="141" t="s">
        <v>28</v>
      </c>
      <c r="N2176" s="248"/>
      <c r="O2176" s="141" t="s">
        <v>26</v>
      </c>
      <c r="P2176" s="141" t="s">
        <v>26</v>
      </c>
      <c r="Q2176" s="141" t="s">
        <v>7252</v>
      </c>
      <c r="R2176" s="141"/>
      <c r="S2176" s="141"/>
      <c r="T2176" s="141"/>
      <c r="U2176" s="141"/>
      <c r="V2176" s="141"/>
      <c r="W2176" s="139" t="s">
        <v>4075</v>
      </c>
      <c r="X2176" s="141" t="s">
        <v>25</v>
      </c>
      <c r="Y2176" s="141" t="s">
        <v>27</v>
      </c>
      <c r="Z2176" s="141"/>
      <c r="AA2176" s="141" t="s">
        <v>34</v>
      </c>
      <c r="AB2176" s="141"/>
      <c r="AC2176" s="139" t="s">
        <v>18049</v>
      </c>
      <c r="AD2176" s="380"/>
      <c r="AE2176" s="139" t="s">
        <v>102</v>
      </c>
      <c r="AF2176" s="139" t="s">
        <v>13082</v>
      </c>
      <c r="AG2176" s="139" t="s">
        <v>102</v>
      </c>
      <c r="AH2176" s="139" t="s">
        <v>1378</v>
      </c>
      <c r="AI2176" s="139" t="s">
        <v>60</v>
      </c>
      <c r="AJ2176" s="139" t="s">
        <v>60</v>
      </c>
      <c r="AK2176" s="139"/>
      <c r="AL2176" s="139"/>
      <c r="AM2176" s="141"/>
      <c r="AN2176" s="141"/>
      <c r="AO2176" s="139"/>
      <c r="AP2176" s="139" t="s">
        <v>60</v>
      </c>
      <c r="AQ2176" s="139"/>
      <c r="AR2176" s="381"/>
      <c r="AS2176" s="139" t="s">
        <v>4075</v>
      </c>
      <c r="AT2176" s="141" t="s">
        <v>1404</v>
      </c>
      <c r="AU2176" s="141"/>
      <c r="AV2176" s="383"/>
      <c r="AW2176" s="385"/>
      <c r="AX2176" s="139"/>
      <c r="AY2176" t="s">
        <v>19237</v>
      </c>
      <c r="BA2176" s="381"/>
      <c r="BB2176" s="139" t="s">
        <v>17</v>
      </c>
      <c r="BC2176" s="166"/>
      <c r="BD2176" s="166"/>
      <c r="BE2176" s="166"/>
      <c r="BF2176" s="166"/>
      <c r="BG2176" s="166"/>
      <c r="BH2176" s="308"/>
      <c r="BI2176" s="308"/>
      <c r="BJ2176" s="141" t="s">
        <v>26</v>
      </c>
      <c r="BK2176" s="141" t="s">
        <v>26</v>
      </c>
      <c r="BL2176" s="141"/>
      <c r="BM2176" s="141"/>
      <c r="BN2176" s="139" t="s">
        <v>4075</v>
      </c>
      <c r="BQ2176" s="141"/>
      <c r="BV2176" s="141"/>
      <c r="BX2176" s="141"/>
      <c r="BY2176" s="141"/>
      <c r="BZ2176" s="141"/>
      <c r="CA2176" s="141"/>
      <c r="CB2176" s="141"/>
      <c r="CC2176" s="141"/>
      <c r="CD2176" s="141"/>
      <c r="CE2176" s="141"/>
      <c r="CF2176" s="141"/>
      <c r="CG2176" s="141"/>
    </row>
    <row r="2177" spans="1:85" x14ac:dyDescent="0.35">
      <c r="A2177" s="155" t="s">
        <v>7253</v>
      </c>
      <c r="B2177" s="139" t="s">
        <v>4075</v>
      </c>
      <c r="C2177" s="18">
        <v>43422</v>
      </c>
      <c r="D2177" s="144">
        <v>0</v>
      </c>
      <c r="E2177" s="141" t="s">
        <v>3013</v>
      </c>
      <c r="F2177" s="141">
        <v>4</v>
      </c>
      <c r="G2177" s="141" t="s">
        <v>3336</v>
      </c>
      <c r="H2177" s="141">
        <v>2018</v>
      </c>
      <c r="I2177" s="18"/>
      <c r="J2177" s="144"/>
      <c r="K2177" s="378"/>
      <c r="L2177" s="139" t="s">
        <v>4075</v>
      </c>
      <c r="M2177" s="141" t="s">
        <v>28</v>
      </c>
      <c r="N2177" s="248"/>
      <c r="O2177" s="141" t="s">
        <v>26</v>
      </c>
      <c r="P2177" s="141" t="s">
        <v>26</v>
      </c>
      <c r="Q2177" s="141" t="s">
        <v>7254</v>
      </c>
      <c r="R2177" s="141"/>
      <c r="S2177" s="141"/>
      <c r="T2177" s="141"/>
      <c r="U2177" s="141"/>
      <c r="V2177" s="141"/>
      <c r="W2177" s="139" t="s">
        <v>4075</v>
      </c>
      <c r="X2177" s="141" t="s">
        <v>25</v>
      </c>
      <c r="Y2177" s="141" t="s">
        <v>27</v>
      </c>
      <c r="Z2177" s="141"/>
      <c r="AA2177" s="141" t="s">
        <v>34</v>
      </c>
      <c r="AB2177" s="141"/>
      <c r="AC2177" s="139" t="s">
        <v>18051</v>
      </c>
      <c r="AD2177" s="380"/>
      <c r="AE2177" s="139" t="s">
        <v>103</v>
      </c>
      <c r="AF2177" s="139" t="s">
        <v>13079</v>
      </c>
      <c r="AG2177" s="139" t="s">
        <v>103</v>
      </c>
      <c r="AH2177" s="139" t="s">
        <v>1380</v>
      </c>
      <c r="AI2177" s="139" t="s">
        <v>103</v>
      </c>
      <c r="AJ2177" s="139"/>
      <c r="AK2177" s="139" t="s">
        <v>103</v>
      </c>
      <c r="AL2177" s="139" t="s">
        <v>1423</v>
      </c>
      <c r="AM2177" s="141"/>
      <c r="AN2177" s="141"/>
      <c r="AO2177" s="139"/>
      <c r="AP2177" s="139"/>
      <c r="AQ2177" s="139"/>
      <c r="AR2177" s="381"/>
      <c r="AS2177" s="139" t="s">
        <v>4075</v>
      </c>
      <c r="AT2177" s="141" t="s">
        <v>1404</v>
      </c>
      <c r="AU2177" s="141"/>
      <c r="AV2177" s="383"/>
      <c r="AW2177" s="385"/>
      <c r="AX2177" s="139"/>
      <c r="AY2177" t="s">
        <v>19238</v>
      </c>
      <c r="BA2177" s="381"/>
      <c r="BB2177" s="139" t="s">
        <v>17</v>
      </c>
      <c r="BC2177" s="166"/>
      <c r="BD2177" s="166"/>
      <c r="BE2177" s="166"/>
      <c r="BF2177" s="166"/>
      <c r="BG2177" s="166"/>
      <c r="BH2177" s="308"/>
      <c r="BI2177" s="308"/>
      <c r="BJ2177" s="141" t="s">
        <v>26</v>
      </c>
      <c r="BK2177" s="141" t="s">
        <v>26</v>
      </c>
      <c r="BL2177" s="141"/>
      <c r="BM2177" s="141"/>
      <c r="BN2177" s="139" t="s">
        <v>4075</v>
      </c>
      <c r="BQ2177" s="141"/>
      <c r="BV2177" s="141"/>
      <c r="BX2177" s="141"/>
      <c r="BY2177" s="141"/>
      <c r="BZ2177" s="141"/>
      <c r="CA2177" s="141"/>
      <c r="CB2177" s="141"/>
      <c r="CC2177" s="141"/>
      <c r="CD2177" s="141"/>
      <c r="CE2177" s="141"/>
      <c r="CF2177" s="141"/>
      <c r="CG2177" s="141"/>
    </row>
    <row r="2178" spans="1:85" x14ac:dyDescent="0.35">
      <c r="A2178" s="155" t="s">
        <v>7250</v>
      </c>
      <c r="B2178" s="139" t="s">
        <v>4075</v>
      </c>
      <c r="C2178" s="18">
        <v>43423</v>
      </c>
      <c r="D2178" s="144">
        <v>0</v>
      </c>
      <c r="E2178" s="141" t="s">
        <v>3013</v>
      </c>
      <c r="F2178" s="141">
        <v>4</v>
      </c>
      <c r="G2178" s="141" t="s">
        <v>3336</v>
      </c>
      <c r="H2178" s="141">
        <v>2018</v>
      </c>
      <c r="I2178" s="18"/>
      <c r="J2178" s="144"/>
      <c r="K2178" s="378"/>
      <c r="L2178" s="139" t="s">
        <v>4075</v>
      </c>
      <c r="M2178" s="141" t="s">
        <v>28</v>
      </c>
      <c r="N2178" s="248"/>
      <c r="O2178" s="141" t="s">
        <v>26</v>
      </c>
      <c r="P2178" s="141" t="s">
        <v>26</v>
      </c>
      <c r="Q2178" s="141"/>
      <c r="R2178" s="141"/>
      <c r="S2178" s="141"/>
      <c r="T2178" s="141"/>
      <c r="U2178" s="141"/>
      <c r="V2178" s="141"/>
      <c r="W2178" s="139" t="s">
        <v>4075</v>
      </c>
      <c r="X2178" s="141" t="s">
        <v>25</v>
      </c>
      <c r="Y2178" s="141" t="s">
        <v>27</v>
      </c>
      <c r="Z2178" s="141"/>
      <c r="AA2178" s="141" t="s">
        <v>34</v>
      </c>
      <c r="AB2178" s="141"/>
      <c r="AC2178" s="139" t="s">
        <v>18049</v>
      </c>
      <c r="AD2178" s="380"/>
      <c r="AE2178" s="139" t="s">
        <v>103</v>
      </c>
      <c r="AF2178" s="139" t="s">
        <v>13069</v>
      </c>
      <c r="AG2178" s="139" t="s">
        <v>103</v>
      </c>
      <c r="AH2178" s="139" t="s">
        <v>1380</v>
      </c>
      <c r="AI2178" s="139" t="s">
        <v>7399</v>
      </c>
      <c r="AJ2178" s="139"/>
      <c r="AK2178" s="139" t="s">
        <v>7399</v>
      </c>
      <c r="AL2178" s="139" t="s">
        <v>7</v>
      </c>
      <c r="AM2178" s="141"/>
      <c r="AN2178" s="141"/>
      <c r="AO2178" s="139"/>
      <c r="AP2178" s="139"/>
      <c r="AQ2178" s="139"/>
      <c r="AR2178" s="381"/>
      <c r="AS2178" s="139" t="s">
        <v>4075</v>
      </c>
      <c r="AT2178" s="141" t="s">
        <v>1404</v>
      </c>
      <c r="AU2178" s="141"/>
      <c r="AV2178" s="383"/>
      <c r="AW2178" s="385"/>
      <c r="AX2178" s="139"/>
      <c r="BA2178" s="381"/>
      <c r="BB2178" s="139" t="s">
        <v>1444</v>
      </c>
      <c r="BC2178" s="166"/>
      <c r="BD2178" s="166"/>
      <c r="BE2178" s="166"/>
      <c r="BF2178" s="166"/>
      <c r="BG2178" s="166"/>
      <c r="BH2178" s="308"/>
      <c r="BI2178" s="308"/>
      <c r="BJ2178" s="141" t="s">
        <v>26</v>
      </c>
      <c r="BK2178" s="141" t="s">
        <v>26</v>
      </c>
      <c r="BL2178" s="141"/>
      <c r="BM2178" s="141"/>
      <c r="BN2178" s="139" t="s">
        <v>4075</v>
      </c>
      <c r="BQ2178" s="141"/>
      <c r="BV2178" s="141"/>
      <c r="BX2178" s="141"/>
      <c r="BY2178" s="141"/>
      <c r="BZ2178" s="141"/>
      <c r="CA2178" s="141"/>
      <c r="CB2178" s="141"/>
      <c r="CC2178" s="141"/>
      <c r="CD2178" s="141"/>
      <c r="CE2178" s="141"/>
      <c r="CF2178" s="141"/>
      <c r="CG2178" s="141"/>
    </row>
    <row r="2179" spans="1:85" x14ac:dyDescent="0.35">
      <c r="A2179" s="155" t="s">
        <v>7247</v>
      </c>
      <c r="B2179" s="139" t="s">
        <v>4075</v>
      </c>
      <c r="C2179" s="18">
        <v>43424</v>
      </c>
      <c r="D2179" s="144">
        <v>0</v>
      </c>
      <c r="E2179" s="141" t="s">
        <v>3013</v>
      </c>
      <c r="F2179" s="141">
        <v>4</v>
      </c>
      <c r="G2179" s="141" t="s">
        <v>3336</v>
      </c>
      <c r="H2179" s="141">
        <v>2018</v>
      </c>
      <c r="I2179" s="18">
        <v>43424</v>
      </c>
      <c r="J2179" s="144">
        <v>0.54652777777777772</v>
      </c>
      <c r="K2179" s="378"/>
      <c r="L2179" s="139" t="s">
        <v>4075</v>
      </c>
      <c r="M2179" s="141" t="s">
        <v>28</v>
      </c>
      <c r="N2179" s="248"/>
      <c r="O2179" s="141" t="s">
        <v>26</v>
      </c>
      <c r="P2179" s="141" t="s">
        <v>26</v>
      </c>
      <c r="Q2179" s="141" t="s">
        <v>7248</v>
      </c>
      <c r="R2179" s="141" t="s">
        <v>7249</v>
      </c>
      <c r="S2179" s="141"/>
      <c r="T2179" s="141"/>
      <c r="U2179" s="141"/>
      <c r="V2179" s="141"/>
      <c r="W2179" s="139" t="s">
        <v>4075</v>
      </c>
      <c r="X2179" s="141" t="s">
        <v>25</v>
      </c>
      <c r="Y2179" s="141" t="s">
        <v>27</v>
      </c>
      <c r="Z2179" s="141"/>
      <c r="AA2179" s="141" t="s">
        <v>34</v>
      </c>
      <c r="AB2179" s="141"/>
      <c r="AC2179" s="139" t="s">
        <v>18047</v>
      </c>
      <c r="AD2179" s="380"/>
      <c r="AE2179" s="139" t="s">
        <v>102</v>
      </c>
      <c r="AF2179" s="139" t="s">
        <v>13082</v>
      </c>
      <c r="AG2179" s="139" t="s">
        <v>102</v>
      </c>
      <c r="AH2179" s="139" t="s">
        <v>1378</v>
      </c>
      <c r="AI2179" s="139" t="s">
        <v>60</v>
      </c>
      <c r="AJ2179" s="139" t="s">
        <v>60</v>
      </c>
      <c r="AK2179" s="139"/>
      <c r="AL2179" s="139"/>
      <c r="AM2179" s="141"/>
      <c r="AN2179" s="141" t="s">
        <v>8</v>
      </c>
      <c r="AO2179" s="139"/>
      <c r="AP2179" s="139" t="s">
        <v>60</v>
      </c>
      <c r="AQ2179" s="139"/>
      <c r="AR2179" s="381"/>
      <c r="AS2179" s="139" t="s">
        <v>4075</v>
      </c>
      <c r="AT2179" s="141" t="s">
        <v>43</v>
      </c>
      <c r="AU2179" s="141">
        <v>508</v>
      </c>
      <c r="AV2179" s="383"/>
      <c r="AW2179" s="385"/>
      <c r="AX2179" s="139"/>
      <c r="AY2179" t="s">
        <v>18755</v>
      </c>
      <c r="BA2179" s="381"/>
      <c r="BB2179" s="139" t="s">
        <v>1469</v>
      </c>
      <c r="BC2179" s="166"/>
      <c r="BD2179" s="166"/>
      <c r="BE2179" s="166"/>
      <c r="BF2179" s="166"/>
      <c r="BG2179" s="166"/>
      <c r="BH2179" s="308"/>
      <c r="BI2179" s="308"/>
      <c r="BJ2179" s="141" t="s">
        <v>26</v>
      </c>
      <c r="BK2179" s="141" t="s">
        <v>26</v>
      </c>
      <c r="BL2179" s="141"/>
      <c r="BM2179" s="141"/>
      <c r="BN2179" s="139" t="s">
        <v>4075</v>
      </c>
      <c r="BQ2179" s="141"/>
      <c r="BV2179" s="141"/>
      <c r="BX2179" s="141"/>
      <c r="BY2179" s="141"/>
      <c r="BZ2179" s="141"/>
      <c r="CA2179" s="141"/>
      <c r="CB2179" s="141"/>
      <c r="CC2179" s="141"/>
      <c r="CD2179" s="141"/>
      <c r="CE2179" s="141"/>
      <c r="CF2179" s="141"/>
      <c r="CG2179" s="141"/>
    </row>
    <row r="2180" spans="1:85" x14ac:dyDescent="0.35">
      <c r="A2180" s="155" t="s">
        <v>7241</v>
      </c>
      <c r="B2180" s="139" t="s">
        <v>4075</v>
      </c>
      <c r="C2180" s="18">
        <v>43425</v>
      </c>
      <c r="D2180" s="144">
        <v>0.73177083333333337</v>
      </c>
      <c r="E2180" s="141" t="s">
        <v>3013</v>
      </c>
      <c r="F2180" s="141">
        <v>4</v>
      </c>
      <c r="G2180" s="141" t="s">
        <v>3336</v>
      </c>
      <c r="H2180" s="141">
        <v>2018</v>
      </c>
      <c r="I2180" s="18">
        <v>43425</v>
      </c>
      <c r="J2180" s="144">
        <v>0.73124999999999996</v>
      </c>
      <c r="K2180" s="378"/>
      <c r="L2180" s="139" t="s">
        <v>4075</v>
      </c>
      <c r="M2180" s="141" t="s">
        <v>28</v>
      </c>
      <c r="N2180" s="248">
        <v>44239</v>
      </c>
      <c r="O2180" s="141" t="s">
        <v>25</v>
      </c>
      <c r="P2180" s="141"/>
      <c r="Q2180" s="141" t="s">
        <v>7242</v>
      </c>
      <c r="R2180" s="141" t="s">
        <v>7243</v>
      </c>
      <c r="S2180" s="141"/>
      <c r="T2180" s="141" t="s">
        <v>17146</v>
      </c>
      <c r="U2180" s="141">
        <v>115406186</v>
      </c>
      <c r="V2180" s="141"/>
      <c r="W2180" s="139" t="s">
        <v>4075</v>
      </c>
      <c r="X2180" s="141" t="s">
        <v>25</v>
      </c>
      <c r="Y2180" s="141" t="s">
        <v>27</v>
      </c>
      <c r="Z2180" s="141"/>
      <c r="AA2180" s="141" t="s">
        <v>34</v>
      </c>
      <c r="AB2180" s="141"/>
      <c r="AC2180" s="139" t="s">
        <v>18049</v>
      </c>
      <c r="AD2180" s="380"/>
      <c r="AE2180" s="139" t="s">
        <v>102</v>
      </c>
      <c r="AF2180" s="139" t="s">
        <v>13071</v>
      </c>
      <c r="AG2180" s="139" t="s">
        <v>102</v>
      </c>
      <c r="AH2180" s="139" t="s">
        <v>1378</v>
      </c>
      <c r="AI2180" s="139" t="s">
        <v>1387</v>
      </c>
      <c r="AJ2180" s="139" t="s">
        <v>87</v>
      </c>
      <c r="AK2180" s="139"/>
      <c r="AL2180" s="139"/>
      <c r="AM2180" s="141" t="s">
        <v>9</v>
      </c>
      <c r="AN2180" s="141" t="s">
        <v>8</v>
      </c>
      <c r="AO2180" s="139"/>
      <c r="AP2180" s="139" t="s">
        <v>87</v>
      </c>
      <c r="AQ2180" s="139"/>
      <c r="AR2180" s="381"/>
      <c r="AS2180" s="139" t="s">
        <v>4075</v>
      </c>
      <c r="AT2180" s="141" t="s">
        <v>1404</v>
      </c>
      <c r="AU2180" s="141"/>
      <c r="AV2180" s="383"/>
      <c r="AW2180" s="385"/>
      <c r="AX2180" s="139" t="s">
        <v>45</v>
      </c>
      <c r="AY2180" t="s">
        <v>19239</v>
      </c>
      <c r="BA2180" s="381"/>
      <c r="BB2180" s="139" t="s">
        <v>17</v>
      </c>
      <c r="BC2180" s="166"/>
      <c r="BD2180" s="166"/>
      <c r="BE2180" s="166"/>
      <c r="BF2180" s="166"/>
      <c r="BG2180" s="166"/>
      <c r="BH2180" s="308"/>
      <c r="BI2180" s="308"/>
      <c r="BJ2180" s="141" t="s">
        <v>26</v>
      </c>
      <c r="BK2180" s="141" t="s">
        <v>26</v>
      </c>
      <c r="BL2180" s="141"/>
      <c r="BM2180" s="141"/>
      <c r="BN2180" s="139" t="s">
        <v>4075</v>
      </c>
      <c r="BQ2180" s="141"/>
      <c r="BV2180" s="141"/>
      <c r="BX2180" s="141"/>
      <c r="BY2180" s="141"/>
      <c r="BZ2180" s="141"/>
      <c r="CA2180" s="141"/>
      <c r="CB2180" s="141"/>
      <c r="CC2180" s="141"/>
      <c r="CD2180" s="141"/>
      <c r="CE2180" s="141"/>
      <c r="CF2180" s="141"/>
      <c r="CG2180" s="141"/>
    </row>
    <row r="2181" spans="1:85" x14ac:dyDescent="0.35">
      <c r="A2181" s="155" t="s">
        <v>7244</v>
      </c>
      <c r="B2181" s="139" t="s">
        <v>4075</v>
      </c>
      <c r="C2181" s="18">
        <v>43425</v>
      </c>
      <c r="D2181" s="144">
        <v>0</v>
      </c>
      <c r="E2181" s="141" t="s">
        <v>3013</v>
      </c>
      <c r="F2181" s="141">
        <v>4</v>
      </c>
      <c r="G2181" s="141" t="s">
        <v>3336</v>
      </c>
      <c r="H2181" s="141">
        <v>2018</v>
      </c>
      <c r="I2181" s="18">
        <v>43425</v>
      </c>
      <c r="J2181" s="144">
        <v>9.4444444444444442E-2</v>
      </c>
      <c r="K2181" s="378"/>
      <c r="L2181" s="139" t="s">
        <v>4075</v>
      </c>
      <c r="M2181" s="141" t="s">
        <v>28</v>
      </c>
      <c r="N2181" s="248"/>
      <c r="O2181" s="141" t="s">
        <v>26</v>
      </c>
      <c r="P2181" s="141" t="s">
        <v>26</v>
      </c>
      <c r="Q2181" s="141" t="s">
        <v>7245</v>
      </c>
      <c r="R2181" s="141" t="s">
        <v>7246</v>
      </c>
      <c r="S2181" s="141"/>
      <c r="T2181" s="141"/>
      <c r="U2181" s="141"/>
      <c r="V2181" s="141"/>
      <c r="W2181" s="139" t="s">
        <v>4075</v>
      </c>
      <c r="X2181" s="141" t="s">
        <v>25</v>
      </c>
      <c r="Y2181" s="141" t="s">
        <v>27</v>
      </c>
      <c r="Z2181" s="141"/>
      <c r="AA2181" s="141" t="s">
        <v>34</v>
      </c>
      <c r="AB2181" s="141"/>
      <c r="AC2181" s="139" t="s">
        <v>18047</v>
      </c>
      <c r="AD2181" s="380"/>
      <c r="AE2181" s="139" t="s">
        <v>103</v>
      </c>
      <c r="AF2181" s="139" t="s">
        <v>13079</v>
      </c>
      <c r="AG2181" s="139" t="s">
        <v>103</v>
      </c>
      <c r="AH2181" s="139" t="s">
        <v>1380</v>
      </c>
      <c r="AI2181" s="139" t="s">
        <v>103</v>
      </c>
      <c r="AJ2181" s="139"/>
      <c r="AK2181" s="139" t="s">
        <v>103</v>
      </c>
      <c r="AL2181" s="139" t="s">
        <v>7</v>
      </c>
      <c r="AM2181" s="141"/>
      <c r="AN2181" s="141" t="s">
        <v>8</v>
      </c>
      <c r="AO2181" s="139"/>
      <c r="AP2181" s="139"/>
      <c r="AQ2181" s="139"/>
      <c r="AR2181" s="381"/>
      <c r="AS2181" s="139" t="s">
        <v>4075</v>
      </c>
      <c r="AT2181" s="141" t="s">
        <v>43</v>
      </c>
      <c r="AU2181" s="141">
        <v>105</v>
      </c>
      <c r="AV2181" s="383"/>
      <c r="AW2181" s="385"/>
      <c r="AX2181" s="139"/>
      <c r="AY2181" t="s">
        <v>19224</v>
      </c>
      <c r="BA2181" s="381"/>
      <c r="BB2181" s="139" t="s">
        <v>1450</v>
      </c>
      <c r="BC2181" s="166"/>
      <c r="BD2181" s="166"/>
      <c r="BE2181" s="166"/>
      <c r="BF2181" s="166"/>
      <c r="BG2181" s="166"/>
      <c r="BH2181" s="308"/>
      <c r="BI2181" s="308"/>
      <c r="BJ2181" s="141" t="s">
        <v>26</v>
      </c>
      <c r="BK2181" s="141" t="s">
        <v>26</v>
      </c>
      <c r="BL2181" s="141"/>
      <c r="BM2181" s="141"/>
      <c r="BN2181" s="139" t="s">
        <v>4075</v>
      </c>
      <c r="BQ2181" s="141"/>
      <c r="BV2181" s="141"/>
      <c r="BX2181" s="141"/>
      <c r="BY2181" s="141"/>
      <c r="BZ2181" s="141"/>
      <c r="CA2181" s="141"/>
      <c r="CB2181" s="141"/>
      <c r="CC2181" s="141"/>
      <c r="CD2181" s="141"/>
      <c r="CE2181" s="141"/>
      <c r="CF2181" s="141"/>
      <c r="CG2181" s="141"/>
    </row>
    <row r="2182" spans="1:85" x14ac:dyDescent="0.35">
      <c r="A2182" s="155" t="s">
        <v>7236</v>
      </c>
      <c r="B2182" s="139" t="s">
        <v>4075</v>
      </c>
      <c r="C2182" s="18">
        <v>43427</v>
      </c>
      <c r="D2182" s="144">
        <v>0</v>
      </c>
      <c r="E2182" s="141" t="s">
        <v>3013</v>
      </c>
      <c r="F2182" s="141">
        <v>4</v>
      </c>
      <c r="G2182" s="141" t="s">
        <v>3336</v>
      </c>
      <c r="H2182" s="141">
        <v>2018</v>
      </c>
      <c r="I2182" s="18">
        <v>43427</v>
      </c>
      <c r="J2182" s="144">
        <v>0.92638888888888893</v>
      </c>
      <c r="K2182" s="378"/>
      <c r="L2182" s="139" t="s">
        <v>4075</v>
      </c>
      <c r="M2182" s="141" t="s">
        <v>28</v>
      </c>
      <c r="N2182" s="248"/>
      <c r="O2182" s="141" t="s">
        <v>26</v>
      </c>
      <c r="P2182" s="141" t="s">
        <v>26</v>
      </c>
      <c r="Q2182" s="141" t="s">
        <v>7237</v>
      </c>
      <c r="R2182" s="141" t="s">
        <v>7238</v>
      </c>
      <c r="S2182" s="141"/>
      <c r="T2182" s="141"/>
      <c r="U2182" s="141"/>
      <c r="V2182" s="141" t="s">
        <v>7239</v>
      </c>
      <c r="W2182" s="139" t="s">
        <v>4075</v>
      </c>
      <c r="X2182" s="141" t="s">
        <v>25</v>
      </c>
      <c r="Y2182" s="141" t="s">
        <v>27</v>
      </c>
      <c r="Z2182" s="141"/>
      <c r="AA2182" s="141" t="s">
        <v>34</v>
      </c>
      <c r="AB2182" s="141"/>
      <c r="AC2182" s="139" t="s">
        <v>18051</v>
      </c>
      <c r="AD2182" s="380"/>
      <c r="AE2182" s="139" t="s">
        <v>101</v>
      </c>
      <c r="AF2182" s="139" t="s">
        <v>13079</v>
      </c>
      <c r="AG2182" s="139" t="s">
        <v>103</v>
      </c>
      <c r="AH2182" s="139" t="s">
        <v>1380</v>
      </c>
      <c r="AI2182" s="139" t="s">
        <v>7240</v>
      </c>
      <c r="AJ2182" s="139"/>
      <c r="AK2182" s="139" t="s">
        <v>7240</v>
      </c>
      <c r="AL2182" s="139" t="s">
        <v>7</v>
      </c>
      <c r="AM2182" s="141"/>
      <c r="AN2182" s="141" t="s">
        <v>8</v>
      </c>
      <c r="AO2182" s="139"/>
      <c r="AP2182" s="139"/>
      <c r="AQ2182" s="139"/>
      <c r="AR2182" s="381"/>
      <c r="AS2182" s="139" t="s">
        <v>4075</v>
      </c>
      <c r="AT2182" s="141" t="s">
        <v>1404</v>
      </c>
      <c r="AU2182" s="141"/>
      <c r="AV2182" s="383"/>
      <c r="AW2182" s="385"/>
      <c r="AX2182" s="139"/>
      <c r="AY2182" t="s">
        <v>18686</v>
      </c>
      <c r="BA2182" s="381"/>
      <c r="BB2182" s="139" t="s">
        <v>17</v>
      </c>
      <c r="BC2182" s="166"/>
      <c r="BD2182" s="166"/>
      <c r="BE2182" s="166"/>
      <c r="BF2182" s="166"/>
      <c r="BG2182" s="166"/>
      <c r="BH2182" s="308"/>
      <c r="BI2182" s="308"/>
      <c r="BJ2182" s="141" t="s">
        <v>26</v>
      </c>
      <c r="BK2182" s="141" t="s">
        <v>26</v>
      </c>
      <c r="BL2182" s="141"/>
      <c r="BM2182" s="141"/>
      <c r="BN2182" s="139" t="s">
        <v>4075</v>
      </c>
      <c r="BQ2182" s="141"/>
      <c r="BV2182" s="141"/>
      <c r="BX2182" s="141"/>
      <c r="BY2182" s="141"/>
      <c r="BZ2182" s="141"/>
      <c r="CA2182" s="141"/>
      <c r="CB2182" s="141"/>
      <c r="CC2182" s="141"/>
      <c r="CD2182" s="141"/>
      <c r="CE2182" s="141"/>
      <c r="CF2182" s="141"/>
      <c r="CG2182" s="141"/>
    </row>
    <row r="2183" spans="1:85" x14ac:dyDescent="0.35">
      <c r="A2183" s="155" t="s">
        <v>7234</v>
      </c>
      <c r="B2183" s="139" t="s">
        <v>4075</v>
      </c>
      <c r="C2183" s="18">
        <v>43446</v>
      </c>
      <c r="D2183" s="144">
        <v>0.50628472222222221</v>
      </c>
      <c r="E2183" s="141" t="s">
        <v>13280</v>
      </c>
      <c r="F2183" s="141">
        <v>4</v>
      </c>
      <c r="G2183" s="141" t="s">
        <v>13284</v>
      </c>
      <c r="H2183" s="141">
        <v>2018</v>
      </c>
      <c r="I2183" s="18"/>
      <c r="J2183" s="144"/>
      <c r="K2183" s="378"/>
      <c r="L2183" s="139" t="s">
        <v>4075</v>
      </c>
      <c r="M2183" s="141" t="s">
        <v>28</v>
      </c>
      <c r="N2183" s="248"/>
      <c r="O2183" s="141" t="s">
        <v>26</v>
      </c>
      <c r="P2183" s="141" t="s">
        <v>26</v>
      </c>
      <c r="Q2183" s="141" t="s">
        <v>7235</v>
      </c>
      <c r="R2183" s="141"/>
      <c r="S2183" s="141"/>
      <c r="T2183" s="141"/>
      <c r="U2183" s="141"/>
      <c r="V2183" s="141"/>
      <c r="W2183" s="139" t="s">
        <v>4075</v>
      </c>
      <c r="X2183" s="141" t="s">
        <v>25</v>
      </c>
      <c r="Y2183" s="141" t="s">
        <v>27</v>
      </c>
      <c r="Z2183" s="141"/>
      <c r="AA2183" s="141" t="s">
        <v>34</v>
      </c>
      <c r="AB2183" s="141"/>
      <c r="AC2183" s="139" t="s">
        <v>18049</v>
      </c>
      <c r="AD2183" s="380"/>
      <c r="AE2183" s="139" t="s">
        <v>4</v>
      </c>
      <c r="AF2183" s="139" t="s">
        <v>13073</v>
      </c>
      <c r="AG2183" s="139" t="s">
        <v>4</v>
      </c>
      <c r="AH2183" s="139" t="s">
        <v>1380</v>
      </c>
      <c r="AI2183" s="139" t="s">
        <v>4</v>
      </c>
      <c r="AJ2183" s="139"/>
      <c r="AK2183" s="139" t="s">
        <v>15678</v>
      </c>
      <c r="AL2183" s="139" t="s">
        <v>1423</v>
      </c>
      <c r="AM2183" s="141"/>
      <c r="AN2183" s="141"/>
      <c r="AO2183" s="139"/>
      <c r="AP2183" s="139"/>
      <c r="AQ2183" s="139"/>
      <c r="AR2183" s="381"/>
      <c r="AS2183" s="139" t="s">
        <v>4075</v>
      </c>
      <c r="AT2183" s="141" t="s">
        <v>1404</v>
      </c>
      <c r="AU2183" s="141">
        <v>340</v>
      </c>
      <c r="AV2183" s="383"/>
      <c r="AW2183" s="385"/>
      <c r="AX2183" s="139"/>
      <c r="AY2183" t="s">
        <v>18691</v>
      </c>
      <c r="BA2183" s="381"/>
      <c r="BB2183" s="139" t="s">
        <v>17</v>
      </c>
      <c r="BC2183" s="166"/>
      <c r="BD2183" s="166"/>
      <c r="BE2183" s="166"/>
      <c r="BF2183" s="166"/>
      <c r="BG2183" s="166"/>
      <c r="BH2183" s="308"/>
      <c r="BI2183" s="308"/>
      <c r="BJ2183" s="141" t="s">
        <v>26</v>
      </c>
      <c r="BK2183" s="141" t="s">
        <v>26</v>
      </c>
      <c r="BL2183" s="141"/>
      <c r="BM2183" s="141"/>
      <c r="BN2183" s="139" t="s">
        <v>4075</v>
      </c>
      <c r="BQ2183" s="141"/>
      <c r="BV2183" s="141"/>
      <c r="BX2183" s="141"/>
      <c r="BY2183" s="141"/>
      <c r="BZ2183" s="141"/>
      <c r="CA2183" s="141"/>
      <c r="CB2183" s="141"/>
      <c r="CC2183" s="141"/>
      <c r="CD2183" s="141"/>
      <c r="CE2183" s="141"/>
      <c r="CF2183" s="141"/>
      <c r="CG2183" s="141"/>
    </row>
    <row r="2184" spans="1:85" x14ac:dyDescent="0.35">
      <c r="A2184" s="155" t="s">
        <v>7232</v>
      </c>
      <c r="B2184" s="139" t="s">
        <v>4075</v>
      </c>
      <c r="C2184" s="18">
        <v>43448</v>
      </c>
      <c r="D2184" s="144">
        <v>0.4395486111111111</v>
      </c>
      <c r="E2184" s="141" t="s">
        <v>13280</v>
      </c>
      <c r="F2184" s="141">
        <v>4</v>
      </c>
      <c r="G2184" s="141" t="s">
        <v>13284</v>
      </c>
      <c r="H2184" s="141">
        <v>2018</v>
      </c>
      <c r="I2184" s="18"/>
      <c r="J2184" s="144"/>
      <c r="K2184" s="378"/>
      <c r="L2184" s="139" t="s">
        <v>4075</v>
      </c>
      <c r="M2184" s="141" t="s">
        <v>28</v>
      </c>
      <c r="N2184" s="248"/>
      <c r="O2184" s="141" t="s">
        <v>26</v>
      </c>
      <c r="P2184" s="141" t="s">
        <v>26</v>
      </c>
      <c r="Q2184" s="141" t="s">
        <v>7233</v>
      </c>
      <c r="R2184" s="141"/>
      <c r="S2184" s="141"/>
      <c r="T2184" s="141"/>
      <c r="U2184" s="141"/>
      <c r="V2184" s="141"/>
      <c r="W2184" s="139" t="s">
        <v>4075</v>
      </c>
      <c r="X2184" s="141" t="s">
        <v>25</v>
      </c>
      <c r="Y2184" s="141" t="s">
        <v>27</v>
      </c>
      <c r="Z2184" s="141"/>
      <c r="AA2184" s="141" t="s">
        <v>34</v>
      </c>
      <c r="AB2184" s="141"/>
      <c r="AC2184" s="139" t="s">
        <v>18047</v>
      </c>
      <c r="AD2184" s="380"/>
      <c r="AE2184" s="139" t="s">
        <v>4</v>
      </c>
      <c r="AF2184" s="139" t="s">
        <v>13073</v>
      </c>
      <c r="AG2184" s="139" t="s">
        <v>4</v>
      </c>
      <c r="AH2184" s="139" t="s">
        <v>1380</v>
      </c>
      <c r="AI2184" s="139" t="s">
        <v>4</v>
      </c>
      <c r="AJ2184" s="139"/>
      <c r="AK2184" s="139" t="s">
        <v>15678</v>
      </c>
      <c r="AL2184" s="139" t="s">
        <v>7</v>
      </c>
      <c r="AM2184" s="141"/>
      <c r="AN2184" s="141"/>
      <c r="AO2184" s="139"/>
      <c r="AP2184" s="139"/>
      <c r="AQ2184" s="139"/>
      <c r="AR2184" s="381"/>
      <c r="AS2184" s="139" t="s">
        <v>4075</v>
      </c>
      <c r="AT2184" s="141" t="s">
        <v>44</v>
      </c>
      <c r="AU2184" s="141">
        <v>120</v>
      </c>
      <c r="AV2184" s="383"/>
      <c r="AW2184" s="385"/>
      <c r="AX2184" s="139"/>
      <c r="AY2184" t="s">
        <v>19186</v>
      </c>
      <c r="BA2184" s="381"/>
      <c r="BB2184" s="139" t="s">
        <v>1446</v>
      </c>
      <c r="BC2184" s="166"/>
      <c r="BD2184" s="166"/>
      <c r="BE2184" s="166"/>
      <c r="BF2184" s="166"/>
      <c r="BG2184" s="166"/>
      <c r="BH2184" s="308"/>
      <c r="BI2184" s="308"/>
      <c r="BJ2184" s="141" t="s">
        <v>26</v>
      </c>
      <c r="BK2184" s="141" t="s">
        <v>26</v>
      </c>
      <c r="BL2184" s="141"/>
      <c r="BM2184" s="141"/>
      <c r="BN2184" s="139" t="s">
        <v>4075</v>
      </c>
      <c r="BQ2184" s="141"/>
      <c r="BV2184" s="141"/>
      <c r="BX2184" s="141"/>
      <c r="BY2184" s="141"/>
      <c r="BZ2184" s="141"/>
      <c r="CA2184" s="141"/>
      <c r="CB2184" s="141"/>
      <c r="CC2184" s="141"/>
      <c r="CD2184" s="141"/>
      <c r="CE2184" s="141"/>
      <c r="CF2184" s="141"/>
      <c r="CG2184" s="141"/>
    </row>
    <row r="2185" spans="1:85" x14ac:dyDescent="0.35">
      <c r="A2185" s="155" t="s">
        <v>7229</v>
      </c>
      <c r="B2185" s="139" t="s">
        <v>4075</v>
      </c>
      <c r="C2185" s="18">
        <v>43465</v>
      </c>
      <c r="D2185" s="144">
        <v>0.90510416666666671</v>
      </c>
      <c r="E2185" s="141" t="s">
        <v>2707</v>
      </c>
      <c r="F2185" s="141">
        <v>4</v>
      </c>
      <c r="G2185" s="141" t="s">
        <v>13284</v>
      </c>
      <c r="H2185" s="141">
        <v>2018</v>
      </c>
      <c r="I2185" s="18">
        <v>43465</v>
      </c>
      <c r="J2185" s="144">
        <v>0.89375000000000004</v>
      </c>
      <c r="K2185" s="378"/>
      <c r="L2185" s="139" t="s">
        <v>4075</v>
      </c>
      <c r="M2185" s="141" t="s">
        <v>28</v>
      </c>
      <c r="N2185" s="248"/>
      <c r="O2185" s="141" t="s">
        <v>26</v>
      </c>
      <c r="P2185" s="141" t="s">
        <v>26</v>
      </c>
      <c r="Q2185" s="141" t="s">
        <v>7230</v>
      </c>
      <c r="R2185" s="141" t="s">
        <v>7231</v>
      </c>
      <c r="S2185" s="141"/>
      <c r="T2185" s="141"/>
      <c r="U2185" s="141"/>
      <c r="V2185" s="141"/>
      <c r="W2185" s="139" t="s">
        <v>4075</v>
      </c>
      <c r="X2185" s="141" t="s">
        <v>25</v>
      </c>
      <c r="Y2185" s="141" t="s">
        <v>27</v>
      </c>
      <c r="Z2185" s="141"/>
      <c r="AA2185" s="141" t="s">
        <v>34</v>
      </c>
      <c r="AB2185" s="141"/>
      <c r="AC2185" s="139" t="s">
        <v>18049</v>
      </c>
      <c r="AD2185" s="380"/>
      <c r="AE2185" s="139" t="s">
        <v>102</v>
      </c>
      <c r="AF2185" s="139" t="s">
        <v>13068</v>
      </c>
      <c r="AG2185" s="139" t="s">
        <v>102</v>
      </c>
      <c r="AH2185" s="139" t="s">
        <v>1378</v>
      </c>
      <c r="AI2185" s="139" t="s">
        <v>7</v>
      </c>
      <c r="AJ2185" s="139" t="s">
        <v>7</v>
      </c>
      <c r="AK2185" s="139"/>
      <c r="AL2185" s="139"/>
      <c r="AM2185" s="141"/>
      <c r="AN2185" s="141" t="s">
        <v>8</v>
      </c>
      <c r="AO2185" s="139"/>
      <c r="AP2185" s="139" t="s">
        <v>1563</v>
      </c>
      <c r="AQ2185" s="139"/>
      <c r="AR2185" s="381"/>
      <c r="AS2185" s="139" t="s">
        <v>4075</v>
      </c>
      <c r="AT2185" s="141" t="s">
        <v>1404</v>
      </c>
      <c r="AU2185" s="141"/>
      <c r="AV2185" s="383"/>
      <c r="AW2185" s="385"/>
      <c r="AX2185" s="139"/>
      <c r="AY2185" t="s">
        <v>19240</v>
      </c>
      <c r="BA2185" s="381"/>
      <c r="BB2185" s="139" t="s">
        <v>17</v>
      </c>
      <c r="BC2185" s="166"/>
      <c r="BD2185" s="166"/>
      <c r="BE2185" s="166"/>
      <c r="BF2185" s="166"/>
      <c r="BG2185" s="166"/>
      <c r="BH2185" s="308"/>
      <c r="BI2185" s="308"/>
      <c r="BJ2185" s="141" t="s">
        <v>26</v>
      </c>
      <c r="BK2185" s="141" t="s">
        <v>26</v>
      </c>
      <c r="BL2185" s="141"/>
      <c r="BM2185" s="141"/>
      <c r="BN2185" s="139" t="s">
        <v>4075</v>
      </c>
      <c r="BQ2185" s="141"/>
      <c r="BV2185" s="141"/>
      <c r="BX2185" s="141"/>
      <c r="BY2185" s="141"/>
      <c r="BZ2185" s="141"/>
      <c r="CA2185" s="141"/>
      <c r="CB2185" s="141"/>
      <c r="CC2185" s="141"/>
      <c r="CD2185" s="141"/>
      <c r="CE2185" s="141"/>
      <c r="CF2185" s="141"/>
      <c r="CG2185" s="141"/>
    </row>
    <row r="2186" spans="1:85" x14ac:dyDescent="0.35">
      <c r="A2186" s="155" t="s">
        <v>7227</v>
      </c>
      <c r="B2186" s="139" t="s">
        <v>4075</v>
      </c>
      <c r="C2186" s="18">
        <v>43469</v>
      </c>
      <c r="D2186" s="144">
        <v>0.55896990740740737</v>
      </c>
      <c r="E2186" s="141" t="s">
        <v>1848</v>
      </c>
      <c r="F2186" s="141">
        <v>1</v>
      </c>
      <c r="G2186" s="141" t="s">
        <v>1848</v>
      </c>
      <c r="H2186" s="141">
        <v>2019</v>
      </c>
      <c r="I2186" s="18"/>
      <c r="J2186" s="144"/>
      <c r="K2186" s="378"/>
      <c r="L2186" s="139" t="s">
        <v>4075</v>
      </c>
      <c r="M2186" s="141" t="s">
        <v>28</v>
      </c>
      <c r="N2186" s="248">
        <v>44250</v>
      </c>
      <c r="O2186" s="141" t="s">
        <v>25</v>
      </c>
      <c r="P2186" s="141"/>
      <c r="Q2186" s="141"/>
      <c r="R2186" s="141" t="s">
        <v>1944</v>
      </c>
      <c r="S2186" s="141"/>
      <c r="T2186" s="141" t="s">
        <v>7228</v>
      </c>
      <c r="U2186" s="141">
        <v>115643980</v>
      </c>
      <c r="V2186" s="141"/>
      <c r="W2186" s="139" t="s">
        <v>4075</v>
      </c>
      <c r="X2186" s="141" t="s">
        <v>25</v>
      </c>
      <c r="Y2186" s="141" t="s">
        <v>27</v>
      </c>
      <c r="Z2186" s="141"/>
      <c r="AA2186" s="141" t="s">
        <v>34</v>
      </c>
      <c r="AB2186" s="141"/>
      <c r="AC2186" s="139" t="s">
        <v>18049</v>
      </c>
      <c r="AD2186" s="380"/>
      <c r="AE2186" s="139" t="s">
        <v>102</v>
      </c>
      <c r="AF2186" s="139" t="s">
        <v>13084</v>
      </c>
      <c r="AG2186" s="139" t="s">
        <v>102</v>
      </c>
      <c r="AH2186" s="139" t="s">
        <v>1378</v>
      </c>
      <c r="AI2186" s="139" t="s">
        <v>1391</v>
      </c>
      <c r="AJ2186" s="139" t="s">
        <v>1403</v>
      </c>
      <c r="AK2186" s="139"/>
      <c r="AL2186" s="139"/>
      <c r="AM2186" s="141"/>
      <c r="AN2186" s="141" t="s">
        <v>8</v>
      </c>
      <c r="AO2186" s="139"/>
      <c r="AP2186" s="139" t="s">
        <v>1403</v>
      </c>
      <c r="AQ2186" s="139"/>
      <c r="AR2186" s="381"/>
      <c r="AS2186" s="139" t="s">
        <v>4075</v>
      </c>
      <c r="AT2186" s="141" t="s">
        <v>1404</v>
      </c>
      <c r="AU2186" s="141"/>
      <c r="AV2186" s="383"/>
      <c r="AW2186" s="385"/>
      <c r="AX2186" s="139" t="s">
        <v>166</v>
      </c>
      <c r="AY2186" t="s">
        <v>18844</v>
      </c>
      <c r="BA2186" s="381"/>
      <c r="BB2186" s="139" t="s">
        <v>1444</v>
      </c>
      <c r="BC2186" s="166"/>
      <c r="BD2186" s="166"/>
      <c r="BE2186" s="166"/>
      <c r="BF2186" s="166"/>
      <c r="BG2186" s="166"/>
      <c r="BH2186" s="308"/>
      <c r="BI2186" s="308"/>
      <c r="BJ2186" s="141" t="s">
        <v>26</v>
      </c>
      <c r="BK2186" s="141" t="s">
        <v>26</v>
      </c>
      <c r="BL2186" s="141"/>
      <c r="BM2186" s="141"/>
      <c r="BN2186" s="139" t="s">
        <v>4075</v>
      </c>
      <c r="BQ2186" s="141"/>
      <c r="BV2186" s="141"/>
      <c r="BX2186" s="141"/>
      <c r="BY2186" s="141"/>
      <c r="BZ2186" s="141"/>
      <c r="CA2186" s="141"/>
      <c r="CB2186" s="141"/>
      <c r="CC2186" s="141"/>
      <c r="CD2186" s="141"/>
      <c r="CE2186" s="141"/>
      <c r="CF2186" s="141"/>
      <c r="CG2186" s="141"/>
    </row>
    <row r="2187" spans="1:85" x14ac:dyDescent="0.35">
      <c r="A2187" s="155" t="s">
        <v>20127</v>
      </c>
      <c r="B2187" s="139" t="s">
        <v>4075</v>
      </c>
      <c r="C2187" s="18">
        <v>43474</v>
      </c>
      <c r="D2187" s="144">
        <v>0.51905092592592594</v>
      </c>
      <c r="E2187" s="141" t="s">
        <v>2003</v>
      </c>
      <c r="F2187" s="141">
        <v>1</v>
      </c>
      <c r="G2187" s="141" t="s">
        <v>1848</v>
      </c>
      <c r="H2187" s="141">
        <v>2019</v>
      </c>
      <c r="I2187" s="18">
        <v>43474</v>
      </c>
      <c r="J2187" s="144">
        <v>0.51875000000000004</v>
      </c>
      <c r="K2187" s="378"/>
      <c r="L2187" s="139" t="s">
        <v>4075</v>
      </c>
      <c r="M2187" s="141" t="s">
        <v>28</v>
      </c>
      <c r="N2187" s="248">
        <v>44252</v>
      </c>
      <c r="O2187" s="141" t="s">
        <v>25</v>
      </c>
      <c r="P2187" s="141"/>
      <c r="Q2187" s="141" t="s">
        <v>20128</v>
      </c>
      <c r="R2187" s="141" t="s">
        <v>1944</v>
      </c>
      <c r="S2187" s="141"/>
      <c r="T2187" s="141" t="s">
        <v>20129</v>
      </c>
      <c r="U2187" s="141"/>
      <c r="V2187" s="141"/>
      <c r="W2187" s="139" t="s">
        <v>4075</v>
      </c>
      <c r="X2187" s="141" t="s">
        <v>25</v>
      </c>
      <c r="Y2187" s="141" t="s">
        <v>27</v>
      </c>
      <c r="Z2187" s="141"/>
      <c r="AA2187" s="141" t="s">
        <v>34</v>
      </c>
      <c r="AB2187" s="141"/>
      <c r="AC2187" s="139" t="s">
        <v>18049</v>
      </c>
      <c r="AD2187" s="380"/>
      <c r="AE2187" s="139" t="s">
        <v>102</v>
      </c>
      <c r="AF2187" s="139" t="s">
        <v>13071</v>
      </c>
      <c r="AG2187" s="139" t="s">
        <v>102</v>
      </c>
      <c r="AH2187" s="139" t="s">
        <v>1378</v>
      </c>
      <c r="AI2187" s="139" t="s">
        <v>3688</v>
      </c>
      <c r="AJ2187" s="139" t="s">
        <v>1615</v>
      </c>
      <c r="AK2187" s="139"/>
      <c r="AL2187" s="139"/>
      <c r="AM2187" s="141" t="s">
        <v>9</v>
      </c>
      <c r="AN2187" s="141" t="s">
        <v>8</v>
      </c>
      <c r="AO2187" s="139"/>
      <c r="AP2187" s="139" t="s">
        <v>1615</v>
      </c>
      <c r="AQ2187" s="139"/>
      <c r="AR2187" s="381"/>
      <c r="AS2187" s="139" t="s">
        <v>4075</v>
      </c>
      <c r="AT2187" s="141" t="s">
        <v>1404</v>
      </c>
      <c r="AU2187" s="141"/>
      <c r="AV2187" s="383"/>
      <c r="AW2187" s="385"/>
      <c r="AX2187" s="139" t="s">
        <v>209</v>
      </c>
      <c r="AY2187" t="s">
        <v>20130</v>
      </c>
      <c r="BA2187" s="381"/>
      <c r="BB2187" s="139" t="s">
        <v>17</v>
      </c>
      <c r="BC2187" s="166"/>
      <c r="BD2187" s="166"/>
      <c r="BE2187" s="166"/>
      <c r="BF2187" s="166"/>
      <c r="BG2187" s="166"/>
      <c r="BH2187" s="308"/>
      <c r="BI2187" s="308"/>
      <c r="BJ2187" s="141" t="s">
        <v>26</v>
      </c>
      <c r="BK2187" s="141" t="s">
        <v>26</v>
      </c>
      <c r="BL2187" s="141"/>
      <c r="BM2187" s="141"/>
      <c r="BN2187" s="139" t="s">
        <v>4075</v>
      </c>
      <c r="BQ2187" s="141"/>
      <c r="BV2187" s="141"/>
      <c r="BX2187" s="141"/>
      <c r="BY2187" s="141"/>
      <c r="BZ2187" s="141"/>
      <c r="CA2187" s="141"/>
      <c r="CB2187" s="141"/>
      <c r="CC2187" s="141"/>
      <c r="CD2187" s="141"/>
      <c r="CE2187" s="141"/>
      <c r="CF2187" s="141"/>
      <c r="CG2187" s="141"/>
    </row>
    <row r="2188" spans="1:85" x14ac:dyDescent="0.35">
      <c r="A2188" s="155" t="s">
        <v>7224</v>
      </c>
      <c r="B2188" s="139" t="s">
        <v>4075</v>
      </c>
      <c r="C2188" s="18">
        <v>43479</v>
      </c>
      <c r="D2188" s="144">
        <v>0</v>
      </c>
      <c r="E2188" s="141" t="s">
        <v>1897</v>
      </c>
      <c r="F2188" s="141">
        <v>1</v>
      </c>
      <c r="G2188" s="141" t="s">
        <v>1848</v>
      </c>
      <c r="H2188" s="141">
        <v>2019</v>
      </c>
      <c r="I2188" s="18">
        <v>43479</v>
      </c>
      <c r="J2188" s="144">
        <v>0.35555555555555557</v>
      </c>
      <c r="K2188" s="378"/>
      <c r="L2188" s="139" t="s">
        <v>4075</v>
      </c>
      <c r="M2188" s="141" t="s">
        <v>28</v>
      </c>
      <c r="N2188" s="248"/>
      <c r="O2188" s="141" t="s">
        <v>26</v>
      </c>
      <c r="P2188" s="141"/>
      <c r="Q2188" s="141" t="s">
        <v>7225</v>
      </c>
      <c r="R2188" s="141" t="s">
        <v>7226</v>
      </c>
      <c r="S2188" s="141"/>
      <c r="T2188" s="141"/>
      <c r="U2188" s="141">
        <v>0</v>
      </c>
      <c r="V2188" s="141"/>
      <c r="W2188" s="139" t="s">
        <v>4075</v>
      </c>
      <c r="X2188" s="141" t="s">
        <v>25</v>
      </c>
      <c r="Y2188" s="141" t="s">
        <v>27</v>
      </c>
      <c r="Z2188" s="141"/>
      <c r="AA2188" s="141" t="s">
        <v>34</v>
      </c>
      <c r="AB2188" s="141"/>
      <c r="AC2188" s="139" t="s">
        <v>18047</v>
      </c>
      <c r="AD2188" s="380"/>
      <c r="AE2188" s="139" t="s">
        <v>102</v>
      </c>
      <c r="AF2188" s="139" t="s">
        <v>13085</v>
      </c>
      <c r="AG2188" s="139" t="s">
        <v>102</v>
      </c>
      <c r="AH2188" s="139" t="s">
        <v>1378</v>
      </c>
      <c r="AI2188" s="139" t="s">
        <v>1379</v>
      </c>
      <c r="AJ2188" s="139" t="s">
        <v>1424</v>
      </c>
      <c r="AK2188" s="139"/>
      <c r="AL2188" s="139"/>
      <c r="AM2188" s="141"/>
      <c r="AN2188" s="141" t="s">
        <v>8</v>
      </c>
      <c r="AO2188" s="139"/>
      <c r="AP2188" s="139" t="s">
        <v>1424</v>
      </c>
      <c r="AQ2188" s="139"/>
      <c r="AR2188" s="381"/>
      <c r="AS2188" s="139" t="s">
        <v>4075</v>
      </c>
      <c r="AT2188" s="141" t="s">
        <v>1404</v>
      </c>
      <c r="AU2188" s="141"/>
      <c r="AV2188" s="383"/>
      <c r="AW2188" s="385"/>
      <c r="AX2188" s="139" t="s">
        <v>121</v>
      </c>
      <c r="AY2188" t="s">
        <v>9927</v>
      </c>
      <c r="BA2188" s="381"/>
      <c r="BB2188" s="139" t="s">
        <v>1444</v>
      </c>
      <c r="BC2188" s="166"/>
      <c r="BD2188" s="166"/>
      <c r="BE2188" s="166"/>
      <c r="BF2188" s="166"/>
      <c r="BG2188" s="166"/>
      <c r="BH2188" s="308"/>
      <c r="BI2188" s="308"/>
      <c r="BJ2188" s="141" t="s">
        <v>26</v>
      </c>
      <c r="BK2188" s="141" t="s">
        <v>26</v>
      </c>
      <c r="BL2188" s="141"/>
      <c r="BM2188" s="141"/>
      <c r="BN2188" s="139" t="s">
        <v>4075</v>
      </c>
      <c r="BQ2188" s="141"/>
      <c r="BV2188" s="141"/>
      <c r="BX2188" s="141"/>
      <c r="BY2188" s="141"/>
      <c r="BZ2188" s="141"/>
      <c r="CA2188" s="141"/>
      <c r="CB2188" s="141"/>
      <c r="CC2188" s="141"/>
      <c r="CD2188" s="141"/>
      <c r="CE2188" s="141"/>
      <c r="CF2188" s="141"/>
      <c r="CG2188" s="141"/>
    </row>
    <row r="2189" spans="1:85" x14ac:dyDescent="0.35">
      <c r="A2189" s="155" t="s">
        <v>7221</v>
      </c>
      <c r="B2189" s="139" t="s">
        <v>4075</v>
      </c>
      <c r="C2189" s="18">
        <v>43481</v>
      </c>
      <c r="D2189" s="144">
        <v>0.98638888888888887</v>
      </c>
      <c r="E2189" s="141" t="s">
        <v>1897</v>
      </c>
      <c r="F2189" s="141">
        <v>1</v>
      </c>
      <c r="G2189" s="141" t="s">
        <v>1848</v>
      </c>
      <c r="H2189" s="141">
        <v>2019</v>
      </c>
      <c r="I2189" s="18">
        <v>43482</v>
      </c>
      <c r="J2189" s="144">
        <v>9.0277777777777769E-3</v>
      </c>
      <c r="K2189" s="378"/>
      <c r="L2189" s="139" t="s">
        <v>4075</v>
      </c>
      <c r="M2189" s="141" t="s">
        <v>28</v>
      </c>
      <c r="N2189" s="248"/>
      <c r="O2189" s="141" t="s">
        <v>26</v>
      </c>
      <c r="P2189" s="141"/>
      <c r="Q2189" s="141" t="s">
        <v>7222</v>
      </c>
      <c r="R2189" s="141" t="s">
        <v>7223</v>
      </c>
      <c r="S2189" s="141"/>
      <c r="T2189" s="141"/>
      <c r="U2189" s="141">
        <v>0</v>
      </c>
      <c r="V2189" s="141" t="s">
        <v>13944</v>
      </c>
      <c r="W2189" s="139" t="s">
        <v>4075</v>
      </c>
      <c r="X2189" s="141" t="s">
        <v>25</v>
      </c>
      <c r="Y2189" s="141" t="s">
        <v>27</v>
      </c>
      <c r="Z2189" s="141"/>
      <c r="AA2189" s="141" t="s">
        <v>34</v>
      </c>
      <c r="AB2189" s="141"/>
      <c r="AC2189" s="139" t="s">
        <v>18051</v>
      </c>
      <c r="AD2189" s="380"/>
      <c r="AE2189" s="139" t="s">
        <v>4</v>
      </c>
      <c r="AF2189" s="139" t="s">
        <v>13073</v>
      </c>
      <c r="AG2189" s="139" t="s">
        <v>4</v>
      </c>
      <c r="AH2189" s="139" t="s">
        <v>1380</v>
      </c>
      <c r="AI2189" s="139" t="s">
        <v>15678</v>
      </c>
      <c r="AJ2189" s="139"/>
      <c r="AK2189" s="139" t="s">
        <v>15678</v>
      </c>
      <c r="AL2189" s="139" t="s">
        <v>1563</v>
      </c>
      <c r="AM2189" s="141"/>
      <c r="AN2189" s="141" t="s">
        <v>8</v>
      </c>
      <c r="AO2189" s="139"/>
      <c r="AP2189" s="139" t="s">
        <v>1563</v>
      </c>
      <c r="AQ2189" s="139"/>
      <c r="AR2189" s="381"/>
      <c r="AS2189" s="139" t="s">
        <v>4075</v>
      </c>
      <c r="AT2189" s="141" t="s">
        <v>44</v>
      </c>
      <c r="AU2189" s="141">
        <v>348</v>
      </c>
      <c r="AV2189" s="383"/>
      <c r="AW2189" s="385"/>
      <c r="AX2189" s="139" t="s">
        <v>5577</v>
      </c>
      <c r="AY2189" t="s">
        <v>19133</v>
      </c>
      <c r="BA2189" s="381"/>
      <c r="BB2189" s="139" t="s">
        <v>1446</v>
      </c>
      <c r="BC2189" s="166"/>
      <c r="BD2189" s="166"/>
      <c r="BE2189" s="166"/>
      <c r="BF2189" s="166"/>
      <c r="BG2189" s="166"/>
      <c r="BH2189" s="308"/>
      <c r="BI2189" s="308"/>
      <c r="BJ2189" s="141" t="s">
        <v>26</v>
      </c>
      <c r="BK2189" s="141" t="s">
        <v>26</v>
      </c>
      <c r="BL2189" s="141"/>
      <c r="BM2189" s="141"/>
      <c r="BN2189" s="139" t="s">
        <v>4075</v>
      </c>
      <c r="BQ2189" s="141" t="s">
        <v>15991</v>
      </c>
      <c r="BR2189" s="135" t="s">
        <v>15700</v>
      </c>
      <c r="BT2189" s="135" t="s">
        <v>15412</v>
      </c>
      <c r="BU2189" s="135" t="s">
        <v>15369</v>
      </c>
      <c r="BV2189" s="141" t="s">
        <v>13269</v>
      </c>
      <c r="BW2189" s="135" t="s">
        <v>2891</v>
      </c>
      <c r="BX2189" s="141" t="s">
        <v>12</v>
      </c>
      <c r="BY2189" s="141" t="s">
        <v>12</v>
      </c>
      <c r="BZ2189" s="141" t="s">
        <v>26</v>
      </c>
      <c r="CA2189" s="141" t="s">
        <v>1848</v>
      </c>
      <c r="CB2189" s="141"/>
      <c r="CC2189" s="141" t="s">
        <v>15686</v>
      </c>
      <c r="CD2189" s="141" t="s">
        <v>15683</v>
      </c>
      <c r="CE2189" s="141" t="s">
        <v>15450</v>
      </c>
      <c r="CF2189" s="141" t="s">
        <v>15451</v>
      </c>
      <c r="CG2189" s="141" t="s">
        <v>1897</v>
      </c>
    </row>
    <row r="2190" spans="1:85" x14ac:dyDescent="0.35">
      <c r="A2190" s="155" t="s">
        <v>7218</v>
      </c>
      <c r="B2190" s="139" t="s">
        <v>4075</v>
      </c>
      <c r="C2190" s="18">
        <v>43488</v>
      </c>
      <c r="D2190" s="144">
        <v>4.2407407407407408E-2</v>
      </c>
      <c r="E2190" s="141" t="s">
        <v>2116</v>
      </c>
      <c r="F2190" s="141">
        <v>1</v>
      </c>
      <c r="G2190" s="141" t="s">
        <v>1848</v>
      </c>
      <c r="H2190" s="141">
        <v>2019</v>
      </c>
      <c r="I2190" s="18">
        <v>43488</v>
      </c>
      <c r="J2190" s="144"/>
      <c r="K2190" s="378"/>
      <c r="L2190" s="139" t="s">
        <v>4075</v>
      </c>
      <c r="M2190" s="141" t="s">
        <v>28</v>
      </c>
      <c r="N2190" s="248"/>
      <c r="O2190" s="141" t="s">
        <v>26</v>
      </c>
      <c r="P2190" s="141"/>
      <c r="Q2190" s="141" t="s">
        <v>7219</v>
      </c>
      <c r="R2190" s="141"/>
      <c r="S2190" s="141"/>
      <c r="T2190" s="141" t="s">
        <v>7220</v>
      </c>
      <c r="U2190" s="141">
        <v>0</v>
      </c>
      <c r="V2190" s="141"/>
      <c r="W2190" s="139" t="s">
        <v>4075</v>
      </c>
      <c r="X2190" s="141" t="s">
        <v>25</v>
      </c>
      <c r="Y2190" s="141" t="s">
        <v>27</v>
      </c>
      <c r="Z2190" s="141"/>
      <c r="AA2190" s="141" t="s">
        <v>34</v>
      </c>
      <c r="AB2190" s="141" t="s">
        <v>34</v>
      </c>
      <c r="AC2190" s="139" t="s">
        <v>18049</v>
      </c>
      <c r="AD2190" s="380"/>
      <c r="AE2190" s="139" t="s">
        <v>102</v>
      </c>
      <c r="AF2190" s="139" t="s">
        <v>13071</v>
      </c>
      <c r="AG2190" s="139" t="s">
        <v>102</v>
      </c>
      <c r="AH2190" s="139" t="s">
        <v>1378</v>
      </c>
      <c r="AI2190" s="139" t="s">
        <v>15678</v>
      </c>
      <c r="AJ2190" s="139" t="s">
        <v>1423</v>
      </c>
      <c r="AK2190" s="139"/>
      <c r="AL2190" s="139"/>
      <c r="AM2190" s="141"/>
      <c r="AN2190" s="141" t="s">
        <v>8</v>
      </c>
      <c r="AO2190" s="139"/>
      <c r="AP2190" s="139" t="s">
        <v>1423</v>
      </c>
      <c r="AQ2190" s="139"/>
      <c r="AR2190" s="381"/>
      <c r="AS2190" s="139" t="s">
        <v>4075</v>
      </c>
      <c r="AT2190" s="141" t="s">
        <v>1404</v>
      </c>
      <c r="AU2190" s="141"/>
      <c r="AV2190" s="383"/>
      <c r="AW2190" s="385"/>
      <c r="AX2190" s="139" t="s">
        <v>5607</v>
      </c>
      <c r="AY2190" t="s">
        <v>19241</v>
      </c>
      <c r="BA2190" s="381"/>
      <c r="BB2190" s="139" t="s">
        <v>17</v>
      </c>
      <c r="BC2190" s="166"/>
      <c r="BD2190" s="166"/>
      <c r="BE2190" s="166"/>
      <c r="BF2190" s="166"/>
      <c r="BG2190" s="166"/>
      <c r="BH2190" s="308"/>
      <c r="BI2190" s="308"/>
      <c r="BJ2190" s="141" t="s">
        <v>26</v>
      </c>
      <c r="BK2190" s="141" t="s">
        <v>26</v>
      </c>
      <c r="BL2190" s="141"/>
      <c r="BM2190" s="141"/>
      <c r="BN2190" s="139" t="s">
        <v>4075</v>
      </c>
      <c r="BQ2190" s="141"/>
      <c r="BV2190" s="141"/>
      <c r="BX2190" s="141"/>
      <c r="BY2190" s="141"/>
      <c r="BZ2190" s="141"/>
      <c r="CA2190" s="141"/>
      <c r="CB2190" s="141"/>
      <c r="CC2190" s="141"/>
      <c r="CD2190" s="141"/>
      <c r="CE2190" s="141"/>
      <c r="CF2190" s="141"/>
      <c r="CG2190" s="141"/>
    </row>
    <row r="2191" spans="1:85" x14ac:dyDescent="0.35">
      <c r="A2191" s="155" t="s">
        <v>7215</v>
      </c>
      <c r="B2191" s="139" t="s">
        <v>4075</v>
      </c>
      <c r="C2191" s="18">
        <v>43497</v>
      </c>
      <c r="D2191" s="144">
        <v>0.91711805555555559</v>
      </c>
      <c r="E2191" s="141" t="s">
        <v>4009</v>
      </c>
      <c r="F2191" s="141">
        <v>1</v>
      </c>
      <c r="G2191" s="141" t="s">
        <v>2003</v>
      </c>
      <c r="H2191" s="141">
        <v>2019</v>
      </c>
      <c r="I2191" s="18">
        <v>43497</v>
      </c>
      <c r="J2191" s="144"/>
      <c r="K2191" s="378"/>
      <c r="L2191" s="139" t="s">
        <v>4075</v>
      </c>
      <c r="M2191" s="141" t="s">
        <v>28</v>
      </c>
      <c r="N2191" s="248"/>
      <c r="O2191" s="141" t="s">
        <v>26</v>
      </c>
      <c r="P2191" s="141"/>
      <c r="Q2191" s="141" t="s">
        <v>7216</v>
      </c>
      <c r="R2191" s="141"/>
      <c r="S2191" s="141"/>
      <c r="T2191" s="141" t="s">
        <v>7217</v>
      </c>
      <c r="U2191" s="141">
        <v>0</v>
      </c>
      <c r="V2191" s="141"/>
      <c r="W2191" s="139" t="s">
        <v>4075</v>
      </c>
      <c r="X2191" s="141" t="s">
        <v>25</v>
      </c>
      <c r="Y2191" s="141" t="s">
        <v>27</v>
      </c>
      <c r="Z2191" s="141"/>
      <c r="AA2191" s="141" t="s">
        <v>34</v>
      </c>
      <c r="AB2191" s="141"/>
      <c r="AC2191" s="139" t="s">
        <v>18047</v>
      </c>
      <c r="AD2191" s="380"/>
      <c r="AE2191" s="139" t="s">
        <v>4</v>
      </c>
      <c r="AF2191" s="139" t="s">
        <v>13073</v>
      </c>
      <c r="AG2191" s="139" t="s">
        <v>4</v>
      </c>
      <c r="AH2191" s="139" t="s">
        <v>1380</v>
      </c>
      <c r="AI2191" s="139" t="s">
        <v>15678</v>
      </c>
      <c r="AJ2191" s="139"/>
      <c r="AK2191" s="139" t="s">
        <v>15678</v>
      </c>
      <c r="AL2191" s="139" t="s">
        <v>1823</v>
      </c>
      <c r="AM2191" s="141"/>
      <c r="AN2191" s="141" t="s">
        <v>8</v>
      </c>
      <c r="AO2191" s="139"/>
      <c r="AP2191" s="139" t="s">
        <v>1823</v>
      </c>
      <c r="AQ2191" s="139"/>
      <c r="AR2191" s="381"/>
      <c r="AS2191" s="139" t="s">
        <v>4075</v>
      </c>
      <c r="AT2191" s="141" t="s">
        <v>1404</v>
      </c>
      <c r="AU2191" s="141"/>
      <c r="AV2191" s="383"/>
      <c r="AW2191" s="385"/>
      <c r="AX2191" s="139" t="s">
        <v>5612</v>
      </c>
      <c r="AY2191" t="s">
        <v>18456</v>
      </c>
      <c r="BA2191" s="381"/>
      <c r="BB2191" s="139" t="s">
        <v>17</v>
      </c>
      <c r="BC2191" s="166"/>
      <c r="BD2191" s="166"/>
      <c r="BE2191" s="166"/>
      <c r="BF2191" s="166"/>
      <c r="BG2191" s="166"/>
      <c r="BH2191" s="308"/>
      <c r="BI2191" s="308"/>
      <c r="BJ2191" s="141" t="s">
        <v>25</v>
      </c>
      <c r="BK2191" s="141" t="s">
        <v>26</v>
      </c>
      <c r="BL2191" s="141"/>
      <c r="BM2191" s="141"/>
      <c r="BN2191" s="139" t="s">
        <v>4075</v>
      </c>
      <c r="BQ2191" s="141"/>
      <c r="BV2191" s="141"/>
      <c r="BX2191" s="141"/>
      <c r="BY2191" s="141"/>
      <c r="BZ2191" s="141"/>
      <c r="CA2191" s="141"/>
      <c r="CB2191" s="141"/>
      <c r="CC2191" s="141"/>
      <c r="CD2191" s="141"/>
      <c r="CE2191" s="141"/>
      <c r="CF2191" s="141"/>
      <c r="CG2191" s="141"/>
    </row>
    <row r="2192" spans="1:85" x14ac:dyDescent="0.35">
      <c r="A2192" s="155" t="s">
        <v>7212</v>
      </c>
      <c r="B2192" s="139" t="s">
        <v>4075</v>
      </c>
      <c r="C2192" s="18">
        <v>43507</v>
      </c>
      <c r="D2192" s="144">
        <v>0</v>
      </c>
      <c r="E2192" s="141" t="s">
        <v>13283</v>
      </c>
      <c r="F2192" s="141">
        <v>1</v>
      </c>
      <c r="G2192" s="141" t="s">
        <v>2003</v>
      </c>
      <c r="H2192" s="141">
        <v>2019</v>
      </c>
      <c r="I2192" s="18">
        <v>43507</v>
      </c>
      <c r="J2192" s="144"/>
      <c r="K2192" s="378"/>
      <c r="L2192" s="139" t="s">
        <v>4075</v>
      </c>
      <c r="M2192" s="141" t="s">
        <v>28</v>
      </c>
      <c r="N2192" s="248"/>
      <c r="O2192" s="141" t="s">
        <v>26</v>
      </c>
      <c r="P2192" s="141"/>
      <c r="Q2192" s="141" t="s">
        <v>7213</v>
      </c>
      <c r="R2192" s="141"/>
      <c r="S2192" s="141"/>
      <c r="T2192" s="141" t="s">
        <v>7214</v>
      </c>
      <c r="U2192" s="141">
        <v>0</v>
      </c>
      <c r="V2192" s="141"/>
      <c r="W2192" s="139" t="s">
        <v>4075</v>
      </c>
      <c r="X2192" s="141" t="s">
        <v>25</v>
      </c>
      <c r="Y2192" s="141" t="s">
        <v>27</v>
      </c>
      <c r="Z2192" s="141"/>
      <c r="AA2192" s="141" t="s">
        <v>34</v>
      </c>
      <c r="AB2192" s="141" t="s">
        <v>34</v>
      </c>
      <c r="AC2192" s="139" t="s">
        <v>18051</v>
      </c>
      <c r="AD2192" s="380"/>
      <c r="AE2192" s="139" t="s">
        <v>105</v>
      </c>
      <c r="AF2192" s="139" t="s">
        <v>13076</v>
      </c>
      <c r="AG2192" s="139" t="s">
        <v>1518</v>
      </c>
      <c r="AH2192" s="139" t="s">
        <v>1380</v>
      </c>
      <c r="AI2192" s="139" t="s">
        <v>1518</v>
      </c>
      <c r="AJ2192" s="139"/>
      <c r="AK2192" s="139" t="s">
        <v>1518</v>
      </c>
      <c r="AL2192" s="139" t="s">
        <v>1423</v>
      </c>
      <c r="AM2192" s="141"/>
      <c r="AN2192" s="141" t="s">
        <v>8</v>
      </c>
      <c r="AO2192" s="139"/>
      <c r="AP2192" s="139" t="s">
        <v>1423</v>
      </c>
      <c r="AQ2192" s="139"/>
      <c r="AR2192" s="381"/>
      <c r="AS2192" s="139" t="s">
        <v>4075</v>
      </c>
      <c r="AT2192" s="141" t="s">
        <v>1404</v>
      </c>
      <c r="AU2192" s="141"/>
      <c r="AV2192" s="383"/>
      <c r="AW2192" s="385"/>
      <c r="AX2192" s="139" t="s">
        <v>5586</v>
      </c>
      <c r="AY2192" t="s">
        <v>19242</v>
      </c>
      <c r="BA2192" s="381"/>
      <c r="BB2192" s="139" t="s">
        <v>17</v>
      </c>
      <c r="BC2192" s="166"/>
      <c r="BD2192" s="166"/>
      <c r="BE2192" s="166"/>
      <c r="BF2192" s="166"/>
      <c r="BG2192" s="166"/>
      <c r="BH2192" s="308"/>
      <c r="BI2192" s="308"/>
      <c r="BJ2192" s="141" t="s">
        <v>26</v>
      </c>
      <c r="BK2192" s="141" t="s">
        <v>26</v>
      </c>
      <c r="BL2192" s="141"/>
      <c r="BM2192" s="141"/>
      <c r="BN2192" s="139" t="s">
        <v>4075</v>
      </c>
      <c r="BQ2192" s="141"/>
      <c r="BV2192" s="141"/>
      <c r="BX2192" s="141"/>
      <c r="BY2192" s="141"/>
      <c r="BZ2192" s="141"/>
      <c r="CA2192" s="141"/>
      <c r="CB2192" s="141"/>
      <c r="CC2192" s="141"/>
      <c r="CD2192" s="141"/>
      <c r="CE2192" s="141"/>
      <c r="CF2192" s="141"/>
      <c r="CG2192" s="141"/>
    </row>
    <row r="2193" spans="1:85" x14ac:dyDescent="0.35">
      <c r="A2193" s="155" t="s">
        <v>7209</v>
      </c>
      <c r="B2193" s="139" t="s">
        <v>4075</v>
      </c>
      <c r="C2193" s="18">
        <v>43519</v>
      </c>
      <c r="D2193" s="144">
        <v>0.4634375</v>
      </c>
      <c r="E2193" s="141" t="s">
        <v>2536</v>
      </c>
      <c r="F2193" s="141">
        <v>1</v>
      </c>
      <c r="G2193" s="141" t="s">
        <v>2003</v>
      </c>
      <c r="H2193" s="141">
        <v>2019</v>
      </c>
      <c r="I2193" s="18">
        <v>43519</v>
      </c>
      <c r="J2193" s="144"/>
      <c r="K2193" s="378"/>
      <c r="L2193" s="139" t="s">
        <v>4075</v>
      </c>
      <c r="M2193" s="141" t="s">
        <v>28</v>
      </c>
      <c r="N2193" s="248"/>
      <c r="O2193" s="141" t="s">
        <v>26</v>
      </c>
      <c r="P2193" s="141"/>
      <c r="Q2193" s="141" t="s">
        <v>7210</v>
      </c>
      <c r="R2193" s="141"/>
      <c r="S2193" s="141"/>
      <c r="T2193" s="141" t="s">
        <v>7211</v>
      </c>
      <c r="U2193" s="141">
        <v>0</v>
      </c>
      <c r="V2193" s="141"/>
      <c r="W2193" s="139" t="s">
        <v>4075</v>
      </c>
      <c r="X2193" s="141" t="s">
        <v>25</v>
      </c>
      <c r="Y2193" s="141" t="s">
        <v>27</v>
      </c>
      <c r="Z2193" s="141"/>
      <c r="AA2193" s="141" t="s">
        <v>34</v>
      </c>
      <c r="AB2193" s="141" t="s">
        <v>34</v>
      </c>
      <c r="AC2193" s="139" t="s">
        <v>18049</v>
      </c>
      <c r="AD2193" s="380"/>
      <c r="AE2193" s="139" t="s">
        <v>4</v>
      </c>
      <c r="AF2193" s="139" t="s">
        <v>13073</v>
      </c>
      <c r="AG2193" s="139" t="s">
        <v>4</v>
      </c>
      <c r="AH2193" s="139" t="s">
        <v>1380</v>
      </c>
      <c r="AI2193" s="139" t="s">
        <v>15678</v>
      </c>
      <c r="AJ2193" s="139"/>
      <c r="AK2193" s="139" t="s">
        <v>15678</v>
      </c>
      <c r="AL2193" s="139" t="s">
        <v>1823</v>
      </c>
      <c r="AM2193" s="141"/>
      <c r="AN2193" s="141" t="s">
        <v>8</v>
      </c>
      <c r="AO2193" s="139"/>
      <c r="AP2193" s="139" t="s">
        <v>1823</v>
      </c>
      <c r="AQ2193" s="139"/>
      <c r="AR2193" s="381"/>
      <c r="AS2193" s="139" t="s">
        <v>4075</v>
      </c>
      <c r="AT2193" s="141" t="s">
        <v>1404</v>
      </c>
      <c r="AU2193" s="141"/>
      <c r="AV2193" s="383"/>
      <c r="AW2193" s="385"/>
      <c r="AX2193" s="139" t="s">
        <v>121</v>
      </c>
      <c r="AY2193" t="s">
        <v>19243</v>
      </c>
      <c r="BA2193" s="381"/>
      <c r="BB2193" s="139" t="s">
        <v>17</v>
      </c>
      <c r="BC2193" s="166"/>
      <c r="BD2193" s="166"/>
      <c r="BE2193" s="166"/>
      <c r="BF2193" s="166"/>
      <c r="BG2193" s="166"/>
      <c r="BH2193" s="308"/>
      <c r="BI2193" s="308"/>
      <c r="BJ2193" s="141" t="s">
        <v>26</v>
      </c>
      <c r="BK2193" s="141" t="s">
        <v>26</v>
      </c>
      <c r="BL2193" s="141"/>
      <c r="BM2193" s="141"/>
      <c r="BN2193" s="139" t="s">
        <v>4075</v>
      </c>
      <c r="BQ2193" s="141"/>
      <c r="BV2193" s="141"/>
      <c r="BX2193" s="141"/>
      <c r="BY2193" s="141"/>
      <c r="BZ2193" s="141"/>
      <c r="CA2193" s="141"/>
      <c r="CB2193" s="141"/>
      <c r="CC2193" s="141"/>
      <c r="CD2193" s="141"/>
      <c r="CE2193" s="141"/>
      <c r="CF2193" s="141"/>
      <c r="CG2193" s="141"/>
    </row>
    <row r="2194" spans="1:85" x14ac:dyDescent="0.35">
      <c r="A2194" s="155" t="s">
        <v>7205</v>
      </c>
      <c r="B2194" s="139" t="s">
        <v>4075</v>
      </c>
      <c r="C2194" s="18">
        <v>43522</v>
      </c>
      <c r="D2194" s="144">
        <v>0.50902777777777775</v>
      </c>
      <c r="E2194" s="141" t="s">
        <v>2741</v>
      </c>
      <c r="F2194" s="141">
        <v>1</v>
      </c>
      <c r="G2194" s="141" t="s">
        <v>2003</v>
      </c>
      <c r="H2194" s="141">
        <v>2019</v>
      </c>
      <c r="I2194" s="18">
        <v>43522</v>
      </c>
      <c r="J2194" s="144">
        <v>0.50694444444444442</v>
      </c>
      <c r="K2194" s="378"/>
      <c r="L2194" s="139" t="s">
        <v>4075</v>
      </c>
      <c r="M2194" s="141" t="s">
        <v>28</v>
      </c>
      <c r="N2194" s="248"/>
      <c r="O2194" s="141" t="s">
        <v>26</v>
      </c>
      <c r="P2194" s="141"/>
      <c r="Q2194" s="141" t="s">
        <v>7206</v>
      </c>
      <c r="R2194" s="141" t="s">
        <v>7207</v>
      </c>
      <c r="S2194" s="141"/>
      <c r="T2194" s="141" t="s">
        <v>7208</v>
      </c>
      <c r="U2194" s="141">
        <v>0</v>
      </c>
      <c r="V2194" s="141"/>
      <c r="W2194" s="139" t="s">
        <v>4075</v>
      </c>
      <c r="X2194" s="141" t="s">
        <v>25</v>
      </c>
      <c r="Y2194" s="141" t="s">
        <v>27</v>
      </c>
      <c r="Z2194" s="141"/>
      <c r="AA2194" s="141" t="s">
        <v>34</v>
      </c>
      <c r="AB2194" s="141" t="s">
        <v>34</v>
      </c>
      <c r="AC2194" s="139" t="s">
        <v>18047</v>
      </c>
      <c r="AD2194" s="380"/>
      <c r="AE2194" s="139" t="s">
        <v>102</v>
      </c>
      <c r="AF2194" s="139" t="s">
        <v>13082</v>
      </c>
      <c r="AG2194" s="139" t="s">
        <v>102</v>
      </c>
      <c r="AH2194" s="139" t="s">
        <v>1378</v>
      </c>
      <c r="AI2194" s="139" t="s">
        <v>1382</v>
      </c>
      <c r="AJ2194" s="139" t="s">
        <v>60</v>
      </c>
      <c r="AK2194" s="139"/>
      <c r="AL2194" s="139"/>
      <c r="AM2194" s="141"/>
      <c r="AN2194" s="141" t="s">
        <v>8</v>
      </c>
      <c r="AO2194" s="139"/>
      <c r="AP2194" s="139" t="s">
        <v>60</v>
      </c>
      <c r="AQ2194" s="139"/>
      <c r="AR2194" s="381"/>
      <c r="AS2194" s="139" t="s">
        <v>4075</v>
      </c>
      <c r="AT2194" s="141" t="s">
        <v>1404</v>
      </c>
      <c r="AU2194" s="141"/>
      <c r="AV2194" s="383"/>
      <c r="AW2194" s="385"/>
      <c r="AX2194" s="139" t="s">
        <v>5600</v>
      </c>
      <c r="AY2194" t="s">
        <v>19244</v>
      </c>
      <c r="BA2194" s="381"/>
      <c r="BB2194" s="139" t="s">
        <v>17</v>
      </c>
      <c r="BC2194" s="166"/>
      <c r="BD2194" s="166"/>
      <c r="BE2194" s="166"/>
      <c r="BF2194" s="166"/>
      <c r="BG2194" s="166"/>
      <c r="BH2194" s="308"/>
      <c r="BI2194" s="308"/>
      <c r="BJ2194" s="141" t="s">
        <v>26</v>
      </c>
      <c r="BK2194" s="141" t="s">
        <v>26</v>
      </c>
      <c r="BL2194" s="141"/>
      <c r="BM2194" s="141"/>
      <c r="BN2194" s="139" t="s">
        <v>4075</v>
      </c>
      <c r="BQ2194" s="141"/>
      <c r="BV2194" s="141"/>
      <c r="BX2194" s="141"/>
      <c r="BY2194" s="141"/>
      <c r="BZ2194" s="141"/>
      <c r="CA2194" s="141"/>
      <c r="CB2194" s="141"/>
      <c r="CC2194" s="141"/>
      <c r="CD2194" s="141"/>
      <c r="CE2194" s="141"/>
      <c r="CF2194" s="141"/>
      <c r="CG2194" s="141"/>
    </row>
    <row r="2195" spans="1:85" x14ac:dyDescent="0.35">
      <c r="A2195" s="155" t="s">
        <v>7202</v>
      </c>
      <c r="B2195" s="139" t="s">
        <v>4075</v>
      </c>
      <c r="C2195" s="18">
        <v>43537</v>
      </c>
      <c r="D2195" s="144">
        <v>0</v>
      </c>
      <c r="E2195" s="141" t="s">
        <v>3336</v>
      </c>
      <c r="F2195" s="141">
        <v>1</v>
      </c>
      <c r="G2195" s="141" t="s">
        <v>1897</v>
      </c>
      <c r="H2195" s="141">
        <v>2019</v>
      </c>
      <c r="I2195" s="18">
        <v>43537</v>
      </c>
      <c r="J2195" s="144">
        <v>0.67152777777777772</v>
      </c>
      <c r="K2195" s="378"/>
      <c r="L2195" s="139" t="s">
        <v>4075</v>
      </c>
      <c r="M2195" s="141" t="s">
        <v>28</v>
      </c>
      <c r="N2195" s="248"/>
      <c r="O2195" s="141" t="s">
        <v>26</v>
      </c>
      <c r="P2195" s="141"/>
      <c r="Q2195" s="141" t="s">
        <v>7203</v>
      </c>
      <c r="R2195" s="141" t="s">
        <v>7204</v>
      </c>
      <c r="S2195" s="141"/>
      <c r="T2195" s="141"/>
      <c r="U2195" s="141">
        <v>116728182</v>
      </c>
      <c r="V2195" s="141"/>
      <c r="W2195" s="139" t="s">
        <v>4075</v>
      </c>
      <c r="X2195" s="141" t="s">
        <v>25</v>
      </c>
      <c r="Y2195" s="141" t="s">
        <v>27</v>
      </c>
      <c r="Z2195" s="141"/>
      <c r="AA2195" s="141" t="s">
        <v>34</v>
      </c>
      <c r="AB2195" s="141" t="s">
        <v>34</v>
      </c>
      <c r="AC2195" s="139" t="s">
        <v>18047</v>
      </c>
      <c r="AD2195" s="380"/>
      <c r="AE2195" s="139" t="s">
        <v>107</v>
      </c>
      <c r="AF2195" s="139" t="s">
        <v>13076</v>
      </c>
      <c r="AG2195" s="139" t="s">
        <v>4130</v>
      </c>
      <c r="AH2195" s="139" t="s">
        <v>1380</v>
      </c>
      <c r="AI2195" s="139" t="s">
        <v>1518</v>
      </c>
      <c r="AJ2195" s="139"/>
      <c r="AK2195" s="139" t="s">
        <v>1518</v>
      </c>
      <c r="AL2195" s="139" t="s">
        <v>1563</v>
      </c>
      <c r="AM2195" s="141"/>
      <c r="AN2195" s="141" t="s">
        <v>8</v>
      </c>
      <c r="AO2195" s="139"/>
      <c r="AP2195" s="139" t="s">
        <v>1563</v>
      </c>
      <c r="AQ2195" s="139"/>
      <c r="AR2195" s="381"/>
      <c r="AS2195" s="139" t="s">
        <v>4075</v>
      </c>
      <c r="AT2195" s="141" t="s">
        <v>43</v>
      </c>
      <c r="AU2195" s="141">
        <v>245</v>
      </c>
      <c r="AV2195" s="383"/>
      <c r="AW2195" s="385"/>
      <c r="AX2195" s="139" t="s">
        <v>5796</v>
      </c>
      <c r="AY2195" t="s">
        <v>18349</v>
      </c>
      <c r="BA2195" s="381"/>
      <c r="BB2195" s="139" t="s">
        <v>1450</v>
      </c>
      <c r="BC2195" s="166"/>
      <c r="BD2195" s="166"/>
      <c r="BE2195" s="166"/>
      <c r="BF2195" s="166"/>
      <c r="BG2195" s="166"/>
      <c r="BH2195" s="308"/>
      <c r="BI2195" s="308"/>
      <c r="BJ2195" s="141" t="s">
        <v>26</v>
      </c>
      <c r="BK2195" s="141" t="s">
        <v>26</v>
      </c>
      <c r="BL2195" s="141"/>
      <c r="BM2195" s="141"/>
      <c r="BN2195" s="139" t="s">
        <v>4075</v>
      </c>
      <c r="BQ2195" s="141"/>
      <c r="BV2195" s="141"/>
      <c r="BX2195" s="141"/>
      <c r="BY2195" s="141"/>
      <c r="BZ2195" s="141"/>
      <c r="CA2195" s="141"/>
      <c r="CB2195" s="141"/>
      <c r="CC2195" s="141"/>
      <c r="CD2195" s="141"/>
      <c r="CE2195" s="141"/>
      <c r="CF2195" s="141"/>
      <c r="CG2195" s="141"/>
    </row>
    <row r="2196" spans="1:85" x14ac:dyDescent="0.35">
      <c r="A2196" s="155" t="s">
        <v>7198</v>
      </c>
      <c r="B2196" s="139" t="s">
        <v>4075</v>
      </c>
      <c r="C2196" s="18">
        <v>43538</v>
      </c>
      <c r="D2196" s="144">
        <v>0</v>
      </c>
      <c r="E2196" s="141" t="s">
        <v>3336</v>
      </c>
      <c r="F2196" s="141">
        <v>1</v>
      </c>
      <c r="G2196" s="141" t="s">
        <v>1897</v>
      </c>
      <c r="H2196" s="141">
        <v>2019</v>
      </c>
      <c r="I2196" s="18">
        <v>43538</v>
      </c>
      <c r="J2196" s="144">
        <v>0.61250000000000004</v>
      </c>
      <c r="K2196" s="378"/>
      <c r="L2196" s="139" t="s">
        <v>4075</v>
      </c>
      <c r="M2196" s="141" t="s">
        <v>28</v>
      </c>
      <c r="N2196" s="248"/>
      <c r="O2196" s="141" t="s">
        <v>26</v>
      </c>
      <c r="P2196" s="141"/>
      <c r="Q2196" s="141" t="s">
        <v>7199</v>
      </c>
      <c r="R2196" s="141" t="s">
        <v>7200</v>
      </c>
      <c r="S2196" s="141"/>
      <c r="T2196" s="141" t="s">
        <v>7201</v>
      </c>
      <c r="U2196" s="141">
        <v>116737630</v>
      </c>
      <c r="V2196" s="141"/>
      <c r="W2196" s="139" t="s">
        <v>4075</v>
      </c>
      <c r="X2196" s="141" t="s">
        <v>25</v>
      </c>
      <c r="Y2196" s="141" t="s">
        <v>27</v>
      </c>
      <c r="Z2196" s="141"/>
      <c r="AA2196" s="141" t="s">
        <v>34</v>
      </c>
      <c r="AB2196" s="141" t="s">
        <v>34</v>
      </c>
      <c r="AC2196" s="139" t="s">
        <v>18050</v>
      </c>
      <c r="AD2196" s="380"/>
      <c r="AE2196" s="139" t="s">
        <v>102</v>
      </c>
      <c r="AF2196" s="139" t="s">
        <v>13077</v>
      </c>
      <c r="AG2196" s="139" t="s">
        <v>102</v>
      </c>
      <c r="AH2196" s="139" t="s">
        <v>1378</v>
      </c>
      <c r="AI2196" s="139" t="s">
        <v>1383</v>
      </c>
      <c r="AJ2196" s="139" t="s">
        <v>1408</v>
      </c>
      <c r="AK2196" s="139"/>
      <c r="AL2196" s="139"/>
      <c r="AM2196" s="141"/>
      <c r="AN2196" s="141" t="s">
        <v>8</v>
      </c>
      <c r="AO2196" s="139"/>
      <c r="AP2196" s="139" t="s">
        <v>1408</v>
      </c>
      <c r="AQ2196" s="139"/>
      <c r="AR2196" s="381"/>
      <c r="AS2196" s="139" t="s">
        <v>4075</v>
      </c>
      <c r="AT2196" s="141" t="s">
        <v>1404</v>
      </c>
      <c r="AU2196" s="141"/>
      <c r="AV2196" s="383"/>
      <c r="AW2196" s="385"/>
      <c r="AX2196" s="139" t="s">
        <v>119</v>
      </c>
      <c r="AY2196" t="s">
        <v>18584</v>
      </c>
      <c r="BA2196" s="381"/>
      <c r="BB2196" s="139" t="s">
        <v>1450</v>
      </c>
      <c r="BC2196" s="166"/>
      <c r="BD2196" s="166"/>
      <c r="BE2196" s="166"/>
      <c r="BF2196" s="166"/>
      <c r="BG2196" s="166"/>
      <c r="BH2196" s="308"/>
      <c r="BI2196" s="308"/>
      <c r="BJ2196" s="141" t="s">
        <v>26</v>
      </c>
      <c r="BK2196" s="141" t="s">
        <v>26</v>
      </c>
      <c r="BL2196" s="141"/>
      <c r="BM2196" s="141"/>
      <c r="BN2196" s="139" t="s">
        <v>4075</v>
      </c>
      <c r="BQ2196" s="141"/>
      <c r="BV2196" s="141"/>
      <c r="BX2196" s="141"/>
      <c r="BY2196" s="141"/>
      <c r="BZ2196" s="141"/>
      <c r="CA2196" s="141"/>
      <c r="CB2196" s="141"/>
      <c r="CC2196" s="141"/>
      <c r="CD2196" s="141"/>
      <c r="CE2196" s="141"/>
      <c r="CF2196" s="141"/>
      <c r="CG2196" s="141"/>
    </row>
    <row r="2197" spans="1:85" x14ac:dyDescent="0.35">
      <c r="A2197" s="155" t="s">
        <v>7194</v>
      </c>
      <c r="B2197" s="139" t="s">
        <v>4075</v>
      </c>
      <c r="C2197" s="18">
        <v>43543</v>
      </c>
      <c r="D2197" s="144">
        <v>0</v>
      </c>
      <c r="E2197" s="141" t="s">
        <v>13284</v>
      </c>
      <c r="F2197" s="141">
        <v>1</v>
      </c>
      <c r="G2197" s="141" t="s">
        <v>1897</v>
      </c>
      <c r="H2197" s="141">
        <v>2019</v>
      </c>
      <c r="I2197" s="18">
        <v>43543</v>
      </c>
      <c r="J2197" s="144">
        <v>0.53611111111111109</v>
      </c>
      <c r="K2197" s="378"/>
      <c r="L2197" s="139" t="s">
        <v>4075</v>
      </c>
      <c r="M2197" s="141" t="s">
        <v>28</v>
      </c>
      <c r="N2197" s="248"/>
      <c r="O2197" s="141" t="s">
        <v>26</v>
      </c>
      <c r="P2197" s="141"/>
      <c r="Q2197" s="141" t="s">
        <v>7195</v>
      </c>
      <c r="R2197" s="141" t="s">
        <v>7196</v>
      </c>
      <c r="S2197" s="141"/>
      <c r="T2197" s="141" t="s">
        <v>7197</v>
      </c>
      <c r="U2197" s="141">
        <v>116766217</v>
      </c>
      <c r="V2197" s="141"/>
      <c r="W2197" s="139" t="s">
        <v>4075</v>
      </c>
      <c r="X2197" s="141" t="s">
        <v>25</v>
      </c>
      <c r="Y2197" s="141" t="s">
        <v>27</v>
      </c>
      <c r="Z2197" s="141"/>
      <c r="AA2197" s="141" t="s">
        <v>34</v>
      </c>
      <c r="AB2197" s="141" t="s">
        <v>34</v>
      </c>
      <c r="AC2197" s="139" t="s">
        <v>18049</v>
      </c>
      <c r="AD2197" s="380"/>
      <c r="AE2197" s="139" t="s">
        <v>103</v>
      </c>
      <c r="AF2197" s="139" t="s">
        <v>13079</v>
      </c>
      <c r="AG2197" s="139" t="s">
        <v>103</v>
      </c>
      <c r="AH2197" s="139" t="s">
        <v>1380</v>
      </c>
      <c r="AI2197" s="139" t="s">
        <v>7240</v>
      </c>
      <c r="AJ2197" s="139"/>
      <c r="AK2197" s="139" t="s">
        <v>7240</v>
      </c>
      <c r="AL2197" s="139" t="s">
        <v>1563</v>
      </c>
      <c r="AM2197" s="141"/>
      <c r="AN2197" s="141" t="s">
        <v>8</v>
      </c>
      <c r="AO2197" s="139"/>
      <c r="AP2197" s="139" t="s">
        <v>1563</v>
      </c>
      <c r="AQ2197" s="139"/>
      <c r="AR2197" s="381"/>
      <c r="AS2197" s="139" t="s">
        <v>4075</v>
      </c>
      <c r="AT2197" s="141" t="s">
        <v>43</v>
      </c>
      <c r="AU2197" s="141">
        <v>348</v>
      </c>
      <c r="AV2197" s="383"/>
      <c r="AW2197" s="385"/>
      <c r="AX2197" s="139" t="s">
        <v>5577</v>
      </c>
      <c r="AY2197" t="s">
        <v>18791</v>
      </c>
      <c r="BA2197" s="381"/>
      <c r="BB2197" s="139" t="s">
        <v>1451</v>
      </c>
      <c r="BC2197" s="166"/>
      <c r="BD2197" s="166"/>
      <c r="BE2197" s="166"/>
      <c r="BF2197" s="166"/>
      <c r="BG2197" s="166"/>
      <c r="BH2197" s="308"/>
      <c r="BI2197" s="308"/>
      <c r="BJ2197" s="141" t="s">
        <v>26</v>
      </c>
      <c r="BK2197" s="141" t="s">
        <v>26</v>
      </c>
      <c r="BL2197" s="141"/>
      <c r="BM2197" s="141"/>
      <c r="BN2197" s="139" t="s">
        <v>4075</v>
      </c>
      <c r="BQ2197" s="141" t="s">
        <v>15992</v>
      </c>
      <c r="BR2197" s="135" t="s">
        <v>15693</v>
      </c>
      <c r="BV2197" s="141"/>
      <c r="BX2197" s="141"/>
      <c r="BY2197" s="141"/>
      <c r="BZ2197" s="141"/>
      <c r="CA2197" s="141"/>
      <c r="CB2197" s="141"/>
      <c r="CC2197" s="141"/>
      <c r="CD2197" s="141"/>
      <c r="CE2197" s="141"/>
      <c r="CF2197" s="141"/>
      <c r="CG2197" s="141"/>
    </row>
    <row r="2198" spans="1:85" x14ac:dyDescent="0.35">
      <c r="A2198" s="155" t="s">
        <v>7183</v>
      </c>
      <c r="B2198" s="139" t="s">
        <v>4075</v>
      </c>
      <c r="C2198" s="18">
        <v>43564</v>
      </c>
      <c r="D2198" s="144">
        <v>0.81469907407407405</v>
      </c>
      <c r="E2198" s="141" t="s">
        <v>3829</v>
      </c>
      <c r="F2198" s="141">
        <v>2</v>
      </c>
      <c r="G2198" s="141" t="s">
        <v>2116</v>
      </c>
      <c r="H2198" s="141">
        <v>2019</v>
      </c>
      <c r="I2198" s="18">
        <v>43564</v>
      </c>
      <c r="J2198" s="144">
        <v>0.64375000000000004</v>
      </c>
      <c r="K2198" s="378"/>
      <c r="L2198" s="139" t="s">
        <v>4075</v>
      </c>
      <c r="M2198" s="141" t="s">
        <v>28</v>
      </c>
      <c r="N2198" s="248"/>
      <c r="O2198" s="141" t="s">
        <v>26</v>
      </c>
      <c r="P2198" s="141"/>
      <c r="Q2198" s="141" t="s">
        <v>7184</v>
      </c>
      <c r="R2198" s="141" t="s">
        <v>7185</v>
      </c>
      <c r="S2198" s="141"/>
      <c r="T2198" s="141" t="s">
        <v>7186</v>
      </c>
      <c r="U2198" s="141">
        <v>0</v>
      </c>
      <c r="V2198" s="141"/>
      <c r="W2198" s="139" t="s">
        <v>4075</v>
      </c>
      <c r="X2198" s="141" t="s">
        <v>25</v>
      </c>
      <c r="Y2198" s="141" t="s">
        <v>27</v>
      </c>
      <c r="Z2198" s="141"/>
      <c r="AA2198" s="141" t="s">
        <v>34</v>
      </c>
      <c r="AB2198" s="141" t="s">
        <v>34</v>
      </c>
      <c r="AC2198" s="139" t="s">
        <v>18047</v>
      </c>
      <c r="AD2198" s="380"/>
      <c r="AE2198" s="139" t="s">
        <v>4</v>
      </c>
      <c r="AF2198" s="139" t="s">
        <v>13073</v>
      </c>
      <c r="AG2198" s="139" t="s">
        <v>4</v>
      </c>
      <c r="AH2198" s="139" t="s">
        <v>1380</v>
      </c>
      <c r="AI2198" s="139" t="s">
        <v>15678</v>
      </c>
      <c r="AJ2198" s="139"/>
      <c r="AK2198" s="139" t="s">
        <v>15678</v>
      </c>
      <c r="AL2198" s="139" t="s">
        <v>1408</v>
      </c>
      <c r="AM2198" s="141"/>
      <c r="AN2198" s="141" t="s">
        <v>8</v>
      </c>
      <c r="AO2198" s="139"/>
      <c r="AP2198" s="139" t="s">
        <v>1408</v>
      </c>
      <c r="AQ2198" s="139"/>
      <c r="AR2198" s="381"/>
      <c r="AS2198" s="139" t="s">
        <v>4075</v>
      </c>
      <c r="AT2198" s="141" t="s">
        <v>43</v>
      </c>
      <c r="AU2198" s="141">
        <v>348</v>
      </c>
      <c r="AV2198" s="383"/>
      <c r="AW2198" s="385"/>
      <c r="AX2198" s="139" t="s">
        <v>2681</v>
      </c>
      <c r="AY2198" t="s">
        <v>18384</v>
      </c>
      <c r="BA2198" s="381"/>
      <c r="BB2198" s="139" t="s">
        <v>1446</v>
      </c>
      <c r="BC2198" s="166"/>
      <c r="BD2198" s="166"/>
      <c r="BE2198" s="166"/>
      <c r="BF2198" s="166"/>
      <c r="BG2198" s="166"/>
      <c r="BH2198" s="308"/>
      <c r="BI2198" s="308"/>
      <c r="BJ2198" s="141" t="s">
        <v>26</v>
      </c>
      <c r="BK2198" s="141" t="s">
        <v>26</v>
      </c>
      <c r="BL2198" s="141"/>
      <c r="BM2198" s="141"/>
      <c r="BN2198" s="139" t="s">
        <v>4075</v>
      </c>
      <c r="BQ2198" s="141" t="s">
        <v>15993</v>
      </c>
      <c r="BR2198" s="135" t="s">
        <v>15685</v>
      </c>
      <c r="BT2198" s="135" t="s">
        <v>13609</v>
      </c>
      <c r="BU2198" s="135" t="s">
        <v>15422</v>
      </c>
      <c r="BV2198" s="141" t="s">
        <v>13263</v>
      </c>
      <c r="BW2198" s="135" t="s">
        <v>2891</v>
      </c>
      <c r="BX2198" s="141" t="s">
        <v>12</v>
      </c>
      <c r="BY2198" s="141" t="s">
        <v>12</v>
      </c>
      <c r="BZ2198" s="141" t="s">
        <v>26</v>
      </c>
      <c r="CA2198" s="141" t="s">
        <v>1848</v>
      </c>
      <c r="CB2198" s="141"/>
      <c r="CC2198" s="141" t="s">
        <v>13</v>
      </c>
      <c r="CD2198" s="141" t="s">
        <v>34</v>
      </c>
      <c r="CE2198" s="141" t="s">
        <v>15450</v>
      </c>
      <c r="CF2198" s="141" t="s">
        <v>15451</v>
      </c>
      <c r="CG2198" s="141" t="s">
        <v>2004</v>
      </c>
    </row>
    <row r="2199" spans="1:85" x14ac:dyDescent="0.35">
      <c r="A2199" s="155" t="s">
        <v>7179</v>
      </c>
      <c r="B2199" s="139" t="s">
        <v>4075</v>
      </c>
      <c r="C2199" s="18">
        <v>43564</v>
      </c>
      <c r="D2199" s="144">
        <v>0.83</v>
      </c>
      <c r="E2199" s="141" t="s">
        <v>3829</v>
      </c>
      <c r="F2199" s="141">
        <v>2</v>
      </c>
      <c r="G2199" s="141" t="s">
        <v>2116</v>
      </c>
      <c r="H2199" s="141">
        <v>2019</v>
      </c>
      <c r="I2199" s="18">
        <v>43564</v>
      </c>
      <c r="J2199" s="144">
        <v>0.74930555555555556</v>
      </c>
      <c r="K2199" s="378"/>
      <c r="L2199" s="139" t="s">
        <v>4075</v>
      </c>
      <c r="M2199" s="141" t="s">
        <v>28</v>
      </c>
      <c r="N2199" s="248"/>
      <c r="O2199" s="141" t="s">
        <v>26</v>
      </c>
      <c r="P2199" s="141"/>
      <c r="Q2199" s="141" t="s">
        <v>7180</v>
      </c>
      <c r="R2199" s="141" t="s">
        <v>7181</v>
      </c>
      <c r="S2199" s="141"/>
      <c r="T2199" s="141" t="s">
        <v>7182</v>
      </c>
      <c r="U2199" s="141">
        <v>0</v>
      </c>
      <c r="V2199" s="141"/>
      <c r="W2199" s="139" t="s">
        <v>4075</v>
      </c>
      <c r="X2199" s="141" t="s">
        <v>25</v>
      </c>
      <c r="Y2199" s="141" t="s">
        <v>27</v>
      </c>
      <c r="Z2199" s="141"/>
      <c r="AA2199" s="141" t="s">
        <v>34</v>
      </c>
      <c r="AB2199" s="141" t="s">
        <v>34</v>
      </c>
      <c r="AC2199" s="139" t="s">
        <v>18049</v>
      </c>
      <c r="AD2199" s="380"/>
      <c r="AE2199" s="139" t="s">
        <v>4</v>
      </c>
      <c r="AF2199" s="139" t="s">
        <v>13073</v>
      </c>
      <c r="AG2199" s="139" t="s">
        <v>4</v>
      </c>
      <c r="AH2199" s="139" t="s">
        <v>1380</v>
      </c>
      <c r="AI2199" s="139" t="s">
        <v>15678</v>
      </c>
      <c r="AJ2199" s="139"/>
      <c r="AK2199" s="139" t="s">
        <v>15678</v>
      </c>
      <c r="AL2199" s="139" t="s">
        <v>1563</v>
      </c>
      <c r="AM2199" s="141"/>
      <c r="AN2199" s="141" t="s">
        <v>8</v>
      </c>
      <c r="AO2199" s="139"/>
      <c r="AP2199" s="139" t="s">
        <v>1563</v>
      </c>
      <c r="AQ2199" s="139"/>
      <c r="AR2199" s="381"/>
      <c r="AS2199" s="139" t="s">
        <v>4075</v>
      </c>
      <c r="AT2199" s="141" t="s">
        <v>1404</v>
      </c>
      <c r="AU2199" s="141"/>
      <c r="AV2199" s="383"/>
      <c r="AW2199" s="385"/>
      <c r="AX2199" s="139" t="s">
        <v>2013</v>
      </c>
      <c r="AY2199" t="s">
        <v>18942</v>
      </c>
      <c r="BA2199" s="381"/>
      <c r="BB2199" s="139" t="s">
        <v>17</v>
      </c>
      <c r="BC2199" s="166"/>
      <c r="BD2199" s="166"/>
      <c r="BE2199" s="166"/>
      <c r="BF2199" s="166"/>
      <c r="BG2199" s="166"/>
      <c r="BH2199" s="308"/>
      <c r="BI2199" s="308"/>
      <c r="BJ2199" s="141" t="s">
        <v>26</v>
      </c>
      <c r="BK2199" s="141" t="s">
        <v>26</v>
      </c>
      <c r="BL2199" s="141"/>
      <c r="BM2199" s="141"/>
      <c r="BN2199" s="139" t="s">
        <v>4075</v>
      </c>
      <c r="BQ2199" s="141" t="s">
        <v>15994</v>
      </c>
      <c r="BR2199" s="135" t="s">
        <v>15685</v>
      </c>
      <c r="BT2199" s="135" t="s">
        <v>15355</v>
      </c>
      <c r="BU2199" s="135" t="s">
        <v>15369</v>
      </c>
      <c r="BV2199" s="141" t="s">
        <v>13278</v>
      </c>
      <c r="BW2199" s="135" t="s">
        <v>13280</v>
      </c>
      <c r="BX2199" s="141" t="s">
        <v>12</v>
      </c>
      <c r="BY2199" s="141" t="s">
        <v>12</v>
      </c>
      <c r="BZ2199" s="141" t="s">
        <v>26</v>
      </c>
      <c r="CA2199" s="141" t="s">
        <v>1848</v>
      </c>
      <c r="CB2199" s="141"/>
      <c r="CC2199" s="141" t="s">
        <v>13</v>
      </c>
      <c r="CD2199" s="141" t="s">
        <v>34</v>
      </c>
      <c r="CE2199" s="141" t="s">
        <v>15450</v>
      </c>
      <c r="CF2199" s="141" t="s">
        <v>15451</v>
      </c>
      <c r="CG2199" s="141" t="s">
        <v>1848</v>
      </c>
    </row>
    <row r="2200" spans="1:85" x14ac:dyDescent="0.35">
      <c r="A2200" s="155" t="s">
        <v>7190</v>
      </c>
      <c r="B2200" s="139" t="s">
        <v>4075</v>
      </c>
      <c r="C2200" s="18">
        <v>43564</v>
      </c>
      <c r="D2200" s="144">
        <v>0.6431365740740741</v>
      </c>
      <c r="E2200" s="141" t="s">
        <v>3829</v>
      </c>
      <c r="F2200" s="141">
        <v>2</v>
      </c>
      <c r="G2200" s="141" t="s">
        <v>2116</v>
      </c>
      <c r="H2200" s="141">
        <v>2019</v>
      </c>
      <c r="I2200" s="18">
        <v>43564</v>
      </c>
      <c r="J2200" s="144">
        <v>0.58819444444444446</v>
      </c>
      <c r="K2200" s="378"/>
      <c r="L2200" s="139" t="s">
        <v>4075</v>
      </c>
      <c r="M2200" s="141" t="s">
        <v>28</v>
      </c>
      <c r="N2200" s="248"/>
      <c r="O2200" s="141" t="s">
        <v>26</v>
      </c>
      <c r="P2200" s="141"/>
      <c r="Q2200" s="141" t="s">
        <v>7191</v>
      </c>
      <c r="R2200" s="141" t="s">
        <v>7192</v>
      </c>
      <c r="S2200" s="141"/>
      <c r="T2200" s="141" t="s">
        <v>7193</v>
      </c>
      <c r="U2200" s="141">
        <v>116991711</v>
      </c>
      <c r="V2200" s="141"/>
      <c r="W2200" s="139" t="s">
        <v>4075</v>
      </c>
      <c r="X2200" s="141" t="s">
        <v>25</v>
      </c>
      <c r="Y2200" s="141" t="s">
        <v>27</v>
      </c>
      <c r="Z2200" s="141"/>
      <c r="AA2200" s="141" t="s">
        <v>34</v>
      </c>
      <c r="AB2200" s="141" t="s">
        <v>34</v>
      </c>
      <c r="AC2200" s="139" t="s">
        <v>18050</v>
      </c>
      <c r="AD2200" s="380"/>
      <c r="AE2200" s="139" t="s">
        <v>4</v>
      </c>
      <c r="AF2200" s="139" t="s">
        <v>13073</v>
      </c>
      <c r="AG2200" s="139" t="s">
        <v>4</v>
      </c>
      <c r="AH2200" s="139" t="s">
        <v>1380</v>
      </c>
      <c r="AI2200" s="139" t="s">
        <v>15678</v>
      </c>
      <c r="AJ2200" s="139"/>
      <c r="AK2200" s="139" t="s">
        <v>15678</v>
      </c>
      <c r="AL2200" s="139" t="s">
        <v>1563</v>
      </c>
      <c r="AM2200" s="141"/>
      <c r="AN2200" s="141" t="s">
        <v>8</v>
      </c>
      <c r="AO2200" s="139"/>
      <c r="AP2200" s="139" t="s">
        <v>1563</v>
      </c>
      <c r="AQ2200" s="139"/>
      <c r="AR2200" s="381"/>
      <c r="AS2200" s="139" t="s">
        <v>4075</v>
      </c>
      <c r="AT2200" s="141" t="s">
        <v>43</v>
      </c>
      <c r="AU2200" s="141">
        <v>512</v>
      </c>
      <c r="AV2200" s="383"/>
      <c r="AW2200" s="385"/>
      <c r="AX2200" s="139" t="s">
        <v>5612</v>
      </c>
      <c r="AY2200" t="s">
        <v>18948</v>
      </c>
      <c r="BA2200" s="381"/>
      <c r="BB2200" s="139" t="s">
        <v>1452</v>
      </c>
      <c r="BC2200" s="166"/>
      <c r="BD2200" s="166"/>
      <c r="BE2200" s="166"/>
      <c r="BF2200" s="166"/>
      <c r="BG2200" s="166"/>
      <c r="BH2200" s="308"/>
      <c r="BI2200" s="308"/>
      <c r="BJ2200" s="141" t="s">
        <v>26</v>
      </c>
      <c r="BK2200" s="141" t="s">
        <v>26</v>
      </c>
      <c r="BL2200" s="141"/>
      <c r="BM2200" s="141"/>
      <c r="BN2200" s="139" t="s">
        <v>4075</v>
      </c>
      <c r="BQ2200" s="141" t="s">
        <v>15994</v>
      </c>
      <c r="BR2200" s="135" t="s">
        <v>15680</v>
      </c>
      <c r="BT2200" s="135" t="s">
        <v>15355</v>
      </c>
      <c r="BU2200" s="135" t="s">
        <v>3013</v>
      </c>
      <c r="BV2200" s="141" t="s">
        <v>13268</v>
      </c>
      <c r="BW2200" s="135" t="s">
        <v>13286</v>
      </c>
      <c r="BX2200" s="141" t="s">
        <v>12</v>
      </c>
      <c r="BY2200" s="141" t="s">
        <v>12</v>
      </c>
      <c r="BZ2200" s="141" t="s">
        <v>26</v>
      </c>
      <c r="CA2200" s="141" t="s">
        <v>1848</v>
      </c>
      <c r="CB2200" s="141"/>
      <c r="CC2200" s="141" t="s">
        <v>15690</v>
      </c>
      <c r="CD2200" s="141" t="s">
        <v>34</v>
      </c>
      <c r="CE2200" s="141" t="s">
        <v>15450</v>
      </c>
      <c r="CF2200" s="141" t="s">
        <v>15451</v>
      </c>
      <c r="CG2200" s="141" t="s">
        <v>1848</v>
      </c>
    </row>
    <row r="2201" spans="1:85" x14ac:dyDescent="0.35">
      <c r="A2201" s="155" t="s">
        <v>7187</v>
      </c>
      <c r="B2201" s="139" t="s">
        <v>4075</v>
      </c>
      <c r="C2201" s="18">
        <v>43564</v>
      </c>
      <c r="D2201" s="144">
        <v>0.68706018518518519</v>
      </c>
      <c r="E2201" s="141" t="s">
        <v>3829</v>
      </c>
      <c r="F2201" s="141">
        <v>2</v>
      </c>
      <c r="G2201" s="141" t="s">
        <v>2116</v>
      </c>
      <c r="H2201" s="141">
        <v>2019</v>
      </c>
      <c r="I2201" s="18">
        <v>43564</v>
      </c>
      <c r="J2201" s="144">
        <v>0.70833333333333337</v>
      </c>
      <c r="K2201" s="378"/>
      <c r="L2201" s="139" t="s">
        <v>4075</v>
      </c>
      <c r="M2201" s="141" t="s">
        <v>28</v>
      </c>
      <c r="N2201" s="248"/>
      <c r="O2201" s="141" t="s">
        <v>26</v>
      </c>
      <c r="P2201" s="141"/>
      <c r="Q2201" s="141" t="s">
        <v>7188</v>
      </c>
      <c r="R2201" s="141" t="s">
        <v>7189</v>
      </c>
      <c r="S2201" s="141"/>
      <c r="T2201" s="141"/>
      <c r="U2201" s="141">
        <v>116984819</v>
      </c>
      <c r="V2201" s="141"/>
      <c r="W2201" s="139" t="s">
        <v>4075</v>
      </c>
      <c r="X2201" s="141" t="s">
        <v>25</v>
      </c>
      <c r="Y2201" s="141" t="s">
        <v>27</v>
      </c>
      <c r="Z2201" s="141"/>
      <c r="AA2201" s="141" t="s">
        <v>34</v>
      </c>
      <c r="AB2201" s="141" t="s">
        <v>34</v>
      </c>
      <c r="AC2201" s="139" t="s">
        <v>18047</v>
      </c>
      <c r="AD2201" s="380"/>
      <c r="AE2201" s="139" t="s">
        <v>109</v>
      </c>
      <c r="AF2201" s="139" t="s">
        <v>13072</v>
      </c>
      <c r="AG2201" s="139" t="s">
        <v>31</v>
      </c>
      <c r="AH2201" s="139" t="s">
        <v>13</v>
      </c>
      <c r="AI2201" s="139" t="s">
        <v>13</v>
      </c>
      <c r="AJ2201" s="139"/>
      <c r="AK2201" s="139"/>
      <c r="AL2201" s="139"/>
      <c r="AM2201" s="141"/>
      <c r="AN2201" s="141" t="s">
        <v>8</v>
      </c>
      <c r="AO2201" s="139"/>
      <c r="AP2201" s="139" t="s">
        <v>1408</v>
      </c>
      <c r="AQ2201" s="139" t="s">
        <v>7</v>
      </c>
      <c r="AR2201" s="381"/>
      <c r="AS2201" s="139" t="s">
        <v>4075</v>
      </c>
      <c r="AT2201" s="141" t="s">
        <v>1404</v>
      </c>
      <c r="AU2201" s="141"/>
      <c r="AV2201" s="383"/>
      <c r="AW2201" s="385"/>
      <c r="AX2201" s="139" t="s">
        <v>119</v>
      </c>
      <c r="AY2201" t="s">
        <v>18918</v>
      </c>
      <c r="BA2201" s="381"/>
      <c r="BB2201" s="139" t="s">
        <v>1444</v>
      </c>
      <c r="BC2201" s="166"/>
      <c r="BD2201" s="166"/>
      <c r="BE2201" s="166"/>
      <c r="BF2201" s="166"/>
      <c r="BG2201" s="166"/>
      <c r="BH2201" s="308"/>
      <c r="BI2201" s="308"/>
      <c r="BJ2201" s="141" t="s">
        <v>26</v>
      </c>
      <c r="BK2201" s="141" t="s">
        <v>26</v>
      </c>
      <c r="BL2201" s="141"/>
      <c r="BM2201" s="141"/>
      <c r="BN2201" s="139" t="s">
        <v>4075</v>
      </c>
      <c r="BQ2201" s="141"/>
      <c r="BV2201" s="141"/>
      <c r="BX2201" s="141"/>
      <c r="BY2201" s="141"/>
      <c r="BZ2201" s="141"/>
      <c r="CA2201" s="141"/>
      <c r="CB2201" s="141"/>
      <c r="CC2201" s="141"/>
      <c r="CD2201" s="141"/>
      <c r="CE2201" s="141"/>
      <c r="CF2201" s="141"/>
      <c r="CG2201" s="141"/>
    </row>
    <row r="2202" spans="1:85" x14ac:dyDescent="0.35">
      <c r="A2202" s="155" t="s">
        <v>20131</v>
      </c>
      <c r="B2202" s="139" t="s">
        <v>4075</v>
      </c>
      <c r="C2202" s="18">
        <v>43565</v>
      </c>
      <c r="D2202" s="144">
        <v>0.53037037037037038</v>
      </c>
      <c r="E2202" s="141" t="s">
        <v>3829</v>
      </c>
      <c r="F2202" s="141">
        <v>2</v>
      </c>
      <c r="G2202" s="141" t="s">
        <v>2116</v>
      </c>
      <c r="H2202" s="141">
        <v>2019</v>
      </c>
      <c r="I2202" s="18">
        <v>43565</v>
      </c>
      <c r="J2202" s="144"/>
      <c r="K2202" s="378"/>
      <c r="L2202" s="139" t="s">
        <v>4075</v>
      </c>
      <c r="M2202" s="141" t="s">
        <v>28</v>
      </c>
      <c r="N2202" s="248"/>
      <c r="O2202" s="141" t="s">
        <v>26</v>
      </c>
      <c r="P2202" s="141" t="s">
        <v>25</v>
      </c>
      <c r="Q2202" s="141" t="s">
        <v>20132</v>
      </c>
      <c r="R2202" s="141"/>
      <c r="S2202" s="141"/>
      <c r="T2202" s="141" t="s">
        <v>20133</v>
      </c>
      <c r="U2202" s="141">
        <v>0</v>
      </c>
      <c r="V2202" s="141"/>
      <c r="W2202" s="139" t="s">
        <v>4075</v>
      </c>
      <c r="X2202" s="141" t="s">
        <v>25</v>
      </c>
      <c r="Y2202" s="141" t="s">
        <v>27</v>
      </c>
      <c r="Z2202" s="141"/>
      <c r="AA2202" s="141" t="s">
        <v>34</v>
      </c>
      <c r="AB2202" s="141" t="s">
        <v>34</v>
      </c>
      <c r="AC2202" s="139" t="s">
        <v>18047</v>
      </c>
      <c r="AD2202" s="380"/>
      <c r="AE2202" s="139" t="s">
        <v>105</v>
      </c>
      <c r="AF2202" s="139" t="s">
        <v>13076</v>
      </c>
      <c r="AG2202" s="139" t="s">
        <v>1518</v>
      </c>
      <c r="AH2202" s="139" t="s">
        <v>1380</v>
      </c>
      <c r="AI2202" s="139" t="s">
        <v>1518</v>
      </c>
      <c r="AJ2202" s="139"/>
      <c r="AK2202" s="139" t="s">
        <v>1518</v>
      </c>
      <c r="AL2202" s="139" t="s">
        <v>60</v>
      </c>
      <c r="AM2202" s="141"/>
      <c r="AN2202" s="141" t="s">
        <v>8</v>
      </c>
      <c r="AO2202" s="139"/>
      <c r="AP2202" s="139" t="s">
        <v>60</v>
      </c>
      <c r="AQ2202" s="139"/>
      <c r="AR2202" s="381"/>
      <c r="AS2202" s="139" t="s">
        <v>4075</v>
      </c>
      <c r="AT2202" s="141" t="s">
        <v>1404</v>
      </c>
      <c r="AU2202" s="141"/>
      <c r="AV2202" s="383"/>
      <c r="AW2202" s="385"/>
      <c r="AX2202" s="139" t="s">
        <v>5519</v>
      </c>
      <c r="AY2202" t="s">
        <v>18803</v>
      </c>
      <c r="BA2202" s="381"/>
      <c r="BB2202" s="139" t="s">
        <v>1450</v>
      </c>
      <c r="BC2202" s="166"/>
      <c r="BD2202" s="166"/>
      <c r="BE2202" s="166"/>
      <c r="BF2202" s="166"/>
      <c r="BG2202" s="166"/>
      <c r="BH2202" s="308"/>
      <c r="BI2202" s="308"/>
      <c r="BJ2202" s="141" t="s">
        <v>26</v>
      </c>
      <c r="BK2202" s="141" t="s">
        <v>26</v>
      </c>
      <c r="BL2202" s="141"/>
      <c r="BM2202" s="141"/>
      <c r="BN2202" s="139" t="s">
        <v>4075</v>
      </c>
      <c r="BQ2202" s="141"/>
      <c r="BV2202" s="141"/>
      <c r="BX2202" s="141"/>
      <c r="BY2202" s="141"/>
      <c r="BZ2202" s="141"/>
      <c r="CA2202" s="141"/>
      <c r="CB2202" s="141"/>
      <c r="CC2202" s="141"/>
      <c r="CD2202" s="141"/>
      <c r="CE2202" s="141"/>
      <c r="CF2202" s="141"/>
      <c r="CG2202" s="141"/>
    </row>
    <row r="2203" spans="1:85" x14ac:dyDescent="0.35">
      <c r="A2203" s="155" t="s">
        <v>7176</v>
      </c>
      <c r="B2203" s="139" t="s">
        <v>4075</v>
      </c>
      <c r="C2203" s="18">
        <v>43565</v>
      </c>
      <c r="D2203" s="144">
        <v>0.29987268518518517</v>
      </c>
      <c r="E2203" s="141" t="s">
        <v>3829</v>
      </c>
      <c r="F2203" s="141">
        <v>2</v>
      </c>
      <c r="G2203" s="141" t="s">
        <v>2116</v>
      </c>
      <c r="H2203" s="141">
        <v>2019</v>
      </c>
      <c r="I2203" s="18">
        <v>43565</v>
      </c>
      <c r="J2203" s="144"/>
      <c r="K2203" s="378"/>
      <c r="L2203" s="139" t="s">
        <v>4075</v>
      </c>
      <c r="M2203" s="141" t="s">
        <v>28</v>
      </c>
      <c r="N2203" s="248"/>
      <c r="O2203" s="141" t="s">
        <v>26</v>
      </c>
      <c r="P2203" s="141"/>
      <c r="Q2203" s="141" t="s">
        <v>7177</v>
      </c>
      <c r="R2203" s="141"/>
      <c r="S2203" s="141"/>
      <c r="T2203" s="141" t="s">
        <v>7178</v>
      </c>
      <c r="U2203" s="141">
        <v>0</v>
      </c>
      <c r="V2203" s="141"/>
      <c r="W2203" s="139" t="s">
        <v>4075</v>
      </c>
      <c r="X2203" s="141" t="s">
        <v>25</v>
      </c>
      <c r="Y2203" s="141" t="s">
        <v>27</v>
      </c>
      <c r="Z2203" s="141"/>
      <c r="AA2203" s="141" t="s">
        <v>34</v>
      </c>
      <c r="AB2203" s="141" t="s">
        <v>34</v>
      </c>
      <c r="AC2203" s="139" t="s">
        <v>18047</v>
      </c>
      <c r="AD2203" s="380"/>
      <c r="AE2203" s="139" t="s">
        <v>109</v>
      </c>
      <c r="AF2203" s="139" t="s">
        <v>13068</v>
      </c>
      <c r="AG2203" s="139" t="s">
        <v>31</v>
      </c>
      <c r="AH2203" s="139" t="s">
        <v>1378</v>
      </c>
      <c r="AI2203" s="139" t="s">
        <v>1398</v>
      </c>
      <c r="AJ2203" s="139"/>
      <c r="AK2203" s="139"/>
      <c r="AL2203" s="139"/>
      <c r="AM2203" s="141"/>
      <c r="AN2203" s="141" t="s">
        <v>8</v>
      </c>
      <c r="AO2203" s="139"/>
      <c r="AP2203" s="139" t="s">
        <v>1563</v>
      </c>
      <c r="AQ2203" s="139"/>
      <c r="AR2203" s="381"/>
      <c r="AS2203" s="139" t="s">
        <v>4075</v>
      </c>
      <c r="AT2203" s="141" t="s">
        <v>1404</v>
      </c>
      <c r="AU2203" s="141"/>
      <c r="AV2203" s="383"/>
      <c r="AW2203" s="385"/>
      <c r="AX2203" s="139" t="s">
        <v>119</v>
      </c>
      <c r="AY2203" t="s">
        <v>19245</v>
      </c>
      <c r="BA2203" s="381"/>
      <c r="BB2203" s="139" t="s">
        <v>17</v>
      </c>
      <c r="BC2203" s="166"/>
      <c r="BD2203" s="166"/>
      <c r="BE2203" s="166"/>
      <c r="BF2203" s="166"/>
      <c r="BG2203" s="166"/>
      <c r="BH2203" s="308"/>
      <c r="BI2203" s="308"/>
      <c r="BJ2203" s="141" t="s">
        <v>26</v>
      </c>
      <c r="BK2203" s="141" t="s">
        <v>26</v>
      </c>
      <c r="BL2203" s="141"/>
      <c r="BM2203" s="141"/>
      <c r="BN2203" s="139" t="s">
        <v>4075</v>
      </c>
      <c r="BQ2203" s="141"/>
      <c r="BV2203" s="141"/>
      <c r="BX2203" s="141"/>
      <c r="BY2203" s="141"/>
      <c r="BZ2203" s="141"/>
      <c r="CA2203" s="141"/>
      <c r="CB2203" s="141"/>
      <c r="CC2203" s="141"/>
      <c r="CD2203" s="141"/>
      <c r="CE2203" s="141"/>
      <c r="CF2203" s="141"/>
      <c r="CG2203" s="141"/>
    </row>
    <row r="2204" spans="1:85" x14ac:dyDescent="0.35">
      <c r="A2204" s="155" t="s">
        <v>7173</v>
      </c>
      <c r="B2204" s="139" t="s">
        <v>4075</v>
      </c>
      <c r="C2204" s="18">
        <v>43567</v>
      </c>
      <c r="D2204" s="144">
        <v>0</v>
      </c>
      <c r="E2204" s="141" t="s">
        <v>3829</v>
      </c>
      <c r="F2204" s="141">
        <v>2</v>
      </c>
      <c r="G2204" s="141" t="s">
        <v>2116</v>
      </c>
      <c r="H2204" s="141">
        <v>2019</v>
      </c>
      <c r="I2204" s="18">
        <v>43567</v>
      </c>
      <c r="J2204" s="144">
        <v>0.4152777777777778</v>
      </c>
      <c r="K2204" s="378"/>
      <c r="L2204" s="139" t="s">
        <v>4075</v>
      </c>
      <c r="M2204" s="141" t="s">
        <v>29</v>
      </c>
      <c r="N2204" s="248"/>
      <c r="O2204" s="141" t="s">
        <v>26</v>
      </c>
      <c r="P2204" s="141"/>
      <c r="Q2204" s="141" t="s">
        <v>7174</v>
      </c>
      <c r="R2204" s="141"/>
      <c r="S2204" s="141"/>
      <c r="T2204" s="141" t="s">
        <v>7175</v>
      </c>
      <c r="U2204" s="141">
        <v>0</v>
      </c>
      <c r="V2204" s="141"/>
      <c r="W2204" s="139" t="s">
        <v>4075</v>
      </c>
      <c r="X2204" s="141" t="s">
        <v>25</v>
      </c>
      <c r="Y2204" s="141" t="s">
        <v>27</v>
      </c>
      <c r="Z2204" s="141"/>
      <c r="AA2204" s="141" t="s">
        <v>34</v>
      </c>
      <c r="AB2204" s="141" t="s">
        <v>34</v>
      </c>
      <c r="AC2204" s="139" t="s">
        <v>18047</v>
      </c>
      <c r="AD2204" s="380"/>
      <c r="AE2204" s="139" t="s">
        <v>103</v>
      </c>
      <c r="AF2204" s="139" t="s">
        <v>13079</v>
      </c>
      <c r="AG2204" s="139" t="s">
        <v>103</v>
      </c>
      <c r="AH2204" s="139" t="s">
        <v>1380</v>
      </c>
      <c r="AI2204" s="139" t="s">
        <v>7240</v>
      </c>
      <c r="AJ2204" s="139"/>
      <c r="AK2204" s="139" t="s">
        <v>7240</v>
      </c>
      <c r="AL2204" s="139" t="s">
        <v>1563</v>
      </c>
      <c r="AM2204" s="141"/>
      <c r="AN2204" s="141" t="s">
        <v>8</v>
      </c>
      <c r="AO2204" s="139"/>
      <c r="AP2204" s="139" t="s">
        <v>1563</v>
      </c>
      <c r="AQ2204" s="139"/>
      <c r="AR2204" s="381"/>
      <c r="AS2204" s="139" t="s">
        <v>4075</v>
      </c>
      <c r="AT2204" s="141" t="s">
        <v>1404</v>
      </c>
      <c r="AU2204" s="141"/>
      <c r="AV2204" s="383"/>
      <c r="AW2204" s="385"/>
      <c r="AX2204" s="139" t="s">
        <v>119</v>
      </c>
      <c r="AY2204" t="s">
        <v>19246</v>
      </c>
      <c r="BA2204" s="381"/>
      <c r="BB2204" s="139" t="s">
        <v>1444</v>
      </c>
      <c r="BC2204" s="166"/>
      <c r="BD2204" s="166"/>
      <c r="BE2204" s="166"/>
      <c r="BF2204" s="166"/>
      <c r="BG2204" s="166"/>
      <c r="BH2204" s="308"/>
      <c r="BI2204" s="308"/>
      <c r="BJ2204" s="141" t="s">
        <v>26</v>
      </c>
      <c r="BK2204" s="141" t="s">
        <v>26</v>
      </c>
      <c r="BL2204" s="141"/>
      <c r="BM2204" s="141"/>
      <c r="BN2204" s="139" t="s">
        <v>4075</v>
      </c>
      <c r="BQ2204" s="141"/>
      <c r="BV2204" s="141"/>
      <c r="BX2204" s="141"/>
      <c r="BY2204" s="141"/>
      <c r="BZ2204" s="141"/>
      <c r="CA2204" s="141"/>
      <c r="CB2204" s="141"/>
      <c r="CC2204" s="141"/>
      <c r="CD2204" s="141"/>
      <c r="CE2204" s="141"/>
      <c r="CF2204" s="141"/>
      <c r="CG2204" s="141"/>
    </row>
    <row r="2205" spans="1:85" x14ac:dyDescent="0.35">
      <c r="A2205" s="155" t="s">
        <v>7171</v>
      </c>
      <c r="B2205" s="139" t="s">
        <v>4075</v>
      </c>
      <c r="C2205" s="18">
        <v>43575</v>
      </c>
      <c r="D2205" s="144">
        <v>0</v>
      </c>
      <c r="E2205" s="141" t="s">
        <v>13259</v>
      </c>
      <c r="F2205" s="141">
        <v>2</v>
      </c>
      <c r="G2205" s="141" t="s">
        <v>2116</v>
      </c>
      <c r="H2205" s="141">
        <v>2019</v>
      </c>
      <c r="I2205" s="18"/>
      <c r="J2205" s="144"/>
      <c r="K2205" s="378"/>
      <c r="L2205" s="139" t="s">
        <v>4075</v>
      </c>
      <c r="M2205" s="141" t="s">
        <v>28</v>
      </c>
      <c r="N2205" s="248"/>
      <c r="O2205" s="141" t="s">
        <v>26</v>
      </c>
      <c r="P2205" s="141"/>
      <c r="Q2205" s="141"/>
      <c r="R2205" s="141"/>
      <c r="S2205" s="141"/>
      <c r="T2205" s="141" t="s">
        <v>7172</v>
      </c>
      <c r="U2205" s="141">
        <v>0</v>
      </c>
      <c r="V2205" s="141"/>
      <c r="W2205" s="139" t="s">
        <v>4075</v>
      </c>
      <c r="X2205" s="141" t="s">
        <v>25</v>
      </c>
      <c r="Y2205" s="141" t="s">
        <v>27</v>
      </c>
      <c r="Z2205" s="141"/>
      <c r="AA2205" s="141" t="s">
        <v>34</v>
      </c>
      <c r="AB2205" s="141"/>
      <c r="AC2205" s="139" t="s">
        <v>18047</v>
      </c>
      <c r="AD2205" s="380"/>
      <c r="AE2205" s="139" t="s">
        <v>102</v>
      </c>
      <c r="AF2205" s="139" t="s">
        <v>13068</v>
      </c>
      <c r="AG2205" s="139" t="s">
        <v>102</v>
      </c>
      <c r="AH2205" s="139" t="s">
        <v>1378</v>
      </c>
      <c r="AI2205" s="139" t="s">
        <v>1398</v>
      </c>
      <c r="AJ2205" s="139" t="s">
        <v>1563</v>
      </c>
      <c r="AK2205" s="139"/>
      <c r="AL2205" s="139"/>
      <c r="AM2205" s="141"/>
      <c r="AN2205" s="141" t="s">
        <v>8</v>
      </c>
      <c r="AO2205" s="139"/>
      <c r="AP2205" s="139" t="s">
        <v>1563</v>
      </c>
      <c r="AQ2205" s="139"/>
      <c r="AR2205" s="381"/>
      <c r="AS2205" s="139" t="s">
        <v>4075</v>
      </c>
      <c r="AT2205" s="141" t="s">
        <v>43</v>
      </c>
      <c r="AU2205" s="141">
        <v>530</v>
      </c>
      <c r="AV2205" s="383"/>
      <c r="AW2205" s="385"/>
      <c r="AX2205" s="139" t="s">
        <v>1636</v>
      </c>
      <c r="AY2205" t="s">
        <v>18353</v>
      </c>
      <c r="BA2205" s="381"/>
      <c r="BB2205" s="139" t="s">
        <v>1450</v>
      </c>
      <c r="BC2205" s="166"/>
      <c r="BD2205" s="166"/>
      <c r="BE2205" s="166"/>
      <c r="BF2205" s="166"/>
      <c r="BG2205" s="166"/>
      <c r="BH2205" s="308"/>
      <c r="BI2205" s="308"/>
      <c r="BJ2205" s="141" t="s">
        <v>26</v>
      </c>
      <c r="BK2205" s="141" t="s">
        <v>26</v>
      </c>
      <c r="BL2205" s="141"/>
      <c r="BM2205" s="141"/>
      <c r="BN2205" s="139" t="s">
        <v>4075</v>
      </c>
      <c r="BQ2205" s="141"/>
      <c r="BV2205" s="141"/>
      <c r="BX2205" s="141"/>
      <c r="BY2205" s="141"/>
      <c r="BZ2205" s="141"/>
      <c r="CA2205" s="141"/>
      <c r="CB2205" s="141"/>
      <c r="CC2205" s="141"/>
      <c r="CD2205" s="141"/>
      <c r="CE2205" s="141"/>
      <c r="CF2205" s="141"/>
      <c r="CG2205" s="141"/>
    </row>
    <row r="2206" spans="1:85" x14ac:dyDescent="0.35">
      <c r="A2206" s="155" t="s">
        <v>7168</v>
      </c>
      <c r="B2206" s="139" t="s">
        <v>4075</v>
      </c>
      <c r="C2206" s="18">
        <v>43578</v>
      </c>
      <c r="D2206" s="144">
        <v>0</v>
      </c>
      <c r="E2206" s="141" t="s">
        <v>2160</v>
      </c>
      <c r="F2206" s="141">
        <v>2</v>
      </c>
      <c r="G2206" s="141" t="s">
        <v>2116</v>
      </c>
      <c r="H2206" s="141">
        <v>2019</v>
      </c>
      <c r="I2206" s="18">
        <v>43578</v>
      </c>
      <c r="J2206" s="144">
        <v>0.46388888888888891</v>
      </c>
      <c r="K2206" s="378"/>
      <c r="L2206" s="139" t="s">
        <v>4075</v>
      </c>
      <c r="M2206" s="141" t="s">
        <v>28</v>
      </c>
      <c r="N2206" s="248"/>
      <c r="O2206" s="141" t="s">
        <v>26</v>
      </c>
      <c r="P2206" s="141"/>
      <c r="Q2206" s="141" t="s">
        <v>7169</v>
      </c>
      <c r="R2206" s="141" t="s">
        <v>7170</v>
      </c>
      <c r="S2206" s="141"/>
      <c r="T2206" s="141"/>
      <c r="U2206" s="141">
        <v>0</v>
      </c>
      <c r="V2206" s="141"/>
      <c r="W2206" s="139" t="s">
        <v>4075</v>
      </c>
      <c r="X2206" s="141" t="s">
        <v>25</v>
      </c>
      <c r="Y2206" s="141" t="s">
        <v>27</v>
      </c>
      <c r="Z2206" s="141"/>
      <c r="AA2206" s="141" t="s">
        <v>34</v>
      </c>
      <c r="AB2206" s="141" t="s">
        <v>34</v>
      </c>
      <c r="AC2206" s="139" t="s">
        <v>18049</v>
      </c>
      <c r="AD2206" s="380"/>
      <c r="AE2206" s="139" t="s">
        <v>103</v>
      </c>
      <c r="AF2206" s="139" t="s">
        <v>13075</v>
      </c>
      <c r="AG2206" s="139" t="s">
        <v>103</v>
      </c>
      <c r="AH2206" s="139" t="s">
        <v>1380</v>
      </c>
      <c r="AI2206" s="139" t="s">
        <v>7340</v>
      </c>
      <c r="AJ2206" s="139"/>
      <c r="AK2206" s="139" t="s">
        <v>7340</v>
      </c>
      <c r="AL2206" s="139" t="s">
        <v>1563</v>
      </c>
      <c r="AM2206" s="141"/>
      <c r="AN2206" s="141" t="s">
        <v>8</v>
      </c>
      <c r="AO2206" s="139"/>
      <c r="AP2206" s="139" t="s">
        <v>1563</v>
      </c>
      <c r="AQ2206" s="139"/>
      <c r="AR2206" s="381"/>
      <c r="AS2206" s="139" t="s">
        <v>4075</v>
      </c>
      <c r="AT2206" s="141" t="s">
        <v>1404</v>
      </c>
      <c r="AU2206" s="141"/>
      <c r="AV2206" s="383"/>
      <c r="AW2206" s="385"/>
      <c r="AX2206" s="139" t="s">
        <v>3845</v>
      </c>
      <c r="AY2206" t="s">
        <v>18763</v>
      </c>
      <c r="BA2206" s="381"/>
      <c r="BB2206" s="139" t="s">
        <v>17</v>
      </c>
      <c r="BC2206" s="166"/>
      <c r="BD2206" s="166"/>
      <c r="BE2206" s="166"/>
      <c r="BF2206" s="166"/>
      <c r="BG2206" s="166"/>
      <c r="BH2206" s="308"/>
      <c r="BI2206" s="308"/>
      <c r="BJ2206" s="141" t="s">
        <v>26</v>
      </c>
      <c r="BK2206" s="141" t="s">
        <v>26</v>
      </c>
      <c r="BL2206" s="141"/>
      <c r="BM2206" s="141"/>
      <c r="BN2206" s="139" t="s">
        <v>4075</v>
      </c>
      <c r="BQ2206" s="141"/>
      <c r="BV2206" s="141"/>
      <c r="BX2206" s="141"/>
      <c r="BY2206" s="141"/>
      <c r="BZ2206" s="141"/>
      <c r="CA2206" s="141"/>
      <c r="CB2206" s="141"/>
      <c r="CC2206" s="141"/>
      <c r="CD2206" s="141"/>
      <c r="CE2206" s="141"/>
      <c r="CF2206" s="141"/>
      <c r="CG2206" s="141"/>
    </row>
    <row r="2207" spans="1:85" x14ac:dyDescent="0.35">
      <c r="A2207" s="155" t="s">
        <v>7163</v>
      </c>
      <c r="B2207" s="139" t="s">
        <v>4075</v>
      </c>
      <c r="C2207" s="18">
        <v>43579</v>
      </c>
      <c r="D2207" s="144">
        <v>0.50202546296296291</v>
      </c>
      <c r="E2207" s="141" t="s">
        <v>2160</v>
      </c>
      <c r="F2207" s="141">
        <v>2</v>
      </c>
      <c r="G2207" s="141" t="s">
        <v>2116</v>
      </c>
      <c r="H2207" s="141">
        <v>2019</v>
      </c>
      <c r="I2207" s="18">
        <v>43579</v>
      </c>
      <c r="J2207" s="144">
        <v>0.49930555555555556</v>
      </c>
      <c r="K2207" s="378"/>
      <c r="L2207" s="139" t="s">
        <v>4075</v>
      </c>
      <c r="M2207" s="141" t="s">
        <v>28</v>
      </c>
      <c r="N2207" s="248"/>
      <c r="O2207" s="141" t="s">
        <v>26</v>
      </c>
      <c r="P2207" s="141"/>
      <c r="Q2207" s="141" t="s">
        <v>7164</v>
      </c>
      <c r="R2207" s="141" t="s">
        <v>7165</v>
      </c>
      <c r="S2207" s="141"/>
      <c r="T2207" s="141"/>
      <c r="U2207" s="141">
        <v>0</v>
      </c>
      <c r="V2207" s="141"/>
      <c r="W2207" s="139" t="s">
        <v>4075</v>
      </c>
      <c r="X2207" s="141" t="s">
        <v>25</v>
      </c>
      <c r="Y2207" s="141" t="s">
        <v>27</v>
      </c>
      <c r="Z2207" s="141"/>
      <c r="AA2207" s="141" t="s">
        <v>34</v>
      </c>
      <c r="AB2207" s="141"/>
      <c r="AC2207" s="139" t="s">
        <v>18049</v>
      </c>
      <c r="AD2207" s="380"/>
      <c r="AE2207" s="139" t="s">
        <v>102</v>
      </c>
      <c r="AF2207" s="139" t="s">
        <v>13068</v>
      </c>
      <c r="AG2207" s="139" t="s">
        <v>102</v>
      </c>
      <c r="AH2207" s="139" t="s">
        <v>1378</v>
      </c>
      <c r="AI2207" s="139" t="s">
        <v>1398</v>
      </c>
      <c r="AJ2207" s="139" t="s">
        <v>1563</v>
      </c>
      <c r="AK2207" s="139"/>
      <c r="AL2207" s="139"/>
      <c r="AM2207" s="141"/>
      <c r="AN2207" s="141" t="s">
        <v>8</v>
      </c>
      <c r="AO2207" s="139"/>
      <c r="AP2207" s="139" t="s">
        <v>1563</v>
      </c>
      <c r="AQ2207" s="139"/>
      <c r="AR2207" s="381"/>
      <c r="AS2207" s="139" t="s">
        <v>4075</v>
      </c>
      <c r="AT2207" s="141" t="s">
        <v>1404</v>
      </c>
      <c r="AU2207" s="141"/>
      <c r="AV2207" s="383"/>
      <c r="AW2207" s="385"/>
      <c r="AX2207" s="139" t="s">
        <v>5903</v>
      </c>
      <c r="AY2207" t="s">
        <v>19203</v>
      </c>
      <c r="BA2207" s="381"/>
      <c r="BB2207" s="139" t="s">
        <v>17</v>
      </c>
      <c r="BC2207" s="166"/>
      <c r="BD2207" s="166"/>
      <c r="BE2207" s="166"/>
      <c r="BF2207" s="166"/>
      <c r="BG2207" s="166"/>
      <c r="BH2207" s="308"/>
      <c r="BI2207" s="308"/>
      <c r="BJ2207" s="141" t="s">
        <v>26</v>
      </c>
      <c r="BK2207" s="141" t="s">
        <v>26</v>
      </c>
      <c r="BL2207" s="141"/>
      <c r="BM2207" s="141"/>
      <c r="BN2207" s="139" t="s">
        <v>4075</v>
      </c>
      <c r="BQ2207" s="141"/>
      <c r="BV2207" s="141"/>
      <c r="BX2207" s="141"/>
      <c r="BY2207" s="141"/>
      <c r="BZ2207" s="141"/>
      <c r="CA2207" s="141"/>
      <c r="CB2207" s="141"/>
      <c r="CC2207" s="141"/>
      <c r="CD2207" s="141"/>
      <c r="CE2207" s="141"/>
      <c r="CF2207" s="141"/>
      <c r="CG2207" s="141"/>
    </row>
    <row r="2208" spans="1:85" x14ac:dyDescent="0.35">
      <c r="A2208" s="155" t="s">
        <v>7166</v>
      </c>
      <c r="B2208" s="139" t="s">
        <v>4075</v>
      </c>
      <c r="C2208" s="18">
        <v>43579</v>
      </c>
      <c r="D2208" s="144">
        <v>0</v>
      </c>
      <c r="E2208" s="141" t="s">
        <v>2160</v>
      </c>
      <c r="F2208" s="141">
        <v>2</v>
      </c>
      <c r="G2208" s="141" t="s">
        <v>2116</v>
      </c>
      <c r="H2208" s="141">
        <v>2019</v>
      </c>
      <c r="I2208" s="18"/>
      <c r="J2208" s="144"/>
      <c r="K2208" s="378"/>
      <c r="L2208" s="139" t="s">
        <v>4075</v>
      </c>
      <c r="M2208" s="141" t="s">
        <v>29</v>
      </c>
      <c r="N2208" s="248"/>
      <c r="O2208" s="141" t="s">
        <v>26</v>
      </c>
      <c r="P2208" s="141"/>
      <c r="Q2208" s="141"/>
      <c r="R2208" s="141"/>
      <c r="S2208" s="141" t="s">
        <v>7167</v>
      </c>
      <c r="T2208" s="141"/>
      <c r="U2208" s="141">
        <v>0</v>
      </c>
      <c r="V2208" s="141"/>
      <c r="W2208" s="139" t="s">
        <v>4075</v>
      </c>
      <c r="X2208" s="141" t="s">
        <v>25</v>
      </c>
      <c r="Y2208" s="141" t="s">
        <v>27</v>
      </c>
      <c r="Z2208" s="141"/>
      <c r="AA2208" s="141" t="s">
        <v>35</v>
      </c>
      <c r="AB2208" s="141"/>
      <c r="AC2208" s="139" t="s">
        <v>18048</v>
      </c>
      <c r="AD2208" s="380"/>
      <c r="AE2208" s="139" t="s">
        <v>105</v>
      </c>
      <c r="AF2208" s="139" t="s">
        <v>13076</v>
      </c>
      <c r="AG2208" s="139" t="s">
        <v>1518</v>
      </c>
      <c r="AH2208" s="139" t="s">
        <v>1380</v>
      </c>
      <c r="AI2208" s="139" t="s">
        <v>1518</v>
      </c>
      <c r="AJ2208" s="139"/>
      <c r="AK2208" s="139" t="s">
        <v>1518</v>
      </c>
      <c r="AL2208" s="139" t="s">
        <v>1621</v>
      </c>
      <c r="AM2208" s="141"/>
      <c r="AN2208" s="141" t="s">
        <v>8</v>
      </c>
      <c r="AO2208" s="139"/>
      <c r="AP2208" s="139" t="s">
        <v>1621</v>
      </c>
      <c r="AQ2208" s="139"/>
      <c r="AR2208" s="381"/>
      <c r="AS2208" s="139" t="s">
        <v>4075</v>
      </c>
      <c r="AT2208" s="141" t="s">
        <v>1404</v>
      </c>
      <c r="AU2208" s="141"/>
      <c r="AV2208" s="383"/>
      <c r="AW2208" s="385"/>
      <c r="AX2208" s="139" t="s">
        <v>121</v>
      </c>
      <c r="AY2208" t="s">
        <v>19247</v>
      </c>
      <c r="BA2208" s="381"/>
      <c r="BB2208" s="139" t="s">
        <v>1450</v>
      </c>
      <c r="BC2208" s="166">
        <v>10</v>
      </c>
      <c r="BD2208" s="166"/>
      <c r="BE2208" s="166"/>
      <c r="BF2208" s="166"/>
      <c r="BG2208" s="166"/>
      <c r="BH2208" s="308"/>
      <c r="BI2208" s="308"/>
      <c r="BJ2208" s="141" t="s">
        <v>26</v>
      </c>
      <c r="BK2208" s="141" t="s">
        <v>26</v>
      </c>
      <c r="BL2208" s="141"/>
      <c r="BM2208" s="141"/>
      <c r="BN2208" s="139" t="s">
        <v>4075</v>
      </c>
      <c r="BQ2208" s="141"/>
      <c r="BV2208" s="141"/>
      <c r="BX2208" s="141"/>
      <c r="BY2208" s="141"/>
      <c r="BZ2208" s="141"/>
      <c r="CA2208" s="141"/>
      <c r="CB2208" s="141"/>
      <c r="CC2208" s="141"/>
      <c r="CD2208" s="141"/>
      <c r="CE2208" s="141"/>
      <c r="CF2208" s="141"/>
      <c r="CG2208" s="141"/>
    </row>
    <row r="2209" spans="1:85" x14ac:dyDescent="0.35">
      <c r="A2209" s="155" t="s">
        <v>7158</v>
      </c>
      <c r="B2209" s="139" t="s">
        <v>4075</v>
      </c>
      <c r="C2209" s="18">
        <v>43580</v>
      </c>
      <c r="D2209" s="144">
        <v>0.53320601851851857</v>
      </c>
      <c r="E2209" s="141" t="s">
        <v>2160</v>
      </c>
      <c r="F2209" s="141">
        <v>2</v>
      </c>
      <c r="G2209" s="141" t="s">
        <v>2116</v>
      </c>
      <c r="H2209" s="141">
        <v>2019</v>
      </c>
      <c r="I2209" s="18">
        <v>43580</v>
      </c>
      <c r="J2209" s="144">
        <v>0.52777777777777779</v>
      </c>
      <c r="K2209" s="378"/>
      <c r="L2209" s="139" t="s">
        <v>4075</v>
      </c>
      <c r="M2209" s="141" t="s">
        <v>28</v>
      </c>
      <c r="N2209" s="248"/>
      <c r="O2209" s="141" t="s">
        <v>26</v>
      </c>
      <c r="P2209" s="141"/>
      <c r="Q2209" s="141" t="s">
        <v>7159</v>
      </c>
      <c r="R2209" s="141" t="s">
        <v>7160</v>
      </c>
      <c r="S2209" s="141"/>
      <c r="T2209" s="141" t="s">
        <v>7161</v>
      </c>
      <c r="U2209" s="141">
        <v>117100950</v>
      </c>
      <c r="V2209" s="141"/>
      <c r="W2209" s="139" t="s">
        <v>4075</v>
      </c>
      <c r="X2209" s="141" t="s">
        <v>25</v>
      </c>
      <c r="Y2209" s="141" t="s">
        <v>27</v>
      </c>
      <c r="Z2209" s="141"/>
      <c r="AA2209" s="141" t="s">
        <v>34</v>
      </c>
      <c r="AB2209" s="141" t="s">
        <v>34</v>
      </c>
      <c r="AC2209" s="139" t="s">
        <v>18047</v>
      </c>
      <c r="AD2209" s="380"/>
      <c r="AE2209" s="139" t="s">
        <v>103</v>
      </c>
      <c r="AF2209" s="139" t="s">
        <v>13075</v>
      </c>
      <c r="AG2209" s="139" t="s">
        <v>103</v>
      </c>
      <c r="AH2209" s="139" t="s">
        <v>1380</v>
      </c>
      <c r="AI2209" s="139" t="s">
        <v>7340</v>
      </c>
      <c r="AJ2209" s="139"/>
      <c r="AK2209" s="139" t="s">
        <v>7340</v>
      </c>
      <c r="AL2209" s="139" t="s">
        <v>1563</v>
      </c>
      <c r="AM2209" s="141"/>
      <c r="AN2209" s="141" t="s">
        <v>8</v>
      </c>
      <c r="AO2209" s="139"/>
      <c r="AP2209" s="139" t="s">
        <v>1563</v>
      </c>
      <c r="AQ2209" s="139" t="s">
        <v>4177</v>
      </c>
      <c r="AR2209" s="381"/>
      <c r="AS2209" s="139" t="s">
        <v>4075</v>
      </c>
      <c r="AT2209" s="141" t="s">
        <v>1404</v>
      </c>
      <c r="AU2209" s="141"/>
      <c r="AV2209" s="383"/>
      <c r="AW2209" s="385"/>
      <c r="AX2209" s="139" t="s">
        <v>121</v>
      </c>
      <c r="AY2209" t="s">
        <v>19248</v>
      </c>
      <c r="BA2209" s="381"/>
      <c r="BB2209" s="139" t="s">
        <v>17</v>
      </c>
      <c r="BC2209" s="166"/>
      <c r="BD2209" s="166"/>
      <c r="BE2209" s="166"/>
      <c r="BF2209" s="166"/>
      <c r="BG2209" s="166"/>
      <c r="BH2209" s="308"/>
      <c r="BI2209" s="308"/>
      <c r="BJ2209" s="141" t="s">
        <v>26</v>
      </c>
      <c r="BK2209" s="141" t="s">
        <v>26</v>
      </c>
      <c r="BL2209" s="141"/>
      <c r="BM2209" s="141"/>
      <c r="BN2209" s="139" t="s">
        <v>4075</v>
      </c>
      <c r="BQ2209" s="141"/>
      <c r="BV2209" s="141"/>
      <c r="BX2209" s="141"/>
      <c r="BY2209" s="141"/>
      <c r="BZ2209" s="141"/>
      <c r="CA2209" s="141"/>
      <c r="CB2209" s="141"/>
      <c r="CC2209" s="141"/>
      <c r="CD2209" s="141"/>
      <c r="CE2209" s="141"/>
      <c r="CF2209" s="141"/>
      <c r="CG2209" s="141"/>
    </row>
    <row r="2210" spans="1:85" x14ac:dyDescent="0.35">
      <c r="A2210" s="155" t="s">
        <v>7162</v>
      </c>
      <c r="B2210" s="139" t="s">
        <v>4075</v>
      </c>
      <c r="C2210" s="18">
        <v>43580</v>
      </c>
      <c r="D2210" s="144">
        <v>0.49313657407407407</v>
      </c>
      <c r="E2210" s="141" t="s">
        <v>2160</v>
      </c>
      <c r="F2210" s="141">
        <v>2</v>
      </c>
      <c r="G2210" s="141" t="s">
        <v>2116</v>
      </c>
      <c r="H2210" s="141">
        <v>2019</v>
      </c>
      <c r="I2210" s="18"/>
      <c r="J2210" s="144"/>
      <c r="K2210" s="378"/>
      <c r="L2210" s="139" t="s">
        <v>4075</v>
      </c>
      <c r="M2210" s="141" t="s">
        <v>28</v>
      </c>
      <c r="N2210" s="248"/>
      <c r="O2210" s="141" t="s">
        <v>26</v>
      </c>
      <c r="P2210" s="141"/>
      <c r="Q2210" s="141"/>
      <c r="R2210" s="141"/>
      <c r="S2210" s="141"/>
      <c r="T2210" s="141"/>
      <c r="U2210" s="141">
        <v>0</v>
      </c>
      <c r="V2210" s="141"/>
      <c r="W2210" s="139" t="s">
        <v>4075</v>
      </c>
      <c r="X2210" s="141" t="s">
        <v>25</v>
      </c>
      <c r="Y2210" s="141" t="s">
        <v>27</v>
      </c>
      <c r="Z2210" s="141"/>
      <c r="AA2210" s="141" t="s">
        <v>34</v>
      </c>
      <c r="AB2210" s="141" t="s">
        <v>34</v>
      </c>
      <c r="AC2210" s="139" t="s">
        <v>18049</v>
      </c>
      <c r="AD2210" s="380"/>
      <c r="AE2210" s="139" t="s">
        <v>102</v>
      </c>
      <c r="AF2210" s="139" t="s">
        <v>13084</v>
      </c>
      <c r="AG2210" s="139" t="s">
        <v>102</v>
      </c>
      <c r="AH2210" s="139" t="s">
        <v>1378</v>
      </c>
      <c r="AI2210" s="139" t="s">
        <v>1391</v>
      </c>
      <c r="AJ2210" s="139" t="s">
        <v>1403</v>
      </c>
      <c r="AK2210" s="139"/>
      <c r="AL2210" s="139"/>
      <c r="AM2210" s="141"/>
      <c r="AN2210" s="141" t="s">
        <v>8</v>
      </c>
      <c r="AO2210" s="139"/>
      <c r="AP2210" s="139" t="s">
        <v>1403</v>
      </c>
      <c r="AQ2210" s="139"/>
      <c r="AR2210" s="381"/>
      <c r="AS2210" s="139" t="s">
        <v>4075</v>
      </c>
      <c r="AT2210" s="141" t="s">
        <v>1404</v>
      </c>
      <c r="AU2210" s="141"/>
      <c r="AV2210" s="383"/>
      <c r="AW2210" s="385"/>
      <c r="AX2210" s="139" t="s">
        <v>5586</v>
      </c>
      <c r="AY2210" t="s">
        <v>19249</v>
      </c>
      <c r="BA2210" s="381"/>
      <c r="BB2210" s="139" t="s">
        <v>17</v>
      </c>
      <c r="BC2210" s="166"/>
      <c r="BD2210" s="166"/>
      <c r="BE2210" s="166"/>
      <c r="BF2210" s="166"/>
      <c r="BG2210" s="166"/>
      <c r="BH2210" s="308"/>
      <c r="BI2210" s="308"/>
      <c r="BJ2210" s="141" t="s">
        <v>26</v>
      </c>
      <c r="BK2210" s="141" t="s">
        <v>26</v>
      </c>
      <c r="BL2210" s="141"/>
      <c r="BM2210" s="141"/>
      <c r="BN2210" s="139" t="s">
        <v>4075</v>
      </c>
      <c r="BQ2210" s="141"/>
      <c r="BV2210" s="141"/>
      <c r="BX2210" s="141"/>
      <c r="BY2210" s="141"/>
      <c r="BZ2210" s="141"/>
      <c r="CA2210" s="141"/>
      <c r="CB2210" s="141"/>
      <c r="CC2210" s="141"/>
      <c r="CD2210" s="141"/>
      <c r="CE2210" s="141"/>
      <c r="CF2210" s="141"/>
      <c r="CG2210" s="141"/>
    </row>
    <row r="2211" spans="1:85" x14ac:dyDescent="0.35">
      <c r="A2211" s="155" t="s">
        <v>7150</v>
      </c>
      <c r="B2211" s="139" t="s">
        <v>4075</v>
      </c>
      <c r="C2211" s="18">
        <v>43581</v>
      </c>
      <c r="D2211" s="144">
        <v>0.69003472222222217</v>
      </c>
      <c r="E2211" s="141" t="s">
        <v>2160</v>
      </c>
      <c r="F2211" s="141">
        <v>2</v>
      </c>
      <c r="G2211" s="141" t="s">
        <v>2116</v>
      </c>
      <c r="H2211" s="141">
        <v>2019</v>
      </c>
      <c r="I2211" s="18">
        <v>43581</v>
      </c>
      <c r="J2211" s="144">
        <v>0.70347222222222228</v>
      </c>
      <c r="K2211" s="378"/>
      <c r="L2211" s="139" t="s">
        <v>4075</v>
      </c>
      <c r="M2211" s="141" t="s">
        <v>28</v>
      </c>
      <c r="N2211" s="248"/>
      <c r="O2211" s="141" t="s">
        <v>26</v>
      </c>
      <c r="P2211" s="141"/>
      <c r="Q2211" s="141" t="s">
        <v>7151</v>
      </c>
      <c r="R2211" s="141" t="s">
        <v>7152</v>
      </c>
      <c r="S2211" s="141"/>
      <c r="T2211" s="141" t="s">
        <v>7153</v>
      </c>
      <c r="U2211" s="141">
        <v>117108750</v>
      </c>
      <c r="V2211" s="141"/>
      <c r="W2211" s="139" t="s">
        <v>4075</v>
      </c>
      <c r="X2211" s="141" t="s">
        <v>25</v>
      </c>
      <c r="Y2211" s="141" t="s">
        <v>27</v>
      </c>
      <c r="Z2211" s="141"/>
      <c r="AA2211" s="141" t="s">
        <v>34</v>
      </c>
      <c r="AB2211" s="141" t="s">
        <v>34</v>
      </c>
      <c r="AC2211" s="139" t="s">
        <v>18051</v>
      </c>
      <c r="AD2211" s="380"/>
      <c r="AE2211" s="139" t="s">
        <v>4</v>
      </c>
      <c r="AF2211" s="139" t="s">
        <v>13073</v>
      </c>
      <c r="AG2211" s="139" t="s">
        <v>4</v>
      </c>
      <c r="AH2211" s="139" t="s">
        <v>1380</v>
      </c>
      <c r="AI2211" s="139" t="s">
        <v>15678</v>
      </c>
      <c r="AJ2211" s="139"/>
      <c r="AK2211" s="139" t="s">
        <v>15678</v>
      </c>
      <c r="AL2211" s="139" t="s">
        <v>1563</v>
      </c>
      <c r="AM2211" s="141"/>
      <c r="AN2211" s="141" t="s">
        <v>8</v>
      </c>
      <c r="AO2211" s="139"/>
      <c r="AP2211" s="139" t="s">
        <v>1563</v>
      </c>
      <c r="AQ2211" s="139"/>
      <c r="AR2211" s="381"/>
      <c r="AS2211" s="139" t="s">
        <v>4075</v>
      </c>
      <c r="AT2211" s="141" t="s">
        <v>1404</v>
      </c>
      <c r="AU2211" s="141"/>
      <c r="AV2211" s="383"/>
      <c r="AW2211" s="385"/>
      <c r="AX2211" s="139" t="s">
        <v>119</v>
      </c>
      <c r="AY2211" t="s">
        <v>19052</v>
      </c>
      <c r="BA2211" s="381"/>
      <c r="BB2211" s="139" t="s">
        <v>17</v>
      </c>
      <c r="BC2211" s="166"/>
      <c r="BD2211" s="166"/>
      <c r="BE2211" s="166"/>
      <c r="BF2211" s="166"/>
      <c r="BG2211" s="166"/>
      <c r="BH2211" s="308"/>
      <c r="BI2211" s="308"/>
      <c r="BJ2211" s="141" t="s">
        <v>26</v>
      </c>
      <c r="BK2211" s="141" t="s">
        <v>26</v>
      </c>
      <c r="BL2211" s="141"/>
      <c r="BM2211" s="141"/>
      <c r="BN2211" s="139" t="s">
        <v>4075</v>
      </c>
      <c r="BQ2211" s="141" t="s">
        <v>15995</v>
      </c>
      <c r="BR2211" s="135" t="s">
        <v>15685</v>
      </c>
      <c r="BT2211" s="135" t="s">
        <v>13609</v>
      </c>
      <c r="BU2211" s="135" t="s">
        <v>2720</v>
      </c>
      <c r="BV2211" s="141" t="s">
        <v>3268</v>
      </c>
      <c r="BW2211" s="135" t="s">
        <v>2891</v>
      </c>
      <c r="BX2211" s="141" t="s">
        <v>12</v>
      </c>
      <c r="BY2211" s="141" t="s">
        <v>12</v>
      </c>
      <c r="BZ2211" s="141" t="s">
        <v>26</v>
      </c>
      <c r="CA2211" s="141" t="s">
        <v>1848</v>
      </c>
      <c r="CB2211" s="141"/>
      <c r="CC2211" s="141" t="s">
        <v>15690</v>
      </c>
      <c r="CD2211" s="141" t="s">
        <v>34</v>
      </c>
      <c r="CE2211" s="141" t="s">
        <v>15450</v>
      </c>
      <c r="CF2211" s="141" t="s">
        <v>15451</v>
      </c>
      <c r="CG2211" s="141" t="s">
        <v>4004</v>
      </c>
    </row>
    <row r="2212" spans="1:85" x14ac:dyDescent="0.35">
      <c r="A2212" s="155" t="s">
        <v>7154</v>
      </c>
      <c r="B2212" s="139" t="s">
        <v>4075</v>
      </c>
      <c r="C2212" s="18">
        <v>43581</v>
      </c>
      <c r="D2212" s="144">
        <v>0.15597222222222223</v>
      </c>
      <c r="E2212" s="141" t="s">
        <v>2160</v>
      </c>
      <c r="F2212" s="141">
        <v>2</v>
      </c>
      <c r="G2212" s="141" t="s">
        <v>2116</v>
      </c>
      <c r="H2212" s="141">
        <v>2019</v>
      </c>
      <c r="I2212" s="18">
        <v>43581</v>
      </c>
      <c r="J2212" s="144">
        <v>0.14305555555555555</v>
      </c>
      <c r="K2212" s="378"/>
      <c r="L2212" s="139" t="s">
        <v>4075</v>
      </c>
      <c r="M2212" s="141" t="s">
        <v>28</v>
      </c>
      <c r="N2212" s="248"/>
      <c r="O2212" s="141" t="s">
        <v>26</v>
      </c>
      <c r="P2212" s="141"/>
      <c r="Q2212" s="141" t="s">
        <v>7155</v>
      </c>
      <c r="R2212" s="141" t="s">
        <v>7156</v>
      </c>
      <c r="S2212" s="141"/>
      <c r="T2212" s="141" t="s">
        <v>7157</v>
      </c>
      <c r="U2212" s="141">
        <v>117102920</v>
      </c>
      <c r="V2212" s="141"/>
      <c r="W2212" s="139" t="s">
        <v>4075</v>
      </c>
      <c r="X2212" s="141" t="s">
        <v>25</v>
      </c>
      <c r="Y2212" s="141" t="s">
        <v>27</v>
      </c>
      <c r="Z2212" s="141"/>
      <c r="AA2212" s="141" t="s">
        <v>34</v>
      </c>
      <c r="AB2212" s="141" t="s">
        <v>34</v>
      </c>
      <c r="AC2212" s="139" t="s">
        <v>18049</v>
      </c>
      <c r="AD2212" s="380"/>
      <c r="AE2212" s="139" t="s">
        <v>107</v>
      </c>
      <c r="AF2212" s="139" t="s">
        <v>13076</v>
      </c>
      <c r="AG2212" s="139" t="s">
        <v>4130</v>
      </c>
      <c r="AH2212" s="139" t="s">
        <v>1380</v>
      </c>
      <c r="AI2212" s="139" t="s">
        <v>1518</v>
      </c>
      <c r="AJ2212" s="139"/>
      <c r="AK2212" s="139" t="s">
        <v>1518</v>
      </c>
      <c r="AL2212" s="139" t="s">
        <v>1563</v>
      </c>
      <c r="AM2212" s="141"/>
      <c r="AN2212" s="141" t="s">
        <v>8</v>
      </c>
      <c r="AO2212" s="139"/>
      <c r="AP2212" s="139" t="s">
        <v>1563</v>
      </c>
      <c r="AQ2212" s="139"/>
      <c r="AR2212" s="381"/>
      <c r="AS2212" s="139" t="s">
        <v>4075</v>
      </c>
      <c r="AT2212" s="141" t="s">
        <v>1404</v>
      </c>
      <c r="AU2212" s="141"/>
      <c r="AV2212" s="383"/>
      <c r="AW2212" s="385"/>
      <c r="AX2212" s="139" t="s">
        <v>119</v>
      </c>
      <c r="AY2212" t="s">
        <v>18722</v>
      </c>
      <c r="BA2212" s="381"/>
      <c r="BB2212" s="139" t="s">
        <v>1444</v>
      </c>
      <c r="BC2212" s="166"/>
      <c r="BD2212" s="166"/>
      <c r="BE2212" s="166"/>
      <c r="BF2212" s="166"/>
      <c r="BG2212" s="166"/>
      <c r="BH2212" s="308"/>
      <c r="BI2212" s="308"/>
      <c r="BJ2212" s="141" t="s">
        <v>26</v>
      </c>
      <c r="BK2212" s="141" t="s">
        <v>26</v>
      </c>
      <c r="BL2212" s="141"/>
      <c r="BM2212" s="141"/>
      <c r="BN2212" s="139" t="s">
        <v>4075</v>
      </c>
      <c r="BQ2212" s="141"/>
      <c r="BV2212" s="141"/>
      <c r="BX2212" s="141"/>
      <c r="BY2212" s="141"/>
      <c r="BZ2212" s="141"/>
      <c r="CA2212" s="141"/>
      <c r="CB2212" s="141"/>
      <c r="CC2212" s="141"/>
      <c r="CD2212" s="141"/>
      <c r="CE2212" s="141"/>
      <c r="CF2212" s="141"/>
      <c r="CG2212" s="141"/>
    </row>
    <row r="2213" spans="1:85" x14ac:dyDescent="0.35">
      <c r="A2213" s="155" t="s">
        <v>7145</v>
      </c>
      <c r="B2213" s="139" t="s">
        <v>4075</v>
      </c>
      <c r="C2213" s="18">
        <v>43583</v>
      </c>
      <c r="D2213" s="144">
        <v>0.53371527777777783</v>
      </c>
      <c r="E2213" s="141" t="s">
        <v>2612</v>
      </c>
      <c r="F2213" s="141">
        <v>2</v>
      </c>
      <c r="G2213" s="141" t="s">
        <v>2116</v>
      </c>
      <c r="H2213" s="141">
        <v>2019</v>
      </c>
      <c r="I2213" s="18">
        <v>43583</v>
      </c>
      <c r="J2213" s="144">
        <v>0.52500000000000002</v>
      </c>
      <c r="K2213" s="378"/>
      <c r="L2213" s="139" t="s">
        <v>4075</v>
      </c>
      <c r="M2213" s="141" t="s">
        <v>28</v>
      </c>
      <c r="N2213" s="248"/>
      <c r="O2213" s="141" t="s">
        <v>26</v>
      </c>
      <c r="P2213" s="141"/>
      <c r="Q2213" s="141" t="s">
        <v>7146</v>
      </c>
      <c r="R2213" s="141" t="s">
        <v>7147</v>
      </c>
      <c r="S2213" s="141"/>
      <c r="T2213" s="141" t="s">
        <v>7148</v>
      </c>
      <c r="U2213" s="141">
        <v>117115585</v>
      </c>
      <c r="V2213" s="141"/>
      <c r="W2213" s="139" t="s">
        <v>4075</v>
      </c>
      <c r="X2213" s="141" t="s">
        <v>25</v>
      </c>
      <c r="Y2213" s="141" t="s">
        <v>27</v>
      </c>
      <c r="Z2213" s="141"/>
      <c r="AA2213" s="141" t="s">
        <v>34</v>
      </c>
      <c r="AB2213" s="141" t="s">
        <v>34</v>
      </c>
      <c r="AC2213" s="139" t="s">
        <v>18049</v>
      </c>
      <c r="AD2213" s="380"/>
      <c r="AE2213" s="139" t="s">
        <v>102</v>
      </c>
      <c r="AF2213" s="139" t="s">
        <v>13068</v>
      </c>
      <c r="AG2213" s="139" t="s">
        <v>102</v>
      </c>
      <c r="AH2213" s="139" t="s">
        <v>1378</v>
      </c>
      <c r="AI2213" s="139" t="s">
        <v>1398</v>
      </c>
      <c r="AJ2213" s="139" t="s">
        <v>1563</v>
      </c>
      <c r="AK2213" s="139"/>
      <c r="AL2213" s="139"/>
      <c r="AM2213" s="141"/>
      <c r="AN2213" s="141" t="s">
        <v>8</v>
      </c>
      <c r="AO2213" s="139"/>
      <c r="AP2213" s="139" t="s">
        <v>1563</v>
      </c>
      <c r="AQ2213" s="139" t="s">
        <v>7149</v>
      </c>
      <c r="AR2213" s="381"/>
      <c r="AS2213" s="139" t="s">
        <v>4075</v>
      </c>
      <c r="AT2213" s="141" t="s">
        <v>43</v>
      </c>
      <c r="AU2213" s="141">
        <v>280</v>
      </c>
      <c r="AV2213" s="383"/>
      <c r="AW2213" s="385"/>
      <c r="AX2213" s="139" t="s">
        <v>5502</v>
      </c>
      <c r="AY2213" t="s">
        <v>18514</v>
      </c>
      <c r="BA2213" s="381"/>
      <c r="BB2213" s="139" t="s">
        <v>1452</v>
      </c>
      <c r="BC2213" s="166"/>
      <c r="BD2213" s="166"/>
      <c r="BE2213" s="166"/>
      <c r="BF2213" s="166"/>
      <c r="BG2213" s="166"/>
      <c r="BH2213" s="308"/>
      <c r="BI2213" s="308"/>
      <c r="BJ2213" s="141" t="s">
        <v>26</v>
      </c>
      <c r="BK2213" s="141" t="s">
        <v>26</v>
      </c>
      <c r="BL2213" s="141"/>
      <c r="BM2213" s="141"/>
      <c r="BN2213" s="139" t="s">
        <v>4075</v>
      </c>
      <c r="BQ2213" s="141"/>
      <c r="BV2213" s="141"/>
      <c r="BX2213" s="141"/>
      <c r="BY2213" s="141"/>
      <c r="BZ2213" s="141"/>
      <c r="CA2213" s="141"/>
      <c r="CB2213" s="141"/>
      <c r="CC2213" s="141"/>
      <c r="CD2213" s="141"/>
      <c r="CE2213" s="141"/>
      <c r="CF2213" s="141"/>
      <c r="CG2213" s="141"/>
    </row>
    <row r="2214" spans="1:85" x14ac:dyDescent="0.35">
      <c r="A2214" s="155" t="s">
        <v>7139</v>
      </c>
      <c r="B2214" s="139" t="s">
        <v>4075</v>
      </c>
      <c r="C2214" s="18">
        <v>43584</v>
      </c>
      <c r="D2214" s="144">
        <v>0.75631944444444443</v>
      </c>
      <c r="E2214" s="141" t="s">
        <v>2612</v>
      </c>
      <c r="F2214" s="141">
        <v>2</v>
      </c>
      <c r="G2214" s="141" t="s">
        <v>2116</v>
      </c>
      <c r="H2214" s="141">
        <v>2019</v>
      </c>
      <c r="I2214" s="18">
        <v>43584</v>
      </c>
      <c r="J2214" s="144"/>
      <c r="K2214" s="378"/>
      <c r="L2214" s="139" t="s">
        <v>4075</v>
      </c>
      <c r="M2214" s="141" t="s">
        <v>28</v>
      </c>
      <c r="N2214" s="248"/>
      <c r="O2214" s="141" t="s">
        <v>26</v>
      </c>
      <c r="P2214" s="141"/>
      <c r="Q2214" s="141" t="s">
        <v>7140</v>
      </c>
      <c r="R2214" s="141"/>
      <c r="S2214" s="141"/>
      <c r="T2214" s="141" t="s">
        <v>7141</v>
      </c>
      <c r="U2214" s="141">
        <v>0</v>
      </c>
      <c r="V2214" s="141"/>
      <c r="W2214" s="139" t="s">
        <v>4075</v>
      </c>
      <c r="X2214" s="141" t="s">
        <v>25</v>
      </c>
      <c r="Y2214" s="141" t="s">
        <v>27</v>
      </c>
      <c r="Z2214" s="141"/>
      <c r="AA2214" s="141" t="s">
        <v>34</v>
      </c>
      <c r="AB2214" s="141" t="s">
        <v>34</v>
      </c>
      <c r="AC2214" s="139" t="s">
        <v>18047</v>
      </c>
      <c r="AD2214" s="380"/>
      <c r="AE2214" s="139" t="s">
        <v>102</v>
      </c>
      <c r="AF2214" s="139" t="s">
        <v>13068</v>
      </c>
      <c r="AG2214" s="139" t="s">
        <v>102</v>
      </c>
      <c r="AH2214" s="139" t="s">
        <v>1378</v>
      </c>
      <c r="AI2214" s="139" t="s">
        <v>1398</v>
      </c>
      <c r="AJ2214" s="139" t="s">
        <v>1420</v>
      </c>
      <c r="AK2214" s="139"/>
      <c r="AL2214" s="139"/>
      <c r="AM2214" s="141"/>
      <c r="AN2214" s="141" t="s">
        <v>8</v>
      </c>
      <c r="AO2214" s="139"/>
      <c r="AP2214" s="139" t="s">
        <v>1420</v>
      </c>
      <c r="AQ2214" s="139" t="s">
        <v>1420</v>
      </c>
      <c r="AR2214" s="381"/>
      <c r="AS2214" s="139" t="s">
        <v>4075</v>
      </c>
      <c r="AT2214" s="141" t="s">
        <v>1404</v>
      </c>
      <c r="AU2214" s="141"/>
      <c r="AV2214" s="383"/>
      <c r="AW2214" s="385"/>
      <c r="AX2214" s="139" t="s">
        <v>5607</v>
      </c>
      <c r="AY2214" t="s">
        <v>19142</v>
      </c>
      <c r="BA2214" s="381"/>
      <c r="BB2214" s="139" t="s">
        <v>1444</v>
      </c>
      <c r="BC2214" s="166"/>
      <c r="BD2214" s="166"/>
      <c r="BE2214" s="166"/>
      <c r="BF2214" s="166"/>
      <c r="BG2214" s="166"/>
      <c r="BH2214" s="308"/>
      <c r="BI2214" s="308"/>
      <c r="BJ2214" s="141" t="s">
        <v>26</v>
      </c>
      <c r="BK2214" s="141" t="s">
        <v>26</v>
      </c>
      <c r="BL2214" s="141"/>
      <c r="BM2214" s="141"/>
      <c r="BN2214" s="139" t="s">
        <v>4075</v>
      </c>
      <c r="BQ2214" s="141"/>
      <c r="BV2214" s="141"/>
      <c r="BX2214" s="141"/>
      <c r="BY2214" s="141"/>
      <c r="BZ2214" s="141"/>
      <c r="CA2214" s="141"/>
      <c r="CB2214" s="141"/>
      <c r="CC2214" s="141"/>
      <c r="CD2214" s="141"/>
      <c r="CE2214" s="141"/>
      <c r="CF2214" s="141"/>
      <c r="CG2214" s="141"/>
    </row>
    <row r="2215" spans="1:85" x14ac:dyDescent="0.35">
      <c r="A2215" s="155" t="s">
        <v>7142</v>
      </c>
      <c r="B2215" s="139" t="s">
        <v>4075</v>
      </c>
      <c r="C2215" s="18">
        <v>43584</v>
      </c>
      <c r="D2215" s="144">
        <v>0.37807870370370372</v>
      </c>
      <c r="E2215" s="141" t="s">
        <v>2612</v>
      </c>
      <c r="F2215" s="141">
        <v>2</v>
      </c>
      <c r="G2215" s="141" t="s">
        <v>2116</v>
      </c>
      <c r="H2215" s="141">
        <v>2019</v>
      </c>
      <c r="I2215" s="18">
        <v>43584</v>
      </c>
      <c r="J2215" s="144"/>
      <c r="K2215" s="378"/>
      <c r="L2215" s="139" t="s">
        <v>4075</v>
      </c>
      <c r="M2215" s="141" t="s">
        <v>28</v>
      </c>
      <c r="N2215" s="248"/>
      <c r="O2215" s="141" t="s">
        <v>26</v>
      </c>
      <c r="P2215" s="141"/>
      <c r="Q2215" s="141" t="s">
        <v>7143</v>
      </c>
      <c r="R2215" s="141"/>
      <c r="S2215" s="141"/>
      <c r="T2215" s="141" t="s">
        <v>7144</v>
      </c>
      <c r="U2215" s="141">
        <v>0</v>
      </c>
      <c r="V2215" s="141"/>
      <c r="W2215" s="139" t="s">
        <v>4075</v>
      </c>
      <c r="X2215" s="141" t="s">
        <v>25</v>
      </c>
      <c r="Y2215" s="141" t="s">
        <v>27</v>
      </c>
      <c r="Z2215" s="141"/>
      <c r="AA2215" s="141" t="s">
        <v>34</v>
      </c>
      <c r="AB2215" s="141" t="s">
        <v>34</v>
      </c>
      <c r="AC2215" s="139" t="s">
        <v>18051</v>
      </c>
      <c r="AD2215" s="380"/>
      <c r="AE2215" s="139" t="s">
        <v>105</v>
      </c>
      <c r="AF2215" s="139" t="s">
        <v>13076</v>
      </c>
      <c r="AG2215" s="139" t="s">
        <v>1518</v>
      </c>
      <c r="AH2215" s="139" t="s">
        <v>1380</v>
      </c>
      <c r="AI2215" s="139" t="s">
        <v>1518</v>
      </c>
      <c r="AJ2215" s="139"/>
      <c r="AK2215" s="139" t="s">
        <v>1518</v>
      </c>
      <c r="AL2215" s="139" t="s">
        <v>1563</v>
      </c>
      <c r="AM2215" s="141"/>
      <c r="AN2215" s="141" t="s">
        <v>8</v>
      </c>
      <c r="AO2215" s="139"/>
      <c r="AP2215" s="139" t="s">
        <v>1563</v>
      </c>
      <c r="AQ2215" s="139"/>
      <c r="AR2215" s="381"/>
      <c r="AS2215" s="139" t="s">
        <v>4075</v>
      </c>
      <c r="AT2215" s="141" t="s">
        <v>1404</v>
      </c>
      <c r="AU2215" s="141"/>
      <c r="AV2215" s="383"/>
      <c r="AW2215" s="385"/>
      <c r="AX2215" s="139" t="s">
        <v>119</v>
      </c>
      <c r="AY2215" t="s">
        <v>19250</v>
      </c>
      <c r="BA2215" s="381"/>
      <c r="BB2215" s="139" t="s">
        <v>1444</v>
      </c>
      <c r="BC2215" s="166"/>
      <c r="BD2215" s="166"/>
      <c r="BE2215" s="166"/>
      <c r="BF2215" s="166"/>
      <c r="BG2215" s="166"/>
      <c r="BH2215" s="308"/>
      <c r="BI2215" s="308"/>
      <c r="BJ2215" s="141" t="s">
        <v>26</v>
      </c>
      <c r="BK2215" s="141" t="s">
        <v>26</v>
      </c>
      <c r="BL2215" s="141"/>
      <c r="BM2215" s="141"/>
      <c r="BN2215" s="139" t="s">
        <v>4075</v>
      </c>
      <c r="BQ2215" s="141"/>
      <c r="BV2215" s="141"/>
      <c r="BX2215" s="141"/>
      <c r="BY2215" s="141"/>
      <c r="BZ2215" s="141"/>
      <c r="CA2215" s="141"/>
      <c r="CB2215" s="141"/>
      <c r="CC2215" s="141"/>
      <c r="CD2215" s="141"/>
      <c r="CE2215" s="141"/>
      <c r="CF2215" s="141"/>
      <c r="CG2215" s="141"/>
    </row>
    <row r="2216" spans="1:85" x14ac:dyDescent="0.35">
      <c r="A2216" s="155" t="s">
        <v>7136</v>
      </c>
      <c r="B2216" s="139" t="s">
        <v>4075</v>
      </c>
      <c r="C2216" s="18">
        <v>43586</v>
      </c>
      <c r="D2216" s="144">
        <v>0.75081018518518516</v>
      </c>
      <c r="E2216" s="141" t="s">
        <v>2612</v>
      </c>
      <c r="F2216" s="141">
        <v>2</v>
      </c>
      <c r="G2216" s="141" t="s">
        <v>4009</v>
      </c>
      <c r="H2216" s="141">
        <v>2019</v>
      </c>
      <c r="I2216" s="18">
        <v>43586</v>
      </c>
      <c r="J2216" s="144"/>
      <c r="K2216" s="378"/>
      <c r="L2216" s="139" t="s">
        <v>4075</v>
      </c>
      <c r="M2216" s="141" t="s">
        <v>28</v>
      </c>
      <c r="N2216" s="248"/>
      <c r="O2216" s="141" t="s">
        <v>26</v>
      </c>
      <c r="P2216" s="141"/>
      <c r="Q2216" s="141" t="s">
        <v>7137</v>
      </c>
      <c r="R2216" s="141"/>
      <c r="S2216" s="141"/>
      <c r="T2216" s="141" t="s">
        <v>7138</v>
      </c>
      <c r="U2216" s="141">
        <v>0</v>
      </c>
      <c r="V2216" s="141"/>
      <c r="W2216" s="139" t="s">
        <v>4075</v>
      </c>
      <c r="X2216" s="141" t="s">
        <v>25</v>
      </c>
      <c r="Y2216" s="141" t="s">
        <v>27</v>
      </c>
      <c r="Z2216" s="141"/>
      <c r="AA2216" s="141" t="s">
        <v>34</v>
      </c>
      <c r="AB2216" s="141" t="s">
        <v>34</v>
      </c>
      <c r="AC2216" s="139" t="s">
        <v>18049</v>
      </c>
      <c r="AD2216" s="380"/>
      <c r="AE2216" s="139" t="s">
        <v>102</v>
      </c>
      <c r="AF2216" s="139" t="s">
        <v>13071</v>
      </c>
      <c r="AG2216" s="139" t="s">
        <v>102</v>
      </c>
      <c r="AH2216" s="139" t="s">
        <v>1378</v>
      </c>
      <c r="AI2216" s="139" t="s">
        <v>13</v>
      </c>
      <c r="AJ2216" s="139" t="s">
        <v>1823</v>
      </c>
      <c r="AK2216" s="139"/>
      <c r="AL2216" s="139"/>
      <c r="AM2216" s="141"/>
      <c r="AN2216" s="141" t="s">
        <v>8</v>
      </c>
      <c r="AO2216" s="139"/>
      <c r="AP2216" s="139" t="s">
        <v>1823</v>
      </c>
      <c r="AQ2216" s="139"/>
      <c r="AR2216" s="381"/>
      <c r="AS2216" s="139" t="s">
        <v>4075</v>
      </c>
      <c r="AT2216" s="141" t="s">
        <v>1404</v>
      </c>
      <c r="AU2216" s="141"/>
      <c r="AV2216" s="383"/>
      <c r="AW2216" s="385"/>
      <c r="AX2216" s="139" t="s">
        <v>5586</v>
      </c>
      <c r="AY2216" t="s">
        <v>19251</v>
      </c>
      <c r="BA2216" s="381"/>
      <c r="BB2216" s="139" t="s">
        <v>17</v>
      </c>
      <c r="BC2216" s="166"/>
      <c r="BD2216" s="166"/>
      <c r="BE2216" s="166"/>
      <c r="BF2216" s="166"/>
      <c r="BG2216" s="166"/>
      <c r="BH2216" s="308"/>
      <c r="BI2216" s="308"/>
      <c r="BJ2216" s="141" t="s">
        <v>26</v>
      </c>
      <c r="BK2216" s="141" t="s">
        <v>26</v>
      </c>
      <c r="BL2216" s="141"/>
      <c r="BM2216" s="141"/>
      <c r="BN2216" s="139" t="s">
        <v>4075</v>
      </c>
      <c r="BQ2216" s="141"/>
      <c r="BV2216" s="141"/>
      <c r="BX2216" s="141"/>
      <c r="BY2216" s="141"/>
      <c r="BZ2216" s="141"/>
      <c r="CA2216" s="141"/>
      <c r="CB2216" s="141"/>
      <c r="CC2216" s="141"/>
      <c r="CD2216" s="141"/>
      <c r="CE2216" s="141"/>
      <c r="CF2216" s="141"/>
      <c r="CG2216" s="141"/>
    </row>
    <row r="2217" spans="1:85" x14ac:dyDescent="0.35">
      <c r="A2217" s="155" t="s">
        <v>7125</v>
      </c>
      <c r="B2217" s="139" t="s">
        <v>4075</v>
      </c>
      <c r="C2217" s="18">
        <v>43588</v>
      </c>
      <c r="D2217" s="144">
        <v>0.79980324074074072</v>
      </c>
      <c r="E2217" s="141" t="s">
        <v>2612</v>
      </c>
      <c r="F2217" s="141">
        <v>2</v>
      </c>
      <c r="G2217" s="141" t="s">
        <v>4009</v>
      </c>
      <c r="H2217" s="141">
        <v>2019</v>
      </c>
      <c r="I2217" s="18"/>
      <c r="J2217" s="144"/>
      <c r="K2217" s="378"/>
      <c r="L2217" s="139" t="s">
        <v>4075</v>
      </c>
      <c r="M2217" s="141" t="s">
        <v>28</v>
      </c>
      <c r="N2217" s="248"/>
      <c r="O2217" s="141" t="s">
        <v>26</v>
      </c>
      <c r="P2217" s="141"/>
      <c r="Q2217" s="141"/>
      <c r="R2217" s="141"/>
      <c r="S2217" s="141"/>
      <c r="T2217" s="141"/>
      <c r="U2217" s="141">
        <v>0</v>
      </c>
      <c r="V2217" s="141"/>
      <c r="W2217" s="139" t="s">
        <v>4075</v>
      </c>
      <c r="X2217" s="141" t="s">
        <v>25</v>
      </c>
      <c r="Y2217" s="141" t="s">
        <v>27</v>
      </c>
      <c r="Z2217" s="141"/>
      <c r="AA2217" s="141" t="s">
        <v>34</v>
      </c>
      <c r="AB2217" s="141"/>
      <c r="AC2217" s="139" t="s">
        <v>18047</v>
      </c>
      <c r="AD2217" s="380"/>
      <c r="AE2217" s="139" t="s">
        <v>108</v>
      </c>
      <c r="AF2217" s="139" t="s">
        <v>13087</v>
      </c>
      <c r="AG2217" s="139" t="s">
        <v>6</v>
      </c>
      <c r="AH2217" s="139"/>
      <c r="AI2217" s="139"/>
      <c r="AJ2217" s="139"/>
      <c r="AK2217" s="139"/>
      <c r="AL2217" s="139"/>
      <c r="AM2217" s="141"/>
      <c r="AN2217" s="141" t="s">
        <v>8</v>
      </c>
      <c r="AO2217" s="139"/>
      <c r="AP2217" s="139" t="s">
        <v>13</v>
      </c>
      <c r="AQ2217" s="139" t="s">
        <v>7126</v>
      </c>
      <c r="AR2217" s="381"/>
      <c r="AS2217" s="139" t="s">
        <v>4075</v>
      </c>
      <c r="AT2217" s="141" t="s">
        <v>1404</v>
      </c>
      <c r="AU2217" s="141"/>
      <c r="AV2217" s="383"/>
      <c r="AW2217" s="385"/>
      <c r="AX2217" s="139" t="s">
        <v>119</v>
      </c>
      <c r="AY2217" t="s">
        <v>19252</v>
      </c>
      <c r="BA2217" s="381"/>
      <c r="BB2217" s="139" t="s">
        <v>1444</v>
      </c>
      <c r="BC2217" s="166"/>
      <c r="BD2217" s="166"/>
      <c r="BE2217" s="166"/>
      <c r="BF2217" s="166"/>
      <c r="BG2217" s="166"/>
      <c r="BH2217" s="308"/>
      <c r="BI2217" s="308"/>
      <c r="BJ2217" s="141" t="s">
        <v>26</v>
      </c>
      <c r="BK2217" s="141" t="s">
        <v>26</v>
      </c>
      <c r="BL2217" s="141"/>
      <c r="BM2217" s="141"/>
      <c r="BN2217" s="139" t="s">
        <v>4075</v>
      </c>
      <c r="BQ2217" s="141"/>
      <c r="BV2217" s="141"/>
      <c r="BX2217" s="141"/>
      <c r="BY2217" s="141"/>
      <c r="BZ2217" s="141"/>
      <c r="CA2217" s="141"/>
      <c r="CB2217" s="141"/>
      <c r="CC2217" s="141"/>
      <c r="CD2217" s="141"/>
      <c r="CE2217" s="141"/>
      <c r="CF2217" s="141"/>
      <c r="CG2217" s="141"/>
    </row>
    <row r="2218" spans="1:85" x14ac:dyDescent="0.35">
      <c r="A2218" s="155" t="s">
        <v>7121</v>
      </c>
      <c r="B2218" s="139" t="s">
        <v>4075</v>
      </c>
      <c r="C2218" s="18">
        <v>43588</v>
      </c>
      <c r="D2218" s="144">
        <v>0.89848379629629627</v>
      </c>
      <c r="E2218" s="141" t="s">
        <v>2612</v>
      </c>
      <c r="F2218" s="141">
        <v>2</v>
      </c>
      <c r="G2218" s="141" t="s">
        <v>4009</v>
      </c>
      <c r="H2218" s="141">
        <v>2019</v>
      </c>
      <c r="I2218" s="18">
        <v>43588</v>
      </c>
      <c r="J2218" s="144">
        <v>0.89444444444444449</v>
      </c>
      <c r="K2218" s="378"/>
      <c r="L2218" s="139" t="s">
        <v>4075</v>
      </c>
      <c r="M2218" s="141" t="s">
        <v>28</v>
      </c>
      <c r="N2218" s="248"/>
      <c r="O2218" s="141" t="s">
        <v>26</v>
      </c>
      <c r="P2218" s="141"/>
      <c r="Q2218" s="141" t="s">
        <v>7122</v>
      </c>
      <c r="R2218" s="141" t="s">
        <v>7123</v>
      </c>
      <c r="S2218" s="141"/>
      <c r="T2218" s="141" t="s">
        <v>7124</v>
      </c>
      <c r="U2218" s="141">
        <v>0</v>
      </c>
      <c r="V2218" s="141"/>
      <c r="W2218" s="139" t="s">
        <v>4075</v>
      </c>
      <c r="X2218" s="141" t="s">
        <v>25</v>
      </c>
      <c r="Y2218" s="141" t="s">
        <v>27</v>
      </c>
      <c r="Z2218" s="141"/>
      <c r="AA2218" s="141" t="s">
        <v>34</v>
      </c>
      <c r="AB2218" s="141"/>
      <c r="AC2218" s="139" t="s">
        <v>18047</v>
      </c>
      <c r="AD2218" s="380"/>
      <c r="AE2218" s="139" t="s">
        <v>103</v>
      </c>
      <c r="AF2218" s="139" t="s">
        <v>13075</v>
      </c>
      <c r="AG2218" s="139" t="s">
        <v>103</v>
      </c>
      <c r="AH2218" s="139" t="s">
        <v>1380</v>
      </c>
      <c r="AI2218" s="139" t="s">
        <v>7340</v>
      </c>
      <c r="AJ2218" s="139"/>
      <c r="AK2218" s="139" t="s">
        <v>7340</v>
      </c>
      <c r="AL2218" s="139" t="s">
        <v>1408</v>
      </c>
      <c r="AM2218" s="141"/>
      <c r="AN2218" s="141" t="s">
        <v>8</v>
      </c>
      <c r="AO2218" s="139"/>
      <c r="AP2218" s="139" t="s">
        <v>1408</v>
      </c>
      <c r="AQ2218" s="139"/>
      <c r="AR2218" s="381"/>
      <c r="AS2218" s="139" t="s">
        <v>4075</v>
      </c>
      <c r="AT2218" s="141" t="s">
        <v>1404</v>
      </c>
      <c r="AU2218" s="141"/>
      <c r="AV2218" s="383"/>
      <c r="AW2218" s="385"/>
      <c r="AX2218" s="139" t="s">
        <v>119</v>
      </c>
      <c r="AY2218" t="s">
        <v>18778</v>
      </c>
      <c r="BA2218" s="381"/>
      <c r="BB2218" s="139" t="s">
        <v>17</v>
      </c>
      <c r="BC2218" s="166"/>
      <c r="BD2218" s="166"/>
      <c r="BE2218" s="166"/>
      <c r="BF2218" s="166"/>
      <c r="BG2218" s="166"/>
      <c r="BH2218" s="308"/>
      <c r="BI2218" s="308"/>
      <c r="BJ2218" s="141" t="s">
        <v>26</v>
      </c>
      <c r="BK2218" s="141" t="s">
        <v>26</v>
      </c>
      <c r="BL2218" s="141"/>
      <c r="BM2218" s="141"/>
      <c r="BN2218" s="139" t="s">
        <v>4075</v>
      </c>
      <c r="BQ2218" s="141"/>
      <c r="BV2218" s="141"/>
      <c r="BX2218" s="141"/>
      <c r="BY2218" s="141"/>
      <c r="BZ2218" s="141"/>
      <c r="CA2218" s="141"/>
      <c r="CB2218" s="141"/>
      <c r="CC2218" s="141"/>
      <c r="CD2218" s="141"/>
      <c r="CE2218" s="141"/>
      <c r="CF2218" s="141"/>
      <c r="CG2218" s="141"/>
    </row>
    <row r="2219" spans="1:85" x14ac:dyDescent="0.35">
      <c r="A2219" s="155" t="s">
        <v>7127</v>
      </c>
      <c r="B2219" s="139" t="s">
        <v>4075</v>
      </c>
      <c r="C2219" s="18">
        <v>43588</v>
      </c>
      <c r="D2219" s="144">
        <v>0.79980324074074072</v>
      </c>
      <c r="E2219" s="141" t="s">
        <v>2612</v>
      </c>
      <c r="F2219" s="141">
        <v>2</v>
      </c>
      <c r="G2219" s="141" t="s">
        <v>4009</v>
      </c>
      <c r="H2219" s="141">
        <v>2019</v>
      </c>
      <c r="I2219" s="18">
        <v>43588</v>
      </c>
      <c r="J2219" s="144">
        <v>0.7993055555555556</v>
      </c>
      <c r="K2219" s="378"/>
      <c r="L2219" s="139" t="s">
        <v>4075</v>
      </c>
      <c r="M2219" s="141" t="s">
        <v>28</v>
      </c>
      <c r="N2219" s="248">
        <v>44250</v>
      </c>
      <c r="O2219" s="141" t="s">
        <v>25</v>
      </c>
      <c r="P2219" s="141"/>
      <c r="Q2219" s="141"/>
      <c r="R2219" s="141" t="s">
        <v>1944</v>
      </c>
      <c r="S2219" s="141"/>
      <c r="T2219" s="141" t="s">
        <v>17147</v>
      </c>
      <c r="U2219" s="141">
        <v>117158069</v>
      </c>
      <c r="V2219" s="141"/>
      <c r="W2219" s="139" t="s">
        <v>4075</v>
      </c>
      <c r="X2219" s="141" t="s">
        <v>25</v>
      </c>
      <c r="Y2219" s="141" t="s">
        <v>27</v>
      </c>
      <c r="Z2219" s="141"/>
      <c r="AA2219" s="141" t="s">
        <v>34</v>
      </c>
      <c r="AB2219" s="141"/>
      <c r="AC2219" s="139" t="s">
        <v>18047</v>
      </c>
      <c r="AD2219" s="380"/>
      <c r="AE2219" s="139" t="s">
        <v>102</v>
      </c>
      <c r="AF2219" s="139" t="s">
        <v>13080</v>
      </c>
      <c r="AG2219" s="139" t="s">
        <v>102</v>
      </c>
      <c r="AH2219" s="139" t="s">
        <v>1378</v>
      </c>
      <c r="AI2219" s="139" t="s">
        <v>1400</v>
      </c>
      <c r="AJ2219" s="139" t="s">
        <v>1408</v>
      </c>
      <c r="AK2219" s="139"/>
      <c r="AL2219" s="139"/>
      <c r="AM2219" s="141" t="s">
        <v>15</v>
      </c>
      <c r="AN2219" s="141" t="s">
        <v>8</v>
      </c>
      <c r="AO2219" s="139"/>
      <c r="AP2219" s="139" t="s">
        <v>1408</v>
      </c>
      <c r="AQ2219" s="139"/>
      <c r="AR2219" s="381"/>
      <c r="AS2219" s="139" t="s">
        <v>4075</v>
      </c>
      <c r="AT2219" s="141" t="s">
        <v>1404</v>
      </c>
      <c r="AU2219" s="141"/>
      <c r="AV2219" s="383"/>
      <c r="AW2219" s="385"/>
      <c r="AX2219" s="139" t="s">
        <v>166</v>
      </c>
      <c r="AY2219" t="s">
        <v>19252</v>
      </c>
      <c r="BA2219" s="381"/>
      <c r="BB2219" s="139" t="s">
        <v>1444</v>
      </c>
      <c r="BC2219" s="166"/>
      <c r="BD2219" s="166"/>
      <c r="BE2219" s="166"/>
      <c r="BF2219" s="166"/>
      <c r="BG2219" s="166"/>
      <c r="BH2219" s="308"/>
      <c r="BI2219" s="308"/>
      <c r="BJ2219" s="141" t="s">
        <v>26</v>
      </c>
      <c r="BK2219" s="141" t="s">
        <v>26</v>
      </c>
      <c r="BL2219" s="141"/>
      <c r="BM2219" s="141"/>
      <c r="BN2219" s="139" t="s">
        <v>4075</v>
      </c>
      <c r="BQ2219" s="141"/>
      <c r="BV2219" s="141"/>
      <c r="BX2219" s="141"/>
      <c r="BY2219" s="141"/>
      <c r="BZ2219" s="141"/>
      <c r="CA2219" s="141"/>
      <c r="CB2219" s="141"/>
      <c r="CC2219" s="141"/>
      <c r="CD2219" s="141"/>
      <c r="CE2219" s="141"/>
      <c r="CF2219" s="141"/>
      <c r="CG2219" s="141"/>
    </row>
    <row r="2220" spans="1:85" x14ac:dyDescent="0.35">
      <c r="A2220" s="155" t="s">
        <v>7132</v>
      </c>
      <c r="B2220" s="139" t="s">
        <v>4075</v>
      </c>
      <c r="C2220" s="18">
        <v>43588</v>
      </c>
      <c r="D2220" s="144">
        <v>0</v>
      </c>
      <c r="E2220" s="141" t="s">
        <v>2612</v>
      </c>
      <c r="F2220" s="141">
        <v>2</v>
      </c>
      <c r="G2220" s="141" t="s">
        <v>4009</v>
      </c>
      <c r="H2220" s="141">
        <v>2019</v>
      </c>
      <c r="I2220" s="18">
        <v>43588</v>
      </c>
      <c r="J2220" s="144">
        <v>0.65625</v>
      </c>
      <c r="K2220" s="378"/>
      <c r="L2220" s="139" t="s">
        <v>4075</v>
      </c>
      <c r="M2220" s="141" t="s">
        <v>28</v>
      </c>
      <c r="N2220" s="248"/>
      <c r="O2220" s="141" t="s">
        <v>26</v>
      </c>
      <c r="P2220" s="141"/>
      <c r="Q2220" s="141" t="s">
        <v>7133</v>
      </c>
      <c r="R2220" s="141" t="s">
        <v>7134</v>
      </c>
      <c r="S2220" s="141"/>
      <c r="T2220" s="141" t="s">
        <v>7135</v>
      </c>
      <c r="U2220" s="141">
        <v>0</v>
      </c>
      <c r="V2220" s="141"/>
      <c r="W2220" s="139" t="s">
        <v>4075</v>
      </c>
      <c r="X2220" s="141" t="s">
        <v>25</v>
      </c>
      <c r="Y2220" s="141" t="s">
        <v>27</v>
      </c>
      <c r="Z2220" s="141"/>
      <c r="AA2220" s="141" t="s">
        <v>34</v>
      </c>
      <c r="AB2220" s="141" t="s">
        <v>34</v>
      </c>
      <c r="AC2220" s="139" t="s">
        <v>18047</v>
      </c>
      <c r="AD2220" s="380"/>
      <c r="AE2220" s="139" t="s">
        <v>103</v>
      </c>
      <c r="AF2220" s="139" t="s">
        <v>13075</v>
      </c>
      <c r="AG2220" s="139" t="s">
        <v>103</v>
      </c>
      <c r="AH2220" s="139" t="s">
        <v>1380</v>
      </c>
      <c r="AI2220" s="139" t="s">
        <v>7340</v>
      </c>
      <c r="AJ2220" s="139"/>
      <c r="AK2220" s="139" t="s">
        <v>7340</v>
      </c>
      <c r="AL2220" s="139" t="s">
        <v>1408</v>
      </c>
      <c r="AM2220" s="141"/>
      <c r="AN2220" s="141" t="s">
        <v>8</v>
      </c>
      <c r="AO2220" s="139"/>
      <c r="AP2220" s="139" t="s">
        <v>1408</v>
      </c>
      <c r="AQ2220" s="139" t="s">
        <v>3622</v>
      </c>
      <c r="AR2220" s="381"/>
      <c r="AS2220" s="139" t="s">
        <v>4075</v>
      </c>
      <c r="AT2220" s="141" t="s">
        <v>1404</v>
      </c>
      <c r="AU2220" s="141"/>
      <c r="AV2220" s="383"/>
      <c r="AW2220" s="385"/>
      <c r="AX2220" s="139" t="s">
        <v>5502</v>
      </c>
      <c r="AY2220" t="s">
        <v>18497</v>
      </c>
      <c r="BA2220" s="381"/>
      <c r="BB2220" s="139" t="s">
        <v>1444</v>
      </c>
      <c r="BC2220" s="166"/>
      <c r="BD2220" s="166"/>
      <c r="BE2220" s="166"/>
      <c r="BF2220" s="166"/>
      <c r="BG2220" s="166"/>
      <c r="BH2220" s="308"/>
      <c r="BI2220" s="308"/>
      <c r="BJ2220" s="141" t="s">
        <v>26</v>
      </c>
      <c r="BK2220" s="141" t="s">
        <v>26</v>
      </c>
      <c r="BL2220" s="141"/>
      <c r="BM2220" s="141"/>
      <c r="BN2220" s="139" t="s">
        <v>4075</v>
      </c>
      <c r="BQ2220" s="141"/>
      <c r="BV2220" s="141"/>
      <c r="BX2220" s="141"/>
      <c r="BY2220" s="141"/>
      <c r="BZ2220" s="141"/>
      <c r="CA2220" s="141"/>
      <c r="CB2220" s="141"/>
      <c r="CC2220" s="141"/>
      <c r="CD2220" s="141"/>
      <c r="CE2220" s="141"/>
      <c r="CF2220" s="141"/>
      <c r="CG2220" s="141"/>
    </row>
    <row r="2221" spans="1:85" x14ac:dyDescent="0.35">
      <c r="A2221" s="155" t="s">
        <v>7128</v>
      </c>
      <c r="B2221" s="139" t="s">
        <v>4075</v>
      </c>
      <c r="C2221" s="18">
        <v>43588</v>
      </c>
      <c r="D2221" s="144">
        <v>0</v>
      </c>
      <c r="E2221" s="141" t="s">
        <v>2612</v>
      </c>
      <c r="F2221" s="141">
        <v>2</v>
      </c>
      <c r="G2221" s="141" t="s">
        <v>4009</v>
      </c>
      <c r="H2221" s="141">
        <v>2019</v>
      </c>
      <c r="I2221" s="18">
        <v>43588</v>
      </c>
      <c r="J2221" s="144">
        <v>0.57430555555555551</v>
      </c>
      <c r="K2221" s="378"/>
      <c r="L2221" s="139" t="s">
        <v>4075</v>
      </c>
      <c r="M2221" s="141" t="s">
        <v>28</v>
      </c>
      <c r="N2221" s="248"/>
      <c r="O2221" s="141" t="s">
        <v>26</v>
      </c>
      <c r="P2221" s="141"/>
      <c r="Q2221" s="141" t="s">
        <v>7129</v>
      </c>
      <c r="R2221" s="141" t="s">
        <v>7130</v>
      </c>
      <c r="S2221" s="141"/>
      <c r="T2221" s="141" t="s">
        <v>7131</v>
      </c>
      <c r="U2221" s="141">
        <v>117156882</v>
      </c>
      <c r="V2221" s="141"/>
      <c r="W2221" s="139" t="s">
        <v>4075</v>
      </c>
      <c r="X2221" s="141" t="s">
        <v>25</v>
      </c>
      <c r="Y2221" s="141" t="s">
        <v>27</v>
      </c>
      <c r="Z2221" s="141"/>
      <c r="AA2221" s="141" t="s">
        <v>34</v>
      </c>
      <c r="AB2221" s="141" t="s">
        <v>34</v>
      </c>
      <c r="AC2221" s="139" t="s">
        <v>18047</v>
      </c>
      <c r="AD2221" s="380"/>
      <c r="AE2221" s="139" t="s">
        <v>103</v>
      </c>
      <c r="AF2221" s="139" t="s">
        <v>13075</v>
      </c>
      <c r="AG2221" s="139" t="s">
        <v>103</v>
      </c>
      <c r="AH2221" s="139" t="s">
        <v>1380</v>
      </c>
      <c r="AI2221" s="139" t="s">
        <v>7340</v>
      </c>
      <c r="AJ2221" s="139"/>
      <c r="AK2221" s="139" t="s">
        <v>7340</v>
      </c>
      <c r="AL2221" s="139" t="s">
        <v>1407</v>
      </c>
      <c r="AM2221" s="141"/>
      <c r="AN2221" s="141" t="s">
        <v>8</v>
      </c>
      <c r="AO2221" s="139"/>
      <c r="AP2221" s="139" t="s">
        <v>1407</v>
      </c>
      <c r="AQ2221" s="139"/>
      <c r="AR2221" s="381"/>
      <c r="AS2221" s="139" t="s">
        <v>4075</v>
      </c>
      <c r="AT2221" s="141" t="s">
        <v>1404</v>
      </c>
      <c r="AU2221" s="141"/>
      <c r="AV2221" s="383"/>
      <c r="AW2221" s="385"/>
      <c r="AX2221" s="139" t="s">
        <v>2013</v>
      </c>
      <c r="AY2221" t="s">
        <v>19253</v>
      </c>
      <c r="BA2221" s="381"/>
      <c r="BB2221" s="139" t="s">
        <v>1444</v>
      </c>
      <c r="BC2221" s="166"/>
      <c r="BD2221" s="166"/>
      <c r="BE2221" s="166"/>
      <c r="BF2221" s="166"/>
      <c r="BG2221" s="166"/>
      <c r="BH2221" s="308"/>
      <c r="BI2221" s="308"/>
      <c r="BJ2221" s="141" t="s">
        <v>26</v>
      </c>
      <c r="BK2221" s="141" t="s">
        <v>26</v>
      </c>
      <c r="BL2221" s="141"/>
      <c r="BM2221" s="141"/>
      <c r="BN2221" s="139" t="s">
        <v>4075</v>
      </c>
      <c r="BQ2221" s="141"/>
      <c r="BV2221" s="141"/>
      <c r="BX2221" s="141"/>
      <c r="BY2221" s="141"/>
      <c r="BZ2221" s="141"/>
      <c r="CA2221" s="141"/>
      <c r="CB2221" s="141"/>
      <c r="CC2221" s="141"/>
      <c r="CD2221" s="141"/>
      <c r="CE2221" s="141"/>
      <c r="CF2221" s="141"/>
      <c r="CG2221" s="141"/>
    </row>
    <row r="2222" spans="1:85" x14ac:dyDescent="0.35">
      <c r="A2222" s="155" t="s">
        <v>7115</v>
      </c>
      <c r="B2222" s="139" t="s">
        <v>4075</v>
      </c>
      <c r="C2222" s="18">
        <v>43589</v>
      </c>
      <c r="D2222" s="144">
        <v>0.99449074074074073</v>
      </c>
      <c r="E2222" s="141" t="s">
        <v>2612</v>
      </c>
      <c r="F2222" s="141">
        <v>2</v>
      </c>
      <c r="G2222" s="141" t="s">
        <v>4009</v>
      </c>
      <c r="H2222" s="141">
        <v>2019</v>
      </c>
      <c r="I2222" s="18">
        <v>43589</v>
      </c>
      <c r="J2222" s="144">
        <v>0.97152777777777777</v>
      </c>
      <c r="K2222" s="378"/>
      <c r="L2222" s="139" t="s">
        <v>4075</v>
      </c>
      <c r="M2222" s="141" t="s">
        <v>28</v>
      </c>
      <c r="N2222" s="248"/>
      <c r="O2222" s="141" t="s">
        <v>26</v>
      </c>
      <c r="P2222" s="141"/>
      <c r="Q2222" s="141" t="s">
        <v>7116</v>
      </c>
      <c r="R2222" s="141" t="s">
        <v>7117</v>
      </c>
      <c r="S2222" s="141"/>
      <c r="T2222" s="141" t="s">
        <v>7118</v>
      </c>
      <c r="U2222" s="141">
        <v>117162632</v>
      </c>
      <c r="V2222" s="141"/>
      <c r="W2222" s="139" t="s">
        <v>4075</v>
      </c>
      <c r="X2222" s="141" t="s">
        <v>25</v>
      </c>
      <c r="Y2222" s="141" t="s">
        <v>27</v>
      </c>
      <c r="Z2222" s="141"/>
      <c r="AA2222" s="141" t="s">
        <v>34</v>
      </c>
      <c r="AB2222" s="141" t="s">
        <v>34</v>
      </c>
      <c r="AC2222" s="139" t="s">
        <v>18050</v>
      </c>
      <c r="AD2222" s="380"/>
      <c r="AE2222" s="139" t="s">
        <v>103</v>
      </c>
      <c r="AF2222" s="139" t="s">
        <v>13079</v>
      </c>
      <c r="AG2222" s="139" t="s">
        <v>103</v>
      </c>
      <c r="AH2222" s="139" t="s">
        <v>1380</v>
      </c>
      <c r="AI2222" s="139" t="s">
        <v>7240</v>
      </c>
      <c r="AJ2222" s="139"/>
      <c r="AK2222" s="139" t="s">
        <v>7240</v>
      </c>
      <c r="AL2222" s="139" t="s">
        <v>95</v>
      </c>
      <c r="AM2222" s="141"/>
      <c r="AN2222" s="141" t="s">
        <v>8</v>
      </c>
      <c r="AO2222" s="139"/>
      <c r="AP2222" s="139" t="s">
        <v>95</v>
      </c>
      <c r="AQ2222" s="139"/>
      <c r="AR2222" s="381"/>
      <c r="AS2222" s="139" t="s">
        <v>4075</v>
      </c>
      <c r="AT2222" s="141" t="s">
        <v>1404</v>
      </c>
      <c r="AU2222" s="141"/>
      <c r="AV2222" s="383"/>
      <c r="AW2222" s="385"/>
      <c r="AX2222" s="139" t="s">
        <v>5796</v>
      </c>
      <c r="AY2222" t="s">
        <v>18326</v>
      </c>
      <c r="BA2222" s="381"/>
      <c r="BB2222" s="139" t="s">
        <v>1450</v>
      </c>
      <c r="BC2222" s="166"/>
      <c r="BD2222" s="166"/>
      <c r="BE2222" s="166"/>
      <c r="BF2222" s="166"/>
      <c r="BG2222" s="166"/>
      <c r="BH2222" s="308"/>
      <c r="BI2222" s="308"/>
      <c r="BJ2222" s="141" t="s">
        <v>26</v>
      </c>
      <c r="BK2222" s="141" t="s">
        <v>26</v>
      </c>
      <c r="BL2222" s="141"/>
      <c r="BM2222" s="141"/>
      <c r="BN2222" s="139" t="s">
        <v>4075</v>
      </c>
      <c r="BQ2222" s="141"/>
      <c r="BV2222" s="141"/>
      <c r="BX2222" s="141"/>
      <c r="BY2222" s="141"/>
      <c r="BZ2222" s="141"/>
      <c r="CA2222" s="141"/>
      <c r="CB2222" s="141"/>
      <c r="CC2222" s="141"/>
      <c r="CD2222" s="141"/>
      <c r="CE2222" s="141"/>
      <c r="CF2222" s="141"/>
      <c r="CG2222" s="141"/>
    </row>
    <row r="2223" spans="1:85" x14ac:dyDescent="0.35">
      <c r="A2223" s="155" t="s">
        <v>7119</v>
      </c>
      <c r="B2223" s="139" t="s">
        <v>4075</v>
      </c>
      <c r="C2223" s="18">
        <v>43589</v>
      </c>
      <c r="D2223" s="144">
        <v>0.26535879629629627</v>
      </c>
      <c r="E2223" s="141" t="s">
        <v>2612</v>
      </c>
      <c r="F2223" s="141">
        <v>2</v>
      </c>
      <c r="G2223" s="141" t="s">
        <v>4009</v>
      </c>
      <c r="H2223" s="141">
        <v>2019</v>
      </c>
      <c r="I2223" s="18"/>
      <c r="J2223" s="144"/>
      <c r="K2223" s="378"/>
      <c r="L2223" s="139" t="s">
        <v>4075</v>
      </c>
      <c r="M2223" s="141" t="s">
        <v>28</v>
      </c>
      <c r="N2223" s="248"/>
      <c r="O2223" s="141" t="s">
        <v>26</v>
      </c>
      <c r="P2223" s="141"/>
      <c r="Q2223" s="141"/>
      <c r="R2223" s="141" t="s">
        <v>1944</v>
      </c>
      <c r="S2223" s="141" t="s">
        <v>7120</v>
      </c>
      <c r="T2223" s="141"/>
      <c r="U2223" s="141">
        <v>0</v>
      </c>
      <c r="V2223" s="141"/>
      <c r="W2223" s="139" t="s">
        <v>4075</v>
      </c>
      <c r="X2223" s="141" t="s">
        <v>25</v>
      </c>
      <c r="Y2223" s="141" t="s">
        <v>27</v>
      </c>
      <c r="Z2223" s="141"/>
      <c r="AA2223" s="141" t="s">
        <v>35</v>
      </c>
      <c r="AB2223" s="141" t="s">
        <v>35</v>
      </c>
      <c r="AC2223" s="139" t="s">
        <v>18050</v>
      </c>
      <c r="AD2223" s="380"/>
      <c r="AE2223" s="139" t="s">
        <v>105</v>
      </c>
      <c r="AF2223" s="139" t="s">
        <v>13076</v>
      </c>
      <c r="AG2223" s="139" t="s">
        <v>1518</v>
      </c>
      <c r="AH2223" s="139" t="s">
        <v>1380</v>
      </c>
      <c r="AI2223" s="139" t="s">
        <v>1518</v>
      </c>
      <c r="AJ2223" s="139"/>
      <c r="AK2223" s="139" t="s">
        <v>1518</v>
      </c>
      <c r="AL2223" s="139" t="s">
        <v>1408</v>
      </c>
      <c r="AM2223" s="141"/>
      <c r="AN2223" s="141" t="s">
        <v>8</v>
      </c>
      <c r="AO2223" s="139"/>
      <c r="AP2223" s="139" t="s">
        <v>1408</v>
      </c>
      <c r="AQ2223" s="139"/>
      <c r="AR2223" s="381"/>
      <c r="AS2223" s="139" t="s">
        <v>4075</v>
      </c>
      <c r="AT2223" s="141" t="s">
        <v>1404</v>
      </c>
      <c r="AU2223" s="141"/>
      <c r="AV2223" s="383"/>
      <c r="AW2223" s="385"/>
      <c r="AX2223" s="139" t="s">
        <v>5479</v>
      </c>
      <c r="AY2223" t="s">
        <v>19254</v>
      </c>
      <c r="BA2223" s="381"/>
      <c r="BB2223" s="139" t="s">
        <v>1450</v>
      </c>
      <c r="BC2223" s="166"/>
      <c r="BD2223" s="166"/>
      <c r="BE2223" s="166"/>
      <c r="BF2223" s="166"/>
      <c r="BG2223" s="166"/>
      <c r="BH2223" s="308"/>
      <c r="BI2223" s="308"/>
      <c r="BJ2223" s="141" t="s">
        <v>26</v>
      </c>
      <c r="BK2223" s="141" t="s">
        <v>26</v>
      </c>
      <c r="BL2223" s="141"/>
      <c r="BM2223" s="141"/>
      <c r="BN2223" s="139" t="s">
        <v>4075</v>
      </c>
      <c r="BQ2223" s="141"/>
      <c r="BV2223" s="141"/>
      <c r="BX2223" s="141"/>
      <c r="BY2223" s="141"/>
      <c r="BZ2223" s="141"/>
      <c r="CA2223" s="141"/>
      <c r="CB2223" s="141"/>
      <c r="CC2223" s="141"/>
      <c r="CD2223" s="141"/>
      <c r="CE2223" s="141"/>
      <c r="CF2223" s="141"/>
      <c r="CG2223" s="141"/>
    </row>
    <row r="2224" spans="1:85" x14ac:dyDescent="0.35">
      <c r="A2224" s="155" t="s">
        <v>7111</v>
      </c>
      <c r="B2224" s="139" t="s">
        <v>4075</v>
      </c>
      <c r="C2224" s="18">
        <v>43590</v>
      </c>
      <c r="D2224" s="144">
        <v>0.29182870370370373</v>
      </c>
      <c r="E2224" s="141" t="s">
        <v>2509</v>
      </c>
      <c r="F2224" s="141">
        <v>2</v>
      </c>
      <c r="G2224" s="141" t="s">
        <v>4009</v>
      </c>
      <c r="H2224" s="141">
        <v>2019</v>
      </c>
      <c r="I2224" s="18">
        <v>43590</v>
      </c>
      <c r="J2224" s="144">
        <v>0.27777777777777779</v>
      </c>
      <c r="K2224" s="378"/>
      <c r="L2224" s="139" t="s">
        <v>4075</v>
      </c>
      <c r="M2224" s="141" t="s">
        <v>28</v>
      </c>
      <c r="N2224" s="248"/>
      <c r="O2224" s="141" t="s">
        <v>26</v>
      </c>
      <c r="P2224" s="141"/>
      <c r="Q2224" s="141" t="s">
        <v>7112</v>
      </c>
      <c r="R2224" s="141" t="s">
        <v>7113</v>
      </c>
      <c r="S2224" s="141"/>
      <c r="T2224" s="141" t="s">
        <v>7114</v>
      </c>
      <c r="U2224" s="141">
        <v>117162626</v>
      </c>
      <c r="V2224" s="141"/>
      <c r="W2224" s="139" t="s">
        <v>4075</v>
      </c>
      <c r="X2224" s="141" t="s">
        <v>25</v>
      </c>
      <c r="Y2224" s="141" t="s">
        <v>27</v>
      </c>
      <c r="Z2224" s="141"/>
      <c r="AA2224" s="141" t="s">
        <v>34</v>
      </c>
      <c r="AB2224" s="141" t="s">
        <v>34</v>
      </c>
      <c r="AC2224" s="139" t="s">
        <v>18048</v>
      </c>
      <c r="AD2224" s="380"/>
      <c r="AE2224" s="139" t="s">
        <v>103</v>
      </c>
      <c r="AF2224" s="139" t="s">
        <v>13075</v>
      </c>
      <c r="AG2224" s="139" t="s">
        <v>103</v>
      </c>
      <c r="AH2224" s="139" t="s">
        <v>1380</v>
      </c>
      <c r="AI2224" s="139" t="s">
        <v>7340</v>
      </c>
      <c r="AJ2224" s="139"/>
      <c r="AK2224" s="139" t="s">
        <v>7340</v>
      </c>
      <c r="AL2224" s="139" t="s">
        <v>1563</v>
      </c>
      <c r="AM2224" s="141"/>
      <c r="AN2224" s="141" t="s">
        <v>8</v>
      </c>
      <c r="AO2224" s="139"/>
      <c r="AP2224" s="139" t="s">
        <v>1563</v>
      </c>
      <c r="AQ2224" s="139"/>
      <c r="AR2224" s="381"/>
      <c r="AS2224" s="139" t="s">
        <v>4075</v>
      </c>
      <c r="AT2224" s="141" t="s">
        <v>1404</v>
      </c>
      <c r="AU2224" s="141"/>
      <c r="AV2224" s="383"/>
      <c r="AW2224" s="385"/>
      <c r="AX2224" s="139" t="s">
        <v>121</v>
      </c>
      <c r="AY2224" t="s">
        <v>18985</v>
      </c>
      <c r="BA2224" s="381"/>
      <c r="BB2224" s="139" t="s">
        <v>1444</v>
      </c>
      <c r="BC2224" s="166">
        <v>13</v>
      </c>
      <c r="BD2224" s="166"/>
      <c r="BE2224" s="166"/>
      <c r="BF2224" s="166"/>
      <c r="BG2224" s="166"/>
      <c r="BH2224" s="308"/>
      <c r="BI2224" s="308"/>
      <c r="BJ2224" s="141" t="s">
        <v>26</v>
      </c>
      <c r="BK2224" s="141" t="s">
        <v>26</v>
      </c>
      <c r="BL2224" s="141"/>
      <c r="BM2224" s="141"/>
      <c r="BN2224" s="139" t="s">
        <v>4075</v>
      </c>
      <c r="BQ2224" s="141"/>
      <c r="BV2224" s="141"/>
      <c r="BX2224" s="141"/>
      <c r="BY2224" s="141"/>
      <c r="BZ2224" s="141"/>
      <c r="CA2224" s="141"/>
      <c r="CB2224" s="141"/>
      <c r="CC2224" s="141"/>
      <c r="CD2224" s="141"/>
      <c r="CE2224" s="141"/>
      <c r="CF2224" s="141"/>
      <c r="CG2224" s="141"/>
    </row>
    <row r="2225" spans="1:85" x14ac:dyDescent="0.35">
      <c r="A2225" s="155" t="s">
        <v>7107</v>
      </c>
      <c r="B2225" s="139" t="s">
        <v>4075</v>
      </c>
      <c r="C2225" s="18">
        <v>43592</v>
      </c>
      <c r="D2225" s="144">
        <v>0.85909722222222218</v>
      </c>
      <c r="E2225" s="141" t="s">
        <v>2509</v>
      </c>
      <c r="F2225" s="141">
        <v>2</v>
      </c>
      <c r="G2225" s="141" t="s">
        <v>4009</v>
      </c>
      <c r="H2225" s="141">
        <v>2019</v>
      </c>
      <c r="I2225" s="18">
        <v>43592</v>
      </c>
      <c r="J2225" s="144">
        <v>0.8979166666666667</v>
      </c>
      <c r="K2225" s="378"/>
      <c r="L2225" s="139" t="s">
        <v>4075</v>
      </c>
      <c r="M2225" s="141" t="s">
        <v>28</v>
      </c>
      <c r="N2225" s="248"/>
      <c r="O2225" s="141" t="s">
        <v>26</v>
      </c>
      <c r="P2225" s="141"/>
      <c r="Q2225" s="141" t="s">
        <v>7108</v>
      </c>
      <c r="R2225" s="141" t="s">
        <v>7109</v>
      </c>
      <c r="S2225" s="141"/>
      <c r="T2225" s="141" t="s">
        <v>7110</v>
      </c>
      <c r="U2225" s="141">
        <v>117181826</v>
      </c>
      <c r="V2225" s="141"/>
      <c r="W2225" s="139" t="s">
        <v>4075</v>
      </c>
      <c r="X2225" s="141" t="s">
        <v>25</v>
      </c>
      <c r="Y2225" s="141" t="s">
        <v>27</v>
      </c>
      <c r="Z2225" s="141"/>
      <c r="AA2225" s="141" t="s">
        <v>34</v>
      </c>
      <c r="AB2225" s="141" t="s">
        <v>34</v>
      </c>
      <c r="AC2225" s="139" t="s">
        <v>18047</v>
      </c>
      <c r="AD2225" s="380"/>
      <c r="AE2225" s="139" t="s">
        <v>102</v>
      </c>
      <c r="AF2225" s="139" t="s">
        <v>13083</v>
      </c>
      <c r="AG2225" s="139" t="s">
        <v>102</v>
      </c>
      <c r="AH2225" s="139" t="s">
        <v>1378</v>
      </c>
      <c r="AI2225" s="139" t="s">
        <v>1386</v>
      </c>
      <c r="AJ2225" s="139" t="s">
        <v>46</v>
      </c>
      <c r="AK2225" s="139"/>
      <c r="AL2225" s="139"/>
      <c r="AM2225" s="141"/>
      <c r="AN2225" s="141" t="s">
        <v>8</v>
      </c>
      <c r="AO2225" s="139"/>
      <c r="AP2225" s="139" t="s">
        <v>46</v>
      </c>
      <c r="AQ2225" s="139"/>
      <c r="AR2225" s="381"/>
      <c r="AS2225" s="139" t="s">
        <v>4075</v>
      </c>
      <c r="AT2225" s="141" t="s">
        <v>1404</v>
      </c>
      <c r="AU2225" s="141"/>
      <c r="AV2225" s="383"/>
      <c r="AW2225" s="385"/>
      <c r="AX2225" s="139" t="s">
        <v>7035</v>
      </c>
      <c r="AY2225" t="s">
        <v>18855</v>
      </c>
      <c r="BA2225" s="381"/>
      <c r="BB2225" s="139" t="s">
        <v>1444</v>
      </c>
      <c r="BC2225" s="166"/>
      <c r="BD2225" s="166"/>
      <c r="BE2225" s="166"/>
      <c r="BF2225" s="166"/>
      <c r="BG2225" s="166"/>
      <c r="BH2225" s="308"/>
      <c r="BI2225" s="308"/>
      <c r="BJ2225" s="141" t="s">
        <v>26</v>
      </c>
      <c r="BK2225" s="141" t="s">
        <v>26</v>
      </c>
      <c r="BL2225" s="141"/>
      <c r="BM2225" s="141"/>
      <c r="BN2225" s="139" t="s">
        <v>4075</v>
      </c>
      <c r="BQ2225" s="141"/>
      <c r="BV2225" s="141"/>
      <c r="BX2225" s="141"/>
      <c r="BY2225" s="141"/>
      <c r="BZ2225" s="141"/>
      <c r="CA2225" s="141"/>
      <c r="CB2225" s="141"/>
      <c r="CC2225" s="141"/>
      <c r="CD2225" s="141"/>
      <c r="CE2225" s="141"/>
      <c r="CF2225" s="141"/>
      <c r="CG2225" s="141"/>
    </row>
    <row r="2226" spans="1:85" x14ac:dyDescent="0.35">
      <c r="A2226" s="155" t="s">
        <v>7104</v>
      </c>
      <c r="B2226" s="139" t="s">
        <v>4075</v>
      </c>
      <c r="C2226" s="18">
        <v>43593</v>
      </c>
      <c r="D2226" s="144">
        <v>0.43288194444444444</v>
      </c>
      <c r="E2226" s="141" t="s">
        <v>2509</v>
      </c>
      <c r="F2226" s="141">
        <v>2</v>
      </c>
      <c r="G2226" s="141" t="s">
        <v>4009</v>
      </c>
      <c r="H2226" s="141">
        <v>2019</v>
      </c>
      <c r="I2226" s="18"/>
      <c r="J2226" s="144"/>
      <c r="K2226" s="378"/>
      <c r="L2226" s="139" t="s">
        <v>4075</v>
      </c>
      <c r="M2226" s="141" t="s">
        <v>28</v>
      </c>
      <c r="N2226" s="248"/>
      <c r="O2226" s="141" t="s">
        <v>26</v>
      </c>
      <c r="P2226" s="141"/>
      <c r="Q2226" s="141"/>
      <c r="R2226" s="141"/>
      <c r="S2226" s="141"/>
      <c r="T2226" s="141" t="s">
        <v>7105</v>
      </c>
      <c r="U2226" s="141">
        <v>0</v>
      </c>
      <c r="V2226" s="141"/>
      <c r="W2226" s="139" t="s">
        <v>4075</v>
      </c>
      <c r="X2226" s="141" t="s">
        <v>25</v>
      </c>
      <c r="Y2226" s="141" t="s">
        <v>27</v>
      </c>
      <c r="Z2226" s="141"/>
      <c r="AA2226" s="141" t="s">
        <v>34</v>
      </c>
      <c r="AB2226" s="141" t="s">
        <v>34</v>
      </c>
      <c r="AC2226" s="139" t="s">
        <v>18047</v>
      </c>
      <c r="AD2226" s="380"/>
      <c r="AE2226" s="139" t="s">
        <v>102</v>
      </c>
      <c r="AF2226" s="139" t="s">
        <v>13068</v>
      </c>
      <c r="AG2226" s="139" t="s">
        <v>102</v>
      </c>
      <c r="AH2226" s="139" t="s">
        <v>1378</v>
      </c>
      <c r="AI2226" s="139" t="s">
        <v>1398</v>
      </c>
      <c r="AJ2226" s="139" t="s">
        <v>1423</v>
      </c>
      <c r="AK2226" s="139"/>
      <c r="AL2226" s="139"/>
      <c r="AM2226" s="141"/>
      <c r="AN2226" s="141" t="s">
        <v>8</v>
      </c>
      <c r="AO2226" s="139"/>
      <c r="AP2226" s="139" t="s">
        <v>1423</v>
      </c>
      <c r="AQ2226" s="139"/>
      <c r="AR2226" s="381"/>
      <c r="AS2226" s="139" t="s">
        <v>4075</v>
      </c>
      <c r="AT2226" s="141" t="s">
        <v>43</v>
      </c>
      <c r="AU2226" s="141">
        <v>245</v>
      </c>
      <c r="AV2226" s="383"/>
      <c r="AW2226" s="385"/>
      <c r="AX2226" s="139" t="s">
        <v>3326</v>
      </c>
      <c r="AY2226" t="s">
        <v>18642</v>
      </c>
      <c r="BA2226" s="381"/>
      <c r="BB2226" s="139" t="s">
        <v>1452</v>
      </c>
      <c r="BC2226" s="166"/>
      <c r="BD2226" s="166"/>
      <c r="BE2226" s="166"/>
      <c r="BF2226" s="166"/>
      <c r="BG2226" s="166"/>
      <c r="BH2226" s="308"/>
      <c r="BI2226" s="308"/>
      <c r="BJ2226" s="141" t="s">
        <v>26</v>
      </c>
      <c r="BK2226" s="141" t="s">
        <v>26</v>
      </c>
      <c r="BL2226" s="141"/>
      <c r="BM2226" s="141"/>
      <c r="BN2226" s="139" t="s">
        <v>4075</v>
      </c>
      <c r="BQ2226" s="141"/>
      <c r="BV2226" s="141"/>
      <c r="BX2226" s="141"/>
      <c r="BY2226" s="141"/>
      <c r="BZ2226" s="141"/>
      <c r="CA2226" s="141"/>
      <c r="CB2226" s="141"/>
      <c r="CC2226" s="141"/>
      <c r="CD2226" s="141"/>
      <c r="CE2226" s="141"/>
      <c r="CF2226" s="141"/>
      <c r="CG2226" s="141"/>
    </row>
    <row r="2227" spans="1:85" x14ac:dyDescent="0.35">
      <c r="A2227" s="155" t="s">
        <v>7097</v>
      </c>
      <c r="B2227" s="139" t="s">
        <v>4075</v>
      </c>
      <c r="C2227" s="18">
        <v>43595</v>
      </c>
      <c r="D2227" s="144">
        <v>0</v>
      </c>
      <c r="E2227" s="141" t="s">
        <v>2509</v>
      </c>
      <c r="F2227" s="141">
        <v>2</v>
      </c>
      <c r="G2227" s="141" t="s">
        <v>4009</v>
      </c>
      <c r="H2227" s="141">
        <v>2019</v>
      </c>
      <c r="I2227" s="18">
        <v>43595</v>
      </c>
      <c r="J2227" s="144">
        <v>0.54166666666666663</v>
      </c>
      <c r="K2227" s="378"/>
      <c r="L2227" s="139" t="s">
        <v>4075</v>
      </c>
      <c r="M2227" s="141" t="s">
        <v>28</v>
      </c>
      <c r="N2227" s="248"/>
      <c r="O2227" s="141" t="s">
        <v>26</v>
      </c>
      <c r="P2227" s="141"/>
      <c r="Q2227" s="141" t="s">
        <v>7098</v>
      </c>
      <c r="R2227" s="141" t="s">
        <v>7099</v>
      </c>
      <c r="S2227" s="141"/>
      <c r="T2227" s="141" t="s">
        <v>7100</v>
      </c>
      <c r="U2227" s="141">
        <v>117211453</v>
      </c>
      <c r="V2227" s="141"/>
      <c r="W2227" s="139" t="s">
        <v>4075</v>
      </c>
      <c r="X2227" s="141" t="s">
        <v>25</v>
      </c>
      <c r="Y2227" s="141" t="s">
        <v>27</v>
      </c>
      <c r="Z2227" s="141"/>
      <c r="AA2227" s="141" t="s">
        <v>34</v>
      </c>
      <c r="AB2227" s="141" t="s">
        <v>34</v>
      </c>
      <c r="AC2227" s="139" t="s">
        <v>18050</v>
      </c>
      <c r="AD2227" s="380"/>
      <c r="AE2227" s="139" t="s">
        <v>103</v>
      </c>
      <c r="AF2227" s="139" t="s">
        <v>13079</v>
      </c>
      <c r="AG2227" s="139" t="s">
        <v>103</v>
      </c>
      <c r="AH2227" s="139" t="s">
        <v>1380</v>
      </c>
      <c r="AI2227" s="139" t="s">
        <v>7240</v>
      </c>
      <c r="AJ2227" s="139"/>
      <c r="AK2227" s="139" t="s">
        <v>7240</v>
      </c>
      <c r="AL2227" s="139" t="s">
        <v>1563</v>
      </c>
      <c r="AM2227" s="141"/>
      <c r="AN2227" s="141" t="s">
        <v>8</v>
      </c>
      <c r="AO2227" s="139"/>
      <c r="AP2227" s="139" t="s">
        <v>1563</v>
      </c>
      <c r="AQ2227" s="139"/>
      <c r="AR2227" s="381"/>
      <c r="AS2227" s="139" t="s">
        <v>4075</v>
      </c>
      <c r="AT2227" s="141" t="s">
        <v>1404</v>
      </c>
      <c r="AU2227" s="141"/>
      <c r="AV2227" s="383"/>
      <c r="AW2227" s="385"/>
      <c r="AX2227" s="139" t="s">
        <v>5691</v>
      </c>
      <c r="AY2227" t="s">
        <v>18681</v>
      </c>
      <c r="BA2227" s="381"/>
      <c r="BB2227" s="139" t="s">
        <v>1444</v>
      </c>
      <c r="BC2227" s="166"/>
      <c r="BD2227" s="166"/>
      <c r="BE2227" s="166"/>
      <c r="BF2227" s="166"/>
      <c r="BG2227" s="166"/>
      <c r="BH2227" s="308"/>
      <c r="BI2227" s="308"/>
      <c r="BJ2227" s="141" t="s">
        <v>26</v>
      </c>
      <c r="BK2227" s="141" t="s">
        <v>26</v>
      </c>
      <c r="BL2227" s="141"/>
      <c r="BM2227" s="141"/>
      <c r="BN2227" s="139" t="s">
        <v>4075</v>
      </c>
      <c r="BQ2227" s="141"/>
      <c r="BV2227" s="141"/>
      <c r="BX2227" s="141"/>
      <c r="BY2227" s="141"/>
      <c r="BZ2227" s="141"/>
      <c r="CA2227" s="141"/>
      <c r="CB2227" s="141"/>
      <c r="CC2227" s="141"/>
      <c r="CD2227" s="141"/>
      <c r="CE2227" s="141"/>
      <c r="CF2227" s="141"/>
      <c r="CG2227" s="141"/>
    </row>
    <row r="2228" spans="1:85" x14ac:dyDescent="0.35">
      <c r="A2228" s="155" t="s">
        <v>7101</v>
      </c>
      <c r="B2228" s="139" t="s">
        <v>4075</v>
      </c>
      <c r="C2228" s="18">
        <v>43595</v>
      </c>
      <c r="D2228" s="144">
        <v>0</v>
      </c>
      <c r="E2228" s="141" t="s">
        <v>2509</v>
      </c>
      <c r="F2228" s="141">
        <v>2</v>
      </c>
      <c r="G2228" s="141" t="s">
        <v>4009</v>
      </c>
      <c r="H2228" s="141">
        <v>2019</v>
      </c>
      <c r="I2228" s="18"/>
      <c r="J2228" s="144"/>
      <c r="K2228" s="378"/>
      <c r="L2228" s="139" t="s">
        <v>4075</v>
      </c>
      <c r="M2228" s="141" t="s">
        <v>6097</v>
      </c>
      <c r="N2228" s="248"/>
      <c r="O2228" s="141" t="s">
        <v>26</v>
      </c>
      <c r="P2228" s="141"/>
      <c r="Q2228" s="141"/>
      <c r="R2228" s="141"/>
      <c r="S2228" s="141" t="s">
        <v>7102</v>
      </c>
      <c r="T2228" s="141"/>
      <c r="U2228" s="141">
        <v>0</v>
      </c>
      <c r="V2228" s="141"/>
      <c r="W2228" s="139" t="s">
        <v>4075</v>
      </c>
      <c r="X2228" s="141" t="s">
        <v>25</v>
      </c>
      <c r="Y2228" s="141" t="s">
        <v>27</v>
      </c>
      <c r="Z2228" s="141"/>
      <c r="AA2228" s="141" t="s">
        <v>35</v>
      </c>
      <c r="AB2228" s="141" t="s">
        <v>35</v>
      </c>
      <c r="AC2228" s="139" t="s">
        <v>18047</v>
      </c>
      <c r="AD2228" s="380"/>
      <c r="AE2228" s="139" t="s">
        <v>4</v>
      </c>
      <c r="AF2228" s="139" t="s">
        <v>13073</v>
      </c>
      <c r="AG2228" s="139" t="s">
        <v>4</v>
      </c>
      <c r="AH2228" s="139" t="s">
        <v>1380</v>
      </c>
      <c r="AI2228" s="139" t="s">
        <v>15678</v>
      </c>
      <c r="AJ2228" s="139"/>
      <c r="AK2228" s="139" t="s">
        <v>15678</v>
      </c>
      <c r="AL2228" s="139" t="s">
        <v>1563</v>
      </c>
      <c r="AM2228" s="141"/>
      <c r="AN2228" s="141" t="s">
        <v>8</v>
      </c>
      <c r="AO2228" s="139"/>
      <c r="AP2228" s="139" t="s">
        <v>1563</v>
      </c>
      <c r="AQ2228" s="139"/>
      <c r="AR2228" s="381"/>
      <c r="AS2228" s="139" t="s">
        <v>4075</v>
      </c>
      <c r="AT2228" s="141" t="s">
        <v>43</v>
      </c>
      <c r="AU2228" s="141">
        <v>230</v>
      </c>
      <c r="AV2228" s="383"/>
      <c r="AW2228" s="385"/>
      <c r="AX2228" s="139" t="s">
        <v>7103</v>
      </c>
      <c r="AY2228" t="s">
        <v>19255</v>
      </c>
      <c r="BA2228" s="381"/>
      <c r="BB2228" s="139" t="s">
        <v>1446</v>
      </c>
      <c r="BC2228" s="166"/>
      <c r="BD2228" s="166"/>
      <c r="BE2228" s="166"/>
      <c r="BF2228" s="166"/>
      <c r="BG2228" s="166"/>
      <c r="BH2228" s="308"/>
      <c r="BI2228" s="308"/>
      <c r="BJ2228" s="141" t="s">
        <v>26</v>
      </c>
      <c r="BK2228" s="141" t="s">
        <v>26</v>
      </c>
      <c r="BL2228" s="141"/>
      <c r="BM2228" s="141"/>
      <c r="BN2228" s="139" t="s">
        <v>4075</v>
      </c>
      <c r="BQ2228" s="141"/>
      <c r="BV2228" s="141"/>
      <c r="BX2228" s="141"/>
      <c r="BY2228" s="141"/>
      <c r="BZ2228" s="141"/>
      <c r="CA2228" s="141"/>
      <c r="CB2228" s="141"/>
      <c r="CC2228" s="141"/>
      <c r="CD2228" s="141"/>
      <c r="CE2228" s="141"/>
      <c r="CF2228" s="141"/>
      <c r="CG2228" s="141"/>
    </row>
    <row r="2229" spans="1:85" x14ac:dyDescent="0.35">
      <c r="A2229" s="155" t="s">
        <v>7083</v>
      </c>
      <c r="B2229" s="139" t="s">
        <v>4075</v>
      </c>
      <c r="C2229" s="18">
        <v>43599</v>
      </c>
      <c r="D2229" s="144">
        <v>0</v>
      </c>
      <c r="E2229" s="141" t="s">
        <v>13286</v>
      </c>
      <c r="F2229" s="141">
        <v>2</v>
      </c>
      <c r="G2229" s="141" t="s">
        <v>4009</v>
      </c>
      <c r="H2229" s="141">
        <v>2019</v>
      </c>
      <c r="I2229" s="18">
        <v>43599</v>
      </c>
      <c r="J2229" s="144">
        <v>0.37222222222222223</v>
      </c>
      <c r="K2229" s="378"/>
      <c r="L2229" s="139" t="s">
        <v>4075</v>
      </c>
      <c r="M2229" s="141" t="s">
        <v>28</v>
      </c>
      <c r="N2229" s="248"/>
      <c r="O2229" s="141" t="s">
        <v>26</v>
      </c>
      <c r="P2229" s="141"/>
      <c r="Q2229" s="141" t="s">
        <v>7084</v>
      </c>
      <c r="R2229" s="141" t="s">
        <v>7085</v>
      </c>
      <c r="S2229" s="141"/>
      <c r="T2229" s="141" t="s">
        <v>7086</v>
      </c>
      <c r="U2229" s="141">
        <v>0</v>
      </c>
      <c r="V2229" s="141"/>
      <c r="W2229" s="139" t="s">
        <v>4075</v>
      </c>
      <c r="X2229" s="141" t="s">
        <v>25</v>
      </c>
      <c r="Y2229" s="141" t="s">
        <v>27</v>
      </c>
      <c r="Z2229" s="141"/>
      <c r="AA2229" s="141" t="s">
        <v>34</v>
      </c>
      <c r="AB2229" s="141" t="s">
        <v>34</v>
      </c>
      <c r="AC2229" s="139" t="s">
        <v>18047</v>
      </c>
      <c r="AD2229" s="380"/>
      <c r="AE2229" s="139" t="s">
        <v>102</v>
      </c>
      <c r="AF2229" s="139" t="s">
        <v>13068</v>
      </c>
      <c r="AG2229" s="139" t="s">
        <v>102</v>
      </c>
      <c r="AH2229" s="139" t="s">
        <v>1378</v>
      </c>
      <c r="AI2229" s="139" t="s">
        <v>1398</v>
      </c>
      <c r="AJ2229" s="139" t="s">
        <v>1563</v>
      </c>
      <c r="AK2229" s="139"/>
      <c r="AL2229" s="139"/>
      <c r="AM2229" s="141"/>
      <c r="AN2229" s="141" t="s">
        <v>8</v>
      </c>
      <c r="AO2229" s="139"/>
      <c r="AP2229" s="139" t="s">
        <v>1563</v>
      </c>
      <c r="AQ2229" s="139"/>
      <c r="AR2229" s="381"/>
      <c r="AS2229" s="139" t="s">
        <v>4075</v>
      </c>
      <c r="AT2229" s="141" t="s">
        <v>1404</v>
      </c>
      <c r="AU2229" s="141"/>
      <c r="AV2229" s="383"/>
      <c r="AW2229" s="385"/>
      <c r="AX2229" s="139" t="s">
        <v>3882</v>
      </c>
      <c r="AY2229" t="s">
        <v>18925</v>
      </c>
      <c r="BA2229" s="381"/>
      <c r="BB2229" s="139" t="s">
        <v>1450</v>
      </c>
      <c r="BC2229" s="166"/>
      <c r="BD2229" s="166"/>
      <c r="BE2229" s="166"/>
      <c r="BF2229" s="166"/>
      <c r="BG2229" s="166"/>
      <c r="BH2229" s="308"/>
      <c r="BI2229" s="308"/>
      <c r="BJ2229" s="141" t="s">
        <v>26</v>
      </c>
      <c r="BK2229" s="141" t="s">
        <v>26</v>
      </c>
      <c r="BL2229" s="141"/>
      <c r="BM2229" s="141"/>
      <c r="BN2229" s="139" t="s">
        <v>4075</v>
      </c>
      <c r="BQ2229" s="141" t="s">
        <v>15996</v>
      </c>
      <c r="BR2229" s="135" t="s">
        <v>15693</v>
      </c>
      <c r="BV2229" s="141"/>
      <c r="BX2229" s="141"/>
      <c r="BY2229" s="141"/>
      <c r="BZ2229" s="141"/>
      <c r="CA2229" s="141"/>
      <c r="CB2229" s="141"/>
      <c r="CC2229" s="141"/>
      <c r="CD2229" s="141"/>
      <c r="CE2229" s="141"/>
      <c r="CF2229" s="141"/>
      <c r="CG2229" s="141"/>
    </row>
    <row r="2230" spans="1:85" x14ac:dyDescent="0.35">
      <c r="A2230" s="155" t="s">
        <v>7081</v>
      </c>
      <c r="B2230" s="139" t="s">
        <v>4075</v>
      </c>
      <c r="C2230" s="18">
        <v>43599</v>
      </c>
      <c r="D2230" s="144">
        <v>0.76416666666666666</v>
      </c>
      <c r="E2230" s="141" t="s">
        <v>13286</v>
      </c>
      <c r="F2230" s="141">
        <v>2</v>
      </c>
      <c r="G2230" s="141" t="s">
        <v>4009</v>
      </c>
      <c r="H2230" s="141">
        <v>2019</v>
      </c>
      <c r="I2230" s="18">
        <v>43599</v>
      </c>
      <c r="J2230" s="144">
        <v>0.75763888888888886</v>
      </c>
      <c r="K2230" s="378"/>
      <c r="L2230" s="139" t="s">
        <v>4075</v>
      </c>
      <c r="M2230" s="141" t="s">
        <v>28</v>
      </c>
      <c r="N2230" s="248"/>
      <c r="O2230" s="141" t="s">
        <v>26</v>
      </c>
      <c r="P2230" s="141"/>
      <c r="Q2230" s="141" t="s">
        <v>7082</v>
      </c>
      <c r="R2230" s="141"/>
      <c r="S2230" s="141"/>
      <c r="T2230" s="141"/>
      <c r="U2230" s="141">
        <v>0</v>
      </c>
      <c r="V2230" s="141"/>
      <c r="W2230" s="139" t="s">
        <v>4075</v>
      </c>
      <c r="X2230" s="141" t="s">
        <v>25</v>
      </c>
      <c r="Y2230" s="141" t="s">
        <v>27</v>
      </c>
      <c r="Z2230" s="141"/>
      <c r="AA2230" s="141" t="s">
        <v>34</v>
      </c>
      <c r="AB2230" s="141" t="s">
        <v>34</v>
      </c>
      <c r="AC2230" s="139" t="s">
        <v>18047</v>
      </c>
      <c r="AD2230" s="380"/>
      <c r="AE2230" s="139" t="s">
        <v>103</v>
      </c>
      <c r="AF2230" s="139" t="s">
        <v>13075</v>
      </c>
      <c r="AG2230" s="139" t="s">
        <v>103</v>
      </c>
      <c r="AH2230" s="139" t="s">
        <v>1380</v>
      </c>
      <c r="AI2230" s="139" t="s">
        <v>7340</v>
      </c>
      <c r="AJ2230" s="139"/>
      <c r="AK2230" s="139" t="s">
        <v>7340</v>
      </c>
      <c r="AL2230" s="139" t="s">
        <v>1408</v>
      </c>
      <c r="AM2230" s="141"/>
      <c r="AN2230" s="141" t="s">
        <v>8</v>
      </c>
      <c r="AO2230" s="139"/>
      <c r="AP2230" s="139" t="s">
        <v>1408</v>
      </c>
      <c r="AQ2230" s="139"/>
      <c r="AR2230" s="381"/>
      <c r="AS2230" s="139" t="s">
        <v>4075</v>
      </c>
      <c r="AT2230" s="141" t="s">
        <v>1404</v>
      </c>
      <c r="AU2230" s="141"/>
      <c r="AV2230" s="383"/>
      <c r="AW2230" s="385"/>
      <c r="AX2230" s="139" t="s">
        <v>3845</v>
      </c>
      <c r="AY2230" t="s">
        <v>19256</v>
      </c>
      <c r="BA2230" s="381"/>
      <c r="BB2230" s="139" t="s">
        <v>17</v>
      </c>
      <c r="BC2230" s="166"/>
      <c r="BD2230" s="166"/>
      <c r="BE2230" s="166"/>
      <c r="BF2230" s="166"/>
      <c r="BG2230" s="166"/>
      <c r="BH2230" s="308"/>
      <c r="BI2230" s="308"/>
      <c r="BJ2230" s="141" t="s">
        <v>26</v>
      </c>
      <c r="BK2230" s="141" t="s">
        <v>26</v>
      </c>
      <c r="BL2230" s="141"/>
      <c r="BM2230" s="141"/>
      <c r="BN2230" s="139" t="s">
        <v>4075</v>
      </c>
      <c r="BQ2230" s="141"/>
      <c r="BV2230" s="141"/>
      <c r="BX2230" s="141"/>
      <c r="BY2230" s="141"/>
      <c r="BZ2230" s="141"/>
      <c r="CA2230" s="141"/>
      <c r="CB2230" s="141"/>
      <c r="CC2230" s="141"/>
      <c r="CD2230" s="141"/>
      <c r="CE2230" s="141"/>
      <c r="CF2230" s="141"/>
      <c r="CG2230" s="141"/>
    </row>
    <row r="2231" spans="1:85" x14ac:dyDescent="0.35">
      <c r="A2231" s="155" t="s">
        <v>7077</v>
      </c>
      <c r="B2231" s="139" t="s">
        <v>4075</v>
      </c>
      <c r="C2231" s="18">
        <v>43599</v>
      </c>
      <c r="D2231" s="144">
        <v>0.88001157407407404</v>
      </c>
      <c r="E2231" s="141" t="s">
        <v>13286</v>
      </c>
      <c r="F2231" s="141">
        <v>2</v>
      </c>
      <c r="G2231" s="141" t="s">
        <v>4009</v>
      </c>
      <c r="H2231" s="141">
        <v>2019</v>
      </c>
      <c r="I2231" s="18">
        <v>43599</v>
      </c>
      <c r="J2231" s="144">
        <v>0.87708333333333333</v>
      </c>
      <c r="K2231" s="378"/>
      <c r="L2231" s="139" t="s">
        <v>4075</v>
      </c>
      <c r="M2231" s="141" t="s">
        <v>28</v>
      </c>
      <c r="N2231" s="248"/>
      <c r="O2231" s="141" t="s">
        <v>26</v>
      </c>
      <c r="P2231" s="141"/>
      <c r="Q2231" s="141" t="s">
        <v>7078</v>
      </c>
      <c r="R2231" s="141" t="s">
        <v>7079</v>
      </c>
      <c r="S2231" s="141"/>
      <c r="T2231" s="141"/>
      <c r="U2231" s="141">
        <v>0</v>
      </c>
      <c r="V2231" s="141"/>
      <c r="W2231" s="139" t="s">
        <v>4075</v>
      </c>
      <c r="X2231" s="141" t="s">
        <v>25</v>
      </c>
      <c r="Y2231" s="141" t="s">
        <v>27</v>
      </c>
      <c r="Z2231" s="141"/>
      <c r="AA2231" s="141" t="s">
        <v>34</v>
      </c>
      <c r="AB2231" s="141" t="s">
        <v>34</v>
      </c>
      <c r="AC2231" s="139" t="s">
        <v>18047</v>
      </c>
      <c r="AD2231" s="380"/>
      <c r="AE2231" s="139" t="s">
        <v>103</v>
      </c>
      <c r="AF2231" s="139" t="s">
        <v>13075</v>
      </c>
      <c r="AG2231" s="139" t="s">
        <v>103</v>
      </c>
      <c r="AH2231" s="139" t="s">
        <v>1380</v>
      </c>
      <c r="AI2231" s="139" t="s">
        <v>7340</v>
      </c>
      <c r="AJ2231" s="139"/>
      <c r="AK2231" s="139" t="s">
        <v>7340</v>
      </c>
      <c r="AL2231" s="139" t="s">
        <v>1408</v>
      </c>
      <c r="AM2231" s="141"/>
      <c r="AN2231" s="141" t="s">
        <v>8</v>
      </c>
      <c r="AO2231" s="139"/>
      <c r="AP2231" s="139" t="s">
        <v>1408</v>
      </c>
      <c r="AQ2231" s="139"/>
      <c r="AR2231" s="381"/>
      <c r="AS2231" s="139" t="s">
        <v>4075</v>
      </c>
      <c r="AT2231" s="141" t="s">
        <v>1404</v>
      </c>
      <c r="AU2231" s="141"/>
      <c r="AV2231" s="383"/>
      <c r="AW2231" s="385"/>
      <c r="AX2231" s="139" t="s">
        <v>3882</v>
      </c>
      <c r="AY2231" t="s">
        <v>18416</v>
      </c>
      <c r="BA2231" s="381"/>
      <c r="BB2231" s="139" t="s">
        <v>1450</v>
      </c>
      <c r="BC2231" s="166"/>
      <c r="BD2231" s="166"/>
      <c r="BE2231" s="166"/>
      <c r="BF2231" s="166"/>
      <c r="BG2231" s="166"/>
      <c r="BH2231" s="308"/>
      <c r="BI2231" s="308"/>
      <c r="BJ2231" s="141" t="s">
        <v>26</v>
      </c>
      <c r="BK2231" s="141" t="s">
        <v>26</v>
      </c>
      <c r="BL2231" s="141"/>
      <c r="BM2231" s="141"/>
      <c r="BN2231" s="139" t="s">
        <v>4075</v>
      </c>
      <c r="BQ2231" s="141"/>
      <c r="BV2231" s="141"/>
      <c r="BX2231" s="141"/>
      <c r="BY2231" s="141"/>
      <c r="BZ2231" s="141"/>
      <c r="CA2231" s="141"/>
      <c r="CB2231" s="141"/>
      <c r="CC2231" s="141"/>
      <c r="CD2231" s="141"/>
      <c r="CE2231" s="141"/>
      <c r="CF2231" s="141"/>
      <c r="CG2231" s="141"/>
    </row>
    <row r="2232" spans="1:85" x14ac:dyDescent="0.35">
      <c r="A2232" s="155" t="s">
        <v>7093</v>
      </c>
      <c r="B2232" s="139" t="s">
        <v>4075</v>
      </c>
      <c r="C2232" s="18">
        <v>43599</v>
      </c>
      <c r="D2232" s="144">
        <v>0</v>
      </c>
      <c r="E2232" s="141" t="s">
        <v>13286</v>
      </c>
      <c r="F2232" s="141">
        <v>2</v>
      </c>
      <c r="G2232" s="141" t="s">
        <v>4009</v>
      </c>
      <c r="H2232" s="141">
        <v>2019</v>
      </c>
      <c r="I2232" s="18">
        <v>43599</v>
      </c>
      <c r="J2232" s="144">
        <v>0.3034722222222222</v>
      </c>
      <c r="K2232" s="378"/>
      <c r="L2232" s="139" t="s">
        <v>4075</v>
      </c>
      <c r="M2232" s="141" t="s">
        <v>37</v>
      </c>
      <c r="N2232" s="248"/>
      <c r="O2232" s="141" t="s">
        <v>26</v>
      </c>
      <c r="P2232" s="141"/>
      <c r="Q2232" s="141" t="s">
        <v>7094</v>
      </c>
      <c r="R2232" s="141" t="s">
        <v>7095</v>
      </c>
      <c r="S2232" s="141" t="s">
        <v>7096</v>
      </c>
      <c r="T2232" s="141"/>
      <c r="U2232" s="141">
        <v>0</v>
      </c>
      <c r="V2232" s="141"/>
      <c r="W2232" s="139" t="s">
        <v>4075</v>
      </c>
      <c r="X2232" s="141" t="s">
        <v>25</v>
      </c>
      <c r="Y2232" s="141" t="s">
        <v>27</v>
      </c>
      <c r="Z2232" s="141"/>
      <c r="AA2232" s="141" t="s">
        <v>35</v>
      </c>
      <c r="AB2232" s="141" t="s">
        <v>35</v>
      </c>
      <c r="AC2232" s="139" t="s">
        <v>18047</v>
      </c>
      <c r="AD2232" s="380"/>
      <c r="AE2232" s="139" t="s">
        <v>103</v>
      </c>
      <c r="AF2232" s="139" t="s">
        <v>13075</v>
      </c>
      <c r="AG2232" s="139" t="s">
        <v>103</v>
      </c>
      <c r="AH2232" s="139" t="s">
        <v>1380</v>
      </c>
      <c r="AI2232" s="139" t="s">
        <v>7340</v>
      </c>
      <c r="AJ2232" s="139"/>
      <c r="AK2232" s="139" t="s">
        <v>7340</v>
      </c>
      <c r="AL2232" s="139" t="s">
        <v>1408</v>
      </c>
      <c r="AM2232" s="141"/>
      <c r="AN2232" s="141" t="s">
        <v>8</v>
      </c>
      <c r="AO2232" s="139"/>
      <c r="AP2232" s="139" t="s">
        <v>1408</v>
      </c>
      <c r="AQ2232" s="139"/>
      <c r="AR2232" s="381"/>
      <c r="AS2232" s="139" t="s">
        <v>4075</v>
      </c>
      <c r="AT2232" s="141" t="s">
        <v>1404</v>
      </c>
      <c r="AU2232" s="141"/>
      <c r="AV2232" s="383"/>
      <c r="AW2232" s="385"/>
      <c r="AX2232" s="139" t="s">
        <v>5502</v>
      </c>
      <c r="AY2232" t="s">
        <v>19257</v>
      </c>
      <c r="BA2232" s="381"/>
      <c r="BB2232" s="139" t="s">
        <v>17</v>
      </c>
      <c r="BC2232" s="166"/>
      <c r="BD2232" s="166"/>
      <c r="BE2232" s="166"/>
      <c r="BF2232" s="166"/>
      <c r="BG2232" s="166"/>
      <c r="BH2232" s="308"/>
      <c r="BI2232" s="308"/>
      <c r="BJ2232" s="141" t="s">
        <v>26</v>
      </c>
      <c r="BK2232" s="141" t="s">
        <v>26</v>
      </c>
      <c r="BL2232" s="141"/>
      <c r="BM2232" s="141"/>
      <c r="BN2232" s="139" t="s">
        <v>4075</v>
      </c>
      <c r="BQ2232" s="141"/>
      <c r="BV2232" s="141"/>
      <c r="BX2232" s="141"/>
      <c r="BY2232" s="141"/>
      <c r="BZ2232" s="141"/>
      <c r="CA2232" s="141"/>
      <c r="CB2232" s="141"/>
      <c r="CC2232" s="141"/>
      <c r="CD2232" s="141"/>
      <c r="CE2232" s="141"/>
      <c r="CF2232" s="141"/>
      <c r="CG2232" s="141"/>
    </row>
    <row r="2233" spans="1:85" x14ac:dyDescent="0.35">
      <c r="A2233" s="155" t="s">
        <v>7089</v>
      </c>
      <c r="B2233" s="139" t="s">
        <v>4075</v>
      </c>
      <c r="C2233" s="18">
        <v>43599</v>
      </c>
      <c r="D2233" s="144">
        <v>0</v>
      </c>
      <c r="E2233" s="141" t="s">
        <v>13286</v>
      </c>
      <c r="F2233" s="141">
        <v>2</v>
      </c>
      <c r="G2233" s="141" t="s">
        <v>4009</v>
      </c>
      <c r="H2233" s="141">
        <v>2019</v>
      </c>
      <c r="I2233" s="18">
        <v>43599</v>
      </c>
      <c r="J2233" s="144">
        <v>0.67847222222222225</v>
      </c>
      <c r="K2233" s="378"/>
      <c r="L2233" s="139" t="s">
        <v>4075</v>
      </c>
      <c r="M2233" s="141" t="s">
        <v>28</v>
      </c>
      <c r="N2233" s="248"/>
      <c r="O2233" s="141" t="s">
        <v>26</v>
      </c>
      <c r="P2233" s="141"/>
      <c r="Q2233" s="141" t="s">
        <v>7090</v>
      </c>
      <c r="R2233" s="141" t="s">
        <v>7091</v>
      </c>
      <c r="S2233" s="141"/>
      <c r="T2233" s="141"/>
      <c r="U2233" s="141">
        <v>0</v>
      </c>
      <c r="V2233" s="141"/>
      <c r="W2233" s="139" t="s">
        <v>4075</v>
      </c>
      <c r="X2233" s="141" t="s">
        <v>25</v>
      </c>
      <c r="Y2233" s="141" t="s">
        <v>27</v>
      </c>
      <c r="Z2233" s="141"/>
      <c r="AA2233" s="141" t="s">
        <v>34</v>
      </c>
      <c r="AB2233" s="141" t="s">
        <v>34</v>
      </c>
      <c r="AC2233" s="139" t="s">
        <v>18047</v>
      </c>
      <c r="AD2233" s="380"/>
      <c r="AE2233" s="139" t="s">
        <v>103</v>
      </c>
      <c r="AF2233" s="139" t="s">
        <v>13075</v>
      </c>
      <c r="AG2233" s="139" t="s">
        <v>103</v>
      </c>
      <c r="AH2233" s="139" t="s">
        <v>1380</v>
      </c>
      <c r="AI2233" s="139" t="s">
        <v>7340</v>
      </c>
      <c r="AJ2233" s="139"/>
      <c r="AK2233" s="139" t="s">
        <v>7340</v>
      </c>
      <c r="AL2233" s="139" t="s">
        <v>1408</v>
      </c>
      <c r="AM2233" s="141"/>
      <c r="AN2233" s="141" t="s">
        <v>8</v>
      </c>
      <c r="AO2233" s="139"/>
      <c r="AP2233" s="139" t="s">
        <v>1408</v>
      </c>
      <c r="AQ2233" s="139" t="s">
        <v>7092</v>
      </c>
      <c r="AR2233" s="381"/>
      <c r="AS2233" s="139" t="s">
        <v>4075</v>
      </c>
      <c r="AT2233" s="141" t="s">
        <v>1404</v>
      </c>
      <c r="AU2233" s="141"/>
      <c r="AV2233" s="383"/>
      <c r="AW2233" s="385"/>
      <c r="AX2233" s="139" t="s">
        <v>119</v>
      </c>
      <c r="AY2233" t="s">
        <v>18933</v>
      </c>
      <c r="BA2233" s="381"/>
      <c r="BB2233" s="139" t="s">
        <v>1444</v>
      </c>
      <c r="BC2233" s="166"/>
      <c r="BD2233" s="166"/>
      <c r="BE2233" s="166"/>
      <c r="BF2233" s="166"/>
      <c r="BG2233" s="166"/>
      <c r="BH2233" s="308"/>
      <c r="BI2233" s="308"/>
      <c r="BJ2233" s="141" t="s">
        <v>26</v>
      </c>
      <c r="BK2233" s="141" t="s">
        <v>26</v>
      </c>
      <c r="BL2233" s="141"/>
      <c r="BM2233" s="141"/>
      <c r="BN2233" s="139" t="s">
        <v>4075</v>
      </c>
      <c r="BQ2233" s="141"/>
      <c r="BV2233" s="141"/>
      <c r="BX2233" s="141"/>
      <c r="BY2233" s="141"/>
      <c r="BZ2233" s="141"/>
      <c r="CA2233" s="141"/>
      <c r="CB2233" s="141"/>
      <c r="CC2233" s="141"/>
      <c r="CD2233" s="141"/>
      <c r="CE2233" s="141"/>
      <c r="CF2233" s="141"/>
      <c r="CG2233" s="141"/>
    </row>
    <row r="2234" spans="1:85" x14ac:dyDescent="0.35">
      <c r="A2234" s="155" t="s">
        <v>7087</v>
      </c>
      <c r="B2234" s="139" t="s">
        <v>4075</v>
      </c>
      <c r="C2234" s="18">
        <v>43599</v>
      </c>
      <c r="D2234" s="144">
        <v>0</v>
      </c>
      <c r="E2234" s="141" t="s">
        <v>13286</v>
      </c>
      <c r="F2234" s="141">
        <v>2</v>
      </c>
      <c r="G2234" s="141" t="s">
        <v>4009</v>
      </c>
      <c r="H2234" s="141">
        <v>2019</v>
      </c>
      <c r="I2234" s="18"/>
      <c r="J2234" s="144"/>
      <c r="K2234" s="378"/>
      <c r="L2234" s="139" t="s">
        <v>4075</v>
      </c>
      <c r="M2234" s="141" t="s">
        <v>28</v>
      </c>
      <c r="N2234" s="248"/>
      <c r="O2234" s="141" t="s">
        <v>26</v>
      </c>
      <c r="P2234" s="141"/>
      <c r="Q2234" s="141"/>
      <c r="R2234" s="141"/>
      <c r="S2234" s="141"/>
      <c r="T2234" s="141" t="s">
        <v>7088</v>
      </c>
      <c r="U2234" s="141">
        <v>0</v>
      </c>
      <c r="V2234" s="141"/>
      <c r="W2234" s="139" t="s">
        <v>4075</v>
      </c>
      <c r="X2234" s="141" t="s">
        <v>25</v>
      </c>
      <c r="Y2234" s="141" t="s">
        <v>27</v>
      </c>
      <c r="Z2234" s="141"/>
      <c r="AA2234" s="141" t="s">
        <v>34</v>
      </c>
      <c r="AB2234" s="141"/>
      <c r="AC2234" s="139" t="s">
        <v>18047</v>
      </c>
      <c r="AD2234" s="380"/>
      <c r="AE2234" s="139" t="s">
        <v>4</v>
      </c>
      <c r="AF2234" s="139" t="s">
        <v>13073</v>
      </c>
      <c r="AG2234" s="139" t="s">
        <v>4</v>
      </c>
      <c r="AH2234" s="139" t="s">
        <v>1380</v>
      </c>
      <c r="AI2234" s="139" t="s">
        <v>15678</v>
      </c>
      <c r="AJ2234" s="139"/>
      <c r="AK2234" s="139" t="s">
        <v>15678</v>
      </c>
      <c r="AL2234" s="139" t="s">
        <v>1823</v>
      </c>
      <c r="AM2234" s="141"/>
      <c r="AN2234" s="141" t="s">
        <v>8</v>
      </c>
      <c r="AO2234" s="139"/>
      <c r="AP2234" s="139" t="s">
        <v>1823</v>
      </c>
      <c r="AQ2234" s="139"/>
      <c r="AR2234" s="381"/>
      <c r="AS2234" s="139" t="s">
        <v>4075</v>
      </c>
      <c r="AT2234" s="141" t="s">
        <v>1404</v>
      </c>
      <c r="AU2234" s="141"/>
      <c r="AV2234" s="383"/>
      <c r="AW2234" s="385"/>
      <c r="AX2234" s="139" t="s">
        <v>3845</v>
      </c>
      <c r="AY2234" t="s">
        <v>18877</v>
      </c>
      <c r="BA2234" s="381"/>
      <c r="BB2234" s="139" t="s">
        <v>17</v>
      </c>
      <c r="BC2234" s="166"/>
      <c r="BD2234" s="166"/>
      <c r="BE2234" s="166"/>
      <c r="BF2234" s="166"/>
      <c r="BG2234" s="166"/>
      <c r="BH2234" s="308"/>
      <c r="BI2234" s="308"/>
      <c r="BJ2234" s="141" t="s">
        <v>26</v>
      </c>
      <c r="BK2234" s="141" t="s">
        <v>26</v>
      </c>
      <c r="BL2234" s="141"/>
      <c r="BM2234" s="141"/>
      <c r="BN2234" s="139" t="s">
        <v>4075</v>
      </c>
      <c r="BQ2234" s="141"/>
      <c r="BV2234" s="141"/>
      <c r="BX2234" s="141"/>
      <c r="BY2234" s="141"/>
      <c r="BZ2234" s="141"/>
      <c r="CA2234" s="141"/>
      <c r="CB2234" s="141"/>
      <c r="CC2234" s="141"/>
      <c r="CD2234" s="141"/>
      <c r="CE2234" s="141"/>
      <c r="CF2234" s="141"/>
      <c r="CG2234" s="141"/>
    </row>
    <row r="2235" spans="1:85" x14ac:dyDescent="0.35">
      <c r="A2235" s="155" t="s">
        <v>7070</v>
      </c>
      <c r="B2235" s="139" t="s">
        <v>4075</v>
      </c>
      <c r="C2235" s="18">
        <v>43600</v>
      </c>
      <c r="D2235" s="144">
        <v>0.93690972222222224</v>
      </c>
      <c r="E2235" s="141" t="s">
        <v>13286</v>
      </c>
      <c r="F2235" s="141">
        <v>2</v>
      </c>
      <c r="G2235" s="141" t="s">
        <v>4009</v>
      </c>
      <c r="H2235" s="141">
        <v>2019</v>
      </c>
      <c r="I2235" s="18">
        <v>43600</v>
      </c>
      <c r="J2235" s="144">
        <v>0.89652777777777781</v>
      </c>
      <c r="K2235" s="378"/>
      <c r="L2235" s="139" t="s">
        <v>4075</v>
      </c>
      <c r="M2235" s="141" t="s">
        <v>28</v>
      </c>
      <c r="N2235" s="248"/>
      <c r="O2235" s="141" t="s">
        <v>26</v>
      </c>
      <c r="P2235" s="141"/>
      <c r="Q2235" s="141" t="s">
        <v>7071</v>
      </c>
      <c r="R2235" s="141" t="s">
        <v>7072</v>
      </c>
      <c r="S2235" s="141"/>
      <c r="T2235" s="141" t="s">
        <v>7073</v>
      </c>
      <c r="U2235" s="141">
        <v>0</v>
      </c>
      <c r="V2235" s="141"/>
      <c r="W2235" s="139" t="s">
        <v>4075</v>
      </c>
      <c r="X2235" s="141" t="s">
        <v>25</v>
      </c>
      <c r="Y2235" s="141" t="s">
        <v>27</v>
      </c>
      <c r="Z2235" s="141"/>
      <c r="AA2235" s="141" t="s">
        <v>34</v>
      </c>
      <c r="AB2235" s="141" t="s">
        <v>34</v>
      </c>
      <c r="AC2235" s="139" t="s">
        <v>18049</v>
      </c>
      <c r="AD2235" s="380"/>
      <c r="AE2235" s="139" t="s">
        <v>4</v>
      </c>
      <c r="AF2235" s="139" t="s">
        <v>13073</v>
      </c>
      <c r="AG2235" s="139" t="s">
        <v>4</v>
      </c>
      <c r="AH2235" s="139" t="s">
        <v>1380</v>
      </c>
      <c r="AI2235" s="139" t="s">
        <v>15678</v>
      </c>
      <c r="AJ2235" s="139"/>
      <c r="AK2235" s="139" t="s">
        <v>15678</v>
      </c>
      <c r="AL2235" s="139" t="s">
        <v>1563</v>
      </c>
      <c r="AM2235" s="141"/>
      <c r="AN2235" s="141" t="s">
        <v>8</v>
      </c>
      <c r="AO2235" s="139"/>
      <c r="AP2235" s="139" t="s">
        <v>1563</v>
      </c>
      <c r="AQ2235" s="139"/>
      <c r="AR2235" s="381"/>
      <c r="AS2235" s="139" t="s">
        <v>4075</v>
      </c>
      <c r="AT2235" s="141" t="s">
        <v>44</v>
      </c>
      <c r="AU2235" s="141">
        <v>180</v>
      </c>
      <c r="AV2235" s="383"/>
      <c r="AW2235" s="385"/>
      <c r="AX2235" s="139" t="s">
        <v>1425</v>
      </c>
      <c r="AY2235" t="s">
        <v>18368</v>
      </c>
      <c r="BA2235" s="381"/>
      <c r="BB2235" s="139" t="s">
        <v>1451</v>
      </c>
      <c r="BC2235" s="166"/>
      <c r="BD2235" s="166"/>
      <c r="BE2235" s="166"/>
      <c r="BF2235" s="166"/>
      <c r="BG2235" s="166"/>
      <c r="BH2235" s="308"/>
      <c r="BI2235" s="308"/>
      <c r="BJ2235" s="141" t="s">
        <v>26</v>
      </c>
      <c r="BK2235" s="141" t="s">
        <v>26</v>
      </c>
      <c r="BL2235" s="141"/>
      <c r="BM2235" s="141"/>
      <c r="BN2235" s="139" t="s">
        <v>4075</v>
      </c>
      <c r="BQ2235" s="141" t="s">
        <v>15997</v>
      </c>
      <c r="BR2235" s="135" t="s">
        <v>15680</v>
      </c>
      <c r="BT2235" s="135" t="s">
        <v>15367</v>
      </c>
      <c r="BU2235" s="135" t="s">
        <v>13280</v>
      </c>
      <c r="BV2235" s="141" t="s">
        <v>13271</v>
      </c>
      <c r="BW2235" s="135" t="s">
        <v>13270</v>
      </c>
      <c r="BX2235" s="141" t="s">
        <v>12</v>
      </c>
      <c r="BY2235" s="141" t="s">
        <v>12</v>
      </c>
      <c r="BZ2235" s="141" t="s">
        <v>26</v>
      </c>
      <c r="CA2235" s="141" t="s">
        <v>1848</v>
      </c>
      <c r="CB2235" s="141"/>
      <c r="CC2235" s="141" t="s">
        <v>15686</v>
      </c>
      <c r="CD2235" s="141" t="s">
        <v>15683</v>
      </c>
      <c r="CE2235" s="141" t="s">
        <v>15450</v>
      </c>
      <c r="CF2235" s="141" t="s">
        <v>15454</v>
      </c>
      <c r="CG2235" s="141" t="s">
        <v>2003</v>
      </c>
    </row>
    <row r="2236" spans="1:85" x14ac:dyDescent="0.35">
      <c r="A2236" s="155" t="s">
        <v>7074</v>
      </c>
      <c r="B2236" s="139" t="s">
        <v>4075</v>
      </c>
      <c r="C2236" s="18">
        <v>43600</v>
      </c>
      <c r="D2236" s="144">
        <v>0.7091898148148148</v>
      </c>
      <c r="E2236" s="141" t="s">
        <v>13286</v>
      </c>
      <c r="F2236" s="141">
        <v>2</v>
      </c>
      <c r="G2236" s="141" t="s">
        <v>4009</v>
      </c>
      <c r="H2236" s="141">
        <v>2019</v>
      </c>
      <c r="I2236" s="18">
        <v>43600</v>
      </c>
      <c r="J2236" s="144">
        <v>0.68194444444444446</v>
      </c>
      <c r="K2236" s="378"/>
      <c r="L2236" s="139" t="s">
        <v>4075</v>
      </c>
      <c r="M2236" s="141" t="s">
        <v>28</v>
      </c>
      <c r="N2236" s="248"/>
      <c r="O2236" s="141" t="s">
        <v>26</v>
      </c>
      <c r="P2236" s="141"/>
      <c r="Q2236" s="141" t="s">
        <v>7075</v>
      </c>
      <c r="R2236" s="141" t="s">
        <v>7076</v>
      </c>
      <c r="S2236" s="141"/>
      <c r="T2236" s="141"/>
      <c r="U2236" s="141">
        <v>117245863</v>
      </c>
      <c r="V2236" s="141"/>
      <c r="W2236" s="139" t="s">
        <v>4075</v>
      </c>
      <c r="X2236" s="141" t="s">
        <v>25</v>
      </c>
      <c r="Y2236" s="141" t="s">
        <v>27</v>
      </c>
      <c r="Z2236" s="141"/>
      <c r="AA2236" s="141" t="s">
        <v>34</v>
      </c>
      <c r="AB2236" s="141" t="s">
        <v>34</v>
      </c>
      <c r="AC2236" s="139" t="s">
        <v>18049</v>
      </c>
      <c r="AD2236" s="380"/>
      <c r="AE2236" s="139" t="s">
        <v>103</v>
      </c>
      <c r="AF2236" s="139" t="s">
        <v>13075</v>
      </c>
      <c r="AG2236" s="139" t="s">
        <v>103</v>
      </c>
      <c r="AH2236" s="139" t="s">
        <v>1380</v>
      </c>
      <c r="AI2236" s="139" t="s">
        <v>7340</v>
      </c>
      <c r="AJ2236" s="139"/>
      <c r="AK2236" s="139" t="s">
        <v>7340</v>
      </c>
      <c r="AL2236" s="139" t="s">
        <v>1563</v>
      </c>
      <c r="AM2236" s="141"/>
      <c r="AN2236" s="141" t="s">
        <v>8</v>
      </c>
      <c r="AO2236" s="139"/>
      <c r="AP2236" s="139" t="s">
        <v>1563</v>
      </c>
      <c r="AQ2236" s="139"/>
      <c r="AR2236" s="381"/>
      <c r="AS2236" s="139" t="s">
        <v>4075</v>
      </c>
      <c r="AT2236" s="141" t="s">
        <v>1404</v>
      </c>
      <c r="AU2236" s="141"/>
      <c r="AV2236" s="383"/>
      <c r="AW2236" s="385"/>
      <c r="AX2236" s="139" t="s">
        <v>2013</v>
      </c>
      <c r="AY2236" t="s">
        <v>19258</v>
      </c>
      <c r="BA2236" s="381"/>
      <c r="BB2236" s="139" t="s">
        <v>1444</v>
      </c>
      <c r="BC2236" s="166"/>
      <c r="BD2236" s="166"/>
      <c r="BE2236" s="166"/>
      <c r="BF2236" s="166"/>
      <c r="BG2236" s="166"/>
      <c r="BH2236" s="308"/>
      <c r="BI2236" s="308"/>
      <c r="BJ2236" s="141" t="s">
        <v>26</v>
      </c>
      <c r="BK2236" s="141" t="s">
        <v>26</v>
      </c>
      <c r="BL2236" s="141"/>
      <c r="BM2236" s="141"/>
      <c r="BN2236" s="139" t="s">
        <v>4075</v>
      </c>
      <c r="BQ2236" s="141"/>
      <c r="BV2236" s="141"/>
      <c r="BX2236" s="141"/>
      <c r="BY2236" s="141"/>
      <c r="BZ2236" s="141"/>
      <c r="CA2236" s="141"/>
      <c r="CB2236" s="141"/>
      <c r="CC2236" s="141"/>
      <c r="CD2236" s="141"/>
      <c r="CE2236" s="141"/>
      <c r="CF2236" s="141"/>
      <c r="CG2236" s="141"/>
    </row>
    <row r="2237" spans="1:85" x14ac:dyDescent="0.35">
      <c r="A2237" s="155" t="s">
        <v>7064</v>
      </c>
      <c r="B2237" s="139" t="s">
        <v>4075</v>
      </c>
      <c r="C2237" s="18">
        <v>43602</v>
      </c>
      <c r="D2237" s="144">
        <v>0</v>
      </c>
      <c r="E2237" s="141" t="s">
        <v>13286</v>
      </c>
      <c r="F2237" s="141">
        <v>2</v>
      </c>
      <c r="G2237" s="141" t="s">
        <v>4009</v>
      </c>
      <c r="H2237" s="141">
        <v>2019</v>
      </c>
      <c r="I2237" s="18">
        <v>43602</v>
      </c>
      <c r="J2237" s="144">
        <v>0.6333333333333333</v>
      </c>
      <c r="K2237" s="378"/>
      <c r="L2237" s="139" t="s">
        <v>4075</v>
      </c>
      <c r="M2237" s="141" t="s">
        <v>28</v>
      </c>
      <c r="N2237" s="248"/>
      <c r="O2237" s="141" t="s">
        <v>26</v>
      </c>
      <c r="P2237" s="141"/>
      <c r="Q2237" s="141" t="s">
        <v>7065</v>
      </c>
      <c r="R2237" s="141"/>
      <c r="S2237" s="141"/>
      <c r="T2237" s="141" t="s">
        <v>7066</v>
      </c>
      <c r="U2237" s="141">
        <v>0</v>
      </c>
      <c r="V2237" s="141"/>
      <c r="W2237" s="139" t="s">
        <v>4075</v>
      </c>
      <c r="X2237" s="141" t="s">
        <v>25</v>
      </c>
      <c r="Y2237" s="141" t="s">
        <v>27</v>
      </c>
      <c r="Z2237" s="141"/>
      <c r="AA2237" s="141" t="s">
        <v>34</v>
      </c>
      <c r="AB2237" s="141" t="s">
        <v>34</v>
      </c>
      <c r="AC2237" s="139" t="s">
        <v>18049</v>
      </c>
      <c r="AD2237" s="380"/>
      <c r="AE2237" s="139" t="s">
        <v>4</v>
      </c>
      <c r="AF2237" s="139" t="s">
        <v>13073</v>
      </c>
      <c r="AG2237" s="139" t="s">
        <v>4</v>
      </c>
      <c r="AH2237" s="139" t="s">
        <v>1380</v>
      </c>
      <c r="AI2237" s="139" t="s">
        <v>15678</v>
      </c>
      <c r="AJ2237" s="139"/>
      <c r="AK2237" s="139" t="s">
        <v>15678</v>
      </c>
      <c r="AL2237" s="139" t="s">
        <v>1563</v>
      </c>
      <c r="AM2237" s="141"/>
      <c r="AN2237" s="141" t="s">
        <v>8</v>
      </c>
      <c r="AO2237" s="139"/>
      <c r="AP2237" s="139" t="s">
        <v>1563</v>
      </c>
      <c r="AQ2237" s="139"/>
      <c r="AR2237" s="381"/>
      <c r="AS2237" s="139" t="s">
        <v>4075</v>
      </c>
      <c r="AT2237" s="141" t="s">
        <v>43</v>
      </c>
      <c r="AU2237" s="141">
        <v>140</v>
      </c>
      <c r="AV2237" s="383"/>
      <c r="AW2237" s="385"/>
      <c r="AX2237" s="139" t="s">
        <v>1425</v>
      </c>
      <c r="AY2237" t="s">
        <v>18274</v>
      </c>
      <c r="BA2237" s="381"/>
      <c r="BB2237" s="139" t="s">
        <v>1446</v>
      </c>
      <c r="BC2237" s="166"/>
      <c r="BD2237" s="166"/>
      <c r="BE2237" s="166"/>
      <c r="BF2237" s="166"/>
      <c r="BG2237" s="166"/>
      <c r="BH2237" s="308"/>
      <c r="BI2237" s="308"/>
      <c r="BJ2237" s="141" t="s">
        <v>26</v>
      </c>
      <c r="BK2237" s="141" t="s">
        <v>26</v>
      </c>
      <c r="BL2237" s="141"/>
      <c r="BM2237" s="141"/>
      <c r="BN2237" s="139" t="s">
        <v>4075</v>
      </c>
      <c r="BQ2237" s="141"/>
      <c r="BV2237" s="141"/>
      <c r="BX2237" s="141"/>
      <c r="BY2237" s="141"/>
      <c r="BZ2237" s="141"/>
      <c r="CA2237" s="141"/>
      <c r="CB2237" s="141"/>
      <c r="CC2237" s="141"/>
      <c r="CD2237" s="141"/>
      <c r="CE2237" s="141"/>
      <c r="CF2237" s="141"/>
      <c r="CG2237" s="141"/>
    </row>
    <row r="2238" spans="1:85" x14ac:dyDescent="0.35">
      <c r="A2238" s="155" t="s">
        <v>7067</v>
      </c>
      <c r="B2238" s="139" t="s">
        <v>4075</v>
      </c>
      <c r="C2238" s="18">
        <v>43602</v>
      </c>
      <c r="D2238" s="144">
        <v>0</v>
      </c>
      <c r="E2238" s="141" t="s">
        <v>13286</v>
      </c>
      <c r="F2238" s="141">
        <v>2</v>
      </c>
      <c r="G2238" s="141" t="s">
        <v>4009</v>
      </c>
      <c r="H2238" s="141">
        <v>2019</v>
      </c>
      <c r="I2238" s="18">
        <v>43602</v>
      </c>
      <c r="J2238" s="144">
        <v>0.78749999999999998</v>
      </c>
      <c r="K2238" s="378"/>
      <c r="L2238" s="139" t="s">
        <v>4075</v>
      </c>
      <c r="M2238" s="141" t="s">
        <v>28</v>
      </c>
      <c r="N2238" s="248"/>
      <c r="O2238" s="141" t="s">
        <v>26</v>
      </c>
      <c r="P2238" s="141"/>
      <c r="Q2238" s="141" t="s">
        <v>7068</v>
      </c>
      <c r="R2238" s="141" t="s">
        <v>7069</v>
      </c>
      <c r="S2238" s="141"/>
      <c r="T2238" s="141"/>
      <c r="U2238" s="141">
        <v>0</v>
      </c>
      <c r="V2238" s="141"/>
      <c r="W2238" s="139" t="s">
        <v>4075</v>
      </c>
      <c r="X2238" s="141" t="s">
        <v>25</v>
      </c>
      <c r="Y2238" s="141" t="s">
        <v>27</v>
      </c>
      <c r="Z2238" s="141"/>
      <c r="AA2238" s="141" t="s">
        <v>34</v>
      </c>
      <c r="AB2238" s="141" t="s">
        <v>34</v>
      </c>
      <c r="AC2238" s="139" t="s">
        <v>18047</v>
      </c>
      <c r="AD2238" s="380"/>
      <c r="AE2238" s="139" t="s">
        <v>107</v>
      </c>
      <c r="AF2238" s="139" t="s">
        <v>13076</v>
      </c>
      <c r="AG2238" s="139" t="s">
        <v>4130</v>
      </c>
      <c r="AH2238" s="139" t="s">
        <v>1380</v>
      </c>
      <c r="AI2238" s="139" t="s">
        <v>1518</v>
      </c>
      <c r="AJ2238" s="139"/>
      <c r="AK2238" s="139" t="s">
        <v>1518</v>
      </c>
      <c r="AL2238" s="139" t="s">
        <v>1408</v>
      </c>
      <c r="AM2238" s="141"/>
      <c r="AN2238" s="141" t="s">
        <v>8</v>
      </c>
      <c r="AO2238" s="139"/>
      <c r="AP2238" s="139" t="s">
        <v>1408</v>
      </c>
      <c r="AQ2238" s="139"/>
      <c r="AR2238" s="381"/>
      <c r="AS2238" s="139" t="s">
        <v>4075</v>
      </c>
      <c r="AT2238" s="141" t="s">
        <v>43</v>
      </c>
      <c r="AU2238" s="141">
        <v>530</v>
      </c>
      <c r="AV2238" s="383"/>
      <c r="AW2238" s="385"/>
      <c r="AX2238" s="139" t="s">
        <v>1636</v>
      </c>
      <c r="AY2238" t="s">
        <v>18447</v>
      </c>
      <c r="BA2238" s="381"/>
      <c r="BB2238" s="139" t="s">
        <v>17</v>
      </c>
      <c r="BC2238" s="166"/>
      <c r="BD2238" s="166"/>
      <c r="BE2238" s="166"/>
      <c r="BF2238" s="166"/>
      <c r="BG2238" s="166"/>
      <c r="BH2238" s="308"/>
      <c r="BI2238" s="308"/>
      <c r="BJ2238" s="141" t="s">
        <v>26</v>
      </c>
      <c r="BK2238" s="141" t="s">
        <v>26</v>
      </c>
      <c r="BL2238" s="141"/>
      <c r="BM2238" s="141"/>
      <c r="BN2238" s="139" t="s">
        <v>4075</v>
      </c>
      <c r="BQ2238" s="141"/>
      <c r="BV2238" s="141"/>
      <c r="BX2238" s="141"/>
      <c r="BY2238" s="141"/>
      <c r="BZ2238" s="141"/>
      <c r="CA2238" s="141"/>
      <c r="CB2238" s="141"/>
      <c r="CC2238" s="141"/>
      <c r="CD2238" s="141"/>
      <c r="CE2238" s="141"/>
      <c r="CF2238" s="141"/>
      <c r="CG2238" s="141"/>
    </row>
    <row r="2239" spans="1:85" x14ac:dyDescent="0.35">
      <c r="A2239" s="155" t="s">
        <v>7057</v>
      </c>
      <c r="B2239" s="139" t="s">
        <v>4075</v>
      </c>
      <c r="C2239" s="18">
        <v>43606</v>
      </c>
      <c r="D2239" s="144">
        <v>0</v>
      </c>
      <c r="E2239" s="141" t="s">
        <v>3268</v>
      </c>
      <c r="F2239" s="141">
        <v>2</v>
      </c>
      <c r="G2239" s="141" t="s">
        <v>4009</v>
      </c>
      <c r="H2239" s="141">
        <v>2019</v>
      </c>
      <c r="I2239" s="18">
        <v>43606</v>
      </c>
      <c r="J2239" s="144"/>
      <c r="K2239" s="378"/>
      <c r="L2239" s="139" t="s">
        <v>4075</v>
      </c>
      <c r="M2239" s="141" t="s">
        <v>28</v>
      </c>
      <c r="N2239" s="248"/>
      <c r="O2239" s="141" t="s">
        <v>26</v>
      </c>
      <c r="P2239" s="141"/>
      <c r="Q2239" s="141" t="s">
        <v>7058</v>
      </c>
      <c r="R2239" s="141"/>
      <c r="S2239" s="141"/>
      <c r="T2239" s="141" t="s">
        <v>7059</v>
      </c>
      <c r="U2239" s="141">
        <v>0</v>
      </c>
      <c r="V2239" s="141"/>
      <c r="W2239" s="139" t="s">
        <v>4075</v>
      </c>
      <c r="X2239" s="141" t="s">
        <v>25</v>
      </c>
      <c r="Y2239" s="141" t="s">
        <v>27</v>
      </c>
      <c r="Z2239" s="141"/>
      <c r="AA2239" s="141" t="s">
        <v>34</v>
      </c>
      <c r="AB2239" s="141" t="s">
        <v>34</v>
      </c>
      <c r="AC2239" s="139" t="s">
        <v>18049</v>
      </c>
      <c r="AD2239" s="380"/>
      <c r="AE2239" s="139" t="s">
        <v>4</v>
      </c>
      <c r="AF2239" s="139" t="s">
        <v>13073</v>
      </c>
      <c r="AG2239" s="139" t="s">
        <v>4</v>
      </c>
      <c r="AH2239" s="139" t="s">
        <v>1380</v>
      </c>
      <c r="AI2239" s="139" t="s">
        <v>15678</v>
      </c>
      <c r="AJ2239" s="139"/>
      <c r="AK2239" s="139" t="s">
        <v>15678</v>
      </c>
      <c r="AL2239" s="139" t="s">
        <v>1563</v>
      </c>
      <c r="AM2239" s="141"/>
      <c r="AN2239" s="141" t="s">
        <v>8</v>
      </c>
      <c r="AO2239" s="139"/>
      <c r="AP2239" s="139" t="s">
        <v>1563</v>
      </c>
      <c r="AQ2239" s="139"/>
      <c r="AR2239" s="381"/>
      <c r="AS2239" s="139" t="s">
        <v>4075</v>
      </c>
      <c r="AT2239" s="141" t="s">
        <v>1404</v>
      </c>
      <c r="AU2239" s="141"/>
      <c r="AV2239" s="383"/>
      <c r="AW2239" s="385"/>
      <c r="AX2239" s="139" t="s">
        <v>5612</v>
      </c>
      <c r="AY2239" t="s">
        <v>18456</v>
      </c>
      <c r="BA2239" s="381"/>
      <c r="BB2239" s="139" t="s">
        <v>17</v>
      </c>
      <c r="BC2239" s="166"/>
      <c r="BD2239" s="166"/>
      <c r="BE2239" s="166"/>
      <c r="BF2239" s="166"/>
      <c r="BG2239" s="166"/>
      <c r="BH2239" s="308"/>
      <c r="BI2239" s="308"/>
      <c r="BJ2239" s="141" t="s">
        <v>26</v>
      </c>
      <c r="BK2239" s="141" t="s">
        <v>26</v>
      </c>
      <c r="BL2239" s="141"/>
      <c r="BM2239" s="141"/>
      <c r="BN2239" s="139" t="s">
        <v>4075</v>
      </c>
      <c r="BQ2239" s="141"/>
      <c r="BV2239" s="141"/>
      <c r="BX2239" s="141"/>
      <c r="BY2239" s="141"/>
      <c r="BZ2239" s="141"/>
      <c r="CA2239" s="141"/>
      <c r="CB2239" s="141"/>
      <c r="CC2239" s="141"/>
      <c r="CD2239" s="141"/>
      <c r="CE2239" s="141"/>
      <c r="CF2239" s="141"/>
      <c r="CG2239" s="141"/>
    </row>
    <row r="2240" spans="1:85" x14ac:dyDescent="0.35">
      <c r="A2240" s="155" t="s">
        <v>7060</v>
      </c>
      <c r="B2240" s="139" t="s">
        <v>4075</v>
      </c>
      <c r="C2240" s="18">
        <v>43606</v>
      </c>
      <c r="D2240" s="144">
        <v>0</v>
      </c>
      <c r="E2240" s="141" t="s">
        <v>3268</v>
      </c>
      <c r="F2240" s="141">
        <v>2</v>
      </c>
      <c r="G2240" s="141" t="s">
        <v>4009</v>
      </c>
      <c r="H2240" s="141">
        <v>2019</v>
      </c>
      <c r="I2240" s="18">
        <v>43606</v>
      </c>
      <c r="J2240" s="144">
        <v>0.67361111111111116</v>
      </c>
      <c r="K2240" s="378"/>
      <c r="L2240" s="139" t="s">
        <v>4075</v>
      </c>
      <c r="M2240" s="141" t="s">
        <v>28</v>
      </c>
      <c r="N2240" s="248"/>
      <c r="O2240" s="141" t="s">
        <v>26</v>
      </c>
      <c r="P2240" s="141"/>
      <c r="Q2240" s="141" t="s">
        <v>7061</v>
      </c>
      <c r="R2240" s="141" t="s">
        <v>7062</v>
      </c>
      <c r="S2240" s="141"/>
      <c r="T2240" s="141" t="s">
        <v>7063</v>
      </c>
      <c r="U2240" s="141">
        <v>117297630</v>
      </c>
      <c r="V2240" s="141"/>
      <c r="W2240" s="139" t="s">
        <v>4075</v>
      </c>
      <c r="X2240" s="141" t="s">
        <v>25</v>
      </c>
      <c r="Y2240" s="141" t="s">
        <v>27</v>
      </c>
      <c r="Z2240" s="141"/>
      <c r="AA2240" s="141" t="s">
        <v>34</v>
      </c>
      <c r="AB2240" s="141" t="s">
        <v>34</v>
      </c>
      <c r="AC2240" s="139" t="s">
        <v>18047</v>
      </c>
      <c r="AD2240" s="380"/>
      <c r="AE2240" s="139" t="s">
        <v>6</v>
      </c>
      <c r="AF2240" s="139" t="s">
        <v>13080</v>
      </c>
      <c r="AG2240" s="139" t="s">
        <v>6</v>
      </c>
      <c r="AH2240" s="139" t="s">
        <v>1378</v>
      </c>
      <c r="AI2240" s="139" t="s">
        <v>1400</v>
      </c>
      <c r="AJ2240" s="139"/>
      <c r="AK2240" s="139"/>
      <c r="AL2240" s="139"/>
      <c r="AM2240" s="141"/>
      <c r="AN2240" s="141" t="s">
        <v>8</v>
      </c>
      <c r="AO2240" s="139"/>
      <c r="AP2240" s="139" t="s">
        <v>46</v>
      </c>
      <c r="AQ2240" s="139"/>
      <c r="AR2240" s="381"/>
      <c r="AS2240" s="139" t="s">
        <v>4075</v>
      </c>
      <c r="AT2240" s="141" t="s">
        <v>1404</v>
      </c>
      <c r="AU2240" s="141"/>
      <c r="AV2240" s="383"/>
      <c r="AW2240" s="385"/>
      <c r="AX2240" s="139" t="s">
        <v>1636</v>
      </c>
      <c r="AY2240" t="s">
        <v>19259</v>
      </c>
      <c r="BA2240" s="381"/>
      <c r="BB2240" s="139" t="s">
        <v>17</v>
      </c>
      <c r="BC2240" s="166"/>
      <c r="BD2240" s="166"/>
      <c r="BE2240" s="166"/>
      <c r="BF2240" s="166"/>
      <c r="BG2240" s="166"/>
      <c r="BH2240" s="308"/>
      <c r="BI2240" s="308"/>
      <c r="BJ2240" s="141" t="s">
        <v>26</v>
      </c>
      <c r="BK2240" s="141" t="s">
        <v>26</v>
      </c>
      <c r="BL2240" s="141"/>
      <c r="BM2240" s="141"/>
      <c r="BN2240" s="139" t="s">
        <v>4075</v>
      </c>
      <c r="BQ2240" s="141"/>
      <c r="BV2240" s="141"/>
      <c r="BX2240" s="141"/>
      <c r="BY2240" s="141"/>
      <c r="BZ2240" s="141"/>
      <c r="CA2240" s="141"/>
      <c r="CB2240" s="141"/>
      <c r="CC2240" s="141"/>
      <c r="CD2240" s="141"/>
      <c r="CE2240" s="141"/>
      <c r="CF2240" s="141"/>
      <c r="CG2240" s="141"/>
    </row>
    <row r="2241" spans="1:85" x14ac:dyDescent="0.35">
      <c r="A2241" s="155" t="s">
        <v>7049</v>
      </c>
      <c r="B2241" s="139" t="s">
        <v>4075</v>
      </c>
      <c r="C2241" s="18">
        <v>43609</v>
      </c>
      <c r="D2241" s="144">
        <v>0</v>
      </c>
      <c r="E2241" s="141" t="s">
        <v>3268</v>
      </c>
      <c r="F2241" s="141">
        <v>2</v>
      </c>
      <c r="G2241" s="141" t="s">
        <v>4009</v>
      </c>
      <c r="H2241" s="141">
        <v>2019</v>
      </c>
      <c r="I2241" s="18">
        <v>43609</v>
      </c>
      <c r="J2241" s="144"/>
      <c r="K2241" s="378"/>
      <c r="L2241" s="139" t="s">
        <v>4075</v>
      </c>
      <c r="M2241" s="141" t="s">
        <v>28</v>
      </c>
      <c r="N2241" s="248"/>
      <c r="O2241" s="141" t="s">
        <v>26</v>
      </c>
      <c r="P2241" s="141"/>
      <c r="Q2241" s="141" t="s">
        <v>7050</v>
      </c>
      <c r="R2241" s="141"/>
      <c r="S2241" s="141"/>
      <c r="T2241" s="141" t="s">
        <v>7051</v>
      </c>
      <c r="U2241" s="141">
        <v>0</v>
      </c>
      <c r="V2241" s="141"/>
      <c r="W2241" s="139" t="s">
        <v>4075</v>
      </c>
      <c r="X2241" s="141" t="s">
        <v>25</v>
      </c>
      <c r="Y2241" s="141" t="s">
        <v>27</v>
      </c>
      <c r="Z2241" s="141"/>
      <c r="AA2241" s="141" t="s">
        <v>34</v>
      </c>
      <c r="AB2241" s="141" t="s">
        <v>34</v>
      </c>
      <c r="AC2241" s="139" t="s">
        <v>18047</v>
      </c>
      <c r="AD2241" s="380"/>
      <c r="AE2241" s="139" t="s">
        <v>4</v>
      </c>
      <c r="AF2241" s="139" t="s">
        <v>13073</v>
      </c>
      <c r="AG2241" s="139" t="s">
        <v>4</v>
      </c>
      <c r="AH2241" s="139" t="s">
        <v>1380</v>
      </c>
      <c r="AI2241" s="139" t="s">
        <v>15678</v>
      </c>
      <c r="AJ2241" s="139"/>
      <c r="AK2241" s="139" t="s">
        <v>15678</v>
      </c>
      <c r="AL2241" s="139" t="s">
        <v>1563</v>
      </c>
      <c r="AM2241" s="141"/>
      <c r="AN2241" s="141" t="s">
        <v>8</v>
      </c>
      <c r="AO2241" s="139"/>
      <c r="AP2241" s="139" t="s">
        <v>1563</v>
      </c>
      <c r="AQ2241" s="139"/>
      <c r="AR2241" s="381"/>
      <c r="AS2241" s="139" t="s">
        <v>4075</v>
      </c>
      <c r="AT2241" s="141" t="s">
        <v>1404</v>
      </c>
      <c r="AU2241" s="141"/>
      <c r="AV2241" s="383"/>
      <c r="AW2241" s="385"/>
      <c r="AX2241" s="139" t="s">
        <v>5903</v>
      </c>
      <c r="AY2241" t="s">
        <v>19260</v>
      </c>
      <c r="BA2241" s="381"/>
      <c r="BB2241" s="139" t="s">
        <v>17</v>
      </c>
      <c r="BC2241" s="166"/>
      <c r="BD2241" s="166"/>
      <c r="BE2241" s="166"/>
      <c r="BF2241" s="166"/>
      <c r="BG2241" s="166"/>
      <c r="BH2241" s="308"/>
      <c r="BI2241" s="308"/>
      <c r="BJ2241" s="141" t="s">
        <v>26</v>
      </c>
      <c r="BK2241" s="141" t="s">
        <v>26</v>
      </c>
      <c r="BL2241" s="141"/>
      <c r="BM2241" s="141"/>
      <c r="BN2241" s="139" t="s">
        <v>4075</v>
      </c>
      <c r="BQ2241" s="141"/>
      <c r="BV2241" s="141"/>
      <c r="BX2241" s="141"/>
      <c r="BY2241" s="141"/>
      <c r="BZ2241" s="141"/>
      <c r="CA2241" s="141"/>
      <c r="CB2241" s="141"/>
      <c r="CC2241" s="141"/>
      <c r="CD2241" s="141"/>
      <c r="CE2241" s="141"/>
      <c r="CF2241" s="141"/>
      <c r="CG2241" s="141"/>
    </row>
    <row r="2242" spans="1:85" x14ac:dyDescent="0.35">
      <c r="A2242" s="155" t="s">
        <v>7052</v>
      </c>
      <c r="B2242" s="139" t="s">
        <v>4075</v>
      </c>
      <c r="C2242" s="18">
        <v>43609</v>
      </c>
      <c r="D2242" s="144">
        <v>0</v>
      </c>
      <c r="E2242" s="141" t="s">
        <v>3268</v>
      </c>
      <c r="F2242" s="141">
        <v>2</v>
      </c>
      <c r="G2242" s="141" t="s">
        <v>4009</v>
      </c>
      <c r="H2242" s="141">
        <v>2019</v>
      </c>
      <c r="I2242" s="18">
        <v>43609</v>
      </c>
      <c r="J2242" s="144"/>
      <c r="K2242" s="378"/>
      <c r="L2242" s="139" t="s">
        <v>4075</v>
      </c>
      <c r="M2242" s="141" t="s">
        <v>28</v>
      </c>
      <c r="N2242" s="248"/>
      <c r="O2242" s="141" t="s">
        <v>26</v>
      </c>
      <c r="P2242" s="141"/>
      <c r="Q2242" s="141" t="s">
        <v>7053</v>
      </c>
      <c r="R2242" s="141"/>
      <c r="S2242" s="141"/>
      <c r="T2242" s="141" t="s">
        <v>7054</v>
      </c>
      <c r="U2242" s="141">
        <v>0</v>
      </c>
      <c r="V2242" s="141"/>
      <c r="W2242" s="139" t="s">
        <v>4075</v>
      </c>
      <c r="X2242" s="141" t="s">
        <v>25</v>
      </c>
      <c r="Y2242" s="141" t="s">
        <v>27</v>
      </c>
      <c r="Z2242" s="141"/>
      <c r="AA2242" s="141" t="s">
        <v>34</v>
      </c>
      <c r="AB2242" s="141" t="s">
        <v>34</v>
      </c>
      <c r="AC2242" s="139" t="s">
        <v>18049</v>
      </c>
      <c r="AD2242" s="380"/>
      <c r="AE2242" s="139" t="s">
        <v>107</v>
      </c>
      <c r="AF2242" s="139" t="s">
        <v>13076</v>
      </c>
      <c r="AG2242" s="139" t="s">
        <v>4130</v>
      </c>
      <c r="AH2242" s="139" t="s">
        <v>1380</v>
      </c>
      <c r="AI2242" s="139" t="s">
        <v>1518</v>
      </c>
      <c r="AJ2242" s="139"/>
      <c r="AK2242" s="139" t="s">
        <v>1518</v>
      </c>
      <c r="AL2242" s="139" t="s">
        <v>60</v>
      </c>
      <c r="AM2242" s="141"/>
      <c r="AN2242" s="141" t="s">
        <v>8</v>
      </c>
      <c r="AO2242" s="139"/>
      <c r="AP2242" s="139" t="s">
        <v>60</v>
      </c>
      <c r="AQ2242" s="139"/>
      <c r="AR2242" s="381"/>
      <c r="AS2242" s="139" t="s">
        <v>4075</v>
      </c>
      <c r="AT2242" s="141" t="s">
        <v>1404</v>
      </c>
      <c r="AU2242" s="141"/>
      <c r="AV2242" s="383"/>
      <c r="AW2242" s="385"/>
      <c r="AX2242" s="139" t="s">
        <v>2103</v>
      </c>
      <c r="AY2242" t="s">
        <v>19261</v>
      </c>
      <c r="BA2242" s="381"/>
      <c r="BB2242" s="139" t="s">
        <v>1466</v>
      </c>
      <c r="BC2242" s="166"/>
      <c r="BD2242" s="166"/>
      <c r="BE2242" s="166"/>
      <c r="BF2242" s="166"/>
      <c r="BG2242" s="166"/>
      <c r="BH2242" s="308"/>
      <c r="BI2242" s="308"/>
      <c r="BJ2242" s="141" t="s">
        <v>26</v>
      </c>
      <c r="BK2242" s="141" t="s">
        <v>26</v>
      </c>
      <c r="BL2242" s="141"/>
      <c r="BM2242" s="141"/>
      <c r="BN2242" s="139" t="s">
        <v>4075</v>
      </c>
      <c r="BQ2242" s="141"/>
      <c r="BV2242" s="141"/>
      <c r="BX2242" s="141"/>
      <c r="BY2242" s="141"/>
      <c r="BZ2242" s="141"/>
      <c r="CA2242" s="141"/>
      <c r="CB2242" s="141"/>
      <c r="CC2242" s="141"/>
      <c r="CD2242" s="141"/>
      <c r="CE2242" s="141"/>
      <c r="CF2242" s="141"/>
      <c r="CG2242" s="141"/>
    </row>
    <row r="2243" spans="1:85" x14ac:dyDescent="0.35">
      <c r="A2243" s="155" t="s">
        <v>7055</v>
      </c>
      <c r="B2243" s="139" t="s">
        <v>4075</v>
      </c>
      <c r="C2243" s="18">
        <v>43609</v>
      </c>
      <c r="D2243" s="144">
        <v>0</v>
      </c>
      <c r="E2243" s="141" t="s">
        <v>3268</v>
      </c>
      <c r="F2243" s="141">
        <v>2</v>
      </c>
      <c r="G2243" s="141" t="s">
        <v>4009</v>
      </c>
      <c r="H2243" s="141">
        <v>2019</v>
      </c>
      <c r="I2243" s="18"/>
      <c r="J2243" s="144"/>
      <c r="K2243" s="378"/>
      <c r="L2243" s="139" t="s">
        <v>4075</v>
      </c>
      <c r="M2243" s="141" t="s">
        <v>28</v>
      </c>
      <c r="N2243" s="248"/>
      <c r="O2243" s="141" t="s">
        <v>26</v>
      </c>
      <c r="P2243" s="141"/>
      <c r="Q2243" s="141"/>
      <c r="R2243" s="141"/>
      <c r="S2243" s="141"/>
      <c r="T2243" s="141" t="s">
        <v>7056</v>
      </c>
      <c r="U2243" s="141">
        <v>0</v>
      </c>
      <c r="V2243" s="141"/>
      <c r="W2243" s="139" t="s">
        <v>4075</v>
      </c>
      <c r="X2243" s="141" t="s">
        <v>25</v>
      </c>
      <c r="Y2243" s="141" t="s">
        <v>27</v>
      </c>
      <c r="Z2243" s="141"/>
      <c r="AA2243" s="141" t="s">
        <v>35</v>
      </c>
      <c r="AB2243" s="141" t="s">
        <v>35</v>
      </c>
      <c r="AC2243" s="139" t="s">
        <v>18050</v>
      </c>
      <c r="AD2243" s="380"/>
      <c r="AE2243" s="139" t="s">
        <v>6</v>
      </c>
      <c r="AF2243" s="139" t="s">
        <v>13087</v>
      </c>
      <c r="AG2243" s="139" t="s">
        <v>6</v>
      </c>
      <c r="AH2243" s="139" t="s">
        <v>13</v>
      </c>
      <c r="AI2243" s="139"/>
      <c r="AJ2243" s="139"/>
      <c r="AK2243" s="139"/>
      <c r="AL2243" s="139"/>
      <c r="AM2243" s="141"/>
      <c r="AN2243" s="141" t="s">
        <v>8</v>
      </c>
      <c r="AO2243" s="139"/>
      <c r="AP2243" s="139" t="s">
        <v>1408</v>
      </c>
      <c r="AQ2243" s="139"/>
      <c r="AR2243" s="381"/>
      <c r="AS2243" s="139" t="s">
        <v>4075</v>
      </c>
      <c r="AT2243" s="141" t="s">
        <v>43</v>
      </c>
      <c r="AU2243" s="141">
        <v>510</v>
      </c>
      <c r="AV2243" s="383"/>
      <c r="AW2243" s="385"/>
      <c r="AX2243" s="139" t="s">
        <v>5519</v>
      </c>
      <c r="AY2243" t="s">
        <v>19262</v>
      </c>
      <c r="BA2243" s="381"/>
      <c r="BB2243" s="139" t="s">
        <v>1450</v>
      </c>
      <c r="BC2243" s="166">
        <v>7</v>
      </c>
      <c r="BD2243" s="166"/>
      <c r="BE2243" s="166"/>
      <c r="BF2243" s="166"/>
      <c r="BG2243" s="166"/>
      <c r="BH2243" s="308" t="s">
        <v>1418</v>
      </c>
      <c r="BI2243" s="308"/>
      <c r="BJ2243" s="141" t="s">
        <v>26</v>
      </c>
      <c r="BK2243" s="141" t="s">
        <v>26</v>
      </c>
      <c r="BL2243" s="141"/>
      <c r="BM2243" s="141"/>
      <c r="BN2243" s="139" t="s">
        <v>4075</v>
      </c>
      <c r="BQ2243" s="141"/>
      <c r="BV2243" s="141"/>
      <c r="BX2243" s="141"/>
      <c r="BY2243" s="141"/>
      <c r="BZ2243" s="141"/>
      <c r="CA2243" s="141"/>
      <c r="CB2243" s="141"/>
      <c r="CC2243" s="141"/>
      <c r="CD2243" s="141"/>
      <c r="CE2243" s="141"/>
      <c r="CF2243" s="141"/>
      <c r="CG2243" s="141"/>
    </row>
    <row r="2244" spans="1:85" x14ac:dyDescent="0.35">
      <c r="A2244" s="155" t="s">
        <v>7040</v>
      </c>
      <c r="B2244" s="139" t="s">
        <v>4075</v>
      </c>
      <c r="C2244" s="18">
        <v>43610</v>
      </c>
      <c r="D2244" s="144">
        <v>0</v>
      </c>
      <c r="E2244" s="141" t="s">
        <v>3268</v>
      </c>
      <c r="F2244" s="141">
        <v>2</v>
      </c>
      <c r="G2244" s="141" t="s">
        <v>4009</v>
      </c>
      <c r="H2244" s="141">
        <v>2019</v>
      </c>
      <c r="I2244" s="18">
        <v>43610</v>
      </c>
      <c r="J2244" s="144">
        <v>0.76736111111111116</v>
      </c>
      <c r="K2244" s="378"/>
      <c r="L2244" s="139" t="s">
        <v>4075</v>
      </c>
      <c r="M2244" s="141" t="s">
        <v>28</v>
      </c>
      <c r="N2244" s="248"/>
      <c r="O2244" s="141" t="s">
        <v>26</v>
      </c>
      <c r="P2244" s="141"/>
      <c r="Q2244" s="141" t="s">
        <v>7041</v>
      </c>
      <c r="R2244" s="141" t="s">
        <v>7042</v>
      </c>
      <c r="S2244" s="141"/>
      <c r="T2244" s="141" t="s">
        <v>7043</v>
      </c>
      <c r="U2244" s="141">
        <v>117314917</v>
      </c>
      <c r="V2244" s="141"/>
      <c r="W2244" s="139" t="s">
        <v>4075</v>
      </c>
      <c r="X2244" s="141" t="s">
        <v>25</v>
      </c>
      <c r="Y2244" s="141" t="s">
        <v>27</v>
      </c>
      <c r="Z2244" s="141"/>
      <c r="AA2244" s="141" t="s">
        <v>34</v>
      </c>
      <c r="AB2244" s="141" t="s">
        <v>34</v>
      </c>
      <c r="AC2244" s="139" t="s">
        <v>18050</v>
      </c>
      <c r="AD2244" s="380"/>
      <c r="AE2244" s="139" t="s">
        <v>103</v>
      </c>
      <c r="AF2244" s="139" t="s">
        <v>13075</v>
      </c>
      <c r="AG2244" s="139" t="s">
        <v>103</v>
      </c>
      <c r="AH2244" s="139" t="s">
        <v>1380</v>
      </c>
      <c r="AI2244" s="139" t="s">
        <v>7340</v>
      </c>
      <c r="AJ2244" s="139"/>
      <c r="AK2244" s="139" t="s">
        <v>7340</v>
      </c>
      <c r="AL2244" s="139" t="s">
        <v>1563</v>
      </c>
      <c r="AM2244" s="141"/>
      <c r="AN2244" s="141" t="s">
        <v>8</v>
      </c>
      <c r="AO2244" s="139"/>
      <c r="AP2244" s="139" t="s">
        <v>1563</v>
      </c>
      <c r="AQ2244" s="139"/>
      <c r="AR2244" s="381"/>
      <c r="AS2244" s="139" t="s">
        <v>4075</v>
      </c>
      <c r="AT2244" s="141" t="s">
        <v>1404</v>
      </c>
      <c r="AU2244" s="141"/>
      <c r="AV2244" s="383"/>
      <c r="AW2244" s="385"/>
      <c r="AX2244" s="139" t="s">
        <v>2013</v>
      </c>
      <c r="AY2244" t="s">
        <v>19234</v>
      </c>
      <c r="BA2244" s="381"/>
      <c r="BB2244" s="139" t="s">
        <v>1444</v>
      </c>
      <c r="BC2244" s="166"/>
      <c r="BD2244" s="166"/>
      <c r="BE2244" s="166"/>
      <c r="BF2244" s="166"/>
      <c r="BG2244" s="166"/>
      <c r="BH2244" s="308"/>
      <c r="BI2244" s="308"/>
      <c r="BJ2244" s="141" t="s">
        <v>26</v>
      </c>
      <c r="BK2244" s="141" t="s">
        <v>26</v>
      </c>
      <c r="BL2244" s="141"/>
      <c r="BM2244" s="141"/>
      <c r="BN2244" s="139" t="s">
        <v>4075</v>
      </c>
      <c r="BQ2244" s="141"/>
      <c r="BV2244" s="141"/>
      <c r="BX2244" s="141"/>
      <c r="BY2244" s="141"/>
      <c r="BZ2244" s="141"/>
      <c r="CA2244" s="141"/>
      <c r="CB2244" s="141"/>
      <c r="CC2244" s="141"/>
      <c r="CD2244" s="141"/>
      <c r="CE2244" s="141"/>
      <c r="CF2244" s="141"/>
      <c r="CG2244" s="141"/>
    </row>
    <row r="2245" spans="1:85" x14ac:dyDescent="0.35">
      <c r="A2245" s="155" t="s">
        <v>7044</v>
      </c>
      <c r="B2245" s="139" t="s">
        <v>4075</v>
      </c>
      <c r="C2245" s="18">
        <v>43610</v>
      </c>
      <c r="D2245" s="144">
        <v>0</v>
      </c>
      <c r="E2245" s="141" t="s">
        <v>3268</v>
      </c>
      <c r="F2245" s="141">
        <v>2</v>
      </c>
      <c r="G2245" s="141" t="s">
        <v>4009</v>
      </c>
      <c r="H2245" s="141">
        <v>2019</v>
      </c>
      <c r="I2245" s="18">
        <v>43610</v>
      </c>
      <c r="J2245" s="144">
        <v>0.86319444444444449</v>
      </c>
      <c r="K2245" s="378"/>
      <c r="L2245" s="139" t="s">
        <v>4075</v>
      </c>
      <c r="M2245" s="141" t="s">
        <v>28</v>
      </c>
      <c r="N2245" s="248"/>
      <c r="O2245" s="141" t="s">
        <v>26</v>
      </c>
      <c r="P2245" s="141"/>
      <c r="Q2245" s="141" t="s">
        <v>7045</v>
      </c>
      <c r="R2245" s="141" t="s">
        <v>7046</v>
      </c>
      <c r="S2245" s="141"/>
      <c r="T2245" s="141" t="s">
        <v>7047</v>
      </c>
      <c r="U2245" s="141">
        <v>0</v>
      </c>
      <c r="V2245" s="141"/>
      <c r="W2245" s="139" t="s">
        <v>4075</v>
      </c>
      <c r="X2245" s="141" t="s">
        <v>25</v>
      </c>
      <c r="Y2245" s="141" t="s">
        <v>27</v>
      </c>
      <c r="Z2245" s="141"/>
      <c r="AA2245" s="141" t="s">
        <v>34</v>
      </c>
      <c r="AB2245" s="141" t="s">
        <v>34</v>
      </c>
      <c r="AC2245" s="139" t="s">
        <v>18050</v>
      </c>
      <c r="AD2245" s="380"/>
      <c r="AE2245" s="139" t="s">
        <v>102</v>
      </c>
      <c r="AF2245" s="139" t="s">
        <v>13068</v>
      </c>
      <c r="AG2245" s="139" t="s">
        <v>102</v>
      </c>
      <c r="AH2245" s="139" t="s">
        <v>1378</v>
      </c>
      <c r="AI2245" s="139" t="s">
        <v>1398</v>
      </c>
      <c r="AJ2245" s="139" t="s">
        <v>1563</v>
      </c>
      <c r="AK2245" s="139"/>
      <c r="AL2245" s="139"/>
      <c r="AM2245" s="141"/>
      <c r="AN2245" s="141" t="s">
        <v>8</v>
      </c>
      <c r="AO2245" s="139"/>
      <c r="AP2245" s="139" t="s">
        <v>1563</v>
      </c>
      <c r="AQ2245" s="139"/>
      <c r="AR2245" s="381"/>
      <c r="AS2245" s="139" t="s">
        <v>4075</v>
      </c>
      <c r="AT2245" s="141" t="s">
        <v>1404</v>
      </c>
      <c r="AU2245" s="141"/>
      <c r="AV2245" s="383"/>
      <c r="AW2245" s="385"/>
      <c r="AX2245" s="139" t="s">
        <v>122</v>
      </c>
      <c r="AY2245" t="s">
        <v>7048</v>
      </c>
      <c r="BA2245" s="381"/>
      <c r="BB2245" s="139" t="s">
        <v>1444</v>
      </c>
      <c r="BC2245" s="166"/>
      <c r="BD2245" s="166"/>
      <c r="BE2245" s="166"/>
      <c r="BF2245" s="166"/>
      <c r="BG2245" s="166"/>
      <c r="BH2245" s="308"/>
      <c r="BI2245" s="308"/>
      <c r="BJ2245" s="141" t="s">
        <v>26</v>
      </c>
      <c r="BK2245" s="141" t="s">
        <v>26</v>
      </c>
      <c r="BL2245" s="141"/>
      <c r="BM2245" s="141"/>
      <c r="BN2245" s="139" t="s">
        <v>4075</v>
      </c>
      <c r="BQ2245" s="141"/>
      <c r="BV2245" s="141"/>
      <c r="BX2245" s="141"/>
      <c r="BY2245" s="141"/>
      <c r="BZ2245" s="141"/>
      <c r="CA2245" s="141"/>
      <c r="CB2245" s="141"/>
      <c r="CC2245" s="141"/>
      <c r="CD2245" s="141"/>
      <c r="CE2245" s="141"/>
      <c r="CF2245" s="141"/>
      <c r="CG2245" s="141"/>
    </row>
    <row r="2246" spans="1:85" x14ac:dyDescent="0.35">
      <c r="A2246" s="155" t="s">
        <v>20134</v>
      </c>
      <c r="B2246" s="139" t="s">
        <v>4075</v>
      </c>
      <c r="C2246" s="18">
        <v>43612</v>
      </c>
      <c r="D2246" s="144">
        <v>0</v>
      </c>
      <c r="E2246" s="141" t="s">
        <v>13260</v>
      </c>
      <c r="F2246" s="141">
        <v>2</v>
      </c>
      <c r="G2246" s="141" t="s">
        <v>4009</v>
      </c>
      <c r="H2246" s="141">
        <v>2019</v>
      </c>
      <c r="I2246" s="18"/>
      <c r="J2246" s="144"/>
      <c r="K2246" s="378"/>
      <c r="L2246" s="139" t="s">
        <v>4075</v>
      </c>
      <c r="M2246" s="141" t="s">
        <v>28</v>
      </c>
      <c r="N2246" s="248"/>
      <c r="O2246" s="141" t="s">
        <v>26</v>
      </c>
      <c r="P2246" s="141" t="s">
        <v>25</v>
      </c>
      <c r="Q2246" s="141"/>
      <c r="R2246" s="141"/>
      <c r="S2246" s="141"/>
      <c r="T2246" s="141" t="s">
        <v>20135</v>
      </c>
      <c r="U2246" s="141">
        <v>0</v>
      </c>
      <c r="V2246" s="141"/>
      <c r="W2246" s="139" t="s">
        <v>4075</v>
      </c>
      <c r="X2246" s="141" t="s">
        <v>25</v>
      </c>
      <c r="Y2246" s="141" t="s">
        <v>27</v>
      </c>
      <c r="Z2246" s="141"/>
      <c r="AA2246" s="141" t="s">
        <v>34</v>
      </c>
      <c r="AB2246" s="141" t="s">
        <v>34</v>
      </c>
      <c r="AC2246" s="139" t="s">
        <v>18050</v>
      </c>
      <c r="AD2246" s="380"/>
      <c r="AE2246" s="139" t="s">
        <v>102</v>
      </c>
      <c r="AF2246" s="139" t="s">
        <v>13088</v>
      </c>
      <c r="AG2246" s="139" t="s">
        <v>102</v>
      </c>
      <c r="AH2246" s="139" t="s">
        <v>1378</v>
      </c>
      <c r="AI2246" s="139" t="s">
        <v>1388</v>
      </c>
      <c r="AJ2246" s="139" t="s">
        <v>95</v>
      </c>
      <c r="AK2246" s="139"/>
      <c r="AL2246" s="139"/>
      <c r="AM2246" s="141"/>
      <c r="AN2246" s="141" t="s">
        <v>8</v>
      </c>
      <c r="AO2246" s="139"/>
      <c r="AP2246" s="139" t="s">
        <v>95</v>
      </c>
      <c r="AQ2246" s="139"/>
      <c r="AR2246" s="381"/>
      <c r="AS2246" s="139" t="s">
        <v>4075</v>
      </c>
      <c r="AT2246" s="141" t="s">
        <v>1404</v>
      </c>
      <c r="AU2246" s="141"/>
      <c r="AV2246" s="383"/>
      <c r="AW2246" s="385"/>
      <c r="AX2246" s="139" t="s">
        <v>119</v>
      </c>
      <c r="AY2246" t="s">
        <v>18814</v>
      </c>
      <c r="BA2246" s="381"/>
      <c r="BB2246" s="139" t="s">
        <v>1450</v>
      </c>
      <c r="BC2246" s="166"/>
      <c r="BD2246" s="166"/>
      <c r="BE2246" s="166"/>
      <c r="BF2246" s="166"/>
      <c r="BG2246" s="166"/>
      <c r="BH2246" s="308"/>
      <c r="BI2246" s="308"/>
      <c r="BJ2246" s="141" t="s">
        <v>26</v>
      </c>
      <c r="BK2246" s="141" t="s">
        <v>26</v>
      </c>
      <c r="BL2246" s="141"/>
      <c r="BM2246" s="141"/>
      <c r="BN2246" s="139" t="s">
        <v>4075</v>
      </c>
      <c r="BQ2246" s="141"/>
      <c r="BV2246" s="141"/>
      <c r="BX2246" s="141"/>
      <c r="BY2246" s="141"/>
      <c r="BZ2246" s="141"/>
      <c r="CA2246" s="141"/>
      <c r="CB2246" s="141"/>
      <c r="CC2246" s="141"/>
      <c r="CD2246" s="141"/>
      <c r="CE2246" s="141"/>
      <c r="CF2246" s="141"/>
      <c r="CG2246" s="141"/>
    </row>
    <row r="2247" spans="1:85" x14ac:dyDescent="0.35">
      <c r="A2247" s="155" t="s">
        <v>7036</v>
      </c>
      <c r="B2247" s="139" t="s">
        <v>4075</v>
      </c>
      <c r="C2247" s="18">
        <v>43613</v>
      </c>
      <c r="D2247" s="144">
        <v>0</v>
      </c>
      <c r="E2247" s="141" t="s">
        <v>13260</v>
      </c>
      <c r="F2247" s="141">
        <v>2</v>
      </c>
      <c r="G2247" s="141" t="s">
        <v>4009</v>
      </c>
      <c r="H2247" s="141">
        <v>2019</v>
      </c>
      <c r="I2247" s="18">
        <v>43613</v>
      </c>
      <c r="J2247" s="144">
        <v>0.57430555555555551</v>
      </c>
      <c r="K2247" s="378"/>
      <c r="L2247" s="139" t="s">
        <v>4075</v>
      </c>
      <c r="M2247" s="141" t="s">
        <v>28</v>
      </c>
      <c r="N2247" s="248"/>
      <c r="O2247" s="141" t="s">
        <v>26</v>
      </c>
      <c r="P2247" s="141"/>
      <c r="Q2247" s="141" t="s">
        <v>7037</v>
      </c>
      <c r="R2247" s="141" t="s">
        <v>7038</v>
      </c>
      <c r="S2247" s="141"/>
      <c r="T2247" s="141" t="s">
        <v>7039</v>
      </c>
      <c r="U2247" s="141">
        <v>117330040</v>
      </c>
      <c r="V2247" s="141"/>
      <c r="W2247" s="139" t="s">
        <v>4075</v>
      </c>
      <c r="X2247" s="141" t="s">
        <v>25</v>
      </c>
      <c r="Y2247" s="141" t="s">
        <v>27</v>
      </c>
      <c r="Z2247" s="141"/>
      <c r="AA2247" s="141" t="s">
        <v>34</v>
      </c>
      <c r="AB2247" s="141" t="s">
        <v>34</v>
      </c>
      <c r="AC2247" s="139" t="s">
        <v>18050</v>
      </c>
      <c r="AD2247" s="380"/>
      <c r="AE2247" s="139" t="s">
        <v>109</v>
      </c>
      <c r="AF2247" s="139" t="s">
        <v>13072</v>
      </c>
      <c r="AG2247" s="139" t="s">
        <v>31</v>
      </c>
      <c r="AH2247" s="139" t="s">
        <v>13</v>
      </c>
      <c r="AI2247" s="139" t="s">
        <v>13</v>
      </c>
      <c r="AJ2247" s="139"/>
      <c r="AK2247" s="139"/>
      <c r="AL2247" s="139"/>
      <c r="AM2247" s="141"/>
      <c r="AN2247" s="141" t="s">
        <v>8</v>
      </c>
      <c r="AO2247" s="139"/>
      <c r="AP2247" s="139" t="s">
        <v>1436</v>
      </c>
      <c r="AQ2247" s="139"/>
      <c r="AR2247" s="381"/>
      <c r="AS2247" s="139" t="s">
        <v>4075</v>
      </c>
      <c r="AT2247" s="141" t="s">
        <v>1404</v>
      </c>
      <c r="AU2247" s="141"/>
      <c r="AV2247" s="383"/>
      <c r="AW2247" s="385"/>
      <c r="AX2247" s="139" t="s">
        <v>5586</v>
      </c>
      <c r="AY2247" t="s">
        <v>19263</v>
      </c>
      <c r="BA2247" s="381"/>
      <c r="BB2247" s="139" t="s">
        <v>17</v>
      </c>
      <c r="BC2247" s="166"/>
      <c r="BD2247" s="166"/>
      <c r="BE2247" s="166"/>
      <c r="BF2247" s="166"/>
      <c r="BG2247" s="166"/>
      <c r="BH2247" s="308"/>
      <c r="BI2247" s="308"/>
      <c r="BJ2247" s="141" t="s">
        <v>26</v>
      </c>
      <c r="BK2247" s="141" t="s">
        <v>26</v>
      </c>
      <c r="BL2247" s="141"/>
      <c r="BM2247" s="141"/>
      <c r="BN2247" s="139" t="s">
        <v>4075</v>
      </c>
      <c r="BQ2247" s="141"/>
      <c r="BV2247" s="141"/>
      <c r="BX2247" s="141"/>
      <c r="BY2247" s="141"/>
      <c r="BZ2247" s="141"/>
      <c r="CA2247" s="141"/>
      <c r="CB2247" s="141"/>
      <c r="CC2247" s="141"/>
      <c r="CD2247" s="141"/>
      <c r="CE2247" s="141"/>
      <c r="CF2247" s="141"/>
      <c r="CG2247" s="141"/>
    </row>
    <row r="2248" spans="1:85" x14ac:dyDescent="0.35">
      <c r="A2248" s="155" t="s">
        <v>7029</v>
      </c>
      <c r="B2248" s="139" t="s">
        <v>4075</v>
      </c>
      <c r="C2248" s="18">
        <v>43614</v>
      </c>
      <c r="D2248" s="144">
        <v>0</v>
      </c>
      <c r="E2248" s="141" t="s">
        <v>13260</v>
      </c>
      <c r="F2248" s="141">
        <v>2</v>
      </c>
      <c r="G2248" s="141" t="s">
        <v>4009</v>
      </c>
      <c r="H2248" s="141">
        <v>2019</v>
      </c>
      <c r="I2248" s="18">
        <v>43614</v>
      </c>
      <c r="J2248" s="144">
        <v>0.67569444444444449</v>
      </c>
      <c r="K2248" s="378"/>
      <c r="L2248" s="139" t="s">
        <v>4075</v>
      </c>
      <c r="M2248" s="141" t="s">
        <v>28</v>
      </c>
      <c r="N2248" s="248"/>
      <c r="O2248" s="141" t="s">
        <v>26</v>
      </c>
      <c r="P2248" s="141"/>
      <c r="Q2248" s="141" t="s">
        <v>7030</v>
      </c>
      <c r="R2248" s="141" t="s">
        <v>7031</v>
      </c>
      <c r="S2248" s="141"/>
      <c r="T2248" s="141" t="s">
        <v>7032</v>
      </c>
      <c r="U2248" s="141">
        <v>0</v>
      </c>
      <c r="V2248" s="141"/>
      <c r="W2248" s="139" t="s">
        <v>4075</v>
      </c>
      <c r="X2248" s="141" t="s">
        <v>25</v>
      </c>
      <c r="Y2248" s="141" t="s">
        <v>27</v>
      </c>
      <c r="Z2248" s="141"/>
      <c r="AA2248" s="141" t="s">
        <v>34</v>
      </c>
      <c r="AB2248" s="141" t="s">
        <v>34</v>
      </c>
      <c r="AC2248" s="139" t="s">
        <v>18048</v>
      </c>
      <c r="AD2248" s="380"/>
      <c r="AE2248" s="139" t="s">
        <v>4</v>
      </c>
      <c r="AF2248" s="139" t="s">
        <v>13073</v>
      </c>
      <c r="AG2248" s="139" t="s">
        <v>4</v>
      </c>
      <c r="AH2248" s="139" t="s">
        <v>1380</v>
      </c>
      <c r="AI2248" s="139" t="s">
        <v>15678</v>
      </c>
      <c r="AJ2248" s="139"/>
      <c r="AK2248" s="139" t="s">
        <v>15678</v>
      </c>
      <c r="AL2248" s="139" t="s">
        <v>1408</v>
      </c>
      <c r="AM2248" s="141"/>
      <c r="AN2248" s="141" t="s">
        <v>8</v>
      </c>
      <c r="AO2248" s="139"/>
      <c r="AP2248" s="139" t="s">
        <v>1408</v>
      </c>
      <c r="AQ2248" s="139" t="s">
        <v>3622</v>
      </c>
      <c r="AR2248" s="381"/>
      <c r="AS2248" s="139" t="s">
        <v>4075</v>
      </c>
      <c r="AT2248" s="141" t="s">
        <v>43</v>
      </c>
      <c r="AU2248" s="141">
        <v>424</v>
      </c>
      <c r="AV2248" s="383"/>
      <c r="AW2248" s="385"/>
      <c r="AX2248" s="139" t="s">
        <v>119</v>
      </c>
      <c r="AY2248" t="s">
        <v>18841</v>
      </c>
      <c r="BA2248" s="381"/>
      <c r="BB2248" s="139" t="s">
        <v>1452</v>
      </c>
      <c r="BC2248" s="166">
        <v>121</v>
      </c>
      <c r="BD2248" s="166"/>
      <c r="BE2248" s="166"/>
      <c r="BF2248" s="166"/>
      <c r="BG2248" s="166"/>
      <c r="BH2248" s="308" t="s">
        <v>6627</v>
      </c>
      <c r="BI2248" s="308"/>
      <c r="BJ2248" s="141" t="s">
        <v>26</v>
      </c>
      <c r="BK2248" s="141" t="s">
        <v>26</v>
      </c>
      <c r="BL2248" s="141"/>
      <c r="BM2248" s="141"/>
      <c r="BN2248" s="139" t="s">
        <v>4075</v>
      </c>
      <c r="BQ2248" s="141" t="s">
        <v>15998</v>
      </c>
      <c r="BR2248" s="135" t="s">
        <v>15700</v>
      </c>
      <c r="BT2248" s="135" t="s">
        <v>13609</v>
      </c>
      <c r="BU2248" s="135" t="s">
        <v>2059</v>
      </c>
      <c r="BV2248" s="141" t="s">
        <v>13265</v>
      </c>
      <c r="BW2248" s="135" t="s">
        <v>13278</v>
      </c>
      <c r="BX2248" s="141" t="s">
        <v>12</v>
      </c>
      <c r="BY2248" s="141" t="s">
        <v>15707</v>
      </c>
      <c r="BZ2248" s="141" t="s">
        <v>25</v>
      </c>
      <c r="CA2248" s="141" t="s">
        <v>1848</v>
      </c>
      <c r="CB2248" s="141"/>
      <c r="CC2248" s="141" t="s">
        <v>15686</v>
      </c>
      <c r="CD2248" s="141" t="s">
        <v>15683</v>
      </c>
      <c r="CE2248" s="141" t="s">
        <v>15450</v>
      </c>
      <c r="CF2248" s="141" t="s">
        <v>15451</v>
      </c>
      <c r="CG2248" s="141" t="s">
        <v>2003</v>
      </c>
    </row>
    <row r="2249" spans="1:85" x14ac:dyDescent="0.35">
      <c r="A2249" s="155" t="s">
        <v>7025</v>
      </c>
      <c r="B2249" s="139" t="s">
        <v>4075</v>
      </c>
      <c r="C2249" s="18">
        <v>43614</v>
      </c>
      <c r="D2249" s="144">
        <v>0</v>
      </c>
      <c r="E2249" s="141" t="s">
        <v>13260</v>
      </c>
      <c r="F2249" s="141">
        <v>2</v>
      </c>
      <c r="G2249" s="141" t="s">
        <v>4009</v>
      </c>
      <c r="H2249" s="141">
        <v>2019</v>
      </c>
      <c r="I2249" s="18">
        <v>43614</v>
      </c>
      <c r="J2249" s="144">
        <v>0.53611111111111109</v>
      </c>
      <c r="K2249" s="378"/>
      <c r="L2249" s="139" t="s">
        <v>4075</v>
      </c>
      <c r="M2249" s="141" t="s">
        <v>38</v>
      </c>
      <c r="N2249" s="248"/>
      <c r="O2249" s="141" t="s">
        <v>26</v>
      </c>
      <c r="P2249" s="141"/>
      <c r="Q2249" s="141" t="s">
        <v>7026</v>
      </c>
      <c r="R2249" s="141" t="s">
        <v>7027</v>
      </c>
      <c r="S2249" s="141"/>
      <c r="T2249" s="141" t="s">
        <v>7028</v>
      </c>
      <c r="U2249" s="141">
        <v>0</v>
      </c>
      <c r="V2249" s="141" t="s">
        <v>6969</v>
      </c>
      <c r="W2249" s="139" t="s">
        <v>4075</v>
      </c>
      <c r="X2249" s="141" t="s">
        <v>25</v>
      </c>
      <c r="Y2249" s="141" t="s">
        <v>27</v>
      </c>
      <c r="Z2249" s="141"/>
      <c r="AA2249" s="141" t="s">
        <v>36</v>
      </c>
      <c r="AB2249" s="141"/>
      <c r="AC2249" s="139" t="s">
        <v>18049</v>
      </c>
      <c r="AD2249" s="380"/>
      <c r="AE2249" s="139" t="s">
        <v>102</v>
      </c>
      <c r="AF2249" s="139" t="s">
        <v>13071</v>
      </c>
      <c r="AG2249" s="139" t="s">
        <v>102</v>
      </c>
      <c r="AH2249" s="139" t="s">
        <v>1378</v>
      </c>
      <c r="AI2249" s="139" t="s">
        <v>13</v>
      </c>
      <c r="AJ2249" s="139" t="s">
        <v>60</v>
      </c>
      <c r="AK2249" s="139"/>
      <c r="AL2249" s="139"/>
      <c r="AM2249" s="141"/>
      <c r="AN2249" s="141" t="s">
        <v>1374</v>
      </c>
      <c r="AO2249" s="139"/>
      <c r="AP2249" s="139" t="s">
        <v>60</v>
      </c>
      <c r="AQ2249" s="139"/>
      <c r="AR2249" s="381"/>
      <c r="AS2249" s="139" t="s">
        <v>4075</v>
      </c>
      <c r="AT2249" s="141" t="s">
        <v>1404</v>
      </c>
      <c r="AU2249" s="141"/>
      <c r="AV2249" s="383"/>
      <c r="AW2249" s="385"/>
      <c r="AX2249" s="139" t="s">
        <v>5796</v>
      </c>
      <c r="AY2249" t="s">
        <v>19264</v>
      </c>
      <c r="BA2249" s="381"/>
      <c r="BB2249" s="139" t="s">
        <v>1450</v>
      </c>
      <c r="BC2249" s="166"/>
      <c r="BD2249" s="166"/>
      <c r="BE2249" s="166"/>
      <c r="BF2249" s="166"/>
      <c r="BG2249" s="166"/>
      <c r="BH2249" s="308"/>
      <c r="BI2249" s="308"/>
      <c r="BJ2249" s="141" t="s">
        <v>26</v>
      </c>
      <c r="BK2249" s="141" t="s">
        <v>26</v>
      </c>
      <c r="BL2249" s="141"/>
      <c r="BM2249" s="141"/>
      <c r="BN2249" s="139" t="s">
        <v>4075</v>
      </c>
      <c r="BQ2249" s="141"/>
      <c r="BV2249" s="141"/>
      <c r="BX2249" s="141"/>
      <c r="BY2249" s="141"/>
      <c r="BZ2249" s="141"/>
      <c r="CA2249" s="141"/>
      <c r="CB2249" s="141"/>
      <c r="CC2249" s="141"/>
      <c r="CD2249" s="141"/>
      <c r="CE2249" s="141"/>
      <c r="CF2249" s="141"/>
      <c r="CG2249" s="141"/>
    </row>
    <row r="2250" spans="1:85" x14ac:dyDescent="0.35">
      <c r="A2250" s="155" t="s">
        <v>7023</v>
      </c>
      <c r="B2250" s="139" t="s">
        <v>4075</v>
      </c>
      <c r="C2250" s="18">
        <v>43614</v>
      </c>
      <c r="D2250" s="144">
        <v>0</v>
      </c>
      <c r="E2250" s="141" t="s">
        <v>13260</v>
      </c>
      <c r="F2250" s="141">
        <v>2</v>
      </c>
      <c r="G2250" s="141" t="s">
        <v>4009</v>
      </c>
      <c r="H2250" s="141">
        <v>2019</v>
      </c>
      <c r="I2250" s="18"/>
      <c r="J2250" s="144"/>
      <c r="K2250" s="378"/>
      <c r="L2250" s="139" t="s">
        <v>4075</v>
      </c>
      <c r="M2250" s="141" t="s">
        <v>28</v>
      </c>
      <c r="N2250" s="248"/>
      <c r="O2250" s="141" t="s">
        <v>26</v>
      </c>
      <c r="P2250" s="141"/>
      <c r="Q2250" s="141"/>
      <c r="R2250" s="141"/>
      <c r="S2250" s="141"/>
      <c r="T2250" s="141" t="s">
        <v>7024</v>
      </c>
      <c r="U2250" s="141">
        <v>0</v>
      </c>
      <c r="V2250" s="141"/>
      <c r="W2250" s="139" t="s">
        <v>4075</v>
      </c>
      <c r="X2250" s="141" t="s">
        <v>25</v>
      </c>
      <c r="Y2250" s="141" t="s">
        <v>27</v>
      </c>
      <c r="Z2250" s="141"/>
      <c r="AA2250" s="141" t="s">
        <v>34</v>
      </c>
      <c r="AB2250" s="141"/>
      <c r="AC2250" s="139" t="s">
        <v>18047</v>
      </c>
      <c r="AD2250" s="380"/>
      <c r="AE2250" s="139" t="s">
        <v>102</v>
      </c>
      <c r="AF2250" s="139" t="s">
        <v>13068</v>
      </c>
      <c r="AG2250" s="139" t="s">
        <v>102</v>
      </c>
      <c r="AH2250" s="139" t="s">
        <v>1378</v>
      </c>
      <c r="AI2250" s="139" t="s">
        <v>1398</v>
      </c>
      <c r="AJ2250" s="139" t="s">
        <v>1423</v>
      </c>
      <c r="AK2250" s="139"/>
      <c r="AL2250" s="139"/>
      <c r="AM2250" s="141"/>
      <c r="AN2250" s="141" t="s">
        <v>8</v>
      </c>
      <c r="AO2250" s="139"/>
      <c r="AP2250" s="139" t="s">
        <v>1423</v>
      </c>
      <c r="AQ2250" s="139"/>
      <c r="AR2250" s="381"/>
      <c r="AS2250" s="139" t="s">
        <v>4075</v>
      </c>
      <c r="AT2250" s="141" t="s">
        <v>43</v>
      </c>
      <c r="AU2250" s="141">
        <v>300</v>
      </c>
      <c r="AV2250" s="383"/>
      <c r="AW2250" s="385"/>
      <c r="AX2250" s="139" t="s">
        <v>3407</v>
      </c>
      <c r="AY2250" t="s">
        <v>18971</v>
      </c>
      <c r="BA2250" s="381"/>
      <c r="BB2250" s="139" t="s">
        <v>1451</v>
      </c>
      <c r="BC2250" s="166"/>
      <c r="BD2250" s="166"/>
      <c r="BE2250" s="166"/>
      <c r="BF2250" s="166"/>
      <c r="BG2250" s="166"/>
      <c r="BH2250" s="308"/>
      <c r="BI2250" s="308"/>
      <c r="BJ2250" s="141" t="s">
        <v>26</v>
      </c>
      <c r="BK2250" s="141" t="s">
        <v>26</v>
      </c>
      <c r="BL2250" s="141"/>
      <c r="BM2250" s="141"/>
      <c r="BN2250" s="139" t="s">
        <v>4075</v>
      </c>
      <c r="BQ2250" s="141"/>
      <c r="BV2250" s="141"/>
      <c r="BX2250" s="141"/>
      <c r="BY2250" s="141"/>
      <c r="BZ2250" s="141"/>
      <c r="CA2250" s="141"/>
      <c r="CB2250" s="141"/>
      <c r="CC2250" s="141"/>
      <c r="CD2250" s="141"/>
      <c r="CE2250" s="141"/>
      <c r="CF2250" s="141"/>
      <c r="CG2250" s="141"/>
    </row>
    <row r="2251" spans="1:85" x14ac:dyDescent="0.35">
      <c r="A2251" s="155" t="s">
        <v>7033</v>
      </c>
      <c r="B2251" s="139" t="s">
        <v>4075</v>
      </c>
      <c r="C2251" s="18">
        <v>43614</v>
      </c>
      <c r="D2251" s="144">
        <v>0</v>
      </c>
      <c r="E2251" s="141" t="s">
        <v>13260</v>
      </c>
      <c r="F2251" s="141">
        <v>2</v>
      </c>
      <c r="G2251" s="141" t="s">
        <v>4009</v>
      </c>
      <c r="H2251" s="141">
        <v>2019</v>
      </c>
      <c r="I2251" s="18"/>
      <c r="J2251" s="144"/>
      <c r="K2251" s="378"/>
      <c r="L2251" s="139" t="s">
        <v>4075</v>
      </c>
      <c r="M2251" s="141" t="s">
        <v>28</v>
      </c>
      <c r="N2251" s="248"/>
      <c r="O2251" s="141" t="s">
        <v>26</v>
      </c>
      <c r="P2251" s="141"/>
      <c r="Q2251" s="141"/>
      <c r="R2251" s="141"/>
      <c r="S2251" s="141"/>
      <c r="T2251" s="141" t="s">
        <v>7034</v>
      </c>
      <c r="U2251" s="141">
        <v>0</v>
      </c>
      <c r="V2251" s="141"/>
      <c r="W2251" s="139" t="s">
        <v>4075</v>
      </c>
      <c r="X2251" s="141" t="s">
        <v>25</v>
      </c>
      <c r="Y2251" s="141" t="s">
        <v>27</v>
      </c>
      <c r="Z2251" s="141"/>
      <c r="AA2251" s="141" t="s">
        <v>34</v>
      </c>
      <c r="AB2251" s="141" t="s">
        <v>34</v>
      </c>
      <c r="AC2251" s="139" t="s">
        <v>18050</v>
      </c>
      <c r="AD2251" s="380"/>
      <c r="AE2251" s="139" t="s">
        <v>107</v>
      </c>
      <c r="AF2251" s="139" t="s">
        <v>13076</v>
      </c>
      <c r="AG2251" s="139" t="s">
        <v>4130</v>
      </c>
      <c r="AH2251" s="139" t="s">
        <v>1380</v>
      </c>
      <c r="AI2251" s="139" t="s">
        <v>1518</v>
      </c>
      <c r="AJ2251" s="139"/>
      <c r="AK2251" s="139" t="s">
        <v>1518</v>
      </c>
      <c r="AL2251" s="139" t="s">
        <v>60</v>
      </c>
      <c r="AM2251" s="141"/>
      <c r="AN2251" s="141" t="s">
        <v>8</v>
      </c>
      <c r="AO2251" s="139"/>
      <c r="AP2251" s="139" t="s">
        <v>60</v>
      </c>
      <c r="AQ2251" s="139"/>
      <c r="AR2251" s="381"/>
      <c r="AS2251" s="139" t="s">
        <v>4075</v>
      </c>
      <c r="AT2251" s="141" t="s">
        <v>1404</v>
      </c>
      <c r="AU2251" s="141"/>
      <c r="AV2251" s="383"/>
      <c r="AW2251" s="385"/>
      <c r="AX2251" s="139" t="s">
        <v>7035</v>
      </c>
      <c r="AY2251" t="s">
        <v>19265</v>
      </c>
      <c r="BA2251" s="381"/>
      <c r="BB2251" s="139" t="s">
        <v>1444</v>
      </c>
      <c r="BC2251" s="166"/>
      <c r="BD2251" s="166"/>
      <c r="BE2251" s="166"/>
      <c r="BF2251" s="166"/>
      <c r="BG2251" s="166"/>
      <c r="BH2251" s="308"/>
      <c r="BI2251" s="308"/>
      <c r="BJ2251" s="141" t="s">
        <v>26</v>
      </c>
      <c r="BK2251" s="141" t="s">
        <v>26</v>
      </c>
      <c r="BL2251" s="141"/>
      <c r="BM2251" s="141"/>
      <c r="BN2251" s="139" t="s">
        <v>4075</v>
      </c>
      <c r="BQ2251" s="141"/>
      <c r="BV2251" s="141"/>
      <c r="BX2251" s="141"/>
      <c r="BY2251" s="141"/>
      <c r="BZ2251" s="141"/>
      <c r="CA2251" s="141"/>
      <c r="CB2251" s="141"/>
      <c r="CC2251" s="141"/>
      <c r="CD2251" s="141"/>
      <c r="CE2251" s="141"/>
      <c r="CF2251" s="141"/>
      <c r="CG2251" s="141"/>
    </row>
    <row r="2252" spans="1:85" x14ac:dyDescent="0.35">
      <c r="A2252" s="155" t="s">
        <v>7008</v>
      </c>
      <c r="B2252" s="139" t="s">
        <v>4075</v>
      </c>
      <c r="C2252" s="18">
        <v>43615</v>
      </c>
      <c r="D2252" s="144">
        <v>0</v>
      </c>
      <c r="E2252" s="141" t="s">
        <v>13260</v>
      </c>
      <c r="F2252" s="141">
        <v>2</v>
      </c>
      <c r="G2252" s="141" t="s">
        <v>4009</v>
      </c>
      <c r="H2252" s="141">
        <v>2019</v>
      </c>
      <c r="I2252" s="18">
        <v>43615</v>
      </c>
      <c r="J2252" s="144">
        <v>0.34027777777777779</v>
      </c>
      <c r="K2252" s="378"/>
      <c r="L2252" s="139" t="s">
        <v>4075</v>
      </c>
      <c r="M2252" s="141" t="s">
        <v>28</v>
      </c>
      <c r="N2252" s="248"/>
      <c r="O2252" s="141" t="s">
        <v>26</v>
      </c>
      <c r="P2252" s="141"/>
      <c r="Q2252" s="141" t="s">
        <v>7009</v>
      </c>
      <c r="R2252" s="141" t="s">
        <v>7010</v>
      </c>
      <c r="S2252" s="141"/>
      <c r="T2252" s="141" t="s">
        <v>7011</v>
      </c>
      <c r="U2252" s="141">
        <v>0</v>
      </c>
      <c r="V2252" s="141"/>
      <c r="W2252" s="139" t="s">
        <v>4075</v>
      </c>
      <c r="X2252" s="141" t="s">
        <v>25</v>
      </c>
      <c r="Y2252" s="141" t="s">
        <v>27</v>
      </c>
      <c r="Z2252" s="141"/>
      <c r="AA2252" s="141" t="s">
        <v>34</v>
      </c>
      <c r="AB2252" s="141" t="s">
        <v>34</v>
      </c>
      <c r="AC2252" s="139" t="s">
        <v>18050</v>
      </c>
      <c r="AD2252" s="380"/>
      <c r="AE2252" s="139" t="s">
        <v>103</v>
      </c>
      <c r="AF2252" s="139" t="s">
        <v>13075</v>
      </c>
      <c r="AG2252" s="139" t="s">
        <v>103</v>
      </c>
      <c r="AH2252" s="139" t="s">
        <v>1380</v>
      </c>
      <c r="AI2252" s="139" t="s">
        <v>7340</v>
      </c>
      <c r="AJ2252" s="139"/>
      <c r="AK2252" s="139" t="s">
        <v>7340</v>
      </c>
      <c r="AL2252" s="139" t="s">
        <v>1408</v>
      </c>
      <c r="AM2252" s="141"/>
      <c r="AN2252" s="141" t="s">
        <v>8</v>
      </c>
      <c r="AO2252" s="139"/>
      <c r="AP2252" s="139" t="s">
        <v>1408</v>
      </c>
      <c r="AQ2252" s="139" t="s">
        <v>7012</v>
      </c>
      <c r="AR2252" s="381"/>
      <c r="AS2252" s="139" t="s">
        <v>4075</v>
      </c>
      <c r="AT2252" s="141" t="s">
        <v>43</v>
      </c>
      <c r="AU2252" s="141">
        <v>570</v>
      </c>
      <c r="AV2252" s="383"/>
      <c r="AW2252" s="385"/>
      <c r="AX2252" s="139" t="s">
        <v>5519</v>
      </c>
      <c r="AY2252" t="s">
        <v>18911</v>
      </c>
      <c r="BA2252" s="381"/>
      <c r="BB2252" s="139" t="s">
        <v>1450</v>
      </c>
      <c r="BC2252" s="166"/>
      <c r="BD2252" s="166"/>
      <c r="BE2252" s="166"/>
      <c r="BF2252" s="166"/>
      <c r="BG2252" s="166"/>
      <c r="BH2252" s="308"/>
      <c r="BI2252" s="308"/>
      <c r="BJ2252" s="141" t="s">
        <v>26</v>
      </c>
      <c r="BK2252" s="141" t="s">
        <v>26</v>
      </c>
      <c r="BL2252" s="141"/>
      <c r="BM2252" s="141"/>
      <c r="BN2252" s="139" t="s">
        <v>4075</v>
      </c>
      <c r="BQ2252" s="141"/>
      <c r="BV2252" s="141"/>
      <c r="BX2252" s="141"/>
      <c r="BY2252" s="141"/>
      <c r="BZ2252" s="141"/>
      <c r="CA2252" s="141"/>
      <c r="CB2252" s="141"/>
      <c r="CC2252" s="141"/>
      <c r="CD2252" s="141"/>
      <c r="CE2252" s="141"/>
      <c r="CF2252" s="141"/>
      <c r="CG2252" s="141"/>
    </row>
    <row r="2253" spans="1:85" x14ac:dyDescent="0.35">
      <c r="A2253" s="155" t="s">
        <v>7004</v>
      </c>
      <c r="B2253" s="139" t="s">
        <v>4075</v>
      </c>
      <c r="C2253" s="18">
        <v>43615</v>
      </c>
      <c r="D2253" s="144">
        <v>0</v>
      </c>
      <c r="E2253" s="141" t="s">
        <v>13260</v>
      </c>
      <c r="F2253" s="141">
        <v>2</v>
      </c>
      <c r="G2253" s="141" t="s">
        <v>4009</v>
      </c>
      <c r="H2253" s="141">
        <v>2019</v>
      </c>
      <c r="I2253" s="18">
        <v>43615</v>
      </c>
      <c r="J2253" s="144"/>
      <c r="K2253" s="378"/>
      <c r="L2253" s="139" t="s">
        <v>4075</v>
      </c>
      <c r="M2253" s="141" t="s">
        <v>28</v>
      </c>
      <c r="N2253" s="248"/>
      <c r="O2253" s="141" t="s">
        <v>26</v>
      </c>
      <c r="P2253" s="141"/>
      <c r="Q2253" s="141" t="s">
        <v>7005</v>
      </c>
      <c r="R2253" s="141"/>
      <c r="S2253" s="141"/>
      <c r="T2253" s="141" t="s">
        <v>7006</v>
      </c>
      <c r="U2253" s="141">
        <v>0</v>
      </c>
      <c r="V2253" s="141"/>
      <c r="W2253" s="139" t="s">
        <v>4075</v>
      </c>
      <c r="X2253" s="141" t="s">
        <v>25</v>
      </c>
      <c r="Y2253" s="141" t="s">
        <v>27</v>
      </c>
      <c r="Z2253" s="141"/>
      <c r="AA2253" s="141" t="s">
        <v>34</v>
      </c>
      <c r="AB2253" s="141" t="s">
        <v>34</v>
      </c>
      <c r="AC2253" s="139" t="s">
        <v>18047</v>
      </c>
      <c r="AD2253" s="380"/>
      <c r="AE2253" s="139" t="s">
        <v>102</v>
      </c>
      <c r="AF2253" s="139" t="s">
        <v>13071</v>
      </c>
      <c r="AG2253" s="139" t="s">
        <v>102</v>
      </c>
      <c r="AH2253" s="139" t="s">
        <v>1378</v>
      </c>
      <c r="AI2253" s="139" t="s">
        <v>1387</v>
      </c>
      <c r="AJ2253" s="139" t="s">
        <v>1420</v>
      </c>
      <c r="AK2253" s="139"/>
      <c r="AL2253" s="139"/>
      <c r="AM2253" s="141"/>
      <c r="AN2253" s="141" t="s">
        <v>8</v>
      </c>
      <c r="AO2253" s="139"/>
      <c r="AP2253" s="139" t="s">
        <v>1420</v>
      </c>
      <c r="AQ2253" s="139" t="s">
        <v>7007</v>
      </c>
      <c r="AR2253" s="381"/>
      <c r="AS2253" s="139" t="s">
        <v>4075</v>
      </c>
      <c r="AT2253" s="141" t="s">
        <v>1404</v>
      </c>
      <c r="AU2253" s="141"/>
      <c r="AV2253" s="383"/>
      <c r="AW2253" s="385"/>
      <c r="AX2253" s="139" t="s">
        <v>5586</v>
      </c>
      <c r="AY2253" t="s">
        <v>19266</v>
      </c>
      <c r="BA2253" s="381"/>
      <c r="BB2253" s="139" t="s">
        <v>17</v>
      </c>
      <c r="BC2253" s="166"/>
      <c r="BD2253" s="166"/>
      <c r="BE2253" s="166"/>
      <c r="BF2253" s="166"/>
      <c r="BG2253" s="166"/>
      <c r="BH2253" s="308"/>
      <c r="BI2253" s="308"/>
      <c r="BJ2253" s="141" t="s">
        <v>26</v>
      </c>
      <c r="BK2253" s="141" t="s">
        <v>26</v>
      </c>
      <c r="BL2253" s="141"/>
      <c r="BM2253" s="141"/>
      <c r="BN2253" s="139" t="s">
        <v>4075</v>
      </c>
      <c r="BQ2253" s="141"/>
      <c r="BV2253" s="141"/>
      <c r="BX2253" s="141"/>
      <c r="BY2253" s="141"/>
      <c r="BZ2253" s="141"/>
      <c r="CA2253" s="141"/>
      <c r="CB2253" s="141"/>
      <c r="CC2253" s="141"/>
      <c r="CD2253" s="141"/>
      <c r="CE2253" s="141"/>
      <c r="CF2253" s="141"/>
      <c r="CG2253" s="141"/>
    </row>
    <row r="2254" spans="1:85" x14ac:dyDescent="0.35">
      <c r="A2254" s="155" t="s">
        <v>7019</v>
      </c>
      <c r="B2254" s="139" t="s">
        <v>4075</v>
      </c>
      <c r="C2254" s="18">
        <v>43615</v>
      </c>
      <c r="D2254" s="144">
        <v>0</v>
      </c>
      <c r="E2254" s="141" t="s">
        <v>13260</v>
      </c>
      <c r="F2254" s="141">
        <v>2</v>
      </c>
      <c r="G2254" s="141" t="s">
        <v>4009</v>
      </c>
      <c r="H2254" s="141">
        <v>2019</v>
      </c>
      <c r="I2254" s="18">
        <v>43615</v>
      </c>
      <c r="J2254" s="144">
        <v>0.98541666666666672</v>
      </c>
      <c r="K2254" s="378"/>
      <c r="L2254" s="139" t="s">
        <v>4075</v>
      </c>
      <c r="M2254" s="141" t="s">
        <v>28</v>
      </c>
      <c r="N2254" s="248"/>
      <c r="O2254" s="141" t="s">
        <v>26</v>
      </c>
      <c r="P2254" s="141"/>
      <c r="Q2254" s="141" t="s">
        <v>7020</v>
      </c>
      <c r="R2254" s="141" t="s">
        <v>7021</v>
      </c>
      <c r="S2254" s="141"/>
      <c r="T2254" s="141" t="s">
        <v>7022</v>
      </c>
      <c r="U2254" s="141">
        <v>117355065</v>
      </c>
      <c r="V2254" s="141"/>
      <c r="W2254" s="139" t="s">
        <v>4075</v>
      </c>
      <c r="X2254" s="141" t="s">
        <v>25</v>
      </c>
      <c r="Y2254" s="141" t="s">
        <v>27</v>
      </c>
      <c r="Z2254" s="141"/>
      <c r="AA2254" s="141" t="s">
        <v>34</v>
      </c>
      <c r="AB2254" s="141" t="s">
        <v>34</v>
      </c>
      <c r="AC2254" s="139" t="s">
        <v>18048</v>
      </c>
      <c r="AD2254" s="380"/>
      <c r="AE2254" s="139" t="s">
        <v>102</v>
      </c>
      <c r="AF2254" s="139" t="s">
        <v>13071</v>
      </c>
      <c r="AG2254" s="139" t="s">
        <v>102</v>
      </c>
      <c r="AH2254" s="139" t="s">
        <v>1378</v>
      </c>
      <c r="AI2254" s="139" t="s">
        <v>13</v>
      </c>
      <c r="AJ2254" s="139" t="s">
        <v>1606</v>
      </c>
      <c r="AK2254" s="139"/>
      <c r="AL2254" s="139"/>
      <c r="AM2254" s="141"/>
      <c r="AN2254" s="141" t="s">
        <v>8</v>
      </c>
      <c r="AO2254" s="139"/>
      <c r="AP2254" s="139" t="s">
        <v>1606</v>
      </c>
      <c r="AQ2254" s="139" t="s">
        <v>1606</v>
      </c>
      <c r="AR2254" s="381"/>
      <c r="AS2254" s="139" t="s">
        <v>4075</v>
      </c>
      <c r="AT2254" s="141" t="s">
        <v>1404</v>
      </c>
      <c r="AU2254" s="141"/>
      <c r="AV2254" s="383"/>
      <c r="AW2254" s="385"/>
      <c r="AX2254" s="139" t="s">
        <v>121</v>
      </c>
      <c r="AY2254" t="s">
        <v>19267</v>
      </c>
      <c r="BA2254" s="381"/>
      <c r="BB2254" s="139" t="s">
        <v>1450</v>
      </c>
      <c r="BC2254" s="166">
        <v>53</v>
      </c>
      <c r="BD2254" s="166"/>
      <c r="BE2254" s="166"/>
      <c r="BF2254" s="166"/>
      <c r="BG2254" s="166"/>
      <c r="BH2254" s="308"/>
      <c r="BI2254" s="308"/>
      <c r="BJ2254" s="141" t="s">
        <v>26</v>
      </c>
      <c r="BK2254" s="141" t="s">
        <v>26</v>
      </c>
      <c r="BL2254" s="141"/>
      <c r="BM2254" s="141"/>
      <c r="BN2254" s="139" t="s">
        <v>4075</v>
      </c>
      <c r="BQ2254" s="141"/>
      <c r="BV2254" s="141"/>
      <c r="BX2254" s="141"/>
      <c r="BY2254" s="141"/>
      <c r="BZ2254" s="141"/>
      <c r="CA2254" s="141"/>
      <c r="CB2254" s="141"/>
      <c r="CC2254" s="141"/>
      <c r="CD2254" s="141"/>
      <c r="CE2254" s="141"/>
      <c r="CF2254" s="141"/>
      <c r="CG2254" s="141"/>
    </row>
    <row r="2255" spans="1:85" x14ac:dyDescent="0.35">
      <c r="A2255" s="155" t="s">
        <v>7013</v>
      </c>
      <c r="B2255" s="139" t="s">
        <v>4075</v>
      </c>
      <c r="C2255" s="18">
        <v>43615</v>
      </c>
      <c r="D2255" s="144">
        <v>0</v>
      </c>
      <c r="E2255" s="141" t="s">
        <v>13260</v>
      </c>
      <c r="F2255" s="141">
        <v>2</v>
      </c>
      <c r="G2255" s="141" t="s">
        <v>4009</v>
      </c>
      <c r="H2255" s="141">
        <v>2019</v>
      </c>
      <c r="I2255" s="18">
        <v>43615</v>
      </c>
      <c r="J2255" s="144">
        <v>0.63124999999999998</v>
      </c>
      <c r="K2255" s="378"/>
      <c r="L2255" s="139" t="s">
        <v>4075</v>
      </c>
      <c r="M2255" s="141" t="s">
        <v>38</v>
      </c>
      <c r="N2255" s="248"/>
      <c r="O2255" s="141" t="s">
        <v>26</v>
      </c>
      <c r="P2255" s="141"/>
      <c r="Q2255" s="141" t="s">
        <v>7014</v>
      </c>
      <c r="R2255" s="141" t="s">
        <v>7015</v>
      </c>
      <c r="S2255" s="141"/>
      <c r="T2255" s="141" t="s">
        <v>7016</v>
      </c>
      <c r="U2255" s="141">
        <v>0</v>
      </c>
      <c r="V2255" s="141" t="s">
        <v>7017</v>
      </c>
      <c r="W2255" s="139" t="s">
        <v>4075</v>
      </c>
      <c r="X2255" s="141" t="s">
        <v>25</v>
      </c>
      <c r="Y2255" s="141" t="s">
        <v>27</v>
      </c>
      <c r="Z2255" s="141"/>
      <c r="AA2255" s="141" t="s">
        <v>34</v>
      </c>
      <c r="AB2255" s="141" t="s">
        <v>34</v>
      </c>
      <c r="AC2255" s="139" t="s">
        <v>18050</v>
      </c>
      <c r="AD2255" s="380"/>
      <c r="AE2255" s="139" t="s">
        <v>103</v>
      </c>
      <c r="AF2255" s="139" t="s">
        <v>13075</v>
      </c>
      <c r="AG2255" s="139" t="s">
        <v>103</v>
      </c>
      <c r="AH2255" s="139" t="s">
        <v>1380</v>
      </c>
      <c r="AI2255" s="139" t="s">
        <v>7340</v>
      </c>
      <c r="AJ2255" s="139"/>
      <c r="AK2255" s="139" t="s">
        <v>7340</v>
      </c>
      <c r="AL2255" s="139" t="s">
        <v>1408</v>
      </c>
      <c r="AM2255" s="141"/>
      <c r="AN2255" s="141" t="s">
        <v>8</v>
      </c>
      <c r="AO2255" s="139"/>
      <c r="AP2255" s="139" t="s">
        <v>1408</v>
      </c>
      <c r="AQ2255" s="139" t="s">
        <v>7018</v>
      </c>
      <c r="AR2255" s="381"/>
      <c r="AS2255" s="139" t="s">
        <v>4075</v>
      </c>
      <c r="AT2255" s="141" t="s">
        <v>1404</v>
      </c>
      <c r="AU2255" s="141"/>
      <c r="AV2255" s="383"/>
      <c r="AW2255" s="385"/>
      <c r="AX2255" s="139" t="s">
        <v>2013</v>
      </c>
      <c r="AY2255" t="s">
        <v>19268</v>
      </c>
      <c r="BA2255" s="381"/>
      <c r="BB2255" s="139" t="s">
        <v>1444</v>
      </c>
      <c r="BC2255" s="166"/>
      <c r="BD2255" s="166"/>
      <c r="BE2255" s="166"/>
      <c r="BF2255" s="166"/>
      <c r="BG2255" s="166"/>
      <c r="BH2255" s="308"/>
      <c r="BI2255" s="308"/>
      <c r="BJ2255" s="141" t="s">
        <v>26</v>
      </c>
      <c r="BK2255" s="141" t="s">
        <v>26</v>
      </c>
      <c r="BL2255" s="141"/>
      <c r="BM2255" s="141"/>
      <c r="BN2255" s="139" t="s">
        <v>4075</v>
      </c>
      <c r="BQ2255" s="141"/>
      <c r="BV2255" s="141"/>
      <c r="BX2255" s="141"/>
      <c r="BY2255" s="141"/>
      <c r="BZ2255" s="141"/>
      <c r="CA2255" s="141"/>
      <c r="CB2255" s="141"/>
      <c r="CC2255" s="141"/>
      <c r="CD2255" s="141"/>
      <c r="CE2255" s="141"/>
      <c r="CF2255" s="141"/>
      <c r="CG2255" s="141"/>
    </row>
    <row r="2256" spans="1:85" x14ac:dyDescent="0.35">
      <c r="A2256" s="155" t="s">
        <v>6995</v>
      </c>
      <c r="B2256" s="139" t="s">
        <v>4075</v>
      </c>
      <c r="C2256" s="18">
        <v>43616</v>
      </c>
      <c r="D2256" s="144">
        <v>0</v>
      </c>
      <c r="E2256" s="141" t="s">
        <v>13260</v>
      </c>
      <c r="F2256" s="141">
        <v>2</v>
      </c>
      <c r="G2256" s="141" t="s">
        <v>4009</v>
      </c>
      <c r="H2256" s="141">
        <v>2019</v>
      </c>
      <c r="I2256" s="18">
        <v>43616</v>
      </c>
      <c r="J2256" s="144">
        <v>0.49444444444444446</v>
      </c>
      <c r="K2256" s="378"/>
      <c r="L2256" s="139" t="s">
        <v>4075</v>
      </c>
      <c r="M2256" s="141" t="s">
        <v>28</v>
      </c>
      <c r="N2256" s="248"/>
      <c r="O2256" s="141" t="s">
        <v>26</v>
      </c>
      <c r="P2256" s="141"/>
      <c r="Q2256" s="141" t="s">
        <v>6996</v>
      </c>
      <c r="R2256" s="141" t="s">
        <v>6997</v>
      </c>
      <c r="S2256" s="141"/>
      <c r="T2256" s="141" t="s">
        <v>6998</v>
      </c>
      <c r="U2256" s="141">
        <v>0</v>
      </c>
      <c r="V2256" s="141"/>
      <c r="W2256" s="139" t="s">
        <v>4075</v>
      </c>
      <c r="X2256" s="141" t="s">
        <v>25</v>
      </c>
      <c r="Y2256" s="141" t="s">
        <v>27</v>
      </c>
      <c r="Z2256" s="141"/>
      <c r="AA2256" s="141" t="s">
        <v>34</v>
      </c>
      <c r="AB2256" s="141" t="s">
        <v>34</v>
      </c>
      <c r="AC2256" s="139" t="s">
        <v>18047</v>
      </c>
      <c r="AD2256" s="380"/>
      <c r="AE2256" s="139" t="s">
        <v>102</v>
      </c>
      <c r="AF2256" s="139" t="s">
        <v>13088</v>
      </c>
      <c r="AG2256" s="139" t="s">
        <v>102</v>
      </c>
      <c r="AH2256" s="139" t="s">
        <v>1378</v>
      </c>
      <c r="AI2256" s="139" t="s">
        <v>1388</v>
      </c>
      <c r="AJ2256" s="139" t="s">
        <v>46</v>
      </c>
      <c r="AK2256" s="139"/>
      <c r="AL2256" s="139"/>
      <c r="AM2256" s="141"/>
      <c r="AN2256" s="141" t="s">
        <v>8</v>
      </c>
      <c r="AO2256" s="139"/>
      <c r="AP2256" s="139" t="s">
        <v>46</v>
      </c>
      <c r="AQ2256" s="139"/>
      <c r="AR2256" s="381"/>
      <c r="AS2256" s="139" t="s">
        <v>4075</v>
      </c>
      <c r="AT2256" s="141" t="s">
        <v>1404</v>
      </c>
      <c r="AU2256" s="141"/>
      <c r="AV2256" s="383"/>
      <c r="AW2256" s="385"/>
      <c r="AX2256" s="139" t="s">
        <v>121</v>
      </c>
      <c r="AY2256" t="s">
        <v>19134</v>
      </c>
      <c r="BA2256" s="381"/>
      <c r="BB2256" s="139" t="s">
        <v>17</v>
      </c>
      <c r="BC2256" s="166"/>
      <c r="BD2256" s="166"/>
      <c r="BE2256" s="166"/>
      <c r="BF2256" s="166"/>
      <c r="BG2256" s="166"/>
      <c r="BH2256" s="308"/>
      <c r="BI2256" s="308"/>
      <c r="BJ2256" s="141" t="s">
        <v>26</v>
      </c>
      <c r="BK2256" s="141" t="s">
        <v>26</v>
      </c>
      <c r="BL2256" s="141"/>
      <c r="BM2256" s="141"/>
      <c r="BN2256" s="139" t="s">
        <v>4075</v>
      </c>
      <c r="BQ2256" s="141"/>
      <c r="BV2256" s="141"/>
      <c r="BX2256" s="141"/>
      <c r="BY2256" s="141"/>
      <c r="BZ2256" s="141"/>
      <c r="CA2256" s="141"/>
      <c r="CB2256" s="141"/>
      <c r="CC2256" s="141"/>
      <c r="CD2256" s="141"/>
      <c r="CE2256" s="141"/>
      <c r="CF2256" s="141"/>
      <c r="CG2256" s="141"/>
    </row>
    <row r="2257" spans="1:85" x14ac:dyDescent="0.35">
      <c r="A2257" s="155" t="s">
        <v>6999</v>
      </c>
      <c r="B2257" s="139" t="s">
        <v>4075</v>
      </c>
      <c r="C2257" s="18">
        <v>43616</v>
      </c>
      <c r="D2257" s="144">
        <v>0</v>
      </c>
      <c r="E2257" s="141" t="s">
        <v>13260</v>
      </c>
      <c r="F2257" s="141">
        <v>2</v>
      </c>
      <c r="G2257" s="141" t="s">
        <v>4009</v>
      </c>
      <c r="H2257" s="141">
        <v>2019</v>
      </c>
      <c r="I2257" s="18">
        <v>43616</v>
      </c>
      <c r="J2257" s="144">
        <v>0.64097222222222228</v>
      </c>
      <c r="K2257" s="378"/>
      <c r="L2257" s="139" t="s">
        <v>4075</v>
      </c>
      <c r="M2257" s="141" t="s">
        <v>28</v>
      </c>
      <c r="N2257" s="248"/>
      <c r="O2257" s="141" t="s">
        <v>26</v>
      </c>
      <c r="P2257" s="141"/>
      <c r="Q2257" s="141" t="s">
        <v>7000</v>
      </c>
      <c r="R2257" s="141" t="s">
        <v>7001</v>
      </c>
      <c r="S2257" s="141"/>
      <c r="T2257" s="141" t="s">
        <v>7002</v>
      </c>
      <c r="U2257" s="141">
        <v>0</v>
      </c>
      <c r="V2257" s="141"/>
      <c r="W2257" s="139" t="s">
        <v>4075</v>
      </c>
      <c r="X2257" s="141" t="s">
        <v>25</v>
      </c>
      <c r="Y2257" s="141" t="s">
        <v>27</v>
      </c>
      <c r="Z2257" s="141"/>
      <c r="AA2257" s="141" t="s">
        <v>34</v>
      </c>
      <c r="AB2257" s="141" t="s">
        <v>34</v>
      </c>
      <c r="AC2257" s="139" t="s">
        <v>18049</v>
      </c>
      <c r="AD2257" s="380"/>
      <c r="AE2257" s="139" t="s">
        <v>102</v>
      </c>
      <c r="AF2257" s="139" t="s">
        <v>13068</v>
      </c>
      <c r="AG2257" s="139" t="s">
        <v>102</v>
      </c>
      <c r="AH2257" s="139" t="s">
        <v>1378</v>
      </c>
      <c r="AI2257" s="139" t="s">
        <v>1398</v>
      </c>
      <c r="AJ2257" s="139" t="s">
        <v>1563</v>
      </c>
      <c r="AK2257" s="139"/>
      <c r="AL2257" s="139"/>
      <c r="AM2257" s="141"/>
      <c r="AN2257" s="141" t="s">
        <v>8</v>
      </c>
      <c r="AO2257" s="139"/>
      <c r="AP2257" s="139" t="s">
        <v>1563</v>
      </c>
      <c r="AQ2257" s="139"/>
      <c r="AR2257" s="381"/>
      <c r="AS2257" s="139" t="s">
        <v>4075</v>
      </c>
      <c r="AT2257" s="141" t="s">
        <v>43</v>
      </c>
      <c r="AU2257" s="141">
        <v>244</v>
      </c>
      <c r="AV2257" s="383"/>
      <c r="AW2257" s="385"/>
      <c r="AX2257" s="139" t="s">
        <v>5796</v>
      </c>
      <c r="AY2257" t="s">
        <v>19269</v>
      </c>
      <c r="BA2257" s="381"/>
      <c r="BB2257" s="139" t="s">
        <v>1452</v>
      </c>
      <c r="BC2257" s="166"/>
      <c r="BD2257" s="166"/>
      <c r="BE2257" s="166"/>
      <c r="BF2257" s="166"/>
      <c r="BG2257" s="166"/>
      <c r="BH2257" s="308"/>
      <c r="BI2257" s="308"/>
      <c r="BJ2257" s="141" t="s">
        <v>26</v>
      </c>
      <c r="BK2257" s="141" t="s">
        <v>26</v>
      </c>
      <c r="BL2257" s="141"/>
      <c r="BM2257" s="141"/>
      <c r="BN2257" s="139" t="s">
        <v>4075</v>
      </c>
      <c r="BQ2257" s="141"/>
      <c r="BV2257" s="141"/>
      <c r="BX2257" s="141"/>
      <c r="BY2257" s="141"/>
      <c r="BZ2257" s="141"/>
      <c r="CA2257" s="141"/>
      <c r="CB2257" s="141"/>
      <c r="CC2257" s="141"/>
      <c r="CD2257" s="141"/>
      <c r="CE2257" s="141"/>
      <c r="CF2257" s="141"/>
      <c r="CG2257" s="141"/>
    </row>
    <row r="2258" spans="1:85" x14ac:dyDescent="0.35">
      <c r="A2258" s="155" t="s">
        <v>6987</v>
      </c>
      <c r="B2258" s="139" t="s">
        <v>4075</v>
      </c>
      <c r="C2258" s="18">
        <v>43617</v>
      </c>
      <c r="D2258" s="144">
        <v>0</v>
      </c>
      <c r="E2258" s="141" t="s">
        <v>13260</v>
      </c>
      <c r="F2258" s="141">
        <v>2</v>
      </c>
      <c r="G2258" s="141" t="s">
        <v>2004</v>
      </c>
      <c r="H2258" s="141">
        <v>2019</v>
      </c>
      <c r="I2258" s="18">
        <v>43617</v>
      </c>
      <c r="J2258" s="144">
        <v>0.2722222222222222</v>
      </c>
      <c r="K2258" s="378"/>
      <c r="L2258" s="139" t="s">
        <v>4075</v>
      </c>
      <c r="M2258" s="141" t="s">
        <v>28</v>
      </c>
      <c r="N2258" s="248"/>
      <c r="O2258" s="141" t="s">
        <v>26</v>
      </c>
      <c r="P2258" s="141"/>
      <c r="Q2258" s="141" t="s">
        <v>6988</v>
      </c>
      <c r="R2258" s="141" t="s">
        <v>6989</v>
      </c>
      <c r="S2258" s="141"/>
      <c r="T2258" s="141" t="s">
        <v>6990</v>
      </c>
      <c r="U2258" s="141">
        <v>0</v>
      </c>
      <c r="V2258" s="141"/>
      <c r="W2258" s="139" t="s">
        <v>4075</v>
      </c>
      <c r="X2258" s="141" t="s">
        <v>25</v>
      </c>
      <c r="Y2258" s="141" t="s">
        <v>27</v>
      </c>
      <c r="Z2258" s="141"/>
      <c r="AA2258" s="141" t="s">
        <v>34</v>
      </c>
      <c r="AB2258" s="141" t="s">
        <v>34</v>
      </c>
      <c r="AC2258" s="139" t="s">
        <v>18047</v>
      </c>
      <c r="AD2258" s="380"/>
      <c r="AE2258" s="139" t="s">
        <v>103</v>
      </c>
      <c r="AF2258" s="139" t="s">
        <v>13075</v>
      </c>
      <c r="AG2258" s="139" t="s">
        <v>103</v>
      </c>
      <c r="AH2258" s="139" t="s">
        <v>1380</v>
      </c>
      <c r="AI2258" s="139" t="s">
        <v>7340</v>
      </c>
      <c r="AJ2258" s="139"/>
      <c r="AK2258" s="139" t="s">
        <v>7340</v>
      </c>
      <c r="AL2258" s="139" t="s">
        <v>1408</v>
      </c>
      <c r="AM2258" s="141"/>
      <c r="AN2258" s="141" t="s">
        <v>8</v>
      </c>
      <c r="AO2258" s="139"/>
      <c r="AP2258" s="139" t="s">
        <v>1408</v>
      </c>
      <c r="AQ2258" s="139"/>
      <c r="AR2258" s="381"/>
      <c r="AS2258" s="139" t="s">
        <v>4075</v>
      </c>
      <c r="AT2258" s="141" t="s">
        <v>1404</v>
      </c>
      <c r="AU2258" s="141"/>
      <c r="AV2258" s="383"/>
      <c r="AW2258" s="385"/>
      <c r="AX2258" s="139" t="s">
        <v>3845</v>
      </c>
      <c r="AY2258" t="s">
        <v>19270</v>
      </c>
      <c r="BA2258" s="381"/>
      <c r="BB2258" s="139" t="s">
        <v>17</v>
      </c>
      <c r="BC2258" s="166"/>
      <c r="BD2258" s="166"/>
      <c r="BE2258" s="166"/>
      <c r="BF2258" s="166"/>
      <c r="BG2258" s="166"/>
      <c r="BH2258" s="308"/>
      <c r="BI2258" s="308"/>
      <c r="BJ2258" s="141" t="s">
        <v>26</v>
      </c>
      <c r="BK2258" s="141" t="s">
        <v>26</v>
      </c>
      <c r="BL2258" s="141"/>
      <c r="BM2258" s="141"/>
      <c r="BN2258" s="139" t="s">
        <v>4075</v>
      </c>
      <c r="BQ2258" s="141"/>
      <c r="BV2258" s="141"/>
      <c r="BX2258" s="141"/>
      <c r="BY2258" s="141"/>
      <c r="BZ2258" s="141"/>
      <c r="CA2258" s="141"/>
      <c r="CB2258" s="141"/>
      <c r="CC2258" s="141"/>
      <c r="CD2258" s="141"/>
      <c r="CE2258" s="141"/>
      <c r="CF2258" s="141"/>
      <c r="CG2258" s="141"/>
    </row>
    <row r="2259" spans="1:85" x14ac:dyDescent="0.35">
      <c r="A2259" s="155" t="s">
        <v>6991</v>
      </c>
      <c r="B2259" s="139" t="s">
        <v>4075</v>
      </c>
      <c r="C2259" s="18">
        <v>43617</v>
      </c>
      <c r="D2259" s="144">
        <v>0</v>
      </c>
      <c r="E2259" s="141" t="s">
        <v>13260</v>
      </c>
      <c r="F2259" s="141">
        <v>2</v>
      </c>
      <c r="G2259" s="141" t="s">
        <v>2004</v>
      </c>
      <c r="H2259" s="141">
        <v>2019</v>
      </c>
      <c r="I2259" s="18">
        <v>43617</v>
      </c>
      <c r="J2259" s="144"/>
      <c r="K2259" s="378"/>
      <c r="L2259" s="139" t="s">
        <v>4075</v>
      </c>
      <c r="M2259" s="141" t="s">
        <v>28</v>
      </c>
      <c r="N2259" s="248"/>
      <c r="O2259" s="141" t="s">
        <v>26</v>
      </c>
      <c r="P2259" s="141"/>
      <c r="Q2259" s="141" t="s">
        <v>6992</v>
      </c>
      <c r="R2259" s="141"/>
      <c r="S2259" s="141"/>
      <c r="T2259" s="141" t="s">
        <v>6993</v>
      </c>
      <c r="U2259" s="141">
        <v>0</v>
      </c>
      <c r="V2259" s="141"/>
      <c r="W2259" s="139" t="s">
        <v>4075</v>
      </c>
      <c r="X2259" s="141" t="s">
        <v>25</v>
      </c>
      <c r="Y2259" s="141" t="s">
        <v>27</v>
      </c>
      <c r="Z2259" s="141"/>
      <c r="AA2259" s="141" t="s">
        <v>34</v>
      </c>
      <c r="AB2259" s="141" t="s">
        <v>34</v>
      </c>
      <c r="AC2259" s="139" t="s">
        <v>18049</v>
      </c>
      <c r="AD2259" s="380"/>
      <c r="AE2259" s="139" t="s">
        <v>4</v>
      </c>
      <c r="AF2259" s="139" t="s">
        <v>13073</v>
      </c>
      <c r="AG2259" s="139" t="s">
        <v>4</v>
      </c>
      <c r="AH2259" s="139" t="s">
        <v>1380</v>
      </c>
      <c r="AI2259" s="139" t="s">
        <v>15678</v>
      </c>
      <c r="AJ2259" s="139"/>
      <c r="AK2259" s="139" t="s">
        <v>15678</v>
      </c>
      <c r="AL2259" s="139" t="s">
        <v>1423</v>
      </c>
      <c r="AM2259" s="141"/>
      <c r="AN2259" s="141" t="s">
        <v>8</v>
      </c>
      <c r="AO2259" s="139"/>
      <c r="AP2259" s="139" t="s">
        <v>1423</v>
      </c>
      <c r="AQ2259" s="139" t="s">
        <v>6994</v>
      </c>
      <c r="AR2259" s="381"/>
      <c r="AS2259" s="139" t="s">
        <v>4075</v>
      </c>
      <c r="AT2259" s="141" t="s">
        <v>1404</v>
      </c>
      <c r="AU2259" s="141"/>
      <c r="AV2259" s="383"/>
      <c r="AW2259" s="385"/>
      <c r="AX2259" s="139" t="s">
        <v>2103</v>
      </c>
      <c r="AY2259" t="s">
        <v>18576</v>
      </c>
      <c r="BA2259" s="381"/>
      <c r="BB2259" s="139" t="s">
        <v>1466</v>
      </c>
      <c r="BC2259" s="166"/>
      <c r="BD2259" s="166"/>
      <c r="BE2259" s="166"/>
      <c r="BF2259" s="166"/>
      <c r="BG2259" s="166"/>
      <c r="BH2259" s="308"/>
      <c r="BI2259" s="308"/>
      <c r="BJ2259" s="141" t="s">
        <v>26</v>
      </c>
      <c r="BK2259" s="141" t="s">
        <v>26</v>
      </c>
      <c r="BL2259" s="141"/>
      <c r="BM2259" s="141"/>
      <c r="BN2259" s="139" t="s">
        <v>4075</v>
      </c>
      <c r="BQ2259" s="141"/>
      <c r="BV2259" s="141"/>
      <c r="BX2259" s="141"/>
      <c r="BY2259" s="141"/>
      <c r="BZ2259" s="141"/>
      <c r="CA2259" s="141"/>
      <c r="CB2259" s="141"/>
      <c r="CC2259" s="141"/>
      <c r="CD2259" s="141"/>
      <c r="CE2259" s="141"/>
      <c r="CF2259" s="141"/>
      <c r="CG2259" s="141"/>
    </row>
    <row r="2260" spans="1:85" x14ac:dyDescent="0.35">
      <c r="A2260" s="155" t="s">
        <v>6976</v>
      </c>
      <c r="B2260" s="139" t="s">
        <v>4075</v>
      </c>
      <c r="C2260" s="18">
        <v>43619</v>
      </c>
      <c r="D2260" s="144">
        <v>0</v>
      </c>
      <c r="E2260" s="141" t="s">
        <v>1946</v>
      </c>
      <c r="F2260" s="141">
        <v>2</v>
      </c>
      <c r="G2260" s="141" t="s">
        <v>2004</v>
      </c>
      <c r="H2260" s="141">
        <v>2019</v>
      </c>
      <c r="I2260" s="18">
        <v>43619</v>
      </c>
      <c r="J2260" s="144"/>
      <c r="K2260" s="378"/>
      <c r="L2260" s="139" t="s">
        <v>4075</v>
      </c>
      <c r="M2260" s="141" t="s">
        <v>28</v>
      </c>
      <c r="N2260" s="248"/>
      <c r="O2260" s="141" t="s">
        <v>26</v>
      </c>
      <c r="P2260" s="141"/>
      <c r="Q2260" s="141" t="s">
        <v>6977</v>
      </c>
      <c r="R2260" s="141"/>
      <c r="S2260" s="141"/>
      <c r="T2260" s="141" t="s">
        <v>6978</v>
      </c>
      <c r="U2260" s="141">
        <v>0</v>
      </c>
      <c r="V2260" s="141"/>
      <c r="W2260" s="139" t="s">
        <v>4075</v>
      </c>
      <c r="X2260" s="141" t="s">
        <v>25</v>
      </c>
      <c r="Y2260" s="141" t="s">
        <v>27</v>
      </c>
      <c r="Z2260" s="141"/>
      <c r="AA2260" s="141" t="s">
        <v>34</v>
      </c>
      <c r="AB2260" s="141" t="s">
        <v>34</v>
      </c>
      <c r="AC2260" s="139" t="s">
        <v>18050</v>
      </c>
      <c r="AD2260" s="380"/>
      <c r="AE2260" s="139" t="s">
        <v>111</v>
      </c>
      <c r="AF2260" s="139" t="s">
        <v>13071</v>
      </c>
      <c r="AG2260" s="139" t="s">
        <v>102</v>
      </c>
      <c r="AH2260" s="139" t="s">
        <v>1378</v>
      </c>
      <c r="AI2260" s="139" t="s">
        <v>13</v>
      </c>
      <c r="AJ2260" s="139" t="s">
        <v>60</v>
      </c>
      <c r="AK2260" s="139"/>
      <c r="AL2260" s="139"/>
      <c r="AM2260" s="141"/>
      <c r="AN2260" s="141" t="s">
        <v>8</v>
      </c>
      <c r="AO2260" s="139"/>
      <c r="AP2260" s="139" t="s">
        <v>60</v>
      </c>
      <c r="AQ2260" s="139" t="s">
        <v>6979</v>
      </c>
      <c r="AR2260" s="381"/>
      <c r="AS2260" s="139" t="s">
        <v>4075</v>
      </c>
      <c r="AT2260" s="141" t="s">
        <v>43</v>
      </c>
      <c r="AU2260" s="141">
        <v>246</v>
      </c>
      <c r="AV2260" s="383"/>
      <c r="AW2260" s="385"/>
      <c r="AX2260" s="139" t="s">
        <v>5508</v>
      </c>
      <c r="AY2260" t="s">
        <v>19271</v>
      </c>
      <c r="BA2260" s="381"/>
      <c r="BB2260" s="139" t="s">
        <v>1452</v>
      </c>
      <c r="BC2260" s="166"/>
      <c r="BD2260" s="166"/>
      <c r="BE2260" s="166"/>
      <c r="BF2260" s="166"/>
      <c r="BG2260" s="166"/>
      <c r="BH2260" s="308"/>
      <c r="BI2260" s="308"/>
      <c r="BJ2260" s="141" t="s">
        <v>26</v>
      </c>
      <c r="BK2260" s="141" t="s">
        <v>26</v>
      </c>
      <c r="BL2260" s="141"/>
      <c r="BM2260" s="141"/>
      <c r="BN2260" s="139" t="s">
        <v>4075</v>
      </c>
      <c r="BQ2260" s="141"/>
      <c r="BV2260" s="141"/>
      <c r="BX2260" s="141"/>
      <c r="BY2260" s="141"/>
      <c r="BZ2260" s="141"/>
      <c r="CA2260" s="141"/>
      <c r="CB2260" s="141"/>
      <c r="CC2260" s="141"/>
      <c r="CD2260" s="141"/>
      <c r="CE2260" s="141"/>
      <c r="CF2260" s="141"/>
      <c r="CG2260" s="141"/>
    </row>
    <row r="2261" spans="1:85" x14ac:dyDescent="0.35">
      <c r="A2261" s="155" t="s">
        <v>6974</v>
      </c>
      <c r="B2261" s="139" t="s">
        <v>4075</v>
      </c>
      <c r="C2261" s="18">
        <v>43619</v>
      </c>
      <c r="D2261" s="144">
        <v>0</v>
      </c>
      <c r="E2261" s="141" t="s">
        <v>1946</v>
      </c>
      <c r="F2261" s="141">
        <v>2</v>
      </c>
      <c r="G2261" s="141" t="s">
        <v>2004</v>
      </c>
      <c r="H2261" s="141">
        <v>2019</v>
      </c>
      <c r="I2261" s="18"/>
      <c r="J2261" s="144"/>
      <c r="K2261" s="378"/>
      <c r="L2261" s="139" t="s">
        <v>4075</v>
      </c>
      <c r="M2261" s="141" t="s">
        <v>28</v>
      </c>
      <c r="N2261" s="248"/>
      <c r="O2261" s="141" t="s">
        <v>26</v>
      </c>
      <c r="P2261" s="141"/>
      <c r="Q2261" s="141"/>
      <c r="R2261" s="141"/>
      <c r="S2261" s="141"/>
      <c r="T2261" s="141" t="s">
        <v>6975</v>
      </c>
      <c r="U2261" s="141">
        <v>0</v>
      </c>
      <c r="V2261" s="141"/>
      <c r="W2261" s="139" t="s">
        <v>4075</v>
      </c>
      <c r="X2261" s="141" t="s">
        <v>25</v>
      </c>
      <c r="Y2261" s="141" t="s">
        <v>27</v>
      </c>
      <c r="Z2261" s="141"/>
      <c r="AA2261" s="141" t="s">
        <v>34</v>
      </c>
      <c r="AB2261" s="141" t="s">
        <v>34</v>
      </c>
      <c r="AC2261" s="139" t="s">
        <v>18049</v>
      </c>
      <c r="AD2261" s="380"/>
      <c r="AE2261" s="139" t="s">
        <v>105</v>
      </c>
      <c r="AF2261" s="139" t="s">
        <v>13076</v>
      </c>
      <c r="AG2261" s="139" t="s">
        <v>1518</v>
      </c>
      <c r="AH2261" s="139" t="s">
        <v>1380</v>
      </c>
      <c r="AI2261" s="139" t="s">
        <v>1518</v>
      </c>
      <c r="AJ2261" s="139"/>
      <c r="AK2261" s="139" t="s">
        <v>1518</v>
      </c>
      <c r="AL2261" s="139" t="s">
        <v>90</v>
      </c>
      <c r="AM2261" s="141"/>
      <c r="AN2261" s="141" t="s">
        <v>8</v>
      </c>
      <c r="AO2261" s="139"/>
      <c r="AP2261" s="139" t="s">
        <v>90</v>
      </c>
      <c r="AQ2261" s="139" t="s">
        <v>90</v>
      </c>
      <c r="AR2261" s="381"/>
      <c r="AS2261" s="139" t="s">
        <v>4075</v>
      </c>
      <c r="AT2261" s="141" t="s">
        <v>1404</v>
      </c>
      <c r="AU2261" s="141"/>
      <c r="AV2261" s="383"/>
      <c r="AW2261" s="385"/>
      <c r="AX2261" s="139" t="s">
        <v>121</v>
      </c>
      <c r="AY2261" t="s">
        <v>19272</v>
      </c>
      <c r="BA2261" s="381"/>
      <c r="BB2261" s="139" t="s">
        <v>1450</v>
      </c>
      <c r="BC2261" s="166"/>
      <c r="BD2261" s="166"/>
      <c r="BE2261" s="166"/>
      <c r="BF2261" s="166"/>
      <c r="BG2261" s="166"/>
      <c r="BH2261" s="308"/>
      <c r="BI2261" s="308"/>
      <c r="BJ2261" s="141" t="s">
        <v>26</v>
      </c>
      <c r="BK2261" s="141" t="s">
        <v>26</v>
      </c>
      <c r="BL2261" s="141"/>
      <c r="BM2261" s="141"/>
      <c r="BN2261" s="139" t="s">
        <v>4075</v>
      </c>
      <c r="BQ2261" s="141"/>
      <c r="BV2261" s="141"/>
      <c r="BX2261" s="141"/>
      <c r="BY2261" s="141"/>
      <c r="BZ2261" s="141"/>
      <c r="CA2261" s="141"/>
      <c r="CB2261" s="141"/>
      <c r="CC2261" s="141"/>
      <c r="CD2261" s="141"/>
      <c r="CE2261" s="141"/>
      <c r="CF2261" s="141"/>
      <c r="CG2261" s="141"/>
    </row>
    <row r="2262" spans="1:85" x14ac:dyDescent="0.35">
      <c r="A2262" s="155" t="s">
        <v>6983</v>
      </c>
      <c r="B2262" s="139" t="s">
        <v>4075</v>
      </c>
      <c r="C2262" s="18">
        <v>43619</v>
      </c>
      <c r="D2262" s="144">
        <v>0</v>
      </c>
      <c r="E2262" s="141" t="s">
        <v>1946</v>
      </c>
      <c r="F2262" s="141">
        <v>2</v>
      </c>
      <c r="G2262" s="141" t="s">
        <v>2004</v>
      </c>
      <c r="H2262" s="141">
        <v>2019</v>
      </c>
      <c r="I2262" s="18">
        <v>43619</v>
      </c>
      <c r="J2262" s="144"/>
      <c r="K2262" s="378"/>
      <c r="L2262" s="139" t="s">
        <v>4075</v>
      </c>
      <c r="M2262" s="141" t="s">
        <v>28</v>
      </c>
      <c r="N2262" s="248"/>
      <c r="O2262" s="141" t="s">
        <v>26</v>
      </c>
      <c r="P2262" s="141"/>
      <c r="Q2262" s="141" t="s">
        <v>6984</v>
      </c>
      <c r="R2262" s="141"/>
      <c r="S2262" s="141"/>
      <c r="T2262" s="141" t="s">
        <v>6985</v>
      </c>
      <c r="U2262" s="141">
        <v>0</v>
      </c>
      <c r="V2262" s="141"/>
      <c r="W2262" s="139" t="s">
        <v>4075</v>
      </c>
      <c r="X2262" s="141" t="s">
        <v>25</v>
      </c>
      <c r="Y2262" s="141" t="s">
        <v>27</v>
      </c>
      <c r="Z2262" s="141"/>
      <c r="AA2262" s="141" t="s">
        <v>34</v>
      </c>
      <c r="AB2262" s="141" t="s">
        <v>34</v>
      </c>
      <c r="AC2262" s="139" t="s">
        <v>18048</v>
      </c>
      <c r="AD2262" s="380"/>
      <c r="AE2262" s="139" t="s">
        <v>6</v>
      </c>
      <c r="AF2262" s="139" t="s">
        <v>13087</v>
      </c>
      <c r="AG2262" s="139" t="s">
        <v>6</v>
      </c>
      <c r="AH2262" s="139" t="s">
        <v>13</v>
      </c>
      <c r="AI2262" s="139" t="s">
        <v>13</v>
      </c>
      <c r="AJ2262" s="139"/>
      <c r="AK2262" s="139"/>
      <c r="AL2262" s="139"/>
      <c r="AM2262" s="141"/>
      <c r="AN2262" s="141" t="s">
        <v>8</v>
      </c>
      <c r="AO2262" s="139"/>
      <c r="AP2262" s="139" t="s">
        <v>1563</v>
      </c>
      <c r="AQ2262" s="139" t="s">
        <v>6986</v>
      </c>
      <c r="AR2262" s="381"/>
      <c r="AS2262" s="139" t="s">
        <v>4075</v>
      </c>
      <c r="AT2262" s="141" t="s">
        <v>1404</v>
      </c>
      <c r="AU2262" s="141"/>
      <c r="AV2262" s="383"/>
      <c r="AW2262" s="385"/>
      <c r="AX2262" s="139" t="s">
        <v>119</v>
      </c>
      <c r="AY2262" t="s">
        <v>18749</v>
      </c>
      <c r="BA2262" s="381"/>
      <c r="BB2262" s="139" t="s">
        <v>1444</v>
      </c>
      <c r="BC2262" s="166">
        <v>121</v>
      </c>
      <c r="BD2262" s="166"/>
      <c r="BE2262" s="166"/>
      <c r="BF2262" s="166"/>
      <c r="BG2262" s="166"/>
      <c r="BH2262" s="308" t="s">
        <v>6627</v>
      </c>
      <c r="BI2262" s="308"/>
      <c r="BJ2262" s="141" t="s">
        <v>26</v>
      </c>
      <c r="BK2262" s="141" t="s">
        <v>26</v>
      </c>
      <c r="BL2262" s="141"/>
      <c r="BM2262" s="141"/>
      <c r="BN2262" s="139" t="s">
        <v>4075</v>
      </c>
      <c r="BQ2262" s="141"/>
      <c r="BV2262" s="141"/>
      <c r="BX2262" s="141"/>
      <c r="BY2262" s="141"/>
      <c r="BZ2262" s="141"/>
      <c r="CA2262" s="141"/>
      <c r="CB2262" s="141"/>
      <c r="CC2262" s="141"/>
      <c r="CD2262" s="141"/>
      <c r="CE2262" s="141"/>
      <c r="CF2262" s="141"/>
      <c r="CG2262" s="141"/>
    </row>
    <row r="2263" spans="1:85" x14ac:dyDescent="0.35">
      <c r="A2263" s="155" t="s">
        <v>6980</v>
      </c>
      <c r="B2263" s="139" t="s">
        <v>4075</v>
      </c>
      <c r="C2263" s="18">
        <v>43619</v>
      </c>
      <c r="D2263" s="144">
        <v>0</v>
      </c>
      <c r="E2263" s="141" t="s">
        <v>1946</v>
      </c>
      <c r="F2263" s="141">
        <v>2</v>
      </c>
      <c r="G2263" s="141" t="s">
        <v>2004</v>
      </c>
      <c r="H2263" s="141">
        <v>2019</v>
      </c>
      <c r="I2263" s="18"/>
      <c r="J2263" s="144"/>
      <c r="K2263" s="378"/>
      <c r="L2263" s="139" t="s">
        <v>4075</v>
      </c>
      <c r="M2263" s="141" t="s">
        <v>28</v>
      </c>
      <c r="N2263" s="248"/>
      <c r="O2263" s="141" t="s">
        <v>26</v>
      </c>
      <c r="P2263" s="141"/>
      <c r="Q2263" s="141"/>
      <c r="R2263" s="141"/>
      <c r="S2263" s="141"/>
      <c r="T2263" s="141" t="s">
        <v>6981</v>
      </c>
      <c r="U2263" s="141">
        <v>0</v>
      </c>
      <c r="V2263" s="141"/>
      <c r="W2263" s="139" t="s">
        <v>4075</v>
      </c>
      <c r="X2263" s="141" t="s">
        <v>25</v>
      </c>
      <c r="Y2263" s="141" t="s">
        <v>27</v>
      </c>
      <c r="Z2263" s="141"/>
      <c r="AA2263" s="141" t="s">
        <v>34</v>
      </c>
      <c r="AB2263" s="141" t="s">
        <v>34</v>
      </c>
      <c r="AC2263" s="139" t="s">
        <v>18049</v>
      </c>
      <c r="AD2263" s="380"/>
      <c r="AE2263" s="139" t="s">
        <v>6</v>
      </c>
      <c r="AF2263" s="139" t="s">
        <v>13087</v>
      </c>
      <c r="AG2263" s="139" t="s">
        <v>6</v>
      </c>
      <c r="AH2263" s="139"/>
      <c r="AI2263" s="139"/>
      <c r="AJ2263" s="139"/>
      <c r="AK2263" s="139"/>
      <c r="AL2263" s="139"/>
      <c r="AM2263" s="141"/>
      <c r="AN2263" s="141" t="s">
        <v>8</v>
      </c>
      <c r="AO2263" s="139"/>
      <c r="AP2263" s="139" t="s">
        <v>87</v>
      </c>
      <c r="AQ2263" s="139" t="s">
        <v>6982</v>
      </c>
      <c r="AR2263" s="381"/>
      <c r="AS2263" s="139" t="s">
        <v>4075</v>
      </c>
      <c r="AT2263" s="141" t="s">
        <v>43</v>
      </c>
      <c r="AU2263" s="141">
        <v>246</v>
      </c>
      <c r="AV2263" s="383"/>
      <c r="AW2263" s="385"/>
      <c r="AX2263" s="139" t="s">
        <v>5508</v>
      </c>
      <c r="AY2263" t="s">
        <v>19273</v>
      </c>
      <c r="BA2263" s="381"/>
      <c r="BB2263" s="139" t="s">
        <v>1450</v>
      </c>
      <c r="BC2263" s="166"/>
      <c r="BD2263" s="166"/>
      <c r="BE2263" s="166"/>
      <c r="BF2263" s="166"/>
      <c r="BG2263" s="166"/>
      <c r="BH2263" s="308"/>
      <c r="BI2263" s="308"/>
      <c r="BJ2263" s="141" t="s">
        <v>26</v>
      </c>
      <c r="BK2263" s="141" t="s">
        <v>26</v>
      </c>
      <c r="BL2263" s="141"/>
      <c r="BM2263" s="141"/>
      <c r="BN2263" s="139" t="s">
        <v>4075</v>
      </c>
      <c r="BQ2263" s="141"/>
      <c r="BV2263" s="141"/>
      <c r="BX2263" s="141"/>
      <c r="BY2263" s="141"/>
      <c r="BZ2263" s="141"/>
      <c r="CA2263" s="141"/>
      <c r="CB2263" s="141"/>
      <c r="CC2263" s="141"/>
      <c r="CD2263" s="141"/>
      <c r="CE2263" s="141"/>
      <c r="CF2263" s="141"/>
      <c r="CG2263" s="141"/>
    </row>
    <row r="2264" spans="1:85" x14ac:dyDescent="0.35">
      <c r="A2264" s="155" t="s">
        <v>6970</v>
      </c>
      <c r="B2264" s="139" t="s">
        <v>4075</v>
      </c>
      <c r="C2264" s="18">
        <v>43620</v>
      </c>
      <c r="D2264" s="144">
        <v>0</v>
      </c>
      <c r="E2264" s="141" t="s">
        <v>1946</v>
      </c>
      <c r="F2264" s="141">
        <v>2</v>
      </c>
      <c r="G2264" s="141" t="s">
        <v>2004</v>
      </c>
      <c r="H2264" s="141">
        <v>2019</v>
      </c>
      <c r="I2264" s="18">
        <v>43620</v>
      </c>
      <c r="J2264" s="144">
        <v>0.54097222222222219</v>
      </c>
      <c r="K2264" s="378"/>
      <c r="L2264" s="139" t="s">
        <v>4075</v>
      </c>
      <c r="M2264" s="141" t="s">
        <v>28</v>
      </c>
      <c r="N2264" s="248"/>
      <c r="O2264" s="141" t="s">
        <v>26</v>
      </c>
      <c r="P2264" s="141"/>
      <c r="Q2264" s="141" t="s">
        <v>6971</v>
      </c>
      <c r="R2264" s="141" t="s">
        <v>6972</v>
      </c>
      <c r="S2264" s="141"/>
      <c r="T2264" s="141" t="s">
        <v>6973</v>
      </c>
      <c r="U2264" s="141">
        <v>0</v>
      </c>
      <c r="V2264" s="141"/>
      <c r="W2264" s="139" t="s">
        <v>4075</v>
      </c>
      <c r="X2264" s="141" t="s">
        <v>25</v>
      </c>
      <c r="Y2264" s="141" t="s">
        <v>27</v>
      </c>
      <c r="Z2264" s="141"/>
      <c r="AA2264" s="141" t="s">
        <v>34</v>
      </c>
      <c r="AB2264" s="141" t="s">
        <v>34</v>
      </c>
      <c r="AC2264" s="139" t="s">
        <v>18047</v>
      </c>
      <c r="AD2264" s="380"/>
      <c r="AE2264" s="139" t="s">
        <v>107</v>
      </c>
      <c r="AF2264" s="139" t="s">
        <v>13076</v>
      </c>
      <c r="AG2264" s="139" t="s">
        <v>4130</v>
      </c>
      <c r="AH2264" s="139" t="s">
        <v>1380</v>
      </c>
      <c r="AI2264" s="139" t="s">
        <v>1518</v>
      </c>
      <c r="AJ2264" s="139"/>
      <c r="AK2264" s="139" t="s">
        <v>1518</v>
      </c>
      <c r="AL2264" s="139" t="s">
        <v>46</v>
      </c>
      <c r="AM2264" s="141"/>
      <c r="AN2264" s="141" t="s">
        <v>8</v>
      </c>
      <c r="AO2264" s="139"/>
      <c r="AP2264" s="139" t="s">
        <v>46</v>
      </c>
      <c r="AQ2264" s="139"/>
      <c r="AR2264" s="381"/>
      <c r="AS2264" s="139" t="s">
        <v>4075</v>
      </c>
      <c r="AT2264" s="141" t="s">
        <v>1404</v>
      </c>
      <c r="AU2264" s="141"/>
      <c r="AV2264" s="383"/>
      <c r="AW2264" s="385"/>
      <c r="AX2264" s="139" t="s">
        <v>119</v>
      </c>
      <c r="AY2264" t="s">
        <v>19274</v>
      </c>
      <c r="BA2264" s="381"/>
      <c r="BB2264" s="139" t="s">
        <v>1444</v>
      </c>
      <c r="BC2264" s="166"/>
      <c r="BD2264" s="166"/>
      <c r="BE2264" s="166"/>
      <c r="BF2264" s="166"/>
      <c r="BG2264" s="166"/>
      <c r="BH2264" s="308"/>
      <c r="BI2264" s="308"/>
      <c r="BJ2264" s="141" t="s">
        <v>26</v>
      </c>
      <c r="BK2264" s="141" t="s">
        <v>26</v>
      </c>
      <c r="BL2264" s="141"/>
      <c r="BM2264" s="141"/>
      <c r="BN2264" s="139" t="s">
        <v>4075</v>
      </c>
      <c r="BQ2264" s="141"/>
      <c r="BV2264" s="141"/>
      <c r="BX2264" s="141"/>
      <c r="BY2264" s="141"/>
      <c r="BZ2264" s="141"/>
      <c r="CA2264" s="141"/>
      <c r="CB2264" s="141"/>
      <c r="CC2264" s="141"/>
      <c r="CD2264" s="141"/>
      <c r="CE2264" s="141"/>
      <c r="CF2264" s="141"/>
      <c r="CG2264" s="141"/>
    </row>
    <row r="2265" spans="1:85" x14ac:dyDescent="0.35">
      <c r="A2265" s="155" t="s">
        <v>15313</v>
      </c>
      <c r="B2265" s="139" t="s">
        <v>4075</v>
      </c>
      <c r="C2265" s="18">
        <v>43621</v>
      </c>
      <c r="D2265" s="144">
        <v>0</v>
      </c>
      <c r="E2265" s="141" t="s">
        <v>1946</v>
      </c>
      <c r="F2265" s="141">
        <v>2</v>
      </c>
      <c r="G2265" s="141" t="s">
        <v>2004</v>
      </c>
      <c r="H2265" s="141">
        <v>2019</v>
      </c>
      <c r="I2265" s="18">
        <v>43621</v>
      </c>
      <c r="J2265" s="144">
        <v>0.89236111111111116</v>
      </c>
      <c r="K2265" s="378"/>
      <c r="L2265" s="139" t="s">
        <v>4075</v>
      </c>
      <c r="M2265" s="141" t="s">
        <v>38</v>
      </c>
      <c r="N2265" s="248"/>
      <c r="O2265" s="141" t="s">
        <v>26</v>
      </c>
      <c r="P2265" s="141"/>
      <c r="Q2265" s="141" t="s">
        <v>15314</v>
      </c>
      <c r="R2265" s="141" t="s">
        <v>15315</v>
      </c>
      <c r="S2265" s="141"/>
      <c r="T2265" s="141" t="s">
        <v>15316</v>
      </c>
      <c r="U2265" s="141">
        <v>0</v>
      </c>
      <c r="V2265" s="141" t="s">
        <v>6969</v>
      </c>
      <c r="W2265" s="139" t="s">
        <v>4075</v>
      </c>
      <c r="X2265" s="141" t="s">
        <v>25</v>
      </c>
      <c r="Y2265" s="141" t="s">
        <v>27</v>
      </c>
      <c r="Z2265" s="141"/>
      <c r="AA2265" s="141" t="s">
        <v>34</v>
      </c>
      <c r="AB2265" s="141"/>
      <c r="AC2265" s="139" t="s">
        <v>18051</v>
      </c>
      <c r="AD2265" s="380"/>
      <c r="AE2265" s="139" t="s">
        <v>102</v>
      </c>
      <c r="AF2265" s="139" t="s">
        <v>13071</v>
      </c>
      <c r="AG2265" s="139" t="s">
        <v>102</v>
      </c>
      <c r="AH2265" s="139" t="s">
        <v>1378</v>
      </c>
      <c r="AI2265" s="139" t="s">
        <v>1387</v>
      </c>
      <c r="AJ2265" s="139" t="s">
        <v>1436</v>
      </c>
      <c r="AK2265" s="139"/>
      <c r="AL2265" s="139"/>
      <c r="AM2265" s="141"/>
      <c r="AN2265" s="141" t="s">
        <v>8</v>
      </c>
      <c r="AO2265" s="139"/>
      <c r="AP2265" s="139" t="s">
        <v>1436</v>
      </c>
      <c r="AQ2265" s="139"/>
      <c r="AR2265" s="381"/>
      <c r="AS2265" s="139" t="s">
        <v>4075</v>
      </c>
      <c r="AT2265" s="141" t="s">
        <v>1404</v>
      </c>
      <c r="AU2265" s="141"/>
      <c r="AV2265" s="383"/>
      <c r="AW2265" s="385"/>
      <c r="AX2265" s="139" t="s">
        <v>5607</v>
      </c>
      <c r="AY2265" t="s">
        <v>19078</v>
      </c>
      <c r="BA2265" s="381"/>
      <c r="BB2265" s="139" t="s">
        <v>17</v>
      </c>
      <c r="BC2265" s="166"/>
      <c r="BD2265" s="166"/>
      <c r="BE2265" s="166"/>
      <c r="BF2265" s="166"/>
      <c r="BG2265" s="166"/>
      <c r="BH2265" s="308"/>
      <c r="BI2265" s="308"/>
      <c r="BJ2265" s="141" t="s">
        <v>26</v>
      </c>
      <c r="BK2265" s="141" t="s">
        <v>26</v>
      </c>
      <c r="BL2265" s="141"/>
      <c r="BM2265" s="141"/>
      <c r="BN2265" s="139" t="s">
        <v>4075</v>
      </c>
      <c r="BQ2265" s="141"/>
      <c r="BV2265" s="141"/>
      <c r="BX2265" s="141"/>
      <c r="BY2265" s="141"/>
      <c r="BZ2265" s="141"/>
      <c r="CA2265" s="141"/>
      <c r="CB2265" s="141"/>
      <c r="CC2265" s="141"/>
      <c r="CD2265" s="141"/>
      <c r="CE2265" s="141"/>
      <c r="CF2265" s="141"/>
      <c r="CG2265" s="141"/>
    </row>
    <row r="2266" spans="1:85" x14ac:dyDescent="0.35">
      <c r="A2266" s="155" t="s">
        <v>20136</v>
      </c>
      <c r="B2266" s="139" t="s">
        <v>4075</v>
      </c>
      <c r="C2266" s="18">
        <v>43622</v>
      </c>
      <c r="D2266" s="144">
        <v>0.59828703703703701</v>
      </c>
      <c r="E2266" s="141" t="s">
        <v>1946</v>
      </c>
      <c r="F2266" s="141">
        <v>2</v>
      </c>
      <c r="G2266" s="141" t="s">
        <v>2004</v>
      </c>
      <c r="H2266" s="141">
        <v>2019</v>
      </c>
      <c r="I2266" s="18">
        <v>43622</v>
      </c>
      <c r="J2266" s="144">
        <v>0.59791666666666665</v>
      </c>
      <c r="K2266" s="378"/>
      <c r="L2266" s="139" t="s">
        <v>4075</v>
      </c>
      <c r="M2266" s="141" t="s">
        <v>28</v>
      </c>
      <c r="N2266" s="248">
        <v>44243</v>
      </c>
      <c r="O2266" s="141" t="s">
        <v>25</v>
      </c>
      <c r="P2266" s="141"/>
      <c r="Q2266" s="141" t="s">
        <v>20137</v>
      </c>
      <c r="R2266" s="141" t="s">
        <v>1944</v>
      </c>
      <c r="S2266" s="141"/>
      <c r="T2266" s="141" t="s">
        <v>20138</v>
      </c>
      <c r="U2266" s="141"/>
      <c r="V2266" s="141"/>
      <c r="W2266" s="139" t="s">
        <v>4075</v>
      </c>
      <c r="X2266" s="141" t="s">
        <v>25</v>
      </c>
      <c r="Y2266" s="141" t="s">
        <v>27</v>
      </c>
      <c r="Z2266" s="141"/>
      <c r="AA2266" s="141" t="s">
        <v>34</v>
      </c>
      <c r="AB2266" s="141"/>
      <c r="AC2266" s="139" t="s">
        <v>18047</v>
      </c>
      <c r="AD2266" s="380"/>
      <c r="AE2266" s="139" t="s">
        <v>102</v>
      </c>
      <c r="AF2266" s="139" t="s">
        <v>13074</v>
      </c>
      <c r="AG2266" s="139" t="s">
        <v>102</v>
      </c>
      <c r="AH2266" s="139" t="s">
        <v>1378</v>
      </c>
      <c r="AI2266" s="139" t="s">
        <v>11</v>
      </c>
      <c r="AJ2266" s="139" t="s">
        <v>1408</v>
      </c>
      <c r="AK2266" s="139"/>
      <c r="AL2266" s="139"/>
      <c r="AM2266" s="141" t="s">
        <v>15</v>
      </c>
      <c r="AN2266" s="141" t="s">
        <v>8</v>
      </c>
      <c r="AO2266" s="139"/>
      <c r="AP2266" s="139" t="s">
        <v>1408</v>
      </c>
      <c r="AQ2266" s="139"/>
      <c r="AR2266" s="381"/>
      <c r="AS2266" s="139" t="s">
        <v>4075</v>
      </c>
      <c r="AT2266" s="141" t="s">
        <v>1404</v>
      </c>
      <c r="AU2266" s="141"/>
      <c r="AV2266" s="383"/>
      <c r="AW2266" s="385"/>
      <c r="AX2266" s="139" t="s">
        <v>49</v>
      </c>
      <c r="AY2266" t="s">
        <v>20139</v>
      </c>
      <c r="BA2266" s="381"/>
      <c r="BB2266" s="139" t="s">
        <v>17</v>
      </c>
      <c r="BC2266" s="166"/>
      <c r="BD2266" s="166"/>
      <c r="BE2266" s="166"/>
      <c r="BF2266" s="166"/>
      <c r="BG2266" s="166"/>
      <c r="BH2266" s="308"/>
      <c r="BI2266" s="308"/>
      <c r="BJ2266" s="141" t="s">
        <v>26</v>
      </c>
      <c r="BK2266" s="141" t="s">
        <v>26</v>
      </c>
      <c r="BL2266" s="141"/>
      <c r="BM2266" s="141"/>
      <c r="BN2266" s="139" t="s">
        <v>4075</v>
      </c>
      <c r="BQ2266" s="141"/>
      <c r="BV2266" s="141"/>
      <c r="BX2266" s="141"/>
      <c r="BY2266" s="141"/>
      <c r="BZ2266" s="141"/>
      <c r="CA2266" s="141"/>
      <c r="CB2266" s="141"/>
      <c r="CC2266" s="141"/>
      <c r="CD2266" s="141"/>
      <c r="CE2266" s="141"/>
      <c r="CF2266" s="141"/>
      <c r="CG2266" s="141"/>
    </row>
    <row r="2267" spans="1:85" x14ac:dyDescent="0.35">
      <c r="A2267" s="155" t="s">
        <v>6964</v>
      </c>
      <c r="B2267" s="139" t="s">
        <v>4075</v>
      </c>
      <c r="C2267" s="18">
        <v>43622</v>
      </c>
      <c r="D2267" s="144">
        <v>0</v>
      </c>
      <c r="E2267" s="141" t="s">
        <v>1946</v>
      </c>
      <c r="F2267" s="141">
        <v>2</v>
      </c>
      <c r="G2267" s="141" t="s">
        <v>2004</v>
      </c>
      <c r="H2267" s="141">
        <v>2019</v>
      </c>
      <c r="I2267" s="18"/>
      <c r="J2267" s="144"/>
      <c r="K2267" s="378"/>
      <c r="L2267" s="139" t="s">
        <v>4075</v>
      </c>
      <c r="M2267" s="141" t="s">
        <v>28</v>
      </c>
      <c r="N2267" s="248"/>
      <c r="O2267" s="141" t="s">
        <v>26</v>
      </c>
      <c r="P2267" s="141"/>
      <c r="Q2267" s="141"/>
      <c r="R2267" s="141"/>
      <c r="S2267" s="141"/>
      <c r="T2267" s="141" t="s">
        <v>6965</v>
      </c>
      <c r="U2267" s="141">
        <v>0</v>
      </c>
      <c r="V2267" s="141"/>
      <c r="W2267" s="139" t="s">
        <v>4075</v>
      </c>
      <c r="X2267" s="141" t="s">
        <v>25</v>
      </c>
      <c r="Y2267" s="141" t="s">
        <v>27</v>
      </c>
      <c r="Z2267" s="141"/>
      <c r="AA2267" s="141" t="s">
        <v>34</v>
      </c>
      <c r="AB2267" s="141" t="s">
        <v>34</v>
      </c>
      <c r="AC2267" s="139" t="s">
        <v>18050</v>
      </c>
      <c r="AD2267" s="380"/>
      <c r="AE2267" s="139" t="s">
        <v>105</v>
      </c>
      <c r="AF2267" s="139" t="s">
        <v>13076</v>
      </c>
      <c r="AG2267" s="139" t="s">
        <v>1518</v>
      </c>
      <c r="AH2267" s="139" t="s">
        <v>1380</v>
      </c>
      <c r="AI2267" s="139" t="s">
        <v>1518</v>
      </c>
      <c r="AJ2267" s="139"/>
      <c r="AK2267" s="139" t="s">
        <v>1518</v>
      </c>
      <c r="AL2267" s="139" t="s">
        <v>11</v>
      </c>
      <c r="AM2267" s="141"/>
      <c r="AN2267" s="141" t="s">
        <v>8</v>
      </c>
      <c r="AO2267" s="139"/>
      <c r="AP2267" s="139" t="s">
        <v>11</v>
      </c>
      <c r="AQ2267" s="139"/>
      <c r="AR2267" s="381"/>
      <c r="AS2267" s="139" t="s">
        <v>4075</v>
      </c>
      <c r="AT2267" s="141" t="s">
        <v>43</v>
      </c>
      <c r="AU2267" s="141">
        <v>438</v>
      </c>
      <c r="AV2267" s="383"/>
      <c r="AW2267" s="385"/>
      <c r="AX2267" s="139" t="s">
        <v>121</v>
      </c>
      <c r="AY2267" t="s">
        <v>18916</v>
      </c>
      <c r="BA2267" s="381"/>
      <c r="BB2267" s="139" t="s">
        <v>1450</v>
      </c>
      <c r="BC2267" s="166"/>
      <c r="BD2267" s="166"/>
      <c r="BE2267" s="166"/>
      <c r="BF2267" s="166"/>
      <c r="BG2267" s="166"/>
      <c r="BH2267" s="308"/>
      <c r="BI2267" s="308"/>
      <c r="BJ2267" s="141" t="s">
        <v>26</v>
      </c>
      <c r="BK2267" s="141" t="s">
        <v>26</v>
      </c>
      <c r="BL2267" s="141"/>
      <c r="BM2267" s="141"/>
      <c r="BN2267" s="139" t="s">
        <v>4075</v>
      </c>
      <c r="BQ2267" s="141"/>
      <c r="BV2267" s="141"/>
      <c r="BX2267" s="141"/>
      <c r="BY2267" s="141"/>
      <c r="BZ2267" s="141"/>
      <c r="CA2267" s="141"/>
      <c r="CB2267" s="141"/>
      <c r="CC2267" s="141"/>
      <c r="CD2267" s="141"/>
      <c r="CE2267" s="141"/>
      <c r="CF2267" s="141"/>
      <c r="CG2267" s="141"/>
    </row>
    <row r="2268" spans="1:85" x14ac:dyDescent="0.35">
      <c r="A2268" s="155" t="s">
        <v>6966</v>
      </c>
      <c r="B2268" s="139" t="s">
        <v>4075</v>
      </c>
      <c r="C2268" s="18">
        <v>43622</v>
      </c>
      <c r="D2268" s="144">
        <v>0</v>
      </c>
      <c r="E2268" s="141" t="s">
        <v>1946</v>
      </c>
      <c r="F2268" s="141">
        <v>2</v>
      </c>
      <c r="G2268" s="141" t="s">
        <v>2004</v>
      </c>
      <c r="H2268" s="141">
        <v>2019</v>
      </c>
      <c r="I2268" s="18"/>
      <c r="J2268" s="144"/>
      <c r="K2268" s="378"/>
      <c r="L2268" s="139" t="s">
        <v>4075</v>
      </c>
      <c r="M2268" s="141" t="s">
        <v>38</v>
      </c>
      <c r="N2268" s="248"/>
      <c r="O2268" s="141" t="s">
        <v>26</v>
      </c>
      <c r="P2268" s="141"/>
      <c r="Q2268" s="141"/>
      <c r="R2268" s="141"/>
      <c r="S2268" s="141" t="s">
        <v>6967</v>
      </c>
      <c r="T2268" s="141"/>
      <c r="U2268" s="141">
        <v>0</v>
      </c>
      <c r="V2268" s="141" t="s">
        <v>6968</v>
      </c>
      <c r="W2268" s="139" t="s">
        <v>4075</v>
      </c>
      <c r="X2268" s="141" t="s">
        <v>25</v>
      </c>
      <c r="Y2268" s="141" t="s">
        <v>27</v>
      </c>
      <c r="Z2268" s="141"/>
      <c r="AA2268" s="141" t="s">
        <v>35</v>
      </c>
      <c r="AB2268" s="141"/>
      <c r="AC2268" s="139" t="s">
        <v>18049</v>
      </c>
      <c r="AD2268" s="380"/>
      <c r="AE2268" s="139" t="s">
        <v>103</v>
      </c>
      <c r="AF2268" s="139" t="s">
        <v>13079</v>
      </c>
      <c r="AG2268" s="139" t="s">
        <v>103</v>
      </c>
      <c r="AH2268" s="139" t="s">
        <v>1380</v>
      </c>
      <c r="AI2268" s="139" t="s">
        <v>7240</v>
      </c>
      <c r="AJ2268" s="139"/>
      <c r="AK2268" s="139" t="s">
        <v>7240</v>
      </c>
      <c r="AL2268" s="139" t="s">
        <v>1436</v>
      </c>
      <c r="AM2268" s="141"/>
      <c r="AN2268" s="141" t="s">
        <v>8</v>
      </c>
      <c r="AO2268" s="139"/>
      <c r="AP2268" s="139" t="s">
        <v>1436</v>
      </c>
      <c r="AQ2268" s="139"/>
      <c r="AR2268" s="381"/>
      <c r="AS2268" s="139" t="s">
        <v>4075</v>
      </c>
      <c r="AT2268" s="141" t="s">
        <v>44</v>
      </c>
      <c r="AU2268" s="141">
        <v>180</v>
      </c>
      <c r="AV2268" s="383"/>
      <c r="AW2268" s="385"/>
      <c r="AX2268" s="139" t="s">
        <v>1425</v>
      </c>
      <c r="AY2268" t="s">
        <v>19275</v>
      </c>
      <c r="BA2268" s="381"/>
      <c r="BB2268" s="139" t="s">
        <v>1450</v>
      </c>
      <c r="BC2268" s="166"/>
      <c r="BD2268" s="166"/>
      <c r="BE2268" s="166"/>
      <c r="BF2268" s="166"/>
      <c r="BG2268" s="166"/>
      <c r="BH2268" s="308"/>
      <c r="BI2268" s="308"/>
      <c r="BJ2268" s="141" t="s">
        <v>26</v>
      </c>
      <c r="BK2268" s="141" t="s">
        <v>26</v>
      </c>
      <c r="BL2268" s="141"/>
      <c r="BM2268" s="141"/>
      <c r="BN2268" s="139" t="s">
        <v>4075</v>
      </c>
      <c r="BQ2268" s="141"/>
      <c r="BV2268" s="141"/>
      <c r="BX2268" s="141"/>
      <c r="BY2268" s="141"/>
      <c r="BZ2268" s="141"/>
      <c r="CA2268" s="141"/>
      <c r="CB2268" s="141"/>
      <c r="CC2268" s="141"/>
      <c r="CD2268" s="141"/>
      <c r="CE2268" s="141"/>
      <c r="CF2268" s="141"/>
      <c r="CG2268" s="141"/>
    </row>
    <row r="2269" spans="1:85" x14ac:dyDescent="0.35">
      <c r="A2269" s="155" t="s">
        <v>6954</v>
      </c>
      <c r="B2269" s="139" t="s">
        <v>4075</v>
      </c>
      <c r="C2269" s="18">
        <v>43623</v>
      </c>
      <c r="D2269" s="144">
        <v>0</v>
      </c>
      <c r="E2269" s="141" t="s">
        <v>1946</v>
      </c>
      <c r="F2269" s="141">
        <v>2</v>
      </c>
      <c r="G2269" s="141" t="s">
        <v>2004</v>
      </c>
      <c r="H2269" s="141">
        <v>2019</v>
      </c>
      <c r="I2269" s="18">
        <v>43623</v>
      </c>
      <c r="J2269" s="144">
        <v>0.49861111111111112</v>
      </c>
      <c r="K2269" s="378"/>
      <c r="L2269" s="139" t="s">
        <v>4075</v>
      </c>
      <c r="M2269" s="141" t="s">
        <v>28</v>
      </c>
      <c r="N2269" s="248"/>
      <c r="O2269" s="141" t="s">
        <v>26</v>
      </c>
      <c r="P2269" s="141"/>
      <c r="Q2269" s="141" t="s">
        <v>6955</v>
      </c>
      <c r="R2269" s="141" t="s">
        <v>6956</v>
      </c>
      <c r="S2269" s="141"/>
      <c r="T2269" s="141" t="s">
        <v>6957</v>
      </c>
      <c r="U2269" s="141">
        <v>0</v>
      </c>
      <c r="V2269" s="141"/>
      <c r="W2269" s="139" t="s">
        <v>4075</v>
      </c>
      <c r="X2269" s="141" t="s">
        <v>25</v>
      </c>
      <c r="Y2269" s="141" t="s">
        <v>27</v>
      </c>
      <c r="Z2269" s="141"/>
      <c r="AA2269" s="141" t="s">
        <v>34</v>
      </c>
      <c r="AB2269" s="141" t="s">
        <v>34</v>
      </c>
      <c r="AC2269" s="139" t="s">
        <v>18050</v>
      </c>
      <c r="AD2269" s="380"/>
      <c r="AE2269" s="139" t="s">
        <v>102</v>
      </c>
      <c r="AF2269" s="139" t="s">
        <v>13082</v>
      </c>
      <c r="AG2269" s="139" t="s">
        <v>102</v>
      </c>
      <c r="AH2269" s="139" t="s">
        <v>1378</v>
      </c>
      <c r="AI2269" s="139" t="s">
        <v>1382</v>
      </c>
      <c r="AJ2269" s="139" t="s">
        <v>60</v>
      </c>
      <c r="AK2269" s="139"/>
      <c r="AL2269" s="139"/>
      <c r="AM2269" s="141"/>
      <c r="AN2269" s="141" t="s">
        <v>8</v>
      </c>
      <c r="AO2269" s="139"/>
      <c r="AP2269" s="139" t="s">
        <v>60</v>
      </c>
      <c r="AQ2269" s="139"/>
      <c r="AR2269" s="381"/>
      <c r="AS2269" s="139" t="s">
        <v>4075</v>
      </c>
      <c r="AT2269" s="141" t="s">
        <v>1404</v>
      </c>
      <c r="AU2269" s="141"/>
      <c r="AV2269" s="383"/>
      <c r="AW2269" s="385"/>
      <c r="AX2269" s="139" t="s">
        <v>119</v>
      </c>
      <c r="AY2269" t="s">
        <v>19276</v>
      </c>
      <c r="BA2269" s="381"/>
      <c r="BB2269" s="139" t="s">
        <v>1444</v>
      </c>
      <c r="BC2269" s="166"/>
      <c r="BD2269" s="166"/>
      <c r="BE2269" s="166"/>
      <c r="BF2269" s="166"/>
      <c r="BG2269" s="166"/>
      <c r="BH2269" s="308"/>
      <c r="BI2269" s="308"/>
      <c r="BJ2269" s="141" t="s">
        <v>26</v>
      </c>
      <c r="BK2269" s="141" t="s">
        <v>26</v>
      </c>
      <c r="BL2269" s="141"/>
      <c r="BM2269" s="141"/>
      <c r="BN2269" s="139" t="s">
        <v>4075</v>
      </c>
      <c r="BQ2269" s="141"/>
      <c r="BV2269" s="141"/>
      <c r="BX2269" s="141"/>
      <c r="BY2269" s="141"/>
      <c r="BZ2269" s="141"/>
      <c r="CA2269" s="141"/>
      <c r="CB2269" s="141"/>
      <c r="CC2269" s="141"/>
      <c r="CD2269" s="141"/>
      <c r="CE2269" s="141"/>
      <c r="CF2269" s="141"/>
      <c r="CG2269" s="141"/>
    </row>
    <row r="2270" spans="1:85" x14ac:dyDescent="0.35">
      <c r="A2270" s="155" t="s">
        <v>6950</v>
      </c>
      <c r="B2270" s="139" t="s">
        <v>4075</v>
      </c>
      <c r="C2270" s="18">
        <v>43623</v>
      </c>
      <c r="D2270" s="144">
        <v>0</v>
      </c>
      <c r="E2270" s="141" t="s">
        <v>1946</v>
      </c>
      <c r="F2270" s="141">
        <v>2</v>
      </c>
      <c r="G2270" s="141" t="s">
        <v>2004</v>
      </c>
      <c r="H2270" s="141">
        <v>2019</v>
      </c>
      <c r="I2270" s="18">
        <v>43623</v>
      </c>
      <c r="J2270" s="144">
        <v>0.42638888888888887</v>
      </c>
      <c r="K2270" s="378"/>
      <c r="L2270" s="139" t="s">
        <v>4075</v>
      </c>
      <c r="M2270" s="141" t="s">
        <v>28</v>
      </c>
      <c r="N2270" s="248"/>
      <c r="O2270" s="141" t="s">
        <v>26</v>
      </c>
      <c r="P2270" s="141"/>
      <c r="Q2270" s="141" t="s">
        <v>6951</v>
      </c>
      <c r="R2270" s="141" t="s">
        <v>6952</v>
      </c>
      <c r="S2270" s="141"/>
      <c r="T2270" s="141" t="s">
        <v>6953</v>
      </c>
      <c r="U2270" s="141">
        <v>0</v>
      </c>
      <c r="V2270" s="141"/>
      <c r="W2270" s="139" t="s">
        <v>4075</v>
      </c>
      <c r="X2270" s="141" t="s">
        <v>25</v>
      </c>
      <c r="Y2270" s="141" t="s">
        <v>27</v>
      </c>
      <c r="Z2270" s="141"/>
      <c r="AA2270" s="141" t="s">
        <v>34</v>
      </c>
      <c r="AB2270" s="141" t="s">
        <v>34</v>
      </c>
      <c r="AC2270" s="139" t="s">
        <v>18050</v>
      </c>
      <c r="AD2270" s="380"/>
      <c r="AE2270" s="139" t="s">
        <v>4</v>
      </c>
      <c r="AF2270" s="139" t="s">
        <v>13073</v>
      </c>
      <c r="AG2270" s="139" t="s">
        <v>4</v>
      </c>
      <c r="AH2270" s="139" t="s">
        <v>1380</v>
      </c>
      <c r="AI2270" s="139" t="s">
        <v>15678</v>
      </c>
      <c r="AJ2270" s="139"/>
      <c r="AK2270" s="139" t="s">
        <v>15678</v>
      </c>
      <c r="AL2270" s="139" t="s">
        <v>1563</v>
      </c>
      <c r="AM2270" s="141"/>
      <c r="AN2270" s="141" t="s">
        <v>8</v>
      </c>
      <c r="AO2270" s="139"/>
      <c r="AP2270" s="139" t="s">
        <v>1563</v>
      </c>
      <c r="AQ2270" s="139"/>
      <c r="AR2270" s="381"/>
      <c r="AS2270" s="139" t="s">
        <v>4075</v>
      </c>
      <c r="AT2270" s="141" t="s">
        <v>43</v>
      </c>
      <c r="AU2270" s="141">
        <v>140</v>
      </c>
      <c r="AV2270" s="383"/>
      <c r="AW2270" s="385"/>
      <c r="AX2270" s="139" t="s">
        <v>1425</v>
      </c>
      <c r="AY2270" t="s">
        <v>19141</v>
      </c>
      <c r="BA2270" s="381"/>
      <c r="BB2270" s="139" t="s">
        <v>1450</v>
      </c>
      <c r="BC2270" s="166"/>
      <c r="BD2270" s="166"/>
      <c r="BE2270" s="166"/>
      <c r="BF2270" s="166"/>
      <c r="BG2270" s="166"/>
      <c r="BH2270" s="308"/>
      <c r="BI2270" s="308"/>
      <c r="BJ2270" s="141" t="s">
        <v>26</v>
      </c>
      <c r="BK2270" s="141" t="s">
        <v>26</v>
      </c>
      <c r="BL2270" s="141"/>
      <c r="BM2270" s="141"/>
      <c r="BN2270" s="139" t="s">
        <v>4075</v>
      </c>
      <c r="BQ2270" s="141" t="s">
        <v>15999</v>
      </c>
      <c r="BR2270" s="135" t="s">
        <v>15680</v>
      </c>
      <c r="BT2270" s="135" t="s">
        <v>15347</v>
      </c>
      <c r="BU2270" s="135" t="s">
        <v>1867</v>
      </c>
      <c r="BV2270" s="141" t="s">
        <v>13270</v>
      </c>
      <c r="BW2270" s="135" t="s">
        <v>13270</v>
      </c>
      <c r="BX2270" s="141" t="s">
        <v>15681</v>
      </c>
      <c r="BY2270" s="141" t="s">
        <v>15707</v>
      </c>
      <c r="BZ2270" s="141" t="s">
        <v>26</v>
      </c>
      <c r="CA2270" s="141" t="s">
        <v>1848</v>
      </c>
      <c r="CB2270" s="141"/>
      <c r="CC2270" s="141" t="s">
        <v>15682</v>
      </c>
      <c r="CD2270" s="141" t="s">
        <v>15687</v>
      </c>
      <c r="CE2270" s="141" t="s">
        <v>15450</v>
      </c>
      <c r="CF2270" s="141" t="s">
        <v>15451</v>
      </c>
      <c r="CG2270" s="141" t="s">
        <v>2536</v>
      </c>
    </row>
    <row r="2271" spans="1:85" x14ac:dyDescent="0.35">
      <c r="A2271" s="155" t="s">
        <v>6962</v>
      </c>
      <c r="B2271" s="139" t="s">
        <v>4075</v>
      </c>
      <c r="C2271" s="18">
        <v>43623</v>
      </c>
      <c r="D2271" s="144">
        <v>0</v>
      </c>
      <c r="E2271" s="141" t="s">
        <v>1946</v>
      </c>
      <c r="F2271" s="141">
        <v>2</v>
      </c>
      <c r="G2271" s="141" t="s">
        <v>2004</v>
      </c>
      <c r="H2271" s="141">
        <v>2019</v>
      </c>
      <c r="I2271" s="18"/>
      <c r="J2271" s="144"/>
      <c r="K2271" s="378"/>
      <c r="L2271" s="139" t="s">
        <v>4075</v>
      </c>
      <c r="M2271" s="141" t="s">
        <v>28</v>
      </c>
      <c r="N2271" s="248"/>
      <c r="O2271" s="141" t="s">
        <v>26</v>
      </c>
      <c r="P2271" s="141"/>
      <c r="Q2271" s="141"/>
      <c r="R2271" s="141"/>
      <c r="S2271" s="141"/>
      <c r="T2271" s="141" t="s">
        <v>6963</v>
      </c>
      <c r="U2271" s="141">
        <v>0</v>
      </c>
      <c r="V2271" s="141"/>
      <c r="W2271" s="139" t="s">
        <v>4075</v>
      </c>
      <c r="X2271" s="141" t="s">
        <v>25</v>
      </c>
      <c r="Y2271" s="141" t="s">
        <v>27</v>
      </c>
      <c r="Z2271" s="141"/>
      <c r="AA2271" s="141" t="s">
        <v>34</v>
      </c>
      <c r="AB2271" s="141" t="s">
        <v>34</v>
      </c>
      <c r="AC2271" s="139" t="s">
        <v>18050</v>
      </c>
      <c r="AD2271" s="380"/>
      <c r="AE2271" s="139" t="s">
        <v>4</v>
      </c>
      <c r="AF2271" s="139" t="s">
        <v>13073</v>
      </c>
      <c r="AG2271" s="139" t="s">
        <v>4</v>
      </c>
      <c r="AH2271" s="139" t="s">
        <v>1380</v>
      </c>
      <c r="AI2271" s="139" t="s">
        <v>15678</v>
      </c>
      <c r="AJ2271" s="139"/>
      <c r="AK2271" s="139" t="s">
        <v>15678</v>
      </c>
      <c r="AL2271" s="139" t="s">
        <v>1563</v>
      </c>
      <c r="AM2271" s="141"/>
      <c r="AN2271" s="141" t="s">
        <v>8</v>
      </c>
      <c r="AO2271" s="139"/>
      <c r="AP2271" s="139" t="s">
        <v>1563</v>
      </c>
      <c r="AQ2271" s="139"/>
      <c r="AR2271" s="381"/>
      <c r="AS2271" s="139" t="s">
        <v>4075</v>
      </c>
      <c r="AT2271" s="141" t="s">
        <v>1404</v>
      </c>
      <c r="AU2271" s="141"/>
      <c r="AV2271" s="383"/>
      <c r="AW2271" s="385"/>
      <c r="AX2271" s="139" t="s">
        <v>2103</v>
      </c>
      <c r="AY2271" t="s">
        <v>19073</v>
      </c>
      <c r="BA2271" s="381"/>
      <c r="BB2271" s="139" t="s">
        <v>1444</v>
      </c>
      <c r="BC2271" s="166"/>
      <c r="BD2271" s="166"/>
      <c r="BE2271" s="166"/>
      <c r="BF2271" s="166"/>
      <c r="BG2271" s="166"/>
      <c r="BH2271" s="308"/>
      <c r="BI2271" s="308"/>
      <c r="BJ2271" s="141" t="s">
        <v>26</v>
      </c>
      <c r="BK2271" s="141" t="s">
        <v>26</v>
      </c>
      <c r="BL2271" s="141"/>
      <c r="BM2271" s="141"/>
      <c r="BN2271" s="139" t="s">
        <v>4075</v>
      </c>
      <c r="BQ2271" s="141"/>
      <c r="BV2271" s="141"/>
      <c r="BX2271" s="141"/>
      <c r="BY2271" s="141"/>
      <c r="BZ2271" s="141"/>
      <c r="CA2271" s="141"/>
      <c r="CB2271" s="141"/>
      <c r="CC2271" s="141"/>
      <c r="CD2271" s="141"/>
      <c r="CE2271" s="141"/>
      <c r="CF2271" s="141"/>
      <c r="CG2271" s="141"/>
    </row>
    <row r="2272" spans="1:85" x14ac:dyDescent="0.35">
      <c r="A2272" s="155" t="s">
        <v>6958</v>
      </c>
      <c r="B2272" s="139" t="s">
        <v>4075</v>
      </c>
      <c r="C2272" s="18">
        <v>43623</v>
      </c>
      <c r="D2272" s="144">
        <v>0</v>
      </c>
      <c r="E2272" s="141" t="s">
        <v>1946</v>
      </c>
      <c r="F2272" s="141">
        <v>2</v>
      </c>
      <c r="G2272" s="141" t="s">
        <v>2004</v>
      </c>
      <c r="H2272" s="141">
        <v>2019</v>
      </c>
      <c r="I2272" s="18">
        <v>43623</v>
      </c>
      <c r="J2272" s="144">
        <v>0.625</v>
      </c>
      <c r="K2272" s="378"/>
      <c r="L2272" s="139" t="s">
        <v>4075</v>
      </c>
      <c r="M2272" s="141" t="s">
        <v>28</v>
      </c>
      <c r="N2272" s="248"/>
      <c r="O2272" s="141" t="s">
        <v>26</v>
      </c>
      <c r="P2272" s="141"/>
      <c r="Q2272" s="141" t="s">
        <v>6959</v>
      </c>
      <c r="R2272" s="141" t="s">
        <v>6960</v>
      </c>
      <c r="S2272" s="141"/>
      <c r="T2272" s="141" t="s">
        <v>6961</v>
      </c>
      <c r="U2272" s="141">
        <v>0</v>
      </c>
      <c r="V2272" s="141"/>
      <c r="W2272" s="139" t="s">
        <v>4075</v>
      </c>
      <c r="X2272" s="141" t="s">
        <v>25</v>
      </c>
      <c r="Y2272" s="141" t="s">
        <v>27</v>
      </c>
      <c r="Z2272" s="141"/>
      <c r="AA2272" s="141" t="s">
        <v>34</v>
      </c>
      <c r="AB2272" s="141" t="s">
        <v>34</v>
      </c>
      <c r="AC2272" s="139" t="s">
        <v>18049</v>
      </c>
      <c r="AD2272" s="380"/>
      <c r="AE2272" s="139" t="s">
        <v>102</v>
      </c>
      <c r="AF2272" s="139" t="s">
        <v>13068</v>
      </c>
      <c r="AG2272" s="139" t="s">
        <v>102</v>
      </c>
      <c r="AH2272" s="139" t="s">
        <v>1378</v>
      </c>
      <c r="AI2272" s="139" t="s">
        <v>1398</v>
      </c>
      <c r="AJ2272" s="139" t="s">
        <v>90</v>
      </c>
      <c r="AK2272" s="139"/>
      <c r="AL2272" s="139"/>
      <c r="AM2272" s="141"/>
      <c r="AN2272" s="141" t="s">
        <v>8</v>
      </c>
      <c r="AO2272" s="139"/>
      <c r="AP2272" s="139" t="s">
        <v>90</v>
      </c>
      <c r="AQ2272" s="139"/>
      <c r="AR2272" s="381"/>
      <c r="AS2272" s="139" t="s">
        <v>4075</v>
      </c>
      <c r="AT2272" s="141" t="s">
        <v>1404</v>
      </c>
      <c r="AU2272" s="141"/>
      <c r="AV2272" s="383"/>
      <c r="AW2272" s="385"/>
      <c r="AX2272" s="139" t="s">
        <v>5691</v>
      </c>
      <c r="AY2272" t="s">
        <v>19277</v>
      </c>
      <c r="BA2272" s="381"/>
      <c r="BB2272" s="139" t="s">
        <v>1452</v>
      </c>
      <c r="BC2272" s="166"/>
      <c r="BD2272" s="166"/>
      <c r="BE2272" s="166"/>
      <c r="BF2272" s="166"/>
      <c r="BG2272" s="166"/>
      <c r="BH2272" s="308"/>
      <c r="BI2272" s="308"/>
      <c r="BJ2272" s="141" t="s">
        <v>26</v>
      </c>
      <c r="BK2272" s="141" t="s">
        <v>26</v>
      </c>
      <c r="BL2272" s="141"/>
      <c r="BM2272" s="141"/>
      <c r="BN2272" s="139" t="s">
        <v>4075</v>
      </c>
      <c r="BQ2272" s="141"/>
      <c r="BV2272" s="141"/>
      <c r="BX2272" s="141"/>
      <c r="BY2272" s="141"/>
      <c r="BZ2272" s="141"/>
      <c r="CA2272" s="141"/>
      <c r="CB2272" s="141"/>
      <c r="CC2272" s="141"/>
      <c r="CD2272" s="141"/>
      <c r="CE2272" s="141"/>
      <c r="CF2272" s="141"/>
      <c r="CG2272" s="141"/>
    </row>
    <row r="2273" spans="1:85" x14ac:dyDescent="0.35">
      <c r="A2273" s="155" t="s">
        <v>6937</v>
      </c>
      <c r="B2273" s="139" t="s">
        <v>4075</v>
      </c>
      <c r="C2273" s="18">
        <v>43624</v>
      </c>
      <c r="D2273" s="144">
        <v>0</v>
      </c>
      <c r="E2273" s="141" t="s">
        <v>1946</v>
      </c>
      <c r="F2273" s="141">
        <v>2</v>
      </c>
      <c r="G2273" s="141" t="s">
        <v>2004</v>
      </c>
      <c r="H2273" s="141">
        <v>2019</v>
      </c>
      <c r="I2273" s="18">
        <v>43624</v>
      </c>
      <c r="J2273" s="144">
        <v>0.41805555555555557</v>
      </c>
      <c r="K2273" s="378"/>
      <c r="L2273" s="139" t="s">
        <v>4075</v>
      </c>
      <c r="M2273" s="141" t="s">
        <v>28</v>
      </c>
      <c r="N2273" s="248"/>
      <c r="O2273" s="141" t="s">
        <v>26</v>
      </c>
      <c r="P2273" s="141"/>
      <c r="Q2273" s="141" t="s">
        <v>6938</v>
      </c>
      <c r="R2273" s="141" t="s">
        <v>6939</v>
      </c>
      <c r="S2273" s="141"/>
      <c r="T2273" s="141" t="s">
        <v>6940</v>
      </c>
      <c r="U2273" s="141">
        <v>0</v>
      </c>
      <c r="V2273" s="141"/>
      <c r="W2273" s="139" t="s">
        <v>4075</v>
      </c>
      <c r="X2273" s="141" t="s">
        <v>25</v>
      </c>
      <c r="Y2273" s="141" t="s">
        <v>27</v>
      </c>
      <c r="Z2273" s="141"/>
      <c r="AA2273" s="141" t="s">
        <v>34</v>
      </c>
      <c r="AB2273" s="141" t="s">
        <v>34</v>
      </c>
      <c r="AC2273" s="139" t="s">
        <v>18047</v>
      </c>
      <c r="AD2273" s="380"/>
      <c r="AE2273" s="139" t="s">
        <v>103</v>
      </c>
      <c r="AF2273" s="139" t="s">
        <v>13069</v>
      </c>
      <c r="AG2273" s="139" t="s">
        <v>103</v>
      </c>
      <c r="AH2273" s="139" t="s">
        <v>1380</v>
      </c>
      <c r="AI2273" s="139" t="s">
        <v>7399</v>
      </c>
      <c r="AJ2273" s="139"/>
      <c r="AK2273" s="139" t="s">
        <v>7399</v>
      </c>
      <c r="AL2273" s="139" t="s">
        <v>1408</v>
      </c>
      <c r="AM2273" s="141"/>
      <c r="AN2273" s="141" t="s">
        <v>8</v>
      </c>
      <c r="AO2273" s="139"/>
      <c r="AP2273" s="139" t="s">
        <v>1408</v>
      </c>
      <c r="AQ2273" s="139"/>
      <c r="AR2273" s="381"/>
      <c r="AS2273" s="139" t="s">
        <v>4075</v>
      </c>
      <c r="AT2273" s="141" t="s">
        <v>1404</v>
      </c>
      <c r="AU2273" s="141"/>
      <c r="AV2273" s="383"/>
      <c r="AW2273" s="385"/>
      <c r="AX2273" s="139" t="s">
        <v>5586</v>
      </c>
      <c r="AY2273" t="s">
        <v>19278</v>
      </c>
      <c r="BA2273" s="381"/>
      <c r="BB2273" s="139" t="s">
        <v>17</v>
      </c>
      <c r="BC2273" s="166"/>
      <c r="BD2273" s="166"/>
      <c r="BE2273" s="166"/>
      <c r="BF2273" s="166"/>
      <c r="BG2273" s="166"/>
      <c r="BH2273" s="308"/>
      <c r="BI2273" s="308"/>
      <c r="BJ2273" s="141" t="s">
        <v>26</v>
      </c>
      <c r="BK2273" s="141" t="s">
        <v>26</v>
      </c>
      <c r="BL2273" s="141"/>
      <c r="BM2273" s="141"/>
      <c r="BN2273" s="139" t="s">
        <v>4075</v>
      </c>
      <c r="BQ2273" s="141"/>
      <c r="BV2273" s="141"/>
      <c r="BX2273" s="141"/>
      <c r="BY2273" s="141"/>
      <c r="BZ2273" s="141"/>
      <c r="CA2273" s="141"/>
      <c r="CB2273" s="141"/>
      <c r="CC2273" s="141"/>
      <c r="CD2273" s="141"/>
      <c r="CE2273" s="141"/>
      <c r="CF2273" s="141"/>
      <c r="CG2273" s="141"/>
    </row>
    <row r="2274" spans="1:85" x14ac:dyDescent="0.35">
      <c r="A2274" s="155" t="s">
        <v>6935</v>
      </c>
      <c r="B2274" s="139" t="s">
        <v>4075</v>
      </c>
      <c r="C2274" s="18">
        <v>43624</v>
      </c>
      <c r="D2274" s="144">
        <v>0</v>
      </c>
      <c r="E2274" s="141" t="s">
        <v>1946</v>
      </c>
      <c r="F2274" s="141">
        <v>2</v>
      </c>
      <c r="G2274" s="141" t="s">
        <v>2004</v>
      </c>
      <c r="H2274" s="141">
        <v>2019</v>
      </c>
      <c r="I2274" s="18">
        <v>43624</v>
      </c>
      <c r="J2274" s="144"/>
      <c r="K2274" s="378"/>
      <c r="L2274" s="139" t="s">
        <v>4075</v>
      </c>
      <c r="M2274" s="141" t="s">
        <v>28</v>
      </c>
      <c r="N2274" s="248"/>
      <c r="O2274" s="141" t="s">
        <v>26</v>
      </c>
      <c r="P2274" s="141"/>
      <c r="Q2274" s="141" t="s">
        <v>6934</v>
      </c>
      <c r="R2274" s="141"/>
      <c r="S2274" s="141"/>
      <c r="T2274" s="141" t="s">
        <v>6936</v>
      </c>
      <c r="U2274" s="141">
        <v>0</v>
      </c>
      <c r="V2274" s="141"/>
      <c r="W2274" s="139" t="s">
        <v>4075</v>
      </c>
      <c r="X2274" s="141" t="s">
        <v>25</v>
      </c>
      <c r="Y2274" s="141" t="s">
        <v>27</v>
      </c>
      <c r="Z2274" s="141"/>
      <c r="AA2274" s="141" t="s">
        <v>34</v>
      </c>
      <c r="AB2274" s="141" t="s">
        <v>34</v>
      </c>
      <c r="AC2274" s="139" t="s">
        <v>18047</v>
      </c>
      <c r="AD2274" s="380"/>
      <c r="AE2274" s="139" t="s">
        <v>4</v>
      </c>
      <c r="AF2274" s="139" t="s">
        <v>13073</v>
      </c>
      <c r="AG2274" s="139" t="s">
        <v>4</v>
      </c>
      <c r="AH2274" s="139" t="s">
        <v>1380</v>
      </c>
      <c r="AI2274" s="139" t="s">
        <v>15678</v>
      </c>
      <c r="AJ2274" s="139"/>
      <c r="AK2274" s="139" t="s">
        <v>15678</v>
      </c>
      <c r="AL2274" s="139" t="s">
        <v>1563</v>
      </c>
      <c r="AM2274" s="141"/>
      <c r="AN2274" s="141" t="s">
        <v>8</v>
      </c>
      <c r="AO2274" s="139"/>
      <c r="AP2274" s="139" t="s">
        <v>1563</v>
      </c>
      <c r="AQ2274" s="139"/>
      <c r="AR2274" s="381"/>
      <c r="AS2274" s="139" t="s">
        <v>4075</v>
      </c>
      <c r="AT2274" s="141" t="s">
        <v>1404</v>
      </c>
      <c r="AU2274" s="141"/>
      <c r="AV2274" s="383"/>
      <c r="AW2274" s="385"/>
      <c r="AX2274" s="139" t="s">
        <v>6168</v>
      </c>
      <c r="AY2274" t="s">
        <v>19279</v>
      </c>
      <c r="BA2274" s="381"/>
      <c r="BB2274" s="139" t="s">
        <v>17</v>
      </c>
      <c r="BC2274" s="166"/>
      <c r="BD2274" s="166"/>
      <c r="BE2274" s="166"/>
      <c r="BF2274" s="166"/>
      <c r="BG2274" s="166"/>
      <c r="BH2274" s="308"/>
      <c r="BI2274" s="308"/>
      <c r="BJ2274" s="141" t="s">
        <v>26</v>
      </c>
      <c r="BK2274" s="141" t="s">
        <v>26</v>
      </c>
      <c r="BL2274" s="141"/>
      <c r="BM2274" s="141"/>
      <c r="BN2274" s="139" t="s">
        <v>4075</v>
      </c>
      <c r="BQ2274" s="141"/>
      <c r="BV2274" s="141"/>
      <c r="BX2274" s="141"/>
      <c r="BY2274" s="141"/>
      <c r="BZ2274" s="141"/>
      <c r="CA2274" s="141"/>
      <c r="CB2274" s="141"/>
      <c r="CC2274" s="141"/>
      <c r="CD2274" s="141"/>
      <c r="CE2274" s="141"/>
      <c r="CF2274" s="141"/>
      <c r="CG2274" s="141"/>
    </row>
    <row r="2275" spans="1:85" x14ac:dyDescent="0.35">
      <c r="A2275" s="155" t="s">
        <v>6933</v>
      </c>
      <c r="B2275" s="139" t="s">
        <v>4075</v>
      </c>
      <c r="C2275" s="18">
        <v>43624</v>
      </c>
      <c r="D2275" s="144">
        <v>0.38243055555555555</v>
      </c>
      <c r="E2275" s="141" t="s">
        <v>1946</v>
      </c>
      <c r="F2275" s="141">
        <v>2</v>
      </c>
      <c r="G2275" s="141" t="s">
        <v>2004</v>
      </c>
      <c r="H2275" s="141">
        <v>2019</v>
      </c>
      <c r="I2275" s="18">
        <v>43624</v>
      </c>
      <c r="J2275" s="144">
        <v>0.38194444444444442</v>
      </c>
      <c r="K2275" s="378"/>
      <c r="L2275" s="139" t="s">
        <v>4075</v>
      </c>
      <c r="M2275" s="141" t="s">
        <v>28</v>
      </c>
      <c r="N2275" s="248">
        <v>44242</v>
      </c>
      <c r="O2275" s="141" t="s">
        <v>25</v>
      </c>
      <c r="P2275" s="141"/>
      <c r="Q2275" s="141" t="s">
        <v>6934</v>
      </c>
      <c r="R2275" s="141"/>
      <c r="S2275" s="141"/>
      <c r="T2275" s="141" t="s">
        <v>17148</v>
      </c>
      <c r="U2275" s="141"/>
      <c r="V2275" s="141"/>
      <c r="W2275" s="139" t="s">
        <v>4075</v>
      </c>
      <c r="X2275" s="141" t="s">
        <v>25</v>
      </c>
      <c r="Y2275" s="141" t="s">
        <v>27</v>
      </c>
      <c r="Z2275" s="141"/>
      <c r="AA2275" s="141" t="s">
        <v>34</v>
      </c>
      <c r="AB2275" s="141"/>
      <c r="AC2275" s="139" t="s">
        <v>18049</v>
      </c>
      <c r="AD2275" s="380"/>
      <c r="AE2275" s="139" t="s">
        <v>4</v>
      </c>
      <c r="AF2275" s="139" t="s">
        <v>13073</v>
      </c>
      <c r="AG2275" s="139" t="s">
        <v>4</v>
      </c>
      <c r="AH2275" s="139" t="s">
        <v>1380</v>
      </c>
      <c r="AI2275" s="139" t="s">
        <v>15678</v>
      </c>
      <c r="AJ2275" s="139"/>
      <c r="AK2275" s="139" t="s">
        <v>15678</v>
      </c>
      <c r="AL2275" s="139" t="s">
        <v>60</v>
      </c>
      <c r="AM2275" s="141" t="s">
        <v>15</v>
      </c>
      <c r="AN2275" s="141" t="s">
        <v>8</v>
      </c>
      <c r="AO2275" s="139"/>
      <c r="AP2275" s="139" t="s">
        <v>60</v>
      </c>
      <c r="AQ2275" s="139"/>
      <c r="AR2275" s="381"/>
      <c r="AS2275" s="139" t="s">
        <v>4075</v>
      </c>
      <c r="AT2275" s="141" t="s">
        <v>1404</v>
      </c>
      <c r="AU2275" s="141"/>
      <c r="AV2275" s="383"/>
      <c r="AW2275" s="385"/>
      <c r="AX2275" s="139" t="s">
        <v>233</v>
      </c>
      <c r="AY2275" t="s">
        <v>19279</v>
      </c>
      <c r="BA2275" s="381"/>
      <c r="BB2275" s="139" t="s">
        <v>17</v>
      </c>
      <c r="BC2275" s="166"/>
      <c r="BD2275" s="166"/>
      <c r="BE2275" s="166"/>
      <c r="BF2275" s="166"/>
      <c r="BG2275" s="166"/>
      <c r="BH2275" s="308"/>
      <c r="BI2275" s="308"/>
      <c r="BJ2275" s="141" t="s">
        <v>26</v>
      </c>
      <c r="BK2275" s="141" t="s">
        <v>25</v>
      </c>
      <c r="BL2275" s="141" t="s">
        <v>13142</v>
      </c>
      <c r="BM2275" s="141" t="s">
        <v>13143</v>
      </c>
      <c r="BN2275" s="139" t="s">
        <v>4075</v>
      </c>
      <c r="BQ2275" s="141"/>
      <c r="BV2275" s="141"/>
      <c r="BX2275" s="141"/>
      <c r="BY2275" s="141"/>
      <c r="BZ2275" s="141"/>
      <c r="CA2275" s="141"/>
      <c r="CB2275" s="141"/>
      <c r="CC2275" s="141"/>
      <c r="CD2275" s="141"/>
      <c r="CE2275" s="141"/>
      <c r="CF2275" s="141"/>
      <c r="CG2275" s="141"/>
    </row>
    <row r="2276" spans="1:85" x14ac:dyDescent="0.35">
      <c r="A2276" s="155" t="s">
        <v>6948</v>
      </c>
      <c r="B2276" s="139" t="s">
        <v>4075</v>
      </c>
      <c r="C2276" s="18">
        <v>43624</v>
      </c>
      <c r="D2276" s="144">
        <v>0</v>
      </c>
      <c r="E2276" s="141" t="s">
        <v>1946</v>
      </c>
      <c r="F2276" s="141">
        <v>2</v>
      </c>
      <c r="G2276" s="141" t="s">
        <v>2004</v>
      </c>
      <c r="H2276" s="141">
        <v>2019</v>
      </c>
      <c r="I2276" s="18"/>
      <c r="J2276" s="144"/>
      <c r="K2276" s="378"/>
      <c r="L2276" s="139" t="s">
        <v>4075</v>
      </c>
      <c r="M2276" s="141" t="s">
        <v>28</v>
      </c>
      <c r="N2276" s="248"/>
      <c r="O2276" s="141" t="s">
        <v>26</v>
      </c>
      <c r="P2276" s="141"/>
      <c r="Q2276" s="141"/>
      <c r="R2276" s="141"/>
      <c r="S2276" s="141"/>
      <c r="T2276" s="141" t="s">
        <v>6949</v>
      </c>
      <c r="U2276" s="141">
        <v>0</v>
      </c>
      <c r="V2276" s="141"/>
      <c r="W2276" s="139" t="s">
        <v>4075</v>
      </c>
      <c r="X2276" s="141" t="s">
        <v>25</v>
      </c>
      <c r="Y2276" s="141" t="s">
        <v>27</v>
      </c>
      <c r="Z2276" s="141"/>
      <c r="AA2276" s="141" t="s">
        <v>34</v>
      </c>
      <c r="AB2276" s="141"/>
      <c r="AC2276" s="139" t="s">
        <v>18049</v>
      </c>
      <c r="AD2276" s="380"/>
      <c r="AE2276" s="139" t="s">
        <v>4</v>
      </c>
      <c r="AF2276" s="139" t="s">
        <v>13073</v>
      </c>
      <c r="AG2276" s="139" t="s">
        <v>4</v>
      </c>
      <c r="AH2276" s="139" t="s">
        <v>1380</v>
      </c>
      <c r="AI2276" s="139" t="s">
        <v>15678</v>
      </c>
      <c r="AJ2276" s="139"/>
      <c r="AK2276" s="139" t="s">
        <v>15678</v>
      </c>
      <c r="AL2276" s="139" t="s">
        <v>1423</v>
      </c>
      <c r="AM2276" s="141"/>
      <c r="AN2276" s="141" t="s">
        <v>8</v>
      </c>
      <c r="AO2276" s="139"/>
      <c r="AP2276" s="139" t="s">
        <v>1423</v>
      </c>
      <c r="AQ2276" s="139"/>
      <c r="AR2276" s="381"/>
      <c r="AS2276" s="139" t="s">
        <v>4075</v>
      </c>
      <c r="AT2276" s="141" t="s">
        <v>1404</v>
      </c>
      <c r="AU2276" s="141">
        <v>518</v>
      </c>
      <c r="AV2276" s="383"/>
      <c r="AW2276" s="385"/>
      <c r="AX2276" s="139" t="s">
        <v>5586</v>
      </c>
      <c r="AY2276" t="s">
        <v>18242</v>
      </c>
      <c r="BA2276" s="381"/>
      <c r="BB2276" s="139" t="s">
        <v>17</v>
      </c>
      <c r="BC2276" s="166"/>
      <c r="BD2276" s="166"/>
      <c r="BE2276" s="166"/>
      <c r="BF2276" s="166"/>
      <c r="BG2276" s="166"/>
      <c r="BH2276" s="308"/>
      <c r="BI2276" s="308"/>
      <c r="BJ2276" s="141" t="s">
        <v>26</v>
      </c>
      <c r="BK2276" s="141" t="s">
        <v>26</v>
      </c>
      <c r="BL2276" s="141"/>
      <c r="BM2276" s="141"/>
      <c r="BN2276" s="139" t="s">
        <v>4075</v>
      </c>
      <c r="BQ2276" s="141"/>
      <c r="BV2276" s="141"/>
      <c r="BX2276" s="141"/>
      <c r="BY2276" s="141"/>
      <c r="BZ2276" s="141"/>
      <c r="CA2276" s="141"/>
      <c r="CB2276" s="141"/>
      <c r="CC2276" s="141"/>
      <c r="CD2276" s="141"/>
      <c r="CE2276" s="141"/>
      <c r="CF2276" s="141"/>
      <c r="CG2276" s="141"/>
    </row>
    <row r="2277" spans="1:85" x14ac:dyDescent="0.35">
      <c r="A2277" s="155" t="s">
        <v>6944</v>
      </c>
      <c r="B2277" s="139" t="s">
        <v>4075</v>
      </c>
      <c r="C2277" s="18">
        <v>43624</v>
      </c>
      <c r="D2277" s="144">
        <v>0</v>
      </c>
      <c r="E2277" s="141" t="s">
        <v>1946</v>
      </c>
      <c r="F2277" s="141">
        <v>2</v>
      </c>
      <c r="G2277" s="141" t="s">
        <v>2004</v>
      </c>
      <c r="H2277" s="141">
        <v>2019</v>
      </c>
      <c r="I2277" s="18">
        <v>43624</v>
      </c>
      <c r="J2277" s="144">
        <v>0.78333333333333333</v>
      </c>
      <c r="K2277" s="378"/>
      <c r="L2277" s="139" t="s">
        <v>4075</v>
      </c>
      <c r="M2277" s="141" t="s">
        <v>28</v>
      </c>
      <c r="N2277" s="248"/>
      <c r="O2277" s="141" t="s">
        <v>26</v>
      </c>
      <c r="P2277" s="141"/>
      <c r="Q2277" s="141" t="s">
        <v>6945</v>
      </c>
      <c r="R2277" s="141" t="s">
        <v>6946</v>
      </c>
      <c r="S2277" s="141"/>
      <c r="T2277" s="141" t="s">
        <v>6947</v>
      </c>
      <c r="U2277" s="141">
        <v>0</v>
      </c>
      <c r="V2277" s="141"/>
      <c r="W2277" s="139" t="s">
        <v>4075</v>
      </c>
      <c r="X2277" s="141" t="s">
        <v>25</v>
      </c>
      <c r="Y2277" s="141" t="s">
        <v>27</v>
      </c>
      <c r="Z2277" s="141"/>
      <c r="AA2277" s="141" t="s">
        <v>34</v>
      </c>
      <c r="AB2277" s="141" t="s">
        <v>34</v>
      </c>
      <c r="AC2277" s="139" t="s">
        <v>18047</v>
      </c>
      <c r="AD2277" s="380"/>
      <c r="AE2277" s="139" t="s">
        <v>4</v>
      </c>
      <c r="AF2277" s="139" t="s">
        <v>13073</v>
      </c>
      <c r="AG2277" s="139" t="s">
        <v>4</v>
      </c>
      <c r="AH2277" s="139" t="s">
        <v>1380</v>
      </c>
      <c r="AI2277" s="139" t="s">
        <v>15678</v>
      </c>
      <c r="AJ2277" s="139"/>
      <c r="AK2277" s="139" t="s">
        <v>15678</v>
      </c>
      <c r="AL2277" s="139" t="s">
        <v>1563</v>
      </c>
      <c r="AM2277" s="141"/>
      <c r="AN2277" s="141" t="s">
        <v>8</v>
      </c>
      <c r="AO2277" s="139"/>
      <c r="AP2277" s="139" t="s">
        <v>1563</v>
      </c>
      <c r="AQ2277" s="139"/>
      <c r="AR2277" s="381"/>
      <c r="AS2277" s="139" t="s">
        <v>4075</v>
      </c>
      <c r="AT2277" s="141" t="s">
        <v>44</v>
      </c>
      <c r="AU2277" s="141">
        <v>180</v>
      </c>
      <c r="AV2277" s="383"/>
      <c r="AW2277" s="385"/>
      <c r="AX2277" s="139" t="s">
        <v>1425</v>
      </c>
      <c r="AY2277" t="s">
        <v>18368</v>
      </c>
      <c r="BA2277" s="381"/>
      <c r="BB2277" s="139" t="s">
        <v>1446</v>
      </c>
      <c r="BC2277" s="166"/>
      <c r="BD2277" s="166"/>
      <c r="BE2277" s="166"/>
      <c r="BF2277" s="166"/>
      <c r="BG2277" s="166"/>
      <c r="BH2277" s="308"/>
      <c r="BI2277" s="308"/>
      <c r="BJ2277" s="141" t="s">
        <v>26</v>
      </c>
      <c r="BK2277" s="141" t="s">
        <v>25</v>
      </c>
      <c r="BL2277" s="141" t="s">
        <v>13144</v>
      </c>
      <c r="BM2277" s="141" t="s">
        <v>13145</v>
      </c>
      <c r="BN2277" s="139" t="s">
        <v>4075</v>
      </c>
      <c r="BQ2277" s="141" t="s">
        <v>16000</v>
      </c>
      <c r="BT2277" s="135" t="s">
        <v>15351</v>
      </c>
      <c r="BV2277" s="141"/>
      <c r="BX2277" s="141"/>
      <c r="BY2277" s="141"/>
      <c r="BZ2277" s="141"/>
      <c r="CA2277" s="141"/>
      <c r="CB2277" s="141"/>
      <c r="CC2277" s="141"/>
      <c r="CD2277" s="141"/>
      <c r="CE2277" s="141"/>
      <c r="CF2277" s="141"/>
      <c r="CG2277" s="141" t="s">
        <v>2116</v>
      </c>
    </row>
    <row r="2278" spans="1:85" x14ac:dyDescent="0.35">
      <c r="A2278" s="155" t="s">
        <v>6941</v>
      </c>
      <c r="B2278" s="139" t="s">
        <v>4075</v>
      </c>
      <c r="C2278" s="18">
        <v>43624</v>
      </c>
      <c r="D2278" s="144">
        <v>0</v>
      </c>
      <c r="E2278" s="141" t="s">
        <v>1946</v>
      </c>
      <c r="F2278" s="141">
        <v>2</v>
      </c>
      <c r="G2278" s="141" t="s">
        <v>2004</v>
      </c>
      <c r="H2278" s="141">
        <v>2019</v>
      </c>
      <c r="I2278" s="18">
        <v>43624</v>
      </c>
      <c r="J2278" s="144"/>
      <c r="K2278" s="378"/>
      <c r="L2278" s="139" t="s">
        <v>4075</v>
      </c>
      <c r="M2278" s="141" t="s">
        <v>28</v>
      </c>
      <c r="N2278" s="248"/>
      <c r="O2278" s="141" t="s">
        <v>26</v>
      </c>
      <c r="P2278" s="141"/>
      <c r="Q2278" s="141" t="s">
        <v>6942</v>
      </c>
      <c r="R2278" s="141"/>
      <c r="S2278" s="141"/>
      <c r="T2278" s="141" t="s">
        <v>6943</v>
      </c>
      <c r="U2278" s="141">
        <v>0</v>
      </c>
      <c r="V2278" s="141"/>
      <c r="W2278" s="139" t="s">
        <v>4075</v>
      </c>
      <c r="X2278" s="141" t="s">
        <v>25</v>
      </c>
      <c r="Y2278" s="141" t="s">
        <v>27</v>
      </c>
      <c r="Z2278" s="141"/>
      <c r="AA2278" s="141" t="s">
        <v>34</v>
      </c>
      <c r="AB2278" s="141" t="s">
        <v>34</v>
      </c>
      <c r="AC2278" s="139" t="s">
        <v>18047</v>
      </c>
      <c r="AD2278" s="380"/>
      <c r="AE2278" s="139" t="s">
        <v>103</v>
      </c>
      <c r="AF2278" s="139" t="s">
        <v>13069</v>
      </c>
      <c r="AG2278" s="139" t="s">
        <v>103</v>
      </c>
      <c r="AH2278" s="139" t="s">
        <v>1380</v>
      </c>
      <c r="AI2278" s="139" t="s">
        <v>7399</v>
      </c>
      <c r="AJ2278" s="139"/>
      <c r="AK2278" s="139" t="s">
        <v>7399</v>
      </c>
      <c r="AL2278" s="139" t="s">
        <v>1563</v>
      </c>
      <c r="AM2278" s="141"/>
      <c r="AN2278" s="141" t="s">
        <v>8</v>
      </c>
      <c r="AO2278" s="139"/>
      <c r="AP2278" s="139" t="s">
        <v>1563</v>
      </c>
      <c r="AQ2278" s="139"/>
      <c r="AR2278" s="381"/>
      <c r="AS2278" s="139" t="s">
        <v>4075</v>
      </c>
      <c r="AT2278" s="141" t="s">
        <v>1404</v>
      </c>
      <c r="AU2278" s="141"/>
      <c r="AV2278" s="383"/>
      <c r="AW2278" s="385"/>
      <c r="AX2278" s="139" t="s">
        <v>5612</v>
      </c>
      <c r="AY2278" t="s">
        <v>18271</v>
      </c>
      <c r="BA2278" s="381"/>
      <c r="BB2278" s="139" t="s">
        <v>1450</v>
      </c>
      <c r="BC2278" s="166"/>
      <c r="BD2278" s="166"/>
      <c r="BE2278" s="166"/>
      <c r="BF2278" s="166"/>
      <c r="BG2278" s="166"/>
      <c r="BH2278" s="308"/>
      <c r="BI2278" s="308"/>
      <c r="BJ2278" s="141" t="s">
        <v>26</v>
      </c>
      <c r="BK2278" s="141" t="s">
        <v>26</v>
      </c>
      <c r="BL2278" s="141"/>
      <c r="BM2278" s="141"/>
      <c r="BN2278" s="139" t="s">
        <v>4075</v>
      </c>
      <c r="BQ2278" s="141"/>
      <c r="BV2278" s="141"/>
      <c r="BX2278" s="141"/>
      <c r="BY2278" s="141"/>
      <c r="BZ2278" s="141"/>
      <c r="CA2278" s="141"/>
      <c r="CB2278" s="141"/>
      <c r="CC2278" s="141"/>
      <c r="CD2278" s="141"/>
      <c r="CE2278" s="141"/>
      <c r="CF2278" s="141"/>
      <c r="CG2278" s="141"/>
    </row>
    <row r="2279" spans="1:85" x14ac:dyDescent="0.35">
      <c r="A2279" s="155" t="s">
        <v>6916</v>
      </c>
      <c r="B2279" s="139" t="s">
        <v>4075</v>
      </c>
      <c r="C2279" s="18">
        <v>43625</v>
      </c>
      <c r="D2279" s="144">
        <v>0</v>
      </c>
      <c r="E2279" s="141" t="s">
        <v>2760</v>
      </c>
      <c r="F2279" s="141">
        <v>2</v>
      </c>
      <c r="G2279" s="141" t="s">
        <v>2004</v>
      </c>
      <c r="H2279" s="141">
        <v>2019</v>
      </c>
      <c r="I2279" s="18">
        <v>43625</v>
      </c>
      <c r="J2279" s="144">
        <v>0.63611111111111107</v>
      </c>
      <c r="K2279" s="378"/>
      <c r="L2279" s="139" t="s">
        <v>4075</v>
      </c>
      <c r="M2279" s="141" t="s">
        <v>28</v>
      </c>
      <c r="N2279" s="248"/>
      <c r="O2279" s="141" t="s">
        <v>26</v>
      </c>
      <c r="P2279" s="141"/>
      <c r="Q2279" s="141" t="s">
        <v>6917</v>
      </c>
      <c r="R2279" s="141" t="s">
        <v>6918</v>
      </c>
      <c r="S2279" s="141"/>
      <c r="T2279" s="141" t="s">
        <v>6919</v>
      </c>
      <c r="U2279" s="141">
        <v>117419696</v>
      </c>
      <c r="V2279" s="141"/>
      <c r="W2279" s="139" t="s">
        <v>4075</v>
      </c>
      <c r="X2279" s="141" t="s">
        <v>25</v>
      </c>
      <c r="Y2279" s="141" t="s">
        <v>27</v>
      </c>
      <c r="Z2279" s="141"/>
      <c r="AA2279" s="141" t="s">
        <v>34</v>
      </c>
      <c r="AB2279" s="141" t="s">
        <v>34</v>
      </c>
      <c r="AC2279" s="139" t="s">
        <v>18047</v>
      </c>
      <c r="AD2279" s="380"/>
      <c r="AE2279" s="139" t="s">
        <v>102</v>
      </c>
      <c r="AF2279" s="139" t="s">
        <v>13081</v>
      </c>
      <c r="AG2279" s="139" t="s">
        <v>102</v>
      </c>
      <c r="AH2279" s="139" t="s">
        <v>1378</v>
      </c>
      <c r="AI2279" s="139" t="s">
        <v>1402</v>
      </c>
      <c r="AJ2279" s="139" t="s">
        <v>95</v>
      </c>
      <c r="AK2279" s="139"/>
      <c r="AL2279" s="139"/>
      <c r="AM2279" s="141"/>
      <c r="AN2279" s="141" t="s">
        <v>8</v>
      </c>
      <c r="AO2279" s="139"/>
      <c r="AP2279" s="139" t="s">
        <v>95</v>
      </c>
      <c r="AQ2279" s="139"/>
      <c r="AR2279" s="381"/>
      <c r="AS2279" s="139" t="s">
        <v>4075</v>
      </c>
      <c r="AT2279" s="141" t="s">
        <v>1404</v>
      </c>
      <c r="AU2279" s="141">
        <v>190</v>
      </c>
      <c r="AV2279" s="383"/>
      <c r="AW2279" s="385"/>
      <c r="AX2279" s="139" t="s">
        <v>5903</v>
      </c>
      <c r="AY2279" t="s">
        <v>18646</v>
      </c>
      <c r="BA2279" s="381"/>
      <c r="BB2279" s="139" t="s">
        <v>1469</v>
      </c>
      <c r="BC2279" s="166"/>
      <c r="BD2279" s="166"/>
      <c r="BE2279" s="166"/>
      <c r="BF2279" s="166"/>
      <c r="BG2279" s="166"/>
      <c r="BH2279" s="308"/>
      <c r="BI2279" s="308"/>
      <c r="BJ2279" s="141" t="s">
        <v>26</v>
      </c>
      <c r="BK2279" s="141" t="s">
        <v>26</v>
      </c>
      <c r="BL2279" s="141"/>
      <c r="BM2279" s="141"/>
      <c r="BN2279" s="139" t="s">
        <v>4075</v>
      </c>
      <c r="BQ2279" s="141"/>
      <c r="BV2279" s="141"/>
      <c r="BX2279" s="141"/>
      <c r="BY2279" s="141"/>
      <c r="BZ2279" s="141"/>
      <c r="CA2279" s="141"/>
      <c r="CB2279" s="141"/>
      <c r="CC2279" s="141"/>
      <c r="CD2279" s="141"/>
      <c r="CE2279" s="141"/>
      <c r="CF2279" s="141"/>
      <c r="CG2279" s="141"/>
    </row>
    <row r="2280" spans="1:85" x14ac:dyDescent="0.35">
      <c r="A2280" s="155" t="s">
        <v>6912</v>
      </c>
      <c r="B2280" s="139" t="s">
        <v>4075</v>
      </c>
      <c r="C2280" s="18">
        <v>43625</v>
      </c>
      <c r="D2280" s="144">
        <v>0</v>
      </c>
      <c r="E2280" s="141" t="s">
        <v>2760</v>
      </c>
      <c r="F2280" s="141">
        <v>2</v>
      </c>
      <c r="G2280" s="141" t="s">
        <v>2004</v>
      </c>
      <c r="H2280" s="141">
        <v>2019</v>
      </c>
      <c r="I2280" s="18">
        <v>43625</v>
      </c>
      <c r="J2280" s="144">
        <v>0.57291666666666663</v>
      </c>
      <c r="K2280" s="378"/>
      <c r="L2280" s="139" t="s">
        <v>4075</v>
      </c>
      <c r="M2280" s="141" t="s">
        <v>28</v>
      </c>
      <c r="N2280" s="248"/>
      <c r="O2280" s="141" t="s">
        <v>26</v>
      </c>
      <c r="P2280" s="141"/>
      <c r="Q2280" s="141" t="s">
        <v>6913</v>
      </c>
      <c r="R2280" s="141" t="s">
        <v>6914</v>
      </c>
      <c r="S2280" s="141"/>
      <c r="T2280" s="141" t="s">
        <v>6915</v>
      </c>
      <c r="U2280" s="141">
        <v>0</v>
      </c>
      <c r="V2280" s="141"/>
      <c r="W2280" s="139" t="s">
        <v>4075</v>
      </c>
      <c r="X2280" s="141" t="s">
        <v>25</v>
      </c>
      <c r="Y2280" s="141" t="s">
        <v>27</v>
      </c>
      <c r="Z2280" s="141"/>
      <c r="AA2280" s="141" t="s">
        <v>34</v>
      </c>
      <c r="AB2280" s="141" t="s">
        <v>34</v>
      </c>
      <c r="AC2280" s="139" t="s">
        <v>18047</v>
      </c>
      <c r="AD2280" s="380"/>
      <c r="AE2280" s="139" t="s">
        <v>103</v>
      </c>
      <c r="AF2280" s="139" t="s">
        <v>13069</v>
      </c>
      <c r="AG2280" s="139" t="s">
        <v>103</v>
      </c>
      <c r="AH2280" s="139" t="s">
        <v>1380</v>
      </c>
      <c r="AI2280" s="139" t="s">
        <v>7399</v>
      </c>
      <c r="AJ2280" s="139"/>
      <c r="AK2280" s="139" t="s">
        <v>7399</v>
      </c>
      <c r="AL2280" s="139" t="s">
        <v>1563</v>
      </c>
      <c r="AM2280" s="141"/>
      <c r="AN2280" s="141" t="s">
        <v>8</v>
      </c>
      <c r="AO2280" s="139"/>
      <c r="AP2280" s="139" t="s">
        <v>1563</v>
      </c>
      <c r="AQ2280" s="139"/>
      <c r="AR2280" s="381"/>
      <c r="AS2280" s="139" t="s">
        <v>4075</v>
      </c>
      <c r="AT2280" s="141" t="s">
        <v>1404</v>
      </c>
      <c r="AU2280" s="141"/>
      <c r="AV2280" s="383"/>
      <c r="AW2280" s="385"/>
      <c r="AX2280" s="139" t="s">
        <v>2493</v>
      </c>
      <c r="AY2280" t="s">
        <v>19280</v>
      </c>
      <c r="BA2280" s="381"/>
      <c r="BB2280" s="139" t="s">
        <v>17</v>
      </c>
      <c r="BC2280" s="166"/>
      <c r="BD2280" s="166"/>
      <c r="BE2280" s="166"/>
      <c r="BF2280" s="166"/>
      <c r="BG2280" s="166"/>
      <c r="BH2280" s="308"/>
      <c r="BI2280" s="308"/>
      <c r="BJ2280" s="141" t="s">
        <v>26</v>
      </c>
      <c r="BK2280" s="141" t="s">
        <v>26</v>
      </c>
      <c r="BL2280" s="141"/>
      <c r="BM2280" s="141"/>
      <c r="BN2280" s="139" t="s">
        <v>4075</v>
      </c>
      <c r="BQ2280" s="141"/>
      <c r="BV2280" s="141"/>
      <c r="BX2280" s="141"/>
      <c r="BY2280" s="141"/>
      <c r="BZ2280" s="141"/>
      <c r="CA2280" s="141"/>
      <c r="CB2280" s="141"/>
      <c r="CC2280" s="141"/>
      <c r="CD2280" s="141"/>
      <c r="CE2280" s="141"/>
      <c r="CF2280" s="141"/>
      <c r="CG2280" s="141"/>
    </row>
    <row r="2281" spans="1:85" x14ac:dyDescent="0.35">
      <c r="A2281" s="155" t="s">
        <v>6908</v>
      </c>
      <c r="B2281" s="139" t="s">
        <v>4075</v>
      </c>
      <c r="C2281" s="18">
        <v>43625</v>
      </c>
      <c r="D2281" s="144">
        <v>0</v>
      </c>
      <c r="E2281" s="141" t="s">
        <v>2760</v>
      </c>
      <c r="F2281" s="141">
        <v>2</v>
      </c>
      <c r="G2281" s="141" t="s">
        <v>2004</v>
      </c>
      <c r="H2281" s="141">
        <v>2019</v>
      </c>
      <c r="I2281" s="18">
        <v>43625</v>
      </c>
      <c r="J2281" s="144"/>
      <c r="K2281" s="378"/>
      <c r="L2281" s="139" t="s">
        <v>4075</v>
      </c>
      <c r="M2281" s="141" t="s">
        <v>28</v>
      </c>
      <c r="N2281" s="248"/>
      <c r="O2281" s="141" t="s">
        <v>26</v>
      </c>
      <c r="P2281" s="141"/>
      <c r="Q2281" s="141" t="s">
        <v>6909</v>
      </c>
      <c r="R2281" s="141" t="s">
        <v>6910</v>
      </c>
      <c r="S2281" s="141"/>
      <c r="T2281" s="141" t="s">
        <v>6911</v>
      </c>
      <c r="U2281" s="141">
        <v>117419314</v>
      </c>
      <c r="V2281" s="141"/>
      <c r="W2281" s="139" t="s">
        <v>4075</v>
      </c>
      <c r="X2281" s="141" t="s">
        <v>25</v>
      </c>
      <c r="Y2281" s="141" t="s">
        <v>27</v>
      </c>
      <c r="Z2281" s="141"/>
      <c r="AA2281" s="141" t="s">
        <v>34</v>
      </c>
      <c r="AB2281" s="141" t="s">
        <v>34</v>
      </c>
      <c r="AC2281" s="139" t="s">
        <v>18047</v>
      </c>
      <c r="AD2281" s="380"/>
      <c r="AE2281" s="139" t="s">
        <v>107</v>
      </c>
      <c r="AF2281" s="139" t="s">
        <v>13076</v>
      </c>
      <c r="AG2281" s="139" t="s">
        <v>4130</v>
      </c>
      <c r="AH2281" s="139" t="s">
        <v>1380</v>
      </c>
      <c r="AI2281" s="139" t="s">
        <v>1518</v>
      </c>
      <c r="AJ2281" s="139"/>
      <c r="AK2281" s="139" t="s">
        <v>1518</v>
      </c>
      <c r="AL2281" s="139" t="s">
        <v>1563</v>
      </c>
      <c r="AM2281" s="141"/>
      <c r="AN2281" s="141" t="s">
        <v>8</v>
      </c>
      <c r="AO2281" s="139"/>
      <c r="AP2281" s="139" t="s">
        <v>1563</v>
      </c>
      <c r="AQ2281" s="139"/>
      <c r="AR2281" s="381"/>
      <c r="AS2281" s="139" t="s">
        <v>4075</v>
      </c>
      <c r="AT2281" s="141" t="s">
        <v>1404</v>
      </c>
      <c r="AU2281" s="141">
        <v>580</v>
      </c>
      <c r="AV2281" s="383"/>
      <c r="AW2281" s="385"/>
      <c r="AX2281" s="139" t="s">
        <v>5479</v>
      </c>
      <c r="AY2281" t="s">
        <v>18629</v>
      </c>
      <c r="BA2281" s="381"/>
      <c r="BB2281" s="139" t="s">
        <v>1450</v>
      </c>
      <c r="BC2281" s="166"/>
      <c r="BD2281" s="166"/>
      <c r="BE2281" s="166"/>
      <c r="BF2281" s="166"/>
      <c r="BG2281" s="166"/>
      <c r="BH2281" s="308"/>
      <c r="BI2281" s="308"/>
      <c r="BJ2281" s="141" t="s">
        <v>26</v>
      </c>
      <c r="BK2281" s="141" t="s">
        <v>26</v>
      </c>
      <c r="BL2281" s="141"/>
      <c r="BM2281" s="141"/>
      <c r="BN2281" s="139" t="s">
        <v>4075</v>
      </c>
      <c r="BQ2281" s="141"/>
      <c r="BV2281" s="141"/>
      <c r="BX2281" s="141"/>
      <c r="BY2281" s="141"/>
      <c r="BZ2281" s="141"/>
      <c r="CA2281" s="141"/>
      <c r="CB2281" s="141"/>
      <c r="CC2281" s="141"/>
      <c r="CD2281" s="141"/>
      <c r="CE2281" s="141"/>
      <c r="CF2281" s="141"/>
      <c r="CG2281" s="141"/>
    </row>
    <row r="2282" spans="1:85" x14ac:dyDescent="0.35">
      <c r="A2282" s="155" t="s">
        <v>6929</v>
      </c>
      <c r="B2282" s="139" t="s">
        <v>4075</v>
      </c>
      <c r="C2282" s="18">
        <v>43625</v>
      </c>
      <c r="D2282" s="144">
        <v>0</v>
      </c>
      <c r="E2282" s="141" t="s">
        <v>2760</v>
      </c>
      <c r="F2282" s="141">
        <v>2</v>
      </c>
      <c r="G2282" s="141" t="s">
        <v>2004</v>
      </c>
      <c r="H2282" s="141">
        <v>2019</v>
      </c>
      <c r="I2282" s="18">
        <v>43625</v>
      </c>
      <c r="J2282" s="144">
        <v>0.84513888888888888</v>
      </c>
      <c r="K2282" s="378"/>
      <c r="L2282" s="139" t="s">
        <v>4075</v>
      </c>
      <c r="M2282" s="141" t="s">
        <v>28</v>
      </c>
      <c r="N2282" s="248"/>
      <c r="O2282" s="141" t="s">
        <v>26</v>
      </c>
      <c r="P2282" s="141"/>
      <c r="Q2282" s="141" t="s">
        <v>6930</v>
      </c>
      <c r="R2282" s="141" t="s">
        <v>6931</v>
      </c>
      <c r="S2282" s="141"/>
      <c r="T2282" s="141" t="s">
        <v>6932</v>
      </c>
      <c r="U2282" s="141">
        <v>117419707</v>
      </c>
      <c r="V2282" s="141"/>
      <c r="W2282" s="139" t="s">
        <v>4075</v>
      </c>
      <c r="X2282" s="141" t="s">
        <v>25</v>
      </c>
      <c r="Y2282" s="141" t="s">
        <v>27</v>
      </c>
      <c r="Z2282" s="141"/>
      <c r="AA2282" s="141" t="s">
        <v>34</v>
      </c>
      <c r="AB2282" s="141"/>
      <c r="AC2282" s="139" t="s">
        <v>18049</v>
      </c>
      <c r="AD2282" s="380"/>
      <c r="AE2282" s="139" t="s">
        <v>102</v>
      </c>
      <c r="AF2282" s="139" t="s">
        <v>13082</v>
      </c>
      <c r="AG2282" s="139" t="s">
        <v>102</v>
      </c>
      <c r="AH2282" s="139" t="s">
        <v>1378</v>
      </c>
      <c r="AI2282" s="139" t="s">
        <v>1382</v>
      </c>
      <c r="AJ2282" s="139" t="s">
        <v>60</v>
      </c>
      <c r="AK2282" s="139"/>
      <c r="AL2282" s="139"/>
      <c r="AM2282" s="141"/>
      <c r="AN2282" s="141" t="s">
        <v>1371</v>
      </c>
      <c r="AO2282" s="139"/>
      <c r="AP2282" s="139" t="s">
        <v>60</v>
      </c>
      <c r="AQ2282" s="139"/>
      <c r="AR2282" s="381"/>
      <c r="AS2282" s="139" t="s">
        <v>4075</v>
      </c>
      <c r="AT2282" s="141" t="s">
        <v>1404</v>
      </c>
      <c r="AU2282" s="141"/>
      <c r="AV2282" s="383"/>
      <c r="AW2282" s="385"/>
      <c r="AX2282" s="139" t="s">
        <v>1636</v>
      </c>
      <c r="AY2282" t="s">
        <v>18244</v>
      </c>
      <c r="BA2282" s="381"/>
      <c r="BB2282" s="139" t="s">
        <v>17</v>
      </c>
      <c r="BC2282" s="166"/>
      <c r="BD2282" s="166"/>
      <c r="BE2282" s="166"/>
      <c r="BF2282" s="166"/>
      <c r="BG2282" s="166"/>
      <c r="BH2282" s="308"/>
      <c r="BI2282" s="308"/>
      <c r="BJ2282" s="141" t="s">
        <v>26</v>
      </c>
      <c r="BK2282" s="141" t="s">
        <v>26</v>
      </c>
      <c r="BL2282" s="141"/>
      <c r="BM2282" s="141"/>
      <c r="BN2282" s="139" t="s">
        <v>4075</v>
      </c>
      <c r="BQ2282" s="141"/>
      <c r="BV2282" s="141"/>
      <c r="BX2282" s="141"/>
      <c r="BY2282" s="141"/>
      <c r="BZ2282" s="141"/>
      <c r="CA2282" s="141"/>
      <c r="CB2282" s="141"/>
      <c r="CC2282" s="141"/>
      <c r="CD2282" s="141"/>
      <c r="CE2282" s="141"/>
      <c r="CF2282" s="141"/>
      <c r="CG2282" s="141"/>
    </row>
    <row r="2283" spans="1:85" x14ac:dyDescent="0.35">
      <c r="A2283" s="155" t="s">
        <v>6924</v>
      </c>
      <c r="B2283" s="139" t="s">
        <v>4075</v>
      </c>
      <c r="C2283" s="18">
        <v>43625</v>
      </c>
      <c r="D2283" s="144">
        <v>0</v>
      </c>
      <c r="E2283" s="141" t="s">
        <v>2760</v>
      </c>
      <c r="F2283" s="141">
        <v>2</v>
      </c>
      <c r="G2283" s="141" t="s">
        <v>2004</v>
      </c>
      <c r="H2283" s="141">
        <v>2019</v>
      </c>
      <c r="I2283" s="18">
        <v>43625</v>
      </c>
      <c r="J2283" s="144">
        <v>0.74722222222222223</v>
      </c>
      <c r="K2283" s="378"/>
      <c r="L2283" s="139" t="s">
        <v>4075</v>
      </c>
      <c r="M2283" s="141" t="s">
        <v>28</v>
      </c>
      <c r="N2283" s="248"/>
      <c r="O2283" s="141" t="s">
        <v>26</v>
      </c>
      <c r="P2283" s="141"/>
      <c r="Q2283" s="141" t="s">
        <v>6925</v>
      </c>
      <c r="R2283" s="141" t="s">
        <v>6926</v>
      </c>
      <c r="S2283" s="141"/>
      <c r="T2283" s="141" t="s">
        <v>6927</v>
      </c>
      <c r="U2283" s="141">
        <v>0</v>
      </c>
      <c r="V2283" s="141"/>
      <c r="W2283" s="139" t="s">
        <v>4075</v>
      </c>
      <c r="X2283" s="141" t="s">
        <v>25</v>
      </c>
      <c r="Y2283" s="141" t="s">
        <v>27</v>
      </c>
      <c r="Z2283" s="141"/>
      <c r="AA2283" s="141" t="s">
        <v>34</v>
      </c>
      <c r="AB2283" s="141"/>
      <c r="AC2283" s="139" t="s">
        <v>18049</v>
      </c>
      <c r="AD2283" s="380"/>
      <c r="AE2283" s="139" t="s">
        <v>107</v>
      </c>
      <c r="AF2283" s="139" t="s">
        <v>13076</v>
      </c>
      <c r="AG2283" s="139" t="s">
        <v>4130</v>
      </c>
      <c r="AH2283" s="139" t="s">
        <v>1380</v>
      </c>
      <c r="AI2283" s="139" t="s">
        <v>1518</v>
      </c>
      <c r="AJ2283" s="139"/>
      <c r="AK2283" s="139" t="s">
        <v>1518</v>
      </c>
      <c r="AL2283" s="139" t="s">
        <v>60</v>
      </c>
      <c r="AM2283" s="141"/>
      <c r="AN2283" s="141" t="s">
        <v>8</v>
      </c>
      <c r="AO2283" s="139"/>
      <c r="AP2283" s="139" t="s">
        <v>60</v>
      </c>
      <c r="AQ2283" s="139" t="s">
        <v>6928</v>
      </c>
      <c r="AR2283" s="381"/>
      <c r="AS2283" s="139" t="s">
        <v>4075</v>
      </c>
      <c r="AT2283" s="141" t="s">
        <v>1404</v>
      </c>
      <c r="AU2283" s="141"/>
      <c r="AV2283" s="383"/>
      <c r="AW2283" s="385"/>
      <c r="AX2283" s="139" t="s">
        <v>5502</v>
      </c>
      <c r="AY2283" t="s">
        <v>18497</v>
      </c>
      <c r="BA2283" s="381"/>
      <c r="BB2283" s="139" t="s">
        <v>17</v>
      </c>
      <c r="BC2283" s="166"/>
      <c r="BD2283" s="166"/>
      <c r="BE2283" s="166"/>
      <c r="BF2283" s="166"/>
      <c r="BG2283" s="166"/>
      <c r="BH2283" s="308"/>
      <c r="BI2283" s="308"/>
      <c r="BJ2283" s="141" t="s">
        <v>26</v>
      </c>
      <c r="BK2283" s="141" t="s">
        <v>25</v>
      </c>
      <c r="BL2283" s="141" t="s">
        <v>13142</v>
      </c>
      <c r="BM2283" s="141" t="s">
        <v>13143</v>
      </c>
      <c r="BN2283" s="139" t="s">
        <v>4075</v>
      </c>
      <c r="BQ2283" s="141"/>
      <c r="BV2283" s="141"/>
      <c r="BX2283" s="141"/>
      <c r="BY2283" s="141"/>
      <c r="BZ2283" s="141"/>
      <c r="CA2283" s="141"/>
      <c r="CB2283" s="141"/>
      <c r="CC2283" s="141"/>
      <c r="CD2283" s="141"/>
      <c r="CE2283" s="141"/>
      <c r="CF2283" s="141"/>
      <c r="CG2283" s="141"/>
    </row>
    <row r="2284" spans="1:85" x14ac:dyDescent="0.35">
      <c r="A2284" s="155" t="s">
        <v>6920</v>
      </c>
      <c r="B2284" s="139" t="s">
        <v>4075</v>
      </c>
      <c r="C2284" s="18">
        <v>43625</v>
      </c>
      <c r="D2284" s="144">
        <v>0</v>
      </c>
      <c r="E2284" s="141" t="s">
        <v>2760</v>
      </c>
      <c r="F2284" s="141">
        <v>2</v>
      </c>
      <c r="G2284" s="141" t="s">
        <v>2004</v>
      </c>
      <c r="H2284" s="141">
        <v>2019</v>
      </c>
      <c r="I2284" s="18">
        <v>43625</v>
      </c>
      <c r="J2284" s="144">
        <v>0.6479166666666667</v>
      </c>
      <c r="K2284" s="378"/>
      <c r="L2284" s="139" t="s">
        <v>4075</v>
      </c>
      <c r="M2284" s="141" t="s">
        <v>28</v>
      </c>
      <c r="N2284" s="248"/>
      <c r="O2284" s="141" t="s">
        <v>26</v>
      </c>
      <c r="P2284" s="141"/>
      <c r="Q2284" s="141" t="s">
        <v>6921</v>
      </c>
      <c r="R2284" s="141" t="s">
        <v>6922</v>
      </c>
      <c r="S2284" s="141"/>
      <c r="T2284" s="141" t="s">
        <v>6923</v>
      </c>
      <c r="U2284" s="141">
        <v>0</v>
      </c>
      <c r="V2284" s="141"/>
      <c r="W2284" s="139" t="s">
        <v>4075</v>
      </c>
      <c r="X2284" s="141" t="s">
        <v>25</v>
      </c>
      <c r="Y2284" s="141" t="s">
        <v>27</v>
      </c>
      <c r="Z2284" s="141"/>
      <c r="AA2284" s="141" t="s">
        <v>34</v>
      </c>
      <c r="AB2284" s="141"/>
      <c r="AC2284" s="139" t="s">
        <v>18049</v>
      </c>
      <c r="AD2284" s="380"/>
      <c r="AE2284" s="139" t="s">
        <v>102</v>
      </c>
      <c r="AF2284" s="139" t="s">
        <v>13088</v>
      </c>
      <c r="AG2284" s="139" t="s">
        <v>102</v>
      </c>
      <c r="AH2284" s="139" t="s">
        <v>1378</v>
      </c>
      <c r="AI2284" s="139" t="s">
        <v>1388</v>
      </c>
      <c r="AJ2284" s="139" t="s">
        <v>100</v>
      </c>
      <c r="AK2284" s="139"/>
      <c r="AL2284" s="139"/>
      <c r="AM2284" s="141"/>
      <c r="AN2284" s="141" t="s">
        <v>8</v>
      </c>
      <c r="AO2284" s="139"/>
      <c r="AP2284" s="139" t="s">
        <v>100</v>
      </c>
      <c r="AQ2284" s="139"/>
      <c r="AR2284" s="381"/>
      <c r="AS2284" s="139" t="s">
        <v>4075</v>
      </c>
      <c r="AT2284" s="141" t="s">
        <v>1404</v>
      </c>
      <c r="AU2284" s="141"/>
      <c r="AV2284" s="383"/>
      <c r="AW2284" s="385"/>
      <c r="AX2284" s="139" t="s">
        <v>5612</v>
      </c>
      <c r="AY2284" t="s">
        <v>19281</v>
      </c>
      <c r="BA2284" s="381"/>
      <c r="BB2284" s="139" t="s">
        <v>17</v>
      </c>
      <c r="BC2284" s="166"/>
      <c r="BD2284" s="166"/>
      <c r="BE2284" s="166"/>
      <c r="BF2284" s="166"/>
      <c r="BG2284" s="166"/>
      <c r="BH2284" s="308"/>
      <c r="BI2284" s="308"/>
      <c r="BJ2284" s="141" t="s">
        <v>26</v>
      </c>
      <c r="BK2284" s="141" t="s">
        <v>26</v>
      </c>
      <c r="BL2284" s="141"/>
      <c r="BM2284" s="141"/>
      <c r="BN2284" s="139" t="s">
        <v>4075</v>
      </c>
      <c r="BQ2284" s="141"/>
      <c r="BV2284" s="141"/>
      <c r="BX2284" s="141"/>
      <c r="BY2284" s="141"/>
      <c r="BZ2284" s="141"/>
      <c r="CA2284" s="141"/>
      <c r="CB2284" s="141"/>
      <c r="CC2284" s="141"/>
      <c r="CD2284" s="141"/>
      <c r="CE2284" s="141"/>
      <c r="CF2284" s="141"/>
      <c r="CG2284" s="141"/>
    </row>
    <row r="2285" spans="1:85" x14ac:dyDescent="0.35">
      <c r="A2285" s="155" t="s">
        <v>6888</v>
      </c>
      <c r="B2285" s="139" t="s">
        <v>4075</v>
      </c>
      <c r="C2285" s="18">
        <v>43626</v>
      </c>
      <c r="D2285" s="144">
        <v>0</v>
      </c>
      <c r="E2285" s="141" t="s">
        <v>2760</v>
      </c>
      <c r="F2285" s="141">
        <v>2</v>
      </c>
      <c r="G2285" s="141" t="s">
        <v>2004</v>
      </c>
      <c r="H2285" s="141">
        <v>2019</v>
      </c>
      <c r="I2285" s="18"/>
      <c r="J2285" s="144"/>
      <c r="K2285" s="378"/>
      <c r="L2285" s="139" t="s">
        <v>4075</v>
      </c>
      <c r="M2285" s="141" t="s">
        <v>28</v>
      </c>
      <c r="N2285" s="248"/>
      <c r="O2285" s="141" t="s">
        <v>26</v>
      </c>
      <c r="P2285" s="141"/>
      <c r="Q2285" s="141"/>
      <c r="R2285" s="141"/>
      <c r="S2285" s="141"/>
      <c r="T2285" s="141" t="s">
        <v>6889</v>
      </c>
      <c r="U2285" s="141">
        <v>0</v>
      </c>
      <c r="V2285" s="141"/>
      <c r="W2285" s="139" t="s">
        <v>4075</v>
      </c>
      <c r="X2285" s="141" t="s">
        <v>25</v>
      </c>
      <c r="Y2285" s="141" t="s">
        <v>27</v>
      </c>
      <c r="Z2285" s="141"/>
      <c r="AA2285" s="141" t="s">
        <v>34</v>
      </c>
      <c r="AB2285" s="141"/>
      <c r="AC2285" s="139" t="s">
        <v>18049</v>
      </c>
      <c r="AD2285" s="380"/>
      <c r="AE2285" s="139" t="s">
        <v>4</v>
      </c>
      <c r="AF2285" s="139" t="s">
        <v>13073</v>
      </c>
      <c r="AG2285" s="139" t="s">
        <v>4</v>
      </c>
      <c r="AH2285" s="139" t="s">
        <v>1380</v>
      </c>
      <c r="AI2285" s="139" t="s">
        <v>15678</v>
      </c>
      <c r="AJ2285" s="139"/>
      <c r="AK2285" s="139" t="s">
        <v>15678</v>
      </c>
      <c r="AL2285" s="139" t="s">
        <v>1563</v>
      </c>
      <c r="AM2285" s="141"/>
      <c r="AN2285" s="141" t="s">
        <v>8</v>
      </c>
      <c r="AO2285" s="139"/>
      <c r="AP2285" s="139" t="s">
        <v>1563</v>
      </c>
      <c r="AQ2285" s="139"/>
      <c r="AR2285" s="381"/>
      <c r="AS2285" s="139" t="s">
        <v>4075</v>
      </c>
      <c r="AT2285" s="141" t="s">
        <v>43</v>
      </c>
      <c r="AU2285" s="141">
        <v>305</v>
      </c>
      <c r="AV2285" s="383"/>
      <c r="AW2285" s="385"/>
      <c r="AX2285" s="139" t="s">
        <v>3407</v>
      </c>
      <c r="AY2285" t="s">
        <v>18392</v>
      </c>
      <c r="BA2285" s="381"/>
      <c r="BB2285" s="139" t="s">
        <v>1452</v>
      </c>
      <c r="BC2285" s="166"/>
      <c r="BD2285" s="166"/>
      <c r="BE2285" s="166"/>
      <c r="BF2285" s="166"/>
      <c r="BG2285" s="166"/>
      <c r="BH2285" s="308"/>
      <c r="BI2285" s="308"/>
      <c r="BJ2285" s="141" t="s">
        <v>26</v>
      </c>
      <c r="BK2285" s="141" t="s">
        <v>26</v>
      </c>
      <c r="BL2285" s="141"/>
      <c r="BM2285" s="141"/>
      <c r="BN2285" s="139" t="s">
        <v>4075</v>
      </c>
      <c r="BQ2285" s="141"/>
      <c r="BV2285" s="141"/>
      <c r="BX2285" s="141"/>
      <c r="BY2285" s="141"/>
      <c r="BZ2285" s="141"/>
      <c r="CA2285" s="141"/>
      <c r="CB2285" s="141"/>
      <c r="CC2285" s="141"/>
      <c r="CD2285" s="141"/>
      <c r="CE2285" s="141"/>
      <c r="CF2285" s="141"/>
      <c r="CG2285" s="141"/>
    </row>
    <row r="2286" spans="1:85" x14ac:dyDescent="0.35">
      <c r="A2286" s="155" t="s">
        <v>6890</v>
      </c>
      <c r="B2286" s="139" t="s">
        <v>4075</v>
      </c>
      <c r="C2286" s="18">
        <v>43626</v>
      </c>
      <c r="D2286" s="144">
        <v>0</v>
      </c>
      <c r="E2286" s="141" t="s">
        <v>2760</v>
      </c>
      <c r="F2286" s="141">
        <v>2</v>
      </c>
      <c r="G2286" s="141" t="s">
        <v>2004</v>
      </c>
      <c r="H2286" s="141">
        <v>2019</v>
      </c>
      <c r="I2286" s="18">
        <v>43626</v>
      </c>
      <c r="J2286" s="144">
        <v>0.65555555555555556</v>
      </c>
      <c r="K2286" s="378"/>
      <c r="L2286" s="139" t="s">
        <v>4075</v>
      </c>
      <c r="M2286" s="141" t="s">
        <v>28</v>
      </c>
      <c r="N2286" s="248"/>
      <c r="O2286" s="141" t="s">
        <v>26</v>
      </c>
      <c r="P2286" s="141"/>
      <c r="Q2286" s="141" t="s">
        <v>6891</v>
      </c>
      <c r="R2286" s="141"/>
      <c r="S2286" s="141"/>
      <c r="T2286" s="141" t="s">
        <v>6892</v>
      </c>
      <c r="U2286" s="141">
        <v>0</v>
      </c>
      <c r="V2286" s="141"/>
      <c r="W2286" s="139" t="s">
        <v>4075</v>
      </c>
      <c r="X2286" s="141" t="s">
        <v>25</v>
      </c>
      <c r="Y2286" s="141" t="s">
        <v>27</v>
      </c>
      <c r="Z2286" s="141"/>
      <c r="AA2286" s="141" t="s">
        <v>34</v>
      </c>
      <c r="AB2286" s="141"/>
      <c r="AC2286" s="139" t="s">
        <v>18047</v>
      </c>
      <c r="AD2286" s="380"/>
      <c r="AE2286" s="139" t="s">
        <v>102</v>
      </c>
      <c r="AF2286" s="139" t="s">
        <v>13068</v>
      </c>
      <c r="AG2286" s="139" t="s">
        <v>102</v>
      </c>
      <c r="AH2286" s="139" t="s">
        <v>1378</v>
      </c>
      <c r="AI2286" s="139" t="s">
        <v>1398</v>
      </c>
      <c r="AJ2286" s="139" t="s">
        <v>11</v>
      </c>
      <c r="AK2286" s="139"/>
      <c r="AL2286" s="139"/>
      <c r="AM2286" s="141"/>
      <c r="AN2286" s="141" t="s">
        <v>1371</v>
      </c>
      <c r="AO2286" s="139"/>
      <c r="AP2286" s="139" t="s">
        <v>11</v>
      </c>
      <c r="AQ2286" s="139"/>
      <c r="AR2286" s="381"/>
      <c r="AS2286" s="139" t="s">
        <v>4075</v>
      </c>
      <c r="AT2286" s="141" t="s">
        <v>1404</v>
      </c>
      <c r="AU2286" s="141"/>
      <c r="AV2286" s="383"/>
      <c r="AW2286" s="385"/>
      <c r="AX2286" s="139" t="s">
        <v>5617</v>
      </c>
      <c r="AY2286" t="s">
        <v>19282</v>
      </c>
      <c r="BA2286" s="381"/>
      <c r="BB2286" s="139" t="s">
        <v>17</v>
      </c>
      <c r="BC2286" s="166"/>
      <c r="BD2286" s="166"/>
      <c r="BE2286" s="166"/>
      <c r="BF2286" s="166"/>
      <c r="BG2286" s="166"/>
      <c r="BH2286" s="308"/>
      <c r="BI2286" s="308"/>
      <c r="BJ2286" s="141" t="s">
        <v>26</v>
      </c>
      <c r="BK2286" s="141" t="s">
        <v>26</v>
      </c>
      <c r="BL2286" s="141"/>
      <c r="BM2286" s="141"/>
      <c r="BN2286" s="139" t="s">
        <v>4075</v>
      </c>
      <c r="BQ2286" s="141"/>
      <c r="BV2286" s="141"/>
      <c r="BX2286" s="141"/>
      <c r="BY2286" s="141"/>
      <c r="BZ2286" s="141"/>
      <c r="CA2286" s="141"/>
      <c r="CB2286" s="141"/>
      <c r="CC2286" s="141"/>
      <c r="CD2286" s="141"/>
      <c r="CE2286" s="141"/>
      <c r="CF2286" s="141"/>
      <c r="CG2286" s="141"/>
    </row>
    <row r="2287" spans="1:85" x14ac:dyDescent="0.35">
      <c r="A2287" s="155" t="s">
        <v>6881</v>
      </c>
      <c r="B2287" s="139" t="s">
        <v>4075</v>
      </c>
      <c r="C2287" s="18">
        <v>43626</v>
      </c>
      <c r="D2287" s="144">
        <v>0</v>
      </c>
      <c r="E2287" s="141" t="s">
        <v>2760</v>
      </c>
      <c r="F2287" s="141">
        <v>2</v>
      </c>
      <c r="G2287" s="141" t="s">
        <v>2004</v>
      </c>
      <c r="H2287" s="141">
        <v>2019</v>
      </c>
      <c r="I2287" s="18">
        <v>43626</v>
      </c>
      <c r="J2287" s="144">
        <v>0.48819444444444443</v>
      </c>
      <c r="K2287" s="378"/>
      <c r="L2287" s="139" t="s">
        <v>4075</v>
      </c>
      <c r="M2287" s="141" t="s">
        <v>28</v>
      </c>
      <c r="N2287" s="248"/>
      <c r="O2287" s="141" t="s">
        <v>26</v>
      </c>
      <c r="P2287" s="141"/>
      <c r="Q2287" s="141" t="s">
        <v>6882</v>
      </c>
      <c r="R2287" s="141" t="s">
        <v>6883</v>
      </c>
      <c r="S2287" s="141"/>
      <c r="T2287" s="141" t="s">
        <v>6884</v>
      </c>
      <c r="U2287" s="141">
        <v>117429569</v>
      </c>
      <c r="V2287" s="141"/>
      <c r="W2287" s="139" t="s">
        <v>4075</v>
      </c>
      <c r="X2287" s="141" t="s">
        <v>25</v>
      </c>
      <c r="Y2287" s="141" t="s">
        <v>27</v>
      </c>
      <c r="Z2287" s="141"/>
      <c r="AA2287" s="141" t="s">
        <v>34</v>
      </c>
      <c r="AB2287" s="141"/>
      <c r="AC2287" s="139" t="s">
        <v>18047</v>
      </c>
      <c r="AD2287" s="380"/>
      <c r="AE2287" s="139" t="s">
        <v>103</v>
      </c>
      <c r="AF2287" s="139" t="s">
        <v>13075</v>
      </c>
      <c r="AG2287" s="139" t="s">
        <v>103</v>
      </c>
      <c r="AH2287" s="139" t="s">
        <v>1380</v>
      </c>
      <c r="AI2287" s="139" t="s">
        <v>7340</v>
      </c>
      <c r="AJ2287" s="139"/>
      <c r="AK2287" s="139" t="s">
        <v>7340</v>
      </c>
      <c r="AL2287" s="139" t="s">
        <v>1563</v>
      </c>
      <c r="AM2287" s="141"/>
      <c r="AN2287" s="141" t="s">
        <v>8</v>
      </c>
      <c r="AO2287" s="139"/>
      <c r="AP2287" s="139" t="s">
        <v>1563</v>
      </c>
      <c r="AQ2287" s="139"/>
      <c r="AR2287" s="381"/>
      <c r="AS2287" s="139" t="s">
        <v>4075</v>
      </c>
      <c r="AT2287" s="141" t="s">
        <v>1404</v>
      </c>
      <c r="AU2287" s="141"/>
      <c r="AV2287" s="383"/>
      <c r="AW2287" s="385"/>
      <c r="AX2287" s="139" t="s">
        <v>2103</v>
      </c>
      <c r="AY2287" t="s">
        <v>19197</v>
      </c>
      <c r="BA2287" s="381"/>
      <c r="BB2287" s="139" t="s">
        <v>1450</v>
      </c>
      <c r="BC2287" s="166"/>
      <c r="BD2287" s="166"/>
      <c r="BE2287" s="166"/>
      <c r="BF2287" s="166"/>
      <c r="BG2287" s="166"/>
      <c r="BH2287" s="308"/>
      <c r="BI2287" s="308"/>
      <c r="BJ2287" s="141" t="s">
        <v>26</v>
      </c>
      <c r="BK2287" s="141" t="s">
        <v>26</v>
      </c>
      <c r="BL2287" s="141"/>
      <c r="BM2287" s="141"/>
      <c r="BN2287" s="139" t="s">
        <v>4075</v>
      </c>
      <c r="BQ2287" s="141"/>
      <c r="BV2287" s="141"/>
      <c r="BX2287" s="141"/>
      <c r="BY2287" s="141"/>
      <c r="BZ2287" s="141"/>
      <c r="CA2287" s="141"/>
      <c r="CB2287" s="141"/>
      <c r="CC2287" s="141"/>
      <c r="CD2287" s="141"/>
      <c r="CE2287" s="141"/>
      <c r="CF2287" s="141"/>
      <c r="CG2287" s="141"/>
    </row>
    <row r="2288" spans="1:85" x14ac:dyDescent="0.35">
      <c r="A2288" s="155" t="s">
        <v>6885</v>
      </c>
      <c r="B2288" s="139" t="s">
        <v>4075</v>
      </c>
      <c r="C2288" s="18">
        <v>43626</v>
      </c>
      <c r="D2288" s="144">
        <v>0</v>
      </c>
      <c r="E2288" s="141" t="s">
        <v>2760</v>
      </c>
      <c r="F2288" s="141">
        <v>2</v>
      </c>
      <c r="G2288" s="141" t="s">
        <v>2004</v>
      </c>
      <c r="H2288" s="141">
        <v>2019</v>
      </c>
      <c r="I2288" s="18">
        <v>43626</v>
      </c>
      <c r="J2288" s="144"/>
      <c r="K2288" s="378"/>
      <c r="L2288" s="139" t="s">
        <v>4075</v>
      </c>
      <c r="M2288" s="141" t="s">
        <v>28</v>
      </c>
      <c r="N2288" s="248"/>
      <c r="O2288" s="141" t="s">
        <v>26</v>
      </c>
      <c r="P2288" s="141"/>
      <c r="Q2288" s="141" t="s">
        <v>6886</v>
      </c>
      <c r="R2288" s="141"/>
      <c r="S2288" s="141"/>
      <c r="T2288" s="141" t="s">
        <v>6887</v>
      </c>
      <c r="U2288" s="141">
        <v>0</v>
      </c>
      <c r="V2288" s="141"/>
      <c r="W2288" s="139" t="s">
        <v>4075</v>
      </c>
      <c r="X2288" s="141" t="s">
        <v>25</v>
      </c>
      <c r="Y2288" s="141" t="s">
        <v>27</v>
      </c>
      <c r="Z2288" s="141"/>
      <c r="AA2288" s="141" t="s">
        <v>34</v>
      </c>
      <c r="AB2288" s="141"/>
      <c r="AC2288" s="139" t="s">
        <v>18049</v>
      </c>
      <c r="AD2288" s="380"/>
      <c r="AE2288" s="139" t="s">
        <v>102</v>
      </c>
      <c r="AF2288" s="139" t="s">
        <v>13082</v>
      </c>
      <c r="AG2288" s="139" t="s">
        <v>102</v>
      </c>
      <c r="AH2288" s="139" t="s">
        <v>1378</v>
      </c>
      <c r="AI2288" s="139" t="s">
        <v>1382</v>
      </c>
      <c r="AJ2288" s="139" t="s">
        <v>60</v>
      </c>
      <c r="AK2288" s="139"/>
      <c r="AL2288" s="139"/>
      <c r="AM2288" s="141"/>
      <c r="AN2288" s="141" t="s">
        <v>8</v>
      </c>
      <c r="AO2288" s="139"/>
      <c r="AP2288" s="139" t="s">
        <v>60</v>
      </c>
      <c r="AQ2288" s="139"/>
      <c r="AR2288" s="381"/>
      <c r="AS2288" s="139" t="s">
        <v>4075</v>
      </c>
      <c r="AT2288" s="141" t="s">
        <v>1404</v>
      </c>
      <c r="AU2288" s="141"/>
      <c r="AV2288" s="383"/>
      <c r="AW2288" s="385"/>
      <c r="AX2288" s="139" t="s">
        <v>5586</v>
      </c>
      <c r="AY2288" t="s">
        <v>19283</v>
      </c>
      <c r="BA2288" s="381"/>
      <c r="BB2288" s="139" t="s">
        <v>17</v>
      </c>
      <c r="BC2288" s="166"/>
      <c r="BD2288" s="166"/>
      <c r="BE2288" s="166"/>
      <c r="BF2288" s="166"/>
      <c r="BG2288" s="166"/>
      <c r="BH2288" s="308"/>
      <c r="BI2288" s="308"/>
      <c r="BJ2288" s="141" t="s">
        <v>26</v>
      </c>
      <c r="BK2288" s="141" t="s">
        <v>26</v>
      </c>
      <c r="BL2288" s="141"/>
      <c r="BM2288" s="141"/>
      <c r="BN2288" s="139" t="s">
        <v>4075</v>
      </c>
      <c r="BQ2288" s="141"/>
      <c r="BV2288" s="141"/>
      <c r="BX2288" s="141"/>
      <c r="BY2288" s="141"/>
      <c r="BZ2288" s="141"/>
      <c r="CA2288" s="141"/>
      <c r="CB2288" s="141"/>
      <c r="CC2288" s="141"/>
      <c r="CD2288" s="141"/>
      <c r="CE2288" s="141"/>
      <c r="CF2288" s="141"/>
      <c r="CG2288" s="141"/>
    </row>
    <row r="2289" spans="1:85" x14ac:dyDescent="0.35">
      <c r="A2289" s="155" t="s">
        <v>6900</v>
      </c>
      <c r="B2289" s="139" t="s">
        <v>4075</v>
      </c>
      <c r="C2289" s="18">
        <v>43626</v>
      </c>
      <c r="D2289" s="144">
        <v>0</v>
      </c>
      <c r="E2289" s="141" t="s">
        <v>2760</v>
      </c>
      <c r="F2289" s="141">
        <v>2</v>
      </c>
      <c r="G2289" s="141" t="s">
        <v>2004</v>
      </c>
      <c r="H2289" s="141">
        <v>2019</v>
      </c>
      <c r="I2289" s="18">
        <v>43626</v>
      </c>
      <c r="J2289" s="144">
        <v>0.68541666666666667</v>
      </c>
      <c r="K2289" s="378"/>
      <c r="L2289" s="139" t="s">
        <v>4075</v>
      </c>
      <c r="M2289" s="141" t="s">
        <v>28</v>
      </c>
      <c r="N2289" s="248"/>
      <c r="O2289" s="141" t="s">
        <v>26</v>
      </c>
      <c r="P2289" s="141"/>
      <c r="Q2289" s="141" t="s">
        <v>6901</v>
      </c>
      <c r="R2289" s="141" t="s">
        <v>6902</v>
      </c>
      <c r="S2289" s="141"/>
      <c r="T2289" s="141" t="s">
        <v>6903</v>
      </c>
      <c r="U2289" s="141">
        <v>117430968</v>
      </c>
      <c r="V2289" s="141"/>
      <c r="W2289" s="139" t="s">
        <v>4075</v>
      </c>
      <c r="X2289" s="141" t="s">
        <v>25</v>
      </c>
      <c r="Y2289" s="141" t="s">
        <v>27</v>
      </c>
      <c r="Z2289" s="141"/>
      <c r="AA2289" s="141" t="s">
        <v>34</v>
      </c>
      <c r="AB2289" s="141"/>
      <c r="AC2289" s="139" t="s">
        <v>18047</v>
      </c>
      <c r="AD2289" s="380"/>
      <c r="AE2289" s="139" t="s">
        <v>4</v>
      </c>
      <c r="AF2289" s="139" t="s">
        <v>13073</v>
      </c>
      <c r="AG2289" s="139" t="s">
        <v>4</v>
      </c>
      <c r="AH2289" s="139" t="s">
        <v>1380</v>
      </c>
      <c r="AI2289" s="139" t="s">
        <v>15678</v>
      </c>
      <c r="AJ2289" s="139"/>
      <c r="AK2289" s="139" t="s">
        <v>15678</v>
      </c>
      <c r="AL2289" s="139" t="s">
        <v>1563</v>
      </c>
      <c r="AM2289" s="141"/>
      <c r="AN2289" s="141" t="s">
        <v>8</v>
      </c>
      <c r="AO2289" s="139"/>
      <c r="AP2289" s="139" t="s">
        <v>1563</v>
      </c>
      <c r="AQ2289" s="139"/>
      <c r="AR2289" s="381"/>
      <c r="AS2289" s="139" t="s">
        <v>4075</v>
      </c>
      <c r="AT2289" s="141" t="s">
        <v>43</v>
      </c>
      <c r="AU2289" s="141">
        <v>340</v>
      </c>
      <c r="AV2289" s="383"/>
      <c r="AW2289" s="385"/>
      <c r="AX2289" s="139" t="s">
        <v>3407</v>
      </c>
      <c r="AY2289" t="s">
        <v>18843</v>
      </c>
      <c r="BA2289" s="381"/>
      <c r="BB2289" s="139" t="s">
        <v>1451</v>
      </c>
      <c r="BC2289" s="166"/>
      <c r="BD2289" s="166"/>
      <c r="BE2289" s="166"/>
      <c r="BF2289" s="166"/>
      <c r="BG2289" s="166"/>
      <c r="BH2289" s="308"/>
      <c r="BI2289" s="308"/>
      <c r="BJ2289" s="141" t="s">
        <v>26</v>
      </c>
      <c r="BK2289" s="141" t="s">
        <v>26</v>
      </c>
      <c r="BL2289" s="141"/>
      <c r="BM2289" s="141"/>
      <c r="BN2289" s="139" t="s">
        <v>4075</v>
      </c>
      <c r="BQ2289" s="141" t="s">
        <v>16001</v>
      </c>
      <c r="BR2289" s="135" t="s">
        <v>15680</v>
      </c>
      <c r="BT2289" s="135" t="s">
        <v>13609</v>
      </c>
      <c r="BU2289" s="135" t="s">
        <v>15374</v>
      </c>
      <c r="BV2289" s="141" t="s">
        <v>2509</v>
      </c>
      <c r="BW2289" s="135" t="s">
        <v>15356</v>
      </c>
      <c r="BX2289" s="141" t="s">
        <v>15707</v>
      </c>
      <c r="BY2289" s="141" t="s">
        <v>12</v>
      </c>
      <c r="BZ2289" s="141" t="s">
        <v>26</v>
      </c>
      <c r="CA2289" s="141" t="s">
        <v>1848</v>
      </c>
      <c r="CB2289" s="141"/>
      <c r="CC2289" s="141" t="s">
        <v>15686</v>
      </c>
      <c r="CD2289" s="141" t="s">
        <v>15683</v>
      </c>
      <c r="CE2289" s="141" t="s">
        <v>13</v>
      </c>
      <c r="CF2289" s="141" t="s">
        <v>15451</v>
      </c>
      <c r="CG2289" s="141" t="s">
        <v>4004</v>
      </c>
    </row>
    <row r="2290" spans="1:85" x14ac:dyDescent="0.35">
      <c r="A2290" s="155" t="s">
        <v>6904</v>
      </c>
      <c r="B2290" s="139" t="s">
        <v>4075</v>
      </c>
      <c r="C2290" s="18">
        <v>43626</v>
      </c>
      <c r="D2290" s="144">
        <v>0</v>
      </c>
      <c r="E2290" s="141" t="s">
        <v>2760</v>
      </c>
      <c r="F2290" s="141">
        <v>2</v>
      </c>
      <c r="G2290" s="141" t="s">
        <v>2004</v>
      </c>
      <c r="H2290" s="141">
        <v>2019</v>
      </c>
      <c r="I2290" s="18">
        <v>43626</v>
      </c>
      <c r="J2290" s="144">
        <v>0.78472222222222221</v>
      </c>
      <c r="K2290" s="378"/>
      <c r="L2290" s="139" t="s">
        <v>4075</v>
      </c>
      <c r="M2290" s="141" t="s">
        <v>28</v>
      </c>
      <c r="N2290" s="248"/>
      <c r="O2290" s="141" t="s">
        <v>26</v>
      </c>
      <c r="P2290" s="141"/>
      <c r="Q2290" s="141" t="s">
        <v>6905</v>
      </c>
      <c r="R2290" s="141" t="s">
        <v>6906</v>
      </c>
      <c r="S2290" s="141"/>
      <c r="T2290" s="141" t="s">
        <v>6907</v>
      </c>
      <c r="U2290" s="141">
        <v>0</v>
      </c>
      <c r="V2290" s="141"/>
      <c r="W2290" s="139" t="s">
        <v>4075</v>
      </c>
      <c r="X2290" s="141" t="s">
        <v>25</v>
      </c>
      <c r="Y2290" s="141" t="s">
        <v>27</v>
      </c>
      <c r="Z2290" s="141"/>
      <c r="AA2290" s="141" t="s">
        <v>34</v>
      </c>
      <c r="AB2290" s="141"/>
      <c r="AC2290" s="139" t="s">
        <v>18049</v>
      </c>
      <c r="AD2290" s="380"/>
      <c r="AE2290" s="139" t="s">
        <v>107</v>
      </c>
      <c r="AF2290" s="139" t="s">
        <v>13076</v>
      </c>
      <c r="AG2290" s="139" t="s">
        <v>4130</v>
      </c>
      <c r="AH2290" s="139" t="s">
        <v>1380</v>
      </c>
      <c r="AI2290" s="139" t="s">
        <v>1518</v>
      </c>
      <c r="AJ2290" s="139"/>
      <c r="AK2290" s="139" t="s">
        <v>1518</v>
      </c>
      <c r="AL2290" s="139" t="s">
        <v>100</v>
      </c>
      <c r="AM2290" s="141"/>
      <c r="AN2290" s="141" t="s">
        <v>8</v>
      </c>
      <c r="AO2290" s="139"/>
      <c r="AP2290" s="139" t="s">
        <v>100</v>
      </c>
      <c r="AQ2290" s="139"/>
      <c r="AR2290" s="381"/>
      <c r="AS2290" s="139" t="s">
        <v>4075</v>
      </c>
      <c r="AT2290" s="141" t="s">
        <v>1404</v>
      </c>
      <c r="AU2290" s="141"/>
      <c r="AV2290" s="383"/>
      <c r="AW2290" s="385"/>
      <c r="AX2290" s="139" t="s">
        <v>119</v>
      </c>
      <c r="AY2290" t="s">
        <v>19205</v>
      </c>
      <c r="BA2290" s="381"/>
      <c r="BB2290" s="139" t="s">
        <v>1444</v>
      </c>
      <c r="BC2290" s="166"/>
      <c r="BD2290" s="166"/>
      <c r="BE2290" s="166"/>
      <c r="BF2290" s="166"/>
      <c r="BG2290" s="166"/>
      <c r="BH2290" s="308"/>
      <c r="BI2290" s="308"/>
      <c r="BJ2290" s="141" t="s">
        <v>26</v>
      </c>
      <c r="BK2290" s="141" t="s">
        <v>26</v>
      </c>
      <c r="BL2290" s="141"/>
      <c r="BM2290" s="141"/>
      <c r="BN2290" s="139" t="s">
        <v>4075</v>
      </c>
      <c r="BQ2290" s="141"/>
      <c r="BV2290" s="141"/>
      <c r="BX2290" s="141"/>
      <c r="BY2290" s="141"/>
      <c r="BZ2290" s="141"/>
      <c r="CA2290" s="141"/>
      <c r="CB2290" s="141"/>
      <c r="CC2290" s="141"/>
      <c r="CD2290" s="141"/>
      <c r="CE2290" s="141"/>
      <c r="CF2290" s="141"/>
      <c r="CG2290" s="141"/>
    </row>
    <row r="2291" spans="1:85" x14ac:dyDescent="0.35">
      <c r="A2291" s="155" t="s">
        <v>6893</v>
      </c>
      <c r="B2291" s="139" t="s">
        <v>4075</v>
      </c>
      <c r="C2291" s="18">
        <v>43626</v>
      </c>
      <c r="D2291" s="144">
        <v>0</v>
      </c>
      <c r="E2291" s="141" t="s">
        <v>2760</v>
      </c>
      <c r="F2291" s="141">
        <v>2</v>
      </c>
      <c r="G2291" s="141" t="s">
        <v>2004</v>
      </c>
      <c r="H2291" s="141">
        <v>2019</v>
      </c>
      <c r="I2291" s="18">
        <v>43626</v>
      </c>
      <c r="J2291" s="144"/>
      <c r="K2291" s="378"/>
      <c r="L2291" s="139" t="s">
        <v>4075</v>
      </c>
      <c r="M2291" s="141" t="s">
        <v>28</v>
      </c>
      <c r="N2291" s="248"/>
      <c r="O2291" s="141" t="s">
        <v>26</v>
      </c>
      <c r="P2291" s="141"/>
      <c r="Q2291" s="141" t="s">
        <v>6894</v>
      </c>
      <c r="R2291" s="141"/>
      <c r="S2291" s="141"/>
      <c r="T2291" s="141" t="s">
        <v>6895</v>
      </c>
      <c r="U2291" s="141">
        <v>0</v>
      </c>
      <c r="V2291" s="141"/>
      <c r="W2291" s="139" t="s">
        <v>4075</v>
      </c>
      <c r="X2291" s="141" t="s">
        <v>25</v>
      </c>
      <c r="Y2291" s="141" t="s">
        <v>27</v>
      </c>
      <c r="Z2291" s="141"/>
      <c r="AA2291" s="141" t="s">
        <v>34</v>
      </c>
      <c r="AB2291" s="141"/>
      <c r="AC2291" s="139" t="s">
        <v>18049</v>
      </c>
      <c r="AD2291" s="380"/>
      <c r="AE2291" s="139" t="s">
        <v>102</v>
      </c>
      <c r="AF2291" s="139" t="s">
        <v>13082</v>
      </c>
      <c r="AG2291" s="139" t="s">
        <v>102</v>
      </c>
      <c r="AH2291" s="139" t="s">
        <v>1378</v>
      </c>
      <c r="AI2291" s="139" t="s">
        <v>1382</v>
      </c>
      <c r="AJ2291" s="139" t="s">
        <v>60</v>
      </c>
      <c r="AK2291" s="139"/>
      <c r="AL2291" s="139"/>
      <c r="AM2291" s="141"/>
      <c r="AN2291" s="141" t="s">
        <v>8</v>
      </c>
      <c r="AO2291" s="139"/>
      <c r="AP2291" s="139" t="s">
        <v>60</v>
      </c>
      <c r="AQ2291" s="139"/>
      <c r="AR2291" s="381"/>
      <c r="AS2291" s="139" t="s">
        <v>4075</v>
      </c>
      <c r="AT2291" s="141" t="s">
        <v>1404</v>
      </c>
      <c r="AU2291" s="141"/>
      <c r="AV2291" s="383"/>
      <c r="AW2291" s="385"/>
      <c r="AX2291" s="139" t="s">
        <v>5586</v>
      </c>
      <c r="AY2291" t="s">
        <v>19284</v>
      </c>
      <c r="BA2291" s="381"/>
      <c r="BB2291" s="139" t="s">
        <v>17</v>
      </c>
      <c r="BC2291" s="166"/>
      <c r="BD2291" s="166"/>
      <c r="BE2291" s="166"/>
      <c r="BF2291" s="166"/>
      <c r="BG2291" s="166"/>
      <c r="BH2291" s="308"/>
      <c r="BI2291" s="308"/>
      <c r="BJ2291" s="141" t="s">
        <v>26</v>
      </c>
      <c r="BK2291" s="141" t="s">
        <v>26</v>
      </c>
      <c r="BL2291" s="141"/>
      <c r="BM2291" s="141"/>
      <c r="BN2291" s="139" t="s">
        <v>4075</v>
      </c>
      <c r="BQ2291" s="141"/>
      <c r="BV2291" s="141"/>
      <c r="BX2291" s="141"/>
      <c r="BY2291" s="141"/>
      <c r="BZ2291" s="141"/>
      <c r="CA2291" s="141"/>
      <c r="CB2291" s="141"/>
      <c r="CC2291" s="141"/>
      <c r="CD2291" s="141"/>
      <c r="CE2291" s="141"/>
      <c r="CF2291" s="141"/>
      <c r="CG2291" s="141"/>
    </row>
    <row r="2292" spans="1:85" x14ac:dyDescent="0.35">
      <c r="A2292" s="155" t="s">
        <v>6897</v>
      </c>
      <c r="B2292" s="139" t="s">
        <v>4075</v>
      </c>
      <c r="C2292" s="18">
        <v>43626</v>
      </c>
      <c r="D2292" s="144">
        <v>0</v>
      </c>
      <c r="E2292" s="141" t="s">
        <v>2760</v>
      </c>
      <c r="F2292" s="141">
        <v>2</v>
      </c>
      <c r="G2292" s="141" t="s">
        <v>2004</v>
      </c>
      <c r="H2292" s="141">
        <v>2019</v>
      </c>
      <c r="I2292" s="18">
        <v>43626</v>
      </c>
      <c r="J2292" s="144"/>
      <c r="K2292" s="378"/>
      <c r="L2292" s="139" t="s">
        <v>4075</v>
      </c>
      <c r="M2292" s="141" t="s">
        <v>28</v>
      </c>
      <c r="N2292" s="248"/>
      <c r="O2292" s="141" t="s">
        <v>26</v>
      </c>
      <c r="P2292" s="141"/>
      <c r="Q2292" s="141" t="s">
        <v>6898</v>
      </c>
      <c r="R2292" s="141"/>
      <c r="S2292" s="141"/>
      <c r="T2292" s="141" t="s">
        <v>6899</v>
      </c>
      <c r="U2292" s="141">
        <v>0</v>
      </c>
      <c r="V2292" s="141"/>
      <c r="W2292" s="139" t="s">
        <v>4075</v>
      </c>
      <c r="X2292" s="141" t="s">
        <v>25</v>
      </c>
      <c r="Y2292" s="141" t="s">
        <v>27</v>
      </c>
      <c r="Z2292" s="141"/>
      <c r="AA2292" s="141" t="s">
        <v>34</v>
      </c>
      <c r="AB2292" s="141"/>
      <c r="AC2292" s="139" t="s">
        <v>18050</v>
      </c>
      <c r="AD2292" s="380"/>
      <c r="AE2292" s="139" t="s">
        <v>4</v>
      </c>
      <c r="AF2292" s="139" t="s">
        <v>13073</v>
      </c>
      <c r="AG2292" s="139" t="s">
        <v>4</v>
      </c>
      <c r="AH2292" s="139" t="s">
        <v>1380</v>
      </c>
      <c r="AI2292" s="139" t="s">
        <v>15678</v>
      </c>
      <c r="AJ2292" s="139"/>
      <c r="AK2292" s="139" t="s">
        <v>15678</v>
      </c>
      <c r="AL2292" s="139" t="s">
        <v>1563</v>
      </c>
      <c r="AM2292" s="141"/>
      <c r="AN2292" s="141" t="s">
        <v>8</v>
      </c>
      <c r="AO2292" s="139"/>
      <c r="AP2292" s="139" t="s">
        <v>1563</v>
      </c>
      <c r="AQ2292" s="139"/>
      <c r="AR2292" s="381"/>
      <c r="AS2292" s="139" t="s">
        <v>4075</v>
      </c>
      <c r="AT2292" s="141" t="s">
        <v>43</v>
      </c>
      <c r="AU2292" s="141">
        <v>185</v>
      </c>
      <c r="AV2292" s="383"/>
      <c r="AW2292" s="385"/>
      <c r="AX2292" s="139" t="s">
        <v>5903</v>
      </c>
      <c r="AY2292" t="s">
        <v>18239</v>
      </c>
      <c r="BA2292" s="381"/>
      <c r="BB2292" s="139" t="s">
        <v>1450</v>
      </c>
      <c r="BC2292" s="166"/>
      <c r="BD2292" s="166"/>
      <c r="BE2292" s="166"/>
      <c r="BF2292" s="166"/>
      <c r="BG2292" s="166"/>
      <c r="BH2292" s="308"/>
      <c r="BI2292" s="308"/>
      <c r="BJ2292" s="141" t="s">
        <v>26</v>
      </c>
      <c r="BK2292" s="141" t="s">
        <v>26</v>
      </c>
      <c r="BL2292" s="141"/>
      <c r="BM2292" s="141"/>
      <c r="BN2292" s="139" t="s">
        <v>4075</v>
      </c>
      <c r="BQ2292" s="141"/>
      <c r="BV2292" s="141"/>
      <c r="BX2292" s="141"/>
      <c r="BY2292" s="141"/>
      <c r="BZ2292" s="141"/>
      <c r="CA2292" s="141"/>
      <c r="CB2292" s="141"/>
      <c r="CC2292" s="141"/>
      <c r="CD2292" s="141"/>
      <c r="CE2292" s="141"/>
      <c r="CF2292" s="141"/>
      <c r="CG2292" s="141"/>
    </row>
    <row r="2293" spans="1:85" x14ac:dyDescent="0.35">
      <c r="A2293" s="155" t="s">
        <v>6864</v>
      </c>
      <c r="B2293" s="139" t="s">
        <v>4075</v>
      </c>
      <c r="C2293" s="18">
        <v>43627</v>
      </c>
      <c r="D2293" s="144">
        <v>0</v>
      </c>
      <c r="E2293" s="141" t="s">
        <v>2760</v>
      </c>
      <c r="F2293" s="141">
        <v>2</v>
      </c>
      <c r="G2293" s="141" t="s">
        <v>2004</v>
      </c>
      <c r="H2293" s="141">
        <v>2019</v>
      </c>
      <c r="I2293" s="18">
        <v>43627</v>
      </c>
      <c r="J2293" s="144">
        <v>0.52222222222222225</v>
      </c>
      <c r="K2293" s="378"/>
      <c r="L2293" s="139" t="s">
        <v>4075</v>
      </c>
      <c r="M2293" s="141" t="s">
        <v>38</v>
      </c>
      <c r="N2293" s="248"/>
      <c r="O2293" s="141" t="s">
        <v>26</v>
      </c>
      <c r="P2293" s="141"/>
      <c r="Q2293" s="141" t="s">
        <v>6865</v>
      </c>
      <c r="R2293" s="141" t="s">
        <v>6866</v>
      </c>
      <c r="S2293" s="141"/>
      <c r="T2293" s="141" t="s">
        <v>6867</v>
      </c>
      <c r="U2293" s="141">
        <v>0</v>
      </c>
      <c r="V2293" s="141" t="s">
        <v>6868</v>
      </c>
      <c r="W2293" s="139" t="s">
        <v>4075</v>
      </c>
      <c r="X2293" s="141" t="s">
        <v>25</v>
      </c>
      <c r="Y2293" s="141" t="s">
        <v>27</v>
      </c>
      <c r="Z2293" s="141"/>
      <c r="AA2293" s="141" t="s">
        <v>34</v>
      </c>
      <c r="AB2293" s="141"/>
      <c r="AC2293" s="139" t="s">
        <v>18050</v>
      </c>
      <c r="AD2293" s="380"/>
      <c r="AE2293" s="139" t="s">
        <v>4</v>
      </c>
      <c r="AF2293" s="139" t="s">
        <v>13073</v>
      </c>
      <c r="AG2293" s="139" t="s">
        <v>4</v>
      </c>
      <c r="AH2293" s="139" t="s">
        <v>1380</v>
      </c>
      <c r="AI2293" s="139" t="s">
        <v>15678</v>
      </c>
      <c r="AJ2293" s="139"/>
      <c r="AK2293" s="139" t="s">
        <v>15678</v>
      </c>
      <c r="AL2293" s="139" t="s">
        <v>1563</v>
      </c>
      <c r="AM2293" s="141"/>
      <c r="AN2293" s="141" t="s">
        <v>8</v>
      </c>
      <c r="AO2293" s="139"/>
      <c r="AP2293" s="139" t="s">
        <v>1563</v>
      </c>
      <c r="AQ2293" s="139"/>
      <c r="AR2293" s="381"/>
      <c r="AS2293" s="139" t="s">
        <v>4075</v>
      </c>
      <c r="AT2293" s="141" t="s">
        <v>1404</v>
      </c>
      <c r="AU2293" s="141"/>
      <c r="AV2293" s="383"/>
      <c r="AW2293" s="385"/>
      <c r="AX2293" s="139" t="s">
        <v>5586</v>
      </c>
      <c r="AY2293" t="s">
        <v>18904</v>
      </c>
      <c r="BA2293" s="381"/>
      <c r="BB2293" s="139" t="s">
        <v>17</v>
      </c>
      <c r="BC2293" s="166"/>
      <c r="BD2293" s="166"/>
      <c r="BE2293" s="166"/>
      <c r="BF2293" s="166"/>
      <c r="BG2293" s="166"/>
      <c r="BH2293" s="308"/>
      <c r="BI2293" s="308"/>
      <c r="BJ2293" s="141" t="s">
        <v>26</v>
      </c>
      <c r="BK2293" s="141" t="s">
        <v>26</v>
      </c>
      <c r="BL2293" s="141"/>
      <c r="BM2293" s="141"/>
      <c r="BN2293" s="139" t="s">
        <v>4075</v>
      </c>
      <c r="BQ2293" s="141"/>
      <c r="BV2293" s="141"/>
      <c r="BX2293" s="141"/>
      <c r="BY2293" s="141"/>
      <c r="BZ2293" s="141"/>
      <c r="CA2293" s="141"/>
      <c r="CB2293" s="141"/>
      <c r="CC2293" s="141"/>
      <c r="CD2293" s="141"/>
      <c r="CE2293" s="141"/>
      <c r="CF2293" s="141"/>
      <c r="CG2293" s="141"/>
    </row>
    <row r="2294" spans="1:85" x14ac:dyDescent="0.35">
      <c r="A2294" s="155" t="s">
        <v>6861</v>
      </c>
      <c r="B2294" s="139" t="s">
        <v>4075</v>
      </c>
      <c r="C2294" s="18">
        <v>43627</v>
      </c>
      <c r="D2294" s="144">
        <v>0</v>
      </c>
      <c r="E2294" s="141" t="s">
        <v>2760</v>
      </c>
      <c r="F2294" s="141">
        <v>2</v>
      </c>
      <c r="G2294" s="141" t="s">
        <v>2004</v>
      </c>
      <c r="H2294" s="141">
        <v>2019</v>
      </c>
      <c r="I2294" s="18">
        <v>43627</v>
      </c>
      <c r="J2294" s="144"/>
      <c r="K2294" s="378"/>
      <c r="L2294" s="139" t="s">
        <v>4075</v>
      </c>
      <c r="M2294" s="141" t="s">
        <v>28</v>
      </c>
      <c r="N2294" s="248"/>
      <c r="O2294" s="141" t="s">
        <v>26</v>
      </c>
      <c r="P2294" s="141"/>
      <c r="Q2294" s="141" t="s">
        <v>6862</v>
      </c>
      <c r="R2294" s="141"/>
      <c r="S2294" s="141"/>
      <c r="T2294" s="141" t="s">
        <v>6863</v>
      </c>
      <c r="U2294" s="141">
        <v>0</v>
      </c>
      <c r="V2294" s="141"/>
      <c r="W2294" s="139" t="s">
        <v>4075</v>
      </c>
      <c r="X2294" s="141" t="s">
        <v>25</v>
      </c>
      <c r="Y2294" s="141" t="s">
        <v>27</v>
      </c>
      <c r="Z2294" s="141"/>
      <c r="AA2294" s="141" t="s">
        <v>34</v>
      </c>
      <c r="AB2294" s="141"/>
      <c r="AC2294" s="139" t="s">
        <v>18049</v>
      </c>
      <c r="AD2294" s="380"/>
      <c r="AE2294" s="139" t="s">
        <v>4</v>
      </c>
      <c r="AF2294" s="139" t="s">
        <v>13073</v>
      </c>
      <c r="AG2294" s="139" t="s">
        <v>4</v>
      </c>
      <c r="AH2294" s="139" t="s">
        <v>1380</v>
      </c>
      <c r="AI2294" s="139" t="s">
        <v>15678</v>
      </c>
      <c r="AJ2294" s="139"/>
      <c r="AK2294" s="139" t="s">
        <v>15678</v>
      </c>
      <c r="AL2294" s="139" t="s">
        <v>1563</v>
      </c>
      <c r="AM2294" s="141"/>
      <c r="AN2294" s="141" t="s">
        <v>8</v>
      </c>
      <c r="AO2294" s="139"/>
      <c r="AP2294" s="139" t="s">
        <v>1563</v>
      </c>
      <c r="AQ2294" s="139"/>
      <c r="AR2294" s="381"/>
      <c r="AS2294" s="139" t="s">
        <v>4075</v>
      </c>
      <c r="AT2294" s="141" t="s">
        <v>1404</v>
      </c>
      <c r="AU2294" s="141"/>
      <c r="AV2294" s="383"/>
      <c r="AW2294" s="385"/>
      <c r="AX2294" s="139" t="s">
        <v>2493</v>
      </c>
      <c r="AY2294" t="s">
        <v>19285</v>
      </c>
      <c r="BA2294" s="381"/>
      <c r="BB2294" s="139" t="s">
        <v>17</v>
      </c>
      <c r="BC2294" s="166"/>
      <c r="BD2294" s="166"/>
      <c r="BE2294" s="166"/>
      <c r="BF2294" s="166"/>
      <c r="BG2294" s="166"/>
      <c r="BH2294" s="308"/>
      <c r="BI2294" s="308"/>
      <c r="BJ2294" s="141" t="s">
        <v>26</v>
      </c>
      <c r="BK2294" s="141" t="s">
        <v>26</v>
      </c>
      <c r="BL2294" s="141"/>
      <c r="BM2294" s="141"/>
      <c r="BN2294" s="139" t="s">
        <v>4075</v>
      </c>
      <c r="BQ2294" s="141"/>
      <c r="BV2294" s="141"/>
      <c r="BX2294" s="141"/>
      <c r="BY2294" s="141"/>
      <c r="BZ2294" s="141"/>
      <c r="CA2294" s="141"/>
      <c r="CB2294" s="141"/>
      <c r="CC2294" s="141"/>
      <c r="CD2294" s="141"/>
      <c r="CE2294" s="141"/>
      <c r="CF2294" s="141"/>
      <c r="CG2294" s="141"/>
    </row>
    <row r="2295" spans="1:85" x14ac:dyDescent="0.35">
      <c r="A2295" s="155" t="s">
        <v>6857</v>
      </c>
      <c r="B2295" s="139" t="s">
        <v>4075</v>
      </c>
      <c r="C2295" s="18">
        <v>43627</v>
      </c>
      <c r="D2295" s="144">
        <v>0</v>
      </c>
      <c r="E2295" s="141" t="s">
        <v>2760</v>
      </c>
      <c r="F2295" s="141">
        <v>2</v>
      </c>
      <c r="G2295" s="141" t="s">
        <v>2004</v>
      </c>
      <c r="H2295" s="141">
        <v>2019</v>
      </c>
      <c r="I2295" s="18">
        <v>43627</v>
      </c>
      <c r="J2295" s="144">
        <v>0.14930555555555555</v>
      </c>
      <c r="K2295" s="378"/>
      <c r="L2295" s="139" t="s">
        <v>4075</v>
      </c>
      <c r="M2295" s="141" t="s">
        <v>28</v>
      </c>
      <c r="N2295" s="248"/>
      <c r="O2295" s="141" t="s">
        <v>26</v>
      </c>
      <c r="P2295" s="141"/>
      <c r="Q2295" s="141" t="s">
        <v>6858</v>
      </c>
      <c r="R2295" s="141" t="s">
        <v>6859</v>
      </c>
      <c r="S2295" s="141"/>
      <c r="T2295" s="141" t="s">
        <v>6860</v>
      </c>
      <c r="U2295" s="141">
        <v>117431308</v>
      </c>
      <c r="V2295" s="141"/>
      <c r="W2295" s="139" t="s">
        <v>4075</v>
      </c>
      <c r="X2295" s="141" t="s">
        <v>25</v>
      </c>
      <c r="Y2295" s="141" t="s">
        <v>27</v>
      </c>
      <c r="Z2295" s="141"/>
      <c r="AA2295" s="141" t="s">
        <v>34</v>
      </c>
      <c r="AB2295" s="141"/>
      <c r="AC2295" s="139" t="s">
        <v>18049</v>
      </c>
      <c r="AD2295" s="380"/>
      <c r="AE2295" s="139" t="s">
        <v>6</v>
      </c>
      <c r="AF2295" s="139" t="s">
        <v>13087</v>
      </c>
      <c r="AG2295" s="139" t="s">
        <v>6</v>
      </c>
      <c r="AH2295" s="139" t="s">
        <v>13</v>
      </c>
      <c r="AI2295" s="139" t="s">
        <v>13</v>
      </c>
      <c r="AJ2295" s="139"/>
      <c r="AK2295" s="139"/>
      <c r="AL2295" s="139"/>
      <c r="AM2295" s="141"/>
      <c r="AN2295" s="141" t="s">
        <v>8</v>
      </c>
      <c r="AO2295" s="139"/>
      <c r="AP2295" s="139" t="s">
        <v>1563</v>
      </c>
      <c r="AQ2295" s="139"/>
      <c r="AR2295" s="381"/>
      <c r="AS2295" s="139" t="s">
        <v>4075</v>
      </c>
      <c r="AT2295" s="141" t="s">
        <v>1404</v>
      </c>
      <c r="AU2295" s="141"/>
      <c r="AV2295" s="383"/>
      <c r="AW2295" s="385"/>
      <c r="AX2295" s="139" t="s">
        <v>1636</v>
      </c>
      <c r="AY2295" t="s">
        <v>19286</v>
      </c>
      <c r="BA2295" s="381"/>
      <c r="BB2295" s="139" t="s">
        <v>17</v>
      </c>
      <c r="BC2295" s="166"/>
      <c r="BD2295" s="166"/>
      <c r="BE2295" s="166"/>
      <c r="BF2295" s="166"/>
      <c r="BG2295" s="166"/>
      <c r="BH2295" s="308"/>
      <c r="BI2295" s="308"/>
      <c r="BJ2295" s="141" t="s">
        <v>26</v>
      </c>
      <c r="BK2295" s="141" t="s">
        <v>26</v>
      </c>
      <c r="BL2295" s="141"/>
      <c r="BM2295" s="141"/>
      <c r="BN2295" s="139" t="s">
        <v>4075</v>
      </c>
      <c r="BQ2295" s="141"/>
      <c r="BV2295" s="141"/>
      <c r="BX2295" s="141"/>
      <c r="BY2295" s="141"/>
      <c r="BZ2295" s="141"/>
      <c r="CA2295" s="141"/>
      <c r="CB2295" s="141"/>
      <c r="CC2295" s="141"/>
      <c r="CD2295" s="141"/>
      <c r="CE2295" s="141"/>
      <c r="CF2295" s="141"/>
      <c r="CG2295" s="141"/>
    </row>
    <row r="2296" spans="1:85" x14ac:dyDescent="0.35">
      <c r="A2296" s="155" t="s">
        <v>6877</v>
      </c>
      <c r="B2296" s="139" t="s">
        <v>4075</v>
      </c>
      <c r="C2296" s="18">
        <v>43627</v>
      </c>
      <c r="D2296" s="144">
        <v>0</v>
      </c>
      <c r="E2296" s="141" t="s">
        <v>2760</v>
      </c>
      <c r="F2296" s="141">
        <v>2</v>
      </c>
      <c r="G2296" s="141" t="s">
        <v>2004</v>
      </c>
      <c r="H2296" s="141">
        <v>2019</v>
      </c>
      <c r="I2296" s="18">
        <v>43627</v>
      </c>
      <c r="J2296" s="144">
        <v>0.69722222222222219</v>
      </c>
      <c r="K2296" s="378"/>
      <c r="L2296" s="139" t="s">
        <v>4075</v>
      </c>
      <c r="M2296" s="141" t="s">
        <v>28</v>
      </c>
      <c r="N2296" s="248"/>
      <c r="O2296" s="141" t="s">
        <v>26</v>
      </c>
      <c r="P2296" s="141"/>
      <c r="Q2296" s="141" t="s">
        <v>6878</v>
      </c>
      <c r="R2296" s="141" t="s">
        <v>6879</v>
      </c>
      <c r="S2296" s="141"/>
      <c r="T2296" s="141" t="s">
        <v>6880</v>
      </c>
      <c r="U2296" s="141">
        <v>0</v>
      </c>
      <c r="V2296" s="141"/>
      <c r="W2296" s="139" t="s">
        <v>4075</v>
      </c>
      <c r="X2296" s="141" t="s">
        <v>25</v>
      </c>
      <c r="Y2296" s="141" t="s">
        <v>27</v>
      </c>
      <c r="Z2296" s="141"/>
      <c r="AA2296" s="141" t="s">
        <v>34</v>
      </c>
      <c r="AB2296" s="141"/>
      <c r="AC2296" s="139" t="s">
        <v>18049</v>
      </c>
      <c r="AD2296" s="380"/>
      <c r="AE2296" s="139" t="s">
        <v>102</v>
      </c>
      <c r="AF2296" s="139" t="s">
        <v>13082</v>
      </c>
      <c r="AG2296" s="139" t="s">
        <v>102</v>
      </c>
      <c r="AH2296" s="139" t="s">
        <v>1378</v>
      </c>
      <c r="AI2296" s="139" t="s">
        <v>1382</v>
      </c>
      <c r="AJ2296" s="139" t="s">
        <v>60</v>
      </c>
      <c r="AK2296" s="139"/>
      <c r="AL2296" s="139"/>
      <c r="AM2296" s="141"/>
      <c r="AN2296" s="141" t="s">
        <v>8</v>
      </c>
      <c r="AO2296" s="139"/>
      <c r="AP2296" s="139" t="s">
        <v>60</v>
      </c>
      <c r="AQ2296" s="139"/>
      <c r="AR2296" s="381"/>
      <c r="AS2296" s="139" t="s">
        <v>4075</v>
      </c>
      <c r="AT2296" s="141" t="s">
        <v>1404</v>
      </c>
      <c r="AU2296" s="141"/>
      <c r="AV2296" s="383"/>
      <c r="AW2296" s="385"/>
      <c r="AX2296" s="139" t="s">
        <v>119</v>
      </c>
      <c r="AY2296" t="s">
        <v>19206</v>
      </c>
      <c r="BA2296" s="381"/>
      <c r="BB2296" s="139" t="s">
        <v>1444</v>
      </c>
      <c r="BC2296" s="166"/>
      <c r="BD2296" s="166"/>
      <c r="BE2296" s="166"/>
      <c r="BF2296" s="166"/>
      <c r="BG2296" s="166"/>
      <c r="BH2296" s="308"/>
      <c r="BI2296" s="308"/>
      <c r="BJ2296" s="141" t="s">
        <v>26</v>
      </c>
      <c r="BK2296" s="141" t="s">
        <v>26</v>
      </c>
      <c r="BL2296" s="141"/>
      <c r="BM2296" s="141"/>
      <c r="BN2296" s="139" t="s">
        <v>4075</v>
      </c>
      <c r="BQ2296" s="141"/>
      <c r="BV2296" s="141"/>
      <c r="BX2296" s="141"/>
      <c r="BY2296" s="141"/>
      <c r="BZ2296" s="141"/>
      <c r="CA2296" s="141"/>
      <c r="CB2296" s="141"/>
      <c r="CC2296" s="141"/>
      <c r="CD2296" s="141"/>
      <c r="CE2296" s="141"/>
      <c r="CF2296" s="141"/>
      <c r="CG2296" s="141"/>
    </row>
    <row r="2297" spans="1:85" x14ac:dyDescent="0.35">
      <c r="A2297" s="155" t="s">
        <v>6872</v>
      </c>
      <c r="B2297" s="139" t="s">
        <v>4075</v>
      </c>
      <c r="C2297" s="18">
        <v>43627</v>
      </c>
      <c r="D2297" s="144">
        <v>0</v>
      </c>
      <c r="E2297" s="141" t="s">
        <v>2760</v>
      </c>
      <c r="F2297" s="141">
        <v>2</v>
      </c>
      <c r="G2297" s="141" t="s">
        <v>2004</v>
      </c>
      <c r="H2297" s="141">
        <v>2019</v>
      </c>
      <c r="I2297" s="18">
        <v>43627</v>
      </c>
      <c r="J2297" s="144">
        <v>0.68819444444444444</v>
      </c>
      <c r="K2297" s="378"/>
      <c r="L2297" s="139" t="s">
        <v>4075</v>
      </c>
      <c r="M2297" s="141" t="s">
        <v>28</v>
      </c>
      <c r="N2297" s="248"/>
      <c r="O2297" s="141" t="s">
        <v>26</v>
      </c>
      <c r="P2297" s="141"/>
      <c r="Q2297" s="141" t="s">
        <v>6873</v>
      </c>
      <c r="R2297" s="141" t="s">
        <v>6874</v>
      </c>
      <c r="S2297" s="141"/>
      <c r="T2297" s="141" t="s">
        <v>6875</v>
      </c>
      <c r="U2297" s="141">
        <v>0</v>
      </c>
      <c r="V2297" s="141"/>
      <c r="W2297" s="139" t="s">
        <v>4075</v>
      </c>
      <c r="X2297" s="141" t="s">
        <v>25</v>
      </c>
      <c r="Y2297" s="141" t="s">
        <v>27</v>
      </c>
      <c r="Z2297" s="141"/>
      <c r="AA2297" s="141" t="s">
        <v>34</v>
      </c>
      <c r="AB2297" s="141"/>
      <c r="AC2297" s="139" t="s">
        <v>18047</v>
      </c>
      <c r="AD2297" s="380"/>
      <c r="AE2297" s="139" t="s">
        <v>102</v>
      </c>
      <c r="AF2297" s="139" t="s">
        <v>13071</v>
      </c>
      <c r="AG2297" s="139" t="s">
        <v>102</v>
      </c>
      <c r="AH2297" s="139" t="s">
        <v>1378</v>
      </c>
      <c r="AI2297" s="139" t="s">
        <v>1387</v>
      </c>
      <c r="AJ2297" s="139" t="s">
        <v>46</v>
      </c>
      <c r="AK2297" s="139"/>
      <c r="AL2297" s="139"/>
      <c r="AM2297" s="141"/>
      <c r="AN2297" s="141" t="s">
        <v>8</v>
      </c>
      <c r="AO2297" s="139"/>
      <c r="AP2297" s="139" t="s">
        <v>46</v>
      </c>
      <c r="AQ2297" s="139" t="s">
        <v>6876</v>
      </c>
      <c r="AR2297" s="381"/>
      <c r="AS2297" s="139" t="s">
        <v>4075</v>
      </c>
      <c r="AT2297" s="141" t="s">
        <v>1404</v>
      </c>
      <c r="AU2297" s="141"/>
      <c r="AV2297" s="383"/>
      <c r="AW2297" s="385"/>
      <c r="AX2297" s="139" t="s">
        <v>119</v>
      </c>
      <c r="AY2297" t="s">
        <v>19287</v>
      </c>
      <c r="BA2297" s="381"/>
      <c r="BB2297" s="139" t="s">
        <v>17</v>
      </c>
      <c r="BC2297" s="166"/>
      <c r="BD2297" s="166"/>
      <c r="BE2297" s="166"/>
      <c r="BF2297" s="166"/>
      <c r="BG2297" s="166"/>
      <c r="BH2297" s="308"/>
      <c r="BI2297" s="308"/>
      <c r="BJ2297" s="141" t="s">
        <v>26</v>
      </c>
      <c r="BK2297" s="141" t="s">
        <v>26</v>
      </c>
      <c r="BL2297" s="141"/>
      <c r="BM2297" s="141"/>
      <c r="BN2297" s="139" t="s">
        <v>4075</v>
      </c>
      <c r="BQ2297" s="141"/>
      <c r="BV2297" s="141"/>
      <c r="BX2297" s="141"/>
      <c r="BY2297" s="141"/>
      <c r="BZ2297" s="141"/>
      <c r="CA2297" s="141"/>
      <c r="CB2297" s="141"/>
      <c r="CC2297" s="141"/>
      <c r="CD2297" s="141"/>
      <c r="CE2297" s="141"/>
      <c r="CF2297" s="141"/>
      <c r="CG2297" s="141"/>
    </row>
    <row r="2298" spans="1:85" x14ac:dyDescent="0.35">
      <c r="A2298" s="155" t="s">
        <v>6869</v>
      </c>
      <c r="B2298" s="139" t="s">
        <v>4075</v>
      </c>
      <c r="C2298" s="18">
        <v>43627</v>
      </c>
      <c r="D2298" s="144">
        <v>0</v>
      </c>
      <c r="E2298" s="141" t="s">
        <v>2760</v>
      </c>
      <c r="F2298" s="141">
        <v>2</v>
      </c>
      <c r="G2298" s="141" t="s">
        <v>2004</v>
      </c>
      <c r="H2298" s="141">
        <v>2019</v>
      </c>
      <c r="I2298" s="18">
        <v>43627</v>
      </c>
      <c r="J2298" s="144"/>
      <c r="K2298" s="378"/>
      <c r="L2298" s="139" t="s">
        <v>4075</v>
      </c>
      <c r="M2298" s="141" t="s">
        <v>28</v>
      </c>
      <c r="N2298" s="248"/>
      <c r="O2298" s="141" t="s">
        <v>26</v>
      </c>
      <c r="P2298" s="141"/>
      <c r="Q2298" s="141" t="s">
        <v>6870</v>
      </c>
      <c r="R2298" s="141"/>
      <c r="S2298" s="141"/>
      <c r="T2298" s="141" t="s">
        <v>6871</v>
      </c>
      <c r="U2298" s="141">
        <v>0</v>
      </c>
      <c r="V2298" s="141"/>
      <c r="W2298" s="139" t="s">
        <v>4075</v>
      </c>
      <c r="X2298" s="141" t="s">
        <v>25</v>
      </c>
      <c r="Y2298" s="141" t="s">
        <v>27</v>
      </c>
      <c r="Z2298" s="141"/>
      <c r="AA2298" s="141" t="s">
        <v>34</v>
      </c>
      <c r="AB2298" s="141"/>
      <c r="AC2298" s="139" t="s">
        <v>18047</v>
      </c>
      <c r="AD2298" s="380"/>
      <c r="AE2298" s="139" t="s">
        <v>102</v>
      </c>
      <c r="AF2298" s="139" t="s">
        <v>13082</v>
      </c>
      <c r="AG2298" s="139" t="s">
        <v>102</v>
      </c>
      <c r="AH2298" s="139" t="s">
        <v>1378</v>
      </c>
      <c r="AI2298" s="139" t="s">
        <v>1382</v>
      </c>
      <c r="AJ2298" s="139" t="s">
        <v>60</v>
      </c>
      <c r="AK2298" s="139"/>
      <c r="AL2298" s="139"/>
      <c r="AM2298" s="141"/>
      <c r="AN2298" s="141" t="s">
        <v>8</v>
      </c>
      <c r="AO2298" s="139"/>
      <c r="AP2298" s="139" t="s">
        <v>60</v>
      </c>
      <c r="AQ2298" s="139"/>
      <c r="AR2298" s="381"/>
      <c r="AS2298" s="139" t="s">
        <v>4075</v>
      </c>
      <c r="AT2298" s="141" t="s">
        <v>1404</v>
      </c>
      <c r="AU2298" s="141"/>
      <c r="AV2298" s="383"/>
      <c r="AW2298" s="385"/>
      <c r="AX2298" s="139" t="s">
        <v>1431</v>
      </c>
      <c r="AY2298" t="s">
        <v>19288</v>
      </c>
      <c r="BA2298" s="381"/>
      <c r="BB2298" s="139" t="s">
        <v>17</v>
      </c>
      <c r="BC2298" s="166"/>
      <c r="BD2298" s="166"/>
      <c r="BE2298" s="166"/>
      <c r="BF2298" s="166"/>
      <c r="BG2298" s="166"/>
      <c r="BH2298" s="308"/>
      <c r="BI2298" s="308"/>
      <c r="BJ2298" s="141" t="s">
        <v>26</v>
      </c>
      <c r="BK2298" s="141" t="s">
        <v>26</v>
      </c>
      <c r="BL2298" s="141"/>
      <c r="BM2298" s="141"/>
      <c r="BN2298" s="139" t="s">
        <v>4075</v>
      </c>
      <c r="BQ2298" s="141"/>
      <c r="BV2298" s="141"/>
      <c r="BX2298" s="141"/>
      <c r="BY2298" s="141"/>
      <c r="BZ2298" s="141"/>
      <c r="CA2298" s="141"/>
      <c r="CB2298" s="141"/>
      <c r="CC2298" s="141"/>
      <c r="CD2298" s="141"/>
      <c r="CE2298" s="141"/>
      <c r="CF2298" s="141"/>
      <c r="CG2298" s="141"/>
    </row>
    <row r="2299" spans="1:85" x14ac:dyDescent="0.35">
      <c r="A2299" s="155" t="s">
        <v>6847</v>
      </c>
      <c r="B2299" s="139" t="s">
        <v>4075</v>
      </c>
      <c r="C2299" s="18">
        <v>43628</v>
      </c>
      <c r="D2299" s="144">
        <v>0</v>
      </c>
      <c r="E2299" s="141" t="s">
        <v>2760</v>
      </c>
      <c r="F2299" s="141">
        <v>2</v>
      </c>
      <c r="G2299" s="141" t="s">
        <v>2004</v>
      </c>
      <c r="H2299" s="141">
        <v>2019</v>
      </c>
      <c r="I2299" s="18">
        <v>43628</v>
      </c>
      <c r="J2299" s="144"/>
      <c r="K2299" s="378"/>
      <c r="L2299" s="139" t="s">
        <v>4075</v>
      </c>
      <c r="M2299" s="141" t="s">
        <v>28</v>
      </c>
      <c r="N2299" s="248"/>
      <c r="O2299" s="141" t="s">
        <v>26</v>
      </c>
      <c r="P2299" s="141"/>
      <c r="Q2299" s="141" t="s">
        <v>6848</v>
      </c>
      <c r="R2299" s="141"/>
      <c r="S2299" s="141"/>
      <c r="T2299" s="141" t="s">
        <v>6849</v>
      </c>
      <c r="U2299" s="141">
        <v>0</v>
      </c>
      <c r="V2299" s="141"/>
      <c r="W2299" s="139" t="s">
        <v>4075</v>
      </c>
      <c r="X2299" s="141" t="s">
        <v>25</v>
      </c>
      <c r="Y2299" s="141" t="s">
        <v>27</v>
      </c>
      <c r="Z2299" s="141"/>
      <c r="AA2299" s="141" t="s">
        <v>34</v>
      </c>
      <c r="AB2299" s="141"/>
      <c r="AC2299" s="139" t="s">
        <v>18049</v>
      </c>
      <c r="AD2299" s="380"/>
      <c r="AE2299" s="139" t="s">
        <v>101</v>
      </c>
      <c r="AF2299" s="139" t="s">
        <v>13079</v>
      </c>
      <c r="AG2299" s="139" t="s">
        <v>103</v>
      </c>
      <c r="AH2299" s="139" t="s">
        <v>1380</v>
      </c>
      <c r="AI2299" s="139" t="s">
        <v>7240</v>
      </c>
      <c r="AJ2299" s="139"/>
      <c r="AK2299" s="139" t="s">
        <v>7240</v>
      </c>
      <c r="AL2299" s="139" t="s">
        <v>60</v>
      </c>
      <c r="AM2299" s="141"/>
      <c r="AN2299" s="141" t="s">
        <v>8</v>
      </c>
      <c r="AO2299" s="139"/>
      <c r="AP2299" s="139" t="s">
        <v>60</v>
      </c>
      <c r="AQ2299" s="139"/>
      <c r="AR2299" s="381"/>
      <c r="AS2299" s="139" t="s">
        <v>4075</v>
      </c>
      <c r="AT2299" s="141" t="s">
        <v>1404</v>
      </c>
      <c r="AU2299" s="141"/>
      <c r="AV2299" s="383"/>
      <c r="AW2299" s="385"/>
      <c r="AX2299" s="139" t="s">
        <v>5607</v>
      </c>
      <c r="AY2299" t="s">
        <v>19289</v>
      </c>
      <c r="BA2299" s="381"/>
      <c r="BB2299" s="139" t="s">
        <v>1444</v>
      </c>
      <c r="BC2299" s="166"/>
      <c r="BD2299" s="166"/>
      <c r="BE2299" s="166"/>
      <c r="BF2299" s="166"/>
      <c r="BG2299" s="166"/>
      <c r="BH2299" s="308"/>
      <c r="BI2299" s="308"/>
      <c r="BJ2299" s="141" t="s">
        <v>26</v>
      </c>
      <c r="BK2299" s="141" t="s">
        <v>26</v>
      </c>
      <c r="BL2299" s="141"/>
      <c r="BM2299" s="141"/>
      <c r="BN2299" s="139" t="s">
        <v>4075</v>
      </c>
      <c r="BQ2299" s="141"/>
      <c r="BV2299" s="141"/>
      <c r="BX2299" s="141"/>
      <c r="BY2299" s="141"/>
      <c r="BZ2299" s="141"/>
      <c r="CA2299" s="141"/>
      <c r="CB2299" s="141"/>
      <c r="CC2299" s="141"/>
      <c r="CD2299" s="141"/>
      <c r="CE2299" s="141"/>
      <c r="CF2299" s="141"/>
      <c r="CG2299" s="141"/>
    </row>
    <row r="2300" spans="1:85" x14ac:dyDescent="0.35">
      <c r="A2300" s="155" t="s">
        <v>6850</v>
      </c>
      <c r="B2300" s="139" t="s">
        <v>4075</v>
      </c>
      <c r="C2300" s="18">
        <v>43628</v>
      </c>
      <c r="D2300" s="144">
        <v>0</v>
      </c>
      <c r="E2300" s="141" t="s">
        <v>2760</v>
      </c>
      <c r="F2300" s="141">
        <v>2</v>
      </c>
      <c r="G2300" s="141" t="s">
        <v>2004</v>
      </c>
      <c r="H2300" s="141">
        <v>2019</v>
      </c>
      <c r="I2300" s="18"/>
      <c r="J2300" s="144"/>
      <c r="K2300" s="378"/>
      <c r="L2300" s="139" t="s">
        <v>4075</v>
      </c>
      <c r="M2300" s="141" t="s">
        <v>28</v>
      </c>
      <c r="N2300" s="248"/>
      <c r="O2300" s="141" t="s">
        <v>26</v>
      </c>
      <c r="P2300" s="141"/>
      <c r="Q2300" s="141"/>
      <c r="R2300" s="141"/>
      <c r="S2300" s="141" t="s">
        <v>6851</v>
      </c>
      <c r="T2300" s="141" t="s">
        <v>6852</v>
      </c>
      <c r="U2300" s="141">
        <v>0</v>
      </c>
      <c r="V2300" s="141"/>
      <c r="W2300" s="139" t="s">
        <v>4075</v>
      </c>
      <c r="X2300" s="141" t="s">
        <v>25</v>
      </c>
      <c r="Y2300" s="141" t="s">
        <v>27</v>
      </c>
      <c r="Z2300" s="141"/>
      <c r="AA2300" s="141" t="s">
        <v>35</v>
      </c>
      <c r="AB2300" s="141"/>
      <c r="AC2300" s="139" t="s">
        <v>18050</v>
      </c>
      <c r="AD2300" s="380"/>
      <c r="AE2300" s="139" t="s">
        <v>103</v>
      </c>
      <c r="AF2300" s="139" t="s">
        <v>13069</v>
      </c>
      <c r="AG2300" s="139" t="s">
        <v>103</v>
      </c>
      <c r="AH2300" s="139" t="s">
        <v>1380</v>
      </c>
      <c r="AI2300" s="139" t="s">
        <v>7399</v>
      </c>
      <c r="AJ2300" s="139"/>
      <c r="AK2300" s="139" t="s">
        <v>7399</v>
      </c>
      <c r="AL2300" s="139" t="s">
        <v>1621</v>
      </c>
      <c r="AM2300" s="141"/>
      <c r="AN2300" s="141" t="s">
        <v>8</v>
      </c>
      <c r="AO2300" s="139"/>
      <c r="AP2300" s="139" t="s">
        <v>1621</v>
      </c>
      <c r="AQ2300" s="139" t="s">
        <v>6775</v>
      </c>
      <c r="AR2300" s="381"/>
      <c r="AS2300" s="139" t="s">
        <v>4075</v>
      </c>
      <c r="AT2300" s="141" t="s">
        <v>1404</v>
      </c>
      <c r="AU2300" s="141"/>
      <c r="AV2300" s="383"/>
      <c r="AW2300" s="385"/>
      <c r="AX2300" s="139" t="s">
        <v>3845</v>
      </c>
      <c r="AY2300" t="s">
        <v>19290</v>
      </c>
      <c r="BA2300" s="381"/>
      <c r="BB2300" s="139" t="s">
        <v>1450</v>
      </c>
      <c r="BC2300" s="166"/>
      <c r="BD2300" s="166"/>
      <c r="BE2300" s="166"/>
      <c r="BF2300" s="166"/>
      <c r="BG2300" s="166"/>
      <c r="BH2300" s="308"/>
      <c r="BI2300" s="308"/>
      <c r="BJ2300" s="141" t="s">
        <v>26</v>
      </c>
      <c r="BK2300" s="141" t="s">
        <v>26</v>
      </c>
      <c r="BL2300" s="141"/>
      <c r="BM2300" s="141"/>
      <c r="BN2300" s="139" t="s">
        <v>4075</v>
      </c>
      <c r="BQ2300" s="141"/>
      <c r="BV2300" s="141"/>
      <c r="BX2300" s="141"/>
      <c r="BY2300" s="141"/>
      <c r="BZ2300" s="141"/>
      <c r="CA2300" s="141"/>
      <c r="CB2300" s="141"/>
      <c r="CC2300" s="141"/>
      <c r="CD2300" s="141"/>
      <c r="CE2300" s="141"/>
      <c r="CF2300" s="141"/>
      <c r="CG2300" s="141"/>
    </row>
    <row r="2301" spans="1:85" x14ac:dyDescent="0.35">
      <c r="A2301" s="155" t="s">
        <v>6853</v>
      </c>
      <c r="B2301" s="139" t="s">
        <v>4075</v>
      </c>
      <c r="C2301" s="18">
        <v>43628</v>
      </c>
      <c r="D2301" s="144">
        <v>0</v>
      </c>
      <c r="E2301" s="141" t="s">
        <v>2760</v>
      </c>
      <c r="F2301" s="141">
        <v>2</v>
      </c>
      <c r="G2301" s="141" t="s">
        <v>2004</v>
      </c>
      <c r="H2301" s="141">
        <v>2019</v>
      </c>
      <c r="I2301" s="18">
        <v>43628</v>
      </c>
      <c r="J2301" s="144">
        <v>0.54861111111111116</v>
      </c>
      <c r="K2301" s="378"/>
      <c r="L2301" s="139" t="s">
        <v>4075</v>
      </c>
      <c r="M2301" s="141" t="s">
        <v>28</v>
      </c>
      <c r="N2301" s="248"/>
      <c r="O2301" s="141" t="s">
        <v>26</v>
      </c>
      <c r="P2301" s="141"/>
      <c r="Q2301" s="141" t="s">
        <v>6854</v>
      </c>
      <c r="R2301" s="141" t="s">
        <v>6855</v>
      </c>
      <c r="S2301" s="141"/>
      <c r="T2301" s="141" t="s">
        <v>6856</v>
      </c>
      <c r="U2301" s="141">
        <v>0</v>
      </c>
      <c r="V2301" s="141"/>
      <c r="W2301" s="139" t="s">
        <v>4075</v>
      </c>
      <c r="X2301" s="141" t="s">
        <v>25</v>
      </c>
      <c r="Y2301" s="141" t="s">
        <v>27</v>
      </c>
      <c r="Z2301" s="141"/>
      <c r="AA2301" s="141" t="s">
        <v>34</v>
      </c>
      <c r="AB2301" s="141"/>
      <c r="AC2301" s="139" t="s">
        <v>18047</v>
      </c>
      <c r="AD2301" s="380"/>
      <c r="AE2301" s="139" t="s">
        <v>102</v>
      </c>
      <c r="AF2301" s="139" t="s">
        <v>13082</v>
      </c>
      <c r="AG2301" s="139" t="s">
        <v>102</v>
      </c>
      <c r="AH2301" s="139" t="s">
        <v>1378</v>
      </c>
      <c r="AI2301" s="139" t="s">
        <v>1382</v>
      </c>
      <c r="AJ2301" s="139" t="s">
        <v>60</v>
      </c>
      <c r="AK2301" s="139"/>
      <c r="AL2301" s="139"/>
      <c r="AM2301" s="141"/>
      <c r="AN2301" s="141" t="s">
        <v>8</v>
      </c>
      <c r="AO2301" s="139"/>
      <c r="AP2301" s="139" t="s">
        <v>60</v>
      </c>
      <c r="AQ2301" s="139"/>
      <c r="AR2301" s="381"/>
      <c r="AS2301" s="139" t="s">
        <v>4075</v>
      </c>
      <c r="AT2301" s="141" t="s">
        <v>1404</v>
      </c>
      <c r="AU2301" s="141"/>
      <c r="AV2301" s="383"/>
      <c r="AW2301" s="385"/>
      <c r="AX2301" s="139" t="s">
        <v>5499</v>
      </c>
      <c r="AY2301" t="s">
        <v>19291</v>
      </c>
      <c r="BA2301" s="381"/>
      <c r="BB2301" s="139" t="s">
        <v>1450</v>
      </c>
      <c r="BC2301" s="166"/>
      <c r="BD2301" s="166"/>
      <c r="BE2301" s="166"/>
      <c r="BF2301" s="166"/>
      <c r="BG2301" s="166"/>
      <c r="BH2301" s="308"/>
      <c r="BI2301" s="308"/>
      <c r="BJ2301" s="141" t="s">
        <v>26</v>
      </c>
      <c r="BK2301" s="141" t="s">
        <v>26</v>
      </c>
      <c r="BL2301" s="141"/>
      <c r="BM2301" s="141"/>
      <c r="BN2301" s="139" t="s">
        <v>4075</v>
      </c>
      <c r="BQ2301" s="141"/>
      <c r="BV2301" s="141"/>
      <c r="BX2301" s="141"/>
      <c r="BY2301" s="141"/>
      <c r="BZ2301" s="141"/>
      <c r="CA2301" s="141"/>
      <c r="CB2301" s="141"/>
      <c r="CC2301" s="141"/>
      <c r="CD2301" s="141"/>
      <c r="CE2301" s="141"/>
      <c r="CF2301" s="141"/>
      <c r="CG2301" s="141"/>
    </row>
    <row r="2302" spans="1:85" x14ac:dyDescent="0.35">
      <c r="A2302" s="155" t="s">
        <v>6843</v>
      </c>
      <c r="B2302" s="139" t="s">
        <v>4075</v>
      </c>
      <c r="C2302" s="18">
        <v>43629</v>
      </c>
      <c r="D2302" s="144">
        <v>0</v>
      </c>
      <c r="E2302" s="141" t="s">
        <v>2760</v>
      </c>
      <c r="F2302" s="141">
        <v>2</v>
      </c>
      <c r="G2302" s="141" t="s">
        <v>2004</v>
      </c>
      <c r="H2302" s="141">
        <v>2019</v>
      </c>
      <c r="I2302" s="18">
        <v>43629</v>
      </c>
      <c r="J2302" s="144">
        <v>7.6388888888888886E-3</v>
      </c>
      <c r="K2302" s="378"/>
      <c r="L2302" s="139" t="s">
        <v>4075</v>
      </c>
      <c r="M2302" s="141" t="s">
        <v>28</v>
      </c>
      <c r="N2302" s="248"/>
      <c r="O2302" s="141" t="s">
        <v>26</v>
      </c>
      <c r="P2302" s="141"/>
      <c r="Q2302" s="141" t="s">
        <v>6844</v>
      </c>
      <c r="R2302" s="141" t="s">
        <v>6845</v>
      </c>
      <c r="S2302" s="141"/>
      <c r="T2302" s="141" t="s">
        <v>6846</v>
      </c>
      <c r="U2302" s="141">
        <v>117441387</v>
      </c>
      <c r="V2302" s="141"/>
      <c r="W2302" s="139" t="s">
        <v>4075</v>
      </c>
      <c r="X2302" s="141" t="s">
        <v>25</v>
      </c>
      <c r="Y2302" s="141" t="s">
        <v>27</v>
      </c>
      <c r="Z2302" s="141"/>
      <c r="AA2302" s="141" t="s">
        <v>34</v>
      </c>
      <c r="AB2302" s="141"/>
      <c r="AC2302" s="139" t="s">
        <v>18050</v>
      </c>
      <c r="AD2302" s="380"/>
      <c r="AE2302" s="139" t="s">
        <v>4</v>
      </c>
      <c r="AF2302" s="139" t="s">
        <v>13073</v>
      </c>
      <c r="AG2302" s="139" t="s">
        <v>4</v>
      </c>
      <c r="AH2302" s="139" t="s">
        <v>1380</v>
      </c>
      <c r="AI2302" s="139" t="s">
        <v>15678</v>
      </c>
      <c r="AJ2302" s="139"/>
      <c r="AK2302" s="139" t="s">
        <v>15678</v>
      </c>
      <c r="AL2302" s="139" t="s">
        <v>1563</v>
      </c>
      <c r="AM2302" s="141"/>
      <c r="AN2302" s="141" t="s">
        <v>8</v>
      </c>
      <c r="AO2302" s="139"/>
      <c r="AP2302" s="139" t="s">
        <v>1563</v>
      </c>
      <c r="AQ2302" s="139"/>
      <c r="AR2302" s="381"/>
      <c r="AS2302" s="139" t="s">
        <v>4075</v>
      </c>
      <c r="AT2302" s="141" t="s">
        <v>43</v>
      </c>
      <c r="AU2302" s="141">
        <v>505</v>
      </c>
      <c r="AV2302" s="383"/>
      <c r="AW2302" s="385"/>
      <c r="AX2302" s="139" t="s">
        <v>5479</v>
      </c>
      <c r="AY2302" t="s">
        <v>19292</v>
      </c>
      <c r="BA2302" s="381"/>
      <c r="BB2302" s="139" t="s">
        <v>1450</v>
      </c>
      <c r="BC2302" s="166"/>
      <c r="BD2302" s="166"/>
      <c r="BE2302" s="166"/>
      <c r="BF2302" s="166"/>
      <c r="BG2302" s="166"/>
      <c r="BH2302" s="308"/>
      <c r="BI2302" s="308"/>
      <c r="BJ2302" s="141" t="s">
        <v>26</v>
      </c>
      <c r="BK2302" s="141" t="s">
        <v>26</v>
      </c>
      <c r="BL2302" s="141"/>
      <c r="BM2302" s="141"/>
      <c r="BN2302" s="139" t="s">
        <v>4075</v>
      </c>
      <c r="BQ2302" s="141" t="s">
        <v>16002</v>
      </c>
      <c r="BR2302" s="135" t="s">
        <v>15680</v>
      </c>
      <c r="BT2302" s="135" t="s">
        <v>15355</v>
      </c>
      <c r="BU2302" s="135" t="s">
        <v>13274</v>
      </c>
      <c r="BV2302" s="141" t="s">
        <v>13284</v>
      </c>
      <c r="BW2302" s="135" t="s">
        <v>3829</v>
      </c>
      <c r="BX2302" s="141" t="s">
        <v>15689</v>
      </c>
      <c r="BY2302" s="141" t="s">
        <v>12</v>
      </c>
      <c r="BZ2302" s="141" t="s">
        <v>26</v>
      </c>
      <c r="CA2302" s="141" t="s">
        <v>1848</v>
      </c>
      <c r="CB2302" s="141"/>
      <c r="CC2302" s="141" t="s">
        <v>15686</v>
      </c>
      <c r="CD2302" s="141" t="s">
        <v>15687</v>
      </c>
      <c r="CE2302" s="141" t="s">
        <v>15450</v>
      </c>
      <c r="CF2302" s="141" t="s">
        <v>15451</v>
      </c>
      <c r="CG2302" s="141" t="s">
        <v>1848</v>
      </c>
    </row>
    <row r="2303" spans="1:85" x14ac:dyDescent="0.35">
      <c r="A2303" s="155" t="s">
        <v>6837</v>
      </c>
      <c r="B2303" s="139" t="s">
        <v>4075</v>
      </c>
      <c r="C2303" s="18">
        <v>43630</v>
      </c>
      <c r="D2303" s="144">
        <v>0</v>
      </c>
      <c r="E2303" s="141" t="s">
        <v>2760</v>
      </c>
      <c r="F2303" s="141">
        <v>2</v>
      </c>
      <c r="G2303" s="141" t="s">
        <v>2004</v>
      </c>
      <c r="H2303" s="141">
        <v>2019</v>
      </c>
      <c r="I2303" s="18"/>
      <c r="J2303" s="144"/>
      <c r="K2303" s="378"/>
      <c r="L2303" s="139" t="s">
        <v>4075</v>
      </c>
      <c r="M2303" s="141" t="s">
        <v>28</v>
      </c>
      <c r="N2303" s="248"/>
      <c r="O2303" s="141" t="s">
        <v>26</v>
      </c>
      <c r="P2303" s="141"/>
      <c r="Q2303" s="141"/>
      <c r="R2303" s="141"/>
      <c r="S2303" s="141"/>
      <c r="T2303" s="141" t="s">
        <v>6838</v>
      </c>
      <c r="U2303" s="141">
        <v>0</v>
      </c>
      <c r="V2303" s="141"/>
      <c r="W2303" s="139" t="s">
        <v>4075</v>
      </c>
      <c r="X2303" s="141" t="s">
        <v>25</v>
      </c>
      <c r="Y2303" s="141" t="s">
        <v>27</v>
      </c>
      <c r="Z2303" s="141"/>
      <c r="AA2303" s="141" t="s">
        <v>35</v>
      </c>
      <c r="AB2303" s="141"/>
      <c r="AC2303" s="139" t="s">
        <v>18047</v>
      </c>
      <c r="AD2303" s="380"/>
      <c r="AE2303" s="139" t="s">
        <v>102</v>
      </c>
      <c r="AF2303" s="139" t="s">
        <v>13078</v>
      </c>
      <c r="AG2303" s="139" t="s">
        <v>102</v>
      </c>
      <c r="AH2303" s="139" t="s">
        <v>1378</v>
      </c>
      <c r="AI2303" s="139" t="s">
        <v>1390</v>
      </c>
      <c r="AJ2303" s="139" t="s">
        <v>87</v>
      </c>
      <c r="AK2303" s="139"/>
      <c r="AL2303" s="139"/>
      <c r="AM2303" s="141"/>
      <c r="AN2303" s="141" t="s">
        <v>8</v>
      </c>
      <c r="AO2303" s="139"/>
      <c r="AP2303" s="139" t="s">
        <v>87</v>
      </c>
      <c r="AQ2303" s="139"/>
      <c r="AR2303" s="381"/>
      <c r="AS2303" s="139" t="s">
        <v>4075</v>
      </c>
      <c r="AT2303" s="141" t="s">
        <v>43</v>
      </c>
      <c r="AU2303" s="141">
        <v>400</v>
      </c>
      <c r="AV2303" s="383"/>
      <c r="AW2303" s="385"/>
      <c r="AX2303" s="139" t="s">
        <v>2103</v>
      </c>
      <c r="AY2303" t="s">
        <v>19293</v>
      </c>
      <c r="BA2303" s="381"/>
      <c r="BB2303" s="139" t="s">
        <v>1450</v>
      </c>
      <c r="BC2303" s="166"/>
      <c r="BD2303" s="166"/>
      <c r="BE2303" s="166"/>
      <c r="BF2303" s="166"/>
      <c r="BG2303" s="166"/>
      <c r="BH2303" s="308"/>
      <c r="BI2303" s="308"/>
      <c r="BJ2303" s="141" t="s">
        <v>26</v>
      </c>
      <c r="BK2303" s="141" t="s">
        <v>26</v>
      </c>
      <c r="BL2303" s="141"/>
      <c r="BM2303" s="141"/>
      <c r="BN2303" s="139" t="s">
        <v>4075</v>
      </c>
      <c r="BQ2303" s="141"/>
      <c r="BV2303" s="141"/>
      <c r="BX2303" s="141"/>
      <c r="BY2303" s="141"/>
      <c r="BZ2303" s="141"/>
      <c r="CA2303" s="141"/>
      <c r="CB2303" s="141"/>
      <c r="CC2303" s="141"/>
      <c r="CD2303" s="141"/>
      <c r="CE2303" s="141"/>
      <c r="CF2303" s="141"/>
      <c r="CG2303" s="141"/>
    </row>
    <row r="2304" spans="1:85" x14ac:dyDescent="0.35">
      <c r="A2304" s="155" t="s">
        <v>6839</v>
      </c>
      <c r="B2304" s="139" t="s">
        <v>4075</v>
      </c>
      <c r="C2304" s="18">
        <v>43630</v>
      </c>
      <c r="D2304" s="144">
        <v>0</v>
      </c>
      <c r="E2304" s="141" t="s">
        <v>2760</v>
      </c>
      <c r="F2304" s="141">
        <v>2</v>
      </c>
      <c r="G2304" s="141" t="s">
        <v>2004</v>
      </c>
      <c r="H2304" s="141">
        <v>2019</v>
      </c>
      <c r="I2304" s="18">
        <v>43630</v>
      </c>
      <c r="J2304" s="144">
        <v>0.62152777777777779</v>
      </c>
      <c r="K2304" s="378"/>
      <c r="L2304" s="139" t="s">
        <v>4075</v>
      </c>
      <c r="M2304" s="141" t="s">
        <v>28</v>
      </c>
      <c r="N2304" s="248"/>
      <c r="O2304" s="141" t="s">
        <v>26</v>
      </c>
      <c r="P2304" s="141"/>
      <c r="Q2304" s="141" t="s">
        <v>6840</v>
      </c>
      <c r="R2304" s="141" t="s">
        <v>6841</v>
      </c>
      <c r="S2304" s="141"/>
      <c r="T2304" s="141" t="s">
        <v>6842</v>
      </c>
      <c r="U2304" s="141">
        <v>0</v>
      </c>
      <c r="V2304" s="141"/>
      <c r="W2304" s="139" t="s">
        <v>4075</v>
      </c>
      <c r="X2304" s="141" t="s">
        <v>25</v>
      </c>
      <c r="Y2304" s="141" t="s">
        <v>27</v>
      </c>
      <c r="Z2304" s="141"/>
      <c r="AA2304" s="141" t="s">
        <v>34</v>
      </c>
      <c r="AB2304" s="141"/>
      <c r="AC2304" s="139" t="s">
        <v>18049</v>
      </c>
      <c r="AD2304" s="380"/>
      <c r="AE2304" s="139" t="s">
        <v>4</v>
      </c>
      <c r="AF2304" s="139" t="s">
        <v>13073</v>
      </c>
      <c r="AG2304" s="139" t="s">
        <v>4</v>
      </c>
      <c r="AH2304" s="139" t="s">
        <v>1380</v>
      </c>
      <c r="AI2304" s="139" t="s">
        <v>15678</v>
      </c>
      <c r="AJ2304" s="139"/>
      <c r="AK2304" s="139" t="s">
        <v>15678</v>
      </c>
      <c r="AL2304" s="139" t="s">
        <v>1563</v>
      </c>
      <c r="AM2304" s="141"/>
      <c r="AN2304" s="141" t="s">
        <v>8</v>
      </c>
      <c r="AO2304" s="139"/>
      <c r="AP2304" s="139" t="s">
        <v>1563</v>
      </c>
      <c r="AQ2304" s="139"/>
      <c r="AR2304" s="381"/>
      <c r="AS2304" s="139" t="s">
        <v>4075</v>
      </c>
      <c r="AT2304" s="141" t="s">
        <v>1404</v>
      </c>
      <c r="AU2304" s="141"/>
      <c r="AV2304" s="383"/>
      <c r="AW2304" s="385"/>
      <c r="AX2304" s="139" t="s">
        <v>5903</v>
      </c>
      <c r="AY2304" t="s">
        <v>19294</v>
      </c>
      <c r="BA2304" s="381"/>
      <c r="BB2304" s="139" t="s">
        <v>17</v>
      </c>
      <c r="BC2304" s="166"/>
      <c r="BD2304" s="166"/>
      <c r="BE2304" s="166"/>
      <c r="BF2304" s="166"/>
      <c r="BG2304" s="166"/>
      <c r="BH2304" s="308"/>
      <c r="BI2304" s="308"/>
      <c r="BJ2304" s="141" t="s">
        <v>26</v>
      </c>
      <c r="BK2304" s="141" t="s">
        <v>26</v>
      </c>
      <c r="BL2304" s="141"/>
      <c r="BM2304" s="141"/>
      <c r="BN2304" s="139" t="s">
        <v>4075</v>
      </c>
      <c r="BQ2304" s="141" t="s">
        <v>16003</v>
      </c>
      <c r="BR2304" s="135" t="s">
        <v>15702</v>
      </c>
      <c r="BV2304" s="141"/>
      <c r="BX2304" s="141"/>
      <c r="BY2304" s="141"/>
      <c r="BZ2304" s="141"/>
      <c r="CA2304" s="141"/>
      <c r="CB2304" s="141"/>
      <c r="CC2304" s="141"/>
      <c r="CD2304" s="141"/>
      <c r="CE2304" s="141"/>
      <c r="CF2304" s="141"/>
      <c r="CG2304" s="141"/>
    </row>
    <row r="2305" spans="1:85" x14ac:dyDescent="0.35">
      <c r="A2305" s="155" t="s">
        <v>6833</v>
      </c>
      <c r="B2305" s="139" t="s">
        <v>4075</v>
      </c>
      <c r="C2305" s="18">
        <v>43631</v>
      </c>
      <c r="D2305" s="144">
        <v>0</v>
      </c>
      <c r="E2305" s="141" t="s">
        <v>2760</v>
      </c>
      <c r="F2305" s="141">
        <v>2</v>
      </c>
      <c r="G2305" s="141" t="s">
        <v>2004</v>
      </c>
      <c r="H2305" s="141">
        <v>2019</v>
      </c>
      <c r="I2305" s="18">
        <v>43631</v>
      </c>
      <c r="J2305" s="144">
        <v>0.58194444444444449</v>
      </c>
      <c r="K2305" s="378"/>
      <c r="L2305" s="139" t="s">
        <v>4075</v>
      </c>
      <c r="M2305" s="141" t="s">
        <v>28</v>
      </c>
      <c r="N2305" s="248"/>
      <c r="O2305" s="141" t="s">
        <v>26</v>
      </c>
      <c r="P2305" s="141"/>
      <c r="Q2305" s="141" t="s">
        <v>6834</v>
      </c>
      <c r="R2305" s="141" t="s">
        <v>6835</v>
      </c>
      <c r="S2305" s="141"/>
      <c r="T2305" s="141" t="s">
        <v>6836</v>
      </c>
      <c r="U2305" s="141">
        <v>0</v>
      </c>
      <c r="V2305" s="141"/>
      <c r="W2305" s="139" t="s">
        <v>4075</v>
      </c>
      <c r="X2305" s="141" t="s">
        <v>25</v>
      </c>
      <c r="Y2305" s="141" t="s">
        <v>27</v>
      </c>
      <c r="Z2305" s="141"/>
      <c r="AA2305" s="141" t="s">
        <v>34</v>
      </c>
      <c r="AB2305" s="141"/>
      <c r="AC2305" s="139" t="s">
        <v>18047</v>
      </c>
      <c r="AD2305" s="380"/>
      <c r="AE2305" s="139" t="s">
        <v>103</v>
      </c>
      <c r="AF2305" s="139" t="s">
        <v>13079</v>
      </c>
      <c r="AG2305" s="139" t="s">
        <v>103</v>
      </c>
      <c r="AH2305" s="139" t="s">
        <v>1380</v>
      </c>
      <c r="AI2305" s="139" t="s">
        <v>7240</v>
      </c>
      <c r="AJ2305" s="139"/>
      <c r="AK2305" s="139" t="s">
        <v>7240</v>
      </c>
      <c r="AL2305" s="139" t="s">
        <v>1408</v>
      </c>
      <c r="AM2305" s="141"/>
      <c r="AN2305" s="141" t="s">
        <v>8</v>
      </c>
      <c r="AO2305" s="139"/>
      <c r="AP2305" s="139" t="s">
        <v>1408</v>
      </c>
      <c r="AQ2305" s="139"/>
      <c r="AR2305" s="381"/>
      <c r="AS2305" s="139" t="s">
        <v>4075</v>
      </c>
      <c r="AT2305" s="141" t="s">
        <v>43</v>
      </c>
      <c r="AU2305" s="141">
        <v>175</v>
      </c>
      <c r="AV2305" s="383"/>
      <c r="AW2305" s="385"/>
      <c r="AX2305" s="139" t="s">
        <v>5824</v>
      </c>
      <c r="AY2305" t="s">
        <v>18466</v>
      </c>
      <c r="BA2305" s="381"/>
      <c r="BB2305" s="139" t="s">
        <v>1444</v>
      </c>
      <c r="BC2305" s="166"/>
      <c r="BD2305" s="166"/>
      <c r="BE2305" s="166"/>
      <c r="BF2305" s="166"/>
      <c r="BG2305" s="166"/>
      <c r="BH2305" s="308"/>
      <c r="BI2305" s="308"/>
      <c r="BJ2305" s="141" t="s">
        <v>26</v>
      </c>
      <c r="BK2305" s="141" t="s">
        <v>26</v>
      </c>
      <c r="BL2305" s="141"/>
      <c r="BM2305" s="141"/>
      <c r="BN2305" s="139" t="s">
        <v>4075</v>
      </c>
      <c r="BQ2305" s="141"/>
      <c r="BV2305" s="141"/>
      <c r="BX2305" s="141"/>
      <c r="BY2305" s="141"/>
      <c r="BZ2305" s="141"/>
      <c r="CA2305" s="141"/>
      <c r="CB2305" s="141"/>
      <c r="CC2305" s="141"/>
      <c r="CD2305" s="141"/>
      <c r="CE2305" s="141"/>
      <c r="CF2305" s="141"/>
      <c r="CG2305" s="141"/>
    </row>
    <row r="2306" spans="1:85" x14ac:dyDescent="0.35">
      <c r="A2306" s="155" t="s">
        <v>6829</v>
      </c>
      <c r="B2306" s="139" t="s">
        <v>4075</v>
      </c>
      <c r="C2306" s="18">
        <v>43632</v>
      </c>
      <c r="D2306" s="144">
        <v>0</v>
      </c>
      <c r="E2306" s="141" t="s">
        <v>13261</v>
      </c>
      <c r="F2306" s="141">
        <v>2</v>
      </c>
      <c r="G2306" s="141" t="s">
        <v>2004</v>
      </c>
      <c r="H2306" s="141">
        <v>2019</v>
      </c>
      <c r="I2306" s="18">
        <v>43632</v>
      </c>
      <c r="J2306" s="144">
        <v>0.46736111111111112</v>
      </c>
      <c r="K2306" s="378"/>
      <c r="L2306" s="139" t="s">
        <v>4075</v>
      </c>
      <c r="M2306" s="141" t="s">
        <v>28</v>
      </c>
      <c r="N2306" s="248"/>
      <c r="O2306" s="141" t="s">
        <v>26</v>
      </c>
      <c r="P2306" s="141"/>
      <c r="Q2306" s="141" t="s">
        <v>6830</v>
      </c>
      <c r="R2306" s="141" t="s">
        <v>6831</v>
      </c>
      <c r="S2306" s="141"/>
      <c r="T2306" s="141" t="s">
        <v>6832</v>
      </c>
      <c r="U2306" s="141">
        <v>0</v>
      </c>
      <c r="V2306" s="141"/>
      <c r="W2306" s="139" t="s">
        <v>4075</v>
      </c>
      <c r="X2306" s="141" t="s">
        <v>25</v>
      </c>
      <c r="Y2306" s="141" t="s">
        <v>27</v>
      </c>
      <c r="Z2306" s="141"/>
      <c r="AA2306" s="141" t="s">
        <v>34</v>
      </c>
      <c r="AB2306" s="141"/>
      <c r="AC2306" s="139" t="s">
        <v>18050</v>
      </c>
      <c r="AD2306" s="380"/>
      <c r="AE2306" s="139" t="s">
        <v>103</v>
      </c>
      <c r="AF2306" s="139" t="s">
        <v>13069</v>
      </c>
      <c r="AG2306" s="139" t="s">
        <v>103</v>
      </c>
      <c r="AH2306" s="139" t="s">
        <v>1380</v>
      </c>
      <c r="AI2306" s="139" t="s">
        <v>7399</v>
      </c>
      <c r="AJ2306" s="139"/>
      <c r="AK2306" s="139" t="s">
        <v>7399</v>
      </c>
      <c r="AL2306" s="139" t="s">
        <v>1563</v>
      </c>
      <c r="AM2306" s="141"/>
      <c r="AN2306" s="141" t="s">
        <v>8</v>
      </c>
      <c r="AO2306" s="139"/>
      <c r="AP2306" s="139" t="s">
        <v>1563</v>
      </c>
      <c r="AQ2306" s="139" t="s">
        <v>6775</v>
      </c>
      <c r="AR2306" s="381"/>
      <c r="AS2306" s="139" t="s">
        <v>4075</v>
      </c>
      <c r="AT2306" s="141" t="s">
        <v>1404</v>
      </c>
      <c r="AU2306" s="141"/>
      <c r="AV2306" s="383"/>
      <c r="AW2306" s="385"/>
      <c r="AX2306" s="139" t="s">
        <v>121</v>
      </c>
      <c r="AY2306" t="s">
        <v>19295</v>
      </c>
      <c r="BA2306" s="381"/>
      <c r="BB2306" s="139" t="s">
        <v>1450</v>
      </c>
      <c r="BC2306" s="166"/>
      <c r="BD2306" s="166"/>
      <c r="BE2306" s="166"/>
      <c r="BF2306" s="166"/>
      <c r="BG2306" s="166"/>
      <c r="BH2306" s="308"/>
      <c r="BI2306" s="308"/>
      <c r="BJ2306" s="141" t="s">
        <v>26</v>
      </c>
      <c r="BK2306" s="141" t="s">
        <v>26</v>
      </c>
      <c r="BL2306" s="141"/>
      <c r="BM2306" s="141"/>
      <c r="BN2306" s="139" t="s">
        <v>4075</v>
      </c>
      <c r="BQ2306" s="141"/>
      <c r="BV2306" s="141"/>
      <c r="BX2306" s="141"/>
      <c r="BY2306" s="141"/>
      <c r="BZ2306" s="141"/>
      <c r="CA2306" s="141"/>
      <c r="CB2306" s="141"/>
      <c r="CC2306" s="141"/>
      <c r="CD2306" s="141"/>
      <c r="CE2306" s="141"/>
      <c r="CF2306" s="141"/>
      <c r="CG2306" s="141"/>
    </row>
    <row r="2307" spans="1:85" x14ac:dyDescent="0.35">
      <c r="A2307" s="155" t="s">
        <v>6815</v>
      </c>
      <c r="B2307" s="139" t="s">
        <v>4075</v>
      </c>
      <c r="C2307" s="18">
        <v>43633</v>
      </c>
      <c r="D2307" s="144">
        <v>0</v>
      </c>
      <c r="E2307" s="141" t="s">
        <v>13261</v>
      </c>
      <c r="F2307" s="141">
        <v>2</v>
      </c>
      <c r="G2307" s="141" t="s">
        <v>2004</v>
      </c>
      <c r="H2307" s="141">
        <v>2019</v>
      </c>
      <c r="I2307" s="18">
        <v>43633</v>
      </c>
      <c r="J2307" s="144">
        <v>0.75138888888888888</v>
      </c>
      <c r="K2307" s="378"/>
      <c r="L2307" s="139" t="s">
        <v>4075</v>
      </c>
      <c r="M2307" s="141" t="s">
        <v>28</v>
      </c>
      <c r="N2307" s="248"/>
      <c r="O2307" s="141" t="s">
        <v>26</v>
      </c>
      <c r="P2307" s="141"/>
      <c r="Q2307" s="141" t="s">
        <v>6816</v>
      </c>
      <c r="R2307" s="141" t="s">
        <v>6817</v>
      </c>
      <c r="S2307" s="141"/>
      <c r="T2307" s="141" t="s">
        <v>6818</v>
      </c>
      <c r="U2307" s="141">
        <v>0</v>
      </c>
      <c r="V2307" s="141"/>
      <c r="W2307" s="139" t="s">
        <v>4075</v>
      </c>
      <c r="X2307" s="141" t="s">
        <v>25</v>
      </c>
      <c r="Y2307" s="141" t="s">
        <v>27</v>
      </c>
      <c r="Z2307" s="141"/>
      <c r="AA2307" s="141" t="s">
        <v>34</v>
      </c>
      <c r="AB2307" s="141" t="s">
        <v>34</v>
      </c>
      <c r="AC2307" s="139" t="s">
        <v>18049</v>
      </c>
      <c r="AD2307" s="380"/>
      <c r="AE2307" s="139" t="s">
        <v>4</v>
      </c>
      <c r="AF2307" s="139" t="s">
        <v>13073</v>
      </c>
      <c r="AG2307" s="139" t="s">
        <v>4</v>
      </c>
      <c r="AH2307" s="139" t="s">
        <v>1380</v>
      </c>
      <c r="AI2307" s="139" t="s">
        <v>15678</v>
      </c>
      <c r="AJ2307" s="139"/>
      <c r="AK2307" s="139" t="s">
        <v>15678</v>
      </c>
      <c r="AL2307" s="139" t="s">
        <v>1563</v>
      </c>
      <c r="AM2307" s="141"/>
      <c r="AN2307" s="141" t="s">
        <v>8</v>
      </c>
      <c r="AO2307" s="139"/>
      <c r="AP2307" s="139" t="s">
        <v>1563</v>
      </c>
      <c r="AQ2307" s="139" t="s">
        <v>6819</v>
      </c>
      <c r="AR2307" s="381"/>
      <c r="AS2307" s="139" t="s">
        <v>4075</v>
      </c>
      <c r="AT2307" s="141" t="s">
        <v>1404</v>
      </c>
      <c r="AU2307" s="141"/>
      <c r="AV2307" s="383"/>
      <c r="AW2307" s="385"/>
      <c r="AX2307" s="139" t="s">
        <v>1425</v>
      </c>
      <c r="AY2307" t="s">
        <v>18567</v>
      </c>
      <c r="BA2307" s="381"/>
      <c r="BB2307" s="139" t="s">
        <v>17</v>
      </c>
      <c r="BC2307" s="166"/>
      <c r="BD2307" s="166"/>
      <c r="BE2307" s="166"/>
      <c r="BF2307" s="166"/>
      <c r="BG2307" s="166"/>
      <c r="BH2307" s="308"/>
      <c r="BI2307" s="308"/>
      <c r="BJ2307" s="141" t="s">
        <v>26</v>
      </c>
      <c r="BK2307" s="141" t="s">
        <v>26</v>
      </c>
      <c r="BL2307" s="141"/>
      <c r="BM2307" s="141"/>
      <c r="BN2307" s="139" t="s">
        <v>4075</v>
      </c>
      <c r="BQ2307" s="141" t="s">
        <v>16003</v>
      </c>
      <c r="BR2307" s="135" t="s">
        <v>15685</v>
      </c>
      <c r="BT2307" s="135" t="s">
        <v>15357</v>
      </c>
      <c r="BU2307" s="135" t="s">
        <v>15369</v>
      </c>
      <c r="BV2307" s="141" t="s">
        <v>13270</v>
      </c>
      <c r="BW2307" s="135" t="s">
        <v>13261</v>
      </c>
      <c r="BX2307" s="141" t="s">
        <v>12</v>
      </c>
      <c r="BY2307" s="141" t="s">
        <v>12</v>
      </c>
      <c r="BZ2307" s="141" t="s">
        <v>26</v>
      </c>
      <c r="CA2307" s="141" t="s">
        <v>1848</v>
      </c>
      <c r="CB2307" s="141"/>
      <c r="CC2307" s="141" t="s">
        <v>15704</v>
      </c>
      <c r="CD2307" s="141" t="s">
        <v>34</v>
      </c>
      <c r="CE2307" s="141" t="s">
        <v>15452</v>
      </c>
      <c r="CF2307" s="141" t="s">
        <v>15451</v>
      </c>
      <c r="CG2307" s="141" t="s">
        <v>2116</v>
      </c>
    </row>
    <row r="2308" spans="1:85" x14ac:dyDescent="0.35">
      <c r="A2308" s="155" t="s">
        <v>6810</v>
      </c>
      <c r="B2308" s="139" t="s">
        <v>4075</v>
      </c>
      <c r="C2308" s="18">
        <v>43633</v>
      </c>
      <c r="D2308" s="144">
        <v>0</v>
      </c>
      <c r="E2308" s="141" t="s">
        <v>13261</v>
      </c>
      <c r="F2308" s="141">
        <v>2</v>
      </c>
      <c r="G2308" s="141" t="s">
        <v>2004</v>
      </c>
      <c r="H2308" s="141">
        <v>2019</v>
      </c>
      <c r="I2308" s="18">
        <v>43633</v>
      </c>
      <c r="J2308" s="144">
        <v>0.68680555555555556</v>
      </c>
      <c r="K2308" s="378"/>
      <c r="L2308" s="139" t="s">
        <v>4075</v>
      </c>
      <c r="M2308" s="141" t="s">
        <v>28</v>
      </c>
      <c r="N2308" s="248"/>
      <c r="O2308" s="141" t="s">
        <v>26</v>
      </c>
      <c r="P2308" s="141"/>
      <c r="Q2308" s="141" t="s">
        <v>6811</v>
      </c>
      <c r="R2308" s="141" t="s">
        <v>6812</v>
      </c>
      <c r="S2308" s="141"/>
      <c r="T2308" s="141" t="s">
        <v>6813</v>
      </c>
      <c r="U2308" s="141">
        <v>0</v>
      </c>
      <c r="V2308" s="141"/>
      <c r="W2308" s="139" t="s">
        <v>4075</v>
      </c>
      <c r="X2308" s="141" t="s">
        <v>25</v>
      </c>
      <c r="Y2308" s="141" t="s">
        <v>27</v>
      </c>
      <c r="Z2308" s="141"/>
      <c r="AA2308" s="141" t="s">
        <v>34</v>
      </c>
      <c r="AB2308" s="141"/>
      <c r="AC2308" s="139" t="s">
        <v>18047</v>
      </c>
      <c r="AD2308" s="380"/>
      <c r="AE2308" s="139" t="s">
        <v>102</v>
      </c>
      <c r="AF2308" s="139" t="s">
        <v>13078</v>
      </c>
      <c r="AG2308" s="139" t="s">
        <v>102</v>
      </c>
      <c r="AH2308" s="139" t="s">
        <v>1378</v>
      </c>
      <c r="AI2308" s="139" t="s">
        <v>1390</v>
      </c>
      <c r="AJ2308" s="139" t="s">
        <v>87</v>
      </c>
      <c r="AK2308" s="139"/>
      <c r="AL2308" s="139"/>
      <c r="AM2308" s="141"/>
      <c r="AN2308" s="141" t="s">
        <v>8</v>
      </c>
      <c r="AO2308" s="139"/>
      <c r="AP2308" s="139" t="s">
        <v>87</v>
      </c>
      <c r="AQ2308" s="139" t="s">
        <v>6814</v>
      </c>
      <c r="AR2308" s="381"/>
      <c r="AS2308" s="139" t="s">
        <v>4075</v>
      </c>
      <c r="AT2308" s="141" t="s">
        <v>1404</v>
      </c>
      <c r="AU2308" s="141"/>
      <c r="AV2308" s="383"/>
      <c r="AW2308" s="385"/>
      <c r="AX2308" s="139" t="s">
        <v>5607</v>
      </c>
      <c r="AY2308" t="s">
        <v>19296</v>
      </c>
      <c r="BA2308" s="381"/>
      <c r="BB2308" s="139" t="s">
        <v>1444</v>
      </c>
      <c r="BC2308" s="166"/>
      <c r="BD2308" s="166"/>
      <c r="BE2308" s="166"/>
      <c r="BF2308" s="166"/>
      <c r="BG2308" s="166"/>
      <c r="BH2308" s="308"/>
      <c r="BI2308" s="308"/>
      <c r="BJ2308" s="141" t="s">
        <v>26</v>
      </c>
      <c r="BK2308" s="141" t="s">
        <v>26</v>
      </c>
      <c r="BL2308" s="141"/>
      <c r="BM2308" s="141"/>
      <c r="BN2308" s="139" t="s">
        <v>4075</v>
      </c>
      <c r="BQ2308" s="141"/>
      <c r="BV2308" s="141"/>
      <c r="BX2308" s="141"/>
      <c r="BY2308" s="141"/>
      <c r="BZ2308" s="141"/>
      <c r="CA2308" s="141"/>
      <c r="CB2308" s="141"/>
      <c r="CC2308" s="141"/>
      <c r="CD2308" s="141"/>
      <c r="CE2308" s="141"/>
      <c r="CF2308" s="141"/>
      <c r="CG2308" s="141"/>
    </row>
    <row r="2309" spans="1:85" x14ac:dyDescent="0.35">
      <c r="A2309" s="155" t="s">
        <v>6806</v>
      </c>
      <c r="B2309" s="139" t="s">
        <v>4075</v>
      </c>
      <c r="C2309" s="18">
        <v>43633</v>
      </c>
      <c r="D2309" s="144">
        <v>0</v>
      </c>
      <c r="E2309" s="141" t="s">
        <v>13261</v>
      </c>
      <c r="F2309" s="141">
        <v>2</v>
      </c>
      <c r="G2309" s="141" t="s">
        <v>2004</v>
      </c>
      <c r="H2309" s="141">
        <v>2019</v>
      </c>
      <c r="I2309" s="18">
        <v>43633</v>
      </c>
      <c r="J2309" s="144">
        <v>0.43263888888888891</v>
      </c>
      <c r="K2309" s="378"/>
      <c r="L2309" s="139" t="s">
        <v>4075</v>
      </c>
      <c r="M2309" s="141" t="s">
        <v>28</v>
      </c>
      <c r="N2309" s="248"/>
      <c r="O2309" s="141" t="s">
        <v>26</v>
      </c>
      <c r="P2309" s="141"/>
      <c r="Q2309" s="141" t="s">
        <v>6807</v>
      </c>
      <c r="R2309" s="141" t="s">
        <v>6808</v>
      </c>
      <c r="S2309" s="141"/>
      <c r="T2309" s="141" t="s">
        <v>6809</v>
      </c>
      <c r="U2309" s="141">
        <v>117453264</v>
      </c>
      <c r="V2309" s="141"/>
      <c r="W2309" s="139" t="s">
        <v>4075</v>
      </c>
      <c r="X2309" s="141" t="s">
        <v>25</v>
      </c>
      <c r="Y2309" s="141" t="s">
        <v>27</v>
      </c>
      <c r="Z2309" s="141"/>
      <c r="AA2309" s="141" t="s">
        <v>34</v>
      </c>
      <c r="AB2309" s="141"/>
      <c r="AC2309" s="139" t="s">
        <v>18047</v>
      </c>
      <c r="AD2309" s="380"/>
      <c r="AE2309" s="139" t="s">
        <v>4</v>
      </c>
      <c r="AF2309" s="139" t="s">
        <v>13073</v>
      </c>
      <c r="AG2309" s="139" t="s">
        <v>4</v>
      </c>
      <c r="AH2309" s="139" t="s">
        <v>1380</v>
      </c>
      <c r="AI2309" s="139" t="s">
        <v>15678</v>
      </c>
      <c r="AJ2309" s="139"/>
      <c r="AK2309" s="139" t="s">
        <v>15678</v>
      </c>
      <c r="AL2309" s="139" t="s">
        <v>1563</v>
      </c>
      <c r="AM2309" s="141"/>
      <c r="AN2309" s="141" t="s">
        <v>8</v>
      </c>
      <c r="AO2309" s="139"/>
      <c r="AP2309" s="139" t="s">
        <v>1563</v>
      </c>
      <c r="AQ2309" s="139"/>
      <c r="AR2309" s="381"/>
      <c r="AS2309" s="139" t="s">
        <v>4075</v>
      </c>
      <c r="AT2309" s="141" t="s">
        <v>43</v>
      </c>
      <c r="AU2309" s="141">
        <v>175</v>
      </c>
      <c r="AV2309" s="383"/>
      <c r="AW2309" s="385"/>
      <c r="AX2309" s="139" t="s">
        <v>2050</v>
      </c>
      <c r="AY2309" t="s">
        <v>18815</v>
      </c>
      <c r="BA2309" s="381"/>
      <c r="BB2309" s="139" t="s">
        <v>1452</v>
      </c>
      <c r="BC2309" s="166"/>
      <c r="BD2309" s="166"/>
      <c r="BE2309" s="166"/>
      <c r="BF2309" s="166"/>
      <c r="BG2309" s="166"/>
      <c r="BH2309" s="308"/>
      <c r="BI2309" s="308"/>
      <c r="BJ2309" s="141" t="s">
        <v>26</v>
      </c>
      <c r="BK2309" s="141" t="s">
        <v>26</v>
      </c>
      <c r="BL2309" s="141"/>
      <c r="BM2309" s="141"/>
      <c r="BN2309" s="139" t="s">
        <v>4075</v>
      </c>
      <c r="BQ2309" s="141" t="s">
        <v>16004</v>
      </c>
      <c r="BR2309" s="135" t="s">
        <v>15685</v>
      </c>
      <c r="BT2309" s="135" t="s">
        <v>15364</v>
      </c>
      <c r="BU2309" s="135" t="s">
        <v>15361</v>
      </c>
      <c r="BV2309" s="141" t="s">
        <v>3367</v>
      </c>
      <c r="BW2309" s="135" t="s">
        <v>13284</v>
      </c>
      <c r="BX2309" s="141" t="s">
        <v>15681</v>
      </c>
      <c r="BY2309" s="141" t="s">
        <v>12</v>
      </c>
      <c r="BZ2309" s="141" t="s">
        <v>26</v>
      </c>
      <c r="CA2309" s="141" t="s">
        <v>1848</v>
      </c>
      <c r="CB2309" s="141"/>
      <c r="CC2309" s="141" t="s">
        <v>15686</v>
      </c>
      <c r="CD2309" s="141" t="s">
        <v>15687</v>
      </c>
      <c r="CE2309" s="141" t="s">
        <v>15452</v>
      </c>
      <c r="CF2309" s="141" t="s">
        <v>15451</v>
      </c>
      <c r="CG2309" s="141" t="s">
        <v>4004</v>
      </c>
    </row>
    <row r="2310" spans="1:85" x14ac:dyDescent="0.35">
      <c r="A2310" s="155" t="s">
        <v>6827</v>
      </c>
      <c r="B2310" s="139" t="s">
        <v>4075</v>
      </c>
      <c r="C2310" s="18">
        <v>43633</v>
      </c>
      <c r="D2310" s="144">
        <v>0</v>
      </c>
      <c r="E2310" s="141" t="s">
        <v>13261</v>
      </c>
      <c r="F2310" s="141">
        <v>2</v>
      </c>
      <c r="G2310" s="141" t="s">
        <v>2004</v>
      </c>
      <c r="H2310" s="141">
        <v>2019</v>
      </c>
      <c r="I2310" s="18"/>
      <c r="J2310" s="144"/>
      <c r="K2310" s="378"/>
      <c r="L2310" s="139" t="s">
        <v>4075</v>
      </c>
      <c r="M2310" s="141" t="s">
        <v>28</v>
      </c>
      <c r="N2310" s="248"/>
      <c r="O2310" s="141" t="s">
        <v>26</v>
      </c>
      <c r="P2310" s="141"/>
      <c r="Q2310" s="141"/>
      <c r="R2310" s="141"/>
      <c r="S2310" s="141"/>
      <c r="T2310" s="141" t="s">
        <v>6828</v>
      </c>
      <c r="U2310" s="141">
        <v>0</v>
      </c>
      <c r="V2310" s="141"/>
      <c r="W2310" s="139" t="s">
        <v>4075</v>
      </c>
      <c r="X2310" s="141" t="s">
        <v>25</v>
      </c>
      <c r="Y2310" s="141" t="s">
        <v>27</v>
      </c>
      <c r="Z2310" s="141"/>
      <c r="AA2310" s="141" t="s">
        <v>34</v>
      </c>
      <c r="AB2310" s="141" t="s">
        <v>34</v>
      </c>
      <c r="AC2310" s="139" t="s">
        <v>18049</v>
      </c>
      <c r="AD2310" s="380"/>
      <c r="AE2310" s="139" t="s">
        <v>102</v>
      </c>
      <c r="AF2310" s="139" t="s">
        <v>13071</v>
      </c>
      <c r="AG2310" s="139" t="s">
        <v>102</v>
      </c>
      <c r="AH2310" s="139" t="s">
        <v>1378</v>
      </c>
      <c r="AI2310" s="139" t="s">
        <v>13</v>
      </c>
      <c r="AJ2310" s="139" t="s">
        <v>6</v>
      </c>
      <c r="AK2310" s="139"/>
      <c r="AL2310" s="139"/>
      <c r="AM2310" s="141"/>
      <c r="AN2310" s="141" t="s">
        <v>1371</v>
      </c>
      <c r="AO2310" s="139"/>
      <c r="AP2310" s="139" t="s">
        <v>6</v>
      </c>
      <c r="AQ2310" s="139"/>
      <c r="AR2310" s="381"/>
      <c r="AS2310" s="139" t="s">
        <v>4075</v>
      </c>
      <c r="AT2310" s="141" t="s">
        <v>1404</v>
      </c>
      <c r="AU2310" s="141"/>
      <c r="AV2310" s="383"/>
      <c r="AW2310" s="385"/>
      <c r="AX2310" s="139" t="s">
        <v>121</v>
      </c>
      <c r="AY2310" t="s">
        <v>19295</v>
      </c>
      <c r="BA2310" s="381"/>
      <c r="BB2310" s="139" t="s">
        <v>17</v>
      </c>
      <c r="BC2310" s="166"/>
      <c r="BD2310" s="166"/>
      <c r="BE2310" s="166"/>
      <c r="BF2310" s="166"/>
      <c r="BG2310" s="166"/>
      <c r="BH2310" s="308"/>
      <c r="BI2310" s="308"/>
      <c r="BJ2310" s="141" t="s">
        <v>26</v>
      </c>
      <c r="BK2310" s="141" t="s">
        <v>26</v>
      </c>
      <c r="BL2310" s="141"/>
      <c r="BM2310" s="141"/>
      <c r="BN2310" s="139" t="s">
        <v>4075</v>
      </c>
      <c r="BQ2310" s="141"/>
      <c r="BV2310" s="141"/>
      <c r="BX2310" s="141"/>
      <c r="BY2310" s="141"/>
      <c r="BZ2310" s="141"/>
      <c r="CA2310" s="141"/>
      <c r="CB2310" s="141"/>
      <c r="CC2310" s="141"/>
      <c r="CD2310" s="141"/>
      <c r="CE2310" s="141"/>
      <c r="CF2310" s="141"/>
      <c r="CG2310" s="141"/>
    </row>
    <row r="2311" spans="1:85" x14ac:dyDescent="0.35">
      <c r="A2311" s="155" t="s">
        <v>6824</v>
      </c>
      <c r="B2311" s="139" t="s">
        <v>4075</v>
      </c>
      <c r="C2311" s="18">
        <v>43633</v>
      </c>
      <c r="D2311" s="144">
        <v>0</v>
      </c>
      <c r="E2311" s="141" t="s">
        <v>13261</v>
      </c>
      <c r="F2311" s="141">
        <v>2</v>
      </c>
      <c r="G2311" s="141" t="s">
        <v>2004</v>
      </c>
      <c r="H2311" s="141">
        <v>2019</v>
      </c>
      <c r="I2311" s="18">
        <v>43633</v>
      </c>
      <c r="J2311" s="144"/>
      <c r="K2311" s="378"/>
      <c r="L2311" s="139" t="s">
        <v>4075</v>
      </c>
      <c r="M2311" s="141" t="s">
        <v>28</v>
      </c>
      <c r="N2311" s="248"/>
      <c r="O2311" s="141" t="s">
        <v>26</v>
      </c>
      <c r="P2311" s="141"/>
      <c r="Q2311" s="141" t="s">
        <v>6825</v>
      </c>
      <c r="R2311" s="141"/>
      <c r="S2311" s="141"/>
      <c r="T2311" s="141" t="s">
        <v>6826</v>
      </c>
      <c r="U2311" s="141">
        <v>0</v>
      </c>
      <c r="V2311" s="141"/>
      <c r="W2311" s="139" t="s">
        <v>4075</v>
      </c>
      <c r="X2311" s="141" t="s">
        <v>25</v>
      </c>
      <c r="Y2311" s="141" t="s">
        <v>27</v>
      </c>
      <c r="Z2311" s="141"/>
      <c r="AA2311" s="141" t="s">
        <v>34</v>
      </c>
      <c r="AB2311" s="141" t="s">
        <v>34</v>
      </c>
      <c r="AC2311" s="139" t="s">
        <v>18047</v>
      </c>
      <c r="AD2311" s="380"/>
      <c r="AE2311" s="139" t="s">
        <v>6</v>
      </c>
      <c r="AF2311" s="139" t="s">
        <v>13087</v>
      </c>
      <c r="AG2311" s="139" t="s">
        <v>6</v>
      </c>
      <c r="AH2311" s="139"/>
      <c r="AI2311" s="139"/>
      <c r="AJ2311" s="139"/>
      <c r="AK2311" s="139"/>
      <c r="AL2311" s="139"/>
      <c r="AM2311" s="141"/>
      <c r="AN2311" s="141" t="s">
        <v>8</v>
      </c>
      <c r="AO2311" s="139"/>
      <c r="AP2311" s="139"/>
      <c r="AQ2311" s="139"/>
      <c r="AR2311" s="381"/>
      <c r="AS2311" s="139" t="s">
        <v>4075</v>
      </c>
      <c r="AT2311" s="141" t="s">
        <v>1404</v>
      </c>
      <c r="AU2311" s="141"/>
      <c r="AV2311" s="383"/>
      <c r="AW2311" s="385"/>
      <c r="AX2311" s="139" t="s">
        <v>119</v>
      </c>
      <c r="AY2311" t="s">
        <v>19297</v>
      </c>
      <c r="BA2311" s="381"/>
      <c r="BB2311" s="139" t="s">
        <v>17</v>
      </c>
      <c r="BC2311" s="166"/>
      <c r="BD2311" s="166"/>
      <c r="BE2311" s="166"/>
      <c r="BF2311" s="166"/>
      <c r="BG2311" s="166"/>
      <c r="BH2311" s="308"/>
      <c r="BI2311" s="308"/>
      <c r="BJ2311" s="141" t="s">
        <v>26</v>
      </c>
      <c r="BK2311" s="141" t="s">
        <v>26</v>
      </c>
      <c r="BL2311" s="141"/>
      <c r="BM2311" s="141"/>
      <c r="BN2311" s="139" t="s">
        <v>4075</v>
      </c>
      <c r="BQ2311" s="141"/>
      <c r="BV2311" s="141"/>
      <c r="BX2311" s="141"/>
      <c r="BY2311" s="141"/>
      <c r="BZ2311" s="141"/>
      <c r="CA2311" s="141"/>
      <c r="CB2311" s="141"/>
      <c r="CC2311" s="141"/>
      <c r="CD2311" s="141"/>
      <c r="CE2311" s="141"/>
      <c r="CF2311" s="141"/>
      <c r="CG2311" s="141"/>
    </row>
    <row r="2312" spans="1:85" x14ac:dyDescent="0.35">
      <c r="A2312" s="155" t="s">
        <v>6820</v>
      </c>
      <c r="B2312" s="139" t="s">
        <v>4075</v>
      </c>
      <c r="C2312" s="18">
        <v>43633</v>
      </c>
      <c r="D2312" s="144">
        <v>0</v>
      </c>
      <c r="E2312" s="141" t="s">
        <v>13261</v>
      </c>
      <c r="F2312" s="141">
        <v>2</v>
      </c>
      <c r="G2312" s="141" t="s">
        <v>2004</v>
      </c>
      <c r="H2312" s="141">
        <v>2019</v>
      </c>
      <c r="I2312" s="18">
        <v>43633</v>
      </c>
      <c r="J2312" s="144">
        <v>0.75277777777777777</v>
      </c>
      <c r="K2312" s="378"/>
      <c r="L2312" s="139" t="s">
        <v>4075</v>
      </c>
      <c r="M2312" s="141" t="s">
        <v>28</v>
      </c>
      <c r="N2312" s="248"/>
      <c r="O2312" s="141" t="s">
        <v>26</v>
      </c>
      <c r="P2312" s="141"/>
      <c r="Q2312" s="141" t="s">
        <v>6821</v>
      </c>
      <c r="R2312" s="141" t="s">
        <v>6822</v>
      </c>
      <c r="S2312" s="141"/>
      <c r="T2312" s="141" t="s">
        <v>6823</v>
      </c>
      <c r="U2312" s="141">
        <v>0</v>
      </c>
      <c r="V2312" s="141"/>
      <c r="W2312" s="139" t="s">
        <v>4075</v>
      </c>
      <c r="X2312" s="141" t="s">
        <v>25</v>
      </c>
      <c r="Y2312" s="141" t="s">
        <v>27</v>
      </c>
      <c r="Z2312" s="141"/>
      <c r="AA2312" s="141" t="s">
        <v>34</v>
      </c>
      <c r="AB2312" s="141" t="s">
        <v>34</v>
      </c>
      <c r="AC2312" s="139" t="s">
        <v>18047</v>
      </c>
      <c r="AD2312" s="380"/>
      <c r="AE2312" s="139" t="s">
        <v>4</v>
      </c>
      <c r="AF2312" s="139" t="s">
        <v>13073</v>
      </c>
      <c r="AG2312" s="139" t="s">
        <v>4</v>
      </c>
      <c r="AH2312" s="139" t="s">
        <v>1380</v>
      </c>
      <c r="AI2312" s="139" t="s">
        <v>15678</v>
      </c>
      <c r="AJ2312" s="139"/>
      <c r="AK2312" s="139" t="s">
        <v>15678</v>
      </c>
      <c r="AL2312" s="139" t="s">
        <v>1563</v>
      </c>
      <c r="AM2312" s="141"/>
      <c r="AN2312" s="141" t="s">
        <v>8</v>
      </c>
      <c r="AO2312" s="139"/>
      <c r="AP2312" s="139" t="s">
        <v>1563</v>
      </c>
      <c r="AQ2312" s="139"/>
      <c r="AR2312" s="381"/>
      <c r="AS2312" s="139" t="s">
        <v>4075</v>
      </c>
      <c r="AT2312" s="141" t="s">
        <v>1404</v>
      </c>
      <c r="AU2312" s="141">
        <v>185</v>
      </c>
      <c r="AV2312" s="383"/>
      <c r="AW2312" s="385"/>
      <c r="AX2312" s="139" t="s">
        <v>5903</v>
      </c>
      <c r="AY2312" t="s">
        <v>18239</v>
      </c>
      <c r="BA2312" s="381"/>
      <c r="BB2312" s="139" t="s">
        <v>1446</v>
      </c>
      <c r="BC2312" s="166"/>
      <c r="BD2312" s="166"/>
      <c r="BE2312" s="166"/>
      <c r="BF2312" s="166"/>
      <c r="BG2312" s="166"/>
      <c r="BH2312" s="308"/>
      <c r="BI2312" s="308"/>
      <c r="BJ2312" s="141" t="s">
        <v>26</v>
      </c>
      <c r="BK2312" s="141" t="s">
        <v>26</v>
      </c>
      <c r="BL2312" s="141"/>
      <c r="BM2312" s="141"/>
      <c r="BN2312" s="139" t="s">
        <v>4075</v>
      </c>
      <c r="BQ2312" s="141" t="s">
        <v>16005</v>
      </c>
      <c r="BR2312" s="135" t="s">
        <v>15680</v>
      </c>
      <c r="BT2312" s="135" t="s">
        <v>15379</v>
      </c>
      <c r="BU2312" s="135" t="s">
        <v>13274</v>
      </c>
      <c r="BV2312" s="141" t="s">
        <v>1946</v>
      </c>
      <c r="BW2312" s="135" t="s">
        <v>3829</v>
      </c>
      <c r="BX2312" s="141" t="s">
        <v>12</v>
      </c>
      <c r="BY2312" s="141" t="s">
        <v>12</v>
      </c>
      <c r="BZ2312" s="141" t="s">
        <v>26</v>
      </c>
      <c r="CA2312" s="141" t="s">
        <v>1848</v>
      </c>
      <c r="CB2312" s="141"/>
      <c r="CC2312" s="141" t="s">
        <v>15686</v>
      </c>
      <c r="CD2312" s="141" t="s">
        <v>15687</v>
      </c>
      <c r="CE2312" s="141" t="s">
        <v>15450</v>
      </c>
      <c r="CF2312" s="141" t="s">
        <v>15451</v>
      </c>
      <c r="CG2312" s="141" t="s">
        <v>4004</v>
      </c>
    </row>
    <row r="2313" spans="1:85" x14ac:dyDescent="0.35">
      <c r="A2313" s="155" t="s">
        <v>6794</v>
      </c>
      <c r="B2313" s="139" t="s">
        <v>4075</v>
      </c>
      <c r="C2313" s="18">
        <v>43634</v>
      </c>
      <c r="D2313" s="144">
        <v>0</v>
      </c>
      <c r="E2313" s="141" t="s">
        <v>13261</v>
      </c>
      <c r="F2313" s="141">
        <v>2</v>
      </c>
      <c r="G2313" s="141" t="s">
        <v>2004</v>
      </c>
      <c r="H2313" s="141">
        <v>2019</v>
      </c>
      <c r="I2313" s="18">
        <v>43634</v>
      </c>
      <c r="J2313" s="144">
        <v>0.35069444444444442</v>
      </c>
      <c r="K2313" s="378"/>
      <c r="L2313" s="139" t="s">
        <v>4075</v>
      </c>
      <c r="M2313" s="141" t="s">
        <v>28</v>
      </c>
      <c r="N2313" s="248"/>
      <c r="O2313" s="141" t="s">
        <v>26</v>
      </c>
      <c r="P2313" s="141"/>
      <c r="Q2313" s="141" t="s">
        <v>6795</v>
      </c>
      <c r="R2313" s="141" t="s">
        <v>6796</v>
      </c>
      <c r="S2313" s="141"/>
      <c r="T2313" s="141" t="s">
        <v>6797</v>
      </c>
      <c r="U2313" s="141">
        <v>0</v>
      </c>
      <c r="V2313" s="141"/>
      <c r="W2313" s="139" t="s">
        <v>4075</v>
      </c>
      <c r="X2313" s="141" t="s">
        <v>25</v>
      </c>
      <c r="Y2313" s="141" t="s">
        <v>27</v>
      </c>
      <c r="Z2313" s="141"/>
      <c r="AA2313" s="141" t="s">
        <v>34</v>
      </c>
      <c r="AB2313" s="141" t="s">
        <v>34</v>
      </c>
      <c r="AC2313" s="139" t="s">
        <v>18047</v>
      </c>
      <c r="AD2313" s="380"/>
      <c r="AE2313" s="139" t="s">
        <v>102</v>
      </c>
      <c r="AF2313" s="139" t="s">
        <v>13082</v>
      </c>
      <c r="AG2313" s="139" t="s">
        <v>102</v>
      </c>
      <c r="AH2313" s="139" t="s">
        <v>1378</v>
      </c>
      <c r="AI2313" s="139" t="s">
        <v>1382</v>
      </c>
      <c r="AJ2313" s="139" t="s">
        <v>60</v>
      </c>
      <c r="AK2313" s="139"/>
      <c r="AL2313" s="139"/>
      <c r="AM2313" s="141"/>
      <c r="AN2313" s="141" t="s">
        <v>8</v>
      </c>
      <c r="AO2313" s="139"/>
      <c r="AP2313" s="139" t="s">
        <v>60</v>
      </c>
      <c r="AQ2313" s="139"/>
      <c r="AR2313" s="381"/>
      <c r="AS2313" s="139" t="s">
        <v>4075</v>
      </c>
      <c r="AT2313" s="141" t="s">
        <v>1404</v>
      </c>
      <c r="AU2313" s="141"/>
      <c r="AV2313" s="383"/>
      <c r="AW2313" s="385"/>
      <c r="AX2313" s="139" t="s">
        <v>2013</v>
      </c>
      <c r="AY2313" t="s">
        <v>18430</v>
      </c>
      <c r="BA2313" s="381"/>
      <c r="BB2313" s="139" t="s">
        <v>17</v>
      </c>
      <c r="BC2313" s="166"/>
      <c r="BD2313" s="166"/>
      <c r="BE2313" s="166"/>
      <c r="BF2313" s="166"/>
      <c r="BG2313" s="166"/>
      <c r="BH2313" s="308"/>
      <c r="BI2313" s="308"/>
      <c r="BJ2313" s="141" t="s">
        <v>26</v>
      </c>
      <c r="BK2313" s="141" t="s">
        <v>26</v>
      </c>
      <c r="BL2313" s="141"/>
      <c r="BM2313" s="141"/>
      <c r="BN2313" s="139" t="s">
        <v>4075</v>
      </c>
      <c r="BQ2313" s="141"/>
      <c r="BV2313" s="141"/>
      <c r="BX2313" s="141"/>
      <c r="BY2313" s="141"/>
      <c r="BZ2313" s="141"/>
      <c r="CA2313" s="141"/>
      <c r="CB2313" s="141"/>
      <c r="CC2313" s="141"/>
      <c r="CD2313" s="141"/>
      <c r="CE2313" s="141"/>
      <c r="CF2313" s="141"/>
      <c r="CG2313" s="141"/>
    </row>
    <row r="2314" spans="1:85" x14ac:dyDescent="0.35">
      <c r="A2314" s="155" t="s">
        <v>6798</v>
      </c>
      <c r="B2314" s="139" t="s">
        <v>4075</v>
      </c>
      <c r="C2314" s="18">
        <v>43634</v>
      </c>
      <c r="D2314" s="144">
        <v>0</v>
      </c>
      <c r="E2314" s="141" t="s">
        <v>13261</v>
      </c>
      <c r="F2314" s="141">
        <v>2</v>
      </c>
      <c r="G2314" s="141" t="s">
        <v>2004</v>
      </c>
      <c r="H2314" s="141">
        <v>2019</v>
      </c>
      <c r="I2314" s="18">
        <v>43634</v>
      </c>
      <c r="J2314" s="144">
        <v>0.80833333333333335</v>
      </c>
      <c r="K2314" s="378"/>
      <c r="L2314" s="139" t="s">
        <v>4075</v>
      </c>
      <c r="M2314" s="141" t="s">
        <v>28</v>
      </c>
      <c r="N2314" s="248"/>
      <c r="O2314" s="141" t="s">
        <v>26</v>
      </c>
      <c r="P2314" s="141"/>
      <c r="Q2314" s="141" t="s">
        <v>6799</v>
      </c>
      <c r="R2314" s="141" t="s">
        <v>6800</v>
      </c>
      <c r="S2314" s="141"/>
      <c r="T2314" s="141" t="s">
        <v>6801</v>
      </c>
      <c r="U2314" s="141">
        <v>117462877</v>
      </c>
      <c r="V2314" s="141"/>
      <c r="W2314" s="139" t="s">
        <v>4075</v>
      </c>
      <c r="X2314" s="141" t="s">
        <v>25</v>
      </c>
      <c r="Y2314" s="141" t="s">
        <v>27</v>
      </c>
      <c r="Z2314" s="141"/>
      <c r="AA2314" s="141" t="s">
        <v>34</v>
      </c>
      <c r="AB2314" s="141" t="s">
        <v>34</v>
      </c>
      <c r="AC2314" s="139" t="s">
        <v>18049</v>
      </c>
      <c r="AD2314" s="380"/>
      <c r="AE2314" s="139" t="s">
        <v>102</v>
      </c>
      <c r="AF2314" s="139" t="s">
        <v>13071</v>
      </c>
      <c r="AG2314" s="139" t="s">
        <v>102</v>
      </c>
      <c r="AH2314" s="139" t="s">
        <v>1378</v>
      </c>
      <c r="AI2314" s="139" t="s">
        <v>13</v>
      </c>
      <c r="AJ2314" s="139" t="s">
        <v>1406</v>
      </c>
      <c r="AK2314" s="139"/>
      <c r="AL2314" s="139"/>
      <c r="AM2314" s="141"/>
      <c r="AN2314" s="141" t="s">
        <v>8</v>
      </c>
      <c r="AO2314" s="139"/>
      <c r="AP2314" s="139" t="s">
        <v>1406</v>
      </c>
      <c r="AQ2314" s="139" t="s">
        <v>6802</v>
      </c>
      <c r="AR2314" s="381"/>
      <c r="AS2314" s="139" t="s">
        <v>4075</v>
      </c>
      <c r="AT2314" s="141" t="s">
        <v>1404</v>
      </c>
      <c r="AU2314" s="141"/>
      <c r="AV2314" s="383"/>
      <c r="AW2314" s="385"/>
      <c r="AX2314" s="139" t="s">
        <v>3642</v>
      </c>
      <c r="AY2314" t="s">
        <v>18257</v>
      </c>
      <c r="BA2314" s="381"/>
      <c r="BB2314" s="139" t="s">
        <v>1444</v>
      </c>
      <c r="BC2314" s="166"/>
      <c r="BD2314" s="166"/>
      <c r="BE2314" s="166"/>
      <c r="BF2314" s="166"/>
      <c r="BG2314" s="166"/>
      <c r="BH2314" s="308"/>
      <c r="BI2314" s="308"/>
      <c r="BJ2314" s="141" t="s">
        <v>26</v>
      </c>
      <c r="BK2314" s="141" t="s">
        <v>26</v>
      </c>
      <c r="BL2314" s="141"/>
      <c r="BM2314" s="141"/>
      <c r="BN2314" s="139" t="s">
        <v>4075</v>
      </c>
      <c r="BQ2314" s="141"/>
      <c r="BV2314" s="141"/>
      <c r="BX2314" s="141"/>
      <c r="BY2314" s="141"/>
      <c r="BZ2314" s="141"/>
      <c r="CA2314" s="141"/>
      <c r="CB2314" s="141"/>
      <c r="CC2314" s="141"/>
      <c r="CD2314" s="141"/>
      <c r="CE2314" s="141"/>
      <c r="CF2314" s="141"/>
      <c r="CG2314" s="141"/>
    </row>
    <row r="2315" spans="1:85" x14ac:dyDescent="0.35">
      <c r="A2315" s="155" t="s">
        <v>6803</v>
      </c>
      <c r="B2315" s="139" t="s">
        <v>4075</v>
      </c>
      <c r="C2315" s="18">
        <v>43634</v>
      </c>
      <c r="D2315" s="144">
        <v>0</v>
      </c>
      <c r="E2315" s="141" t="s">
        <v>13261</v>
      </c>
      <c r="F2315" s="141">
        <v>2</v>
      </c>
      <c r="G2315" s="141" t="s">
        <v>2004</v>
      </c>
      <c r="H2315" s="141">
        <v>2019</v>
      </c>
      <c r="I2315" s="18">
        <v>43634</v>
      </c>
      <c r="J2315" s="144"/>
      <c r="K2315" s="378"/>
      <c r="L2315" s="139" t="s">
        <v>4075</v>
      </c>
      <c r="M2315" s="141" t="s">
        <v>28</v>
      </c>
      <c r="N2315" s="248"/>
      <c r="O2315" s="141" t="s">
        <v>26</v>
      </c>
      <c r="P2315" s="141"/>
      <c r="Q2315" s="141" t="s">
        <v>6804</v>
      </c>
      <c r="R2315" s="141"/>
      <c r="S2315" s="141"/>
      <c r="T2315" s="141" t="s">
        <v>6805</v>
      </c>
      <c r="U2315" s="141">
        <v>0</v>
      </c>
      <c r="V2315" s="141"/>
      <c r="W2315" s="139" t="s">
        <v>4075</v>
      </c>
      <c r="X2315" s="141" t="s">
        <v>25</v>
      </c>
      <c r="Y2315" s="141" t="s">
        <v>27</v>
      </c>
      <c r="Z2315" s="141"/>
      <c r="AA2315" s="141" t="s">
        <v>34</v>
      </c>
      <c r="AB2315" s="141" t="s">
        <v>34</v>
      </c>
      <c r="AC2315" s="139" t="s">
        <v>18050</v>
      </c>
      <c r="AD2315" s="380"/>
      <c r="AE2315" s="139" t="s">
        <v>107</v>
      </c>
      <c r="AF2315" s="139" t="s">
        <v>13076</v>
      </c>
      <c r="AG2315" s="139" t="s">
        <v>4130</v>
      </c>
      <c r="AH2315" s="139" t="s">
        <v>1380</v>
      </c>
      <c r="AI2315" s="139" t="s">
        <v>1518</v>
      </c>
      <c r="AJ2315" s="139"/>
      <c r="AK2315" s="139" t="s">
        <v>1518</v>
      </c>
      <c r="AL2315" s="139" t="s">
        <v>60</v>
      </c>
      <c r="AM2315" s="141"/>
      <c r="AN2315" s="141" t="s">
        <v>8</v>
      </c>
      <c r="AO2315" s="139"/>
      <c r="AP2315" s="139" t="s">
        <v>60</v>
      </c>
      <c r="AQ2315" s="139"/>
      <c r="AR2315" s="381"/>
      <c r="AS2315" s="139" t="s">
        <v>4075</v>
      </c>
      <c r="AT2315" s="141" t="s">
        <v>43</v>
      </c>
      <c r="AU2315" s="141">
        <v>570</v>
      </c>
      <c r="AV2315" s="383"/>
      <c r="AW2315" s="385"/>
      <c r="AX2315" s="139" t="s">
        <v>5479</v>
      </c>
      <c r="AY2315" t="s">
        <v>18492</v>
      </c>
      <c r="BA2315" s="381"/>
      <c r="BB2315" s="139" t="s">
        <v>1450</v>
      </c>
      <c r="BC2315" s="166"/>
      <c r="BD2315" s="166"/>
      <c r="BE2315" s="166"/>
      <c r="BF2315" s="166"/>
      <c r="BG2315" s="166"/>
      <c r="BH2315" s="308"/>
      <c r="BI2315" s="308"/>
      <c r="BJ2315" s="141" t="s">
        <v>26</v>
      </c>
      <c r="BK2315" s="141" t="s">
        <v>26</v>
      </c>
      <c r="BL2315" s="141"/>
      <c r="BM2315" s="141"/>
      <c r="BN2315" s="139" t="s">
        <v>4075</v>
      </c>
      <c r="BQ2315" s="141"/>
      <c r="BV2315" s="141"/>
      <c r="BX2315" s="141"/>
      <c r="BY2315" s="141"/>
      <c r="BZ2315" s="141"/>
      <c r="CA2315" s="141"/>
      <c r="CB2315" s="141"/>
      <c r="CC2315" s="141"/>
      <c r="CD2315" s="141"/>
      <c r="CE2315" s="141"/>
      <c r="CF2315" s="141"/>
      <c r="CG2315" s="141"/>
    </row>
    <row r="2316" spans="1:85" x14ac:dyDescent="0.35">
      <c r="A2316" s="155" t="s">
        <v>6784</v>
      </c>
      <c r="B2316" s="139" t="s">
        <v>4075</v>
      </c>
      <c r="C2316" s="18">
        <v>43635</v>
      </c>
      <c r="D2316" s="144">
        <v>0</v>
      </c>
      <c r="E2316" s="141" t="s">
        <v>13261</v>
      </c>
      <c r="F2316" s="141">
        <v>2</v>
      </c>
      <c r="G2316" s="141" t="s">
        <v>2004</v>
      </c>
      <c r="H2316" s="141">
        <v>2019</v>
      </c>
      <c r="I2316" s="18">
        <v>43635</v>
      </c>
      <c r="J2316" s="144"/>
      <c r="K2316" s="378"/>
      <c r="L2316" s="139" t="s">
        <v>4075</v>
      </c>
      <c r="M2316" s="141" t="s">
        <v>28</v>
      </c>
      <c r="N2316" s="248"/>
      <c r="O2316" s="141" t="s">
        <v>26</v>
      </c>
      <c r="P2316" s="141"/>
      <c r="Q2316" s="141" t="s">
        <v>6785</v>
      </c>
      <c r="R2316" s="141"/>
      <c r="S2316" s="141"/>
      <c r="T2316" s="141" t="s">
        <v>6786</v>
      </c>
      <c r="U2316" s="141">
        <v>0</v>
      </c>
      <c r="V2316" s="141"/>
      <c r="W2316" s="139" t="s">
        <v>4075</v>
      </c>
      <c r="X2316" s="141" t="s">
        <v>25</v>
      </c>
      <c r="Y2316" s="141" t="s">
        <v>27</v>
      </c>
      <c r="Z2316" s="141"/>
      <c r="AA2316" s="141" t="s">
        <v>34</v>
      </c>
      <c r="AB2316" s="141" t="s">
        <v>34</v>
      </c>
      <c r="AC2316" s="139" t="s">
        <v>18047</v>
      </c>
      <c r="AD2316" s="380"/>
      <c r="AE2316" s="139" t="s">
        <v>4</v>
      </c>
      <c r="AF2316" s="139" t="s">
        <v>13073</v>
      </c>
      <c r="AG2316" s="139" t="s">
        <v>4</v>
      </c>
      <c r="AH2316" s="139" t="s">
        <v>1380</v>
      </c>
      <c r="AI2316" s="139" t="s">
        <v>15678</v>
      </c>
      <c r="AJ2316" s="139"/>
      <c r="AK2316" s="139" t="s">
        <v>15678</v>
      </c>
      <c r="AL2316" s="139" t="s">
        <v>1563</v>
      </c>
      <c r="AM2316" s="141"/>
      <c r="AN2316" s="141" t="s">
        <v>8</v>
      </c>
      <c r="AO2316" s="139"/>
      <c r="AP2316" s="139" t="s">
        <v>1563</v>
      </c>
      <c r="AQ2316" s="139" t="s">
        <v>6787</v>
      </c>
      <c r="AR2316" s="381"/>
      <c r="AS2316" s="139" t="s">
        <v>4075</v>
      </c>
      <c r="AT2316" s="141" t="s">
        <v>44</v>
      </c>
      <c r="AU2316" s="141">
        <v>280</v>
      </c>
      <c r="AV2316" s="383"/>
      <c r="AW2316" s="385"/>
      <c r="AX2316" s="139" t="s">
        <v>5502</v>
      </c>
      <c r="AY2316" t="s">
        <v>18323</v>
      </c>
      <c r="BA2316" s="381"/>
      <c r="BB2316" s="139" t="s">
        <v>1446</v>
      </c>
      <c r="BC2316" s="166"/>
      <c r="BD2316" s="166"/>
      <c r="BE2316" s="166"/>
      <c r="BF2316" s="166"/>
      <c r="BG2316" s="166"/>
      <c r="BH2316" s="308"/>
      <c r="BI2316" s="308"/>
      <c r="BJ2316" s="141" t="s">
        <v>26</v>
      </c>
      <c r="BK2316" s="141" t="s">
        <v>26</v>
      </c>
      <c r="BL2316" s="141"/>
      <c r="BM2316" s="141"/>
      <c r="BN2316" s="139" t="s">
        <v>4075</v>
      </c>
      <c r="BQ2316" s="141"/>
      <c r="BV2316" s="141"/>
      <c r="BX2316" s="141"/>
      <c r="BY2316" s="141"/>
      <c r="BZ2316" s="141"/>
      <c r="CA2316" s="141"/>
      <c r="CB2316" s="141"/>
      <c r="CC2316" s="141"/>
      <c r="CD2316" s="141"/>
      <c r="CE2316" s="141"/>
      <c r="CF2316" s="141"/>
      <c r="CG2316" s="141"/>
    </row>
    <row r="2317" spans="1:85" x14ac:dyDescent="0.35">
      <c r="A2317" s="155" t="s">
        <v>6780</v>
      </c>
      <c r="B2317" s="139" t="s">
        <v>4075</v>
      </c>
      <c r="C2317" s="18">
        <v>43635</v>
      </c>
      <c r="D2317" s="144">
        <v>0</v>
      </c>
      <c r="E2317" s="141" t="s">
        <v>13261</v>
      </c>
      <c r="F2317" s="141">
        <v>2</v>
      </c>
      <c r="G2317" s="141" t="s">
        <v>2004</v>
      </c>
      <c r="H2317" s="141">
        <v>2019</v>
      </c>
      <c r="I2317" s="18">
        <v>43635</v>
      </c>
      <c r="J2317" s="144">
        <v>0.37222222222222223</v>
      </c>
      <c r="K2317" s="378"/>
      <c r="L2317" s="139" t="s">
        <v>4075</v>
      </c>
      <c r="M2317" s="141" t="s">
        <v>28</v>
      </c>
      <c r="N2317" s="248"/>
      <c r="O2317" s="141" t="s">
        <v>26</v>
      </c>
      <c r="P2317" s="141"/>
      <c r="Q2317" s="141" t="s">
        <v>6781</v>
      </c>
      <c r="R2317" s="141" t="s">
        <v>6782</v>
      </c>
      <c r="S2317" s="141"/>
      <c r="T2317" s="141" t="s">
        <v>6783</v>
      </c>
      <c r="U2317" s="141">
        <v>117464892</v>
      </c>
      <c r="V2317" s="141"/>
      <c r="W2317" s="139" t="s">
        <v>4075</v>
      </c>
      <c r="X2317" s="141" t="s">
        <v>25</v>
      </c>
      <c r="Y2317" s="141" t="s">
        <v>27</v>
      </c>
      <c r="Z2317" s="141"/>
      <c r="AA2317" s="141" t="s">
        <v>34</v>
      </c>
      <c r="AB2317" s="141" t="s">
        <v>34</v>
      </c>
      <c r="AC2317" s="139" t="s">
        <v>18047</v>
      </c>
      <c r="AD2317" s="380"/>
      <c r="AE2317" s="139" t="s">
        <v>102</v>
      </c>
      <c r="AF2317" s="139" t="s">
        <v>13068</v>
      </c>
      <c r="AG2317" s="139" t="s">
        <v>102</v>
      </c>
      <c r="AH2317" s="139" t="s">
        <v>1378</v>
      </c>
      <c r="AI2317" s="139" t="s">
        <v>1398</v>
      </c>
      <c r="AJ2317" s="139" t="s">
        <v>1563</v>
      </c>
      <c r="AK2317" s="139"/>
      <c r="AL2317" s="139"/>
      <c r="AM2317" s="141"/>
      <c r="AN2317" s="141" t="s">
        <v>8</v>
      </c>
      <c r="AO2317" s="139"/>
      <c r="AP2317" s="139" t="s">
        <v>1563</v>
      </c>
      <c r="AQ2317" s="139"/>
      <c r="AR2317" s="381"/>
      <c r="AS2317" s="139" t="s">
        <v>4075</v>
      </c>
      <c r="AT2317" s="141" t="s">
        <v>1404</v>
      </c>
      <c r="AU2317" s="141"/>
      <c r="AV2317" s="383"/>
      <c r="AW2317" s="385"/>
      <c r="AX2317" s="139" t="s">
        <v>5499</v>
      </c>
      <c r="AY2317" t="s">
        <v>18677</v>
      </c>
      <c r="BA2317" s="381"/>
      <c r="BB2317" s="139" t="s">
        <v>17</v>
      </c>
      <c r="BC2317" s="166"/>
      <c r="BD2317" s="166"/>
      <c r="BE2317" s="166"/>
      <c r="BF2317" s="166"/>
      <c r="BG2317" s="166"/>
      <c r="BH2317" s="308"/>
      <c r="BI2317" s="308"/>
      <c r="BJ2317" s="141" t="s">
        <v>26</v>
      </c>
      <c r="BK2317" s="141" t="s">
        <v>26</v>
      </c>
      <c r="BL2317" s="141"/>
      <c r="BM2317" s="141"/>
      <c r="BN2317" s="139" t="s">
        <v>4075</v>
      </c>
      <c r="BQ2317" s="141"/>
      <c r="BV2317" s="141"/>
      <c r="BX2317" s="141"/>
      <c r="BY2317" s="141"/>
      <c r="BZ2317" s="141"/>
      <c r="CA2317" s="141"/>
      <c r="CB2317" s="141"/>
      <c r="CC2317" s="141"/>
      <c r="CD2317" s="141"/>
      <c r="CE2317" s="141"/>
      <c r="CF2317" s="141"/>
      <c r="CG2317" s="141"/>
    </row>
    <row r="2318" spans="1:85" x14ac:dyDescent="0.35">
      <c r="A2318" s="155" t="s">
        <v>6792</v>
      </c>
      <c r="B2318" s="139" t="s">
        <v>4075</v>
      </c>
      <c r="C2318" s="18">
        <v>43635</v>
      </c>
      <c r="D2318" s="144">
        <v>0</v>
      </c>
      <c r="E2318" s="141" t="s">
        <v>13261</v>
      </c>
      <c r="F2318" s="141">
        <v>2</v>
      </c>
      <c r="G2318" s="141" t="s">
        <v>2004</v>
      </c>
      <c r="H2318" s="141">
        <v>2019</v>
      </c>
      <c r="I2318" s="18"/>
      <c r="J2318" s="144"/>
      <c r="K2318" s="378"/>
      <c r="L2318" s="139" t="s">
        <v>4075</v>
      </c>
      <c r="M2318" s="141" t="s">
        <v>6437</v>
      </c>
      <c r="N2318" s="248"/>
      <c r="O2318" s="141" t="s">
        <v>26</v>
      </c>
      <c r="P2318" s="141"/>
      <c r="Q2318" s="141"/>
      <c r="R2318" s="141"/>
      <c r="S2318" s="141" t="s">
        <v>6793</v>
      </c>
      <c r="T2318" s="141"/>
      <c r="U2318" s="141">
        <v>0</v>
      </c>
      <c r="V2318" s="141"/>
      <c r="W2318" s="139" t="s">
        <v>4075</v>
      </c>
      <c r="X2318" s="141" t="s">
        <v>25</v>
      </c>
      <c r="Y2318" s="141" t="s">
        <v>27</v>
      </c>
      <c r="Z2318" s="141"/>
      <c r="AA2318" s="141" t="s">
        <v>35</v>
      </c>
      <c r="AB2318" s="141"/>
      <c r="AC2318" s="139" t="s">
        <v>18047</v>
      </c>
      <c r="AD2318" s="380"/>
      <c r="AE2318" s="139" t="s">
        <v>107</v>
      </c>
      <c r="AF2318" s="139" t="s">
        <v>13076</v>
      </c>
      <c r="AG2318" s="139" t="s">
        <v>4130</v>
      </c>
      <c r="AH2318" s="139" t="s">
        <v>1380</v>
      </c>
      <c r="AI2318" s="139" t="s">
        <v>1518</v>
      </c>
      <c r="AJ2318" s="139"/>
      <c r="AK2318" s="139" t="s">
        <v>1518</v>
      </c>
      <c r="AL2318" s="139" t="s">
        <v>1420</v>
      </c>
      <c r="AM2318" s="141"/>
      <c r="AN2318" s="141" t="s">
        <v>8</v>
      </c>
      <c r="AO2318" s="139"/>
      <c r="AP2318" s="139" t="s">
        <v>1420</v>
      </c>
      <c r="AQ2318" s="139"/>
      <c r="AR2318" s="381"/>
      <c r="AS2318" s="139" t="s">
        <v>4075</v>
      </c>
      <c r="AT2318" s="141" t="s">
        <v>1404</v>
      </c>
      <c r="AU2318" s="141"/>
      <c r="AV2318" s="383"/>
      <c r="AW2318" s="385"/>
      <c r="AX2318" s="139" t="s">
        <v>121</v>
      </c>
      <c r="AY2318" t="s">
        <v>19298</v>
      </c>
      <c r="BA2318" s="381"/>
      <c r="BB2318" s="139" t="s">
        <v>1450</v>
      </c>
      <c r="BC2318" s="166"/>
      <c r="BD2318" s="166"/>
      <c r="BE2318" s="166"/>
      <c r="BF2318" s="166"/>
      <c r="BG2318" s="166"/>
      <c r="BH2318" s="308"/>
      <c r="BI2318" s="308"/>
      <c r="BJ2318" s="141" t="s">
        <v>26</v>
      </c>
      <c r="BK2318" s="141" t="s">
        <v>26</v>
      </c>
      <c r="BL2318" s="141"/>
      <c r="BM2318" s="141"/>
      <c r="BN2318" s="139" t="s">
        <v>4075</v>
      </c>
      <c r="BQ2318" s="141"/>
      <c r="BV2318" s="141"/>
      <c r="BX2318" s="141"/>
      <c r="BY2318" s="141"/>
      <c r="BZ2318" s="141"/>
      <c r="CA2318" s="141"/>
      <c r="CB2318" s="141"/>
      <c r="CC2318" s="141"/>
      <c r="CD2318" s="141"/>
      <c r="CE2318" s="141"/>
      <c r="CF2318" s="141"/>
      <c r="CG2318" s="141"/>
    </row>
    <row r="2319" spans="1:85" x14ac:dyDescent="0.35">
      <c r="A2319" s="155" t="s">
        <v>6788</v>
      </c>
      <c r="B2319" s="139" t="s">
        <v>4075</v>
      </c>
      <c r="C2319" s="18">
        <v>43635</v>
      </c>
      <c r="D2319" s="144">
        <v>0</v>
      </c>
      <c r="E2319" s="141" t="s">
        <v>13261</v>
      </c>
      <c r="F2319" s="141">
        <v>2</v>
      </c>
      <c r="G2319" s="141" t="s">
        <v>2004</v>
      </c>
      <c r="H2319" s="141">
        <v>2019</v>
      </c>
      <c r="I2319" s="18">
        <v>43635</v>
      </c>
      <c r="J2319" s="144">
        <v>0.50069444444444444</v>
      </c>
      <c r="K2319" s="378"/>
      <c r="L2319" s="139" t="s">
        <v>4075</v>
      </c>
      <c r="M2319" s="141" t="s">
        <v>28</v>
      </c>
      <c r="N2319" s="248"/>
      <c r="O2319" s="141" t="s">
        <v>26</v>
      </c>
      <c r="P2319" s="141"/>
      <c r="Q2319" s="141" t="s">
        <v>6789</v>
      </c>
      <c r="R2319" s="141" t="s">
        <v>6790</v>
      </c>
      <c r="S2319" s="141"/>
      <c r="T2319" s="141" t="s">
        <v>6791</v>
      </c>
      <c r="U2319" s="141">
        <v>117466624</v>
      </c>
      <c r="V2319" s="141"/>
      <c r="W2319" s="139" t="s">
        <v>4075</v>
      </c>
      <c r="X2319" s="141" t="s">
        <v>25</v>
      </c>
      <c r="Y2319" s="141" t="s">
        <v>27</v>
      </c>
      <c r="Z2319" s="141"/>
      <c r="AA2319" s="141" t="s">
        <v>34</v>
      </c>
      <c r="AB2319" s="141" t="s">
        <v>34</v>
      </c>
      <c r="AC2319" s="139" t="s">
        <v>18049</v>
      </c>
      <c r="AD2319" s="380"/>
      <c r="AE2319" s="139" t="s">
        <v>107</v>
      </c>
      <c r="AF2319" s="139" t="s">
        <v>13076</v>
      </c>
      <c r="AG2319" s="139" t="s">
        <v>4130</v>
      </c>
      <c r="AH2319" s="139" t="s">
        <v>1380</v>
      </c>
      <c r="AI2319" s="139" t="s">
        <v>1518</v>
      </c>
      <c r="AJ2319" s="139"/>
      <c r="AK2319" s="139" t="s">
        <v>1518</v>
      </c>
      <c r="AL2319" s="139" t="s">
        <v>1563</v>
      </c>
      <c r="AM2319" s="141"/>
      <c r="AN2319" s="141" t="s">
        <v>8</v>
      </c>
      <c r="AO2319" s="139"/>
      <c r="AP2319" s="139" t="s">
        <v>1563</v>
      </c>
      <c r="AQ2319" s="139" t="s">
        <v>87</v>
      </c>
      <c r="AR2319" s="381"/>
      <c r="AS2319" s="139" t="s">
        <v>4075</v>
      </c>
      <c r="AT2319" s="141" t="s">
        <v>1404</v>
      </c>
      <c r="AU2319" s="141"/>
      <c r="AV2319" s="383"/>
      <c r="AW2319" s="385"/>
      <c r="AX2319" s="139" t="s">
        <v>3642</v>
      </c>
      <c r="AY2319" t="s">
        <v>18257</v>
      </c>
      <c r="BA2319" s="381"/>
      <c r="BB2319" s="139" t="s">
        <v>17</v>
      </c>
      <c r="BC2319" s="166"/>
      <c r="BD2319" s="166"/>
      <c r="BE2319" s="166"/>
      <c r="BF2319" s="166"/>
      <c r="BG2319" s="166"/>
      <c r="BH2319" s="308"/>
      <c r="BI2319" s="308"/>
      <c r="BJ2319" s="141" t="s">
        <v>26</v>
      </c>
      <c r="BK2319" s="141" t="s">
        <v>26</v>
      </c>
      <c r="BL2319" s="141"/>
      <c r="BM2319" s="141"/>
      <c r="BN2319" s="139" t="s">
        <v>4075</v>
      </c>
      <c r="BQ2319" s="141"/>
      <c r="BV2319" s="141"/>
      <c r="BX2319" s="141"/>
      <c r="BY2319" s="141"/>
      <c r="BZ2319" s="141"/>
      <c r="CA2319" s="141"/>
      <c r="CB2319" s="141"/>
      <c r="CC2319" s="141"/>
      <c r="CD2319" s="141"/>
      <c r="CE2319" s="141"/>
      <c r="CF2319" s="141"/>
      <c r="CG2319" s="141"/>
    </row>
    <row r="2320" spans="1:85" x14ac:dyDescent="0.35">
      <c r="A2320" s="155" t="s">
        <v>6773</v>
      </c>
      <c r="B2320" s="139" t="s">
        <v>4075</v>
      </c>
      <c r="C2320" s="18">
        <v>43636</v>
      </c>
      <c r="D2320" s="144">
        <v>0</v>
      </c>
      <c r="E2320" s="141" t="s">
        <v>13261</v>
      </c>
      <c r="F2320" s="141">
        <v>2</v>
      </c>
      <c r="G2320" s="141" t="s">
        <v>2004</v>
      </c>
      <c r="H2320" s="141">
        <v>2019</v>
      </c>
      <c r="I2320" s="18"/>
      <c r="J2320" s="144"/>
      <c r="K2320" s="378"/>
      <c r="L2320" s="139" t="s">
        <v>4075</v>
      </c>
      <c r="M2320" s="141" t="s">
        <v>28</v>
      </c>
      <c r="N2320" s="248"/>
      <c r="O2320" s="141" t="s">
        <v>26</v>
      </c>
      <c r="P2320" s="141"/>
      <c r="Q2320" s="141"/>
      <c r="R2320" s="141"/>
      <c r="S2320" s="141"/>
      <c r="T2320" s="141" t="s">
        <v>6774</v>
      </c>
      <c r="U2320" s="141">
        <v>0</v>
      </c>
      <c r="V2320" s="141"/>
      <c r="W2320" s="139" t="s">
        <v>4075</v>
      </c>
      <c r="X2320" s="141" t="s">
        <v>25</v>
      </c>
      <c r="Y2320" s="141" t="s">
        <v>27</v>
      </c>
      <c r="Z2320" s="141"/>
      <c r="AA2320" s="141" t="s">
        <v>34</v>
      </c>
      <c r="AB2320" s="141"/>
      <c r="AC2320" s="139" t="s">
        <v>18047</v>
      </c>
      <c r="AD2320" s="380"/>
      <c r="AE2320" s="139" t="s">
        <v>4</v>
      </c>
      <c r="AF2320" s="139" t="s">
        <v>13073</v>
      </c>
      <c r="AG2320" s="139" t="s">
        <v>4</v>
      </c>
      <c r="AH2320" s="139" t="s">
        <v>1380</v>
      </c>
      <c r="AI2320" s="139" t="s">
        <v>15678</v>
      </c>
      <c r="AJ2320" s="139"/>
      <c r="AK2320" s="139" t="s">
        <v>15678</v>
      </c>
      <c r="AL2320" s="139" t="s">
        <v>1649</v>
      </c>
      <c r="AM2320" s="141"/>
      <c r="AN2320" s="141" t="s">
        <v>8</v>
      </c>
      <c r="AO2320" s="139"/>
      <c r="AP2320" s="139" t="s">
        <v>1649</v>
      </c>
      <c r="AQ2320" s="139" t="s">
        <v>6775</v>
      </c>
      <c r="AR2320" s="381"/>
      <c r="AS2320" s="139" t="s">
        <v>4075</v>
      </c>
      <c r="AT2320" s="141" t="s">
        <v>1404</v>
      </c>
      <c r="AU2320" s="141"/>
      <c r="AV2320" s="383"/>
      <c r="AW2320" s="385"/>
      <c r="AX2320" s="139" t="s">
        <v>3845</v>
      </c>
      <c r="AY2320" t="s">
        <v>18695</v>
      </c>
      <c r="BA2320" s="381"/>
      <c r="BB2320" s="139" t="s">
        <v>1450</v>
      </c>
      <c r="BC2320" s="166"/>
      <c r="BD2320" s="166"/>
      <c r="BE2320" s="166"/>
      <c r="BF2320" s="166"/>
      <c r="BG2320" s="166"/>
      <c r="BH2320" s="308"/>
      <c r="BI2320" s="308"/>
      <c r="BJ2320" s="141" t="s">
        <v>26</v>
      </c>
      <c r="BK2320" s="141" t="s">
        <v>26</v>
      </c>
      <c r="BL2320" s="141"/>
      <c r="BM2320" s="141"/>
      <c r="BN2320" s="139" t="s">
        <v>4075</v>
      </c>
      <c r="BQ2320" s="141"/>
      <c r="BV2320" s="141"/>
      <c r="BX2320" s="141"/>
      <c r="BY2320" s="141"/>
      <c r="BZ2320" s="141"/>
      <c r="CA2320" s="141"/>
      <c r="CB2320" s="141"/>
      <c r="CC2320" s="141"/>
      <c r="CD2320" s="141"/>
      <c r="CE2320" s="141"/>
      <c r="CF2320" s="141"/>
      <c r="CG2320" s="141"/>
    </row>
    <row r="2321" spans="1:85" x14ac:dyDescent="0.35">
      <c r="A2321" s="155" t="s">
        <v>6776</v>
      </c>
      <c r="B2321" s="139" t="s">
        <v>4075</v>
      </c>
      <c r="C2321" s="18">
        <v>43636</v>
      </c>
      <c r="D2321" s="144">
        <v>0</v>
      </c>
      <c r="E2321" s="141" t="s">
        <v>13261</v>
      </c>
      <c r="F2321" s="141">
        <v>2</v>
      </c>
      <c r="G2321" s="141" t="s">
        <v>2004</v>
      </c>
      <c r="H2321" s="141">
        <v>2019</v>
      </c>
      <c r="I2321" s="18">
        <v>43636</v>
      </c>
      <c r="J2321" s="144">
        <v>0.71597222222222223</v>
      </c>
      <c r="K2321" s="378"/>
      <c r="L2321" s="139" t="s">
        <v>4075</v>
      </c>
      <c r="M2321" s="141" t="s">
        <v>28</v>
      </c>
      <c r="N2321" s="248"/>
      <c r="O2321" s="141" t="s">
        <v>26</v>
      </c>
      <c r="P2321" s="141"/>
      <c r="Q2321" s="141" t="s">
        <v>6777</v>
      </c>
      <c r="R2321" s="141" t="s">
        <v>6778</v>
      </c>
      <c r="S2321" s="141"/>
      <c r="T2321" s="141" t="s">
        <v>6779</v>
      </c>
      <c r="U2321" s="141">
        <v>117475418</v>
      </c>
      <c r="V2321" s="141"/>
      <c r="W2321" s="139" t="s">
        <v>4075</v>
      </c>
      <c r="X2321" s="141" t="s">
        <v>25</v>
      </c>
      <c r="Y2321" s="141" t="s">
        <v>27</v>
      </c>
      <c r="Z2321" s="141"/>
      <c r="AA2321" s="141" t="s">
        <v>34</v>
      </c>
      <c r="AB2321" s="141"/>
      <c r="AC2321" s="139" t="s">
        <v>18049</v>
      </c>
      <c r="AD2321" s="380"/>
      <c r="AE2321" s="139" t="s">
        <v>107</v>
      </c>
      <c r="AF2321" s="139" t="s">
        <v>13076</v>
      </c>
      <c r="AG2321" s="139" t="s">
        <v>4130</v>
      </c>
      <c r="AH2321" s="139" t="s">
        <v>1380</v>
      </c>
      <c r="AI2321" s="139" t="s">
        <v>1518</v>
      </c>
      <c r="AJ2321" s="139"/>
      <c r="AK2321" s="139" t="s">
        <v>1518</v>
      </c>
      <c r="AL2321" s="139" t="s">
        <v>60</v>
      </c>
      <c r="AM2321" s="141"/>
      <c r="AN2321" s="141" t="s">
        <v>8</v>
      </c>
      <c r="AO2321" s="139"/>
      <c r="AP2321" s="139" t="s">
        <v>60</v>
      </c>
      <c r="AQ2321" s="139"/>
      <c r="AR2321" s="381"/>
      <c r="AS2321" s="139" t="s">
        <v>4075</v>
      </c>
      <c r="AT2321" s="141" t="s">
        <v>1404</v>
      </c>
      <c r="AU2321" s="141"/>
      <c r="AV2321" s="383"/>
      <c r="AW2321" s="385"/>
      <c r="AX2321" s="139" t="s">
        <v>2013</v>
      </c>
      <c r="AY2321" t="s">
        <v>18956</v>
      </c>
      <c r="BA2321" s="381"/>
      <c r="BB2321" s="139" t="s">
        <v>1444</v>
      </c>
      <c r="BC2321" s="166"/>
      <c r="BD2321" s="166"/>
      <c r="BE2321" s="166"/>
      <c r="BF2321" s="166"/>
      <c r="BG2321" s="166"/>
      <c r="BH2321" s="308"/>
      <c r="BI2321" s="308"/>
      <c r="BJ2321" s="141" t="s">
        <v>26</v>
      </c>
      <c r="BK2321" s="141" t="s">
        <v>26</v>
      </c>
      <c r="BL2321" s="141"/>
      <c r="BM2321" s="141"/>
      <c r="BN2321" s="139" t="s">
        <v>4075</v>
      </c>
      <c r="BQ2321" s="141"/>
      <c r="BV2321" s="141"/>
      <c r="BX2321" s="141"/>
      <c r="BY2321" s="141"/>
      <c r="BZ2321" s="141"/>
      <c r="CA2321" s="141"/>
      <c r="CB2321" s="141"/>
      <c r="CC2321" s="141"/>
      <c r="CD2321" s="141"/>
      <c r="CE2321" s="141"/>
      <c r="CF2321" s="141"/>
      <c r="CG2321" s="141"/>
    </row>
    <row r="2322" spans="1:85" x14ac:dyDescent="0.35">
      <c r="A2322" s="155" t="s">
        <v>6761</v>
      </c>
      <c r="B2322" s="139" t="s">
        <v>4075</v>
      </c>
      <c r="C2322" s="18">
        <v>43637</v>
      </c>
      <c r="D2322" s="144">
        <v>0</v>
      </c>
      <c r="E2322" s="141" t="s">
        <v>13261</v>
      </c>
      <c r="F2322" s="141">
        <v>2</v>
      </c>
      <c r="G2322" s="141" t="s">
        <v>2004</v>
      </c>
      <c r="H2322" s="141">
        <v>2019</v>
      </c>
      <c r="I2322" s="18">
        <v>43637</v>
      </c>
      <c r="J2322" s="144">
        <v>7.2916666666666671E-2</v>
      </c>
      <c r="K2322" s="378"/>
      <c r="L2322" s="139" t="s">
        <v>4075</v>
      </c>
      <c r="M2322" s="141" t="s">
        <v>28</v>
      </c>
      <c r="N2322" s="248"/>
      <c r="O2322" s="141" t="s">
        <v>26</v>
      </c>
      <c r="P2322" s="141"/>
      <c r="Q2322" s="141" t="s">
        <v>6762</v>
      </c>
      <c r="R2322" s="141" t="s">
        <v>6763</v>
      </c>
      <c r="S2322" s="141"/>
      <c r="T2322" s="141" t="s">
        <v>6764</v>
      </c>
      <c r="U2322" s="141">
        <v>117476554</v>
      </c>
      <c r="V2322" s="141"/>
      <c r="W2322" s="139" t="s">
        <v>4075</v>
      </c>
      <c r="X2322" s="141" t="s">
        <v>25</v>
      </c>
      <c r="Y2322" s="141" t="s">
        <v>27</v>
      </c>
      <c r="Z2322" s="141"/>
      <c r="AA2322" s="141" t="s">
        <v>34</v>
      </c>
      <c r="AB2322" s="141"/>
      <c r="AC2322" s="139" t="s">
        <v>18047</v>
      </c>
      <c r="AD2322" s="380"/>
      <c r="AE2322" s="139" t="s">
        <v>4</v>
      </c>
      <c r="AF2322" s="139" t="s">
        <v>13073</v>
      </c>
      <c r="AG2322" s="139" t="s">
        <v>4</v>
      </c>
      <c r="AH2322" s="139" t="s">
        <v>1380</v>
      </c>
      <c r="AI2322" s="139" t="s">
        <v>15678</v>
      </c>
      <c r="AJ2322" s="139"/>
      <c r="AK2322" s="139" t="s">
        <v>15678</v>
      </c>
      <c r="AL2322" s="139" t="s">
        <v>1408</v>
      </c>
      <c r="AM2322" s="141"/>
      <c r="AN2322" s="141" t="s">
        <v>8</v>
      </c>
      <c r="AO2322" s="139"/>
      <c r="AP2322" s="139" t="s">
        <v>1408</v>
      </c>
      <c r="AQ2322" s="139"/>
      <c r="AR2322" s="381"/>
      <c r="AS2322" s="139" t="s">
        <v>4075</v>
      </c>
      <c r="AT2322" s="141" t="s">
        <v>1404</v>
      </c>
      <c r="AU2322" s="141">
        <v>300</v>
      </c>
      <c r="AV2322" s="383"/>
      <c r="AW2322" s="385"/>
      <c r="AX2322" s="139" t="s">
        <v>3407</v>
      </c>
      <c r="AY2322" t="s">
        <v>18843</v>
      </c>
      <c r="BA2322" s="381"/>
      <c r="BB2322" s="139" t="s">
        <v>17</v>
      </c>
      <c r="BC2322" s="166"/>
      <c r="BD2322" s="166"/>
      <c r="BE2322" s="166"/>
      <c r="BF2322" s="166"/>
      <c r="BG2322" s="166"/>
      <c r="BH2322" s="308"/>
      <c r="BI2322" s="308"/>
      <c r="BJ2322" s="141" t="s">
        <v>26</v>
      </c>
      <c r="BK2322" s="141" t="s">
        <v>26</v>
      </c>
      <c r="BL2322" s="141"/>
      <c r="BM2322" s="141"/>
      <c r="BN2322" s="139" t="s">
        <v>4075</v>
      </c>
      <c r="BQ2322" s="141" t="s">
        <v>16006</v>
      </c>
      <c r="BR2322" s="135" t="s">
        <v>15685</v>
      </c>
      <c r="BT2322" s="135" t="s">
        <v>15354</v>
      </c>
      <c r="BU2322" s="135" t="s">
        <v>15359</v>
      </c>
      <c r="BV2322" s="141" t="s">
        <v>13264</v>
      </c>
      <c r="BW2322" s="135" t="s">
        <v>15348</v>
      </c>
      <c r="BX2322" s="141" t="s">
        <v>12</v>
      </c>
      <c r="BY2322" s="141" t="s">
        <v>12</v>
      </c>
      <c r="BZ2322" s="141" t="s">
        <v>26</v>
      </c>
      <c r="CA2322" s="141" t="s">
        <v>1848</v>
      </c>
      <c r="CB2322" s="141"/>
      <c r="CC2322" s="141" t="s">
        <v>15704</v>
      </c>
      <c r="CD2322" s="141" t="s">
        <v>34</v>
      </c>
      <c r="CE2322" s="141" t="s">
        <v>15450</v>
      </c>
      <c r="CF2322" s="141" t="s">
        <v>15454</v>
      </c>
      <c r="CG2322" s="141"/>
    </row>
    <row r="2323" spans="1:85" x14ac:dyDescent="0.35">
      <c r="A2323" s="155" t="s">
        <v>6765</v>
      </c>
      <c r="B2323" s="139" t="s">
        <v>4075</v>
      </c>
      <c r="C2323" s="18">
        <v>43637</v>
      </c>
      <c r="D2323" s="144">
        <v>0</v>
      </c>
      <c r="E2323" s="141" t="s">
        <v>13261</v>
      </c>
      <c r="F2323" s="141">
        <v>2</v>
      </c>
      <c r="G2323" s="141" t="s">
        <v>2004</v>
      </c>
      <c r="H2323" s="141">
        <v>2019</v>
      </c>
      <c r="I2323" s="18">
        <v>43637</v>
      </c>
      <c r="J2323" s="144">
        <v>0.44930555555555557</v>
      </c>
      <c r="K2323" s="378"/>
      <c r="L2323" s="139" t="s">
        <v>4075</v>
      </c>
      <c r="M2323" s="141" t="s">
        <v>28</v>
      </c>
      <c r="N2323" s="248"/>
      <c r="O2323" s="141" t="s">
        <v>26</v>
      </c>
      <c r="P2323" s="141"/>
      <c r="Q2323" s="141" t="s">
        <v>6766</v>
      </c>
      <c r="R2323" s="141" t="s">
        <v>6767</v>
      </c>
      <c r="S2323" s="141"/>
      <c r="T2323" s="141" t="s">
        <v>6768</v>
      </c>
      <c r="U2323" s="141">
        <v>117478201</v>
      </c>
      <c r="V2323" s="141"/>
      <c r="W2323" s="139" t="s">
        <v>4075</v>
      </c>
      <c r="X2323" s="141" t="s">
        <v>25</v>
      </c>
      <c r="Y2323" s="141" t="s">
        <v>27</v>
      </c>
      <c r="Z2323" s="141"/>
      <c r="AA2323" s="141" t="s">
        <v>34</v>
      </c>
      <c r="AB2323" s="141"/>
      <c r="AC2323" s="139" t="s">
        <v>18047</v>
      </c>
      <c r="AD2323" s="380"/>
      <c r="AE2323" s="139" t="s">
        <v>107</v>
      </c>
      <c r="AF2323" s="139" t="s">
        <v>13076</v>
      </c>
      <c r="AG2323" s="139" t="s">
        <v>4130</v>
      </c>
      <c r="AH2323" s="139" t="s">
        <v>1380</v>
      </c>
      <c r="AI2323" s="139" t="s">
        <v>1518</v>
      </c>
      <c r="AJ2323" s="139"/>
      <c r="AK2323" s="139" t="s">
        <v>1518</v>
      </c>
      <c r="AL2323" s="139" t="s">
        <v>1563</v>
      </c>
      <c r="AM2323" s="141"/>
      <c r="AN2323" s="141" t="s">
        <v>1372</v>
      </c>
      <c r="AO2323" s="139"/>
      <c r="AP2323" s="139" t="s">
        <v>1563</v>
      </c>
      <c r="AQ2323" s="139"/>
      <c r="AR2323" s="381"/>
      <c r="AS2323" s="139" t="s">
        <v>4075</v>
      </c>
      <c r="AT2323" s="141" t="s">
        <v>1404</v>
      </c>
      <c r="AU2323" s="141"/>
      <c r="AV2323" s="383"/>
      <c r="AW2323" s="385"/>
      <c r="AX2323" s="139" t="s">
        <v>5502</v>
      </c>
      <c r="AY2323" t="s">
        <v>18497</v>
      </c>
      <c r="BA2323" s="381"/>
      <c r="BB2323" s="139" t="s">
        <v>1444</v>
      </c>
      <c r="BC2323" s="166"/>
      <c r="BD2323" s="166"/>
      <c r="BE2323" s="166"/>
      <c r="BF2323" s="166"/>
      <c r="BG2323" s="166"/>
      <c r="BH2323" s="308"/>
      <c r="BI2323" s="308"/>
      <c r="BJ2323" s="141" t="s">
        <v>26</v>
      </c>
      <c r="BK2323" s="141" t="s">
        <v>25</v>
      </c>
      <c r="BL2323" s="141" t="s">
        <v>13140</v>
      </c>
      <c r="BM2323" s="141" t="s">
        <v>13141</v>
      </c>
      <c r="BN2323" s="139" t="s">
        <v>4075</v>
      </c>
      <c r="BQ2323" s="141"/>
      <c r="BV2323" s="141"/>
      <c r="BX2323" s="141"/>
      <c r="BY2323" s="141"/>
      <c r="BZ2323" s="141"/>
      <c r="CA2323" s="141"/>
      <c r="CB2323" s="141"/>
      <c r="CC2323" s="141"/>
      <c r="CD2323" s="141"/>
      <c r="CE2323" s="141"/>
      <c r="CF2323" s="141"/>
      <c r="CG2323" s="141"/>
    </row>
    <row r="2324" spans="1:85" x14ac:dyDescent="0.35">
      <c r="A2324" s="155" t="s">
        <v>6769</v>
      </c>
      <c r="B2324" s="139" t="s">
        <v>4075</v>
      </c>
      <c r="C2324" s="18">
        <v>43637</v>
      </c>
      <c r="D2324" s="144">
        <v>0</v>
      </c>
      <c r="E2324" s="141" t="s">
        <v>13261</v>
      </c>
      <c r="F2324" s="141">
        <v>2</v>
      </c>
      <c r="G2324" s="141" t="s">
        <v>2004</v>
      </c>
      <c r="H2324" s="141">
        <v>2019</v>
      </c>
      <c r="I2324" s="18">
        <v>43637</v>
      </c>
      <c r="J2324" s="144">
        <v>0.47847222222222224</v>
      </c>
      <c r="K2324" s="378"/>
      <c r="L2324" s="139" t="s">
        <v>4075</v>
      </c>
      <c r="M2324" s="141" t="s">
        <v>28</v>
      </c>
      <c r="N2324" s="248"/>
      <c r="O2324" s="141" t="s">
        <v>26</v>
      </c>
      <c r="P2324" s="141"/>
      <c r="Q2324" s="141" t="s">
        <v>6770</v>
      </c>
      <c r="R2324" s="141" t="s">
        <v>6771</v>
      </c>
      <c r="S2324" s="141"/>
      <c r="T2324" s="141" t="s">
        <v>6772</v>
      </c>
      <c r="U2324" s="141">
        <v>0</v>
      </c>
      <c r="V2324" s="141"/>
      <c r="W2324" s="139" t="s">
        <v>4075</v>
      </c>
      <c r="X2324" s="141" t="s">
        <v>25</v>
      </c>
      <c r="Y2324" s="141" t="s">
        <v>27</v>
      </c>
      <c r="Z2324" s="141"/>
      <c r="AA2324" s="141" t="s">
        <v>34</v>
      </c>
      <c r="AB2324" s="141"/>
      <c r="AC2324" s="139" t="s">
        <v>18047</v>
      </c>
      <c r="AD2324" s="380"/>
      <c r="AE2324" s="139" t="s">
        <v>109</v>
      </c>
      <c r="AF2324" s="139" t="s">
        <v>13077</v>
      </c>
      <c r="AG2324" s="139" t="s">
        <v>31</v>
      </c>
      <c r="AH2324" s="139" t="s">
        <v>1378</v>
      </c>
      <c r="AI2324" s="139" t="s">
        <v>1383</v>
      </c>
      <c r="AJ2324" s="139"/>
      <c r="AK2324" s="139"/>
      <c r="AL2324" s="139"/>
      <c r="AM2324" s="141"/>
      <c r="AN2324" s="141" t="s">
        <v>8</v>
      </c>
      <c r="AO2324" s="139"/>
      <c r="AP2324" s="139" t="s">
        <v>1408</v>
      </c>
      <c r="AQ2324" s="139"/>
      <c r="AR2324" s="381"/>
      <c r="AS2324" s="139" t="s">
        <v>4075</v>
      </c>
      <c r="AT2324" s="141" t="s">
        <v>1404</v>
      </c>
      <c r="AU2324" s="141"/>
      <c r="AV2324" s="383"/>
      <c r="AW2324" s="385"/>
      <c r="AX2324" s="139" t="s">
        <v>6168</v>
      </c>
      <c r="AY2324" t="s">
        <v>18471</v>
      </c>
      <c r="BA2324" s="381"/>
      <c r="BB2324" s="139" t="s">
        <v>1444</v>
      </c>
      <c r="BC2324" s="166"/>
      <c r="BD2324" s="166"/>
      <c r="BE2324" s="166"/>
      <c r="BF2324" s="166"/>
      <c r="BG2324" s="166"/>
      <c r="BH2324" s="308"/>
      <c r="BI2324" s="308"/>
      <c r="BJ2324" s="141" t="s">
        <v>26</v>
      </c>
      <c r="BK2324" s="141" t="s">
        <v>25</v>
      </c>
      <c r="BL2324" s="141" t="s">
        <v>13140</v>
      </c>
      <c r="BM2324" s="141" t="s">
        <v>13141</v>
      </c>
      <c r="BN2324" s="139" t="s">
        <v>4075</v>
      </c>
      <c r="BQ2324" s="141"/>
      <c r="BV2324" s="141"/>
      <c r="BX2324" s="141"/>
      <c r="BY2324" s="141"/>
      <c r="BZ2324" s="141"/>
      <c r="CA2324" s="141"/>
      <c r="CB2324" s="141"/>
      <c r="CC2324" s="141"/>
      <c r="CD2324" s="141"/>
      <c r="CE2324" s="141"/>
      <c r="CF2324" s="141"/>
      <c r="CG2324" s="141"/>
    </row>
    <row r="2325" spans="1:85" x14ac:dyDescent="0.35">
      <c r="A2325" s="155" t="s">
        <v>6757</v>
      </c>
      <c r="B2325" s="139" t="s">
        <v>4075</v>
      </c>
      <c r="C2325" s="18">
        <v>43638</v>
      </c>
      <c r="D2325" s="144">
        <v>0</v>
      </c>
      <c r="E2325" s="141" t="s">
        <v>13261</v>
      </c>
      <c r="F2325" s="141">
        <v>2</v>
      </c>
      <c r="G2325" s="141" t="s">
        <v>2004</v>
      </c>
      <c r="H2325" s="141">
        <v>2019</v>
      </c>
      <c r="I2325" s="18">
        <v>43638</v>
      </c>
      <c r="J2325" s="144">
        <v>0.96944444444444444</v>
      </c>
      <c r="K2325" s="378"/>
      <c r="L2325" s="139" t="s">
        <v>4075</v>
      </c>
      <c r="M2325" s="141" t="s">
        <v>28</v>
      </c>
      <c r="N2325" s="248"/>
      <c r="O2325" s="141" t="s">
        <v>26</v>
      </c>
      <c r="P2325" s="141"/>
      <c r="Q2325" s="141" t="s">
        <v>6758</v>
      </c>
      <c r="R2325" s="141" t="s">
        <v>6759</v>
      </c>
      <c r="S2325" s="141"/>
      <c r="T2325" s="141" t="s">
        <v>6760</v>
      </c>
      <c r="U2325" s="141">
        <v>0</v>
      </c>
      <c r="V2325" s="141"/>
      <c r="W2325" s="139" t="s">
        <v>4075</v>
      </c>
      <c r="X2325" s="141" t="s">
        <v>25</v>
      </c>
      <c r="Y2325" s="141" t="s">
        <v>27</v>
      </c>
      <c r="Z2325" s="141"/>
      <c r="AA2325" s="141" t="s">
        <v>34</v>
      </c>
      <c r="AB2325" s="141"/>
      <c r="AC2325" s="139" t="s">
        <v>18047</v>
      </c>
      <c r="AD2325" s="380"/>
      <c r="AE2325" s="139" t="s">
        <v>6</v>
      </c>
      <c r="AF2325" s="139" t="s">
        <v>13087</v>
      </c>
      <c r="AG2325" s="139" t="s">
        <v>6</v>
      </c>
      <c r="AH2325" s="139" t="s">
        <v>13</v>
      </c>
      <c r="AI2325" s="139" t="s">
        <v>13</v>
      </c>
      <c r="AJ2325" s="139"/>
      <c r="AK2325" s="139"/>
      <c r="AL2325" s="139"/>
      <c r="AM2325" s="141"/>
      <c r="AN2325" s="141" t="s">
        <v>8</v>
      </c>
      <c r="AO2325" s="139"/>
      <c r="AP2325" s="139" t="s">
        <v>1375</v>
      </c>
      <c r="AQ2325" s="139"/>
      <c r="AR2325" s="381"/>
      <c r="AS2325" s="139" t="s">
        <v>4075</v>
      </c>
      <c r="AT2325" s="141" t="s">
        <v>1404</v>
      </c>
      <c r="AU2325" s="141"/>
      <c r="AV2325" s="383"/>
      <c r="AW2325" s="385"/>
      <c r="AX2325" s="139" t="s">
        <v>5499</v>
      </c>
      <c r="AY2325" t="s">
        <v>19299</v>
      </c>
      <c r="BA2325" s="381"/>
      <c r="BB2325" s="139" t="s">
        <v>17</v>
      </c>
      <c r="BC2325" s="166"/>
      <c r="BD2325" s="166"/>
      <c r="BE2325" s="166"/>
      <c r="BF2325" s="166"/>
      <c r="BG2325" s="166"/>
      <c r="BH2325" s="308"/>
      <c r="BI2325" s="308"/>
      <c r="BJ2325" s="141" t="s">
        <v>26</v>
      </c>
      <c r="BK2325" s="141" t="s">
        <v>26</v>
      </c>
      <c r="BL2325" s="141"/>
      <c r="BM2325" s="141"/>
      <c r="BN2325" s="139" t="s">
        <v>4075</v>
      </c>
      <c r="BQ2325" s="141"/>
      <c r="BV2325" s="141"/>
      <c r="BX2325" s="141"/>
      <c r="BY2325" s="141"/>
      <c r="BZ2325" s="141"/>
      <c r="CA2325" s="141"/>
      <c r="CB2325" s="141"/>
      <c r="CC2325" s="141"/>
      <c r="CD2325" s="141"/>
      <c r="CE2325" s="141"/>
      <c r="CF2325" s="141"/>
      <c r="CG2325" s="141"/>
    </row>
    <row r="2326" spans="1:85" x14ac:dyDescent="0.35">
      <c r="A2326" s="155" t="s">
        <v>6752</v>
      </c>
      <c r="B2326" s="139" t="s">
        <v>4075</v>
      </c>
      <c r="C2326" s="18">
        <v>43639</v>
      </c>
      <c r="D2326" s="144">
        <v>0</v>
      </c>
      <c r="E2326" s="141" t="s">
        <v>13262</v>
      </c>
      <c r="F2326" s="141">
        <v>2</v>
      </c>
      <c r="G2326" s="141" t="s">
        <v>2004</v>
      </c>
      <c r="H2326" s="141">
        <v>2019</v>
      </c>
      <c r="I2326" s="18"/>
      <c r="J2326" s="144"/>
      <c r="K2326" s="378"/>
      <c r="L2326" s="139" t="s">
        <v>4075</v>
      </c>
      <c r="M2326" s="141" t="s">
        <v>28</v>
      </c>
      <c r="N2326" s="248"/>
      <c r="O2326" s="141" t="s">
        <v>26</v>
      </c>
      <c r="P2326" s="141"/>
      <c r="Q2326" s="141"/>
      <c r="R2326" s="141"/>
      <c r="S2326" s="141"/>
      <c r="T2326" s="141" t="s">
        <v>6753</v>
      </c>
      <c r="U2326" s="141">
        <v>0</v>
      </c>
      <c r="V2326" s="141"/>
      <c r="W2326" s="139" t="s">
        <v>4075</v>
      </c>
      <c r="X2326" s="141" t="s">
        <v>25</v>
      </c>
      <c r="Y2326" s="141" t="s">
        <v>27</v>
      </c>
      <c r="Z2326" s="141"/>
      <c r="AA2326" s="141" t="s">
        <v>34</v>
      </c>
      <c r="AB2326" s="141"/>
      <c r="AC2326" s="139" t="s">
        <v>18047</v>
      </c>
      <c r="AD2326" s="380"/>
      <c r="AE2326" s="139" t="s">
        <v>111</v>
      </c>
      <c r="AF2326" s="139" t="s">
        <v>13068</v>
      </c>
      <c r="AG2326" s="139" t="s">
        <v>102</v>
      </c>
      <c r="AH2326" s="139" t="s">
        <v>1378</v>
      </c>
      <c r="AI2326" s="139" t="s">
        <v>1398</v>
      </c>
      <c r="AJ2326" s="139" t="s">
        <v>1563</v>
      </c>
      <c r="AK2326" s="139"/>
      <c r="AL2326" s="139"/>
      <c r="AM2326" s="141"/>
      <c r="AN2326" s="141" t="s">
        <v>8</v>
      </c>
      <c r="AO2326" s="139"/>
      <c r="AP2326" s="139" t="s">
        <v>1563</v>
      </c>
      <c r="AQ2326" s="139"/>
      <c r="AR2326" s="381"/>
      <c r="AS2326" s="139" t="s">
        <v>4075</v>
      </c>
      <c r="AT2326" s="141" t="s">
        <v>1404</v>
      </c>
      <c r="AU2326" s="141"/>
      <c r="AV2326" s="383"/>
      <c r="AW2326" s="385"/>
      <c r="AX2326" s="139" t="s">
        <v>5586</v>
      </c>
      <c r="AY2326" t="s">
        <v>18280</v>
      </c>
      <c r="BA2326" s="381"/>
      <c r="BB2326" s="139" t="s">
        <v>1450</v>
      </c>
      <c r="BC2326" s="166"/>
      <c r="BD2326" s="166"/>
      <c r="BE2326" s="166"/>
      <c r="BF2326" s="166"/>
      <c r="BG2326" s="166"/>
      <c r="BH2326" s="308"/>
      <c r="BI2326" s="308"/>
      <c r="BJ2326" s="141" t="s">
        <v>26</v>
      </c>
      <c r="BK2326" s="141" t="s">
        <v>26</v>
      </c>
      <c r="BL2326" s="141"/>
      <c r="BM2326" s="141"/>
      <c r="BN2326" s="139" t="s">
        <v>4075</v>
      </c>
      <c r="BQ2326" s="141"/>
      <c r="BV2326" s="141"/>
      <c r="BX2326" s="141"/>
      <c r="BY2326" s="141"/>
      <c r="BZ2326" s="141"/>
      <c r="CA2326" s="141"/>
      <c r="CB2326" s="141"/>
      <c r="CC2326" s="141"/>
      <c r="CD2326" s="141"/>
      <c r="CE2326" s="141"/>
      <c r="CF2326" s="141"/>
      <c r="CG2326" s="141"/>
    </row>
    <row r="2327" spans="1:85" x14ac:dyDescent="0.35">
      <c r="A2327" s="155" t="s">
        <v>6754</v>
      </c>
      <c r="B2327" s="139" t="s">
        <v>4075</v>
      </c>
      <c r="C2327" s="18">
        <v>43639</v>
      </c>
      <c r="D2327" s="144">
        <v>0</v>
      </c>
      <c r="E2327" s="141" t="s">
        <v>13262</v>
      </c>
      <c r="F2327" s="141">
        <v>2</v>
      </c>
      <c r="G2327" s="141" t="s">
        <v>2004</v>
      </c>
      <c r="H2327" s="141">
        <v>2019</v>
      </c>
      <c r="I2327" s="18">
        <v>43639</v>
      </c>
      <c r="J2327" s="144"/>
      <c r="K2327" s="378"/>
      <c r="L2327" s="139" t="s">
        <v>4075</v>
      </c>
      <c r="M2327" s="141" t="s">
        <v>28</v>
      </c>
      <c r="N2327" s="248"/>
      <c r="O2327" s="141" t="s">
        <v>26</v>
      </c>
      <c r="P2327" s="141"/>
      <c r="Q2327" s="141" t="s">
        <v>6755</v>
      </c>
      <c r="R2327" s="141"/>
      <c r="S2327" s="141"/>
      <c r="T2327" s="141" t="s">
        <v>6756</v>
      </c>
      <c r="U2327" s="141">
        <v>0</v>
      </c>
      <c r="V2327" s="141"/>
      <c r="W2327" s="139" t="s">
        <v>4075</v>
      </c>
      <c r="X2327" s="141" t="s">
        <v>25</v>
      </c>
      <c r="Y2327" s="141" t="s">
        <v>27</v>
      </c>
      <c r="Z2327" s="141"/>
      <c r="AA2327" s="141" t="s">
        <v>34</v>
      </c>
      <c r="AB2327" s="141"/>
      <c r="AC2327" s="139" t="s">
        <v>18049</v>
      </c>
      <c r="AD2327" s="380"/>
      <c r="AE2327" s="139" t="s">
        <v>102</v>
      </c>
      <c r="AF2327" s="139" t="s">
        <v>13068</v>
      </c>
      <c r="AG2327" s="139" t="s">
        <v>102</v>
      </c>
      <c r="AH2327" s="139" t="s">
        <v>1378</v>
      </c>
      <c r="AI2327" s="139" t="s">
        <v>1398</v>
      </c>
      <c r="AJ2327" s="139" t="s">
        <v>11</v>
      </c>
      <c r="AK2327" s="139"/>
      <c r="AL2327" s="139"/>
      <c r="AM2327" s="141"/>
      <c r="AN2327" s="141" t="s">
        <v>8</v>
      </c>
      <c r="AO2327" s="139"/>
      <c r="AP2327" s="139" t="s">
        <v>11</v>
      </c>
      <c r="AQ2327" s="139"/>
      <c r="AR2327" s="381"/>
      <c r="AS2327" s="139" t="s">
        <v>4075</v>
      </c>
      <c r="AT2327" s="141" t="s">
        <v>1404</v>
      </c>
      <c r="AU2327" s="141"/>
      <c r="AV2327" s="383"/>
      <c r="AW2327" s="385"/>
      <c r="AX2327" s="139" t="s">
        <v>1636</v>
      </c>
      <c r="AY2327" t="s">
        <v>19300</v>
      </c>
      <c r="BA2327" s="381"/>
      <c r="BB2327" s="139" t="s">
        <v>17</v>
      </c>
      <c r="BC2327" s="166"/>
      <c r="BD2327" s="166"/>
      <c r="BE2327" s="166"/>
      <c r="BF2327" s="166"/>
      <c r="BG2327" s="166"/>
      <c r="BH2327" s="308"/>
      <c r="BI2327" s="308"/>
      <c r="BJ2327" s="141" t="s">
        <v>26</v>
      </c>
      <c r="BK2327" s="141" t="s">
        <v>26</v>
      </c>
      <c r="BL2327" s="141"/>
      <c r="BM2327" s="141"/>
      <c r="BN2327" s="139" t="s">
        <v>4075</v>
      </c>
      <c r="BQ2327" s="141"/>
      <c r="BV2327" s="141"/>
      <c r="BX2327" s="141"/>
      <c r="BY2327" s="141"/>
      <c r="BZ2327" s="141"/>
      <c r="CA2327" s="141"/>
      <c r="CB2327" s="141"/>
      <c r="CC2327" s="141"/>
      <c r="CD2327" s="141"/>
      <c r="CE2327" s="141"/>
      <c r="CF2327" s="141"/>
      <c r="CG2327" s="141"/>
    </row>
    <row r="2328" spans="1:85" x14ac:dyDescent="0.35">
      <c r="A2328" s="155" t="s">
        <v>6750</v>
      </c>
      <c r="B2328" s="139" t="s">
        <v>4075</v>
      </c>
      <c r="C2328" s="18">
        <v>43640</v>
      </c>
      <c r="D2328" s="144">
        <v>0</v>
      </c>
      <c r="E2328" s="141" t="s">
        <v>13262</v>
      </c>
      <c r="F2328" s="141">
        <v>2</v>
      </c>
      <c r="G2328" s="141" t="s">
        <v>2004</v>
      </c>
      <c r="H2328" s="141">
        <v>2019</v>
      </c>
      <c r="I2328" s="18"/>
      <c r="J2328" s="144"/>
      <c r="K2328" s="378"/>
      <c r="L2328" s="139" t="s">
        <v>4075</v>
      </c>
      <c r="M2328" s="141" t="s">
        <v>6437</v>
      </c>
      <c r="N2328" s="248"/>
      <c r="O2328" s="141" t="s">
        <v>26</v>
      </c>
      <c r="P2328" s="141"/>
      <c r="Q2328" s="141"/>
      <c r="R2328" s="141"/>
      <c r="S2328" s="141" t="s">
        <v>6751</v>
      </c>
      <c r="T2328" s="141"/>
      <c r="U2328" s="141">
        <v>0</v>
      </c>
      <c r="V2328" s="141"/>
      <c r="W2328" s="139" t="s">
        <v>4075</v>
      </c>
      <c r="X2328" s="141" t="s">
        <v>25</v>
      </c>
      <c r="Y2328" s="141" t="s">
        <v>27</v>
      </c>
      <c r="Z2328" s="141"/>
      <c r="AA2328" s="141" t="s">
        <v>35</v>
      </c>
      <c r="AB2328" s="141"/>
      <c r="AC2328" s="139" t="s">
        <v>18047</v>
      </c>
      <c r="AD2328" s="380"/>
      <c r="AE2328" s="139" t="s">
        <v>107</v>
      </c>
      <c r="AF2328" s="139" t="s">
        <v>13076</v>
      </c>
      <c r="AG2328" s="139" t="s">
        <v>4130</v>
      </c>
      <c r="AH2328" s="139" t="s">
        <v>1380</v>
      </c>
      <c r="AI2328" s="139" t="s">
        <v>1518</v>
      </c>
      <c r="AJ2328" s="139"/>
      <c r="AK2328" s="139" t="s">
        <v>1518</v>
      </c>
      <c r="AL2328" s="139" t="s">
        <v>1621</v>
      </c>
      <c r="AM2328" s="141"/>
      <c r="AN2328" s="141" t="s">
        <v>8</v>
      </c>
      <c r="AO2328" s="139"/>
      <c r="AP2328" s="139" t="s">
        <v>1621</v>
      </c>
      <c r="AQ2328" s="139" t="s">
        <v>5582</v>
      </c>
      <c r="AR2328" s="381"/>
      <c r="AS2328" s="139" t="s">
        <v>4075</v>
      </c>
      <c r="AT2328" s="141" t="s">
        <v>1404</v>
      </c>
      <c r="AU2328" s="141"/>
      <c r="AV2328" s="383"/>
      <c r="AW2328" s="385"/>
      <c r="AX2328" s="139" t="s">
        <v>5586</v>
      </c>
      <c r="AY2328" t="s">
        <v>19301</v>
      </c>
      <c r="BA2328" s="381"/>
      <c r="BB2328" s="139" t="s">
        <v>1450</v>
      </c>
      <c r="BC2328" s="166"/>
      <c r="BD2328" s="166"/>
      <c r="BE2328" s="166"/>
      <c r="BF2328" s="166"/>
      <c r="BG2328" s="166"/>
      <c r="BH2328" s="308"/>
      <c r="BI2328" s="308"/>
      <c r="BJ2328" s="141" t="s">
        <v>26</v>
      </c>
      <c r="BK2328" s="141" t="s">
        <v>26</v>
      </c>
      <c r="BL2328" s="141"/>
      <c r="BM2328" s="141"/>
      <c r="BN2328" s="139" t="s">
        <v>4075</v>
      </c>
      <c r="BQ2328" s="141"/>
      <c r="BV2328" s="141"/>
      <c r="BX2328" s="141"/>
      <c r="BY2328" s="141"/>
      <c r="BZ2328" s="141"/>
      <c r="CA2328" s="141"/>
      <c r="CB2328" s="141"/>
      <c r="CC2328" s="141"/>
      <c r="CD2328" s="141"/>
      <c r="CE2328" s="141"/>
      <c r="CF2328" s="141"/>
      <c r="CG2328" s="141"/>
    </row>
    <row r="2329" spans="1:85" x14ac:dyDescent="0.35">
      <c r="A2329" s="155" t="s">
        <v>6740</v>
      </c>
      <c r="B2329" s="139" t="s">
        <v>4075</v>
      </c>
      <c r="C2329" s="18">
        <v>43641</v>
      </c>
      <c r="D2329" s="144">
        <v>0</v>
      </c>
      <c r="E2329" s="141" t="s">
        <v>13262</v>
      </c>
      <c r="F2329" s="141">
        <v>2</v>
      </c>
      <c r="G2329" s="141" t="s">
        <v>2004</v>
      </c>
      <c r="H2329" s="141">
        <v>2019</v>
      </c>
      <c r="I2329" s="18">
        <v>43641</v>
      </c>
      <c r="J2329" s="144">
        <v>0.28194444444444444</v>
      </c>
      <c r="K2329" s="378"/>
      <c r="L2329" s="139" t="s">
        <v>4075</v>
      </c>
      <c r="M2329" s="141" t="s">
        <v>28</v>
      </c>
      <c r="N2329" s="248"/>
      <c r="O2329" s="141" t="s">
        <v>26</v>
      </c>
      <c r="P2329" s="141"/>
      <c r="Q2329" s="141" t="s">
        <v>6741</v>
      </c>
      <c r="R2329" s="141" t="s">
        <v>6742</v>
      </c>
      <c r="S2329" s="141"/>
      <c r="T2329" s="141" t="s">
        <v>6743</v>
      </c>
      <c r="U2329" s="141">
        <v>0</v>
      </c>
      <c r="V2329" s="141"/>
      <c r="W2329" s="139" t="s">
        <v>4075</v>
      </c>
      <c r="X2329" s="141" t="s">
        <v>25</v>
      </c>
      <c r="Y2329" s="141" t="s">
        <v>27</v>
      </c>
      <c r="Z2329" s="141"/>
      <c r="AA2329" s="141" t="s">
        <v>34</v>
      </c>
      <c r="AB2329" s="141"/>
      <c r="AC2329" s="139" t="s">
        <v>18049</v>
      </c>
      <c r="AD2329" s="380"/>
      <c r="AE2329" s="139" t="s">
        <v>103</v>
      </c>
      <c r="AF2329" s="139" t="s">
        <v>13075</v>
      </c>
      <c r="AG2329" s="139" t="s">
        <v>103</v>
      </c>
      <c r="AH2329" s="139" t="s">
        <v>1380</v>
      </c>
      <c r="AI2329" s="139" t="s">
        <v>7340</v>
      </c>
      <c r="AJ2329" s="139"/>
      <c r="AK2329" s="139" t="s">
        <v>7340</v>
      </c>
      <c r="AL2329" s="139" t="s">
        <v>1408</v>
      </c>
      <c r="AM2329" s="141"/>
      <c r="AN2329" s="141" t="s">
        <v>8</v>
      </c>
      <c r="AO2329" s="139"/>
      <c r="AP2329" s="139" t="s">
        <v>1408</v>
      </c>
      <c r="AQ2329" s="139"/>
      <c r="AR2329" s="381"/>
      <c r="AS2329" s="139" t="s">
        <v>4075</v>
      </c>
      <c r="AT2329" s="141" t="s">
        <v>1404</v>
      </c>
      <c r="AU2329" s="141">
        <v>175</v>
      </c>
      <c r="AV2329" s="383"/>
      <c r="AW2329" s="385"/>
      <c r="AX2329" s="139" t="s">
        <v>5824</v>
      </c>
      <c r="AY2329" t="s">
        <v>18689</v>
      </c>
      <c r="BA2329" s="381"/>
      <c r="BB2329" s="139" t="s">
        <v>1444</v>
      </c>
      <c r="BC2329" s="166"/>
      <c r="BD2329" s="166"/>
      <c r="BE2329" s="166"/>
      <c r="BF2329" s="166"/>
      <c r="BG2329" s="166"/>
      <c r="BH2329" s="308"/>
      <c r="BI2329" s="308"/>
      <c r="BJ2329" s="141" t="s">
        <v>26</v>
      </c>
      <c r="BK2329" s="141" t="s">
        <v>26</v>
      </c>
      <c r="BL2329" s="141"/>
      <c r="BM2329" s="141"/>
      <c r="BN2329" s="139" t="s">
        <v>4075</v>
      </c>
      <c r="BQ2329" s="141"/>
      <c r="BV2329" s="141"/>
      <c r="BX2329" s="141"/>
      <c r="BY2329" s="141"/>
      <c r="BZ2329" s="141"/>
      <c r="CA2329" s="141"/>
      <c r="CB2329" s="141"/>
      <c r="CC2329" s="141"/>
      <c r="CD2329" s="141"/>
      <c r="CE2329" s="141"/>
      <c r="CF2329" s="141"/>
      <c r="CG2329" s="141"/>
    </row>
    <row r="2330" spans="1:85" x14ac:dyDescent="0.35">
      <c r="A2330" s="155" t="s">
        <v>6744</v>
      </c>
      <c r="B2330" s="139" t="s">
        <v>4075</v>
      </c>
      <c r="C2330" s="18">
        <v>43641</v>
      </c>
      <c r="D2330" s="144">
        <v>0</v>
      </c>
      <c r="E2330" s="141" t="s">
        <v>13262</v>
      </c>
      <c r="F2330" s="141">
        <v>2</v>
      </c>
      <c r="G2330" s="141" t="s">
        <v>2004</v>
      </c>
      <c r="H2330" s="141">
        <v>2019</v>
      </c>
      <c r="I2330" s="18">
        <v>43641</v>
      </c>
      <c r="J2330" s="144"/>
      <c r="K2330" s="378"/>
      <c r="L2330" s="139" t="s">
        <v>4075</v>
      </c>
      <c r="M2330" s="141" t="s">
        <v>38</v>
      </c>
      <c r="N2330" s="248"/>
      <c r="O2330" s="141" t="s">
        <v>26</v>
      </c>
      <c r="P2330" s="141"/>
      <c r="Q2330" s="141" t="s">
        <v>6745</v>
      </c>
      <c r="R2330" s="141" t="s">
        <v>6746</v>
      </c>
      <c r="S2330" s="141"/>
      <c r="T2330" s="141" t="s">
        <v>6747</v>
      </c>
      <c r="U2330" s="141">
        <v>0</v>
      </c>
      <c r="V2330" s="141" t="s">
        <v>6748</v>
      </c>
      <c r="W2330" s="139" t="s">
        <v>4075</v>
      </c>
      <c r="X2330" s="141" t="s">
        <v>25</v>
      </c>
      <c r="Y2330" s="141" t="s">
        <v>27</v>
      </c>
      <c r="Z2330" s="141"/>
      <c r="AA2330" s="141" t="s">
        <v>34</v>
      </c>
      <c r="AB2330" s="141"/>
      <c r="AC2330" s="139" t="s">
        <v>18057</v>
      </c>
      <c r="AD2330" s="380"/>
      <c r="AE2330" s="139" t="s">
        <v>105</v>
      </c>
      <c r="AF2330" s="139" t="s">
        <v>13076</v>
      </c>
      <c r="AG2330" s="139" t="s">
        <v>1518</v>
      </c>
      <c r="AH2330" s="139" t="s">
        <v>1380</v>
      </c>
      <c r="AI2330" s="139" t="s">
        <v>1518</v>
      </c>
      <c r="AJ2330" s="139"/>
      <c r="AK2330" s="139" t="s">
        <v>1518</v>
      </c>
      <c r="AL2330" s="139" t="s">
        <v>1563</v>
      </c>
      <c r="AM2330" s="141"/>
      <c r="AN2330" s="141" t="s">
        <v>8</v>
      </c>
      <c r="AO2330" s="139"/>
      <c r="AP2330" s="139" t="s">
        <v>1563</v>
      </c>
      <c r="AQ2330" s="139"/>
      <c r="AR2330" s="381"/>
      <c r="AS2330" s="139" t="s">
        <v>4075</v>
      </c>
      <c r="AT2330" s="141" t="s">
        <v>1404</v>
      </c>
      <c r="AU2330" s="141"/>
      <c r="AV2330" s="383"/>
      <c r="AW2330" s="385"/>
      <c r="AX2330" s="139" t="s">
        <v>5479</v>
      </c>
      <c r="AY2330" t="s">
        <v>18929</v>
      </c>
      <c r="BA2330" s="381"/>
      <c r="BB2330" s="139" t="s">
        <v>1450</v>
      </c>
      <c r="BC2330" s="166">
        <v>2546</v>
      </c>
      <c r="BD2330" s="166"/>
      <c r="BE2330" s="166"/>
      <c r="BF2330" s="166"/>
      <c r="BG2330" s="166"/>
      <c r="BH2330" s="308" t="s">
        <v>6749</v>
      </c>
      <c r="BI2330" s="308"/>
      <c r="BJ2330" s="141" t="s">
        <v>26</v>
      </c>
      <c r="BK2330" s="141" t="s">
        <v>26</v>
      </c>
      <c r="BL2330" s="141"/>
      <c r="BM2330" s="141"/>
      <c r="BN2330" s="139" t="s">
        <v>4075</v>
      </c>
      <c r="BQ2330" s="141"/>
      <c r="BV2330" s="141"/>
      <c r="BX2330" s="141"/>
      <c r="BY2330" s="141"/>
      <c r="BZ2330" s="141"/>
      <c r="CA2330" s="141"/>
      <c r="CB2330" s="141"/>
      <c r="CC2330" s="141"/>
      <c r="CD2330" s="141"/>
      <c r="CE2330" s="141"/>
      <c r="CF2330" s="141"/>
      <c r="CG2330" s="141"/>
    </row>
    <row r="2331" spans="1:85" x14ac:dyDescent="0.35">
      <c r="A2331" s="155" t="s">
        <v>6729</v>
      </c>
      <c r="B2331" s="139" t="s">
        <v>4075</v>
      </c>
      <c r="C2331" s="18">
        <v>43642</v>
      </c>
      <c r="D2331" s="144">
        <v>0</v>
      </c>
      <c r="E2331" s="141" t="s">
        <v>13262</v>
      </c>
      <c r="F2331" s="141">
        <v>2</v>
      </c>
      <c r="G2331" s="141" t="s">
        <v>2004</v>
      </c>
      <c r="H2331" s="141">
        <v>2019</v>
      </c>
      <c r="I2331" s="18">
        <v>43642</v>
      </c>
      <c r="J2331" s="144">
        <v>0.32847222222222222</v>
      </c>
      <c r="K2331" s="378"/>
      <c r="L2331" s="139" t="s">
        <v>4075</v>
      </c>
      <c r="M2331" s="141" t="s">
        <v>28</v>
      </c>
      <c r="N2331" s="248"/>
      <c r="O2331" s="141" t="s">
        <v>26</v>
      </c>
      <c r="P2331" s="141"/>
      <c r="Q2331" s="141" t="s">
        <v>6730</v>
      </c>
      <c r="R2331" s="141" t="s">
        <v>6731</v>
      </c>
      <c r="S2331" s="141"/>
      <c r="T2331" s="141" t="s">
        <v>6732</v>
      </c>
      <c r="U2331" s="141">
        <v>0</v>
      </c>
      <c r="V2331" s="141"/>
      <c r="W2331" s="139" t="s">
        <v>4075</v>
      </c>
      <c r="X2331" s="141" t="s">
        <v>25</v>
      </c>
      <c r="Y2331" s="141" t="s">
        <v>27</v>
      </c>
      <c r="Z2331" s="141"/>
      <c r="AA2331" s="141" t="s">
        <v>34</v>
      </c>
      <c r="AB2331" s="141"/>
      <c r="AC2331" s="139" t="s">
        <v>18047</v>
      </c>
      <c r="AD2331" s="380"/>
      <c r="AE2331" s="139" t="s">
        <v>102</v>
      </c>
      <c r="AF2331" s="139" t="s">
        <v>13077</v>
      </c>
      <c r="AG2331" s="139" t="s">
        <v>102</v>
      </c>
      <c r="AH2331" s="139" t="s">
        <v>1378</v>
      </c>
      <c r="AI2331" s="139" t="s">
        <v>1383</v>
      </c>
      <c r="AJ2331" s="139" t="s">
        <v>1408</v>
      </c>
      <c r="AK2331" s="139"/>
      <c r="AL2331" s="139"/>
      <c r="AM2331" s="141"/>
      <c r="AN2331" s="141" t="s">
        <v>8</v>
      </c>
      <c r="AO2331" s="139"/>
      <c r="AP2331" s="139" t="s">
        <v>1408</v>
      </c>
      <c r="AQ2331" s="139"/>
      <c r="AR2331" s="381"/>
      <c r="AS2331" s="139" t="s">
        <v>4075</v>
      </c>
      <c r="AT2331" s="141" t="s">
        <v>1404</v>
      </c>
      <c r="AU2331" s="141"/>
      <c r="AV2331" s="383"/>
      <c r="AW2331" s="385"/>
      <c r="AX2331" s="139" t="s">
        <v>3845</v>
      </c>
      <c r="AY2331" t="s">
        <v>18469</v>
      </c>
      <c r="BA2331" s="381"/>
      <c r="BB2331" s="139" t="s">
        <v>17</v>
      </c>
      <c r="BC2331" s="166"/>
      <c r="BD2331" s="166"/>
      <c r="BE2331" s="166"/>
      <c r="BF2331" s="166"/>
      <c r="BG2331" s="166"/>
      <c r="BH2331" s="308"/>
      <c r="BI2331" s="308"/>
      <c r="BJ2331" s="141" t="s">
        <v>26</v>
      </c>
      <c r="BK2331" s="141" t="s">
        <v>26</v>
      </c>
      <c r="BL2331" s="141"/>
      <c r="BM2331" s="141"/>
      <c r="BN2331" s="139" t="s">
        <v>4075</v>
      </c>
      <c r="BQ2331" s="141"/>
      <c r="BV2331" s="141"/>
      <c r="BX2331" s="141"/>
      <c r="BY2331" s="141"/>
      <c r="BZ2331" s="141"/>
      <c r="CA2331" s="141"/>
      <c r="CB2331" s="141"/>
      <c r="CC2331" s="141"/>
      <c r="CD2331" s="141"/>
      <c r="CE2331" s="141"/>
      <c r="CF2331" s="141"/>
      <c r="CG2331" s="141"/>
    </row>
    <row r="2332" spans="1:85" x14ac:dyDescent="0.35">
      <c r="A2332" s="155" t="s">
        <v>6726</v>
      </c>
      <c r="B2332" s="139" t="s">
        <v>4075</v>
      </c>
      <c r="C2332" s="18">
        <v>43642</v>
      </c>
      <c r="D2332" s="144">
        <v>0</v>
      </c>
      <c r="E2332" s="141" t="s">
        <v>13262</v>
      </c>
      <c r="F2332" s="141">
        <v>2</v>
      </c>
      <c r="G2332" s="141" t="s">
        <v>2004</v>
      </c>
      <c r="H2332" s="141">
        <v>2019</v>
      </c>
      <c r="I2332" s="18">
        <v>43642</v>
      </c>
      <c r="J2332" s="144">
        <v>0.32361111111111113</v>
      </c>
      <c r="K2332" s="378"/>
      <c r="L2332" s="139" t="s">
        <v>4075</v>
      </c>
      <c r="M2332" s="141" t="s">
        <v>28</v>
      </c>
      <c r="N2332" s="248"/>
      <c r="O2332" s="141" t="s">
        <v>26</v>
      </c>
      <c r="P2332" s="141"/>
      <c r="Q2332" s="141" t="s">
        <v>6727</v>
      </c>
      <c r="R2332" s="141"/>
      <c r="S2332" s="141"/>
      <c r="T2332" s="141" t="s">
        <v>6728</v>
      </c>
      <c r="U2332" s="141">
        <v>0</v>
      </c>
      <c r="V2332" s="141"/>
      <c r="W2332" s="139" t="s">
        <v>4075</v>
      </c>
      <c r="X2332" s="141" t="s">
        <v>25</v>
      </c>
      <c r="Y2332" s="141" t="s">
        <v>27</v>
      </c>
      <c r="Z2332" s="141"/>
      <c r="AA2332" s="141" t="s">
        <v>34</v>
      </c>
      <c r="AB2332" s="141"/>
      <c r="AC2332" s="139" t="s">
        <v>18049</v>
      </c>
      <c r="AD2332" s="380"/>
      <c r="AE2332" s="139" t="s">
        <v>4</v>
      </c>
      <c r="AF2332" s="139" t="s">
        <v>13073</v>
      </c>
      <c r="AG2332" s="139" t="s">
        <v>4</v>
      </c>
      <c r="AH2332" s="139" t="s">
        <v>1380</v>
      </c>
      <c r="AI2332" s="139" t="s">
        <v>15678</v>
      </c>
      <c r="AJ2332" s="139"/>
      <c r="AK2332" s="139" t="s">
        <v>15678</v>
      </c>
      <c r="AL2332" s="139" t="s">
        <v>1563</v>
      </c>
      <c r="AM2332" s="141"/>
      <c r="AN2332" s="141" t="s">
        <v>8</v>
      </c>
      <c r="AO2332" s="139"/>
      <c r="AP2332" s="139" t="s">
        <v>1563</v>
      </c>
      <c r="AQ2332" s="139"/>
      <c r="AR2332" s="381"/>
      <c r="AS2332" s="139" t="s">
        <v>4075</v>
      </c>
      <c r="AT2332" s="141" t="s">
        <v>1404</v>
      </c>
      <c r="AU2332" s="141"/>
      <c r="AV2332" s="383"/>
      <c r="AW2332" s="385"/>
      <c r="AX2332" s="139" t="s">
        <v>5600</v>
      </c>
      <c r="AY2332" t="s">
        <v>18722</v>
      </c>
      <c r="BA2332" s="381"/>
      <c r="BB2332" s="139" t="s">
        <v>1444</v>
      </c>
      <c r="BC2332" s="166"/>
      <c r="BD2332" s="166"/>
      <c r="BE2332" s="166"/>
      <c r="BF2332" s="166"/>
      <c r="BG2332" s="166"/>
      <c r="BH2332" s="308"/>
      <c r="BI2332" s="308"/>
      <c r="BJ2332" s="141" t="s">
        <v>26</v>
      </c>
      <c r="BK2332" s="141" t="s">
        <v>26</v>
      </c>
      <c r="BL2332" s="141"/>
      <c r="BM2332" s="141"/>
      <c r="BN2332" s="139" t="s">
        <v>4075</v>
      </c>
      <c r="BQ2332" s="141"/>
      <c r="BV2332" s="141"/>
      <c r="BX2332" s="141"/>
      <c r="BY2332" s="141"/>
      <c r="BZ2332" s="141"/>
      <c r="CA2332" s="141"/>
      <c r="CB2332" s="141"/>
      <c r="CC2332" s="141"/>
      <c r="CD2332" s="141"/>
      <c r="CE2332" s="141"/>
      <c r="CF2332" s="141"/>
      <c r="CG2332" s="141"/>
    </row>
    <row r="2333" spans="1:85" x14ac:dyDescent="0.35">
      <c r="A2333" s="155" t="s">
        <v>6736</v>
      </c>
      <c r="B2333" s="139" t="s">
        <v>4075</v>
      </c>
      <c r="C2333" s="18">
        <v>43642</v>
      </c>
      <c r="D2333" s="144">
        <v>0</v>
      </c>
      <c r="E2333" s="141" t="s">
        <v>13262</v>
      </c>
      <c r="F2333" s="141">
        <v>2</v>
      </c>
      <c r="G2333" s="141" t="s">
        <v>2004</v>
      </c>
      <c r="H2333" s="141">
        <v>2019</v>
      </c>
      <c r="I2333" s="18">
        <v>43642</v>
      </c>
      <c r="J2333" s="144"/>
      <c r="K2333" s="378"/>
      <c r="L2333" s="139" t="s">
        <v>4075</v>
      </c>
      <c r="M2333" s="141" t="s">
        <v>28</v>
      </c>
      <c r="N2333" s="248"/>
      <c r="O2333" s="141" t="s">
        <v>26</v>
      </c>
      <c r="P2333" s="141"/>
      <c r="Q2333" s="141" t="s">
        <v>6737</v>
      </c>
      <c r="R2333" s="141" t="s">
        <v>6738</v>
      </c>
      <c r="S2333" s="141"/>
      <c r="T2333" s="141" t="s">
        <v>6739</v>
      </c>
      <c r="U2333" s="141">
        <v>0</v>
      </c>
      <c r="V2333" s="141"/>
      <c r="W2333" s="139" t="s">
        <v>4075</v>
      </c>
      <c r="X2333" s="141" t="s">
        <v>25</v>
      </c>
      <c r="Y2333" s="141" t="s">
        <v>27</v>
      </c>
      <c r="Z2333" s="141"/>
      <c r="AA2333" s="141" t="s">
        <v>34</v>
      </c>
      <c r="AB2333" s="141"/>
      <c r="AC2333" s="139" t="s">
        <v>18047</v>
      </c>
      <c r="AD2333" s="380"/>
      <c r="AE2333" s="139" t="s">
        <v>103</v>
      </c>
      <c r="AF2333" s="139" t="s">
        <v>13075</v>
      </c>
      <c r="AG2333" s="139" t="s">
        <v>103</v>
      </c>
      <c r="AH2333" s="139" t="s">
        <v>1380</v>
      </c>
      <c r="AI2333" s="139" t="s">
        <v>7340</v>
      </c>
      <c r="AJ2333" s="139"/>
      <c r="AK2333" s="139" t="s">
        <v>7340</v>
      </c>
      <c r="AL2333" s="139" t="s">
        <v>1408</v>
      </c>
      <c r="AM2333" s="141"/>
      <c r="AN2333" s="141" t="s">
        <v>8</v>
      </c>
      <c r="AO2333" s="139"/>
      <c r="AP2333" s="139" t="s">
        <v>1408</v>
      </c>
      <c r="AQ2333" s="139"/>
      <c r="AR2333" s="381"/>
      <c r="AS2333" s="139" t="s">
        <v>4075</v>
      </c>
      <c r="AT2333" s="141" t="s">
        <v>1404</v>
      </c>
      <c r="AU2333" s="141"/>
      <c r="AV2333" s="383"/>
      <c r="AW2333" s="385"/>
      <c r="AX2333" s="139" t="s">
        <v>5607</v>
      </c>
      <c r="AY2333" t="s">
        <v>19289</v>
      </c>
      <c r="BA2333" s="381"/>
      <c r="BB2333" s="139" t="s">
        <v>1444</v>
      </c>
      <c r="BC2333" s="166"/>
      <c r="BD2333" s="166"/>
      <c r="BE2333" s="166"/>
      <c r="BF2333" s="166"/>
      <c r="BG2333" s="166"/>
      <c r="BH2333" s="308"/>
      <c r="BI2333" s="308"/>
      <c r="BJ2333" s="141" t="s">
        <v>26</v>
      </c>
      <c r="BK2333" s="141" t="s">
        <v>26</v>
      </c>
      <c r="BL2333" s="141"/>
      <c r="BM2333" s="141"/>
      <c r="BN2333" s="139" t="s">
        <v>4075</v>
      </c>
      <c r="BQ2333" s="141"/>
      <c r="BV2333" s="141"/>
      <c r="BX2333" s="141"/>
      <c r="BY2333" s="141"/>
      <c r="BZ2333" s="141"/>
      <c r="CA2333" s="141"/>
      <c r="CB2333" s="141"/>
      <c r="CC2333" s="141"/>
      <c r="CD2333" s="141"/>
      <c r="CE2333" s="141"/>
      <c r="CF2333" s="141"/>
      <c r="CG2333" s="141"/>
    </row>
    <row r="2334" spans="1:85" x14ac:dyDescent="0.35">
      <c r="A2334" s="155" t="s">
        <v>6733</v>
      </c>
      <c r="B2334" s="139" t="s">
        <v>4075</v>
      </c>
      <c r="C2334" s="18">
        <v>43642</v>
      </c>
      <c r="D2334" s="144">
        <v>0</v>
      </c>
      <c r="E2334" s="141" t="s">
        <v>13262</v>
      </c>
      <c r="F2334" s="141">
        <v>2</v>
      </c>
      <c r="G2334" s="141" t="s">
        <v>2004</v>
      </c>
      <c r="H2334" s="141">
        <v>2019</v>
      </c>
      <c r="I2334" s="18">
        <v>43642</v>
      </c>
      <c r="J2334" s="144"/>
      <c r="K2334" s="378"/>
      <c r="L2334" s="139" t="s">
        <v>4075</v>
      </c>
      <c r="M2334" s="141" t="s">
        <v>28</v>
      </c>
      <c r="N2334" s="248"/>
      <c r="O2334" s="141" t="s">
        <v>26</v>
      </c>
      <c r="P2334" s="141"/>
      <c r="Q2334" s="141" t="s">
        <v>6734</v>
      </c>
      <c r="R2334" s="141"/>
      <c r="S2334" s="141"/>
      <c r="T2334" s="141" t="s">
        <v>6735</v>
      </c>
      <c r="U2334" s="141">
        <v>0</v>
      </c>
      <c r="V2334" s="141"/>
      <c r="W2334" s="139" t="s">
        <v>4075</v>
      </c>
      <c r="X2334" s="141" t="s">
        <v>25</v>
      </c>
      <c r="Y2334" s="141" t="s">
        <v>27</v>
      </c>
      <c r="Z2334" s="141"/>
      <c r="AA2334" s="141" t="s">
        <v>34</v>
      </c>
      <c r="AB2334" s="141"/>
      <c r="AC2334" s="139" t="s">
        <v>18047</v>
      </c>
      <c r="AD2334" s="380"/>
      <c r="AE2334" s="139" t="s">
        <v>4</v>
      </c>
      <c r="AF2334" s="139" t="s">
        <v>13073</v>
      </c>
      <c r="AG2334" s="139" t="s">
        <v>4</v>
      </c>
      <c r="AH2334" s="139" t="s">
        <v>1380</v>
      </c>
      <c r="AI2334" s="139" t="s">
        <v>15678</v>
      </c>
      <c r="AJ2334" s="139"/>
      <c r="AK2334" s="139" t="s">
        <v>15678</v>
      </c>
      <c r="AL2334" s="139" t="s">
        <v>11</v>
      </c>
      <c r="AM2334" s="141"/>
      <c r="AN2334" s="141" t="s">
        <v>8</v>
      </c>
      <c r="AO2334" s="139"/>
      <c r="AP2334" s="139" t="s">
        <v>11</v>
      </c>
      <c r="AQ2334" s="139"/>
      <c r="AR2334" s="381"/>
      <c r="AS2334" s="139" t="s">
        <v>4075</v>
      </c>
      <c r="AT2334" s="141" t="s">
        <v>43</v>
      </c>
      <c r="AU2334" s="141">
        <v>246</v>
      </c>
      <c r="AV2334" s="383"/>
      <c r="AW2334" s="385"/>
      <c r="AX2334" s="139" t="s">
        <v>5796</v>
      </c>
      <c r="AY2334" t="s">
        <v>18243</v>
      </c>
      <c r="BA2334" s="381"/>
      <c r="BB2334" s="139" t="s">
        <v>1452</v>
      </c>
      <c r="BC2334" s="166"/>
      <c r="BD2334" s="166"/>
      <c r="BE2334" s="166"/>
      <c r="BF2334" s="166"/>
      <c r="BG2334" s="166"/>
      <c r="BH2334" s="308"/>
      <c r="BI2334" s="308"/>
      <c r="BJ2334" s="141" t="s">
        <v>26</v>
      </c>
      <c r="BK2334" s="141" t="s">
        <v>26</v>
      </c>
      <c r="BL2334" s="141"/>
      <c r="BM2334" s="141"/>
      <c r="BN2334" s="139" t="s">
        <v>4075</v>
      </c>
      <c r="BQ2334" s="141"/>
      <c r="BV2334" s="141"/>
      <c r="BX2334" s="141"/>
      <c r="BY2334" s="141"/>
      <c r="BZ2334" s="141"/>
      <c r="CA2334" s="141"/>
      <c r="CB2334" s="141"/>
      <c r="CC2334" s="141"/>
      <c r="CD2334" s="141"/>
      <c r="CE2334" s="141"/>
      <c r="CF2334" s="141"/>
      <c r="CG2334" s="141"/>
    </row>
    <row r="2335" spans="1:85" x14ac:dyDescent="0.35">
      <c r="A2335" s="155" t="s">
        <v>20140</v>
      </c>
      <c r="B2335" s="139" t="s">
        <v>4075</v>
      </c>
      <c r="C2335" s="18">
        <v>43643</v>
      </c>
      <c r="D2335" s="144">
        <v>0.70984953703703701</v>
      </c>
      <c r="E2335" s="141" t="s">
        <v>13262</v>
      </c>
      <c r="F2335" s="141">
        <v>2</v>
      </c>
      <c r="G2335" s="141" t="s">
        <v>2004</v>
      </c>
      <c r="H2335" s="141">
        <v>2019</v>
      </c>
      <c r="I2335" s="18">
        <v>43643</v>
      </c>
      <c r="J2335" s="144">
        <v>0.70972222222222225</v>
      </c>
      <c r="K2335" s="378"/>
      <c r="L2335" s="139" t="s">
        <v>4075</v>
      </c>
      <c r="M2335" s="141" t="s">
        <v>28</v>
      </c>
      <c r="N2335" s="248">
        <v>44250</v>
      </c>
      <c r="O2335" s="141" t="s">
        <v>25</v>
      </c>
      <c r="P2335" s="141"/>
      <c r="Q2335" s="141" t="s">
        <v>20141</v>
      </c>
      <c r="R2335" s="141" t="s">
        <v>1944</v>
      </c>
      <c r="S2335" s="141"/>
      <c r="T2335" s="141" t="s">
        <v>20142</v>
      </c>
      <c r="U2335" s="141"/>
      <c r="V2335" s="141"/>
      <c r="W2335" s="139" t="s">
        <v>4075</v>
      </c>
      <c r="X2335" s="141" t="s">
        <v>25</v>
      </c>
      <c r="Y2335" s="141" t="s">
        <v>27</v>
      </c>
      <c r="Z2335" s="141"/>
      <c r="AA2335" s="141" t="s">
        <v>34</v>
      </c>
      <c r="AB2335" s="141"/>
      <c r="AC2335" s="139" t="s">
        <v>18049</v>
      </c>
      <c r="AD2335" s="380"/>
      <c r="AE2335" s="139" t="s">
        <v>102</v>
      </c>
      <c r="AF2335" s="139" t="s">
        <v>13068</v>
      </c>
      <c r="AG2335" s="139" t="s">
        <v>102</v>
      </c>
      <c r="AH2335" s="139" t="s">
        <v>1378</v>
      </c>
      <c r="AI2335" s="139" t="s">
        <v>1398</v>
      </c>
      <c r="AJ2335" s="139" t="s">
        <v>7</v>
      </c>
      <c r="AK2335" s="139"/>
      <c r="AL2335" s="139"/>
      <c r="AM2335" s="141" t="s">
        <v>15</v>
      </c>
      <c r="AN2335" s="141" t="s">
        <v>8</v>
      </c>
      <c r="AO2335" s="139"/>
      <c r="AP2335" s="139" t="s">
        <v>7</v>
      </c>
      <c r="AQ2335" s="139"/>
      <c r="AR2335" s="381"/>
      <c r="AS2335" s="139" t="s">
        <v>4075</v>
      </c>
      <c r="AT2335" s="141" t="s">
        <v>1404</v>
      </c>
      <c r="AU2335" s="141"/>
      <c r="AV2335" s="383"/>
      <c r="AW2335" s="385"/>
      <c r="AX2335" s="139" t="s">
        <v>80</v>
      </c>
      <c r="AY2335" t="s">
        <v>19270</v>
      </c>
      <c r="BA2335" s="381"/>
      <c r="BB2335" s="139" t="s">
        <v>17</v>
      </c>
      <c r="BC2335" s="166"/>
      <c r="BD2335" s="166"/>
      <c r="BE2335" s="166"/>
      <c r="BF2335" s="166"/>
      <c r="BG2335" s="166"/>
      <c r="BH2335" s="308"/>
      <c r="BI2335" s="308"/>
      <c r="BJ2335" s="141" t="s">
        <v>26</v>
      </c>
      <c r="BK2335" s="141" t="s">
        <v>26</v>
      </c>
      <c r="BL2335" s="141"/>
      <c r="BM2335" s="141"/>
      <c r="BN2335" s="139" t="s">
        <v>4075</v>
      </c>
      <c r="BQ2335" s="141"/>
      <c r="BV2335" s="141"/>
      <c r="BX2335" s="141"/>
      <c r="BY2335" s="141"/>
      <c r="BZ2335" s="141"/>
      <c r="CA2335" s="141"/>
      <c r="CB2335" s="141"/>
      <c r="CC2335" s="141"/>
      <c r="CD2335" s="141"/>
      <c r="CE2335" s="141"/>
      <c r="CF2335" s="141"/>
      <c r="CG2335" s="141"/>
    </row>
    <row r="2336" spans="1:85" x14ac:dyDescent="0.35">
      <c r="A2336" s="155" t="s">
        <v>6724</v>
      </c>
      <c r="B2336" s="139" t="s">
        <v>4075</v>
      </c>
      <c r="C2336" s="18">
        <v>43643</v>
      </c>
      <c r="D2336" s="144">
        <v>0</v>
      </c>
      <c r="E2336" s="141" t="s">
        <v>13262</v>
      </c>
      <c r="F2336" s="141">
        <v>2</v>
      </c>
      <c r="G2336" s="141" t="s">
        <v>2004</v>
      </c>
      <c r="H2336" s="141">
        <v>2019</v>
      </c>
      <c r="I2336" s="18"/>
      <c r="J2336" s="144"/>
      <c r="K2336" s="378"/>
      <c r="L2336" s="139" t="s">
        <v>4075</v>
      </c>
      <c r="M2336" s="141" t="s">
        <v>6437</v>
      </c>
      <c r="N2336" s="248"/>
      <c r="O2336" s="141" t="s">
        <v>26</v>
      </c>
      <c r="P2336" s="141"/>
      <c r="Q2336" s="141"/>
      <c r="R2336" s="141"/>
      <c r="S2336" s="141" t="s">
        <v>6725</v>
      </c>
      <c r="T2336" s="141"/>
      <c r="U2336" s="141">
        <v>0</v>
      </c>
      <c r="V2336" s="141"/>
      <c r="W2336" s="139" t="s">
        <v>4075</v>
      </c>
      <c r="X2336" s="141" t="s">
        <v>25</v>
      </c>
      <c r="Y2336" s="141" t="s">
        <v>27</v>
      </c>
      <c r="Z2336" s="141"/>
      <c r="AA2336" s="141" t="s">
        <v>35</v>
      </c>
      <c r="AB2336" s="141"/>
      <c r="AC2336" s="139" t="s">
        <v>18050</v>
      </c>
      <c r="AD2336" s="380"/>
      <c r="AE2336" s="139" t="s">
        <v>102</v>
      </c>
      <c r="AF2336" s="139" t="s">
        <v>13078</v>
      </c>
      <c r="AG2336" s="139" t="s">
        <v>102</v>
      </c>
      <c r="AH2336" s="139" t="s">
        <v>1378</v>
      </c>
      <c r="AI2336" s="139" t="s">
        <v>1390</v>
      </c>
      <c r="AJ2336" s="139" t="s">
        <v>87</v>
      </c>
      <c r="AK2336" s="139"/>
      <c r="AL2336" s="139"/>
      <c r="AM2336" s="141"/>
      <c r="AN2336" s="141" t="s">
        <v>8</v>
      </c>
      <c r="AO2336" s="139"/>
      <c r="AP2336" s="139" t="s">
        <v>87</v>
      </c>
      <c r="AQ2336" s="139"/>
      <c r="AR2336" s="381"/>
      <c r="AS2336" s="139" t="s">
        <v>4075</v>
      </c>
      <c r="AT2336" s="141" t="s">
        <v>43</v>
      </c>
      <c r="AU2336" s="141">
        <v>430</v>
      </c>
      <c r="AV2336" s="383"/>
      <c r="AW2336" s="385"/>
      <c r="AX2336" s="139" t="s">
        <v>119</v>
      </c>
      <c r="AY2336" t="s">
        <v>19302</v>
      </c>
      <c r="BA2336" s="381"/>
      <c r="BB2336" s="139" t="s">
        <v>1452</v>
      </c>
      <c r="BC2336" s="166"/>
      <c r="BD2336" s="166"/>
      <c r="BE2336" s="166"/>
      <c r="BF2336" s="166"/>
      <c r="BG2336" s="166"/>
      <c r="BH2336" s="308"/>
      <c r="BI2336" s="308"/>
      <c r="BJ2336" s="141" t="s">
        <v>26</v>
      </c>
      <c r="BK2336" s="141" t="s">
        <v>26</v>
      </c>
      <c r="BL2336" s="141"/>
      <c r="BM2336" s="141"/>
      <c r="BN2336" s="139" t="s">
        <v>4075</v>
      </c>
      <c r="BQ2336" s="141"/>
      <c r="BV2336" s="141"/>
      <c r="BX2336" s="141"/>
      <c r="BY2336" s="141"/>
      <c r="BZ2336" s="141"/>
      <c r="CA2336" s="141"/>
      <c r="CB2336" s="141"/>
      <c r="CC2336" s="141"/>
      <c r="CD2336" s="141"/>
      <c r="CE2336" s="141"/>
      <c r="CF2336" s="141"/>
      <c r="CG2336" s="141"/>
    </row>
    <row r="2337" spans="1:85" x14ac:dyDescent="0.35">
      <c r="A2337" s="155" t="s">
        <v>6720</v>
      </c>
      <c r="B2337" s="139" t="s">
        <v>4075</v>
      </c>
      <c r="C2337" s="18">
        <v>43644</v>
      </c>
      <c r="D2337" s="144">
        <v>0</v>
      </c>
      <c r="E2337" s="141" t="s">
        <v>13262</v>
      </c>
      <c r="F2337" s="141">
        <v>2</v>
      </c>
      <c r="G2337" s="141" t="s">
        <v>2004</v>
      </c>
      <c r="H2337" s="141">
        <v>2019</v>
      </c>
      <c r="I2337" s="18">
        <v>43644</v>
      </c>
      <c r="J2337" s="144">
        <v>0.56805555555555554</v>
      </c>
      <c r="K2337" s="378"/>
      <c r="L2337" s="139" t="s">
        <v>4075</v>
      </c>
      <c r="M2337" s="141" t="s">
        <v>28</v>
      </c>
      <c r="N2337" s="248"/>
      <c r="O2337" s="141" t="s">
        <v>26</v>
      </c>
      <c r="P2337" s="141"/>
      <c r="Q2337" s="141" t="s">
        <v>6721</v>
      </c>
      <c r="R2337" s="141" t="s">
        <v>6722</v>
      </c>
      <c r="S2337" s="141"/>
      <c r="T2337" s="141" t="s">
        <v>6723</v>
      </c>
      <c r="U2337" s="141">
        <v>0</v>
      </c>
      <c r="V2337" s="141"/>
      <c r="W2337" s="139" t="s">
        <v>4075</v>
      </c>
      <c r="X2337" s="141" t="s">
        <v>25</v>
      </c>
      <c r="Y2337" s="141" t="s">
        <v>27</v>
      </c>
      <c r="Z2337" s="141"/>
      <c r="AA2337" s="141" t="s">
        <v>34</v>
      </c>
      <c r="AB2337" s="141"/>
      <c r="AC2337" s="139" t="s">
        <v>18050</v>
      </c>
      <c r="AD2337" s="380"/>
      <c r="AE2337" s="139" t="s">
        <v>102</v>
      </c>
      <c r="AF2337" s="139" t="s">
        <v>13068</v>
      </c>
      <c r="AG2337" s="139" t="s">
        <v>102</v>
      </c>
      <c r="AH2337" s="139" t="s">
        <v>1378</v>
      </c>
      <c r="AI2337" s="139" t="s">
        <v>1398</v>
      </c>
      <c r="AJ2337" s="139" t="s">
        <v>11</v>
      </c>
      <c r="AK2337" s="139"/>
      <c r="AL2337" s="139"/>
      <c r="AM2337" s="141"/>
      <c r="AN2337" s="141" t="s">
        <v>8</v>
      </c>
      <c r="AO2337" s="139"/>
      <c r="AP2337" s="139" t="s">
        <v>11</v>
      </c>
      <c r="AQ2337" s="139"/>
      <c r="AR2337" s="381"/>
      <c r="AS2337" s="139" t="s">
        <v>4075</v>
      </c>
      <c r="AT2337" s="141" t="s">
        <v>1404</v>
      </c>
      <c r="AU2337" s="141"/>
      <c r="AV2337" s="383"/>
      <c r="AW2337" s="385"/>
      <c r="AX2337" s="139" t="s">
        <v>119</v>
      </c>
      <c r="AY2337" t="s">
        <v>18639</v>
      </c>
      <c r="BA2337" s="381"/>
      <c r="BB2337" s="139" t="s">
        <v>1444</v>
      </c>
      <c r="BC2337" s="166"/>
      <c r="BD2337" s="166"/>
      <c r="BE2337" s="166"/>
      <c r="BF2337" s="166"/>
      <c r="BG2337" s="166"/>
      <c r="BH2337" s="308"/>
      <c r="BI2337" s="308"/>
      <c r="BJ2337" s="141" t="s">
        <v>26</v>
      </c>
      <c r="BK2337" s="141" t="s">
        <v>26</v>
      </c>
      <c r="BL2337" s="141"/>
      <c r="BM2337" s="141"/>
      <c r="BN2337" s="139" t="s">
        <v>4075</v>
      </c>
      <c r="BQ2337" s="141"/>
      <c r="BV2337" s="141"/>
      <c r="BX2337" s="141"/>
      <c r="BY2337" s="141"/>
      <c r="BZ2337" s="141"/>
      <c r="CA2337" s="141"/>
      <c r="CB2337" s="141"/>
      <c r="CC2337" s="141"/>
      <c r="CD2337" s="141"/>
      <c r="CE2337" s="141"/>
      <c r="CF2337" s="141"/>
      <c r="CG2337" s="141"/>
    </row>
    <row r="2338" spans="1:85" x14ac:dyDescent="0.35">
      <c r="A2338" s="155" t="s">
        <v>6716</v>
      </c>
      <c r="B2338" s="139" t="s">
        <v>4075</v>
      </c>
      <c r="C2338" s="18">
        <v>43645</v>
      </c>
      <c r="D2338" s="144">
        <v>0</v>
      </c>
      <c r="E2338" s="141" t="s">
        <v>13262</v>
      </c>
      <c r="F2338" s="141">
        <v>2</v>
      </c>
      <c r="G2338" s="141" t="s">
        <v>2004</v>
      </c>
      <c r="H2338" s="141">
        <v>2019</v>
      </c>
      <c r="I2338" s="18">
        <v>43645</v>
      </c>
      <c r="J2338" s="144">
        <v>0.4826388888888889</v>
      </c>
      <c r="K2338" s="378"/>
      <c r="L2338" s="139" t="s">
        <v>4075</v>
      </c>
      <c r="M2338" s="141" t="s">
        <v>28</v>
      </c>
      <c r="N2338" s="248"/>
      <c r="O2338" s="141" t="s">
        <v>26</v>
      </c>
      <c r="P2338" s="141"/>
      <c r="Q2338" s="141" t="s">
        <v>6717</v>
      </c>
      <c r="R2338" s="141" t="s">
        <v>6718</v>
      </c>
      <c r="S2338" s="141"/>
      <c r="T2338" s="141" t="s">
        <v>6719</v>
      </c>
      <c r="U2338" s="141">
        <v>117506711</v>
      </c>
      <c r="V2338" s="141"/>
      <c r="W2338" s="139" t="s">
        <v>4075</v>
      </c>
      <c r="X2338" s="141" t="s">
        <v>25</v>
      </c>
      <c r="Y2338" s="141" t="s">
        <v>27</v>
      </c>
      <c r="Z2338" s="141"/>
      <c r="AA2338" s="141" t="s">
        <v>34</v>
      </c>
      <c r="AB2338" s="141"/>
      <c r="AC2338" s="139" t="s">
        <v>18047</v>
      </c>
      <c r="AD2338" s="380"/>
      <c r="AE2338" s="139" t="s">
        <v>103</v>
      </c>
      <c r="AF2338" s="139" t="s">
        <v>13069</v>
      </c>
      <c r="AG2338" s="139" t="s">
        <v>103</v>
      </c>
      <c r="AH2338" s="139" t="s">
        <v>1380</v>
      </c>
      <c r="AI2338" s="139" t="s">
        <v>7399</v>
      </c>
      <c r="AJ2338" s="139"/>
      <c r="AK2338" s="139" t="s">
        <v>7399</v>
      </c>
      <c r="AL2338" s="139" t="s">
        <v>1563</v>
      </c>
      <c r="AM2338" s="141"/>
      <c r="AN2338" s="141" t="s">
        <v>8</v>
      </c>
      <c r="AO2338" s="139"/>
      <c r="AP2338" s="139" t="s">
        <v>1563</v>
      </c>
      <c r="AQ2338" s="139"/>
      <c r="AR2338" s="381"/>
      <c r="AS2338" s="139" t="s">
        <v>4075</v>
      </c>
      <c r="AT2338" s="141" t="s">
        <v>1404</v>
      </c>
      <c r="AU2338" s="141"/>
      <c r="AV2338" s="383"/>
      <c r="AW2338" s="385"/>
      <c r="AX2338" s="139" t="s">
        <v>5499</v>
      </c>
      <c r="AY2338" t="s">
        <v>19303</v>
      </c>
      <c r="BA2338" s="381"/>
      <c r="BB2338" s="139" t="s">
        <v>17</v>
      </c>
      <c r="BC2338" s="166"/>
      <c r="BD2338" s="166"/>
      <c r="BE2338" s="166"/>
      <c r="BF2338" s="166"/>
      <c r="BG2338" s="166"/>
      <c r="BH2338" s="308"/>
      <c r="BI2338" s="308"/>
      <c r="BJ2338" s="141" t="s">
        <v>26</v>
      </c>
      <c r="BK2338" s="141" t="s">
        <v>26</v>
      </c>
      <c r="BL2338" s="141"/>
      <c r="BM2338" s="141"/>
      <c r="BN2338" s="139" t="s">
        <v>4075</v>
      </c>
      <c r="BQ2338" s="141"/>
      <c r="BV2338" s="141"/>
      <c r="BX2338" s="141"/>
      <c r="BY2338" s="141"/>
      <c r="BZ2338" s="141"/>
      <c r="CA2338" s="141"/>
      <c r="CB2338" s="141"/>
      <c r="CC2338" s="141"/>
      <c r="CD2338" s="141"/>
      <c r="CE2338" s="141"/>
      <c r="CF2338" s="141"/>
      <c r="CG2338" s="141"/>
    </row>
    <row r="2339" spans="1:85" x14ac:dyDescent="0.35">
      <c r="A2339" s="155" t="s">
        <v>6704</v>
      </c>
      <c r="B2339" s="139" t="s">
        <v>4075</v>
      </c>
      <c r="C2339" s="18">
        <v>43646</v>
      </c>
      <c r="D2339" s="144">
        <v>0</v>
      </c>
      <c r="E2339" s="141" t="s">
        <v>13263</v>
      </c>
      <c r="F2339" s="141">
        <v>2</v>
      </c>
      <c r="G2339" s="141" t="s">
        <v>2004</v>
      </c>
      <c r="H2339" s="141">
        <v>2019</v>
      </c>
      <c r="I2339" s="18">
        <v>43646</v>
      </c>
      <c r="J2339" s="144">
        <v>0.18472222222222223</v>
      </c>
      <c r="K2339" s="378"/>
      <c r="L2339" s="139" t="s">
        <v>4075</v>
      </c>
      <c r="M2339" s="141" t="s">
        <v>28</v>
      </c>
      <c r="N2339" s="248"/>
      <c r="O2339" s="141" t="s">
        <v>26</v>
      </c>
      <c r="P2339" s="141"/>
      <c r="Q2339" s="141" t="s">
        <v>6705</v>
      </c>
      <c r="R2339" s="141" t="s">
        <v>6706</v>
      </c>
      <c r="S2339" s="141"/>
      <c r="T2339" s="141" t="s">
        <v>6707</v>
      </c>
      <c r="U2339" s="141">
        <v>0</v>
      </c>
      <c r="V2339" s="141"/>
      <c r="W2339" s="139" t="s">
        <v>4075</v>
      </c>
      <c r="X2339" s="141" t="s">
        <v>25</v>
      </c>
      <c r="Y2339" s="141" t="s">
        <v>27</v>
      </c>
      <c r="Z2339" s="141"/>
      <c r="AA2339" s="141" t="s">
        <v>34</v>
      </c>
      <c r="AB2339" s="141"/>
      <c r="AC2339" s="139" t="s">
        <v>18047</v>
      </c>
      <c r="AD2339" s="380"/>
      <c r="AE2339" s="139" t="s">
        <v>107</v>
      </c>
      <c r="AF2339" s="139" t="s">
        <v>13076</v>
      </c>
      <c r="AG2339" s="139" t="s">
        <v>4130</v>
      </c>
      <c r="AH2339" s="139" t="s">
        <v>1380</v>
      </c>
      <c r="AI2339" s="139" t="s">
        <v>1518</v>
      </c>
      <c r="AJ2339" s="139"/>
      <c r="AK2339" s="139" t="s">
        <v>1518</v>
      </c>
      <c r="AL2339" s="139" t="s">
        <v>1563</v>
      </c>
      <c r="AM2339" s="141"/>
      <c r="AN2339" s="141" t="s">
        <v>8</v>
      </c>
      <c r="AO2339" s="139"/>
      <c r="AP2339" s="139" t="s">
        <v>1563</v>
      </c>
      <c r="AQ2339" s="139"/>
      <c r="AR2339" s="381"/>
      <c r="AS2339" s="139" t="s">
        <v>4075</v>
      </c>
      <c r="AT2339" s="141" t="s">
        <v>1404</v>
      </c>
      <c r="AU2339" s="141"/>
      <c r="AV2339" s="383"/>
      <c r="AW2339" s="385"/>
      <c r="AX2339" s="139" t="s">
        <v>3882</v>
      </c>
      <c r="AY2339" t="s">
        <v>18550</v>
      </c>
      <c r="BA2339" s="381"/>
      <c r="BB2339" s="139" t="s">
        <v>1450</v>
      </c>
      <c r="BC2339" s="166"/>
      <c r="BD2339" s="166"/>
      <c r="BE2339" s="166"/>
      <c r="BF2339" s="166"/>
      <c r="BG2339" s="166"/>
      <c r="BH2339" s="308"/>
      <c r="BI2339" s="308"/>
      <c r="BJ2339" s="141" t="s">
        <v>26</v>
      </c>
      <c r="BK2339" s="141" t="s">
        <v>26</v>
      </c>
      <c r="BL2339" s="141"/>
      <c r="BM2339" s="141"/>
      <c r="BN2339" s="139" t="s">
        <v>4075</v>
      </c>
      <c r="BQ2339" s="141"/>
      <c r="BV2339" s="141"/>
      <c r="BX2339" s="141"/>
      <c r="BY2339" s="141"/>
      <c r="BZ2339" s="141"/>
      <c r="CA2339" s="141"/>
      <c r="CB2339" s="141"/>
      <c r="CC2339" s="141"/>
      <c r="CD2339" s="141"/>
      <c r="CE2339" s="141"/>
      <c r="CF2339" s="141"/>
      <c r="CG2339" s="141"/>
    </row>
    <row r="2340" spans="1:85" x14ac:dyDescent="0.35">
      <c r="A2340" s="155" t="s">
        <v>6708</v>
      </c>
      <c r="B2340" s="139" t="s">
        <v>4075</v>
      </c>
      <c r="C2340" s="18">
        <v>43646</v>
      </c>
      <c r="D2340" s="144">
        <v>0</v>
      </c>
      <c r="E2340" s="141" t="s">
        <v>13263</v>
      </c>
      <c r="F2340" s="141">
        <v>2</v>
      </c>
      <c r="G2340" s="141" t="s">
        <v>2004</v>
      </c>
      <c r="H2340" s="141">
        <v>2019</v>
      </c>
      <c r="I2340" s="18">
        <v>43646</v>
      </c>
      <c r="J2340" s="144">
        <v>0.7270833333333333</v>
      </c>
      <c r="K2340" s="378"/>
      <c r="L2340" s="139" t="s">
        <v>4075</v>
      </c>
      <c r="M2340" s="141" t="s">
        <v>28</v>
      </c>
      <c r="N2340" s="248"/>
      <c r="O2340" s="141" t="s">
        <v>26</v>
      </c>
      <c r="P2340" s="141"/>
      <c r="Q2340" s="141" t="s">
        <v>6709</v>
      </c>
      <c r="R2340" s="141" t="s">
        <v>6710</v>
      </c>
      <c r="S2340" s="141"/>
      <c r="T2340" s="141" t="s">
        <v>6711</v>
      </c>
      <c r="U2340" s="141">
        <v>0</v>
      </c>
      <c r="V2340" s="141"/>
      <c r="W2340" s="139" t="s">
        <v>4075</v>
      </c>
      <c r="X2340" s="141" t="s">
        <v>25</v>
      </c>
      <c r="Y2340" s="141" t="s">
        <v>27</v>
      </c>
      <c r="Z2340" s="141"/>
      <c r="AA2340" s="141" t="s">
        <v>34</v>
      </c>
      <c r="AB2340" s="141"/>
      <c r="AC2340" s="139" t="s">
        <v>18047</v>
      </c>
      <c r="AD2340" s="380"/>
      <c r="AE2340" s="139" t="s">
        <v>102</v>
      </c>
      <c r="AF2340" s="139" t="s">
        <v>13068</v>
      </c>
      <c r="AG2340" s="139" t="s">
        <v>102</v>
      </c>
      <c r="AH2340" s="139" t="s">
        <v>1378</v>
      </c>
      <c r="AI2340" s="139" t="s">
        <v>1398</v>
      </c>
      <c r="AJ2340" s="139" t="s">
        <v>1403</v>
      </c>
      <c r="AK2340" s="139"/>
      <c r="AL2340" s="139"/>
      <c r="AM2340" s="141"/>
      <c r="AN2340" s="141" t="s">
        <v>8</v>
      </c>
      <c r="AO2340" s="139"/>
      <c r="AP2340" s="139" t="s">
        <v>1403</v>
      </c>
      <c r="AQ2340" s="139"/>
      <c r="AR2340" s="381"/>
      <c r="AS2340" s="139" t="s">
        <v>4075</v>
      </c>
      <c r="AT2340" s="141" t="s">
        <v>1404</v>
      </c>
      <c r="AU2340" s="141">
        <v>246</v>
      </c>
      <c r="AV2340" s="383"/>
      <c r="AW2340" s="385"/>
      <c r="AX2340" s="139" t="s">
        <v>5508</v>
      </c>
      <c r="AY2340" t="s">
        <v>18359</v>
      </c>
      <c r="BA2340" s="381"/>
      <c r="BB2340" s="139" t="s">
        <v>1444</v>
      </c>
      <c r="BC2340" s="166"/>
      <c r="BD2340" s="166"/>
      <c r="BE2340" s="166"/>
      <c r="BF2340" s="166"/>
      <c r="BG2340" s="166"/>
      <c r="BH2340" s="308"/>
      <c r="BI2340" s="308"/>
      <c r="BJ2340" s="141" t="s">
        <v>26</v>
      </c>
      <c r="BK2340" s="141" t="s">
        <v>26</v>
      </c>
      <c r="BL2340" s="141"/>
      <c r="BM2340" s="141"/>
      <c r="BN2340" s="139" t="s">
        <v>4075</v>
      </c>
      <c r="BQ2340" s="141"/>
      <c r="BV2340" s="141"/>
      <c r="BX2340" s="141"/>
      <c r="BY2340" s="141"/>
      <c r="BZ2340" s="141"/>
      <c r="CA2340" s="141"/>
      <c r="CB2340" s="141"/>
      <c r="CC2340" s="141"/>
      <c r="CD2340" s="141"/>
      <c r="CE2340" s="141"/>
      <c r="CF2340" s="141"/>
      <c r="CG2340" s="141"/>
    </row>
    <row r="2341" spans="1:85" x14ac:dyDescent="0.35">
      <c r="A2341" s="155" t="s">
        <v>6712</v>
      </c>
      <c r="B2341" s="139" t="s">
        <v>4075</v>
      </c>
      <c r="C2341" s="18">
        <v>43646</v>
      </c>
      <c r="D2341" s="144">
        <v>0</v>
      </c>
      <c r="E2341" s="141" t="s">
        <v>13263</v>
      </c>
      <c r="F2341" s="141">
        <v>2</v>
      </c>
      <c r="G2341" s="141" t="s">
        <v>2004</v>
      </c>
      <c r="H2341" s="141">
        <v>2019</v>
      </c>
      <c r="I2341" s="18">
        <v>43646</v>
      </c>
      <c r="J2341" s="144">
        <v>0.74444444444444446</v>
      </c>
      <c r="K2341" s="378"/>
      <c r="L2341" s="139" t="s">
        <v>4075</v>
      </c>
      <c r="M2341" s="141" t="s">
        <v>28</v>
      </c>
      <c r="N2341" s="248"/>
      <c r="O2341" s="141" t="s">
        <v>26</v>
      </c>
      <c r="P2341" s="141"/>
      <c r="Q2341" s="141" t="s">
        <v>6713</v>
      </c>
      <c r="R2341" s="141" t="s">
        <v>6714</v>
      </c>
      <c r="S2341" s="141"/>
      <c r="T2341" s="141" t="s">
        <v>6715</v>
      </c>
      <c r="U2341" s="141">
        <v>117521968</v>
      </c>
      <c r="V2341" s="141"/>
      <c r="W2341" s="139" t="s">
        <v>4075</v>
      </c>
      <c r="X2341" s="141" t="s">
        <v>25</v>
      </c>
      <c r="Y2341" s="141" t="s">
        <v>27</v>
      </c>
      <c r="Z2341" s="141"/>
      <c r="AA2341" s="141" t="s">
        <v>34</v>
      </c>
      <c r="AB2341" s="141"/>
      <c r="AC2341" s="139" t="s">
        <v>18047</v>
      </c>
      <c r="AD2341" s="380"/>
      <c r="AE2341" s="139" t="s">
        <v>102</v>
      </c>
      <c r="AF2341" s="139" t="s">
        <v>13068</v>
      </c>
      <c r="AG2341" s="139" t="s">
        <v>102</v>
      </c>
      <c r="AH2341" s="139" t="s">
        <v>1378</v>
      </c>
      <c r="AI2341" s="139" t="s">
        <v>1398</v>
      </c>
      <c r="AJ2341" s="139" t="s">
        <v>11</v>
      </c>
      <c r="AK2341" s="139"/>
      <c r="AL2341" s="139"/>
      <c r="AM2341" s="141"/>
      <c r="AN2341" s="141" t="s">
        <v>1371</v>
      </c>
      <c r="AO2341" s="139"/>
      <c r="AP2341" s="139" t="s">
        <v>11</v>
      </c>
      <c r="AQ2341" s="139"/>
      <c r="AR2341" s="381"/>
      <c r="AS2341" s="139" t="s">
        <v>4075</v>
      </c>
      <c r="AT2341" s="141" t="s">
        <v>1404</v>
      </c>
      <c r="AU2341" s="141"/>
      <c r="AV2341" s="383"/>
      <c r="AW2341" s="385"/>
      <c r="AX2341" s="139" t="s">
        <v>5499</v>
      </c>
      <c r="AY2341" t="s">
        <v>19304</v>
      </c>
      <c r="BA2341" s="381"/>
      <c r="BB2341" s="139" t="s">
        <v>17</v>
      </c>
      <c r="BC2341" s="166"/>
      <c r="BD2341" s="166"/>
      <c r="BE2341" s="166"/>
      <c r="BF2341" s="166"/>
      <c r="BG2341" s="166"/>
      <c r="BH2341" s="308"/>
      <c r="BI2341" s="308"/>
      <c r="BJ2341" s="141" t="s">
        <v>26</v>
      </c>
      <c r="BK2341" s="141" t="s">
        <v>26</v>
      </c>
      <c r="BL2341" s="141"/>
      <c r="BM2341" s="141"/>
      <c r="BN2341" s="139" t="s">
        <v>4075</v>
      </c>
      <c r="BQ2341" s="141"/>
      <c r="BV2341" s="141"/>
      <c r="BX2341" s="141"/>
      <c r="BY2341" s="141"/>
      <c r="BZ2341" s="141"/>
      <c r="CA2341" s="141"/>
      <c r="CB2341" s="141"/>
      <c r="CC2341" s="141"/>
      <c r="CD2341" s="141"/>
      <c r="CE2341" s="141"/>
      <c r="CF2341" s="141"/>
      <c r="CG2341" s="141"/>
    </row>
    <row r="2342" spans="1:85" x14ac:dyDescent="0.35">
      <c r="A2342" s="155" t="s">
        <v>6697</v>
      </c>
      <c r="B2342" s="139" t="s">
        <v>4075</v>
      </c>
      <c r="C2342" s="18">
        <v>43647</v>
      </c>
      <c r="D2342" s="144">
        <v>0</v>
      </c>
      <c r="E2342" s="141" t="s">
        <v>13263</v>
      </c>
      <c r="F2342" s="141">
        <v>3</v>
      </c>
      <c r="G2342" s="141" t="s">
        <v>13283</v>
      </c>
      <c r="H2342" s="141">
        <v>2019</v>
      </c>
      <c r="I2342" s="18"/>
      <c r="J2342" s="144"/>
      <c r="K2342" s="378"/>
      <c r="L2342" s="139" t="s">
        <v>4075</v>
      </c>
      <c r="M2342" s="141" t="s">
        <v>28</v>
      </c>
      <c r="N2342" s="248"/>
      <c r="O2342" s="141" t="s">
        <v>26</v>
      </c>
      <c r="P2342" s="141"/>
      <c r="Q2342" s="141"/>
      <c r="R2342" s="141"/>
      <c r="S2342" s="141"/>
      <c r="T2342" s="141" t="s">
        <v>6698</v>
      </c>
      <c r="U2342" s="141">
        <v>0</v>
      </c>
      <c r="V2342" s="141"/>
      <c r="W2342" s="139" t="s">
        <v>4075</v>
      </c>
      <c r="X2342" s="141" t="s">
        <v>25</v>
      </c>
      <c r="Y2342" s="141" t="s">
        <v>27</v>
      </c>
      <c r="Z2342" s="141"/>
      <c r="AA2342" s="141" t="s">
        <v>34</v>
      </c>
      <c r="AB2342" s="141"/>
      <c r="AC2342" s="139" t="s">
        <v>18050</v>
      </c>
      <c r="AD2342" s="380"/>
      <c r="AE2342" s="139" t="s">
        <v>4</v>
      </c>
      <c r="AF2342" s="139" t="s">
        <v>13073</v>
      </c>
      <c r="AG2342" s="139" t="s">
        <v>4</v>
      </c>
      <c r="AH2342" s="139" t="s">
        <v>1380</v>
      </c>
      <c r="AI2342" s="139" t="s">
        <v>15678</v>
      </c>
      <c r="AJ2342" s="139"/>
      <c r="AK2342" s="139" t="s">
        <v>15678</v>
      </c>
      <c r="AL2342" s="139" t="s">
        <v>1563</v>
      </c>
      <c r="AM2342" s="141"/>
      <c r="AN2342" s="141" t="s">
        <v>1490</v>
      </c>
      <c r="AO2342" s="139"/>
      <c r="AP2342" s="139" t="s">
        <v>1563</v>
      </c>
      <c r="AQ2342" s="139"/>
      <c r="AR2342" s="381"/>
      <c r="AS2342" s="139" t="s">
        <v>4075</v>
      </c>
      <c r="AT2342" s="141" t="s">
        <v>43</v>
      </c>
      <c r="AU2342" s="141">
        <v>305</v>
      </c>
      <c r="AV2342" s="383"/>
      <c r="AW2342" s="385"/>
      <c r="AX2342" s="139" t="s">
        <v>6095</v>
      </c>
      <c r="AY2342" t="s">
        <v>18377</v>
      </c>
      <c r="BA2342" s="381"/>
      <c r="BB2342" s="139" t="s">
        <v>1483</v>
      </c>
      <c r="BC2342" s="166"/>
      <c r="BD2342" s="166"/>
      <c r="BE2342" s="166"/>
      <c r="BF2342" s="166"/>
      <c r="BG2342" s="166"/>
      <c r="BH2342" s="308"/>
      <c r="BI2342" s="308"/>
      <c r="BJ2342" s="141" t="s">
        <v>26</v>
      </c>
      <c r="BK2342" s="141" t="s">
        <v>26</v>
      </c>
      <c r="BL2342" s="141"/>
      <c r="BM2342" s="141"/>
      <c r="BN2342" s="139" t="s">
        <v>4075</v>
      </c>
      <c r="BQ2342" s="141"/>
      <c r="BV2342" s="141"/>
      <c r="BX2342" s="141"/>
      <c r="BY2342" s="141"/>
      <c r="BZ2342" s="141"/>
      <c r="CA2342" s="141"/>
      <c r="CB2342" s="141"/>
      <c r="CC2342" s="141"/>
      <c r="CD2342" s="141"/>
      <c r="CE2342" s="141"/>
      <c r="CF2342" s="141"/>
      <c r="CG2342" s="141"/>
    </row>
    <row r="2343" spans="1:85" x14ac:dyDescent="0.35">
      <c r="A2343" s="155" t="s">
        <v>6699</v>
      </c>
      <c r="B2343" s="139" t="s">
        <v>4075</v>
      </c>
      <c r="C2343" s="18">
        <v>43647</v>
      </c>
      <c r="D2343" s="144">
        <v>0</v>
      </c>
      <c r="E2343" s="141" t="s">
        <v>13263</v>
      </c>
      <c r="F2343" s="141">
        <v>3</v>
      </c>
      <c r="G2343" s="141" t="s">
        <v>13283</v>
      </c>
      <c r="H2343" s="141">
        <v>2019</v>
      </c>
      <c r="I2343" s="18">
        <v>43647</v>
      </c>
      <c r="J2343" s="144">
        <v>0.56805555555555554</v>
      </c>
      <c r="K2343" s="378"/>
      <c r="L2343" s="139" t="s">
        <v>4075</v>
      </c>
      <c r="M2343" s="141" t="s">
        <v>28</v>
      </c>
      <c r="N2343" s="248"/>
      <c r="O2343" s="141" t="s">
        <v>26</v>
      </c>
      <c r="P2343" s="141"/>
      <c r="Q2343" s="141" t="s">
        <v>6700</v>
      </c>
      <c r="R2343" s="141" t="s">
        <v>6701</v>
      </c>
      <c r="S2343" s="141" t="s">
        <v>6702</v>
      </c>
      <c r="T2343" s="141" t="s">
        <v>6703</v>
      </c>
      <c r="U2343" s="141">
        <v>117548100</v>
      </c>
      <c r="V2343" s="141"/>
      <c r="W2343" s="139" t="s">
        <v>4075</v>
      </c>
      <c r="X2343" s="141" t="s">
        <v>25</v>
      </c>
      <c r="Y2343" s="141" t="s">
        <v>27</v>
      </c>
      <c r="Z2343" s="141"/>
      <c r="AA2343" s="141" t="s">
        <v>35</v>
      </c>
      <c r="AB2343" s="141"/>
      <c r="AC2343" s="139" t="s">
        <v>18050</v>
      </c>
      <c r="AD2343" s="380"/>
      <c r="AE2343" s="139" t="s">
        <v>103</v>
      </c>
      <c r="AF2343" s="139" t="s">
        <v>13075</v>
      </c>
      <c r="AG2343" s="139" t="s">
        <v>103</v>
      </c>
      <c r="AH2343" s="139" t="s">
        <v>1380</v>
      </c>
      <c r="AI2343" s="139" t="s">
        <v>7340</v>
      </c>
      <c r="AJ2343" s="139"/>
      <c r="AK2343" s="139" t="s">
        <v>7340</v>
      </c>
      <c r="AL2343" s="139" t="s">
        <v>1408</v>
      </c>
      <c r="AM2343" s="141"/>
      <c r="AN2343" s="141" t="s">
        <v>8</v>
      </c>
      <c r="AO2343" s="139"/>
      <c r="AP2343" s="139" t="s">
        <v>1408</v>
      </c>
      <c r="AQ2343" s="139"/>
      <c r="AR2343" s="381"/>
      <c r="AS2343" s="139" t="s">
        <v>4075</v>
      </c>
      <c r="AT2343" s="141" t="s">
        <v>1404</v>
      </c>
      <c r="AU2343" s="141"/>
      <c r="AV2343" s="383"/>
      <c r="AW2343" s="385"/>
      <c r="AX2343" s="139" t="s">
        <v>1616</v>
      </c>
      <c r="AY2343" t="s">
        <v>19305</v>
      </c>
      <c r="BA2343" s="381"/>
      <c r="BB2343" s="139" t="s">
        <v>1446</v>
      </c>
      <c r="BC2343" s="166"/>
      <c r="BD2343" s="166"/>
      <c r="BE2343" s="166"/>
      <c r="BF2343" s="166"/>
      <c r="BG2343" s="166"/>
      <c r="BH2343" s="308"/>
      <c r="BI2343" s="308"/>
      <c r="BJ2343" s="141" t="s">
        <v>26</v>
      </c>
      <c r="BK2343" s="141" t="s">
        <v>26</v>
      </c>
      <c r="BL2343" s="141"/>
      <c r="BM2343" s="141"/>
      <c r="BN2343" s="139" t="s">
        <v>4075</v>
      </c>
      <c r="BQ2343" s="141"/>
      <c r="BV2343" s="141"/>
      <c r="BX2343" s="141"/>
      <c r="BY2343" s="141"/>
      <c r="BZ2343" s="141"/>
      <c r="CA2343" s="141"/>
      <c r="CB2343" s="141"/>
      <c r="CC2343" s="141"/>
      <c r="CD2343" s="141"/>
      <c r="CE2343" s="141"/>
      <c r="CF2343" s="141"/>
      <c r="CG2343" s="141"/>
    </row>
    <row r="2344" spans="1:85" x14ac:dyDescent="0.35">
      <c r="A2344" s="155" t="s">
        <v>6690</v>
      </c>
      <c r="B2344" s="139" t="s">
        <v>4075</v>
      </c>
      <c r="C2344" s="18">
        <v>43648</v>
      </c>
      <c r="D2344" s="144">
        <v>0</v>
      </c>
      <c r="E2344" s="141" t="s">
        <v>13263</v>
      </c>
      <c r="F2344" s="141">
        <v>3</v>
      </c>
      <c r="G2344" s="141" t="s">
        <v>13283</v>
      </c>
      <c r="H2344" s="141">
        <v>2019</v>
      </c>
      <c r="I2344" s="18">
        <v>43648</v>
      </c>
      <c r="J2344" s="144"/>
      <c r="K2344" s="378"/>
      <c r="L2344" s="139" t="s">
        <v>4075</v>
      </c>
      <c r="M2344" s="141" t="s">
        <v>28</v>
      </c>
      <c r="N2344" s="248"/>
      <c r="O2344" s="141" t="s">
        <v>26</v>
      </c>
      <c r="P2344" s="141"/>
      <c r="Q2344" s="141" t="s">
        <v>6691</v>
      </c>
      <c r="R2344" s="141"/>
      <c r="S2344" s="141"/>
      <c r="T2344" s="141" t="s">
        <v>6692</v>
      </c>
      <c r="U2344" s="141">
        <v>0</v>
      </c>
      <c r="V2344" s="141"/>
      <c r="W2344" s="139" t="s">
        <v>4075</v>
      </c>
      <c r="X2344" s="141" t="s">
        <v>25</v>
      </c>
      <c r="Y2344" s="141" t="s">
        <v>27</v>
      </c>
      <c r="Z2344" s="141"/>
      <c r="AA2344" s="141" t="s">
        <v>34</v>
      </c>
      <c r="AB2344" s="141"/>
      <c r="AC2344" s="139" t="s">
        <v>18047</v>
      </c>
      <c r="AD2344" s="380"/>
      <c r="AE2344" s="139" t="s">
        <v>6</v>
      </c>
      <c r="AF2344" s="139" t="s">
        <v>13087</v>
      </c>
      <c r="AG2344" s="139" t="s">
        <v>6</v>
      </c>
      <c r="AH2344" s="139"/>
      <c r="AI2344" s="139"/>
      <c r="AJ2344" s="139"/>
      <c r="AK2344" s="139"/>
      <c r="AL2344" s="139"/>
      <c r="AM2344" s="141"/>
      <c r="AN2344" s="141" t="s">
        <v>8</v>
      </c>
      <c r="AO2344" s="139"/>
      <c r="AP2344" s="139" t="s">
        <v>1563</v>
      </c>
      <c r="AQ2344" s="139"/>
      <c r="AR2344" s="381"/>
      <c r="AS2344" s="139" t="s">
        <v>4075</v>
      </c>
      <c r="AT2344" s="141" t="s">
        <v>1404</v>
      </c>
      <c r="AU2344" s="141"/>
      <c r="AV2344" s="383"/>
      <c r="AW2344" s="385"/>
      <c r="AX2344" s="139" t="s">
        <v>3882</v>
      </c>
      <c r="AY2344" t="s">
        <v>18531</v>
      </c>
      <c r="BA2344" s="381"/>
      <c r="BB2344" s="139" t="s">
        <v>1450</v>
      </c>
      <c r="BC2344" s="166"/>
      <c r="BD2344" s="166"/>
      <c r="BE2344" s="166"/>
      <c r="BF2344" s="166"/>
      <c r="BG2344" s="166"/>
      <c r="BH2344" s="308"/>
      <c r="BI2344" s="308"/>
      <c r="BJ2344" s="141" t="s">
        <v>26</v>
      </c>
      <c r="BK2344" s="141" t="s">
        <v>26</v>
      </c>
      <c r="BL2344" s="141"/>
      <c r="BM2344" s="141"/>
      <c r="BN2344" s="139" t="s">
        <v>4075</v>
      </c>
      <c r="BQ2344" s="141"/>
      <c r="BV2344" s="141"/>
      <c r="BX2344" s="141"/>
      <c r="BY2344" s="141"/>
      <c r="BZ2344" s="141"/>
      <c r="CA2344" s="141"/>
      <c r="CB2344" s="141"/>
      <c r="CC2344" s="141"/>
      <c r="CD2344" s="141"/>
      <c r="CE2344" s="141"/>
      <c r="CF2344" s="141"/>
      <c r="CG2344" s="141"/>
    </row>
    <row r="2345" spans="1:85" x14ac:dyDescent="0.35">
      <c r="A2345" s="155" t="s">
        <v>6693</v>
      </c>
      <c r="B2345" s="139" t="s">
        <v>4075</v>
      </c>
      <c r="C2345" s="18">
        <v>43648</v>
      </c>
      <c r="D2345" s="144">
        <v>0</v>
      </c>
      <c r="E2345" s="141" t="s">
        <v>13263</v>
      </c>
      <c r="F2345" s="141">
        <v>3</v>
      </c>
      <c r="G2345" s="141" t="s">
        <v>13283</v>
      </c>
      <c r="H2345" s="141">
        <v>2019</v>
      </c>
      <c r="I2345" s="18"/>
      <c r="J2345" s="144"/>
      <c r="K2345" s="378"/>
      <c r="L2345" s="139" t="s">
        <v>4075</v>
      </c>
      <c r="M2345" s="141" t="s">
        <v>28</v>
      </c>
      <c r="N2345" s="248"/>
      <c r="O2345" s="141" t="s">
        <v>26</v>
      </c>
      <c r="P2345" s="141"/>
      <c r="Q2345" s="141"/>
      <c r="R2345" s="141"/>
      <c r="S2345" s="141"/>
      <c r="T2345" s="141" t="s">
        <v>6694</v>
      </c>
      <c r="U2345" s="141">
        <v>0</v>
      </c>
      <c r="V2345" s="141"/>
      <c r="W2345" s="139" t="s">
        <v>4075</v>
      </c>
      <c r="X2345" s="141" t="s">
        <v>25</v>
      </c>
      <c r="Y2345" s="141" t="s">
        <v>27</v>
      </c>
      <c r="Z2345" s="141"/>
      <c r="AA2345" s="141" t="s">
        <v>34</v>
      </c>
      <c r="AB2345" s="141"/>
      <c r="AC2345" s="139" t="s">
        <v>18050</v>
      </c>
      <c r="AD2345" s="380"/>
      <c r="AE2345" s="139" t="s">
        <v>105</v>
      </c>
      <c r="AF2345" s="139" t="s">
        <v>13076</v>
      </c>
      <c r="AG2345" s="139" t="s">
        <v>1518</v>
      </c>
      <c r="AH2345" s="139" t="s">
        <v>1380</v>
      </c>
      <c r="AI2345" s="139" t="s">
        <v>1518</v>
      </c>
      <c r="AJ2345" s="139"/>
      <c r="AK2345" s="139" t="s">
        <v>1518</v>
      </c>
      <c r="AL2345" s="139" t="s">
        <v>1563</v>
      </c>
      <c r="AM2345" s="141"/>
      <c r="AN2345" s="141" t="s">
        <v>8</v>
      </c>
      <c r="AO2345" s="139"/>
      <c r="AP2345" s="139" t="s">
        <v>1563</v>
      </c>
      <c r="AQ2345" s="139" t="s">
        <v>6</v>
      </c>
      <c r="AR2345" s="381"/>
      <c r="AS2345" s="139" t="s">
        <v>4075</v>
      </c>
      <c r="AT2345" s="141" t="s">
        <v>1404</v>
      </c>
      <c r="AU2345" s="141"/>
      <c r="AV2345" s="383"/>
      <c r="AW2345" s="385"/>
      <c r="AX2345" s="139" t="s">
        <v>5479</v>
      </c>
      <c r="AY2345" t="s">
        <v>18929</v>
      </c>
      <c r="BA2345" s="381"/>
      <c r="BB2345" s="139" t="s">
        <v>17</v>
      </c>
      <c r="BC2345" s="166"/>
      <c r="BD2345" s="166"/>
      <c r="BE2345" s="166"/>
      <c r="BF2345" s="166"/>
      <c r="BG2345" s="166"/>
      <c r="BH2345" s="308"/>
      <c r="BI2345" s="308"/>
      <c r="BJ2345" s="141" t="s">
        <v>26</v>
      </c>
      <c r="BK2345" s="141" t="s">
        <v>26</v>
      </c>
      <c r="BL2345" s="141"/>
      <c r="BM2345" s="141"/>
      <c r="BN2345" s="139" t="s">
        <v>4075</v>
      </c>
      <c r="BQ2345" s="141"/>
      <c r="BV2345" s="141"/>
      <c r="BX2345" s="141"/>
      <c r="BY2345" s="141"/>
      <c r="BZ2345" s="141"/>
      <c r="CA2345" s="141"/>
      <c r="CB2345" s="141"/>
      <c r="CC2345" s="141"/>
      <c r="CD2345" s="141"/>
      <c r="CE2345" s="141"/>
      <c r="CF2345" s="141"/>
      <c r="CG2345" s="141"/>
    </row>
    <row r="2346" spans="1:85" x14ac:dyDescent="0.35">
      <c r="A2346" s="155" t="s">
        <v>6695</v>
      </c>
      <c r="B2346" s="139" t="s">
        <v>4075</v>
      </c>
      <c r="C2346" s="18">
        <v>43648</v>
      </c>
      <c r="D2346" s="144">
        <v>0</v>
      </c>
      <c r="E2346" s="141" t="s">
        <v>13263</v>
      </c>
      <c r="F2346" s="141">
        <v>3</v>
      </c>
      <c r="G2346" s="141" t="s">
        <v>13283</v>
      </c>
      <c r="H2346" s="141">
        <v>2019</v>
      </c>
      <c r="I2346" s="18"/>
      <c r="J2346" s="144"/>
      <c r="K2346" s="378"/>
      <c r="L2346" s="139" t="s">
        <v>4075</v>
      </c>
      <c r="M2346" s="141" t="s">
        <v>28</v>
      </c>
      <c r="N2346" s="248"/>
      <c r="O2346" s="141" t="s">
        <v>26</v>
      </c>
      <c r="P2346" s="141"/>
      <c r="Q2346" s="141"/>
      <c r="R2346" s="141"/>
      <c r="S2346" s="141"/>
      <c r="T2346" s="141" t="s">
        <v>6696</v>
      </c>
      <c r="U2346" s="141">
        <v>0</v>
      </c>
      <c r="V2346" s="141"/>
      <c r="W2346" s="139" t="s">
        <v>4075</v>
      </c>
      <c r="X2346" s="141" t="s">
        <v>25</v>
      </c>
      <c r="Y2346" s="141" t="s">
        <v>27</v>
      </c>
      <c r="Z2346" s="141"/>
      <c r="AA2346" s="141" t="s">
        <v>34</v>
      </c>
      <c r="AB2346" s="141"/>
      <c r="AC2346" s="139" t="s">
        <v>18047</v>
      </c>
      <c r="AD2346" s="380"/>
      <c r="AE2346" s="139" t="s">
        <v>102</v>
      </c>
      <c r="AF2346" s="139" t="s">
        <v>13082</v>
      </c>
      <c r="AG2346" s="139" t="s">
        <v>102</v>
      </c>
      <c r="AH2346" s="139" t="s">
        <v>1378</v>
      </c>
      <c r="AI2346" s="139" t="s">
        <v>1382</v>
      </c>
      <c r="AJ2346" s="139" t="s">
        <v>60</v>
      </c>
      <c r="AK2346" s="139"/>
      <c r="AL2346" s="139"/>
      <c r="AM2346" s="141"/>
      <c r="AN2346" s="141" t="s">
        <v>8</v>
      </c>
      <c r="AO2346" s="139"/>
      <c r="AP2346" s="139" t="s">
        <v>60</v>
      </c>
      <c r="AQ2346" s="139" t="s">
        <v>3622</v>
      </c>
      <c r="AR2346" s="381"/>
      <c r="AS2346" s="139" t="s">
        <v>4075</v>
      </c>
      <c r="AT2346" s="141" t="s">
        <v>1404</v>
      </c>
      <c r="AU2346" s="141"/>
      <c r="AV2346" s="383"/>
      <c r="AW2346" s="385"/>
      <c r="AX2346" s="139" t="s">
        <v>5479</v>
      </c>
      <c r="AY2346" t="s">
        <v>19306</v>
      </c>
      <c r="BA2346" s="381"/>
      <c r="BB2346" s="139" t="s">
        <v>1450</v>
      </c>
      <c r="BC2346" s="166"/>
      <c r="BD2346" s="166"/>
      <c r="BE2346" s="166"/>
      <c r="BF2346" s="166"/>
      <c r="BG2346" s="166"/>
      <c r="BH2346" s="308"/>
      <c r="BI2346" s="308"/>
      <c r="BJ2346" s="141" t="s">
        <v>26</v>
      </c>
      <c r="BK2346" s="141" t="s">
        <v>26</v>
      </c>
      <c r="BL2346" s="141"/>
      <c r="BM2346" s="141"/>
      <c r="BN2346" s="139" t="s">
        <v>4075</v>
      </c>
      <c r="BQ2346" s="141"/>
      <c r="BV2346" s="141"/>
      <c r="BX2346" s="141"/>
      <c r="BY2346" s="141"/>
      <c r="BZ2346" s="141"/>
      <c r="CA2346" s="141"/>
      <c r="CB2346" s="141"/>
      <c r="CC2346" s="141"/>
      <c r="CD2346" s="141"/>
      <c r="CE2346" s="141"/>
      <c r="CF2346" s="141"/>
      <c r="CG2346" s="141"/>
    </row>
    <row r="2347" spans="1:85" x14ac:dyDescent="0.35">
      <c r="A2347" s="155" t="s">
        <v>6687</v>
      </c>
      <c r="B2347" s="139" t="s">
        <v>4075</v>
      </c>
      <c r="C2347" s="18">
        <v>43649</v>
      </c>
      <c r="D2347" s="144">
        <v>0.74582175925925931</v>
      </c>
      <c r="E2347" s="141" t="s">
        <v>13263</v>
      </c>
      <c r="F2347" s="141">
        <v>3</v>
      </c>
      <c r="G2347" s="141" t="s">
        <v>13283</v>
      </c>
      <c r="H2347" s="141">
        <v>2019</v>
      </c>
      <c r="I2347" s="18">
        <v>43649</v>
      </c>
      <c r="J2347" s="144">
        <v>0.74513888888888891</v>
      </c>
      <c r="K2347" s="378"/>
      <c r="L2347" s="139" t="s">
        <v>4075</v>
      </c>
      <c r="M2347" s="141" t="s">
        <v>28</v>
      </c>
      <c r="N2347" s="248">
        <v>44245</v>
      </c>
      <c r="O2347" s="141" t="s">
        <v>25</v>
      </c>
      <c r="P2347" s="141"/>
      <c r="Q2347" s="141" t="s">
        <v>6688</v>
      </c>
      <c r="R2347" s="141" t="s">
        <v>6689</v>
      </c>
      <c r="S2347" s="141"/>
      <c r="T2347" s="141" t="s">
        <v>17149</v>
      </c>
      <c r="U2347" s="141">
        <v>117562245</v>
      </c>
      <c r="V2347" s="141"/>
      <c r="W2347" s="139" t="s">
        <v>4075</v>
      </c>
      <c r="X2347" s="141" t="s">
        <v>25</v>
      </c>
      <c r="Y2347" s="141" t="s">
        <v>27</v>
      </c>
      <c r="Z2347" s="141"/>
      <c r="AA2347" s="141" t="s">
        <v>34</v>
      </c>
      <c r="AB2347" s="141"/>
      <c r="AC2347" s="139" t="s">
        <v>18050</v>
      </c>
      <c r="AD2347" s="380"/>
      <c r="AE2347" s="139" t="s">
        <v>4</v>
      </c>
      <c r="AF2347" s="139" t="s">
        <v>13073</v>
      </c>
      <c r="AG2347" s="139" t="s">
        <v>4</v>
      </c>
      <c r="AH2347" s="139" t="s">
        <v>1380</v>
      </c>
      <c r="AI2347" s="139" t="s">
        <v>15678</v>
      </c>
      <c r="AJ2347" s="139"/>
      <c r="AK2347" s="139" t="s">
        <v>15678</v>
      </c>
      <c r="AL2347" s="139" t="s">
        <v>7</v>
      </c>
      <c r="AM2347" s="141" t="s">
        <v>15</v>
      </c>
      <c r="AN2347" s="141" t="s">
        <v>8</v>
      </c>
      <c r="AO2347" s="139"/>
      <c r="AP2347" s="139" t="s">
        <v>7</v>
      </c>
      <c r="AQ2347" s="139"/>
      <c r="AR2347" s="381"/>
      <c r="AS2347" s="139" t="s">
        <v>4075</v>
      </c>
      <c r="AT2347" s="141" t="s">
        <v>1404</v>
      </c>
      <c r="AU2347" s="141"/>
      <c r="AV2347" s="383"/>
      <c r="AW2347" s="385"/>
      <c r="AX2347" s="139" t="s">
        <v>82</v>
      </c>
      <c r="AY2347" t="s">
        <v>18259</v>
      </c>
      <c r="BA2347" s="381"/>
      <c r="BB2347" s="139" t="s">
        <v>17</v>
      </c>
      <c r="BC2347" s="166"/>
      <c r="BD2347" s="166"/>
      <c r="BE2347" s="166"/>
      <c r="BF2347" s="166"/>
      <c r="BG2347" s="166"/>
      <c r="BH2347" s="308"/>
      <c r="BI2347" s="308"/>
      <c r="BJ2347" s="141" t="s">
        <v>26</v>
      </c>
      <c r="BK2347" s="141" t="s">
        <v>26</v>
      </c>
      <c r="BL2347" s="141"/>
      <c r="BM2347" s="141"/>
      <c r="BN2347" s="139" t="s">
        <v>4075</v>
      </c>
      <c r="BQ2347" s="141" t="s">
        <v>16007</v>
      </c>
      <c r="BR2347" s="135" t="s">
        <v>15766</v>
      </c>
      <c r="BV2347" s="141"/>
      <c r="BX2347" s="141"/>
      <c r="BY2347" s="141"/>
      <c r="BZ2347" s="141"/>
      <c r="CA2347" s="141"/>
      <c r="CB2347" s="141"/>
      <c r="CC2347" s="141"/>
      <c r="CD2347" s="141"/>
      <c r="CE2347" s="141"/>
      <c r="CF2347" s="141"/>
      <c r="CG2347" s="141"/>
    </row>
    <row r="2348" spans="1:85" x14ac:dyDescent="0.35">
      <c r="A2348" s="155" t="s">
        <v>6683</v>
      </c>
      <c r="B2348" s="139" t="s">
        <v>4075</v>
      </c>
      <c r="C2348" s="18">
        <v>43650</v>
      </c>
      <c r="D2348" s="144">
        <v>0</v>
      </c>
      <c r="E2348" s="141" t="s">
        <v>13263</v>
      </c>
      <c r="F2348" s="141">
        <v>3</v>
      </c>
      <c r="G2348" s="141" t="s">
        <v>13283</v>
      </c>
      <c r="H2348" s="141">
        <v>2019</v>
      </c>
      <c r="I2348" s="18">
        <v>43650</v>
      </c>
      <c r="J2348" s="144">
        <v>0.6958333333333333</v>
      </c>
      <c r="K2348" s="378"/>
      <c r="L2348" s="139" t="s">
        <v>4075</v>
      </c>
      <c r="M2348" s="141" t="s">
        <v>28</v>
      </c>
      <c r="N2348" s="248"/>
      <c r="O2348" s="141" t="s">
        <v>26</v>
      </c>
      <c r="P2348" s="141"/>
      <c r="Q2348" s="141" t="s">
        <v>6684</v>
      </c>
      <c r="R2348" s="141" t="s">
        <v>6685</v>
      </c>
      <c r="S2348" s="141"/>
      <c r="T2348" s="141" t="s">
        <v>6686</v>
      </c>
      <c r="U2348" s="141">
        <v>0</v>
      </c>
      <c r="V2348" s="141"/>
      <c r="W2348" s="139" t="s">
        <v>4075</v>
      </c>
      <c r="X2348" s="141" t="s">
        <v>25</v>
      </c>
      <c r="Y2348" s="141" t="s">
        <v>27</v>
      </c>
      <c r="Z2348" s="141"/>
      <c r="AA2348" s="141" t="s">
        <v>34</v>
      </c>
      <c r="AB2348" s="141"/>
      <c r="AC2348" s="139" t="s">
        <v>18050</v>
      </c>
      <c r="AD2348" s="380"/>
      <c r="AE2348" s="139" t="s">
        <v>107</v>
      </c>
      <c r="AF2348" s="139" t="s">
        <v>13076</v>
      </c>
      <c r="AG2348" s="139" t="s">
        <v>4130</v>
      </c>
      <c r="AH2348" s="139" t="s">
        <v>1380</v>
      </c>
      <c r="AI2348" s="139" t="s">
        <v>1518</v>
      </c>
      <c r="AJ2348" s="139"/>
      <c r="AK2348" s="139" t="s">
        <v>1518</v>
      </c>
      <c r="AL2348" s="139" t="s">
        <v>1563</v>
      </c>
      <c r="AM2348" s="141"/>
      <c r="AN2348" s="141" t="s">
        <v>8</v>
      </c>
      <c r="AO2348" s="139"/>
      <c r="AP2348" s="139" t="s">
        <v>1563</v>
      </c>
      <c r="AQ2348" s="139"/>
      <c r="AR2348" s="381"/>
      <c r="AS2348" s="139" t="s">
        <v>4075</v>
      </c>
      <c r="AT2348" s="141" t="s">
        <v>1404</v>
      </c>
      <c r="AU2348" s="141"/>
      <c r="AV2348" s="383"/>
      <c r="AW2348" s="385"/>
      <c r="AX2348" s="139" t="s">
        <v>5796</v>
      </c>
      <c r="AY2348" t="s">
        <v>18349</v>
      </c>
      <c r="BA2348" s="381"/>
      <c r="BB2348" s="139" t="s">
        <v>1444</v>
      </c>
      <c r="BC2348" s="166"/>
      <c r="BD2348" s="166"/>
      <c r="BE2348" s="166"/>
      <c r="BF2348" s="166"/>
      <c r="BG2348" s="166"/>
      <c r="BH2348" s="308"/>
      <c r="BI2348" s="308"/>
      <c r="BJ2348" s="141" t="s">
        <v>26</v>
      </c>
      <c r="BK2348" s="141" t="s">
        <v>26</v>
      </c>
      <c r="BL2348" s="141"/>
      <c r="BM2348" s="141"/>
      <c r="BN2348" s="139" t="s">
        <v>4075</v>
      </c>
      <c r="BQ2348" s="141"/>
      <c r="BV2348" s="141"/>
      <c r="BX2348" s="141"/>
      <c r="BY2348" s="141"/>
      <c r="BZ2348" s="141"/>
      <c r="CA2348" s="141"/>
      <c r="CB2348" s="141"/>
      <c r="CC2348" s="141"/>
      <c r="CD2348" s="141"/>
      <c r="CE2348" s="141"/>
      <c r="CF2348" s="141"/>
      <c r="CG2348" s="141"/>
    </row>
    <row r="2349" spans="1:85" x14ac:dyDescent="0.35">
      <c r="A2349" s="155" t="s">
        <v>6671</v>
      </c>
      <c r="B2349" s="139" t="s">
        <v>4075</v>
      </c>
      <c r="C2349" s="18">
        <v>43651</v>
      </c>
      <c r="D2349" s="144">
        <v>0</v>
      </c>
      <c r="E2349" s="141" t="s">
        <v>13263</v>
      </c>
      <c r="F2349" s="141">
        <v>3</v>
      </c>
      <c r="G2349" s="141" t="s">
        <v>13283</v>
      </c>
      <c r="H2349" s="141">
        <v>2019</v>
      </c>
      <c r="I2349" s="18"/>
      <c r="J2349" s="144"/>
      <c r="K2349" s="378"/>
      <c r="L2349" s="139" t="s">
        <v>4075</v>
      </c>
      <c r="M2349" s="141" t="s">
        <v>28</v>
      </c>
      <c r="N2349" s="248"/>
      <c r="O2349" s="141" t="s">
        <v>26</v>
      </c>
      <c r="P2349" s="141"/>
      <c r="Q2349" s="141"/>
      <c r="R2349" s="141"/>
      <c r="S2349" s="141"/>
      <c r="T2349" s="141" t="s">
        <v>6672</v>
      </c>
      <c r="U2349" s="141">
        <v>0</v>
      </c>
      <c r="V2349" s="141"/>
      <c r="W2349" s="139" t="s">
        <v>4075</v>
      </c>
      <c r="X2349" s="141" t="s">
        <v>25</v>
      </c>
      <c r="Y2349" s="141" t="s">
        <v>27</v>
      </c>
      <c r="Z2349" s="141"/>
      <c r="AA2349" s="141" t="s">
        <v>34</v>
      </c>
      <c r="AB2349" s="141"/>
      <c r="AC2349" s="139" t="s">
        <v>18050</v>
      </c>
      <c r="AD2349" s="380"/>
      <c r="AE2349" s="139" t="s">
        <v>107</v>
      </c>
      <c r="AF2349" s="139" t="s">
        <v>13076</v>
      </c>
      <c r="AG2349" s="139" t="s">
        <v>4130</v>
      </c>
      <c r="AH2349" s="139" t="s">
        <v>1380</v>
      </c>
      <c r="AI2349" s="139" t="s">
        <v>1518</v>
      </c>
      <c r="AJ2349" s="139"/>
      <c r="AK2349" s="139" t="s">
        <v>1518</v>
      </c>
      <c r="AL2349" s="139" t="s">
        <v>1563</v>
      </c>
      <c r="AM2349" s="141"/>
      <c r="AN2349" s="141" t="s">
        <v>8</v>
      </c>
      <c r="AO2349" s="139"/>
      <c r="AP2349" s="139" t="s">
        <v>1563</v>
      </c>
      <c r="AQ2349" s="139"/>
      <c r="AR2349" s="381"/>
      <c r="AS2349" s="139" t="s">
        <v>4075</v>
      </c>
      <c r="AT2349" s="141" t="s">
        <v>1404</v>
      </c>
      <c r="AU2349" s="141"/>
      <c r="AV2349" s="383"/>
      <c r="AW2349" s="385"/>
      <c r="AX2349" s="139" t="s">
        <v>3845</v>
      </c>
      <c r="AY2349" t="s">
        <v>19190</v>
      </c>
      <c r="BA2349" s="381"/>
      <c r="BB2349" s="139" t="s">
        <v>17</v>
      </c>
      <c r="BC2349" s="166"/>
      <c r="BD2349" s="166"/>
      <c r="BE2349" s="166"/>
      <c r="BF2349" s="166"/>
      <c r="BG2349" s="166"/>
      <c r="BH2349" s="308"/>
      <c r="BI2349" s="308"/>
      <c r="BJ2349" s="141" t="s">
        <v>26</v>
      </c>
      <c r="BK2349" s="141" t="s">
        <v>26</v>
      </c>
      <c r="BL2349" s="141"/>
      <c r="BM2349" s="141"/>
      <c r="BN2349" s="139" t="s">
        <v>4075</v>
      </c>
      <c r="BQ2349" s="141"/>
      <c r="BV2349" s="141"/>
      <c r="BX2349" s="141"/>
      <c r="BY2349" s="141"/>
      <c r="BZ2349" s="141"/>
      <c r="CA2349" s="141"/>
      <c r="CB2349" s="141"/>
      <c r="CC2349" s="141"/>
      <c r="CD2349" s="141"/>
      <c r="CE2349" s="141"/>
      <c r="CF2349" s="141"/>
      <c r="CG2349" s="141"/>
    </row>
    <row r="2350" spans="1:85" x14ac:dyDescent="0.35">
      <c r="A2350" s="155" t="s">
        <v>6666</v>
      </c>
      <c r="B2350" s="139" t="s">
        <v>4075</v>
      </c>
      <c r="C2350" s="18">
        <v>43651</v>
      </c>
      <c r="D2350" s="144">
        <v>0</v>
      </c>
      <c r="E2350" s="141" t="s">
        <v>13263</v>
      </c>
      <c r="F2350" s="141">
        <v>3</v>
      </c>
      <c r="G2350" s="141" t="s">
        <v>13283</v>
      </c>
      <c r="H2350" s="141">
        <v>2019</v>
      </c>
      <c r="I2350" s="18">
        <v>43651</v>
      </c>
      <c r="J2350" s="144">
        <v>5.2083333333333336E-2</v>
      </c>
      <c r="K2350" s="378"/>
      <c r="L2350" s="139" t="s">
        <v>4075</v>
      </c>
      <c r="M2350" s="141" t="s">
        <v>28</v>
      </c>
      <c r="N2350" s="248"/>
      <c r="O2350" s="141" t="s">
        <v>26</v>
      </c>
      <c r="P2350" s="141"/>
      <c r="Q2350" s="141" t="s">
        <v>6667</v>
      </c>
      <c r="R2350" s="141" t="s">
        <v>6668</v>
      </c>
      <c r="S2350" s="141"/>
      <c r="T2350" s="141" t="s">
        <v>6669</v>
      </c>
      <c r="U2350" s="141">
        <v>117563135</v>
      </c>
      <c r="V2350" s="141"/>
      <c r="W2350" s="139" t="s">
        <v>4075</v>
      </c>
      <c r="X2350" s="141" t="s">
        <v>25</v>
      </c>
      <c r="Y2350" s="141" t="s">
        <v>27</v>
      </c>
      <c r="Z2350" s="141"/>
      <c r="AA2350" s="141" t="s">
        <v>34</v>
      </c>
      <c r="AB2350" s="141"/>
      <c r="AC2350" s="139" t="s">
        <v>18047</v>
      </c>
      <c r="AD2350" s="380"/>
      <c r="AE2350" s="139" t="s">
        <v>4</v>
      </c>
      <c r="AF2350" s="139" t="s">
        <v>13073</v>
      </c>
      <c r="AG2350" s="139" t="s">
        <v>4</v>
      </c>
      <c r="AH2350" s="139" t="s">
        <v>1380</v>
      </c>
      <c r="AI2350" s="139" t="s">
        <v>15678</v>
      </c>
      <c r="AJ2350" s="139"/>
      <c r="AK2350" s="139" t="s">
        <v>15678</v>
      </c>
      <c r="AL2350" s="139" t="s">
        <v>1563</v>
      </c>
      <c r="AM2350" s="141"/>
      <c r="AN2350" s="141" t="s">
        <v>8</v>
      </c>
      <c r="AO2350" s="139"/>
      <c r="AP2350" s="139" t="s">
        <v>1563</v>
      </c>
      <c r="AQ2350" s="139"/>
      <c r="AR2350" s="381"/>
      <c r="AS2350" s="139" t="s">
        <v>4075</v>
      </c>
      <c r="AT2350" s="141" t="s">
        <v>1404</v>
      </c>
      <c r="AU2350" s="141"/>
      <c r="AV2350" s="383"/>
      <c r="AW2350" s="385"/>
      <c r="AX2350" s="139" t="s">
        <v>5499</v>
      </c>
      <c r="AY2350" t="s">
        <v>19307</v>
      </c>
      <c r="BA2350" s="381"/>
      <c r="BB2350" s="139" t="s">
        <v>1444</v>
      </c>
      <c r="BC2350" s="166"/>
      <c r="BD2350" s="166"/>
      <c r="BE2350" s="166"/>
      <c r="BF2350" s="166"/>
      <c r="BG2350" s="166"/>
      <c r="BH2350" s="308"/>
      <c r="BI2350" s="308"/>
      <c r="BJ2350" s="141" t="s">
        <v>26</v>
      </c>
      <c r="BK2350" s="141" t="s">
        <v>26</v>
      </c>
      <c r="BL2350" s="141"/>
      <c r="BM2350" s="141"/>
      <c r="BN2350" s="139" t="s">
        <v>4075</v>
      </c>
      <c r="BQ2350" s="141"/>
      <c r="BV2350" s="141"/>
      <c r="BX2350" s="141"/>
      <c r="BY2350" s="141"/>
      <c r="BZ2350" s="141"/>
      <c r="CA2350" s="141"/>
      <c r="CB2350" s="141"/>
      <c r="CC2350" s="141"/>
      <c r="CD2350" s="141"/>
      <c r="CE2350" s="141"/>
      <c r="CF2350" s="141"/>
      <c r="CG2350" s="141"/>
    </row>
    <row r="2351" spans="1:85" x14ac:dyDescent="0.35">
      <c r="A2351" s="155" t="s">
        <v>6673</v>
      </c>
      <c r="B2351" s="139" t="s">
        <v>4075</v>
      </c>
      <c r="C2351" s="18">
        <v>43651</v>
      </c>
      <c r="D2351" s="144">
        <v>0</v>
      </c>
      <c r="E2351" s="141" t="s">
        <v>13263</v>
      </c>
      <c r="F2351" s="141">
        <v>3</v>
      </c>
      <c r="G2351" s="141" t="s">
        <v>13283</v>
      </c>
      <c r="H2351" s="141">
        <v>2019</v>
      </c>
      <c r="I2351" s="18">
        <v>43651</v>
      </c>
      <c r="J2351" s="144">
        <v>0.66527777777777775</v>
      </c>
      <c r="K2351" s="378"/>
      <c r="L2351" s="139" t="s">
        <v>4075</v>
      </c>
      <c r="M2351" s="141" t="s">
        <v>28</v>
      </c>
      <c r="N2351" s="248"/>
      <c r="O2351" s="141" t="s">
        <v>26</v>
      </c>
      <c r="P2351" s="141"/>
      <c r="Q2351" s="141" t="s">
        <v>6674</v>
      </c>
      <c r="R2351" s="141" t="s">
        <v>6675</v>
      </c>
      <c r="S2351" s="141"/>
      <c r="T2351" s="141" t="s">
        <v>6676</v>
      </c>
      <c r="U2351" s="141">
        <v>0</v>
      </c>
      <c r="V2351" s="141"/>
      <c r="W2351" s="139" t="s">
        <v>4075</v>
      </c>
      <c r="X2351" s="141" t="s">
        <v>25</v>
      </c>
      <c r="Y2351" s="141" t="s">
        <v>27</v>
      </c>
      <c r="Z2351" s="141"/>
      <c r="AA2351" s="141" t="s">
        <v>34</v>
      </c>
      <c r="AB2351" s="141"/>
      <c r="AC2351" s="139" t="s">
        <v>18047</v>
      </c>
      <c r="AD2351" s="380"/>
      <c r="AE2351" s="139" t="s">
        <v>4</v>
      </c>
      <c r="AF2351" s="139" t="s">
        <v>13073</v>
      </c>
      <c r="AG2351" s="139" t="s">
        <v>4</v>
      </c>
      <c r="AH2351" s="139" t="s">
        <v>1380</v>
      </c>
      <c r="AI2351" s="139" t="s">
        <v>15678</v>
      </c>
      <c r="AJ2351" s="139"/>
      <c r="AK2351" s="139" t="s">
        <v>15678</v>
      </c>
      <c r="AL2351" s="139" t="s">
        <v>1563</v>
      </c>
      <c r="AM2351" s="141"/>
      <c r="AN2351" s="141" t="s">
        <v>8</v>
      </c>
      <c r="AO2351" s="139"/>
      <c r="AP2351" s="139" t="s">
        <v>1563</v>
      </c>
      <c r="AQ2351" s="139"/>
      <c r="AR2351" s="381"/>
      <c r="AS2351" s="139" t="s">
        <v>4075</v>
      </c>
      <c r="AT2351" s="141" t="s">
        <v>1404</v>
      </c>
      <c r="AU2351" s="141">
        <v>175</v>
      </c>
      <c r="AV2351" s="383"/>
      <c r="AW2351" s="385"/>
      <c r="AX2351" s="139" t="s">
        <v>5824</v>
      </c>
      <c r="AY2351" t="s">
        <v>18640</v>
      </c>
      <c r="BA2351" s="381"/>
      <c r="BB2351" s="139" t="s">
        <v>17</v>
      </c>
      <c r="BC2351" s="166"/>
      <c r="BD2351" s="166"/>
      <c r="BE2351" s="166"/>
      <c r="BF2351" s="166"/>
      <c r="BG2351" s="166"/>
      <c r="BH2351" s="308"/>
      <c r="BI2351" s="308"/>
      <c r="BJ2351" s="141" t="s">
        <v>26</v>
      </c>
      <c r="BK2351" s="141" t="s">
        <v>26</v>
      </c>
      <c r="BL2351" s="141"/>
      <c r="BM2351" s="141"/>
      <c r="BN2351" s="139" t="s">
        <v>4075</v>
      </c>
      <c r="BQ2351" s="141" t="s">
        <v>16008</v>
      </c>
      <c r="BR2351" s="135" t="s">
        <v>15685</v>
      </c>
      <c r="BT2351" s="135" t="s">
        <v>15360</v>
      </c>
      <c r="BU2351" s="135" t="s">
        <v>15348</v>
      </c>
      <c r="BV2351" s="141" t="s">
        <v>13280</v>
      </c>
      <c r="BW2351" s="135" t="s">
        <v>2612</v>
      </c>
      <c r="BX2351" s="141" t="s">
        <v>15689</v>
      </c>
      <c r="BY2351" s="141" t="s">
        <v>15681</v>
      </c>
      <c r="BZ2351" s="141" t="s">
        <v>26</v>
      </c>
      <c r="CA2351" s="141" t="s">
        <v>1848</v>
      </c>
      <c r="CB2351" s="141"/>
      <c r="CC2351" s="141" t="s">
        <v>15720</v>
      </c>
      <c r="CD2351" s="141" t="s">
        <v>15683</v>
      </c>
      <c r="CE2351" s="141" t="s">
        <v>15450</v>
      </c>
      <c r="CF2351" s="141" t="s">
        <v>15451</v>
      </c>
      <c r="CG2351" s="141" t="s">
        <v>4004</v>
      </c>
    </row>
    <row r="2352" spans="1:85" x14ac:dyDescent="0.35">
      <c r="A2352" s="155" t="s">
        <v>6681</v>
      </c>
      <c r="B2352" s="139" t="s">
        <v>4075</v>
      </c>
      <c r="C2352" s="18">
        <v>43651</v>
      </c>
      <c r="D2352" s="144">
        <v>0</v>
      </c>
      <c r="E2352" s="141" t="s">
        <v>13263</v>
      </c>
      <c r="F2352" s="141">
        <v>3</v>
      </c>
      <c r="G2352" s="141" t="s">
        <v>13283</v>
      </c>
      <c r="H2352" s="141">
        <v>2019</v>
      </c>
      <c r="I2352" s="18"/>
      <c r="J2352" s="144"/>
      <c r="K2352" s="378"/>
      <c r="L2352" s="139" t="s">
        <v>4075</v>
      </c>
      <c r="M2352" s="141" t="s">
        <v>28</v>
      </c>
      <c r="N2352" s="248"/>
      <c r="O2352" s="141" t="s">
        <v>26</v>
      </c>
      <c r="P2352" s="141"/>
      <c r="Q2352" s="141"/>
      <c r="R2352" s="141"/>
      <c r="S2352" s="141"/>
      <c r="T2352" s="141" t="s">
        <v>6682</v>
      </c>
      <c r="U2352" s="141">
        <v>0</v>
      </c>
      <c r="V2352" s="141"/>
      <c r="W2352" s="139" t="s">
        <v>4075</v>
      </c>
      <c r="X2352" s="141" t="s">
        <v>25</v>
      </c>
      <c r="Y2352" s="141" t="s">
        <v>27</v>
      </c>
      <c r="Z2352" s="141"/>
      <c r="AA2352" s="141" t="s">
        <v>34</v>
      </c>
      <c r="AB2352" s="141"/>
      <c r="AC2352" s="139" t="s">
        <v>18047</v>
      </c>
      <c r="AD2352" s="380"/>
      <c r="AE2352" s="139" t="s">
        <v>102</v>
      </c>
      <c r="AF2352" s="139" t="s">
        <v>13068</v>
      </c>
      <c r="AG2352" s="139" t="s">
        <v>102</v>
      </c>
      <c r="AH2352" s="139" t="s">
        <v>1378</v>
      </c>
      <c r="AI2352" s="139" t="s">
        <v>1398</v>
      </c>
      <c r="AJ2352" s="139" t="s">
        <v>11</v>
      </c>
      <c r="AK2352" s="139"/>
      <c r="AL2352" s="139"/>
      <c r="AM2352" s="141"/>
      <c r="AN2352" s="141" t="s">
        <v>8</v>
      </c>
      <c r="AO2352" s="139"/>
      <c r="AP2352" s="139" t="s">
        <v>11</v>
      </c>
      <c r="AQ2352" s="139"/>
      <c r="AR2352" s="381"/>
      <c r="AS2352" s="139" t="s">
        <v>4075</v>
      </c>
      <c r="AT2352" s="141" t="s">
        <v>1404</v>
      </c>
      <c r="AU2352" s="141"/>
      <c r="AV2352" s="383"/>
      <c r="AW2352" s="385"/>
      <c r="AX2352" s="139" t="s">
        <v>5600</v>
      </c>
      <c r="AY2352" t="s">
        <v>19308</v>
      </c>
      <c r="BA2352" s="381"/>
      <c r="BB2352" s="139" t="s">
        <v>1444</v>
      </c>
      <c r="BC2352" s="166"/>
      <c r="BD2352" s="166"/>
      <c r="BE2352" s="166"/>
      <c r="BF2352" s="166"/>
      <c r="BG2352" s="166"/>
      <c r="BH2352" s="308"/>
      <c r="BI2352" s="308"/>
      <c r="BJ2352" s="141" t="s">
        <v>26</v>
      </c>
      <c r="BK2352" s="141" t="s">
        <v>26</v>
      </c>
      <c r="BL2352" s="141"/>
      <c r="BM2352" s="141"/>
      <c r="BN2352" s="139" t="s">
        <v>4075</v>
      </c>
      <c r="BQ2352" s="141"/>
      <c r="BV2352" s="141"/>
      <c r="BX2352" s="141"/>
      <c r="BY2352" s="141"/>
      <c r="BZ2352" s="141"/>
      <c r="CA2352" s="141"/>
      <c r="CB2352" s="141"/>
      <c r="CC2352" s="141"/>
      <c r="CD2352" s="141"/>
      <c r="CE2352" s="141"/>
      <c r="CF2352" s="141"/>
      <c r="CG2352" s="141"/>
    </row>
    <row r="2353" spans="1:85" x14ac:dyDescent="0.35">
      <c r="A2353" s="155" t="s">
        <v>6677</v>
      </c>
      <c r="B2353" s="139" t="s">
        <v>4075</v>
      </c>
      <c r="C2353" s="18">
        <v>43651</v>
      </c>
      <c r="D2353" s="144">
        <v>0</v>
      </c>
      <c r="E2353" s="141" t="s">
        <v>13263</v>
      </c>
      <c r="F2353" s="141">
        <v>3</v>
      </c>
      <c r="G2353" s="141" t="s">
        <v>13283</v>
      </c>
      <c r="H2353" s="141">
        <v>2019</v>
      </c>
      <c r="I2353" s="18">
        <v>43651</v>
      </c>
      <c r="J2353" s="144">
        <v>0.33888888888888891</v>
      </c>
      <c r="K2353" s="378"/>
      <c r="L2353" s="139" t="s">
        <v>4075</v>
      </c>
      <c r="M2353" s="141" t="s">
        <v>28</v>
      </c>
      <c r="N2353" s="248"/>
      <c r="O2353" s="141" t="s">
        <v>26</v>
      </c>
      <c r="P2353" s="141"/>
      <c r="Q2353" s="141" t="s">
        <v>6678</v>
      </c>
      <c r="R2353" s="141" t="s">
        <v>6679</v>
      </c>
      <c r="S2353" s="141"/>
      <c r="T2353" s="141" t="s">
        <v>6680</v>
      </c>
      <c r="U2353" s="141">
        <v>0</v>
      </c>
      <c r="V2353" s="141"/>
      <c r="W2353" s="139" t="s">
        <v>4075</v>
      </c>
      <c r="X2353" s="141" t="s">
        <v>25</v>
      </c>
      <c r="Y2353" s="141" t="s">
        <v>27</v>
      </c>
      <c r="Z2353" s="141"/>
      <c r="AA2353" s="141" t="s">
        <v>34</v>
      </c>
      <c r="AB2353" s="141"/>
      <c r="AC2353" s="139" t="s">
        <v>18047</v>
      </c>
      <c r="AD2353" s="380"/>
      <c r="AE2353" s="139" t="s">
        <v>103</v>
      </c>
      <c r="AF2353" s="139" t="s">
        <v>13069</v>
      </c>
      <c r="AG2353" s="139" t="s">
        <v>103</v>
      </c>
      <c r="AH2353" s="139" t="s">
        <v>1380</v>
      </c>
      <c r="AI2353" s="139" t="s">
        <v>7399</v>
      </c>
      <c r="AJ2353" s="139"/>
      <c r="AK2353" s="139" t="s">
        <v>7399</v>
      </c>
      <c r="AL2353" s="139" t="s">
        <v>1408</v>
      </c>
      <c r="AM2353" s="141"/>
      <c r="AN2353" s="141" t="s">
        <v>8</v>
      </c>
      <c r="AO2353" s="139"/>
      <c r="AP2353" s="139" t="s">
        <v>1408</v>
      </c>
      <c r="AQ2353" s="139"/>
      <c r="AR2353" s="381"/>
      <c r="AS2353" s="139" t="s">
        <v>4075</v>
      </c>
      <c r="AT2353" s="141" t="s">
        <v>1404</v>
      </c>
      <c r="AU2353" s="141"/>
      <c r="AV2353" s="383"/>
      <c r="AW2353" s="385"/>
      <c r="AX2353" s="139" t="s">
        <v>5499</v>
      </c>
      <c r="AY2353" t="s">
        <v>19309</v>
      </c>
      <c r="BA2353" s="381"/>
      <c r="BB2353" s="139" t="s">
        <v>17</v>
      </c>
      <c r="BC2353" s="166"/>
      <c r="BD2353" s="166"/>
      <c r="BE2353" s="166"/>
      <c r="BF2353" s="166"/>
      <c r="BG2353" s="166"/>
      <c r="BH2353" s="308"/>
      <c r="BI2353" s="308"/>
      <c r="BJ2353" s="141" t="s">
        <v>26</v>
      </c>
      <c r="BK2353" s="141" t="s">
        <v>26</v>
      </c>
      <c r="BL2353" s="141"/>
      <c r="BM2353" s="141"/>
      <c r="BN2353" s="139" t="s">
        <v>4075</v>
      </c>
      <c r="BQ2353" s="141"/>
      <c r="BV2353" s="141"/>
      <c r="BX2353" s="141"/>
      <c r="BY2353" s="141"/>
      <c r="BZ2353" s="141"/>
      <c r="CA2353" s="141"/>
      <c r="CB2353" s="141"/>
      <c r="CC2353" s="141"/>
      <c r="CD2353" s="141"/>
      <c r="CE2353" s="141"/>
      <c r="CF2353" s="141"/>
      <c r="CG2353" s="141"/>
    </row>
    <row r="2354" spans="1:85" x14ac:dyDescent="0.35">
      <c r="A2354" s="155" t="s">
        <v>6658</v>
      </c>
      <c r="B2354" s="139" t="s">
        <v>4075</v>
      </c>
      <c r="C2354" s="18">
        <v>43652</v>
      </c>
      <c r="D2354" s="144">
        <v>0</v>
      </c>
      <c r="E2354" s="141" t="s">
        <v>13263</v>
      </c>
      <c r="F2354" s="141">
        <v>3</v>
      </c>
      <c r="G2354" s="141" t="s">
        <v>13283</v>
      </c>
      <c r="H2354" s="141">
        <v>2019</v>
      </c>
      <c r="I2354" s="18">
        <v>43652</v>
      </c>
      <c r="J2354" s="144">
        <v>0.67083333333333328</v>
      </c>
      <c r="K2354" s="378"/>
      <c r="L2354" s="139" t="s">
        <v>4075</v>
      </c>
      <c r="M2354" s="141" t="s">
        <v>28</v>
      </c>
      <c r="N2354" s="248"/>
      <c r="O2354" s="141" t="s">
        <v>26</v>
      </c>
      <c r="P2354" s="141"/>
      <c r="Q2354" s="141" t="s">
        <v>6659</v>
      </c>
      <c r="R2354" s="141" t="s">
        <v>6660</v>
      </c>
      <c r="S2354" s="141"/>
      <c r="T2354" s="141" t="s">
        <v>6661</v>
      </c>
      <c r="U2354" s="141">
        <v>117566519</v>
      </c>
      <c r="V2354" s="141"/>
      <c r="W2354" s="139" t="s">
        <v>4075</v>
      </c>
      <c r="X2354" s="141" t="s">
        <v>25</v>
      </c>
      <c r="Y2354" s="141" t="s">
        <v>27</v>
      </c>
      <c r="Z2354" s="141"/>
      <c r="AA2354" s="141" t="s">
        <v>34</v>
      </c>
      <c r="AB2354" s="141"/>
      <c r="AC2354" s="139" t="s">
        <v>18049</v>
      </c>
      <c r="AD2354" s="380"/>
      <c r="AE2354" s="139" t="s">
        <v>102</v>
      </c>
      <c r="AF2354" s="139" t="s">
        <v>13068</v>
      </c>
      <c r="AG2354" s="139" t="s">
        <v>102</v>
      </c>
      <c r="AH2354" s="139" t="s">
        <v>1378</v>
      </c>
      <c r="AI2354" s="139" t="s">
        <v>1398</v>
      </c>
      <c r="AJ2354" s="139" t="s">
        <v>1649</v>
      </c>
      <c r="AK2354" s="139"/>
      <c r="AL2354" s="139"/>
      <c r="AM2354" s="141"/>
      <c r="AN2354" s="141" t="s">
        <v>8</v>
      </c>
      <c r="AO2354" s="139"/>
      <c r="AP2354" s="139" t="s">
        <v>1649</v>
      </c>
      <c r="AQ2354" s="139"/>
      <c r="AR2354" s="381"/>
      <c r="AS2354" s="139" t="s">
        <v>4075</v>
      </c>
      <c r="AT2354" s="141" t="s">
        <v>1404</v>
      </c>
      <c r="AU2354" s="141"/>
      <c r="AV2354" s="383"/>
      <c r="AW2354" s="385"/>
      <c r="AX2354" s="139" t="s">
        <v>5499</v>
      </c>
      <c r="AY2354" t="s">
        <v>19310</v>
      </c>
      <c r="BA2354" s="381"/>
      <c r="BB2354" s="139" t="s">
        <v>17</v>
      </c>
      <c r="BC2354" s="166"/>
      <c r="BD2354" s="166"/>
      <c r="BE2354" s="166"/>
      <c r="BF2354" s="166"/>
      <c r="BG2354" s="166"/>
      <c r="BH2354" s="308"/>
      <c r="BI2354" s="308"/>
      <c r="BJ2354" s="141" t="s">
        <v>26</v>
      </c>
      <c r="BK2354" s="141" t="s">
        <v>26</v>
      </c>
      <c r="BL2354" s="141"/>
      <c r="BM2354" s="141"/>
      <c r="BN2354" s="139" t="s">
        <v>4075</v>
      </c>
      <c r="BQ2354" s="141"/>
      <c r="BV2354" s="141"/>
      <c r="BX2354" s="141"/>
      <c r="BY2354" s="141"/>
      <c r="BZ2354" s="141"/>
      <c r="CA2354" s="141"/>
      <c r="CB2354" s="141"/>
      <c r="CC2354" s="141"/>
      <c r="CD2354" s="141"/>
      <c r="CE2354" s="141"/>
      <c r="CF2354" s="141"/>
      <c r="CG2354" s="141"/>
    </row>
    <row r="2355" spans="1:85" x14ac:dyDescent="0.35">
      <c r="A2355" s="155" t="s">
        <v>6662</v>
      </c>
      <c r="B2355" s="139" t="s">
        <v>4075</v>
      </c>
      <c r="C2355" s="18">
        <v>43652</v>
      </c>
      <c r="D2355" s="144">
        <v>0</v>
      </c>
      <c r="E2355" s="141" t="s">
        <v>13263</v>
      </c>
      <c r="F2355" s="141">
        <v>3</v>
      </c>
      <c r="G2355" s="141" t="s">
        <v>13283</v>
      </c>
      <c r="H2355" s="141">
        <v>2019</v>
      </c>
      <c r="I2355" s="18">
        <v>43652</v>
      </c>
      <c r="J2355" s="144">
        <v>0.58194444444444449</v>
      </c>
      <c r="K2355" s="378"/>
      <c r="L2355" s="139" t="s">
        <v>4075</v>
      </c>
      <c r="M2355" s="141" t="s">
        <v>28</v>
      </c>
      <c r="N2355" s="248"/>
      <c r="O2355" s="141" t="s">
        <v>26</v>
      </c>
      <c r="P2355" s="141"/>
      <c r="Q2355" s="141" t="s">
        <v>6663</v>
      </c>
      <c r="R2355" s="141" t="s">
        <v>6664</v>
      </c>
      <c r="S2355" s="141"/>
      <c r="T2355" s="141" t="s">
        <v>6665</v>
      </c>
      <c r="U2355" s="141">
        <v>117566550</v>
      </c>
      <c r="V2355" s="141"/>
      <c r="W2355" s="139" t="s">
        <v>4075</v>
      </c>
      <c r="X2355" s="141" t="s">
        <v>25</v>
      </c>
      <c r="Y2355" s="141" t="s">
        <v>27</v>
      </c>
      <c r="Z2355" s="141"/>
      <c r="AA2355" s="141" t="s">
        <v>34</v>
      </c>
      <c r="AB2355" s="141"/>
      <c r="AC2355" s="139" t="s">
        <v>18050</v>
      </c>
      <c r="AD2355" s="380"/>
      <c r="AE2355" s="139" t="s">
        <v>102</v>
      </c>
      <c r="AF2355" s="139" t="s">
        <v>13068</v>
      </c>
      <c r="AG2355" s="139" t="s">
        <v>102</v>
      </c>
      <c r="AH2355" s="139" t="s">
        <v>1378</v>
      </c>
      <c r="AI2355" s="139" t="s">
        <v>1398</v>
      </c>
      <c r="AJ2355" s="139" t="s">
        <v>11</v>
      </c>
      <c r="AK2355" s="139"/>
      <c r="AL2355" s="139"/>
      <c r="AM2355" s="141"/>
      <c r="AN2355" s="141" t="s">
        <v>8</v>
      </c>
      <c r="AO2355" s="139"/>
      <c r="AP2355" s="139" t="s">
        <v>11</v>
      </c>
      <c r="AQ2355" s="139"/>
      <c r="AR2355" s="381"/>
      <c r="AS2355" s="139" t="s">
        <v>4075</v>
      </c>
      <c r="AT2355" s="141" t="s">
        <v>43</v>
      </c>
      <c r="AU2355" s="141">
        <v>512</v>
      </c>
      <c r="AV2355" s="383"/>
      <c r="AW2355" s="385"/>
      <c r="AX2355" s="139" t="s">
        <v>5612</v>
      </c>
      <c r="AY2355" t="s">
        <v>18948</v>
      </c>
      <c r="BA2355" s="381"/>
      <c r="BB2355" s="139" t="s">
        <v>1450</v>
      </c>
      <c r="BC2355" s="166"/>
      <c r="BD2355" s="166"/>
      <c r="BE2355" s="166"/>
      <c r="BF2355" s="166"/>
      <c r="BG2355" s="166"/>
      <c r="BH2355" s="308"/>
      <c r="BI2355" s="308"/>
      <c r="BJ2355" s="141" t="s">
        <v>26</v>
      </c>
      <c r="BK2355" s="141" t="s">
        <v>26</v>
      </c>
      <c r="BL2355" s="141"/>
      <c r="BM2355" s="141"/>
      <c r="BN2355" s="139" t="s">
        <v>4075</v>
      </c>
      <c r="BQ2355" s="141"/>
      <c r="BV2355" s="141"/>
      <c r="BX2355" s="141"/>
      <c r="BY2355" s="141"/>
      <c r="BZ2355" s="141"/>
      <c r="CA2355" s="141"/>
      <c r="CB2355" s="141"/>
      <c r="CC2355" s="141"/>
      <c r="CD2355" s="141"/>
      <c r="CE2355" s="141"/>
      <c r="CF2355" s="141"/>
      <c r="CG2355" s="141"/>
    </row>
    <row r="2356" spans="1:85" x14ac:dyDescent="0.35">
      <c r="A2356" s="155" t="s">
        <v>6647</v>
      </c>
      <c r="B2356" s="139" t="s">
        <v>4075</v>
      </c>
      <c r="C2356" s="18">
        <v>43653</v>
      </c>
      <c r="D2356" s="144">
        <v>0</v>
      </c>
      <c r="E2356" s="141" t="s">
        <v>13264</v>
      </c>
      <c r="F2356" s="141">
        <v>3</v>
      </c>
      <c r="G2356" s="141" t="s">
        <v>13283</v>
      </c>
      <c r="H2356" s="141">
        <v>2019</v>
      </c>
      <c r="I2356" s="18">
        <v>43653</v>
      </c>
      <c r="J2356" s="144">
        <v>0.6645833333333333</v>
      </c>
      <c r="K2356" s="378"/>
      <c r="L2356" s="139" t="s">
        <v>4075</v>
      </c>
      <c r="M2356" s="141" t="s">
        <v>38</v>
      </c>
      <c r="N2356" s="248"/>
      <c r="O2356" s="141" t="s">
        <v>26</v>
      </c>
      <c r="P2356" s="141"/>
      <c r="Q2356" s="141" t="s">
        <v>6648</v>
      </c>
      <c r="R2356" s="141" t="s">
        <v>6649</v>
      </c>
      <c r="S2356" s="141"/>
      <c r="T2356" s="141" t="s">
        <v>6650</v>
      </c>
      <c r="U2356" s="141">
        <v>117566973</v>
      </c>
      <c r="V2356" s="141" t="s">
        <v>6651</v>
      </c>
      <c r="W2356" s="139" t="s">
        <v>4075</v>
      </c>
      <c r="X2356" s="141" t="s">
        <v>25</v>
      </c>
      <c r="Y2356" s="141" t="s">
        <v>27</v>
      </c>
      <c r="Z2356" s="141"/>
      <c r="AA2356" s="141" t="s">
        <v>34</v>
      </c>
      <c r="AB2356" s="141"/>
      <c r="AC2356" s="139" t="s">
        <v>18049</v>
      </c>
      <c r="AD2356" s="380"/>
      <c r="AE2356" s="139" t="s">
        <v>103</v>
      </c>
      <c r="AF2356" s="139" t="s">
        <v>13069</v>
      </c>
      <c r="AG2356" s="139" t="s">
        <v>103</v>
      </c>
      <c r="AH2356" s="139" t="s">
        <v>1380</v>
      </c>
      <c r="AI2356" s="139" t="s">
        <v>7399</v>
      </c>
      <c r="AJ2356" s="139"/>
      <c r="AK2356" s="139" t="s">
        <v>7399</v>
      </c>
      <c r="AL2356" s="139" t="s">
        <v>11</v>
      </c>
      <c r="AM2356" s="141"/>
      <c r="AN2356" s="141" t="s">
        <v>8</v>
      </c>
      <c r="AO2356" s="139"/>
      <c r="AP2356" s="139" t="s">
        <v>11</v>
      </c>
      <c r="AQ2356" s="139"/>
      <c r="AR2356" s="381"/>
      <c r="AS2356" s="139" t="s">
        <v>4075</v>
      </c>
      <c r="AT2356" s="141" t="s">
        <v>1404</v>
      </c>
      <c r="AU2356" s="141"/>
      <c r="AV2356" s="383"/>
      <c r="AW2356" s="385"/>
      <c r="AX2356" s="139" t="s">
        <v>3845</v>
      </c>
      <c r="AY2356" t="s">
        <v>18686</v>
      </c>
      <c r="BA2356" s="381"/>
      <c r="BB2356" s="139" t="s">
        <v>17</v>
      </c>
      <c r="BC2356" s="166"/>
      <c r="BD2356" s="166"/>
      <c r="BE2356" s="166"/>
      <c r="BF2356" s="166"/>
      <c r="BG2356" s="166"/>
      <c r="BH2356" s="308"/>
      <c r="BI2356" s="308"/>
      <c r="BJ2356" s="141" t="s">
        <v>26</v>
      </c>
      <c r="BK2356" s="141" t="s">
        <v>26</v>
      </c>
      <c r="BL2356" s="141"/>
      <c r="BM2356" s="141"/>
      <c r="BN2356" s="139" t="s">
        <v>4075</v>
      </c>
      <c r="BQ2356" s="141"/>
      <c r="BV2356" s="141"/>
      <c r="BX2356" s="141"/>
      <c r="BY2356" s="141"/>
      <c r="BZ2356" s="141"/>
      <c r="CA2356" s="141"/>
      <c r="CB2356" s="141"/>
      <c r="CC2356" s="141"/>
      <c r="CD2356" s="141"/>
      <c r="CE2356" s="141"/>
      <c r="CF2356" s="141"/>
      <c r="CG2356" s="141"/>
    </row>
    <row r="2357" spans="1:85" x14ac:dyDescent="0.35">
      <c r="A2357" s="155" t="s">
        <v>6652</v>
      </c>
      <c r="B2357" s="139" t="s">
        <v>4075</v>
      </c>
      <c r="C2357" s="18">
        <v>43653</v>
      </c>
      <c r="D2357" s="144">
        <v>0</v>
      </c>
      <c r="E2357" s="141" t="s">
        <v>13264</v>
      </c>
      <c r="F2357" s="141">
        <v>3</v>
      </c>
      <c r="G2357" s="141" t="s">
        <v>13283</v>
      </c>
      <c r="H2357" s="141">
        <v>2019</v>
      </c>
      <c r="I2357" s="18">
        <v>43653</v>
      </c>
      <c r="J2357" s="144"/>
      <c r="K2357" s="378"/>
      <c r="L2357" s="139" t="s">
        <v>4075</v>
      </c>
      <c r="M2357" s="141" t="s">
        <v>28</v>
      </c>
      <c r="N2357" s="248"/>
      <c r="O2357" s="141" t="s">
        <v>26</v>
      </c>
      <c r="P2357" s="141"/>
      <c r="Q2357" s="141" t="s">
        <v>6653</v>
      </c>
      <c r="R2357" s="141"/>
      <c r="S2357" s="141"/>
      <c r="T2357" s="141" t="s">
        <v>6654</v>
      </c>
      <c r="U2357" s="141">
        <v>0</v>
      </c>
      <c r="V2357" s="141"/>
      <c r="W2357" s="139" t="s">
        <v>4075</v>
      </c>
      <c r="X2357" s="141" t="s">
        <v>25</v>
      </c>
      <c r="Y2357" s="141" t="s">
        <v>27</v>
      </c>
      <c r="Z2357" s="141"/>
      <c r="AA2357" s="141" t="s">
        <v>34</v>
      </c>
      <c r="AB2357" s="141"/>
      <c r="AC2357" s="139" t="s">
        <v>18049</v>
      </c>
      <c r="AD2357" s="380"/>
      <c r="AE2357" s="139" t="s">
        <v>4</v>
      </c>
      <c r="AF2357" s="139" t="s">
        <v>13073</v>
      </c>
      <c r="AG2357" s="139" t="s">
        <v>4</v>
      </c>
      <c r="AH2357" s="139" t="s">
        <v>1380</v>
      </c>
      <c r="AI2357" s="139" t="s">
        <v>15678</v>
      </c>
      <c r="AJ2357" s="139"/>
      <c r="AK2357" s="139" t="s">
        <v>15678</v>
      </c>
      <c r="AL2357" s="139" t="s">
        <v>1423</v>
      </c>
      <c r="AM2357" s="141"/>
      <c r="AN2357" s="141" t="s">
        <v>8</v>
      </c>
      <c r="AO2357" s="139"/>
      <c r="AP2357" s="139" t="s">
        <v>1423</v>
      </c>
      <c r="AQ2357" s="139" t="s">
        <v>6655</v>
      </c>
      <c r="AR2357" s="381"/>
      <c r="AS2357" s="139" t="s">
        <v>4075</v>
      </c>
      <c r="AT2357" s="141" t="s">
        <v>1404</v>
      </c>
      <c r="AU2357" s="141">
        <v>246</v>
      </c>
      <c r="AV2357" s="383"/>
      <c r="AW2357" s="385"/>
      <c r="AX2357" s="139" t="s">
        <v>5508</v>
      </c>
      <c r="AY2357" t="s">
        <v>18396</v>
      </c>
      <c r="BA2357" s="381"/>
      <c r="BB2357" s="139" t="s">
        <v>17</v>
      </c>
      <c r="BC2357" s="166"/>
      <c r="BD2357" s="166"/>
      <c r="BE2357" s="166"/>
      <c r="BF2357" s="166"/>
      <c r="BG2357" s="166"/>
      <c r="BH2357" s="308"/>
      <c r="BI2357" s="308"/>
      <c r="BJ2357" s="141" t="s">
        <v>26</v>
      </c>
      <c r="BK2357" s="141" t="s">
        <v>26</v>
      </c>
      <c r="BL2357" s="141"/>
      <c r="BM2357" s="141"/>
      <c r="BN2357" s="139" t="s">
        <v>4075</v>
      </c>
      <c r="BQ2357" s="141"/>
      <c r="BV2357" s="141"/>
      <c r="BX2357" s="141"/>
      <c r="BY2357" s="141"/>
      <c r="BZ2357" s="141"/>
      <c r="CA2357" s="141"/>
      <c r="CB2357" s="141"/>
      <c r="CC2357" s="141"/>
      <c r="CD2357" s="141"/>
      <c r="CE2357" s="141"/>
      <c r="CF2357" s="141"/>
      <c r="CG2357" s="141"/>
    </row>
    <row r="2358" spans="1:85" x14ac:dyDescent="0.35">
      <c r="A2358" s="155" t="s">
        <v>6656</v>
      </c>
      <c r="B2358" s="139" t="s">
        <v>4075</v>
      </c>
      <c r="C2358" s="18">
        <v>43653</v>
      </c>
      <c r="D2358" s="144">
        <v>0</v>
      </c>
      <c r="E2358" s="141" t="s">
        <v>13264</v>
      </c>
      <c r="F2358" s="141">
        <v>3</v>
      </c>
      <c r="G2358" s="141" t="s">
        <v>13283</v>
      </c>
      <c r="H2358" s="141">
        <v>2019</v>
      </c>
      <c r="I2358" s="18"/>
      <c r="J2358" s="144"/>
      <c r="K2358" s="378"/>
      <c r="L2358" s="139" t="s">
        <v>4075</v>
      </c>
      <c r="M2358" s="141" t="s">
        <v>28</v>
      </c>
      <c r="N2358" s="248"/>
      <c r="O2358" s="141" t="s">
        <v>26</v>
      </c>
      <c r="P2358" s="141"/>
      <c r="Q2358" s="141"/>
      <c r="R2358" s="141"/>
      <c r="S2358" s="141"/>
      <c r="T2358" s="141" t="s">
        <v>6657</v>
      </c>
      <c r="U2358" s="141">
        <v>0</v>
      </c>
      <c r="V2358" s="141"/>
      <c r="W2358" s="139" t="s">
        <v>4075</v>
      </c>
      <c r="X2358" s="141" t="s">
        <v>25</v>
      </c>
      <c r="Y2358" s="141" t="s">
        <v>27</v>
      </c>
      <c r="Z2358" s="141"/>
      <c r="AA2358" s="141" t="s">
        <v>34</v>
      </c>
      <c r="AB2358" s="141"/>
      <c r="AC2358" s="139" t="s">
        <v>18049</v>
      </c>
      <c r="AD2358" s="380"/>
      <c r="AE2358" s="139" t="s">
        <v>102</v>
      </c>
      <c r="AF2358" s="139" t="s">
        <v>13071</v>
      </c>
      <c r="AG2358" s="139" t="s">
        <v>102</v>
      </c>
      <c r="AH2358" s="139" t="s">
        <v>1378</v>
      </c>
      <c r="AI2358" s="139" t="s">
        <v>13</v>
      </c>
      <c r="AJ2358" s="139" t="s">
        <v>6</v>
      </c>
      <c r="AK2358" s="139"/>
      <c r="AL2358" s="139"/>
      <c r="AM2358" s="141"/>
      <c r="AN2358" s="141" t="s">
        <v>8</v>
      </c>
      <c r="AO2358" s="139"/>
      <c r="AP2358" s="139" t="s">
        <v>6</v>
      </c>
      <c r="AQ2358" s="139"/>
      <c r="AR2358" s="381"/>
      <c r="AS2358" s="139" t="s">
        <v>4075</v>
      </c>
      <c r="AT2358" s="141" t="s">
        <v>1404</v>
      </c>
      <c r="AU2358" s="141"/>
      <c r="AV2358" s="383"/>
      <c r="AW2358" s="385"/>
      <c r="AX2358" s="139" t="s">
        <v>3845</v>
      </c>
      <c r="AY2358" t="s">
        <v>19311</v>
      </c>
      <c r="BA2358" s="381"/>
      <c r="BB2358" s="139" t="s">
        <v>17</v>
      </c>
      <c r="BC2358" s="166">
        <v>2</v>
      </c>
      <c r="BD2358" s="166"/>
      <c r="BE2358" s="166"/>
      <c r="BF2358" s="166"/>
      <c r="BG2358" s="166"/>
      <c r="BH2358" s="308" t="s">
        <v>139</v>
      </c>
      <c r="BI2358" s="308"/>
      <c r="BJ2358" s="141" t="s">
        <v>26</v>
      </c>
      <c r="BK2358" s="141" t="s">
        <v>26</v>
      </c>
      <c r="BL2358" s="141"/>
      <c r="BM2358" s="141"/>
      <c r="BN2358" s="139" t="s">
        <v>4075</v>
      </c>
      <c r="BQ2358" s="141"/>
      <c r="BV2358" s="141"/>
      <c r="BX2358" s="141"/>
      <c r="BY2358" s="141"/>
      <c r="BZ2358" s="141"/>
      <c r="CA2358" s="141"/>
      <c r="CB2358" s="141"/>
      <c r="CC2358" s="141"/>
      <c r="CD2358" s="141"/>
      <c r="CE2358" s="141"/>
      <c r="CF2358" s="141"/>
      <c r="CG2358" s="141"/>
    </row>
    <row r="2359" spans="1:85" x14ac:dyDescent="0.35">
      <c r="A2359" s="155" t="s">
        <v>6643</v>
      </c>
      <c r="B2359" s="139" t="s">
        <v>4075</v>
      </c>
      <c r="C2359" s="18">
        <v>43656</v>
      </c>
      <c r="D2359" s="144">
        <v>0</v>
      </c>
      <c r="E2359" s="141" t="s">
        <v>13264</v>
      </c>
      <c r="F2359" s="141">
        <v>3</v>
      </c>
      <c r="G2359" s="141" t="s">
        <v>13283</v>
      </c>
      <c r="H2359" s="141">
        <v>2019</v>
      </c>
      <c r="I2359" s="18">
        <v>43656</v>
      </c>
      <c r="J2359" s="144"/>
      <c r="K2359" s="378"/>
      <c r="L2359" s="139" t="s">
        <v>4075</v>
      </c>
      <c r="M2359" s="141" t="s">
        <v>28</v>
      </c>
      <c r="N2359" s="248"/>
      <c r="O2359" s="141" t="s">
        <v>26</v>
      </c>
      <c r="P2359" s="141"/>
      <c r="Q2359" s="141" t="s">
        <v>6644</v>
      </c>
      <c r="R2359" s="141" t="s">
        <v>6645</v>
      </c>
      <c r="S2359" s="141"/>
      <c r="T2359" s="141" t="s">
        <v>6646</v>
      </c>
      <c r="U2359" s="141">
        <v>0</v>
      </c>
      <c r="V2359" s="141"/>
      <c r="W2359" s="139" t="s">
        <v>4075</v>
      </c>
      <c r="X2359" s="141" t="s">
        <v>25</v>
      </c>
      <c r="Y2359" s="141" t="s">
        <v>27</v>
      </c>
      <c r="Z2359" s="141"/>
      <c r="AA2359" s="141" t="s">
        <v>34</v>
      </c>
      <c r="AB2359" s="141"/>
      <c r="AC2359" s="139" t="s">
        <v>18050</v>
      </c>
      <c r="AD2359" s="380"/>
      <c r="AE2359" s="139" t="s">
        <v>107</v>
      </c>
      <c r="AF2359" s="139" t="s">
        <v>13076</v>
      </c>
      <c r="AG2359" s="139" t="s">
        <v>4130</v>
      </c>
      <c r="AH2359" s="139" t="s">
        <v>1380</v>
      </c>
      <c r="AI2359" s="139" t="s">
        <v>1518</v>
      </c>
      <c r="AJ2359" s="139"/>
      <c r="AK2359" s="139" t="s">
        <v>1518</v>
      </c>
      <c r="AL2359" s="139" t="s">
        <v>1563</v>
      </c>
      <c r="AM2359" s="141"/>
      <c r="AN2359" s="141" t="s">
        <v>8</v>
      </c>
      <c r="AO2359" s="139"/>
      <c r="AP2359" s="139" t="s">
        <v>1563</v>
      </c>
      <c r="AQ2359" s="139"/>
      <c r="AR2359" s="381"/>
      <c r="AS2359" s="139" t="s">
        <v>4075</v>
      </c>
      <c r="AT2359" s="141" t="s">
        <v>1404</v>
      </c>
      <c r="AU2359" s="141"/>
      <c r="AV2359" s="383"/>
      <c r="AW2359" s="385"/>
      <c r="AX2359" s="139" t="s">
        <v>2013</v>
      </c>
      <c r="AY2359" t="s">
        <v>19312</v>
      </c>
      <c r="BA2359" s="381"/>
      <c r="BB2359" s="139" t="s">
        <v>1444</v>
      </c>
      <c r="BC2359" s="166"/>
      <c r="BD2359" s="166"/>
      <c r="BE2359" s="166"/>
      <c r="BF2359" s="166"/>
      <c r="BG2359" s="166"/>
      <c r="BH2359" s="308"/>
      <c r="BI2359" s="308"/>
      <c r="BJ2359" s="141" t="s">
        <v>26</v>
      </c>
      <c r="BK2359" s="141" t="s">
        <v>26</v>
      </c>
      <c r="BL2359" s="141"/>
      <c r="BM2359" s="141"/>
      <c r="BN2359" s="139" t="s">
        <v>4075</v>
      </c>
      <c r="BQ2359" s="141"/>
      <c r="BV2359" s="141"/>
      <c r="BX2359" s="141"/>
      <c r="BY2359" s="141"/>
      <c r="BZ2359" s="141"/>
      <c r="CA2359" s="141"/>
      <c r="CB2359" s="141"/>
      <c r="CC2359" s="141"/>
      <c r="CD2359" s="141"/>
      <c r="CE2359" s="141"/>
      <c r="CF2359" s="141"/>
      <c r="CG2359" s="141"/>
    </row>
    <row r="2360" spans="1:85" x14ac:dyDescent="0.35">
      <c r="A2360" s="155" t="s">
        <v>6639</v>
      </c>
      <c r="B2360" s="139" t="s">
        <v>4075</v>
      </c>
      <c r="C2360" s="18">
        <v>43657</v>
      </c>
      <c r="D2360" s="144">
        <v>0</v>
      </c>
      <c r="E2360" s="141" t="s">
        <v>13264</v>
      </c>
      <c r="F2360" s="141">
        <v>3</v>
      </c>
      <c r="G2360" s="141" t="s">
        <v>13283</v>
      </c>
      <c r="H2360" s="141">
        <v>2019</v>
      </c>
      <c r="I2360" s="18">
        <v>43657</v>
      </c>
      <c r="J2360" s="144"/>
      <c r="K2360" s="378"/>
      <c r="L2360" s="139" t="s">
        <v>4075</v>
      </c>
      <c r="M2360" s="141" t="s">
        <v>28</v>
      </c>
      <c r="N2360" s="248"/>
      <c r="O2360" s="141" t="s">
        <v>26</v>
      </c>
      <c r="P2360" s="141"/>
      <c r="Q2360" s="141" t="s">
        <v>6640</v>
      </c>
      <c r="R2360" s="141"/>
      <c r="S2360" s="141"/>
      <c r="T2360" s="141" t="s">
        <v>6641</v>
      </c>
      <c r="U2360" s="141">
        <v>0</v>
      </c>
      <c r="V2360" s="141"/>
      <c r="W2360" s="139" t="s">
        <v>4075</v>
      </c>
      <c r="X2360" s="141" t="s">
        <v>25</v>
      </c>
      <c r="Y2360" s="141" t="s">
        <v>27</v>
      </c>
      <c r="Z2360" s="141"/>
      <c r="AA2360" s="141" t="s">
        <v>34</v>
      </c>
      <c r="AB2360" s="141"/>
      <c r="AC2360" s="139" t="s">
        <v>18050</v>
      </c>
      <c r="AD2360" s="380"/>
      <c r="AE2360" s="139" t="s">
        <v>4</v>
      </c>
      <c r="AF2360" s="139" t="s">
        <v>13073</v>
      </c>
      <c r="AG2360" s="139" t="s">
        <v>4</v>
      </c>
      <c r="AH2360" s="139" t="s">
        <v>1380</v>
      </c>
      <c r="AI2360" s="139" t="s">
        <v>15678</v>
      </c>
      <c r="AJ2360" s="139"/>
      <c r="AK2360" s="139" t="s">
        <v>15678</v>
      </c>
      <c r="AL2360" s="139" t="s">
        <v>1408</v>
      </c>
      <c r="AM2360" s="141"/>
      <c r="AN2360" s="141" t="s">
        <v>8</v>
      </c>
      <c r="AO2360" s="139"/>
      <c r="AP2360" s="139" t="s">
        <v>1408</v>
      </c>
      <c r="AQ2360" s="139"/>
      <c r="AR2360" s="381"/>
      <c r="AS2360" s="139" t="s">
        <v>4075</v>
      </c>
      <c r="AT2360" s="141" t="s">
        <v>43</v>
      </c>
      <c r="AU2360" s="141">
        <v>350</v>
      </c>
      <c r="AV2360" s="383"/>
      <c r="AW2360" s="385"/>
      <c r="AX2360" s="139" t="s">
        <v>128</v>
      </c>
      <c r="AY2360" t="s">
        <v>19313</v>
      </c>
      <c r="BA2360" s="381"/>
      <c r="BB2360" s="139" t="s">
        <v>1451</v>
      </c>
      <c r="BC2360" s="166">
        <v>15</v>
      </c>
      <c r="BD2360" s="166"/>
      <c r="BE2360" s="166"/>
      <c r="BF2360" s="166"/>
      <c r="BG2360" s="166"/>
      <c r="BH2360" s="308" t="s">
        <v>6642</v>
      </c>
      <c r="BI2360" s="308"/>
      <c r="BJ2360" s="141" t="s">
        <v>26</v>
      </c>
      <c r="BK2360" s="141" t="s">
        <v>26</v>
      </c>
      <c r="BL2360" s="141"/>
      <c r="BM2360" s="141"/>
      <c r="BN2360" s="139" t="s">
        <v>4075</v>
      </c>
      <c r="BQ2360" s="141"/>
      <c r="BV2360" s="141"/>
      <c r="BX2360" s="141"/>
      <c r="BY2360" s="141"/>
      <c r="BZ2360" s="141"/>
      <c r="CA2360" s="141"/>
      <c r="CB2360" s="141"/>
      <c r="CC2360" s="141"/>
      <c r="CD2360" s="141"/>
      <c r="CE2360" s="141"/>
      <c r="CF2360" s="141"/>
      <c r="CG2360" s="141"/>
    </row>
    <row r="2361" spans="1:85" x14ac:dyDescent="0.35">
      <c r="A2361" s="155" t="s">
        <v>6628</v>
      </c>
      <c r="B2361" s="139" t="s">
        <v>4075</v>
      </c>
      <c r="C2361" s="18">
        <v>43658</v>
      </c>
      <c r="D2361" s="144">
        <v>0</v>
      </c>
      <c r="E2361" s="141" t="s">
        <v>13264</v>
      </c>
      <c r="F2361" s="141">
        <v>3</v>
      </c>
      <c r="G2361" s="141" t="s">
        <v>13283</v>
      </c>
      <c r="H2361" s="141">
        <v>2019</v>
      </c>
      <c r="I2361" s="18">
        <v>43658</v>
      </c>
      <c r="J2361" s="144"/>
      <c r="K2361" s="378"/>
      <c r="L2361" s="139" t="s">
        <v>4075</v>
      </c>
      <c r="M2361" s="141" t="s">
        <v>28</v>
      </c>
      <c r="N2361" s="248"/>
      <c r="O2361" s="141" t="s">
        <v>26</v>
      </c>
      <c r="P2361" s="141"/>
      <c r="Q2361" s="141" t="s">
        <v>6629</v>
      </c>
      <c r="R2361" s="141"/>
      <c r="S2361" s="141"/>
      <c r="T2361" s="141" t="s">
        <v>6630</v>
      </c>
      <c r="U2361" s="141">
        <v>0</v>
      </c>
      <c r="V2361" s="141"/>
      <c r="W2361" s="139" t="s">
        <v>4075</v>
      </c>
      <c r="X2361" s="141" t="s">
        <v>25</v>
      </c>
      <c r="Y2361" s="141" t="s">
        <v>27</v>
      </c>
      <c r="Z2361" s="141"/>
      <c r="AA2361" s="141" t="s">
        <v>34</v>
      </c>
      <c r="AB2361" s="141"/>
      <c r="AC2361" s="139" t="s">
        <v>18047</v>
      </c>
      <c r="AD2361" s="380"/>
      <c r="AE2361" s="139" t="s">
        <v>102</v>
      </c>
      <c r="AF2361" s="139" t="s">
        <v>13068</v>
      </c>
      <c r="AG2361" s="139" t="s">
        <v>102</v>
      </c>
      <c r="AH2361" s="139" t="s">
        <v>1380</v>
      </c>
      <c r="AI2361" s="139" t="s">
        <v>1398</v>
      </c>
      <c r="AJ2361" s="139" t="s">
        <v>1563</v>
      </c>
      <c r="AK2361" s="139"/>
      <c r="AL2361" s="139"/>
      <c r="AM2361" s="141"/>
      <c r="AN2361" s="141" t="s">
        <v>8</v>
      </c>
      <c r="AO2361" s="139"/>
      <c r="AP2361" s="139" t="s">
        <v>1563</v>
      </c>
      <c r="AQ2361" s="139"/>
      <c r="AR2361" s="381"/>
      <c r="AS2361" s="139" t="s">
        <v>4075</v>
      </c>
      <c r="AT2361" s="141" t="s">
        <v>1404</v>
      </c>
      <c r="AU2361" s="141"/>
      <c r="AV2361" s="383"/>
      <c r="AW2361" s="385"/>
      <c r="AX2361" s="139" t="s">
        <v>121</v>
      </c>
      <c r="AY2361" t="s">
        <v>19314</v>
      </c>
      <c r="BA2361" s="381"/>
      <c r="BB2361" s="139" t="s">
        <v>17</v>
      </c>
      <c r="BC2361" s="166"/>
      <c r="BD2361" s="166"/>
      <c r="BE2361" s="166"/>
      <c r="BF2361" s="166"/>
      <c r="BG2361" s="166"/>
      <c r="BH2361" s="308"/>
      <c r="BI2361" s="308"/>
      <c r="BJ2361" s="141" t="s">
        <v>26</v>
      </c>
      <c r="BK2361" s="141" t="s">
        <v>26</v>
      </c>
      <c r="BL2361" s="141"/>
      <c r="BM2361" s="141"/>
      <c r="BN2361" s="139" t="s">
        <v>4075</v>
      </c>
      <c r="BQ2361" s="141"/>
      <c r="BV2361" s="141"/>
      <c r="BX2361" s="141"/>
      <c r="BY2361" s="141"/>
      <c r="BZ2361" s="141"/>
      <c r="CA2361" s="141"/>
      <c r="CB2361" s="141"/>
      <c r="CC2361" s="141"/>
      <c r="CD2361" s="141"/>
      <c r="CE2361" s="141"/>
      <c r="CF2361" s="141"/>
      <c r="CG2361" s="141"/>
    </row>
    <row r="2362" spans="1:85" x14ac:dyDescent="0.35">
      <c r="A2362" s="155" t="s">
        <v>6631</v>
      </c>
      <c r="B2362" s="139" t="s">
        <v>4075</v>
      </c>
      <c r="C2362" s="18">
        <v>43658</v>
      </c>
      <c r="D2362" s="144">
        <v>0</v>
      </c>
      <c r="E2362" s="141" t="s">
        <v>13264</v>
      </c>
      <c r="F2362" s="141">
        <v>3</v>
      </c>
      <c r="G2362" s="141" t="s">
        <v>13283</v>
      </c>
      <c r="H2362" s="141">
        <v>2019</v>
      </c>
      <c r="I2362" s="18">
        <v>43658</v>
      </c>
      <c r="J2362" s="144">
        <v>0.73819444444444449</v>
      </c>
      <c r="K2362" s="378"/>
      <c r="L2362" s="139" t="s">
        <v>4075</v>
      </c>
      <c r="M2362" s="141" t="s">
        <v>28</v>
      </c>
      <c r="N2362" s="248"/>
      <c r="O2362" s="141" t="s">
        <v>26</v>
      </c>
      <c r="P2362" s="141"/>
      <c r="Q2362" s="141" t="s">
        <v>6632</v>
      </c>
      <c r="R2362" s="141" t="s">
        <v>6633</v>
      </c>
      <c r="S2362" s="141"/>
      <c r="T2362" s="141" t="s">
        <v>6634</v>
      </c>
      <c r="U2362" s="141">
        <v>0</v>
      </c>
      <c r="V2362" s="141"/>
      <c r="W2362" s="139" t="s">
        <v>4075</v>
      </c>
      <c r="X2362" s="141" t="s">
        <v>25</v>
      </c>
      <c r="Y2362" s="141" t="s">
        <v>27</v>
      </c>
      <c r="Z2362" s="141"/>
      <c r="AA2362" s="141" t="s">
        <v>34</v>
      </c>
      <c r="AB2362" s="141" t="s">
        <v>36</v>
      </c>
      <c r="AC2362" s="139" t="s">
        <v>18049</v>
      </c>
      <c r="AD2362" s="380"/>
      <c r="AE2362" s="139" t="s">
        <v>102</v>
      </c>
      <c r="AF2362" s="139" t="s">
        <v>13068</v>
      </c>
      <c r="AG2362" s="139" t="s">
        <v>102</v>
      </c>
      <c r="AH2362" s="139" t="s">
        <v>1378</v>
      </c>
      <c r="AI2362" s="139" t="s">
        <v>1398</v>
      </c>
      <c r="AJ2362" s="139" t="s">
        <v>1563</v>
      </c>
      <c r="AK2362" s="139"/>
      <c r="AL2362" s="139"/>
      <c r="AM2362" s="141"/>
      <c r="AN2362" s="141" t="s">
        <v>8</v>
      </c>
      <c r="AO2362" s="139"/>
      <c r="AP2362" s="139" t="s">
        <v>1563</v>
      </c>
      <c r="AQ2362" s="139"/>
      <c r="AR2362" s="381"/>
      <c r="AS2362" s="139" t="s">
        <v>4075</v>
      </c>
      <c r="AT2362" s="141" t="s">
        <v>1404</v>
      </c>
      <c r="AU2362" s="141"/>
      <c r="AV2362" s="383"/>
      <c r="AW2362" s="385"/>
      <c r="AX2362" s="139" t="s">
        <v>3723</v>
      </c>
      <c r="AY2362" t="s">
        <v>18575</v>
      </c>
      <c r="BA2362" s="381"/>
      <c r="BB2362" s="139" t="s">
        <v>1450</v>
      </c>
      <c r="BC2362" s="166"/>
      <c r="BD2362" s="166"/>
      <c r="BE2362" s="166"/>
      <c r="BF2362" s="166"/>
      <c r="BG2362" s="166"/>
      <c r="BH2362" s="308"/>
      <c r="BI2362" s="308"/>
      <c r="BJ2362" s="141" t="s">
        <v>26</v>
      </c>
      <c r="BK2362" s="141" t="s">
        <v>26</v>
      </c>
      <c r="BL2362" s="141"/>
      <c r="BM2362" s="141"/>
      <c r="BN2362" s="139" t="s">
        <v>4075</v>
      </c>
      <c r="BQ2362" s="141"/>
      <c r="BV2362" s="141"/>
      <c r="BX2362" s="141"/>
      <c r="BY2362" s="141"/>
      <c r="BZ2362" s="141"/>
      <c r="CA2362" s="141"/>
      <c r="CB2362" s="141"/>
      <c r="CC2362" s="141"/>
      <c r="CD2362" s="141"/>
      <c r="CE2362" s="141"/>
      <c r="CF2362" s="141"/>
      <c r="CG2362" s="141"/>
    </row>
    <row r="2363" spans="1:85" x14ac:dyDescent="0.35">
      <c r="A2363" s="155" t="s">
        <v>6635</v>
      </c>
      <c r="B2363" s="139" t="s">
        <v>4075</v>
      </c>
      <c r="C2363" s="18">
        <v>43658</v>
      </c>
      <c r="D2363" s="144">
        <v>0</v>
      </c>
      <c r="E2363" s="141" t="s">
        <v>13264</v>
      </c>
      <c r="F2363" s="141">
        <v>3</v>
      </c>
      <c r="G2363" s="141" t="s">
        <v>13283</v>
      </c>
      <c r="H2363" s="141">
        <v>2019</v>
      </c>
      <c r="I2363" s="18">
        <v>43658</v>
      </c>
      <c r="J2363" s="144">
        <v>0.81666666666666665</v>
      </c>
      <c r="K2363" s="378"/>
      <c r="L2363" s="139" t="s">
        <v>4075</v>
      </c>
      <c r="M2363" s="141" t="s">
        <v>28</v>
      </c>
      <c r="N2363" s="248"/>
      <c r="O2363" s="141" t="s">
        <v>26</v>
      </c>
      <c r="P2363" s="141"/>
      <c r="Q2363" s="141" t="s">
        <v>6636</v>
      </c>
      <c r="R2363" s="141" t="s">
        <v>6637</v>
      </c>
      <c r="S2363" s="141"/>
      <c r="T2363" s="141" t="s">
        <v>6638</v>
      </c>
      <c r="U2363" s="141">
        <v>117597444</v>
      </c>
      <c r="V2363" s="141"/>
      <c r="W2363" s="139" t="s">
        <v>4075</v>
      </c>
      <c r="X2363" s="141" t="s">
        <v>25</v>
      </c>
      <c r="Y2363" s="141" t="s">
        <v>27</v>
      </c>
      <c r="Z2363" s="141"/>
      <c r="AA2363" s="141" t="s">
        <v>34</v>
      </c>
      <c r="AB2363" s="141"/>
      <c r="AC2363" s="139" t="s">
        <v>18047</v>
      </c>
      <c r="AD2363" s="380"/>
      <c r="AE2363" s="139" t="s">
        <v>4</v>
      </c>
      <c r="AF2363" s="139" t="s">
        <v>13073</v>
      </c>
      <c r="AG2363" s="139" t="s">
        <v>4</v>
      </c>
      <c r="AH2363" s="139" t="s">
        <v>1380</v>
      </c>
      <c r="AI2363" s="139" t="s">
        <v>15678</v>
      </c>
      <c r="AJ2363" s="139"/>
      <c r="AK2363" s="139" t="s">
        <v>15678</v>
      </c>
      <c r="AL2363" s="139" t="s">
        <v>11</v>
      </c>
      <c r="AM2363" s="141"/>
      <c r="AN2363" s="141" t="s">
        <v>8</v>
      </c>
      <c r="AO2363" s="139"/>
      <c r="AP2363" s="139" t="s">
        <v>11</v>
      </c>
      <c r="AQ2363" s="139"/>
      <c r="AR2363" s="381"/>
      <c r="AS2363" s="139" t="s">
        <v>4075</v>
      </c>
      <c r="AT2363" s="141" t="s">
        <v>1404</v>
      </c>
      <c r="AU2363" s="141"/>
      <c r="AV2363" s="383"/>
      <c r="AW2363" s="385"/>
      <c r="AX2363" s="139" t="s">
        <v>119</v>
      </c>
      <c r="AY2363" t="s">
        <v>19206</v>
      </c>
      <c r="BA2363" s="381"/>
      <c r="BB2363" s="139" t="s">
        <v>1444</v>
      </c>
      <c r="BC2363" s="166"/>
      <c r="BD2363" s="166"/>
      <c r="BE2363" s="166"/>
      <c r="BF2363" s="166"/>
      <c r="BG2363" s="166"/>
      <c r="BH2363" s="308"/>
      <c r="BI2363" s="308"/>
      <c r="BJ2363" s="141" t="s">
        <v>26</v>
      </c>
      <c r="BK2363" s="141" t="s">
        <v>26</v>
      </c>
      <c r="BL2363" s="141"/>
      <c r="BM2363" s="141"/>
      <c r="BN2363" s="139" t="s">
        <v>4075</v>
      </c>
      <c r="BQ2363" s="141" t="s">
        <v>16009</v>
      </c>
      <c r="BR2363" s="135" t="s">
        <v>15685</v>
      </c>
      <c r="BT2363" s="135" t="s">
        <v>15406</v>
      </c>
      <c r="BU2363" s="135" t="s">
        <v>2410</v>
      </c>
      <c r="BV2363" s="141" t="s">
        <v>13267</v>
      </c>
      <c r="BW2363" s="135" t="s">
        <v>2891</v>
      </c>
      <c r="BX2363" s="141" t="s">
        <v>12</v>
      </c>
      <c r="BY2363" s="141" t="s">
        <v>12</v>
      </c>
      <c r="BZ2363" s="141" t="s">
        <v>26</v>
      </c>
      <c r="CA2363" s="141" t="s">
        <v>1848</v>
      </c>
      <c r="CB2363" s="141"/>
      <c r="CC2363" s="141" t="s">
        <v>15690</v>
      </c>
      <c r="CD2363" s="141" t="s">
        <v>34</v>
      </c>
      <c r="CE2363" s="141" t="s">
        <v>15450</v>
      </c>
      <c r="CF2363" s="141" t="s">
        <v>15451</v>
      </c>
      <c r="CG2363" s="141" t="s">
        <v>2003</v>
      </c>
    </row>
    <row r="2364" spans="1:85" x14ac:dyDescent="0.35">
      <c r="A2364" s="155" t="s">
        <v>6614</v>
      </c>
      <c r="B2364" s="139" t="s">
        <v>4075</v>
      </c>
      <c r="C2364" s="18">
        <v>43659</v>
      </c>
      <c r="D2364" s="144">
        <v>0</v>
      </c>
      <c r="E2364" s="141" t="s">
        <v>13264</v>
      </c>
      <c r="F2364" s="141">
        <v>3</v>
      </c>
      <c r="G2364" s="141" t="s">
        <v>13283</v>
      </c>
      <c r="H2364" s="141">
        <v>2019</v>
      </c>
      <c r="I2364" s="18">
        <v>43659</v>
      </c>
      <c r="J2364" s="144">
        <v>0.66319444444444442</v>
      </c>
      <c r="K2364" s="378"/>
      <c r="L2364" s="139" t="s">
        <v>4075</v>
      </c>
      <c r="M2364" s="141" t="s">
        <v>28</v>
      </c>
      <c r="N2364" s="248"/>
      <c r="O2364" s="141" t="s">
        <v>26</v>
      </c>
      <c r="P2364" s="141"/>
      <c r="Q2364" s="141" t="s">
        <v>6615</v>
      </c>
      <c r="R2364" s="141" t="s">
        <v>6616</v>
      </c>
      <c r="S2364" s="141"/>
      <c r="T2364" s="141" t="s">
        <v>6617</v>
      </c>
      <c r="U2364" s="141">
        <v>0</v>
      </c>
      <c r="V2364" s="141"/>
      <c r="W2364" s="139" t="s">
        <v>4075</v>
      </c>
      <c r="X2364" s="141" t="s">
        <v>25</v>
      </c>
      <c r="Y2364" s="141" t="s">
        <v>27</v>
      </c>
      <c r="Z2364" s="141"/>
      <c r="AA2364" s="141" t="s">
        <v>34</v>
      </c>
      <c r="AB2364" s="141"/>
      <c r="AC2364" s="139" t="s">
        <v>18049</v>
      </c>
      <c r="AD2364" s="380"/>
      <c r="AE2364" s="139" t="s">
        <v>107</v>
      </c>
      <c r="AF2364" s="139" t="s">
        <v>13076</v>
      </c>
      <c r="AG2364" s="139" t="s">
        <v>4130</v>
      </c>
      <c r="AH2364" s="139" t="s">
        <v>1380</v>
      </c>
      <c r="AI2364" s="139" t="s">
        <v>1518</v>
      </c>
      <c r="AJ2364" s="139"/>
      <c r="AK2364" s="139" t="s">
        <v>1518</v>
      </c>
      <c r="AL2364" s="139" t="s">
        <v>60</v>
      </c>
      <c r="AM2364" s="141"/>
      <c r="AN2364" s="141" t="s">
        <v>8</v>
      </c>
      <c r="AO2364" s="139"/>
      <c r="AP2364" s="139" t="s">
        <v>60</v>
      </c>
      <c r="AQ2364" s="139" t="s">
        <v>6618</v>
      </c>
      <c r="AR2364" s="381"/>
      <c r="AS2364" s="139" t="s">
        <v>4075</v>
      </c>
      <c r="AT2364" s="141" t="s">
        <v>1404</v>
      </c>
      <c r="AU2364" s="141"/>
      <c r="AV2364" s="383"/>
      <c r="AW2364" s="385"/>
      <c r="AX2364" s="139" t="s">
        <v>2013</v>
      </c>
      <c r="AY2364" t="s">
        <v>18430</v>
      </c>
      <c r="BA2364" s="381"/>
      <c r="BB2364" s="139" t="s">
        <v>17</v>
      </c>
      <c r="BC2364" s="166"/>
      <c r="BD2364" s="166"/>
      <c r="BE2364" s="166"/>
      <c r="BF2364" s="166"/>
      <c r="BG2364" s="166"/>
      <c r="BH2364" s="308"/>
      <c r="BI2364" s="308"/>
      <c r="BJ2364" s="141" t="s">
        <v>26</v>
      </c>
      <c r="BK2364" s="141" t="s">
        <v>26</v>
      </c>
      <c r="BL2364" s="141"/>
      <c r="BM2364" s="141"/>
      <c r="BN2364" s="139" t="s">
        <v>4075</v>
      </c>
      <c r="BQ2364" s="141"/>
      <c r="BV2364" s="141"/>
      <c r="BX2364" s="141"/>
      <c r="BY2364" s="141"/>
      <c r="BZ2364" s="141"/>
      <c r="CA2364" s="141"/>
      <c r="CB2364" s="141"/>
      <c r="CC2364" s="141"/>
      <c r="CD2364" s="141"/>
      <c r="CE2364" s="141"/>
      <c r="CF2364" s="141"/>
      <c r="CG2364" s="141"/>
    </row>
    <row r="2365" spans="1:85" x14ac:dyDescent="0.35">
      <c r="A2365" s="155" t="s">
        <v>6610</v>
      </c>
      <c r="B2365" s="139" t="s">
        <v>4075</v>
      </c>
      <c r="C2365" s="18">
        <v>43659</v>
      </c>
      <c r="D2365" s="144">
        <v>0</v>
      </c>
      <c r="E2365" s="141" t="s">
        <v>13264</v>
      </c>
      <c r="F2365" s="141">
        <v>3</v>
      </c>
      <c r="G2365" s="141" t="s">
        <v>13283</v>
      </c>
      <c r="H2365" s="141">
        <v>2019</v>
      </c>
      <c r="I2365" s="18">
        <v>43659</v>
      </c>
      <c r="J2365" s="144">
        <v>0.53194444444444444</v>
      </c>
      <c r="K2365" s="378"/>
      <c r="L2365" s="139" t="s">
        <v>4075</v>
      </c>
      <c r="M2365" s="141" t="s">
        <v>28</v>
      </c>
      <c r="N2365" s="248"/>
      <c r="O2365" s="141" t="s">
        <v>26</v>
      </c>
      <c r="P2365" s="141"/>
      <c r="Q2365" s="141" t="s">
        <v>6611</v>
      </c>
      <c r="R2365" s="141" t="s">
        <v>6612</v>
      </c>
      <c r="S2365" s="141"/>
      <c r="T2365" s="141" t="s">
        <v>6613</v>
      </c>
      <c r="U2365" s="141">
        <v>117598183</v>
      </c>
      <c r="V2365" s="141"/>
      <c r="W2365" s="139" t="s">
        <v>4075</v>
      </c>
      <c r="X2365" s="141" t="s">
        <v>25</v>
      </c>
      <c r="Y2365" s="141" t="s">
        <v>27</v>
      </c>
      <c r="Z2365" s="141"/>
      <c r="AA2365" s="141" t="s">
        <v>34</v>
      </c>
      <c r="AB2365" s="141"/>
      <c r="AC2365" s="139" t="s">
        <v>18050</v>
      </c>
      <c r="AD2365" s="380"/>
      <c r="AE2365" s="139" t="s">
        <v>102</v>
      </c>
      <c r="AF2365" s="139" t="s">
        <v>13068</v>
      </c>
      <c r="AG2365" s="139" t="s">
        <v>102</v>
      </c>
      <c r="AH2365" s="139" t="s">
        <v>1378</v>
      </c>
      <c r="AI2365" s="139" t="s">
        <v>1398</v>
      </c>
      <c r="AJ2365" s="139" t="s">
        <v>11</v>
      </c>
      <c r="AK2365" s="139"/>
      <c r="AL2365" s="139"/>
      <c r="AM2365" s="141"/>
      <c r="AN2365" s="141" t="s">
        <v>8</v>
      </c>
      <c r="AO2365" s="139"/>
      <c r="AP2365" s="139" t="s">
        <v>11</v>
      </c>
      <c r="AQ2365" s="139"/>
      <c r="AR2365" s="381"/>
      <c r="AS2365" s="139" t="s">
        <v>4075</v>
      </c>
      <c r="AT2365" s="141" t="s">
        <v>43</v>
      </c>
      <c r="AU2365" s="141">
        <v>512</v>
      </c>
      <c r="AV2365" s="383"/>
      <c r="AW2365" s="385"/>
      <c r="AX2365" s="139" t="s">
        <v>5612</v>
      </c>
      <c r="AY2365" t="s">
        <v>18247</v>
      </c>
      <c r="BA2365" s="381"/>
      <c r="BB2365" s="139" t="s">
        <v>1446</v>
      </c>
      <c r="BC2365" s="166"/>
      <c r="BD2365" s="166"/>
      <c r="BE2365" s="166"/>
      <c r="BF2365" s="166"/>
      <c r="BG2365" s="166"/>
      <c r="BH2365" s="308"/>
      <c r="BI2365" s="308"/>
      <c r="BJ2365" s="141" t="s">
        <v>26</v>
      </c>
      <c r="BK2365" s="141" t="s">
        <v>26</v>
      </c>
      <c r="BL2365" s="141"/>
      <c r="BM2365" s="141"/>
      <c r="BN2365" s="139" t="s">
        <v>4075</v>
      </c>
      <c r="BQ2365" s="141"/>
      <c r="BV2365" s="141"/>
      <c r="BX2365" s="141"/>
      <c r="BY2365" s="141"/>
      <c r="BZ2365" s="141"/>
      <c r="CA2365" s="141"/>
      <c r="CB2365" s="141"/>
      <c r="CC2365" s="141"/>
      <c r="CD2365" s="141"/>
      <c r="CE2365" s="141"/>
      <c r="CF2365" s="141"/>
      <c r="CG2365" s="141"/>
    </row>
    <row r="2366" spans="1:85" x14ac:dyDescent="0.35">
      <c r="A2366" s="155" t="s">
        <v>6619</v>
      </c>
      <c r="B2366" s="139" t="s">
        <v>4075</v>
      </c>
      <c r="C2366" s="18">
        <v>43659</v>
      </c>
      <c r="D2366" s="144">
        <v>0</v>
      </c>
      <c r="E2366" s="141" t="s">
        <v>13264</v>
      </c>
      <c r="F2366" s="141">
        <v>3</v>
      </c>
      <c r="G2366" s="141" t="s">
        <v>13283</v>
      </c>
      <c r="H2366" s="141">
        <v>2019</v>
      </c>
      <c r="I2366" s="18">
        <v>43659</v>
      </c>
      <c r="J2366" s="144"/>
      <c r="K2366" s="378"/>
      <c r="L2366" s="139" t="s">
        <v>4075</v>
      </c>
      <c r="M2366" s="141" t="s">
        <v>28</v>
      </c>
      <c r="N2366" s="248"/>
      <c r="O2366" s="141" t="s">
        <v>26</v>
      </c>
      <c r="P2366" s="141"/>
      <c r="Q2366" s="141" t="s">
        <v>6620</v>
      </c>
      <c r="R2366" s="141"/>
      <c r="S2366" s="141"/>
      <c r="T2366" s="141" t="s">
        <v>6621</v>
      </c>
      <c r="U2366" s="141">
        <v>0</v>
      </c>
      <c r="V2366" s="141"/>
      <c r="W2366" s="139" t="s">
        <v>4075</v>
      </c>
      <c r="X2366" s="141" t="s">
        <v>25</v>
      </c>
      <c r="Y2366" s="141" t="s">
        <v>27</v>
      </c>
      <c r="Z2366" s="141"/>
      <c r="AA2366" s="141" t="s">
        <v>34</v>
      </c>
      <c r="AB2366" s="141"/>
      <c r="AC2366" s="139" t="s">
        <v>18047</v>
      </c>
      <c r="AD2366" s="380"/>
      <c r="AE2366" s="139" t="s">
        <v>106</v>
      </c>
      <c r="AF2366" s="139" t="s">
        <v>13072</v>
      </c>
      <c r="AG2366" s="139" t="s">
        <v>5507</v>
      </c>
      <c r="AH2366" s="139"/>
      <c r="AI2366" s="139"/>
      <c r="AJ2366" s="139"/>
      <c r="AK2366" s="139"/>
      <c r="AL2366" s="139"/>
      <c r="AM2366" s="141"/>
      <c r="AN2366" s="141" t="s">
        <v>8</v>
      </c>
      <c r="AO2366" s="139"/>
      <c r="AP2366" s="139" t="s">
        <v>1408</v>
      </c>
      <c r="AQ2366" s="139"/>
      <c r="AR2366" s="381"/>
      <c r="AS2366" s="139" t="s">
        <v>4075</v>
      </c>
      <c r="AT2366" s="141" t="s">
        <v>1404</v>
      </c>
      <c r="AU2366" s="141"/>
      <c r="AV2366" s="383"/>
      <c r="AW2366" s="385"/>
      <c r="AX2366" s="139" t="s">
        <v>2103</v>
      </c>
      <c r="AY2366" t="s">
        <v>19315</v>
      </c>
      <c r="BA2366" s="381"/>
      <c r="BB2366" s="139" t="s">
        <v>1444</v>
      </c>
      <c r="BC2366" s="166"/>
      <c r="BD2366" s="166"/>
      <c r="BE2366" s="166"/>
      <c r="BF2366" s="166"/>
      <c r="BG2366" s="166"/>
      <c r="BH2366" s="308"/>
      <c r="BI2366" s="308"/>
      <c r="BJ2366" s="141" t="s">
        <v>26</v>
      </c>
      <c r="BK2366" s="141" t="s">
        <v>26</v>
      </c>
      <c r="BL2366" s="141"/>
      <c r="BM2366" s="141"/>
      <c r="BN2366" s="139" t="s">
        <v>4075</v>
      </c>
      <c r="BQ2366" s="141"/>
      <c r="BV2366" s="141"/>
      <c r="BX2366" s="141"/>
      <c r="BY2366" s="141"/>
      <c r="BZ2366" s="141"/>
      <c r="CA2366" s="141"/>
      <c r="CB2366" s="141"/>
      <c r="CC2366" s="141"/>
      <c r="CD2366" s="141"/>
      <c r="CE2366" s="141"/>
      <c r="CF2366" s="141"/>
      <c r="CG2366" s="141"/>
    </row>
    <row r="2367" spans="1:85" x14ac:dyDescent="0.35">
      <c r="A2367" s="155" t="s">
        <v>6625</v>
      </c>
      <c r="B2367" s="139" t="s">
        <v>4075</v>
      </c>
      <c r="C2367" s="18">
        <v>43659</v>
      </c>
      <c r="D2367" s="144">
        <v>0</v>
      </c>
      <c r="E2367" s="141" t="s">
        <v>13264</v>
      </c>
      <c r="F2367" s="141">
        <v>3</v>
      </c>
      <c r="G2367" s="141" t="s">
        <v>13283</v>
      </c>
      <c r="H2367" s="141">
        <v>2019</v>
      </c>
      <c r="I2367" s="18"/>
      <c r="J2367" s="144"/>
      <c r="K2367" s="378"/>
      <c r="L2367" s="139" t="s">
        <v>4075</v>
      </c>
      <c r="M2367" s="141" t="s">
        <v>28</v>
      </c>
      <c r="N2367" s="248"/>
      <c r="O2367" s="141" t="s">
        <v>26</v>
      </c>
      <c r="P2367" s="141"/>
      <c r="Q2367" s="141"/>
      <c r="R2367" s="141"/>
      <c r="S2367" s="141"/>
      <c r="T2367" s="141" t="s">
        <v>6626</v>
      </c>
      <c r="U2367" s="141">
        <v>0</v>
      </c>
      <c r="V2367" s="141"/>
      <c r="W2367" s="139" t="s">
        <v>4075</v>
      </c>
      <c r="X2367" s="141" t="s">
        <v>25</v>
      </c>
      <c r="Y2367" s="141" t="s">
        <v>27</v>
      </c>
      <c r="Z2367" s="141"/>
      <c r="AA2367" s="141" t="s">
        <v>34</v>
      </c>
      <c r="AB2367" s="141"/>
      <c r="AC2367" s="139" t="s">
        <v>18050</v>
      </c>
      <c r="AD2367" s="380"/>
      <c r="AE2367" s="139" t="s">
        <v>103</v>
      </c>
      <c r="AF2367" s="139" t="s">
        <v>13069</v>
      </c>
      <c r="AG2367" s="139" t="s">
        <v>103</v>
      </c>
      <c r="AH2367" s="139" t="s">
        <v>1380</v>
      </c>
      <c r="AI2367" s="139" t="s">
        <v>7399</v>
      </c>
      <c r="AJ2367" s="139"/>
      <c r="AK2367" s="139" t="s">
        <v>7399</v>
      </c>
      <c r="AL2367" s="139" t="s">
        <v>1563</v>
      </c>
      <c r="AM2367" s="141"/>
      <c r="AN2367" s="141" t="s">
        <v>8</v>
      </c>
      <c r="AO2367" s="139"/>
      <c r="AP2367" s="139" t="s">
        <v>1563</v>
      </c>
      <c r="AQ2367" s="139"/>
      <c r="AR2367" s="381"/>
      <c r="AS2367" s="139" t="s">
        <v>4075</v>
      </c>
      <c r="AT2367" s="141" t="s">
        <v>1404</v>
      </c>
      <c r="AU2367" s="141"/>
      <c r="AV2367" s="383"/>
      <c r="AW2367" s="385"/>
      <c r="AX2367" s="139" t="s">
        <v>3407</v>
      </c>
      <c r="AY2367" t="s">
        <v>18449</v>
      </c>
      <c r="BA2367" s="381"/>
      <c r="BB2367" s="139" t="s">
        <v>1450</v>
      </c>
      <c r="BC2367" s="166">
        <v>7</v>
      </c>
      <c r="BD2367" s="166"/>
      <c r="BE2367" s="166"/>
      <c r="BF2367" s="166"/>
      <c r="BG2367" s="166"/>
      <c r="BH2367" s="308" t="s">
        <v>6627</v>
      </c>
      <c r="BI2367" s="308"/>
      <c r="BJ2367" s="141" t="s">
        <v>26</v>
      </c>
      <c r="BK2367" s="141" t="s">
        <v>26</v>
      </c>
      <c r="BL2367" s="141"/>
      <c r="BM2367" s="141"/>
      <c r="BN2367" s="139" t="s">
        <v>4075</v>
      </c>
      <c r="BQ2367" s="141"/>
      <c r="BV2367" s="141"/>
      <c r="BX2367" s="141"/>
      <c r="BY2367" s="141"/>
      <c r="BZ2367" s="141"/>
      <c r="CA2367" s="141"/>
      <c r="CB2367" s="141"/>
      <c r="CC2367" s="141"/>
      <c r="CD2367" s="141"/>
      <c r="CE2367" s="141"/>
      <c r="CF2367" s="141"/>
      <c r="CG2367" s="141"/>
    </row>
    <row r="2368" spans="1:85" x14ac:dyDescent="0.35">
      <c r="A2368" s="155" t="s">
        <v>6622</v>
      </c>
      <c r="B2368" s="139" t="s">
        <v>4075</v>
      </c>
      <c r="C2368" s="18">
        <v>43659</v>
      </c>
      <c r="D2368" s="144">
        <v>0</v>
      </c>
      <c r="E2368" s="141" t="s">
        <v>13264</v>
      </c>
      <c r="F2368" s="141">
        <v>3</v>
      </c>
      <c r="G2368" s="141" t="s">
        <v>13283</v>
      </c>
      <c r="H2368" s="141">
        <v>2019</v>
      </c>
      <c r="I2368" s="18">
        <v>43659</v>
      </c>
      <c r="J2368" s="144"/>
      <c r="K2368" s="378"/>
      <c r="L2368" s="139" t="s">
        <v>4075</v>
      </c>
      <c r="M2368" s="141" t="s">
        <v>28</v>
      </c>
      <c r="N2368" s="248"/>
      <c r="O2368" s="141" t="s">
        <v>26</v>
      </c>
      <c r="P2368" s="141"/>
      <c r="Q2368" s="141" t="s">
        <v>6623</v>
      </c>
      <c r="R2368" s="141"/>
      <c r="S2368" s="141"/>
      <c r="T2368" s="141" t="s">
        <v>6624</v>
      </c>
      <c r="U2368" s="141">
        <v>0</v>
      </c>
      <c r="V2368" s="141"/>
      <c r="W2368" s="139" t="s">
        <v>4075</v>
      </c>
      <c r="X2368" s="141" t="s">
        <v>25</v>
      </c>
      <c r="Y2368" s="141" t="s">
        <v>27</v>
      </c>
      <c r="Z2368" s="141"/>
      <c r="AA2368" s="141" t="s">
        <v>34</v>
      </c>
      <c r="AB2368" s="141"/>
      <c r="AC2368" s="139" t="s">
        <v>18049</v>
      </c>
      <c r="AD2368" s="380"/>
      <c r="AE2368" s="139" t="s">
        <v>102</v>
      </c>
      <c r="AF2368" s="139" t="s">
        <v>13068</v>
      </c>
      <c r="AG2368" s="139" t="s">
        <v>102</v>
      </c>
      <c r="AH2368" s="139" t="s">
        <v>1378</v>
      </c>
      <c r="AI2368" s="139" t="s">
        <v>1398</v>
      </c>
      <c r="AJ2368" s="139" t="s">
        <v>1563</v>
      </c>
      <c r="AK2368" s="139"/>
      <c r="AL2368" s="139"/>
      <c r="AM2368" s="141"/>
      <c r="AN2368" s="141" t="s">
        <v>8</v>
      </c>
      <c r="AO2368" s="139"/>
      <c r="AP2368" s="139" t="s">
        <v>1563</v>
      </c>
      <c r="AQ2368" s="139" t="s">
        <v>4961</v>
      </c>
      <c r="AR2368" s="381"/>
      <c r="AS2368" s="139" t="s">
        <v>4075</v>
      </c>
      <c r="AT2368" s="141" t="s">
        <v>1404</v>
      </c>
      <c r="AU2368" s="141"/>
      <c r="AV2368" s="383"/>
      <c r="AW2368" s="385"/>
      <c r="AX2368" s="139" t="s">
        <v>2103</v>
      </c>
      <c r="AY2368" t="s">
        <v>18540</v>
      </c>
      <c r="BA2368" s="381"/>
      <c r="BB2368" s="139" t="s">
        <v>17</v>
      </c>
      <c r="BC2368" s="166"/>
      <c r="BD2368" s="166"/>
      <c r="BE2368" s="166"/>
      <c r="BF2368" s="166"/>
      <c r="BG2368" s="166"/>
      <c r="BH2368" s="308"/>
      <c r="BI2368" s="308"/>
      <c r="BJ2368" s="141" t="s">
        <v>26</v>
      </c>
      <c r="BK2368" s="141" t="s">
        <v>26</v>
      </c>
      <c r="BL2368" s="141"/>
      <c r="BM2368" s="141"/>
      <c r="BN2368" s="139" t="s">
        <v>4075</v>
      </c>
      <c r="BQ2368" s="141"/>
      <c r="BV2368" s="141"/>
      <c r="BX2368" s="141"/>
      <c r="BY2368" s="141"/>
      <c r="BZ2368" s="141"/>
      <c r="CA2368" s="141"/>
      <c r="CB2368" s="141"/>
      <c r="CC2368" s="141"/>
      <c r="CD2368" s="141"/>
      <c r="CE2368" s="141"/>
      <c r="CF2368" s="141"/>
      <c r="CG2368" s="141"/>
    </row>
    <row r="2369" spans="1:85" x14ac:dyDescent="0.35">
      <c r="A2369" s="155" t="s">
        <v>6601</v>
      </c>
      <c r="B2369" s="139" t="s">
        <v>4075</v>
      </c>
      <c r="C2369" s="18">
        <v>43661</v>
      </c>
      <c r="D2369" s="144">
        <v>0</v>
      </c>
      <c r="E2369" s="141" t="s">
        <v>13265</v>
      </c>
      <c r="F2369" s="141">
        <v>3</v>
      </c>
      <c r="G2369" s="141" t="s">
        <v>13283</v>
      </c>
      <c r="H2369" s="141">
        <v>2019</v>
      </c>
      <c r="I2369" s="18">
        <v>43661</v>
      </c>
      <c r="J2369" s="144">
        <v>0.58750000000000002</v>
      </c>
      <c r="K2369" s="378"/>
      <c r="L2369" s="139" t="s">
        <v>4075</v>
      </c>
      <c r="M2369" s="141" t="s">
        <v>28</v>
      </c>
      <c r="N2369" s="248"/>
      <c r="O2369" s="141" t="s">
        <v>26</v>
      </c>
      <c r="P2369" s="141"/>
      <c r="Q2369" s="141" t="s">
        <v>6602</v>
      </c>
      <c r="R2369" s="141" t="s">
        <v>6603</v>
      </c>
      <c r="S2369" s="141"/>
      <c r="T2369" s="141" t="s">
        <v>6604</v>
      </c>
      <c r="U2369" s="141">
        <v>0</v>
      </c>
      <c r="V2369" s="141"/>
      <c r="W2369" s="139" t="s">
        <v>4075</v>
      </c>
      <c r="X2369" s="141" t="s">
        <v>25</v>
      </c>
      <c r="Y2369" s="141" t="s">
        <v>27</v>
      </c>
      <c r="Z2369" s="141"/>
      <c r="AA2369" s="141" t="s">
        <v>34</v>
      </c>
      <c r="AB2369" s="141"/>
      <c r="AC2369" s="139" t="s">
        <v>18050</v>
      </c>
      <c r="AD2369" s="380"/>
      <c r="AE2369" s="139" t="s">
        <v>105</v>
      </c>
      <c r="AF2369" s="139" t="s">
        <v>13076</v>
      </c>
      <c r="AG2369" s="139" t="s">
        <v>1518</v>
      </c>
      <c r="AH2369" s="139" t="s">
        <v>1380</v>
      </c>
      <c r="AI2369" s="139" t="s">
        <v>1518</v>
      </c>
      <c r="AJ2369" s="139"/>
      <c r="AK2369" s="139" t="s">
        <v>1518</v>
      </c>
      <c r="AL2369" s="139" t="s">
        <v>60</v>
      </c>
      <c r="AM2369" s="141"/>
      <c r="AN2369" s="141" t="s">
        <v>8</v>
      </c>
      <c r="AO2369" s="139"/>
      <c r="AP2369" s="139" t="s">
        <v>60</v>
      </c>
      <c r="AQ2369" s="139"/>
      <c r="AR2369" s="381"/>
      <c r="AS2369" s="139" t="s">
        <v>4075</v>
      </c>
      <c r="AT2369" s="141" t="s">
        <v>1404</v>
      </c>
      <c r="AU2369" s="141"/>
      <c r="AV2369" s="383"/>
      <c r="AW2369" s="385"/>
      <c r="AX2369" s="139" t="s">
        <v>121</v>
      </c>
      <c r="AY2369" t="s">
        <v>18914</v>
      </c>
      <c r="BA2369" s="381"/>
      <c r="BB2369" s="139" t="s">
        <v>1444</v>
      </c>
      <c r="BC2369" s="166"/>
      <c r="BD2369" s="166"/>
      <c r="BE2369" s="166"/>
      <c r="BF2369" s="166"/>
      <c r="BG2369" s="166"/>
      <c r="BH2369" s="308"/>
      <c r="BI2369" s="308"/>
      <c r="BJ2369" s="141" t="s">
        <v>26</v>
      </c>
      <c r="BK2369" s="141" t="s">
        <v>26</v>
      </c>
      <c r="BL2369" s="141"/>
      <c r="BM2369" s="141"/>
      <c r="BN2369" s="139" t="s">
        <v>4075</v>
      </c>
      <c r="BQ2369" s="141"/>
      <c r="BV2369" s="141"/>
      <c r="BX2369" s="141"/>
      <c r="BY2369" s="141"/>
      <c r="BZ2369" s="141"/>
      <c r="CA2369" s="141"/>
      <c r="CB2369" s="141"/>
      <c r="CC2369" s="141"/>
      <c r="CD2369" s="141"/>
      <c r="CE2369" s="141"/>
      <c r="CF2369" s="141"/>
      <c r="CG2369" s="141"/>
    </row>
    <row r="2370" spans="1:85" x14ac:dyDescent="0.35">
      <c r="A2370" s="155" t="s">
        <v>6597</v>
      </c>
      <c r="B2370" s="139" t="s">
        <v>4075</v>
      </c>
      <c r="C2370" s="18">
        <v>43661</v>
      </c>
      <c r="D2370" s="144">
        <v>0</v>
      </c>
      <c r="E2370" s="141" t="s">
        <v>13265</v>
      </c>
      <c r="F2370" s="141">
        <v>3</v>
      </c>
      <c r="G2370" s="141" t="s">
        <v>13283</v>
      </c>
      <c r="H2370" s="141">
        <v>2019</v>
      </c>
      <c r="I2370" s="18">
        <v>43661</v>
      </c>
      <c r="J2370" s="144">
        <v>0.32569444444444445</v>
      </c>
      <c r="K2370" s="378"/>
      <c r="L2370" s="139" t="s">
        <v>4075</v>
      </c>
      <c r="M2370" s="141" t="s">
        <v>28</v>
      </c>
      <c r="N2370" s="248"/>
      <c r="O2370" s="141" t="s">
        <v>26</v>
      </c>
      <c r="P2370" s="141"/>
      <c r="Q2370" s="141" t="s">
        <v>6598</v>
      </c>
      <c r="R2370" s="141" t="s">
        <v>6599</v>
      </c>
      <c r="S2370" s="141"/>
      <c r="T2370" s="141" t="s">
        <v>6600</v>
      </c>
      <c r="U2370" s="141">
        <v>117600194</v>
      </c>
      <c r="V2370" s="141"/>
      <c r="W2370" s="139" t="s">
        <v>4075</v>
      </c>
      <c r="X2370" s="141" t="s">
        <v>25</v>
      </c>
      <c r="Y2370" s="141" t="s">
        <v>27</v>
      </c>
      <c r="Z2370" s="141"/>
      <c r="AA2370" s="141" t="s">
        <v>34</v>
      </c>
      <c r="AB2370" s="141"/>
      <c r="AC2370" s="139" t="s">
        <v>18049</v>
      </c>
      <c r="AD2370" s="380"/>
      <c r="AE2370" s="139" t="s">
        <v>4</v>
      </c>
      <c r="AF2370" s="139" t="s">
        <v>13073</v>
      </c>
      <c r="AG2370" s="139" t="s">
        <v>4</v>
      </c>
      <c r="AH2370" s="139" t="s">
        <v>1380</v>
      </c>
      <c r="AI2370" s="139" t="s">
        <v>15678</v>
      </c>
      <c r="AJ2370" s="139"/>
      <c r="AK2370" s="139" t="s">
        <v>15678</v>
      </c>
      <c r="AL2370" s="139" t="s">
        <v>1563</v>
      </c>
      <c r="AM2370" s="141"/>
      <c r="AN2370" s="141" t="s">
        <v>8</v>
      </c>
      <c r="AO2370" s="139"/>
      <c r="AP2370" s="139" t="s">
        <v>1563</v>
      </c>
      <c r="AQ2370" s="139"/>
      <c r="AR2370" s="381"/>
      <c r="AS2370" s="139" t="s">
        <v>4075</v>
      </c>
      <c r="AT2370" s="141" t="s">
        <v>43</v>
      </c>
      <c r="AU2370" s="141">
        <v>180</v>
      </c>
      <c r="AV2370" s="383"/>
      <c r="AW2370" s="385"/>
      <c r="AX2370" s="139" t="s">
        <v>1425</v>
      </c>
      <c r="AY2370" t="s">
        <v>18410</v>
      </c>
      <c r="BA2370" s="381"/>
      <c r="BB2370" s="139" t="s">
        <v>1451</v>
      </c>
      <c r="BC2370" s="166"/>
      <c r="BD2370" s="166"/>
      <c r="BE2370" s="166"/>
      <c r="BF2370" s="166"/>
      <c r="BG2370" s="166"/>
      <c r="BH2370" s="308"/>
      <c r="BI2370" s="308"/>
      <c r="BJ2370" s="141" t="s">
        <v>26</v>
      </c>
      <c r="BK2370" s="141" t="s">
        <v>26</v>
      </c>
      <c r="BL2370" s="141"/>
      <c r="BM2370" s="141"/>
      <c r="BN2370" s="139" t="s">
        <v>4075</v>
      </c>
      <c r="BQ2370" s="141" t="s">
        <v>16010</v>
      </c>
      <c r="BR2370" s="135" t="s">
        <v>15680</v>
      </c>
      <c r="BT2370" s="135" t="s">
        <v>15354</v>
      </c>
      <c r="BU2370" s="135" t="s">
        <v>13274</v>
      </c>
      <c r="BV2370" s="141" t="s">
        <v>13280</v>
      </c>
      <c r="BW2370" s="135" t="s">
        <v>13266</v>
      </c>
      <c r="BX2370" s="141" t="s">
        <v>15707</v>
      </c>
      <c r="BY2370" s="141" t="s">
        <v>15689</v>
      </c>
      <c r="BZ2370" s="141" t="s">
        <v>26</v>
      </c>
      <c r="CA2370" s="141" t="s">
        <v>1848</v>
      </c>
      <c r="CB2370" s="141"/>
      <c r="CC2370" s="141" t="s">
        <v>15686</v>
      </c>
      <c r="CD2370" s="141" t="s">
        <v>15683</v>
      </c>
      <c r="CE2370" s="141" t="s">
        <v>15450</v>
      </c>
      <c r="CF2370" s="141" t="s">
        <v>15451</v>
      </c>
      <c r="CG2370" s="141" t="s">
        <v>1848</v>
      </c>
    </row>
    <row r="2371" spans="1:85" x14ac:dyDescent="0.35">
      <c r="A2371" s="155" t="s">
        <v>6608</v>
      </c>
      <c r="B2371" s="139" t="s">
        <v>4075</v>
      </c>
      <c r="C2371" s="18">
        <v>43661</v>
      </c>
      <c r="D2371" s="144">
        <v>0</v>
      </c>
      <c r="E2371" s="141" t="s">
        <v>13265</v>
      </c>
      <c r="F2371" s="141">
        <v>3</v>
      </c>
      <c r="G2371" s="141" t="s">
        <v>13283</v>
      </c>
      <c r="H2371" s="141">
        <v>2019</v>
      </c>
      <c r="I2371" s="18"/>
      <c r="J2371" s="144"/>
      <c r="K2371" s="378"/>
      <c r="L2371" s="139" t="s">
        <v>4075</v>
      </c>
      <c r="M2371" s="141" t="s">
        <v>28</v>
      </c>
      <c r="N2371" s="248"/>
      <c r="O2371" s="141" t="s">
        <v>26</v>
      </c>
      <c r="P2371" s="141"/>
      <c r="Q2371" s="141"/>
      <c r="R2371" s="141"/>
      <c r="S2371" s="141"/>
      <c r="T2371" s="141" t="s">
        <v>6609</v>
      </c>
      <c r="U2371" s="141">
        <v>0</v>
      </c>
      <c r="V2371" s="141"/>
      <c r="W2371" s="139" t="s">
        <v>4075</v>
      </c>
      <c r="X2371" s="141" t="s">
        <v>25</v>
      </c>
      <c r="Y2371" s="141" t="s">
        <v>27</v>
      </c>
      <c r="Z2371" s="141"/>
      <c r="AA2371" s="141" t="s">
        <v>34</v>
      </c>
      <c r="AB2371" s="141"/>
      <c r="AC2371" s="139" t="s">
        <v>18047</v>
      </c>
      <c r="AD2371" s="380"/>
      <c r="AE2371" s="139" t="s">
        <v>102</v>
      </c>
      <c r="AF2371" s="139" t="s">
        <v>13068</v>
      </c>
      <c r="AG2371" s="139" t="s">
        <v>102</v>
      </c>
      <c r="AH2371" s="139" t="s">
        <v>1378</v>
      </c>
      <c r="AI2371" s="139" t="s">
        <v>1398</v>
      </c>
      <c r="AJ2371" s="139" t="s">
        <v>1563</v>
      </c>
      <c r="AK2371" s="139"/>
      <c r="AL2371" s="139"/>
      <c r="AM2371" s="141"/>
      <c r="AN2371" s="141" t="s">
        <v>8</v>
      </c>
      <c r="AO2371" s="139"/>
      <c r="AP2371" s="139" t="s">
        <v>1563</v>
      </c>
      <c r="AQ2371" s="139"/>
      <c r="AR2371" s="381"/>
      <c r="AS2371" s="139" t="s">
        <v>4075</v>
      </c>
      <c r="AT2371" s="141" t="s">
        <v>1404</v>
      </c>
      <c r="AU2371" s="141"/>
      <c r="AV2371" s="383"/>
      <c r="AW2371" s="385"/>
      <c r="AX2371" s="139" t="s">
        <v>5499</v>
      </c>
      <c r="AY2371" t="s">
        <v>19316</v>
      </c>
      <c r="BA2371" s="381"/>
      <c r="BB2371" s="139" t="s">
        <v>1444</v>
      </c>
      <c r="BC2371" s="166"/>
      <c r="BD2371" s="166"/>
      <c r="BE2371" s="166"/>
      <c r="BF2371" s="166"/>
      <c r="BG2371" s="166"/>
      <c r="BH2371" s="308"/>
      <c r="BI2371" s="308"/>
      <c r="BJ2371" s="141" t="s">
        <v>26</v>
      </c>
      <c r="BK2371" s="141" t="s">
        <v>26</v>
      </c>
      <c r="BL2371" s="141"/>
      <c r="BM2371" s="141"/>
      <c r="BN2371" s="139" t="s">
        <v>4075</v>
      </c>
      <c r="BQ2371" s="141"/>
      <c r="BV2371" s="141"/>
      <c r="BX2371" s="141"/>
      <c r="BY2371" s="141"/>
      <c r="BZ2371" s="141"/>
      <c r="CA2371" s="141"/>
      <c r="CB2371" s="141"/>
      <c r="CC2371" s="141"/>
      <c r="CD2371" s="141"/>
      <c r="CE2371" s="141"/>
      <c r="CF2371" s="141"/>
      <c r="CG2371" s="141"/>
    </row>
    <row r="2372" spans="1:85" x14ac:dyDescent="0.35">
      <c r="A2372" s="155" t="s">
        <v>6605</v>
      </c>
      <c r="B2372" s="139" t="s">
        <v>4075</v>
      </c>
      <c r="C2372" s="18">
        <v>43661</v>
      </c>
      <c r="D2372" s="144">
        <v>0</v>
      </c>
      <c r="E2372" s="141" t="s">
        <v>13265</v>
      </c>
      <c r="F2372" s="141">
        <v>3</v>
      </c>
      <c r="G2372" s="141" t="s">
        <v>13283</v>
      </c>
      <c r="H2372" s="141">
        <v>2019</v>
      </c>
      <c r="I2372" s="18">
        <v>43661</v>
      </c>
      <c r="J2372" s="144"/>
      <c r="K2372" s="378"/>
      <c r="L2372" s="139" t="s">
        <v>4075</v>
      </c>
      <c r="M2372" s="141" t="s">
        <v>28</v>
      </c>
      <c r="N2372" s="248"/>
      <c r="O2372" s="141" t="s">
        <v>26</v>
      </c>
      <c r="P2372" s="141"/>
      <c r="Q2372" s="141" t="s">
        <v>6606</v>
      </c>
      <c r="R2372" s="141"/>
      <c r="S2372" s="141"/>
      <c r="T2372" s="141" t="s">
        <v>6607</v>
      </c>
      <c r="U2372" s="141">
        <v>0</v>
      </c>
      <c r="V2372" s="141"/>
      <c r="W2372" s="139" t="s">
        <v>4075</v>
      </c>
      <c r="X2372" s="141" t="s">
        <v>25</v>
      </c>
      <c r="Y2372" s="141" t="s">
        <v>27</v>
      </c>
      <c r="Z2372" s="141"/>
      <c r="AA2372" s="141" t="s">
        <v>34</v>
      </c>
      <c r="AB2372" s="141"/>
      <c r="AC2372" s="139" t="s">
        <v>18047</v>
      </c>
      <c r="AD2372" s="380"/>
      <c r="AE2372" s="139" t="s">
        <v>102</v>
      </c>
      <c r="AF2372" s="139" t="s">
        <v>13086</v>
      </c>
      <c r="AG2372" s="139" t="s">
        <v>102</v>
      </c>
      <c r="AH2372" s="139" t="s">
        <v>1378</v>
      </c>
      <c r="AI2372" s="139" t="s">
        <v>1399</v>
      </c>
      <c r="AJ2372" s="139" t="s">
        <v>1406</v>
      </c>
      <c r="AK2372" s="139"/>
      <c r="AL2372" s="139"/>
      <c r="AM2372" s="141"/>
      <c r="AN2372" s="141" t="s">
        <v>8</v>
      </c>
      <c r="AO2372" s="139"/>
      <c r="AP2372" s="139" t="s">
        <v>1406</v>
      </c>
      <c r="AQ2372" s="139"/>
      <c r="AR2372" s="381"/>
      <c r="AS2372" s="139" t="s">
        <v>4075</v>
      </c>
      <c r="AT2372" s="141" t="s">
        <v>1404</v>
      </c>
      <c r="AU2372" s="141"/>
      <c r="AV2372" s="383"/>
      <c r="AW2372" s="385"/>
      <c r="AX2372" s="139" t="s">
        <v>5499</v>
      </c>
      <c r="AY2372" t="s">
        <v>19317</v>
      </c>
      <c r="BA2372" s="381"/>
      <c r="BB2372" s="139" t="s">
        <v>17</v>
      </c>
      <c r="BC2372" s="166"/>
      <c r="BD2372" s="166"/>
      <c r="BE2372" s="166"/>
      <c r="BF2372" s="166"/>
      <c r="BG2372" s="166"/>
      <c r="BH2372" s="308"/>
      <c r="BI2372" s="308"/>
      <c r="BJ2372" s="141" t="s">
        <v>26</v>
      </c>
      <c r="BK2372" s="141" t="s">
        <v>26</v>
      </c>
      <c r="BL2372" s="141"/>
      <c r="BM2372" s="141"/>
      <c r="BN2372" s="139" t="s">
        <v>4075</v>
      </c>
      <c r="BQ2372" s="141"/>
      <c r="BV2372" s="141"/>
      <c r="BX2372" s="141"/>
      <c r="BY2372" s="141"/>
      <c r="BZ2372" s="141"/>
      <c r="CA2372" s="141"/>
      <c r="CB2372" s="141"/>
      <c r="CC2372" s="141"/>
      <c r="CD2372" s="141"/>
      <c r="CE2372" s="141"/>
      <c r="CF2372" s="141"/>
      <c r="CG2372" s="141"/>
    </row>
    <row r="2373" spans="1:85" x14ac:dyDescent="0.35">
      <c r="A2373" s="155" t="s">
        <v>6593</v>
      </c>
      <c r="B2373" s="139" t="s">
        <v>4075</v>
      </c>
      <c r="C2373" s="18">
        <v>43662</v>
      </c>
      <c r="D2373" s="144">
        <v>0</v>
      </c>
      <c r="E2373" s="141" t="s">
        <v>13265</v>
      </c>
      <c r="F2373" s="141">
        <v>3</v>
      </c>
      <c r="G2373" s="141" t="s">
        <v>13283</v>
      </c>
      <c r="H2373" s="141">
        <v>2019</v>
      </c>
      <c r="I2373" s="18">
        <v>43662</v>
      </c>
      <c r="J2373" s="144">
        <v>0.72847222222222219</v>
      </c>
      <c r="K2373" s="378"/>
      <c r="L2373" s="139" t="s">
        <v>4075</v>
      </c>
      <c r="M2373" s="141" t="s">
        <v>28</v>
      </c>
      <c r="N2373" s="248"/>
      <c r="O2373" s="141" t="s">
        <v>26</v>
      </c>
      <c r="P2373" s="141"/>
      <c r="Q2373" s="141" t="s">
        <v>6594</v>
      </c>
      <c r="R2373" s="141" t="s">
        <v>6595</v>
      </c>
      <c r="S2373" s="141"/>
      <c r="T2373" s="141" t="s">
        <v>6596</v>
      </c>
      <c r="U2373" s="141">
        <v>117606900</v>
      </c>
      <c r="V2373" s="141"/>
      <c r="W2373" s="139" t="s">
        <v>4075</v>
      </c>
      <c r="X2373" s="141" t="s">
        <v>25</v>
      </c>
      <c r="Y2373" s="141" t="s">
        <v>27</v>
      </c>
      <c r="Z2373" s="141"/>
      <c r="AA2373" s="141" t="s">
        <v>34</v>
      </c>
      <c r="AB2373" s="141"/>
      <c r="AC2373" s="139" t="s">
        <v>18047</v>
      </c>
      <c r="AD2373" s="380"/>
      <c r="AE2373" s="139" t="s">
        <v>4</v>
      </c>
      <c r="AF2373" s="139" t="s">
        <v>13073</v>
      </c>
      <c r="AG2373" s="139" t="s">
        <v>4</v>
      </c>
      <c r="AH2373" s="139" t="s">
        <v>1380</v>
      </c>
      <c r="AI2373" s="139" t="s">
        <v>15678</v>
      </c>
      <c r="AJ2373" s="139"/>
      <c r="AK2373" s="139" t="s">
        <v>15678</v>
      </c>
      <c r="AL2373" s="139" t="s">
        <v>1563</v>
      </c>
      <c r="AM2373" s="141"/>
      <c r="AN2373" s="141" t="s">
        <v>8</v>
      </c>
      <c r="AO2373" s="139"/>
      <c r="AP2373" s="139" t="s">
        <v>1563</v>
      </c>
      <c r="AQ2373" s="139"/>
      <c r="AR2373" s="381"/>
      <c r="AS2373" s="139" t="s">
        <v>4075</v>
      </c>
      <c r="AT2373" s="141" t="s">
        <v>43</v>
      </c>
      <c r="AU2373" s="141">
        <v>246</v>
      </c>
      <c r="AV2373" s="383"/>
      <c r="AW2373" s="385"/>
      <c r="AX2373" s="139" t="s">
        <v>5796</v>
      </c>
      <c r="AY2373" t="s">
        <v>18464</v>
      </c>
      <c r="BA2373" s="381"/>
      <c r="BB2373" s="139" t="s">
        <v>1452</v>
      </c>
      <c r="BC2373" s="166"/>
      <c r="BD2373" s="166"/>
      <c r="BE2373" s="166"/>
      <c r="BF2373" s="166"/>
      <c r="BG2373" s="166"/>
      <c r="BH2373" s="308"/>
      <c r="BI2373" s="308"/>
      <c r="BJ2373" s="141" t="s">
        <v>26</v>
      </c>
      <c r="BK2373" s="141" t="s">
        <v>26</v>
      </c>
      <c r="BL2373" s="141"/>
      <c r="BM2373" s="141"/>
      <c r="BN2373" s="139" t="s">
        <v>4075</v>
      </c>
      <c r="BQ2373" s="141" t="s">
        <v>16011</v>
      </c>
      <c r="BR2373" s="135" t="s">
        <v>15680</v>
      </c>
      <c r="BT2373" s="135" t="s">
        <v>15437</v>
      </c>
      <c r="BU2373" s="135" t="s">
        <v>15363</v>
      </c>
      <c r="BV2373" s="141" t="s">
        <v>15348</v>
      </c>
      <c r="BW2373" s="135" t="s">
        <v>15348</v>
      </c>
      <c r="BX2373" s="141" t="s">
        <v>15689</v>
      </c>
      <c r="BY2373" s="141" t="s">
        <v>15689</v>
      </c>
      <c r="BZ2373" s="141" t="s">
        <v>25</v>
      </c>
      <c r="CA2373" s="141" t="s">
        <v>1848</v>
      </c>
      <c r="CB2373" s="141"/>
      <c r="CC2373" s="141" t="s">
        <v>15690</v>
      </c>
      <c r="CD2373" s="141" t="s">
        <v>34</v>
      </c>
      <c r="CE2373" s="141" t="s">
        <v>15450</v>
      </c>
      <c r="CF2373" s="141" t="s">
        <v>15451</v>
      </c>
      <c r="CG2373" s="141" t="s">
        <v>4004</v>
      </c>
    </row>
    <row r="2374" spans="1:85" x14ac:dyDescent="0.35">
      <c r="A2374" s="155" t="s">
        <v>6586</v>
      </c>
      <c r="B2374" s="139" t="s">
        <v>4075</v>
      </c>
      <c r="C2374" s="18">
        <v>43663</v>
      </c>
      <c r="D2374" s="144">
        <v>0</v>
      </c>
      <c r="E2374" s="141" t="s">
        <v>13265</v>
      </c>
      <c r="F2374" s="141">
        <v>3</v>
      </c>
      <c r="G2374" s="141" t="s">
        <v>13283</v>
      </c>
      <c r="H2374" s="141">
        <v>2019</v>
      </c>
      <c r="I2374" s="18">
        <v>43663</v>
      </c>
      <c r="J2374" s="144">
        <v>0.32430555555555557</v>
      </c>
      <c r="K2374" s="378"/>
      <c r="L2374" s="139" t="s">
        <v>4075</v>
      </c>
      <c r="M2374" s="141" t="s">
        <v>28</v>
      </c>
      <c r="N2374" s="248"/>
      <c r="O2374" s="141" t="s">
        <v>26</v>
      </c>
      <c r="P2374" s="141"/>
      <c r="Q2374" s="141" t="s">
        <v>6587</v>
      </c>
      <c r="R2374" s="141" t="s">
        <v>6588</v>
      </c>
      <c r="S2374" s="141"/>
      <c r="T2374" s="141" t="s">
        <v>6589</v>
      </c>
      <c r="U2374" s="141">
        <v>0</v>
      </c>
      <c r="V2374" s="141"/>
      <c r="W2374" s="139" t="s">
        <v>4075</v>
      </c>
      <c r="X2374" s="141" t="s">
        <v>25</v>
      </c>
      <c r="Y2374" s="141" t="s">
        <v>27</v>
      </c>
      <c r="Z2374" s="141"/>
      <c r="AA2374" s="141" t="s">
        <v>34</v>
      </c>
      <c r="AB2374" s="141"/>
      <c r="AC2374" s="139" t="s">
        <v>18047</v>
      </c>
      <c r="AD2374" s="380"/>
      <c r="AE2374" s="139" t="s">
        <v>107</v>
      </c>
      <c r="AF2374" s="139" t="s">
        <v>13076</v>
      </c>
      <c r="AG2374" s="139" t="s">
        <v>4130</v>
      </c>
      <c r="AH2374" s="139" t="s">
        <v>1380</v>
      </c>
      <c r="AI2374" s="139" t="s">
        <v>1518</v>
      </c>
      <c r="AJ2374" s="139"/>
      <c r="AK2374" s="139" t="s">
        <v>1518</v>
      </c>
      <c r="AL2374" s="139" t="s">
        <v>1563</v>
      </c>
      <c r="AM2374" s="141"/>
      <c r="AN2374" s="141" t="s">
        <v>8</v>
      </c>
      <c r="AO2374" s="139"/>
      <c r="AP2374" s="139" t="s">
        <v>1563</v>
      </c>
      <c r="AQ2374" s="139" t="s">
        <v>5582</v>
      </c>
      <c r="AR2374" s="381"/>
      <c r="AS2374" s="139" t="s">
        <v>4075</v>
      </c>
      <c r="AT2374" s="141" t="s">
        <v>44</v>
      </c>
      <c r="AU2374" s="141">
        <v>512</v>
      </c>
      <c r="AV2374" s="383"/>
      <c r="AW2374" s="385"/>
      <c r="AX2374" s="139" t="s">
        <v>5612</v>
      </c>
      <c r="AY2374" t="s">
        <v>18425</v>
      </c>
      <c r="BA2374" s="381"/>
      <c r="BB2374" s="139" t="s">
        <v>1452</v>
      </c>
      <c r="BC2374" s="166"/>
      <c r="BD2374" s="166"/>
      <c r="BE2374" s="166"/>
      <c r="BF2374" s="166"/>
      <c r="BG2374" s="166"/>
      <c r="BH2374" s="308"/>
      <c r="BI2374" s="308"/>
      <c r="BJ2374" s="141" t="s">
        <v>26</v>
      </c>
      <c r="BK2374" s="141" t="s">
        <v>26</v>
      </c>
      <c r="BL2374" s="141"/>
      <c r="BM2374" s="141"/>
      <c r="BN2374" s="139" t="s">
        <v>4075</v>
      </c>
      <c r="BQ2374" s="141"/>
      <c r="BV2374" s="141"/>
      <c r="BX2374" s="141"/>
      <c r="BY2374" s="141"/>
      <c r="BZ2374" s="141"/>
      <c r="CA2374" s="141"/>
      <c r="CB2374" s="141"/>
      <c r="CC2374" s="141"/>
      <c r="CD2374" s="141"/>
      <c r="CE2374" s="141"/>
      <c r="CF2374" s="141"/>
      <c r="CG2374" s="141"/>
    </row>
    <row r="2375" spans="1:85" x14ac:dyDescent="0.35">
      <c r="A2375" s="155" t="s">
        <v>6590</v>
      </c>
      <c r="B2375" s="139" t="s">
        <v>4075</v>
      </c>
      <c r="C2375" s="18">
        <v>43663</v>
      </c>
      <c r="D2375" s="144">
        <v>0</v>
      </c>
      <c r="E2375" s="141" t="s">
        <v>13265</v>
      </c>
      <c r="F2375" s="141">
        <v>3</v>
      </c>
      <c r="G2375" s="141" t="s">
        <v>13283</v>
      </c>
      <c r="H2375" s="141">
        <v>2019</v>
      </c>
      <c r="I2375" s="18">
        <v>43663</v>
      </c>
      <c r="J2375" s="144"/>
      <c r="K2375" s="378"/>
      <c r="L2375" s="139" t="s">
        <v>4075</v>
      </c>
      <c r="M2375" s="141" t="s">
        <v>28</v>
      </c>
      <c r="N2375" s="248"/>
      <c r="O2375" s="141" t="s">
        <v>26</v>
      </c>
      <c r="P2375" s="141"/>
      <c r="Q2375" s="141" t="s">
        <v>6591</v>
      </c>
      <c r="R2375" s="141"/>
      <c r="S2375" s="141"/>
      <c r="T2375" s="141" t="s">
        <v>6592</v>
      </c>
      <c r="U2375" s="141">
        <v>0</v>
      </c>
      <c r="V2375" s="141"/>
      <c r="W2375" s="139" t="s">
        <v>4075</v>
      </c>
      <c r="X2375" s="141" t="s">
        <v>25</v>
      </c>
      <c r="Y2375" s="141" t="s">
        <v>27</v>
      </c>
      <c r="Z2375" s="141"/>
      <c r="AA2375" s="141" t="s">
        <v>34</v>
      </c>
      <c r="AB2375" s="141"/>
      <c r="AC2375" s="139" t="s">
        <v>18049</v>
      </c>
      <c r="AD2375" s="380"/>
      <c r="AE2375" s="139" t="s">
        <v>102</v>
      </c>
      <c r="AF2375" s="139" t="s">
        <v>13068</v>
      </c>
      <c r="AG2375" s="139" t="s">
        <v>102</v>
      </c>
      <c r="AH2375" s="139" t="s">
        <v>1378</v>
      </c>
      <c r="AI2375" s="139" t="s">
        <v>1398</v>
      </c>
      <c r="AJ2375" s="139" t="s">
        <v>11</v>
      </c>
      <c r="AK2375" s="139"/>
      <c r="AL2375" s="139"/>
      <c r="AM2375" s="141"/>
      <c r="AN2375" s="141" t="s">
        <v>8</v>
      </c>
      <c r="AO2375" s="139"/>
      <c r="AP2375" s="139" t="s">
        <v>11</v>
      </c>
      <c r="AQ2375" s="139"/>
      <c r="AR2375" s="381"/>
      <c r="AS2375" s="139" t="s">
        <v>4075</v>
      </c>
      <c r="AT2375" s="141" t="s">
        <v>1404</v>
      </c>
      <c r="AU2375" s="141"/>
      <c r="AV2375" s="383"/>
      <c r="AW2375" s="385"/>
      <c r="AX2375" s="139" t="s">
        <v>5586</v>
      </c>
      <c r="AY2375" t="s">
        <v>19318</v>
      </c>
      <c r="BA2375" s="381"/>
      <c r="BB2375" s="139" t="s">
        <v>17</v>
      </c>
      <c r="BC2375" s="166"/>
      <c r="BD2375" s="166"/>
      <c r="BE2375" s="166"/>
      <c r="BF2375" s="166"/>
      <c r="BG2375" s="166"/>
      <c r="BH2375" s="308"/>
      <c r="BI2375" s="308"/>
      <c r="BJ2375" s="141" t="s">
        <v>26</v>
      </c>
      <c r="BK2375" s="141" t="s">
        <v>26</v>
      </c>
      <c r="BL2375" s="141"/>
      <c r="BM2375" s="141"/>
      <c r="BN2375" s="139" t="s">
        <v>4075</v>
      </c>
      <c r="BQ2375" s="141"/>
      <c r="BV2375" s="141"/>
      <c r="BX2375" s="141"/>
      <c r="BY2375" s="141"/>
      <c r="BZ2375" s="141"/>
      <c r="CA2375" s="141"/>
      <c r="CB2375" s="141"/>
      <c r="CC2375" s="141"/>
      <c r="CD2375" s="141"/>
      <c r="CE2375" s="141"/>
      <c r="CF2375" s="141"/>
      <c r="CG2375" s="141"/>
    </row>
    <row r="2376" spans="1:85" x14ac:dyDescent="0.35">
      <c r="A2376" s="155" t="s">
        <v>6570</v>
      </c>
      <c r="B2376" s="139" t="s">
        <v>4075</v>
      </c>
      <c r="C2376" s="18">
        <v>43664</v>
      </c>
      <c r="D2376" s="144">
        <v>0</v>
      </c>
      <c r="E2376" s="141" t="s">
        <v>13265</v>
      </c>
      <c r="F2376" s="141">
        <v>3</v>
      </c>
      <c r="G2376" s="141" t="s">
        <v>13283</v>
      </c>
      <c r="H2376" s="141">
        <v>2019</v>
      </c>
      <c r="I2376" s="18">
        <v>43664</v>
      </c>
      <c r="J2376" s="144">
        <v>0.63888888888888884</v>
      </c>
      <c r="K2376" s="378"/>
      <c r="L2376" s="139" t="s">
        <v>4075</v>
      </c>
      <c r="M2376" s="141" t="s">
        <v>28</v>
      </c>
      <c r="N2376" s="248"/>
      <c r="O2376" s="141" t="s">
        <v>26</v>
      </c>
      <c r="P2376" s="141"/>
      <c r="Q2376" s="141" t="s">
        <v>6571</v>
      </c>
      <c r="R2376" s="141" t="s">
        <v>6572</v>
      </c>
      <c r="S2376" s="141"/>
      <c r="T2376" s="141" t="s">
        <v>6573</v>
      </c>
      <c r="U2376" s="141">
        <v>117617641</v>
      </c>
      <c r="V2376" s="141"/>
      <c r="W2376" s="139" t="s">
        <v>4075</v>
      </c>
      <c r="X2376" s="141" t="s">
        <v>25</v>
      </c>
      <c r="Y2376" s="141" t="s">
        <v>27</v>
      </c>
      <c r="Z2376" s="141"/>
      <c r="AA2376" s="141" t="s">
        <v>34</v>
      </c>
      <c r="AB2376" s="141"/>
      <c r="AC2376" s="139" t="s">
        <v>18049</v>
      </c>
      <c r="AD2376" s="380"/>
      <c r="AE2376" s="139" t="s">
        <v>102</v>
      </c>
      <c r="AF2376" s="139" t="s">
        <v>13068</v>
      </c>
      <c r="AG2376" s="139" t="s">
        <v>102</v>
      </c>
      <c r="AH2376" s="139" t="s">
        <v>1378</v>
      </c>
      <c r="AI2376" s="139" t="s">
        <v>1398</v>
      </c>
      <c r="AJ2376" s="139" t="s">
        <v>1563</v>
      </c>
      <c r="AK2376" s="139"/>
      <c r="AL2376" s="139"/>
      <c r="AM2376" s="141"/>
      <c r="AN2376" s="141" t="s">
        <v>8</v>
      </c>
      <c r="AO2376" s="139"/>
      <c r="AP2376" s="139" t="s">
        <v>1563</v>
      </c>
      <c r="AQ2376" s="139"/>
      <c r="AR2376" s="381"/>
      <c r="AS2376" s="139" t="s">
        <v>4075</v>
      </c>
      <c r="AT2376" s="141" t="s">
        <v>1404</v>
      </c>
      <c r="AU2376" s="141"/>
      <c r="AV2376" s="383"/>
      <c r="AW2376" s="385"/>
      <c r="AX2376" s="139" t="s">
        <v>2103</v>
      </c>
      <c r="AY2376" t="s">
        <v>19319</v>
      </c>
      <c r="BA2376" s="381"/>
      <c r="BB2376" s="139" t="s">
        <v>17</v>
      </c>
      <c r="BC2376" s="166"/>
      <c r="BD2376" s="166"/>
      <c r="BE2376" s="166"/>
      <c r="BF2376" s="166"/>
      <c r="BG2376" s="166"/>
      <c r="BH2376" s="308"/>
      <c r="BI2376" s="308"/>
      <c r="BJ2376" s="141" t="s">
        <v>26</v>
      </c>
      <c r="BK2376" s="141" t="s">
        <v>26</v>
      </c>
      <c r="BL2376" s="141"/>
      <c r="BM2376" s="141"/>
      <c r="BN2376" s="139" t="s">
        <v>4075</v>
      </c>
      <c r="BQ2376" s="141"/>
      <c r="BV2376" s="141"/>
      <c r="BX2376" s="141"/>
      <c r="BY2376" s="141"/>
      <c r="BZ2376" s="141"/>
      <c r="CA2376" s="141"/>
      <c r="CB2376" s="141"/>
      <c r="CC2376" s="141"/>
      <c r="CD2376" s="141"/>
      <c r="CE2376" s="141"/>
      <c r="CF2376" s="141"/>
      <c r="CG2376" s="141"/>
    </row>
    <row r="2377" spans="1:85" x14ac:dyDescent="0.35">
      <c r="A2377" s="155" t="s">
        <v>6566</v>
      </c>
      <c r="B2377" s="139" t="s">
        <v>4075</v>
      </c>
      <c r="C2377" s="18">
        <v>43664</v>
      </c>
      <c r="D2377" s="144">
        <v>0</v>
      </c>
      <c r="E2377" s="141" t="s">
        <v>13265</v>
      </c>
      <c r="F2377" s="141">
        <v>3</v>
      </c>
      <c r="G2377" s="141" t="s">
        <v>13283</v>
      </c>
      <c r="H2377" s="141">
        <v>2019</v>
      </c>
      <c r="I2377" s="18">
        <v>43664</v>
      </c>
      <c r="J2377" s="144">
        <v>0.50069444444444444</v>
      </c>
      <c r="K2377" s="378"/>
      <c r="L2377" s="139" t="s">
        <v>4075</v>
      </c>
      <c r="M2377" s="141" t="s">
        <v>28</v>
      </c>
      <c r="N2377" s="248"/>
      <c r="O2377" s="141" t="s">
        <v>26</v>
      </c>
      <c r="P2377" s="141"/>
      <c r="Q2377" s="141" t="s">
        <v>6567</v>
      </c>
      <c r="R2377" s="141" t="s">
        <v>6568</v>
      </c>
      <c r="S2377" s="141"/>
      <c r="T2377" s="141" t="s">
        <v>6569</v>
      </c>
      <c r="U2377" s="141">
        <v>117615249</v>
      </c>
      <c r="V2377" s="141"/>
      <c r="W2377" s="139" t="s">
        <v>4075</v>
      </c>
      <c r="X2377" s="141" t="s">
        <v>25</v>
      </c>
      <c r="Y2377" s="141" t="s">
        <v>27</v>
      </c>
      <c r="Z2377" s="141"/>
      <c r="AA2377" s="141" t="s">
        <v>34</v>
      </c>
      <c r="AB2377" s="141"/>
      <c r="AC2377" s="139" t="s">
        <v>18047</v>
      </c>
      <c r="AD2377" s="380"/>
      <c r="AE2377" s="139" t="s">
        <v>102</v>
      </c>
      <c r="AF2377" s="139" t="s">
        <v>13068</v>
      </c>
      <c r="AG2377" s="139" t="s">
        <v>102</v>
      </c>
      <c r="AH2377" s="139" t="s">
        <v>1378</v>
      </c>
      <c r="AI2377" s="139" t="s">
        <v>1398</v>
      </c>
      <c r="AJ2377" s="139" t="s">
        <v>1563</v>
      </c>
      <c r="AK2377" s="139"/>
      <c r="AL2377" s="139"/>
      <c r="AM2377" s="141"/>
      <c r="AN2377" s="141" t="s">
        <v>1372</v>
      </c>
      <c r="AO2377" s="139"/>
      <c r="AP2377" s="139" t="s">
        <v>1563</v>
      </c>
      <c r="AQ2377" s="139"/>
      <c r="AR2377" s="381"/>
      <c r="AS2377" s="139" t="s">
        <v>4075</v>
      </c>
      <c r="AT2377" s="141" t="s">
        <v>1404</v>
      </c>
      <c r="AU2377" s="141"/>
      <c r="AV2377" s="383"/>
      <c r="AW2377" s="385"/>
      <c r="AX2377" s="139" t="s">
        <v>2013</v>
      </c>
      <c r="AY2377" t="s">
        <v>18568</v>
      </c>
      <c r="BA2377" s="381"/>
      <c r="BB2377" s="139" t="s">
        <v>1444</v>
      </c>
      <c r="BC2377" s="166"/>
      <c r="BD2377" s="166"/>
      <c r="BE2377" s="166"/>
      <c r="BF2377" s="166"/>
      <c r="BG2377" s="166"/>
      <c r="BH2377" s="308"/>
      <c r="BI2377" s="308"/>
      <c r="BJ2377" s="141" t="s">
        <v>26</v>
      </c>
      <c r="BK2377" s="141" t="s">
        <v>26</v>
      </c>
      <c r="BL2377" s="141"/>
      <c r="BM2377" s="141"/>
      <c r="BN2377" s="139" t="s">
        <v>4075</v>
      </c>
      <c r="BQ2377" s="141"/>
      <c r="BV2377" s="141"/>
      <c r="BX2377" s="141"/>
      <c r="BY2377" s="141"/>
      <c r="BZ2377" s="141"/>
      <c r="CA2377" s="141"/>
      <c r="CB2377" s="141"/>
      <c r="CC2377" s="141"/>
      <c r="CD2377" s="141"/>
      <c r="CE2377" s="141"/>
      <c r="CF2377" s="141"/>
      <c r="CG2377" s="141"/>
    </row>
    <row r="2378" spans="1:85" x14ac:dyDescent="0.35">
      <c r="A2378" s="155" t="s">
        <v>6563</v>
      </c>
      <c r="B2378" s="139" t="s">
        <v>4075</v>
      </c>
      <c r="C2378" s="18">
        <v>43664</v>
      </c>
      <c r="D2378" s="144">
        <v>0.36471064814814813</v>
      </c>
      <c r="E2378" s="141" t="s">
        <v>13265</v>
      </c>
      <c r="F2378" s="141">
        <v>3</v>
      </c>
      <c r="G2378" s="141" t="s">
        <v>13283</v>
      </c>
      <c r="H2378" s="141">
        <v>2019</v>
      </c>
      <c r="I2378" s="18">
        <v>43664</v>
      </c>
      <c r="J2378" s="144">
        <v>0.36458333333333331</v>
      </c>
      <c r="K2378" s="378"/>
      <c r="L2378" s="139" t="s">
        <v>4075</v>
      </c>
      <c r="M2378" s="141" t="s">
        <v>28</v>
      </c>
      <c r="N2378" s="248">
        <v>44245</v>
      </c>
      <c r="O2378" s="141" t="s">
        <v>25</v>
      </c>
      <c r="P2378" s="141"/>
      <c r="Q2378" s="141" t="s">
        <v>6564</v>
      </c>
      <c r="R2378" s="141" t="s">
        <v>6565</v>
      </c>
      <c r="S2378" s="141"/>
      <c r="T2378" s="141" t="s">
        <v>17150</v>
      </c>
      <c r="U2378" s="141">
        <v>117614877</v>
      </c>
      <c r="V2378" s="141"/>
      <c r="W2378" s="139" t="s">
        <v>4075</v>
      </c>
      <c r="X2378" s="141" t="s">
        <v>25</v>
      </c>
      <c r="Y2378" s="141" t="s">
        <v>27</v>
      </c>
      <c r="Z2378" s="141"/>
      <c r="AA2378" s="141" t="s">
        <v>34</v>
      </c>
      <c r="AB2378" s="141"/>
      <c r="AC2378" s="139" t="s">
        <v>18049</v>
      </c>
      <c r="AD2378" s="380"/>
      <c r="AE2378" s="139" t="s">
        <v>102</v>
      </c>
      <c r="AF2378" s="139" t="s">
        <v>13068</v>
      </c>
      <c r="AG2378" s="139" t="s">
        <v>102</v>
      </c>
      <c r="AH2378" s="139" t="s">
        <v>1378</v>
      </c>
      <c r="AI2378" s="139" t="s">
        <v>1398</v>
      </c>
      <c r="AJ2378" s="139" t="s">
        <v>7</v>
      </c>
      <c r="AK2378" s="139"/>
      <c r="AL2378" s="139"/>
      <c r="AM2378" s="141" t="s">
        <v>15</v>
      </c>
      <c r="AN2378" s="141" t="s">
        <v>8</v>
      </c>
      <c r="AO2378" s="139"/>
      <c r="AP2378" s="139" t="s">
        <v>7</v>
      </c>
      <c r="AQ2378" s="139"/>
      <c r="AR2378" s="381"/>
      <c r="AS2378" s="139" t="s">
        <v>4075</v>
      </c>
      <c r="AT2378" s="141" t="s">
        <v>1404</v>
      </c>
      <c r="AU2378" s="141"/>
      <c r="AV2378" s="383"/>
      <c r="AW2378" s="385"/>
      <c r="AX2378" s="139" t="s">
        <v>80</v>
      </c>
      <c r="AY2378" t="s">
        <v>19270</v>
      </c>
      <c r="BA2378" s="381"/>
      <c r="BB2378" s="139" t="s">
        <v>1450</v>
      </c>
      <c r="BC2378" s="166"/>
      <c r="BD2378" s="166"/>
      <c r="BE2378" s="166"/>
      <c r="BF2378" s="166"/>
      <c r="BG2378" s="166"/>
      <c r="BH2378" s="308"/>
      <c r="BI2378" s="308"/>
      <c r="BJ2378" s="141" t="s">
        <v>26</v>
      </c>
      <c r="BK2378" s="141" t="s">
        <v>26</v>
      </c>
      <c r="BL2378" s="141"/>
      <c r="BM2378" s="141"/>
      <c r="BN2378" s="139" t="s">
        <v>4075</v>
      </c>
      <c r="BQ2378" s="141"/>
      <c r="BV2378" s="141"/>
      <c r="BX2378" s="141"/>
      <c r="BY2378" s="141"/>
      <c r="BZ2378" s="141"/>
      <c r="CA2378" s="141"/>
      <c r="CB2378" s="141"/>
      <c r="CC2378" s="141"/>
      <c r="CD2378" s="141"/>
      <c r="CE2378" s="141"/>
      <c r="CF2378" s="141"/>
      <c r="CG2378" s="141"/>
    </row>
    <row r="2379" spans="1:85" x14ac:dyDescent="0.35">
      <c r="A2379" s="155" t="s">
        <v>6581</v>
      </c>
      <c r="B2379" s="139" t="s">
        <v>4075</v>
      </c>
      <c r="C2379" s="18">
        <v>43664</v>
      </c>
      <c r="D2379" s="144">
        <v>0</v>
      </c>
      <c r="E2379" s="141" t="s">
        <v>13265</v>
      </c>
      <c r="F2379" s="141">
        <v>3</v>
      </c>
      <c r="G2379" s="141" t="s">
        <v>13283</v>
      </c>
      <c r="H2379" s="141">
        <v>2019</v>
      </c>
      <c r="I2379" s="18">
        <v>43664</v>
      </c>
      <c r="J2379" s="144">
        <v>0.79583333333333328</v>
      </c>
      <c r="K2379" s="378"/>
      <c r="L2379" s="139" t="s">
        <v>4075</v>
      </c>
      <c r="M2379" s="141" t="s">
        <v>28</v>
      </c>
      <c r="N2379" s="248"/>
      <c r="O2379" s="141" t="s">
        <v>26</v>
      </c>
      <c r="P2379" s="141"/>
      <c r="Q2379" s="141" t="s">
        <v>6582</v>
      </c>
      <c r="R2379" s="141" t="s">
        <v>6583</v>
      </c>
      <c r="S2379" s="141"/>
      <c r="T2379" s="141" t="s">
        <v>6584</v>
      </c>
      <c r="U2379" s="141">
        <v>0</v>
      </c>
      <c r="V2379" s="141"/>
      <c r="W2379" s="139" t="s">
        <v>4075</v>
      </c>
      <c r="X2379" s="141" t="s">
        <v>25</v>
      </c>
      <c r="Y2379" s="141" t="s">
        <v>27</v>
      </c>
      <c r="Z2379" s="141"/>
      <c r="AA2379" s="141" t="s">
        <v>34</v>
      </c>
      <c r="AB2379" s="141"/>
      <c r="AC2379" s="139" t="s">
        <v>18047</v>
      </c>
      <c r="AD2379" s="380"/>
      <c r="AE2379" s="139" t="s">
        <v>4</v>
      </c>
      <c r="AF2379" s="139" t="s">
        <v>13073</v>
      </c>
      <c r="AG2379" s="139" t="s">
        <v>4</v>
      </c>
      <c r="AH2379" s="139" t="s">
        <v>1380</v>
      </c>
      <c r="AI2379" s="139" t="s">
        <v>15678</v>
      </c>
      <c r="AJ2379" s="139"/>
      <c r="AK2379" s="139" t="s">
        <v>15678</v>
      </c>
      <c r="AL2379" s="139" t="s">
        <v>1423</v>
      </c>
      <c r="AM2379" s="141"/>
      <c r="AN2379" s="141" t="s">
        <v>8</v>
      </c>
      <c r="AO2379" s="139"/>
      <c r="AP2379" s="139" t="s">
        <v>1423</v>
      </c>
      <c r="AQ2379" s="139" t="s">
        <v>4519</v>
      </c>
      <c r="AR2379" s="381"/>
      <c r="AS2379" s="139" t="s">
        <v>4075</v>
      </c>
      <c r="AT2379" s="141" t="s">
        <v>1404</v>
      </c>
      <c r="AU2379" s="141"/>
      <c r="AV2379" s="383"/>
      <c r="AW2379" s="385"/>
      <c r="AX2379" s="139" t="s">
        <v>119</v>
      </c>
      <c r="AY2379" t="s">
        <v>19320</v>
      </c>
      <c r="BA2379" s="381"/>
      <c r="BB2379" s="139" t="s">
        <v>1444</v>
      </c>
      <c r="BC2379" s="166"/>
      <c r="BD2379" s="166"/>
      <c r="BE2379" s="166"/>
      <c r="BF2379" s="166"/>
      <c r="BG2379" s="166"/>
      <c r="BH2379" s="308"/>
      <c r="BI2379" s="308"/>
      <c r="BJ2379" s="141" t="s">
        <v>26</v>
      </c>
      <c r="BK2379" s="141" t="s">
        <v>26</v>
      </c>
      <c r="BL2379" s="141"/>
      <c r="BM2379" s="141"/>
      <c r="BN2379" s="139" t="s">
        <v>4075</v>
      </c>
      <c r="BQ2379" s="141"/>
      <c r="BV2379" s="141"/>
      <c r="BX2379" s="141"/>
      <c r="BY2379" s="141"/>
      <c r="BZ2379" s="141"/>
      <c r="CA2379" s="141"/>
      <c r="CB2379" s="141"/>
      <c r="CC2379" s="141"/>
      <c r="CD2379" s="141"/>
      <c r="CE2379" s="141"/>
      <c r="CF2379" s="141"/>
      <c r="CG2379" s="141"/>
    </row>
    <row r="2380" spans="1:85" x14ac:dyDescent="0.35">
      <c r="A2380" s="155" t="s">
        <v>6577</v>
      </c>
      <c r="B2380" s="139" t="s">
        <v>4075</v>
      </c>
      <c r="C2380" s="18">
        <v>43664</v>
      </c>
      <c r="D2380" s="144">
        <v>0</v>
      </c>
      <c r="E2380" s="141" t="s">
        <v>13265</v>
      </c>
      <c r="F2380" s="141">
        <v>3</v>
      </c>
      <c r="G2380" s="141" t="s">
        <v>13283</v>
      </c>
      <c r="H2380" s="141">
        <v>2019</v>
      </c>
      <c r="I2380" s="18">
        <v>43664</v>
      </c>
      <c r="J2380" s="144">
        <v>0.62152777777777779</v>
      </c>
      <c r="K2380" s="378"/>
      <c r="L2380" s="139" t="s">
        <v>4075</v>
      </c>
      <c r="M2380" s="141" t="s">
        <v>28</v>
      </c>
      <c r="N2380" s="248"/>
      <c r="O2380" s="141" t="s">
        <v>26</v>
      </c>
      <c r="P2380" s="141"/>
      <c r="Q2380" s="141" t="s">
        <v>6578</v>
      </c>
      <c r="R2380" s="141" t="s">
        <v>6579</v>
      </c>
      <c r="S2380" s="141"/>
      <c r="T2380" s="141" t="s">
        <v>6580</v>
      </c>
      <c r="U2380" s="141">
        <v>117617437</v>
      </c>
      <c r="V2380" s="141"/>
      <c r="W2380" s="139" t="s">
        <v>4075</v>
      </c>
      <c r="X2380" s="141" t="s">
        <v>25</v>
      </c>
      <c r="Y2380" s="141" t="s">
        <v>27</v>
      </c>
      <c r="Z2380" s="141"/>
      <c r="AA2380" s="141" t="s">
        <v>34</v>
      </c>
      <c r="AB2380" s="141"/>
      <c r="AC2380" s="139" t="s">
        <v>18047</v>
      </c>
      <c r="AD2380" s="380"/>
      <c r="AE2380" s="139" t="s">
        <v>102</v>
      </c>
      <c r="AF2380" s="139" t="s">
        <v>13085</v>
      </c>
      <c r="AG2380" s="139" t="s">
        <v>102</v>
      </c>
      <c r="AH2380" s="139" t="s">
        <v>1378</v>
      </c>
      <c r="AI2380" s="139" t="s">
        <v>1379</v>
      </c>
      <c r="AJ2380" s="139" t="s">
        <v>1500</v>
      </c>
      <c r="AK2380" s="139"/>
      <c r="AL2380" s="139"/>
      <c r="AM2380" s="141"/>
      <c r="AN2380" s="141" t="s">
        <v>8</v>
      </c>
      <c r="AO2380" s="139"/>
      <c r="AP2380" s="139" t="s">
        <v>1500</v>
      </c>
      <c r="AQ2380" s="139" t="s">
        <v>1500</v>
      </c>
      <c r="AR2380" s="381"/>
      <c r="AS2380" s="139" t="s">
        <v>4075</v>
      </c>
      <c r="AT2380" s="141" t="s">
        <v>43</v>
      </c>
      <c r="AU2380" s="141">
        <v>345</v>
      </c>
      <c r="AV2380" s="383"/>
      <c r="AW2380" s="385"/>
      <c r="AX2380" s="139" t="s">
        <v>5489</v>
      </c>
      <c r="AY2380" t="s">
        <v>18246</v>
      </c>
      <c r="BA2380" s="381"/>
      <c r="BB2380" s="139" t="s">
        <v>17</v>
      </c>
      <c r="BC2380" s="166"/>
      <c r="BD2380" s="166"/>
      <c r="BE2380" s="166"/>
      <c r="BF2380" s="166"/>
      <c r="BG2380" s="166"/>
      <c r="BH2380" s="308"/>
      <c r="BI2380" s="308"/>
      <c r="BJ2380" s="141" t="s">
        <v>26</v>
      </c>
      <c r="BK2380" s="141" t="s">
        <v>26</v>
      </c>
      <c r="BL2380" s="141"/>
      <c r="BM2380" s="141"/>
      <c r="BN2380" s="139" t="s">
        <v>4075</v>
      </c>
      <c r="BQ2380" s="141"/>
      <c r="BV2380" s="141"/>
      <c r="BX2380" s="141"/>
      <c r="BY2380" s="141"/>
      <c r="BZ2380" s="141"/>
      <c r="CA2380" s="141"/>
      <c r="CB2380" s="141"/>
      <c r="CC2380" s="141"/>
      <c r="CD2380" s="141"/>
      <c r="CE2380" s="141"/>
      <c r="CF2380" s="141"/>
      <c r="CG2380" s="141"/>
    </row>
    <row r="2381" spans="1:85" x14ac:dyDescent="0.35">
      <c r="A2381" s="155" t="s">
        <v>6574</v>
      </c>
      <c r="B2381" s="139" t="s">
        <v>4075</v>
      </c>
      <c r="C2381" s="18">
        <v>43664</v>
      </c>
      <c r="D2381" s="144">
        <v>0</v>
      </c>
      <c r="E2381" s="141" t="s">
        <v>13265</v>
      </c>
      <c r="F2381" s="141">
        <v>3</v>
      </c>
      <c r="G2381" s="141" t="s">
        <v>13283</v>
      </c>
      <c r="H2381" s="141">
        <v>2019</v>
      </c>
      <c r="I2381" s="18"/>
      <c r="J2381" s="144"/>
      <c r="K2381" s="378"/>
      <c r="L2381" s="139" t="s">
        <v>4075</v>
      </c>
      <c r="M2381" s="141" t="s">
        <v>28</v>
      </c>
      <c r="N2381" s="248"/>
      <c r="O2381" s="141" t="s">
        <v>26</v>
      </c>
      <c r="P2381" s="141"/>
      <c r="Q2381" s="141"/>
      <c r="R2381" s="141"/>
      <c r="S2381" s="141"/>
      <c r="T2381" s="141" t="s">
        <v>6575</v>
      </c>
      <c r="U2381" s="141">
        <v>0</v>
      </c>
      <c r="V2381" s="141"/>
      <c r="W2381" s="139" t="s">
        <v>4075</v>
      </c>
      <c r="X2381" s="141" t="s">
        <v>25</v>
      </c>
      <c r="Y2381" s="141" t="s">
        <v>27</v>
      </c>
      <c r="Z2381" s="141"/>
      <c r="AA2381" s="141" t="s">
        <v>34</v>
      </c>
      <c r="AB2381" s="141"/>
      <c r="AC2381" s="139" t="s">
        <v>18050</v>
      </c>
      <c r="AD2381" s="380"/>
      <c r="AE2381" s="139" t="s">
        <v>102</v>
      </c>
      <c r="AF2381" s="139" t="s">
        <v>13071</v>
      </c>
      <c r="AG2381" s="139" t="s">
        <v>102</v>
      </c>
      <c r="AH2381" s="139" t="s">
        <v>1378</v>
      </c>
      <c r="AI2381" s="139" t="s">
        <v>13</v>
      </c>
      <c r="AJ2381" s="139" t="s">
        <v>100</v>
      </c>
      <c r="AK2381" s="139"/>
      <c r="AL2381" s="139"/>
      <c r="AM2381" s="141"/>
      <c r="AN2381" s="141" t="s">
        <v>8</v>
      </c>
      <c r="AO2381" s="139"/>
      <c r="AP2381" s="139" t="s">
        <v>100</v>
      </c>
      <c r="AQ2381" s="139" t="s">
        <v>6576</v>
      </c>
      <c r="AR2381" s="381"/>
      <c r="AS2381" s="139" t="s">
        <v>4075</v>
      </c>
      <c r="AT2381" s="141" t="s">
        <v>43</v>
      </c>
      <c r="AU2381" s="141">
        <v>424</v>
      </c>
      <c r="AV2381" s="383"/>
      <c r="AW2381" s="385"/>
      <c r="AX2381" s="139" t="s">
        <v>119</v>
      </c>
      <c r="AY2381" t="s">
        <v>19182</v>
      </c>
      <c r="BA2381" s="381"/>
      <c r="BB2381" s="139" t="s">
        <v>1451</v>
      </c>
      <c r="BC2381" s="166"/>
      <c r="BD2381" s="166"/>
      <c r="BE2381" s="166"/>
      <c r="BF2381" s="166"/>
      <c r="BG2381" s="166"/>
      <c r="BH2381" s="308"/>
      <c r="BI2381" s="308"/>
      <c r="BJ2381" s="141" t="s">
        <v>26</v>
      </c>
      <c r="BK2381" s="141" t="s">
        <v>26</v>
      </c>
      <c r="BL2381" s="141"/>
      <c r="BM2381" s="141"/>
      <c r="BN2381" s="139" t="s">
        <v>4075</v>
      </c>
      <c r="BQ2381" s="141"/>
      <c r="BV2381" s="141"/>
      <c r="BX2381" s="141"/>
      <c r="BY2381" s="141"/>
      <c r="BZ2381" s="141"/>
      <c r="CA2381" s="141"/>
      <c r="CB2381" s="141"/>
      <c r="CC2381" s="141"/>
      <c r="CD2381" s="141"/>
      <c r="CE2381" s="141"/>
      <c r="CF2381" s="141"/>
      <c r="CG2381" s="141"/>
    </row>
    <row r="2382" spans="1:85" x14ac:dyDescent="0.35">
      <c r="A2382" s="155" t="s">
        <v>13583</v>
      </c>
      <c r="B2382" s="139" t="s">
        <v>4075</v>
      </c>
      <c r="C2382" s="18">
        <v>43665</v>
      </c>
      <c r="D2382" s="144">
        <v>0.17708333333333334</v>
      </c>
      <c r="E2382" s="141" t="s">
        <v>13265</v>
      </c>
      <c r="F2382" s="141">
        <v>3</v>
      </c>
      <c r="G2382" s="141" t="s">
        <v>13283</v>
      </c>
      <c r="H2382" s="141">
        <v>2019</v>
      </c>
      <c r="I2382" s="18"/>
      <c r="J2382" s="144"/>
      <c r="K2382" s="378"/>
      <c r="L2382" s="139" t="s">
        <v>4075</v>
      </c>
      <c r="M2382" s="141" t="s">
        <v>13562</v>
      </c>
      <c r="N2382" s="248">
        <v>44288</v>
      </c>
      <c r="O2382" s="141" t="s">
        <v>25</v>
      </c>
      <c r="P2382" s="141"/>
      <c r="Q2382" s="141" t="s">
        <v>13584</v>
      </c>
      <c r="R2382" s="141" t="s">
        <v>13585</v>
      </c>
      <c r="S2382" s="141"/>
      <c r="T2382" s="141" t="s">
        <v>13586</v>
      </c>
      <c r="U2382" s="141">
        <v>117618890</v>
      </c>
      <c r="V2382" s="141" t="s">
        <v>13587</v>
      </c>
      <c r="W2382" s="139" t="s">
        <v>4075</v>
      </c>
      <c r="X2382" s="141" t="s">
        <v>25</v>
      </c>
      <c r="Y2382" s="141" t="s">
        <v>27</v>
      </c>
      <c r="Z2382" s="141" t="s">
        <v>4</v>
      </c>
      <c r="AA2382" s="141" t="s">
        <v>34</v>
      </c>
      <c r="AB2382" s="141"/>
      <c r="AC2382" s="139" t="s">
        <v>6</v>
      </c>
      <c r="AD2382" s="380"/>
      <c r="AE2382" s="139" t="s">
        <v>101</v>
      </c>
      <c r="AF2382" s="139" t="s">
        <v>13079</v>
      </c>
      <c r="AG2382" s="139" t="s">
        <v>103</v>
      </c>
      <c r="AH2382" s="139" t="s">
        <v>1380</v>
      </c>
      <c r="AI2382" s="139"/>
      <c r="AJ2382" s="139"/>
      <c r="AK2382" s="139" t="s">
        <v>1380</v>
      </c>
      <c r="AL2382" s="139" t="s">
        <v>3687</v>
      </c>
      <c r="AM2382" s="141" t="s">
        <v>15</v>
      </c>
      <c r="AN2382" s="141" t="s">
        <v>8</v>
      </c>
      <c r="AO2382" s="139"/>
      <c r="AP2382" s="139" t="s">
        <v>3687</v>
      </c>
      <c r="AQ2382" s="139"/>
      <c r="AR2382" s="381"/>
      <c r="AS2382" s="139" t="s">
        <v>4075</v>
      </c>
      <c r="AT2382" s="141" t="s">
        <v>1404</v>
      </c>
      <c r="AU2382" s="141"/>
      <c r="AV2382" s="383"/>
      <c r="AW2382" s="385"/>
      <c r="AX2382" s="139" t="s">
        <v>54</v>
      </c>
      <c r="AY2382" t="s">
        <v>18836</v>
      </c>
      <c r="AZ2382">
        <v>12000</v>
      </c>
      <c r="BA2382" s="381"/>
      <c r="BB2382" s="139" t="s">
        <v>17</v>
      </c>
      <c r="BC2382" s="166"/>
      <c r="BD2382" s="166"/>
      <c r="BE2382" s="166"/>
      <c r="BF2382" s="166"/>
      <c r="BG2382" s="166"/>
      <c r="BH2382" s="308"/>
      <c r="BI2382" s="308"/>
      <c r="BJ2382" s="141" t="s">
        <v>26</v>
      </c>
      <c r="BK2382" s="141" t="s">
        <v>26</v>
      </c>
      <c r="BL2382" s="141"/>
      <c r="BM2382" s="141"/>
      <c r="BN2382" s="139" t="s">
        <v>4075</v>
      </c>
      <c r="BQ2382" s="141"/>
      <c r="BV2382" s="141"/>
      <c r="BX2382" s="141"/>
      <c r="BY2382" s="141"/>
      <c r="BZ2382" s="141"/>
      <c r="CA2382" s="141"/>
      <c r="CB2382" s="141"/>
      <c r="CC2382" s="141"/>
      <c r="CD2382" s="141"/>
      <c r="CE2382" s="141"/>
      <c r="CF2382" s="141"/>
      <c r="CG2382" s="141"/>
    </row>
    <row r="2383" spans="1:85" x14ac:dyDescent="0.35">
      <c r="A2383" s="155" t="s">
        <v>6559</v>
      </c>
      <c r="B2383" s="139" t="s">
        <v>4075</v>
      </c>
      <c r="C2383" s="18">
        <v>43665</v>
      </c>
      <c r="D2383" s="144">
        <v>0</v>
      </c>
      <c r="E2383" s="141" t="s">
        <v>13265</v>
      </c>
      <c r="F2383" s="141">
        <v>3</v>
      </c>
      <c r="G2383" s="141" t="s">
        <v>13283</v>
      </c>
      <c r="H2383" s="141">
        <v>2019</v>
      </c>
      <c r="I2383" s="18">
        <v>43665</v>
      </c>
      <c r="J2383" s="144">
        <v>0.27638888888888891</v>
      </c>
      <c r="K2383" s="378"/>
      <c r="L2383" s="139" t="s">
        <v>4075</v>
      </c>
      <c r="M2383" s="141" t="s">
        <v>28</v>
      </c>
      <c r="N2383" s="248"/>
      <c r="O2383" s="141" t="s">
        <v>26</v>
      </c>
      <c r="P2383" s="141"/>
      <c r="Q2383" s="141" t="s">
        <v>6560</v>
      </c>
      <c r="R2383" s="141" t="s">
        <v>6561</v>
      </c>
      <c r="S2383" s="141"/>
      <c r="T2383" s="141" t="s">
        <v>6562</v>
      </c>
      <c r="U2383" s="141">
        <v>0</v>
      </c>
      <c r="V2383" s="141"/>
      <c r="W2383" s="139" t="s">
        <v>4075</v>
      </c>
      <c r="X2383" s="141" t="s">
        <v>25</v>
      </c>
      <c r="Y2383" s="141" t="s">
        <v>27</v>
      </c>
      <c r="Z2383" s="141"/>
      <c r="AA2383" s="141" t="s">
        <v>34</v>
      </c>
      <c r="AB2383" s="141"/>
      <c r="AC2383" s="139" t="s">
        <v>18050</v>
      </c>
      <c r="AD2383" s="380"/>
      <c r="AE2383" s="139" t="s">
        <v>4</v>
      </c>
      <c r="AF2383" s="139" t="s">
        <v>13073</v>
      </c>
      <c r="AG2383" s="139" t="s">
        <v>4</v>
      </c>
      <c r="AH2383" s="139" t="s">
        <v>1380</v>
      </c>
      <c r="AI2383" s="139" t="s">
        <v>15678</v>
      </c>
      <c r="AJ2383" s="139"/>
      <c r="AK2383" s="139" t="s">
        <v>15678</v>
      </c>
      <c r="AL2383" s="139" t="s">
        <v>1563</v>
      </c>
      <c r="AM2383" s="141"/>
      <c r="AN2383" s="141" t="s">
        <v>8</v>
      </c>
      <c r="AO2383" s="139"/>
      <c r="AP2383" s="139" t="s">
        <v>1563</v>
      </c>
      <c r="AQ2383" s="139"/>
      <c r="AR2383" s="381"/>
      <c r="AS2383" s="139" t="s">
        <v>4075</v>
      </c>
      <c r="AT2383" s="141" t="s">
        <v>43</v>
      </c>
      <c r="AU2383" s="141">
        <v>348</v>
      </c>
      <c r="AV2383" s="383"/>
      <c r="AW2383" s="385"/>
      <c r="AX2383" s="139" t="s">
        <v>5577</v>
      </c>
      <c r="AY2383" t="s">
        <v>18353</v>
      </c>
      <c r="BA2383" s="381"/>
      <c r="BB2383" s="139" t="s">
        <v>1452</v>
      </c>
      <c r="BC2383" s="166"/>
      <c r="BD2383" s="166"/>
      <c r="BE2383" s="166"/>
      <c r="BF2383" s="166"/>
      <c r="BG2383" s="166"/>
      <c r="BH2383" s="308"/>
      <c r="BI2383" s="308"/>
      <c r="BJ2383" s="141" t="s">
        <v>26</v>
      </c>
      <c r="BK2383" s="141" t="s">
        <v>26</v>
      </c>
      <c r="BL2383" s="141"/>
      <c r="BM2383" s="141"/>
      <c r="BN2383" s="139" t="s">
        <v>4075</v>
      </c>
      <c r="BQ2383" s="141" t="s">
        <v>16012</v>
      </c>
      <c r="BR2383" s="135" t="s">
        <v>15700</v>
      </c>
      <c r="BT2383" s="135" t="s">
        <v>15360</v>
      </c>
      <c r="BU2383" s="135" t="s">
        <v>1867</v>
      </c>
      <c r="BV2383" s="141" t="s">
        <v>13270</v>
      </c>
      <c r="BW2383" s="135" t="s">
        <v>13266</v>
      </c>
      <c r="BX2383" s="141" t="s">
        <v>12</v>
      </c>
      <c r="BY2383" s="141" t="s">
        <v>12</v>
      </c>
      <c r="BZ2383" s="141" t="s">
        <v>26</v>
      </c>
      <c r="CA2383" s="141" t="s">
        <v>1848</v>
      </c>
      <c r="CB2383" s="141"/>
      <c r="CC2383" s="141" t="s">
        <v>15720</v>
      </c>
      <c r="CD2383" s="141" t="s">
        <v>34</v>
      </c>
      <c r="CE2383" s="141" t="s">
        <v>15450</v>
      </c>
      <c r="CF2383" s="141" t="s">
        <v>15451</v>
      </c>
      <c r="CG2383" s="141" t="s">
        <v>4004</v>
      </c>
    </row>
    <row r="2384" spans="1:85" x14ac:dyDescent="0.35">
      <c r="A2384" s="155" t="s">
        <v>6546</v>
      </c>
      <c r="B2384" s="139" t="s">
        <v>4075</v>
      </c>
      <c r="C2384" s="18">
        <v>43667</v>
      </c>
      <c r="D2384" s="144">
        <v>0</v>
      </c>
      <c r="E2384" s="141" t="s">
        <v>13266</v>
      </c>
      <c r="F2384" s="141">
        <v>3</v>
      </c>
      <c r="G2384" s="141" t="s">
        <v>13283</v>
      </c>
      <c r="H2384" s="141">
        <v>2019</v>
      </c>
      <c r="I2384" s="18">
        <v>43667</v>
      </c>
      <c r="J2384" s="144"/>
      <c r="K2384" s="378"/>
      <c r="L2384" s="139" t="s">
        <v>4075</v>
      </c>
      <c r="M2384" s="141" t="s">
        <v>28</v>
      </c>
      <c r="N2384" s="248"/>
      <c r="O2384" s="141" t="s">
        <v>26</v>
      </c>
      <c r="P2384" s="141"/>
      <c r="Q2384" s="141" t="s">
        <v>6547</v>
      </c>
      <c r="R2384" s="141" t="s">
        <v>6548</v>
      </c>
      <c r="S2384" s="141"/>
      <c r="T2384" s="141" t="s">
        <v>6549</v>
      </c>
      <c r="U2384" s="141">
        <v>117624495</v>
      </c>
      <c r="V2384" s="141"/>
      <c r="W2384" s="139" t="s">
        <v>4075</v>
      </c>
      <c r="X2384" s="141" t="s">
        <v>25</v>
      </c>
      <c r="Y2384" s="141" t="s">
        <v>27</v>
      </c>
      <c r="Z2384" s="141"/>
      <c r="AA2384" s="141" t="s">
        <v>34</v>
      </c>
      <c r="AB2384" s="141"/>
      <c r="AC2384" s="139" t="s">
        <v>18049</v>
      </c>
      <c r="AD2384" s="380"/>
      <c r="AE2384" s="139" t="s">
        <v>4</v>
      </c>
      <c r="AF2384" s="139" t="s">
        <v>13073</v>
      </c>
      <c r="AG2384" s="139" t="s">
        <v>4</v>
      </c>
      <c r="AH2384" s="139" t="s">
        <v>1380</v>
      </c>
      <c r="AI2384" s="139" t="s">
        <v>15678</v>
      </c>
      <c r="AJ2384" s="139"/>
      <c r="AK2384" s="139" t="s">
        <v>15678</v>
      </c>
      <c r="AL2384" s="139" t="s">
        <v>1563</v>
      </c>
      <c r="AM2384" s="141"/>
      <c r="AN2384" s="141" t="s">
        <v>8</v>
      </c>
      <c r="AO2384" s="139"/>
      <c r="AP2384" s="139" t="s">
        <v>1563</v>
      </c>
      <c r="AQ2384" s="139"/>
      <c r="AR2384" s="381"/>
      <c r="AS2384" s="139" t="s">
        <v>4075</v>
      </c>
      <c r="AT2384" s="141" t="s">
        <v>44</v>
      </c>
      <c r="AU2384" s="141">
        <v>520</v>
      </c>
      <c r="AV2384" s="383"/>
      <c r="AW2384" s="385"/>
      <c r="AX2384" s="139" t="s">
        <v>2493</v>
      </c>
      <c r="AY2384" t="s">
        <v>18325</v>
      </c>
      <c r="BA2384" s="381"/>
      <c r="BB2384" s="139" t="s">
        <v>17</v>
      </c>
      <c r="BC2384" s="166"/>
      <c r="BD2384" s="166"/>
      <c r="BE2384" s="166"/>
      <c r="BF2384" s="166"/>
      <c r="BG2384" s="166"/>
      <c r="BH2384" s="308"/>
      <c r="BI2384" s="308"/>
      <c r="BJ2384" s="141" t="s">
        <v>26</v>
      </c>
      <c r="BK2384" s="141" t="s">
        <v>26</v>
      </c>
      <c r="BL2384" s="141"/>
      <c r="BM2384" s="141"/>
      <c r="BN2384" s="139" t="s">
        <v>4075</v>
      </c>
      <c r="BQ2384" s="141" t="s">
        <v>16013</v>
      </c>
      <c r="BR2384" s="135" t="s">
        <v>15680</v>
      </c>
      <c r="BT2384" s="135" t="s">
        <v>15351</v>
      </c>
      <c r="BU2384" s="135" t="s">
        <v>1867</v>
      </c>
      <c r="BV2384" s="141" t="s">
        <v>13272</v>
      </c>
      <c r="BW2384" s="135" t="s">
        <v>13274</v>
      </c>
      <c r="BX2384" s="141" t="s">
        <v>15681</v>
      </c>
      <c r="BY2384" s="141" t="s">
        <v>15707</v>
      </c>
      <c r="BZ2384" s="141" t="s">
        <v>25</v>
      </c>
      <c r="CA2384" s="141" t="s">
        <v>1848</v>
      </c>
      <c r="CB2384" s="141"/>
      <c r="CC2384" s="141" t="s">
        <v>13</v>
      </c>
      <c r="CD2384" s="141" t="s">
        <v>15683</v>
      </c>
      <c r="CE2384" s="141" t="s">
        <v>15450</v>
      </c>
      <c r="CF2384" s="141" t="s">
        <v>15454</v>
      </c>
      <c r="CG2384" s="141" t="s">
        <v>1848</v>
      </c>
    </row>
    <row r="2385" spans="1:85" x14ac:dyDescent="0.35">
      <c r="A2385" s="155" t="s">
        <v>6542</v>
      </c>
      <c r="B2385" s="139" t="s">
        <v>4075</v>
      </c>
      <c r="C2385" s="18">
        <v>43667</v>
      </c>
      <c r="D2385" s="144">
        <v>0</v>
      </c>
      <c r="E2385" s="141" t="s">
        <v>13266</v>
      </c>
      <c r="F2385" s="141">
        <v>3</v>
      </c>
      <c r="G2385" s="141" t="s">
        <v>13283</v>
      </c>
      <c r="H2385" s="141">
        <v>2019</v>
      </c>
      <c r="I2385" s="18">
        <v>43667</v>
      </c>
      <c r="J2385" s="144">
        <v>0.63472222222222219</v>
      </c>
      <c r="K2385" s="378"/>
      <c r="L2385" s="139" t="s">
        <v>4075</v>
      </c>
      <c r="M2385" s="141" t="s">
        <v>28</v>
      </c>
      <c r="N2385" s="248"/>
      <c r="O2385" s="141" t="s">
        <v>26</v>
      </c>
      <c r="P2385" s="141"/>
      <c r="Q2385" s="141" t="s">
        <v>6543</v>
      </c>
      <c r="R2385" s="141" t="s">
        <v>6544</v>
      </c>
      <c r="S2385" s="141"/>
      <c r="T2385" s="141" t="s">
        <v>6545</v>
      </c>
      <c r="U2385" s="141">
        <v>117624318</v>
      </c>
      <c r="V2385" s="141"/>
      <c r="W2385" s="139" t="s">
        <v>4075</v>
      </c>
      <c r="X2385" s="141" t="s">
        <v>25</v>
      </c>
      <c r="Y2385" s="141" t="s">
        <v>27</v>
      </c>
      <c r="Z2385" s="141"/>
      <c r="AA2385" s="141" t="s">
        <v>34</v>
      </c>
      <c r="AB2385" s="141"/>
      <c r="AC2385" s="139" t="s">
        <v>18049</v>
      </c>
      <c r="AD2385" s="380"/>
      <c r="AE2385" s="139" t="s">
        <v>103</v>
      </c>
      <c r="AF2385" s="139" t="s">
        <v>13075</v>
      </c>
      <c r="AG2385" s="139" t="s">
        <v>103</v>
      </c>
      <c r="AH2385" s="139" t="s">
        <v>1380</v>
      </c>
      <c r="AI2385" s="139" t="s">
        <v>7340</v>
      </c>
      <c r="AJ2385" s="139"/>
      <c r="AK2385" s="139" t="s">
        <v>7340</v>
      </c>
      <c r="AL2385" s="139" t="s">
        <v>1408</v>
      </c>
      <c r="AM2385" s="141"/>
      <c r="AN2385" s="141" t="s">
        <v>8</v>
      </c>
      <c r="AO2385" s="139"/>
      <c r="AP2385" s="139" t="s">
        <v>1408</v>
      </c>
      <c r="AQ2385" s="139"/>
      <c r="AR2385" s="381"/>
      <c r="AS2385" s="139" t="s">
        <v>4075</v>
      </c>
      <c r="AT2385" s="141" t="s">
        <v>1404</v>
      </c>
      <c r="AU2385" s="141"/>
      <c r="AV2385" s="383"/>
      <c r="AW2385" s="385"/>
      <c r="AX2385" s="139" t="s">
        <v>5617</v>
      </c>
      <c r="AY2385" t="s">
        <v>19321</v>
      </c>
      <c r="BA2385" s="381"/>
      <c r="BB2385" s="139" t="s">
        <v>17</v>
      </c>
      <c r="BC2385" s="166"/>
      <c r="BD2385" s="166"/>
      <c r="BE2385" s="166"/>
      <c r="BF2385" s="166"/>
      <c r="BG2385" s="166"/>
      <c r="BH2385" s="308"/>
      <c r="BI2385" s="308"/>
      <c r="BJ2385" s="141" t="s">
        <v>26</v>
      </c>
      <c r="BK2385" s="141" t="s">
        <v>26</v>
      </c>
      <c r="BL2385" s="141"/>
      <c r="BM2385" s="141"/>
      <c r="BN2385" s="139" t="s">
        <v>4075</v>
      </c>
      <c r="BQ2385" s="141"/>
      <c r="BV2385" s="141"/>
      <c r="BX2385" s="141"/>
      <c r="BY2385" s="141"/>
      <c r="BZ2385" s="141"/>
      <c r="CA2385" s="141"/>
      <c r="CB2385" s="141"/>
      <c r="CC2385" s="141"/>
      <c r="CD2385" s="141"/>
      <c r="CE2385" s="141"/>
      <c r="CF2385" s="141"/>
      <c r="CG2385" s="141"/>
    </row>
    <row r="2386" spans="1:85" x14ac:dyDescent="0.35">
      <c r="A2386" s="155" t="s">
        <v>6554</v>
      </c>
      <c r="B2386" s="139" t="s">
        <v>4075</v>
      </c>
      <c r="C2386" s="18">
        <v>43667</v>
      </c>
      <c r="D2386" s="144">
        <v>0</v>
      </c>
      <c r="E2386" s="141" t="s">
        <v>13266</v>
      </c>
      <c r="F2386" s="141">
        <v>3</v>
      </c>
      <c r="G2386" s="141" t="s">
        <v>13283</v>
      </c>
      <c r="H2386" s="141">
        <v>2019</v>
      </c>
      <c r="I2386" s="18">
        <v>43667</v>
      </c>
      <c r="J2386" s="144">
        <v>0.38819444444444445</v>
      </c>
      <c r="K2386" s="378"/>
      <c r="L2386" s="139" t="s">
        <v>4075</v>
      </c>
      <c r="M2386" s="141" t="s">
        <v>28</v>
      </c>
      <c r="N2386" s="248"/>
      <c r="O2386" s="141" t="s">
        <v>26</v>
      </c>
      <c r="P2386" s="141"/>
      <c r="Q2386" s="141" t="s">
        <v>6555</v>
      </c>
      <c r="R2386" s="141" t="s">
        <v>6556</v>
      </c>
      <c r="S2386" s="141"/>
      <c r="T2386" s="141" t="s">
        <v>6557</v>
      </c>
      <c r="U2386" s="141">
        <v>117624265</v>
      </c>
      <c r="V2386" s="141"/>
      <c r="W2386" s="139" t="s">
        <v>4075</v>
      </c>
      <c r="X2386" s="141" t="s">
        <v>25</v>
      </c>
      <c r="Y2386" s="141" t="s">
        <v>27</v>
      </c>
      <c r="Z2386" s="141"/>
      <c r="AA2386" s="141" t="s">
        <v>34</v>
      </c>
      <c r="AB2386" s="141"/>
      <c r="AC2386" s="139" t="s">
        <v>18047</v>
      </c>
      <c r="AD2386" s="380"/>
      <c r="AE2386" s="139" t="s">
        <v>102</v>
      </c>
      <c r="AF2386" s="139" t="s">
        <v>13068</v>
      </c>
      <c r="AG2386" s="139" t="s">
        <v>102</v>
      </c>
      <c r="AH2386" s="139" t="s">
        <v>1378</v>
      </c>
      <c r="AI2386" s="139" t="s">
        <v>1398</v>
      </c>
      <c r="AJ2386" s="139" t="s">
        <v>11</v>
      </c>
      <c r="AK2386" s="139"/>
      <c r="AL2386" s="139"/>
      <c r="AM2386" s="141"/>
      <c r="AN2386" s="141" t="s">
        <v>8</v>
      </c>
      <c r="AO2386" s="139"/>
      <c r="AP2386" s="139" t="s">
        <v>11</v>
      </c>
      <c r="AQ2386" s="139"/>
      <c r="AR2386" s="381"/>
      <c r="AS2386" s="139" t="s">
        <v>4075</v>
      </c>
      <c r="AT2386" s="141" t="s">
        <v>43</v>
      </c>
      <c r="AU2386" s="141">
        <v>340</v>
      </c>
      <c r="AV2386" s="383"/>
      <c r="AW2386" s="385"/>
      <c r="AX2386" s="139" t="s">
        <v>3882</v>
      </c>
      <c r="AY2386" t="s">
        <v>18579</v>
      </c>
      <c r="BA2386" s="381"/>
      <c r="BB2386" s="139" t="s">
        <v>1451</v>
      </c>
      <c r="BC2386" s="166"/>
      <c r="BD2386" s="166"/>
      <c r="BE2386" s="166"/>
      <c r="BF2386" s="166"/>
      <c r="BG2386" s="166"/>
      <c r="BH2386" s="308"/>
      <c r="BI2386" s="308"/>
      <c r="BJ2386" s="141" t="s">
        <v>26</v>
      </c>
      <c r="BK2386" s="141" t="s">
        <v>26</v>
      </c>
      <c r="BL2386" s="141"/>
      <c r="BM2386" s="141"/>
      <c r="BN2386" s="139" t="s">
        <v>4075</v>
      </c>
      <c r="BQ2386" s="141"/>
      <c r="BV2386" s="141"/>
      <c r="BX2386" s="141"/>
      <c r="BY2386" s="141"/>
      <c r="BZ2386" s="141"/>
      <c r="CA2386" s="141"/>
      <c r="CB2386" s="141"/>
      <c r="CC2386" s="141"/>
      <c r="CD2386" s="141"/>
      <c r="CE2386" s="141"/>
      <c r="CF2386" s="141"/>
      <c r="CG2386" s="141"/>
    </row>
    <row r="2387" spans="1:85" x14ac:dyDescent="0.35">
      <c r="A2387" s="155" t="s">
        <v>6550</v>
      </c>
      <c r="B2387" s="139" t="s">
        <v>4075</v>
      </c>
      <c r="C2387" s="18">
        <v>43667</v>
      </c>
      <c r="D2387" s="144">
        <v>0</v>
      </c>
      <c r="E2387" s="141" t="s">
        <v>13266</v>
      </c>
      <c r="F2387" s="141">
        <v>3</v>
      </c>
      <c r="G2387" s="141" t="s">
        <v>13283</v>
      </c>
      <c r="H2387" s="141">
        <v>2019</v>
      </c>
      <c r="I2387" s="18">
        <v>43667</v>
      </c>
      <c r="J2387" s="144">
        <v>0.4465277777777778</v>
      </c>
      <c r="K2387" s="378"/>
      <c r="L2387" s="139" t="s">
        <v>4075</v>
      </c>
      <c r="M2387" s="141" t="s">
        <v>28</v>
      </c>
      <c r="N2387" s="248"/>
      <c r="O2387" s="141" t="s">
        <v>26</v>
      </c>
      <c r="P2387" s="141"/>
      <c r="Q2387" s="141" t="s">
        <v>6551</v>
      </c>
      <c r="R2387" s="141" t="s">
        <v>6552</v>
      </c>
      <c r="S2387" s="141"/>
      <c r="T2387" s="141" t="s">
        <v>6553</v>
      </c>
      <c r="U2387" s="141">
        <v>117624260</v>
      </c>
      <c r="V2387" s="141"/>
      <c r="W2387" s="139" t="s">
        <v>4075</v>
      </c>
      <c r="X2387" s="141" t="s">
        <v>25</v>
      </c>
      <c r="Y2387" s="141" t="s">
        <v>27</v>
      </c>
      <c r="Z2387" s="141"/>
      <c r="AA2387" s="141" t="s">
        <v>34</v>
      </c>
      <c r="AB2387" s="141"/>
      <c r="AC2387" s="139" t="s">
        <v>18049</v>
      </c>
      <c r="AD2387" s="380"/>
      <c r="AE2387" s="139" t="s">
        <v>103</v>
      </c>
      <c r="AF2387" s="139" t="s">
        <v>13079</v>
      </c>
      <c r="AG2387" s="139" t="s">
        <v>103</v>
      </c>
      <c r="AH2387" s="139" t="s">
        <v>1380</v>
      </c>
      <c r="AI2387" s="139" t="s">
        <v>7240</v>
      </c>
      <c r="AJ2387" s="139"/>
      <c r="AK2387" s="139" t="s">
        <v>7240</v>
      </c>
      <c r="AL2387" s="139" t="s">
        <v>1823</v>
      </c>
      <c r="AM2387" s="141"/>
      <c r="AN2387" s="141" t="s">
        <v>8</v>
      </c>
      <c r="AO2387" s="139"/>
      <c r="AP2387" s="139" t="s">
        <v>1823</v>
      </c>
      <c r="AQ2387" s="139"/>
      <c r="AR2387" s="381"/>
      <c r="AS2387" s="139" t="s">
        <v>4075</v>
      </c>
      <c r="AT2387" s="141" t="s">
        <v>1404</v>
      </c>
      <c r="AU2387" s="141"/>
      <c r="AV2387" s="383"/>
      <c r="AW2387" s="385"/>
      <c r="AX2387" s="139" t="s">
        <v>119</v>
      </c>
      <c r="AY2387" t="s">
        <v>18457</v>
      </c>
      <c r="BA2387" s="381"/>
      <c r="BB2387" s="139" t="s">
        <v>17</v>
      </c>
      <c r="BC2387" s="166"/>
      <c r="BD2387" s="166"/>
      <c r="BE2387" s="166"/>
      <c r="BF2387" s="166"/>
      <c r="BG2387" s="166"/>
      <c r="BH2387" s="308"/>
      <c r="BI2387" s="308"/>
      <c r="BJ2387" s="141" t="s">
        <v>26</v>
      </c>
      <c r="BK2387" s="141" t="s">
        <v>26</v>
      </c>
      <c r="BL2387" s="141"/>
      <c r="BM2387" s="141"/>
      <c r="BN2387" s="139" t="s">
        <v>4075</v>
      </c>
      <c r="BQ2387" s="141"/>
      <c r="BV2387" s="141"/>
      <c r="BX2387" s="141"/>
      <c r="BY2387" s="141"/>
      <c r="BZ2387" s="141"/>
      <c r="CA2387" s="141"/>
      <c r="CB2387" s="141"/>
      <c r="CC2387" s="141"/>
      <c r="CD2387" s="141"/>
      <c r="CE2387" s="141"/>
      <c r="CF2387" s="141"/>
      <c r="CG2387" s="141"/>
    </row>
    <row r="2388" spans="1:85" x14ac:dyDescent="0.35">
      <c r="A2388" s="155" t="s">
        <v>6535</v>
      </c>
      <c r="B2388" s="139" t="s">
        <v>4075</v>
      </c>
      <c r="C2388" s="18">
        <v>43668</v>
      </c>
      <c r="D2388" s="144">
        <v>0</v>
      </c>
      <c r="E2388" s="141" t="s">
        <v>13266</v>
      </c>
      <c r="F2388" s="141">
        <v>3</v>
      </c>
      <c r="G2388" s="141" t="s">
        <v>13283</v>
      </c>
      <c r="H2388" s="141">
        <v>2019</v>
      </c>
      <c r="I2388" s="18">
        <v>43668</v>
      </c>
      <c r="J2388" s="144"/>
      <c r="K2388" s="378"/>
      <c r="L2388" s="139" t="s">
        <v>4075</v>
      </c>
      <c r="M2388" s="141" t="s">
        <v>28</v>
      </c>
      <c r="N2388" s="248"/>
      <c r="O2388" s="141" t="s">
        <v>26</v>
      </c>
      <c r="P2388" s="141"/>
      <c r="Q2388" s="141" t="s">
        <v>6536</v>
      </c>
      <c r="R2388" s="141"/>
      <c r="S2388" s="141"/>
      <c r="T2388" s="141" t="s">
        <v>6537</v>
      </c>
      <c r="U2388" s="141">
        <v>0</v>
      </c>
      <c r="V2388" s="141"/>
      <c r="W2388" s="139" t="s">
        <v>4075</v>
      </c>
      <c r="X2388" s="141" t="s">
        <v>25</v>
      </c>
      <c r="Y2388" s="141" t="s">
        <v>27</v>
      </c>
      <c r="Z2388" s="141"/>
      <c r="AA2388" s="141" t="s">
        <v>34</v>
      </c>
      <c r="AB2388" s="141"/>
      <c r="AC2388" s="139" t="s">
        <v>18047</v>
      </c>
      <c r="AD2388" s="380"/>
      <c r="AE2388" s="139" t="s">
        <v>107</v>
      </c>
      <c r="AF2388" s="139" t="s">
        <v>13076</v>
      </c>
      <c r="AG2388" s="139" t="s">
        <v>4130</v>
      </c>
      <c r="AH2388" s="139" t="s">
        <v>1378</v>
      </c>
      <c r="AI2388" s="139" t="s">
        <v>1518</v>
      </c>
      <c r="AJ2388" s="139"/>
      <c r="AK2388" s="139" t="s">
        <v>1518</v>
      </c>
      <c r="AL2388" s="139" t="s">
        <v>1420</v>
      </c>
      <c r="AM2388" s="141"/>
      <c r="AN2388" s="141" t="s">
        <v>8</v>
      </c>
      <c r="AO2388" s="139"/>
      <c r="AP2388" s="139" t="s">
        <v>1420</v>
      </c>
      <c r="AQ2388" s="139" t="s">
        <v>5582</v>
      </c>
      <c r="AR2388" s="381"/>
      <c r="AS2388" s="139" t="s">
        <v>4075</v>
      </c>
      <c r="AT2388" s="141" t="s">
        <v>43</v>
      </c>
      <c r="AU2388" s="141">
        <v>305</v>
      </c>
      <c r="AV2388" s="383"/>
      <c r="AW2388" s="385"/>
      <c r="AX2388" s="139" t="s">
        <v>3407</v>
      </c>
      <c r="AY2388" t="s">
        <v>18392</v>
      </c>
      <c r="BA2388" s="381"/>
      <c r="BB2388" s="139" t="s">
        <v>1450</v>
      </c>
      <c r="BC2388" s="166"/>
      <c r="BD2388" s="166"/>
      <c r="BE2388" s="166"/>
      <c r="BF2388" s="166"/>
      <c r="BG2388" s="166"/>
      <c r="BH2388" s="308"/>
      <c r="BI2388" s="308"/>
      <c r="BJ2388" s="141" t="s">
        <v>26</v>
      </c>
      <c r="BK2388" s="141" t="s">
        <v>26</v>
      </c>
      <c r="BL2388" s="141"/>
      <c r="BM2388" s="141"/>
      <c r="BN2388" s="139" t="s">
        <v>4075</v>
      </c>
      <c r="BQ2388" s="141"/>
      <c r="BV2388" s="141"/>
      <c r="BX2388" s="141"/>
      <c r="BY2388" s="141"/>
      <c r="BZ2388" s="141"/>
      <c r="CA2388" s="141"/>
      <c r="CB2388" s="141"/>
      <c r="CC2388" s="141"/>
      <c r="CD2388" s="141"/>
      <c r="CE2388" s="141"/>
      <c r="CF2388" s="141"/>
      <c r="CG2388" s="141"/>
    </row>
    <row r="2389" spans="1:85" x14ac:dyDescent="0.35">
      <c r="A2389" s="155" t="s">
        <v>6538</v>
      </c>
      <c r="B2389" s="139" t="s">
        <v>4075</v>
      </c>
      <c r="C2389" s="18">
        <v>43668</v>
      </c>
      <c r="D2389" s="144">
        <v>0</v>
      </c>
      <c r="E2389" s="141" t="s">
        <v>13266</v>
      </c>
      <c r="F2389" s="141">
        <v>3</v>
      </c>
      <c r="G2389" s="141" t="s">
        <v>13283</v>
      </c>
      <c r="H2389" s="141">
        <v>2019</v>
      </c>
      <c r="I2389" s="18">
        <v>43668</v>
      </c>
      <c r="J2389" s="144">
        <v>0.9243055555555556</v>
      </c>
      <c r="K2389" s="378"/>
      <c r="L2389" s="139" t="s">
        <v>4075</v>
      </c>
      <c r="M2389" s="141" t="s">
        <v>28</v>
      </c>
      <c r="N2389" s="248"/>
      <c r="O2389" s="141" t="s">
        <v>26</v>
      </c>
      <c r="P2389" s="141"/>
      <c r="Q2389" s="141" t="s">
        <v>6539</v>
      </c>
      <c r="R2389" s="141" t="s">
        <v>6540</v>
      </c>
      <c r="S2389" s="141"/>
      <c r="T2389" s="141" t="s">
        <v>6541</v>
      </c>
      <c r="U2389" s="141">
        <v>117630373</v>
      </c>
      <c r="V2389" s="141"/>
      <c r="W2389" s="139" t="s">
        <v>4075</v>
      </c>
      <c r="X2389" s="141" t="s">
        <v>25</v>
      </c>
      <c r="Y2389" s="141" t="s">
        <v>27</v>
      </c>
      <c r="Z2389" s="141"/>
      <c r="AA2389" s="141" t="s">
        <v>34</v>
      </c>
      <c r="AB2389" s="141"/>
      <c r="AC2389" s="139" t="s">
        <v>18047</v>
      </c>
      <c r="AD2389" s="380"/>
      <c r="AE2389" s="139" t="s">
        <v>4</v>
      </c>
      <c r="AF2389" s="139" t="s">
        <v>13073</v>
      </c>
      <c r="AG2389" s="139" t="s">
        <v>4</v>
      </c>
      <c r="AH2389" s="139" t="s">
        <v>1380</v>
      </c>
      <c r="AI2389" s="139" t="s">
        <v>15678</v>
      </c>
      <c r="AJ2389" s="139"/>
      <c r="AK2389" s="139" t="s">
        <v>15678</v>
      </c>
      <c r="AL2389" s="139" t="s">
        <v>1563</v>
      </c>
      <c r="AM2389" s="141"/>
      <c r="AN2389" s="141" t="s">
        <v>8</v>
      </c>
      <c r="AO2389" s="139"/>
      <c r="AP2389" s="139" t="s">
        <v>1563</v>
      </c>
      <c r="AQ2389" s="139"/>
      <c r="AR2389" s="381"/>
      <c r="AS2389" s="139" t="s">
        <v>4075</v>
      </c>
      <c r="AT2389" s="141" t="s">
        <v>43</v>
      </c>
      <c r="AU2389" s="141">
        <v>300</v>
      </c>
      <c r="AV2389" s="383"/>
      <c r="AW2389" s="385"/>
      <c r="AX2389" s="139" t="s">
        <v>3882</v>
      </c>
      <c r="AY2389" t="s">
        <v>18657</v>
      </c>
      <c r="BA2389" s="381"/>
      <c r="BB2389" s="139" t="s">
        <v>1450</v>
      </c>
      <c r="BC2389" s="166"/>
      <c r="BD2389" s="166"/>
      <c r="BE2389" s="166"/>
      <c r="BF2389" s="166"/>
      <c r="BG2389" s="166"/>
      <c r="BH2389" s="308"/>
      <c r="BI2389" s="308"/>
      <c r="BJ2389" s="141" t="s">
        <v>26</v>
      </c>
      <c r="BK2389" s="141" t="s">
        <v>26</v>
      </c>
      <c r="BL2389" s="141"/>
      <c r="BM2389" s="141"/>
      <c r="BN2389" s="139" t="s">
        <v>4075</v>
      </c>
      <c r="BQ2389" s="141" t="s">
        <v>16014</v>
      </c>
      <c r="BR2389" s="135" t="s">
        <v>15685</v>
      </c>
      <c r="BT2389" s="135" t="s">
        <v>15364</v>
      </c>
      <c r="BU2389" s="135" t="s">
        <v>1867</v>
      </c>
      <c r="BV2389" s="141" t="s">
        <v>13261</v>
      </c>
      <c r="BW2389" s="135" t="s">
        <v>13286</v>
      </c>
      <c r="BX2389" s="141" t="s">
        <v>12</v>
      </c>
      <c r="BY2389" s="141" t="s">
        <v>12</v>
      </c>
      <c r="BZ2389" s="141" t="s">
        <v>26</v>
      </c>
      <c r="CA2389" s="141" t="s">
        <v>1848</v>
      </c>
      <c r="CB2389" s="141"/>
      <c r="CC2389" s="141" t="s">
        <v>15704</v>
      </c>
      <c r="CD2389" s="141" t="s">
        <v>34</v>
      </c>
      <c r="CE2389" s="141" t="s">
        <v>15450</v>
      </c>
      <c r="CF2389" s="141" t="s">
        <v>15451</v>
      </c>
      <c r="CG2389" s="141" t="s">
        <v>2003</v>
      </c>
    </row>
    <row r="2390" spans="1:85" x14ac:dyDescent="0.35">
      <c r="A2390" s="155" t="s">
        <v>6527</v>
      </c>
      <c r="B2390" s="139" t="s">
        <v>4075</v>
      </c>
      <c r="C2390" s="18">
        <v>43669</v>
      </c>
      <c r="D2390" s="144">
        <v>0</v>
      </c>
      <c r="E2390" s="141" t="s">
        <v>13266</v>
      </c>
      <c r="F2390" s="141">
        <v>3</v>
      </c>
      <c r="G2390" s="141" t="s">
        <v>13283</v>
      </c>
      <c r="H2390" s="141">
        <v>2019</v>
      </c>
      <c r="I2390" s="18">
        <v>43669</v>
      </c>
      <c r="J2390" s="144">
        <v>0.68611111111111112</v>
      </c>
      <c r="K2390" s="378"/>
      <c r="L2390" s="139" t="s">
        <v>4075</v>
      </c>
      <c r="M2390" s="141" t="s">
        <v>28</v>
      </c>
      <c r="N2390" s="248"/>
      <c r="O2390" s="141" t="s">
        <v>26</v>
      </c>
      <c r="P2390" s="141"/>
      <c r="Q2390" s="141" t="s">
        <v>6528</v>
      </c>
      <c r="R2390" s="141" t="s">
        <v>6529</v>
      </c>
      <c r="S2390" s="141"/>
      <c r="T2390" s="141" t="s">
        <v>6530</v>
      </c>
      <c r="U2390" s="141">
        <v>117633325</v>
      </c>
      <c r="V2390" s="141"/>
      <c r="W2390" s="139" t="s">
        <v>4075</v>
      </c>
      <c r="X2390" s="141" t="s">
        <v>25</v>
      </c>
      <c r="Y2390" s="141" t="s">
        <v>27</v>
      </c>
      <c r="Z2390" s="141"/>
      <c r="AA2390" s="141" t="s">
        <v>34</v>
      </c>
      <c r="AB2390" s="141"/>
      <c r="AC2390" s="139" t="s">
        <v>18047</v>
      </c>
      <c r="AD2390" s="380"/>
      <c r="AE2390" s="139" t="s">
        <v>4</v>
      </c>
      <c r="AF2390" s="139" t="s">
        <v>13073</v>
      </c>
      <c r="AG2390" s="139" t="s">
        <v>4</v>
      </c>
      <c r="AH2390" s="139" t="s">
        <v>1380</v>
      </c>
      <c r="AI2390" s="139" t="s">
        <v>15678</v>
      </c>
      <c r="AJ2390" s="139"/>
      <c r="AK2390" s="139" t="s">
        <v>15678</v>
      </c>
      <c r="AL2390" s="139" t="s">
        <v>1563</v>
      </c>
      <c r="AM2390" s="141"/>
      <c r="AN2390" s="141" t="s">
        <v>8</v>
      </c>
      <c r="AO2390" s="139"/>
      <c r="AP2390" s="139" t="s">
        <v>1563</v>
      </c>
      <c r="AQ2390" s="139"/>
      <c r="AR2390" s="381"/>
      <c r="AS2390" s="139" t="s">
        <v>4075</v>
      </c>
      <c r="AT2390" s="141" t="s">
        <v>43</v>
      </c>
      <c r="AU2390" s="141">
        <v>518</v>
      </c>
      <c r="AV2390" s="383"/>
      <c r="AW2390" s="385"/>
      <c r="AX2390" s="139" t="s">
        <v>5586</v>
      </c>
      <c r="AY2390" t="s">
        <v>19322</v>
      </c>
      <c r="BA2390" s="381"/>
      <c r="BB2390" s="139" t="s">
        <v>17</v>
      </c>
      <c r="BC2390" s="166"/>
      <c r="BD2390" s="166"/>
      <c r="BE2390" s="166"/>
      <c r="BF2390" s="166"/>
      <c r="BG2390" s="166"/>
      <c r="BH2390" s="308"/>
      <c r="BI2390" s="308"/>
      <c r="BJ2390" s="141" t="s">
        <v>26</v>
      </c>
      <c r="BK2390" s="141" t="s">
        <v>26</v>
      </c>
      <c r="BL2390" s="141"/>
      <c r="BM2390" s="141"/>
      <c r="BN2390" s="139" t="s">
        <v>4075</v>
      </c>
      <c r="BQ2390" s="141" t="s">
        <v>16015</v>
      </c>
      <c r="BR2390" s="135" t="s">
        <v>15685</v>
      </c>
      <c r="BT2390" s="135" t="s">
        <v>15372</v>
      </c>
      <c r="BU2390" s="135" t="s">
        <v>15374</v>
      </c>
      <c r="BV2390" s="141" t="s">
        <v>13277</v>
      </c>
      <c r="BW2390" s="135" t="s">
        <v>2536</v>
      </c>
      <c r="BX2390" s="141" t="s">
        <v>12</v>
      </c>
      <c r="BY2390" s="141" t="s">
        <v>12</v>
      </c>
      <c r="BZ2390" s="141" t="s">
        <v>26</v>
      </c>
      <c r="CA2390" s="141" t="s">
        <v>1848</v>
      </c>
      <c r="CB2390" s="141"/>
      <c r="CC2390" s="141" t="s">
        <v>15690</v>
      </c>
      <c r="CD2390" s="141" t="s">
        <v>34</v>
      </c>
      <c r="CE2390" s="141" t="s">
        <v>15450</v>
      </c>
      <c r="CF2390" s="141" t="s">
        <v>15451</v>
      </c>
      <c r="CG2390" s="141" t="s">
        <v>2003</v>
      </c>
    </row>
    <row r="2391" spans="1:85" x14ac:dyDescent="0.35">
      <c r="A2391" s="155" t="s">
        <v>6531</v>
      </c>
      <c r="B2391" s="139" t="s">
        <v>4075</v>
      </c>
      <c r="C2391" s="18">
        <v>43669</v>
      </c>
      <c r="D2391" s="144">
        <v>0</v>
      </c>
      <c r="E2391" s="141" t="s">
        <v>13266</v>
      </c>
      <c r="F2391" s="141">
        <v>3</v>
      </c>
      <c r="G2391" s="141" t="s">
        <v>13283</v>
      </c>
      <c r="H2391" s="141">
        <v>2019</v>
      </c>
      <c r="I2391" s="18">
        <v>43669</v>
      </c>
      <c r="J2391" s="144">
        <v>0.70277777777777772</v>
      </c>
      <c r="K2391" s="378"/>
      <c r="L2391" s="139" t="s">
        <v>4075</v>
      </c>
      <c r="M2391" s="141" t="s">
        <v>28</v>
      </c>
      <c r="N2391" s="248"/>
      <c r="O2391" s="141" t="s">
        <v>26</v>
      </c>
      <c r="P2391" s="141"/>
      <c r="Q2391" s="141" t="s">
        <v>6532</v>
      </c>
      <c r="R2391" s="141" t="s">
        <v>6533</v>
      </c>
      <c r="S2391" s="141"/>
      <c r="T2391" s="141" t="s">
        <v>6534</v>
      </c>
      <c r="U2391" s="141">
        <v>117633749</v>
      </c>
      <c r="V2391" s="141"/>
      <c r="W2391" s="139" t="s">
        <v>4075</v>
      </c>
      <c r="X2391" s="141" t="s">
        <v>25</v>
      </c>
      <c r="Y2391" s="141" t="s">
        <v>27</v>
      </c>
      <c r="Z2391" s="141"/>
      <c r="AA2391" s="141" t="s">
        <v>34</v>
      </c>
      <c r="AB2391" s="141"/>
      <c r="AC2391" s="139" t="s">
        <v>18047</v>
      </c>
      <c r="AD2391" s="380"/>
      <c r="AE2391" s="139" t="s">
        <v>103</v>
      </c>
      <c r="AF2391" s="139" t="s">
        <v>13079</v>
      </c>
      <c r="AG2391" s="139" t="s">
        <v>103</v>
      </c>
      <c r="AH2391" s="139" t="s">
        <v>1380</v>
      </c>
      <c r="AI2391" s="139" t="s">
        <v>7240</v>
      </c>
      <c r="AJ2391" s="139"/>
      <c r="AK2391" s="139" t="s">
        <v>7240</v>
      </c>
      <c r="AL2391" s="139" t="s">
        <v>1563</v>
      </c>
      <c r="AM2391" s="141"/>
      <c r="AN2391" s="141" t="s">
        <v>8</v>
      </c>
      <c r="AO2391" s="139"/>
      <c r="AP2391" s="139" t="s">
        <v>1563</v>
      </c>
      <c r="AQ2391" s="139"/>
      <c r="AR2391" s="381"/>
      <c r="AS2391" s="139" t="s">
        <v>4075</v>
      </c>
      <c r="AT2391" s="141" t="s">
        <v>43</v>
      </c>
      <c r="AU2391" s="141">
        <v>424</v>
      </c>
      <c r="AV2391" s="383"/>
      <c r="AW2391" s="385"/>
      <c r="AX2391" s="139" t="s">
        <v>2013</v>
      </c>
      <c r="AY2391" t="s">
        <v>19168</v>
      </c>
      <c r="BA2391" s="381"/>
      <c r="BB2391" s="139" t="s">
        <v>1451</v>
      </c>
      <c r="BC2391" s="166"/>
      <c r="BD2391" s="166"/>
      <c r="BE2391" s="166"/>
      <c r="BF2391" s="166"/>
      <c r="BG2391" s="166"/>
      <c r="BH2391" s="308"/>
      <c r="BI2391" s="308"/>
      <c r="BJ2391" s="141" t="s">
        <v>26</v>
      </c>
      <c r="BK2391" s="141" t="s">
        <v>26</v>
      </c>
      <c r="BL2391" s="141"/>
      <c r="BM2391" s="141"/>
      <c r="BN2391" s="139" t="s">
        <v>4075</v>
      </c>
      <c r="BQ2391" s="141"/>
      <c r="BV2391" s="141"/>
      <c r="BX2391" s="141"/>
      <c r="BY2391" s="141"/>
      <c r="BZ2391" s="141"/>
      <c r="CA2391" s="141"/>
      <c r="CB2391" s="141"/>
      <c r="CC2391" s="141"/>
      <c r="CD2391" s="141"/>
      <c r="CE2391" s="141"/>
      <c r="CF2391" s="141"/>
      <c r="CG2391" s="141"/>
    </row>
    <row r="2392" spans="1:85" x14ac:dyDescent="0.35">
      <c r="A2392" s="155" t="s">
        <v>6516</v>
      </c>
      <c r="B2392" s="139" t="s">
        <v>4075</v>
      </c>
      <c r="C2392" s="18">
        <v>43670</v>
      </c>
      <c r="D2392" s="144">
        <v>0</v>
      </c>
      <c r="E2392" s="141" t="s">
        <v>13266</v>
      </c>
      <c r="F2392" s="141">
        <v>3</v>
      </c>
      <c r="G2392" s="141" t="s">
        <v>13283</v>
      </c>
      <c r="H2392" s="141">
        <v>2019</v>
      </c>
      <c r="I2392" s="18">
        <v>43670</v>
      </c>
      <c r="J2392" s="144"/>
      <c r="K2392" s="378"/>
      <c r="L2392" s="139" t="s">
        <v>4075</v>
      </c>
      <c r="M2392" s="141" t="s">
        <v>28</v>
      </c>
      <c r="N2392" s="248"/>
      <c r="O2392" s="141" t="s">
        <v>26</v>
      </c>
      <c r="P2392" s="141"/>
      <c r="Q2392" s="141" t="s">
        <v>6517</v>
      </c>
      <c r="R2392" s="141"/>
      <c r="S2392" s="141"/>
      <c r="T2392" s="141" t="s">
        <v>6518</v>
      </c>
      <c r="U2392" s="141">
        <v>0</v>
      </c>
      <c r="V2392" s="141"/>
      <c r="W2392" s="139" t="s">
        <v>4075</v>
      </c>
      <c r="X2392" s="141" t="s">
        <v>25</v>
      </c>
      <c r="Y2392" s="141" t="s">
        <v>27</v>
      </c>
      <c r="Z2392" s="141"/>
      <c r="AA2392" s="141" t="s">
        <v>34</v>
      </c>
      <c r="AB2392" s="141"/>
      <c r="AC2392" s="139" t="s">
        <v>18050</v>
      </c>
      <c r="AD2392" s="380"/>
      <c r="AE2392" s="139" t="s">
        <v>1397</v>
      </c>
      <c r="AF2392" s="139" t="s">
        <v>13087</v>
      </c>
      <c r="AG2392" s="139" t="s">
        <v>6</v>
      </c>
      <c r="AH2392" s="139"/>
      <c r="AI2392" s="139"/>
      <c r="AJ2392" s="139"/>
      <c r="AK2392" s="139"/>
      <c r="AL2392" s="139"/>
      <c r="AM2392" s="141"/>
      <c r="AN2392" s="141" t="s">
        <v>8</v>
      </c>
      <c r="AO2392" s="139"/>
      <c r="AP2392" s="139" t="s">
        <v>60</v>
      </c>
      <c r="AQ2392" s="139"/>
      <c r="AR2392" s="381"/>
      <c r="AS2392" s="139" t="s">
        <v>4075</v>
      </c>
      <c r="AT2392" s="141" t="s">
        <v>1404</v>
      </c>
      <c r="AU2392" s="141"/>
      <c r="AV2392" s="383"/>
      <c r="AW2392" s="385"/>
      <c r="AX2392" s="139" t="s">
        <v>5499</v>
      </c>
      <c r="AY2392" t="s">
        <v>18813</v>
      </c>
      <c r="BA2392" s="381"/>
      <c r="BB2392" s="139" t="s">
        <v>17</v>
      </c>
      <c r="BC2392" s="166"/>
      <c r="BD2392" s="166"/>
      <c r="BE2392" s="166"/>
      <c r="BF2392" s="166"/>
      <c r="BG2392" s="166"/>
      <c r="BH2392" s="308"/>
      <c r="BI2392" s="308"/>
      <c r="BJ2392" s="141" t="s">
        <v>26</v>
      </c>
      <c r="BK2392" s="141" t="s">
        <v>26</v>
      </c>
      <c r="BL2392" s="141"/>
      <c r="BM2392" s="141"/>
      <c r="BN2392" s="139" t="s">
        <v>4075</v>
      </c>
      <c r="BQ2392" s="141"/>
      <c r="BV2392" s="141"/>
      <c r="BX2392" s="141"/>
      <c r="BY2392" s="141"/>
      <c r="BZ2392" s="141"/>
      <c r="CA2392" s="141"/>
      <c r="CB2392" s="141"/>
      <c r="CC2392" s="141"/>
      <c r="CD2392" s="141"/>
      <c r="CE2392" s="141"/>
      <c r="CF2392" s="141"/>
      <c r="CG2392" s="141"/>
    </row>
    <row r="2393" spans="1:85" x14ac:dyDescent="0.35">
      <c r="A2393" s="155" t="s">
        <v>6519</v>
      </c>
      <c r="B2393" s="139" t="s">
        <v>4075</v>
      </c>
      <c r="C2393" s="18">
        <v>43670</v>
      </c>
      <c r="D2393" s="144">
        <v>0</v>
      </c>
      <c r="E2393" s="141" t="s">
        <v>13266</v>
      </c>
      <c r="F2393" s="141">
        <v>3</v>
      </c>
      <c r="G2393" s="141" t="s">
        <v>13283</v>
      </c>
      <c r="H2393" s="141">
        <v>2019</v>
      </c>
      <c r="I2393" s="18">
        <v>43670</v>
      </c>
      <c r="J2393" s="144">
        <v>0.21388888888888888</v>
      </c>
      <c r="K2393" s="378"/>
      <c r="L2393" s="139" t="s">
        <v>4075</v>
      </c>
      <c r="M2393" s="141" t="s">
        <v>28</v>
      </c>
      <c r="N2393" s="248"/>
      <c r="O2393" s="141" t="s">
        <v>26</v>
      </c>
      <c r="P2393" s="141"/>
      <c r="Q2393" s="141" t="s">
        <v>6520</v>
      </c>
      <c r="R2393" s="141" t="s">
        <v>6521</v>
      </c>
      <c r="S2393" s="141"/>
      <c r="T2393" s="141" t="s">
        <v>6522</v>
      </c>
      <c r="U2393" s="141">
        <v>0</v>
      </c>
      <c r="V2393" s="141"/>
      <c r="W2393" s="139" t="s">
        <v>4075</v>
      </c>
      <c r="X2393" s="141" t="s">
        <v>25</v>
      </c>
      <c r="Y2393" s="141" t="s">
        <v>27</v>
      </c>
      <c r="Z2393" s="141"/>
      <c r="AA2393" s="141" t="s">
        <v>34</v>
      </c>
      <c r="AB2393" s="141"/>
      <c r="AC2393" s="139" t="s">
        <v>18049</v>
      </c>
      <c r="AD2393" s="380"/>
      <c r="AE2393" s="139" t="s">
        <v>102</v>
      </c>
      <c r="AF2393" s="139" t="s">
        <v>13071</v>
      </c>
      <c r="AG2393" s="139" t="s">
        <v>102</v>
      </c>
      <c r="AH2393" s="139" t="s">
        <v>1378</v>
      </c>
      <c r="AI2393" s="139" t="s">
        <v>1387</v>
      </c>
      <c r="AJ2393" s="139" t="s">
        <v>6</v>
      </c>
      <c r="AK2393" s="139"/>
      <c r="AL2393" s="139"/>
      <c r="AM2393" s="141"/>
      <c r="AN2393" s="141" t="s">
        <v>8</v>
      </c>
      <c r="AO2393" s="139"/>
      <c r="AP2393" s="139" t="s">
        <v>6</v>
      </c>
      <c r="AQ2393" s="139" t="s">
        <v>5582</v>
      </c>
      <c r="AR2393" s="381"/>
      <c r="AS2393" s="139" t="s">
        <v>4075</v>
      </c>
      <c r="AT2393" s="141" t="s">
        <v>1404</v>
      </c>
      <c r="AU2393" s="141"/>
      <c r="AV2393" s="383"/>
      <c r="AW2393" s="385"/>
      <c r="AX2393" s="139" t="s">
        <v>5586</v>
      </c>
      <c r="AY2393" t="s">
        <v>18582</v>
      </c>
      <c r="BA2393" s="381"/>
      <c r="BB2393" s="139" t="s">
        <v>17</v>
      </c>
      <c r="BC2393" s="166"/>
      <c r="BD2393" s="166"/>
      <c r="BE2393" s="166"/>
      <c r="BF2393" s="166"/>
      <c r="BG2393" s="166"/>
      <c r="BH2393" s="308"/>
      <c r="BI2393" s="308"/>
      <c r="BJ2393" s="141" t="s">
        <v>26</v>
      </c>
      <c r="BK2393" s="141" t="s">
        <v>26</v>
      </c>
      <c r="BL2393" s="141"/>
      <c r="BM2393" s="141"/>
      <c r="BN2393" s="139" t="s">
        <v>4075</v>
      </c>
      <c r="BQ2393" s="141"/>
      <c r="BV2393" s="141"/>
      <c r="BX2393" s="141"/>
      <c r="BY2393" s="141"/>
      <c r="BZ2393" s="141"/>
      <c r="CA2393" s="141"/>
      <c r="CB2393" s="141"/>
      <c r="CC2393" s="141"/>
      <c r="CD2393" s="141"/>
      <c r="CE2393" s="141"/>
      <c r="CF2393" s="141"/>
      <c r="CG2393" s="141"/>
    </row>
    <row r="2394" spans="1:85" x14ac:dyDescent="0.35">
      <c r="A2394" s="155" t="s">
        <v>6523</v>
      </c>
      <c r="B2394" s="139" t="s">
        <v>4075</v>
      </c>
      <c r="C2394" s="18">
        <v>43670</v>
      </c>
      <c r="D2394" s="144">
        <v>0</v>
      </c>
      <c r="E2394" s="141" t="s">
        <v>13266</v>
      </c>
      <c r="F2394" s="141">
        <v>3</v>
      </c>
      <c r="G2394" s="141" t="s">
        <v>13283</v>
      </c>
      <c r="H2394" s="141">
        <v>2019</v>
      </c>
      <c r="I2394" s="18">
        <v>43670</v>
      </c>
      <c r="J2394" s="144">
        <v>0.64861111111111114</v>
      </c>
      <c r="K2394" s="378"/>
      <c r="L2394" s="139" t="s">
        <v>4075</v>
      </c>
      <c r="M2394" s="141" t="s">
        <v>28</v>
      </c>
      <c r="N2394" s="248"/>
      <c r="O2394" s="141" t="s">
        <v>26</v>
      </c>
      <c r="P2394" s="141"/>
      <c r="Q2394" s="141" t="s">
        <v>6524</v>
      </c>
      <c r="R2394" s="141" t="s">
        <v>6525</v>
      </c>
      <c r="S2394" s="141"/>
      <c r="T2394" s="141" t="s">
        <v>6526</v>
      </c>
      <c r="U2394" s="141">
        <v>0</v>
      </c>
      <c r="V2394" s="141"/>
      <c r="W2394" s="139" t="s">
        <v>4075</v>
      </c>
      <c r="X2394" s="141" t="s">
        <v>25</v>
      </c>
      <c r="Y2394" s="141" t="s">
        <v>27</v>
      </c>
      <c r="Z2394" s="141"/>
      <c r="AA2394" s="141" t="s">
        <v>34</v>
      </c>
      <c r="AB2394" s="141"/>
      <c r="AC2394" s="139" t="s">
        <v>18047</v>
      </c>
      <c r="AD2394" s="380"/>
      <c r="AE2394" s="139" t="s">
        <v>105</v>
      </c>
      <c r="AF2394" s="139" t="s">
        <v>13076</v>
      </c>
      <c r="AG2394" s="139" t="s">
        <v>1518</v>
      </c>
      <c r="AH2394" s="139" t="s">
        <v>1380</v>
      </c>
      <c r="AI2394" s="139" t="s">
        <v>1518</v>
      </c>
      <c r="AJ2394" s="139"/>
      <c r="AK2394" s="139" t="s">
        <v>1518</v>
      </c>
      <c r="AL2394" s="139" t="s">
        <v>60</v>
      </c>
      <c r="AM2394" s="141"/>
      <c r="AN2394" s="141" t="s">
        <v>8</v>
      </c>
      <c r="AO2394" s="139"/>
      <c r="AP2394" s="139" t="s">
        <v>60</v>
      </c>
      <c r="AQ2394" s="139"/>
      <c r="AR2394" s="381"/>
      <c r="AS2394" s="139" t="s">
        <v>4075</v>
      </c>
      <c r="AT2394" s="141" t="s">
        <v>1404</v>
      </c>
      <c r="AU2394" s="141"/>
      <c r="AV2394" s="383"/>
      <c r="AW2394" s="385"/>
      <c r="AX2394" s="139" t="s">
        <v>3845</v>
      </c>
      <c r="AY2394" t="s">
        <v>18369</v>
      </c>
      <c r="BA2394" s="381"/>
      <c r="BB2394" s="139" t="s">
        <v>17</v>
      </c>
      <c r="BC2394" s="166"/>
      <c r="BD2394" s="166"/>
      <c r="BE2394" s="166"/>
      <c r="BF2394" s="166"/>
      <c r="BG2394" s="166"/>
      <c r="BH2394" s="308"/>
      <c r="BI2394" s="308"/>
      <c r="BJ2394" s="141" t="s">
        <v>26</v>
      </c>
      <c r="BK2394" s="141" t="s">
        <v>26</v>
      </c>
      <c r="BL2394" s="141"/>
      <c r="BM2394" s="141"/>
      <c r="BN2394" s="139" t="s">
        <v>4075</v>
      </c>
      <c r="BQ2394" s="141"/>
      <c r="BV2394" s="141"/>
      <c r="BX2394" s="141"/>
      <c r="BY2394" s="141"/>
      <c r="BZ2394" s="141"/>
      <c r="CA2394" s="141"/>
      <c r="CB2394" s="141"/>
      <c r="CC2394" s="141"/>
      <c r="CD2394" s="141"/>
      <c r="CE2394" s="141"/>
      <c r="CF2394" s="141"/>
      <c r="CG2394" s="141"/>
    </row>
    <row r="2395" spans="1:85" x14ac:dyDescent="0.35">
      <c r="A2395" s="155" t="s">
        <v>6505</v>
      </c>
      <c r="B2395" s="139" t="s">
        <v>4075</v>
      </c>
      <c r="C2395" s="18">
        <v>43671</v>
      </c>
      <c r="D2395" s="144">
        <v>0</v>
      </c>
      <c r="E2395" s="141" t="s">
        <v>13266</v>
      </c>
      <c r="F2395" s="141">
        <v>3</v>
      </c>
      <c r="G2395" s="141" t="s">
        <v>13283</v>
      </c>
      <c r="H2395" s="141">
        <v>2019</v>
      </c>
      <c r="I2395" s="18">
        <v>43671</v>
      </c>
      <c r="J2395" s="144">
        <v>0.3125</v>
      </c>
      <c r="K2395" s="378"/>
      <c r="L2395" s="139" t="s">
        <v>4075</v>
      </c>
      <c r="M2395" s="141" t="s">
        <v>28</v>
      </c>
      <c r="N2395" s="248"/>
      <c r="O2395" s="141" t="s">
        <v>26</v>
      </c>
      <c r="P2395" s="141"/>
      <c r="Q2395" s="141" t="s">
        <v>6506</v>
      </c>
      <c r="R2395" s="141" t="s">
        <v>6507</v>
      </c>
      <c r="S2395" s="141"/>
      <c r="T2395" s="141" t="s">
        <v>6508</v>
      </c>
      <c r="U2395" s="141">
        <v>117638707</v>
      </c>
      <c r="V2395" s="141"/>
      <c r="W2395" s="139" t="s">
        <v>4075</v>
      </c>
      <c r="X2395" s="141" t="s">
        <v>25</v>
      </c>
      <c r="Y2395" s="141" t="s">
        <v>27</v>
      </c>
      <c r="Z2395" s="141"/>
      <c r="AA2395" s="141" t="s">
        <v>34</v>
      </c>
      <c r="AB2395" s="141"/>
      <c r="AC2395" s="139" t="s">
        <v>18047</v>
      </c>
      <c r="AD2395" s="380"/>
      <c r="AE2395" s="139" t="s">
        <v>4</v>
      </c>
      <c r="AF2395" s="139" t="s">
        <v>13073</v>
      </c>
      <c r="AG2395" s="139" t="s">
        <v>4</v>
      </c>
      <c r="AH2395" s="139" t="s">
        <v>1380</v>
      </c>
      <c r="AI2395" s="139" t="s">
        <v>15678</v>
      </c>
      <c r="AJ2395" s="139"/>
      <c r="AK2395" s="139" t="s">
        <v>15678</v>
      </c>
      <c r="AL2395" s="139" t="s">
        <v>1563</v>
      </c>
      <c r="AM2395" s="141"/>
      <c r="AN2395" s="141" t="s">
        <v>8</v>
      </c>
      <c r="AO2395" s="139"/>
      <c r="AP2395" s="139" t="s">
        <v>1563</v>
      </c>
      <c r="AQ2395" s="139" t="s">
        <v>5582</v>
      </c>
      <c r="AR2395" s="381"/>
      <c r="AS2395" s="139" t="s">
        <v>4075</v>
      </c>
      <c r="AT2395" s="141" t="s">
        <v>43</v>
      </c>
      <c r="AU2395" s="141">
        <v>154</v>
      </c>
      <c r="AV2395" s="383"/>
      <c r="AW2395" s="385"/>
      <c r="AX2395" s="139" t="s">
        <v>6206</v>
      </c>
      <c r="AY2395" t="s">
        <v>10677</v>
      </c>
      <c r="BA2395" s="381"/>
      <c r="BB2395" s="139" t="s">
        <v>1451</v>
      </c>
      <c r="BC2395" s="166"/>
      <c r="BD2395" s="166"/>
      <c r="BE2395" s="166"/>
      <c r="BF2395" s="166"/>
      <c r="BG2395" s="166"/>
      <c r="BH2395" s="308"/>
      <c r="BI2395" s="308"/>
      <c r="BJ2395" s="141" t="s">
        <v>26</v>
      </c>
      <c r="BK2395" s="141" t="s">
        <v>26</v>
      </c>
      <c r="BL2395" s="141"/>
      <c r="BM2395" s="141"/>
      <c r="BN2395" s="139" t="s">
        <v>4075</v>
      </c>
      <c r="BQ2395" s="141" t="s">
        <v>16015</v>
      </c>
      <c r="BR2395" s="135" t="s">
        <v>15700</v>
      </c>
      <c r="BT2395" s="135" t="s">
        <v>15347</v>
      </c>
      <c r="BU2395" s="135" t="s">
        <v>1867</v>
      </c>
      <c r="BV2395" s="141" t="s">
        <v>2891</v>
      </c>
      <c r="BW2395" s="135" t="s">
        <v>13261</v>
      </c>
      <c r="BX2395" s="141" t="s">
        <v>15681</v>
      </c>
      <c r="BY2395" s="141" t="s">
        <v>12</v>
      </c>
      <c r="BZ2395" s="141" t="s">
        <v>26</v>
      </c>
      <c r="CA2395" s="141" t="s">
        <v>1848</v>
      </c>
      <c r="CB2395" s="141"/>
      <c r="CC2395" s="141" t="s">
        <v>15686</v>
      </c>
      <c r="CD2395" s="141" t="s">
        <v>15698</v>
      </c>
      <c r="CE2395" s="141" t="s">
        <v>15450</v>
      </c>
      <c r="CF2395" s="141" t="s">
        <v>15451</v>
      </c>
      <c r="CG2395" s="141" t="s">
        <v>4004</v>
      </c>
    </row>
    <row r="2396" spans="1:85" x14ac:dyDescent="0.35">
      <c r="A2396" s="155" t="s">
        <v>6501</v>
      </c>
      <c r="B2396" s="139" t="s">
        <v>4075</v>
      </c>
      <c r="C2396" s="18">
        <v>43671</v>
      </c>
      <c r="D2396" s="144">
        <v>0</v>
      </c>
      <c r="E2396" s="141" t="s">
        <v>13266</v>
      </c>
      <c r="F2396" s="141">
        <v>3</v>
      </c>
      <c r="G2396" s="141" t="s">
        <v>13283</v>
      </c>
      <c r="H2396" s="141">
        <v>2019</v>
      </c>
      <c r="I2396" s="18">
        <v>43671</v>
      </c>
      <c r="J2396" s="144">
        <v>4.8611111111111112E-3</v>
      </c>
      <c r="K2396" s="378"/>
      <c r="L2396" s="139" t="s">
        <v>4075</v>
      </c>
      <c r="M2396" s="141" t="s">
        <v>28</v>
      </c>
      <c r="N2396" s="248"/>
      <c r="O2396" s="141" t="s">
        <v>26</v>
      </c>
      <c r="P2396" s="141"/>
      <c r="Q2396" s="141" t="s">
        <v>6502</v>
      </c>
      <c r="R2396" s="141" t="s">
        <v>6503</v>
      </c>
      <c r="S2396" s="141"/>
      <c r="T2396" s="141" t="s">
        <v>6504</v>
      </c>
      <c r="U2396" s="141">
        <v>117638417</v>
      </c>
      <c r="V2396" s="141"/>
      <c r="W2396" s="139" t="s">
        <v>4075</v>
      </c>
      <c r="X2396" s="141" t="s">
        <v>25</v>
      </c>
      <c r="Y2396" s="141" t="s">
        <v>27</v>
      </c>
      <c r="Z2396" s="141"/>
      <c r="AA2396" s="141" t="s">
        <v>34</v>
      </c>
      <c r="AB2396" s="141"/>
      <c r="AC2396" s="139" t="s">
        <v>18047</v>
      </c>
      <c r="AD2396" s="380"/>
      <c r="AE2396" s="139" t="s">
        <v>4</v>
      </c>
      <c r="AF2396" s="139" t="s">
        <v>13073</v>
      </c>
      <c r="AG2396" s="139" t="s">
        <v>4</v>
      </c>
      <c r="AH2396" s="139" t="s">
        <v>1380</v>
      </c>
      <c r="AI2396" s="139" t="s">
        <v>15678</v>
      </c>
      <c r="AJ2396" s="139"/>
      <c r="AK2396" s="139" t="s">
        <v>15678</v>
      </c>
      <c r="AL2396" s="139" t="s">
        <v>1563</v>
      </c>
      <c r="AM2396" s="141"/>
      <c r="AN2396" s="141" t="s">
        <v>8</v>
      </c>
      <c r="AO2396" s="139"/>
      <c r="AP2396" s="139" t="s">
        <v>1563</v>
      </c>
      <c r="AQ2396" s="139"/>
      <c r="AR2396" s="381"/>
      <c r="AS2396" s="139" t="s">
        <v>4075</v>
      </c>
      <c r="AT2396" s="141" t="s">
        <v>43</v>
      </c>
      <c r="AU2396" s="141">
        <v>330</v>
      </c>
      <c r="AV2396" s="383"/>
      <c r="AW2396" s="385"/>
      <c r="AX2396" s="139" t="s">
        <v>3882</v>
      </c>
      <c r="AY2396" t="s">
        <v>18299</v>
      </c>
      <c r="BA2396" s="381"/>
      <c r="BB2396" s="139" t="s">
        <v>1451</v>
      </c>
      <c r="BC2396" s="166"/>
      <c r="BD2396" s="166"/>
      <c r="BE2396" s="166"/>
      <c r="BF2396" s="166"/>
      <c r="BG2396" s="166"/>
      <c r="BH2396" s="308"/>
      <c r="BI2396" s="308"/>
      <c r="BJ2396" s="141" t="s">
        <v>26</v>
      </c>
      <c r="BK2396" s="141" t="s">
        <v>26</v>
      </c>
      <c r="BL2396" s="141"/>
      <c r="BM2396" s="141"/>
      <c r="BN2396" s="139" t="s">
        <v>4075</v>
      </c>
      <c r="BQ2396" s="141" t="s">
        <v>16016</v>
      </c>
      <c r="BR2396" s="135" t="s">
        <v>15680</v>
      </c>
      <c r="BT2396" s="135" t="s">
        <v>15354</v>
      </c>
      <c r="BU2396" s="135" t="s">
        <v>13280</v>
      </c>
      <c r="BV2396" s="141" t="s">
        <v>13270</v>
      </c>
      <c r="BW2396" s="135" t="s">
        <v>13286</v>
      </c>
      <c r="BX2396" s="141" t="s">
        <v>15681</v>
      </c>
      <c r="BY2396" s="141" t="s">
        <v>15681</v>
      </c>
      <c r="BZ2396" s="141" t="s">
        <v>26</v>
      </c>
      <c r="CA2396" s="141" t="s">
        <v>1848</v>
      </c>
      <c r="CB2396" s="141"/>
      <c r="CC2396" s="141" t="s">
        <v>15686</v>
      </c>
      <c r="CD2396" s="141" t="s">
        <v>15687</v>
      </c>
      <c r="CE2396" s="141" t="s">
        <v>15450</v>
      </c>
      <c r="CF2396" s="141" t="s">
        <v>15451</v>
      </c>
      <c r="CG2396" s="141" t="s">
        <v>2003</v>
      </c>
    </row>
    <row r="2397" spans="1:85" x14ac:dyDescent="0.35">
      <c r="A2397" s="155" t="s">
        <v>6512</v>
      </c>
      <c r="B2397" s="139" t="s">
        <v>4075</v>
      </c>
      <c r="C2397" s="18">
        <v>43671</v>
      </c>
      <c r="D2397" s="144">
        <v>0</v>
      </c>
      <c r="E2397" s="141" t="s">
        <v>13266</v>
      </c>
      <c r="F2397" s="141">
        <v>3</v>
      </c>
      <c r="G2397" s="141" t="s">
        <v>13283</v>
      </c>
      <c r="H2397" s="141">
        <v>2019</v>
      </c>
      <c r="I2397" s="18">
        <v>43671</v>
      </c>
      <c r="J2397" s="144">
        <v>0.79305555555555551</v>
      </c>
      <c r="K2397" s="378"/>
      <c r="L2397" s="139" t="s">
        <v>4075</v>
      </c>
      <c r="M2397" s="141" t="s">
        <v>28</v>
      </c>
      <c r="N2397" s="248"/>
      <c r="O2397" s="141" t="s">
        <v>26</v>
      </c>
      <c r="P2397" s="141"/>
      <c r="Q2397" s="141" t="s">
        <v>6513</v>
      </c>
      <c r="R2397" s="141" t="s">
        <v>6514</v>
      </c>
      <c r="S2397" s="141"/>
      <c r="T2397" s="141" t="s">
        <v>6515</v>
      </c>
      <c r="U2397" s="141">
        <v>117642267</v>
      </c>
      <c r="V2397" s="141"/>
      <c r="W2397" s="139" t="s">
        <v>4075</v>
      </c>
      <c r="X2397" s="141" t="s">
        <v>25</v>
      </c>
      <c r="Y2397" s="141" t="s">
        <v>27</v>
      </c>
      <c r="Z2397" s="141"/>
      <c r="AA2397" s="141" t="s">
        <v>34</v>
      </c>
      <c r="AB2397" s="141"/>
      <c r="AC2397" s="139" t="s">
        <v>18049</v>
      </c>
      <c r="AD2397" s="380"/>
      <c r="AE2397" s="139" t="s">
        <v>107</v>
      </c>
      <c r="AF2397" s="139" t="s">
        <v>13076</v>
      </c>
      <c r="AG2397" s="139" t="s">
        <v>4130</v>
      </c>
      <c r="AH2397" s="139" t="s">
        <v>1380</v>
      </c>
      <c r="AI2397" s="139" t="s">
        <v>1518</v>
      </c>
      <c r="AJ2397" s="139"/>
      <c r="AK2397" s="139" t="s">
        <v>1518</v>
      </c>
      <c r="AL2397" s="139" t="s">
        <v>46</v>
      </c>
      <c r="AM2397" s="141"/>
      <c r="AN2397" s="141" t="s">
        <v>8</v>
      </c>
      <c r="AO2397" s="139"/>
      <c r="AP2397" s="139" t="s">
        <v>46</v>
      </c>
      <c r="AQ2397" s="139" t="s">
        <v>4339</v>
      </c>
      <c r="AR2397" s="381"/>
      <c r="AS2397" s="139" t="s">
        <v>4075</v>
      </c>
      <c r="AT2397" s="141" t="s">
        <v>1404</v>
      </c>
      <c r="AU2397" s="141"/>
      <c r="AV2397" s="383"/>
      <c r="AW2397" s="385"/>
      <c r="AX2397" s="139" t="s">
        <v>2103</v>
      </c>
      <c r="AY2397" t="s">
        <v>18930</v>
      </c>
      <c r="BA2397" s="381"/>
      <c r="BB2397" s="139" t="s">
        <v>17</v>
      </c>
      <c r="BC2397" s="166"/>
      <c r="BD2397" s="166"/>
      <c r="BE2397" s="166"/>
      <c r="BF2397" s="166"/>
      <c r="BG2397" s="166"/>
      <c r="BH2397" s="308"/>
      <c r="BI2397" s="308"/>
      <c r="BJ2397" s="141" t="s">
        <v>26</v>
      </c>
      <c r="BK2397" s="141" t="s">
        <v>26</v>
      </c>
      <c r="BL2397" s="141"/>
      <c r="BM2397" s="141"/>
      <c r="BN2397" s="139" t="s">
        <v>4075</v>
      </c>
      <c r="BQ2397" s="141"/>
      <c r="BV2397" s="141"/>
      <c r="BX2397" s="141"/>
      <c r="BY2397" s="141"/>
      <c r="BZ2397" s="141"/>
      <c r="CA2397" s="141"/>
      <c r="CB2397" s="141"/>
      <c r="CC2397" s="141"/>
      <c r="CD2397" s="141"/>
      <c r="CE2397" s="141"/>
      <c r="CF2397" s="141"/>
      <c r="CG2397" s="141"/>
    </row>
    <row r="2398" spans="1:85" x14ac:dyDescent="0.35">
      <c r="A2398" s="155" t="s">
        <v>6509</v>
      </c>
      <c r="B2398" s="139" t="s">
        <v>4075</v>
      </c>
      <c r="C2398" s="18">
        <v>43671</v>
      </c>
      <c r="D2398" s="144">
        <v>0</v>
      </c>
      <c r="E2398" s="141" t="s">
        <v>13266</v>
      </c>
      <c r="F2398" s="141">
        <v>3</v>
      </c>
      <c r="G2398" s="141" t="s">
        <v>13283</v>
      </c>
      <c r="H2398" s="141">
        <v>2019</v>
      </c>
      <c r="I2398" s="18">
        <v>43671</v>
      </c>
      <c r="J2398" s="144"/>
      <c r="K2398" s="378"/>
      <c r="L2398" s="139" t="s">
        <v>4075</v>
      </c>
      <c r="M2398" s="141" t="s">
        <v>28</v>
      </c>
      <c r="N2398" s="248"/>
      <c r="O2398" s="141" t="s">
        <v>26</v>
      </c>
      <c r="P2398" s="141"/>
      <c r="Q2398" s="141" t="s">
        <v>6510</v>
      </c>
      <c r="R2398" s="141"/>
      <c r="S2398" s="141"/>
      <c r="T2398" s="141" t="s">
        <v>6511</v>
      </c>
      <c r="U2398" s="141">
        <v>0</v>
      </c>
      <c r="V2398" s="141"/>
      <c r="W2398" s="139" t="s">
        <v>4075</v>
      </c>
      <c r="X2398" s="141" t="s">
        <v>25</v>
      </c>
      <c r="Y2398" s="141" t="s">
        <v>27</v>
      </c>
      <c r="Z2398" s="141"/>
      <c r="AA2398" s="141" t="s">
        <v>34</v>
      </c>
      <c r="AB2398" s="141"/>
      <c r="AC2398" s="139" t="s">
        <v>18047</v>
      </c>
      <c r="AD2398" s="380"/>
      <c r="AE2398" s="139" t="s">
        <v>4</v>
      </c>
      <c r="AF2398" s="139" t="s">
        <v>13073</v>
      </c>
      <c r="AG2398" s="139" t="s">
        <v>4</v>
      </c>
      <c r="AH2398" s="139" t="s">
        <v>1380</v>
      </c>
      <c r="AI2398" s="139" t="s">
        <v>15678</v>
      </c>
      <c r="AJ2398" s="139"/>
      <c r="AK2398" s="139" t="s">
        <v>15678</v>
      </c>
      <c r="AL2398" s="139" t="s">
        <v>1823</v>
      </c>
      <c r="AM2398" s="141"/>
      <c r="AN2398" s="141" t="s">
        <v>8</v>
      </c>
      <c r="AO2398" s="139"/>
      <c r="AP2398" s="139" t="s">
        <v>1823</v>
      </c>
      <c r="AQ2398" s="139" t="s">
        <v>4339</v>
      </c>
      <c r="AR2398" s="381"/>
      <c r="AS2398" s="139" t="s">
        <v>4075</v>
      </c>
      <c r="AT2398" s="141" t="s">
        <v>1404</v>
      </c>
      <c r="AU2398" s="141"/>
      <c r="AV2398" s="383"/>
      <c r="AW2398" s="385"/>
      <c r="AX2398" s="139" t="s">
        <v>5586</v>
      </c>
      <c r="AY2398" t="s">
        <v>19323</v>
      </c>
      <c r="BA2398" s="381"/>
      <c r="BB2398" s="139" t="s">
        <v>17</v>
      </c>
      <c r="BC2398" s="166"/>
      <c r="BD2398" s="166"/>
      <c r="BE2398" s="166"/>
      <c r="BF2398" s="166"/>
      <c r="BG2398" s="166"/>
      <c r="BH2398" s="308"/>
      <c r="BI2398" s="308"/>
      <c r="BJ2398" s="141" t="s">
        <v>26</v>
      </c>
      <c r="BK2398" s="141" t="s">
        <v>26</v>
      </c>
      <c r="BL2398" s="141"/>
      <c r="BM2398" s="141"/>
      <c r="BN2398" s="139" t="s">
        <v>4075</v>
      </c>
      <c r="BQ2398" s="141"/>
      <c r="BV2398" s="141"/>
      <c r="BX2398" s="141"/>
      <c r="BY2398" s="141"/>
      <c r="BZ2398" s="141"/>
      <c r="CA2398" s="141"/>
      <c r="CB2398" s="141"/>
      <c r="CC2398" s="141"/>
      <c r="CD2398" s="141"/>
      <c r="CE2398" s="141"/>
      <c r="CF2398" s="141"/>
      <c r="CG2398" s="141"/>
    </row>
    <row r="2399" spans="1:85" x14ac:dyDescent="0.35">
      <c r="A2399" s="155" t="s">
        <v>6495</v>
      </c>
      <c r="B2399" s="139" t="s">
        <v>4075</v>
      </c>
      <c r="C2399" s="18">
        <v>43672</v>
      </c>
      <c r="D2399" s="144">
        <v>0</v>
      </c>
      <c r="E2399" s="141" t="s">
        <v>13266</v>
      </c>
      <c r="F2399" s="141">
        <v>3</v>
      </c>
      <c r="G2399" s="141" t="s">
        <v>13283</v>
      </c>
      <c r="H2399" s="141">
        <v>2019</v>
      </c>
      <c r="I2399" s="18">
        <v>43672</v>
      </c>
      <c r="J2399" s="144">
        <v>0.49930555555555556</v>
      </c>
      <c r="K2399" s="378"/>
      <c r="L2399" s="139" t="s">
        <v>4075</v>
      </c>
      <c r="M2399" s="141" t="s">
        <v>28</v>
      </c>
      <c r="N2399" s="248"/>
      <c r="O2399" s="141" t="s">
        <v>26</v>
      </c>
      <c r="P2399" s="141"/>
      <c r="Q2399" s="141" t="s">
        <v>6496</v>
      </c>
      <c r="R2399" s="141" t="s">
        <v>6497</v>
      </c>
      <c r="S2399" s="141"/>
      <c r="T2399" s="141" t="s">
        <v>6498</v>
      </c>
      <c r="U2399" s="141">
        <v>117649681</v>
      </c>
      <c r="V2399" s="141"/>
      <c r="W2399" s="139" t="s">
        <v>4075</v>
      </c>
      <c r="X2399" s="141" t="s">
        <v>25</v>
      </c>
      <c r="Y2399" s="141" t="s">
        <v>27</v>
      </c>
      <c r="Z2399" s="141"/>
      <c r="AA2399" s="141" t="s">
        <v>34</v>
      </c>
      <c r="AB2399" s="141"/>
      <c r="AC2399" s="139" t="s">
        <v>18050</v>
      </c>
      <c r="AD2399" s="380"/>
      <c r="AE2399" s="139" t="s">
        <v>4</v>
      </c>
      <c r="AF2399" s="139" t="s">
        <v>13073</v>
      </c>
      <c r="AG2399" s="139" t="s">
        <v>4</v>
      </c>
      <c r="AH2399" s="139" t="s">
        <v>1380</v>
      </c>
      <c r="AI2399" s="139" t="s">
        <v>15678</v>
      </c>
      <c r="AJ2399" s="139"/>
      <c r="AK2399" s="139" t="s">
        <v>15678</v>
      </c>
      <c r="AL2399" s="139" t="s">
        <v>1563</v>
      </c>
      <c r="AM2399" s="141"/>
      <c r="AN2399" s="141" t="s">
        <v>8</v>
      </c>
      <c r="AO2399" s="139"/>
      <c r="AP2399" s="139" t="s">
        <v>1563</v>
      </c>
      <c r="AQ2399" s="139"/>
      <c r="AR2399" s="381"/>
      <c r="AS2399" s="139" t="s">
        <v>4075</v>
      </c>
      <c r="AT2399" s="141" t="s">
        <v>43</v>
      </c>
      <c r="AU2399" s="141">
        <v>340</v>
      </c>
      <c r="AV2399" s="383"/>
      <c r="AW2399" s="385"/>
      <c r="AX2399" s="139" t="s">
        <v>3407</v>
      </c>
      <c r="AY2399" t="s">
        <v>18843</v>
      </c>
      <c r="BA2399" s="381"/>
      <c r="BB2399" s="139" t="s">
        <v>1450</v>
      </c>
      <c r="BC2399" s="166"/>
      <c r="BD2399" s="166"/>
      <c r="BE2399" s="166"/>
      <c r="BF2399" s="166"/>
      <c r="BG2399" s="166"/>
      <c r="BH2399" s="308"/>
      <c r="BI2399" s="308"/>
      <c r="BJ2399" s="141" t="s">
        <v>26</v>
      </c>
      <c r="BK2399" s="141" t="s">
        <v>26</v>
      </c>
      <c r="BL2399" s="141"/>
      <c r="BM2399" s="141"/>
      <c r="BN2399" s="139" t="s">
        <v>4075</v>
      </c>
      <c r="BQ2399" s="141" t="s">
        <v>16017</v>
      </c>
      <c r="BR2399" s="135" t="s">
        <v>15680</v>
      </c>
      <c r="BT2399" s="135" t="s">
        <v>15437</v>
      </c>
      <c r="BU2399" s="135" t="s">
        <v>15356</v>
      </c>
      <c r="BV2399" s="141" t="s">
        <v>3604</v>
      </c>
      <c r="BW2399" s="135" t="s">
        <v>13261</v>
      </c>
      <c r="BX2399" s="141" t="s">
        <v>15681</v>
      </c>
      <c r="BY2399" s="141" t="s">
        <v>15681</v>
      </c>
      <c r="BZ2399" s="141" t="s">
        <v>26</v>
      </c>
      <c r="CA2399" s="141" t="s">
        <v>1848</v>
      </c>
      <c r="CB2399" s="141"/>
      <c r="CC2399" s="141" t="s">
        <v>15682</v>
      </c>
      <c r="CD2399" s="141" t="s">
        <v>15683</v>
      </c>
      <c r="CE2399" s="141" t="s">
        <v>15450</v>
      </c>
      <c r="CF2399" s="141" t="s">
        <v>15451</v>
      </c>
      <c r="CG2399" s="141" t="s">
        <v>1897</v>
      </c>
    </row>
    <row r="2400" spans="1:85" x14ac:dyDescent="0.35">
      <c r="A2400" s="155" t="s">
        <v>6499</v>
      </c>
      <c r="B2400" s="139" t="s">
        <v>4075</v>
      </c>
      <c r="C2400" s="18">
        <v>43672</v>
      </c>
      <c r="D2400" s="144">
        <v>0</v>
      </c>
      <c r="E2400" s="141" t="s">
        <v>13266</v>
      </c>
      <c r="F2400" s="141">
        <v>3</v>
      </c>
      <c r="G2400" s="141" t="s">
        <v>13283</v>
      </c>
      <c r="H2400" s="141">
        <v>2019</v>
      </c>
      <c r="I2400" s="18"/>
      <c r="J2400" s="144"/>
      <c r="K2400" s="378"/>
      <c r="L2400" s="139" t="s">
        <v>4075</v>
      </c>
      <c r="M2400" s="141" t="s">
        <v>28</v>
      </c>
      <c r="N2400" s="248"/>
      <c r="O2400" s="141" t="s">
        <v>26</v>
      </c>
      <c r="P2400" s="141"/>
      <c r="Q2400" s="141"/>
      <c r="R2400" s="141"/>
      <c r="S2400" s="141"/>
      <c r="T2400" s="141" t="s">
        <v>6500</v>
      </c>
      <c r="U2400" s="141">
        <v>0</v>
      </c>
      <c r="V2400" s="141"/>
      <c r="W2400" s="139" t="s">
        <v>4075</v>
      </c>
      <c r="X2400" s="141" t="s">
        <v>25</v>
      </c>
      <c r="Y2400" s="141" t="s">
        <v>27</v>
      </c>
      <c r="Z2400" s="141"/>
      <c r="AA2400" s="141" t="s">
        <v>34</v>
      </c>
      <c r="AB2400" s="141"/>
      <c r="AC2400" s="139" t="s">
        <v>18049</v>
      </c>
      <c r="AD2400" s="380"/>
      <c r="AE2400" s="139" t="s">
        <v>102</v>
      </c>
      <c r="AF2400" s="139" t="s">
        <v>13080</v>
      </c>
      <c r="AG2400" s="139" t="s">
        <v>102</v>
      </c>
      <c r="AH2400" s="139" t="s">
        <v>1378</v>
      </c>
      <c r="AI2400" s="139" t="s">
        <v>1400</v>
      </c>
      <c r="AJ2400" s="139" t="s">
        <v>1408</v>
      </c>
      <c r="AK2400" s="139"/>
      <c r="AL2400" s="139"/>
      <c r="AM2400" s="141"/>
      <c r="AN2400" s="141" t="s">
        <v>8</v>
      </c>
      <c r="AO2400" s="139"/>
      <c r="AP2400" s="139" t="s">
        <v>1408</v>
      </c>
      <c r="AQ2400" s="139"/>
      <c r="AR2400" s="381"/>
      <c r="AS2400" s="139" t="s">
        <v>4075</v>
      </c>
      <c r="AT2400" s="141" t="s">
        <v>1404</v>
      </c>
      <c r="AU2400" s="141"/>
      <c r="AV2400" s="383"/>
      <c r="AW2400" s="385"/>
      <c r="AX2400" s="139" t="s">
        <v>5607</v>
      </c>
      <c r="AY2400" t="s">
        <v>18341</v>
      </c>
      <c r="BA2400" s="381"/>
      <c r="BB2400" s="139" t="s">
        <v>1444</v>
      </c>
      <c r="BC2400" s="166"/>
      <c r="BD2400" s="166"/>
      <c r="BE2400" s="166"/>
      <c r="BF2400" s="166"/>
      <c r="BG2400" s="166"/>
      <c r="BH2400" s="308"/>
      <c r="BI2400" s="308"/>
      <c r="BJ2400" s="141" t="s">
        <v>26</v>
      </c>
      <c r="BK2400" s="141" t="s">
        <v>26</v>
      </c>
      <c r="BL2400" s="141"/>
      <c r="BM2400" s="141"/>
      <c r="BN2400" s="139" t="s">
        <v>4075</v>
      </c>
      <c r="BQ2400" s="141"/>
      <c r="BV2400" s="141"/>
      <c r="BX2400" s="141"/>
      <c r="BY2400" s="141"/>
      <c r="BZ2400" s="141"/>
      <c r="CA2400" s="141"/>
      <c r="CB2400" s="141"/>
      <c r="CC2400" s="141"/>
      <c r="CD2400" s="141"/>
      <c r="CE2400" s="141"/>
      <c r="CF2400" s="141"/>
      <c r="CG2400" s="141"/>
    </row>
    <row r="2401" spans="1:85" x14ac:dyDescent="0.35">
      <c r="A2401" s="155" t="s">
        <v>6479</v>
      </c>
      <c r="B2401" s="139" t="s">
        <v>4075</v>
      </c>
      <c r="C2401" s="18">
        <v>43673</v>
      </c>
      <c r="D2401" s="144">
        <v>0</v>
      </c>
      <c r="E2401" s="141" t="s">
        <v>13266</v>
      </c>
      <c r="F2401" s="141">
        <v>3</v>
      </c>
      <c r="G2401" s="141" t="s">
        <v>13283</v>
      </c>
      <c r="H2401" s="141">
        <v>2019</v>
      </c>
      <c r="I2401" s="18">
        <v>43673</v>
      </c>
      <c r="J2401" s="144">
        <v>0.34861111111111109</v>
      </c>
      <c r="K2401" s="378"/>
      <c r="L2401" s="139" t="s">
        <v>4075</v>
      </c>
      <c r="M2401" s="141" t="s">
        <v>28</v>
      </c>
      <c r="N2401" s="248"/>
      <c r="O2401" s="141" t="s">
        <v>26</v>
      </c>
      <c r="P2401" s="141"/>
      <c r="Q2401" s="141" t="s">
        <v>6480</v>
      </c>
      <c r="R2401" s="141" t="s">
        <v>6481</v>
      </c>
      <c r="S2401" s="141"/>
      <c r="T2401" s="141" t="s">
        <v>6482</v>
      </c>
      <c r="U2401" s="141">
        <v>0</v>
      </c>
      <c r="V2401" s="141"/>
      <c r="W2401" s="139" t="s">
        <v>4075</v>
      </c>
      <c r="X2401" s="141" t="s">
        <v>25</v>
      </c>
      <c r="Y2401" s="141" t="s">
        <v>27</v>
      </c>
      <c r="Z2401" s="141"/>
      <c r="AA2401" s="141" t="s">
        <v>34</v>
      </c>
      <c r="AB2401" s="141"/>
      <c r="AC2401" s="139" t="s">
        <v>18047</v>
      </c>
      <c r="AD2401" s="380"/>
      <c r="AE2401" s="139" t="s">
        <v>4</v>
      </c>
      <c r="AF2401" s="139" t="s">
        <v>13073</v>
      </c>
      <c r="AG2401" s="139" t="s">
        <v>4</v>
      </c>
      <c r="AH2401" s="139" t="s">
        <v>1380</v>
      </c>
      <c r="AI2401" s="139" t="s">
        <v>15678</v>
      </c>
      <c r="AJ2401" s="139"/>
      <c r="AK2401" s="139" t="s">
        <v>15678</v>
      </c>
      <c r="AL2401" s="139" t="s">
        <v>1563</v>
      </c>
      <c r="AM2401" s="141"/>
      <c r="AN2401" s="141" t="s">
        <v>8</v>
      </c>
      <c r="AO2401" s="139"/>
      <c r="AP2401" s="139" t="s">
        <v>1563</v>
      </c>
      <c r="AQ2401" s="139"/>
      <c r="AR2401" s="381"/>
      <c r="AS2401" s="139" t="s">
        <v>4075</v>
      </c>
      <c r="AT2401" s="141" t="s">
        <v>43</v>
      </c>
      <c r="AU2401" s="141">
        <v>246</v>
      </c>
      <c r="AV2401" s="383"/>
      <c r="AW2401" s="385"/>
      <c r="AX2401" s="139" t="s">
        <v>5508</v>
      </c>
      <c r="AY2401" t="s">
        <v>18742</v>
      </c>
      <c r="BA2401" s="381"/>
      <c r="BB2401" s="139" t="s">
        <v>1450</v>
      </c>
      <c r="BC2401" s="166"/>
      <c r="BD2401" s="166"/>
      <c r="BE2401" s="166"/>
      <c r="BF2401" s="166"/>
      <c r="BG2401" s="166"/>
      <c r="BH2401" s="308"/>
      <c r="BI2401" s="308"/>
      <c r="BJ2401" s="141" t="s">
        <v>26</v>
      </c>
      <c r="BK2401" s="141" t="s">
        <v>26</v>
      </c>
      <c r="BL2401" s="141"/>
      <c r="BM2401" s="141"/>
      <c r="BN2401" s="139" t="s">
        <v>4075</v>
      </c>
      <c r="BQ2401" s="141" t="s">
        <v>16015</v>
      </c>
      <c r="BR2401" s="135" t="s">
        <v>15685</v>
      </c>
      <c r="BT2401" s="135" t="s">
        <v>15360</v>
      </c>
      <c r="BU2401" s="135" t="s">
        <v>15374</v>
      </c>
      <c r="BV2401" s="141" t="s">
        <v>15808</v>
      </c>
      <c r="BW2401" s="135" t="s">
        <v>13280</v>
      </c>
      <c r="BX2401" s="141" t="s">
        <v>15681</v>
      </c>
      <c r="BY2401" s="141" t="s">
        <v>12</v>
      </c>
      <c r="BZ2401" s="141" t="s">
        <v>26</v>
      </c>
      <c r="CA2401" s="141" t="s">
        <v>1848</v>
      </c>
      <c r="CB2401" s="141"/>
      <c r="CC2401" s="141" t="s">
        <v>15690</v>
      </c>
      <c r="CD2401" s="141" t="s">
        <v>34</v>
      </c>
      <c r="CE2401" s="141" t="s">
        <v>15450</v>
      </c>
      <c r="CF2401" s="141" t="s">
        <v>15451</v>
      </c>
      <c r="CG2401" s="141" t="s">
        <v>4004</v>
      </c>
    </row>
    <row r="2402" spans="1:85" x14ac:dyDescent="0.35">
      <c r="A2402" s="155" t="s">
        <v>6476</v>
      </c>
      <c r="B2402" s="139" t="s">
        <v>4075</v>
      </c>
      <c r="C2402" s="18">
        <v>43673</v>
      </c>
      <c r="D2402" s="144">
        <v>0</v>
      </c>
      <c r="E2402" s="141" t="s">
        <v>13266</v>
      </c>
      <c r="F2402" s="141">
        <v>3</v>
      </c>
      <c r="G2402" s="141" t="s">
        <v>13283</v>
      </c>
      <c r="H2402" s="141">
        <v>2019</v>
      </c>
      <c r="I2402" s="18">
        <v>43673</v>
      </c>
      <c r="J2402" s="144"/>
      <c r="K2402" s="378"/>
      <c r="L2402" s="139" t="s">
        <v>4075</v>
      </c>
      <c r="M2402" s="141" t="s">
        <v>28</v>
      </c>
      <c r="N2402" s="248"/>
      <c r="O2402" s="141" t="s">
        <v>26</v>
      </c>
      <c r="P2402" s="141"/>
      <c r="Q2402" s="141" t="s">
        <v>6477</v>
      </c>
      <c r="R2402" s="141"/>
      <c r="S2402" s="141"/>
      <c r="T2402" s="141" t="s">
        <v>6478</v>
      </c>
      <c r="U2402" s="141">
        <v>0</v>
      </c>
      <c r="V2402" s="141"/>
      <c r="W2402" s="139" t="s">
        <v>4075</v>
      </c>
      <c r="X2402" s="141" t="s">
        <v>25</v>
      </c>
      <c r="Y2402" s="141" t="s">
        <v>27</v>
      </c>
      <c r="Z2402" s="141"/>
      <c r="AA2402" s="141" t="s">
        <v>34</v>
      </c>
      <c r="AB2402" s="141"/>
      <c r="AC2402" s="139" t="s">
        <v>18049</v>
      </c>
      <c r="AD2402" s="380"/>
      <c r="AE2402" s="139" t="s">
        <v>4</v>
      </c>
      <c r="AF2402" s="139" t="s">
        <v>13073</v>
      </c>
      <c r="AG2402" s="139" t="s">
        <v>4</v>
      </c>
      <c r="AH2402" s="139" t="s">
        <v>1380</v>
      </c>
      <c r="AI2402" s="139" t="s">
        <v>15678</v>
      </c>
      <c r="AJ2402" s="139"/>
      <c r="AK2402" s="139" t="s">
        <v>15678</v>
      </c>
      <c r="AL2402" s="139" t="s">
        <v>1408</v>
      </c>
      <c r="AM2402" s="141"/>
      <c r="AN2402" s="141" t="s">
        <v>8</v>
      </c>
      <c r="AO2402" s="139"/>
      <c r="AP2402" s="139" t="s">
        <v>1408</v>
      </c>
      <c r="AQ2402" s="139"/>
      <c r="AR2402" s="381"/>
      <c r="AS2402" s="139" t="s">
        <v>4075</v>
      </c>
      <c r="AT2402" s="141" t="s">
        <v>1404</v>
      </c>
      <c r="AU2402" s="141"/>
      <c r="AV2402" s="383"/>
      <c r="AW2402" s="385"/>
      <c r="AX2402" s="139" t="s">
        <v>5519</v>
      </c>
      <c r="AY2402" t="s">
        <v>18566</v>
      </c>
      <c r="BA2402" s="381"/>
      <c r="BB2402" s="139" t="s">
        <v>1452</v>
      </c>
      <c r="BC2402" s="166"/>
      <c r="BD2402" s="166"/>
      <c r="BE2402" s="166"/>
      <c r="BF2402" s="166"/>
      <c r="BG2402" s="166"/>
      <c r="BH2402" s="308"/>
      <c r="BI2402" s="308"/>
      <c r="BJ2402" s="141" t="s">
        <v>26</v>
      </c>
      <c r="BK2402" s="141" t="s">
        <v>26</v>
      </c>
      <c r="BL2402" s="141"/>
      <c r="BM2402" s="141"/>
      <c r="BN2402" s="139" t="s">
        <v>4075</v>
      </c>
      <c r="BQ2402" s="141"/>
      <c r="BV2402" s="141"/>
      <c r="BX2402" s="141"/>
      <c r="BY2402" s="141"/>
      <c r="BZ2402" s="141"/>
      <c r="CA2402" s="141"/>
      <c r="CB2402" s="141"/>
      <c r="CC2402" s="141"/>
      <c r="CD2402" s="141"/>
      <c r="CE2402" s="141"/>
      <c r="CF2402" s="141"/>
      <c r="CG2402" s="141"/>
    </row>
    <row r="2403" spans="1:85" x14ac:dyDescent="0.35">
      <c r="A2403" s="155" t="s">
        <v>6474</v>
      </c>
      <c r="B2403" s="139" t="s">
        <v>4075</v>
      </c>
      <c r="C2403" s="18">
        <v>43673</v>
      </c>
      <c r="D2403" s="144">
        <v>0.30256944444444445</v>
      </c>
      <c r="E2403" s="141" t="s">
        <v>13266</v>
      </c>
      <c r="F2403" s="141">
        <v>3</v>
      </c>
      <c r="G2403" s="141" t="s">
        <v>13283</v>
      </c>
      <c r="H2403" s="141">
        <v>2019</v>
      </c>
      <c r="I2403" s="18">
        <v>43673</v>
      </c>
      <c r="J2403" s="144">
        <v>0.30208333333333331</v>
      </c>
      <c r="K2403" s="378"/>
      <c r="L2403" s="139" t="s">
        <v>4075</v>
      </c>
      <c r="M2403" s="141" t="s">
        <v>28</v>
      </c>
      <c r="N2403" s="248">
        <v>44242</v>
      </c>
      <c r="O2403" s="141" t="s">
        <v>25</v>
      </c>
      <c r="P2403" s="141"/>
      <c r="Q2403" s="141" t="s">
        <v>6475</v>
      </c>
      <c r="R2403" s="141" t="s">
        <v>1944</v>
      </c>
      <c r="S2403" s="141"/>
      <c r="T2403" s="141" t="s">
        <v>17151</v>
      </c>
      <c r="U2403" s="141">
        <v>117654063</v>
      </c>
      <c r="V2403" s="141"/>
      <c r="W2403" s="139" t="s">
        <v>4075</v>
      </c>
      <c r="X2403" s="141" t="s">
        <v>25</v>
      </c>
      <c r="Y2403" s="141" t="s">
        <v>27</v>
      </c>
      <c r="Z2403" s="141"/>
      <c r="AA2403" s="141" t="s">
        <v>34</v>
      </c>
      <c r="AB2403" s="141"/>
      <c r="AC2403" s="139" t="s">
        <v>18049</v>
      </c>
      <c r="AD2403" s="380"/>
      <c r="AE2403" s="139" t="s">
        <v>4</v>
      </c>
      <c r="AF2403" s="139" t="s">
        <v>13073</v>
      </c>
      <c r="AG2403" s="139" t="s">
        <v>4</v>
      </c>
      <c r="AH2403" s="139" t="s">
        <v>1380</v>
      </c>
      <c r="AI2403" s="139" t="s">
        <v>15678</v>
      </c>
      <c r="AJ2403" s="139"/>
      <c r="AK2403" s="139" t="s">
        <v>15678</v>
      </c>
      <c r="AL2403" s="139" t="s">
        <v>1649</v>
      </c>
      <c r="AM2403" s="141" t="s">
        <v>9</v>
      </c>
      <c r="AN2403" s="141"/>
      <c r="AO2403" s="139"/>
      <c r="AP2403" s="139" t="s">
        <v>1649</v>
      </c>
      <c r="AQ2403" s="139"/>
      <c r="AR2403" s="381"/>
      <c r="AS2403" s="139" t="s">
        <v>4075</v>
      </c>
      <c r="AT2403" s="141" t="s">
        <v>1404</v>
      </c>
      <c r="AU2403" s="141">
        <v>246</v>
      </c>
      <c r="AV2403" s="383"/>
      <c r="AW2403" s="385"/>
      <c r="AX2403" s="139" t="s">
        <v>71</v>
      </c>
      <c r="AY2403" t="s">
        <v>18742</v>
      </c>
      <c r="BA2403" s="381"/>
      <c r="BB2403" s="139" t="s">
        <v>1444</v>
      </c>
      <c r="BC2403" s="166"/>
      <c r="BD2403" s="166"/>
      <c r="BE2403" s="166"/>
      <c r="BF2403" s="166"/>
      <c r="BG2403" s="166"/>
      <c r="BH2403" s="308"/>
      <c r="BI2403" s="308"/>
      <c r="BJ2403" s="141" t="s">
        <v>26</v>
      </c>
      <c r="BK2403" s="141" t="s">
        <v>26</v>
      </c>
      <c r="BL2403" s="141"/>
      <c r="BM2403" s="141"/>
      <c r="BN2403" s="139" t="s">
        <v>4075</v>
      </c>
      <c r="BQ2403" s="141"/>
      <c r="BV2403" s="141"/>
      <c r="BX2403" s="141"/>
      <c r="BY2403" s="141"/>
      <c r="BZ2403" s="141"/>
      <c r="CA2403" s="141"/>
      <c r="CB2403" s="141"/>
      <c r="CC2403" s="141"/>
      <c r="CD2403" s="141"/>
      <c r="CE2403" s="141"/>
      <c r="CF2403" s="141"/>
      <c r="CG2403" s="141"/>
    </row>
    <row r="2404" spans="1:85" x14ac:dyDescent="0.35">
      <c r="A2404" s="155" t="s">
        <v>6490</v>
      </c>
      <c r="B2404" s="139" t="s">
        <v>4075</v>
      </c>
      <c r="C2404" s="18">
        <v>43673</v>
      </c>
      <c r="D2404" s="144">
        <v>0</v>
      </c>
      <c r="E2404" s="141" t="s">
        <v>13266</v>
      </c>
      <c r="F2404" s="141">
        <v>3</v>
      </c>
      <c r="G2404" s="141" t="s">
        <v>13283</v>
      </c>
      <c r="H2404" s="141">
        <v>2019</v>
      </c>
      <c r="I2404" s="18">
        <v>43673</v>
      </c>
      <c r="J2404" s="144">
        <v>0.23194444444444445</v>
      </c>
      <c r="K2404" s="378"/>
      <c r="L2404" s="139" t="s">
        <v>4075</v>
      </c>
      <c r="M2404" s="141" t="s">
        <v>28</v>
      </c>
      <c r="N2404" s="248"/>
      <c r="O2404" s="141" t="s">
        <v>26</v>
      </c>
      <c r="P2404" s="141"/>
      <c r="Q2404" s="141" t="s">
        <v>6491</v>
      </c>
      <c r="R2404" s="141" t="s">
        <v>6492</v>
      </c>
      <c r="S2404" s="141"/>
      <c r="T2404" s="141" t="s">
        <v>6493</v>
      </c>
      <c r="U2404" s="141">
        <v>117653915</v>
      </c>
      <c r="V2404" s="141"/>
      <c r="W2404" s="139" t="s">
        <v>4075</v>
      </c>
      <c r="X2404" s="141" t="s">
        <v>25</v>
      </c>
      <c r="Y2404" s="141" t="s">
        <v>27</v>
      </c>
      <c r="Z2404" s="141"/>
      <c r="AA2404" s="141" t="s">
        <v>34</v>
      </c>
      <c r="AB2404" s="141"/>
      <c r="AC2404" s="139" t="s">
        <v>18047</v>
      </c>
      <c r="AD2404" s="380"/>
      <c r="AE2404" s="139" t="s">
        <v>4</v>
      </c>
      <c r="AF2404" s="139" t="s">
        <v>13073</v>
      </c>
      <c r="AG2404" s="139" t="s">
        <v>4</v>
      </c>
      <c r="AH2404" s="139" t="s">
        <v>1380</v>
      </c>
      <c r="AI2404" s="139" t="s">
        <v>15678</v>
      </c>
      <c r="AJ2404" s="139"/>
      <c r="AK2404" s="139" t="s">
        <v>15678</v>
      </c>
      <c r="AL2404" s="139" t="s">
        <v>1563</v>
      </c>
      <c r="AM2404" s="141"/>
      <c r="AN2404" s="141" t="s">
        <v>8</v>
      </c>
      <c r="AO2404" s="139"/>
      <c r="AP2404" s="139" t="s">
        <v>1563</v>
      </c>
      <c r="AQ2404" s="139"/>
      <c r="AR2404" s="381"/>
      <c r="AS2404" s="139" t="s">
        <v>4075</v>
      </c>
      <c r="AT2404" s="141" t="s">
        <v>43</v>
      </c>
      <c r="AU2404" s="141">
        <v>320</v>
      </c>
      <c r="AV2404" s="383"/>
      <c r="AW2404" s="385"/>
      <c r="AX2404" s="139" t="s">
        <v>5577</v>
      </c>
      <c r="AY2404" t="s">
        <v>19061</v>
      </c>
      <c r="BA2404" s="381"/>
      <c r="BB2404" s="139" t="s">
        <v>1452</v>
      </c>
      <c r="BC2404" s="166"/>
      <c r="BD2404" s="166"/>
      <c r="BE2404" s="166"/>
      <c r="BF2404" s="166"/>
      <c r="BG2404" s="166"/>
      <c r="BH2404" s="308"/>
      <c r="BI2404" s="308"/>
      <c r="BJ2404" s="141" t="s">
        <v>26</v>
      </c>
      <c r="BK2404" s="141" t="s">
        <v>26</v>
      </c>
      <c r="BL2404" s="141"/>
      <c r="BM2404" s="141"/>
      <c r="BN2404" s="139" t="s">
        <v>4075</v>
      </c>
      <c r="BQ2404" s="141" t="s">
        <v>16008</v>
      </c>
      <c r="BR2404" s="135" t="s">
        <v>15685</v>
      </c>
      <c r="BT2404" s="135" t="s">
        <v>15364</v>
      </c>
      <c r="BU2404" s="135" t="s">
        <v>15363</v>
      </c>
      <c r="BV2404" s="141" t="s">
        <v>13274</v>
      </c>
      <c r="BW2404" s="135" t="s">
        <v>13274</v>
      </c>
      <c r="BX2404" s="141" t="s">
        <v>15689</v>
      </c>
      <c r="BY2404" s="141" t="s">
        <v>12</v>
      </c>
      <c r="BZ2404" s="141" t="s">
        <v>26</v>
      </c>
      <c r="CA2404" s="141" t="s">
        <v>1848</v>
      </c>
      <c r="CB2404" s="141"/>
      <c r="CC2404" s="141" t="s">
        <v>15686</v>
      </c>
      <c r="CD2404" s="141" t="s">
        <v>15687</v>
      </c>
      <c r="CE2404" s="141" t="s">
        <v>15450</v>
      </c>
      <c r="CF2404" s="141" t="s">
        <v>15451</v>
      </c>
      <c r="CG2404" s="141" t="s">
        <v>4004</v>
      </c>
    </row>
    <row r="2405" spans="1:85" x14ac:dyDescent="0.35">
      <c r="A2405" s="155" t="s">
        <v>6487</v>
      </c>
      <c r="B2405" s="139" t="s">
        <v>4075</v>
      </c>
      <c r="C2405" s="18">
        <v>43673</v>
      </c>
      <c r="D2405" s="144">
        <v>0</v>
      </c>
      <c r="E2405" s="141" t="s">
        <v>13266</v>
      </c>
      <c r="F2405" s="141">
        <v>3</v>
      </c>
      <c r="G2405" s="141" t="s">
        <v>13283</v>
      </c>
      <c r="H2405" s="141">
        <v>2019</v>
      </c>
      <c r="I2405" s="18">
        <v>43673</v>
      </c>
      <c r="J2405" s="144"/>
      <c r="K2405" s="378"/>
      <c r="L2405" s="139" t="s">
        <v>4075</v>
      </c>
      <c r="M2405" s="141" t="s">
        <v>28</v>
      </c>
      <c r="N2405" s="248"/>
      <c r="O2405" s="141" t="s">
        <v>26</v>
      </c>
      <c r="P2405" s="141"/>
      <c r="Q2405" s="141" t="s">
        <v>6488</v>
      </c>
      <c r="R2405" s="141"/>
      <c r="S2405" s="141"/>
      <c r="T2405" s="141" t="s">
        <v>6489</v>
      </c>
      <c r="U2405" s="141">
        <v>0</v>
      </c>
      <c r="V2405" s="141"/>
      <c r="W2405" s="139" t="s">
        <v>4075</v>
      </c>
      <c r="X2405" s="141" t="s">
        <v>25</v>
      </c>
      <c r="Y2405" s="141" t="s">
        <v>27</v>
      </c>
      <c r="Z2405" s="141"/>
      <c r="AA2405" s="141" t="s">
        <v>34</v>
      </c>
      <c r="AB2405" s="141"/>
      <c r="AC2405" s="139" t="s">
        <v>18047</v>
      </c>
      <c r="AD2405" s="380"/>
      <c r="AE2405" s="139" t="s">
        <v>4</v>
      </c>
      <c r="AF2405" s="139" t="s">
        <v>13073</v>
      </c>
      <c r="AG2405" s="139" t="s">
        <v>4</v>
      </c>
      <c r="AH2405" s="139" t="s">
        <v>1380</v>
      </c>
      <c r="AI2405" s="139" t="s">
        <v>15678</v>
      </c>
      <c r="AJ2405" s="139"/>
      <c r="AK2405" s="139" t="s">
        <v>15678</v>
      </c>
      <c r="AL2405" s="139" t="s">
        <v>1563</v>
      </c>
      <c r="AM2405" s="141"/>
      <c r="AN2405" s="141" t="s">
        <v>8</v>
      </c>
      <c r="AO2405" s="139"/>
      <c r="AP2405" s="139" t="s">
        <v>1563</v>
      </c>
      <c r="AQ2405" s="139" t="s">
        <v>5582</v>
      </c>
      <c r="AR2405" s="381"/>
      <c r="AS2405" s="139" t="s">
        <v>4075</v>
      </c>
      <c r="AT2405" s="141" t="s">
        <v>1404</v>
      </c>
      <c r="AU2405" s="141"/>
      <c r="AV2405" s="383"/>
      <c r="AW2405" s="385"/>
      <c r="AX2405" s="139" t="s">
        <v>1425</v>
      </c>
      <c r="AY2405" t="s">
        <v>18368</v>
      </c>
      <c r="BA2405" s="381"/>
      <c r="BB2405" s="139" t="s">
        <v>1444</v>
      </c>
      <c r="BC2405" s="166"/>
      <c r="BD2405" s="166"/>
      <c r="BE2405" s="166"/>
      <c r="BF2405" s="166"/>
      <c r="BG2405" s="166"/>
      <c r="BH2405" s="308"/>
      <c r="BI2405" s="308"/>
      <c r="BJ2405" s="141" t="s">
        <v>26</v>
      </c>
      <c r="BK2405" s="141" t="s">
        <v>26</v>
      </c>
      <c r="BL2405" s="141"/>
      <c r="BM2405" s="141"/>
      <c r="BN2405" s="139" t="s">
        <v>4075</v>
      </c>
      <c r="BQ2405" s="141"/>
      <c r="BV2405" s="141"/>
      <c r="BX2405" s="141"/>
      <c r="BY2405" s="141"/>
      <c r="BZ2405" s="141"/>
      <c r="CA2405" s="141"/>
      <c r="CB2405" s="141"/>
      <c r="CC2405" s="141"/>
      <c r="CD2405" s="141"/>
      <c r="CE2405" s="141"/>
      <c r="CF2405" s="141"/>
      <c r="CG2405" s="141"/>
    </row>
    <row r="2406" spans="1:85" x14ac:dyDescent="0.35">
      <c r="A2406" s="155" t="s">
        <v>6483</v>
      </c>
      <c r="B2406" s="139" t="s">
        <v>4075</v>
      </c>
      <c r="C2406" s="18">
        <v>43673</v>
      </c>
      <c r="D2406" s="144">
        <v>0</v>
      </c>
      <c r="E2406" s="141" t="s">
        <v>13266</v>
      </c>
      <c r="F2406" s="141">
        <v>3</v>
      </c>
      <c r="G2406" s="141" t="s">
        <v>13283</v>
      </c>
      <c r="H2406" s="141">
        <v>2019</v>
      </c>
      <c r="I2406" s="18">
        <v>43673</v>
      </c>
      <c r="J2406" s="144">
        <v>0.72916666666666663</v>
      </c>
      <c r="K2406" s="378"/>
      <c r="L2406" s="139" t="s">
        <v>4075</v>
      </c>
      <c r="M2406" s="141" t="s">
        <v>28</v>
      </c>
      <c r="N2406" s="248"/>
      <c r="O2406" s="141" t="s">
        <v>26</v>
      </c>
      <c r="P2406" s="141"/>
      <c r="Q2406" s="141" t="s">
        <v>6484</v>
      </c>
      <c r="R2406" s="141" t="s">
        <v>6485</v>
      </c>
      <c r="S2406" s="141"/>
      <c r="T2406" s="141" t="s">
        <v>6486</v>
      </c>
      <c r="U2406" s="141">
        <v>0</v>
      </c>
      <c r="V2406" s="141"/>
      <c r="W2406" s="139" t="s">
        <v>4075</v>
      </c>
      <c r="X2406" s="141" t="s">
        <v>25</v>
      </c>
      <c r="Y2406" s="141" t="s">
        <v>27</v>
      </c>
      <c r="Z2406" s="141"/>
      <c r="AA2406" s="141" t="s">
        <v>34</v>
      </c>
      <c r="AB2406" s="141"/>
      <c r="AC2406" s="139" t="s">
        <v>18050</v>
      </c>
      <c r="AD2406" s="380"/>
      <c r="AE2406" s="139" t="s">
        <v>4</v>
      </c>
      <c r="AF2406" s="139" t="s">
        <v>13073</v>
      </c>
      <c r="AG2406" s="139" t="s">
        <v>4</v>
      </c>
      <c r="AH2406" s="139" t="s">
        <v>1380</v>
      </c>
      <c r="AI2406" s="139" t="s">
        <v>15678</v>
      </c>
      <c r="AJ2406" s="139"/>
      <c r="AK2406" s="139" t="s">
        <v>15678</v>
      </c>
      <c r="AL2406" s="139" t="s">
        <v>1563</v>
      </c>
      <c r="AM2406" s="141"/>
      <c r="AN2406" s="141" t="s">
        <v>8</v>
      </c>
      <c r="AO2406" s="139"/>
      <c r="AP2406" s="139" t="s">
        <v>1563</v>
      </c>
      <c r="AQ2406" s="139"/>
      <c r="AR2406" s="381"/>
      <c r="AS2406" s="139" t="s">
        <v>4075</v>
      </c>
      <c r="AT2406" s="141" t="s">
        <v>43</v>
      </c>
      <c r="AU2406" s="141">
        <v>400</v>
      </c>
      <c r="AV2406" s="383"/>
      <c r="AW2406" s="385"/>
      <c r="AX2406" s="139" t="s">
        <v>2681</v>
      </c>
      <c r="AY2406" t="s">
        <v>18383</v>
      </c>
      <c r="BA2406" s="381"/>
      <c r="BB2406" s="139" t="s">
        <v>1452</v>
      </c>
      <c r="BC2406" s="166"/>
      <c r="BD2406" s="166"/>
      <c r="BE2406" s="166"/>
      <c r="BF2406" s="166"/>
      <c r="BG2406" s="166"/>
      <c r="BH2406" s="308"/>
      <c r="BI2406" s="308"/>
      <c r="BJ2406" s="141" t="s">
        <v>26</v>
      </c>
      <c r="BK2406" s="141" t="s">
        <v>26</v>
      </c>
      <c r="BL2406" s="141"/>
      <c r="BM2406" s="141"/>
      <c r="BN2406" s="139" t="s">
        <v>4075</v>
      </c>
      <c r="BQ2406" s="141" t="s">
        <v>16013</v>
      </c>
      <c r="BR2406" s="135" t="s">
        <v>15680</v>
      </c>
      <c r="BT2406" s="135" t="s">
        <v>15350</v>
      </c>
      <c r="BU2406" s="135" t="s">
        <v>13278</v>
      </c>
      <c r="BV2406" s="141" t="s">
        <v>13286</v>
      </c>
      <c r="BW2406" s="135" t="s">
        <v>3829</v>
      </c>
      <c r="BX2406" s="141" t="s">
        <v>15681</v>
      </c>
      <c r="BY2406" s="141" t="s">
        <v>15681</v>
      </c>
      <c r="BZ2406" s="141" t="s">
        <v>26</v>
      </c>
      <c r="CA2406" s="141" t="s">
        <v>1848</v>
      </c>
      <c r="CB2406" s="141"/>
      <c r="CC2406" s="141" t="s">
        <v>15690</v>
      </c>
      <c r="CD2406" s="141" t="s">
        <v>34</v>
      </c>
      <c r="CE2406" s="141" t="s">
        <v>15450</v>
      </c>
      <c r="CF2406" s="141" t="s">
        <v>15454</v>
      </c>
      <c r="CG2406" s="141"/>
    </row>
    <row r="2407" spans="1:85" x14ac:dyDescent="0.35">
      <c r="A2407" s="155" t="s">
        <v>6466</v>
      </c>
      <c r="B2407" s="139" t="s">
        <v>4075</v>
      </c>
      <c r="C2407" s="18">
        <v>43674</v>
      </c>
      <c r="D2407" s="144">
        <v>0.47499999999999998</v>
      </c>
      <c r="E2407" s="141" t="s">
        <v>13267</v>
      </c>
      <c r="F2407" s="141">
        <v>3</v>
      </c>
      <c r="G2407" s="141" t="s">
        <v>13283</v>
      </c>
      <c r="H2407" s="141">
        <v>2019</v>
      </c>
      <c r="I2407" s="18">
        <v>43674</v>
      </c>
      <c r="J2407" s="144">
        <v>0.47499999999999998</v>
      </c>
      <c r="K2407" s="378"/>
      <c r="L2407" s="139" t="s">
        <v>4075</v>
      </c>
      <c r="M2407" s="141" t="s">
        <v>5623</v>
      </c>
      <c r="N2407" s="248"/>
      <c r="O2407" s="141" t="s">
        <v>25</v>
      </c>
      <c r="P2407" s="141"/>
      <c r="Q2407" s="141" t="s">
        <v>6467</v>
      </c>
      <c r="R2407" s="141" t="s">
        <v>6468</v>
      </c>
      <c r="S2407" s="141"/>
      <c r="T2407" s="141"/>
      <c r="U2407" s="141">
        <v>117654764</v>
      </c>
      <c r="V2407" s="141"/>
      <c r="W2407" s="139" t="s">
        <v>4075</v>
      </c>
      <c r="X2407" s="141" t="s">
        <v>25</v>
      </c>
      <c r="Y2407" s="141" t="s">
        <v>27</v>
      </c>
      <c r="Z2407" s="141"/>
      <c r="AA2407" s="141" t="s">
        <v>34</v>
      </c>
      <c r="AB2407" s="141"/>
      <c r="AC2407" s="139" t="s">
        <v>115</v>
      </c>
      <c r="AD2407" s="380"/>
      <c r="AE2407" s="139" t="s">
        <v>4</v>
      </c>
      <c r="AF2407" s="139" t="s">
        <v>13073</v>
      </c>
      <c r="AG2407" s="139" t="s">
        <v>4</v>
      </c>
      <c r="AH2407" s="139" t="s">
        <v>1380</v>
      </c>
      <c r="AI2407" s="139" t="s">
        <v>1381</v>
      </c>
      <c r="AJ2407" s="139"/>
      <c r="AK2407" s="139" t="s">
        <v>15678</v>
      </c>
      <c r="AL2407" s="139" t="s">
        <v>1563</v>
      </c>
      <c r="AM2407" s="141" t="s">
        <v>4004</v>
      </c>
      <c r="AN2407" s="141" t="s">
        <v>8</v>
      </c>
      <c r="AO2407" s="139"/>
      <c r="AP2407" s="139" t="s">
        <v>1563</v>
      </c>
      <c r="AQ2407" s="139"/>
      <c r="AR2407" s="381"/>
      <c r="AS2407" s="139" t="s">
        <v>4075</v>
      </c>
      <c r="AT2407" s="141" t="s">
        <v>1404</v>
      </c>
      <c r="AU2407" s="141"/>
      <c r="AV2407" s="383"/>
      <c r="AW2407" s="385"/>
      <c r="AX2407" s="139"/>
      <c r="BA2407" s="381"/>
      <c r="BB2407" s="139" t="s">
        <v>1444</v>
      </c>
      <c r="BC2407" s="166">
        <v>0.25</v>
      </c>
      <c r="BD2407" s="166"/>
      <c r="BE2407" s="166"/>
      <c r="BF2407" s="166"/>
      <c r="BG2407" s="166"/>
      <c r="BH2407" s="308"/>
      <c r="BI2407" s="308"/>
      <c r="BJ2407" s="141" t="s">
        <v>26</v>
      </c>
      <c r="BK2407" s="141" t="s">
        <v>26</v>
      </c>
      <c r="BL2407" s="141"/>
      <c r="BM2407" s="141"/>
      <c r="BN2407" s="139" t="s">
        <v>4075</v>
      </c>
      <c r="BQ2407" s="141" t="s">
        <v>16015</v>
      </c>
      <c r="BR2407" s="135" t="s">
        <v>15685</v>
      </c>
      <c r="BT2407" s="135" t="s">
        <v>15357</v>
      </c>
      <c r="BU2407" s="135" t="s">
        <v>15438</v>
      </c>
      <c r="BV2407" s="141" t="s">
        <v>13267</v>
      </c>
      <c r="BW2407" s="135" t="s">
        <v>13276</v>
      </c>
      <c r="BX2407" s="141" t="s">
        <v>12</v>
      </c>
      <c r="BY2407" s="141" t="s">
        <v>12</v>
      </c>
      <c r="BZ2407" s="141" t="s">
        <v>26</v>
      </c>
      <c r="CA2407" s="141" t="s">
        <v>1848</v>
      </c>
      <c r="CB2407" s="141"/>
      <c r="CC2407" s="141" t="s">
        <v>15686</v>
      </c>
      <c r="CD2407" s="141" t="s">
        <v>15683</v>
      </c>
      <c r="CE2407" s="141" t="s">
        <v>15450</v>
      </c>
      <c r="CF2407" s="141" t="s">
        <v>15451</v>
      </c>
      <c r="CG2407" s="141" t="s">
        <v>1897</v>
      </c>
    </row>
    <row r="2408" spans="1:85" x14ac:dyDescent="0.35">
      <c r="A2408" s="155" t="s">
        <v>6469</v>
      </c>
      <c r="B2408" s="139" t="s">
        <v>4075</v>
      </c>
      <c r="C2408" s="18">
        <v>43674</v>
      </c>
      <c r="D2408" s="144">
        <v>0</v>
      </c>
      <c r="E2408" s="141" t="s">
        <v>13267</v>
      </c>
      <c r="F2408" s="141">
        <v>3</v>
      </c>
      <c r="G2408" s="141" t="s">
        <v>13283</v>
      </c>
      <c r="H2408" s="141">
        <v>2019</v>
      </c>
      <c r="I2408" s="18">
        <v>43674</v>
      </c>
      <c r="J2408" s="144">
        <v>0.9243055555555556</v>
      </c>
      <c r="K2408" s="378"/>
      <c r="L2408" s="139" t="s">
        <v>4075</v>
      </c>
      <c r="M2408" s="141" t="s">
        <v>28</v>
      </c>
      <c r="N2408" s="248"/>
      <c r="O2408" s="141" t="s">
        <v>26</v>
      </c>
      <c r="P2408" s="141"/>
      <c r="Q2408" s="141" t="s">
        <v>6471</v>
      </c>
      <c r="R2408" s="141" t="s">
        <v>6472</v>
      </c>
      <c r="S2408" s="141"/>
      <c r="T2408" s="141" t="s">
        <v>6473</v>
      </c>
      <c r="U2408" s="141">
        <v>117654988</v>
      </c>
      <c r="V2408" s="141"/>
      <c r="W2408" s="139" t="s">
        <v>4075</v>
      </c>
      <c r="X2408" s="141" t="s">
        <v>25</v>
      </c>
      <c r="Y2408" s="141" t="s">
        <v>27</v>
      </c>
      <c r="Z2408" s="141"/>
      <c r="AA2408" s="141" t="s">
        <v>34</v>
      </c>
      <c r="AB2408" s="141"/>
      <c r="AC2408" s="139" t="s">
        <v>18050</v>
      </c>
      <c r="AD2408" s="380"/>
      <c r="AE2408" s="139" t="s">
        <v>102</v>
      </c>
      <c r="AF2408" s="139" t="s">
        <v>13071</v>
      </c>
      <c r="AG2408" s="139" t="s">
        <v>102</v>
      </c>
      <c r="AH2408" s="139" t="s">
        <v>1378</v>
      </c>
      <c r="AI2408" s="139" t="s">
        <v>1387</v>
      </c>
      <c r="AJ2408" s="139" t="s">
        <v>1563</v>
      </c>
      <c r="AK2408" s="139"/>
      <c r="AL2408" s="139"/>
      <c r="AM2408" s="141"/>
      <c r="AN2408" s="141" t="s">
        <v>8</v>
      </c>
      <c r="AO2408" s="139"/>
      <c r="AP2408" s="139" t="s">
        <v>1563</v>
      </c>
      <c r="AQ2408" s="139" t="s">
        <v>6470</v>
      </c>
      <c r="AR2408" s="381"/>
      <c r="AS2408" s="139" t="s">
        <v>4075</v>
      </c>
      <c r="AT2408" s="141" t="s">
        <v>1404</v>
      </c>
      <c r="AU2408" s="141"/>
      <c r="AV2408" s="383"/>
      <c r="AW2408" s="385"/>
      <c r="AX2408" s="139" t="s">
        <v>119</v>
      </c>
      <c r="AY2408" t="s">
        <v>18473</v>
      </c>
      <c r="BA2408" s="381"/>
      <c r="BB2408" s="139" t="s">
        <v>1450</v>
      </c>
      <c r="BC2408" s="166"/>
      <c r="BD2408" s="166"/>
      <c r="BE2408" s="166"/>
      <c r="BF2408" s="166"/>
      <c r="BG2408" s="166"/>
      <c r="BH2408" s="308"/>
      <c r="BI2408" s="308"/>
      <c r="BJ2408" s="141" t="s">
        <v>26</v>
      </c>
      <c r="BK2408" s="141" t="s">
        <v>26</v>
      </c>
      <c r="BL2408" s="141"/>
      <c r="BM2408" s="141"/>
      <c r="BN2408" s="139" t="s">
        <v>4075</v>
      </c>
      <c r="BQ2408" s="141"/>
      <c r="BV2408" s="141"/>
      <c r="BX2408" s="141"/>
      <c r="BY2408" s="141"/>
      <c r="BZ2408" s="141"/>
      <c r="CA2408" s="141"/>
      <c r="CB2408" s="141"/>
      <c r="CC2408" s="141"/>
      <c r="CD2408" s="141"/>
      <c r="CE2408" s="141"/>
      <c r="CF2408" s="141"/>
      <c r="CG2408" s="141"/>
    </row>
    <row r="2409" spans="1:85" x14ac:dyDescent="0.35">
      <c r="A2409" s="155" t="s">
        <v>6462</v>
      </c>
      <c r="B2409" s="139" t="s">
        <v>4075</v>
      </c>
      <c r="C2409" s="18">
        <v>43675</v>
      </c>
      <c r="D2409" s="144">
        <v>0</v>
      </c>
      <c r="E2409" s="141" t="s">
        <v>13267</v>
      </c>
      <c r="F2409" s="141">
        <v>3</v>
      </c>
      <c r="G2409" s="141" t="s">
        <v>13283</v>
      </c>
      <c r="H2409" s="141">
        <v>2019</v>
      </c>
      <c r="I2409" s="18">
        <v>43675</v>
      </c>
      <c r="J2409" s="144"/>
      <c r="K2409" s="378"/>
      <c r="L2409" s="139" t="s">
        <v>4075</v>
      </c>
      <c r="M2409" s="141" t="s">
        <v>28</v>
      </c>
      <c r="N2409" s="248"/>
      <c r="O2409" s="141" t="s">
        <v>26</v>
      </c>
      <c r="P2409" s="141"/>
      <c r="Q2409" s="141" t="s">
        <v>6463</v>
      </c>
      <c r="R2409" s="141"/>
      <c r="S2409" s="141"/>
      <c r="T2409" s="141" t="s">
        <v>6464</v>
      </c>
      <c r="U2409" s="141">
        <v>0</v>
      </c>
      <c r="V2409" s="141"/>
      <c r="W2409" s="139" t="s">
        <v>4075</v>
      </c>
      <c r="X2409" s="141" t="s">
        <v>25</v>
      </c>
      <c r="Y2409" s="141" t="s">
        <v>27</v>
      </c>
      <c r="Z2409" s="141"/>
      <c r="AA2409" s="141" t="s">
        <v>34</v>
      </c>
      <c r="AB2409" s="141"/>
      <c r="AC2409" s="139" t="s">
        <v>18047</v>
      </c>
      <c r="AD2409" s="380"/>
      <c r="AE2409" s="139" t="s">
        <v>102</v>
      </c>
      <c r="AF2409" s="139" t="s">
        <v>13080</v>
      </c>
      <c r="AG2409" s="139" t="s">
        <v>102</v>
      </c>
      <c r="AH2409" s="139" t="s">
        <v>1378</v>
      </c>
      <c r="AI2409" s="139" t="s">
        <v>1400</v>
      </c>
      <c r="AJ2409" s="139" t="s">
        <v>46</v>
      </c>
      <c r="AK2409" s="139"/>
      <c r="AL2409" s="139"/>
      <c r="AM2409" s="141"/>
      <c r="AN2409" s="141" t="s">
        <v>8</v>
      </c>
      <c r="AO2409" s="139"/>
      <c r="AP2409" s="139" t="s">
        <v>46</v>
      </c>
      <c r="AQ2409" s="139" t="s">
        <v>6465</v>
      </c>
      <c r="AR2409" s="381"/>
      <c r="AS2409" s="139" t="s">
        <v>4075</v>
      </c>
      <c r="AT2409" s="141" t="s">
        <v>1404</v>
      </c>
      <c r="AU2409" s="141"/>
      <c r="AV2409" s="383"/>
      <c r="AW2409" s="385"/>
      <c r="AX2409" s="139" t="s">
        <v>5607</v>
      </c>
      <c r="AY2409" t="s">
        <v>18817</v>
      </c>
      <c r="BA2409" s="381"/>
      <c r="BB2409" s="139" t="s">
        <v>1444</v>
      </c>
      <c r="BC2409" s="166"/>
      <c r="BD2409" s="166"/>
      <c r="BE2409" s="166"/>
      <c r="BF2409" s="166"/>
      <c r="BG2409" s="166"/>
      <c r="BH2409" s="308"/>
      <c r="BI2409" s="308"/>
      <c r="BJ2409" s="141" t="s">
        <v>26</v>
      </c>
      <c r="BK2409" s="141" t="s">
        <v>26</v>
      </c>
      <c r="BL2409" s="141"/>
      <c r="BM2409" s="141"/>
      <c r="BN2409" s="139" t="s">
        <v>4075</v>
      </c>
      <c r="BQ2409" s="141"/>
      <c r="BV2409" s="141"/>
      <c r="BX2409" s="141"/>
      <c r="BY2409" s="141"/>
      <c r="BZ2409" s="141"/>
      <c r="CA2409" s="141"/>
      <c r="CB2409" s="141"/>
      <c r="CC2409" s="141"/>
      <c r="CD2409" s="141"/>
      <c r="CE2409" s="141"/>
      <c r="CF2409" s="141"/>
      <c r="CG2409" s="141"/>
    </row>
    <row r="2410" spans="1:85" x14ac:dyDescent="0.35">
      <c r="A2410" s="155" t="s">
        <v>6450</v>
      </c>
      <c r="B2410" s="139" t="s">
        <v>4075</v>
      </c>
      <c r="C2410" s="18">
        <v>43676</v>
      </c>
      <c r="D2410" s="144">
        <v>0</v>
      </c>
      <c r="E2410" s="141" t="s">
        <v>13267</v>
      </c>
      <c r="F2410" s="141">
        <v>3</v>
      </c>
      <c r="G2410" s="141" t="s">
        <v>13283</v>
      </c>
      <c r="H2410" s="141">
        <v>2019</v>
      </c>
      <c r="I2410" s="18">
        <v>43676</v>
      </c>
      <c r="J2410" s="144">
        <v>0.63402777777777775</v>
      </c>
      <c r="K2410" s="378"/>
      <c r="L2410" s="139" t="s">
        <v>4075</v>
      </c>
      <c r="M2410" s="141" t="s">
        <v>28</v>
      </c>
      <c r="N2410" s="248"/>
      <c r="O2410" s="141" t="s">
        <v>26</v>
      </c>
      <c r="P2410" s="141"/>
      <c r="Q2410" s="141" t="s">
        <v>6451</v>
      </c>
      <c r="R2410" s="141" t="s">
        <v>6452</v>
      </c>
      <c r="S2410" s="141"/>
      <c r="T2410" s="141" t="s">
        <v>6453</v>
      </c>
      <c r="U2410" s="141">
        <v>117668994</v>
      </c>
      <c r="V2410" s="141"/>
      <c r="W2410" s="139" t="s">
        <v>4075</v>
      </c>
      <c r="X2410" s="141" t="s">
        <v>25</v>
      </c>
      <c r="Y2410" s="141" t="s">
        <v>27</v>
      </c>
      <c r="Z2410" s="141"/>
      <c r="AA2410" s="141" t="s">
        <v>34</v>
      </c>
      <c r="AB2410" s="141"/>
      <c r="AC2410" s="139" t="s">
        <v>18049</v>
      </c>
      <c r="AD2410" s="380"/>
      <c r="AE2410" s="139" t="s">
        <v>4</v>
      </c>
      <c r="AF2410" s="139" t="s">
        <v>13073</v>
      </c>
      <c r="AG2410" s="139" t="s">
        <v>4</v>
      </c>
      <c r="AH2410" s="139" t="s">
        <v>1380</v>
      </c>
      <c r="AI2410" s="139" t="s">
        <v>15678</v>
      </c>
      <c r="AJ2410" s="139"/>
      <c r="AK2410" s="139" t="s">
        <v>15678</v>
      </c>
      <c r="AL2410" s="139" t="s">
        <v>1563</v>
      </c>
      <c r="AM2410" s="141"/>
      <c r="AN2410" s="141" t="s">
        <v>8</v>
      </c>
      <c r="AO2410" s="139"/>
      <c r="AP2410" s="139" t="s">
        <v>1563</v>
      </c>
      <c r="AQ2410" s="139"/>
      <c r="AR2410" s="381"/>
      <c r="AS2410" s="139" t="s">
        <v>4075</v>
      </c>
      <c r="AT2410" s="141" t="s">
        <v>43</v>
      </c>
      <c r="AU2410" s="141">
        <v>330</v>
      </c>
      <c r="AV2410" s="383"/>
      <c r="AW2410" s="385"/>
      <c r="AX2410" s="139" t="s">
        <v>5696</v>
      </c>
      <c r="AY2410" t="s">
        <v>18583</v>
      </c>
      <c r="BA2410" s="381"/>
      <c r="BB2410" s="139" t="s">
        <v>1451</v>
      </c>
      <c r="BC2410" s="166"/>
      <c r="BD2410" s="166"/>
      <c r="BE2410" s="166"/>
      <c r="BF2410" s="166"/>
      <c r="BG2410" s="166"/>
      <c r="BH2410" s="308"/>
      <c r="BI2410" s="308"/>
      <c r="BJ2410" s="141" t="s">
        <v>26</v>
      </c>
      <c r="BK2410" s="141" t="s">
        <v>26</v>
      </c>
      <c r="BL2410" s="141"/>
      <c r="BM2410" s="141"/>
      <c r="BN2410" s="139" t="s">
        <v>4075</v>
      </c>
      <c r="BQ2410" s="141" t="s">
        <v>16018</v>
      </c>
      <c r="BR2410" s="135" t="s">
        <v>15685</v>
      </c>
      <c r="BT2410" s="135" t="s">
        <v>15354</v>
      </c>
      <c r="BU2410" s="135" t="s">
        <v>15356</v>
      </c>
      <c r="BV2410" s="141" t="s">
        <v>13280</v>
      </c>
      <c r="BW2410" s="135" t="s">
        <v>15356</v>
      </c>
      <c r="BX2410" s="141" t="s">
        <v>15681</v>
      </c>
      <c r="BY2410" s="141" t="s">
        <v>12</v>
      </c>
      <c r="BZ2410" s="141" t="s">
        <v>26</v>
      </c>
      <c r="CA2410" s="141" t="s">
        <v>1848</v>
      </c>
      <c r="CB2410" s="141"/>
      <c r="CC2410" s="141" t="s">
        <v>15704</v>
      </c>
      <c r="CD2410" s="141" t="s">
        <v>15683</v>
      </c>
      <c r="CE2410" s="141" t="s">
        <v>15456</v>
      </c>
      <c r="CF2410" s="141" t="s">
        <v>15451</v>
      </c>
      <c r="CG2410" s="141" t="s">
        <v>4004</v>
      </c>
    </row>
    <row r="2411" spans="1:85" x14ac:dyDescent="0.35">
      <c r="A2411" s="155" t="s">
        <v>6446</v>
      </c>
      <c r="B2411" s="139" t="s">
        <v>4075</v>
      </c>
      <c r="C2411" s="18">
        <v>43676</v>
      </c>
      <c r="D2411" s="144">
        <v>0</v>
      </c>
      <c r="E2411" s="141" t="s">
        <v>13267</v>
      </c>
      <c r="F2411" s="141">
        <v>3</v>
      </c>
      <c r="G2411" s="141" t="s">
        <v>13283</v>
      </c>
      <c r="H2411" s="141">
        <v>2019</v>
      </c>
      <c r="I2411" s="18">
        <v>43676</v>
      </c>
      <c r="J2411" s="144">
        <v>4.2361111111111113E-2</v>
      </c>
      <c r="K2411" s="378"/>
      <c r="L2411" s="139" t="s">
        <v>4075</v>
      </c>
      <c r="M2411" s="141" t="s">
        <v>28</v>
      </c>
      <c r="N2411" s="248"/>
      <c r="O2411" s="141" t="s">
        <v>26</v>
      </c>
      <c r="P2411" s="141"/>
      <c r="Q2411" s="141" t="s">
        <v>6447</v>
      </c>
      <c r="R2411" s="141" t="s">
        <v>6448</v>
      </c>
      <c r="S2411" s="141"/>
      <c r="T2411" s="141" t="s">
        <v>6449</v>
      </c>
      <c r="U2411" s="141">
        <v>117664757</v>
      </c>
      <c r="V2411" s="141"/>
      <c r="W2411" s="139" t="s">
        <v>4075</v>
      </c>
      <c r="X2411" s="141" t="s">
        <v>25</v>
      </c>
      <c r="Y2411" s="141" t="s">
        <v>27</v>
      </c>
      <c r="Z2411" s="141"/>
      <c r="AA2411" s="141" t="s">
        <v>34</v>
      </c>
      <c r="AB2411" s="141"/>
      <c r="AC2411" s="139" t="s">
        <v>18047</v>
      </c>
      <c r="AD2411" s="380"/>
      <c r="AE2411" s="139" t="s">
        <v>102</v>
      </c>
      <c r="AF2411" s="139" t="s">
        <v>13082</v>
      </c>
      <c r="AG2411" s="139" t="s">
        <v>102</v>
      </c>
      <c r="AH2411" s="139" t="s">
        <v>1378</v>
      </c>
      <c r="AI2411" s="139" t="s">
        <v>1382</v>
      </c>
      <c r="AJ2411" s="139" t="s">
        <v>60</v>
      </c>
      <c r="AK2411" s="139"/>
      <c r="AL2411" s="139"/>
      <c r="AM2411" s="141"/>
      <c r="AN2411" s="141" t="s">
        <v>8</v>
      </c>
      <c r="AO2411" s="139"/>
      <c r="AP2411" s="139" t="s">
        <v>60</v>
      </c>
      <c r="AQ2411" s="139"/>
      <c r="AR2411" s="381"/>
      <c r="AS2411" s="139" t="s">
        <v>4075</v>
      </c>
      <c r="AT2411" s="141" t="s">
        <v>1404</v>
      </c>
      <c r="AU2411" s="141"/>
      <c r="AV2411" s="383"/>
      <c r="AW2411" s="385"/>
      <c r="AX2411" s="139" t="s">
        <v>1425</v>
      </c>
      <c r="AY2411" t="s">
        <v>19028</v>
      </c>
      <c r="BA2411" s="381"/>
      <c r="BB2411" s="139" t="s">
        <v>1450</v>
      </c>
      <c r="BC2411" s="166"/>
      <c r="BD2411" s="166"/>
      <c r="BE2411" s="166"/>
      <c r="BF2411" s="166"/>
      <c r="BG2411" s="166"/>
      <c r="BH2411" s="308"/>
      <c r="BI2411" s="308"/>
      <c r="BJ2411" s="141" t="s">
        <v>26</v>
      </c>
      <c r="BK2411" s="141" t="s">
        <v>26</v>
      </c>
      <c r="BL2411" s="141"/>
      <c r="BM2411" s="141"/>
      <c r="BN2411" s="139" t="s">
        <v>4075</v>
      </c>
      <c r="BQ2411" s="141"/>
      <c r="BV2411" s="141"/>
      <c r="BX2411" s="141"/>
      <c r="BY2411" s="141"/>
      <c r="BZ2411" s="141"/>
      <c r="CA2411" s="141"/>
      <c r="CB2411" s="141"/>
      <c r="CC2411" s="141"/>
      <c r="CD2411" s="141"/>
      <c r="CE2411" s="141"/>
      <c r="CF2411" s="141"/>
      <c r="CG2411" s="141"/>
    </row>
    <row r="2412" spans="1:85" x14ac:dyDescent="0.35">
      <c r="A2412" s="155" t="s">
        <v>6458</v>
      </c>
      <c r="B2412" s="139" t="s">
        <v>4075</v>
      </c>
      <c r="C2412" s="18">
        <v>43676</v>
      </c>
      <c r="D2412" s="144">
        <v>0</v>
      </c>
      <c r="E2412" s="141" t="s">
        <v>13267</v>
      </c>
      <c r="F2412" s="141">
        <v>3</v>
      </c>
      <c r="G2412" s="141" t="s">
        <v>13283</v>
      </c>
      <c r="H2412" s="141">
        <v>2019</v>
      </c>
      <c r="I2412" s="18">
        <v>43676</v>
      </c>
      <c r="J2412" s="144">
        <v>0.62847222222222221</v>
      </c>
      <c r="K2412" s="378"/>
      <c r="L2412" s="139" t="s">
        <v>4075</v>
      </c>
      <c r="M2412" s="141" t="s">
        <v>28</v>
      </c>
      <c r="N2412" s="248"/>
      <c r="O2412" s="141" t="s">
        <v>26</v>
      </c>
      <c r="P2412" s="141"/>
      <c r="Q2412" s="141" t="s">
        <v>6459</v>
      </c>
      <c r="R2412" s="141" t="s">
        <v>6460</v>
      </c>
      <c r="S2412" s="141"/>
      <c r="T2412" s="141" t="s">
        <v>6461</v>
      </c>
      <c r="U2412" s="141">
        <v>0</v>
      </c>
      <c r="V2412" s="141"/>
      <c r="W2412" s="139" t="s">
        <v>4075</v>
      </c>
      <c r="X2412" s="141" t="s">
        <v>25</v>
      </c>
      <c r="Y2412" s="141" t="s">
        <v>27</v>
      </c>
      <c r="Z2412" s="141"/>
      <c r="AA2412" s="141" t="s">
        <v>34</v>
      </c>
      <c r="AB2412" s="141"/>
      <c r="AC2412" s="139" t="s">
        <v>18050</v>
      </c>
      <c r="AD2412" s="380"/>
      <c r="AE2412" s="139" t="s">
        <v>102</v>
      </c>
      <c r="AF2412" s="139" t="s">
        <v>13068</v>
      </c>
      <c r="AG2412" s="139" t="s">
        <v>102</v>
      </c>
      <c r="AH2412" s="139" t="s">
        <v>1378</v>
      </c>
      <c r="AI2412" s="139" t="s">
        <v>1398</v>
      </c>
      <c r="AJ2412" s="139" t="s">
        <v>1563</v>
      </c>
      <c r="AK2412" s="139"/>
      <c r="AL2412" s="139"/>
      <c r="AM2412" s="141"/>
      <c r="AN2412" s="141" t="s">
        <v>8</v>
      </c>
      <c r="AO2412" s="139"/>
      <c r="AP2412" s="139" t="s">
        <v>1563</v>
      </c>
      <c r="AQ2412" s="139"/>
      <c r="AR2412" s="381"/>
      <c r="AS2412" s="139" t="s">
        <v>4075</v>
      </c>
      <c r="AT2412" s="141" t="s">
        <v>1404</v>
      </c>
      <c r="AU2412" s="141"/>
      <c r="AV2412" s="383"/>
      <c r="AW2412" s="385"/>
      <c r="AX2412" s="139" t="s">
        <v>5586</v>
      </c>
      <c r="AY2412" t="s">
        <v>18676</v>
      </c>
      <c r="BA2412" s="381"/>
      <c r="BB2412" s="139" t="s">
        <v>17</v>
      </c>
      <c r="BC2412" s="166"/>
      <c r="BD2412" s="166"/>
      <c r="BE2412" s="166"/>
      <c r="BF2412" s="166"/>
      <c r="BG2412" s="166"/>
      <c r="BH2412" s="308"/>
      <c r="BI2412" s="308"/>
      <c r="BJ2412" s="141" t="s">
        <v>26</v>
      </c>
      <c r="BK2412" s="141" t="s">
        <v>26</v>
      </c>
      <c r="BL2412" s="141"/>
      <c r="BM2412" s="141"/>
      <c r="BN2412" s="139" t="s">
        <v>4075</v>
      </c>
      <c r="BQ2412" s="141"/>
      <c r="BV2412" s="141"/>
      <c r="BX2412" s="141"/>
      <c r="BY2412" s="141"/>
      <c r="BZ2412" s="141"/>
      <c r="CA2412" s="141"/>
      <c r="CB2412" s="141"/>
      <c r="CC2412" s="141"/>
      <c r="CD2412" s="141"/>
      <c r="CE2412" s="141"/>
      <c r="CF2412" s="141"/>
      <c r="CG2412" s="141"/>
    </row>
    <row r="2413" spans="1:85" x14ac:dyDescent="0.35">
      <c r="A2413" s="155" t="s">
        <v>6454</v>
      </c>
      <c r="B2413" s="139" t="s">
        <v>4075</v>
      </c>
      <c r="C2413" s="18">
        <v>43676</v>
      </c>
      <c r="D2413" s="144">
        <v>0</v>
      </c>
      <c r="E2413" s="141" t="s">
        <v>13267</v>
      </c>
      <c r="F2413" s="141">
        <v>3</v>
      </c>
      <c r="G2413" s="141" t="s">
        <v>13283</v>
      </c>
      <c r="H2413" s="141">
        <v>2019</v>
      </c>
      <c r="I2413" s="18">
        <v>43676</v>
      </c>
      <c r="J2413" s="144">
        <v>0.58611111111111114</v>
      </c>
      <c r="K2413" s="378"/>
      <c r="L2413" s="139" t="s">
        <v>4075</v>
      </c>
      <c r="M2413" s="141" t="s">
        <v>28</v>
      </c>
      <c r="N2413" s="248"/>
      <c r="O2413" s="141" t="s">
        <v>26</v>
      </c>
      <c r="P2413" s="141"/>
      <c r="Q2413" s="141" t="s">
        <v>6455</v>
      </c>
      <c r="R2413" s="141" t="s">
        <v>6456</v>
      </c>
      <c r="S2413" s="141"/>
      <c r="T2413" s="141" t="s">
        <v>6457</v>
      </c>
      <c r="U2413" s="141">
        <v>0</v>
      </c>
      <c r="V2413" s="141"/>
      <c r="W2413" s="139" t="s">
        <v>4075</v>
      </c>
      <c r="X2413" s="141" t="s">
        <v>25</v>
      </c>
      <c r="Y2413" s="141" t="s">
        <v>27</v>
      </c>
      <c r="Z2413" s="141"/>
      <c r="AA2413" s="141" t="s">
        <v>34</v>
      </c>
      <c r="AB2413" s="141"/>
      <c r="AC2413" s="139" t="s">
        <v>18047</v>
      </c>
      <c r="AD2413" s="380"/>
      <c r="AE2413" s="139" t="s">
        <v>103</v>
      </c>
      <c r="AF2413" s="139" t="s">
        <v>13075</v>
      </c>
      <c r="AG2413" s="139" t="s">
        <v>103</v>
      </c>
      <c r="AH2413" s="139" t="s">
        <v>1380</v>
      </c>
      <c r="AI2413" s="139" t="s">
        <v>7340</v>
      </c>
      <c r="AJ2413" s="139"/>
      <c r="AK2413" s="139" t="s">
        <v>7340</v>
      </c>
      <c r="AL2413" s="139" t="s">
        <v>1408</v>
      </c>
      <c r="AM2413" s="141"/>
      <c r="AN2413" s="141" t="s">
        <v>8</v>
      </c>
      <c r="AO2413" s="139"/>
      <c r="AP2413" s="139" t="s">
        <v>1408</v>
      </c>
      <c r="AQ2413" s="139"/>
      <c r="AR2413" s="381"/>
      <c r="AS2413" s="139" t="s">
        <v>4075</v>
      </c>
      <c r="AT2413" s="141" t="s">
        <v>1404</v>
      </c>
      <c r="AU2413" s="141"/>
      <c r="AV2413" s="383"/>
      <c r="AW2413" s="385"/>
      <c r="AX2413" s="139" t="s">
        <v>1616</v>
      </c>
      <c r="AY2413" t="s">
        <v>18250</v>
      </c>
      <c r="BA2413" s="381"/>
      <c r="BB2413" s="139" t="s">
        <v>1450</v>
      </c>
      <c r="BC2413" s="166"/>
      <c r="BD2413" s="166"/>
      <c r="BE2413" s="166"/>
      <c r="BF2413" s="166"/>
      <c r="BG2413" s="166"/>
      <c r="BH2413" s="308"/>
      <c r="BI2413" s="308"/>
      <c r="BJ2413" s="141" t="s">
        <v>26</v>
      </c>
      <c r="BK2413" s="141" t="s">
        <v>26</v>
      </c>
      <c r="BL2413" s="141"/>
      <c r="BM2413" s="141"/>
      <c r="BN2413" s="139" t="s">
        <v>4075</v>
      </c>
      <c r="BQ2413" s="141"/>
      <c r="BV2413" s="141"/>
      <c r="BX2413" s="141"/>
      <c r="BY2413" s="141"/>
      <c r="BZ2413" s="141"/>
      <c r="CA2413" s="141"/>
      <c r="CB2413" s="141"/>
      <c r="CC2413" s="141"/>
      <c r="CD2413" s="141"/>
      <c r="CE2413" s="141"/>
      <c r="CF2413" s="141"/>
      <c r="CG2413" s="141"/>
    </row>
    <row r="2414" spans="1:85" x14ac:dyDescent="0.35">
      <c r="A2414" s="155" t="s">
        <v>6443</v>
      </c>
      <c r="B2414" s="139" t="s">
        <v>4075</v>
      </c>
      <c r="C2414" s="18">
        <v>43677</v>
      </c>
      <c r="D2414" s="144">
        <v>0</v>
      </c>
      <c r="E2414" s="141" t="s">
        <v>13267</v>
      </c>
      <c r="F2414" s="141">
        <v>3</v>
      </c>
      <c r="G2414" s="141" t="s">
        <v>13283</v>
      </c>
      <c r="H2414" s="141">
        <v>2019</v>
      </c>
      <c r="I2414" s="18">
        <v>43677</v>
      </c>
      <c r="J2414" s="144"/>
      <c r="K2414" s="378"/>
      <c r="L2414" s="139" t="s">
        <v>4075</v>
      </c>
      <c r="M2414" s="141" t="s">
        <v>28</v>
      </c>
      <c r="N2414" s="248"/>
      <c r="O2414" s="141" t="s">
        <v>26</v>
      </c>
      <c r="P2414" s="141"/>
      <c r="Q2414" s="141" t="s">
        <v>6444</v>
      </c>
      <c r="R2414" s="141"/>
      <c r="S2414" s="141"/>
      <c r="T2414" s="141" t="s">
        <v>6445</v>
      </c>
      <c r="U2414" s="141">
        <v>0</v>
      </c>
      <c r="V2414" s="141"/>
      <c r="W2414" s="139" t="s">
        <v>4075</v>
      </c>
      <c r="X2414" s="141" t="s">
        <v>25</v>
      </c>
      <c r="Y2414" s="141" t="s">
        <v>27</v>
      </c>
      <c r="Z2414" s="141"/>
      <c r="AA2414" s="141" t="s">
        <v>34</v>
      </c>
      <c r="AB2414" s="141"/>
      <c r="AC2414" s="139" t="s">
        <v>18050</v>
      </c>
      <c r="AD2414" s="380"/>
      <c r="AE2414" s="139" t="s">
        <v>107</v>
      </c>
      <c r="AF2414" s="139" t="s">
        <v>13076</v>
      </c>
      <c r="AG2414" s="139" t="s">
        <v>4130</v>
      </c>
      <c r="AH2414" s="139" t="s">
        <v>1380</v>
      </c>
      <c r="AI2414" s="139" t="s">
        <v>1518</v>
      </c>
      <c r="AJ2414" s="139"/>
      <c r="AK2414" s="139" t="s">
        <v>1518</v>
      </c>
      <c r="AL2414" s="139" t="s">
        <v>1563</v>
      </c>
      <c r="AM2414" s="141"/>
      <c r="AN2414" s="141" t="s">
        <v>8</v>
      </c>
      <c r="AO2414" s="139"/>
      <c r="AP2414" s="139" t="s">
        <v>1563</v>
      </c>
      <c r="AQ2414" s="139" t="s">
        <v>5582</v>
      </c>
      <c r="AR2414" s="381"/>
      <c r="AS2414" s="139" t="s">
        <v>4075</v>
      </c>
      <c r="AT2414" s="141" t="s">
        <v>1404</v>
      </c>
      <c r="AU2414" s="141"/>
      <c r="AV2414" s="383"/>
      <c r="AW2414" s="385"/>
      <c r="AX2414" s="139" t="s">
        <v>5479</v>
      </c>
      <c r="AY2414" t="s">
        <v>18935</v>
      </c>
      <c r="BA2414" s="381"/>
      <c r="BB2414" s="139" t="s">
        <v>1450</v>
      </c>
      <c r="BC2414" s="166"/>
      <c r="BD2414" s="166"/>
      <c r="BE2414" s="166"/>
      <c r="BF2414" s="166"/>
      <c r="BG2414" s="166"/>
      <c r="BH2414" s="308"/>
      <c r="BI2414" s="308"/>
      <c r="BJ2414" s="141" t="s">
        <v>26</v>
      </c>
      <c r="BK2414" s="141" t="s">
        <v>26</v>
      </c>
      <c r="BL2414" s="141"/>
      <c r="BM2414" s="141"/>
      <c r="BN2414" s="139" t="s">
        <v>4075</v>
      </c>
      <c r="BQ2414" s="141"/>
      <c r="BV2414" s="141"/>
      <c r="BX2414" s="141"/>
      <c r="BY2414" s="141"/>
      <c r="BZ2414" s="141"/>
      <c r="CA2414" s="141"/>
      <c r="CB2414" s="141"/>
      <c r="CC2414" s="141"/>
      <c r="CD2414" s="141"/>
      <c r="CE2414" s="141"/>
      <c r="CF2414" s="141"/>
      <c r="CG2414" s="141"/>
    </row>
    <row r="2415" spans="1:85" x14ac:dyDescent="0.35">
      <c r="A2415" s="155" t="s">
        <v>6439</v>
      </c>
      <c r="B2415" s="139" t="s">
        <v>4075</v>
      </c>
      <c r="C2415" s="18">
        <v>43678</v>
      </c>
      <c r="D2415" s="144">
        <v>0</v>
      </c>
      <c r="E2415" s="141" t="s">
        <v>13267</v>
      </c>
      <c r="F2415" s="141">
        <v>3</v>
      </c>
      <c r="G2415" s="141" t="s">
        <v>2536</v>
      </c>
      <c r="H2415" s="141">
        <v>2019</v>
      </c>
      <c r="I2415" s="18">
        <v>43678</v>
      </c>
      <c r="J2415" s="144">
        <v>0.56041666666666667</v>
      </c>
      <c r="K2415" s="378"/>
      <c r="L2415" s="139" t="s">
        <v>4075</v>
      </c>
      <c r="M2415" s="141" t="s">
        <v>28</v>
      </c>
      <c r="N2415" s="248"/>
      <c r="O2415" s="141" t="s">
        <v>26</v>
      </c>
      <c r="P2415" s="141"/>
      <c r="Q2415" s="141" t="s">
        <v>6440</v>
      </c>
      <c r="R2415" s="141" t="s">
        <v>6441</v>
      </c>
      <c r="S2415" s="141"/>
      <c r="T2415" s="141" t="s">
        <v>6442</v>
      </c>
      <c r="U2415" s="141">
        <v>117699083</v>
      </c>
      <c r="V2415" s="141"/>
      <c r="W2415" s="139" t="s">
        <v>4075</v>
      </c>
      <c r="X2415" s="141" t="s">
        <v>25</v>
      </c>
      <c r="Y2415" s="141" t="s">
        <v>27</v>
      </c>
      <c r="Z2415" s="141"/>
      <c r="AA2415" s="141" t="s">
        <v>34</v>
      </c>
      <c r="AB2415" s="141"/>
      <c r="AC2415" s="139" t="s">
        <v>18047</v>
      </c>
      <c r="AD2415" s="380"/>
      <c r="AE2415" s="139" t="s">
        <v>103</v>
      </c>
      <c r="AF2415" s="139" t="s">
        <v>13079</v>
      </c>
      <c r="AG2415" s="139" t="s">
        <v>103</v>
      </c>
      <c r="AH2415" s="139" t="s">
        <v>1380</v>
      </c>
      <c r="AI2415" s="139" t="s">
        <v>7240</v>
      </c>
      <c r="AJ2415" s="139"/>
      <c r="AK2415" s="139" t="s">
        <v>7240</v>
      </c>
      <c r="AL2415" s="139" t="s">
        <v>1563</v>
      </c>
      <c r="AM2415" s="141"/>
      <c r="AN2415" s="141" t="s">
        <v>8</v>
      </c>
      <c r="AO2415" s="139"/>
      <c r="AP2415" s="139" t="s">
        <v>1563</v>
      </c>
      <c r="AQ2415" s="139"/>
      <c r="AR2415" s="381"/>
      <c r="AS2415" s="139" t="s">
        <v>4075</v>
      </c>
      <c r="AT2415" s="141" t="s">
        <v>43</v>
      </c>
      <c r="AU2415" s="141">
        <v>340</v>
      </c>
      <c r="AV2415" s="383"/>
      <c r="AW2415" s="385"/>
      <c r="AX2415" s="139" t="s">
        <v>3407</v>
      </c>
      <c r="AY2415" t="s">
        <v>18302</v>
      </c>
      <c r="BA2415" s="381"/>
      <c r="BB2415" s="139" t="s">
        <v>1451</v>
      </c>
      <c r="BC2415" s="166"/>
      <c r="BD2415" s="166"/>
      <c r="BE2415" s="166"/>
      <c r="BF2415" s="166"/>
      <c r="BG2415" s="166"/>
      <c r="BH2415" s="308"/>
      <c r="BI2415" s="308"/>
      <c r="BJ2415" s="141" t="s">
        <v>26</v>
      </c>
      <c r="BK2415" s="141" t="s">
        <v>26</v>
      </c>
      <c r="BL2415" s="141"/>
      <c r="BM2415" s="141"/>
      <c r="BN2415" s="139" t="s">
        <v>4075</v>
      </c>
      <c r="BQ2415" s="141"/>
      <c r="BV2415" s="141"/>
      <c r="BX2415" s="141"/>
      <c r="BY2415" s="141"/>
      <c r="BZ2415" s="141"/>
      <c r="CA2415" s="141"/>
      <c r="CB2415" s="141"/>
      <c r="CC2415" s="141"/>
      <c r="CD2415" s="141"/>
      <c r="CE2415" s="141"/>
      <c r="CF2415" s="141"/>
      <c r="CG2415" s="141"/>
    </row>
    <row r="2416" spans="1:85" x14ac:dyDescent="0.35">
      <c r="A2416" s="155" t="s">
        <v>6428</v>
      </c>
      <c r="B2416" s="139" t="s">
        <v>4075</v>
      </c>
      <c r="C2416" s="18">
        <v>43679</v>
      </c>
      <c r="D2416" s="144">
        <v>0</v>
      </c>
      <c r="E2416" s="141" t="s">
        <v>13267</v>
      </c>
      <c r="F2416" s="141">
        <v>3</v>
      </c>
      <c r="G2416" s="141" t="s">
        <v>2536</v>
      </c>
      <c r="H2416" s="141">
        <v>2019</v>
      </c>
      <c r="I2416" s="18">
        <v>43679</v>
      </c>
      <c r="J2416" s="144">
        <v>0.11319444444444444</v>
      </c>
      <c r="K2416" s="378"/>
      <c r="L2416" s="139" t="s">
        <v>4075</v>
      </c>
      <c r="M2416" s="141" t="s">
        <v>28</v>
      </c>
      <c r="N2416" s="248"/>
      <c r="O2416" s="141" t="s">
        <v>26</v>
      </c>
      <c r="P2416" s="141"/>
      <c r="Q2416" s="141" t="s">
        <v>6429</v>
      </c>
      <c r="R2416" s="141" t="s">
        <v>6430</v>
      </c>
      <c r="S2416" s="141"/>
      <c r="T2416" s="141" t="s">
        <v>6431</v>
      </c>
      <c r="U2416" s="141">
        <v>0</v>
      </c>
      <c r="V2416" s="141"/>
      <c r="W2416" s="139" t="s">
        <v>4075</v>
      </c>
      <c r="X2416" s="141" t="s">
        <v>25</v>
      </c>
      <c r="Y2416" s="141" t="s">
        <v>27</v>
      </c>
      <c r="Z2416" s="141"/>
      <c r="AA2416" s="141" t="s">
        <v>34</v>
      </c>
      <c r="AB2416" s="141"/>
      <c r="AC2416" s="139" t="s">
        <v>18047</v>
      </c>
      <c r="AD2416" s="380"/>
      <c r="AE2416" s="139" t="s">
        <v>107</v>
      </c>
      <c r="AF2416" s="139" t="s">
        <v>13076</v>
      </c>
      <c r="AG2416" s="139" t="s">
        <v>4130</v>
      </c>
      <c r="AH2416" s="139" t="s">
        <v>1380</v>
      </c>
      <c r="AI2416" s="139" t="s">
        <v>1518</v>
      </c>
      <c r="AJ2416" s="139"/>
      <c r="AK2416" s="139" t="s">
        <v>1518</v>
      </c>
      <c r="AL2416" s="139" t="s">
        <v>90</v>
      </c>
      <c r="AM2416" s="141"/>
      <c r="AN2416" s="141" t="s">
        <v>8</v>
      </c>
      <c r="AO2416" s="139"/>
      <c r="AP2416" s="139" t="s">
        <v>90</v>
      </c>
      <c r="AQ2416" s="139"/>
      <c r="AR2416" s="381"/>
      <c r="AS2416" s="139" t="s">
        <v>4075</v>
      </c>
      <c r="AT2416" s="141" t="s">
        <v>1404</v>
      </c>
      <c r="AU2416" s="141"/>
      <c r="AV2416" s="383"/>
      <c r="AW2416" s="385"/>
      <c r="AX2416" s="139" t="s">
        <v>3845</v>
      </c>
      <c r="AY2416" t="s">
        <v>19163</v>
      </c>
      <c r="BA2416" s="381"/>
      <c r="BB2416" s="139" t="s">
        <v>1450</v>
      </c>
      <c r="BC2416" s="166"/>
      <c r="BD2416" s="166"/>
      <c r="BE2416" s="166"/>
      <c r="BF2416" s="166"/>
      <c r="BG2416" s="166"/>
      <c r="BH2416" s="308"/>
      <c r="BI2416" s="308"/>
      <c r="BJ2416" s="141" t="s">
        <v>26</v>
      </c>
      <c r="BK2416" s="141" t="s">
        <v>26</v>
      </c>
      <c r="BL2416" s="141"/>
      <c r="BM2416" s="141"/>
      <c r="BN2416" s="139" t="s">
        <v>4075</v>
      </c>
      <c r="BQ2416" s="141"/>
      <c r="BV2416" s="141"/>
      <c r="BX2416" s="141"/>
      <c r="BY2416" s="141"/>
      <c r="BZ2416" s="141"/>
      <c r="CA2416" s="141"/>
      <c r="CB2416" s="141"/>
      <c r="CC2416" s="141"/>
      <c r="CD2416" s="141"/>
      <c r="CE2416" s="141"/>
      <c r="CF2416" s="141"/>
      <c r="CG2416" s="141"/>
    </row>
    <row r="2417" spans="1:85" x14ac:dyDescent="0.35">
      <c r="A2417" s="155" t="s">
        <v>6432</v>
      </c>
      <c r="B2417" s="139" t="s">
        <v>4075</v>
      </c>
      <c r="C2417" s="18">
        <v>43679</v>
      </c>
      <c r="D2417" s="144">
        <v>0</v>
      </c>
      <c r="E2417" s="141" t="s">
        <v>13267</v>
      </c>
      <c r="F2417" s="141">
        <v>3</v>
      </c>
      <c r="G2417" s="141" t="s">
        <v>2536</v>
      </c>
      <c r="H2417" s="141">
        <v>2019</v>
      </c>
      <c r="I2417" s="18">
        <v>43679</v>
      </c>
      <c r="J2417" s="144"/>
      <c r="K2417" s="378"/>
      <c r="L2417" s="139" t="s">
        <v>4075</v>
      </c>
      <c r="M2417" s="141" t="s">
        <v>28</v>
      </c>
      <c r="N2417" s="248"/>
      <c r="O2417" s="141" t="s">
        <v>26</v>
      </c>
      <c r="P2417" s="141"/>
      <c r="Q2417" s="141" t="s">
        <v>6433</v>
      </c>
      <c r="R2417" s="141" t="s">
        <v>6434</v>
      </c>
      <c r="S2417" s="141"/>
      <c r="T2417" s="141" t="s">
        <v>6435</v>
      </c>
      <c r="U2417" s="141">
        <v>117706401</v>
      </c>
      <c r="V2417" s="141"/>
      <c r="W2417" s="139" t="s">
        <v>4075</v>
      </c>
      <c r="X2417" s="141" t="s">
        <v>25</v>
      </c>
      <c r="Y2417" s="141" t="s">
        <v>27</v>
      </c>
      <c r="Z2417" s="141"/>
      <c r="AA2417" s="141" t="s">
        <v>34</v>
      </c>
      <c r="AB2417" s="141"/>
      <c r="AC2417" s="139" t="s">
        <v>18047</v>
      </c>
      <c r="AD2417" s="380"/>
      <c r="AE2417" s="139" t="s">
        <v>4</v>
      </c>
      <c r="AF2417" s="139" t="s">
        <v>13073</v>
      </c>
      <c r="AG2417" s="139" t="s">
        <v>4</v>
      </c>
      <c r="AH2417" s="139" t="s">
        <v>1380</v>
      </c>
      <c r="AI2417" s="139" t="s">
        <v>15678</v>
      </c>
      <c r="AJ2417" s="139"/>
      <c r="AK2417" s="139" t="s">
        <v>15678</v>
      </c>
      <c r="AL2417" s="139" t="s">
        <v>1563</v>
      </c>
      <c r="AM2417" s="141"/>
      <c r="AN2417" s="141" t="s">
        <v>8</v>
      </c>
      <c r="AO2417" s="139"/>
      <c r="AP2417" s="139" t="s">
        <v>1563</v>
      </c>
      <c r="AQ2417" s="139"/>
      <c r="AR2417" s="381"/>
      <c r="AS2417" s="139" t="s">
        <v>4075</v>
      </c>
      <c r="AT2417" s="141" t="s">
        <v>1404</v>
      </c>
      <c r="AU2417" s="141"/>
      <c r="AV2417" s="383"/>
      <c r="AW2417" s="385"/>
      <c r="AX2417" s="139" t="s">
        <v>119</v>
      </c>
      <c r="AY2417" t="s">
        <v>19206</v>
      </c>
      <c r="BA2417" s="381"/>
      <c r="BB2417" s="139" t="s">
        <v>1444</v>
      </c>
      <c r="BC2417" s="166"/>
      <c r="BD2417" s="166"/>
      <c r="BE2417" s="166"/>
      <c r="BF2417" s="166"/>
      <c r="BG2417" s="166"/>
      <c r="BH2417" s="308"/>
      <c r="BI2417" s="308"/>
      <c r="BJ2417" s="141" t="s">
        <v>26</v>
      </c>
      <c r="BK2417" s="141" t="s">
        <v>26</v>
      </c>
      <c r="BL2417" s="141"/>
      <c r="BM2417" s="141"/>
      <c r="BN2417" s="139" t="s">
        <v>4075</v>
      </c>
      <c r="BQ2417" s="141" t="s">
        <v>16019</v>
      </c>
      <c r="BR2417" s="135" t="s">
        <v>15685</v>
      </c>
      <c r="BT2417" s="135" t="s">
        <v>15357</v>
      </c>
      <c r="BU2417" s="135" t="s">
        <v>15409</v>
      </c>
      <c r="BV2417" s="141" t="s">
        <v>2509</v>
      </c>
      <c r="BW2417" s="135" t="s">
        <v>13260</v>
      </c>
      <c r="BX2417" s="141" t="s">
        <v>12</v>
      </c>
      <c r="BY2417" s="141" t="s">
        <v>12</v>
      </c>
      <c r="BZ2417" s="141" t="s">
        <v>26</v>
      </c>
      <c r="CA2417" s="141" t="s">
        <v>1848</v>
      </c>
      <c r="CB2417" s="141"/>
      <c r="CC2417" s="141" t="s">
        <v>15690</v>
      </c>
      <c r="CD2417" s="141" t="s">
        <v>34</v>
      </c>
      <c r="CE2417" s="141" t="s">
        <v>15450</v>
      </c>
      <c r="CF2417" s="141" t="s">
        <v>15451</v>
      </c>
      <c r="CG2417" s="141" t="s">
        <v>4004</v>
      </c>
    </row>
    <row r="2418" spans="1:85" x14ac:dyDescent="0.35">
      <c r="A2418" s="155" t="s">
        <v>6436</v>
      </c>
      <c r="B2418" s="139" t="s">
        <v>4075</v>
      </c>
      <c r="C2418" s="18">
        <v>43679</v>
      </c>
      <c r="D2418" s="144">
        <v>0</v>
      </c>
      <c r="E2418" s="141" t="s">
        <v>13267</v>
      </c>
      <c r="F2418" s="141">
        <v>3</v>
      </c>
      <c r="G2418" s="141" t="s">
        <v>2536</v>
      </c>
      <c r="H2418" s="141">
        <v>2019</v>
      </c>
      <c r="I2418" s="18"/>
      <c r="J2418" s="144"/>
      <c r="K2418" s="378"/>
      <c r="L2418" s="139" t="s">
        <v>4075</v>
      </c>
      <c r="M2418" s="141" t="s">
        <v>6437</v>
      </c>
      <c r="N2418" s="248"/>
      <c r="O2418" s="141" t="s">
        <v>26</v>
      </c>
      <c r="P2418" s="141"/>
      <c r="Q2418" s="141"/>
      <c r="R2418" s="141"/>
      <c r="S2418" s="141" t="s">
        <v>6438</v>
      </c>
      <c r="T2418" s="141"/>
      <c r="U2418" s="141">
        <v>0</v>
      </c>
      <c r="V2418" s="141"/>
      <c r="W2418" s="139" t="s">
        <v>4075</v>
      </c>
      <c r="X2418" s="141" t="s">
        <v>25</v>
      </c>
      <c r="Y2418" s="141" t="s">
        <v>27</v>
      </c>
      <c r="Z2418" s="141"/>
      <c r="AA2418" s="141" t="s">
        <v>35</v>
      </c>
      <c r="AB2418" s="141"/>
      <c r="AC2418" s="139" t="s">
        <v>18048</v>
      </c>
      <c r="AD2418" s="380"/>
      <c r="AE2418" s="139" t="s">
        <v>105</v>
      </c>
      <c r="AF2418" s="139" t="s">
        <v>13076</v>
      </c>
      <c r="AG2418" s="139" t="s">
        <v>1518</v>
      </c>
      <c r="AH2418" s="139" t="s">
        <v>1380</v>
      </c>
      <c r="AI2418" s="139" t="s">
        <v>1518</v>
      </c>
      <c r="AJ2418" s="139"/>
      <c r="AK2418" s="139" t="s">
        <v>1518</v>
      </c>
      <c r="AL2418" s="139" t="s">
        <v>1563</v>
      </c>
      <c r="AM2418" s="141"/>
      <c r="AN2418" s="141" t="s">
        <v>8</v>
      </c>
      <c r="AO2418" s="139"/>
      <c r="AP2418" s="139" t="s">
        <v>1563</v>
      </c>
      <c r="AQ2418" s="139"/>
      <c r="AR2418" s="381"/>
      <c r="AS2418" s="139" t="s">
        <v>4075</v>
      </c>
      <c r="AT2418" s="141" t="s">
        <v>1404</v>
      </c>
      <c r="AU2418" s="141"/>
      <c r="AV2418" s="383"/>
      <c r="AW2418" s="385"/>
      <c r="AX2418" s="139" t="s">
        <v>122</v>
      </c>
      <c r="AY2418" t="s">
        <v>19324</v>
      </c>
      <c r="BA2418" s="381"/>
      <c r="BB2418" s="139" t="s">
        <v>1450</v>
      </c>
      <c r="BC2418" s="166"/>
      <c r="BD2418" s="166"/>
      <c r="BE2418" s="166"/>
      <c r="BF2418" s="166"/>
      <c r="BG2418" s="166"/>
      <c r="BH2418" s="308"/>
      <c r="BI2418" s="308"/>
      <c r="BJ2418" s="141" t="s">
        <v>26</v>
      </c>
      <c r="BK2418" s="141" t="s">
        <v>26</v>
      </c>
      <c r="BL2418" s="141"/>
      <c r="BM2418" s="141"/>
      <c r="BN2418" s="139" t="s">
        <v>4075</v>
      </c>
      <c r="BQ2418" s="141"/>
      <c r="BV2418" s="141"/>
      <c r="BX2418" s="141"/>
      <c r="BY2418" s="141"/>
      <c r="BZ2418" s="141"/>
      <c r="CA2418" s="141"/>
      <c r="CB2418" s="141"/>
      <c r="CC2418" s="141"/>
      <c r="CD2418" s="141"/>
      <c r="CE2418" s="141"/>
      <c r="CF2418" s="141"/>
      <c r="CG2418" s="141"/>
    </row>
    <row r="2419" spans="1:85" x14ac:dyDescent="0.35">
      <c r="A2419" s="155" t="s">
        <v>6418</v>
      </c>
      <c r="B2419" s="139" t="s">
        <v>4075</v>
      </c>
      <c r="C2419" s="18">
        <v>43680</v>
      </c>
      <c r="D2419" s="144">
        <v>0</v>
      </c>
      <c r="E2419" s="141" t="s">
        <v>13267</v>
      </c>
      <c r="F2419" s="141">
        <v>3</v>
      </c>
      <c r="G2419" s="141" t="s">
        <v>2536</v>
      </c>
      <c r="H2419" s="141">
        <v>2019</v>
      </c>
      <c r="I2419" s="18">
        <v>43680</v>
      </c>
      <c r="J2419" s="144">
        <v>0.4826388888888889</v>
      </c>
      <c r="K2419" s="378"/>
      <c r="L2419" s="139" t="s">
        <v>4075</v>
      </c>
      <c r="M2419" s="141" t="s">
        <v>28</v>
      </c>
      <c r="N2419" s="248"/>
      <c r="O2419" s="141" t="s">
        <v>26</v>
      </c>
      <c r="P2419" s="141"/>
      <c r="Q2419" s="141" t="s">
        <v>6419</v>
      </c>
      <c r="R2419" s="141" t="s">
        <v>6420</v>
      </c>
      <c r="S2419" s="141"/>
      <c r="T2419" s="141" t="s">
        <v>6421</v>
      </c>
      <c r="U2419" s="141">
        <v>117711331</v>
      </c>
      <c r="V2419" s="141"/>
      <c r="W2419" s="139" t="s">
        <v>4075</v>
      </c>
      <c r="X2419" s="141" t="s">
        <v>25</v>
      </c>
      <c r="Y2419" s="141" t="s">
        <v>27</v>
      </c>
      <c r="Z2419" s="141"/>
      <c r="AA2419" s="141" t="s">
        <v>34</v>
      </c>
      <c r="AB2419" s="141"/>
      <c r="AC2419" s="139" t="s">
        <v>18048</v>
      </c>
      <c r="AD2419" s="380"/>
      <c r="AE2419" s="139" t="s">
        <v>107</v>
      </c>
      <c r="AF2419" s="139" t="s">
        <v>13076</v>
      </c>
      <c r="AG2419" s="139" t="s">
        <v>4130</v>
      </c>
      <c r="AH2419" s="139" t="s">
        <v>1380</v>
      </c>
      <c r="AI2419" s="139" t="s">
        <v>1518</v>
      </c>
      <c r="AJ2419" s="139"/>
      <c r="AK2419" s="139" t="s">
        <v>1518</v>
      </c>
      <c r="AL2419" s="139" t="s">
        <v>1420</v>
      </c>
      <c r="AM2419" s="141"/>
      <c r="AN2419" s="141" t="s">
        <v>8</v>
      </c>
      <c r="AO2419" s="139"/>
      <c r="AP2419" s="139" t="s">
        <v>1420</v>
      </c>
      <c r="AQ2419" s="139" t="s">
        <v>1420</v>
      </c>
      <c r="AR2419" s="381"/>
      <c r="AS2419" s="139" t="s">
        <v>4075</v>
      </c>
      <c r="AT2419" s="141" t="s">
        <v>1404</v>
      </c>
      <c r="AU2419" s="141"/>
      <c r="AV2419" s="383"/>
      <c r="AW2419" s="385"/>
      <c r="AX2419" s="139" t="s">
        <v>121</v>
      </c>
      <c r="AY2419" t="s">
        <v>18767</v>
      </c>
      <c r="BA2419" s="381"/>
      <c r="BB2419" s="139" t="s">
        <v>1444</v>
      </c>
      <c r="BC2419" s="166">
        <v>29</v>
      </c>
      <c r="BD2419" s="166"/>
      <c r="BE2419" s="166"/>
      <c r="BF2419" s="166"/>
      <c r="BG2419" s="166"/>
      <c r="BH2419" s="308" t="s">
        <v>6422</v>
      </c>
      <c r="BI2419" s="308"/>
      <c r="BJ2419" s="141" t="s">
        <v>26</v>
      </c>
      <c r="BK2419" s="141" t="s">
        <v>26</v>
      </c>
      <c r="BL2419" s="141"/>
      <c r="BM2419" s="141"/>
      <c r="BN2419" s="139" t="s">
        <v>4075</v>
      </c>
      <c r="BQ2419" s="141"/>
      <c r="BV2419" s="141"/>
      <c r="BX2419" s="141"/>
      <c r="BY2419" s="141"/>
      <c r="BZ2419" s="141"/>
      <c r="CA2419" s="141"/>
      <c r="CB2419" s="141"/>
      <c r="CC2419" s="141"/>
      <c r="CD2419" s="141"/>
      <c r="CE2419" s="141"/>
      <c r="CF2419" s="141"/>
      <c r="CG2419" s="141"/>
    </row>
    <row r="2420" spans="1:85" x14ac:dyDescent="0.35">
      <c r="A2420" s="155" t="s">
        <v>6423</v>
      </c>
      <c r="B2420" s="139" t="s">
        <v>4075</v>
      </c>
      <c r="C2420" s="18">
        <v>43680</v>
      </c>
      <c r="D2420" s="144">
        <v>0</v>
      </c>
      <c r="E2420" s="141" t="s">
        <v>13267</v>
      </c>
      <c r="F2420" s="141">
        <v>3</v>
      </c>
      <c r="G2420" s="141" t="s">
        <v>2536</v>
      </c>
      <c r="H2420" s="141">
        <v>2019</v>
      </c>
      <c r="I2420" s="18">
        <v>43680</v>
      </c>
      <c r="J2420" s="144">
        <v>0.5625</v>
      </c>
      <c r="K2420" s="378"/>
      <c r="L2420" s="139" t="s">
        <v>4075</v>
      </c>
      <c r="M2420" s="141" t="s">
        <v>38</v>
      </c>
      <c r="N2420" s="248"/>
      <c r="O2420" s="141" t="s">
        <v>26</v>
      </c>
      <c r="P2420" s="141"/>
      <c r="Q2420" s="141" t="s">
        <v>6424</v>
      </c>
      <c r="R2420" s="141" t="s">
        <v>6425</v>
      </c>
      <c r="S2420" s="141"/>
      <c r="T2420" s="141"/>
      <c r="U2420" s="141">
        <v>0</v>
      </c>
      <c r="V2420" s="141" t="s">
        <v>6426</v>
      </c>
      <c r="W2420" s="139" t="s">
        <v>4075</v>
      </c>
      <c r="X2420" s="141" t="s">
        <v>25</v>
      </c>
      <c r="Y2420" s="141" t="s">
        <v>27</v>
      </c>
      <c r="Z2420" s="141"/>
      <c r="AA2420" s="141" t="s">
        <v>34</v>
      </c>
      <c r="AB2420" s="141"/>
      <c r="AC2420" s="139" t="s">
        <v>18050</v>
      </c>
      <c r="AD2420" s="380"/>
      <c r="AE2420" s="139" t="s">
        <v>4</v>
      </c>
      <c r="AF2420" s="139" t="s">
        <v>13073</v>
      </c>
      <c r="AG2420" s="139" t="s">
        <v>4</v>
      </c>
      <c r="AH2420" s="139" t="s">
        <v>1380</v>
      </c>
      <c r="AI2420" s="139" t="s">
        <v>15678</v>
      </c>
      <c r="AJ2420" s="139"/>
      <c r="AK2420" s="139" t="s">
        <v>15678</v>
      </c>
      <c r="AL2420" s="139" t="s">
        <v>1563</v>
      </c>
      <c r="AM2420" s="141"/>
      <c r="AN2420" s="141" t="s">
        <v>8</v>
      </c>
      <c r="AO2420" s="139"/>
      <c r="AP2420" s="139" t="s">
        <v>1563</v>
      </c>
      <c r="AQ2420" s="139"/>
      <c r="AR2420" s="381"/>
      <c r="AS2420" s="139" t="s">
        <v>4075</v>
      </c>
      <c r="AT2420" s="141" t="s">
        <v>1404</v>
      </c>
      <c r="AU2420" s="141">
        <v>177</v>
      </c>
      <c r="AV2420" s="383"/>
      <c r="AW2420" s="385"/>
      <c r="AX2420" s="139" t="s">
        <v>5519</v>
      </c>
      <c r="AY2420" t="s">
        <v>18781</v>
      </c>
      <c r="BA2420" s="381"/>
      <c r="BB2420" s="139" t="s">
        <v>1452</v>
      </c>
      <c r="BC2420" s="166">
        <v>20</v>
      </c>
      <c r="BD2420" s="166"/>
      <c r="BE2420" s="166"/>
      <c r="BF2420" s="166"/>
      <c r="BG2420" s="166"/>
      <c r="BH2420" s="308" t="s">
        <v>6427</v>
      </c>
      <c r="BI2420" s="308"/>
      <c r="BJ2420" s="141" t="s">
        <v>26</v>
      </c>
      <c r="BK2420" s="141" t="s">
        <v>26</v>
      </c>
      <c r="BL2420" s="141"/>
      <c r="BM2420" s="141"/>
      <c r="BN2420" s="139" t="s">
        <v>4075</v>
      </c>
      <c r="BQ2420" s="141"/>
      <c r="BV2420" s="141"/>
      <c r="BX2420" s="141"/>
      <c r="BY2420" s="141"/>
      <c r="BZ2420" s="141"/>
      <c r="CA2420" s="141"/>
      <c r="CB2420" s="141"/>
      <c r="CC2420" s="141"/>
      <c r="CD2420" s="141"/>
      <c r="CE2420" s="141"/>
      <c r="CF2420" s="141"/>
      <c r="CG2420" s="141"/>
    </row>
    <row r="2421" spans="1:85" x14ac:dyDescent="0.35">
      <c r="A2421" s="155" t="s">
        <v>6406</v>
      </c>
      <c r="B2421" s="139" t="s">
        <v>4075</v>
      </c>
      <c r="C2421" s="18">
        <v>43682</v>
      </c>
      <c r="D2421" s="144">
        <v>0</v>
      </c>
      <c r="E2421" s="141" t="s">
        <v>13268</v>
      </c>
      <c r="F2421" s="141">
        <v>3</v>
      </c>
      <c r="G2421" s="141" t="s">
        <v>2536</v>
      </c>
      <c r="H2421" s="141">
        <v>2019</v>
      </c>
      <c r="I2421" s="18">
        <v>43682</v>
      </c>
      <c r="J2421" s="144">
        <v>0.48749999999999999</v>
      </c>
      <c r="K2421" s="378"/>
      <c r="L2421" s="139" t="s">
        <v>4075</v>
      </c>
      <c r="M2421" s="141" t="s">
        <v>28</v>
      </c>
      <c r="N2421" s="248"/>
      <c r="O2421" s="141" t="s">
        <v>26</v>
      </c>
      <c r="P2421" s="141"/>
      <c r="Q2421" s="141" t="s">
        <v>6407</v>
      </c>
      <c r="R2421" s="141" t="s">
        <v>6408</v>
      </c>
      <c r="S2421" s="141"/>
      <c r="T2421" s="141" t="s">
        <v>6409</v>
      </c>
      <c r="U2421" s="141">
        <v>117714857</v>
      </c>
      <c r="V2421" s="141"/>
      <c r="W2421" s="139" t="s">
        <v>4075</v>
      </c>
      <c r="X2421" s="141" t="s">
        <v>25</v>
      </c>
      <c r="Y2421" s="141" t="s">
        <v>27</v>
      </c>
      <c r="Z2421" s="141"/>
      <c r="AA2421" s="141" t="s">
        <v>34</v>
      </c>
      <c r="AB2421" s="141"/>
      <c r="AC2421" s="139" t="s">
        <v>18047</v>
      </c>
      <c r="AD2421" s="380"/>
      <c r="AE2421" s="139" t="s">
        <v>107</v>
      </c>
      <c r="AF2421" s="139" t="s">
        <v>13076</v>
      </c>
      <c r="AG2421" s="139" t="s">
        <v>4130</v>
      </c>
      <c r="AH2421" s="139" t="s">
        <v>1380</v>
      </c>
      <c r="AI2421" s="139" t="s">
        <v>1518</v>
      </c>
      <c r="AJ2421" s="139"/>
      <c r="AK2421" s="139" t="s">
        <v>1518</v>
      </c>
      <c r="AL2421" s="139" t="s">
        <v>11</v>
      </c>
      <c r="AM2421" s="141"/>
      <c r="AN2421" s="141" t="s">
        <v>8</v>
      </c>
      <c r="AO2421" s="139"/>
      <c r="AP2421" s="139" t="s">
        <v>11</v>
      </c>
      <c r="AQ2421" s="139"/>
      <c r="AR2421" s="381"/>
      <c r="AS2421" s="139" t="s">
        <v>4075</v>
      </c>
      <c r="AT2421" s="141" t="s">
        <v>1404</v>
      </c>
      <c r="AU2421" s="141"/>
      <c r="AV2421" s="383"/>
      <c r="AW2421" s="385"/>
      <c r="AX2421" s="139" t="s">
        <v>1425</v>
      </c>
      <c r="AY2421" t="s">
        <v>18590</v>
      </c>
      <c r="BA2421" s="381"/>
      <c r="BB2421" s="139" t="s">
        <v>17</v>
      </c>
      <c r="BC2421" s="166"/>
      <c r="BD2421" s="166"/>
      <c r="BE2421" s="166"/>
      <c r="BF2421" s="166"/>
      <c r="BG2421" s="166"/>
      <c r="BH2421" s="308"/>
      <c r="BI2421" s="308"/>
      <c r="BJ2421" s="141" t="s">
        <v>26</v>
      </c>
      <c r="BK2421" s="141" t="s">
        <v>26</v>
      </c>
      <c r="BL2421" s="141"/>
      <c r="BM2421" s="141"/>
      <c r="BN2421" s="139" t="s">
        <v>4075</v>
      </c>
      <c r="BQ2421" s="141"/>
      <c r="BV2421" s="141"/>
      <c r="BX2421" s="141"/>
      <c r="BY2421" s="141"/>
      <c r="BZ2421" s="141"/>
      <c r="CA2421" s="141"/>
      <c r="CB2421" s="141"/>
      <c r="CC2421" s="141"/>
      <c r="CD2421" s="141"/>
      <c r="CE2421" s="141"/>
      <c r="CF2421" s="141"/>
      <c r="CG2421" s="141"/>
    </row>
    <row r="2422" spans="1:85" x14ac:dyDescent="0.35">
      <c r="A2422" s="155" t="s">
        <v>6404</v>
      </c>
      <c r="B2422" s="139" t="s">
        <v>4075</v>
      </c>
      <c r="C2422" s="18">
        <v>43682</v>
      </c>
      <c r="D2422" s="144">
        <v>0.57769675925925923</v>
      </c>
      <c r="E2422" s="141" t="s">
        <v>13268</v>
      </c>
      <c r="F2422" s="141">
        <v>3</v>
      </c>
      <c r="G2422" s="141" t="s">
        <v>2536</v>
      </c>
      <c r="H2422" s="141">
        <v>2019</v>
      </c>
      <c r="I2422" s="18">
        <v>43682</v>
      </c>
      <c r="J2422" s="144">
        <v>0.57708333333333328</v>
      </c>
      <c r="K2422" s="378"/>
      <c r="L2422" s="139" t="s">
        <v>4075</v>
      </c>
      <c r="M2422" s="141" t="s">
        <v>28</v>
      </c>
      <c r="N2422" s="248">
        <v>44244</v>
      </c>
      <c r="O2422" s="141" t="s">
        <v>25</v>
      </c>
      <c r="P2422" s="141"/>
      <c r="Q2422" s="141" t="s">
        <v>6405</v>
      </c>
      <c r="R2422" s="141" t="s">
        <v>1944</v>
      </c>
      <c r="S2422" s="141"/>
      <c r="T2422" s="141" t="s">
        <v>17152</v>
      </c>
      <c r="U2422" s="141">
        <v>117715382</v>
      </c>
      <c r="V2422" s="141"/>
      <c r="W2422" s="139" t="s">
        <v>4075</v>
      </c>
      <c r="X2422" s="141" t="s">
        <v>25</v>
      </c>
      <c r="Y2422" s="141" t="s">
        <v>27</v>
      </c>
      <c r="Z2422" s="141"/>
      <c r="AA2422" s="141" t="s">
        <v>34</v>
      </c>
      <c r="AB2422" s="141"/>
      <c r="AC2422" s="139" t="s">
        <v>18047</v>
      </c>
      <c r="AD2422" s="380"/>
      <c r="AE2422" s="139" t="s">
        <v>102</v>
      </c>
      <c r="AF2422" s="139" t="s">
        <v>13068</v>
      </c>
      <c r="AG2422" s="139" t="s">
        <v>102</v>
      </c>
      <c r="AH2422" s="139" t="s">
        <v>1378</v>
      </c>
      <c r="AI2422" s="139" t="s">
        <v>1398</v>
      </c>
      <c r="AJ2422" s="139" t="s">
        <v>1423</v>
      </c>
      <c r="AK2422" s="139"/>
      <c r="AL2422" s="139"/>
      <c r="AM2422" s="141" t="s">
        <v>15</v>
      </c>
      <c r="AN2422" s="141" t="s">
        <v>8</v>
      </c>
      <c r="AO2422" s="139"/>
      <c r="AP2422" s="139" t="s">
        <v>1423</v>
      </c>
      <c r="AQ2422" s="139"/>
      <c r="AR2422" s="381"/>
      <c r="AS2422" s="139" t="s">
        <v>4075</v>
      </c>
      <c r="AT2422" s="141" t="s">
        <v>1404</v>
      </c>
      <c r="AU2422" s="141"/>
      <c r="AV2422" s="383"/>
      <c r="AW2422" s="385"/>
      <c r="AX2422" s="139" t="s">
        <v>244</v>
      </c>
      <c r="AY2422" t="s">
        <v>19325</v>
      </c>
      <c r="BA2422" s="381"/>
      <c r="BB2422" s="139" t="s">
        <v>17</v>
      </c>
      <c r="BC2422" s="166"/>
      <c r="BD2422" s="166"/>
      <c r="BE2422" s="166"/>
      <c r="BF2422" s="166"/>
      <c r="BG2422" s="166"/>
      <c r="BH2422" s="308"/>
      <c r="BI2422" s="308"/>
      <c r="BJ2422" s="141" t="s">
        <v>26</v>
      </c>
      <c r="BK2422" s="141" t="s">
        <v>26</v>
      </c>
      <c r="BL2422" s="141"/>
      <c r="BM2422" s="141"/>
      <c r="BN2422" s="139" t="s">
        <v>4075</v>
      </c>
      <c r="BQ2422" s="141"/>
      <c r="BV2422" s="141"/>
      <c r="BX2422" s="141"/>
      <c r="BY2422" s="141"/>
      <c r="BZ2422" s="141"/>
      <c r="CA2422" s="141"/>
      <c r="CB2422" s="141"/>
      <c r="CC2422" s="141"/>
      <c r="CD2422" s="141"/>
      <c r="CE2422" s="141"/>
      <c r="CF2422" s="141"/>
      <c r="CG2422" s="141"/>
    </row>
    <row r="2423" spans="1:85" x14ac:dyDescent="0.35">
      <c r="A2423" s="155" t="s">
        <v>6414</v>
      </c>
      <c r="B2423" s="139" t="s">
        <v>4075</v>
      </c>
      <c r="C2423" s="18">
        <v>43682</v>
      </c>
      <c r="D2423" s="144">
        <v>0</v>
      </c>
      <c r="E2423" s="141" t="s">
        <v>13268</v>
      </c>
      <c r="F2423" s="141">
        <v>3</v>
      </c>
      <c r="G2423" s="141" t="s">
        <v>2536</v>
      </c>
      <c r="H2423" s="141">
        <v>2019</v>
      </c>
      <c r="I2423" s="18">
        <v>43682</v>
      </c>
      <c r="J2423" s="144">
        <v>0.97222222222222221</v>
      </c>
      <c r="K2423" s="378"/>
      <c r="L2423" s="139" t="s">
        <v>4075</v>
      </c>
      <c r="M2423" s="141" t="s">
        <v>28</v>
      </c>
      <c r="N2423" s="248"/>
      <c r="O2423" s="141" t="s">
        <v>26</v>
      </c>
      <c r="P2423" s="141"/>
      <c r="Q2423" s="141" t="s">
        <v>6415</v>
      </c>
      <c r="R2423" s="141" t="s">
        <v>6416</v>
      </c>
      <c r="S2423" s="141"/>
      <c r="T2423" s="141" t="s">
        <v>6417</v>
      </c>
      <c r="U2423" s="141">
        <v>117716743</v>
      </c>
      <c r="V2423" s="141"/>
      <c r="W2423" s="139" t="s">
        <v>4075</v>
      </c>
      <c r="X2423" s="141" t="s">
        <v>25</v>
      </c>
      <c r="Y2423" s="141" t="s">
        <v>27</v>
      </c>
      <c r="Z2423" s="141"/>
      <c r="AA2423" s="141" t="s">
        <v>34</v>
      </c>
      <c r="AB2423" s="141"/>
      <c r="AC2423" s="139" t="s">
        <v>18050</v>
      </c>
      <c r="AD2423" s="380"/>
      <c r="AE2423" s="139" t="s">
        <v>4</v>
      </c>
      <c r="AF2423" s="139" t="s">
        <v>13073</v>
      </c>
      <c r="AG2423" s="139" t="s">
        <v>4</v>
      </c>
      <c r="AH2423" s="139" t="s">
        <v>1380</v>
      </c>
      <c r="AI2423" s="139" t="s">
        <v>15678</v>
      </c>
      <c r="AJ2423" s="139"/>
      <c r="AK2423" s="139" t="s">
        <v>15678</v>
      </c>
      <c r="AL2423" s="139" t="s">
        <v>1563</v>
      </c>
      <c r="AM2423" s="141"/>
      <c r="AN2423" s="141" t="s">
        <v>8</v>
      </c>
      <c r="AO2423" s="139"/>
      <c r="AP2423" s="139" t="s">
        <v>1563</v>
      </c>
      <c r="AQ2423" s="139"/>
      <c r="AR2423" s="381"/>
      <c r="AS2423" s="139" t="s">
        <v>4075</v>
      </c>
      <c r="AT2423" s="141" t="s">
        <v>1404</v>
      </c>
      <c r="AU2423" s="141"/>
      <c r="AV2423" s="383"/>
      <c r="AW2423" s="385"/>
      <c r="AX2423" s="139" t="s">
        <v>2050</v>
      </c>
      <c r="AY2423" t="s">
        <v>18815</v>
      </c>
      <c r="BA2423" s="381"/>
      <c r="BB2423" s="139" t="s">
        <v>17</v>
      </c>
      <c r="BC2423" s="166"/>
      <c r="BD2423" s="166"/>
      <c r="BE2423" s="166"/>
      <c r="BF2423" s="166"/>
      <c r="BG2423" s="166"/>
      <c r="BH2423" s="308"/>
      <c r="BI2423" s="308"/>
      <c r="BJ2423" s="141" t="s">
        <v>26</v>
      </c>
      <c r="BK2423" s="141" t="s">
        <v>26</v>
      </c>
      <c r="BL2423" s="141"/>
      <c r="BM2423" s="141"/>
      <c r="BN2423" s="139" t="s">
        <v>4075</v>
      </c>
      <c r="BQ2423" s="141" t="s">
        <v>16020</v>
      </c>
      <c r="BR2423" s="135" t="s">
        <v>15680</v>
      </c>
      <c r="BT2423" s="135" t="s">
        <v>15365</v>
      </c>
      <c r="BU2423" s="135" t="s">
        <v>13274</v>
      </c>
      <c r="BV2423" s="141" t="s">
        <v>2410</v>
      </c>
      <c r="BW2423" s="135" t="s">
        <v>13270</v>
      </c>
      <c r="BX2423" s="141" t="s">
        <v>15681</v>
      </c>
      <c r="BY2423" s="141" t="s">
        <v>15707</v>
      </c>
      <c r="BZ2423" s="141" t="s">
        <v>26</v>
      </c>
      <c r="CA2423" s="141" t="s">
        <v>1848</v>
      </c>
      <c r="CB2423" s="141"/>
      <c r="CC2423" s="141" t="s">
        <v>15686</v>
      </c>
      <c r="CD2423" s="141" t="s">
        <v>15687</v>
      </c>
      <c r="CE2423" s="141" t="s">
        <v>15452</v>
      </c>
      <c r="CF2423" s="141" t="s">
        <v>15451</v>
      </c>
      <c r="CG2423" s="141" t="s">
        <v>4004</v>
      </c>
    </row>
    <row r="2424" spans="1:85" x14ac:dyDescent="0.35">
      <c r="A2424" s="155" t="s">
        <v>6410</v>
      </c>
      <c r="B2424" s="139" t="s">
        <v>4075</v>
      </c>
      <c r="C2424" s="18">
        <v>43682</v>
      </c>
      <c r="D2424" s="144">
        <v>0</v>
      </c>
      <c r="E2424" s="141" t="s">
        <v>13268</v>
      </c>
      <c r="F2424" s="141">
        <v>3</v>
      </c>
      <c r="G2424" s="141" t="s">
        <v>2536</v>
      </c>
      <c r="H2424" s="141">
        <v>2019</v>
      </c>
      <c r="I2424" s="18">
        <v>43682</v>
      </c>
      <c r="J2424" s="144">
        <v>0.93055555555555558</v>
      </c>
      <c r="K2424" s="378"/>
      <c r="L2424" s="139" t="s">
        <v>4075</v>
      </c>
      <c r="M2424" s="141" t="s">
        <v>28</v>
      </c>
      <c r="N2424" s="248"/>
      <c r="O2424" s="141" t="s">
        <v>26</v>
      </c>
      <c r="P2424" s="141"/>
      <c r="Q2424" s="141" t="s">
        <v>6411</v>
      </c>
      <c r="R2424" s="141" t="s">
        <v>6412</v>
      </c>
      <c r="S2424" s="141"/>
      <c r="T2424" s="141" t="s">
        <v>6413</v>
      </c>
      <c r="U2424" s="141">
        <v>0</v>
      </c>
      <c r="V2424" s="141"/>
      <c r="W2424" s="139" t="s">
        <v>4075</v>
      </c>
      <c r="X2424" s="141" t="s">
        <v>25</v>
      </c>
      <c r="Y2424" s="141" t="s">
        <v>27</v>
      </c>
      <c r="Z2424" s="141"/>
      <c r="AA2424" s="141" t="s">
        <v>34</v>
      </c>
      <c r="AB2424" s="141"/>
      <c r="AC2424" s="139" t="s">
        <v>18047</v>
      </c>
      <c r="AD2424" s="380"/>
      <c r="AE2424" s="139" t="s">
        <v>111</v>
      </c>
      <c r="AF2424" s="139" t="s">
        <v>13082</v>
      </c>
      <c r="AG2424" s="139" t="s">
        <v>102</v>
      </c>
      <c r="AH2424" s="139" t="s">
        <v>1378</v>
      </c>
      <c r="AI2424" s="139" t="s">
        <v>1382</v>
      </c>
      <c r="AJ2424" s="139" t="s">
        <v>60</v>
      </c>
      <c r="AK2424" s="139"/>
      <c r="AL2424" s="139"/>
      <c r="AM2424" s="141"/>
      <c r="AN2424" s="141" t="s">
        <v>8</v>
      </c>
      <c r="AO2424" s="139"/>
      <c r="AP2424" s="139" t="s">
        <v>60</v>
      </c>
      <c r="AQ2424" s="139"/>
      <c r="AR2424" s="381"/>
      <c r="AS2424" s="139" t="s">
        <v>4075</v>
      </c>
      <c r="AT2424" s="141" t="s">
        <v>43</v>
      </c>
      <c r="AU2424" s="141">
        <v>424</v>
      </c>
      <c r="AV2424" s="383"/>
      <c r="AW2424" s="385"/>
      <c r="AX2424" s="139" t="s">
        <v>2013</v>
      </c>
      <c r="AY2424" t="s">
        <v>19326</v>
      </c>
      <c r="BA2424" s="381"/>
      <c r="BB2424" s="139" t="s">
        <v>1452</v>
      </c>
      <c r="BC2424" s="166"/>
      <c r="BD2424" s="166"/>
      <c r="BE2424" s="166"/>
      <c r="BF2424" s="166"/>
      <c r="BG2424" s="166"/>
      <c r="BH2424" s="308"/>
      <c r="BI2424" s="308"/>
      <c r="BJ2424" s="141" t="s">
        <v>26</v>
      </c>
      <c r="BK2424" s="141" t="s">
        <v>26</v>
      </c>
      <c r="BL2424" s="141"/>
      <c r="BM2424" s="141"/>
      <c r="BN2424" s="139" t="s">
        <v>4075</v>
      </c>
      <c r="BQ2424" s="141"/>
      <c r="BV2424" s="141"/>
      <c r="BX2424" s="141"/>
      <c r="BY2424" s="141"/>
      <c r="BZ2424" s="141"/>
      <c r="CA2424" s="141"/>
      <c r="CB2424" s="141"/>
      <c r="CC2424" s="141"/>
      <c r="CD2424" s="141"/>
      <c r="CE2424" s="141"/>
      <c r="CF2424" s="141"/>
      <c r="CG2424" s="141"/>
    </row>
    <row r="2425" spans="1:85" x14ac:dyDescent="0.35">
      <c r="A2425" s="155" t="s">
        <v>6391</v>
      </c>
      <c r="B2425" s="139" t="s">
        <v>4075</v>
      </c>
      <c r="C2425" s="18">
        <v>43683</v>
      </c>
      <c r="D2425" s="144">
        <v>0</v>
      </c>
      <c r="E2425" s="141" t="s">
        <v>13268</v>
      </c>
      <c r="F2425" s="141">
        <v>3</v>
      </c>
      <c r="G2425" s="141" t="s">
        <v>2536</v>
      </c>
      <c r="H2425" s="141">
        <v>2019</v>
      </c>
      <c r="I2425" s="18">
        <v>43683</v>
      </c>
      <c r="J2425" s="144">
        <v>0.65486111111111112</v>
      </c>
      <c r="K2425" s="378"/>
      <c r="L2425" s="139" t="s">
        <v>4075</v>
      </c>
      <c r="M2425" s="141" t="s">
        <v>28</v>
      </c>
      <c r="N2425" s="248"/>
      <c r="O2425" s="141" t="s">
        <v>26</v>
      </c>
      <c r="P2425" s="141"/>
      <c r="Q2425" s="141" t="s">
        <v>6392</v>
      </c>
      <c r="R2425" s="141" t="s">
        <v>6393</v>
      </c>
      <c r="S2425" s="141"/>
      <c r="T2425" s="141" t="s">
        <v>6394</v>
      </c>
      <c r="U2425" s="141">
        <v>0</v>
      </c>
      <c r="V2425" s="141"/>
      <c r="W2425" s="139" t="s">
        <v>4075</v>
      </c>
      <c r="X2425" s="141" t="s">
        <v>25</v>
      </c>
      <c r="Y2425" s="141" t="s">
        <v>27</v>
      </c>
      <c r="Z2425" s="141"/>
      <c r="AA2425" s="141" t="s">
        <v>34</v>
      </c>
      <c r="AB2425" s="141"/>
      <c r="AC2425" s="139" t="s">
        <v>18047</v>
      </c>
      <c r="AD2425" s="380"/>
      <c r="AE2425" s="139" t="s">
        <v>103</v>
      </c>
      <c r="AF2425" s="139" t="s">
        <v>13075</v>
      </c>
      <c r="AG2425" s="139" t="s">
        <v>103</v>
      </c>
      <c r="AH2425" s="139" t="s">
        <v>1380</v>
      </c>
      <c r="AI2425" s="139" t="s">
        <v>7340</v>
      </c>
      <c r="AJ2425" s="139"/>
      <c r="AK2425" s="139" t="s">
        <v>7340</v>
      </c>
      <c r="AL2425" s="139" t="s">
        <v>1563</v>
      </c>
      <c r="AM2425" s="141"/>
      <c r="AN2425" s="141" t="s">
        <v>8</v>
      </c>
      <c r="AO2425" s="139"/>
      <c r="AP2425" s="139" t="s">
        <v>1563</v>
      </c>
      <c r="AQ2425" s="139"/>
      <c r="AR2425" s="381"/>
      <c r="AS2425" s="139" t="s">
        <v>4075</v>
      </c>
      <c r="AT2425" s="141" t="s">
        <v>1404</v>
      </c>
      <c r="AU2425" s="141">
        <v>505</v>
      </c>
      <c r="AV2425" s="383"/>
      <c r="AW2425" s="385"/>
      <c r="AX2425" s="139" t="s">
        <v>5479</v>
      </c>
      <c r="AY2425" t="s">
        <v>19292</v>
      </c>
      <c r="BA2425" s="381"/>
      <c r="BB2425" s="139" t="s">
        <v>1452</v>
      </c>
      <c r="BC2425" s="166"/>
      <c r="BD2425" s="166"/>
      <c r="BE2425" s="166"/>
      <c r="BF2425" s="166"/>
      <c r="BG2425" s="166"/>
      <c r="BH2425" s="308"/>
      <c r="BI2425" s="308"/>
      <c r="BJ2425" s="141" t="s">
        <v>26</v>
      </c>
      <c r="BK2425" s="141" t="s">
        <v>26</v>
      </c>
      <c r="BL2425" s="141"/>
      <c r="BM2425" s="141"/>
      <c r="BN2425" s="139" t="s">
        <v>4075</v>
      </c>
      <c r="BQ2425" s="141"/>
      <c r="BV2425" s="141"/>
      <c r="BX2425" s="141"/>
      <c r="BY2425" s="141"/>
      <c r="BZ2425" s="141"/>
      <c r="CA2425" s="141"/>
      <c r="CB2425" s="141"/>
      <c r="CC2425" s="141"/>
      <c r="CD2425" s="141"/>
      <c r="CE2425" s="141"/>
      <c r="CF2425" s="141"/>
      <c r="CG2425" s="141"/>
    </row>
    <row r="2426" spans="1:85" x14ac:dyDescent="0.35">
      <c r="A2426" s="155" t="s">
        <v>6396</v>
      </c>
      <c r="B2426" s="139" t="s">
        <v>4075</v>
      </c>
      <c r="C2426" s="18">
        <v>43683</v>
      </c>
      <c r="D2426" s="144">
        <v>0</v>
      </c>
      <c r="E2426" s="141" t="s">
        <v>13268</v>
      </c>
      <c r="F2426" s="141">
        <v>3</v>
      </c>
      <c r="G2426" s="141" t="s">
        <v>2536</v>
      </c>
      <c r="H2426" s="141">
        <v>2019</v>
      </c>
      <c r="I2426" s="18">
        <v>43683</v>
      </c>
      <c r="J2426" s="144">
        <v>0.50208333333333333</v>
      </c>
      <c r="K2426" s="378"/>
      <c r="L2426" s="139" t="s">
        <v>4075</v>
      </c>
      <c r="M2426" s="141" t="s">
        <v>28</v>
      </c>
      <c r="N2426" s="248"/>
      <c r="O2426" s="141" t="s">
        <v>26</v>
      </c>
      <c r="P2426" s="141"/>
      <c r="Q2426" s="141" t="s">
        <v>6397</v>
      </c>
      <c r="R2426" s="141" t="s">
        <v>6398</v>
      </c>
      <c r="S2426" s="141"/>
      <c r="T2426" s="141" t="s">
        <v>6399</v>
      </c>
      <c r="U2426" s="141">
        <v>0</v>
      </c>
      <c r="V2426" s="141"/>
      <c r="W2426" s="139" t="s">
        <v>4075</v>
      </c>
      <c r="X2426" s="141" t="s">
        <v>25</v>
      </c>
      <c r="Y2426" s="141" t="s">
        <v>27</v>
      </c>
      <c r="Z2426" s="141"/>
      <c r="AA2426" s="141" t="s">
        <v>34</v>
      </c>
      <c r="AB2426" s="141"/>
      <c r="AC2426" s="139" t="s">
        <v>18047</v>
      </c>
      <c r="AD2426" s="380"/>
      <c r="AE2426" s="139" t="s">
        <v>4</v>
      </c>
      <c r="AF2426" s="139" t="s">
        <v>13073</v>
      </c>
      <c r="AG2426" s="139" t="s">
        <v>4</v>
      </c>
      <c r="AH2426" s="139" t="s">
        <v>1380</v>
      </c>
      <c r="AI2426" s="139" t="s">
        <v>15678</v>
      </c>
      <c r="AJ2426" s="139"/>
      <c r="AK2426" s="139" t="s">
        <v>15678</v>
      </c>
      <c r="AL2426" s="139" t="s">
        <v>87</v>
      </c>
      <c r="AM2426" s="141"/>
      <c r="AN2426" s="141" t="s">
        <v>8</v>
      </c>
      <c r="AO2426" s="139"/>
      <c r="AP2426" s="139" t="s">
        <v>87</v>
      </c>
      <c r="AQ2426" s="139"/>
      <c r="AR2426" s="381"/>
      <c r="AS2426" s="139" t="s">
        <v>4075</v>
      </c>
      <c r="AT2426" s="141" t="s">
        <v>43</v>
      </c>
      <c r="AU2426" s="141">
        <v>330</v>
      </c>
      <c r="AV2426" s="383"/>
      <c r="AW2426" s="385"/>
      <c r="AX2426" s="139" t="s">
        <v>3882</v>
      </c>
      <c r="AY2426" t="s">
        <v>18261</v>
      </c>
      <c r="BA2426" s="381"/>
      <c r="BB2426" s="139" t="s">
        <v>1450</v>
      </c>
      <c r="BC2426" s="166"/>
      <c r="BD2426" s="166"/>
      <c r="BE2426" s="166"/>
      <c r="BF2426" s="166"/>
      <c r="BG2426" s="166"/>
      <c r="BH2426" s="308"/>
      <c r="BI2426" s="308"/>
      <c r="BJ2426" s="141" t="s">
        <v>26</v>
      </c>
      <c r="BK2426" s="141" t="s">
        <v>26</v>
      </c>
      <c r="BL2426" s="141"/>
      <c r="BM2426" s="141"/>
      <c r="BN2426" s="139" t="s">
        <v>4075</v>
      </c>
      <c r="BQ2426" s="141" t="s">
        <v>16021</v>
      </c>
      <c r="BR2426" s="135" t="s">
        <v>15680</v>
      </c>
      <c r="BT2426" s="135" t="s">
        <v>15364</v>
      </c>
      <c r="BU2426" s="135" t="s">
        <v>15374</v>
      </c>
      <c r="BV2426" s="141" t="s">
        <v>13266</v>
      </c>
      <c r="BW2426" s="135" t="s">
        <v>13270</v>
      </c>
      <c r="BX2426" s="141" t="s">
        <v>15707</v>
      </c>
      <c r="BY2426" s="141" t="s">
        <v>12</v>
      </c>
      <c r="BZ2426" s="141" t="s">
        <v>26</v>
      </c>
      <c r="CA2426" s="141" t="s">
        <v>1848</v>
      </c>
      <c r="CB2426" s="141"/>
      <c r="CC2426" s="141" t="s">
        <v>15686</v>
      </c>
      <c r="CD2426" s="141" t="s">
        <v>15687</v>
      </c>
      <c r="CE2426" s="141" t="s">
        <v>15452</v>
      </c>
      <c r="CF2426" s="141" t="s">
        <v>15451</v>
      </c>
      <c r="CG2426" s="141" t="s">
        <v>4004</v>
      </c>
    </row>
    <row r="2427" spans="1:85" x14ac:dyDescent="0.35">
      <c r="A2427" s="155" t="s">
        <v>6400</v>
      </c>
      <c r="B2427" s="139" t="s">
        <v>4075</v>
      </c>
      <c r="C2427" s="18">
        <v>43683</v>
      </c>
      <c r="D2427" s="144">
        <v>0</v>
      </c>
      <c r="E2427" s="141" t="s">
        <v>13268</v>
      </c>
      <c r="F2427" s="141">
        <v>3</v>
      </c>
      <c r="G2427" s="141" t="s">
        <v>2536</v>
      </c>
      <c r="H2427" s="141">
        <v>2019</v>
      </c>
      <c r="I2427" s="18">
        <v>43683</v>
      </c>
      <c r="J2427" s="144">
        <v>0.76944444444444449</v>
      </c>
      <c r="K2427" s="378"/>
      <c r="L2427" s="139" t="s">
        <v>4075</v>
      </c>
      <c r="M2427" s="141" t="s">
        <v>28</v>
      </c>
      <c r="N2427" s="248"/>
      <c r="O2427" s="141" t="s">
        <v>26</v>
      </c>
      <c r="P2427" s="141"/>
      <c r="Q2427" s="141" t="s">
        <v>6401</v>
      </c>
      <c r="R2427" s="141" t="s">
        <v>6402</v>
      </c>
      <c r="S2427" s="141"/>
      <c r="T2427" s="141" t="s">
        <v>6403</v>
      </c>
      <c r="U2427" s="141">
        <v>117721989</v>
      </c>
      <c r="V2427" s="141"/>
      <c r="W2427" s="139" t="s">
        <v>4075</v>
      </c>
      <c r="X2427" s="141" t="s">
        <v>25</v>
      </c>
      <c r="Y2427" s="141" t="s">
        <v>27</v>
      </c>
      <c r="Z2427" s="141"/>
      <c r="AA2427" s="141" t="s">
        <v>34</v>
      </c>
      <c r="AB2427" s="141"/>
      <c r="AC2427" s="139" t="s">
        <v>18047</v>
      </c>
      <c r="AD2427" s="380"/>
      <c r="AE2427" s="139" t="s">
        <v>102</v>
      </c>
      <c r="AF2427" s="139" t="s">
        <v>13068</v>
      </c>
      <c r="AG2427" s="139" t="s">
        <v>102</v>
      </c>
      <c r="AH2427" s="139" t="s">
        <v>1378</v>
      </c>
      <c r="AI2427" s="139" t="s">
        <v>1398</v>
      </c>
      <c r="AJ2427" s="139" t="s">
        <v>1563</v>
      </c>
      <c r="AK2427" s="139"/>
      <c r="AL2427" s="139"/>
      <c r="AM2427" s="141"/>
      <c r="AN2427" s="141" t="s">
        <v>8</v>
      </c>
      <c r="AO2427" s="139"/>
      <c r="AP2427" s="139" t="s">
        <v>1563</v>
      </c>
      <c r="AQ2427" s="139"/>
      <c r="AR2427" s="381"/>
      <c r="AS2427" s="139" t="s">
        <v>4075</v>
      </c>
      <c r="AT2427" s="141" t="s">
        <v>1404</v>
      </c>
      <c r="AU2427" s="141"/>
      <c r="AV2427" s="383"/>
      <c r="AW2427" s="385"/>
      <c r="AX2427" s="139" t="s">
        <v>5586</v>
      </c>
      <c r="AY2427" t="s">
        <v>18652</v>
      </c>
      <c r="BA2427" s="381"/>
      <c r="BB2427" s="139" t="s">
        <v>17</v>
      </c>
      <c r="BC2427" s="166"/>
      <c r="BD2427" s="166"/>
      <c r="BE2427" s="166"/>
      <c r="BF2427" s="166"/>
      <c r="BG2427" s="166"/>
      <c r="BH2427" s="308"/>
      <c r="BI2427" s="308"/>
      <c r="BJ2427" s="141" t="s">
        <v>26</v>
      </c>
      <c r="BK2427" s="141" t="s">
        <v>26</v>
      </c>
      <c r="BL2427" s="141"/>
      <c r="BM2427" s="141"/>
      <c r="BN2427" s="139" t="s">
        <v>4075</v>
      </c>
      <c r="BQ2427" s="141"/>
      <c r="BV2427" s="141"/>
      <c r="BX2427" s="141"/>
      <c r="BY2427" s="141"/>
      <c r="BZ2427" s="141"/>
      <c r="CA2427" s="141"/>
      <c r="CB2427" s="141"/>
      <c r="CC2427" s="141"/>
      <c r="CD2427" s="141"/>
      <c r="CE2427" s="141"/>
      <c r="CF2427" s="141"/>
      <c r="CG2427" s="141"/>
    </row>
    <row r="2428" spans="1:85" x14ac:dyDescent="0.35">
      <c r="A2428" s="155" t="s">
        <v>6380</v>
      </c>
      <c r="B2428" s="139" t="s">
        <v>4075</v>
      </c>
      <c r="C2428" s="18">
        <v>43684</v>
      </c>
      <c r="D2428" s="144">
        <v>0</v>
      </c>
      <c r="E2428" s="141" t="s">
        <v>13268</v>
      </c>
      <c r="F2428" s="141">
        <v>3</v>
      </c>
      <c r="G2428" s="141" t="s">
        <v>2536</v>
      </c>
      <c r="H2428" s="141">
        <v>2019</v>
      </c>
      <c r="I2428" s="18">
        <v>43684</v>
      </c>
      <c r="J2428" s="144">
        <v>0.22222222222222221</v>
      </c>
      <c r="K2428" s="378"/>
      <c r="L2428" s="139" t="s">
        <v>4075</v>
      </c>
      <c r="M2428" s="141" t="s">
        <v>28</v>
      </c>
      <c r="N2428" s="248"/>
      <c r="O2428" s="141" t="s">
        <v>26</v>
      </c>
      <c r="P2428" s="141"/>
      <c r="Q2428" s="141" t="s">
        <v>6381</v>
      </c>
      <c r="R2428" s="141" t="s">
        <v>6382</v>
      </c>
      <c r="S2428" s="141"/>
      <c r="T2428" s="141" t="s">
        <v>6383</v>
      </c>
      <c r="U2428" s="141">
        <v>117723385</v>
      </c>
      <c r="V2428" s="141"/>
      <c r="W2428" s="139" t="s">
        <v>4075</v>
      </c>
      <c r="X2428" s="141" t="s">
        <v>25</v>
      </c>
      <c r="Y2428" s="141" t="s">
        <v>27</v>
      </c>
      <c r="Z2428" s="141"/>
      <c r="AA2428" s="141" t="s">
        <v>34</v>
      </c>
      <c r="AB2428" s="141"/>
      <c r="AC2428" s="139" t="s">
        <v>18047</v>
      </c>
      <c r="AD2428" s="380"/>
      <c r="AE2428" s="139" t="s">
        <v>4</v>
      </c>
      <c r="AF2428" s="139" t="s">
        <v>13073</v>
      </c>
      <c r="AG2428" s="139" t="s">
        <v>4</v>
      </c>
      <c r="AH2428" s="139" t="s">
        <v>1380</v>
      </c>
      <c r="AI2428" s="139" t="s">
        <v>15678</v>
      </c>
      <c r="AJ2428" s="139"/>
      <c r="AK2428" s="139" t="s">
        <v>15678</v>
      </c>
      <c r="AL2428" s="139" t="s">
        <v>1563</v>
      </c>
      <c r="AM2428" s="141"/>
      <c r="AN2428" s="141" t="s">
        <v>8</v>
      </c>
      <c r="AO2428" s="139"/>
      <c r="AP2428" s="139" t="s">
        <v>1563</v>
      </c>
      <c r="AQ2428" s="139"/>
      <c r="AR2428" s="381"/>
      <c r="AS2428" s="139" t="s">
        <v>4075</v>
      </c>
      <c r="AT2428" s="141" t="s">
        <v>1404</v>
      </c>
      <c r="AU2428" s="141"/>
      <c r="AV2428" s="383"/>
      <c r="AW2428" s="385"/>
      <c r="AX2428" s="139" t="s">
        <v>1431</v>
      </c>
      <c r="AY2428" t="s">
        <v>18485</v>
      </c>
      <c r="BA2428" s="381"/>
      <c r="BB2428" s="139" t="s">
        <v>1483</v>
      </c>
      <c r="BC2428" s="166"/>
      <c r="BD2428" s="166"/>
      <c r="BE2428" s="166"/>
      <c r="BF2428" s="166"/>
      <c r="BG2428" s="166"/>
      <c r="BH2428" s="308"/>
      <c r="BI2428" s="308"/>
      <c r="BJ2428" s="141" t="s">
        <v>26</v>
      </c>
      <c r="BK2428" s="141" t="s">
        <v>26</v>
      </c>
      <c r="BL2428" s="141"/>
      <c r="BM2428" s="141"/>
      <c r="BN2428" s="139" t="s">
        <v>4075</v>
      </c>
      <c r="BQ2428" s="141" t="s">
        <v>16022</v>
      </c>
      <c r="BR2428" s="135" t="s">
        <v>15680</v>
      </c>
      <c r="BT2428" s="135" t="s">
        <v>15355</v>
      </c>
      <c r="BU2428" s="135" t="s">
        <v>15361</v>
      </c>
      <c r="BV2428" s="141" t="s">
        <v>2612</v>
      </c>
      <c r="BW2428" s="135" t="s">
        <v>13285</v>
      </c>
      <c r="BX2428" s="141" t="s">
        <v>15681</v>
      </c>
      <c r="BY2428" s="141" t="s">
        <v>12</v>
      </c>
      <c r="BZ2428" s="141" t="s">
        <v>26</v>
      </c>
      <c r="CA2428" s="141" t="s">
        <v>1848</v>
      </c>
      <c r="CB2428" s="141"/>
      <c r="CC2428" s="141" t="s">
        <v>15704</v>
      </c>
      <c r="CD2428" s="141" t="s">
        <v>34</v>
      </c>
      <c r="CE2428" s="141" t="s">
        <v>15452</v>
      </c>
      <c r="CF2428" s="141" t="s">
        <v>15451</v>
      </c>
      <c r="CG2428" s="141" t="s">
        <v>1897</v>
      </c>
    </row>
    <row r="2429" spans="1:85" x14ac:dyDescent="0.35">
      <c r="A2429" s="155" t="s">
        <v>6384</v>
      </c>
      <c r="B2429" s="139" t="s">
        <v>4075</v>
      </c>
      <c r="C2429" s="18">
        <v>43684</v>
      </c>
      <c r="D2429" s="144">
        <v>0</v>
      </c>
      <c r="E2429" s="141" t="s">
        <v>13268</v>
      </c>
      <c r="F2429" s="141">
        <v>3</v>
      </c>
      <c r="G2429" s="141" t="s">
        <v>2536</v>
      </c>
      <c r="H2429" s="141">
        <v>2019</v>
      </c>
      <c r="I2429" s="18">
        <v>43684</v>
      </c>
      <c r="J2429" s="144">
        <v>0.6069444444444444</v>
      </c>
      <c r="K2429" s="378"/>
      <c r="L2429" s="139" t="s">
        <v>4075</v>
      </c>
      <c r="M2429" s="141" t="s">
        <v>28</v>
      </c>
      <c r="N2429" s="248"/>
      <c r="O2429" s="141" t="s">
        <v>26</v>
      </c>
      <c r="P2429" s="141"/>
      <c r="Q2429" s="141" t="s">
        <v>6385</v>
      </c>
      <c r="R2429" s="141" t="s">
        <v>6386</v>
      </c>
      <c r="S2429" s="141"/>
      <c r="T2429" s="141" t="s">
        <v>6387</v>
      </c>
      <c r="U2429" s="141">
        <v>0</v>
      </c>
      <c r="V2429" s="141"/>
      <c r="W2429" s="139" t="s">
        <v>4075</v>
      </c>
      <c r="X2429" s="141" t="s">
        <v>25</v>
      </c>
      <c r="Y2429" s="141" t="s">
        <v>27</v>
      </c>
      <c r="Z2429" s="141"/>
      <c r="AA2429" s="141" t="s">
        <v>34</v>
      </c>
      <c r="AB2429" s="141"/>
      <c r="AC2429" s="139" t="s">
        <v>18049</v>
      </c>
      <c r="AD2429" s="380"/>
      <c r="AE2429" s="139" t="s">
        <v>107</v>
      </c>
      <c r="AF2429" s="139" t="s">
        <v>13076</v>
      </c>
      <c r="AG2429" s="139" t="s">
        <v>4130</v>
      </c>
      <c r="AH2429" s="139" t="s">
        <v>1380</v>
      </c>
      <c r="AI2429" s="139" t="s">
        <v>1518</v>
      </c>
      <c r="AJ2429" s="139"/>
      <c r="AK2429" s="139" t="s">
        <v>1518</v>
      </c>
      <c r="AL2429" s="139" t="s">
        <v>1408</v>
      </c>
      <c r="AM2429" s="141"/>
      <c r="AN2429" s="141" t="s">
        <v>8</v>
      </c>
      <c r="AO2429" s="139"/>
      <c r="AP2429" s="139" t="s">
        <v>1408</v>
      </c>
      <c r="AQ2429" s="139"/>
      <c r="AR2429" s="381"/>
      <c r="AS2429" s="139" t="s">
        <v>4075</v>
      </c>
      <c r="AT2429" s="141" t="s">
        <v>1404</v>
      </c>
      <c r="AU2429" s="141"/>
      <c r="AV2429" s="383"/>
      <c r="AW2429" s="385"/>
      <c r="AX2429" s="139" t="s">
        <v>2103</v>
      </c>
      <c r="AY2429" t="s">
        <v>19327</v>
      </c>
      <c r="BA2429" s="381"/>
      <c r="BB2429" s="139" t="s">
        <v>1444</v>
      </c>
      <c r="BC2429" s="166"/>
      <c r="BD2429" s="166"/>
      <c r="BE2429" s="166"/>
      <c r="BF2429" s="166"/>
      <c r="BG2429" s="166"/>
      <c r="BH2429" s="308"/>
      <c r="BI2429" s="308"/>
      <c r="BJ2429" s="141" t="s">
        <v>26</v>
      </c>
      <c r="BK2429" s="141" t="s">
        <v>26</v>
      </c>
      <c r="BL2429" s="141"/>
      <c r="BM2429" s="141"/>
      <c r="BN2429" s="139" t="s">
        <v>4075</v>
      </c>
      <c r="BQ2429" s="141"/>
      <c r="BV2429" s="141"/>
      <c r="BX2429" s="141"/>
      <c r="BY2429" s="141"/>
      <c r="BZ2429" s="141"/>
      <c r="CA2429" s="141"/>
      <c r="CB2429" s="141"/>
      <c r="CC2429" s="141"/>
      <c r="CD2429" s="141"/>
      <c r="CE2429" s="141"/>
      <c r="CF2429" s="141"/>
      <c r="CG2429" s="141"/>
    </row>
    <row r="2430" spans="1:85" x14ac:dyDescent="0.35">
      <c r="A2430" s="155" t="s">
        <v>6388</v>
      </c>
      <c r="B2430" s="139" t="s">
        <v>4075</v>
      </c>
      <c r="C2430" s="18">
        <v>43684</v>
      </c>
      <c r="D2430" s="144">
        <v>0</v>
      </c>
      <c r="E2430" s="141" t="s">
        <v>13268</v>
      </c>
      <c r="F2430" s="141">
        <v>3</v>
      </c>
      <c r="G2430" s="141" t="s">
        <v>2536</v>
      </c>
      <c r="H2430" s="141">
        <v>2019</v>
      </c>
      <c r="I2430" s="18"/>
      <c r="J2430" s="144"/>
      <c r="K2430" s="378"/>
      <c r="L2430" s="139" t="s">
        <v>4075</v>
      </c>
      <c r="M2430" s="141" t="s">
        <v>28</v>
      </c>
      <c r="N2430" s="248"/>
      <c r="O2430" s="141" t="s">
        <v>26</v>
      </c>
      <c r="P2430" s="141"/>
      <c r="Q2430" s="141"/>
      <c r="R2430" s="141"/>
      <c r="S2430" s="141"/>
      <c r="T2430" s="141" t="s">
        <v>6389</v>
      </c>
      <c r="U2430" s="141">
        <v>0</v>
      </c>
      <c r="V2430" s="141"/>
      <c r="W2430" s="139" t="s">
        <v>4075</v>
      </c>
      <c r="X2430" s="141" t="s">
        <v>25</v>
      </c>
      <c r="Y2430" s="141" t="s">
        <v>27</v>
      </c>
      <c r="Z2430" s="141"/>
      <c r="AA2430" s="141" t="s">
        <v>34</v>
      </c>
      <c r="AB2430" s="141"/>
      <c r="AC2430" s="139" t="s">
        <v>18047</v>
      </c>
      <c r="AD2430" s="380"/>
      <c r="AE2430" s="139" t="s">
        <v>102</v>
      </c>
      <c r="AF2430" s="139" t="s">
        <v>13071</v>
      </c>
      <c r="AG2430" s="139" t="s">
        <v>102</v>
      </c>
      <c r="AH2430" s="139" t="s">
        <v>1378</v>
      </c>
      <c r="AI2430" s="139" t="s">
        <v>1387</v>
      </c>
      <c r="AJ2430" s="139" t="s">
        <v>11</v>
      </c>
      <c r="AK2430" s="139"/>
      <c r="AL2430" s="139"/>
      <c r="AM2430" s="141"/>
      <c r="AN2430" s="141" t="s">
        <v>8</v>
      </c>
      <c r="AO2430" s="139"/>
      <c r="AP2430" s="139" t="s">
        <v>11</v>
      </c>
      <c r="AQ2430" s="139"/>
      <c r="AR2430" s="381"/>
      <c r="AS2430" s="139" t="s">
        <v>4075</v>
      </c>
      <c r="AT2430" s="141" t="s">
        <v>1404</v>
      </c>
      <c r="AU2430" s="141"/>
      <c r="AV2430" s="383"/>
      <c r="AW2430" s="385"/>
      <c r="AX2430" s="139" t="s">
        <v>2103</v>
      </c>
      <c r="AY2430" t="s">
        <v>18510</v>
      </c>
      <c r="BA2430" s="381"/>
      <c r="BB2430" s="139" t="s">
        <v>17</v>
      </c>
      <c r="BC2430" s="166"/>
      <c r="BD2430" s="166"/>
      <c r="BE2430" s="166"/>
      <c r="BF2430" s="166"/>
      <c r="BG2430" s="166"/>
      <c r="BH2430" s="308"/>
      <c r="BI2430" s="308"/>
      <c r="BJ2430" s="141" t="s">
        <v>26</v>
      </c>
      <c r="BK2430" s="141" t="s">
        <v>26</v>
      </c>
      <c r="BL2430" s="141"/>
      <c r="BM2430" s="141"/>
      <c r="BN2430" s="139" t="s">
        <v>4075</v>
      </c>
      <c r="BQ2430" s="141"/>
      <c r="BV2430" s="141"/>
      <c r="BX2430" s="141"/>
      <c r="BY2430" s="141"/>
      <c r="BZ2430" s="141"/>
      <c r="CA2430" s="141"/>
      <c r="CB2430" s="141"/>
      <c r="CC2430" s="141"/>
      <c r="CD2430" s="141"/>
      <c r="CE2430" s="141"/>
      <c r="CF2430" s="141"/>
      <c r="CG2430" s="141"/>
    </row>
    <row r="2431" spans="1:85" x14ac:dyDescent="0.35">
      <c r="A2431" s="155" t="s">
        <v>6377</v>
      </c>
      <c r="B2431" s="139" t="s">
        <v>4075</v>
      </c>
      <c r="C2431" s="18">
        <v>43685</v>
      </c>
      <c r="D2431" s="144">
        <v>0</v>
      </c>
      <c r="E2431" s="141" t="s">
        <v>13268</v>
      </c>
      <c r="F2431" s="141">
        <v>3</v>
      </c>
      <c r="G2431" s="141" t="s">
        <v>2536</v>
      </c>
      <c r="H2431" s="141">
        <v>2019</v>
      </c>
      <c r="I2431" s="18">
        <v>43685</v>
      </c>
      <c r="J2431" s="144"/>
      <c r="K2431" s="378"/>
      <c r="L2431" s="139" t="s">
        <v>4075</v>
      </c>
      <c r="M2431" s="141" t="s">
        <v>28</v>
      </c>
      <c r="N2431" s="248"/>
      <c r="O2431" s="141" t="s">
        <v>26</v>
      </c>
      <c r="P2431" s="141"/>
      <c r="Q2431" s="141" t="s">
        <v>6378</v>
      </c>
      <c r="R2431" s="141"/>
      <c r="S2431" s="141"/>
      <c r="T2431" s="141" t="s">
        <v>6379</v>
      </c>
      <c r="U2431" s="141">
        <v>0</v>
      </c>
      <c r="V2431" s="141"/>
      <c r="W2431" s="139" t="s">
        <v>4075</v>
      </c>
      <c r="X2431" s="141" t="s">
        <v>25</v>
      </c>
      <c r="Y2431" s="141" t="s">
        <v>27</v>
      </c>
      <c r="Z2431" s="141"/>
      <c r="AA2431" s="141" t="s">
        <v>34</v>
      </c>
      <c r="AB2431" s="141"/>
      <c r="AC2431" s="139" t="s">
        <v>18049</v>
      </c>
      <c r="AD2431" s="380"/>
      <c r="AE2431" s="139" t="s">
        <v>107</v>
      </c>
      <c r="AF2431" s="139" t="s">
        <v>13076</v>
      </c>
      <c r="AG2431" s="139" t="s">
        <v>4130</v>
      </c>
      <c r="AH2431" s="139" t="s">
        <v>1380</v>
      </c>
      <c r="AI2431" s="139" t="s">
        <v>1518</v>
      </c>
      <c r="AJ2431" s="139"/>
      <c r="AK2431" s="139" t="s">
        <v>1518</v>
      </c>
      <c r="AL2431" s="139" t="s">
        <v>60</v>
      </c>
      <c r="AM2431" s="141"/>
      <c r="AN2431" s="141" t="s">
        <v>8</v>
      </c>
      <c r="AO2431" s="139"/>
      <c r="AP2431" s="139" t="s">
        <v>60</v>
      </c>
      <c r="AQ2431" s="139"/>
      <c r="AR2431" s="381"/>
      <c r="AS2431" s="139" t="s">
        <v>4075</v>
      </c>
      <c r="AT2431" s="141" t="s">
        <v>1404</v>
      </c>
      <c r="AU2431" s="141"/>
      <c r="AV2431" s="383"/>
      <c r="AW2431" s="385"/>
      <c r="AX2431" s="139" t="s">
        <v>2103</v>
      </c>
      <c r="AY2431" t="s">
        <v>19328</v>
      </c>
      <c r="BA2431" s="381"/>
      <c r="BB2431" s="139" t="s">
        <v>1444</v>
      </c>
      <c r="BC2431" s="166"/>
      <c r="BD2431" s="166"/>
      <c r="BE2431" s="166"/>
      <c r="BF2431" s="166"/>
      <c r="BG2431" s="166"/>
      <c r="BH2431" s="308"/>
      <c r="BI2431" s="308"/>
      <c r="BJ2431" s="141" t="s">
        <v>26</v>
      </c>
      <c r="BK2431" s="141" t="s">
        <v>26</v>
      </c>
      <c r="BL2431" s="141"/>
      <c r="BM2431" s="141"/>
      <c r="BN2431" s="139" t="s">
        <v>4075</v>
      </c>
      <c r="BQ2431" s="141"/>
      <c r="BV2431" s="141"/>
      <c r="BX2431" s="141"/>
      <c r="BY2431" s="141"/>
      <c r="BZ2431" s="141"/>
      <c r="CA2431" s="141"/>
      <c r="CB2431" s="141"/>
      <c r="CC2431" s="141"/>
      <c r="CD2431" s="141"/>
      <c r="CE2431" s="141"/>
      <c r="CF2431" s="141"/>
      <c r="CG2431" s="141"/>
    </row>
    <row r="2432" spans="1:85" x14ac:dyDescent="0.35">
      <c r="A2432" s="155" t="s">
        <v>6364</v>
      </c>
      <c r="B2432" s="139" t="s">
        <v>4075</v>
      </c>
      <c r="C2432" s="18">
        <v>43687</v>
      </c>
      <c r="D2432" s="144">
        <v>0</v>
      </c>
      <c r="E2432" s="141" t="s">
        <v>13268</v>
      </c>
      <c r="F2432" s="141">
        <v>3</v>
      </c>
      <c r="G2432" s="141" t="s">
        <v>2536</v>
      </c>
      <c r="H2432" s="141">
        <v>2019</v>
      </c>
      <c r="I2432" s="18">
        <v>43687</v>
      </c>
      <c r="J2432" s="144">
        <v>0.27986111111111112</v>
      </c>
      <c r="K2432" s="378"/>
      <c r="L2432" s="139" t="s">
        <v>4075</v>
      </c>
      <c r="M2432" s="141" t="s">
        <v>28</v>
      </c>
      <c r="N2432" s="248"/>
      <c r="O2432" s="141" t="s">
        <v>26</v>
      </c>
      <c r="P2432" s="141"/>
      <c r="Q2432" s="141" t="s">
        <v>6365</v>
      </c>
      <c r="R2432" s="141" t="s">
        <v>6366</v>
      </c>
      <c r="S2432" s="141"/>
      <c r="T2432" s="141" t="s">
        <v>6367</v>
      </c>
      <c r="U2432" s="141">
        <v>0</v>
      </c>
      <c r="V2432" s="141"/>
      <c r="W2432" s="139" t="s">
        <v>4075</v>
      </c>
      <c r="X2432" s="141" t="s">
        <v>25</v>
      </c>
      <c r="Y2432" s="141" t="s">
        <v>27</v>
      </c>
      <c r="Z2432" s="141"/>
      <c r="AA2432" s="141" t="s">
        <v>34</v>
      </c>
      <c r="AB2432" s="141" t="s">
        <v>34</v>
      </c>
      <c r="AC2432" s="139" t="s">
        <v>18047</v>
      </c>
      <c r="AD2432" s="380"/>
      <c r="AE2432" s="139" t="s">
        <v>105</v>
      </c>
      <c r="AF2432" s="139" t="s">
        <v>13076</v>
      </c>
      <c r="AG2432" s="139" t="s">
        <v>1518</v>
      </c>
      <c r="AH2432" s="139" t="s">
        <v>1380</v>
      </c>
      <c r="AI2432" s="139" t="s">
        <v>1518</v>
      </c>
      <c r="AJ2432" s="139"/>
      <c r="AK2432" s="139" t="s">
        <v>1518</v>
      </c>
      <c r="AL2432" s="139" t="s">
        <v>60</v>
      </c>
      <c r="AM2432" s="141"/>
      <c r="AN2432" s="141" t="s">
        <v>8</v>
      </c>
      <c r="AO2432" s="139"/>
      <c r="AP2432" s="139" t="s">
        <v>60</v>
      </c>
      <c r="AQ2432" s="139" t="s">
        <v>7</v>
      </c>
      <c r="AR2432" s="381"/>
      <c r="AS2432" s="139" t="s">
        <v>4075</v>
      </c>
      <c r="AT2432" s="141" t="s">
        <v>1404</v>
      </c>
      <c r="AU2432" s="141"/>
      <c r="AV2432" s="383"/>
      <c r="AW2432" s="385"/>
      <c r="AX2432" s="139" t="s">
        <v>5502</v>
      </c>
      <c r="AY2432" t="s">
        <v>18288</v>
      </c>
      <c r="BA2432" s="381"/>
      <c r="BB2432" s="139" t="s">
        <v>1450</v>
      </c>
      <c r="BC2432" s="166"/>
      <c r="BD2432" s="166"/>
      <c r="BE2432" s="166"/>
      <c r="BF2432" s="166"/>
      <c r="BG2432" s="166"/>
      <c r="BH2432" s="308"/>
      <c r="BI2432" s="308"/>
      <c r="BJ2432" s="141" t="s">
        <v>26</v>
      </c>
      <c r="BK2432" s="141" t="s">
        <v>26</v>
      </c>
      <c r="BL2432" s="141"/>
      <c r="BM2432" s="141"/>
      <c r="BN2432" s="139" t="s">
        <v>4075</v>
      </c>
      <c r="BQ2432" s="141"/>
      <c r="BV2432" s="141"/>
      <c r="BX2432" s="141"/>
      <c r="BY2432" s="141"/>
      <c r="BZ2432" s="141"/>
      <c r="CA2432" s="141"/>
      <c r="CB2432" s="141"/>
      <c r="CC2432" s="141"/>
      <c r="CD2432" s="141"/>
      <c r="CE2432" s="141"/>
      <c r="CF2432" s="141"/>
      <c r="CG2432" s="141"/>
    </row>
    <row r="2433" spans="1:85" x14ac:dyDescent="0.35">
      <c r="A2433" s="155" t="s">
        <v>6360</v>
      </c>
      <c r="B2433" s="139" t="s">
        <v>4075</v>
      </c>
      <c r="C2433" s="18">
        <v>43687</v>
      </c>
      <c r="D2433" s="144">
        <v>0</v>
      </c>
      <c r="E2433" s="141" t="s">
        <v>13268</v>
      </c>
      <c r="F2433" s="141">
        <v>3</v>
      </c>
      <c r="G2433" s="141" t="s">
        <v>2536</v>
      </c>
      <c r="H2433" s="141">
        <v>2019</v>
      </c>
      <c r="I2433" s="18">
        <v>43687</v>
      </c>
      <c r="J2433" s="144">
        <v>0.25624999999999998</v>
      </c>
      <c r="K2433" s="378"/>
      <c r="L2433" s="139" t="s">
        <v>4075</v>
      </c>
      <c r="M2433" s="141" t="s">
        <v>28</v>
      </c>
      <c r="N2433" s="248"/>
      <c r="O2433" s="141" t="s">
        <v>26</v>
      </c>
      <c r="P2433" s="141"/>
      <c r="Q2433" s="141" t="s">
        <v>6361</v>
      </c>
      <c r="R2433" s="141" t="s">
        <v>6362</v>
      </c>
      <c r="S2433" s="141"/>
      <c r="T2433" s="141" t="s">
        <v>6363</v>
      </c>
      <c r="U2433" s="141">
        <v>117743230</v>
      </c>
      <c r="V2433" s="141"/>
      <c r="W2433" s="139" t="s">
        <v>4075</v>
      </c>
      <c r="X2433" s="141" t="s">
        <v>25</v>
      </c>
      <c r="Y2433" s="141" t="s">
        <v>27</v>
      </c>
      <c r="Z2433" s="141"/>
      <c r="AA2433" s="141" t="s">
        <v>34</v>
      </c>
      <c r="AB2433" s="141"/>
      <c r="AC2433" s="139" t="s">
        <v>18049</v>
      </c>
      <c r="AD2433" s="380"/>
      <c r="AE2433" s="139" t="s">
        <v>107</v>
      </c>
      <c r="AF2433" s="139" t="s">
        <v>13076</v>
      </c>
      <c r="AG2433" s="139" t="s">
        <v>4130</v>
      </c>
      <c r="AH2433" s="139" t="s">
        <v>1380</v>
      </c>
      <c r="AI2433" s="139" t="s">
        <v>1518</v>
      </c>
      <c r="AJ2433" s="139"/>
      <c r="AK2433" s="139" t="s">
        <v>1518</v>
      </c>
      <c r="AL2433" s="139" t="s">
        <v>1563</v>
      </c>
      <c r="AM2433" s="141"/>
      <c r="AN2433" s="141" t="s">
        <v>8</v>
      </c>
      <c r="AO2433" s="139"/>
      <c r="AP2433" s="139" t="s">
        <v>1563</v>
      </c>
      <c r="AQ2433" s="139"/>
      <c r="AR2433" s="381"/>
      <c r="AS2433" s="139" t="s">
        <v>4075</v>
      </c>
      <c r="AT2433" s="141" t="s">
        <v>1404</v>
      </c>
      <c r="AU2433" s="141"/>
      <c r="AV2433" s="383"/>
      <c r="AW2433" s="385"/>
      <c r="AX2433" s="139" t="s">
        <v>6168</v>
      </c>
      <c r="AY2433" t="s">
        <v>18839</v>
      </c>
      <c r="BA2433" s="381"/>
      <c r="BB2433" s="139" t="s">
        <v>1444</v>
      </c>
      <c r="BC2433" s="166"/>
      <c r="BD2433" s="166"/>
      <c r="BE2433" s="166"/>
      <c r="BF2433" s="166"/>
      <c r="BG2433" s="166"/>
      <c r="BH2433" s="308"/>
      <c r="BI2433" s="308"/>
      <c r="BJ2433" s="141" t="s">
        <v>26</v>
      </c>
      <c r="BK2433" s="141" t="s">
        <v>26</v>
      </c>
      <c r="BL2433" s="141"/>
      <c r="BM2433" s="141"/>
      <c r="BN2433" s="139" t="s">
        <v>4075</v>
      </c>
      <c r="BQ2433" s="141"/>
      <c r="BV2433" s="141"/>
      <c r="BX2433" s="141"/>
      <c r="BY2433" s="141"/>
      <c r="BZ2433" s="141"/>
      <c r="CA2433" s="141"/>
      <c r="CB2433" s="141"/>
      <c r="CC2433" s="141"/>
      <c r="CD2433" s="141"/>
      <c r="CE2433" s="141"/>
      <c r="CF2433" s="141"/>
      <c r="CG2433" s="141"/>
    </row>
    <row r="2434" spans="1:85" x14ac:dyDescent="0.35">
      <c r="A2434" s="155" t="s">
        <v>6373</v>
      </c>
      <c r="B2434" s="139" t="s">
        <v>4075</v>
      </c>
      <c r="C2434" s="18">
        <v>43687</v>
      </c>
      <c r="D2434" s="144">
        <v>0</v>
      </c>
      <c r="E2434" s="141" t="s">
        <v>13268</v>
      </c>
      <c r="F2434" s="141">
        <v>3</v>
      </c>
      <c r="G2434" s="141" t="s">
        <v>2536</v>
      </c>
      <c r="H2434" s="141">
        <v>2019</v>
      </c>
      <c r="I2434" s="18">
        <v>43687</v>
      </c>
      <c r="J2434" s="144">
        <v>0.80625000000000002</v>
      </c>
      <c r="K2434" s="378"/>
      <c r="L2434" s="139" t="s">
        <v>4075</v>
      </c>
      <c r="M2434" s="141" t="s">
        <v>28</v>
      </c>
      <c r="N2434" s="248"/>
      <c r="O2434" s="141" t="s">
        <v>26</v>
      </c>
      <c r="P2434" s="141"/>
      <c r="Q2434" s="141" t="s">
        <v>6374</v>
      </c>
      <c r="R2434" s="141" t="s">
        <v>6375</v>
      </c>
      <c r="S2434" s="141"/>
      <c r="T2434" s="141" t="s">
        <v>6376</v>
      </c>
      <c r="U2434" s="141">
        <v>117743747</v>
      </c>
      <c r="V2434" s="141"/>
      <c r="W2434" s="139" t="s">
        <v>4075</v>
      </c>
      <c r="X2434" s="141" t="s">
        <v>25</v>
      </c>
      <c r="Y2434" s="141" t="s">
        <v>27</v>
      </c>
      <c r="Z2434" s="141"/>
      <c r="AA2434" s="141" t="s">
        <v>34</v>
      </c>
      <c r="AB2434" s="141" t="s">
        <v>34</v>
      </c>
      <c r="AC2434" s="139" t="s">
        <v>18050</v>
      </c>
      <c r="AD2434" s="380"/>
      <c r="AE2434" s="139" t="s">
        <v>102</v>
      </c>
      <c r="AF2434" s="139" t="s">
        <v>13068</v>
      </c>
      <c r="AG2434" s="139" t="s">
        <v>102</v>
      </c>
      <c r="AH2434" s="139" t="s">
        <v>1378</v>
      </c>
      <c r="AI2434" s="139" t="s">
        <v>1398</v>
      </c>
      <c r="AJ2434" s="139" t="s">
        <v>1563</v>
      </c>
      <c r="AK2434" s="139"/>
      <c r="AL2434" s="139"/>
      <c r="AM2434" s="141"/>
      <c r="AN2434" s="141" t="s">
        <v>8</v>
      </c>
      <c r="AO2434" s="139"/>
      <c r="AP2434" s="139" t="s">
        <v>1563</v>
      </c>
      <c r="AQ2434" s="139"/>
      <c r="AR2434" s="381"/>
      <c r="AS2434" s="139" t="s">
        <v>4075</v>
      </c>
      <c r="AT2434" s="141" t="s">
        <v>1404</v>
      </c>
      <c r="AU2434" s="141"/>
      <c r="AV2434" s="383"/>
      <c r="AW2434" s="385"/>
      <c r="AX2434" s="139" t="s">
        <v>5479</v>
      </c>
      <c r="AY2434" t="s">
        <v>18629</v>
      </c>
      <c r="BA2434" s="381"/>
      <c r="BB2434" s="139" t="s">
        <v>1469</v>
      </c>
      <c r="BC2434" s="166"/>
      <c r="BD2434" s="166"/>
      <c r="BE2434" s="166"/>
      <c r="BF2434" s="166"/>
      <c r="BG2434" s="166"/>
      <c r="BH2434" s="308"/>
      <c r="BI2434" s="308"/>
      <c r="BJ2434" s="141" t="s">
        <v>26</v>
      </c>
      <c r="BK2434" s="141" t="s">
        <v>26</v>
      </c>
      <c r="BL2434" s="141"/>
      <c r="BM2434" s="141"/>
      <c r="BN2434" s="139" t="s">
        <v>4075</v>
      </c>
      <c r="BQ2434" s="141"/>
      <c r="BV2434" s="141"/>
      <c r="BX2434" s="141"/>
      <c r="BY2434" s="141"/>
      <c r="BZ2434" s="141"/>
      <c r="CA2434" s="141"/>
      <c r="CB2434" s="141"/>
      <c r="CC2434" s="141"/>
      <c r="CD2434" s="141"/>
      <c r="CE2434" s="141"/>
      <c r="CF2434" s="141"/>
      <c r="CG2434" s="141"/>
    </row>
    <row r="2435" spans="1:85" x14ac:dyDescent="0.35">
      <c r="A2435" s="155" t="s">
        <v>6368</v>
      </c>
      <c r="B2435" s="139" t="s">
        <v>4075</v>
      </c>
      <c r="C2435" s="18">
        <v>43687</v>
      </c>
      <c r="D2435" s="144">
        <v>0</v>
      </c>
      <c r="E2435" s="141" t="s">
        <v>13268</v>
      </c>
      <c r="F2435" s="141">
        <v>3</v>
      </c>
      <c r="G2435" s="141" t="s">
        <v>2536</v>
      </c>
      <c r="H2435" s="141">
        <v>2019</v>
      </c>
      <c r="I2435" s="18">
        <v>43687</v>
      </c>
      <c r="J2435" s="144">
        <v>0.75486111111111109</v>
      </c>
      <c r="K2435" s="378"/>
      <c r="L2435" s="139" t="s">
        <v>4075</v>
      </c>
      <c r="M2435" s="141" t="s">
        <v>28</v>
      </c>
      <c r="N2435" s="248"/>
      <c r="O2435" s="141" t="s">
        <v>26</v>
      </c>
      <c r="P2435" s="141"/>
      <c r="Q2435" s="141" t="s">
        <v>6369</v>
      </c>
      <c r="R2435" s="141" t="s">
        <v>6370</v>
      </c>
      <c r="S2435" s="141"/>
      <c r="T2435" s="141" t="s">
        <v>6371</v>
      </c>
      <c r="U2435" s="141">
        <v>0</v>
      </c>
      <c r="V2435" s="141"/>
      <c r="W2435" s="139" t="s">
        <v>4075</v>
      </c>
      <c r="X2435" s="141" t="s">
        <v>25</v>
      </c>
      <c r="Y2435" s="141" t="s">
        <v>27</v>
      </c>
      <c r="Z2435" s="141"/>
      <c r="AA2435" s="141" t="s">
        <v>34</v>
      </c>
      <c r="AB2435" s="141" t="s">
        <v>34</v>
      </c>
      <c r="AC2435" s="139" t="s">
        <v>18047</v>
      </c>
      <c r="AD2435" s="380"/>
      <c r="AE2435" s="139" t="s">
        <v>102</v>
      </c>
      <c r="AF2435" s="139" t="s">
        <v>13068</v>
      </c>
      <c r="AG2435" s="139" t="s">
        <v>102</v>
      </c>
      <c r="AH2435" s="139" t="s">
        <v>1378</v>
      </c>
      <c r="AI2435" s="139" t="s">
        <v>1398</v>
      </c>
      <c r="AJ2435" s="139" t="s">
        <v>1563</v>
      </c>
      <c r="AK2435" s="139"/>
      <c r="AL2435" s="139"/>
      <c r="AM2435" s="141"/>
      <c r="AN2435" s="141" t="s">
        <v>8</v>
      </c>
      <c r="AO2435" s="139"/>
      <c r="AP2435" s="139" t="s">
        <v>1563</v>
      </c>
      <c r="AQ2435" s="139" t="s">
        <v>6372</v>
      </c>
      <c r="AR2435" s="381"/>
      <c r="AS2435" s="139" t="s">
        <v>4075</v>
      </c>
      <c r="AT2435" s="141" t="s">
        <v>1404</v>
      </c>
      <c r="AU2435" s="141"/>
      <c r="AV2435" s="383"/>
      <c r="AW2435" s="385"/>
      <c r="AX2435" s="139" t="s">
        <v>121</v>
      </c>
      <c r="AY2435" t="s">
        <v>18740</v>
      </c>
      <c r="BA2435" s="381"/>
      <c r="BB2435" s="139" t="s">
        <v>17</v>
      </c>
      <c r="BC2435" s="166"/>
      <c r="BD2435" s="166"/>
      <c r="BE2435" s="166"/>
      <c r="BF2435" s="166"/>
      <c r="BG2435" s="166"/>
      <c r="BH2435" s="308"/>
      <c r="BI2435" s="308"/>
      <c r="BJ2435" s="141" t="s">
        <v>26</v>
      </c>
      <c r="BK2435" s="141" t="s">
        <v>26</v>
      </c>
      <c r="BL2435" s="141"/>
      <c r="BM2435" s="141"/>
      <c r="BN2435" s="139" t="s">
        <v>4075</v>
      </c>
      <c r="BQ2435" s="141"/>
      <c r="BV2435" s="141"/>
      <c r="BX2435" s="141"/>
      <c r="BY2435" s="141"/>
      <c r="BZ2435" s="141"/>
      <c r="CA2435" s="141"/>
      <c r="CB2435" s="141"/>
      <c r="CC2435" s="141"/>
      <c r="CD2435" s="141"/>
      <c r="CE2435" s="141"/>
      <c r="CF2435" s="141"/>
      <c r="CG2435" s="141"/>
    </row>
    <row r="2436" spans="1:85" x14ac:dyDescent="0.35">
      <c r="A2436" s="155" t="s">
        <v>6354</v>
      </c>
      <c r="B2436" s="139" t="s">
        <v>4075</v>
      </c>
      <c r="C2436" s="18">
        <v>43688</v>
      </c>
      <c r="D2436" s="144">
        <v>0</v>
      </c>
      <c r="E2436" s="141" t="s">
        <v>1849</v>
      </c>
      <c r="F2436" s="141">
        <v>3</v>
      </c>
      <c r="G2436" s="141" t="s">
        <v>2536</v>
      </c>
      <c r="H2436" s="141">
        <v>2019</v>
      </c>
      <c r="I2436" s="18">
        <v>43688</v>
      </c>
      <c r="J2436" s="144">
        <v>3.1944444444444442E-2</v>
      </c>
      <c r="K2436" s="378"/>
      <c r="L2436" s="139" t="s">
        <v>4075</v>
      </c>
      <c r="M2436" s="141" t="s">
        <v>28</v>
      </c>
      <c r="N2436" s="248"/>
      <c r="O2436" s="141" t="s">
        <v>26</v>
      </c>
      <c r="P2436" s="141"/>
      <c r="Q2436" s="141" t="s">
        <v>6355</v>
      </c>
      <c r="R2436" s="141" t="s">
        <v>6356</v>
      </c>
      <c r="S2436" s="141"/>
      <c r="T2436" s="141" t="s">
        <v>6357</v>
      </c>
      <c r="U2436" s="141">
        <v>117743914</v>
      </c>
      <c r="V2436" s="141"/>
      <c r="W2436" s="139" t="s">
        <v>4075</v>
      </c>
      <c r="X2436" s="141" t="s">
        <v>25</v>
      </c>
      <c r="Y2436" s="141" t="s">
        <v>27</v>
      </c>
      <c r="Z2436" s="141"/>
      <c r="AA2436" s="141" t="s">
        <v>34</v>
      </c>
      <c r="AB2436" s="141" t="s">
        <v>34</v>
      </c>
      <c r="AC2436" s="139" t="s">
        <v>18047</v>
      </c>
      <c r="AD2436" s="380"/>
      <c r="AE2436" s="139" t="s">
        <v>4</v>
      </c>
      <c r="AF2436" s="139" t="s">
        <v>13073</v>
      </c>
      <c r="AG2436" s="139" t="s">
        <v>4</v>
      </c>
      <c r="AH2436" s="139" t="s">
        <v>1380</v>
      </c>
      <c r="AI2436" s="139" t="s">
        <v>15678</v>
      </c>
      <c r="AJ2436" s="139"/>
      <c r="AK2436" s="139" t="s">
        <v>15678</v>
      </c>
      <c r="AL2436" s="139" t="s">
        <v>1563</v>
      </c>
      <c r="AM2436" s="141"/>
      <c r="AN2436" s="141" t="s">
        <v>8</v>
      </c>
      <c r="AO2436" s="139"/>
      <c r="AP2436" s="139" t="s">
        <v>1563</v>
      </c>
      <c r="AQ2436" s="139" t="s">
        <v>1420</v>
      </c>
      <c r="AR2436" s="381"/>
      <c r="AS2436" s="139" t="s">
        <v>4075</v>
      </c>
      <c r="AT2436" s="141" t="s">
        <v>43</v>
      </c>
      <c r="AU2436" s="141">
        <v>330</v>
      </c>
      <c r="AV2436" s="383"/>
      <c r="AW2436" s="385"/>
      <c r="AX2436" s="139" t="s">
        <v>5696</v>
      </c>
      <c r="AY2436" t="s">
        <v>18503</v>
      </c>
      <c r="BA2436" s="381"/>
      <c r="BB2436" s="139" t="s">
        <v>1446</v>
      </c>
      <c r="BC2436" s="166"/>
      <c r="BD2436" s="166"/>
      <c r="BE2436" s="166"/>
      <c r="BF2436" s="166"/>
      <c r="BG2436" s="166"/>
      <c r="BH2436" s="308"/>
      <c r="BI2436" s="308"/>
      <c r="BJ2436" s="141" t="s">
        <v>26</v>
      </c>
      <c r="BK2436" s="141" t="s">
        <v>26</v>
      </c>
      <c r="BL2436" s="141"/>
      <c r="BM2436" s="141"/>
      <c r="BN2436" s="139" t="s">
        <v>4075</v>
      </c>
      <c r="BQ2436" s="141" t="s">
        <v>16023</v>
      </c>
      <c r="BR2436" s="135" t="s">
        <v>15700</v>
      </c>
      <c r="BT2436" s="135" t="s">
        <v>15364</v>
      </c>
      <c r="BU2436" s="135" t="s">
        <v>15356</v>
      </c>
      <c r="BV2436" s="141" t="s">
        <v>13264</v>
      </c>
      <c r="BW2436" s="135" t="s">
        <v>2059</v>
      </c>
      <c r="BX2436" s="141" t="s">
        <v>15689</v>
      </c>
      <c r="BY2436" s="141" t="s">
        <v>12</v>
      </c>
      <c r="BZ2436" s="141" t="s">
        <v>26</v>
      </c>
      <c r="CA2436" s="141" t="s">
        <v>1848</v>
      </c>
      <c r="CB2436" s="141"/>
      <c r="CC2436" s="141" t="s">
        <v>15686</v>
      </c>
      <c r="CD2436" s="141" t="s">
        <v>15687</v>
      </c>
      <c r="CE2436" s="141" t="s">
        <v>15450</v>
      </c>
      <c r="CF2436" s="141" t="s">
        <v>15451</v>
      </c>
      <c r="CG2436" s="141" t="s">
        <v>4004</v>
      </c>
    </row>
    <row r="2437" spans="1:85" x14ac:dyDescent="0.35">
      <c r="A2437" s="155" t="s">
        <v>6358</v>
      </c>
      <c r="B2437" s="139" t="s">
        <v>4075</v>
      </c>
      <c r="C2437" s="18">
        <v>43688</v>
      </c>
      <c r="D2437" s="144">
        <v>0</v>
      </c>
      <c r="E2437" s="141" t="s">
        <v>1849</v>
      </c>
      <c r="F2437" s="141">
        <v>3</v>
      </c>
      <c r="G2437" s="141" t="s">
        <v>2536</v>
      </c>
      <c r="H2437" s="141">
        <v>2019</v>
      </c>
      <c r="I2437" s="18"/>
      <c r="J2437" s="144"/>
      <c r="K2437" s="378"/>
      <c r="L2437" s="139" t="s">
        <v>4075</v>
      </c>
      <c r="M2437" s="141" t="s">
        <v>28</v>
      </c>
      <c r="N2437" s="248"/>
      <c r="O2437" s="141" t="s">
        <v>26</v>
      </c>
      <c r="P2437" s="141"/>
      <c r="Q2437" s="141"/>
      <c r="R2437" s="141"/>
      <c r="S2437" s="141"/>
      <c r="T2437" s="141" t="s">
        <v>6359</v>
      </c>
      <c r="U2437" s="141">
        <v>0</v>
      </c>
      <c r="V2437" s="141"/>
      <c r="W2437" s="139" t="s">
        <v>4075</v>
      </c>
      <c r="X2437" s="141" t="s">
        <v>25</v>
      </c>
      <c r="Y2437" s="141" t="s">
        <v>27</v>
      </c>
      <c r="Z2437" s="141"/>
      <c r="AA2437" s="141" t="s">
        <v>34</v>
      </c>
      <c r="AB2437" s="141" t="s">
        <v>34</v>
      </c>
      <c r="AC2437" s="139" t="s">
        <v>18050</v>
      </c>
      <c r="AD2437" s="380"/>
      <c r="AE2437" s="139" t="s">
        <v>6</v>
      </c>
      <c r="AF2437" s="139" t="s">
        <v>13087</v>
      </c>
      <c r="AG2437" s="139" t="s">
        <v>6</v>
      </c>
      <c r="AH2437" s="139"/>
      <c r="AI2437" s="139"/>
      <c r="AJ2437" s="139"/>
      <c r="AK2437" s="139"/>
      <c r="AL2437" s="139"/>
      <c r="AM2437" s="141"/>
      <c r="AN2437" s="141" t="s">
        <v>8</v>
      </c>
      <c r="AO2437" s="139"/>
      <c r="AP2437" s="139" t="s">
        <v>13</v>
      </c>
      <c r="AQ2437" s="139" t="s">
        <v>1423</v>
      </c>
      <c r="AR2437" s="381"/>
      <c r="AS2437" s="139" t="s">
        <v>4075</v>
      </c>
      <c r="AT2437" s="141" t="s">
        <v>1404</v>
      </c>
      <c r="AU2437" s="141"/>
      <c r="AV2437" s="383"/>
      <c r="AW2437" s="385"/>
      <c r="AX2437" s="139" t="s">
        <v>3642</v>
      </c>
      <c r="AY2437" t="s">
        <v>19329</v>
      </c>
      <c r="BA2437" s="381"/>
      <c r="BB2437" s="139" t="s">
        <v>17</v>
      </c>
      <c r="BC2437" s="166"/>
      <c r="BD2437" s="166"/>
      <c r="BE2437" s="166"/>
      <c r="BF2437" s="166"/>
      <c r="BG2437" s="166"/>
      <c r="BH2437" s="308"/>
      <c r="BI2437" s="308"/>
      <c r="BJ2437" s="141" t="s">
        <v>26</v>
      </c>
      <c r="BK2437" s="141" t="s">
        <v>26</v>
      </c>
      <c r="BL2437" s="141"/>
      <c r="BM2437" s="141"/>
      <c r="BN2437" s="139" t="s">
        <v>4075</v>
      </c>
      <c r="BQ2437" s="141"/>
      <c r="BV2437" s="141"/>
      <c r="BX2437" s="141"/>
      <c r="BY2437" s="141"/>
      <c r="BZ2437" s="141"/>
      <c r="CA2437" s="141"/>
      <c r="CB2437" s="141"/>
      <c r="CC2437" s="141"/>
      <c r="CD2437" s="141"/>
      <c r="CE2437" s="141"/>
      <c r="CF2437" s="141"/>
      <c r="CG2437" s="141"/>
    </row>
    <row r="2438" spans="1:85" x14ac:dyDescent="0.35">
      <c r="A2438" s="155" t="s">
        <v>6340</v>
      </c>
      <c r="B2438" s="139" t="s">
        <v>4075</v>
      </c>
      <c r="C2438" s="18">
        <v>43689</v>
      </c>
      <c r="D2438" s="144">
        <v>0</v>
      </c>
      <c r="E2438" s="141" t="s">
        <v>1849</v>
      </c>
      <c r="F2438" s="141">
        <v>3</v>
      </c>
      <c r="G2438" s="141" t="s">
        <v>2536</v>
      </c>
      <c r="H2438" s="141">
        <v>2019</v>
      </c>
      <c r="I2438" s="18">
        <v>43689</v>
      </c>
      <c r="J2438" s="144">
        <v>0.72013888888888888</v>
      </c>
      <c r="K2438" s="378"/>
      <c r="L2438" s="139" t="s">
        <v>4075</v>
      </c>
      <c r="M2438" s="141" t="s">
        <v>28</v>
      </c>
      <c r="N2438" s="248"/>
      <c r="O2438" s="141" t="s">
        <v>26</v>
      </c>
      <c r="P2438" s="141"/>
      <c r="Q2438" s="141" t="s">
        <v>6341</v>
      </c>
      <c r="R2438" s="141" t="s">
        <v>6342</v>
      </c>
      <c r="S2438" s="141"/>
      <c r="T2438" s="141" t="s">
        <v>6343</v>
      </c>
      <c r="U2438" s="141">
        <v>117749874</v>
      </c>
      <c r="V2438" s="141"/>
      <c r="W2438" s="139" t="s">
        <v>4075</v>
      </c>
      <c r="X2438" s="141" t="s">
        <v>25</v>
      </c>
      <c r="Y2438" s="141" t="s">
        <v>27</v>
      </c>
      <c r="Z2438" s="141"/>
      <c r="AA2438" s="141" t="s">
        <v>34</v>
      </c>
      <c r="AB2438" s="141" t="s">
        <v>34</v>
      </c>
      <c r="AC2438" s="139" t="s">
        <v>18047</v>
      </c>
      <c r="AD2438" s="380"/>
      <c r="AE2438" s="139" t="s">
        <v>102</v>
      </c>
      <c r="AF2438" s="139" t="s">
        <v>13068</v>
      </c>
      <c r="AG2438" s="139" t="s">
        <v>102</v>
      </c>
      <c r="AH2438" s="139" t="s">
        <v>1378</v>
      </c>
      <c r="AI2438" s="139" t="s">
        <v>1398</v>
      </c>
      <c r="AJ2438" s="139" t="s">
        <v>1563</v>
      </c>
      <c r="AK2438" s="139"/>
      <c r="AL2438" s="139"/>
      <c r="AM2438" s="141"/>
      <c r="AN2438" s="141" t="s">
        <v>8</v>
      </c>
      <c r="AO2438" s="139"/>
      <c r="AP2438" s="139" t="s">
        <v>1563</v>
      </c>
      <c r="AQ2438" s="139"/>
      <c r="AR2438" s="381"/>
      <c r="AS2438" s="139" t="s">
        <v>4075</v>
      </c>
      <c r="AT2438" s="141" t="s">
        <v>1404</v>
      </c>
      <c r="AU2438" s="141"/>
      <c r="AV2438" s="383"/>
      <c r="AW2438" s="385"/>
      <c r="AX2438" s="139" t="s">
        <v>5586</v>
      </c>
      <c r="AY2438" t="s">
        <v>19330</v>
      </c>
      <c r="BA2438" s="381"/>
      <c r="BB2438" s="139" t="s">
        <v>1450</v>
      </c>
      <c r="BC2438" s="166"/>
      <c r="BD2438" s="166"/>
      <c r="BE2438" s="166"/>
      <c r="BF2438" s="166"/>
      <c r="BG2438" s="166"/>
      <c r="BH2438" s="308"/>
      <c r="BI2438" s="308"/>
      <c r="BJ2438" s="141" t="s">
        <v>26</v>
      </c>
      <c r="BK2438" s="141" t="s">
        <v>26</v>
      </c>
      <c r="BL2438" s="141"/>
      <c r="BM2438" s="141"/>
      <c r="BN2438" s="139" t="s">
        <v>4075</v>
      </c>
      <c r="BQ2438" s="141"/>
      <c r="BV2438" s="141"/>
      <c r="BX2438" s="141"/>
      <c r="BY2438" s="141"/>
      <c r="BZ2438" s="141"/>
      <c r="CA2438" s="141"/>
      <c r="CB2438" s="141"/>
      <c r="CC2438" s="141"/>
      <c r="CD2438" s="141"/>
      <c r="CE2438" s="141"/>
      <c r="CF2438" s="141"/>
      <c r="CG2438" s="141"/>
    </row>
    <row r="2439" spans="1:85" x14ac:dyDescent="0.35">
      <c r="A2439" s="155" t="s">
        <v>6336</v>
      </c>
      <c r="B2439" s="139" t="s">
        <v>4075</v>
      </c>
      <c r="C2439" s="18">
        <v>43689</v>
      </c>
      <c r="D2439" s="144">
        <v>0</v>
      </c>
      <c r="E2439" s="141" t="s">
        <v>1849</v>
      </c>
      <c r="F2439" s="141">
        <v>3</v>
      </c>
      <c r="G2439" s="141" t="s">
        <v>2536</v>
      </c>
      <c r="H2439" s="141">
        <v>2019</v>
      </c>
      <c r="I2439" s="18">
        <v>43689</v>
      </c>
      <c r="J2439" s="144">
        <v>0.44097222222222221</v>
      </c>
      <c r="K2439" s="378"/>
      <c r="L2439" s="139" t="s">
        <v>4075</v>
      </c>
      <c r="M2439" s="141" t="s">
        <v>28</v>
      </c>
      <c r="N2439" s="248"/>
      <c r="O2439" s="141" t="s">
        <v>26</v>
      </c>
      <c r="P2439" s="141"/>
      <c r="Q2439" s="141" t="s">
        <v>6337</v>
      </c>
      <c r="R2439" s="141" t="s">
        <v>6338</v>
      </c>
      <c r="S2439" s="141"/>
      <c r="T2439" s="141" t="s">
        <v>6339</v>
      </c>
      <c r="U2439" s="141">
        <v>0</v>
      </c>
      <c r="V2439" s="141"/>
      <c r="W2439" s="139" t="s">
        <v>4075</v>
      </c>
      <c r="X2439" s="141" t="s">
        <v>25</v>
      </c>
      <c r="Y2439" s="141" t="s">
        <v>27</v>
      </c>
      <c r="Z2439" s="141"/>
      <c r="AA2439" s="141" t="s">
        <v>34</v>
      </c>
      <c r="AB2439" s="141" t="s">
        <v>34</v>
      </c>
      <c r="AC2439" s="139" t="s">
        <v>18049</v>
      </c>
      <c r="AD2439" s="380"/>
      <c r="AE2439" s="139" t="s">
        <v>105</v>
      </c>
      <c r="AF2439" s="139" t="s">
        <v>13076</v>
      </c>
      <c r="AG2439" s="139" t="s">
        <v>1518</v>
      </c>
      <c r="AH2439" s="139" t="s">
        <v>1380</v>
      </c>
      <c r="AI2439" s="139" t="s">
        <v>1518</v>
      </c>
      <c r="AJ2439" s="139"/>
      <c r="AK2439" s="139" t="s">
        <v>1518</v>
      </c>
      <c r="AL2439" s="139" t="s">
        <v>90</v>
      </c>
      <c r="AM2439" s="141"/>
      <c r="AN2439" s="141" t="s">
        <v>8</v>
      </c>
      <c r="AO2439" s="139"/>
      <c r="AP2439" s="139" t="s">
        <v>90</v>
      </c>
      <c r="AQ2439" s="139"/>
      <c r="AR2439" s="381"/>
      <c r="AS2439" s="139" t="s">
        <v>4075</v>
      </c>
      <c r="AT2439" s="141" t="s">
        <v>1404</v>
      </c>
      <c r="AU2439" s="141"/>
      <c r="AV2439" s="383"/>
      <c r="AW2439" s="385"/>
      <c r="AX2439" s="139" t="s">
        <v>5903</v>
      </c>
      <c r="AY2439" t="s">
        <v>19331</v>
      </c>
      <c r="BA2439" s="381"/>
      <c r="BB2439" s="139" t="s">
        <v>17</v>
      </c>
      <c r="BC2439" s="166"/>
      <c r="BD2439" s="166"/>
      <c r="BE2439" s="166"/>
      <c r="BF2439" s="166"/>
      <c r="BG2439" s="166"/>
      <c r="BH2439" s="308"/>
      <c r="BI2439" s="308"/>
      <c r="BJ2439" s="141" t="s">
        <v>26</v>
      </c>
      <c r="BK2439" s="141" t="s">
        <v>26</v>
      </c>
      <c r="BL2439" s="141"/>
      <c r="BM2439" s="141"/>
      <c r="BN2439" s="139" t="s">
        <v>4075</v>
      </c>
      <c r="BQ2439" s="141"/>
      <c r="BV2439" s="141"/>
      <c r="BX2439" s="141"/>
      <c r="BY2439" s="141"/>
      <c r="BZ2439" s="141"/>
      <c r="CA2439" s="141"/>
      <c r="CB2439" s="141"/>
      <c r="CC2439" s="141"/>
      <c r="CD2439" s="141"/>
      <c r="CE2439" s="141"/>
      <c r="CF2439" s="141"/>
      <c r="CG2439" s="141"/>
    </row>
    <row r="2440" spans="1:85" x14ac:dyDescent="0.35">
      <c r="A2440" s="155" t="s">
        <v>6349</v>
      </c>
      <c r="B2440" s="139" t="s">
        <v>4075</v>
      </c>
      <c r="C2440" s="18">
        <v>43689</v>
      </c>
      <c r="D2440" s="144">
        <v>0</v>
      </c>
      <c r="E2440" s="141" t="s">
        <v>1849</v>
      </c>
      <c r="F2440" s="141">
        <v>3</v>
      </c>
      <c r="G2440" s="141" t="s">
        <v>2536</v>
      </c>
      <c r="H2440" s="141">
        <v>2019</v>
      </c>
      <c r="I2440" s="18">
        <v>43689</v>
      </c>
      <c r="J2440" s="144">
        <v>0.7319444444444444</v>
      </c>
      <c r="K2440" s="378"/>
      <c r="L2440" s="139" t="s">
        <v>4075</v>
      </c>
      <c r="M2440" s="141" t="s">
        <v>28</v>
      </c>
      <c r="N2440" s="248"/>
      <c r="O2440" s="141" t="s">
        <v>26</v>
      </c>
      <c r="P2440" s="141"/>
      <c r="Q2440" s="141" t="s">
        <v>6350</v>
      </c>
      <c r="R2440" s="141" t="s">
        <v>6351</v>
      </c>
      <c r="S2440" s="141"/>
      <c r="T2440" s="141" t="s">
        <v>6352</v>
      </c>
      <c r="U2440" s="141">
        <v>117749879</v>
      </c>
      <c r="V2440" s="141"/>
      <c r="W2440" s="139" t="s">
        <v>4075</v>
      </c>
      <c r="X2440" s="141" t="s">
        <v>25</v>
      </c>
      <c r="Y2440" s="141" t="s">
        <v>27</v>
      </c>
      <c r="Z2440" s="141"/>
      <c r="AA2440" s="141" t="s">
        <v>34</v>
      </c>
      <c r="AB2440" s="141" t="s">
        <v>34</v>
      </c>
      <c r="AC2440" s="139" t="s">
        <v>18050</v>
      </c>
      <c r="AD2440" s="380"/>
      <c r="AE2440" s="139" t="s">
        <v>4</v>
      </c>
      <c r="AF2440" s="139" t="s">
        <v>13073</v>
      </c>
      <c r="AG2440" s="139" t="s">
        <v>4</v>
      </c>
      <c r="AH2440" s="139" t="s">
        <v>1380</v>
      </c>
      <c r="AI2440" s="139" t="s">
        <v>15678</v>
      </c>
      <c r="AJ2440" s="139"/>
      <c r="AK2440" s="139" t="s">
        <v>15678</v>
      </c>
      <c r="AL2440" s="139" t="s">
        <v>1408</v>
      </c>
      <c r="AM2440" s="141"/>
      <c r="AN2440" s="141" t="s">
        <v>8</v>
      </c>
      <c r="AO2440" s="139"/>
      <c r="AP2440" s="139" t="s">
        <v>1408</v>
      </c>
      <c r="AQ2440" s="139" t="s">
        <v>3622</v>
      </c>
      <c r="AR2440" s="381"/>
      <c r="AS2440" s="139" t="s">
        <v>4075</v>
      </c>
      <c r="AT2440" s="141" t="s">
        <v>43</v>
      </c>
      <c r="AU2440" s="141">
        <v>340</v>
      </c>
      <c r="AV2440" s="383"/>
      <c r="AW2440" s="385"/>
      <c r="AX2440" s="139" t="s">
        <v>3407</v>
      </c>
      <c r="AY2440" t="s">
        <v>19185</v>
      </c>
      <c r="BA2440" s="381"/>
      <c r="BB2440" s="139" t="s">
        <v>1451</v>
      </c>
      <c r="BC2440" s="166"/>
      <c r="BD2440" s="166"/>
      <c r="BE2440" s="166"/>
      <c r="BF2440" s="166"/>
      <c r="BG2440" s="166"/>
      <c r="BH2440" s="308"/>
      <c r="BI2440" s="308"/>
      <c r="BJ2440" s="141" t="s">
        <v>26</v>
      </c>
      <c r="BK2440" s="141" t="s">
        <v>26</v>
      </c>
      <c r="BL2440" s="141"/>
      <c r="BM2440" s="141"/>
      <c r="BN2440" s="139" t="s">
        <v>4075</v>
      </c>
      <c r="BQ2440" s="141" t="s">
        <v>16024</v>
      </c>
      <c r="BR2440" s="135" t="s">
        <v>15680</v>
      </c>
      <c r="BT2440" s="135" t="s">
        <v>15437</v>
      </c>
      <c r="BU2440" s="135" t="s">
        <v>15356</v>
      </c>
      <c r="BV2440" s="141" t="s">
        <v>15356</v>
      </c>
      <c r="BW2440" s="135" t="s">
        <v>13286</v>
      </c>
      <c r="BX2440" s="141" t="s">
        <v>15681</v>
      </c>
      <c r="BY2440" s="141" t="s">
        <v>15681</v>
      </c>
      <c r="BZ2440" s="141" t="s">
        <v>26</v>
      </c>
      <c r="CA2440" s="141" t="s">
        <v>1848</v>
      </c>
      <c r="CB2440" s="141"/>
      <c r="CC2440" s="141" t="s">
        <v>15686</v>
      </c>
      <c r="CD2440" s="141" t="s">
        <v>15683</v>
      </c>
      <c r="CE2440" s="141" t="s">
        <v>13</v>
      </c>
      <c r="CF2440" s="141" t="s">
        <v>15451</v>
      </c>
      <c r="CG2440" s="141" t="s">
        <v>2003</v>
      </c>
    </row>
    <row r="2441" spans="1:85" x14ac:dyDescent="0.35">
      <c r="A2441" s="155" t="s">
        <v>6344</v>
      </c>
      <c r="B2441" s="139" t="s">
        <v>4075</v>
      </c>
      <c r="C2441" s="18">
        <v>43689</v>
      </c>
      <c r="D2441" s="144">
        <v>0</v>
      </c>
      <c r="E2441" s="141" t="s">
        <v>1849</v>
      </c>
      <c r="F2441" s="141">
        <v>3</v>
      </c>
      <c r="G2441" s="141" t="s">
        <v>2536</v>
      </c>
      <c r="H2441" s="141">
        <v>2019</v>
      </c>
      <c r="I2441" s="18">
        <v>43689</v>
      </c>
      <c r="J2441" s="144">
        <v>0.83333333333333337</v>
      </c>
      <c r="K2441" s="378"/>
      <c r="L2441" s="139" t="s">
        <v>4075</v>
      </c>
      <c r="M2441" s="141" t="s">
        <v>28</v>
      </c>
      <c r="N2441" s="248"/>
      <c r="O2441" s="141" t="s">
        <v>26</v>
      </c>
      <c r="P2441" s="141"/>
      <c r="Q2441" s="141" t="s">
        <v>6345</v>
      </c>
      <c r="R2441" s="141" t="s">
        <v>6346</v>
      </c>
      <c r="S2441" s="141"/>
      <c r="T2441" s="141" t="s">
        <v>6347</v>
      </c>
      <c r="U2441" s="141">
        <v>117750035</v>
      </c>
      <c r="V2441" s="141"/>
      <c r="W2441" s="139" t="s">
        <v>4075</v>
      </c>
      <c r="X2441" s="141" t="s">
        <v>25</v>
      </c>
      <c r="Y2441" s="141" t="s">
        <v>27</v>
      </c>
      <c r="Z2441" s="141"/>
      <c r="AA2441" s="141" t="s">
        <v>34</v>
      </c>
      <c r="AB2441" s="141" t="s">
        <v>34</v>
      </c>
      <c r="AC2441" s="139" t="s">
        <v>18047</v>
      </c>
      <c r="AD2441" s="380"/>
      <c r="AE2441" s="139" t="s">
        <v>4</v>
      </c>
      <c r="AF2441" s="139" t="s">
        <v>13073</v>
      </c>
      <c r="AG2441" s="139" t="s">
        <v>4</v>
      </c>
      <c r="AH2441" s="139" t="s">
        <v>1380</v>
      </c>
      <c r="AI2441" s="139" t="s">
        <v>15678</v>
      </c>
      <c r="AJ2441" s="139"/>
      <c r="AK2441" s="139" t="s">
        <v>15678</v>
      </c>
      <c r="AL2441" s="139" t="s">
        <v>11</v>
      </c>
      <c r="AM2441" s="141"/>
      <c r="AN2441" s="141" t="s">
        <v>8</v>
      </c>
      <c r="AO2441" s="139"/>
      <c r="AP2441" s="139" t="s">
        <v>11</v>
      </c>
      <c r="AQ2441" s="139" t="s">
        <v>6348</v>
      </c>
      <c r="AR2441" s="381"/>
      <c r="AS2441" s="139" t="s">
        <v>4075</v>
      </c>
      <c r="AT2441" s="141" t="s">
        <v>43</v>
      </c>
      <c r="AU2441" s="141">
        <v>154</v>
      </c>
      <c r="AV2441" s="383"/>
      <c r="AW2441" s="385"/>
      <c r="AX2441" s="139" t="s">
        <v>6206</v>
      </c>
      <c r="AY2441" t="s">
        <v>10677</v>
      </c>
      <c r="BA2441" s="381"/>
      <c r="BB2441" s="139" t="s">
        <v>1446</v>
      </c>
      <c r="BC2441" s="166"/>
      <c r="BD2441" s="166"/>
      <c r="BE2441" s="166"/>
      <c r="BF2441" s="166"/>
      <c r="BG2441" s="166"/>
      <c r="BH2441" s="308"/>
      <c r="BI2441" s="308"/>
      <c r="BJ2441" s="141" t="s">
        <v>26</v>
      </c>
      <c r="BK2441" s="141" t="s">
        <v>26</v>
      </c>
      <c r="BL2441" s="141"/>
      <c r="BM2441" s="141"/>
      <c r="BN2441" s="139" t="s">
        <v>4075</v>
      </c>
      <c r="BQ2441" s="141" t="s">
        <v>16024</v>
      </c>
      <c r="BR2441" s="135" t="s">
        <v>15700</v>
      </c>
      <c r="BT2441" s="135" t="s">
        <v>15351</v>
      </c>
      <c r="BU2441" s="135" t="s">
        <v>15359</v>
      </c>
      <c r="BV2441" s="141" t="s">
        <v>13266</v>
      </c>
      <c r="BW2441" s="135" t="s">
        <v>13278</v>
      </c>
      <c r="BX2441" s="141" t="s">
        <v>15681</v>
      </c>
      <c r="BY2441" s="141" t="s">
        <v>12</v>
      </c>
      <c r="BZ2441" s="141" t="s">
        <v>26</v>
      </c>
      <c r="CA2441" s="141" t="s">
        <v>1848</v>
      </c>
      <c r="CB2441" s="141"/>
      <c r="CC2441" s="141" t="s">
        <v>15686</v>
      </c>
      <c r="CD2441" s="141" t="s">
        <v>15683</v>
      </c>
      <c r="CE2441" s="141" t="s">
        <v>15450</v>
      </c>
      <c r="CF2441" s="141" t="s">
        <v>15451</v>
      </c>
      <c r="CG2441" s="141" t="s">
        <v>1848</v>
      </c>
    </row>
    <row r="2442" spans="1:85" x14ac:dyDescent="0.35">
      <c r="A2442" s="155" t="s">
        <v>6322</v>
      </c>
      <c r="B2442" s="139" t="s">
        <v>4075</v>
      </c>
      <c r="C2442" s="18">
        <v>43690</v>
      </c>
      <c r="D2442" s="144">
        <v>0</v>
      </c>
      <c r="E2442" s="141" t="s">
        <v>1849</v>
      </c>
      <c r="F2442" s="141">
        <v>3</v>
      </c>
      <c r="G2442" s="141" t="s">
        <v>2536</v>
      </c>
      <c r="H2442" s="141">
        <v>2019</v>
      </c>
      <c r="I2442" s="18">
        <v>43690</v>
      </c>
      <c r="J2442" s="144">
        <v>3.125E-2</v>
      </c>
      <c r="K2442" s="378"/>
      <c r="L2442" s="139" t="s">
        <v>4075</v>
      </c>
      <c r="M2442" s="141" t="s">
        <v>28</v>
      </c>
      <c r="N2442" s="248"/>
      <c r="O2442" s="141" t="s">
        <v>26</v>
      </c>
      <c r="P2442" s="141"/>
      <c r="Q2442" s="141" t="s">
        <v>6323</v>
      </c>
      <c r="R2442" s="141" t="s">
        <v>6324</v>
      </c>
      <c r="S2442" s="141"/>
      <c r="T2442" s="141" t="s">
        <v>6325</v>
      </c>
      <c r="U2442" s="141">
        <v>0</v>
      </c>
      <c r="V2442" s="141"/>
      <c r="W2442" s="139" t="s">
        <v>4075</v>
      </c>
      <c r="X2442" s="141" t="s">
        <v>25</v>
      </c>
      <c r="Y2442" s="141" t="s">
        <v>27</v>
      </c>
      <c r="Z2442" s="141"/>
      <c r="AA2442" s="141" t="s">
        <v>34</v>
      </c>
      <c r="AB2442" s="141" t="s">
        <v>34</v>
      </c>
      <c r="AC2442" s="139" t="s">
        <v>18050</v>
      </c>
      <c r="AD2442" s="380"/>
      <c r="AE2442" s="139" t="s">
        <v>102</v>
      </c>
      <c r="AF2442" s="139" t="s">
        <v>13084</v>
      </c>
      <c r="AG2442" s="139" t="s">
        <v>102</v>
      </c>
      <c r="AH2442" s="139" t="s">
        <v>1378</v>
      </c>
      <c r="AI2442" s="139" t="s">
        <v>1391</v>
      </c>
      <c r="AJ2442" s="139" t="s">
        <v>1403</v>
      </c>
      <c r="AK2442" s="139"/>
      <c r="AL2442" s="139"/>
      <c r="AM2442" s="141"/>
      <c r="AN2442" s="141" t="s">
        <v>8</v>
      </c>
      <c r="AO2442" s="139"/>
      <c r="AP2442" s="139" t="s">
        <v>1403</v>
      </c>
      <c r="AQ2442" s="139"/>
      <c r="AR2442" s="381"/>
      <c r="AS2442" s="139" t="s">
        <v>4075</v>
      </c>
      <c r="AT2442" s="141" t="s">
        <v>1404</v>
      </c>
      <c r="AU2442" s="141"/>
      <c r="AV2442" s="383"/>
      <c r="AW2442" s="385"/>
      <c r="AX2442" s="139" t="s">
        <v>2013</v>
      </c>
      <c r="AY2442" t="s">
        <v>18541</v>
      </c>
      <c r="BA2442" s="381"/>
      <c r="BB2442" s="139" t="s">
        <v>1450</v>
      </c>
      <c r="BC2442" s="166"/>
      <c r="BD2442" s="166"/>
      <c r="BE2442" s="166"/>
      <c r="BF2442" s="166"/>
      <c r="BG2442" s="166"/>
      <c r="BH2442" s="308"/>
      <c r="BI2442" s="308"/>
      <c r="BJ2442" s="141" t="s">
        <v>26</v>
      </c>
      <c r="BK2442" s="141" t="s">
        <v>26</v>
      </c>
      <c r="BL2442" s="141"/>
      <c r="BM2442" s="141"/>
      <c r="BN2442" s="139" t="s">
        <v>4075</v>
      </c>
      <c r="BQ2442" s="141"/>
      <c r="BV2442" s="141"/>
      <c r="BX2442" s="141"/>
      <c r="BY2442" s="141"/>
      <c r="BZ2442" s="141"/>
      <c r="CA2442" s="141"/>
      <c r="CB2442" s="141"/>
      <c r="CC2442" s="141"/>
      <c r="CD2442" s="141"/>
      <c r="CE2442" s="141"/>
      <c r="CF2442" s="141"/>
      <c r="CG2442" s="141"/>
    </row>
    <row r="2443" spans="1:85" x14ac:dyDescent="0.35">
      <c r="A2443" s="155" t="s">
        <v>6326</v>
      </c>
      <c r="B2443" s="139" t="s">
        <v>4075</v>
      </c>
      <c r="C2443" s="18">
        <v>43690</v>
      </c>
      <c r="D2443" s="144">
        <v>0</v>
      </c>
      <c r="E2443" s="141" t="s">
        <v>1849</v>
      </c>
      <c r="F2443" s="141">
        <v>3</v>
      </c>
      <c r="G2443" s="141" t="s">
        <v>2536</v>
      </c>
      <c r="H2443" s="141">
        <v>2019</v>
      </c>
      <c r="I2443" s="18">
        <v>43690</v>
      </c>
      <c r="J2443" s="144">
        <v>0.10347222222222222</v>
      </c>
      <c r="K2443" s="378"/>
      <c r="L2443" s="139" t="s">
        <v>4075</v>
      </c>
      <c r="M2443" s="141" t="s">
        <v>28</v>
      </c>
      <c r="N2443" s="248"/>
      <c r="O2443" s="141" t="s">
        <v>26</v>
      </c>
      <c r="P2443" s="141"/>
      <c r="Q2443" s="141" t="s">
        <v>6327</v>
      </c>
      <c r="R2443" s="141" t="s">
        <v>6328</v>
      </c>
      <c r="S2443" s="141"/>
      <c r="T2443" s="141" t="s">
        <v>6329</v>
      </c>
      <c r="U2443" s="141">
        <v>0</v>
      </c>
      <c r="V2443" s="141"/>
      <c r="W2443" s="139" t="s">
        <v>4075</v>
      </c>
      <c r="X2443" s="141" t="s">
        <v>25</v>
      </c>
      <c r="Y2443" s="141" t="s">
        <v>27</v>
      </c>
      <c r="Z2443" s="141"/>
      <c r="AA2443" s="141" t="s">
        <v>34</v>
      </c>
      <c r="AB2443" s="141" t="s">
        <v>34</v>
      </c>
      <c r="AC2443" s="139" t="s">
        <v>18050</v>
      </c>
      <c r="AD2443" s="380"/>
      <c r="AE2443" s="139" t="s">
        <v>103</v>
      </c>
      <c r="AF2443" s="139" t="s">
        <v>13079</v>
      </c>
      <c r="AG2443" s="139" t="s">
        <v>103</v>
      </c>
      <c r="AH2443" s="139" t="s">
        <v>1380</v>
      </c>
      <c r="AI2443" s="139" t="s">
        <v>7240</v>
      </c>
      <c r="AJ2443" s="139"/>
      <c r="AK2443" s="139" t="s">
        <v>7240</v>
      </c>
      <c r="AL2443" s="139" t="s">
        <v>1563</v>
      </c>
      <c r="AM2443" s="141"/>
      <c r="AN2443" s="141" t="s">
        <v>1371</v>
      </c>
      <c r="AO2443" s="139"/>
      <c r="AP2443" s="139" t="s">
        <v>1563</v>
      </c>
      <c r="AQ2443" s="139"/>
      <c r="AR2443" s="381"/>
      <c r="AS2443" s="139" t="s">
        <v>4075</v>
      </c>
      <c r="AT2443" s="141" t="s">
        <v>1404</v>
      </c>
      <c r="AU2443" s="141"/>
      <c r="AV2443" s="383"/>
      <c r="AW2443" s="385"/>
      <c r="AX2443" s="139" t="s">
        <v>1636</v>
      </c>
      <c r="AY2443" t="s">
        <v>19077</v>
      </c>
      <c r="BA2443" s="381"/>
      <c r="BB2443" s="139" t="s">
        <v>17</v>
      </c>
      <c r="BC2443" s="166"/>
      <c r="BD2443" s="166"/>
      <c r="BE2443" s="166"/>
      <c r="BF2443" s="166"/>
      <c r="BG2443" s="166"/>
      <c r="BH2443" s="308"/>
      <c r="BI2443" s="308"/>
      <c r="BJ2443" s="141" t="s">
        <v>26</v>
      </c>
      <c r="BK2443" s="141" t="s">
        <v>26</v>
      </c>
      <c r="BL2443" s="141"/>
      <c r="BM2443" s="141"/>
      <c r="BN2443" s="139" t="s">
        <v>4075</v>
      </c>
      <c r="BQ2443" s="141"/>
      <c r="BV2443" s="141"/>
      <c r="BX2443" s="141"/>
      <c r="BY2443" s="141"/>
      <c r="BZ2443" s="141"/>
      <c r="CA2443" s="141"/>
      <c r="CB2443" s="141"/>
      <c r="CC2443" s="141"/>
      <c r="CD2443" s="141"/>
      <c r="CE2443" s="141"/>
      <c r="CF2443" s="141"/>
      <c r="CG2443" s="141"/>
    </row>
    <row r="2444" spans="1:85" x14ac:dyDescent="0.35">
      <c r="A2444" s="155" t="s">
        <v>6330</v>
      </c>
      <c r="B2444" s="139" t="s">
        <v>4075</v>
      </c>
      <c r="C2444" s="18">
        <v>43690</v>
      </c>
      <c r="D2444" s="144">
        <v>0</v>
      </c>
      <c r="E2444" s="141" t="s">
        <v>1849</v>
      </c>
      <c r="F2444" s="141">
        <v>3</v>
      </c>
      <c r="G2444" s="141" t="s">
        <v>2536</v>
      </c>
      <c r="H2444" s="141">
        <v>2019</v>
      </c>
      <c r="I2444" s="18">
        <v>43690</v>
      </c>
      <c r="J2444" s="144"/>
      <c r="K2444" s="378"/>
      <c r="L2444" s="139" t="s">
        <v>4075</v>
      </c>
      <c r="M2444" s="141" t="s">
        <v>6331</v>
      </c>
      <c r="N2444" s="248"/>
      <c r="O2444" s="141" t="s">
        <v>26</v>
      </c>
      <c r="P2444" s="141"/>
      <c r="Q2444" s="141" t="s">
        <v>6332</v>
      </c>
      <c r="R2444" s="141"/>
      <c r="S2444" s="141" t="s">
        <v>6333</v>
      </c>
      <c r="T2444" s="141" t="s">
        <v>6334</v>
      </c>
      <c r="U2444" s="141">
        <v>0</v>
      </c>
      <c r="V2444" s="141"/>
      <c r="W2444" s="139" t="s">
        <v>4075</v>
      </c>
      <c r="X2444" s="141" t="s">
        <v>25</v>
      </c>
      <c r="Y2444" s="141" t="s">
        <v>27</v>
      </c>
      <c r="Z2444" s="141"/>
      <c r="AA2444" s="141" t="s">
        <v>35</v>
      </c>
      <c r="AB2444" s="141" t="s">
        <v>35</v>
      </c>
      <c r="AC2444" s="139" t="s">
        <v>18047</v>
      </c>
      <c r="AD2444" s="380"/>
      <c r="AE2444" s="139" t="s">
        <v>102</v>
      </c>
      <c r="AF2444" s="139" t="s">
        <v>13071</v>
      </c>
      <c r="AG2444" s="139" t="s">
        <v>102</v>
      </c>
      <c r="AH2444" s="139" t="s">
        <v>1378</v>
      </c>
      <c r="AI2444" s="139" t="s">
        <v>13</v>
      </c>
      <c r="AJ2444" s="139" t="s">
        <v>87</v>
      </c>
      <c r="AK2444" s="139"/>
      <c r="AL2444" s="139"/>
      <c r="AM2444" s="141"/>
      <c r="AN2444" s="141" t="s">
        <v>8</v>
      </c>
      <c r="AO2444" s="139"/>
      <c r="AP2444" s="139" t="s">
        <v>87</v>
      </c>
      <c r="AQ2444" s="139" t="s">
        <v>6335</v>
      </c>
      <c r="AR2444" s="381"/>
      <c r="AS2444" s="139" t="s">
        <v>4075</v>
      </c>
      <c r="AT2444" s="141" t="s">
        <v>43</v>
      </c>
      <c r="AU2444" s="141">
        <v>525</v>
      </c>
      <c r="AV2444" s="383"/>
      <c r="AW2444" s="385"/>
      <c r="AX2444" s="139" t="s">
        <v>5479</v>
      </c>
      <c r="AY2444" t="s">
        <v>19332</v>
      </c>
      <c r="BA2444" s="381"/>
      <c r="BB2444" s="139" t="s">
        <v>1450</v>
      </c>
      <c r="BC2444" s="166"/>
      <c r="BD2444" s="166"/>
      <c r="BE2444" s="166"/>
      <c r="BF2444" s="166"/>
      <c r="BG2444" s="166"/>
      <c r="BH2444" s="308"/>
      <c r="BI2444" s="308"/>
      <c r="BJ2444" s="141" t="s">
        <v>26</v>
      </c>
      <c r="BK2444" s="141" t="s">
        <v>26</v>
      </c>
      <c r="BL2444" s="141"/>
      <c r="BM2444" s="141"/>
      <c r="BN2444" s="139" t="s">
        <v>4075</v>
      </c>
      <c r="BQ2444" s="141"/>
      <c r="BV2444" s="141"/>
      <c r="BX2444" s="141"/>
      <c r="BY2444" s="141"/>
      <c r="BZ2444" s="141"/>
      <c r="CA2444" s="141"/>
      <c r="CB2444" s="141"/>
      <c r="CC2444" s="141"/>
      <c r="CD2444" s="141"/>
      <c r="CE2444" s="141"/>
      <c r="CF2444" s="141"/>
      <c r="CG2444" s="141"/>
    </row>
    <row r="2445" spans="1:85" x14ac:dyDescent="0.35">
      <c r="A2445" s="155" t="s">
        <v>6308</v>
      </c>
      <c r="B2445" s="139" t="s">
        <v>4075</v>
      </c>
      <c r="C2445" s="18">
        <v>43691</v>
      </c>
      <c r="D2445" s="144">
        <v>0</v>
      </c>
      <c r="E2445" s="141" t="s">
        <v>1849</v>
      </c>
      <c r="F2445" s="141">
        <v>3</v>
      </c>
      <c r="G2445" s="141" t="s">
        <v>2536</v>
      </c>
      <c r="H2445" s="141">
        <v>2019</v>
      </c>
      <c r="I2445" s="18">
        <v>43691</v>
      </c>
      <c r="J2445" s="144">
        <v>0.57986111111111116</v>
      </c>
      <c r="K2445" s="378"/>
      <c r="L2445" s="139" t="s">
        <v>4075</v>
      </c>
      <c r="M2445" s="141" t="s">
        <v>28</v>
      </c>
      <c r="N2445" s="248"/>
      <c r="O2445" s="141" t="s">
        <v>26</v>
      </c>
      <c r="P2445" s="141"/>
      <c r="Q2445" s="141" t="s">
        <v>6309</v>
      </c>
      <c r="R2445" s="141" t="s">
        <v>6310</v>
      </c>
      <c r="S2445" s="141"/>
      <c r="T2445" s="141" t="s">
        <v>6311</v>
      </c>
      <c r="U2445" s="141">
        <v>117757299</v>
      </c>
      <c r="V2445" s="141"/>
      <c r="W2445" s="139" t="s">
        <v>4075</v>
      </c>
      <c r="X2445" s="141" t="s">
        <v>25</v>
      </c>
      <c r="Y2445" s="141" t="s">
        <v>27</v>
      </c>
      <c r="Z2445" s="141"/>
      <c r="AA2445" s="141" t="s">
        <v>34</v>
      </c>
      <c r="AB2445" s="141" t="s">
        <v>34</v>
      </c>
      <c r="AC2445" s="139" t="s">
        <v>18050</v>
      </c>
      <c r="AD2445" s="380"/>
      <c r="AE2445" s="139" t="s">
        <v>102</v>
      </c>
      <c r="AF2445" s="139" t="s">
        <v>13068</v>
      </c>
      <c r="AG2445" s="139" t="s">
        <v>102</v>
      </c>
      <c r="AH2445" s="139" t="s">
        <v>1378</v>
      </c>
      <c r="AI2445" s="139" t="s">
        <v>1398</v>
      </c>
      <c r="AJ2445" s="139" t="s">
        <v>1563</v>
      </c>
      <c r="AK2445" s="139"/>
      <c r="AL2445" s="139"/>
      <c r="AM2445" s="141"/>
      <c r="AN2445" s="141" t="s">
        <v>8</v>
      </c>
      <c r="AO2445" s="139"/>
      <c r="AP2445" s="139" t="s">
        <v>1563</v>
      </c>
      <c r="AQ2445" s="139"/>
      <c r="AR2445" s="381"/>
      <c r="AS2445" s="139" t="s">
        <v>4075</v>
      </c>
      <c r="AT2445" s="141" t="s">
        <v>1404</v>
      </c>
      <c r="AU2445" s="141"/>
      <c r="AV2445" s="383"/>
      <c r="AW2445" s="385"/>
      <c r="AX2445" s="139" t="s">
        <v>2013</v>
      </c>
      <c r="AY2445" t="s">
        <v>18430</v>
      </c>
      <c r="BA2445" s="381"/>
      <c r="BB2445" s="139" t="s">
        <v>1444</v>
      </c>
      <c r="BC2445" s="166"/>
      <c r="BD2445" s="166"/>
      <c r="BE2445" s="166"/>
      <c r="BF2445" s="166"/>
      <c r="BG2445" s="166"/>
      <c r="BH2445" s="308"/>
      <c r="BI2445" s="308"/>
      <c r="BJ2445" s="141" t="s">
        <v>26</v>
      </c>
      <c r="BK2445" s="141" t="s">
        <v>26</v>
      </c>
      <c r="BL2445" s="141"/>
      <c r="BM2445" s="141"/>
      <c r="BN2445" s="139" t="s">
        <v>4075</v>
      </c>
      <c r="BQ2445" s="141"/>
      <c r="BV2445" s="141"/>
      <c r="BX2445" s="141"/>
      <c r="BY2445" s="141"/>
      <c r="BZ2445" s="141"/>
      <c r="CA2445" s="141"/>
      <c r="CB2445" s="141"/>
      <c r="CC2445" s="141"/>
      <c r="CD2445" s="141"/>
      <c r="CE2445" s="141"/>
      <c r="CF2445" s="141"/>
      <c r="CG2445" s="141"/>
    </row>
    <row r="2446" spans="1:85" x14ac:dyDescent="0.35">
      <c r="A2446" s="155" t="s">
        <v>6304</v>
      </c>
      <c r="B2446" s="139" t="s">
        <v>4075</v>
      </c>
      <c r="C2446" s="18">
        <v>43691</v>
      </c>
      <c r="D2446" s="144">
        <v>0</v>
      </c>
      <c r="E2446" s="141" t="s">
        <v>1849</v>
      </c>
      <c r="F2446" s="141">
        <v>3</v>
      </c>
      <c r="G2446" s="141" t="s">
        <v>2536</v>
      </c>
      <c r="H2446" s="141">
        <v>2019</v>
      </c>
      <c r="I2446" s="18">
        <v>43691</v>
      </c>
      <c r="J2446" s="144"/>
      <c r="K2446" s="378"/>
      <c r="L2446" s="139" t="s">
        <v>4075</v>
      </c>
      <c r="M2446" s="141" t="s">
        <v>28</v>
      </c>
      <c r="N2446" s="248"/>
      <c r="O2446" s="141" t="s">
        <v>26</v>
      </c>
      <c r="P2446" s="141"/>
      <c r="Q2446" s="141" t="s">
        <v>6305</v>
      </c>
      <c r="R2446" s="141" t="s">
        <v>6306</v>
      </c>
      <c r="S2446" s="141"/>
      <c r="T2446" s="141" t="s">
        <v>6307</v>
      </c>
      <c r="U2446" s="141">
        <v>117758197</v>
      </c>
      <c r="V2446" s="141"/>
      <c r="W2446" s="139" t="s">
        <v>4075</v>
      </c>
      <c r="X2446" s="141" t="s">
        <v>25</v>
      </c>
      <c r="Y2446" s="141" t="s">
        <v>27</v>
      </c>
      <c r="Z2446" s="141"/>
      <c r="AA2446" s="141" t="s">
        <v>34</v>
      </c>
      <c r="AB2446" s="141" t="s">
        <v>34</v>
      </c>
      <c r="AC2446" s="139" t="s">
        <v>18049</v>
      </c>
      <c r="AD2446" s="380"/>
      <c r="AE2446" s="139" t="s">
        <v>103</v>
      </c>
      <c r="AF2446" s="139" t="s">
        <v>13069</v>
      </c>
      <c r="AG2446" s="139" t="s">
        <v>103</v>
      </c>
      <c r="AH2446" s="139" t="s">
        <v>1380</v>
      </c>
      <c r="AI2446" s="139" t="s">
        <v>7399</v>
      </c>
      <c r="AJ2446" s="139"/>
      <c r="AK2446" s="139" t="s">
        <v>7399</v>
      </c>
      <c r="AL2446" s="139" t="s">
        <v>1563</v>
      </c>
      <c r="AM2446" s="141"/>
      <c r="AN2446" s="141" t="s">
        <v>8</v>
      </c>
      <c r="AO2446" s="139"/>
      <c r="AP2446" s="139" t="s">
        <v>1563</v>
      </c>
      <c r="AQ2446" s="139" t="s">
        <v>2328</v>
      </c>
      <c r="AR2446" s="381"/>
      <c r="AS2446" s="139" t="s">
        <v>4075</v>
      </c>
      <c r="AT2446" s="141" t="s">
        <v>1404</v>
      </c>
      <c r="AU2446" s="141"/>
      <c r="AV2446" s="383"/>
      <c r="AW2446" s="385"/>
      <c r="AX2446" s="139" t="s">
        <v>5519</v>
      </c>
      <c r="AY2446" t="s">
        <v>19333</v>
      </c>
      <c r="BA2446" s="381"/>
      <c r="BB2446" s="139" t="s">
        <v>17</v>
      </c>
      <c r="BC2446" s="166"/>
      <c r="BD2446" s="166"/>
      <c r="BE2446" s="166"/>
      <c r="BF2446" s="166"/>
      <c r="BG2446" s="166"/>
      <c r="BH2446" s="308"/>
      <c r="BI2446" s="308"/>
      <c r="BJ2446" s="141" t="s">
        <v>26</v>
      </c>
      <c r="BK2446" s="141" t="s">
        <v>26</v>
      </c>
      <c r="BL2446" s="141"/>
      <c r="BM2446" s="141"/>
      <c r="BN2446" s="139" t="s">
        <v>4075</v>
      </c>
      <c r="BQ2446" s="141"/>
      <c r="BV2446" s="141"/>
      <c r="BX2446" s="141"/>
      <c r="BY2446" s="141"/>
      <c r="BZ2446" s="141"/>
      <c r="CA2446" s="141"/>
      <c r="CB2446" s="141"/>
      <c r="CC2446" s="141"/>
      <c r="CD2446" s="141"/>
      <c r="CE2446" s="141"/>
      <c r="CF2446" s="141"/>
      <c r="CG2446" s="141"/>
    </row>
    <row r="2447" spans="1:85" x14ac:dyDescent="0.35">
      <c r="A2447" s="155" t="s">
        <v>6301</v>
      </c>
      <c r="B2447" s="139" t="s">
        <v>4075</v>
      </c>
      <c r="C2447" s="18">
        <v>43691</v>
      </c>
      <c r="D2447" s="144">
        <v>0</v>
      </c>
      <c r="E2447" s="141" t="s">
        <v>1849</v>
      </c>
      <c r="F2447" s="141">
        <v>3</v>
      </c>
      <c r="G2447" s="141" t="s">
        <v>2536</v>
      </c>
      <c r="H2447" s="141">
        <v>2019</v>
      </c>
      <c r="I2447" s="18">
        <v>43691</v>
      </c>
      <c r="J2447" s="144"/>
      <c r="K2447" s="378"/>
      <c r="L2447" s="139" t="s">
        <v>4075</v>
      </c>
      <c r="M2447" s="141" t="s">
        <v>28</v>
      </c>
      <c r="N2447" s="248"/>
      <c r="O2447" s="141" t="s">
        <v>26</v>
      </c>
      <c r="P2447" s="141"/>
      <c r="Q2447" s="141" t="s">
        <v>6302</v>
      </c>
      <c r="R2447" s="141"/>
      <c r="S2447" s="141"/>
      <c r="T2447" s="141" t="s">
        <v>6303</v>
      </c>
      <c r="U2447" s="141">
        <v>0</v>
      </c>
      <c r="V2447" s="141"/>
      <c r="W2447" s="139" t="s">
        <v>4075</v>
      </c>
      <c r="X2447" s="141" t="s">
        <v>25</v>
      </c>
      <c r="Y2447" s="141" t="s">
        <v>27</v>
      </c>
      <c r="Z2447" s="141"/>
      <c r="AA2447" s="141" t="s">
        <v>34</v>
      </c>
      <c r="AB2447" s="141" t="s">
        <v>34</v>
      </c>
      <c r="AC2447" s="139" t="s">
        <v>18047</v>
      </c>
      <c r="AD2447" s="380"/>
      <c r="AE2447" s="139" t="s">
        <v>6</v>
      </c>
      <c r="AF2447" s="139" t="s">
        <v>13087</v>
      </c>
      <c r="AG2447" s="139" t="s">
        <v>6</v>
      </c>
      <c r="AH2447" s="139" t="s">
        <v>13</v>
      </c>
      <c r="AI2447" s="139" t="s">
        <v>13</v>
      </c>
      <c r="AJ2447" s="139"/>
      <c r="AK2447" s="139"/>
      <c r="AL2447" s="139"/>
      <c r="AM2447" s="141"/>
      <c r="AN2447" s="141" t="s">
        <v>8</v>
      </c>
      <c r="AO2447" s="139"/>
      <c r="AP2447" s="139" t="s">
        <v>13</v>
      </c>
      <c r="AQ2447" s="139" t="s">
        <v>6</v>
      </c>
      <c r="AR2447" s="381"/>
      <c r="AS2447" s="139" t="s">
        <v>4075</v>
      </c>
      <c r="AT2447" s="141" t="s">
        <v>1404</v>
      </c>
      <c r="AU2447" s="141"/>
      <c r="AV2447" s="383"/>
      <c r="AW2447" s="385"/>
      <c r="AX2447" s="139" t="s">
        <v>5586</v>
      </c>
      <c r="AY2447" t="s">
        <v>19266</v>
      </c>
      <c r="BA2447" s="381"/>
      <c r="BB2447" s="139" t="s">
        <v>17</v>
      </c>
      <c r="BC2447" s="166"/>
      <c r="BD2447" s="166"/>
      <c r="BE2447" s="166"/>
      <c r="BF2447" s="166"/>
      <c r="BG2447" s="166"/>
      <c r="BH2447" s="308"/>
      <c r="BI2447" s="308"/>
      <c r="BJ2447" s="141" t="s">
        <v>26</v>
      </c>
      <c r="BK2447" s="141" t="s">
        <v>26</v>
      </c>
      <c r="BL2447" s="141"/>
      <c r="BM2447" s="141"/>
      <c r="BN2447" s="139" t="s">
        <v>4075</v>
      </c>
      <c r="BQ2447" s="141"/>
      <c r="BV2447" s="141"/>
      <c r="BX2447" s="141"/>
      <c r="BY2447" s="141"/>
      <c r="BZ2447" s="141"/>
      <c r="CA2447" s="141"/>
      <c r="CB2447" s="141"/>
      <c r="CC2447" s="141"/>
      <c r="CD2447" s="141"/>
      <c r="CE2447" s="141"/>
      <c r="CF2447" s="141"/>
      <c r="CG2447" s="141"/>
    </row>
    <row r="2448" spans="1:85" x14ac:dyDescent="0.35">
      <c r="A2448" s="155" t="s">
        <v>6320</v>
      </c>
      <c r="B2448" s="139" t="s">
        <v>4075</v>
      </c>
      <c r="C2448" s="18">
        <v>43691</v>
      </c>
      <c r="D2448" s="144">
        <v>0</v>
      </c>
      <c r="E2448" s="141" t="s">
        <v>1849</v>
      </c>
      <c r="F2448" s="141">
        <v>3</v>
      </c>
      <c r="G2448" s="141" t="s">
        <v>2536</v>
      </c>
      <c r="H2448" s="141">
        <v>2019</v>
      </c>
      <c r="I2448" s="18"/>
      <c r="J2448" s="144"/>
      <c r="K2448" s="378"/>
      <c r="L2448" s="139" t="s">
        <v>4075</v>
      </c>
      <c r="M2448" s="141" t="s">
        <v>28</v>
      </c>
      <c r="N2448" s="248"/>
      <c r="O2448" s="141" t="s">
        <v>26</v>
      </c>
      <c r="P2448" s="141"/>
      <c r="Q2448" s="141"/>
      <c r="R2448" s="141"/>
      <c r="S2448" s="141"/>
      <c r="T2448" s="141" t="s">
        <v>6321</v>
      </c>
      <c r="U2448" s="141">
        <v>0</v>
      </c>
      <c r="V2448" s="141"/>
      <c r="W2448" s="139" t="s">
        <v>4075</v>
      </c>
      <c r="X2448" s="141" t="s">
        <v>25</v>
      </c>
      <c r="Y2448" s="141" t="s">
        <v>27</v>
      </c>
      <c r="Z2448" s="141"/>
      <c r="AA2448" s="141" t="s">
        <v>34</v>
      </c>
      <c r="AB2448" s="141" t="s">
        <v>34</v>
      </c>
      <c r="AC2448" s="139" t="s">
        <v>18049</v>
      </c>
      <c r="AD2448" s="380"/>
      <c r="AE2448" s="139" t="s">
        <v>105</v>
      </c>
      <c r="AF2448" s="139" t="s">
        <v>13076</v>
      </c>
      <c r="AG2448" s="139" t="s">
        <v>1518</v>
      </c>
      <c r="AH2448" s="139" t="s">
        <v>1380</v>
      </c>
      <c r="AI2448" s="139" t="s">
        <v>1518</v>
      </c>
      <c r="AJ2448" s="139"/>
      <c r="AK2448" s="139" t="s">
        <v>1518</v>
      </c>
      <c r="AL2448" s="139" t="s">
        <v>1563</v>
      </c>
      <c r="AM2448" s="141"/>
      <c r="AN2448" s="141" t="s">
        <v>8</v>
      </c>
      <c r="AO2448" s="139"/>
      <c r="AP2448" s="139" t="s">
        <v>1563</v>
      </c>
      <c r="AQ2448" s="139"/>
      <c r="AR2448" s="381"/>
      <c r="AS2448" s="139" t="s">
        <v>4075</v>
      </c>
      <c r="AT2448" s="141" t="s">
        <v>1404</v>
      </c>
      <c r="AU2448" s="141"/>
      <c r="AV2448" s="383"/>
      <c r="AW2448" s="385"/>
      <c r="AX2448" s="139" t="s">
        <v>5502</v>
      </c>
      <c r="AY2448" t="s">
        <v>19334</v>
      </c>
      <c r="BA2448" s="381"/>
      <c r="BB2448" s="139" t="s">
        <v>17</v>
      </c>
      <c r="BC2448" s="166"/>
      <c r="BD2448" s="166"/>
      <c r="BE2448" s="166"/>
      <c r="BF2448" s="166"/>
      <c r="BG2448" s="166"/>
      <c r="BH2448" s="308"/>
      <c r="BI2448" s="308"/>
      <c r="BJ2448" s="141" t="s">
        <v>26</v>
      </c>
      <c r="BK2448" s="141" t="s">
        <v>26</v>
      </c>
      <c r="BL2448" s="141"/>
      <c r="BM2448" s="141"/>
      <c r="BN2448" s="139" t="s">
        <v>4075</v>
      </c>
      <c r="BQ2448" s="141"/>
      <c r="BV2448" s="141"/>
      <c r="BX2448" s="141"/>
      <c r="BY2448" s="141"/>
      <c r="BZ2448" s="141"/>
      <c r="CA2448" s="141"/>
      <c r="CB2448" s="141"/>
      <c r="CC2448" s="141"/>
      <c r="CD2448" s="141"/>
      <c r="CE2448" s="141"/>
      <c r="CF2448" s="141"/>
      <c r="CG2448" s="141"/>
    </row>
    <row r="2449" spans="1:85" x14ac:dyDescent="0.35">
      <c r="A2449" s="155" t="s">
        <v>6315</v>
      </c>
      <c r="B2449" s="139" t="s">
        <v>4075</v>
      </c>
      <c r="C2449" s="18">
        <v>43691</v>
      </c>
      <c r="D2449" s="144">
        <v>0</v>
      </c>
      <c r="E2449" s="141" t="s">
        <v>1849</v>
      </c>
      <c r="F2449" s="141">
        <v>3</v>
      </c>
      <c r="G2449" s="141" t="s">
        <v>2536</v>
      </c>
      <c r="H2449" s="141">
        <v>2019</v>
      </c>
      <c r="I2449" s="18">
        <v>43691</v>
      </c>
      <c r="J2449" s="144">
        <v>0.40138888888888891</v>
      </c>
      <c r="K2449" s="378"/>
      <c r="L2449" s="139" t="s">
        <v>4075</v>
      </c>
      <c r="M2449" s="141" t="s">
        <v>28</v>
      </c>
      <c r="N2449" s="248"/>
      <c r="O2449" s="141" t="s">
        <v>26</v>
      </c>
      <c r="P2449" s="141"/>
      <c r="Q2449" s="141" t="s">
        <v>6316</v>
      </c>
      <c r="R2449" s="141" t="s">
        <v>6317</v>
      </c>
      <c r="S2449" s="141"/>
      <c r="T2449" s="141" t="s">
        <v>6318</v>
      </c>
      <c r="U2449" s="141">
        <v>0</v>
      </c>
      <c r="V2449" s="141"/>
      <c r="W2449" s="139" t="s">
        <v>4075</v>
      </c>
      <c r="X2449" s="141" t="s">
        <v>25</v>
      </c>
      <c r="Y2449" s="141" t="s">
        <v>27</v>
      </c>
      <c r="Z2449" s="141"/>
      <c r="AA2449" s="141" t="s">
        <v>34</v>
      </c>
      <c r="AB2449" s="141" t="s">
        <v>34</v>
      </c>
      <c r="AC2449" s="139" t="s">
        <v>18049</v>
      </c>
      <c r="AD2449" s="380"/>
      <c r="AE2449" s="139" t="s">
        <v>4</v>
      </c>
      <c r="AF2449" s="139" t="s">
        <v>13073</v>
      </c>
      <c r="AG2449" s="139" t="s">
        <v>4</v>
      </c>
      <c r="AH2449" s="139" t="s">
        <v>1380</v>
      </c>
      <c r="AI2449" s="139" t="s">
        <v>15678</v>
      </c>
      <c r="AJ2449" s="139"/>
      <c r="AK2449" s="139" t="s">
        <v>15678</v>
      </c>
      <c r="AL2449" s="139" t="s">
        <v>1563</v>
      </c>
      <c r="AM2449" s="141"/>
      <c r="AN2449" s="141" t="s">
        <v>8</v>
      </c>
      <c r="AO2449" s="139"/>
      <c r="AP2449" s="139" t="s">
        <v>1563</v>
      </c>
      <c r="AQ2449" s="139" t="s">
        <v>6319</v>
      </c>
      <c r="AR2449" s="381"/>
      <c r="AS2449" s="139" t="s">
        <v>4075</v>
      </c>
      <c r="AT2449" s="141" t="s">
        <v>1404</v>
      </c>
      <c r="AU2449" s="141"/>
      <c r="AV2449" s="383"/>
      <c r="AW2449" s="385"/>
      <c r="AX2449" s="139" t="s">
        <v>5499</v>
      </c>
      <c r="AY2449" t="s">
        <v>19335</v>
      </c>
      <c r="BA2449" s="381"/>
      <c r="BB2449" s="139" t="s">
        <v>17</v>
      </c>
      <c r="BC2449" s="166"/>
      <c r="BD2449" s="166"/>
      <c r="BE2449" s="166"/>
      <c r="BF2449" s="166"/>
      <c r="BG2449" s="166"/>
      <c r="BH2449" s="308"/>
      <c r="BI2449" s="308"/>
      <c r="BJ2449" s="141" t="s">
        <v>26</v>
      </c>
      <c r="BK2449" s="141" t="s">
        <v>26</v>
      </c>
      <c r="BL2449" s="141"/>
      <c r="BM2449" s="141"/>
      <c r="BN2449" s="139" t="s">
        <v>4075</v>
      </c>
      <c r="BQ2449" s="141" t="s">
        <v>16025</v>
      </c>
      <c r="BT2449" s="135" t="s">
        <v>3884</v>
      </c>
      <c r="BV2449" s="141"/>
      <c r="BX2449" s="141"/>
      <c r="BY2449" s="141"/>
      <c r="BZ2449" s="141"/>
      <c r="CA2449" s="141"/>
      <c r="CB2449" s="141"/>
      <c r="CC2449" s="141"/>
      <c r="CD2449" s="141"/>
      <c r="CE2449" s="141"/>
      <c r="CF2449" s="141"/>
      <c r="CG2449" s="141"/>
    </row>
    <row r="2450" spans="1:85" x14ac:dyDescent="0.35">
      <c r="A2450" s="155" t="s">
        <v>6312</v>
      </c>
      <c r="B2450" s="139" t="s">
        <v>4075</v>
      </c>
      <c r="C2450" s="18">
        <v>43691</v>
      </c>
      <c r="D2450" s="144">
        <v>0</v>
      </c>
      <c r="E2450" s="141" t="s">
        <v>1849</v>
      </c>
      <c r="F2450" s="141">
        <v>3</v>
      </c>
      <c r="G2450" s="141" t="s">
        <v>2536</v>
      </c>
      <c r="H2450" s="141">
        <v>2019</v>
      </c>
      <c r="I2450" s="18">
        <v>43691</v>
      </c>
      <c r="J2450" s="144"/>
      <c r="K2450" s="378"/>
      <c r="L2450" s="139" t="s">
        <v>4075</v>
      </c>
      <c r="M2450" s="141" t="s">
        <v>28</v>
      </c>
      <c r="N2450" s="248"/>
      <c r="O2450" s="141" t="s">
        <v>26</v>
      </c>
      <c r="P2450" s="141"/>
      <c r="Q2450" s="141" t="s">
        <v>6313</v>
      </c>
      <c r="R2450" s="141"/>
      <c r="S2450" s="141"/>
      <c r="T2450" s="141" t="s">
        <v>6314</v>
      </c>
      <c r="U2450" s="141">
        <v>0</v>
      </c>
      <c r="V2450" s="141"/>
      <c r="W2450" s="139" t="s">
        <v>4075</v>
      </c>
      <c r="X2450" s="141" t="s">
        <v>25</v>
      </c>
      <c r="Y2450" s="141" t="s">
        <v>27</v>
      </c>
      <c r="Z2450" s="141"/>
      <c r="AA2450" s="141" t="s">
        <v>34</v>
      </c>
      <c r="AB2450" s="141"/>
      <c r="AC2450" s="139" t="s">
        <v>18049</v>
      </c>
      <c r="AD2450" s="380"/>
      <c r="AE2450" s="139" t="s">
        <v>4</v>
      </c>
      <c r="AF2450" s="139" t="s">
        <v>13073</v>
      </c>
      <c r="AG2450" s="139" t="s">
        <v>4</v>
      </c>
      <c r="AH2450" s="139" t="s">
        <v>1380</v>
      </c>
      <c r="AI2450" s="139" t="s">
        <v>15678</v>
      </c>
      <c r="AJ2450" s="139"/>
      <c r="AK2450" s="139" t="s">
        <v>15678</v>
      </c>
      <c r="AL2450" s="139" t="s">
        <v>11</v>
      </c>
      <c r="AM2450" s="141"/>
      <c r="AN2450" s="141" t="s">
        <v>8</v>
      </c>
      <c r="AO2450" s="139"/>
      <c r="AP2450" s="139" t="s">
        <v>11</v>
      </c>
      <c r="AQ2450" s="139"/>
      <c r="AR2450" s="381"/>
      <c r="AS2450" s="139" t="s">
        <v>4075</v>
      </c>
      <c r="AT2450" s="141" t="s">
        <v>44</v>
      </c>
      <c r="AU2450" s="141">
        <v>582</v>
      </c>
      <c r="AV2450" s="383"/>
      <c r="AW2450" s="385"/>
      <c r="AX2450" s="139" t="s">
        <v>5519</v>
      </c>
      <c r="AY2450" t="s">
        <v>9833</v>
      </c>
      <c r="BA2450" s="381"/>
      <c r="BB2450" s="139" t="s">
        <v>1452</v>
      </c>
      <c r="BC2450" s="166"/>
      <c r="BD2450" s="166"/>
      <c r="BE2450" s="166"/>
      <c r="BF2450" s="166"/>
      <c r="BG2450" s="166"/>
      <c r="BH2450" s="308"/>
      <c r="BI2450" s="308"/>
      <c r="BJ2450" s="141" t="s">
        <v>26</v>
      </c>
      <c r="BK2450" s="141" t="s">
        <v>26</v>
      </c>
      <c r="BL2450" s="141"/>
      <c r="BM2450" s="141"/>
      <c r="BN2450" s="139" t="s">
        <v>4075</v>
      </c>
      <c r="BQ2450" s="141"/>
      <c r="BV2450" s="141"/>
      <c r="BX2450" s="141"/>
      <c r="BY2450" s="141"/>
      <c r="BZ2450" s="141"/>
      <c r="CA2450" s="141"/>
      <c r="CB2450" s="141"/>
      <c r="CC2450" s="141"/>
      <c r="CD2450" s="141"/>
      <c r="CE2450" s="141"/>
      <c r="CF2450" s="141"/>
      <c r="CG2450" s="141"/>
    </row>
    <row r="2451" spans="1:85" x14ac:dyDescent="0.35">
      <c r="A2451" s="155" t="s">
        <v>6294</v>
      </c>
      <c r="B2451" s="139" t="s">
        <v>4075</v>
      </c>
      <c r="C2451" s="18">
        <v>43692</v>
      </c>
      <c r="D2451" s="144">
        <v>0</v>
      </c>
      <c r="E2451" s="141" t="s">
        <v>1849</v>
      </c>
      <c r="F2451" s="141">
        <v>3</v>
      </c>
      <c r="G2451" s="141" t="s">
        <v>2536</v>
      </c>
      <c r="H2451" s="141">
        <v>2019</v>
      </c>
      <c r="I2451" s="18">
        <v>43692</v>
      </c>
      <c r="J2451" s="144">
        <v>0.50972222222222219</v>
      </c>
      <c r="K2451" s="378"/>
      <c r="L2451" s="139" t="s">
        <v>4075</v>
      </c>
      <c r="M2451" s="141" t="s">
        <v>28</v>
      </c>
      <c r="N2451" s="248"/>
      <c r="O2451" s="141" t="s">
        <v>26</v>
      </c>
      <c r="P2451" s="141"/>
      <c r="Q2451" s="141" t="s">
        <v>6295</v>
      </c>
      <c r="R2451" s="141" t="s">
        <v>6296</v>
      </c>
      <c r="S2451" s="141"/>
      <c r="T2451" s="141" t="s">
        <v>6297</v>
      </c>
      <c r="U2451" s="141">
        <v>0</v>
      </c>
      <c r="V2451" s="141"/>
      <c r="W2451" s="139" t="s">
        <v>4075</v>
      </c>
      <c r="X2451" s="141" t="s">
        <v>25</v>
      </c>
      <c r="Y2451" s="141" t="s">
        <v>27</v>
      </c>
      <c r="Z2451" s="141"/>
      <c r="AA2451" s="141" t="s">
        <v>34</v>
      </c>
      <c r="AB2451" s="141" t="s">
        <v>34</v>
      </c>
      <c r="AC2451" s="139" t="s">
        <v>18048</v>
      </c>
      <c r="AD2451" s="380"/>
      <c r="AE2451" s="139" t="s">
        <v>103</v>
      </c>
      <c r="AF2451" s="139" t="s">
        <v>13075</v>
      </c>
      <c r="AG2451" s="139" t="s">
        <v>103</v>
      </c>
      <c r="AH2451" s="139" t="s">
        <v>1380</v>
      </c>
      <c r="AI2451" s="139" t="s">
        <v>7340</v>
      </c>
      <c r="AJ2451" s="139"/>
      <c r="AK2451" s="139" t="s">
        <v>7340</v>
      </c>
      <c r="AL2451" s="139" t="s">
        <v>1563</v>
      </c>
      <c r="AM2451" s="141"/>
      <c r="AN2451" s="141" t="s">
        <v>8</v>
      </c>
      <c r="AO2451" s="139"/>
      <c r="AP2451" s="139" t="s">
        <v>1563</v>
      </c>
      <c r="AQ2451" s="139"/>
      <c r="AR2451" s="381"/>
      <c r="AS2451" s="139" t="s">
        <v>4075</v>
      </c>
      <c r="AT2451" s="141" t="s">
        <v>1404</v>
      </c>
      <c r="AU2451" s="141"/>
      <c r="AV2451" s="383"/>
      <c r="AW2451" s="385"/>
      <c r="AX2451" s="139" t="s">
        <v>5586</v>
      </c>
      <c r="AY2451" t="s">
        <v>19336</v>
      </c>
      <c r="BA2451" s="381"/>
      <c r="BB2451" s="139" t="s">
        <v>17</v>
      </c>
      <c r="BC2451" s="166">
        <v>60</v>
      </c>
      <c r="BD2451" s="166"/>
      <c r="BE2451" s="166"/>
      <c r="BF2451" s="166"/>
      <c r="BG2451" s="166"/>
      <c r="BH2451" s="308" t="s">
        <v>6298</v>
      </c>
      <c r="BI2451" s="308"/>
      <c r="BJ2451" s="141" t="s">
        <v>26</v>
      </c>
      <c r="BK2451" s="141" t="s">
        <v>26</v>
      </c>
      <c r="BL2451" s="141"/>
      <c r="BM2451" s="141"/>
      <c r="BN2451" s="139" t="s">
        <v>4075</v>
      </c>
      <c r="BQ2451" s="141"/>
      <c r="BV2451" s="141"/>
      <c r="BX2451" s="141"/>
      <c r="BY2451" s="141"/>
      <c r="BZ2451" s="141"/>
      <c r="CA2451" s="141"/>
      <c r="CB2451" s="141"/>
      <c r="CC2451" s="141"/>
      <c r="CD2451" s="141"/>
      <c r="CE2451" s="141"/>
      <c r="CF2451" s="141"/>
      <c r="CG2451" s="141"/>
    </row>
    <row r="2452" spans="1:85" x14ac:dyDescent="0.35">
      <c r="A2452" s="155" t="s">
        <v>6299</v>
      </c>
      <c r="B2452" s="139" t="s">
        <v>4075</v>
      </c>
      <c r="C2452" s="18">
        <v>43692</v>
      </c>
      <c r="D2452" s="144">
        <v>0</v>
      </c>
      <c r="E2452" s="141" t="s">
        <v>1849</v>
      </c>
      <c r="F2452" s="141">
        <v>3</v>
      </c>
      <c r="G2452" s="141" t="s">
        <v>2536</v>
      </c>
      <c r="H2452" s="141">
        <v>2019</v>
      </c>
      <c r="I2452" s="18"/>
      <c r="J2452" s="144"/>
      <c r="K2452" s="378"/>
      <c r="L2452" s="139" t="s">
        <v>4075</v>
      </c>
      <c r="M2452" s="141" t="s">
        <v>28</v>
      </c>
      <c r="N2452" s="248"/>
      <c r="O2452" s="141" t="s">
        <v>26</v>
      </c>
      <c r="P2452" s="141"/>
      <c r="Q2452" s="141"/>
      <c r="R2452" s="141"/>
      <c r="S2452" s="141"/>
      <c r="T2452" s="141" t="s">
        <v>6300</v>
      </c>
      <c r="U2452" s="141">
        <v>0</v>
      </c>
      <c r="V2452" s="141"/>
      <c r="W2452" s="139" t="s">
        <v>4075</v>
      </c>
      <c r="X2452" s="141" t="s">
        <v>25</v>
      </c>
      <c r="Y2452" s="141" t="s">
        <v>27</v>
      </c>
      <c r="Z2452" s="141"/>
      <c r="AA2452" s="141" t="s">
        <v>34</v>
      </c>
      <c r="AB2452" s="141" t="s">
        <v>34</v>
      </c>
      <c r="AC2452" s="139" t="s">
        <v>18047</v>
      </c>
      <c r="AD2452" s="380"/>
      <c r="AE2452" s="139" t="s">
        <v>103</v>
      </c>
      <c r="AF2452" s="139" t="s">
        <v>13079</v>
      </c>
      <c r="AG2452" s="139" t="s">
        <v>103</v>
      </c>
      <c r="AH2452" s="139" t="s">
        <v>1380</v>
      </c>
      <c r="AI2452" s="139" t="s">
        <v>7240</v>
      </c>
      <c r="AJ2452" s="139"/>
      <c r="AK2452" s="139" t="s">
        <v>7240</v>
      </c>
      <c r="AL2452" s="139" t="s">
        <v>1563</v>
      </c>
      <c r="AM2452" s="141"/>
      <c r="AN2452" s="141" t="s">
        <v>8</v>
      </c>
      <c r="AO2452" s="139"/>
      <c r="AP2452" s="139" t="s">
        <v>1563</v>
      </c>
      <c r="AQ2452" s="139"/>
      <c r="AR2452" s="381"/>
      <c r="AS2452" s="139" t="s">
        <v>4075</v>
      </c>
      <c r="AT2452" s="141" t="s">
        <v>1404</v>
      </c>
      <c r="AU2452" s="141"/>
      <c r="AV2452" s="383"/>
      <c r="AW2452" s="385"/>
      <c r="AX2452" s="139" t="s">
        <v>119</v>
      </c>
      <c r="AY2452" t="s">
        <v>18854</v>
      </c>
      <c r="BA2452" s="381"/>
      <c r="BB2452" s="139" t="s">
        <v>17</v>
      </c>
      <c r="BC2452" s="166"/>
      <c r="BD2452" s="166"/>
      <c r="BE2452" s="166"/>
      <c r="BF2452" s="166"/>
      <c r="BG2452" s="166"/>
      <c r="BH2452" s="308"/>
      <c r="BI2452" s="308"/>
      <c r="BJ2452" s="141" t="s">
        <v>26</v>
      </c>
      <c r="BK2452" s="141" t="s">
        <v>26</v>
      </c>
      <c r="BL2452" s="141"/>
      <c r="BM2452" s="141"/>
      <c r="BN2452" s="139" t="s">
        <v>4075</v>
      </c>
      <c r="BQ2452" s="141"/>
      <c r="BV2452" s="141"/>
      <c r="BX2452" s="141"/>
      <c r="BY2452" s="141"/>
      <c r="BZ2452" s="141"/>
      <c r="CA2452" s="141"/>
      <c r="CB2452" s="141"/>
      <c r="CC2452" s="141"/>
      <c r="CD2452" s="141"/>
      <c r="CE2452" s="141"/>
      <c r="CF2452" s="141"/>
      <c r="CG2452" s="141"/>
    </row>
    <row r="2453" spans="1:85" x14ac:dyDescent="0.35">
      <c r="A2453" s="155" t="s">
        <v>6282</v>
      </c>
      <c r="B2453" s="139" t="s">
        <v>4075</v>
      </c>
      <c r="C2453" s="18">
        <v>43693</v>
      </c>
      <c r="D2453" s="144">
        <v>0</v>
      </c>
      <c r="E2453" s="141" t="s">
        <v>1849</v>
      </c>
      <c r="F2453" s="141">
        <v>3</v>
      </c>
      <c r="G2453" s="141" t="s">
        <v>2536</v>
      </c>
      <c r="H2453" s="141">
        <v>2019</v>
      </c>
      <c r="I2453" s="18">
        <v>43693</v>
      </c>
      <c r="J2453" s="144">
        <v>3.4722222222222224E-2</v>
      </c>
      <c r="K2453" s="378"/>
      <c r="L2453" s="139" t="s">
        <v>4075</v>
      </c>
      <c r="M2453" s="141" t="s">
        <v>28</v>
      </c>
      <c r="N2453" s="248"/>
      <c r="O2453" s="141" t="s">
        <v>26</v>
      </c>
      <c r="P2453" s="141"/>
      <c r="Q2453" s="141" t="s">
        <v>6283</v>
      </c>
      <c r="R2453" s="141" t="s">
        <v>6284</v>
      </c>
      <c r="S2453" s="141"/>
      <c r="T2453" s="141" t="s">
        <v>6285</v>
      </c>
      <c r="U2453" s="141">
        <v>0</v>
      </c>
      <c r="V2453" s="141"/>
      <c r="W2453" s="139" t="s">
        <v>4075</v>
      </c>
      <c r="X2453" s="141" t="s">
        <v>25</v>
      </c>
      <c r="Y2453" s="141" t="s">
        <v>27</v>
      </c>
      <c r="Z2453" s="141"/>
      <c r="AA2453" s="141" t="s">
        <v>34</v>
      </c>
      <c r="AB2453" s="141" t="s">
        <v>34</v>
      </c>
      <c r="AC2453" s="139" t="s">
        <v>18049</v>
      </c>
      <c r="AD2453" s="380"/>
      <c r="AE2453" s="139" t="s">
        <v>105</v>
      </c>
      <c r="AF2453" s="139" t="s">
        <v>13076</v>
      </c>
      <c r="AG2453" s="139" t="s">
        <v>1518</v>
      </c>
      <c r="AH2453" s="139" t="s">
        <v>1380</v>
      </c>
      <c r="AI2453" s="139" t="s">
        <v>1518</v>
      </c>
      <c r="AJ2453" s="139"/>
      <c r="AK2453" s="139" t="s">
        <v>1518</v>
      </c>
      <c r="AL2453" s="139" t="s">
        <v>46</v>
      </c>
      <c r="AM2453" s="141"/>
      <c r="AN2453" s="141" t="s">
        <v>8</v>
      </c>
      <c r="AO2453" s="139"/>
      <c r="AP2453" s="139" t="s">
        <v>46</v>
      </c>
      <c r="AQ2453" s="139"/>
      <c r="AR2453" s="381"/>
      <c r="AS2453" s="139" t="s">
        <v>4075</v>
      </c>
      <c r="AT2453" s="141" t="s">
        <v>1404</v>
      </c>
      <c r="AU2453" s="141">
        <v>290</v>
      </c>
      <c r="AV2453" s="383"/>
      <c r="AW2453" s="385"/>
      <c r="AX2453" s="139" t="s">
        <v>6286</v>
      </c>
      <c r="AY2453" t="s">
        <v>19337</v>
      </c>
      <c r="BA2453" s="381"/>
      <c r="BB2453" s="139" t="s">
        <v>1483</v>
      </c>
      <c r="BC2453" s="166"/>
      <c r="BD2453" s="166"/>
      <c r="BE2453" s="166"/>
      <c r="BF2453" s="166"/>
      <c r="BG2453" s="166"/>
      <c r="BH2453" s="308"/>
      <c r="BI2453" s="308"/>
      <c r="BJ2453" s="141" t="s">
        <v>26</v>
      </c>
      <c r="BK2453" s="141" t="s">
        <v>26</v>
      </c>
      <c r="BL2453" s="141"/>
      <c r="BM2453" s="141"/>
      <c r="BN2453" s="139" t="s">
        <v>4075</v>
      </c>
      <c r="BQ2453" s="141"/>
      <c r="BV2453" s="141"/>
      <c r="BX2453" s="141"/>
      <c r="BY2453" s="141"/>
      <c r="BZ2453" s="141"/>
      <c r="CA2453" s="141"/>
      <c r="CB2453" s="141"/>
      <c r="CC2453" s="141"/>
      <c r="CD2453" s="141"/>
      <c r="CE2453" s="141"/>
      <c r="CF2453" s="141"/>
      <c r="CG2453" s="141"/>
    </row>
    <row r="2454" spans="1:85" x14ac:dyDescent="0.35">
      <c r="A2454" s="155" t="s">
        <v>6278</v>
      </c>
      <c r="B2454" s="139" t="s">
        <v>4075</v>
      </c>
      <c r="C2454" s="18">
        <v>43693</v>
      </c>
      <c r="D2454" s="144">
        <v>0</v>
      </c>
      <c r="E2454" s="141" t="s">
        <v>1849</v>
      </c>
      <c r="F2454" s="141">
        <v>3</v>
      </c>
      <c r="G2454" s="141" t="s">
        <v>2536</v>
      </c>
      <c r="H2454" s="141">
        <v>2019</v>
      </c>
      <c r="I2454" s="18">
        <v>43693</v>
      </c>
      <c r="J2454" s="144">
        <v>0.2986111111111111</v>
      </c>
      <c r="K2454" s="378"/>
      <c r="L2454" s="139" t="s">
        <v>4075</v>
      </c>
      <c r="M2454" s="141" t="s">
        <v>28</v>
      </c>
      <c r="N2454" s="248"/>
      <c r="O2454" s="141" t="s">
        <v>26</v>
      </c>
      <c r="P2454" s="141"/>
      <c r="Q2454" s="141" t="s">
        <v>6279</v>
      </c>
      <c r="R2454" s="141" t="s">
        <v>6280</v>
      </c>
      <c r="S2454" s="141"/>
      <c r="T2454" s="141" t="s">
        <v>6281</v>
      </c>
      <c r="U2454" s="141">
        <v>117768780</v>
      </c>
      <c r="V2454" s="141"/>
      <c r="W2454" s="139" t="s">
        <v>4075</v>
      </c>
      <c r="X2454" s="141" t="s">
        <v>25</v>
      </c>
      <c r="Y2454" s="141" t="s">
        <v>27</v>
      </c>
      <c r="Z2454" s="141"/>
      <c r="AA2454" s="141" t="s">
        <v>34</v>
      </c>
      <c r="AB2454" s="141"/>
      <c r="AC2454" s="139" t="s">
        <v>18047</v>
      </c>
      <c r="AD2454" s="380"/>
      <c r="AE2454" s="139" t="s">
        <v>4</v>
      </c>
      <c r="AF2454" s="139" t="s">
        <v>13073</v>
      </c>
      <c r="AG2454" s="139" t="s">
        <v>4</v>
      </c>
      <c r="AH2454" s="139" t="s">
        <v>1380</v>
      </c>
      <c r="AI2454" s="139" t="s">
        <v>15678</v>
      </c>
      <c r="AJ2454" s="139"/>
      <c r="AK2454" s="139" t="s">
        <v>15678</v>
      </c>
      <c r="AL2454" s="139" t="s">
        <v>11</v>
      </c>
      <c r="AM2454" s="141"/>
      <c r="AN2454" s="141" t="s">
        <v>8</v>
      </c>
      <c r="AO2454" s="139"/>
      <c r="AP2454" s="139" t="s">
        <v>11</v>
      </c>
      <c r="AQ2454" s="139"/>
      <c r="AR2454" s="381"/>
      <c r="AS2454" s="139" t="s">
        <v>4075</v>
      </c>
      <c r="AT2454" s="141" t="s">
        <v>43</v>
      </c>
      <c r="AU2454" s="141">
        <v>105</v>
      </c>
      <c r="AV2454" s="383"/>
      <c r="AW2454" s="385"/>
      <c r="AX2454" s="139" t="s">
        <v>1616</v>
      </c>
      <c r="AY2454" t="s">
        <v>18364</v>
      </c>
      <c r="BA2454" s="381"/>
      <c r="BB2454" s="139" t="s">
        <v>1446</v>
      </c>
      <c r="BC2454" s="166"/>
      <c r="BD2454" s="166"/>
      <c r="BE2454" s="166"/>
      <c r="BF2454" s="166"/>
      <c r="BG2454" s="166"/>
      <c r="BH2454" s="308"/>
      <c r="BI2454" s="308"/>
      <c r="BJ2454" s="141" t="s">
        <v>26</v>
      </c>
      <c r="BK2454" s="141" t="s">
        <v>26</v>
      </c>
      <c r="BL2454" s="141"/>
      <c r="BM2454" s="141"/>
      <c r="BN2454" s="139" t="s">
        <v>4075</v>
      </c>
      <c r="BQ2454" s="141" t="s">
        <v>16026</v>
      </c>
      <c r="BR2454" s="135" t="s">
        <v>15702</v>
      </c>
      <c r="BV2454" s="141"/>
      <c r="BX2454" s="141"/>
      <c r="BY2454" s="141"/>
      <c r="BZ2454" s="141"/>
      <c r="CA2454" s="141"/>
      <c r="CB2454" s="141"/>
      <c r="CC2454" s="141"/>
      <c r="CD2454" s="141"/>
      <c r="CE2454" s="141"/>
      <c r="CF2454" s="141"/>
      <c r="CG2454" s="141"/>
    </row>
    <row r="2455" spans="1:85" x14ac:dyDescent="0.35">
      <c r="A2455" s="155" t="s">
        <v>6287</v>
      </c>
      <c r="B2455" s="139" t="s">
        <v>4075</v>
      </c>
      <c r="C2455" s="18">
        <v>43693</v>
      </c>
      <c r="D2455" s="144">
        <v>0</v>
      </c>
      <c r="E2455" s="141" t="s">
        <v>1849</v>
      </c>
      <c r="F2455" s="141">
        <v>3</v>
      </c>
      <c r="G2455" s="141" t="s">
        <v>2536</v>
      </c>
      <c r="H2455" s="141">
        <v>2019</v>
      </c>
      <c r="I2455" s="18">
        <v>43693</v>
      </c>
      <c r="J2455" s="144">
        <v>0.41458333333333336</v>
      </c>
      <c r="K2455" s="378"/>
      <c r="L2455" s="139" t="s">
        <v>4075</v>
      </c>
      <c r="M2455" s="141" t="s">
        <v>28</v>
      </c>
      <c r="N2455" s="248"/>
      <c r="O2455" s="141" t="s">
        <v>26</v>
      </c>
      <c r="P2455" s="141"/>
      <c r="Q2455" s="141" t="s">
        <v>6288</v>
      </c>
      <c r="R2455" s="141" t="s">
        <v>6289</v>
      </c>
      <c r="S2455" s="141"/>
      <c r="T2455" s="141" t="s">
        <v>6290</v>
      </c>
      <c r="U2455" s="141">
        <v>117770063</v>
      </c>
      <c r="V2455" s="141"/>
      <c r="W2455" s="139" t="s">
        <v>4075</v>
      </c>
      <c r="X2455" s="141" t="s">
        <v>25</v>
      </c>
      <c r="Y2455" s="141" t="s">
        <v>27</v>
      </c>
      <c r="Z2455" s="141"/>
      <c r="AA2455" s="141" t="s">
        <v>34</v>
      </c>
      <c r="AB2455" s="141"/>
      <c r="AC2455" s="139" t="s">
        <v>18050</v>
      </c>
      <c r="AD2455" s="380"/>
      <c r="AE2455" s="139" t="s">
        <v>4</v>
      </c>
      <c r="AF2455" s="139" t="s">
        <v>13073</v>
      </c>
      <c r="AG2455" s="139" t="s">
        <v>4</v>
      </c>
      <c r="AH2455" s="139" t="s">
        <v>1380</v>
      </c>
      <c r="AI2455" s="139" t="s">
        <v>15678</v>
      </c>
      <c r="AJ2455" s="139"/>
      <c r="AK2455" s="139" t="s">
        <v>15678</v>
      </c>
      <c r="AL2455" s="139" t="s">
        <v>1563</v>
      </c>
      <c r="AM2455" s="141"/>
      <c r="AN2455" s="141" t="s">
        <v>8</v>
      </c>
      <c r="AO2455" s="139"/>
      <c r="AP2455" s="139" t="s">
        <v>1563</v>
      </c>
      <c r="AQ2455" s="139"/>
      <c r="AR2455" s="381"/>
      <c r="AS2455" s="139" t="s">
        <v>4075</v>
      </c>
      <c r="AT2455" s="141" t="s">
        <v>43</v>
      </c>
      <c r="AU2455" s="141">
        <v>330</v>
      </c>
      <c r="AV2455" s="383"/>
      <c r="AW2455" s="385"/>
      <c r="AX2455" s="139" t="s">
        <v>6168</v>
      </c>
      <c r="AY2455" t="s">
        <v>18336</v>
      </c>
      <c r="BA2455" s="381"/>
      <c r="BB2455" s="139" t="s">
        <v>1452</v>
      </c>
      <c r="BC2455" s="166"/>
      <c r="BD2455" s="166"/>
      <c r="BE2455" s="166"/>
      <c r="BF2455" s="166"/>
      <c r="BG2455" s="166"/>
      <c r="BH2455" s="308"/>
      <c r="BI2455" s="308"/>
      <c r="BJ2455" s="141" t="s">
        <v>26</v>
      </c>
      <c r="BK2455" s="141" t="s">
        <v>26</v>
      </c>
      <c r="BL2455" s="141"/>
      <c r="BM2455" s="141"/>
      <c r="BN2455" s="139" t="s">
        <v>4075</v>
      </c>
      <c r="BQ2455" s="141" t="s">
        <v>16027</v>
      </c>
      <c r="BR2455" s="135" t="s">
        <v>15680</v>
      </c>
      <c r="BT2455" s="135" t="s">
        <v>15364</v>
      </c>
      <c r="BU2455" s="135" t="s">
        <v>15407</v>
      </c>
      <c r="BV2455" s="141" t="s">
        <v>13279</v>
      </c>
      <c r="BW2455" s="135" t="s">
        <v>3829</v>
      </c>
      <c r="BX2455" s="141" t="s">
        <v>15707</v>
      </c>
      <c r="BY2455" s="141" t="s">
        <v>15681</v>
      </c>
      <c r="BZ2455" s="141" t="s">
        <v>26</v>
      </c>
      <c r="CA2455" s="141" t="s">
        <v>1848</v>
      </c>
      <c r="CB2455" s="141"/>
      <c r="CC2455" s="141" t="s">
        <v>15686</v>
      </c>
      <c r="CD2455" s="141" t="s">
        <v>15683</v>
      </c>
      <c r="CE2455" s="141" t="s">
        <v>15450</v>
      </c>
      <c r="CF2455" s="141" t="s">
        <v>15451</v>
      </c>
      <c r="CG2455" s="141" t="s">
        <v>4004</v>
      </c>
    </row>
    <row r="2456" spans="1:85" x14ac:dyDescent="0.35">
      <c r="A2456" s="155" t="s">
        <v>6274</v>
      </c>
      <c r="B2456" s="139" t="s">
        <v>4075</v>
      </c>
      <c r="C2456" s="18">
        <v>43693</v>
      </c>
      <c r="D2456" s="144">
        <v>0</v>
      </c>
      <c r="E2456" s="141" t="s">
        <v>1849</v>
      </c>
      <c r="F2456" s="141">
        <v>3</v>
      </c>
      <c r="G2456" s="141" t="s">
        <v>2536</v>
      </c>
      <c r="H2456" s="141">
        <v>2019</v>
      </c>
      <c r="I2456" s="18">
        <v>43693</v>
      </c>
      <c r="J2456" s="144"/>
      <c r="K2456" s="378"/>
      <c r="L2456" s="139" t="s">
        <v>4075</v>
      </c>
      <c r="M2456" s="141" t="s">
        <v>38</v>
      </c>
      <c r="N2456" s="248"/>
      <c r="O2456" s="141" t="s">
        <v>26</v>
      </c>
      <c r="P2456" s="141"/>
      <c r="Q2456" s="141" t="s">
        <v>6275</v>
      </c>
      <c r="R2456" s="141"/>
      <c r="S2456" s="141"/>
      <c r="T2456" s="141" t="s">
        <v>6276</v>
      </c>
      <c r="U2456" s="141">
        <v>0</v>
      </c>
      <c r="V2456" s="141" t="s">
        <v>6277</v>
      </c>
      <c r="W2456" s="139" t="s">
        <v>4075</v>
      </c>
      <c r="X2456" s="141" t="s">
        <v>25</v>
      </c>
      <c r="Y2456" s="141" t="s">
        <v>27</v>
      </c>
      <c r="Z2456" s="141"/>
      <c r="AA2456" s="141" t="s">
        <v>34</v>
      </c>
      <c r="AB2456" s="141"/>
      <c r="AC2456" s="139" t="s">
        <v>18047</v>
      </c>
      <c r="AD2456" s="380"/>
      <c r="AE2456" s="139" t="s">
        <v>4</v>
      </c>
      <c r="AF2456" s="139" t="s">
        <v>13073</v>
      </c>
      <c r="AG2456" s="139" t="s">
        <v>4</v>
      </c>
      <c r="AH2456" s="139" t="s">
        <v>1380</v>
      </c>
      <c r="AI2456" s="139" t="s">
        <v>15678</v>
      </c>
      <c r="AJ2456" s="139"/>
      <c r="AK2456" s="139" t="s">
        <v>15678</v>
      </c>
      <c r="AL2456" s="139" t="s">
        <v>46</v>
      </c>
      <c r="AM2456" s="141"/>
      <c r="AN2456" s="141" t="s">
        <v>8</v>
      </c>
      <c r="AO2456" s="139"/>
      <c r="AP2456" s="139" t="s">
        <v>46</v>
      </c>
      <c r="AQ2456" s="139"/>
      <c r="AR2456" s="381"/>
      <c r="AS2456" s="139" t="s">
        <v>4075</v>
      </c>
      <c r="AT2456" s="141" t="s">
        <v>1404</v>
      </c>
      <c r="AU2456" s="141"/>
      <c r="AV2456" s="383"/>
      <c r="AW2456" s="385"/>
      <c r="AX2456" s="139" t="s">
        <v>119</v>
      </c>
      <c r="AY2456" t="s">
        <v>10127</v>
      </c>
      <c r="BA2456" s="381"/>
      <c r="BB2456" s="139" t="s">
        <v>1444</v>
      </c>
      <c r="BC2456" s="166"/>
      <c r="BD2456" s="166"/>
      <c r="BE2456" s="166"/>
      <c r="BF2456" s="166"/>
      <c r="BG2456" s="166"/>
      <c r="BH2456" s="308"/>
      <c r="BI2456" s="308"/>
      <c r="BJ2456" s="141" t="s">
        <v>26</v>
      </c>
      <c r="BK2456" s="141" t="s">
        <v>26</v>
      </c>
      <c r="BL2456" s="141"/>
      <c r="BM2456" s="141"/>
      <c r="BN2456" s="139" t="s">
        <v>4075</v>
      </c>
      <c r="BQ2456" s="141"/>
      <c r="BV2456" s="141"/>
      <c r="BX2456" s="141"/>
      <c r="BY2456" s="141"/>
      <c r="BZ2456" s="141"/>
      <c r="CA2456" s="141"/>
      <c r="CB2456" s="141"/>
      <c r="CC2456" s="141"/>
      <c r="CD2456" s="141"/>
      <c r="CE2456" s="141"/>
      <c r="CF2456" s="141"/>
      <c r="CG2456" s="141"/>
    </row>
    <row r="2457" spans="1:85" x14ac:dyDescent="0.35">
      <c r="A2457" s="155" t="s">
        <v>6292</v>
      </c>
      <c r="B2457" s="139" t="s">
        <v>4075</v>
      </c>
      <c r="C2457" s="18">
        <v>43693</v>
      </c>
      <c r="D2457" s="144">
        <v>0</v>
      </c>
      <c r="E2457" s="141" t="s">
        <v>1849</v>
      </c>
      <c r="F2457" s="141">
        <v>3</v>
      </c>
      <c r="G2457" s="141" t="s">
        <v>2536</v>
      </c>
      <c r="H2457" s="141">
        <v>2019</v>
      </c>
      <c r="I2457" s="18"/>
      <c r="J2457" s="144"/>
      <c r="K2457" s="378"/>
      <c r="L2457" s="139" t="s">
        <v>4075</v>
      </c>
      <c r="M2457" s="141" t="s">
        <v>28</v>
      </c>
      <c r="N2457" s="248"/>
      <c r="O2457" s="141" t="s">
        <v>26</v>
      </c>
      <c r="P2457" s="141"/>
      <c r="Q2457" s="141"/>
      <c r="R2457" s="141"/>
      <c r="S2457" s="141"/>
      <c r="T2457" s="141" t="s">
        <v>6293</v>
      </c>
      <c r="U2457" s="141">
        <v>0</v>
      </c>
      <c r="V2457" s="141"/>
      <c r="W2457" s="139" t="s">
        <v>4075</v>
      </c>
      <c r="X2457" s="141" t="s">
        <v>25</v>
      </c>
      <c r="Y2457" s="141" t="s">
        <v>27</v>
      </c>
      <c r="Z2457" s="141"/>
      <c r="AA2457" s="141" t="s">
        <v>34</v>
      </c>
      <c r="AB2457" s="141"/>
      <c r="AC2457" s="139" t="s">
        <v>18050</v>
      </c>
      <c r="AD2457" s="380"/>
      <c r="AE2457" s="139" t="s">
        <v>102</v>
      </c>
      <c r="AF2457" s="139" t="s">
        <v>13068</v>
      </c>
      <c r="AG2457" s="139" t="s">
        <v>102</v>
      </c>
      <c r="AH2457" s="139" t="s">
        <v>1378</v>
      </c>
      <c r="AI2457" s="139" t="s">
        <v>1398</v>
      </c>
      <c r="AJ2457" s="139" t="s">
        <v>1563</v>
      </c>
      <c r="AK2457" s="139"/>
      <c r="AL2457" s="139"/>
      <c r="AM2457" s="141"/>
      <c r="AN2457" s="141" t="s">
        <v>8</v>
      </c>
      <c r="AO2457" s="139"/>
      <c r="AP2457" s="139" t="s">
        <v>1563</v>
      </c>
      <c r="AQ2457" s="139" t="s">
        <v>1423</v>
      </c>
      <c r="AR2457" s="381"/>
      <c r="AS2457" s="139" t="s">
        <v>4075</v>
      </c>
      <c r="AT2457" s="141" t="s">
        <v>1404</v>
      </c>
      <c r="AU2457" s="141"/>
      <c r="AV2457" s="383"/>
      <c r="AW2457" s="385"/>
      <c r="AX2457" s="139" t="s">
        <v>119</v>
      </c>
      <c r="AY2457" t="s">
        <v>10127</v>
      </c>
      <c r="BA2457" s="381"/>
      <c r="BB2457" s="139" t="s">
        <v>1444</v>
      </c>
      <c r="BC2457" s="166"/>
      <c r="BD2457" s="166"/>
      <c r="BE2457" s="166"/>
      <c r="BF2457" s="166"/>
      <c r="BG2457" s="166"/>
      <c r="BH2457" s="308"/>
      <c r="BI2457" s="308"/>
      <c r="BJ2457" s="141" t="s">
        <v>26</v>
      </c>
      <c r="BK2457" s="141" t="s">
        <v>26</v>
      </c>
      <c r="BL2457" s="141"/>
      <c r="BM2457" s="141"/>
      <c r="BN2457" s="139" t="s">
        <v>4075</v>
      </c>
      <c r="BQ2457" s="141"/>
      <c r="BV2457" s="141"/>
      <c r="BX2457" s="141"/>
      <c r="BY2457" s="141"/>
      <c r="BZ2457" s="141"/>
      <c r="CA2457" s="141"/>
      <c r="CB2457" s="141"/>
      <c r="CC2457" s="141"/>
      <c r="CD2457" s="141"/>
      <c r="CE2457" s="141"/>
      <c r="CF2457" s="141"/>
      <c r="CG2457" s="141"/>
    </row>
    <row r="2458" spans="1:85" x14ac:dyDescent="0.35">
      <c r="A2458" s="155" t="s">
        <v>6266</v>
      </c>
      <c r="B2458" s="139" t="s">
        <v>4075</v>
      </c>
      <c r="C2458" s="18">
        <v>43695</v>
      </c>
      <c r="D2458" s="144">
        <v>0</v>
      </c>
      <c r="E2458" s="141" t="s">
        <v>13269</v>
      </c>
      <c r="F2458" s="141">
        <v>3</v>
      </c>
      <c r="G2458" s="141" t="s">
        <v>2536</v>
      </c>
      <c r="H2458" s="141">
        <v>2019</v>
      </c>
      <c r="I2458" s="18">
        <v>43695</v>
      </c>
      <c r="J2458" s="144">
        <v>0.34513888888888888</v>
      </c>
      <c r="K2458" s="378"/>
      <c r="L2458" s="139" t="s">
        <v>4075</v>
      </c>
      <c r="M2458" s="141" t="s">
        <v>28</v>
      </c>
      <c r="N2458" s="248"/>
      <c r="O2458" s="141" t="s">
        <v>26</v>
      </c>
      <c r="P2458" s="141"/>
      <c r="Q2458" s="141" t="s">
        <v>6267</v>
      </c>
      <c r="R2458" s="141" t="s">
        <v>6268</v>
      </c>
      <c r="S2458" s="141"/>
      <c r="T2458" s="141" t="s">
        <v>6269</v>
      </c>
      <c r="U2458" s="141">
        <v>0</v>
      </c>
      <c r="V2458" s="141"/>
      <c r="W2458" s="139" t="s">
        <v>4075</v>
      </c>
      <c r="X2458" s="141" t="s">
        <v>25</v>
      </c>
      <c r="Y2458" s="141" t="s">
        <v>27</v>
      </c>
      <c r="Z2458" s="141"/>
      <c r="AA2458" s="141" t="s">
        <v>34</v>
      </c>
      <c r="AB2458" s="141"/>
      <c r="AC2458" s="139" t="s">
        <v>18047</v>
      </c>
      <c r="AD2458" s="380"/>
      <c r="AE2458" s="139" t="s">
        <v>102</v>
      </c>
      <c r="AF2458" s="139" t="s">
        <v>13068</v>
      </c>
      <c r="AG2458" s="139" t="s">
        <v>102</v>
      </c>
      <c r="AH2458" s="139" t="s">
        <v>1378</v>
      </c>
      <c r="AI2458" s="139" t="s">
        <v>1398</v>
      </c>
      <c r="AJ2458" s="139" t="s">
        <v>1420</v>
      </c>
      <c r="AK2458" s="139"/>
      <c r="AL2458" s="139"/>
      <c r="AM2458" s="141"/>
      <c r="AN2458" s="141" t="s">
        <v>8</v>
      </c>
      <c r="AO2458" s="139"/>
      <c r="AP2458" s="139" t="s">
        <v>1420</v>
      </c>
      <c r="AQ2458" s="139" t="s">
        <v>1420</v>
      </c>
      <c r="AR2458" s="381"/>
      <c r="AS2458" s="139" t="s">
        <v>4075</v>
      </c>
      <c r="AT2458" s="141" t="s">
        <v>1404</v>
      </c>
      <c r="AU2458" s="141"/>
      <c r="AV2458" s="383"/>
      <c r="AW2458" s="385"/>
      <c r="AX2458" s="139" t="s">
        <v>119</v>
      </c>
      <c r="AY2458" t="s">
        <v>18439</v>
      </c>
      <c r="BA2458" s="381"/>
      <c r="BB2458" s="139" t="s">
        <v>17</v>
      </c>
      <c r="BC2458" s="166"/>
      <c r="BD2458" s="166"/>
      <c r="BE2458" s="166"/>
      <c r="BF2458" s="166"/>
      <c r="BG2458" s="166"/>
      <c r="BH2458" s="308"/>
      <c r="BI2458" s="308"/>
      <c r="BJ2458" s="141" t="s">
        <v>26</v>
      </c>
      <c r="BK2458" s="141" t="s">
        <v>26</v>
      </c>
      <c r="BL2458" s="141"/>
      <c r="BM2458" s="141"/>
      <c r="BN2458" s="139" t="s">
        <v>4075</v>
      </c>
      <c r="BQ2458" s="141"/>
      <c r="BV2458" s="141"/>
      <c r="BX2458" s="141"/>
      <c r="BY2458" s="141"/>
      <c r="BZ2458" s="141"/>
      <c r="CA2458" s="141"/>
      <c r="CB2458" s="141"/>
      <c r="CC2458" s="141"/>
      <c r="CD2458" s="141"/>
      <c r="CE2458" s="141"/>
      <c r="CF2458" s="141"/>
      <c r="CG2458" s="141"/>
    </row>
    <row r="2459" spans="1:85" x14ac:dyDescent="0.35">
      <c r="A2459" s="155" t="s">
        <v>6270</v>
      </c>
      <c r="B2459" s="139" t="s">
        <v>4075</v>
      </c>
      <c r="C2459" s="18">
        <v>43695</v>
      </c>
      <c r="D2459" s="144">
        <v>0</v>
      </c>
      <c r="E2459" s="141" t="s">
        <v>13269</v>
      </c>
      <c r="F2459" s="141">
        <v>3</v>
      </c>
      <c r="G2459" s="141" t="s">
        <v>2536</v>
      </c>
      <c r="H2459" s="141">
        <v>2019</v>
      </c>
      <c r="I2459" s="18">
        <v>43695</v>
      </c>
      <c r="J2459" s="144"/>
      <c r="K2459" s="378"/>
      <c r="L2459" s="139" t="s">
        <v>4075</v>
      </c>
      <c r="M2459" s="141" t="s">
        <v>28</v>
      </c>
      <c r="N2459" s="248"/>
      <c r="O2459" s="141" t="s">
        <v>26</v>
      </c>
      <c r="P2459" s="141"/>
      <c r="Q2459" s="141" t="s">
        <v>6271</v>
      </c>
      <c r="R2459" s="141" t="s">
        <v>6272</v>
      </c>
      <c r="S2459" s="141"/>
      <c r="T2459" s="141" t="s">
        <v>6273</v>
      </c>
      <c r="U2459" s="141">
        <v>117775148</v>
      </c>
      <c r="V2459" s="141"/>
      <c r="W2459" s="139" t="s">
        <v>4075</v>
      </c>
      <c r="X2459" s="141" t="s">
        <v>25</v>
      </c>
      <c r="Y2459" s="141" t="s">
        <v>27</v>
      </c>
      <c r="Z2459" s="141"/>
      <c r="AA2459" s="141" t="s">
        <v>34</v>
      </c>
      <c r="AB2459" s="141"/>
      <c r="AC2459" s="139" t="s">
        <v>18047</v>
      </c>
      <c r="AD2459" s="380"/>
      <c r="AE2459" s="139" t="s">
        <v>102</v>
      </c>
      <c r="AF2459" s="139" t="s">
        <v>13068</v>
      </c>
      <c r="AG2459" s="139" t="s">
        <v>102</v>
      </c>
      <c r="AH2459" s="139" t="s">
        <v>1378</v>
      </c>
      <c r="AI2459" s="139" t="s">
        <v>1398</v>
      </c>
      <c r="AJ2459" s="139" t="s">
        <v>1563</v>
      </c>
      <c r="AK2459" s="139"/>
      <c r="AL2459" s="139"/>
      <c r="AM2459" s="141"/>
      <c r="AN2459" s="141" t="s">
        <v>8</v>
      </c>
      <c r="AO2459" s="139"/>
      <c r="AP2459" s="139" t="s">
        <v>1563</v>
      </c>
      <c r="AQ2459" s="139"/>
      <c r="AR2459" s="381"/>
      <c r="AS2459" s="139" t="s">
        <v>4075</v>
      </c>
      <c r="AT2459" s="141" t="s">
        <v>1404</v>
      </c>
      <c r="AU2459" s="141"/>
      <c r="AV2459" s="383"/>
      <c r="AW2459" s="385"/>
      <c r="AX2459" s="139" t="s">
        <v>5612</v>
      </c>
      <c r="AY2459" t="s">
        <v>18271</v>
      </c>
      <c r="BA2459" s="381"/>
      <c r="BB2459" s="139" t="s">
        <v>1469</v>
      </c>
      <c r="BC2459" s="166"/>
      <c r="BD2459" s="166"/>
      <c r="BE2459" s="166"/>
      <c r="BF2459" s="166"/>
      <c r="BG2459" s="166"/>
      <c r="BH2459" s="308"/>
      <c r="BI2459" s="308"/>
      <c r="BJ2459" s="141" t="s">
        <v>26</v>
      </c>
      <c r="BK2459" s="141" t="s">
        <v>26</v>
      </c>
      <c r="BL2459" s="141"/>
      <c r="BM2459" s="141"/>
      <c r="BN2459" s="139" t="s">
        <v>4075</v>
      </c>
      <c r="BQ2459" s="141"/>
      <c r="BV2459" s="141"/>
      <c r="BX2459" s="141"/>
      <c r="BY2459" s="141"/>
      <c r="BZ2459" s="141"/>
      <c r="CA2459" s="141"/>
      <c r="CB2459" s="141"/>
      <c r="CC2459" s="141"/>
      <c r="CD2459" s="141"/>
      <c r="CE2459" s="141"/>
      <c r="CF2459" s="141"/>
      <c r="CG2459" s="141"/>
    </row>
    <row r="2460" spans="1:85" x14ac:dyDescent="0.35">
      <c r="A2460" s="155" t="s">
        <v>6262</v>
      </c>
      <c r="B2460" s="139" t="s">
        <v>4075</v>
      </c>
      <c r="C2460" s="18">
        <v>43696</v>
      </c>
      <c r="D2460" s="144">
        <v>0</v>
      </c>
      <c r="E2460" s="141" t="s">
        <v>13269</v>
      </c>
      <c r="F2460" s="141">
        <v>3</v>
      </c>
      <c r="G2460" s="141" t="s">
        <v>2536</v>
      </c>
      <c r="H2460" s="141">
        <v>2019</v>
      </c>
      <c r="I2460" s="18">
        <v>43696</v>
      </c>
      <c r="J2460" s="144">
        <v>0.71736111111111112</v>
      </c>
      <c r="K2460" s="378"/>
      <c r="L2460" s="139" t="s">
        <v>4075</v>
      </c>
      <c r="M2460" s="141" t="s">
        <v>28</v>
      </c>
      <c r="N2460" s="248"/>
      <c r="O2460" s="141" t="s">
        <v>26</v>
      </c>
      <c r="P2460" s="141"/>
      <c r="Q2460" s="141" t="s">
        <v>6263</v>
      </c>
      <c r="R2460" s="141" t="s">
        <v>6264</v>
      </c>
      <c r="S2460" s="141"/>
      <c r="T2460" s="141" t="s">
        <v>6265</v>
      </c>
      <c r="U2460" s="141">
        <v>0</v>
      </c>
      <c r="V2460" s="141"/>
      <c r="W2460" s="139" t="s">
        <v>4075</v>
      </c>
      <c r="X2460" s="141" t="s">
        <v>25</v>
      </c>
      <c r="Y2460" s="141" t="s">
        <v>27</v>
      </c>
      <c r="Z2460" s="141"/>
      <c r="AA2460" s="141" t="s">
        <v>34</v>
      </c>
      <c r="AB2460" s="141"/>
      <c r="AC2460" s="139" t="s">
        <v>18047</v>
      </c>
      <c r="AD2460" s="380"/>
      <c r="AE2460" s="139" t="s">
        <v>4</v>
      </c>
      <c r="AF2460" s="139" t="s">
        <v>13073</v>
      </c>
      <c r="AG2460" s="139" t="s">
        <v>4</v>
      </c>
      <c r="AH2460" s="139" t="s">
        <v>1380</v>
      </c>
      <c r="AI2460" s="139" t="s">
        <v>15678</v>
      </c>
      <c r="AJ2460" s="139"/>
      <c r="AK2460" s="139" t="s">
        <v>15678</v>
      </c>
      <c r="AL2460" s="139" t="s">
        <v>1563</v>
      </c>
      <c r="AM2460" s="141"/>
      <c r="AN2460" s="141" t="s">
        <v>8</v>
      </c>
      <c r="AO2460" s="139"/>
      <c r="AP2460" s="139" t="s">
        <v>1563</v>
      </c>
      <c r="AQ2460" s="139"/>
      <c r="AR2460" s="381"/>
      <c r="AS2460" s="139" t="s">
        <v>4075</v>
      </c>
      <c r="AT2460" s="141" t="s">
        <v>44</v>
      </c>
      <c r="AU2460" s="141">
        <v>115</v>
      </c>
      <c r="AV2460" s="383"/>
      <c r="AW2460" s="385"/>
      <c r="AX2460" s="139" t="s">
        <v>1616</v>
      </c>
      <c r="AY2460" t="s">
        <v>19009</v>
      </c>
      <c r="BA2460" s="381"/>
      <c r="BB2460" s="139" t="s">
        <v>17</v>
      </c>
      <c r="BC2460" s="166"/>
      <c r="BD2460" s="166"/>
      <c r="BE2460" s="166"/>
      <c r="BF2460" s="166"/>
      <c r="BG2460" s="166"/>
      <c r="BH2460" s="308"/>
      <c r="BI2460" s="308"/>
      <c r="BJ2460" s="141" t="s">
        <v>26</v>
      </c>
      <c r="BK2460" s="141" t="s">
        <v>26</v>
      </c>
      <c r="BL2460" s="141"/>
      <c r="BM2460" s="141"/>
      <c r="BN2460" s="139" t="s">
        <v>4075</v>
      </c>
      <c r="BQ2460" s="141" t="s">
        <v>16028</v>
      </c>
      <c r="BR2460" s="135" t="s">
        <v>15685</v>
      </c>
      <c r="BT2460" s="135" t="s">
        <v>15351</v>
      </c>
      <c r="BU2460" s="135" t="s">
        <v>15369</v>
      </c>
      <c r="BV2460" s="141" t="s">
        <v>13266</v>
      </c>
      <c r="BW2460" s="135" t="s">
        <v>3829</v>
      </c>
      <c r="BX2460" s="141" t="s">
        <v>12</v>
      </c>
      <c r="BY2460" s="141" t="s">
        <v>12</v>
      </c>
      <c r="BZ2460" s="141" t="s">
        <v>26</v>
      </c>
      <c r="CA2460" s="141" t="s">
        <v>1848</v>
      </c>
      <c r="CB2460" s="141"/>
      <c r="CC2460" s="141" t="s">
        <v>15682</v>
      </c>
      <c r="CD2460" s="141" t="s">
        <v>15683</v>
      </c>
      <c r="CE2460" s="141" t="s">
        <v>15450</v>
      </c>
      <c r="CF2460" s="141" t="s">
        <v>15451</v>
      </c>
      <c r="CG2460" s="141" t="s">
        <v>2116</v>
      </c>
    </row>
    <row r="2461" spans="1:85" x14ac:dyDescent="0.35">
      <c r="A2461" s="155" t="s">
        <v>6256</v>
      </c>
      <c r="B2461" s="139" t="s">
        <v>4075</v>
      </c>
      <c r="C2461" s="18">
        <v>43697</v>
      </c>
      <c r="D2461" s="144">
        <v>0</v>
      </c>
      <c r="E2461" s="141" t="s">
        <v>13269</v>
      </c>
      <c r="F2461" s="141">
        <v>3</v>
      </c>
      <c r="G2461" s="141" t="s">
        <v>2536</v>
      </c>
      <c r="H2461" s="141">
        <v>2019</v>
      </c>
      <c r="I2461" s="18"/>
      <c r="J2461" s="144"/>
      <c r="K2461" s="378"/>
      <c r="L2461" s="139" t="s">
        <v>4075</v>
      </c>
      <c r="M2461" s="141" t="s">
        <v>28</v>
      </c>
      <c r="N2461" s="248"/>
      <c r="O2461" s="141" t="s">
        <v>26</v>
      </c>
      <c r="P2461" s="141"/>
      <c r="Q2461" s="141"/>
      <c r="R2461" s="141"/>
      <c r="S2461" s="141"/>
      <c r="T2461" s="141" t="s">
        <v>6257</v>
      </c>
      <c r="U2461" s="141">
        <v>0</v>
      </c>
      <c r="V2461" s="141"/>
      <c r="W2461" s="139" t="s">
        <v>4075</v>
      </c>
      <c r="X2461" s="141" t="s">
        <v>25</v>
      </c>
      <c r="Y2461" s="141" t="s">
        <v>27</v>
      </c>
      <c r="Z2461" s="141"/>
      <c r="AA2461" s="141" t="s">
        <v>34</v>
      </c>
      <c r="AB2461" s="141"/>
      <c r="AC2461" s="139" t="s">
        <v>18047</v>
      </c>
      <c r="AD2461" s="380"/>
      <c r="AE2461" s="139" t="s">
        <v>4</v>
      </c>
      <c r="AF2461" s="139" t="s">
        <v>13073</v>
      </c>
      <c r="AG2461" s="139" t="s">
        <v>4</v>
      </c>
      <c r="AH2461" s="139" t="s">
        <v>1380</v>
      </c>
      <c r="AI2461" s="139" t="s">
        <v>15678</v>
      </c>
      <c r="AJ2461" s="139"/>
      <c r="AK2461" s="139" t="s">
        <v>15678</v>
      </c>
      <c r="AL2461" s="139" t="s">
        <v>1563</v>
      </c>
      <c r="AM2461" s="141"/>
      <c r="AN2461" s="141" t="s">
        <v>8</v>
      </c>
      <c r="AO2461" s="139"/>
      <c r="AP2461" s="139" t="s">
        <v>1563</v>
      </c>
      <c r="AQ2461" s="139"/>
      <c r="AR2461" s="381"/>
      <c r="AS2461" s="139" t="s">
        <v>4075</v>
      </c>
      <c r="AT2461" s="141" t="s">
        <v>43</v>
      </c>
      <c r="AU2461" s="141">
        <v>249</v>
      </c>
      <c r="AV2461" s="383"/>
      <c r="AW2461" s="385"/>
      <c r="AX2461" s="139" t="s">
        <v>5508</v>
      </c>
      <c r="AY2461" t="s">
        <v>18940</v>
      </c>
      <c r="BA2461" s="381"/>
      <c r="BB2461" s="139" t="s">
        <v>1444</v>
      </c>
      <c r="BC2461" s="166"/>
      <c r="BD2461" s="166"/>
      <c r="BE2461" s="166"/>
      <c r="BF2461" s="166"/>
      <c r="BG2461" s="166"/>
      <c r="BH2461" s="308"/>
      <c r="BI2461" s="308"/>
      <c r="BJ2461" s="141" t="s">
        <v>26</v>
      </c>
      <c r="BK2461" s="141" t="s">
        <v>26</v>
      </c>
      <c r="BL2461" s="141"/>
      <c r="BM2461" s="141"/>
      <c r="BN2461" s="139" t="s">
        <v>4075</v>
      </c>
      <c r="BQ2461" s="141"/>
      <c r="BV2461" s="141"/>
      <c r="BX2461" s="141"/>
      <c r="BY2461" s="141"/>
      <c r="BZ2461" s="141"/>
      <c r="CA2461" s="141"/>
      <c r="CB2461" s="141"/>
      <c r="CC2461" s="141"/>
      <c r="CD2461" s="141"/>
      <c r="CE2461" s="141"/>
      <c r="CF2461" s="141"/>
      <c r="CG2461" s="141"/>
    </row>
    <row r="2462" spans="1:85" x14ac:dyDescent="0.35">
      <c r="A2462" s="155" t="s">
        <v>6258</v>
      </c>
      <c r="B2462" s="139" t="s">
        <v>4075</v>
      </c>
      <c r="C2462" s="18">
        <v>43697</v>
      </c>
      <c r="D2462" s="144">
        <v>0</v>
      </c>
      <c r="E2462" s="141" t="s">
        <v>13269</v>
      </c>
      <c r="F2462" s="141">
        <v>3</v>
      </c>
      <c r="G2462" s="141" t="s">
        <v>2536</v>
      </c>
      <c r="H2462" s="141">
        <v>2019</v>
      </c>
      <c r="I2462" s="18">
        <v>43697</v>
      </c>
      <c r="J2462" s="144">
        <v>0.89513888888888893</v>
      </c>
      <c r="K2462" s="378"/>
      <c r="L2462" s="139" t="s">
        <v>4075</v>
      </c>
      <c r="M2462" s="141" t="s">
        <v>28</v>
      </c>
      <c r="N2462" s="248"/>
      <c r="O2462" s="141" t="s">
        <v>26</v>
      </c>
      <c r="P2462" s="141"/>
      <c r="Q2462" s="141" t="s">
        <v>6259</v>
      </c>
      <c r="R2462" s="141" t="s">
        <v>6260</v>
      </c>
      <c r="S2462" s="141"/>
      <c r="T2462" s="141" t="s">
        <v>6261</v>
      </c>
      <c r="U2462" s="141">
        <v>0</v>
      </c>
      <c r="V2462" s="141"/>
      <c r="W2462" s="139" t="s">
        <v>4075</v>
      </c>
      <c r="X2462" s="141" t="s">
        <v>25</v>
      </c>
      <c r="Y2462" s="141" t="s">
        <v>27</v>
      </c>
      <c r="Z2462" s="141"/>
      <c r="AA2462" s="141" t="s">
        <v>34</v>
      </c>
      <c r="AB2462" s="141"/>
      <c r="AC2462" s="139" t="s">
        <v>18050</v>
      </c>
      <c r="AD2462" s="380"/>
      <c r="AE2462" s="139" t="s">
        <v>102</v>
      </c>
      <c r="AF2462" s="139" t="s">
        <v>13071</v>
      </c>
      <c r="AG2462" s="139" t="s">
        <v>102</v>
      </c>
      <c r="AH2462" s="139" t="s">
        <v>1378</v>
      </c>
      <c r="AI2462" s="139" t="s">
        <v>1387</v>
      </c>
      <c r="AJ2462" s="139" t="s">
        <v>46</v>
      </c>
      <c r="AK2462" s="139"/>
      <c r="AL2462" s="139"/>
      <c r="AM2462" s="141"/>
      <c r="AN2462" s="141" t="s">
        <v>8</v>
      </c>
      <c r="AO2462" s="139"/>
      <c r="AP2462" s="139" t="s">
        <v>46</v>
      </c>
      <c r="AQ2462" s="139" t="s">
        <v>5582</v>
      </c>
      <c r="AR2462" s="381"/>
      <c r="AS2462" s="139" t="s">
        <v>4075</v>
      </c>
      <c r="AT2462" s="141" t="s">
        <v>1404</v>
      </c>
      <c r="AU2462" s="141"/>
      <c r="AV2462" s="383"/>
      <c r="AW2462" s="385"/>
      <c r="AX2462" s="139" t="s">
        <v>5499</v>
      </c>
      <c r="AY2462" t="s">
        <v>18849</v>
      </c>
      <c r="BA2462" s="381"/>
      <c r="BB2462" s="139" t="s">
        <v>1444</v>
      </c>
      <c r="BC2462" s="166"/>
      <c r="BD2462" s="166"/>
      <c r="BE2462" s="166"/>
      <c r="BF2462" s="166"/>
      <c r="BG2462" s="166"/>
      <c r="BH2462" s="308"/>
      <c r="BI2462" s="308"/>
      <c r="BJ2462" s="141" t="s">
        <v>26</v>
      </c>
      <c r="BK2462" s="141" t="s">
        <v>26</v>
      </c>
      <c r="BL2462" s="141"/>
      <c r="BM2462" s="141"/>
      <c r="BN2462" s="139" t="s">
        <v>4075</v>
      </c>
      <c r="BQ2462" s="141"/>
      <c r="BV2462" s="141"/>
      <c r="BX2462" s="141"/>
      <c r="BY2462" s="141"/>
      <c r="BZ2462" s="141"/>
      <c r="CA2462" s="141"/>
      <c r="CB2462" s="141"/>
      <c r="CC2462" s="141"/>
      <c r="CD2462" s="141"/>
      <c r="CE2462" s="141"/>
      <c r="CF2462" s="141"/>
      <c r="CG2462" s="141"/>
    </row>
    <row r="2463" spans="1:85" x14ac:dyDescent="0.35">
      <c r="A2463" s="155" t="s">
        <v>6251</v>
      </c>
      <c r="B2463" s="139" t="s">
        <v>4075</v>
      </c>
      <c r="C2463" s="18">
        <v>43698</v>
      </c>
      <c r="D2463" s="144">
        <v>0</v>
      </c>
      <c r="E2463" s="141" t="s">
        <v>13269</v>
      </c>
      <c r="F2463" s="141">
        <v>3</v>
      </c>
      <c r="G2463" s="141" t="s">
        <v>2536</v>
      </c>
      <c r="H2463" s="141">
        <v>2019</v>
      </c>
      <c r="I2463" s="18">
        <v>43698</v>
      </c>
      <c r="J2463" s="144"/>
      <c r="K2463" s="378"/>
      <c r="L2463" s="139" t="s">
        <v>4075</v>
      </c>
      <c r="M2463" s="141" t="s">
        <v>28</v>
      </c>
      <c r="N2463" s="248"/>
      <c r="O2463" s="141" t="s">
        <v>26</v>
      </c>
      <c r="P2463" s="141"/>
      <c r="Q2463" s="141" t="s">
        <v>6252</v>
      </c>
      <c r="R2463" s="141" t="s">
        <v>6253</v>
      </c>
      <c r="S2463" s="141"/>
      <c r="T2463" s="141" t="s">
        <v>6254</v>
      </c>
      <c r="U2463" s="141">
        <v>117784191</v>
      </c>
      <c r="V2463" s="141"/>
      <c r="W2463" s="139" t="s">
        <v>4075</v>
      </c>
      <c r="X2463" s="141" t="s">
        <v>25</v>
      </c>
      <c r="Y2463" s="141" t="s">
        <v>27</v>
      </c>
      <c r="Z2463" s="141"/>
      <c r="AA2463" s="141" t="s">
        <v>34</v>
      </c>
      <c r="AB2463" s="141"/>
      <c r="AC2463" s="139" t="s">
        <v>18050</v>
      </c>
      <c r="AD2463" s="380"/>
      <c r="AE2463" s="139" t="s">
        <v>102</v>
      </c>
      <c r="AF2463" s="139" t="s">
        <v>13068</v>
      </c>
      <c r="AG2463" s="139" t="s">
        <v>102</v>
      </c>
      <c r="AH2463" s="139" t="s">
        <v>1378</v>
      </c>
      <c r="AI2463" s="139" t="s">
        <v>1398</v>
      </c>
      <c r="AJ2463" s="139" t="s">
        <v>1563</v>
      </c>
      <c r="AK2463" s="139"/>
      <c r="AL2463" s="139"/>
      <c r="AM2463" s="141"/>
      <c r="AN2463" s="141" t="s">
        <v>8</v>
      </c>
      <c r="AO2463" s="139"/>
      <c r="AP2463" s="139" t="s">
        <v>1563</v>
      </c>
      <c r="AQ2463" s="139"/>
      <c r="AR2463" s="381"/>
      <c r="AS2463" s="139" t="s">
        <v>4075</v>
      </c>
      <c r="AT2463" s="141" t="s">
        <v>1404</v>
      </c>
      <c r="AU2463" s="141"/>
      <c r="AV2463" s="383"/>
      <c r="AW2463" s="385"/>
      <c r="AX2463" s="139" t="s">
        <v>5607</v>
      </c>
      <c r="AY2463" t="s">
        <v>19083</v>
      </c>
      <c r="BA2463" s="381"/>
      <c r="BB2463" s="139" t="s">
        <v>1444</v>
      </c>
      <c r="BC2463" s="166"/>
      <c r="BD2463" s="166"/>
      <c r="BE2463" s="166"/>
      <c r="BF2463" s="166"/>
      <c r="BG2463" s="166"/>
      <c r="BH2463" s="308"/>
      <c r="BI2463" s="308"/>
      <c r="BJ2463" s="141" t="s">
        <v>26</v>
      </c>
      <c r="BK2463" s="141" t="s">
        <v>26</v>
      </c>
      <c r="BL2463" s="141"/>
      <c r="BM2463" s="141"/>
      <c r="BN2463" s="139" t="s">
        <v>4075</v>
      </c>
      <c r="BQ2463" s="141"/>
      <c r="BV2463" s="141"/>
      <c r="BX2463" s="141"/>
      <c r="BY2463" s="141"/>
      <c r="BZ2463" s="141"/>
      <c r="CA2463" s="141"/>
      <c r="CB2463" s="141"/>
      <c r="CC2463" s="141"/>
      <c r="CD2463" s="141"/>
      <c r="CE2463" s="141"/>
      <c r="CF2463" s="141"/>
      <c r="CG2463" s="141"/>
    </row>
    <row r="2464" spans="1:85" x14ac:dyDescent="0.35">
      <c r="A2464" s="155" t="s">
        <v>6247</v>
      </c>
      <c r="B2464" s="139" t="s">
        <v>4075</v>
      </c>
      <c r="C2464" s="18">
        <v>43699</v>
      </c>
      <c r="D2464" s="144">
        <v>0</v>
      </c>
      <c r="E2464" s="141" t="s">
        <v>13269</v>
      </c>
      <c r="F2464" s="141">
        <v>3</v>
      </c>
      <c r="G2464" s="141" t="s">
        <v>2536</v>
      </c>
      <c r="H2464" s="141">
        <v>2019</v>
      </c>
      <c r="I2464" s="18">
        <v>43699</v>
      </c>
      <c r="J2464" s="144">
        <v>0.9291666666666667</v>
      </c>
      <c r="K2464" s="378"/>
      <c r="L2464" s="139" t="s">
        <v>4075</v>
      </c>
      <c r="M2464" s="141" t="s">
        <v>28</v>
      </c>
      <c r="N2464" s="248"/>
      <c r="O2464" s="141" t="s">
        <v>26</v>
      </c>
      <c r="P2464" s="141"/>
      <c r="Q2464" s="141" t="s">
        <v>6248</v>
      </c>
      <c r="R2464" s="141" t="s">
        <v>6249</v>
      </c>
      <c r="S2464" s="141"/>
      <c r="T2464" s="141" t="s">
        <v>6250</v>
      </c>
      <c r="U2464" s="141">
        <v>0</v>
      </c>
      <c r="V2464" s="141"/>
      <c r="W2464" s="139" t="s">
        <v>4075</v>
      </c>
      <c r="X2464" s="141" t="s">
        <v>25</v>
      </c>
      <c r="Y2464" s="141" t="s">
        <v>27</v>
      </c>
      <c r="Z2464" s="141"/>
      <c r="AA2464" s="141" t="s">
        <v>34</v>
      </c>
      <c r="AB2464" s="141"/>
      <c r="AC2464" s="139" t="s">
        <v>18050</v>
      </c>
      <c r="AD2464" s="380"/>
      <c r="AE2464" s="139" t="s">
        <v>4</v>
      </c>
      <c r="AF2464" s="139" t="s">
        <v>13073</v>
      </c>
      <c r="AG2464" s="139" t="s">
        <v>4</v>
      </c>
      <c r="AH2464" s="139" t="s">
        <v>1380</v>
      </c>
      <c r="AI2464" s="139" t="s">
        <v>15678</v>
      </c>
      <c r="AJ2464" s="139"/>
      <c r="AK2464" s="139" t="s">
        <v>15678</v>
      </c>
      <c r="AL2464" s="139" t="s">
        <v>1563</v>
      </c>
      <c r="AM2464" s="141"/>
      <c r="AN2464" s="141" t="s">
        <v>8</v>
      </c>
      <c r="AO2464" s="139"/>
      <c r="AP2464" s="139" t="s">
        <v>1563</v>
      </c>
      <c r="AQ2464" s="139" t="s">
        <v>5582</v>
      </c>
      <c r="AR2464" s="381"/>
      <c r="AS2464" s="139" t="s">
        <v>4075</v>
      </c>
      <c r="AT2464" s="141" t="s">
        <v>44</v>
      </c>
      <c r="AU2464" s="141">
        <v>330</v>
      </c>
      <c r="AV2464" s="383"/>
      <c r="AW2464" s="385"/>
      <c r="AX2464" s="139" t="s">
        <v>5696</v>
      </c>
      <c r="AY2464" t="s">
        <v>18503</v>
      </c>
      <c r="BA2464" s="381"/>
      <c r="BB2464" s="139" t="s">
        <v>1451</v>
      </c>
      <c r="BC2464" s="166"/>
      <c r="BD2464" s="166"/>
      <c r="BE2464" s="166"/>
      <c r="BF2464" s="166"/>
      <c r="BG2464" s="166"/>
      <c r="BH2464" s="308"/>
      <c r="BI2464" s="308"/>
      <c r="BJ2464" s="141" t="s">
        <v>26</v>
      </c>
      <c r="BK2464" s="141" t="s">
        <v>26</v>
      </c>
      <c r="BL2464" s="141"/>
      <c r="BM2464" s="141"/>
      <c r="BN2464" s="139" t="s">
        <v>4075</v>
      </c>
      <c r="BQ2464" s="141" t="s">
        <v>16029</v>
      </c>
      <c r="BR2464" s="135" t="s">
        <v>15680</v>
      </c>
      <c r="BT2464" s="135" t="s">
        <v>15364</v>
      </c>
      <c r="BU2464" s="135" t="s">
        <v>2059</v>
      </c>
      <c r="BV2464" s="141" t="s">
        <v>2760</v>
      </c>
      <c r="BW2464" s="135" t="s">
        <v>13270</v>
      </c>
      <c r="BX2464" s="141" t="s">
        <v>15689</v>
      </c>
      <c r="BY2464" s="141" t="s">
        <v>12</v>
      </c>
      <c r="BZ2464" s="141" t="s">
        <v>26</v>
      </c>
      <c r="CA2464" s="141" t="s">
        <v>1848</v>
      </c>
      <c r="CB2464" s="141"/>
      <c r="CC2464" s="141" t="s">
        <v>15686</v>
      </c>
      <c r="CD2464" s="141" t="s">
        <v>15698</v>
      </c>
      <c r="CE2464" s="141" t="s">
        <v>15456</v>
      </c>
      <c r="CF2464" s="141" t="s">
        <v>15451</v>
      </c>
      <c r="CG2464" s="141" t="s">
        <v>2003</v>
      </c>
    </row>
    <row r="2465" spans="1:85" x14ac:dyDescent="0.35">
      <c r="A2465" s="155" t="s">
        <v>6234</v>
      </c>
      <c r="B2465" s="139" t="s">
        <v>4075</v>
      </c>
      <c r="C2465" s="18">
        <v>43700</v>
      </c>
      <c r="D2465" s="144">
        <v>0</v>
      </c>
      <c r="E2465" s="141" t="s">
        <v>13269</v>
      </c>
      <c r="F2465" s="141">
        <v>3</v>
      </c>
      <c r="G2465" s="141" t="s">
        <v>2536</v>
      </c>
      <c r="H2465" s="141">
        <v>2019</v>
      </c>
      <c r="I2465" s="18">
        <v>43700</v>
      </c>
      <c r="J2465" s="144"/>
      <c r="K2465" s="378"/>
      <c r="L2465" s="139" t="s">
        <v>4075</v>
      </c>
      <c r="M2465" s="141" t="s">
        <v>28</v>
      </c>
      <c r="N2465" s="248"/>
      <c r="O2465" s="141" t="s">
        <v>26</v>
      </c>
      <c r="P2465" s="141"/>
      <c r="Q2465" s="141" t="s">
        <v>6235</v>
      </c>
      <c r="R2465" s="141"/>
      <c r="S2465" s="141"/>
      <c r="T2465" s="141" t="s">
        <v>6236</v>
      </c>
      <c r="U2465" s="141">
        <v>0</v>
      </c>
      <c r="V2465" s="141"/>
      <c r="W2465" s="139" t="s">
        <v>4075</v>
      </c>
      <c r="X2465" s="141" t="s">
        <v>25</v>
      </c>
      <c r="Y2465" s="141" t="s">
        <v>27</v>
      </c>
      <c r="Z2465" s="141"/>
      <c r="AA2465" s="141" t="s">
        <v>34</v>
      </c>
      <c r="AB2465" s="141"/>
      <c r="AC2465" s="139" t="s">
        <v>18047</v>
      </c>
      <c r="AD2465" s="380"/>
      <c r="AE2465" s="139" t="s">
        <v>107</v>
      </c>
      <c r="AF2465" s="139" t="s">
        <v>13076</v>
      </c>
      <c r="AG2465" s="139" t="s">
        <v>4130</v>
      </c>
      <c r="AH2465" s="139" t="s">
        <v>1380</v>
      </c>
      <c r="AI2465" s="139" t="s">
        <v>1518</v>
      </c>
      <c r="AJ2465" s="139"/>
      <c r="AK2465" s="139" t="s">
        <v>1518</v>
      </c>
      <c r="AL2465" s="139" t="s">
        <v>1420</v>
      </c>
      <c r="AM2465" s="141"/>
      <c r="AN2465" s="141" t="s">
        <v>8</v>
      </c>
      <c r="AO2465" s="139"/>
      <c r="AP2465" s="139" t="s">
        <v>1420</v>
      </c>
      <c r="AQ2465" s="139" t="s">
        <v>5582</v>
      </c>
      <c r="AR2465" s="381"/>
      <c r="AS2465" s="139" t="s">
        <v>4075</v>
      </c>
      <c r="AT2465" s="141" t="s">
        <v>1404</v>
      </c>
      <c r="AU2465" s="141"/>
      <c r="AV2465" s="383"/>
      <c r="AW2465" s="385"/>
      <c r="AX2465" s="139" t="s">
        <v>5600</v>
      </c>
      <c r="AY2465" t="s">
        <v>19172</v>
      </c>
      <c r="BA2465" s="381"/>
      <c r="BB2465" s="139" t="s">
        <v>17</v>
      </c>
      <c r="BC2465" s="166"/>
      <c r="BD2465" s="166"/>
      <c r="BE2465" s="166"/>
      <c r="BF2465" s="166"/>
      <c r="BG2465" s="166"/>
      <c r="BH2465" s="308"/>
      <c r="BI2465" s="308"/>
      <c r="BJ2465" s="141" t="s">
        <v>26</v>
      </c>
      <c r="BK2465" s="141" t="s">
        <v>26</v>
      </c>
      <c r="BL2465" s="141"/>
      <c r="BM2465" s="141"/>
      <c r="BN2465" s="139" t="s">
        <v>4075</v>
      </c>
      <c r="BQ2465" s="141"/>
      <c r="BV2465" s="141"/>
      <c r="BX2465" s="141"/>
      <c r="BY2465" s="141"/>
      <c r="BZ2465" s="141"/>
      <c r="CA2465" s="141"/>
      <c r="CB2465" s="141"/>
      <c r="CC2465" s="141"/>
      <c r="CD2465" s="141"/>
      <c r="CE2465" s="141"/>
      <c r="CF2465" s="141"/>
      <c r="CG2465" s="141"/>
    </row>
    <row r="2466" spans="1:85" x14ac:dyDescent="0.35">
      <c r="A2466" s="155" t="s">
        <v>6229</v>
      </c>
      <c r="B2466" s="139" t="s">
        <v>4075</v>
      </c>
      <c r="C2466" s="18">
        <v>43700</v>
      </c>
      <c r="D2466" s="144">
        <v>0</v>
      </c>
      <c r="E2466" s="141" t="s">
        <v>13269</v>
      </c>
      <c r="F2466" s="141">
        <v>3</v>
      </c>
      <c r="G2466" s="141" t="s">
        <v>2536</v>
      </c>
      <c r="H2466" s="141">
        <v>2019</v>
      </c>
      <c r="I2466" s="18">
        <v>43700</v>
      </c>
      <c r="J2466" s="144">
        <v>0.89027777777777772</v>
      </c>
      <c r="K2466" s="378"/>
      <c r="L2466" s="139" t="s">
        <v>4075</v>
      </c>
      <c r="M2466" s="141" t="s">
        <v>28</v>
      </c>
      <c r="N2466" s="248"/>
      <c r="O2466" s="141" t="s">
        <v>26</v>
      </c>
      <c r="P2466" s="141"/>
      <c r="Q2466" s="141" t="s">
        <v>6230</v>
      </c>
      <c r="R2466" s="141" t="s">
        <v>6231</v>
      </c>
      <c r="S2466" s="141" t="s">
        <v>6232</v>
      </c>
      <c r="T2466" s="141" t="s">
        <v>6233</v>
      </c>
      <c r="U2466" s="141">
        <v>117800114</v>
      </c>
      <c r="V2466" s="141"/>
      <c r="W2466" s="139" t="s">
        <v>4075</v>
      </c>
      <c r="X2466" s="141" t="s">
        <v>25</v>
      </c>
      <c r="Y2466" s="141" t="s">
        <v>27</v>
      </c>
      <c r="Z2466" s="141"/>
      <c r="AA2466" s="141" t="s">
        <v>35</v>
      </c>
      <c r="AB2466" s="141"/>
      <c r="AC2466" s="139" t="s">
        <v>18047</v>
      </c>
      <c r="AD2466" s="380"/>
      <c r="AE2466" s="139" t="s">
        <v>103</v>
      </c>
      <c r="AF2466" s="139" t="s">
        <v>13075</v>
      </c>
      <c r="AG2466" s="139" t="s">
        <v>103</v>
      </c>
      <c r="AH2466" s="139" t="s">
        <v>1380</v>
      </c>
      <c r="AI2466" s="139" t="s">
        <v>7340</v>
      </c>
      <c r="AJ2466" s="139"/>
      <c r="AK2466" s="139" t="s">
        <v>7340</v>
      </c>
      <c r="AL2466" s="139" t="s">
        <v>1408</v>
      </c>
      <c r="AM2466" s="141"/>
      <c r="AN2466" s="141" t="s">
        <v>8</v>
      </c>
      <c r="AO2466" s="139"/>
      <c r="AP2466" s="139" t="s">
        <v>1408</v>
      </c>
      <c r="AQ2466" s="139"/>
      <c r="AR2466" s="381"/>
      <c r="AS2466" s="139" t="s">
        <v>4075</v>
      </c>
      <c r="AT2466" s="141" t="s">
        <v>1404</v>
      </c>
      <c r="AU2466" s="141"/>
      <c r="AV2466" s="383"/>
      <c r="AW2466" s="385"/>
      <c r="AX2466" s="139" t="s">
        <v>121</v>
      </c>
      <c r="AY2466" t="s">
        <v>19338</v>
      </c>
      <c r="BA2466" s="381"/>
      <c r="BB2466" s="139" t="s">
        <v>17</v>
      </c>
      <c r="BC2466" s="166"/>
      <c r="BD2466" s="166"/>
      <c r="BE2466" s="166"/>
      <c r="BF2466" s="166"/>
      <c r="BG2466" s="166"/>
      <c r="BH2466" s="308"/>
      <c r="BI2466" s="308"/>
      <c r="BJ2466" s="141" t="s">
        <v>26</v>
      </c>
      <c r="BK2466" s="141" t="s">
        <v>26</v>
      </c>
      <c r="BL2466" s="141"/>
      <c r="BM2466" s="141"/>
      <c r="BN2466" s="139" t="s">
        <v>4075</v>
      </c>
      <c r="BQ2466" s="141"/>
      <c r="BV2466" s="141"/>
      <c r="BX2466" s="141"/>
      <c r="BY2466" s="141"/>
      <c r="BZ2466" s="141"/>
      <c r="CA2466" s="141"/>
      <c r="CB2466" s="141"/>
      <c r="CC2466" s="141"/>
      <c r="CD2466" s="141"/>
      <c r="CE2466" s="141"/>
      <c r="CF2466" s="141"/>
      <c r="CG2466" s="141"/>
    </row>
    <row r="2467" spans="1:85" x14ac:dyDescent="0.35">
      <c r="A2467" s="155" t="s">
        <v>6242</v>
      </c>
      <c r="B2467" s="139" t="s">
        <v>4075</v>
      </c>
      <c r="C2467" s="18">
        <v>43700</v>
      </c>
      <c r="D2467" s="144">
        <v>0</v>
      </c>
      <c r="E2467" s="141" t="s">
        <v>13269</v>
      </c>
      <c r="F2467" s="141">
        <v>3</v>
      </c>
      <c r="G2467" s="141" t="s">
        <v>2536</v>
      </c>
      <c r="H2467" s="141">
        <v>2019</v>
      </c>
      <c r="I2467" s="18">
        <v>43700</v>
      </c>
      <c r="J2467" s="144">
        <v>0.5541666666666667</v>
      </c>
      <c r="K2467" s="378"/>
      <c r="L2467" s="139" t="s">
        <v>4075</v>
      </c>
      <c r="M2467" s="141" t="s">
        <v>28</v>
      </c>
      <c r="N2467" s="248"/>
      <c r="O2467" s="141" t="s">
        <v>26</v>
      </c>
      <c r="P2467" s="141"/>
      <c r="Q2467" s="141" t="s">
        <v>6243</v>
      </c>
      <c r="R2467" s="141" t="s">
        <v>6244</v>
      </c>
      <c r="S2467" s="141"/>
      <c r="T2467" s="141" t="s">
        <v>6245</v>
      </c>
      <c r="U2467" s="141">
        <v>0</v>
      </c>
      <c r="V2467" s="141"/>
      <c r="W2467" s="139" t="s">
        <v>4075</v>
      </c>
      <c r="X2467" s="141" t="s">
        <v>25</v>
      </c>
      <c r="Y2467" s="141" t="s">
        <v>27</v>
      </c>
      <c r="Z2467" s="141"/>
      <c r="AA2467" s="141" t="s">
        <v>34</v>
      </c>
      <c r="AB2467" s="141"/>
      <c r="AC2467" s="139" t="s">
        <v>18047</v>
      </c>
      <c r="AD2467" s="380"/>
      <c r="AE2467" s="139" t="s">
        <v>4</v>
      </c>
      <c r="AF2467" s="139" t="s">
        <v>13073</v>
      </c>
      <c r="AG2467" s="139" t="s">
        <v>4</v>
      </c>
      <c r="AH2467" s="139" t="s">
        <v>1380</v>
      </c>
      <c r="AI2467" s="139" t="s">
        <v>15678</v>
      </c>
      <c r="AJ2467" s="139"/>
      <c r="AK2467" s="139" t="s">
        <v>15678</v>
      </c>
      <c r="AL2467" s="139" t="s">
        <v>1563</v>
      </c>
      <c r="AM2467" s="141"/>
      <c r="AN2467" s="141" t="s">
        <v>8</v>
      </c>
      <c r="AO2467" s="139"/>
      <c r="AP2467" s="139" t="s">
        <v>1563</v>
      </c>
      <c r="AQ2467" s="139" t="s">
        <v>6246</v>
      </c>
      <c r="AR2467" s="381"/>
      <c r="AS2467" s="139" t="s">
        <v>4075</v>
      </c>
      <c r="AT2467" s="141" t="s">
        <v>1404</v>
      </c>
      <c r="AU2467" s="141"/>
      <c r="AV2467" s="383"/>
      <c r="AW2467" s="385"/>
      <c r="AX2467" s="139" t="s">
        <v>119</v>
      </c>
      <c r="AY2467" t="s">
        <v>19149</v>
      </c>
      <c r="BA2467" s="381"/>
      <c r="BB2467" s="139" t="s">
        <v>1444</v>
      </c>
      <c r="BC2467" s="166"/>
      <c r="BD2467" s="166"/>
      <c r="BE2467" s="166"/>
      <c r="BF2467" s="166"/>
      <c r="BG2467" s="166"/>
      <c r="BH2467" s="308"/>
      <c r="BI2467" s="308"/>
      <c r="BJ2467" s="141" t="s">
        <v>26</v>
      </c>
      <c r="BK2467" s="141" t="s">
        <v>26</v>
      </c>
      <c r="BL2467" s="141"/>
      <c r="BM2467" s="141"/>
      <c r="BN2467" s="139" t="s">
        <v>4075</v>
      </c>
      <c r="BQ2467" s="141" t="s">
        <v>16026</v>
      </c>
      <c r="BR2467" s="135" t="s">
        <v>15700</v>
      </c>
      <c r="BT2467" s="135" t="s">
        <v>15360</v>
      </c>
      <c r="BU2467" s="135" t="s">
        <v>15439</v>
      </c>
      <c r="BV2467" s="141" t="s">
        <v>13276</v>
      </c>
      <c r="BW2467" s="135" t="s">
        <v>2612</v>
      </c>
      <c r="BX2467" s="141" t="s">
        <v>12</v>
      </c>
      <c r="BY2467" s="141" t="s">
        <v>12</v>
      </c>
      <c r="BZ2467" s="141" t="s">
        <v>26</v>
      </c>
      <c r="CA2467" s="141" t="s">
        <v>1848</v>
      </c>
      <c r="CB2467" s="141"/>
      <c r="CC2467" s="141" t="s">
        <v>15690</v>
      </c>
      <c r="CD2467" s="141" t="s">
        <v>34</v>
      </c>
      <c r="CE2467" s="141" t="s">
        <v>15452</v>
      </c>
      <c r="CF2467" s="141" t="s">
        <v>15451</v>
      </c>
      <c r="CG2467" s="141" t="s">
        <v>4004</v>
      </c>
    </row>
    <row r="2468" spans="1:85" x14ac:dyDescent="0.35">
      <c r="A2468" s="155" t="s">
        <v>6238</v>
      </c>
      <c r="B2468" s="139" t="s">
        <v>4075</v>
      </c>
      <c r="C2468" s="18">
        <v>43700</v>
      </c>
      <c r="D2468" s="144">
        <v>0</v>
      </c>
      <c r="E2468" s="141" t="s">
        <v>13269</v>
      </c>
      <c r="F2468" s="141">
        <v>3</v>
      </c>
      <c r="G2468" s="141" t="s">
        <v>2536</v>
      </c>
      <c r="H2468" s="141">
        <v>2019</v>
      </c>
      <c r="I2468" s="18">
        <v>43700</v>
      </c>
      <c r="J2468" s="144">
        <v>0.68125000000000002</v>
      </c>
      <c r="K2468" s="378"/>
      <c r="L2468" s="139" t="s">
        <v>4075</v>
      </c>
      <c r="M2468" s="141" t="s">
        <v>28</v>
      </c>
      <c r="N2468" s="248"/>
      <c r="O2468" s="141" t="s">
        <v>26</v>
      </c>
      <c r="P2468" s="141"/>
      <c r="Q2468" s="141" t="s">
        <v>6239</v>
      </c>
      <c r="R2468" s="141" t="s">
        <v>6240</v>
      </c>
      <c r="S2468" s="141"/>
      <c r="T2468" s="141" t="s">
        <v>6241</v>
      </c>
      <c r="U2468" s="141">
        <v>117797551</v>
      </c>
      <c r="V2468" s="141"/>
      <c r="W2468" s="139" t="s">
        <v>4075</v>
      </c>
      <c r="X2468" s="141" t="s">
        <v>25</v>
      </c>
      <c r="Y2468" s="141" t="s">
        <v>27</v>
      </c>
      <c r="Z2468" s="141"/>
      <c r="AA2468" s="141" t="s">
        <v>34</v>
      </c>
      <c r="AB2468" s="141"/>
      <c r="AC2468" s="139" t="s">
        <v>18050</v>
      </c>
      <c r="AD2468" s="380"/>
      <c r="AE2468" s="139" t="s">
        <v>103</v>
      </c>
      <c r="AF2468" s="139" t="s">
        <v>13079</v>
      </c>
      <c r="AG2468" s="139" t="s">
        <v>103</v>
      </c>
      <c r="AH2468" s="139" t="s">
        <v>1380</v>
      </c>
      <c r="AI2468" s="139" t="s">
        <v>7240</v>
      </c>
      <c r="AJ2468" s="139"/>
      <c r="AK2468" s="139" t="s">
        <v>7240</v>
      </c>
      <c r="AL2468" s="139" t="s">
        <v>46</v>
      </c>
      <c r="AM2468" s="141"/>
      <c r="AN2468" s="141" t="s">
        <v>8</v>
      </c>
      <c r="AO2468" s="139"/>
      <c r="AP2468" s="139" t="s">
        <v>46</v>
      </c>
      <c r="AQ2468" s="139" t="s">
        <v>5582</v>
      </c>
      <c r="AR2468" s="381"/>
      <c r="AS2468" s="139" t="s">
        <v>4075</v>
      </c>
      <c r="AT2468" s="141" t="s">
        <v>1404</v>
      </c>
      <c r="AU2468" s="141"/>
      <c r="AV2468" s="383"/>
      <c r="AW2468" s="385"/>
      <c r="AX2468" s="139" t="s">
        <v>119</v>
      </c>
      <c r="AY2468" t="s">
        <v>18639</v>
      </c>
      <c r="BA2468" s="381"/>
      <c r="BB2468" s="139" t="s">
        <v>17</v>
      </c>
      <c r="BC2468" s="166"/>
      <c r="BD2468" s="166"/>
      <c r="BE2468" s="166"/>
      <c r="BF2468" s="166"/>
      <c r="BG2468" s="166"/>
      <c r="BH2468" s="308"/>
      <c r="BI2468" s="308"/>
      <c r="BJ2468" s="141" t="s">
        <v>26</v>
      </c>
      <c r="BK2468" s="141" t="s">
        <v>26</v>
      </c>
      <c r="BL2468" s="141"/>
      <c r="BM2468" s="141"/>
      <c r="BN2468" s="139" t="s">
        <v>4075</v>
      </c>
      <c r="BQ2468" s="141"/>
      <c r="BV2468" s="141"/>
      <c r="BX2468" s="141"/>
      <c r="BY2468" s="141"/>
      <c r="BZ2468" s="141"/>
      <c r="CA2468" s="141"/>
      <c r="CB2468" s="141"/>
      <c r="CC2468" s="141"/>
      <c r="CD2468" s="141"/>
      <c r="CE2468" s="141"/>
      <c r="CF2468" s="141"/>
      <c r="CG2468" s="141"/>
    </row>
    <row r="2469" spans="1:85" x14ac:dyDescent="0.35">
      <c r="A2469" s="155" t="s">
        <v>6222</v>
      </c>
      <c r="B2469" s="139" t="s">
        <v>4075</v>
      </c>
      <c r="C2469" s="18">
        <v>43701</v>
      </c>
      <c r="D2469" s="144">
        <v>0</v>
      </c>
      <c r="E2469" s="141" t="s">
        <v>13269</v>
      </c>
      <c r="F2469" s="141">
        <v>3</v>
      </c>
      <c r="G2469" s="141" t="s">
        <v>2536</v>
      </c>
      <c r="H2469" s="141">
        <v>2019</v>
      </c>
      <c r="I2469" s="18">
        <v>43701</v>
      </c>
      <c r="J2469" s="144"/>
      <c r="K2469" s="378"/>
      <c r="L2469" s="139" t="s">
        <v>4075</v>
      </c>
      <c r="M2469" s="141" t="s">
        <v>28</v>
      </c>
      <c r="N2469" s="248"/>
      <c r="O2469" s="141" t="s">
        <v>26</v>
      </c>
      <c r="P2469" s="141"/>
      <c r="Q2469" s="141" t="s">
        <v>6223</v>
      </c>
      <c r="R2469" s="141"/>
      <c r="S2469" s="141"/>
      <c r="T2469" s="141" t="s">
        <v>6224</v>
      </c>
      <c r="U2469" s="141">
        <v>0</v>
      </c>
      <c r="V2469" s="141"/>
      <c r="W2469" s="139" t="s">
        <v>4075</v>
      </c>
      <c r="X2469" s="141" t="s">
        <v>25</v>
      </c>
      <c r="Y2469" s="141" t="s">
        <v>27</v>
      </c>
      <c r="Z2469" s="141"/>
      <c r="AA2469" s="141" t="s">
        <v>34</v>
      </c>
      <c r="AB2469" s="141"/>
      <c r="AC2469" s="139" t="s">
        <v>18047</v>
      </c>
      <c r="AD2469" s="380"/>
      <c r="AE2469" s="139" t="s">
        <v>102</v>
      </c>
      <c r="AF2469" s="139" t="s">
        <v>13068</v>
      </c>
      <c r="AG2469" s="139" t="s">
        <v>102</v>
      </c>
      <c r="AH2469" s="139" t="s">
        <v>1378</v>
      </c>
      <c r="AI2469" s="139" t="s">
        <v>1398</v>
      </c>
      <c r="AJ2469" s="139" t="s">
        <v>1408</v>
      </c>
      <c r="AK2469" s="139"/>
      <c r="AL2469" s="139"/>
      <c r="AM2469" s="141"/>
      <c r="AN2469" s="141" t="s">
        <v>8</v>
      </c>
      <c r="AO2469" s="139"/>
      <c r="AP2469" s="139" t="s">
        <v>1408</v>
      </c>
      <c r="AQ2469" s="139"/>
      <c r="AR2469" s="381"/>
      <c r="AS2469" s="139" t="s">
        <v>4075</v>
      </c>
      <c r="AT2469" s="141" t="s">
        <v>1404</v>
      </c>
      <c r="AU2469" s="141"/>
      <c r="AV2469" s="383"/>
      <c r="AW2469" s="385"/>
      <c r="AX2469" s="139" t="s">
        <v>1431</v>
      </c>
      <c r="AY2469" t="s">
        <v>19339</v>
      </c>
      <c r="BA2469" s="381"/>
      <c r="BB2469" s="139" t="s">
        <v>17</v>
      </c>
      <c r="BC2469" s="166"/>
      <c r="BD2469" s="166"/>
      <c r="BE2469" s="166"/>
      <c r="BF2469" s="166"/>
      <c r="BG2469" s="166"/>
      <c r="BH2469" s="308"/>
      <c r="BI2469" s="308"/>
      <c r="BJ2469" s="141" t="s">
        <v>26</v>
      </c>
      <c r="BK2469" s="141" t="s">
        <v>26</v>
      </c>
      <c r="BL2469" s="141"/>
      <c r="BM2469" s="141"/>
      <c r="BN2469" s="139" t="s">
        <v>4075</v>
      </c>
      <c r="BQ2469" s="141"/>
      <c r="BV2469" s="141"/>
      <c r="BX2469" s="141"/>
      <c r="BY2469" s="141"/>
      <c r="BZ2469" s="141"/>
      <c r="CA2469" s="141"/>
      <c r="CB2469" s="141"/>
      <c r="CC2469" s="141"/>
      <c r="CD2469" s="141"/>
      <c r="CE2469" s="141"/>
      <c r="CF2469" s="141"/>
      <c r="CG2469" s="141"/>
    </row>
    <row r="2470" spans="1:85" x14ac:dyDescent="0.35">
      <c r="A2470" s="155" t="s">
        <v>6225</v>
      </c>
      <c r="B2470" s="139" t="s">
        <v>4075</v>
      </c>
      <c r="C2470" s="18">
        <v>43701</v>
      </c>
      <c r="D2470" s="144">
        <v>0</v>
      </c>
      <c r="E2470" s="141" t="s">
        <v>13269</v>
      </c>
      <c r="F2470" s="141">
        <v>3</v>
      </c>
      <c r="G2470" s="141" t="s">
        <v>2536</v>
      </c>
      <c r="H2470" s="141">
        <v>2019</v>
      </c>
      <c r="I2470" s="18">
        <v>43701</v>
      </c>
      <c r="J2470" s="144">
        <v>0.77916666666666667</v>
      </c>
      <c r="K2470" s="378"/>
      <c r="L2470" s="139" t="s">
        <v>4075</v>
      </c>
      <c r="M2470" s="141" t="s">
        <v>28</v>
      </c>
      <c r="N2470" s="248"/>
      <c r="O2470" s="141" t="s">
        <v>26</v>
      </c>
      <c r="P2470" s="141"/>
      <c r="Q2470" s="141" t="s">
        <v>6226</v>
      </c>
      <c r="R2470" s="141" t="s">
        <v>6227</v>
      </c>
      <c r="S2470" s="141"/>
      <c r="T2470" s="141" t="s">
        <v>6228</v>
      </c>
      <c r="U2470" s="141">
        <v>0</v>
      </c>
      <c r="V2470" s="141"/>
      <c r="W2470" s="139" t="s">
        <v>4075</v>
      </c>
      <c r="X2470" s="141" t="s">
        <v>25</v>
      </c>
      <c r="Y2470" s="141" t="s">
        <v>27</v>
      </c>
      <c r="Z2470" s="141"/>
      <c r="AA2470" s="141" t="s">
        <v>34</v>
      </c>
      <c r="AB2470" s="141"/>
      <c r="AC2470" s="139" t="s">
        <v>18047</v>
      </c>
      <c r="AD2470" s="380"/>
      <c r="AE2470" s="139" t="s">
        <v>103</v>
      </c>
      <c r="AF2470" s="139" t="s">
        <v>13075</v>
      </c>
      <c r="AG2470" s="139" t="s">
        <v>103</v>
      </c>
      <c r="AH2470" s="139" t="s">
        <v>1380</v>
      </c>
      <c r="AI2470" s="139" t="s">
        <v>7340</v>
      </c>
      <c r="AJ2470" s="139"/>
      <c r="AK2470" s="139" t="s">
        <v>7340</v>
      </c>
      <c r="AL2470" s="139" t="s">
        <v>1408</v>
      </c>
      <c r="AM2470" s="141"/>
      <c r="AN2470" s="141" t="s">
        <v>8</v>
      </c>
      <c r="AO2470" s="139"/>
      <c r="AP2470" s="139" t="s">
        <v>1408</v>
      </c>
      <c r="AQ2470" s="139"/>
      <c r="AR2470" s="381"/>
      <c r="AS2470" s="139" t="s">
        <v>4075</v>
      </c>
      <c r="AT2470" s="141" t="s">
        <v>43</v>
      </c>
      <c r="AU2470" s="141">
        <v>330</v>
      </c>
      <c r="AV2470" s="383"/>
      <c r="AW2470" s="385"/>
      <c r="AX2470" s="139" t="s">
        <v>5696</v>
      </c>
      <c r="AY2470" t="s">
        <v>18261</v>
      </c>
      <c r="BA2470" s="381"/>
      <c r="BB2470" s="139" t="s">
        <v>1451</v>
      </c>
      <c r="BC2470" s="166"/>
      <c r="BD2470" s="166"/>
      <c r="BE2470" s="166"/>
      <c r="BF2470" s="166"/>
      <c r="BG2470" s="166"/>
      <c r="BH2470" s="308"/>
      <c r="BI2470" s="308"/>
      <c r="BJ2470" s="141" t="s">
        <v>26</v>
      </c>
      <c r="BK2470" s="141" t="s">
        <v>26</v>
      </c>
      <c r="BL2470" s="141"/>
      <c r="BM2470" s="141"/>
      <c r="BN2470" s="139" t="s">
        <v>4075</v>
      </c>
      <c r="BQ2470" s="141"/>
      <c r="BV2470" s="141"/>
      <c r="BX2470" s="141"/>
      <c r="BY2470" s="141"/>
      <c r="BZ2470" s="141"/>
      <c r="CA2470" s="141"/>
      <c r="CB2470" s="141"/>
      <c r="CC2470" s="141"/>
      <c r="CD2470" s="141"/>
      <c r="CE2470" s="141"/>
      <c r="CF2470" s="141"/>
      <c r="CG2470" s="141"/>
    </row>
    <row r="2471" spans="1:85" x14ac:dyDescent="0.35">
      <c r="A2471" s="155" t="s">
        <v>6216</v>
      </c>
      <c r="B2471" s="139" t="s">
        <v>4075</v>
      </c>
      <c r="C2471" s="18">
        <v>43702</v>
      </c>
      <c r="D2471" s="144">
        <v>0</v>
      </c>
      <c r="E2471" s="141" t="s">
        <v>13270</v>
      </c>
      <c r="F2471" s="141">
        <v>3</v>
      </c>
      <c r="G2471" s="141" t="s">
        <v>2536</v>
      </c>
      <c r="H2471" s="141">
        <v>2019</v>
      </c>
      <c r="I2471" s="18">
        <v>43702</v>
      </c>
      <c r="J2471" s="144">
        <v>0.58750000000000002</v>
      </c>
      <c r="K2471" s="378"/>
      <c r="L2471" s="139" t="s">
        <v>4075</v>
      </c>
      <c r="M2471" s="141" t="s">
        <v>28</v>
      </c>
      <c r="N2471" s="248"/>
      <c r="O2471" s="141" t="s">
        <v>26</v>
      </c>
      <c r="P2471" s="141"/>
      <c r="Q2471" s="141" t="s">
        <v>6217</v>
      </c>
      <c r="R2471" s="141" t="s">
        <v>6218</v>
      </c>
      <c r="S2471" s="141"/>
      <c r="T2471" s="141" t="s">
        <v>6219</v>
      </c>
      <c r="U2471" s="141">
        <v>117807561</v>
      </c>
      <c r="V2471" s="141"/>
      <c r="W2471" s="139" t="s">
        <v>4075</v>
      </c>
      <c r="X2471" s="141" t="s">
        <v>25</v>
      </c>
      <c r="Y2471" s="141" t="s">
        <v>27</v>
      </c>
      <c r="Z2471" s="141"/>
      <c r="AA2471" s="141" t="s">
        <v>34</v>
      </c>
      <c r="AB2471" s="141"/>
      <c r="AC2471" s="139" t="s">
        <v>18047</v>
      </c>
      <c r="AD2471" s="380"/>
      <c r="AE2471" s="139" t="s">
        <v>4</v>
      </c>
      <c r="AF2471" s="139" t="s">
        <v>13073</v>
      </c>
      <c r="AG2471" s="139" t="s">
        <v>4</v>
      </c>
      <c r="AH2471" s="139" t="s">
        <v>1380</v>
      </c>
      <c r="AI2471" s="139" t="s">
        <v>15678</v>
      </c>
      <c r="AJ2471" s="139"/>
      <c r="AK2471" s="139" t="s">
        <v>15678</v>
      </c>
      <c r="AL2471" s="139" t="s">
        <v>60</v>
      </c>
      <c r="AM2471" s="141"/>
      <c r="AN2471" s="141" t="s">
        <v>8</v>
      </c>
      <c r="AO2471" s="139"/>
      <c r="AP2471" s="139" t="s">
        <v>60</v>
      </c>
      <c r="AQ2471" s="139"/>
      <c r="AR2471" s="381"/>
      <c r="AS2471" s="139" t="s">
        <v>4075</v>
      </c>
      <c r="AT2471" s="141" t="s">
        <v>44</v>
      </c>
      <c r="AU2471" s="141">
        <v>113</v>
      </c>
      <c r="AV2471" s="383"/>
      <c r="AW2471" s="385"/>
      <c r="AX2471" s="139" t="s">
        <v>1616</v>
      </c>
      <c r="AY2471" t="s">
        <v>18236</v>
      </c>
      <c r="BA2471" s="381"/>
      <c r="BB2471" s="139" t="s">
        <v>1451</v>
      </c>
      <c r="BC2471" s="166"/>
      <c r="BD2471" s="166"/>
      <c r="BE2471" s="166"/>
      <c r="BF2471" s="166"/>
      <c r="BG2471" s="166"/>
      <c r="BH2471" s="308"/>
      <c r="BI2471" s="308"/>
      <c r="BJ2471" s="141" t="s">
        <v>26</v>
      </c>
      <c r="BK2471" s="141" t="s">
        <v>26</v>
      </c>
      <c r="BL2471" s="141"/>
      <c r="BM2471" s="141"/>
      <c r="BN2471" s="139" t="s">
        <v>4075</v>
      </c>
      <c r="BQ2471" s="141" t="s">
        <v>16030</v>
      </c>
      <c r="BT2471" s="135" t="s">
        <v>15351</v>
      </c>
      <c r="BV2471" s="141"/>
      <c r="BX2471" s="141"/>
      <c r="BY2471" s="141"/>
      <c r="BZ2471" s="141"/>
      <c r="CA2471" s="141"/>
      <c r="CB2471" s="141"/>
      <c r="CC2471" s="141"/>
      <c r="CD2471" s="141"/>
      <c r="CE2471" s="141"/>
      <c r="CF2471" s="141"/>
      <c r="CG2471" s="141" t="s">
        <v>4004</v>
      </c>
    </row>
    <row r="2472" spans="1:85" x14ac:dyDescent="0.35">
      <c r="A2472" s="155" t="s">
        <v>6220</v>
      </c>
      <c r="B2472" s="139" t="s">
        <v>4075</v>
      </c>
      <c r="C2472" s="18">
        <v>43702</v>
      </c>
      <c r="D2472" s="144">
        <v>0</v>
      </c>
      <c r="E2472" s="141" t="s">
        <v>13270</v>
      </c>
      <c r="F2472" s="141">
        <v>3</v>
      </c>
      <c r="G2472" s="141" t="s">
        <v>2536</v>
      </c>
      <c r="H2472" s="141">
        <v>2019</v>
      </c>
      <c r="I2472" s="18"/>
      <c r="J2472" s="144"/>
      <c r="K2472" s="378"/>
      <c r="L2472" s="139" t="s">
        <v>4075</v>
      </c>
      <c r="M2472" s="141" t="s">
        <v>28</v>
      </c>
      <c r="N2472" s="248"/>
      <c r="O2472" s="141" t="s">
        <v>26</v>
      </c>
      <c r="P2472" s="141"/>
      <c r="Q2472" s="141"/>
      <c r="R2472" s="141"/>
      <c r="S2472" s="141"/>
      <c r="T2472" s="141" t="s">
        <v>6221</v>
      </c>
      <c r="U2472" s="141">
        <v>0</v>
      </c>
      <c r="V2472" s="141"/>
      <c r="W2472" s="139" t="s">
        <v>4075</v>
      </c>
      <c r="X2472" s="141" t="s">
        <v>25</v>
      </c>
      <c r="Y2472" s="141" t="s">
        <v>27</v>
      </c>
      <c r="Z2472" s="141"/>
      <c r="AA2472" s="141" t="s">
        <v>35</v>
      </c>
      <c r="AB2472" s="141"/>
      <c r="AC2472" s="139" t="s">
        <v>18049</v>
      </c>
      <c r="AD2472" s="380"/>
      <c r="AE2472" s="139" t="s">
        <v>102</v>
      </c>
      <c r="AF2472" s="139" t="s">
        <v>13071</v>
      </c>
      <c r="AG2472" s="139" t="s">
        <v>102</v>
      </c>
      <c r="AH2472" s="139" t="s">
        <v>1378</v>
      </c>
      <c r="AI2472" s="139" t="s">
        <v>13</v>
      </c>
      <c r="AJ2472" s="139" t="s">
        <v>6</v>
      </c>
      <c r="AK2472" s="139"/>
      <c r="AL2472" s="139"/>
      <c r="AM2472" s="141"/>
      <c r="AN2472" s="141" t="s">
        <v>8</v>
      </c>
      <c r="AO2472" s="139"/>
      <c r="AP2472" s="139" t="s">
        <v>6</v>
      </c>
      <c r="AQ2472" s="139"/>
      <c r="AR2472" s="381"/>
      <c r="AS2472" s="139" t="s">
        <v>4075</v>
      </c>
      <c r="AT2472" s="141" t="s">
        <v>1404</v>
      </c>
      <c r="AU2472" s="141"/>
      <c r="AV2472" s="383"/>
      <c r="AW2472" s="385"/>
      <c r="AX2472" s="139" t="s">
        <v>2050</v>
      </c>
      <c r="AY2472" t="s">
        <v>19340</v>
      </c>
      <c r="BA2472" s="381"/>
      <c r="BB2472" s="139" t="s">
        <v>1450</v>
      </c>
      <c r="BC2472" s="166"/>
      <c r="BD2472" s="166"/>
      <c r="BE2472" s="166"/>
      <c r="BF2472" s="166"/>
      <c r="BG2472" s="166"/>
      <c r="BH2472" s="308"/>
      <c r="BI2472" s="308"/>
      <c r="BJ2472" s="141" t="s">
        <v>26</v>
      </c>
      <c r="BK2472" s="141" t="s">
        <v>26</v>
      </c>
      <c r="BL2472" s="141"/>
      <c r="BM2472" s="141"/>
      <c r="BN2472" s="139" t="s">
        <v>4075</v>
      </c>
      <c r="BQ2472" s="141"/>
      <c r="BV2472" s="141"/>
      <c r="BX2472" s="141"/>
      <c r="BY2472" s="141"/>
      <c r="BZ2472" s="141"/>
      <c r="CA2472" s="141"/>
      <c r="CB2472" s="141"/>
      <c r="CC2472" s="141"/>
      <c r="CD2472" s="141"/>
      <c r="CE2472" s="141"/>
      <c r="CF2472" s="141"/>
      <c r="CG2472" s="141"/>
    </row>
    <row r="2473" spans="1:85" x14ac:dyDescent="0.35">
      <c r="A2473" s="155" t="s">
        <v>6212</v>
      </c>
      <c r="B2473" s="139" t="s">
        <v>4075</v>
      </c>
      <c r="C2473" s="18">
        <v>43704</v>
      </c>
      <c r="D2473" s="144">
        <v>0</v>
      </c>
      <c r="E2473" s="141" t="s">
        <v>13270</v>
      </c>
      <c r="F2473" s="141">
        <v>3</v>
      </c>
      <c r="G2473" s="141" t="s">
        <v>2536</v>
      </c>
      <c r="H2473" s="141">
        <v>2019</v>
      </c>
      <c r="I2473" s="18">
        <v>43704</v>
      </c>
      <c r="J2473" s="144">
        <v>0.60277777777777775</v>
      </c>
      <c r="K2473" s="378"/>
      <c r="L2473" s="139" t="s">
        <v>4075</v>
      </c>
      <c r="M2473" s="141" t="s">
        <v>28</v>
      </c>
      <c r="N2473" s="248"/>
      <c r="O2473" s="141" t="s">
        <v>26</v>
      </c>
      <c r="P2473" s="141"/>
      <c r="Q2473" s="141" t="s">
        <v>6213</v>
      </c>
      <c r="R2473" s="141" t="s">
        <v>6214</v>
      </c>
      <c r="S2473" s="141"/>
      <c r="T2473" s="141" t="s">
        <v>6215</v>
      </c>
      <c r="U2473" s="141">
        <v>117814979</v>
      </c>
      <c r="V2473" s="141"/>
      <c r="W2473" s="139" t="s">
        <v>4075</v>
      </c>
      <c r="X2473" s="141" t="s">
        <v>25</v>
      </c>
      <c r="Y2473" s="141" t="s">
        <v>27</v>
      </c>
      <c r="Z2473" s="141"/>
      <c r="AA2473" s="141" t="s">
        <v>34</v>
      </c>
      <c r="AB2473" s="141"/>
      <c r="AC2473" s="139" t="s">
        <v>18047</v>
      </c>
      <c r="AD2473" s="380"/>
      <c r="AE2473" s="139" t="s">
        <v>103</v>
      </c>
      <c r="AF2473" s="139" t="s">
        <v>13075</v>
      </c>
      <c r="AG2473" s="139" t="s">
        <v>103</v>
      </c>
      <c r="AH2473" s="139" t="s">
        <v>1380</v>
      </c>
      <c r="AI2473" s="139" t="s">
        <v>7340</v>
      </c>
      <c r="AJ2473" s="139"/>
      <c r="AK2473" s="139" t="s">
        <v>7340</v>
      </c>
      <c r="AL2473" s="139" t="s">
        <v>1408</v>
      </c>
      <c r="AM2473" s="141"/>
      <c r="AN2473" s="141" t="s">
        <v>8</v>
      </c>
      <c r="AO2473" s="139"/>
      <c r="AP2473" s="139" t="s">
        <v>1408</v>
      </c>
      <c r="AQ2473" s="139"/>
      <c r="AR2473" s="381"/>
      <c r="AS2473" s="139" t="s">
        <v>4075</v>
      </c>
      <c r="AT2473" s="141" t="s">
        <v>1404</v>
      </c>
      <c r="AU2473" s="141"/>
      <c r="AV2473" s="383"/>
      <c r="AW2473" s="385"/>
      <c r="AX2473" s="139" t="s">
        <v>2103</v>
      </c>
      <c r="AY2473" t="s">
        <v>18383</v>
      </c>
      <c r="BA2473" s="381"/>
      <c r="BB2473" s="139" t="s">
        <v>1444</v>
      </c>
      <c r="BC2473" s="166"/>
      <c r="BD2473" s="166"/>
      <c r="BE2473" s="166"/>
      <c r="BF2473" s="166"/>
      <c r="BG2473" s="166"/>
      <c r="BH2473" s="308"/>
      <c r="BI2473" s="308"/>
      <c r="BJ2473" s="141" t="s">
        <v>26</v>
      </c>
      <c r="BK2473" s="141" t="s">
        <v>26</v>
      </c>
      <c r="BL2473" s="141"/>
      <c r="BM2473" s="141"/>
      <c r="BN2473" s="139" t="s">
        <v>4075</v>
      </c>
      <c r="BQ2473" s="141"/>
      <c r="BV2473" s="141"/>
      <c r="BX2473" s="141"/>
      <c r="BY2473" s="141"/>
      <c r="BZ2473" s="141"/>
      <c r="CA2473" s="141"/>
      <c r="CB2473" s="141"/>
      <c r="CC2473" s="141"/>
      <c r="CD2473" s="141"/>
      <c r="CE2473" s="141"/>
      <c r="CF2473" s="141"/>
      <c r="CG2473" s="141"/>
    </row>
    <row r="2474" spans="1:85" x14ac:dyDescent="0.35">
      <c r="A2474" s="155" t="s">
        <v>6198</v>
      </c>
      <c r="B2474" s="139" t="s">
        <v>4075</v>
      </c>
      <c r="C2474" s="18">
        <v>43705</v>
      </c>
      <c r="D2474" s="144">
        <v>0</v>
      </c>
      <c r="E2474" s="141" t="s">
        <v>13270</v>
      </c>
      <c r="F2474" s="141">
        <v>3</v>
      </c>
      <c r="G2474" s="141" t="s">
        <v>2536</v>
      </c>
      <c r="H2474" s="141">
        <v>2019</v>
      </c>
      <c r="I2474" s="18">
        <v>43705</v>
      </c>
      <c r="J2474" s="144">
        <v>8.8888888888888892E-2</v>
      </c>
      <c r="K2474" s="378"/>
      <c r="L2474" s="139" t="s">
        <v>4075</v>
      </c>
      <c r="M2474" s="141" t="s">
        <v>28</v>
      </c>
      <c r="N2474" s="248"/>
      <c r="O2474" s="141" t="s">
        <v>26</v>
      </c>
      <c r="P2474" s="141"/>
      <c r="Q2474" s="141" t="s">
        <v>6199</v>
      </c>
      <c r="R2474" s="141" t="s">
        <v>6200</v>
      </c>
      <c r="S2474" s="141"/>
      <c r="T2474" s="141" t="s">
        <v>6201</v>
      </c>
      <c r="U2474" s="141">
        <v>0</v>
      </c>
      <c r="V2474" s="141"/>
      <c r="W2474" s="139" t="s">
        <v>4075</v>
      </c>
      <c r="X2474" s="141" t="s">
        <v>25</v>
      </c>
      <c r="Y2474" s="141" t="s">
        <v>27</v>
      </c>
      <c r="Z2474" s="141"/>
      <c r="AA2474" s="141" t="s">
        <v>34</v>
      </c>
      <c r="AB2474" s="141"/>
      <c r="AC2474" s="139" t="s">
        <v>18047</v>
      </c>
      <c r="AD2474" s="380"/>
      <c r="AE2474" s="139" t="s">
        <v>105</v>
      </c>
      <c r="AF2474" s="139" t="s">
        <v>13076</v>
      </c>
      <c r="AG2474" s="139" t="s">
        <v>1518</v>
      </c>
      <c r="AH2474" s="139" t="s">
        <v>1380</v>
      </c>
      <c r="AI2474" s="139" t="s">
        <v>1518</v>
      </c>
      <c r="AJ2474" s="139"/>
      <c r="AK2474" s="139" t="s">
        <v>1518</v>
      </c>
      <c r="AL2474" s="139" t="s">
        <v>95</v>
      </c>
      <c r="AM2474" s="141"/>
      <c r="AN2474" s="141" t="s">
        <v>8</v>
      </c>
      <c r="AO2474" s="139"/>
      <c r="AP2474" s="139" t="s">
        <v>95</v>
      </c>
      <c r="AQ2474" s="139"/>
      <c r="AR2474" s="381"/>
      <c r="AS2474" s="139" t="s">
        <v>4075</v>
      </c>
      <c r="AT2474" s="141" t="s">
        <v>1404</v>
      </c>
      <c r="AU2474" s="141"/>
      <c r="AV2474" s="383"/>
      <c r="AW2474" s="385"/>
      <c r="AX2474" s="139" t="s">
        <v>119</v>
      </c>
      <c r="AY2474" t="s">
        <v>18643</v>
      </c>
      <c r="BA2474" s="381"/>
      <c r="BB2474" s="139" t="s">
        <v>1444</v>
      </c>
      <c r="BC2474" s="166"/>
      <c r="BD2474" s="166"/>
      <c r="BE2474" s="166"/>
      <c r="BF2474" s="166"/>
      <c r="BG2474" s="166"/>
      <c r="BH2474" s="308"/>
      <c r="BI2474" s="308"/>
      <c r="BJ2474" s="141" t="s">
        <v>26</v>
      </c>
      <c r="BK2474" s="141" t="s">
        <v>26</v>
      </c>
      <c r="BL2474" s="141"/>
      <c r="BM2474" s="141"/>
      <c r="BN2474" s="139" t="s">
        <v>4075</v>
      </c>
      <c r="BQ2474" s="141"/>
      <c r="BV2474" s="141"/>
      <c r="BX2474" s="141"/>
      <c r="BY2474" s="141"/>
      <c r="BZ2474" s="141"/>
      <c r="CA2474" s="141"/>
      <c r="CB2474" s="141"/>
      <c r="CC2474" s="141"/>
      <c r="CD2474" s="141"/>
      <c r="CE2474" s="141"/>
      <c r="CF2474" s="141"/>
      <c r="CG2474" s="141"/>
    </row>
    <row r="2475" spans="1:85" x14ac:dyDescent="0.35">
      <c r="A2475" s="155" t="s">
        <v>6202</v>
      </c>
      <c r="B2475" s="139" t="s">
        <v>4075</v>
      </c>
      <c r="C2475" s="18">
        <v>43705</v>
      </c>
      <c r="D2475" s="144">
        <v>0</v>
      </c>
      <c r="E2475" s="141" t="s">
        <v>13270</v>
      </c>
      <c r="F2475" s="141">
        <v>3</v>
      </c>
      <c r="G2475" s="141" t="s">
        <v>2536</v>
      </c>
      <c r="H2475" s="141">
        <v>2019</v>
      </c>
      <c r="I2475" s="18">
        <v>43705</v>
      </c>
      <c r="J2475" s="144">
        <v>0.67777777777777781</v>
      </c>
      <c r="K2475" s="378"/>
      <c r="L2475" s="139" t="s">
        <v>4075</v>
      </c>
      <c r="M2475" s="141" t="s">
        <v>28</v>
      </c>
      <c r="N2475" s="248"/>
      <c r="O2475" s="141" t="s">
        <v>26</v>
      </c>
      <c r="P2475" s="141"/>
      <c r="Q2475" s="141" t="s">
        <v>6203</v>
      </c>
      <c r="R2475" s="141" t="s">
        <v>6204</v>
      </c>
      <c r="S2475" s="141"/>
      <c r="T2475" s="141" t="s">
        <v>6205</v>
      </c>
      <c r="U2475" s="141">
        <v>117819225</v>
      </c>
      <c r="V2475" s="141"/>
      <c r="W2475" s="139" t="s">
        <v>4075</v>
      </c>
      <c r="X2475" s="141" t="s">
        <v>25</v>
      </c>
      <c r="Y2475" s="141" t="s">
        <v>27</v>
      </c>
      <c r="Z2475" s="141"/>
      <c r="AA2475" s="141" t="s">
        <v>34</v>
      </c>
      <c r="AB2475" s="141"/>
      <c r="AC2475" s="139" t="s">
        <v>18050</v>
      </c>
      <c r="AD2475" s="380"/>
      <c r="AE2475" s="139" t="s">
        <v>4</v>
      </c>
      <c r="AF2475" s="139" t="s">
        <v>13073</v>
      </c>
      <c r="AG2475" s="139" t="s">
        <v>4</v>
      </c>
      <c r="AH2475" s="139" t="s">
        <v>1380</v>
      </c>
      <c r="AI2475" s="139" t="s">
        <v>15678</v>
      </c>
      <c r="AJ2475" s="139"/>
      <c r="AK2475" s="139" t="s">
        <v>15678</v>
      </c>
      <c r="AL2475" s="139" t="s">
        <v>1563</v>
      </c>
      <c r="AM2475" s="141"/>
      <c r="AN2475" s="141" t="s">
        <v>8</v>
      </c>
      <c r="AO2475" s="139"/>
      <c r="AP2475" s="139" t="s">
        <v>1563</v>
      </c>
      <c r="AQ2475" s="139"/>
      <c r="AR2475" s="381"/>
      <c r="AS2475" s="139" t="s">
        <v>4075</v>
      </c>
      <c r="AT2475" s="141" t="s">
        <v>1404</v>
      </c>
      <c r="AU2475" s="141">
        <v>162</v>
      </c>
      <c r="AV2475" s="383"/>
      <c r="AW2475" s="385"/>
      <c r="AX2475" s="139" t="s">
        <v>6206</v>
      </c>
      <c r="AY2475" t="s">
        <v>18593</v>
      </c>
      <c r="BA2475" s="381"/>
      <c r="BB2475" s="139" t="s">
        <v>1451</v>
      </c>
      <c r="BC2475" s="166"/>
      <c r="BD2475" s="166"/>
      <c r="BE2475" s="166"/>
      <c r="BF2475" s="166"/>
      <c r="BG2475" s="166"/>
      <c r="BH2475" s="308"/>
      <c r="BI2475" s="308"/>
      <c r="BJ2475" s="141" t="s">
        <v>26</v>
      </c>
      <c r="BK2475" s="141" t="s">
        <v>26</v>
      </c>
      <c r="BL2475" s="141"/>
      <c r="BM2475" s="141"/>
      <c r="BN2475" s="139" t="s">
        <v>4075</v>
      </c>
      <c r="BQ2475" s="141" t="s">
        <v>16031</v>
      </c>
      <c r="BR2475" s="135" t="s">
        <v>15680</v>
      </c>
      <c r="BT2475" s="135" t="s">
        <v>15354</v>
      </c>
      <c r="BU2475" s="135" t="s">
        <v>2059</v>
      </c>
      <c r="BV2475" s="141" t="s">
        <v>13278</v>
      </c>
      <c r="BW2475" s="135" t="s">
        <v>13266</v>
      </c>
      <c r="BX2475" s="141" t="s">
        <v>15681</v>
      </c>
      <c r="BY2475" s="141" t="s">
        <v>12</v>
      </c>
      <c r="BZ2475" s="141" t="s">
        <v>25</v>
      </c>
      <c r="CA2475" s="141" t="s">
        <v>1848</v>
      </c>
      <c r="CB2475" s="141"/>
      <c r="CC2475" s="141" t="s">
        <v>15690</v>
      </c>
      <c r="CD2475" s="141" t="s">
        <v>34</v>
      </c>
      <c r="CE2475" s="141" t="s">
        <v>15450</v>
      </c>
      <c r="CF2475" s="141" t="s">
        <v>15451</v>
      </c>
      <c r="CG2475" s="141" t="s">
        <v>1897</v>
      </c>
    </row>
    <row r="2476" spans="1:85" x14ac:dyDescent="0.35">
      <c r="A2476" s="155" t="s">
        <v>6207</v>
      </c>
      <c r="B2476" s="139" t="s">
        <v>4075</v>
      </c>
      <c r="C2476" s="18">
        <v>43705</v>
      </c>
      <c r="D2476" s="144">
        <v>0</v>
      </c>
      <c r="E2476" s="141" t="s">
        <v>13270</v>
      </c>
      <c r="F2476" s="141">
        <v>3</v>
      </c>
      <c r="G2476" s="141" t="s">
        <v>2536</v>
      </c>
      <c r="H2476" s="141">
        <v>2019</v>
      </c>
      <c r="I2476" s="18">
        <v>43705</v>
      </c>
      <c r="J2476" s="144">
        <v>0.58958333333333335</v>
      </c>
      <c r="K2476" s="378"/>
      <c r="L2476" s="139" t="s">
        <v>4075</v>
      </c>
      <c r="M2476" s="141" t="s">
        <v>28</v>
      </c>
      <c r="N2476" s="248"/>
      <c r="O2476" s="141" t="s">
        <v>26</v>
      </c>
      <c r="P2476" s="141"/>
      <c r="Q2476" s="141" t="s">
        <v>6208</v>
      </c>
      <c r="R2476" s="141" t="s">
        <v>6209</v>
      </c>
      <c r="S2476" s="141"/>
      <c r="T2476" s="141" t="s">
        <v>6210</v>
      </c>
      <c r="U2476" s="141">
        <v>0</v>
      </c>
      <c r="V2476" s="141" t="s">
        <v>6211</v>
      </c>
      <c r="W2476" s="139" t="s">
        <v>4075</v>
      </c>
      <c r="X2476" s="141" t="s">
        <v>25</v>
      </c>
      <c r="Y2476" s="141" t="s">
        <v>27</v>
      </c>
      <c r="Z2476" s="141"/>
      <c r="AA2476" s="141" t="s">
        <v>34</v>
      </c>
      <c r="AB2476" s="141"/>
      <c r="AC2476" s="139" t="s">
        <v>18050</v>
      </c>
      <c r="AD2476" s="380"/>
      <c r="AE2476" s="139" t="s">
        <v>103</v>
      </c>
      <c r="AF2476" s="139" t="s">
        <v>13079</v>
      </c>
      <c r="AG2476" s="139" t="s">
        <v>103</v>
      </c>
      <c r="AH2476" s="139" t="s">
        <v>1380</v>
      </c>
      <c r="AI2476" s="139" t="s">
        <v>7240</v>
      </c>
      <c r="AJ2476" s="139"/>
      <c r="AK2476" s="139" t="s">
        <v>7240</v>
      </c>
      <c r="AL2476" s="139" t="s">
        <v>1563</v>
      </c>
      <c r="AM2476" s="141"/>
      <c r="AN2476" s="141" t="s">
        <v>8</v>
      </c>
      <c r="AO2476" s="139"/>
      <c r="AP2476" s="139" t="s">
        <v>1563</v>
      </c>
      <c r="AQ2476" s="139"/>
      <c r="AR2476" s="381"/>
      <c r="AS2476" s="139" t="s">
        <v>4075</v>
      </c>
      <c r="AT2476" s="141" t="s">
        <v>1404</v>
      </c>
      <c r="AU2476" s="141"/>
      <c r="AV2476" s="383"/>
      <c r="AW2476" s="385"/>
      <c r="AX2476" s="139" t="s">
        <v>119</v>
      </c>
      <c r="AY2476" t="s">
        <v>19341</v>
      </c>
      <c r="BA2476" s="381"/>
      <c r="BB2476" s="139" t="s">
        <v>17</v>
      </c>
      <c r="BC2476" s="166"/>
      <c r="BD2476" s="166"/>
      <c r="BE2476" s="166"/>
      <c r="BF2476" s="166"/>
      <c r="BG2476" s="166"/>
      <c r="BH2476" s="308"/>
      <c r="BI2476" s="308"/>
      <c r="BJ2476" s="141" t="s">
        <v>26</v>
      </c>
      <c r="BK2476" s="141" t="s">
        <v>26</v>
      </c>
      <c r="BL2476" s="141"/>
      <c r="BM2476" s="141"/>
      <c r="BN2476" s="139" t="s">
        <v>4075</v>
      </c>
      <c r="BQ2476" s="141" t="s">
        <v>16032</v>
      </c>
      <c r="BR2476" s="135" t="s">
        <v>15693</v>
      </c>
      <c r="BT2476" s="135" t="s">
        <v>15357</v>
      </c>
      <c r="BU2476" s="135" t="s">
        <v>15399</v>
      </c>
      <c r="BV2476" s="141" t="s">
        <v>13261</v>
      </c>
      <c r="BW2476" s="135" t="s">
        <v>13287</v>
      </c>
      <c r="BX2476" s="141"/>
      <c r="BY2476" s="141"/>
      <c r="BZ2476" s="141"/>
      <c r="CA2476" s="141"/>
      <c r="CB2476" s="141"/>
      <c r="CC2476" s="141"/>
      <c r="CD2476" s="141"/>
      <c r="CE2476" s="141" t="s">
        <v>15450</v>
      </c>
      <c r="CF2476" s="141" t="s">
        <v>15451</v>
      </c>
      <c r="CG2476" s="141" t="s">
        <v>4004</v>
      </c>
    </row>
    <row r="2477" spans="1:85" x14ac:dyDescent="0.35">
      <c r="A2477" s="155" t="s">
        <v>6194</v>
      </c>
      <c r="B2477" s="139" t="s">
        <v>4075</v>
      </c>
      <c r="C2477" s="18">
        <v>43707</v>
      </c>
      <c r="D2477" s="144">
        <v>0</v>
      </c>
      <c r="E2477" s="141" t="s">
        <v>13270</v>
      </c>
      <c r="F2477" s="141">
        <v>3</v>
      </c>
      <c r="G2477" s="141" t="s">
        <v>2536</v>
      </c>
      <c r="H2477" s="141">
        <v>2019</v>
      </c>
      <c r="I2477" s="18">
        <v>43707</v>
      </c>
      <c r="J2477" s="144">
        <v>0.68958333333333333</v>
      </c>
      <c r="K2477" s="378"/>
      <c r="L2477" s="139" t="s">
        <v>4075</v>
      </c>
      <c r="M2477" s="141" t="s">
        <v>28</v>
      </c>
      <c r="N2477" s="248"/>
      <c r="O2477" s="141" t="s">
        <v>26</v>
      </c>
      <c r="P2477" s="141"/>
      <c r="Q2477" s="141" t="s">
        <v>6195</v>
      </c>
      <c r="R2477" s="141" t="s">
        <v>6196</v>
      </c>
      <c r="S2477" s="141"/>
      <c r="T2477" s="141" t="s">
        <v>6197</v>
      </c>
      <c r="U2477" s="141">
        <v>117834935</v>
      </c>
      <c r="V2477" s="141"/>
      <c r="W2477" s="139" t="s">
        <v>4075</v>
      </c>
      <c r="X2477" s="141" t="s">
        <v>25</v>
      </c>
      <c r="Y2477" s="141" t="s">
        <v>27</v>
      </c>
      <c r="Z2477" s="141"/>
      <c r="AA2477" s="141" t="s">
        <v>34</v>
      </c>
      <c r="AB2477" s="141"/>
      <c r="AC2477" s="139" t="s">
        <v>18047</v>
      </c>
      <c r="AD2477" s="380"/>
      <c r="AE2477" s="139" t="s">
        <v>103</v>
      </c>
      <c r="AF2477" s="139" t="s">
        <v>13075</v>
      </c>
      <c r="AG2477" s="139" t="s">
        <v>103</v>
      </c>
      <c r="AH2477" s="139" t="s">
        <v>1380</v>
      </c>
      <c r="AI2477" s="139" t="s">
        <v>7340</v>
      </c>
      <c r="AJ2477" s="139"/>
      <c r="AK2477" s="139" t="s">
        <v>7340</v>
      </c>
      <c r="AL2477" s="139" t="s">
        <v>1563</v>
      </c>
      <c r="AM2477" s="141"/>
      <c r="AN2477" s="141" t="s">
        <v>8</v>
      </c>
      <c r="AO2477" s="139"/>
      <c r="AP2477" s="139" t="s">
        <v>1563</v>
      </c>
      <c r="AQ2477" s="139"/>
      <c r="AR2477" s="381"/>
      <c r="AS2477" s="139" t="s">
        <v>4075</v>
      </c>
      <c r="AT2477" s="141" t="s">
        <v>1404</v>
      </c>
      <c r="AU2477" s="141"/>
      <c r="AV2477" s="383"/>
      <c r="AW2477" s="385"/>
      <c r="AX2477" s="139" t="s">
        <v>5499</v>
      </c>
      <c r="AY2477" t="s">
        <v>18608</v>
      </c>
      <c r="BA2477" s="381"/>
      <c r="BB2477" s="139" t="s">
        <v>1444</v>
      </c>
      <c r="BC2477" s="166"/>
      <c r="BD2477" s="166"/>
      <c r="BE2477" s="166"/>
      <c r="BF2477" s="166"/>
      <c r="BG2477" s="166"/>
      <c r="BH2477" s="308"/>
      <c r="BI2477" s="308"/>
      <c r="BJ2477" s="141" t="s">
        <v>26</v>
      </c>
      <c r="BK2477" s="141" t="s">
        <v>26</v>
      </c>
      <c r="BL2477" s="141"/>
      <c r="BM2477" s="141"/>
      <c r="BN2477" s="139" t="s">
        <v>4075</v>
      </c>
      <c r="BQ2477" s="141"/>
      <c r="BV2477" s="141"/>
      <c r="BX2477" s="141"/>
      <c r="BY2477" s="141"/>
      <c r="BZ2477" s="141"/>
      <c r="CA2477" s="141"/>
      <c r="CB2477" s="141"/>
      <c r="CC2477" s="141"/>
      <c r="CD2477" s="141"/>
      <c r="CE2477" s="141"/>
      <c r="CF2477" s="141"/>
      <c r="CG2477" s="141"/>
    </row>
    <row r="2478" spans="1:85" x14ac:dyDescent="0.35">
      <c r="A2478" s="155" t="s">
        <v>6190</v>
      </c>
      <c r="B2478" s="139" t="s">
        <v>4075</v>
      </c>
      <c r="C2478" s="18">
        <v>43708</v>
      </c>
      <c r="D2478" s="144">
        <v>0</v>
      </c>
      <c r="E2478" s="141" t="s">
        <v>13270</v>
      </c>
      <c r="F2478" s="141">
        <v>3</v>
      </c>
      <c r="G2478" s="141" t="s">
        <v>2536</v>
      </c>
      <c r="H2478" s="141">
        <v>2019</v>
      </c>
      <c r="I2478" s="18">
        <v>43708</v>
      </c>
      <c r="J2478" s="144">
        <v>0.41388888888888886</v>
      </c>
      <c r="K2478" s="378"/>
      <c r="L2478" s="139" t="s">
        <v>4075</v>
      </c>
      <c r="M2478" s="141" t="s">
        <v>28</v>
      </c>
      <c r="N2478" s="248"/>
      <c r="O2478" s="141" t="s">
        <v>26</v>
      </c>
      <c r="P2478" s="141"/>
      <c r="Q2478" s="141" t="s">
        <v>6191</v>
      </c>
      <c r="R2478" s="141" t="s">
        <v>6192</v>
      </c>
      <c r="S2478" s="141"/>
      <c r="T2478" s="141" t="s">
        <v>6193</v>
      </c>
      <c r="U2478" s="141">
        <v>0</v>
      </c>
      <c r="V2478" s="141"/>
      <c r="W2478" s="139" t="s">
        <v>4075</v>
      </c>
      <c r="X2478" s="141" t="s">
        <v>25</v>
      </c>
      <c r="Y2478" s="141" t="s">
        <v>27</v>
      </c>
      <c r="Z2478" s="141"/>
      <c r="AA2478" s="141" t="s">
        <v>34</v>
      </c>
      <c r="AB2478" s="141" t="s">
        <v>34</v>
      </c>
      <c r="AC2478" s="139" t="s">
        <v>18047</v>
      </c>
      <c r="AD2478" s="380"/>
      <c r="AE2478" s="139" t="s">
        <v>103</v>
      </c>
      <c r="AF2478" s="139" t="s">
        <v>13075</v>
      </c>
      <c r="AG2478" s="139" t="s">
        <v>103</v>
      </c>
      <c r="AH2478" s="139" t="s">
        <v>1380</v>
      </c>
      <c r="AI2478" s="139" t="s">
        <v>7340</v>
      </c>
      <c r="AJ2478" s="139"/>
      <c r="AK2478" s="139" t="s">
        <v>7340</v>
      </c>
      <c r="AL2478" s="139" t="s">
        <v>46</v>
      </c>
      <c r="AM2478" s="141"/>
      <c r="AN2478" s="141" t="s">
        <v>1490</v>
      </c>
      <c r="AO2478" s="139"/>
      <c r="AP2478" s="139" t="s">
        <v>46</v>
      </c>
      <c r="AQ2478" s="139" t="s">
        <v>1408</v>
      </c>
      <c r="AR2478" s="381"/>
      <c r="AS2478" s="139" t="s">
        <v>4075</v>
      </c>
      <c r="AT2478" s="141" t="s">
        <v>43</v>
      </c>
      <c r="AU2478" s="141">
        <v>246</v>
      </c>
      <c r="AV2478" s="383"/>
      <c r="AW2478" s="385"/>
      <c r="AX2478" s="139" t="s">
        <v>5508</v>
      </c>
      <c r="AY2478" t="s">
        <v>18287</v>
      </c>
      <c r="BA2478" s="381"/>
      <c r="BB2478" s="139" t="s">
        <v>1469</v>
      </c>
      <c r="BC2478" s="166"/>
      <c r="BD2478" s="166"/>
      <c r="BE2478" s="166"/>
      <c r="BF2478" s="166"/>
      <c r="BG2478" s="166"/>
      <c r="BH2478" s="308"/>
      <c r="BI2478" s="308"/>
      <c r="BJ2478" s="141" t="s">
        <v>26</v>
      </c>
      <c r="BK2478" s="141" t="s">
        <v>26</v>
      </c>
      <c r="BL2478" s="141"/>
      <c r="BM2478" s="141"/>
      <c r="BN2478" s="139" t="s">
        <v>4075</v>
      </c>
      <c r="BQ2478" s="141"/>
      <c r="BV2478" s="141"/>
      <c r="BX2478" s="141"/>
      <c r="BY2478" s="141"/>
      <c r="BZ2478" s="141"/>
      <c r="CA2478" s="141"/>
      <c r="CB2478" s="141"/>
      <c r="CC2478" s="141"/>
      <c r="CD2478" s="141"/>
      <c r="CE2478" s="141"/>
      <c r="CF2478" s="141"/>
      <c r="CG2478" s="141"/>
    </row>
    <row r="2479" spans="1:85" x14ac:dyDescent="0.35">
      <c r="A2479" s="155" t="s">
        <v>6179</v>
      </c>
      <c r="B2479" s="139" t="s">
        <v>4075</v>
      </c>
      <c r="C2479" s="18">
        <v>43709</v>
      </c>
      <c r="D2479" s="144">
        <v>0</v>
      </c>
      <c r="E2479" s="141" t="s">
        <v>13271</v>
      </c>
      <c r="F2479" s="141">
        <v>3</v>
      </c>
      <c r="G2479" s="141" t="s">
        <v>2741</v>
      </c>
      <c r="H2479" s="141">
        <v>2019</v>
      </c>
      <c r="I2479" s="18">
        <v>43709</v>
      </c>
      <c r="J2479" s="144"/>
      <c r="K2479" s="378"/>
      <c r="L2479" s="139" t="s">
        <v>4075</v>
      </c>
      <c r="M2479" s="141" t="s">
        <v>28</v>
      </c>
      <c r="N2479" s="248"/>
      <c r="O2479" s="141" t="s">
        <v>26</v>
      </c>
      <c r="P2479" s="141"/>
      <c r="Q2479" s="141" t="s">
        <v>6180</v>
      </c>
      <c r="R2479" s="141"/>
      <c r="S2479" s="141"/>
      <c r="T2479" s="141" t="s">
        <v>6181</v>
      </c>
      <c r="U2479" s="141">
        <v>0</v>
      </c>
      <c r="V2479" s="141"/>
      <c r="W2479" s="139" t="s">
        <v>4075</v>
      </c>
      <c r="X2479" s="141" t="s">
        <v>25</v>
      </c>
      <c r="Y2479" s="141" t="s">
        <v>27</v>
      </c>
      <c r="Z2479" s="141"/>
      <c r="AA2479" s="141" t="s">
        <v>34</v>
      </c>
      <c r="AB2479" s="141" t="s">
        <v>34</v>
      </c>
      <c r="AC2479" s="139" t="s">
        <v>18049</v>
      </c>
      <c r="AD2479" s="380"/>
      <c r="AE2479" s="139" t="s">
        <v>4</v>
      </c>
      <c r="AF2479" s="139" t="s">
        <v>13073</v>
      </c>
      <c r="AG2479" s="139" t="s">
        <v>4</v>
      </c>
      <c r="AH2479" s="139" t="s">
        <v>1380</v>
      </c>
      <c r="AI2479" s="139" t="s">
        <v>15678</v>
      </c>
      <c r="AJ2479" s="139"/>
      <c r="AK2479" s="139" t="s">
        <v>15678</v>
      </c>
      <c r="AL2479" s="139" t="s">
        <v>1563</v>
      </c>
      <c r="AM2479" s="141"/>
      <c r="AN2479" s="141" t="s">
        <v>8</v>
      </c>
      <c r="AO2479" s="139"/>
      <c r="AP2479" s="139" t="s">
        <v>1563</v>
      </c>
      <c r="AQ2479" s="139" t="s">
        <v>6182</v>
      </c>
      <c r="AR2479" s="381"/>
      <c r="AS2479" s="139" t="s">
        <v>4075</v>
      </c>
      <c r="AT2479" s="141" t="s">
        <v>1404</v>
      </c>
      <c r="AU2479" s="141"/>
      <c r="AV2479" s="383"/>
      <c r="AW2479" s="385"/>
      <c r="AX2479" s="139" t="s">
        <v>119</v>
      </c>
      <c r="AY2479" t="s">
        <v>19012</v>
      </c>
      <c r="BA2479" s="381"/>
      <c r="BB2479" s="139" t="s">
        <v>17</v>
      </c>
      <c r="BC2479" s="166"/>
      <c r="BD2479" s="166"/>
      <c r="BE2479" s="166"/>
      <c r="BF2479" s="166"/>
      <c r="BG2479" s="166"/>
      <c r="BH2479" s="308"/>
      <c r="BI2479" s="308"/>
      <c r="BJ2479" s="141" t="s">
        <v>26</v>
      </c>
      <c r="BK2479" s="141" t="s">
        <v>26</v>
      </c>
      <c r="BL2479" s="141"/>
      <c r="BM2479" s="141"/>
      <c r="BN2479" s="139" t="s">
        <v>4075</v>
      </c>
      <c r="BQ2479" s="141"/>
      <c r="BV2479" s="141"/>
      <c r="BX2479" s="141"/>
      <c r="BY2479" s="141"/>
      <c r="BZ2479" s="141"/>
      <c r="CA2479" s="141"/>
      <c r="CB2479" s="141"/>
      <c r="CC2479" s="141"/>
      <c r="CD2479" s="141"/>
      <c r="CE2479" s="141"/>
      <c r="CF2479" s="141"/>
      <c r="CG2479" s="141"/>
    </row>
    <row r="2480" spans="1:85" x14ac:dyDescent="0.35">
      <c r="A2480" s="155" t="s">
        <v>6173</v>
      </c>
      <c r="B2480" s="139" t="s">
        <v>4075</v>
      </c>
      <c r="C2480" s="18">
        <v>43709</v>
      </c>
      <c r="D2480" s="144">
        <v>0</v>
      </c>
      <c r="E2480" s="141" t="s">
        <v>13271</v>
      </c>
      <c r="F2480" s="141">
        <v>3</v>
      </c>
      <c r="G2480" s="141" t="s">
        <v>2741</v>
      </c>
      <c r="H2480" s="141">
        <v>2019</v>
      </c>
      <c r="I2480" s="18">
        <v>43709</v>
      </c>
      <c r="J2480" s="144">
        <v>0.72986111111111107</v>
      </c>
      <c r="K2480" s="378"/>
      <c r="L2480" s="139" t="s">
        <v>4075</v>
      </c>
      <c r="M2480" s="141" t="s">
        <v>28</v>
      </c>
      <c r="N2480" s="248"/>
      <c r="O2480" s="141" t="s">
        <v>26</v>
      </c>
      <c r="P2480" s="141"/>
      <c r="Q2480" s="141" t="s">
        <v>6174</v>
      </c>
      <c r="R2480" s="141" t="s">
        <v>6175</v>
      </c>
      <c r="S2480" s="141"/>
      <c r="T2480" s="141" t="s">
        <v>6176</v>
      </c>
      <c r="U2480" s="141">
        <v>117836291</v>
      </c>
      <c r="V2480" s="141"/>
      <c r="W2480" s="139" t="s">
        <v>4075</v>
      </c>
      <c r="X2480" s="141" t="s">
        <v>25</v>
      </c>
      <c r="Y2480" s="141" t="s">
        <v>27</v>
      </c>
      <c r="Z2480" s="141"/>
      <c r="AA2480" s="141" t="s">
        <v>34</v>
      </c>
      <c r="AB2480" s="141" t="s">
        <v>34</v>
      </c>
      <c r="AC2480" s="139" t="s">
        <v>18048</v>
      </c>
      <c r="AD2480" s="380"/>
      <c r="AE2480" s="139" t="s">
        <v>6</v>
      </c>
      <c r="AF2480" s="139" t="s">
        <v>13087</v>
      </c>
      <c r="AG2480" s="139" t="s">
        <v>6</v>
      </c>
      <c r="AH2480" s="139" t="s">
        <v>13</v>
      </c>
      <c r="AI2480" s="139" t="s">
        <v>13</v>
      </c>
      <c r="AJ2480" s="139"/>
      <c r="AK2480" s="139"/>
      <c r="AL2480" s="139"/>
      <c r="AM2480" s="141"/>
      <c r="AN2480" s="141" t="s">
        <v>8</v>
      </c>
      <c r="AO2480" s="139"/>
      <c r="AP2480" s="139" t="s">
        <v>1408</v>
      </c>
      <c r="AQ2480" s="139" t="s">
        <v>6177</v>
      </c>
      <c r="AR2480" s="381"/>
      <c r="AS2480" s="139" t="s">
        <v>4075</v>
      </c>
      <c r="AT2480" s="141" t="s">
        <v>43</v>
      </c>
      <c r="AU2480" s="141">
        <v>570</v>
      </c>
      <c r="AV2480" s="383"/>
      <c r="AW2480" s="385"/>
      <c r="AX2480" s="139" t="s">
        <v>5479</v>
      </c>
      <c r="AY2480" t="s">
        <v>18979</v>
      </c>
      <c r="BA2480" s="381"/>
      <c r="BB2480" s="139" t="s">
        <v>1450</v>
      </c>
      <c r="BC2480" s="166">
        <v>66</v>
      </c>
      <c r="BD2480" s="166"/>
      <c r="BE2480" s="166"/>
      <c r="BF2480" s="166"/>
      <c r="BG2480" s="166"/>
      <c r="BH2480" s="308" t="s">
        <v>6178</v>
      </c>
      <c r="BI2480" s="308"/>
      <c r="BJ2480" s="141" t="s">
        <v>26</v>
      </c>
      <c r="BK2480" s="141" t="s">
        <v>26</v>
      </c>
      <c r="BL2480" s="141"/>
      <c r="BM2480" s="141"/>
      <c r="BN2480" s="139" t="s">
        <v>4075</v>
      </c>
      <c r="BQ2480" s="141"/>
      <c r="BV2480" s="141"/>
      <c r="BX2480" s="141"/>
      <c r="BY2480" s="141"/>
      <c r="BZ2480" s="141"/>
      <c r="CA2480" s="141"/>
      <c r="CB2480" s="141"/>
      <c r="CC2480" s="141"/>
      <c r="CD2480" s="141"/>
      <c r="CE2480" s="141"/>
      <c r="CF2480" s="141"/>
      <c r="CG2480" s="141"/>
    </row>
    <row r="2481" spans="1:85" x14ac:dyDescent="0.35">
      <c r="A2481" s="155" t="s">
        <v>6188</v>
      </c>
      <c r="B2481" s="139" t="s">
        <v>4075</v>
      </c>
      <c r="C2481" s="18">
        <v>43709</v>
      </c>
      <c r="D2481" s="144">
        <v>0</v>
      </c>
      <c r="E2481" s="141" t="s">
        <v>13271</v>
      </c>
      <c r="F2481" s="141">
        <v>3</v>
      </c>
      <c r="G2481" s="141" t="s">
        <v>2741</v>
      </c>
      <c r="H2481" s="141">
        <v>2019</v>
      </c>
      <c r="I2481" s="18"/>
      <c r="J2481" s="144"/>
      <c r="K2481" s="378"/>
      <c r="L2481" s="139" t="s">
        <v>4075</v>
      </c>
      <c r="M2481" s="141" t="s">
        <v>28</v>
      </c>
      <c r="N2481" s="248"/>
      <c r="O2481" s="141" t="s">
        <v>26</v>
      </c>
      <c r="P2481" s="141"/>
      <c r="Q2481" s="141"/>
      <c r="R2481" s="141"/>
      <c r="S2481" s="141"/>
      <c r="T2481" s="141" t="s">
        <v>6189</v>
      </c>
      <c r="U2481" s="141">
        <v>0</v>
      </c>
      <c r="V2481" s="141"/>
      <c r="W2481" s="139" t="s">
        <v>4075</v>
      </c>
      <c r="X2481" s="141" t="s">
        <v>25</v>
      </c>
      <c r="Y2481" s="141" t="s">
        <v>27</v>
      </c>
      <c r="Z2481" s="141"/>
      <c r="AA2481" s="141" t="s">
        <v>34</v>
      </c>
      <c r="AB2481" s="141" t="s">
        <v>34</v>
      </c>
      <c r="AC2481" s="139" t="s">
        <v>18049</v>
      </c>
      <c r="AD2481" s="380"/>
      <c r="AE2481" s="139" t="s">
        <v>102</v>
      </c>
      <c r="AF2481" s="139" t="s">
        <v>13071</v>
      </c>
      <c r="AG2481" s="139" t="s">
        <v>102</v>
      </c>
      <c r="AH2481" s="139" t="s">
        <v>1378</v>
      </c>
      <c r="AI2481" s="139" t="s">
        <v>13</v>
      </c>
      <c r="AJ2481" s="139" t="s">
        <v>1563</v>
      </c>
      <c r="AK2481" s="139"/>
      <c r="AL2481" s="139"/>
      <c r="AM2481" s="141"/>
      <c r="AN2481" s="141" t="s">
        <v>8</v>
      </c>
      <c r="AO2481" s="139"/>
      <c r="AP2481" s="139" t="s">
        <v>1563</v>
      </c>
      <c r="AQ2481" s="139" t="s">
        <v>6</v>
      </c>
      <c r="AR2481" s="381"/>
      <c r="AS2481" s="139" t="s">
        <v>4075</v>
      </c>
      <c r="AT2481" s="141" t="s">
        <v>1404</v>
      </c>
      <c r="AU2481" s="141">
        <v>512</v>
      </c>
      <c r="AV2481" s="383"/>
      <c r="AW2481" s="385"/>
      <c r="AX2481" s="139" t="s">
        <v>5612</v>
      </c>
      <c r="AY2481" t="s">
        <v>18948</v>
      </c>
      <c r="BA2481" s="381"/>
      <c r="BB2481" s="139" t="s">
        <v>1444</v>
      </c>
      <c r="BC2481" s="166"/>
      <c r="BD2481" s="166"/>
      <c r="BE2481" s="166"/>
      <c r="BF2481" s="166"/>
      <c r="BG2481" s="166"/>
      <c r="BH2481" s="308"/>
      <c r="BI2481" s="308"/>
      <c r="BJ2481" s="141" t="s">
        <v>26</v>
      </c>
      <c r="BK2481" s="141" t="s">
        <v>26</v>
      </c>
      <c r="BL2481" s="141"/>
      <c r="BM2481" s="141"/>
      <c r="BN2481" s="139" t="s">
        <v>4075</v>
      </c>
      <c r="BQ2481" s="141"/>
      <c r="BV2481" s="141"/>
      <c r="BX2481" s="141"/>
      <c r="BY2481" s="141"/>
      <c r="BZ2481" s="141"/>
      <c r="CA2481" s="141"/>
      <c r="CB2481" s="141"/>
      <c r="CC2481" s="141"/>
      <c r="CD2481" s="141"/>
      <c r="CE2481" s="141"/>
      <c r="CF2481" s="141"/>
      <c r="CG2481" s="141"/>
    </row>
    <row r="2482" spans="1:85" x14ac:dyDescent="0.35">
      <c r="A2482" s="155" t="s">
        <v>6183</v>
      </c>
      <c r="B2482" s="139" t="s">
        <v>4075</v>
      </c>
      <c r="C2482" s="18">
        <v>43709</v>
      </c>
      <c r="D2482" s="144">
        <v>0</v>
      </c>
      <c r="E2482" s="141" t="s">
        <v>13271</v>
      </c>
      <c r="F2482" s="141">
        <v>3</v>
      </c>
      <c r="G2482" s="141" t="s">
        <v>2741</v>
      </c>
      <c r="H2482" s="141">
        <v>2019</v>
      </c>
      <c r="I2482" s="18">
        <v>43709</v>
      </c>
      <c r="J2482" s="144">
        <v>0.15138888888888888</v>
      </c>
      <c r="K2482" s="378"/>
      <c r="L2482" s="139" t="s">
        <v>4075</v>
      </c>
      <c r="M2482" s="141" t="s">
        <v>28</v>
      </c>
      <c r="N2482" s="248"/>
      <c r="O2482" s="141" t="s">
        <v>26</v>
      </c>
      <c r="P2482" s="141"/>
      <c r="Q2482" s="141" t="s">
        <v>6184</v>
      </c>
      <c r="R2482" s="141" t="s">
        <v>6185</v>
      </c>
      <c r="S2482" s="141" t="s">
        <v>6186</v>
      </c>
      <c r="T2482" s="141" t="s">
        <v>6187</v>
      </c>
      <c r="U2482" s="141">
        <v>0</v>
      </c>
      <c r="V2482" s="141"/>
      <c r="W2482" s="139" t="s">
        <v>4075</v>
      </c>
      <c r="X2482" s="141" t="s">
        <v>25</v>
      </c>
      <c r="Y2482" s="141" t="s">
        <v>27</v>
      </c>
      <c r="Z2482" s="141"/>
      <c r="AA2482" s="141" t="s">
        <v>35</v>
      </c>
      <c r="AB2482" s="141" t="s">
        <v>34</v>
      </c>
      <c r="AC2482" s="139" t="s">
        <v>18049</v>
      </c>
      <c r="AD2482" s="380"/>
      <c r="AE2482" s="139" t="s">
        <v>103</v>
      </c>
      <c r="AF2482" s="139" t="s">
        <v>13075</v>
      </c>
      <c r="AG2482" s="139" t="s">
        <v>103</v>
      </c>
      <c r="AH2482" s="139" t="s">
        <v>1380</v>
      </c>
      <c r="AI2482" s="139" t="s">
        <v>7340</v>
      </c>
      <c r="AJ2482" s="139"/>
      <c r="AK2482" s="139" t="s">
        <v>7340</v>
      </c>
      <c r="AL2482" s="139" t="s">
        <v>1408</v>
      </c>
      <c r="AM2482" s="141"/>
      <c r="AN2482" s="141" t="s">
        <v>8</v>
      </c>
      <c r="AO2482" s="139"/>
      <c r="AP2482" s="139" t="s">
        <v>1408</v>
      </c>
      <c r="AQ2482" s="139" t="s">
        <v>1436</v>
      </c>
      <c r="AR2482" s="381"/>
      <c r="AS2482" s="139" t="s">
        <v>4075</v>
      </c>
      <c r="AT2482" s="141" t="s">
        <v>1404</v>
      </c>
      <c r="AU2482" s="141"/>
      <c r="AV2482" s="383"/>
      <c r="AW2482" s="385"/>
      <c r="AX2482" s="139" t="s">
        <v>5903</v>
      </c>
      <c r="AY2482" t="s">
        <v>19342</v>
      </c>
      <c r="BA2482" s="381"/>
      <c r="BB2482" s="139" t="s">
        <v>17</v>
      </c>
      <c r="BC2482" s="166"/>
      <c r="BD2482" s="166"/>
      <c r="BE2482" s="166"/>
      <c r="BF2482" s="166"/>
      <c r="BG2482" s="166"/>
      <c r="BH2482" s="308"/>
      <c r="BI2482" s="308"/>
      <c r="BJ2482" s="141" t="s">
        <v>26</v>
      </c>
      <c r="BK2482" s="141" t="s">
        <v>26</v>
      </c>
      <c r="BL2482" s="141"/>
      <c r="BM2482" s="141"/>
      <c r="BN2482" s="139" t="s">
        <v>4075</v>
      </c>
      <c r="BQ2482" s="141"/>
      <c r="BV2482" s="141"/>
      <c r="BX2482" s="141"/>
      <c r="BY2482" s="141"/>
      <c r="BZ2482" s="141"/>
      <c r="CA2482" s="141"/>
      <c r="CB2482" s="141"/>
      <c r="CC2482" s="141"/>
      <c r="CD2482" s="141"/>
      <c r="CE2482" s="141"/>
      <c r="CF2482" s="141"/>
      <c r="CG2482" s="141"/>
    </row>
    <row r="2483" spans="1:85" x14ac:dyDescent="0.35">
      <c r="A2483" s="155" t="s">
        <v>6165</v>
      </c>
      <c r="B2483" s="139" t="s">
        <v>4075</v>
      </c>
      <c r="C2483" s="18">
        <v>43711</v>
      </c>
      <c r="D2483" s="144">
        <v>0</v>
      </c>
      <c r="E2483" s="141" t="s">
        <v>13271</v>
      </c>
      <c r="F2483" s="141">
        <v>3</v>
      </c>
      <c r="G2483" s="141" t="s">
        <v>2741</v>
      </c>
      <c r="H2483" s="141">
        <v>2019</v>
      </c>
      <c r="I2483" s="18">
        <v>43711</v>
      </c>
      <c r="J2483" s="144"/>
      <c r="K2483" s="378"/>
      <c r="L2483" s="139" t="s">
        <v>4075</v>
      </c>
      <c r="M2483" s="141" t="s">
        <v>28</v>
      </c>
      <c r="N2483" s="248"/>
      <c r="O2483" s="141" t="s">
        <v>26</v>
      </c>
      <c r="P2483" s="141"/>
      <c r="Q2483" s="141" t="s">
        <v>6166</v>
      </c>
      <c r="R2483" s="141"/>
      <c r="S2483" s="141"/>
      <c r="T2483" s="141" t="s">
        <v>6167</v>
      </c>
      <c r="U2483" s="141">
        <v>0</v>
      </c>
      <c r="V2483" s="141"/>
      <c r="W2483" s="139" t="s">
        <v>4075</v>
      </c>
      <c r="X2483" s="141" t="s">
        <v>25</v>
      </c>
      <c r="Y2483" s="141" t="s">
        <v>27</v>
      </c>
      <c r="Z2483" s="141"/>
      <c r="AA2483" s="141" t="s">
        <v>34</v>
      </c>
      <c r="AB2483" s="141" t="s">
        <v>34</v>
      </c>
      <c r="AC2483" s="139" t="s">
        <v>18047</v>
      </c>
      <c r="AD2483" s="380"/>
      <c r="AE2483" s="139" t="s">
        <v>102</v>
      </c>
      <c r="AF2483" s="139" t="s">
        <v>13068</v>
      </c>
      <c r="AG2483" s="139" t="s">
        <v>102</v>
      </c>
      <c r="AH2483" s="139" t="s">
        <v>1378</v>
      </c>
      <c r="AI2483" s="139" t="s">
        <v>1398</v>
      </c>
      <c r="AJ2483" s="139" t="s">
        <v>1563</v>
      </c>
      <c r="AK2483" s="139"/>
      <c r="AL2483" s="139"/>
      <c r="AM2483" s="141"/>
      <c r="AN2483" s="141" t="s">
        <v>8</v>
      </c>
      <c r="AO2483" s="139"/>
      <c r="AP2483" s="139" t="s">
        <v>1563</v>
      </c>
      <c r="AQ2483" s="139"/>
      <c r="AR2483" s="381"/>
      <c r="AS2483" s="139" t="s">
        <v>4075</v>
      </c>
      <c r="AT2483" s="141" t="s">
        <v>1404</v>
      </c>
      <c r="AU2483" s="141"/>
      <c r="AV2483" s="383"/>
      <c r="AW2483" s="385"/>
      <c r="AX2483" s="139" t="s">
        <v>6168</v>
      </c>
      <c r="AY2483" t="s">
        <v>18970</v>
      </c>
      <c r="BA2483" s="381"/>
      <c r="BB2483" s="139" t="s">
        <v>17</v>
      </c>
      <c r="BC2483" s="166"/>
      <c r="BD2483" s="166"/>
      <c r="BE2483" s="166"/>
      <c r="BF2483" s="166"/>
      <c r="BG2483" s="166"/>
      <c r="BH2483" s="308" t="s">
        <v>13205</v>
      </c>
      <c r="BI2483" s="308"/>
      <c r="BJ2483" s="141" t="s">
        <v>26</v>
      </c>
      <c r="BK2483" s="141" t="s">
        <v>26</v>
      </c>
      <c r="BL2483" s="141"/>
      <c r="BM2483" s="141"/>
      <c r="BN2483" s="139" t="s">
        <v>4075</v>
      </c>
      <c r="BQ2483" s="141"/>
      <c r="BV2483" s="141"/>
      <c r="BX2483" s="141"/>
      <c r="BY2483" s="141"/>
      <c r="BZ2483" s="141"/>
      <c r="CA2483" s="141"/>
      <c r="CB2483" s="141"/>
      <c r="CC2483" s="141"/>
      <c r="CD2483" s="141"/>
      <c r="CE2483" s="141"/>
      <c r="CF2483" s="141"/>
      <c r="CG2483" s="141"/>
    </row>
    <row r="2484" spans="1:85" x14ac:dyDescent="0.35">
      <c r="A2484" s="155" t="s">
        <v>6169</v>
      </c>
      <c r="B2484" s="139" t="s">
        <v>4075</v>
      </c>
      <c r="C2484" s="18">
        <v>43711</v>
      </c>
      <c r="D2484" s="144">
        <v>0</v>
      </c>
      <c r="E2484" s="141" t="s">
        <v>13271</v>
      </c>
      <c r="F2484" s="141">
        <v>3</v>
      </c>
      <c r="G2484" s="141" t="s">
        <v>2741</v>
      </c>
      <c r="H2484" s="141">
        <v>2019</v>
      </c>
      <c r="I2484" s="18">
        <v>43711</v>
      </c>
      <c r="J2484" s="144">
        <v>0.88680555555555551</v>
      </c>
      <c r="K2484" s="378"/>
      <c r="L2484" s="139" t="s">
        <v>4075</v>
      </c>
      <c r="M2484" s="141" t="s">
        <v>28</v>
      </c>
      <c r="N2484" s="248"/>
      <c r="O2484" s="141" t="s">
        <v>26</v>
      </c>
      <c r="P2484" s="141"/>
      <c r="Q2484" s="141" t="s">
        <v>6170</v>
      </c>
      <c r="R2484" s="141" t="s">
        <v>6171</v>
      </c>
      <c r="S2484" s="141"/>
      <c r="T2484" s="141" t="s">
        <v>6172</v>
      </c>
      <c r="U2484" s="141">
        <v>0</v>
      </c>
      <c r="V2484" s="141"/>
      <c r="W2484" s="139" t="s">
        <v>4075</v>
      </c>
      <c r="X2484" s="141" t="s">
        <v>25</v>
      </c>
      <c r="Y2484" s="141" t="s">
        <v>27</v>
      </c>
      <c r="Z2484" s="141"/>
      <c r="AA2484" s="141" t="s">
        <v>34</v>
      </c>
      <c r="AB2484" s="141" t="s">
        <v>34</v>
      </c>
      <c r="AC2484" s="139" t="s">
        <v>18047</v>
      </c>
      <c r="AD2484" s="380"/>
      <c r="AE2484" s="139" t="s">
        <v>102</v>
      </c>
      <c r="AF2484" s="139" t="s">
        <v>13068</v>
      </c>
      <c r="AG2484" s="139" t="s">
        <v>102</v>
      </c>
      <c r="AH2484" s="139" t="s">
        <v>1378</v>
      </c>
      <c r="AI2484" s="139" t="s">
        <v>1398</v>
      </c>
      <c r="AJ2484" s="139" t="s">
        <v>1563</v>
      </c>
      <c r="AK2484" s="139"/>
      <c r="AL2484" s="139"/>
      <c r="AM2484" s="141"/>
      <c r="AN2484" s="141" t="s">
        <v>8</v>
      </c>
      <c r="AO2484" s="139"/>
      <c r="AP2484" s="139" t="s">
        <v>1563</v>
      </c>
      <c r="AQ2484" s="139"/>
      <c r="AR2484" s="381"/>
      <c r="AS2484" s="139" t="s">
        <v>4075</v>
      </c>
      <c r="AT2484" s="141" t="s">
        <v>1404</v>
      </c>
      <c r="AU2484" s="141"/>
      <c r="AV2484" s="383"/>
      <c r="AW2484" s="385"/>
      <c r="AX2484" s="139" t="s">
        <v>121</v>
      </c>
      <c r="AY2484" t="s">
        <v>19124</v>
      </c>
      <c r="BA2484" s="381"/>
      <c r="BB2484" s="139" t="s">
        <v>1450</v>
      </c>
      <c r="BC2484" s="166"/>
      <c r="BD2484" s="166"/>
      <c r="BE2484" s="166"/>
      <c r="BF2484" s="166"/>
      <c r="BG2484" s="166"/>
      <c r="BH2484" s="308"/>
      <c r="BI2484" s="308"/>
      <c r="BJ2484" s="141" t="s">
        <v>26</v>
      </c>
      <c r="BK2484" s="141" t="s">
        <v>26</v>
      </c>
      <c r="BL2484" s="141"/>
      <c r="BM2484" s="141"/>
      <c r="BN2484" s="139" t="s">
        <v>4075</v>
      </c>
      <c r="BQ2484" s="141"/>
      <c r="BV2484" s="141"/>
      <c r="BX2484" s="141"/>
      <c r="BY2484" s="141"/>
      <c r="BZ2484" s="141"/>
      <c r="CA2484" s="141"/>
      <c r="CB2484" s="141"/>
      <c r="CC2484" s="141"/>
      <c r="CD2484" s="141"/>
      <c r="CE2484" s="141"/>
      <c r="CF2484" s="141"/>
      <c r="CG2484" s="141"/>
    </row>
    <row r="2485" spans="1:85" x14ac:dyDescent="0.35">
      <c r="A2485" s="155" t="s">
        <v>6161</v>
      </c>
      <c r="B2485" s="139" t="s">
        <v>4075</v>
      </c>
      <c r="C2485" s="18">
        <v>43712</v>
      </c>
      <c r="D2485" s="144">
        <v>0</v>
      </c>
      <c r="E2485" s="141" t="s">
        <v>13271</v>
      </c>
      <c r="F2485" s="141">
        <v>3</v>
      </c>
      <c r="G2485" s="141" t="s">
        <v>2741</v>
      </c>
      <c r="H2485" s="141">
        <v>2019</v>
      </c>
      <c r="I2485" s="18">
        <v>43712</v>
      </c>
      <c r="J2485" s="144">
        <v>0.48541666666666666</v>
      </c>
      <c r="K2485" s="378"/>
      <c r="L2485" s="139" t="s">
        <v>4075</v>
      </c>
      <c r="M2485" s="141" t="s">
        <v>28</v>
      </c>
      <c r="N2485" s="248"/>
      <c r="O2485" s="141" t="s">
        <v>26</v>
      </c>
      <c r="P2485" s="141"/>
      <c r="Q2485" s="141" t="s">
        <v>6162</v>
      </c>
      <c r="R2485" s="141" t="s">
        <v>6163</v>
      </c>
      <c r="S2485" s="141"/>
      <c r="T2485" s="141" t="s">
        <v>6164</v>
      </c>
      <c r="U2485" s="141">
        <v>117844224</v>
      </c>
      <c r="V2485" s="141"/>
      <c r="W2485" s="139" t="s">
        <v>4075</v>
      </c>
      <c r="X2485" s="141" t="s">
        <v>25</v>
      </c>
      <c r="Y2485" s="141" t="s">
        <v>27</v>
      </c>
      <c r="Z2485" s="141"/>
      <c r="AA2485" s="141" t="s">
        <v>34</v>
      </c>
      <c r="AB2485" s="141" t="s">
        <v>34</v>
      </c>
      <c r="AC2485" s="139" t="s">
        <v>18050</v>
      </c>
      <c r="AD2485" s="380"/>
      <c r="AE2485" s="139" t="s">
        <v>103</v>
      </c>
      <c r="AF2485" s="139" t="s">
        <v>13079</v>
      </c>
      <c r="AG2485" s="139" t="s">
        <v>103</v>
      </c>
      <c r="AH2485" s="139" t="s">
        <v>1380</v>
      </c>
      <c r="AI2485" s="139" t="s">
        <v>7240</v>
      </c>
      <c r="AJ2485" s="139"/>
      <c r="AK2485" s="139" t="s">
        <v>7240</v>
      </c>
      <c r="AL2485" s="139" t="s">
        <v>1563</v>
      </c>
      <c r="AM2485" s="141"/>
      <c r="AN2485" s="141" t="s">
        <v>8</v>
      </c>
      <c r="AO2485" s="139"/>
      <c r="AP2485" s="139" t="s">
        <v>1563</v>
      </c>
      <c r="AQ2485" s="139"/>
      <c r="AR2485" s="381"/>
      <c r="AS2485" s="139" t="s">
        <v>4075</v>
      </c>
      <c r="AT2485" s="141" t="s">
        <v>1404</v>
      </c>
      <c r="AU2485" s="141"/>
      <c r="AV2485" s="383"/>
      <c r="AW2485" s="385"/>
      <c r="AX2485" s="139" t="s">
        <v>121</v>
      </c>
      <c r="AY2485" t="s">
        <v>19343</v>
      </c>
      <c r="BA2485" s="381"/>
      <c r="BB2485" s="139" t="s">
        <v>1450</v>
      </c>
      <c r="BC2485" s="166"/>
      <c r="BD2485" s="166"/>
      <c r="BE2485" s="166"/>
      <c r="BF2485" s="166"/>
      <c r="BG2485" s="166"/>
      <c r="BH2485" s="308"/>
      <c r="BI2485" s="308"/>
      <c r="BJ2485" s="141" t="s">
        <v>26</v>
      </c>
      <c r="BK2485" s="141" t="s">
        <v>26</v>
      </c>
      <c r="BL2485" s="141"/>
      <c r="BM2485" s="141"/>
      <c r="BN2485" s="139" t="s">
        <v>4075</v>
      </c>
      <c r="BQ2485" s="141"/>
      <c r="BV2485" s="141"/>
      <c r="BX2485" s="141"/>
      <c r="BY2485" s="141"/>
      <c r="BZ2485" s="141"/>
      <c r="CA2485" s="141"/>
      <c r="CB2485" s="141"/>
      <c r="CC2485" s="141"/>
      <c r="CD2485" s="141"/>
      <c r="CE2485" s="141"/>
      <c r="CF2485" s="141"/>
      <c r="CG2485" s="141"/>
    </row>
    <row r="2486" spans="1:85" x14ac:dyDescent="0.35">
      <c r="A2486" s="155" t="s">
        <v>6151</v>
      </c>
      <c r="B2486" s="139" t="s">
        <v>4075</v>
      </c>
      <c r="C2486" s="18">
        <v>43713</v>
      </c>
      <c r="D2486" s="144">
        <v>0</v>
      </c>
      <c r="E2486" s="141" t="s">
        <v>13271</v>
      </c>
      <c r="F2486" s="141">
        <v>3</v>
      </c>
      <c r="G2486" s="141" t="s">
        <v>2741</v>
      </c>
      <c r="H2486" s="141">
        <v>2019</v>
      </c>
      <c r="I2486" s="18">
        <v>43713</v>
      </c>
      <c r="J2486" s="144">
        <v>0.60902777777777772</v>
      </c>
      <c r="K2486" s="378"/>
      <c r="L2486" s="139" t="s">
        <v>4075</v>
      </c>
      <c r="M2486" s="141" t="s">
        <v>28</v>
      </c>
      <c r="N2486" s="248"/>
      <c r="O2486" s="141" t="s">
        <v>26</v>
      </c>
      <c r="P2486" s="141"/>
      <c r="Q2486" s="141" t="s">
        <v>6152</v>
      </c>
      <c r="R2486" s="141" t="s">
        <v>6153</v>
      </c>
      <c r="S2486" s="141"/>
      <c r="T2486" s="141" t="s">
        <v>6154</v>
      </c>
      <c r="U2486" s="141">
        <v>117848441</v>
      </c>
      <c r="V2486" s="141"/>
      <c r="W2486" s="139" t="s">
        <v>4075</v>
      </c>
      <c r="X2486" s="141" t="s">
        <v>25</v>
      </c>
      <c r="Y2486" s="141" t="s">
        <v>27</v>
      </c>
      <c r="Z2486" s="141"/>
      <c r="AA2486" s="141" t="s">
        <v>34</v>
      </c>
      <c r="AB2486" s="141" t="s">
        <v>34</v>
      </c>
      <c r="AC2486" s="139" t="s">
        <v>18048</v>
      </c>
      <c r="AD2486" s="380"/>
      <c r="AE2486" s="139" t="s">
        <v>6</v>
      </c>
      <c r="AF2486" s="139" t="s">
        <v>13087</v>
      </c>
      <c r="AG2486" s="139" t="s">
        <v>6</v>
      </c>
      <c r="AH2486" s="139" t="s">
        <v>13</v>
      </c>
      <c r="AI2486" s="139" t="s">
        <v>13</v>
      </c>
      <c r="AJ2486" s="139"/>
      <c r="AK2486" s="139"/>
      <c r="AL2486" s="139"/>
      <c r="AM2486" s="141"/>
      <c r="AN2486" s="141" t="s">
        <v>8</v>
      </c>
      <c r="AO2486" s="139"/>
      <c r="AP2486" s="139" t="s">
        <v>1408</v>
      </c>
      <c r="AQ2486" s="139" t="s">
        <v>6155</v>
      </c>
      <c r="AR2486" s="381"/>
      <c r="AS2486" s="139" t="s">
        <v>4075</v>
      </c>
      <c r="AT2486" s="141" t="s">
        <v>1404</v>
      </c>
      <c r="AU2486" s="141"/>
      <c r="AV2486" s="383"/>
      <c r="AW2486" s="385"/>
      <c r="AX2486" s="139" t="s">
        <v>119</v>
      </c>
      <c r="AY2486" t="s">
        <v>19344</v>
      </c>
      <c r="BA2486" s="381"/>
      <c r="BB2486" s="139" t="s">
        <v>1444</v>
      </c>
      <c r="BC2486" s="166">
        <v>290</v>
      </c>
      <c r="BD2486" s="166"/>
      <c r="BE2486" s="166"/>
      <c r="BF2486" s="166"/>
      <c r="BG2486" s="166"/>
      <c r="BH2486" s="308" t="s">
        <v>6156</v>
      </c>
      <c r="BI2486" s="308"/>
      <c r="BJ2486" s="141" t="s">
        <v>26</v>
      </c>
      <c r="BK2486" s="141" t="s">
        <v>26</v>
      </c>
      <c r="BL2486" s="141"/>
      <c r="BM2486" s="141"/>
      <c r="BN2486" s="139" t="s">
        <v>4075</v>
      </c>
      <c r="BQ2486" s="141"/>
      <c r="BV2486" s="141"/>
      <c r="BX2486" s="141"/>
      <c r="BY2486" s="141"/>
      <c r="BZ2486" s="141"/>
      <c r="CA2486" s="141"/>
      <c r="CB2486" s="141"/>
      <c r="CC2486" s="141"/>
      <c r="CD2486" s="141"/>
      <c r="CE2486" s="141"/>
      <c r="CF2486" s="141"/>
      <c r="CG2486" s="141"/>
    </row>
    <row r="2487" spans="1:85" x14ac:dyDescent="0.35">
      <c r="A2487" s="155" t="s">
        <v>6157</v>
      </c>
      <c r="B2487" s="139" t="s">
        <v>4075</v>
      </c>
      <c r="C2487" s="18">
        <v>43713</v>
      </c>
      <c r="D2487" s="144">
        <v>0</v>
      </c>
      <c r="E2487" s="141" t="s">
        <v>13271</v>
      </c>
      <c r="F2487" s="141">
        <v>3</v>
      </c>
      <c r="G2487" s="141" t="s">
        <v>2741</v>
      </c>
      <c r="H2487" s="141">
        <v>2019</v>
      </c>
      <c r="I2487" s="18">
        <v>43713</v>
      </c>
      <c r="J2487" s="144">
        <v>0.95763888888888893</v>
      </c>
      <c r="K2487" s="378"/>
      <c r="L2487" s="139" t="s">
        <v>4075</v>
      </c>
      <c r="M2487" s="141" t="s">
        <v>28</v>
      </c>
      <c r="N2487" s="248"/>
      <c r="O2487" s="141" t="s">
        <v>26</v>
      </c>
      <c r="P2487" s="141"/>
      <c r="Q2487" s="141" t="s">
        <v>6158</v>
      </c>
      <c r="R2487" s="141" t="s">
        <v>6159</v>
      </c>
      <c r="S2487" s="141"/>
      <c r="T2487" s="141" t="s">
        <v>6160</v>
      </c>
      <c r="U2487" s="141">
        <v>117848886</v>
      </c>
      <c r="V2487" s="141"/>
      <c r="W2487" s="139" t="s">
        <v>4075</v>
      </c>
      <c r="X2487" s="141" t="s">
        <v>25</v>
      </c>
      <c r="Y2487" s="141" t="s">
        <v>27</v>
      </c>
      <c r="Z2487" s="141"/>
      <c r="AA2487" s="141" t="s">
        <v>34</v>
      </c>
      <c r="AB2487" s="141" t="s">
        <v>34</v>
      </c>
      <c r="AC2487" s="139" t="s">
        <v>18047</v>
      </c>
      <c r="AD2487" s="380"/>
      <c r="AE2487" s="139" t="s">
        <v>4</v>
      </c>
      <c r="AF2487" s="139" t="s">
        <v>13073</v>
      </c>
      <c r="AG2487" s="139" t="s">
        <v>4</v>
      </c>
      <c r="AH2487" s="139" t="s">
        <v>1380</v>
      </c>
      <c r="AI2487" s="139" t="s">
        <v>15678</v>
      </c>
      <c r="AJ2487" s="139"/>
      <c r="AK2487" s="139" t="s">
        <v>15678</v>
      </c>
      <c r="AL2487" s="139" t="s">
        <v>46</v>
      </c>
      <c r="AM2487" s="141"/>
      <c r="AN2487" s="141" t="s">
        <v>8</v>
      </c>
      <c r="AO2487" s="139"/>
      <c r="AP2487" s="139" t="s">
        <v>46</v>
      </c>
      <c r="AQ2487" s="139" t="s">
        <v>7</v>
      </c>
      <c r="AR2487" s="381"/>
      <c r="AS2487" s="139" t="s">
        <v>4075</v>
      </c>
      <c r="AT2487" s="141" t="s">
        <v>44</v>
      </c>
      <c r="AU2487" s="141">
        <v>520</v>
      </c>
      <c r="AV2487" s="383"/>
      <c r="AW2487" s="385"/>
      <c r="AX2487" s="139" t="s">
        <v>2493</v>
      </c>
      <c r="AY2487" t="s">
        <v>18873</v>
      </c>
      <c r="BA2487" s="381"/>
      <c r="BB2487" s="139" t="s">
        <v>1446</v>
      </c>
      <c r="BC2487" s="166"/>
      <c r="BD2487" s="166"/>
      <c r="BE2487" s="166"/>
      <c r="BF2487" s="166"/>
      <c r="BG2487" s="166"/>
      <c r="BH2487" s="308"/>
      <c r="BI2487" s="308"/>
      <c r="BJ2487" s="141" t="s">
        <v>26</v>
      </c>
      <c r="BK2487" s="141" t="s">
        <v>26</v>
      </c>
      <c r="BL2487" s="141"/>
      <c r="BM2487" s="141"/>
      <c r="BN2487" s="139" t="s">
        <v>4075</v>
      </c>
      <c r="BQ2487" s="141" t="s">
        <v>16033</v>
      </c>
      <c r="BR2487" s="135" t="s">
        <v>15680</v>
      </c>
      <c r="BT2487" s="135" t="s">
        <v>15347</v>
      </c>
      <c r="BU2487" s="135" t="s">
        <v>15359</v>
      </c>
      <c r="BV2487" s="141" t="s">
        <v>13262</v>
      </c>
      <c r="BW2487" s="135" t="s">
        <v>15363</v>
      </c>
      <c r="BX2487" s="141" t="s">
        <v>12</v>
      </c>
      <c r="BY2487" s="141" t="s">
        <v>12</v>
      </c>
      <c r="BZ2487" s="141" t="s">
        <v>26</v>
      </c>
      <c r="CA2487" s="141" t="s">
        <v>1848</v>
      </c>
      <c r="CB2487" s="141"/>
      <c r="CC2487" s="141" t="s">
        <v>15686</v>
      </c>
      <c r="CD2487" s="141" t="s">
        <v>15687</v>
      </c>
      <c r="CE2487" s="141" t="s">
        <v>15450</v>
      </c>
      <c r="CF2487" s="141" t="s">
        <v>15451</v>
      </c>
      <c r="CG2487" s="141" t="s">
        <v>4004</v>
      </c>
    </row>
    <row r="2488" spans="1:85" x14ac:dyDescent="0.35">
      <c r="A2488" s="155" t="s">
        <v>6141</v>
      </c>
      <c r="B2488" s="139" t="s">
        <v>4075</v>
      </c>
      <c r="C2488" s="18">
        <v>43714</v>
      </c>
      <c r="D2488" s="144">
        <v>0</v>
      </c>
      <c r="E2488" s="141" t="s">
        <v>13271</v>
      </c>
      <c r="F2488" s="141">
        <v>3</v>
      </c>
      <c r="G2488" s="141" t="s">
        <v>2741</v>
      </c>
      <c r="H2488" s="141">
        <v>2019</v>
      </c>
      <c r="I2488" s="18">
        <v>43714</v>
      </c>
      <c r="J2488" s="144">
        <v>0.7993055555555556</v>
      </c>
      <c r="K2488" s="378"/>
      <c r="L2488" s="139" t="s">
        <v>4075</v>
      </c>
      <c r="M2488" s="141" t="s">
        <v>28</v>
      </c>
      <c r="N2488" s="248"/>
      <c r="O2488" s="141" t="s">
        <v>26</v>
      </c>
      <c r="P2488" s="141"/>
      <c r="Q2488" s="141" t="s">
        <v>6142</v>
      </c>
      <c r="R2488" s="141" t="s">
        <v>6143</v>
      </c>
      <c r="S2488" s="141"/>
      <c r="T2488" s="141" t="s">
        <v>6144</v>
      </c>
      <c r="U2488" s="141">
        <v>0</v>
      </c>
      <c r="V2488" s="141"/>
      <c r="W2488" s="139" t="s">
        <v>4075</v>
      </c>
      <c r="X2488" s="141" t="s">
        <v>25</v>
      </c>
      <c r="Y2488" s="141" t="s">
        <v>27</v>
      </c>
      <c r="Z2488" s="141"/>
      <c r="AA2488" s="141" t="s">
        <v>34</v>
      </c>
      <c r="AB2488" s="141" t="s">
        <v>34</v>
      </c>
      <c r="AC2488" s="139" t="s">
        <v>18049</v>
      </c>
      <c r="AD2488" s="380"/>
      <c r="AE2488" s="139" t="s">
        <v>4</v>
      </c>
      <c r="AF2488" s="139" t="s">
        <v>13073</v>
      </c>
      <c r="AG2488" s="139" t="s">
        <v>4</v>
      </c>
      <c r="AH2488" s="139" t="s">
        <v>1380</v>
      </c>
      <c r="AI2488" s="139" t="s">
        <v>15678</v>
      </c>
      <c r="AJ2488" s="139"/>
      <c r="AK2488" s="139" t="s">
        <v>15678</v>
      </c>
      <c r="AL2488" s="139" t="s">
        <v>1563</v>
      </c>
      <c r="AM2488" s="141"/>
      <c r="AN2488" s="141" t="s">
        <v>8</v>
      </c>
      <c r="AO2488" s="139"/>
      <c r="AP2488" s="139" t="s">
        <v>1563</v>
      </c>
      <c r="AQ2488" s="139" t="s">
        <v>46</v>
      </c>
      <c r="AR2488" s="381"/>
      <c r="AS2488" s="139" t="s">
        <v>4075</v>
      </c>
      <c r="AT2488" s="141" t="s">
        <v>1404</v>
      </c>
      <c r="AU2488" s="141"/>
      <c r="AV2488" s="383"/>
      <c r="AW2488" s="385"/>
      <c r="AX2488" s="139" t="s">
        <v>3882</v>
      </c>
      <c r="AY2488" t="s">
        <v>18941</v>
      </c>
      <c r="BA2488" s="381"/>
      <c r="BB2488" s="139" t="s">
        <v>1452</v>
      </c>
      <c r="BC2488" s="166"/>
      <c r="BD2488" s="166"/>
      <c r="BE2488" s="166"/>
      <c r="BF2488" s="166"/>
      <c r="BG2488" s="166"/>
      <c r="BH2488" s="308"/>
      <c r="BI2488" s="308"/>
      <c r="BJ2488" s="141" t="s">
        <v>26</v>
      </c>
      <c r="BK2488" s="141" t="s">
        <v>26</v>
      </c>
      <c r="BL2488" s="141"/>
      <c r="BM2488" s="141"/>
      <c r="BN2488" s="139" t="s">
        <v>4075</v>
      </c>
      <c r="BQ2488" s="141" t="s">
        <v>16034</v>
      </c>
      <c r="BR2488" s="135" t="s">
        <v>15685</v>
      </c>
      <c r="BT2488" s="135" t="s">
        <v>15364</v>
      </c>
      <c r="BU2488" s="135" t="s">
        <v>15361</v>
      </c>
      <c r="BV2488" s="141" t="s">
        <v>13266</v>
      </c>
      <c r="BW2488" s="135" t="s">
        <v>13286</v>
      </c>
      <c r="BX2488" s="141" t="s">
        <v>15689</v>
      </c>
      <c r="BY2488" s="141" t="s">
        <v>12</v>
      </c>
      <c r="BZ2488" s="141" t="s">
        <v>26</v>
      </c>
      <c r="CA2488" s="141" t="s">
        <v>1848</v>
      </c>
      <c r="CB2488" s="141"/>
      <c r="CC2488" s="141" t="s">
        <v>15704</v>
      </c>
      <c r="CD2488" s="141" t="s">
        <v>34</v>
      </c>
      <c r="CE2488" s="141" t="s">
        <v>15450</v>
      </c>
      <c r="CF2488" s="141" t="s">
        <v>15451</v>
      </c>
      <c r="CG2488" s="141" t="s">
        <v>4004</v>
      </c>
    </row>
    <row r="2489" spans="1:85" x14ac:dyDescent="0.35">
      <c r="A2489" s="155" t="s">
        <v>6145</v>
      </c>
      <c r="B2489" s="139" t="s">
        <v>4075</v>
      </c>
      <c r="C2489" s="18">
        <v>43714</v>
      </c>
      <c r="D2489" s="144">
        <v>0</v>
      </c>
      <c r="E2489" s="141" t="s">
        <v>13271</v>
      </c>
      <c r="F2489" s="141">
        <v>3</v>
      </c>
      <c r="G2489" s="141" t="s">
        <v>2741</v>
      </c>
      <c r="H2489" s="141">
        <v>2019</v>
      </c>
      <c r="I2489" s="18">
        <v>43714</v>
      </c>
      <c r="J2489" s="144">
        <v>0.3888888888888889</v>
      </c>
      <c r="K2489" s="378"/>
      <c r="L2489" s="139" t="s">
        <v>4075</v>
      </c>
      <c r="M2489" s="141" t="s">
        <v>28</v>
      </c>
      <c r="N2489" s="248"/>
      <c r="O2489" s="141" t="s">
        <v>26</v>
      </c>
      <c r="P2489" s="141"/>
      <c r="Q2489" s="141" t="s">
        <v>6146</v>
      </c>
      <c r="R2489" s="141" t="s">
        <v>6147</v>
      </c>
      <c r="S2489" s="141"/>
      <c r="T2489" s="141" t="s">
        <v>6148</v>
      </c>
      <c r="U2489" s="141">
        <v>0</v>
      </c>
      <c r="V2489" s="141"/>
      <c r="W2489" s="139" t="s">
        <v>4075</v>
      </c>
      <c r="X2489" s="141" t="s">
        <v>25</v>
      </c>
      <c r="Y2489" s="141" t="s">
        <v>27</v>
      </c>
      <c r="Z2489" s="141"/>
      <c r="AA2489" s="141" t="s">
        <v>34</v>
      </c>
      <c r="AB2489" s="141" t="s">
        <v>34</v>
      </c>
      <c r="AC2489" s="139" t="s">
        <v>18049</v>
      </c>
      <c r="AD2489" s="380"/>
      <c r="AE2489" s="139" t="s">
        <v>102</v>
      </c>
      <c r="AF2489" s="139" t="s">
        <v>13084</v>
      </c>
      <c r="AG2489" s="139" t="s">
        <v>102</v>
      </c>
      <c r="AH2489" s="139" t="s">
        <v>1378</v>
      </c>
      <c r="AI2489" s="139" t="s">
        <v>1391</v>
      </c>
      <c r="AJ2489" s="139" t="s">
        <v>1403</v>
      </c>
      <c r="AK2489" s="139"/>
      <c r="AL2489" s="139"/>
      <c r="AM2489" s="141"/>
      <c r="AN2489" s="141" t="s">
        <v>8</v>
      </c>
      <c r="AO2489" s="139"/>
      <c r="AP2489" s="139" t="s">
        <v>1403</v>
      </c>
      <c r="AQ2489" s="139"/>
      <c r="AR2489" s="381"/>
      <c r="AS2489" s="139" t="s">
        <v>4075</v>
      </c>
      <c r="AT2489" s="141" t="s">
        <v>1404</v>
      </c>
      <c r="AU2489" s="141"/>
      <c r="AV2489" s="383"/>
      <c r="AW2489" s="385"/>
      <c r="AX2489" s="139" t="s">
        <v>5612</v>
      </c>
      <c r="AY2489" t="s">
        <v>18271</v>
      </c>
      <c r="BA2489" s="381"/>
      <c r="BB2489" s="139" t="s">
        <v>1469</v>
      </c>
      <c r="BC2489" s="166"/>
      <c r="BD2489" s="166"/>
      <c r="BE2489" s="166"/>
      <c r="BF2489" s="166"/>
      <c r="BG2489" s="166"/>
      <c r="BH2489" s="308"/>
      <c r="BI2489" s="308"/>
      <c r="BJ2489" s="141" t="s">
        <v>26</v>
      </c>
      <c r="BK2489" s="141" t="s">
        <v>26</v>
      </c>
      <c r="BL2489" s="141"/>
      <c r="BM2489" s="141"/>
      <c r="BN2489" s="139" t="s">
        <v>4075</v>
      </c>
      <c r="BQ2489" s="141"/>
      <c r="BV2489" s="141"/>
      <c r="BX2489" s="141"/>
      <c r="BY2489" s="141"/>
      <c r="BZ2489" s="141"/>
      <c r="CA2489" s="141"/>
      <c r="CB2489" s="141"/>
      <c r="CC2489" s="141"/>
      <c r="CD2489" s="141"/>
      <c r="CE2489" s="141"/>
      <c r="CF2489" s="141"/>
      <c r="CG2489" s="141"/>
    </row>
    <row r="2490" spans="1:85" x14ac:dyDescent="0.35">
      <c r="A2490" s="155" t="s">
        <v>6149</v>
      </c>
      <c r="B2490" s="139" t="s">
        <v>4075</v>
      </c>
      <c r="C2490" s="18">
        <v>43714</v>
      </c>
      <c r="D2490" s="144">
        <v>0</v>
      </c>
      <c r="E2490" s="141" t="s">
        <v>13271</v>
      </c>
      <c r="F2490" s="141">
        <v>3</v>
      </c>
      <c r="G2490" s="141" t="s">
        <v>2741</v>
      </c>
      <c r="H2490" s="141">
        <v>2019</v>
      </c>
      <c r="I2490" s="18"/>
      <c r="J2490" s="144"/>
      <c r="K2490" s="378"/>
      <c r="L2490" s="139" t="s">
        <v>4075</v>
      </c>
      <c r="M2490" s="141" t="s">
        <v>28</v>
      </c>
      <c r="N2490" s="248"/>
      <c r="O2490" s="141" t="s">
        <v>26</v>
      </c>
      <c r="P2490" s="141"/>
      <c r="Q2490" s="141"/>
      <c r="R2490" s="141"/>
      <c r="S2490" s="141"/>
      <c r="T2490" s="141" t="s">
        <v>6150</v>
      </c>
      <c r="U2490" s="141">
        <v>0</v>
      </c>
      <c r="V2490" s="141"/>
      <c r="W2490" s="139" t="s">
        <v>4075</v>
      </c>
      <c r="X2490" s="141" t="s">
        <v>25</v>
      </c>
      <c r="Y2490" s="141" t="s">
        <v>27</v>
      </c>
      <c r="Z2490" s="141"/>
      <c r="AA2490" s="141" t="s">
        <v>34</v>
      </c>
      <c r="AB2490" s="141" t="s">
        <v>34</v>
      </c>
      <c r="AC2490" s="139" t="s">
        <v>18047</v>
      </c>
      <c r="AD2490" s="380"/>
      <c r="AE2490" s="139" t="s">
        <v>102</v>
      </c>
      <c r="AF2490" s="139" t="s">
        <v>13071</v>
      </c>
      <c r="AG2490" s="139" t="s">
        <v>102</v>
      </c>
      <c r="AH2490" s="139" t="s">
        <v>1378</v>
      </c>
      <c r="AI2490" s="139" t="s">
        <v>13</v>
      </c>
      <c r="AJ2490" s="139" t="s">
        <v>1403</v>
      </c>
      <c r="AK2490" s="139"/>
      <c r="AL2490" s="139"/>
      <c r="AM2490" s="141"/>
      <c r="AN2490" s="141" t="s">
        <v>1372</v>
      </c>
      <c r="AO2490" s="139"/>
      <c r="AP2490" s="139" t="s">
        <v>1403</v>
      </c>
      <c r="AQ2490" s="139"/>
      <c r="AR2490" s="381"/>
      <c r="AS2490" s="139" t="s">
        <v>4075</v>
      </c>
      <c r="AT2490" s="141" t="s">
        <v>1404</v>
      </c>
      <c r="AU2490" s="141"/>
      <c r="AV2490" s="383"/>
      <c r="AW2490" s="385"/>
      <c r="AX2490" s="139" t="s">
        <v>5796</v>
      </c>
      <c r="AY2490" t="s">
        <v>18924</v>
      </c>
      <c r="BA2490" s="381"/>
      <c r="BB2490" s="139" t="s">
        <v>1450</v>
      </c>
      <c r="BC2490" s="166"/>
      <c r="BD2490" s="166"/>
      <c r="BE2490" s="166"/>
      <c r="BF2490" s="166"/>
      <c r="BG2490" s="166"/>
      <c r="BH2490" s="308"/>
      <c r="BI2490" s="308"/>
      <c r="BJ2490" s="141" t="s">
        <v>26</v>
      </c>
      <c r="BK2490" s="141" t="s">
        <v>26</v>
      </c>
      <c r="BL2490" s="141"/>
      <c r="BM2490" s="141"/>
      <c r="BN2490" s="139" t="s">
        <v>4075</v>
      </c>
      <c r="BQ2490" s="141"/>
      <c r="BV2490" s="141"/>
      <c r="BX2490" s="141"/>
      <c r="BY2490" s="141"/>
      <c r="BZ2490" s="141"/>
      <c r="CA2490" s="141"/>
      <c r="CB2490" s="141"/>
      <c r="CC2490" s="141"/>
      <c r="CD2490" s="141"/>
      <c r="CE2490" s="141"/>
      <c r="CF2490" s="141"/>
      <c r="CG2490" s="141"/>
    </row>
    <row r="2491" spans="1:85" x14ac:dyDescent="0.35">
      <c r="A2491" s="155" t="s">
        <v>6127</v>
      </c>
      <c r="B2491" s="139" t="s">
        <v>4075</v>
      </c>
      <c r="C2491" s="18">
        <v>43715</v>
      </c>
      <c r="D2491" s="144">
        <v>0</v>
      </c>
      <c r="E2491" s="141" t="s">
        <v>13271</v>
      </c>
      <c r="F2491" s="141">
        <v>3</v>
      </c>
      <c r="G2491" s="141" t="s">
        <v>2741</v>
      </c>
      <c r="H2491" s="141">
        <v>2019</v>
      </c>
      <c r="I2491" s="18">
        <v>43715</v>
      </c>
      <c r="J2491" s="144">
        <v>0.52916666666666667</v>
      </c>
      <c r="K2491" s="378"/>
      <c r="L2491" s="139" t="s">
        <v>4075</v>
      </c>
      <c r="M2491" s="141" t="s">
        <v>28</v>
      </c>
      <c r="N2491" s="248"/>
      <c r="O2491" s="141" t="s">
        <v>26</v>
      </c>
      <c r="P2491" s="141"/>
      <c r="Q2491" s="141" t="s">
        <v>6128</v>
      </c>
      <c r="R2491" s="141" t="s">
        <v>6129</v>
      </c>
      <c r="S2491" s="141"/>
      <c r="T2491" s="141" t="s">
        <v>6130</v>
      </c>
      <c r="U2491" s="141">
        <v>0</v>
      </c>
      <c r="V2491" s="141"/>
      <c r="W2491" s="139" t="s">
        <v>4075</v>
      </c>
      <c r="X2491" s="141" t="s">
        <v>25</v>
      </c>
      <c r="Y2491" s="141" t="s">
        <v>27</v>
      </c>
      <c r="Z2491" s="141"/>
      <c r="AA2491" s="141" t="s">
        <v>34</v>
      </c>
      <c r="AB2491" s="141" t="s">
        <v>34</v>
      </c>
      <c r="AC2491" s="139" t="s">
        <v>18050</v>
      </c>
      <c r="AD2491" s="380"/>
      <c r="AE2491" s="139" t="s">
        <v>103</v>
      </c>
      <c r="AF2491" s="139" t="s">
        <v>13079</v>
      </c>
      <c r="AG2491" s="139" t="s">
        <v>103</v>
      </c>
      <c r="AH2491" s="139" t="s">
        <v>1380</v>
      </c>
      <c r="AI2491" s="139" t="s">
        <v>7240</v>
      </c>
      <c r="AJ2491" s="139"/>
      <c r="AK2491" s="139" t="s">
        <v>7240</v>
      </c>
      <c r="AL2491" s="139" t="s">
        <v>1563</v>
      </c>
      <c r="AM2491" s="141"/>
      <c r="AN2491" s="141" t="s">
        <v>8</v>
      </c>
      <c r="AO2491" s="139"/>
      <c r="AP2491" s="139" t="s">
        <v>1563</v>
      </c>
      <c r="AQ2491" s="139"/>
      <c r="AR2491" s="381"/>
      <c r="AS2491" s="139" t="s">
        <v>4075</v>
      </c>
      <c r="AT2491" s="141" t="s">
        <v>1404</v>
      </c>
      <c r="AU2491" s="141"/>
      <c r="AV2491" s="383"/>
      <c r="AW2491" s="385"/>
      <c r="AX2491" s="139" t="s">
        <v>3882</v>
      </c>
      <c r="AY2491" t="s">
        <v>19157</v>
      </c>
      <c r="BA2491" s="381"/>
      <c r="BB2491" s="139" t="s">
        <v>1444</v>
      </c>
      <c r="BC2491" s="166"/>
      <c r="BD2491" s="166"/>
      <c r="BE2491" s="166"/>
      <c r="BF2491" s="166"/>
      <c r="BG2491" s="166"/>
      <c r="BH2491" s="308"/>
      <c r="BI2491" s="308"/>
      <c r="BJ2491" s="141" t="s">
        <v>26</v>
      </c>
      <c r="BK2491" s="141" t="s">
        <v>26</v>
      </c>
      <c r="BL2491" s="141"/>
      <c r="BM2491" s="141"/>
      <c r="BN2491" s="139" t="s">
        <v>4075</v>
      </c>
      <c r="BQ2491" s="141"/>
      <c r="BV2491" s="141"/>
      <c r="BX2491" s="141"/>
      <c r="BY2491" s="141"/>
      <c r="BZ2491" s="141"/>
      <c r="CA2491" s="141"/>
      <c r="CB2491" s="141"/>
      <c r="CC2491" s="141"/>
      <c r="CD2491" s="141"/>
      <c r="CE2491" s="141"/>
      <c r="CF2491" s="141"/>
      <c r="CG2491" s="141"/>
    </row>
    <row r="2492" spans="1:85" x14ac:dyDescent="0.35">
      <c r="A2492" s="155" t="s">
        <v>6122</v>
      </c>
      <c r="B2492" s="139" t="s">
        <v>4075</v>
      </c>
      <c r="C2492" s="18">
        <v>43715</v>
      </c>
      <c r="D2492" s="144">
        <v>0</v>
      </c>
      <c r="E2492" s="141" t="s">
        <v>13271</v>
      </c>
      <c r="F2492" s="141">
        <v>3</v>
      </c>
      <c r="G2492" s="141" t="s">
        <v>2741</v>
      </c>
      <c r="H2492" s="141">
        <v>2019</v>
      </c>
      <c r="I2492" s="18">
        <v>43715</v>
      </c>
      <c r="J2492" s="144">
        <v>0.62847222222222221</v>
      </c>
      <c r="K2492" s="378"/>
      <c r="L2492" s="139" t="s">
        <v>4075</v>
      </c>
      <c r="M2492" s="141" t="s">
        <v>28</v>
      </c>
      <c r="N2492" s="248"/>
      <c r="O2492" s="141" t="s">
        <v>26</v>
      </c>
      <c r="P2492" s="141"/>
      <c r="Q2492" s="141" t="s">
        <v>6123</v>
      </c>
      <c r="R2492" s="141" t="s">
        <v>6124</v>
      </c>
      <c r="S2492" s="141"/>
      <c r="T2492" s="141" t="s">
        <v>6125</v>
      </c>
      <c r="U2492" s="141">
        <v>117853338</v>
      </c>
      <c r="V2492" s="141"/>
      <c r="W2492" s="139" t="s">
        <v>4075</v>
      </c>
      <c r="X2492" s="141" t="s">
        <v>25</v>
      </c>
      <c r="Y2492" s="141" t="s">
        <v>27</v>
      </c>
      <c r="Z2492" s="141"/>
      <c r="AA2492" s="141" t="s">
        <v>34</v>
      </c>
      <c r="AB2492" s="141" t="s">
        <v>34</v>
      </c>
      <c r="AC2492" s="139" t="s">
        <v>18049</v>
      </c>
      <c r="AD2492" s="380"/>
      <c r="AE2492" s="139" t="s">
        <v>4</v>
      </c>
      <c r="AF2492" s="139" t="s">
        <v>13073</v>
      </c>
      <c r="AG2492" s="139" t="s">
        <v>4</v>
      </c>
      <c r="AH2492" s="139" t="s">
        <v>1380</v>
      </c>
      <c r="AI2492" s="139" t="s">
        <v>15678</v>
      </c>
      <c r="AJ2492" s="139"/>
      <c r="AK2492" s="139" t="s">
        <v>15678</v>
      </c>
      <c r="AL2492" s="139" t="s">
        <v>1563</v>
      </c>
      <c r="AM2492" s="141"/>
      <c r="AN2492" s="141" t="s">
        <v>8</v>
      </c>
      <c r="AO2492" s="139"/>
      <c r="AP2492" s="139" t="s">
        <v>1563</v>
      </c>
      <c r="AQ2492" s="139" t="s">
        <v>6126</v>
      </c>
      <c r="AR2492" s="381"/>
      <c r="AS2492" s="139" t="s">
        <v>4075</v>
      </c>
      <c r="AT2492" s="141" t="s">
        <v>1404</v>
      </c>
      <c r="AU2492" s="141"/>
      <c r="AV2492" s="383"/>
      <c r="AW2492" s="385"/>
      <c r="AX2492" s="139" t="s">
        <v>119</v>
      </c>
      <c r="AY2492" t="s">
        <v>18783</v>
      </c>
      <c r="BA2492" s="381"/>
      <c r="BB2492" s="139" t="s">
        <v>17</v>
      </c>
      <c r="BC2492" s="166"/>
      <c r="BD2492" s="166"/>
      <c r="BE2492" s="166"/>
      <c r="BF2492" s="166"/>
      <c r="BG2492" s="166"/>
      <c r="BH2492" s="308"/>
      <c r="BI2492" s="308"/>
      <c r="BJ2492" s="141" t="s">
        <v>26</v>
      </c>
      <c r="BK2492" s="141" t="s">
        <v>26</v>
      </c>
      <c r="BL2492" s="141"/>
      <c r="BM2492" s="141"/>
      <c r="BN2492" s="139" t="s">
        <v>4075</v>
      </c>
      <c r="BQ2492" s="141" t="s">
        <v>16033</v>
      </c>
      <c r="BR2492" s="135" t="s">
        <v>15779</v>
      </c>
      <c r="BT2492" s="135" t="s">
        <v>15401</v>
      </c>
      <c r="BU2492" s="135" t="s">
        <v>13261</v>
      </c>
      <c r="BV2492" s="141" t="s">
        <v>3122</v>
      </c>
      <c r="BW2492" s="135" t="s">
        <v>4004</v>
      </c>
      <c r="BX2492" s="141"/>
      <c r="BY2492" s="141"/>
      <c r="BZ2492" s="141"/>
      <c r="CA2492" s="141"/>
      <c r="CB2492" s="141"/>
      <c r="CC2492" s="141"/>
      <c r="CD2492" s="141"/>
      <c r="CE2492" s="141" t="s">
        <v>15455</v>
      </c>
      <c r="CF2492" s="141" t="s">
        <v>15451</v>
      </c>
      <c r="CG2492" s="141" t="s">
        <v>4004</v>
      </c>
    </row>
    <row r="2493" spans="1:85" x14ac:dyDescent="0.35">
      <c r="A2493" s="155" t="s">
        <v>20143</v>
      </c>
      <c r="B2493" s="139" t="s">
        <v>4075</v>
      </c>
      <c r="C2493" s="18">
        <v>43715</v>
      </c>
      <c r="D2493" s="144">
        <v>0.29166666666666669</v>
      </c>
      <c r="E2493" s="141" t="s">
        <v>13271</v>
      </c>
      <c r="F2493" s="141">
        <v>3</v>
      </c>
      <c r="G2493" s="141" t="s">
        <v>2741</v>
      </c>
      <c r="H2493" s="141">
        <v>2019</v>
      </c>
      <c r="I2493" s="18"/>
      <c r="J2493" s="144"/>
      <c r="K2493" s="378"/>
      <c r="L2493" s="139" t="s">
        <v>4075</v>
      </c>
      <c r="M2493" s="141" t="s">
        <v>13562</v>
      </c>
      <c r="N2493" s="248">
        <v>44288</v>
      </c>
      <c r="O2493" s="141" t="s">
        <v>25</v>
      </c>
      <c r="P2493" s="141"/>
      <c r="Q2493" s="141" t="s">
        <v>20144</v>
      </c>
      <c r="R2493" s="141" t="s">
        <v>20145</v>
      </c>
      <c r="S2493" s="141"/>
      <c r="T2493" s="141" t="s">
        <v>20146</v>
      </c>
      <c r="U2493" s="141"/>
      <c r="V2493" s="141" t="s">
        <v>20147</v>
      </c>
      <c r="W2493" s="139" t="s">
        <v>4075</v>
      </c>
      <c r="X2493" s="141" t="s">
        <v>25</v>
      </c>
      <c r="Y2493" s="141" t="s">
        <v>27</v>
      </c>
      <c r="Z2493" s="141" t="s">
        <v>4</v>
      </c>
      <c r="AA2493" s="141" t="s">
        <v>34</v>
      </c>
      <c r="AB2493" s="141"/>
      <c r="AC2493" s="139" t="s">
        <v>18047</v>
      </c>
      <c r="AD2493" s="380"/>
      <c r="AE2493" s="139" t="s">
        <v>102</v>
      </c>
      <c r="AF2493" s="139" t="s">
        <v>13071</v>
      </c>
      <c r="AG2493" s="139" t="s">
        <v>102</v>
      </c>
      <c r="AH2493" s="139" t="s">
        <v>1378</v>
      </c>
      <c r="AI2493" s="139"/>
      <c r="AJ2493" s="139" t="s">
        <v>7</v>
      </c>
      <c r="AK2493" s="139"/>
      <c r="AL2493" s="139"/>
      <c r="AM2493" s="141" t="s">
        <v>9</v>
      </c>
      <c r="AN2493" s="141" t="s">
        <v>8</v>
      </c>
      <c r="AO2493" s="139"/>
      <c r="AP2493" s="139" t="s">
        <v>7</v>
      </c>
      <c r="AQ2493" s="139"/>
      <c r="AR2493" s="381"/>
      <c r="AS2493" s="139" t="s">
        <v>4075</v>
      </c>
      <c r="AT2493" s="141" t="s">
        <v>1404</v>
      </c>
      <c r="AU2493" s="141"/>
      <c r="AV2493" s="383"/>
      <c r="AW2493" s="385"/>
      <c r="AX2493" s="139" t="s">
        <v>143</v>
      </c>
      <c r="AY2493" t="s">
        <v>18378</v>
      </c>
      <c r="AZ2493">
        <v>12000</v>
      </c>
      <c r="BA2493" s="381"/>
      <c r="BB2493" s="139" t="s">
        <v>1444</v>
      </c>
      <c r="BC2493" s="166"/>
      <c r="BD2493" s="166"/>
      <c r="BE2493" s="166"/>
      <c r="BF2493" s="166"/>
      <c r="BG2493" s="166"/>
      <c r="BH2493" s="308"/>
      <c r="BI2493" s="308"/>
      <c r="BJ2493" s="141" t="s">
        <v>26</v>
      </c>
      <c r="BK2493" s="141" t="s">
        <v>26</v>
      </c>
      <c r="BL2493" s="141"/>
      <c r="BM2493" s="141"/>
      <c r="BN2493" s="139" t="s">
        <v>4075</v>
      </c>
      <c r="BQ2493" s="141"/>
      <c r="BV2493" s="141"/>
      <c r="BX2493" s="141"/>
      <c r="BY2493" s="141"/>
      <c r="BZ2493" s="141"/>
      <c r="CA2493" s="141"/>
      <c r="CB2493" s="141"/>
      <c r="CC2493" s="141"/>
      <c r="CD2493" s="141"/>
      <c r="CE2493" s="141"/>
      <c r="CF2493" s="141"/>
      <c r="CG2493" s="141"/>
    </row>
    <row r="2494" spans="1:85" x14ac:dyDescent="0.35">
      <c r="A2494" s="155" t="s">
        <v>6137</v>
      </c>
      <c r="B2494" s="139" t="s">
        <v>4075</v>
      </c>
      <c r="C2494" s="18">
        <v>43715</v>
      </c>
      <c r="D2494" s="144">
        <v>0</v>
      </c>
      <c r="E2494" s="141" t="s">
        <v>13271</v>
      </c>
      <c r="F2494" s="141">
        <v>3</v>
      </c>
      <c r="G2494" s="141" t="s">
        <v>2741</v>
      </c>
      <c r="H2494" s="141">
        <v>2019</v>
      </c>
      <c r="I2494" s="18">
        <v>43715</v>
      </c>
      <c r="J2494" s="144">
        <v>0.79305555555555551</v>
      </c>
      <c r="K2494" s="378"/>
      <c r="L2494" s="139" t="s">
        <v>4075</v>
      </c>
      <c r="M2494" s="141" t="s">
        <v>28</v>
      </c>
      <c r="N2494" s="248"/>
      <c r="O2494" s="141" t="s">
        <v>26</v>
      </c>
      <c r="P2494" s="141"/>
      <c r="Q2494" s="141" t="s">
        <v>6138</v>
      </c>
      <c r="R2494" s="141" t="s">
        <v>6139</v>
      </c>
      <c r="S2494" s="141"/>
      <c r="T2494" s="141" t="s">
        <v>6140</v>
      </c>
      <c r="U2494" s="141">
        <v>117853484</v>
      </c>
      <c r="V2494" s="141"/>
      <c r="W2494" s="139" t="s">
        <v>4075</v>
      </c>
      <c r="X2494" s="141" t="s">
        <v>25</v>
      </c>
      <c r="Y2494" s="141" t="s">
        <v>27</v>
      </c>
      <c r="Z2494" s="141"/>
      <c r="AA2494" s="141" t="s">
        <v>34</v>
      </c>
      <c r="AB2494" s="141"/>
      <c r="AC2494" s="139" t="s">
        <v>18050</v>
      </c>
      <c r="AD2494" s="380"/>
      <c r="AE2494" s="139" t="s">
        <v>4</v>
      </c>
      <c r="AF2494" s="139" t="s">
        <v>13073</v>
      </c>
      <c r="AG2494" s="139" t="s">
        <v>4</v>
      </c>
      <c r="AH2494" s="139" t="s">
        <v>1380</v>
      </c>
      <c r="AI2494" s="139" t="s">
        <v>15678</v>
      </c>
      <c r="AJ2494" s="139"/>
      <c r="AK2494" s="139" t="s">
        <v>15678</v>
      </c>
      <c r="AL2494" s="139" t="s">
        <v>11</v>
      </c>
      <c r="AM2494" s="141"/>
      <c r="AN2494" s="141" t="s">
        <v>8</v>
      </c>
      <c r="AO2494" s="139"/>
      <c r="AP2494" s="139" t="s">
        <v>11</v>
      </c>
      <c r="AQ2494" s="139"/>
      <c r="AR2494" s="381"/>
      <c r="AS2494" s="139" t="s">
        <v>4075</v>
      </c>
      <c r="AT2494" s="141" t="s">
        <v>1404</v>
      </c>
      <c r="AU2494" s="141"/>
      <c r="AV2494" s="383"/>
      <c r="AW2494" s="385"/>
      <c r="AX2494" s="139" t="s">
        <v>119</v>
      </c>
      <c r="AY2494" t="s">
        <v>18918</v>
      </c>
      <c r="BA2494" s="381"/>
      <c r="BB2494" s="139" t="s">
        <v>1444</v>
      </c>
      <c r="BC2494" s="166"/>
      <c r="BD2494" s="166"/>
      <c r="BE2494" s="166"/>
      <c r="BF2494" s="166"/>
      <c r="BG2494" s="166"/>
      <c r="BH2494" s="308"/>
      <c r="BI2494" s="308"/>
      <c r="BJ2494" s="141" t="s">
        <v>26</v>
      </c>
      <c r="BK2494" s="141" t="s">
        <v>26</v>
      </c>
      <c r="BL2494" s="141"/>
      <c r="BM2494" s="141"/>
      <c r="BN2494" s="139" t="s">
        <v>4075</v>
      </c>
      <c r="BQ2494" s="141" t="s">
        <v>16034</v>
      </c>
      <c r="BR2494" s="135" t="s">
        <v>15685</v>
      </c>
      <c r="BT2494" s="135" t="s">
        <v>15357</v>
      </c>
      <c r="BU2494" s="135" t="s">
        <v>3815</v>
      </c>
      <c r="BV2494" s="141" t="s">
        <v>13267</v>
      </c>
      <c r="BW2494" s="135" t="s">
        <v>13270</v>
      </c>
      <c r="BX2494" s="141" t="s">
        <v>12</v>
      </c>
      <c r="BY2494" s="141" t="s">
        <v>12</v>
      </c>
      <c r="BZ2494" s="141" t="s">
        <v>26</v>
      </c>
      <c r="CA2494" s="141" t="s">
        <v>1848</v>
      </c>
      <c r="CB2494" s="141"/>
      <c r="CC2494" s="141" t="s">
        <v>15690</v>
      </c>
      <c r="CD2494" s="141" t="s">
        <v>34</v>
      </c>
      <c r="CE2494" s="141" t="s">
        <v>15452</v>
      </c>
      <c r="CF2494" s="141" t="s">
        <v>15451</v>
      </c>
      <c r="CG2494" s="141" t="s">
        <v>3336</v>
      </c>
    </row>
    <row r="2495" spans="1:85" x14ac:dyDescent="0.35">
      <c r="A2495" s="155" t="s">
        <v>6134</v>
      </c>
      <c r="B2495" s="139" t="s">
        <v>4075</v>
      </c>
      <c r="C2495" s="18">
        <v>43715</v>
      </c>
      <c r="D2495" s="144">
        <v>0</v>
      </c>
      <c r="E2495" s="141" t="s">
        <v>13271</v>
      </c>
      <c r="F2495" s="141">
        <v>3</v>
      </c>
      <c r="G2495" s="141" t="s">
        <v>2741</v>
      </c>
      <c r="H2495" s="141">
        <v>2019</v>
      </c>
      <c r="I2495" s="18">
        <v>43715</v>
      </c>
      <c r="J2495" s="144"/>
      <c r="K2495" s="378"/>
      <c r="L2495" s="139" t="s">
        <v>4075</v>
      </c>
      <c r="M2495" s="141" t="s">
        <v>28</v>
      </c>
      <c r="N2495" s="248"/>
      <c r="O2495" s="141" t="s">
        <v>26</v>
      </c>
      <c r="P2495" s="141"/>
      <c r="Q2495" s="141" t="s">
        <v>6135</v>
      </c>
      <c r="R2495" s="141"/>
      <c r="S2495" s="141"/>
      <c r="T2495" s="141" t="s">
        <v>6136</v>
      </c>
      <c r="U2495" s="141">
        <v>0</v>
      </c>
      <c r="V2495" s="141"/>
      <c r="W2495" s="139" t="s">
        <v>4075</v>
      </c>
      <c r="X2495" s="141" t="s">
        <v>25</v>
      </c>
      <c r="Y2495" s="141" t="s">
        <v>27</v>
      </c>
      <c r="Z2495" s="141"/>
      <c r="AA2495" s="141" t="s">
        <v>34</v>
      </c>
      <c r="AB2495" s="141"/>
      <c r="AC2495" s="139" t="s">
        <v>18049</v>
      </c>
      <c r="AD2495" s="380"/>
      <c r="AE2495" s="139" t="s">
        <v>102</v>
      </c>
      <c r="AF2495" s="139" t="s">
        <v>13068</v>
      </c>
      <c r="AG2495" s="139" t="s">
        <v>102</v>
      </c>
      <c r="AH2495" s="139" t="s">
        <v>1378</v>
      </c>
      <c r="AI2495" s="139" t="s">
        <v>1398</v>
      </c>
      <c r="AJ2495" s="139" t="s">
        <v>1563</v>
      </c>
      <c r="AK2495" s="139"/>
      <c r="AL2495" s="139"/>
      <c r="AM2495" s="141"/>
      <c r="AN2495" s="141" t="s">
        <v>8</v>
      </c>
      <c r="AO2495" s="139"/>
      <c r="AP2495" s="139" t="s">
        <v>1563</v>
      </c>
      <c r="AQ2495" s="139" t="s">
        <v>5582</v>
      </c>
      <c r="AR2495" s="381"/>
      <c r="AS2495" s="139" t="s">
        <v>4075</v>
      </c>
      <c r="AT2495" s="141" t="s">
        <v>1404</v>
      </c>
      <c r="AU2495" s="141">
        <v>175</v>
      </c>
      <c r="AV2495" s="383"/>
      <c r="AW2495" s="385"/>
      <c r="AX2495" s="139" t="s">
        <v>5824</v>
      </c>
      <c r="AY2495" t="s">
        <v>18784</v>
      </c>
      <c r="BA2495" s="381"/>
      <c r="BB2495" s="139" t="s">
        <v>17</v>
      </c>
      <c r="BC2495" s="166"/>
      <c r="BD2495" s="166"/>
      <c r="BE2495" s="166"/>
      <c r="BF2495" s="166"/>
      <c r="BG2495" s="166"/>
      <c r="BH2495" s="308"/>
      <c r="BI2495" s="308"/>
      <c r="BJ2495" s="141" t="s">
        <v>26</v>
      </c>
      <c r="BK2495" s="141" t="s">
        <v>26</v>
      </c>
      <c r="BL2495" s="141"/>
      <c r="BM2495" s="141"/>
      <c r="BN2495" s="139" t="s">
        <v>4075</v>
      </c>
      <c r="BQ2495" s="141"/>
      <c r="BV2495" s="141"/>
      <c r="BX2495" s="141"/>
      <c r="BY2495" s="141"/>
      <c r="BZ2495" s="141"/>
      <c r="CA2495" s="141"/>
      <c r="CB2495" s="141"/>
      <c r="CC2495" s="141"/>
      <c r="CD2495" s="141"/>
      <c r="CE2495" s="141"/>
      <c r="CF2495" s="141"/>
      <c r="CG2495" s="141"/>
    </row>
    <row r="2496" spans="1:85" x14ac:dyDescent="0.35">
      <c r="A2496" s="155" t="s">
        <v>6131</v>
      </c>
      <c r="B2496" s="139" t="s">
        <v>4075</v>
      </c>
      <c r="C2496" s="18">
        <v>43715</v>
      </c>
      <c r="D2496" s="144">
        <v>0</v>
      </c>
      <c r="E2496" s="141" t="s">
        <v>13271</v>
      </c>
      <c r="F2496" s="141">
        <v>3</v>
      </c>
      <c r="G2496" s="141" t="s">
        <v>2741</v>
      </c>
      <c r="H2496" s="141">
        <v>2019</v>
      </c>
      <c r="I2496" s="18">
        <v>43715</v>
      </c>
      <c r="J2496" s="144"/>
      <c r="K2496" s="378"/>
      <c r="L2496" s="139" t="s">
        <v>4075</v>
      </c>
      <c r="M2496" s="141" t="s">
        <v>28</v>
      </c>
      <c r="N2496" s="248"/>
      <c r="O2496" s="141" t="s">
        <v>26</v>
      </c>
      <c r="P2496" s="141"/>
      <c r="Q2496" s="141" t="s">
        <v>6132</v>
      </c>
      <c r="R2496" s="141"/>
      <c r="S2496" s="141"/>
      <c r="T2496" s="141" t="s">
        <v>6133</v>
      </c>
      <c r="U2496" s="141">
        <v>0</v>
      </c>
      <c r="V2496" s="141"/>
      <c r="W2496" s="139" t="s">
        <v>4075</v>
      </c>
      <c r="X2496" s="141" t="s">
        <v>25</v>
      </c>
      <c r="Y2496" s="141" t="s">
        <v>27</v>
      </c>
      <c r="Z2496" s="141"/>
      <c r="AA2496" s="141" t="s">
        <v>34</v>
      </c>
      <c r="AB2496" s="141"/>
      <c r="AC2496" s="139" t="s">
        <v>18047</v>
      </c>
      <c r="AD2496" s="380"/>
      <c r="AE2496" s="139" t="s">
        <v>4</v>
      </c>
      <c r="AF2496" s="139" t="s">
        <v>13073</v>
      </c>
      <c r="AG2496" s="139" t="s">
        <v>4</v>
      </c>
      <c r="AH2496" s="139" t="s">
        <v>1380</v>
      </c>
      <c r="AI2496" s="139" t="s">
        <v>15678</v>
      </c>
      <c r="AJ2496" s="139"/>
      <c r="AK2496" s="139" t="s">
        <v>15678</v>
      </c>
      <c r="AL2496" s="139" t="s">
        <v>11</v>
      </c>
      <c r="AM2496" s="141"/>
      <c r="AN2496" s="141" t="s">
        <v>8</v>
      </c>
      <c r="AO2496" s="139"/>
      <c r="AP2496" s="139" t="s">
        <v>11</v>
      </c>
      <c r="AQ2496" s="139" t="s">
        <v>5582</v>
      </c>
      <c r="AR2496" s="381"/>
      <c r="AS2496" s="139" t="s">
        <v>4075</v>
      </c>
      <c r="AT2496" s="141" t="s">
        <v>1404</v>
      </c>
      <c r="AU2496" s="141"/>
      <c r="AV2496" s="383"/>
      <c r="AW2496" s="385"/>
      <c r="AX2496" s="139" t="s">
        <v>5499</v>
      </c>
      <c r="AY2496" t="s">
        <v>18968</v>
      </c>
      <c r="BA2496" s="381"/>
      <c r="BB2496" s="139" t="s">
        <v>17</v>
      </c>
      <c r="BC2496" s="166"/>
      <c r="BD2496" s="166"/>
      <c r="BE2496" s="166"/>
      <c r="BF2496" s="166"/>
      <c r="BG2496" s="166"/>
      <c r="BH2496" s="308"/>
      <c r="BI2496" s="308"/>
      <c r="BJ2496" s="141" t="s">
        <v>26</v>
      </c>
      <c r="BK2496" s="141" t="s">
        <v>26</v>
      </c>
      <c r="BL2496" s="141"/>
      <c r="BM2496" s="141"/>
      <c r="BN2496" s="139" t="s">
        <v>4075</v>
      </c>
      <c r="BQ2496" s="141"/>
      <c r="BV2496" s="141"/>
      <c r="BX2496" s="141"/>
      <c r="BY2496" s="141"/>
      <c r="BZ2496" s="141"/>
      <c r="CA2496" s="141"/>
      <c r="CB2496" s="141"/>
      <c r="CC2496" s="141"/>
      <c r="CD2496" s="141"/>
      <c r="CE2496" s="141"/>
      <c r="CF2496" s="141"/>
      <c r="CG2496" s="141"/>
    </row>
    <row r="2497" spans="1:85" x14ac:dyDescent="0.35">
      <c r="A2497" s="155" t="s">
        <v>6114</v>
      </c>
      <c r="B2497" s="139" t="s">
        <v>4075</v>
      </c>
      <c r="C2497" s="18">
        <v>43716</v>
      </c>
      <c r="D2497" s="144">
        <v>0</v>
      </c>
      <c r="E2497" s="141" t="s">
        <v>3367</v>
      </c>
      <c r="F2497" s="141">
        <v>3</v>
      </c>
      <c r="G2497" s="141" t="s">
        <v>2741</v>
      </c>
      <c r="H2497" s="141">
        <v>2019</v>
      </c>
      <c r="I2497" s="18">
        <v>43716</v>
      </c>
      <c r="J2497" s="144">
        <v>0.67013888888888884</v>
      </c>
      <c r="K2497" s="378"/>
      <c r="L2497" s="139" t="s">
        <v>4075</v>
      </c>
      <c r="M2497" s="141" t="s">
        <v>28</v>
      </c>
      <c r="N2497" s="248"/>
      <c r="O2497" s="141" t="s">
        <v>26</v>
      </c>
      <c r="P2497" s="141"/>
      <c r="Q2497" s="141" t="s">
        <v>6115</v>
      </c>
      <c r="R2497" s="141" t="s">
        <v>6116</v>
      </c>
      <c r="S2497" s="141"/>
      <c r="T2497" s="141" t="s">
        <v>6117</v>
      </c>
      <c r="U2497" s="141">
        <v>117853804</v>
      </c>
      <c r="V2497" s="141"/>
      <c r="W2497" s="139" t="s">
        <v>4075</v>
      </c>
      <c r="X2497" s="141" t="s">
        <v>25</v>
      </c>
      <c r="Y2497" s="141" t="s">
        <v>27</v>
      </c>
      <c r="Z2497" s="141"/>
      <c r="AA2497" s="141" t="s">
        <v>34</v>
      </c>
      <c r="AB2497" s="141"/>
      <c r="AC2497" s="139" t="s">
        <v>18050</v>
      </c>
      <c r="AD2497" s="380"/>
      <c r="AE2497" s="139" t="s">
        <v>107</v>
      </c>
      <c r="AF2497" s="139" t="s">
        <v>13076</v>
      </c>
      <c r="AG2497" s="139" t="s">
        <v>4130</v>
      </c>
      <c r="AH2497" s="139" t="s">
        <v>1380</v>
      </c>
      <c r="AI2497" s="139" t="s">
        <v>1518</v>
      </c>
      <c r="AJ2497" s="139"/>
      <c r="AK2497" s="139" t="s">
        <v>1518</v>
      </c>
      <c r="AL2497" s="139" t="s">
        <v>1563</v>
      </c>
      <c r="AM2497" s="141"/>
      <c r="AN2497" s="141" t="s">
        <v>8</v>
      </c>
      <c r="AO2497" s="139"/>
      <c r="AP2497" s="139" t="s">
        <v>1563</v>
      </c>
      <c r="AQ2497" s="139"/>
      <c r="AR2497" s="381"/>
      <c r="AS2497" s="139" t="s">
        <v>4075</v>
      </c>
      <c r="AT2497" s="141" t="s">
        <v>1404</v>
      </c>
      <c r="AU2497" s="141"/>
      <c r="AV2497" s="383"/>
      <c r="AW2497" s="385"/>
      <c r="AX2497" s="139" t="s">
        <v>5502</v>
      </c>
      <c r="AY2497" t="s">
        <v>19345</v>
      </c>
      <c r="BA2497" s="381"/>
      <c r="BB2497" s="139" t="s">
        <v>17</v>
      </c>
      <c r="BC2497" s="166"/>
      <c r="BD2497" s="166"/>
      <c r="BE2497" s="166"/>
      <c r="BF2497" s="166"/>
      <c r="BG2497" s="166"/>
      <c r="BH2497" s="308"/>
      <c r="BI2497" s="308"/>
      <c r="BJ2497" s="141" t="s">
        <v>26</v>
      </c>
      <c r="BK2497" s="141" t="s">
        <v>26</v>
      </c>
      <c r="BL2497" s="141"/>
      <c r="BM2497" s="141"/>
      <c r="BN2497" s="139" t="s">
        <v>4075</v>
      </c>
      <c r="BQ2497" s="141"/>
      <c r="BV2497" s="141"/>
      <c r="BX2497" s="141"/>
      <c r="BY2497" s="141"/>
      <c r="BZ2497" s="141"/>
      <c r="CA2497" s="141"/>
      <c r="CB2497" s="141"/>
      <c r="CC2497" s="141"/>
      <c r="CD2497" s="141"/>
      <c r="CE2497" s="141"/>
      <c r="CF2497" s="141"/>
      <c r="CG2497" s="141"/>
    </row>
    <row r="2498" spans="1:85" x14ac:dyDescent="0.35">
      <c r="A2498" s="155" t="s">
        <v>6118</v>
      </c>
      <c r="B2498" s="139" t="s">
        <v>4075</v>
      </c>
      <c r="C2498" s="18">
        <v>43716</v>
      </c>
      <c r="D2498" s="144">
        <v>0</v>
      </c>
      <c r="E2498" s="141" t="s">
        <v>3367</v>
      </c>
      <c r="F2498" s="141">
        <v>3</v>
      </c>
      <c r="G2498" s="141" t="s">
        <v>2741</v>
      </c>
      <c r="H2498" s="141">
        <v>2019</v>
      </c>
      <c r="I2498" s="18">
        <v>43716</v>
      </c>
      <c r="J2498" s="144">
        <v>0.54305555555555551</v>
      </c>
      <c r="K2498" s="378"/>
      <c r="L2498" s="139" t="s">
        <v>4075</v>
      </c>
      <c r="M2498" s="141" t="s">
        <v>28</v>
      </c>
      <c r="N2498" s="248"/>
      <c r="O2498" s="141" t="s">
        <v>26</v>
      </c>
      <c r="P2498" s="141"/>
      <c r="Q2498" s="141" t="s">
        <v>6119</v>
      </c>
      <c r="R2498" s="141" t="s">
        <v>6120</v>
      </c>
      <c r="S2498" s="141"/>
      <c r="T2498" s="141" t="s">
        <v>6121</v>
      </c>
      <c r="U2498" s="141">
        <v>117853730</v>
      </c>
      <c r="V2498" s="141"/>
      <c r="W2498" s="139" t="s">
        <v>4075</v>
      </c>
      <c r="X2498" s="141" t="s">
        <v>25</v>
      </c>
      <c r="Y2498" s="141" t="s">
        <v>27</v>
      </c>
      <c r="Z2498" s="141"/>
      <c r="AA2498" s="141" t="s">
        <v>34</v>
      </c>
      <c r="AB2498" s="141"/>
      <c r="AC2498" s="139" t="s">
        <v>18047</v>
      </c>
      <c r="AD2498" s="380"/>
      <c r="AE2498" s="139" t="s">
        <v>102</v>
      </c>
      <c r="AF2498" s="139" t="s">
        <v>13068</v>
      </c>
      <c r="AG2498" s="139" t="s">
        <v>102</v>
      </c>
      <c r="AH2498" s="139" t="s">
        <v>1378</v>
      </c>
      <c r="AI2498" s="139" t="s">
        <v>1398</v>
      </c>
      <c r="AJ2498" s="139" t="s">
        <v>1563</v>
      </c>
      <c r="AK2498" s="139"/>
      <c r="AL2498" s="139"/>
      <c r="AM2498" s="141"/>
      <c r="AN2498" s="141" t="s">
        <v>8</v>
      </c>
      <c r="AO2498" s="139"/>
      <c r="AP2498" s="139" t="s">
        <v>1563</v>
      </c>
      <c r="AQ2498" s="139"/>
      <c r="AR2498" s="381"/>
      <c r="AS2498" s="139" t="s">
        <v>4075</v>
      </c>
      <c r="AT2498" s="141" t="s">
        <v>1404</v>
      </c>
      <c r="AU2498" s="141"/>
      <c r="AV2498" s="383"/>
      <c r="AW2498" s="385"/>
      <c r="AX2498" s="139" t="s">
        <v>121</v>
      </c>
      <c r="AY2498" t="s">
        <v>19026</v>
      </c>
      <c r="BA2498" s="381"/>
      <c r="BB2498" s="139" t="s">
        <v>17</v>
      </c>
      <c r="BC2498" s="166"/>
      <c r="BD2498" s="166"/>
      <c r="BE2498" s="166"/>
      <c r="BF2498" s="166"/>
      <c r="BG2498" s="166"/>
      <c r="BH2498" s="308"/>
      <c r="BI2498" s="308"/>
      <c r="BJ2498" s="141" t="s">
        <v>26</v>
      </c>
      <c r="BK2498" s="141" t="s">
        <v>26</v>
      </c>
      <c r="BL2498" s="141"/>
      <c r="BM2498" s="141"/>
      <c r="BN2498" s="139" t="s">
        <v>4075</v>
      </c>
      <c r="BQ2498" s="141"/>
      <c r="BV2498" s="141"/>
      <c r="BX2498" s="141"/>
      <c r="BY2498" s="141"/>
      <c r="BZ2498" s="141"/>
      <c r="CA2498" s="141"/>
      <c r="CB2498" s="141"/>
      <c r="CC2498" s="141"/>
      <c r="CD2498" s="141"/>
      <c r="CE2498" s="141"/>
      <c r="CF2498" s="141"/>
      <c r="CG2498" s="141"/>
    </row>
    <row r="2499" spans="1:85" x14ac:dyDescent="0.35">
      <c r="A2499" s="155" t="s">
        <v>6106</v>
      </c>
      <c r="B2499" s="139" t="s">
        <v>4075</v>
      </c>
      <c r="C2499" s="18">
        <v>43717</v>
      </c>
      <c r="D2499" s="144">
        <v>0</v>
      </c>
      <c r="E2499" s="141" t="s">
        <v>3367</v>
      </c>
      <c r="F2499" s="141">
        <v>3</v>
      </c>
      <c r="G2499" s="141" t="s">
        <v>2741</v>
      </c>
      <c r="H2499" s="141">
        <v>2019</v>
      </c>
      <c r="I2499" s="18">
        <v>43717</v>
      </c>
      <c r="J2499" s="144">
        <v>0.51666666666666672</v>
      </c>
      <c r="K2499" s="378"/>
      <c r="L2499" s="139" t="s">
        <v>4075</v>
      </c>
      <c r="M2499" s="141" t="s">
        <v>28</v>
      </c>
      <c r="N2499" s="248"/>
      <c r="O2499" s="141" t="s">
        <v>26</v>
      </c>
      <c r="P2499" s="141"/>
      <c r="Q2499" s="141" t="s">
        <v>6107</v>
      </c>
      <c r="R2499" s="141" t="s">
        <v>6108</v>
      </c>
      <c r="S2499" s="141"/>
      <c r="T2499" s="141" t="s">
        <v>6109</v>
      </c>
      <c r="U2499" s="141">
        <v>0</v>
      </c>
      <c r="V2499" s="141"/>
      <c r="W2499" s="139" t="s">
        <v>4075</v>
      </c>
      <c r="X2499" s="141" t="s">
        <v>25</v>
      </c>
      <c r="Y2499" s="141" t="s">
        <v>27</v>
      </c>
      <c r="Z2499" s="141"/>
      <c r="AA2499" s="141" t="s">
        <v>34</v>
      </c>
      <c r="AB2499" s="141"/>
      <c r="AC2499" s="139" t="s">
        <v>18050</v>
      </c>
      <c r="AD2499" s="380"/>
      <c r="AE2499" s="139" t="s">
        <v>103</v>
      </c>
      <c r="AF2499" s="139" t="s">
        <v>13069</v>
      </c>
      <c r="AG2499" s="139" t="s">
        <v>103</v>
      </c>
      <c r="AH2499" s="139" t="s">
        <v>1380</v>
      </c>
      <c r="AI2499" s="139" t="s">
        <v>7399</v>
      </c>
      <c r="AJ2499" s="139"/>
      <c r="AK2499" s="139" t="s">
        <v>7399</v>
      </c>
      <c r="AL2499" s="139" t="s">
        <v>1563</v>
      </c>
      <c r="AM2499" s="141"/>
      <c r="AN2499" s="141" t="s">
        <v>8</v>
      </c>
      <c r="AO2499" s="139"/>
      <c r="AP2499" s="139" t="s">
        <v>1563</v>
      </c>
      <c r="AQ2499" s="139"/>
      <c r="AR2499" s="381"/>
      <c r="AS2499" s="139" t="s">
        <v>4075</v>
      </c>
      <c r="AT2499" s="141" t="s">
        <v>1404</v>
      </c>
      <c r="AU2499" s="141"/>
      <c r="AV2499" s="383"/>
      <c r="AW2499" s="385"/>
      <c r="AX2499" s="139" t="s">
        <v>1555</v>
      </c>
      <c r="AY2499" t="s">
        <v>19346</v>
      </c>
      <c r="BA2499" s="381"/>
      <c r="BB2499" s="139" t="s">
        <v>17</v>
      </c>
      <c r="BC2499" s="166"/>
      <c r="BD2499" s="166"/>
      <c r="BE2499" s="166"/>
      <c r="BF2499" s="166"/>
      <c r="BG2499" s="166"/>
      <c r="BH2499" s="308"/>
      <c r="BI2499" s="308"/>
      <c r="BJ2499" s="141" t="s">
        <v>26</v>
      </c>
      <c r="BK2499" s="141" t="s">
        <v>26</v>
      </c>
      <c r="BL2499" s="141"/>
      <c r="BM2499" s="141"/>
      <c r="BN2499" s="139" t="s">
        <v>4075</v>
      </c>
      <c r="BQ2499" s="141"/>
      <c r="BV2499" s="141"/>
      <c r="BX2499" s="141"/>
      <c r="BY2499" s="141"/>
      <c r="BZ2499" s="141"/>
      <c r="CA2499" s="141"/>
      <c r="CB2499" s="141"/>
      <c r="CC2499" s="141"/>
      <c r="CD2499" s="141"/>
      <c r="CE2499" s="141"/>
      <c r="CF2499" s="141"/>
      <c r="CG2499" s="141"/>
    </row>
    <row r="2500" spans="1:85" x14ac:dyDescent="0.35">
      <c r="A2500" s="155" t="s">
        <v>6110</v>
      </c>
      <c r="B2500" s="139" t="s">
        <v>4075</v>
      </c>
      <c r="C2500" s="18">
        <v>43717</v>
      </c>
      <c r="D2500" s="144">
        <v>0</v>
      </c>
      <c r="E2500" s="141" t="s">
        <v>3367</v>
      </c>
      <c r="F2500" s="141">
        <v>3</v>
      </c>
      <c r="G2500" s="141" t="s">
        <v>2741</v>
      </c>
      <c r="H2500" s="141">
        <v>2019</v>
      </c>
      <c r="I2500" s="18">
        <v>43717</v>
      </c>
      <c r="J2500" s="144">
        <v>0.52152777777777781</v>
      </c>
      <c r="K2500" s="378"/>
      <c r="L2500" s="139" t="s">
        <v>4075</v>
      </c>
      <c r="M2500" s="141" t="s">
        <v>28</v>
      </c>
      <c r="N2500" s="248"/>
      <c r="O2500" s="141" t="s">
        <v>26</v>
      </c>
      <c r="P2500" s="141"/>
      <c r="Q2500" s="141" t="s">
        <v>6111</v>
      </c>
      <c r="R2500" s="141" t="s">
        <v>6112</v>
      </c>
      <c r="S2500" s="141"/>
      <c r="T2500" s="141" t="s">
        <v>6113</v>
      </c>
      <c r="U2500" s="141">
        <v>0</v>
      </c>
      <c r="V2500" s="141"/>
      <c r="W2500" s="139" t="s">
        <v>4075</v>
      </c>
      <c r="X2500" s="141" t="s">
        <v>25</v>
      </c>
      <c r="Y2500" s="141" t="s">
        <v>27</v>
      </c>
      <c r="Z2500" s="141"/>
      <c r="AA2500" s="141" t="s">
        <v>34</v>
      </c>
      <c r="AB2500" s="141"/>
      <c r="AC2500" s="139" t="s">
        <v>18050</v>
      </c>
      <c r="AD2500" s="380"/>
      <c r="AE2500" s="139" t="s">
        <v>107</v>
      </c>
      <c r="AF2500" s="139" t="s">
        <v>13076</v>
      </c>
      <c r="AG2500" s="139" t="s">
        <v>4130</v>
      </c>
      <c r="AH2500" s="139" t="s">
        <v>1380</v>
      </c>
      <c r="AI2500" s="139" t="s">
        <v>1518</v>
      </c>
      <c r="AJ2500" s="139"/>
      <c r="AK2500" s="139" t="s">
        <v>1518</v>
      </c>
      <c r="AL2500" s="139" t="s">
        <v>46</v>
      </c>
      <c r="AM2500" s="141"/>
      <c r="AN2500" s="141" t="s">
        <v>8</v>
      </c>
      <c r="AO2500" s="139"/>
      <c r="AP2500" s="139" t="s">
        <v>46</v>
      </c>
      <c r="AQ2500" s="139"/>
      <c r="AR2500" s="381"/>
      <c r="AS2500" s="139" t="s">
        <v>4075</v>
      </c>
      <c r="AT2500" s="141" t="s">
        <v>1404</v>
      </c>
      <c r="AU2500" s="141"/>
      <c r="AV2500" s="383"/>
      <c r="AW2500" s="385"/>
      <c r="AX2500" s="139" t="s">
        <v>5519</v>
      </c>
      <c r="AY2500" t="s">
        <v>18805</v>
      </c>
      <c r="BA2500" s="381"/>
      <c r="BB2500" s="139" t="s">
        <v>1450</v>
      </c>
      <c r="BC2500" s="166"/>
      <c r="BD2500" s="166"/>
      <c r="BE2500" s="166"/>
      <c r="BF2500" s="166"/>
      <c r="BG2500" s="166"/>
      <c r="BH2500" s="308"/>
      <c r="BI2500" s="308"/>
      <c r="BJ2500" s="141" t="s">
        <v>26</v>
      </c>
      <c r="BK2500" s="141" t="s">
        <v>26</v>
      </c>
      <c r="BL2500" s="141"/>
      <c r="BM2500" s="141"/>
      <c r="BN2500" s="139" t="s">
        <v>4075</v>
      </c>
      <c r="BQ2500" s="141"/>
      <c r="BV2500" s="141"/>
      <c r="BX2500" s="141"/>
      <c r="BY2500" s="141"/>
      <c r="BZ2500" s="141"/>
      <c r="CA2500" s="141"/>
      <c r="CB2500" s="141"/>
      <c r="CC2500" s="141"/>
      <c r="CD2500" s="141"/>
      <c r="CE2500" s="141"/>
      <c r="CF2500" s="141"/>
      <c r="CG2500" s="141"/>
    </row>
    <row r="2501" spans="1:85" x14ac:dyDescent="0.35">
      <c r="A2501" s="155" t="s">
        <v>6099</v>
      </c>
      <c r="B2501" s="139" t="s">
        <v>4075</v>
      </c>
      <c r="C2501" s="18">
        <v>43718</v>
      </c>
      <c r="D2501" s="144">
        <v>0</v>
      </c>
      <c r="E2501" s="141" t="s">
        <v>3367</v>
      </c>
      <c r="F2501" s="141">
        <v>3</v>
      </c>
      <c r="G2501" s="141" t="s">
        <v>2741</v>
      </c>
      <c r="H2501" s="141">
        <v>2019</v>
      </c>
      <c r="I2501" s="18">
        <v>43718</v>
      </c>
      <c r="J2501" s="144">
        <v>0.2986111111111111</v>
      </c>
      <c r="K2501" s="378"/>
      <c r="L2501" s="139" t="s">
        <v>4075</v>
      </c>
      <c r="M2501" s="141" t="s">
        <v>28</v>
      </c>
      <c r="N2501" s="248"/>
      <c r="O2501" s="141" t="s">
        <v>26</v>
      </c>
      <c r="P2501" s="141"/>
      <c r="Q2501" s="141" t="s">
        <v>6100</v>
      </c>
      <c r="R2501" s="141" t="s">
        <v>6101</v>
      </c>
      <c r="S2501" s="141"/>
      <c r="T2501" s="141" t="s">
        <v>6102</v>
      </c>
      <c r="U2501" s="141">
        <v>117868688</v>
      </c>
      <c r="V2501" s="141"/>
      <c r="W2501" s="139" t="s">
        <v>4075</v>
      </c>
      <c r="X2501" s="141" t="s">
        <v>25</v>
      </c>
      <c r="Y2501" s="141" t="s">
        <v>27</v>
      </c>
      <c r="Z2501" s="141"/>
      <c r="AA2501" s="141" t="s">
        <v>34</v>
      </c>
      <c r="AB2501" s="141"/>
      <c r="AC2501" s="139" t="s">
        <v>18047</v>
      </c>
      <c r="AD2501" s="380"/>
      <c r="AE2501" s="139" t="s">
        <v>4</v>
      </c>
      <c r="AF2501" s="139" t="s">
        <v>13073</v>
      </c>
      <c r="AG2501" s="139" t="s">
        <v>4</v>
      </c>
      <c r="AH2501" s="139" t="s">
        <v>1380</v>
      </c>
      <c r="AI2501" s="139" t="s">
        <v>15678</v>
      </c>
      <c r="AJ2501" s="139"/>
      <c r="AK2501" s="139" t="s">
        <v>15678</v>
      </c>
      <c r="AL2501" s="139" t="s">
        <v>1563</v>
      </c>
      <c r="AM2501" s="141"/>
      <c r="AN2501" s="141" t="s">
        <v>8</v>
      </c>
      <c r="AO2501" s="139"/>
      <c r="AP2501" s="139" t="s">
        <v>1563</v>
      </c>
      <c r="AQ2501" s="139"/>
      <c r="AR2501" s="381"/>
      <c r="AS2501" s="139" t="s">
        <v>4075</v>
      </c>
      <c r="AT2501" s="141" t="s">
        <v>44</v>
      </c>
      <c r="AU2501" s="141">
        <v>520</v>
      </c>
      <c r="AV2501" s="383"/>
      <c r="AW2501" s="385"/>
      <c r="AX2501" s="139" t="s">
        <v>2493</v>
      </c>
      <c r="AY2501" t="s">
        <v>18873</v>
      </c>
      <c r="BA2501" s="381"/>
      <c r="BB2501" s="139" t="s">
        <v>1446</v>
      </c>
      <c r="BC2501" s="166"/>
      <c r="BD2501" s="166"/>
      <c r="BE2501" s="166"/>
      <c r="BF2501" s="166"/>
      <c r="BG2501" s="166"/>
      <c r="BH2501" s="308"/>
      <c r="BI2501" s="308"/>
      <c r="BJ2501" s="141" t="s">
        <v>26</v>
      </c>
      <c r="BK2501" s="141" t="s">
        <v>26</v>
      </c>
      <c r="BL2501" s="141"/>
      <c r="BM2501" s="141"/>
      <c r="BN2501" s="139" t="s">
        <v>4075</v>
      </c>
      <c r="BQ2501" s="141" t="s">
        <v>16035</v>
      </c>
      <c r="BR2501" s="135" t="s">
        <v>15680</v>
      </c>
      <c r="BT2501" s="135" t="s">
        <v>15347</v>
      </c>
      <c r="BU2501" s="135" t="s">
        <v>15374</v>
      </c>
      <c r="BV2501" s="141" t="s">
        <v>13264</v>
      </c>
      <c r="BW2501" s="135" t="s">
        <v>13278</v>
      </c>
      <c r="BX2501" s="141" t="s">
        <v>15681</v>
      </c>
      <c r="BY2501" s="141" t="s">
        <v>12</v>
      </c>
      <c r="BZ2501" s="141" t="s">
        <v>26</v>
      </c>
      <c r="CA2501" s="141" t="s">
        <v>1848</v>
      </c>
      <c r="CB2501" s="141"/>
      <c r="CC2501" s="141" t="s">
        <v>15686</v>
      </c>
      <c r="CD2501" s="141" t="s">
        <v>15683</v>
      </c>
      <c r="CE2501" s="141" t="s">
        <v>15450</v>
      </c>
      <c r="CF2501" s="141" t="s">
        <v>15454</v>
      </c>
      <c r="CG2501" s="141" t="s">
        <v>4004</v>
      </c>
    </row>
    <row r="2502" spans="1:85" x14ac:dyDescent="0.35">
      <c r="A2502" s="155" t="s">
        <v>6103</v>
      </c>
      <c r="B2502" s="139" t="s">
        <v>4075</v>
      </c>
      <c r="C2502" s="18">
        <v>43718</v>
      </c>
      <c r="D2502" s="144">
        <v>0</v>
      </c>
      <c r="E2502" s="141" t="s">
        <v>3367</v>
      </c>
      <c r="F2502" s="141">
        <v>3</v>
      </c>
      <c r="G2502" s="141" t="s">
        <v>2741</v>
      </c>
      <c r="H2502" s="141">
        <v>2019</v>
      </c>
      <c r="I2502" s="18">
        <v>43718</v>
      </c>
      <c r="J2502" s="144"/>
      <c r="K2502" s="378"/>
      <c r="L2502" s="139" t="s">
        <v>4075</v>
      </c>
      <c r="M2502" s="141" t="s">
        <v>28</v>
      </c>
      <c r="N2502" s="248"/>
      <c r="O2502" s="141" t="s">
        <v>26</v>
      </c>
      <c r="P2502" s="141"/>
      <c r="Q2502" s="141" t="s">
        <v>6104</v>
      </c>
      <c r="R2502" s="141"/>
      <c r="S2502" s="141"/>
      <c r="T2502" s="141" t="s">
        <v>6105</v>
      </c>
      <c r="U2502" s="141">
        <v>0</v>
      </c>
      <c r="V2502" s="141"/>
      <c r="W2502" s="139" t="s">
        <v>4075</v>
      </c>
      <c r="X2502" s="141" t="s">
        <v>25</v>
      </c>
      <c r="Y2502" s="141" t="s">
        <v>27</v>
      </c>
      <c r="Z2502" s="141"/>
      <c r="AA2502" s="141" t="s">
        <v>34</v>
      </c>
      <c r="AB2502" s="141"/>
      <c r="AC2502" s="139" t="s">
        <v>18049</v>
      </c>
      <c r="AD2502" s="380"/>
      <c r="AE2502" s="139" t="s">
        <v>102</v>
      </c>
      <c r="AF2502" s="139" t="s">
        <v>13068</v>
      </c>
      <c r="AG2502" s="139" t="s">
        <v>102</v>
      </c>
      <c r="AH2502" s="139" t="s">
        <v>1378</v>
      </c>
      <c r="AI2502" s="139" t="s">
        <v>1398</v>
      </c>
      <c r="AJ2502" s="139" t="s">
        <v>1563</v>
      </c>
      <c r="AK2502" s="139"/>
      <c r="AL2502" s="139"/>
      <c r="AM2502" s="141"/>
      <c r="AN2502" s="141" t="s">
        <v>8</v>
      </c>
      <c r="AO2502" s="139"/>
      <c r="AP2502" s="139" t="s">
        <v>1563</v>
      </c>
      <c r="AQ2502" s="139"/>
      <c r="AR2502" s="381"/>
      <c r="AS2502" s="139" t="s">
        <v>4075</v>
      </c>
      <c r="AT2502" s="141" t="s">
        <v>1404</v>
      </c>
      <c r="AU2502" s="141"/>
      <c r="AV2502" s="383"/>
      <c r="AW2502" s="385"/>
      <c r="AX2502" s="139" t="s">
        <v>119</v>
      </c>
      <c r="AY2502" t="s">
        <v>19347</v>
      </c>
      <c r="BA2502" s="381"/>
      <c r="BB2502" s="139" t="s">
        <v>1444</v>
      </c>
      <c r="BC2502" s="166"/>
      <c r="BD2502" s="166"/>
      <c r="BE2502" s="166"/>
      <c r="BF2502" s="166"/>
      <c r="BG2502" s="166"/>
      <c r="BH2502" s="308"/>
      <c r="BI2502" s="308"/>
      <c r="BJ2502" s="141" t="s">
        <v>26</v>
      </c>
      <c r="BK2502" s="141" t="s">
        <v>26</v>
      </c>
      <c r="BL2502" s="141"/>
      <c r="BM2502" s="141"/>
      <c r="BN2502" s="139" t="s">
        <v>4075</v>
      </c>
      <c r="BQ2502" s="141"/>
      <c r="BV2502" s="141"/>
      <c r="BX2502" s="141"/>
      <c r="BY2502" s="141"/>
      <c r="BZ2502" s="141"/>
      <c r="CA2502" s="141"/>
      <c r="CB2502" s="141"/>
      <c r="CC2502" s="141"/>
      <c r="CD2502" s="141"/>
      <c r="CE2502" s="141"/>
      <c r="CF2502" s="141"/>
      <c r="CG2502" s="141"/>
    </row>
    <row r="2503" spans="1:85" x14ac:dyDescent="0.35">
      <c r="A2503" s="155" t="s">
        <v>6083</v>
      </c>
      <c r="B2503" s="139" t="s">
        <v>4075</v>
      </c>
      <c r="C2503" s="18">
        <v>43719</v>
      </c>
      <c r="D2503" s="144">
        <v>0</v>
      </c>
      <c r="E2503" s="141" t="s">
        <v>3367</v>
      </c>
      <c r="F2503" s="141">
        <v>3</v>
      </c>
      <c r="G2503" s="141" t="s">
        <v>2741</v>
      </c>
      <c r="H2503" s="141">
        <v>2019</v>
      </c>
      <c r="I2503" s="18">
        <v>43719</v>
      </c>
      <c r="J2503" s="144">
        <v>0.71527777777777779</v>
      </c>
      <c r="K2503" s="378"/>
      <c r="L2503" s="139" t="s">
        <v>4075</v>
      </c>
      <c r="M2503" s="141" t="s">
        <v>28</v>
      </c>
      <c r="N2503" s="248"/>
      <c r="O2503" s="141" t="s">
        <v>26</v>
      </c>
      <c r="P2503" s="141"/>
      <c r="Q2503" s="141" t="s">
        <v>6084</v>
      </c>
      <c r="R2503" s="141" t="s">
        <v>6085</v>
      </c>
      <c r="S2503" s="141"/>
      <c r="T2503" s="141" t="s">
        <v>6086</v>
      </c>
      <c r="U2503" s="141">
        <v>0</v>
      </c>
      <c r="V2503" s="141"/>
      <c r="W2503" s="139" t="s">
        <v>4075</v>
      </c>
      <c r="X2503" s="141" t="s">
        <v>25</v>
      </c>
      <c r="Y2503" s="141" t="s">
        <v>27</v>
      </c>
      <c r="Z2503" s="141"/>
      <c r="AA2503" s="141" t="s">
        <v>34</v>
      </c>
      <c r="AB2503" s="141"/>
      <c r="AC2503" s="139" t="s">
        <v>18049</v>
      </c>
      <c r="AD2503" s="380"/>
      <c r="AE2503" s="139" t="s">
        <v>6</v>
      </c>
      <c r="AF2503" s="139" t="s">
        <v>13087</v>
      </c>
      <c r="AG2503" s="139" t="s">
        <v>6</v>
      </c>
      <c r="AH2503" s="139" t="s">
        <v>13</v>
      </c>
      <c r="AI2503" s="139" t="s">
        <v>13</v>
      </c>
      <c r="AJ2503" s="139"/>
      <c r="AK2503" s="139"/>
      <c r="AL2503" s="139"/>
      <c r="AM2503" s="141"/>
      <c r="AN2503" s="141" t="s">
        <v>8</v>
      </c>
      <c r="AO2503" s="139"/>
      <c r="AP2503" s="139" t="s">
        <v>1375</v>
      </c>
      <c r="AQ2503" s="139" t="s">
        <v>5582</v>
      </c>
      <c r="AR2503" s="381"/>
      <c r="AS2503" s="139" t="s">
        <v>4075</v>
      </c>
      <c r="AT2503" s="141" t="s">
        <v>1404</v>
      </c>
      <c r="AU2503" s="141"/>
      <c r="AV2503" s="383"/>
      <c r="AW2503" s="385"/>
      <c r="AX2503" s="139" t="s">
        <v>121</v>
      </c>
      <c r="AY2503" t="s">
        <v>19348</v>
      </c>
      <c r="BA2503" s="381"/>
      <c r="BB2503" s="139" t="s">
        <v>1444</v>
      </c>
      <c r="BC2503" s="166"/>
      <c r="BD2503" s="166"/>
      <c r="BE2503" s="166"/>
      <c r="BF2503" s="166"/>
      <c r="BG2503" s="166"/>
      <c r="BH2503" s="308"/>
      <c r="BI2503" s="308"/>
      <c r="BJ2503" s="141" t="s">
        <v>26</v>
      </c>
      <c r="BK2503" s="141" t="s">
        <v>26</v>
      </c>
      <c r="BL2503" s="141"/>
      <c r="BM2503" s="141"/>
      <c r="BN2503" s="139" t="s">
        <v>4075</v>
      </c>
      <c r="BQ2503" s="141"/>
      <c r="BV2503" s="141"/>
      <c r="BX2503" s="141"/>
      <c r="BY2503" s="141"/>
      <c r="BZ2503" s="141"/>
      <c r="CA2503" s="141"/>
      <c r="CB2503" s="141"/>
      <c r="CC2503" s="141"/>
      <c r="CD2503" s="141"/>
      <c r="CE2503" s="141"/>
      <c r="CF2503" s="141"/>
      <c r="CG2503" s="141"/>
    </row>
    <row r="2504" spans="1:85" x14ac:dyDescent="0.35">
      <c r="A2504" s="155" t="s">
        <v>6081</v>
      </c>
      <c r="B2504" s="139" t="s">
        <v>4075</v>
      </c>
      <c r="C2504" s="18">
        <v>43719</v>
      </c>
      <c r="D2504" s="144">
        <v>0</v>
      </c>
      <c r="E2504" s="141" t="s">
        <v>3367</v>
      </c>
      <c r="F2504" s="141">
        <v>3</v>
      </c>
      <c r="G2504" s="141" t="s">
        <v>2741</v>
      </c>
      <c r="H2504" s="141">
        <v>2019</v>
      </c>
      <c r="I2504" s="18"/>
      <c r="J2504" s="144"/>
      <c r="K2504" s="378"/>
      <c r="L2504" s="139" t="s">
        <v>4075</v>
      </c>
      <c r="M2504" s="141" t="s">
        <v>28</v>
      </c>
      <c r="N2504" s="248"/>
      <c r="O2504" s="141" t="s">
        <v>26</v>
      </c>
      <c r="P2504" s="141"/>
      <c r="Q2504" s="141"/>
      <c r="R2504" s="141"/>
      <c r="S2504" s="141"/>
      <c r="T2504" s="141" t="s">
        <v>6082</v>
      </c>
      <c r="U2504" s="141">
        <v>0</v>
      </c>
      <c r="V2504" s="141"/>
      <c r="W2504" s="139" t="s">
        <v>4075</v>
      </c>
      <c r="X2504" s="141" t="s">
        <v>25</v>
      </c>
      <c r="Y2504" s="141" t="s">
        <v>27</v>
      </c>
      <c r="Z2504" s="141"/>
      <c r="AA2504" s="141" t="s">
        <v>34</v>
      </c>
      <c r="AB2504" s="141"/>
      <c r="AC2504" s="139" t="s">
        <v>18047</v>
      </c>
      <c r="AD2504" s="380"/>
      <c r="AE2504" s="139" t="s">
        <v>102</v>
      </c>
      <c r="AF2504" s="139" t="s">
        <v>13081</v>
      </c>
      <c r="AG2504" s="139" t="s">
        <v>102</v>
      </c>
      <c r="AH2504" s="139" t="s">
        <v>1378</v>
      </c>
      <c r="AI2504" s="139" t="s">
        <v>1402</v>
      </c>
      <c r="AJ2504" s="139" t="s">
        <v>95</v>
      </c>
      <c r="AK2504" s="139"/>
      <c r="AL2504" s="139"/>
      <c r="AM2504" s="141"/>
      <c r="AN2504" s="141" t="s">
        <v>8</v>
      </c>
      <c r="AO2504" s="139"/>
      <c r="AP2504" s="139" t="s">
        <v>95</v>
      </c>
      <c r="AQ2504" s="139"/>
      <c r="AR2504" s="381"/>
      <c r="AS2504" s="139" t="s">
        <v>4075</v>
      </c>
      <c r="AT2504" s="141" t="s">
        <v>1404</v>
      </c>
      <c r="AU2504" s="141"/>
      <c r="AV2504" s="383"/>
      <c r="AW2504" s="385"/>
      <c r="AX2504" s="139" t="s">
        <v>1431</v>
      </c>
      <c r="AY2504" t="s">
        <v>19349</v>
      </c>
      <c r="BA2504" s="381"/>
      <c r="BB2504" s="139" t="s">
        <v>17</v>
      </c>
      <c r="BC2504" s="166"/>
      <c r="BD2504" s="166"/>
      <c r="BE2504" s="166"/>
      <c r="BF2504" s="166"/>
      <c r="BG2504" s="166"/>
      <c r="BH2504" s="308"/>
      <c r="BI2504" s="308"/>
      <c r="BJ2504" s="141" t="s">
        <v>26</v>
      </c>
      <c r="BK2504" s="141" t="s">
        <v>26</v>
      </c>
      <c r="BL2504" s="141"/>
      <c r="BM2504" s="141"/>
      <c r="BN2504" s="139" t="s">
        <v>4075</v>
      </c>
      <c r="BQ2504" s="141"/>
      <c r="BV2504" s="141"/>
      <c r="BX2504" s="141"/>
      <c r="BY2504" s="141"/>
      <c r="BZ2504" s="141"/>
      <c r="CA2504" s="141"/>
      <c r="CB2504" s="141"/>
      <c r="CC2504" s="141"/>
      <c r="CD2504" s="141"/>
      <c r="CE2504" s="141"/>
      <c r="CF2504" s="141"/>
      <c r="CG2504" s="141"/>
    </row>
    <row r="2505" spans="1:85" x14ac:dyDescent="0.35">
      <c r="A2505" s="155" t="s">
        <v>6087</v>
      </c>
      <c r="B2505" s="139" t="s">
        <v>4075</v>
      </c>
      <c r="C2505" s="18">
        <v>43719</v>
      </c>
      <c r="D2505" s="144">
        <v>0</v>
      </c>
      <c r="E2505" s="141" t="s">
        <v>3367</v>
      </c>
      <c r="F2505" s="141">
        <v>3</v>
      </c>
      <c r="G2505" s="141" t="s">
        <v>2741</v>
      </c>
      <c r="H2505" s="141">
        <v>2019</v>
      </c>
      <c r="I2505" s="18">
        <v>43719</v>
      </c>
      <c r="J2505" s="144"/>
      <c r="K2505" s="378"/>
      <c r="L2505" s="139" t="s">
        <v>4075</v>
      </c>
      <c r="M2505" s="141" t="s">
        <v>28</v>
      </c>
      <c r="N2505" s="248"/>
      <c r="O2505" s="141" t="s">
        <v>26</v>
      </c>
      <c r="P2505" s="141"/>
      <c r="Q2505" s="141" t="s">
        <v>6088</v>
      </c>
      <c r="R2505" s="141"/>
      <c r="S2505" s="141"/>
      <c r="T2505" s="141" t="s">
        <v>6089</v>
      </c>
      <c r="U2505" s="141">
        <v>0</v>
      </c>
      <c r="V2505" s="141"/>
      <c r="W2505" s="139" t="s">
        <v>4075</v>
      </c>
      <c r="X2505" s="141" t="s">
        <v>25</v>
      </c>
      <c r="Y2505" s="141" t="s">
        <v>27</v>
      </c>
      <c r="Z2505" s="141"/>
      <c r="AA2505" s="141" t="s">
        <v>34</v>
      </c>
      <c r="AB2505" s="141"/>
      <c r="AC2505" s="139" t="s">
        <v>18054</v>
      </c>
      <c r="AD2505" s="380"/>
      <c r="AE2505" s="139" t="s">
        <v>105</v>
      </c>
      <c r="AF2505" s="139" t="s">
        <v>13076</v>
      </c>
      <c r="AG2505" s="139" t="s">
        <v>1518</v>
      </c>
      <c r="AH2505" s="139" t="s">
        <v>1380</v>
      </c>
      <c r="AI2505" s="139" t="s">
        <v>1518</v>
      </c>
      <c r="AJ2505" s="139"/>
      <c r="AK2505" s="139" t="s">
        <v>1518</v>
      </c>
      <c r="AL2505" s="139" t="s">
        <v>60</v>
      </c>
      <c r="AM2505" s="141"/>
      <c r="AN2505" s="141" t="s">
        <v>8</v>
      </c>
      <c r="AO2505" s="139"/>
      <c r="AP2505" s="139" t="s">
        <v>60</v>
      </c>
      <c r="AQ2505" s="139" t="s">
        <v>6090</v>
      </c>
      <c r="AR2505" s="381"/>
      <c r="AS2505" s="139" t="s">
        <v>4075</v>
      </c>
      <c r="AT2505" s="141" t="s">
        <v>1404</v>
      </c>
      <c r="AU2505" s="141"/>
      <c r="AV2505" s="383"/>
      <c r="AW2505" s="385"/>
      <c r="AX2505" s="139" t="s">
        <v>5600</v>
      </c>
      <c r="AY2505" t="s">
        <v>19350</v>
      </c>
      <c r="BA2505" s="381"/>
      <c r="BB2505" s="139" t="s">
        <v>1450</v>
      </c>
      <c r="BC2505" s="166">
        <v>100</v>
      </c>
      <c r="BD2505" s="166"/>
      <c r="BE2505" s="166"/>
      <c r="BF2505" s="166"/>
      <c r="BG2505" s="166"/>
      <c r="BH2505" s="308"/>
      <c r="BI2505" s="308"/>
      <c r="BJ2505" s="141" t="s">
        <v>26</v>
      </c>
      <c r="BK2505" s="141" t="s">
        <v>26</v>
      </c>
      <c r="BL2505" s="141"/>
      <c r="BM2505" s="141"/>
      <c r="BN2505" s="139" t="s">
        <v>4075</v>
      </c>
      <c r="BQ2505" s="141"/>
      <c r="BV2505" s="141"/>
      <c r="BX2505" s="141"/>
      <c r="BY2505" s="141"/>
      <c r="BZ2505" s="141"/>
      <c r="CA2505" s="141"/>
      <c r="CB2505" s="141"/>
      <c r="CC2505" s="141"/>
      <c r="CD2505" s="141"/>
      <c r="CE2505" s="141"/>
      <c r="CF2505" s="141"/>
      <c r="CG2505" s="141"/>
    </row>
    <row r="2506" spans="1:85" x14ac:dyDescent="0.35">
      <c r="A2506" s="155" t="s">
        <v>6096</v>
      </c>
      <c r="B2506" s="139" t="s">
        <v>4075</v>
      </c>
      <c r="C2506" s="18">
        <v>43719</v>
      </c>
      <c r="D2506" s="144">
        <v>0</v>
      </c>
      <c r="E2506" s="141" t="s">
        <v>3367</v>
      </c>
      <c r="F2506" s="141">
        <v>3</v>
      </c>
      <c r="G2506" s="141" t="s">
        <v>2741</v>
      </c>
      <c r="H2506" s="141">
        <v>2019</v>
      </c>
      <c r="I2506" s="18"/>
      <c r="J2506" s="144"/>
      <c r="K2506" s="378"/>
      <c r="L2506" s="139" t="s">
        <v>4075</v>
      </c>
      <c r="M2506" s="141" t="s">
        <v>6097</v>
      </c>
      <c r="N2506" s="248"/>
      <c r="O2506" s="141" t="s">
        <v>26</v>
      </c>
      <c r="P2506" s="141"/>
      <c r="Q2506" s="141"/>
      <c r="R2506" s="141"/>
      <c r="S2506" s="141" t="s">
        <v>6098</v>
      </c>
      <c r="T2506" s="141"/>
      <c r="U2506" s="141">
        <v>0</v>
      </c>
      <c r="V2506" s="141"/>
      <c r="W2506" s="139" t="s">
        <v>4075</v>
      </c>
      <c r="X2506" s="141" t="s">
        <v>25</v>
      </c>
      <c r="Y2506" s="141" t="s">
        <v>27</v>
      </c>
      <c r="Z2506" s="141"/>
      <c r="AA2506" s="141" t="s">
        <v>35</v>
      </c>
      <c r="AB2506" s="141"/>
      <c r="AC2506" s="139" t="s">
        <v>13</v>
      </c>
      <c r="AD2506" s="380"/>
      <c r="AE2506" s="139" t="s">
        <v>107</v>
      </c>
      <c r="AF2506" s="139" t="s">
        <v>13076</v>
      </c>
      <c r="AG2506" s="139" t="s">
        <v>4130</v>
      </c>
      <c r="AH2506" s="139" t="s">
        <v>1380</v>
      </c>
      <c r="AI2506" s="139" t="s">
        <v>1518</v>
      </c>
      <c r="AJ2506" s="139"/>
      <c r="AK2506" s="139" t="s">
        <v>1518</v>
      </c>
      <c r="AL2506" s="139" t="s">
        <v>1621</v>
      </c>
      <c r="AM2506" s="141"/>
      <c r="AN2506" s="141" t="s">
        <v>8</v>
      </c>
      <c r="AO2506" s="139"/>
      <c r="AP2506" s="139" t="s">
        <v>1621</v>
      </c>
      <c r="AQ2506" s="139" t="s">
        <v>5582</v>
      </c>
      <c r="AR2506" s="381"/>
      <c r="AS2506" s="139" t="s">
        <v>4075</v>
      </c>
      <c r="AT2506" s="141" t="s">
        <v>43</v>
      </c>
      <c r="AU2506" s="141">
        <v>530</v>
      </c>
      <c r="AV2506" s="383"/>
      <c r="AW2506" s="385"/>
      <c r="AX2506" s="139" t="s">
        <v>1636</v>
      </c>
      <c r="AY2506" t="s">
        <v>19351</v>
      </c>
      <c r="BA2506" s="381"/>
      <c r="BB2506" s="139" t="s">
        <v>1452</v>
      </c>
      <c r="BC2506" s="166"/>
      <c r="BD2506" s="166"/>
      <c r="BE2506" s="166"/>
      <c r="BF2506" s="166"/>
      <c r="BG2506" s="166"/>
      <c r="BH2506" s="308"/>
      <c r="BI2506" s="308"/>
      <c r="BJ2506" s="141" t="s">
        <v>26</v>
      </c>
      <c r="BK2506" s="141" t="s">
        <v>26</v>
      </c>
      <c r="BL2506" s="141"/>
      <c r="BM2506" s="141"/>
      <c r="BN2506" s="139" t="s">
        <v>4075</v>
      </c>
      <c r="BQ2506" s="141"/>
      <c r="BV2506" s="141"/>
      <c r="BX2506" s="141"/>
      <c r="BY2506" s="141"/>
      <c r="BZ2506" s="141"/>
      <c r="CA2506" s="141"/>
      <c r="CB2506" s="141"/>
      <c r="CC2506" s="141"/>
      <c r="CD2506" s="141"/>
      <c r="CE2506" s="141"/>
      <c r="CF2506" s="141"/>
      <c r="CG2506" s="141"/>
    </row>
    <row r="2507" spans="1:85" x14ac:dyDescent="0.35">
      <c r="A2507" s="155" t="s">
        <v>6091</v>
      </c>
      <c r="B2507" s="139" t="s">
        <v>4075</v>
      </c>
      <c r="C2507" s="18">
        <v>43719</v>
      </c>
      <c r="D2507" s="144">
        <v>0</v>
      </c>
      <c r="E2507" s="141" t="s">
        <v>3367</v>
      </c>
      <c r="F2507" s="141">
        <v>3</v>
      </c>
      <c r="G2507" s="141" t="s">
        <v>2741</v>
      </c>
      <c r="H2507" s="141">
        <v>2019</v>
      </c>
      <c r="I2507" s="18">
        <v>43719</v>
      </c>
      <c r="J2507" s="144">
        <v>0.875</v>
      </c>
      <c r="K2507" s="378"/>
      <c r="L2507" s="139" t="s">
        <v>4075</v>
      </c>
      <c r="M2507" s="141" t="s">
        <v>28</v>
      </c>
      <c r="N2507" s="248"/>
      <c r="O2507" s="141" t="s">
        <v>26</v>
      </c>
      <c r="P2507" s="141"/>
      <c r="Q2507" s="141" t="s">
        <v>6092</v>
      </c>
      <c r="R2507" s="141" t="s">
        <v>6093</v>
      </c>
      <c r="S2507" s="141"/>
      <c r="T2507" s="141" t="s">
        <v>6094</v>
      </c>
      <c r="U2507" s="141">
        <v>117873085</v>
      </c>
      <c r="V2507" s="141"/>
      <c r="W2507" s="139" t="s">
        <v>4075</v>
      </c>
      <c r="X2507" s="141" t="s">
        <v>25</v>
      </c>
      <c r="Y2507" s="141" t="s">
        <v>27</v>
      </c>
      <c r="Z2507" s="141"/>
      <c r="AA2507" s="141" t="s">
        <v>34</v>
      </c>
      <c r="AB2507" s="141"/>
      <c r="AC2507" s="139" t="s">
        <v>18047</v>
      </c>
      <c r="AD2507" s="380"/>
      <c r="AE2507" s="139" t="s">
        <v>4</v>
      </c>
      <c r="AF2507" s="139" t="s">
        <v>13073</v>
      </c>
      <c r="AG2507" s="139" t="s">
        <v>4</v>
      </c>
      <c r="AH2507" s="139" t="s">
        <v>1380</v>
      </c>
      <c r="AI2507" s="139" t="s">
        <v>15678</v>
      </c>
      <c r="AJ2507" s="139"/>
      <c r="AK2507" s="139" t="s">
        <v>15678</v>
      </c>
      <c r="AL2507" s="139" t="s">
        <v>1563</v>
      </c>
      <c r="AM2507" s="141"/>
      <c r="AN2507" s="141" t="s">
        <v>8</v>
      </c>
      <c r="AO2507" s="139"/>
      <c r="AP2507" s="139" t="s">
        <v>1563</v>
      </c>
      <c r="AQ2507" s="139"/>
      <c r="AR2507" s="381"/>
      <c r="AS2507" s="139" t="s">
        <v>4075</v>
      </c>
      <c r="AT2507" s="141" t="s">
        <v>43</v>
      </c>
      <c r="AU2507" s="141">
        <v>305</v>
      </c>
      <c r="AV2507" s="383"/>
      <c r="AW2507" s="385"/>
      <c r="AX2507" s="139" t="s">
        <v>6095</v>
      </c>
      <c r="AY2507" t="s">
        <v>18377</v>
      </c>
      <c r="BA2507" s="381"/>
      <c r="BB2507" s="139" t="s">
        <v>1450</v>
      </c>
      <c r="BC2507" s="166"/>
      <c r="BD2507" s="166"/>
      <c r="BE2507" s="166"/>
      <c r="BF2507" s="166"/>
      <c r="BG2507" s="166"/>
      <c r="BH2507" s="308"/>
      <c r="BI2507" s="308"/>
      <c r="BJ2507" s="141" t="s">
        <v>26</v>
      </c>
      <c r="BK2507" s="141" t="s">
        <v>26</v>
      </c>
      <c r="BL2507" s="141"/>
      <c r="BM2507" s="141"/>
      <c r="BN2507" s="139" t="s">
        <v>4075</v>
      </c>
      <c r="BQ2507" s="141" t="s">
        <v>16036</v>
      </c>
      <c r="BR2507" s="135" t="s">
        <v>15680</v>
      </c>
      <c r="BT2507" s="135" t="s">
        <v>15360</v>
      </c>
      <c r="BU2507" s="135" t="s">
        <v>15027</v>
      </c>
      <c r="BV2507" s="141" t="s">
        <v>3604</v>
      </c>
      <c r="BW2507" s="135" t="s">
        <v>15438</v>
      </c>
      <c r="BX2507" s="141" t="s">
        <v>15689</v>
      </c>
      <c r="BY2507" s="141" t="s">
        <v>12</v>
      </c>
      <c r="BZ2507" s="141" t="s">
        <v>26</v>
      </c>
      <c r="CA2507" s="141" t="s">
        <v>1848</v>
      </c>
      <c r="CB2507" s="141"/>
      <c r="CC2507" s="141" t="s">
        <v>15690</v>
      </c>
      <c r="CD2507" s="141" t="s">
        <v>15683</v>
      </c>
      <c r="CE2507" s="141" t="s">
        <v>15450</v>
      </c>
      <c r="CF2507" s="141" t="s">
        <v>15451</v>
      </c>
      <c r="CG2507" s="141" t="s">
        <v>2003</v>
      </c>
    </row>
    <row r="2508" spans="1:85" x14ac:dyDescent="0.35">
      <c r="A2508" s="155" t="s">
        <v>6077</v>
      </c>
      <c r="B2508" s="139" t="s">
        <v>4075</v>
      </c>
      <c r="C2508" s="18">
        <v>43720</v>
      </c>
      <c r="D2508" s="144">
        <v>0</v>
      </c>
      <c r="E2508" s="141" t="s">
        <v>3367</v>
      </c>
      <c r="F2508" s="141">
        <v>3</v>
      </c>
      <c r="G2508" s="141" t="s">
        <v>2741</v>
      </c>
      <c r="H2508" s="141">
        <v>2019</v>
      </c>
      <c r="I2508" s="18">
        <v>43720</v>
      </c>
      <c r="J2508" s="144">
        <v>0.57708333333333328</v>
      </c>
      <c r="K2508" s="378"/>
      <c r="L2508" s="139" t="s">
        <v>4075</v>
      </c>
      <c r="M2508" s="141" t="s">
        <v>28</v>
      </c>
      <c r="N2508" s="248"/>
      <c r="O2508" s="141" t="s">
        <v>26</v>
      </c>
      <c r="P2508" s="141"/>
      <c r="Q2508" s="141" t="s">
        <v>6078</v>
      </c>
      <c r="R2508" s="141" t="s">
        <v>6079</v>
      </c>
      <c r="S2508" s="141"/>
      <c r="T2508" s="141" t="s">
        <v>6080</v>
      </c>
      <c r="U2508" s="141">
        <v>0</v>
      </c>
      <c r="V2508" s="141"/>
      <c r="W2508" s="139" t="s">
        <v>4075</v>
      </c>
      <c r="X2508" s="141" t="s">
        <v>25</v>
      </c>
      <c r="Y2508" s="141" t="s">
        <v>27</v>
      </c>
      <c r="Z2508" s="141"/>
      <c r="AA2508" s="141" t="s">
        <v>34</v>
      </c>
      <c r="AB2508" s="141"/>
      <c r="AC2508" s="139" t="s">
        <v>18047</v>
      </c>
      <c r="AD2508" s="380"/>
      <c r="AE2508" s="139" t="s">
        <v>4</v>
      </c>
      <c r="AF2508" s="139" t="s">
        <v>13073</v>
      </c>
      <c r="AG2508" s="139" t="s">
        <v>4</v>
      </c>
      <c r="AH2508" s="139" t="s">
        <v>1380</v>
      </c>
      <c r="AI2508" s="139" t="s">
        <v>15678</v>
      </c>
      <c r="AJ2508" s="139"/>
      <c r="AK2508" s="139" t="s">
        <v>15678</v>
      </c>
      <c r="AL2508" s="139" t="s">
        <v>1563</v>
      </c>
      <c r="AM2508" s="141"/>
      <c r="AN2508" s="141" t="s">
        <v>8</v>
      </c>
      <c r="AO2508" s="139"/>
      <c r="AP2508" s="139" t="s">
        <v>1563</v>
      </c>
      <c r="AQ2508" s="139"/>
      <c r="AR2508" s="381"/>
      <c r="AS2508" s="139" t="s">
        <v>4075</v>
      </c>
      <c r="AT2508" s="141" t="s">
        <v>43</v>
      </c>
      <c r="AU2508" s="141">
        <v>518</v>
      </c>
      <c r="AV2508" s="383"/>
      <c r="AW2508" s="385"/>
      <c r="AX2508" s="139" t="s">
        <v>5586</v>
      </c>
      <c r="AY2508" t="s">
        <v>18242</v>
      </c>
      <c r="BA2508" s="381"/>
      <c r="BB2508" s="139" t="s">
        <v>1446</v>
      </c>
      <c r="BC2508" s="166"/>
      <c r="BD2508" s="166"/>
      <c r="BE2508" s="166"/>
      <c r="BF2508" s="166"/>
      <c r="BG2508" s="166"/>
      <c r="BH2508" s="308"/>
      <c r="BI2508" s="308"/>
      <c r="BJ2508" s="141" t="s">
        <v>26</v>
      </c>
      <c r="BK2508" s="141" t="s">
        <v>26</v>
      </c>
      <c r="BL2508" s="141"/>
      <c r="BM2508" s="141"/>
      <c r="BN2508" s="139" t="s">
        <v>4075</v>
      </c>
      <c r="BQ2508" s="141" t="s">
        <v>16036</v>
      </c>
      <c r="BR2508" s="135" t="s">
        <v>15680</v>
      </c>
      <c r="BT2508" s="135" t="s">
        <v>15350</v>
      </c>
      <c r="BU2508" s="135" t="s">
        <v>15348</v>
      </c>
      <c r="BV2508" s="141" t="s">
        <v>13282</v>
      </c>
      <c r="BW2508" s="135" t="s">
        <v>13268</v>
      </c>
      <c r="BX2508" s="141" t="s">
        <v>15689</v>
      </c>
      <c r="BY2508" s="141" t="s">
        <v>12</v>
      </c>
      <c r="BZ2508" s="141" t="s">
        <v>26</v>
      </c>
      <c r="CA2508" s="141" t="s">
        <v>1848</v>
      </c>
      <c r="CB2508" s="141"/>
      <c r="CC2508" s="141" t="s">
        <v>15686</v>
      </c>
      <c r="CD2508" s="141" t="s">
        <v>15687</v>
      </c>
      <c r="CE2508" s="141" t="s">
        <v>15450</v>
      </c>
      <c r="CF2508" s="141" t="s">
        <v>15451</v>
      </c>
      <c r="CG2508" s="141" t="s">
        <v>4004</v>
      </c>
    </row>
    <row r="2509" spans="1:85" x14ac:dyDescent="0.35">
      <c r="A2509" s="155" t="s">
        <v>6059</v>
      </c>
      <c r="B2509" s="139" t="s">
        <v>4075</v>
      </c>
      <c r="C2509" s="18">
        <v>43721</v>
      </c>
      <c r="D2509" s="144">
        <v>0</v>
      </c>
      <c r="E2509" s="141" t="s">
        <v>3367</v>
      </c>
      <c r="F2509" s="141">
        <v>3</v>
      </c>
      <c r="G2509" s="141" t="s">
        <v>2741</v>
      </c>
      <c r="H2509" s="141">
        <v>2019</v>
      </c>
      <c r="I2509" s="18">
        <v>43721</v>
      </c>
      <c r="J2509" s="144"/>
      <c r="K2509" s="378"/>
      <c r="L2509" s="139" t="s">
        <v>4075</v>
      </c>
      <c r="M2509" s="141" t="s">
        <v>28</v>
      </c>
      <c r="N2509" s="248"/>
      <c r="O2509" s="141" t="s">
        <v>26</v>
      </c>
      <c r="P2509" s="141"/>
      <c r="Q2509" s="141" t="s">
        <v>6060</v>
      </c>
      <c r="R2509" s="141" t="s">
        <v>6061</v>
      </c>
      <c r="S2509" s="141"/>
      <c r="T2509" s="141" t="s">
        <v>6062</v>
      </c>
      <c r="U2509" s="141">
        <v>0</v>
      </c>
      <c r="V2509" s="141"/>
      <c r="W2509" s="139" t="s">
        <v>4075</v>
      </c>
      <c r="X2509" s="141" t="s">
        <v>25</v>
      </c>
      <c r="Y2509" s="141" t="s">
        <v>27</v>
      </c>
      <c r="Z2509" s="141"/>
      <c r="AA2509" s="141" t="s">
        <v>34</v>
      </c>
      <c r="AB2509" s="141"/>
      <c r="AC2509" s="139" t="s">
        <v>18049</v>
      </c>
      <c r="AD2509" s="380"/>
      <c r="AE2509" s="139" t="s">
        <v>102</v>
      </c>
      <c r="AF2509" s="139" t="s">
        <v>13082</v>
      </c>
      <c r="AG2509" s="139" t="s">
        <v>102</v>
      </c>
      <c r="AH2509" s="139" t="s">
        <v>1378</v>
      </c>
      <c r="AI2509" s="139" t="s">
        <v>1382</v>
      </c>
      <c r="AJ2509" s="139" t="s">
        <v>60</v>
      </c>
      <c r="AK2509" s="139"/>
      <c r="AL2509" s="139"/>
      <c r="AM2509" s="141"/>
      <c r="AN2509" s="141" t="s">
        <v>8</v>
      </c>
      <c r="AO2509" s="139"/>
      <c r="AP2509" s="139" t="s">
        <v>60</v>
      </c>
      <c r="AQ2509" s="139" t="s">
        <v>6063</v>
      </c>
      <c r="AR2509" s="381"/>
      <c r="AS2509" s="139" t="s">
        <v>4075</v>
      </c>
      <c r="AT2509" s="141" t="s">
        <v>1404</v>
      </c>
      <c r="AU2509" s="141"/>
      <c r="AV2509" s="383"/>
      <c r="AW2509" s="385"/>
      <c r="AX2509" s="139" t="s">
        <v>5617</v>
      </c>
      <c r="AY2509" t="s">
        <v>19352</v>
      </c>
      <c r="BA2509" s="381"/>
      <c r="BB2509" s="139" t="s">
        <v>17</v>
      </c>
      <c r="BC2509" s="166"/>
      <c r="BD2509" s="166"/>
      <c r="BE2509" s="166"/>
      <c r="BF2509" s="166"/>
      <c r="BG2509" s="166"/>
      <c r="BH2509" s="308"/>
      <c r="BI2509" s="308"/>
      <c r="BJ2509" s="141" t="s">
        <v>26</v>
      </c>
      <c r="BK2509" s="141" t="s">
        <v>26</v>
      </c>
      <c r="BL2509" s="141"/>
      <c r="BM2509" s="141"/>
      <c r="BN2509" s="139" t="s">
        <v>4075</v>
      </c>
      <c r="BQ2509" s="141"/>
      <c r="BV2509" s="141"/>
      <c r="BX2509" s="141"/>
      <c r="BY2509" s="141"/>
      <c r="BZ2509" s="141"/>
      <c r="CA2509" s="141"/>
      <c r="CB2509" s="141"/>
      <c r="CC2509" s="141"/>
      <c r="CD2509" s="141"/>
      <c r="CE2509" s="141"/>
      <c r="CF2509" s="141"/>
      <c r="CG2509" s="141"/>
    </row>
    <row r="2510" spans="1:85" x14ac:dyDescent="0.35">
      <c r="A2510" s="155" t="s">
        <v>6055</v>
      </c>
      <c r="B2510" s="139" t="s">
        <v>4075</v>
      </c>
      <c r="C2510" s="18">
        <v>43721</v>
      </c>
      <c r="D2510" s="144">
        <v>0</v>
      </c>
      <c r="E2510" s="141" t="s">
        <v>3367</v>
      </c>
      <c r="F2510" s="141">
        <v>3</v>
      </c>
      <c r="G2510" s="141" t="s">
        <v>2741</v>
      </c>
      <c r="H2510" s="141">
        <v>2019</v>
      </c>
      <c r="I2510" s="18">
        <v>43721</v>
      </c>
      <c r="J2510" s="144">
        <v>0.68541666666666667</v>
      </c>
      <c r="K2510" s="378"/>
      <c r="L2510" s="139" t="s">
        <v>4075</v>
      </c>
      <c r="M2510" s="141" t="s">
        <v>28</v>
      </c>
      <c r="N2510" s="248"/>
      <c r="O2510" s="141" t="s">
        <v>26</v>
      </c>
      <c r="P2510" s="141"/>
      <c r="Q2510" s="141" t="s">
        <v>6056</v>
      </c>
      <c r="R2510" s="141" t="s">
        <v>6057</v>
      </c>
      <c r="S2510" s="141"/>
      <c r="T2510" s="141" t="s">
        <v>6058</v>
      </c>
      <c r="U2510" s="141">
        <v>0</v>
      </c>
      <c r="V2510" s="141"/>
      <c r="W2510" s="139" t="s">
        <v>4075</v>
      </c>
      <c r="X2510" s="141" t="s">
        <v>25</v>
      </c>
      <c r="Y2510" s="141" t="s">
        <v>27</v>
      </c>
      <c r="Z2510" s="141"/>
      <c r="AA2510" s="141" t="s">
        <v>34</v>
      </c>
      <c r="AB2510" s="141"/>
      <c r="AC2510" s="139" t="s">
        <v>18050</v>
      </c>
      <c r="AD2510" s="380"/>
      <c r="AE2510" s="139" t="s">
        <v>103</v>
      </c>
      <c r="AF2510" s="139" t="s">
        <v>13075</v>
      </c>
      <c r="AG2510" s="139" t="s">
        <v>103</v>
      </c>
      <c r="AH2510" s="139" t="s">
        <v>1380</v>
      </c>
      <c r="AI2510" s="139" t="s">
        <v>7340</v>
      </c>
      <c r="AJ2510" s="139"/>
      <c r="AK2510" s="139" t="s">
        <v>7340</v>
      </c>
      <c r="AL2510" s="139" t="s">
        <v>11</v>
      </c>
      <c r="AM2510" s="141"/>
      <c r="AN2510" s="141" t="s">
        <v>8</v>
      </c>
      <c r="AO2510" s="139"/>
      <c r="AP2510" s="139" t="s">
        <v>11</v>
      </c>
      <c r="AQ2510" s="139"/>
      <c r="AR2510" s="381"/>
      <c r="AS2510" s="139" t="s">
        <v>4075</v>
      </c>
      <c r="AT2510" s="141" t="s">
        <v>1404</v>
      </c>
      <c r="AU2510" s="141"/>
      <c r="AV2510" s="383"/>
      <c r="AW2510" s="385"/>
      <c r="AX2510" s="139" t="s">
        <v>5586</v>
      </c>
      <c r="AY2510" t="s">
        <v>19050</v>
      </c>
      <c r="BA2510" s="381"/>
      <c r="BB2510" s="139" t="s">
        <v>17</v>
      </c>
      <c r="BC2510" s="166"/>
      <c r="BD2510" s="166"/>
      <c r="BE2510" s="166"/>
      <c r="BF2510" s="166"/>
      <c r="BG2510" s="166"/>
      <c r="BH2510" s="308"/>
      <c r="BI2510" s="308"/>
      <c r="BJ2510" s="141" t="s">
        <v>26</v>
      </c>
      <c r="BK2510" s="141" t="s">
        <v>26</v>
      </c>
      <c r="BL2510" s="141"/>
      <c r="BM2510" s="141"/>
      <c r="BN2510" s="139" t="s">
        <v>4075</v>
      </c>
      <c r="BQ2510" s="141"/>
      <c r="BV2510" s="141"/>
      <c r="BX2510" s="141"/>
      <c r="BY2510" s="141"/>
      <c r="BZ2510" s="141"/>
      <c r="CA2510" s="141"/>
      <c r="CB2510" s="141"/>
      <c r="CC2510" s="141"/>
      <c r="CD2510" s="141"/>
      <c r="CE2510" s="141"/>
      <c r="CF2510" s="141"/>
      <c r="CG2510" s="141"/>
    </row>
    <row r="2511" spans="1:85" x14ac:dyDescent="0.35">
      <c r="A2511" s="155" t="s">
        <v>6050</v>
      </c>
      <c r="B2511" s="139" t="s">
        <v>4075</v>
      </c>
      <c r="C2511" s="18">
        <v>43721</v>
      </c>
      <c r="D2511" s="144">
        <v>0</v>
      </c>
      <c r="E2511" s="141" t="s">
        <v>3367</v>
      </c>
      <c r="F2511" s="141">
        <v>3</v>
      </c>
      <c r="G2511" s="141" t="s">
        <v>2741</v>
      </c>
      <c r="H2511" s="141">
        <v>2019</v>
      </c>
      <c r="I2511" s="18">
        <v>43721</v>
      </c>
      <c r="J2511" s="144">
        <v>0.26666666666666666</v>
      </c>
      <c r="K2511" s="378"/>
      <c r="L2511" s="139" t="s">
        <v>4075</v>
      </c>
      <c r="M2511" s="141" t="s">
        <v>28</v>
      </c>
      <c r="N2511" s="248"/>
      <c r="O2511" s="141" t="s">
        <v>26</v>
      </c>
      <c r="P2511" s="141"/>
      <c r="Q2511" s="141" t="s">
        <v>6051</v>
      </c>
      <c r="R2511" s="141" t="s">
        <v>6052</v>
      </c>
      <c r="S2511" s="141"/>
      <c r="T2511" s="141" t="s">
        <v>6053</v>
      </c>
      <c r="U2511" s="141">
        <v>117879296</v>
      </c>
      <c r="V2511" s="141"/>
      <c r="W2511" s="139" t="s">
        <v>4075</v>
      </c>
      <c r="X2511" s="141" t="s">
        <v>25</v>
      </c>
      <c r="Y2511" s="141" t="s">
        <v>27</v>
      </c>
      <c r="Z2511" s="141"/>
      <c r="AA2511" s="141" t="s">
        <v>34</v>
      </c>
      <c r="AB2511" s="141"/>
      <c r="AC2511" s="139" t="s">
        <v>18047</v>
      </c>
      <c r="AD2511" s="380"/>
      <c r="AE2511" s="139" t="s">
        <v>102</v>
      </c>
      <c r="AF2511" s="139" t="s">
        <v>13068</v>
      </c>
      <c r="AG2511" s="139" t="s">
        <v>102</v>
      </c>
      <c r="AH2511" s="139" t="s">
        <v>1378</v>
      </c>
      <c r="AI2511" s="139" t="s">
        <v>1398</v>
      </c>
      <c r="AJ2511" s="139" t="s">
        <v>11</v>
      </c>
      <c r="AK2511" s="139"/>
      <c r="AL2511" s="139"/>
      <c r="AM2511" s="141"/>
      <c r="AN2511" s="141" t="s">
        <v>8</v>
      </c>
      <c r="AO2511" s="139"/>
      <c r="AP2511" s="139" t="s">
        <v>11</v>
      </c>
      <c r="AQ2511" s="139"/>
      <c r="AR2511" s="381"/>
      <c r="AS2511" s="139" t="s">
        <v>4075</v>
      </c>
      <c r="AT2511" s="141" t="s">
        <v>43</v>
      </c>
      <c r="AU2511" s="141">
        <v>530</v>
      </c>
      <c r="AV2511" s="383"/>
      <c r="AW2511" s="385"/>
      <c r="AX2511" s="139" t="s">
        <v>5586</v>
      </c>
      <c r="AY2511" t="s">
        <v>18795</v>
      </c>
      <c r="BA2511" s="381"/>
      <c r="BB2511" s="139" t="s">
        <v>17</v>
      </c>
      <c r="BC2511" s="166"/>
      <c r="BD2511" s="166"/>
      <c r="BE2511" s="166"/>
      <c r="BF2511" s="166"/>
      <c r="BG2511" s="166"/>
      <c r="BH2511" s="308"/>
      <c r="BI2511" s="308"/>
      <c r="BJ2511" s="141" t="s">
        <v>26</v>
      </c>
      <c r="BK2511" s="141" t="s">
        <v>26</v>
      </c>
      <c r="BL2511" s="141"/>
      <c r="BM2511" s="141"/>
      <c r="BN2511" s="139" t="s">
        <v>4075</v>
      </c>
      <c r="BQ2511" s="141"/>
      <c r="BV2511" s="141"/>
      <c r="BX2511" s="141"/>
      <c r="BY2511" s="141"/>
      <c r="BZ2511" s="141"/>
      <c r="CA2511" s="141"/>
      <c r="CB2511" s="141"/>
      <c r="CC2511" s="141"/>
      <c r="CD2511" s="141"/>
      <c r="CE2511" s="141"/>
      <c r="CF2511" s="141"/>
      <c r="CG2511" s="141"/>
    </row>
    <row r="2512" spans="1:85" x14ac:dyDescent="0.35">
      <c r="A2512" s="155" t="s">
        <v>6073</v>
      </c>
      <c r="B2512" s="139" t="s">
        <v>4075</v>
      </c>
      <c r="C2512" s="18">
        <v>43721</v>
      </c>
      <c r="D2512" s="144">
        <v>0</v>
      </c>
      <c r="E2512" s="141" t="s">
        <v>3367</v>
      </c>
      <c r="F2512" s="141">
        <v>3</v>
      </c>
      <c r="G2512" s="141" t="s">
        <v>2741</v>
      </c>
      <c r="H2512" s="141">
        <v>2019</v>
      </c>
      <c r="I2512" s="18">
        <v>43721</v>
      </c>
      <c r="J2512" s="144">
        <v>0.43263888888888891</v>
      </c>
      <c r="K2512" s="378"/>
      <c r="L2512" s="139" t="s">
        <v>4075</v>
      </c>
      <c r="M2512" s="141" t="s">
        <v>28</v>
      </c>
      <c r="N2512" s="248"/>
      <c r="O2512" s="141" t="s">
        <v>26</v>
      </c>
      <c r="P2512" s="141"/>
      <c r="Q2512" s="141" t="s">
        <v>6074</v>
      </c>
      <c r="R2512" s="141" t="s">
        <v>6075</v>
      </c>
      <c r="S2512" s="141"/>
      <c r="T2512" s="141" t="s">
        <v>6076</v>
      </c>
      <c r="U2512" s="141">
        <v>0</v>
      </c>
      <c r="V2512" s="141"/>
      <c r="W2512" s="139" t="s">
        <v>4075</v>
      </c>
      <c r="X2512" s="141" t="s">
        <v>25</v>
      </c>
      <c r="Y2512" s="141" t="s">
        <v>27</v>
      </c>
      <c r="Z2512" s="141"/>
      <c r="AA2512" s="141" t="s">
        <v>34</v>
      </c>
      <c r="AB2512" s="141"/>
      <c r="AC2512" s="139" t="s">
        <v>18047</v>
      </c>
      <c r="AD2512" s="380"/>
      <c r="AE2512" s="139" t="s">
        <v>107</v>
      </c>
      <c r="AF2512" s="139" t="s">
        <v>13076</v>
      </c>
      <c r="AG2512" s="139" t="s">
        <v>4130</v>
      </c>
      <c r="AH2512" s="139" t="s">
        <v>1380</v>
      </c>
      <c r="AI2512" s="139" t="s">
        <v>1518</v>
      </c>
      <c r="AJ2512" s="139"/>
      <c r="AK2512" s="139" t="s">
        <v>1518</v>
      </c>
      <c r="AL2512" s="139" t="s">
        <v>7</v>
      </c>
      <c r="AM2512" s="141"/>
      <c r="AN2512" s="141" t="s">
        <v>8</v>
      </c>
      <c r="AO2512" s="139"/>
      <c r="AP2512" s="139" t="s">
        <v>7</v>
      </c>
      <c r="AQ2512" s="139"/>
      <c r="AR2512" s="381"/>
      <c r="AS2512" s="139" t="s">
        <v>4075</v>
      </c>
      <c r="AT2512" s="141" t="s">
        <v>1404</v>
      </c>
      <c r="AU2512" s="141"/>
      <c r="AV2512" s="383"/>
      <c r="AW2512" s="385"/>
      <c r="AX2512" s="139" t="s">
        <v>5977</v>
      </c>
      <c r="AY2512" t="s">
        <v>18240</v>
      </c>
      <c r="BA2512" s="381"/>
      <c r="BB2512" s="139" t="s">
        <v>1450</v>
      </c>
      <c r="BC2512" s="166"/>
      <c r="BD2512" s="166"/>
      <c r="BE2512" s="166"/>
      <c r="BF2512" s="166"/>
      <c r="BG2512" s="166"/>
      <c r="BH2512" s="308"/>
      <c r="BI2512" s="308"/>
      <c r="BJ2512" s="141" t="s">
        <v>26</v>
      </c>
      <c r="BK2512" s="141" t="s">
        <v>26</v>
      </c>
      <c r="BL2512" s="141"/>
      <c r="BM2512" s="141"/>
      <c r="BN2512" s="139" t="s">
        <v>4075</v>
      </c>
      <c r="BQ2512" s="141"/>
      <c r="BV2512" s="141"/>
      <c r="BX2512" s="141"/>
      <c r="BY2512" s="141"/>
      <c r="BZ2512" s="141"/>
      <c r="CA2512" s="141"/>
      <c r="CB2512" s="141"/>
      <c r="CC2512" s="141"/>
      <c r="CD2512" s="141"/>
      <c r="CE2512" s="141"/>
      <c r="CF2512" s="141"/>
      <c r="CG2512" s="141"/>
    </row>
    <row r="2513" spans="1:85" x14ac:dyDescent="0.35">
      <c r="A2513" s="155" t="s">
        <v>6070</v>
      </c>
      <c r="B2513" s="139" t="s">
        <v>4075</v>
      </c>
      <c r="C2513" s="18">
        <v>43721</v>
      </c>
      <c r="D2513" s="144">
        <v>0</v>
      </c>
      <c r="E2513" s="141" t="s">
        <v>3367</v>
      </c>
      <c r="F2513" s="141">
        <v>3</v>
      </c>
      <c r="G2513" s="141" t="s">
        <v>2741</v>
      </c>
      <c r="H2513" s="141">
        <v>2019</v>
      </c>
      <c r="I2513" s="18">
        <v>43721</v>
      </c>
      <c r="J2513" s="144"/>
      <c r="K2513" s="378"/>
      <c r="L2513" s="139" t="s">
        <v>4075</v>
      </c>
      <c r="M2513" s="141" t="s">
        <v>28</v>
      </c>
      <c r="N2513" s="248"/>
      <c r="O2513" s="141" t="s">
        <v>26</v>
      </c>
      <c r="P2513" s="141"/>
      <c r="Q2513" s="141" t="s">
        <v>6071</v>
      </c>
      <c r="R2513" s="141"/>
      <c r="S2513" s="141"/>
      <c r="T2513" s="141" t="s">
        <v>6072</v>
      </c>
      <c r="U2513" s="141">
        <v>0</v>
      </c>
      <c r="V2513" s="141"/>
      <c r="W2513" s="139" t="s">
        <v>4075</v>
      </c>
      <c r="X2513" s="141" t="s">
        <v>25</v>
      </c>
      <c r="Y2513" s="141" t="s">
        <v>27</v>
      </c>
      <c r="Z2513" s="141"/>
      <c r="AA2513" s="141" t="s">
        <v>34</v>
      </c>
      <c r="AB2513" s="141"/>
      <c r="AC2513" s="139" t="s">
        <v>18050</v>
      </c>
      <c r="AD2513" s="380"/>
      <c r="AE2513" s="139" t="s">
        <v>107</v>
      </c>
      <c r="AF2513" s="139" t="s">
        <v>13076</v>
      </c>
      <c r="AG2513" s="139" t="s">
        <v>4130</v>
      </c>
      <c r="AH2513" s="139" t="s">
        <v>1380</v>
      </c>
      <c r="AI2513" s="139" t="s">
        <v>1518</v>
      </c>
      <c r="AJ2513" s="139"/>
      <c r="AK2513" s="139" t="s">
        <v>1518</v>
      </c>
      <c r="AL2513" s="139" t="s">
        <v>1563</v>
      </c>
      <c r="AM2513" s="141"/>
      <c r="AN2513" s="141" t="s">
        <v>8</v>
      </c>
      <c r="AO2513" s="139"/>
      <c r="AP2513" s="139" t="s">
        <v>1563</v>
      </c>
      <c r="AQ2513" s="139" t="s">
        <v>5582</v>
      </c>
      <c r="AR2513" s="381"/>
      <c r="AS2513" s="139" t="s">
        <v>4075</v>
      </c>
      <c r="AT2513" s="141" t="s">
        <v>43</v>
      </c>
      <c r="AU2513" s="141">
        <v>300</v>
      </c>
      <c r="AV2513" s="383"/>
      <c r="AW2513" s="385"/>
      <c r="AX2513" s="139" t="s">
        <v>5696</v>
      </c>
      <c r="AY2513" t="s">
        <v>18324</v>
      </c>
      <c r="BA2513" s="381"/>
      <c r="BB2513" s="139" t="s">
        <v>1452</v>
      </c>
      <c r="BC2513" s="166"/>
      <c r="BD2513" s="166"/>
      <c r="BE2513" s="166"/>
      <c r="BF2513" s="166"/>
      <c r="BG2513" s="166"/>
      <c r="BH2513" s="308"/>
      <c r="BI2513" s="308"/>
      <c r="BJ2513" s="141" t="s">
        <v>26</v>
      </c>
      <c r="BK2513" s="141" t="s">
        <v>26</v>
      </c>
      <c r="BL2513" s="141"/>
      <c r="BM2513" s="141"/>
      <c r="BN2513" s="139" t="s">
        <v>4075</v>
      </c>
      <c r="BQ2513" s="141"/>
      <c r="BV2513" s="141"/>
      <c r="BX2513" s="141"/>
      <c r="BY2513" s="141"/>
      <c r="BZ2513" s="141"/>
      <c r="CA2513" s="141"/>
      <c r="CB2513" s="141"/>
      <c r="CC2513" s="141"/>
      <c r="CD2513" s="141"/>
      <c r="CE2513" s="141"/>
      <c r="CF2513" s="141"/>
      <c r="CG2513" s="141"/>
    </row>
    <row r="2514" spans="1:85" x14ac:dyDescent="0.35">
      <c r="A2514" s="155" t="s">
        <v>6065</v>
      </c>
      <c r="B2514" s="139" t="s">
        <v>4075</v>
      </c>
      <c r="C2514" s="18">
        <v>43721</v>
      </c>
      <c r="D2514" s="144">
        <v>0</v>
      </c>
      <c r="E2514" s="141" t="s">
        <v>3367</v>
      </c>
      <c r="F2514" s="141">
        <v>3</v>
      </c>
      <c r="G2514" s="141" t="s">
        <v>2741</v>
      </c>
      <c r="H2514" s="141">
        <v>2019</v>
      </c>
      <c r="I2514" s="18">
        <v>43721</v>
      </c>
      <c r="J2514" s="144">
        <v>0.83819444444444446</v>
      </c>
      <c r="K2514" s="378"/>
      <c r="L2514" s="139" t="s">
        <v>4075</v>
      </c>
      <c r="M2514" s="141" t="s">
        <v>28</v>
      </c>
      <c r="N2514" s="248"/>
      <c r="O2514" s="141" t="s">
        <v>26</v>
      </c>
      <c r="P2514" s="141"/>
      <c r="Q2514" s="141" t="s">
        <v>6066</v>
      </c>
      <c r="R2514" s="141" t="s">
        <v>6067</v>
      </c>
      <c r="S2514" s="141"/>
      <c r="T2514" s="141" t="s">
        <v>6068</v>
      </c>
      <c r="U2514" s="141">
        <v>117882612</v>
      </c>
      <c r="V2514" s="141"/>
      <c r="W2514" s="139" t="s">
        <v>4075</v>
      </c>
      <c r="X2514" s="141" t="s">
        <v>25</v>
      </c>
      <c r="Y2514" s="141" t="s">
        <v>27</v>
      </c>
      <c r="Z2514" s="141"/>
      <c r="AA2514" s="141" t="s">
        <v>34</v>
      </c>
      <c r="AB2514" s="141"/>
      <c r="AC2514" s="139" t="s">
        <v>18050</v>
      </c>
      <c r="AD2514" s="380"/>
      <c r="AE2514" s="139" t="s">
        <v>4</v>
      </c>
      <c r="AF2514" s="139" t="s">
        <v>13073</v>
      </c>
      <c r="AG2514" s="139" t="s">
        <v>4</v>
      </c>
      <c r="AH2514" s="139" t="s">
        <v>1380</v>
      </c>
      <c r="AI2514" s="139" t="s">
        <v>15678</v>
      </c>
      <c r="AJ2514" s="139"/>
      <c r="AK2514" s="139" t="s">
        <v>15678</v>
      </c>
      <c r="AL2514" s="139" t="s">
        <v>1563</v>
      </c>
      <c r="AM2514" s="141"/>
      <c r="AN2514" s="141" t="s">
        <v>8</v>
      </c>
      <c r="AO2514" s="139"/>
      <c r="AP2514" s="139" t="s">
        <v>1563</v>
      </c>
      <c r="AQ2514" s="139" t="s">
        <v>6069</v>
      </c>
      <c r="AR2514" s="381"/>
      <c r="AS2514" s="139" t="s">
        <v>4075</v>
      </c>
      <c r="AT2514" s="141" t="s">
        <v>1404</v>
      </c>
      <c r="AU2514" s="141"/>
      <c r="AV2514" s="383"/>
      <c r="AW2514" s="385"/>
      <c r="AX2514" s="139" t="s">
        <v>1616</v>
      </c>
      <c r="AY2514" t="s">
        <v>19353</v>
      </c>
      <c r="BA2514" s="381"/>
      <c r="BB2514" s="139" t="s">
        <v>1469</v>
      </c>
      <c r="BC2514" s="166"/>
      <c r="BD2514" s="166"/>
      <c r="BE2514" s="166"/>
      <c r="BF2514" s="166"/>
      <c r="BG2514" s="166"/>
      <c r="BH2514" s="308"/>
      <c r="BI2514" s="308"/>
      <c r="BJ2514" s="141" t="s">
        <v>26</v>
      </c>
      <c r="BK2514" s="141" t="s">
        <v>26</v>
      </c>
      <c r="BL2514" s="141"/>
      <c r="BM2514" s="141"/>
      <c r="BN2514" s="139" t="s">
        <v>4075</v>
      </c>
      <c r="BQ2514" s="141" t="s">
        <v>16037</v>
      </c>
      <c r="BR2514" s="135" t="s">
        <v>15685</v>
      </c>
      <c r="BT2514" s="135" t="s">
        <v>15355</v>
      </c>
      <c r="BU2514" s="135" t="s">
        <v>15410</v>
      </c>
      <c r="BV2514" s="141" t="s">
        <v>15374</v>
      </c>
      <c r="BW2514" s="135" t="s">
        <v>13266</v>
      </c>
      <c r="BX2514" s="141" t="s">
        <v>12</v>
      </c>
      <c r="BY2514" s="141" t="s">
        <v>12</v>
      </c>
      <c r="BZ2514" s="141" t="s">
        <v>26</v>
      </c>
      <c r="CA2514" s="141" t="s">
        <v>1848</v>
      </c>
      <c r="CB2514" s="141"/>
      <c r="CC2514" s="141" t="s">
        <v>15704</v>
      </c>
      <c r="CD2514" s="141" t="s">
        <v>34</v>
      </c>
      <c r="CE2514" s="141" t="s">
        <v>15450</v>
      </c>
      <c r="CF2514" s="141" t="s">
        <v>15451</v>
      </c>
      <c r="CG2514" s="141" t="s">
        <v>1897</v>
      </c>
    </row>
    <row r="2515" spans="1:85" x14ac:dyDescent="0.35">
      <c r="A2515" s="155" t="s">
        <v>6042</v>
      </c>
      <c r="B2515" s="139" t="s">
        <v>4075</v>
      </c>
      <c r="C2515" s="18">
        <v>43723</v>
      </c>
      <c r="D2515" s="144">
        <v>0</v>
      </c>
      <c r="E2515" s="141" t="s">
        <v>13272</v>
      </c>
      <c r="F2515" s="141">
        <v>3</v>
      </c>
      <c r="G2515" s="141" t="s">
        <v>2741</v>
      </c>
      <c r="H2515" s="141">
        <v>2019</v>
      </c>
      <c r="I2515" s="18">
        <v>43723</v>
      </c>
      <c r="J2515" s="144">
        <v>0.4</v>
      </c>
      <c r="K2515" s="378"/>
      <c r="L2515" s="139" t="s">
        <v>4075</v>
      </c>
      <c r="M2515" s="141" t="s">
        <v>28</v>
      </c>
      <c r="N2515" s="248"/>
      <c r="O2515" s="141" t="s">
        <v>26</v>
      </c>
      <c r="P2515" s="141"/>
      <c r="Q2515" s="141" t="s">
        <v>6043</v>
      </c>
      <c r="R2515" s="141" t="s">
        <v>6044</v>
      </c>
      <c r="S2515" s="141"/>
      <c r="T2515" s="141" t="s">
        <v>6045</v>
      </c>
      <c r="U2515" s="141">
        <v>0</v>
      </c>
      <c r="V2515" s="141"/>
      <c r="W2515" s="139" t="s">
        <v>4075</v>
      </c>
      <c r="X2515" s="141" t="s">
        <v>25</v>
      </c>
      <c r="Y2515" s="141" t="s">
        <v>27</v>
      </c>
      <c r="Z2515" s="141"/>
      <c r="AA2515" s="141" t="s">
        <v>34</v>
      </c>
      <c r="AB2515" s="141"/>
      <c r="AC2515" s="139" t="s">
        <v>18050</v>
      </c>
      <c r="AD2515" s="380"/>
      <c r="AE2515" s="139" t="s">
        <v>103</v>
      </c>
      <c r="AF2515" s="139" t="s">
        <v>13075</v>
      </c>
      <c r="AG2515" s="139" t="s">
        <v>103</v>
      </c>
      <c r="AH2515" s="139" t="s">
        <v>1380</v>
      </c>
      <c r="AI2515" s="139" t="s">
        <v>7340</v>
      </c>
      <c r="AJ2515" s="139"/>
      <c r="AK2515" s="139" t="s">
        <v>7340</v>
      </c>
      <c r="AL2515" s="139" t="s">
        <v>1408</v>
      </c>
      <c r="AM2515" s="141"/>
      <c r="AN2515" s="141" t="s">
        <v>8</v>
      </c>
      <c r="AO2515" s="139"/>
      <c r="AP2515" s="139" t="s">
        <v>1408</v>
      </c>
      <c r="AQ2515" s="139"/>
      <c r="AR2515" s="381"/>
      <c r="AS2515" s="139" t="s">
        <v>4075</v>
      </c>
      <c r="AT2515" s="141" t="s">
        <v>43</v>
      </c>
      <c r="AU2515" s="141">
        <v>320</v>
      </c>
      <c r="AV2515" s="383"/>
      <c r="AW2515" s="385"/>
      <c r="AX2515" s="139" t="s">
        <v>5489</v>
      </c>
      <c r="AY2515" t="s">
        <v>19354</v>
      </c>
      <c r="BA2515" s="381"/>
      <c r="BB2515" s="139" t="s">
        <v>1450</v>
      </c>
      <c r="BC2515" s="166"/>
      <c r="BD2515" s="166"/>
      <c r="BE2515" s="166"/>
      <c r="BF2515" s="166"/>
      <c r="BG2515" s="166"/>
      <c r="BH2515" s="308"/>
      <c r="BI2515" s="308"/>
      <c r="BJ2515" s="141" t="s">
        <v>26</v>
      </c>
      <c r="BK2515" s="141" t="s">
        <v>26</v>
      </c>
      <c r="BL2515" s="141"/>
      <c r="BM2515" s="141"/>
      <c r="BN2515" s="139" t="s">
        <v>4075</v>
      </c>
      <c r="BQ2515" s="141"/>
      <c r="BV2515" s="141"/>
      <c r="BX2515" s="141"/>
      <c r="BY2515" s="141"/>
      <c r="BZ2515" s="141"/>
      <c r="CA2515" s="141"/>
      <c r="CB2515" s="141"/>
      <c r="CC2515" s="141"/>
      <c r="CD2515" s="141"/>
      <c r="CE2515" s="141"/>
      <c r="CF2515" s="141"/>
      <c r="CG2515" s="141"/>
    </row>
    <row r="2516" spans="1:85" x14ac:dyDescent="0.35">
      <c r="A2516" s="155" t="s">
        <v>6046</v>
      </c>
      <c r="B2516" s="139" t="s">
        <v>4075</v>
      </c>
      <c r="C2516" s="18">
        <v>43723</v>
      </c>
      <c r="D2516" s="144">
        <v>0</v>
      </c>
      <c r="E2516" s="141" t="s">
        <v>13272</v>
      </c>
      <c r="F2516" s="141">
        <v>3</v>
      </c>
      <c r="G2516" s="141" t="s">
        <v>2741</v>
      </c>
      <c r="H2516" s="141">
        <v>2019</v>
      </c>
      <c r="I2516" s="18">
        <v>43723</v>
      </c>
      <c r="J2516" s="144">
        <v>0.53402777777777777</v>
      </c>
      <c r="K2516" s="378"/>
      <c r="L2516" s="139" t="s">
        <v>4075</v>
      </c>
      <c r="M2516" s="141" t="s">
        <v>28</v>
      </c>
      <c r="N2516" s="248"/>
      <c r="O2516" s="141" t="s">
        <v>26</v>
      </c>
      <c r="P2516" s="141"/>
      <c r="Q2516" s="141" t="s">
        <v>6047</v>
      </c>
      <c r="R2516" s="141" t="s">
        <v>6048</v>
      </c>
      <c r="S2516" s="141"/>
      <c r="T2516" s="141" t="s">
        <v>6049</v>
      </c>
      <c r="U2516" s="141">
        <v>0</v>
      </c>
      <c r="V2516" s="141"/>
      <c r="W2516" s="139" t="s">
        <v>4075</v>
      </c>
      <c r="X2516" s="141" t="s">
        <v>25</v>
      </c>
      <c r="Y2516" s="141" t="s">
        <v>27</v>
      </c>
      <c r="Z2516" s="141"/>
      <c r="AA2516" s="141" t="s">
        <v>34</v>
      </c>
      <c r="AB2516" s="141"/>
      <c r="AC2516" s="139" t="s">
        <v>18050</v>
      </c>
      <c r="AD2516" s="380"/>
      <c r="AE2516" s="139" t="s">
        <v>4</v>
      </c>
      <c r="AF2516" s="139" t="s">
        <v>13073</v>
      </c>
      <c r="AG2516" s="139" t="s">
        <v>4</v>
      </c>
      <c r="AH2516" s="139" t="s">
        <v>1380</v>
      </c>
      <c r="AI2516" s="139" t="s">
        <v>15678</v>
      </c>
      <c r="AJ2516" s="139"/>
      <c r="AK2516" s="139" t="s">
        <v>15678</v>
      </c>
      <c r="AL2516" s="139" t="s">
        <v>1408</v>
      </c>
      <c r="AM2516" s="141"/>
      <c r="AN2516" s="141" t="s">
        <v>8</v>
      </c>
      <c r="AO2516" s="139"/>
      <c r="AP2516" s="139" t="s">
        <v>1408</v>
      </c>
      <c r="AQ2516" s="139"/>
      <c r="AR2516" s="381"/>
      <c r="AS2516" s="139" t="s">
        <v>4075</v>
      </c>
      <c r="AT2516" s="141" t="s">
        <v>1404</v>
      </c>
      <c r="AU2516" s="141">
        <v>190</v>
      </c>
      <c r="AV2516" s="383"/>
      <c r="AW2516" s="385"/>
      <c r="AX2516" s="139" t="s">
        <v>5903</v>
      </c>
      <c r="AY2516" t="s">
        <v>19203</v>
      </c>
      <c r="BA2516" s="381"/>
      <c r="BB2516" s="139" t="s">
        <v>1450</v>
      </c>
      <c r="BC2516" s="166"/>
      <c r="BD2516" s="166"/>
      <c r="BE2516" s="166"/>
      <c r="BF2516" s="166"/>
      <c r="BG2516" s="166"/>
      <c r="BH2516" s="308"/>
      <c r="BI2516" s="308"/>
      <c r="BJ2516" s="141" t="s">
        <v>26</v>
      </c>
      <c r="BK2516" s="141" t="s">
        <v>26</v>
      </c>
      <c r="BL2516" s="141"/>
      <c r="BM2516" s="141"/>
      <c r="BN2516" s="139" t="s">
        <v>4075</v>
      </c>
      <c r="BQ2516" s="141" t="s">
        <v>16038</v>
      </c>
      <c r="BR2516" s="135" t="s">
        <v>15680</v>
      </c>
      <c r="BT2516" s="135" t="s">
        <v>15440</v>
      </c>
      <c r="BU2516" s="135" t="s">
        <v>15348</v>
      </c>
      <c r="BV2516" s="141" t="s">
        <v>15374</v>
      </c>
      <c r="BW2516" s="135" t="s">
        <v>13286</v>
      </c>
      <c r="BX2516" s="141" t="s">
        <v>12</v>
      </c>
      <c r="BY2516" s="141" t="s">
        <v>12</v>
      </c>
      <c r="BZ2516" s="141" t="s">
        <v>26</v>
      </c>
      <c r="CA2516" s="141" t="s">
        <v>1848</v>
      </c>
      <c r="CB2516" s="141"/>
      <c r="CC2516" s="141" t="s">
        <v>15704</v>
      </c>
      <c r="CD2516" s="141" t="s">
        <v>15683</v>
      </c>
      <c r="CE2516" s="141" t="s">
        <v>15450</v>
      </c>
      <c r="CF2516" s="141" t="s">
        <v>15454</v>
      </c>
      <c r="CG2516" s="141" t="s">
        <v>4004</v>
      </c>
    </row>
    <row r="2517" spans="1:85" x14ac:dyDescent="0.35">
      <c r="A2517" s="155" t="s">
        <v>6036</v>
      </c>
      <c r="B2517" s="139" t="s">
        <v>4075</v>
      </c>
      <c r="C2517" s="18">
        <v>43724</v>
      </c>
      <c r="D2517" s="144">
        <v>0.10390046296296296</v>
      </c>
      <c r="E2517" s="141" t="s">
        <v>13272</v>
      </c>
      <c r="F2517" s="141">
        <v>3</v>
      </c>
      <c r="G2517" s="141" t="s">
        <v>2741</v>
      </c>
      <c r="H2517" s="141">
        <v>2019</v>
      </c>
      <c r="I2517" s="18">
        <v>43724</v>
      </c>
      <c r="J2517" s="144">
        <v>0.10347222222222222</v>
      </c>
      <c r="K2517" s="378"/>
      <c r="L2517" s="139" t="s">
        <v>4075</v>
      </c>
      <c r="M2517" s="141" t="s">
        <v>28</v>
      </c>
      <c r="N2517" s="248">
        <v>44251</v>
      </c>
      <c r="O2517" s="141" t="s">
        <v>25</v>
      </c>
      <c r="P2517" s="141"/>
      <c r="Q2517" s="141" t="s">
        <v>6037</v>
      </c>
      <c r="R2517" s="141" t="s">
        <v>1944</v>
      </c>
      <c r="S2517" s="141"/>
      <c r="T2517" s="141" t="s">
        <v>17153</v>
      </c>
      <c r="U2517" s="141">
        <v>117884225</v>
      </c>
      <c r="V2517" s="141"/>
      <c r="W2517" s="139" t="s">
        <v>4075</v>
      </c>
      <c r="X2517" s="141" t="s">
        <v>25</v>
      </c>
      <c r="Y2517" s="141" t="s">
        <v>27</v>
      </c>
      <c r="Z2517" s="141"/>
      <c r="AA2517" s="141" t="s">
        <v>34</v>
      </c>
      <c r="AB2517" s="141"/>
      <c r="AC2517" s="139" t="s">
        <v>18047</v>
      </c>
      <c r="AD2517" s="380"/>
      <c r="AE2517" s="139" t="s">
        <v>4</v>
      </c>
      <c r="AF2517" s="139" t="s">
        <v>13073</v>
      </c>
      <c r="AG2517" s="139" t="s">
        <v>4</v>
      </c>
      <c r="AH2517" s="139" t="s">
        <v>1380</v>
      </c>
      <c r="AI2517" s="139" t="s">
        <v>15678</v>
      </c>
      <c r="AJ2517" s="139"/>
      <c r="AK2517" s="139" t="s">
        <v>15678</v>
      </c>
      <c r="AL2517" s="139" t="s">
        <v>7</v>
      </c>
      <c r="AM2517" s="141" t="s">
        <v>15</v>
      </c>
      <c r="AN2517" s="141" t="s">
        <v>8</v>
      </c>
      <c r="AO2517" s="139"/>
      <c r="AP2517" s="139" t="s">
        <v>7</v>
      </c>
      <c r="AQ2517" s="139"/>
      <c r="AR2517" s="381"/>
      <c r="AS2517" s="139" t="s">
        <v>4075</v>
      </c>
      <c r="AT2517" s="141" t="s">
        <v>43</v>
      </c>
      <c r="AU2517" s="141">
        <v>345</v>
      </c>
      <c r="AV2517" s="383"/>
      <c r="AW2517" s="385"/>
      <c r="AX2517" s="139" t="s">
        <v>172</v>
      </c>
      <c r="AY2517" t="s">
        <v>18313</v>
      </c>
      <c r="BA2517" s="381"/>
      <c r="BB2517" s="139" t="s">
        <v>1446</v>
      </c>
      <c r="BC2517" s="166"/>
      <c r="BD2517" s="166"/>
      <c r="BE2517" s="166"/>
      <c r="BF2517" s="166"/>
      <c r="BG2517" s="166"/>
      <c r="BH2517" s="308"/>
      <c r="BI2517" s="308"/>
      <c r="BJ2517" s="141" t="s">
        <v>26</v>
      </c>
      <c r="BK2517" s="141" t="s">
        <v>26</v>
      </c>
      <c r="BL2517" s="141"/>
      <c r="BM2517" s="141"/>
      <c r="BN2517" s="139" t="s">
        <v>4075</v>
      </c>
      <c r="BQ2517" s="141"/>
      <c r="BV2517" s="141"/>
      <c r="BX2517" s="141"/>
      <c r="BY2517" s="141"/>
      <c r="BZ2517" s="141"/>
      <c r="CA2517" s="141"/>
      <c r="CB2517" s="141"/>
      <c r="CC2517" s="141"/>
      <c r="CD2517" s="141"/>
      <c r="CE2517" s="141"/>
      <c r="CF2517" s="141"/>
      <c r="CG2517" s="141"/>
    </row>
    <row r="2518" spans="1:85" x14ac:dyDescent="0.35">
      <c r="A2518" s="155" t="s">
        <v>6038</v>
      </c>
      <c r="B2518" s="139" t="s">
        <v>4075</v>
      </c>
      <c r="C2518" s="18">
        <v>43724</v>
      </c>
      <c r="D2518" s="144">
        <v>0</v>
      </c>
      <c r="E2518" s="141" t="s">
        <v>13272</v>
      </c>
      <c r="F2518" s="141">
        <v>3</v>
      </c>
      <c r="G2518" s="141" t="s">
        <v>2741</v>
      </c>
      <c r="H2518" s="141">
        <v>2019</v>
      </c>
      <c r="I2518" s="18">
        <v>43724</v>
      </c>
      <c r="J2518" s="144">
        <v>0.60763888888888884</v>
      </c>
      <c r="K2518" s="378"/>
      <c r="L2518" s="139" t="s">
        <v>4075</v>
      </c>
      <c r="M2518" s="141" t="s">
        <v>28</v>
      </c>
      <c r="N2518" s="248"/>
      <c r="O2518" s="141" t="s">
        <v>26</v>
      </c>
      <c r="P2518" s="141"/>
      <c r="Q2518" s="141" t="s">
        <v>6039</v>
      </c>
      <c r="R2518" s="141" t="s">
        <v>6040</v>
      </c>
      <c r="S2518" s="141"/>
      <c r="T2518" s="141" t="s">
        <v>6041</v>
      </c>
      <c r="U2518" s="141">
        <v>117887755</v>
      </c>
      <c r="V2518" s="141"/>
      <c r="W2518" s="139" t="s">
        <v>4075</v>
      </c>
      <c r="X2518" s="141" t="s">
        <v>25</v>
      </c>
      <c r="Y2518" s="141" t="s">
        <v>27</v>
      </c>
      <c r="Z2518" s="141"/>
      <c r="AA2518" s="141" t="s">
        <v>34</v>
      </c>
      <c r="AB2518" s="141"/>
      <c r="AC2518" s="139" t="s">
        <v>18048</v>
      </c>
      <c r="AD2518" s="380"/>
      <c r="AE2518" s="139" t="s">
        <v>4</v>
      </c>
      <c r="AF2518" s="139" t="s">
        <v>13073</v>
      </c>
      <c r="AG2518" s="139" t="s">
        <v>4</v>
      </c>
      <c r="AH2518" s="139" t="s">
        <v>1380</v>
      </c>
      <c r="AI2518" s="139" t="s">
        <v>15678</v>
      </c>
      <c r="AJ2518" s="139"/>
      <c r="AK2518" s="139" t="s">
        <v>15678</v>
      </c>
      <c r="AL2518" s="139" t="s">
        <v>1563</v>
      </c>
      <c r="AM2518" s="141"/>
      <c r="AN2518" s="141" t="s">
        <v>8</v>
      </c>
      <c r="AO2518" s="139"/>
      <c r="AP2518" s="139" t="s">
        <v>1563</v>
      </c>
      <c r="AQ2518" s="139"/>
      <c r="AR2518" s="381"/>
      <c r="AS2518" s="139" t="s">
        <v>4075</v>
      </c>
      <c r="AT2518" s="141" t="s">
        <v>43</v>
      </c>
      <c r="AU2518" s="141">
        <v>420</v>
      </c>
      <c r="AV2518" s="383"/>
      <c r="AW2518" s="385"/>
      <c r="AX2518" s="139" t="s">
        <v>2681</v>
      </c>
      <c r="AY2518" t="s">
        <v>18283</v>
      </c>
      <c r="BA2518" s="381"/>
      <c r="BB2518" s="139" t="s">
        <v>1452</v>
      </c>
      <c r="BC2518" s="166">
        <v>13</v>
      </c>
      <c r="BD2518" s="166"/>
      <c r="BE2518" s="166"/>
      <c r="BF2518" s="166"/>
      <c r="BG2518" s="166"/>
      <c r="BH2518" s="308"/>
      <c r="BI2518" s="308"/>
      <c r="BJ2518" s="141" t="s">
        <v>26</v>
      </c>
      <c r="BK2518" s="141" t="s">
        <v>26</v>
      </c>
      <c r="BL2518" s="141"/>
      <c r="BM2518" s="141"/>
      <c r="BN2518" s="139" t="s">
        <v>4075</v>
      </c>
      <c r="BQ2518" s="141" t="s">
        <v>16037</v>
      </c>
      <c r="BR2518" s="135" t="s">
        <v>15685</v>
      </c>
      <c r="BT2518" s="135" t="s">
        <v>13609</v>
      </c>
      <c r="BU2518" s="135" t="s">
        <v>15417</v>
      </c>
      <c r="BV2518" s="141" t="s">
        <v>13265</v>
      </c>
      <c r="BW2518" s="135" t="s">
        <v>13280</v>
      </c>
      <c r="BX2518" s="141" t="s">
        <v>12</v>
      </c>
      <c r="BY2518" s="141" t="s">
        <v>12</v>
      </c>
      <c r="BZ2518" s="141" t="s">
        <v>26</v>
      </c>
      <c r="CA2518" s="141" t="s">
        <v>1848</v>
      </c>
      <c r="CB2518" s="141"/>
      <c r="CC2518" s="141" t="s">
        <v>15686</v>
      </c>
      <c r="CD2518" s="141" t="s">
        <v>15687</v>
      </c>
      <c r="CE2518" s="141" t="s">
        <v>15450</v>
      </c>
      <c r="CF2518" s="141" t="s">
        <v>15451</v>
      </c>
      <c r="CG2518" s="141" t="s">
        <v>2003</v>
      </c>
    </row>
    <row r="2519" spans="1:85" x14ac:dyDescent="0.35">
      <c r="A2519" s="155" t="s">
        <v>6029</v>
      </c>
      <c r="B2519" s="139" t="s">
        <v>4075</v>
      </c>
      <c r="C2519" s="18">
        <v>43725</v>
      </c>
      <c r="D2519" s="144">
        <v>0</v>
      </c>
      <c r="E2519" s="141" t="s">
        <v>13272</v>
      </c>
      <c r="F2519" s="141">
        <v>3</v>
      </c>
      <c r="G2519" s="141" t="s">
        <v>2741</v>
      </c>
      <c r="H2519" s="141">
        <v>2019</v>
      </c>
      <c r="I2519" s="18">
        <v>43725</v>
      </c>
      <c r="J2519" s="144">
        <v>0.54791666666666672</v>
      </c>
      <c r="K2519" s="378"/>
      <c r="L2519" s="139" t="s">
        <v>4075</v>
      </c>
      <c r="M2519" s="141" t="s">
        <v>28</v>
      </c>
      <c r="N2519" s="248"/>
      <c r="O2519" s="141" t="s">
        <v>26</v>
      </c>
      <c r="P2519" s="141"/>
      <c r="Q2519" s="141" t="s">
        <v>6030</v>
      </c>
      <c r="R2519" s="141" t="s">
        <v>6031</v>
      </c>
      <c r="S2519" s="141"/>
      <c r="T2519" s="141" t="s">
        <v>6032</v>
      </c>
      <c r="U2519" s="141">
        <v>0</v>
      </c>
      <c r="V2519" s="141"/>
      <c r="W2519" s="139" t="s">
        <v>4075</v>
      </c>
      <c r="X2519" s="141" t="s">
        <v>25</v>
      </c>
      <c r="Y2519" s="141" t="s">
        <v>27</v>
      </c>
      <c r="Z2519" s="141"/>
      <c r="AA2519" s="141" t="s">
        <v>34</v>
      </c>
      <c r="AB2519" s="141"/>
      <c r="AC2519" s="139" t="s">
        <v>18047</v>
      </c>
      <c r="AD2519" s="380"/>
      <c r="AE2519" s="139" t="s">
        <v>103</v>
      </c>
      <c r="AF2519" s="139" t="s">
        <v>13075</v>
      </c>
      <c r="AG2519" s="139" t="s">
        <v>103</v>
      </c>
      <c r="AH2519" s="139" t="s">
        <v>1380</v>
      </c>
      <c r="AI2519" s="139" t="s">
        <v>7340</v>
      </c>
      <c r="AJ2519" s="139"/>
      <c r="AK2519" s="139" t="s">
        <v>7340</v>
      </c>
      <c r="AL2519" s="139" t="s">
        <v>1563</v>
      </c>
      <c r="AM2519" s="141"/>
      <c r="AN2519" s="141" t="s">
        <v>8</v>
      </c>
      <c r="AO2519" s="139"/>
      <c r="AP2519" s="139" t="s">
        <v>1563</v>
      </c>
      <c r="AQ2519" s="139"/>
      <c r="AR2519" s="381"/>
      <c r="AS2519" s="139" t="s">
        <v>4075</v>
      </c>
      <c r="AT2519" s="141" t="s">
        <v>1404</v>
      </c>
      <c r="AU2519" s="141"/>
      <c r="AV2519" s="383"/>
      <c r="AW2519" s="385"/>
      <c r="AX2519" s="139" t="s">
        <v>5607</v>
      </c>
      <c r="AY2519" t="s">
        <v>19355</v>
      </c>
      <c r="BA2519" s="381"/>
      <c r="BB2519" s="139" t="s">
        <v>1444</v>
      </c>
      <c r="BC2519" s="166"/>
      <c r="BD2519" s="166"/>
      <c r="BE2519" s="166"/>
      <c r="BF2519" s="166"/>
      <c r="BG2519" s="166"/>
      <c r="BH2519" s="308"/>
      <c r="BI2519" s="308"/>
      <c r="BJ2519" s="141" t="s">
        <v>26</v>
      </c>
      <c r="BK2519" s="141" t="s">
        <v>26</v>
      </c>
      <c r="BL2519" s="141"/>
      <c r="BM2519" s="141"/>
      <c r="BN2519" s="139" t="s">
        <v>4075</v>
      </c>
      <c r="BQ2519" s="141"/>
      <c r="BV2519" s="141"/>
      <c r="BX2519" s="141"/>
      <c r="BY2519" s="141"/>
      <c r="BZ2519" s="141"/>
      <c r="CA2519" s="141"/>
      <c r="CB2519" s="141"/>
      <c r="CC2519" s="141"/>
      <c r="CD2519" s="141"/>
      <c r="CE2519" s="141"/>
      <c r="CF2519" s="141"/>
      <c r="CG2519" s="141"/>
    </row>
    <row r="2520" spans="1:85" x14ac:dyDescent="0.35">
      <c r="A2520" s="155" t="s">
        <v>6033</v>
      </c>
      <c r="B2520" s="139" t="s">
        <v>4075</v>
      </c>
      <c r="C2520" s="18">
        <v>43725</v>
      </c>
      <c r="D2520" s="144">
        <v>0</v>
      </c>
      <c r="E2520" s="141" t="s">
        <v>13272</v>
      </c>
      <c r="F2520" s="141">
        <v>3</v>
      </c>
      <c r="G2520" s="141" t="s">
        <v>2741</v>
      </c>
      <c r="H2520" s="141">
        <v>2019</v>
      </c>
      <c r="I2520" s="18"/>
      <c r="J2520" s="144"/>
      <c r="K2520" s="378"/>
      <c r="L2520" s="139" t="s">
        <v>4075</v>
      </c>
      <c r="M2520" s="141" t="s">
        <v>6034</v>
      </c>
      <c r="N2520" s="248"/>
      <c r="O2520" s="141" t="s">
        <v>26</v>
      </c>
      <c r="P2520" s="141"/>
      <c r="Q2520" s="141"/>
      <c r="R2520" s="141"/>
      <c r="S2520" s="141" t="s">
        <v>6035</v>
      </c>
      <c r="T2520" s="141"/>
      <c r="U2520" s="141">
        <v>0</v>
      </c>
      <c r="V2520" s="141"/>
      <c r="W2520" s="139" t="s">
        <v>4075</v>
      </c>
      <c r="X2520" s="141" t="s">
        <v>25</v>
      </c>
      <c r="Y2520" s="141" t="s">
        <v>27</v>
      </c>
      <c r="Z2520" s="141"/>
      <c r="AA2520" s="141" t="s">
        <v>35</v>
      </c>
      <c r="AB2520" s="141"/>
      <c r="AC2520" s="139" t="s">
        <v>18047</v>
      </c>
      <c r="AD2520" s="380"/>
      <c r="AE2520" s="139" t="s">
        <v>105</v>
      </c>
      <c r="AF2520" s="139" t="s">
        <v>13076</v>
      </c>
      <c r="AG2520" s="139" t="s">
        <v>1518</v>
      </c>
      <c r="AH2520" s="139" t="s">
        <v>1380</v>
      </c>
      <c r="AI2520" s="139" t="s">
        <v>1518</v>
      </c>
      <c r="AJ2520" s="139"/>
      <c r="AK2520" s="139" t="s">
        <v>1518</v>
      </c>
      <c r="AL2520" s="139" t="s">
        <v>13</v>
      </c>
      <c r="AM2520" s="141"/>
      <c r="AN2520" s="141" t="s">
        <v>8</v>
      </c>
      <c r="AO2520" s="139"/>
      <c r="AP2520" s="139" t="s">
        <v>13</v>
      </c>
      <c r="AQ2520" s="139" t="s">
        <v>5582</v>
      </c>
      <c r="AR2520" s="381"/>
      <c r="AS2520" s="139" t="s">
        <v>4075</v>
      </c>
      <c r="AT2520" s="141" t="s">
        <v>1404</v>
      </c>
      <c r="AU2520" s="141"/>
      <c r="AV2520" s="383"/>
      <c r="AW2520" s="385"/>
      <c r="AX2520" s="139" t="s">
        <v>3882</v>
      </c>
      <c r="AY2520" t="s">
        <v>19356</v>
      </c>
      <c r="BA2520" s="381"/>
      <c r="BB2520" s="139" t="s">
        <v>1450</v>
      </c>
      <c r="BC2520" s="166"/>
      <c r="BD2520" s="166"/>
      <c r="BE2520" s="166"/>
      <c r="BF2520" s="166"/>
      <c r="BG2520" s="166"/>
      <c r="BH2520" s="308"/>
      <c r="BI2520" s="308"/>
      <c r="BJ2520" s="141" t="s">
        <v>26</v>
      </c>
      <c r="BK2520" s="141" t="s">
        <v>26</v>
      </c>
      <c r="BL2520" s="141"/>
      <c r="BM2520" s="141"/>
      <c r="BN2520" s="139" t="s">
        <v>4075</v>
      </c>
      <c r="BQ2520" s="141"/>
      <c r="BV2520" s="141"/>
      <c r="BX2520" s="141"/>
      <c r="BY2520" s="141"/>
      <c r="BZ2520" s="141"/>
      <c r="CA2520" s="141"/>
      <c r="CB2520" s="141"/>
      <c r="CC2520" s="141"/>
      <c r="CD2520" s="141"/>
      <c r="CE2520" s="141"/>
      <c r="CF2520" s="141"/>
      <c r="CG2520" s="141"/>
    </row>
    <row r="2521" spans="1:85" x14ac:dyDescent="0.35">
      <c r="A2521" s="155" t="s">
        <v>6026</v>
      </c>
      <c r="B2521" s="139" t="s">
        <v>4075</v>
      </c>
      <c r="C2521" s="18">
        <v>43728</v>
      </c>
      <c r="D2521" s="144">
        <v>0</v>
      </c>
      <c r="E2521" s="141" t="s">
        <v>13272</v>
      </c>
      <c r="F2521" s="141">
        <v>3</v>
      </c>
      <c r="G2521" s="141" t="s">
        <v>2741</v>
      </c>
      <c r="H2521" s="141">
        <v>2019</v>
      </c>
      <c r="I2521" s="18">
        <v>43728</v>
      </c>
      <c r="J2521" s="144"/>
      <c r="K2521" s="378"/>
      <c r="L2521" s="139" t="s">
        <v>4075</v>
      </c>
      <c r="M2521" s="141" t="s">
        <v>28</v>
      </c>
      <c r="N2521" s="248"/>
      <c r="O2521" s="141" t="s">
        <v>26</v>
      </c>
      <c r="P2521" s="141"/>
      <c r="Q2521" s="141" t="s">
        <v>6027</v>
      </c>
      <c r="R2521" s="141"/>
      <c r="S2521" s="141"/>
      <c r="T2521" s="141" t="s">
        <v>6028</v>
      </c>
      <c r="U2521" s="141">
        <v>0</v>
      </c>
      <c r="V2521" s="141"/>
      <c r="W2521" s="139" t="s">
        <v>4075</v>
      </c>
      <c r="X2521" s="141" t="s">
        <v>25</v>
      </c>
      <c r="Y2521" s="141" t="s">
        <v>27</v>
      </c>
      <c r="Z2521" s="141"/>
      <c r="AA2521" s="141" t="s">
        <v>34</v>
      </c>
      <c r="AB2521" s="141"/>
      <c r="AC2521" s="139" t="s">
        <v>18047</v>
      </c>
      <c r="AD2521" s="380"/>
      <c r="AE2521" s="139" t="s">
        <v>4</v>
      </c>
      <c r="AF2521" s="139" t="s">
        <v>13073</v>
      </c>
      <c r="AG2521" s="139" t="s">
        <v>4</v>
      </c>
      <c r="AH2521" s="139" t="s">
        <v>1380</v>
      </c>
      <c r="AI2521" s="139" t="s">
        <v>15678</v>
      </c>
      <c r="AJ2521" s="139"/>
      <c r="AK2521" s="139" t="s">
        <v>15678</v>
      </c>
      <c r="AL2521" s="139" t="s">
        <v>1423</v>
      </c>
      <c r="AM2521" s="141"/>
      <c r="AN2521" s="141" t="s">
        <v>8</v>
      </c>
      <c r="AO2521" s="139"/>
      <c r="AP2521" s="139" t="s">
        <v>1423</v>
      </c>
      <c r="AQ2521" s="139"/>
      <c r="AR2521" s="381"/>
      <c r="AS2521" s="139" t="s">
        <v>4075</v>
      </c>
      <c r="AT2521" s="141" t="s">
        <v>1404</v>
      </c>
      <c r="AU2521" s="141"/>
      <c r="AV2521" s="383"/>
      <c r="AW2521" s="385"/>
      <c r="AX2521" s="139" t="s">
        <v>5796</v>
      </c>
      <c r="AY2521" t="s">
        <v>18349</v>
      </c>
      <c r="BA2521" s="381"/>
      <c r="BB2521" s="139" t="s">
        <v>17</v>
      </c>
      <c r="BC2521" s="166"/>
      <c r="BD2521" s="166"/>
      <c r="BE2521" s="166"/>
      <c r="BF2521" s="166"/>
      <c r="BG2521" s="166"/>
      <c r="BH2521" s="308"/>
      <c r="BI2521" s="308"/>
      <c r="BJ2521" s="141" t="s">
        <v>26</v>
      </c>
      <c r="BK2521" s="141" t="s">
        <v>26</v>
      </c>
      <c r="BL2521" s="141"/>
      <c r="BM2521" s="141"/>
      <c r="BN2521" s="139" t="s">
        <v>4075</v>
      </c>
      <c r="BQ2521" s="141"/>
      <c r="BV2521" s="141"/>
      <c r="BX2521" s="141"/>
      <c r="BY2521" s="141"/>
      <c r="BZ2521" s="141"/>
      <c r="CA2521" s="141"/>
      <c r="CB2521" s="141"/>
      <c r="CC2521" s="141"/>
      <c r="CD2521" s="141"/>
      <c r="CE2521" s="141"/>
      <c r="CF2521" s="141"/>
      <c r="CG2521" s="141"/>
    </row>
    <row r="2522" spans="1:85" x14ac:dyDescent="0.35">
      <c r="A2522" s="155" t="s">
        <v>6015</v>
      </c>
      <c r="B2522" s="139" t="s">
        <v>4075</v>
      </c>
      <c r="C2522" s="18">
        <v>43730</v>
      </c>
      <c r="D2522" s="144">
        <v>0</v>
      </c>
      <c r="E2522" s="141" t="s">
        <v>13273</v>
      </c>
      <c r="F2522" s="141">
        <v>3</v>
      </c>
      <c r="G2522" s="141" t="s">
        <v>2741</v>
      </c>
      <c r="H2522" s="141">
        <v>2019</v>
      </c>
      <c r="I2522" s="18">
        <v>43730</v>
      </c>
      <c r="J2522" s="144"/>
      <c r="K2522" s="378"/>
      <c r="L2522" s="139" t="s">
        <v>4075</v>
      </c>
      <c r="M2522" s="141" t="s">
        <v>28</v>
      </c>
      <c r="N2522" s="248"/>
      <c r="O2522" s="141" t="s">
        <v>26</v>
      </c>
      <c r="P2522" s="141"/>
      <c r="Q2522" s="141" t="s">
        <v>6016</v>
      </c>
      <c r="R2522" s="141"/>
      <c r="S2522" s="141"/>
      <c r="T2522" s="141" t="s">
        <v>6017</v>
      </c>
      <c r="U2522" s="141">
        <v>0</v>
      </c>
      <c r="V2522" s="141"/>
      <c r="W2522" s="139" t="s">
        <v>4075</v>
      </c>
      <c r="X2522" s="141" t="s">
        <v>25</v>
      </c>
      <c r="Y2522" s="141" t="s">
        <v>27</v>
      </c>
      <c r="Z2522" s="141"/>
      <c r="AA2522" s="141" t="s">
        <v>34</v>
      </c>
      <c r="AB2522" s="141"/>
      <c r="AC2522" s="139" t="s">
        <v>18047</v>
      </c>
      <c r="AD2522" s="380"/>
      <c r="AE2522" s="139" t="s">
        <v>102</v>
      </c>
      <c r="AF2522" s="139" t="s">
        <v>13084</v>
      </c>
      <c r="AG2522" s="139" t="s">
        <v>102</v>
      </c>
      <c r="AH2522" s="139" t="s">
        <v>1378</v>
      </c>
      <c r="AI2522" s="139" t="s">
        <v>1391</v>
      </c>
      <c r="AJ2522" s="139" t="s">
        <v>1403</v>
      </c>
      <c r="AK2522" s="139"/>
      <c r="AL2522" s="139"/>
      <c r="AM2522" s="141"/>
      <c r="AN2522" s="141" t="s">
        <v>1374</v>
      </c>
      <c r="AO2522" s="139"/>
      <c r="AP2522" s="139" t="s">
        <v>1403</v>
      </c>
      <c r="AQ2522" s="139" t="s">
        <v>5917</v>
      </c>
      <c r="AR2522" s="381"/>
      <c r="AS2522" s="139" t="s">
        <v>4075</v>
      </c>
      <c r="AT2522" s="141" t="s">
        <v>1404</v>
      </c>
      <c r="AU2522" s="141"/>
      <c r="AV2522" s="383"/>
      <c r="AW2522" s="385"/>
      <c r="AX2522" s="139" t="s">
        <v>3407</v>
      </c>
      <c r="AY2522" t="s">
        <v>18449</v>
      </c>
      <c r="BA2522" s="381"/>
      <c r="BB2522" s="139" t="s">
        <v>17</v>
      </c>
      <c r="BC2522" s="166"/>
      <c r="BD2522" s="166"/>
      <c r="BE2522" s="166"/>
      <c r="BF2522" s="166"/>
      <c r="BG2522" s="166"/>
      <c r="BH2522" s="308"/>
      <c r="BI2522" s="308"/>
      <c r="BJ2522" s="141" t="s">
        <v>26</v>
      </c>
      <c r="BK2522" s="141" t="s">
        <v>26</v>
      </c>
      <c r="BL2522" s="141"/>
      <c r="BM2522" s="141"/>
      <c r="BN2522" s="139" t="s">
        <v>4075</v>
      </c>
      <c r="BQ2522" s="141"/>
      <c r="BV2522" s="141"/>
      <c r="BX2522" s="141"/>
      <c r="BY2522" s="141"/>
      <c r="BZ2522" s="141"/>
      <c r="CA2522" s="141"/>
      <c r="CB2522" s="141"/>
      <c r="CC2522" s="141"/>
      <c r="CD2522" s="141"/>
      <c r="CE2522" s="141"/>
      <c r="CF2522" s="141"/>
      <c r="CG2522" s="141"/>
    </row>
    <row r="2523" spans="1:85" x14ac:dyDescent="0.35">
      <c r="A2523" s="155" t="s">
        <v>6018</v>
      </c>
      <c r="B2523" s="139" t="s">
        <v>4075</v>
      </c>
      <c r="C2523" s="18">
        <v>43730</v>
      </c>
      <c r="D2523" s="144">
        <v>0</v>
      </c>
      <c r="E2523" s="141" t="s">
        <v>13273</v>
      </c>
      <c r="F2523" s="141">
        <v>3</v>
      </c>
      <c r="G2523" s="141" t="s">
        <v>2741</v>
      </c>
      <c r="H2523" s="141">
        <v>2019</v>
      </c>
      <c r="I2523" s="18">
        <v>43730</v>
      </c>
      <c r="J2523" s="144">
        <v>0.46805555555555556</v>
      </c>
      <c r="K2523" s="378"/>
      <c r="L2523" s="139" t="s">
        <v>4075</v>
      </c>
      <c r="M2523" s="141" t="s">
        <v>28</v>
      </c>
      <c r="N2523" s="248"/>
      <c r="O2523" s="141" t="s">
        <v>26</v>
      </c>
      <c r="P2523" s="141"/>
      <c r="Q2523" s="141" t="s">
        <v>6019</v>
      </c>
      <c r="R2523" s="141" t="s">
        <v>6020</v>
      </c>
      <c r="S2523" s="141"/>
      <c r="T2523" s="141" t="s">
        <v>6021</v>
      </c>
      <c r="U2523" s="141">
        <v>117906206</v>
      </c>
      <c r="V2523" s="141"/>
      <c r="W2523" s="139" t="s">
        <v>4075</v>
      </c>
      <c r="X2523" s="141" t="s">
        <v>25</v>
      </c>
      <c r="Y2523" s="141" t="s">
        <v>27</v>
      </c>
      <c r="Z2523" s="141"/>
      <c r="AA2523" s="141" t="s">
        <v>34</v>
      </c>
      <c r="AB2523" s="141"/>
      <c r="AC2523" s="139" t="s">
        <v>18050</v>
      </c>
      <c r="AD2523" s="380"/>
      <c r="AE2523" s="139" t="s">
        <v>4</v>
      </c>
      <c r="AF2523" s="139" t="s">
        <v>13073</v>
      </c>
      <c r="AG2523" s="139" t="s">
        <v>4</v>
      </c>
      <c r="AH2523" s="139" t="s">
        <v>1380</v>
      </c>
      <c r="AI2523" s="139" t="s">
        <v>15678</v>
      </c>
      <c r="AJ2523" s="139"/>
      <c r="AK2523" s="139" t="s">
        <v>15678</v>
      </c>
      <c r="AL2523" s="139" t="s">
        <v>1408</v>
      </c>
      <c r="AM2523" s="141"/>
      <c r="AN2523" s="141" t="s">
        <v>8</v>
      </c>
      <c r="AO2523" s="139"/>
      <c r="AP2523" s="139" t="s">
        <v>1408</v>
      </c>
      <c r="AQ2523" s="139"/>
      <c r="AR2523" s="381"/>
      <c r="AS2523" s="139" t="s">
        <v>4075</v>
      </c>
      <c r="AT2523" s="141" t="s">
        <v>1404</v>
      </c>
      <c r="AU2523" s="141">
        <v>565</v>
      </c>
      <c r="AV2523" s="383"/>
      <c r="AW2523" s="385"/>
      <c r="AX2523" s="139" t="s">
        <v>5479</v>
      </c>
      <c r="AY2523" t="s">
        <v>19357</v>
      </c>
      <c r="BA2523" s="381"/>
      <c r="BB2523" s="139" t="s">
        <v>1452</v>
      </c>
      <c r="BC2523" s="166"/>
      <c r="BD2523" s="166"/>
      <c r="BE2523" s="166"/>
      <c r="BF2523" s="166"/>
      <c r="BG2523" s="166"/>
      <c r="BH2523" s="308"/>
      <c r="BI2523" s="308"/>
      <c r="BJ2523" s="141" t="s">
        <v>26</v>
      </c>
      <c r="BK2523" s="141" t="s">
        <v>26</v>
      </c>
      <c r="BL2523" s="141"/>
      <c r="BM2523" s="141"/>
      <c r="BN2523" s="139" t="s">
        <v>4075</v>
      </c>
      <c r="BQ2523" s="141" t="s">
        <v>16039</v>
      </c>
      <c r="BR2523" s="135" t="s">
        <v>15700</v>
      </c>
      <c r="BT2523" s="135" t="s">
        <v>15373</v>
      </c>
      <c r="BU2523" s="135" t="s">
        <v>13280</v>
      </c>
      <c r="BV2523" s="141" t="s">
        <v>13278</v>
      </c>
      <c r="BW2523" s="135" t="s">
        <v>2891</v>
      </c>
      <c r="BX2523" s="141" t="s">
        <v>15681</v>
      </c>
      <c r="BY2523" s="141" t="s">
        <v>15707</v>
      </c>
      <c r="BZ2523" s="141" t="s">
        <v>26</v>
      </c>
      <c r="CA2523" s="141" t="s">
        <v>1848</v>
      </c>
      <c r="CB2523" s="141"/>
      <c r="CC2523" s="141" t="s">
        <v>15682</v>
      </c>
      <c r="CD2523" s="141" t="s">
        <v>15683</v>
      </c>
      <c r="CE2523" s="141" t="s">
        <v>15453</v>
      </c>
      <c r="CF2523" s="141" t="s">
        <v>15451</v>
      </c>
      <c r="CG2523" s="141" t="s">
        <v>1897</v>
      </c>
    </row>
    <row r="2524" spans="1:85" x14ac:dyDescent="0.35">
      <c r="A2524" s="155" t="s">
        <v>6022</v>
      </c>
      <c r="B2524" s="139" t="s">
        <v>4075</v>
      </c>
      <c r="C2524" s="18">
        <v>43730</v>
      </c>
      <c r="D2524" s="144">
        <v>0</v>
      </c>
      <c r="E2524" s="141" t="s">
        <v>13273</v>
      </c>
      <c r="F2524" s="141">
        <v>3</v>
      </c>
      <c r="G2524" s="141" t="s">
        <v>2741</v>
      </c>
      <c r="H2524" s="141">
        <v>2019</v>
      </c>
      <c r="I2524" s="18">
        <v>43730</v>
      </c>
      <c r="J2524" s="144">
        <v>0.49444444444444446</v>
      </c>
      <c r="K2524" s="378"/>
      <c r="L2524" s="139" t="s">
        <v>4075</v>
      </c>
      <c r="M2524" s="141" t="s">
        <v>28</v>
      </c>
      <c r="N2524" s="248"/>
      <c r="O2524" s="141" t="s">
        <v>26</v>
      </c>
      <c r="P2524" s="141"/>
      <c r="Q2524" s="141" t="s">
        <v>6023</v>
      </c>
      <c r="R2524" s="141" t="s">
        <v>6024</v>
      </c>
      <c r="S2524" s="141"/>
      <c r="T2524" s="141" t="s">
        <v>6025</v>
      </c>
      <c r="U2524" s="141">
        <v>0</v>
      </c>
      <c r="V2524" s="141"/>
      <c r="W2524" s="139" t="s">
        <v>4075</v>
      </c>
      <c r="X2524" s="141" t="s">
        <v>25</v>
      </c>
      <c r="Y2524" s="141" t="s">
        <v>27</v>
      </c>
      <c r="Z2524" s="141"/>
      <c r="AA2524" s="141" t="s">
        <v>34</v>
      </c>
      <c r="AB2524" s="141"/>
      <c r="AC2524" s="139" t="s">
        <v>18047</v>
      </c>
      <c r="AD2524" s="380"/>
      <c r="AE2524" s="139" t="s">
        <v>102</v>
      </c>
      <c r="AF2524" s="139" t="s">
        <v>13071</v>
      </c>
      <c r="AG2524" s="139" t="s">
        <v>102</v>
      </c>
      <c r="AH2524" s="139" t="s">
        <v>1378</v>
      </c>
      <c r="AI2524" s="139" t="s">
        <v>1387</v>
      </c>
      <c r="AJ2524" s="139" t="s">
        <v>1408</v>
      </c>
      <c r="AK2524" s="139"/>
      <c r="AL2524" s="139"/>
      <c r="AM2524" s="141"/>
      <c r="AN2524" s="141" t="s">
        <v>8</v>
      </c>
      <c r="AO2524" s="139"/>
      <c r="AP2524" s="139" t="s">
        <v>1408</v>
      </c>
      <c r="AQ2524" s="139"/>
      <c r="AR2524" s="381"/>
      <c r="AS2524" s="139" t="s">
        <v>4075</v>
      </c>
      <c r="AT2524" s="141" t="s">
        <v>44</v>
      </c>
      <c r="AU2524" s="141">
        <v>420</v>
      </c>
      <c r="AV2524" s="383"/>
      <c r="AW2524" s="385"/>
      <c r="AX2524" s="139" t="s">
        <v>2681</v>
      </c>
      <c r="AY2524" t="s">
        <v>18345</v>
      </c>
      <c r="BA2524" s="381"/>
      <c r="BB2524" s="139" t="s">
        <v>1452</v>
      </c>
      <c r="BC2524" s="166"/>
      <c r="BD2524" s="166"/>
      <c r="BE2524" s="166"/>
      <c r="BF2524" s="166"/>
      <c r="BG2524" s="166"/>
      <c r="BH2524" s="308"/>
      <c r="BI2524" s="308"/>
      <c r="BJ2524" s="141" t="s">
        <v>26</v>
      </c>
      <c r="BK2524" s="141" t="s">
        <v>26</v>
      </c>
      <c r="BL2524" s="141"/>
      <c r="BM2524" s="141"/>
      <c r="BN2524" s="139" t="s">
        <v>4075</v>
      </c>
      <c r="BQ2524" s="141"/>
      <c r="BV2524" s="141"/>
      <c r="BX2524" s="141"/>
      <c r="BY2524" s="141"/>
      <c r="BZ2524" s="141"/>
      <c r="CA2524" s="141"/>
      <c r="CB2524" s="141"/>
      <c r="CC2524" s="141"/>
      <c r="CD2524" s="141"/>
      <c r="CE2524" s="141"/>
      <c r="CF2524" s="141"/>
      <c r="CG2524" s="141"/>
    </row>
    <row r="2525" spans="1:85" x14ac:dyDescent="0.35">
      <c r="A2525" s="155" t="s">
        <v>6005</v>
      </c>
      <c r="B2525" s="139" t="s">
        <v>4075</v>
      </c>
      <c r="C2525" s="18">
        <v>43731</v>
      </c>
      <c r="D2525" s="144">
        <v>0</v>
      </c>
      <c r="E2525" s="141" t="s">
        <v>13273</v>
      </c>
      <c r="F2525" s="141">
        <v>3</v>
      </c>
      <c r="G2525" s="141" t="s">
        <v>2741</v>
      </c>
      <c r="H2525" s="141">
        <v>2019</v>
      </c>
      <c r="I2525" s="18">
        <v>43731</v>
      </c>
      <c r="J2525" s="144">
        <v>0.6645833333333333</v>
      </c>
      <c r="K2525" s="378"/>
      <c r="L2525" s="139" t="s">
        <v>4075</v>
      </c>
      <c r="M2525" s="141" t="s">
        <v>28</v>
      </c>
      <c r="N2525" s="248"/>
      <c r="O2525" s="141" t="s">
        <v>26</v>
      </c>
      <c r="P2525" s="141"/>
      <c r="Q2525" s="141" t="s">
        <v>6006</v>
      </c>
      <c r="R2525" s="141" t="s">
        <v>6007</v>
      </c>
      <c r="S2525" s="141"/>
      <c r="T2525" s="141" t="s">
        <v>6008</v>
      </c>
      <c r="U2525" s="141">
        <v>0</v>
      </c>
      <c r="V2525" s="141"/>
      <c r="W2525" s="139" t="s">
        <v>4075</v>
      </c>
      <c r="X2525" s="141" t="s">
        <v>25</v>
      </c>
      <c r="Y2525" s="141" t="s">
        <v>27</v>
      </c>
      <c r="Z2525" s="141"/>
      <c r="AA2525" s="141" t="s">
        <v>34</v>
      </c>
      <c r="AB2525" s="141"/>
      <c r="AC2525" s="139" t="s">
        <v>18047</v>
      </c>
      <c r="AD2525" s="380"/>
      <c r="AE2525" s="139" t="s">
        <v>105</v>
      </c>
      <c r="AF2525" s="139" t="s">
        <v>13076</v>
      </c>
      <c r="AG2525" s="139" t="s">
        <v>1518</v>
      </c>
      <c r="AH2525" s="139" t="s">
        <v>1380</v>
      </c>
      <c r="AI2525" s="139" t="s">
        <v>1518</v>
      </c>
      <c r="AJ2525" s="139"/>
      <c r="AK2525" s="139" t="s">
        <v>1518</v>
      </c>
      <c r="AL2525" s="139" t="s">
        <v>1496</v>
      </c>
      <c r="AM2525" s="141"/>
      <c r="AN2525" s="141" t="s">
        <v>8</v>
      </c>
      <c r="AO2525" s="139"/>
      <c r="AP2525" s="139" t="s">
        <v>1496</v>
      </c>
      <c r="AQ2525" s="139" t="s">
        <v>5582</v>
      </c>
      <c r="AR2525" s="381"/>
      <c r="AS2525" s="139" t="s">
        <v>4075</v>
      </c>
      <c r="AT2525" s="141" t="s">
        <v>1404</v>
      </c>
      <c r="AU2525" s="141"/>
      <c r="AV2525" s="383"/>
      <c r="AW2525" s="385"/>
      <c r="AX2525" s="139" t="s">
        <v>1636</v>
      </c>
      <c r="AY2525" t="s">
        <v>19191</v>
      </c>
      <c r="BA2525" s="381"/>
      <c r="BB2525" s="139" t="s">
        <v>1452</v>
      </c>
      <c r="BC2525" s="166"/>
      <c r="BD2525" s="166"/>
      <c r="BE2525" s="166"/>
      <c r="BF2525" s="166"/>
      <c r="BG2525" s="166"/>
      <c r="BH2525" s="308"/>
      <c r="BI2525" s="308"/>
      <c r="BJ2525" s="141" t="s">
        <v>26</v>
      </c>
      <c r="BK2525" s="141" t="s">
        <v>26</v>
      </c>
      <c r="BL2525" s="141"/>
      <c r="BM2525" s="141"/>
      <c r="BN2525" s="139" t="s">
        <v>4075</v>
      </c>
      <c r="BQ2525" s="141"/>
      <c r="BV2525" s="141"/>
      <c r="BX2525" s="141"/>
      <c r="BY2525" s="141"/>
      <c r="BZ2525" s="141"/>
      <c r="CA2525" s="141"/>
      <c r="CB2525" s="141"/>
      <c r="CC2525" s="141"/>
      <c r="CD2525" s="141"/>
      <c r="CE2525" s="141"/>
      <c r="CF2525" s="141"/>
      <c r="CG2525" s="141"/>
    </row>
    <row r="2526" spans="1:85" x14ac:dyDescent="0.35">
      <c r="A2526" s="155" t="s">
        <v>6004</v>
      </c>
      <c r="B2526" s="139" t="s">
        <v>4075</v>
      </c>
      <c r="C2526" s="18">
        <v>43731</v>
      </c>
      <c r="D2526" s="144">
        <v>0.54236111111111107</v>
      </c>
      <c r="E2526" s="141" t="s">
        <v>13273</v>
      </c>
      <c r="F2526" s="141">
        <v>3</v>
      </c>
      <c r="G2526" s="141" t="s">
        <v>2741</v>
      </c>
      <c r="H2526" s="141">
        <v>2019</v>
      </c>
      <c r="I2526" s="18">
        <v>43731</v>
      </c>
      <c r="J2526" s="144">
        <v>0.54236111111111107</v>
      </c>
      <c r="K2526" s="378"/>
      <c r="L2526" s="139" t="s">
        <v>4075</v>
      </c>
      <c r="M2526" s="141" t="s">
        <v>5623</v>
      </c>
      <c r="N2526" s="248"/>
      <c r="O2526" s="141" t="s">
        <v>25</v>
      </c>
      <c r="P2526" s="141"/>
      <c r="Q2526" s="141"/>
      <c r="R2526" s="141"/>
      <c r="S2526" s="141"/>
      <c r="T2526" s="141"/>
      <c r="U2526" s="141"/>
      <c r="V2526" s="141"/>
      <c r="W2526" s="139" t="s">
        <v>4075</v>
      </c>
      <c r="X2526" s="141" t="s">
        <v>25</v>
      </c>
      <c r="Y2526" s="141" t="s">
        <v>27</v>
      </c>
      <c r="Z2526" s="141"/>
      <c r="AA2526" s="141" t="s">
        <v>34</v>
      </c>
      <c r="AB2526" s="141"/>
      <c r="AC2526" s="139" t="s">
        <v>114</v>
      </c>
      <c r="AD2526" s="380"/>
      <c r="AE2526" s="139" t="s">
        <v>4</v>
      </c>
      <c r="AF2526" s="139" t="s">
        <v>13073</v>
      </c>
      <c r="AG2526" s="139" t="s">
        <v>4</v>
      </c>
      <c r="AH2526" s="139" t="s">
        <v>1380</v>
      </c>
      <c r="AI2526" s="139" t="s">
        <v>1381</v>
      </c>
      <c r="AJ2526" s="139"/>
      <c r="AK2526" s="139" t="s">
        <v>15678</v>
      </c>
      <c r="AL2526" s="139" t="s">
        <v>1563</v>
      </c>
      <c r="AM2526" s="141" t="s">
        <v>4004</v>
      </c>
      <c r="AN2526" s="141" t="s">
        <v>8</v>
      </c>
      <c r="AO2526" s="139"/>
      <c r="AP2526" s="139" t="s">
        <v>1563</v>
      </c>
      <c r="AQ2526" s="139"/>
      <c r="AR2526" s="381"/>
      <c r="AS2526" s="139" t="s">
        <v>4075</v>
      </c>
      <c r="AT2526" s="141" t="s">
        <v>44</v>
      </c>
      <c r="AU2526" s="141">
        <v>175</v>
      </c>
      <c r="AV2526" s="383"/>
      <c r="AW2526" s="385"/>
      <c r="AX2526" s="139"/>
      <c r="BA2526" s="381"/>
      <c r="BB2526" s="139" t="s">
        <v>1444</v>
      </c>
      <c r="BC2526" s="166">
        <v>7.5000000000000002E-4</v>
      </c>
      <c r="BD2526" s="166"/>
      <c r="BE2526" s="166"/>
      <c r="BF2526" s="166"/>
      <c r="BG2526" s="166"/>
      <c r="BH2526" s="308"/>
      <c r="BI2526" s="308"/>
      <c r="BJ2526" s="141" t="s">
        <v>26</v>
      </c>
      <c r="BK2526" s="141" t="s">
        <v>26</v>
      </c>
      <c r="BL2526" s="141"/>
      <c r="BM2526" s="141"/>
      <c r="BN2526" s="139" t="s">
        <v>4075</v>
      </c>
      <c r="BQ2526" s="141"/>
      <c r="BV2526" s="141"/>
      <c r="BX2526" s="141"/>
      <c r="BY2526" s="141"/>
      <c r="BZ2526" s="141"/>
      <c r="CA2526" s="141"/>
      <c r="CB2526" s="141"/>
      <c r="CC2526" s="141"/>
      <c r="CD2526" s="141"/>
      <c r="CE2526" s="141"/>
      <c r="CF2526" s="141"/>
      <c r="CG2526" s="141"/>
    </row>
    <row r="2527" spans="1:85" x14ac:dyDescent="0.35">
      <c r="A2527" s="155" t="s">
        <v>6011</v>
      </c>
      <c r="B2527" s="139" t="s">
        <v>4075</v>
      </c>
      <c r="C2527" s="18">
        <v>43731</v>
      </c>
      <c r="D2527" s="144">
        <v>0</v>
      </c>
      <c r="E2527" s="141" t="s">
        <v>13273</v>
      </c>
      <c r="F2527" s="141">
        <v>3</v>
      </c>
      <c r="G2527" s="141" t="s">
        <v>2741</v>
      </c>
      <c r="H2527" s="141">
        <v>2019</v>
      </c>
      <c r="I2527" s="18">
        <v>43731</v>
      </c>
      <c r="J2527" s="144">
        <v>0.79236111111111107</v>
      </c>
      <c r="K2527" s="378"/>
      <c r="L2527" s="139" t="s">
        <v>4075</v>
      </c>
      <c r="M2527" s="141" t="s">
        <v>28</v>
      </c>
      <c r="N2527" s="248"/>
      <c r="O2527" s="141" t="s">
        <v>26</v>
      </c>
      <c r="P2527" s="141"/>
      <c r="Q2527" s="141" t="s">
        <v>6012</v>
      </c>
      <c r="R2527" s="141" t="s">
        <v>6013</v>
      </c>
      <c r="S2527" s="141"/>
      <c r="T2527" s="141" t="s">
        <v>6014</v>
      </c>
      <c r="U2527" s="141">
        <v>0</v>
      </c>
      <c r="V2527" s="141"/>
      <c r="W2527" s="139" t="s">
        <v>4075</v>
      </c>
      <c r="X2527" s="141" t="s">
        <v>25</v>
      </c>
      <c r="Y2527" s="141" t="s">
        <v>27</v>
      </c>
      <c r="Z2527" s="141"/>
      <c r="AA2527" s="141" t="s">
        <v>34</v>
      </c>
      <c r="AB2527" s="141"/>
      <c r="AC2527" s="139" t="s">
        <v>18047</v>
      </c>
      <c r="AD2527" s="380"/>
      <c r="AE2527" s="139" t="s">
        <v>107</v>
      </c>
      <c r="AF2527" s="139" t="s">
        <v>13076</v>
      </c>
      <c r="AG2527" s="139" t="s">
        <v>4130</v>
      </c>
      <c r="AH2527" s="139" t="s">
        <v>1380</v>
      </c>
      <c r="AI2527" s="139" t="s">
        <v>1518</v>
      </c>
      <c r="AJ2527" s="139"/>
      <c r="AK2527" s="139" t="s">
        <v>1518</v>
      </c>
      <c r="AL2527" s="139" t="s">
        <v>46</v>
      </c>
      <c r="AM2527" s="141"/>
      <c r="AN2527" s="141" t="s">
        <v>8</v>
      </c>
      <c r="AO2527" s="139"/>
      <c r="AP2527" s="139" t="s">
        <v>46</v>
      </c>
      <c r="AQ2527" s="139" t="s">
        <v>5582</v>
      </c>
      <c r="AR2527" s="381"/>
      <c r="AS2527" s="139" t="s">
        <v>4075</v>
      </c>
      <c r="AT2527" s="141" t="s">
        <v>1404</v>
      </c>
      <c r="AU2527" s="141"/>
      <c r="AV2527" s="383"/>
      <c r="AW2527" s="385"/>
      <c r="AX2527" s="139" t="s">
        <v>3845</v>
      </c>
      <c r="AY2527" t="s">
        <v>18995</v>
      </c>
      <c r="BA2527" s="381"/>
      <c r="BB2527" s="139" t="s">
        <v>17</v>
      </c>
      <c r="BC2527" s="166"/>
      <c r="BD2527" s="166"/>
      <c r="BE2527" s="166"/>
      <c r="BF2527" s="166"/>
      <c r="BG2527" s="166"/>
      <c r="BH2527" s="308"/>
      <c r="BI2527" s="308"/>
      <c r="BJ2527" s="141" t="s">
        <v>26</v>
      </c>
      <c r="BK2527" s="141" t="s">
        <v>26</v>
      </c>
      <c r="BL2527" s="141"/>
      <c r="BM2527" s="141"/>
      <c r="BN2527" s="139" t="s">
        <v>4075</v>
      </c>
      <c r="BQ2527" s="141"/>
      <c r="BV2527" s="141"/>
      <c r="BX2527" s="141"/>
      <c r="BY2527" s="141"/>
      <c r="BZ2527" s="141"/>
      <c r="CA2527" s="141"/>
      <c r="CB2527" s="141"/>
      <c r="CC2527" s="141"/>
      <c r="CD2527" s="141"/>
      <c r="CE2527" s="141"/>
      <c r="CF2527" s="141"/>
      <c r="CG2527" s="141"/>
    </row>
    <row r="2528" spans="1:85" x14ac:dyDescent="0.35">
      <c r="A2528" s="155" t="s">
        <v>6009</v>
      </c>
      <c r="B2528" s="139" t="s">
        <v>4075</v>
      </c>
      <c r="C2528" s="18">
        <v>43731</v>
      </c>
      <c r="D2528" s="144">
        <v>0</v>
      </c>
      <c r="E2528" s="141" t="s">
        <v>13273</v>
      </c>
      <c r="F2528" s="141">
        <v>3</v>
      </c>
      <c r="G2528" s="141" t="s">
        <v>2741</v>
      </c>
      <c r="H2528" s="141">
        <v>2019</v>
      </c>
      <c r="I2528" s="18"/>
      <c r="J2528" s="144"/>
      <c r="K2528" s="378"/>
      <c r="L2528" s="139" t="s">
        <v>4075</v>
      </c>
      <c r="M2528" s="141" t="s">
        <v>28</v>
      </c>
      <c r="N2528" s="248"/>
      <c r="O2528" s="141" t="s">
        <v>26</v>
      </c>
      <c r="P2528" s="141"/>
      <c r="Q2528" s="141"/>
      <c r="R2528" s="141"/>
      <c r="S2528" s="141"/>
      <c r="T2528" s="141" t="s">
        <v>6010</v>
      </c>
      <c r="U2528" s="141">
        <v>0</v>
      </c>
      <c r="V2528" s="141"/>
      <c r="W2528" s="139" t="s">
        <v>4075</v>
      </c>
      <c r="X2528" s="141" t="s">
        <v>25</v>
      </c>
      <c r="Y2528" s="141" t="s">
        <v>27</v>
      </c>
      <c r="Z2528" s="141"/>
      <c r="AA2528" s="141" t="s">
        <v>34</v>
      </c>
      <c r="AB2528" s="141"/>
      <c r="AC2528" s="139" t="s">
        <v>18050</v>
      </c>
      <c r="AD2528" s="380"/>
      <c r="AE2528" s="139" t="s">
        <v>103</v>
      </c>
      <c r="AF2528" s="139" t="s">
        <v>13075</v>
      </c>
      <c r="AG2528" s="139" t="s">
        <v>103</v>
      </c>
      <c r="AH2528" s="139" t="s">
        <v>1380</v>
      </c>
      <c r="AI2528" s="139" t="s">
        <v>7340</v>
      </c>
      <c r="AJ2528" s="139"/>
      <c r="AK2528" s="139" t="s">
        <v>7340</v>
      </c>
      <c r="AL2528" s="139" t="s">
        <v>1563</v>
      </c>
      <c r="AM2528" s="141"/>
      <c r="AN2528" s="141" t="s">
        <v>8</v>
      </c>
      <c r="AO2528" s="139"/>
      <c r="AP2528" s="139" t="s">
        <v>1563</v>
      </c>
      <c r="AQ2528" s="139"/>
      <c r="AR2528" s="381"/>
      <c r="AS2528" s="139" t="s">
        <v>4075</v>
      </c>
      <c r="AT2528" s="141" t="s">
        <v>1404</v>
      </c>
      <c r="AU2528" s="141"/>
      <c r="AV2528" s="383"/>
      <c r="AW2528" s="385"/>
      <c r="AX2528" s="139" t="s">
        <v>5607</v>
      </c>
      <c r="AY2528" t="s">
        <v>19355</v>
      </c>
      <c r="BA2528" s="381"/>
      <c r="BB2528" s="139" t="s">
        <v>1444</v>
      </c>
      <c r="BC2528" s="166"/>
      <c r="BD2528" s="166"/>
      <c r="BE2528" s="166"/>
      <c r="BF2528" s="166"/>
      <c r="BG2528" s="166"/>
      <c r="BH2528" s="308"/>
      <c r="BI2528" s="308"/>
      <c r="BJ2528" s="141" t="s">
        <v>26</v>
      </c>
      <c r="BK2528" s="141" t="s">
        <v>26</v>
      </c>
      <c r="BL2528" s="141"/>
      <c r="BM2528" s="141"/>
      <c r="BN2528" s="139" t="s">
        <v>4075</v>
      </c>
      <c r="BQ2528" s="141"/>
      <c r="BV2528" s="141"/>
      <c r="BX2528" s="141"/>
      <c r="BY2528" s="141"/>
      <c r="BZ2528" s="141"/>
      <c r="CA2528" s="141"/>
      <c r="CB2528" s="141"/>
      <c r="CC2528" s="141"/>
      <c r="CD2528" s="141"/>
      <c r="CE2528" s="141"/>
      <c r="CF2528" s="141"/>
      <c r="CG2528" s="141"/>
    </row>
    <row r="2529" spans="1:85" x14ac:dyDescent="0.35">
      <c r="A2529" s="155" t="s">
        <v>5998</v>
      </c>
      <c r="B2529" s="139" t="s">
        <v>4075</v>
      </c>
      <c r="C2529" s="18">
        <v>43732</v>
      </c>
      <c r="D2529" s="144">
        <v>0</v>
      </c>
      <c r="E2529" s="141" t="s">
        <v>13273</v>
      </c>
      <c r="F2529" s="141">
        <v>3</v>
      </c>
      <c r="G2529" s="141" t="s">
        <v>2741</v>
      </c>
      <c r="H2529" s="141">
        <v>2019</v>
      </c>
      <c r="I2529" s="18">
        <v>43732</v>
      </c>
      <c r="J2529" s="144"/>
      <c r="K2529" s="378"/>
      <c r="L2529" s="139" t="s">
        <v>4075</v>
      </c>
      <c r="M2529" s="141" t="s">
        <v>28</v>
      </c>
      <c r="N2529" s="248"/>
      <c r="O2529" s="141" t="s">
        <v>26</v>
      </c>
      <c r="P2529" s="141"/>
      <c r="Q2529" s="141" t="s">
        <v>5999</v>
      </c>
      <c r="R2529" s="141"/>
      <c r="S2529" s="141"/>
      <c r="T2529" s="141" t="s">
        <v>6000</v>
      </c>
      <c r="U2529" s="141">
        <v>0</v>
      </c>
      <c r="V2529" s="141"/>
      <c r="W2529" s="139" t="s">
        <v>4075</v>
      </c>
      <c r="X2529" s="141" t="s">
        <v>25</v>
      </c>
      <c r="Y2529" s="141" t="s">
        <v>27</v>
      </c>
      <c r="Z2529" s="141"/>
      <c r="AA2529" s="141" t="s">
        <v>34</v>
      </c>
      <c r="AB2529" s="141"/>
      <c r="AC2529" s="139" t="s">
        <v>18047</v>
      </c>
      <c r="AD2529" s="380"/>
      <c r="AE2529" s="139" t="s">
        <v>107</v>
      </c>
      <c r="AF2529" s="139" t="s">
        <v>13076</v>
      </c>
      <c r="AG2529" s="139" t="s">
        <v>4130</v>
      </c>
      <c r="AH2529" s="139" t="s">
        <v>1380</v>
      </c>
      <c r="AI2529" s="139" t="s">
        <v>1518</v>
      </c>
      <c r="AJ2529" s="139"/>
      <c r="AK2529" s="139" t="s">
        <v>1518</v>
      </c>
      <c r="AL2529" s="139" t="s">
        <v>1406</v>
      </c>
      <c r="AM2529" s="141"/>
      <c r="AN2529" s="141" t="s">
        <v>8</v>
      </c>
      <c r="AO2529" s="139"/>
      <c r="AP2529" s="139" t="s">
        <v>1406</v>
      </c>
      <c r="AQ2529" s="139"/>
      <c r="AR2529" s="381"/>
      <c r="AS2529" s="139" t="s">
        <v>4075</v>
      </c>
      <c r="AT2529" s="141" t="s">
        <v>1404</v>
      </c>
      <c r="AU2529" s="141">
        <v>180</v>
      </c>
      <c r="AV2529" s="383"/>
      <c r="AW2529" s="385"/>
      <c r="AX2529" s="139" t="s">
        <v>2050</v>
      </c>
      <c r="AY2529" t="s">
        <v>18821</v>
      </c>
      <c r="BA2529" s="381"/>
      <c r="BB2529" s="139" t="s">
        <v>17</v>
      </c>
      <c r="BC2529" s="166"/>
      <c r="BD2529" s="166"/>
      <c r="BE2529" s="166"/>
      <c r="BF2529" s="166"/>
      <c r="BG2529" s="166"/>
      <c r="BH2529" s="308"/>
      <c r="BI2529" s="308"/>
      <c r="BJ2529" s="141" t="s">
        <v>26</v>
      </c>
      <c r="BK2529" s="141" t="s">
        <v>26</v>
      </c>
      <c r="BL2529" s="141"/>
      <c r="BM2529" s="141"/>
      <c r="BN2529" s="139" t="s">
        <v>4075</v>
      </c>
      <c r="BQ2529" s="141"/>
      <c r="BV2529" s="141"/>
      <c r="BX2529" s="141"/>
      <c r="BY2529" s="141"/>
      <c r="BZ2529" s="141"/>
      <c r="CA2529" s="141"/>
      <c r="CB2529" s="141"/>
      <c r="CC2529" s="141"/>
      <c r="CD2529" s="141"/>
      <c r="CE2529" s="141"/>
      <c r="CF2529" s="141"/>
      <c r="CG2529" s="141"/>
    </row>
    <row r="2530" spans="1:85" x14ac:dyDescent="0.35">
      <c r="A2530" s="155" t="s">
        <v>6001</v>
      </c>
      <c r="B2530" s="139" t="s">
        <v>4075</v>
      </c>
      <c r="C2530" s="18">
        <v>43732</v>
      </c>
      <c r="D2530" s="144">
        <v>0</v>
      </c>
      <c r="E2530" s="141" t="s">
        <v>13273</v>
      </c>
      <c r="F2530" s="141">
        <v>3</v>
      </c>
      <c r="G2530" s="141" t="s">
        <v>2741</v>
      </c>
      <c r="H2530" s="141">
        <v>2019</v>
      </c>
      <c r="I2530" s="18">
        <v>43732</v>
      </c>
      <c r="J2530" s="144"/>
      <c r="K2530" s="378"/>
      <c r="L2530" s="139" t="s">
        <v>4075</v>
      </c>
      <c r="M2530" s="141" t="s">
        <v>28</v>
      </c>
      <c r="N2530" s="248"/>
      <c r="O2530" s="141" t="s">
        <v>26</v>
      </c>
      <c r="P2530" s="141"/>
      <c r="Q2530" s="141" t="s">
        <v>6002</v>
      </c>
      <c r="R2530" s="141"/>
      <c r="S2530" s="141"/>
      <c r="T2530" s="141" t="s">
        <v>6003</v>
      </c>
      <c r="U2530" s="141">
        <v>0</v>
      </c>
      <c r="V2530" s="141"/>
      <c r="W2530" s="139" t="s">
        <v>4075</v>
      </c>
      <c r="X2530" s="141" t="s">
        <v>25</v>
      </c>
      <c r="Y2530" s="141" t="s">
        <v>27</v>
      </c>
      <c r="Z2530" s="141"/>
      <c r="AA2530" s="141" t="s">
        <v>34</v>
      </c>
      <c r="AB2530" s="141"/>
      <c r="AC2530" s="139" t="s">
        <v>18049</v>
      </c>
      <c r="AD2530" s="380"/>
      <c r="AE2530" s="139" t="s">
        <v>102</v>
      </c>
      <c r="AF2530" s="139" t="s">
        <v>13078</v>
      </c>
      <c r="AG2530" s="139" t="s">
        <v>102</v>
      </c>
      <c r="AH2530" s="139" t="s">
        <v>1378</v>
      </c>
      <c r="AI2530" s="139" t="s">
        <v>1390</v>
      </c>
      <c r="AJ2530" s="139" t="s">
        <v>1563</v>
      </c>
      <c r="AK2530" s="139"/>
      <c r="AL2530" s="139"/>
      <c r="AM2530" s="141"/>
      <c r="AN2530" s="141" t="s">
        <v>8</v>
      </c>
      <c r="AO2530" s="139"/>
      <c r="AP2530" s="139" t="s">
        <v>1563</v>
      </c>
      <c r="AQ2530" s="139"/>
      <c r="AR2530" s="381"/>
      <c r="AS2530" s="139" t="s">
        <v>4075</v>
      </c>
      <c r="AT2530" s="141" t="s">
        <v>1404</v>
      </c>
      <c r="AU2530" s="141"/>
      <c r="AV2530" s="383"/>
      <c r="AW2530" s="385"/>
      <c r="AX2530" s="139" t="s">
        <v>121</v>
      </c>
      <c r="AY2530" t="s">
        <v>19358</v>
      </c>
      <c r="BA2530" s="381"/>
      <c r="BB2530" s="139" t="s">
        <v>17</v>
      </c>
      <c r="BC2530" s="166"/>
      <c r="BD2530" s="166"/>
      <c r="BE2530" s="166"/>
      <c r="BF2530" s="166"/>
      <c r="BG2530" s="166"/>
      <c r="BH2530" s="308"/>
      <c r="BI2530" s="308"/>
      <c r="BJ2530" s="141" t="s">
        <v>26</v>
      </c>
      <c r="BK2530" s="141" t="s">
        <v>26</v>
      </c>
      <c r="BL2530" s="141"/>
      <c r="BM2530" s="141"/>
      <c r="BN2530" s="139" t="s">
        <v>4075</v>
      </c>
      <c r="BQ2530" s="141"/>
      <c r="BV2530" s="141"/>
      <c r="BX2530" s="141"/>
      <c r="BY2530" s="141"/>
      <c r="BZ2530" s="141"/>
      <c r="CA2530" s="141"/>
      <c r="CB2530" s="141"/>
      <c r="CC2530" s="141"/>
      <c r="CD2530" s="141"/>
      <c r="CE2530" s="141"/>
      <c r="CF2530" s="141"/>
      <c r="CG2530" s="141"/>
    </row>
    <row r="2531" spans="1:85" x14ac:dyDescent="0.35">
      <c r="A2531" s="155" t="s">
        <v>5996</v>
      </c>
      <c r="B2531" s="139" t="s">
        <v>4075</v>
      </c>
      <c r="C2531" s="18">
        <v>43733</v>
      </c>
      <c r="D2531" s="144">
        <v>0</v>
      </c>
      <c r="E2531" s="141" t="s">
        <v>13273</v>
      </c>
      <c r="F2531" s="141">
        <v>3</v>
      </c>
      <c r="G2531" s="141" t="s">
        <v>2741</v>
      </c>
      <c r="H2531" s="141">
        <v>2019</v>
      </c>
      <c r="I2531" s="18"/>
      <c r="J2531" s="144"/>
      <c r="K2531" s="378"/>
      <c r="L2531" s="139" t="s">
        <v>4075</v>
      </c>
      <c r="M2531" s="141" t="s">
        <v>28</v>
      </c>
      <c r="N2531" s="248"/>
      <c r="O2531" s="141" t="s">
        <v>26</v>
      </c>
      <c r="P2531" s="141"/>
      <c r="Q2531" s="141"/>
      <c r="R2531" s="141"/>
      <c r="S2531" s="141"/>
      <c r="T2531" s="141" t="s">
        <v>5997</v>
      </c>
      <c r="U2531" s="141">
        <v>0</v>
      </c>
      <c r="V2531" s="141"/>
      <c r="W2531" s="139" t="s">
        <v>4075</v>
      </c>
      <c r="X2531" s="141" t="s">
        <v>25</v>
      </c>
      <c r="Y2531" s="141" t="s">
        <v>27</v>
      </c>
      <c r="Z2531" s="141"/>
      <c r="AA2531" s="141" t="s">
        <v>34</v>
      </c>
      <c r="AB2531" s="141"/>
      <c r="AC2531" s="139" t="s">
        <v>18047</v>
      </c>
      <c r="AD2531" s="380"/>
      <c r="AE2531" s="139" t="s">
        <v>102</v>
      </c>
      <c r="AF2531" s="139" t="s">
        <v>13080</v>
      </c>
      <c r="AG2531" s="139" t="s">
        <v>102</v>
      </c>
      <c r="AH2531" s="139" t="s">
        <v>1378</v>
      </c>
      <c r="AI2531" s="139" t="s">
        <v>1400</v>
      </c>
      <c r="AJ2531" s="139" t="s">
        <v>46</v>
      </c>
      <c r="AK2531" s="139"/>
      <c r="AL2531" s="139"/>
      <c r="AM2531" s="141"/>
      <c r="AN2531" s="141" t="s">
        <v>8</v>
      </c>
      <c r="AO2531" s="139"/>
      <c r="AP2531" s="139" t="s">
        <v>46</v>
      </c>
      <c r="AQ2531" s="139"/>
      <c r="AR2531" s="381"/>
      <c r="AS2531" s="139" t="s">
        <v>4075</v>
      </c>
      <c r="AT2531" s="141" t="s">
        <v>1404</v>
      </c>
      <c r="AU2531" s="141"/>
      <c r="AV2531" s="383"/>
      <c r="AW2531" s="385"/>
      <c r="AX2531" s="139" t="s">
        <v>5691</v>
      </c>
      <c r="AY2531" t="s">
        <v>7048</v>
      </c>
      <c r="BA2531" s="381"/>
      <c r="BB2531" s="139" t="s">
        <v>1444</v>
      </c>
      <c r="BC2531" s="166"/>
      <c r="BD2531" s="166"/>
      <c r="BE2531" s="166"/>
      <c r="BF2531" s="166"/>
      <c r="BG2531" s="166"/>
      <c r="BH2531" s="308"/>
      <c r="BI2531" s="308"/>
      <c r="BJ2531" s="141" t="s">
        <v>26</v>
      </c>
      <c r="BK2531" s="141" t="s">
        <v>25</v>
      </c>
      <c r="BL2531" s="141" t="s">
        <v>13138</v>
      </c>
      <c r="BM2531" s="141" t="s">
        <v>13139</v>
      </c>
      <c r="BN2531" s="139" t="s">
        <v>4075</v>
      </c>
      <c r="BQ2531" s="141"/>
      <c r="BV2531" s="141"/>
      <c r="BX2531" s="141"/>
      <c r="BY2531" s="141"/>
      <c r="BZ2531" s="141"/>
      <c r="CA2531" s="141"/>
      <c r="CB2531" s="141"/>
      <c r="CC2531" s="141"/>
      <c r="CD2531" s="141"/>
      <c r="CE2531" s="141"/>
      <c r="CF2531" s="141"/>
      <c r="CG2531" s="141"/>
    </row>
    <row r="2532" spans="1:85" x14ac:dyDescent="0.35">
      <c r="A2532" s="155" t="s">
        <v>5985</v>
      </c>
      <c r="B2532" s="139" t="s">
        <v>4075</v>
      </c>
      <c r="C2532" s="18">
        <v>43734</v>
      </c>
      <c r="D2532" s="144">
        <v>0</v>
      </c>
      <c r="E2532" s="141" t="s">
        <v>13273</v>
      </c>
      <c r="F2532" s="141">
        <v>3</v>
      </c>
      <c r="G2532" s="141" t="s">
        <v>2741</v>
      </c>
      <c r="H2532" s="141">
        <v>2019</v>
      </c>
      <c r="I2532" s="18">
        <v>43734</v>
      </c>
      <c r="J2532" s="144"/>
      <c r="K2532" s="378"/>
      <c r="L2532" s="139" t="s">
        <v>4075</v>
      </c>
      <c r="M2532" s="141" t="s">
        <v>28</v>
      </c>
      <c r="N2532" s="248"/>
      <c r="O2532" s="141" t="s">
        <v>26</v>
      </c>
      <c r="P2532" s="141"/>
      <c r="Q2532" s="141" t="s">
        <v>5986</v>
      </c>
      <c r="R2532" s="141"/>
      <c r="S2532" s="141"/>
      <c r="T2532" s="141" t="s">
        <v>5987</v>
      </c>
      <c r="U2532" s="141">
        <v>0</v>
      </c>
      <c r="V2532" s="141"/>
      <c r="W2532" s="139" t="s">
        <v>4075</v>
      </c>
      <c r="X2532" s="141" t="s">
        <v>25</v>
      </c>
      <c r="Y2532" s="141" t="s">
        <v>27</v>
      </c>
      <c r="Z2532" s="141"/>
      <c r="AA2532" s="141" t="s">
        <v>34</v>
      </c>
      <c r="AB2532" s="141"/>
      <c r="AC2532" s="139" t="s">
        <v>18050</v>
      </c>
      <c r="AD2532" s="380"/>
      <c r="AE2532" s="139" t="s">
        <v>4</v>
      </c>
      <c r="AF2532" s="139" t="s">
        <v>13073</v>
      </c>
      <c r="AG2532" s="139" t="s">
        <v>4</v>
      </c>
      <c r="AH2532" s="139" t="s">
        <v>1380</v>
      </c>
      <c r="AI2532" s="139" t="s">
        <v>15678</v>
      </c>
      <c r="AJ2532" s="139"/>
      <c r="AK2532" s="139" t="s">
        <v>15678</v>
      </c>
      <c r="AL2532" s="139" t="s">
        <v>1823</v>
      </c>
      <c r="AM2532" s="141"/>
      <c r="AN2532" s="141" t="s">
        <v>8</v>
      </c>
      <c r="AO2532" s="139"/>
      <c r="AP2532" s="139" t="s">
        <v>1823</v>
      </c>
      <c r="AQ2532" s="139" t="s">
        <v>5582</v>
      </c>
      <c r="AR2532" s="381"/>
      <c r="AS2532" s="139" t="s">
        <v>4075</v>
      </c>
      <c r="AT2532" s="141" t="s">
        <v>1404</v>
      </c>
      <c r="AU2532" s="141"/>
      <c r="AV2532" s="383"/>
      <c r="AW2532" s="385"/>
      <c r="AX2532" s="139" t="s">
        <v>3845</v>
      </c>
      <c r="AY2532" t="s">
        <v>19359</v>
      </c>
      <c r="BA2532" s="381"/>
      <c r="BB2532" s="139" t="s">
        <v>17</v>
      </c>
      <c r="BC2532" s="166"/>
      <c r="BD2532" s="166"/>
      <c r="BE2532" s="166"/>
      <c r="BF2532" s="166"/>
      <c r="BG2532" s="166"/>
      <c r="BH2532" s="308"/>
      <c r="BI2532" s="308"/>
      <c r="BJ2532" s="141" t="s">
        <v>26</v>
      </c>
      <c r="BK2532" s="141" t="s">
        <v>26</v>
      </c>
      <c r="BL2532" s="141"/>
      <c r="BM2532" s="141"/>
      <c r="BN2532" s="139" t="s">
        <v>4075</v>
      </c>
      <c r="BQ2532" s="141"/>
      <c r="BV2532" s="141"/>
      <c r="BX2532" s="141"/>
      <c r="BY2532" s="141"/>
      <c r="BZ2532" s="141"/>
      <c r="CA2532" s="141"/>
      <c r="CB2532" s="141"/>
      <c r="CC2532" s="141"/>
      <c r="CD2532" s="141"/>
      <c r="CE2532" s="141"/>
      <c r="CF2532" s="141"/>
      <c r="CG2532" s="141"/>
    </row>
    <row r="2533" spans="1:85" x14ac:dyDescent="0.35">
      <c r="A2533" s="155" t="s">
        <v>5982</v>
      </c>
      <c r="B2533" s="139" t="s">
        <v>4075</v>
      </c>
      <c r="C2533" s="18">
        <v>43734</v>
      </c>
      <c r="D2533" s="144">
        <v>0</v>
      </c>
      <c r="E2533" s="141" t="s">
        <v>13273</v>
      </c>
      <c r="F2533" s="141">
        <v>3</v>
      </c>
      <c r="G2533" s="141" t="s">
        <v>2741</v>
      </c>
      <c r="H2533" s="141">
        <v>2019</v>
      </c>
      <c r="I2533" s="18">
        <v>43734</v>
      </c>
      <c r="J2533" s="144"/>
      <c r="K2533" s="378"/>
      <c r="L2533" s="139" t="s">
        <v>4075</v>
      </c>
      <c r="M2533" s="141" t="s">
        <v>28</v>
      </c>
      <c r="N2533" s="248"/>
      <c r="O2533" s="141" t="s">
        <v>26</v>
      </c>
      <c r="P2533" s="141"/>
      <c r="Q2533" s="141" t="s">
        <v>5983</v>
      </c>
      <c r="R2533" s="141"/>
      <c r="S2533" s="141"/>
      <c r="T2533" s="141" t="s">
        <v>5984</v>
      </c>
      <c r="U2533" s="141">
        <v>105399422</v>
      </c>
      <c r="V2533" s="141"/>
      <c r="W2533" s="139" t="s">
        <v>4075</v>
      </c>
      <c r="X2533" s="141" t="s">
        <v>25</v>
      </c>
      <c r="Y2533" s="141" t="s">
        <v>27</v>
      </c>
      <c r="Z2533" s="141"/>
      <c r="AA2533" s="141" t="s">
        <v>34</v>
      </c>
      <c r="AB2533" s="141"/>
      <c r="AC2533" s="139" t="s">
        <v>18047</v>
      </c>
      <c r="AD2533" s="380"/>
      <c r="AE2533" s="139" t="s">
        <v>6</v>
      </c>
      <c r="AF2533" s="139" t="s">
        <v>13068</v>
      </c>
      <c r="AG2533" s="139" t="s">
        <v>6</v>
      </c>
      <c r="AH2533" s="139" t="s">
        <v>1378</v>
      </c>
      <c r="AI2533" s="139" t="s">
        <v>1398</v>
      </c>
      <c r="AJ2533" s="139"/>
      <c r="AK2533" s="139"/>
      <c r="AL2533" s="139"/>
      <c r="AM2533" s="141"/>
      <c r="AN2533" s="141" t="s">
        <v>8</v>
      </c>
      <c r="AO2533" s="139"/>
      <c r="AP2533" s="139" t="s">
        <v>11</v>
      </c>
      <c r="AQ2533" s="139"/>
      <c r="AR2533" s="381"/>
      <c r="AS2533" s="139" t="s">
        <v>4075</v>
      </c>
      <c r="AT2533" s="141" t="s">
        <v>1404</v>
      </c>
      <c r="AU2533" s="141"/>
      <c r="AV2533" s="383"/>
      <c r="AW2533" s="385"/>
      <c r="AX2533" s="139" t="s">
        <v>5607</v>
      </c>
      <c r="AY2533" t="s">
        <v>19355</v>
      </c>
      <c r="BA2533" s="381"/>
      <c r="BB2533" s="139" t="s">
        <v>1444</v>
      </c>
      <c r="BC2533" s="166"/>
      <c r="BD2533" s="166"/>
      <c r="BE2533" s="166"/>
      <c r="BF2533" s="166"/>
      <c r="BG2533" s="166"/>
      <c r="BH2533" s="308"/>
      <c r="BI2533" s="308"/>
      <c r="BJ2533" s="141" t="s">
        <v>26</v>
      </c>
      <c r="BK2533" s="141" t="s">
        <v>26</v>
      </c>
      <c r="BL2533" s="141"/>
      <c r="BM2533" s="141"/>
      <c r="BN2533" s="139" t="s">
        <v>4075</v>
      </c>
      <c r="BQ2533" s="141"/>
      <c r="BV2533" s="141"/>
      <c r="BX2533" s="141"/>
      <c r="BY2533" s="141"/>
      <c r="BZ2533" s="141"/>
      <c r="CA2533" s="141"/>
      <c r="CB2533" s="141"/>
      <c r="CC2533" s="141"/>
      <c r="CD2533" s="141"/>
      <c r="CE2533" s="141"/>
      <c r="CF2533" s="141"/>
      <c r="CG2533" s="141"/>
    </row>
    <row r="2534" spans="1:85" x14ac:dyDescent="0.35">
      <c r="A2534" s="155" t="s">
        <v>5992</v>
      </c>
      <c r="B2534" s="139" t="s">
        <v>4075</v>
      </c>
      <c r="C2534" s="18">
        <v>43734</v>
      </c>
      <c r="D2534" s="144">
        <v>0</v>
      </c>
      <c r="E2534" s="141" t="s">
        <v>13273</v>
      </c>
      <c r="F2534" s="141">
        <v>3</v>
      </c>
      <c r="G2534" s="141" t="s">
        <v>2741</v>
      </c>
      <c r="H2534" s="141">
        <v>2019</v>
      </c>
      <c r="I2534" s="18">
        <v>43734</v>
      </c>
      <c r="J2534" s="144">
        <v>0.69791666666666663</v>
      </c>
      <c r="K2534" s="378"/>
      <c r="L2534" s="139" t="s">
        <v>4075</v>
      </c>
      <c r="M2534" s="141" t="s">
        <v>28</v>
      </c>
      <c r="N2534" s="248"/>
      <c r="O2534" s="141" t="s">
        <v>26</v>
      </c>
      <c r="P2534" s="141"/>
      <c r="Q2534" s="141" t="s">
        <v>5993</v>
      </c>
      <c r="R2534" s="141" t="s">
        <v>5994</v>
      </c>
      <c r="S2534" s="141"/>
      <c r="T2534" s="141" t="s">
        <v>5995</v>
      </c>
      <c r="U2534" s="141">
        <v>0</v>
      </c>
      <c r="V2534" s="141"/>
      <c r="W2534" s="139" t="s">
        <v>4075</v>
      </c>
      <c r="X2534" s="141" t="s">
        <v>25</v>
      </c>
      <c r="Y2534" s="141" t="s">
        <v>27</v>
      </c>
      <c r="Z2534" s="141"/>
      <c r="AA2534" s="141" t="s">
        <v>34</v>
      </c>
      <c r="AB2534" s="141"/>
      <c r="AC2534" s="139" t="s">
        <v>18050</v>
      </c>
      <c r="AD2534" s="380"/>
      <c r="AE2534" s="139" t="s">
        <v>102</v>
      </c>
      <c r="AF2534" s="139" t="s">
        <v>13082</v>
      </c>
      <c r="AG2534" s="139" t="s">
        <v>102</v>
      </c>
      <c r="AH2534" s="139" t="s">
        <v>1378</v>
      </c>
      <c r="AI2534" s="139" t="s">
        <v>1382</v>
      </c>
      <c r="AJ2534" s="139" t="s">
        <v>1408</v>
      </c>
      <c r="AK2534" s="139"/>
      <c r="AL2534" s="139"/>
      <c r="AM2534" s="141"/>
      <c r="AN2534" s="141" t="s">
        <v>8</v>
      </c>
      <c r="AO2534" s="139"/>
      <c r="AP2534" s="139" t="s">
        <v>1408</v>
      </c>
      <c r="AQ2534" s="139"/>
      <c r="AR2534" s="381"/>
      <c r="AS2534" s="139" t="s">
        <v>4075</v>
      </c>
      <c r="AT2534" s="141" t="s">
        <v>1404</v>
      </c>
      <c r="AU2534" s="141"/>
      <c r="AV2534" s="383"/>
      <c r="AW2534" s="385"/>
      <c r="AX2534" s="139" t="s">
        <v>5499</v>
      </c>
      <c r="AY2534" t="s">
        <v>18661</v>
      </c>
      <c r="BA2534" s="381"/>
      <c r="BB2534" s="139" t="s">
        <v>1444</v>
      </c>
      <c r="BC2534" s="166"/>
      <c r="BD2534" s="166"/>
      <c r="BE2534" s="166"/>
      <c r="BF2534" s="166"/>
      <c r="BG2534" s="166"/>
      <c r="BH2534" s="308"/>
      <c r="BI2534" s="308"/>
      <c r="BJ2534" s="141" t="s">
        <v>26</v>
      </c>
      <c r="BK2534" s="141" t="s">
        <v>26</v>
      </c>
      <c r="BL2534" s="141"/>
      <c r="BM2534" s="141"/>
      <c r="BN2534" s="139" t="s">
        <v>4075</v>
      </c>
      <c r="BQ2534" s="141"/>
      <c r="BV2534" s="141"/>
      <c r="BX2534" s="141"/>
      <c r="BY2534" s="141"/>
      <c r="BZ2534" s="141"/>
      <c r="CA2534" s="141"/>
      <c r="CB2534" s="141"/>
      <c r="CC2534" s="141"/>
      <c r="CD2534" s="141"/>
      <c r="CE2534" s="141"/>
      <c r="CF2534" s="141"/>
      <c r="CG2534" s="141"/>
    </row>
    <row r="2535" spans="1:85" x14ac:dyDescent="0.35">
      <c r="A2535" s="155" t="s">
        <v>5988</v>
      </c>
      <c r="B2535" s="139" t="s">
        <v>4075</v>
      </c>
      <c r="C2535" s="18">
        <v>43734</v>
      </c>
      <c r="D2535" s="144">
        <v>0</v>
      </c>
      <c r="E2535" s="141" t="s">
        <v>13273</v>
      </c>
      <c r="F2535" s="141">
        <v>3</v>
      </c>
      <c r="G2535" s="141" t="s">
        <v>2741</v>
      </c>
      <c r="H2535" s="141">
        <v>2019</v>
      </c>
      <c r="I2535" s="18">
        <v>43734</v>
      </c>
      <c r="J2535" s="144">
        <v>0.60416666666666663</v>
      </c>
      <c r="K2535" s="378"/>
      <c r="L2535" s="139" t="s">
        <v>4075</v>
      </c>
      <c r="M2535" s="141" t="s">
        <v>28</v>
      </c>
      <c r="N2535" s="248"/>
      <c r="O2535" s="141" t="s">
        <v>26</v>
      </c>
      <c r="P2535" s="141"/>
      <c r="Q2535" s="141" t="s">
        <v>5989</v>
      </c>
      <c r="R2535" s="141" t="s">
        <v>5990</v>
      </c>
      <c r="S2535" s="141"/>
      <c r="T2535" s="141" t="s">
        <v>5991</v>
      </c>
      <c r="U2535" s="141">
        <v>117924801</v>
      </c>
      <c r="V2535" s="141"/>
      <c r="W2535" s="139" t="s">
        <v>4075</v>
      </c>
      <c r="X2535" s="141" t="s">
        <v>25</v>
      </c>
      <c r="Y2535" s="141" t="s">
        <v>27</v>
      </c>
      <c r="Z2535" s="141"/>
      <c r="AA2535" s="141" t="s">
        <v>34</v>
      </c>
      <c r="AB2535" s="141"/>
      <c r="AC2535" s="139" t="s">
        <v>18049</v>
      </c>
      <c r="AD2535" s="380"/>
      <c r="AE2535" s="139" t="s">
        <v>4</v>
      </c>
      <c r="AF2535" s="139" t="s">
        <v>13073</v>
      </c>
      <c r="AG2535" s="139" t="s">
        <v>4</v>
      </c>
      <c r="AH2535" s="139" t="s">
        <v>1380</v>
      </c>
      <c r="AI2535" s="139" t="s">
        <v>15678</v>
      </c>
      <c r="AJ2535" s="139"/>
      <c r="AK2535" s="139" t="s">
        <v>15678</v>
      </c>
      <c r="AL2535" s="139" t="s">
        <v>11</v>
      </c>
      <c r="AM2535" s="141"/>
      <c r="AN2535" s="141" t="s">
        <v>8</v>
      </c>
      <c r="AO2535" s="139"/>
      <c r="AP2535" s="139" t="s">
        <v>11</v>
      </c>
      <c r="AQ2535" s="139"/>
      <c r="AR2535" s="381"/>
      <c r="AS2535" s="139" t="s">
        <v>4075</v>
      </c>
      <c r="AT2535" s="141" t="s">
        <v>43</v>
      </c>
      <c r="AU2535" s="141">
        <v>500</v>
      </c>
      <c r="AV2535" s="383"/>
      <c r="AW2535" s="385"/>
      <c r="AX2535" s="139" t="s">
        <v>2493</v>
      </c>
      <c r="AY2535" t="s">
        <v>19055</v>
      </c>
      <c r="BA2535" s="381"/>
      <c r="BB2535" s="139" t="s">
        <v>1483</v>
      </c>
      <c r="BC2535" s="166"/>
      <c r="BD2535" s="166"/>
      <c r="BE2535" s="166"/>
      <c r="BF2535" s="166"/>
      <c r="BG2535" s="166"/>
      <c r="BH2535" s="308"/>
      <c r="BI2535" s="308"/>
      <c r="BJ2535" s="141" t="s">
        <v>26</v>
      </c>
      <c r="BK2535" s="141" t="s">
        <v>26</v>
      </c>
      <c r="BL2535" s="141"/>
      <c r="BM2535" s="141"/>
      <c r="BN2535" s="139" t="s">
        <v>4075</v>
      </c>
      <c r="BQ2535" s="141" t="s">
        <v>16039</v>
      </c>
      <c r="BR2535" s="135" t="s">
        <v>15685</v>
      </c>
      <c r="BT2535" s="135" t="s">
        <v>13609</v>
      </c>
      <c r="BU2535" s="135" t="s">
        <v>13270</v>
      </c>
      <c r="BV2535" s="141" t="s">
        <v>13269</v>
      </c>
      <c r="BW2535" s="135" t="s">
        <v>1848</v>
      </c>
      <c r="BX2535" s="141" t="s">
        <v>12</v>
      </c>
      <c r="BY2535" s="141" t="s">
        <v>12</v>
      </c>
      <c r="BZ2535" s="141" t="s">
        <v>26</v>
      </c>
      <c r="CA2535" s="141" t="s">
        <v>1848</v>
      </c>
      <c r="CB2535" s="141"/>
      <c r="CC2535" s="141" t="s">
        <v>15686</v>
      </c>
      <c r="CD2535" s="141" t="s">
        <v>15687</v>
      </c>
      <c r="CE2535" s="141" t="s">
        <v>15450</v>
      </c>
      <c r="CF2535" s="141" t="s">
        <v>15454</v>
      </c>
      <c r="CG2535" s="141" t="s">
        <v>2003</v>
      </c>
    </row>
    <row r="2536" spans="1:85" x14ac:dyDescent="0.35">
      <c r="A2536" s="155" t="s">
        <v>5973</v>
      </c>
      <c r="B2536" s="139" t="s">
        <v>4075</v>
      </c>
      <c r="C2536" s="18">
        <v>43735</v>
      </c>
      <c r="D2536" s="144">
        <v>0</v>
      </c>
      <c r="E2536" s="141" t="s">
        <v>13273</v>
      </c>
      <c r="F2536" s="141">
        <v>3</v>
      </c>
      <c r="G2536" s="141" t="s">
        <v>2741</v>
      </c>
      <c r="H2536" s="141">
        <v>2019</v>
      </c>
      <c r="I2536" s="18">
        <v>43735</v>
      </c>
      <c r="J2536" s="144">
        <v>0.43680555555555556</v>
      </c>
      <c r="K2536" s="378"/>
      <c r="L2536" s="139" t="s">
        <v>4075</v>
      </c>
      <c r="M2536" s="141" t="s">
        <v>28</v>
      </c>
      <c r="N2536" s="248"/>
      <c r="O2536" s="141" t="s">
        <v>26</v>
      </c>
      <c r="P2536" s="141"/>
      <c r="Q2536" s="141" t="s">
        <v>5974</v>
      </c>
      <c r="R2536" s="141" t="s">
        <v>5975</v>
      </c>
      <c r="S2536" s="141"/>
      <c r="T2536" s="141" t="s">
        <v>5976</v>
      </c>
      <c r="U2536" s="141">
        <v>117927793</v>
      </c>
      <c r="V2536" s="141"/>
      <c r="W2536" s="139" t="s">
        <v>4075</v>
      </c>
      <c r="X2536" s="141" t="s">
        <v>25</v>
      </c>
      <c r="Y2536" s="141" t="s">
        <v>27</v>
      </c>
      <c r="Z2536" s="141"/>
      <c r="AA2536" s="141" t="s">
        <v>34</v>
      </c>
      <c r="AB2536" s="141"/>
      <c r="AC2536" s="139" t="s">
        <v>18050</v>
      </c>
      <c r="AD2536" s="380"/>
      <c r="AE2536" s="139" t="s">
        <v>4</v>
      </c>
      <c r="AF2536" s="139" t="s">
        <v>13073</v>
      </c>
      <c r="AG2536" s="139" t="s">
        <v>4</v>
      </c>
      <c r="AH2536" s="139" t="s">
        <v>1380</v>
      </c>
      <c r="AI2536" s="139" t="s">
        <v>15678</v>
      </c>
      <c r="AJ2536" s="139"/>
      <c r="AK2536" s="139" t="s">
        <v>15678</v>
      </c>
      <c r="AL2536" s="139" t="s">
        <v>1563</v>
      </c>
      <c r="AM2536" s="141"/>
      <c r="AN2536" s="141" t="s">
        <v>8</v>
      </c>
      <c r="AO2536" s="139"/>
      <c r="AP2536" s="139" t="s">
        <v>1563</v>
      </c>
      <c r="AQ2536" s="139"/>
      <c r="AR2536" s="381"/>
      <c r="AS2536" s="139" t="s">
        <v>4075</v>
      </c>
      <c r="AT2536" s="141" t="s">
        <v>43</v>
      </c>
      <c r="AU2536" s="141">
        <v>545</v>
      </c>
      <c r="AV2536" s="383"/>
      <c r="AW2536" s="385"/>
      <c r="AX2536" s="139" t="s">
        <v>5977</v>
      </c>
      <c r="AY2536" t="s">
        <v>18585</v>
      </c>
      <c r="BA2536" s="381"/>
      <c r="BB2536" s="139" t="s">
        <v>1452</v>
      </c>
      <c r="BC2536" s="166"/>
      <c r="BD2536" s="166"/>
      <c r="BE2536" s="166"/>
      <c r="BF2536" s="166"/>
      <c r="BG2536" s="166"/>
      <c r="BH2536" s="308"/>
      <c r="BI2536" s="308"/>
      <c r="BJ2536" s="141" t="s">
        <v>26</v>
      </c>
      <c r="BK2536" s="141" t="s">
        <v>26</v>
      </c>
      <c r="BL2536" s="141"/>
      <c r="BM2536" s="141"/>
      <c r="BN2536" s="139" t="s">
        <v>4075</v>
      </c>
      <c r="BQ2536" s="141" t="s">
        <v>16040</v>
      </c>
      <c r="BR2536" s="135" t="s">
        <v>15700</v>
      </c>
      <c r="BT2536" s="135" t="s">
        <v>15360</v>
      </c>
      <c r="BU2536" s="135" t="s">
        <v>15348</v>
      </c>
      <c r="BV2536" s="141" t="s">
        <v>3604</v>
      </c>
      <c r="BW2536" s="135" t="s">
        <v>13274</v>
      </c>
      <c r="BX2536" s="141" t="s">
        <v>12</v>
      </c>
      <c r="BY2536" s="141" t="s">
        <v>12</v>
      </c>
      <c r="BZ2536" s="141" t="s">
        <v>26</v>
      </c>
      <c r="CA2536" s="141" t="s">
        <v>1848</v>
      </c>
      <c r="CB2536" s="141"/>
      <c r="CC2536" s="141" t="s">
        <v>15690</v>
      </c>
      <c r="CD2536" s="141" t="s">
        <v>34</v>
      </c>
      <c r="CE2536" s="141" t="s">
        <v>15450</v>
      </c>
      <c r="CF2536" s="141" t="s">
        <v>15451</v>
      </c>
      <c r="CG2536" s="141" t="s">
        <v>4009</v>
      </c>
    </row>
    <row r="2537" spans="1:85" x14ac:dyDescent="0.35">
      <c r="A2537" s="155" t="s">
        <v>5978</v>
      </c>
      <c r="B2537" s="139" t="s">
        <v>4075</v>
      </c>
      <c r="C2537" s="18">
        <v>43735</v>
      </c>
      <c r="D2537" s="144">
        <v>0</v>
      </c>
      <c r="E2537" s="141" t="s">
        <v>13273</v>
      </c>
      <c r="F2537" s="141">
        <v>3</v>
      </c>
      <c r="G2537" s="141" t="s">
        <v>2741</v>
      </c>
      <c r="H2537" s="141">
        <v>2019</v>
      </c>
      <c r="I2537" s="18">
        <v>43735</v>
      </c>
      <c r="J2537" s="144">
        <v>0.59236111111111112</v>
      </c>
      <c r="K2537" s="378"/>
      <c r="L2537" s="139" t="s">
        <v>4075</v>
      </c>
      <c r="M2537" s="141" t="s">
        <v>28</v>
      </c>
      <c r="N2537" s="248"/>
      <c r="O2537" s="141" t="s">
        <v>26</v>
      </c>
      <c r="P2537" s="141"/>
      <c r="Q2537" s="141" t="s">
        <v>5979</v>
      </c>
      <c r="R2537" s="141" t="s">
        <v>5980</v>
      </c>
      <c r="S2537" s="141"/>
      <c r="T2537" s="141" t="s">
        <v>5981</v>
      </c>
      <c r="U2537" s="141">
        <v>0</v>
      </c>
      <c r="V2537" s="141"/>
      <c r="W2537" s="139" t="s">
        <v>4075</v>
      </c>
      <c r="X2537" s="141" t="s">
        <v>25</v>
      </c>
      <c r="Y2537" s="141" t="s">
        <v>27</v>
      </c>
      <c r="Z2537" s="141"/>
      <c r="AA2537" s="141" t="s">
        <v>34</v>
      </c>
      <c r="AB2537" s="141"/>
      <c r="AC2537" s="139" t="s">
        <v>18047</v>
      </c>
      <c r="AD2537" s="380"/>
      <c r="AE2537" s="139" t="s">
        <v>103</v>
      </c>
      <c r="AF2537" s="139" t="s">
        <v>13075</v>
      </c>
      <c r="AG2537" s="139" t="s">
        <v>103</v>
      </c>
      <c r="AH2537" s="139" t="s">
        <v>1380</v>
      </c>
      <c r="AI2537" s="139" t="s">
        <v>7340</v>
      </c>
      <c r="AJ2537" s="139"/>
      <c r="AK2537" s="139" t="s">
        <v>7340</v>
      </c>
      <c r="AL2537" s="139" t="s">
        <v>1408</v>
      </c>
      <c r="AM2537" s="141"/>
      <c r="AN2537" s="141" t="s">
        <v>8</v>
      </c>
      <c r="AO2537" s="139"/>
      <c r="AP2537" s="139" t="s">
        <v>1408</v>
      </c>
      <c r="AQ2537" s="139"/>
      <c r="AR2537" s="381"/>
      <c r="AS2537" s="139" t="s">
        <v>4075</v>
      </c>
      <c r="AT2537" s="141" t="s">
        <v>1404</v>
      </c>
      <c r="AU2537" s="141"/>
      <c r="AV2537" s="383"/>
      <c r="AW2537" s="385"/>
      <c r="AX2537" s="139" t="s">
        <v>5607</v>
      </c>
      <c r="AY2537" t="s">
        <v>18817</v>
      </c>
      <c r="BA2537" s="381"/>
      <c r="BB2537" s="139" t="s">
        <v>1444</v>
      </c>
      <c r="BC2537" s="166"/>
      <c r="BD2537" s="166"/>
      <c r="BE2537" s="166"/>
      <c r="BF2537" s="166"/>
      <c r="BG2537" s="166"/>
      <c r="BH2537" s="308"/>
      <c r="BI2537" s="308"/>
      <c r="BJ2537" s="141" t="s">
        <v>26</v>
      </c>
      <c r="BK2537" s="141" t="s">
        <v>26</v>
      </c>
      <c r="BL2537" s="141"/>
      <c r="BM2537" s="141"/>
      <c r="BN2537" s="139" t="s">
        <v>4075</v>
      </c>
      <c r="BQ2537" s="141"/>
      <c r="BV2537" s="141"/>
      <c r="BX2537" s="141"/>
      <c r="BY2537" s="141"/>
      <c r="BZ2537" s="141"/>
      <c r="CA2537" s="141"/>
      <c r="CB2537" s="141"/>
      <c r="CC2537" s="141"/>
      <c r="CD2537" s="141"/>
      <c r="CE2537" s="141"/>
      <c r="CF2537" s="141"/>
      <c r="CG2537" s="141"/>
    </row>
    <row r="2538" spans="1:85" x14ac:dyDescent="0.35">
      <c r="A2538" s="155" t="s">
        <v>5961</v>
      </c>
      <c r="B2538" s="139" t="s">
        <v>4075</v>
      </c>
      <c r="C2538" s="18">
        <v>43736</v>
      </c>
      <c r="D2538" s="144">
        <v>0</v>
      </c>
      <c r="E2538" s="141" t="s">
        <v>13273</v>
      </c>
      <c r="F2538" s="141">
        <v>3</v>
      </c>
      <c r="G2538" s="141" t="s">
        <v>2741</v>
      </c>
      <c r="H2538" s="141">
        <v>2019</v>
      </c>
      <c r="I2538" s="18">
        <v>43736</v>
      </c>
      <c r="J2538" s="144">
        <v>0.55138888888888893</v>
      </c>
      <c r="K2538" s="378"/>
      <c r="L2538" s="139" t="s">
        <v>4075</v>
      </c>
      <c r="M2538" s="141" t="s">
        <v>28</v>
      </c>
      <c r="N2538" s="248"/>
      <c r="O2538" s="141" t="s">
        <v>26</v>
      </c>
      <c r="P2538" s="141"/>
      <c r="Q2538" s="141" t="s">
        <v>5962</v>
      </c>
      <c r="R2538" s="141" t="s">
        <v>5963</v>
      </c>
      <c r="S2538" s="141"/>
      <c r="T2538" s="141" t="s">
        <v>5964</v>
      </c>
      <c r="U2538" s="141">
        <v>117929842</v>
      </c>
      <c r="V2538" s="141"/>
      <c r="W2538" s="139" t="s">
        <v>4075</v>
      </c>
      <c r="X2538" s="141" t="s">
        <v>25</v>
      </c>
      <c r="Y2538" s="141" t="s">
        <v>27</v>
      </c>
      <c r="Z2538" s="141"/>
      <c r="AA2538" s="141" t="s">
        <v>34</v>
      </c>
      <c r="AB2538" s="141"/>
      <c r="AC2538" s="139" t="s">
        <v>18047</v>
      </c>
      <c r="AD2538" s="380"/>
      <c r="AE2538" s="139" t="s">
        <v>102</v>
      </c>
      <c r="AF2538" s="139" t="s">
        <v>13068</v>
      </c>
      <c r="AG2538" s="139" t="s">
        <v>102</v>
      </c>
      <c r="AH2538" s="139" t="s">
        <v>1378</v>
      </c>
      <c r="AI2538" s="139" t="s">
        <v>1398</v>
      </c>
      <c r="AJ2538" s="139" t="s">
        <v>1563</v>
      </c>
      <c r="AK2538" s="139"/>
      <c r="AL2538" s="139"/>
      <c r="AM2538" s="141"/>
      <c r="AN2538" s="141" t="s">
        <v>8</v>
      </c>
      <c r="AO2538" s="139"/>
      <c r="AP2538" s="139" t="s">
        <v>1563</v>
      </c>
      <c r="AQ2538" s="139"/>
      <c r="AR2538" s="381"/>
      <c r="AS2538" s="139" t="s">
        <v>4075</v>
      </c>
      <c r="AT2538" s="141" t="s">
        <v>44</v>
      </c>
      <c r="AU2538" s="141">
        <v>424</v>
      </c>
      <c r="AV2538" s="383"/>
      <c r="AW2538" s="385"/>
      <c r="AX2538" s="139" t="s">
        <v>2013</v>
      </c>
      <c r="AY2538" t="s">
        <v>19360</v>
      </c>
      <c r="BA2538" s="381"/>
      <c r="BB2538" s="139" t="s">
        <v>1452</v>
      </c>
      <c r="BC2538" s="166"/>
      <c r="BD2538" s="166"/>
      <c r="BE2538" s="166"/>
      <c r="BF2538" s="166"/>
      <c r="BG2538" s="166"/>
      <c r="BH2538" s="308"/>
      <c r="BI2538" s="308"/>
      <c r="BJ2538" s="141" t="s">
        <v>26</v>
      </c>
      <c r="BK2538" s="141" t="s">
        <v>26</v>
      </c>
      <c r="BL2538" s="141"/>
      <c r="BM2538" s="141"/>
      <c r="BN2538" s="139" t="s">
        <v>4075</v>
      </c>
      <c r="BQ2538" s="141"/>
      <c r="BV2538" s="141"/>
      <c r="BX2538" s="141"/>
      <c r="BY2538" s="141"/>
      <c r="BZ2538" s="141"/>
      <c r="CA2538" s="141"/>
      <c r="CB2538" s="141"/>
      <c r="CC2538" s="141"/>
      <c r="CD2538" s="141"/>
      <c r="CE2538" s="141"/>
      <c r="CF2538" s="141"/>
      <c r="CG2538" s="141"/>
    </row>
    <row r="2539" spans="1:85" x14ac:dyDescent="0.35">
      <c r="A2539" s="155" t="s">
        <v>5965</v>
      </c>
      <c r="B2539" s="139" t="s">
        <v>4075</v>
      </c>
      <c r="C2539" s="18">
        <v>43736</v>
      </c>
      <c r="D2539" s="144">
        <v>0</v>
      </c>
      <c r="E2539" s="141" t="s">
        <v>13273</v>
      </c>
      <c r="F2539" s="141">
        <v>3</v>
      </c>
      <c r="G2539" s="141" t="s">
        <v>2741</v>
      </c>
      <c r="H2539" s="141">
        <v>2019</v>
      </c>
      <c r="I2539" s="18">
        <v>43736</v>
      </c>
      <c r="J2539" s="144">
        <v>0.67361111111111116</v>
      </c>
      <c r="K2539" s="378"/>
      <c r="L2539" s="139" t="s">
        <v>4075</v>
      </c>
      <c r="M2539" s="141" t="s">
        <v>28</v>
      </c>
      <c r="N2539" s="248"/>
      <c r="O2539" s="141" t="s">
        <v>26</v>
      </c>
      <c r="P2539" s="141"/>
      <c r="Q2539" s="141" t="s">
        <v>5966</v>
      </c>
      <c r="R2539" s="141" t="s">
        <v>5967</v>
      </c>
      <c r="S2539" s="141"/>
      <c r="T2539" s="141" t="s">
        <v>5968</v>
      </c>
      <c r="U2539" s="141">
        <v>0</v>
      </c>
      <c r="V2539" s="141"/>
      <c r="W2539" s="139" t="s">
        <v>4075</v>
      </c>
      <c r="X2539" s="141" t="s">
        <v>25</v>
      </c>
      <c r="Y2539" s="141" t="s">
        <v>27</v>
      </c>
      <c r="Z2539" s="141"/>
      <c r="AA2539" s="141" t="s">
        <v>34</v>
      </c>
      <c r="AB2539" s="141"/>
      <c r="AC2539" s="139" t="s">
        <v>18050</v>
      </c>
      <c r="AD2539" s="380"/>
      <c r="AE2539" s="139" t="s">
        <v>102</v>
      </c>
      <c r="AF2539" s="139" t="s">
        <v>13071</v>
      </c>
      <c r="AG2539" s="139" t="s">
        <v>102</v>
      </c>
      <c r="AH2539" s="139" t="s">
        <v>1378</v>
      </c>
      <c r="AI2539" s="139" t="s">
        <v>1387</v>
      </c>
      <c r="AJ2539" s="139" t="s">
        <v>1408</v>
      </c>
      <c r="AK2539" s="139"/>
      <c r="AL2539" s="139"/>
      <c r="AM2539" s="141"/>
      <c r="AN2539" s="141" t="s">
        <v>8</v>
      </c>
      <c r="AO2539" s="139"/>
      <c r="AP2539" s="139" t="s">
        <v>1408</v>
      </c>
      <c r="AQ2539" s="139"/>
      <c r="AR2539" s="381"/>
      <c r="AS2539" s="139" t="s">
        <v>4075</v>
      </c>
      <c r="AT2539" s="141" t="s">
        <v>1404</v>
      </c>
      <c r="AU2539" s="141"/>
      <c r="AV2539" s="383"/>
      <c r="AW2539" s="385"/>
      <c r="AX2539" s="139" t="s">
        <v>1425</v>
      </c>
      <c r="AY2539" t="s">
        <v>19040</v>
      </c>
      <c r="BA2539" s="381"/>
      <c r="BB2539" s="139" t="s">
        <v>17</v>
      </c>
      <c r="BC2539" s="166"/>
      <c r="BD2539" s="166"/>
      <c r="BE2539" s="166"/>
      <c r="BF2539" s="166"/>
      <c r="BG2539" s="166"/>
      <c r="BH2539" s="308"/>
      <c r="BI2539" s="308"/>
      <c r="BJ2539" s="141" t="s">
        <v>26</v>
      </c>
      <c r="BK2539" s="141" t="s">
        <v>26</v>
      </c>
      <c r="BL2539" s="141"/>
      <c r="BM2539" s="141"/>
      <c r="BN2539" s="139" t="s">
        <v>4075</v>
      </c>
      <c r="BQ2539" s="141"/>
      <c r="BV2539" s="141"/>
      <c r="BX2539" s="141"/>
      <c r="BY2539" s="141"/>
      <c r="BZ2539" s="141"/>
      <c r="CA2539" s="141"/>
      <c r="CB2539" s="141"/>
      <c r="CC2539" s="141"/>
      <c r="CD2539" s="141"/>
      <c r="CE2539" s="141"/>
      <c r="CF2539" s="141"/>
      <c r="CG2539" s="141"/>
    </row>
    <row r="2540" spans="1:85" x14ac:dyDescent="0.35">
      <c r="A2540" s="155" t="s">
        <v>5969</v>
      </c>
      <c r="B2540" s="139" t="s">
        <v>4075</v>
      </c>
      <c r="C2540" s="18">
        <v>43736</v>
      </c>
      <c r="D2540" s="144">
        <v>0</v>
      </c>
      <c r="E2540" s="141" t="s">
        <v>13273</v>
      </c>
      <c r="F2540" s="141">
        <v>3</v>
      </c>
      <c r="G2540" s="141" t="s">
        <v>2741</v>
      </c>
      <c r="H2540" s="141">
        <v>2019</v>
      </c>
      <c r="I2540" s="18">
        <v>43736</v>
      </c>
      <c r="J2540" s="144"/>
      <c r="K2540" s="378"/>
      <c r="L2540" s="139" t="s">
        <v>4075</v>
      </c>
      <c r="M2540" s="141" t="s">
        <v>28</v>
      </c>
      <c r="N2540" s="248"/>
      <c r="O2540" s="141" t="s">
        <v>26</v>
      </c>
      <c r="P2540" s="141"/>
      <c r="Q2540" s="141" t="s">
        <v>5970</v>
      </c>
      <c r="R2540" s="141"/>
      <c r="S2540" s="141"/>
      <c r="T2540" s="141" t="s">
        <v>5971</v>
      </c>
      <c r="U2540" s="141">
        <v>0</v>
      </c>
      <c r="V2540" s="141"/>
      <c r="W2540" s="139" t="s">
        <v>4075</v>
      </c>
      <c r="X2540" s="141" t="s">
        <v>25</v>
      </c>
      <c r="Y2540" s="141" t="s">
        <v>27</v>
      </c>
      <c r="Z2540" s="141"/>
      <c r="AA2540" s="141" t="s">
        <v>34</v>
      </c>
      <c r="AB2540" s="141"/>
      <c r="AC2540" s="139" t="s">
        <v>18053</v>
      </c>
      <c r="AD2540" s="380"/>
      <c r="AE2540" s="139" t="s">
        <v>102</v>
      </c>
      <c r="AF2540" s="139" t="s">
        <v>13068</v>
      </c>
      <c r="AG2540" s="139" t="s">
        <v>102</v>
      </c>
      <c r="AH2540" s="139" t="s">
        <v>1378</v>
      </c>
      <c r="AI2540" s="139" t="s">
        <v>1398</v>
      </c>
      <c r="AJ2540" s="139" t="s">
        <v>1563</v>
      </c>
      <c r="AK2540" s="139"/>
      <c r="AL2540" s="139"/>
      <c r="AM2540" s="141"/>
      <c r="AN2540" s="141" t="s">
        <v>8</v>
      </c>
      <c r="AO2540" s="139"/>
      <c r="AP2540" s="139" t="s">
        <v>1563</v>
      </c>
      <c r="AQ2540" s="139" t="s">
        <v>5582</v>
      </c>
      <c r="AR2540" s="381"/>
      <c r="AS2540" s="139" t="s">
        <v>4075</v>
      </c>
      <c r="AT2540" s="141" t="s">
        <v>1404</v>
      </c>
      <c r="AU2540" s="141"/>
      <c r="AV2540" s="383"/>
      <c r="AW2540" s="385"/>
      <c r="AX2540" s="139" t="s">
        <v>5502</v>
      </c>
      <c r="AY2540" t="s">
        <v>18890</v>
      </c>
      <c r="BA2540" s="381"/>
      <c r="BB2540" s="139" t="s">
        <v>1450</v>
      </c>
      <c r="BC2540" s="166">
        <v>300</v>
      </c>
      <c r="BD2540" s="166"/>
      <c r="BE2540" s="166"/>
      <c r="BF2540" s="166"/>
      <c r="BG2540" s="166"/>
      <c r="BH2540" s="308" t="s">
        <v>5972</v>
      </c>
      <c r="BI2540" s="308"/>
      <c r="BJ2540" s="141" t="s">
        <v>26</v>
      </c>
      <c r="BK2540" s="141" t="s">
        <v>26</v>
      </c>
      <c r="BL2540" s="141"/>
      <c r="BM2540" s="141"/>
      <c r="BN2540" s="139" t="s">
        <v>4075</v>
      </c>
      <c r="BQ2540" s="141"/>
      <c r="BV2540" s="141"/>
      <c r="BX2540" s="141"/>
      <c r="BY2540" s="141"/>
      <c r="BZ2540" s="141"/>
      <c r="CA2540" s="141"/>
      <c r="CB2540" s="141"/>
      <c r="CC2540" s="141"/>
      <c r="CD2540" s="141"/>
      <c r="CE2540" s="141"/>
      <c r="CF2540" s="141"/>
      <c r="CG2540" s="141"/>
    </row>
    <row r="2541" spans="1:85" x14ac:dyDescent="0.35">
      <c r="A2541" s="155" t="s">
        <v>5944</v>
      </c>
      <c r="B2541" s="139" t="s">
        <v>4075</v>
      </c>
      <c r="C2541" s="18">
        <v>43737</v>
      </c>
      <c r="D2541" s="144">
        <v>0</v>
      </c>
      <c r="E2541" s="141" t="s">
        <v>13274</v>
      </c>
      <c r="F2541" s="141">
        <v>3</v>
      </c>
      <c r="G2541" s="141" t="s">
        <v>2741</v>
      </c>
      <c r="H2541" s="141">
        <v>2019</v>
      </c>
      <c r="I2541" s="18">
        <v>43737</v>
      </c>
      <c r="J2541" s="144">
        <v>0.58819444444444446</v>
      </c>
      <c r="K2541" s="378"/>
      <c r="L2541" s="139" t="s">
        <v>4075</v>
      </c>
      <c r="M2541" s="141" t="s">
        <v>28</v>
      </c>
      <c r="N2541" s="248"/>
      <c r="O2541" s="141" t="s">
        <v>26</v>
      </c>
      <c r="P2541" s="141"/>
      <c r="Q2541" s="141" t="s">
        <v>5945</v>
      </c>
      <c r="R2541" s="141" t="s">
        <v>5946</v>
      </c>
      <c r="S2541" s="141"/>
      <c r="T2541" s="141" t="s">
        <v>5947</v>
      </c>
      <c r="U2541" s="141">
        <v>0</v>
      </c>
      <c r="V2541" s="141"/>
      <c r="W2541" s="139" t="s">
        <v>4075</v>
      </c>
      <c r="X2541" s="141" t="s">
        <v>25</v>
      </c>
      <c r="Y2541" s="141" t="s">
        <v>27</v>
      </c>
      <c r="Z2541" s="141"/>
      <c r="AA2541" s="141" t="s">
        <v>34</v>
      </c>
      <c r="AB2541" s="141"/>
      <c r="AC2541" s="139" t="s">
        <v>18050</v>
      </c>
      <c r="AD2541" s="380"/>
      <c r="AE2541" s="139" t="s">
        <v>102</v>
      </c>
      <c r="AF2541" s="139" t="s">
        <v>13068</v>
      </c>
      <c r="AG2541" s="139" t="s">
        <v>102</v>
      </c>
      <c r="AH2541" s="139" t="s">
        <v>1378</v>
      </c>
      <c r="AI2541" s="139" t="s">
        <v>1398</v>
      </c>
      <c r="AJ2541" s="139" t="s">
        <v>1563</v>
      </c>
      <c r="AK2541" s="139"/>
      <c r="AL2541" s="139"/>
      <c r="AM2541" s="141"/>
      <c r="AN2541" s="141" t="s">
        <v>8</v>
      </c>
      <c r="AO2541" s="139"/>
      <c r="AP2541" s="139" t="s">
        <v>1563</v>
      </c>
      <c r="AQ2541" s="139" t="s">
        <v>5582</v>
      </c>
      <c r="AR2541" s="381"/>
      <c r="AS2541" s="139" t="s">
        <v>4075</v>
      </c>
      <c r="AT2541" s="141" t="s">
        <v>1404</v>
      </c>
      <c r="AU2541" s="141"/>
      <c r="AV2541" s="383"/>
      <c r="AW2541" s="385"/>
      <c r="AX2541" s="139" t="s">
        <v>119</v>
      </c>
      <c r="AY2541" t="s">
        <v>19125</v>
      </c>
      <c r="BA2541" s="381"/>
      <c r="BB2541" s="139" t="s">
        <v>1450</v>
      </c>
      <c r="BC2541" s="166"/>
      <c r="BD2541" s="166"/>
      <c r="BE2541" s="166"/>
      <c r="BF2541" s="166"/>
      <c r="BG2541" s="166"/>
      <c r="BH2541" s="308"/>
      <c r="BI2541" s="308"/>
      <c r="BJ2541" s="141" t="s">
        <v>26</v>
      </c>
      <c r="BK2541" s="141" t="s">
        <v>26</v>
      </c>
      <c r="BL2541" s="141"/>
      <c r="BM2541" s="141"/>
      <c r="BN2541" s="139" t="s">
        <v>4075</v>
      </c>
      <c r="BQ2541" s="141"/>
      <c r="BV2541" s="141"/>
      <c r="BX2541" s="141"/>
      <c r="BY2541" s="141"/>
      <c r="BZ2541" s="141"/>
      <c r="CA2541" s="141"/>
      <c r="CB2541" s="141"/>
      <c r="CC2541" s="141"/>
      <c r="CD2541" s="141"/>
      <c r="CE2541" s="141"/>
      <c r="CF2541" s="141"/>
      <c r="CG2541" s="141"/>
    </row>
    <row r="2542" spans="1:85" x14ac:dyDescent="0.35">
      <c r="A2542" s="155" t="s">
        <v>5940</v>
      </c>
      <c r="B2542" s="139" t="s">
        <v>4075</v>
      </c>
      <c r="C2542" s="18">
        <v>43737</v>
      </c>
      <c r="D2542" s="144">
        <v>0</v>
      </c>
      <c r="E2542" s="141" t="s">
        <v>13274</v>
      </c>
      <c r="F2542" s="141">
        <v>3</v>
      </c>
      <c r="G2542" s="141" t="s">
        <v>2741</v>
      </c>
      <c r="H2542" s="141">
        <v>2019</v>
      </c>
      <c r="I2542" s="18">
        <v>43737</v>
      </c>
      <c r="J2542" s="144">
        <v>0.55694444444444446</v>
      </c>
      <c r="K2542" s="378"/>
      <c r="L2542" s="139" t="s">
        <v>4075</v>
      </c>
      <c r="M2542" s="141" t="s">
        <v>28</v>
      </c>
      <c r="N2542" s="248"/>
      <c r="O2542" s="141" t="s">
        <v>26</v>
      </c>
      <c r="P2542" s="141"/>
      <c r="Q2542" s="141" t="s">
        <v>5941</v>
      </c>
      <c r="R2542" s="141" t="s">
        <v>5942</v>
      </c>
      <c r="S2542" s="141"/>
      <c r="T2542" s="141" t="s">
        <v>5943</v>
      </c>
      <c r="U2542" s="141">
        <v>117930461</v>
      </c>
      <c r="V2542" s="141"/>
      <c r="W2542" s="139" t="s">
        <v>4075</v>
      </c>
      <c r="X2542" s="141" t="s">
        <v>25</v>
      </c>
      <c r="Y2542" s="141" t="s">
        <v>27</v>
      </c>
      <c r="Z2542" s="141"/>
      <c r="AA2542" s="141" t="s">
        <v>34</v>
      </c>
      <c r="AB2542" s="141"/>
      <c r="AC2542" s="139" t="s">
        <v>18050</v>
      </c>
      <c r="AD2542" s="380"/>
      <c r="AE2542" s="139" t="s">
        <v>102</v>
      </c>
      <c r="AF2542" s="139" t="s">
        <v>13068</v>
      </c>
      <c r="AG2542" s="139" t="s">
        <v>102</v>
      </c>
      <c r="AH2542" s="139" t="s">
        <v>1378</v>
      </c>
      <c r="AI2542" s="139" t="s">
        <v>1398</v>
      </c>
      <c r="AJ2542" s="139" t="s">
        <v>1563</v>
      </c>
      <c r="AK2542" s="139"/>
      <c r="AL2542" s="139"/>
      <c r="AM2542" s="141"/>
      <c r="AN2542" s="141" t="s">
        <v>8</v>
      </c>
      <c r="AO2542" s="139"/>
      <c r="AP2542" s="139" t="s">
        <v>1563</v>
      </c>
      <c r="AQ2542" s="139"/>
      <c r="AR2542" s="381"/>
      <c r="AS2542" s="139" t="s">
        <v>4075</v>
      </c>
      <c r="AT2542" s="141" t="s">
        <v>1404</v>
      </c>
      <c r="AU2542" s="141"/>
      <c r="AV2542" s="383"/>
      <c r="AW2542" s="385"/>
      <c r="AX2542" s="139" t="s">
        <v>5502</v>
      </c>
      <c r="AY2542" t="s">
        <v>18890</v>
      </c>
      <c r="BA2542" s="381"/>
      <c r="BB2542" s="139" t="s">
        <v>17</v>
      </c>
      <c r="BC2542" s="166"/>
      <c r="BD2542" s="166"/>
      <c r="BE2542" s="166"/>
      <c r="BF2542" s="166"/>
      <c r="BG2542" s="166"/>
      <c r="BH2542" s="308"/>
      <c r="BI2542" s="308"/>
      <c r="BJ2542" s="141" t="s">
        <v>26</v>
      </c>
      <c r="BK2542" s="141" t="s">
        <v>26</v>
      </c>
      <c r="BL2542" s="141"/>
      <c r="BM2542" s="141"/>
      <c r="BN2542" s="139" t="s">
        <v>4075</v>
      </c>
      <c r="BQ2542" s="141"/>
      <c r="BV2542" s="141"/>
      <c r="BX2542" s="141"/>
      <c r="BY2542" s="141"/>
      <c r="BZ2542" s="141"/>
      <c r="CA2542" s="141"/>
      <c r="CB2542" s="141"/>
      <c r="CC2542" s="141"/>
      <c r="CD2542" s="141"/>
      <c r="CE2542" s="141"/>
      <c r="CF2542" s="141"/>
      <c r="CG2542" s="141"/>
    </row>
    <row r="2543" spans="1:85" x14ac:dyDescent="0.35">
      <c r="A2543" s="155" t="s">
        <v>5948</v>
      </c>
      <c r="B2543" s="139" t="s">
        <v>4075</v>
      </c>
      <c r="C2543" s="18">
        <v>43737</v>
      </c>
      <c r="D2543" s="144">
        <v>0</v>
      </c>
      <c r="E2543" s="141" t="s">
        <v>13274</v>
      </c>
      <c r="F2543" s="141">
        <v>3</v>
      </c>
      <c r="G2543" s="141" t="s">
        <v>2741</v>
      </c>
      <c r="H2543" s="141">
        <v>2019</v>
      </c>
      <c r="I2543" s="18">
        <v>43737</v>
      </c>
      <c r="J2543" s="144">
        <v>0.83611111111111114</v>
      </c>
      <c r="K2543" s="378"/>
      <c r="L2543" s="139" t="s">
        <v>4075</v>
      </c>
      <c r="M2543" s="141" t="s">
        <v>28</v>
      </c>
      <c r="N2543" s="248"/>
      <c r="O2543" s="141" t="s">
        <v>26</v>
      </c>
      <c r="P2543" s="141"/>
      <c r="Q2543" s="141" t="s">
        <v>5949</v>
      </c>
      <c r="R2543" s="141" t="s">
        <v>5950</v>
      </c>
      <c r="S2543" s="141"/>
      <c r="T2543" s="141" t="s">
        <v>5951</v>
      </c>
      <c r="U2543" s="141">
        <v>0</v>
      </c>
      <c r="V2543" s="141"/>
      <c r="W2543" s="139" t="s">
        <v>4075</v>
      </c>
      <c r="X2543" s="141" t="s">
        <v>25</v>
      </c>
      <c r="Y2543" s="141" t="s">
        <v>27</v>
      </c>
      <c r="Z2543" s="141"/>
      <c r="AA2543" s="141" t="s">
        <v>34</v>
      </c>
      <c r="AB2543" s="141"/>
      <c r="AC2543" s="139" t="s">
        <v>18050</v>
      </c>
      <c r="AD2543" s="380"/>
      <c r="AE2543" s="139" t="s">
        <v>103</v>
      </c>
      <c r="AF2543" s="139" t="s">
        <v>13069</v>
      </c>
      <c r="AG2543" s="139" t="s">
        <v>103</v>
      </c>
      <c r="AH2543" s="139" t="s">
        <v>1380</v>
      </c>
      <c r="AI2543" s="139" t="s">
        <v>7399</v>
      </c>
      <c r="AJ2543" s="139"/>
      <c r="AK2543" s="139" t="s">
        <v>7399</v>
      </c>
      <c r="AL2543" s="139" t="s">
        <v>87</v>
      </c>
      <c r="AM2543" s="141"/>
      <c r="AN2543" s="141" t="s">
        <v>8</v>
      </c>
      <c r="AO2543" s="139"/>
      <c r="AP2543" s="139" t="s">
        <v>87</v>
      </c>
      <c r="AQ2543" s="139" t="s">
        <v>5582</v>
      </c>
      <c r="AR2543" s="381"/>
      <c r="AS2543" s="139" t="s">
        <v>4075</v>
      </c>
      <c r="AT2543" s="141" t="s">
        <v>1404</v>
      </c>
      <c r="AU2543" s="141"/>
      <c r="AV2543" s="383"/>
      <c r="AW2543" s="385"/>
      <c r="AX2543" s="139" t="s">
        <v>5617</v>
      </c>
      <c r="AY2543" t="s">
        <v>19361</v>
      </c>
      <c r="BA2543" s="381"/>
      <c r="BB2543" s="139" t="s">
        <v>1450</v>
      </c>
      <c r="BC2543" s="166"/>
      <c r="BD2543" s="166"/>
      <c r="BE2543" s="166"/>
      <c r="BF2543" s="166"/>
      <c r="BG2543" s="166"/>
      <c r="BH2543" s="308"/>
      <c r="BI2543" s="308"/>
      <c r="BJ2543" s="141" t="s">
        <v>26</v>
      </c>
      <c r="BK2543" s="141" t="s">
        <v>26</v>
      </c>
      <c r="BL2543" s="141"/>
      <c r="BM2543" s="141"/>
      <c r="BN2543" s="139" t="s">
        <v>4075</v>
      </c>
      <c r="BQ2543" s="141"/>
      <c r="BV2543" s="141"/>
      <c r="BX2543" s="141"/>
      <c r="BY2543" s="141"/>
      <c r="BZ2543" s="141"/>
      <c r="CA2543" s="141"/>
      <c r="CB2543" s="141"/>
      <c r="CC2543" s="141"/>
      <c r="CD2543" s="141"/>
      <c r="CE2543" s="141"/>
      <c r="CF2543" s="141"/>
      <c r="CG2543" s="141"/>
    </row>
    <row r="2544" spans="1:85" x14ac:dyDescent="0.35">
      <c r="A2544" s="155" t="s">
        <v>5957</v>
      </c>
      <c r="B2544" s="139" t="s">
        <v>4075</v>
      </c>
      <c r="C2544" s="18">
        <v>43737</v>
      </c>
      <c r="D2544" s="144">
        <v>0</v>
      </c>
      <c r="E2544" s="141" t="s">
        <v>13274</v>
      </c>
      <c r="F2544" s="141">
        <v>3</v>
      </c>
      <c r="G2544" s="141" t="s">
        <v>2741</v>
      </c>
      <c r="H2544" s="141">
        <v>2019</v>
      </c>
      <c r="I2544" s="18">
        <v>43737</v>
      </c>
      <c r="J2544" s="144">
        <v>0.9145833333333333</v>
      </c>
      <c r="K2544" s="378"/>
      <c r="L2544" s="139" t="s">
        <v>4075</v>
      </c>
      <c r="M2544" s="141" t="s">
        <v>28</v>
      </c>
      <c r="N2544" s="248"/>
      <c r="O2544" s="141" t="s">
        <v>26</v>
      </c>
      <c r="P2544" s="141"/>
      <c r="Q2544" s="141" t="s">
        <v>5958</v>
      </c>
      <c r="R2544" s="141" t="s">
        <v>5959</v>
      </c>
      <c r="S2544" s="141"/>
      <c r="T2544" s="141" t="s">
        <v>5960</v>
      </c>
      <c r="U2544" s="141">
        <v>0</v>
      </c>
      <c r="V2544" s="141"/>
      <c r="W2544" s="139" t="s">
        <v>4075</v>
      </c>
      <c r="X2544" s="141" t="s">
        <v>25</v>
      </c>
      <c r="Y2544" s="141" t="s">
        <v>27</v>
      </c>
      <c r="Z2544" s="141"/>
      <c r="AA2544" s="141" t="s">
        <v>34</v>
      </c>
      <c r="AB2544" s="141"/>
      <c r="AC2544" s="139" t="s">
        <v>18047</v>
      </c>
      <c r="AD2544" s="380"/>
      <c r="AE2544" s="139" t="s">
        <v>102</v>
      </c>
      <c r="AF2544" s="139" t="s">
        <v>13082</v>
      </c>
      <c r="AG2544" s="139" t="s">
        <v>102</v>
      </c>
      <c r="AH2544" s="139" t="s">
        <v>1378</v>
      </c>
      <c r="AI2544" s="139" t="s">
        <v>1382</v>
      </c>
      <c r="AJ2544" s="139" t="s">
        <v>60</v>
      </c>
      <c r="AK2544" s="139"/>
      <c r="AL2544" s="139"/>
      <c r="AM2544" s="141"/>
      <c r="AN2544" s="141" t="s">
        <v>8</v>
      </c>
      <c r="AO2544" s="139"/>
      <c r="AP2544" s="139" t="s">
        <v>60</v>
      </c>
      <c r="AQ2544" s="139"/>
      <c r="AR2544" s="381"/>
      <c r="AS2544" s="139" t="s">
        <v>4075</v>
      </c>
      <c r="AT2544" s="141" t="s">
        <v>1404</v>
      </c>
      <c r="AU2544" s="141"/>
      <c r="AV2544" s="383"/>
      <c r="AW2544" s="385"/>
      <c r="AX2544" s="139" t="s">
        <v>2013</v>
      </c>
      <c r="AY2544" t="s">
        <v>18477</v>
      </c>
      <c r="BA2544" s="381"/>
      <c r="BB2544" s="139" t="s">
        <v>1444</v>
      </c>
      <c r="BC2544" s="166"/>
      <c r="BD2544" s="166"/>
      <c r="BE2544" s="166"/>
      <c r="BF2544" s="166"/>
      <c r="BG2544" s="166"/>
      <c r="BH2544" s="308"/>
      <c r="BI2544" s="308"/>
      <c r="BJ2544" s="141" t="s">
        <v>26</v>
      </c>
      <c r="BK2544" s="141" t="s">
        <v>26</v>
      </c>
      <c r="BL2544" s="141"/>
      <c r="BM2544" s="141"/>
      <c r="BN2544" s="139" t="s">
        <v>4075</v>
      </c>
      <c r="BQ2544" s="141"/>
      <c r="BV2544" s="141"/>
      <c r="BX2544" s="141"/>
      <c r="BY2544" s="141"/>
      <c r="BZ2544" s="141"/>
      <c r="CA2544" s="141"/>
      <c r="CB2544" s="141"/>
      <c r="CC2544" s="141"/>
      <c r="CD2544" s="141"/>
      <c r="CE2544" s="141"/>
      <c r="CF2544" s="141"/>
      <c r="CG2544" s="141"/>
    </row>
    <row r="2545" spans="1:85" x14ac:dyDescent="0.35">
      <c r="A2545" s="155" t="s">
        <v>5953</v>
      </c>
      <c r="B2545" s="139" t="s">
        <v>4075</v>
      </c>
      <c r="C2545" s="18">
        <v>43737</v>
      </c>
      <c r="D2545" s="144">
        <v>0</v>
      </c>
      <c r="E2545" s="141" t="s">
        <v>13274</v>
      </c>
      <c r="F2545" s="141">
        <v>3</v>
      </c>
      <c r="G2545" s="141" t="s">
        <v>2741</v>
      </c>
      <c r="H2545" s="141">
        <v>2019</v>
      </c>
      <c r="I2545" s="18">
        <v>43737</v>
      </c>
      <c r="J2545" s="144">
        <v>0.79166666666666663</v>
      </c>
      <c r="K2545" s="378"/>
      <c r="L2545" s="139" t="s">
        <v>4075</v>
      </c>
      <c r="M2545" s="141" t="s">
        <v>28</v>
      </c>
      <c r="N2545" s="248"/>
      <c r="O2545" s="141" t="s">
        <v>26</v>
      </c>
      <c r="P2545" s="141"/>
      <c r="Q2545" s="141" t="s">
        <v>5954</v>
      </c>
      <c r="R2545" s="141" t="s">
        <v>5955</v>
      </c>
      <c r="S2545" s="141"/>
      <c r="T2545" s="141" t="s">
        <v>5956</v>
      </c>
      <c r="U2545" s="141">
        <v>117930585</v>
      </c>
      <c r="V2545" s="141"/>
      <c r="W2545" s="139" t="s">
        <v>4075</v>
      </c>
      <c r="X2545" s="141" t="s">
        <v>25</v>
      </c>
      <c r="Y2545" s="141" t="s">
        <v>27</v>
      </c>
      <c r="Z2545" s="141"/>
      <c r="AA2545" s="141" t="s">
        <v>34</v>
      </c>
      <c r="AB2545" s="141"/>
      <c r="AC2545" s="139" t="s">
        <v>18047</v>
      </c>
      <c r="AD2545" s="380"/>
      <c r="AE2545" s="139" t="s">
        <v>102</v>
      </c>
      <c r="AF2545" s="139" t="s">
        <v>13068</v>
      </c>
      <c r="AG2545" s="139" t="s">
        <v>102</v>
      </c>
      <c r="AH2545" s="139" t="s">
        <v>1378</v>
      </c>
      <c r="AI2545" s="139" t="s">
        <v>1398</v>
      </c>
      <c r="AJ2545" s="139" t="s">
        <v>1563</v>
      </c>
      <c r="AK2545" s="139"/>
      <c r="AL2545" s="139"/>
      <c r="AM2545" s="141"/>
      <c r="AN2545" s="141" t="s">
        <v>8</v>
      </c>
      <c r="AO2545" s="139"/>
      <c r="AP2545" s="139" t="s">
        <v>1563</v>
      </c>
      <c r="AQ2545" s="139"/>
      <c r="AR2545" s="381"/>
      <c r="AS2545" s="139" t="s">
        <v>4075</v>
      </c>
      <c r="AT2545" s="141" t="s">
        <v>1404</v>
      </c>
      <c r="AU2545" s="141"/>
      <c r="AV2545" s="383"/>
      <c r="AW2545" s="385"/>
      <c r="AX2545" s="139" t="s">
        <v>5600</v>
      </c>
      <c r="AY2545" t="s">
        <v>19362</v>
      </c>
      <c r="BA2545" s="381"/>
      <c r="BB2545" s="139" t="s">
        <v>17</v>
      </c>
      <c r="BC2545" s="166"/>
      <c r="BD2545" s="166"/>
      <c r="BE2545" s="166"/>
      <c r="BF2545" s="166"/>
      <c r="BG2545" s="166"/>
      <c r="BH2545" s="308"/>
      <c r="BI2545" s="308"/>
      <c r="BJ2545" s="141" t="s">
        <v>26</v>
      </c>
      <c r="BK2545" s="141" t="s">
        <v>26</v>
      </c>
      <c r="BL2545" s="141"/>
      <c r="BM2545" s="141"/>
      <c r="BN2545" s="139" t="s">
        <v>4075</v>
      </c>
      <c r="BQ2545" s="141"/>
      <c r="BV2545" s="141"/>
      <c r="BX2545" s="141"/>
      <c r="BY2545" s="141"/>
      <c r="BZ2545" s="141"/>
      <c r="CA2545" s="141"/>
      <c r="CB2545" s="141"/>
      <c r="CC2545" s="141"/>
      <c r="CD2545" s="141"/>
      <c r="CE2545" s="141"/>
      <c r="CF2545" s="141"/>
      <c r="CG2545" s="141"/>
    </row>
    <row r="2546" spans="1:85" x14ac:dyDescent="0.35">
      <c r="A2546" s="155" t="s">
        <v>5936</v>
      </c>
      <c r="B2546" s="139" t="s">
        <v>4075</v>
      </c>
      <c r="C2546" s="18">
        <v>43738</v>
      </c>
      <c r="D2546" s="144">
        <v>0</v>
      </c>
      <c r="E2546" s="141" t="s">
        <v>13274</v>
      </c>
      <c r="F2546" s="141">
        <v>3</v>
      </c>
      <c r="G2546" s="141" t="s">
        <v>2741</v>
      </c>
      <c r="H2546" s="141">
        <v>2019</v>
      </c>
      <c r="I2546" s="18">
        <v>43738</v>
      </c>
      <c r="J2546" s="144">
        <v>0.57986111111111116</v>
      </c>
      <c r="K2546" s="378"/>
      <c r="L2546" s="139" t="s">
        <v>4075</v>
      </c>
      <c r="M2546" s="141" t="s">
        <v>28</v>
      </c>
      <c r="N2546" s="248"/>
      <c r="O2546" s="141" t="s">
        <v>26</v>
      </c>
      <c r="P2546" s="141"/>
      <c r="Q2546" s="141" t="s">
        <v>5937</v>
      </c>
      <c r="R2546" s="141" t="s">
        <v>5938</v>
      </c>
      <c r="S2546" s="141"/>
      <c r="T2546" s="141" t="s">
        <v>5939</v>
      </c>
      <c r="U2546" s="141">
        <v>0</v>
      </c>
      <c r="V2546" s="141"/>
      <c r="W2546" s="139" t="s">
        <v>4075</v>
      </c>
      <c r="X2546" s="141" t="s">
        <v>25</v>
      </c>
      <c r="Y2546" s="141" t="s">
        <v>27</v>
      </c>
      <c r="Z2546" s="141"/>
      <c r="AA2546" s="141" t="s">
        <v>34</v>
      </c>
      <c r="AB2546" s="141"/>
      <c r="AC2546" s="139" t="s">
        <v>18050</v>
      </c>
      <c r="AD2546" s="380"/>
      <c r="AE2546" s="139" t="s">
        <v>103</v>
      </c>
      <c r="AF2546" s="139" t="s">
        <v>13079</v>
      </c>
      <c r="AG2546" s="139" t="s">
        <v>103</v>
      </c>
      <c r="AH2546" s="139" t="s">
        <v>1380</v>
      </c>
      <c r="AI2546" s="139" t="s">
        <v>7240</v>
      </c>
      <c r="AJ2546" s="139"/>
      <c r="AK2546" s="139" t="s">
        <v>7240</v>
      </c>
      <c r="AL2546" s="139" t="s">
        <v>1563</v>
      </c>
      <c r="AM2546" s="141"/>
      <c r="AN2546" s="141" t="s">
        <v>8</v>
      </c>
      <c r="AO2546" s="139"/>
      <c r="AP2546" s="139" t="s">
        <v>1563</v>
      </c>
      <c r="AQ2546" s="139"/>
      <c r="AR2546" s="381"/>
      <c r="AS2546" s="139" t="s">
        <v>4075</v>
      </c>
      <c r="AT2546" s="141" t="s">
        <v>43</v>
      </c>
      <c r="AU2546" s="141">
        <v>512</v>
      </c>
      <c r="AV2546" s="383"/>
      <c r="AW2546" s="385"/>
      <c r="AX2546" s="139" t="s">
        <v>5612</v>
      </c>
      <c r="AY2546" t="s">
        <v>19363</v>
      </c>
      <c r="BA2546" s="381"/>
      <c r="BB2546" s="139" t="s">
        <v>1444</v>
      </c>
      <c r="BC2546" s="166"/>
      <c r="BD2546" s="166"/>
      <c r="BE2546" s="166"/>
      <c r="BF2546" s="166"/>
      <c r="BG2546" s="166"/>
      <c r="BH2546" s="308"/>
      <c r="BI2546" s="308"/>
      <c r="BJ2546" s="141" t="s">
        <v>26</v>
      </c>
      <c r="BK2546" s="141" t="s">
        <v>26</v>
      </c>
      <c r="BL2546" s="141"/>
      <c r="BM2546" s="141"/>
      <c r="BN2546" s="139" t="s">
        <v>4075</v>
      </c>
      <c r="BQ2546" s="141" t="s">
        <v>16041</v>
      </c>
      <c r="BR2546" s="135" t="s">
        <v>15766</v>
      </c>
      <c r="BT2546" s="135" t="s">
        <v>15375</v>
      </c>
      <c r="BU2546" s="135" t="s">
        <v>1867</v>
      </c>
      <c r="BV2546" s="141" t="s">
        <v>1946</v>
      </c>
      <c r="BW2546" s="135" t="s">
        <v>2741</v>
      </c>
      <c r="BX2546" s="141"/>
      <c r="BY2546" s="141"/>
      <c r="BZ2546" s="141"/>
      <c r="CA2546" s="141"/>
      <c r="CB2546" s="141"/>
      <c r="CC2546" s="141"/>
      <c r="CD2546" s="141"/>
      <c r="CE2546" s="141" t="s">
        <v>15450</v>
      </c>
      <c r="CF2546" s="141" t="s">
        <v>15451</v>
      </c>
      <c r="CG2546" s="141" t="s">
        <v>1897</v>
      </c>
    </row>
    <row r="2547" spans="1:85" x14ac:dyDescent="0.35">
      <c r="A2547" s="155" t="s">
        <v>20148</v>
      </c>
      <c r="B2547" s="139" t="s">
        <v>4075</v>
      </c>
      <c r="C2547" s="18">
        <v>43740</v>
      </c>
      <c r="D2547" s="144">
        <v>0.71993055555555552</v>
      </c>
      <c r="E2547" s="141" t="s">
        <v>13274</v>
      </c>
      <c r="F2547" s="141">
        <v>4</v>
      </c>
      <c r="G2547" s="141" t="s">
        <v>2891</v>
      </c>
      <c r="H2547" s="141">
        <v>2019</v>
      </c>
      <c r="I2547" s="18"/>
      <c r="J2547" s="144"/>
      <c r="K2547" s="378"/>
      <c r="L2547" s="139" t="s">
        <v>4075</v>
      </c>
      <c r="M2547" s="141" t="s">
        <v>28</v>
      </c>
      <c r="N2547" s="248">
        <v>44239</v>
      </c>
      <c r="O2547" s="141" t="s">
        <v>25</v>
      </c>
      <c r="P2547" s="141"/>
      <c r="Q2547" s="141"/>
      <c r="R2547" s="141" t="s">
        <v>5928</v>
      </c>
      <c r="S2547" s="141"/>
      <c r="T2547" s="141" t="s">
        <v>20149</v>
      </c>
      <c r="U2547" s="141"/>
      <c r="V2547" s="141"/>
      <c r="W2547" s="139" t="s">
        <v>4075</v>
      </c>
      <c r="X2547" s="141" t="s">
        <v>25</v>
      </c>
      <c r="Y2547" s="141" t="s">
        <v>27</v>
      </c>
      <c r="Z2547" s="141"/>
      <c r="AA2547" s="141" t="s">
        <v>34</v>
      </c>
      <c r="AB2547" s="141"/>
      <c r="AC2547" s="139" t="s">
        <v>18050</v>
      </c>
      <c r="AD2547" s="380"/>
      <c r="AE2547" s="139" t="s">
        <v>107</v>
      </c>
      <c r="AF2547" s="139" t="s">
        <v>13076</v>
      </c>
      <c r="AG2547" s="139" t="s">
        <v>4130</v>
      </c>
      <c r="AH2547" s="139" t="s">
        <v>1380</v>
      </c>
      <c r="AI2547" s="139" t="s">
        <v>1518</v>
      </c>
      <c r="AJ2547" s="139"/>
      <c r="AK2547" s="139" t="s">
        <v>1518</v>
      </c>
      <c r="AL2547" s="139" t="s">
        <v>7</v>
      </c>
      <c r="AM2547" s="141" t="s">
        <v>9</v>
      </c>
      <c r="AN2547" s="141" t="s">
        <v>8</v>
      </c>
      <c r="AO2547" s="139"/>
      <c r="AP2547" s="139" t="s">
        <v>7</v>
      </c>
      <c r="AQ2547" s="139"/>
      <c r="AR2547" s="381"/>
      <c r="AS2547" s="139" t="s">
        <v>4075</v>
      </c>
      <c r="AT2547" s="141" t="s">
        <v>1404</v>
      </c>
      <c r="AU2547" s="141"/>
      <c r="AV2547" s="383"/>
      <c r="AW2547" s="385"/>
      <c r="AX2547" s="139" t="s">
        <v>82</v>
      </c>
      <c r="AY2547" t="s">
        <v>19045</v>
      </c>
      <c r="BA2547" s="381"/>
      <c r="BB2547" s="139" t="s">
        <v>17</v>
      </c>
      <c r="BC2547" s="166"/>
      <c r="BD2547" s="166"/>
      <c r="BE2547" s="166"/>
      <c r="BF2547" s="166"/>
      <c r="BG2547" s="166"/>
      <c r="BH2547" s="308"/>
      <c r="BI2547" s="308"/>
      <c r="BJ2547" s="141" t="s">
        <v>26</v>
      </c>
      <c r="BK2547" s="141" t="s">
        <v>26</v>
      </c>
      <c r="BL2547" s="141"/>
      <c r="BM2547" s="141"/>
      <c r="BN2547" s="139" t="s">
        <v>4075</v>
      </c>
      <c r="BQ2547" s="141"/>
      <c r="BV2547" s="141"/>
      <c r="BX2547" s="141"/>
      <c r="BY2547" s="141"/>
      <c r="BZ2547" s="141"/>
      <c r="CA2547" s="141"/>
      <c r="CB2547" s="141"/>
      <c r="CC2547" s="141"/>
      <c r="CD2547" s="141"/>
      <c r="CE2547" s="141"/>
      <c r="CF2547" s="141"/>
      <c r="CG2547" s="141"/>
    </row>
    <row r="2548" spans="1:85" x14ac:dyDescent="0.35">
      <c r="A2548" s="155" t="s">
        <v>5929</v>
      </c>
      <c r="B2548" s="139" t="s">
        <v>4075</v>
      </c>
      <c r="C2548" s="18">
        <v>43740</v>
      </c>
      <c r="D2548" s="144">
        <v>0</v>
      </c>
      <c r="E2548" s="141" t="s">
        <v>13274</v>
      </c>
      <c r="F2548" s="141">
        <v>4</v>
      </c>
      <c r="G2548" s="141" t="s">
        <v>2891</v>
      </c>
      <c r="H2548" s="141">
        <v>2019</v>
      </c>
      <c r="I2548" s="18">
        <v>43740</v>
      </c>
      <c r="J2548" s="144">
        <v>0.71527777777777779</v>
      </c>
      <c r="K2548" s="378"/>
      <c r="L2548" s="139" t="s">
        <v>4075</v>
      </c>
      <c r="M2548" s="141" t="s">
        <v>28</v>
      </c>
      <c r="N2548" s="248"/>
      <c r="O2548" s="141" t="s">
        <v>26</v>
      </c>
      <c r="P2548" s="141"/>
      <c r="Q2548" s="141" t="s">
        <v>5930</v>
      </c>
      <c r="R2548" s="141" t="s">
        <v>5928</v>
      </c>
      <c r="S2548" s="141"/>
      <c r="T2548" s="141" t="s">
        <v>5931</v>
      </c>
      <c r="U2548" s="141">
        <v>0</v>
      </c>
      <c r="V2548" s="141"/>
      <c r="W2548" s="139" t="s">
        <v>4075</v>
      </c>
      <c r="X2548" s="141" t="s">
        <v>25</v>
      </c>
      <c r="Y2548" s="141" t="s">
        <v>27</v>
      </c>
      <c r="Z2548" s="141"/>
      <c r="AA2548" s="141" t="s">
        <v>34</v>
      </c>
      <c r="AB2548" s="141"/>
      <c r="AC2548" s="139" t="s">
        <v>18050</v>
      </c>
      <c r="AD2548" s="380"/>
      <c r="AE2548" s="139" t="s">
        <v>107</v>
      </c>
      <c r="AF2548" s="139" t="s">
        <v>13076</v>
      </c>
      <c r="AG2548" s="139" t="s">
        <v>4130</v>
      </c>
      <c r="AH2548" s="139" t="s">
        <v>1380</v>
      </c>
      <c r="AI2548" s="139" t="s">
        <v>1518</v>
      </c>
      <c r="AJ2548" s="139"/>
      <c r="AK2548" s="139" t="s">
        <v>1518</v>
      </c>
      <c r="AL2548" s="139" t="s">
        <v>11</v>
      </c>
      <c r="AM2548" s="141"/>
      <c r="AN2548" s="141" t="s">
        <v>8</v>
      </c>
      <c r="AO2548" s="139"/>
      <c r="AP2548" s="139" t="s">
        <v>11</v>
      </c>
      <c r="AQ2548" s="139" t="s">
        <v>5582</v>
      </c>
      <c r="AR2548" s="381"/>
      <c r="AS2548" s="139" t="s">
        <v>4075</v>
      </c>
      <c r="AT2548" s="141" t="s">
        <v>1404</v>
      </c>
      <c r="AU2548" s="141"/>
      <c r="AV2548" s="383"/>
      <c r="AW2548" s="385"/>
      <c r="AX2548" s="139" t="s">
        <v>1425</v>
      </c>
      <c r="AY2548" t="s">
        <v>18278</v>
      </c>
      <c r="BA2548" s="381"/>
      <c r="BB2548" s="139" t="s">
        <v>17</v>
      </c>
      <c r="BC2548" s="166"/>
      <c r="BD2548" s="166"/>
      <c r="BE2548" s="166"/>
      <c r="BF2548" s="166"/>
      <c r="BG2548" s="166"/>
      <c r="BH2548" s="308"/>
      <c r="BI2548" s="308"/>
      <c r="BJ2548" s="141" t="s">
        <v>26</v>
      </c>
      <c r="BK2548" s="141" t="s">
        <v>26</v>
      </c>
      <c r="BL2548" s="141"/>
      <c r="BM2548" s="141"/>
      <c r="BN2548" s="139" t="s">
        <v>4075</v>
      </c>
      <c r="BQ2548" s="141"/>
      <c r="BV2548" s="141"/>
      <c r="BX2548" s="141"/>
      <c r="BY2548" s="141"/>
      <c r="BZ2548" s="141"/>
      <c r="CA2548" s="141"/>
      <c r="CB2548" s="141"/>
      <c r="CC2548" s="141"/>
      <c r="CD2548" s="141"/>
      <c r="CE2548" s="141"/>
      <c r="CF2548" s="141"/>
      <c r="CG2548" s="141"/>
    </row>
    <row r="2549" spans="1:85" x14ac:dyDescent="0.35">
      <c r="A2549" s="155" t="s">
        <v>5932</v>
      </c>
      <c r="B2549" s="139" t="s">
        <v>4075</v>
      </c>
      <c r="C2549" s="18">
        <v>43740</v>
      </c>
      <c r="D2549" s="144">
        <v>0</v>
      </c>
      <c r="E2549" s="141" t="s">
        <v>13274</v>
      </c>
      <c r="F2549" s="141">
        <v>4</v>
      </c>
      <c r="G2549" s="141" t="s">
        <v>2891</v>
      </c>
      <c r="H2549" s="141">
        <v>2019</v>
      </c>
      <c r="I2549" s="18">
        <v>43740</v>
      </c>
      <c r="J2549" s="144">
        <v>0.78680555555555554</v>
      </c>
      <c r="K2549" s="378"/>
      <c r="L2549" s="139" t="s">
        <v>4075</v>
      </c>
      <c r="M2549" s="141" t="s">
        <v>28</v>
      </c>
      <c r="N2549" s="248"/>
      <c r="O2549" s="141" t="s">
        <v>26</v>
      </c>
      <c r="P2549" s="141"/>
      <c r="Q2549" s="141" t="s">
        <v>5933</v>
      </c>
      <c r="R2549" s="141" t="s">
        <v>5934</v>
      </c>
      <c r="S2549" s="141"/>
      <c r="T2549" s="141" t="s">
        <v>5935</v>
      </c>
      <c r="U2549" s="141">
        <v>0</v>
      </c>
      <c r="V2549" s="141"/>
      <c r="W2549" s="139" t="s">
        <v>4075</v>
      </c>
      <c r="X2549" s="141" t="s">
        <v>25</v>
      </c>
      <c r="Y2549" s="141" t="s">
        <v>27</v>
      </c>
      <c r="Z2549" s="141"/>
      <c r="AA2549" s="141" t="s">
        <v>34</v>
      </c>
      <c r="AB2549" s="141"/>
      <c r="AC2549" s="139" t="s">
        <v>18049</v>
      </c>
      <c r="AD2549" s="380"/>
      <c r="AE2549" s="139" t="s">
        <v>103</v>
      </c>
      <c r="AF2549" s="139" t="s">
        <v>13075</v>
      </c>
      <c r="AG2549" s="139" t="s">
        <v>103</v>
      </c>
      <c r="AH2549" s="139" t="s">
        <v>1380</v>
      </c>
      <c r="AI2549" s="139" t="s">
        <v>7340</v>
      </c>
      <c r="AJ2549" s="139"/>
      <c r="AK2549" s="139" t="s">
        <v>7340</v>
      </c>
      <c r="AL2549" s="139" t="s">
        <v>60</v>
      </c>
      <c r="AM2549" s="141"/>
      <c r="AN2549" s="141" t="s">
        <v>8</v>
      </c>
      <c r="AO2549" s="139"/>
      <c r="AP2549" s="139" t="s">
        <v>60</v>
      </c>
      <c r="AQ2549" s="139"/>
      <c r="AR2549" s="381"/>
      <c r="AS2549" s="139" t="s">
        <v>4075</v>
      </c>
      <c r="AT2549" s="141" t="s">
        <v>1404</v>
      </c>
      <c r="AU2549" s="141"/>
      <c r="AV2549" s="383"/>
      <c r="AW2549" s="385"/>
      <c r="AX2549" s="139" t="s">
        <v>2013</v>
      </c>
      <c r="AY2549" t="s">
        <v>18477</v>
      </c>
      <c r="BA2549" s="381"/>
      <c r="BB2549" s="139" t="s">
        <v>17</v>
      </c>
      <c r="BC2549" s="166"/>
      <c r="BD2549" s="166"/>
      <c r="BE2549" s="166"/>
      <c r="BF2549" s="166"/>
      <c r="BG2549" s="166"/>
      <c r="BH2549" s="308"/>
      <c r="BI2549" s="308"/>
      <c r="BJ2549" s="141" t="s">
        <v>26</v>
      </c>
      <c r="BK2549" s="141" t="s">
        <v>26</v>
      </c>
      <c r="BL2549" s="141"/>
      <c r="BM2549" s="141"/>
      <c r="BN2549" s="139" t="s">
        <v>4075</v>
      </c>
      <c r="BQ2549" s="141"/>
      <c r="BV2549" s="141"/>
      <c r="BX2549" s="141"/>
      <c r="BY2549" s="141"/>
      <c r="BZ2549" s="141"/>
      <c r="CA2549" s="141"/>
      <c r="CB2549" s="141"/>
      <c r="CC2549" s="141"/>
      <c r="CD2549" s="141"/>
      <c r="CE2549" s="141"/>
      <c r="CF2549" s="141"/>
      <c r="CG2549" s="141"/>
    </row>
    <row r="2550" spans="1:85" x14ac:dyDescent="0.35">
      <c r="A2550" s="155" t="s">
        <v>5926</v>
      </c>
      <c r="B2550" s="139" t="s">
        <v>4075</v>
      </c>
      <c r="C2550" s="18">
        <v>43741</v>
      </c>
      <c r="D2550" s="144">
        <v>0</v>
      </c>
      <c r="E2550" s="141" t="s">
        <v>13274</v>
      </c>
      <c r="F2550" s="141">
        <v>4</v>
      </c>
      <c r="G2550" s="141" t="s">
        <v>2891</v>
      </c>
      <c r="H2550" s="141">
        <v>2019</v>
      </c>
      <c r="I2550" s="18"/>
      <c r="J2550" s="144"/>
      <c r="K2550" s="378"/>
      <c r="L2550" s="139" t="s">
        <v>4075</v>
      </c>
      <c r="M2550" s="141" t="s">
        <v>28</v>
      </c>
      <c r="N2550" s="248"/>
      <c r="O2550" s="141" t="s">
        <v>26</v>
      </c>
      <c r="P2550" s="141"/>
      <c r="Q2550" s="141"/>
      <c r="R2550" s="141"/>
      <c r="S2550" s="141"/>
      <c r="T2550" s="141" t="s">
        <v>5927</v>
      </c>
      <c r="U2550" s="141">
        <v>0</v>
      </c>
      <c r="V2550" s="141"/>
      <c r="W2550" s="139" t="s">
        <v>4075</v>
      </c>
      <c r="X2550" s="141" t="s">
        <v>25</v>
      </c>
      <c r="Y2550" s="141" t="s">
        <v>27</v>
      </c>
      <c r="Z2550" s="141"/>
      <c r="AA2550" s="141" t="s">
        <v>34</v>
      </c>
      <c r="AB2550" s="141"/>
      <c r="AC2550" s="139" t="s">
        <v>18048</v>
      </c>
      <c r="AD2550" s="380"/>
      <c r="AE2550" s="139" t="s">
        <v>102</v>
      </c>
      <c r="AF2550" s="139" t="s">
        <v>13078</v>
      </c>
      <c r="AG2550" s="139" t="s">
        <v>102</v>
      </c>
      <c r="AH2550" s="139" t="s">
        <v>1378</v>
      </c>
      <c r="AI2550" s="139" t="s">
        <v>1390</v>
      </c>
      <c r="AJ2550" s="139" t="s">
        <v>87</v>
      </c>
      <c r="AK2550" s="139"/>
      <c r="AL2550" s="139"/>
      <c r="AM2550" s="141"/>
      <c r="AN2550" s="141" t="s">
        <v>8</v>
      </c>
      <c r="AO2550" s="139"/>
      <c r="AP2550" s="139" t="s">
        <v>87</v>
      </c>
      <c r="AQ2550" s="139"/>
      <c r="AR2550" s="381"/>
      <c r="AS2550" s="139" t="s">
        <v>4075</v>
      </c>
      <c r="AT2550" s="141" t="s">
        <v>1404</v>
      </c>
      <c r="AU2550" s="141"/>
      <c r="AV2550" s="383"/>
      <c r="AW2550" s="385"/>
      <c r="AX2550" s="139" t="s">
        <v>2013</v>
      </c>
      <c r="AY2550" t="s">
        <v>19188</v>
      </c>
      <c r="BA2550" s="381"/>
      <c r="BB2550" s="139" t="s">
        <v>1450</v>
      </c>
      <c r="BC2550" s="166">
        <v>10</v>
      </c>
      <c r="BD2550" s="166"/>
      <c r="BE2550" s="166"/>
      <c r="BF2550" s="166"/>
      <c r="BG2550" s="166"/>
      <c r="BH2550" s="308"/>
      <c r="BI2550" s="308"/>
      <c r="BJ2550" s="141" t="s">
        <v>26</v>
      </c>
      <c r="BK2550" s="141" t="s">
        <v>26</v>
      </c>
      <c r="BL2550" s="141"/>
      <c r="BM2550" s="141"/>
      <c r="BN2550" s="139" t="s">
        <v>4075</v>
      </c>
      <c r="BQ2550" s="141"/>
      <c r="BV2550" s="141"/>
      <c r="BX2550" s="141"/>
      <c r="BY2550" s="141"/>
      <c r="BZ2550" s="141"/>
      <c r="CA2550" s="141"/>
      <c r="CB2550" s="141"/>
      <c r="CC2550" s="141"/>
      <c r="CD2550" s="141"/>
      <c r="CE2550" s="141"/>
      <c r="CF2550" s="141"/>
      <c r="CG2550" s="141"/>
    </row>
    <row r="2551" spans="1:85" x14ac:dyDescent="0.35">
      <c r="A2551" s="155" t="s">
        <v>5922</v>
      </c>
      <c r="B2551" s="139" t="s">
        <v>4075</v>
      </c>
      <c r="C2551" s="18">
        <v>43742</v>
      </c>
      <c r="D2551" s="144">
        <v>0</v>
      </c>
      <c r="E2551" s="141" t="s">
        <v>13274</v>
      </c>
      <c r="F2551" s="141">
        <v>4</v>
      </c>
      <c r="G2551" s="141" t="s">
        <v>2891</v>
      </c>
      <c r="H2551" s="141">
        <v>2019</v>
      </c>
      <c r="I2551" s="18">
        <v>43742</v>
      </c>
      <c r="J2551" s="144"/>
      <c r="K2551" s="378"/>
      <c r="L2551" s="139" t="s">
        <v>4075</v>
      </c>
      <c r="M2551" s="141" t="s">
        <v>28</v>
      </c>
      <c r="N2551" s="248"/>
      <c r="O2551" s="141" t="s">
        <v>26</v>
      </c>
      <c r="P2551" s="141"/>
      <c r="Q2551" s="141" t="s">
        <v>5923</v>
      </c>
      <c r="R2551" s="141"/>
      <c r="S2551" s="141"/>
      <c r="T2551" s="141" t="s">
        <v>5924</v>
      </c>
      <c r="U2551" s="141">
        <v>0</v>
      </c>
      <c r="V2551" s="141"/>
      <c r="W2551" s="139" t="s">
        <v>4075</v>
      </c>
      <c r="X2551" s="141" t="s">
        <v>25</v>
      </c>
      <c r="Y2551" s="141" t="s">
        <v>27</v>
      </c>
      <c r="Z2551" s="141"/>
      <c r="AA2551" s="141" t="s">
        <v>34</v>
      </c>
      <c r="AB2551" s="141"/>
      <c r="AC2551" s="139" t="s">
        <v>18050</v>
      </c>
      <c r="AD2551" s="380"/>
      <c r="AE2551" s="139" t="s">
        <v>111</v>
      </c>
      <c r="AF2551" s="139" t="s">
        <v>13071</v>
      </c>
      <c r="AG2551" s="139" t="s">
        <v>102</v>
      </c>
      <c r="AH2551" s="139" t="s">
        <v>1378</v>
      </c>
      <c r="AI2551" s="139" t="s">
        <v>1387</v>
      </c>
      <c r="AJ2551" s="139" t="s">
        <v>1423</v>
      </c>
      <c r="AK2551" s="139"/>
      <c r="AL2551" s="139"/>
      <c r="AM2551" s="141"/>
      <c r="AN2551" s="141" t="s">
        <v>8</v>
      </c>
      <c r="AO2551" s="139"/>
      <c r="AP2551" s="139" t="s">
        <v>1423</v>
      </c>
      <c r="AQ2551" s="139" t="s">
        <v>5925</v>
      </c>
      <c r="AR2551" s="381"/>
      <c r="AS2551" s="139" t="s">
        <v>4075</v>
      </c>
      <c r="AT2551" s="141" t="s">
        <v>43</v>
      </c>
      <c r="AU2551" s="141">
        <v>247</v>
      </c>
      <c r="AV2551" s="383"/>
      <c r="AW2551" s="385"/>
      <c r="AX2551" s="139" t="s">
        <v>5508</v>
      </c>
      <c r="AY2551" t="s">
        <v>18806</v>
      </c>
      <c r="BA2551" s="381"/>
      <c r="BB2551" s="139" t="s">
        <v>1452</v>
      </c>
      <c r="BC2551" s="166"/>
      <c r="BD2551" s="166"/>
      <c r="BE2551" s="166"/>
      <c r="BF2551" s="166"/>
      <c r="BG2551" s="166"/>
      <c r="BH2551" s="308"/>
      <c r="BI2551" s="308"/>
      <c r="BJ2551" s="141" t="s">
        <v>26</v>
      </c>
      <c r="BK2551" s="141" t="s">
        <v>26</v>
      </c>
      <c r="BL2551" s="141"/>
      <c r="BM2551" s="141"/>
      <c r="BN2551" s="139" t="s">
        <v>4075</v>
      </c>
      <c r="BQ2551" s="141"/>
      <c r="BV2551" s="141"/>
      <c r="BX2551" s="141"/>
      <c r="BY2551" s="141"/>
      <c r="BZ2551" s="141"/>
      <c r="CA2551" s="141"/>
      <c r="CB2551" s="141"/>
      <c r="CC2551" s="141"/>
      <c r="CD2551" s="141"/>
      <c r="CE2551" s="141"/>
      <c r="CF2551" s="141"/>
      <c r="CG2551" s="141"/>
    </row>
    <row r="2552" spans="1:85" x14ac:dyDescent="0.35">
      <c r="A2552" s="155" t="s">
        <v>5913</v>
      </c>
      <c r="B2552" s="139" t="s">
        <v>4075</v>
      </c>
      <c r="C2552" s="18">
        <v>43743</v>
      </c>
      <c r="D2552" s="144">
        <v>0</v>
      </c>
      <c r="E2552" s="141" t="s">
        <v>13274</v>
      </c>
      <c r="F2552" s="141">
        <v>4</v>
      </c>
      <c r="G2552" s="141" t="s">
        <v>2891</v>
      </c>
      <c r="H2552" s="141">
        <v>2019</v>
      </c>
      <c r="I2552" s="18">
        <v>43743</v>
      </c>
      <c r="J2552" s="144">
        <v>0.26458333333333334</v>
      </c>
      <c r="K2552" s="378"/>
      <c r="L2552" s="139" t="s">
        <v>4075</v>
      </c>
      <c r="M2552" s="141" t="s">
        <v>28</v>
      </c>
      <c r="N2552" s="248"/>
      <c r="O2552" s="141" t="s">
        <v>26</v>
      </c>
      <c r="P2552" s="141"/>
      <c r="Q2552" s="141" t="s">
        <v>5914</v>
      </c>
      <c r="R2552" s="141" t="s">
        <v>5915</v>
      </c>
      <c r="S2552" s="141"/>
      <c r="T2552" s="141" t="s">
        <v>5916</v>
      </c>
      <c r="U2552" s="141">
        <v>0</v>
      </c>
      <c r="V2552" s="141"/>
      <c r="W2552" s="139" t="s">
        <v>4075</v>
      </c>
      <c r="X2552" s="141" t="s">
        <v>25</v>
      </c>
      <c r="Y2552" s="141" t="s">
        <v>27</v>
      </c>
      <c r="Z2552" s="141"/>
      <c r="AA2552" s="141" t="s">
        <v>34</v>
      </c>
      <c r="AB2552" s="141"/>
      <c r="AC2552" s="139" t="s">
        <v>18047</v>
      </c>
      <c r="AD2552" s="380"/>
      <c r="AE2552" s="139" t="s">
        <v>102</v>
      </c>
      <c r="AF2552" s="139" t="s">
        <v>13084</v>
      </c>
      <c r="AG2552" s="139" t="s">
        <v>102</v>
      </c>
      <c r="AH2552" s="139" t="s">
        <v>1378</v>
      </c>
      <c r="AI2552" s="139" t="s">
        <v>1391</v>
      </c>
      <c r="AJ2552" s="139" t="s">
        <v>46</v>
      </c>
      <c r="AK2552" s="139"/>
      <c r="AL2552" s="139"/>
      <c r="AM2552" s="141"/>
      <c r="AN2552" s="141" t="s">
        <v>8</v>
      </c>
      <c r="AO2552" s="139"/>
      <c r="AP2552" s="139" t="s">
        <v>46</v>
      </c>
      <c r="AQ2552" s="139" t="s">
        <v>5917</v>
      </c>
      <c r="AR2552" s="381"/>
      <c r="AS2552" s="139" t="s">
        <v>4075</v>
      </c>
      <c r="AT2552" s="141" t="s">
        <v>1404</v>
      </c>
      <c r="AU2552" s="141"/>
      <c r="AV2552" s="383"/>
      <c r="AW2552" s="385"/>
      <c r="AX2552" s="139" t="s">
        <v>121</v>
      </c>
      <c r="AY2552" t="s">
        <v>18573</v>
      </c>
      <c r="BA2552" s="381"/>
      <c r="BB2552" s="139" t="s">
        <v>1444</v>
      </c>
      <c r="BC2552" s="166"/>
      <c r="BD2552" s="166"/>
      <c r="BE2552" s="166"/>
      <c r="BF2552" s="166"/>
      <c r="BG2552" s="166"/>
      <c r="BH2552" s="308"/>
      <c r="BI2552" s="308"/>
      <c r="BJ2552" s="141" t="s">
        <v>26</v>
      </c>
      <c r="BK2552" s="141" t="s">
        <v>26</v>
      </c>
      <c r="BL2552" s="141"/>
      <c r="BM2552" s="141"/>
      <c r="BN2552" s="139" t="s">
        <v>4075</v>
      </c>
      <c r="BQ2552" s="141"/>
      <c r="BV2552" s="141"/>
      <c r="BX2552" s="141"/>
      <c r="BY2552" s="141"/>
      <c r="BZ2552" s="141"/>
      <c r="CA2552" s="141"/>
      <c r="CB2552" s="141"/>
      <c r="CC2552" s="141"/>
      <c r="CD2552" s="141"/>
      <c r="CE2552" s="141"/>
      <c r="CF2552" s="141"/>
      <c r="CG2552" s="141"/>
    </row>
    <row r="2553" spans="1:85" x14ac:dyDescent="0.35">
      <c r="A2553" s="155" t="s">
        <v>5918</v>
      </c>
      <c r="B2553" s="139" t="s">
        <v>4075</v>
      </c>
      <c r="C2553" s="18">
        <v>43743</v>
      </c>
      <c r="D2553" s="144">
        <v>0</v>
      </c>
      <c r="E2553" s="141" t="s">
        <v>13274</v>
      </c>
      <c r="F2553" s="141">
        <v>4</v>
      </c>
      <c r="G2553" s="141" t="s">
        <v>2891</v>
      </c>
      <c r="H2553" s="141">
        <v>2019</v>
      </c>
      <c r="I2553" s="18">
        <v>43743</v>
      </c>
      <c r="J2553" s="144">
        <v>0.68333333333333335</v>
      </c>
      <c r="K2553" s="378"/>
      <c r="L2553" s="139" t="s">
        <v>4075</v>
      </c>
      <c r="M2553" s="141" t="s">
        <v>28</v>
      </c>
      <c r="N2553" s="248"/>
      <c r="O2553" s="141" t="s">
        <v>26</v>
      </c>
      <c r="P2553" s="141"/>
      <c r="Q2553" s="141" t="s">
        <v>5919</v>
      </c>
      <c r="R2553" s="141" t="s">
        <v>5920</v>
      </c>
      <c r="S2553" s="141"/>
      <c r="T2553" s="141" t="s">
        <v>5921</v>
      </c>
      <c r="U2553" s="141">
        <v>117964898</v>
      </c>
      <c r="V2553" s="141"/>
      <c r="W2553" s="139" t="s">
        <v>4075</v>
      </c>
      <c r="X2553" s="141" t="s">
        <v>25</v>
      </c>
      <c r="Y2553" s="141" t="s">
        <v>27</v>
      </c>
      <c r="Z2553" s="141"/>
      <c r="AA2553" s="141" t="s">
        <v>34</v>
      </c>
      <c r="AB2553" s="141"/>
      <c r="AC2553" s="139" t="s">
        <v>18050</v>
      </c>
      <c r="AD2553" s="380"/>
      <c r="AE2553" s="139" t="s">
        <v>4</v>
      </c>
      <c r="AF2553" s="139" t="s">
        <v>13073</v>
      </c>
      <c r="AG2553" s="139" t="s">
        <v>4</v>
      </c>
      <c r="AH2553" s="139" t="s">
        <v>1380</v>
      </c>
      <c r="AI2553" s="139" t="s">
        <v>15678</v>
      </c>
      <c r="AJ2553" s="139"/>
      <c r="AK2553" s="139" t="s">
        <v>15678</v>
      </c>
      <c r="AL2553" s="139" t="s">
        <v>1563</v>
      </c>
      <c r="AM2553" s="141"/>
      <c r="AN2553" s="141" t="s">
        <v>8</v>
      </c>
      <c r="AO2553" s="139"/>
      <c r="AP2553" s="139" t="s">
        <v>1563</v>
      </c>
      <c r="AQ2553" s="139"/>
      <c r="AR2553" s="381"/>
      <c r="AS2553" s="139" t="s">
        <v>4075</v>
      </c>
      <c r="AT2553" s="141" t="s">
        <v>1404</v>
      </c>
      <c r="AU2553" s="141"/>
      <c r="AV2553" s="383"/>
      <c r="AW2553" s="385"/>
      <c r="AX2553" s="139" t="s">
        <v>5612</v>
      </c>
      <c r="AY2553" t="s">
        <v>18271</v>
      </c>
      <c r="BA2553" s="381"/>
      <c r="BB2553" s="139" t="s">
        <v>1450</v>
      </c>
      <c r="BC2553" s="166"/>
      <c r="BD2553" s="166"/>
      <c r="BE2553" s="166"/>
      <c r="BF2553" s="166"/>
      <c r="BG2553" s="166"/>
      <c r="BH2553" s="308"/>
      <c r="BI2553" s="308"/>
      <c r="BJ2553" s="141" t="s">
        <v>26</v>
      </c>
      <c r="BK2553" s="141" t="s">
        <v>26</v>
      </c>
      <c r="BL2553" s="141"/>
      <c r="BM2553" s="141"/>
      <c r="BN2553" s="139" t="s">
        <v>4075</v>
      </c>
      <c r="BQ2553" s="141" t="s">
        <v>16042</v>
      </c>
      <c r="BR2553" s="135" t="s">
        <v>15702</v>
      </c>
      <c r="BV2553" s="141"/>
      <c r="BX2553" s="141"/>
      <c r="BY2553" s="141"/>
      <c r="BZ2553" s="141"/>
      <c r="CA2553" s="141"/>
      <c r="CB2553" s="141"/>
      <c r="CC2553" s="141"/>
      <c r="CD2553" s="141"/>
      <c r="CE2553" s="141"/>
      <c r="CF2553" s="141"/>
      <c r="CG2553" s="141"/>
    </row>
    <row r="2554" spans="1:85" x14ac:dyDescent="0.35">
      <c r="A2554" s="155" t="s">
        <v>5909</v>
      </c>
      <c r="B2554" s="139" t="s">
        <v>4075</v>
      </c>
      <c r="C2554" s="18">
        <v>43744</v>
      </c>
      <c r="D2554" s="144">
        <v>0</v>
      </c>
      <c r="E2554" s="141" t="s">
        <v>2186</v>
      </c>
      <c r="F2554" s="141">
        <v>4</v>
      </c>
      <c r="G2554" s="141" t="s">
        <v>2891</v>
      </c>
      <c r="H2554" s="141">
        <v>2019</v>
      </c>
      <c r="I2554" s="18">
        <v>43744</v>
      </c>
      <c r="J2554" s="144">
        <v>0.84375</v>
      </c>
      <c r="K2554" s="378"/>
      <c r="L2554" s="139" t="s">
        <v>4075</v>
      </c>
      <c r="M2554" s="141" t="s">
        <v>28</v>
      </c>
      <c r="N2554" s="248"/>
      <c r="O2554" s="141" t="s">
        <v>26</v>
      </c>
      <c r="P2554" s="141"/>
      <c r="Q2554" s="141" t="s">
        <v>5910</v>
      </c>
      <c r="R2554" s="141" t="s">
        <v>5911</v>
      </c>
      <c r="S2554" s="141"/>
      <c r="T2554" s="141" t="s">
        <v>5912</v>
      </c>
      <c r="U2554" s="141">
        <v>0</v>
      </c>
      <c r="V2554" s="141"/>
      <c r="W2554" s="139" t="s">
        <v>4075</v>
      </c>
      <c r="X2554" s="141" t="s">
        <v>25</v>
      </c>
      <c r="Y2554" s="141" t="s">
        <v>27</v>
      </c>
      <c r="Z2554" s="141"/>
      <c r="AA2554" s="141" t="s">
        <v>34</v>
      </c>
      <c r="AB2554" s="141"/>
      <c r="AC2554" s="139" t="s">
        <v>18047</v>
      </c>
      <c r="AD2554" s="380"/>
      <c r="AE2554" s="139" t="s">
        <v>102</v>
      </c>
      <c r="AF2554" s="139" t="s">
        <v>13082</v>
      </c>
      <c r="AG2554" s="139" t="s">
        <v>102</v>
      </c>
      <c r="AH2554" s="139" t="s">
        <v>1378</v>
      </c>
      <c r="AI2554" s="139" t="s">
        <v>1382</v>
      </c>
      <c r="AJ2554" s="139" t="s">
        <v>60</v>
      </c>
      <c r="AK2554" s="139"/>
      <c r="AL2554" s="139"/>
      <c r="AM2554" s="141"/>
      <c r="AN2554" s="141" t="s">
        <v>8</v>
      </c>
      <c r="AO2554" s="139"/>
      <c r="AP2554" s="139" t="s">
        <v>60</v>
      </c>
      <c r="AQ2554" s="139"/>
      <c r="AR2554" s="381"/>
      <c r="AS2554" s="139" t="s">
        <v>4075</v>
      </c>
      <c r="AT2554" s="141" t="s">
        <v>1404</v>
      </c>
      <c r="AU2554" s="141"/>
      <c r="AV2554" s="383"/>
      <c r="AW2554" s="385"/>
      <c r="AX2554" s="139" t="s">
        <v>5617</v>
      </c>
      <c r="AY2554" t="s">
        <v>19364</v>
      </c>
      <c r="BA2554" s="381"/>
      <c r="BB2554" s="139" t="s">
        <v>17</v>
      </c>
      <c r="BC2554" s="166"/>
      <c r="BD2554" s="166"/>
      <c r="BE2554" s="166"/>
      <c r="BF2554" s="166"/>
      <c r="BG2554" s="166"/>
      <c r="BH2554" s="308"/>
      <c r="BI2554" s="308"/>
      <c r="BJ2554" s="141" t="s">
        <v>26</v>
      </c>
      <c r="BK2554" s="141" t="s">
        <v>26</v>
      </c>
      <c r="BL2554" s="141"/>
      <c r="BM2554" s="141"/>
      <c r="BN2554" s="139" t="s">
        <v>4075</v>
      </c>
      <c r="BQ2554" s="141"/>
      <c r="BV2554" s="141"/>
      <c r="BX2554" s="141"/>
      <c r="BY2554" s="141"/>
      <c r="BZ2554" s="141"/>
      <c r="CA2554" s="141"/>
      <c r="CB2554" s="141"/>
      <c r="CC2554" s="141"/>
      <c r="CD2554" s="141"/>
      <c r="CE2554" s="141"/>
      <c r="CF2554" s="141"/>
      <c r="CG2554" s="141"/>
    </row>
    <row r="2555" spans="1:85" x14ac:dyDescent="0.35">
      <c r="A2555" s="155" t="s">
        <v>5900</v>
      </c>
      <c r="B2555" s="139" t="s">
        <v>4075</v>
      </c>
      <c r="C2555" s="18">
        <v>43745</v>
      </c>
      <c r="D2555" s="144">
        <v>0</v>
      </c>
      <c r="E2555" s="141" t="s">
        <v>2186</v>
      </c>
      <c r="F2555" s="141">
        <v>4</v>
      </c>
      <c r="G2555" s="141" t="s">
        <v>2891</v>
      </c>
      <c r="H2555" s="141">
        <v>2019</v>
      </c>
      <c r="I2555" s="18">
        <v>43745</v>
      </c>
      <c r="J2555" s="144"/>
      <c r="K2555" s="378"/>
      <c r="L2555" s="139" t="s">
        <v>4075</v>
      </c>
      <c r="M2555" s="141" t="s">
        <v>28</v>
      </c>
      <c r="N2555" s="248"/>
      <c r="O2555" s="141" t="s">
        <v>26</v>
      </c>
      <c r="P2555" s="141"/>
      <c r="Q2555" s="141" t="s">
        <v>5901</v>
      </c>
      <c r="R2555" s="141"/>
      <c r="S2555" s="141"/>
      <c r="T2555" s="141" t="s">
        <v>5902</v>
      </c>
      <c r="U2555" s="141">
        <v>0</v>
      </c>
      <c r="V2555" s="141"/>
      <c r="W2555" s="139" t="s">
        <v>4075</v>
      </c>
      <c r="X2555" s="141" t="s">
        <v>25</v>
      </c>
      <c r="Y2555" s="141" t="s">
        <v>27</v>
      </c>
      <c r="Z2555" s="141"/>
      <c r="AA2555" s="141" t="s">
        <v>34</v>
      </c>
      <c r="AB2555" s="141"/>
      <c r="AC2555" s="139" t="s">
        <v>18049</v>
      </c>
      <c r="AD2555" s="380"/>
      <c r="AE2555" s="139" t="s">
        <v>102</v>
      </c>
      <c r="AF2555" s="139" t="s">
        <v>13068</v>
      </c>
      <c r="AG2555" s="139" t="s">
        <v>102</v>
      </c>
      <c r="AH2555" s="139" t="s">
        <v>1378</v>
      </c>
      <c r="AI2555" s="139" t="s">
        <v>1398</v>
      </c>
      <c r="AJ2555" s="139" t="s">
        <v>11</v>
      </c>
      <c r="AK2555" s="139"/>
      <c r="AL2555" s="139"/>
      <c r="AM2555" s="141"/>
      <c r="AN2555" s="141" t="s">
        <v>8</v>
      </c>
      <c r="AO2555" s="139"/>
      <c r="AP2555" s="139" t="s">
        <v>11</v>
      </c>
      <c r="AQ2555" s="139"/>
      <c r="AR2555" s="381"/>
      <c r="AS2555" s="139" t="s">
        <v>4075</v>
      </c>
      <c r="AT2555" s="141" t="s">
        <v>1404</v>
      </c>
      <c r="AU2555" s="141">
        <v>180</v>
      </c>
      <c r="AV2555" s="383"/>
      <c r="AW2555" s="385"/>
      <c r="AX2555" s="139" t="s">
        <v>5903</v>
      </c>
      <c r="AY2555" t="s">
        <v>18239</v>
      </c>
      <c r="BA2555" s="381"/>
      <c r="BB2555" s="139" t="s">
        <v>17</v>
      </c>
      <c r="BC2555" s="166"/>
      <c r="BD2555" s="166"/>
      <c r="BE2555" s="166"/>
      <c r="BF2555" s="166"/>
      <c r="BG2555" s="166"/>
      <c r="BH2555" s="308"/>
      <c r="BI2555" s="308"/>
      <c r="BJ2555" s="141" t="s">
        <v>26</v>
      </c>
      <c r="BK2555" s="141" t="s">
        <v>26</v>
      </c>
      <c r="BL2555" s="141"/>
      <c r="BM2555" s="141"/>
      <c r="BN2555" s="139" t="s">
        <v>4075</v>
      </c>
      <c r="BQ2555" s="141"/>
      <c r="BV2555" s="141"/>
      <c r="BX2555" s="141"/>
      <c r="BY2555" s="141"/>
      <c r="BZ2555" s="141"/>
      <c r="CA2555" s="141"/>
      <c r="CB2555" s="141"/>
      <c r="CC2555" s="141"/>
      <c r="CD2555" s="141"/>
      <c r="CE2555" s="141"/>
      <c r="CF2555" s="141"/>
      <c r="CG2555" s="141"/>
    </row>
    <row r="2556" spans="1:85" x14ac:dyDescent="0.35">
      <c r="A2556" s="155" t="s">
        <v>5904</v>
      </c>
      <c r="B2556" s="139" t="s">
        <v>4075</v>
      </c>
      <c r="C2556" s="18">
        <v>43745</v>
      </c>
      <c r="D2556" s="144">
        <v>0</v>
      </c>
      <c r="E2556" s="141" t="s">
        <v>2186</v>
      </c>
      <c r="F2556" s="141">
        <v>4</v>
      </c>
      <c r="G2556" s="141" t="s">
        <v>2891</v>
      </c>
      <c r="H2556" s="141">
        <v>2019</v>
      </c>
      <c r="I2556" s="18">
        <v>43745</v>
      </c>
      <c r="J2556" s="144">
        <v>0.7368055555555556</v>
      </c>
      <c r="K2556" s="378"/>
      <c r="L2556" s="139" t="s">
        <v>4075</v>
      </c>
      <c r="M2556" s="141" t="s">
        <v>38</v>
      </c>
      <c r="N2556" s="248"/>
      <c r="O2556" s="141" t="s">
        <v>26</v>
      </c>
      <c r="P2556" s="141"/>
      <c r="Q2556" s="141" t="s">
        <v>5905</v>
      </c>
      <c r="R2556" s="141" t="s">
        <v>5906</v>
      </c>
      <c r="S2556" s="141"/>
      <c r="T2556" s="141" t="s">
        <v>5907</v>
      </c>
      <c r="U2556" s="141">
        <v>117969423</v>
      </c>
      <c r="V2556" s="141" t="s">
        <v>5908</v>
      </c>
      <c r="W2556" s="139" t="s">
        <v>4075</v>
      </c>
      <c r="X2556" s="141" t="s">
        <v>25</v>
      </c>
      <c r="Y2556" s="141" t="s">
        <v>27</v>
      </c>
      <c r="Z2556" s="141"/>
      <c r="AA2556" s="141" t="s">
        <v>34</v>
      </c>
      <c r="AB2556" s="141"/>
      <c r="AC2556" s="139" t="s">
        <v>18048</v>
      </c>
      <c r="AD2556" s="380"/>
      <c r="AE2556" s="139" t="s">
        <v>103</v>
      </c>
      <c r="AF2556" s="139" t="s">
        <v>13075</v>
      </c>
      <c r="AG2556" s="139" t="s">
        <v>103</v>
      </c>
      <c r="AH2556" s="139" t="s">
        <v>1380</v>
      </c>
      <c r="AI2556" s="139" t="s">
        <v>7340</v>
      </c>
      <c r="AJ2556" s="139"/>
      <c r="AK2556" s="139" t="s">
        <v>7340</v>
      </c>
      <c r="AL2556" s="139" t="s">
        <v>1563</v>
      </c>
      <c r="AM2556" s="141"/>
      <c r="AN2556" s="141" t="s">
        <v>8</v>
      </c>
      <c r="AO2556" s="139"/>
      <c r="AP2556" s="139" t="s">
        <v>1563</v>
      </c>
      <c r="AQ2556" s="139"/>
      <c r="AR2556" s="381"/>
      <c r="AS2556" s="139" t="s">
        <v>4075</v>
      </c>
      <c r="AT2556" s="141" t="s">
        <v>1404</v>
      </c>
      <c r="AU2556" s="141"/>
      <c r="AV2556" s="383"/>
      <c r="AW2556" s="385"/>
      <c r="AX2556" s="139" t="s">
        <v>5577</v>
      </c>
      <c r="AY2556" t="s">
        <v>19365</v>
      </c>
      <c r="BA2556" s="381"/>
      <c r="BB2556" s="139" t="s">
        <v>1450</v>
      </c>
      <c r="BC2556" s="166">
        <v>10</v>
      </c>
      <c r="BD2556" s="166"/>
      <c r="BE2556" s="166"/>
      <c r="BF2556" s="166"/>
      <c r="BG2556" s="166"/>
      <c r="BH2556" s="308"/>
      <c r="BI2556" s="308"/>
      <c r="BJ2556" s="141" t="s">
        <v>26</v>
      </c>
      <c r="BK2556" s="141" t="s">
        <v>26</v>
      </c>
      <c r="BL2556" s="141"/>
      <c r="BM2556" s="141"/>
      <c r="BN2556" s="139" t="s">
        <v>4075</v>
      </c>
      <c r="BQ2556" s="141"/>
      <c r="BV2556" s="141"/>
      <c r="BX2556" s="141"/>
      <c r="BY2556" s="141"/>
      <c r="BZ2556" s="141"/>
      <c r="CA2556" s="141"/>
      <c r="CB2556" s="141"/>
      <c r="CC2556" s="141"/>
      <c r="CD2556" s="141"/>
      <c r="CE2556" s="141"/>
      <c r="CF2556" s="141"/>
      <c r="CG2556" s="141"/>
    </row>
    <row r="2557" spans="1:85" x14ac:dyDescent="0.35">
      <c r="A2557" s="155" t="s">
        <v>5895</v>
      </c>
      <c r="B2557" s="139" t="s">
        <v>4075</v>
      </c>
      <c r="C2557" s="18">
        <v>43746</v>
      </c>
      <c r="D2557" s="144">
        <v>0</v>
      </c>
      <c r="E2557" s="141" t="s">
        <v>2186</v>
      </c>
      <c r="F2557" s="141">
        <v>4</v>
      </c>
      <c r="G2557" s="141" t="s">
        <v>2891</v>
      </c>
      <c r="H2557" s="141">
        <v>2019</v>
      </c>
      <c r="I2557" s="18">
        <v>43746</v>
      </c>
      <c r="J2557" s="144"/>
      <c r="K2557" s="378"/>
      <c r="L2557" s="139" t="s">
        <v>4075</v>
      </c>
      <c r="M2557" s="141" t="s">
        <v>28</v>
      </c>
      <c r="N2557" s="248"/>
      <c r="O2557" s="141" t="s">
        <v>26</v>
      </c>
      <c r="P2557" s="141"/>
      <c r="Q2557" s="141" t="s">
        <v>5896</v>
      </c>
      <c r="R2557" s="141"/>
      <c r="S2557" s="141"/>
      <c r="T2557" s="141" t="s">
        <v>5897</v>
      </c>
      <c r="U2557" s="141">
        <v>0</v>
      </c>
      <c r="V2557" s="141"/>
      <c r="W2557" s="139" t="s">
        <v>4075</v>
      </c>
      <c r="X2557" s="141" t="s">
        <v>25</v>
      </c>
      <c r="Y2557" s="141" t="s">
        <v>27</v>
      </c>
      <c r="Z2557" s="141"/>
      <c r="AA2557" s="141" t="s">
        <v>34</v>
      </c>
      <c r="AB2557" s="141"/>
      <c r="AC2557" s="139" t="s">
        <v>18047</v>
      </c>
      <c r="AD2557" s="380"/>
      <c r="AE2557" s="139" t="s">
        <v>102</v>
      </c>
      <c r="AF2557" s="139" t="s">
        <v>13086</v>
      </c>
      <c r="AG2557" s="139" t="s">
        <v>102</v>
      </c>
      <c r="AH2557" s="139" t="s">
        <v>1378</v>
      </c>
      <c r="AI2557" s="139" t="s">
        <v>1399</v>
      </c>
      <c r="AJ2557" s="139" t="s">
        <v>1563</v>
      </c>
      <c r="AK2557" s="139"/>
      <c r="AL2557" s="139"/>
      <c r="AM2557" s="141"/>
      <c r="AN2557" s="141" t="s">
        <v>8</v>
      </c>
      <c r="AO2557" s="139"/>
      <c r="AP2557" s="139" t="s">
        <v>1563</v>
      </c>
      <c r="AQ2557" s="139"/>
      <c r="AR2557" s="381"/>
      <c r="AS2557" s="139" t="s">
        <v>4075</v>
      </c>
      <c r="AT2557" s="141" t="s">
        <v>43</v>
      </c>
      <c r="AU2557" s="141">
        <v>582</v>
      </c>
      <c r="AV2557" s="383"/>
      <c r="AW2557" s="385"/>
      <c r="AX2557" s="139" t="s">
        <v>5519</v>
      </c>
      <c r="AY2557" t="s">
        <v>18293</v>
      </c>
      <c r="BA2557" s="381"/>
      <c r="BB2557" s="139" t="s">
        <v>1450</v>
      </c>
      <c r="BC2557" s="166"/>
      <c r="BD2557" s="166"/>
      <c r="BE2557" s="166"/>
      <c r="BF2557" s="166"/>
      <c r="BG2557" s="166"/>
      <c r="BH2557" s="308"/>
      <c r="BI2557" s="308"/>
      <c r="BJ2557" s="141" t="s">
        <v>26</v>
      </c>
      <c r="BK2557" s="141" t="s">
        <v>26</v>
      </c>
      <c r="BL2557" s="141"/>
      <c r="BM2557" s="141"/>
      <c r="BN2557" s="139" t="s">
        <v>4075</v>
      </c>
      <c r="BQ2557" s="141"/>
      <c r="BV2557" s="141"/>
      <c r="BX2557" s="141"/>
      <c r="BY2557" s="141"/>
      <c r="BZ2557" s="141"/>
      <c r="CA2557" s="141"/>
      <c r="CB2557" s="141"/>
      <c r="CC2557" s="141"/>
      <c r="CD2557" s="141"/>
      <c r="CE2557" s="141"/>
      <c r="CF2557" s="141"/>
      <c r="CG2557" s="141"/>
    </row>
    <row r="2558" spans="1:85" x14ac:dyDescent="0.35">
      <c r="A2558" s="155" t="s">
        <v>5898</v>
      </c>
      <c r="B2558" s="139" t="s">
        <v>4075</v>
      </c>
      <c r="C2558" s="18">
        <v>43746</v>
      </c>
      <c r="D2558" s="144">
        <v>0</v>
      </c>
      <c r="E2558" s="141" t="s">
        <v>2186</v>
      </c>
      <c r="F2558" s="141">
        <v>4</v>
      </c>
      <c r="G2558" s="141" t="s">
        <v>2891</v>
      </c>
      <c r="H2558" s="141">
        <v>2019</v>
      </c>
      <c r="I2558" s="18"/>
      <c r="J2558" s="144"/>
      <c r="K2558" s="378"/>
      <c r="L2558" s="139" t="s">
        <v>4075</v>
      </c>
      <c r="M2558" s="141" t="s">
        <v>28</v>
      </c>
      <c r="N2558" s="248"/>
      <c r="O2558" s="141" t="s">
        <v>26</v>
      </c>
      <c r="P2558" s="141"/>
      <c r="Q2558" s="141"/>
      <c r="R2558" s="141"/>
      <c r="S2558" s="141"/>
      <c r="T2558" s="141" t="s">
        <v>5899</v>
      </c>
      <c r="U2558" s="141">
        <v>0</v>
      </c>
      <c r="V2558" s="141"/>
      <c r="W2558" s="139" t="s">
        <v>4075</v>
      </c>
      <c r="X2558" s="141" t="s">
        <v>25</v>
      </c>
      <c r="Y2558" s="141" t="s">
        <v>27</v>
      </c>
      <c r="Z2558" s="141"/>
      <c r="AA2558" s="141" t="s">
        <v>34</v>
      </c>
      <c r="AB2558" s="141"/>
      <c r="AC2558" s="139" t="s">
        <v>18047</v>
      </c>
      <c r="AD2558" s="380"/>
      <c r="AE2558" s="139" t="s">
        <v>102</v>
      </c>
      <c r="AF2558" s="139" t="s">
        <v>13081</v>
      </c>
      <c r="AG2558" s="139" t="s">
        <v>102</v>
      </c>
      <c r="AH2558" s="139" t="s">
        <v>1378</v>
      </c>
      <c r="AI2558" s="139" t="s">
        <v>1402</v>
      </c>
      <c r="AJ2558" s="139" t="s">
        <v>95</v>
      </c>
      <c r="AK2558" s="139"/>
      <c r="AL2558" s="139"/>
      <c r="AM2558" s="141"/>
      <c r="AN2558" s="141" t="s">
        <v>8</v>
      </c>
      <c r="AO2558" s="139"/>
      <c r="AP2558" s="139" t="s">
        <v>95</v>
      </c>
      <c r="AQ2558" s="139"/>
      <c r="AR2558" s="381"/>
      <c r="AS2558" s="139" t="s">
        <v>4075</v>
      </c>
      <c r="AT2558" s="141" t="s">
        <v>1404</v>
      </c>
      <c r="AU2558" s="141"/>
      <c r="AV2558" s="383"/>
      <c r="AW2558" s="385"/>
      <c r="AX2558" s="139" t="s">
        <v>5607</v>
      </c>
      <c r="AY2558" t="s">
        <v>19355</v>
      </c>
      <c r="BA2558" s="381"/>
      <c r="BB2558" s="139" t="s">
        <v>1444</v>
      </c>
      <c r="BC2558" s="166"/>
      <c r="BD2558" s="166"/>
      <c r="BE2558" s="166"/>
      <c r="BF2558" s="166"/>
      <c r="BG2558" s="166"/>
      <c r="BH2558" s="308"/>
      <c r="BI2558" s="308"/>
      <c r="BJ2558" s="141" t="s">
        <v>26</v>
      </c>
      <c r="BK2558" s="141" t="s">
        <v>26</v>
      </c>
      <c r="BL2558" s="141"/>
      <c r="BM2558" s="141"/>
      <c r="BN2558" s="139" t="s">
        <v>4075</v>
      </c>
      <c r="BQ2558" s="141"/>
      <c r="BV2558" s="141"/>
      <c r="BX2558" s="141"/>
      <c r="BY2558" s="141"/>
      <c r="BZ2558" s="141"/>
      <c r="CA2558" s="141"/>
      <c r="CB2558" s="141"/>
      <c r="CC2558" s="141"/>
      <c r="CD2558" s="141"/>
      <c r="CE2558" s="141"/>
      <c r="CF2558" s="141"/>
      <c r="CG2558" s="141"/>
    </row>
    <row r="2559" spans="1:85" x14ac:dyDescent="0.35">
      <c r="A2559" s="155" t="s">
        <v>5881</v>
      </c>
      <c r="B2559" s="139" t="s">
        <v>4075</v>
      </c>
      <c r="C2559" s="18">
        <v>43748</v>
      </c>
      <c r="D2559" s="144">
        <v>0</v>
      </c>
      <c r="E2559" s="141" t="s">
        <v>2186</v>
      </c>
      <c r="F2559" s="141">
        <v>4</v>
      </c>
      <c r="G2559" s="141" t="s">
        <v>2891</v>
      </c>
      <c r="H2559" s="141">
        <v>2019</v>
      </c>
      <c r="I2559" s="18">
        <v>43748</v>
      </c>
      <c r="J2559" s="144"/>
      <c r="K2559" s="378"/>
      <c r="L2559" s="139" t="s">
        <v>4075</v>
      </c>
      <c r="M2559" s="141" t="s">
        <v>28</v>
      </c>
      <c r="N2559" s="248"/>
      <c r="O2559" s="141" t="s">
        <v>26</v>
      </c>
      <c r="P2559" s="141"/>
      <c r="Q2559" s="141" t="s">
        <v>5882</v>
      </c>
      <c r="R2559" s="141"/>
      <c r="S2559" s="141"/>
      <c r="T2559" s="141" t="s">
        <v>5883</v>
      </c>
      <c r="U2559" s="141">
        <v>0</v>
      </c>
      <c r="V2559" s="141"/>
      <c r="W2559" s="139" t="s">
        <v>4075</v>
      </c>
      <c r="X2559" s="141" t="s">
        <v>25</v>
      </c>
      <c r="Y2559" s="141" t="s">
        <v>27</v>
      </c>
      <c r="Z2559" s="141"/>
      <c r="AA2559" s="141" t="s">
        <v>34</v>
      </c>
      <c r="AB2559" s="141"/>
      <c r="AC2559" s="139" t="s">
        <v>18047</v>
      </c>
      <c r="AD2559" s="380"/>
      <c r="AE2559" s="139" t="s">
        <v>102</v>
      </c>
      <c r="AF2559" s="139" t="s">
        <v>13068</v>
      </c>
      <c r="AG2559" s="139" t="s">
        <v>102</v>
      </c>
      <c r="AH2559" s="139" t="s">
        <v>1378</v>
      </c>
      <c r="AI2559" s="139" t="s">
        <v>1398</v>
      </c>
      <c r="AJ2559" s="139" t="s">
        <v>1563</v>
      </c>
      <c r="AK2559" s="139"/>
      <c r="AL2559" s="139"/>
      <c r="AM2559" s="141"/>
      <c r="AN2559" s="141" t="s">
        <v>8</v>
      </c>
      <c r="AO2559" s="139"/>
      <c r="AP2559" s="139" t="s">
        <v>1563</v>
      </c>
      <c r="AQ2559" s="139"/>
      <c r="AR2559" s="381"/>
      <c r="AS2559" s="139" t="s">
        <v>4075</v>
      </c>
      <c r="AT2559" s="141" t="s">
        <v>1404</v>
      </c>
      <c r="AU2559" s="141"/>
      <c r="AV2559" s="383"/>
      <c r="AW2559" s="385"/>
      <c r="AX2559" s="139" t="s">
        <v>3723</v>
      </c>
      <c r="AY2559" t="s">
        <v>19366</v>
      </c>
      <c r="BA2559" s="381"/>
      <c r="BB2559" s="139" t="s">
        <v>1444</v>
      </c>
      <c r="BC2559" s="166"/>
      <c r="BD2559" s="166"/>
      <c r="BE2559" s="166"/>
      <c r="BF2559" s="166"/>
      <c r="BG2559" s="166"/>
      <c r="BH2559" s="308"/>
      <c r="BI2559" s="308"/>
      <c r="BJ2559" s="141" t="s">
        <v>26</v>
      </c>
      <c r="BK2559" s="141" t="s">
        <v>26</v>
      </c>
      <c r="BL2559" s="141"/>
      <c r="BM2559" s="141"/>
      <c r="BN2559" s="139" t="s">
        <v>4075</v>
      </c>
      <c r="BQ2559" s="141"/>
      <c r="BV2559" s="141"/>
      <c r="BX2559" s="141"/>
      <c r="BY2559" s="141"/>
      <c r="BZ2559" s="141"/>
      <c r="CA2559" s="141"/>
      <c r="CB2559" s="141"/>
      <c r="CC2559" s="141"/>
      <c r="CD2559" s="141"/>
      <c r="CE2559" s="141"/>
      <c r="CF2559" s="141"/>
      <c r="CG2559" s="141"/>
    </row>
    <row r="2560" spans="1:85" x14ac:dyDescent="0.35">
      <c r="A2560" s="155" t="s">
        <v>5877</v>
      </c>
      <c r="B2560" s="139" t="s">
        <v>4075</v>
      </c>
      <c r="C2560" s="18">
        <v>43748</v>
      </c>
      <c r="D2560" s="144">
        <v>0</v>
      </c>
      <c r="E2560" s="141" t="s">
        <v>2186</v>
      </c>
      <c r="F2560" s="141">
        <v>4</v>
      </c>
      <c r="G2560" s="141" t="s">
        <v>2891</v>
      </c>
      <c r="H2560" s="141">
        <v>2019</v>
      </c>
      <c r="I2560" s="18">
        <v>43748</v>
      </c>
      <c r="J2560" s="144">
        <v>0.2298611111111111</v>
      </c>
      <c r="K2560" s="378"/>
      <c r="L2560" s="139" t="s">
        <v>4075</v>
      </c>
      <c r="M2560" s="141" t="s">
        <v>28</v>
      </c>
      <c r="N2560" s="248"/>
      <c r="O2560" s="141" t="s">
        <v>26</v>
      </c>
      <c r="P2560" s="141"/>
      <c r="Q2560" s="141" t="s">
        <v>5878</v>
      </c>
      <c r="R2560" s="141" t="s">
        <v>5879</v>
      </c>
      <c r="S2560" s="141"/>
      <c r="T2560" s="141" t="s">
        <v>5880</v>
      </c>
      <c r="U2560" s="141">
        <v>117983933</v>
      </c>
      <c r="V2560" s="141"/>
      <c r="W2560" s="139" t="s">
        <v>4075</v>
      </c>
      <c r="X2560" s="141" t="s">
        <v>25</v>
      </c>
      <c r="Y2560" s="141" t="s">
        <v>27</v>
      </c>
      <c r="Z2560" s="141"/>
      <c r="AA2560" s="141" t="s">
        <v>34</v>
      </c>
      <c r="AB2560" s="141"/>
      <c r="AC2560" s="139" t="s">
        <v>18049</v>
      </c>
      <c r="AD2560" s="380"/>
      <c r="AE2560" s="139" t="s">
        <v>102</v>
      </c>
      <c r="AF2560" s="139" t="s">
        <v>13068</v>
      </c>
      <c r="AG2560" s="139" t="s">
        <v>102</v>
      </c>
      <c r="AH2560" s="139" t="s">
        <v>1378</v>
      </c>
      <c r="AI2560" s="139" t="s">
        <v>1398</v>
      </c>
      <c r="AJ2560" s="139" t="s">
        <v>1563</v>
      </c>
      <c r="AK2560" s="139"/>
      <c r="AL2560" s="139"/>
      <c r="AM2560" s="141"/>
      <c r="AN2560" s="141" t="s">
        <v>8</v>
      </c>
      <c r="AO2560" s="139"/>
      <c r="AP2560" s="139" t="s">
        <v>1563</v>
      </c>
      <c r="AQ2560" s="139"/>
      <c r="AR2560" s="381"/>
      <c r="AS2560" s="139" t="s">
        <v>4075</v>
      </c>
      <c r="AT2560" s="141" t="s">
        <v>1404</v>
      </c>
      <c r="AU2560" s="141"/>
      <c r="AV2560" s="383"/>
      <c r="AW2560" s="385"/>
      <c r="AX2560" s="139" t="s">
        <v>5586</v>
      </c>
      <c r="AY2560" t="s">
        <v>19251</v>
      </c>
      <c r="BA2560" s="381"/>
      <c r="BB2560" s="139" t="s">
        <v>17</v>
      </c>
      <c r="BC2560" s="166"/>
      <c r="BD2560" s="166"/>
      <c r="BE2560" s="166"/>
      <c r="BF2560" s="166"/>
      <c r="BG2560" s="166"/>
      <c r="BH2560" s="308"/>
      <c r="BI2560" s="308"/>
      <c r="BJ2560" s="141" t="s">
        <v>26</v>
      </c>
      <c r="BK2560" s="141" t="s">
        <v>26</v>
      </c>
      <c r="BL2560" s="141"/>
      <c r="BM2560" s="141"/>
      <c r="BN2560" s="139" t="s">
        <v>4075</v>
      </c>
      <c r="BQ2560" s="141"/>
      <c r="BV2560" s="141"/>
      <c r="BX2560" s="141"/>
      <c r="BY2560" s="141"/>
      <c r="BZ2560" s="141"/>
      <c r="CA2560" s="141"/>
      <c r="CB2560" s="141"/>
      <c r="CC2560" s="141"/>
      <c r="CD2560" s="141"/>
      <c r="CE2560" s="141"/>
      <c r="CF2560" s="141"/>
      <c r="CG2560" s="141"/>
    </row>
    <row r="2561" spans="1:85" x14ac:dyDescent="0.35">
      <c r="A2561" s="155" t="s">
        <v>5873</v>
      </c>
      <c r="B2561" s="139" t="s">
        <v>4075</v>
      </c>
      <c r="C2561" s="18">
        <v>43748</v>
      </c>
      <c r="D2561" s="144">
        <v>0</v>
      </c>
      <c r="E2561" s="141" t="s">
        <v>2186</v>
      </c>
      <c r="F2561" s="141">
        <v>4</v>
      </c>
      <c r="G2561" s="141" t="s">
        <v>2891</v>
      </c>
      <c r="H2561" s="141">
        <v>2019</v>
      </c>
      <c r="I2561" s="18">
        <v>43748</v>
      </c>
      <c r="J2561" s="144">
        <v>5.9722222222222225E-2</v>
      </c>
      <c r="K2561" s="378"/>
      <c r="L2561" s="139" t="s">
        <v>4075</v>
      </c>
      <c r="M2561" s="141" t="s">
        <v>28</v>
      </c>
      <c r="N2561" s="248"/>
      <c r="O2561" s="141" t="s">
        <v>26</v>
      </c>
      <c r="P2561" s="141"/>
      <c r="Q2561" s="141" t="s">
        <v>5874</v>
      </c>
      <c r="R2561" s="141" t="s">
        <v>5875</v>
      </c>
      <c r="S2561" s="141"/>
      <c r="T2561" s="141" t="s">
        <v>5876</v>
      </c>
      <c r="U2561" s="141">
        <v>0</v>
      </c>
      <c r="V2561" s="141"/>
      <c r="W2561" s="139" t="s">
        <v>4075</v>
      </c>
      <c r="X2561" s="141" t="s">
        <v>25</v>
      </c>
      <c r="Y2561" s="141" t="s">
        <v>27</v>
      </c>
      <c r="Z2561" s="141"/>
      <c r="AA2561" s="141" t="s">
        <v>34</v>
      </c>
      <c r="AB2561" s="141"/>
      <c r="AC2561" s="139" t="s">
        <v>18050</v>
      </c>
      <c r="AD2561" s="380"/>
      <c r="AE2561" s="139" t="s">
        <v>102</v>
      </c>
      <c r="AF2561" s="139" t="s">
        <v>13068</v>
      </c>
      <c r="AG2561" s="139" t="s">
        <v>102</v>
      </c>
      <c r="AH2561" s="139" t="s">
        <v>1378</v>
      </c>
      <c r="AI2561" s="139" t="s">
        <v>1398</v>
      </c>
      <c r="AJ2561" s="139" t="s">
        <v>1563</v>
      </c>
      <c r="AK2561" s="139"/>
      <c r="AL2561" s="139"/>
      <c r="AM2561" s="141"/>
      <c r="AN2561" s="141" t="s">
        <v>8</v>
      </c>
      <c r="AO2561" s="139"/>
      <c r="AP2561" s="139" t="s">
        <v>1563</v>
      </c>
      <c r="AQ2561" s="139"/>
      <c r="AR2561" s="381"/>
      <c r="AS2561" s="139" t="s">
        <v>4075</v>
      </c>
      <c r="AT2561" s="141" t="s">
        <v>1404</v>
      </c>
      <c r="AU2561" s="141"/>
      <c r="AV2561" s="383"/>
      <c r="AW2561" s="385"/>
      <c r="AX2561" s="139" t="s">
        <v>3845</v>
      </c>
      <c r="AY2561" t="s">
        <v>18695</v>
      </c>
      <c r="BA2561" s="381"/>
      <c r="BB2561" s="139" t="s">
        <v>1444</v>
      </c>
      <c r="BC2561" s="166"/>
      <c r="BD2561" s="166"/>
      <c r="BE2561" s="166"/>
      <c r="BF2561" s="166"/>
      <c r="BG2561" s="166"/>
      <c r="BH2561" s="308"/>
      <c r="BI2561" s="308"/>
      <c r="BJ2561" s="141" t="s">
        <v>26</v>
      </c>
      <c r="BK2561" s="141" t="s">
        <v>25</v>
      </c>
      <c r="BL2561" s="141" t="s">
        <v>13136</v>
      </c>
      <c r="BM2561" s="141" t="s">
        <v>13137</v>
      </c>
      <c r="BN2561" s="139" t="s">
        <v>4075</v>
      </c>
      <c r="BQ2561" s="141"/>
      <c r="BV2561" s="141"/>
      <c r="BX2561" s="141"/>
      <c r="BY2561" s="141"/>
      <c r="BZ2561" s="141"/>
      <c r="CA2561" s="141"/>
      <c r="CB2561" s="141"/>
      <c r="CC2561" s="141"/>
      <c r="CD2561" s="141"/>
      <c r="CE2561" s="141"/>
      <c r="CF2561" s="141"/>
      <c r="CG2561" s="141"/>
    </row>
    <row r="2562" spans="1:85" x14ac:dyDescent="0.35">
      <c r="A2562" s="155" t="s">
        <v>5891</v>
      </c>
      <c r="B2562" s="139" t="s">
        <v>4075</v>
      </c>
      <c r="C2562" s="18">
        <v>43748</v>
      </c>
      <c r="D2562" s="144">
        <v>0</v>
      </c>
      <c r="E2562" s="141" t="s">
        <v>2186</v>
      </c>
      <c r="F2562" s="141">
        <v>4</v>
      </c>
      <c r="G2562" s="141" t="s">
        <v>2891</v>
      </c>
      <c r="H2562" s="141">
        <v>2019</v>
      </c>
      <c r="I2562" s="18"/>
      <c r="J2562" s="144"/>
      <c r="K2562" s="378"/>
      <c r="L2562" s="139" t="s">
        <v>4075</v>
      </c>
      <c r="M2562" s="141" t="s">
        <v>38</v>
      </c>
      <c r="N2562" s="248"/>
      <c r="O2562" s="141" t="s">
        <v>26</v>
      </c>
      <c r="P2562" s="141"/>
      <c r="Q2562" s="141"/>
      <c r="R2562" s="141"/>
      <c r="S2562" s="141" t="s">
        <v>5892</v>
      </c>
      <c r="T2562" s="141" t="s">
        <v>5893</v>
      </c>
      <c r="U2562" s="141">
        <v>0</v>
      </c>
      <c r="V2562" s="141" t="s">
        <v>5894</v>
      </c>
      <c r="W2562" s="139" t="s">
        <v>4075</v>
      </c>
      <c r="X2562" s="141" t="s">
        <v>25</v>
      </c>
      <c r="Y2562" s="141" t="s">
        <v>27</v>
      </c>
      <c r="Z2562" s="141"/>
      <c r="AA2562" s="141" t="s">
        <v>35</v>
      </c>
      <c r="AB2562" s="141"/>
      <c r="AC2562" s="139" t="s">
        <v>18048</v>
      </c>
      <c r="AD2562" s="380"/>
      <c r="AE2562" s="139" t="s">
        <v>107</v>
      </c>
      <c r="AF2562" s="139" t="s">
        <v>13076</v>
      </c>
      <c r="AG2562" s="139" t="s">
        <v>4130</v>
      </c>
      <c r="AH2562" s="139" t="s">
        <v>1380</v>
      </c>
      <c r="AI2562" s="139" t="s">
        <v>1518</v>
      </c>
      <c r="AJ2562" s="139"/>
      <c r="AK2562" s="139" t="s">
        <v>1518</v>
      </c>
      <c r="AL2562" s="139" t="s">
        <v>11</v>
      </c>
      <c r="AM2562" s="141"/>
      <c r="AN2562" s="141" t="s">
        <v>8</v>
      </c>
      <c r="AO2562" s="139"/>
      <c r="AP2562" s="139" t="s">
        <v>11</v>
      </c>
      <c r="AQ2562" s="139" t="s">
        <v>5582</v>
      </c>
      <c r="AR2562" s="381"/>
      <c r="AS2562" s="139" t="s">
        <v>4075</v>
      </c>
      <c r="AT2562" s="141" t="s">
        <v>1404</v>
      </c>
      <c r="AU2562" s="141"/>
      <c r="AV2562" s="383"/>
      <c r="AW2562" s="385"/>
      <c r="AX2562" s="139" t="s">
        <v>1431</v>
      </c>
      <c r="AY2562" t="s">
        <v>19367</v>
      </c>
      <c r="BA2562" s="381"/>
      <c r="BB2562" s="139" t="s">
        <v>1483</v>
      </c>
      <c r="BC2562" s="166">
        <v>11</v>
      </c>
      <c r="BD2562" s="166">
        <v>0</v>
      </c>
      <c r="BE2562" s="166">
        <v>0</v>
      </c>
      <c r="BF2562" s="166">
        <v>0</v>
      </c>
      <c r="BG2562" s="166">
        <v>0</v>
      </c>
      <c r="BH2562" s="308" t="s">
        <v>14571</v>
      </c>
      <c r="BI2562" s="308"/>
      <c r="BJ2562" s="141" t="s">
        <v>26</v>
      </c>
      <c r="BK2562" s="141" t="s">
        <v>26</v>
      </c>
      <c r="BL2562" s="141"/>
      <c r="BM2562" s="141"/>
      <c r="BN2562" s="139" t="s">
        <v>4075</v>
      </c>
      <c r="BQ2562" s="141"/>
      <c r="BV2562" s="141"/>
      <c r="BX2562" s="141"/>
      <c r="BY2562" s="141"/>
      <c r="BZ2562" s="141"/>
      <c r="CA2562" s="141"/>
      <c r="CB2562" s="141"/>
      <c r="CC2562" s="141"/>
      <c r="CD2562" s="141"/>
      <c r="CE2562" s="141"/>
      <c r="CF2562" s="141"/>
      <c r="CG2562" s="141"/>
    </row>
    <row r="2563" spans="1:85" x14ac:dyDescent="0.35">
      <c r="A2563" s="155" t="s">
        <v>5887</v>
      </c>
      <c r="B2563" s="139" t="s">
        <v>4075</v>
      </c>
      <c r="C2563" s="18">
        <v>43748</v>
      </c>
      <c r="D2563" s="144">
        <v>0</v>
      </c>
      <c r="E2563" s="141" t="s">
        <v>2186</v>
      </c>
      <c r="F2563" s="141">
        <v>4</v>
      </c>
      <c r="G2563" s="141" t="s">
        <v>2891</v>
      </c>
      <c r="H2563" s="141">
        <v>2019</v>
      </c>
      <c r="I2563" s="18">
        <v>43748</v>
      </c>
      <c r="J2563" s="144">
        <v>0.81666666666666665</v>
      </c>
      <c r="K2563" s="378"/>
      <c r="L2563" s="139" t="s">
        <v>4075</v>
      </c>
      <c r="M2563" s="141" t="s">
        <v>28</v>
      </c>
      <c r="N2563" s="248"/>
      <c r="O2563" s="141" t="s">
        <v>26</v>
      </c>
      <c r="P2563" s="141"/>
      <c r="Q2563" s="141" t="s">
        <v>5888</v>
      </c>
      <c r="R2563" s="141" t="s">
        <v>5889</v>
      </c>
      <c r="S2563" s="141"/>
      <c r="T2563" s="141" t="s">
        <v>5890</v>
      </c>
      <c r="U2563" s="141">
        <v>0</v>
      </c>
      <c r="V2563" s="141"/>
      <c r="W2563" s="139" t="s">
        <v>4075</v>
      </c>
      <c r="X2563" s="141" t="s">
        <v>25</v>
      </c>
      <c r="Y2563" s="141" t="s">
        <v>27</v>
      </c>
      <c r="Z2563" s="141"/>
      <c r="AA2563" s="141" t="s">
        <v>34</v>
      </c>
      <c r="AB2563" s="141"/>
      <c r="AC2563" s="139" t="s">
        <v>18049</v>
      </c>
      <c r="AD2563" s="380"/>
      <c r="AE2563" s="139" t="s">
        <v>102</v>
      </c>
      <c r="AF2563" s="139" t="s">
        <v>13068</v>
      </c>
      <c r="AG2563" s="139" t="s">
        <v>102</v>
      </c>
      <c r="AH2563" s="139" t="s">
        <v>1378</v>
      </c>
      <c r="AI2563" s="139" t="s">
        <v>1398</v>
      </c>
      <c r="AJ2563" s="139" t="s">
        <v>1563</v>
      </c>
      <c r="AK2563" s="139"/>
      <c r="AL2563" s="139"/>
      <c r="AM2563" s="141"/>
      <c r="AN2563" s="141" t="s">
        <v>8</v>
      </c>
      <c r="AO2563" s="139"/>
      <c r="AP2563" s="139" t="s">
        <v>1563</v>
      </c>
      <c r="AQ2563" s="139"/>
      <c r="AR2563" s="381"/>
      <c r="AS2563" s="139" t="s">
        <v>4075</v>
      </c>
      <c r="AT2563" s="141" t="s">
        <v>1404</v>
      </c>
      <c r="AU2563" s="141"/>
      <c r="AV2563" s="383"/>
      <c r="AW2563" s="385"/>
      <c r="AX2563" s="139" t="s">
        <v>5796</v>
      </c>
      <c r="AY2563" t="s">
        <v>18243</v>
      </c>
      <c r="BA2563" s="381"/>
      <c r="BB2563" s="139" t="s">
        <v>1450</v>
      </c>
      <c r="BC2563" s="166"/>
      <c r="BD2563" s="166"/>
      <c r="BE2563" s="166"/>
      <c r="BF2563" s="166"/>
      <c r="BG2563" s="166"/>
      <c r="BH2563" s="308"/>
      <c r="BI2563" s="308"/>
      <c r="BJ2563" s="141" t="s">
        <v>26</v>
      </c>
      <c r="BK2563" s="141" t="s">
        <v>25</v>
      </c>
      <c r="BL2563" s="141" t="s">
        <v>13136</v>
      </c>
      <c r="BM2563" s="141" t="s">
        <v>13137</v>
      </c>
      <c r="BN2563" s="139" t="s">
        <v>4075</v>
      </c>
      <c r="BQ2563" s="141"/>
      <c r="BV2563" s="141"/>
      <c r="BX2563" s="141"/>
      <c r="BY2563" s="141"/>
      <c r="BZ2563" s="141"/>
      <c r="CA2563" s="141"/>
      <c r="CB2563" s="141"/>
      <c r="CC2563" s="141"/>
      <c r="CD2563" s="141"/>
      <c r="CE2563" s="141"/>
      <c r="CF2563" s="141"/>
      <c r="CG2563" s="141"/>
    </row>
    <row r="2564" spans="1:85" x14ac:dyDescent="0.35">
      <c r="A2564" s="155" t="s">
        <v>5885</v>
      </c>
      <c r="B2564" s="139" t="s">
        <v>4075</v>
      </c>
      <c r="C2564" s="18">
        <v>43748</v>
      </c>
      <c r="D2564" s="144">
        <v>0</v>
      </c>
      <c r="E2564" s="141" t="s">
        <v>2186</v>
      </c>
      <c r="F2564" s="141">
        <v>4</v>
      </c>
      <c r="G2564" s="141" t="s">
        <v>2891</v>
      </c>
      <c r="H2564" s="141">
        <v>2019</v>
      </c>
      <c r="I2564" s="18"/>
      <c r="J2564" s="144"/>
      <c r="K2564" s="378"/>
      <c r="L2564" s="139" t="s">
        <v>4075</v>
      </c>
      <c r="M2564" s="141" t="s">
        <v>28</v>
      </c>
      <c r="N2564" s="248"/>
      <c r="O2564" s="141" t="s">
        <v>26</v>
      </c>
      <c r="P2564" s="141"/>
      <c r="Q2564" s="141"/>
      <c r="R2564" s="141"/>
      <c r="S2564" s="141"/>
      <c r="T2564" s="141" t="s">
        <v>5886</v>
      </c>
      <c r="U2564" s="141">
        <v>0</v>
      </c>
      <c r="V2564" s="141"/>
      <c r="W2564" s="139" t="s">
        <v>4075</v>
      </c>
      <c r="X2564" s="141" t="s">
        <v>25</v>
      </c>
      <c r="Y2564" s="141" t="s">
        <v>27</v>
      </c>
      <c r="Z2564" s="141"/>
      <c r="AA2564" s="141" t="s">
        <v>34</v>
      </c>
      <c r="AB2564" s="141"/>
      <c r="AC2564" s="139" t="s">
        <v>18047</v>
      </c>
      <c r="AD2564" s="380"/>
      <c r="AE2564" s="139" t="s">
        <v>102</v>
      </c>
      <c r="AF2564" s="139" t="s">
        <v>13068</v>
      </c>
      <c r="AG2564" s="139" t="s">
        <v>102</v>
      </c>
      <c r="AH2564" s="139" t="s">
        <v>1378</v>
      </c>
      <c r="AI2564" s="139" t="s">
        <v>1398</v>
      </c>
      <c r="AJ2564" s="139" t="s">
        <v>1563</v>
      </c>
      <c r="AK2564" s="139"/>
      <c r="AL2564" s="139"/>
      <c r="AM2564" s="141"/>
      <c r="AN2564" s="141" t="s">
        <v>8</v>
      </c>
      <c r="AO2564" s="139"/>
      <c r="AP2564" s="139" t="s">
        <v>1563</v>
      </c>
      <c r="AQ2564" s="139"/>
      <c r="AR2564" s="381"/>
      <c r="AS2564" s="139" t="s">
        <v>4075</v>
      </c>
      <c r="AT2564" s="141" t="s">
        <v>1404</v>
      </c>
      <c r="AU2564" s="141"/>
      <c r="AV2564" s="383"/>
      <c r="AW2564" s="385"/>
      <c r="AX2564" s="139" t="s">
        <v>1431</v>
      </c>
      <c r="AY2564" t="s">
        <v>18435</v>
      </c>
      <c r="BA2564" s="381"/>
      <c r="BB2564" s="139" t="s">
        <v>1450</v>
      </c>
      <c r="BC2564" s="166"/>
      <c r="BD2564" s="166"/>
      <c r="BE2564" s="166"/>
      <c r="BF2564" s="166"/>
      <c r="BG2564" s="166"/>
      <c r="BH2564" s="308"/>
      <c r="BI2564" s="308"/>
      <c r="BJ2564" s="141" t="s">
        <v>26</v>
      </c>
      <c r="BK2564" s="141" t="s">
        <v>26</v>
      </c>
      <c r="BL2564" s="141"/>
      <c r="BM2564" s="141"/>
      <c r="BN2564" s="139" t="s">
        <v>4075</v>
      </c>
      <c r="BQ2564" s="141"/>
      <c r="BV2564" s="141"/>
      <c r="BX2564" s="141"/>
      <c r="BY2564" s="141"/>
      <c r="BZ2564" s="141"/>
      <c r="CA2564" s="141"/>
      <c r="CB2564" s="141"/>
      <c r="CC2564" s="141"/>
      <c r="CD2564" s="141"/>
      <c r="CE2564" s="141"/>
      <c r="CF2564" s="141"/>
      <c r="CG2564" s="141"/>
    </row>
    <row r="2565" spans="1:85" x14ac:dyDescent="0.35">
      <c r="A2565" s="155" t="s">
        <v>20150</v>
      </c>
      <c r="B2565" s="139" t="s">
        <v>4075</v>
      </c>
      <c r="C2565" s="18">
        <v>43749</v>
      </c>
      <c r="D2565" s="144">
        <v>0.78249999999999997</v>
      </c>
      <c r="E2565" s="141" t="s">
        <v>2186</v>
      </c>
      <c r="F2565" s="141">
        <v>4</v>
      </c>
      <c r="G2565" s="141" t="s">
        <v>2891</v>
      </c>
      <c r="H2565" s="141">
        <v>2019</v>
      </c>
      <c r="I2565" s="18">
        <v>43749</v>
      </c>
      <c r="J2565" s="144">
        <v>0.78194444444444444</v>
      </c>
      <c r="K2565" s="378"/>
      <c r="L2565" s="139" t="s">
        <v>4075</v>
      </c>
      <c r="M2565" s="141" t="s">
        <v>28</v>
      </c>
      <c r="N2565" s="248"/>
      <c r="O2565" s="141" t="s">
        <v>25</v>
      </c>
      <c r="P2565" s="141"/>
      <c r="Q2565" s="141"/>
      <c r="R2565" s="141" t="s">
        <v>1944</v>
      </c>
      <c r="S2565" s="141"/>
      <c r="T2565" s="141" t="s">
        <v>20151</v>
      </c>
      <c r="U2565" s="141"/>
      <c r="V2565" s="141"/>
      <c r="W2565" s="139" t="s">
        <v>4075</v>
      </c>
      <c r="X2565" s="141" t="s">
        <v>6</v>
      </c>
      <c r="Y2565" s="141" t="s">
        <v>33</v>
      </c>
      <c r="Z2565" s="141"/>
      <c r="AA2565" s="141"/>
      <c r="AB2565" s="141"/>
      <c r="AC2565" s="139"/>
      <c r="AD2565" s="380"/>
      <c r="AE2565" s="139"/>
      <c r="AF2565" s="139" t="s">
        <v>13072</v>
      </c>
      <c r="AG2565" s="139"/>
      <c r="AH2565" s="139" t="s">
        <v>13</v>
      </c>
      <c r="AI2565" s="139"/>
      <c r="AJ2565" s="139"/>
      <c r="AK2565" s="139"/>
      <c r="AL2565" s="139"/>
      <c r="AM2565" s="141"/>
      <c r="AN2565" s="141"/>
      <c r="AO2565" s="139"/>
      <c r="AP2565" s="139"/>
      <c r="AQ2565" s="139"/>
      <c r="AR2565" s="381"/>
      <c r="AS2565" s="139" t="s">
        <v>4075</v>
      </c>
      <c r="AT2565" s="141" t="s">
        <v>44</v>
      </c>
      <c r="AU2565" s="141">
        <v>335</v>
      </c>
      <c r="AV2565" s="383"/>
      <c r="AW2565" s="385"/>
      <c r="AX2565" s="139" t="s">
        <v>177</v>
      </c>
      <c r="BA2565" s="381"/>
      <c r="BB2565" s="139" t="s">
        <v>5</v>
      </c>
      <c r="BC2565" s="166"/>
      <c r="BD2565" s="166"/>
      <c r="BE2565" s="166"/>
      <c r="BF2565" s="166"/>
      <c r="BG2565" s="166"/>
      <c r="BH2565" s="308"/>
      <c r="BI2565" s="308"/>
      <c r="BJ2565" s="141" t="s">
        <v>26</v>
      </c>
      <c r="BK2565" s="141" t="s">
        <v>26</v>
      </c>
      <c r="BL2565" s="141"/>
      <c r="BM2565" s="141"/>
      <c r="BN2565" s="139" t="s">
        <v>4075</v>
      </c>
      <c r="BQ2565" s="141"/>
      <c r="BV2565" s="141"/>
      <c r="BX2565" s="141"/>
      <c r="BY2565" s="141"/>
      <c r="BZ2565" s="141"/>
      <c r="CA2565" s="141"/>
      <c r="CB2565" s="141"/>
      <c r="CC2565" s="141"/>
      <c r="CD2565" s="141"/>
      <c r="CE2565" s="141"/>
      <c r="CF2565" s="141"/>
      <c r="CG2565" s="141"/>
    </row>
    <row r="2566" spans="1:85" x14ac:dyDescent="0.35">
      <c r="A2566" s="155" t="s">
        <v>5869</v>
      </c>
      <c r="B2566" s="139" t="s">
        <v>4075</v>
      </c>
      <c r="C2566" s="18">
        <v>43751</v>
      </c>
      <c r="D2566" s="144">
        <v>0</v>
      </c>
      <c r="E2566" s="141" t="s">
        <v>13275</v>
      </c>
      <c r="F2566" s="141">
        <v>4</v>
      </c>
      <c r="G2566" s="141" t="s">
        <v>2891</v>
      </c>
      <c r="H2566" s="141">
        <v>2019</v>
      </c>
      <c r="I2566" s="18">
        <v>43751</v>
      </c>
      <c r="J2566" s="144">
        <v>0.96805555555555556</v>
      </c>
      <c r="K2566" s="378"/>
      <c r="L2566" s="139" t="s">
        <v>4075</v>
      </c>
      <c r="M2566" s="141" t="s">
        <v>28</v>
      </c>
      <c r="N2566" s="248"/>
      <c r="O2566" s="141" t="s">
        <v>26</v>
      </c>
      <c r="P2566" s="141"/>
      <c r="Q2566" s="141" t="s">
        <v>5870</v>
      </c>
      <c r="R2566" s="141" t="s">
        <v>5871</v>
      </c>
      <c r="S2566" s="141"/>
      <c r="T2566" s="141" t="s">
        <v>5872</v>
      </c>
      <c r="U2566" s="141">
        <v>117994215</v>
      </c>
      <c r="V2566" s="141"/>
      <c r="W2566" s="139" t="s">
        <v>4075</v>
      </c>
      <c r="X2566" s="141" t="s">
        <v>25</v>
      </c>
      <c r="Y2566" s="141" t="s">
        <v>27</v>
      </c>
      <c r="Z2566" s="141"/>
      <c r="AA2566" s="141" t="s">
        <v>34</v>
      </c>
      <c r="AB2566" s="141"/>
      <c r="AC2566" s="139" t="s">
        <v>18049</v>
      </c>
      <c r="AD2566" s="380"/>
      <c r="AE2566" s="139" t="s">
        <v>4</v>
      </c>
      <c r="AF2566" s="139" t="s">
        <v>13073</v>
      </c>
      <c r="AG2566" s="139" t="s">
        <v>4</v>
      </c>
      <c r="AH2566" s="139" t="s">
        <v>1380</v>
      </c>
      <c r="AI2566" s="139" t="s">
        <v>15678</v>
      </c>
      <c r="AJ2566" s="139"/>
      <c r="AK2566" s="139" t="s">
        <v>15678</v>
      </c>
      <c r="AL2566" s="139" t="s">
        <v>1563</v>
      </c>
      <c r="AM2566" s="141"/>
      <c r="AN2566" s="141" t="s">
        <v>8</v>
      </c>
      <c r="AO2566" s="139"/>
      <c r="AP2566" s="139" t="s">
        <v>1563</v>
      </c>
      <c r="AQ2566" s="139"/>
      <c r="AR2566" s="381"/>
      <c r="AS2566" s="139" t="s">
        <v>4075</v>
      </c>
      <c r="AT2566" s="141" t="s">
        <v>1404</v>
      </c>
      <c r="AU2566" s="141"/>
      <c r="AV2566" s="383"/>
      <c r="AW2566" s="385"/>
      <c r="AX2566" s="139" t="s">
        <v>5586</v>
      </c>
      <c r="AY2566" t="s">
        <v>18320</v>
      </c>
      <c r="BA2566" s="381"/>
      <c r="BB2566" s="139" t="s">
        <v>17</v>
      </c>
      <c r="BC2566" s="166"/>
      <c r="BD2566" s="166"/>
      <c r="BE2566" s="166"/>
      <c r="BF2566" s="166"/>
      <c r="BG2566" s="166"/>
      <c r="BH2566" s="308"/>
      <c r="BI2566" s="308"/>
      <c r="BJ2566" s="141" t="s">
        <v>26</v>
      </c>
      <c r="BK2566" s="141" t="s">
        <v>26</v>
      </c>
      <c r="BL2566" s="141"/>
      <c r="BM2566" s="141"/>
      <c r="BN2566" s="139" t="s">
        <v>4075</v>
      </c>
      <c r="BQ2566" s="141" t="s">
        <v>16043</v>
      </c>
      <c r="BR2566" s="135" t="s">
        <v>15693</v>
      </c>
      <c r="BT2566" s="135" t="s">
        <v>15360</v>
      </c>
      <c r="BU2566" s="135" t="s">
        <v>13270</v>
      </c>
      <c r="BV2566" s="141" t="s">
        <v>13269</v>
      </c>
      <c r="BW2566" s="135" t="s">
        <v>13285</v>
      </c>
      <c r="BX2566" s="141"/>
      <c r="BY2566" s="141"/>
      <c r="BZ2566" s="141"/>
      <c r="CA2566" s="141"/>
      <c r="CB2566" s="141"/>
      <c r="CC2566" s="141"/>
      <c r="CD2566" s="141"/>
      <c r="CE2566" s="141" t="s">
        <v>15450</v>
      </c>
      <c r="CF2566" s="141" t="s">
        <v>15451</v>
      </c>
      <c r="CG2566" s="141" t="s">
        <v>4004</v>
      </c>
    </row>
    <row r="2567" spans="1:85" x14ac:dyDescent="0.35">
      <c r="A2567" s="155" t="s">
        <v>5865</v>
      </c>
      <c r="B2567" s="139" t="s">
        <v>4075</v>
      </c>
      <c r="C2567" s="18">
        <v>43752</v>
      </c>
      <c r="D2567" s="144">
        <v>0</v>
      </c>
      <c r="E2567" s="141" t="s">
        <v>13275</v>
      </c>
      <c r="F2567" s="141">
        <v>4</v>
      </c>
      <c r="G2567" s="141" t="s">
        <v>2891</v>
      </c>
      <c r="H2567" s="141">
        <v>2019</v>
      </c>
      <c r="I2567" s="18">
        <v>43752</v>
      </c>
      <c r="J2567" s="144">
        <v>0.1388888888888889</v>
      </c>
      <c r="K2567" s="378"/>
      <c r="L2567" s="139" t="s">
        <v>4075</v>
      </c>
      <c r="M2567" s="141" t="s">
        <v>28</v>
      </c>
      <c r="N2567" s="248"/>
      <c r="O2567" s="141" t="s">
        <v>26</v>
      </c>
      <c r="P2567" s="141"/>
      <c r="Q2567" s="141" t="s">
        <v>5866</v>
      </c>
      <c r="R2567" s="141" t="s">
        <v>5867</v>
      </c>
      <c r="S2567" s="141"/>
      <c r="T2567" s="141" t="s">
        <v>5868</v>
      </c>
      <c r="U2567" s="141">
        <v>117994339</v>
      </c>
      <c r="V2567" s="141"/>
      <c r="W2567" s="139" t="s">
        <v>4075</v>
      </c>
      <c r="X2567" s="141" t="s">
        <v>25</v>
      </c>
      <c r="Y2567" s="141" t="s">
        <v>27</v>
      </c>
      <c r="Z2567" s="141"/>
      <c r="AA2567" s="141" t="s">
        <v>34</v>
      </c>
      <c r="AB2567" s="141"/>
      <c r="AC2567" s="139" t="s">
        <v>18047</v>
      </c>
      <c r="AD2567" s="380"/>
      <c r="AE2567" s="139" t="s">
        <v>107</v>
      </c>
      <c r="AF2567" s="139" t="s">
        <v>13076</v>
      </c>
      <c r="AG2567" s="139" t="s">
        <v>4130</v>
      </c>
      <c r="AH2567" s="139" t="s">
        <v>1380</v>
      </c>
      <c r="AI2567" s="139" t="s">
        <v>1518</v>
      </c>
      <c r="AJ2567" s="139"/>
      <c r="AK2567" s="139" t="s">
        <v>1518</v>
      </c>
      <c r="AL2567" s="139" t="s">
        <v>1563</v>
      </c>
      <c r="AM2567" s="141"/>
      <c r="AN2567" s="141" t="s">
        <v>8</v>
      </c>
      <c r="AO2567" s="139"/>
      <c r="AP2567" s="139" t="s">
        <v>1563</v>
      </c>
      <c r="AQ2567" s="139"/>
      <c r="AR2567" s="381"/>
      <c r="AS2567" s="139" t="s">
        <v>4075</v>
      </c>
      <c r="AT2567" s="141" t="s">
        <v>1404</v>
      </c>
      <c r="AU2567" s="141"/>
      <c r="AV2567" s="383"/>
      <c r="AW2567" s="385"/>
      <c r="AX2567" s="139" t="s">
        <v>2103</v>
      </c>
      <c r="AY2567" t="s">
        <v>9870</v>
      </c>
      <c r="BA2567" s="381"/>
      <c r="BB2567" s="139" t="s">
        <v>1444</v>
      </c>
      <c r="BC2567" s="166"/>
      <c r="BD2567" s="166"/>
      <c r="BE2567" s="166"/>
      <c r="BF2567" s="166"/>
      <c r="BG2567" s="166"/>
      <c r="BH2567" s="308"/>
      <c r="BI2567" s="308"/>
      <c r="BJ2567" s="141" t="s">
        <v>26</v>
      </c>
      <c r="BK2567" s="141" t="s">
        <v>26</v>
      </c>
      <c r="BL2567" s="141"/>
      <c r="BM2567" s="141"/>
      <c r="BN2567" s="139" t="s">
        <v>4075</v>
      </c>
      <c r="BQ2567" s="141"/>
      <c r="BV2567" s="141"/>
      <c r="BX2567" s="141"/>
      <c r="BY2567" s="141"/>
      <c r="BZ2567" s="141"/>
      <c r="CA2567" s="141"/>
      <c r="CB2567" s="141"/>
      <c r="CC2567" s="141"/>
      <c r="CD2567" s="141"/>
      <c r="CE2567" s="141"/>
      <c r="CF2567" s="141"/>
      <c r="CG2567" s="141"/>
    </row>
    <row r="2568" spans="1:85" x14ac:dyDescent="0.35">
      <c r="A2568" s="155" t="s">
        <v>5861</v>
      </c>
      <c r="B2568" s="139" t="s">
        <v>4075</v>
      </c>
      <c r="C2568" s="18">
        <v>43753</v>
      </c>
      <c r="D2568" s="144">
        <v>0</v>
      </c>
      <c r="E2568" s="141" t="s">
        <v>13275</v>
      </c>
      <c r="F2568" s="141">
        <v>4</v>
      </c>
      <c r="G2568" s="141" t="s">
        <v>2891</v>
      </c>
      <c r="H2568" s="141">
        <v>2019</v>
      </c>
      <c r="I2568" s="18">
        <v>43753</v>
      </c>
      <c r="J2568" s="144">
        <v>2.4305555555555556E-2</v>
      </c>
      <c r="K2568" s="378"/>
      <c r="L2568" s="139" t="s">
        <v>4075</v>
      </c>
      <c r="M2568" s="141" t="s">
        <v>28</v>
      </c>
      <c r="N2568" s="248"/>
      <c r="O2568" s="141" t="s">
        <v>26</v>
      </c>
      <c r="P2568" s="141"/>
      <c r="Q2568" s="141" t="s">
        <v>5862</v>
      </c>
      <c r="R2568" s="141" t="s">
        <v>5863</v>
      </c>
      <c r="S2568" s="141"/>
      <c r="T2568" s="141" t="s">
        <v>5864</v>
      </c>
      <c r="U2568" s="141">
        <v>117998900</v>
      </c>
      <c r="V2568" s="141"/>
      <c r="W2568" s="139" t="s">
        <v>4075</v>
      </c>
      <c r="X2568" s="141" t="s">
        <v>25</v>
      </c>
      <c r="Y2568" s="141" t="s">
        <v>27</v>
      </c>
      <c r="Z2568" s="141"/>
      <c r="AA2568" s="141" t="s">
        <v>34</v>
      </c>
      <c r="AB2568" s="141"/>
      <c r="AC2568" s="139" t="s">
        <v>18049</v>
      </c>
      <c r="AD2568" s="380"/>
      <c r="AE2568" s="139" t="s">
        <v>102</v>
      </c>
      <c r="AF2568" s="139" t="s">
        <v>13078</v>
      </c>
      <c r="AG2568" s="139" t="s">
        <v>102</v>
      </c>
      <c r="AH2568" s="139" t="s">
        <v>1378</v>
      </c>
      <c r="AI2568" s="139" t="s">
        <v>1390</v>
      </c>
      <c r="AJ2568" s="139" t="s">
        <v>87</v>
      </c>
      <c r="AK2568" s="139"/>
      <c r="AL2568" s="139"/>
      <c r="AM2568" s="141"/>
      <c r="AN2568" s="141" t="s">
        <v>8</v>
      </c>
      <c r="AO2568" s="139"/>
      <c r="AP2568" s="139" t="s">
        <v>87</v>
      </c>
      <c r="AQ2568" s="139"/>
      <c r="AR2568" s="381"/>
      <c r="AS2568" s="139" t="s">
        <v>4075</v>
      </c>
      <c r="AT2568" s="141" t="s">
        <v>44</v>
      </c>
      <c r="AU2568" s="141">
        <v>424</v>
      </c>
      <c r="AV2568" s="383"/>
      <c r="AW2568" s="385"/>
      <c r="AX2568" s="139" t="s">
        <v>2013</v>
      </c>
      <c r="AY2568" t="s">
        <v>19368</v>
      </c>
      <c r="BA2568" s="381"/>
      <c r="BB2568" s="139" t="s">
        <v>1446</v>
      </c>
      <c r="BC2568" s="166"/>
      <c r="BD2568" s="166"/>
      <c r="BE2568" s="166"/>
      <c r="BF2568" s="166"/>
      <c r="BG2568" s="166"/>
      <c r="BH2568" s="308"/>
      <c r="BI2568" s="308"/>
      <c r="BJ2568" s="141" t="s">
        <v>26</v>
      </c>
      <c r="BK2568" s="141" t="s">
        <v>26</v>
      </c>
      <c r="BL2568" s="141"/>
      <c r="BM2568" s="141"/>
      <c r="BN2568" s="139" t="s">
        <v>4075</v>
      </c>
      <c r="BQ2568" s="141"/>
      <c r="BV2568" s="141"/>
      <c r="BX2568" s="141"/>
      <c r="BY2568" s="141"/>
      <c r="BZ2568" s="141"/>
      <c r="CA2568" s="141"/>
      <c r="CB2568" s="141"/>
      <c r="CC2568" s="141"/>
      <c r="CD2568" s="141"/>
      <c r="CE2568" s="141"/>
      <c r="CF2568" s="141"/>
      <c r="CG2568" s="141"/>
    </row>
    <row r="2569" spans="1:85" x14ac:dyDescent="0.35">
      <c r="A2569" s="155" t="s">
        <v>20152</v>
      </c>
      <c r="B2569" s="139" t="s">
        <v>4075</v>
      </c>
      <c r="C2569" s="18">
        <v>43755</v>
      </c>
      <c r="D2569" s="144">
        <v>0.71986111111111106</v>
      </c>
      <c r="E2569" s="141" t="s">
        <v>13275</v>
      </c>
      <c r="F2569" s="141">
        <v>4</v>
      </c>
      <c r="G2569" s="141" t="s">
        <v>2891</v>
      </c>
      <c r="H2569" s="141">
        <v>2019</v>
      </c>
      <c r="I2569" s="18">
        <v>43755</v>
      </c>
      <c r="J2569" s="144">
        <v>0.71944444444444444</v>
      </c>
      <c r="K2569" s="378"/>
      <c r="L2569" s="139" t="s">
        <v>4075</v>
      </c>
      <c r="M2569" s="141" t="s">
        <v>28</v>
      </c>
      <c r="N2569" s="248">
        <v>44267</v>
      </c>
      <c r="O2569" s="141" t="s">
        <v>25</v>
      </c>
      <c r="P2569" s="141"/>
      <c r="Q2569" s="141"/>
      <c r="R2569" s="141" t="s">
        <v>1944</v>
      </c>
      <c r="S2569" s="141"/>
      <c r="T2569" s="141" t="s">
        <v>20153</v>
      </c>
      <c r="U2569" s="141"/>
      <c r="V2569" s="141"/>
      <c r="W2569" s="139" t="s">
        <v>4075</v>
      </c>
      <c r="X2569" s="141" t="s">
        <v>25</v>
      </c>
      <c r="Y2569" s="141" t="s">
        <v>27</v>
      </c>
      <c r="Z2569" s="141"/>
      <c r="AA2569" s="141" t="s">
        <v>34</v>
      </c>
      <c r="AB2569" s="141"/>
      <c r="AC2569" s="139" t="s">
        <v>18047</v>
      </c>
      <c r="AD2569" s="380"/>
      <c r="AE2569" s="139" t="s">
        <v>103</v>
      </c>
      <c r="AF2569" s="139" t="s">
        <v>13079</v>
      </c>
      <c r="AG2569" s="139" t="s">
        <v>103</v>
      </c>
      <c r="AH2569" s="139" t="s">
        <v>1380</v>
      </c>
      <c r="AI2569" s="139" t="s">
        <v>41</v>
      </c>
      <c r="AJ2569" s="139"/>
      <c r="AK2569" s="139" t="s">
        <v>41</v>
      </c>
      <c r="AL2569" s="139" t="s">
        <v>1408</v>
      </c>
      <c r="AM2569" s="141" t="s">
        <v>9</v>
      </c>
      <c r="AN2569" s="141" t="s">
        <v>8</v>
      </c>
      <c r="AO2569" s="139"/>
      <c r="AP2569" s="139" t="s">
        <v>1408</v>
      </c>
      <c r="AQ2569" s="139"/>
      <c r="AR2569" s="381"/>
      <c r="AS2569" s="139" t="s">
        <v>4075</v>
      </c>
      <c r="AT2569" s="141" t="s">
        <v>1404</v>
      </c>
      <c r="AU2569" s="141"/>
      <c r="AV2569" s="383"/>
      <c r="AW2569" s="385"/>
      <c r="AX2569" s="139" t="s">
        <v>49</v>
      </c>
      <c r="AY2569" t="s">
        <v>18569</v>
      </c>
      <c r="BA2569" s="381"/>
      <c r="BB2569" s="139" t="s">
        <v>17</v>
      </c>
      <c r="BC2569" s="166"/>
      <c r="BD2569" s="166"/>
      <c r="BE2569" s="166"/>
      <c r="BF2569" s="166"/>
      <c r="BG2569" s="166"/>
      <c r="BH2569" s="308"/>
      <c r="BI2569" s="308"/>
      <c r="BJ2569" s="141" t="s">
        <v>26</v>
      </c>
      <c r="BK2569" s="141" t="s">
        <v>26</v>
      </c>
      <c r="BL2569" s="141"/>
      <c r="BM2569" s="141"/>
      <c r="BN2569" s="139" t="s">
        <v>4075</v>
      </c>
      <c r="BQ2569" s="141"/>
      <c r="BV2569" s="141"/>
      <c r="BX2569" s="141"/>
      <c r="BY2569" s="141"/>
      <c r="BZ2569" s="141"/>
      <c r="CA2569" s="141"/>
      <c r="CB2569" s="141"/>
      <c r="CC2569" s="141"/>
      <c r="CD2569" s="141"/>
      <c r="CE2569" s="141"/>
      <c r="CF2569" s="141"/>
      <c r="CG2569" s="141"/>
    </row>
    <row r="2570" spans="1:85" x14ac:dyDescent="0.35">
      <c r="A2570" s="155" t="s">
        <v>5857</v>
      </c>
      <c r="B2570" s="139" t="s">
        <v>4075</v>
      </c>
      <c r="C2570" s="18">
        <v>43755</v>
      </c>
      <c r="D2570" s="144">
        <v>0</v>
      </c>
      <c r="E2570" s="141" t="s">
        <v>13275</v>
      </c>
      <c r="F2570" s="141">
        <v>4</v>
      </c>
      <c r="G2570" s="141" t="s">
        <v>2891</v>
      </c>
      <c r="H2570" s="141">
        <v>2019</v>
      </c>
      <c r="I2570" s="18">
        <v>43755</v>
      </c>
      <c r="J2570" s="144">
        <v>0.79374999999999996</v>
      </c>
      <c r="K2570" s="378"/>
      <c r="L2570" s="139" t="s">
        <v>4075</v>
      </c>
      <c r="M2570" s="141" t="s">
        <v>28</v>
      </c>
      <c r="N2570" s="248"/>
      <c r="O2570" s="141" t="s">
        <v>26</v>
      </c>
      <c r="P2570" s="141"/>
      <c r="Q2570" s="141" t="s">
        <v>5858</v>
      </c>
      <c r="R2570" s="141" t="s">
        <v>5859</v>
      </c>
      <c r="S2570" s="141"/>
      <c r="T2570" s="141" t="s">
        <v>5860</v>
      </c>
      <c r="U2570" s="141">
        <v>0</v>
      </c>
      <c r="V2570" s="141"/>
      <c r="W2570" s="139" t="s">
        <v>4075</v>
      </c>
      <c r="X2570" s="141" t="s">
        <v>25</v>
      </c>
      <c r="Y2570" s="141" t="s">
        <v>27</v>
      </c>
      <c r="Z2570" s="141"/>
      <c r="AA2570" s="141" t="s">
        <v>34</v>
      </c>
      <c r="AB2570" s="141"/>
      <c r="AC2570" s="139" t="s">
        <v>18050</v>
      </c>
      <c r="AD2570" s="380"/>
      <c r="AE2570" s="139" t="s">
        <v>107</v>
      </c>
      <c r="AF2570" s="139" t="s">
        <v>13076</v>
      </c>
      <c r="AG2570" s="139" t="s">
        <v>4130</v>
      </c>
      <c r="AH2570" s="139" t="s">
        <v>1380</v>
      </c>
      <c r="AI2570" s="139" t="s">
        <v>1518</v>
      </c>
      <c r="AJ2570" s="139"/>
      <c r="AK2570" s="139" t="s">
        <v>1518</v>
      </c>
      <c r="AL2570" s="139" t="s">
        <v>11</v>
      </c>
      <c r="AM2570" s="141"/>
      <c r="AN2570" s="141" t="s">
        <v>8</v>
      </c>
      <c r="AO2570" s="139"/>
      <c r="AP2570" s="139" t="s">
        <v>11</v>
      </c>
      <c r="AQ2570" s="139" t="s">
        <v>5582</v>
      </c>
      <c r="AR2570" s="381"/>
      <c r="AS2570" s="139" t="s">
        <v>4075</v>
      </c>
      <c r="AT2570" s="141" t="s">
        <v>43</v>
      </c>
      <c r="AU2570" s="141">
        <v>320</v>
      </c>
      <c r="AV2570" s="383"/>
      <c r="AW2570" s="385"/>
      <c r="AX2570" s="139" t="s">
        <v>3723</v>
      </c>
      <c r="AY2570" t="s">
        <v>18383</v>
      </c>
      <c r="BA2570" s="381"/>
      <c r="BB2570" s="139" t="s">
        <v>1452</v>
      </c>
      <c r="BC2570" s="166"/>
      <c r="BD2570" s="166"/>
      <c r="BE2570" s="166"/>
      <c r="BF2570" s="166"/>
      <c r="BG2570" s="166"/>
      <c r="BH2570" s="308"/>
      <c r="BI2570" s="308"/>
      <c r="BJ2570" s="141" t="s">
        <v>26</v>
      </c>
      <c r="BK2570" s="141" t="s">
        <v>26</v>
      </c>
      <c r="BL2570" s="141"/>
      <c r="BM2570" s="141"/>
      <c r="BN2570" s="139" t="s">
        <v>4075</v>
      </c>
      <c r="BQ2570" s="141"/>
      <c r="BV2570" s="141"/>
      <c r="BX2570" s="141"/>
      <c r="BY2570" s="141"/>
      <c r="BZ2570" s="141"/>
      <c r="CA2570" s="141"/>
      <c r="CB2570" s="141"/>
      <c r="CC2570" s="141"/>
      <c r="CD2570" s="141"/>
      <c r="CE2570" s="141"/>
      <c r="CF2570" s="141"/>
      <c r="CG2570" s="141"/>
    </row>
    <row r="2571" spans="1:85" x14ac:dyDescent="0.35">
      <c r="A2571" s="155" t="s">
        <v>5852</v>
      </c>
      <c r="B2571" s="139" t="s">
        <v>4075</v>
      </c>
      <c r="C2571" s="18">
        <v>43756</v>
      </c>
      <c r="D2571" s="144">
        <v>0</v>
      </c>
      <c r="E2571" s="141" t="s">
        <v>13275</v>
      </c>
      <c r="F2571" s="141">
        <v>4</v>
      </c>
      <c r="G2571" s="141" t="s">
        <v>2891</v>
      </c>
      <c r="H2571" s="141">
        <v>2019</v>
      </c>
      <c r="I2571" s="18">
        <v>43756</v>
      </c>
      <c r="J2571" s="144">
        <v>0.41458333333333336</v>
      </c>
      <c r="K2571" s="378"/>
      <c r="L2571" s="139" t="s">
        <v>4075</v>
      </c>
      <c r="M2571" s="141" t="s">
        <v>28</v>
      </c>
      <c r="N2571" s="248"/>
      <c r="O2571" s="141" t="s">
        <v>26</v>
      </c>
      <c r="P2571" s="141"/>
      <c r="Q2571" s="141" t="s">
        <v>5853</v>
      </c>
      <c r="R2571" s="141" t="s">
        <v>5854</v>
      </c>
      <c r="S2571" s="141"/>
      <c r="T2571" s="141" t="s">
        <v>5855</v>
      </c>
      <c r="U2571" s="141">
        <v>0</v>
      </c>
      <c r="V2571" s="141"/>
      <c r="W2571" s="139" t="s">
        <v>4075</v>
      </c>
      <c r="X2571" s="141" t="s">
        <v>25</v>
      </c>
      <c r="Y2571" s="141" t="s">
        <v>27</v>
      </c>
      <c r="Z2571" s="141"/>
      <c r="AA2571" s="141" t="s">
        <v>34</v>
      </c>
      <c r="AB2571" s="141"/>
      <c r="AC2571" s="139" t="s">
        <v>18048</v>
      </c>
      <c r="AD2571" s="380"/>
      <c r="AE2571" s="139" t="s">
        <v>107</v>
      </c>
      <c r="AF2571" s="139" t="s">
        <v>13076</v>
      </c>
      <c r="AG2571" s="139" t="s">
        <v>4130</v>
      </c>
      <c r="AH2571" s="139" t="s">
        <v>1380</v>
      </c>
      <c r="AI2571" s="139" t="s">
        <v>1518</v>
      </c>
      <c r="AJ2571" s="139"/>
      <c r="AK2571" s="139" t="s">
        <v>1518</v>
      </c>
      <c r="AL2571" s="139" t="s">
        <v>1500</v>
      </c>
      <c r="AM2571" s="141"/>
      <c r="AN2571" s="141" t="s">
        <v>8</v>
      </c>
      <c r="AO2571" s="139"/>
      <c r="AP2571" s="139" t="s">
        <v>1500</v>
      </c>
      <c r="AQ2571" s="139" t="s">
        <v>5582</v>
      </c>
      <c r="AR2571" s="381"/>
      <c r="AS2571" s="139" t="s">
        <v>4075</v>
      </c>
      <c r="AT2571" s="141" t="s">
        <v>1404</v>
      </c>
      <c r="AU2571" s="141">
        <v>495</v>
      </c>
      <c r="AV2571" s="383"/>
      <c r="AW2571" s="385"/>
      <c r="AX2571" s="139" t="s">
        <v>119</v>
      </c>
      <c r="AY2571" t="s">
        <v>19125</v>
      </c>
      <c r="BA2571" s="381"/>
      <c r="BB2571" s="139" t="s">
        <v>1450</v>
      </c>
      <c r="BC2571" s="166">
        <v>137</v>
      </c>
      <c r="BD2571" s="166"/>
      <c r="BE2571" s="166"/>
      <c r="BF2571" s="166"/>
      <c r="BG2571" s="166"/>
      <c r="BH2571" s="308" t="s">
        <v>5856</v>
      </c>
      <c r="BI2571" s="308"/>
      <c r="BJ2571" s="141" t="s">
        <v>26</v>
      </c>
      <c r="BK2571" s="141" t="s">
        <v>26</v>
      </c>
      <c r="BL2571" s="141"/>
      <c r="BM2571" s="141"/>
      <c r="BN2571" s="139" t="s">
        <v>4075</v>
      </c>
      <c r="BQ2571" s="141"/>
      <c r="BV2571" s="141"/>
      <c r="BX2571" s="141"/>
      <c r="BY2571" s="141"/>
      <c r="BZ2571" s="141"/>
      <c r="CA2571" s="141"/>
      <c r="CB2571" s="141"/>
      <c r="CC2571" s="141"/>
      <c r="CD2571" s="141"/>
      <c r="CE2571" s="141"/>
      <c r="CF2571" s="141"/>
      <c r="CG2571" s="141"/>
    </row>
    <row r="2572" spans="1:85" x14ac:dyDescent="0.35">
      <c r="A2572" s="155" t="s">
        <v>5848</v>
      </c>
      <c r="B2572" s="139" t="s">
        <v>4075</v>
      </c>
      <c r="C2572" s="18">
        <v>43757</v>
      </c>
      <c r="D2572" s="144">
        <v>0</v>
      </c>
      <c r="E2572" s="141" t="s">
        <v>13275</v>
      </c>
      <c r="F2572" s="141">
        <v>4</v>
      </c>
      <c r="G2572" s="141" t="s">
        <v>2891</v>
      </c>
      <c r="H2572" s="141">
        <v>2019</v>
      </c>
      <c r="I2572" s="18">
        <v>43757</v>
      </c>
      <c r="J2572" s="144">
        <v>0.67569444444444449</v>
      </c>
      <c r="K2572" s="378"/>
      <c r="L2572" s="139" t="s">
        <v>4075</v>
      </c>
      <c r="M2572" s="141" t="s">
        <v>28</v>
      </c>
      <c r="N2572" s="248"/>
      <c r="O2572" s="141" t="s">
        <v>26</v>
      </c>
      <c r="P2572" s="141"/>
      <c r="Q2572" s="141" t="s">
        <v>5849</v>
      </c>
      <c r="R2572" s="141" t="s">
        <v>5850</v>
      </c>
      <c r="S2572" s="141"/>
      <c r="T2572" s="141" t="s">
        <v>5851</v>
      </c>
      <c r="U2572" s="141">
        <v>0</v>
      </c>
      <c r="V2572" s="141"/>
      <c r="W2572" s="139" t="s">
        <v>4075</v>
      </c>
      <c r="X2572" s="141" t="s">
        <v>25</v>
      </c>
      <c r="Y2572" s="141" t="s">
        <v>27</v>
      </c>
      <c r="Z2572" s="141"/>
      <c r="AA2572" s="141" t="s">
        <v>34</v>
      </c>
      <c r="AB2572" s="141"/>
      <c r="AC2572" s="139" t="s">
        <v>18050</v>
      </c>
      <c r="AD2572" s="380"/>
      <c r="AE2572" s="139" t="s">
        <v>103</v>
      </c>
      <c r="AF2572" s="139" t="s">
        <v>13069</v>
      </c>
      <c r="AG2572" s="139" t="s">
        <v>103</v>
      </c>
      <c r="AH2572" s="139" t="s">
        <v>1380</v>
      </c>
      <c r="AI2572" s="139" t="s">
        <v>7399</v>
      </c>
      <c r="AJ2572" s="139"/>
      <c r="AK2572" s="139" t="s">
        <v>7399</v>
      </c>
      <c r="AL2572" s="139" t="s">
        <v>46</v>
      </c>
      <c r="AM2572" s="141"/>
      <c r="AN2572" s="141" t="s">
        <v>8</v>
      </c>
      <c r="AO2572" s="139"/>
      <c r="AP2572" s="139" t="s">
        <v>46</v>
      </c>
      <c r="AQ2572" s="139" t="s">
        <v>5582</v>
      </c>
      <c r="AR2572" s="381"/>
      <c r="AS2572" s="139" t="s">
        <v>4075</v>
      </c>
      <c r="AT2572" s="141" t="s">
        <v>1404</v>
      </c>
      <c r="AU2572" s="141"/>
      <c r="AV2572" s="383"/>
      <c r="AW2572" s="385"/>
      <c r="AX2572" s="139" t="s">
        <v>5586</v>
      </c>
      <c r="AY2572" t="s">
        <v>19369</v>
      </c>
      <c r="BA2572" s="381"/>
      <c r="BB2572" s="139" t="s">
        <v>1450</v>
      </c>
      <c r="BC2572" s="166"/>
      <c r="BD2572" s="166"/>
      <c r="BE2572" s="166"/>
      <c r="BF2572" s="166"/>
      <c r="BG2572" s="166"/>
      <c r="BH2572" s="308"/>
      <c r="BI2572" s="308"/>
      <c r="BJ2572" s="141" t="s">
        <v>26</v>
      </c>
      <c r="BK2572" s="141" t="s">
        <v>26</v>
      </c>
      <c r="BL2572" s="141"/>
      <c r="BM2572" s="141"/>
      <c r="BN2572" s="139" t="s">
        <v>4075</v>
      </c>
      <c r="BQ2572" s="141"/>
      <c r="BV2572" s="141"/>
      <c r="BX2572" s="141"/>
      <c r="BY2572" s="141"/>
      <c r="BZ2572" s="141"/>
      <c r="CA2572" s="141"/>
      <c r="CB2572" s="141"/>
      <c r="CC2572" s="141"/>
      <c r="CD2572" s="141"/>
      <c r="CE2572" s="141"/>
      <c r="CF2572" s="141"/>
      <c r="CG2572" s="141"/>
    </row>
    <row r="2573" spans="1:85" x14ac:dyDescent="0.35">
      <c r="A2573" s="155" t="s">
        <v>5837</v>
      </c>
      <c r="B2573" s="139" t="s">
        <v>4075</v>
      </c>
      <c r="C2573" s="18">
        <v>43758</v>
      </c>
      <c r="D2573" s="144">
        <v>0</v>
      </c>
      <c r="E2573" s="141" t="s">
        <v>13276</v>
      </c>
      <c r="F2573" s="141">
        <v>4</v>
      </c>
      <c r="G2573" s="141" t="s">
        <v>2891</v>
      </c>
      <c r="H2573" s="141">
        <v>2019</v>
      </c>
      <c r="I2573" s="18">
        <v>43758</v>
      </c>
      <c r="J2573" s="144">
        <v>0.50208333333333333</v>
      </c>
      <c r="K2573" s="378"/>
      <c r="L2573" s="139" t="s">
        <v>4075</v>
      </c>
      <c r="M2573" s="141" t="s">
        <v>28</v>
      </c>
      <c r="N2573" s="248"/>
      <c r="O2573" s="141" t="s">
        <v>26</v>
      </c>
      <c r="P2573" s="141"/>
      <c r="Q2573" s="141" t="s">
        <v>5838</v>
      </c>
      <c r="R2573" s="141" t="s">
        <v>5839</v>
      </c>
      <c r="S2573" s="141"/>
      <c r="T2573" s="141" t="s">
        <v>5840</v>
      </c>
      <c r="U2573" s="141">
        <v>0</v>
      </c>
      <c r="V2573" s="141"/>
      <c r="W2573" s="139" t="s">
        <v>4075</v>
      </c>
      <c r="X2573" s="141" t="s">
        <v>25</v>
      </c>
      <c r="Y2573" s="141" t="s">
        <v>27</v>
      </c>
      <c r="Z2573" s="141"/>
      <c r="AA2573" s="141" t="s">
        <v>34</v>
      </c>
      <c r="AB2573" s="141"/>
      <c r="AC2573" s="139" t="s">
        <v>18049</v>
      </c>
      <c r="AD2573" s="380"/>
      <c r="AE2573" s="139" t="s">
        <v>103</v>
      </c>
      <c r="AF2573" s="139" t="s">
        <v>13069</v>
      </c>
      <c r="AG2573" s="139" t="s">
        <v>103</v>
      </c>
      <c r="AH2573" s="139" t="s">
        <v>1380</v>
      </c>
      <c r="AI2573" s="139" t="s">
        <v>7399</v>
      </c>
      <c r="AJ2573" s="139"/>
      <c r="AK2573" s="139" t="s">
        <v>7399</v>
      </c>
      <c r="AL2573" s="139" t="s">
        <v>46</v>
      </c>
      <c r="AM2573" s="141"/>
      <c r="AN2573" s="141" t="s">
        <v>8</v>
      </c>
      <c r="AO2573" s="139"/>
      <c r="AP2573" s="139" t="s">
        <v>46</v>
      </c>
      <c r="AQ2573" s="139" t="s">
        <v>5582</v>
      </c>
      <c r="AR2573" s="381"/>
      <c r="AS2573" s="139" t="s">
        <v>4075</v>
      </c>
      <c r="AT2573" s="141" t="s">
        <v>1404</v>
      </c>
      <c r="AU2573" s="141"/>
      <c r="AV2573" s="383"/>
      <c r="AW2573" s="385"/>
      <c r="AX2573" s="139" t="s">
        <v>121</v>
      </c>
      <c r="AY2573" t="s">
        <v>18721</v>
      </c>
      <c r="BA2573" s="381"/>
      <c r="BB2573" s="139" t="s">
        <v>17</v>
      </c>
      <c r="BC2573" s="166"/>
      <c r="BD2573" s="166"/>
      <c r="BE2573" s="166"/>
      <c r="BF2573" s="166"/>
      <c r="BG2573" s="166"/>
      <c r="BH2573" s="308"/>
      <c r="BI2573" s="308"/>
      <c r="BJ2573" s="141" t="s">
        <v>26</v>
      </c>
      <c r="BK2573" s="141" t="s">
        <v>26</v>
      </c>
      <c r="BL2573" s="141"/>
      <c r="BM2573" s="141"/>
      <c r="BN2573" s="139" t="s">
        <v>4075</v>
      </c>
      <c r="BQ2573" s="141"/>
      <c r="BV2573" s="141"/>
      <c r="BX2573" s="141"/>
      <c r="BY2573" s="141"/>
      <c r="BZ2573" s="141"/>
      <c r="CA2573" s="141"/>
      <c r="CB2573" s="141"/>
      <c r="CC2573" s="141"/>
      <c r="CD2573" s="141"/>
      <c r="CE2573" s="141"/>
      <c r="CF2573" s="141"/>
      <c r="CG2573" s="141"/>
    </row>
    <row r="2574" spans="1:85" x14ac:dyDescent="0.35">
      <c r="A2574" s="155" t="s">
        <v>5841</v>
      </c>
      <c r="B2574" s="139" t="s">
        <v>4075</v>
      </c>
      <c r="C2574" s="18">
        <v>43758</v>
      </c>
      <c r="D2574" s="144">
        <v>0</v>
      </c>
      <c r="E2574" s="141" t="s">
        <v>13276</v>
      </c>
      <c r="F2574" s="141">
        <v>4</v>
      </c>
      <c r="G2574" s="141" t="s">
        <v>2891</v>
      </c>
      <c r="H2574" s="141">
        <v>2019</v>
      </c>
      <c r="I2574" s="18">
        <v>43758</v>
      </c>
      <c r="J2574" s="144">
        <v>0.59583333333333333</v>
      </c>
      <c r="K2574" s="378"/>
      <c r="L2574" s="139" t="s">
        <v>4075</v>
      </c>
      <c r="M2574" s="141" t="s">
        <v>28</v>
      </c>
      <c r="N2574" s="248"/>
      <c r="O2574" s="141" t="s">
        <v>26</v>
      </c>
      <c r="P2574" s="141"/>
      <c r="Q2574" s="141" t="s">
        <v>5842</v>
      </c>
      <c r="R2574" s="141" t="s">
        <v>5843</v>
      </c>
      <c r="S2574" s="141"/>
      <c r="T2574" s="141" t="s">
        <v>5844</v>
      </c>
      <c r="U2574" s="141">
        <v>0</v>
      </c>
      <c r="V2574" s="141"/>
      <c r="W2574" s="139" t="s">
        <v>4075</v>
      </c>
      <c r="X2574" s="141" t="s">
        <v>25</v>
      </c>
      <c r="Y2574" s="141" t="s">
        <v>27</v>
      </c>
      <c r="Z2574" s="141"/>
      <c r="AA2574" s="141" t="s">
        <v>34</v>
      </c>
      <c r="AB2574" s="141"/>
      <c r="AC2574" s="139" t="s">
        <v>18047</v>
      </c>
      <c r="AD2574" s="380"/>
      <c r="AE2574" s="139" t="s">
        <v>6</v>
      </c>
      <c r="AF2574" s="139" t="s">
        <v>13087</v>
      </c>
      <c r="AG2574" s="139" t="s">
        <v>6</v>
      </c>
      <c r="AH2574" s="139" t="s">
        <v>13</v>
      </c>
      <c r="AI2574" s="139" t="s">
        <v>13</v>
      </c>
      <c r="AJ2574" s="139"/>
      <c r="AK2574" s="139"/>
      <c r="AL2574" s="139"/>
      <c r="AM2574" s="141"/>
      <c r="AN2574" s="141" t="s">
        <v>8</v>
      </c>
      <c r="AO2574" s="139"/>
      <c r="AP2574" s="139" t="s">
        <v>1375</v>
      </c>
      <c r="AQ2574" s="139"/>
      <c r="AR2574" s="381"/>
      <c r="AS2574" s="139" t="s">
        <v>4075</v>
      </c>
      <c r="AT2574" s="141" t="s">
        <v>1404</v>
      </c>
      <c r="AU2574" s="141"/>
      <c r="AV2574" s="383"/>
      <c r="AW2574" s="385"/>
      <c r="AX2574" s="139" t="s">
        <v>5612</v>
      </c>
      <c r="AY2574" t="s">
        <v>18256</v>
      </c>
      <c r="BA2574" s="381"/>
      <c r="BB2574" s="139" t="s">
        <v>1469</v>
      </c>
      <c r="BC2574" s="166"/>
      <c r="BD2574" s="166"/>
      <c r="BE2574" s="166"/>
      <c r="BF2574" s="166"/>
      <c r="BG2574" s="166"/>
      <c r="BH2574" s="308"/>
      <c r="BI2574" s="308"/>
      <c r="BJ2574" s="141" t="s">
        <v>26</v>
      </c>
      <c r="BK2574" s="141" t="s">
        <v>26</v>
      </c>
      <c r="BL2574" s="141"/>
      <c r="BM2574" s="141"/>
      <c r="BN2574" s="139" t="s">
        <v>4075</v>
      </c>
      <c r="BQ2574" s="141"/>
      <c r="BV2574" s="141"/>
      <c r="BX2574" s="141"/>
      <c r="BY2574" s="141"/>
      <c r="BZ2574" s="141"/>
      <c r="CA2574" s="141"/>
      <c r="CB2574" s="141"/>
      <c r="CC2574" s="141"/>
      <c r="CD2574" s="141"/>
      <c r="CE2574" s="141"/>
      <c r="CF2574" s="141"/>
      <c r="CG2574" s="141"/>
    </row>
    <row r="2575" spans="1:85" x14ac:dyDescent="0.35">
      <c r="A2575" s="155" t="s">
        <v>5846</v>
      </c>
      <c r="B2575" s="139" t="s">
        <v>4075</v>
      </c>
      <c r="C2575" s="18">
        <v>43758</v>
      </c>
      <c r="D2575" s="144">
        <v>0</v>
      </c>
      <c r="E2575" s="141" t="s">
        <v>13276</v>
      </c>
      <c r="F2575" s="141">
        <v>4</v>
      </c>
      <c r="G2575" s="141" t="s">
        <v>2891</v>
      </c>
      <c r="H2575" s="141">
        <v>2019</v>
      </c>
      <c r="I2575" s="18"/>
      <c r="J2575" s="144"/>
      <c r="K2575" s="378"/>
      <c r="L2575" s="139" t="s">
        <v>4075</v>
      </c>
      <c r="M2575" s="141" t="s">
        <v>28</v>
      </c>
      <c r="N2575" s="248"/>
      <c r="O2575" s="141" t="s">
        <v>26</v>
      </c>
      <c r="P2575" s="141"/>
      <c r="Q2575" s="141"/>
      <c r="R2575" s="141"/>
      <c r="S2575" s="141"/>
      <c r="T2575" s="141" t="s">
        <v>5847</v>
      </c>
      <c r="U2575" s="141">
        <v>0</v>
      </c>
      <c r="V2575" s="141"/>
      <c r="W2575" s="139" t="s">
        <v>4075</v>
      </c>
      <c r="X2575" s="141" t="s">
        <v>25</v>
      </c>
      <c r="Y2575" s="141" t="s">
        <v>27</v>
      </c>
      <c r="Z2575" s="141"/>
      <c r="AA2575" s="141" t="s">
        <v>34</v>
      </c>
      <c r="AB2575" s="141"/>
      <c r="AC2575" s="139" t="s">
        <v>18049</v>
      </c>
      <c r="AD2575" s="380"/>
      <c r="AE2575" s="139" t="s">
        <v>102</v>
      </c>
      <c r="AF2575" s="139" t="s">
        <v>13068</v>
      </c>
      <c r="AG2575" s="139" t="s">
        <v>102</v>
      </c>
      <c r="AH2575" s="139" t="s">
        <v>1378</v>
      </c>
      <c r="AI2575" s="139" t="s">
        <v>1398</v>
      </c>
      <c r="AJ2575" s="139" t="s">
        <v>1423</v>
      </c>
      <c r="AK2575" s="139"/>
      <c r="AL2575" s="139"/>
      <c r="AM2575" s="141"/>
      <c r="AN2575" s="141" t="s">
        <v>8</v>
      </c>
      <c r="AO2575" s="139"/>
      <c r="AP2575" s="139" t="s">
        <v>1423</v>
      </c>
      <c r="AQ2575" s="139"/>
      <c r="AR2575" s="381"/>
      <c r="AS2575" s="139" t="s">
        <v>4075</v>
      </c>
      <c r="AT2575" s="141" t="s">
        <v>44</v>
      </c>
      <c r="AU2575" s="141">
        <v>520</v>
      </c>
      <c r="AV2575" s="383"/>
      <c r="AW2575" s="385"/>
      <c r="AX2575" s="139" t="s">
        <v>2493</v>
      </c>
      <c r="AY2575" t="s">
        <v>18873</v>
      </c>
      <c r="BA2575" s="381"/>
      <c r="BB2575" s="139" t="s">
        <v>1446</v>
      </c>
      <c r="BC2575" s="166"/>
      <c r="BD2575" s="166"/>
      <c r="BE2575" s="166"/>
      <c r="BF2575" s="166"/>
      <c r="BG2575" s="166"/>
      <c r="BH2575" s="308"/>
      <c r="BI2575" s="308"/>
      <c r="BJ2575" s="141" t="s">
        <v>26</v>
      </c>
      <c r="BK2575" s="141" t="s">
        <v>26</v>
      </c>
      <c r="BL2575" s="141"/>
      <c r="BM2575" s="141"/>
      <c r="BN2575" s="139" t="s">
        <v>4075</v>
      </c>
      <c r="BQ2575" s="141"/>
      <c r="BV2575" s="141"/>
      <c r="BX2575" s="141"/>
      <c r="BY2575" s="141"/>
      <c r="BZ2575" s="141"/>
      <c r="CA2575" s="141"/>
      <c r="CB2575" s="141"/>
      <c r="CC2575" s="141"/>
      <c r="CD2575" s="141"/>
      <c r="CE2575" s="141"/>
      <c r="CF2575" s="141"/>
      <c r="CG2575" s="141"/>
    </row>
    <row r="2576" spans="1:85" x14ac:dyDescent="0.35">
      <c r="A2576" s="155" t="s">
        <v>5829</v>
      </c>
      <c r="B2576" s="139" t="s">
        <v>4075</v>
      </c>
      <c r="C2576" s="18">
        <v>43760</v>
      </c>
      <c r="D2576" s="144">
        <v>0</v>
      </c>
      <c r="E2576" s="141" t="s">
        <v>13276</v>
      </c>
      <c r="F2576" s="141">
        <v>4</v>
      </c>
      <c r="G2576" s="141" t="s">
        <v>2891</v>
      </c>
      <c r="H2576" s="141">
        <v>2019</v>
      </c>
      <c r="I2576" s="18">
        <v>43760</v>
      </c>
      <c r="J2576" s="144"/>
      <c r="K2576" s="378"/>
      <c r="L2576" s="139" t="s">
        <v>4075</v>
      </c>
      <c r="M2576" s="141" t="s">
        <v>28</v>
      </c>
      <c r="N2576" s="248"/>
      <c r="O2576" s="141" t="s">
        <v>26</v>
      </c>
      <c r="P2576" s="141"/>
      <c r="Q2576" s="141" t="s">
        <v>5830</v>
      </c>
      <c r="R2576" s="141"/>
      <c r="S2576" s="141"/>
      <c r="T2576" s="141" t="s">
        <v>5831</v>
      </c>
      <c r="U2576" s="141">
        <v>0</v>
      </c>
      <c r="V2576" s="141"/>
      <c r="W2576" s="139" t="s">
        <v>4075</v>
      </c>
      <c r="X2576" s="141" t="s">
        <v>25</v>
      </c>
      <c r="Y2576" s="141" t="s">
        <v>27</v>
      </c>
      <c r="Z2576" s="141"/>
      <c r="AA2576" s="141" t="s">
        <v>34</v>
      </c>
      <c r="AB2576" s="141"/>
      <c r="AC2576" s="139" t="s">
        <v>18047</v>
      </c>
      <c r="AD2576" s="380"/>
      <c r="AE2576" s="139" t="s">
        <v>102</v>
      </c>
      <c r="AF2576" s="139" t="s">
        <v>13068</v>
      </c>
      <c r="AG2576" s="139" t="s">
        <v>102</v>
      </c>
      <c r="AH2576" s="139" t="s">
        <v>1378</v>
      </c>
      <c r="AI2576" s="139" t="s">
        <v>1398</v>
      </c>
      <c r="AJ2576" s="139" t="s">
        <v>11</v>
      </c>
      <c r="AK2576" s="139"/>
      <c r="AL2576" s="139"/>
      <c r="AM2576" s="141"/>
      <c r="AN2576" s="141" t="s">
        <v>8</v>
      </c>
      <c r="AO2576" s="139"/>
      <c r="AP2576" s="139" t="s">
        <v>11</v>
      </c>
      <c r="AQ2576" s="139"/>
      <c r="AR2576" s="381"/>
      <c r="AS2576" s="139" t="s">
        <v>4075</v>
      </c>
      <c r="AT2576" s="141" t="s">
        <v>1404</v>
      </c>
      <c r="AU2576" s="141"/>
      <c r="AV2576" s="383"/>
      <c r="AW2576" s="385"/>
      <c r="AX2576" s="139" t="s">
        <v>119</v>
      </c>
      <c r="AY2576" t="s">
        <v>19250</v>
      </c>
      <c r="BA2576" s="381"/>
      <c r="BB2576" s="139" t="s">
        <v>17</v>
      </c>
      <c r="BC2576" s="166"/>
      <c r="BD2576" s="166"/>
      <c r="BE2576" s="166"/>
      <c r="BF2576" s="166"/>
      <c r="BG2576" s="166"/>
      <c r="BH2576" s="308"/>
      <c r="BI2576" s="308"/>
      <c r="BJ2576" s="141" t="s">
        <v>26</v>
      </c>
      <c r="BK2576" s="141" t="s">
        <v>26</v>
      </c>
      <c r="BL2576" s="141"/>
      <c r="BM2576" s="141"/>
      <c r="BN2576" s="139" t="s">
        <v>4075</v>
      </c>
      <c r="BQ2576" s="141"/>
      <c r="BV2576" s="141"/>
      <c r="BX2576" s="141"/>
      <c r="BY2576" s="141"/>
      <c r="BZ2576" s="141"/>
      <c r="CA2576" s="141"/>
      <c r="CB2576" s="141"/>
      <c r="CC2576" s="141"/>
      <c r="CD2576" s="141"/>
      <c r="CE2576" s="141"/>
      <c r="CF2576" s="141"/>
      <c r="CG2576" s="141"/>
    </row>
    <row r="2577" spans="1:85" x14ac:dyDescent="0.35">
      <c r="A2577" s="155" t="s">
        <v>5832</v>
      </c>
      <c r="B2577" s="139" t="s">
        <v>4075</v>
      </c>
      <c r="C2577" s="18">
        <v>43760</v>
      </c>
      <c r="D2577" s="144">
        <v>0</v>
      </c>
      <c r="E2577" s="141" t="s">
        <v>13276</v>
      </c>
      <c r="F2577" s="141">
        <v>4</v>
      </c>
      <c r="G2577" s="141" t="s">
        <v>2891</v>
      </c>
      <c r="H2577" s="141">
        <v>2019</v>
      </c>
      <c r="I2577" s="18">
        <v>43760</v>
      </c>
      <c r="J2577" s="144">
        <v>0.62986111111111109</v>
      </c>
      <c r="K2577" s="378"/>
      <c r="L2577" s="139" t="s">
        <v>4075</v>
      </c>
      <c r="M2577" s="141" t="s">
        <v>28</v>
      </c>
      <c r="N2577" s="248"/>
      <c r="O2577" s="141" t="s">
        <v>26</v>
      </c>
      <c r="P2577" s="141"/>
      <c r="Q2577" s="141" t="s">
        <v>5833</v>
      </c>
      <c r="R2577" s="141" t="s">
        <v>5834</v>
      </c>
      <c r="S2577" s="141"/>
      <c r="T2577" s="141" t="s">
        <v>5835</v>
      </c>
      <c r="U2577" s="141">
        <v>0</v>
      </c>
      <c r="V2577" s="141"/>
      <c r="W2577" s="139" t="s">
        <v>4075</v>
      </c>
      <c r="X2577" s="141" t="s">
        <v>25</v>
      </c>
      <c r="Y2577" s="141" t="s">
        <v>27</v>
      </c>
      <c r="Z2577" s="141"/>
      <c r="AA2577" s="141" t="s">
        <v>34</v>
      </c>
      <c r="AB2577" s="141"/>
      <c r="AC2577" s="139" t="s">
        <v>18050</v>
      </c>
      <c r="AD2577" s="380"/>
      <c r="AE2577" s="139" t="s">
        <v>105</v>
      </c>
      <c r="AF2577" s="139" t="s">
        <v>13076</v>
      </c>
      <c r="AG2577" s="139" t="s">
        <v>1518</v>
      </c>
      <c r="AH2577" s="139" t="s">
        <v>1380</v>
      </c>
      <c r="AI2577" s="139" t="s">
        <v>1518</v>
      </c>
      <c r="AJ2577" s="139"/>
      <c r="AK2577" s="139" t="s">
        <v>1518</v>
      </c>
      <c r="AL2577" s="139" t="s">
        <v>1408</v>
      </c>
      <c r="AM2577" s="141"/>
      <c r="AN2577" s="141" t="s">
        <v>8</v>
      </c>
      <c r="AO2577" s="139"/>
      <c r="AP2577" s="139" t="s">
        <v>1408</v>
      </c>
      <c r="AQ2577" s="139" t="s">
        <v>5582</v>
      </c>
      <c r="AR2577" s="381"/>
      <c r="AS2577" s="139" t="s">
        <v>4075</v>
      </c>
      <c r="AT2577" s="141" t="s">
        <v>1404</v>
      </c>
      <c r="AU2577" s="141"/>
      <c r="AV2577" s="383"/>
      <c r="AW2577" s="385"/>
      <c r="AX2577" s="139" t="s">
        <v>121</v>
      </c>
      <c r="AY2577" t="s">
        <v>19343</v>
      </c>
      <c r="BA2577" s="381"/>
      <c r="BB2577" s="139" t="s">
        <v>1444</v>
      </c>
      <c r="BC2577" s="166"/>
      <c r="BD2577" s="166"/>
      <c r="BE2577" s="166"/>
      <c r="BF2577" s="166"/>
      <c r="BG2577" s="166"/>
      <c r="BH2577" s="308"/>
      <c r="BI2577" s="308"/>
      <c r="BJ2577" s="141" t="s">
        <v>26</v>
      </c>
      <c r="BK2577" s="141" t="s">
        <v>26</v>
      </c>
      <c r="BL2577" s="141"/>
      <c r="BM2577" s="141"/>
      <c r="BN2577" s="139" t="s">
        <v>4075</v>
      </c>
      <c r="BQ2577" s="141"/>
      <c r="BV2577" s="141"/>
      <c r="BX2577" s="141"/>
      <c r="BY2577" s="141"/>
      <c r="BZ2577" s="141"/>
      <c r="CA2577" s="141"/>
      <c r="CB2577" s="141"/>
      <c r="CC2577" s="141"/>
      <c r="CD2577" s="141"/>
      <c r="CE2577" s="141"/>
      <c r="CF2577" s="141"/>
      <c r="CG2577" s="141"/>
    </row>
    <row r="2578" spans="1:85" x14ac:dyDescent="0.35">
      <c r="A2578" s="155" t="s">
        <v>5825</v>
      </c>
      <c r="B2578" s="139" t="s">
        <v>4075</v>
      </c>
      <c r="C2578" s="18">
        <v>43761</v>
      </c>
      <c r="D2578" s="144">
        <v>0</v>
      </c>
      <c r="E2578" s="141" t="s">
        <v>13276</v>
      </c>
      <c r="F2578" s="141">
        <v>4</v>
      </c>
      <c r="G2578" s="141" t="s">
        <v>2891</v>
      </c>
      <c r="H2578" s="141">
        <v>2019</v>
      </c>
      <c r="I2578" s="18">
        <v>43761</v>
      </c>
      <c r="J2578" s="144">
        <v>0.67708333333333337</v>
      </c>
      <c r="K2578" s="378"/>
      <c r="L2578" s="139" t="s">
        <v>4075</v>
      </c>
      <c r="M2578" s="141" t="s">
        <v>28</v>
      </c>
      <c r="N2578" s="248"/>
      <c r="O2578" s="141" t="s">
        <v>26</v>
      </c>
      <c r="P2578" s="141"/>
      <c r="Q2578" s="141" t="s">
        <v>5826</v>
      </c>
      <c r="R2578" s="141" t="s">
        <v>5827</v>
      </c>
      <c r="S2578" s="141"/>
      <c r="T2578" s="141" t="s">
        <v>5828</v>
      </c>
      <c r="U2578" s="141">
        <v>0</v>
      </c>
      <c r="V2578" s="141"/>
      <c r="W2578" s="139" t="s">
        <v>4075</v>
      </c>
      <c r="X2578" s="141" t="s">
        <v>25</v>
      </c>
      <c r="Y2578" s="141" t="s">
        <v>27</v>
      </c>
      <c r="Z2578" s="141"/>
      <c r="AA2578" s="141" t="s">
        <v>34</v>
      </c>
      <c r="AB2578" s="141"/>
      <c r="AC2578" s="139" t="s">
        <v>18047</v>
      </c>
      <c r="AD2578" s="380"/>
      <c r="AE2578" s="139" t="s">
        <v>4</v>
      </c>
      <c r="AF2578" s="139" t="s">
        <v>13073</v>
      </c>
      <c r="AG2578" s="139" t="s">
        <v>4</v>
      </c>
      <c r="AH2578" s="139" t="s">
        <v>1380</v>
      </c>
      <c r="AI2578" s="139" t="s">
        <v>15678</v>
      </c>
      <c r="AJ2578" s="139"/>
      <c r="AK2578" s="139" t="s">
        <v>15678</v>
      </c>
      <c r="AL2578" s="139" t="s">
        <v>1563</v>
      </c>
      <c r="AM2578" s="141"/>
      <c r="AN2578" s="141" t="s">
        <v>8</v>
      </c>
      <c r="AO2578" s="139"/>
      <c r="AP2578" s="139" t="s">
        <v>1563</v>
      </c>
      <c r="AQ2578" s="139"/>
      <c r="AR2578" s="381"/>
      <c r="AS2578" s="139" t="s">
        <v>4075</v>
      </c>
      <c r="AT2578" s="141" t="s">
        <v>1404</v>
      </c>
      <c r="AU2578" s="141"/>
      <c r="AV2578" s="383"/>
      <c r="AW2578" s="385"/>
      <c r="AX2578" s="139" t="s">
        <v>3326</v>
      </c>
      <c r="AY2578" t="s">
        <v>19370</v>
      </c>
      <c r="BA2578" s="381"/>
      <c r="BB2578" s="139" t="s">
        <v>1444</v>
      </c>
      <c r="BC2578" s="166"/>
      <c r="BD2578" s="166"/>
      <c r="BE2578" s="166"/>
      <c r="BF2578" s="166"/>
      <c r="BG2578" s="166"/>
      <c r="BH2578" s="308"/>
      <c r="BI2578" s="308"/>
      <c r="BJ2578" s="141" t="s">
        <v>26</v>
      </c>
      <c r="BK2578" s="141" t="s">
        <v>26</v>
      </c>
      <c r="BL2578" s="141"/>
      <c r="BM2578" s="141"/>
      <c r="BN2578" s="139" t="s">
        <v>4075</v>
      </c>
      <c r="BQ2578" s="141" t="s">
        <v>16044</v>
      </c>
      <c r="BR2578" s="135" t="s">
        <v>15680</v>
      </c>
      <c r="BT2578" s="135" t="s">
        <v>15375</v>
      </c>
      <c r="BU2578" s="135" t="s">
        <v>13280</v>
      </c>
      <c r="BV2578" s="141" t="s">
        <v>13262</v>
      </c>
      <c r="BW2578" s="135" t="s">
        <v>13286</v>
      </c>
      <c r="BX2578" s="141" t="s">
        <v>15681</v>
      </c>
      <c r="BY2578" s="141" t="s">
        <v>12</v>
      </c>
      <c r="BZ2578" s="141" t="s">
        <v>26</v>
      </c>
      <c r="CA2578" s="141" t="s">
        <v>1848</v>
      </c>
      <c r="CB2578" s="141"/>
      <c r="CC2578" s="141" t="s">
        <v>15690</v>
      </c>
      <c r="CD2578" s="141" t="s">
        <v>15683</v>
      </c>
      <c r="CE2578" s="141" t="s">
        <v>15450</v>
      </c>
      <c r="CF2578" s="141" t="s">
        <v>15451</v>
      </c>
      <c r="CG2578" s="141" t="s">
        <v>1848</v>
      </c>
    </row>
    <row r="2579" spans="1:85" x14ac:dyDescent="0.35">
      <c r="A2579" s="155" t="s">
        <v>5820</v>
      </c>
      <c r="B2579" s="139" t="s">
        <v>4075</v>
      </c>
      <c r="C2579" s="18">
        <v>43761</v>
      </c>
      <c r="D2579" s="144">
        <v>0</v>
      </c>
      <c r="E2579" s="141" t="s">
        <v>13276</v>
      </c>
      <c r="F2579" s="141">
        <v>4</v>
      </c>
      <c r="G2579" s="141" t="s">
        <v>2891</v>
      </c>
      <c r="H2579" s="141">
        <v>2019</v>
      </c>
      <c r="I2579" s="18">
        <v>43761</v>
      </c>
      <c r="J2579" s="144"/>
      <c r="K2579" s="378"/>
      <c r="L2579" s="139" t="s">
        <v>4075</v>
      </c>
      <c r="M2579" s="141" t="s">
        <v>38</v>
      </c>
      <c r="N2579" s="248"/>
      <c r="O2579" s="141" t="s">
        <v>26</v>
      </c>
      <c r="P2579" s="141"/>
      <c r="Q2579" s="141" t="s">
        <v>5821</v>
      </c>
      <c r="R2579" s="141"/>
      <c r="S2579" s="141"/>
      <c r="T2579" s="141" t="s">
        <v>5822</v>
      </c>
      <c r="U2579" s="141">
        <v>0</v>
      </c>
      <c r="V2579" s="141" t="s">
        <v>5823</v>
      </c>
      <c r="W2579" s="139" t="s">
        <v>4075</v>
      </c>
      <c r="X2579" s="141" t="s">
        <v>25</v>
      </c>
      <c r="Y2579" s="141" t="s">
        <v>27</v>
      </c>
      <c r="Z2579" s="141"/>
      <c r="AA2579" s="141" t="s">
        <v>35</v>
      </c>
      <c r="AB2579" s="141"/>
      <c r="AC2579" s="139" t="s">
        <v>18055</v>
      </c>
      <c r="AD2579" s="380"/>
      <c r="AE2579" s="139" t="s">
        <v>102</v>
      </c>
      <c r="AF2579" s="139" t="s">
        <v>13068</v>
      </c>
      <c r="AG2579" s="139" t="s">
        <v>102</v>
      </c>
      <c r="AH2579" s="139" t="s">
        <v>1378</v>
      </c>
      <c r="AI2579" s="139" t="s">
        <v>1398</v>
      </c>
      <c r="AJ2579" s="139" t="s">
        <v>1420</v>
      </c>
      <c r="AK2579" s="139"/>
      <c r="AL2579" s="139"/>
      <c r="AM2579" s="141"/>
      <c r="AN2579" s="141" t="s">
        <v>8</v>
      </c>
      <c r="AO2579" s="139"/>
      <c r="AP2579" s="139" t="s">
        <v>1420</v>
      </c>
      <c r="AQ2579" s="139" t="s">
        <v>1420</v>
      </c>
      <c r="AR2579" s="381"/>
      <c r="AS2579" s="139" t="s">
        <v>4075</v>
      </c>
      <c r="AT2579" s="141" t="s">
        <v>44</v>
      </c>
      <c r="AU2579" s="141">
        <v>175</v>
      </c>
      <c r="AV2579" s="383"/>
      <c r="AW2579" s="385"/>
      <c r="AX2579" s="139" t="s">
        <v>5824</v>
      </c>
      <c r="AY2579" t="s">
        <v>19371</v>
      </c>
      <c r="BA2579" s="381"/>
      <c r="BB2579" s="139" t="s">
        <v>1469</v>
      </c>
      <c r="BC2579" s="166">
        <v>77758</v>
      </c>
      <c r="BD2579" s="166">
        <v>374</v>
      </c>
      <c r="BE2579" s="166"/>
      <c r="BF2579" s="166"/>
      <c r="BG2579" s="166">
        <v>4</v>
      </c>
      <c r="BH2579" s="308" t="s">
        <v>15317</v>
      </c>
      <c r="BI2579" s="308"/>
      <c r="BJ2579" s="141" t="s">
        <v>25</v>
      </c>
      <c r="BK2579" s="141" t="s">
        <v>25</v>
      </c>
      <c r="BL2579" s="141" t="s">
        <v>13132</v>
      </c>
      <c r="BM2579" s="141" t="s">
        <v>13129</v>
      </c>
      <c r="BN2579" s="139" t="s">
        <v>4075</v>
      </c>
      <c r="BQ2579" s="141"/>
      <c r="BV2579" s="141"/>
      <c r="BX2579" s="141"/>
      <c r="BY2579" s="141"/>
      <c r="BZ2579" s="141"/>
      <c r="CA2579" s="141"/>
      <c r="CB2579" s="141"/>
      <c r="CC2579" s="141"/>
      <c r="CD2579" s="141"/>
      <c r="CE2579" s="141"/>
      <c r="CF2579" s="141"/>
      <c r="CG2579" s="141"/>
    </row>
    <row r="2580" spans="1:85" x14ac:dyDescent="0.35">
      <c r="A2580" s="155" t="s">
        <v>5807</v>
      </c>
      <c r="B2580" s="139" t="s">
        <v>4075</v>
      </c>
      <c r="C2580" s="18">
        <v>43762</v>
      </c>
      <c r="D2580" s="144">
        <v>0</v>
      </c>
      <c r="E2580" s="141" t="s">
        <v>13276</v>
      </c>
      <c r="F2580" s="141">
        <v>4</v>
      </c>
      <c r="G2580" s="141" t="s">
        <v>2891</v>
      </c>
      <c r="H2580" s="141">
        <v>2019</v>
      </c>
      <c r="I2580" s="18">
        <v>43762</v>
      </c>
      <c r="J2580" s="144"/>
      <c r="K2580" s="378"/>
      <c r="L2580" s="139" t="s">
        <v>4075</v>
      </c>
      <c r="M2580" s="141" t="s">
        <v>28</v>
      </c>
      <c r="N2580" s="248"/>
      <c r="O2580" s="141" t="s">
        <v>26</v>
      </c>
      <c r="P2580" s="141"/>
      <c r="Q2580" s="141" t="s">
        <v>5808</v>
      </c>
      <c r="R2580" s="141"/>
      <c r="S2580" s="141"/>
      <c r="T2580" s="141" t="s">
        <v>5809</v>
      </c>
      <c r="U2580" s="141">
        <v>0</v>
      </c>
      <c r="V2580" s="141"/>
      <c r="W2580" s="139" t="s">
        <v>4075</v>
      </c>
      <c r="X2580" s="141" t="s">
        <v>25</v>
      </c>
      <c r="Y2580" s="141" t="s">
        <v>27</v>
      </c>
      <c r="Z2580" s="141"/>
      <c r="AA2580" s="141" t="s">
        <v>34</v>
      </c>
      <c r="AB2580" s="141"/>
      <c r="AC2580" s="139" t="s">
        <v>18047</v>
      </c>
      <c r="AD2580" s="380"/>
      <c r="AE2580" s="139" t="s">
        <v>102</v>
      </c>
      <c r="AF2580" s="139" t="s">
        <v>13068</v>
      </c>
      <c r="AG2580" s="139" t="s">
        <v>102</v>
      </c>
      <c r="AH2580" s="139" t="s">
        <v>1378</v>
      </c>
      <c r="AI2580" s="139" t="s">
        <v>1398</v>
      </c>
      <c r="AJ2580" s="139" t="s">
        <v>1563</v>
      </c>
      <c r="AK2580" s="139"/>
      <c r="AL2580" s="139"/>
      <c r="AM2580" s="141"/>
      <c r="AN2580" s="141" t="s">
        <v>8</v>
      </c>
      <c r="AO2580" s="139"/>
      <c r="AP2580" s="139" t="s">
        <v>1563</v>
      </c>
      <c r="AQ2580" s="139"/>
      <c r="AR2580" s="381"/>
      <c r="AS2580" s="139" t="s">
        <v>4075</v>
      </c>
      <c r="AT2580" s="141" t="s">
        <v>1404</v>
      </c>
      <c r="AU2580" s="141"/>
      <c r="AV2580" s="383"/>
      <c r="AW2580" s="385"/>
      <c r="AX2580" s="139" t="s">
        <v>1636</v>
      </c>
      <c r="AY2580" t="s">
        <v>19372</v>
      </c>
      <c r="BA2580" s="381"/>
      <c r="BB2580" s="139" t="s">
        <v>17</v>
      </c>
      <c r="BC2580" s="166"/>
      <c r="BD2580" s="166"/>
      <c r="BE2580" s="166"/>
      <c r="BF2580" s="166"/>
      <c r="BG2580" s="166"/>
      <c r="BH2580" s="308"/>
      <c r="BI2580" s="308"/>
      <c r="BJ2580" s="141" t="s">
        <v>26</v>
      </c>
      <c r="BK2580" s="141" t="s">
        <v>25</v>
      </c>
      <c r="BL2580" s="141" t="s">
        <v>13133</v>
      </c>
      <c r="BM2580" s="141" t="s">
        <v>13134</v>
      </c>
      <c r="BN2580" s="139" t="s">
        <v>4075</v>
      </c>
      <c r="BQ2580" s="141"/>
      <c r="BV2580" s="141"/>
      <c r="BX2580" s="141"/>
      <c r="BY2580" s="141"/>
      <c r="BZ2580" s="141"/>
      <c r="CA2580" s="141"/>
      <c r="CB2580" s="141"/>
      <c r="CC2580" s="141"/>
      <c r="CD2580" s="141"/>
      <c r="CE2580" s="141"/>
      <c r="CF2580" s="141"/>
      <c r="CG2580" s="141"/>
    </row>
    <row r="2581" spans="1:85" x14ac:dyDescent="0.35">
      <c r="A2581" s="155" t="s">
        <v>5810</v>
      </c>
      <c r="B2581" s="139" t="s">
        <v>4075</v>
      </c>
      <c r="C2581" s="18">
        <v>43762</v>
      </c>
      <c r="D2581" s="144">
        <v>0</v>
      </c>
      <c r="E2581" s="141" t="s">
        <v>13276</v>
      </c>
      <c r="F2581" s="141">
        <v>4</v>
      </c>
      <c r="G2581" s="141" t="s">
        <v>2891</v>
      </c>
      <c r="H2581" s="141">
        <v>2019</v>
      </c>
      <c r="I2581" s="18">
        <v>43762</v>
      </c>
      <c r="J2581" s="144">
        <v>0.30902777777777779</v>
      </c>
      <c r="K2581" s="378"/>
      <c r="L2581" s="139" t="s">
        <v>4075</v>
      </c>
      <c r="M2581" s="141" t="s">
        <v>28</v>
      </c>
      <c r="N2581" s="248"/>
      <c r="O2581" s="141" t="s">
        <v>26</v>
      </c>
      <c r="P2581" s="141"/>
      <c r="Q2581" s="141" t="s">
        <v>5811</v>
      </c>
      <c r="R2581" s="141" t="s">
        <v>5812</v>
      </c>
      <c r="S2581" s="141"/>
      <c r="T2581" s="141" t="s">
        <v>5813</v>
      </c>
      <c r="U2581" s="141">
        <v>0</v>
      </c>
      <c r="V2581" s="141"/>
      <c r="W2581" s="139" t="s">
        <v>4075</v>
      </c>
      <c r="X2581" s="141" t="s">
        <v>25</v>
      </c>
      <c r="Y2581" s="141" t="s">
        <v>27</v>
      </c>
      <c r="Z2581" s="141"/>
      <c r="AA2581" s="141" t="s">
        <v>34</v>
      </c>
      <c r="AB2581" s="141"/>
      <c r="AC2581" s="139" t="s">
        <v>18047</v>
      </c>
      <c r="AD2581" s="380"/>
      <c r="AE2581" s="139" t="s">
        <v>103</v>
      </c>
      <c r="AF2581" s="139" t="s">
        <v>13075</v>
      </c>
      <c r="AG2581" s="139" t="s">
        <v>103</v>
      </c>
      <c r="AH2581" s="139" t="s">
        <v>1380</v>
      </c>
      <c r="AI2581" s="139" t="s">
        <v>7340</v>
      </c>
      <c r="AJ2581" s="139"/>
      <c r="AK2581" s="139" t="s">
        <v>7340</v>
      </c>
      <c r="AL2581" s="139" t="s">
        <v>1408</v>
      </c>
      <c r="AM2581" s="141"/>
      <c r="AN2581" s="141" t="s">
        <v>8</v>
      </c>
      <c r="AO2581" s="139"/>
      <c r="AP2581" s="139" t="s">
        <v>1408</v>
      </c>
      <c r="AQ2581" s="139"/>
      <c r="AR2581" s="381"/>
      <c r="AS2581" s="139" t="s">
        <v>4075</v>
      </c>
      <c r="AT2581" s="141" t="s">
        <v>1404</v>
      </c>
      <c r="AU2581" s="141"/>
      <c r="AV2581" s="383"/>
      <c r="AW2581" s="385"/>
      <c r="AX2581" s="139" t="s">
        <v>5586</v>
      </c>
      <c r="AY2581" t="s">
        <v>18943</v>
      </c>
      <c r="BA2581" s="381"/>
      <c r="BB2581" s="139" t="s">
        <v>1469</v>
      </c>
      <c r="BC2581" s="166"/>
      <c r="BD2581" s="166"/>
      <c r="BE2581" s="166"/>
      <c r="BF2581" s="166"/>
      <c r="BG2581" s="166"/>
      <c r="BH2581" s="308"/>
      <c r="BI2581" s="308"/>
      <c r="BJ2581" s="141" t="s">
        <v>26</v>
      </c>
      <c r="BK2581" s="141" t="s">
        <v>26</v>
      </c>
      <c r="BL2581" s="141"/>
      <c r="BM2581" s="141"/>
      <c r="BN2581" s="139" t="s">
        <v>4075</v>
      </c>
      <c r="BQ2581" s="141"/>
      <c r="BV2581" s="141"/>
      <c r="BX2581" s="141"/>
      <c r="BY2581" s="141"/>
      <c r="BZ2581" s="141"/>
      <c r="CA2581" s="141"/>
      <c r="CB2581" s="141"/>
      <c r="CC2581" s="141"/>
      <c r="CD2581" s="141"/>
      <c r="CE2581" s="141"/>
      <c r="CF2581" s="141"/>
      <c r="CG2581" s="141"/>
    </row>
    <row r="2582" spans="1:85" x14ac:dyDescent="0.35">
      <c r="A2582" s="155" t="s">
        <v>5815</v>
      </c>
      <c r="B2582" s="139" t="s">
        <v>4075</v>
      </c>
      <c r="C2582" s="18">
        <v>43762</v>
      </c>
      <c r="D2582" s="144">
        <v>0</v>
      </c>
      <c r="E2582" s="141" t="s">
        <v>13276</v>
      </c>
      <c r="F2582" s="141">
        <v>4</v>
      </c>
      <c r="G2582" s="141" t="s">
        <v>2891</v>
      </c>
      <c r="H2582" s="141">
        <v>2019</v>
      </c>
      <c r="I2582" s="18">
        <v>43762</v>
      </c>
      <c r="J2582" s="144">
        <v>0.2361111111111111</v>
      </c>
      <c r="K2582" s="378"/>
      <c r="L2582" s="139" t="s">
        <v>4075</v>
      </c>
      <c r="M2582" s="141" t="s">
        <v>28</v>
      </c>
      <c r="N2582" s="248"/>
      <c r="O2582" s="141" t="s">
        <v>26</v>
      </c>
      <c r="P2582" s="141"/>
      <c r="Q2582" s="141" t="s">
        <v>5816</v>
      </c>
      <c r="R2582" s="141" t="s">
        <v>5817</v>
      </c>
      <c r="S2582" s="141"/>
      <c r="T2582" s="141" t="s">
        <v>5818</v>
      </c>
      <c r="U2582" s="141">
        <v>0</v>
      </c>
      <c r="V2582" s="141"/>
      <c r="W2582" s="139" t="s">
        <v>4075</v>
      </c>
      <c r="X2582" s="141" t="s">
        <v>25</v>
      </c>
      <c r="Y2582" s="141" t="s">
        <v>27</v>
      </c>
      <c r="Z2582" s="141"/>
      <c r="AA2582" s="141" t="s">
        <v>34</v>
      </c>
      <c r="AB2582" s="141"/>
      <c r="AC2582" s="139" t="s">
        <v>18047</v>
      </c>
      <c r="AD2582" s="380"/>
      <c r="AE2582" s="139" t="s">
        <v>4</v>
      </c>
      <c r="AF2582" s="139" t="s">
        <v>13073</v>
      </c>
      <c r="AG2582" s="139" t="s">
        <v>4</v>
      </c>
      <c r="AH2582" s="139" t="s">
        <v>1380</v>
      </c>
      <c r="AI2582" s="139" t="s">
        <v>15678</v>
      </c>
      <c r="AJ2582" s="139"/>
      <c r="AK2582" s="139" t="s">
        <v>15678</v>
      </c>
      <c r="AL2582" s="139" t="s">
        <v>1408</v>
      </c>
      <c r="AM2582" s="141"/>
      <c r="AN2582" s="141" t="s">
        <v>8</v>
      </c>
      <c r="AO2582" s="139"/>
      <c r="AP2582" s="139" t="s">
        <v>1408</v>
      </c>
      <c r="AQ2582" s="139" t="s">
        <v>5819</v>
      </c>
      <c r="AR2582" s="381"/>
      <c r="AS2582" s="139" t="s">
        <v>4075</v>
      </c>
      <c r="AT2582" s="141" t="s">
        <v>1404</v>
      </c>
      <c r="AU2582" s="141"/>
      <c r="AV2582" s="383"/>
      <c r="AW2582" s="385"/>
      <c r="AX2582" s="139" t="s">
        <v>1425</v>
      </c>
      <c r="AY2582" t="s">
        <v>19086</v>
      </c>
      <c r="BA2582" s="381"/>
      <c r="BB2582" s="139" t="s">
        <v>1451</v>
      </c>
      <c r="BC2582" s="166"/>
      <c r="BD2582" s="166"/>
      <c r="BE2582" s="166"/>
      <c r="BF2582" s="166"/>
      <c r="BG2582" s="166"/>
      <c r="BH2582" s="308"/>
      <c r="BI2582" s="308"/>
      <c r="BJ2582" s="141" t="s">
        <v>26</v>
      </c>
      <c r="BK2582" s="141" t="s">
        <v>25</v>
      </c>
      <c r="BL2582" s="141" t="s">
        <v>13135</v>
      </c>
      <c r="BM2582" s="141" t="s">
        <v>13134</v>
      </c>
      <c r="BN2582" s="139" t="s">
        <v>4075</v>
      </c>
      <c r="BQ2582" s="141" t="s">
        <v>16007</v>
      </c>
      <c r="BR2582" s="135" t="s">
        <v>15702</v>
      </c>
      <c r="BV2582" s="141"/>
      <c r="BX2582" s="141"/>
      <c r="BY2582" s="141"/>
      <c r="BZ2582" s="141"/>
      <c r="CA2582" s="141"/>
      <c r="CB2582" s="141"/>
      <c r="CC2582" s="141"/>
      <c r="CD2582" s="141"/>
      <c r="CE2582" s="141"/>
      <c r="CF2582" s="141"/>
      <c r="CG2582" s="141"/>
    </row>
    <row r="2583" spans="1:85" x14ac:dyDescent="0.35">
      <c r="A2583" s="155" t="s">
        <v>5801</v>
      </c>
      <c r="B2583" s="139" t="s">
        <v>4075</v>
      </c>
      <c r="C2583" s="18">
        <v>43763</v>
      </c>
      <c r="D2583" s="144">
        <v>0</v>
      </c>
      <c r="E2583" s="141" t="s">
        <v>13276</v>
      </c>
      <c r="F2583" s="141">
        <v>4</v>
      </c>
      <c r="G2583" s="141" t="s">
        <v>2891</v>
      </c>
      <c r="H2583" s="141">
        <v>2019</v>
      </c>
      <c r="I2583" s="18"/>
      <c r="J2583" s="144"/>
      <c r="K2583" s="378"/>
      <c r="L2583" s="139" t="s">
        <v>4075</v>
      </c>
      <c r="M2583" s="141" t="s">
        <v>28</v>
      </c>
      <c r="N2583" s="248"/>
      <c r="O2583" s="141" t="s">
        <v>26</v>
      </c>
      <c r="P2583" s="141"/>
      <c r="Q2583" s="141"/>
      <c r="R2583" s="141"/>
      <c r="S2583" s="141"/>
      <c r="T2583" s="141" t="s">
        <v>5802</v>
      </c>
      <c r="U2583" s="141">
        <v>0</v>
      </c>
      <c r="V2583" s="141"/>
      <c r="W2583" s="139" t="s">
        <v>4075</v>
      </c>
      <c r="X2583" s="141" t="s">
        <v>25</v>
      </c>
      <c r="Y2583" s="141" t="s">
        <v>27</v>
      </c>
      <c r="Z2583" s="141"/>
      <c r="AA2583" s="141" t="s">
        <v>34</v>
      </c>
      <c r="AB2583" s="141"/>
      <c r="AC2583" s="139" t="s">
        <v>18050</v>
      </c>
      <c r="AD2583" s="380"/>
      <c r="AE2583" s="139" t="s">
        <v>105</v>
      </c>
      <c r="AF2583" s="139" t="s">
        <v>13076</v>
      </c>
      <c r="AG2583" s="139" t="s">
        <v>1518</v>
      </c>
      <c r="AH2583" s="139" t="s">
        <v>1380</v>
      </c>
      <c r="AI2583" s="139" t="s">
        <v>1518</v>
      </c>
      <c r="AJ2583" s="139"/>
      <c r="AK2583" s="139" t="s">
        <v>1518</v>
      </c>
      <c r="AL2583" s="139" t="s">
        <v>1408</v>
      </c>
      <c r="AM2583" s="141"/>
      <c r="AN2583" s="141" t="s">
        <v>8</v>
      </c>
      <c r="AO2583" s="139"/>
      <c r="AP2583" s="139" t="s">
        <v>1408</v>
      </c>
      <c r="AQ2583" s="139"/>
      <c r="AR2583" s="381"/>
      <c r="AS2583" s="139" t="s">
        <v>4075</v>
      </c>
      <c r="AT2583" s="141" t="s">
        <v>1404</v>
      </c>
      <c r="AU2583" s="141"/>
      <c r="AV2583" s="383"/>
      <c r="AW2583" s="385"/>
      <c r="AX2583" s="139" t="s">
        <v>3845</v>
      </c>
      <c r="AY2583" t="s">
        <v>18799</v>
      </c>
      <c r="BA2583" s="381"/>
      <c r="BB2583" s="139" t="s">
        <v>1450</v>
      </c>
      <c r="BC2583" s="166"/>
      <c r="BD2583" s="166"/>
      <c r="BE2583" s="166"/>
      <c r="BF2583" s="166"/>
      <c r="BG2583" s="166"/>
      <c r="BH2583" s="308"/>
      <c r="BI2583" s="308"/>
      <c r="BJ2583" s="141" t="s">
        <v>26</v>
      </c>
      <c r="BK2583" s="141" t="s">
        <v>26</v>
      </c>
      <c r="BL2583" s="141"/>
      <c r="BM2583" s="141"/>
      <c r="BN2583" s="139" t="s">
        <v>4075</v>
      </c>
      <c r="BQ2583" s="141"/>
      <c r="BV2583" s="141"/>
      <c r="BX2583" s="141"/>
      <c r="BY2583" s="141"/>
      <c r="BZ2583" s="141"/>
      <c r="CA2583" s="141"/>
      <c r="CB2583" s="141"/>
      <c r="CC2583" s="141"/>
      <c r="CD2583" s="141"/>
      <c r="CE2583" s="141"/>
      <c r="CF2583" s="141"/>
      <c r="CG2583" s="141"/>
    </row>
    <row r="2584" spans="1:85" x14ac:dyDescent="0.35">
      <c r="A2584" s="155" t="s">
        <v>5803</v>
      </c>
      <c r="B2584" s="139" t="s">
        <v>4075</v>
      </c>
      <c r="C2584" s="18">
        <v>43763</v>
      </c>
      <c r="D2584" s="144">
        <v>0</v>
      </c>
      <c r="E2584" s="141" t="s">
        <v>13276</v>
      </c>
      <c r="F2584" s="141">
        <v>4</v>
      </c>
      <c r="G2584" s="141" t="s">
        <v>2891</v>
      </c>
      <c r="H2584" s="141">
        <v>2019</v>
      </c>
      <c r="I2584" s="18">
        <v>43763</v>
      </c>
      <c r="J2584" s="144">
        <v>0.46041666666666664</v>
      </c>
      <c r="K2584" s="378"/>
      <c r="L2584" s="139" t="s">
        <v>4075</v>
      </c>
      <c r="M2584" s="141" t="s">
        <v>28</v>
      </c>
      <c r="N2584" s="248"/>
      <c r="O2584" s="141" t="s">
        <v>26</v>
      </c>
      <c r="P2584" s="141"/>
      <c r="Q2584" s="141" t="s">
        <v>5804</v>
      </c>
      <c r="R2584" s="141" t="s">
        <v>5805</v>
      </c>
      <c r="S2584" s="141"/>
      <c r="T2584" s="141" t="s">
        <v>5806</v>
      </c>
      <c r="U2584" s="141">
        <v>0</v>
      </c>
      <c r="V2584" s="141"/>
      <c r="W2584" s="139" t="s">
        <v>4075</v>
      </c>
      <c r="X2584" s="141" t="s">
        <v>25</v>
      </c>
      <c r="Y2584" s="141" t="s">
        <v>27</v>
      </c>
      <c r="Z2584" s="141"/>
      <c r="AA2584" s="141" t="s">
        <v>34</v>
      </c>
      <c r="AB2584" s="141"/>
      <c r="AC2584" s="139" t="s">
        <v>18050</v>
      </c>
      <c r="AD2584" s="380"/>
      <c r="AE2584" s="139" t="s">
        <v>102</v>
      </c>
      <c r="AF2584" s="139" t="s">
        <v>13077</v>
      </c>
      <c r="AG2584" s="139" t="s">
        <v>102</v>
      </c>
      <c r="AH2584" s="139" t="s">
        <v>1378</v>
      </c>
      <c r="AI2584" s="139" t="s">
        <v>1383</v>
      </c>
      <c r="AJ2584" s="139" t="s">
        <v>1408</v>
      </c>
      <c r="AK2584" s="139"/>
      <c r="AL2584" s="139"/>
      <c r="AM2584" s="141"/>
      <c r="AN2584" s="141" t="s">
        <v>8</v>
      </c>
      <c r="AO2584" s="139"/>
      <c r="AP2584" s="139" t="s">
        <v>1408</v>
      </c>
      <c r="AQ2584" s="139"/>
      <c r="AR2584" s="381"/>
      <c r="AS2584" s="139" t="s">
        <v>4075</v>
      </c>
      <c r="AT2584" s="141" t="s">
        <v>1404</v>
      </c>
      <c r="AU2584" s="141"/>
      <c r="AV2584" s="383"/>
      <c r="AW2584" s="385"/>
      <c r="AX2584" s="139" t="s">
        <v>121</v>
      </c>
      <c r="AY2584" t="s">
        <v>19373</v>
      </c>
      <c r="BA2584" s="381"/>
      <c r="BB2584" s="139" t="s">
        <v>1444</v>
      </c>
      <c r="BC2584" s="166"/>
      <c r="BD2584" s="166"/>
      <c r="BE2584" s="166"/>
      <c r="BF2584" s="166"/>
      <c r="BG2584" s="166"/>
      <c r="BH2584" s="308"/>
      <c r="BI2584" s="308"/>
      <c r="BJ2584" s="141" t="s">
        <v>26</v>
      </c>
      <c r="BK2584" s="141" t="s">
        <v>26</v>
      </c>
      <c r="BL2584" s="141"/>
      <c r="BM2584" s="141"/>
      <c r="BN2584" s="139" t="s">
        <v>4075</v>
      </c>
      <c r="BQ2584" s="141"/>
      <c r="BV2584" s="141"/>
      <c r="BX2584" s="141"/>
      <c r="BY2584" s="141"/>
      <c r="BZ2584" s="141"/>
      <c r="CA2584" s="141"/>
      <c r="CB2584" s="141"/>
      <c r="CC2584" s="141"/>
      <c r="CD2584" s="141"/>
      <c r="CE2584" s="141"/>
      <c r="CF2584" s="141"/>
      <c r="CG2584" s="141"/>
    </row>
    <row r="2585" spans="1:85" x14ac:dyDescent="0.35">
      <c r="A2585" s="155" t="s">
        <v>5792</v>
      </c>
      <c r="B2585" s="139" t="s">
        <v>4075</v>
      </c>
      <c r="C2585" s="18">
        <v>43764</v>
      </c>
      <c r="D2585" s="144">
        <v>0</v>
      </c>
      <c r="E2585" s="141" t="s">
        <v>13276</v>
      </c>
      <c r="F2585" s="141">
        <v>4</v>
      </c>
      <c r="G2585" s="141" t="s">
        <v>2891</v>
      </c>
      <c r="H2585" s="141">
        <v>2019</v>
      </c>
      <c r="I2585" s="18">
        <v>43764</v>
      </c>
      <c r="J2585" s="144">
        <v>0.94027777777777777</v>
      </c>
      <c r="K2585" s="378"/>
      <c r="L2585" s="139" t="s">
        <v>4075</v>
      </c>
      <c r="M2585" s="141" t="s">
        <v>28</v>
      </c>
      <c r="N2585" s="248"/>
      <c r="O2585" s="141" t="s">
        <v>26</v>
      </c>
      <c r="P2585" s="141"/>
      <c r="Q2585" s="141" t="s">
        <v>5793</v>
      </c>
      <c r="R2585" s="141" t="s">
        <v>5794</v>
      </c>
      <c r="S2585" s="141"/>
      <c r="T2585" s="141" t="s">
        <v>5795</v>
      </c>
      <c r="U2585" s="141">
        <v>0</v>
      </c>
      <c r="V2585" s="141"/>
      <c r="W2585" s="139" t="s">
        <v>4075</v>
      </c>
      <c r="X2585" s="141" t="s">
        <v>25</v>
      </c>
      <c r="Y2585" s="141" t="s">
        <v>27</v>
      </c>
      <c r="Z2585" s="141"/>
      <c r="AA2585" s="141" t="s">
        <v>34</v>
      </c>
      <c r="AB2585" s="141"/>
      <c r="AC2585" s="139" t="s">
        <v>18047</v>
      </c>
      <c r="AD2585" s="380"/>
      <c r="AE2585" s="139" t="s">
        <v>102</v>
      </c>
      <c r="AF2585" s="139" t="s">
        <v>13082</v>
      </c>
      <c r="AG2585" s="139" t="s">
        <v>102</v>
      </c>
      <c r="AH2585" s="139" t="s">
        <v>1378</v>
      </c>
      <c r="AI2585" s="139" t="s">
        <v>1382</v>
      </c>
      <c r="AJ2585" s="139" t="s">
        <v>60</v>
      </c>
      <c r="AK2585" s="139"/>
      <c r="AL2585" s="139"/>
      <c r="AM2585" s="141"/>
      <c r="AN2585" s="141" t="s">
        <v>8</v>
      </c>
      <c r="AO2585" s="139"/>
      <c r="AP2585" s="139" t="s">
        <v>60</v>
      </c>
      <c r="AQ2585" s="139"/>
      <c r="AR2585" s="381"/>
      <c r="AS2585" s="139" t="s">
        <v>4075</v>
      </c>
      <c r="AT2585" s="141" t="s">
        <v>1404</v>
      </c>
      <c r="AU2585" s="141"/>
      <c r="AV2585" s="383"/>
      <c r="AW2585" s="385"/>
      <c r="AX2585" s="139" t="s">
        <v>5796</v>
      </c>
      <c r="AY2585" t="s">
        <v>18464</v>
      </c>
      <c r="BA2585" s="381"/>
      <c r="BB2585" s="139" t="s">
        <v>17</v>
      </c>
      <c r="BC2585" s="166"/>
      <c r="BD2585" s="166"/>
      <c r="BE2585" s="166"/>
      <c r="BF2585" s="166"/>
      <c r="BG2585" s="166"/>
      <c r="BH2585" s="308"/>
      <c r="BI2585" s="308"/>
      <c r="BJ2585" s="141" t="s">
        <v>26</v>
      </c>
      <c r="BK2585" s="141" t="s">
        <v>26</v>
      </c>
      <c r="BL2585" s="141"/>
      <c r="BM2585" s="141"/>
      <c r="BN2585" s="139" t="s">
        <v>4075</v>
      </c>
      <c r="BQ2585" s="141"/>
      <c r="BV2585" s="141"/>
      <c r="BX2585" s="141"/>
      <c r="BY2585" s="141"/>
      <c r="BZ2585" s="141"/>
      <c r="CA2585" s="141"/>
      <c r="CB2585" s="141"/>
      <c r="CC2585" s="141"/>
      <c r="CD2585" s="141"/>
      <c r="CE2585" s="141"/>
      <c r="CF2585" s="141"/>
      <c r="CG2585" s="141"/>
    </row>
    <row r="2586" spans="1:85" x14ac:dyDescent="0.35">
      <c r="A2586" s="155" t="s">
        <v>5797</v>
      </c>
      <c r="B2586" s="139" t="s">
        <v>4075</v>
      </c>
      <c r="C2586" s="18">
        <v>43764</v>
      </c>
      <c r="D2586" s="144">
        <v>0</v>
      </c>
      <c r="E2586" s="141" t="s">
        <v>13276</v>
      </c>
      <c r="F2586" s="141">
        <v>4</v>
      </c>
      <c r="G2586" s="141" t="s">
        <v>2891</v>
      </c>
      <c r="H2586" s="141">
        <v>2019</v>
      </c>
      <c r="I2586" s="18">
        <v>43764</v>
      </c>
      <c r="J2586" s="144">
        <v>0.17430555555555555</v>
      </c>
      <c r="K2586" s="378"/>
      <c r="L2586" s="139" t="s">
        <v>4075</v>
      </c>
      <c r="M2586" s="141" t="s">
        <v>28</v>
      </c>
      <c r="N2586" s="248"/>
      <c r="O2586" s="141" t="s">
        <v>26</v>
      </c>
      <c r="P2586" s="141"/>
      <c r="Q2586" s="141" t="s">
        <v>5798</v>
      </c>
      <c r="R2586" s="141" t="s">
        <v>5799</v>
      </c>
      <c r="S2586" s="141"/>
      <c r="T2586" s="141" t="s">
        <v>5800</v>
      </c>
      <c r="U2586" s="141">
        <v>0</v>
      </c>
      <c r="V2586" s="141"/>
      <c r="W2586" s="139" t="s">
        <v>4075</v>
      </c>
      <c r="X2586" s="141" t="s">
        <v>25</v>
      </c>
      <c r="Y2586" s="141" t="s">
        <v>27</v>
      </c>
      <c r="Z2586" s="141"/>
      <c r="AA2586" s="141" t="s">
        <v>34</v>
      </c>
      <c r="AB2586" s="141"/>
      <c r="AC2586" s="139" t="s">
        <v>18047</v>
      </c>
      <c r="AD2586" s="380"/>
      <c r="AE2586" s="139" t="s">
        <v>103</v>
      </c>
      <c r="AF2586" s="139" t="s">
        <v>13075</v>
      </c>
      <c r="AG2586" s="139" t="s">
        <v>103</v>
      </c>
      <c r="AH2586" s="139" t="s">
        <v>1380</v>
      </c>
      <c r="AI2586" s="139" t="s">
        <v>7340</v>
      </c>
      <c r="AJ2586" s="139"/>
      <c r="AK2586" s="139" t="s">
        <v>7340</v>
      </c>
      <c r="AL2586" s="139" t="s">
        <v>1408</v>
      </c>
      <c r="AM2586" s="141"/>
      <c r="AN2586" s="141" t="s">
        <v>8</v>
      </c>
      <c r="AO2586" s="139"/>
      <c r="AP2586" s="139" t="s">
        <v>1408</v>
      </c>
      <c r="AQ2586" s="139"/>
      <c r="AR2586" s="381"/>
      <c r="AS2586" s="139" t="s">
        <v>4075</v>
      </c>
      <c r="AT2586" s="141" t="s">
        <v>1404</v>
      </c>
      <c r="AU2586" s="141"/>
      <c r="AV2586" s="383"/>
      <c r="AW2586" s="385"/>
      <c r="AX2586" s="139" t="s">
        <v>119</v>
      </c>
      <c r="AY2586" t="s">
        <v>10929</v>
      </c>
      <c r="BA2586" s="381"/>
      <c r="BB2586" s="139" t="s">
        <v>1444</v>
      </c>
      <c r="BC2586" s="166"/>
      <c r="BD2586" s="166"/>
      <c r="BE2586" s="166"/>
      <c r="BF2586" s="166"/>
      <c r="BG2586" s="166"/>
      <c r="BH2586" s="308"/>
      <c r="BI2586" s="308"/>
      <c r="BJ2586" s="141" t="s">
        <v>26</v>
      </c>
      <c r="BK2586" s="141" t="s">
        <v>26</v>
      </c>
      <c r="BL2586" s="141"/>
      <c r="BM2586" s="141"/>
      <c r="BN2586" s="139" t="s">
        <v>4075</v>
      </c>
      <c r="BQ2586" s="141"/>
      <c r="BV2586" s="141"/>
      <c r="BX2586" s="141"/>
      <c r="BY2586" s="141"/>
      <c r="BZ2586" s="141"/>
      <c r="CA2586" s="141"/>
      <c r="CB2586" s="141"/>
      <c r="CC2586" s="141"/>
      <c r="CD2586" s="141"/>
      <c r="CE2586" s="141"/>
      <c r="CF2586" s="141"/>
      <c r="CG2586" s="141"/>
    </row>
    <row r="2587" spans="1:85" x14ac:dyDescent="0.35">
      <c r="A2587" s="155" t="s">
        <v>5726</v>
      </c>
      <c r="B2587" s="139" t="s">
        <v>4075</v>
      </c>
      <c r="C2587" s="18">
        <v>43765</v>
      </c>
      <c r="D2587" s="144">
        <v>0</v>
      </c>
      <c r="E2587" s="141" t="s">
        <v>13277</v>
      </c>
      <c r="F2587" s="141">
        <v>4</v>
      </c>
      <c r="G2587" s="141" t="s">
        <v>2891</v>
      </c>
      <c r="H2587" s="141">
        <v>2019</v>
      </c>
      <c r="I2587" s="18">
        <v>43765</v>
      </c>
      <c r="J2587" s="144">
        <v>0.6430555555555556</v>
      </c>
      <c r="K2587" s="378"/>
      <c r="L2587" s="139" t="s">
        <v>4075</v>
      </c>
      <c r="M2587" s="141" t="s">
        <v>28</v>
      </c>
      <c r="N2587" s="248"/>
      <c r="O2587" s="141" t="s">
        <v>26</v>
      </c>
      <c r="P2587" s="141"/>
      <c r="Q2587" s="141" t="s">
        <v>5727</v>
      </c>
      <c r="R2587" s="141" t="s">
        <v>5728</v>
      </c>
      <c r="S2587" s="141"/>
      <c r="T2587" s="141" t="s">
        <v>5729</v>
      </c>
      <c r="U2587" s="141">
        <v>0</v>
      </c>
      <c r="V2587" s="141"/>
      <c r="W2587" s="139" t="s">
        <v>4075</v>
      </c>
      <c r="X2587" s="141" t="s">
        <v>25</v>
      </c>
      <c r="Y2587" s="141" t="s">
        <v>27</v>
      </c>
      <c r="Z2587" s="141"/>
      <c r="AA2587" s="141" t="s">
        <v>34</v>
      </c>
      <c r="AB2587" s="141"/>
      <c r="AC2587" s="139" t="s">
        <v>18047</v>
      </c>
      <c r="AD2587" s="380"/>
      <c r="AE2587" s="139" t="s">
        <v>4</v>
      </c>
      <c r="AF2587" s="139" t="s">
        <v>13073</v>
      </c>
      <c r="AG2587" s="139" t="s">
        <v>4</v>
      </c>
      <c r="AH2587" s="139" t="s">
        <v>1380</v>
      </c>
      <c r="AI2587" s="139" t="s">
        <v>15678</v>
      </c>
      <c r="AJ2587" s="139"/>
      <c r="AK2587" s="139" t="s">
        <v>15678</v>
      </c>
      <c r="AL2587" s="139" t="s">
        <v>11</v>
      </c>
      <c r="AM2587" s="141"/>
      <c r="AN2587" s="141" t="s">
        <v>8</v>
      </c>
      <c r="AO2587" s="139"/>
      <c r="AP2587" s="139" t="s">
        <v>11</v>
      </c>
      <c r="AQ2587" s="139"/>
      <c r="AR2587" s="381"/>
      <c r="AS2587" s="139" t="s">
        <v>4075</v>
      </c>
      <c r="AT2587" s="141" t="s">
        <v>1404</v>
      </c>
      <c r="AU2587" s="141"/>
      <c r="AV2587" s="383"/>
      <c r="AW2587" s="385"/>
      <c r="AX2587" s="139" t="s">
        <v>5479</v>
      </c>
      <c r="AY2587" t="s">
        <v>18266</v>
      </c>
      <c r="BA2587" s="381"/>
      <c r="BB2587" s="139" t="s">
        <v>1452</v>
      </c>
      <c r="BC2587" s="166"/>
      <c r="BD2587" s="166"/>
      <c r="BE2587" s="166"/>
      <c r="BF2587" s="166"/>
      <c r="BG2587" s="166"/>
      <c r="BH2587" s="308"/>
      <c r="BI2587" s="308"/>
      <c r="BJ2587" s="141" t="s">
        <v>26</v>
      </c>
      <c r="BK2587" s="141" t="s">
        <v>26</v>
      </c>
      <c r="BL2587" s="141"/>
      <c r="BM2587" s="141"/>
      <c r="BN2587" s="139" t="s">
        <v>4075</v>
      </c>
      <c r="BQ2587" s="141" t="s">
        <v>16045</v>
      </c>
      <c r="BR2587" s="135" t="s">
        <v>15680</v>
      </c>
      <c r="BT2587" s="135" t="s">
        <v>15349</v>
      </c>
      <c r="BU2587" s="135" t="s">
        <v>15348</v>
      </c>
      <c r="BV2587" s="141" t="s">
        <v>13259</v>
      </c>
      <c r="BW2587" s="135" t="s">
        <v>2891</v>
      </c>
      <c r="BX2587" s="141" t="s">
        <v>12</v>
      </c>
      <c r="BY2587" s="141" t="s">
        <v>12</v>
      </c>
      <c r="BZ2587" s="141" t="s">
        <v>26</v>
      </c>
      <c r="CA2587" s="141" t="s">
        <v>1848</v>
      </c>
      <c r="CB2587" s="141"/>
      <c r="CC2587" s="141" t="s">
        <v>15682</v>
      </c>
      <c r="CD2587" s="141" t="s">
        <v>15683</v>
      </c>
      <c r="CE2587" s="141" t="s">
        <v>15450</v>
      </c>
      <c r="CF2587" s="141" t="s">
        <v>15451</v>
      </c>
      <c r="CG2587" s="141" t="s">
        <v>1848</v>
      </c>
    </row>
    <row r="2588" spans="1:85" x14ac:dyDescent="0.35">
      <c r="A2588" s="155" t="s">
        <v>5723</v>
      </c>
      <c r="B2588" s="139" t="s">
        <v>4075</v>
      </c>
      <c r="C2588" s="18">
        <v>43765</v>
      </c>
      <c r="D2588" s="144">
        <v>0</v>
      </c>
      <c r="E2588" s="141" t="s">
        <v>13277</v>
      </c>
      <c r="F2588" s="141">
        <v>4</v>
      </c>
      <c r="G2588" s="141" t="s">
        <v>2891</v>
      </c>
      <c r="H2588" s="141">
        <v>2019</v>
      </c>
      <c r="I2588" s="18"/>
      <c r="J2588" s="144"/>
      <c r="K2588" s="378"/>
      <c r="L2588" s="139" t="s">
        <v>4075</v>
      </c>
      <c r="M2588" s="141" t="s">
        <v>28</v>
      </c>
      <c r="N2588" s="248"/>
      <c r="O2588" s="141" t="s">
        <v>26</v>
      </c>
      <c r="P2588" s="141"/>
      <c r="Q2588" s="141"/>
      <c r="R2588" s="141"/>
      <c r="S2588" s="141"/>
      <c r="T2588" s="141" t="s">
        <v>5724</v>
      </c>
      <c r="U2588" s="141">
        <v>0</v>
      </c>
      <c r="V2588" s="141" t="s">
        <v>5725</v>
      </c>
      <c r="W2588" s="139" t="s">
        <v>4075</v>
      </c>
      <c r="X2588" s="141" t="s">
        <v>25</v>
      </c>
      <c r="Y2588" s="141" t="s">
        <v>27</v>
      </c>
      <c r="Z2588" s="141"/>
      <c r="AA2588" s="141" t="s">
        <v>34</v>
      </c>
      <c r="AB2588" s="141"/>
      <c r="AC2588" s="139" t="s">
        <v>18047</v>
      </c>
      <c r="AD2588" s="380"/>
      <c r="AE2588" s="139" t="s">
        <v>103</v>
      </c>
      <c r="AF2588" s="139" t="s">
        <v>13079</v>
      </c>
      <c r="AG2588" s="139" t="s">
        <v>103</v>
      </c>
      <c r="AH2588" s="139" t="s">
        <v>1380</v>
      </c>
      <c r="AI2588" s="139" t="s">
        <v>7240</v>
      </c>
      <c r="AJ2588" s="139"/>
      <c r="AK2588" s="139" t="s">
        <v>7240</v>
      </c>
      <c r="AL2588" s="139" t="s">
        <v>1563</v>
      </c>
      <c r="AM2588" s="141"/>
      <c r="AN2588" s="141" t="s">
        <v>8</v>
      </c>
      <c r="AO2588" s="139"/>
      <c r="AP2588" s="139" t="s">
        <v>1563</v>
      </c>
      <c r="AQ2588" s="139"/>
      <c r="AR2588" s="381"/>
      <c r="AS2588" s="139" t="s">
        <v>4075</v>
      </c>
      <c r="AT2588" s="141" t="s">
        <v>1404</v>
      </c>
      <c r="AU2588" s="141"/>
      <c r="AV2588" s="383"/>
      <c r="AW2588" s="385"/>
      <c r="AX2588" s="139" t="s">
        <v>1636</v>
      </c>
      <c r="AY2588" t="s">
        <v>19375</v>
      </c>
      <c r="BA2588" s="381"/>
      <c r="BB2588" s="139" t="s">
        <v>17</v>
      </c>
      <c r="BC2588" s="166"/>
      <c r="BD2588" s="166"/>
      <c r="BE2588" s="166"/>
      <c r="BF2588" s="166"/>
      <c r="BG2588" s="166"/>
      <c r="BH2588" s="308"/>
      <c r="BI2588" s="308"/>
      <c r="BJ2588" s="141" t="s">
        <v>26</v>
      </c>
      <c r="BK2588" s="141" t="s">
        <v>25</v>
      </c>
      <c r="BL2588" s="141" t="s">
        <v>13130</v>
      </c>
      <c r="BM2588" s="141" t="s">
        <v>13129</v>
      </c>
      <c r="BN2588" s="139" t="s">
        <v>4075</v>
      </c>
      <c r="BQ2588" s="141"/>
      <c r="BV2588" s="141"/>
      <c r="BX2588" s="141"/>
      <c r="BY2588" s="141"/>
      <c r="BZ2588" s="141"/>
      <c r="CA2588" s="141"/>
      <c r="CB2588" s="141"/>
      <c r="CC2588" s="141"/>
      <c r="CD2588" s="141"/>
      <c r="CE2588" s="141"/>
      <c r="CF2588" s="141"/>
      <c r="CG2588" s="141"/>
    </row>
    <row r="2589" spans="1:85" x14ac:dyDescent="0.35">
      <c r="A2589" s="155" t="s">
        <v>5719</v>
      </c>
      <c r="B2589" s="139" t="s">
        <v>4075</v>
      </c>
      <c r="C2589" s="18">
        <v>43765</v>
      </c>
      <c r="D2589" s="144">
        <v>0</v>
      </c>
      <c r="E2589" s="141" t="s">
        <v>13277</v>
      </c>
      <c r="F2589" s="141">
        <v>4</v>
      </c>
      <c r="G2589" s="141" t="s">
        <v>2891</v>
      </c>
      <c r="H2589" s="141">
        <v>2019</v>
      </c>
      <c r="I2589" s="18">
        <v>43765</v>
      </c>
      <c r="J2589" s="144">
        <v>0.67500000000000004</v>
      </c>
      <c r="K2589" s="378"/>
      <c r="L2589" s="139" t="s">
        <v>4075</v>
      </c>
      <c r="M2589" s="141" t="s">
        <v>28</v>
      </c>
      <c r="N2589" s="248"/>
      <c r="O2589" s="141" t="s">
        <v>26</v>
      </c>
      <c r="P2589" s="141"/>
      <c r="Q2589" s="141" t="s">
        <v>5720</v>
      </c>
      <c r="R2589" s="141" t="s">
        <v>5721</v>
      </c>
      <c r="S2589" s="141"/>
      <c r="T2589" s="141" t="s">
        <v>5722</v>
      </c>
      <c r="U2589" s="141">
        <v>118113385</v>
      </c>
      <c r="V2589" s="141"/>
      <c r="W2589" s="139" t="s">
        <v>4075</v>
      </c>
      <c r="X2589" s="141" t="s">
        <v>25</v>
      </c>
      <c r="Y2589" s="141" t="s">
        <v>27</v>
      </c>
      <c r="Z2589" s="141"/>
      <c r="AA2589" s="141" t="s">
        <v>34</v>
      </c>
      <c r="AB2589" s="141"/>
      <c r="AC2589" s="139" t="s">
        <v>18049</v>
      </c>
      <c r="AD2589" s="380"/>
      <c r="AE2589" s="139" t="s">
        <v>4</v>
      </c>
      <c r="AF2589" s="139" t="s">
        <v>13073</v>
      </c>
      <c r="AG2589" s="139" t="s">
        <v>4</v>
      </c>
      <c r="AH2589" s="139" t="s">
        <v>1380</v>
      </c>
      <c r="AI2589" s="139" t="s">
        <v>15678</v>
      </c>
      <c r="AJ2589" s="139"/>
      <c r="AK2589" s="139" t="s">
        <v>15678</v>
      </c>
      <c r="AL2589" s="139" t="s">
        <v>60</v>
      </c>
      <c r="AM2589" s="141"/>
      <c r="AN2589" s="141" t="s">
        <v>8</v>
      </c>
      <c r="AO2589" s="139"/>
      <c r="AP2589" s="139" t="s">
        <v>60</v>
      </c>
      <c r="AQ2589" s="139"/>
      <c r="AR2589" s="381"/>
      <c r="AS2589" s="139" t="s">
        <v>4075</v>
      </c>
      <c r="AT2589" s="141" t="s">
        <v>1404</v>
      </c>
      <c r="AU2589" s="141"/>
      <c r="AV2589" s="383"/>
      <c r="AW2589" s="385"/>
      <c r="AX2589" s="139" t="s">
        <v>5586</v>
      </c>
      <c r="AY2589" t="s">
        <v>19318</v>
      </c>
      <c r="BA2589" s="381"/>
      <c r="BB2589" s="139" t="s">
        <v>17</v>
      </c>
      <c r="BC2589" s="166"/>
      <c r="BD2589" s="166"/>
      <c r="BE2589" s="166"/>
      <c r="BF2589" s="166"/>
      <c r="BG2589" s="166"/>
      <c r="BH2589" s="308"/>
      <c r="BI2589" s="308"/>
      <c r="BJ2589" s="141" t="s">
        <v>26</v>
      </c>
      <c r="BK2589" s="141" t="s">
        <v>26</v>
      </c>
      <c r="BL2589" s="141"/>
      <c r="BM2589" s="141"/>
      <c r="BN2589" s="139" t="s">
        <v>4075</v>
      </c>
      <c r="BQ2589" s="141"/>
      <c r="BV2589" s="141"/>
      <c r="BX2589" s="141"/>
      <c r="BY2589" s="141"/>
      <c r="BZ2589" s="141"/>
      <c r="CA2589" s="141"/>
      <c r="CB2589" s="141"/>
      <c r="CC2589" s="141"/>
      <c r="CD2589" s="141"/>
      <c r="CE2589" s="141"/>
      <c r="CF2589" s="141"/>
      <c r="CG2589" s="141"/>
    </row>
    <row r="2590" spans="1:85" x14ac:dyDescent="0.35">
      <c r="A2590" s="155" t="s">
        <v>5737</v>
      </c>
      <c r="B2590" s="139" t="s">
        <v>4075</v>
      </c>
      <c r="C2590" s="18">
        <v>43765</v>
      </c>
      <c r="D2590" s="144">
        <v>0</v>
      </c>
      <c r="E2590" s="141" t="s">
        <v>13277</v>
      </c>
      <c r="F2590" s="141">
        <v>4</v>
      </c>
      <c r="G2590" s="141" t="s">
        <v>2891</v>
      </c>
      <c r="H2590" s="141">
        <v>2019</v>
      </c>
      <c r="I2590" s="18">
        <v>43765</v>
      </c>
      <c r="J2590" s="144"/>
      <c r="K2590" s="378"/>
      <c r="L2590" s="139" t="s">
        <v>4075</v>
      </c>
      <c r="M2590" s="141" t="s">
        <v>28</v>
      </c>
      <c r="N2590" s="248"/>
      <c r="O2590" s="141" t="s">
        <v>26</v>
      </c>
      <c r="P2590" s="141"/>
      <c r="Q2590" s="141" t="s">
        <v>5738</v>
      </c>
      <c r="R2590" s="141"/>
      <c r="S2590" s="141"/>
      <c r="T2590" s="141" t="s">
        <v>5739</v>
      </c>
      <c r="U2590" s="141">
        <v>0</v>
      </c>
      <c r="V2590" s="141"/>
      <c r="W2590" s="139" t="s">
        <v>4075</v>
      </c>
      <c r="X2590" s="141" t="s">
        <v>25</v>
      </c>
      <c r="Y2590" s="141" t="s">
        <v>27</v>
      </c>
      <c r="Z2590" s="141"/>
      <c r="AA2590" s="141" t="s">
        <v>34</v>
      </c>
      <c r="AB2590" s="141"/>
      <c r="AC2590" s="139" t="s">
        <v>18047</v>
      </c>
      <c r="AD2590" s="380"/>
      <c r="AE2590" s="139" t="s">
        <v>4</v>
      </c>
      <c r="AF2590" s="139" t="s">
        <v>13073</v>
      </c>
      <c r="AG2590" s="139" t="s">
        <v>4</v>
      </c>
      <c r="AH2590" s="139" t="s">
        <v>1380</v>
      </c>
      <c r="AI2590" s="139" t="s">
        <v>15678</v>
      </c>
      <c r="AJ2590" s="139"/>
      <c r="AK2590" s="139" t="s">
        <v>15678</v>
      </c>
      <c r="AL2590" s="139" t="s">
        <v>1563</v>
      </c>
      <c r="AM2590" s="141"/>
      <c r="AN2590" s="141" t="s">
        <v>8</v>
      </c>
      <c r="AO2590" s="139"/>
      <c r="AP2590" s="139" t="s">
        <v>1563</v>
      </c>
      <c r="AQ2590" s="139" t="s">
        <v>4519</v>
      </c>
      <c r="AR2590" s="381"/>
      <c r="AS2590" s="139" t="s">
        <v>4075</v>
      </c>
      <c r="AT2590" s="141" t="s">
        <v>1404</v>
      </c>
      <c r="AU2590" s="141"/>
      <c r="AV2590" s="383"/>
      <c r="AW2590" s="385"/>
      <c r="AX2590" s="139" t="s">
        <v>2103</v>
      </c>
      <c r="AY2590" t="s">
        <v>18576</v>
      </c>
      <c r="BA2590" s="381"/>
      <c r="BB2590" s="139" t="s">
        <v>17</v>
      </c>
      <c r="BC2590" s="166"/>
      <c r="BD2590" s="166"/>
      <c r="BE2590" s="166"/>
      <c r="BF2590" s="166"/>
      <c r="BG2590" s="166"/>
      <c r="BH2590" s="308"/>
      <c r="BI2590" s="308"/>
      <c r="BJ2590" s="141" t="s">
        <v>26</v>
      </c>
      <c r="BK2590" s="141" t="s">
        <v>26</v>
      </c>
      <c r="BL2590" s="141"/>
      <c r="BM2590" s="141"/>
      <c r="BN2590" s="139" t="s">
        <v>4075</v>
      </c>
      <c r="BQ2590" s="141"/>
      <c r="BV2590" s="141"/>
      <c r="BX2590" s="141"/>
      <c r="BY2590" s="141"/>
      <c r="BZ2590" s="141"/>
      <c r="CA2590" s="141"/>
      <c r="CB2590" s="141"/>
      <c r="CC2590" s="141"/>
      <c r="CD2590" s="141"/>
      <c r="CE2590" s="141"/>
      <c r="CF2590" s="141"/>
      <c r="CG2590" s="141"/>
    </row>
    <row r="2591" spans="1:85" x14ac:dyDescent="0.35">
      <c r="A2591" s="155" t="s">
        <v>5734</v>
      </c>
      <c r="B2591" s="139" t="s">
        <v>4075</v>
      </c>
      <c r="C2591" s="18">
        <v>43765</v>
      </c>
      <c r="D2591" s="144">
        <v>0</v>
      </c>
      <c r="E2591" s="141" t="s">
        <v>13277</v>
      </c>
      <c r="F2591" s="141">
        <v>4</v>
      </c>
      <c r="G2591" s="141" t="s">
        <v>2891</v>
      </c>
      <c r="H2591" s="141">
        <v>2019</v>
      </c>
      <c r="I2591" s="18">
        <v>43765</v>
      </c>
      <c r="J2591" s="144"/>
      <c r="K2591" s="378"/>
      <c r="L2591" s="139" t="s">
        <v>4075</v>
      </c>
      <c r="M2591" s="141" t="s">
        <v>28</v>
      </c>
      <c r="N2591" s="248"/>
      <c r="O2591" s="141" t="s">
        <v>26</v>
      </c>
      <c r="P2591" s="141"/>
      <c r="Q2591" s="141" t="s">
        <v>5735</v>
      </c>
      <c r="R2591" s="141"/>
      <c r="S2591" s="141"/>
      <c r="T2591" s="141" t="s">
        <v>5736</v>
      </c>
      <c r="U2591" s="141">
        <v>0</v>
      </c>
      <c r="V2591" s="141"/>
      <c r="W2591" s="139" t="s">
        <v>4075</v>
      </c>
      <c r="X2591" s="141" t="s">
        <v>25</v>
      </c>
      <c r="Y2591" s="141" t="s">
        <v>27</v>
      </c>
      <c r="Z2591" s="141"/>
      <c r="AA2591" s="141" t="s">
        <v>34</v>
      </c>
      <c r="AB2591" s="141"/>
      <c r="AC2591" s="139" t="s">
        <v>18049</v>
      </c>
      <c r="AD2591" s="380"/>
      <c r="AE2591" s="139" t="s">
        <v>4</v>
      </c>
      <c r="AF2591" s="139" t="s">
        <v>13073</v>
      </c>
      <c r="AG2591" s="139" t="s">
        <v>4</v>
      </c>
      <c r="AH2591" s="139" t="s">
        <v>1380</v>
      </c>
      <c r="AI2591" s="139" t="s">
        <v>15678</v>
      </c>
      <c r="AJ2591" s="139"/>
      <c r="AK2591" s="139" t="s">
        <v>15678</v>
      </c>
      <c r="AL2591" s="139" t="s">
        <v>1563</v>
      </c>
      <c r="AM2591" s="141"/>
      <c r="AN2591" s="141" t="s">
        <v>8</v>
      </c>
      <c r="AO2591" s="139"/>
      <c r="AP2591" s="139" t="s">
        <v>1563</v>
      </c>
      <c r="AQ2591" s="139"/>
      <c r="AR2591" s="381"/>
      <c r="AS2591" s="139" t="s">
        <v>4075</v>
      </c>
      <c r="AT2591" s="141" t="s">
        <v>1404</v>
      </c>
      <c r="AU2591" s="141"/>
      <c r="AV2591" s="383"/>
      <c r="AW2591" s="385"/>
      <c r="AX2591" s="139" t="s">
        <v>5499</v>
      </c>
      <c r="AY2591" t="s">
        <v>19376</v>
      </c>
      <c r="BA2591" s="381"/>
      <c r="BB2591" s="139" t="s">
        <v>17</v>
      </c>
      <c r="BC2591" s="166"/>
      <c r="BD2591" s="166"/>
      <c r="BE2591" s="166"/>
      <c r="BF2591" s="166"/>
      <c r="BG2591" s="166"/>
      <c r="BH2591" s="308"/>
      <c r="BI2591" s="308"/>
      <c r="BJ2591" s="141" t="s">
        <v>26</v>
      </c>
      <c r="BK2591" s="141" t="s">
        <v>25</v>
      </c>
      <c r="BL2591" s="141" t="s">
        <v>13132</v>
      </c>
      <c r="BM2591" s="141" t="s">
        <v>13129</v>
      </c>
      <c r="BN2591" s="139" t="s">
        <v>4075</v>
      </c>
      <c r="BQ2591" s="141"/>
      <c r="BV2591" s="141"/>
      <c r="BX2591" s="141"/>
      <c r="BY2591" s="141"/>
      <c r="BZ2591" s="141"/>
      <c r="CA2591" s="141"/>
      <c r="CB2591" s="141"/>
      <c r="CC2591" s="141"/>
      <c r="CD2591" s="141"/>
      <c r="CE2591" s="141"/>
      <c r="CF2591" s="141"/>
      <c r="CG2591" s="141"/>
    </row>
    <row r="2592" spans="1:85" x14ac:dyDescent="0.35">
      <c r="A2592" s="155" t="s">
        <v>5730</v>
      </c>
      <c r="B2592" s="139" t="s">
        <v>4075</v>
      </c>
      <c r="C2592" s="18">
        <v>43765</v>
      </c>
      <c r="D2592" s="144">
        <v>0</v>
      </c>
      <c r="E2592" s="141" t="s">
        <v>13277</v>
      </c>
      <c r="F2592" s="141">
        <v>4</v>
      </c>
      <c r="G2592" s="141" t="s">
        <v>2891</v>
      </c>
      <c r="H2592" s="141">
        <v>2019</v>
      </c>
      <c r="I2592" s="18">
        <v>43765</v>
      </c>
      <c r="J2592" s="144">
        <v>0.76944444444444449</v>
      </c>
      <c r="K2592" s="378"/>
      <c r="L2592" s="139" t="s">
        <v>4075</v>
      </c>
      <c r="M2592" s="141" t="s">
        <v>28</v>
      </c>
      <c r="N2592" s="248"/>
      <c r="O2592" s="141" t="s">
        <v>26</v>
      </c>
      <c r="P2592" s="141"/>
      <c r="Q2592" s="141" t="s">
        <v>5731</v>
      </c>
      <c r="R2592" s="141" t="s">
        <v>5732</v>
      </c>
      <c r="S2592" s="141"/>
      <c r="T2592" s="141" t="s">
        <v>5733</v>
      </c>
      <c r="U2592" s="141">
        <v>0</v>
      </c>
      <c r="V2592" s="141"/>
      <c r="W2592" s="139" t="s">
        <v>4075</v>
      </c>
      <c r="X2592" s="141" t="s">
        <v>25</v>
      </c>
      <c r="Y2592" s="141" t="s">
        <v>27</v>
      </c>
      <c r="Z2592" s="141"/>
      <c r="AA2592" s="141" t="s">
        <v>34</v>
      </c>
      <c r="AB2592" s="141"/>
      <c r="AC2592" s="139" t="s">
        <v>18047</v>
      </c>
      <c r="AD2592" s="380"/>
      <c r="AE2592" s="139" t="s">
        <v>103</v>
      </c>
      <c r="AF2592" s="139" t="s">
        <v>13069</v>
      </c>
      <c r="AG2592" s="139" t="s">
        <v>103</v>
      </c>
      <c r="AH2592" s="139" t="s">
        <v>1380</v>
      </c>
      <c r="AI2592" s="139" t="s">
        <v>7399</v>
      </c>
      <c r="AJ2592" s="139"/>
      <c r="AK2592" s="139" t="s">
        <v>7399</v>
      </c>
      <c r="AL2592" s="139" t="s">
        <v>11</v>
      </c>
      <c r="AM2592" s="141"/>
      <c r="AN2592" s="141" t="s">
        <v>8</v>
      </c>
      <c r="AO2592" s="139"/>
      <c r="AP2592" s="139" t="s">
        <v>11</v>
      </c>
      <c r="AQ2592" s="139" t="s">
        <v>5582</v>
      </c>
      <c r="AR2592" s="381"/>
      <c r="AS2592" s="139" t="s">
        <v>4075</v>
      </c>
      <c r="AT2592" s="141" t="s">
        <v>1404</v>
      </c>
      <c r="AU2592" s="141"/>
      <c r="AV2592" s="383"/>
      <c r="AW2592" s="385"/>
      <c r="AX2592" s="139" t="s">
        <v>5586</v>
      </c>
      <c r="AY2592" t="s">
        <v>19374</v>
      </c>
      <c r="BA2592" s="381"/>
      <c r="BB2592" s="139" t="s">
        <v>17</v>
      </c>
      <c r="BC2592" s="166"/>
      <c r="BD2592" s="166"/>
      <c r="BE2592" s="166"/>
      <c r="BF2592" s="166"/>
      <c r="BG2592" s="166"/>
      <c r="BH2592" s="308"/>
      <c r="BI2592" s="308"/>
      <c r="BJ2592" s="141" t="s">
        <v>26</v>
      </c>
      <c r="BK2592" s="141" t="s">
        <v>26</v>
      </c>
      <c r="BL2592" s="141"/>
      <c r="BM2592" s="141"/>
      <c r="BN2592" s="139" t="s">
        <v>4075</v>
      </c>
      <c r="BQ2592" s="141"/>
      <c r="BV2592" s="141"/>
      <c r="BX2592" s="141"/>
      <c r="BY2592" s="141"/>
      <c r="BZ2592" s="141"/>
      <c r="CA2592" s="141"/>
      <c r="CB2592" s="141"/>
      <c r="CC2592" s="141"/>
      <c r="CD2592" s="141"/>
      <c r="CE2592" s="141"/>
      <c r="CF2592" s="141"/>
      <c r="CG2592" s="141"/>
    </row>
    <row r="2593" spans="1:85" x14ac:dyDescent="0.35">
      <c r="A2593" s="155" t="s">
        <v>5715</v>
      </c>
      <c r="B2593" s="139" t="s">
        <v>4075</v>
      </c>
      <c r="C2593" s="18">
        <v>43765</v>
      </c>
      <c r="D2593" s="144">
        <v>0</v>
      </c>
      <c r="E2593" s="141" t="s">
        <v>13277</v>
      </c>
      <c r="F2593" s="141">
        <v>4</v>
      </c>
      <c r="G2593" s="141" t="s">
        <v>2891</v>
      </c>
      <c r="H2593" s="141">
        <v>2019</v>
      </c>
      <c r="I2593" s="18">
        <v>43765</v>
      </c>
      <c r="J2593" s="144">
        <v>0.55277777777777781</v>
      </c>
      <c r="K2593" s="378"/>
      <c r="L2593" s="139" t="s">
        <v>4075</v>
      </c>
      <c r="M2593" s="141" t="s">
        <v>28</v>
      </c>
      <c r="N2593" s="248"/>
      <c r="O2593" s="141" t="s">
        <v>26</v>
      </c>
      <c r="P2593" s="141"/>
      <c r="Q2593" s="141" t="s">
        <v>5716</v>
      </c>
      <c r="R2593" s="141" t="s">
        <v>5717</v>
      </c>
      <c r="S2593" s="141"/>
      <c r="T2593" s="141" t="s">
        <v>5718</v>
      </c>
      <c r="U2593" s="141">
        <v>0</v>
      </c>
      <c r="V2593" s="141"/>
      <c r="W2593" s="139" t="s">
        <v>4075</v>
      </c>
      <c r="X2593" s="141" t="s">
        <v>25</v>
      </c>
      <c r="Y2593" s="141" t="s">
        <v>27</v>
      </c>
      <c r="Z2593" s="141"/>
      <c r="AA2593" s="141" t="s">
        <v>34</v>
      </c>
      <c r="AB2593" s="141"/>
      <c r="AC2593" s="139" t="s">
        <v>18050</v>
      </c>
      <c r="AD2593" s="380"/>
      <c r="AE2593" s="139" t="s">
        <v>4</v>
      </c>
      <c r="AF2593" s="139" t="s">
        <v>13073</v>
      </c>
      <c r="AG2593" s="139" t="s">
        <v>4</v>
      </c>
      <c r="AH2593" s="139" t="s">
        <v>1380</v>
      </c>
      <c r="AI2593" s="139" t="s">
        <v>15678</v>
      </c>
      <c r="AJ2593" s="139"/>
      <c r="AK2593" s="139" t="s">
        <v>15678</v>
      </c>
      <c r="AL2593" s="139" t="s">
        <v>11</v>
      </c>
      <c r="AM2593" s="141"/>
      <c r="AN2593" s="141" t="s">
        <v>8</v>
      </c>
      <c r="AO2593" s="139"/>
      <c r="AP2593" s="139" t="s">
        <v>11</v>
      </c>
      <c r="AQ2593" s="139"/>
      <c r="AR2593" s="381"/>
      <c r="AS2593" s="139" t="s">
        <v>4075</v>
      </c>
      <c r="AT2593" s="141" t="s">
        <v>1404</v>
      </c>
      <c r="AU2593" s="141"/>
      <c r="AV2593" s="383"/>
      <c r="AW2593" s="385"/>
      <c r="AX2593" s="139" t="s">
        <v>5607</v>
      </c>
      <c r="AY2593" t="s">
        <v>18279</v>
      </c>
      <c r="BA2593" s="381"/>
      <c r="BB2593" s="139" t="s">
        <v>1444</v>
      </c>
      <c r="BC2593" s="166"/>
      <c r="BD2593" s="166"/>
      <c r="BE2593" s="166"/>
      <c r="BF2593" s="166"/>
      <c r="BG2593" s="166"/>
      <c r="BH2593" s="308"/>
      <c r="BI2593" s="308"/>
      <c r="BJ2593" s="141" t="s">
        <v>25</v>
      </c>
      <c r="BK2593" s="141" t="s">
        <v>25</v>
      </c>
      <c r="BL2593" s="141" t="s">
        <v>13131</v>
      </c>
      <c r="BM2593" s="141" t="s">
        <v>13129</v>
      </c>
      <c r="BN2593" s="139" t="s">
        <v>4075</v>
      </c>
      <c r="BQ2593" s="141" t="s">
        <v>16046</v>
      </c>
      <c r="BR2593" s="135" t="s">
        <v>15685</v>
      </c>
      <c r="BT2593" s="135" t="s">
        <v>15441</v>
      </c>
      <c r="BU2593" s="135" t="s">
        <v>13264</v>
      </c>
      <c r="BV2593" s="141" t="s">
        <v>13280</v>
      </c>
      <c r="BW2593" s="135" t="s">
        <v>13260</v>
      </c>
      <c r="BX2593" s="141" t="s">
        <v>12</v>
      </c>
      <c r="BY2593" s="141" t="s">
        <v>15681</v>
      </c>
      <c r="BZ2593" s="141" t="s">
        <v>25</v>
      </c>
      <c r="CA2593" s="141" t="s">
        <v>1848</v>
      </c>
      <c r="CB2593" s="141"/>
      <c r="CC2593" s="141" t="s">
        <v>15690</v>
      </c>
      <c r="CD2593" s="141" t="s">
        <v>34</v>
      </c>
      <c r="CE2593" s="141" t="s">
        <v>15450</v>
      </c>
      <c r="CF2593" s="141" t="s">
        <v>15451</v>
      </c>
      <c r="CG2593" s="141"/>
    </row>
    <row r="2594" spans="1:85" x14ac:dyDescent="0.35">
      <c r="A2594" s="155" t="s">
        <v>20154</v>
      </c>
      <c r="B2594" s="139" t="s">
        <v>4075</v>
      </c>
      <c r="C2594" s="18">
        <v>43765</v>
      </c>
      <c r="D2594" s="144">
        <v>0.13194444444444445</v>
      </c>
      <c r="E2594" s="141" t="s">
        <v>13277</v>
      </c>
      <c r="F2594" s="141">
        <v>4</v>
      </c>
      <c r="G2594" s="141" t="s">
        <v>2891</v>
      </c>
      <c r="H2594" s="141">
        <v>2019</v>
      </c>
      <c r="I2594" s="18"/>
      <c r="J2594" s="144"/>
      <c r="K2594" s="378"/>
      <c r="L2594" s="139" t="s">
        <v>4075</v>
      </c>
      <c r="M2594" s="141" t="s">
        <v>13562</v>
      </c>
      <c r="N2594" s="248">
        <v>44288</v>
      </c>
      <c r="O2594" s="141" t="s">
        <v>25</v>
      </c>
      <c r="P2594" s="141"/>
      <c r="Q2594" s="141" t="s">
        <v>20155</v>
      </c>
      <c r="R2594" s="141" t="s">
        <v>20156</v>
      </c>
      <c r="S2594" s="141"/>
      <c r="T2594" s="141" t="s">
        <v>20157</v>
      </c>
      <c r="U2594" s="141"/>
      <c r="V2594" s="141" t="s">
        <v>20158</v>
      </c>
      <c r="W2594" s="139" t="s">
        <v>4075</v>
      </c>
      <c r="X2594" s="141" t="s">
        <v>25</v>
      </c>
      <c r="Y2594" s="141" t="s">
        <v>27</v>
      </c>
      <c r="Z2594" s="141" t="s">
        <v>4</v>
      </c>
      <c r="AA2594" s="141" t="s">
        <v>34</v>
      </c>
      <c r="AB2594" s="141"/>
      <c r="AC2594" s="139" t="s">
        <v>6</v>
      </c>
      <c r="AD2594" s="380"/>
      <c r="AE2594" s="139" t="s">
        <v>102</v>
      </c>
      <c r="AF2594" s="139" t="s">
        <v>13071</v>
      </c>
      <c r="AG2594" s="139" t="s">
        <v>102</v>
      </c>
      <c r="AH2594" s="139" t="s">
        <v>1378</v>
      </c>
      <c r="AI2594" s="139"/>
      <c r="AJ2594" s="139" t="s">
        <v>7</v>
      </c>
      <c r="AK2594" s="139"/>
      <c r="AL2594" s="139"/>
      <c r="AM2594" s="141" t="s">
        <v>15</v>
      </c>
      <c r="AN2594" s="141" t="s">
        <v>8</v>
      </c>
      <c r="AO2594" s="139"/>
      <c r="AP2594" s="139" t="s">
        <v>7</v>
      </c>
      <c r="AQ2594" s="139"/>
      <c r="AR2594" s="381"/>
      <c r="AS2594" s="139" t="s">
        <v>4075</v>
      </c>
      <c r="AT2594" s="141" t="s">
        <v>1404</v>
      </c>
      <c r="AU2594" s="141"/>
      <c r="AV2594" s="383"/>
      <c r="AW2594" s="385"/>
      <c r="AX2594" s="139" t="s">
        <v>156</v>
      </c>
      <c r="AY2594" t="s">
        <v>18684</v>
      </c>
      <c r="AZ2594">
        <v>21000</v>
      </c>
      <c r="BA2594" s="381"/>
      <c r="BB2594" s="139" t="s">
        <v>17</v>
      </c>
      <c r="BC2594" s="166"/>
      <c r="BD2594" s="166"/>
      <c r="BE2594" s="166"/>
      <c r="BF2594" s="166"/>
      <c r="BG2594" s="166"/>
      <c r="BH2594" s="308"/>
      <c r="BI2594" s="308"/>
      <c r="BJ2594" s="141" t="s">
        <v>26</v>
      </c>
      <c r="BK2594" s="141" t="s">
        <v>26</v>
      </c>
      <c r="BL2594" s="141"/>
      <c r="BM2594" s="141"/>
      <c r="BN2594" s="139" t="s">
        <v>4075</v>
      </c>
      <c r="BQ2594" s="141"/>
      <c r="BV2594" s="141"/>
      <c r="BX2594" s="141"/>
      <c r="BY2594" s="141"/>
      <c r="BZ2594" s="141"/>
      <c r="CA2594" s="141"/>
      <c r="CB2594" s="141"/>
      <c r="CC2594" s="141"/>
      <c r="CD2594" s="141"/>
      <c r="CE2594" s="141"/>
      <c r="CF2594" s="141"/>
      <c r="CG2594" s="141"/>
    </row>
    <row r="2595" spans="1:85" x14ac:dyDescent="0.35">
      <c r="A2595" s="155" t="s">
        <v>20159</v>
      </c>
      <c r="B2595" s="139" t="s">
        <v>4075</v>
      </c>
      <c r="C2595" s="18">
        <v>43765</v>
      </c>
      <c r="D2595" s="144">
        <v>0.37847222222222221</v>
      </c>
      <c r="E2595" s="141" t="s">
        <v>13277</v>
      </c>
      <c r="F2595" s="141">
        <v>4</v>
      </c>
      <c r="G2595" s="141" t="s">
        <v>2891</v>
      </c>
      <c r="H2595" s="141">
        <v>2019</v>
      </c>
      <c r="I2595" s="18"/>
      <c r="J2595" s="144"/>
      <c r="K2595" s="378"/>
      <c r="L2595" s="139" t="s">
        <v>4075</v>
      </c>
      <c r="M2595" s="141" t="s">
        <v>13562</v>
      </c>
      <c r="N2595" s="248">
        <v>44288</v>
      </c>
      <c r="O2595" s="141" t="s">
        <v>25</v>
      </c>
      <c r="P2595" s="141"/>
      <c r="Q2595" s="141" t="s">
        <v>20160</v>
      </c>
      <c r="R2595" s="141" t="s">
        <v>20161</v>
      </c>
      <c r="S2595" s="141"/>
      <c r="T2595" s="141" t="s">
        <v>20162</v>
      </c>
      <c r="U2595" s="141"/>
      <c r="V2595" s="141" t="s">
        <v>20163</v>
      </c>
      <c r="W2595" s="139" t="s">
        <v>4075</v>
      </c>
      <c r="X2595" s="141" t="s">
        <v>25</v>
      </c>
      <c r="Y2595" s="141" t="s">
        <v>27</v>
      </c>
      <c r="Z2595" s="141" t="s">
        <v>4</v>
      </c>
      <c r="AA2595" s="141" t="s">
        <v>34</v>
      </c>
      <c r="AB2595" s="141"/>
      <c r="AC2595" s="139" t="s">
        <v>6</v>
      </c>
      <c r="AD2595" s="380"/>
      <c r="AE2595" s="139" t="s">
        <v>102</v>
      </c>
      <c r="AF2595" s="139" t="s">
        <v>13071</v>
      </c>
      <c r="AG2595" s="139" t="s">
        <v>102</v>
      </c>
      <c r="AH2595" s="139" t="s">
        <v>1378</v>
      </c>
      <c r="AI2595" s="139"/>
      <c r="AJ2595" s="139" t="s">
        <v>87</v>
      </c>
      <c r="AK2595" s="139"/>
      <c r="AL2595" s="139"/>
      <c r="AM2595" s="141" t="s">
        <v>9</v>
      </c>
      <c r="AN2595" s="141" t="s">
        <v>8</v>
      </c>
      <c r="AO2595" s="139"/>
      <c r="AP2595" s="139" t="s">
        <v>87</v>
      </c>
      <c r="AQ2595" s="139"/>
      <c r="AR2595" s="381"/>
      <c r="AS2595" s="139" t="s">
        <v>4075</v>
      </c>
      <c r="AT2595" s="141" t="s">
        <v>1404</v>
      </c>
      <c r="AU2595" s="141"/>
      <c r="AV2595" s="383"/>
      <c r="AW2595" s="385"/>
      <c r="AX2595" s="139" t="s">
        <v>80</v>
      </c>
      <c r="AY2595" t="s">
        <v>19550</v>
      </c>
      <c r="AZ2595">
        <v>12000</v>
      </c>
      <c r="BA2595" s="381"/>
      <c r="BB2595" s="139" t="s">
        <v>17</v>
      </c>
      <c r="BC2595" s="166">
        <v>140</v>
      </c>
      <c r="BD2595" s="166"/>
      <c r="BE2595" s="166"/>
      <c r="BF2595" s="166"/>
      <c r="BG2595" s="166"/>
      <c r="BH2595" s="308" t="s">
        <v>20164</v>
      </c>
      <c r="BI2595" s="308"/>
      <c r="BJ2595" s="141" t="s">
        <v>26</v>
      </c>
      <c r="BK2595" s="141" t="s">
        <v>26</v>
      </c>
      <c r="BL2595" s="141"/>
      <c r="BM2595" s="141"/>
      <c r="BN2595" s="139" t="s">
        <v>4075</v>
      </c>
      <c r="BQ2595" s="141"/>
      <c r="BV2595" s="141"/>
      <c r="BX2595" s="141"/>
      <c r="BY2595" s="141"/>
      <c r="BZ2595" s="141"/>
      <c r="CA2595" s="141"/>
      <c r="CB2595" s="141"/>
      <c r="CC2595" s="141"/>
      <c r="CD2595" s="141"/>
      <c r="CE2595" s="141"/>
      <c r="CF2595" s="141"/>
      <c r="CG2595" s="141"/>
    </row>
    <row r="2596" spans="1:85" x14ac:dyDescent="0.35">
      <c r="A2596" s="155" t="s">
        <v>5702</v>
      </c>
      <c r="B2596" s="139" t="s">
        <v>4075</v>
      </c>
      <c r="C2596" s="18">
        <v>43765</v>
      </c>
      <c r="D2596" s="144">
        <v>0.66766203703703708</v>
      </c>
      <c r="E2596" s="141" t="s">
        <v>13277</v>
      </c>
      <c r="F2596" s="141">
        <v>4</v>
      </c>
      <c r="G2596" s="141" t="s">
        <v>2891</v>
      </c>
      <c r="H2596" s="141">
        <v>2019</v>
      </c>
      <c r="I2596" s="18">
        <v>43765</v>
      </c>
      <c r="J2596" s="144">
        <v>0.66736111111111107</v>
      </c>
      <c r="K2596" s="378"/>
      <c r="L2596" s="139" t="s">
        <v>4075</v>
      </c>
      <c r="M2596" s="141" t="s">
        <v>28</v>
      </c>
      <c r="N2596" s="248">
        <v>44266</v>
      </c>
      <c r="O2596" s="141" t="s">
        <v>25</v>
      </c>
      <c r="P2596" s="141"/>
      <c r="Q2596" s="141"/>
      <c r="R2596" s="141"/>
      <c r="S2596" s="141"/>
      <c r="T2596" s="141" t="s">
        <v>17154</v>
      </c>
      <c r="U2596" s="141">
        <v>118114187</v>
      </c>
      <c r="V2596" s="141"/>
      <c r="W2596" s="139" t="s">
        <v>4075</v>
      </c>
      <c r="X2596" s="141" t="s">
        <v>25</v>
      </c>
      <c r="Y2596" s="141" t="s">
        <v>27</v>
      </c>
      <c r="Z2596" s="141"/>
      <c r="AA2596" s="141" t="s">
        <v>34</v>
      </c>
      <c r="AB2596" s="141"/>
      <c r="AC2596" s="139" t="s">
        <v>6</v>
      </c>
      <c r="AD2596" s="380"/>
      <c r="AE2596" s="139" t="s">
        <v>102</v>
      </c>
      <c r="AF2596" s="139" t="s">
        <v>13083</v>
      </c>
      <c r="AG2596" s="139" t="s">
        <v>102</v>
      </c>
      <c r="AH2596" s="139" t="s">
        <v>1378</v>
      </c>
      <c r="AI2596" s="139" t="s">
        <v>1386</v>
      </c>
      <c r="AJ2596" s="139" t="s">
        <v>1408</v>
      </c>
      <c r="AK2596" s="139"/>
      <c r="AL2596" s="139"/>
      <c r="AM2596" s="141" t="s">
        <v>9</v>
      </c>
      <c r="AN2596" s="141" t="s">
        <v>8</v>
      </c>
      <c r="AO2596" s="139"/>
      <c r="AP2596" s="139" t="s">
        <v>1408</v>
      </c>
      <c r="AQ2596" s="139"/>
      <c r="AR2596" s="381"/>
      <c r="AS2596" s="139" t="s">
        <v>4075</v>
      </c>
      <c r="AT2596" s="141" t="s">
        <v>43</v>
      </c>
      <c r="AU2596" s="141">
        <v>330</v>
      </c>
      <c r="AV2596" s="383"/>
      <c r="AW2596" s="385"/>
      <c r="AX2596" s="139" t="s">
        <v>65</v>
      </c>
      <c r="AY2596" t="s">
        <v>18503</v>
      </c>
      <c r="BA2596" s="381"/>
      <c r="BB2596" s="139" t="s">
        <v>1483</v>
      </c>
      <c r="BC2596" s="166"/>
      <c r="BD2596" s="166"/>
      <c r="BE2596" s="166"/>
      <c r="BF2596" s="166"/>
      <c r="BG2596" s="166"/>
      <c r="BH2596" s="308"/>
      <c r="BI2596" s="308"/>
      <c r="BJ2596" s="141" t="s">
        <v>25</v>
      </c>
      <c r="BK2596" s="141" t="s">
        <v>25</v>
      </c>
      <c r="BL2596" s="141" t="s">
        <v>13132</v>
      </c>
      <c r="BM2596" s="141" t="s">
        <v>13129</v>
      </c>
      <c r="BN2596" s="139" t="s">
        <v>4075</v>
      </c>
      <c r="BQ2596" s="141"/>
      <c r="BV2596" s="141"/>
      <c r="BX2596" s="141"/>
      <c r="BY2596" s="141"/>
      <c r="BZ2596" s="141"/>
      <c r="CA2596" s="141"/>
      <c r="CB2596" s="141"/>
      <c r="CC2596" s="141"/>
      <c r="CD2596" s="141"/>
      <c r="CE2596" s="141"/>
      <c r="CF2596" s="141"/>
      <c r="CG2596" s="141"/>
    </row>
    <row r="2597" spans="1:85" x14ac:dyDescent="0.35">
      <c r="A2597" s="155" t="s">
        <v>5711</v>
      </c>
      <c r="B2597" s="139" t="s">
        <v>4075</v>
      </c>
      <c r="C2597" s="18">
        <v>43765</v>
      </c>
      <c r="D2597" s="144">
        <v>0</v>
      </c>
      <c r="E2597" s="141" t="s">
        <v>13277</v>
      </c>
      <c r="F2597" s="141">
        <v>4</v>
      </c>
      <c r="G2597" s="141" t="s">
        <v>2891</v>
      </c>
      <c r="H2597" s="141">
        <v>2019</v>
      </c>
      <c r="I2597" s="18">
        <v>43765</v>
      </c>
      <c r="J2597" s="144"/>
      <c r="K2597" s="378"/>
      <c r="L2597" s="139" t="s">
        <v>4075</v>
      </c>
      <c r="M2597" s="141" t="s">
        <v>28</v>
      </c>
      <c r="N2597" s="248"/>
      <c r="O2597" s="141" t="s">
        <v>26</v>
      </c>
      <c r="P2597" s="141"/>
      <c r="Q2597" s="141" t="s">
        <v>5712</v>
      </c>
      <c r="R2597" s="141"/>
      <c r="S2597" s="141"/>
      <c r="T2597" s="141" t="s">
        <v>5713</v>
      </c>
      <c r="U2597" s="141">
        <v>0</v>
      </c>
      <c r="V2597" s="141" t="s">
        <v>5714</v>
      </c>
      <c r="W2597" s="139" t="s">
        <v>4075</v>
      </c>
      <c r="X2597" s="141" t="s">
        <v>25</v>
      </c>
      <c r="Y2597" s="141" t="s">
        <v>27</v>
      </c>
      <c r="Z2597" s="141"/>
      <c r="AA2597" s="141" t="s">
        <v>34</v>
      </c>
      <c r="AB2597" s="141"/>
      <c r="AC2597" s="139" t="s">
        <v>18047</v>
      </c>
      <c r="AD2597" s="380"/>
      <c r="AE2597" s="139" t="s">
        <v>4</v>
      </c>
      <c r="AF2597" s="139" t="s">
        <v>13073</v>
      </c>
      <c r="AG2597" s="139" t="s">
        <v>4</v>
      </c>
      <c r="AH2597" s="139" t="s">
        <v>1380</v>
      </c>
      <c r="AI2597" s="139" t="s">
        <v>15678</v>
      </c>
      <c r="AJ2597" s="139"/>
      <c r="AK2597" s="139" t="s">
        <v>15678</v>
      </c>
      <c r="AL2597" s="139" t="s">
        <v>1563</v>
      </c>
      <c r="AM2597" s="141"/>
      <c r="AN2597" s="141" t="s">
        <v>8</v>
      </c>
      <c r="AO2597" s="139"/>
      <c r="AP2597" s="139" t="s">
        <v>1563</v>
      </c>
      <c r="AQ2597" s="139" t="s">
        <v>4308</v>
      </c>
      <c r="AR2597" s="381"/>
      <c r="AS2597" s="139" t="s">
        <v>4075</v>
      </c>
      <c r="AT2597" s="141" t="s">
        <v>1404</v>
      </c>
      <c r="AU2597" s="141"/>
      <c r="AV2597" s="383"/>
      <c r="AW2597" s="385"/>
      <c r="AX2597" s="139" t="s">
        <v>5617</v>
      </c>
      <c r="AY2597" t="s">
        <v>19377</v>
      </c>
      <c r="BA2597" s="381"/>
      <c r="BB2597" s="139" t="s">
        <v>17</v>
      </c>
      <c r="BC2597" s="166"/>
      <c r="BD2597" s="166"/>
      <c r="BE2597" s="166"/>
      <c r="BF2597" s="166"/>
      <c r="BG2597" s="166"/>
      <c r="BH2597" s="308"/>
      <c r="BI2597" s="308"/>
      <c r="BJ2597" s="141" t="s">
        <v>26</v>
      </c>
      <c r="BK2597" s="141" t="s">
        <v>26</v>
      </c>
      <c r="BL2597" s="141"/>
      <c r="BM2597" s="141"/>
      <c r="BN2597" s="139" t="s">
        <v>4075</v>
      </c>
      <c r="BQ2597" s="141"/>
      <c r="BV2597" s="141"/>
      <c r="BX2597" s="141"/>
      <c r="BY2597" s="141"/>
      <c r="BZ2597" s="141"/>
      <c r="CA2597" s="141"/>
      <c r="CB2597" s="141"/>
      <c r="CC2597" s="141"/>
      <c r="CD2597" s="141"/>
      <c r="CE2597" s="141"/>
      <c r="CF2597" s="141"/>
      <c r="CG2597" s="141"/>
    </row>
    <row r="2598" spans="1:85" x14ac:dyDescent="0.35">
      <c r="A2598" s="155" t="s">
        <v>5707</v>
      </c>
      <c r="B2598" s="139" t="s">
        <v>4075</v>
      </c>
      <c r="C2598" s="18">
        <v>43765</v>
      </c>
      <c r="D2598" s="144">
        <v>0</v>
      </c>
      <c r="E2598" s="141" t="s">
        <v>13277</v>
      </c>
      <c r="F2598" s="141">
        <v>4</v>
      </c>
      <c r="G2598" s="141" t="s">
        <v>2891</v>
      </c>
      <c r="H2598" s="141">
        <v>2019</v>
      </c>
      <c r="I2598" s="18">
        <v>43765</v>
      </c>
      <c r="J2598" s="144">
        <v>0.61527777777777781</v>
      </c>
      <c r="K2598" s="378"/>
      <c r="L2598" s="139" t="s">
        <v>4075</v>
      </c>
      <c r="M2598" s="141" t="s">
        <v>28</v>
      </c>
      <c r="N2598" s="248"/>
      <c r="O2598" s="141" t="s">
        <v>26</v>
      </c>
      <c r="P2598" s="141"/>
      <c r="Q2598" s="141" t="s">
        <v>1503</v>
      </c>
      <c r="R2598" s="141" t="s">
        <v>5708</v>
      </c>
      <c r="S2598" s="141"/>
      <c r="T2598" s="141" t="s">
        <v>5709</v>
      </c>
      <c r="U2598" s="141">
        <v>118113391</v>
      </c>
      <c r="V2598" s="141" t="s">
        <v>5710</v>
      </c>
      <c r="W2598" s="139" t="s">
        <v>4075</v>
      </c>
      <c r="X2598" s="141" t="s">
        <v>25</v>
      </c>
      <c r="Y2598" s="141" t="s">
        <v>27</v>
      </c>
      <c r="Z2598" s="141"/>
      <c r="AA2598" s="141" t="s">
        <v>34</v>
      </c>
      <c r="AB2598" s="141"/>
      <c r="AC2598" s="139" t="s">
        <v>18050</v>
      </c>
      <c r="AD2598" s="380"/>
      <c r="AE2598" s="139" t="s">
        <v>102</v>
      </c>
      <c r="AF2598" s="139" t="s">
        <v>13068</v>
      </c>
      <c r="AG2598" s="139" t="s">
        <v>102</v>
      </c>
      <c r="AH2598" s="139" t="s">
        <v>1378</v>
      </c>
      <c r="AI2598" s="139" t="s">
        <v>1398</v>
      </c>
      <c r="AJ2598" s="139" t="s">
        <v>1563</v>
      </c>
      <c r="AK2598" s="139"/>
      <c r="AL2598" s="139"/>
      <c r="AM2598" s="141"/>
      <c r="AN2598" s="141" t="s">
        <v>8</v>
      </c>
      <c r="AO2598" s="139"/>
      <c r="AP2598" s="139" t="s">
        <v>1563</v>
      </c>
      <c r="AQ2598" s="139"/>
      <c r="AR2598" s="381"/>
      <c r="AS2598" s="139" t="s">
        <v>4075</v>
      </c>
      <c r="AT2598" s="141" t="s">
        <v>1404</v>
      </c>
      <c r="AU2598" s="141"/>
      <c r="AV2598" s="383"/>
      <c r="AW2598" s="385"/>
      <c r="AX2598" s="139" t="s">
        <v>5586</v>
      </c>
      <c r="AY2598" t="s">
        <v>18438</v>
      </c>
      <c r="BA2598" s="381"/>
      <c r="BB2598" s="139" t="s">
        <v>17</v>
      </c>
      <c r="BC2598" s="166"/>
      <c r="BD2598" s="166"/>
      <c r="BE2598" s="166"/>
      <c r="BF2598" s="166"/>
      <c r="BG2598" s="166"/>
      <c r="BH2598" s="308"/>
      <c r="BI2598" s="308"/>
      <c r="BJ2598" s="141" t="s">
        <v>26</v>
      </c>
      <c r="BK2598" s="141" t="s">
        <v>26</v>
      </c>
      <c r="BL2598" s="141"/>
      <c r="BM2598" s="141"/>
      <c r="BN2598" s="139" t="s">
        <v>4075</v>
      </c>
      <c r="BQ2598" s="141"/>
      <c r="BV2598" s="141"/>
      <c r="BX2598" s="141"/>
      <c r="BY2598" s="141"/>
      <c r="BZ2598" s="141"/>
      <c r="CA2598" s="141"/>
      <c r="CB2598" s="141"/>
      <c r="CC2598" s="141"/>
      <c r="CD2598" s="141"/>
      <c r="CE2598" s="141"/>
      <c r="CF2598" s="141"/>
      <c r="CG2598" s="141"/>
    </row>
    <row r="2599" spans="1:85" x14ac:dyDescent="0.35">
      <c r="A2599" s="155" t="s">
        <v>5703</v>
      </c>
      <c r="B2599" s="139" t="s">
        <v>4075</v>
      </c>
      <c r="C2599" s="18">
        <v>43765</v>
      </c>
      <c r="D2599" s="144">
        <v>0</v>
      </c>
      <c r="E2599" s="141" t="s">
        <v>13277</v>
      </c>
      <c r="F2599" s="141">
        <v>4</v>
      </c>
      <c r="G2599" s="141" t="s">
        <v>2891</v>
      </c>
      <c r="H2599" s="141">
        <v>2019</v>
      </c>
      <c r="I2599" s="18">
        <v>43765</v>
      </c>
      <c r="J2599" s="144">
        <v>0.55486111111111114</v>
      </c>
      <c r="K2599" s="378"/>
      <c r="L2599" s="139" t="s">
        <v>4075</v>
      </c>
      <c r="M2599" s="141" t="s">
        <v>38</v>
      </c>
      <c r="N2599" s="248"/>
      <c r="O2599" s="141" t="s">
        <v>26</v>
      </c>
      <c r="P2599" s="141"/>
      <c r="Q2599" s="141" t="s">
        <v>5704</v>
      </c>
      <c r="R2599" s="141"/>
      <c r="S2599" s="141"/>
      <c r="T2599" s="141" t="s">
        <v>5705</v>
      </c>
      <c r="U2599" s="141">
        <v>0</v>
      </c>
      <c r="V2599" s="141" t="s">
        <v>5706</v>
      </c>
      <c r="W2599" s="139" t="s">
        <v>4075</v>
      </c>
      <c r="X2599" s="141" t="s">
        <v>25</v>
      </c>
      <c r="Y2599" s="141" t="s">
        <v>27</v>
      </c>
      <c r="Z2599" s="141"/>
      <c r="AA2599" s="141" t="s">
        <v>34</v>
      </c>
      <c r="AB2599" s="141"/>
      <c r="AC2599" s="139" t="s">
        <v>18050</v>
      </c>
      <c r="AD2599" s="380"/>
      <c r="AE2599" s="139" t="s">
        <v>102</v>
      </c>
      <c r="AF2599" s="139" t="s">
        <v>13077</v>
      </c>
      <c r="AG2599" s="139" t="s">
        <v>102</v>
      </c>
      <c r="AH2599" s="139" t="s">
        <v>1378</v>
      </c>
      <c r="AI2599" s="139" t="s">
        <v>1383</v>
      </c>
      <c r="AJ2599" s="139" t="s">
        <v>1408</v>
      </c>
      <c r="AK2599" s="139"/>
      <c r="AL2599" s="139"/>
      <c r="AM2599" s="141"/>
      <c r="AN2599" s="141" t="s">
        <v>8</v>
      </c>
      <c r="AO2599" s="139"/>
      <c r="AP2599" s="139" t="s">
        <v>1408</v>
      </c>
      <c r="AQ2599" s="139"/>
      <c r="AR2599" s="381"/>
      <c r="AS2599" s="139" t="s">
        <v>4075</v>
      </c>
      <c r="AT2599" s="141" t="s">
        <v>1404</v>
      </c>
      <c r="AU2599" s="141"/>
      <c r="AV2599" s="383"/>
      <c r="AW2599" s="385"/>
      <c r="AX2599" s="139" t="s">
        <v>1636</v>
      </c>
      <c r="AY2599" t="s">
        <v>19375</v>
      </c>
      <c r="BA2599" s="381"/>
      <c r="BB2599" s="139" t="s">
        <v>17</v>
      </c>
      <c r="BC2599" s="166">
        <v>7</v>
      </c>
      <c r="BD2599" s="166">
        <v>3</v>
      </c>
      <c r="BE2599" s="166"/>
      <c r="BF2599" s="166">
        <v>0</v>
      </c>
      <c r="BG2599" s="166">
        <v>0</v>
      </c>
      <c r="BH2599" s="308" t="s">
        <v>13591</v>
      </c>
      <c r="BI2599" s="308"/>
      <c r="BJ2599" s="141" t="s">
        <v>26</v>
      </c>
      <c r="BK2599" s="141" t="s">
        <v>25</v>
      </c>
      <c r="BL2599" s="141" t="s">
        <v>13130</v>
      </c>
      <c r="BM2599" s="141" t="s">
        <v>13129</v>
      </c>
      <c r="BN2599" s="139" t="s">
        <v>4075</v>
      </c>
      <c r="BQ2599" s="141"/>
      <c r="BV2599" s="141"/>
      <c r="BX2599" s="141"/>
      <c r="BY2599" s="141"/>
      <c r="BZ2599" s="141"/>
      <c r="CA2599" s="141"/>
      <c r="CB2599" s="141"/>
      <c r="CC2599" s="141"/>
      <c r="CD2599" s="141"/>
      <c r="CE2599" s="141"/>
      <c r="CF2599" s="141"/>
      <c r="CG2599" s="141"/>
    </row>
    <row r="2600" spans="1:85" x14ac:dyDescent="0.35">
      <c r="A2600" s="155" t="s">
        <v>5775</v>
      </c>
      <c r="B2600" s="139" t="s">
        <v>4075</v>
      </c>
      <c r="C2600" s="18">
        <v>43765</v>
      </c>
      <c r="D2600" s="144">
        <v>0</v>
      </c>
      <c r="E2600" s="141" t="s">
        <v>13277</v>
      </c>
      <c r="F2600" s="141">
        <v>4</v>
      </c>
      <c r="G2600" s="141" t="s">
        <v>2891</v>
      </c>
      <c r="H2600" s="141">
        <v>2019</v>
      </c>
      <c r="I2600" s="18">
        <v>43765</v>
      </c>
      <c r="J2600" s="144">
        <v>1.1111111111111112E-2</v>
      </c>
      <c r="K2600" s="378"/>
      <c r="L2600" s="139" t="s">
        <v>4075</v>
      </c>
      <c r="M2600" s="141" t="s">
        <v>28</v>
      </c>
      <c r="N2600" s="248"/>
      <c r="O2600" s="141" t="s">
        <v>26</v>
      </c>
      <c r="P2600" s="141"/>
      <c r="Q2600" s="141" t="s">
        <v>5776</v>
      </c>
      <c r="R2600" s="141" t="s">
        <v>5777</v>
      </c>
      <c r="S2600" s="141"/>
      <c r="T2600" s="141" t="s">
        <v>5778</v>
      </c>
      <c r="U2600" s="141">
        <v>0</v>
      </c>
      <c r="V2600" s="141"/>
      <c r="W2600" s="139" t="s">
        <v>4075</v>
      </c>
      <c r="X2600" s="141" t="s">
        <v>25</v>
      </c>
      <c r="Y2600" s="141" t="s">
        <v>27</v>
      </c>
      <c r="Z2600" s="141"/>
      <c r="AA2600" s="141" t="s">
        <v>34</v>
      </c>
      <c r="AB2600" s="141" t="s">
        <v>34</v>
      </c>
      <c r="AC2600" s="139" t="s">
        <v>18048</v>
      </c>
      <c r="AD2600" s="380"/>
      <c r="AE2600" s="139" t="s">
        <v>102</v>
      </c>
      <c r="AF2600" s="139" t="s">
        <v>13077</v>
      </c>
      <c r="AG2600" s="139" t="s">
        <v>102</v>
      </c>
      <c r="AH2600" s="139" t="s">
        <v>1378</v>
      </c>
      <c r="AI2600" s="139" t="s">
        <v>1383</v>
      </c>
      <c r="AJ2600" s="139" t="s">
        <v>1408</v>
      </c>
      <c r="AK2600" s="139"/>
      <c r="AL2600" s="139"/>
      <c r="AM2600" s="141"/>
      <c r="AN2600" s="141" t="s">
        <v>8</v>
      </c>
      <c r="AO2600" s="139"/>
      <c r="AP2600" s="139" t="s">
        <v>1408</v>
      </c>
      <c r="AQ2600" s="139" t="s">
        <v>7</v>
      </c>
      <c r="AR2600" s="381"/>
      <c r="AS2600" s="139" t="s">
        <v>4075</v>
      </c>
      <c r="AT2600" s="141" t="s">
        <v>1404</v>
      </c>
      <c r="AU2600" s="141"/>
      <c r="AV2600" s="383"/>
      <c r="AW2600" s="385"/>
      <c r="AX2600" s="139" t="s">
        <v>3326</v>
      </c>
      <c r="AY2600" t="s">
        <v>18277</v>
      </c>
      <c r="BA2600" s="381"/>
      <c r="BB2600" s="139" t="s">
        <v>17</v>
      </c>
      <c r="BC2600" s="166">
        <v>200</v>
      </c>
      <c r="BD2600" s="166"/>
      <c r="BE2600" s="166"/>
      <c r="BF2600" s="166"/>
      <c r="BG2600" s="166"/>
      <c r="BH2600" s="308"/>
      <c r="BI2600" s="308"/>
      <c r="BJ2600" s="141" t="s">
        <v>25</v>
      </c>
      <c r="BK2600" s="141" t="s">
        <v>25</v>
      </c>
      <c r="BL2600" s="141" t="s">
        <v>13131</v>
      </c>
      <c r="BM2600" s="141" t="s">
        <v>13129</v>
      </c>
      <c r="BN2600" s="139" t="s">
        <v>4075</v>
      </c>
      <c r="BQ2600" s="141"/>
      <c r="BV2600" s="141"/>
      <c r="BX2600" s="141"/>
      <c r="BY2600" s="141"/>
      <c r="BZ2600" s="141"/>
      <c r="CA2600" s="141"/>
      <c r="CB2600" s="141"/>
      <c r="CC2600" s="141"/>
      <c r="CD2600" s="141"/>
      <c r="CE2600" s="141"/>
      <c r="CF2600" s="141"/>
      <c r="CG2600" s="141"/>
    </row>
    <row r="2601" spans="1:85" x14ac:dyDescent="0.35">
      <c r="A2601" s="155" t="s">
        <v>5770</v>
      </c>
      <c r="B2601" s="139" t="s">
        <v>4075</v>
      </c>
      <c r="C2601" s="18">
        <v>43765</v>
      </c>
      <c r="D2601" s="144">
        <v>0</v>
      </c>
      <c r="E2601" s="141" t="s">
        <v>13277</v>
      </c>
      <c r="F2601" s="141">
        <v>4</v>
      </c>
      <c r="G2601" s="141" t="s">
        <v>2891</v>
      </c>
      <c r="H2601" s="141">
        <v>2019</v>
      </c>
      <c r="I2601" s="18">
        <v>43765</v>
      </c>
      <c r="J2601" s="144">
        <v>0.11736111111111111</v>
      </c>
      <c r="K2601" s="378"/>
      <c r="L2601" s="139" t="s">
        <v>4075</v>
      </c>
      <c r="M2601" s="141" t="s">
        <v>28</v>
      </c>
      <c r="N2601" s="248"/>
      <c r="O2601" s="141" t="s">
        <v>26</v>
      </c>
      <c r="P2601" s="141"/>
      <c r="Q2601" s="141" t="s">
        <v>5771</v>
      </c>
      <c r="R2601" s="141" t="s">
        <v>5772</v>
      </c>
      <c r="S2601" s="141"/>
      <c r="T2601" s="141" t="s">
        <v>5773</v>
      </c>
      <c r="U2601" s="141">
        <v>0</v>
      </c>
      <c r="V2601" s="141"/>
      <c r="W2601" s="139" t="s">
        <v>4075</v>
      </c>
      <c r="X2601" s="141" t="s">
        <v>25</v>
      </c>
      <c r="Y2601" s="141" t="s">
        <v>27</v>
      </c>
      <c r="Z2601" s="141"/>
      <c r="AA2601" s="141" t="s">
        <v>34</v>
      </c>
      <c r="AB2601" s="141" t="s">
        <v>34</v>
      </c>
      <c r="AC2601" s="139" t="s">
        <v>18050</v>
      </c>
      <c r="AD2601" s="380"/>
      <c r="AE2601" s="139" t="s">
        <v>4</v>
      </c>
      <c r="AF2601" s="139" t="s">
        <v>13073</v>
      </c>
      <c r="AG2601" s="139" t="s">
        <v>4</v>
      </c>
      <c r="AH2601" s="139" t="s">
        <v>1380</v>
      </c>
      <c r="AI2601" s="139" t="s">
        <v>15678</v>
      </c>
      <c r="AJ2601" s="139"/>
      <c r="AK2601" s="139" t="s">
        <v>15678</v>
      </c>
      <c r="AL2601" s="139" t="s">
        <v>1408</v>
      </c>
      <c r="AM2601" s="141"/>
      <c r="AN2601" s="141" t="s">
        <v>8</v>
      </c>
      <c r="AO2601" s="139"/>
      <c r="AP2601" s="139" t="s">
        <v>1408</v>
      </c>
      <c r="AQ2601" s="139" t="s">
        <v>5774</v>
      </c>
      <c r="AR2601" s="381"/>
      <c r="AS2601" s="139" t="s">
        <v>4075</v>
      </c>
      <c r="AT2601" s="141" t="s">
        <v>1404</v>
      </c>
      <c r="AU2601" s="141"/>
      <c r="AV2601" s="383"/>
      <c r="AW2601" s="385"/>
      <c r="AX2601" s="139" t="s">
        <v>3642</v>
      </c>
      <c r="AY2601" t="s">
        <v>18947</v>
      </c>
      <c r="BA2601" s="381"/>
      <c r="BB2601" s="139" t="s">
        <v>1444</v>
      </c>
      <c r="BC2601" s="166"/>
      <c r="BD2601" s="166"/>
      <c r="BE2601" s="166"/>
      <c r="BF2601" s="166"/>
      <c r="BG2601" s="166"/>
      <c r="BH2601" s="308"/>
      <c r="BI2601" s="308"/>
      <c r="BJ2601" s="141" t="s">
        <v>25</v>
      </c>
      <c r="BK2601" s="141" t="s">
        <v>25</v>
      </c>
      <c r="BL2601" s="141" t="s">
        <v>13131</v>
      </c>
      <c r="BM2601" s="141" t="s">
        <v>13129</v>
      </c>
      <c r="BN2601" s="139" t="s">
        <v>4075</v>
      </c>
      <c r="BQ2601" s="141" t="s">
        <v>16047</v>
      </c>
      <c r="BR2601" s="135" t="s">
        <v>15685</v>
      </c>
      <c r="BT2601" s="135" t="s">
        <v>15355</v>
      </c>
      <c r="BU2601" s="135" t="s">
        <v>15363</v>
      </c>
      <c r="BV2601" s="141" t="s">
        <v>2059</v>
      </c>
      <c r="BW2601" s="135" t="s">
        <v>13270</v>
      </c>
      <c r="BX2601" s="141" t="s">
        <v>15681</v>
      </c>
      <c r="BY2601" s="141" t="s">
        <v>12</v>
      </c>
      <c r="BZ2601" s="141" t="s">
        <v>26</v>
      </c>
      <c r="CA2601" s="141" t="s">
        <v>1848</v>
      </c>
      <c r="CB2601" s="141"/>
      <c r="CC2601" s="141" t="s">
        <v>15690</v>
      </c>
      <c r="CD2601" s="141" t="s">
        <v>15683</v>
      </c>
      <c r="CE2601" s="141" t="s">
        <v>15450</v>
      </c>
      <c r="CF2601" s="141" t="s">
        <v>15451</v>
      </c>
      <c r="CG2601" s="141" t="s">
        <v>4004</v>
      </c>
    </row>
    <row r="2602" spans="1:85" x14ac:dyDescent="0.35">
      <c r="A2602" s="155" t="s">
        <v>5768</v>
      </c>
      <c r="B2602" s="139" t="s">
        <v>4075</v>
      </c>
      <c r="C2602" s="18">
        <v>43765</v>
      </c>
      <c r="D2602" s="144">
        <v>0</v>
      </c>
      <c r="E2602" s="141" t="s">
        <v>13277</v>
      </c>
      <c r="F2602" s="141">
        <v>4</v>
      </c>
      <c r="G2602" s="141" t="s">
        <v>2891</v>
      </c>
      <c r="H2602" s="141">
        <v>2019</v>
      </c>
      <c r="I2602" s="18"/>
      <c r="J2602" s="144"/>
      <c r="K2602" s="378"/>
      <c r="L2602" s="139" t="s">
        <v>4075</v>
      </c>
      <c r="M2602" s="141" t="s">
        <v>28</v>
      </c>
      <c r="N2602" s="248"/>
      <c r="O2602" s="141" t="s">
        <v>26</v>
      </c>
      <c r="P2602" s="141"/>
      <c r="Q2602" s="141"/>
      <c r="R2602" s="141"/>
      <c r="S2602" s="141"/>
      <c r="T2602" s="141" t="s">
        <v>5769</v>
      </c>
      <c r="U2602" s="141">
        <v>0</v>
      </c>
      <c r="V2602" s="141"/>
      <c r="W2602" s="139" t="s">
        <v>4075</v>
      </c>
      <c r="X2602" s="141" t="s">
        <v>25</v>
      </c>
      <c r="Y2602" s="141" t="s">
        <v>27</v>
      </c>
      <c r="Z2602" s="141"/>
      <c r="AA2602" s="141" t="s">
        <v>34</v>
      </c>
      <c r="AB2602" s="141" t="s">
        <v>34</v>
      </c>
      <c r="AC2602" s="139" t="s">
        <v>18047</v>
      </c>
      <c r="AD2602" s="380"/>
      <c r="AE2602" s="139" t="s">
        <v>4</v>
      </c>
      <c r="AF2602" s="139" t="s">
        <v>13073</v>
      </c>
      <c r="AG2602" s="139" t="s">
        <v>4</v>
      </c>
      <c r="AH2602" s="139" t="s">
        <v>1380</v>
      </c>
      <c r="AI2602" s="139" t="s">
        <v>15678</v>
      </c>
      <c r="AJ2602" s="139"/>
      <c r="AK2602" s="139" t="s">
        <v>15678</v>
      </c>
      <c r="AL2602" s="139" t="s">
        <v>1563</v>
      </c>
      <c r="AM2602" s="141"/>
      <c r="AN2602" s="141" t="s">
        <v>8</v>
      </c>
      <c r="AO2602" s="139"/>
      <c r="AP2602" s="139" t="s">
        <v>1563</v>
      </c>
      <c r="AQ2602" s="139"/>
      <c r="AR2602" s="381"/>
      <c r="AS2602" s="139" t="s">
        <v>4075</v>
      </c>
      <c r="AT2602" s="141" t="s">
        <v>1404</v>
      </c>
      <c r="AU2602" s="141"/>
      <c r="AV2602" s="383"/>
      <c r="AW2602" s="385"/>
      <c r="AX2602" s="139" t="s">
        <v>3326</v>
      </c>
      <c r="AY2602" t="s">
        <v>19379</v>
      </c>
      <c r="BA2602" s="381"/>
      <c r="BB2602" s="139" t="s">
        <v>1452</v>
      </c>
      <c r="BC2602" s="166"/>
      <c r="BD2602" s="166"/>
      <c r="BE2602" s="166"/>
      <c r="BF2602" s="166"/>
      <c r="BG2602" s="166"/>
      <c r="BH2602" s="308"/>
      <c r="BI2602" s="308"/>
      <c r="BJ2602" s="141" t="s">
        <v>25</v>
      </c>
      <c r="BK2602" s="141" t="s">
        <v>25</v>
      </c>
      <c r="BL2602" s="141" t="s">
        <v>13131</v>
      </c>
      <c r="BM2602" s="141" t="s">
        <v>13129</v>
      </c>
      <c r="BN2602" s="139" t="s">
        <v>4075</v>
      </c>
      <c r="BQ2602" s="141"/>
      <c r="BV2602" s="141"/>
      <c r="BX2602" s="141"/>
      <c r="BY2602" s="141"/>
      <c r="BZ2602" s="141"/>
      <c r="CA2602" s="141"/>
      <c r="CB2602" s="141"/>
      <c r="CC2602" s="141"/>
      <c r="CD2602" s="141"/>
      <c r="CE2602" s="141"/>
      <c r="CF2602" s="141"/>
      <c r="CG2602" s="141"/>
    </row>
    <row r="2603" spans="1:85" x14ac:dyDescent="0.35">
      <c r="A2603" s="155" t="s">
        <v>5790</v>
      </c>
      <c r="B2603" s="139" t="s">
        <v>4075</v>
      </c>
      <c r="C2603" s="18">
        <v>43765</v>
      </c>
      <c r="D2603" s="144">
        <v>0</v>
      </c>
      <c r="E2603" s="141" t="s">
        <v>13277</v>
      </c>
      <c r="F2603" s="141">
        <v>4</v>
      </c>
      <c r="G2603" s="141" t="s">
        <v>2891</v>
      </c>
      <c r="H2603" s="141">
        <v>2019</v>
      </c>
      <c r="I2603" s="18"/>
      <c r="J2603" s="144"/>
      <c r="K2603" s="378"/>
      <c r="L2603" s="139" t="s">
        <v>4075</v>
      </c>
      <c r="M2603" s="141" t="s">
        <v>28</v>
      </c>
      <c r="N2603" s="248"/>
      <c r="O2603" s="141" t="s">
        <v>26</v>
      </c>
      <c r="P2603" s="141"/>
      <c r="Q2603" s="141"/>
      <c r="R2603" s="141"/>
      <c r="S2603" s="141"/>
      <c r="T2603" s="141" t="s">
        <v>5791</v>
      </c>
      <c r="U2603" s="141">
        <v>0</v>
      </c>
      <c r="V2603" s="141"/>
      <c r="W2603" s="139" t="s">
        <v>4075</v>
      </c>
      <c r="X2603" s="141" t="s">
        <v>25</v>
      </c>
      <c r="Y2603" s="141" t="s">
        <v>27</v>
      </c>
      <c r="Z2603" s="141"/>
      <c r="AA2603" s="141" t="s">
        <v>34</v>
      </c>
      <c r="AB2603" s="141" t="s">
        <v>34</v>
      </c>
      <c r="AC2603" s="139" t="s">
        <v>18050</v>
      </c>
      <c r="AD2603" s="380"/>
      <c r="AE2603" s="139" t="s">
        <v>102</v>
      </c>
      <c r="AF2603" s="139" t="s">
        <v>13068</v>
      </c>
      <c r="AG2603" s="139" t="s">
        <v>102</v>
      </c>
      <c r="AH2603" s="139" t="s">
        <v>1378</v>
      </c>
      <c r="AI2603" s="139" t="s">
        <v>1398</v>
      </c>
      <c r="AJ2603" s="139" t="s">
        <v>1563</v>
      </c>
      <c r="AK2603" s="139"/>
      <c r="AL2603" s="139"/>
      <c r="AM2603" s="141"/>
      <c r="AN2603" s="141" t="s">
        <v>8</v>
      </c>
      <c r="AO2603" s="139"/>
      <c r="AP2603" s="139" t="s">
        <v>1563</v>
      </c>
      <c r="AQ2603" s="139"/>
      <c r="AR2603" s="381"/>
      <c r="AS2603" s="139" t="s">
        <v>4075</v>
      </c>
      <c r="AT2603" s="141" t="s">
        <v>1404</v>
      </c>
      <c r="AU2603" s="141"/>
      <c r="AV2603" s="383"/>
      <c r="AW2603" s="385"/>
      <c r="AX2603" s="139" t="s">
        <v>1425</v>
      </c>
      <c r="AY2603" t="s">
        <v>19040</v>
      </c>
      <c r="BA2603" s="381"/>
      <c r="BB2603" s="139" t="s">
        <v>17</v>
      </c>
      <c r="BC2603" s="166"/>
      <c r="BD2603" s="166"/>
      <c r="BE2603" s="166"/>
      <c r="BF2603" s="166"/>
      <c r="BG2603" s="166"/>
      <c r="BH2603" s="308"/>
      <c r="BI2603" s="308"/>
      <c r="BJ2603" s="141" t="s">
        <v>26</v>
      </c>
      <c r="BK2603" s="141" t="s">
        <v>25</v>
      </c>
      <c r="BL2603" s="141" t="s">
        <v>13130</v>
      </c>
      <c r="BM2603" s="141" t="s">
        <v>13129</v>
      </c>
      <c r="BN2603" s="139" t="s">
        <v>4075</v>
      </c>
      <c r="BQ2603" s="141"/>
      <c r="BV2603" s="141"/>
      <c r="BX2603" s="141"/>
      <c r="BY2603" s="141"/>
      <c r="BZ2603" s="141"/>
      <c r="CA2603" s="141"/>
      <c r="CB2603" s="141"/>
      <c r="CC2603" s="141"/>
      <c r="CD2603" s="141"/>
      <c r="CE2603" s="141"/>
      <c r="CF2603" s="141"/>
      <c r="CG2603" s="141"/>
    </row>
    <row r="2604" spans="1:85" x14ac:dyDescent="0.35">
      <c r="A2604" s="155" t="s">
        <v>5785</v>
      </c>
      <c r="B2604" s="139" t="s">
        <v>4075</v>
      </c>
      <c r="C2604" s="18">
        <v>43765</v>
      </c>
      <c r="D2604" s="144">
        <v>0</v>
      </c>
      <c r="E2604" s="141" t="s">
        <v>13277</v>
      </c>
      <c r="F2604" s="141">
        <v>4</v>
      </c>
      <c r="G2604" s="141" t="s">
        <v>2891</v>
      </c>
      <c r="H2604" s="141">
        <v>2019</v>
      </c>
      <c r="I2604" s="18">
        <v>43765</v>
      </c>
      <c r="J2604" s="144">
        <v>8.8888888888888892E-2</v>
      </c>
      <c r="K2604" s="378"/>
      <c r="L2604" s="139" t="s">
        <v>4075</v>
      </c>
      <c r="M2604" s="141" t="s">
        <v>28</v>
      </c>
      <c r="N2604" s="248"/>
      <c r="O2604" s="141" t="s">
        <v>26</v>
      </c>
      <c r="P2604" s="141"/>
      <c r="Q2604" s="141" t="s">
        <v>5786</v>
      </c>
      <c r="R2604" s="141" t="s">
        <v>5787</v>
      </c>
      <c r="S2604" s="141"/>
      <c r="T2604" s="141" t="s">
        <v>5788</v>
      </c>
      <c r="U2604" s="141">
        <v>0</v>
      </c>
      <c r="V2604" s="141"/>
      <c r="W2604" s="139" t="s">
        <v>4075</v>
      </c>
      <c r="X2604" s="141" t="s">
        <v>25</v>
      </c>
      <c r="Y2604" s="141" t="s">
        <v>27</v>
      </c>
      <c r="Z2604" s="141"/>
      <c r="AA2604" s="141" t="s">
        <v>34</v>
      </c>
      <c r="AB2604" s="141" t="s">
        <v>34</v>
      </c>
      <c r="AC2604" s="139" t="s">
        <v>18048</v>
      </c>
      <c r="AD2604" s="380"/>
      <c r="AE2604" s="139" t="s">
        <v>4</v>
      </c>
      <c r="AF2604" s="139" t="s">
        <v>13073</v>
      </c>
      <c r="AG2604" s="139" t="s">
        <v>4</v>
      </c>
      <c r="AH2604" s="139" t="s">
        <v>1380</v>
      </c>
      <c r="AI2604" s="139" t="s">
        <v>15678</v>
      </c>
      <c r="AJ2604" s="139"/>
      <c r="AK2604" s="139" t="s">
        <v>15678</v>
      </c>
      <c r="AL2604" s="139" t="s">
        <v>1408</v>
      </c>
      <c r="AM2604" s="141"/>
      <c r="AN2604" s="141" t="s">
        <v>8</v>
      </c>
      <c r="AO2604" s="139"/>
      <c r="AP2604" s="139" t="s">
        <v>1408</v>
      </c>
      <c r="AQ2604" s="139" t="s">
        <v>5789</v>
      </c>
      <c r="AR2604" s="381"/>
      <c r="AS2604" s="139" t="s">
        <v>4075</v>
      </c>
      <c r="AT2604" s="141" t="s">
        <v>1404</v>
      </c>
      <c r="AU2604" s="141"/>
      <c r="AV2604" s="383"/>
      <c r="AW2604" s="385"/>
      <c r="AX2604" s="139" t="s">
        <v>3642</v>
      </c>
      <c r="AY2604" t="s">
        <v>18257</v>
      </c>
      <c r="BA2604" s="381"/>
      <c r="BB2604" s="139" t="s">
        <v>1450</v>
      </c>
      <c r="BC2604" s="166">
        <v>10</v>
      </c>
      <c r="BD2604" s="166"/>
      <c r="BE2604" s="166"/>
      <c r="BF2604" s="166"/>
      <c r="BG2604" s="166"/>
      <c r="BH2604" s="308"/>
      <c r="BI2604" s="308"/>
      <c r="BJ2604" s="141" t="s">
        <v>25</v>
      </c>
      <c r="BK2604" s="141" t="s">
        <v>25</v>
      </c>
      <c r="BL2604" s="141" t="s">
        <v>13131</v>
      </c>
      <c r="BM2604" s="141" t="s">
        <v>13129</v>
      </c>
      <c r="BN2604" s="139" t="s">
        <v>4075</v>
      </c>
      <c r="BQ2604" s="141" t="s">
        <v>16046</v>
      </c>
      <c r="BR2604" s="135" t="s">
        <v>15685</v>
      </c>
      <c r="BT2604" s="135" t="s">
        <v>15360</v>
      </c>
      <c r="BU2604" s="135" t="s">
        <v>15356</v>
      </c>
      <c r="BV2604" s="141" t="s">
        <v>13268</v>
      </c>
      <c r="BW2604" s="135" t="s">
        <v>13259</v>
      </c>
      <c r="BX2604" s="141" t="s">
        <v>15681</v>
      </c>
      <c r="BY2604" s="141" t="s">
        <v>12</v>
      </c>
      <c r="BZ2604" s="141" t="s">
        <v>26</v>
      </c>
      <c r="CA2604" s="141" t="s">
        <v>1848</v>
      </c>
      <c r="CB2604" s="141"/>
      <c r="CC2604" s="141" t="s">
        <v>15690</v>
      </c>
      <c r="CD2604" s="141" t="s">
        <v>15683</v>
      </c>
      <c r="CE2604" s="141" t="s">
        <v>15450</v>
      </c>
      <c r="CF2604" s="141" t="s">
        <v>15451</v>
      </c>
      <c r="CG2604" s="141" t="s">
        <v>1848</v>
      </c>
    </row>
    <row r="2605" spans="1:85" x14ac:dyDescent="0.35">
      <c r="A2605" s="155" t="s">
        <v>5779</v>
      </c>
      <c r="B2605" s="139" t="s">
        <v>4075</v>
      </c>
      <c r="C2605" s="18">
        <v>43765</v>
      </c>
      <c r="D2605" s="144">
        <v>0</v>
      </c>
      <c r="E2605" s="141" t="s">
        <v>13277</v>
      </c>
      <c r="F2605" s="141">
        <v>4</v>
      </c>
      <c r="G2605" s="141" t="s">
        <v>2891</v>
      </c>
      <c r="H2605" s="141">
        <v>2019</v>
      </c>
      <c r="I2605" s="18">
        <v>43765</v>
      </c>
      <c r="J2605" s="144">
        <v>0.15416666666666667</v>
      </c>
      <c r="K2605" s="378"/>
      <c r="L2605" s="139" t="s">
        <v>4075</v>
      </c>
      <c r="M2605" s="141" t="s">
        <v>28</v>
      </c>
      <c r="N2605" s="248"/>
      <c r="O2605" s="141" t="s">
        <v>26</v>
      </c>
      <c r="P2605" s="141"/>
      <c r="Q2605" s="141" t="s">
        <v>5780</v>
      </c>
      <c r="R2605" s="141" t="s">
        <v>5781</v>
      </c>
      <c r="S2605" s="141"/>
      <c r="T2605" s="141" t="s">
        <v>5782</v>
      </c>
      <c r="U2605" s="141">
        <v>0</v>
      </c>
      <c r="V2605" s="141"/>
      <c r="W2605" s="139" t="s">
        <v>4075</v>
      </c>
      <c r="X2605" s="141" t="s">
        <v>25</v>
      </c>
      <c r="Y2605" s="141" t="s">
        <v>27</v>
      </c>
      <c r="Z2605" s="141"/>
      <c r="AA2605" s="141" t="s">
        <v>34</v>
      </c>
      <c r="AB2605" s="141" t="s">
        <v>34</v>
      </c>
      <c r="AC2605" s="139" t="s">
        <v>18050</v>
      </c>
      <c r="AD2605" s="380"/>
      <c r="AE2605" s="139" t="s">
        <v>102</v>
      </c>
      <c r="AF2605" s="139" t="s">
        <v>13068</v>
      </c>
      <c r="AG2605" s="139" t="s">
        <v>102</v>
      </c>
      <c r="AH2605" s="139" t="s">
        <v>1378</v>
      </c>
      <c r="AI2605" s="139" t="s">
        <v>1398</v>
      </c>
      <c r="AJ2605" s="139" t="s">
        <v>1563</v>
      </c>
      <c r="AK2605" s="139"/>
      <c r="AL2605" s="139"/>
      <c r="AM2605" s="141"/>
      <c r="AN2605" s="141" t="s">
        <v>8</v>
      </c>
      <c r="AO2605" s="139"/>
      <c r="AP2605" s="139" t="s">
        <v>1563</v>
      </c>
      <c r="AQ2605" s="139" t="s">
        <v>5783</v>
      </c>
      <c r="AR2605" s="381"/>
      <c r="AS2605" s="139" t="s">
        <v>4075</v>
      </c>
      <c r="AT2605" s="141" t="s">
        <v>1404</v>
      </c>
      <c r="AU2605" s="141"/>
      <c r="AV2605" s="383"/>
      <c r="AW2605" s="385"/>
      <c r="AX2605" s="139" t="s">
        <v>122</v>
      </c>
      <c r="AY2605" t="s">
        <v>19378</v>
      </c>
      <c r="BA2605" s="381"/>
      <c r="BB2605" s="139" t="s">
        <v>17</v>
      </c>
      <c r="BC2605" s="166"/>
      <c r="BD2605" s="166"/>
      <c r="BE2605" s="166"/>
      <c r="BF2605" s="166"/>
      <c r="BG2605" s="166"/>
      <c r="BH2605" s="308"/>
      <c r="BI2605" s="308"/>
      <c r="BJ2605" s="141" t="s">
        <v>25</v>
      </c>
      <c r="BK2605" s="141" t="s">
        <v>25</v>
      </c>
      <c r="BL2605" s="141" t="s">
        <v>13132</v>
      </c>
      <c r="BM2605" s="141" t="s">
        <v>13129</v>
      </c>
      <c r="BN2605" s="139" t="s">
        <v>4075</v>
      </c>
      <c r="BQ2605" s="141"/>
      <c r="BV2605" s="141"/>
      <c r="BX2605" s="141"/>
      <c r="BY2605" s="141"/>
      <c r="BZ2605" s="141"/>
      <c r="CA2605" s="141"/>
      <c r="CB2605" s="141"/>
      <c r="CC2605" s="141"/>
      <c r="CD2605" s="141"/>
      <c r="CE2605" s="141"/>
      <c r="CF2605" s="141"/>
      <c r="CG2605" s="141"/>
    </row>
    <row r="2606" spans="1:85" x14ac:dyDescent="0.35">
      <c r="A2606" s="155" t="s">
        <v>5764</v>
      </c>
      <c r="B2606" s="139" t="s">
        <v>4075</v>
      </c>
      <c r="C2606" s="18">
        <v>43765</v>
      </c>
      <c r="D2606" s="144">
        <v>0</v>
      </c>
      <c r="E2606" s="141" t="s">
        <v>13277</v>
      </c>
      <c r="F2606" s="141">
        <v>4</v>
      </c>
      <c r="G2606" s="141" t="s">
        <v>2891</v>
      </c>
      <c r="H2606" s="141">
        <v>2019</v>
      </c>
      <c r="I2606" s="18"/>
      <c r="J2606" s="144"/>
      <c r="K2606" s="378"/>
      <c r="L2606" s="139" t="s">
        <v>4075</v>
      </c>
      <c r="M2606" s="141" t="s">
        <v>28</v>
      </c>
      <c r="N2606" s="248"/>
      <c r="O2606" s="141" t="s">
        <v>26</v>
      </c>
      <c r="P2606" s="141"/>
      <c r="Q2606" s="141"/>
      <c r="R2606" s="141"/>
      <c r="S2606" s="141"/>
      <c r="T2606" s="141" t="s">
        <v>5765</v>
      </c>
      <c r="U2606" s="141">
        <v>0</v>
      </c>
      <c r="V2606" s="141" t="s">
        <v>5766</v>
      </c>
      <c r="W2606" s="139" t="s">
        <v>4075</v>
      </c>
      <c r="X2606" s="141" t="s">
        <v>25</v>
      </c>
      <c r="Y2606" s="141" t="s">
        <v>27</v>
      </c>
      <c r="Z2606" s="141"/>
      <c r="AA2606" s="141" t="s">
        <v>34</v>
      </c>
      <c r="AB2606" s="141"/>
      <c r="AC2606" s="139" t="s">
        <v>18057</v>
      </c>
      <c r="AD2606" s="380"/>
      <c r="AE2606" s="139" t="s">
        <v>102</v>
      </c>
      <c r="AF2606" s="139" t="s">
        <v>13068</v>
      </c>
      <c r="AG2606" s="139" t="s">
        <v>102</v>
      </c>
      <c r="AH2606" s="139" t="s">
        <v>1378</v>
      </c>
      <c r="AI2606" s="139" t="s">
        <v>1398</v>
      </c>
      <c r="AJ2606" s="139" t="s">
        <v>1563</v>
      </c>
      <c r="AK2606" s="139"/>
      <c r="AL2606" s="139"/>
      <c r="AM2606" s="141"/>
      <c r="AN2606" s="141" t="s">
        <v>8</v>
      </c>
      <c r="AO2606" s="139"/>
      <c r="AP2606" s="139" t="s">
        <v>1563</v>
      </c>
      <c r="AQ2606" s="139"/>
      <c r="AR2606" s="381"/>
      <c r="AS2606" s="139" t="s">
        <v>4075</v>
      </c>
      <c r="AT2606" s="141" t="s">
        <v>1404</v>
      </c>
      <c r="AU2606" s="141"/>
      <c r="AV2606" s="383"/>
      <c r="AW2606" s="385"/>
      <c r="AX2606" s="139" t="s">
        <v>3845</v>
      </c>
      <c r="AY2606" t="s">
        <v>18802</v>
      </c>
      <c r="BA2606" s="381"/>
      <c r="BB2606" s="139" t="s">
        <v>3757</v>
      </c>
      <c r="BC2606" s="166"/>
      <c r="BD2606" s="166"/>
      <c r="BE2606" s="166"/>
      <c r="BF2606" s="166"/>
      <c r="BG2606" s="166"/>
      <c r="BH2606" s="308" t="s">
        <v>5767</v>
      </c>
      <c r="BI2606" s="308"/>
      <c r="BJ2606" s="141" t="s">
        <v>25</v>
      </c>
      <c r="BK2606" s="141" t="s">
        <v>25</v>
      </c>
      <c r="BL2606" s="141" t="s">
        <v>13132</v>
      </c>
      <c r="BM2606" s="141" t="s">
        <v>13129</v>
      </c>
      <c r="BN2606" s="139" t="s">
        <v>4075</v>
      </c>
      <c r="BQ2606" s="141"/>
      <c r="BV2606" s="141"/>
      <c r="BX2606" s="141"/>
      <c r="BY2606" s="141"/>
      <c r="BZ2606" s="141"/>
      <c r="CA2606" s="141"/>
      <c r="CB2606" s="141"/>
      <c r="CC2606" s="141"/>
      <c r="CD2606" s="141"/>
      <c r="CE2606" s="141"/>
      <c r="CF2606" s="141"/>
      <c r="CG2606" s="141"/>
    </row>
    <row r="2607" spans="1:85" x14ac:dyDescent="0.35">
      <c r="A2607" s="155" t="s">
        <v>5747</v>
      </c>
      <c r="B2607" s="139" t="s">
        <v>4075</v>
      </c>
      <c r="C2607" s="18">
        <v>43765</v>
      </c>
      <c r="D2607" s="144">
        <v>0</v>
      </c>
      <c r="E2607" s="141" t="s">
        <v>13277</v>
      </c>
      <c r="F2607" s="141">
        <v>4</v>
      </c>
      <c r="G2607" s="141" t="s">
        <v>2891</v>
      </c>
      <c r="H2607" s="141">
        <v>2019</v>
      </c>
      <c r="I2607" s="18">
        <v>43765</v>
      </c>
      <c r="J2607" s="144">
        <v>0.47083333333333333</v>
      </c>
      <c r="K2607" s="378"/>
      <c r="L2607" s="139" t="s">
        <v>4075</v>
      </c>
      <c r="M2607" s="141" t="s">
        <v>28</v>
      </c>
      <c r="N2607" s="248"/>
      <c r="O2607" s="141" t="s">
        <v>26</v>
      </c>
      <c r="P2607" s="141"/>
      <c r="Q2607" s="141" t="s">
        <v>5748</v>
      </c>
      <c r="R2607" s="141" t="s">
        <v>5749</v>
      </c>
      <c r="S2607" s="141"/>
      <c r="T2607" s="141" t="s">
        <v>5750</v>
      </c>
      <c r="U2607" s="141">
        <v>0</v>
      </c>
      <c r="V2607" s="141"/>
      <c r="W2607" s="139" t="s">
        <v>4075</v>
      </c>
      <c r="X2607" s="141" t="s">
        <v>25</v>
      </c>
      <c r="Y2607" s="141" t="s">
        <v>27</v>
      </c>
      <c r="Z2607" s="141"/>
      <c r="AA2607" s="141" t="s">
        <v>34</v>
      </c>
      <c r="AB2607" s="141" t="s">
        <v>34</v>
      </c>
      <c r="AC2607" s="139" t="s">
        <v>18047</v>
      </c>
      <c r="AD2607" s="380"/>
      <c r="AE2607" s="139" t="s">
        <v>4</v>
      </c>
      <c r="AF2607" s="139" t="s">
        <v>13073</v>
      </c>
      <c r="AG2607" s="139" t="s">
        <v>4</v>
      </c>
      <c r="AH2607" s="139" t="s">
        <v>1380</v>
      </c>
      <c r="AI2607" s="139" t="s">
        <v>15678</v>
      </c>
      <c r="AJ2607" s="139"/>
      <c r="AK2607" s="139" t="s">
        <v>15678</v>
      </c>
      <c r="AL2607" s="139" t="s">
        <v>1563</v>
      </c>
      <c r="AM2607" s="141"/>
      <c r="AN2607" s="141" t="s">
        <v>8</v>
      </c>
      <c r="AO2607" s="139"/>
      <c r="AP2607" s="139" t="s">
        <v>1563</v>
      </c>
      <c r="AQ2607" s="139" t="s">
        <v>13</v>
      </c>
      <c r="AR2607" s="381"/>
      <c r="AS2607" s="139" t="s">
        <v>4075</v>
      </c>
      <c r="AT2607" s="141" t="s">
        <v>1404</v>
      </c>
      <c r="AU2607" s="141"/>
      <c r="AV2607" s="383"/>
      <c r="AW2607" s="385"/>
      <c r="AX2607" s="139" t="s">
        <v>5617</v>
      </c>
      <c r="AY2607" t="s">
        <v>19380</v>
      </c>
      <c r="BA2607" s="381"/>
      <c r="BB2607" s="139" t="s">
        <v>17</v>
      </c>
      <c r="BC2607" s="166"/>
      <c r="BD2607" s="166"/>
      <c r="BE2607" s="166"/>
      <c r="BF2607" s="166"/>
      <c r="BG2607" s="166"/>
      <c r="BH2607" s="308"/>
      <c r="BI2607" s="308"/>
      <c r="BJ2607" s="141" t="s">
        <v>26</v>
      </c>
      <c r="BK2607" s="141" t="s">
        <v>26</v>
      </c>
      <c r="BL2607" s="141"/>
      <c r="BM2607" s="141"/>
      <c r="BN2607" s="139" t="s">
        <v>4075</v>
      </c>
      <c r="BQ2607" s="141" t="s">
        <v>16048</v>
      </c>
      <c r="BT2607" s="135" t="s">
        <v>15349</v>
      </c>
      <c r="BV2607" s="141"/>
      <c r="BX2607" s="141"/>
      <c r="BY2607" s="141"/>
      <c r="BZ2607" s="141"/>
      <c r="CA2607" s="141"/>
      <c r="CB2607" s="141"/>
      <c r="CC2607" s="141"/>
      <c r="CD2607" s="141"/>
      <c r="CE2607" s="141"/>
      <c r="CF2607" s="141"/>
      <c r="CG2607" s="141" t="s">
        <v>4004</v>
      </c>
    </row>
    <row r="2608" spans="1:85" x14ac:dyDescent="0.35">
      <c r="A2608" s="155" t="s">
        <v>5744</v>
      </c>
      <c r="B2608" s="139" t="s">
        <v>4075</v>
      </c>
      <c r="C2608" s="18">
        <v>43765</v>
      </c>
      <c r="D2608" s="144">
        <v>0</v>
      </c>
      <c r="E2608" s="141" t="s">
        <v>13277</v>
      </c>
      <c r="F2608" s="141">
        <v>4</v>
      </c>
      <c r="G2608" s="141" t="s">
        <v>2891</v>
      </c>
      <c r="H2608" s="141">
        <v>2019</v>
      </c>
      <c r="I2608" s="18">
        <v>43765</v>
      </c>
      <c r="J2608" s="144"/>
      <c r="K2608" s="378"/>
      <c r="L2608" s="139" t="s">
        <v>4075</v>
      </c>
      <c r="M2608" s="141" t="s">
        <v>28</v>
      </c>
      <c r="N2608" s="248"/>
      <c r="O2608" s="141" t="s">
        <v>26</v>
      </c>
      <c r="P2608" s="141"/>
      <c r="Q2608" s="141" t="s">
        <v>5745</v>
      </c>
      <c r="R2608" s="141"/>
      <c r="S2608" s="141"/>
      <c r="T2608" s="141" t="s">
        <v>5746</v>
      </c>
      <c r="U2608" s="141">
        <v>0</v>
      </c>
      <c r="V2608" s="141"/>
      <c r="W2608" s="139" t="s">
        <v>4075</v>
      </c>
      <c r="X2608" s="141" t="s">
        <v>25</v>
      </c>
      <c r="Y2608" s="141" t="s">
        <v>27</v>
      </c>
      <c r="Z2608" s="141"/>
      <c r="AA2608" s="141" t="s">
        <v>34</v>
      </c>
      <c r="AB2608" s="141"/>
      <c r="AC2608" s="139" t="s">
        <v>18049</v>
      </c>
      <c r="AD2608" s="380"/>
      <c r="AE2608" s="139" t="s">
        <v>102</v>
      </c>
      <c r="AF2608" s="139" t="s">
        <v>13068</v>
      </c>
      <c r="AG2608" s="139" t="s">
        <v>102</v>
      </c>
      <c r="AH2608" s="139" t="s">
        <v>1378</v>
      </c>
      <c r="AI2608" s="139" t="s">
        <v>1398</v>
      </c>
      <c r="AJ2608" s="139" t="s">
        <v>1563</v>
      </c>
      <c r="AK2608" s="139"/>
      <c r="AL2608" s="139"/>
      <c r="AM2608" s="141"/>
      <c r="AN2608" s="141" t="s">
        <v>8</v>
      </c>
      <c r="AO2608" s="139"/>
      <c r="AP2608" s="139" t="s">
        <v>1563</v>
      </c>
      <c r="AQ2608" s="139"/>
      <c r="AR2608" s="381"/>
      <c r="AS2608" s="139" t="s">
        <v>4075</v>
      </c>
      <c r="AT2608" s="141" t="s">
        <v>1404</v>
      </c>
      <c r="AU2608" s="141"/>
      <c r="AV2608" s="383"/>
      <c r="AW2608" s="385"/>
      <c r="AX2608" s="139" t="s">
        <v>5499</v>
      </c>
      <c r="AY2608" t="s">
        <v>18263</v>
      </c>
      <c r="BA2608" s="381"/>
      <c r="BB2608" s="139" t="s">
        <v>17</v>
      </c>
      <c r="BC2608" s="166"/>
      <c r="BD2608" s="166"/>
      <c r="BE2608" s="166"/>
      <c r="BF2608" s="166"/>
      <c r="BG2608" s="166"/>
      <c r="BH2608" s="308"/>
      <c r="BI2608" s="308"/>
      <c r="BJ2608" s="141" t="s">
        <v>25</v>
      </c>
      <c r="BK2608" s="141" t="s">
        <v>25</v>
      </c>
      <c r="BL2608" s="141" t="s">
        <v>13132</v>
      </c>
      <c r="BM2608" s="141" t="s">
        <v>13129</v>
      </c>
      <c r="BN2608" s="139" t="s">
        <v>4075</v>
      </c>
      <c r="BQ2608" s="141"/>
      <c r="BV2608" s="141"/>
      <c r="BX2608" s="141"/>
      <c r="BY2608" s="141"/>
      <c r="BZ2608" s="141"/>
      <c r="CA2608" s="141"/>
      <c r="CB2608" s="141"/>
      <c r="CC2608" s="141"/>
      <c r="CD2608" s="141"/>
      <c r="CE2608" s="141"/>
      <c r="CF2608" s="141"/>
      <c r="CG2608" s="141"/>
    </row>
    <row r="2609" spans="1:85" x14ac:dyDescent="0.35">
      <c r="A2609" s="155" t="s">
        <v>5740</v>
      </c>
      <c r="B2609" s="139" t="s">
        <v>4075</v>
      </c>
      <c r="C2609" s="18">
        <v>43765</v>
      </c>
      <c r="D2609" s="144">
        <v>0</v>
      </c>
      <c r="E2609" s="141" t="s">
        <v>13277</v>
      </c>
      <c r="F2609" s="141">
        <v>4</v>
      </c>
      <c r="G2609" s="141" t="s">
        <v>2891</v>
      </c>
      <c r="H2609" s="141">
        <v>2019</v>
      </c>
      <c r="I2609" s="18">
        <v>43765</v>
      </c>
      <c r="J2609" s="144"/>
      <c r="K2609" s="378"/>
      <c r="L2609" s="139" t="s">
        <v>4075</v>
      </c>
      <c r="M2609" s="141" t="s">
        <v>28</v>
      </c>
      <c r="N2609" s="248"/>
      <c r="O2609" s="141" t="s">
        <v>26</v>
      </c>
      <c r="P2609" s="141"/>
      <c r="Q2609" s="141" t="s">
        <v>5741</v>
      </c>
      <c r="R2609" s="141" t="s">
        <v>5742</v>
      </c>
      <c r="S2609" s="141"/>
      <c r="T2609" s="141" t="s">
        <v>5743</v>
      </c>
      <c r="U2609" s="141">
        <v>0</v>
      </c>
      <c r="V2609" s="141"/>
      <c r="W2609" s="139" t="s">
        <v>4075</v>
      </c>
      <c r="X2609" s="141" t="s">
        <v>25</v>
      </c>
      <c r="Y2609" s="141" t="s">
        <v>27</v>
      </c>
      <c r="Z2609" s="141"/>
      <c r="AA2609" s="141" t="s">
        <v>34</v>
      </c>
      <c r="AB2609" s="141"/>
      <c r="AC2609" s="139" t="s">
        <v>18050</v>
      </c>
      <c r="AD2609" s="380"/>
      <c r="AE2609" s="139" t="s">
        <v>4</v>
      </c>
      <c r="AF2609" s="139" t="s">
        <v>13073</v>
      </c>
      <c r="AG2609" s="139" t="s">
        <v>4</v>
      </c>
      <c r="AH2609" s="139" t="s">
        <v>1380</v>
      </c>
      <c r="AI2609" s="139" t="s">
        <v>15678</v>
      </c>
      <c r="AJ2609" s="139"/>
      <c r="AK2609" s="139" t="s">
        <v>15678</v>
      </c>
      <c r="AL2609" s="139" t="s">
        <v>1563</v>
      </c>
      <c r="AM2609" s="141"/>
      <c r="AN2609" s="141" t="s">
        <v>8</v>
      </c>
      <c r="AO2609" s="139"/>
      <c r="AP2609" s="139" t="s">
        <v>1563</v>
      </c>
      <c r="AQ2609" s="139"/>
      <c r="AR2609" s="381"/>
      <c r="AS2609" s="139" t="s">
        <v>4075</v>
      </c>
      <c r="AT2609" s="141" t="s">
        <v>1404</v>
      </c>
      <c r="AU2609" s="141"/>
      <c r="AV2609" s="383"/>
      <c r="AW2609" s="385"/>
      <c r="AX2609" s="139" t="s">
        <v>5586</v>
      </c>
      <c r="AY2609" t="s">
        <v>18848</v>
      </c>
      <c r="BA2609" s="381"/>
      <c r="BB2609" s="139" t="s">
        <v>17</v>
      </c>
      <c r="BC2609" s="166"/>
      <c r="BD2609" s="166"/>
      <c r="BE2609" s="166"/>
      <c r="BF2609" s="166"/>
      <c r="BG2609" s="166"/>
      <c r="BH2609" s="308"/>
      <c r="BI2609" s="308"/>
      <c r="BJ2609" s="141" t="s">
        <v>26</v>
      </c>
      <c r="BK2609" s="141" t="s">
        <v>26</v>
      </c>
      <c r="BL2609" s="141"/>
      <c r="BM2609" s="141"/>
      <c r="BN2609" s="139" t="s">
        <v>4075</v>
      </c>
      <c r="BQ2609" s="141" t="s">
        <v>16048</v>
      </c>
      <c r="BR2609" s="135" t="s">
        <v>15775</v>
      </c>
      <c r="BT2609" s="135" t="s">
        <v>15432</v>
      </c>
      <c r="BU2609" s="135" t="s">
        <v>13266</v>
      </c>
      <c r="BV2609" s="141" t="s">
        <v>13260</v>
      </c>
      <c r="BW2609" s="135" t="s">
        <v>13284</v>
      </c>
      <c r="BX2609" s="141"/>
      <c r="BY2609" s="141"/>
      <c r="BZ2609" s="141"/>
      <c r="CA2609" s="141"/>
      <c r="CB2609" s="141"/>
      <c r="CC2609" s="141"/>
      <c r="CD2609" s="141"/>
      <c r="CE2609" s="141" t="s">
        <v>15450</v>
      </c>
      <c r="CF2609" s="141" t="s">
        <v>15451</v>
      </c>
      <c r="CG2609" s="141" t="s">
        <v>4004</v>
      </c>
    </row>
    <row r="2610" spans="1:85" x14ac:dyDescent="0.35">
      <c r="A2610" s="155" t="s">
        <v>5759</v>
      </c>
      <c r="B2610" s="139" t="s">
        <v>4075</v>
      </c>
      <c r="C2610" s="18">
        <v>43765</v>
      </c>
      <c r="D2610" s="144">
        <v>0</v>
      </c>
      <c r="E2610" s="141" t="s">
        <v>13277</v>
      </c>
      <c r="F2610" s="141">
        <v>4</v>
      </c>
      <c r="G2610" s="141" t="s">
        <v>2891</v>
      </c>
      <c r="H2610" s="141">
        <v>2019</v>
      </c>
      <c r="I2610" s="18">
        <v>43765</v>
      </c>
      <c r="J2610" s="144">
        <v>0.20694444444444443</v>
      </c>
      <c r="K2610" s="378"/>
      <c r="L2610" s="139" t="s">
        <v>4075</v>
      </c>
      <c r="M2610" s="141" t="s">
        <v>38</v>
      </c>
      <c r="N2610" s="248"/>
      <c r="O2610" s="141" t="s">
        <v>26</v>
      </c>
      <c r="P2610" s="141"/>
      <c r="Q2610" s="141" t="s">
        <v>5760</v>
      </c>
      <c r="R2610" s="141" t="s">
        <v>5761</v>
      </c>
      <c r="S2610" s="141"/>
      <c r="T2610" s="141" t="s">
        <v>5762</v>
      </c>
      <c r="U2610" s="141">
        <v>0</v>
      </c>
      <c r="V2610" s="141" t="s">
        <v>5763</v>
      </c>
      <c r="W2610" s="139" t="s">
        <v>4075</v>
      </c>
      <c r="X2610" s="141" t="s">
        <v>25</v>
      </c>
      <c r="Y2610" s="141" t="s">
        <v>27</v>
      </c>
      <c r="Z2610" s="141"/>
      <c r="AA2610" s="141" t="s">
        <v>34</v>
      </c>
      <c r="AB2610" s="141" t="s">
        <v>34</v>
      </c>
      <c r="AC2610" s="139" t="s">
        <v>18048</v>
      </c>
      <c r="AD2610" s="380"/>
      <c r="AE2610" s="139" t="s">
        <v>102</v>
      </c>
      <c r="AF2610" s="139" t="s">
        <v>13082</v>
      </c>
      <c r="AG2610" s="139" t="s">
        <v>102</v>
      </c>
      <c r="AH2610" s="139" t="s">
        <v>1378</v>
      </c>
      <c r="AI2610" s="139" t="s">
        <v>1382</v>
      </c>
      <c r="AJ2610" s="139" t="s">
        <v>1424</v>
      </c>
      <c r="AK2610" s="139"/>
      <c r="AL2610" s="139"/>
      <c r="AM2610" s="141"/>
      <c r="AN2610" s="141" t="s">
        <v>8</v>
      </c>
      <c r="AO2610" s="139"/>
      <c r="AP2610" s="139" t="s">
        <v>1424</v>
      </c>
      <c r="AQ2610" s="139"/>
      <c r="AR2610" s="381"/>
      <c r="AS2610" s="139" t="s">
        <v>4075</v>
      </c>
      <c r="AT2610" s="141" t="s">
        <v>1404</v>
      </c>
      <c r="AU2610" s="141"/>
      <c r="AV2610" s="383"/>
      <c r="AW2610" s="385"/>
      <c r="AX2610" s="139" t="s">
        <v>1636</v>
      </c>
      <c r="AY2610" t="s">
        <v>18684</v>
      </c>
      <c r="BA2610" s="381"/>
      <c r="BB2610" s="139" t="s">
        <v>1444</v>
      </c>
      <c r="BC2610" s="166">
        <v>155</v>
      </c>
      <c r="BD2610" s="166"/>
      <c r="BE2610" s="166"/>
      <c r="BF2610" s="166"/>
      <c r="BG2610" s="166"/>
      <c r="BH2610" s="308" t="s">
        <v>13590</v>
      </c>
      <c r="BI2610" s="308"/>
      <c r="BJ2610" s="141" t="s">
        <v>26</v>
      </c>
      <c r="BK2610" s="141" t="s">
        <v>25</v>
      </c>
      <c r="BL2610" s="141" t="s">
        <v>13130</v>
      </c>
      <c r="BM2610" s="141" t="s">
        <v>13129</v>
      </c>
      <c r="BN2610" s="139" t="s">
        <v>4075</v>
      </c>
      <c r="BQ2610" s="141"/>
      <c r="BV2610" s="141"/>
      <c r="BX2610" s="141"/>
      <c r="BY2610" s="141"/>
      <c r="BZ2610" s="141"/>
      <c r="CA2610" s="141"/>
      <c r="CB2610" s="141"/>
      <c r="CC2610" s="141"/>
      <c r="CD2610" s="141"/>
      <c r="CE2610" s="141"/>
      <c r="CF2610" s="141"/>
      <c r="CG2610" s="141"/>
    </row>
    <row r="2611" spans="1:85" x14ac:dyDescent="0.35">
      <c r="A2611" s="155" t="s">
        <v>5755</v>
      </c>
      <c r="B2611" s="139" t="s">
        <v>4075</v>
      </c>
      <c r="C2611" s="18">
        <v>43765</v>
      </c>
      <c r="D2611" s="144">
        <v>0</v>
      </c>
      <c r="E2611" s="141" t="s">
        <v>13277</v>
      </c>
      <c r="F2611" s="141">
        <v>4</v>
      </c>
      <c r="G2611" s="141" t="s">
        <v>2891</v>
      </c>
      <c r="H2611" s="141">
        <v>2019</v>
      </c>
      <c r="I2611" s="18">
        <v>43764</v>
      </c>
      <c r="J2611" s="144">
        <v>0.96736111111111112</v>
      </c>
      <c r="K2611" s="378"/>
      <c r="L2611" s="139" t="s">
        <v>4075</v>
      </c>
      <c r="M2611" s="141" t="s">
        <v>28</v>
      </c>
      <c r="N2611" s="248"/>
      <c r="O2611" s="141" t="s">
        <v>26</v>
      </c>
      <c r="P2611" s="141"/>
      <c r="Q2611" s="141" t="s">
        <v>5756</v>
      </c>
      <c r="R2611" s="141" t="s">
        <v>5757</v>
      </c>
      <c r="S2611" s="141"/>
      <c r="T2611" s="141" t="s">
        <v>5758</v>
      </c>
      <c r="U2611" s="141">
        <v>0</v>
      </c>
      <c r="V2611" s="141"/>
      <c r="W2611" s="139" t="s">
        <v>4075</v>
      </c>
      <c r="X2611" s="141" t="s">
        <v>25</v>
      </c>
      <c r="Y2611" s="141" t="s">
        <v>27</v>
      </c>
      <c r="Z2611" s="141"/>
      <c r="AA2611" s="141" t="s">
        <v>34</v>
      </c>
      <c r="AB2611" s="141" t="s">
        <v>34</v>
      </c>
      <c r="AC2611" s="139" t="s">
        <v>18047</v>
      </c>
      <c r="AD2611" s="380"/>
      <c r="AE2611" s="139" t="s">
        <v>102</v>
      </c>
      <c r="AF2611" s="139" t="s">
        <v>13068</v>
      </c>
      <c r="AG2611" s="139" t="s">
        <v>102</v>
      </c>
      <c r="AH2611" s="139" t="s">
        <v>1378</v>
      </c>
      <c r="AI2611" s="139" t="s">
        <v>1398</v>
      </c>
      <c r="AJ2611" s="139" t="s">
        <v>1563</v>
      </c>
      <c r="AK2611" s="139"/>
      <c r="AL2611" s="139"/>
      <c r="AM2611" s="141"/>
      <c r="AN2611" s="141" t="s">
        <v>8</v>
      </c>
      <c r="AO2611" s="139"/>
      <c r="AP2611" s="139" t="s">
        <v>1563</v>
      </c>
      <c r="AQ2611" s="139"/>
      <c r="AR2611" s="381"/>
      <c r="AS2611" s="139" t="s">
        <v>4075</v>
      </c>
      <c r="AT2611" s="141" t="s">
        <v>1404</v>
      </c>
      <c r="AU2611" s="141"/>
      <c r="AV2611" s="383"/>
      <c r="AW2611" s="385"/>
      <c r="AX2611" s="139" t="s">
        <v>5607</v>
      </c>
      <c r="AY2611" t="s">
        <v>18341</v>
      </c>
      <c r="BA2611" s="381"/>
      <c r="BB2611" s="139" t="s">
        <v>1444</v>
      </c>
      <c r="BC2611" s="166"/>
      <c r="BD2611" s="166"/>
      <c r="BE2611" s="166"/>
      <c r="BF2611" s="166"/>
      <c r="BG2611" s="166"/>
      <c r="BH2611" s="308"/>
      <c r="BI2611" s="308"/>
      <c r="BJ2611" s="141" t="s">
        <v>25</v>
      </c>
      <c r="BK2611" s="141" t="s">
        <v>25</v>
      </c>
      <c r="BL2611" s="141" t="s">
        <v>13131</v>
      </c>
      <c r="BM2611" s="141" t="s">
        <v>13129</v>
      </c>
      <c r="BN2611" s="139" t="s">
        <v>4075</v>
      </c>
      <c r="BQ2611" s="141"/>
      <c r="BV2611" s="141"/>
      <c r="BX2611" s="141"/>
      <c r="BY2611" s="141"/>
      <c r="BZ2611" s="141"/>
      <c r="CA2611" s="141"/>
      <c r="CB2611" s="141"/>
      <c r="CC2611" s="141"/>
      <c r="CD2611" s="141"/>
      <c r="CE2611" s="141"/>
      <c r="CF2611" s="141"/>
      <c r="CG2611" s="141"/>
    </row>
    <row r="2612" spans="1:85" x14ac:dyDescent="0.35">
      <c r="A2612" s="155" t="s">
        <v>5751</v>
      </c>
      <c r="B2612" s="139" t="s">
        <v>4075</v>
      </c>
      <c r="C2612" s="18">
        <v>43765</v>
      </c>
      <c r="D2612" s="144">
        <v>0</v>
      </c>
      <c r="E2612" s="141" t="s">
        <v>13277</v>
      </c>
      <c r="F2612" s="141">
        <v>4</v>
      </c>
      <c r="G2612" s="141" t="s">
        <v>2891</v>
      </c>
      <c r="H2612" s="141">
        <v>2019</v>
      </c>
      <c r="I2612" s="18">
        <v>43764</v>
      </c>
      <c r="J2612" s="144">
        <v>0.84236111111111112</v>
      </c>
      <c r="K2612" s="378"/>
      <c r="L2612" s="139" t="s">
        <v>4075</v>
      </c>
      <c r="M2612" s="141" t="s">
        <v>28</v>
      </c>
      <c r="N2612" s="248"/>
      <c r="O2612" s="141" t="s">
        <v>26</v>
      </c>
      <c r="P2612" s="141"/>
      <c r="Q2612" s="141" t="s">
        <v>5752</v>
      </c>
      <c r="R2612" s="141" t="s">
        <v>5753</v>
      </c>
      <c r="S2612" s="141"/>
      <c r="T2612" s="141" t="s">
        <v>5754</v>
      </c>
      <c r="U2612" s="141">
        <v>0</v>
      </c>
      <c r="V2612" s="141"/>
      <c r="W2612" s="139" t="s">
        <v>4075</v>
      </c>
      <c r="X2612" s="141" t="s">
        <v>25</v>
      </c>
      <c r="Y2612" s="141" t="s">
        <v>27</v>
      </c>
      <c r="Z2612" s="141"/>
      <c r="AA2612" s="141" t="s">
        <v>34</v>
      </c>
      <c r="AB2612" s="141" t="s">
        <v>34</v>
      </c>
      <c r="AC2612" s="139" t="s">
        <v>18047</v>
      </c>
      <c r="AD2612" s="380"/>
      <c r="AE2612" s="139" t="s">
        <v>106</v>
      </c>
      <c r="AF2612" s="139" t="s">
        <v>13072</v>
      </c>
      <c r="AG2612" s="139" t="s">
        <v>5507</v>
      </c>
      <c r="AH2612" s="139" t="s">
        <v>13</v>
      </c>
      <c r="AI2612" s="139" t="s">
        <v>13</v>
      </c>
      <c r="AJ2612" s="139"/>
      <c r="AK2612" s="139"/>
      <c r="AL2612" s="139"/>
      <c r="AM2612" s="141"/>
      <c r="AN2612" s="141" t="s">
        <v>8</v>
      </c>
      <c r="AO2612" s="139"/>
      <c r="AP2612" s="139" t="s">
        <v>1563</v>
      </c>
      <c r="AQ2612" s="139"/>
      <c r="AR2612" s="381"/>
      <c r="AS2612" s="139" t="s">
        <v>4075</v>
      </c>
      <c r="AT2612" s="141" t="s">
        <v>1404</v>
      </c>
      <c r="AU2612" s="141"/>
      <c r="AV2612" s="383"/>
      <c r="AW2612" s="385"/>
      <c r="AX2612" s="139" t="s">
        <v>2493</v>
      </c>
      <c r="AY2612" t="s">
        <v>19222</v>
      </c>
      <c r="BA2612" s="381"/>
      <c r="BB2612" s="139" t="s">
        <v>17</v>
      </c>
      <c r="BC2612" s="166"/>
      <c r="BD2612" s="166"/>
      <c r="BE2612" s="166"/>
      <c r="BF2612" s="166"/>
      <c r="BG2612" s="166"/>
      <c r="BH2612" s="308"/>
      <c r="BI2612" s="308"/>
      <c r="BJ2612" s="141" t="s">
        <v>26</v>
      </c>
      <c r="BK2612" s="141" t="s">
        <v>26</v>
      </c>
      <c r="BL2612" s="141"/>
      <c r="BM2612" s="141"/>
      <c r="BN2612" s="139" t="s">
        <v>4075</v>
      </c>
      <c r="BQ2612" s="141"/>
      <c r="BV2612" s="141"/>
      <c r="BX2612" s="141"/>
      <c r="BY2612" s="141"/>
      <c r="BZ2612" s="141"/>
      <c r="CA2612" s="141"/>
      <c r="CB2612" s="141"/>
      <c r="CC2612" s="141"/>
      <c r="CD2612" s="141"/>
      <c r="CE2612" s="141"/>
      <c r="CF2612" s="141"/>
      <c r="CG2612" s="141"/>
    </row>
    <row r="2613" spans="1:85" x14ac:dyDescent="0.35">
      <c r="A2613" s="155" t="s">
        <v>5684</v>
      </c>
      <c r="B2613" s="139" t="s">
        <v>4075</v>
      </c>
      <c r="C2613" s="18">
        <v>43766</v>
      </c>
      <c r="D2613" s="144">
        <v>0</v>
      </c>
      <c r="E2613" s="141" t="s">
        <v>13277</v>
      </c>
      <c r="F2613" s="141">
        <v>4</v>
      </c>
      <c r="G2613" s="141" t="s">
        <v>2891</v>
      </c>
      <c r="H2613" s="141">
        <v>2019</v>
      </c>
      <c r="I2613" s="18">
        <v>43765</v>
      </c>
      <c r="J2613" s="144">
        <v>0.64375000000000004</v>
      </c>
      <c r="K2613" s="378"/>
      <c r="L2613" s="139" t="s">
        <v>4075</v>
      </c>
      <c r="M2613" s="141" t="s">
        <v>28</v>
      </c>
      <c r="N2613" s="248"/>
      <c r="O2613" s="141" t="s">
        <v>26</v>
      </c>
      <c r="P2613" s="141"/>
      <c r="Q2613" s="141" t="s">
        <v>5685</v>
      </c>
      <c r="R2613" s="141" t="s">
        <v>5686</v>
      </c>
      <c r="S2613" s="141"/>
      <c r="T2613" s="141" t="s">
        <v>5687</v>
      </c>
      <c r="U2613" s="141">
        <v>0</v>
      </c>
      <c r="V2613" s="141"/>
      <c r="W2613" s="139" t="s">
        <v>4075</v>
      </c>
      <c r="X2613" s="141" t="s">
        <v>25</v>
      </c>
      <c r="Y2613" s="141" t="s">
        <v>27</v>
      </c>
      <c r="Z2613" s="141"/>
      <c r="AA2613" s="141" t="s">
        <v>34</v>
      </c>
      <c r="AB2613" s="141" t="s">
        <v>34</v>
      </c>
      <c r="AC2613" s="139" t="s">
        <v>18050</v>
      </c>
      <c r="AD2613" s="380"/>
      <c r="AE2613" s="139" t="s">
        <v>102</v>
      </c>
      <c r="AF2613" s="139" t="s">
        <v>13068</v>
      </c>
      <c r="AG2613" s="139" t="s">
        <v>102</v>
      </c>
      <c r="AH2613" s="139" t="s">
        <v>1378</v>
      </c>
      <c r="AI2613" s="139" t="s">
        <v>1398</v>
      </c>
      <c r="AJ2613" s="139" t="s">
        <v>46</v>
      </c>
      <c r="AK2613" s="139"/>
      <c r="AL2613" s="139"/>
      <c r="AM2613" s="141"/>
      <c r="AN2613" s="141" t="s">
        <v>1372</v>
      </c>
      <c r="AO2613" s="139"/>
      <c r="AP2613" s="139" t="s">
        <v>46</v>
      </c>
      <c r="AQ2613" s="139" t="s">
        <v>5688</v>
      </c>
      <c r="AR2613" s="381"/>
      <c r="AS2613" s="139" t="s">
        <v>4075</v>
      </c>
      <c r="AT2613" s="141" t="s">
        <v>1404</v>
      </c>
      <c r="AU2613" s="141"/>
      <c r="AV2613" s="383"/>
      <c r="AW2613" s="385"/>
      <c r="AX2613" s="139" t="s">
        <v>1636</v>
      </c>
      <c r="AY2613" t="s">
        <v>18813</v>
      </c>
      <c r="BA2613" s="381"/>
      <c r="BB2613" s="139" t="s">
        <v>17</v>
      </c>
      <c r="BC2613" s="166"/>
      <c r="BD2613" s="166"/>
      <c r="BE2613" s="166"/>
      <c r="BF2613" s="166"/>
      <c r="BG2613" s="166"/>
      <c r="BH2613" s="308"/>
      <c r="BI2613" s="308"/>
      <c r="BJ2613" s="141" t="s">
        <v>26</v>
      </c>
      <c r="BK2613" s="141" t="s">
        <v>25</v>
      </c>
      <c r="BL2613" s="141" t="s">
        <v>13130</v>
      </c>
      <c r="BM2613" s="141" t="s">
        <v>13129</v>
      </c>
      <c r="BN2613" s="139" t="s">
        <v>4075</v>
      </c>
      <c r="BQ2613" s="141"/>
      <c r="BV2613" s="141"/>
      <c r="BX2613" s="141"/>
      <c r="BY2613" s="141"/>
      <c r="BZ2613" s="141"/>
      <c r="CA2613" s="141"/>
      <c r="CB2613" s="141"/>
      <c r="CC2613" s="141"/>
      <c r="CD2613" s="141"/>
      <c r="CE2613" s="141"/>
      <c r="CF2613" s="141"/>
      <c r="CG2613" s="141"/>
    </row>
    <row r="2614" spans="1:85" x14ac:dyDescent="0.35">
      <c r="A2614" s="155" t="s">
        <v>5680</v>
      </c>
      <c r="B2614" s="139" t="s">
        <v>4075</v>
      </c>
      <c r="C2614" s="18">
        <v>43766</v>
      </c>
      <c r="D2614" s="144">
        <v>0</v>
      </c>
      <c r="E2614" s="141" t="s">
        <v>13277</v>
      </c>
      <c r="F2614" s="141">
        <v>4</v>
      </c>
      <c r="G2614" s="141" t="s">
        <v>2891</v>
      </c>
      <c r="H2614" s="141">
        <v>2019</v>
      </c>
      <c r="I2614" s="18">
        <v>43764</v>
      </c>
      <c r="J2614" s="144">
        <v>0.72777777777777775</v>
      </c>
      <c r="K2614" s="378"/>
      <c r="L2614" s="139" t="s">
        <v>4075</v>
      </c>
      <c r="M2614" s="141" t="s">
        <v>28</v>
      </c>
      <c r="N2614" s="248"/>
      <c r="O2614" s="141" t="s">
        <v>26</v>
      </c>
      <c r="P2614" s="141"/>
      <c r="Q2614" s="141" t="s">
        <v>5681</v>
      </c>
      <c r="R2614" s="141" t="s">
        <v>5682</v>
      </c>
      <c r="S2614" s="141"/>
      <c r="T2614" s="141" t="s">
        <v>5683</v>
      </c>
      <c r="U2614" s="141">
        <v>0</v>
      </c>
      <c r="V2614" s="141"/>
      <c r="W2614" s="139" t="s">
        <v>4075</v>
      </c>
      <c r="X2614" s="141" t="s">
        <v>25</v>
      </c>
      <c r="Y2614" s="141" t="s">
        <v>27</v>
      </c>
      <c r="Z2614" s="141"/>
      <c r="AA2614" s="141" t="s">
        <v>34</v>
      </c>
      <c r="AB2614" s="141" t="s">
        <v>34</v>
      </c>
      <c r="AC2614" s="139" t="s">
        <v>18049</v>
      </c>
      <c r="AD2614" s="380"/>
      <c r="AE2614" s="139" t="s">
        <v>4</v>
      </c>
      <c r="AF2614" s="139" t="s">
        <v>13073</v>
      </c>
      <c r="AG2614" s="139" t="s">
        <v>4</v>
      </c>
      <c r="AH2614" s="139" t="s">
        <v>1380</v>
      </c>
      <c r="AI2614" s="139" t="s">
        <v>15678</v>
      </c>
      <c r="AJ2614" s="139"/>
      <c r="AK2614" s="139" t="s">
        <v>15678</v>
      </c>
      <c r="AL2614" s="139" t="s">
        <v>1563</v>
      </c>
      <c r="AM2614" s="141"/>
      <c r="AN2614" s="141" t="s">
        <v>8</v>
      </c>
      <c r="AO2614" s="139"/>
      <c r="AP2614" s="139" t="s">
        <v>1563</v>
      </c>
      <c r="AQ2614" s="139"/>
      <c r="AR2614" s="381"/>
      <c r="AS2614" s="139" t="s">
        <v>4075</v>
      </c>
      <c r="AT2614" s="141" t="s">
        <v>44</v>
      </c>
      <c r="AU2614" s="141">
        <v>175</v>
      </c>
      <c r="AV2614" s="383"/>
      <c r="AW2614" s="385"/>
      <c r="AX2614" s="139" t="s">
        <v>2050</v>
      </c>
      <c r="AY2614" t="s">
        <v>18530</v>
      </c>
      <c r="BA2614" s="381"/>
      <c r="BB2614" s="139" t="s">
        <v>1446</v>
      </c>
      <c r="BC2614" s="166"/>
      <c r="BD2614" s="166"/>
      <c r="BE2614" s="166"/>
      <c r="BF2614" s="166"/>
      <c r="BG2614" s="166"/>
      <c r="BH2614" s="308"/>
      <c r="BI2614" s="308"/>
      <c r="BJ2614" s="141" t="s">
        <v>25</v>
      </c>
      <c r="BK2614" s="141" t="s">
        <v>25</v>
      </c>
      <c r="BL2614" s="141" t="s">
        <v>13130</v>
      </c>
      <c r="BM2614" s="141" t="s">
        <v>13129</v>
      </c>
      <c r="BN2614" s="139" t="s">
        <v>4075</v>
      </c>
      <c r="BQ2614" s="141" t="s">
        <v>16046</v>
      </c>
      <c r="BR2614" s="135" t="s">
        <v>15680</v>
      </c>
      <c r="BT2614" s="135" t="s">
        <v>15358</v>
      </c>
      <c r="BU2614" s="135" t="s">
        <v>15361</v>
      </c>
      <c r="BV2614" s="141" t="s">
        <v>1946</v>
      </c>
      <c r="BW2614" s="135" t="s">
        <v>3829</v>
      </c>
      <c r="BX2614" s="141" t="s">
        <v>12</v>
      </c>
      <c r="BY2614" s="141" t="s">
        <v>15707</v>
      </c>
      <c r="BZ2614" s="141" t="s">
        <v>25</v>
      </c>
      <c r="CA2614" s="141" t="s">
        <v>1848</v>
      </c>
      <c r="CB2614" s="141"/>
      <c r="CC2614" s="141" t="s">
        <v>13</v>
      </c>
      <c r="CD2614" s="141" t="s">
        <v>34</v>
      </c>
      <c r="CE2614" s="141" t="s">
        <v>15450</v>
      </c>
      <c r="CF2614" s="141" t="s">
        <v>15451</v>
      </c>
      <c r="CG2614" s="141" t="s">
        <v>4004</v>
      </c>
    </row>
    <row r="2615" spans="1:85" x14ac:dyDescent="0.35">
      <c r="A2615" s="155" t="s">
        <v>5675</v>
      </c>
      <c r="B2615" s="139" t="s">
        <v>4075</v>
      </c>
      <c r="C2615" s="18">
        <v>43766</v>
      </c>
      <c r="D2615" s="144">
        <v>0</v>
      </c>
      <c r="E2615" s="141" t="s">
        <v>13277</v>
      </c>
      <c r="F2615" s="141">
        <v>4</v>
      </c>
      <c r="G2615" s="141" t="s">
        <v>2891</v>
      </c>
      <c r="H2615" s="141">
        <v>2019</v>
      </c>
      <c r="I2615" s="18">
        <v>43766</v>
      </c>
      <c r="J2615" s="144">
        <v>0.72916666666666663</v>
      </c>
      <c r="K2615" s="378"/>
      <c r="L2615" s="139" t="s">
        <v>4075</v>
      </c>
      <c r="M2615" s="141" t="s">
        <v>28</v>
      </c>
      <c r="N2615" s="248"/>
      <c r="O2615" s="141" t="s">
        <v>26</v>
      </c>
      <c r="P2615" s="141"/>
      <c r="Q2615" s="141" t="s">
        <v>5676</v>
      </c>
      <c r="R2615" s="141" t="s">
        <v>5677</v>
      </c>
      <c r="S2615" s="141"/>
      <c r="T2615" s="141" t="s">
        <v>5678</v>
      </c>
      <c r="U2615" s="141">
        <v>118113380</v>
      </c>
      <c r="V2615" s="141"/>
      <c r="W2615" s="139" t="s">
        <v>4075</v>
      </c>
      <c r="X2615" s="141" t="s">
        <v>25</v>
      </c>
      <c r="Y2615" s="141" t="s">
        <v>27</v>
      </c>
      <c r="Z2615" s="141"/>
      <c r="AA2615" s="141" t="s">
        <v>34</v>
      </c>
      <c r="AB2615" s="141" t="s">
        <v>34</v>
      </c>
      <c r="AC2615" s="139" t="s">
        <v>18050</v>
      </c>
      <c r="AD2615" s="380"/>
      <c r="AE2615" s="139" t="s">
        <v>4</v>
      </c>
      <c r="AF2615" s="139" t="s">
        <v>13073</v>
      </c>
      <c r="AG2615" s="139" t="s">
        <v>4</v>
      </c>
      <c r="AH2615" s="139" t="s">
        <v>1380</v>
      </c>
      <c r="AI2615" s="139" t="s">
        <v>15678</v>
      </c>
      <c r="AJ2615" s="139"/>
      <c r="AK2615" s="139" t="s">
        <v>15678</v>
      </c>
      <c r="AL2615" s="139" t="s">
        <v>1563</v>
      </c>
      <c r="AM2615" s="141"/>
      <c r="AN2615" s="141" t="s">
        <v>8</v>
      </c>
      <c r="AO2615" s="139"/>
      <c r="AP2615" s="139" t="s">
        <v>1563</v>
      </c>
      <c r="AQ2615" s="139" t="s">
        <v>5679</v>
      </c>
      <c r="AR2615" s="381"/>
      <c r="AS2615" s="139" t="s">
        <v>4075</v>
      </c>
      <c r="AT2615" s="141" t="s">
        <v>44</v>
      </c>
      <c r="AU2615" s="141">
        <v>520</v>
      </c>
      <c r="AV2615" s="383"/>
      <c r="AW2615" s="385"/>
      <c r="AX2615" s="139" t="s">
        <v>2493</v>
      </c>
      <c r="AY2615" t="s">
        <v>18337</v>
      </c>
      <c r="BA2615" s="381"/>
      <c r="BB2615" s="139" t="s">
        <v>1446</v>
      </c>
      <c r="BC2615" s="166"/>
      <c r="BD2615" s="166"/>
      <c r="BE2615" s="166"/>
      <c r="BF2615" s="166"/>
      <c r="BG2615" s="166"/>
      <c r="BH2615" s="308"/>
      <c r="BI2615" s="308"/>
      <c r="BJ2615" s="141" t="s">
        <v>26</v>
      </c>
      <c r="BK2615" s="141" t="s">
        <v>25</v>
      </c>
      <c r="BL2615" s="141" t="s">
        <v>13128</v>
      </c>
      <c r="BM2615" s="141" t="s">
        <v>13129</v>
      </c>
      <c r="BN2615" s="139" t="s">
        <v>4075</v>
      </c>
      <c r="BQ2615" s="141" t="s">
        <v>16049</v>
      </c>
      <c r="BR2615" s="135" t="s">
        <v>15680</v>
      </c>
      <c r="BT2615" s="135" t="s">
        <v>15370</v>
      </c>
      <c r="BU2615" s="135" t="s">
        <v>15352</v>
      </c>
      <c r="BV2615" s="141" t="s">
        <v>15359</v>
      </c>
      <c r="BW2615" s="135" t="s">
        <v>15348</v>
      </c>
      <c r="BX2615" s="141" t="s">
        <v>12</v>
      </c>
      <c r="BY2615" s="141" t="s">
        <v>12</v>
      </c>
      <c r="BZ2615" s="141" t="s">
        <v>26</v>
      </c>
      <c r="CA2615" s="141" t="s">
        <v>1848</v>
      </c>
      <c r="CB2615" s="141"/>
      <c r="CC2615" s="141" t="s">
        <v>15686</v>
      </c>
      <c r="CD2615" s="141" t="s">
        <v>15687</v>
      </c>
      <c r="CE2615" s="141" t="s">
        <v>15450</v>
      </c>
      <c r="CF2615" s="141" t="s">
        <v>15451</v>
      </c>
      <c r="CG2615" s="141" t="s">
        <v>4004</v>
      </c>
    </row>
    <row r="2616" spans="1:85" x14ac:dyDescent="0.35">
      <c r="A2616" s="155" t="s">
        <v>5697</v>
      </c>
      <c r="B2616" s="139" t="s">
        <v>4075</v>
      </c>
      <c r="C2616" s="18">
        <v>43766</v>
      </c>
      <c r="D2616" s="144">
        <v>0</v>
      </c>
      <c r="E2616" s="141" t="s">
        <v>13277</v>
      </c>
      <c r="F2616" s="141">
        <v>4</v>
      </c>
      <c r="G2616" s="141" t="s">
        <v>2891</v>
      </c>
      <c r="H2616" s="141">
        <v>2019</v>
      </c>
      <c r="I2616" s="18">
        <v>43766</v>
      </c>
      <c r="J2616" s="144">
        <v>0.56527777777777777</v>
      </c>
      <c r="K2616" s="378"/>
      <c r="L2616" s="139" t="s">
        <v>4075</v>
      </c>
      <c r="M2616" s="141" t="s">
        <v>28</v>
      </c>
      <c r="N2616" s="248"/>
      <c r="O2616" s="141" t="s">
        <v>26</v>
      </c>
      <c r="P2616" s="141"/>
      <c r="Q2616" s="141" t="s">
        <v>5698</v>
      </c>
      <c r="R2616" s="141" t="s">
        <v>5699</v>
      </c>
      <c r="S2616" s="141"/>
      <c r="T2616" s="141" t="s">
        <v>5700</v>
      </c>
      <c r="U2616" s="141">
        <v>0</v>
      </c>
      <c r="V2616" s="141"/>
      <c r="W2616" s="139" t="s">
        <v>4075</v>
      </c>
      <c r="X2616" s="141" t="s">
        <v>25</v>
      </c>
      <c r="Y2616" s="141" t="s">
        <v>27</v>
      </c>
      <c r="Z2616" s="141"/>
      <c r="AA2616" s="141" t="s">
        <v>34</v>
      </c>
      <c r="AB2616" s="141" t="s">
        <v>34</v>
      </c>
      <c r="AC2616" s="139" t="s">
        <v>18048</v>
      </c>
      <c r="AD2616" s="380"/>
      <c r="AE2616" s="139" t="s">
        <v>4</v>
      </c>
      <c r="AF2616" s="139" t="s">
        <v>13073</v>
      </c>
      <c r="AG2616" s="139" t="s">
        <v>4</v>
      </c>
      <c r="AH2616" s="139" t="s">
        <v>1380</v>
      </c>
      <c r="AI2616" s="139" t="s">
        <v>15678</v>
      </c>
      <c r="AJ2616" s="139"/>
      <c r="AK2616" s="139" t="s">
        <v>15678</v>
      </c>
      <c r="AL2616" s="139" t="s">
        <v>1563</v>
      </c>
      <c r="AM2616" s="141"/>
      <c r="AN2616" s="141" t="s">
        <v>8</v>
      </c>
      <c r="AO2616" s="139"/>
      <c r="AP2616" s="139" t="s">
        <v>1563</v>
      </c>
      <c r="AQ2616" s="139" t="s">
        <v>5701</v>
      </c>
      <c r="AR2616" s="381"/>
      <c r="AS2616" s="139" t="s">
        <v>4075</v>
      </c>
      <c r="AT2616" s="141" t="s">
        <v>1404</v>
      </c>
      <c r="AU2616" s="141"/>
      <c r="AV2616" s="383"/>
      <c r="AW2616" s="385"/>
      <c r="AX2616" s="139" t="s">
        <v>5499</v>
      </c>
      <c r="AY2616" t="s">
        <v>18927</v>
      </c>
      <c r="BA2616" s="381"/>
      <c r="BB2616" s="139" t="s">
        <v>1451</v>
      </c>
      <c r="BC2616" s="166">
        <v>10</v>
      </c>
      <c r="BD2616" s="166"/>
      <c r="BE2616" s="166"/>
      <c r="BF2616" s="166"/>
      <c r="BG2616" s="166"/>
      <c r="BH2616" s="308"/>
      <c r="BI2616" s="308"/>
      <c r="BJ2616" s="141" t="s">
        <v>26</v>
      </c>
      <c r="BK2616" s="141" t="s">
        <v>25</v>
      </c>
      <c r="BL2616" s="141" t="s">
        <v>13132</v>
      </c>
      <c r="BM2616" s="141" t="s">
        <v>13129</v>
      </c>
      <c r="BN2616" s="139" t="s">
        <v>4075</v>
      </c>
      <c r="BQ2616" s="141"/>
      <c r="BV2616" s="141"/>
      <c r="BX2616" s="141"/>
      <c r="BY2616" s="141"/>
      <c r="BZ2616" s="141"/>
      <c r="CA2616" s="141"/>
      <c r="CB2616" s="141"/>
      <c r="CC2616" s="141"/>
      <c r="CD2616" s="141"/>
      <c r="CE2616" s="141"/>
      <c r="CF2616" s="141"/>
      <c r="CG2616" s="141"/>
    </row>
    <row r="2617" spans="1:85" x14ac:dyDescent="0.35">
      <c r="A2617" s="155" t="s">
        <v>5692</v>
      </c>
      <c r="B2617" s="139" t="s">
        <v>4075</v>
      </c>
      <c r="C2617" s="18">
        <v>43766</v>
      </c>
      <c r="D2617" s="144">
        <v>0</v>
      </c>
      <c r="E2617" s="141" t="s">
        <v>13277</v>
      </c>
      <c r="F2617" s="141">
        <v>4</v>
      </c>
      <c r="G2617" s="141" t="s">
        <v>2891</v>
      </c>
      <c r="H2617" s="141">
        <v>2019</v>
      </c>
      <c r="I2617" s="18"/>
      <c r="J2617" s="144"/>
      <c r="K2617" s="378"/>
      <c r="L2617" s="139" t="s">
        <v>4075</v>
      </c>
      <c r="M2617" s="141" t="s">
        <v>28</v>
      </c>
      <c r="N2617" s="248"/>
      <c r="O2617" s="141" t="s">
        <v>26</v>
      </c>
      <c r="P2617" s="141"/>
      <c r="Q2617" s="141"/>
      <c r="R2617" s="141"/>
      <c r="S2617" s="141" t="s">
        <v>5693</v>
      </c>
      <c r="T2617" s="141" t="s">
        <v>5694</v>
      </c>
      <c r="U2617" s="141">
        <v>0</v>
      </c>
      <c r="V2617" s="141"/>
      <c r="W2617" s="139" t="s">
        <v>4075</v>
      </c>
      <c r="X2617" s="141" t="s">
        <v>25</v>
      </c>
      <c r="Y2617" s="141" t="s">
        <v>27</v>
      </c>
      <c r="Z2617" s="141"/>
      <c r="AA2617" s="141" t="s">
        <v>35</v>
      </c>
      <c r="AB2617" s="141"/>
      <c r="AC2617" s="139" t="s">
        <v>18049</v>
      </c>
      <c r="AD2617" s="380"/>
      <c r="AE2617" s="139" t="s">
        <v>4</v>
      </c>
      <c r="AF2617" s="139" t="s">
        <v>13073</v>
      </c>
      <c r="AG2617" s="139" t="s">
        <v>4</v>
      </c>
      <c r="AH2617" s="139" t="s">
        <v>1380</v>
      </c>
      <c r="AI2617" s="139" t="s">
        <v>15678</v>
      </c>
      <c r="AJ2617" s="139"/>
      <c r="AK2617" s="139" t="s">
        <v>15678</v>
      </c>
      <c r="AL2617" s="139" t="s">
        <v>60</v>
      </c>
      <c r="AM2617" s="141"/>
      <c r="AN2617" s="141" t="s">
        <v>1490</v>
      </c>
      <c r="AO2617" s="139"/>
      <c r="AP2617" s="139" t="s">
        <v>60</v>
      </c>
      <c r="AQ2617" s="139" t="s">
        <v>5695</v>
      </c>
      <c r="AR2617" s="381"/>
      <c r="AS2617" s="139" t="s">
        <v>4075</v>
      </c>
      <c r="AT2617" s="141" t="s">
        <v>43</v>
      </c>
      <c r="AU2617" s="141">
        <v>330</v>
      </c>
      <c r="AV2617" s="383"/>
      <c r="AW2617" s="385"/>
      <c r="AX2617" s="139" t="s">
        <v>5696</v>
      </c>
      <c r="AY2617" t="s">
        <v>19381</v>
      </c>
      <c r="BA2617" s="381"/>
      <c r="BB2617" s="139" t="s">
        <v>1446</v>
      </c>
      <c r="BC2617" s="166"/>
      <c r="BD2617" s="166"/>
      <c r="BE2617" s="166"/>
      <c r="BF2617" s="166"/>
      <c r="BG2617" s="166"/>
      <c r="BH2617" s="308"/>
      <c r="BI2617" s="308"/>
      <c r="BJ2617" s="141" t="s">
        <v>26</v>
      </c>
      <c r="BK2617" s="141" t="s">
        <v>25</v>
      </c>
      <c r="BL2617" s="141" t="s">
        <v>13132</v>
      </c>
      <c r="BM2617" s="141" t="s">
        <v>13129</v>
      </c>
      <c r="BN2617" s="139" t="s">
        <v>4075</v>
      </c>
      <c r="BQ2617" s="141"/>
      <c r="BV2617" s="141"/>
      <c r="BX2617" s="141"/>
      <c r="BY2617" s="141"/>
      <c r="BZ2617" s="141"/>
      <c r="CA2617" s="141"/>
      <c r="CB2617" s="141"/>
      <c r="CC2617" s="141"/>
      <c r="CD2617" s="141"/>
      <c r="CE2617" s="141"/>
      <c r="CF2617" s="141"/>
      <c r="CG2617" s="141"/>
    </row>
    <row r="2618" spans="1:85" x14ac:dyDescent="0.35">
      <c r="A2618" s="155" t="s">
        <v>5689</v>
      </c>
      <c r="B2618" s="139" t="s">
        <v>4075</v>
      </c>
      <c r="C2618" s="18">
        <v>43766</v>
      </c>
      <c r="D2618" s="144">
        <v>0</v>
      </c>
      <c r="E2618" s="141" t="s">
        <v>13277</v>
      </c>
      <c r="F2618" s="141">
        <v>4</v>
      </c>
      <c r="G2618" s="141" t="s">
        <v>2891</v>
      </c>
      <c r="H2618" s="141">
        <v>2019</v>
      </c>
      <c r="I2618" s="18"/>
      <c r="J2618" s="144"/>
      <c r="K2618" s="378"/>
      <c r="L2618" s="139" t="s">
        <v>4075</v>
      </c>
      <c r="M2618" s="141" t="s">
        <v>28</v>
      </c>
      <c r="N2618" s="248"/>
      <c r="O2618" s="141" t="s">
        <v>26</v>
      </c>
      <c r="P2618" s="141"/>
      <c r="Q2618" s="141"/>
      <c r="R2618" s="141"/>
      <c r="S2618" s="141"/>
      <c r="T2618" s="141" t="s">
        <v>5690</v>
      </c>
      <c r="U2618" s="141">
        <v>0</v>
      </c>
      <c r="V2618" s="141"/>
      <c r="W2618" s="139" t="s">
        <v>4075</v>
      </c>
      <c r="X2618" s="141" t="s">
        <v>25</v>
      </c>
      <c r="Y2618" s="141" t="s">
        <v>27</v>
      </c>
      <c r="Z2618" s="141"/>
      <c r="AA2618" s="141" t="s">
        <v>34</v>
      </c>
      <c r="AB2618" s="141" t="s">
        <v>34</v>
      </c>
      <c r="AC2618" s="139" t="s">
        <v>18050</v>
      </c>
      <c r="AD2618" s="380"/>
      <c r="AE2618" s="139" t="s">
        <v>102</v>
      </c>
      <c r="AF2618" s="139" t="s">
        <v>13068</v>
      </c>
      <c r="AG2618" s="139" t="s">
        <v>102</v>
      </c>
      <c r="AH2618" s="139" t="s">
        <v>1378</v>
      </c>
      <c r="AI2618" s="139" t="s">
        <v>1398</v>
      </c>
      <c r="AJ2618" s="139" t="s">
        <v>1563</v>
      </c>
      <c r="AK2618" s="139"/>
      <c r="AL2618" s="139"/>
      <c r="AM2618" s="141"/>
      <c r="AN2618" s="141" t="s">
        <v>8</v>
      </c>
      <c r="AO2618" s="139"/>
      <c r="AP2618" s="139" t="s">
        <v>1563</v>
      </c>
      <c r="AQ2618" s="139" t="s">
        <v>1408</v>
      </c>
      <c r="AR2618" s="381"/>
      <c r="AS2618" s="139" t="s">
        <v>4075</v>
      </c>
      <c r="AT2618" s="141" t="s">
        <v>1404</v>
      </c>
      <c r="AU2618" s="141"/>
      <c r="AV2618" s="383"/>
      <c r="AW2618" s="385"/>
      <c r="AX2618" s="139" t="s">
        <v>5691</v>
      </c>
      <c r="AY2618" t="s">
        <v>18279</v>
      </c>
      <c r="BA2618" s="381"/>
      <c r="BB2618" s="139" t="s">
        <v>1444</v>
      </c>
      <c r="BC2618" s="166"/>
      <c r="BD2618" s="166"/>
      <c r="BE2618" s="166"/>
      <c r="BF2618" s="166"/>
      <c r="BG2618" s="166"/>
      <c r="BH2618" s="308"/>
      <c r="BI2618" s="308"/>
      <c r="BJ2618" s="141" t="s">
        <v>26</v>
      </c>
      <c r="BK2618" s="141" t="s">
        <v>25</v>
      </c>
      <c r="BL2618" s="141" t="s">
        <v>13131</v>
      </c>
      <c r="BM2618" s="141" t="s">
        <v>13129</v>
      </c>
      <c r="BN2618" s="139" t="s">
        <v>4075</v>
      </c>
      <c r="BQ2618" s="141"/>
      <c r="BV2618" s="141"/>
      <c r="BX2618" s="141"/>
      <c r="BY2618" s="141"/>
      <c r="BZ2618" s="141"/>
      <c r="CA2618" s="141"/>
      <c r="CB2618" s="141"/>
      <c r="CC2618" s="141"/>
      <c r="CD2618" s="141"/>
      <c r="CE2618" s="141"/>
      <c r="CF2618" s="141"/>
      <c r="CG2618" s="141"/>
    </row>
    <row r="2619" spans="1:85" x14ac:dyDescent="0.35">
      <c r="A2619" s="155" t="s">
        <v>5662</v>
      </c>
      <c r="B2619" s="139" t="s">
        <v>4075</v>
      </c>
      <c r="C2619" s="18">
        <v>43767</v>
      </c>
      <c r="D2619" s="144">
        <v>0</v>
      </c>
      <c r="E2619" s="141" t="s">
        <v>13277</v>
      </c>
      <c r="F2619" s="141">
        <v>4</v>
      </c>
      <c r="G2619" s="141" t="s">
        <v>2891</v>
      </c>
      <c r="H2619" s="141">
        <v>2019</v>
      </c>
      <c r="I2619" s="18">
        <v>43767</v>
      </c>
      <c r="J2619" s="144">
        <v>0.82291666666666663</v>
      </c>
      <c r="K2619" s="378"/>
      <c r="L2619" s="139" t="s">
        <v>4075</v>
      </c>
      <c r="M2619" s="141" t="s">
        <v>28</v>
      </c>
      <c r="N2619" s="248"/>
      <c r="O2619" s="141" t="s">
        <v>26</v>
      </c>
      <c r="P2619" s="141"/>
      <c r="Q2619" s="141" t="s">
        <v>5663</v>
      </c>
      <c r="R2619" s="141" t="s">
        <v>5664</v>
      </c>
      <c r="S2619" s="141"/>
      <c r="T2619" s="141" t="s">
        <v>5665</v>
      </c>
      <c r="U2619" s="141">
        <v>118113389</v>
      </c>
      <c r="V2619" s="141"/>
      <c r="W2619" s="139" t="s">
        <v>4075</v>
      </c>
      <c r="X2619" s="141" t="s">
        <v>25</v>
      </c>
      <c r="Y2619" s="141" t="s">
        <v>27</v>
      </c>
      <c r="Z2619" s="141"/>
      <c r="AA2619" s="141" t="s">
        <v>34</v>
      </c>
      <c r="AB2619" s="141" t="s">
        <v>34</v>
      </c>
      <c r="AC2619" s="139" t="s">
        <v>18047</v>
      </c>
      <c r="AD2619" s="380"/>
      <c r="AE2619" s="139" t="s">
        <v>4</v>
      </c>
      <c r="AF2619" s="139" t="s">
        <v>13073</v>
      </c>
      <c r="AG2619" s="139" t="s">
        <v>4</v>
      </c>
      <c r="AH2619" s="139" t="s">
        <v>1380</v>
      </c>
      <c r="AI2619" s="139" t="s">
        <v>15678</v>
      </c>
      <c r="AJ2619" s="139"/>
      <c r="AK2619" s="139" t="s">
        <v>15678</v>
      </c>
      <c r="AL2619" s="139" t="s">
        <v>1506</v>
      </c>
      <c r="AM2619" s="141"/>
      <c r="AN2619" s="141" t="s">
        <v>8</v>
      </c>
      <c r="AO2619" s="139"/>
      <c r="AP2619" s="139" t="s">
        <v>1506</v>
      </c>
      <c r="AQ2619" s="139"/>
      <c r="AR2619" s="381"/>
      <c r="AS2619" s="139" t="s">
        <v>4075</v>
      </c>
      <c r="AT2619" s="141" t="s">
        <v>1404</v>
      </c>
      <c r="AU2619" s="141"/>
      <c r="AV2619" s="383"/>
      <c r="AW2619" s="385"/>
      <c r="AX2619" s="139" t="s">
        <v>5586</v>
      </c>
      <c r="AY2619" t="s">
        <v>18873</v>
      </c>
      <c r="BA2619" s="381"/>
      <c r="BB2619" s="139" t="s">
        <v>17</v>
      </c>
      <c r="BC2619" s="166"/>
      <c r="BD2619" s="166"/>
      <c r="BE2619" s="166"/>
      <c r="BF2619" s="166"/>
      <c r="BG2619" s="166"/>
      <c r="BH2619" s="308"/>
      <c r="BI2619" s="308"/>
      <c r="BJ2619" s="141" t="s">
        <v>26</v>
      </c>
      <c r="BK2619" s="141" t="s">
        <v>26</v>
      </c>
      <c r="BL2619" s="141"/>
      <c r="BM2619" s="141"/>
      <c r="BN2619" s="139" t="s">
        <v>4075</v>
      </c>
      <c r="BQ2619" s="141" t="s">
        <v>16050</v>
      </c>
      <c r="BR2619" s="135" t="s">
        <v>15702</v>
      </c>
      <c r="BV2619" s="141"/>
      <c r="BX2619" s="141"/>
      <c r="BY2619" s="141"/>
      <c r="BZ2619" s="141"/>
      <c r="CA2619" s="141"/>
      <c r="CB2619" s="141"/>
      <c r="CC2619" s="141"/>
      <c r="CD2619" s="141"/>
      <c r="CE2619" s="141"/>
      <c r="CF2619" s="141"/>
      <c r="CG2619" s="141"/>
    </row>
    <row r="2620" spans="1:85" x14ac:dyDescent="0.35">
      <c r="A2620" s="155" t="s">
        <v>5666</v>
      </c>
      <c r="B2620" s="139" t="s">
        <v>4075</v>
      </c>
      <c r="C2620" s="18">
        <v>43767</v>
      </c>
      <c r="D2620" s="144">
        <v>0</v>
      </c>
      <c r="E2620" s="141" t="s">
        <v>13277</v>
      </c>
      <c r="F2620" s="141">
        <v>4</v>
      </c>
      <c r="G2620" s="141" t="s">
        <v>2891</v>
      </c>
      <c r="H2620" s="141">
        <v>2019</v>
      </c>
      <c r="I2620" s="18">
        <v>43767</v>
      </c>
      <c r="J2620" s="144">
        <v>0.53680555555555554</v>
      </c>
      <c r="K2620" s="378"/>
      <c r="L2620" s="139" t="s">
        <v>4075</v>
      </c>
      <c r="M2620" s="141" t="s">
        <v>28</v>
      </c>
      <c r="N2620" s="248"/>
      <c r="O2620" s="141" t="s">
        <v>26</v>
      </c>
      <c r="P2620" s="141"/>
      <c r="Q2620" s="141" t="s">
        <v>5667</v>
      </c>
      <c r="R2620" s="141" t="s">
        <v>5668</v>
      </c>
      <c r="S2620" s="141"/>
      <c r="T2620" s="141" t="s">
        <v>5669</v>
      </c>
      <c r="U2620" s="141">
        <v>118121230</v>
      </c>
      <c r="V2620" s="141"/>
      <c r="W2620" s="139" t="s">
        <v>4075</v>
      </c>
      <c r="X2620" s="141" t="s">
        <v>25</v>
      </c>
      <c r="Y2620" s="141" t="s">
        <v>27</v>
      </c>
      <c r="Z2620" s="141"/>
      <c r="AA2620" s="141" t="s">
        <v>34</v>
      </c>
      <c r="AB2620" s="141"/>
      <c r="AC2620" s="139" t="s">
        <v>18047</v>
      </c>
      <c r="AD2620" s="380"/>
      <c r="AE2620" s="139" t="s">
        <v>105</v>
      </c>
      <c r="AF2620" s="139" t="s">
        <v>13076</v>
      </c>
      <c r="AG2620" s="139" t="s">
        <v>1518</v>
      </c>
      <c r="AH2620" s="139" t="s">
        <v>1380</v>
      </c>
      <c r="AI2620" s="139" t="s">
        <v>1518</v>
      </c>
      <c r="AJ2620" s="139"/>
      <c r="AK2620" s="139" t="s">
        <v>1518</v>
      </c>
      <c r="AL2620" s="139" t="s">
        <v>46</v>
      </c>
      <c r="AM2620" s="141"/>
      <c r="AN2620" s="141" t="s">
        <v>8</v>
      </c>
      <c r="AO2620" s="139"/>
      <c r="AP2620" s="139" t="s">
        <v>46</v>
      </c>
      <c r="AQ2620" s="139" t="s">
        <v>5670</v>
      </c>
      <c r="AR2620" s="381"/>
      <c r="AS2620" s="139" t="s">
        <v>4075</v>
      </c>
      <c r="AT2620" s="141" t="s">
        <v>1404</v>
      </c>
      <c r="AU2620" s="141">
        <v>512</v>
      </c>
      <c r="AV2620" s="383"/>
      <c r="AW2620" s="385"/>
      <c r="AX2620" s="139" t="s">
        <v>5612</v>
      </c>
      <c r="AY2620" t="s">
        <v>18771</v>
      </c>
      <c r="BA2620" s="381"/>
      <c r="BB2620" s="139" t="s">
        <v>1450</v>
      </c>
      <c r="BC2620" s="166"/>
      <c r="BD2620" s="166"/>
      <c r="BE2620" s="166"/>
      <c r="BF2620" s="166"/>
      <c r="BG2620" s="166"/>
      <c r="BH2620" s="308"/>
      <c r="BI2620" s="308"/>
      <c r="BJ2620" s="141" t="s">
        <v>26</v>
      </c>
      <c r="BK2620" s="141" t="s">
        <v>26</v>
      </c>
      <c r="BL2620" s="141"/>
      <c r="BM2620" s="141"/>
      <c r="BN2620" s="139" t="s">
        <v>4075</v>
      </c>
      <c r="BQ2620" s="141"/>
      <c r="BV2620" s="141"/>
      <c r="BX2620" s="141"/>
      <c r="BY2620" s="141"/>
      <c r="BZ2620" s="141"/>
      <c r="CA2620" s="141"/>
      <c r="CB2620" s="141"/>
      <c r="CC2620" s="141"/>
      <c r="CD2620" s="141"/>
      <c r="CE2620" s="141"/>
      <c r="CF2620" s="141"/>
      <c r="CG2620" s="141"/>
    </row>
    <row r="2621" spans="1:85" x14ac:dyDescent="0.35">
      <c r="A2621" s="155" t="s">
        <v>5671</v>
      </c>
      <c r="B2621" s="139" t="s">
        <v>4075</v>
      </c>
      <c r="C2621" s="18">
        <v>43767</v>
      </c>
      <c r="D2621" s="144">
        <v>0</v>
      </c>
      <c r="E2621" s="141" t="s">
        <v>13277</v>
      </c>
      <c r="F2621" s="141">
        <v>4</v>
      </c>
      <c r="G2621" s="141" t="s">
        <v>2891</v>
      </c>
      <c r="H2621" s="141">
        <v>2019</v>
      </c>
      <c r="I2621" s="18">
        <v>43767</v>
      </c>
      <c r="J2621" s="144">
        <v>0.1701388888888889</v>
      </c>
      <c r="K2621" s="378"/>
      <c r="L2621" s="139" t="s">
        <v>4075</v>
      </c>
      <c r="M2621" s="141" t="s">
        <v>28</v>
      </c>
      <c r="N2621" s="248"/>
      <c r="O2621" s="141" t="s">
        <v>26</v>
      </c>
      <c r="P2621" s="141"/>
      <c r="Q2621" s="141" t="s">
        <v>5672</v>
      </c>
      <c r="R2621" s="141" t="s">
        <v>5673</v>
      </c>
      <c r="S2621" s="141"/>
      <c r="T2621" s="141" t="s">
        <v>5674</v>
      </c>
      <c r="U2621" s="141">
        <v>0</v>
      </c>
      <c r="V2621" s="141"/>
      <c r="W2621" s="139" t="s">
        <v>4075</v>
      </c>
      <c r="X2621" s="141" t="s">
        <v>25</v>
      </c>
      <c r="Y2621" s="141" t="s">
        <v>27</v>
      </c>
      <c r="Z2621" s="141"/>
      <c r="AA2621" s="141" t="s">
        <v>34</v>
      </c>
      <c r="AB2621" s="141"/>
      <c r="AC2621" s="139" t="s">
        <v>18050</v>
      </c>
      <c r="AD2621" s="380"/>
      <c r="AE2621" s="139" t="s">
        <v>105</v>
      </c>
      <c r="AF2621" s="139" t="s">
        <v>13076</v>
      </c>
      <c r="AG2621" s="139" t="s">
        <v>1518</v>
      </c>
      <c r="AH2621" s="139" t="s">
        <v>1380</v>
      </c>
      <c r="AI2621" s="139" t="s">
        <v>1518</v>
      </c>
      <c r="AJ2621" s="139"/>
      <c r="AK2621" s="139" t="s">
        <v>1518</v>
      </c>
      <c r="AL2621" s="139" t="s">
        <v>46</v>
      </c>
      <c r="AM2621" s="141"/>
      <c r="AN2621" s="141" t="s">
        <v>8</v>
      </c>
      <c r="AO2621" s="139"/>
      <c r="AP2621" s="139" t="s">
        <v>46</v>
      </c>
      <c r="AQ2621" s="139"/>
      <c r="AR2621" s="381"/>
      <c r="AS2621" s="139" t="s">
        <v>4075</v>
      </c>
      <c r="AT2621" s="141" t="s">
        <v>43</v>
      </c>
      <c r="AU2621" s="141"/>
      <c r="AV2621" s="383"/>
      <c r="AW2621" s="385"/>
      <c r="AX2621" s="139" t="s">
        <v>5586</v>
      </c>
      <c r="AY2621" t="s">
        <v>19016</v>
      </c>
      <c r="BA2621" s="381"/>
      <c r="BB2621" s="139" t="s">
        <v>1450</v>
      </c>
      <c r="BC2621" s="166"/>
      <c r="BD2621" s="166"/>
      <c r="BE2621" s="166"/>
      <c r="BF2621" s="166"/>
      <c r="BG2621" s="166"/>
      <c r="BH2621" s="308"/>
      <c r="BI2621" s="308"/>
      <c r="BJ2621" s="141" t="s">
        <v>26</v>
      </c>
      <c r="BK2621" s="141" t="s">
        <v>26</v>
      </c>
      <c r="BL2621" s="141"/>
      <c r="BM2621" s="141"/>
      <c r="BN2621" s="139" t="s">
        <v>4075</v>
      </c>
      <c r="BQ2621" s="141"/>
      <c r="BV2621" s="141"/>
      <c r="BX2621" s="141"/>
      <c r="BY2621" s="141"/>
      <c r="BZ2621" s="141"/>
      <c r="CA2621" s="141"/>
      <c r="CB2621" s="141"/>
      <c r="CC2621" s="141"/>
      <c r="CD2621" s="141"/>
      <c r="CE2621" s="141"/>
      <c r="CF2621" s="141"/>
      <c r="CG2621" s="141"/>
    </row>
    <row r="2622" spans="1:85" x14ac:dyDescent="0.35">
      <c r="A2622" s="155" t="s">
        <v>5652</v>
      </c>
      <c r="B2622" s="139" t="s">
        <v>4075</v>
      </c>
      <c r="C2622" s="18">
        <v>43768</v>
      </c>
      <c r="D2622" s="144">
        <v>0</v>
      </c>
      <c r="E2622" s="141" t="s">
        <v>13277</v>
      </c>
      <c r="F2622" s="141">
        <v>4</v>
      </c>
      <c r="G2622" s="141" t="s">
        <v>2891</v>
      </c>
      <c r="H2622" s="141">
        <v>2019</v>
      </c>
      <c r="I2622" s="18">
        <v>43768</v>
      </c>
      <c r="J2622" s="144"/>
      <c r="K2622" s="378"/>
      <c r="L2622" s="139" t="s">
        <v>4075</v>
      </c>
      <c r="M2622" s="141" t="s">
        <v>28</v>
      </c>
      <c r="N2622" s="248"/>
      <c r="O2622" s="141" t="s">
        <v>26</v>
      </c>
      <c r="P2622" s="141"/>
      <c r="Q2622" s="141" t="s">
        <v>5653</v>
      </c>
      <c r="R2622" s="141"/>
      <c r="S2622" s="141"/>
      <c r="T2622" s="141" t="s">
        <v>5654</v>
      </c>
      <c r="U2622" s="141">
        <v>0</v>
      </c>
      <c r="V2622" s="141"/>
      <c r="W2622" s="139" t="s">
        <v>4075</v>
      </c>
      <c r="X2622" s="141" t="s">
        <v>25</v>
      </c>
      <c r="Y2622" s="141" t="s">
        <v>27</v>
      </c>
      <c r="Z2622" s="141"/>
      <c r="AA2622" s="141" t="s">
        <v>34</v>
      </c>
      <c r="AB2622" s="141"/>
      <c r="AC2622" s="139" t="s">
        <v>18047</v>
      </c>
      <c r="AD2622" s="380"/>
      <c r="AE2622" s="139" t="s">
        <v>4</v>
      </c>
      <c r="AF2622" s="139" t="s">
        <v>13073</v>
      </c>
      <c r="AG2622" s="139" t="s">
        <v>4</v>
      </c>
      <c r="AH2622" s="139" t="s">
        <v>1380</v>
      </c>
      <c r="AI2622" s="139" t="s">
        <v>15678</v>
      </c>
      <c r="AJ2622" s="139"/>
      <c r="AK2622" s="139" t="s">
        <v>15678</v>
      </c>
      <c r="AL2622" s="139" t="s">
        <v>1823</v>
      </c>
      <c r="AM2622" s="141"/>
      <c r="AN2622" s="141" t="s">
        <v>8</v>
      </c>
      <c r="AO2622" s="139"/>
      <c r="AP2622" s="139" t="s">
        <v>1823</v>
      </c>
      <c r="AQ2622" s="139"/>
      <c r="AR2622" s="381"/>
      <c r="AS2622" s="139" t="s">
        <v>4075</v>
      </c>
      <c r="AT2622" s="141" t="s">
        <v>1404</v>
      </c>
      <c r="AU2622" s="141"/>
      <c r="AV2622" s="383"/>
      <c r="AW2622" s="385"/>
      <c r="AX2622" s="139" t="s">
        <v>121</v>
      </c>
      <c r="AY2622" t="s">
        <v>18616</v>
      </c>
      <c r="BA2622" s="381"/>
      <c r="BB2622" s="139" t="s">
        <v>17</v>
      </c>
      <c r="BC2622" s="166"/>
      <c r="BD2622" s="166"/>
      <c r="BE2622" s="166"/>
      <c r="BF2622" s="166"/>
      <c r="BG2622" s="166"/>
      <c r="BH2622" s="308"/>
      <c r="BI2622" s="308"/>
      <c r="BJ2622" s="141" t="s">
        <v>26</v>
      </c>
      <c r="BK2622" s="141" t="s">
        <v>26</v>
      </c>
      <c r="BL2622" s="141"/>
      <c r="BM2622" s="141"/>
      <c r="BN2622" s="139" t="s">
        <v>4075</v>
      </c>
      <c r="BQ2622" s="141"/>
      <c r="BV2622" s="141"/>
      <c r="BX2622" s="141"/>
      <c r="BY2622" s="141"/>
      <c r="BZ2622" s="141"/>
      <c r="CA2622" s="141"/>
      <c r="CB2622" s="141"/>
      <c r="CC2622" s="141"/>
      <c r="CD2622" s="141"/>
      <c r="CE2622" s="141"/>
      <c r="CF2622" s="141"/>
      <c r="CG2622" s="141"/>
    </row>
    <row r="2623" spans="1:85" x14ac:dyDescent="0.35">
      <c r="A2623" s="155" t="s">
        <v>5649</v>
      </c>
      <c r="B2623" s="139" t="s">
        <v>4075</v>
      </c>
      <c r="C2623" s="18">
        <v>43768</v>
      </c>
      <c r="D2623" s="144">
        <v>0</v>
      </c>
      <c r="E2623" s="141" t="s">
        <v>13277</v>
      </c>
      <c r="F2623" s="141">
        <v>4</v>
      </c>
      <c r="G2623" s="141" t="s">
        <v>2891</v>
      </c>
      <c r="H2623" s="141">
        <v>2019</v>
      </c>
      <c r="I2623" s="18">
        <v>43768</v>
      </c>
      <c r="J2623" s="144"/>
      <c r="K2623" s="378"/>
      <c r="L2623" s="139" t="s">
        <v>4075</v>
      </c>
      <c r="M2623" s="141" t="s">
        <v>28</v>
      </c>
      <c r="N2623" s="248"/>
      <c r="O2623" s="141" t="s">
        <v>26</v>
      </c>
      <c r="P2623" s="141"/>
      <c r="Q2623" s="141" t="s">
        <v>5650</v>
      </c>
      <c r="R2623" s="141"/>
      <c r="S2623" s="141"/>
      <c r="T2623" s="141" t="s">
        <v>5651</v>
      </c>
      <c r="U2623" s="141">
        <v>0</v>
      </c>
      <c r="V2623" s="141"/>
      <c r="W2623" s="139" t="s">
        <v>4075</v>
      </c>
      <c r="X2623" s="141" t="s">
        <v>25</v>
      </c>
      <c r="Y2623" s="141" t="s">
        <v>27</v>
      </c>
      <c r="Z2623" s="141"/>
      <c r="AA2623" s="141" t="s">
        <v>34</v>
      </c>
      <c r="AB2623" s="141"/>
      <c r="AC2623" s="139" t="s">
        <v>18047</v>
      </c>
      <c r="AD2623" s="380"/>
      <c r="AE2623" s="139" t="s">
        <v>103</v>
      </c>
      <c r="AF2623" s="139" t="s">
        <v>13079</v>
      </c>
      <c r="AG2623" s="139" t="s">
        <v>103</v>
      </c>
      <c r="AH2623" s="139" t="s">
        <v>1380</v>
      </c>
      <c r="AI2623" s="139" t="s">
        <v>7240</v>
      </c>
      <c r="AJ2623" s="139"/>
      <c r="AK2623" s="139" t="s">
        <v>7240</v>
      </c>
      <c r="AL2623" s="139" t="s">
        <v>1563</v>
      </c>
      <c r="AM2623" s="141"/>
      <c r="AN2623" s="141" t="s">
        <v>8</v>
      </c>
      <c r="AO2623" s="139"/>
      <c r="AP2623" s="139" t="s">
        <v>1563</v>
      </c>
      <c r="AQ2623" s="139"/>
      <c r="AR2623" s="381"/>
      <c r="AS2623" s="139" t="s">
        <v>4075</v>
      </c>
      <c r="AT2623" s="141" t="s">
        <v>1404</v>
      </c>
      <c r="AU2623" s="141"/>
      <c r="AV2623" s="383"/>
      <c r="AW2623" s="385"/>
      <c r="AX2623" s="139" t="s">
        <v>121</v>
      </c>
      <c r="AY2623" t="s">
        <v>19382</v>
      </c>
      <c r="BA2623" s="381"/>
      <c r="BB2623" s="139" t="s">
        <v>17</v>
      </c>
      <c r="BC2623" s="166"/>
      <c r="BD2623" s="166"/>
      <c r="BE2623" s="166"/>
      <c r="BF2623" s="166"/>
      <c r="BG2623" s="166"/>
      <c r="BH2623" s="308"/>
      <c r="BI2623" s="308"/>
      <c r="BJ2623" s="141" t="s">
        <v>26</v>
      </c>
      <c r="BK2623" s="141" t="s">
        <v>26</v>
      </c>
      <c r="BL2623" s="141"/>
      <c r="BM2623" s="141"/>
      <c r="BN2623" s="139" t="s">
        <v>4075</v>
      </c>
      <c r="BQ2623" s="141"/>
      <c r="BV2623" s="141"/>
      <c r="BX2623" s="141"/>
      <c r="BY2623" s="141"/>
      <c r="BZ2623" s="141"/>
      <c r="CA2623" s="141"/>
      <c r="CB2623" s="141"/>
      <c r="CC2623" s="141"/>
      <c r="CD2623" s="141"/>
      <c r="CE2623" s="141"/>
      <c r="CF2623" s="141"/>
      <c r="CG2623" s="141"/>
    </row>
    <row r="2624" spans="1:85" x14ac:dyDescent="0.35">
      <c r="A2624" s="155" t="s">
        <v>5655</v>
      </c>
      <c r="B2624" s="139" t="s">
        <v>4075</v>
      </c>
      <c r="C2624" s="18">
        <v>43768</v>
      </c>
      <c r="D2624" s="144">
        <v>0</v>
      </c>
      <c r="E2624" s="141" t="s">
        <v>13277</v>
      </c>
      <c r="F2624" s="141">
        <v>4</v>
      </c>
      <c r="G2624" s="141" t="s">
        <v>2891</v>
      </c>
      <c r="H2624" s="141">
        <v>2019</v>
      </c>
      <c r="I2624" s="18">
        <v>43768</v>
      </c>
      <c r="J2624" s="144"/>
      <c r="K2624" s="378"/>
      <c r="L2624" s="139" t="s">
        <v>4075</v>
      </c>
      <c r="M2624" s="141" t="s">
        <v>28</v>
      </c>
      <c r="N2624" s="248"/>
      <c r="O2624" s="141" t="s">
        <v>26</v>
      </c>
      <c r="P2624" s="141"/>
      <c r="Q2624" s="141" t="s">
        <v>5656</v>
      </c>
      <c r="R2624" s="141"/>
      <c r="S2624" s="141"/>
      <c r="T2624" s="141" t="s">
        <v>5657</v>
      </c>
      <c r="U2624" s="141">
        <v>0</v>
      </c>
      <c r="V2624" s="141"/>
      <c r="W2624" s="139" t="s">
        <v>4075</v>
      </c>
      <c r="X2624" s="141" t="s">
        <v>25</v>
      </c>
      <c r="Y2624" s="141" t="s">
        <v>27</v>
      </c>
      <c r="Z2624" s="141"/>
      <c r="AA2624" s="141" t="s">
        <v>34</v>
      </c>
      <c r="AB2624" s="141"/>
      <c r="AC2624" s="139" t="s">
        <v>18047</v>
      </c>
      <c r="AD2624" s="380"/>
      <c r="AE2624" s="139" t="s">
        <v>4</v>
      </c>
      <c r="AF2624" s="139" t="s">
        <v>13073</v>
      </c>
      <c r="AG2624" s="139" t="s">
        <v>4</v>
      </c>
      <c r="AH2624" s="139" t="s">
        <v>1380</v>
      </c>
      <c r="AI2624" s="139" t="s">
        <v>15678</v>
      </c>
      <c r="AJ2624" s="139"/>
      <c r="AK2624" s="139" t="s">
        <v>15678</v>
      </c>
      <c r="AL2624" s="139" t="s">
        <v>11</v>
      </c>
      <c r="AM2624" s="141"/>
      <c r="AN2624" s="141" t="s">
        <v>8</v>
      </c>
      <c r="AO2624" s="139"/>
      <c r="AP2624" s="139" t="s">
        <v>11</v>
      </c>
      <c r="AQ2624" s="139" t="s">
        <v>5582</v>
      </c>
      <c r="AR2624" s="381"/>
      <c r="AS2624" s="139" t="s">
        <v>4075</v>
      </c>
      <c r="AT2624" s="141" t="s">
        <v>1404</v>
      </c>
      <c r="AU2624" s="141"/>
      <c r="AV2624" s="383"/>
      <c r="AW2624" s="385"/>
      <c r="AX2624" s="139" t="s">
        <v>3845</v>
      </c>
      <c r="AY2624" t="s">
        <v>18369</v>
      </c>
      <c r="BA2624" s="381"/>
      <c r="BB2624" s="139" t="s">
        <v>17</v>
      </c>
      <c r="BC2624" s="166"/>
      <c r="BD2624" s="166"/>
      <c r="BE2624" s="166"/>
      <c r="BF2624" s="166"/>
      <c r="BG2624" s="166"/>
      <c r="BH2624" s="308"/>
      <c r="BI2624" s="308"/>
      <c r="BJ2624" s="141" t="s">
        <v>26</v>
      </c>
      <c r="BK2624" s="141" t="s">
        <v>25</v>
      </c>
      <c r="BL2624" s="141" t="s">
        <v>13126</v>
      </c>
      <c r="BM2624" s="141" t="s">
        <v>13127</v>
      </c>
      <c r="BN2624" s="139" t="s">
        <v>4075</v>
      </c>
      <c r="BQ2624" s="141"/>
      <c r="BV2624" s="141"/>
      <c r="BX2624" s="141"/>
      <c r="BY2624" s="141"/>
      <c r="BZ2624" s="141"/>
      <c r="CA2624" s="141"/>
      <c r="CB2624" s="141"/>
      <c r="CC2624" s="141"/>
      <c r="CD2624" s="141"/>
      <c r="CE2624" s="141"/>
      <c r="CF2624" s="141"/>
      <c r="CG2624" s="141"/>
    </row>
    <row r="2625" spans="1:85" x14ac:dyDescent="0.35">
      <c r="A2625" s="155" t="s">
        <v>5660</v>
      </c>
      <c r="B2625" s="139" t="s">
        <v>4075</v>
      </c>
      <c r="C2625" s="18">
        <v>43768</v>
      </c>
      <c r="D2625" s="144">
        <v>0</v>
      </c>
      <c r="E2625" s="141" t="s">
        <v>13277</v>
      </c>
      <c r="F2625" s="141">
        <v>4</v>
      </c>
      <c r="G2625" s="141" t="s">
        <v>2891</v>
      </c>
      <c r="H2625" s="141">
        <v>2019</v>
      </c>
      <c r="I2625" s="18"/>
      <c r="J2625" s="144"/>
      <c r="K2625" s="378"/>
      <c r="L2625" s="139" t="s">
        <v>4075</v>
      </c>
      <c r="M2625" s="141" t="s">
        <v>28</v>
      </c>
      <c r="N2625" s="248"/>
      <c r="O2625" s="141" t="s">
        <v>26</v>
      </c>
      <c r="P2625" s="141"/>
      <c r="Q2625" s="141"/>
      <c r="R2625" s="141"/>
      <c r="S2625" s="141"/>
      <c r="T2625" s="141" t="s">
        <v>5661</v>
      </c>
      <c r="U2625" s="141">
        <v>0</v>
      </c>
      <c r="V2625" s="141"/>
      <c r="W2625" s="139" t="s">
        <v>4075</v>
      </c>
      <c r="X2625" s="141" t="s">
        <v>25</v>
      </c>
      <c r="Y2625" s="141" t="s">
        <v>27</v>
      </c>
      <c r="Z2625" s="141"/>
      <c r="AA2625" s="141" t="s">
        <v>34</v>
      </c>
      <c r="AB2625" s="141"/>
      <c r="AC2625" s="139" t="s">
        <v>18047</v>
      </c>
      <c r="AD2625" s="380"/>
      <c r="AE2625" s="139" t="s">
        <v>102</v>
      </c>
      <c r="AF2625" s="139" t="s">
        <v>13068</v>
      </c>
      <c r="AG2625" s="139" t="s">
        <v>102</v>
      </c>
      <c r="AH2625" s="139" t="s">
        <v>1378</v>
      </c>
      <c r="AI2625" s="139" t="s">
        <v>1398</v>
      </c>
      <c r="AJ2625" s="139" t="s">
        <v>1563</v>
      </c>
      <c r="AK2625" s="139"/>
      <c r="AL2625" s="139"/>
      <c r="AM2625" s="141"/>
      <c r="AN2625" s="141" t="s">
        <v>8</v>
      </c>
      <c r="AO2625" s="139"/>
      <c r="AP2625" s="139" t="s">
        <v>1563</v>
      </c>
      <c r="AQ2625" s="139"/>
      <c r="AR2625" s="381"/>
      <c r="AS2625" s="139" t="s">
        <v>4075</v>
      </c>
      <c r="AT2625" s="141" t="s">
        <v>1404</v>
      </c>
      <c r="AU2625" s="141"/>
      <c r="AV2625" s="383"/>
      <c r="AW2625" s="385"/>
      <c r="AX2625" s="139" t="s">
        <v>121</v>
      </c>
      <c r="AY2625" t="s">
        <v>19026</v>
      </c>
      <c r="BA2625" s="381"/>
      <c r="BB2625" s="139" t="s">
        <v>17</v>
      </c>
      <c r="BC2625" s="166"/>
      <c r="BD2625" s="166"/>
      <c r="BE2625" s="166"/>
      <c r="BF2625" s="166"/>
      <c r="BG2625" s="166"/>
      <c r="BH2625" s="308"/>
      <c r="BI2625" s="308"/>
      <c r="BJ2625" s="141" t="s">
        <v>26</v>
      </c>
      <c r="BK2625" s="141" t="s">
        <v>26</v>
      </c>
      <c r="BL2625" s="141"/>
      <c r="BM2625" s="141"/>
      <c r="BN2625" s="139" t="s">
        <v>4075</v>
      </c>
      <c r="BQ2625" s="141"/>
      <c r="BV2625" s="141"/>
      <c r="BX2625" s="141"/>
      <c r="BY2625" s="141"/>
      <c r="BZ2625" s="141"/>
      <c r="CA2625" s="141"/>
      <c r="CB2625" s="141"/>
      <c r="CC2625" s="141"/>
      <c r="CD2625" s="141"/>
      <c r="CE2625" s="141"/>
      <c r="CF2625" s="141"/>
      <c r="CG2625" s="141"/>
    </row>
    <row r="2626" spans="1:85" x14ac:dyDescent="0.35">
      <c r="A2626" s="155" t="s">
        <v>5658</v>
      </c>
      <c r="B2626" s="139" t="s">
        <v>4075</v>
      </c>
      <c r="C2626" s="18">
        <v>43768</v>
      </c>
      <c r="D2626" s="144">
        <v>0</v>
      </c>
      <c r="E2626" s="141" t="s">
        <v>13277</v>
      </c>
      <c r="F2626" s="141">
        <v>4</v>
      </c>
      <c r="G2626" s="141" t="s">
        <v>2891</v>
      </c>
      <c r="H2626" s="141">
        <v>2019</v>
      </c>
      <c r="I2626" s="18"/>
      <c r="J2626" s="144"/>
      <c r="K2626" s="378"/>
      <c r="L2626" s="139" t="s">
        <v>4075</v>
      </c>
      <c r="M2626" s="141" t="s">
        <v>28</v>
      </c>
      <c r="N2626" s="248"/>
      <c r="O2626" s="141" t="s">
        <v>26</v>
      </c>
      <c r="P2626" s="141"/>
      <c r="Q2626" s="141"/>
      <c r="R2626" s="141"/>
      <c r="S2626" s="141"/>
      <c r="T2626" s="141" t="s">
        <v>5659</v>
      </c>
      <c r="U2626" s="141">
        <v>0</v>
      </c>
      <c r="V2626" s="141"/>
      <c r="W2626" s="139" t="s">
        <v>4075</v>
      </c>
      <c r="X2626" s="141" t="s">
        <v>25</v>
      </c>
      <c r="Y2626" s="141" t="s">
        <v>27</v>
      </c>
      <c r="Z2626" s="141"/>
      <c r="AA2626" s="141" t="s">
        <v>34</v>
      </c>
      <c r="AB2626" s="141"/>
      <c r="AC2626" s="139" t="s">
        <v>18050</v>
      </c>
      <c r="AD2626" s="380"/>
      <c r="AE2626" s="139" t="s">
        <v>4</v>
      </c>
      <c r="AF2626" s="139" t="s">
        <v>13073</v>
      </c>
      <c r="AG2626" s="139" t="s">
        <v>4</v>
      </c>
      <c r="AH2626" s="139" t="s">
        <v>1380</v>
      </c>
      <c r="AI2626" s="139" t="s">
        <v>15678</v>
      </c>
      <c r="AJ2626" s="139"/>
      <c r="AK2626" s="139" t="s">
        <v>15678</v>
      </c>
      <c r="AL2626" s="139" t="s">
        <v>11</v>
      </c>
      <c r="AM2626" s="141"/>
      <c r="AN2626" s="141" t="s">
        <v>8</v>
      </c>
      <c r="AO2626" s="139"/>
      <c r="AP2626" s="139" t="s">
        <v>11</v>
      </c>
      <c r="AQ2626" s="139"/>
      <c r="AR2626" s="381"/>
      <c r="AS2626" s="139" t="s">
        <v>4075</v>
      </c>
      <c r="AT2626" s="141" t="s">
        <v>43</v>
      </c>
      <c r="AU2626" s="141">
        <v>177</v>
      </c>
      <c r="AV2626" s="383"/>
      <c r="AW2626" s="385"/>
      <c r="AX2626" s="139" t="s">
        <v>5607</v>
      </c>
      <c r="AY2626" t="s">
        <v>19289</v>
      </c>
      <c r="BA2626" s="381"/>
      <c r="BB2626" s="139" t="s">
        <v>1450</v>
      </c>
      <c r="BC2626" s="166"/>
      <c r="BD2626" s="166"/>
      <c r="BE2626" s="166"/>
      <c r="BF2626" s="166"/>
      <c r="BG2626" s="166"/>
      <c r="BH2626" s="308"/>
      <c r="BI2626" s="308"/>
      <c r="BJ2626" s="141" t="s">
        <v>26</v>
      </c>
      <c r="BK2626" s="141" t="s">
        <v>25</v>
      </c>
      <c r="BL2626" s="141" t="s">
        <v>13126</v>
      </c>
      <c r="BM2626" s="141" t="s">
        <v>13127</v>
      </c>
      <c r="BN2626" s="139" t="s">
        <v>4075</v>
      </c>
      <c r="BQ2626" s="141"/>
      <c r="BV2626" s="141"/>
      <c r="BX2626" s="141"/>
      <c r="BY2626" s="141"/>
      <c r="BZ2626" s="141"/>
      <c r="CA2626" s="141"/>
      <c r="CB2626" s="141"/>
      <c r="CC2626" s="141"/>
      <c r="CD2626" s="141"/>
      <c r="CE2626" s="141"/>
      <c r="CF2626" s="141"/>
      <c r="CG2626" s="141"/>
    </row>
    <row r="2627" spans="1:85" x14ac:dyDescent="0.35">
      <c r="A2627" s="155" t="s">
        <v>5635</v>
      </c>
      <c r="B2627" s="139" t="s">
        <v>4075</v>
      </c>
      <c r="C2627" s="18">
        <v>43769</v>
      </c>
      <c r="D2627" s="144">
        <v>0</v>
      </c>
      <c r="E2627" s="141" t="s">
        <v>13277</v>
      </c>
      <c r="F2627" s="141">
        <v>4</v>
      </c>
      <c r="G2627" s="141" t="s">
        <v>2891</v>
      </c>
      <c r="H2627" s="141">
        <v>2019</v>
      </c>
      <c r="I2627" s="18">
        <v>43769</v>
      </c>
      <c r="J2627" s="144">
        <v>0.67222222222222228</v>
      </c>
      <c r="K2627" s="378"/>
      <c r="L2627" s="139" t="s">
        <v>4075</v>
      </c>
      <c r="M2627" s="141" t="s">
        <v>28</v>
      </c>
      <c r="N2627" s="248"/>
      <c r="O2627" s="141" t="s">
        <v>26</v>
      </c>
      <c r="P2627" s="141"/>
      <c r="Q2627" s="141" t="s">
        <v>5636</v>
      </c>
      <c r="R2627" s="141" t="s">
        <v>5637</v>
      </c>
      <c r="S2627" s="141"/>
      <c r="T2627" s="141" t="s">
        <v>5638</v>
      </c>
      <c r="U2627" s="141">
        <v>0</v>
      </c>
      <c r="V2627" s="141"/>
      <c r="W2627" s="139" t="s">
        <v>4075</v>
      </c>
      <c r="X2627" s="141" t="s">
        <v>25</v>
      </c>
      <c r="Y2627" s="141" t="s">
        <v>27</v>
      </c>
      <c r="Z2627" s="141"/>
      <c r="AA2627" s="141" t="s">
        <v>34</v>
      </c>
      <c r="AB2627" s="141"/>
      <c r="AC2627" s="139" t="s">
        <v>18049</v>
      </c>
      <c r="AD2627" s="380"/>
      <c r="AE2627" s="139" t="s">
        <v>4</v>
      </c>
      <c r="AF2627" s="139" t="s">
        <v>13073</v>
      </c>
      <c r="AG2627" s="139" t="s">
        <v>4</v>
      </c>
      <c r="AH2627" s="139" t="s">
        <v>1380</v>
      </c>
      <c r="AI2627" s="139" t="s">
        <v>15678</v>
      </c>
      <c r="AJ2627" s="139"/>
      <c r="AK2627" s="139" t="s">
        <v>15678</v>
      </c>
      <c r="AL2627" s="139" t="s">
        <v>1563</v>
      </c>
      <c r="AM2627" s="141"/>
      <c r="AN2627" s="141" t="s">
        <v>8</v>
      </c>
      <c r="AO2627" s="139"/>
      <c r="AP2627" s="139" t="s">
        <v>1563</v>
      </c>
      <c r="AQ2627" s="139"/>
      <c r="AR2627" s="381"/>
      <c r="AS2627" s="139" t="s">
        <v>4075</v>
      </c>
      <c r="AT2627" s="141" t="s">
        <v>43</v>
      </c>
      <c r="AU2627" s="141">
        <v>350</v>
      </c>
      <c r="AV2627" s="383"/>
      <c r="AW2627" s="385"/>
      <c r="AX2627" s="139" t="s">
        <v>128</v>
      </c>
      <c r="AY2627" t="s">
        <v>19313</v>
      </c>
      <c r="BA2627" s="381"/>
      <c r="BB2627" s="139" t="s">
        <v>1446</v>
      </c>
      <c r="BC2627" s="166"/>
      <c r="BD2627" s="166"/>
      <c r="BE2627" s="166"/>
      <c r="BF2627" s="166"/>
      <c r="BG2627" s="166"/>
      <c r="BH2627" s="308"/>
      <c r="BI2627" s="308"/>
      <c r="BJ2627" s="141" t="s">
        <v>26</v>
      </c>
      <c r="BK2627" s="141" t="s">
        <v>26</v>
      </c>
      <c r="BL2627" s="141"/>
      <c r="BM2627" s="141"/>
      <c r="BN2627" s="139" t="s">
        <v>4075</v>
      </c>
      <c r="BQ2627" s="141" t="s">
        <v>16050</v>
      </c>
      <c r="BR2627" s="135" t="s">
        <v>15700</v>
      </c>
      <c r="BT2627" s="135" t="s">
        <v>15351</v>
      </c>
      <c r="BU2627" s="135" t="s">
        <v>13278</v>
      </c>
      <c r="BV2627" s="141" t="s">
        <v>2741</v>
      </c>
      <c r="BW2627" s="135" t="s">
        <v>13275</v>
      </c>
      <c r="BX2627" s="141" t="s">
        <v>12</v>
      </c>
      <c r="BY2627" s="141" t="s">
        <v>15689</v>
      </c>
      <c r="BZ2627" s="141" t="s">
        <v>25</v>
      </c>
      <c r="CA2627" s="141" t="s">
        <v>1848</v>
      </c>
      <c r="CB2627" s="141"/>
      <c r="CC2627" s="141" t="s">
        <v>15690</v>
      </c>
      <c r="CD2627" s="141" t="s">
        <v>34</v>
      </c>
      <c r="CE2627" s="141" t="s">
        <v>15450</v>
      </c>
      <c r="CF2627" s="141" t="s">
        <v>15451</v>
      </c>
      <c r="CG2627" s="141" t="s">
        <v>4004</v>
      </c>
    </row>
    <row r="2628" spans="1:85" x14ac:dyDescent="0.35">
      <c r="A2628" s="155" t="s">
        <v>20165</v>
      </c>
      <c r="B2628" s="139" t="s">
        <v>4075</v>
      </c>
      <c r="C2628" s="18">
        <v>43769</v>
      </c>
      <c r="D2628" s="144">
        <v>0.40138888888888891</v>
      </c>
      <c r="E2628" s="141" t="s">
        <v>13277</v>
      </c>
      <c r="F2628" s="141">
        <v>4</v>
      </c>
      <c r="G2628" s="141" t="s">
        <v>2891</v>
      </c>
      <c r="H2628" s="141">
        <v>2019</v>
      </c>
      <c r="I2628" s="18">
        <v>43769</v>
      </c>
      <c r="J2628" s="144">
        <v>0.40138888888888891</v>
      </c>
      <c r="K2628" s="378"/>
      <c r="L2628" s="139" t="s">
        <v>4075</v>
      </c>
      <c r="M2628" s="141" t="s">
        <v>5623</v>
      </c>
      <c r="N2628" s="248"/>
      <c r="O2628" s="141" t="s">
        <v>25</v>
      </c>
      <c r="P2628" s="141"/>
      <c r="Q2628" s="141"/>
      <c r="R2628" s="141"/>
      <c r="S2628" s="141"/>
      <c r="T2628" s="141"/>
      <c r="U2628" s="141"/>
      <c r="V2628" s="141"/>
      <c r="W2628" s="139" t="s">
        <v>4075</v>
      </c>
      <c r="X2628" s="141" t="s">
        <v>25</v>
      </c>
      <c r="Y2628" s="141" t="s">
        <v>27</v>
      </c>
      <c r="Z2628" s="141"/>
      <c r="AA2628" s="141" t="s">
        <v>34</v>
      </c>
      <c r="AB2628" s="141"/>
      <c r="AC2628" s="139" t="s">
        <v>114</v>
      </c>
      <c r="AD2628" s="380"/>
      <c r="AE2628" s="139" t="s">
        <v>4</v>
      </c>
      <c r="AF2628" s="139" t="s">
        <v>13073</v>
      </c>
      <c r="AG2628" s="139" t="s">
        <v>4</v>
      </c>
      <c r="AH2628" s="139" t="s">
        <v>1380</v>
      </c>
      <c r="AI2628" s="139" t="s">
        <v>1381</v>
      </c>
      <c r="AJ2628" s="139"/>
      <c r="AK2628" s="139" t="s">
        <v>15678</v>
      </c>
      <c r="AL2628" s="139" t="s">
        <v>1563</v>
      </c>
      <c r="AM2628" s="141" t="s">
        <v>4004</v>
      </c>
      <c r="AN2628" s="141" t="s">
        <v>8</v>
      </c>
      <c r="AO2628" s="139"/>
      <c r="AP2628" s="139" t="s">
        <v>1563</v>
      </c>
      <c r="AQ2628" s="139"/>
      <c r="AR2628" s="381"/>
      <c r="AS2628" s="139" t="s">
        <v>4075</v>
      </c>
      <c r="AT2628" s="141" t="s">
        <v>1404</v>
      </c>
      <c r="AU2628" s="141"/>
      <c r="AV2628" s="383"/>
      <c r="AW2628" s="385"/>
      <c r="AX2628" s="139"/>
      <c r="BA2628" s="381"/>
      <c r="BB2628" s="139" t="s">
        <v>1451</v>
      </c>
      <c r="BC2628" s="166">
        <v>7.5000000000000002E-4</v>
      </c>
      <c r="BD2628" s="166"/>
      <c r="BE2628" s="166"/>
      <c r="BF2628" s="166"/>
      <c r="BG2628" s="166"/>
      <c r="BH2628" s="308"/>
      <c r="BI2628" s="308"/>
      <c r="BJ2628" s="141" t="s">
        <v>26</v>
      </c>
      <c r="BK2628" s="141" t="s">
        <v>26</v>
      </c>
      <c r="BL2628" s="141"/>
      <c r="BM2628" s="141"/>
      <c r="BN2628" s="139" t="s">
        <v>4075</v>
      </c>
      <c r="BQ2628" s="141"/>
      <c r="BV2628" s="141"/>
      <c r="BX2628" s="141"/>
      <c r="BY2628" s="141"/>
      <c r="BZ2628" s="141"/>
      <c r="CA2628" s="141"/>
      <c r="CB2628" s="141"/>
      <c r="CC2628" s="141"/>
      <c r="CD2628" s="141"/>
      <c r="CE2628" s="141"/>
      <c r="CF2628" s="141"/>
      <c r="CG2628" s="141"/>
    </row>
    <row r="2629" spans="1:85" x14ac:dyDescent="0.35">
      <c r="A2629" s="155" t="s">
        <v>5639</v>
      </c>
      <c r="B2629" s="139" t="s">
        <v>4075</v>
      </c>
      <c r="C2629" s="18">
        <v>43769</v>
      </c>
      <c r="D2629" s="144">
        <v>0</v>
      </c>
      <c r="E2629" s="141" t="s">
        <v>13277</v>
      </c>
      <c r="F2629" s="141">
        <v>4</v>
      </c>
      <c r="G2629" s="141" t="s">
        <v>2891</v>
      </c>
      <c r="H2629" s="141">
        <v>2019</v>
      </c>
      <c r="I2629" s="18">
        <v>43769</v>
      </c>
      <c r="J2629" s="144">
        <v>0.71944444444444444</v>
      </c>
      <c r="K2629" s="378"/>
      <c r="L2629" s="139" t="s">
        <v>4075</v>
      </c>
      <c r="M2629" s="141" t="s">
        <v>28</v>
      </c>
      <c r="N2629" s="248"/>
      <c r="O2629" s="141" t="s">
        <v>26</v>
      </c>
      <c r="P2629" s="141"/>
      <c r="Q2629" s="141" t="s">
        <v>5640</v>
      </c>
      <c r="R2629" s="141" t="s">
        <v>5641</v>
      </c>
      <c r="S2629" s="141"/>
      <c r="T2629" s="141" t="s">
        <v>5642</v>
      </c>
      <c r="U2629" s="141">
        <v>118128425</v>
      </c>
      <c r="V2629" s="141"/>
      <c r="W2629" s="139" t="s">
        <v>4075</v>
      </c>
      <c r="X2629" s="141" t="s">
        <v>25</v>
      </c>
      <c r="Y2629" s="141" t="s">
        <v>27</v>
      </c>
      <c r="Z2629" s="141"/>
      <c r="AA2629" s="141" t="s">
        <v>34</v>
      </c>
      <c r="AB2629" s="141"/>
      <c r="AC2629" s="139" t="s">
        <v>18049</v>
      </c>
      <c r="AD2629" s="380"/>
      <c r="AE2629" s="139" t="s">
        <v>102</v>
      </c>
      <c r="AF2629" s="139" t="s">
        <v>13068</v>
      </c>
      <c r="AG2629" s="139" t="s">
        <v>102</v>
      </c>
      <c r="AH2629" s="139" t="s">
        <v>1378</v>
      </c>
      <c r="AI2629" s="139" t="s">
        <v>1398</v>
      </c>
      <c r="AJ2629" s="139" t="s">
        <v>1563</v>
      </c>
      <c r="AK2629" s="139"/>
      <c r="AL2629" s="139"/>
      <c r="AM2629" s="141"/>
      <c r="AN2629" s="141" t="s">
        <v>8</v>
      </c>
      <c r="AO2629" s="139"/>
      <c r="AP2629" s="139" t="s">
        <v>1563</v>
      </c>
      <c r="AQ2629" s="139"/>
      <c r="AR2629" s="381"/>
      <c r="AS2629" s="139" t="s">
        <v>4075</v>
      </c>
      <c r="AT2629" s="141" t="s">
        <v>43</v>
      </c>
      <c r="AU2629" s="141">
        <v>530</v>
      </c>
      <c r="AV2629" s="383"/>
      <c r="AW2629" s="385"/>
      <c r="AX2629" s="139" t="s">
        <v>1636</v>
      </c>
      <c r="AY2629" t="s">
        <v>18447</v>
      </c>
      <c r="BA2629" s="381"/>
      <c r="BB2629" s="139" t="s">
        <v>17</v>
      </c>
      <c r="BC2629" s="166"/>
      <c r="BD2629" s="166"/>
      <c r="BE2629" s="166"/>
      <c r="BF2629" s="166"/>
      <c r="BG2629" s="166"/>
      <c r="BH2629" s="308"/>
      <c r="BI2629" s="308"/>
      <c r="BJ2629" s="141" t="s">
        <v>26</v>
      </c>
      <c r="BK2629" s="141" t="s">
        <v>26</v>
      </c>
      <c r="BL2629" s="141"/>
      <c r="BM2629" s="141"/>
      <c r="BN2629" s="139" t="s">
        <v>4075</v>
      </c>
      <c r="BQ2629" s="141"/>
      <c r="BV2629" s="141"/>
      <c r="BX2629" s="141"/>
      <c r="BY2629" s="141"/>
      <c r="BZ2629" s="141"/>
      <c r="CA2629" s="141"/>
      <c r="CB2629" s="141"/>
      <c r="CC2629" s="141"/>
      <c r="CD2629" s="141"/>
      <c r="CE2629" s="141"/>
      <c r="CF2629" s="141"/>
      <c r="CG2629" s="141"/>
    </row>
    <row r="2630" spans="1:85" x14ac:dyDescent="0.35">
      <c r="A2630" s="155" t="s">
        <v>5645</v>
      </c>
      <c r="B2630" s="139" t="s">
        <v>4075</v>
      </c>
      <c r="C2630" s="18">
        <v>43769</v>
      </c>
      <c r="D2630" s="144">
        <v>0</v>
      </c>
      <c r="E2630" s="141" t="s">
        <v>13277</v>
      </c>
      <c r="F2630" s="141">
        <v>4</v>
      </c>
      <c r="G2630" s="141" t="s">
        <v>2891</v>
      </c>
      <c r="H2630" s="141">
        <v>2019</v>
      </c>
      <c r="I2630" s="18">
        <v>43769</v>
      </c>
      <c r="J2630" s="144">
        <v>0.6166666666666667</v>
      </c>
      <c r="K2630" s="378"/>
      <c r="L2630" s="139" t="s">
        <v>4075</v>
      </c>
      <c r="M2630" s="141" t="s">
        <v>28</v>
      </c>
      <c r="N2630" s="248"/>
      <c r="O2630" s="141" t="s">
        <v>26</v>
      </c>
      <c r="P2630" s="141"/>
      <c r="Q2630" s="141" t="s">
        <v>5646</v>
      </c>
      <c r="R2630" s="141" t="s">
        <v>5647</v>
      </c>
      <c r="S2630" s="141"/>
      <c r="T2630" s="141" t="s">
        <v>5648</v>
      </c>
      <c r="U2630" s="141">
        <v>118128281</v>
      </c>
      <c r="V2630" s="141"/>
      <c r="W2630" s="139" t="s">
        <v>4075</v>
      </c>
      <c r="X2630" s="141" t="s">
        <v>25</v>
      </c>
      <c r="Y2630" s="141" t="s">
        <v>27</v>
      </c>
      <c r="Z2630" s="141"/>
      <c r="AA2630" s="141" t="s">
        <v>34</v>
      </c>
      <c r="AB2630" s="141"/>
      <c r="AC2630" s="139" t="s">
        <v>18049</v>
      </c>
      <c r="AD2630" s="380"/>
      <c r="AE2630" s="139" t="s">
        <v>4</v>
      </c>
      <c r="AF2630" s="139" t="s">
        <v>13073</v>
      </c>
      <c r="AG2630" s="139" t="s">
        <v>4</v>
      </c>
      <c r="AH2630" s="139" t="s">
        <v>1380</v>
      </c>
      <c r="AI2630" s="139" t="s">
        <v>15678</v>
      </c>
      <c r="AJ2630" s="139"/>
      <c r="AK2630" s="139" t="s">
        <v>15678</v>
      </c>
      <c r="AL2630" s="139" t="s">
        <v>1563</v>
      </c>
      <c r="AM2630" s="141"/>
      <c r="AN2630" s="141" t="s">
        <v>8</v>
      </c>
      <c r="AO2630" s="139"/>
      <c r="AP2630" s="139" t="s">
        <v>1563</v>
      </c>
      <c r="AQ2630" s="139"/>
      <c r="AR2630" s="381"/>
      <c r="AS2630" s="139" t="s">
        <v>4075</v>
      </c>
      <c r="AT2630" s="141" t="s">
        <v>1404</v>
      </c>
      <c r="AU2630" s="141"/>
      <c r="AV2630" s="383"/>
      <c r="AW2630" s="385"/>
      <c r="AX2630" s="139" t="s">
        <v>5586</v>
      </c>
      <c r="AY2630" t="s">
        <v>18696</v>
      </c>
      <c r="BA2630" s="381"/>
      <c r="BB2630" s="139" t="s">
        <v>1452</v>
      </c>
      <c r="BC2630" s="166"/>
      <c r="BD2630" s="166"/>
      <c r="BE2630" s="166"/>
      <c r="BF2630" s="166"/>
      <c r="BG2630" s="166"/>
      <c r="BH2630" s="308"/>
      <c r="BI2630" s="308"/>
      <c r="BJ2630" s="141" t="s">
        <v>26</v>
      </c>
      <c r="BK2630" s="141" t="s">
        <v>26</v>
      </c>
      <c r="BL2630" s="141"/>
      <c r="BM2630" s="141"/>
      <c r="BN2630" s="139" t="s">
        <v>4075</v>
      </c>
      <c r="BQ2630" s="141" t="s">
        <v>16044</v>
      </c>
      <c r="BR2630" s="135" t="s">
        <v>15685</v>
      </c>
      <c r="BT2630" s="135" t="s">
        <v>15360</v>
      </c>
      <c r="BU2630" s="135" t="s">
        <v>15348</v>
      </c>
      <c r="BV2630" s="141" t="s">
        <v>13272</v>
      </c>
      <c r="BW2630" s="135" t="s">
        <v>13280</v>
      </c>
      <c r="BX2630" s="141" t="s">
        <v>15689</v>
      </c>
      <c r="BY2630" s="141" t="s">
        <v>15681</v>
      </c>
      <c r="BZ2630" s="141" t="s">
        <v>25</v>
      </c>
      <c r="CA2630" s="141" t="s">
        <v>1848</v>
      </c>
      <c r="CB2630" s="141"/>
      <c r="CC2630" s="141" t="s">
        <v>15686</v>
      </c>
      <c r="CD2630" s="141" t="s">
        <v>15687</v>
      </c>
      <c r="CE2630" s="141" t="s">
        <v>15450</v>
      </c>
      <c r="CF2630" s="141" t="s">
        <v>15451</v>
      </c>
      <c r="CG2630" s="141" t="s">
        <v>2003</v>
      </c>
    </row>
    <row r="2631" spans="1:85" x14ac:dyDescent="0.35">
      <c r="A2631" s="155" t="s">
        <v>5643</v>
      </c>
      <c r="B2631" s="139" t="s">
        <v>4075</v>
      </c>
      <c r="C2631" s="18">
        <v>43769</v>
      </c>
      <c r="D2631" s="144">
        <v>0</v>
      </c>
      <c r="E2631" s="141" t="s">
        <v>13277</v>
      </c>
      <c r="F2631" s="141">
        <v>4</v>
      </c>
      <c r="G2631" s="141" t="s">
        <v>2891</v>
      </c>
      <c r="H2631" s="141">
        <v>2019</v>
      </c>
      <c r="I2631" s="18"/>
      <c r="J2631" s="144"/>
      <c r="K2631" s="378"/>
      <c r="L2631" s="139" t="s">
        <v>4075</v>
      </c>
      <c r="M2631" s="141" t="s">
        <v>28</v>
      </c>
      <c r="N2631" s="248"/>
      <c r="O2631" s="141" t="s">
        <v>26</v>
      </c>
      <c r="P2631" s="141"/>
      <c r="Q2631" s="141"/>
      <c r="R2631" s="141"/>
      <c r="S2631" s="141"/>
      <c r="T2631" s="141" t="s">
        <v>5644</v>
      </c>
      <c r="U2631" s="141">
        <v>0</v>
      </c>
      <c r="V2631" s="141"/>
      <c r="W2631" s="139" t="s">
        <v>4075</v>
      </c>
      <c r="X2631" s="141" t="s">
        <v>25</v>
      </c>
      <c r="Y2631" s="141" t="s">
        <v>27</v>
      </c>
      <c r="Z2631" s="141"/>
      <c r="AA2631" s="141" t="s">
        <v>34</v>
      </c>
      <c r="AB2631" s="141"/>
      <c r="AC2631" s="139" t="s">
        <v>18050</v>
      </c>
      <c r="AD2631" s="380"/>
      <c r="AE2631" s="139" t="s">
        <v>4</v>
      </c>
      <c r="AF2631" s="139" t="s">
        <v>13073</v>
      </c>
      <c r="AG2631" s="139" t="s">
        <v>4</v>
      </c>
      <c r="AH2631" s="139" t="s">
        <v>1380</v>
      </c>
      <c r="AI2631" s="139" t="s">
        <v>15678</v>
      </c>
      <c r="AJ2631" s="139"/>
      <c r="AK2631" s="139" t="s">
        <v>15678</v>
      </c>
      <c r="AL2631" s="139" t="s">
        <v>11</v>
      </c>
      <c r="AM2631" s="141"/>
      <c r="AN2631" s="141" t="s">
        <v>8</v>
      </c>
      <c r="AO2631" s="139"/>
      <c r="AP2631" s="139" t="s">
        <v>11</v>
      </c>
      <c r="AQ2631" s="139" t="s">
        <v>5582</v>
      </c>
      <c r="AR2631" s="381"/>
      <c r="AS2631" s="139" t="s">
        <v>4075</v>
      </c>
      <c r="AT2631" s="141" t="s">
        <v>43</v>
      </c>
      <c r="AU2631" s="141">
        <v>180</v>
      </c>
      <c r="AV2631" s="383"/>
      <c r="AW2631" s="385"/>
      <c r="AX2631" s="139" t="s">
        <v>2050</v>
      </c>
      <c r="AY2631" t="s">
        <v>18815</v>
      </c>
      <c r="BA2631" s="381"/>
      <c r="BB2631" s="139" t="s">
        <v>1444</v>
      </c>
      <c r="BC2631" s="166"/>
      <c r="BD2631" s="166"/>
      <c r="BE2631" s="166"/>
      <c r="BF2631" s="166"/>
      <c r="BG2631" s="166"/>
      <c r="BH2631" s="308"/>
      <c r="BI2631" s="308"/>
      <c r="BJ2631" s="141" t="s">
        <v>26</v>
      </c>
      <c r="BK2631" s="141" t="s">
        <v>26</v>
      </c>
      <c r="BL2631" s="141"/>
      <c r="BM2631" s="141"/>
      <c r="BN2631" s="139" t="s">
        <v>4075</v>
      </c>
      <c r="BQ2631" s="141"/>
      <c r="BV2631" s="141"/>
      <c r="BX2631" s="141"/>
      <c r="BY2631" s="141"/>
      <c r="BZ2631" s="141"/>
      <c r="CA2631" s="141"/>
      <c r="CB2631" s="141"/>
      <c r="CC2631" s="141"/>
      <c r="CD2631" s="141"/>
      <c r="CE2631" s="141"/>
      <c r="CF2631" s="141"/>
      <c r="CG2631" s="141"/>
    </row>
    <row r="2632" spans="1:85" x14ac:dyDescent="0.35">
      <c r="A2632" s="155" t="s">
        <v>5625</v>
      </c>
      <c r="B2632" s="139" t="s">
        <v>4075</v>
      </c>
      <c r="C2632" s="18">
        <v>43770</v>
      </c>
      <c r="D2632" s="144">
        <v>0</v>
      </c>
      <c r="E2632" s="141" t="s">
        <v>13277</v>
      </c>
      <c r="F2632" s="141">
        <v>4</v>
      </c>
      <c r="G2632" s="141" t="s">
        <v>3336</v>
      </c>
      <c r="H2632" s="141">
        <v>2019</v>
      </c>
      <c r="I2632" s="18">
        <v>43770</v>
      </c>
      <c r="J2632" s="144"/>
      <c r="K2632" s="378"/>
      <c r="L2632" s="139" t="s">
        <v>4075</v>
      </c>
      <c r="M2632" s="141" t="s">
        <v>28</v>
      </c>
      <c r="N2632" s="248"/>
      <c r="O2632" s="141" t="s">
        <v>26</v>
      </c>
      <c r="P2632" s="141"/>
      <c r="Q2632" s="141" t="s">
        <v>5626</v>
      </c>
      <c r="R2632" s="141" t="s">
        <v>5627</v>
      </c>
      <c r="S2632" s="141"/>
      <c r="T2632" s="141" t="s">
        <v>5628</v>
      </c>
      <c r="U2632" s="141">
        <v>0</v>
      </c>
      <c r="V2632" s="141"/>
      <c r="W2632" s="139" t="s">
        <v>4075</v>
      </c>
      <c r="X2632" s="141" t="s">
        <v>25</v>
      </c>
      <c r="Y2632" s="141" t="s">
        <v>27</v>
      </c>
      <c r="Z2632" s="141"/>
      <c r="AA2632" s="141" t="s">
        <v>34</v>
      </c>
      <c r="AB2632" s="141"/>
      <c r="AC2632" s="139" t="s">
        <v>18050</v>
      </c>
      <c r="AD2632" s="380"/>
      <c r="AE2632" s="139" t="s">
        <v>4</v>
      </c>
      <c r="AF2632" s="139" t="s">
        <v>13073</v>
      </c>
      <c r="AG2632" s="139" t="s">
        <v>4</v>
      </c>
      <c r="AH2632" s="139" t="s">
        <v>1380</v>
      </c>
      <c r="AI2632" s="139" t="s">
        <v>15678</v>
      </c>
      <c r="AJ2632" s="139"/>
      <c r="AK2632" s="139" t="s">
        <v>15678</v>
      </c>
      <c r="AL2632" s="139" t="s">
        <v>1563</v>
      </c>
      <c r="AM2632" s="141"/>
      <c r="AN2632" s="141" t="s">
        <v>8</v>
      </c>
      <c r="AO2632" s="139"/>
      <c r="AP2632" s="139" t="s">
        <v>1563</v>
      </c>
      <c r="AQ2632" s="139"/>
      <c r="AR2632" s="381"/>
      <c r="AS2632" s="139" t="s">
        <v>4075</v>
      </c>
      <c r="AT2632" s="141" t="s">
        <v>1404</v>
      </c>
      <c r="AU2632" s="141"/>
      <c r="AV2632" s="383"/>
      <c r="AW2632" s="385"/>
      <c r="AX2632" s="139" t="s">
        <v>2050</v>
      </c>
      <c r="AY2632" t="s">
        <v>18282</v>
      </c>
      <c r="BA2632" s="381"/>
      <c r="BB2632" s="139" t="s">
        <v>17</v>
      </c>
      <c r="BC2632" s="166"/>
      <c r="BD2632" s="166"/>
      <c r="BE2632" s="166"/>
      <c r="BF2632" s="166"/>
      <c r="BG2632" s="166"/>
      <c r="BH2632" s="308"/>
      <c r="BI2632" s="308"/>
      <c r="BJ2632" s="141" t="s">
        <v>26</v>
      </c>
      <c r="BK2632" s="141" t="s">
        <v>26</v>
      </c>
      <c r="BL2632" s="141"/>
      <c r="BM2632" s="141"/>
      <c r="BN2632" s="139" t="s">
        <v>4075</v>
      </c>
      <c r="BQ2632" s="141" t="s">
        <v>16044</v>
      </c>
      <c r="BR2632" s="135" t="s">
        <v>15680</v>
      </c>
      <c r="BT2632" s="135" t="s">
        <v>15358</v>
      </c>
      <c r="BU2632" s="135" t="s">
        <v>15361</v>
      </c>
      <c r="BV2632" s="141" t="s">
        <v>2760</v>
      </c>
      <c r="BW2632" s="135" t="s">
        <v>2891</v>
      </c>
      <c r="BX2632" s="141" t="s">
        <v>12</v>
      </c>
      <c r="BY2632" s="141" t="s">
        <v>12</v>
      </c>
      <c r="BZ2632" s="141" t="s">
        <v>26</v>
      </c>
      <c r="CA2632" s="141" t="s">
        <v>1848</v>
      </c>
      <c r="CB2632" s="141"/>
      <c r="CC2632" s="141" t="s">
        <v>13</v>
      </c>
      <c r="CD2632" s="141" t="s">
        <v>34</v>
      </c>
      <c r="CE2632" s="141" t="s">
        <v>15450</v>
      </c>
      <c r="CF2632" s="141" t="s">
        <v>15451</v>
      </c>
      <c r="CG2632" s="141" t="s">
        <v>1848</v>
      </c>
    </row>
    <row r="2633" spans="1:85" x14ac:dyDescent="0.35">
      <c r="A2633" s="155" t="s">
        <v>5622</v>
      </c>
      <c r="B2633" s="139" t="s">
        <v>4075</v>
      </c>
      <c r="C2633" s="18">
        <v>43770</v>
      </c>
      <c r="D2633" s="144">
        <v>0.69861111111111107</v>
      </c>
      <c r="E2633" s="141" t="s">
        <v>13277</v>
      </c>
      <c r="F2633" s="141">
        <v>4</v>
      </c>
      <c r="G2633" s="141" t="s">
        <v>3336</v>
      </c>
      <c r="H2633" s="141">
        <v>2019</v>
      </c>
      <c r="I2633" s="18">
        <v>43770</v>
      </c>
      <c r="J2633" s="144">
        <v>0.69861111111111107</v>
      </c>
      <c r="K2633" s="378"/>
      <c r="L2633" s="139" t="s">
        <v>4075</v>
      </c>
      <c r="M2633" s="141" t="s">
        <v>5623</v>
      </c>
      <c r="N2633" s="248"/>
      <c r="O2633" s="141" t="s">
        <v>25</v>
      </c>
      <c r="P2633" s="141"/>
      <c r="Q2633" s="141"/>
      <c r="R2633" s="141" t="s">
        <v>5624</v>
      </c>
      <c r="S2633" s="141"/>
      <c r="T2633" s="141"/>
      <c r="U2633" s="141"/>
      <c r="V2633" s="141"/>
      <c r="W2633" s="139" t="s">
        <v>4075</v>
      </c>
      <c r="X2633" s="141" t="s">
        <v>25</v>
      </c>
      <c r="Y2633" s="141" t="s">
        <v>27</v>
      </c>
      <c r="Z2633" s="141"/>
      <c r="AA2633" s="141" t="s">
        <v>34</v>
      </c>
      <c r="AB2633" s="141"/>
      <c r="AC2633" s="139" t="s">
        <v>114</v>
      </c>
      <c r="AD2633" s="380"/>
      <c r="AE2633" s="139" t="s">
        <v>4</v>
      </c>
      <c r="AF2633" s="139" t="s">
        <v>13073</v>
      </c>
      <c r="AG2633" s="139" t="s">
        <v>4</v>
      </c>
      <c r="AH2633" s="139" t="s">
        <v>1380</v>
      </c>
      <c r="AI2633" s="139" t="s">
        <v>1381</v>
      </c>
      <c r="AJ2633" s="139"/>
      <c r="AK2633" s="139" t="s">
        <v>15678</v>
      </c>
      <c r="AL2633" s="139" t="s">
        <v>1563</v>
      </c>
      <c r="AM2633" s="141" t="s">
        <v>4004</v>
      </c>
      <c r="AN2633" s="141" t="s">
        <v>8</v>
      </c>
      <c r="AO2633" s="139"/>
      <c r="AP2633" s="139" t="s">
        <v>1563</v>
      </c>
      <c r="AQ2633" s="139"/>
      <c r="AR2633" s="381"/>
      <c r="AS2633" s="139" t="s">
        <v>4075</v>
      </c>
      <c r="AT2633" s="141" t="s">
        <v>44</v>
      </c>
      <c r="AU2633" s="141">
        <v>180</v>
      </c>
      <c r="AV2633" s="383"/>
      <c r="AW2633" s="385"/>
      <c r="AX2633" s="139"/>
      <c r="BA2633" s="381"/>
      <c r="BB2633" s="139" t="s">
        <v>1452</v>
      </c>
      <c r="BC2633" s="166">
        <v>7.5000000000000002E-4</v>
      </c>
      <c r="BD2633" s="166"/>
      <c r="BE2633" s="166"/>
      <c r="BF2633" s="166"/>
      <c r="BG2633" s="166"/>
      <c r="BH2633" s="308"/>
      <c r="BI2633" s="308"/>
      <c r="BJ2633" s="141" t="s">
        <v>26</v>
      </c>
      <c r="BK2633" s="141" t="s">
        <v>26</v>
      </c>
      <c r="BL2633" s="141"/>
      <c r="BM2633" s="141"/>
      <c r="BN2633" s="139" t="s">
        <v>4075</v>
      </c>
      <c r="BQ2633" s="141" t="s">
        <v>16051</v>
      </c>
      <c r="BR2633" s="135" t="s">
        <v>15685</v>
      </c>
      <c r="BT2633" s="135" t="s">
        <v>15365</v>
      </c>
      <c r="BU2633" s="135" t="s">
        <v>13278</v>
      </c>
      <c r="BV2633" s="141" t="s">
        <v>13260</v>
      </c>
      <c r="BW2633" s="135" t="s">
        <v>2891</v>
      </c>
      <c r="BX2633" s="141" t="s">
        <v>15681</v>
      </c>
      <c r="BY2633" s="141" t="s">
        <v>12</v>
      </c>
      <c r="BZ2633" s="141" t="s">
        <v>26</v>
      </c>
      <c r="CA2633" s="141" t="s">
        <v>1848</v>
      </c>
      <c r="CB2633" s="141"/>
      <c r="CC2633" s="141" t="s">
        <v>15686</v>
      </c>
      <c r="CD2633" s="141" t="s">
        <v>15683</v>
      </c>
      <c r="CE2633" s="141" t="s">
        <v>13</v>
      </c>
      <c r="CF2633" s="141" t="s">
        <v>15454</v>
      </c>
      <c r="CG2633" s="141" t="s">
        <v>4004</v>
      </c>
    </row>
    <row r="2634" spans="1:85" x14ac:dyDescent="0.35">
      <c r="A2634" s="155" t="s">
        <v>5631</v>
      </c>
      <c r="B2634" s="139" t="s">
        <v>4075</v>
      </c>
      <c r="C2634" s="18">
        <v>43770</v>
      </c>
      <c r="D2634" s="144">
        <v>0</v>
      </c>
      <c r="E2634" s="141" t="s">
        <v>13277</v>
      </c>
      <c r="F2634" s="141">
        <v>4</v>
      </c>
      <c r="G2634" s="141" t="s">
        <v>3336</v>
      </c>
      <c r="H2634" s="141">
        <v>2019</v>
      </c>
      <c r="I2634" s="18">
        <v>43770</v>
      </c>
      <c r="J2634" s="144">
        <v>0.49305555555555558</v>
      </c>
      <c r="K2634" s="378"/>
      <c r="L2634" s="139" t="s">
        <v>4075</v>
      </c>
      <c r="M2634" s="141" t="s">
        <v>28</v>
      </c>
      <c r="N2634" s="248"/>
      <c r="O2634" s="141" t="s">
        <v>26</v>
      </c>
      <c r="P2634" s="141"/>
      <c r="Q2634" s="141" t="s">
        <v>5632</v>
      </c>
      <c r="R2634" s="141" t="s">
        <v>5633</v>
      </c>
      <c r="S2634" s="141"/>
      <c r="T2634" s="141" t="s">
        <v>5634</v>
      </c>
      <c r="U2634" s="141">
        <v>0</v>
      </c>
      <c r="V2634" s="141"/>
      <c r="W2634" s="139" t="s">
        <v>4075</v>
      </c>
      <c r="X2634" s="141" t="s">
        <v>25</v>
      </c>
      <c r="Y2634" s="141" t="s">
        <v>27</v>
      </c>
      <c r="Z2634" s="141"/>
      <c r="AA2634" s="141" t="s">
        <v>34</v>
      </c>
      <c r="AB2634" s="141"/>
      <c r="AC2634" s="139" t="s">
        <v>18049</v>
      </c>
      <c r="AD2634" s="380"/>
      <c r="AE2634" s="139" t="s">
        <v>105</v>
      </c>
      <c r="AF2634" s="139" t="s">
        <v>13076</v>
      </c>
      <c r="AG2634" s="139" t="s">
        <v>1518</v>
      </c>
      <c r="AH2634" s="139" t="s">
        <v>1380</v>
      </c>
      <c r="AI2634" s="139" t="s">
        <v>1518</v>
      </c>
      <c r="AJ2634" s="139"/>
      <c r="AK2634" s="139" t="s">
        <v>1518</v>
      </c>
      <c r="AL2634" s="139" t="s">
        <v>60</v>
      </c>
      <c r="AM2634" s="141"/>
      <c r="AN2634" s="141" t="s">
        <v>8</v>
      </c>
      <c r="AO2634" s="139"/>
      <c r="AP2634" s="139" t="s">
        <v>60</v>
      </c>
      <c r="AQ2634" s="139"/>
      <c r="AR2634" s="381"/>
      <c r="AS2634" s="139" t="s">
        <v>4075</v>
      </c>
      <c r="AT2634" s="141" t="s">
        <v>1404</v>
      </c>
      <c r="AU2634" s="141"/>
      <c r="AV2634" s="383"/>
      <c r="AW2634" s="385"/>
      <c r="AX2634" s="139" t="s">
        <v>5617</v>
      </c>
      <c r="AY2634" t="s">
        <v>18334</v>
      </c>
      <c r="BA2634" s="381"/>
      <c r="BB2634" s="139" t="s">
        <v>1450</v>
      </c>
      <c r="BC2634" s="166"/>
      <c r="BD2634" s="166"/>
      <c r="BE2634" s="166"/>
      <c r="BF2634" s="166"/>
      <c r="BG2634" s="166"/>
      <c r="BH2634" s="308"/>
      <c r="BI2634" s="308"/>
      <c r="BJ2634" s="141" t="s">
        <v>26</v>
      </c>
      <c r="BK2634" s="141" t="s">
        <v>26</v>
      </c>
      <c r="BL2634" s="141"/>
      <c r="BM2634" s="141"/>
      <c r="BN2634" s="139" t="s">
        <v>4075</v>
      </c>
      <c r="BQ2634" s="141"/>
      <c r="BV2634" s="141"/>
      <c r="BX2634" s="141"/>
      <c r="BY2634" s="141"/>
      <c r="BZ2634" s="141"/>
      <c r="CA2634" s="141"/>
      <c r="CB2634" s="141"/>
      <c r="CC2634" s="141"/>
      <c r="CD2634" s="141"/>
      <c r="CE2634" s="141"/>
      <c r="CF2634" s="141"/>
      <c r="CG2634" s="141"/>
    </row>
    <row r="2635" spans="1:85" x14ac:dyDescent="0.35">
      <c r="A2635" s="155" t="s">
        <v>5629</v>
      </c>
      <c r="B2635" s="139" t="s">
        <v>4075</v>
      </c>
      <c r="C2635" s="18">
        <v>43770</v>
      </c>
      <c r="D2635" s="144">
        <v>0</v>
      </c>
      <c r="E2635" s="141" t="s">
        <v>13277</v>
      </c>
      <c r="F2635" s="141">
        <v>4</v>
      </c>
      <c r="G2635" s="141" t="s">
        <v>3336</v>
      </c>
      <c r="H2635" s="141">
        <v>2019</v>
      </c>
      <c r="I2635" s="18"/>
      <c r="J2635" s="144"/>
      <c r="K2635" s="378"/>
      <c r="L2635" s="139" t="s">
        <v>4075</v>
      </c>
      <c r="M2635" s="141" t="s">
        <v>28</v>
      </c>
      <c r="N2635" s="248"/>
      <c r="O2635" s="141" t="s">
        <v>26</v>
      </c>
      <c r="P2635" s="141"/>
      <c r="Q2635" s="141"/>
      <c r="R2635" s="141"/>
      <c r="S2635" s="141"/>
      <c r="T2635" s="141" t="s">
        <v>5630</v>
      </c>
      <c r="U2635" s="141">
        <v>0</v>
      </c>
      <c r="V2635" s="141"/>
      <c r="W2635" s="139" t="s">
        <v>4075</v>
      </c>
      <c r="X2635" s="141" t="s">
        <v>25</v>
      </c>
      <c r="Y2635" s="141" t="s">
        <v>27</v>
      </c>
      <c r="Z2635" s="141"/>
      <c r="AA2635" s="141" t="s">
        <v>34</v>
      </c>
      <c r="AB2635" s="141"/>
      <c r="AC2635" s="139" t="s">
        <v>18047</v>
      </c>
      <c r="AD2635" s="380"/>
      <c r="AE2635" s="139" t="s">
        <v>102</v>
      </c>
      <c r="AF2635" s="139" t="s">
        <v>13082</v>
      </c>
      <c r="AG2635" s="139" t="s">
        <v>102</v>
      </c>
      <c r="AH2635" s="139" t="s">
        <v>1378</v>
      </c>
      <c r="AI2635" s="139" t="s">
        <v>1382</v>
      </c>
      <c r="AJ2635" s="139" t="s">
        <v>60</v>
      </c>
      <c r="AK2635" s="139"/>
      <c r="AL2635" s="139"/>
      <c r="AM2635" s="141"/>
      <c r="AN2635" s="141" t="s">
        <v>8</v>
      </c>
      <c r="AO2635" s="139"/>
      <c r="AP2635" s="139" t="s">
        <v>60</v>
      </c>
      <c r="AQ2635" s="139"/>
      <c r="AR2635" s="381"/>
      <c r="AS2635" s="139" t="s">
        <v>4075</v>
      </c>
      <c r="AT2635" s="141" t="s">
        <v>1404</v>
      </c>
      <c r="AU2635" s="141"/>
      <c r="AV2635" s="383"/>
      <c r="AW2635" s="385"/>
      <c r="AX2635" s="139" t="s">
        <v>5612</v>
      </c>
      <c r="AY2635" t="s">
        <v>18247</v>
      </c>
      <c r="BA2635" s="381"/>
      <c r="BB2635" s="139" t="s">
        <v>1450</v>
      </c>
      <c r="BC2635" s="166"/>
      <c r="BD2635" s="166"/>
      <c r="BE2635" s="166"/>
      <c r="BF2635" s="166"/>
      <c r="BG2635" s="166"/>
      <c r="BH2635" s="308"/>
      <c r="BI2635" s="308"/>
      <c r="BJ2635" s="141" t="s">
        <v>26</v>
      </c>
      <c r="BK2635" s="141" t="s">
        <v>26</v>
      </c>
      <c r="BL2635" s="141"/>
      <c r="BM2635" s="141"/>
      <c r="BN2635" s="139" t="s">
        <v>4075</v>
      </c>
      <c r="BQ2635" s="141"/>
      <c r="BV2635" s="141"/>
      <c r="BX2635" s="141"/>
      <c r="BY2635" s="141"/>
      <c r="BZ2635" s="141"/>
      <c r="CA2635" s="141"/>
      <c r="CB2635" s="141"/>
      <c r="CC2635" s="141"/>
      <c r="CD2635" s="141"/>
      <c r="CE2635" s="141"/>
      <c r="CF2635" s="141"/>
      <c r="CG2635" s="141"/>
    </row>
    <row r="2636" spans="1:85" x14ac:dyDescent="0.35">
      <c r="A2636" s="155" t="s">
        <v>5614</v>
      </c>
      <c r="B2636" s="139" t="s">
        <v>4075</v>
      </c>
      <c r="C2636" s="18">
        <v>43772</v>
      </c>
      <c r="D2636" s="144">
        <v>0</v>
      </c>
      <c r="E2636" s="141" t="s">
        <v>13278</v>
      </c>
      <c r="F2636" s="141">
        <v>4</v>
      </c>
      <c r="G2636" s="141" t="s">
        <v>3336</v>
      </c>
      <c r="H2636" s="141">
        <v>2019</v>
      </c>
      <c r="I2636" s="18">
        <v>43772</v>
      </c>
      <c r="J2636" s="144"/>
      <c r="K2636" s="378"/>
      <c r="L2636" s="139" t="s">
        <v>4075</v>
      </c>
      <c r="M2636" s="141" t="s">
        <v>28</v>
      </c>
      <c r="N2636" s="248"/>
      <c r="O2636" s="141" t="s">
        <v>26</v>
      </c>
      <c r="P2636" s="141"/>
      <c r="Q2636" s="141" t="s">
        <v>5615</v>
      </c>
      <c r="R2636" s="141"/>
      <c r="S2636" s="141"/>
      <c r="T2636" s="141" t="s">
        <v>5616</v>
      </c>
      <c r="U2636" s="141">
        <v>0</v>
      </c>
      <c r="V2636" s="141"/>
      <c r="W2636" s="139" t="s">
        <v>4075</v>
      </c>
      <c r="X2636" s="141" t="s">
        <v>25</v>
      </c>
      <c r="Y2636" s="141" t="s">
        <v>27</v>
      </c>
      <c r="Z2636" s="141"/>
      <c r="AA2636" s="141" t="s">
        <v>34</v>
      </c>
      <c r="AB2636" s="141"/>
      <c r="AC2636" s="139" t="s">
        <v>18047</v>
      </c>
      <c r="AD2636" s="380"/>
      <c r="AE2636" s="139" t="s">
        <v>111</v>
      </c>
      <c r="AF2636" s="139" t="s">
        <v>13068</v>
      </c>
      <c r="AG2636" s="139" t="s">
        <v>102</v>
      </c>
      <c r="AH2636" s="139" t="s">
        <v>1378</v>
      </c>
      <c r="AI2636" s="139" t="s">
        <v>1398</v>
      </c>
      <c r="AJ2636" s="139" t="s">
        <v>1563</v>
      </c>
      <c r="AK2636" s="139"/>
      <c r="AL2636" s="139"/>
      <c r="AM2636" s="141"/>
      <c r="AN2636" s="141" t="s">
        <v>8</v>
      </c>
      <c r="AO2636" s="139"/>
      <c r="AP2636" s="139" t="s">
        <v>1563</v>
      </c>
      <c r="AQ2636" s="139"/>
      <c r="AR2636" s="381"/>
      <c r="AS2636" s="139" t="s">
        <v>4075</v>
      </c>
      <c r="AT2636" s="141" t="s">
        <v>1404</v>
      </c>
      <c r="AU2636" s="141"/>
      <c r="AV2636" s="383"/>
      <c r="AW2636" s="385"/>
      <c r="AX2636" s="139" t="s">
        <v>5617</v>
      </c>
      <c r="AY2636" t="s">
        <v>18665</v>
      </c>
      <c r="BA2636" s="381"/>
      <c r="BB2636" s="139" t="s">
        <v>17</v>
      </c>
      <c r="BC2636" s="166"/>
      <c r="BD2636" s="166"/>
      <c r="BE2636" s="166"/>
      <c r="BF2636" s="166"/>
      <c r="BG2636" s="166"/>
      <c r="BH2636" s="308"/>
      <c r="BI2636" s="308"/>
      <c r="BJ2636" s="141" t="s">
        <v>26</v>
      </c>
      <c r="BK2636" s="141" t="s">
        <v>26</v>
      </c>
      <c r="BL2636" s="141"/>
      <c r="BM2636" s="141"/>
      <c r="BN2636" s="139" t="s">
        <v>4075</v>
      </c>
      <c r="BQ2636" s="141"/>
      <c r="BV2636" s="141"/>
      <c r="BX2636" s="141"/>
      <c r="BY2636" s="141"/>
      <c r="BZ2636" s="141"/>
      <c r="CA2636" s="141"/>
      <c r="CB2636" s="141"/>
      <c r="CC2636" s="141"/>
      <c r="CD2636" s="141"/>
      <c r="CE2636" s="141"/>
      <c r="CF2636" s="141"/>
      <c r="CG2636" s="141"/>
    </row>
    <row r="2637" spans="1:85" x14ac:dyDescent="0.35">
      <c r="A2637" s="155" t="s">
        <v>5618</v>
      </c>
      <c r="B2637" s="139" t="s">
        <v>4075</v>
      </c>
      <c r="C2637" s="18">
        <v>43772</v>
      </c>
      <c r="D2637" s="144">
        <v>0</v>
      </c>
      <c r="E2637" s="141" t="s">
        <v>13278</v>
      </c>
      <c r="F2637" s="141">
        <v>4</v>
      </c>
      <c r="G2637" s="141" t="s">
        <v>3336</v>
      </c>
      <c r="H2637" s="141">
        <v>2019</v>
      </c>
      <c r="I2637" s="18">
        <v>43772</v>
      </c>
      <c r="J2637" s="144">
        <v>0.75694444444444442</v>
      </c>
      <c r="K2637" s="378"/>
      <c r="L2637" s="139" t="s">
        <v>4075</v>
      </c>
      <c r="M2637" s="141" t="s">
        <v>28</v>
      </c>
      <c r="N2637" s="248"/>
      <c r="O2637" s="141" t="s">
        <v>26</v>
      </c>
      <c r="P2637" s="141"/>
      <c r="Q2637" s="141" t="s">
        <v>5619</v>
      </c>
      <c r="R2637" s="141" t="s">
        <v>5620</v>
      </c>
      <c r="S2637" s="141"/>
      <c r="T2637" s="141" t="s">
        <v>5621</v>
      </c>
      <c r="U2637" s="141">
        <v>118134255</v>
      </c>
      <c r="V2637" s="141"/>
      <c r="W2637" s="139" t="s">
        <v>4075</v>
      </c>
      <c r="X2637" s="141" t="s">
        <v>25</v>
      </c>
      <c r="Y2637" s="141" t="s">
        <v>27</v>
      </c>
      <c r="Z2637" s="141"/>
      <c r="AA2637" s="141" t="s">
        <v>34</v>
      </c>
      <c r="AB2637" s="141"/>
      <c r="AC2637" s="139" t="s">
        <v>18050</v>
      </c>
      <c r="AD2637" s="380"/>
      <c r="AE2637" s="139" t="s">
        <v>4</v>
      </c>
      <c r="AF2637" s="139" t="s">
        <v>13073</v>
      </c>
      <c r="AG2637" s="139" t="s">
        <v>4</v>
      </c>
      <c r="AH2637" s="139" t="s">
        <v>1380</v>
      </c>
      <c r="AI2637" s="139" t="s">
        <v>15678</v>
      </c>
      <c r="AJ2637" s="139"/>
      <c r="AK2637" s="139" t="s">
        <v>15678</v>
      </c>
      <c r="AL2637" s="139" t="s">
        <v>11</v>
      </c>
      <c r="AM2637" s="141"/>
      <c r="AN2637" s="141" t="s">
        <v>8</v>
      </c>
      <c r="AO2637" s="139"/>
      <c r="AP2637" s="139" t="s">
        <v>11</v>
      </c>
      <c r="AQ2637" s="139"/>
      <c r="AR2637" s="381"/>
      <c r="AS2637" s="139" t="s">
        <v>4075</v>
      </c>
      <c r="AT2637" s="141" t="s">
        <v>43</v>
      </c>
      <c r="AU2637" s="141">
        <v>507</v>
      </c>
      <c r="AV2637" s="383"/>
      <c r="AW2637" s="385"/>
      <c r="AX2637" s="139" t="s">
        <v>5479</v>
      </c>
      <c r="AY2637" t="s">
        <v>18572</v>
      </c>
      <c r="BA2637" s="381"/>
      <c r="BB2637" s="139" t="s">
        <v>1451</v>
      </c>
      <c r="BC2637" s="166"/>
      <c r="BD2637" s="166"/>
      <c r="BE2637" s="166"/>
      <c r="BF2637" s="166"/>
      <c r="BG2637" s="166"/>
      <c r="BH2637" s="308"/>
      <c r="BI2637" s="308"/>
      <c r="BJ2637" s="141" t="s">
        <v>26</v>
      </c>
      <c r="BK2637" s="141" t="s">
        <v>26</v>
      </c>
      <c r="BL2637" s="141"/>
      <c r="BM2637" s="141"/>
      <c r="BN2637" s="139" t="s">
        <v>4075</v>
      </c>
      <c r="BQ2637" s="141" t="s">
        <v>16051</v>
      </c>
      <c r="BR2637" s="135" t="s">
        <v>15680</v>
      </c>
      <c r="BT2637" s="135" t="s">
        <v>15440</v>
      </c>
      <c r="BU2637" s="135" t="s">
        <v>1867</v>
      </c>
      <c r="BV2637" s="141" t="s">
        <v>13280</v>
      </c>
      <c r="BW2637" s="135" t="s">
        <v>15359</v>
      </c>
      <c r="BX2637" s="141" t="s">
        <v>15689</v>
      </c>
      <c r="BY2637" s="141" t="s">
        <v>12</v>
      </c>
      <c r="BZ2637" s="141" t="s">
        <v>26</v>
      </c>
      <c r="CA2637" s="141" t="s">
        <v>1848</v>
      </c>
      <c r="CB2637" s="141"/>
      <c r="CC2637" s="141" t="s">
        <v>15686</v>
      </c>
      <c r="CD2637" s="141" t="s">
        <v>15687</v>
      </c>
      <c r="CE2637" s="141" t="s">
        <v>15450</v>
      </c>
      <c r="CF2637" s="141" t="s">
        <v>15451</v>
      </c>
      <c r="CG2637" s="141"/>
    </row>
    <row r="2638" spans="1:85" x14ac:dyDescent="0.35">
      <c r="A2638" s="155" t="s">
        <v>5605</v>
      </c>
      <c r="B2638" s="139" t="s">
        <v>4075</v>
      </c>
      <c r="C2638" s="18">
        <v>43773</v>
      </c>
      <c r="D2638" s="144">
        <v>0</v>
      </c>
      <c r="E2638" s="141" t="s">
        <v>13278</v>
      </c>
      <c r="F2638" s="141">
        <v>4</v>
      </c>
      <c r="G2638" s="141" t="s">
        <v>3336</v>
      </c>
      <c r="H2638" s="141">
        <v>2019</v>
      </c>
      <c r="I2638" s="18"/>
      <c r="J2638" s="144"/>
      <c r="K2638" s="378"/>
      <c r="L2638" s="139" t="s">
        <v>4075</v>
      </c>
      <c r="M2638" s="141" t="s">
        <v>28</v>
      </c>
      <c r="N2638" s="248"/>
      <c r="O2638" s="141" t="s">
        <v>26</v>
      </c>
      <c r="P2638" s="141"/>
      <c r="Q2638" s="141"/>
      <c r="R2638" s="141"/>
      <c r="S2638" s="141"/>
      <c r="T2638" s="141" t="s">
        <v>5606</v>
      </c>
      <c r="U2638" s="141">
        <v>0</v>
      </c>
      <c r="V2638" s="141"/>
      <c r="W2638" s="139" t="s">
        <v>4075</v>
      </c>
      <c r="X2638" s="141" t="s">
        <v>25</v>
      </c>
      <c r="Y2638" s="141" t="s">
        <v>27</v>
      </c>
      <c r="Z2638" s="141"/>
      <c r="AA2638" s="141" t="s">
        <v>34</v>
      </c>
      <c r="AB2638" s="141"/>
      <c r="AC2638" s="139" t="s">
        <v>18047</v>
      </c>
      <c r="AD2638" s="380"/>
      <c r="AE2638" s="139" t="s">
        <v>103</v>
      </c>
      <c r="AF2638" s="139" t="s">
        <v>13069</v>
      </c>
      <c r="AG2638" s="139" t="s">
        <v>103</v>
      </c>
      <c r="AH2638" s="139" t="s">
        <v>1380</v>
      </c>
      <c r="AI2638" s="139" t="s">
        <v>7399</v>
      </c>
      <c r="AJ2638" s="139"/>
      <c r="AK2638" s="139" t="s">
        <v>7399</v>
      </c>
      <c r="AL2638" s="139" t="s">
        <v>1563</v>
      </c>
      <c r="AM2638" s="141"/>
      <c r="AN2638" s="141" t="s">
        <v>8</v>
      </c>
      <c r="AO2638" s="139"/>
      <c r="AP2638" s="139" t="s">
        <v>1563</v>
      </c>
      <c r="AQ2638" s="139"/>
      <c r="AR2638" s="381"/>
      <c r="AS2638" s="139" t="s">
        <v>4075</v>
      </c>
      <c r="AT2638" s="141" t="s">
        <v>1404</v>
      </c>
      <c r="AU2638" s="141"/>
      <c r="AV2638" s="383"/>
      <c r="AW2638" s="385"/>
      <c r="AX2638" s="139" t="s">
        <v>5607</v>
      </c>
      <c r="AY2638" t="s">
        <v>18341</v>
      </c>
      <c r="BA2638" s="381"/>
      <c r="BB2638" s="139" t="s">
        <v>1444</v>
      </c>
      <c r="BC2638" s="166"/>
      <c r="BD2638" s="166"/>
      <c r="BE2638" s="166"/>
      <c r="BF2638" s="166"/>
      <c r="BG2638" s="166"/>
      <c r="BH2638" s="308"/>
      <c r="BI2638" s="308"/>
      <c r="BJ2638" s="141" t="s">
        <v>26</v>
      </c>
      <c r="BK2638" s="141" t="s">
        <v>26</v>
      </c>
      <c r="BL2638" s="141"/>
      <c r="BM2638" s="141"/>
      <c r="BN2638" s="139" t="s">
        <v>4075</v>
      </c>
      <c r="BQ2638" s="141"/>
      <c r="BV2638" s="141"/>
      <c r="BX2638" s="141"/>
      <c r="BY2638" s="141"/>
      <c r="BZ2638" s="141"/>
      <c r="CA2638" s="141"/>
      <c r="CB2638" s="141"/>
      <c r="CC2638" s="141"/>
      <c r="CD2638" s="141"/>
      <c r="CE2638" s="141"/>
      <c r="CF2638" s="141"/>
      <c r="CG2638" s="141"/>
    </row>
    <row r="2639" spans="1:85" x14ac:dyDescent="0.35">
      <c r="A2639" s="155" t="s">
        <v>5608</v>
      </c>
      <c r="B2639" s="139" t="s">
        <v>4075</v>
      </c>
      <c r="C2639" s="18">
        <v>43773</v>
      </c>
      <c r="D2639" s="144">
        <v>0</v>
      </c>
      <c r="E2639" s="141" t="s">
        <v>13278</v>
      </c>
      <c r="F2639" s="141">
        <v>4</v>
      </c>
      <c r="G2639" s="141" t="s">
        <v>3336</v>
      </c>
      <c r="H2639" s="141">
        <v>2019</v>
      </c>
      <c r="I2639" s="18">
        <v>43773</v>
      </c>
      <c r="J2639" s="144">
        <v>0.97083333333333333</v>
      </c>
      <c r="K2639" s="378"/>
      <c r="L2639" s="139" t="s">
        <v>4075</v>
      </c>
      <c r="M2639" s="141" t="s">
        <v>28</v>
      </c>
      <c r="N2639" s="248"/>
      <c r="O2639" s="141" t="s">
        <v>26</v>
      </c>
      <c r="P2639" s="141"/>
      <c r="Q2639" s="141" t="s">
        <v>5609</v>
      </c>
      <c r="R2639" s="141" t="s">
        <v>5610</v>
      </c>
      <c r="S2639" s="141"/>
      <c r="T2639" s="141" t="s">
        <v>5611</v>
      </c>
      <c r="U2639" s="141">
        <v>0</v>
      </c>
      <c r="V2639" s="141"/>
      <c r="W2639" s="139" t="s">
        <v>4075</v>
      </c>
      <c r="X2639" s="141" t="s">
        <v>25</v>
      </c>
      <c r="Y2639" s="141" t="s">
        <v>27</v>
      </c>
      <c r="Z2639" s="141"/>
      <c r="AA2639" s="141" t="s">
        <v>34</v>
      </c>
      <c r="AB2639" s="141"/>
      <c r="AC2639" s="139" t="s">
        <v>18047</v>
      </c>
      <c r="AD2639" s="380"/>
      <c r="AE2639" s="139" t="s">
        <v>102</v>
      </c>
      <c r="AF2639" s="139" t="s">
        <v>13068</v>
      </c>
      <c r="AG2639" s="139" t="s">
        <v>102</v>
      </c>
      <c r="AH2639" s="139" t="s">
        <v>1378</v>
      </c>
      <c r="AI2639" s="139" t="s">
        <v>1398</v>
      </c>
      <c r="AJ2639" s="139" t="s">
        <v>1563</v>
      </c>
      <c r="AK2639" s="139"/>
      <c r="AL2639" s="139"/>
      <c r="AM2639" s="141"/>
      <c r="AN2639" s="141" t="s">
        <v>8</v>
      </c>
      <c r="AO2639" s="139"/>
      <c r="AP2639" s="139" t="s">
        <v>1563</v>
      </c>
      <c r="AQ2639" s="139" t="s">
        <v>5582</v>
      </c>
      <c r="AR2639" s="381"/>
      <c r="AS2639" s="139" t="s">
        <v>4075</v>
      </c>
      <c r="AT2639" s="141" t="s">
        <v>43</v>
      </c>
      <c r="AU2639" s="141">
        <v>512</v>
      </c>
      <c r="AV2639" s="383"/>
      <c r="AW2639" s="385"/>
      <c r="AX2639" s="139" t="s">
        <v>5612</v>
      </c>
      <c r="AY2639" t="s">
        <v>19027</v>
      </c>
      <c r="BA2639" s="381"/>
      <c r="BB2639" s="139" t="s">
        <v>1450</v>
      </c>
      <c r="BC2639" s="166"/>
      <c r="BD2639" s="166"/>
      <c r="BE2639" s="166"/>
      <c r="BF2639" s="166"/>
      <c r="BG2639" s="166"/>
      <c r="BH2639" s="308"/>
      <c r="BI2639" s="308"/>
      <c r="BJ2639" s="141" t="s">
        <v>26</v>
      </c>
      <c r="BK2639" s="141" t="s">
        <v>26</v>
      </c>
      <c r="BL2639" s="141"/>
      <c r="BM2639" s="141"/>
      <c r="BN2639" s="139" t="s">
        <v>4075</v>
      </c>
      <c r="BQ2639" s="141"/>
      <c r="BV2639" s="141"/>
      <c r="BX2639" s="141"/>
      <c r="BY2639" s="141"/>
      <c r="BZ2639" s="141"/>
      <c r="CA2639" s="141"/>
      <c r="CB2639" s="141"/>
      <c r="CC2639" s="141"/>
      <c r="CD2639" s="141"/>
      <c r="CE2639" s="141"/>
      <c r="CF2639" s="141"/>
      <c r="CG2639" s="141"/>
    </row>
    <row r="2640" spans="1:85" x14ac:dyDescent="0.35">
      <c r="A2640" s="155" t="s">
        <v>5601</v>
      </c>
      <c r="B2640" s="139" t="s">
        <v>4075</v>
      </c>
      <c r="C2640" s="18">
        <v>43774</v>
      </c>
      <c r="D2640" s="144">
        <v>0</v>
      </c>
      <c r="E2640" s="141" t="s">
        <v>13278</v>
      </c>
      <c r="F2640" s="141">
        <v>4</v>
      </c>
      <c r="G2640" s="141" t="s">
        <v>3336</v>
      </c>
      <c r="H2640" s="141">
        <v>2019</v>
      </c>
      <c r="I2640" s="18">
        <v>43774</v>
      </c>
      <c r="J2640" s="144">
        <v>0.65486111111111112</v>
      </c>
      <c r="K2640" s="378"/>
      <c r="L2640" s="139" t="s">
        <v>4075</v>
      </c>
      <c r="M2640" s="141" t="s">
        <v>28</v>
      </c>
      <c r="N2640" s="248"/>
      <c r="O2640" s="141" t="s">
        <v>26</v>
      </c>
      <c r="P2640" s="141"/>
      <c r="Q2640" s="141" t="s">
        <v>5602</v>
      </c>
      <c r="R2640" s="141" t="s">
        <v>5603</v>
      </c>
      <c r="S2640" s="141"/>
      <c r="T2640" s="141" t="s">
        <v>5604</v>
      </c>
      <c r="U2640" s="141">
        <v>0</v>
      </c>
      <c r="V2640" s="141"/>
      <c r="W2640" s="139" t="s">
        <v>4075</v>
      </c>
      <c r="X2640" s="141" t="s">
        <v>25</v>
      </c>
      <c r="Y2640" s="141" t="s">
        <v>27</v>
      </c>
      <c r="Z2640" s="141"/>
      <c r="AA2640" s="141" t="s">
        <v>34</v>
      </c>
      <c r="AB2640" s="141"/>
      <c r="AC2640" s="139" t="s">
        <v>18050</v>
      </c>
      <c r="AD2640" s="380"/>
      <c r="AE2640" s="139" t="s">
        <v>107</v>
      </c>
      <c r="AF2640" s="139" t="s">
        <v>13076</v>
      </c>
      <c r="AG2640" s="139" t="s">
        <v>4130</v>
      </c>
      <c r="AH2640" s="139" t="s">
        <v>1380</v>
      </c>
      <c r="AI2640" s="139" t="s">
        <v>1518</v>
      </c>
      <c r="AJ2640" s="139"/>
      <c r="AK2640" s="139" t="s">
        <v>1518</v>
      </c>
      <c r="AL2640" s="139" t="s">
        <v>1563</v>
      </c>
      <c r="AM2640" s="141"/>
      <c r="AN2640" s="141" t="s">
        <v>8</v>
      </c>
      <c r="AO2640" s="139"/>
      <c r="AP2640" s="139" t="s">
        <v>1563</v>
      </c>
      <c r="AQ2640" s="139"/>
      <c r="AR2640" s="381"/>
      <c r="AS2640" s="139" t="s">
        <v>4075</v>
      </c>
      <c r="AT2640" s="141" t="s">
        <v>1404</v>
      </c>
      <c r="AU2640" s="141"/>
      <c r="AV2640" s="383"/>
      <c r="AW2640" s="385"/>
      <c r="AX2640" s="139" t="s">
        <v>5519</v>
      </c>
      <c r="AY2640" t="s">
        <v>18805</v>
      </c>
      <c r="BA2640" s="381"/>
      <c r="BB2640" s="139" t="s">
        <v>1450</v>
      </c>
      <c r="BC2640" s="166"/>
      <c r="BD2640" s="166"/>
      <c r="BE2640" s="166"/>
      <c r="BF2640" s="166"/>
      <c r="BG2640" s="166"/>
      <c r="BH2640" s="308"/>
      <c r="BI2640" s="308"/>
      <c r="BJ2640" s="141" t="s">
        <v>26</v>
      </c>
      <c r="BK2640" s="141" t="s">
        <v>26</v>
      </c>
      <c r="BL2640" s="141"/>
      <c r="BM2640" s="141"/>
      <c r="BN2640" s="139" t="s">
        <v>4075</v>
      </c>
      <c r="BQ2640" s="141"/>
      <c r="BV2640" s="141"/>
      <c r="BX2640" s="141"/>
      <c r="BY2640" s="141"/>
      <c r="BZ2640" s="141"/>
      <c r="CA2640" s="141"/>
      <c r="CB2640" s="141"/>
      <c r="CC2640" s="141"/>
      <c r="CD2640" s="141"/>
      <c r="CE2640" s="141"/>
      <c r="CF2640" s="141"/>
      <c r="CG2640" s="141"/>
    </row>
    <row r="2641" spans="1:85" x14ac:dyDescent="0.35">
      <c r="A2641" s="155" t="s">
        <v>5596</v>
      </c>
      <c r="B2641" s="139" t="s">
        <v>4075</v>
      </c>
      <c r="C2641" s="18">
        <v>43775</v>
      </c>
      <c r="D2641" s="144">
        <v>0</v>
      </c>
      <c r="E2641" s="141" t="s">
        <v>13278</v>
      </c>
      <c r="F2641" s="141">
        <v>4</v>
      </c>
      <c r="G2641" s="141" t="s">
        <v>3336</v>
      </c>
      <c r="H2641" s="141">
        <v>2019</v>
      </c>
      <c r="I2641" s="18">
        <v>43775</v>
      </c>
      <c r="J2641" s="144">
        <v>0.92152777777777772</v>
      </c>
      <c r="K2641" s="378"/>
      <c r="L2641" s="139" t="s">
        <v>4075</v>
      </c>
      <c r="M2641" s="141" t="s">
        <v>28</v>
      </c>
      <c r="N2641" s="248"/>
      <c r="O2641" s="141" t="s">
        <v>26</v>
      </c>
      <c r="P2641" s="141"/>
      <c r="Q2641" s="141" t="s">
        <v>5597</v>
      </c>
      <c r="R2641" s="141" t="s">
        <v>5598</v>
      </c>
      <c r="S2641" s="141"/>
      <c r="T2641" s="141" t="s">
        <v>5599</v>
      </c>
      <c r="U2641" s="141">
        <v>118148426</v>
      </c>
      <c r="V2641" s="141"/>
      <c r="W2641" s="139" t="s">
        <v>4075</v>
      </c>
      <c r="X2641" s="141" t="s">
        <v>25</v>
      </c>
      <c r="Y2641" s="141" t="s">
        <v>27</v>
      </c>
      <c r="Z2641" s="141"/>
      <c r="AA2641" s="141" t="s">
        <v>34</v>
      </c>
      <c r="AB2641" s="141"/>
      <c r="AC2641" s="139" t="s">
        <v>18049</v>
      </c>
      <c r="AD2641" s="380"/>
      <c r="AE2641" s="139" t="s">
        <v>107</v>
      </c>
      <c r="AF2641" s="139" t="s">
        <v>13076</v>
      </c>
      <c r="AG2641" s="139" t="s">
        <v>4130</v>
      </c>
      <c r="AH2641" s="139" t="s">
        <v>1380</v>
      </c>
      <c r="AI2641" s="139" t="s">
        <v>1518</v>
      </c>
      <c r="AJ2641" s="139"/>
      <c r="AK2641" s="139" t="s">
        <v>1518</v>
      </c>
      <c r="AL2641" s="139" t="s">
        <v>1563</v>
      </c>
      <c r="AM2641" s="141"/>
      <c r="AN2641" s="141" t="s">
        <v>8</v>
      </c>
      <c r="AO2641" s="139"/>
      <c r="AP2641" s="139" t="s">
        <v>1563</v>
      </c>
      <c r="AQ2641" s="139"/>
      <c r="AR2641" s="381"/>
      <c r="AS2641" s="139" t="s">
        <v>4075</v>
      </c>
      <c r="AT2641" s="141" t="s">
        <v>1404</v>
      </c>
      <c r="AU2641" s="141"/>
      <c r="AV2641" s="383"/>
      <c r="AW2641" s="385"/>
      <c r="AX2641" s="139" t="s">
        <v>5600</v>
      </c>
      <c r="AY2641" t="s">
        <v>19017</v>
      </c>
      <c r="BA2641" s="381"/>
      <c r="BB2641" s="139" t="s">
        <v>1450</v>
      </c>
      <c r="BC2641" s="166"/>
      <c r="BD2641" s="166"/>
      <c r="BE2641" s="166"/>
      <c r="BF2641" s="166"/>
      <c r="BG2641" s="166"/>
      <c r="BH2641" s="308"/>
      <c r="BI2641" s="308"/>
      <c r="BJ2641" s="141" t="s">
        <v>26</v>
      </c>
      <c r="BK2641" s="141" t="s">
        <v>26</v>
      </c>
      <c r="BL2641" s="141"/>
      <c r="BM2641" s="141"/>
      <c r="BN2641" s="139" t="s">
        <v>4075</v>
      </c>
      <c r="BQ2641" s="141"/>
      <c r="BV2641" s="141"/>
      <c r="BX2641" s="141"/>
      <c r="BY2641" s="141"/>
      <c r="BZ2641" s="141"/>
      <c r="CA2641" s="141"/>
      <c r="CB2641" s="141"/>
      <c r="CC2641" s="141"/>
      <c r="CD2641" s="141"/>
      <c r="CE2641" s="141"/>
      <c r="CF2641" s="141"/>
      <c r="CG2641" s="141"/>
    </row>
    <row r="2642" spans="1:85" x14ac:dyDescent="0.35">
      <c r="A2642" s="155" t="s">
        <v>5591</v>
      </c>
      <c r="B2642" s="139" t="s">
        <v>4075</v>
      </c>
      <c r="C2642" s="18">
        <v>43776</v>
      </c>
      <c r="D2642" s="144">
        <v>0</v>
      </c>
      <c r="E2642" s="141" t="s">
        <v>13278</v>
      </c>
      <c r="F2642" s="141">
        <v>4</v>
      </c>
      <c r="G2642" s="141" t="s">
        <v>3336</v>
      </c>
      <c r="H2642" s="141">
        <v>2019</v>
      </c>
      <c r="I2642" s="18">
        <v>43776</v>
      </c>
      <c r="J2642" s="144">
        <v>0.44791666666666669</v>
      </c>
      <c r="K2642" s="378"/>
      <c r="L2642" s="139" t="s">
        <v>4075</v>
      </c>
      <c r="M2642" s="141" t="s">
        <v>28</v>
      </c>
      <c r="N2642" s="248"/>
      <c r="O2642" s="141" t="s">
        <v>26</v>
      </c>
      <c r="P2642" s="141"/>
      <c r="Q2642" s="141" t="s">
        <v>5592</v>
      </c>
      <c r="R2642" s="141" t="s">
        <v>5593</v>
      </c>
      <c r="S2642" s="141"/>
      <c r="T2642" s="141" t="s">
        <v>5594</v>
      </c>
      <c r="U2642" s="141">
        <v>0</v>
      </c>
      <c r="V2642" s="141"/>
      <c r="W2642" s="139" t="s">
        <v>4075</v>
      </c>
      <c r="X2642" s="141" t="s">
        <v>25</v>
      </c>
      <c r="Y2642" s="141" t="s">
        <v>27</v>
      </c>
      <c r="Z2642" s="141"/>
      <c r="AA2642" s="141" t="s">
        <v>34</v>
      </c>
      <c r="AB2642" s="141"/>
      <c r="AC2642" s="139" t="s">
        <v>18049</v>
      </c>
      <c r="AD2642" s="380"/>
      <c r="AE2642" s="139" t="s">
        <v>102</v>
      </c>
      <c r="AF2642" s="139" t="s">
        <v>13088</v>
      </c>
      <c r="AG2642" s="139" t="s">
        <v>102</v>
      </c>
      <c r="AH2642" s="139" t="s">
        <v>1378</v>
      </c>
      <c r="AI2642" s="139" t="s">
        <v>1388</v>
      </c>
      <c r="AJ2642" s="139" t="s">
        <v>100</v>
      </c>
      <c r="AK2642" s="139"/>
      <c r="AL2642" s="139"/>
      <c r="AM2642" s="141"/>
      <c r="AN2642" s="141" t="s">
        <v>8</v>
      </c>
      <c r="AO2642" s="139"/>
      <c r="AP2642" s="139" t="s">
        <v>100</v>
      </c>
      <c r="AQ2642" s="139"/>
      <c r="AR2642" s="381"/>
      <c r="AS2642" s="139" t="s">
        <v>4075</v>
      </c>
      <c r="AT2642" s="141" t="s">
        <v>1404</v>
      </c>
      <c r="AU2642" s="141"/>
      <c r="AV2642" s="383"/>
      <c r="AW2642" s="385"/>
      <c r="AX2642" s="139" t="s">
        <v>2103</v>
      </c>
      <c r="AY2642" t="s">
        <v>9866</v>
      </c>
      <c r="BA2642" s="381"/>
      <c r="BB2642" s="139" t="s">
        <v>1444</v>
      </c>
      <c r="BC2642" s="166"/>
      <c r="BD2642" s="166"/>
      <c r="BE2642" s="166"/>
      <c r="BF2642" s="166"/>
      <c r="BG2642" s="166"/>
      <c r="BH2642" s="308"/>
      <c r="BI2642" s="308"/>
      <c r="BJ2642" s="141" t="s">
        <v>26</v>
      </c>
      <c r="BK2642" s="141" t="s">
        <v>26</v>
      </c>
      <c r="BL2642" s="141"/>
      <c r="BM2642" s="141"/>
      <c r="BN2642" s="139" t="s">
        <v>4075</v>
      </c>
      <c r="BQ2642" s="141"/>
      <c r="BV2642" s="141"/>
      <c r="BX2642" s="141"/>
      <c r="BY2642" s="141"/>
      <c r="BZ2642" s="141"/>
      <c r="CA2642" s="141"/>
      <c r="CB2642" s="141"/>
      <c r="CC2642" s="141"/>
      <c r="CD2642" s="141"/>
      <c r="CE2642" s="141"/>
      <c r="CF2642" s="141"/>
      <c r="CG2642" s="141"/>
    </row>
    <row r="2643" spans="1:85" x14ac:dyDescent="0.35">
      <c r="A2643" s="155" t="s">
        <v>5587</v>
      </c>
      <c r="B2643" s="139" t="s">
        <v>4075</v>
      </c>
      <c r="C2643" s="18">
        <v>43777</v>
      </c>
      <c r="D2643" s="144">
        <v>0</v>
      </c>
      <c r="E2643" s="141" t="s">
        <v>13278</v>
      </c>
      <c r="F2643" s="141">
        <v>4</v>
      </c>
      <c r="G2643" s="141" t="s">
        <v>3336</v>
      </c>
      <c r="H2643" s="141">
        <v>2019</v>
      </c>
      <c r="I2643" s="18">
        <v>43777</v>
      </c>
      <c r="J2643" s="144">
        <v>0.30069444444444443</v>
      </c>
      <c r="K2643" s="378"/>
      <c r="L2643" s="139" t="s">
        <v>4075</v>
      </c>
      <c r="M2643" s="141" t="s">
        <v>28</v>
      </c>
      <c r="N2643" s="248"/>
      <c r="O2643" s="141" t="s">
        <v>26</v>
      </c>
      <c r="P2643" s="141"/>
      <c r="Q2643" s="141" t="s">
        <v>5588</v>
      </c>
      <c r="R2643" s="141" t="s">
        <v>5589</v>
      </c>
      <c r="S2643" s="141"/>
      <c r="T2643" s="141" t="s">
        <v>5590</v>
      </c>
      <c r="U2643" s="141">
        <v>118154933</v>
      </c>
      <c r="V2643" s="141"/>
      <c r="W2643" s="139" t="s">
        <v>4075</v>
      </c>
      <c r="X2643" s="141" t="s">
        <v>25</v>
      </c>
      <c r="Y2643" s="141" t="s">
        <v>27</v>
      </c>
      <c r="Z2643" s="141"/>
      <c r="AA2643" s="141" t="s">
        <v>34</v>
      </c>
      <c r="AB2643" s="141"/>
      <c r="AC2643" s="139" t="s">
        <v>18050</v>
      </c>
      <c r="AD2643" s="380"/>
      <c r="AE2643" s="139" t="s">
        <v>102</v>
      </c>
      <c r="AF2643" s="139" t="s">
        <v>13068</v>
      </c>
      <c r="AG2643" s="139" t="s">
        <v>102</v>
      </c>
      <c r="AH2643" s="139" t="s">
        <v>1378</v>
      </c>
      <c r="AI2643" s="139" t="s">
        <v>1398</v>
      </c>
      <c r="AJ2643" s="139" t="s">
        <v>1563</v>
      </c>
      <c r="AK2643" s="139"/>
      <c r="AL2643" s="139"/>
      <c r="AM2643" s="141"/>
      <c r="AN2643" s="141" t="s">
        <v>8</v>
      </c>
      <c r="AO2643" s="139"/>
      <c r="AP2643" s="139" t="s">
        <v>1563</v>
      </c>
      <c r="AQ2643" s="139"/>
      <c r="AR2643" s="381"/>
      <c r="AS2643" s="139" t="s">
        <v>4075</v>
      </c>
      <c r="AT2643" s="141" t="s">
        <v>1404</v>
      </c>
      <c r="AU2643" s="141"/>
      <c r="AV2643" s="383"/>
      <c r="AW2643" s="385"/>
      <c r="AX2643" s="139" t="s">
        <v>1636</v>
      </c>
      <c r="AY2643" t="s">
        <v>19372</v>
      </c>
      <c r="BA2643" s="381"/>
      <c r="BB2643" s="139" t="s">
        <v>1450</v>
      </c>
      <c r="BC2643" s="166"/>
      <c r="BD2643" s="166"/>
      <c r="BE2643" s="166"/>
      <c r="BF2643" s="166"/>
      <c r="BG2643" s="166"/>
      <c r="BH2643" s="308"/>
      <c r="BI2643" s="308"/>
      <c r="BJ2643" s="141" t="s">
        <v>26</v>
      </c>
      <c r="BK2643" s="141" t="s">
        <v>26</v>
      </c>
      <c r="BL2643" s="141"/>
      <c r="BM2643" s="141"/>
      <c r="BN2643" s="139" t="s">
        <v>4075</v>
      </c>
      <c r="BQ2643" s="141"/>
      <c r="BV2643" s="141"/>
      <c r="BX2643" s="141"/>
      <c r="BY2643" s="141"/>
      <c r="BZ2643" s="141"/>
      <c r="CA2643" s="141"/>
      <c r="CB2643" s="141"/>
      <c r="CC2643" s="141"/>
      <c r="CD2643" s="141"/>
      <c r="CE2643" s="141"/>
      <c r="CF2643" s="141"/>
      <c r="CG2643" s="141"/>
    </row>
    <row r="2644" spans="1:85" x14ac:dyDescent="0.35">
      <c r="A2644" s="155" t="s">
        <v>5583</v>
      </c>
      <c r="B2644" s="139" t="s">
        <v>4075</v>
      </c>
      <c r="C2644" s="18">
        <v>43778</v>
      </c>
      <c r="D2644" s="144">
        <v>0</v>
      </c>
      <c r="E2644" s="141" t="s">
        <v>13278</v>
      </c>
      <c r="F2644" s="141">
        <v>4</v>
      </c>
      <c r="G2644" s="141" t="s">
        <v>3336</v>
      </c>
      <c r="H2644" s="141">
        <v>2019</v>
      </c>
      <c r="I2644" s="18">
        <v>43778</v>
      </c>
      <c r="J2644" s="144"/>
      <c r="K2644" s="378"/>
      <c r="L2644" s="139" t="s">
        <v>4075</v>
      </c>
      <c r="M2644" s="141" t="s">
        <v>28</v>
      </c>
      <c r="N2644" s="248"/>
      <c r="O2644" s="141" t="s">
        <v>26</v>
      </c>
      <c r="P2644" s="141"/>
      <c r="Q2644" s="141" t="s">
        <v>5584</v>
      </c>
      <c r="R2644" s="141"/>
      <c r="S2644" s="141"/>
      <c r="T2644" s="141" t="s">
        <v>5585</v>
      </c>
      <c r="U2644" s="141">
        <v>0</v>
      </c>
      <c r="V2644" s="141"/>
      <c r="W2644" s="139" t="s">
        <v>4075</v>
      </c>
      <c r="X2644" s="141" t="s">
        <v>25</v>
      </c>
      <c r="Y2644" s="141" t="s">
        <v>27</v>
      </c>
      <c r="Z2644" s="141"/>
      <c r="AA2644" s="141" t="s">
        <v>34</v>
      </c>
      <c r="AB2644" s="141"/>
      <c r="AC2644" s="139" t="s">
        <v>18047</v>
      </c>
      <c r="AD2644" s="380"/>
      <c r="AE2644" s="139" t="s">
        <v>4</v>
      </c>
      <c r="AF2644" s="139" t="s">
        <v>13073</v>
      </c>
      <c r="AG2644" s="139" t="s">
        <v>4</v>
      </c>
      <c r="AH2644" s="139" t="s">
        <v>1380</v>
      </c>
      <c r="AI2644" s="139" t="s">
        <v>15678</v>
      </c>
      <c r="AJ2644" s="139"/>
      <c r="AK2644" s="139" t="s">
        <v>15678</v>
      </c>
      <c r="AL2644" s="139" t="s">
        <v>1563</v>
      </c>
      <c r="AM2644" s="141"/>
      <c r="AN2644" s="141" t="s">
        <v>8</v>
      </c>
      <c r="AO2644" s="139"/>
      <c r="AP2644" s="139" t="s">
        <v>1563</v>
      </c>
      <c r="AQ2644" s="139"/>
      <c r="AR2644" s="381"/>
      <c r="AS2644" s="139" t="s">
        <v>4075</v>
      </c>
      <c r="AT2644" s="141" t="s">
        <v>1404</v>
      </c>
      <c r="AU2644" s="141"/>
      <c r="AV2644" s="383"/>
      <c r="AW2644" s="385"/>
      <c r="AX2644" s="139" t="s">
        <v>5586</v>
      </c>
      <c r="AY2644" t="s">
        <v>19383</v>
      </c>
      <c r="BA2644" s="381"/>
      <c r="BB2644" s="139" t="s">
        <v>17</v>
      </c>
      <c r="BC2644" s="166"/>
      <c r="BD2644" s="166"/>
      <c r="BE2644" s="166"/>
      <c r="BF2644" s="166"/>
      <c r="BG2644" s="166"/>
      <c r="BH2644" s="308"/>
      <c r="BI2644" s="308"/>
      <c r="BJ2644" s="141" t="s">
        <v>26</v>
      </c>
      <c r="BK2644" s="141" t="s">
        <v>26</v>
      </c>
      <c r="BL2644" s="141"/>
      <c r="BM2644" s="141"/>
      <c r="BN2644" s="139" t="s">
        <v>4075</v>
      </c>
      <c r="BQ2644" s="141"/>
      <c r="BV2644" s="141"/>
      <c r="BX2644" s="141"/>
      <c r="BY2644" s="141"/>
      <c r="BZ2644" s="141"/>
      <c r="CA2644" s="141"/>
      <c r="CB2644" s="141"/>
      <c r="CC2644" s="141"/>
      <c r="CD2644" s="141"/>
      <c r="CE2644" s="141"/>
      <c r="CF2644" s="141"/>
      <c r="CG2644" s="141"/>
    </row>
    <row r="2645" spans="1:85" x14ac:dyDescent="0.35">
      <c r="A2645" s="155" t="s">
        <v>5578</v>
      </c>
      <c r="B2645" s="139" t="s">
        <v>4075</v>
      </c>
      <c r="C2645" s="18">
        <v>43779</v>
      </c>
      <c r="D2645" s="144">
        <v>0</v>
      </c>
      <c r="E2645" s="141" t="s">
        <v>13279</v>
      </c>
      <c r="F2645" s="141">
        <v>4</v>
      </c>
      <c r="G2645" s="141" t="s">
        <v>3336</v>
      </c>
      <c r="H2645" s="141">
        <v>2019</v>
      </c>
      <c r="I2645" s="18">
        <v>43779</v>
      </c>
      <c r="J2645" s="144">
        <v>0.39652777777777776</v>
      </c>
      <c r="K2645" s="378"/>
      <c r="L2645" s="139" t="s">
        <v>4075</v>
      </c>
      <c r="M2645" s="141" t="s">
        <v>28</v>
      </c>
      <c r="N2645" s="248"/>
      <c r="O2645" s="141" t="s">
        <v>26</v>
      </c>
      <c r="P2645" s="141"/>
      <c r="Q2645" s="141" t="s">
        <v>5579</v>
      </c>
      <c r="R2645" s="141" t="s">
        <v>5580</v>
      </c>
      <c r="S2645" s="141"/>
      <c r="T2645" s="141" t="s">
        <v>5581</v>
      </c>
      <c r="U2645" s="141">
        <v>0</v>
      </c>
      <c r="V2645" s="141"/>
      <c r="W2645" s="139" t="s">
        <v>4075</v>
      </c>
      <c r="X2645" s="141" t="s">
        <v>25</v>
      </c>
      <c r="Y2645" s="141" t="s">
        <v>27</v>
      </c>
      <c r="Z2645" s="141"/>
      <c r="AA2645" s="141" t="s">
        <v>34</v>
      </c>
      <c r="AB2645" s="141"/>
      <c r="AC2645" s="139" t="s">
        <v>18049</v>
      </c>
      <c r="AD2645" s="380"/>
      <c r="AE2645" s="139" t="s">
        <v>107</v>
      </c>
      <c r="AF2645" s="139" t="s">
        <v>13076</v>
      </c>
      <c r="AG2645" s="139" t="s">
        <v>4130</v>
      </c>
      <c r="AH2645" s="139" t="s">
        <v>1380</v>
      </c>
      <c r="AI2645" s="139" t="s">
        <v>1518</v>
      </c>
      <c r="AJ2645" s="139"/>
      <c r="AK2645" s="139" t="s">
        <v>1518</v>
      </c>
      <c r="AL2645" s="139" t="s">
        <v>1420</v>
      </c>
      <c r="AM2645" s="141"/>
      <c r="AN2645" s="141" t="s">
        <v>8</v>
      </c>
      <c r="AO2645" s="139"/>
      <c r="AP2645" s="139" t="s">
        <v>1420</v>
      </c>
      <c r="AQ2645" s="139" t="s">
        <v>5582</v>
      </c>
      <c r="AR2645" s="381"/>
      <c r="AS2645" s="139" t="s">
        <v>4075</v>
      </c>
      <c r="AT2645" s="141" t="s">
        <v>43</v>
      </c>
      <c r="AU2645" s="141">
        <v>508</v>
      </c>
      <c r="AV2645" s="383"/>
      <c r="AW2645" s="385"/>
      <c r="AX2645" s="139" t="s">
        <v>5519</v>
      </c>
      <c r="AY2645" t="s">
        <v>19156</v>
      </c>
      <c r="BA2645" s="381"/>
      <c r="BB2645" s="139" t="s">
        <v>1450</v>
      </c>
      <c r="BC2645" s="166"/>
      <c r="BD2645" s="166"/>
      <c r="BE2645" s="166"/>
      <c r="BF2645" s="166"/>
      <c r="BG2645" s="166"/>
      <c r="BH2645" s="308"/>
      <c r="BI2645" s="308"/>
      <c r="BJ2645" s="141" t="s">
        <v>26</v>
      </c>
      <c r="BK2645" s="141" t="s">
        <v>26</v>
      </c>
      <c r="BL2645" s="141"/>
      <c r="BM2645" s="141"/>
      <c r="BN2645" s="139" t="s">
        <v>4075</v>
      </c>
      <c r="BQ2645" s="141"/>
      <c r="BV2645" s="141"/>
      <c r="BX2645" s="141"/>
      <c r="BY2645" s="141"/>
      <c r="BZ2645" s="141"/>
      <c r="CA2645" s="141"/>
      <c r="CB2645" s="141"/>
      <c r="CC2645" s="141"/>
      <c r="CD2645" s="141"/>
      <c r="CE2645" s="141"/>
      <c r="CF2645" s="141"/>
      <c r="CG2645" s="141"/>
    </row>
    <row r="2646" spans="1:85" x14ac:dyDescent="0.35">
      <c r="A2646" s="155" t="s">
        <v>5567</v>
      </c>
      <c r="B2646" s="139" t="s">
        <v>4075</v>
      </c>
      <c r="C2646" s="18">
        <v>43780</v>
      </c>
      <c r="D2646" s="144">
        <v>0</v>
      </c>
      <c r="E2646" s="141" t="s">
        <v>13279</v>
      </c>
      <c r="F2646" s="141">
        <v>4</v>
      </c>
      <c r="G2646" s="141" t="s">
        <v>3336</v>
      </c>
      <c r="H2646" s="141">
        <v>2019</v>
      </c>
      <c r="I2646" s="18">
        <v>43780</v>
      </c>
      <c r="J2646" s="144">
        <v>0.27916666666666667</v>
      </c>
      <c r="K2646" s="378"/>
      <c r="L2646" s="139" t="s">
        <v>4075</v>
      </c>
      <c r="M2646" s="141" t="s">
        <v>28</v>
      </c>
      <c r="N2646" s="248"/>
      <c r="O2646" s="141" t="s">
        <v>26</v>
      </c>
      <c r="P2646" s="141"/>
      <c r="Q2646" s="141" t="s">
        <v>5568</v>
      </c>
      <c r="R2646" s="141" t="s">
        <v>5569</v>
      </c>
      <c r="S2646" s="141"/>
      <c r="T2646" s="141" t="s">
        <v>5570</v>
      </c>
      <c r="U2646" s="141">
        <v>118162204</v>
      </c>
      <c r="V2646" s="141"/>
      <c r="W2646" s="139" t="s">
        <v>4075</v>
      </c>
      <c r="X2646" s="141" t="s">
        <v>25</v>
      </c>
      <c r="Y2646" s="141" t="s">
        <v>27</v>
      </c>
      <c r="Z2646" s="141"/>
      <c r="AA2646" s="141" t="s">
        <v>34</v>
      </c>
      <c r="AB2646" s="141"/>
      <c r="AC2646" s="139" t="s">
        <v>18047</v>
      </c>
      <c r="AD2646" s="380"/>
      <c r="AE2646" s="139" t="s">
        <v>107</v>
      </c>
      <c r="AF2646" s="139" t="s">
        <v>13076</v>
      </c>
      <c r="AG2646" s="139" t="s">
        <v>4130</v>
      </c>
      <c r="AH2646" s="139" t="s">
        <v>1380</v>
      </c>
      <c r="AI2646" s="139" t="s">
        <v>1518</v>
      </c>
      <c r="AJ2646" s="139"/>
      <c r="AK2646" s="139" t="s">
        <v>1518</v>
      </c>
      <c r="AL2646" s="139" t="s">
        <v>87</v>
      </c>
      <c r="AM2646" s="141"/>
      <c r="AN2646" s="141" t="s">
        <v>8</v>
      </c>
      <c r="AO2646" s="139"/>
      <c r="AP2646" s="139" t="s">
        <v>87</v>
      </c>
      <c r="AQ2646" s="139" t="s">
        <v>5571</v>
      </c>
      <c r="AR2646" s="381"/>
      <c r="AS2646" s="139" t="s">
        <v>4075</v>
      </c>
      <c r="AT2646" s="141" t="s">
        <v>43</v>
      </c>
      <c r="AU2646" s="141">
        <v>430</v>
      </c>
      <c r="AV2646" s="383"/>
      <c r="AW2646" s="385"/>
      <c r="AX2646" s="139" t="s">
        <v>119</v>
      </c>
      <c r="AY2646" t="s">
        <v>19384</v>
      </c>
      <c r="BA2646" s="381"/>
      <c r="BB2646" s="139" t="s">
        <v>1450</v>
      </c>
      <c r="BC2646" s="166"/>
      <c r="BD2646" s="166"/>
      <c r="BE2646" s="166"/>
      <c r="BF2646" s="166"/>
      <c r="BG2646" s="166"/>
      <c r="BH2646" s="308"/>
      <c r="BI2646" s="308"/>
      <c r="BJ2646" s="141" t="s">
        <v>26</v>
      </c>
      <c r="BK2646" s="141" t="s">
        <v>26</v>
      </c>
      <c r="BL2646" s="141"/>
      <c r="BM2646" s="141"/>
      <c r="BN2646" s="139" t="s">
        <v>4075</v>
      </c>
      <c r="BQ2646" s="141"/>
      <c r="BV2646" s="141"/>
      <c r="BX2646" s="141"/>
      <c r="BY2646" s="141"/>
      <c r="BZ2646" s="141"/>
      <c r="CA2646" s="141"/>
      <c r="CB2646" s="141"/>
      <c r="CC2646" s="141"/>
      <c r="CD2646" s="141"/>
      <c r="CE2646" s="141"/>
      <c r="CF2646" s="141"/>
      <c r="CG2646" s="141"/>
    </row>
    <row r="2647" spans="1:85" x14ac:dyDescent="0.35">
      <c r="A2647" s="155" t="s">
        <v>5572</v>
      </c>
      <c r="B2647" s="139" t="s">
        <v>4075</v>
      </c>
      <c r="C2647" s="18">
        <v>43780</v>
      </c>
      <c r="D2647" s="144">
        <v>0</v>
      </c>
      <c r="E2647" s="141" t="s">
        <v>13279</v>
      </c>
      <c r="F2647" s="141">
        <v>4</v>
      </c>
      <c r="G2647" s="141" t="s">
        <v>3336</v>
      </c>
      <c r="H2647" s="141">
        <v>2019</v>
      </c>
      <c r="I2647" s="18">
        <v>43780</v>
      </c>
      <c r="J2647" s="144">
        <v>0.40486111111111112</v>
      </c>
      <c r="K2647" s="378"/>
      <c r="L2647" s="139" t="s">
        <v>4075</v>
      </c>
      <c r="M2647" s="141" t="s">
        <v>28</v>
      </c>
      <c r="N2647" s="248"/>
      <c r="O2647" s="141" t="s">
        <v>26</v>
      </c>
      <c r="P2647" s="141"/>
      <c r="Q2647" s="141" t="s">
        <v>5573</v>
      </c>
      <c r="R2647" s="141" t="s">
        <v>5574</v>
      </c>
      <c r="S2647" s="141"/>
      <c r="T2647" s="141" t="s">
        <v>5575</v>
      </c>
      <c r="U2647" s="141">
        <v>0</v>
      </c>
      <c r="V2647" s="141"/>
      <c r="W2647" s="139" t="s">
        <v>4075</v>
      </c>
      <c r="X2647" s="141" t="s">
        <v>25</v>
      </c>
      <c r="Y2647" s="141" t="s">
        <v>27</v>
      </c>
      <c r="Z2647" s="141"/>
      <c r="AA2647" s="141" t="s">
        <v>34</v>
      </c>
      <c r="AB2647" s="141"/>
      <c r="AC2647" s="139" t="s">
        <v>18047</v>
      </c>
      <c r="AD2647" s="380"/>
      <c r="AE2647" s="139" t="s">
        <v>103</v>
      </c>
      <c r="AF2647" s="139" t="s">
        <v>13075</v>
      </c>
      <c r="AG2647" s="139" t="s">
        <v>103</v>
      </c>
      <c r="AH2647" s="139" t="s">
        <v>1380</v>
      </c>
      <c r="AI2647" s="139" t="s">
        <v>7340</v>
      </c>
      <c r="AJ2647" s="139"/>
      <c r="AK2647" s="139" t="s">
        <v>7340</v>
      </c>
      <c r="AL2647" s="139" t="s">
        <v>1408</v>
      </c>
      <c r="AM2647" s="141"/>
      <c r="AN2647" s="141" t="s">
        <v>8</v>
      </c>
      <c r="AO2647" s="139"/>
      <c r="AP2647" s="139" t="s">
        <v>1408</v>
      </c>
      <c r="AQ2647" s="139" t="s">
        <v>5576</v>
      </c>
      <c r="AR2647" s="381"/>
      <c r="AS2647" s="139" t="s">
        <v>4075</v>
      </c>
      <c r="AT2647" s="141" t="s">
        <v>43</v>
      </c>
      <c r="AU2647" s="141"/>
      <c r="AV2647" s="383"/>
      <c r="AW2647" s="385"/>
      <c r="AX2647" s="139" t="s">
        <v>5577</v>
      </c>
      <c r="AY2647" t="s">
        <v>19385</v>
      </c>
      <c r="BA2647" s="381"/>
      <c r="BB2647" s="139" t="s">
        <v>17</v>
      </c>
      <c r="BC2647" s="166"/>
      <c r="BD2647" s="166"/>
      <c r="BE2647" s="166"/>
      <c r="BF2647" s="166"/>
      <c r="BG2647" s="166"/>
      <c r="BH2647" s="308"/>
      <c r="BI2647" s="308"/>
      <c r="BJ2647" s="141" t="s">
        <v>26</v>
      </c>
      <c r="BK2647" s="141" t="s">
        <v>26</v>
      </c>
      <c r="BL2647" s="141"/>
      <c r="BM2647" s="141"/>
      <c r="BN2647" s="139" t="s">
        <v>4075</v>
      </c>
      <c r="BQ2647" s="141"/>
      <c r="BV2647" s="141"/>
      <c r="BX2647" s="141"/>
      <c r="BY2647" s="141"/>
      <c r="BZ2647" s="141"/>
      <c r="CA2647" s="141"/>
      <c r="CB2647" s="141"/>
      <c r="CC2647" s="141"/>
      <c r="CD2647" s="141"/>
      <c r="CE2647" s="141"/>
      <c r="CF2647" s="141"/>
      <c r="CG2647" s="141"/>
    </row>
    <row r="2648" spans="1:85" x14ac:dyDescent="0.35">
      <c r="A2648" s="155" t="s">
        <v>5560</v>
      </c>
      <c r="B2648" s="139" t="s">
        <v>4075</v>
      </c>
      <c r="C2648" s="18">
        <v>43782</v>
      </c>
      <c r="D2648" s="144">
        <v>0</v>
      </c>
      <c r="E2648" s="141" t="s">
        <v>13279</v>
      </c>
      <c r="F2648" s="141">
        <v>4</v>
      </c>
      <c r="G2648" s="141" t="s">
        <v>3336</v>
      </c>
      <c r="H2648" s="141">
        <v>2019</v>
      </c>
      <c r="I2648" s="18">
        <v>43782</v>
      </c>
      <c r="J2648" s="144">
        <v>0.65</v>
      </c>
      <c r="K2648" s="378"/>
      <c r="L2648" s="139" t="s">
        <v>4075</v>
      </c>
      <c r="M2648" s="141" t="s">
        <v>28</v>
      </c>
      <c r="N2648" s="248"/>
      <c r="O2648" s="141" t="s">
        <v>26</v>
      </c>
      <c r="P2648" s="141"/>
      <c r="Q2648" s="141" t="s">
        <v>5561</v>
      </c>
      <c r="R2648" s="141" t="s">
        <v>5562</v>
      </c>
      <c r="S2648" s="141"/>
      <c r="T2648" s="141" t="s">
        <v>5563</v>
      </c>
      <c r="U2648" s="141">
        <v>0</v>
      </c>
      <c r="V2648" s="141"/>
      <c r="W2648" s="139" t="s">
        <v>4075</v>
      </c>
      <c r="X2648" s="141" t="s">
        <v>25</v>
      </c>
      <c r="Y2648" s="141" t="s">
        <v>27</v>
      </c>
      <c r="Z2648" s="141"/>
      <c r="AA2648" s="141" t="s">
        <v>34</v>
      </c>
      <c r="AB2648" s="141"/>
      <c r="AC2648" s="139" t="s">
        <v>18049</v>
      </c>
      <c r="AD2648" s="380"/>
      <c r="AE2648" s="139" t="s">
        <v>107</v>
      </c>
      <c r="AF2648" s="139" t="s">
        <v>13076</v>
      </c>
      <c r="AG2648" s="139" t="s">
        <v>4130</v>
      </c>
      <c r="AH2648" s="139" t="s">
        <v>1380</v>
      </c>
      <c r="AI2648" s="139" t="s">
        <v>1518</v>
      </c>
      <c r="AJ2648" s="139"/>
      <c r="AK2648" s="139" t="s">
        <v>1518</v>
      </c>
      <c r="AL2648" s="139" t="s">
        <v>1408</v>
      </c>
      <c r="AM2648" s="141"/>
      <c r="AN2648" s="141" t="s">
        <v>8</v>
      </c>
      <c r="AO2648" s="139"/>
      <c r="AP2648" s="139" t="s">
        <v>1408</v>
      </c>
      <c r="AQ2648" s="139"/>
      <c r="AR2648" s="381"/>
      <c r="AS2648" s="139" t="s">
        <v>4075</v>
      </c>
      <c r="AT2648" s="141" t="s">
        <v>1404</v>
      </c>
      <c r="AU2648" s="141"/>
      <c r="AV2648" s="383"/>
      <c r="AW2648" s="385"/>
      <c r="AX2648" s="139" t="s">
        <v>121</v>
      </c>
      <c r="AY2648" t="s">
        <v>19386</v>
      </c>
      <c r="BA2648" s="381"/>
      <c r="BB2648" s="139" t="s">
        <v>1444</v>
      </c>
      <c r="BC2648" s="166"/>
      <c r="BD2648" s="166"/>
      <c r="BE2648" s="166"/>
      <c r="BF2648" s="166"/>
      <c r="BG2648" s="166"/>
      <c r="BH2648" s="308"/>
      <c r="BI2648" s="308"/>
      <c r="BJ2648" s="141" t="s">
        <v>26</v>
      </c>
      <c r="BK2648" s="141" t="s">
        <v>26</v>
      </c>
      <c r="BL2648" s="141"/>
      <c r="BM2648" s="141"/>
      <c r="BN2648" s="139" t="s">
        <v>4075</v>
      </c>
      <c r="BQ2648" s="141"/>
      <c r="BV2648" s="141"/>
      <c r="BX2648" s="141"/>
      <c r="BY2648" s="141"/>
      <c r="BZ2648" s="141"/>
      <c r="CA2648" s="141"/>
      <c r="CB2648" s="141"/>
      <c r="CC2648" s="141"/>
      <c r="CD2648" s="141"/>
      <c r="CE2648" s="141"/>
      <c r="CF2648" s="141"/>
      <c r="CG2648" s="141"/>
    </row>
    <row r="2649" spans="1:85" x14ac:dyDescent="0.35">
      <c r="A2649" s="155" t="s">
        <v>5564</v>
      </c>
      <c r="B2649" s="139" t="s">
        <v>4075</v>
      </c>
      <c r="C2649" s="18">
        <v>43782</v>
      </c>
      <c r="D2649" s="144">
        <v>0</v>
      </c>
      <c r="E2649" s="141" t="s">
        <v>13279</v>
      </c>
      <c r="F2649" s="141">
        <v>4</v>
      </c>
      <c r="G2649" s="141" t="s">
        <v>3336</v>
      </c>
      <c r="H2649" s="141">
        <v>2019</v>
      </c>
      <c r="I2649" s="18">
        <v>43782</v>
      </c>
      <c r="J2649" s="144"/>
      <c r="K2649" s="378"/>
      <c r="L2649" s="139" t="s">
        <v>4075</v>
      </c>
      <c r="M2649" s="141" t="s">
        <v>28</v>
      </c>
      <c r="N2649" s="248"/>
      <c r="O2649" s="141" t="s">
        <v>26</v>
      </c>
      <c r="P2649" s="141"/>
      <c r="Q2649" s="141" t="s">
        <v>5565</v>
      </c>
      <c r="R2649" s="141"/>
      <c r="S2649" s="141"/>
      <c r="T2649" s="141" t="s">
        <v>5566</v>
      </c>
      <c r="U2649" s="141">
        <v>0</v>
      </c>
      <c r="V2649" s="141"/>
      <c r="W2649" s="139" t="s">
        <v>4075</v>
      </c>
      <c r="X2649" s="141" t="s">
        <v>25</v>
      </c>
      <c r="Y2649" s="141" t="s">
        <v>27</v>
      </c>
      <c r="Z2649" s="141"/>
      <c r="AA2649" s="141" t="s">
        <v>34</v>
      </c>
      <c r="AB2649" s="141"/>
      <c r="AC2649" s="139" t="s">
        <v>18047</v>
      </c>
      <c r="AD2649" s="380"/>
      <c r="AE2649" s="139" t="s">
        <v>102</v>
      </c>
      <c r="AF2649" s="139" t="s">
        <v>13084</v>
      </c>
      <c r="AG2649" s="139" t="s">
        <v>102</v>
      </c>
      <c r="AH2649" s="139" t="s">
        <v>1378</v>
      </c>
      <c r="AI2649" s="139" t="s">
        <v>1391</v>
      </c>
      <c r="AJ2649" s="139" t="s">
        <v>1403</v>
      </c>
      <c r="AK2649" s="139"/>
      <c r="AL2649" s="139"/>
      <c r="AM2649" s="141"/>
      <c r="AN2649" s="141" t="s">
        <v>8</v>
      </c>
      <c r="AO2649" s="139"/>
      <c r="AP2649" s="139" t="s">
        <v>1403</v>
      </c>
      <c r="AQ2649" s="139"/>
      <c r="AR2649" s="381"/>
      <c r="AS2649" s="139" t="s">
        <v>4075</v>
      </c>
      <c r="AT2649" s="141" t="s">
        <v>1404</v>
      </c>
      <c r="AU2649" s="141"/>
      <c r="AV2649" s="383"/>
      <c r="AW2649" s="385"/>
      <c r="AX2649" s="139" t="s">
        <v>119</v>
      </c>
      <c r="AY2649" t="s">
        <v>19387</v>
      </c>
      <c r="BA2649" s="381"/>
      <c r="BB2649" s="139" t="s">
        <v>17</v>
      </c>
      <c r="BC2649" s="166"/>
      <c r="BD2649" s="166"/>
      <c r="BE2649" s="166"/>
      <c r="BF2649" s="166"/>
      <c r="BG2649" s="166"/>
      <c r="BH2649" s="308"/>
      <c r="BI2649" s="308"/>
      <c r="BJ2649" s="141" t="s">
        <v>26</v>
      </c>
      <c r="BK2649" s="141" t="s">
        <v>26</v>
      </c>
      <c r="BL2649" s="141"/>
      <c r="BM2649" s="141"/>
      <c r="BN2649" s="139" t="s">
        <v>4075</v>
      </c>
      <c r="BQ2649" s="141"/>
      <c r="BV2649" s="141"/>
      <c r="BX2649" s="141"/>
      <c r="BY2649" s="141"/>
      <c r="BZ2649" s="141"/>
      <c r="CA2649" s="141"/>
      <c r="CB2649" s="141"/>
      <c r="CC2649" s="141"/>
      <c r="CD2649" s="141"/>
      <c r="CE2649" s="141"/>
      <c r="CF2649" s="141"/>
      <c r="CG2649" s="141"/>
    </row>
    <row r="2650" spans="1:85" x14ac:dyDescent="0.35">
      <c r="A2650" s="155" t="s">
        <v>5555</v>
      </c>
      <c r="B2650" s="139" t="s">
        <v>4075</v>
      </c>
      <c r="C2650" s="18">
        <v>43784</v>
      </c>
      <c r="D2650" s="144">
        <v>0</v>
      </c>
      <c r="E2650" s="141" t="s">
        <v>13279</v>
      </c>
      <c r="F2650" s="141">
        <v>4</v>
      </c>
      <c r="G2650" s="141" t="s">
        <v>3336</v>
      </c>
      <c r="H2650" s="141">
        <v>2019</v>
      </c>
      <c r="I2650" s="18"/>
      <c r="J2650" s="144"/>
      <c r="K2650" s="378"/>
      <c r="L2650" s="139" t="s">
        <v>4075</v>
      </c>
      <c r="M2650" s="141" t="s">
        <v>28</v>
      </c>
      <c r="N2650" s="248"/>
      <c r="O2650" s="141" t="s">
        <v>26</v>
      </c>
      <c r="P2650" s="141"/>
      <c r="Q2650" s="141"/>
      <c r="R2650" s="141"/>
      <c r="S2650" s="141"/>
      <c r="T2650" s="141" t="s">
        <v>5556</v>
      </c>
      <c r="U2650" s="141">
        <v>0</v>
      </c>
      <c r="V2650" s="141"/>
      <c r="W2650" s="139" t="s">
        <v>4075</v>
      </c>
      <c r="X2650" s="141" t="s">
        <v>25</v>
      </c>
      <c r="Y2650" s="141" t="s">
        <v>27</v>
      </c>
      <c r="Z2650" s="141"/>
      <c r="AA2650" s="141" t="s">
        <v>35</v>
      </c>
      <c r="AB2650" s="141"/>
      <c r="AC2650" s="139" t="s">
        <v>18049</v>
      </c>
      <c r="AD2650" s="380"/>
      <c r="AE2650" s="139" t="s">
        <v>6</v>
      </c>
      <c r="AF2650" s="139" t="s">
        <v>13087</v>
      </c>
      <c r="AG2650" s="139" t="s">
        <v>6</v>
      </c>
      <c r="AH2650" s="139"/>
      <c r="AI2650" s="139"/>
      <c r="AJ2650" s="139"/>
      <c r="AK2650" s="139"/>
      <c r="AL2650" s="139"/>
      <c r="AM2650" s="141"/>
      <c r="AN2650" s="141" t="s">
        <v>8</v>
      </c>
      <c r="AO2650" s="139"/>
      <c r="AP2650" s="139"/>
      <c r="AQ2650" s="139"/>
      <c r="AR2650" s="381"/>
      <c r="AS2650" s="139" t="s">
        <v>4075</v>
      </c>
      <c r="AT2650" s="141" t="s">
        <v>1404</v>
      </c>
      <c r="AU2650" s="141"/>
      <c r="AV2650" s="383"/>
      <c r="AW2650" s="385"/>
      <c r="AX2650" s="139" t="s">
        <v>121</v>
      </c>
      <c r="AY2650" t="s">
        <v>19388</v>
      </c>
      <c r="BA2650" s="381"/>
      <c r="BB2650" s="139" t="s">
        <v>1450</v>
      </c>
      <c r="BC2650" s="166"/>
      <c r="BD2650" s="166"/>
      <c r="BE2650" s="166"/>
      <c r="BF2650" s="166"/>
      <c r="BG2650" s="166"/>
      <c r="BH2650" s="308"/>
      <c r="BI2650" s="308"/>
      <c r="BJ2650" s="141" t="s">
        <v>26</v>
      </c>
      <c r="BK2650" s="141" t="s">
        <v>26</v>
      </c>
      <c r="BL2650" s="141"/>
      <c r="BM2650" s="141"/>
      <c r="BN2650" s="139" t="s">
        <v>4075</v>
      </c>
      <c r="BQ2650" s="141"/>
      <c r="BV2650" s="141"/>
      <c r="BX2650" s="141"/>
      <c r="BY2650" s="141"/>
      <c r="BZ2650" s="141"/>
      <c r="CA2650" s="141"/>
      <c r="CB2650" s="141"/>
      <c r="CC2650" s="141"/>
      <c r="CD2650" s="141"/>
      <c r="CE2650" s="141"/>
      <c r="CF2650" s="141"/>
      <c r="CG2650" s="141"/>
    </row>
    <row r="2651" spans="1:85" x14ac:dyDescent="0.35">
      <c r="A2651" s="155" t="s">
        <v>5557</v>
      </c>
      <c r="B2651" s="139" t="s">
        <v>4075</v>
      </c>
      <c r="C2651" s="18">
        <v>43784</v>
      </c>
      <c r="D2651" s="144">
        <v>0</v>
      </c>
      <c r="E2651" s="141" t="s">
        <v>13279</v>
      </c>
      <c r="F2651" s="141">
        <v>4</v>
      </c>
      <c r="G2651" s="141" t="s">
        <v>3336</v>
      </c>
      <c r="H2651" s="141">
        <v>2019</v>
      </c>
      <c r="I2651" s="18"/>
      <c r="J2651" s="144"/>
      <c r="K2651" s="378"/>
      <c r="L2651" s="139" t="s">
        <v>4075</v>
      </c>
      <c r="M2651" s="141" t="s">
        <v>28</v>
      </c>
      <c r="N2651" s="248"/>
      <c r="O2651" s="141" t="s">
        <v>26</v>
      </c>
      <c r="P2651" s="141"/>
      <c r="Q2651" s="141"/>
      <c r="R2651" s="141"/>
      <c r="S2651" s="141" t="s">
        <v>5558</v>
      </c>
      <c r="T2651" s="141" t="s">
        <v>5559</v>
      </c>
      <c r="U2651" s="141">
        <v>0</v>
      </c>
      <c r="V2651" s="141"/>
      <c r="W2651" s="139" t="s">
        <v>4075</v>
      </c>
      <c r="X2651" s="141" t="s">
        <v>25</v>
      </c>
      <c r="Y2651" s="141" t="s">
        <v>27</v>
      </c>
      <c r="Z2651" s="141"/>
      <c r="AA2651" s="141" t="s">
        <v>35</v>
      </c>
      <c r="AB2651" s="141"/>
      <c r="AC2651" s="139" t="s">
        <v>18050</v>
      </c>
      <c r="AD2651" s="380"/>
      <c r="AE2651" s="139" t="s">
        <v>103</v>
      </c>
      <c r="AF2651" s="139" t="s">
        <v>13079</v>
      </c>
      <c r="AG2651" s="139" t="s">
        <v>103</v>
      </c>
      <c r="AH2651" s="139" t="s">
        <v>1380</v>
      </c>
      <c r="AI2651" s="139" t="s">
        <v>7240</v>
      </c>
      <c r="AJ2651" s="139"/>
      <c r="AK2651" s="139" t="s">
        <v>7240</v>
      </c>
      <c r="AL2651" s="139" t="s">
        <v>1563</v>
      </c>
      <c r="AM2651" s="141"/>
      <c r="AN2651" s="141" t="s">
        <v>8</v>
      </c>
      <c r="AO2651" s="139"/>
      <c r="AP2651" s="139" t="s">
        <v>1563</v>
      </c>
      <c r="AQ2651" s="139"/>
      <c r="AR2651" s="381"/>
      <c r="AS2651" s="139" t="s">
        <v>4075</v>
      </c>
      <c r="AT2651" s="141" t="s">
        <v>1404</v>
      </c>
      <c r="AU2651" s="141"/>
      <c r="AV2651" s="383"/>
      <c r="AW2651" s="385"/>
      <c r="AX2651" s="139" t="s">
        <v>121</v>
      </c>
      <c r="AY2651" t="s">
        <v>19389</v>
      </c>
      <c r="BA2651" s="381"/>
      <c r="BB2651" s="139" t="s">
        <v>1450</v>
      </c>
      <c r="BC2651" s="166"/>
      <c r="BD2651" s="166"/>
      <c r="BE2651" s="166"/>
      <c r="BF2651" s="166"/>
      <c r="BG2651" s="166"/>
      <c r="BH2651" s="308"/>
      <c r="BI2651" s="308"/>
      <c r="BJ2651" s="141" t="s">
        <v>26</v>
      </c>
      <c r="BK2651" s="141" t="s">
        <v>26</v>
      </c>
      <c r="BL2651" s="141"/>
      <c r="BM2651" s="141"/>
      <c r="BN2651" s="139" t="s">
        <v>4075</v>
      </c>
      <c r="BQ2651" s="141"/>
      <c r="BV2651" s="141"/>
      <c r="BX2651" s="141"/>
      <c r="BY2651" s="141"/>
      <c r="BZ2651" s="141"/>
      <c r="CA2651" s="141"/>
      <c r="CB2651" s="141"/>
      <c r="CC2651" s="141"/>
      <c r="CD2651" s="141"/>
      <c r="CE2651" s="141"/>
      <c r="CF2651" s="141"/>
      <c r="CG2651" s="141"/>
    </row>
    <row r="2652" spans="1:85" x14ac:dyDescent="0.35">
      <c r="A2652" s="155" t="s">
        <v>5551</v>
      </c>
      <c r="B2652" s="139" t="s">
        <v>4075</v>
      </c>
      <c r="C2652" s="18">
        <v>43785</v>
      </c>
      <c r="D2652" s="144">
        <v>0</v>
      </c>
      <c r="E2652" s="141" t="s">
        <v>13279</v>
      </c>
      <c r="F2652" s="141">
        <v>4</v>
      </c>
      <c r="G2652" s="141" t="s">
        <v>3336</v>
      </c>
      <c r="H2652" s="141">
        <v>2019</v>
      </c>
      <c r="I2652" s="18">
        <v>43785</v>
      </c>
      <c r="J2652" s="144">
        <v>0.30138888888888887</v>
      </c>
      <c r="K2652" s="378"/>
      <c r="L2652" s="139" t="s">
        <v>4075</v>
      </c>
      <c r="M2652" s="141" t="s">
        <v>28</v>
      </c>
      <c r="N2652" s="248"/>
      <c r="O2652" s="141" t="s">
        <v>26</v>
      </c>
      <c r="P2652" s="141"/>
      <c r="Q2652" s="141" t="s">
        <v>5552</v>
      </c>
      <c r="R2652" s="141" t="s">
        <v>5553</v>
      </c>
      <c r="S2652" s="141"/>
      <c r="T2652" s="141" t="s">
        <v>5554</v>
      </c>
      <c r="U2652" s="141">
        <v>118179133</v>
      </c>
      <c r="V2652" s="141"/>
      <c r="W2652" s="139" t="s">
        <v>4075</v>
      </c>
      <c r="X2652" s="141" t="s">
        <v>25</v>
      </c>
      <c r="Y2652" s="141" t="s">
        <v>27</v>
      </c>
      <c r="Z2652" s="141"/>
      <c r="AA2652" s="141" t="s">
        <v>34</v>
      </c>
      <c r="AB2652" s="141"/>
      <c r="AC2652" s="139" t="s">
        <v>18047</v>
      </c>
      <c r="AD2652" s="380"/>
      <c r="AE2652" s="139" t="s">
        <v>102</v>
      </c>
      <c r="AF2652" s="139" t="s">
        <v>13068</v>
      </c>
      <c r="AG2652" s="139" t="s">
        <v>102</v>
      </c>
      <c r="AH2652" s="139" t="s">
        <v>1378</v>
      </c>
      <c r="AI2652" s="139" t="s">
        <v>1398</v>
      </c>
      <c r="AJ2652" s="139" t="s">
        <v>1563</v>
      </c>
      <c r="AK2652" s="139"/>
      <c r="AL2652" s="139"/>
      <c r="AM2652" s="141"/>
      <c r="AN2652" s="141" t="s">
        <v>8</v>
      </c>
      <c r="AO2652" s="139"/>
      <c r="AP2652" s="139" t="s">
        <v>1563</v>
      </c>
      <c r="AQ2652" s="139"/>
      <c r="AR2652" s="381"/>
      <c r="AS2652" s="139" t="s">
        <v>4075</v>
      </c>
      <c r="AT2652" s="141" t="s">
        <v>1404</v>
      </c>
      <c r="AU2652" s="141"/>
      <c r="AV2652" s="383"/>
      <c r="AW2652" s="385"/>
      <c r="AX2652" s="139" t="s">
        <v>1425</v>
      </c>
      <c r="AY2652" t="s">
        <v>19390</v>
      </c>
      <c r="BA2652" s="381"/>
      <c r="BB2652" s="139" t="s">
        <v>1450</v>
      </c>
      <c r="BC2652" s="166"/>
      <c r="BD2652" s="166"/>
      <c r="BE2652" s="166"/>
      <c r="BF2652" s="166"/>
      <c r="BG2652" s="166"/>
      <c r="BH2652" s="308"/>
      <c r="BI2652" s="308"/>
      <c r="BJ2652" s="141" t="s">
        <v>26</v>
      </c>
      <c r="BK2652" s="141" t="s">
        <v>26</v>
      </c>
      <c r="BL2652" s="141"/>
      <c r="BM2652" s="141"/>
      <c r="BN2652" s="139" t="s">
        <v>4075</v>
      </c>
      <c r="BQ2652" s="141"/>
      <c r="BV2652" s="141"/>
      <c r="BX2652" s="141"/>
      <c r="BY2652" s="141"/>
      <c r="BZ2652" s="141"/>
      <c r="CA2652" s="141"/>
      <c r="CB2652" s="141"/>
      <c r="CC2652" s="141"/>
      <c r="CD2652" s="141"/>
      <c r="CE2652" s="141"/>
      <c r="CF2652" s="141"/>
      <c r="CG2652" s="141"/>
    </row>
    <row r="2653" spans="1:85" x14ac:dyDescent="0.35">
      <c r="A2653" s="155" t="s">
        <v>5547</v>
      </c>
      <c r="B2653" s="139" t="s">
        <v>4075</v>
      </c>
      <c r="C2653" s="18">
        <v>43786</v>
      </c>
      <c r="D2653" s="144">
        <v>0</v>
      </c>
      <c r="E2653" s="141" t="s">
        <v>3013</v>
      </c>
      <c r="F2653" s="141">
        <v>4</v>
      </c>
      <c r="G2653" s="141" t="s">
        <v>3336</v>
      </c>
      <c r="H2653" s="141">
        <v>2019</v>
      </c>
      <c r="I2653" s="18">
        <v>43786</v>
      </c>
      <c r="J2653" s="144">
        <v>0.29722222222222222</v>
      </c>
      <c r="K2653" s="378"/>
      <c r="L2653" s="139" t="s">
        <v>4075</v>
      </c>
      <c r="M2653" s="141" t="s">
        <v>28</v>
      </c>
      <c r="N2653" s="248"/>
      <c r="O2653" s="141" t="s">
        <v>26</v>
      </c>
      <c r="P2653" s="141"/>
      <c r="Q2653" s="141" t="s">
        <v>5548</v>
      </c>
      <c r="R2653" s="141" t="s">
        <v>5549</v>
      </c>
      <c r="S2653" s="141"/>
      <c r="T2653" s="141" t="s">
        <v>5550</v>
      </c>
      <c r="U2653" s="141">
        <v>0</v>
      </c>
      <c r="V2653" s="141"/>
      <c r="W2653" s="139" t="s">
        <v>4075</v>
      </c>
      <c r="X2653" s="141" t="s">
        <v>25</v>
      </c>
      <c r="Y2653" s="141" t="s">
        <v>27</v>
      </c>
      <c r="Z2653" s="141"/>
      <c r="AA2653" s="141" t="s">
        <v>34</v>
      </c>
      <c r="AB2653" s="141"/>
      <c r="AC2653" s="139" t="s">
        <v>18049</v>
      </c>
      <c r="AD2653" s="380"/>
      <c r="AE2653" s="139" t="s">
        <v>4</v>
      </c>
      <c r="AF2653" s="139" t="s">
        <v>13073</v>
      </c>
      <c r="AG2653" s="139" t="s">
        <v>4</v>
      </c>
      <c r="AH2653" s="139" t="s">
        <v>1380</v>
      </c>
      <c r="AI2653" s="139" t="s">
        <v>15678</v>
      </c>
      <c r="AJ2653" s="139"/>
      <c r="AK2653" s="139" t="s">
        <v>15678</v>
      </c>
      <c r="AL2653" s="139" t="s">
        <v>1563</v>
      </c>
      <c r="AM2653" s="141"/>
      <c r="AN2653" s="141" t="s">
        <v>1372</v>
      </c>
      <c r="AO2653" s="139"/>
      <c r="AP2653" s="139" t="s">
        <v>1563</v>
      </c>
      <c r="AQ2653" s="139"/>
      <c r="AR2653" s="381"/>
      <c r="AS2653" s="139" t="s">
        <v>4075</v>
      </c>
      <c r="AT2653" s="141" t="s">
        <v>1404</v>
      </c>
      <c r="AU2653" s="141"/>
      <c r="AV2653" s="383"/>
      <c r="AW2653" s="385"/>
      <c r="AX2653" s="139" t="s">
        <v>3326</v>
      </c>
      <c r="AY2653" t="s">
        <v>19135</v>
      </c>
      <c r="BA2653" s="381"/>
      <c r="BB2653" s="139" t="s">
        <v>1444</v>
      </c>
      <c r="BC2653" s="166"/>
      <c r="BD2653" s="166"/>
      <c r="BE2653" s="166"/>
      <c r="BF2653" s="166"/>
      <c r="BG2653" s="166"/>
      <c r="BH2653" s="308"/>
      <c r="BI2653" s="308"/>
      <c r="BJ2653" s="141" t="s">
        <v>26</v>
      </c>
      <c r="BK2653" s="141" t="s">
        <v>26</v>
      </c>
      <c r="BL2653" s="141"/>
      <c r="BM2653" s="141"/>
      <c r="BN2653" s="139" t="s">
        <v>4075</v>
      </c>
      <c r="BQ2653" s="141" t="s">
        <v>16052</v>
      </c>
      <c r="BR2653" s="135" t="s">
        <v>15933</v>
      </c>
      <c r="BT2653" s="135" t="s">
        <v>15429</v>
      </c>
      <c r="BU2653" s="135" t="s">
        <v>13274</v>
      </c>
      <c r="BV2653" s="141" t="s">
        <v>2509</v>
      </c>
      <c r="BW2653" s="135" t="s">
        <v>13280</v>
      </c>
      <c r="BX2653" s="141"/>
      <c r="BY2653" s="141"/>
      <c r="BZ2653" s="141"/>
      <c r="CA2653" s="141"/>
      <c r="CB2653" s="141"/>
      <c r="CC2653" s="141"/>
      <c r="CD2653" s="141"/>
      <c r="CE2653" s="141" t="s">
        <v>15450</v>
      </c>
      <c r="CF2653" s="141" t="s">
        <v>15451</v>
      </c>
      <c r="CG2653" s="141" t="s">
        <v>4004</v>
      </c>
    </row>
    <row r="2654" spans="1:85" x14ac:dyDescent="0.35">
      <c r="A2654" s="155" t="s">
        <v>5543</v>
      </c>
      <c r="B2654" s="139" t="s">
        <v>4075</v>
      </c>
      <c r="C2654" s="18">
        <v>43787</v>
      </c>
      <c r="D2654" s="144">
        <v>0</v>
      </c>
      <c r="E2654" s="141" t="s">
        <v>3013</v>
      </c>
      <c r="F2654" s="141">
        <v>4</v>
      </c>
      <c r="G2654" s="141" t="s">
        <v>3336</v>
      </c>
      <c r="H2654" s="141">
        <v>2019</v>
      </c>
      <c r="I2654" s="18">
        <v>43787</v>
      </c>
      <c r="J2654" s="144">
        <v>0.6479166666666667</v>
      </c>
      <c r="K2654" s="378"/>
      <c r="L2654" s="139" t="s">
        <v>4075</v>
      </c>
      <c r="M2654" s="141" t="s">
        <v>28</v>
      </c>
      <c r="N2654" s="248"/>
      <c r="O2654" s="141" t="s">
        <v>26</v>
      </c>
      <c r="P2654" s="141"/>
      <c r="Q2654" s="141" t="s">
        <v>5544</v>
      </c>
      <c r="R2654" s="141" t="s">
        <v>5545</v>
      </c>
      <c r="S2654" s="141"/>
      <c r="T2654" s="141" t="s">
        <v>5546</v>
      </c>
      <c r="U2654" s="141">
        <v>0</v>
      </c>
      <c r="V2654" s="141"/>
      <c r="W2654" s="139" t="s">
        <v>4075</v>
      </c>
      <c r="X2654" s="141" t="s">
        <v>25</v>
      </c>
      <c r="Y2654" s="141" t="s">
        <v>27</v>
      </c>
      <c r="Z2654" s="141"/>
      <c r="AA2654" s="141" t="s">
        <v>34</v>
      </c>
      <c r="AB2654" s="141"/>
      <c r="AC2654" s="139" t="s">
        <v>18049</v>
      </c>
      <c r="AD2654" s="380"/>
      <c r="AE2654" s="139" t="s">
        <v>103</v>
      </c>
      <c r="AF2654" s="139" t="s">
        <v>13075</v>
      </c>
      <c r="AG2654" s="139" t="s">
        <v>103</v>
      </c>
      <c r="AH2654" s="139" t="s">
        <v>1380</v>
      </c>
      <c r="AI2654" s="139" t="s">
        <v>7340</v>
      </c>
      <c r="AJ2654" s="139"/>
      <c r="AK2654" s="139" t="s">
        <v>7340</v>
      </c>
      <c r="AL2654" s="139" t="s">
        <v>1563</v>
      </c>
      <c r="AM2654" s="141"/>
      <c r="AN2654" s="141" t="s">
        <v>8</v>
      </c>
      <c r="AO2654" s="139"/>
      <c r="AP2654" s="139" t="s">
        <v>1563</v>
      </c>
      <c r="AQ2654" s="139"/>
      <c r="AR2654" s="381"/>
      <c r="AS2654" s="139" t="s">
        <v>4075</v>
      </c>
      <c r="AT2654" s="141" t="s">
        <v>1404</v>
      </c>
      <c r="AU2654" s="141"/>
      <c r="AV2654" s="383"/>
      <c r="AW2654" s="385"/>
      <c r="AX2654" s="139" t="s">
        <v>121</v>
      </c>
      <c r="AY2654" t="s">
        <v>19248</v>
      </c>
      <c r="BA2654" s="381"/>
      <c r="BB2654" s="139" t="s">
        <v>17</v>
      </c>
      <c r="BC2654" s="166"/>
      <c r="BD2654" s="166"/>
      <c r="BE2654" s="166"/>
      <c r="BF2654" s="166"/>
      <c r="BG2654" s="166"/>
      <c r="BH2654" s="308"/>
      <c r="BI2654" s="308"/>
      <c r="BJ2654" s="141" t="s">
        <v>26</v>
      </c>
      <c r="BK2654" s="141" t="s">
        <v>26</v>
      </c>
      <c r="BL2654" s="141"/>
      <c r="BM2654" s="141"/>
      <c r="BN2654" s="139" t="s">
        <v>4075</v>
      </c>
      <c r="BQ2654" s="141"/>
      <c r="BV2654" s="141"/>
      <c r="BX2654" s="141"/>
      <c r="BY2654" s="141"/>
      <c r="BZ2654" s="141"/>
      <c r="CA2654" s="141"/>
      <c r="CB2654" s="141"/>
      <c r="CC2654" s="141"/>
      <c r="CD2654" s="141"/>
      <c r="CE2654" s="141"/>
      <c r="CF2654" s="141"/>
      <c r="CG2654" s="141"/>
    </row>
    <row r="2655" spans="1:85" x14ac:dyDescent="0.35">
      <c r="A2655" s="155" t="s">
        <v>20166</v>
      </c>
      <c r="B2655" s="139" t="s">
        <v>4075</v>
      </c>
      <c r="C2655" s="18">
        <v>43789</v>
      </c>
      <c r="D2655" s="144">
        <v>0.88194444444444442</v>
      </c>
      <c r="E2655" s="141" t="s">
        <v>3013</v>
      </c>
      <c r="F2655" s="141">
        <v>4</v>
      </c>
      <c r="G2655" s="141" t="s">
        <v>3336</v>
      </c>
      <c r="H2655" s="141">
        <v>2019</v>
      </c>
      <c r="I2655" s="18"/>
      <c r="J2655" s="144"/>
      <c r="K2655" s="378"/>
      <c r="L2655" s="139" t="s">
        <v>4075</v>
      </c>
      <c r="M2655" s="141" t="s">
        <v>13562</v>
      </c>
      <c r="N2655" s="248">
        <v>44288</v>
      </c>
      <c r="O2655" s="141" t="s">
        <v>25</v>
      </c>
      <c r="P2655" s="141"/>
      <c r="Q2655" s="141" t="s">
        <v>1944</v>
      </c>
      <c r="R2655" s="141" t="s">
        <v>1944</v>
      </c>
      <c r="S2655" s="141"/>
      <c r="T2655" s="141" t="s">
        <v>20167</v>
      </c>
      <c r="U2655" s="141"/>
      <c r="V2655" s="141" t="s">
        <v>20168</v>
      </c>
      <c r="W2655" s="139" t="s">
        <v>4075</v>
      </c>
      <c r="X2655" s="141" t="s">
        <v>25</v>
      </c>
      <c r="Y2655" s="141" t="s">
        <v>27</v>
      </c>
      <c r="Z2655" s="141" t="s">
        <v>16</v>
      </c>
      <c r="AA2655" s="141" t="s">
        <v>34</v>
      </c>
      <c r="AB2655" s="141"/>
      <c r="AC2655" s="139" t="s">
        <v>18051</v>
      </c>
      <c r="AD2655" s="380"/>
      <c r="AE2655" s="139" t="s">
        <v>102</v>
      </c>
      <c r="AF2655" s="139" t="s">
        <v>13071</v>
      </c>
      <c r="AG2655" s="139" t="s">
        <v>102</v>
      </c>
      <c r="AH2655" s="139" t="s">
        <v>1378</v>
      </c>
      <c r="AI2655" s="139"/>
      <c r="AJ2655" s="139" t="s">
        <v>7</v>
      </c>
      <c r="AK2655" s="139"/>
      <c r="AL2655" s="139"/>
      <c r="AM2655" s="141" t="s">
        <v>15</v>
      </c>
      <c r="AN2655" s="141" t="s">
        <v>8</v>
      </c>
      <c r="AO2655" s="139"/>
      <c r="AP2655" s="139" t="s">
        <v>7</v>
      </c>
      <c r="AQ2655" s="139"/>
      <c r="AR2655" s="381"/>
      <c r="AS2655" s="139" t="s">
        <v>4075</v>
      </c>
      <c r="AT2655" s="141" t="s">
        <v>1404</v>
      </c>
      <c r="AU2655" s="141"/>
      <c r="AV2655" s="383"/>
      <c r="AW2655" s="385"/>
      <c r="AX2655" s="139" t="s">
        <v>79</v>
      </c>
      <c r="AY2655" t="s">
        <v>20169</v>
      </c>
      <c r="AZ2655">
        <v>12000</v>
      </c>
      <c r="BA2655" s="381"/>
      <c r="BB2655" s="139" t="s">
        <v>17</v>
      </c>
      <c r="BC2655" s="166"/>
      <c r="BD2655" s="166"/>
      <c r="BE2655" s="166"/>
      <c r="BF2655" s="166"/>
      <c r="BG2655" s="166"/>
      <c r="BH2655" s="308"/>
      <c r="BI2655" s="308"/>
      <c r="BJ2655" s="141" t="s">
        <v>26</v>
      </c>
      <c r="BK2655" s="141" t="s">
        <v>26</v>
      </c>
      <c r="BL2655" s="141"/>
      <c r="BM2655" s="141"/>
      <c r="BN2655" s="139" t="s">
        <v>4075</v>
      </c>
      <c r="BQ2655" s="141"/>
      <c r="BV2655" s="141"/>
      <c r="BX2655" s="141"/>
      <c r="BY2655" s="141"/>
      <c r="BZ2655" s="141"/>
      <c r="CA2655" s="141"/>
      <c r="CB2655" s="141"/>
      <c r="CC2655" s="141"/>
      <c r="CD2655" s="141"/>
      <c r="CE2655" s="141"/>
      <c r="CF2655" s="141"/>
      <c r="CG2655" s="141"/>
    </row>
    <row r="2656" spans="1:85" x14ac:dyDescent="0.35">
      <c r="A2656" s="155" t="s">
        <v>5539</v>
      </c>
      <c r="B2656" s="139" t="s">
        <v>4075</v>
      </c>
      <c r="C2656" s="18">
        <v>43789</v>
      </c>
      <c r="D2656" s="144">
        <v>0</v>
      </c>
      <c r="E2656" s="141" t="s">
        <v>3013</v>
      </c>
      <c r="F2656" s="141">
        <v>4</v>
      </c>
      <c r="G2656" s="141" t="s">
        <v>3336</v>
      </c>
      <c r="H2656" s="141">
        <v>2019</v>
      </c>
      <c r="I2656" s="18">
        <v>43789</v>
      </c>
      <c r="J2656" s="144"/>
      <c r="K2656" s="378"/>
      <c r="L2656" s="139" t="s">
        <v>4075</v>
      </c>
      <c r="M2656" s="141" t="s">
        <v>28</v>
      </c>
      <c r="N2656" s="248"/>
      <c r="O2656" s="141" t="s">
        <v>26</v>
      </c>
      <c r="P2656" s="141"/>
      <c r="Q2656" s="141" t="s">
        <v>5540</v>
      </c>
      <c r="R2656" s="141" t="s">
        <v>5541</v>
      </c>
      <c r="S2656" s="141"/>
      <c r="T2656" s="141" t="s">
        <v>5542</v>
      </c>
      <c r="U2656" s="141">
        <v>0</v>
      </c>
      <c r="V2656" s="141"/>
      <c r="W2656" s="139" t="s">
        <v>4075</v>
      </c>
      <c r="X2656" s="141" t="s">
        <v>25</v>
      </c>
      <c r="Y2656" s="141" t="s">
        <v>27</v>
      </c>
      <c r="Z2656" s="141"/>
      <c r="AA2656" s="141" t="s">
        <v>34</v>
      </c>
      <c r="AB2656" s="141"/>
      <c r="AC2656" s="139" t="s">
        <v>18050</v>
      </c>
      <c r="AD2656" s="380"/>
      <c r="AE2656" s="139" t="s">
        <v>4</v>
      </c>
      <c r="AF2656" s="139" t="s">
        <v>13073</v>
      </c>
      <c r="AG2656" s="139" t="s">
        <v>4</v>
      </c>
      <c r="AH2656" s="139" t="s">
        <v>1380</v>
      </c>
      <c r="AI2656" s="139" t="s">
        <v>15678</v>
      </c>
      <c r="AJ2656" s="139"/>
      <c r="AK2656" s="139" t="s">
        <v>15678</v>
      </c>
      <c r="AL2656" s="139" t="s">
        <v>1563</v>
      </c>
      <c r="AM2656" s="141"/>
      <c r="AN2656" s="141" t="s">
        <v>8</v>
      </c>
      <c r="AO2656" s="139"/>
      <c r="AP2656" s="139" t="s">
        <v>1563</v>
      </c>
      <c r="AQ2656" s="139"/>
      <c r="AR2656" s="381"/>
      <c r="AS2656" s="139" t="s">
        <v>4075</v>
      </c>
      <c r="AT2656" s="141" t="s">
        <v>1404</v>
      </c>
      <c r="AU2656" s="141"/>
      <c r="AV2656" s="383"/>
      <c r="AW2656" s="385"/>
      <c r="AX2656" s="139" t="s">
        <v>3845</v>
      </c>
      <c r="AY2656" t="s">
        <v>19256</v>
      </c>
      <c r="BA2656" s="381"/>
      <c r="BB2656" s="139" t="s">
        <v>17</v>
      </c>
      <c r="BC2656" s="166"/>
      <c r="BD2656" s="166"/>
      <c r="BE2656" s="166"/>
      <c r="BF2656" s="166"/>
      <c r="BG2656" s="166"/>
      <c r="BH2656" s="308"/>
      <c r="BI2656" s="308"/>
      <c r="BJ2656" s="141" t="s">
        <v>26</v>
      </c>
      <c r="BK2656" s="141" t="s">
        <v>26</v>
      </c>
      <c r="BL2656" s="141"/>
      <c r="BM2656" s="141"/>
      <c r="BN2656" s="139" t="s">
        <v>4075</v>
      </c>
      <c r="BQ2656" s="141" t="s">
        <v>16053</v>
      </c>
      <c r="BR2656" s="135" t="s">
        <v>15775</v>
      </c>
      <c r="BT2656" s="135" t="s">
        <v>15360</v>
      </c>
      <c r="BU2656" s="135" t="s">
        <v>13271</v>
      </c>
      <c r="BV2656" s="141" t="s">
        <v>2160</v>
      </c>
      <c r="BW2656" s="135" t="s">
        <v>4004</v>
      </c>
      <c r="BX2656" s="141"/>
      <c r="BY2656" s="141"/>
      <c r="BZ2656" s="141"/>
      <c r="CA2656" s="141"/>
      <c r="CB2656" s="141"/>
      <c r="CC2656" s="141"/>
      <c r="CD2656" s="141"/>
      <c r="CE2656" s="141" t="s">
        <v>15450</v>
      </c>
      <c r="CF2656" s="141" t="s">
        <v>15451</v>
      </c>
      <c r="CG2656" s="141" t="s">
        <v>4004</v>
      </c>
    </row>
    <row r="2657" spans="1:85" x14ac:dyDescent="0.35">
      <c r="A2657" s="155" t="s">
        <v>5532</v>
      </c>
      <c r="B2657" s="139" t="s">
        <v>4075</v>
      </c>
      <c r="C2657" s="18">
        <v>43790</v>
      </c>
      <c r="D2657" s="144">
        <v>0</v>
      </c>
      <c r="E2657" s="141" t="s">
        <v>3013</v>
      </c>
      <c r="F2657" s="141">
        <v>4</v>
      </c>
      <c r="G2657" s="141" t="s">
        <v>3336</v>
      </c>
      <c r="H2657" s="141">
        <v>2019</v>
      </c>
      <c r="I2657" s="18">
        <v>43790</v>
      </c>
      <c r="J2657" s="144">
        <v>0.4236111111111111</v>
      </c>
      <c r="K2657" s="378"/>
      <c r="L2657" s="139" t="s">
        <v>4075</v>
      </c>
      <c r="M2657" s="141" t="s">
        <v>28</v>
      </c>
      <c r="N2657" s="248"/>
      <c r="O2657" s="141" t="s">
        <v>26</v>
      </c>
      <c r="P2657" s="141"/>
      <c r="Q2657" s="141" t="s">
        <v>5533</v>
      </c>
      <c r="R2657" s="141" t="s">
        <v>5534</v>
      </c>
      <c r="S2657" s="141"/>
      <c r="T2657" s="141" t="s">
        <v>5535</v>
      </c>
      <c r="U2657" s="141">
        <v>118192220</v>
      </c>
      <c r="V2657" s="141"/>
      <c r="W2657" s="139" t="s">
        <v>4075</v>
      </c>
      <c r="X2657" s="141" t="s">
        <v>25</v>
      </c>
      <c r="Y2657" s="141" t="s">
        <v>27</v>
      </c>
      <c r="Z2657" s="141"/>
      <c r="AA2657" s="141" t="s">
        <v>34</v>
      </c>
      <c r="AB2657" s="141"/>
      <c r="AC2657" s="139" t="s">
        <v>18049</v>
      </c>
      <c r="AD2657" s="380"/>
      <c r="AE2657" s="139" t="s">
        <v>102</v>
      </c>
      <c r="AF2657" s="139" t="s">
        <v>13071</v>
      </c>
      <c r="AG2657" s="139" t="s">
        <v>102</v>
      </c>
      <c r="AH2657" s="139" t="s">
        <v>1378</v>
      </c>
      <c r="AI2657" s="139" t="s">
        <v>13</v>
      </c>
      <c r="AJ2657" s="139" t="s">
        <v>46</v>
      </c>
      <c r="AK2657" s="139"/>
      <c r="AL2657" s="139"/>
      <c r="AM2657" s="141"/>
      <c r="AN2657" s="141" t="s">
        <v>8</v>
      </c>
      <c r="AO2657" s="139"/>
      <c r="AP2657" s="139" t="s">
        <v>46</v>
      </c>
      <c r="AQ2657" s="139" t="s">
        <v>5536</v>
      </c>
      <c r="AR2657" s="381"/>
      <c r="AS2657" s="139" t="s">
        <v>4075</v>
      </c>
      <c r="AT2657" s="141" t="s">
        <v>1404</v>
      </c>
      <c r="AU2657" s="141"/>
      <c r="AV2657" s="383"/>
      <c r="AW2657" s="385"/>
      <c r="AX2657" s="139" t="s">
        <v>2103</v>
      </c>
      <c r="AY2657" t="s">
        <v>19391</v>
      </c>
      <c r="BA2657" s="381"/>
      <c r="BB2657" s="139" t="s">
        <v>17</v>
      </c>
      <c r="BC2657" s="166"/>
      <c r="BD2657" s="166"/>
      <c r="BE2657" s="166"/>
      <c r="BF2657" s="166"/>
      <c r="BG2657" s="166"/>
      <c r="BH2657" s="308"/>
      <c r="BI2657" s="308"/>
      <c r="BJ2657" s="141" t="s">
        <v>26</v>
      </c>
      <c r="BK2657" s="141" t="s">
        <v>26</v>
      </c>
      <c r="BL2657" s="141"/>
      <c r="BM2657" s="141"/>
      <c r="BN2657" s="139" t="s">
        <v>4075</v>
      </c>
      <c r="BQ2657" s="141"/>
      <c r="BV2657" s="141"/>
      <c r="BX2657" s="141"/>
      <c r="BY2657" s="141"/>
      <c r="BZ2657" s="141"/>
      <c r="CA2657" s="141"/>
      <c r="CB2657" s="141"/>
      <c r="CC2657" s="141"/>
      <c r="CD2657" s="141"/>
      <c r="CE2657" s="141"/>
      <c r="CF2657" s="141"/>
      <c r="CG2657" s="141"/>
    </row>
    <row r="2658" spans="1:85" x14ac:dyDescent="0.35">
      <c r="A2658" s="155" t="s">
        <v>5537</v>
      </c>
      <c r="B2658" s="139" t="s">
        <v>4075</v>
      </c>
      <c r="C2658" s="18">
        <v>43790</v>
      </c>
      <c r="D2658" s="144">
        <v>0</v>
      </c>
      <c r="E2658" s="141" t="s">
        <v>3013</v>
      </c>
      <c r="F2658" s="141">
        <v>4</v>
      </c>
      <c r="G2658" s="141" t="s">
        <v>3336</v>
      </c>
      <c r="H2658" s="141">
        <v>2019</v>
      </c>
      <c r="I2658" s="18"/>
      <c r="J2658" s="144"/>
      <c r="K2658" s="378"/>
      <c r="L2658" s="139" t="s">
        <v>4075</v>
      </c>
      <c r="M2658" s="141" t="s">
        <v>28</v>
      </c>
      <c r="N2658" s="248"/>
      <c r="O2658" s="141" t="s">
        <v>26</v>
      </c>
      <c r="P2658" s="141"/>
      <c r="Q2658" s="141"/>
      <c r="R2658" s="141"/>
      <c r="S2658" s="141"/>
      <c r="T2658" s="141" t="s">
        <v>5538</v>
      </c>
      <c r="U2658" s="141">
        <v>0</v>
      </c>
      <c r="V2658" s="141"/>
      <c r="W2658" s="139" t="s">
        <v>4075</v>
      </c>
      <c r="X2658" s="141" t="s">
        <v>25</v>
      </c>
      <c r="Y2658" s="141" t="s">
        <v>27</v>
      </c>
      <c r="Z2658" s="141"/>
      <c r="AA2658" s="141" t="s">
        <v>34</v>
      </c>
      <c r="AB2658" s="141"/>
      <c r="AC2658" s="139" t="s">
        <v>18047</v>
      </c>
      <c r="AD2658" s="380"/>
      <c r="AE2658" s="139" t="s">
        <v>4</v>
      </c>
      <c r="AF2658" s="139" t="s">
        <v>13073</v>
      </c>
      <c r="AG2658" s="139" t="s">
        <v>4</v>
      </c>
      <c r="AH2658" s="139" t="s">
        <v>1380</v>
      </c>
      <c r="AI2658" s="139" t="s">
        <v>15678</v>
      </c>
      <c r="AJ2658" s="139"/>
      <c r="AK2658" s="139" t="s">
        <v>15678</v>
      </c>
      <c r="AL2658" s="139" t="s">
        <v>1563</v>
      </c>
      <c r="AM2658" s="141"/>
      <c r="AN2658" s="141" t="s">
        <v>8</v>
      </c>
      <c r="AO2658" s="139"/>
      <c r="AP2658" s="139" t="s">
        <v>1563</v>
      </c>
      <c r="AQ2658" s="139"/>
      <c r="AR2658" s="381"/>
      <c r="AS2658" s="139" t="s">
        <v>4075</v>
      </c>
      <c r="AT2658" s="141" t="s">
        <v>43</v>
      </c>
      <c r="AU2658" s="141">
        <v>105</v>
      </c>
      <c r="AV2658" s="383"/>
      <c r="AW2658" s="385"/>
      <c r="AX2658" s="139" t="s">
        <v>1616</v>
      </c>
      <c r="AY2658" t="s">
        <v>18850</v>
      </c>
      <c r="BA2658" s="381"/>
      <c r="BB2658" s="139" t="s">
        <v>1446</v>
      </c>
      <c r="BC2658" s="166"/>
      <c r="BD2658" s="166"/>
      <c r="BE2658" s="166"/>
      <c r="BF2658" s="166"/>
      <c r="BG2658" s="166"/>
      <c r="BH2658" s="308"/>
      <c r="BI2658" s="308"/>
      <c r="BJ2658" s="141" t="s">
        <v>26</v>
      </c>
      <c r="BK2658" s="141" t="s">
        <v>26</v>
      </c>
      <c r="BL2658" s="141"/>
      <c r="BM2658" s="141"/>
      <c r="BN2658" s="139" t="s">
        <v>4075</v>
      </c>
      <c r="BQ2658" s="141"/>
      <c r="BV2658" s="141"/>
      <c r="BX2658" s="141"/>
      <c r="BY2658" s="141"/>
      <c r="BZ2658" s="141"/>
      <c r="CA2658" s="141"/>
      <c r="CB2658" s="141"/>
      <c r="CC2658" s="141"/>
      <c r="CD2658" s="141"/>
      <c r="CE2658" s="141"/>
      <c r="CF2658" s="141"/>
      <c r="CG2658" s="141"/>
    </row>
    <row r="2659" spans="1:85" x14ac:dyDescent="0.35">
      <c r="A2659" s="155" t="s">
        <v>5524</v>
      </c>
      <c r="B2659" s="139" t="s">
        <v>4075</v>
      </c>
      <c r="C2659" s="18">
        <v>43791</v>
      </c>
      <c r="D2659" s="144">
        <v>0</v>
      </c>
      <c r="E2659" s="141" t="s">
        <v>3013</v>
      </c>
      <c r="F2659" s="141">
        <v>4</v>
      </c>
      <c r="G2659" s="141" t="s">
        <v>3336</v>
      </c>
      <c r="H2659" s="141">
        <v>2019</v>
      </c>
      <c r="I2659" s="18">
        <v>43791</v>
      </c>
      <c r="J2659" s="144">
        <v>0.25833333333333336</v>
      </c>
      <c r="K2659" s="378"/>
      <c r="L2659" s="139" t="s">
        <v>4075</v>
      </c>
      <c r="M2659" s="141" t="s">
        <v>28</v>
      </c>
      <c r="N2659" s="248"/>
      <c r="O2659" s="141" t="s">
        <v>26</v>
      </c>
      <c r="P2659" s="141"/>
      <c r="Q2659" s="141" t="s">
        <v>5525</v>
      </c>
      <c r="R2659" s="141" t="s">
        <v>5526</v>
      </c>
      <c r="S2659" s="141"/>
      <c r="T2659" s="141" t="s">
        <v>5527</v>
      </c>
      <c r="U2659" s="141">
        <v>118194986</v>
      </c>
      <c r="V2659" s="141"/>
      <c r="W2659" s="139" t="s">
        <v>4075</v>
      </c>
      <c r="X2659" s="141" t="s">
        <v>25</v>
      </c>
      <c r="Y2659" s="141" t="s">
        <v>27</v>
      </c>
      <c r="Z2659" s="141"/>
      <c r="AA2659" s="141" t="s">
        <v>34</v>
      </c>
      <c r="AB2659" s="141"/>
      <c r="AC2659" s="139" t="s">
        <v>18049</v>
      </c>
      <c r="AD2659" s="380"/>
      <c r="AE2659" s="139" t="s">
        <v>102</v>
      </c>
      <c r="AF2659" s="139" t="s">
        <v>13068</v>
      </c>
      <c r="AG2659" s="139" t="s">
        <v>102</v>
      </c>
      <c r="AH2659" s="139" t="s">
        <v>1378</v>
      </c>
      <c r="AI2659" s="139" t="s">
        <v>1398</v>
      </c>
      <c r="AJ2659" s="139" t="s">
        <v>1563</v>
      </c>
      <c r="AK2659" s="139"/>
      <c r="AL2659" s="139"/>
      <c r="AM2659" s="141"/>
      <c r="AN2659" s="141" t="s">
        <v>8</v>
      </c>
      <c r="AO2659" s="139"/>
      <c r="AP2659" s="139" t="s">
        <v>1563</v>
      </c>
      <c r="AQ2659" s="139"/>
      <c r="AR2659" s="381"/>
      <c r="AS2659" s="139" t="s">
        <v>4075</v>
      </c>
      <c r="AT2659" s="141" t="s">
        <v>1404</v>
      </c>
      <c r="AU2659" s="141"/>
      <c r="AV2659" s="383"/>
      <c r="AW2659" s="385"/>
      <c r="AX2659" s="139" t="s">
        <v>119</v>
      </c>
      <c r="AY2659" t="s">
        <v>19392</v>
      </c>
      <c r="BA2659" s="381"/>
      <c r="BB2659" s="139" t="s">
        <v>17</v>
      </c>
      <c r="BC2659" s="166"/>
      <c r="BD2659" s="166"/>
      <c r="BE2659" s="166"/>
      <c r="BF2659" s="166"/>
      <c r="BG2659" s="166"/>
      <c r="BH2659" s="308"/>
      <c r="BI2659" s="308"/>
      <c r="BJ2659" s="141" t="s">
        <v>26</v>
      </c>
      <c r="BK2659" s="141" t="s">
        <v>26</v>
      </c>
      <c r="BL2659" s="141"/>
      <c r="BM2659" s="141"/>
      <c r="BN2659" s="139" t="s">
        <v>4075</v>
      </c>
      <c r="BQ2659" s="141"/>
      <c r="BV2659" s="141"/>
      <c r="BX2659" s="141"/>
      <c r="BY2659" s="141"/>
      <c r="BZ2659" s="141"/>
      <c r="CA2659" s="141"/>
      <c r="CB2659" s="141"/>
      <c r="CC2659" s="141"/>
      <c r="CD2659" s="141"/>
      <c r="CE2659" s="141"/>
      <c r="CF2659" s="141"/>
      <c r="CG2659" s="141"/>
    </row>
    <row r="2660" spans="1:85" x14ac:dyDescent="0.35">
      <c r="A2660" s="155" t="s">
        <v>5528</v>
      </c>
      <c r="B2660" s="139" t="s">
        <v>4075</v>
      </c>
      <c r="C2660" s="18">
        <v>43791</v>
      </c>
      <c r="D2660" s="144">
        <v>0</v>
      </c>
      <c r="E2660" s="141" t="s">
        <v>3013</v>
      </c>
      <c r="F2660" s="141">
        <v>4</v>
      </c>
      <c r="G2660" s="141" t="s">
        <v>3336</v>
      </c>
      <c r="H2660" s="141">
        <v>2019</v>
      </c>
      <c r="I2660" s="18">
        <v>43791</v>
      </c>
      <c r="J2660" s="144">
        <v>0.1875</v>
      </c>
      <c r="K2660" s="378"/>
      <c r="L2660" s="139" t="s">
        <v>4075</v>
      </c>
      <c r="M2660" s="141" t="s">
        <v>28</v>
      </c>
      <c r="N2660" s="248"/>
      <c r="O2660" s="141" t="s">
        <v>26</v>
      </c>
      <c r="P2660" s="141"/>
      <c r="Q2660" s="141" t="s">
        <v>5529</v>
      </c>
      <c r="R2660" s="141" t="s">
        <v>5530</v>
      </c>
      <c r="S2660" s="141"/>
      <c r="T2660" s="141" t="s">
        <v>5531</v>
      </c>
      <c r="U2660" s="141">
        <v>118195583</v>
      </c>
      <c r="V2660" s="141"/>
      <c r="W2660" s="139" t="s">
        <v>4075</v>
      </c>
      <c r="X2660" s="141" t="s">
        <v>25</v>
      </c>
      <c r="Y2660" s="141" t="s">
        <v>27</v>
      </c>
      <c r="Z2660" s="141"/>
      <c r="AA2660" s="141" t="s">
        <v>34</v>
      </c>
      <c r="AB2660" s="141"/>
      <c r="AC2660" s="139" t="s">
        <v>18049</v>
      </c>
      <c r="AD2660" s="380"/>
      <c r="AE2660" s="139" t="s">
        <v>4</v>
      </c>
      <c r="AF2660" s="139" t="s">
        <v>13073</v>
      </c>
      <c r="AG2660" s="139" t="s">
        <v>4</v>
      </c>
      <c r="AH2660" s="139" t="s">
        <v>1380</v>
      </c>
      <c r="AI2660" s="139" t="s">
        <v>15678</v>
      </c>
      <c r="AJ2660" s="139"/>
      <c r="AK2660" s="139" t="s">
        <v>15678</v>
      </c>
      <c r="AL2660" s="139" t="s">
        <v>11</v>
      </c>
      <c r="AM2660" s="141"/>
      <c r="AN2660" s="141" t="s">
        <v>8</v>
      </c>
      <c r="AO2660" s="139"/>
      <c r="AP2660" s="139" t="s">
        <v>11</v>
      </c>
      <c r="AQ2660" s="139"/>
      <c r="AR2660" s="381"/>
      <c r="AS2660" s="139" t="s">
        <v>4075</v>
      </c>
      <c r="AT2660" s="141" t="s">
        <v>44</v>
      </c>
      <c r="AU2660" s="141">
        <v>282</v>
      </c>
      <c r="AV2660" s="383"/>
      <c r="AW2660" s="385"/>
      <c r="AX2660" s="139" t="s">
        <v>5502</v>
      </c>
      <c r="AY2660" t="s">
        <v>19393</v>
      </c>
      <c r="BA2660" s="381"/>
      <c r="BB2660" s="139" t="s">
        <v>1446</v>
      </c>
      <c r="BC2660" s="166"/>
      <c r="BD2660" s="166"/>
      <c r="BE2660" s="166"/>
      <c r="BF2660" s="166"/>
      <c r="BG2660" s="166"/>
      <c r="BH2660" s="308"/>
      <c r="BI2660" s="308"/>
      <c r="BJ2660" s="141" t="s">
        <v>26</v>
      </c>
      <c r="BK2660" s="141" t="s">
        <v>26</v>
      </c>
      <c r="BL2660" s="141"/>
      <c r="BM2660" s="141"/>
      <c r="BN2660" s="139" t="s">
        <v>4075</v>
      </c>
      <c r="BQ2660" s="141" t="s">
        <v>16054</v>
      </c>
      <c r="BR2660" s="135" t="s">
        <v>15700</v>
      </c>
      <c r="BT2660" s="135" t="s">
        <v>15354</v>
      </c>
      <c r="BU2660" s="135" t="s">
        <v>13278</v>
      </c>
      <c r="BV2660" s="141" t="s">
        <v>13260</v>
      </c>
      <c r="BW2660" s="135" t="s">
        <v>13285</v>
      </c>
      <c r="BX2660" s="141" t="s">
        <v>15681</v>
      </c>
      <c r="BY2660" s="141" t="s">
        <v>15681</v>
      </c>
      <c r="BZ2660" s="141" t="s">
        <v>26</v>
      </c>
      <c r="CA2660" s="141" t="s">
        <v>1848</v>
      </c>
      <c r="CB2660" s="141"/>
      <c r="CC2660" s="141" t="s">
        <v>15686</v>
      </c>
      <c r="CD2660" s="141" t="s">
        <v>15683</v>
      </c>
      <c r="CE2660" s="141" t="s">
        <v>15450</v>
      </c>
      <c r="CF2660" s="141" t="s">
        <v>15451</v>
      </c>
      <c r="CG2660" s="141" t="s">
        <v>4004</v>
      </c>
    </row>
    <row r="2661" spans="1:85" x14ac:dyDescent="0.35">
      <c r="A2661" s="155" t="s">
        <v>5520</v>
      </c>
      <c r="B2661" s="139" t="s">
        <v>4075</v>
      </c>
      <c r="C2661" s="18">
        <v>43794</v>
      </c>
      <c r="D2661" s="144">
        <v>0</v>
      </c>
      <c r="E2661" s="141" t="s">
        <v>2410</v>
      </c>
      <c r="F2661" s="141">
        <v>4</v>
      </c>
      <c r="G2661" s="141" t="s">
        <v>3336</v>
      </c>
      <c r="H2661" s="141">
        <v>2019</v>
      </c>
      <c r="I2661" s="18">
        <v>43794</v>
      </c>
      <c r="J2661" s="144">
        <v>0.62986111111111109</v>
      </c>
      <c r="K2661" s="378"/>
      <c r="L2661" s="139" t="s">
        <v>4075</v>
      </c>
      <c r="M2661" s="141" t="s">
        <v>28</v>
      </c>
      <c r="N2661" s="248"/>
      <c r="O2661" s="141" t="s">
        <v>26</v>
      </c>
      <c r="P2661" s="141"/>
      <c r="Q2661" s="141" t="s">
        <v>5521</v>
      </c>
      <c r="R2661" s="141" t="s">
        <v>5522</v>
      </c>
      <c r="S2661" s="141"/>
      <c r="T2661" s="141" t="s">
        <v>5523</v>
      </c>
      <c r="U2661" s="141">
        <v>0</v>
      </c>
      <c r="V2661" s="141"/>
      <c r="W2661" s="139" t="s">
        <v>4075</v>
      </c>
      <c r="X2661" s="141" t="s">
        <v>25</v>
      </c>
      <c r="Y2661" s="141" t="s">
        <v>27</v>
      </c>
      <c r="Z2661" s="141"/>
      <c r="AA2661" s="141" t="s">
        <v>34</v>
      </c>
      <c r="AB2661" s="141" t="s">
        <v>34</v>
      </c>
      <c r="AC2661" s="139" t="s">
        <v>18050</v>
      </c>
      <c r="AD2661" s="380"/>
      <c r="AE2661" s="139" t="s">
        <v>107</v>
      </c>
      <c r="AF2661" s="139" t="s">
        <v>13076</v>
      </c>
      <c r="AG2661" s="139" t="s">
        <v>4130</v>
      </c>
      <c r="AH2661" s="139" t="s">
        <v>1380</v>
      </c>
      <c r="AI2661" s="139" t="s">
        <v>1518</v>
      </c>
      <c r="AJ2661" s="139"/>
      <c r="AK2661" s="139" t="s">
        <v>1518</v>
      </c>
      <c r="AL2661" s="139" t="s">
        <v>46</v>
      </c>
      <c r="AM2661" s="141"/>
      <c r="AN2661" s="141" t="s">
        <v>8</v>
      </c>
      <c r="AO2661" s="139"/>
      <c r="AP2661" s="139" t="s">
        <v>46</v>
      </c>
      <c r="AQ2661" s="139"/>
      <c r="AR2661" s="381"/>
      <c r="AS2661" s="139" t="s">
        <v>4075</v>
      </c>
      <c r="AT2661" s="141" t="s">
        <v>1404</v>
      </c>
      <c r="AU2661" s="141"/>
      <c r="AV2661" s="383"/>
      <c r="AW2661" s="385"/>
      <c r="AX2661" s="139" t="s">
        <v>3723</v>
      </c>
      <c r="AY2661" t="s">
        <v>18511</v>
      </c>
      <c r="BA2661" s="381"/>
      <c r="BB2661" s="139" t="s">
        <v>1450</v>
      </c>
      <c r="BC2661" s="166"/>
      <c r="BD2661" s="166"/>
      <c r="BE2661" s="166"/>
      <c r="BF2661" s="166"/>
      <c r="BG2661" s="166"/>
      <c r="BH2661" s="308"/>
      <c r="BI2661" s="308"/>
      <c r="BJ2661" s="141" t="s">
        <v>26</v>
      </c>
      <c r="BK2661" s="141" t="s">
        <v>26</v>
      </c>
      <c r="BL2661" s="141"/>
      <c r="BM2661" s="141"/>
      <c r="BN2661" s="139" t="s">
        <v>4075</v>
      </c>
      <c r="BQ2661" s="141"/>
      <c r="BV2661" s="141"/>
      <c r="BX2661" s="141"/>
      <c r="BY2661" s="141"/>
      <c r="BZ2661" s="141"/>
      <c r="CA2661" s="141"/>
      <c r="CB2661" s="141"/>
      <c r="CC2661" s="141"/>
      <c r="CD2661" s="141"/>
      <c r="CE2661" s="141"/>
      <c r="CF2661" s="141"/>
      <c r="CG2661" s="141"/>
    </row>
    <row r="2662" spans="1:85" x14ac:dyDescent="0.35">
      <c r="A2662" s="155" t="s">
        <v>5513</v>
      </c>
      <c r="B2662" s="139" t="s">
        <v>4075</v>
      </c>
      <c r="C2662" s="18">
        <v>43795</v>
      </c>
      <c r="D2662" s="144">
        <v>0.76828703703703705</v>
      </c>
      <c r="E2662" s="141" t="s">
        <v>2410</v>
      </c>
      <c r="F2662" s="141">
        <v>4</v>
      </c>
      <c r="G2662" s="141" t="s">
        <v>3336</v>
      </c>
      <c r="H2662" s="141">
        <v>2019</v>
      </c>
      <c r="I2662" s="18">
        <v>43795</v>
      </c>
      <c r="J2662" s="144">
        <v>0.7680555555555556</v>
      </c>
      <c r="K2662" s="378"/>
      <c r="L2662" s="139" t="s">
        <v>4075</v>
      </c>
      <c r="M2662" s="141" t="s">
        <v>28</v>
      </c>
      <c r="N2662" s="248">
        <v>44266</v>
      </c>
      <c r="O2662" s="141" t="s">
        <v>25</v>
      </c>
      <c r="P2662" s="141"/>
      <c r="Q2662" s="141" t="s">
        <v>5514</v>
      </c>
      <c r="R2662" s="141"/>
      <c r="S2662" s="141"/>
      <c r="T2662" s="141" t="s">
        <v>17155</v>
      </c>
      <c r="U2662" s="141"/>
      <c r="V2662" s="141"/>
      <c r="W2662" s="139" t="s">
        <v>4075</v>
      </c>
      <c r="X2662" s="141" t="s">
        <v>25</v>
      </c>
      <c r="Y2662" s="141" t="s">
        <v>27</v>
      </c>
      <c r="Z2662" s="141"/>
      <c r="AA2662" s="141" t="s">
        <v>34</v>
      </c>
      <c r="AB2662" s="141"/>
      <c r="AC2662" s="139" t="s">
        <v>6</v>
      </c>
      <c r="AD2662" s="380"/>
      <c r="AE2662" s="139" t="s">
        <v>4</v>
      </c>
      <c r="AF2662" s="139" t="s">
        <v>13073</v>
      </c>
      <c r="AG2662" s="139" t="s">
        <v>4</v>
      </c>
      <c r="AH2662" s="139" t="s">
        <v>1380</v>
      </c>
      <c r="AI2662" s="139" t="s">
        <v>15678</v>
      </c>
      <c r="AJ2662" s="139"/>
      <c r="AK2662" s="139" t="s">
        <v>15678</v>
      </c>
      <c r="AL2662" s="139" t="s">
        <v>1649</v>
      </c>
      <c r="AM2662" s="141" t="s">
        <v>9</v>
      </c>
      <c r="AN2662" s="141" t="s">
        <v>8</v>
      </c>
      <c r="AO2662" s="139"/>
      <c r="AP2662" s="139" t="s">
        <v>1649</v>
      </c>
      <c r="AQ2662" s="139"/>
      <c r="AR2662" s="381"/>
      <c r="AS2662" s="139" t="s">
        <v>4075</v>
      </c>
      <c r="AT2662" s="141" t="s">
        <v>43</v>
      </c>
      <c r="AU2662" s="141">
        <v>330</v>
      </c>
      <c r="AV2662" s="383"/>
      <c r="AW2662" s="385"/>
      <c r="AX2662" s="139" t="s">
        <v>65</v>
      </c>
      <c r="AY2662" t="s">
        <v>18583</v>
      </c>
      <c r="BA2662" s="381"/>
      <c r="BB2662" s="139" t="s">
        <v>1451</v>
      </c>
      <c r="BC2662" s="166"/>
      <c r="BD2662" s="166"/>
      <c r="BE2662" s="166"/>
      <c r="BF2662" s="166"/>
      <c r="BG2662" s="166"/>
      <c r="BH2662" s="308"/>
      <c r="BI2662" s="308"/>
      <c r="BJ2662" s="141" t="s">
        <v>26</v>
      </c>
      <c r="BK2662" s="141" t="s">
        <v>26</v>
      </c>
      <c r="BL2662" s="141"/>
      <c r="BM2662" s="141"/>
      <c r="BN2662" s="139" t="s">
        <v>4075</v>
      </c>
      <c r="BQ2662" s="141"/>
      <c r="BV2662" s="141"/>
      <c r="BX2662" s="141"/>
      <c r="BY2662" s="141"/>
      <c r="BZ2662" s="141"/>
      <c r="CA2662" s="141"/>
      <c r="CB2662" s="141"/>
      <c r="CC2662" s="141"/>
      <c r="CD2662" s="141"/>
      <c r="CE2662" s="141"/>
      <c r="CF2662" s="141"/>
      <c r="CG2662" s="141"/>
    </row>
    <row r="2663" spans="1:85" x14ac:dyDescent="0.35">
      <c r="A2663" s="155" t="s">
        <v>5515</v>
      </c>
      <c r="B2663" s="139" t="s">
        <v>4075</v>
      </c>
      <c r="C2663" s="18">
        <v>43795</v>
      </c>
      <c r="D2663" s="144">
        <v>0</v>
      </c>
      <c r="E2663" s="141" t="s">
        <v>2410</v>
      </c>
      <c r="F2663" s="141">
        <v>4</v>
      </c>
      <c r="G2663" s="141" t="s">
        <v>3336</v>
      </c>
      <c r="H2663" s="141">
        <v>2019</v>
      </c>
      <c r="I2663" s="18">
        <v>43795</v>
      </c>
      <c r="J2663" s="144"/>
      <c r="K2663" s="378"/>
      <c r="L2663" s="139" t="s">
        <v>4075</v>
      </c>
      <c r="M2663" s="141" t="s">
        <v>28</v>
      </c>
      <c r="N2663" s="248"/>
      <c r="O2663" s="141" t="s">
        <v>26</v>
      </c>
      <c r="P2663" s="141"/>
      <c r="Q2663" s="141" t="s">
        <v>5516</v>
      </c>
      <c r="R2663" s="141"/>
      <c r="S2663" s="141"/>
      <c r="T2663" s="141" t="s">
        <v>5517</v>
      </c>
      <c r="U2663" s="141">
        <v>0</v>
      </c>
      <c r="V2663" s="141"/>
      <c r="W2663" s="139" t="s">
        <v>4075</v>
      </c>
      <c r="X2663" s="141" t="s">
        <v>25</v>
      </c>
      <c r="Y2663" s="141" t="s">
        <v>27</v>
      </c>
      <c r="Z2663" s="141"/>
      <c r="AA2663" s="141" t="s">
        <v>34</v>
      </c>
      <c r="AB2663" s="141" t="s">
        <v>34</v>
      </c>
      <c r="AC2663" s="139" t="s">
        <v>18050</v>
      </c>
      <c r="AD2663" s="380"/>
      <c r="AE2663" s="139" t="s">
        <v>102</v>
      </c>
      <c r="AF2663" s="139" t="s">
        <v>13068</v>
      </c>
      <c r="AG2663" s="139" t="s">
        <v>102</v>
      </c>
      <c r="AH2663" s="139" t="s">
        <v>1378</v>
      </c>
      <c r="AI2663" s="139" t="s">
        <v>1398</v>
      </c>
      <c r="AJ2663" s="139" t="s">
        <v>1420</v>
      </c>
      <c r="AK2663" s="139"/>
      <c r="AL2663" s="139"/>
      <c r="AM2663" s="141"/>
      <c r="AN2663" s="141" t="s">
        <v>8</v>
      </c>
      <c r="AO2663" s="139"/>
      <c r="AP2663" s="139" t="s">
        <v>1420</v>
      </c>
      <c r="AQ2663" s="139" t="s">
        <v>5518</v>
      </c>
      <c r="AR2663" s="381"/>
      <c r="AS2663" s="139" t="s">
        <v>4075</v>
      </c>
      <c r="AT2663" s="141" t="s">
        <v>44</v>
      </c>
      <c r="AU2663" s="141">
        <v>575</v>
      </c>
      <c r="AV2663" s="383"/>
      <c r="AW2663" s="385"/>
      <c r="AX2663" s="139" t="s">
        <v>5519</v>
      </c>
      <c r="AY2663" t="s">
        <v>18293</v>
      </c>
      <c r="BA2663" s="381"/>
      <c r="BB2663" s="139" t="s">
        <v>1483</v>
      </c>
      <c r="BC2663" s="166"/>
      <c r="BD2663" s="166"/>
      <c r="BE2663" s="166"/>
      <c r="BF2663" s="166"/>
      <c r="BG2663" s="166"/>
      <c r="BH2663" s="308"/>
      <c r="BI2663" s="308"/>
      <c r="BJ2663" s="141" t="s">
        <v>26</v>
      </c>
      <c r="BK2663" s="141" t="s">
        <v>26</v>
      </c>
      <c r="BL2663" s="141"/>
      <c r="BM2663" s="141"/>
      <c r="BN2663" s="139" t="s">
        <v>4075</v>
      </c>
      <c r="BQ2663" s="141"/>
      <c r="BV2663" s="141"/>
      <c r="BX2663" s="141"/>
      <c r="BY2663" s="141"/>
      <c r="BZ2663" s="141"/>
      <c r="CA2663" s="141"/>
      <c r="CB2663" s="141"/>
      <c r="CC2663" s="141"/>
      <c r="CD2663" s="141"/>
      <c r="CE2663" s="141"/>
      <c r="CF2663" s="141"/>
      <c r="CG2663" s="141"/>
    </row>
    <row r="2664" spans="1:85" x14ac:dyDescent="0.35">
      <c r="A2664" s="155" t="s">
        <v>5503</v>
      </c>
      <c r="B2664" s="139" t="s">
        <v>4075</v>
      </c>
      <c r="C2664" s="18">
        <v>43796</v>
      </c>
      <c r="D2664" s="144">
        <v>0</v>
      </c>
      <c r="E2664" s="141" t="s">
        <v>2410</v>
      </c>
      <c r="F2664" s="141">
        <v>4</v>
      </c>
      <c r="G2664" s="141" t="s">
        <v>3336</v>
      </c>
      <c r="H2664" s="141">
        <v>2019</v>
      </c>
      <c r="I2664" s="18">
        <v>43796</v>
      </c>
      <c r="J2664" s="144">
        <v>0.65</v>
      </c>
      <c r="K2664" s="378"/>
      <c r="L2664" s="139" t="s">
        <v>4075</v>
      </c>
      <c r="M2664" s="141" t="s">
        <v>28</v>
      </c>
      <c r="N2664" s="248"/>
      <c r="O2664" s="141" t="s">
        <v>26</v>
      </c>
      <c r="P2664" s="141"/>
      <c r="Q2664" s="141" t="s">
        <v>5504</v>
      </c>
      <c r="R2664" s="141" t="s">
        <v>5505</v>
      </c>
      <c r="S2664" s="141"/>
      <c r="T2664" s="141" t="s">
        <v>5506</v>
      </c>
      <c r="U2664" s="141">
        <v>0</v>
      </c>
      <c r="V2664" s="141"/>
      <c r="W2664" s="139" t="s">
        <v>4075</v>
      </c>
      <c r="X2664" s="141" t="s">
        <v>25</v>
      </c>
      <c r="Y2664" s="141" t="s">
        <v>27</v>
      </c>
      <c r="Z2664" s="141"/>
      <c r="AA2664" s="141" t="s">
        <v>34</v>
      </c>
      <c r="AB2664" s="141"/>
      <c r="AC2664" s="139" t="s">
        <v>18049</v>
      </c>
      <c r="AD2664" s="380"/>
      <c r="AE2664" s="139" t="s">
        <v>106</v>
      </c>
      <c r="AF2664" s="139" t="s">
        <v>13072</v>
      </c>
      <c r="AG2664" s="139" t="s">
        <v>5507</v>
      </c>
      <c r="AH2664" s="139"/>
      <c r="AI2664" s="139"/>
      <c r="AJ2664" s="139"/>
      <c r="AK2664" s="139"/>
      <c r="AL2664" s="139"/>
      <c r="AM2664" s="141"/>
      <c r="AN2664" s="141" t="s">
        <v>8</v>
      </c>
      <c r="AO2664" s="139"/>
      <c r="AP2664" s="139" t="s">
        <v>46</v>
      </c>
      <c r="AQ2664" s="139"/>
      <c r="AR2664" s="381"/>
      <c r="AS2664" s="139" t="s">
        <v>4075</v>
      </c>
      <c r="AT2664" s="141" t="s">
        <v>43</v>
      </c>
      <c r="AU2664" s="141">
        <v>246</v>
      </c>
      <c r="AV2664" s="383"/>
      <c r="AW2664" s="385"/>
      <c r="AX2664" s="139" t="s">
        <v>5508</v>
      </c>
      <c r="AY2664" t="s">
        <v>18287</v>
      </c>
      <c r="BA2664" s="381"/>
      <c r="BB2664" s="139" t="s">
        <v>1452</v>
      </c>
      <c r="BC2664" s="166"/>
      <c r="BD2664" s="166"/>
      <c r="BE2664" s="166"/>
      <c r="BF2664" s="166"/>
      <c r="BG2664" s="166"/>
      <c r="BH2664" s="308"/>
      <c r="BI2664" s="308"/>
      <c r="BJ2664" s="141" t="s">
        <v>26</v>
      </c>
      <c r="BK2664" s="141" t="s">
        <v>26</v>
      </c>
      <c r="BL2664" s="141"/>
      <c r="BM2664" s="141"/>
      <c r="BN2664" s="139" t="s">
        <v>4075</v>
      </c>
      <c r="BQ2664" s="141"/>
      <c r="BV2664" s="141"/>
      <c r="BX2664" s="141"/>
      <c r="BY2664" s="141"/>
      <c r="BZ2664" s="141"/>
      <c r="CA2664" s="141"/>
      <c r="CB2664" s="141"/>
      <c r="CC2664" s="141"/>
      <c r="CD2664" s="141"/>
      <c r="CE2664" s="141"/>
      <c r="CF2664" s="141"/>
      <c r="CG2664" s="141"/>
    </row>
    <row r="2665" spans="1:85" x14ac:dyDescent="0.35">
      <c r="A2665" s="155" t="s">
        <v>5509</v>
      </c>
      <c r="B2665" s="139" t="s">
        <v>4075</v>
      </c>
      <c r="C2665" s="18">
        <v>43796</v>
      </c>
      <c r="D2665" s="144">
        <v>0</v>
      </c>
      <c r="E2665" s="141" t="s">
        <v>2410</v>
      </c>
      <c r="F2665" s="141">
        <v>4</v>
      </c>
      <c r="G2665" s="141" t="s">
        <v>3336</v>
      </c>
      <c r="H2665" s="141">
        <v>2019</v>
      </c>
      <c r="I2665" s="18">
        <v>43795</v>
      </c>
      <c r="J2665" s="144">
        <v>0.83750000000000002</v>
      </c>
      <c r="K2665" s="378"/>
      <c r="L2665" s="139" t="s">
        <v>4075</v>
      </c>
      <c r="M2665" s="141" t="s">
        <v>28</v>
      </c>
      <c r="N2665" s="248"/>
      <c r="O2665" s="141" t="s">
        <v>26</v>
      </c>
      <c r="P2665" s="141"/>
      <c r="Q2665" s="141" t="s">
        <v>5510</v>
      </c>
      <c r="R2665" s="141" t="s">
        <v>5511</v>
      </c>
      <c r="S2665" s="141"/>
      <c r="T2665" s="141" t="s">
        <v>5512</v>
      </c>
      <c r="U2665" s="141">
        <v>0</v>
      </c>
      <c r="V2665" s="141"/>
      <c r="W2665" s="139" t="s">
        <v>4075</v>
      </c>
      <c r="X2665" s="141" t="s">
        <v>25</v>
      </c>
      <c r="Y2665" s="141" t="s">
        <v>27</v>
      </c>
      <c r="Z2665" s="141"/>
      <c r="AA2665" s="141" t="s">
        <v>34</v>
      </c>
      <c r="AB2665" s="141" t="s">
        <v>34</v>
      </c>
      <c r="AC2665" s="139" t="s">
        <v>18047</v>
      </c>
      <c r="AD2665" s="380"/>
      <c r="AE2665" s="139" t="s">
        <v>4</v>
      </c>
      <c r="AF2665" s="139" t="s">
        <v>13073</v>
      </c>
      <c r="AG2665" s="139" t="s">
        <v>4</v>
      </c>
      <c r="AH2665" s="139" t="s">
        <v>1380</v>
      </c>
      <c r="AI2665" s="139" t="s">
        <v>15678</v>
      </c>
      <c r="AJ2665" s="139"/>
      <c r="AK2665" s="139" t="s">
        <v>15678</v>
      </c>
      <c r="AL2665" s="139" t="s">
        <v>1563</v>
      </c>
      <c r="AM2665" s="141"/>
      <c r="AN2665" s="141" t="s">
        <v>8</v>
      </c>
      <c r="AO2665" s="139"/>
      <c r="AP2665" s="139" t="s">
        <v>1563</v>
      </c>
      <c r="AQ2665" s="139"/>
      <c r="AR2665" s="381"/>
      <c r="AS2665" s="139" t="s">
        <v>4075</v>
      </c>
      <c r="AT2665" s="141" t="s">
        <v>43</v>
      </c>
      <c r="AU2665" s="141">
        <v>500</v>
      </c>
      <c r="AV2665" s="383"/>
      <c r="AW2665" s="385"/>
      <c r="AX2665" s="139" t="s">
        <v>1431</v>
      </c>
      <c r="AY2665" t="s">
        <v>18485</v>
      </c>
      <c r="BA2665" s="381"/>
      <c r="BB2665" s="139" t="s">
        <v>1446</v>
      </c>
      <c r="BC2665" s="166"/>
      <c r="BD2665" s="166"/>
      <c r="BE2665" s="166"/>
      <c r="BF2665" s="166"/>
      <c r="BG2665" s="166"/>
      <c r="BH2665" s="308"/>
      <c r="BI2665" s="308"/>
      <c r="BJ2665" s="141" t="s">
        <v>26</v>
      </c>
      <c r="BK2665" s="141" t="s">
        <v>26</v>
      </c>
      <c r="BL2665" s="141"/>
      <c r="BM2665" s="141"/>
      <c r="BN2665" s="139" t="s">
        <v>4075</v>
      </c>
      <c r="BQ2665" s="141" t="s">
        <v>16055</v>
      </c>
      <c r="BR2665" s="135" t="s">
        <v>15685</v>
      </c>
      <c r="BT2665" s="135" t="s">
        <v>15370</v>
      </c>
      <c r="BU2665" s="135" t="s">
        <v>15410</v>
      </c>
      <c r="BV2665" s="141" t="s">
        <v>13277</v>
      </c>
      <c r="BW2665" s="135" t="s">
        <v>13284</v>
      </c>
      <c r="BX2665" s="141" t="s">
        <v>12</v>
      </c>
      <c r="BY2665" s="141" t="s">
        <v>12</v>
      </c>
      <c r="BZ2665" s="141" t="s">
        <v>26</v>
      </c>
      <c r="CA2665" s="141" t="s">
        <v>1848</v>
      </c>
      <c r="CB2665" s="141"/>
      <c r="CC2665" s="141" t="s">
        <v>15686</v>
      </c>
      <c r="CD2665" s="141" t="s">
        <v>15683</v>
      </c>
      <c r="CE2665" s="141" t="s">
        <v>13</v>
      </c>
      <c r="CF2665" s="141" t="s">
        <v>15454</v>
      </c>
      <c r="CG2665" s="141" t="s">
        <v>4004</v>
      </c>
    </row>
    <row r="2666" spans="1:85" x14ac:dyDescent="0.35">
      <c r="A2666" s="155" t="s">
        <v>5500</v>
      </c>
      <c r="B2666" s="139" t="s">
        <v>4075</v>
      </c>
      <c r="C2666" s="18">
        <v>43798</v>
      </c>
      <c r="D2666" s="144">
        <v>0</v>
      </c>
      <c r="E2666" s="141" t="s">
        <v>2410</v>
      </c>
      <c r="F2666" s="141">
        <v>4</v>
      </c>
      <c r="G2666" s="141" t="s">
        <v>3336</v>
      </c>
      <c r="H2666" s="141">
        <v>2019</v>
      </c>
      <c r="I2666" s="18"/>
      <c r="J2666" s="144"/>
      <c r="K2666" s="378"/>
      <c r="L2666" s="139" t="s">
        <v>4075</v>
      </c>
      <c r="M2666" s="141" t="s">
        <v>29</v>
      </c>
      <c r="N2666" s="248"/>
      <c r="O2666" s="141" t="s">
        <v>26</v>
      </c>
      <c r="P2666" s="141"/>
      <c r="Q2666" s="141"/>
      <c r="R2666" s="141"/>
      <c r="S2666" s="141" t="s">
        <v>5501</v>
      </c>
      <c r="T2666" s="141"/>
      <c r="U2666" s="141">
        <v>0</v>
      </c>
      <c r="V2666" s="141"/>
      <c r="W2666" s="139" t="s">
        <v>4075</v>
      </c>
      <c r="X2666" s="141" t="s">
        <v>25</v>
      </c>
      <c r="Y2666" s="141" t="s">
        <v>27</v>
      </c>
      <c r="Z2666" s="141"/>
      <c r="AA2666" s="141" t="s">
        <v>35</v>
      </c>
      <c r="AB2666" s="141" t="s">
        <v>35</v>
      </c>
      <c r="AC2666" s="139" t="s">
        <v>18049</v>
      </c>
      <c r="AD2666" s="380"/>
      <c r="AE2666" s="139" t="s">
        <v>102</v>
      </c>
      <c r="AF2666" s="139" t="s">
        <v>13077</v>
      </c>
      <c r="AG2666" s="139" t="s">
        <v>102</v>
      </c>
      <c r="AH2666" s="139" t="s">
        <v>1378</v>
      </c>
      <c r="AI2666" s="139" t="s">
        <v>1383</v>
      </c>
      <c r="AJ2666" s="139" t="s">
        <v>1408</v>
      </c>
      <c r="AK2666" s="139"/>
      <c r="AL2666" s="139"/>
      <c r="AM2666" s="141"/>
      <c r="AN2666" s="141" t="s">
        <v>8</v>
      </c>
      <c r="AO2666" s="139"/>
      <c r="AP2666" s="139" t="s">
        <v>1408</v>
      </c>
      <c r="AQ2666" s="139"/>
      <c r="AR2666" s="381"/>
      <c r="AS2666" s="139" t="s">
        <v>4075</v>
      </c>
      <c r="AT2666" s="141" t="s">
        <v>44</v>
      </c>
      <c r="AU2666" s="141">
        <v>280</v>
      </c>
      <c r="AV2666" s="383"/>
      <c r="AW2666" s="385"/>
      <c r="AX2666" s="139" t="s">
        <v>5502</v>
      </c>
      <c r="AY2666" t="s">
        <v>19394</v>
      </c>
      <c r="BA2666" s="381"/>
      <c r="BB2666" s="139" t="s">
        <v>1452</v>
      </c>
      <c r="BC2666" s="166"/>
      <c r="BD2666" s="166"/>
      <c r="BE2666" s="166"/>
      <c r="BF2666" s="166"/>
      <c r="BG2666" s="166"/>
      <c r="BH2666" s="308"/>
      <c r="BI2666" s="308"/>
      <c r="BJ2666" s="141" t="s">
        <v>26</v>
      </c>
      <c r="BK2666" s="141" t="s">
        <v>26</v>
      </c>
      <c r="BL2666" s="141"/>
      <c r="BM2666" s="141"/>
      <c r="BN2666" s="139" t="s">
        <v>4075</v>
      </c>
      <c r="BQ2666" s="141"/>
      <c r="BV2666" s="141"/>
      <c r="BX2666" s="141"/>
      <c r="BY2666" s="141"/>
      <c r="BZ2666" s="141"/>
      <c r="CA2666" s="141"/>
      <c r="CB2666" s="141"/>
      <c r="CC2666" s="141"/>
      <c r="CD2666" s="141"/>
      <c r="CE2666" s="141"/>
      <c r="CF2666" s="141"/>
      <c r="CG2666" s="141"/>
    </row>
    <row r="2667" spans="1:85" x14ac:dyDescent="0.35">
      <c r="A2667" s="155" t="s">
        <v>5494</v>
      </c>
      <c r="B2667" s="139" t="s">
        <v>4075</v>
      </c>
      <c r="C2667" s="18">
        <v>43811</v>
      </c>
      <c r="D2667" s="144">
        <v>0</v>
      </c>
      <c r="E2667" s="141" t="s">
        <v>13280</v>
      </c>
      <c r="F2667" s="141">
        <v>4</v>
      </c>
      <c r="G2667" s="141" t="s">
        <v>13284</v>
      </c>
      <c r="H2667" s="141">
        <v>2019</v>
      </c>
      <c r="I2667" s="18">
        <v>43811</v>
      </c>
      <c r="J2667" s="144">
        <v>0.56874999999999998</v>
      </c>
      <c r="K2667" s="378"/>
      <c r="L2667" s="139" t="s">
        <v>4075</v>
      </c>
      <c r="M2667" s="141" t="s">
        <v>28</v>
      </c>
      <c r="N2667" s="248"/>
      <c r="O2667" s="141" t="s">
        <v>26</v>
      </c>
      <c r="P2667" s="141"/>
      <c r="Q2667" s="141" t="s">
        <v>5495</v>
      </c>
      <c r="R2667" s="141" t="s">
        <v>5496</v>
      </c>
      <c r="S2667" s="141"/>
      <c r="T2667" s="141" t="s">
        <v>5497</v>
      </c>
      <c r="U2667" s="141">
        <v>0</v>
      </c>
      <c r="V2667" s="141"/>
      <c r="W2667" s="139" t="s">
        <v>4075</v>
      </c>
      <c r="X2667" s="141" t="s">
        <v>25</v>
      </c>
      <c r="Y2667" s="141" t="s">
        <v>27</v>
      </c>
      <c r="Z2667" s="141"/>
      <c r="AA2667" s="141" t="s">
        <v>34</v>
      </c>
      <c r="AB2667" s="141" t="s">
        <v>34</v>
      </c>
      <c r="AC2667" s="139" t="s">
        <v>18049</v>
      </c>
      <c r="AD2667" s="380"/>
      <c r="AE2667" s="139" t="s">
        <v>102</v>
      </c>
      <c r="AF2667" s="139" t="s">
        <v>13082</v>
      </c>
      <c r="AG2667" s="139" t="s">
        <v>102</v>
      </c>
      <c r="AH2667" s="139" t="s">
        <v>1378</v>
      </c>
      <c r="AI2667" s="139" t="s">
        <v>1382</v>
      </c>
      <c r="AJ2667" s="139" t="s">
        <v>60</v>
      </c>
      <c r="AK2667" s="139"/>
      <c r="AL2667" s="139"/>
      <c r="AM2667" s="141"/>
      <c r="AN2667" s="141" t="s">
        <v>8</v>
      </c>
      <c r="AO2667" s="139"/>
      <c r="AP2667" s="139" t="s">
        <v>60</v>
      </c>
      <c r="AQ2667" s="139" t="s">
        <v>5498</v>
      </c>
      <c r="AR2667" s="381"/>
      <c r="AS2667" s="139" t="s">
        <v>4075</v>
      </c>
      <c r="AT2667" s="141" t="s">
        <v>1404</v>
      </c>
      <c r="AU2667" s="141"/>
      <c r="AV2667" s="383"/>
      <c r="AW2667" s="385"/>
      <c r="AX2667" s="139" t="s">
        <v>5499</v>
      </c>
      <c r="AY2667" t="s">
        <v>19015</v>
      </c>
      <c r="BA2667" s="381"/>
      <c r="BB2667" s="139" t="s">
        <v>1444</v>
      </c>
      <c r="BC2667" s="166"/>
      <c r="BD2667" s="166"/>
      <c r="BE2667" s="166"/>
      <c r="BF2667" s="166"/>
      <c r="BG2667" s="166"/>
      <c r="BH2667" s="308"/>
      <c r="BI2667" s="308"/>
      <c r="BJ2667" s="141" t="s">
        <v>26</v>
      </c>
      <c r="BK2667" s="141" t="s">
        <v>26</v>
      </c>
      <c r="BL2667" s="141"/>
      <c r="BM2667" s="141"/>
      <c r="BN2667" s="139" t="s">
        <v>4075</v>
      </c>
      <c r="BQ2667" s="141"/>
      <c r="BV2667" s="141"/>
      <c r="BX2667" s="141"/>
      <c r="BY2667" s="141"/>
      <c r="BZ2667" s="141"/>
      <c r="CA2667" s="141"/>
      <c r="CB2667" s="141"/>
      <c r="CC2667" s="141"/>
      <c r="CD2667" s="141"/>
      <c r="CE2667" s="141"/>
      <c r="CF2667" s="141"/>
      <c r="CG2667" s="141"/>
    </row>
    <row r="2668" spans="1:85" x14ac:dyDescent="0.35">
      <c r="A2668" s="155" t="s">
        <v>5490</v>
      </c>
      <c r="B2668" s="139" t="s">
        <v>4075</v>
      </c>
      <c r="C2668" s="18">
        <v>43816</v>
      </c>
      <c r="D2668" s="144">
        <v>0</v>
      </c>
      <c r="E2668" s="141" t="s">
        <v>13281</v>
      </c>
      <c r="F2668" s="141">
        <v>4</v>
      </c>
      <c r="G2668" s="141" t="s">
        <v>13284</v>
      </c>
      <c r="H2668" s="141">
        <v>2019</v>
      </c>
      <c r="I2668" s="18">
        <v>43816</v>
      </c>
      <c r="J2668" s="144"/>
      <c r="K2668" s="378"/>
      <c r="L2668" s="139" t="s">
        <v>4075</v>
      </c>
      <c r="M2668" s="141" t="s">
        <v>28</v>
      </c>
      <c r="N2668" s="248"/>
      <c r="O2668" s="141" t="s">
        <v>26</v>
      </c>
      <c r="P2668" s="141"/>
      <c r="Q2668" s="141" t="s">
        <v>5491</v>
      </c>
      <c r="R2668" s="141"/>
      <c r="S2668" s="141"/>
      <c r="T2668" s="141" t="s">
        <v>5492</v>
      </c>
      <c r="U2668" s="141">
        <v>0</v>
      </c>
      <c r="V2668" s="141"/>
      <c r="W2668" s="139" t="s">
        <v>4075</v>
      </c>
      <c r="X2668" s="141" t="s">
        <v>25</v>
      </c>
      <c r="Y2668" s="141" t="s">
        <v>27</v>
      </c>
      <c r="Z2668" s="141"/>
      <c r="AA2668" s="141" t="s">
        <v>34</v>
      </c>
      <c r="AB2668" s="141" t="s">
        <v>34</v>
      </c>
      <c r="AC2668" s="139" t="s">
        <v>18047</v>
      </c>
      <c r="AD2668" s="380"/>
      <c r="AE2668" s="139" t="s">
        <v>107</v>
      </c>
      <c r="AF2668" s="139" t="s">
        <v>13076</v>
      </c>
      <c r="AG2668" s="139" t="s">
        <v>4130</v>
      </c>
      <c r="AH2668" s="139" t="s">
        <v>1380</v>
      </c>
      <c r="AI2668" s="139" t="s">
        <v>1518</v>
      </c>
      <c r="AJ2668" s="139"/>
      <c r="AK2668" s="139" t="s">
        <v>1518</v>
      </c>
      <c r="AL2668" s="139" t="s">
        <v>60</v>
      </c>
      <c r="AM2668" s="141"/>
      <c r="AN2668" s="141" t="s">
        <v>8</v>
      </c>
      <c r="AO2668" s="139"/>
      <c r="AP2668" s="139" t="s">
        <v>60</v>
      </c>
      <c r="AQ2668" s="139" t="s">
        <v>5493</v>
      </c>
      <c r="AR2668" s="381"/>
      <c r="AS2668" s="139" t="s">
        <v>4075</v>
      </c>
      <c r="AT2668" s="141" t="s">
        <v>1404</v>
      </c>
      <c r="AU2668" s="141"/>
      <c r="AV2668" s="383"/>
      <c r="AW2668" s="385"/>
      <c r="AX2668" s="139" t="s">
        <v>5479</v>
      </c>
      <c r="AY2668" t="s">
        <v>18935</v>
      </c>
      <c r="BA2668" s="381"/>
      <c r="BB2668" s="139" t="s">
        <v>1450</v>
      </c>
      <c r="BC2668" s="166"/>
      <c r="BD2668" s="166"/>
      <c r="BE2668" s="166"/>
      <c r="BF2668" s="166"/>
      <c r="BG2668" s="166"/>
      <c r="BH2668" s="308"/>
      <c r="BI2668" s="308"/>
      <c r="BJ2668" s="141" t="s">
        <v>26</v>
      </c>
      <c r="BK2668" s="141" t="s">
        <v>26</v>
      </c>
      <c r="BL2668" s="141"/>
      <c r="BM2668" s="141"/>
      <c r="BN2668" s="139" t="s">
        <v>4075</v>
      </c>
      <c r="BQ2668" s="141"/>
      <c r="BV2668" s="141"/>
      <c r="BX2668" s="141"/>
      <c r="BY2668" s="141"/>
      <c r="BZ2668" s="141"/>
      <c r="CA2668" s="141"/>
      <c r="CB2668" s="141"/>
      <c r="CC2668" s="141"/>
      <c r="CD2668" s="141"/>
      <c r="CE2668" s="141"/>
      <c r="CF2668" s="141"/>
      <c r="CG2668" s="141"/>
    </row>
    <row r="2669" spans="1:85" x14ac:dyDescent="0.35">
      <c r="A2669" s="155" t="s">
        <v>5485</v>
      </c>
      <c r="B2669" s="139" t="s">
        <v>4075</v>
      </c>
      <c r="C2669" s="18">
        <v>43817</v>
      </c>
      <c r="D2669" s="144">
        <v>0</v>
      </c>
      <c r="E2669" s="141" t="s">
        <v>13281</v>
      </c>
      <c r="F2669" s="141">
        <v>4</v>
      </c>
      <c r="G2669" s="141" t="s">
        <v>13284</v>
      </c>
      <c r="H2669" s="141">
        <v>2019</v>
      </c>
      <c r="I2669" s="18">
        <v>43817</v>
      </c>
      <c r="J2669" s="144">
        <v>0.16527777777777777</v>
      </c>
      <c r="K2669" s="378"/>
      <c r="L2669" s="139" t="s">
        <v>4075</v>
      </c>
      <c r="M2669" s="141" t="s">
        <v>28</v>
      </c>
      <c r="N2669" s="248"/>
      <c r="O2669" s="141" t="s">
        <v>26</v>
      </c>
      <c r="P2669" s="141"/>
      <c r="Q2669" s="141" t="s">
        <v>5486</v>
      </c>
      <c r="R2669" s="141" t="s">
        <v>5487</v>
      </c>
      <c r="S2669" s="141"/>
      <c r="T2669" s="141" t="s">
        <v>5488</v>
      </c>
      <c r="U2669" s="141">
        <v>0</v>
      </c>
      <c r="V2669" s="141"/>
      <c r="W2669" s="139" t="s">
        <v>4075</v>
      </c>
      <c r="X2669" s="141" t="s">
        <v>25</v>
      </c>
      <c r="Y2669" s="141" t="s">
        <v>27</v>
      </c>
      <c r="Z2669" s="141"/>
      <c r="AA2669" s="141" t="s">
        <v>34</v>
      </c>
      <c r="AB2669" s="141" t="s">
        <v>34</v>
      </c>
      <c r="AC2669" s="139" t="s">
        <v>18050</v>
      </c>
      <c r="AD2669" s="380"/>
      <c r="AE2669" s="139" t="s">
        <v>4</v>
      </c>
      <c r="AF2669" s="139" t="s">
        <v>13073</v>
      </c>
      <c r="AG2669" s="139" t="s">
        <v>4</v>
      </c>
      <c r="AH2669" s="139" t="s">
        <v>1380</v>
      </c>
      <c r="AI2669" s="139" t="s">
        <v>15678</v>
      </c>
      <c r="AJ2669" s="139"/>
      <c r="AK2669" s="139" t="s">
        <v>15678</v>
      </c>
      <c r="AL2669" s="139" t="s">
        <v>1408</v>
      </c>
      <c r="AM2669" s="141"/>
      <c r="AN2669" s="141" t="s">
        <v>8</v>
      </c>
      <c r="AO2669" s="139"/>
      <c r="AP2669" s="139" t="s">
        <v>1408</v>
      </c>
      <c r="AQ2669" s="139"/>
      <c r="AR2669" s="381"/>
      <c r="AS2669" s="139" t="s">
        <v>4075</v>
      </c>
      <c r="AT2669" s="141" t="s">
        <v>43</v>
      </c>
      <c r="AU2669" s="141">
        <v>345</v>
      </c>
      <c r="AV2669" s="383"/>
      <c r="AW2669" s="385"/>
      <c r="AX2669" s="139" t="s">
        <v>5489</v>
      </c>
      <c r="AY2669" t="s">
        <v>18313</v>
      </c>
      <c r="BA2669" s="381"/>
      <c r="BB2669" s="139" t="s">
        <v>1450</v>
      </c>
      <c r="BC2669" s="166"/>
      <c r="BD2669" s="166"/>
      <c r="BE2669" s="166"/>
      <c r="BF2669" s="166"/>
      <c r="BG2669" s="166"/>
      <c r="BH2669" s="308"/>
      <c r="BI2669" s="308"/>
      <c r="BJ2669" s="141" t="s">
        <v>26</v>
      </c>
      <c r="BK2669" s="141" t="s">
        <v>26</v>
      </c>
      <c r="BL2669" s="141"/>
      <c r="BM2669" s="141"/>
      <c r="BN2669" s="139" t="s">
        <v>4075</v>
      </c>
      <c r="BQ2669" s="141" t="s">
        <v>16056</v>
      </c>
      <c r="BR2669" s="135" t="s">
        <v>15700</v>
      </c>
      <c r="BT2669" s="135" t="s">
        <v>15358</v>
      </c>
      <c r="BU2669" s="135" t="s">
        <v>15361</v>
      </c>
      <c r="BV2669" s="141" t="s">
        <v>13263</v>
      </c>
      <c r="BW2669" s="135" t="s">
        <v>13281</v>
      </c>
      <c r="BX2669" s="141" t="s">
        <v>15681</v>
      </c>
      <c r="BY2669" s="141" t="s">
        <v>12</v>
      </c>
      <c r="BZ2669" s="141" t="s">
        <v>26</v>
      </c>
      <c r="CA2669" s="141" t="s">
        <v>1848</v>
      </c>
      <c r="CB2669" s="141"/>
      <c r="CC2669" s="141" t="s">
        <v>13</v>
      </c>
      <c r="CD2669" s="141" t="s">
        <v>15683</v>
      </c>
      <c r="CE2669" s="141" t="s">
        <v>15450</v>
      </c>
      <c r="CF2669" s="141" t="s">
        <v>15451</v>
      </c>
      <c r="CG2669" s="141" t="s">
        <v>4004</v>
      </c>
    </row>
    <row r="2670" spans="1:85" x14ac:dyDescent="0.35">
      <c r="A2670" s="155" t="s">
        <v>5480</v>
      </c>
      <c r="B2670" s="139" t="s">
        <v>4075</v>
      </c>
      <c r="C2670" s="18">
        <v>43822</v>
      </c>
      <c r="D2670" s="144">
        <v>0</v>
      </c>
      <c r="E2670" s="141" t="s">
        <v>13282</v>
      </c>
      <c r="F2670" s="141">
        <v>4</v>
      </c>
      <c r="G2670" s="141" t="s">
        <v>13284</v>
      </c>
      <c r="H2670" s="141">
        <v>2019</v>
      </c>
      <c r="I2670" s="18">
        <v>43822</v>
      </c>
      <c r="J2670" s="144"/>
      <c r="K2670" s="378"/>
      <c r="L2670" s="139" t="s">
        <v>4075</v>
      </c>
      <c r="M2670" s="141" t="s">
        <v>28</v>
      </c>
      <c r="N2670" s="248"/>
      <c r="O2670" s="141" t="s">
        <v>26</v>
      </c>
      <c r="P2670" s="141"/>
      <c r="Q2670" s="141" t="s">
        <v>5481</v>
      </c>
      <c r="R2670" s="141" t="s">
        <v>5482</v>
      </c>
      <c r="S2670" s="141"/>
      <c r="T2670" s="141" t="s">
        <v>5483</v>
      </c>
      <c r="U2670" s="141">
        <v>0</v>
      </c>
      <c r="V2670" s="141"/>
      <c r="W2670" s="139" t="s">
        <v>4075</v>
      </c>
      <c r="X2670" s="141" t="s">
        <v>25</v>
      </c>
      <c r="Y2670" s="141" t="s">
        <v>27</v>
      </c>
      <c r="Z2670" s="141"/>
      <c r="AA2670" s="141" t="s">
        <v>34</v>
      </c>
      <c r="AB2670" s="141" t="s">
        <v>34</v>
      </c>
      <c r="AC2670" s="139" t="s">
        <v>18049</v>
      </c>
      <c r="AD2670" s="380"/>
      <c r="AE2670" s="139" t="s">
        <v>103</v>
      </c>
      <c r="AF2670" s="139" t="s">
        <v>13079</v>
      </c>
      <c r="AG2670" s="139" t="s">
        <v>103</v>
      </c>
      <c r="AH2670" s="139" t="s">
        <v>13</v>
      </c>
      <c r="AI2670" s="139" t="s">
        <v>13</v>
      </c>
      <c r="AJ2670" s="139"/>
      <c r="AK2670" s="139" t="s">
        <v>13</v>
      </c>
      <c r="AL2670" s="139" t="s">
        <v>1408</v>
      </c>
      <c r="AM2670" s="141"/>
      <c r="AN2670" s="141" t="s">
        <v>1372</v>
      </c>
      <c r="AO2670" s="139"/>
      <c r="AP2670" s="139" t="s">
        <v>1408</v>
      </c>
      <c r="AQ2670" s="139" t="s">
        <v>5484</v>
      </c>
      <c r="AR2670" s="381"/>
      <c r="AS2670" s="139" t="s">
        <v>4075</v>
      </c>
      <c r="AT2670" s="141" t="s">
        <v>1404</v>
      </c>
      <c r="AU2670" s="141"/>
      <c r="AV2670" s="383"/>
      <c r="AW2670" s="385"/>
      <c r="AX2670" s="139" t="s">
        <v>2493</v>
      </c>
      <c r="AY2670" t="s">
        <v>19395</v>
      </c>
      <c r="BA2670" s="381"/>
      <c r="BB2670" s="139" t="s">
        <v>17</v>
      </c>
      <c r="BC2670" s="166"/>
      <c r="BD2670" s="166"/>
      <c r="BE2670" s="166"/>
      <c r="BF2670" s="166"/>
      <c r="BG2670" s="166"/>
      <c r="BH2670" s="308"/>
      <c r="BI2670" s="308"/>
      <c r="BJ2670" s="141" t="s">
        <v>26</v>
      </c>
      <c r="BK2670" s="141" t="s">
        <v>26</v>
      </c>
      <c r="BL2670" s="141"/>
      <c r="BM2670" s="141"/>
      <c r="BN2670" s="139" t="s">
        <v>4075</v>
      </c>
      <c r="BQ2670" s="141"/>
      <c r="BV2670" s="141"/>
      <c r="BX2670" s="141"/>
      <c r="BY2670" s="141"/>
      <c r="BZ2670" s="141"/>
      <c r="CA2670" s="141"/>
      <c r="CB2670" s="141"/>
      <c r="CC2670" s="141"/>
      <c r="CD2670" s="141"/>
      <c r="CE2670" s="141"/>
      <c r="CF2670" s="141"/>
      <c r="CG2670" s="141"/>
    </row>
    <row r="2671" spans="1:85" x14ac:dyDescent="0.35">
      <c r="A2671" s="155" t="s">
        <v>5475</v>
      </c>
      <c r="B2671" s="139" t="s">
        <v>4075</v>
      </c>
      <c r="C2671" s="18">
        <v>43824</v>
      </c>
      <c r="D2671" s="144">
        <v>0</v>
      </c>
      <c r="E2671" s="141" t="s">
        <v>13282</v>
      </c>
      <c r="F2671" s="141">
        <v>4</v>
      </c>
      <c r="G2671" s="141" t="s">
        <v>13284</v>
      </c>
      <c r="H2671" s="141">
        <v>2019</v>
      </c>
      <c r="I2671" s="18">
        <v>43824</v>
      </c>
      <c r="J2671" s="144"/>
      <c r="K2671" s="378"/>
      <c r="L2671" s="139" t="s">
        <v>4075</v>
      </c>
      <c r="M2671" s="141" t="s">
        <v>28</v>
      </c>
      <c r="N2671" s="248"/>
      <c r="O2671" s="141" t="s">
        <v>26</v>
      </c>
      <c r="P2671" s="141"/>
      <c r="Q2671" s="141" t="s">
        <v>5476</v>
      </c>
      <c r="R2671" s="141" t="s">
        <v>5477</v>
      </c>
      <c r="S2671" s="141"/>
      <c r="T2671" s="141" t="s">
        <v>5478</v>
      </c>
      <c r="U2671" s="141">
        <v>0</v>
      </c>
      <c r="V2671" s="141"/>
      <c r="W2671" s="139" t="s">
        <v>4075</v>
      </c>
      <c r="X2671" s="141" t="s">
        <v>25</v>
      </c>
      <c r="Y2671" s="141" t="s">
        <v>27</v>
      </c>
      <c r="Z2671" s="141"/>
      <c r="AA2671" s="141" t="s">
        <v>34</v>
      </c>
      <c r="AB2671" s="141" t="s">
        <v>34</v>
      </c>
      <c r="AC2671" s="139" t="s">
        <v>18049</v>
      </c>
      <c r="AD2671" s="380"/>
      <c r="AE2671" s="139" t="s">
        <v>102</v>
      </c>
      <c r="AF2671" s="139" t="s">
        <v>13068</v>
      </c>
      <c r="AG2671" s="139" t="s">
        <v>102</v>
      </c>
      <c r="AH2671" s="139" t="s">
        <v>1378</v>
      </c>
      <c r="AI2671" s="139" t="s">
        <v>1398</v>
      </c>
      <c r="AJ2671" s="139" t="s">
        <v>1563</v>
      </c>
      <c r="AK2671" s="139"/>
      <c r="AL2671" s="139"/>
      <c r="AM2671" s="141"/>
      <c r="AN2671" s="141" t="s">
        <v>8</v>
      </c>
      <c r="AO2671" s="139"/>
      <c r="AP2671" s="139" t="s">
        <v>1563</v>
      </c>
      <c r="AQ2671" s="139"/>
      <c r="AR2671" s="381"/>
      <c r="AS2671" s="139" t="s">
        <v>4075</v>
      </c>
      <c r="AT2671" s="141" t="s">
        <v>1404</v>
      </c>
      <c r="AU2671" s="141"/>
      <c r="AV2671" s="383"/>
      <c r="AW2671" s="385"/>
      <c r="AX2671" s="139" t="s">
        <v>5479</v>
      </c>
      <c r="AY2671" t="s">
        <v>19396</v>
      </c>
      <c r="BA2671" s="381"/>
      <c r="BB2671" s="139" t="s">
        <v>1452</v>
      </c>
      <c r="BC2671" s="166"/>
      <c r="BD2671" s="166"/>
      <c r="BE2671" s="166"/>
      <c r="BF2671" s="166"/>
      <c r="BG2671" s="166"/>
      <c r="BH2671" s="308"/>
      <c r="BI2671" s="308"/>
      <c r="BJ2671" s="141" t="s">
        <v>26</v>
      </c>
      <c r="BK2671" s="141" t="s">
        <v>26</v>
      </c>
      <c r="BL2671" s="141"/>
      <c r="BM2671" s="141"/>
      <c r="BN2671" s="139" t="s">
        <v>4075</v>
      </c>
      <c r="BQ2671" s="141"/>
      <c r="BV2671" s="141"/>
      <c r="BX2671" s="141"/>
      <c r="BY2671" s="141"/>
      <c r="BZ2671" s="141"/>
      <c r="CA2671" s="141"/>
      <c r="CB2671" s="141"/>
      <c r="CC2671" s="141"/>
      <c r="CD2671" s="141"/>
      <c r="CE2671" s="141"/>
      <c r="CF2671" s="141"/>
      <c r="CG2671" s="141"/>
    </row>
    <row r="2672" spans="1:85" x14ac:dyDescent="0.35">
      <c r="A2672" s="155" t="s">
        <v>5473</v>
      </c>
      <c r="B2672" s="139" t="s">
        <v>4075</v>
      </c>
      <c r="C2672" s="18">
        <v>43826</v>
      </c>
      <c r="D2672" s="144">
        <v>0.44597222222222221</v>
      </c>
      <c r="E2672" s="141" t="s">
        <v>13282</v>
      </c>
      <c r="F2672" s="141">
        <v>4</v>
      </c>
      <c r="G2672" s="141" t="s">
        <v>13284</v>
      </c>
      <c r="H2672" s="141">
        <v>2019</v>
      </c>
      <c r="I2672" s="18">
        <v>43826</v>
      </c>
      <c r="J2672" s="144">
        <v>0.44583333333333336</v>
      </c>
      <c r="K2672" s="378"/>
      <c r="L2672" s="139" t="s">
        <v>4075</v>
      </c>
      <c r="M2672" s="141" t="s">
        <v>28</v>
      </c>
      <c r="N2672" s="248">
        <v>44252</v>
      </c>
      <c r="O2672" s="141" t="s">
        <v>25</v>
      </c>
      <c r="P2672" s="141"/>
      <c r="Q2672" s="141" t="s">
        <v>5474</v>
      </c>
      <c r="R2672" s="141" t="s">
        <v>1944</v>
      </c>
      <c r="S2672" s="141"/>
      <c r="T2672" s="141" t="s">
        <v>17156</v>
      </c>
      <c r="U2672" s="141">
        <v>118367421</v>
      </c>
      <c r="V2672" s="141"/>
      <c r="W2672" s="139" t="s">
        <v>4075</v>
      </c>
      <c r="X2672" s="141" t="s">
        <v>25</v>
      </c>
      <c r="Y2672" s="141" t="s">
        <v>27</v>
      </c>
      <c r="Z2672" s="141"/>
      <c r="AA2672" s="141" t="s">
        <v>34</v>
      </c>
      <c r="AB2672" s="141"/>
      <c r="AC2672" s="139" t="s">
        <v>18049</v>
      </c>
      <c r="AD2672" s="380"/>
      <c r="AE2672" s="139" t="s">
        <v>102</v>
      </c>
      <c r="AF2672" s="139" t="s">
        <v>13071</v>
      </c>
      <c r="AG2672" s="139" t="s">
        <v>102</v>
      </c>
      <c r="AH2672" s="139" t="s">
        <v>1378</v>
      </c>
      <c r="AI2672" s="139" t="s">
        <v>1387</v>
      </c>
      <c r="AJ2672" s="139" t="s">
        <v>1408</v>
      </c>
      <c r="AK2672" s="139"/>
      <c r="AL2672" s="139"/>
      <c r="AM2672" s="141" t="s">
        <v>15</v>
      </c>
      <c r="AN2672" s="141" t="s">
        <v>8</v>
      </c>
      <c r="AO2672" s="139"/>
      <c r="AP2672" s="139" t="s">
        <v>1408</v>
      </c>
      <c r="AQ2672" s="139"/>
      <c r="AR2672" s="381"/>
      <c r="AS2672" s="139" t="s">
        <v>4075</v>
      </c>
      <c r="AT2672" s="141" t="s">
        <v>1404</v>
      </c>
      <c r="AU2672" s="141"/>
      <c r="AV2672" s="383"/>
      <c r="AW2672" s="385"/>
      <c r="AX2672" s="139" t="s">
        <v>175</v>
      </c>
      <c r="AY2672" t="s">
        <v>19397</v>
      </c>
      <c r="BA2672" s="381"/>
      <c r="BB2672" s="139" t="s">
        <v>17</v>
      </c>
      <c r="BC2672" s="166"/>
      <c r="BD2672" s="166"/>
      <c r="BE2672" s="166"/>
      <c r="BF2672" s="166"/>
      <c r="BG2672" s="166"/>
      <c r="BH2672" s="308"/>
      <c r="BI2672" s="308"/>
      <c r="BJ2672" s="141" t="s">
        <v>26</v>
      </c>
      <c r="BK2672" s="141" t="s">
        <v>26</v>
      </c>
      <c r="BL2672" s="141"/>
      <c r="BM2672" s="141"/>
      <c r="BN2672" s="139" t="s">
        <v>4075</v>
      </c>
      <c r="BQ2672" s="141"/>
      <c r="BV2672" s="141"/>
      <c r="BX2672" s="141"/>
      <c r="BY2672" s="141"/>
      <c r="BZ2672" s="141"/>
      <c r="CA2672" s="141"/>
      <c r="CB2672" s="141"/>
      <c r="CC2672" s="141"/>
      <c r="CD2672" s="141"/>
      <c r="CE2672" s="141"/>
      <c r="CF2672" s="141"/>
      <c r="CG2672" s="141"/>
    </row>
    <row r="2673" spans="1:85" x14ac:dyDescent="0.35">
      <c r="A2673" s="155" t="s">
        <v>5469</v>
      </c>
      <c r="B2673" s="139" t="s">
        <v>4075</v>
      </c>
      <c r="C2673" s="18">
        <v>43846</v>
      </c>
      <c r="D2673" s="144">
        <v>0.19930555555555557</v>
      </c>
      <c r="E2673" s="141" t="s">
        <v>1897</v>
      </c>
      <c r="F2673" s="141">
        <v>1</v>
      </c>
      <c r="G2673" s="141" t="s">
        <v>1848</v>
      </c>
      <c r="H2673" s="141">
        <v>2020</v>
      </c>
      <c r="I2673" s="18">
        <v>43846</v>
      </c>
      <c r="J2673" s="144">
        <v>0.19583333333333333</v>
      </c>
      <c r="K2673" s="378"/>
      <c r="L2673" s="139" t="s">
        <v>4075</v>
      </c>
      <c r="M2673" s="141" t="s">
        <v>28</v>
      </c>
      <c r="N2673" s="248"/>
      <c r="O2673" s="141" t="s">
        <v>26</v>
      </c>
      <c r="P2673" s="141" t="s">
        <v>26</v>
      </c>
      <c r="Q2673" s="141" t="s">
        <v>5470</v>
      </c>
      <c r="R2673" s="141" t="s">
        <v>5471</v>
      </c>
      <c r="S2673" s="141"/>
      <c r="T2673" s="141" t="s">
        <v>13945</v>
      </c>
      <c r="U2673" s="141">
        <v>118436606</v>
      </c>
      <c r="V2673" s="141"/>
      <c r="W2673" s="139" t="s">
        <v>4075</v>
      </c>
      <c r="X2673" s="141" t="s">
        <v>25</v>
      </c>
      <c r="Y2673" s="141" t="s">
        <v>27</v>
      </c>
      <c r="Z2673" s="141"/>
      <c r="AA2673" s="141" t="s">
        <v>35</v>
      </c>
      <c r="AB2673" s="141" t="s">
        <v>34</v>
      </c>
      <c r="AC2673" s="139" t="s">
        <v>18050</v>
      </c>
      <c r="AD2673" s="380"/>
      <c r="AE2673" s="139" t="s">
        <v>103</v>
      </c>
      <c r="AF2673" s="139" t="s">
        <v>13075</v>
      </c>
      <c r="AG2673" s="139" t="s">
        <v>103</v>
      </c>
      <c r="AH2673" s="139" t="s">
        <v>1380</v>
      </c>
      <c r="AI2673" s="139" t="s">
        <v>7340</v>
      </c>
      <c r="AJ2673" s="139"/>
      <c r="AK2673" s="139" t="s">
        <v>7340</v>
      </c>
      <c r="AL2673" s="139" t="s">
        <v>1563</v>
      </c>
      <c r="AM2673" s="141"/>
      <c r="AN2673" s="141" t="s">
        <v>8</v>
      </c>
      <c r="AO2673" s="139"/>
      <c r="AP2673" s="139" t="s">
        <v>1563</v>
      </c>
      <c r="AQ2673" s="139" t="s">
        <v>5160</v>
      </c>
      <c r="AR2673" s="381"/>
      <c r="AS2673" s="139" t="s">
        <v>4075</v>
      </c>
      <c r="AT2673" s="141" t="s">
        <v>1404</v>
      </c>
      <c r="AU2673" s="141"/>
      <c r="AV2673" s="383"/>
      <c r="AW2673" s="385"/>
      <c r="AX2673" s="139" t="s">
        <v>92</v>
      </c>
      <c r="AY2673" t="s">
        <v>19398</v>
      </c>
      <c r="BA2673" s="381"/>
      <c r="BB2673" s="139" t="s">
        <v>1444</v>
      </c>
      <c r="BC2673" s="166"/>
      <c r="BD2673" s="166"/>
      <c r="BE2673" s="166"/>
      <c r="BF2673" s="166"/>
      <c r="BG2673" s="166"/>
      <c r="BH2673" s="308"/>
      <c r="BI2673" s="308"/>
      <c r="BJ2673" s="141" t="s">
        <v>26</v>
      </c>
      <c r="BK2673" s="141" t="s">
        <v>26</v>
      </c>
      <c r="BL2673" s="141"/>
      <c r="BM2673" s="141"/>
      <c r="BN2673" s="139" t="s">
        <v>4075</v>
      </c>
      <c r="BQ2673" s="141"/>
      <c r="BV2673" s="141"/>
      <c r="BX2673" s="141"/>
      <c r="BY2673" s="141"/>
      <c r="BZ2673" s="141"/>
      <c r="CA2673" s="141"/>
      <c r="CB2673" s="141"/>
      <c r="CC2673" s="141"/>
      <c r="CD2673" s="141"/>
      <c r="CE2673" s="141"/>
      <c r="CF2673" s="141"/>
      <c r="CG2673" s="141"/>
    </row>
    <row r="2674" spans="1:85" x14ac:dyDescent="0.35">
      <c r="A2674" s="155" t="s">
        <v>5465</v>
      </c>
      <c r="B2674" s="139" t="s">
        <v>4075</v>
      </c>
      <c r="C2674" s="18">
        <v>43867</v>
      </c>
      <c r="D2674" s="144">
        <v>0.57361111111111107</v>
      </c>
      <c r="E2674" s="141" t="s">
        <v>2004</v>
      </c>
      <c r="F2674" s="141">
        <v>1</v>
      </c>
      <c r="G2674" s="141" t="s">
        <v>2003</v>
      </c>
      <c r="H2674" s="141">
        <v>2020</v>
      </c>
      <c r="I2674" s="18">
        <v>43867</v>
      </c>
      <c r="J2674" s="144">
        <v>0.56597222222222221</v>
      </c>
      <c r="K2674" s="378"/>
      <c r="L2674" s="139" t="s">
        <v>4075</v>
      </c>
      <c r="M2674" s="141" t="s">
        <v>28</v>
      </c>
      <c r="N2674" s="248"/>
      <c r="O2674" s="141" t="s">
        <v>26</v>
      </c>
      <c r="P2674" s="141" t="s">
        <v>26</v>
      </c>
      <c r="Q2674" s="141" t="s">
        <v>5466</v>
      </c>
      <c r="R2674" s="141" t="s">
        <v>5467</v>
      </c>
      <c r="S2674" s="141"/>
      <c r="T2674" s="141" t="s">
        <v>14416</v>
      </c>
      <c r="U2674" s="141">
        <v>118502210</v>
      </c>
      <c r="V2674" s="141"/>
      <c r="W2674" s="139" t="s">
        <v>4075</v>
      </c>
      <c r="X2674" s="141" t="s">
        <v>25</v>
      </c>
      <c r="Y2674" s="141" t="s">
        <v>27</v>
      </c>
      <c r="Z2674" s="141"/>
      <c r="AA2674" s="141" t="s">
        <v>34</v>
      </c>
      <c r="AB2674" s="141" t="s">
        <v>34</v>
      </c>
      <c r="AC2674" s="139" t="s">
        <v>18050</v>
      </c>
      <c r="AD2674" s="380"/>
      <c r="AE2674" s="139" t="s">
        <v>107</v>
      </c>
      <c r="AF2674" s="139" t="s">
        <v>13076</v>
      </c>
      <c r="AG2674" s="139" t="s">
        <v>4130</v>
      </c>
      <c r="AH2674" s="139" t="s">
        <v>1380</v>
      </c>
      <c r="AI2674" s="139" t="s">
        <v>1518</v>
      </c>
      <c r="AJ2674" s="139"/>
      <c r="AK2674" s="139" t="s">
        <v>1518</v>
      </c>
      <c r="AL2674" s="139" t="s">
        <v>1563</v>
      </c>
      <c r="AM2674" s="141"/>
      <c r="AN2674" s="141" t="s">
        <v>8</v>
      </c>
      <c r="AO2674" s="139"/>
      <c r="AP2674" s="139" t="s">
        <v>1563</v>
      </c>
      <c r="AQ2674" s="139"/>
      <c r="AR2674" s="381"/>
      <c r="AS2674" s="139" t="s">
        <v>4075</v>
      </c>
      <c r="AT2674" s="141" t="s">
        <v>43</v>
      </c>
      <c r="AU2674" s="141">
        <v>300</v>
      </c>
      <c r="AV2674" s="383"/>
      <c r="AW2674" s="385"/>
      <c r="AX2674" s="139" t="s">
        <v>65</v>
      </c>
      <c r="AY2674" t="s">
        <v>18324</v>
      </c>
      <c r="BA2674" s="381"/>
      <c r="BB2674" s="139" t="s">
        <v>17</v>
      </c>
      <c r="BC2674" s="166"/>
      <c r="BD2674" s="166"/>
      <c r="BE2674" s="166"/>
      <c r="BF2674" s="166"/>
      <c r="BG2674" s="166"/>
      <c r="BH2674" s="308" t="s">
        <v>5468</v>
      </c>
      <c r="BI2674" s="308"/>
      <c r="BJ2674" s="141" t="s">
        <v>26</v>
      </c>
      <c r="BK2674" s="141" t="s">
        <v>26</v>
      </c>
      <c r="BL2674" s="141"/>
      <c r="BM2674" s="141"/>
      <c r="BN2674" s="139" t="s">
        <v>4075</v>
      </c>
      <c r="BQ2674" s="141"/>
      <c r="BV2674" s="141"/>
      <c r="BX2674" s="141"/>
      <c r="BY2674" s="141"/>
      <c r="BZ2674" s="141"/>
      <c r="CA2674" s="141"/>
      <c r="CB2674" s="141"/>
      <c r="CC2674" s="141"/>
      <c r="CD2674" s="141"/>
      <c r="CE2674" s="141"/>
      <c r="CF2674" s="141"/>
      <c r="CG2674" s="141"/>
    </row>
    <row r="2675" spans="1:85" x14ac:dyDescent="0.35">
      <c r="A2675" s="155" t="s">
        <v>5462</v>
      </c>
      <c r="B2675" s="139" t="s">
        <v>4075</v>
      </c>
      <c r="C2675" s="18">
        <v>43870</v>
      </c>
      <c r="D2675" s="144">
        <v>0.69027777777777777</v>
      </c>
      <c r="E2675" s="141" t="s">
        <v>13283</v>
      </c>
      <c r="F2675" s="141">
        <v>1</v>
      </c>
      <c r="G2675" s="141" t="s">
        <v>2003</v>
      </c>
      <c r="H2675" s="141">
        <v>2020</v>
      </c>
      <c r="I2675" s="18">
        <v>43870</v>
      </c>
      <c r="J2675" s="144">
        <v>0.67291666666666672</v>
      </c>
      <c r="K2675" s="378"/>
      <c r="L2675" s="139" t="s">
        <v>4075</v>
      </c>
      <c r="M2675" s="141" t="s">
        <v>28</v>
      </c>
      <c r="N2675" s="248"/>
      <c r="O2675" s="141" t="s">
        <v>25</v>
      </c>
      <c r="P2675" s="141" t="s">
        <v>26</v>
      </c>
      <c r="Q2675" s="141" t="s">
        <v>5463</v>
      </c>
      <c r="R2675" s="141" t="s">
        <v>5464</v>
      </c>
      <c r="S2675" s="141"/>
      <c r="T2675" s="141" t="s">
        <v>13952</v>
      </c>
      <c r="U2675" s="141">
        <v>118510601</v>
      </c>
      <c r="V2675" s="141"/>
      <c r="W2675" s="139" t="s">
        <v>4075</v>
      </c>
      <c r="X2675" s="141" t="s">
        <v>25</v>
      </c>
      <c r="Y2675" s="141" t="s">
        <v>27</v>
      </c>
      <c r="Z2675" s="141"/>
      <c r="AA2675" s="141" t="s">
        <v>34</v>
      </c>
      <c r="AB2675" s="141" t="s">
        <v>34</v>
      </c>
      <c r="AC2675" s="139" t="s">
        <v>18050</v>
      </c>
      <c r="AD2675" s="380"/>
      <c r="AE2675" s="139" t="s">
        <v>4</v>
      </c>
      <c r="AF2675" s="139" t="s">
        <v>13073</v>
      </c>
      <c r="AG2675" s="139" t="s">
        <v>4</v>
      </c>
      <c r="AH2675" s="139" t="s">
        <v>1380</v>
      </c>
      <c r="AI2675" s="139" t="s">
        <v>15678</v>
      </c>
      <c r="AJ2675" s="139"/>
      <c r="AK2675" s="139" t="s">
        <v>15678</v>
      </c>
      <c r="AL2675" s="139" t="s">
        <v>1563</v>
      </c>
      <c r="AM2675" s="141"/>
      <c r="AN2675" s="141" t="s">
        <v>8</v>
      </c>
      <c r="AO2675" s="139"/>
      <c r="AP2675" s="139" t="s">
        <v>1563</v>
      </c>
      <c r="AQ2675" s="139" t="s">
        <v>1563</v>
      </c>
      <c r="AR2675" s="381"/>
      <c r="AS2675" s="139" t="s">
        <v>4075</v>
      </c>
      <c r="AT2675" s="141" t="s">
        <v>43</v>
      </c>
      <c r="AU2675" s="141">
        <v>558</v>
      </c>
      <c r="AV2675" s="383"/>
      <c r="AW2675" s="385"/>
      <c r="AX2675" s="139" t="s">
        <v>646</v>
      </c>
      <c r="AY2675" t="s">
        <v>19399</v>
      </c>
      <c r="BA2675" s="381"/>
      <c r="BB2675" s="139" t="s">
        <v>1452</v>
      </c>
      <c r="BC2675" s="166"/>
      <c r="BD2675" s="166"/>
      <c r="BE2675" s="166"/>
      <c r="BF2675" s="166"/>
      <c r="BG2675" s="166"/>
      <c r="BH2675" s="308"/>
      <c r="BI2675" s="308"/>
      <c r="BJ2675" s="141" t="s">
        <v>26</v>
      </c>
      <c r="BK2675" s="141" t="s">
        <v>26</v>
      </c>
      <c r="BL2675" s="141"/>
      <c r="BM2675" s="141"/>
      <c r="BN2675" s="139" t="s">
        <v>4075</v>
      </c>
      <c r="BQ2675" s="141" t="s">
        <v>16057</v>
      </c>
      <c r="BR2675" s="135" t="s">
        <v>15685</v>
      </c>
      <c r="BT2675" s="135" t="s">
        <v>13609</v>
      </c>
      <c r="BU2675" s="135" t="s">
        <v>15356</v>
      </c>
      <c r="BV2675" s="141" t="s">
        <v>2760</v>
      </c>
      <c r="BW2675" s="135" t="s">
        <v>2891</v>
      </c>
      <c r="BX2675" s="141" t="s">
        <v>15681</v>
      </c>
      <c r="BY2675" s="141" t="s">
        <v>15681</v>
      </c>
      <c r="BZ2675" s="141" t="s">
        <v>26</v>
      </c>
      <c r="CA2675" s="141" t="s">
        <v>1848</v>
      </c>
      <c r="CB2675" s="141"/>
      <c r="CC2675" s="141" t="s">
        <v>15686</v>
      </c>
      <c r="CD2675" s="141" t="s">
        <v>15683</v>
      </c>
      <c r="CE2675" s="141" t="s">
        <v>15450</v>
      </c>
      <c r="CF2675" s="141" t="s">
        <v>15451</v>
      </c>
      <c r="CG2675" s="141" t="s">
        <v>1848</v>
      </c>
    </row>
    <row r="2676" spans="1:85" x14ac:dyDescent="0.35">
      <c r="A2676" s="155" t="s">
        <v>5455</v>
      </c>
      <c r="B2676" s="139" t="s">
        <v>4075</v>
      </c>
      <c r="C2676" s="18">
        <v>43870</v>
      </c>
      <c r="D2676" s="144">
        <v>0.68402777777777779</v>
      </c>
      <c r="E2676" s="141" t="s">
        <v>13283</v>
      </c>
      <c r="F2676" s="141">
        <v>1</v>
      </c>
      <c r="G2676" s="141" t="s">
        <v>2003</v>
      </c>
      <c r="H2676" s="141">
        <v>2020</v>
      </c>
      <c r="I2676" s="18"/>
      <c r="J2676" s="144"/>
      <c r="K2676" s="378"/>
      <c r="L2676" s="139" t="s">
        <v>4075</v>
      </c>
      <c r="M2676" s="141" t="s">
        <v>28</v>
      </c>
      <c r="N2676" s="248"/>
      <c r="O2676" s="141" t="s">
        <v>26</v>
      </c>
      <c r="P2676" s="141" t="s">
        <v>26</v>
      </c>
      <c r="Q2676" s="141"/>
      <c r="R2676" s="141"/>
      <c r="S2676" s="141"/>
      <c r="T2676" s="141" t="s">
        <v>13947</v>
      </c>
      <c r="U2676" s="141">
        <v>118510507</v>
      </c>
      <c r="V2676" s="141"/>
      <c r="W2676" s="139" t="s">
        <v>4075</v>
      </c>
      <c r="X2676" s="141" t="s">
        <v>25</v>
      </c>
      <c r="Y2676" s="141" t="s">
        <v>27</v>
      </c>
      <c r="Z2676" s="141"/>
      <c r="AA2676" s="141" t="s">
        <v>34</v>
      </c>
      <c r="AB2676" s="141" t="s">
        <v>34</v>
      </c>
      <c r="AC2676" s="139" t="s">
        <v>18047</v>
      </c>
      <c r="AD2676" s="380"/>
      <c r="AE2676" s="139" t="s">
        <v>102</v>
      </c>
      <c r="AF2676" s="139" t="s">
        <v>13068</v>
      </c>
      <c r="AG2676" s="139" t="s">
        <v>102</v>
      </c>
      <c r="AH2676" s="139" t="s">
        <v>1378</v>
      </c>
      <c r="AI2676" s="139" t="s">
        <v>1398</v>
      </c>
      <c r="AJ2676" s="139" t="s">
        <v>1563</v>
      </c>
      <c r="AK2676" s="139"/>
      <c r="AL2676" s="139"/>
      <c r="AM2676" s="141"/>
      <c r="AN2676" s="141" t="s">
        <v>8</v>
      </c>
      <c r="AO2676" s="139"/>
      <c r="AP2676" s="139" t="s">
        <v>1563</v>
      </c>
      <c r="AQ2676" s="139"/>
      <c r="AR2676" s="381"/>
      <c r="AS2676" s="139" t="s">
        <v>4075</v>
      </c>
      <c r="AT2676" s="141" t="s">
        <v>43</v>
      </c>
      <c r="AU2676" s="141">
        <v>400</v>
      </c>
      <c r="AV2676" s="383"/>
      <c r="AW2676" s="385"/>
      <c r="AX2676" s="139" t="s">
        <v>262</v>
      </c>
      <c r="AY2676" t="s">
        <v>18383</v>
      </c>
      <c r="BA2676" s="381"/>
      <c r="BB2676" s="139" t="s">
        <v>1450</v>
      </c>
      <c r="BC2676" s="166"/>
      <c r="BD2676" s="166"/>
      <c r="BE2676" s="166"/>
      <c r="BF2676" s="166"/>
      <c r="BG2676" s="166"/>
      <c r="BH2676" s="308"/>
      <c r="BI2676" s="308"/>
      <c r="BJ2676" s="141" t="s">
        <v>26</v>
      </c>
      <c r="BK2676" s="141" t="s">
        <v>26</v>
      </c>
      <c r="BL2676" s="141"/>
      <c r="BM2676" s="141"/>
      <c r="BN2676" s="139" t="s">
        <v>4075</v>
      </c>
      <c r="BQ2676" s="141"/>
      <c r="BV2676" s="141"/>
      <c r="BX2676" s="141"/>
      <c r="BY2676" s="141"/>
      <c r="BZ2676" s="141"/>
      <c r="CA2676" s="141"/>
      <c r="CB2676" s="141"/>
      <c r="CC2676" s="141"/>
      <c r="CD2676" s="141"/>
      <c r="CE2676" s="141"/>
      <c r="CF2676" s="141"/>
      <c r="CG2676" s="141"/>
    </row>
    <row r="2677" spans="1:85" x14ac:dyDescent="0.35">
      <c r="A2677" s="155" t="s">
        <v>5450</v>
      </c>
      <c r="B2677" s="139" t="s">
        <v>4075</v>
      </c>
      <c r="C2677" s="18">
        <v>43870</v>
      </c>
      <c r="D2677" s="144">
        <v>0.74583333333333335</v>
      </c>
      <c r="E2677" s="141" t="s">
        <v>13283</v>
      </c>
      <c r="F2677" s="141">
        <v>1</v>
      </c>
      <c r="G2677" s="141" t="s">
        <v>2003</v>
      </c>
      <c r="H2677" s="141">
        <v>2020</v>
      </c>
      <c r="I2677" s="18">
        <v>43870</v>
      </c>
      <c r="J2677" s="144">
        <v>0.74375000000000002</v>
      </c>
      <c r="K2677" s="378"/>
      <c r="L2677" s="139" t="s">
        <v>4075</v>
      </c>
      <c r="M2677" s="141" t="s">
        <v>28</v>
      </c>
      <c r="N2677" s="248"/>
      <c r="O2677" s="141" t="s">
        <v>26</v>
      </c>
      <c r="P2677" s="141" t="s">
        <v>26</v>
      </c>
      <c r="Q2677" s="141" t="s">
        <v>5451</v>
      </c>
      <c r="R2677" s="141"/>
      <c r="S2677" s="141"/>
      <c r="T2677" s="141" t="s">
        <v>13950</v>
      </c>
      <c r="U2677" s="141">
        <v>118510442</v>
      </c>
      <c r="V2677" s="141"/>
      <c r="W2677" s="139" t="s">
        <v>4075</v>
      </c>
      <c r="X2677" s="141" t="s">
        <v>25</v>
      </c>
      <c r="Y2677" s="141" t="s">
        <v>27</v>
      </c>
      <c r="Z2677" s="141"/>
      <c r="AA2677" s="141" t="s">
        <v>34</v>
      </c>
      <c r="AB2677" s="141" t="s">
        <v>34</v>
      </c>
      <c r="AC2677" s="139" t="s">
        <v>18049</v>
      </c>
      <c r="AD2677" s="380"/>
      <c r="AE2677" s="139" t="s">
        <v>102</v>
      </c>
      <c r="AF2677" s="139" t="s">
        <v>13071</v>
      </c>
      <c r="AG2677" s="139" t="s">
        <v>102</v>
      </c>
      <c r="AH2677" s="139" t="s">
        <v>1378</v>
      </c>
      <c r="AI2677" s="139" t="s">
        <v>1387</v>
      </c>
      <c r="AJ2677" s="139" t="s">
        <v>1420</v>
      </c>
      <c r="AK2677" s="139"/>
      <c r="AL2677" s="139"/>
      <c r="AM2677" s="141"/>
      <c r="AN2677" s="141" t="s">
        <v>8</v>
      </c>
      <c r="AO2677" s="139"/>
      <c r="AP2677" s="139" t="s">
        <v>1420</v>
      </c>
      <c r="AQ2677" s="139"/>
      <c r="AR2677" s="381"/>
      <c r="AS2677" s="139" t="s">
        <v>4075</v>
      </c>
      <c r="AT2677" s="141" t="s">
        <v>1404</v>
      </c>
      <c r="AU2677" s="141"/>
      <c r="AV2677" s="383"/>
      <c r="AW2677" s="385"/>
      <c r="AX2677" s="139" t="s">
        <v>209</v>
      </c>
      <c r="AY2677" t="s">
        <v>19400</v>
      </c>
      <c r="BA2677" s="381"/>
      <c r="BB2677" s="139" t="s">
        <v>17</v>
      </c>
      <c r="BC2677" s="166"/>
      <c r="BD2677" s="166"/>
      <c r="BE2677" s="166"/>
      <c r="BF2677" s="166"/>
      <c r="BG2677" s="166"/>
      <c r="BH2677" s="308"/>
      <c r="BI2677" s="308"/>
      <c r="BJ2677" s="141" t="s">
        <v>26</v>
      </c>
      <c r="BK2677" s="141" t="s">
        <v>26</v>
      </c>
      <c r="BL2677" s="141"/>
      <c r="BM2677" s="141"/>
      <c r="BN2677" s="139" t="s">
        <v>4075</v>
      </c>
      <c r="BQ2677" s="141"/>
      <c r="BV2677" s="141"/>
      <c r="BX2677" s="141"/>
      <c r="BY2677" s="141"/>
      <c r="BZ2677" s="141"/>
      <c r="CA2677" s="141"/>
      <c r="CB2677" s="141"/>
      <c r="CC2677" s="141"/>
      <c r="CD2677" s="141"/>
      <c r="CE2677" s="141"/>
      <c r="CF2677" s="141"/>
      <c r="CG2677" s="141"/>
    </row>
    <row r="2678" spans="1:85" x14ac:dyDescent="0.35">
      <c r="A2678" s="155" t="s">
        <v>5452</v>
      </c>
      <c r="B2678" s="139" t="s">
        <v>4075</v>
      </c>
      <c r="C2678" s="18">
        <v>43870</v>
      </c>
      <c r="D2678" s="144">
        <v>0.69513888888888886</v>
      </c>
      <c r="E2678" s="141" t="s">
        <v>13283</v>
      </c>
      <c r="F2678" s="141">
        <v>1</v>
      </c>
      <c r="G2678" s="141" t="s">
        <v>2003</v>
      </c>
      <c r="H2678" s="141">
        <v>2020</v>
      </c>
      <c r="I2678" s="18">
        <v>43870</v>
      </c>
      <c r="J2678" s="144">
        <v>0.56041666666666667</v>
      </c>
      <c r="K2678" s="378"/>
      <c r="L2678" s="139" t="s">
        <v>4075</v>
      </c>
      <c r="M2678" s="141" t="s">
        <v>28</v>
      </c>
      <c r="N2678" s="248"/>
      <c r="O2678" s="141" t="s">
        <v>26</v>
      </c>
      <c r="P2678" s="141" t="s">
        <v>26</v>
      </c>
      <c r="Q2678" s="141" t="s">
        <v>5453</v>
      </c>
      <c r="R2678" s="141" t="s">
        <v>5454</v>
      </c>
      <c r="S2678" s="141"/>
      <c r="T2678" s="141" t="s">
        <v>13953</v>
      </c>
      <c r="U2678" s="141">
        <v>118505650</v>
      </c>
      <c r="V2678" s="141"/>
      <c r="W2678" s="139" t="s">
        <v>4075</v>
      </c>
      <c r="X2678" s="141" t="s">
        <v>25</v>
      </c>
      <c r="Y2678" s="141" t="s">
        <v>27</v>
      </c>
      <c r="Z2678" s="141"/>
      <c r="AA2678" s="141" t="s">
        <v>34</v>
      </c>
      <c r="AB2678" s="141" t="s">
        <v>34</v>
      </c>
      <c r="AC2678" s="139" t="s">
        <v>18049</v>
      </c>
      <c r="AD2678" s="380"/>
      <c r="AE2678" s="139" t="s">
        <v>4</v>
      </c>
      <c r="AF2678" s="139" t="s">
        <v>13073</v>
      </c>
      <c r="AG2678" s="139" t="s">
        <v>4</v>
      </c>
      <c r="AH2678" s="139" t="s">
        <v>1380</v>
      </c>
      <c r="AI2678" s="139" t="s">
        <v>15678</v>
      </c>
      <c r="AJ2678" s="139"/>
      <c r="AK2678" s="139" t="s">
        <v>15678</v>
      </c>
      <c r="AL2678" s="139" t="s">
        <v>1563</v>
      </c>
      <c r="AM2678" s="141"/>
      <c r="AN2678" s="141" t="s">
        <v>8</v>
      </c>
      <c r="AO2678" s="139"/>
      <c r="AP2678" s="139" t="s">
        <v>1563</v>
      </c>
      <c r="AQ2678" s="139" t="s">
        <v>1563</v>
      </c>
      <c r="AR2678" s="381"/>
      <c r="AS2678" s="139" t="s">
        <v>4075</v>
      </c>
      <c r="AT2678" s="141" t="s">
        <v>44</v>
      </c>
      <c r="AU2678" s="141">
        <v>518</v>
      </c>
      <c r="AV2678" s="383"/>
      <c r="AW2678" s="385"/>
      <c r="AX2678" s="139" t="s">
        <v>175</v>
      </c>
      <c r="AY2678" t="s">
        <v>19401</v>
      </c>
      <c r="BA2678" s="381"/>
      <c r="BB2678" s="139" t="s">
        <v>17</v>
      </c>
      <c r="BC2678" s="166"/>
      <c r="BD2678" s="166"/>
      <c r="BE2678" s="166"/>
      <c r="BF2678" s="166"/>
      <c r="BG2678" s="166"/>
      <c r="BH2678" s="308"/>
      <c r="BI2678" s="308"/>
      <c r="BJ2678" s="141" t="s">
        <v>26</v>
      </c>
      <c r="BK2678" s="141" t="s">
        <v>26</v>
      </c>
      <c r="BL2678" s="141"/>
      <c r="BM2678" s="141"/>
      <c r="BN2678" s="139" t="s">
        <v>4075</v>
      </c>
      <c r="BQ2678" s="141" t="s">
        <v>16058</v>
      </c>
      <c r="BR2678" s="135" t="s">
        <v>15680</v>
      </c>
      <c r="BT2678" s="135" t="s">
        <v>15351</v>
      </c>
      <c r="BU2678" s="135" t="s">
        <v>13270</v>
      </c>
      <c r="BV2678" s="141" t="s">
        <v>2891</v>
      </c>
      <c r="BW2678" s="135" t="s">
        <v>13261</v>
      </c>
      <c r="BX2678" s="141" t="s">
        <v>15689</v>
      </c>
      <c r="BY2678" s="141" t="s">
        <v>15689</v>
      </c>
      <c r="BZ2678" s="141" t="s">
        <v>26</v>
      </c>
      <c r="CA2678" s="141" t="s">
        <v>1848</v>
      </c>
      <c r="CB2678" s="141"/>
      <c r="CC2678" s="141" t="s">
        <v>15682</v>
      </c>
      <c r="CD2678" s="141" t="s">
        <v>15687</v>
      </c>
      <c r="CE2678" s="141" t="s">
        <v>15450</v>
      </c>
      <c r="CF2678" s="141" t="s">
        <v>15454</v>
      </c>
      <c r="CG2678" s="141" t="s">
        <v>4004</v>
      </c>
    </row>
    <row r="2679" spans="1:85" x14ac:dyDescent="0.35">
      <c r="A2679" s="155" t="s">
        <v>5456</v>
      </c>
      <c r="B2679" s="139" t="s">
        <v>4075</v>
      </c>
      <c r="C2679" s="18">
        <v>43870</v>
      </c>
      <c r="D2679" s="144">
        <v>0.49722222222222223</v>
      </c>
      <c r="E2679" s="141" t="s">
        <v>13283</v>
      </c>
      <c r="F2679" s="141">
        <v>1</v>
      </c>
      <c r="G2679" s="141" t="s">
        <v>2003</v>
      </c>
      <c r="H2679" s="141">
        <v>2020</v>
      </c>
      <c r="I2679" s="18">
        <v>43870</v>
      </c>
      <c r="J2679" s="144">
        <v>0.28402777777777777</v>
      </c>
      <c r="K2679" s="378"/>
      <c r="L2679" s="139" t="s">
        <v>4075</v>
      </c>
      <c r="M2679" s="141" t="s">
        <v>28</v>
      </c>
      <c r="N2679" s="248"/>
      <c r="O2679" s="141" t="s">
        <v>26</v>
      </c>
      <c r="P2679" s="141" t="s">
        <v>26</v>
      </c>
      <c r="Q2679" s="141" t="s">
        <v>5457</v>
      </c>
      <c r="R2679" s="141" t="s">
        <v>5458</v>
      </c>
      <c r="S2679" s="141"/>
      <c r="T2679" s="141" t="s">
        <v>13951</v>
      </c>
      <c r="U2679" s="141"/>
      <c r="V2679" s="141"/>
      <c r="W2679" s="139" t="s">
        <v>4075</v>
      </c>
      <c r="X2679" s="141" t="s">
        <v>25</v>
      </c>
      <c r="Y2679" s="141" t="s">
        <v>27</v>
      </c>
      <c r="Z2679" s="141"/>
      <c r="AA2679" s="141" t="s">
        <v>34</v>
      </c>
      <c r="AB2679" s="141" t="s">
        <v>34</v>
      </c>
      <c r="AC2679" s="139" t="s">
        <v>18047</v>
      </c>
      <c r="AD2679" s="380"/>
      <c r="AE2679" s="139" t="s">
        <v>4</v>
      </c>
      <c r="AF2679" s="139" t="s">
        <v>13073</v>
      </c>
      <c r="AG2679" s="139" t="s">
        <v>4</v>
      </c>
      <c r="AH2679" s="139" t="s">
        <v>1380</v>
      </c>
      <c r="AI2679" s="139" t="s">
        <v>15678</v>
      </c>
      <c r="AJ2679" s="139"/>
      <c r="AK2679" s="139" t="s">
        <v>15678</v>
      </c>
      <c r="AL2679" s="139" t="s">
        <v>1563</v>
      </c>
      <c r="AM2679" s="141"/>
      <c r="AN2679" s="141" t="s">
        <v>8</v>
      </c>
      <c r="AO2679" s="139"/>
      <c r="AP2679" s="139" t="s">
        <v>1563</v>
      </c>
      <c r="AQ2679" s="139"/>
      <c r="AR2679" s="381"/>
      <c r="AS2679" s="139" t="s">
        <v>4075</v>
      </c>
      <c r="AT2679" s="141" t="s">
        <v>44</v>
      </c>
      <c r="AU2679" s="141">
        <v>424</v>
      </c>
      <c r="AV2679" s="383"/>
      <c r="AW2679" s="385"/>
      <c r="AX2679" s="139" t="s">
        <v>45</v>
      </c>
      <c r="AY2679" t="s">
        <v>19360</v>
      </c>
      <c r="BA2679" s="381"/>
      <c r="BB2679" s="139" t="s">
        <v>1469</v>
      </c>
      <c r="BC2679" s="166"/>
      <c r="BD2679" s="166"/>
      <c r="BE2679" s="166"/>
      <c r="BF2679" s="166"/>
      <c r="BG2679" s="166"/>
      <c r="BH2679" s="308"/>
      <c r="BI2679" s="308"/>
      <c r="BJ2679" s="141" t="s">
        <v>26</v>
      </c>
      <c r="BK2679" s="141" t="s">
        <v>26</v>
      </c>
      <c r="BL2679" s="141"/>
      <c r="BM2679" s="141"/>
      <c r="BN2679" s="139" t="s">
        <v>4075</v>
      </c>
      <c r="BQ2679" s="141" t="s">
        <v>16059</v>
      </c>
      <c r="BR2679" s="135" t="s">
        <v>15680</v>
      </c>
      <c r="BT2679" s="135" t="s">
        <v>15364</v>
      </c>
      <c r="BU2679" s="135" t="s">
        <v>3561</v>
      </c>
      <c r="BV2679" s="141" t="s">
        <v>13264</v>
      </c>
      <c r="BW2679" s="135" t="s">
        <v>13274</v>
      </c>
      <c r="BX2679" s="141"/>
      <c r="BY2679" s="141"/>
      <c r="BZ2679" s="141"/>
      <c r="CA2679" s="141"/>
      <c r="CB2679" s="141"/>
      <c r="CC2679" s="141"/>
      <c r="CD2679" s="141"/>
      <c r="CE2679" s="141" t="s">
        <v>15450</v>
      </c>
      <c r="CF2679" s="141" t="s">
        <v>15454</v>
      </c>
      <c r="CG2679" s="141" t="s">
        <v>4004</v>
      </c>
    </row>
    <row r="2680" spans="1:85" x14ac:dyDescent="0.35">
      <c r="A2680" s="155" t="s">
        <v>5459</v>
      </c>
      <c r="B2680" s="139" t="s">
        <v>4075</v>
      </c>
      <c r="C2680" s="18">
        <v>43870</v>
      </c>
      <c r="D2680" s="144">
        <v>0.42222222222222222</v>
      </c>
      <c r="E2680" s="141" t="s">
        <v>13283</v>
      </c>
      <c r="F2680" s="141">
        <v>1</v>
      </c>
      <c r="G2680" s="141" t="s">
        <v>2003</v>
      </c>
      <c r="H2680" s="141">
        <v>2020</v>
      </c>
      <c r="I2680" s="18">
        <v>43870</v>
      </c>
      <c r="J2680" s="144">
        <v>0.42152777777777778</v>
      </c>
      <c r="K2680" s="378"/>
      <c r="L2680" s="139" t="s">
        <v>4075</v>
      </c>
      <c r="M2680" s="141" t="s">
        <v>28</v>
      </c>
      <c r="N2680" s="248"/>
      <c r="O2680" s="141" t="s">
        <v>26</v>
      </c>
      <c r="P2680" s="141" t="s">
        <v>26</v>
      </c>
      <c r="Q2680" s="141" t="s">
        <v>5460</v>
      </c>
      <c r="R2680" s="141" t="s">
        <v>5461</v>
      </c>
      <c r="S2680" s="141"/>
      <c r="T2680" s="141" t="s">
        <v>13948</v>
      </c>
      <c r="U2680" s="141"/>
      <c r="V2680" s="141"/>
      <c r="W2680" s="139" t="s">
        <v>4075</v>
      </c>
      <c r="X2680" s="141" t="s">
        <v>25</v>
      </c>
      <c r="Y2680" s="141" t="s">
        <v>27</v>
      </c>
      <c r="Z2680" s="141"/>
      <c r="AA2680" s="141" t="s">
        <v>34</v>
      </c>
      <c r="AB2680" s="141" t="s">
        <v>34</v>
      </c>
      <c r="AC2680" s="139" t="s">
        <v>18047</v>
      </c>
      <c r="AD2680" s="380"/>
      <c r="AE2680" s="139" t="s">
        <v>4</v>
      </c>
      <c r="AF2680" s="139" t="s">
        <v>13073</v>
      </c>
      <c r="AG2680" s="139" t="s">
        <v>4</v>
      </c>
      <c r="AH2680" s="139" t="s">
        <v>1380</v>
      </c>
      <c r="AI2680" s="139" t="s">
        <v>15678</v>
      </c>
      <c r="AJ2680" s="139"/>
      <c r="AK2680" s="139" t="s">
        <v>15678</v>
      </c>
      <c r="AL2680" s="139" t="s">
        <v>1563</v>
      </c>
      <c r="AM2680" s="141"/>
      <c r="AN2680" s="141" t="s">
        <v>8</v>
      </c>
      <c r="AO2680" s="139"/>
      <c r="AP2680" s="139" t="s">
        <v>1563</v>
      </c>
      <c r="AQ2680" s="139" t="s">
        <v>4362</v>
      </c>
      <c r="AR2680" s="381"/>
      <c r="AS2680" s="139" t="s">
        <v>4075</v>
      </c>
      <c r="AT2680" s="141" t="s">
        <v>43</v>
      </c>
      <c r="AU2680" s="141">
        <v>330</v>
      </c>
      <c r="AV2680" s="383"/>
      <c r="AW2680" s="385"/>
      <c r="AX2680" s="139" t="s">
        <v>84</v>
      </c>
      <c r="AY2680" t="s">
        <v>19210</v>
      </c>
      <c r="BA2680" s="381"/>
      <c r="BB2680" s="139" t="s">
        <v>1451</v>
      </c>
      <c r="BC2680" s="166"/>
      <c r="BD2680" s="166"/>
      <c r="BE2680" s="166"/>
      <c r="BF2680" s="166"/>
      <c r="BG2680" s="166"/>
      <c r="BH2680" s="308"/>
      <c r="BI2680" s="308"/>
      <c r="BJ2680" s="141" t="s">
        <v>26</v>
      </c>
      <c r="BK2680" s="141" t="s">
        <v>26</v>
      </c>
      <c r="BL2680" s="141"/>
      <c r="BM2680" s="141"/>
      <c r="BN2680" s="139" t="s">
        <v>4075</v>
      </c>
      <c r="BQ2680" s="141" t="s">
        <v>16060</v>
      </c>
      <c r="BR2680" s="135" t="s">
        <v>15680</v>
      </c>
      <c r="BT2680" s="135" t="s">
        <v>15358</v>
      </c>
      <c r="BU2680" s="135" t="s">
        <v>14497</v>
      </c>
      <c r="BV2680" s="141" t="s">
        <v>13268</v>
      </c>
      <c r="BW2680" s="135" t="s">
        <v>13266</v>
      </c>
      <c r="BX2680" s="141" t="s">
        <v>12</v>
      </c>
      <c r="BY2680" s="141" t="s">
        <v>12</v>
      </c>
      <c r="BZ2680" s="141" t="s">
        <v>26</v>
      </c>
      <c r="CA2680" s="141" t="s">
        <v>1848</v>
      </c>
      <c r="CB2680" s="141"/>
      <c r="CC2680" s="141" t="s">
        <v>15686</v>
      </c>
      <c r="CD2680" s="141" t="s">
        <v>15687</v>
      </c>
      <c r="CE2680" s="141" t="s">
        <v>15450</v>
      </c>
      <c r="CF2680" s="141" t="s">
        <v>15451</v>
      </c>
      <c r="CG2680" s="141" t="s">
        <v>4004</v>
      </c>
    </row>
    <row r="2681" spans="1:85" x14ac:dyDescent="0.35">
      <c r="A2681" s="155" t="s">
        <v>13904</v>
      </c>
      <c r="B2681" s="139" t="s">
        <v>4075</v>
      </c>
      <c r="C2681" s="18">
        <v>43870</v>
      </c>
      <c r="D2681" s="144">
        <v>0.6381944444444444</v>
      </c>
      <c r="E2681" s="141" t="s">
        <v>13283</v>
      </c>
      <c r="F2681" s="141">
        <v>1</v>
      </c>
      <c r="G2681" s="141" t="s">
        <v>2003</v>
      </c>
      <c r="H2681" s="141">
        <v>2020</v>
      </c>
      <c r="I2681" s="18">
        <v>43870</v>
      </c>
      <c r="J2681" s="144">
        <v>0.62361111111111112</v>
      </c>
      <c r="K2681" s="378"/>
      <c r="L2681" s="139" t="s">
        <v>4075</v>
      </c>
      <c r="M2681" s="141" t="s">
        <v>28</v>
      </c>
      <c r="N2681" s="248"/>
      <c r="O2681" s="141" t="s">
        <v>25</v>
      </c>
      <c r="P2681" s="141" t="s">
        <v>26</v>
      </c>
      <c r="Q2681" s="141" t="s">
        <v>13905</v>
      </c>
      <c r="R2681" s="141" t="s">
        <v>13906</v>
      </c>
      <c r="S2681" s="141"/>
      <c r="T2681" s="141" t="s">
        <v>13946</v>
      </c>
      <c r="U2681" s="141">
        <v>118510325</v>
      </c>
      <c r="V2681" s="141"/>
      <c r="W2681" s="139" t="s">
        <v>4075</v>
      </c>
      <c r="X2681" s="141" t="s">
        <v>6</v>
      </c>
      <c r="Y2681" s="141" t="s">
        <v>27</v>
      </c>
      <c r="Z2681" s="141"/>
      <c r="AA2681" s="141" t="s">
        <v>34</v>
      </c>
      <c r="AB2681" s="141"/>
      <c r="AC2681" s="139" t="s">
        <v>6</v>
      </c>
      <c r="AD2681" s="380"/>
      <c r="AE2681" s="139" t="s">
        <v>102</v>
      </c>
      <c r="AF2681" s="139" t="s">
        <v>13082</v>
      </c>
      <c r="AG2681" s="139" t="s">
        <v>102</v>
      </c>
      <c r="AH2681" s="139" t="s">
        <v>1378</v>
      </c>
      <c r="AI2681" s="139" t="s">
        <v>1382</v>
      </c>
      <c r="AJ2681" s="139" t="s">
        <v>1420</v>
      </c>
      <c r="AK2681" s="139"/>
      <c r="AL2681" s="139"/>
      <c r="AM2681" s="141"/>
      <c r="AN2681" s="141" t="s">
        <v>8</v>
      </c>
      <c r="AO2681" s="139"/>
      <c r="AP2681" s="139" t="s">
        <v>1420</v>
      </c>
      <c r="AQ2681" s="139"/>
      <c r="AR2681" s="381"/>
      <c r="AS2681" s="139" t="s">
        <v>4075</v>
      </c>
      <c r="AT2681" s="141" t="s">
        <v>1404</v>
      </c>
      <c r="AU2681" s="141"/>
      <c r="AV2681" s="383"/>
      <c r="AW2681" s="385"/>
      <c r="AX2681" s="139" t="s">
        <v>63</v>
      </c>
      <c r="AY2681" t="s">
        <v>19402</v>
      </c>
      <c r="BA2681" s="381"/>
      <c r="BB2681" s="139" t="s">
        <v>17</v>
      </c>
      <c r="BC2681" s="166"/>
      <c r="BD2681" s="166"/>
      <c r="BE2681" s="166"/>
      <c r="BF2681" s="166"/>
      <c r="BG2681" s="166"/>
      <c r="BH2681" s="308"/>
      <c r="BI2681" s="308"/>
      <c r="BJ2681" s="141" t="s">
        <v>26</v>
      </c>
      <c r="BK2681" s="141" t="s">
        <v>26</v>
      </c>
      <c r="BL2681" s="141"/>
      <c r="BM2681" s="141"/>
      <c r="BN2681" s="139" t="s">
        <v>4075</v>
      </c>
      <c r="BQ2681" s="141"/>
      <c r="BV2681" s="141"/>
      <c r="BX2681" s="141"/>
      <c r="BY2681" s="141"/>
      <c r="BZ2681" s="141"/>
      <c r="CA2681" s="141"/>
      <c r="CB2681" s="141"/>
      <c r="CC2681" s="141"/>
      <c r="CD2681" s="141"/>
      <c r="CE2681" s="141"/>
      <c r="CF2681" s="141"/>
      <c r="CG2681" s="141"/>
    </row>
    <row r="2682" spans="1:85" x14ac:dyDescent="0.35">
      <c r="A2682" s="155" t="s">
        <v>13902</v>
      </c>
      <c r="B2682" s="139" t="s">
        <v>4075</v>
      </c>
      <c r="C2682" s="18">
        <v>43870</v>
      </c>
      <c r="D2682" s="144">
        <v>0.49861111111111112</v>
      </c>
      <c r="E2682" s="141" t="s">
        <v>13283</v>
      </c>
      <c r="F2682" s="141">
        <v>1</v>
      </c>
      <c r="G2682" s="141" t="s">
        <v>2003</v>
      </c>
      <c r="H2682" s="141">
        <v>2020</v>
      </c>
      <c r="I2682" s="18"/>
      <c r="J2682" s="144"/>
      <c r="K2682" s="378"/>
      <c r="L2682" s="139" t="s">
        <v>4075</v>
      </c>
      <c r="M2682" s="141" t="s">
        <v>28</v>
      </c>
      <c r="N2682" s="248"/>
      <c r="O2682" s="141" t="s">
        <v>26</v>
      </c>
      <c r="P2682" s="141" t="s">
        <v>26</v>
      </c>
      <c r="Q2682" s="141"/>
      <c r="R2682" s="141"/>
      <c r="S2682" s="141"/>
      <c r="T2682" s="141" t="s">
        <v>13949</v>
      </c>
      <c r="U2682" s="141"/>
      <c r="V2682" s="141" t="s">
        <v>13903</v>
      </c>
      <c r="W2682" s="139" t="s">
        <v>4075</v>
      </c>
      <c r="X2682" s="141" t="s">
        <v>6</v>
      </c>
      <c r="Y2682" s="141" t="s">
        <v>6</v>
      </c>
      <c r="Z2682" s="141"/>
      <c r="AA2682" s="141" t="s">
        <v>34</v>
      </c>
      <c r="AB2682" s="141" t="s">
        <v>34</v>
      </c>
      <c r="AC2682" s="139" t="s">
        <v>18051</v>
      </c>
      <c r="AD2682" s="380"/>
      <c r="AE2682" s="139" t="s">
        <v>1501</v>
      </c>
      <c r="AF2682" s="139" t="s">
        <v>13068</v>
      </c>
      <c r="AG2682" s="139" t="s">
        <v>1501</v>
      </c>
      <c r="AH2682" s="139" t="s">
        <v>1378</v>
      </c>
      <c r="AI2682" s="139" t="s">
        <v>1398</v>
      </c>
      <c r="AJ2682" s="139"/>
      <c r="AK2682" s="139"/>
      <c r="AL2682" s="139"/>
      <c r="AM2682" s="141"/>
      <c r="AN2682" s="141" t="s">
        <v>8</v>
      </c>
      <c r="AO2682" s="139"/>
      <c r="AP2682" s="139" t="s">
        <v>1423</v>
      </c>
      <c r="AQ2682" s="139"/>
      <c r="AR2682" s="381"/>
      <c r="AS2682" s="139" t="s">
        <v>4075</v>
      </c>
      <c r="AT2682" s="141" t="s">
        <v>1404</v>
      </c>
      <c r="AU2682" s="141"/>
      <c r="AV2682" s="383"/>
      <c r="AW2682" s="385"/>
      <c r="AX2682" s="139" t="s">
        <v>156</v>
      </c>
      <c r="AY2682" t="s">
        <v>18447</v>
      </c>
      <c r="BA2682" s="381"/>
      <c r="BB2682" s="139" t="s">
        <v>1452</v>
      </c>
      <c r="BC2682" s="166"/>
      <c r="BD2682" s="166"/>
      <c r="BE2682" s="166"/>
      <c r="BF2682" s="166"/>
      <c r="BG2682" s="166"/>
      <c r="BH2682" s="308"/>
      <c r="BI2682" s="308"/>
      <c r="BJ2682" s="141" t="s">
        <v>26</v>
      </c>
      <c r="BK2682" s="141" t="s">
        <v>26</v>
      </c>
      <c r="BL2682" s="141"/>
      <c r="BM2682" s="141"/>
      <c r="BN2682" s="139" t="s">
        <v>4075</v>
      </c>
      <c r="BQ2682" s="141"/>
      <c r="BV2682" s="141"/>
      <c r="BX2682" s="141"/>
      <c r="BY2682" s="141"/>
      <c r="BZ2682" s="141"/>
      <c r="CA2682" s="141"/>
      <c r="CB2682" s="141"/>
      <c r="CC2682" s="141"/>
      <c r="CD2682" s="141"/>
      <c r="CE2682" s="141"/>
      <c r="CF2682" s="141"/>
      <c r="CG2682" s="141"/>
    </row>
    <row r="2683" spans="1:85" x14ac:dyDescent="0.35">
      <c r="A2683" s="155" t="s">
        <v>5444</v>
      </c>
      <c r="B2683" s="139" t="s">
        <v>4075</v>
      </c>
      <c r="C2683" s="18">
        <v>43871</v>
      </c>
      <c r="D2683" s="144">
        <v>0.78541666666666665</v>
      </c>
      <c r="E2683" s="141" t="s">
        <v>13283</v>
      </c>
      <c r="F2683" s="141">
        <v>1</v>
      </c>
      <c r="G2683" s="141" t="s">
        <v>2003</v>
      </c>
      <c r="H2683" s="141">
        <v>2020</v>
      </c>
      <c r="I2683" s="18">
        <v>43870</v>
      </c>
      <c r="J2683" s="144">
        <v>0.78055555555555556</v>
      </c>
      <c r="K2683" s="378"/>
      <c r="L2683" s="139" t="s">
        <v>4075</v>
      </c>
      <c r="M2683" s="141" t="s">
        <v>28</v>
      </c>
      <c r="N2683" s="248"/>
      <c r="O2683" s="141" t="s">
        <v>26</v>
      </c>
      <c r="P2683" s="141" t="s">
        <v>26</v>
      </c>
      <c r="Q2683" s="141" t="s">
        <v>5445</v>
      </c>
      <c r="R2683" s="141" t="s">
        <v>5446</v>
      </c>
      <c r="S2683" s="141"/>
      <c r="T2683" s="141" t="s">
        <v>13954</v>
      </c>
      <c r="U2683" s="141">
        <v>118524301</v>
      </c>
      <c r="V2683" s="141"/>
      <c r="W2683" s="139" t="s">
        <v>4075</v>
      </c>
      <c r="X2683" s="141" t="s">
        <v>25</v>
      </c>
      <c r="Y2683" s="141" t="s">
        <v>27</v>
      </c>
      <c r="Z2683" s="141"/>
      <c r="AA2683" s="141" t="s">
        <v>34</v>
      </c>
      <c r="AB2683" s="141" t="s">
        <v>34</v>
      </c>
      <c r="AC2683" s="139" t="s">
        <v>18049</v>
      </c>
      <c r="AD2683" s="380"/>
      <c r="AE2683" s="139" t="s">
        <v>4</v>
      </c>
      <c r="AF2683" s="139" t="s">
        <v>13073</v>
      </c>
      <c r="AG2683" s="139" t="s">
        <v>4</v>
      </c>
      <c r="AH2683" s="139" t="s">
        <v>1380</v>
      </c>
      <c r="AI2683" s="139" t="s">
        <v>15678</v>
      </c>
      <c r="AJ2683" s="139"/>
      <c r="AK2683" s="139" t="s">
        <v>15678</v>
      </c>
      <c r="AL2683" s="139" t="s">
        <v>1563</v>
      </c>
      <c r="AM2683" s="141"/>
      <c r="AN2683" s="141" t="s">
        <v>8</v>
      </c>
      <c r="AO2683" s="139"/>
      <c r="AP2683" s="139" t="s">
        <v>1563</v>
      </c>
      <c r="AQ2683" s="139"/>
      <c r="AR2683" s="381"/>
      <c r="AS2683" s="139" t="s">
        <v>4075</v>
      </c>
      <c r="AT2683" s="141" t="s">
        <v>43</v>
      </c>
      <c r="AU2683" s="141">
        <v>500</v>
      </c>
      <c r="AV2683" s="383"/>
      <c r="AW2683" s="385"/>
      <c r="AX2683" s="139" t="s">
        <v>192</v>
      </c>
      <c r="AY2683" t="s">
        <v>18994</v>
      </c>
      <c r="BA2683" s="381"/>
      <c r="BB2683" s="139" t="s">
        <v>1452</v>
      </c>
      <c r="BC2683" s="166"/>
      <c r="BD2683" s="166"/>
      <c r="BE2683" s="166"/>
      <c r="BF2683" s="166"/>
      <c r="BG2683" s="166"/>
      <c r="BH2683" s="308"/>
      <c r="BI2683" s="308"/>
      <c r="BJ2683" s="141" t="s">
        <v>26</v>
      </c>
      <c r="BK2683" s="141" t="s">
        <v>26</v>
      </c>
      <c r="BL2683" s="141"/>
      <c r="BM2683" s="141"/>
      <c r="BN2683" s="139" t="s">
        <v>4075</v>
      </c>
      <c r="BQ2683" s="141" t="s">
        <v>16061</v>
      </c>
      <c r="BR2683" s="135" t="s">
        <v>15685</v>
      </c>
      <c r="BT2683" s="135" t="s">
        <v>13609</v>
      </c>
      <c r="BU2683" s="135" t="s">
        <v>15363</v>
      </c>
      <c r="BV2683" s="141" t="s">
        <v>13271</v>
      </c>
      <c r="BW2683" s="135" t="s">
        <v>2003</v>
      </c>
      <c r="BX2683" s="141" t="s">
        <v>12</v>
      </c>
      <c r="BY2683" s="141" t="s">
        <v>12</v>
      </c>
      <c r="BZ2683" s="141" t="s">
        <v>26</v>
      </c>
      <c r="CA2683" s="141" t="s">
        <v>1848</v>
      </c>
      <c r="CB2683" s="141"/>
      <c r="CC2683" s="141" t="s">
        <v>15690</v>
      </c>
      <c r="CD2683" s="141" t="s">
        <v>15683</v>
      </c>
      <c r="CE2683" s="141" t="s">
        <v>15450</v>
      </c>
      <c r="CF2683" s="141" t="s">
        <v>15451</v>
      </c>
      <c r="CG2683" s="141" t="s">
        <v>4004</v>
      </c>
    </row>
    <row r="2684" spans="1:85" x14ac:dyDescent="0.35">
      <c r="A2684" s="155" t="s">
        <v>5447</v>
      </c>
      <c r="B2684" s="139" t="s">
        <v>4075</v>
      </c>
      <c r="C2684" s="18">
        <v>43871</v>
      </c>
      <c r="D2684" s="144">
        <v>0.54513888888888884</v>
      </c>
      <c r="E2684" s="141" t="s">
        <v>13283</v>
      </c>
      <c r="F2684" s="141">
        <v>1</v>
      </c>
      <c r="G2684" s="141" t="s">
        <v>2003</v>
      </c>
      <c r="H2684" s="141">
        <v>2020</v>
      </c>
      <c r="I2684" s="18">
        <v>43871</v>
      </c>
      <c r="J2684" s="144">
        <v>0.54097222222222219</v>
      </c>
      <c r="K2684" s="378"/>
      <c r="L2684" s="139" t="s">
        <v>4075</v>
      </c>
      <c r="M2684" s="141" t="s">
        <v>28</v>
      </c>
      <c r="N2684" s="248"/>
      <c r="O2684" s="141" t="s">
        <v>26</v>
      </c>
      <c r="P2684" s="141" t="s">
        <v>26</v>
      </c>
      <c r="Q2684" s="141" t="s">
        <v>5448</v>
      </c>
      <c r="R2684" s="141" t="s">
        <v>5449</v>
      </c>
      <c r="S2684" s="141"/>
      <c r="T2684" s="141" t="s">
        <v>13955</v>
      </c>
      <c r="U2684" s="141">
        <v>118522242</v>
      </c>
      <c r="V2684" s="141"/>
      <c r="W2684" s="139" t="s">
        <v>4075</v>
      </c>
      <c r="X2684" s="141" t="s">
        <v>25</v>
      </c>
      <c r="Y2684" s="141" t="s">
        <v>27</v>
      </c>
      <c r="Z2684" s="141"/>
      <c r="AA2684" s="141" t="s">
        <v>34</v>
      </c>
      <c r="AB2684" s="141" t="s">
        <v>34</v>
      </c>
      <c r="AC2684" s="139" t="s">
        <v>18047</v>
      </c>
      <c r="AD2684" s="380"/>
      <c r="AE2684" s="139" t="s">
        <v>102</v>
      </c>
      <c r="AF2684" s="139" t="s">
        <v>13089</v>
      </c>
      <c r="AG2684" s="139" t="s">
        <v>102</v>
      </c>
      <c r="AH2684" s="139" t="s">
        <v>1378</v>
      </c>
      <c r="AI2684" s="139" t="s">
        <v>1401</v>
      </c>
      <c r="AJ2684" s="139" t="s">
        <v>1408</v>
      </c>
      <c r="AK2684" s="139"/>
      <c r="AL2684" s="139"/>
      <c r="AM2684" s="141"/>
      <c r="AN2684" s="141" t="s">
        <v>8</v>
      </c>
      <c r="AO2684" s="139"/>
      <c r="AP2684" s="139" t="s">
        <v>1408</v>
      </c>
      <c r="AQ2684" s="139" t="s">
        <v>5274</v>
      </c>
      <c r="AR2684" s="381"/>
      <c r="AS2684" s="139" t="s">
        <v>4075</v>
      </c>
      <c r="AT2684" s="141" t="s">
        <v>1404</v>
      </c>
      <c r="AU2684" s="141">
        <v>246</v>
      </c>
      <c r="AV2684" s="383"/>
      <c r="AW2684" s="385"/>
      <c r="AX2684" s="139" t="s">
        <v>71</v>
      </c>
      <c r="AY2684" t="s">
        <v>19002</v>
      </c>
      <c r="BA2684" s="381"/>
      <c r="BB2684" s="139" t="s">
        <v>1450</v>
      </c>
      <c r="BC2684" s="166"/>
      <c r="BD2684" s="166"/>
      <c r="BE2684" s="166"/>
      <c r="BF2684" s="166"/>
      <c r="BG2684" s="166"/>
      <c r="BH2684" s="308"/>
      <c r="BI2684" s="308"/>
      <c r="BJ2684" s="141" t="s">
        <v>26</v>
      </c>
      <c r="BK2684" s="141" t="s">
        <v>26</v>
      </c>
      <c r="BL2684" s="141"/>
      <c r="BM2684" s="141"/>
      <c r="BN2684" s="139" t="s">
        <v>4075</v>
      </c>
      <c r="BQ2684" s="141"/>
      <c r="BV2684" s="141"/>
      <c r="BX2684" s="141"/>
      <c r="BY2684" s="141"/>
      <c r="BZ2684" s="141"/>
      <c r="CA2684" s="141"/>
      <c r="CB2684" s="141"/>
      <c r="CC2684" s="141"/>
      <c r="CD2684" s="141"/>
      <c r="CE2684" s="141"/>
      <c r="CF2684" s="141"/>
      <c r="CG2684" s="141"/>
    </row>
    <row r="2685" spans="1:85" x14ac:dyDescent="0.35">
      <c r="A2685" s="155" t="s">
        <v>5443</v>
      </c>
      <c r="B2685" s="139" t="s">
        <v>4075</v>
      </c>
      <c r="C2685" s="18">
        <v>43872</v>
      </c>
      <c r="D2685" s="144">
        <v>0.8208333333333333</v>
      </c>
      <c r="E2685" s="141" t="s">
        <v>13283</v>
      </c>
      <c r="F2685" s="141">
        <v>1</v>
      </c>
      <c r="G2685" s="141" t="s">
        <v>2003</v>
      </c>
      <c r="H2685" s="141">
        <v>2020</v>
      </c>
      <c r="I2685" s="18"/>
      <c r="J2685" s="144"/>
      <c r="K2685" s="378"/>
      <c r="L2685" s="139" t="s">
        <v>4075</v>
      </c>
      <c r="M2685" s="141" t="s">
        <v>28</v>
      </c>
      <c r="N2685" s="248"/>
      <c r="O2685" s="141" t="s">
        <v>26</v>
      </c>
      <c r="P2685" s="141" t="s">
        <v>26</v>
      </c>
      <c r="Q2685" s="141"/>
      <c r="R2685" s="141"/>
      <c r="S2685" s="141"/>
      <c r="T2685" s="141" t="s">
        <v>13956</v>
      </c>
      <c r="U2685" s="141">
        <v>118526281</v>
      </c>
      <c r="V2685" s="141"/>
      <c r="W2685" s="139" t="s">
        <v>4075</v>
      </c>
      <c r="X2685" s="141" t="s">
        <v>25</v>
      </c>
      <c r="Y2685" s="141" t="s">
        <v>27</v>
      </c>
      <c r="Z2685" s="141"/>
      <c r="AA2685" s="141" t="s">
        <v>34</v>
      </c>
      <c r="AB2685" s="141" t="s">
        <v>34</v>
      </c>
      <c r="AC2685" s="139" t="s">
        <v>18049</v>
      </c>
      <c r="AD2685" s="380"/>
      <c r="AE2685" s="139" t="s">
        <v>4</v>
      </c>
      <c r="AF2685" s="139" t="s">
        <v>13073</v>
      </c>
      <c r="AG2685" s="139" t="s">
        <v>4</v>
      </c>
      <c r="AH2685" s="139" t="s">
        <v>1380</v>
      </c>
      <c r="AI2685" s="139" t="s">
        <v>15678</v>
      </c>
      <c r="AJ2685" s="139"/>
      <c r="AK2685" s="139" t="s">
        <v>15678</v>
      </c>
      <c r="AL2685" s="139" t="s">
        <v>1423</v>
      </c>
      <c r="AM2685" s="141"/>
      <c r="AN2685" s="141" t="s">
        <v>8</v>
      </c>
      <c r="AO2685" s="139"/>
      <c r="AP2685" s="139" t="s">
        <v>1423</v>
      </c>
      <c r="AQ2685" s="139"/>
      <c r="AR2685" s="381"/>
      <c r="AS2685" s="139" t="s">
        <v>4075</v>
      </c>
      <c r="AT2685" s="141" t="s">
        <v>1404</v>
      </c>
      <c r="AU2685" s="141"/>
      <c r="AV2685" s="383"/>
      <c r="AW2685" s="385"/>
      <c r="AX2685" s="139" t="s">
        <v>54</v>
      </c>
      <c r="AY2685" t="s">
        <v>19403</v>
      </c>
      <c r="BA2685" s="381"/>
      <c r="BB2685" s="139" t="s">
        <v>17</v>
      </c>
      <c r="BC2685" s="166"/>
      <c r="BD2685" s="166"/>
      <c r="BE2685" s="166"/>
      <c r="BF2685" s="166"/>
      <c r="BG2685" s="166"/>
      <c r="BH2685" s="308"/>
      <c r="BI2685" s="308"/>
      <c r="BJ2685" s="141" t="s">
        <v>26</v>
      </c>
      <c r="BK2685" s="141" t="s">
        <v>26</v>
      </c>
      <c r="BL2685" s="141"/>
      <c r="BM2685" s="141"/>
      <c r="BN2685" s="139" t="s">
        <v>4075</v>
      </c>
      <c r="BQ2685" s="141"/>
      <c r="BV2685" s="141"/>
      <c r="BX2685" s="141"/>
      <c r="BY2685" s="141"/>
      <c r="BZ2685" s="141"/>
      <c r="CA2685" s="141"/>
      <c r="CB2685" s="141"/>
      <c r="CC2685" s="141"/>
      <c r="CD2685" s="141"/>
      <c r="CE2685" s="141"/>
      <c r="CF2685" s="141"/>
      <c r="CG2685" s="141"/>
    </row>
    <row r="2686" spans="1:85" x14ac:dyDescent="0.35">
      <c r="A2686" s="155" t="s">
        <v>5440</v>
      </c>
      <c r="B2686" s="139" t="s">
        <v>4075</v>
      </c>
      <c r="C2686" s="18">
        <v>43874</v>
      </c>
      <c r="D2686" s="144">
        <v>0.42291666666666666</v>
      </c>
      <c r="E2686" s="141" t="s">
        <v>13283</v>
      </c>
      <c r="F2686" s="141">
        <v>1</v>
      </c>
      <c r="G2686" s="141" t="s">
        <v>2003</v>
      </c>
      <c r="H2686" s="141">
        <v>2020</v>
      </c>
      <c r="I2686" s="18">
        <v>43874</v>
      </c>
      <c r="J2686" s="144">
        <v>0.44097222222222221</v>
      </c>
      <c r="K2686" s="378"/>
      <c r="L2686" s="139" t="s">
        <v>4075</v>
      </c>
      <c r="M2686" s="141" t="s">
        <v>28</v>
      </c>
      <c r="N2686" s="248"/>
      <c r="O2686" s="141" t="s">
        <v>26</v>
      </c>
      <c r="P2686" s="141" t="s">
        <v>26</v>
      </c>
      <c r="Q2686" s="141" t="s">
        <v>5441</v>
      </c>
      <c r="R2686" s="141" t="s">
        <v>5442</v>
      </c>
      <c r="S2686" s="141"/>
      <c r="T2686" s="141" t="s">
        <v>13957</v>
      </c>
      <c r="U2686" s="141"/>
      <c r="V2686" s="141" t="s">
        <v>3772</v>
      </c>
      <c r="W2686" s="139" t="s">
        <v>4075</v>
      </c>
      <c r="X2686" s="141" t="s">
        <v>25</v>
      </c>
      <c r="Y2686" s="141" t="s">
        <v>27</v>
      </c>
      <c r="Z2686" s="141"/>
      <c r="AA2686" s="141" t="s">
        <v>34</v>
      </c>
      <c r="AB2686" s="141" t="s">
        <v>34</v>
      </c>
      <c r="AC2686" s="139" t="s">
        <v>18047</v>
      </c>
      <c r="AD2686" s="380"/>
      <c r="AE2686" s="139" t="s">
        <v>103</v>
      </c>
      <c r="AF2686" s="139" t="s">
        <v>13079</v>
      </c>
      <c r="AG2686" s="139" t="s">
        <v>103</v>
      </c>
      <c r="AH2686" s="139" t="s">
        <v>1380</v>
      </c>
      <c r="AI2686" s="139" t="s">
        <v>103</v>
      </c>
      <c r="AJ2686" s="139"/>
      <c r="AK2686" s="139" t="s">
        <v>103</v>
      </c>
      <c r="AL2686" s="139" t="s">
        <v>1423</v>
      </c>
      <c r="AM2686" s="141"/>
      <c r="AN2686" s="141" t="s">
        <v>8</v>
      </c>
      <c r="AO2686" s="139"/>
      <c r="AP2686" s="139" t="s">
        <v>1423</v>
      </c>
      <c r="AQ2686" s="139" t="s">
        <v>1423</v>
      </c>
      <c r="AR2686" s="381"/>
      <c r="AS2686" s="139" t="s">
        <v>4075</v>
      </c>
      <c r="AT2686" s="141" t="s">
        <v>1404</v>
      </c>
      <c r="AU2686" s="141"/>
      <c r="AV2686" s="383"/>
      <c r="AW2686" s="385"/>
      <c r="AX2686" s="139" t="s">
        <v>143</v>
      </c>
      <c r="AY2686" t="s">
        <v>19303</v>
      </c>
      <c r="BA2686" s="381"/>
      <c r="BB2686" s="139" t="s">
        <v>17</v>
      </c>
      <c r="BC2686" s="166"/>
      <c r="BD2686" s="166"/>
      <c r="BE2686" s="166"/>
      <c r="BF2686" s="166"/>
      <c r="BG2686" s="166"/>
      <c r="BH2686" s="308"/>
      <c r="BI2686" s="308"/>
      <c r="BJ2686" s="141" t="s">
        <v>26</v>
      </c>
      <c r="BK2686" s="141" t="s">
        <v>26</v>
      </c>
      <c r="BL2686" s="141"/>
      <c r="BM2686" s="141"/>
      <c r="BN2686" s="139" t="s">
        <v>4075</v>
      </c>
      <c r="BQ2686" s="141" t="s">
        <v>16062</v>
      </c>
      <c r="BR2686" s="135" t="s">
        <v>15693</v>
      </c>
      <c r="BT2686" s="135" t="s">
        <v>15442</v>
      </c>
      <c r="BU2686" s="135" t="s">
        <v>13278</v>
      </c>
      <c r="BV2686" s="141" t="s">
        <v>13286</v>
      </c>
      <c r="BW2686" s="135" t="s">
        <v>2891</v>
      </c>
      <c r="BX2686" s="141"/>
      <c r="BY2686" s="141"/>
      <c r="BZ2686" s="141"/>
      <c r="CA2686" s="141"/>
      <c r="CB2686" s="141"/>
      <c r="CC2686" s="141"/>
      <c r="CD2686" s="141"/>
      <c r="CE2686" s="141" t="s">
        <v>15450</v>
      </c>
      <c r="CF2686" s="141" t="s">
        <v>15451</v>
      </c>
      <c r="CG2686" s="141" t="s">
        <v>4004</v>
      </c>
    </row>
    <row r="2687" spans="1:85" x14ac:dyDescent="0.35">
      <c r="A2687" s="155" t="s">
        <v>5437</v>
      </c>
      <c r="B2687" s="139" t="s">
        <v>4075</v>
      </c>
      <c r="C2687" s="18">
        <v>43875</v>
      </c>
      <c r="D2687" s="144">
        <v>0.40625</v>
      </c>
      <c r="E2687" s="141" t="s">
        <v>13283</v>
      </c>
      <c r="F2687" s="141">
        <v>1</v>
      </c>
      <c r="G2687" s="141" t="s">
        <v>2003</v>
      </c>
      <c r="H2687" s="141">
        <v>2020</v>
      </c>
      <c r="I2687" s="18">
        <v>43875</v>
      </c>
      <c r="J2687" s="144">
        <v>0.42569444444444443</v>
      </c>
      <c r="K2687" s="378"/>
      <c r="L2687" s="139" t="s">
        <v>4075</v>
      </c>
      <c r="M2687" s="141" t="s">
        <v>28</v>
      </c>
      <c r="N2687" s="248"/>
      <c r="O2687" s="141" t="s">
        <v>26</v>
      </c>
      <c r="P2687" s="141" t="s">
        <v>26</v>
      </c>
      <c r="Q2687" s="141" t="s">
        <v>5438</v>
      </c>
      <c r="R2687" s="141" t="s">
        <v>5439</v>
      </c>
      <c r="S2687" s="141"/>
      <c r="T2687" s="141" t="s">
        <v>13958</v>
      </c>
      <c r="U2687" s="141">
        <v>118536562</v>
      </c>
      <c r="V2687" s="141"/>
      <c r="W2687" s="139" t="s">
        <v>4075</v>
      </c>
      <c r="X2687" s="141" t="s">
        <v>25</v>
      </c>
      <c r="Y2687" s="141" t="s">
        <v>27</v>
      </c>
      <c r="Z2687" s="141"/>
      <c r="AA2687" s="141" t="s">
        <v>34</v>
      </c>
      <c r="AB2687" s="141" t="s">
        <v>34</v>
      </c>
      <c r="AC2687" s="139" t="s">
        <v>18049</v>
      </c>
      <c r="AD2687" s="380"/>
      <c r="AE2687" s="139" t="s">
        <v>103</v>
      </c>
      <c r="AF2687" s="139" t="s">
        <v>13075</v>
      </c>
      <c r="AG2687" s="139" t="s">
        <v>103</v>
      </c>
      <c r="AH2687" s="139" t="s">
        <v>1380</v>
      </c>
      <c r="AI2687" s="139" t="s">
        <v>7340</v>
      </c>
      <c r="AJ2687" s="139"/>
      <c r="AK2687" s="139" t="s">
        <v>7340</v>
      </c>
      <c r="AL2687" s="139" t="s">
        <v>1563</v>
      </c>
      <c r="AM2687" s="141"/>
      <c r="AN2687" s="141" t="s">
        <v>8</v>
      </c>
      <c r="AO2687" s="139"/>
      <c r="AP2687" s="139" t="s">
        <v>1563</v>
      </c>
      <c r="AQ2687" s="139"/>
      <c r="AR2687" s="381"/>
      <c r="AS2687" s="139" t="s">
        <v>4075</v>
      </c>
      <c r="AT2687" s="141" t="s">
        <v>1404</v>
      </c>
      <c r="AU2687" s="141"/>
      <c r="AV2687" s="383"/>
      <c r="AW2687" s="385"/>
      <c r="AX2687" s="139" t="s">
        <v>54</v>
      </c>
      <c r="AY2687" t="s">
        <v>19404</v>
      </c>
      <c r="BA2687" s="381"/>
      <c r="BB2687" s="139" t="s">
        <v>1444</v>
      </c>
      <c r="BC2687" s="166"/>
      <c r="BD2687" s="166"/>
      <c r="BE2687" s="166"/>
      <c r="BF2687" s="166"/>
      <c r="BG2687" s="166"/>
      <c r="BH2687" s="308"/>
      <c r="BI2687" s="308"/>
      <c r="BJ2687" s="141" t="s">
        <v>26</v>
      </c>
      <c r="BK2687" s="141" t="s">
        <v>26</v>
      </c>
      <c r="BL2687" s="141"/>
      <c r="BM2687" s="141"/>
      <c r="BN2687" s="139" t="s">
        <v>4075</v>
      </c>
      <c r="BQ2687" s="141"/>
      <c r="BV2687" s="141"/>
      <c r="BX2687" s="141"/>
      <c r="BY2687" s="141"/>
      <c r="BZ2687" s="141"/>
      <c r="CA2687" s="141"/>
      <c r="CB2687" s="141"/>
      <c r="CC2687" s="141"/>
      <c r="CD2687" s="141"/>
      <c r="CE2687" s="141"/>
      <c r="CF2687" s="141"/>
      <c r="CG2687" s="141"/>
    </row>
    <row r="2688" spans="1:85" x14ac:dyDescent="0.35">
      <c r="A2688" s="155" t="s">
        <v>5434</v>
      </c>
      <c r="B2688" s="139" t="s">
        <v>4075</v>
      </c>
      <c r="C2688" s="18">
        <v>43882</v>
      </c>
      <c r="D2688" s="144">
        <v>0.2902777777777778</v>
      </c>
      <c r="E2688" s="141" t="s">
        <v>2536</v>
      </c>
      <c r="F2688" s="141">
        <v>1</v>
      </c>
      <c r="G2688" s="141" t="s">
        <v>2003</v>
      </c>
      <c r="H2688" s="141">
        <v>2020</v>
      </c>
      <c r="I2688" s="18">
        <v>43882</v>
      </c>
      <c r="J2688" s="144">
        <v>0.31666666666666665</v>
      </c>
      <c r="K2688" s="378"/>
      <c r="L2688" s="139" t="s">
        <v>4075</v>
      </c>
      <c r="M2688" s="141" t="s">
        <v>28</v>
      </c>
      <c r="N2688" s="248"/>
      <c r="O2688" s="141" t="s">
        <v>26</v>
      </c>
      <c r="P2688" s="141" t="s">
        <v>26</v>
      </c>
      <c r="Q2688" s="141" t="s">
        <v>5435</v>
      </c>
      <c r="R2688" s="141" t="s">
        <v>5436</v>
      </c>
      <c r="S2688" s="141"/>
      <c r="T2688" s="141" t="s">
        <v>13959</v>
      </c>
      <c r="U2688" s="141">
        <v>118556424</v>
      </c>
      <c r="V2688" s="141"/>
      <c r="W2688" s="139" t="s">
        <v>4075</v>
      </c>
      <c r="X2688" s="141" t="s">
        <v>25</v>
      </c>
      <c r="Y2688" s="141" t="s">
        <v>27</v>
      </c>
      <c r="Z2688" s="141"/>
      <c r="AA2688" s="141" t="s">
        <v>34</v>
      </c>
      <c r="AB2688" s="141" t="s">
        <v>34</v>
      </c>
      <c r="AC2688" s="139" t="s">
        <v>18047</v>
      </c>
      <c r="AD2688" s="380"/>
      <c r="AE2688" s="139" t="s">
        <v>102</v>
      </c>
      <c r="AF2688" s="139" t="s">
        <v>13080</v>
      </c>
      <c r="AG2688" s="139" t="s">
        <v>102</v>
      </c>
      <c r="AH2688" s="139" t="s">
        <v>1378</v>
      </c>
      <c r="AI2688" s="139" t="s">
        <v>1400</v>
      </c>
      <c r="AJ2688" s="139" t="s">
        <v>46</v>
      </c>
      <c r="AK2688" s="139"/>
      <c r="AL2688" s="139"/>
      <c r="AM2688" s="141"/>
      <c r="AN2688" s="141" t="s">
        <v>8</v>
      </c>
      <c r="AO2688" s="139"/>
      <c r="AP2688" s="139" t="s">
        <v>46</v>
      </c>
      <c r="AQ2688" s="139"/>
      <c r="AR2688" s="381"/>
      <c r="AS2688" s="139" t="s">
        <v>4075</v>
      </c>
      <c r="AT2688" s="141" t="s">
        <v>1404</v>
      </c>
      <c r="AU2688" s="141"/>
      <c r="AV2688" s="383"/>
      <c r="AW2688" s="385"/>
      <c r="AX2688" s="139" t="s">
        <v>49</v>
      </c>
      <c r="AY2688" t="s">
        <v>18901</v>
      </c>
      <c r="BA2688" s="381"/>
      <c r="BB2688" s="139" t="s">
        <v>1444</v>
      </c>
      <c r="BC2688" s="166"/>
      <c r="BD2688" s="166"/>
      <c r="BE2688" s="166"/>
      <c r="BF2688" s="166"/>
      <c r="BG2688" s="166"/>
      <c r="BH2688" s="308"/>
      <c r="BI2688" s="308"/>
      <c r="BJ2688" s="141" t="s">
        <v>26</v>
      </c>
      <c r="BK2688" s="141" t="s">
        <v>26</v>
      </c>
      <c r="BL2688" s="141"/>
      <c r="BM2688" s="141"/>
      <c r="BN2688" s="139" t="s">
        <v>4075</v>
      </c>
      <c r="BQ2688" s="141"/>
      <c r="BV2688" s="141"/>
      <c r="BX2688" s="141"/>
      <c r="BY2688" s="141"/>
      <c r="BZ2688" s="141"/>
      <c r="CA2688" s="141"/>
      <c r="CB2688" s="141"/>
      <c r="CC2688" s="141"/>
      <c r="CD2688" s="141"/>
      <c r="CE2688" s="141"/>
      <c r="CF2688" s="141"/>
      <c r="CG2688" s="141"/>
    </row>
    <row r="2689" spans="1:85" x14ac:dyDescent="0.35">
      <c r="A2689" s="155" t="s">
        <v>5428</v>
      </c>
      <c r="B2689" s="139" t="s">
        <v>4075</v>
      </c>
      <c r="C2689" s="18">
        <v>43890</v>
      </c>
      <c r="D2689" s="144">
        <v>0.5395833333333333</v>
      </c>
      <c r="E2689" s="141" t="s">
        <v>2741</v>
      </c>
      <c r="F2689" s="141">
        <v>1</v>
      </c>
      <c r="G2689" s="141" t="s">
        <v>2003</v>
      </c>
      <c r="H2689" s="141">
        <v>2020</v>
      </c>
      <c r="I2689" s="18">
        <v>43890</v>
      </c>
      <c r="J2689" s="144">
        <v>0.54027777777777775</v>
      </c>
      <c r="K2689" s="378"/>
      <c r="L2689" s="139" t="s">
        <v>4075</v>
      </c>
      <c r="M2689" s="141" t="s">
        <v>1396</v>
      </c>
      <c r="N2689" s="248"/>
      <c r="O2689" s="141" t="s">
        <v>26</v>
      </c>
      <c r="P2689" s="141" t="s">
        <v>26</v>
      </c>
      <c r="Q2689" s="141" t="s">
        <v>5429</v>
      </c>
      <c r="R2689" s="141" t="s">
        <v>5430</v>
      </c>
      <c r="S2689" s="141" t="s">
        <v>5431</v>
      </c>
      <c r="T2689" s="141" t="s">
        <v>13960</v>
      </c>
      <c r="U2689" s="141"/>
      <c r="V2689" s="141" t="s">
        <v>3771</v>
      </c>
      <c r="W2689" s="139" t="s">
        <v>4075</v>
      </c>
      <c r="X2689" s="141" t="s">
        <v>25</v>
      </c>
      <c r="Y2689" s="141" t="s">
        <v>27</v>
      </c>
      <c r="Z2689" s="141"/>
      <c r="AA2689" s="141" t="s">
        <v>34</v>
      </c>
      <c r="AB2689" s="141" t="s">
        <v>35</v>
      </c>
      <c r="AC2689" s="139" t="s">
        <v>18050</v>
      </c>
      <c r="AD2689" s="380"/>
      <c r="AE2689" s="139" t="s">
        <v>103</v>
      </c>
      <c r="AF2689" s="139" t="s">
        <v>13075</v>
      </c>
      <c r="AG2689" s="139" t="s">
        <v>103</v>
      </c>
      <c r="AH2689" s="139" t="s">
        <v>1380</v>
      </c>
      <c r="AI2689" s="139" t="s">
        <v>7340</v>
      </c>
      <c r="AJ2689" s="139"/>
      <c r="AK2689" s="139" t="s">
        <v>7340</v>
      </c>
      <c r="AL2689" s="139" t="s">
        <v>1563</v>
      </c>
      <c r="AM2689" s="141"/>
      <c r="AN2689" s="141" t="s">
        <v>8</v>
      </c>
      <c r="AO2689" s="139"/>
      <c r="AP2689" s="139" t="s">
        <v>1563</v>
      </c>
      <c r="AQ2689" s="139" t="s">
        <v>5432</v>
      </c>
      <c r="AR2689" s="381"/>
      <c r="AS2689" s="139" t="s">
        <v>4075</v>
      </c>
      <c r="AT2689" s="141" t="s">
        <v>1404</v>
      </c>
      <c r="AU2689" s="141"/>
      <c r="AV2689" s="383"/>
      <c r="AW2689" s="385"/>
      <c r="AX2689" s="139" t="s">
        <v>200</v>
      </c>
      <c r="AY2689" t="s">
        <v>5433</v>
      </c>
      <c r="BA2689" s="381"/>
      <c r="BB2689" s="139" t="s">
        <v>1469</v>
      </c>
      <c r="BC2689" s="166"/>
      <c r="BD2689" s="166"/>
      <c r="BE2689" s="166"/>
      <c r="BF2689" s="166"/>
      <c r="BG2689" s="166"/>
      <c r="BH2689" s="308"/>
      <c r="BI2689" s="308"/>
      <c r="BJ2689" s="141" t="s">
        <v>26</v>
      </c>
      <c r="BK2689" s="141" t="s">
        <v>26</v>
      </c>
      <c r="BL2689" s="141"/>
      <c r="BM2689" s="141"/>
      <c r="BN2689" s="139" t="s">
        <v>4075</v>
      </c>
      <c r="BQ2689" s="141"/>
      <c r="BV2689" s="141"/>
      <c r="BX2689" s="141"/>
      <c r="BY2689" s="141"/>
      <c r="BZ2689" s="141"/>
      <c r="CA2689" s="141"/>
      <c r="CB2689" s="141"/>
      <c r="CC2689" s="141"/>
      <c r="CD2689" s="141"/>
      <c r="CE2689" s="141"/>
      <c r="CF2689" s="141"/>
      <c r="CG2689" s="141"/>
    </row>
    <row r="2690" spans="1:85" x14ac:dyDescent="0.35">
      <c r="A2690" s="155" t="s">
        <v>5420</v>
      </c>
      <c r="B2690" s="139" t="s">
        <v>4075</v>
      </c>
      <c r="C2690" s="18">
        <v>43892</v>
      </c>
      <c r="D2690" s="144">
        <v>0.66041666666666665</v>
      </c>
      <c r="E2690" s="141" t="s">
        <v>2891</v>
      </c>
      <c r="F2690" s="141">
        <v>1</v>
      </c>
      <c r="G2690" s="141" t="s">
        <v>1897</v>
      </c>
      <c r="H2690" s="141">
        <v>2020</v>
      </c>
      <c r="I2690" s="18">
        <v>43892</v>
      </c>
      <c r="J2690" s="144">
        <v>0.64930555555555558</v>
      </c>
      <c r="K2690" s="378"/>
      <c r="L2690" s="139" t="s">
        <v>4075</v>
      </c>
      <c r="M2690" s="141" t="s">
        <v>28</v>
      </c>
      <c r="N2690" s="248"/>
      <c r="O2690" s="141" t="s">
        <v>26</v>
      </c>
      <c r="P2690" s="141" t="s">
        <v>26</v>
      </c>
      <c r="Q2690" s="141" t="s">
        <v>5421</v>
      </c>
      <c r="R2690" s="141"/>
      <c r="S2690" s="141"/>
      <c r="T2690" s="141" t="s">
        <v>13961</v>
      </c>
      <c r="U2690" s="141"/>
      <c r="V2690" s="141"/>
      <c r="W2690" s="139" t="s">
        <v>4075</v>
      </c>
      <c r="X2690" s="141" t="s">
        <v>25</v>
      </c>
      <c r="Y2690" s="141" t="s">
        <v>27</v>
      </c>
      <c r="Z2690" s="141"/>
      <c r="AA2690" s="141" t="s">
        <v>34</v>
      </c>
      <c r="AB2690" s="141" t="s">
        <v>34</v>
      </c>
      <c r="AC2690" s="139" t="s">
        <v>18049</v>
      </c>
      <c r="AD2690" s="380"/>
      <c r="AE2690" s="139" t="s">
        <v>4</v>
      </c>
      <c r="AF2690" s="139" t="s">
        <v>13073</v>
      </c>
      <c r="AG2690" s="139" t="s">
        <v>4</v>
      </c>
      <c r="AH2690" s="139" t="s">
        <v>1380</v>
      </c>
      <c r="AI2690" s="139" t="s">
        <v>15678</v>
      </c>
      <c r="AJ2690" s="139"/>
      <c r="AK2690" s="139" t="s">
        <v>15678</v>
      </c>
      <c r="AL2690" s="139" t="s">
        <v>1823</v>
      </c>
      <c r="AM2690" s="141"/>
      <c r="AN2690" s="141" t="s">
        <v>8</v>
      </c>
      <c r="AO2690" s="139"/>
      <c r="AP2690" s="139" t="s">
        <v>1823</v>
      </c>
      <c r="AQ2690" s="139"/>
      <c r="AR2690" s="381"/>
      <c r="AS2690" s="139" t="s">
        <v>4075</v>
      </c>
      <c r="AT2690" s="141" t="s">
        <v>1404</v>
      </c>
      <c r="AU2690" s="141"/>
      <c r="AV2690" s="383"/>
      <c r="AW2690" s="385"/>
      <c r="AX2690" s="139" t="s">
        <v>175</v>
      </c>
      <c r="AY2690" t="s">
        <v>19405</v>
      </c>
      <c r="BA2690" s="381"/>
      <c r="BB2690" s="139" t="s">
        <v>17</v>
      </c>
      <c r="BC2690" s="166"/>
      <c r="BD2690" s="166"/>
      <c r="BE2690" s="166"/>
      <c r="BF2690" s="166"/>
      <c r="BG2690" s="166"/>
      <c r="BH2690" s="308"/>
      <c r="BI2690" s="308"/>
      <c r="BJ2690" s="141" t="s">
        <v>26</v>
      </c>
      <c r="BK2690" s="141" t="s">
        <v>26</v>
      </c>
      <c r="BL2690" s="141"/>
      <c r="BM2690" s="141"/>
      <c r="BN2690" s="139" t="s">
        <v>4075</v>
      </c>
      <c r="BQ2690" s="141"/>
      <c r="BV2690" s="141"/>
      <c r="BX2690" s="141"/>
      <c r="BY2690" s="141"/>
      <c r="BZ2690" s="141"/>
      <c r="CA2690" s="141"/>
      <c r="CB2690" s="141"/>
      <c r="CC2690" s="141"/>
      <c r="CD2690" s="141"/>
      <c r="CE2690" s="141"/>
      <c r="CF2690" s="141"/>
      <c r="CG2690" s="141"/>
    </row>
    <row r="2691" spans="1:85" x14ac:dyDescent="0.35">
      <c r="A2691" s="155" t="s">
        <v>5422</v>
      </c>
      <c r="B2691" s="139" t="s">
        <v>4075</v>
      </c>
      <c r="C2691" s="18">
        <v>43892</v>
      </c>
      <c r="D2691" s="144">
        <v>0.45555555555555555</v>
      </c>
      <c r="E2691" s="141" t="s">
        <v>2891</v>
      </c>
      <c r="F2691" s="141">
        <v>1</v>
      </c>
      <c r="G2691" s="141" t="s">
        <v>1897</v>
      </c>
      <c r="H2691" s="141">
        <v>2020</v>
      </c>
      <c r="I2691" s="18">
        <v>43892</v>
      </c>
      <c r="J2691" s="144">
        <v>0.43402777777777779</v>
      </c>
      <c r="K2691" s="378"/>
      <c r="L2691" s="139" t="s">
        <v>4075</v>
      </c>
      <c r="M2691" s="141" t="s">
        <v>28</v>
      </c>
      <c r="N2691" s="248"/>
      <c r="O2691" s="141" t="s">
        <v>26</v>
      </c>
      <c r="P2691" s="141" t="s">
        <v>26</v>
      </c>
      <c r="Q2691" s="141" t="s">
        <v>5423</v>
      </c>
      <c r="R2691" s="141" t="s">
        <v>5424</v>
      </c>
      <c r="S2691" s="141"/>
      <c r="T2691" s="141" t="s">
        <v>13962</v>
      </c>
      <c r="U2691" s="141">
        <v>118596709</v>
      </c>
      <c r="V2691" s="141"/>
      <c r="W2691" s="139" t="s">
        <v>4075</v>
      </c>
      <c r="X2691" s="141" t="s">
        <v>25</v>
      </c>
      <c r="Y2691" s="141" t="s">
        <v>27</v>
      </c>
      <c r="Z2691" s="141"/>
      <c r="AA2691" s="141" t="s">
        <v>34</v>
      </c>
      <c r="AB2691" s="141" t="s">
        <v>34</v>
      </c>
      <c r="AC2691" s="139" t="s">
        <v>18050</v>
      </c>
      <c r="AD2691" s="380"/>
      <c r="AE2691" s="139" t="s">
        <v>103</v>
      </c>
      <c r="AF2691" s="139" t="s">
        <v>13079</v>
      </c>
      <c r="AG2691" s="139" t="s">
        <v>103</v>
      </c>
      <c r="AH2691" s="139" t="s">
        <v>1380</v>
      </c>
      <c r="AI2691" s="139" t="s">
        <v>7240</v>
      </c>
      <c r="AJ2691" s="139"/>
      <c r="AK2691" s="139" t="s">
        <v>7240</v>
      </c>
      <c r="AL2691" s="139" t="s">
        <v>1563</v>
      </c>
      <c r="AM2691" s="141"/>
      <c r="AN2691" s="141" t="s">
        <v>8</v>
      </c>
      <c r="AO2691" s="139"/>
      <c r="AP2691" s="139" t="s">
        <v>1563</v>
      </c>
      <c r="AQ2691" s="139" t="s">
        <v>1563</v>
      </c>
      <c r="AR2691" s="381"/>
      <c r="AS2691" s="139" t="s">
        <v>4075</v>
      </c>
      <c r="AT2691" s="141" t="s">
        <v>1404</v>
      </c>
      <c r="AU2691" s="141"/>
      <c r="AV2691" s="383"/>
      <c r="AW2691" s="385"/>
      <c r="AX2691" s="139" t="s">
        <v>54</v>
      </c>
      <c r="AY2691" t="s">
        <v>19406</v>
      </c>
      <c r="BA2691" s="381"/>
      <c r="BB2691" s="139" t="s">
        <v>3685</v>
      </c>
      <c r="BC2691" s="166"/>
      <c r="BD2691" s="166"/>
      <c r="BE2691" s="166"/>
      <c r="BF2691" s="166"/>
      <c r="BG2691" s="166"/>
      <c r="BH2691" s="308"/>
      <c r="BI2691" s="308"/>
      <c r="BJ2691" s="141" t="s">
        <v>26</v>
      </c>
      <c r="BK2691" s="141" t="s">
        <v>26</v>
      </c>
      <c r="BL2691" s="141"/>
      <c r="BM2691" s="141"/>
      <c r="BN2691" s="139" t="s">
        <v>4075</v>
      </c>
      <c r="BQ2691" s="141"/>
      <c r="BV2691" s="141"/>
      <c r="BX2691" s="141"/>
      <c r="BY2691" s="141"/>
      <c r="BZ2691" s="141"/>
      <c r="CA2691" s="141"/>
      <c r="CB2691" s="141"/>
      <c r="CC2691" s="141"/>
      <c r="CD2691" s="141"/>
      <c r="CE2691" s="141"/>
      <c r="CF2691" s="141"/>
      <c r="CG2691" s="141"/>
    </row>
    <row r="2692" spans="1:85" x14ac:dyDescent="0.35">
      <c r="A2692" s="155" t="s">
        <v>5426</v>
      </c>
      <c r="B2692" s="139" t="s">
        <v>4075</v>
      </c>
      <c r="C2692" s="18">
        <v>43892</v>
      </c>
      <c r="D2692" s="144">
        <v>4.7222222222222221E-2</v>
      </c>
      <c r="E2692" s="141" t="s">
        <v>2891</v>
      </c>
      <c r="F2692" s="141">
        <v>1</v>
      </c>
      <c r="G2692" s="141" t="s">
        <v>1897</v>
      </c>
      <c r="H2692" s="141">
        <v>2020</v>
      </c>
      <c r="I2692" s="18">
        <v>43892</v>
      </c>
      <c r="J2692" s="144">
        <v>3.6111111111111108E-2</v>
      </c>
      <c r="K2692" s="378"/>
      <c r="L2692" s="139" t="s">
        <v>4075</v>
      </c>
      <c r="M2692" s="141" t="s">
        <v>28</v>
      </c>
      <c r="N2692" s="248"/>
      <c r="O2692" s="141" t="s">
        <v>26</v>
      </c>
      <c r="P2692" s="141" t="s">
        <v>26</v>
      </c>
      <c r="Q2692" s="141" t="s">
        <v>5427</v>
      </c>
      <c r="R2692" s="141"/>
      <c r="S2692" s="141"/>
      <c r="T2692" s="141" t="s">
        <v>13963</v>
      </c>
      <c r="U2692" s="141"/>
      <c r="V2692" s="141"/>
      <c r="W2692" s="139" t="s">
        <v>4075</v>
      </c>
      <c r="X2692" s="141" t="s">
        <v>25</v>
      </c>
      <c r="Y2692" s="141" t="s">
        <v>27</v>
      </c>
      <c r="Z2692" s="141"/>
      <c r="AA2692" s="141" t="s">
        <v>34</v>
      </c>
      <c r="AB2692" s="141" t="s">
        <v>34</v>
      </c>
      <c r="AC2692" s="139" t="s">
        <v>18047</v>
      </c>
      <c r="AD2692" s="380"/>
      <c r="AE2692" s="139" t="s">
        <v>109</v>
      </c>
      <c r="AF2692" s="139" t="s">
        <v>13068</v>
      </c>
      <c r="AG2692" s="139" t="s">
        <v>31</v>
      </c>
      <c r="AH2692" s="139" t="s">
        <v>1378</v>
      </c>
      <c r="AI2692" s="139" t="s">
        <v>1398</v>
      </c>
      <c r="AJ2692" s="139"/>
      <c r="AK2692" s="139"/>
      <c r="AL2692" s="139"/>
      <c r="AM2692" s="141"/>
      <c r="AN2692" s="141" t="s">
        <v>8</v>
      </c>
      <c r="AO2692" s="139"/>
      <c r="AP2692" s="139" t="s">
        <v>1603</v>
      </c>
      <c r="AQ2692" s="139"/>
      <c r="AR2692" s="381"/>
      <c r="AS2692" s="139" t="s">
        <v>4075</v>
      </c>
      <c r="AT2692" s="141" t="s">
        <v>1404</v>
      </c>
      <c r="AU2692" s="141"/>
      <c r="AV2692" s="383"/>
      <c r="AW2692" s="385"/>
      <c r="AX2692" s="139" t="s">
        <v>80</v>
      </c>
      <c r="AY2692" t="s">
        <v>19407</v>
      </c>
      <c r="BA2692" s="381"/>
      <c r="BB2692" s="139" t="s">
        <v>17</v>
      </c>
      <c r="BC2692" s="166"/>
      <c r="BD2692" s="166"/>
      <c r="BE2692" s="166"/>
      <c r="BF2692" s="166"/>
      <c r="BG2692" s="166"/>
      <c r="BH2692" s="308"/>
      <c r="BI2692" s="308"/>
      <c r="BJ2692" s="141" t="s">
        <v>26</v>
      </c>
      <c r="BK2692" s="141" t="s">
        <v>26</v>
      </c>
      <c r="BL2692" s="141"/>
      <c r="BM2692" s="141"/>
      <c r="BN2692" s="139" t="s">
        <v>4075</v>
      </c>
      <c r="BQ2692" s="141"/>
      <c r="BV2692" s="141"/>
      <c r="BX2692" s="141"/>
      <c r="BY2692" s="141"/>
      <c r="BZ2692" s="141"/>
      <c r="CA2692" s="141"/>
      <c r="CB2692" s="141"/>
      <c r="CC2692" s="141"/>
      <c r="CD2692" s="141"/>
      <c r="CE2692" s="141"/>
      <c r="CF2692" s="141"/>
      <c r="CG2692" s="141"/>
    </row>
    <row r="2693" spans="1:85" x14ac:dyDescent="0.35">
      <c r="A2693" s="155" t="s">
        <v>5417</v>
      </c>
      <c r="B2693" s="139" t="s">
        <v>4075</v>
      </c>
      <c r="C2693" s="18">
        <v>43895</v>
      </c>
      <c r="D2693" s="144">
        <v>0.48819444444444443</v>
      </c>
      <c r="E2693" s="141" t="s">
        <v>2891</v>
      </c>
      <c r="F2693" s="141">
        <v>1</v>
      </c>
      <c r="G2693" s="141" t="s">
        <v>1897</v>
      </c>
      <c r="H2693" s="141">
        <v>2020</v>
      </c>
      <c r="I2693" s="18">
        <v>43895</v>
      </c>
      <c r="J2693" s="144">
        <v>0.4861111111111111</v>
      </c>
      <c r="K2693" s="378"/>
      <c r="L2693" s="139" t="s">
        <v>4075</v>
      </c>
      <c r="M2693" s="141" t="s">
        <v>28</v>
      </c>
      <c r="N2693" s="248"/>
      <c r="O2693" s="141" t="s">
        <v>26</v>
      </c>
      <c r="P2693" s="141" t="s">
        <v>26</v>
      </c>
      <c r="Q2693" s="141" t="s">
        <v>5418</v>
      </c>
      <c r="R2693" s="141" t="s">
        <v>5419</v>
      </c>
      <c r="S2693" s="141"/>
      <c r="T2693" s="141" t="s">
        <v>13964</v>
      </c>
      <c r="U2693" s="141">
        <v>118640462</v>
      </c>
      <c r="V2693" s="141"/>
      <c r="W2693" s="139" t="s">
        <v>4075</v>
      </c>
      <c r="X2693" s="141" t="s">
        <v>25</v>
      </c>
      <c r="Y2693" s="141" t="s">
        <v>27</v>
      </c>
      <c r="Z2693" s="141"/>
      <c r="AA2693" s="141" t="s">
        <v>34</v>
      </c>
      <c r="AB2693" s="141" t="s">
        <v>34</v>
      </c>
      <c r="AC2693" s="139" t="s">
        <v>18047</v>
      </c>
      <c r="AD2693" s="380"/>
      <c r="AE2693" s="139" t="s">
        <v>103</v>
      </c>
      <c r="AF2693" s="139" t="s">
        <v>13075</v>
      </c>
      <c r="AG2693" s="139" t="s">
        <v>103</v>
      </c>
      <c r="AH2693" s="139" t="s">
        <v>1380</v>
      </c>
      <c r="AI2693" s="139" t="s">
        <v>7340</v>
      </c>
      <c r="AJ2693" s="139"/>
      <c r="AK2693" s="139" t="s">
        <v>7340</v>
      </c>
      <c r="AL2693" s="139" t="s">
        <v>87</v>
      </c>
      <c r="AM2693" s="141"/>
      <c r="AN2693" s="141" t="s">
        <v>8</v>
      </c>
      <c r="AO2693" s="139"/>
      <c r="AP2693" s="139" t="s">
        <v>87</v>
      </c>
      <c r="AQ2693" s="139" t="s">
        <v>4541</v>
      </c>
      <c r="AR2693" s="381"/>
      <c r="AS2693" s="139" t="s">
        <v>4075</v>
      </c>
      <c r="AT2693" s="141" t="s">
        <v>43</v>
      </c>
      <c r="AU2693" s="141">
        <v>105</v>
      </c>
      <c r="AV2693" s="383"/>
      <c r="AW2693" s="385"/>
      <c r="AX2693" s="139" t="s">
        <v>53</v>
      </c>
      <c r="AY2693" t="s">
        <v>18424</v>
      </c>
      <c r="BA2693" s="381"/>
      <c r="BB2693" s="139" t="s">
        <v>1450</v>
      </c>
      <c r="BC2693" s="166"/>
      <c r="BD2693" s="166"/>
      <c r="BE2693" s="166"/>
      <c r="BF2693" s="166"/>
      <c r="BG2693" s="166"/>
      <c r="BH2693" s="308"/>
      <c r="BI2693" s="308"/>
      <c r="BJ2693" s="141" t="s">
        <v>26</v>
      </c>
      <c r="BK2693" s="141" t="s">
        <v>26</v>
      </c>
      <c r="BL2693" s="141"/>
      <c r="BM2693" s="141"/>
      <c r="BN2693" s="139" t="s">
        <v>4075</v>
      </c>
      <c r="BQ2693" s="141" t="s">
        <v>16063</v>
      </c>
      <c r="BR2693" s="135" t="s">
        <v>15685</v>
      </c>
      <c r="BT2693" s="135" t="s">
        <v>15351</v>
      </c>
      <c r="BU2693" s="135" t="s">
        <v>15374</v>
      </c>
      <c r="BV2693" s="141" t="s">
        <v>13268</v>
      </c>
      <c r="BW2693" s="135" t="s">
        <v>2891</v>
      </c>
      <c r="BX2693" s="141" t="s">
        <v>12</v>
      </c>
      <c r="BY2693" s="141" t="s">
        <v>12</v>
      </c>
      <c r="BZ2693" s="141" t="s">
        <v>26</v>
      </c>
      <c r="CA2693" s="141" t="s">
        <v>1848</v>
      </c>
      <c r="CB2693" s="141"/>
      <c r="CC2693" s="141" t="s">
        <v>15686</v>
      </c>
      <c r="CD2693" s="141" t="s">
        <v>15683</v>
      </c>
      <c r="CE2693" s="141" t="s">
        <v>15450</v>
      </c>
      <c r="CF2693" s="141" t="s">
        <v>15451</v>
      </c>
      <c r="CG2693" s="141" t="s">
        <v>2004</v>
      </c>
    </row>
    <row r="2694" spans="1:85" x14ac:dyDescent="0.35">
      <c r="A2694" s="155" t="s">
        <v>5410</v>
      </c>
      <c r="B2694" s="139" t="s">
        <v>4075</v>
      </c>
      <c r="C2694" s="18">
        <v>43896</v>
      </c>
      <c r="D2694" s="144">
        <v>0.59791666666666665</v>
      </c>
      <c r="E2694" s="141" t="s">
        <v>2891</v>
      </c>
      <c r="F2694" s="141">
        <v>1</v>
      </c>
      <c r="G2694" s="141" t="s">
        <v>1897</v>
      </c>
      <c r="H2694" s="141">
        <v>2020</v>
      </c>
      <c r="I2694" s="18">
        <v>43896</v>
      </c>
      <c r="J2694" s="144">
        <v>0.59375</v>
      </c>
      <c r="K2694" s="378"/>
      <c r="L2694" s="139" t="s">
        <v>4075</v>
      </c>
      <c r="M2694" s="141" t="s">
        <v>28</v>
      </c>
      <c r="N2694" s="248"/>
      <c r="O2694" s="141" t="s">
        <v>26</v>
      </c>
      <c r="P2694" s="141" t="s">
        <v>26</v>
      </c>
      <c r="Q2694" s="141" t="s">
        <v>5411</v>
      </c>
      <c r="R2694" s="141" t="s">
        <v>5412</v>
      </c>
      <c r="S2694" s="141"/>
      <c r="T2694" s="141" t="s">
        <v>13965</v>
      </c>
      <c r="U2694" s="141">
        <v>31494564</v>
      </c>
      <c r="V2694" s="141"/>
      <c r="W2694" s="139" t="s">
        <v>4075</v>
      </c>
      <c r="X2694" s="141" t="s">
        <v>25</v>
      </c>
      <c r="Y2694" s="141" t="s">
        <v>27</v>
      </c>
      <c r="Z2694" s="141"/>
      <c r="AA2694" s="141" t="s">
        <v>34</v>
      </c>
      <c r="AB2694" s="141" t="s">
        <v>34</v>
      </c>
      <c r="AC2694" s="139" t="s">
        <v>18050</v>
      </c>
      <c r="AD2694" s="380"/>
      <c r="AE2694" s="139" t="s">
        <v>105</v>
      </c>
      <c r="AF2694" s="139" t="s">
        <v>13076</v>
      </c>
      <c r="AG2694" s="139" t="s">
        <v>1518</v>
      </c>
      <c r="AH2694" s="139" t="s">
        <v>1380</v>
      </c>
      <c r="AI2694" s="139" t="s">
        <v>1518</v>
      </c>
      <c r="AJ2694" s="139"/>
      <c r="AK2694" s="139" t="s">
        <v>1518</v>
      </c>
      <c r="AL2694" s="139" t="s">
        <v>1420</v>
      </c>
      <c r="AM2694" s="141"/>
      <c r="AN2694" s="141" t="s">
        <v>8</v>
      </c>
      <c r="AO2694" s="139"/>
      <c r="AP2694" s="139" t="s">
        <v>1420</v>
      </c>
      <c r="AQ2694" s="139"/>
      <c r="AR2694" s="381"/>
      <c r="AS2694" s="139" t="s">
        <v>4075</v>
      </c>
      <c r="AT2694" s="141" t="s">
        <v>43</v>
      </c>
      <c r="AU2694" s="141">
        <v>424</v>
      </c>
      <c r="AV2694" s="383"/>
      <c r="AW2694" s="385"/>
      <c r="AX2694" s="139" t="s">
        <v>45</v>
      </c>
      <c r="AY2694" t="s">
        <v>19165</v>
      </c>
      <c r="BA2694" s="381"/>
      <c r="BB2694" s="139" t="s">
        <v>1452</v>
      </c>
      <c r="BC2694" s="166"/>
      <c r="BD2694" s="166"/>
      <c r="BE2694" s="166"/>
      <c r="BF2694" s="166"/>
      <c r="BG2694" s="166"/>
      <c r="BH2694" s="308"/>
      <c r="BI2694" s="308"/>
      <c r="BJ2694" s="141" t="s">
        <v>26</v>
      </c>
      <c r="BK2694" s="141" t="s">
        <v>26</v>
      </c>
      <c r="BL2694" s="141"/>
      <c r="BM2694" s="141"/>
      <c r="BN2694" s="139" t="s">
        <v>4075</v>
      </c>
      <c r="BQ2694" s="141"/>
      <c r="BV2694" s="141"/>
      <c r="BX2694" s="141"/>
      <c r="BY2694" s="141"/>
      <c r="BZ2694" s="141"/>
      <c r="CA2694" s="141"/>
      <c r="CB2694" s="141"/>
      <c r="CC2694" s="141"/>
      <c r="CD2694" s="141"/>
      <c r="CE2694" s="141"/>
      <c r="CF2694" s="141"/>
      <c r="CG2694" s="141"/>
    </row>
    <row r="2695" spans="1:85" x14ac:dyDescent="0.35">
      <c r="A2695" s="155" t="s">
        <v>5413</v>
      </c>
      <c r="B2695" s="139" t="s">
        <v>4075</v>
      </c>
      <c r="C2695" s="18">
        <v>43896</v>
      </c>
      <c r="D2695" s="144">
        <v>7.9861111111111105E-2</v>
      </c>
      <c r="E2695" s="141" t="s">
        <v>2891</v>
      </c>
      <c r="F2695" s="141">
        <v>1</v>
      </c>
      <c r="G2695" s="141" t="s">
        <v>1897</v>
      </c>
      <c r="H2695" s="141">
        <v>2020</v>
      </c>
      <c r="I2695" s="18">
        <v>43896</v>
      </c>
      <c r="J2695" s="144">
        <v>0.22291666666666668</v>
      </c>
      <c r="K2695" s="378"/>
      <c r="L2695" s="139" t="s">
        <v>4075</v>
      </c>
      <c r="M2695" s="141" t="s">
        <v>28</v>
      </c>
      <c r="N2695" s="248"/>
      <c r="O2695" s="141" t="s">
        <v>26</v>
      </c>
      <c r="P2695" s="141" t="s">
        <v>26</v>
      </c>
      <c r="Q2695" s="141" t="s">
        <v>5414</v>
      </c>
      <c r="R2695" s="141" t="s">
        <v>5415</v>
      </c>
      <c r="S2695" s="141"/>
      <c r="T2695" s="141" t="s">
        <v>14436</v>
      </c>
      <c r="U2695" s="141">
        <v>118647591</v>
      </c>
      <c r="V2695" s="141"/>
      <c r="W2695" s="139" t="s">
        <v>4075</v>
      </c>
      <c r="X2695" s="141" t="s">
        <v>25</v>
      </c>
      <c r="Y2695" s="141" t="s">
        <v>27</v>
      </c>
      <c r="Z2695" s="141"/>
      <c r="AA2695" s="141" t="s">
        <v>34</v>
      </c>
      <c r="AB2695" s="141" t="s">
        <v>34</v>
      </c>
      <c r="AC2695" s="139" t="s">
        <v>18047</v>
      </c>
      <c r="AD2695" s="380"/>
      <c r="AE2695" s="139" t="s">
        <v>102</v>
      </c>
      <c r="AF2695" s="139" t="s">
        <v>13068</v>
      </c>
      <c r="AG2695" s="139" t="s">
        <v>102</v>
      </c>
      <c r="AH2695" s="139" t="s">
        <v>1378</v>
      </c>
      <c r="AI2695" s="139" t="s">
        <v>1398</v>
      </c>
      <c r="AJ2695" s="139" t="s">
        <v>1823</v>
      </c>
      <c r="AK2695" s="139"/>
      <c r="AL2695" s="139"/>
      <c r="AM2695" s="141"/>
      <c r="AN2695" s="141" t="s">
        <v>8</v>
      </c>
      <c r="AO2695" s="139"/>
      <c r="AP2695" s="139" t="s">
        <v>1823</v>
      </c>
      <c r="AQ2695" s="139"/>
      <c r="AR2695" s="381"/>
      <c r="AS2695" s="139" t="s">
        <v>4075</v>
      </c>
      <c r="AT2695" s="141" t="s">
        <v>1404</v>
      </c>
      <c r="AU2695" s="141"/>
      <c r="AV2695" s="383"/>
      <c r="AW2695" s="385"/>
      <c r="AX2695" s="139" t="s">
        <v>45</v>
      </c>
      <c r="AY2695" t="s">
        <v>19408</v>
      </c>
      <c r="BA2695" s="381"/>
      <c r="BB2695" s="139" t="s">
        <v>17</v>
      </c>
      <c r="BC2695" s="166"/>
      <c r="BD2695" s="166"/>
      <c r="BE2695" s="166"/>
      <c r="BF2695" s="166"/>
      <c r="BG2695" s="166"/>
      <c r="BH2695" s="308" t="s">
        <v>5416</v>
      </c>
      <c r="BI2695" s="308"/>
      <c r="BJ2695" s="141" t="s">
        <v>26</v>
      </c>
      <c r="BK2695" s="141" t="s">
        <v>26</v>
      </c>
      <c r="BL2695" s="141"/>
      <c r="BM2695" s="141"/>
      <c r="BN2695" s="139" t="s">
        <v>4075</v>
      </c>
      <c r="BQ2695" s="141"/>
      <c r="BV2695" s="141"/>
      <c r="BX2695" s="141"/>
      <c r="BY2695" s="141"/>
      <c r="BZ2695" s="141"/>
      <c r="CA2695" s="141"/>
      <c r="CB2695" s="141"/>
      <c r="CC2695" s="141"/>
      <c r="CD2695" s="141"/>
      <c r="CE2695" s="141"/>
      <c r="CF2695" s="141"/>
      <c r="CG2695" s="141"/>
    </row>
    <row r="2696" spans="1:85" x14ac:dyDescent="0.35">
      <c r="A2696" s="155" t="s">
        <v>5407</v>
      </c>
      <c r="B2696" s="139" t="s">
        <v>4075</v>
      </c>
      <c r="C2696" s="18">
        <v>43897</v>
      </c>
      <c r="D2696" s="144">
        <v>0.33194444444444443</v>
      </c>
      <c r="E2696" s="141" t="s">
        <v>2891</v>
      </c>
      <c r="F2696" s="141">
        <v>1</v>
      </c>
      <c r="G2696" s="141" t="s">
        <v>1897</v>
      </c>
      <c r="H2696" s="141">
        <v>2020</v>
      </c>
      <c r="I2696" s="18">
        <v>43897</v>
      </c>
      <c r="J2696" s="144">
        <v>0.45833333333333331</v>
      </c>
      <c r="K2696" s="378"/>
      <c r="L2696" s="139" t="s">
        <v>4075</v>
      </c>
      <c r="M2696" s="141" t="s">
        <v>28</v>
      </c>
      <c r="N2696" s="248"/>
      <c r="O2696" s="141" t="s">
        <v>26</v>
      </c>
      <c r="P2696" s="141" t="s">
        <v>26</v>
      </c>
      <c r="Q2696" s="141" t="s">
        <v>5408</v>
      </c>
      <c r="R2696" s="141" t="s">
        <v>5409</v>
      </c>
      <c r="S2696" s="141"/>
      <c r="T2696" s="141" t="s">
        <v>13966</v>
      </c>
      <c r="U2696" s="141">
        <v>118651307</v>
      </c>
      <c r="V2696" s="141"/>
      <c r="W2696" s="139" t="s">
        <v>4075</v>
      </c>
      <c r="X2696" s="141" t="s">
        <v>25</v>
      </c>
      <c r="Y2696" s="141" t="s">
        <v>27</v>
      </c>
      <c r="Z2696" s="141"/>
      <c r="AA2696" s="141" t="s">
        <v>34</v>
      </c>
      <c r="AB2696" s="141" t="s">
        <v>34</v>
      </c>
      <c r="AC2696" s="139" t="s">
        <v>18050</v>
      </c>
      <c r="AD2696" s="380"/>
      <c r="AE2696" s="139" t="s">
        <v>107</v>
      </c>
      <c r="AF2696" s="139" t="s">
        <v>13076</v>
      </c>
      <c r="AG2696" s="139" t="s">
        <v>4130</v>
      </c>
      <c r="AH2696" s="139" t="s">
        <v>1380</v>
      </c>
      <c r="AI2696" s="139" t="s">
        <v>1518</v>
      </c>
      <c r="AJ2696" s="139"/>
      <c r="AK2696" s="139" t="s">
        <v>1518</v>
      </c>
      <c r="AL2696" s="139" t="s">
        <v>1563</v>
      </c>
      <c r="AM2696" s="141"/>
      <c r="AN2696" s="141" t="s">
        <v>8</v>
      </c>
      <c r="AO2696" s="139"/>
      <c r="AP2696" s="139" t="s">
        <v>1563</v>
      </c>
      <c r="AQ2696" s="139" t="s">
        <v>1563</v>
      </c>
      <c r="AR2696" s="381"/>
      <c r="AS2696" s="139" t="s">
        <v>4075</v>
      </c>
      <c r="AT2696" s="141" t="s">
        <v>1404</v>
      </c>
      <c r="AU2696" s="141"/>
      <c r="AV2696" s="383"/>
      <c r="AW2696" s="385"/>
      <c r="AX2696" s="139" t="s">
        <v>197</v>
      </c>
      <c r="AY2696" t="s">
        <v>19350</v>
      </c>
      <c r="BA2696" s="381"/>
      <c r="BB2696" s="139" t="s">
        <v>1450</v>
      </c>
      <c r="BC2696" s="166"/>
      <c r="BD2696" s="166"/>
      <c r="BE2696" s="166"/>
      <c r="BF2696" s="166"/>
      <c r="BG2696" s="166"/>
      <c r="BH2696" s="308"/>
      <c r="BI2696" s="308"/>
      <c r="BJ2696" s="141" t="s">
        <v>26</v>
      </c>
      <c r="BK2696" s="141" t="s">
        <v>26</v>
      </c>
      <c r="BL2696" s="141"/>
      <c r="BM2696" s="141"/>
      <c r="BN2696" s="139" t="s">
        <v>4075</v>
      </c>
      <c r="BQ2696" s="141"/>
      <c r="BV2696" s="141"/>
      <c r="BX2696" s="141"/>
      <c r="BY2696" s="141"/>
      <c r="BZ2696" s="141"/>
      <c r="CA2696" s="141"/>
      <c r="CB2696" s="141"/>
      <c r="CC2696" s="141"/>
      <c r="CD2696" s="141"/>
      <c r="CE2696" s="141"/>
      <c r="CF2696" s="141"/>
      <c r="CG2696" s="141"/>
    </row>
    <row r="2697" spans="1:85" x14ac:dyDescent="0.35">
      <c r="A2697" s="155" t="s">
        <v>13907</v>
      </c>
      <c r="B2697" s="139" t="s">
        <v>4075</v>
      </c>
      <c r="C2697" s="18">
        <v>43898</v>
      </c>
      <c r="D2697" s="144">
        <v>0.6479166666666667</v>
      </c>
      <c r="E2697" s="141" t="s">
        <v>3336</v>
      </c>
      <c r="F2697" s="141">
        <v>1</v>
      </c>
      <c r="G2697" s="141" t="s">
        <v>1897</v>
      </c>
      <c r="H2697" s="141">
        <v>2020</v>
      </c>
      <c r="I2697" s="18"/>
      <c r="J2697" s="144"/>
      <c r="K2697" s="378"/>
      <c r="L2697" s="139" t="s">
        <v>4075</v>
      </c>
      <c r="M2697" s="141" t="s">
        <v>28</v>
      </c>
      <c r="N2697" s="248"/>
      <c r="O2697" s="141" t="s">
        <v>25</v>
      </c>
      <c r="P2697" s="141" t="s">
        <v>26</v>
      </c>
      <c r="Q2697" s="141"/>
      <c r="R2697" s="141"/>
      <c r="S2697" s="141"/>
      <c r="T2697" s="141" t="s">
        <v>13967</v>
      </c>
      <c r="U2697" s="141"/>
      <c r="V2697" s="141"/>
      <c r="W2697" s="139" t="s">
        <v>4075</v>
      </c>
      <c r="X2697" s="141" t="s">
        <v>6</v>
      </c>
      <c r="Y2697" s="141" t="s">
        <v>27</v>
      </c>
      <c r="Z2697" s="141"/>
      <c r="AA2697" s="141" t="s">
        <v>34</v>
      </c>
      <c r="AB2697" s="141"/>
      <c r="AC2697" s="139" t="s">
        <v>6</v>
      </c>
      <c r="AD2697" s="380"/>
      <c r="AE2697" s="139" t="s">
        <v>4</v>
      </c>
      <c r="AF2697" s="139" t="s">
        <v>13073</v>
      </c>
      <c r="AG2697" s="139" t="s">
        <v>4</v>
      </c>
      <c r="AH2697" s="139" t="s">
        <v>1380</v>
      </c>
      <c r="AI2697" s="139" t="s">
        <v>15678</v>
      </c>
      <c r="AJ2697" s="139"/>
      <c r="AK2697" s="139" t="s">
        <v>15678</v>
      </c>
      <c r="AL2697" s="139" t="s">
        <v>3687</v>
      </c>
      <c r="AM2697" s="141"/>
      <c r="AN2697" s="141" t="s">
        <v>8</v>
      </c>
      <c r="AO2697" s="139"/>
      <c r="AP2697" s="139" t="s">
        <v>3687</v>
      </c>
      <c r="AQ2697" s="139"/>
      <c r="AR2697" s="381"/>
      <c r="AS2697" s="139" t="s">
        <v>4075</v>
      </c>
      <c r="AT2697" s="141" t="s">
        <v>1404</v>
      </c>
      <c r="AU2697" s="141"/>
      <c r="AV2697" s="383"/>
      <c r="AW2697" s="385"/>
      <c r="AX2697" s="139" t="s">
        <v>197</v>
      </c>
      <c r="AY2697" t="s">
        <v>19154</v>
      </c>
      <c r="BA2697" s="381"/>
      <c r="BB2697" s="139" t="s">
        <v>1469</v>
      </c>
      <c r="BC2697" s="166"/>
      <c r="BD2697" s="166"/>
      <c r="BE2697" s="166"/>
      <c r="BF2697" s="166"/>
      <c r="BG2697" s="166"/>
      <c r="BH2697" s="308"/>
      <c r="BI2697" s="308"/>
      <c r="BJ2697" s="141" t="s">
        <v>26</v>
      </c>
      <c r="BK2697" s="141" t="s">
        <v>26</v>
      </c>
      <c r="BL2697" s="141"/>
      <c r="BM2697" s="141"/>
      <c r="BN2697" s="139" t="s">
        <v>4075</v>
      </c>
      <c r="BQ2697" s="141"/>
      <c r="BV2697" s="141"/>
      <c r="BX2697" s="141"/>
      <c r="BY2697" s="141"/>
      <c r="BZ2697" s="141"/>
      <c r="CA2697" s="141"/>
      <c r="CB2697" s="141"/>
      <c r="CC2697" s="141"/>
      <c r="CD2697" s="141"/>
      <c r="CE2697" s="141"/>
      <c r="CF2697" s="141"/>
      <c r="CG2697" s="141"/>
    </row>
    <row r="2698" spans="1:85" x14ac:dyDescent="0.35">
      <c r="A2698" s="155" t="s">
        <v>13908</v>
      </c>
      <c r="B2698" s="139" t="s">
        <v>4075</v>
      </c>
      <c r="C2698" s="18">
        <v>43902</v>
      </c>
      <c r="D2698" s="144">
        <v>0.54722222222222228</v>
      </c>
      <c r="E2698" s="141" t="s">
        <v>3336</v>
      </c>
      <c r="F2698" s="141">
        <v>1</v>
      </c>
      <c r="G2698" s="141" t="s">
        <v>1897</v>
      </c>
      <c r="H2698" s="141">
        <v>2020</v>
      </c>
      <c r="I2698" s="18"/>
      <c r="J2698" s="144"/>
      <c r="K2698" s="378"/>
      <c r="L2698" s="139" t="s">
        <v>4075</v>
      </c>
      <c r="M2698" s="141" t="s">
        <v>28</v>
      </c>
      <c r="N2698" s="248"/>
      <c r="O2698" s="141" t="s">
        <v>25</v>
      </c>
      <c r="P2698" s="141" t="s">
        <v>26</v>
      </c>
      <c r="Q2698" s="141"/>
      <c r="R2698" s="141"/>
      <c r="S2698" s="141"/>
      <c r="T2698" s="141" t="s">
        <v>13968</v>
      </c>
      <c r="U2698" s="141"/>
      <c r="V2698" s="141"/>
      <c r="W2698" s="139" t="s">
        <v>4075</v>
      </c>
      <c r="X2698" s="141" t="s">
        <v>6</v>
      </c>
      <c r="Y2698" s="141" t="s">
        <v>27</v>
      </c>
      <c r="Z2698" s="141"/>
      <c r="AA2698" s="141" t="s">
        <v>34</v>
      </c>
      <c r="AB2698" s="141"/>
      <c r="AC2698" s="139" t="s">
        <v>6</v>
      </c>
      <c r="AD2698" s="380"/>
      <c r="AE2698" s="139" t="s">
        <v>103</v>
      </c>
      <c r="AF2698" s="139" t="s">
        <v>13075</v>
      </c>
      <c r="AG2698" s="139" t="s">
        <v>103</v>
      </c>
      <c r="AH2698" s="139" t="s">
        <v>1380</v>
      </c>
      <c r="AI2698" s="139" t="s">
        <v>7340</v>
      </c>
      <c r="AJ2698" s="139"/>
      <c r="AK2698" s="139" t="s">
        <v>7340</v>
      </c>
      <c r="AL2698" s="139" t="s">
        <v>1563</v>
      </c>
      <c r="AM2698" s="141"/>
      <c r="AN2698" s="141" t="s">
        <v>8</v>
      </c>
      <c r="AO2698" s="139"/>
      <c r="AP2698" s="139" t="s">
        <v>1563</v>
      </c>
      <c r="AQ2698" s="139"/>
      <c r="AR2698" s="381"/>
      <c r="AS2698" s="139" t="s">
        <v>4075</v>
      </c>
      <c r="AT2698" s="141" t="s">
        <v>1404</v>
      </c>
      <c r="AU2698" s="141"/>
      <c r="AV2698" s="383"/>
      <c r="AW2698" s="385"/>
      <c r="AX2698" s="139" t="s">
        <v>418</v>
      </c>
      <c r="AY2698" t="s">
        <v>18924</v>
      </c>
      <c r="BA2698" s="381"/>
      <c r="BB2698" s="139" t="s">
        <v>1444</v>
      </c>
      <c r="BC2698" s="166"/>
      <c r="BD2698" s="166"/>
      <c r="BE2698" s="166"/>
      <c r="BF2698" s="166"/>
      <c r="BG2698" s="166"/>
      <c r="BH2698" s="308"/>
      <c r="BI2698" s="308"/>
      <c r="BJ2698" s="141" t="s">
        <v>26</v>
      </c>
      <c r="BK2698" s="141" t="s">
        <v>26</v>
      </c>
      <c r="BL2698" s="141"/>
      <c r="BM2698" s="141"/>
      <c r="BN2698" s="139" t="s">
        <v>4075</v>
      </c>
      <c r="BQ2698" s="141"/>
      <c r="BV2698" s="141"/>
      <c r="BX2698" s="141"/>
      <c r="BY2698" s="141"/>
      <c r="BZ2698" s="141"/>
      <c r="CA2698" s="141"/>
      <c r="CB2698" s="141"/>
      <c r="CC2698" s="141"/>
      <c r="CD2698" s="141"/>
      <c r="CE2698" s="141"/>
      <c r="CF2698" s="141"/>
      <c r="CG2698" s="141"/>
    </row>
    <row r="2699" spans="1:85" x14ac:dyDescent="0.35">
      <c r="A2699" s="155" t="s">
        <v>5405</v>
      </c>
      <c r="B2699" s="139" t="s">
        <v>4075</v>
      </c>
      <c r="C2699" s="18">
        <v>43903</v>
      </c>
      <c r="D2699" s="144">
        <v>0.66666666666666663</v>
      </c>
      <c r="E2699" s="141" t="s">
        <v>3336</v>
      </c>
      <c r="F2699" s="141">
        <v>1</v>
      </c>
      <c r="G2699" s="141" t="s">
        <v>1897</v>
      </c>
      <c r="H2699" s="141">
        <v>2020</v>
      </c>
      <c r="I2699" s="18"/>
      <c r="J2699" s="144"/>
      <c r="K2699" s="378"/>
      <c r="L2699" s="139" t="s">
        <v>4075</v>
      </c>
      <c r="M2699" s="141" t="s">
        <v>28</v>
      </c>
      <c r="N2699" s="248"/>
      <c r="O2699" s="141" t="s">
        <v>26</v>
      </c>
      <c r="P2699" s="141" t="s">
        <v>26</v>
      </c>
      <c r="Q2699" s="141" t="s">
        <v>5406</v>
      </c>
      <c r="R2699" s="141"/>
      <c r="S2699" s="141"/>
      <c r="T2699" s="141" t="s">
        <v>13969</v>
      </c>
      <c r="U2699" s="141">
        <v>118703369</v>
      </c>
      <c r="V2699" s="141"/>
      <c r="W2699" s="139" t="s">
        <v>4075</v>
      </c>
      <c r="X2699" s="141" t="s">
        <v>25</v>
      </c>
      <c r="Y2699" s="141" t="s">
        <v>27</v>
      </c>
      <c r="Z2699" s="141"/>
      <c r="AA2699" s="141" t="s">
        <v>34</v>
      </c>
      <c r="AB2699" s="141" t="s">
        <v>34</v>
      </c>
      <c r="AC2699" s="139" t="s">
        <v>18047</v>
      </c>
      <c r="AD2699" s="380"/>
      <c r="AE2699" s="139" t="s">
        <v>4</v>
      </c>
      <c r="AF2699" s="139" t="s">
        <v>13073</v>
      </c>
      <c r="AG2699" s="139" t="s">
        <v>4</v>
      </c>
      <c r="AH2699" s="139" t="s">
        <v>1380</v>
      </c>
      <c r="AI2699" s="139" t="s">
        <v>15678</v>
      </c>
      <c r="AJ2699" s="139"/>
      <c r="AK2699" s="139" t="s">
        <v>15678</v>
      </c>
      <c r="AL2699" s="139" t="s">
        <v>1823</v>
      </c>
      <c r="AM2699" s="141"/>
      <c r="AN2699" s="141" t="s">
        <v>8</v>
      </c>
      <c r="AO2699" s="139"/>
      <c r="AP2699" s="139" t="s">
        <v>1823</v>
      </c>
      <c r="AQ2699" s="139"/>
      <c r="AR2699" s="381"/>
      <c r="AS2699" s="139" t="s">
        <v>4075</v>
      </c>
      <c r="AT2699" s="141" t="s">
        <v>1404</v>
      </c>
      <c r="AU2699" s="141"/>
      <c r="AV2699" s="383"/>
      <c r="AW2699" s="385"/>
      <c r="AX2699" s="139" t="s">
        <v>80</v>
      </c>
      <c r="AY2699" t="s">
        <v>19409</v>
      </c>
      <c r="BA2699" s="381"/>
      <c r="BB2699" s="139" t="s">
        <v>17</v>
      </c>
      <c r="BC2699" s="166"/>
      <c r="BD2699" s="166"/>
      <c r="BE2699" s="166"/>
      <c r="BF2699" s="166"/>
      <c r="BG2699" s="166"/>
      <c r="BH2699" s="308"/>
      <c r="BI2699" s="308"/>
      <c r="BJ2699" s="141" t="s">
        <v>26</v>
      </c>
      <c r="BK2699" s="141" t="s">
        <v>26</v>
      </c>
      <c r="BL2699" s="141"/>
      <c r="BM2699" s="141"/>
      <c r="BN2699" s="139" t="s">
        <v>4075</v>
      </c>
      <c r="BQ2699" s="141"/>
      <c r="BV2699" s="141"/>
      <c r="BX2699" s="141"/>
      <c r="BY2699" s="141"/>
      <c r="BZ2699" s="141"/>
      <c r="CA2699" s="141"/>
      <c r="CB2699" s="141"/>
      <c r="CC2699" s="141"/>
      <c r="CD2699" s="141"/>
      <c r="CE2699" s="141"/>
      <c r="CF2699" s="141"/>
      <c r="CG2699" s="141"/>
    </row>
    <row r="2700" spans="1:85" x14ac:dyDescent="0.35">
      <c r="A2700" s="155" t="s">
        <v>5402</v>
      </c>
      <c r="B2700" s="139" t="s">
        <v>4075</v>
      </c>
      <c r="C2700" s="18">
        <v>43907</v>
      </c>
      <c r="D2700" s="144">
        <v>0.90763888888888888</v>
      </c>
      <c r="E2700" s="141" t="s">
        <v>13284</v>
      </c>
      <c r="F2700" s="141">
        <v>1</v>
      </c>
      <c r="G2700" s="141" t="s">
        <v>1897</v>
      </c>
      <c r="H2700" s="141">
        <v>2020</v>
      </c>
      <c r="I2700" s="18">
        <v>43908</v>
      </c>
      <c r="J2700" s="144">
        <v>0.9458333333333333</v>
      </c>
      <c r="K2700" s="378"/>
      <c r="L2700" s="139" t="s">
        <v>4075</v>
      </c>
      <c r="M2700" s="141" t="s">
        <v>28</v>
      </c>
      <c r="N2700" s="248"/>
      <c r="O2700" s="141" t="s">
        <v>26</v>
      </c>
      <c r="P2700" s="141" t="s">
        <v>26</v>
      </c>
      <c r="Q2700" s="141" t="s">
        <v>5403</v>
      </c>
      <c r="R2700" s="141" t="s">
        <v>5404</v>
      </c>
      <c r="S2700" s="141"/>
      <c r="T2700" s="141" t="s">
        <v>13970</v>
      </c>
      <c r="U2700" s="141">
        <v>118717286</v>
      </c>
      <c r="V2700" s="141" t="s">
        <v>3770</v>
      </c>
      <c r="W2700" s="139" t="s">
        <v>4075</v>
      </c>
      <c r="X2700" s="141" t="s">
        <v>25</v>
      </c>
      <c r="Y2700" s="141" t="s">
        <v>27</v>
      </c>
      <c r="Z2700" s="141"/>
      <c r="AA2700" s="141" t="s">
        <v>34</v>
      </c>
      <c r="AB2700" s="141" t="s">
        <v>34</v>
      </c>
      <c r="AC2700" s="139" t="s">
        <v>18047</v>
      </c>
      <c r="AD2700" s="380"/>
      <c r="AE2700" s="139" t="s">
        <v>4</v>
      </c>
      <c r="AF2700" s="139" t="s">
        <v>13073</v>
      </c>
      <c r="AG2700" s="139" t="s">
        <v>4</v>
      </c>
      <c r="AH2700" s="139" t="s">
        <v>1380</v>
      </c>
      <c r="AI2700" s="139" t="s">
        <v>15678</v>
      </c>
      <c r="AJ2700" s="139"/>
      <c r="AK2700" s="139" t="s">
        <v>15678</v>
      </c>
      <c r="AL2700" s="139" t="s">
        <v>1423</v>
      </c>
      <c r="AM2700" s="141"/>
      <c r="AN2700" s="141" t="s">
        <v>8</v>
      </c>
      <c r="AO2700" s="139"/>
      <c r="AP2700" s="139" t="s">
        <v>1423</v>
      </c>
      <c r="AQ2700" s="139"/>
      <c r="AR2700" s="381"/>
      <c r="AS2700" s="139" t="s">
        <v>4075</v>
      </c>
      <c r="AT2700" s="141" t="s">
        <v>44</v>
      </c>
      <c r="AU2700" s="141">
        <v>244</v>
      </c>
      <c r="AV2700" s="383"/>
      <c r="AW2700" s="385"/>
      <c r="AX2700" s="139" t="s">
        <v>71</v>
      </c>
      <c r="AY2700" t="s">
        <v>19410</v>
      </c>
      <c r="BA2700" s="381"/>
      <c r="BB2700" s="139" t="s">
        <v>1483</v>
      </c>
      <c r="BC2700" s="166"/>
      <c r="BD2700" s="166"/>
      <c r="BE2700" s="166"/>
      <c r="BF2700" s="166"/>
      <c r="BG2700" s="166"/>
      <c r="BH2700" s="308"/>
      <c r="BI2700" s="308"/>
      <c r="BJ2700" s="141" t="s">
        <v>26</v>
      </c>
      <c r="BK2700" s="141" t="s">
        <v>26</v>
      </c>
      <c r="BL2700" s="141"/>
      <c r="BM2700" s="141"/>
      <c r="BN2700" s="139" t="s">
        <v>4075</v>
      </c>
      <c r="BQ2700" s="141" t="s">
        <v>16064</v>
      </c>
      <c r="BR2700" s="135" t="s">
        <v>15685</v>
      </c>
      <c r="BT2700" s="135" t="s">
        <v>15354</v>
      </c>
      <c r="BU2700" s="135" t="s">
        <v>15363</v>
      </c>
      <c r="BV2700" s="141" t="s">
        <v>2760</v>
      </c>
      <c r="BW2700" s="135" t="s">
        <v>13274</v>
      </c>
      <c r="BX2700" s="141" t="s">
        <v>15681</v>
      </c>
      <c r="BY2700" s="141" t="s">
        <v>12</v>
      </c>
      <c r="BZ2700" s="141" t="s">
        <v>26</v>
      </c>
      <c r="CA2700" s="141" t="s">
        <v>1848</v>
      </c>
      <c r="CB2700" s="141"/>
      <c r="CC2700" s="141" t="s">
        <v>13</v>
      </c>
      <c r="CD2700" s="141" t="s">
        <v>34</v>
      </c>
      <c r="CE2700" s="141" t="s">
        <v>13</v>
      </c>
      <c r="CF2700" s="141" t="s">
        <v>15454</v>
      </c>
      <c r="CG2700" s="141" t="s">
        <v>4004</v>
      </c>
    </row>
    <row r="2701" spans="1:85" x14ac:dyDescent="0.35">
      <c r="A2701" s="155" t="s">
        <v>5398</v>
      </c>
      <c r="B2701" s="139" t="s">
        <v>4075</v>
      </c>
      <c r="C2701" s="18">
        <v>43923</v>
      </c>
      <c r="D2701" s="144">
        <v>0.64375000000000004</v>
      </c>
      <c r="E2701" s="141" t="s">
        <v>13285</v>
      </c>
      <c r="F2701" s="141">
        <v>2</v>
      </c>
      <c r="G2701" s="141" t="s">
        <v>2116</v>
      </c>
      <c r="H2701" s="141">
        <v>2020</v>
      </c>
      <c r="I2701" s="18">
        <v>43923</v>
      </c>
      <c r="J2701" s="144">
        <v>0.64097222222222228</v>
      </c>
      <c r="K2701" s="378"/>
      <c r="L2701" s="139" t="s">
        <v>4075</v>
      </c>
      <c r="M2701" s="141" t="s">
        <v>28</v>
      </c>
      <c r="N2701" s="248"/>
      <c r="O2701" s="141" t="s">
        <v>26</v>
      </c>
      <c r="P2701" s="141" t="s">
        <v>26</v>
      </c>
      <c r="Q2701" s="141" t="s">
        <v>5399</v>
      </c>
      <c r="R2701" s="141" t="s">
        <v>5400</v>
      </c>
      <c r="S2701" s="141" t="s">
        <v>5401</v>
      </c>
      <c r="T2701" s="141" t="s">
        <v>13971</v>
      </c>
      <c r="U2701" s="141">
        <v>118773425</v>
      </c>
      <c r="V2701" s="141"/>
      <c r="W2701" s="139" t="s">
        <v>4075</v>
      </c>
      <c r="X2701" s="141" t="s">
        <v>25</v>
      </c>
      <c r="Y2701" s="141" t="s">
        <v>27</v>
      </c>
      <c r="Z2701" s="141"/>
      <c r="AA2701" s="141" t="s">
        <v>35</v>
      </c>
      <c r="AB2701" s="141" t="s">
        <v>34</v>
      </c>
      <c r="AC2701" s="139" t="s">
        <v>18047</v>
      </c>
      <c r="AD2701" s="380"/>
      <c r="AE2701" s="139" t="s">
        <v>4</v>
      </c>
      <c r="AF2701" s="139" t="s">
        <v>13073</v>
      </c>
      <c r="AG2701" s="139" t="s">
        <v>4</v>
      </c>
      <c r="AH2701" s="139" t="s">
        <v>1380</v>
      </c>
      <c r="AI2701" s="139" t="s">
        <v>15678</v>
      </c>
      <c r="AJ2701" s="139"/>
      <c r="AK2701" s="139" t="s">
        <v>15678</v>
      </c>
      <c r="AL2701" s="139" t="s">
        <v>1621</v>
      </c>
      <c r="AM2701" s="141"/>
      <c r="AN2701" s="141" t="s">
        <v>8</v>
      </c>
      <c r="AO2701" s="139"/>
      <c r="AP2701" s="139" t="s">
        <v>1621</v>
      </c>
      <c r="AQ2701" s="139"/>
      <c r="AR2701" s="381"/>
      <c r="AS2701" s="139" t="s">
        <v>4075</v>
      </c>
      <c r="AT2701" s="141" t="s">
        <v>43</v>
      </c>
      <c r="AU2701" s="141">
        <v>140</v>
      </c>
      <c r="AV2701" s="383"/>
      <c r="AW2701" s="385"/>
      <c r="AX2701" s="139" t="s">
        <v>159</v>
      </c>
      <c r="AY2701" t="s">
        <v>19411</v>
      </c>
      <c r="BA2701" s="381"/>
      <c r="BB2701" s="139" t="s">
        <v>1469</v>
      </c>
      <c r="BC2701" s="166"/>
      <c r="BD2701" s="166"/>
      <c r="BE2701" s="166"/>
      <c r="BF2701" s="166"/>
      <c r="BG2701" s="166"/>
      <c r="BH2701" s="308"/>
      <c r="BI2701" s="308"/>
      <c r="BJ2701" s="141" t="s">
        <v>26</v>
      </c>
      <c r="BK2701" s="141" t="s">
        <v>26</v>
      </c>
      <c r="BL2701" s="141"/>
      <c r="BM2701" s="141"/>
      <c r="BN2701" s="139" t="s">
        <v>4075</v>
      </c>
      <c r="BQ2701" s="141"/>
      <c r="BV2701" s="141"/>
      <c r="BX2701" s="141"/>
      <c r="BY2701" s="141"/>
      <c r="BZ2701" s="141"/>
      <c r="CA2701" s="141"/>
      <c r="CB2701" s="141"/>
      <c r="CC2701" s="141"/>
      <c r="CD2701" s="141"/>
      <c r="CE2701" s="141"/>
      <c r="CF2701" s="141"/>
      <c r="CG2701" s="141"/>
    </row>
    <row r="2702" spans="1:85" x14ac:dyDescent="0.35">
      <c r="A2702" s="155" t="s">
        <v>5394</v>
      </c>
      <c r="B2702" s="139" t="s">
        <v>4075</v>
      </c>
      <c r="C2702" s="18">
        <v>43924</v>
      </c>
      <c r="D2702" s="144">
        <v>0.5131944444444444</v>
      </c>
      <c r="E2702" s="141" t="s">
        <v>13285</v>
      </c>
      <c r="F2702" s="141">
        <v>2</v>
      </c>
      <c r="G2702" s="141" t="s">
        <v>2116</v>
      </c>
      <c r="H2702" s="141">
        <v>2020</v>
      </c>
      <c r="I2702" s="18">
        <v>43924</v>
      </c>
      <c r="J2702" s="144">
        <v>0.51180555555555551</v>
      </c>
      <c r="K2702" s="378"/>
      <c r="L2702" s="139" t="s">
        <v>4075</v>
      </c>
      <c r="M2702" s="141" t="s">
        <v>28</v>
      </c>
      <c r="N2702" s="248"/>
      <c r="O2702" s="141" t="s">
        <v>26</v>
      </c>
      <c r="P2702" s="141" t="s">
        <v>26</v>
      </c>
      <c r="Q2702" s="141" t="s">
        <v>5395</v>
      </c>
      <c r="R2702" s="141" t="s">
        <v>5396</v>
      </c>
      <c r="S2702" s="141"/>
      <c r="T2702" s="141" t="s">
        <v>13972</v>
      </c>
      <c r="U2702" s="141">
        <v>118775792</v>
      </c>
      <c r="V2702" s="141"/>
      <c r="W2702" s="139" t="s">
        <v>4075</v>
      </c>
      <c r="X2702" s="141" t="s">
        <v>25</v>
      </c>
      <c r="Y2702" s="141" t="s">
        <v>27</v>
      </c>
      <c r="Z2702" s="141"/>
      <c r="AA2702" s="141" t="s">
        <v>34</v>
      </c>
      <c r="AB2702" s="141" t="s">
        <v>34</v>
      </c>
      <c r="AC2702" s="139" t="s">
        <v>18050</v>
      </c>
      <c r="AD2702" s="380"/>
      <c r="AE2702" s="139" t="s">
        <v>1628</v>
      </c>
      <c r="AF2702" s="139" t="s">
        <v>13079</v>
      </c>
      <c r="AG2702" s="139" t="s">
        <v>4502</v>
      </c>
      <c r="AH2702" s="139" t="s">
        <v>1380</v>
      </c>
      <c r="AI2702" s="139" t="s">
        <v>4502</v>
      </c>
      <c r="AJ2702" s="139"/>
      <c r="AK2702" s="139" t="s">
        <v>4502</v>
      </c>
      <c r="AL2702" s="139" t="s">
        <v>60</v>
      </c>
      <c r="AM2702" s="141"/>
      <c r="AN2702" s="141" t="s">
        <v>8</v>
      </c>
      <c r="AO2702" s="139"/>
      <c r="AP2702" s="139" t="s">
        <v>60</v>
      </c>
      <c r="AQ2702" s="139" t="s">
        <v>5397</v>
      </c>
      <c r="AR2702" s="381"/>
      <c r="AS2702" s="139" t="s">
        <v>4075</v>
      </c>
      <c r="AT2702" s="141" t="s">
        <v>1419</v>
      </c>
      <c r="AU2702" s="141"/>
      <c r="AV2702" s="383"/>
      <c r="AW2702" s="385"/>
      <c r="AX2702" s="139" t="s">
        <v>49</v>
      </c>
      <c r="AY2702" t="s">
        <v>19412</v>
      </c>
      <c r="BA2702" s="381"/>
      <c r="BB2702" s="139" t="s">
        <v>1444</v>
      </c>
      <c r="BC2702" s="166"/>
      <c r="BD2702" s="166"/>
      <c r="BE2702" s="166"/>
      <c r="BF2702" s="166"/>
      <c r="BG2702" s="166"/>
      <c r="BH2702" s="308"/>
      <c r="BI2702" s="308"/>
      <c r="BJ2702" s="141" t="s">
        <v>26</v>
      </c>
      <c r="BK2702" s="141" t="s">
        <v>26</v>
      </c>
      <c r="BL2702" s="141"/>
      <c r="BM2702" s="141"/>
      <c r="BN2702" s="139" t="s">
        <v>4075</v>
      </c>
      <c r="BQ2702" s="141"/>
      <c r="BV2702" s="141"/>
      <c r="BX2702" s="141"/>
      <c r="BY2702" s="141"/>
      <c r="BZ2702" s="141"/>
      <c r="CA2702" s="141"/>
      <c r="CB2702" s="141"/>
      <c r="CC2702" s="141"/>
      <c r="CD2702" s="141"/>
      <c r="CE2702" s="141"/>
      <c r="CF2702" s="141"/>
      <c r="CG2702" s="141"/>
    </row>
    <row r="2703" spans="1:85" x14ac:dyDescent="0.35">
      <c r="A2703" s="155" t="s">
        <v>5391</v>
      </c>
      <c r="B2703" s="139" t="s">
        <v>4075</v>
      </c>
      <c r="C2703" s="18">
        <v>43928</v>
      </c>
      <c r="D2703" s="144">
        <v>0.65416666666666667</v>
      </c>
      <c r="E2703" s="141" t="s">
        <v>3829</v>
      </c>
      <c r="F2703" s="141">
        <v>2</v>
      </c>
      <c r="G2703" s="141" t="s">
        <v>2116</v>
      </c>
      <c r="H2703" s="141">
        <v>2020</v>
      </c>
      <c r="I2703" s="18">
        <v>43928</v>
      </c>
      <c r="J2703" s="144">
        <v>0.65138888888888891</v>
      </c>
      <c r="K2703" s="378"/>
      <c r="L2703" s="139" t="s">
        <v>4075</v>
      </c>
      <c r="M2703" s="141" t="s">
        <v>28</v>
      </c>
      <c r="N2703" s="248"/>
      <c r="O2703" s="141" t="s">
        <v>26</v>
      </c>
      <c r="P2703" s="141" t="s">
        <v>26</v>
      </c>
      <c r="Q2703" s="141" t="s">
        <v>5392</v>
      </c>
      <c r="R2703" s="141" t="s">
        <v>5393</v>
      </c>
      <c r="S2703" s="141"/>
      <c r="T2703" s="141" t="s">
        <v>13973</v>
      </c>
      <c r="U2703" s="141">
        <v>118795253</v>
      </c>
      <c r="V2703" s="141"/>
      <c r="W2703" s="139" t="s">
        <v>4075</v>
      </c>
      <c r="X2703" s="141" t="s">
        <v>25</v>
      </c>
      <c r="Y2703" s="141" t="s">
        <v>27</v>
      </c>
      <c r="Z2703" s="141"/>
      <c r="AA2703" s="141" t="s">
        <v>34</v>
      </c>
      <c r="AB2703" s="141"/>
      <c r="AC2703" s="139" t="s">
        <v>18049</v>
      </c>
      <c r="AD2703" s="380"/>
      <c r="AE2703" s="139" t="s">
        <v>102</v>
      </c>
      <c r="AF2703" s="139" t="s">
        <v>13068</v>
      </c>
      <c r="AG2703" s="139" t="s">
        <v>102</v>
      </c>
      <c r="AH2703" s="139" t="s">
        <v>1378</v>
      </c>
      <c r="AI2703" s="139" t="s">
        <v>1398</v>
      </c>
      <c r="AJ2703" s="139" t="s">
        <v>1563</v>
      </c>
      <c r="AK2703" s="139"/>
      <c r="AL2703" s="139"/>
      <c r="AM2703" s="141"/>
      <c r="AN2703" s="141" t="s">
        <v>8</v>
      </c>
      <c r="AO2703" s="139"/>
      <c r="AP2703" s="139" t="s">
        <v>1563</v>
      </c>
      <c r="AQ2703" s="139"/>
      <c r="AR2703" s="381"/>
      <c r="AS2703" s="139" t="s">
        <v>4075</v>
      </c>
      <c r="AT2703" s="141" t="s">
        <v>1419</v>
      </c>
      <c r="AU2703" s="141"/>
      <c r="AV2703" s="383"/>
      <c r="AW2703" s="385"/>
      <c r="AX2703" s="139" t="s">
        <v>200</v>
      </c>
      <c r="AY2703" t="s">
        <v>19202</v>
      </c>
      <c r="BA2703" s="381"/>
      <c r="BB2703" s="139" t="s">
        <v>17</v>
      </c>
      <c r="BC2703" s="166"/>
      <c r="BD2703" s="166"/>
      <c r="BE2703" s="166"/>
      <c r="BF2703" s="166"/>
      <c r="BG2703" s="166"/>
      <c r="BH2703" s="308"/>
      <c r="BI2703" s="308"/>
      <c r="BJ2703" s="141" t="s">
        <v>26</v>
      </c>
      <c r="BK2703" s="141" t="s">
        <v>26</v>
      </c>
      <c r="BL2703" s="141"/>
      <c r="BM2703" s="141"/>
      <c r="BN2703" s="139" t="s">
        <v>4075</v>
      </c>
      <c r="BQ2703" s="141"/>
      <c r="BV2703" s="141"/>
      <c r="BX2703" s="141"/>
      <c r="BY2703" s="141"/>
      <c r="BZ2703" s="141"/>
      <c r="CA2703" s="141"/>
      <c r="CB2703" s="141"/>
      <c r="CC2703" s="141"/>
      <c r="CD2703" s="141"/>
      <c r="CE2703" s="141"/>
      <c r="CF2703" s="141"/>
      <c r="CG2703" s="141"/>
    </row>
    <row r="2704" spans="1:85" x14ac:dyDescent="0.35">
      <c r="A2704" s="155" t="s">
        <v>5389</v>
      </c>
      <c r="B2704" s="139" t="s">
        <v>4075</v>
      </c>
      <c r="C2704" s="18">
        <v>43935</v>
      </c>
      <c r="D2704" s="144">
        <v>0.74722222222222223</v>
      </c>
      <c r="E2704" s="141" t="s">
        <v>13259</v>
      </c>
      <c r="F2704" s="141">
        <v>2</v>
      </c>
      <c r="G2704" s="141" t="s">
        <v>2116</v>
      </c>
      <c r="H2704" s="141">
        <v>2020</v>
      </c>
      <c r="I2704" s="18">
        <v>43935</v>
      </c>
      <c r="J2704" s="144">
        <v>0.74652777777777779</v>
      </c>
      <c r="K2704" s="378"/>
      <c r="L2704" s="139" t="s">
        <v>4075</v>
      </c>
      <c r="M2704" s="141" t="s">
        <v>28</v>
      </c>
      <c r="N2704" s="248"/>
      <c r="O2704" s="141" t="s">
        <v>26</v>
      </c>
      <c r="P2704" s="141" t="s">
        <v>26</v>
      </c>
      <c r="Q2704" s="141" t="s">
        <v>5390</v>
      </c>
      <c r="R2704" s="141"/>
      <c r="S2704" s="141"/>
      <c r="T2704" s="141" t="s">
        <v>13974</v>
      </c>
      <c r="U2704" s="141"/>
      <c r="V2704" s="141"/>
      <c r="W2704" s="139" t="s">
        <v>4075</v>
      </c>
      <c r="X2704" s="141" t="s">
        <v>25</v>
      </c>
      <c r="Y2704" s="141" t="s">
        <v>27</v>
      </c>
      <c r="Z2704" s="141"/>
      <c r="AA2704" s="141" t="s">
        <v>34</v>
      </c>
      <c r="AB2704" s="141" t="s">
        <v>34</v>
      </c>
      <c r="AC2704" s="139" t="s">
        <v>18049</v>
      </c>
      <c r="AD2704" s="380"/>
      <c r="AE2704" s="139" t="s">
        <v>103</v>
      </c>
      <c r="AF2704" s="139" t="s">
        <v>13075</v>
      </c>
      <c r="AG2704" s="139" t="s">
        <v>103</v>
      </c>
      <c r="AH2704" s="139" t="s">
        <v>1380</v>
      </c>
      <c r="AI2704" s="139" t="s">
        <v>7340</v>
      </c>
      <c r="AJ2704" s="139"/>
      <c r="AK2704" s="139" t="s">
        <v>7340</v>
      </c>
      <c r="AL2704" s="139" t="s">
        <v>1423</v>
      </c>
      <c r="AM2704" s="141"/>
      <c r="AN2704" s="141" t="s">
        <v>8</v>
      </c>
      <c r="AO2704" s="139"/>
      <c r="AP2704" s="139" t="s">
        <v>1423</v>
      </c>
      <c r="AQ2704" s="139" t="s">
        <v>1632</v>
      </c>
      <c r="AR2704" s="381"/>
      <c r="AS2704" s="139" t="s">
        <v>4075</v>
      </c>
      <c r="AT2704" s="141" t="s">
        <v>1404</v>
      </c>
      <c r="AU2704" s="141"/>
      <c r="AV2704" s="383"/>
      <c r="AW2704" s="385"/>
      <c r="AX2704" s="139" t="s">
        <v>80</v>
      </c>
      <c r="AY2704" t="s">
        <v>18413</v>
      </c>
      <c r="BA2704" s="381"/>
      <c r="BB2704" s="139" t="s">
        <v>1444</v>
      </c>
      <c r="BC2704" s="166"/>
      <c r="BD2704" s="166"/>
      <c r="BE2704" s="166"/>
      <c r="BF2704" s="166"/>
      <c r="BG2704" s="166"/>
      <c r="BH2704" s="308"/>
      <c r="BI2704" s="308"/>
      <c r="BJ2704" s="141" t="s">
        <v>26</v>
      </c>
      <c r="BK2704" s="141" t="s">
        <v>26</v>
      </c>
      <c r="BL2704" s="141"/>
      <c r="BM2704" s="141"/>
      <c r="BN2704" s="139" t="s">
        <v>4075</v>
      </c>
      <c r="BQ2704" s="141"/>
      <c r="BV2704" s="141"/>
      <c r="BX2704" s="141"/>
      <c r="BY2704" s="141"/>
      <c r="BZ2704" s="141"/>
      <c r="CA2704" s="141"/>
      <c r="CB2704" s="141"/>
      <c r="CC2704" s="141"/>
      <c r="CD2704" s="141"/>
      <c r="CE2704" s="141"/>
      <c r="CF2704" s="141"/>
      <c r="CG2704" s="141"/>
    </row>
    <row r="2705" spans="1:85" x14ac:dyDescent="0.35">
      <c r="A2705" s="155" t="s">
        <v>5384</v>
      </c>
      <c r="B2705" s="139" t="s">
        <v>4075</v>
      </c>
      <c r="C2705" s="18">
        <v>43936</v>
      </c>
      <c r="D2705" s="144">
        <v>0.67013888888888884</v>
      </c>
      <c r="E2705" s="141" t="s">
        <v>13259</v>
      </c>
      <c r="F2705" s="141">
        <v>2</v>
      </c>
      <c r="G2705" s="141" t="s">
        <v>2116</v>
      </c>
      <c r="H2705" s="141">
        <v>2020</v>
      </c>
      <c r="I2705" s="18">
        <v>43936</v>
      </c>
      <c r="J2705" s="144">
        <v>0.66874999999999996</v>
      </c>
      <c r="K2705" s="378"/>
      <c r="L2705" s="139" t="s">
        <v>4075</v>
      </c>
      <c r="M2705" s="141" t="s">
        <v>28</v>
      </c>
      <c r="N2705" s="248"/>
      <c r="O2705" s="141" t="s">
        <v>26</v>
      </c>
      <c r="P2705" s="141" t="s">
        <v>26</v>
      </c>
      <c r="Q2705" s="141" t="s">
        <v>5385</v>
      </c>
      <c r="R2705" s="141" t="s">
        <v>5386</v>
      </c>
      <c r="S2705" s="141"/>
      <c r="T2705" s="141" t="s">
        <v>13975</v>
      </c>
      <c r="U2705" s="141"/>
      <c r="V2705" s="141"/>
      <c r="W2705" s="139" t="s">
        <v>4075</v>
      </c>
      <c r="X2705" s="141" t="s">
        <v>25</v>
      </c>
      <c r="Y2705" s="141" t="s">
        <v>27</v>
      </c>
      <c r="Z2705" s="141"/>
      <c r="AA2705" s="141" t="s">
        <v>34</v>
      </c>
      <c r="AB2705" s="141" t="s">
        <v>34</v>
      </c>
      <c r="AC2705" s="139" t="s">
        <v>18047</v>
      </c>
      <c r="AD2705" s="380"/>
      <c r="AE2705" s="139" t="s">
        <v>103</v>
      </c>
      <c r="AF2705" s="139" t="s">
        <v>13075</v>
      </c>
      <c r="AG2705" s="139" t="s">
        <v>103</v>
      </c>
      <c r="AH2705" s="139" t="s">
        <v>1380</v>
      </c>
      <c r="AI2705" s="139" t="s">
        <v>7340</v>
      </c>
      <c r="AJ2705" s="139"/>
      <c r="AK2705" s="139" t="s">
        <v>7340</v>
      </c>
      <c r="AL2705" s="139" t="s">
        <v>1563</v>
      </c>
      <c r="AM2705" s="141"/>
      <c r="AN2705" s="141" t="s">
        <v>8</v>
      </c>
      <c r="AO2705" s="139"/>
      <c r="AP2705" s="139" t="s">
        <v>1563</v>
      </c>
      <c r="AQ2705" s="139" t="s">
        <v>5387</v>
      </c>
      <c r="AR2705" s="381"/>
      <c r="AS2705" s="139" t="s">
        <v>4075</v>
      </c>
      <c r="AT2705" s="141" t="s">
        <v>1404</v>
      </c>
      <c r="AU2705" s="141"/>
      <c r="AV2705" s="383"/>
      <c r="AW2705" s="385"/>
      <c r="AX2705" s="139" t="s">
        <v>769</v>
      </c>
      <c r="AY2705" t="s">
        <v>18713</v>
      </c>
      <c r="BA2705" s="381"/>
      <c r="BB2705" s="139" t="s">
        <v>1444</v>
      </c>
      <c r="BC2705" s="166"/>
      <c r="BD2705" s="166"/>
      <c r="BE2705" s="166"/>
      <c r="BF2705" s="166"/>
      <c r="BG2705" s="166"/>
      <c r="BH2705" s="308"/>
      <c r="BI2705" s="308"/>
      <c r="BJ2705" s="141" t="s">
        <v>26</v>
      </c>
      <c r="BK2705" s="141" t="s">
        <v>26</v>
      </c>
      <c r="BL2705" s="141"/>
      <c r="BM2705" s="141"/>
      <c r="BN2705" s="139" t="s">
        <v>4075</v>
      </c>
      <c r="BQ2705" s="141"/>
      <c r="BV2705" s="141"/>
      <c r="BX2705" s="141"/>
      <c r="BY2705" s="141"/>
      <c r="BZ2705" s="141"/>
      <c r="CA2705" s="141"/>
      <c r="CB2705" s="141"/>
      <c r="CC2705" s="141"/>
      <c r="CD2705" s="141"/>
      <c r="CE2705" s="141"/>
      <c r="CF2705" s="141"/>
      <c r="CG2705" s="141"/>
    </row>
    <row r="2706" spans="1:85" x14ac:dyDescent="0.35">
      <c r="A2706" s="155" t="s">
        <v>5381</v>
      </c>
      <c r="B2706" s="139" t="s">
        <v>4075</v>
      </c>
      <c r="C2706" s="18">
        <v>43938</v>
      </c>
      <c r="D2706" s="144">
        <v>0.85069444444444442</v>
      </c>
      <c r="E2706" s="141" t="s">
        <v>13259</v>
      </c>
      <c r="F2706" s="141">
        <v>2</v>
      </c>
      <c r="G2706" s="141" t="s">
        <v>2116</v>
      </c>
      <c r="H2706" s="141">
        <v>2020</v>
      </c>
      <c r="I2706" s="18">
        <v>43938</v>
      </c>
      <c r="J2706" s="144">
        <v>0.83333333333333337</v>
      </c>
      <c r="K2706" s="378"/>
      <c r="L2706" s="139" t="s">
        <v>4075</v>
      </c>
      <c r="M2706" s="141" t="s">
        <v>28</v>
      </c>
      <c r="N2706" s="248"/>
      <c r="O2706" s="141" t="s">
        <v>26</v>
      </c>
      <c r="P2706" s="141" t="s">
        <v>26</v>
      </c>
      <c r="Q2706" s="141" t="s">
        <v>5382</v>
      </c>
      <c r="R2706" s="141" t="s">
        <v>5383</v>
      </c>
      <c r="S2706" s="141"/>
      <c r="T2706" s="141" t="s">
        <v>13976</v>
      </c>
      <c r="U2706" s="141"/>
      <c r="V2706" s="141"/>
      <c r="W2706" s="139" t="s">
        <v>4075</v>
      </c>
      <c r="X2706" s="141" t="s">
        <v>25</v>
      </c>
      <c r="Y2706" s="141" t="s">
        <v>27</v>
      </c>
      <c r="Z2706" s="141"/>
      <c r="AA2706" s="141" t="s">
        <v>34</v>
      </c>
      <c r="AB2706" s="141" t="s">
        <v>34</v>
      </c>
      <c r="AC2706" s="139" t="s">
        <v>18047</v>
      </c>
      <c r="AD2706" s="380"/>
      <c r="AE2706" s="139" t="s">
        <v>102</v>
      </c>
      <c r="AF2706" s="139" t="s">
        <v>13068</v>
      </c>
      <c r="AG2706" s="139" t="s">
        <v>102</v>
      </c>
      <c r="AH2706" s="139" t="s">
        <v>1378</v>
      </c>
      <c r="AI2706" s="139" t="s">
        <v>1398</v>
      </c>
      <c r="AJ2706" s="139" t="s">
        <v>1563</v>
      </c>
      <c r="AK2706" s="139"/>
      <c r="AL2706" s="139"/>
      <c r="AM2706" s="141"/>
      <c r="AN2706" s="141" t="s">
        <v>8</v>
      </c>
      <c r="AO2706" s="139"/>
      <c r="AP2706" s="139" t="s">
        <v>1563</v>
      </c>
      <c r="AQ2706" s="139"/>
      <c r="AR2706" s="381"/>
      <c r="AS2706" s="139" t="s">
        <v>4075</v>
      </c>
      <c r="AT2706" s="141" t="s">
        <v>1404</v>
      </c>
      <c r="AU2706" s="141"/>
      <c r="AV2706" s="383"/>
      <c r="AW2706" s="385"/>
      <c r="AX2706" s="139" t="s">
        <v>143</v>
      </c>
      <c r="AY2706" t="s">
        <v>19032</v>
      </c>
      <c r="BA2706" s="381"/>
      <c r="BB2706" s="139" t="s">
        <v>1452</v>
      </c>
      <c r="BC2706" s="166"/>
      <c r="BD2706" s="166"/>
      <c r="BE2706" s="166"/>
      <c r="BF2706" s="166"/>
      <c r="BG2706" s="166"/>
      <c r="BH2706" s="308"/>
      <c r="BI2706" s="308"/>
      <c r="BJ2706" s="141" t="s">
        <v>26</v>
      </c>
      <c r="BK2706" s="141" t="s">
        <v>26</v>
      </c>
      <c r="BL2706" s="141"/>
      <c r="BM2706" s="141"/>
      <c r="BN2706" s="139" t="s">
        <v>4075</v>
      </c>
      <c r="BQ2706" s="141"/>
      <c r="BV2706" s="141"/>
      <c r="BX2706" s="141"/>
      <c r="BY2706" s="141"/>
      <c r="BZ2706" s="141"/>
      <c r="CA2706" s="141"/>
      <c r="CB2706" s="141"/>
      <c r="CC2706" s="141"/>
      <c r="CD2706" s="141"/>
      <c r="CE2706" s="141"/>
      <c r="CF2706" s="141"/>
      <c r="CG2706" s="141"/>
    </row>
    <row r="2707" spans="1:85" x14ac:dyDescent="0.35">
      <c r="A2707" s="155" t="s">
        <v>5377</v>
      </c>
      <c r="B2707" s="139" t="s">
        <v>4075</v>
      </c>
      <c r="C2707" s="18">
        <v>43943</v>
      </c>
      <c r="D2707" s="144">
        <v>0.61111111111111116</v>
      </c>
      <c r="E2707" s="141" t="s">
        <v>2160</v>
      </c>
      <c r="F2707" s="141">
        <v>2</v>
      </c>
      <c r="G2707" s="141" t="s">
        <v>2116</v>
      </c>
      <c r="H2707" s="141">
        <v>2020</v>
      </c>
      <c r="I2707" s="18">
        <v>43943</v>
      </c>
      <c r="J2707" s="144">
        <v>0.60416666666666663</v>
      </c>
      <c r="K2707" s="378"/>
      <c r="L2707" s="139" t="s">
        <v>4075</v>
      </c>
      <c r="M2707" s="141" t="s">
        <v>28</v>
      </c>
      <c r="N2707" s="248"/>
      <c r="O2707" s="141" t="s">
        <v>26</v>
      </c>
      <c r="P2707" s="141" t="s">
        <v>26</v>
      </c>
      <c r="Q2707" s="141" t="s">
        <v>5378</v>
      </c>
      <c r="R2707" s="141" t="s">
        <v>5379</v>
      </c>
      <c r="S2707" s="141"/>
      <c r="T2707" s="141" t="s">
        <v>13977</v>
      </c>
      <c r="U2707" s="141">
        <v>118940744</v>
      </c>
      <c r="V2707" s="141"/>
      <c r="W2707" s="139" t="s">
        <v>4075</v>
      </c>
      <c r="X2707" s="141" t="s">
        <v>25</v>
      </c>
      <c r="Y2707" s="141" t="s">
        <v>27</v>
      </c>
      <c r="Z2707" s="141"/>
      <c r="AA2707" s="141" t="s">
        <v>34</v>
      </c>
      <c r="AB2707" s="141" t="s">
        <v>34</v>
      </c>
      <c r="AC2707" s="139" t="s">
        <v>18050</v>
      </c>
      <c r="AD2707" s="380"/>
      <c r="AE2707" s="139" t="s">
        <v>6</v>
      </c>
      <c r="AF2707" s="139" t="s">
        <v>13068</v>
      </c>
      <c r="AG2707" s="139" t="s">
        <v>6</v>
      </c>
      <c r="AH2707" s="139"/>
      <c r="AI2707" s="139" t="s">
        <v>1398</v>
      </c>
      <c r="AJ2707" s="139"/>
      <c r="AK2707" s="139"/>
      <c r="AL2707" s="139"/>
      <c r="AM2707" s="141"/>
      <c r="AN2707" s="141" t="s">
        <v>8</v>
      </c>
      <c r="AO2707" s="139"/>
      <c r="AP2707" s="139" t="s">
        <v>1563</v>
      </c>
      <c r="AQ2707" s="139"/>
      <c r="AR2707" s="381"/>
      <c r="AS2707" s="139" t="s">
        <v>4075</v>
      </c>
      <c r="AT2707" s="141" t="s">
        <v>1404</v>
      </c>
      <c r="AU2707" s="141"/>
      <c r="AV2707" s="383"/>
      <c r="AW2707" s="385"/>
      <c r="AX2707" s="139" t="s">
        <v>45</v>
      </c>
      <c r="AY2707" t="s">
        <v>19234</v>
      </c>
      <c r="BA2707" s="381"/>
      <c r="BB2707" s="139" t="s">
        <v>1450</v>
      </c>
      <c r="BC2707" s="166"/>
      <c r="BD2707" s="166"/>
      <c r="BE2707" s="166"/>
      <c r="BF2707" s="166"/>
      <c r="BG2707" s="166"/>
      <c r="BH2707" s="308"/>
      <c r="BI2707" s="308"/>
      <c r="BJ2707" s="141" t="s">
        <v>26</v>
      </c>
      <c r="BK2707" s="141" t="s">
        <v>26</v>
      </c>
      <c r="BL2707" s="141"/>
      <c r="BM2707" s="141"/>
      <c r="BN2707" s="139" t="s">
        <v>4075</v>
      </c>
      <c r="BQ2707" s="141"/>
      <c r="BV2707" s="141"/>
      <c r="BX2707" s="141"/>
      <c r="BY2707" s="141"/>
      <c r="BZ2707" s="141"/>
      <c r="CA2707" s="141"/>
      <c r="CB2707" s="141"/>
      <c r="CC2707" s="141"/>
      <c r="CD2707" s="141"/>
      <c r="CE2707" s="141"/>
      <c r="CF2707" s="141"/>
      <c r="CG2707" s="141"/>
    </row>
    <row r="2708" spans="1:85" x14ac:dyDescent="0.35">
      <c r="A2708" s="155" t="s">
        <v>13909</v>
      </c>
      <c r="B2708" s="139" t="s">
        <v>4075</v>
      </c>
      <c r="C2708" s="18">
        <v>43944</v>
      </c>
      <c r="D2708" s="144">
        <v>0.75347222222222221</v>
      </c>
      <c r="E2708" s="141" t="s">
        <v>2160</v>
      </c>
      <c r="F2708" s="141">
        <v>2</v>
      </c>
      <c r="G2708" s="141" t="s">
        <v>2116</v>
      </c>
      <c r="H2708" s="141">
        <v>2020</v>
      </c>
      <c r="I2708" s="18"/>
      <c r="J2708" s="144"/>
      <c r="K2708" s="378"/>
      <c r="L2708" s="139" t="s">
        <v>4075</v>
      </c>
      <c r="M2708" s="141" t="s">
        <v>28</v>
      </c>
      <c r="N2708" s="248"/>
      <c r="O2708" s="141" t="s">
        <v>26</v>
      </c>
      <c r="P2708" s="141" t="s">
        <v>26</v>
      </c>
      <c r="Q2708" s="141" t="s">
        <v>13910</v>
      </c>
      <c r="R2708" s="141"/>
      <c r="S2708" s="141"/>
      <c r="T2708" s="141" t="s">
        <v>13978</v>
      </c>
      <c r="U2708" s="141"/>
      <c r="V2708" s="141" t="s">
        <v>13911</v>
      </c>
      <c r="W2708" s="139" t="s">
        <v>4075</v>
      </c>
      <c r="X2708" s="141" t="s">
        <v>6</v>
      </c>
      <c r="Y2708" s="141" t="s">
        <v>6</v>
      </c>
      <c r="Z2708" s="141"/>
      <c r="AA2708" s="141" t="s">
        <v>34</v>
      </c>
      <c r="AB2708" s="141"/>
      <c r="AC2708" s="139" t="s">
        <v>18051</v>
      </c>
      <c r="AD2708" s="380"/>
      <c r="AE2708" s="139" t="s">
        <v>1501</v>
      </c>
      <c r="AF2708" s="139" t="s">
        <v>13072</v>
      </c>
      <c r="AG2708" s="139" t="s">
        <v>1501</v>
      </c>
      <c r="AH2708" s="139"/>
      <c r="AI2708" s="139"/>
      <c r="AJ2708" s="139"/>
      <c r="AK2708" s="139"/>
      <c r="AL2708" s="139"/>
      <c r="AM2708" s="141"/>
      <c r="AN2708" s="141" t="s">
        <v>8</v>
      </c>
      <c r="AO2708" s="139"/>
      <c r="AP2708" s="139"/>
      <c r="AQ2708" s="139"/>
      <c r="AR2708" s="381"/>
      <c r="AS2708" s="139" t="s">
        <v>4075</v>
      </c>
      <c r="AT2708" s="141" t="s">
        <v>1404</v>
      </c>
      <c r="AU2708" s="141"/>
      <c r="AV2708" s="383"/>
      <c r="AW2708" s="385"/>
      <c r="AX2708" s="139" t="s">
        <v>202</v>
      </c>
      <c r="AY2708" t="s">
        <v>19413</v>
      </c>
      <c r="BA2708" s="381"/>
      <c r="BB2708" s="139" t="s">
        <v>17</v>
      </c>
      <c r="BC2708" s="166"/>
      <c r="BD2708" s="166"/>
      <c r="BE2708" s="166"/>
      <c r="BF2708" s="166"/>
      <c r="BG2708" s="166"/>
      <c r="BH2708" s="308"/>
      <c r="BI2708" s="308"/>
      <c r="BJ2708" s="141" t="s">
        <v>26</v>
      </c>
      <c r="BK2708" s="141" t="s">
        <v>26</v>
      </c>
      <c r="BL2708" s="141"/>
      <c r="BM2708" s="141"/>
      <c r="BN2708" s="139" t="s">
        <v>4075</v>
      </c>
      <c r="BQ2708" s="141"/>
      <c r="BV2708" s="141"/>
      <c r="BX2708" s="141"/>
      <c r="BY2708" s="141"/>
      <c r="BZ2708" s="141"/>
      <c r="CA2708" s="141"/>
      <c r="CB2708" s="141"/>
      <c r="CC2708" s="141"/>
      <c r="CD2708" s="141"/>
      <c r="CE2708" s="141"/>
      <c r="CF2708" s="141"/>
      <c r="CG2708" s="141"/>
    </row>
    <row r="2709" spans="1:85" x14ac:dyDescent="0.35">
      <c r="A2709" s="155" t="s">
        <v>5374</v>
      </c>
      <c r="B2709" s="139" t="s">
        <v>4075</v>
      </c>
      <c r="C2709" s="18">
        <v>43944</v>
      </c>
      <c r="D2709" s="144">
        <v>0.6479166666666667</v>
      </c>
      <c r="E2709" s="141" t="s">
        <v>2160</v>
      </c>
      <c r="F2709" s="141">
        <v>2</v>
      </c>
      <c r="G2709" s="141" t="s">
        <v>2116</v>
      </c>
      <c r="H2709" s="141">
        <v>2020</v>
      </c>
      <c r="I2709" s="18">
        <v>43944</v>
      </c>
      <c r="J2709" s="144">
        <v>0.64236111111111116</v>
      </c>
      <c r="K2709" s="378"/>
      <c r="L2709" s="139" t="s">
        <v>4075</v>
      </c>
      <c r="M2709" s="141" t="s">
        <v>28</v>
      </c>
      <c r="N2709" s="248"/>
      <c r="O2709" s="141" t="s">
        <v>26</v>
      </c>
      <c r="P2709" s="141" t="s">
        <v>26</v>
      </c>
      <c r="Q2709" s="141" t="s">
        <v>5375</v>
      </c>
      <c r="R2709" s="141" t="s">
        <v>5376</v>
      </c>
      <c r="S2709" s="141"/>
      <c r="T2709" s="141" t="s">
        <v>13980</v>
      </c>
      <c r="U2709" s="141"/>
      <c r="V2709" s="141"/>
      <c r="W2709" s="139" t="s">
        <v>4075</v>
      </c>
      <c r="X2709" s="141" t="s">
        <v>25</v>
      </c>
      <c r="Y2709" s="141" t="s">
        <v>27</v>
      </c>
      <c r="Z2709" s="141"/>
      <c r="AA2709" s="141" t="s">
        <v>34</v>
      </c>
      <c r="AB2709" s="141" t="s">
        <v>34</v>
      </c>
      <c r="AC2709" s="139" t="s">
        <v>18050</v>
      </c>
      <c r="AD2709" s="380"/>
      <c r="AE2709" s="139" t="s">
        <v>103</v>
      </c>
      <c r="AF2709" s="139" t="s">
        <v>13069</v>
      </c>
      <c r="AG2709" s="139" t="s">
        <v>103</v>
      </c>
      <c r="AH2709" s="139" t="s">
        <v>1380</v>
      </c>
      <c r="AI2709" s="139" t="s">
        <v>7399</v>
      </c>
      <c r="AJ2709" s="139"/>
      <c r="AK2709" s="139" t="s">
        <v>7399</v>
      </c>
      <c r="AL2709" s="139" t="s">
        <v>1563</v>
      </c>
      <c r="AM2709" s="141"/>
      <c r="AN2709" s="141" t="s">
        <v>8</v>
      </c>
      <c r="AO2709" s="139"/>
      <c r="AP2709" s="139" t="s">
        <v>1563</v>
      </c>
      <c r="AQ2709" s="139"/>
      <c r="AR2709" s="381"/>
      <c r="AS2709" s="139" t="s">
        <v>4075</v>
      </c>
      <c r="AT2709" s="141" t="s">
        <v>1404</v>
      </c>
      <c r="AU2709" s="141"/>
      <c r="AV2709" s="383"/>
      <c r="AW2709" s="385"/>
      <c r="AX2709" s="139" t="s">
        <v>143</v>
      </c>
      <c r="AY2709" t="s">
        <v>19414</v>
      </c>
      <c r="BA2709" s="381"/>
      <c r="BB2709" s="139" t="s">
        <v>1450</v>
      </c>
      <c r="BC2709" s="166"/>
      <c r="BD2709" s="166"/>
      <c r="BE2709" s="166"/>
      <c r="BF2709" s="166"/>
      <c r="BG2709" s="166"/>
      <c r="BH2709" s="308"/>
      <c r="BI2709" s="308"/>
      <c r="BJ2709" s="141" t="s">
        <v>26</v>
      </c>
      <c r="BK2709" s="141" t="s">
        <v>26</v>
      </c>
      <c r="BL2709" s="141"/>
      <c r="BM2709" s="141"/>
      <c r="BN2709" s="139" t="s">
        <v>4075</v>
      </c>
      <c r="BQ2709" s="141"/>
      <c r="BV2709" s="141"/>
      <c r="BX2709" s="141"/>
      <c r="BY2709" s="141"/>
      <c r="BZ2709" s="141"/>
      <c r="CA2709" s="141"/>
      <c r="CB2709" s="141"/>
      <c r="CC2709" s="141"/>
      <c r="CD2709" s="141"/>
      <c r="CE2709" s="141"/>
      <c r="CF2709" s="141"/>
      <c r="CG2709" s="141"/>
    </row>
    <row r="2710" spans="1:85" x14ac:dyDescent="0.35">
      <c r="A2710" s="155" t="s">
        <v>5371</v>
      </c>
      <c r="B2710" s="139" t="s">
        <v>4075</v>
      </c>
      <c r="C2710" s="18">
        <v>43944</v>
      </c>
      <c r="D2710" s="144">
        <v>0.46388888888888891</v>
      </c>
      <c r="E2710" s="141" t="s">
        <v>2160</v>
      </c>
      <c r="F2710" s="141">
        <v>2</v>
      </c>
      <c r="G2710" s="141" t="s">
        <v>2116</v>
      </c>
      <c r="H2710" s="141">
        <v>2020</v>
      </c>
      <c r="I2710" s="18">
        <v>43944</v>
      </c>
      <c r="J2710" s="144">
        <v>0.46180555555555558</v>
      </c>
      <c r="K2710" s="378"/>
      <c r="L2710" s="139" t="s">
        <v>4075</v>
      </c>
      <c r="M2710" s="141" t="s">
        <v>28</v>
      </c>
      <c r="N2710" s="248"/>
      <c r="O2710" s="141" t="s">
        <v>26</v>
      </c>
      <c r="P2710" s="141" t="s">
        <v>26</v>
      </c>
      <c r="Q2710" s="141" t="s">
        <v>5372</v>
      </c>
      <c r="R2710" s="141" t="s">
        <v>5373</v>
      </c>
      <c r="S2710" s="141"/>
      <c r="T2710" s="141" t="s">
        <v>13979</v>
      </c>
      <c r="U2710" s="141">
        <v>118943623</v>
      </c>
      <c r="V2710" s="141"/>
      <c r="W2710" s="139" t="s">
        <v>4075</v>
      </c>
      <c r="X2710" s="141" t="s">
        <v>25</v>
      </c>
      <c r="Y2710" s="141" t="s">
        <v>27</v>
      </c>
      <c r="Z2710" s="141"/>
      <c r="AA2710" s="141" t="s">
        <v>34</v>
      </c>
      <c r="AB2710" s="141" t="s">
        <v>34</v>
      </c>
      <c r="AC2710" s="139" t="s">
        <v>18047</v>
      </c>
      <c r="AD2710" s="380"/>
      <c r="AE2710" s="139" t="s">
        <v>102</v>
      </c>
      <c r="AF2710" s="139" t="s">
        <v>13077</v>
      </c>
      <c r="AG2710" s="139" t="s">
        <v>102</v>
      </c>
      <c r="AH2710" s="139" t="s">
        <v>1378</v>
      </c>
      <c r="AI2710" s="139" t="s">
        <v>1383</v>
      </c>
      <c r="AJ2710" s="139" t="s">
        <v>1408</v>
      </c>
      <c r="AK2710" s="139"/>
      <c r="AL2710" s="139"/>
      <c r="AM2710" s="141"/>
      <c r="AN2710" s="141" t="s">
        <v>8</v>
      </c>
      <c r="AO2710" s="139"/>
      <c r="AP2710" s="139" t="s">
        <v>1408</v>
      </c>
      <c r="AQ2710" s="139"/>
      <c r="AR2710" s="381"/>
      <c r="AS2710" s="139" t="s">
        <v>4075</v>
      </c>
      <c r="AT2710" s="141" t="s">
        <v>1404</v>
      </c>
      <c r="AU2710" s="141"/>
      <c r="AV2710" s="383"/>
      <c r="AW2710" s="385"/>
      <c r="AX2710" s="139" t="s">
        <v>769</v>
      </c>
      <c r="AY2710" t="s">
        <v>18681</v>
      </c>
      <c r="BA2710" s="381"/>
      <c r="BB2710" s="139" t="s">
        <v>1444</v>
      </c>
      <c r="BC2710" s="166"/>
      <c r="BD2710" s="166"/>
      <c r="BE2710" s="166"/>
      <c r="BF2710" s="166"/>
      <c r="BG2710" s="166"/>
      <c r="BH2710" s="308"/>
      <c r="BI2710" s="308"/>
      <c r="BJ2710" s="141" t="s">
        <v>26</v>
      </c>
      <c r="BK2710" s="141" t="s">
        <v>26</v>
      </c>
      <c r="BL2710" s="141"/>
      <c r="BM2710" s="141"/>
      <c r="BN2710" s="139" t="s">
        <v>4075</v>
      </c>
      <c r="BQ2710" s="141"/>
      <c r="BV2710" s="141"/>
      <c r="BX2710" s="141"/>
      <c r="BY2710" s="141"/>
      <c r="BZ2710" s="141"/>
      <c r="CA2710" s="141"/>
      <c r="CB2710" s="141"/>
      <c r="CC2710" s="141"/>
      <c r="CD2710" s="141"/>
      <c r="CE2710" s="141"/>
      <c r="CF2710" s="141"/>
      <c r="CG2710" s="141"/>
    </row>
    <row r="2711" spans="1:85" x14ac:dyDescent="0.35">
      <c r="A2711" s="155" t="s">
        <v>5370</v>
      </c>
      <c r="B2711" s="139" t="s">
        <v>4075</v>
      </c>
      <c r="C2711" s="18">
        <v>43946</v>
      </c>
      <c r="D2711" s="144">
        <v>0.67361111111111116</v>
      </c>
      <c r="E2711" s="141" t="s">
        <v>2160</v>
      </c>
      <c r="F2711" s="141">
        <v>2</v>
      </c>
      <c r="G2711" s="141" t="s">
        <v>2116</v>
      </c>
      <c r="H2711" s="141">
        <v>2020</v>
      </c>
      <c r="I2711" s="18"/>
      <c r="J2711" s="144"/>
      <c r="K2711" s="378"/>
      <c r="L2711" s="139" t="s">
        <v>4075</v>
      </c>
      <c r="M2711" s="141" t="s">
        <v>28</v>
      </c>
      <c r="N2711" s="248"/>
      <c r="O2711" s="141" t="s">
        <v>26</v>
      </c>
      <c r="P2711" s="141" t="s">
        <v>26</v>
      </c>
      <c r="Q2711" s="141"/>
      <c r="R2711" s="141"/>
      <c r="S2711" s="141"/>
      <c r="T2711" s="141" t="s">
        <v>13982</v>
      </c>
      <c r="U2711" s="141"/>
      <c r="V2711" s="141"/>
      <c r="W2711" s="139" t="s">
        <v>4075</v>
      </c>
      <c r="X2711" s="141" t="s">
        <v>25</v>
      </c>
      <c r="Y2711" s="141" t="s">
        <v>27</v>
      </c>
      <c r="Z2711" s="141"/>
      <c r="AA2711" s="141" t="s">
        <v>34</v>
      </c>
      <c r="AB2711" s="141" t="s">
        <v>34</v>
      </c>
      <c r="AC2711" s="139" t="s">
        <v>18049</v>
      </c>
      <c r="AD2711" s="380"/>
      <c r="AE2711" s="139" t="s">
        <v>102</v>
      </c>
      <c r="AF2711" s="139" t="s">
        <v>13068</v>
      </c>
      <c r="AG2711" s="139" t="s">
        <v>102</v>
      </c>
      <c r="AH2711" s="139" t="s">
        <v>1378</v>
      </c>
      <c r="AI2711" s="139" t="s">
        <v>1398</v>
      </c>
      <c r="AJ2711" s="139" t="s">
        <v>1423</v>
      </c>
      <c r="AK2711" s="139"/>
      <c r="AL2711" s="139"/>
      <c r="AM2711" s="141"/>
      <c r="AN2711" s="141" t="s">
        <v>8</v>
      </c>
      <c r="AO2711" s="139"/>
      <c r="AP2711" s="139" t="s">
        <v>1423</v>
      </c>
      <c r="AQ2711" s="139" t="s">
        <v>1423</v>
      </c>
      <c r="AR2711" s="381"/>
      <c r="AS2711" s="139" t="s">
        <v>4075</v>
      </c>
      <c r="AT2711" s="141" t="s">
        <v>1404</v>
      </c>
      <c r="AU2711" s="141"/>
      <c r="AV2711" s="383"/>
      <c r="AW2711" s="385"/>
      <c r="AX2711" s="139" t="s">
        <v>80</v>
      </c>
      <c r="AY2711" t="s">
        <v>9943</v>
      </c>
      <c r="BA2711" s="381"/>
      <c r="BB2711" s="139" t="s">
        <v>1444</v>
      </c>
      <c r="BC2711" s="166"/>
      <c r="BD2711" s="166"/>
      <c r="BE2711" s="166"/>
      <c r="BF2711" s="166"/>
      <c r="BG2711" s="166"/>
      <c r="BH2711" s="308"/>
      <c r="BI2711" s="308"/>
      <c r="BJ2711" s="141" t="s">
        <v>26</v>
      </c>
      <c r="BK2711" s="141" t="s">
        <v>26</v>
      </c>
      <c r="BL2711" s="141"/>
      <c r="BM2711" s="141"/>
      <c r="BN2711" s="139" t="s">
        <v>4075</v>
      </c>
      <c r="BQ2711" s="141"/>
      <c r="BV2711" s="141"/>
      <c r="BX2711" s="141"/>
      <c r="BY2711" s="141"/>
      <c r="BZ2711" s="141"/>
      <c r="CA2711" s="141"/>
      <c r="CB2711" s="141"/>
      <c r="CC2711" s="141"/>
      <c r="CD2711" s="141"/>
      <c r="CE2711" s="141"/>
      <c r="CF2711" s="141"/>
      <c r="CG2711" s="141"/>
    </row>
    <row r="2712" spans="1:85" x14ac:dyDescent="0.35">
      <c r="A2712" s="155" t="s">
        <v>5367</v>
      </c>
      <c r="B2712" s="139" t="s">
        <v>4075</v>
      </c>
      <c r="C2712" s="18">
        <v>43946</v>
      </c>
      <c r="D2712" s="144">
        <v>0.18055555555555555</v>
      </c>
      <c r="E2712" s="141" t="s">
        <v>2160</v>
      </c>
      <c r="F2712" s="141">
        <v>2</v>
      </c>
      <c r="G2712" s="141" t="s">
        <v>2116</v>
      </c>
      <c r="H2712" s="141">
        <v>2020</v>
      </c>
      <c r="I2712" s="18">
        <v>43946</v>
      </c>
      <c r="J2712" s="144">
        <v>0.15694444444444444</v>
      </c>
      <c r="K2712" s="378"/>
      <c r="L2712" s="139" t="s">
        <v>4075</v>
      </c>
      <c r="M2712" s="141" t="s">
        <v>28</v>
      </c>
      <c r="N2712" s="248"/>
      <c r="O2712" s="141" t="s">
        <v>26</v>
      </c>
      <c r="P2712" s="141" t="s">
        <v>26</v>
      </c>
      <c r="Q2712" s="141" t="s">
        <v>5368</v>
      </c>
      <c r="R2712" s="141" t="s">
        <v>5369</v>
      </c>
      <c r="S2712" s="141"/>
      <c r="T2712" s="141" t="s">
        <v>13981</v>
      </c>
      <c r="U2712" s="141"/>
      <c r="V2712" s="141"/>
      <c r="W2712" s="139" t="s">
        <v>4075</v>
      </c>
      <c r="X2712" s="141" t="s">
        <v>25</v>
      </c>
      <c r="Y2712" s="141" t="s">
        <v>27</v>
      </c>
      <c r="Z2712" s="141"/>
      <c r="AA2712" s="141" t="s">
        <v>34</v>
      </c>
      <c r="AB2712" s="141" t="s">
        <v>34</v>
      </c>
      <c r="AC2712" s="139" t="s">
        <v>18047</v>
      </c>
      <c r="AD2712" s="380"/>
      <c r="AE2712" s="139" t="s">
        <v>4</v>
      </c>
      <c r="AF2712" s="139" t="s">
        <v>13073</v>
      </c>
      <c r="AG2712" s="139" t="s">
        <v>4</v>
      </c>
      <c r="AH2712" s="139" t="s">
        <v>1380</v>
      </c>
      <c r="AI2712" s="139" t="s">
        <v>15678</v>
      </c>
      <c r="AJ2712" s="139"/>
      <c r="AK2712" s="139" t="s">
        <v>15678</v>
      </c>
      <c r="AL2712" s="139" t="s">
        <v>46</v>
      </c>
      <c r="AM2712" s="141"/>
      <c r="AN2712" s="141" t="s">
        <v>8</v>
      </c>
      <c r="AO2712" s="139"/>
      <c r="AP2712" s="139" t="s">
        <v>46</v>
      </c>
      <c r="AQ2712" s="139" t="s">
        <v>5160</v>
      </c>
      <c r="AR2712" s="381"/>
      <c r="AS2712" s="139" t="s">
        <v>4075</v>
      </c>
      <c r="AT2712" s="141" t="s">
        <v>1404</v>
      </c>
      <c r="AU2712" s="141"/>
      <c r="AV2712" s="383"/>
      <c r="AW2712" s="385"/>
      <c r="AX2712" s="139" t="s">
        <v>80</v>
      </c>
      <c r="AY2712" t="s">
        <v>18860</v>
      </c>
      <c r="BA2712" s="381"/>
      <c r="BB2712" s="139" t="s">
        <v>1450</v>
      </c>
      <c r="BC2712" s="166"/>
      <c r="BD2712" s="166"/>
      <c r="BE2712" s="166"/>
      <c r="BF2712" s="166"/>
      <c r="BG2712" s="166"/>
      <c r="BH2712" s="308"/>
      <c r="BI2712" s="308"/>
      <c r="BJ2712" s="141" t="s">
        <v>26</v>
      </c>
      <c r="BK2712" s="141" t="s">
        <v>26</v>
      </c>
      <c r="BL2712" s="141"/>
      <c r="BM2712" s="141"/>
      <c r="BN2712" s="139" t="s">
        <v>4075</v>
      </c>
      <c r="BQ2712" s="141"/>
      <c r="BV2712" s="141"/>
      <c r="BX2712" s="141"/>
      <c r="BY2712" s="141"/>
      <c r="BZ2712" s="141"/>
      <c r="CA2712" s="141"/>
      <c r="CB2712" s="141"/>
      <c r="CC2712" s="141"/>
      <c r="CD2712" s="141"/>
      <c r="CE2712" s="141"/>
      <c r="CF2712" s="141"/>
      <c r="CG2712" s="141"/>
    </row>
    <row r="2713" spans="1:85" x14ac:dyDescent="0.35">
      <c r="A2713" s="155" t="s">
        <v>5363</v>
      </c>
      <c r="B2713" s="139" t="s">
        <v>4075</v>
      </c>
      <c r="C2713" s="18">
        <v>43948</v>
      </c>
      <c r="D2713" s="144">
        <v>0.6020833333333333</v>
      </c>
      <c r="E2713" s="141" t="s">
        <v>2612</v>
      </c>
      <c r="F2713" s="141">
        <v>2</v>
      </c>
      <c r="G2713" s="141" t="s">
        <v>2116</v>
      </c>
      <c r="H2713" s="141">
        <v>2020</v>
      </c>
      <c r="I2713" s="18">
        <v>43948</v>
      </c>
      <c r="J2713" s="144">
        <v>0.59027777777777779</v>
      </c>
      <c r="K2713" s="378"/>
      <c r="L2713" s="139" t="s">
        <v>4075</v>
      </c>
      <c r="M2713" s="141" t="s">
        <v>28</v>
      </c>
      <c r="N2713" s="248"/>
      <c r="O2713" s="141" t="s">
        <v>26</v>
      </c>
      <c r="P2713" s="141" t="s">
        <v>26</v>
      </c>
      <c r="Q2713" s="141" t="s">
        <v>5364</v>
      </c>
      <c r="R2713" s="141" t="s">
        <v>5365</v>
      </c>
      <c r="S2713" s="141"/>
      <c r="T2713" s="141" t="s">
        <v>13983</v>
      </c>
      <c r="U2713" s="141"/>
      <c r="V2713" s="141"/>
      <c r="W2713" s="139" t="s">
        <v>4075</v>
      </c>
      <c r="X2713" s="141" t="s">
        <v>25</v>
      </c>
      <c r="Y2713" s="141" t="s">
        <v>27</v>
      </c>
      <c r="Z2713" s="141"/>
      <c r="AA2713" s="141" t="s">
        <v>34</v>
      </c>
      <c r="AB2713" s="141" t="s">
        <v>34</v>
      </c>
      <c r="AC2713" s="139" t="s">
        <v>18050</v>
      </c>
      <c r="AD2713" s="380"/>
      <c r="AE2713" s="139" t="s">
        <v>102</v>
      </c>
      <c r="AF2713" s="139" t="s">
        <v>13088</v>
      </c>
      <c r="AG2713" s="139" t="s">
        <v>102</v>
      </c>
      <c r="AH2713" s="139" t="s">
        <v>1378</v>
      </c>
      <c r="AI2713" s="139" t="s">
        <v>1388</v>
      </c>
      <c r="AJ2713" s="139" t="s">
        <v>100</v>
      </c>
      <c r="AK2713" s="139"/>
      <c r="AL2713" s="139"/>
      <c r="AM2713" s="141"/>
      <c r="AN2713" s="141" t="s">
        <v>8</v>
      </c>
      <c r="AO2713" s="139"/>
      <c r="AP2713" s="139" t="s">
        <v>100</v>
      </c>
      <c r="AQ2713" s="139" t="s">
        <v>5366</v>
      </c>
      <c r="AR2713" s="381"/>
      <c r="AS2713" s="139" t="s">
        <v>4075</v>
      </c>
      <c r="AT2713" s="141" t="s">
        <v>1404</v>
      </c>
      <c r="AU2713" s="141"/>
      <c r="AV2713" s="383"/>
      <c r="AW2713" s="385"/>
      <c r="AX2713" s="139" t="s">
        <v>54</v>
      </c>
      <c r="AY2713" t="s">
        <v>19415</v>
      </c>
      <c r="BA2713" s="381"/>
      <c r="BB2713" s="139" t="s">
        <v>1444</v>
      </c>
      <c r="BC2713" s="166"/>
      <c r="BD2713" s="166"/>
      <c r="BE2713" s="166"/>
      <c r="BF2713" s="166"/>
      <c r="BG2713" s="166"/>
      <c r="BH2713" s="308"/>
      <c r="BI2713" s="308"/>
      <c r="BJ2713" s="141" t="s">
        <v>26</v>
      </c>
      <c r="BK2713" s="141" t="s">
        <v>26</v>
      </c>
      <c r="BL2713" s="141"/>
      <c r="BM2713" s="141"/>
      <c r="BN2713" s="139" t="s">
        <v>4075</v>
      </c>
      <c r="BQ2713" s="141"/>
      <c r="BV2713" s="141"/>
      <c r="BX2713" s="141"/>
      <c r="BY2713" s="141"/>
      <c r="BZ2713" s="141"/>
      <c r="CA2713" s="141"/>
      <c r="CB2713" s="141"/>
      <c r="CC2713" s="141"/>
      <c r="CD2713" s="141"/>
      <c r="CE2713" s="141"/>
      <c r="CF2713" s="141"/>
      <c r="CG2713" s="141"/>
    </row>
    <row r="2714" spans="1:85" x14ac:dyDescent="0.35">
      <c r="A2714" s="155" t="s">
        <v>5362</v>
      </c>
      <c r="B2714" s="139" t="s">
        <v>4075</v>
      </c>
      <c r="C2714" s="18">
        <v>43949</v>
      </c>
      <c r="D2714" s="144">
        <v>0.53125</v>
      </c>
      <c r="E2714" s="141" t="s">
        <v>2612</v>
      </c>
      <c r="F2714" s="141">
        <v>2</v>
      </c>
      <c r="G2714" s="141" t="s">
        <v>2116</v>
      </c>
      <c r="H2714" s="141">
        <v>2020</v>
      </c>
      <c r="I2714" s="18"/>
      <c r="J2714" s="144"/>
      <c r="K2714" s="378"/>
      <c r="L2714" s="139" t="s">
        <v>4075</v>
      </c>
      <c r="M2714" s="141" t="s">
        <v>28</v>
      </c>
      <c r="N2714" s="248"/>
      <c r="O2714" s="141" t="s">
        <v>26</v>
      </c>
      <c r="P2714" s="141" t="s">
        <v>26</v>
      </c>
      <c r="Q2714" s="141"/>
      <c r="R2714" s="141"/>
      <c r="S2714" s="141"/>
      <c r="T2714" s="141" t="s">
        <v>13984</v>
      </c>
      <c r="U2714" s="141"/>
      <c r="V2714" s="141"/>
      <c r="W2714" s="139" t="s">
        <v>4075</v>
      </c>
      <c r="X2714" s="141" t="s">
        <v>25</v>
      </c>
      <c r="Y2714" s="141" t="s">
        <v>27</v>
      </c>
      <c r="Z2714" s="141"/>
      <c r="AA2714" s="141" t="s">
        <v>34</v>
      </c>
      <c r="AB2714" s="141" t="s">
        <v>34</v>
      </c>
      <c r="AC2714" s="139" t="s">
        <v>18047</v>
      </c>
      <c r="AD2714" s="380"/>
      <c r="AE2714" s="139" t="s">
        <v>103</v>
      </c>
      <c r="AF2714" s="139" t="s">
        <v>13069</v>
      </c>
      <c r="AG2714" s="139" t="s">
        <v>103</v>
      </c>
      <c r="AH2714" s="139" t="s">
        <v>1380</v>
      </c>
      <c r="AI2714" s="139" t="s">
        <v>7399</v>
      </c>
      <c r="AJ2714" s="139"/>
      <c r="AK2714" s="139" t="s">
        <v>7399</v>
      </c>
      <c r="AL2714" s="139" t="s">
        <v>1563</v>
      </c>
      <c r="AM2714" s="141"/>
      <c r="AN2714" s="141" t="s">
        <v>8</v>
      </c>
      <c r="AO2714" s="139"/>
      <c r="AP2714" s="139" t="s">
        <v>1563</v>
      </c>
      <c r="AQ2714" s="139" t="s">
        <v>1408</v>
      </c>
      <c r="AR2714" s="381"/>
      <c r="AS2714" s="139" t="s">
        <v>4075</v>
      </c>
      <c r="AT2714" s="141" t="s">
        <v>1404</v>
      </c>
      <c r="AU2714" s="141"/>
      <c r="AV2714" s="383"/>
      <c r="AW2714" s="385"/>
      <c r="AX2714" s="139" t="s">
        <v>80</v>
      </c>
      <c r="AY2714" t="s">
        <v>18802</v>
      </c>
      <c r="BA2714" s="381"/>
      <c r="BB2714" s="139" t="s">
        <v>3757</v>
      </c>
      <c r="BC2714" s="166"/>
      <c r="BD2714" s="166"/>
      <c r="BE2714" s="166"/>
      <c r="BF2714" s="166"/>
      <c r="BG2714" s="166"/>
      <c r="BH2714" s="308"/>
      <c r="BI2714" s="308"/>
      <c r="BJ2714" s="141" t="s">
        <v>26</v>
      </c>
      <c r="BK2714" s="141" t="s">
        <v>26</v>
      </c>
      <c r="BL2714" s="141"/>
      <c r="BM2714" s="141"/>
      <c r="BN2714" s="139" t="s">
        <v>4075</v>
      </c>
      <c r="BQ2714" s="141"/>
      <c r="BV2714" s="141"/>
      <c r="BX2714" s="141"/>
      <c r="BY2714" s="141"/>
      <c r="BZ2714" s="141"/>
      <c r="CA2714" s="141"/>
      <c r="CB2714" s="141"/>
      <c r="CC2714" s="141"/>
      <c r="CD2714" s="141"/>
      <c r="CE2714" s="141"/>
      <c r="CF2714" s="141"/>
      <c r="CG2714" s="141"/>
    </row>
    <row r="2715" spans="1:85" x14ac:dyDescent="0.35">
      <c r="A2715" s="155" t="s">
        <v>5355</v>
      </c>
      <c r="B2715" s="139" t="s">
        <v>4075</v>
      </c>
      <c r="C2715" s="18">
        <v>43950</v>
      </c>
      <c r="D2715" s="144">
        <v>0.64236111111111116</v>
      </c>
      <c r="E2715" s="141" t="s">
        <v>2612</v>
      </c>
      <c r="F2715" s="141">
        <v>2</v>
      </c>
      <c r="G2715" s="141" t="s">
        <v>2116</v>
      </c>
      <c r="H2715" s="141">
        <v>2020</v>
      </c>
      <c r="I2715" s="18">
        <v>43950</v>
      </c>
      <c r="J2715" s="144">
        <v>0.6479166666666667</v>
      </c>
      <c r="K2715" s="378"/>
      <c r="L2715" s="139" t="s">
        <v>4075</v>
      </c>
      <c r="M2715" s="141" t="s">
        <v>28</v>
      </c>
      <c r="N2715" s="248"/>
      <c r="O2715" s="141" t="s">
        <v>26</v>
      </c>
      <c r="P2715" s="141" t="s">
        <v>26</v>
      </c>
      <c r="Q2715" s="141" t="s">
        <v>5356</v>
      </c>
      <c r="R2715" s="141" t="s">
        <v>5357</v>
      </c>
      <c r="S2715" s="141"/>
      <c r="T2715" s="141" t="s">
        <v>14405</v>
      </c>
      <c r="U2715" s="141">
        <v>118961191</v>
      </c>
      <c r="V2715" s="141"/>
      <c r="W2715" s="139" t="s">
        <v>4075</v>
      </c>
      <c r="X2715" s="141" t="s">
        <v>25</v>
      </c>
      <c r="Y2715" s="141" t="s">
        <v>27</v>
      </c>
      <c r="Z2715" s="141"/>
      <c r="AA2715" s="141" t="s">
        <v>34</v>
      </c>
      <c r="AB2715" s="141" t="s">
        <v>34</v>
      </c>
      <c r="AC2715" s="139" t="s">
        <v>18050</v>
      </c>
      <c r="AD2715" s="380"/>
      <c r="AE2715" s="139" t="s">
        <v>4</v>
      </c>
      <c r="AF2715" s="139" t="s">
        <v>13073</v>
      </c>
      <c r="AG2715" s="139" t="s">
        <v>4</v>
      </c>
      <c r="AH2715" s="139" t="s">
        <v>1380</v>
      </c>
      <c r="AI2715" s="139" t="s">
        <v>15678</v>
      </c>
      <c r="AJ2715" s="139"/>
      <c r="AK2715" s="139" t="s">
        <v>15678</v>
      </c>
      <c r="AL2715" s="139" t="s">
        <v>1563</v>
      </c>
      <c r="AM2715" s="141"/>
      <c r="AN2715" s="141" t="s">
        <v>8</v>
      </c>
      <c r="AO2715" s="139"/>
      <c r="AP2715" s="139" t="s">
        <v>1563</v>
      </c>
      <c r="AQ2715" s="139" t="s">
        <v>1563</v>
      </c>
      <c r="AR2715" s="381"/>
      <c r="AS2715" s="139" t="s">
        <v>4075</v>
      </c>
      <c r="AT2715" s="141" t="s">
        <v>43</v>
      </c>
      <c r="AU2715" s="141">
        <v>280</v>
      </c>
      <c r="AV2715" s="383"/>
      <c r="AW2715" s="385"/>
      <c r="AX2715" s="139" t="s">
        <v>225</v>
      </c>
      <c r="AY2715" t="s">
        <v>18514</v>
      </c>
      <c r="BA2715" s="381"/>
      <c r="BB2715" s="139" t="s">
        <v>1452</v>
      </c>
      <c r="BC2715" s="166"/>
      <c r="BD2715" s="166"/>
      <c r="BE2715" s="166"/>
      <c r="BF2715" s="166"/>
      <c r="BG2715" s="166"/>
      <c r="BH2715" s="308" t="s">
        <v>5359</v>
      </c>
      <c r="BI2715" s="308"/>
      <c r="BJ2715" s="141" t="s">
        <v>26</v>
      </c>
      <c r="BK2715" s="141" t="s">
        <v>26</v>
      </c>
      <c r="BL2715" s="141"/>
      <c r="BM2715" s="141"/>
      <c r="BN2715" s="139" t="s">
        <v>4075</v>
      </c>
      <c r="BQ2715" s="141" t="s">
        <v>16065</v>
      </c>
      <c r="BR2715" s="135" t="s">
        <v>15766</v>
      </c>
      <c r="BV2715" s="141"/>
      <c r="BX2715" s="141"/>
      <c r="BY2715" s="141"/>
      <c r="BZ2715" s="141"/>
      <c r="CA2715" s="141"/>
      <c r="CB2715" s="141"/>
      <c r="CC2715" s="141"/>
      <c r="CD2715" s="141"/>
      <c r="CE2715" s="141"/>
      <c r="CF2715" s="141"/>
      <c r="CG2715" s="141" t="s">
        <v>4004</v>
      </c>
    </row>
    <row r="2716" spans="1:85" x14ac:dyDescent="0.35">
      <c r="A2716" s="155" t="s">
        <v>5360</v>
      </c>
      <c r="B2716" s="139" t="s">
        <v>4075</v>
      </c>
      <c r="C2716" s="18">
        <v>43950</v>
      </c>
      <c r="D2716" s="144">
        <v>0.55972222222222223</v>
      </c>
      <c r="E2716" s="141" t="s">
        <v>2612</v>
      </c>
      <c r="F2716" s="141">
        <v>2</v>
      </c>
      <c r="G2716" s="141" t="s">
        <v>2116</v>
      </c>
      <c r="H2716" s="141">
        <v>2020</v>
      </c>
      <c r="I2716" s="18">
        <v>43950</v>
      </c>
      <c r="J2716" s="144">
        <v>0.68333333333333335</v>
      </c>
      <c r="K2716" s="378"/>
      <c r="L2716" s="139" t="s">
        <v>4075</v>
      </c>
      <c r="M2716" s="141" t="s">
        <v>28</v>
      </c>
      <c r="N2716" s="248"/>
      <c r="O2716" s="141" t="s">
        <v>25</v>
      </c>
      <c r="P2716" s="141" t="s">
        <v>26</v>
      </c>
      <c r="Q2716" s="141" t="s">
        <v>13066</v>
      </c>
      <c r="R2716" s="141" t="s">
        <v>5361</v>
      </c>
      <c r="S2716" s="141"/>
      <c r="T2716" s="141" t="s">
        <v>13985</v>
      </c>
      <c r="U2716" s="141">
        <v>118961095</v>
      </c>
      <c r="V2716" s="141"/>
      <c r="W2716" s="139" t="s">
        <v>4075</v>
      </c>
      <c r="X2716" s="141" t="s">
        <v>25</v>
      </c>
      <c r="Y2716" s="141" t="s">
        <v>27</v>
      </c>
      <c r="Z2716" s="141"/>
      <c r="AA2716" s="141" t="s">
        <v>34</v>
      </c>
      <c r="AB2716" s="141" t="s">
        <v>34</v>
      </c>
      <c r="AC2716" s="139" t="s">
        <v>18047</v>
      </c>
      <c r="AD2716" s="380"/>
      <c r="AE2716" s="139" t="s">
        <v>4</v>
      </c>
      <c r="AF2716" s="139" t="s">
        <v>13073</v>
      </c>
      <c r="AG2716" s="139" t="s">
        <v>4</v>
      </c>
      <c r="AH2716" s="139" t="s">
        <v>1380</v>
      </c>
      <c r="AI2716" s="139" t="s">
        <v>15678</v>
      </c>
      <c r="AJ2716" s="139"/>
      <c r="AK2716" s="139" t="s">
        <v>15678</v>
      </c>
      <c r="AL2716" s="139" t="s">
        <v>1563</v>
      </c>
      <c r="AM2716" s="141"/>
      <c r="AN2716" s="141" t="s">
        <v>8</v>
      </c>
      <c r="AO2716" s="139"/>
      <c r="AP2716" s="139" t="s">
        <v>1563</v>
      </c>
      <c r="AQ2716" s="139" t="s">
        <v>1563</v>
      </c>
      <c r="AR2716" s="381"/>
      <c r="AS2716" s="139" t="s">
        <v>4075</v>
      </c>
      <c r="AT2716" s="141" t="s">
        <v>44</v>
      </c>
      <c r="AU2716" s="141">
        <v>180</v>
      </c>
      <c r="AV2716" s="383"/>
      <c r="AW2716" s="385"/>
      <c r="AX2716" s="139" t="s">
        <v>82</v>
      </c>
      <c r="AY2716" t="s">
        <v>18282</v>
      </c>
      <c r="BA2716" s="381"/>
      <c r="BB2716" s="139" t="s">
        <v>1451</v>
      </c>
      <c r="BC2716" s="166"/>
      <c r="BD2716" s="166"/>
      <c r="BE2716" s="166"/>
      <c r="BF2716" s="166"/>
      <c r="BG2716" s="166"/>
      <c r="BH2716" s="308"/>
      <c r="BI2716" s="308"/>
      <c r="BJ2716" s="141" t="s">
        <v>26</v>
      </c>
      <c r="BK2716" s="141" t="s">
        <v>26</v>
      </c>
      <c r="BL2716" s="141"/>
      <c r="BM2716" s="141"/>
      <c r="BN2716" s="139" t="s">
        <v>4075</v>
      </c>
      <c r="BQ2716" s="141" t="s">
        <v>16066</v>
      </c>
      <c r="BR2716" s="135" t="s">
        <v>15680</v>
      </c>
      <c r="BT2716" s="135" t="s">
        <v>15347</v>
      </c>
      <c r="BU2716" s="135" t="s">
        <v>15348</v>
      </c>
      <c r="BV2716" s="141" t="s">
        <v>2509</v>
      </c>
      <c r="BW2716" s="135" t="s">
        <v>13261</v>
      </c>
      <c r="BX2716" s="141" t="s">
        <v>15681</v>
      </c>
      <c r="BY2716" s="141" t="s">
        <v>15681</v>
      </c>
      <c r="BZ2716" s="141" t="s">
        <v>26</v>
      </c>
      <c r="CA2716" s="141" t="s">
        <v>1848</v>
      </c>
      <c r="CB2716" s="141"/>
      <c r="CC2716" s="141" t="s">
        <v>15704</v>
      </c>
      <c r="CD2716" s="141" t="s">
        <v>15683</v>
      </c>
      <c r="CE2716" s="141" t="s">
        <v>15450</v>
      </c>
      <c r="CF2716" s="141" t="s">
        <v>15451</v>
      </c>
      <c r="CG2716" s="141" t="s">
        <v>1897</v>
      </c>
    </row>
    <row r="2717" spans="1:85" x14ac:dyDescent="0.35">
      <c r="A2717" s="155" t="s">
        <v>5352</v>
      </c>
      <c r="B2717" s="139" t="s">
        <v>4075</v>
      </c>
      <c r="C2717" s="18">
        <v>43951</v>
      </c>
      <c r="D2717" s="144">
        <v>0.98263888888888884</v>
      </c>
      <c r="E2717" s="141" t="s">
        <v>2612</v>
      </c>
      <c r="F2717" s="141">
        <v>2</v>
      </c>
      <c r="G2717" s="141" t="s">
        <v>2116</v>
      </c>
      <c r="H2717" s="141">
        <v>2020</v>
      </c>
      <c r="I2717" s="18">
        <v>43952</v>
      </c>
      <c r="J2717" s="144">
        <v>6.9444444444444448E-2</v>
      </c>
      <c r="K2717" s="378"/>
      <c r="L2717" s="139" t="s">
        <v>4075</v>
      </c>
      <c r="M2717" s="141" t="s">
        <v>28</v>
      </c>
      <c r="N2717" s="248"/>
      <c r="O2717" s="141" t="s">
        <v>26</v>
      </c>
      <c r="P2717" s="141" t="s">
        <v>26</v>
      </c>
      <c r="Q2717" s="141" t="s">
        <v>5353</v>
      </c>
      <c r="R2717" s="141" t="s">
        <v>5354</v>
      </c>
      <c r="S2717" s="141"/>
      <c r="T2717" s="141" t="s">
        <v>13986</v>
      </c>
      <c r="U2717" s="141"/>
      <c r="V2717" s="141"/>
      <c r="W2717" s="139" t="s">
        <v>4075</v>
      </c>
      <c r="X2717" s="141" t="s">
        <v>25</v>
      </c>
      <c r="Y2717" s="141" t="s">
        <v>27</v>
      </c>
      <c r="Z2717" s="141"/>
      <c r="AA2717" s="141" t="s">
        <v>34</v>
      </c>
      <c r="AB2717" s="141" t="s">
        <v>34</v>
      </c>
      <c r="AC2717" s="139" t="s">
        <v>18050</v>
      </c>
      <c r="AD2717" s="380"/>
      <c r="AE2717" s="139" t="s">
        <v>4</v>
      </c>
      <c r="AF2717" s="139" t="s">
        <v>13073</v>
      </c>
      <c r="AG2717" s="139" t="s">
        <v>4</v>
      </c>
      <c r="AH2717" s="139" t="s">
        <v>1380</v>
      </c>
      <c r="AI2717" s="139" t="s">
        <v>15678</v>
      </c>
      <c r="AJ2717" s="139"/>
      <c r="AK2717" s="139" t="s">
        <v>15678</v>
      </c>
      <c r="AL2717" s="139" t="s">
        <v>1563</v>
      </c>
      <c r="AM2717" s="141"/>
      <c r="AN2717" s="141" t="s">
        <v>8</v>
      </c>
      <c r="AO2717" s="139"/>
      <c r="AP2717" s="139" t="s">
        <v>1563</v>
      </c>
      <c r="AQ2717" s="139" t="s">
        <v>1406</v>
      </c>
      <c r="AR2717" s="381"/>
      <c r="AS2717" s="139" t="s">
        <v>4075</v>
      </c>
      <c r="AT2717" s="141" t="s">
        <v>43</v>
      </c>
      <c r="AU2717" s="141">
        <v>185</v>
      </c>
      <c r="AV2717" s="383"/>
      <c r="AW2717" s="385"/>
      <c r="AX2717" s="139" t="s">
        <v>244</v>
      </c>
      <c r="AY2717" t="s">
        <v>18239</v>
      </c>
      <c r="BA2717" s="381"/>
      <c r="BB2717" s="139" t="s">
        <v>1446</v>
      </c>
      <c r="BC2717" s="166"/>
      <c r="BD2717" s="166"/>
      <c r="BE2717" s="166"/>
      <c r="BF2717" s="166"/>
      <c r="BG2717" s="166"/>
      <c r="BH2717" s="308"/>
      <c r="BI2717" s="308"/>
      <c r="BJ2717" s="141" t="s">
        <v>26</v>
      </c>
      <c r="BK2717" s="141" t="s">
        <v>26</v>
      </c>
      <c r="BL2717" s="141"/>
      <c r="BM2717" s="141"/>
      <c r="BN2717" s="139" t="s">
        <v>4075</v>
      </c>
      <c r="BQ2717" s="141" t="s">
        <v>16067</v>
      </c>
      <c r="BR2717" s="135" t="s">
        <v>15685</v>
      </c>
      <c r="BT2717" s="135" t="s">
        <v>15379</v>
      </c>
      <c r="BU2717" s="135" t="s">
        <v>13280</v>
      </c>
      <c r="BV2717" s="141" t="s">
        <v>1946</v>
      </c>
      <c r="BW2717" s="135" t="s">
        <v>3829</v>
      </c>
      <c r="BX2717" s="141" t="s">
        <v>15689</v>
      </c>
      <c r="BY2717" s="141" t="s">
        <v>15689</v>
      </c>
      <c r="BZ2717" s="141" t="s">
        <v>26</v>
      </c>
      <c r="CA2717" s="141" t="s">
        <v>1848</v>
      </c>
      <c r="CB2717" s="141"/>
      <c r="CC2717" s="141" t="s">
        <v>15682</v>
      </c>
      <c r="CD2717" s="141" t="s">
        <v>15683</v>
      </c>
      <c r="CE2717" s="141" t="s">
        <v>15450</v>
      </c>
      <c r="CF2717" s="141" t="s">
        <v>15451</v>
      </c>
      <c r="CG2717" s="141" t="s">
        <v>2003</v>
      </c>
    </row>
    <row r="2718" spans="1:85" x14ac:dyDescent="0.35">
      <c r="A2718" s="155" t="s">
        <v>5349</v>
      </c>
      <c r="B2718" s="139" t="s">
        <v>4075</v>
      </c>
      <c r="C2718" s="18">
        <v>43952</v>
      </c>
      <c r="D2718" s="144">
        <v>3.888888888888889E-2</v>
      </c>
      <c r="E2718" s="141" t="s">
        <v>2612</v>
      </c>
      <c r="F2718" s="141">
        <v>2</v>
      </c>
      <c r="G2718" s="141" t="s">
        <v>4009</v>
      </c>
      <c r="H2718" s="141">
        <v>2020</v>
      </c>
      <c r="I2718" s="18">
        <v>43952</v>
      </c>
      <c r="J2718" s="144">
        <v>2.9166666666666667E-2</v>
      </c>
      <c r="K2718" s="378"/>
      <c r="L2718" s="139" t="s">
        <v>4075</v>
      </c>
      <c r="M2718" s="141" t="s">
        <v>28</v>
      </c>
      <c r="N2718" s="248"/>
      <c r="O2718" s="141" t="s">
        <v>26</v>
      </c>
      <c r="P2718" s="141" t="s">
        <v>26</v>
      </c>
      <c r="Q2718" s="141" t="s">
        <v>5350</v>
      </c>
      <c r="R2718" s="141" t="s">
        <v>5351</v>
      </c>
      <c r="S2718" s="141"/>
      <c r="T2718" s="141" t="s">
        <v>13987</v>
      </c>
      <c r="U2718" s="141">
        <v>118965227</v>
      </c>
      <c r="V2718" s="141"/>
      <c r="W2718" s="139" t="s">
        <v>4075</v>
      </c>
      <c r="X2718" s="141" t="s">
        <v>25</v>
      </c>
      <c r="Y2718" s="141" t="s">
        <v>27</v>
      </c>
      <c r="Z2718" s="141"/>
      <c r="AA2718" s="141" t="s">
        <v>34</v>
      </c>
      <c r="AB2718" s="141" t="s">
        <v>34</v>
      </c>
      <c r="AC2718" s="139" t="s">
        <v>18047</v>
      </c>
      <c r="AD2718" s="380"/>
      <c r="AE2718" s="139" t="s">
        <v>103</v>
      </c>
      <c r="AF2718" s="139" t="s">
        <v>13075</v>
      </c>
      <c r="AG2718" s="139" t="s">
        <v>103</v>
      </c>
      <c r="AH2718" s="139" t="s">
        <v>1380</v>
      </c>
      <c r="AI2718" s="139" t="s">
        <v>7340</v>
      </c>
      <c r="AJ2718" s="139"/>
      <c r="AK2718" s="139" t="s">
        <v>7340</v>
      </c>
      <c r="AL2718" s="139" t="s">
        <v>1407</v>
      </c>
      <c r="AM2718" s="141"/>
      <c r="AN2718" s="141" t="s">
        <v>8</v>
      </c>
      <c r="AO2718" s="139"/>
      <c r="AP2718" s="139" t="s">
        <v>1407</v>
      </c>
      <c r="AQ2718" s="139"/>
      <c r="AR2718" s="381"/>
      <c r="AS2718" s="139" t="s">
        <v>4075</v>
      </c>
      <c r="AT2718" s="141" t="s">
        <v>1404</v>
      </c>
      <c r="AU2718" s="141"/>
      <c r="AV2718" s="383"/>
      <c r="AW2718" s="385"/>
      <c r="AX2718" s="139" t="s">
        <v>225</v>
      </c>
      <c r="AY2718" t="s">
        <v>18514</v>
      </c>
      <c r="BA2718" s="381"/>
      <c r="BB2718" s="139" t="s">
        <v>1450</v>
      </c>
      <c r="BC2718" s="166"/>
      <c r="BD2718" s="166"/>
      <c r="BE2718" s="166"/>
      <c r="BF2718" s="166"/>
      <c r="BG2718" s="166"/>
      <c r="BH2718" s="308"/>
      <c r="BI2718" s="308"/>
      <c r="BJ2718" s="141" t="s">
        <v>26</v>
      </c>
      <c r="BK2718" s="141" t="s">
        <v>26</v>
      </c>
      <c r="BL2718" s="141"/>
      <c r="BM2718" s="141"/>
      <c r="BN2718" s="139" t="s">
        <v>4075</v>
      </c>
      <c r="BQ2718" s="141"/>
      <c r="BV2718" s="141"/>
      <c r="BX2718" s="141"/>
      <c r="BY2718" s="141"/>
      <c r="BZ2718" s="141"/>
      <c r="CA2718" s="141"/>
      <c r="CB2718" s="141"/>
      <c r="CC2718" s="141"/>
      <c r="CD2718" s="141"/>
      <c r="CE2718" s="141"/>
      <c r="CF2718" s="141"/>
      <c r="CG2718" s="141"/>
    </row>
    <row r="2719" spans="1:85" x14ac:dyDescent="0.35">
      <c r="A2719" s="155" t="s">
        <v>5343</v>
      </c>
      <c r="B2719" s="139" t="s">
        <v>4075</v>
      </c>
      <c r="C2719" s="18">
        <v>43953</v>
      </c>
      <c r="D2719" s="144">
        <v>0.58611111111111114</v>
      </c>
      <c r="E2719" s="141" t="s">
        <v>2612</v>
      </c>
      <c r="F2719" s="141">
        <v>2</v>
      </c>
      <c r="G2719" s="141" t="s">
        <v>4009</v>
      </c>
      <c r="H2719" s="141">
        <v>2020</v>
      </c>
      <c r="I2719" s="18">
        <v>43953</v>
      </c>
      <c r="J2719" s="144">
        <v>0.5854166666666667</v>
      </c>
      <c r="K2719" s="378"/>
      <c r="L2719" s="139" t="s">
        <v>4075</v>
      </c>
      <c r="M2719" s="141" t="s">
        <v>28</v>
      </c>
      <c r="N2719" s="248"/>
      <c r="O2719" s="141" t="s">
        <v>26</v>
      </c>
      <c r="P2719" s="141" t="s">
        <v>26</v>
      </c>
      <c r="Q2719" s="141" t="s">
        <v>5344</v>
      </c>
      <c r="R2719" s="141" t="s">
        <v>5345</v>
      </c>
      <c r="S2719" s="141"/>
      <c r="T2719" s="141" t="s">
        <v>13989</v>
      </c>
      <c r="U2719" s="141"/>
      <c r="V2719" s="141"/>
      <c r="W2719" s="139" t="s">
        <v>4075</v>
      </c>
      <c r="X2719" s="141" t="s">
        <v>25</v>
      </c>
      <c r="Y2719" s="141" t="s">
        <v>27</v>
      </c>
      <c r="Z2719" s="141"/>
      <c r="AA2719" s="141" t="s">
        <v>34</v>
      </c>
      <c r="AB2719" s="141" t="s">
        <v>34</v>
      </c>
      <c r="AC2719" s="139" t="s">
        <v>18050</v>
      </c>
      <c r="AD2719" s="380"/>
      <c r="AE2719" s="139" t="s">
        <v>101</v>
      </c>
      <c r="AF2719" s="139" t="s">
        <v>13079</v>
      </c>
      <c r="AG2719" s="139" t="s">
        <v>103</v>
      </c>
      <c r="AH2719" s="139" t="s">
        <v>1380</v>
      </c>
      <c r="AI2719" s="139" t="s">
        <v>7240</v>
      </c>
      <c r="AJ2719" s="139"/>
      <c r="AK2719" s="139" t="s">
        <v>7240</v>
      </c>
      <c r="AL2719" s="139" t="s">
        <v>1563</v>
      </c>
      <c r="AM2719" s="141"/>
      <c r="AN2719" s="141" t="s">
        <v>8</v>
      </c>
      <c r="AO2719" s="139"/>
      <c r="AP2719" s="139" t="s">
        <v>1563</v>
      </c>
      <c r="AQ2719" s="139" t="s">
        <v>46</v>
      </c>
      <c r="AR2719" s="381"/>
      <c r="AS2719" s="139" t="s">
        <v>4075</v>
      </c>
      <c r="AT2719" s="141" t="s">
        <v>1404</v>
      </c>
      <c r="AU2719" s="141"/>
      <c r="AV2719" s="383"/>
      <c r="AW2719" s="385"/>
      <c r="AX2719" s="139" t="s">
        <v>54</v>
      </c>
      <c r="AY2719" t="s">
        <v>18504</v>
      </c>
      <c r="BA2719" s="381"/>
      <c r="BB2719" s="139" t="s">
        <v>1444</v>
      </c>
      <c r="BC2719" s="166"/>
      <c r="BD2719" s="166"/>
      <c r="BE2719" s="166"/>
      <c r="BF2719" s="166"/>
      <c r="BG2719" s="166"/>
      <c r="BH2719" s="308"/>
      <c r="BI2719" s="308"/>
      <c r="BJ2719" s="141" t="s">
        <v>26</v>
      </c>
      <c r="BK2719" s="141" t="s">
        <v>26</v>
      </c>
      <c r="BL2719" s="141"/>
      <c r="BM2719" s="141"/>
      <c r="BN2719" s="139" t="s">
        <v>4075</v>
      </c>
      <c r="BQ2719" s="141"/>
      <c r="BV2719" s="141"/>
      <c r="BX2719" s="141"/>
      <c r="BY2719" s="141"/>
      <c r="BZ2719" s="141"/>
      <c r="CA2719" s="141"/>
      <c r="CB2719" s="141"/>
      <c r="CC2719" s="141"/>
      <c r="CD2719" s="141"/>
      <c r="CE2719" s="141"/>
      <c r="CF2719" s="141"/>
      <c r="CG2719" s="141"/>
    </row>
    <row r="2720" spans="1:85" x14ac:dyDescent="0.35">
      <c r="A2720" s="155" t="s">
        <v>5346</v>
      </c>
      <c r="B2720" s="139" t="s">
        <v>4075</v>
      </c>
      <c r="C2720" s="18">
        <v>43953</v>
      </c>
      <c r="D2720" s="144">
        <v>0.48749999999999999</v>
      </c>
      <c r="E2720" s="141" t="s">
        <v>2612</v>
      </c>
      <c r="F2720" s="141">
        <v>2</v>
      </c>
      <c r="G2720" s="141" t="s">
        <v>4009</v>
      </c>
      <c r="H2720" s="141">
        <v>2020</v>
      </c>
      <c r="I2720" s="18">
        <v>43953</v>
      </c>
      <c r="J2720" s="144">
        <v>0.48680555555555555</v>
      </c>
      <c r="K2720" s="378"/>
      <c r="L2720" s="139" t="s">
        <v>4075</v>
      </c>
      <c r="M2720" s="141" t="s">
        <v>28</v>
      </c>
      <c r="N2720" s="248"/>
      <c r="O2720" s="141" t="s">
        <v>26</v>
      </c>
      <c r="P2720" s="141" t="s">
        <v>26</v>
      </c>
      <c r="Q2720" s="141" t="s">
        <v>5347</v>
      </c>
      <c r="R2720" s="141" t="s">
        <v>5348</v>
      </c>
      <c r="S2720" s="141"/>
      <c r="T2720" s="141" t="s">
        <v>13988</v>
      </c>
      <c r="U2720" s="141">
        <v>118976338</v>
      </c>
      <c r="V2720" s="141"/>
      <c r="W2720" s="139" t="s">
        <v>4075</v>
      </c>
      <c r="X2720" s="141" t="s">
        <v>25</v>
      </c>
      <c r="Y2720" s="141" t="s">
        <v>27</v>
      </c>
      <c r="Z2720" s="141"/>
      <c r="AA2720" s="141" t="s">
        <v>34</v>
      </c>
      <c r="AB2720" s="141" t="s">
        <v>34</v>
      </c>
      <c r="AC2720" s="139" t="s">
        <v>18047</v>
      </c>
      <c r="AD2720" s="380"/>
      <c r="AE2720" s="139" t="s">
        <v>102</v>
      </c>
      <c r="AF2720" s="139" t="s">
        <v>13068</v>
      </c>
      <c r="AG2720" s="139" t="s">
        <v>102</v>
      </c>
      <c r="AH2720" s="139" t="s">
        <v>1378</v>
      </c>
      <c r="AI2720" s="139" t="s">
        <v>1398</v>
      </c>
      <c r="AJ2720" s="139" t="s">
        <v>1563</v>
      </c>
      <c r="AK2720" s="139"/>
      <c r="AL2720" s="139"/>
      <c r="AM2720" s="141"/>
      <c r="AN2720" s="141" t="s">
        <v>8</v>
      </c>
      <c r="AO2720" s="139"/>
      <c r="AP2720" s="139" t="s">
        <v>1563</v>
      </c>
      <c r="AQ2720" s="139"/>
      <c r="AR2720" s="381"/>
      <c r="AS2720" s="139" t="s">
        <v>4075</v>
      </c>
      <c r="AT2720" s="141" t="s">
        <v>1404</v>
      </c>
      <c r="AU2720" s="141"/>
      <c r="AV2720" s="383"/>
      <c r="AW2720" s="385"/>
      <c r="AX2720" s="139" t="s">
        <v>305</v>
      </c>
      <c r="AY2720" t="s">
        <v>18260</v>
      </c>
      <c r="BA2720" s="381"/>
      <c r="BB2720" s="139" t="s">
        <v>1483</v>
      </c>
      <c r="BC2720" s="166"/>
      <c r="BD2720" s="166"/>
      <c r="BE2720" s="166"/>
      <c r="BF2720" s="166"/>
      <c r="BG2720" s="166"/>
      <c r="BH2720" s="308"/>
      <c r="BI2720" s="308"/>
      <c r="BJ2720" s="141" t="s">
        <v>26</v>
      </c>
      <c r="BK2720" s="141" t="s">
        <v>26</v>
      </c>
      <c r="BL2720" s="141"/>
      <c r="BM2720" s="141"/>
      <c r="BN2720" s="139" t="s">
        <v>4075</v>
      </c>
      <c r="BQ2720" s="141"/>
      <c r="BV2720" s="141"/>
      <c r="BX2720" s="141"/>
      <c r="BY2720" s="141"/>
      <c r="BZ2720" s="141"/>
      <c r="CA2720" s="141"/>
      <c r="CB2720" s="141"/>
      <c r="CC2720" s="141"/>
      <c r="CD2720" s="141"/>
      <c r="CE2720" s="141"/>
      <c r="CF2720" s="141"/>
      <c r="CG2720" s="141"/>
    </row>
    <row r="2721" spans="1:85" x14ac:dyDescent="0.35">
      <c r="A2721" s="155" t="s">
        <v>5340</v>
      </c>
      <c r="B2721" s="139" t="s">
        <v>4075</v>
      </c>
      <c r="C2721" s="18">
        <v>43955</v>
      </c>
      <c r="D2721" s="144">
        <v>0.76736111111111116</v>
      </c>
      <c r="E2721" s="141" t="s">
        <v>2509</v>
      </c>
      <c r="F2721" s="141">
        <v>2</v>
      </c>
      <c r="G2721" s="141" t="s">
        <v>4009</v>
      </c>
      <c r="H2721" s="141">
        <v>2020</v>
      </c>
      <c r="I2721" s="18">
        <v>43955</v>
      </c>
      <c r="J2721" s="144">
        <v>0.7631944444444444</v>
      </c>
      <c r="K2721" s="378"/>
      <c r="L2721" s="139" t="s">
        <v>4075</v>
      </c>
      <c r="M2721" s="141" t="s">
        <v>28</v>
      </c>
      <c r="N2721" s="248"/>
      <c r="O2721" s="141" t="s">
        <v>26</v>
      </c>
      <c r="P2721" s="141" t="s">
        <v>26</v>
      </c>
      <c r="Q2721" s="141" t="s">
        <v>5341</v>
      </c>
      <c r="R2721" s="141" t="s">
        <v>5342</v>
      </c>
      <c r="S2721" s="141"/>
      <c r="T2721" s="141" t="s">
        <v>13990</v>
      </c>
      <c r="U2721" s="141">
        <v>118981773</v>
      </c>
      <c r="V2721" s="141"/>
      <c r="W2721" s="139" t="s">
        <v>4075</v>
      </c>
      <c r="X2721" s="141" t="s">
        <v>25</v>
      </c>
      <c r="Y2721" s="141" t="s">
        <v>27</v>
      </c>
      <c r="Z2721" s="141"/>
      <c r="AA2721" s="141" t="s">
        <v>34</v>
      </c>
      <c r="AB2721" s="141" t="s">
        <v>34</v>
      </c>
      <c r="AC2721" s="139" t="s">
        <v>18047</v>
      </c>
      <c r="AD2721" s="380"/>
      <c r="AE2721" s="139" t="s">
        <v>102</v>
      </c>
      <c r="AF2721" s="139" t="s">
        <v>13068</v>
      </c>
      <c r="AG2721" s="139" t="s">
        <v>102</v>
      </c>
      <c r="AH2721" s="139" t="s">
        <v>1378</v>
      </c>
      <c r="AI2721" s="139" t="s">
        <v>1398</v>
      </c>
      <c r="AJ2721" s="139" t="s">
        <v>1563</v>
      </c>
      <c r="AK2721" s="139"/>
      <c r="AL2721" s="139"/>
      <c r="AM2721" s="141"/>
      <c r="AN2721" s="141" t="s">
        <v>8</v>
      </c>
      <c r="AO2721" s="139"/>
      <c r="AP2721" s="139" t="s">
        <v>1563</v>
      </c>
      <c r="AQ2721" s="139"/>
      <c r="AR2721" s="381"/>
      <c r="AS2721" s="139" t="s">
        <v>4075</v>
      </c>
      <c r="AT2721" s="141" t="s">
        <v>1404</v>
      </c>
      <c r="AU2721" s="141"/>
      <c r="AV2721" s="383"/>
      <c r="AW2721" s="385"/>
      <c r="AX2721" s="139" t="s">
        <v>82</v>
      </c>
      <c r="AY2721" t="s">
        <v>18454</v>
      </c>
      <c r="BA2721" s="381"/>
      <c r="BB2721" s="139" t="s">
        <v>1450</v>
      </c>
      <c r="BC2721" s="166"/>
      <c r="BD2721" s="166"/>
      <c r="BE2721" s="166"/>
      <c r="BF2721" s="166"/>
      <c r="BG2721" s="166"/>
      <c r="BH2721" s="308"/>
      <c r="BI2721" s="308"/>
      <c r="BJ2721" s="141" t="s">
        <v>26</v>
      </c>
      <c r="BK2721" s="141" t="s">
        <v>26</v>
      </c>
      <c r="BL2721" s="141"/>
      <c r="BM2721" s="141"/>
      <c r="BN2721" s="139" t="s">
        <v>4075</v>
      </c>
      <c r="BQ2721" s="141"/>
      <c r="BV2721" s="141"/>
      <c r="BX2721" s="141"/>
      <c r="BY2721" s="141"/>
      <c r="BZ2721" s="141"/>
      <c r="CA2721" s="141"/>
      <c r="CB2721" s="141"/>
      <c r="CC2721" s="141"/>
      <c r="CD2721" s="141"/>
      <c r="CE2721" s="141"/>
      <c r="CF2721" s="141"/>
      <c r="CG2721" s="141"/>
    </row>
    <row r="2722" spans="1:85" x14ac:dyDescent="0.35">
      <c r="A2722" s="155" t="s">
        <v>5335</v>
      </c>
      <c r="B2722" s="139" t="s">
        <v>4075</v>
      </c>
      <c r="C2722" s="18">
        <v>43956</v>
      </c>
      <c r="D2722" s="144">
        <v>0.65208333333333335</v>
      </c>
      <c r="E2722" s="141" t="s">
        <v>2509</v>
      </c>
      <c r="F2722" s="141">
        <v>2</v>
      </c>
      <c r="G2722" s="141" t="s">
        <v>4009</v>
      </c>
      <c r="H2722" s="141">
        <v>2020</v>
      </c>
      <c r="I2722" s="18">
        <v>43956</v>
      </c>
      <c r="J2722" s="144">
        <v>0.65069444444444446</v>
      </c>
      <c r="K2722" s="378"/>
      <c r="L2722" s="139" t="s">
        <v>4075</v>
      </c>
      <c r="M2722" s="141" t="s">
        <v>28</v>
      </c>
      <c r="N2722" s="248"/>
      <c r="O2722" s="141" t="s">
        <v>26</v>
      </c>
      <c r="P2722" s="141" t="s">
        <v>26</v>
      </c>
      <c r="Q2722" s="141" t="s">
        <v>5336</v>
      </c>
      <c r="R2722" s="141" t="s">
        <v>5337</v>
      </c>
      <c r="S2722" s="141"/>
      <c r="T2722" s="141" t="s">
        <v>13992</v>
      </c>
      <c r="U2722" s="141">
        <v>118987551</v>
      </c>
      <c r="V2722" s="141"/>
      <c r="W2722" s="139" t="s">
        <v>4075</v>
      </c>
      <c r="X2722" s="141" t="s">
        <v>25</v>
      </c>
      <c r="Y2722" s="141" t="s">
        <v>27</v>
      </c>
      <c r="Z2722" s="141"/>
      <c r="AA2722" s="141" t="s">
        <v>34</v>
      </c>
      <c r="AB2722" s="141" t="s">
        <v>34</v>
      </c>
      <c r="AC2722" s="139" t="s">
        <v>18050</v>
      </c>
      <c r="AD2722" s="380"/>
      <c r="AE2722" s="139" t="s">
        <v>4</v>
      </c>
      <c r="AF2722" s="139" t="s">
        <v>13073</v>
      </c>
      <c r="AG2722" s="139" t="s">
        <v>4</v>
      </c>
      <c r="AH2722" s="139" t="s">
        <v>1380</v>
      </c>
      <c r="AI2722" s="139" t="s">
        <v>15678</v>
      </c>
      <c r="AJ2722" s="139"/>
      <c r="AK2722" s="139" t="s">
        <v>15678</v>
      </c>
      <c r="AL2722" s="139" t="s">
        <v>1563</v>
      </c>
      <c r="AM2722" s="141"/>
      <c r="AN2722" s="141" t="s">
        <v>8</v>
      </c>
      <c r="AO2722" s="139"/>
      <c r="AP2722" s="139" t="s">
        <v>1563</v>
      </c>
      <c r="AQ2722" s="139"/>
      <c r="AR2722" s="381"/>
      <c r="AS2722" s="139" t="s">
        <v>4075</v>
      </c>
      <c r="AT2722" s="141" t="s">
        <v>44</v>
      </c>
      <c r="AU2722" s="141">
        <v>180</v>
      </c>
      <c r="AV2722" s="383"/>
      <c r="AW2722" s="385"/>
      <c r="AX2722" s="139" t="s">
        <v>82</v>
      </c>
      <c r="AY2722" t="s">
        <v>18368</v>
      </c>
      <c r="BA2722" s="381"/>
      <c r="BB2722" s="139" t="s">
        <v>1446</v>
      </c>
      <c r="BC2722" s="166"/>
      <c r="BD2722" s="166"/>
      <c r="BE2722" s="166"/>
      <c r="BF2722" s="166"/>
      <c r="BG2722" s="166"/>
      <c r="BH2722" s="308"/>
      <c r="BI2722" s="308"/>
      <c r="BJ2722" s="141" t="s">
        <v>26</v>
      </c>
      <c r="BK2722" s="141" t="s">
        <v>26</v>
      </c>
      <c r="BL2722" s="141"/>
      <c r="BM2722" s="141"/>
      <c r="BN2722" s="139" t="s">
        <v>4075</v>
      </c>
      <c r="BQ2722" s="141"/>
      <c r="BV2722" s="141"/>
      <c r="BX2722" s="141"/>
      <c r="BY2722" s="141"/>
      <c r="BZ2722" s="141"/>
      <c r="CA2722" s="141"/>
      <c r="CB2722" s="141"/>
      <c r="CC2722" s="141"/>
      <c r="CD2722" s="141"/>
      <c r="CE2722" s="141"/>
      <c r="CF2722" s="141"/>
      <c r="CG2722" s="141"/>
    </row>
    <row r="2723" spans="1:85" x14ac:dyDescent="0.35">
      <c r="A2723" s="155" t="s">
        <v>5338</v>
      </c>
      <c r="B2723" s="139" t="s">
        <v>4075</v>
      </c>
      <c r="C2723" s="18">
        <v>43956</v>
      </c>
      <c r="D2723" s="144">
        <v>0.41319444444444442</v>
      </c>
      <c r="E2723" s="141" t="s">
        <v>2509</v>
      </c>
      <c r="F2723" s="141">
        <v>2</v>
      </c>
      <c r="G2723" s="141" t="s">
        <v>4009</v>
      </c>
      <c r="H2723" s="141">
        <v>2020</v>
      </c>
      <c r="I2723" s="18">
        <v>43956</v>
      </c>
      <c r="J2723" s="144">
        <v>0.2326388888888889</v>
      </c>
      <c r="K2723" s="378"/>
      <c r="L2723" s="139" t="s">
        <v>4075</v>
      </c>
      <c r="M2723" s="141" t="s">
        <v>28</v>
      </c>
      <c r="N2723" s="248"/>
      <c r="O2723" s="141" t="s">
        <v>26</v>
      </c>
      <c r="P2723" s="141" t="s">
        <v>26</v>
      </c>
      <c r="Q2723" s="141"/>
      <c r="R2723" s="141" t="s">
        <v>5339</v>
      </c>
      <c r="S2723" s="141"/>
      <c r="T2723" s="141" t="s">
        <v>13991</v>
      </c>
      <c r="U2723" s="141">
        <v>118983153</v>
      </c>
      <c r="V2723" s="141"/>
      <c r="W2723" s="139" t="s">
        <v>4075</v>
      </c>
      <c r="X2723" s="141" t="s">
        <v>25</v>
      </c>
      <c r="Y2723" s="141" t="s">
        <v>27</v>
      </c>
      <c r="Z2723" s="141"/>
      <c r="AA2723" s="141" t="s">
        <v>34</v>
      </c>
      <c r="AB2723" s="141" t="s">
        <v>34</v>
      </c>
      <c r="AC2723" s="139" t="s">
        <v>18047</v>
      </c>
      <c r="AD2723" s="380"/>
      <c r="AE2723" s="139" t="s">
        <v>102</v>
      </c>
      <c r="AF2723" s="139" t="s">
        <v>13074</v>
      </c>
      <c r="AG2723" s="139" t="s">
        <v>102</v>
      </c>
      <c r="AH2723" s="139" t="s">
        <v>1378</v>
      </c>
      <c r="AI2723" s="139" t="s">
        <v>11</v>
      </c>
      <c r="AJ2723" s="139" t="s">
        <v>11</v>
      </c>
      <c r="AK2723" s="139"/>
      <c r="AL2723" s="139"/>
      <c r="AM2723" s="141"/>
      <c r="AN2723" s="141" t="s">
        <v>8</v>
      </c>
      <c r="AO2723" s="139"/>
      <c r="AP2723" s="139" t="s">
        <v>11</v>
      </c>
      <c r="AQ2723" s="139" t="s">
        <v>1563</v>
      </c>
      <c r="AR2723" s="381"/>
      <c r="AS2723" s="139" t="s">
        <v>4075</v>
      </c>
      <c r="AT2723" s="141" t="s">
        <v>1404</v>
      </c>
      <c r="AU2723" s="141">
        <v>512</v>
      </c>
      <c r="AV2723" s="383"/>
      <c r="AW2723" s="385"/>
      <c r="AX2723" s="139" t="s">
        <v>305</v>
      </c>
      <c r="AY2723" t="s">
        <v>19416</v>
      </c>
      <c r="BA2723" s="381"/>
      <c r="BB2723" s="139" t="s">
        <v>1450</v>
      </c>
      <c r="BC2723" s="166"/>
      <c r="BD2723" s="166"/>
      <c r="BE2723" s="166"/>
      <c r="BF2723" s="166"/>
      <c r="BG2723" s="166"/>
      <c r="BH2723" s="308"/>
      <c r="BI2723" s="308"/>
      <c r="BJ2723" s="141" t="s">
        <v>26</v>
      </c>
      <c r="BK2723" s="141" t="s">
        <v>26</v>
      </c>
      <c r="BL2723" s="141"/>
      <c r="BM2723" s="141"/>
      <c r="BN2723" s="139" t="s">
        <v>4075</v>
      </c>
      <c r="BQ2723" s="141"/>
      <c r="BV2723" s="141"/>
      <c r="BX2723" s="141"/>
      <c r="BY2723" s="141"/>
      <c r="BZ2723" s="141"/>
      <c r="CA2723" s="141"/>
      <c r="CB2723" s="141"/>
      <c r="CC2723" s="141"/>
      <c r="CD2723" s="141"/>
      <c r="CE2723" s="141"/>
      <c r="CF2723" s="141"/>
      <c r="CG2723" s="141"/>
    </row>
    <row r="2724" spans="1:85" x14ac:dyDescent="0.35">
      <c r="A2724" s="155" t="s">
        <v>5332</v>
      </c>
      <c r="B2724" s="139" t="s">
        <v>4075</v>
      </c>
      <c r="C2724" s="18">
        <v>43957</v>
      </c>
      <c r="D2724" s="144">
        <v>0.95208333333333328</v>
      </c>
      <c r="E2724" s="141" t="s">
        <v>2509</v>
      </c>
      <c r="F2724" s="141">
        <v>2</v>
      </c>
      <c r="G2724" s="141" t="s">
        <v>4009</v>
      </c>
      <c r="H2724" s="141">
        <v>2020</v>
      </c>
      <c r="I2724" s="18">
        <v>43957</v>
      </c>
      <c r="J2724" s="144">
        <v>0.93333333333333335</v>
      </c>
      <c r="K2724" s="378"/>
      <c r="L2724" s="139" t="s">
        <v>4075</v>
      </c>
      <c r="M2724" s="141" t="s">
        <v>28</v>
      </c>
      <c r="N2724" s="248"/>
      <c r="O2724" s="141" t="s">
        <v>26</v>
      </c>
      <c r="P2724" s="141" t="s">
        <v>26</v>
      </c>
      <c r="Q2724" s="141" t="s">
        <v>5333</v>
      </c>
      <c r="R2724" s="141" t="s">
        <v>5334</v>
      </c>
      <c r="S2724" s="141"/>
      <c r="T2724" s="141" t="s">
        <v>13995</v>
      </c>
      <c r="U2724" s="141">
        <v>118993155</v>
      </c>
      <c r="V2724" s="141"/>
      <c r="W2724" s="139" t="s">
        <v>4075</v>
      </c>
      <c r="X2724" s="141" t="s">
        <v>25</v>
      </c>
      <c r="Y2724" s="141" t="s">
        <v>27</v>
      </c>
      <c r="Z2724" s="141"/>
      <c r="AA2724" s="141" t="s">
        <v>34</v>
      </c>
      <c r="AB2724" s="141" t="s">
        <v>34</v>
      </c>
      <c r="AC2724" s="139" t="s">
        <v>18047</v>
      </c>
      <c r="AD2724" s="380"/>
      <c r="AE2724" s="139" t="s">
        <v>111</v>
      </c>
      <c r="AF2724" s="139" t="s">
        <v>13068</v>
      </c>
      <c r="AG2724" s="139" t="s">
        <v>102</v>
      </c>
      <c r="AH2724" s="139" t="s">
        <v>1378</v>
      </c>
      <c r="AI2724" s="139" t="s">
        <v>1398</v>
      </c>
      <c r="AJ2724" s="139" t="s">
        <v>1563</v>
      </c>
      <c r="AK2724" s="139"/>
      <c r="AL2724" s="139"/>
      <c r="AM2724" s="141"/>
      <c r="AN2724" s="141" t="s">
        <v>8</v>
      </c>
      <c r="AO2724" s="139"/>
      <c r="AP2724" s="139" t="s">
        <v>1563</v>
      </c>
      <c r="AQ2724" s="139"/>
      <c r="AR2724" s="381"/>
      <c r="AS2724" s="139" t="s">
        <v>4075</v>
      </c>
      <c r="AT2724" s="141" t="s">
        <v>43</v>
      </c>
      <c r="AU2724" s="141">
        <v>340</v>
      </c>
      <c r="AV2724" s="383"/>
      <c r="AW2724" s="385"/>
      <c r="AX2724" s="139" t="s">
        <v>177</v>
      </c>
      <c r="AY2724" t="s">
        <v>18628</v>
      </c>
      <c r="BA2724" s="381"/>
      <c r="BB2724" s="139" t="s">
        <v>1451</v>
      </c>
      <c r="BC2724" s="166"/>
      <c r="BD2724" s="166"/>
      <c r="BE2724" s="166"/>
      <c r="BF2724" s="166"/>
      <c r="BG2724" s="166"/>
      <c r="BH2724" s="308"/>
      <c r="BI2724" s="308"/>
      <c r="BJ2724" s="141" t="s">
        <v>26</v>
      </c>
      <c r="BK2724" s="141" t="s">
        <v>26</v>
      </c>
      <c r="BL2724" s="141"/>
      <c r="BM2724" s="141"/>
      <c r="BN2724" s="139" t="s">
        <v>4075</v>
      </c>
      <c r="BQ2724" s="141"/>
      <c r="BV2724" s="141"/>
      <c r="BX2724" s="141"/>
      <c r="BY2724" s="141"/>
      <c r="BZ2724" s="141"/>
      <c r="CA2724" s="141"/>
      <c r="CB2724" s="141"/>
      <c r="CC2724" s="141"/>
      <c r="CD2724" s="141"/>
      <c r="CE2724" s="141"/>
      <c r="CF2724" s="141"/>
      <c r="CG2724" s="141"/>
    </row>
    <row r="2725" spans="1:85" x14ac:dyDescent="0.35">
      <c r="A2725" s="155" t="s">
        <v>5329</v>
      </c>
      <c r="B2725" s="139" t="s">
        <v>4075</v>
      </c>
      <c r="C2725" s="18">
        <v>43957</v>
      </c>
      <c r="D2725" s="144">
        <v>0.59097222222222223</v>
      </c>
      <c r="E2725" s="141" t="s">
        <v>2509</v>
      </c>
      <c r="F2725" s="141">
        <v>2</v>
      </c>
      <c r="G2725" s="141" t="s">
        <v>4009</v>
      </c>
      <c r="H2725" s="141">
        <v>2020</v>
      </c>
      <c r="I2725" s="18">
        <v>43957</v>
      </c>
      <c r="J2725" s="144">
        <v>0.59027777777777779</v>
      </c>
      <c r="K2725" s="378"/>
      <c r="L2725" s="139" t="s">
        <v>4075</v>
      </c>
      <c r="M2725" s="141" t="s">
        <v>28</v>
      </c>
      <c r="N2725" s="248"/>
      <c r="O2725" s="141" t="s">
        <v>26</v>
      </c>
      <c r="P2725" s="141" t="s">
        <v>26</v>
      </c>
      <c r="Q2725" s="141" t="s">
        <v>5330</v>
      </c>
      <c r="R2725" s="141" t="s">
        <v>5331</v>
      </c>
      <c r="S2725" s="141"/>
      <c r="T2725" s="141" t="s">
        <v>13994</v>
      </c>
      <c r="U2725" s="141"/>
      <c r="V2725" s="141"/>
      <c r="W2725" s="139" t="s">
        <v>4075</v>
      </c>
      <c r="X2725" s="141" t="s">
        <v>25</v>
      </c>
      <c r="Y2725" s="141" t="s">
        <v>27</v>
      </c>
      <c r="Z2725" s="141"/>
      <c r="AA2725" s="141" t="s">
        <v>34</v>
      </c>
      <c r="AB2725" s="141" t="s">
        <v>34</v>
      </c>
      <c r="AC2725" s="139" t="s">
        <v>18050</v>
      </c>
      <c r="AD2725" s="380"/>
      <c r="AE2725" s="139" t="s">
        <v>102</v>
      </c>
      <c r="AF2725" s="139" t="s">
        <v>13068</v>
      </c>
      <c r="AG2725" s="139" t="s">
        <v>102</v>
      </c>
      <c r="AH2725" s="139" t="s">
        <v>1378</v>
      </c>
      <c r="AI2725" s="139" t="s">
        <v>1398</v>
      </c>
      <c r="AJ2725" s="139" t="s">
        <v>1823</v>
      </c>
      <c r="AK2725" s="139"/>
      <c r="AL2725" s="139"/>
      <c r="AM2725" s="141"/>
      <c r="AN2725" s="141" t="s">
        <v>8</v>
      </c>
      <c r="AO2725" s="139"/>
      <c r="AP2725" s="139" t="s">
        <v>1823</v>
      </c>
      <c r="AQ2725" s="139"/>
      <c r="AR2725" s="381"/>
      <c r="AS2725" s="139" t="s">
        <v>4075</v>
      </c>
      <c r="AT2725" s="141" t="s">
        <v>1404</v>
      </c>
      <c r="AU2725" s="141"/>
      <c r="AV2725" s="383"/>
      <c r="AW2725" s="385"/>
      <c r="AX2725" s="139" t="s">
        <v>45</v>
      </c>
      <c r="AY2725" t="s">
        <v>19417</v>
      </c>
      <c r="BA2725" s="381"/>
      <c r="BB2725" s="139" t="s">
        <v>1444</v>
      </c>
      <c r="BC2725" s="166"/>
      <c r="BD2725" s="166"/>
      <c r="BE2725" s="166"/>
      <c r="BF2725" s="166"/>
      <c r="BG2725" s="166"/>
      <c r="BH2725" s="308"/>
      <c r="BI2725" s="308"/>
      <c r="BJ2725" s="141" t="s">
        <v>26</v>
      </c>
      <c r="BK2725" s="141" t="s">
        <v>26</v>
      </c>
      <c r="BL2725" s="141"/>
      <c r="BM2725" s="141"/>
      <c r="BN2725" s="139" t="s">
        <v>4075</v>
      </c>
      <c r="BQ2725" s="141"/>
      <c r="BV2725" s="141"/>
      <c r="BX2725" s="141"/>
      <c r="BY2725" s="141"/>
      <c r="BZ2725" s="141"/>
      <c r="CA2725" s="141"/>
      <c r="CB2725" s="141"/>
      <c r="CC2725" s="141"/>
      <c r="CD2725" s="141"/>
      <c r="CE2725" s="141"/>
      <c r="CF2725" s="141"/>
      <c r="CG2725" s="141"/>
    </row>
    <row r="2726" spans="1:85" x14ac:dyDescent="0.35">
      <c r="A2726" s="155" t="s">
        <v>5327</v>
      </c>
      <c r="B2726" s="139" t="s">
        <v>4075</v>
      </c>
      <c r="C2726" s="18">
        <v>43957</v>
      </c>
      <c r="D2726" s="144">
        <v>0.52708333333333335</v>
      </c>
      <c r="E2726" s="141" t="s">
        <v>2509</v>
      </c>
      <c r="F2726" s="141">
        <v>2</v>
      </c>
      <c r="G2726" s="141" t="s">
        <v>4009</v>
      </c>
      <c r="H2726" s="141">
        <v>2020</v>
      </c>
      <c r="I2726" s="18"/>
      <c r="J2726" s="144"/>
      <c r="K2726" s="378"/>
      <c r="L2726" s="139" t="s">
        <v>4075</v>
      </c>
      <c r="M2726" s="141" t="s">
        <v>28</v>
      </c>
      <c r="N2726" s="248"/>
      <c r="O2726" s="141" t="s">
        <v>25</v>
      </c>
      <c r="P2726" s="141" t="s">
        <v>26</v>
      </c>
      <c r="Q2726" s="141" t="s">
        <v>5328</v>
      </c>
      <c r="R2726" s="141"/>
      <c r="S2726" s="141"/>
      <c r="T2726" s="141" t="s">
        <v>13993</v>
      </c>
      <c r="U2726" s="141"/>
      <c r="V2726" s="141"/>
      <c r="W2726" s="139" t="s">
        <v>4075</v>
      </c>
      <c r="X2726" s="141" t="s">
        <v>25</v>
      </c>
      <c r="Y2726" s="141" t="s">
        <v>27</v>
      </c>
      <c r="Z2726" s="141"/>
      <c r="AA2726" s="141" t="s">
        <v>34</v>
      </c>
      <c r="AB2726" s="141"/>
      <c r="AC2726" s="139" t="s">
        <v>18047</v>
      </c>
      <c r="AD2726" s="380"/>
      <c r="AE2726" s="139" t="s">
        <v>102</v>
      </c>
      <c r="AF2726" s="139" t="s">
        <v>13071</v>
      </c>
      <c r="AG2726" s="139" t="s">
        <v>102</v>
      </c>
      <c r="AH2726" s="139" t="s">
        <v>1378</v>
      </c>
      <c r="AI2726" s="139" t="s">
        <v>3688</v>
      </c>
      <c r="AJ2726" s="139" t="s">
        <v>1615</v>
      </c>
      <c r="AK2726" s="139"/>
      <c r="AL2726" s="139"/>
      <c r="AM2726" s="141"/>
      <c r="AN2726" s="141" t="s">
        <v>8</v>
      </c>
      <c r="AO2726" s="139"/>
      <c r="AP2726" s="139" t="s">
        <v>1615</v>
      </c>
      <c r="AQ2726" s="139"/>
      <c r="AR2726" s="381"/>
      <c r="AS2726" s="139" t="s">
        <v>4075</v>
      </c>
      <c r="AT2726" s="141" t="s">
        <v>43</v>
      </c>
      <c r="AU2726" s="141">
        <v>575</v>
      </c>
      <c r="AV2726" s="383"/>
      <c r="AW2726" s="385"/>
      <c r="AX2726" s="139" t="s">
        <v>202</v>
      </c>
      <c r="AY2726" t="s">
        <v>9833</v>
      </c>
      <c r="BA2726" s="381"/>
      <c r="BB2726" s="139" t="s">
        <v>1452</v>
      </c>
      <c r="BC2726" s="166"/>
      <c r="BD2726" s="166"/>
      <c r="BE2726" s="166"/>
      <c r="BF2726" s="166"/>
      <c r="BG2726" s="166"/>
      <c r="BH2726" s="308"/>
      <c r="BI2726" s="308"/>
      <c r="BJ2726" s="141" t="s">
        <v>26</v>
      </c>
      <c r="BK2726" s="141" t="s">
        <v>26</v>
      </c>
      <c r="BL2726" s="141"/>
      <c r="BM2726" s="141"/>
      <c r="BN2726" s="139" t="s">
        <v>4075</v>
      </c>
      <c r="BQ2726" s="141"/>
      <c r="BV2726" s="141"/>
      <c r="BX2726" s="141"/>
      <c r="BY2726" s="141"/>
      <c r="BZ2726" s="141"/>
      <c r="CA2726" s="141"/>
      <c r="CB2726" s="141"/>
      <c r="CC2726" s="141"/>
      <c r="CD2726" s="141"/>
      <c r="CE2726" s="141"/>
      <c r="CF2726" s="141"/>
      <c r="CG2726" s="141"/>
    </row>
    <row r="2727" spans="1:85" x14ac:dyDescent="0.35">
      <c r="A2727" s="155" t="s">
        <v>5322</v>
      </c>
      <c r="B2727" s="139" t="s">
        <v>4075</v>
      </c>
      <c r="C2727" s="18">
        <v>43958</v>
      </c>
      <c r="D2727" s="144">
        <v>0.74444444444444446</v>
      </c>
      <c r="E2727" s="141" t="s">
        <v>2509</v>
      </c>
      <c r="F2727" s="141">
        <v>2</v>
      </c>
      <c r="G2727" s="141" t="s">
        <v>4009</v>
      </c>
      <c r="H2727" s="141">
        <v>2020</v>
      </c>
      <c r="I2727" s="18">
        <v>43958</v>
      </c>
      <c r="J2727" s="144">
        <v>0.7416666666666667</v>
      </c>
      <c r="K2727" s="378"/>
      <c r="L2727" s="139" t="s">
        <v>4075</v>
      </c>
      <c r="M2727" s="141" t="s">
        <v>28</v>
      </c>
      <c r="N2727" s="248"/>
      <c r="O2727" s="141" t="s">
        <v>26</v>
      </c>
      <c r="P2727" s="141" t="s">
        <v>26</v>
      </c>
      <c r="Q2727" s="141" t="s">
        <v>5323</v>
      </c>
      <c r="R2727" s="141" t="s">
        <v>5324</v>
      </c>
      <c r="S2727" s="141"/>
      <c r="T2727" s="141" t="s">
        <v>13997</v>
      </c>
      <c r="U2727" s="141">
        <v>118998343</v>
      </c>
      <c r="V2727" s="141"/>
      <c r="W2727" s="139" t="s">
        <v>4075</v>
      </c>
      <c r="X2727" s="141" t="s">
        <v>25</v>
      </c>
      <c r="Y2727" s="141" t="s">
        <v>27</v>
      </c>
      <c r="Z2727" s="141"/>
      <c r="AA2727" s="141" t="s">
        <v>34</v>
      </c>
      <c r="AB2727" s="141" t="s">
        <v>34</v>
      </c>
      <c r="AC2727" s="139" t="s">
        <v>18047</v>
      </c>
      <c r="AD2727" s="380"/>
      <c r="AE2727" s="139" t="s">
        <v>103</v>
      </c>
      <c r="AF2727" s="139" t="s">
        <v>13075</v>
      </c>
      <c r="AG2727" s="139" t="s">
        <v>103</v>
      </c>
      <c r="AH2727" s="139" t="s">
        <v>1380</v>
      </c>
      <c r="AI2727" s="139" t="s">
        <v>7340</v>
      </c>
      <c r="AJ2727" s="139"/>
      <c r="AK2727" s="139" t="s">
        <v>7340</v>
      </c>
      <c r="AL2727" s="139" t="s">
        <v>1408</v>
      </c>
      <c r="AM2727" s="141"/>
      <c r="AN2727" s="141" t="s">
        <v>8</v>
      </c>
      <c r="AO2727" s="139"/>
      <c r="AP2727" s="139" t="s">
        <v>1408</v>
      </c>
      <c r="AQ2727" s="139" t="s">
        <v>5325</v>
      </c>
      <c r="AR2727" s="381"/>
      <c r="AS2727" s="139" t="s">
        <v>4075</v>
      </c>
      <c r="AT2727" s="141" t="s">
        <v>1404</v>
      </c>
      <c r="AU2727" s="141"/>
      <c r="AV2727" s="383"/>
      <c r="AW2727" s="385"/>
      <c r="AX2727" s="139" t="s">
        <v>75</v>
      </c>
      <c r="AY2727" t="s">
        <v>19197</v>
      </c>
      <c r="BA2727" s="381"/>
      <c r="BB2727" s="139" t="s">
        <v>1450</v>
      </c>
      <c r="BC2727" s="166"/>
      <c r="BD2727" s="166"/>
      <c r="BE2727" s="166"/>
      <c r="BF2727" s="166"/>
      <c r="BG2727" s="166"/>
      <c r="BH2727" s="308"/>
      <c r="BI2727" s="308"/>
      <c r="BJ2727" s="141" t="s">
        <v>26</v>
      </c>
      <c r="BK2727" s="141" t="s">
        <v>26</v>
      </c>
      <c r="BL2727" s="141"/>
      <c r="BM2727" s="141"/>
      <c r="BN2727" s="139" t="s">
        <v>4075</v>
      </c>
      <c r="BQ2727" s="141"/>
      <c r="BV2727" s="141"/>
      <c r="BX2727" s="141"/>
      <c r="BY2727" s="141"/>
      <c r="BZ2727" s="141"/>
      <c r="CA2727" s="141"/>
      <c r="CB2727" s="141"/>
      <c r="CC2727" s="141"/>
      <c r="CD2727" s="141"/>
      <c r="CE2727" s="141"/>
      <c r="CF2727" s="141"/>
      <c r="CG2727" s="141"/>
    </row>
    <row r="2728" spans="1:85" x14ac:dyDescent="0.35">
      <c r="A2728" s="155" t="s">
        <v>5318</v>
      </c>
      <c r="B2728" s="139" t="s">
        <v>4075</v>
      </c>
      <c r="C2728" s="18">
        <v>43958</v>
      </c>
      <c r="D2728" s="144">
        <v>0.55902777777777779</v>
      </c>
      <c r="E2728" s="141" t="s">
        <v>2509</v>
      </c>
      <c r="F2728" s="141">
        <v>2</v>
      </c>
      <c r="G2728" s="141" t="s">
        <v>4009</v>
      </c>
      <c r="H2728" s="141">
        <v>2020</v>
      </c>
      <c r="I2728" s="18">
        <v>43958</v>
      </c>
      <c r="J2728" s="144">
        <v>0.59097222222222223</v>
      </c>
      <c r="K2728" s="378"/>
      <c r="L2728" s="139" t="s">
        <v>4075</v>
      </c>
      <c r="M2728" s="141" t="s">
        <v>28</v>
      </c>
      <c r="N2728" s="248"/>
      <c r="O2728" s="141" t="s">
        <v>26</v>
      </c>
      <c r="P2728" s="141" t="s">
        <v>26</v>
      </c>
      <c r="Q2728" s="141" t="s">
        <v>5319</v>
      </c>
      <c r="R2728" s="141" t="s">
        <v>5320</v>
      </c>
      <c r="S2728" s="141"/>
      <c r="T2728" s="141" t="s">
        <v>13996</v>
      </c>
      <c r="U2728" s="141">
        <v>118996424</v>
      </c>
      <c r="V2728" s="141"/>
      <c r="W2728" s="139" t="s">
        <v>4075</v>
      </c>
      <c r="X2728" s="141" t="s">
        <v>25</v>
      </c>
      <c r="Y2728" s="141" t="s">
        <v>27</v>
      </c>
      <c r="Z2728" s="141"/>
      <c r="AA2728" s="141" t="s">
        <v>34</v>
      </c>
      <c r="AB2728" s="141" t="s">
        <v>34</v>
      </c>
      <c r="AC2728" s="139" t="s">
        <v>18047</v>
      </c>
      <c r="AD2728" s="380"/>
      <c r="AE2728" s="139" t="s">
        <v>102</v>
      </c>
      <c r="AF2728" s="139" t="s">
        <v>13074</v>
      </c>
      <c r="AG2728" s="139" t="s">
        <v>102</v>
      </c>
      <c r="AH2728" s="139" t="s">
        <v>1378</v>
      </c>
      <c r="AI2728" s="139" t="s">
        <v>11</v>
      </c>
      <c r="AJ2728" s="139" t="s">
        <v>11</v>
      </c>
      <c r="AK2728" s="139"/>
      <c r="AL2728" s="139"/>
      <c r="AM2728" s="141"/>
      <c r="AN2728" s="141" t="s">
        <v>8</v>
      </c>
      <c r="AO2728" s="139"/>
      <c r="AP2728" s="139" t="s">
        <v>11</v>
      </c>
      <c r="AQ2728" s="139"/>
      <c r="AR2728" s="381"/>
      <c r="AS2728" s="139" t="s">
        <v>4075</v>
      </c>
      <c r="AT2728" s="141" t="s">
        <v>1404</v>
      </c>
      <c r="AU2728" s="141"/>
      <c r="AV2728" s="383"/>
      <c r="AW2728" s="385"/>
      <c r="AX2728" s="139" t="s">
        <v>80</v>
      </c>
      <c r="AY2728" t="s">
        <v>18802</v>
      </c>
      <c r="BA2728" s="381"/>
      <c r="BB2728" s="139" t="s">
        <v>3757</v>
      </c>
      <c r="BC2728" s="166"/>
      <c r="BD2728" s="166"/>
      <c r="BE2728" s="166"/>
      <c r="BF2728" s="166"/>
      <c r="BG2728" s="166"/>
      <c r="BH2728" s="308"/>
      <c r="BI2728" s="308"/>
      <c r="BJ2728" s="141" t="s">
        <v>26</v>
      </c>
      <c r="BK2728" s="141" t="s">
        <v>26</v>
      </c>
      <c r="BL2728" s="141"/>
      <c r="BM2728" s="141"/>
      <c r="BN2728" s="139" t="s">
        <v>4075</v>
      </c>
      <c r="BQ2728" s="141"/>
      <c r="BV2728" s="141"/>
      <c r="BX2728" s="141"/>
      <c r="BY2728" s="141"/>
      <c r="BZ2728" s="141"/>
      <c r="CA2728" s="141"/>
      <c r="CB2728" s="141"/>
      <c r="CC2728" s="141"/>
      <c r="CD2728" s="141"/>
      <c r="CE2728" s="141"/>
      <c r="CF2728" s="141"/>
      <c r="CG2728" s="141"/>
    </row>
    <row r="2729" spans="1:85" x14ac:dyDescent="0.35">
      <c r="A2729" s="155" t="s">
        <v>5309</v>
      </c>
      <c r="B2729" s="139" t="s">
        <v>4075</v>
      </c>
      <c r="C2729" s="18">
        <v>43959</v>
      </c>
      <c r="D2729" s="144">
        <v>0.66319444444444442</v>
      </c>
      <c r="E2729" s="141" t="s">
        <v>2509</v>
      </c>
      <c r="F2729" s="141">
        <v>2</v>
      </c>
      <c r="G2729" s="141" t="s">
        <v>4009</v>
      </c>
      <c r="H2729" s="141">
        <v>2020</v>
      </c>
      <c r="I2729" s="18">
        <v>43959</v>
      </c>
      <c r="J2729" s="144">
        <v>0.65694444444444444</v>
      </c>
      <c r="K2729" s="378"/>
      <c r="L2729" s="139" t="s">
        <v>4075</v>
      </c>
      <c r="M2729" s="141" t="s">
        <v>28</v>
      </c>
      <c r="N2729" s="248"/>
      <c r="O2729" s="141" t="s">
        <v>26</v>
      </c>
      <c r="P2729" s="141" t="s">
        <v>26</v>
      </c>
      <c r="Q2729" s="141" t="s">
        <v>5310</v>
      </c>
      <c r="R2729" s="141" t="s">
        <v>5311</v>
      </c>
      <c r="S2729" s="141"/>
      <c r="T2729" s="141" t="s">
        <v>13998</v>
      </c>
      <c r="U2729" s="141"/>
      <c r="V2729" s="141"/>
      <c r="W2729" s="139" t="s">
        <v>4075</v>
      </c>
      <c r="X2729" s="141" t="s">
        <v>25</v>
      </c>
      <c r="Y2729" s="141" t="s">
        <v>27</v>
      </c>
      <c r="Z2729" s="141"/>
      <c r="AA2729" s="141" t="s">
        <v>34</v>
      </c>
      <c r="AB2729" s="141" t="s">
        <v>34</v>
      </c>
      <c r="AC2729" s="139" t="s">
        <v>18050</v>
      </c>
      <c r="AD2729" s="380"/>
      <c r="AE2729" s="139" t="s">
        <v>103</v>
      </c>
      <c r="AF2729" s="139" t="s">
        <v>13075</v>
      </c>
      <c r="AG2729" s="139" t="s">
        <v>103</v>
      </c>
      <c r="AH2729" s="139" t="s">
        <v>1380</v>
      </c>
      <c r="AI2729" s="139" t="s">
        <v>7340</v>
      </c>
      <c r="AJ2729" s="139"/>
      <c r="AK2729" s="139" t="s">
        <v>7340</v>
      </c>
      <c r="AL2729" s="139" t="s">
        <v>1408</v>
      </c>
      <c r="AM2729" s="141"/>
      <c r="AN2729" s="141" t="s">
        <v>8</v>
      </c>
      <c r="AO2729" s="139"/>
      <c r="AP2729" s="139" t="s">
        <v>1408</v>
      </c>
      <c r="AQ2729" s="139" t="s">
        <v>5312</v>
      </c>
      <c r="AR2729" s="381"/>
      <c r="AS2729" s="139" t="s">
        <v>4075</v>
      </c>
      <c r="AT2729" s="141" t="s">
        <v>43</v>
      </c>
      <c r="AU2729" s="141"/>
      <c r="AV2729" s="383"/>
      <c r="AW2729" s="385"/>
      <c r="AX2729" s="139" t="s">
        <v>262</v>
      </c>
      <c r="AY2729" t="s">
        <v>18613</v>
      </c>
      <c r="BA2729" s="381"/>
      <c r="BB2729" s="139" t="s">
        <v>1450</v>
      </c>
      <c r="BC2729" s="166"/>
      <c r="BD2729" s="166"/>
      <c r="BE2729" s="166"/>
      <c r="BF2729" s="166"/>
      <c r="BG2729" s="166"/>
      <c r="BH2729" s="308"/>
      <c r="BI2729" s="308"/>
      <c r="BJ2729" s="141" t="s">
        <v>26</v>
      </c>
      <c r="BK2729" s="141" t="s">
        <v>26</v>
      </c>
      <c r="BL2729" s="141"/>
      <c r="BM2729" s="141"/>
      <c r="BN2729" s="139" t="s">
        <v>4075</v>
      </c>
      <c r="BQ2729" s="141"/>
      <c r="BV2729" s="141"/>
      <c r="BX2729" s="141"/>
      <c r="BY2729" s="141"/>
      <c r="BZ2729" s="141"/>
      <c r="CA2729" s="141"/>
      <c r="CB2729" s="141"/>
      <c r="CC2729" s="141"/>
      <c r="CD2729" s="141"/>
      <c r="CE2729" s="141"/>
      <c r="CF2729" s="141"/>
      <c r="CG2729" s="141"/>
    </row>
    <row r="2730" spans="1:85" x14ac:dyDescent="0.35">
      <c r="A2730" s="155" t="s">
        <v>5313</v>
      </c>
      <c r="B2730" s="139" t="s">
        <v>4075</v>
      </c>
      <c r="C2730" s="18">
        <v>43959</v>
      </c>
      <c r="D2730" s="144">
        <v>0.60347222222222219</v>
      </c>
      <c r="E2730" s="141" t="s">
        <v>2509</v>
      </c>
      <c r="F2730" s="141">
        <v>2</v>
      </c>
      <c r="G2730" s="141" t="s">
        <v>4009</v>
      </c>
      <c r="H2730" s="141">
        <v>2020</v>
      </c>
      <c r="I2730" s="18">
        <v>43959</v>
      </c>
      <c r="J2730" s="144">
        <v>0.6</v>
      </c>
      <c r="K2730" s="378"/>
      <c r="L2730" s="139" t="s">
        <v>4075</v>
      </c>
      <c r="M2730" s="141" t="s">
        <v>28</v>
      </c>
      <c r="N2730" s="248"/>
      <c r="O2730" s="141" t="s">
        <v>26</v>
      </c>
      <c r="P2730" s="141" t="s">
        <v>26</v>
      </c>
      <c r="Q2730" s="141" t="s">
        <v>5314</v>
      </c>
      <c r="R2730" s="141" t="s">
        <v>5315</v>
      </c>
      <c r="S2730" s="141"/>
      <c r="T2730" s="141" t="s">
        <v>14000</v>
      </c>
      <c r="U2730" s="141">
        <v>119002857</v>
      </c>
      <c r="V2730" s="141"/>
      <c r="W2730" s="139" t="s">
        <v>4075</v>
      </c>
      <c r="X2730" s="141" t="s">
        <v>25</v>
      </c>
      <c r="Y2730" s="141" t="s">
        <v>27</v>
      </c>
      <c r="Z2730" s="141"/>
      <c r="AA2730" s="141" t="s">
        <v>34</v>
      </c>
      <c r="AB2730" s="141" t="s">
        <v>34</v>
      </c>
      <c r="AC2730" s="139" t="s">
        <v>18047</v>
      </c>
      <c r="AD2730" s="380"/>
      <c r="AE2730" s="139" t="s">
        <v>103</v>
      </c>
      <c r="AF2730" s="139" t="s">
        <v>13075</v>
      </c>
      <c r="AG2730" s="139" t="s">
        <v>103</v>
      </c>
      <c r="AH2730" s="139" t="s">
        <v>1380</v>
      </c>
      <c r="AI2730" s="139" t="s">
        <v>7340</v>
      </c>
      <c r="AJ2730" s="139"/>
      <c r="AK2730" s="139" t="s">
        <v>7340</v>
      </c>
      <c r="AL2730" s="139" t="s">
        <v>1408</v>
      </c>
      <c r="AM2730" s="141"/>
      <c r="AN2730" s="141" t="s">
        <v>8</v>
      </c>
      <c r="AO2730" s="139"/>
      <c r="AP2730" s="139" t="s">
        <v>1408</v>
      </c>
      <c r="AQ2730" s="139" t="s">
        <v>5316</v>
      </c>
      <c r="AR2730" s="381"/>
      <c r="AS2730" s="139" t="s">
        <v>4075</v>
      </c>
      <c r="AT2730" s="141" t="s">
        <v>44</v>
      </c>
      <c r="AU2730" s="141">
        <v>305</v>
      </c>
      <c r="AV2730" s="383"/>
      <c r="AW2730" s="385"/>
      <c r="AX2730" s="139" t="s">
        <v>58</v>
      </c>
      <c r="AY2730" t="s">
        <v>19200</v>
      </c>
      <c r="BA2730" s="381"/>
      <c r="BB2730" s="139" t="s">
        <v>1450</v>
      </c>
      <c r="BC2730" s="166"/>
      <c r="BD2730" s="166"/>
      <c r="BE2730" s="166"/>
      <c r="BF2730" s="166"/>
      <c r="BG2730" s="166"/>
      <c r="BH2730" s="308"/>
      <c r="BI2730" s="308"/>
      <c r="BJ2730" s="141" t="s">
        <v>26</v>
      </c>
      <c r="BK2730" s="141" t="s">
        <v>26</v>
      </c>
      <c r="BL2730" s="141"/>
      <c r="BM2730" s="141"/>
      <c r="BN2730" s="139" t="s">
        <v>4075</v>
      </c>
      <c r="BQ2730" s="141"/>
      <c r="BV2730" s="141"/>
      <c r="BX2730" s="141"/>
      <c r="BY2730" s="141"/>
      <c r="BZ2730" s="141"/>
      <c r="CA2730" s="141"/>
      <c r="CB2730" s="141"/>
      <c r="CC2730" s="141"/>
      <c r="CD2730" s="141"/>
      <c r="CE2730" s="141"/>
      <c r="CF2730" s="141"/>
      <c r="CG2730" s="141"/>
    </row>
    <row r="2731" spans="1:85" x14ac:dyDescent="0.35">
      <c r="A2731" s="155" t="s">
        <v>5317</v>
      </c>
      <c r="B2731" s="139" t="s">
        <v>4075</v>
      </c>
      <c r="C2731" s="18">
        <v>43959</v>
      </c>
      <c r="D2731" s="144">
        <v>0.53749999999999998</v>
      </c>
      <c r="E2731" s="141" t="s">
        <v>2509</v>
      </c>
      <c r="F2731" s="141">
        <v>2</v>
      </c>
      <c r="G2731" s="141" t="s">
        <v>4009</v>
      </c>
      <c r="H2731" s="141">
        <v>2020</v>
      </c>
      <c r="I2731" s="18"/>
      <c r="J2731" s="144"/>
      <c r="K2731" s="378"/>
      <c r="L2731" s="139" t="s">
        <v>4075</v>
      </c>
      <c r="M2731" s="141" t="s">
        <v>28</v>
      </c>
      <c r="N2731" s="248"/>
      <c r="O2731" s="141" t="s">
        <v>26</v>
      </c>
      <c r="P2731" s="141" t="s">
        <v>26</v>
      </c>
      <c r="Q2731" s="141"/>
      <c r="R2731" s="141"/>
      <c r="S2731" s="141"/>
      <c r="T2731" s="141" t="s">
        <v>13999</v>
      </c>
      <c r="U2731" s="141">
        <v>119002237</v>
      </c>
      <c r="V2731" s="141"/>
      <c r="W2731" s="139" t="s">
        <v>4075</v>
      </c>
      <c r="X2731" s="141" t="s">
        <v>25</v>
      </c>
      <c r="Y2731" s="141" t="s">
        <v>27</v>
      </c>
      <c r="Z2731" s="141"/>
      <c r="AA2731" s="141" t="s">
        <v>34</v>
      </c>
      <c r="AB2731" s="141" t="s">
        <v>34</v>
      </c>
      <c r="AC2731" s="139" t="s">
        <v>18047</v>
      </c>
      <c r="AD2731" s="380"/>
      <c r="AE2731" s="139" t="s">
        <v>1628</v>
      </c>
      <c r="AF2731" s="139" t="s">
        <v>13079</v>
      </c>
      <c r="AG2731" s="139" t="s">
        <v>4502</v>
      </c>
      <c r="AH2731" s="139" t="s">
        <v>1380</v>
      </c>
      <c r="AI2731" s="139" t="s">
        <v>4502</v>
      </c>
      <c r="AJ2731" s="139"/>
      <c r="AK2731" s="139" t="s">
        <v>4502</v>
      </c>
      <c r="AL2731" s="139" t="s">
        <v>1403</v>
      </c>
      <c r="AM2731" s="141"/>
      <c r="AN2731" s="141" t="s">
        <v>8</v>
      </c>
      <c r="AO2731" s="139"/>
      <c r="AP2731" s="139" t="s">
        <v>1403</v>
      </c>
      <c r="AQ2731" s="139" t="s">
        <v>1408</v>
      </c>
      <c r="AR2731" s="381"/>
      <c r="AS2731" s="139" t="s">
        <v>4075</v>
      </c>
      <c r="AT2731" s="141" t="s">
        <v>1404</v>
      </c>
      <c r="AU2731" s="141"/>
      <c r="AV2731" s="383"/>
      <c r="AW2731" s="385"/>
      <c r="AX2731" s="139" t="s">
        <v>197</v>
      </c>
      <c r="AY2731" t="s">
        <v>19017</v>
      </c>
      <c r="BA2731" s="381"/>
      <c r="BB2731" s="139" t="s">
        <v>1444</v>
      </c>
      <c r="BC2731" s="166"/>
      <c r="BD2731" s="166"/>
      <c r="BE2731" s="166"/>
      <c r="BF2731" s="166"/>
      <c r="BG2731" s="166"/>
      <c r="BH2731" s="308"/>
      <c r="BI2731" s="308"/>
      <c r="BJ2731" s="141" t="s">
        <v>26</v>
      </c>
      <c r="BK2731" s="141" t="s">
        <v>26</v>
      </c>
      <c r="BL2731" s="141"/>
      <c r="BM2731" s="141"/>
      <c r="BN2731" s="139" t="s">
        <v>4075</v>
      </c>
      <c r="BQ2731" s="141"/>
      <c r="BV2731" s="141"/>
      <c r="BX2731" s="141"/>
      <c r="BY2731" s="141"/>
      <c r="BZ2731" s="141"/>
      <c r="CA2731" s="141"/>
      <c r="CB2731" s="141"/>
      <c r="CC2731" s="141"/>
      <c r="CD2731" s="141"/>
      <c r="CE2731" s="141"/>
      <c r="CF2731" s="141"/>
      <c r="CG2731" s="141"/>
    </row>
    <row r="2732" spans="1:85" x14ac:dyDescent="0.35">
      <c r="A2732" s="155" t="s">
        <v>5305</v>
      </c>
      <c r="B2732" s="139" t="s">
        <v>4075</v>
      </c>
      <c r="C2732" s="18">
        <v>43960</v>
      </c>
      <c r="D2732" s="144">
        <v>0.78402777777777777</v>
      </c>
      <c r="E2732" s="141" t="s">
        <v>2509</v>
      </c>
      <c r="F2732" s="141">
        <v>2</v>
      </c>
      <c r="G2732" s="141" t="s">
        <v>4009</v>
      </c>
      <c r="H2732" s="141">
        <v>2020</v>
      </c>
      <c r="I2732" s="18">
        <v>43960</v>
      </c>
      <c r="J2732" s="144">
        <v>0.78194444444444444</v>
      </c>
      <c r="K2732" s="378"/>
      <c r="L2732" s="139" t="s">
        <v>4075</v>
      </c>
      <c r="M2732" s="141" t="s">
        <v>28</v>
      </c>
      <c r="N2732" s="248"/>
      <c r="O2732" s="141" t="s">
        <v>26</v>
      </c>
      <c r="P2732" s="141" t="s">
        <v>26</v>
      </c>
      <c r="Q2732" s="141" t="s">
        <v>5306</v>
      </c>
      <c r="R2732" s="141" t="s">
        <v>5307</v>
      </c>
      <c r="S2732" s="141"/>
      <c r="T2732" s="141" t="s">
        <v>14001</v>
      </c>
      <c r="U2732" s="141"/>
      <c r="V2732" s="141"/>
      <c r="W2732" s="139" t="s">
        <v>4075</v>
      </c>
      <c r="X2732" s="141" t="s">
        <v>25</v>
      </c>
      <c r="Y2732" s="141" t="s">
        <v>27</v>
      </c>
      <c r="Z2732" s="141"/>
      <c r="AA2732" s="141" t="s">
        <v>34</v>
      </c>
      <c r="AB2732" s="141" t="s">
        <v>34</v>
      </c>
      <c r="AC2732" s="139" t="s">
        <v>18047</v>
      </c>
      <c r="AD2732" s="380"/>
      <c r="AE2732" s="139" t="s">
        <v>103</v>
      </c>
      <c r="AF2732" s="139" t="s">
        <v>13075</v>
      </c>
      <c r="AG2732" s="139" t="s">
        <v>103</v>
      </c>
      <c r="AH2732" s="139" t="s">
        <v>1380</v>
      </c>
      <c r="AI2732" s="139" t="s">
        <v>7340</v>
      </c>
      <c r="AJ2732" s="139"/>
      <c r="AK2732" s="139" t="s">
        <v>7340</v>
      </c>
      <c r="AL2732" s="139" t="s">
        <v>1408</v>
      </c>
      <c r="AM2732" s="141"/>
      <c r="AN2732" s="141" t="s">
        <v>8</v>
      </c>
      <c r="AO2732" s="139"/>
      <c r="AP2732" s="139" t="s">
        <v>1408</v>
      </c>
      <c r="AQ2732" s="139" t="s">
        <v>5308</v>
      </c>
      <c r="AR2732" s="381"/>
      <c r="AS2732" s="139" t="s">
        <v>4075</v>
      </c>
      <c r="AT2732" s="141" t="s">
        <v>43</v>
      </c>
      <c r="AU2732" s="141">
        <v>175</v>
      </c>
      <c r="AV2732" s="383"/>
      <c r="AW2732" s="385"/>
      <c r="AX2732" s="139" t="s">
        <v>394</v>
      </c>
      <c r="AY2732" t="s">
        <v>18689</v>
      </c>
      <c r="BA2732" s="381"/>
      <c r="BB2732" s="139" t="s">
        <v>1451</v>
      </c>
      <c r="BC2732" s="166"/>
      <c r="BD2732" s="166"/>
      <c r="BE2732" s="166"/>
      <c r="BF2732" s="166"/>
      <c r="BG2732" s="166"/>
      <c r="BH2732" s="308"/>
      <c r="BI2732" s="308"/>
      <c r="BJ2732" s="141" t="s">
        <v>26</v>
      </c>
      <c r="BK2732" s="141" t="s">
        <v>26</v>
      </c>
      <c r="BL2732" s="141"/>
      <c r="BM2732" s="141"/>
      <c r="BN2732" s="139" t="s">
        <v>4075</v>
      </c>
      <c r="BQ2732" s="141"/>
      <c r="BV2732" s="141"/>
      <c r="BX2732" s="141"/>
      <c r="BY2732" s="141"/>
      <c r="BZ2732" s="141"/>
      <c r="CA2732" s="141"/>
      <c r="CB2732" s="141"/>
      <c r="CC2732" s="141"/>
      <c r="CD2732" s="141"/>
      <c r="CE2732" s="141"/>
      <c r="CF2732" s="141"/>
      <c r="CG2732" s="141"/>
    </row>
    <row r="2733" spans="1:85" x14ac:dyDescent="0.35">
      <c r="A2733" s="155" t="s">
        <v>5303</v>
      </c>
      <c r="B2733" s="139" t="s">
        <v>4075</v>
      </c>
      <c r="C2733" s="18">
        <v>43961</v>
      </c>
      <c r="D2733" s="144">
        <v>0.70763888888888893</v>
      </c>
      <c r="E2733" s="141" t="s">
        <v>13286</v>
      </c>
      <c r="F2733" s="141">
        <v>2</v>
      </c>
      <c r="G2733" s="141" t="s">
        <v>4009</v>
      </c>
      <c r="H2733" s="141">
        <v>2020</v>
      </c>
      <c r="I2733" s="18">
        <v>43961</v>
      </c>
      <c r="J2733" s="144">
        <v>0.70763888888888893</v>
      </c>
      <c r="K2733" s="378"/>
      <c r="L2733" s="139" t="s">
        <v>4075</v>
      </c>
      <c r="M2733" s="141" t="s">
        <v>28</v>
      </c>
      <c r="N2733" s="248"/>
      <c r="O2733" s="141" t="s">
        <v>26</v>
      </c>
      <c r="P2733" s="141" t="s">
        <v>26</v>
      </c>
      <c r="Q2733" s="141" t="s">
        <v>5304</v>
      </c>
      <c r="R2733" s="141"/>
      <c r="S2733" s="141"/>
      <c r="T2733" s="141" t="s">
        <v>14002</v>
      </c>
      <c r="U2733" s="141">
        <v>119013259</v>
      </c>
      <c r="V2733" s="141"/>
      <c r="W2733" s="139" t="s">
        <v>4075</v>
      </c>
      <c r="X2733" s="141" t="s">
        <v>25</v>
      </c>
      <c r="Y2733" s="141" t="s">
        <v>27</v>
      </c>
      <c r="Z2733" s="141"/>
      <c r="AA2733" s="141" t="s">
        <v>34</v>
      </c>
      <c r="AB2733" s="141" t="s">
        <v>34</v>
      </c>
      <c r="AC2733" s="139" t="s">
        <v>18049</v>
      </c>
      <c r="AD2733" s="380"/>
      <c r="AE2733" s="139" t="s">
        <v>102</v>
      </c>
      <c r="AF2733" s="139" t="s">
        <v>13074</v>
      </c>
      <c r="AG2733" s="139" t="s">
        <v>102</v>
      </c>
      <c r="AH2733" s="139" t="s">
        <v>1378</v>
      </c>
      <c r="AI2733" s="139" t="s">
        <v>11</v>
      </c>
      <c r="AJ2733" s="139" t="s">
        <v>11</v>
      </c>
      <c r="AK2733" s="139"/>
      <c r="AL2733" s="139"/>
      <c r="AM2733" s="141"/>
      <c r="AN2733" s="141" t="s">
        <v>8</v>
      </c>
      <c r="AO2733" s="139"/>
      <c r="AP2733" s="139" t="s">
        <v>11</v>
      </c>
      <c r="AQ2733" s="139"/>
      <c r="AR2733" s="381"/>
      <c r="AS2733" s="139" t="s">
        <v>4075</v>
      </c>
      <c r="AT2733" s="141" t="s">
        <v>1404</v>
      </c>
      <c r="AU2733" s="141">
        <v>300</v>
      </c>
      <c r="AV2733" s="383"/>
      <c r="AW2733" s="385"/>
      <c r="AX2733" s="139" t="s">
        <v>84</v>
      </c>
      <c r="AY2733" t="s">
        <v>19418</v>
      </c>
      <c r="BA2733" s="381"/>
      <c r="BB2733" s="139" t="s">
        <v>17</v>
      </c>
      <c r="BC2733" s="166"/>
      <c r="BD2733" s="166"/>
      <c r="BE2733" s="166"/>
      <c r="BF2733" s="166"/>
      <c r="BG2733" s="166"/>
      <c r="BH2733" s="308"/>
      <c r="BI2733" s="308"/>
      <c r="BJ2733" s="141" t="s">
        <v>26</v>
      </c>
      <c r="BK2733" s="141" t="s">
        <v>26</v>
      </c>
      <c r="BL2733" s="141"/>
      <c r="BM2733" s="141"/>
      <c r="BN2733" s="139" t="s">
        <v>4075</v>
      </c>
      <c r="BQ2733" s="141"/>
      <c r="BV2733" s="141"/>
      <c r="BX2733" s="141"/>
      <c r="BY2733" s="141"/>
      <c r="BZ2733" s="141"/>
      <c r="CA2733" s="141"/>
      <c r="CB2733" s="141"/>
      <c r="CC2733" s="141"/>
      <c r="CD2733" s="141"/>
      <c r="CE2733" s="141"/>
      <c r="CF2733" s="141"/>
      <c r="CG2733" s="141"/>
    </row>
    <row r="2734" spans="1:85" x14ac:dyDescent="0.35">
      <c r="A2734" s="155" t="s">
        <v>20170</v>
      </c>
      <c r="B2734" s="139" t="s">
        <v>4075</v>
      </c>
      <c r="C2734" s="18">
        <v>43962</v>
      </c>
      <c r="D2734" s="144">
        <v>0.99791666666666667</v>
      </c>
      <c r="E2734" s="141" t="s">
        <v>13286</v>
      </c>
      <c r="F2734" s="141">
        <v>2</v>
      </c>
      <c r="G2734" s="141" t="s">
        <v>4009</v>
      </c>
      <c r="H2734" s="141">
        <v>2020</v>
      </c>
      <c r="I2734" s="18"/>
      <c r="J2734" s="144"/>
      <c r="K2734" s="378"/>
      <c r="L2734" s="139" t="s">
        <v>4075</v>
      </c>
      <c r="M2734" s="141" t="s">
        <v>28</v>
      </c>
      <c r="N2734" s="248"/>
      <c r="O2734" s="141" t="s">
        <v>25</v>
      </c>
      <c r="P2734" s="141" t="s">
        <v>25</v>
      </c>
      <c r="Q2734" s="141"/>
      <c r="R2734" s="141"/>
      <c r="S2734" s="141"/>
      <c r="T2734" s="141" t="s">
        <v>20171</v>
      </c>
      <c r="U2734" s="141"/>
      <c r="V2734" s="141"/>
      <c r="W2734" s="139" t="s">
        <v>4075</v>
      </c>
      <c r="X2734" s="141" t="s">
        <v>25</v>
      </c>
      <c r="Y2734" s="141" t="s">
        <v>27</v>
      </c>
      <c r="Z2734" s="141"/>
      <c r="AA2734" s="141" t="s">
        <v>34</v>
      </c>
      <c r="AB2734" s="141"/>
      <c r="AC2734" s="139" t="s">
        <v>6</v>
      </c>
      <c r="AD2734" s="380"/>
      <c r="AE2734" s="139" t="s">
        <v>6</v>
      </c>
      <c r="AF2734" s="139" t="s">
        <v>13087</v>
      </c>
      <c r="AG2734" s="139" t="s">
        <v>6</v>
      </c>
      <c r="AH2734" s="139"/>
      <c r="AI2734" s="139"/>
      <c r="AJ2734" s="139"/>
      <c r="AK2734" s="139"/>
      <c r="AL2734" s="139"/>
      <c r="AM2734" s="141"/>
      <c r="AN2734" s="141"/>
      <c r="AO2734" s="139"/>
      <c r="AP2734" s="139" t="s">
        <v>3687</v>
      </c>
      <c r="AQ2734" s="139"/>
      <c r="AR2734" s="381"/>
      <c r="AS2734" s="139" t="s">
        <v>4075</v>
      </c>
      <c r="AT2734" s="141" t="s">
        <v>1404</v>
      </c>
      <c r="AU2734" s="141"/>
      <c r="AV2734" s="383"/>
      <c r="AW2734" s="385"/>
      <c r="AX2734" s="139" t="s">
        <v>209</v>
      </c>
      <c r="AY2734" t="s">
        <v>19419</v>
      </c>
      <c r="BA2734" s="381"/>
      <c r="BB2734" s="139" t="s">
        <v>17</v>
      </c>
      <c r="BC2734" s="166"/>
      <c r="BD2734" s="166"/>
      <c r="BE2734" s="166"/>
      <c r="BF2734" s="166"/>
      <c r="BG2734" s="166"/>
      <c r="BH2734" s="308"/>
      <c r="BI2734" s="308"/>
      <c r="BJ2734" s="141" t="s">
        <v>26</v>
      </c>
      <c r="BK2734" s="141" t="s">
        <v>26</v>
      </c>
      <c r="BL2734" s="141"/>
      <c r="BM2734" s="141"/>
      <c r="BN2734" s="139" t="s">
        <v>4075</v>
      </c>
      <c r="BQ2734" s="141"/>
      <c r="BV2734" s="141"/>
      <c r="BX2734" s="141"/>
      <c r="BY2734" s="141"/>
      <c r="BZ2734" s="141"/>
      <c r="CA2734" s="141"/>
      <c r="CB2734" s="141"/>
      <c r="CC2734" s="141"/>
      <c r="CD2734" s="141"/>
      <c r="CE2734" s="141"/>
      <c r="CF2734" s="141"/>
      <c r="CG2734" s="141"/>
    </row>
    <row r="2735" spans="1:85" x14ac:dyDescent="0.35">
      <c r="A2735" s="155" t="s">
        <v>5300</v>
      </c>
      <c r="B2735" s="139" t="s">
        <v>4075</v>
      </c>
      <c r="C2735" s="18">
        <v>43962</v>
      </c>
      <c r="D2735" s="144">
        <v>0.6958333333333333</v>
      </c>
      <c r="E2735" s="141" t="s">
        <v>13286</v>
      </c>
      <c r="F2735" s="141">
        <v>2</v>
      </c>
      <c r="G2735" s="141" t="s">
        <v>4009</v>
      </c>
      <c r="H2735" s="141">
        <v>2020</v>
      </c>
      <c r="I2735" s="18">
        <v>43962</v>
      </c>
      <c r="J2735" s="144">
        <v>0.6958333333333333</v>
      </c>
      <c r="K2735" s="378"/>
      <c r="L2735" s="139" t="s">
        <v>4075</v>
      </c>
      <c r="M2735" s="141" t="s">
        <v>28</v>
      </c>
      <c r="N2735" s="248"/>
      <c r="O2735" s="141" t="s">
        <v>26</v>
      </c>
      <c r="P2735" s="141" t="s">
        <v>26</v>
      </c>
      <c r="Q2735" s="141" t="s">
        <v>5301</v>
      </c>
      <c r="R2735" s="141" t="s">
        <v>5302</v>
      </c>
      <c r="S2735" s="141"/>
      <c r="T2735" s="141" t="s">
        <v>14004</v>
      </c>
      <c r="U2735" s="141">
        <v>119016988</v>
      </c>
      <c r="V2735" s="141"/>
      <c r="W2735" s="139" t="s">
        <v>4075</v>
      </c>
      <c r="X2735" s="141" t="s">
        <v>25</v>
      </c>
      <c r="Y2735" s="141" t="s">
        <v>27</v>
      </c>
      <c r="Z2735" s="141"/>
      <c r="AA2735" s="141" t="s">
        <v>34</v>
      </c>
      <c r="AB2735" s="141" t="s">
        <v>34</v>
      </c>
      <c r="AC2735" s="139" t="s">
        <v>18047</v>
      </c>
      <c r="AD2735" s="380"/>
      <c r="AE2735" s="139" t="s">
        <v>103</v>
      </c>
      <c r="AF2735" s="139" t="s">
        <v>13075</v>
      </c>
      <c r="AG2735" s="139" t="s">
        <v>103</v>
      </c>
      <c r="AH2735" s="139" t="s">
        <v>1380</v>
      </c>
      <c r="AI2735" s="139" t="s">
        <v>7340</v>
      </c>
      <c r="AJ2735" s="139"/>
      <c r="AK2735" s="139" t="s">
        <v>7340</v>
      </c>
      <c r="AL2735" s="139" t="s">
        <v>1563</v>
      </c>
      <c r="AM2735" s="141"/>
      <c r="AN2735" s="141" t="s">
        <v>8</v>
      </c>
      <c r="AO2735" s="139"/>
      <c r="AP2735" s="139" t="s">
        <v>1563</v>
      </c>
      <c r="AQ2735" s="139" t="s">
        <v>1408</v>
      </c>
      <c r="AR2735" s="381"/>
      <c r="AS2735" s="139" t="s">
        <v>4075</v>
      </c>
      <c r="AT2735" s="141" t="s">
        <v>1404</v>
      </c>
      <c r="AU2735" s="141"/>
      <c r="AV2735" s="383"/>
      <c r="AW2735" s="385"/>
      <c r="AX2735" s="139" t="s">
        <v>202</v>
      </c>
      <c r="AY2735" t="s">
        <v>19121</v>
      </c>
      <c r="BA2735" s="381"/>
      <c r="BB2735" s="139" t="s">
        <v>1450</v>
      </c>
      <c r="BC2735" s="166"/>
      <c r="BD2735" s="166"/>
      <c r="BE2735" s="166"/>
      <c r="BF2735" s="166"/>
      <c r="BG2735" s="166"/>
      <c r="BH2735" s="308"/>
      <c r="BI2735" s="308"/>
      <c r="BJ2735" s="141" t="s">
        <v>26</v>
      </c>
      <c r="BK2735" s="141" t="s">
        <v>26</v>
      </c>
      <c r="BL2735" s="141"/>
      <c r="BM2735" s="141"/>
      <c r="BN2735" s="139" t="s">
        <v>4075</v>
      </c>
      <c r="BQ2735" s="141"/>
      <c r="BV2735" s="141"/>
      <c r="BX2735" s="141"/>
      <c r="BY2735" s="141"/>
      <c r="BZ2735" s="141"/>
      <c r="CA2735" s="141"/>
      <c r="CB2735" s="141"/>
      <c r="CC2735" s="141"/>
      <c r="CD2735" s="141"/>
      <c r="CE2735" s="141"/>
      <c r="CF2735" s="141"/>
      <c r="CG2735" s="141"/>
    </row>
    <row r="2736" spans="1:85" x14ac:dyDescent="0.35">
      <c r="A2736" s="155" t="s">
        <v>5297</v>
      </c>
      <c r="B2736" s="139" t="s">
        <v>4075</v>
      </c>
      <c r="C2736" s="18">
        <v>43962</v>
      </c>
      <c r="D2736" s="144">
        <v>0.34861111111111109</v>
      </c>
      <c r="E2736" s="141" t="s">
        <v>13286</v>
      </c>
      <c r="F2736" s="141">
        <v>2</v>
      </c>
      <c r="G2736" s="141" t="s">
        <v>4009</v>
      </c>
      <c r="H2736" s="141">
        <v>2020</v>
      </c>
      <c r="I2736" s="18">
        <v>43962</v>
      </c>
      <c r="J2736" s="144">
        <v>0.34097222222222223</v>
      </c>
      <c r="K2736" s="378"/>
      <c r="L2736" s="139" t="s">
        <v>4075</v>
      </c>
      <c r="M2736" s="141" t="s">
        <v>28</v>
      </c>
      <c r="N2736" s="248"/>
      <c r="O2736" s="141" t="s">
        <v>26</v>
      </c>
      <c r="P2736" s="141" t="s">
        <v>26</v>
      </c>
      <c r="Q2736" s="141" t="s">
        <v>5298</v>
      </c>
      <c r="R2736" s="141" t="s">
        <v>5299</v>
      </c>
      <c r="S2736" s="141"/>
      <c r="T2736" s="141" t="s">
        <v>14003</v>
      </c>
      <c r="U2736" s="141">
        <v>119015133</v>
      </c>
      <c r="V2736" s="141"/>
      <c r="W2736" s="139" t="s">
        <v>4075</v>
      </c>
      <c r="X2736" s="141" t="s">
        <v>25</v>
      </c>
      <c r="Y2736" s="141" t="s">
        <v>27</v>
      </c>
      <c r="Z2736" s="141"/>
      <c r="AA2736" s="141" t="s">
        <v>34</v>
      </c>
      <c r="AB2736" s="141" t="s">
        <v>34</v>
      </c>
      <c r="AC2736" s="139" t="s">
        <v>18047</v>
      </c>
      <c r="AD2736" s="380"/>
      <c r="AE2736" s="139" t="s">
        <v>102</v>
      </c>
      <c r="AF2736" s="139" t="s">
        <v>13068</v>
      </c>
      <c r="AG2736" s="139" t="s">
        <v>102</v>
      </c>
      <c r="AH2736" s="139" t="s">
        <v>1378</v>
      </c>
      <c r="AI2736" s="139" t="s">
        <v>1398</v>
      </c>
      <c r="AJ2736" s="139" t="s">
        <v>1563</v>
      </c>
      <c r="AK2736" s="139"/>
      <c r="AL2736" s="139"/>
      <c r="AM2736" s="141"/>
      <c r="AN2736" s="141" t="s">
        <v>8</v>
      </c>
      <c r="AO2736" s="139"/>
      <c r="AP2736" s="139" t="s">
        <v>1563</v>
      </c>
      <c r="AQ2736" s="139"/>
      <c r="AR2736" s="381"/>
      <c r="AS2736" s="139" t="s">
        <v>4075</v>
      </c>
      <c r="AT2736" s="141" t="s">
        <v>1404</v>
      </c>
      <c r="AU2736" s="141"/>
      <c r="AV2736" s="383"/>
      <c r="AW2736" s="385"/>
      <c r="AX2736" s="139" t="s">
        <v>209</v>
      </c>
      <c r="AY2736" t="s">
        <v>19419</v>
      </c>
      <c r="BA2736" s="381"/>
      <c r="BB2736" s="139" t="s">
        <v>17</v>
      </c>
      <c r="BC2736" s="166"/>
      <c r="BD2736" s="166"/>
      <c r="BE2736" s="166"/>
      <c r="BF2736" s="166"/>
      <c r="BG2736" s="166"/>
      <c r="BH2736" s="308"/>
      <c r="BI2736" s="308"/>
      <c r="BJ2736" s="141" t="s">
        <v>26</v>
      </c>
      <c r="BK2736" s="141" t="s">
        <v>26</v>
      </c>
      <c r="BL2736" s="141"/>
      <c r="BM2736" s="141"/>
      <c r="BN2736" s="139" t="s">
        <v>4075</v>
      </c>
      <c r="BQ2736" s="141"/>
      <c r="BV2736" s="141"/>
      <c r="BX2736" s="141"/>
      <c r="BY2736" s="141"/>
      <c r="BZ2736" s="141"/>
      <c r="CA2736" s="141"/>
      <c r="CB2736" s="141"/>
      <c r="CC2736" s="141"/>
      <c r="CD2736" s="141"/>
      <c r="CE2736" s="141"/>
      <c r="CF2736" s="141"/>
      <c r="CG2736" s="141"/>
    </row>
    <row r="2737" spans="1:85" x14ac:dyDescent="0.35">
      <c r="A2737" s="155" t="s">
        <v>5294</v>
      </c>
      <c r="B2737" s="139" t="s">
        <v>4075</v>
      </c>
      <c r="C2737" s="18">
        <v>43963</v>
      </c>
      <c r="D2737" s="144">
        <v>0.5395833333333333</v>
      </c>
      <c r="E2737" s="141" t="s">
        <v>13286</v>
      </c>
      <c r="F2737" s="141">
        <v>2</v>
      </c>
      <c r="G2737" s="141" t="s">
        <v>4009</v>
      </c>
      <c r="H2737" s="141">
        <v>2020</v>
      </c>
      <c r="I2737" s="18">
        <v>43963</v>
      </c>
      <c r="J2737" s="144">
        <v>0.53402777777777777</v>
      </c>
      <c r="K2737" s="378"/>
      <c r="L2737" s="139" t="s">
        <v>4075</v>
      </c>
      <c r="M2737" s="141" t="s">
        <v>28</v>
      </c>
      <c r="N2737" s="248"/>
      <c r="O2737" s="141" t="s">
        <v>26</v>
      </c>
      <c r="P2737" s="141" t="s">
        <v>26</v>
      </c>
      <c r="Q2737" s="141" t="s">
        <v>5295</v>
      </c>
      <c r="R2737" s="141" t="s">
        <v>5296</v>
      </c>
      <c r="S2737" s="141"/>
      <c r="T2737" s="141" t="s">
        <v>14006</v>
      </c>
      <c r="U2737" s="141">
        <v>119020631</v>
      </c>
      <c r="V2737" s="141"/>
      <c r="W2737" s="139" t="s">
        <v>4075</v>
      </c>
      <c r="X2737" s="141" t="s">
        <v>25</v>
      </c>
      <c r="Y2737" s="141" t="s">
        <v>27</v>
      </c>
      <c r="Z2737" s="141"/>
      <c r="AA2737" s="141" t="s">
        <v>34</v>
      </c>
      <c r="AB2737" s="141" t="s">
        <v>34</v>
      </c>
      <c r="AC2737" s="139" t="s">
        <v>18047</v>
      </c>
      <c r="AD2737" s="380"/>
      <c r="AE2737" s="139" t="s">
        <v>103</v>
      </c>
      <c r="AF2737" s="139" t="s">
        <v>13075</v>
      </c>
      <c r="AG2737" s="139" t="s">
        <v>103</v>
      </c>
      <c r="AH2737" s="139" t="s">
        <v>1380</v>
      </c>
      <c r="AI2737" s="139" t="s">
        <v>7340</v>
      </c>
      <c r="AJ2737" s="139"/>
      <c r="AK2737" s="139" t="s">
        <v>7340</v>
      </c>
      <c r="AL2737" s="139" t="s">
        <v>1563</v>
      </c>
      <c r="AM2737" s="141"/>
      <c r="AN2737" s="141" t="s">
        <v>8</v>
      </c>
      <c r="AO2737" s="139"/>
      <c r="AP2737" s="139" t="s">
        <v>1563</v>
      </c>
      <c r="AQ2737" s="139"/>
      <c r="AR2737" s="381"/>
      <c r="AS2737" s="139" t="s">
        <v>4075</v>
      </c>
      <c r="AT2737" s="141" t="s">
        <v>1404</v>
      </c>
      <c r="AU2737" s="141"/>
      <c r="AV2737" s="383"/>
      <c r="AW2737" s="385"/>
      <c r="AX2737" s="139" t="s">
        <v>197</v>
      </c>
      <c r="AY2737" t="s">
        <v>19420</v>
      </c>
      <c r="BA2737" s="381"/>
      <c r="BB2737" s="139" t="s">
        <v>1444</v>
      </c>
      <c r="BC2737" s="166"/>
      <c r="BD2737" s="166"/>
      <c r="BE2737" s="166"/>
      <c r="BF2737" s="166"/>
      <c r="BG2737" s="166"/>
      <c r="BH2737" s="308"/>
      <c r="BI2737" s="308"/>
      <c r="BJ2737" s="141" t="s">
        <v>26</v>
      </c>
      <c r="BK2737" s="141" t="s">
        <v>26</v>
      </c>
      <c r="BL2737" s="141"/>
      <c r="BM2737" s="141"/>
      <c r="BN2737" s="139" t="s">
        <v>4075</v>
      </c>
      <c r="BQ2737" s="141"/>
      <c r="BV2737" s="141"/>
      <c r="BX2737" s="141"/>
      <c r="BY2737" s="141"/>
      <c r="BZ2737" s="141"/>
      <c r="CA2737" s="141"/>
      <c r="CB2737" s="141"/>
      <c r="CC2737" s="141"/>
      <c r="CD2737" s="141"/>
      <c r="CE2737" s="141"/>
      <c r="CF2737" s="141"/>
      <c r="CG2737" s="141"/>
    </row>
    <row r="2738" spans="1:85" x14ac:dyDescent="0.35">
      <c r="A2738" s="155" t="s">
        <v>5291</v>
      </c>
      <c r="B2738" s="139" t="s">
        <v>4075</v>
      </c>
      <c r="C2738" s="18">
        <v>43963</v>
      </c>
      <c r="D2738" s="144">
        <v>0.32569444444444445</v>
      </c>
      <c r="E2738" s="141" t="s">
        <v>13286</v>
      </c>
      <c r="F2738" s="141">
        <v>2</v>
      </c>
      <c r="G2738" s="141" t="s">
        <v>4009</v>
      </c>
      <c r="H2738" s="141">
        <v>2020</v>
      </c>
      <c r="I2738" s="18">
        <v>43963</v>
      </c>
      <c r="J2738" s="144">
        <v>0.23402777777777778</v>
      </c>
      <c r="K2738" s="378"/>
      <c r="L2738" s="139" t="s">
        <v>4075</v>
      </c>
      <c r="M2738" s="141" t="s">
        <v>28</v>
      </c>
      <c r="N2738" s="248"/>
      <c r="O2738" s="141" t="s">
        <v>25</v>
      </c>
      <c r="P2738" s="141" t="s">
        <v>26</v>
      </c>
      <c r="Q2738" s="141" t="s">
        <v>5292</v>
      </c>
      <c r="R2738" s="141" t="s">
        <v>5293</v>
      </c>
      <c r="S2738" s="141"/>
      <c r="T2738" s="141" t="s">
        <v>14005</v>
      </c>
      <c r="U2738" s="141">
        <v>119018987</v>
      </c>
      <c r="V2738" s="141"/>
      <c r="W2738" s="139" t="s">
        <v>4075</v>
      </c>
      <c r="X2738" s="141" t="s">
        <v>25</v>
      </c>
      <c r="Y2738" s="141" t="s">
        <v>27</v>
      </c>
      <c r="Z2738" s="141"/>
      <c r="AA2738" s="141" t="s">
        <v>34</v>
      </c>
      <c r="AB2738" s="141" t="s">
        <v>34</v>
      </c>
      <c r="AC2738" s="139" t="s">
        <v>18047</v>
      </c>
      <c r="AD2738" s="380"/>
      <c r="AE2738" s="139" t="s">
        <v>4</v>
      </c>
      <c r="AF2738" s="139" t="s">
        <v>13073</v>
      </c>
      <c r="AG2738" s="139" t="s">
        <v>4</v>
      </c>
      <c r="AH2738" s="139" t="s">
        <v>1380</v>
      </c>
      <c r="AI2738" s="139" t="s">
        <v>15678</v>
      </c>
      <c r="AJ2738" s="139"/>
      <c r="AK2738" s="139" t="s">
        <v>15678</v>
      </c>
      <c r="AL2738" s="139" t="s">
        <v>1563</v>
      </c>
      <c r="AM2738" s="141"/>
      <c r="AN2738" s="141" t="s">
        <v>8</v>
      </c>
      <c r="AO2738" s="139"/>
      <c r="AP2738" s="139" t="s">
        <v>1563</v>
      </c>
      <c r="AQ2738" s="139" t="s">
        <v>1563</v>
      </c>
      <c r="AR2738" s="381"/>
      <c r="AS2738" s="139" t="s">
        <v>4075</v>
      </c>
      <c r="AT2738" s="141" t="s">
        <v>43</v>
      </c>
      <c r="AU2738" s="141">
        <v>518</v>
      </c>
      <c r="AV2738" s="383"/>
      <c r="AW2738" s="385"/>
      <c r="AX2738" s="139" t="s">
        <v>209</v>
      </c>
      <c r="AY2738" t="s">
        <v>18242</v>
      </c>
      <c r="BA2738" s="381"/>
      <c r="BB2738" s="139" t="s">
        <v>1452</v>
      </c>
      <c r="BC2738" s="166"/>
      <c r="BD2738" s="166"/>
      <c r="BE2738" s="166"/>
      <c r="BF2738" s="166"/>
      <c r="BG2738" s="166"/>
      <c r="BH2738" s="308"/>
      <c r="BI2738" s="308"/>
      <c r="BJ2738" s="141" t="s">
        <v>26</v>
      </c>
      <c r="BK2738" s="141" t="s">
        <v>26</v>
      </c>
      <c r="BL2738" s="141"/>
      <c r="BM2738" s="141"/>
      <c r="BN2738" s="139" t="s">
        <v>4075</v>
      </c>
      <c r="BQ2738" s="141" t="s">
        <v>16068</v>
      </c>
      <c r="BR2738" s="135" t="s">
        <v>15685</v>
      </c>
      <c r="BT2738" s="135" t="s">
        <v>15351</v>
      </c>
      <c r="BU2738" s="135" t="s">
        <v>15374</v>
      </c>
      <c r="BV2738" s="141" t="s">
        <v>15348</v>
      </c>
      <c r="BW2738" s="135" t="s">
        <v>13264</v>
      </c>
      <c r="BX2738" s="141" t="s">
        <v>15681</v>
      </c>
      <c r="BY2738" s="141" t="s">
        <v>12</v>
      </c>
      <c r="BZ2738" s="141" t="s">
        <v>26</v>
      </c>
      <c r="CA2738" s="141" t="s">
        <v>1848</v>
      </c>
      <c r="CB2738" s="141"/>
      <c r="CC2738" s="141" t="s">
        <v>15686</v>
      </c>
      <c r="CD2738" s="141" t="s">
        <v>15687</v>
      </c>
      <c r="CE2738" s="141" t="s">
        <v>15452</v>
      </c>
      <c r="CF2738" s="141" t="s">
        <v>15451</v>
      </c>
      <c r="CG2738" s="141" t="s">
        <v>1848</v>
      </c>
    </row>
    <row r="2739" spans="1:85" x14ac:dyDescent="0.35">
      <c r="A2739" s="155" t="s">
        <v>5288</v>
      </c>
      <c r="B2739" s="139" t="s">
        <v>4075</v>
      </c>
      <c r="C2739" s="18">
        <v>43965</v>
      </c>
      <c r="D2739" s="144">
        <v>0.28541666666666665</v>
      </c>
      <c r="E2739" s="141" t="s">
        <v>13286</v>
      </c>
      <c r="F2739" s="141">
        <v>2</v>
      </c>
      <c r="G2739" s="141" t="s">
        <v>4009</v>
      </c>
      <c r="H2739" s="141">
        <v>2020</v>
      </c>
      <c r="I2739" s="18">
        <v>43965</v>
      </c>
      <c r="J2739" s="144">
        <v>0.27777777777777779</v>
      </c>
      <c r="K2739" s="378"/>
      <c r="L2739" s="139" t="s">
        <v>4075</v>
      </c>
      <c r="M2739" s="141" t="s">
        <v>28</v>
      </c>
      <c r="N2739" s="248"/>
      <c r="O2739" s="141" t="s">
        <v>26</v>
      </c>
      <c r="P2739" s="141" t="s">
        <v>26</v>
      </c>
      <c r="Q2739" s="141" t="s">
        <v>5289</v>
      </c>
      <c r="R2739" s="141" t="s">
        <v>5290</v>
      </c>
      <c r="S2739" s="141"/>
      <c r="T2739" s="141" t="s">
        <v>14008</v>
      </c>
      <c r="U2739" s="141"/>
      <c r="V2739" s="141"/>
      <c r="W2739" s="139" t="s">
        <v>4075</v>
      </c>
      <c r="X2739" s="141" t="s">
        <v>25</v>
      </c>
      <c r="Y2739" s="141" t="s">
        <v>27</v>
      </c>
      <c r="Z2739" s="141"/>
      <c r="AA2739" s="141" t="s">
        <v>34</v>
      </c>
      <c r="AB2739" s="141" t="s">
        <v>34</v>
      </c>
      <c r="AC2739" s="139" t="s">
        <v>18048</v>
      </c>
      <c r="AD2739" s="380"/>
      <c r="AE2739" s="139" t="s">
        <v>1628</v>
      </c>
      <c r="AF2739" s="139" t="s">
        <v>13079</v>
      </c>
      <c r="AG2739" s="139" t="s">
        <v>4502</v>
      </c>
      <c r="AH2739" s="139" t="s">
        <v>1380</v>
      </c>
      <c r="AI2739" s="139" t="s">
        <v>4502</v>
      </c>
      <c r="AJ2739" s="139"/>
      <c r="AK2739" s="139" t="s">
        <v>4502</v>
      </c>
      <c r="AL2739" s="139" t="s">
        <v>95</v>
      </c>
      <c r="AM2739" s="141"/>
      <c r="AN2739" s="141" t="s">
        <v>8</v>
      </c>
      <c r="AO2739" s="139"/>
      <c r="AP2739" s="139" t="s">
        <v>95</v>
      </c>
      <c r="AQ2739" s="139" t="s">
        <v>95</v>
      </c>
      <c r="AR2739" s="381"/>
      <c r="AS2739" s="139" t="s">
        <v>4075</v>
      </c>
      <c r="AT2739" s="141" t="s">
        <v>1404</v>
      </c>
      <c r="AU2739" s="141"/>
      <c r="AV2739" s="383"/>
      <c r="AW2739" s="385"/>
      <c r="AX2739" s="139" t="s">
        <v>54</v>
      </c>
      <c r="AY2739" t="s">
        <v>19421</v>
      </c>
      <c r="BA2739" s="381"/>
      <c r="BB2739" s="139" t="s">
        <v>1450</v>
      </c>
      <c r="BC2739" s="166">
        <v>10</v>
      </c>
      <c r="BD2739" s="166">
        <v>0</v>
      </c>
      <c r="BE2739" s="166">
        <v>0</v>
      </c>
      <c r="BF2739" s="166">
        <v>0</v>
      </c>
      <c r="BG2739" s="166">
        <v>0</v>
      </c>
      <c r="BH2739" s="308"/>
      <c r="BI2739" s="308"/>
      <c r="BJ2739" s="141" t="s">
        <v>26</v>
      </c>
      <c r="BK2739" s="141" t="s">
        <v>26</v>
      </c>
      <c r="BL2739" s="141"/>
      <c r="BM2739" s="141"/>
      <c r="BN2739" s="139" t="s">
        <v>4075</v>
      </c>
      <c r="BQ2739" s="141"/>
      <c r="BV2739" s="141"/>
      <c r="BX2739" s="141"/>
      <c r="BY2739" s="141"/>
      <c r="BZ2739" s="141"/>
      <c r="CA2739" s="141"/>
      <c r="CB2739" s="141"/>
      <c r="CC2739" s="141"/>
      <c r="CD2739" s="141"/>
      <c r="CE2739" s="141"/>
      <c r="CF2739" s="141"/>
      <c r="CG2739" s="141"/>
    </row>
    <row r="2740" spans="1:85" x14ac:dyDescent="0.35">
      <c r="A2740" s="155" t="s">
        <v>5285</v>
      </c>
      <c r="B2740" s="139" t="s">
        <v>4075</v>
      </c>
      <c r="C2740" s="18">
        <v>43965</v>
      </c>
      <c r="D2740" s="144">
        <v>0.18819444444444444</v>
      </c>
      <c r="E2740" s="141" t="s">
        <v>13286</v>
      </c>
      <c r="F2740" s="141">
        <v>2</v>
      </c>
      <c r="G2740" s="141" t="s">
        <v>4009</v>
      </c>
      <c r="H2740" s="141">
        <v>2020</v>
      </c>
      <c r="I2740" s="18">
        <v>43965</v>
      </c>
      <c r="J2740" s="144">
        <v>0.16597222222222222</v>
      </c>
      <c r="K2740" s="378"/>
      <c r="L2740" s="139" t="s">
        <v>4075</v>
      </c>
      <c r="M2740" s="141" t="s">
        <v>28</v>
      </c>
      <c r="N2740" s="248"/>
      <c r="O2740" s="141" t="s">
        <v>26</v>
      </c>
      <c r="P2740" s="141" t="s">
        <v>26</v>
      </c>
      <c r="Q2740" s="141" t="s">
        <v>5286</v>
      </c>
      <c r="R2740" s="141" t="s">
        <v>5287</v>
      </c>
      <c r="S2740" s="141"/>
      <c r="T2740" s="141" t="s">
        <v>14009</v>
      </c>
      <c r="U2740" s="141">
        <v>119027228</v>
      </c>
      <c r="V2740" s="141"/>
      <c r="W2740" s="139" t="s">
        <v>4075</v>
      </c>
      <c r="X2740" s="141" t="s">
        <v>25</v>
      </c>
      <c r="Y2740" s="141" t="s">
        <v>27</v>
      </c>
      <c r="Z2740" s="141"/>
      <c r="AA2740" s="141" t="s">
        <v>34</v>
      </c>
      <c r="AB2740" s="141" t="s">
        <v>34</v>
      </c>
      <c r="AC2740" s="139" t="s">
        <v>18047</v>
      </c>
      <c r="AD2740" s="380"/>
      <c r="AE2740" s="139" t="s">
        <v>107</v>
      </c>
      <c r="AF2740" s="139" t="s">
        <v>13076</v>
      </c>
      <c r="AG2740" s="139" t="s">
        <v>4130</v>
      </c>
      <c r="AH2740" s="139" t="s">
        <v>1380</v>
      </c>
      <c r="AI2740" s="139" t="s">
        <v>1518</v>
      </c>
      <c r="AJ2740" s="139"/>
      <c r="AK2740" s="139" t="s">
        <v>1518</v>
      </c>
      <c r="AL2740" s="139" t="s">
        <v>1563</v>
      </c>
      <c r="AM2740" s="141"/>
      <c r="AN2740" s="141" t="s">
        <v>8</v>
      </c>
      <c r="AO2740" s="139"/>
      <c r="AP2740" s="139" t="s">
        <v>1563</v>
      </c>
      <c r="AQ2740" s="139"/>
      <c r="AR2740" s="381"/>
      <c r="AS2740" s="139" t="s">
        <v>4075</v>
      </c>
      <c r="AT2740" s="141" t="s">
        <v>1404</v>
      </c>
      <c r="AU2740" s="141"/>
      <c r="AV2740" s="383"/>
      <c r="AW2740" s="385"/>
      <c r="AX2740" s="139" t="s">
        <v>80</v>
      </c>
      <c r="AY2740" t="s">
        <v>19359</v>
      </c>
      <c r="BA2740" s="381"/>
      <c r="BB2740" s="139" t="s">
        <v>17</v>
      </c>
      <c r="BC2740" s="166"/>
      <c r="BD2740" s="166"/>
      <c r="BE2740" s="166"/>
      <c r="BF2740" s="166"/>
      <c r="BG2740" s="166"/>
      <c r="BH2740" s="308"/>
      <c r="BI2740" s="308"/>
      <c r="BJ2740" s="141" t="s">
        <v>26</v>
      </c>
      <c r="BK2740" s="141" t="s">
        <v>26</v>
      </c>
      <c r="BL2740" s="141"/>
      <c r="BM2740" s="141"/>
      <c r="BN2740" s="139" t="s">
        <v>4075</v>
      </c>
      <c r="BQ2740" s="141"/>
      <c r="BV2740" s="141"/>
      <c r="BX2740" s="141"/>
      <c r="BY2740" s="141"/>
      <c r="BZ2740" s="141"/>
      <c r="CA2740" s="141"/>
      <c r="CB2740" s="141"/>
      <c r="CC2740" s="141"/>
      <c r="CD2740" s="141"/>
      <c r="CE2740" s="141"/>
      <c r="CF2740" s="141"/>
      <c r="CG2740" s="141"/>
    </row>
    <row r="2741" spans="1:85" x14ac:dyDescent="0.35">
      <c r="A2741" s="155" t="s">
        <v>5282</v>
      </c>
      <c r="B2741" s="139" t="s">
        <v>4075</v>
      </c>
      <c r="C2741" s="18">
        <v>43965</v>
      </c>
      <c r="D2741" s="144">
        <v>0.1451388888888889</v>
      </c>
      <c r="E2741" s="141" t="s">
        <v>13286</v>
      </c>
      <c r="F2741" s="141">
        <v>2</v>
      </c>
      <c r="G2741" s="141" t="s">
        <v>4009</v>
      </c>
      <c r="H2741" s="141">
        <v>2020</v>
      </c>
      <c r="I2741" s="18">
        <v>43965</v>
      </c>
      <c r="J2741" s="144">
        <v>0.13402777777777777</v>
      </c>
      <c r="K2741" s="378"/>
      <c r="L2741" s="139" t="s">
        <v>4075</v>
      </c>
      <c r="M2741" s="141" t="s">
        <v>28</v>
      </c>
      <c r="N2741" s="248"/>
      <c r="O2741" s="141" t="s">
        <v>26</v>
      </c>
      <c r="P2741" s="141" t="s">
        <v>26</v>
      </c>
      <c r="Q2741" s="141" t="s">
        <v>5283</v>
      </c>
      <c r="R2741" s="141" t="s">
        <v>5284</v>
      </c>
      <c r="S2741" s="141"/>
      <c r="T2741" s="141" t="s">
        <v>14007</v>
      </c>
      <c r="U2741" s="141">
        <v>119027128</v>
      </c>
      <c r="V2741" s="141"/>
      <c r="W2741" s="139" t="s">
        <v>4075</v>
      </c>
      <c r="X2741" s="141" t="s">
        <v>25</v>
      </c>
      <c r="Y2741" s="141" t="s">
        <v>27</v>
      </c>
      <c r="Z2741" s="141"/>
      <c r="AA2741" s="141" t="s">
        <v>34</v>
      </c>
      <c r="AB2741" s="141" t="s">
        <v>34</v>
      </c>
      <c r="AC2741" s="139" t="s">
        <v>18047</v>
      </c>
      <c r="AD2741" s="380"/>
      <c r="AE2741" s="139" t="s">
        <v>103</v>
      </c>
      <c r="AF2741" s="139" t="s">
        <v>13069</v>
      </c>
      <c r="AG2741" s="139" t="s">
        <v>103</v>
      </c>
      <c r="AH2741" s="139" t="s">
        <v>1380</v>
      </c>
      <c r="AI2741" s="139" t="s">
        <v>7399</v>
      </c>
      <c r="AJ2741" s="139"/>
      <c r="AK2741" s="139" t="s">
        <v>7399</v>
      </c>
      <c r="AL2741" s="139" t="s">
        <v>1563</v>
      </c>
      <c r="AM2741" s="141"/>
      <c r="AN2741" s="141" t="s">
        <v>8</v>
      </c>
      <c r="AO2741" s="139"/>
      <c r="AP2741" s="139" t="s">
        <v>1563</v>
      </c>
      <c r="AQ2741" s="139"/>
      <c r="AR2741" s="381"/>
      <c r="AS2741" s="139" t="s">
        <v>4075</v>
      </c>
      <c r="AT2741" s="141" t="s">
        <v>1404</v>
      </c>
      <c r="AU2741" s="141">
        <v>345</v>
      </c>
      <c r="AV2741" s="383"/>
      <c r="AW2741" s="385"/>
      <c r="AX2741" s="139" t="s">
        <v>172</v>
      </c>
      <c r="AY2741" t="s">
        <v>19354</v>
      </c>
      <c r="BA2741" s="381"/>
      <c r="BB2741" s="139" t="s">
        <v>1450</v>
      </c>
      <c r="BC2741" s="166"/>
      <c r="BD2741" s="166"/>
      <c r="BE2741" s="166"/>
      <c r="BF2741" s="166"/>
      <c r="BG2741" s="166"/>
      <c r="BH2741" s="308"/>
      <c r="BI2741" s="308"/>
      <c r="BJ2741" s="141" t="s">
        <v>26</v>
      </c>
      <c r="BK2741" s="141" t="s">
        <v>26</v>
      </c>
      <c r="BL2741" s="141"/>
      <c r="BM2741" s="141"/>
      <c r="BN2741" s="139" t="s">
        <v>4075</v>
      </c>
      <c r="BQ2741" s="141"/>
      <c r="BV2741" s="141"/>
      <c r="BX2741" s="141"/>
      <c r="BY2741" s="141"/>
      <c r="BZ2741" s="141"/>
      <c r="CA2741" s="141"/>
      <c r="CB2741" s="141"/>
      <c r="CC2741" s="141"/>
      <c r="CD2741" s="141"/>
      <c r="CE2741" s="141"/>
      <c r="CF2741" s="141"/>
      <c r="CG2741" s="141"/>
    </row>
    <row r="2742" spans="1:85" x14ac:dyDescent="0.35">
      <c r="A2742" s="155" t="s">
        <v>5279</v>
      </c>
      <c r="B2742" s="139" t="s">
        <v>4075</v>
      </c>
      <c r="C2742" s="18">
        <v>43967</v>
      </c>
      <c r="D2742" s="144">
        <v>0.24861111111111112</v>
      </c>
      <c r="E2742" s="141" t="s">
        <v>13286</v>
      </c>
      <c r="F2742" s="141">
        <v>2</v>
      </c>
      <c r="G2742" s="141" t="s">
        <v>4009</v>
      </c>
      <c r="H2742" s="141">
        <v>2020</v>
      </c>
      <c r="I2742" s="18">
        <v>43967</v>
      </c>
      <c r="J2742" s="144">
        <v>0.24652777777777779</v>
      </c>
      <c r="K2742" s="378"/>
      <c r="L2742" s="139" t="s">
        <v>4075</v>
      </c>
      <c r="M2742" s="141" t="s">
        <v>28</v>
      </c>
      <c r="N2742" s="248"/>
      <c r="O2742" s="141" t="s">
        <v>26</v>
      </c>
      <c r="P2742" s="141" t="s">
        <v>26</v>
      </c>
      <c r="Q2742" s="141" t="s">
        <v>5280</v>
      </c>
      <c r="R2742" s="141" t="s">
        <v>5281</v>
      </c>
      <c r="S2742" s="141"/>
      <c r="T2742" s="141" t="s">
        <v>14010</v>
      </c>
      <c r="U2742" s="141"/>
      <c r="V2742" s="141"/>
      <c r="W2742" s="139" t="s">
        <v>4075</v>
      </c>
      <c r="X2742" s="141" t="s">
        <v>25</v>
      </c>
      <c r="Y2742" s="141" t="s">
        <v>27</v>
      </c>
      <c r="Z2742" s="141"/>
      <c r="AA2742" s="141" t="s">
        <v>34</v>
      </c>
      <c r="AB2742" s="141" t="s">
        <v>34</v>
      </c>
      <c r="AC2742" s="139" t="s">
        <v>18047</v>
      </c>
      <c r="AD2742" s="380"/>
      <c r="AE2742" s="139" t="s">
        <v>102</v>
      </c>
      <c r="AF2742" s="139" t="s">
        <v>13068</v>
      </c>
      <c r="AG2742" s="139" t="s">
        <v>102</v>
      </c>
      <c r="AH2742" s="139" t="s">
        <v>1378</v>
      </c>
      <c r="AI2742" s="139" t="s">
        <v>1398</v>
      </c>
      <c r="AJ2742" s="139" t="s">
        <v>1563</v>
      </c>
      <c r="AK2742" s="139"/>
      <c r="AL2742" s="139"/>
      <c r="AM2742" s="141"/>
      <c r="AN2742" s="141" t="s">
        <v>8</v>
      </c>
      <c r="AO2742" s="139"/>
      <c r="AP2742" s="139" t="s">
        <v>1563</v>
      </c>
      <c r="AQ2742" s="139"/>
      <c r="AR2742" s="381"/>
      <c r="AS2742" s="139" t="s">
        <v>4075</v>
      </c>
      <c r="AT2742" s="141" t="s">
        <v>1404</v>
      </c>
      <c r="AU2742" s="141"/>
      <c r="AV2742" s="383"/>
      <c r="AW2742" s="385"/>
      <c r="AX2742" s="139" t="s">
        <v>80</v>
      </c>
      <c r="AY2742" t="s">
        <v>18413</v>
      </c>
      <c r="BA2742" s="381"/>
      <c r="BB2742" s="139" t="s">
        <v>17</v>
      </c>
      <c r="BC2742" s="166"/>
      <c r="BD2742" s="166"/>
      <c r="BE2742" s="166"/>
      <c r="BF2742" s="166"/>
      <c r="BG2742" s="166"/>
      <c r="BH2742" s="308"/>
      <c r="BI2742" s="308"/>
      <c r="BJ2742" s="141" t="s">
        <v>26</v>
      </c>
      <c r="BK2742" s="141" t="s">
        <v>26</v>
      </c>
      <c r="BL2742" s="141"/>
      <c r="BM2742" s="141"/>
      <c r="BN2742" s="139" t="s">
        <v>4075</v>
      </c>
      <c r="BQ2742" s="141"/>
      <c r="BV2742" s="141"/>
      <c r="BX2742" s="141"/>
      <c r="BY2742" s="141"/>
      <c r="BZ2742" s="141"/>
      <c r="CA2742" s="141"/>
      <c r="CB2742" s="141"/>
      <c r="CC2742" s="141"/>
      <c r="CD2742" s="141"/>
      <c r="CE2742" s="141"/>
      <c r="CF2742" s="141"/>
      <c r="CG2742" s="141"/>
    </row>
    <row r="2743" spans="1:85" x14ac:dyDescent="0.35">
      <c r="A2743" s="155" t="s">
        <v>5275</v>
      </c>
      <c r="B2743" s="139" t="s">
        <v>4075</v>
      </c>
      <c r="C2743" s="18">
        <v>43968</v>
      </c>
      <c r="D2743" s="144">
        <v>0.63472222222222219</v>
      </c>
      <c r="E2743" s="141" t="s">
        <v>3268</v>
      </c>
      <c r="F2743" s="141">
        <v>2</v>
      </c>
      <c r="G2743" s="141" t="s">
        <v>4009</v>
      </c>
      <c r="H2743" s="141">
        <v>2020</v>
      </c>
      <c r="I2743" s="18">
        <v>43968</v>
      </c>
      <c r="J2743" s="144">
        <v>0.62708333333333333</v>
      </c>
      <c r="K2743" s="378"/>
      <c r="L2743" s="139" t="s">
        <v>4075</v>
      </c>
      <c r="M2743" s="141" t="s">
        <v>28</v>
      </c>
      <c r="N2743" s="248"/>
      <c r="O2743" s="141" t="s">
        <v>26</v>
      </c>
      <c r="P2743" s="141" t="s">
        <v>26</v>
      </c>
      <c r="Q2743" s="141" t="s">
        <v>5276</v>
      </c>
      <c r="R2743" s="141" t="s">
        <v>5277</v>
      </c>
      <c r="S2743" s="141"/>
      <c r="T2743" s="141" t="s">
        <v>14412</v>
      </c>
      <c r="U2743" s="141">
        <v>119037864</v>
      </c>
      <c r="V2743" s="141"/>
      <c r="W2743" s="139" t="s">
        <v>4075</v>
      </c>
      <c r="X2743" s="141" t="s">
        <v>25</v>
      </c>
      <c r="Y2743" s="141" t="s">
        <v>27</v>
      </c>
      <c r="Z2743" s="141"/>
      <c r="AA2743" s="141" t="s">
        <v>34</v>
      </c>
      <c r="AB2743" s="141" t="s">
        <v>34</v>
      </c>
      <c r="AC2743" s="139" t="s">
        <v>18048</v>
      </c>
      <c r="AD2743" s="380"/>
      <c r="AE2743" s="139" t="s">
        <v>109</v>
      </c>
      <c r="AF2743" s="139" t="s">
        <v>13068</v>
      </c>
      <c r="AG2743" s="139" t="s">
        <v>31</v>
      </c>
      <c r="AH2743" s="139" t="s">
        <v>1378</v>
      </c>
      <c r="AI2743" s="139" t="s">
        <v>1398</v>
      </c>
      <c r="AJ2743" s="139"/>
      <c r="AK2743" s="139"/>
      <c r="AL2743" s="139"/>
      <c r="AM2743" s="141"/>
      <c r="AN2743" s="141" t="s">
        <v>8</v>
      </c>
      <c r="AO2743" s="139"/>
      <c r="AP2743" s="139" t="s">
        <v>1563</v>
      </c>
      <c r="AQ2743" s="139"/>
      <c r="AR2743" s="381"/>
      <c r="AS2743" s="139" t="s">
        <v>4075</v>
      </c>
      <c r="AT2743" s="141" t="s">
        <v>1404</v>
      </c>
      <c r="AU2743" s="141"/>
      <c r="AV2743" s="383"/>
      <c r="AW2743" s="385"/>
      <c r="AX2743" s="139" t="s">
        <v>200</v>
      </c>
      <c r="AY2743" t="s">
        <v>18629</v>
      </c>
      <c r="BA2743" s="381"/>
      <c r="BB2743" s="139" t="s">
        <v>17</v>
      </c>
      <c r="BC2743" s="166">
        <v>10</v>
      </c>
      <c r="BD2743" s="166">
        <v>0</v>
      </c>
      <c r="BE2743" s="166">
        <v>0</v>
      </c>
      <c r="BF2743" s="166">
        <v>0</v>
      </c>
      <c r="BG2743" s="166">
        <v>0</v>
      </c>
      <c r="BH2743" s="308" t="s">
        <v>5278</v>
      </c>
      <c r="BI2743" s="308"/>
      <c r="BJ2743" s="141" t="s">
        <v>26</v>
      </c>
      <c r="BK2743" s="141" t="s">
        <v>26</v>
      </c>
      <c r="BL2743" s="141"/>
      <c r="BM2743" s="141"/>
      <c r="BN2743" s="139" t="s">
        <v>4075</v>
      </c>
      <c r="BQ2743" s="141"/>
      <c r="BV2743" s="141"/>
      <c r="BX2743" s="141"/>
      <c r="BY2743" s="141"/>
      <c r="BZ2743" s="141"/>
      <c r="CA2743" s="141"/>
      <c r="CB2743" s="141"/>
      <c r="CC2743" s="141"/>
      <c r="CD2743" s="141"/>
      <c r="CE2743" s="141"/>
      <c r="CF2743" s="141"/>
      <c r="CG2743" s="141"/>
    </row>
    <row r="2744" spans="1:85" x14ac:dyDescent="0.35">
      <c r="A2744" s="155" t="s">
        <v>5271</v>
      </c>
      <c r="B2744" s="139" t="s">
        <v>4075</v>
      </c>
      <c r="C2744" s="18">
        <v>43968</v>
      </c>
      <c r="D2744" s="144">
        <v>0.59097222222222223</v>
      </c>
      <c r="E2744" s="141" t="s">
        <v>3268</v>
      </c>
      <c r="F2744" s="141">
        <v>2</v>
      </c>
      <c r="G2744" s="141" t="s">
        <v>4009</v>
      </c>
      <c r="H2744" s="141">
        <v>2020</v>
      </c>
      <c r="I2744" s="18">
        <v>43968</v>
      </c>
      <c r="J2744" s="144">
        <v>0.58680555555555558</v>
      </c>
      <c r="K2744" s="378"/>
      <c r="L2744" s="139" t="s">
        <v>4075</v>
      </c>
      <c r="M2744" s="141" t="s">
        <v>28</v>
      </c>
      <c r="N2744" s="248"/>
      <c r="O2744" s="141" t="s">
        <v>26</v>
      </c>
      <c r="P2744" s="141" t="s">
        <v>26</v>
      </c>
      <c r="Q2744" s="141" t="s">
        <v>5272</v>
      </c>
      <c r="R2744" s="141" t="s">
        <v>5273</v>
      </c>
      <c r="S2744" s="141"/>
      <c r="T2744" s="141" t="s">
        <v>14011</v>
      </c>
      <c r="U2744" s="141">
        <v>119037823</v>
      </c>
      <c r="V2744" s="141"/>
      <c r="W2744" s="139" t="s">
        <v>4075</v>
      </c>
      <c r="X2744" s="141" t="s">
        <v>25</v>
      </c>
      <c r="Y2744" s="141" t="s">
        <v>27</v>
      </c>
      <c r="Z2744" s="141"/>
      <c r="AA2744" s="141" t="s">
        <v>34</v>
      </c>
      <c r="AB2744" s="141" t="s">
        <v>34</v>
      </c>
      <c r="AC2744" s="139" t="s">
        <v>18047</v>
      </c>
      <c r="AD2744" s="380"/>
      <c r="AE2744" s="139" t="s">
        <v>103</v>
      </c>
      <c r="AF2744" s="139" t="s">
        <v>13075</v>
      </c>
      <c r="AG2744" s="139" t="s">
        <v>103</v>
      </c>
      <c r="AH2744" s="139" t="s">
        <v>1380</v>
      </c>
      <c r="AI2744" s="139" t="s">
        <v>7340</v>
      </c>
      <c r="AJ2744" s="139"/>
      <c r="AK2744" s="139" t="s">
        <v>7340</v>
      </c>
      <c r="AL2744" s="139" t="s">
        <v>1408</v>
      </c>
      <c r="AM2744" s="141"/>
      <c r="AN2744" s="141" t="s">
        <v>8</v>
      </c>
      <c r="AO2744" s="139"/>
      <c r="AP2744" s="139" t="s">
        <v>1408</v>
      </c>
      <c r="AQ2744" s="139" t="s">
        <v>5274</v>
      </c>
      <c r="AR2744" s="381"/>
      <c r="AS2744" s="139" t="s">
        <v>4075</v>
      </c>
      <c r="AT2744" s="141" t="s">
        <v>1404</v>
      </c>
      <c r="AU2744" s="141"/>
      <c r="AV2744" s="383"/>
      <c r="AW2744" s="385"/>
      <c r="AX2744" s="139" t="s">
        <v>49</v>
      </c>
      <c r="AY2744" t="s">
        <v>19422</v>
      </c>
      <c r="BA2744" s="381"/>
      <c r="BB2744" s="139" t="s">
        <v>1444</v>
      </c>
      <c r="BC2744" s="166"/>
      <c r="BD2744" s="166"/>
      <c r="BE2744" s="166"/>
      <c r="BF2744" s="166"/>
      <c r="BG2744" s="166"/>
      <c r="BH2744" s="308"/>
      <c r="BI2744" s="308"/>
      <c r="BJ2744" s="141" t="s">
        <v>26</v>
      </c>
      <c r="BK2744" s="141" t="s">
        <v>26</v>
      </c>
      <c r="BL2744" s="141"/>
      <c r="BM2744" s="141"/>
      <c r="BN2744" s="139" t="s">
        <v>4075</v>
      </c>
      <c r="BQ2744" s="141"/>
      <c r="BV2744" s="141"/>
      <c r="BX2744" s="141"/>
      <c r="BY2744" s="141"/>
      <c r="BZ2744" s="141"/>
      <c r="CA2744" s="141"/>
      <c r="CB2744" s="141"/>
      <c r="CC2744" s="141"/>
      <c r="CD2744" s="141"/>
      <c r="CE2744" s="141"/>
      <c r="CF2744" s="141"/>
      <c r="CG2744" s="141"/>
    </row>
    <row r="2745" spans="1:85" x14ac:dyDescent="0.35">
      <c r="A2745" s="155" t="s">
        <v>5265</v>
      </c>
      <c r="B2745" s="139" t="s">
        <v>4075</v>
      </c>
      <c r="C2745" s="18">
        <v>43971</v>
      </c>
      <c r="D2745" s="144">
        <v>0.77569444444444446</v>
      </c>
      <c r="E2745" s="141" t="s">
        <v>3268</v>
      </c>
      <c r="F2745" s="141">
        <v>2</v>
      </c>
      <c r="G2745" s="141" t="s">
        <v>4009</v>
      </c>
      <c r="H2745" s="141">
        <v>2020</v>
      </c>
      <c r="I2745" s="18">
        <v>43971</v>
      </c>
      <c r="J2745" s="144">
        <v>0.77222222222222225</v>
      </c>
      <c r="K2745" s="378"/>
      <c r="L2745" s="139" t="s">
        <v>4075</v>
      </c>
      <c r="M2745" s="141" t="s">
        <v>28</v>
      </c>
      <c r="N2745" s="248"/>
      <c r="O2745" s="141" t="s">
        <v>26</v>
      </c>
      <c r="P2745" s="141" t="s">
        <v>26</v>
      </c>
      <c r="Q2745" s="141" t="s">
        <v>5266</v>
      </c>
      <c r="R2745" s="141" t="s">
        <v>5267</v>
      </c>
      <c r="S2745" s="141"/>
      <c r="T2745" s="141" t="s">
        <v>14013</v>
      </c>
      <c r="U2745" s="141">
        <v>119050271</v>
      </c>
      <c r="V2745" s="141"/>
      <c r="W2745" s="139" t="s">
        <v>4075</v>
      </c>
      <c r="X2745" s="141" t="s">
        <v>25</v>
      </c>
      <c r="Y2745" s="141" t="s">
        <v>27</v>
      </c>
      <c r="Z2745" s="141"/>
      <c r="AA2745" s="141" t="s">
        <v>34</v>
      </c>
      <c r="AB2745" s="141" t="s">
        <v>34</v>
      </c>
      <c r="AC2745" s="139" t="s">
        <v>18047</v>
      </c>
      <c r="AD2745" s="380"/>
      <c r="AE2745" s="139" t="s">
        <v>107</v>
      </c>
      <c r="AF2745" s="139" t="s">
        <v>13076</v>
      </c>
      <c r="AG2745" s="139" t="s">
        <v>4130</v>
      </c>
      <c r="AH2745" s="139" t="s">
        <v>1380</v>
      </c>
      <c r="AI2745" s="139" t="s">
        <v>1518</v>
      </c>
      <c r="AJ2745" s="139"/>
      <c r="AK2745" s="139" t="s">
        <v>1518</v>
      </c>
      <c r="AL2745" s="139" t="s">
        <v>1563</v>
      </c>
      <c r="AM2745" s="141"/>
      <c r="AN2745" s="141" t="s">
        <v>8</v>
      </c>
      <c r="AO2745" s="139"/>
      <c r="AP2745" s="139" t="s">
        <v>1563</v>
      </c>
      <c r="AQ2745" s="139" t="s">
        <v>1563</v>
      </c>
      <c r="AR2745" s="381"/>
      <c r="AS2745" s="139" t="s">
        <v>4075</v>
      </c>
      <c r="AT2745" s="141" t="s">
        <v>1404</v>
      </c>
      <c r="AU2745" s="141"/>
      <c r="AV2745" s="383"/>
      <c r="AW2745" s="385"/>
      <c r="AX2745" s="139" t="s">
        <v>49</v>
      </c>
      <c r="AY2745" t="s">
        <v>19423</v>
      </c>
      <c r="BA2745" s="381"/>
      <c r="BB2745" s="139" t="s">
        <v>17</v>
      </c>
      <c r="BC2745" s="166"/>
      <c r="BD2745" s="166"/>
      <c r="BE2745" s="166"/>
      <c r="BF2745" s="166"/>
      <c r="BG2745" s="166"/>
      <c r="BH2745" s="308"/>
      <c r="BI2745" s="308"/>
      <c r="BJ2745" s="141" t="s">
        <v>26</v>
      </c>
      <c r="BK2745" s="141" t="s">
        <v>26</v>
      </c>
      <c r="BL2745" s="141"/>
      <c r="BM2745" s="141"/>
      <c r="BN2745" s="139" t="s">
        <v>4075</v>
      </c>
      <c r="BQ2745" s="141"/>
      <c r="BV2745" s="141"/>
      <c r="BX2745" s="141"/>
      <c r="BY2745" s="141"/>
      <c r="BZ2745" s="141"/>
      <c r="CA2745" s="141"/>
      <c r="CB2745" s="141"/>
      <c r="CC2745" s="141"/>
      <c r="CD2745" s="141"/>
      <c r="CE2745" s="141"/>
      <c r="CF2745" s="141"/>
      <c r="CG2745" s="141"/>
    </row>
    <row r="2746" spans="1:85" x14ac:dyDescent="0.35">
      <c r="A2746" s="155" t="s">
        <v>5268</v>
      </c>
      <c r="B2746" s="139" t="s">
        <v>4075</v>
      </c>
      <c r="C2746" s="18">
        <v>43971</v>
      </c>
      <c r="D2746" s="144">
        <v>0.64930555555555558</v>
      </c>
      <c r="E2746" s="141" t="s">
        <v>3268</v>
      </c>
      <c r="F2746" s="141">
        <v>2</v>
      </c>
      <c r="G2746" s="141" t="s">
        <v>4009</v>
      </c>
      <c r="H2746" s="141">
        <v>2020</v>
      </c>
      <c r="I2746" s="18">
        <v>43971</v>
      </c>
      <c r="J2746" s="144">
        <v>0.6479166666666667</v>
      </c>
      <c r="K2746" s="378"/>
      <c r="L2746" s="139" t="s">
        <v>4075</v>
      </c>
      <c r="M2746" s="141" t="s">
        <v>28</v>
      </c>
      <c r="N2746" s="248"/>
      <c r="O2746" s="141" t="s">
        <v>25</v>
      </c>
      <c r="P2746" s="141" t="s">
        <v>26</v>
      </c>
      <c r="Q2746" s="141" t="s">
        <v>13065</v>
      </c>
      <c r="R2746" s="141" t="s">
        <v>5269</v>
      </c>
      <c r="S2746" s="141"/>
      <c r="T2746" s="141" t="s">
        <v>14012</v>
      </c>
      <c r="U2746" s="141">
        <v>119050049</v>
      </c>
      <c r="V2746" s="141"/>
      <c r="W2746" s="139" t="s">
        <v>4075</v>
      </c>
      <c r="X2746" s="141" t="s">
        <v>25</v>
      </c>
      <c r="Y2746" s="141" t="s">
        <v>27</v>
      </c>
      <c r="Z2746" s="141"/>
      <c r="AA2746" s="141" t="s">
        <v>34</v>
      </c>
      <c r="AB2746" s="141" t="s">
        <v>34</v>
      </c>
      <c r="AC2746" s="139" t="s">
        <v>18047</v>
      </c>
      <c r="AD2746" s="380"/>
      <c r="AE2746" s="139" t="s">
        <v>4</v>
      </c>
      <c r="AF2746" s="139" t="s">
        <v>13073</v>
      </c>
      <c r="AG2746" s="139" t="s">
        <v>4</v>
      </c>
      <c r="AH2746" s="139" t="s">
        <v>1380</v>
      </c>
      <c r="AI2746" s="139" t="s">
        <v>15678</v>
      </c>
      <c r="AJ2746" s="139"/>
      <c r="AK2746" s="139" t="s">
        <v>15678</v>
      </c>
      <c r="AL2746" s="139" t="s">
        <v>46</v>
      </c>
      <c r="AM2746" s="141"/>
      <c r="AN2746" s="141" t="s">
        <v>8</v>
      </c>
      <c r="AO2746" s="139"/>
      <c r="AP2746" s="139" t="s">
        <v>46</v>
      </c>
      <c r="AQ2746" s="139" t="s">
        <v>5270</v>
      </c>
      <c r="AR2746" s="381"/>
      <c r="AS2746" s="139" t="s">
        <v>4075</v>
      </c>
      <c r="AT2746" s="141" t="s">
        <v>43</v>
      </c>
      <c r="AU2746" s="141">
        <v>300</v>
      </c>
      <c r="AV2746" s="383"/>
      <c r="AW2746" s="385"/>
      <c r="AX2746" s="139" t="s">
        <v>84</v>
      </c>
      <c r="AY2746" t="s">
        <v>18941</v>
      </c>
      <c r="BA2746" s="381"/>
      <c r="BB2746" s="139" t="s">
        <v>1452</v>
      </c>
      <c r="BC2746" s="166"/>
      <c r="BD2746" s="166"/>
      <c r="BE2746" s="166"/>
      <c r="BF2746" s="166"/>
      <c r="BG2746" s="166"/>
      <c r="BH2746" s="308"/>
      <c r="BI2746" s="308"/>
      <c r="BJ2746" s="141" t="s">
        <v>26</v>
      </c>
      <c r="BK2746" s="141" t="s">
        <v>26</v>
      </c>
      <c r="BL2746" s="141"/>
      <c r="BM2746" s="141"/>
      <c r="BN2746" s="139" t="s">
        <v>4075</v>
      </c>
      <c r="BQ2746" s="141" t="s">
        <v>16069</v>
      </c>
      <c r="BR2746" s="135" t="s">
        <v>15702</v>
      </c>
      <c r="BV2746" s="141"/>
      <c r="BX2746" s="141"/>
      <c r="BY2746" s="141"/>
      <c r="BZ2746" s="141"/>
      <c r="CA2746" s="141"/>
      <c r="CB2746" s="141"/>
      <c r="CC2746" s="141"/>
      <c r="CD2746" s="141"/>
      <c r="CE2746" s="141"/>
      <c r="CF2746" s="141"/>
      <c r="CG2746" s="141"/>
    </row>
    <row r="2747" spans="1:85" x14ac:dyDescent="0.35">
      <c r="A2747" s="155" t="s">
        <v>5263</v>
      </c>
      <c r="B2747" s="139" t="s">
        <v>4075</v>
      </c>
      <c r="C2747" s="18">
        <v>43972</v>
      </c>
      <c r="D2747" s="144">
        <v>0.58263888888888893</v>
      </c>
      <c r="E2747" s="141" t="s">
        <v>3268</v>
      </c>
      <c r="F2747" s="141">
        <v>2</v>
      </c>
      <c r="G2747" s="141" t="s">
        <v>4009</v>
      </c>
      <c r="H2747" s="141">
        <v>2020</v>
      </c>
      <c r="I2747" s="18"/>
      <c r="J2747" s="144"/>
      <c r="K2747" s="378"/>
      <c r="L2747" s="139" t="s">
        <v>4075</v>
      </c>
      <c r="M2747" s="141" t="s">
        <v>28</v>
      </c>
      <c r="N2747" s="248"/>
      <c r="O2747" s="141" t="s">
        <v>25</v>
      </c>
      <c r="P2747" s="141" t="s">
        <v>26</v>
      </c>
      <c r="Q2747" s="141" t="s">
        <v>5264</v>
      </c>
      <c r="R2747" s="141"/>
      <c r="S2747" s="141"/>
      <c r="T2747" s="141" t="s">
        <v>14014</v>
      </c>
      <c r="U2747" s="141">
        <v>119053235</v>
      </c>
      <c r="V2747" s="141"/>
      <c r="W2747" s="139" t="s">
        <v>4075</v>
      </c>
      <c r="X2747" s="141" t="s">
        <v>25</v>
      </c>
      <c r="Y2747" s="141" t="s">
        <v>27</v>
      </c>
      <c r="Z2747" s="141"/>
      <c r="AA2747" s="141" t="s">
        <v>34</v>
      </c>
      <c r="AB2747" s="141"/>
      <c r="AC2747" s="139" t="s">
        <v>18050</v>
      </c>
      <c r="AD2747" s="380"/>
      <c r="AE2747" s="139" t="s">
        <v>102</v>
      </c>
      <c r="AF2747" s="139" t="s">
        <v>13080</v>
      </c>
      <c r="AG2747" s="139" t="s">
        <v>102</v>
      </c>
      <c r="AH2747" s="139" t="s">
        <v>1378</v>
      </c>
      <c r="AI2747" s="139" t="s">
        <v>1400</v>
      </c>
      <c r="AJ2747" s="139" t="s">
        <v>46</v>
      </c>
      <c r="AK2747" s="139"/>
      <c r="AL2747" s="139"/>
      <c r="AM2747" s="141"/>
      <c r="AN2747" s="141" t="s">
        <v>8</v>
      </c>
      <c r="AO2747" s="139"/>
      <c r="AP2747" s="139" t="s">
        <v>46</v>
      </c>
      <c r="AQ2747" s="139"/>
      <c r="AR2747" s="381"/>
      <c r="AS2747" s="139" t="s">
        <v>4075</v>
      </c>
      <c r="AT2747" s="141" t="s">
        <v>1404</v>
      </c>
      <c r="AU2747" s="141"/>
      <c r="AV2747" s="383"/>
      <c r="AW2747" s="385"/>
      <c r="AX2747" s="139" t="s">
        <v>200</v>
      </c>
      <c r="AY2747" t="s">
        <v>19424</v>
      </c>
      <c r="BA2747" s="381"/>
      <c r="BB2747" s="139" t="s">
        <v>17</v>
      </c>
      <c r="BC2747" s="166"/>
      <c r="BD2747" s="166"/>
      <c r="BE2747" s="166"/>
      <c r="BF2747" s="166"/>
      <c r="BG2747" s="166"/>
      <c r="BH2747" s="308"/>
      <c r="BI2747" s="308"/>
      <c r="BJ2747" s="141" t="s">
        <v>26</v>
      </c>
      <c r="BK2747" s="141" t="s">
        <v>26</v>
      </c>
      <c r="BL2747" s="141"/>
      <c r="BM2747" s="141"/>
      <c r="BN2747" s="139" t="s">
        <v>4075</v>
      </c>
      <c r="BQ2747" s="141"/>
      <c r="BV2747" s="141"/>
      <c r="BX2747" s="141"/>
      <c r="BY2747" s="141"/>
      <c r="BZ2747" s="141"/>
      <c r="CA2747" s="141"/>
      <c r="CB2747" s="141"/>
      <c r="CC2747" s="141"/>
      <c r="CD2747" s="141"/>
      <c r="CE2747" s="141"/>
      <c r="CF2747" s="141"/>
      <c r="CG2747" s="141"/>
    </row>
    <row r="2748" spans="1:85" x14ac:dyDescent="0.35">
      <c r="A2748" s="155" t="s">
        <v>5259</v>
      </c>
      <c r="B2748" s="139" t="s">
        <v>4075</v>
      </c>
      <c r="C2748" s="18">
        <v>43973</v>
      </c>
      <c r="D2748" s="144">
        <v>0.76458333333333328</v>
      </c>
      <c r="E2748" s="141" t="s">
        <v>3268</v>
      </c>
      <c r="F2748" s="141">
        <v>2</v>
      </c>
      <c r="G2748" s="141" t="s">
        <v>4009</v>
      </c>
      <c r="H2748" s="141">
        <v>2020</v>
      </c>
      <c r="I2748" s="18">
        <v>43973</v>
      </c>
      <c r="J2748" s="144">
        <v>0.7583333333333333</v>
      </c>
      <c r="K2748" s="378"/>
      <c r="L2748" s="139" t="s">
        <v>4075</v>
      </c>
      <c r="M2748" s="141" t="s">
        <v>28</v>
      </c>
      <c r="N2748" s="248"/>
      <c r="O2748" s="141" t="s">
        <v>26</v>
      </c>
      <c r="P2748" s="141" t="s">
        <v>26</v>
      </c>
      <c r="Q2748" s="141" t="s">
        <v>5260</v>
      </c>
      <c r="R2748" s="141" t="s">
        <v>5261</v>
      </c>
      <c r="S2748" s="141"/>
      <c r="T2748" s="141" t="s">
        <v>14015</v>
      </c>
      <c r="U2748" s="141"/>
      <c r="V2748" s="141"/>
      <c r="W2748" s="139" t="s">
        <v>4075</v>
      </c>
      <c r="X2748" s="141" t="s">
        <v>25</v>
      </c>
      <c r="Y2748" s="141" t="s">
        <v>27</v>
      </c>
      <c r="Z2748" s="141"/>
      <c r="AA2748" s="141" t="s">
        <v>34</v>
      </c>
      <c r="AB2748" s="141" t="s">
        <v>34</v>
      </c>
      <c r="AC2748" s="139" t="s">
        <v>18049</v>
      </c>
      <c r="AD2748" s="380"/>
      <c r="AE2748" s="139" t="s">
        <v>107</v>
      </c>
      <c r="AF2748" s="139" t="s">
        <v>13076</v>
      </c>
      <c r="AG2748" s="139" t="s">
        <v>4130</v>
      </c>
      <c r="AH2748" s="139" t="s">
        <v>1380</v>
      </c>
      <c r="AI2748" s="139" t="s">
        <v>1518</v>
      </c>
      <c r="AJ2748" s="139"/>
      <c r="AK2748" s="139" t="s">
        <v>1518</v>
      </c>
      <c r="AL2748" s="139" t="s">
        <v>1627</v>
      </c>
      <c r="AM2748" s="141"/>
      <c r="AN2748" s="141" t="s">
        <v>8</v>
      </c>
      <c r="AO2748" s="139"/>
      <c r="AP2748" s="139" t="s">
        <v>1627</v>
      </c>
      <c r="AQ2748" s="139" t="s">
        <v>1627</v>
      </c>
      <c r="AR2748" s="381"/>
      <c r="AS2748" s="139" t="s">
        <v>4075</v>
      </c>
      <c r="AT2748" s="141" t="s">
        <v>1404</v>
      </c>
      <c r="AU2748" s="141"/>
      <c r="AV2748" s="383"/>
      <c r="AW2748" s="385"/>
      <c r="AX2748" s="139" t="s">
        <v>225</v>
      </c>
      <c r="AY2748" t="s">
        <v>18698</v>
      </c>
      <c r="BA2748" s="381"/>
      <c r="BB2748" s="139" t="s">
        <v>1444</v>
      </c>
      <c r="BC2748" s="166"/>
      <c r="BD2748" s="166"/>
      <c r="BE2748" s="166"/>
      <c r="BF2748" s="166"/>
      <c r="BG2748" s="166"/>
      <c r="BH2748" s="308"/>
      <c r="BI2748" s="308"/>
      <c r="BJ2748" s="141" t="s">
        <v>26</v>
      </c>
      <c r="BK2748" s="141" t="s">
        <v>26</v>
      </c>
      <c r="BL2748" s="141"/>
      <c r="BM2748" s="141"/>
      <c r="BN2748" s="139" t="s">
        <v>4075</v>
      </c>
      <c r="BQ2748" s="141"/>
      <c r="BV2748" s="141"/>
      <c r="BX2748" s="141"/>
      <c r="BY2748" s="141"/>
      <c r="BZ2748" s="141"/>
      <c r="CA2748" s="141"/>
      <c r="CB2748" s="141"/>
      <c r="CC2748" s="141"/>
      <c r="CD2748" s="141"/>
      <c r="CE2748" s="141"/>
      <c r="CF2748" s="141"/>
      <c r="CG2748" s="141"/>
    </row>
    <row r="2749" spans="1:85" x14ac:dyDescent="0.35">
      <c r="A2749" s="155" t="s">
        <v>5256</v>
      </c>
      <c r="B2749" s="139" t="s">
        <v>4075</v>
      </c>
      <c r="C2749" s="18">
        <v>43974</v>
      </c>
      <c r="D2749" s="144">
        <v>0.4909722222222222</v>
      </c>
      <c r="E2749" s="141" t="s">
        <v>3268</v>
      </c>
      <c r="F2749" s="141">
        <v>2</v>
      </c>
      <c r="G2749" s="141" t="s">
        <v>4009</v>
      </c>
      <c r="H2749" s="141">
        <v>2020</v>
      </c>
      <c r="I2749" s="18">
        <v>43974</v>
      </c>
      <c r="J2749" s="144">
        <v>0.53472222222222221</v>
      </c>
      <c r="K2749" s="378"/>
      <c r="L2749" s="139" t="s">
        <v>4075</v>
      </c>
      <c r="M2749" s="141" t="s">
        <v>28</v>
      </c>
      <c r="N2749" s="248"/>
      <c r="O2749" s="141" t="s">
        <v>26</v>
      </c>
      <c r="P2749" s="141" t="s">
        <v>26</v>
      </c>
      <c r="Q2749" s="141" t="s">
        <v>5257</v>
      </c>
      <c r="R2749" s="141" t="s">
        <v>5258</v>
      </c>
      <c r="S2749" s="141"/>
      <c r="T2749" s="141" t="s">
        <v>14016</v>
      </c>
      <c r="U2749" s="141">
        <v>119060978</v>
      </c>
      <c r="V2749" s="141"/>
      <c r="W2749" s="139" t="s">
        <v>4075</v>
      </c>
      <c r="X2749" s="141" t="s">
        <v>25</v>
      </c>
      <c r="Y2749" s="141" t="s">
        <v>27</v>
      </c>
      <c r="Z2749" s="141"/>
      <c r="AA2749" s="141" t="s">
        <v>34</v>
      </c>
      <c r="AB2749" s="141" t="s">
        <v>34</v>
      </c>
      <c r="AC2749" s="139" t="s">
        <v>18048</v>
      </c>
      <c r="AD2749" s="380"/>
      <c r="AE2749" s="139" t="s">
        <v>1628</v>
      </c>
      <c r="AF2749" s="139" t="s">
        <v>13079</v>
      </c>
      <c r="AG2749" s="139" t="s">
        <v>4502</v>
      </c>
      <c r="AH2749" s="139" t="s">
        <v>1380</v>
      </c>
      <c r="AI2749" s="139" t="s">
        <v>4502</v>
      </c>
      <c r="AJ2749" s="139"/>
      <c r="AK2749" s="139" t="s">
        <v>4502</v>
      </c>
      <c r="AL2749" s="139" t="s">
        <v>1403</v>
      </c>
      <c r="AM2749" s="141"/>
      <c r="AN2749" s="141" t="s">
        <v>8</v>
      </c>
      <c r="AO2749" s="139"/>
      <c r="AP2749" s="139" t="s">
        <v>1403</v>
      </c>
      <c r="AQ2749" s="139" t="s">
        <v>1408</v>
      </c>
      <c r="AR2749" s="381"/>
      <c r="AS2749" s="139" t="s">
        <v>4075</v>
      </c>
      <c r="AT2749" s="141" t="s">
        <v>1404</v>
      </c>
      <c r="AU2749" s="141"/>
      <c r="AV2749" s="383"/>
      <c r="AW2749" s="385"/>
      <c r="AX2749" s="139" t="s">
        <v>197</v>
      </c>
      <c r="AY2749" t="s">
        <v>19160</v>
      </c>
      <c r="BA2749" s="381"/>
      <c r="BB2749" s="139" t="s">
        <v>1450</v>
      </c>
      <c r="BC2749" s="166">
        <v>43</v>
      </c>
      <c r="BD2749" s="166">
        <v>0</v>
      </c>
      <c r="BE2749" s="166">
        <v>0</v>
      </c>
      <c r="BF2749" s="166">
        <v>0</v>
      </c>
      <c r="BG2749" s="166">
        <v>0</v>
      </c>
      <c r="BH2749" s="308"/>
      <c r="BI2749" s="308"/>
      <c r="BJ2749" s="141" t="s">
        <v>26</v>
      </c>
      <c r="BK2749" s="141" t="s">
        <v>26</v>
      </c>
      <c r="BL2749" s="141"/>
      <c r="BM2749" s="141"/>
      <c r="BN2749" s="139" t="s">
        <v>4075</v>
      </c>
      <c r="BQ2749" s="141"/>
      <c r="BV2749" s="141"/>
      <c r="BX2749" s="141"/>
      <c r="BY2749" s="141"/>
      <c r="BZ2749" s="141"/>
      <c r="CA2749" s="141"/>
      <c r="CB2749" s="141"/>
      <c r="CC2749" s="141"/>
      <c r="CD2749" s="141"/>
      <c r="CE2749" s="141"/>
      <c r="CF2749" s="141"/>
      <c r="CG2749" s="141"/>
    </row>
    <row r="2750" spans="1:85" x14ac:dyDescent="0.35">
      <c r="A2750" s="155" t="s">
        <v>5251</v>
      </c>
      <c r="B2750" s="139" t="s">
        <v>4075</v>
      </c>
      <c r="C2750" s="18">
        <v>43975</v>
      </c>
      <c r="D2750" s="144">
        <v>0.55833333333333335</v>
      </c>
      <c r="E2750" s="141" t="s">
        <v>13260</v>
      </c>
      <c r="F2750" s="141">
        <v>2</v>
      </c>
      <c r="G2750" s="141" t="s">
        <v>4009</v>
      </c>
      <c r="H2750" s="141">
        <v>2020</v>
      </c>
      <c r="I2750" s="18">
        <v>43975</v>
      </c>
      <c r="J2750" s="144">
        <v>0.57708333333333328</v>
      </c>
      <c r="K2750" s="378"/>
      <c r="L2750" s="139" t="s">
        <v>4075</v>
      </c>
      <c r="M2750" s="141" t="s">
        <v>28</v>
      </c>
      <c r="N2750" s="248"/>
      <c r="O2750" s="141" t="s">
        <v>26</v>
      </c>
      <c r="P2750" s="141" t="s">
        <v>26</v>
      </c>
      <c r="Q2750" s="141" t="s">
        <v>5252</v>
      </c>
      <c r="R2750" s="141" t="s">
        <v>5253</v>
      </c>
      <c r="S2750" s="141"/>
      <c r="T2750" s="141" t="s">
        <v>14017</v>
      </c>
      <c r="U2750" s="141"/>
      <c r="V2750" s="141"/>
      <c r="W2750" s="139" t="s">
        <v>4075</v>
      </c>
      <c r="X2750" s="141" t="s">
        <v>25</v>
      </c>
      <c r="Y2750" s="141" t="s">
        <v>27</v>
      </c>
      <c r="Z2750" s="141"/>
      <c r="AA2750" s="141" t="s">
        <v>34</v>
      </c>
      <c r="AB2750" s="141" t="s">
        <v>34</v>
      </c>
      <c r="AC2750" s="139" t="s">
        <v>18048</v>
      </c>
      <c r="AD2750" s="380"/>
      <c r="AE2750" s="139" t="s">
        <v>1628</v>
      </c>
      <c r="AF2750" s="139" t="s">
        <v>13079</v>
      </c>
      <c r="AG2750" s="139" t="s">
        <v>4502</v>
      </c>
      <c r="AH2750" s="139" t="s">
        <v>1380</v>
      </c>
      <c r="AI2750" s="139" t="s">
        <v>4502</v>
      </c>
      <c r="AJ2750" s="139"/>
      <c r="AK2750" s="139" t="s">
        <v>4502</v>
      </c>
      <c r="AL2750" s="139" t="s">
        <v>60</v>
      </c>
      <c r="AM2750" s="141"/>
      <c r="AN2750" s="141" t="s">
        <v>8</v>
      </c>
      <c r="AO2750" s="139"/>
      <c r="AP2750" s="139" t="s">
        <v>60</v>
      </c>
      <c r="AQ2750" s="139" t="s">
        <v>5254</v>
      </c>
      <c r="AR2750" s="381"/>
      <c r="AS2750" s="139" t="s">
        <v>4075</v>
      </c>
      <c r="AT2750" s="141" t="s">
        <v>1404</v>
      </c>
      <c r="AU2750" s="141"/>
      <c r="AV2750" s="383"/>
      <c r="AW2750" s="385"/>
      <c r="AX2750" s="139" t="s">
        <v>54</v>
      </c>
      <c r="AY2750" t="s">
        <v>18584</v>
      </c>
      <c r="BA2750" s="381"/>
      <c r="BB2750" s="139" t="s">
        <v>1444</v>
      </c>
      <c r="BC2750" s="166">
        <v>10</v>
      </c>
      <c r="BD2750" s="166">
        <v>0</v>
      </c>
      <c r="BE2750" s="166">
        <v>0</v>
      </c>
      <c r="BF2750" s="166">
        <v>0</v>
      </c>
      <c r="BG2750" s="166">
        <v>0</v>
      </c>
      <c r="BH2750" s="308"/>
      <c r="BI2750" s="308"/>
      <c r="BJ2750" s="141" t="s">
        <v>26</v>
      </c>
      <c r="BK2750" s="141" t="s">
        <v>26</v>
      </c>
      <c r="BL2750" s="141"/>
      <c r="BM2750" s="141"/>
      <c r="BN2750" s="139" t="s">
        <v>4075</v>
      </c>
      <c r="BQ2750" s="141"/>
      <c r="BV2750" s="141"/>
      <c r="BX2750" s="141"/>
      <c r="BY2750" s="141"/>
      <c r="BZ2750" s="141"/>
      <c r="CA2750" s="141"/>
      <c r="CB2750" s="141"/>
      <c r="CC2750" s="141"/>
      <c r="CD2750" s="141"/>
      <c r="CE2750" s="141"/>
      <c r="CF2750" s="141"/>
      <c r="CG2750" s="141"/>
    </row>
    <row r="2751" spans="1:85" x14ac:dyDescent="0.35">
      <c r="A2751" s="155" t="s">
        <v>5255</v>
      </c>
      <c r="B2751" s="139" t="s">
        <v>4075</v>
      </c>
      <c r="C2751" s="18">
        <v>43975</v>
      </c>
      <c r="D2751" s="144">
        <v>0.31874999999999998</v>
      </c>
      <c r="E2751" s="141" t="s">
        <v>13260</v>
      </c>
      <c r="F2751" s="141">
        <v>2</v>
      </c>
      <c r="G2751" s="141" t="s">
        <v>4009</v>
      </c>
      <c r="H2751" s="141">
        <v>2020</v>
      </c>
      <c r="I2751" s="18"/>
      <c r="J2751" s="144"/>
      <c r="K2751" s="378"/>
      <c r="L2751" s="139" t="s">
        <v>4075</v>
      </c>
      <c r="M2751" s="141" t="s">
        <v>28</v>
      </c>
      <c r="N2751" s="248"/>
      <c r="O2751" s="141" t="s">
        <v>26</v>
      </c>
      <c r="P2751" s="141" t="s">
        <v>26</v>
      </c>
      <c r="Q2751" s="141"/>
      <c r="R2751" s="141"/>
      <c r="S2751" s="141"/>
      <c r="T2751" s="141" t="s">
        <v>14018</v>
      </c>
      <c r="U2751" s="141">
        <v>119061462</v>
      </c>
      <c r="V2751" s="141"/>
      <c r="W2751" s="139" t="s">
        <v>4075</v>
      </c>
      <c r="X2751" s="141" t="s">
        <v>25</v>
      </c>
      <c r="Y2751" s="141" t="s">
        <v>27</v>
      </c>
      <c r="Z2751" s="141"/>
      <c r="AA2751" s="141" t="s">
        <v>34</v>
      </c>
      <c r="AB2751" s="141" t="s">
        <v>34</v>
      </c>
      <c r="AC2751" s="139" t="s">
        <v>18047</v>
      </c>
      <c r="AD2751" s="380"/>
      <c r="AE2751" s="139" t="s">
        <v>4</v>
      </c>
      <c r="AF2751" s="139" t="s">
        <v>13073</v>
      </c>
      <c r="AG2751" s="139" t="s">
        <v>4</v>
      </c>
      <c r="AH2751" s="139" t="s">
        <v>1380</v>
      </c>
      <c r="AI2751" s="139" t="s">
        <v>15678</v>
      </c>
      <c r="AJ2751" s="139"/>
      <c r="AK2751" s="139" t="s">
        <v>15678</v>
      </c>
      <c r="AL2751" s="139" t="s">
        <v>1563</v>
      </c>
      <c r="AM2751" s="141"/>
      <c r="AN2751" s="141" t="s">
        <v>8</v>
      </c>
      <c r="AO2751" s="139"/>
      <c r="AP2751" s="139" t="s">
        <v>1563</v>
      </c>
      <c r="AQ2751" s="139"/>
      <c r="AR2751" s="381"/>
      <c r="AS2751" s="139" t="s">
        <v>4075</v>
      </c>
      <c r="AT2751" s="141" t="s">
        <v>1404</v>
      </c>
      <c r="AU2751" s="141"/>
      <c r="AV2751" s="383"/>
      <c r="AW2751" s="385"/>
      <c r="AX2751" s="139" t="s">
        <v>156</v>
      </c>
      <c r="AY2751" t="s">
        <v>19425</v>
      </c>
      <c r="BA2751" s="381"/>
      <c r="BB2751" s="139" t="s">
        <v>17</v>
      </c>
      <c r="BC2751" s="166"/>
      <c r="BD2751" s="166"/>
      <c r="BE2751" s="166"/>
      <c r="BF2751" s="166"/>
      <c r="BG2751" s="166"/>
      <c r="BH2751" s="308"/>
      <c r="BI2751" s="308"/>
      <c r="BJ2751" s="141" t="s">
        <v>26</v>
      </c>
      <c r="BK2751" s="141" t="s">
        <v>26</v>
      </c>
      <c r="BL2751" s="141"/>
      <c r="BM2751" s="141"/>
      <c r="BN2751" s="139" t="s">
        <v>4075</v>
      </c>
      <c r="BQ2751" s="141"/>
      <c r="BV2751" s="141"/>
      <c r="BX2751" s="141"/>
      <c r="BY2751" s="141"/>
      <c r="BZ2751" s="141"/>
      <c r="CA2751" s="141"/>
      <c r="CB2751" s="141"/>
      <c r="CC2751" s="141"/>
      <c r="CD2751" s="141"/>
      <c r="CE2751" s="141"/>
      <c r="CF2751" s="141"/>
      <c r="CG2751" s="141"/>
    </row>
    <row r="2752" spans="1:85" x14ac:dyDescent="0.35">
      <c r="A2752" s="155" t="s">
        <v>5246</v>
      </c>
      <c r="B2752" s="139" t="s">
        <v>4075</v>
      </c>
      <c r="C2752" s="18">
        <v>43976</v>
      </c>
      <c r="D2752" s="144">
        <v>0.86944444444444446</v>
      </c>
      <c r="E2752" s="141" t="s">
        <v>13260</v>
      </c>
      <c r="F2752" s="141">
        <v>2</v>
      </c>
      <c r="G2752" s="141" t="s">
        <v>4009</v>
      </c>
      <c r="H2752" s="141">
        <v>2020</v>
      </c>
      <c r="I2752" s="18">
        <v>43976</v>
      </c>
      <c r="J2752" s="144">
        <v>0.86250000000000004</v>
      </c>
      <c r="K2752" s="378"/>
      <c r="L2752" s="139" t="s">
        <v>4075</v>
      </c>
      <c r="M2752" s="141" t="s">
        <v>28</v>
      </c>
      <c r="N2752" s="248"/>
      <c r="O2752" s="141" t="s">
        <v>26</v>
      </c>
      <c r="P2752" s="141" t="s">
        <v>26</v>
      </c>
      <c r="Q2752" s="141" t="s">
        <v>5247</v>
      </c>
      <c r="R2752" s="141" t="s">
        <v>5248</v>
      </c>
      <c r="S2752" s="141"/>
      <c r="T2752" s="141" t="s">
        <v>14020</v>
      </c>
      <c r="U2752" s="141">
        <v>119062029</v>
      </c>
      <c r="V2752" s="141"/>
      <c r="W2752" s="139" t="s">
        <v>4075</v>
      </c>
      <c r="X2752" s="141" t="s">
        <v>25</v>
      </c>
      <c r="Y2752" s="141" t="s">
        <v>27</v>
      </c>
      <c r="Z2752" s="141"/>
      <c r="AA2752" s="141" t="s">
        <v>34</v>
      </c>
      <c r="AB2752" s="141" t="s">
        <v>34</v>
      </c>
      <c r="AC2752" s="139" t="s">
        <v>18049</v>
      </c>
      <c r="AD2752" s="380"/>
      <c r="AE2752" s="139" t="s">
        <v>102</v>
      </c>
      <c r="AF2752" s="139" t="s">
        <v>13071</v>
      </c>
      <c r="AG2752" s="139" t="s">
        <v>102</v>
      </c>
      <c r="AH2752" s="139" t="s">
        <v>1378</v>
      </c>
      <c r="AI2752" s="139" t="s">
        <v>1387</v>
      </c>
      <c r="AJ2752" s="139" t="s">
        <v>1420</v>
      </c>
      <c r="AK2752" s="139"/>
      <c r="AL2752" s="139"/>
      <c r="AM2752" s="141"/>
      <c r="AN2752" s="141" t="s">
        <v>8</v>
      </c>
      <c r="AO2752" s="139"/>
      <c r="AP2752" s="139" t="s">
        <v>1420</v>
      </c>
      <c r="AQ2752" s="139" t="s">
        <v>5249</v>
      </c>
      <c r="AR2752" s="381"/>
      <c r="AS2752" s="139" t="s">
        <v>4075</v>
      </c>
      <c r="AT2752" s="141" t="s">
        <v>1404</v>
      </c>
      <c r="AU2752" s="141"/>
      <c r="AV2752" s="383"/>
      <c r="AW2752" s="385"/>
      <c r="AX2752" s="139" t="s">
        <v>175</v>
      </c>
      <c r="AY2752" t="s">
        <v>19426</v>
      </c>
      <c r="BA2752" s="381"/>
      <c r="BB2752" s="139" t="s">
        <v>3757</v>
      </c>
      <c r="BC2752" s="166"/>
      <c r="BD2752" s="166"/>
      <c r="BE2752" s="166"/>
      <c r="BF2752" s="166"/>
      <c r="BG2752" s="166"/>
      <c r="BH2752" s="308"/>
      <c r="BI2752" s="308"/>
      <c r="BJ2752" s="141" t="s">
        <v>26</v>
      </c>
      <c r="BK2752" s="141" t="s">
        <v>26</v>
      </c>
      <c r="BL2752" s="141"/>
      <c r="BM2752" s="141"/>
      <c r="BN2752" s="139" t="s">
        <v>4075</v>
      </c>
      <c r="BQ2752" s="141"/>
      <c r="BV2752" s="141"/>
      <c r="BX2752" s="141"/>
      <c r="BY2752" s="141"/>
      <c r="BZ2752" s="141"/>
      <c r="CA2752" s="141"/>
      <c r="CB2752" s="141"/>
      <c r="CC2752" s="141"/>
      <c r="CD2752" s="141"/>
      <c r="CE2752" s="141"/>
      <c r="CF2752" s="141"/>
      <c r="CG2752" s="141"/>
    </row>
    <row r="2753" spans="1:85" x14ac:dyDescent="0.35">
      <c r="A2753" s="155" t="s">
        <v>5242</v>
      </c>
      <c r="B2753" s="139" t="s">
        <v>4075</v>
      </c>
      <c r="C2753" s="18">
        <v>43976</v>
      </c>
      <c r="D2753" s="144">
        <v>0.63611111111111107</v>
      </c>
      <c r="E2753" s="141" t="s">
        <v>13260</v>
      </c>
      <c r="F2753" s="141">
        <v>2</v>
      </c>
      <c r="G2753" s="141" t="s">
        <v>4009</v>
      </c>
      <c r="H2753" s="141">
        <v>2020</v>
      </c>
      <c r="I2753" s="18">
        <v>43976</v>
      </c>
      <c r="J2753" s="144">
        <v>0.63263888888888886</v>
      </c>
      <c r="K2753" s="378"/>
      <c r="L2753" s="139" t="s">
        <v>4075</v>
      </c>
      <c r="M2753" s="141" t="s">
        <v>28</v>
      </c>
      <c r="N2753" s="248"/>
      <c r="O2753" s="141" t="s">
        <v>26</v>
      </c>
      <c r="P2753" s="141" t="s">
        <v>26</v>
      </c>
      <c r="Q2753" s="141" t="s">
        <v>5243</v>
      </c>
      <c r="R2753" s="141" t="s">
        <v>5244</v>
      </c>
      <c r="S2753" s="141"/>
      <c r="T2753" s="141" t="s">
        <v>14019</v>
      </c>
      <c r="U2753" s="141">
        <v>119062041</v>
      </c>
      <c r="V2753" s="141"/>
      <c r="W2753" s="139" t="s">
        <v>4075</v>
      </c>
      <c r="X2753" s="141" t="s">
        <v>25</v>
      </c>
      <c r="Y2753" s="141" t="s">
        <v>27</v>
      </c>
      <c r="Z2753" s="141"/>
      <c r="AA2753" s="141" t="s">
        <v>34</v>
      </c>
      <c r="AB2753" s="141" t="s">
        <v>34</v>
      </c>
      <c r="AC2753" s="139" t="s">
        <v>18047</v>
      </c>
      <c r="AD2753" s="380"/>
      <c r="AE2753" s="139" t="s">
        <v>103</v>
      </c>
      <c r="AF2753" s="139" t="s">
        <v>13075</v>
      </c>
      <c r="AG2753" s="139" t="s">
        <v>103</v>
      </c>
      <c r="AH2753" s="139" t="s">
        <v>1380</v>
      </c>
      <c r="AI2753" s="139" t="s">
        <v>7340</v>
      </c>
      <c r="AJ2753" s="139"/>
      <c r="AK2753" s="139" t="s">
        <v>7340</v>
      </c>
      <c r="AL2753" s="139" t="s">
        <v>1563</v>
      </c>
      <c r="AM2753" s="141"/>
      <c r="AN2753" s="141" t="s">
        <v>8</v>
      </c>
      <c r="AO2753" s="139"/>
      <c r="AP2753" s="139" t="s">
        <v>1563</v>
      </c>
      <c r="AQ2753" s="139" t="s">
        <v>5245</v>
      </c>
      <c r="AR2753" s="381"/>
      <c r="AS2753" s="139" t="s">
        <v>4075</v>
      </c>
      <c r="AT2753" s="141" t="s">
        <v>1404</v>
      </c>
      <c r="AU2753" s="141"/>
      <c r="AV2753" s="383"/>
      <c r="AW2753" s="385"/>
      <c r="AX2753" s="139" t="s">
        <v>80</v>
      </c>
      <c r="AY2753" t="s">
        <v>19427</v>
      </c>
      <c r="BA2753" s="381"/>
      <c r="BB2753" s="139" t="s">
        <v>1444</v>
      </c>
      <c r="BC2753" s="166"/>
      <c r="BD2753" s="166"/>
      <c r="BE2753" s="166"/>
      <c r="BF2753" s="166"/>
      <c r="BG2753" s="166"/>
      <c r="BH2753" s="308"/>
      <c r="BI2753" s="308"/>
      <c r="BJ2753" s="141" t="s">
        <v>26</v>
      </c>
      <c r="BK2753" s="141" t="s">
        <v>26</v>
      </c>
      <c r="BL2753" s="141"/>
      <c r="BM2753" s="141"/>
      <c r="BN2753" s="139" t="s">
        <v>4075</v>
      </c>
      <c r="BQ2753" s="141"/>
      <c r="BV2753" s="141"/>
      <c r="BX2753" s="141"/>
      <c r="BY2753" s="141"/>
      <c r="BZ2753" s="141"/>
      <c r="CA2753" s="141"/>
      <c r="CB2753" s="141"/>
      <c r="CC2753" s="141"/>
      <c r="CD2753" s="141"/>
      <c r="CE2753" s="141"/>
      <c r="CF2753" s="141"/>
      <c r="CG2753" s="141"/>
    </row>
    <row r="2754" spans="1:85" x14ac:dyDescent="0.35">
      <c r="A2754" s="155" t="s">
        <v>5230</v>
      </c>
      <c r="B2754" s="139" t="s">
        <v>4075</v>
      </c>
      <c r="C2754" s="18">
        <v>43977</v>
      </c>
      <c r="D2754" s="144">
        <v>0.66597222222222219</v>
      </c>
      <c r="E2754" s="141" t="s">
        <v>13260</v>
      </c>
      <c r="F2754" s="141">
        <v>2</v>
      </c>
      <c r="G2754" s="141" t="s">
        <v>4009</v>
      </c>
      <c r="H2754" s="141">
        <v>2020</v>
      </c>
      <c r="I2754" s="18">
        <v>43977</v>
      </c>
      <c r="J2754" s="144">
        <v>0.66319444444444442</v>
      </c>
      <c r="K2754" s="378"/>
      <c r="L2754" s="139" t="s">
        <v>4075</v>
      </c>
      <c r="M2754" s="141" t="s">
        <v>28</v>
      </c>
      <c r="N2754" s="248"/>
      <c r="O2754" s="141" t="s">
        <v>26</v>
      </c>
      <c r="P2754" s="141" t="s">
        <v>26</v>
      </c>
      <c r="Q2754" s="141" t="s">
        <v>5231</v>
      </c>
      <c r="R2754" s="141" t="s">
        <v>5232</v>
      </c>
      <c r="S2754" s="141"/>
      <c r="T2754" s="141" t="s">
        <v>14025</v>
      </c>
      <c r="U2754" s="141">
        <v>119065927</v>
      </c>
      <c r="V2754" s="141"/>
      <c r="W2754" s="139" t="s">
        <v>4075</v>
      </c>
      <c r="X2754" s="141" t="s">
        <v>25</v>
      </c>
      <c r="Y2754" s="141" t="s">
        <v>27</v>
      </c>
      <c r="Z2754" s="141"/>
      <c r="AA2754" s="141" t="s">
        <v>34</v>
      </c>
      <c r="AB2754" s="141" t="s">
        <v>34</v>
      </c>
      <c r="AC2754" s="139" t="s">
        <v>18047</v>
      </c>
      <c r="AD2754" s="380"/>
      <c r="AE2754" s="139" t="s">
        <v>111</v>
      </c>
      <c r="AF2754" s="139" t="s">
        <v>13074</v>
      </c>
      <c r="AG2754" s="139" t="s">
        <v>102</v>
      </c>
      <c r="AH2754" s="139" t="s">
        <v>1378</v>
      </c>
      <c r="AI2754" s="139" t="s">
        <v>11</v>
      </c>
      <c r="AJ2754" s="139" t="s">
        <v>11</v>
      </c>
      <c r="AK2754" s="139"/>
      <c r="AL2754" s="139"/>
      <c r="AM2754" s="141"/>
      <c r="AN2754" s="141" t="s">
        <v>1422</v>
      </c>
      <c r="AO2754" s="139"/>
      <c r="AP2754" s="139" t="s">
        <v>11</v>
      </c>
      <c r="AQ2754" s="139"/>
      <c r="AR2754" s="381"/>
      <c r="AS2754" s="139" t="s">
        <v>4075</v>
      </c>
      <c r="AT2754" s="141" t="s">
        <v>1404</v>
      </c>
      <c r="AU2754" s="141"/>
      <c r="AV2754" s="383"/>
      <c r="AW2754" s="385"/>
      <c r="AX2754" s="139" t="s">
        <v>154</v>
      </c>
      <c r="AY2754" t="s">
        <v>18667</v>
      </c>
      <c r="BA2754" s="381"/>
      <c r="BB2754" s="139" t="s">
        <v>17</v>
      </c>
      <c r="BC2754" s="166"/>
      <c r="BD2754" s="166"/>
      <c r="BE2754" s="166"/>
      <c r="BF2754" s="166"/>
      <c r="BG2754" s="166"/>
      <c r="BH2754" s="308"/>
      <c r="BI2754" s="308"/>
      <c r="BJ2754" s="141" t="s">
        <v>26</v>
      </c>
      <c r="BK2754" s="141" t="s">
        <v>26</v>
      </c>
      <c r="BL2754" s="141"/>
      <c r="BM2754" s="141"/>
      <c r="BN2754" s="139" t="s">
        <v>4075</v>
      </c>
      <c r="BQ2754" s="141"/>
      <c r="BV2754" s="141"/>
      <c r="BX2754" s="141"/>
      <c r="BY2754" s="141"/>
      <c r="BZ2754" s="141"/>
      <c r="CA2754" s="141"/>
      <c r="CB2754" s="141"/>
      <c r="CC2754" s="141"/>
      <c r="CD2754" s="141"/>
      <c r="CE2754" s="141"/>
      <c r="CF2754" s="141"/>
      <c r="CG2754" s="141"/>
    </row>
    <row r="2755" spans="1:85" x14ac:dyDescent="0.35">
      <c r="A2755" s="155" t="s">
        <v>5233</v>
      </c>
      <c r="B2755" s="139" t="s">
        <v>4075</v>
      </c>
      <c r="C2755" s="18">
        <v>43977</v>
      </c>
      <c r="D2755" s="144">
        <v>0.72361111111111109</v>
      </c>
      <c r="E2755" s="141" t="s">
        <v>13260</v>
      </c>
      <c r="F2755" s="141">
        <v>2</v>
      </c>
      <c r="G2755" s="141" t="s">
        <v>4009</v>
      </c>
      <c r="H2755" s="141">
        <v>2020</v>
      </c>
      <c r="I2755" s="18">
        <v>43977</v>
      </c>
      <c r="J2755" s="144">
        <v>0.72291666666666665</v>
      </c>
      <c r="K2755" s="378"/>
      <c r="L2755" s="139" t="s">
        <v>4075</v>
      </c>
      <c r="M2755" s="141" t="s">
        <v>28</v>
      </c>
      <c r="N2755" s="248"/>
      <c r="O2755" s="141" t="s">
        <v>26</v>
      </c>
      <c r="P2755" s="141" t="s">
        <v>26</v>
      </c>
      <c r="Q2755" s="141" t="s">
        <v>5234</v>
      </c>
      <c r="R2755" s="141"/>
      <c r="S2755" s="141"/>
      <c r="T2755" s="141" t="s">
        <v>14023</v>
      </c>
      <c r="U2755" s="141">
        <v>119066087</v>
      </c>
      <c r="V2755" s="141"/>
      <c r="W2755" s="139" t="s">
        <v>4075</v>
      </c>
      <c r="X2755" s="141" t="s">
        <v>25</v>
      </c>
      <c r="Y2755" s="141" t="s">
        <v>27</v>
      </c>
      <c r="Z2755" s="141"/>
      <c r="AA2755" s="141" t="s">
        <v>34</v>
      </c>
      <c r="AB2755" s="141" t="s">
        <v>34</v>
      </c>
      <c r="AC2755" s="139" t="s">
        <v>18047</v>
      </c>
      <c r="AD2755" s="380"/>
      <c r="AE2755" s="139" t="s">
        <v>102</v>
      </c>
      <c r="AF2755" s="139" t="s">
        <v>13068</v>
      </c>
      <c r="AG2755" s="139" t="s">
        <v>102</v>
      </c>
      <c r="AH2755" s="139" t="s">
        <v>1378</v>
      </c>
      <c r="AI2755" s="139" t="s">
        <v>1398</v>
      </c>
      <c r="AJ2755" s="139" t="s">
        <v>1406</v>
      </c>
      <c r="AK2755" s="139"/>
      <c r="AL2755" s="139"/>
      <c r="AM2755" s="141"/>
      <c r="AN2755" s="141" t="s">
        <v>8</v>
      </c>
      <c r="AO2755" s="139"/>
      <c r="AP2755" s="139" t="s">
        <v>1406</v>
      </c>
      <c r="AQ2755" s="139" t="s">
        <v>1406</v>
      </c>
      <c r="AR2755" s="381"/>
      <c r="AS2755" s="139" t="s">
        <v>4075</v>
      </c>
      <c r="AT2755" s="141" t="s">
        <v>1404</v>
      </c>
      <c r="AU2755" s="141"/>
      <c r="AV2755" s="383"/>
      <c r="AW2755" s="385"/>
      <c r="AX2755" s="139" t="s">
        <v>154</v>
      </c>
      <c r="AY2755" t="s">
        <v>19428</v>
      </c>
      <c r="BA2755" s="381"/>
      <c r="BB2755" s="139" t="s">
        <v>17</v>
      </c>
      <c r="BC2755" s="166"/>
      <c r="BD2755" s="166"/>
      <c r="BE2755" s="166"/>
      <c r="BF2755" s="166"/>
      <c r="BG2755" s="166"/>
      <c r="BH2755" s="308"/>
      <c r="BI2755" s="308"/>
      <c r="BJ2755" s="141" t="s">
        <v>26</v>
      </c>
      <c r="BK2755" s="141" t="s">
        <v>26</v>
      </c>
      <c r="BL2755" s="141"/>
      <c r="BM2755" s="141"/>
      <c r="BN2755" s="139" t="s">
        <v>4075</v>
      </c>
      <c r="BQ2755" s="141"/>
      <c r="BV2755" s="141"/>
      <c r="BX2755" s="141"/>
      <c r="BY2755" s="141"/>
      <c r="BZ2755" s="141"/>
      <c r="CA2755" s="141"/>
      <c r="CB2755" s="141"/>
      <c r="CC2755" s="141"/>
      <c r="CD2755" s="141"/>
      <c r="CE2755" s="141"/>
      <c r="CF2755" s="141"/>
      <c r="CG2755" s="141"/>
    </row>
    <row r="2756" spans="1:85" x14ac:dyDescent="0.35">
      <c r="A2756" s="155" t="s">
        <v>5236</v>
      </c>
      <c r="B2756" s="139" t="s">
        <v>4075</v>
      </c>
      <c r="C2756" s="18">
        <v>43977</v>
      </c>
      <c r="D2756" s="144">
        <v>0.73958333333333337</v>
      </c>
      <c r="E2756" s="141" t="s">
        <v>13260</v>
      </c>
      <c r="F2756" s="141">
        <v>2</v>
      </c>
      <c r="G2756" s="141" t="s">
        <v>4009</v>
      </c>
      <c r="H2756" s="141">
        <v>2020</v>
      </c>
      <c r="I2756" s="18">
        <v>43977</v>
      </c>
      <c r="J2756" s="144">
        <v>0.73750000000000004</v>
      </c>
      <c r="K2756" s="378"/>
      <c r="L2756" s="139" t="s">
        <v>4075</v>
      </c>
      <c r="M2756" s="141" t="s">
        <v>28</v>
      </c>
      <c r="N2756" s="248"/>
      <c r="O2756" s="141" t="s">
        <v>26</v>
      </c>
      <c r="P2756" s="141" t="s">
        <v>26</v>
      </c>
      <c r="Q2756" s="141" t="s">
        <v>5237</v>
      </c>
      <c r="R2756" s="141" t="s">
        <v>5238</v>
      </c>
      <c r="S2756" s="141"/>
      <c r="T2756" s="141" t="s">
        <v>14021</v>
      </c>
      <c r="U2756" s="141">
        <v>119066117</v>
      </c>
      <c r="V2756" s="141"/>
      <c r="W2756" s="139" t="s">
        <v>4075</v>
      </c>
      <c r="X2756" s="141" t="s">
        <v>25</v>
      </c>
      <c r="Y2756" s="141" t="s">
        <v>27</v>
      </c>
      <c r="Z2756" s="141"/>
      <c r="AA2756" s="141" t="s">
        <v>34</v>
      </c>
      <c r="AB2756" s="141" t="s">
        <v>34</v>
      </c>
      <c r="AC2756" s="139" t="s">
        <v>18047</v>
      </c>
      <c r="AD2756" s="380"/>
      <c r="AE2756" s="139" t="s">
        <v>102</v>
      </c>
      <c r="AF2756" s="139" t="s">
        <v>13068</v>
      </c>
      <c r="AG2756" s="139" t="s">
        <v>102</v>
      </c>
      <c r="AH2756" s="139" t="s">
        <v>1378</v>
      </c>
      <c r="AI2756" s="139" t="s">
        <v>1398</v>
      </c>
      <c r="AJ2756" s="139" t="s">
        <v>1563</v>
      </c>
      <c r="AK2756" s="139"/>
      <c r="AL2756" s="139"/>
      <c r="AM2756" s="141"/>
      <c r="AN2756" s="141" t="s">
        <v>8</v>
      </c>
      <c r="AO2756" s="139"/>
      <c r="AP2756" s="139" t="s">
        <v>1563</v>
      </c>
      <c r="AQ2756" s="139" t="s">
        <v>5239</v>
      </c>
      <c r="AR2756" s="381"/>
      <c r="AS2756" s="139" t="s">
        <v>4075</v>
      </c>
      <c r="AT2756" s="141" t="s">
        <v>1404</v>
      </c>
      <c r="AU2756" s="141"/>
      <c r="AV2756" s="383"/>
      <c r="AW2756" s="385"/>
      <c r="AX2756" s="139" t="s">
        <v>154</v>
      </c>
      <c r="AY2756" t="s">
        <v>19170</v>
      </c>
      <c r="BA2756" s="381"/>
      <c r="BB2756" s="139" t="s">
        <v>17</v>
      </c>
      <c r="BC2756" s="166"/>
      <c r="BD2756" s="166"/>
      <c r="BE2756" s="166"/>
      <c r="BF2756" s="166"/>
      <c r="BG2756" s="166"/>
      <c r="BH2756" s="308"/>
      <c r="BI2756" s="308"/>
      <c r="BJ2756" s="141" t="s">
        <v>26</v>
      </c>
      <c r="BK2756" s="141" t="s">
        <v>26</v>
      </c>
      <c r="BL2756" s="141"/>
      <c r="BM2756" s="141"/>
      <c r="BN2756" s="139" t="s">
        <v>4075</v>
      </c>
      <c r="BQ2756" s="141"/>
      <c r="BV2756" s="141"/>
      <c r="BX2756" s="141"/>
      <c r="BY2756" s="141"/>
      <c r="BZ2756" s="141"/>
      <c r="CA2756" s="141"/>
      <c r="CB2756" s="141"/>
      <c r="CC2756" s="141"/>
      <c r="CD2756" s="141"/>
      <c r="CE2756" s="141"/>
      <c r="CF2756" s="141"/>
      <c r="CG2756" s="141"/>
    </row>
    <row r="2757" spans="1:85" x14ac:dyDescent="0.35">
      <c r="A2757" s="155" t="s">
        <v>5226</v>
      </c>
      <c r="B2757" s="139" t="s">
        <v>4075</v>
      </c>
      <c r="C2757" s="18">
        <v>43977</v>
      </c>
      <c r="D2757" s="144">
        <v>0.6</v>
      </c>
      <c r="E2757" s="141" t="s">
        <v>13260</v>
      </c>
      <c r="F2757" s="141">
        <v>2</v>
      </c>
      <c r="G2757" s="141" t="s">
        <v>4009</v>
      </c>
      <c r="H2757" s="141">
        <v>2020</v>
      </c>
      <c r="I2757" s="18">
        <v>43977</v>
      </c>
      <c r="J2757" s="144">
        <v>0.59930555555555554</v>
      </c>
      <c r="K2757" s="378"/>
      <c r="L2757" s="139" t="s">
        <v>4075</v>
      </c>
      <c r="M2757" s="141" t="s">
        <v>28</v>
      </c>
      <c r="N2757" s="248"/>
      <c r="O2757" s="141" t="s">
        <v>26</v>
      </c>
      <c r="P2757" s="141" t="s">
        <v>26</v>
      </c>
      <c r="Q2757" s="141" t="s">
        <v>5227</v>
      </c>
      <c r="R2757" s="141" t="s">
        <v>5228</v>
      </c>
      <c r="S2757" s="141"/>
      <c r="T2757" s="141" t="s">
        <v>14022</v>
      </c>
      <c r="U2757" s="141">
        <v>119065112</v>
      </c>
      <c r="V2757" s="141"/>
      <c r="W2757" s="139" t="s">
        <v>4075</v>
      </c>
      <c r="X2757" s="141" t="s">
        <v>25</v>
      </c>
      <c r="Y2757" s="141" t="s">
        <v>27</v>
      </c>
      <c r="Z2757" s="141"/>
      <c r="AA2757" s="141" t="s">
        <v>34</v>
      </c>
      <c r="AB2757" s="141" t="s">
        <v>34</v>
      </c>
      <c r="AC2757" s="139" t="s">
        <v>18047</v>
      </c>
      <c r="AD2757" s="380"/>
      <c r="AE2757" s="139" t="s">
        <v>102</v>
      </c>
      <c r="AF2757" s="139" t="s">
        <v>13082</v>
      </c>
      <c r="AG2757" s="139" t="s">
        <v>102</v>
      </c>
      <c r="AH2757" s="139" t="s">
        <v>1378</v>
      </c>
      <c r="AI2757" s="139" t="s">
        <v>1382</v>
      </c>
      <c r="AJ2757" s="139" t="s">
        <v>60</v>
      </c>
      <c r="AK2757" s="139"/>
      <c r="AL2757" s="139"/>
      <c r="AM2757" s="141"/>
      <c r="AN2757" s="141" t="s">
        <v>8</v>
      </c>
      <c r="AO2757" s="139"/>
      <c r="AP2757" s="139" t="s">
        <v>60</v>
      </c>
      <c r="AQ2757" s="139" t="s">
        <v>5229</v>
      </c>
      <c r="AR2757" s="381"/>
      <c r="AS2757" s="139" t="s">
        <v>4075</v>
      </c>
      <c r="AT2757" s="141" t="s">
        <v>1404</v>
      </c>
      <c r="AU2757" s="141"/>
      <c r="AV2757" s="383"/>
      <c r="AW2757" s="385"/>
      <c r="AX2757" s="139" t="s">
        <v>166</v>
      </c>
      <c r="AY2757" t="s">
        <v>18751</v>
      </c>
      <c r="BA2757" s="381"/>
      <c r="BB2757" s="139" t="s">
        <v>1444</v>
      </c>
      <c r="BC2757" s="166"/>
      <c r="BD2757" s="166"/>
      <c r="BE2757" s="166"/>
      <c r="BF2757" s="166"/>
      <c r="BG2757" s="166"/>
      <c r="BH2757" s="308"/>
      <c r="BI2757" s="308"/>
      <c r="BJ2757" s="141" t="s">
        <v>26</v>
      </c>
      <c r="BK2757" s="141" t="s">
        <v>26</v>
      </c>
      <c r="BL2757" s="141"/>
      <c r="BM2757" s="141"/>
      <c r="BN2757" s="139" t="s">
        <v>4075</v>
      </c>
      <c r="BQ2757" s="141"/>
      <c r="BV2757" s="141"/>
      <c r="BX2757" s="141"/>
      <c r="BY2757" s="141"/>
      <c r="BZ2757" s="141"/>
      <c r="CA2757" s="141"/>
      <c r="CB2757" s="141"/>
      <c r="CC2757" s="141"/>
      <c r="CD2757" s="141"/>
      <c r="CE2757" s="141"/>
      <c r="CF2757" s="141"/>
      <c r="CG2757" s="141"/>
    </row>
    <row r="2758" spans="1:85" x14ac:dyDescent="0.35">
      <c r="A2758" s="155" t="s">
        <v>5240</v>
      </c>
      <c r="B2758" s="139" t="s">
        <v>4075</v>
      </c>
      <c r="C2758" s="18">
        <v>43977</v>
      </c>
      <c r="D2758" s="144">
        <v>0.47430555555555554</v>
      </c>
      <c r="E2758" s="141" t="s">
        <v>13260</v>
      </c>
      <c r="F2758" s="141">
        <v>2</v>
      </c>
      <c r="G2758" s="141" t="s">
        <v>4009</v>
      </c>
      <c r="H2758" s="141">
        <v>2020</v>
      </c>
      <c r="I2758" s="18"/>
      <c r="J2758" s="144"/>
      <c r="K2758" s="378"/>
      <c r="L2758" s="139" t="s">
        <v>4075</v>
      </c>
      <c r="M2758" s="141" t="s">
        <v>28</v>
      </c>
      <c r="N2758" s="248"/>
      <c r="O2758" s="141" t="s">
        <v>26</v>
      </c>
      <c r="P2758" s="141" t="s">
        <v>26</v>
      </c>
      <c r="Q2758" s="141" t="s">
        <v>5241</v>
      </c>
      <c r="R2758" s="141"/>
      <c r="S2758" s="141"/>
      <c r="T2758" s="141" t="s">
        <v>14024</v>
      </c>
      <c r="U2758" s="141"/>
      <c r="V2758" s="141"/>
      <c r="W2758" s="139" t="s">
        <v>4075</v>
      </c>
      <c r="X2758" s="141" t="s">
        <v>25</v>
      </c>
      <c r="Y2758" s="141" t="s">
        <v>27</v>
      </c>
      <c r="Z2758" s="141"/>
      <c r="AA2758" s="141" t="s">
        <v>34</v>
      </c>
      <c r="AB2758" s="141" t="s">
        <v>34</v>
      </c>
      <c r="AC2758" s="139" t="s">
        <v>18047</v>
      </c>
      <c r="AD2758" s="380"/>
      <c r="AE2758" s="139" t="s">
        <v>111</v>
      </c>
      <c r="AF2758" s="139" t="s">
        <v>13074</v>
      </c>
      <c r="AG2758" s="139" t="s">
        <v>102</v>
      </c>
      <c r="AH2758" s="139" t="s">
        <v>1378</v>
      </c>
      <c r="AI2758" s="139" t="s">
        <v>11</v>
      </c>
      <c r="AJ2758" s="139" t="s">
        <v>11</v>
      </c>
      <c r="AK2758" s="139"/>
      <c r="AL2758" s="139"/>
      <c r="AM2758" s="141"/>
      <c r="AN2758" s="141" t="s">
        <v>8</v>
      </c>
      <c r="AO2758" s="139"/>
      <c r="AP2758" s="139" t="s">
        <v>11</v>
      </c>
      <c r="AQ2758" s="139"/>
      <c r="AR2758" s="381"/>
      <c r="AS2758" s="139" t="s">
        <v>4075</v>
      </c>
      <c r="AT2758" s="141" t="s">
        <v>1404</v>
      </c>
      <c r="AU2758" s="141"/>
      <c r="AV2758" s="383"/>
      <c r="AW2758" s="385"/>
      <c r="AX2758" s="139" t="s">
        <v>143</v>
      </c>
      <c r="AY2758" t="s">
        <v>18944</v>
      </c>
      <c r="BA2758" s="381"/>
      <c r="BB2758" s="139" t="s">
        <v>1450</v>
      </c>
      <c r="BC2758" s="166"/>
      <c r="BD2758" s="166"/>
      <c r="BE2758" s="166"/>
      <c r="BF2758" s="166"/>
      <c r="BG2758" s="166"/>
      <c r="BH2758" s="308"/>
      <c r="BI2758" s="308"/>
      <c r="BJ2758" s="141" t="s">
        <v>26</v>
      </c>
      <c r="BK2758" s="141" t="s">
        <v>26</v>
      </c>
      <c r="BL2758" s="141"/>
      <c r="BM2758" s="141"/>
      <c r="BN2758" s="139" t="s">
        <v>4075</v>
      </c>
      <c r="BQ2758" s="141"/>
      <c r="BV2758" s="141"/>
      <c r="BX2758" s="141"/>
      <c r="BY2758" s="141"/>
      <c r="BZ2758" s="141"/>
      <c r="CA2758" s="141"/>
      <c r="CB2758" s="141"/>
      <c r="CC2758" s="141"/>
      <c r="CD2758" s="141"/>
      <c r="CE2758" s="141"/>
      <c r="CF2758" s="141"/>
      <c r="CG2758" s="141"/>
    </row>
    <row r="2759" spans="1:85" x14ac:dyDescent="0.35">
      <c r="A2759" s="155" t="s">
        <v>5224</v>
      </c>
      <c r="B2759" s="139" t="s">
        <v>4075</v>
      </c>
      <c r="C2759" s="18">
        <v>43977</v>
      </c>
      <c r="D2759" s="144">
        <v>0.5229166666666667</v>
      </c>
      <c r="E2759" s="141" t="s">
        <v>13260</v>
      </c>
      <c r="F2759" s="141">
        <v>2</v>
      </c>
      <c r="G2759" s="141" t="s">
        <v>4009</v>
      </c>
      <c r="H2759" s="141">
        <v>2020</v>
      </c>
      <c r="I2759" s="18"/>
      <c r="J2759" s="144"/>
      <c r="K2759" s="378"/>
      <c r="L2759" s="139" t="s">
        <v>4075</v>
      </c>
      <c r="M2759" s="141" t="s">
        <v>28</v>
      </c>
      <c r="N2759" s="248"/>
      <c r="O2759" s="141" t="s">
        <v>26</v>
      </c>
      <c r="P2759" s="141" t="s">
        <v>26</v>
      </c>
      <c r="Q2759" s="141" t="s">
        <v>5225</v>
      </c>
      <c r="R2759" s="141"/>
      <c r="S2759" s="141"/>
      <c r="T2759" s="141" t="s">
        <v>14027</v>
      </c>
      <c r="U2759" s="141"/>
      <c r="V2759" s="141"/>
      <c r="W2759" s="139" t="s">
        <v>4075</v>
      </c>
      <c r="X2759" s="141" t="s">
        <v>25</v>
      </c>
      <c r="Y2759" s="141" t="s">
        <v>27</v>
      </c>
      <c r="Z2759" s="141"/>
      <c r="AA2759" s="141" t="s">
        <v>34</v>
      </c>
      <c r="AB2759" s="141" t="s">
        <v>34</v>
      </c>
      <c r="AC2759" s="139" t="s">
        <v>18047</v>
      </c>
      <c r="AD2759" s="380"/>
      <c r="AE2759" s="139" t="s">
        <v>102</v>
      </c>
      <c r="AF2759" s="139" t="s">
        <v>13068</v>
      </c>
      <c r="AG2759" s="139" t="s">
        <v>102</v>
      </c>
      <c r="AH2759" s="139" t="s">
        <v>1378</v>
      </c>
      <c r="AI2759" s="139" t="s">
        <v>1398</v>
      </c>
      <c r="AJ2759" s="139" t="s">
        <v>1423</v>
      </c>
      <c r="AK2759" s="139"/>
      <c r="AL2759" s="139"/>
      <c r="AM2759" s="141"/>
      <c r="AN2759" s="141" t="s">
        <v>8</v>
      </c>
      <c r="AO2759" s="139"/>
      <c r="AP2759" s="139" t="s">
        <v>1423</v>
      </c>
      <c r="AQ2759" s="139"/>
      <c r="AR2759" s="381"/>
      <c r="AS2759" s="139" t="s">
        <v>4075</v>
      </c>
      <c r="AT2759" s="141" t="s">
        <v>1404</v>
      </c>
      <c r="AU2759" s="141"/>
      <c r="AV2759" s="383"/>
      <c r="AW2759" s="385"/>
      <c r="AX2759" s="139" t="s">
        <v>54</v>
      </c>
      <c r="AY2759" t="s">
        <v>19429</v>
      </c>
      <c r="BA2759" s="381"/>
      <c r="BB2759" s="139" t="s">
        <v>17</v>
      </c>
      <c r="BC2759" s="166"/>
      <c r="BD2759" s="166"/>
      <c r="BE2759" s="166"/>
      <c r="BF2759" s="166"/>
      <c r="BG2759" s="166"/>
      <c r="BH2759" s="308"/>
      <c r="BI2759" s="308"/>
      <c r="BJ2759" s="141" t="s">
        <v>26</v>
      </c>
      <c r="BK2759" s="141" t="s">
        <v>26</v>
      </c>
      <c r="BL2759" s="141"/>
      <c r="BM2759" s="141"/>
      <c r="BN2759" s="139" t="s">
        <v>4075</v>
      </c>
      <c r="BQ2759" s="141"/>
      <c r="BV2759" s="141"/>
      <c r="BX2759" s="141"/>
      <c r="BY2759" s="141"/>
      <c r="BZ2759" s="141"/>
      <c r="CA2759" s="141"/>
      <c r="CB2759" s="141"/>
      <c r="CC2759" s="141"/>
      <c r="CD2759" s="141"/>
      <c r="CE2759" s="141"/>
      <c r="CF2759" s="141"/>
      <c r="CG2759" s="141"/>
    </row>
    <row r="2760" spans="1:85" x14ac:dyDescent="0.35">
      <c r="A2760" s="155" t="s">
        <v>5220</v>
      </c>
      <c r="B2760" s="139" t="s">
        <v>4075</v>
      </c>
      <c r="C2760" s="18">
        <v>43977</v>
      </c>
      <c r="D2760" s="144">
        <v>0.54791666666666672</v>
      </c>
      <c r="E2760" s="141" t="s">
        <v>13260</v>
      </c>
      <c r="F2760" s="141">
        <v>2</v>
      </c>
      <c r="G2760" s="141" t="s">
        <v>4009</v>
      </c>
      <c r="H2760" s="141">
        <v>2020</v>
      </c>
      <c r="I2760" s="18">
        <v>43977</v>
      </c>
      <c r="J2760" s="144">
        <v>0.50277777777777777</v>
      </c>
      <c r="K2760" s="378"/>
      <c r="L2760" s="139" t="s">
        <v>4075</v>
      </c>
      <c r="M2760" s="141" t="s">
        <v>28</v>
      </c>
      <c r="N2760" s="248"/>
      <c r="O2760" s="141" t="s">
        <v>26</v>
      </c>
      <c r="P2760" s="141" t="s">
        <v>26</v>
      </c>
      <c r="Q2760" s="141" t="s">
        <v>5221</v>
      </c>
      <c r="R2760" s="141" t="s">
        <v>5222</v>
      </c>
      <c r="S2760" s="141"/>
      <c r="T2760" s="141" t="s">
        <v>14026</v>
      </c>
      <c r="U2760" s="141"/>
      <c r="V2760" s="141"/>
      <c r="W2760" s="139" t="s">
        <v>4075</v>
      </c>
      <c r="X2760" s="141" t="s">
        <v>25</v>
      </c>
      <c r="Y2760" s="141" t="s">
        <v>27</v>
      </c>
      <c r="Z2760" s="141"/>
      <c r="AA2760" s="141" t="s">
        <v>34</v>
      </c>
      <c r="AB2760" s="141" t="s">
        <v>34</v>
      </c>
      <c r="AC2760" s="139" t="s">
        <v>18049</v>
      </c>
      <c r="AD2760" s="380"/>
      <c r="AE2760" s="139" t="s">
        <v>102</v>
      </c>
      <c r="AF2760" s="139" t="s">
        <v>13082</v>
      </c>
      <c r="AG2760" s="139" t="s">
        <v>102</v>
      </c>
      <c r="AH2760" s="139" t="s">
        <v>1378</v>
      </c>
      <c r="AI2760" s="139" t="s">
        <v>1382</v>
      </c>
      <c r="AJ2760" s="139" t="s">
        <v>60</v>
      </c>
      <c r="AK2760" s="139"/>
      <c r="AL2760" s="139"/>
      <c r="AM2760" s="141"/>
      <c r="AN2760" s="141" t="s">
        <v>8</v>
      </c>
      <c r="AO2760" s="139"/>
      <c r="AP2760" s="139" t="s">
        <v>60</v>
      </c>
      <c r="AQ2760" s="139" t="s">
        <v>5223</v>
      </c>
      <c r="AR2760" s="381"/>
      <c r="AS2760" s="139" t="s">
        <v>4075</v>
      </c>
      <c r="AT2760" s="141" t="s">
        <v>1404</v>
      </c>
      <c r="AU2760" s="141"/>
      <c r="AV2760" s="383"/>
      <c r="AW2760" s="385"/>
      <c r="AX2760" s="139" t="s">
        <v>54</v>
      </c>
      <c r="AY2760" t="s">
        <v>9843</v>
      </c>
      <c r="BA2760" s="381"/>
      <c r="BB2760" s="139" t="s">
        <v>17</v>
      </c>
      <c r="BC2760" s="166"/>
      <c r="BD2760" s="166"/>
      <c r="BE2760" s="166"/>
      <c r="BF2760" s="166"/>
      <c r="BG2760" s="166"/>
      <c r="BH2760" s="308"/>
      <c r="BI2760" s="308"/>
      <c r="BJ2760" s="141" t="s">
        <v>26</v>
      </c>
      <c r="BK2760" s="141" t="s">
        <v>26</v>
      </c>
      <c r="BL2760" s="141"/>
      <c r="BM2760" s="141"/>
      <c r="BN2760" s="139" t="s">
        <v>4075</v>
      </c>
      <c r="BQ2760" s="141"/>
      <c r="BV2760" s="141"/>
      <c r="BX2760" s="141"/>
      <c r="BY2760" s="141"/>
      <c r="BZ2760" s="141"/>
      <c r="CA2760" s="141"/>
      <c r="CB2760" s="141"/>
      <c r="CC2760" s="141"/>
      <c r="CD2760" s="141"/>
      <c r="CE2760" s="141"/>
      <c r="CF2760" s="141"/>
      <c r="CG2760" s="141"/>
    </row>
    <row r="2761" spans="1:85" x14ac:dyDescent="0.35">
      <c r="A2761" s="155" t="s">
        <v>5212</v>
      </c>
      <c r="B2761" s="139" t="s">
        <v>4075</v>
      </c>
      <c r="C2761" s="18">
        <v>43978</v>
      </c>
      <c r="D2761" s="144">
        <v>0.66666666666666663</v>
      </c>
      <c r="E2761" s="141" t="s">
        <v>13260</v>
      </c>
      <c r="F2761" s="141">
        <v>2</v>
      </c>
      <c r="G2761" s="141" t="s">
        <v>4009</v>
      </c>
      <c r="H2761" s="141">
        <v>2020</v>
      </c>
      <c r="I2761" s="18">
        <v>43978</v>
      </c>
      <c r="J2761" s="144">
        <v>0.66388888888888886</v>
      </c>
      <c r="K2761" s="378"/>
      <c r="L2761" s="139" t="s">
        <v>4075</v>
      </c>
      <c r="M2761" s="141" t="s">
        <v>28</v>
      </c>
      <c r="N2761" s="248"/>
      <c r="O2761" s="141" t="s">
        <v>26</v>
      </c>
      <c r="P2761" s="141" t="s">
        <v>26</v>
      </c>
      <c r="Q2761" s="141" t="s">
        <v>5213</v>
      </c>
      <c r="R2761" s="141" t="s">
        <v>5214</v>
      </c>
      <c r="S2761" s="141"/>
      <c r="T2761" s="141" t="s">
        <v>14029</v>
      </c>
      <c r="U2761" s="141"/>
      <c r="V2761" s="141"/>
      <c r="W2761" s="139" t="s">
        <v>4075</v>
      </c>
      <c r="X2761" s="141" t="s">
        <v>25</v>
      </c>
      <c r="Y2761" s="141" t="s">
        <v>27</v>
      </c>
      <c r="Z2761" s="141"/>
      <c r="AA2761" s="141" t="s">
        <v>34</v>
      </c>
      <c r="AB2761" s="141" t="s">
        <v>34</v>
      </c>
      <c r="AC2761" s="139" t="s">
        <v>18050</v>
      </c>
      <c r="AD2761" s="380"/>
      <c r="AE2761" s="139" t="s">
        <v>4</v>
      </c>
      <c r="AF2761" s="139" t="s">
        <v>13073</v>
      </c>
      <c r="AG2761" s="139" t="s">
        <v>4</v>
      </c>
      <c r="AH2761" s="139" t="s">
        <v>1380</v>
      </c>
      <c r="AI2761" s="139" t="s">
        <v>15678</v>
      </c>
      <c r="AJ2761" s="139"/>
      <c r="AK2761" s="139" t="s">
        <v>15678</v>
      </c>
      <c r="AL2761" s="139" t="s">
        <v>1408</v>
      </c>
      <c r="AM2761" s="141"/>
      <c r="AN2761" s="141" t="s">
        <v>8</v>
      </c>
      <c r="AO2761" s="139"/>
      <c r="AP2761" s="139" t="s">
        <v>1408</v>
      </c>
      <c r="AQ2761" s="139" t="s">
        <v>5215</v>
      </c>
      <c r="AR2761" s="381"/>
      <c r="AS2761" s="139" t="s">
        <v>4075</v>
      </c>
      <c r="AT2761" s="141" t="s">
        <v>1404</v>
      </c>
      <c r="AU2761" s="141"/>
      <c r="AV2761" s="383"/>
      <c r="AW2761" s="385"/>
      <c r="AX2761" s="139" t="s">
        <v>80</v>
      </c>
      <c r="AY2761" t="s">
        <v>18369</v>
      </c>
      <c r="BA2761" s="381"/>
      <c r="BB2761" s="139" t="s">
        <v>1444</v>
      </c>
      <c r="BC2761" s="166">
        <v>7</v>
      </c>
      <c r="BD2761" s="166"/>
      <c r="BE2761" s="166"/>
      <c r="BF2761" s="166"/>
      <c r="BG2761" s="166"/>
      <c r="BH2761" s="308"/>
      <c r="BI2761" s="308"/>
      <c r="BJ2761" s="141" t="s">
        <v>26</v>
      </c>
      <c r="BK2761" s="141" t="s">
        <v>26</v>
      </c>
      <c r="BL2761" s="141"/>
      <c r="BM2761" s="141"/>
      <c r="BN2761" s="139" t="s">
        <v>4075</v>
      </c>
      <c r="BQ2761" s="141" t="s">
        <v>16070</v>
      </c>
      <c r="BR2761" s="135" t="s">
        <v>15680</v>
      </c>
      <c r="BT2761" s="135" t="s">
        <v>15437</v>
      </c>
      <c r="BU2761" s="135" t="s">
        <v>15356</v>
      </c>
      <c r="BV2761" s="141" t="s">
        <v>13280</v>
      </c>
      <c r="BW2761" s="135" t="s">
        <v>13286</v>
      </c>
      <c r="BX2761" s="141" t="s">
        <v>12</v>
      </c>
      <c r="BY2761" s="141" t="s">
        <v>15707</v>
      </c>
      <c r="BZ2761" s="141" t="s">
        <v>26</v>
      </c>
      <c r="CA2761" s="141" t="s">
        <v>1848</v>
      </c>
      <c r="CB2761" s="141"/>
      <c r="CC2761" s="141" t="s">
        <v>15690</v>
      </c>
      <c r="CD2761" s="141" t="s">
        <v>34</v>
      </c>
      <c r="CE2761" s="141" t="s">
        <v>15450</v>
      </c>
      <c r="CF2761" s="141" t="s">
        <v>15451</v>
      </c>
      <c r="CG2761" s="141" t="s">
        <v>2003</v>
      </c>
    </row>
    <row r="2762" spans="1:85" x14ac:dyDescent="0.35">
      <c r="A2762" s="155" t="s">
        <v>5216</v>
      </c>
      <c r="B2762" s="139" t="s">
        <v>4075</v>
      </c>
      <c r="C2762" s="18">
        <v>43978</v>
      </c>
      <c r="D2762" s="144">
        <v>0.65694444444444444</v>
      </c>
      <c r="E2762" s="141" t="s">
        <v>13260</v>
      </c>
      <c r="F2762" s="141">
        <v>2</v>
      </c>
      <c r="G2762" s="141" t="s">
        <v>4009</v>
      </c>
      <c r="H2762" s="141">
        <v>2020</v>
      </c>
      <c r="I2762" s="18">
        <v>43978</v>
      </c>
      <c r="J2762" s="144">
        <v>0.67222222222222228</v>
      </c>
      <c r="K2762" s="378"/>
      <c r="L2762" s="139" t="s">
        <v>4075</v>
      </c>
      <c r="M2762" s="141" t="s">
        <v>28</v>
      </c>
      <c r="N2762" s="248"/>
      <c r="O2762" s="141" t="s">
        <v>26</v>
      </c>
      <c r="P2762" s="141" t="s">
        <v>26</v>
      </c>
      <c r="Q2762" s="141" t="s">
        <v>5217</v>
      </c>
      <c r="R2762" s="141" t="s">
        <v>5218</v>
      </c>
      <c r="S2762" s="141"/>
      <c r="T2762" s="141" t="s">
        <v>14030</v>
      </c>
      <c r="U2762" s="141">
        <v>119070928</v>
      </c>
      <c r="V2762" s="141"/>
      <c r="W2762" s="139" t="s">
        <v>4075</v>
      </c>
      <c r="X2762" s="141" t="s">
        <v>25</v>
      </c>
      <c r="Y2762" s="141" t="s">
        <v>27</v>
      </c>
      <c r="Z2762" s="141"/>
      <c r="AA2762" s="141" t="s">
        <v>34</v>
      </c>
      <c r="AB2762" s="141" t="s">
        <v>34</v>
      </c>
      <c r="AC2762" s="139" t="s">
        <v>18050</v>
      </c>
      <c r="AD2762" s="380"/>
      <c r="AE2762" s="139" t="s">
        <v>4</v>
      </c>
      <c r="AF2762" s="139" t="s">
        <v>13073</v>
      </c>
      <c r="AG2762" s="139" t="s">
        <v>4</v>
      </c>
      <c r="AH2762" s="139" t="s">
        <v>1380</v>
      </c>
      <c r="AI2762" s="139" t="s">
        <v>15678</v>
      </c>
      <c r="AJ2762" s="139"/>
      <c r="AK2762" s="139" t="s">
        <v>15678</v>
      </c>
      <c r="AL2762" s="139" t="s">
        <v>1563</v>
      </c>
      <c r="AM2762" s="141"/>
      <c r="AN2762" s="141" t="s">
        <v>8</v>
      </c>
      <c r="AO2762" s="139"/>
      <c r="AP2762" s="139" t="s">
        <v>1563</v>
      </c>
      <c r="AQ2762" s="139" t="s">
        <v>5219</v>
      </c>
      <c r="AR2762" s="381"/>
      <c r="AS2762" s="139" t="s">
        <v>4075</v>
      </c>
      <c r="AT2762" s="141" t="s">
        <v>1404</v>
      </c>
      <c r="AU2762" s="141"/>
      <c r="AV2762" s="383"/>
      <c r="AW2762" s="385"/>
      <c r="AX2762" s="139" t="s">
        <v>177</v>
      </c>
      <c r="AY2762" t="s">
        <v>18443</v>
      </c>
      <c r="BA2762" s="381"/>
      <c r="BB2762" s="139" t="s">
        <v>1483</v>
      </c>
      <c r="BC2762" s="166"/>
      <c r="BD2762" s="166"/>
      <c r="BE2762" s="166"/>
      <c r="BF2762" s="166"/>
      <c r="BG2762" s="166"/>
      <c r="BH2762" s="308"/>
      <c r="BI2762" s="308"/>
      <c r="BJ2762" s="141" t="s">
        <v>26</v>
      </c>
      <c r="BK2762" s="141" t="s">
        <v>26</v>
      </c>
      <c r="BL2762" s="141"/>
      <c r="BM2762" s="141"/>
      <c r="BN2762" s="139" t="s">
        <v>4075</v>
      </c>
      <c r="BQ2762" s="141" t="s">
        <v>16070</v>
      </c>
      <c r="BR2762" s="135" t="s">
        <v>15680</v>
      </c>
      <c r="BT2762" s="135" t="s">
        <v>15364</v>
      </c>
      <c r="BU2762" s="135" t="s">
        <v>15396</v>
      </c>
      <c r="BV2762" s="141" t="s">
        <v>2509</v>
      </c>
      <c r="BW2762" s="135" t="s">
        <v>15380</v>
      </c>
      <c r="BX2762" s="141" t="s">
        <v>15681</v>
      </c>
      <c r="BY2762" s="141" t="s">
        <v>12</v>
      </c>
      <c r="BZ2762" s="141" t="s">
        <v>26</v>
      </c>
      <c r="CA2762" s="141" t="s">
        <v>1848</v>
      </c>
      <c r="CB2762" s="141"/>
      <c r="CC2762" s="141" t="s">
        <v>15690</v>
      </c>
      <c r="CD2762" s="141" t="s">
        <v>34</v>
      </c>
      <c r="CE2762" s="141" t="s">
        <v>15450</v>
      </c>
      <c r="CF2762" s="141" t="s">
        <v>15451</v>
      </c>
      <c r="CG2762" s="141" t="s">
        <v>1848</v>
      </c>
    </row>
    <row r="2763" spans="1:85" x14ac:dyDescent="0.35">
      <c r="A2763" s="155" t="s">
        <v>5208</v>
      </c>
      <c r="B2763" s="139" t="s">
        <v>4075</v>
      </c>
      <c r="C2763" s="18">
        <v>43978</v>
      </c>
      <c r="D2763" s="144">
        <v>4.027777777777778E-2</v>
      </c>
      <c r="E2763" s="141" t="s">
        <v>13260</v>
      </c>
      <c r="F2763" s="141">
        <v>2</v>
      </c>
      <c r="G2763" s="141" t="s">
        <v>4009</v>
      </c>
      <c r="H2763" s="141">
        <v>2020</v>
      </c>
      <c r="I2763" s="18">
        <v>43978</v>
      </c>
      <c r="J2763" s="144">
        <v>1.0416666666666666E-2</v>
      </c>
      <c r="K2763" s="378"/>
      <c r="L2763" s="139" t="s">
        <v>4075</v>
      </c>
      <c r="M2763" s="141" t="s">
        <v>28</v>
      </c>
      <c r="N2763" s="248"/>
      <c r="O2763" s="141" t="s">
        <v>26</v>
      </c>
      <c r="P2763" s="141" t="s">
        <v>26</v>
      </c>
      <c r="Q2763" s="141" t="s">
        <v>5209</v>
      </c>
      <c r="R2763" s="141" t="s">
        <v>5210</v>
      </c>
      <c r="S2763" s="141"/>
      <c r="T2763" s="141" t="s">
        <v>14028</v>
      </c>
      <c r="U2763" s="141">
        <v>119066353</v>
      </c>
      <c r="V2763" s="141"/>
      <c r="W2763" s="139" t="s">
        <v>4075</v>
      </c>
      <c r="X2763" s="141" t="s">
        <v>25</v>
      </c>
      <c r="Y2763" s="141" t="s">
        <v>27</v>
      </c>
      <c r="Z2763" s="141"/>
      <c r="AA2763" s="141" t="s">
        <v>34</v>
      </c>
      <c r="AB2763" s="141" t="s">
        <v>34</v>
      </c>
      <c r="AC2763" s="139" t="s">
        <v>18049</v>
      </c>
      <c r="AD2763" s="380"/>
      <c r="AE2763" s="139" t="s">
        <v>4</v>
      </c>
      <c r="AF2763" s="139" t="s">
        <v>13073</v>
      </c>
      <c r="AG2763" s="139" t="s">
        <v>4</v>
      </c>
      <c r="AH2763" s="139" t="s">
        <v>1380</v>
      </c>
      <c r="AI2763" s="139" t="s">
        <v>15678</v>
      </c>
      <c r="AJ2763" s="139"/>
      <c r="AK2763" s="139" t="s">
        <v>15678</v>
      </c>
      <c r="AL2763" s="139" t="s">
        <v>1563</v>
      </c>
      <c r="AM2763" s="141"/>
      <c r="AN2763" s="141" t="s">
        <v>8</v>
      </c>
      <c r="AO2763" s="139"/>
      <c r="AP2763" s="139" t="s">
        <v>1563</v>
      </c>
      <c r="AQ2763" s="139" t="s">
        <v>5211</v>
      </c>
      <c r="AR2763" s="381"/>
      <c r="AS2763" s="139" t="s">
        <v>4075</v>
      </c>
      <c r="AT2763" s="141" t="s">
        <v>43</v>
      </c>
      <c r="AU2763" s="141">
        <v>300</v>
      </c>
      <c r="AV2763" s="383"/>
      <c r="AW2763" s="385"/>
      <c r="AX2763" s="139" t="s">
        <v>65</v>
      </c>
      <c r="AY2763" t="s">
        <v>18971</v>
      </c>
      <c r="BA2763" s="381"/>
      <c r="BB2763" s="139" t="s">
        <v>1451</v>
      </c>
      <c r="BC2763" s="166"/>
      <c r="BD2763" s="166"/>
      <c r="BE2763" s="166"/>
      <c r="BF2763" s="166"/>
      <c r="BG2763" s="166"/>
      <c r="BH2763" s="308"/>
      <c r="BI2763" s="308"/>
      <c r="BJ2763" s="141" t="s">
        <v>26</v>
      </c>
      <c r="BK2763" s="141" t="s">
        <v>26</v>
      </c>
      <c r="BL2763" s="141"/>
      <c r="BM2763" s="141"/>
      <c r="BN2763" s="139" t="s">
        <v>4075</v>
      </c>
      <c r="BQ2763" s="141" t="s">
        <v>16071</v>
      </c>
      <c r="BR2763" s="135" t="s">
        <v>15680</v>
      </c>
      <c r="BT2763" s="135" t="s">
        <v>15354</v>
      </c>
      <c r="BU2763" s="135" t="s">
        <v>15374</v>
      </c>
      <c r="BV2763" s="141" t="s">
        <v>13280</v>
      </c>
      <c r="BW2763" s="135" t="s">
        <v>13274</v>
      </c>
      <c r="BX2763" s="141" t="s">
        <v>12</v>
      </c>
      <c r="BY2763" s="141" t="s">
        <v>12</v>
      </c>
      <c r="BZ2763" s="141" t="s">
        <v>26</v>
      </c>
      <c r="CA2763" s="141" t="s">
        <v>1848</v>
      </c>
      <c r="CB2763" s="141"/>
      <c r="CC2763" s="141" t="s">
        <v>15704</v>
      </c>
      <c r="CD2763" s="141" t="s">
        <v>34</v>
      </c>
      <c r="CE2763" s="141" t="s">
        <v>15450</v>
      </c>
      <c r="CF2763" s="141" t="s">
        <v>15451</v>
      </c>
      <c r="CG2763" s="141" t="s">
        <v>4004</v>
      </c>
    </row>
    <row r="2764" spans="1:85" x14ac:dyDescent="0.35">
      <c r="A2764" s="155" t="s">
        <v>5204</v>
      </c>
      <c r="B2764" s="139" t="s">
        <v>4075</v>
      </c>
      <c r="C2764" s="18">
        <v>43979</v>
      </c>
      <c r="D2764" s="144">
        <v>0.79374999999999996</v>
      </c>
      <c r="E2764" s="141" t="s">
        <v>13260</v>
      </c>
      <c r="F2764" s="141">
        <v>2</v>
      </c>
      <c r="G2764" s="141" t="s">
        <v>4009</v>
      </c>
      <c r="H2764" s="141">
        <v>2020</v>
      </c>
      <c r="I2764" s="18">
        <v>43979</v>
      </c>
      <c r="J2764" s="144">
        <v>0.79166666666666663</v>
      </c>
      <c r="K2764" s="378"/>
      <c r="L2764" s="139" t="s">
        <v>4075</v>
      </c>
      <c r="M2764" s="141" t="s">
        <v>28</v>
      </c>
      <c r="N2764" s="248"/>
      <c r="O2764" s="141" t="s">
        <v>26</v>
      </c>
      <c r="P2764" s="141" t="s">
        <v>26</v>
      </c>
      <c r="Q2764" s="141" t="s">
        <v>5205</v>
      </c>
      <c r="R2764" s="141" t="s">
        <v>5206</v>
      </c>
      <c r="S2764" s="141"/>
      <c r="T2764" s="141" t="s">
        <v>14424</v>
      </c>
      <c r="U2764" s="141">
        <v>119076567</v>
      </c>
      <c r="V2764" s="141"/>
      <c r="W2764" s="139" t="s">
        <v>4075</v>
      </c>
      <c r="X2764" s="141" t="s">
        <v>25</v>
      </c>
      <c r="Y2764" s="141" t="s">
        <v>27</v>
      </c>
      <c r="Z2764" s="141"/>
      <c r="AA2764" s="141" t="s">
        <v>34</v>
      </c>
      <c r="AB2764" s="141" t="s">
        <v>34</v>
      </c>
      <c r="AC2764" s="139" t="s">
        <v>18050</v>
      </c>
      <c r="AD2764" s="380"/>
      <c r="AE2764" s="139" t="s">
        <v>4</v>
      </c>
      <c r="AF2764" s="139" t="s">
        <v>13073</v>
      </c>
      <c r="AG2764" s="139" t="s">
        <v>4</v>
      </c>
      <c r="AH2764" s="139" t="s">
        <v>1380</v>
      </c>
      <c r="AI2764" s="139" t="s">
        <v>15678</v>
      </c>
      <c r="AJ2764" s="139"/>
      <c r="AK2764" s="139" t="s">
        <v>15678</v>
      </c>
      <c r="AL2764" s="139" t="s">
        <v>1563</v>
      </c>
      <c r="AM2764" s="141"/>
      <c r="AN2764" s="141" t="s">
        <v>8</v>
      </c>
      <c r="AO2764" s="139"/>
      <c r="AP2764" s="139" t="s">
        <v>1563</v>
      </c>
      <c r="AQ2764" s="139" t="s">
        <v>7</v>
      </c>
      <c r="AR2764" s="381"/>
      <c r="AS2764" s="139" t="s">
        <v>4075</v>
      </c>
      <c r="AT2764" s="141" t="s">
        <v>1404</v>
      </c>
      <c r="AU2764" s="141"/>
      <c r="AV2764" s="383"/>
      <c r="AW2764" s="385"/>
      <c r="AX2764" s="139" t="s">
        <v>180</v>
      </c>
      <c r="AY2764" t="s">
        <v>18386</v>
      </c>
      <c r="BA2764" s="381"/>
      <c r="BB2764" s="139" t="s">
        <v>1451</v>
      </c>
      <c r="BC2764" s="166"/>
      <c r="BD2764" s="166"/>
      <c r="BE2764" s="166"/>
      <c r="BF2764" s="166"/>
      <c r="BG2764" s="166"/>
      <c r="BH2764" s="308" t="s">
        <v>5207</v>
      </c>
      <c r="BI2764" s="308"/>
      <c r="BJ2764" s="141" t="s">
        <v>26</v>
      </c>
      <c r="BK2764" s="141" t="s">
        <v>26</v>
      </c>
      <c r="BL2764" s="141"/>
      <c r="BM2764" s="141"/>
      <c r="BN2764" s="139" t="s">
        <v>4075</v>
      </c>
      <c r="BQ2764" s="141" t="s">
        <v>16072</v>
      </c>
      <c r="BR2764" s="135" t="s">
        <v>15680</v>
      </c>
      <c r="BT2764" s="135" t="s">
        <v>15350</v>
      </c>
      <c r="BU2764" s="135" t="s">
        <v>13278</v>
      </c>
      <c r="BV2764" s="141" t="s">
        <v>13259</v>
      </c>
      <c r="BW2764" s="135" t="s">
        <v>13266</v>
      </c>
      <c r="BX2764" s="141" t="s">
        <v>15681</v>
      </c>
      <c r="BY2764" s="141" t="s">
        <v>12</v>
      </c>
      <c r="BZ2764" s="141" t="s">
        <v>26</v>
      </c>
      <c r="CA2764" s="141" t="s">
        <v>1848</v>
      </c>
      <c r="CB2764" s="141"/>
      <c r="CC2764" s="141" t="s">
        <v>15704</v>
      </c>
      <c r="CD2764" s="141" t="s">
        <v>34</v>
      </c>
      <c r="CE2764" s="141" t="s">
        <v>15450</v>
      </c>
      <c r="CF2764" s="141" t="s">
        <v>15451</v>
      </c>
      <c r="CG2764" s="141" t="s">
        <v>1848</v>
      </c>
    </row>
    <row r="2765" spans="1:85" x14ac:dyDescent="0.35">
      <c r="A2765" s="155" t="s">
        <v>5203</v>
      </c>
      <c r="B2765" s="139" t="s">
        <v>4075</v>
      </c>
      <c r="C2765" s="18">
        <v>43979</v>
      </c>
      <c r="D2765" s="144">
        <v>0.53263888888888888</v>
      </c>
      <c r="E2765" s="141" t="s">
        <v>13260</v>
      </c>
      <c r="F2765" s="141">
        <v>2</v>
      </c>
      <c r="G2765" s="141" t="s">
        <v>4009</v>
      </c>
      <c r="H2765" s="141">
        <v>2020</v>
      </c>
      <c r="I2765" s="18"/>
      <c r="J2765" s="144"/>
      <c r="K2765" s="378"/>
      <c r="L2765" s="139" t="s">
        <v>4075</v>
      </c>
      <c r="M2765" s="141" t="s">
        <v>28</v>
      </c>
      <c r="N2765" s="248"/>
      <c r="O2765" s="141" t="s">
        <v>26</v>
      </c>
      <c r="P2765" s="141" t="s">
        <v>26</v>
      </c>
      <c r="Q2765" s="141"/>
      <c r="R2765" s="141"/>
      <c r="S2765" s="141"/>
      <c r="T2765" s="141" t="s">
        <v>14031</v>
      </c>
      <c r="U2765" s="141"/>
      <c r="V2765" s="141"/>
      <c r="W2765" s="139" t="s">
        <v>4075</v>
      </c>
      <c r="X2765" s="141" t="s">
        <v>25</v>
      </c>
      <c r="Y2765" s="141" t="s">
        <v>27</v>
      </c>
      <c r="Z2765" s="141"/>
      <c r="AA2765" s="141" t="s">
        <v>34</v>
      </c>
      <c r="AB2765" s="141" t="s">
        <v>34</v>
      </c>
      <c r="AC2765" s="139" t="s">
        <v>18049</v>
      </c>
      <c r="AD2765" s="380"/>
      <c r="AE2765" s="139" t="s">
        <v>103</v>
      </c>
      <c r="AF2765" s="139" t="s">
        <v>13079</v>
      </c>
      <c r="AG2765" s="139" t="s">
        <v>103</v>
      </c>
      <c r="AH2765" s="139" t="s">
        <v>1380</v>
      </c>
      <c r="AI2765" s="139" t="s">
        <v>7240</v>
      </c>
      <c r="AJ2765" s="139"/>
      <c r="AK2765" s="139" t="s">
        <v>7240</v>
      </c>
      <c r="AL2765" s="139" t="s">
        <v>1823</v>
      </c>
      <c r="AM2765" s="141"/>
      <c r="AN2765" s="141" t="s">
        <v>1422</v>
      </c>
      <c r="AO2765" s="139"/>
      <c r="AP2765" s="139" t="s">
        <v>1823</v>
      </c>
      <c r="AQ2765" s="139"/>
      <c r="AR2765" s="381"/>
      <c r="AS2765" s="139" t="s">
        <v>4075</v>
      </c>
      <c r="AT2765" s="141" t="s">
        <v>1404</v>
      </c>
      <c r="AU2765" s="141"/>
      <c r="AV2765" s="383"/>
      <c r="AW2765" s="385"/>
      <c r="AX2765" s="139" t="s">
        <v>154</v>
      </c>
      <c r="AY2765" t="s">
        <v>19430</v>
      </c>
      <c r="BA2765" s="381"/>
      <c r="BB2765" s="139" t="s">
        <v>17</v>
      </c>
      <c r="BC2765" s="166"/>
      <c r="BD2765" s="166"/>
      <c r="BE2765" s="166"/>
      <c r="BF2765" s="166"/>
      <c r="BG2765" s="166"/>
      <c r="BH2765" s="308"/>
      <c r="BI2765" s="308"/>
      <c r="BJ2765" s="141" t="s">
        <v>26</v>
      </c>
      <c r="BK2765" s="141" t="s">
        <v>26</v>
      </c>
      <c r="BL2765" s="141"/>
      <c r="BM2765" s="141"/>
      <c r="BN2765" s="139" t="s">
        <v>4075</v>
      </c>
      <c r="BQ2765" s="141"/>
      <c r="BV2765" s="141"/>
      <c r="BX2765" s="141"/>
      <c r="BY2765" s="141"/>
      <c r="BZ2765" s="141"/>
      <c r="CA2765" s="141"/>
      <c r="CB2765" s="141"/>
      <c r="CC2765" s="141"/>
      <c r="CD2765" s="141"/>
      <c r="CE2765" s="141"/>
      <c r="CF2765" s="141"/>
      <c r="CG2765" s="141"/>
    </row>
    <row r="2766" spans="1:85" x14ac:dyDescent="0.35">
      <c r="A2766" s="155" t="s">
        <v>5192</v>
      </c>
      <c r="B2766" s="139" t="s">
        <v>4075</v>
      </c>
      <c r="C2766" s="18">
        <v>43980</v>
      </c>
      <c r="D2766" s="144">
        <v>0.74444444444444446</v>
      </c>
      <c r="E2766" s="141" t="s">
        <v>13260</v>
      </c>
      <c r="F2766" s="141">
        <v>2</v>
      </c>
      <c r="G2766" s="141" t="s">
        <v>4009</v>
      </c>
      <c r="H2766" s="141">
        <v>2020</v>
      </c>
      <c r="I2766" s="18">
        <v>43980</v>
      </c>
      <c r="J2766" s="144">
        <v>0.71805555555555556</v>
      </c>
      <c r="K2766" s="378"/>
      <c r="L2766" s="139" t="s">
        <v>4075</v>
      </c>
      <c r="M2766" s="141" t="s">
        <v>1396</v>
      </c>
      <c r="N2766" s="248"/>
      <c r="O2766" s="141" t="s">
        <v>26</v>
      </c>
      <c r="P2766" s="141" t="s">
        <v>26</v>
      </c>
      <c r="Q2766" s="141" t="s">
        <v>5193</v>
      </c>
      <c r="R2766" s="141" t="s">
        <v>5194</v>
      </c>
      <c r="S2766" s="141" t="s">
        <v>5195</v>
      </c>
      <c r="T2766" s="141" t="s">
        <v>14422</v>
      </c>
      <c r="U2766" s="141"/>
      <c r="V2766" s="141"/>
      <c r="W2766" s="139" t="s">
        <v>4075</v>
      </c>
      <c r="X2766" s="141" t="s">
        <v>25</v>
      </c>
      <c r="Y2766" s="141" t="s">
        <v>27</v>
      </c>
      <c r="Z2766" s="141"/>
      <c r="AA2766" s="141" t="s">
        <v>35</v>
      </c>
      <c r="AB2766" s="141" t="s">
        <v>34</v>
      </c>
      <c r="AC2766" s="139" t="s">
        <v>18054</v>
      </c>
      <c r="AD2766" s="380"/>
      <c r="AE2766" s="139" t="s">
        <v>1628</v>
      </c>
      <c r="AF2766" s="139" t="s">
        <v>13079</v>
      </c>
      <c r="AG2766" s="139" t="s">
        <v>4502</v>
      </c>
      <c r="AH2766" s="139" t="s">
        <v>1380</v>
      </c>
      <c r="AI2766" s="139" t="s">
        <v>4502</v>
      </c>
      <c r="AJ2766" s="139"/>
      <c r="AK2766" s="139" t="s">
        <v>4502</v>
      </c>
      <c r="AL2766" s="139" t="s">
        <v>87</v>
      </c>
      <c r="AM2766" s="141"/>
      <c r="AN2766" s="141" t="s">
        <v>8</v>
      </c>
      <c r="AO2766" s="139"/>
      <c r="AP2766" s="139" t="s">
        <v>87</v>
      </c>
      <c r="AQ2766" s="139" t="s">
        <v>7</v>
      </c>
      <c r="AR2766" s="381"/>
      <c r="AS2766" s="139" t="s">
        <v>4075</v>
      </c>
      <c r="AT2766" s="141" t="s">
        <v>43</v>
      </c>
      <c r="AU2766" s="141"/>
      <c r="AV2766" s="383"/>
      <c r="AW2766" s="385"/>
      <c r="AX2766" s="139" t="s">
        <v>49</v>
      </c>
      <c r="AY2766" t="s">
        <v>19431</v>
      </c>
      <c r="BA2766" s="381"/>
      <c r="BB2766" s="139" t="s">
        <v>1450</v>
      </c>
      <c r="BC2766" s="166">
        <v>203</v>
      </c>
      <c r="BD2766" s="166">
        <v>0</v>
      </c>
      <c r="BE2766" s="166">
        <v>0</v>
      </c>
      <c r="BF2766" s="166">
        <v>0</v>
      </c>
      <c r="BG2766" s="166">
        <v>0</v>
      </c>
      <c r="BH2766" s="308" t="s">
        <v>5196</v>
      </c>
      <c r="BI2766" s="308"/>
      <c r="BJ2766" s="141" t="s">
        <v>26</v>
      </c>
      <c r="BK2766" s="141" t="s">
        <v>26</v>
      </c>
      <c r="BL2766" s="141"/>
      <c r="BM2766" s="141"/>
      <c r="BN2766" s="139" t="s">
        <v>4075</v>
      </c>
      <c r="BQ2766" s="141"/>
      <c r="BV2766" s="141"/>
      <c r="BX2766" s="141"/>
      <c r="BY2766" s="141"/>
      <c r="BZ2766" s="141"/>
      <c r="CA2766" s="141"/>
      <c r="CB2766" s="141"/>
      <c r="CC2766" s="141"/>
      <c r="CD2766" s="141"/>
      <c r="CE2766" s="141"/>
      <c r="CF2766" s="141"/>
      <c r="CG2766" s="141"/>
    </row>
    <row r="2767" spans="1:85" x14ac:dyDescent="0.35">
      <c r="A2767" s="155" t="s">
        <v>5201</v>
      </c>
      <c r="B2767" s="139" t="s">
        <v>4075</v>
      </c>
      <c r="C2767" s="18">
        <v>43980</v>
      </c>
      <c r="D2767" s="144">
        <v>0.70277777777777772</v>
      </c>
      <c r="E2767" s="141" t="s">
        <v>13260</v>
      </c>
      <c r="F2767" s="141">
        <v>2</v>
      </c>
      <c r="G2767" s="141" t="s">
        <v>4009</v>
      </c>
      <c r="H2767" s="141">
        <v>2020</v>
      </c>
      <c r="I2767" s="18">
        <v>43980</v>
      </c>
      <c r="J2767" s="144">
        <v>0.69444444444444442</v>
      </c>
      <c r="K2767" s="378"/>
      <c r="L2767" s="139" t="s">
        <v>4075</v>
      </c>
      <c r="M2767" s="141" t="s">
        <v>28</v>
      </c>
      <c r="N2767" s="248"/>
      <c r="O2767" s="141" t="s">
        <v>26</v>
      </c>
      <c r="P2767" s="141" t="s">
        <v>26</v>
      </c>
      <c r="Q2767" s="141"/>
      <c r="R2767" s="141" t="s">
        <v>5202</v>
      </c>
      <c r="S2767" s="141"/>
      <c r="T2767" s="141" t="s">
        <v>14033</v>
      </c>
      <c r="U2767" s="141"/>
      <c r="V2767" s="141"/>
      <c r="W2767" s="139" t="s">
        <v>4075</v>
      </c>
      <c r="X2767" s="141" t="s">
        <v>25</v>
      </c>
      <c r="Y2767" s="141" t="s">
        <v>27</v>
      </c>
      <c r="Z2767" s="141"/>
      <c r="AA2767" s="141" t="s">
        <v>34</v>
      </c>
      <c r="AB2767" s="141" t="s">
        <v>34</v>
      </c>
      <c r="AC2767" s="139" t="s">
        <v>18048</v>
      </c>
      <c r="AD2767" s="380"/>
      <c r="AE2767" s="139" t="s">
        <v>109</v>
      </c>
      <c r="AF2767" s="139" t="s">
        <v>13068</v>
      </c>
      <c r="AG2767" s="139" t="s">
        <v>31</v>
      </c>
      <c r="AH2767" s="139" t="s">
        <v>1378</v>
      </c>
      <c r="AI2767" s="139" t="s">
        <v>1398</v>
      </c>
      <c r="AJ2767" s="139"/>
      <c r="AK2767" s="139"/>
      <c r="AL2767" s="139"/>
      <c r="AM2767" s="141"/>
      <c r="AN2767" s="141" t="s">
        <v>8</v>
      </c>
      <c r="AO2767" s="139"/>
      <c r="AP2767" s="139" t="s">
        <v>1563</v>
      </c>
      <c r="AQ2767" s="139"/>
      <c r="AR2767" s="381"/>
      <c r="AS2767" s="139" t="s">
        <v>4075</v>
      </c>
      <c r="AT2767" s="141" t="s">
        <v>1404</v>
      </c>
      <c r="AU2767" s="141"/>
      <c r="AV2767" s="383"/>
      <c r="AW2767" s="385"/>
      <c r="AX2767" s="139" t="s">
        <v>175</v>
      </c>
      <c r="AY2767" t="s">
        <v>19432</v>
      </c>
      <c r="BA2767" s="381"/>
      <c r="BB2767" s="139" t="s">
        <v>17</v>
      </c>
      <c r="BC2767" s="166">
        <v>36</v>
      </c>
      <c r="BD2767" s="166">
        <v>0</v>
      </c>
      <c r="BE2767" s="166">
        <v>0</v>
      </c>
      <c r="BF2767" s="166">
        <v>0</v>
      </c>
      <c r="BG2767" s="166">
        <v>0</v>
      </c>
      <c r="BH2767" s="308"/>
      <c r="BI2767" s="308"/>
      <c r="BJ2767" s="141" t="s">
        <v>26</v>
      </c>
      <c r="BK2767" s="141" t="s">
        <v>26</v>
      </c>
      <c r="BL2767" s="141"/>
      <c r="BM2767" s="141"/>
      <c r="BN2767" s="139" t="s">
        <v>4075</v>
      </c>
      <c r="BQ2767" s="141"/>
      <c r="BV2767" s="141"/>
      <c r="BX2767" s="141"/>
      <c r="BY2767" s="141"/>
      <c r="BZ2767" s="141"/>
      <c r="CA2767" s="141"/>
      <c r="CB2767" s="141"/>
      <c r="CC2767" s="141"/>
      <c r="CD2767" s="141"/>
      <c r="CE2767" s="141"/>
      <c r="CF2767" s="141"/>
      <c r="CG2767" s="141"/>
    </row>
    <row r="2768" spans="1:85" x14ac:dyDescent="0.35">
      <c r="A2768" s="155" t="s">
        <v>5197</v>
      </c>
      <c r="B2768" s="139" t="s">
        <v>4075</v>
      </c>
      <c r="C2768" s="18">
        <v>43980</v>
      </c>
      <c r="D2768" s="144">
        <v>0.48680555555555555</v>
      </c>
      <c r="E2768" s="141" t="s">
        <v>13260</v>
      </c>
      <c r="F2768" s="141">
        <v>2</v>
      </c>
      <c r="G2768" s="141" t="s">
        <v>4009</v>
      </c>
      <c r="H2768" s="141">
        <v>2020</v>
      </c>
      <c r="I2768" s="18">
        <v>43980</v>
      </c>
      <c r="J2768" s="144">
        <v>0.4777777777777778</v>
      </c>
      <c r="K2768" s="378"/>
      <c r="L2768" s="139" t="s">
        <v>4075</v>
      </c>
      <c r="M2768" s="141" t="s">
        <v>28</v>
      </c>
      <c r="N2768" s="248"/>
      <c r="O2768" s="141" t="s">
        <v>26</v>
      </c>
      <c r="P2768" s="141" t="s">
        <v>26</v>
      </c>
      <c r="Q2768" s="141" t="s">
        <v>5198</v>
      </c>
      <c r="R2768" s="141" t="s">
        <v>5199</v>
      </c>
      <c r="S2768" s="141"/>
      <c r="T2768" s="141" t="s">
        <v>14032</v>
      </c>
      <c r="U2768" s="141">
        <v>119019978</v>
      </c>
      <c r="V2768" s="141"/>
      <c r="W2768" s="139" t="s">
        <v>4075</v>
      </c>
      <c r="X2768" s="141" t="s">
        <v>25</v>
      </c>
      <c r="Y2768" s="141" t="s">
        <v>27</v>
      </c>
      <c r="Z2768" s="141"/>
      <c r="AA2768" s="141" t="s">
        <v>34</v>
      </c>
      <c r="AB2768" s="141" t="s">
        <v>34</v>
      </c>
      <c r="AC2768" s="139" t="s">
        <v>18050</v>
      </c>
      <c r="AD2768" s="380"/>
      <c r="AE2768" s="139" t="s">
        <v>102</v>
      </c>
      <c r="AF2768" s="139" t="s">
        <v>13077</v>
      </c>
      <c r="AG2768" s="139" t="s">
        <v>102</v>
      </c>
      <c r="AH2768" s="139" t="s">
        <v>1378</v>
      </c>
      <c r="AI2768" s="139" t="s">
        <v>1383</v>
      </c>
      <c r="AJ2768" s="139" t="s">
        <v>1408</v>
      </c>
      <c r="AK2768" s="139"/>
      <c r="AL2768" s="139"/>
      <c r="AM2768" s="141"/>
      <c r="AN2768" s="141" t="s">
        <v>8</v>
      </c>
      <c r="AO2768" s="139"/>
      <c r="AP2768" s="139" t="s">
        <v>1408</v>
      </c>
      <c r="AQ2768" s="139" t="s">
        <v>5200</v>
      </c>
      <c r="AR2768" s="381"/>
      <c r="AS2768" s="139" t="s">
        <v>4075</v>
      </c>
      <c r="AT2768" s="141" t="s">
        <v>1404</v>
      </c>
      <c r="AU2768" s="141"/>
      <c r="AV2768" s="383"/>
      <c r="AW2768" s="385"/>
      <c r="AX2768" s="139" t="s">
        <v>202</v>
      </c>
      <c r="AY2768" t="s">
        <v>18781</v>
      </c>
      <c r="BA2768" s="381"/>
      <c r="BB2768" s="139" t="s">
        <v>1450</v>
      </c>
      <c r="BC2768" s="166"/>
      <c r="BD2768" s="166"/>
      <c r="BE2768" s="166"/>
      <c r="BF2768" s="166"/>
      <c r="BG2768" s="166"/>
      <c r="BH2768" s="308"/>
      <c r="BI2768" s="308"/>
      <c r="BJ2768" s="141" t="s">
        <v>26</v>
      </c>
      <c r="BK2768" s="141" t="s">
        <v>26</v>
      </c>
      <c r="BL2768" s="141"/>
      <c r="BM2768" s="141"/>
      <c r="BN2768" s="139" t="s">
        <v>4075</v>
      </c>
      <c r="BQ2768" s="141"/>
      <c r="BV2768" s="141"/>
      <c r="BX2768" s="141"/>
      <c r="BY2768" s="141"/>
      <c r="BZ2768" s="141"/>
      <c r="CA2768" s="141"/>
      <c r="CB2768" s="141"/>
      <c r="CC2768" s="141"/>
      <c r="CD2768" s="141"/>
      <c r="CE2768" s="141"/>
      <c r="CF2768" s="141"/>
      <c r="CG2768" s="141"/>
    </row>
    <row r="2769" spans="1:85" x14ac:dyDescent="0.35">
      <c r="A2769" s="155" t="s">
        <v>5188</v>
      </c>
      <c r="B2769" s="139" t="s">
        <v>4075</v>
      </c>
      <c r="C2769" s="18">
        <v>43983</v>
      </c>
      <c r="D2769" s="144">
        <v>0.74513888888888891</v>
      </c>
      <c r="E2769" s="141" t="s">
        <v>1946</v>
      </c>
      <c r="F2769" s="141">
        <v>2</v>
      </c>
      <c r="G2769" s="141" t="s">
        <v>2004</v>
      </c>
      <c r="H2769" s="141">
        <v>2020</v>
      </c>
      <c r="I2769" s="18">
        <v>43983</v>
      </c>
      <c r="J2769" s="144">
        <v>0.7416666666666667</v>
      </c>
      <c r="K2769" s="378"/>
      <c r="L2769" s="139" t="s">
        <v>4075</v>
      </c>
      <c r="M2769" s="141" t="s">
        <v>28</v>
      </c>
      <c r="N2769" s="248"/>
      <c r="O2769" s="141" t="s">
        <v>25</v>
      </c>
      <c r="P2769" s="141" t="s">
        <v>26</v>
      </c>
      <c r="Q2769" s="141" t="s">
        <v>5189</v>
      </c>
      <c r="R2769" s="141" t="s">
        <v>5190</v>
      </c>
      <c r="S2769" s="141"/>
      <c r="T2769" s="141" t="s">
        <v>14035</v>
      </c>
      <c r="U2769" s="141"/>
      <c r="V2769" s="141"/>
      <c r="W2769" s="139" t="s">
        <v>4075</v>
      </c>
      <c r="X2769" s="141" t="s">
        <v>25</v>
      </c>
      <c r="Y2769" s="141" t="s">
        <v>27</v>
      </c>
      <c r="Z2769" s="141"/>
      <c r="AA2769" s="141" t="s">
        <v>34</v>
      </c>
      <c r="AB2769" s="141" t="s">
        <v>34</v>
      </c>
      <c r="AC2769" s="139" t="s">
        <v>18047</v>
      </c>
      <c r="AD2769" s="380"/>
      <c r="AE2769" s="139" t="s">
        <v>4</v>
      </c>
      <c r="AF2769" s="139" t="s">
        <v>13073</v>
      </c>
      <c r="AG2769" s="139" t="s">
        <v>4</v>
      </c>
      <c r="AH2769" s="139" t="s">
        <v>1380</v>
      </c>
      <c r="AI2769" s="139" t="s">
        <v>15678</v>
      </c>
      <c r="AJ2769" s="139"/>
      <c r="AK2769" s="139" t="s">
        <v>15678</v>
      </c>
      <c r="AL2769" s="139" t="s">
        <v>1563</v>
      </c>
      <c r="AM2769" s="141"/>
      <c r="AN2769" s="141" t="s">
        <v>8</v>
      </c>
      <c r="AO2769" s="139"/>
      <c r="AP2769" s="139" t="s">
        <v>1563</v>
      </c>
      <c r="AQ2769" s="139" t="s">
        <v>5191</v>
      </c>
      <c r="AR2769" s="381"/>
      <c r="AS2769" s="139" t="s">
        <v>4075</v>
      </c>
      <c r="AT2769" s="141" t="s">
        <v>1404</v>
      </c>
      <c r="AU2769" s="141"/>
      <c r="AV2769" s="383"/>
      <c r="AW2769" s="385"/>
      <c r="AX2769" s="139" t="s">
        <v>225</v>
      </c>
      <c r="AY2769" t="s">
        <v>18681</v>
      </c>
      <c r="BA2769" s="381"/>
      <c r="BB2769" s="139" t="s">
        <v>1452</v>
      </c>
      <c r="BC2769" s="166"/>
      <c r="BD2769" s="166"/>
      <c r="BE2769" s="166"/>
      <c r="BF2769" s="166"/>
      <c r="BG2769" s="166"/>
      <c r="BH2769" s="308"/>
      <c r="BI2769" s="308"/>
      <c r="BJ2769" s="141" t="s">
        <v>26</v>
      </c>
      <c r="BK2769" s="141" t="s">
        <v>26</v>
      </c>
      <c r="BL2769" s="141"/>
      <c r="BM2769" s="141"/>
      <c r="BN2769" s="139" t="s">
        <v>4075</v>
      </c>
      <c r="BQ2769" s="141" t="s">
        <v>16073</v>
      </c>
      <c r="BR2769" s="135" t="s">
        <v>15700</v>
      </c>
      <c r="BT2769" s="135" t="s">
        <v>15375</v>
      </c>
      <c r="BU2769" s="135" t="s">
        <v>15348</v>
      </c>
      <c r="BV2769" s="141" t="s">
        <v>13262</v>
      </c>
      <c r="BW2769" s="135" t="s">
        <v>13274</v>
      </c>
      <c r="BX2769" s="141" t="s">
        <v>15681</v>
      </c>
      <c r="BY2769" s="141" t="s">
        <v>12</v>
      </c>
      <c r="BZ2769" s="141" t="s">
        <v>26</v>
      </c>
      <c r="CA2769" s="141" t="s">
        <v>1848</v>
      </c>
      <c r="CB2769" s="141"/>
      <c r="CC2769" s="141" t="s">
        <v>15690</v>
      </c>
      <c r="CD2769" s="141" t="s">
        <v>34</v>
      </c>
      <c r="CE2769" s="141" t="s">
        <v>15450</v>
      </c>
      <c r="CF2769" s="141" t="s">
        <v>15451</v>
      </c>
      <c r="CG2769" s="141" t="s">
        <v>4004</v>
      </c>
    </row>
    <row r="2770" spans="1:85" x14ac:dyDescent="0.35">
      <c r="A2770" s="155" t="s">
        <v>5184</v>
      </c>
      <c r="B2770" s="139" t="s">
        <v>4075</v>
      </c>
      <c r="C2770" s="18">
        <v>43983</v>
      </c>
      <c r="D2770" s="144">
        <v>0.50555555555555554</v>
      </c>
      <c r="E2770" s="141" t="s">
        <v>1946</v>
      </c>
      <c r="F2770" s="141">
        <v>2</v>
      </c>
      <c r="G2770" s="141" t="s">
        <v>2004</v>
      </c>
      <c r="H2770" s="141">
        <v>2020</v>
      </c>
      <c r="I2770" s="18">
        <v>43983</v>
      </c>
      <c r="J2770" s="144">
        <v>0.52013888888888893</v>
      </c>
      <c r="K2770" s="378"/>
      <c r="L2770" s="139" t="s">
        <v>4075</v>
      </c>
      <c r="M2770" s="141" t="s">
        <v>28</v>
      </c>
      <c r="N2770" s="248"/>
      <c r="O2770" s="141" t="s">
        <v>26</v>
      </c>
      <c r="P2770" s="141" t="s">
        <v>26</v>
      </c>
      <c r="Q2770" s="141" t="s">
        <v>5185</v>
      </c>
      <c r="R2770" s="141" t="s">
        <v>5186</v>
      </c>
      <c r="S2770" s="141"/>
      <c r="T2770" s="141" t="s">
        <v>14034</v>
      </c>
      <c r="U2770" s="141">
        <v>119088348</v>
      </c>
      <c r="V2770" s="141"/>
      <c r="W2770" s="139" t="s">
        <v>4075</v>
      </c>
      <c r="X2770" s="141" t="s">
        <v>25</v>
      </c>
      <c r="Y2770" s="141" t="s">
        <v>27</v>
      </c>
      <c r="Z2770" s="141"/>
      <c r="AA2770" s="141" t="s">
        <v>34</v>
      </c>
      <c r="AB2770" s="141" t="s">
        <v>34</v>
      </c>
      <c r="AC2770" s="139" t="s">
        <v>18050</v>
      </c>
      <c r="AD2770" s="380"/>
      <c r="AE2770" s="139" t="s">
        <v>102</v>
      </c>
      <c r="AF2770" s="139" t="s">
        <v>13083</v>
      </c>
      <c r="AG2770" s="139" t="s">
        <v>102</v>
      </c>
      <c r="AH2770" s="139" t="s">
        <v>1378</v>
      </c>
      <c r="AI2770" s="139" t="s">
        <v>1386</v>
      </c>
      <c r="AJ2770" s="139" t="s">
        <v>90</v>
      </c>
      <c r="AK2770" s="139"/>
      <c r="AL2770" s="139"/>
      <c r="AM2770" s="141"/>
      <c r="AN2770" s="141" t="s">
        <v>8</v>
      </c>
      <c r="AO2770" s="139"/>
      <c r="AP2770" s="139" t="s">
        <v>90</v>
      </c>
      <c r="AQ2770" s="139" t="s">
        <v>5187</v>
      </c>
      <c r="AR2770" s="381"/>
      <c r="AS2770" s="139" t="s">
        <v>4075</v>
      </c>
      <c r="AT2770" s="141" t="s">
        <v>1404</v>
      </c>
      <c r="AU2770" s="141"/>
      <c r="AV2770" s="383"/>
      <c r="AW2770" s="385"/>
      <c r="AX2770" s="139" t="s">
        <v>80</v>
      </c>
      <c r="AY2770" t="s">
        <v>18763</v>
      </c>
      <c r="BA2770" s="381"/>
      <c r="BB2770" s="139" t="s">
        <v>17</v>
      </c>
      <c r="BC2770" s="166"/>
      <c r="BD2770" s="166"/>
      <c r="BE2770" s="166"/>
      <c r="BF2770" s="166"/>
      <c r="BG2770" s="166"/>
      <c r="BH2770" s="308"/>
      <c r="BI2770" s="308"/>
      <c r="BJ2770" s="141" t="s">
        <v>26</v>
      </c>
      <c r="BK2770" s="141" t="s">
        <v>26</v>
      </c>
      <c r="BL2770" s="141"/>
      <c r="BM2770" s="141"/>
      <c r="BN2770" s="139" t="s">
        <v>4075</v>
      </c>
      <c r="BQ2770" s="141"/>
      <c r="BV2770" s="141"/>
      <c r="BX2770" s="141"/>
      <c r="BY2770" s="141"/>
      <c r="BZ2770" s="141"/>
      <c r="CA2770" s="141"/>
      <c r="CB2770" s="141"/>
      <c r="CC2770" s="141"/>
      <c r="CD2770" s="141"/>
      <c r="CE2770" s="141"/>
      <c r="CF2770" s="141"/>
      <c r="CG2770" s="141"/>
    </row>
    <row r="2771" spans="1:85" x14ac:dyDescent="0.35">
      <c r="A2771" s="155" t="s">
        <v>5173</v>
      </c>
      <c r="B2771" s="139" t="s">
        <v>4075</v>
      </c>
      <c r="C2771" s="18">
        <v>43984</v>
      </c>
      <c r="D2771" s="144">
        <v>0.65972222222222221</v>
      </c>
      <c r="E2771" s="141" t="s">
        <v>1946</v>
      </c>
      <c r="F2771" s="141">
        <v>2</v>
      </c>
      <c r="G2771" s="141" t="s">
        <v>2004</v>
      </c>
      <c r="H2771" s="141">
        <v>2020</v>
      </c>
      <c r="I2771" s="18">
        <v>43984</v>
      </c>
      <c r="J2771" s="144">
        <v>0.65833333333333333</v>
      </c>
      <c r="K2771" s="378"/>
      <c r="L2771" s="139" t="s">
        <v>4075</v>
      </c>
      <c r="M2771" s="141" t="s">
        <v>28</v>
      </c>
      <c r="N2771" s="248"/>
      <c r="O2771" s="141" t="s">
        <v>26</v>
      </c>
      <c r="P2771" s="141" t="s">
        <v>26</v>
      </c>
      <c r="Q2771" s="141"/>
      <c r="R2771" s="141"/>
      <c r="S2771" s="141"/>
      <c r="T2771" s="141" t="s">
        <v>14037</v>
      </c>
      <c r="U2771" s="141">
        <v>119097078</v>
      </c>
      <c r="V2771" s="141"/>
      <c r="W2771" s="139" t="s">
        <v>4075</v>
      </c>
      <c r="X2771" s="141" t="s">
        <v>25</v>
      </c>
      <c r="Y2771" s="141" t="s">
        <v>27</v>
      </c>
      <c r="Z2771" s="141"/>
      <c r="AA2771" s="141" t="s">
        <v>34</v>
      </c>
      <c r="AB2771" s="141" t="s">
        <v>34</v>
      </c>
      <c r="AC2771" s="139" t="s">
        <v>18047</v>
      </c>
      <c r="AD2771" s="380"/>
      <c r="AE2771" s="139" t="s">
        <v>102</v>
      </c>
      <c r="AF2771" s="139" t="s">
        <v>13084</v>
      </c>
      <c r="AG2771" s="139" t="s">
        <v>102</v>
      </c>
      <c r="AH2771" s="139" t="s">
        <v>1378</v>
      </c>
      <c r="AI2771" s="139" t="s">
        <v>1391</v>
      </c>
      <c r="AJ2771" s="139" t="s">
        <v>1403</v>
      </c>
      <c r="AK2771" s="139"/>
      <c r="AL2771" s="139"/>
      <c r="AM2771" s="141"/>
      <c r="AN2771" s="141" t="s">
        <v>8</v>
      </c>
      <c r="AO2771" s="139"/>
      <c r="AP2771" s="139" t="s">
        <v>1403</v>
      </c>
      <c r="AQ2771" s="139" t="s">
        <v>5174</v>
      </c>
      <c r="AR2771" s="381"/>
      <c r="AS2771" s="139" t="s">
        <v>4075</v>
      </c>
      <c r="AT2771" s="141" t="s">
        <v>1404</v>
      </c>
      <c r="AU2771" s="141"/>
      <c r="AV2771" s="383"/>
      <c r="AW2771" s="385"/>
      <c r="AX2771" s="139" t="s">
        <v>197</v>
      </c>
      <c r="AY2771" t="s">
        <v>19433</v>
      </c>
      <c r="BA2771" s="381"/>
      <c r="BB2771" s="139" t="s">
        <v>1444</v>
      </c>
      <c r="BC2771" s="166"/>
      <c r="BD2771" s="166"/>
      <c r="BE2771" s="166"/>
      <c r="BF2771" s="166"/>
      <c r="BG2771" s="166"/>
      <c r="BH2771" s="308"/>
      <c r="BI2771" s="308"/>
      <c r="BJ2771" s="141" t="s">
        <v>26</v>
      </c>
      <c r="BK2771" s="141" t="s">
        <v>26</v>
      </c>
      <c r="BL2771" s="141"/>
      <c r="BM2771" s="141"/>
      <c r="BN2771" s="139" t="s">
        <v>4075</v>
      </c>
      <c r="BQ2771" s="141"/>
      <c r="BV2771" s="141"/>
      <c r="BX2771" s="141"/>
      <c r="BY2771" s="141"/>
      <c r="BZ2771" s="141"/>
      <c r="CA2771" s="141"/>
      <c r="CB2771" s="141"/>
      <c r="CC2771" s="141"/>
      <c r="CD2771" s="141"/>
      <c r="CE2771" s="141"/>
      <c r="CF2771" s="141"/>
      <c r="CG2771" s="141"/>
    </row>
    <row r="2772" spans="1:85" x14ac:dyDescent="0.35">
      <c r="A2772" s="155" t="s">
        <v>5176</v>
      </c>
      <c r="B2772" s="139" t="s">
        <v>4075</v>
      </c>
      <c r="C2772" s="18">
        <v>43984</v>
      </c>
      <c r="D2772" s="144">
        <v>0.87986111111111109</v>
      </c>
      <c r="E2772" s="141" t="s">
        <v>1946</v>
      </c>
      <c r="F2772" s="141">
        <v>2</v>
      </c>
      <c r="G2772" s="141" t="s">
        <v>2004</v>
      </c>
      <c r="H2772" s="141">
        <v>2020</v>
      </c>
      <c r="I2772" s="18">
        <v>43984</v>
      </c>
      <c r="J2772" s="144">
        <v>0.87152777777777779</v>
      </c>
      <c r="K2772" s="378"/>
      <c r="L2772" s="139" t="s">
        <v>4075</v>
      </c>
      <c r="M2772" s="141" t="s">
        <v>28</v>
      </c>
      <c r="N2772" s="248"/>
      <c r="O2772" s="141" t="s">
        <v>26</v>
      </c>
      <c r="P2772" s="141" t="s">
        <v>26</v>
      </c>
      <c r="Q2772" s="141"/>
      <c r="R2772" s="141" t="s">
        <v>5177</v>
      </c>
      <c r="S2772" s="141"/>
      <c r="T2772" s="141" t="s">
        <v>14040</v>
      </c>
      <c r="U2772" s="141">
        <v>119097834</v>
      </c>
      <c r="V2772" s="141"/>
      <c r="W2772" s="139" t="s">
        <v>4075</v>
      </c>
      <c r="X2772" s="141" t="s">
        <v>25</v>
      </c>
      <c r="Y2772" s="141" t="s">
        <v>27</v>
      </c>
      <c r="Z2772" s="141"/>
      <c r="AA2772" s="141" t="s">
        <v>34</v>
      </c>
      <c r="AB2772" s="141" t="s">
        <v>34</v>
      </c>
      <c r="AC2772" s="139" t="s">
        <v>18047</v>
      </c>
      <c r="AD2772" s="380"/>
      <c r="AE2772" s="139" t="s">
        <v>4</v>
      </c>
      <c r="AF2772" s="139" t="s">
        <v>13073</v>
      </c>
      <c r="AG2772" s="139" t="s">
        <v>4</v>
      </c>
      <c r="AH2772" s="139" t="s">
        <v>1380</v>
      </c>
      <c r="AI2772" s="139" t="s">
        <v>15678</v>
      </c>
      <c r="AJ2772" s="139"/>
      <c r="AK2772" s="139" t="s">
        <v>15678</v>
      </c>
      <c r="AL2772" s="139" t="s">
        <v>1563</v>
      </c>
      <c r="AM2772" s="141"/>
      <c r="AN2772" s="141" t="s">
        <v>8</v>
      </c>
      <c r="AO2772" s="139"/>
      <c r="AP2772" s="139" t="s">
        <v>1563</v>
      </c>
      <c r="AQ2772" s="139" t="s">
        <v>4201</v>
      </c>
      <c r="AR2772" s="381"/>
      <c r="AS2772" s="139" t="s">
        <v>4075</v>
      </c>
      <c r="AT2772" s="141" t="s">
        <v>1404</v>
      </c>
      <c r="AU2772" s="141"/>
      <c r="AV2772" s="383"/>
      <c r="AW2772" s="385"/>
      <c r="AX2772" s="139" t="s">
        <v>54</v>
      </c>
      <c r="AY2772" t="s">
        <v>18504</v>
      </c>
      <c r="BA2772" s="381"/>
      <c r="BB2772" s="139" t="s">
        <v>1444</v>
      </c>
      <c r="BC2772" s="166"/>
      <c r="BD2772" s="166"/>
      <c r="BE2772" s="166"/>
      <c r="BF2772" s="166"/>
      <c r="BG2772" s="166"/>
      <c r="BH2772" s="308"/>
      <c r="BI2772" s="308"/>
      <c r="BJ2772" s="141" t="s">
        <v>26</v>
      </c>
      <c r="BK2772" s="141" t="s">
        <v>26</v>
      </c>
      <c r="BL2772" s="141"/>
      <c r="BM2772" s="141"/>
      <c r="BN2772" s="139" t="s">
        <v>4075</v>
      </c>
      <c r="BQ2772" s="141" t="s">
        <v>16074</v>
      </c>
      <c r="BR2772" s="135" t="s">
        <v>15685</v>
      </c>
      <c r="BT2772" s="135" t="s">
        <v>15372</v>
      </c>
      <c r="BU2772" s="135" t="s">
        <v>2480</v>
      </c>
      <c r="BV2772" s="141" t="s">
        <v>13267</v>
      </c>
      <c r="BW2772" s="135" t="s">
        <v>3336</v>
      </c>
      <c r="BX2772" s="141" t="s">
        <v>12</v>
      </c>
      <c r="BY2772" s="141" t="s">
        <v>15681</v>
      </c>
      <c r="BZ2772" s="141" t="s">
        <v>26</v>
      </c>
      <c r="CA2772" s="141" t="s">
        <v>1848</v>
      </c>
      <c r="CB2772" s="141"/>
      <c r="CC2772" s="141" t="s">
        <v>15690</v>
      </c>
      <c r="CD2772" s="141" t="s">
        <v>34</v>
      </c>
      <c r="CE2772" s="141" t="s">
        <v>15452</v>
      </c>
      <c r="CF2772" s="141" t="s">
        <v>15451</v>
      </c>
      <c r="CG2772" s="141"/>
    </row>
    <row r="2773" spans="1:85" x14ac:dyDescent="0.35">
      <c r="A2773" s="155" t="s">
        <v>5175</v>
      </c>
      <c r="B2773" s="139" t="s">
        <v>4075</v>
      </c>
      <c r="C2773" s="18">
        <v>43984</v>
      </c>
      <c r="D2773" s="144">
        <v>0.58194444444444449</v>
      </c>
      <c r="E2773" s="141" t="s">
        <v>1946</v>
      </c>
      <c r="F2773" s="141">
        <v>2</v>
      </c>
      <c r="G2773" s="141" t="s">
        <v>2004</v>
      </c>
      <c r="H2773" s="141">
        <v>2020</v>
      </c>
      <c r="I2773" s="18"/>
      <c r="J2773" s="144"/>
      <c r="K2773" s="378"/>
      <c r="L2773" s="139" t="s">
        <v>4075</v>
      </c>
      <c r="M2773" s="141" t="s">
        <v>28</v>
      </c>
      <c r="N2773" s="248"/>
      <c r="O2773" s="141" t="s">
        <v>26</v>
      </c>
      <c r="P2773" s="141" t="s">
        <v>26</v>
      </c>
      <c r="Q2773" s="141"/>
      <c r="R2773" s="141"/>
      <c r="S2773" s="141"/>
      <c r="T2773" s="141" t="s">
        <v>14039</v>
      </c>
      <c r="U2773" s="141"/>
      <c r="V2773" s="141" t="s">
        <v>3769</v>
      </c>
      <c r="W2773" s="139" t="s">
        <v>4075</v>
      </c>
      <c r="X2773" s="141" t="s">
        <v>25</v>
      </c>
      <c r="Y2773" s="141" t="s">
        <v>27</v>
      </c>
      <c r="Z2773" s="141"/>
      <c r="AA2773" s="141" t="s">
        <v>35</v>
      </c>
      <c r="AB2773" s="141"/>
      <c r="AC2773" s="139" t="s">
        <v>18050</v>
      </c>
      <c r="AD2773" s="380"/>
      <c r="AE2773" s="139" t="s">
        <v>103</v>
      </c>
      <c r="AF2773" s="139" t="s">
        <v>13079</v>
      </c>
      <c r="AG2773" s="139" t="s">
        <v>103</v>
      </c>
      <c r="AH2773" s="139" t="s">
        <v>1380</v>
      </c>
      <c r="AI2773" s="139" t="s">
        <v>1601</v>
      </c>
      <c r="AJ2773" s="139"/>
      <c r="AK2773" s="139" t="s">
        <v>1601</v>
      </c>
      <c r="AL2773" s="139" t="s">
        <v>1408</v>
      </c>
      <c r="AM2773" s="141"/>
      <c r="AN2773" s="141" t="s">
        <v>8</v>
      </c>
      <c r="AO2773" s="139"/>
      <c r="AP2773" s="139" t="s">
        <v>1408</v>
      </c>
      <c r="AQ2773" s="139"/>
      <c r="AR2773" s="381"/>
      <c r="AS2773" s="139" t="s">
        <v>4075</v>
      </c>
      <c r="AT2773" s="141" t="s">
        <v>43</v>
      </c>
      <c r="AU2773" s="141">
        <v>177</v>
      </c>
      <c r="AV2773" s="383"/>
      <c r="AW2773" s="385"/>
      <c r="AX2773" s="139" t="s">
        <v>80</v>
      </c>
      <c r="AY2773" t="s">
        <v>19434</v>
      </c>
      <c r="BA2773" s="381"/>
      <c r="BB2773" s="139" t="s">
        <v>1450</v>
      </c>
      <c r="BC2773" s="166"/>
      <c r="BD2773" s="166"/>
      <c r="BE2773" s="166"/>
      <c r="BF2773" s="166"/>
      <c r="BG2773" s="166"/>
      <c r="BH2773" s="308"/>
      <c r="BI2773" s="308"/>
      <c r="BJ2773" s="141" t="s">
        <v>26</v>
      </c>
      <c r="BK2773" s="141" t="s">
        <v>26</v>
      </c>
      <c r="BL2773" s="141"/>
      <c r="BM2773" s="141"/>
      <c r="BN2773" s="139" t="s">
        <v>4075</v>
      </c>
      <c r="BQ2773" s="141"/>
      <c r="BV2773" s="141"/>
      <c r="BX2773" s="141"/>
      <c r="BY2773" s="141"/>
      <c r="BZ2773" s="141"/>
      <c r="CA2773" s="141"/>
      <c r="CB2773" s="141"/>
      <c r="CC2773" s="141"/>
      <c r="CD2773" s="141"/>
      <c r="CE2773" s="141"/>
      <c r="CF2773" s="141"/>
      <c r="CG2773" s="141"/>
    </row>
    <row r="2774" spans="1:85" x14ac:dyDescent="0.35">
      <c r="A2774" s="155" t="s">
        <v>5178</v>
      </c>
      <c r="B2774" s="139" t="s">
        <v>4075</v>
      </c>
      <c r="C2774" s="18">
        <v>43984</v>
      </c>
      <c r="D2774" s="144">
        <v>0.45</v>
      </c>
      <c r="E2774" s="141" t="s">
        <v>1946</v>
      </c>
      <c r="F2774" s="141">
        <v>2</v>
      </c>
      <c r="G2774" s="141" t="s">
        <v>2004</v>
      </c>
      <c r="H2774" s="141">
        <v>2020</v>
      </c>
      <c r="I2774" s="18">
        <v>43984</v>
      </c>
      <c r="J2774" s="144">
        <v>0.43680555555555556</v>
      </c>
      <c r="K2774" s="378"/>
      <c r="L2774" s="139" t="s">
        <v>4075</v>
      </c>
      <c r="M2774" s="141" t="s">
        <v>28</v>
      </c>
      <c r="N2774" s="248"/>
      <c r="O2774" s="141" t="s">
        <v>26</v>
      </c>
      <c r="P2774" s="141" t="s">
        <v>26</v>
      </c>
      <c r="Q2774" s="141" t="s">
        <v>5179</v>
      </c>
      <c r="R2774" s="141" t="s">
        <v>5180</v>
      </c>
      <c r="S2774" s="141"/>
      <c r="T2774" s="141" t="s">
        <v>14036</v>
      </c>
      <c r="U2774" s="141">
        <v>119096696</v>
      </c>
      <c r="V2774" s="141"/>
      <c r="W2774" s="139" t="s">
        <v>4075</v>
      </c>
      <c r="X2774" s="141" t="s">
        <v>25</v>
      </c>
      <c r="Y2774" s="141" t="s">
        <v>27</v>
      </c>
      <c r="Z2774" s="141"/>
      <c r="AA2774" s="141" t="s">
        <v>34</v>
      </c>
      <c r="AB2774" s="141" t="s">
        <v>34</v>
      </c>
      <c r="AC2774" s="139" t="s">
        <v>18049</v>
      </c>
      <c r="AD2774" s="380"/>
      <c r="AE2774" s="139" t="s">
        <v>102</v>
      </c>
      <c r="AF2774" s="139" t="s">
        <v>13074</v>
      </c>
      <c r="AG2774" s="139" t="s">
        <v>102</v>
      </c>
      <c r="AH2774" s="139" t="s">
        <v>1378</v>
      </c>
      <c r="AI2774" s="139" t="s">
        <v>11</v>
      </c>
      <c r="AJ2774" s="139" t="s">
        <v>11</v>
      </c>
      <c r="AK2774" s="139"/>
      <c r="AL2774" s="139"/>
      <c r="AM2774" s="141"/>
      <c r="AN2774" s="141" t="s">
        <v>8</v>
      </c>
      <c r="AO2774" s="139"/>
      <c r="AP2774" s="139" t="s">
        <v>11</v>
      </c>
      <c r="AQ2774" s="139"/>
      <c r="AR2774" s="381"/>
      <c r="AS2774" s="139" t="s">
        <v>4075</v>
      </c>
      <c r="AT2774" s="141" t="s">
        <v>1404</v>
      </c>
      <c r="AU2774" s="141"/>
      <c r="AV2774" s="383"/>
      <c r="AW2774" s="385"/>
      <c r="AX2774" s="139" t="s">
        <v>202</v>
      </c>
      <c r="AY2774" t="s">
        <v>18578</v>
      </c>
      <c r="BA2774" s="381"/>
      <c r="BB2774" s="139" t="s">
        <v>1444</v>
      </c>
      <c r="BC2774" s="166"/>
      <c r="BD2774" s="166"/>
      <c r="BE2774" s="166"/>
      <c r="BF2774" s="166"/>
      <c r="BG2774" s="166"/>
      <c r="BH2774" s="308"/>
      <c r="BI2774" s="308"/>
      <c r="BJ2774" s="141" t="s">
        <v>26</v>
      </c>
      <c r="BK2774" s="141" t="s">
        <v>26</v>
      </c>
      <c r="BL2774" s="141"/>
      <c r="BM2774" s="141"/>
      <c r="BN2774" s="139" t="s">
        <v>4075</v>
      </c>
      <c r="BQ2774" s="141"/>
      <c r="BV2774" s="141"/>
      <c r="BX2774" s="141"/>
      <c r="BY2774" s="141"/>
      <c r="BZ2774" s="141"/>
      <c r="CA2774" s="141"/>
      <c r="CB2774" s="141"/>
      <c r="CC2774" s="141"/>
      <c r="CD2774" s="141"/>
      <c r="CE2774" s="141"/>
      <c r="CF2774" s="141"/>
      <c r="CG2774" s="141"/>
    </row>
    <row r="2775" spans="1:85" x14ac:dyDescent="0.35">
      <c r="A2775" s="155" t="s">
        <v>5181</v>
      </c>
      <c r="B2775" s="139" t="s">
        <v>4075</v>
      </c>
      <c r="C2775" s="18">
        <v>43984</v>
      </c>
      <c r="D2775" s="144">
        <v>0.49236111111111114</v>
      </c>
      <c r="E2775" s="141" t="s">
        <v>1946</v>
      </c>
      <c r="F2775" s="141">
        <v>2</v>
      </c>
      <c r="G2775" s="141" t="s">
        <v>2004</v>
      </c>
      <c r="H2775" s="141">
        <v>2020</v>
      </c>
      <c r="I2775" s="18">
        <v>43984</v>
      </c>
      <c r="J2775" s="144">
        <v>0.50972222222222219</v>
      </c>
      <c r="K2775" s="378"/>
      <c r="L2775" s="139" t="s">
        <v>4075</v>
      </c>
      <c r="M2775" s="141" t="s">
        <v>28</v>
      </c>
      <c r="N2775" s="248"/>
      <c r="O2775" s="141" t="s">
        <v>26</v>
      </c>
      <c r="P2775" s="141" t="s">
        <v>26</v>
      </c>
      <c r="Q2775" s="141" t="s">
        <v>5182</v>
      </c>
      <c r="R2775" s="141" t="s">
        <v>5183</v>
      </c>
      <c r="S2775" s="141"/>
      <c r="T2775" s="141" t="s">
        <v>14038</v>
      </c>
      <c r="U2775" s="141">
        <v>118650392</v>
      </c>
      <c r="V2775" s="141"/>
      <c r="W2775" s="139" t="s">
        <v>4075</v>
      </c>
      <c r="X2775" s="141" t="s">
        <v>25</v>
      </c>
      <c r="Y2775" s="141" t="s">
        <v>27</v>
      </c>
      <c r="Z2775" s="141"/>
      <c r="AA2775" s="141" t="s">
        <v>34</v>
      </c>
      <c r="AB2775" s="141" t="s">
        <v>34</v>
      </c>
      <c r="AC2775" s="139" t="s">
        <v>18047</v>
      </c>
      <c r="AD2775" s="380"/>
      <c r="AE2775" s="139" t="s">
        <v>102</v>
      </c>
      <c r="AF2775" s="139" t="s">
        <v>13084</v>
      </c>
      <c r="AG2775" s="139" t="s">
        <v>102</v>
      </c>
      <c r="AH2775" s="139" t="s">
        <v>1378</v>
      </c>
      <c r="AI2775" s="139" t="s">
        <v>1391</v>
      </c>
      <c r="AJ2775" s="139" t="s">
        <v>1403</v>
      </c>
      <c r="AK2775" s="139"/>
      <c r="AL2775" s="139"/>
      <c r="AM2775" s="141"/>
      <c r="AN2775" s="141" t="s">
        <v>8</v>
      </c>
      <c r="AO2775" s="139"/>
      <c r="AP2775" s="139" t="s">
        <v>1403</v>
      </c>
      <c r="AQ2775" s="139" t="s">
        <v>5174</v>
      </c>
      <c r="AR2775" s="381"/>
      <c r="AS2775" s="139" t="s">
        <v>4075</v>
      </c>
      <c r="AT2775" s="141" t="s">
        <v>1404</v>
      </c>
      <c r="AU2775" s="141"/>
      <c r="AV2775" s="383"/>
      <c r="AW2775" s="385"/>
      <c r="AX2775" s="139" t="s">
        <v>154</v>
      </c>
      <c r="AY2775" t="s">
        <v>18663</v>
      </c>
      <c r="BA2775" s="381"/>
      <c r="BB2775" s="139" t="s">
        <v>17</v>
      </c>
      <c r="BC2775" s="166"/>
      <c r="BD2775" s="166"/>
      <c r="BE2775" s="166"/>
      <c r="BF2775" s="166"/>
      <c r="BG2775" s="166"/>
      <c r="BH2775" s="308"/>
      <c r="BI2775" s="308"/>
      <c r="BJ2775" s="141" t="s">
        <v>26</v>
      </c>
      <c r="BK2775" s="141" t="s">
        <v>26</v>
      </c>
      <c r="BL2775" s="141"/>
      <c r="BM2775" s="141"/>
      <c r="BN2775" s="139" t="s">
        <v>4075</v>
      </c>
      <c r="BQ2775" s="141"/>
      <c r="BV2775" s="141"/>
      <c r="BX2775" s="141"/>
      <c r="BY2775" s="141"/>
      <c r="BZ2775" s="141"/>
      <c r="CA2775" s="141"/>
      <c r="CB2775" s="141"/>
      <c r="CC2775" s="141"/>
      <c r="CD2775" s="141"/>
      <c r="CE2775" s="141"/>
      <c r="CF2775" s="141"/>
      <c r="CG2775" s="141"/>
    </row>
    <row r="2776" spans="1:85" x14ac:dyDescent="0.35">
      <c r="A2776" s="155" t="s">
        <v>5167</v>
      </c>
      <c r="B2776" s="139" t="s">
        <v>4075</v>
      </c>
      <c r="C2776" s="18">
        <v>43985</v>
      </c>
      <c r="D2776" s="144">
        <v>0.60763888888888884</v>
      </c>
      <c r="E2776" s="141" t="s">
        <v>1946</v>
      </c>
      <c r="F2776" s="141">
        <v>2</v>
      </c>
      <c r="G2776" s="141" t="s">
        <v>2004</v>
      </c>
      <c r="H2776" s="141">
        <v>2020</v>
      </c>
      <c r="I2776" s="18">
        <v>43985</v>
      </c>
      <c r="J2776" s="144">
        <v>0.59791666666666665</v>
      </c>
      <c r="K2776" s="378"/>
      <c r="L2776" s="139" t="s">
        <v>4075</v>
      </c>
      <c r="M2776" s="141" t="s">
        <v>28</v>
      </c>
      <c r="N2776" s="248"/>
      <c r="O2776" s="141" t="s">
        <v>26</v>
      </c>
      <c r="P2776" s="141" t="s">
        <v>26</v>
      </c>
      <c r="Q2776" s="141" t="s">
        <v>5168</v>
      </c>
      <c r="R2776" s="141" t="s">
        <v>5169</v>
      </c>
      <c r="S2776" s="141"/>
      <c r="T2776" s="141" t="s">
        <v>14044</v>
      </c>
      <c r="U2776" s="141">
        <v>119102731</v>
      </c>
      <c r="V2776" s="141"/>
      <c r="W2776" s="139" t="s">
        <v>4075</v>
      </c>
      <c r="X2776" s="141" t="s">
        <v>25</v>
      </c>
      <c r="Y2776" s="141" t="s">
        <v>27</v>
      </c>
      <c r="Z2776" s="141"/>
      <c r="AA2776" s="141" t="s">
        <v>34</v>
      </c>
      <c r="AB2776" s="141" t="s">
        <v>34</v>
      </c>
      <c r="AC2776" s="139" t="s">
        <v>18050</v>
      </c>
      <c r="AD2776" s="380"/>
      <c r="AE2776" s="139" t="s">
        <v>103</v>
      </c>
      <c r="AF2776" s="139" t="s">
        <v>13075</v>
      </c>
      <c r="AG2776" s="139" t="s">
        <v>103</v>
      </c>
      <c r="AH2776" s="139" t="s">
        <v>1380</v>
      </c>
      <c r="AI2776" s="139" t="s">
        <v>7340</v>
      </c>
      <c r="AJ2776" s="139"/>
      <c r="AK2776" s="139" t="s">
        <v>7340</v>
      </c>
      <c r="AL2776" s="139" t="s">
        <v>1563</v>
      </c>
      <c r="AM2776" s="141"/>
      <c r="AN2776" s="141" t="s">
        <v>8</v>
      </c>
      <c r="AO2776" s="139"/>
      <c r="AP2776" s="139" t="s">
        <v>1563</v>
      </c>
      <c r="AQ2776" s="139" t="s">
        <v>5170</v>
      </c>
      <c r="AR2776" s="381"/>
      <c r="AS2776" s="139" t="s">
        <v>4075</v>
      </c>
      <c r="AT2776" s="141" t="s">
        <v>1404</v>
      </c>
      <c r="AU2776" s="141"/>
      <c r="AV2776" s="383"/>
      <c r="AW2776" s="385"/>
      <c r="AX2776" s="139" t="s">
        <v>143</v>
      </c>
      <c r="AY2776" t="s">
        <v>18849</v>
      </c>
      <c r="BA2776" s="381"/>
      <c r="BB2776" s="139" t="s">
        <v>1450</v>
      </c>
      <c r="BC2776" s="166"/>
      <c r="BD2776" s="166"/>
      <c r="BE2776" s="166"/>
      <c r="BF2776" s="166"/>
      <c r="BG2776" s="166"/>
      <c r="BH2776" s="308"/>
      <c r="BI2776" s="308"/>
      <c r="BJ2776" s="141" t="s">
        <v>26</v>
      </c>
      <c r="BK2776" s="141" t="s">
        <v>26</v>
      </c>
      <c r="BL2776" s="141"/>
      <c r="BM2776" s="141"/>
      <c r="BN2776" s="139" t="s">
        <v>4075</v>
      </c>
      <c r="BQ2776" s="141"/>
      <c r="BV2776" s="141"/>
      <c r="BX2776" s="141"/>
      <c r="BY2776" s="141"/>
      <c r="BZ2776" s="141"/>
      <c r="CA2776" s="141"/>
      <c r="CB2776" s="141"/>
      <c r="CC2776" s="141"/>
      <c r="CD2776" s="141"/>
      <c r="CE2776" s="141"/>
      <c r="CF2776" s="141"/>
      <c r="CG2776" s="141"/>
    </row>
    <row r="2777" spans="1:85" x14ac:dyDescent="0.35">
      <c r="A2777" s="155" t="s">
        <v>5165</v>
      </c>
      <c r="B2777" s="139" t="s">
        <v>4075</v>
      </c>
      <c r="C2777" s="18">
        <v>43985</v>
      </c>
      <c r="D2777" s="144">
        <v>0.62152777777777779</v>
      </c>
      <c r="E2777" s="141" t="s">
        <v>1946</v>
      </c>
      <c r="F2777" s="141">
        <v>2</v>
      </c>
      <c r="G2777" s="141" t="s">
        <v>2004</v>
      </c>
      <c r="H2777" s="141">
        <v>2020</v>
      </c>
      <c r="I2777" s="18"/>
      <c r="J2777" s="144"/>
      <c r="K2777" s="378"/>
      <c r="L2777" s="139" t="s">
        <v>4075</v>
      </c>
      <c r="M2777" s="141" t="s">
        <v>28</v>
      </c>
      <c r="N2777" s="248"/>
      <c r="O2777" s="141" t="s">
        <v>26</v>
      </c>
      <c r="P2777" s="141" t="s">
        <v>26</v>
      </c>
      <c r="Q2777" s="141" t="s">
        <v>5166</v>
      </c>
      <c r="R2777" s="141"/>
      <c r="S2777" s="141"/>
      <c r="T2777" s="141" t="s">
        <v>14043</v>
      </c>
      <c r="U2777" s="141"/>
      <c r="V2777" s="141"/>
      <c r="W2777" s="139" t="s">
        <v>4075</v>
      </c>
      <c r="X2777" s="141" t="s">
        <v>25</v>
      </c>
      <c r="Y2777" s="141" t="s">
        <v>27</v>
      </c>
      <c r="Z2777" s="141"/>
      <c r="AA2777" s="141" t="s">
        <v>34</v>
      </c>
      <c r="AB2777" s="141" t="s">
        <v>34</v>
      </c>
      <c r="AC2777" s="139" t="s">
        <v>18047</v>
      </c>
      <c r="AD2777" s="380"/>
      <c r="AE2777" s="139" t="s">
        <v>102</v>
      </c>
      <c r="AF2777" s="139" t="s">
        <v>13074</v>
      </c>
      <c r="AG2777" s="139" t="s">
        <v>102</v>
      </c>
      <c r="AH2777" s="139" t="s">
        <v>1378</v>
      </c>
      <c r="AI2777" s="139" t="s">
        <v>11</v>
      </c>
      <c r="AJ2777" s="139" t="s">
        <v>11</v>
      </c>
      <c r="AK2777" s="139"/>
      <c r="AL2777" s="139"/>
      <c r="AM2777" s="141"/>
      <c r="AN2777" s="141" t="s">
        <v>8</v>
      </c>
      <c r="AO2777" s="139"/>
      <c r="AP2777" s="139" t="s">
        <v>11</v>
      </c>
      <c r="AQ2777" s="139"/>
      <c r="AR2777" s="381"/>
      <c r="AS2777" s="139" t="s">
        <v>4075</v>
      </c>
      <c r="AT2777" s="141" t="s">
        <v>1404</v>
      </c>
      <c r="AU2777" s="141"/>
      <c r="AV2777" s="383"/>
      <c r="AW2777" s="385"/>
      <c r="AX2777" s="139" t="s">
        <v>175</v>
      </c>
      <c r="AY2777" t="s">
        <v>18696</v>
      </c>
      <c r="BA2777" s="381"/>
      <c r="BB2777" s="139" t="s">
        <v>17</v>
      </c>
      <c r="BC2777" s="166"/>
      <c r="BD2777" s="166"/>
      <c r="BE2777" s="166"/>
      <c r="BF2777" s="166"/>
      <c r="BG2777" s="166"/>
      <c r="BH2777" s="308"/>
      <c r="BI2777" s="308"/>
      <c r="BJ2777" s="141" t="s">
        <v>26</v>
      </c>
      <c r="BK2777" s="141" t="s">
        <v>26</v>
      </c>
      <c r="BL2777" s="141"/>
      <c r="BM2777" s="141"/>
      <c r="BN2777" s="139" t="s">
        <v>4075</v>
      </c>
      <c r="BQ2777" s="141"/>
      <c r="BV2777" s="141"/>
      <c r="BX2777" s="141"/>
      <c r="BY2777" s="141"/>
      <c r="BZ2777" s="141"/>
      <c r="CA2777" s="141"/>
      <c r="CB2777" s="141"/>
      <c r="CC2777" s="141"/>
      <c r="CD2777" s="141"/>
      <c r="CE2777" s="141"/>
      <c r="CF2777" s="141"/>
      <c r="CG2777" s="141"/>
    </row>
    <row r="2778" spans="1:85" x14ac:dyDescent="0.35">
      <c r="A2778" s="155" t="s">
        <v>5171</v>
      </c>
      <c r="B2778" s="139" t="s">
        <v>4075</v>
      </c>
      <c r="C2778" s="18">
        <v>43985</v>
      </c>
      <c r="D2778" s="144">
        <v>0.2902777777777778</v>
      </c>
      <c r="E2778" s="141" t="s">
        <v>1946</v>
      </c>
      <c r="F2778" s="141">
        <v>2</v>
      </c>
      <c r="G2778" s="141" t="s">
        <v>2004</v>
      </c>
      <c r="H2778" s="141">
        <v>2020</v>
      </c>
      <c r="I2778" s="18"/>
      <c r="J2778" s="144"/>
      <c r="K2778" s="378"/>
      <c r="L2778" s="139" t="s">
        <v>4075</v>
      </c>
      <c r="M2778" s="141" t="s">
        <v>28</v>
      </c>
      <c r="N2778" s="248"/>
      <c r="O2778" s="141" t="s">
        <v>26</v>
      </c>
      <c r="P2778" s="141" t="s">
        <v>26</v>
      </c>
      <c r="Q2778" s="141"/>
      <c r="R2778" s="141"/>
      <c r="S2778" s="141"/>
      <c r="T2778" s="141" t="s">
        <v>14042</v>
      </c>
      <c r="U2778" s="141">
        <v>119098948</v>
      </c>
      <c r="V2778" s="141"/>
      <c r="W2778" s="139" t="s">
        <v>4075</v>
      </c>
      <c r="X2778" s="141" t="s">
        <v>25</v>
      </c>
      <c r="Y2778" s="141" t="s">
        <v>27</v>
      </c>
      <c r="Z2778" s="141"/>
      <c r="AA2778" s="141" t="s">
        <v>34</v>
      </c>
      <c r="AB2778" s="141"/>
      <c r="AC2778" s="139" t="s">
        <v>18050</v>
      </c>
      <c r="AD2778" s="380"/>
      <c r="AE2778" s="139" t="s">
        <v>1628</v>
      </c>
      <c r="AF2778" s="139" t="s">
        <v>13079</v>
      </c>
      <c r="AG2778" s="139" t="s">
        <v>4502</v>
      </c>
      <c r="AH2778" s="139" t="s">
        <v>1380</v>
      </c>
      <c r="AI2778" s="139" t="s">
        <v>4502</v>
      </c>
      <c r="AJ2778" s="139"/>
      <c r="AK2778" s="139" t="s">
        <v>4502</v>
      </c>
      <c r="AL2778" s="139" t="s">
        <v>1403</v>
      </c>
      <c r="AM2778" s="141"/>
      <c r="AN2778" s="141" t="s">
        <v>8</v>
      </c>
      <c r="AO2778" s="139"/>
      <c r="AP2778" s="139" t="s">
        <v>1403</v>
      </c>
      <c r="AQ2778" s="139" t="s">
        <v>5172</v>
      </c>
      <c r="AR2778" s="381"/>
      <c r="AS2778" s="139" t="s">
        <v>4075</v>
      </c>
      <c r="AT2778" s="141" t="s">
        <v>1404</v>
      </c>
      <c r="AU2778" s="141"/>
      <c r="AV2778" s="383"/>
      <c r="AW2778" s="385"/>
      <c r="AX2778" s="139" t="s">
        <v>49</v>
      </c>
      <c r="AY2778" t="s">
        <v>19435</v>
      </c>
      <c r="BA2778" s="381"/>
      <c r="BB2778" s="139" t="s">
        <v>1450</v>
      </c>
      <c r="BC2778" s="166"/>
      <c r="BD2778" s="166"/>
      <c r="BE2778" s="166"/>
      <c r="BF2778" s="166"/>
      <c r="BG2778" s="166"/>
      <c r="BH2778" s="308"/>
      <c r="BI2778" s="308"/>
      <c r="BJ2778" s="141" t="s">
        <v>26</v>
      </c>
      <c r="BK2778" s="141" t="s">
        <v>26</v>
      </c>
      <c r="BL2778" s="141"/>
      <c r="BM2778" s="141"/>
      <c r="BN2778" s="139" t="s">
        <v>4075</v>
      </c>
      <c r="BQ2778" s="141"/>
      <c r="BV2778" s="141"/>
      <c r="BX2778" s="141"/>
      <c r="BY2778" s="141"/>
      <c r="BZ2778" s="141"/>
      <c r="CA2778" s="141"/>
      <c r="CB2778" s="141"/>
      <c r="CC2778" s="141"/>
      <c r="CD2778" s="141"/>
      <c r="CE2778" s="141"/>
      <c r="CF2778" s="141"/>
      <c r="CG2778" s="141"/>
    </row>
    <row r="2779" spans="1:85" x14ac:dyDescent="0.35">
      <c r="A2779" s="155" t="s">
        <v>5161</v>
      </c>
      <c r="B2779" s="139" t="s">
        <v>4075</v>
      </c>
      <c r="C2779" s="18">
        <v>43985</v>
      </c>
      <c r="D2779" s="144">
        <v>0.44097222222222221</v>
      </c>
      <c r="E2779" s="141" t="s">
        <v>1946</v>
      </c>
      <c r="F2779" s="141">
        <v>2</v>
      </c>
      <c r="G2779" s="141" t="s">
        <v>2004</v>
      </c>
      <c r="H2779" s="141">
        <v>2020</v>
      </c>
      <c r="I2779" s="18">
        <v>43985</v>
      </c>
      <c r="J2779" s="144">
        <v>0.42986111111111114</v>
      </c>
      <c r="K2779" s="378"/>
      <c r="L2779" s="139" t="s">
        <v>4075</v>
      </c>
      <c r="M2779" s="141" t="s">
        <v>28</v>
      </c>
      <c r="N2779" s="248"/>
      <c r="O2779" s="141" t="s">
        <v>26</v>
      </c>
      <c r="P2779" s="141" t="s">
        <v>26</v>
      </c>
      <c r="Q2779" s="141" t="s">
        <v>5162</v>
      </c>
      <c r="R2779" s="141" t="s">
        <v>5163</v>
      </c>
      <c r="S2779" s="141"/>
      <c r="T2779" s="141" t="s">
        <v>14041</v>
      </c>
      <c r="U2779" s="141"/>
      <c r="V2779" s="141"/>
      <c r="W2779" s="139" t="s">
        <v>4075</v>
      </c>
      <c r="X2779" s="141" t="s">
        <v>25</v>
      </c>
      <c r="Y2779" s="141" t="s">
        <v>27</v>
      </c>
      <c r="Z2779" s="141"/>
      <c r="AA2779" s="141" t="s">
        <v>34</v>
      </c>
      <c r="AB2779" s="141" t="s">
        <v>34</v>
      </c>
      <c r="AC2779" s="139" t="s">
        <v>18047</v>
      </c>
      <c r="AD2779" s="380"/>
      <c r="AE2779" s="139" t="s">
        <v>101</v>
      </c>
      <c r="AF2779" s="139" t="s">
        <v>13075</v>
      </c>
      <c r="AG2779" s="139" t="s">
        <v>103</v>
      </c>
      <c r="AH2779" s="139" t="s">
        <v>1380</v>
      </c>
      <c r="AI2779" s="139" t="s">
        <v>7340</v>
      </c>
      <c r="AJ2779" s="139"/>
      <c r="AK2779" s="139" t="s">
        <v>7340</v>
      </c>
      <c r="AL2779" s="139" t="s">
        <v>1407</v>
      </c>
      <c r="AM2779" s="141"/>
      <c r="AN2779" s="141" t="s">
        <v>8</v>
      </c>
      <c r="AO2779" s="139"/>
      <c r="AP2779" s="139" t="s">
        <v>1407</v>
      </c>
      <c r="AQ2779" s="139" t="s">
        <v>5164</v>
      </c>
      <c r="AR2779" s="381"/>
      <c r="AS2779" s="139" t="s">
        <v>4075</v>
      </c>
      <c r="AT2779" s="141" t="s">
        <v>1404</v>
      </c>
      <c r="AU2779" s="141"/>
      <c r="AV2779" s="383"/>
      <c r="AW2779" s="385"/>
      <c r="AX2779" s="139" t="s">
        <v>49</v>
      </c>
      <c r="AY2779" t="s">
        <v>19436</v>
      </c>
      <c r="BA2779" s="381"/>
      <c r="BB2779" s="139" t="s">
        <v>1444</v>
      </c>
      <c r="BC2779" s="166"/>
      <c r="BD2779" s="166"/>
      <c r="BE2779" s="166"/>
      <c r="BF2779" s="166"/>
      <c r="BG2779" s="166"/>
      <c r="BH2779" s="308"/>
      <c r="BI2779" s="308"/>
      <c r="BJ2779" s="141" t="s">
        <v>26</v>
      </c>
      <c r="BK2779" s="141" t="s">
        <v>26</v>
      </c>
      <c r="BL2779" s="141"/>
      <c r="BM2779" s="141"/>
      <c r="BN2779" s="139" t="s">
        <v>4075</v>
      </c>
      <c r="BQ2779" s="141"/>
      <c r="BV2779" s="141"/>
      <c r="BX2779" s="141"/>
      <c r="BY2779" s="141"/>
      <c r="BZ2779" s="141"/>
      <c r="CA2779" s="141"/>
      <c r="CB2779" s="141"/>
      <c r="CC2779" s="141"/>
      <c r="CD2779" s="141"/>
      <c r="CE2779" s="141"/>
      <c r="CF2779" s="141"/>
      <c r="CG2779" s="141"/>
    </row>
    <row r="2780" spans="1:85" x14ac:dyDescent="0.35">
      <c r="A2780" s="155" t="s">
        <v>5154</v>
      </c>
      <c r="B2780" s="139" t="s">
        <v>4075</v>
      </c>
      <c r="C2780" s="18">
        <v>43986</v>
      </c>
      <c r="D2780" s="144">
        <v>0.76249999999999996</v>
      </c>
      <c r="E2780" s="141" t="s">
        <v>1946</v>
      </c>
      <c r="F2780" s="141">
        <v>2</v>
      </c>
      <c r="G2780" s="141" t="s">
        <v>2004</v>
      </c>
      <c r="H2780" s="141">
        <v>2020</v>
      </c>
      <c r="I2780" s="18">
        <v>43986</v>
      </c>
      <c r="J2780" s="144">
        <v>0.79513888888888884</v>
      </c>
      <c r="K2780" s="378"/>
      <c r="L2780" s="139" t="s">
        <v>4075</v>
      </c>
      <c r="M2780" s="141" t="s">
        <v>28</v>
      </c>
      <c r="N2780" s="248"/>
      <c r="O2780" s="141" t="s">
        <v>26</v>
      </c>
      <c r="P2780" s="141" t="s">
        <v>26</v>
      </c>
      <c r="Q2780" s="141" t="s">
        <v>5155</v>
      </c>
      <c r="R2780" s="141" t="s">
        <v>5156</v>
      </c>
      <c r="S2780" s="141"/>
      <c r="T2780" s="141" t="s">
        <v>14045</v>
      </c>
      <c r="U2780" s="141">
        <v>119109153</v>
      </c>
      <c r="V2780" s="141"/>
      <c r="W2780" s="139" t="s">
        <v>4075</v>
      </c>
      <c r="X2780" s="141" t="s">
        <v>25</v>
      </c>
      <c r="Y2780" s="141" t="s">
        <v>27</v>
      </c>
      <c r="Z2780" s="141"/>
      <c r="AA2780" s="141" t="s">
        <v>34</v>
      </c>
      <c r="AB2780" s="141" t="s">
        <v>34</v>
      </c>
      <c r="AC2780" s="139" t="s">
        <v>18047</v>
      </c>
      <c r="AD2780" s="380"/>
      <c r="AE2780" s="139" t="s">
        <v>102</v>
      </c>
      <c r="AF2780" s="139" t="s">
        <v>13086</v>
      </c>
      <c r="AG2780" s="139" t="s">
        <v>102</v>
      </c>
      <c r="AH2780" s="139" t="s">
        <v>1378</v>
      </c>
      <c r="AI2780" s="139" t="s">
        <v>1399</v>
      </c>
      <c r="AJ2780" s="139" t="s">
        <v>1406</v>
      </c>
      <c r="AK2780" s="139"/>
      <c r="AL2780" s="139"/>
      <c r="AM2780" s="141"/>
      <c r="AN2780" s="141" t="s">
        <v>8</v>
      </c>
      <c r="AO2780" s="139"/>
      <c r="AP2780" s="139" t="s">
        <v>1406</v>
      </c>
      <c r="AQ2780" s="139" t="s">
        <v>5157</v>
      </c>
      <c r="AR2780" s="381"/>
      <c r="AS2780" s="139" t="s">
        <v>4075</v>
      </c>
      <c r="AT2780" s="141" t="s">
        <v>1404</v>
      </c>
      <c r="AU2780" s="141"/>
      <c r="AV2780" s="383"/>
      <c r="AW2780" s="385"/>
      <c r="AX2780" s="139" t="s">
        <v>143</v>
      </c>
      <c r="AY2780" t="s">
        <v>19437</v>
      </c>
      <c r="BA2780" s="381"/>
      <c r="BB2780" s="139" t="s">
        <v>17</v>
      </c>
      <c r="BC2780" s="166"/>
      <c r="BD2780" s="166"/>
      <c r="BE2780" s="166"/>
      <c r="BF2780" s="166"/>
      <c r="BG2780" s="166"/>
      <c r="BH2780" s="308"/>
      <c r="BI2780" s="308"/>
      <c r="BJ2780" s="141" t="s">
        <v>26</v>
      </c>
      <c r="BK2780" s="141" t="s">
        <v>26</v>
      </c>
      <c r="BL2780" s="141"/>
      <c r="BM2780" s="141"/>
      <c r="BN2780" s="139" t="s">
        <v>4075</v>
      </c>
      <c r="BQ2780" s="141"/>
      <c r="BV2780" s="141"/>
      <c r="BX2780" s="141"/>
      <c r="BY2780" s="141"/>
      <c r="BZ2780" s="141"/>
      <c r="CA2780" s="141"/>
      <c r="CB2780" s="141"/>
      <c r="CC2780" s="141"/>
      <c r="CD2780" s="141"/>
      <c r="CE2780" s="141"/>
      <c r="CF2780" s="141"/>
      <c r="CG2780" s="141"/>
    </row>
    <row r="2781" spans="1:85" x14ac:dyDescent="0.35">
      <c r="A2781" s="155" t="s">
        <v>5149</v>
      </c>
      <c r="B2781" s="139" t="s">
        <v>4075</v>
      </c>
      <c r="C2781" s="18">
        <v>43986</v>
      </c>
      <c r="D2781" s="144">
        <v>0.7631944444444444</v>
      </c>
      <c r="E2781" s="141" t="s">
        <v>1946</v>
      </c>
      <c r="F2781" s="141">
        <v>2</v>
      </c>
      <c r="G2781" s="141" t="s">
        <v>2004</v>
      </c>
      <c r="H2781" s="141">
        <v>2020</v>
      </c>
      <c r="I2781" s="18">
        <v>43986</v>
      </c>
      <c r="J2781" s="144">
        <v>0.75069444444444444</v>
      </c>
      <c r="K2781" s="378"/>
      <c r="L2781" s="139" t="s">
        <v>4075</v>
      </c>
      <c r="M2781" s="141" t="s">
        <v>28</v>
      </c>
      <c r="N2781" s="248"/>
      <c r="O2781" s="141" t="s">
        <v>26</v>
      </c>
      <c r="P2781" s="141" t="s">
        <v>26</v>
      </c>
      <c r="Q2781" s="141" t="s">
        <v>5150</v>
      </c>
      <c r="R2781" s="141" t="s">
        <v>5151</v>
      </c>
      <c r="S2781" s="141"/>
      <c r="T2781" s="141" t="s">
        <v>14396</v>
      </c>
      <c r="U2781" s="141">
        <v>119112283</v>
      </c>
      <c r="V2781" s="141" t="s">
        <v>3767</v>
      </c>
      <c r="W2781" s="139" t="s">
        <v>4075</v>
      </c>
      <c r="X2781" s="141" t="s">
        <v>25</v>
      </c>
      <c r="Y2781" s="141" t="s">
        <v>27</v>
      </c>
      <c r="Z2781" s="141"/>
      <c r="AA2781" s="141" t="s">
        <v>36</v>
      </c>
      <c r="AB2781" s="141" t="s">
        <v>34</v>
      </c>
      <c r="AC2781" s="139" t="s">
        <v>18047</v>
      </c>
      <c r="AD2781" s="380"/>
      <c r="AE2781" s="139" t="s">
        <v>102</v>
      </c>
      <c r="AF2781" s="139" t="s">
        <v>13085</v>
      </c>
      <c r="AG2781" s="139" t="s">
        <v>102</v>
      </c>
      <c r="AH2781" s="139" t="s">
        <v>1378</v>
      </c>
      <c r="AI2781" s="139" t="s">
        <v>1379</v>
      </c>
      <c r="AJ2781" s="139" t="s">
        <v>1409</v>
      </c>
      <c r="AK2781" s="139"/>
      <c r="AL2781" s="139"/>
      <c r="AM2781" s="141"/>
      <c r="AN2781" s="141" t="s">
        <v>1374</v>
      </c>
      <c r="AO2781" s="139"/>
      <c r="AP2781" s="139" t="s">
        <v>1409</v>
      </c>
      <c r="AQ2781" s="139" t="s">
        <v>5152</v>
      </c>
      <c r="AR2781" s="381"/>
      <c r="AS2781" s="139" t="s">
        <v>4075</v>
      </c>
      <c r="AT2781" s="141" t="s">
        <v>43</v>
      </c>
      <c r="AU2781" s="141">
        <v>320</v>
      </c>
      <c r="AV2781" s="383"/>
      <c r="AW2781" s="385"/>
      <c r="AX2781" s="139" t="s">
        <v>172</v>
      </c>
      <c r="AY2781" t="s">
        <v>19438</v>
      </c>
      <c r="BA2781" s="381"/>
      <c r="BB2781" s="139" t="s">
        <v>17</v>
      </c>
      <c r="BC2781" s="166"/>
      <c r="BD2781" s="166"/>
      <c r="BE2781" s="166"/>
      <c r="BF2781" s="166"/>
      <c r="BG2781" s="166"/>
      <c r="BH2781" s="308" t="s">
        <v>5153</v>
      </c>
      <c r="BI2781" s="308"/>
      <c r="BJ2781" s="141" t="s">
        <v>26</v>
      </c>
      <c r="BK2781" s="141" t="s">
        <v>26</v>
      </c>
      <c r="BL2781" s="141"/>
      <c r="BM2781" s="141"/>
      <c r="BN2781" s="139" t="s">
        <v>4075</v>
      </c>
      <c r="BQ2781" s="141"/>
      <c r="BV2781" s="141"/>
      <c r="BX2781" s="141"/>
      <c r="BY2781" s="141"/>
      <c r="BZ2781" s="141"/>
      <c r="CA2781" s="141"/>
      <c r="CB2781" s="141"/>
      <c r="CC2781" s="141"/>
      <c r="CD2781" s="141"/>
      <c r="CE2781" s="141"/>
      <c r="CF2781" s="141"/>
      <c r="CG2781" s="141"/>
    </row>
    <row r="2782" spans="1:85" x14ac:dyDescent="0.35">
      <c r="A2782" s="155" t="s">
        <v>5158</v>
      </c>
      <c r="B2782" s="139" t="s">
        <v>4075</v>
      </c>
      <c r="C2782" s="18">
        <v>43986</v>
      </c>
      <c r="D2782" s="144">
        <v>0.82638888888888884</v>
      </c>
      <c r="E2782" s="141" t="s">
        <v>1946</v>
      </c>
      <c r="F2782" s="141">
        <v>2</v>
      </c>
      <c r="G2782" s="141" t="s">
        <v>2004</v>
      </c>
      <c r="H2782" s="141">
        <v>2020</v>
      </c>
      <c r="I2782" s="18">
        <v>43986</v>
      </c>
      <c r="J2782" s="144">
        <v>0.82361111111111107</v>
      </c>
      <c r="K2782" s="378"/>
      <c r="L2782" s="139" t="s">
        <v>4075</v>
      </c>
      <c r="M2782" s="141" t="s">
        <v>28</v>
      </c>
      <c r="N2782" s="248"/>
      <c r="O2782" s="141" t="s">
        <v>26</v>
      </c>
      <c r="P2782" s="141" t="s">
        <v>26</v>
      </c>
      <c r="Q2782" s="141" t="s">
        <v>5159</v>
      </c>
      <c r="R2782" s="141"/>
      <c r="S2782" s="141"/>
      <c r="T2782" s="141" t="s">
        <v>14046</v>
      </c>
      <c r="U2782" s="141">
        <v>119109481</v>
      </c>
      <c r="V2782" s="141"/>
      <c r="W2782" s="139" t="s">
        <v>4075</v>
      </c>
      <c r="X2782" s="141" t="s">
        <v>25</v>
      </c>
      <c r="Y2782" s="141" t="s">
        <v>27</v>
      </c>
      <c r="Z2782" s="141"/>
      <c r="AA2782" s="141" t="s">
        <v>34</v>
      </c>
      <c r="AB2782" s="141" t="s">
        <v>34</v>
      </c>
      <c r="AC2782" s="139" t="s">
        <v>18049</v>
      </c>
      <c r="AD2782" s="380"/>
      <c r="AE2782" s="139" t="s">
        <v>102</v>
      </c>
      <c r="AF2782" s="139" t="s">
        <v>13068</v>
      </c>
      <c r="AG2782" s="139" t="s">
        <v>102</v>
      </c>
      <c r="AH2782" s="139" t="s">
        <v>1378</v>
      </c>
      <c r="AI2782" s="139" t="s">
        <v>1398</v>
      </c>
      <c r="AJ2782" s="139" t="s">
        <v>1823</v>
      </c>
      <c r="AK2782" s="139"/>
      <c r="AL2782" s="139"/>
      <c r="AM2782" s="141"/>
      <c r="AN2782" s="141" t="s">
        <v>8</v>
      </c>
      <c r="AO2782" s="139"/>
      <c r="AP2782" s="139" t="s">
        <v>1823</v>
      </c>
      <c r="AQ2782" s="139" t="s">
        <v>5160</v>
      </c>
      <c r="AR2782" s="381"/>
      <c r="AS2782" s="139" t="s">
        <v>4075</v>
      </c>
      <c r="AT2782" s="141" t="s">
        <v>1404</v>
      </c>
      <c r="AU2782" s="141"/>
      <c r="AV2782" s="383"/>
      <c r="AW2782" s="385"/>
      <c r="AX2782" s="139" t="s">
        <v>175</v>
      </c>
      <c r="AY2782" t="s">
        <v>19439</v>
      </c>
      <c r="BA2782" s="381"/>
      <c r="BB2782" s="139" t="s">
        <v>17</v>
      </c>
      <c r="BC2782" s="166"/>
      <c r="BD2782" s="166"/>
      <c r="BE2782" s="166"/>
      <c r="BF2782" s="166"/>
      <c r="BG2782" s="166"/>
      <c r="BH2782" s="308"/>
      <c r="BI2782" s="308"/>
      <c r="BJ2782" s="141" t="s">
        <v>26</v>
      </c>
      <c r="BK2782" s="141" t="s">
        <v>26</v>
      </c>
      <c r="BL2782" s="141"/>
      <c r="BM2782" s="141"/>
      <c r="BN2782" s="139" t="s">
        <v>4075</v>
      </c>
      <c r="BQ2782" s="141"/>
      <c r="BV2782" s="141"/>
      <c r="BX2782" s="141"/>
      <c r="BY2782" s="141"/>
      <c r="BZ2782" s="141"/>
      <c r="CA2782" s="141"/>
      <c r="CB2782" s="141"/>
      <c r="CC2782" s="141"/>
      <c r="CD2782" s="141"/>
      <c r="CE2782" s="141"/>
      <c r="CF2782" s="141"/>
      <c r="CG2782" s="141"/>
    </row>
    <row r="2783" spans="1:85" x14ac:dyDescent="0.35">
      <c r="A2783" s="155" t="s">
        <v>5145</v>
      </c>
      <c r="B2783" s="139" t="s">
        <v>4075</v>
      </c>
      <c r="C2783" s="18">
        <v>43986</v>
      </c>
      <c r="D2783" s="144">
        <v>0.21180555555555555</v>
      </c>
      <c r="E2783" s="141" t="s">
        <v>1946</v>
      </c>
      <c r="F2783" s="141">
        <v>2</v>
      </c>
      <c r="G2783" s="141" t="s">
        <v>2004</v>
      </c>
      <c r="H2783" s="141">
        <v>2020</v>
      </c>
      <c r="I2783" s="18"/>
      <c r="J2783" s="144"/>
      <c r="K2783" s="378"/>
      <c r="L2783" s="139" t="s">
        <v>4075</v>
      </c>
      <c r="M2783" s="141" t="s">
        <v>28</v>
      </c>
      <c r="N2783" s="248"/>
      <c r="O2783" s="141" t="s">
        <v>26</v>
      </c>
      <c r="P2783" s="141" t="s">
        <v>26</v>
      </c>
      <c r="Q2783" s="141"/>
      <c r="R2783" s="141"/>
      <c r="S2783" s="141"/>
      <c r="T2783" s="141" t="s">
        <v>14429</v>
      </c>
      <c r="U2783" s="141"/>
      <c r="V2783" s="141" t="s">
        <v>3768</v>
      </c>
      <c r="W2783" s="139" t="s">
        <v>4075</v>
      </c>
      <c r="X2783" s="141" t="s">
        <v>25</v>
      </c>
      <c r="Y2783" s="141" t="s">
        <v>27</v>
      </c>
      <c r="Z2783" s="141"/>
      <c r="AA2783" s="141" t="s">
        <v>35</v>
      </c>
      <c r="AB2783" s="141" t="s">
        <v>35</v>
      </c>
      <c r="AC2783" s="139" t="s">
        <v>18048</v>
      </c>
      <c r="AD2783" s="380"/>
      <c r="AE2783" s="139" t="s">
        <v>103</v>
      </c>
      <c r="AF2783" s="139" t="s">
        <v>13069</v>
      </c>
      <c r="AG2783" s="139" t="s">
        <v>103</v>
      </c>
      <c r="AH2783" s="139" t="s">
        <v>1380</v>
      </c>
      <c r="AI2783" s="139" t="s">
        <v>7399</v>
      </c>
      <c r="AJ2783" s="139"/>
      <c r="AK2783" s="139" t="s">
        <v>7399</v>
      </c>
      <c r="AL2783" s="139" t="s">
        <v>1621</v>
      </c>
      <c r="AM2783" s="141"/>
      <c r="AN2783" s="141" t="s">
        <v>8</v>
      </c>
      <c r="AO2783" s="139"/>
      <c r="AP2783" s="139" t="s">
        <v>1621</v>
      </c>
      <c r="AQ2783" s="139"/>
      <c r="AR2783" s="381"/>
      <c r="AS2783" s="139" t="s">
        <v>4075</v>
      </c>
      <c r="AT2783" s="141" t="s">
        <v>43</v>
      </c>
      <c r="AU2783" s="141">
        <v>530</v>
      </c>
      <c r="AV2783" s="383"/>
      <c r="AW2783" s="385"/>
      <c r="AX2783" s="139" t="s">
        <v>175</v>
      </c>
      <c r="AY2783" t="s">
        <v>19440</v>
      </c>
      <c r="BA2783" s="381"/>
      <c r="BB2783" s="139" t="s">
        <v>1450</v>
      </c>
      <c r="BC2783" s="166">
        <v>19</v>
      </c>
      <c r="BD2783" s="166">
        <v>0</v>
      </c>
      <c r="BE2783" s="166">
        <v>0</v>
      </c>
      <c r="BF2783" s="166">
        <v>0</v>
      </c>
      <c r="BG2783" s="166">
        <v>0</v>
      </c>
      <c r="BH2783" s="308" t="s">
        <v>5146</v>
      </c>
      <c r="BI2783" s="308"/>
      <c r="BJ2783" s="141" t="s">
        <v>26</v>
      </c>
      <c r="BK2783" s="141" t="s">
        <v>26</v>
      </c>
      <c r="BL2783" s="141"/>
      <c r="BM2783" s="141"/>
      <c r="BN2783" s="139" t="s">
        <v>4075</v>
      </c>
      <c r="BQ2783" s="141"/>
      <c r="BV2783" s="141"/>
      <c r="BX2783" s="141"/>
      <c r="BY2783" s="141"/>
      <c r="BZ2783" s="141"/>
      <c r="CA2783" s="141"/>
      <c r="CB2783" s="141"/>
      <c r="CC2783" s="141"/>
      <c r="CD2783" s="141"/>
      <c r="CE2783" s="141"/>
      <c r="CF2783" s="141"/>
      <c r="CG2783" s="141"/>
    </row>
    <row r="2784" spans="1:85" x14ac:dyDescent="0.35">
      <c r="A2784" s="155" t="s">
        <v>5147</v>
      </c>
      <c r="B2784" s="139" t="s">
        <v>4075</v>
      </c>
      <c r="C2784" s="18">
        <v>43986</v>
      </c>
      <c r="D2784" s="144">
        <v>0.39305555555555555</v>
      </c>
      <c r="E2784" s="141" t="s">
        <v>1946</v>
      </c>
      <c r="F2784" s="141">
        <v>2</v>
      </c>
      <c r="G2784" s="141" t="s">
        <v>2004</v>
      </c>
      <c r="H2784" s="141">
        <v>2020</v>
      </c>
      <c r="I2784" s="18">
        <v>43986</v>
      </c>
      <c r="J2784" s="144">
        <v>0.38819444444444445</v>
      </c>
      <c r="K2784" s="378"/>
      <c r="L2784" s="139" t="s">
        <v>4075</v>
      </c>
      <c r="M2784" s="141" t="s">
        <v>28</v>
      </c>
      <c r="N2784" s="248"/>
      <c r="O2784" s="141" t="s">
        <v>26</v>
      </c>
      <c r="P2784" s="141" t="s">
        <v>26</v>
      </c>
      <c r="Q2784" s="141" t="s">
        <v>5148</v>
      </c>
      <c r="R2784" s="141"/>
      <c r="S2784" s="141"/>
      <c r="T2784" s="141" t="s">
        <v>14047</v>
      </c>
      <c r="U2784" s="141">
        <v>119105056</v>
      </c>
      <c r="V2784" s="141"/>
      <c r="W2784" s="139" t="s">
        <v>4075</v>
      </c>
      <c r="X2784" s="141" t="s">
        <v>25</v>
      </c>
      <c r="Y2784" s="141" t="s">
        <v>27</v>
      </c>
      <c r="Z2784" s="141"/>
      <c r="AA2784" s="141" t="s">
        <v>34</v>
      </c>
      <c r="AB2784" s="141" t="s">
        <v>34</v>
      </c>
      <c r="AC2784" s="139" t="s">
        <v>18047</v>
      </c>
      <c r="AD2784" s="380"/>
      <c r="AE2784" s="139" t="s">
        <v>102</v>
      </c>
      <c r="AF2784" s="139" t="s">
        <v>13082</v>
      </c>
      <c r="AG2784" s="139" t="s">
        <v>102</v>
      </c>
      <c r="AH2784" s="139" t="s">
        <v>1378</v>
      </c>
      <c r="AI2784" s="139" t="s">
        <v>1382</v>
      </c>
      <c r="AJ2784" s="139" t="s">
        <v>60</v>
      </c>
      <c r="AK2784" s="139"/>
      <c r="AL2784" s="139"/>
      <c r="AM2784" s="141"/>
      <c r="AN2784" s="141" t="s">
        <v>8</v>
      </c>
      <c r="AO2784" s="139"/>
      <c r="AP2784" s="139" t="s">
        <v>60</v>
      </c>
      <c r="AQ2784" s="139" t="s">
        <v>60</v>
      </c>
      <c r="AR2784" s="381"/>
      <c r="AS2784" s="139" t="s">
        <v>4075</v>
      </c>
      <c r="AT2784" s="141" t="s">
        <v>1404</v>
      </c>
      <c r="AU2784" s="141"/>
      <c r="AV2784" s="383"/>
      <c r="AW2784" s="385"/>
      <c r="AX2784" s="139" t="s">
        <v>154</v>
      </c>
      <c r="AY2784" t="s">
        <v>19441</v>
      </c>
      <c r="BA2784" s="381"/>
      <c r="BB2784" s="139" t="s">
        <v>17</v>
      </c>
      <c r="BC2784" s="166"/>
      <c r="BD2784" s="166"/>
      <c r="BE2784" s="166"/>
      <c r="BF2784" s="166"/>
      <c r="BG2784" s="166"/>
      <c r="BH2784" s="308"/>
      <c r="BI2784" s="308"/>
      <c r="BJ2784" s="141" t="s">
        <v>26</v>
      </c>
      <c r="BK2784" s="141" t="s">
        <v>26</v>
      </c>
      <c r="BL2784" s="141"/>
      <c r="BM2784" s="141"/>
      <c r="BN2784" s="139" t="s">
        <v>4075</v>
      </c>
      <c r="BQ2784" s="141"/>
      <c r="BV2784" s="141"/>
      <c r="BX2784" s="141"/>
      <c r="BY2784" s="141"/>
      <c r="BZ2784" s="141"/>
      <c r="CA2784" s="141"/>
      <c r="CB2784" s="141"/>
      <c r="CC2784" s="141"/>
      <c r="CD2784" s="141"/>
      <c r="CE2784" s="141"/>
      <c r="CF2784" s="141"/>
      <c r="CG2784" s="141"/>
    </row>
    <row r="2785" spans="1:85" x14ac:dyDescent="0.35">
      <c r="A2785" s="155" t="s">
        <v>5143</v>
      </c>
      <c r="B2785" s="139" t="s">
        <v>4075</v>
      </c>
      <c r="C2785" s="18">
        <v>43986</v>
      </c>
      <c r="D2785" s="144">
        <v>0.61458333333333337</v>
      </c>
      <c r="E2785" s="141" t="s">
        <v>1946</v>
      </c>
      <c r="F2785" s="141">
        <v>2</v>
      </c>
      <c r="G2785" s="141" t="s">
        <v>2004</v>
      </c>
      <c r="H2785" s="141">
        <v>2020</v>
      </c>
      <c r="I2785" s="18">
        <v>43986</v>
      </c>
      <c r="J2785" s="144">
        <v>0.6118055555555556</v>
      </c>
      <c r="K2785" s="378"/>
      <c r="L2785" s="139" t="s">
        <v>4075</v>
      </c>
      <c r="M2785" s="141" t="s">
        <v>28</v>
      </c>
      <c r="N2785" s="248"/>
      <c r="O2785" s="141" t="s">
        <v>25</v>
      </c>
      <c r="P2785" s="141" t="s">
        <v>26</v>
      </c>
      <c r="Q2785" s="141" t="s">
        <v>13064</v>
      </c>
      <c r="R2785" s="141" t="s">
        <v>5144</v>
      </c>
      <c r="S2785" s="141"/>
      <c r="T2785" s="141" t="s">
        <v>14048</v>
      </c>
      <c r="U2785" s="141"/>
      <c r="V2785" s="141"/>
      <c r="W2785" s="139" t="s">
        <v>4075</v>
      </c>
      <c r="X2785" s="141" t="s">
        <v>25</v>
      </c>
      <c r="Y2785" s="141" t="s">
        <v>27</v>
      </c>
      <c r="Z2785" s="141"/>
      <c r="AA2785" s="141" t="s">
        <v>34</v>
      </c>
      <c r="AB2785" s="141" t="s">
        <v>34</v>
      </c>
      <c r="AC2785" s="139" t="s">
        <v>18047</v>
      </c>
      <c r="AD2785" s="380"/>
      <c r="AE2785" s="139" t="s">
        <v>4</v>
      </c>
      <c r="AF2785" s="139" t="s">
        <v>13073</v>
      </c>
      <c r="AG2785" s="139" t="s">
        <v>4</v>
      </c>
      <c r="AH2785" s="139" t="s">
        <v>1380</v>
      </c>
      <c r="AI2785" s="139" t="s">
        <v>15678</v>
      </c>
      <c r="AJ2785" s="139"/>
      <c r="AK2785" s="139" t="s">
        <v>15678</v>
      </c>
      <c r="AL2785" s="139" t="s">
        <v>1563</v>
      </c>
      <c r="AM2785" s="141"/>
      <c r="AN2785" s="141" t="s">
        <v>8</v>
      </c>
      <c r="AO2785" s="139"/>
      <c r="AP2785" s="139" t="s">
        <v>1563</v>
      </c>
      <c r="AQ2785" s="139" t="s">
        <v>7</v>
      </c>
      <c r="AR2785" s="381"/>
      <c r="AS2785" s="139" t="s">
        <v>4075</v>
      </c>
      <c r="AT2785" s="141" t="s">
        <v>1404</v>
      </c>
      <c r="AU2785" s="141"/>
      <c r="AV2785" s="383"/>
      <c r="AW2785" s="385"/>
      <c r="AX2785" s="139" t="s">
        <v>63</v>
      </c>
      <c r="AY2785" t="s">
        <v>19442</v>
      </c>
      <c r="BA2785" s="381"/>
      <c r="BB2785" s="139" t="s">
        <v>1444</v>
      </c>
      <c r="BC2785" s="166"/>
      <c r="BD2785" s="166"/>
      <c r="BE2785" s="166"/>
      <c r="BF2785" s="166"/>
      <c r="BG2785" s="166"/>
      <c r="BH2785" s="308"/>
      <c r="BI2785" s="308"/>
      <c r="BJ2785" s="141" t="s">
        <v>26</v>
      </c>
      <c r="BK2785" s="141" t="s">
        <v>26</v>
      </c>
      <c r="BL2785" s="141"/>
      <c r="BM2785" s="141"/>
      <c r="BN2785" s="139" t="s">
        <v>4075</v>
      </c>
      <c r="BQ2785" s="141" t="s">
        <v>16075</v>
      </c>
      <c r="BR2785" s="135" t="s">
        <v>15685</v>
      </c>
      <c r="BT2785" s="135" t="s">
        <v>15360</v>
      </c>
      <c r="BU2785" s="135" t="s">
        <v>15073</v>
      </c>
      <c r="BV2785" s="141" t="s">
        <v>15378</v>
      </c>
      <c r="BW2785" s="135" t="s">
        <v>13266</v>
      </c>
      <c r="BX2785" s="141" t="s">
        <v>12</v>
      </c>
      <c r="BY2785" s="141" t="s">
        <v>12</v>
      </c>
      <c r="BZ2785" s="141" t="s">
        <v>26</v>
      </c>
      <c r="CA2785" s="141" t="s">
        <v>1848</v>
      </c>
      <c r="CB2785" s="141"/>
      <c r="CC2785" s="141" t="s">
        <v>15690</v>
      </c>
      <c r="CD2785" s="141" t="s">
        <v>15683</v>
      </c>
      <c r="CE2785" s="141" t="s">
        <v>15450</v>
      </c>
      <c r="CF2785" s="141" t="s">
        <v>15451</v>
      </c>
      <c r="CG2785" s="141" t="s">
        <v>2003</v>
      </c>
    </row>
    <row r="2786" spans="1:85" x14ac:dyDescent="0.35">
      <c r="A2786" s="155" t="s">
        <v>5140</v>
      </c>
      <c r="B2786" s="139" t="s">
        <v>4075</v>
      </c>
      <c r="C2786" s="18">
        <v>43988</v>
      </c>
      <c r="D2786" s="144">
        <v>0.79652777777777772</v>
      </c>
      <c r="E2786" s="141" t="s">
        <v>1946</v>
      </c>
      <c r="F2786" s="141">
        <v>2</v>
      </c>
      <c r="G2786" s="141" t="s">
        <v>2004</v>
      </c>
      <c r="H2786" s="141">
        <v>2020</v>
      </c>
      <c r="I2786" s="18">
        <v>43988</v>
      </c>
      <c r="J2786" s="144">
        <v>0.76111111111111107</v>
      </c>
      <c r="K2786" s="378"/>
      <c r="L2786" s="139" t="s">
        <v>4075</v>
      </c>
      <c r="M2786" s="141" t="s">
        <v>28</v>
      </c>
      <c r="N2786" s="248"/>
      <c r="O2786" s="141" t="s">
        <v>26</v>
      </c>
      <c r="P2786" s="141" t="s">
        <v>26</v>
      </c>
      <c r="Q2786" s="141" t="s">
        <v>5141</v>
      </c>
      <c r="R2786" s="141" t="s">
        <v>5142</v>
      </c>
      <c r="S2786" s="141"/>
      <c r="T2786" s="141" t="s">
        <v>14052</v>
      </c>
      <c r="U2786" s="141">
        <v>119118499</v>
      </c>
      <c r="V2786" s="141"/>
      <c r="W2786" s="139" t="s">
        <v>4075</v>
      </c>
      <c r="X2786" s="141" t="s">
        <v>25</v>
      </c>
      <c r="Y2786" s="141" t="s">
        <v>27</v>
      </c>
      <c r="Z2786" s="141"/>
      <c r="AA2786" s="141" t="s">
        <v>34</v>
      </c>
      <c r="AB2786" s="141" t="s">
        <v>34</v>
      </c>
      <c r="AC2786" s="139" t="s">
        <v>18047</v>
      </c>
      <c r="AD2786" s="380"/>
      <c r="AE2786" s="139" t="s">
        <v>4</v>
      </c>
      <c r="AF2786" s="139" t="s">
        <v>13073</v>
      </c>
      <c r="AG2786" s="139" t="s">
        <v>4</v>
      </c>
      <c r="AH2786" s="139" t="s">
        <v>1380</v>
      </c>
      <c r="AI2786" s="139" t="s">
        <v>15678</v>
      </c>
      <c r="AJ2786" s="139"/>
      <c r="AK2786" s="139" t="s">
        <v>15678</v>
      </c>
      <c r="AL2786" s="139" t="s">
        <v>1563</v>
      </c>
      <c r="AM2786" s="141"/>
      <c r="AN2786" s="141" t="s">
        <v>8</v>
      </c>
      <c r="AO2786" s="139"/>
      <c r="AP2786" s="139" t="s">
        <v>1563</v>
      </c>
      <c r="AQ2786" s="139"/>
      <c r="AR2786" s="381"/>
      <c r="AS2786" s="139" t="s">
        <v>4075</v>
      </c>
      <c r="AT2786" s="141" t="s">
        <v>1404</v>
      </c>
      <c r="AU2786" s="141"/>
      <c r="AV2786" s="383"/>
      <c r="AW2786" s="385"/>
      <c r="AX2786" s="139" t="s">
        <v>64</v>
      </c>
      <c r="AY2786" t="s">
        <v>18316</v>
      </c>
      <c r="BA2786" s="381"/>
      <c r="BB2786" s="139" t="s">
        <v>1444</v>
      </c>
      <c r="BC2786" s="166"/>
      <c r="BD2786" s="166"/>
      <c r="BE2786" s="166"/>
      <c r="BF2786" s="166"/>
      <c r="BG2786" s="166"/>
      <c r="BH2786" s="308"/>
      <c r="BI2786" s="308"/>
      <c r="BJ2786" s="141" t="s">
        <v>26</v>
      </c>
      <c r="BK2786" s="141" t="s">
        <v>26</v>
      </c>
      <c r="BL2786" s="141"/>
      <c r="BM2786" s="141"/>
      <c r="BN2786" s="139" t="s">
        <v>4075</v>
      </c>
      <c r="BQ2786" s="141" t="s">
        <v>16076</v>
      </c>
      <c r="BR2786" s="135" t="s">
        <v>15702</v>
      </c>
      <c r="BT2786" s="135" t="s">
        <v>3884</v>
      </c>
      <c r="BV2786" s="141"/>
      <c r="BX2786" s="141"/>
      <c r="BY2786" s="141"/>
      <c r="BZ2786" s="141"/>
      <c r="CA2786" s="141"/>
      <c r="CB2786" s="141"/>
      <c r="CC2786" s="141"/>
      <c r="CD2786" s="141"/>
      <c r="CE2786" s="141"/>
      <c r="CF2786" s="141"/>
      <c r="CG2786" s="141"/>
    </row>
    <row r="2787" spans="1:85" x14ac:dyDescent="0.35">
      <c r="A2787" s="155" t="s">
        <v>5132</v>
      </c>
      <c r="B2787" s="139" t="s">
        <v>4075</v>
      </c>
      <c r="C2787" s="18">
        <v>43988</v>
      </c>
      <c r="D2787" s="144">
        <v>0.82013888888888886</v>
      </c>
      <c r="E2787" s="141" t="s">
        <v>1946</v>
      </c>
      <c r="F2787" s="141">
        <v>2</v>
      </c>
      <c r="G2787" s="141" t="s">
        <v>2004</v>
      </c>
      <c r="H2787" s="141">
        <v>2020</v>
      </c>
      <c r="I2787" s="18"/>
      <c r="J2787" s="144"/>
      <c r="K2787" s="378"/>
      <c r="L2787" s="139" t="s">
        <v>4075</v>
      </c>
      <c r="M2787" s="141" t="s">
        <v>28</v>
      </c>
      <c r="N2787" s="248"/>
      <c r="O2787" s="141" t="s">
        <v>26</v>
      </c>
      <c r="P2787" s="141" t="s">
        <v>26</v>
      </c>
      <c r="Q2787" s="141"/>
      <c r="R2787" s="141"/>
      <c r="S2787" s="141"/>
      <c r="T2787" s="141" t="s">
        <v>14049</v>
      </c>
      <c r="U2787" s="141">
        <v>119118407</v>
      </c>
      <c r="V2787" s="141"/>
      <c r="W2787" s="139" t="s">
        <v>4075</v>
      </c>
      <c r="X2787" s="141" t="s">
        <v>25</v>
      </c>
      <c r="Y2787" s="141" t="s">
        <v>27</v>
      </c>
      <c r="Z2787" s="141"/>
      <c r="AA2787" s="141" t="s">
        <v>34</v>
      </c>
      <c r="AB2787" s="141" t="s">
        <v>34</v>
      </c>
      <c r="AC2787" s="139" t="s">
        <v>18047</v>
      </c>
      <c r="AD2787" s="380"/>
      <c r="AE2787" s="139" t="s">
        <v>109</v>
      </c>
      <c r="AF2787" s="139" t="s">
        <v>13068</v>
      </c>
      <c r="AG2787" s="139" t="s">
        <v>31</v>
      </c>
      <c r="AH2787" s="139" t="s">
        <v>1378</v>
      </c>
      <c r="AI2787" s="139" t="s">
        <v>1398</v>
      </c>
      <c r="AJ2787" s="139"/>
      <c r="AK2787" s="139"/>
      <c r="AL2787" s="139"/>
      <c r="AM2787" s="141"/>
      <c r="AN2787" s="141" t="s">
        <v>8</v>
      </c>
      <c r="AO2787" s="139"/>
      <c r="AP2787" s="139" t="s">
        <v>1603</v>
      </c>
      <c r="AQ2787" s="139"/>
      <c r="AR2787" s="381"/>
      <c r="AS2787" s="139" t="s">
        <v>4075</v>
      </c>
      <c r="AT2787" s="141" t="s">
        <v>1404</v>
      </c>
      <c r="AU2787" s="141"/>
      <c r="AV2787" s="383"/>
      <c r="AW2787" s="385"/>
      <c r="AX2787" s="139" t="s">
        <v>143</v>
      </c>
      <c r="AY2787" t="s">
        <v>19443</v>
      </c>
      <c r="BA2787" s="381"/>
      <c r="BB2787" s="139" t="s">
        <v>1444</v>
      </c>
      <c r="BC2787" s="166"/>
      <c r="BD2787" s="166"/>
      <c r="BE2787" s="166"/>
      <c r="BF2787" s="166"/>
      <c r="BG2787" s="166"/>
      <c r="BH2787" s="308"/>
      <c r="BI2787" s="308"/>
      <c r="BJ2787" s="141" t="s">
        <v>26</v>
      </c>
      <c r="BK2787" s="141" t="s">
        <v>26</v>
      </c>
      <c r="BL2787" s="141"/>
      <c r="BM2787" s="141"/>
      <c r="BN2787" s="139" t="s">
        <v>4075</v>
      </c>
      <c r="BQ2787" s="141"/>
      <c r="BV2787" s="141"/>
      <c r="BX2787" s="141"/>
      <c r="BY2787" s="141"/>
      <c r="BZ2787" s="141"/>
      <c r="CA2787" s="141"/>
      <c r="CB2787" s="141"/>
      <c r="CC2787" s="141"/>
      <c r="CD2787" s="141"/>
      <c r="CE2787" s="141"/>
      <c r="CF2787" s="141"/>
      <c r="CG2787" s="141"/>
    </row>
    <row r="2788" spans="1:85" x14ac:dyDescent="0.35">
      <c r="A2788" s="155" t="s">
        <v>5137</v>
      </c>
      <c r="B2788" s="139" t="s">
        <v>4075</v>
      </c>
      <c r="C2788" s="18">
        <v>43988</v>
      </c>
      <c r="D2788" s="144">
        <v>0.76249999999999996</v>
      </c>
      <c r="E2788" s="141" t="s">
        <v>1946</v>
      </c>
      <c r="F2788" s="141">
        <v>2</v>
      </c>
      <c r="G2788" s="141" t="s">
        <v>2004</v>
      </c>
      <c r="H2788" s="141">
        <v>2020</v>
      </c>
      <c r="I2788" s="18">
        <v>43988</v>
      </c>
      <c r="J2788" s="144">
        <v>0.73263888888888884</v>
      </c>
      <c r="K2788" s="378"/>
      <c r="L2788" s="139" t="s">
        <v>4075</v>
      </c>
      <c r="M2788" s="141" t="s">
        <v>28</v>
      </c>
      <c r="N2788" s="248"/>
      <c r="O2788" s="141" t="s">
        <v>26</v>
      </c>
      <c r="P2788" s="141" t="s">
        <v>26</v>
      </c>
      <c r="Q2788" s="141" t="s">
        <v>5138</v>
      </c>
      <c r="R2788" s="141" t="s">
        <v>5139</v>
      </c>
      <c r="S2788" s="141"/>
      <c r="T2788" s="141" t="s">
        <v>14053</v>
      </c>
      <c r="U2788" s="141"/>
      <c r="V2788" s="141"/>
      <c r="W2788" s="139" t="s">
        <v>4075</v>
      </c>
      <c r="X2788" s="141" t="s">
        <v>25</v>
      </c>
      <c r="Y2788" s="141" t="s">
        <v>27</v>
      </c>
      <c r="Z2788" s="141"/>
      <c r="AA2788" s="141" t="s">
        <v>34</v>
      </c>
      <c r="AB2788" s="141" t="s">
        <v>34</v>
      </c>
      <c r="AC2788" s="139" t="s">
        <v>18049</v>
      </c>
      <c r="AD2788" s="380"/>
      <c r="AE2788" s="139" t="s">
        <v>4</v>
      </c>
      <c r="AF2788" s="139" t="s">
        <v>13073</v>
      </c>
      <c r="AG2788" s="139" t="s">
        <v>4</v>
      </c>
      <c r="AH2788" s="139" t="s">
        <v>1380</v>
      </c>
      <c r="AI2788" s="139" t="s">
        <v>15678</v>
      </c>
      <c r="AJ2788" s="139"/>
      <c r="AK2788" s="139" t="s">
        <v>15678</v>
      </c>
      <c r="AL2788" s="139" t="s">
        <v>1420</v>
      </c>
      <c r="AM2788" s="141"/>
      <c r="AN2788" s="141" t="s">
        <v>8</v>
      </c>
      <c r="AO2788" s="139"/>
      <c r="AP2788" s="139" t="s">
        <v>1420</v>
      </c>
      <c r="AQ2788" s="139"/>
      <c r="AR2788" s="381"/>
      <c r="AS2788" s="139" t="s">
        <v>4075</v>
      </c>
      <c r="AT2788" s="141" t="s">
        <v>1404</v>
      </c>
      <c r="AU2788" s="141"/>
      <c r="AV2788" s="383"/>
      <c r="AW2788" s="385"/>
      <c r="AX2788" s="139" t="s">
        <v>63</v>
      </c>
      <c r="AY2788" t="s">
        <v>19096</v>
      </c>
      <c r="BA2788" s="381"/>
      <c r="BB2788" s="139" t="s">
        <v>1444</v>
      </c>
      <c r="BC2788" s="166"/>
      <c r="BD2788" s="166"/>
      <c r="BE2788" s="166"/>
      <c r="BF2788" s="166"/>
      <c r="BG2788" s="166"/>
      <c r="BH2788" s="308"/>
      <c r="BI2788" s="308"/>
      <c r="BJ2788" s="141" t="s">
        <v>26</v>
      </c>
      <c r="BK2788" s="141" t="s">
        <v>26</v>
      </c>
      <c r="BL2788" s="141"/>
      <c r="BM2788" s="141"/>
      <c r="BN2788" s="139" t="s">
        <v>4075</v>
      </c>
      <c r="BQ2788" s="141" t="s">
        <v>16077</v>
      </c>
      <c r="BR2788" s="135" t="s">
        <v>15775</v>
      </c>
      <c r="BT2788" s="135" t="s">
        <v>15355</v>
      </c>
      <c r="BU2788" s="135" t="s">
        <v>13272</v>
      </c>
      <c r="BV2788" s="141" t="s">
        <v>4009</v>
      </c>
      <c r="BW2788" s="135" t="s">
        <v>13284</v>
      </c>
      <c r="BX2788" s="141" t="s">
        <v>15681</v>
      </c>
      <c r="BY2788" s="141" t="s">
        <v>12</v>
      </c>
      <c r="BZ2788" s="141" t="s">
        <v>26</v>
      </c>
      <c r="CA2788" s="141" t="s">
        <v>1848</v>
      </c>
      <c r="CB2788" s="141"/>
      <c r="CC2788" s="141" t="s">
        <v>15704</v>
      </c>
      <c r="CD2788" s="141" t="s">
        <v>34</v>
      </c>
      <c r="CE2788" s="141" t="s">
        <v>15450</v>
      </c>
      <c r="CF2788" s="141" t="s">
        <v>15451</v>
      </c>
      <c r="CG2788" s="141"/>
    </row>
    <row r="2789" spans="1:85" x14ac:dyDescent="0.35">
      <c r="A2789" s="155" t="s">
        <v>5133</v>
      </c>
      <c r="B2789" s="139" t="s">
        <v>4075</v>
      </c>
      <c r="C2789" s="18">
        <v>43988</v>
      </c>
      <c r="D2789" s="144">
        <v>0.6333333333333333</v>
      </c>
      <c r="E2789" s="141" t="s">
        <v>1946</v>
      </c>
      <c r="F2789" s="141">
        <v>2</v>
      </c>
      <c r="G2789" s="141" t="s">
        <v>2004</v>
      </c>
      <c r="H2789" s="141">
        <v>2020</v>
      </c>
      <c r="I2789" s="18"/>
      <c r="J2789" s="144"/>
      <c r="K2789" s="378"/>
      <c r="L2789" s="139" t="s">
        <v>4075</v>
      </c>
      <c r="M2789" s="141" t="s">
        <v>28</v>
      </c>
      <c r="N2789" s="248"/>
      <c r="O2789" s="141" t="s">
        <v>26</v>
      </c>
      <c r="P2789" s="141" t="s">
        <v>26</v>
      </c>
      <c r="Q2789" s="141"/>
      <c r="R2789" s="141"/>
      <c r="S2789" s="141"/>
      <c r="T2789" s="141" t="s">
        <v>14050</v>
      </c>
      <c r="U2789" s="141"/>
      <c r="V2789" s="141"/>
      <c r="W2789" s="139" t="s">
        <v>4075</v>
      </c>
      <c r="X2789" s="141" t="s">
        <v>25</v>
      </c>
      <c r="Y2789" s="141" t="s">
        <v>27</v>
      </c>
      <c r="Z2789" s="141"/>
      <c r="AA2789" s="141" t="s">
        <v>34</v>
      </c>
      <c r="AB2789" s="141" t="s">
        <v>34</v>
      </c>
      <c r="AC2789" s="139" t="s">
        <v>18049</v>
      </c>
      <c r="AD2789" s="380"/>
      <c r="AE2789" s="139" t="s">
        <v>4</v>
      </c>
      <c r="AF2789" s="139" t="s">
        <v>13073</v>
      </c>
      <c r="AG2789" s="139" t="s">
        <v>4</v>
      </c>
      <c r="AH2789" s="139" t="s">
        <v>1380</v>
      </c>
      <c r="AI2789" s="139" t="s">
        <v>15678</v>
      </c>
      <c r="AJ2789" s="139"/>
      <c r="AK2789" s="139" t="s">
        <v>15678</v>
      </c>
      <c r="AL2789" s="139" t="s">
        <v>1823</v>
      </c>
      <c r="AM2789" s="141"/>
      <c r="AN2789" s="141" t="s">
        <v>8</v>
      </c>
      <c r="AO2789" s="139"/>
      <c r="AP2789" s="139" t="s">
        <v>1823</v>
      </c>
      <c r="AQ2789" s="139"/>
      <c r="AR2789" s="381"/>
      <c r="AS2789" s="139" t="s">
        <v>4075</v>
      </c>
      <c r="AT2789" s="141" t="s">
        <v>1404</v>
      </c>
      <c r="AU2789" s="141"/>
      <c r="AV2789" s="383"/>
      <c r="AW2789" s="385"/>
      <c r="AX2789" s="139" t="s">
        <v>82</v>
      </c>
      <c r="AY2789" t="s">
        <v>19444</v>
      </c>
      <c r="BA2789" s="381"/>
      <c r="BB2789" s="139" t="s">
        <v>17</v>
      </c>
      <c r="BC2789" s="166"/>
      <c r="BD2789" s="166"/>
      <c r="BE2789" s="166"/>
      <c r="BF2789" s="166"/>
      <c r="BG2789" s="166"/>
      <c r="BH2789" s="308"/>
      <c r="BI2789" s="308"/>
      <c r="BJ2789" s="141" t="s">
        <v>26</v>
      </c>
      <c r="BK2789" s="141" t="s">
        <v>26</v>
      </c>
      <c r="BL2789" s="141"/>
      <c r="BM2789" s="141"/>
      <c r="BN2789" s="139" t="s">
        <v>4075</v>
      </c>
      <c r="BQ2789" s="141"/>
      <c r="BV2789" s="141"/>
      <c r="BX2789" s="141"/>
      <c r="BY2789" s="141"/>
      <c r="BZ2789" s="141"/>
      <c r="CA2789" s="141"/>
      <c r="CB2789" s="141"/>
      <c r="CC2789" s="141"/>
      <c r="CD2789" s="141"/>
      <c r="CE2789" s="141"/>
      <c r="CF2789" s="141"/>
      <c r="CG2789" s="141"/>
    </row>
    <row r="2790" spans="1:85" x14ac:dyDescent="0.35">
      <c r="A2790" s="155" t="s">
        <v>5134</v>
      </c>
      <c r="B2790" s="139" t="s">
        <v>4075</v>
      </c>
      <c r="C2790" s="18">
        <v>43988</v>
      </c>
      <c r="D2790" s="144">
        <v>0.64583333333333337</v>
      </c>
      <c r="E2790" s="141" t="s">
        <v>1946</v>
      </c>
      <c r="F2790" s="141">
        <v>2</v>
      </c>
      <c r="G2790" s="141" t="s">
        <v>2004</v>
      </c>
      <c r="H2790" s="141">
        <v>2020</v>
      </c>
      <c r="I2790" s="18">
        <v>43988</v>
      </c>
      <c r="J2790" s="144">
        <v>0.6333333333333333</v>
      </c>
      <c r="K2790" s="378"/>
      <c r="L2790" s="139" t="s">
        <v>4075</v>
      </c>
      <c r="M2790" s="141" t="s">
        <v>28</v>
      </c>
      <c r="N2790" s="248"/>
      <c r="O2790" s="141" t="s">
        <v>26</v>
      </c>
      <c r="P2790" s="141" t="s">
        <v>26</v>
      </c>
      <c r="Q2790" s="141" t="s">
        <v>5135</v>
      </c>
      <c r="R2790" s="141" t="s">
        <v>5136</v>
      </c>
      <c r="S2790" s="141"/>
      <c r="T2790" s="141" t="s">
        <v>14051</v>
      </c>
      <c r="U2790" s="141">
        <v>119118351</v>
      </c>
      <c r="V2790" s="141"/>
      <c r="W2790" s="139" t="s">
        <v>4075</v>
      </c>
      <c r="X2790" s="141" t="s">
        <v>25</v>
      </c>
      <c r="Y2790" s="141" t="s">
        <v>27</v>
      </c>
      <c r="Z2790" s="141"/>
      <c r="AA2790" s="141" t="s">
        <v>34</v>
      </c>
      <c r="AB2790" s="141" t="s">
        <v>34</v>
      </c>
      <c r="AC2790" s="139" t="s">
        <v>18048</v>
      </c>
      <c r="AD2790" s="380"/>
      <c r="AE2790" s="139" t="s">
        <v>4</v>
      </c>
      <c r="AF2790" s="139" t="s">
        <v>13073</v>
      </c>
      <c r="AG2790" s="139" t="s">
        <v>4</v>
      </c>
      <c r="AH2790" s="139" t="s">
        <v>1380</v>
      </c>
      <c r="AI2790" s="139" t="s">
        <v>15678</v>
      </c>
      <c r="AJ2790" s="139"/>
      <c r="AK2790" s="139" t="s">
        <v>15678</v>
      </c>
      <c r="AL2790" s="139" t="s">
        <v>1563</v>
      </c>
      <c r="AM2790" s="141"/>
      <c r="AN2790" s="141" t="s">
        <v>8</v>
      </c>
      <c r="AO2790" s="139"/>
      <c r="AP2790" s="139" t="s">
        <v>1563</v>
      </c>
      <c r="AQ2790" s="139"/>
      <c r="AR2790" s="381"/>
      <c r="AS2790" s="139" t="s">
        <v>4075</v>
      </c>
      <c r="AT2790" s="141" t="s">
        <v>43</v>
      </c>
      <c r="AU2790" s="141">
        <v>512</v>
      </c>
      <c r="AV2790" s="383"/>
      <c r="AW2790" s="385"/>
      <c r="AX2790" s="139" t="s">
        <v>305</v>
      </c>
      <c r="AY2790" t="s">
        <v>18948</v>
      </c>
      <c r="BA2790" s="381"/>
      <c r="BB2790" s="139" t="s">
        <v>1450</v>
      </c>
      <c r="BC2790" s="166">
        <v>45</v>
      </c>
      <c r="BD2790" s="166">
        <v>0</v>
      </c>
      <c r="BE2790" s="166">
        <v>0</v>
      </c>
      <c r="BF2790" s="166">
        <v>0</v>
      </c>
      <c r="BG2790" s="166">
        <v>0</v>
      </c>
      <c r="BH2790" s="308"/>
      <c r="BI2790" s="308"/>
      <c r="BJ2790" s="141" t="s">
        <v>26</v>
      </c>
      <c r="BK2790" s="141" t="s">
        <v>26</v>
      </c>
      <c r="BL2790" s="141"/>
      <c r="BM2790" s="141"/>
      <c r="BN2790" s="139" t="s">
        <v>4075</v>
      </c>
      <c r="BQ2790" s="141" t="s">
        <v>16075</v>
      </c>
      <c r="BR2790" s="135" t="s">
        <v>15685</v>
      </c>
      <c r="BT2790" s="135" t="s">
        <v>15442</v>
      </c>
      <c r="BU2790" s="135" t="s">
        <v>15348</v>
      </c>
      <c r="BV2790" s="141" t="s">
        <v>13271</v>
      </c>
      <c r="BW2790" s="135" t="s">
        <v>13286</v>
      </c>
      <c r="BX2790" s="141" t="s">
        <v>12</v>
      </c>
      <c r="BY2790" s="141" t="s">
        <v>12</v>
      </c>
      <c r="BZ2790" s="141" t="s">
        <v>26</v>
      </c>
      <c r="CA2790" s="141" t="s">
        <v>1848</v>
      </c>
      <c r="CB2790" s="141"/>
      <c r="CC2790" s="141" t="s">
        <v>15690</v>
      </c>
      <c r="CD2790" s="141" t="s">
        <v>34</v>
      </c>
      <c r="CE2790" s="141" t="s">
        <v>15450</v>
      </c>
      <c r="CF2790" s="141" t="s">
        <v>15451</v>
      </c>
      <c r="CG2790" s="141" t="s">
        <v>2003</v>
      </c>
    </row>
    <row r="2791" spans="1:85" x14ac:dyDescent="0.35">
      <c r="A2791" s="155" t="s">
        <v>5130</v>
      </c>
      <c r="B2791" s="139" t="s">
        <v>4075</v>
      </c>
      <c r="C2791" s="18">
        <v>43989</v>
      </c>
      <c r="D2791" s="144">
        <v>0.93888888888888888</v>
      </c>
      <c r="E2791" s="141" t="s">
        <v>2760</v>
      </c>
      <c r="F2791" s="141">
        <v>2</v>
      </c>
      <c r="G2791" s="141" t="s">
        <v>2004</v>
      </c>
      <c r="H2791" s="141">
        <v>2020</v>
      </c>
      <c r="I2791" s="18">
        <v>43989</v>
      </c>
      <c r="J2791" s="144">
        <v>0.91527777777777775</v>
      </c>
      <c r="K2791" s="378"/>
      <c r="L2791" s="139" t="s">
        <v>4075</v>
      </c>
      <c r="M2791" s="141" t="s">
        <v>28</v>
      </c>
      <c r="N2791" s="248"/>
      <c r="O2791" s="141" t="s">
        <v>26</v>
      </c>
      <c r="P2791" s="141" t="s">
        <v>26</v>
      </c>
      <c r="Q2791" s="141" t="s">
        <v>13063</v>
      </c>
      <c r="R2791" s="141" t="s">
        <v>5131</v>
      </c>
      <c r="S2791" s="141"/>
      <c r="T2791" s="141" t="s">
        <v>14054</v>
      </c>
      <c r="U2791" s="141">
        <v>119119465</v>
      </c>
      <c r="V2791" s="141"/>
      <c r="W2791" s="139" t="s">
        <v>4075</v>
      </c>
      <c r="X2791" s="141" t="s">
        <v>25</v>
      </c>
      <c r="Y2791" s="141" t="s">
        <v>27</v>
      </c>
      <c r="Z2791" s="141"/>
      <c r="AA2791" s="141" t="s">
        <v>34</v>
      </c>
      <c r="AB2791" s="141" t="s">
        <v>34</v>
      </c>
      <c r="AC2791" s="139" t="s">
        <v>18047</v>
      </c>
      <c r="AD2791" s="380"/>
      <c r="AE2791" s="139" t="s">
        <v>4</v>
      </c>
      <c r="AF2791" s="139" t="s">
        <v>13073</v>
      </c>
      <c r="AG2791" s="139" t="s">
        <v>4</v>
      </c>
      <c r="AH2791" s="139" t="s">
        <v>1380</v>
      </c>
      <c r="AI2791" s="139" t="s">
        <v>15678</v>
      </c>
      <c r="AJ2791" s="139"/>
      <c r="AK2791" s="139" t="s">
        <v>15678</v>
      </c>
      <c r="AL2791" s="139" t="s">
        <v>1563</v>
      </c>
      <c r="AM2791" s="141"/>
      <c r="AN2791" s="141" t="s">
        <v>8</v>
      </c>
      <c r="AO2791" s="139"/>
      <c r="AP2791" s="139" t="s">
        <v>1563</v>
      </c>
      <c r="AQ2791" s="139"/>
      <c r="AR2791" s="381"/>
      <c r="AS2791" s="139" t="s">
        <v>4075</v>
      </c>
      <c r="AT2791" s="141" t="s">
        <v>1404</v>
      </c>
      <c r="AU2791" s="141"/>
      <c r="AV2791" s="383"/>
      <c r="AW2791" s="385"/>
      <c r="AX2791" s="139" t="s">
        <v>82</v>
      </c>
      <c r="AY2791" t="s">
        <v>19445</v>
      </c>
      <c r="BA2791" s="381"/>
      <c r="BB2791" s="139" t="s">
        <v>1451</v>
      </c>
      <c r="BC2791" s="166"/>
      <c r="BD2791" s="166"/>
      <c r="BE2791" s="166"/>
      <c r="BF2791" s="166"/>
      <c r="BG2791" s="166"/>
      <c r="BH2791" s="308"/>
      <c r="BI2791" s="308"/>
      <c r="BJ2791" s="141" t="s">
        <v>26</v>
      </c>
      <c r="BK2791" s="141" t="s">
        <v>26</v>
      </c>
      <c r="BL2791" s="141"/>
      <c r="BM2791" s="141"/>
      <c r="BN2791" s="139" t="s">
        <v>4075</v>
      </c>
      <c r="BQ2791" s="141" t="s">
        <v>16075</v>
      </c>
      <c r="BR2791" s="135" t="s">
        <v>15685</v>
      </c>
      <c r="BT2791" s="135" t="s">
        <v>13609</v>
      </c>
      <c r="BU2791" s="135" t="s">
        <v>15359</v>
      </c>
      <c r="BV2791" s="141" t="s">
        <v>13272</v>
      </c>
      <c r="BW2791" s="135" t="s">
        <v>2536</v>
      </c>
      <c r="BX2791" s="141" t="s">
        <v>12</v>
      </c>
      <c r="BY2791" s="141" t="s">
        <v>15681</v>
      </c>
      <c r="BZ2791" s="141" t="s">
        <v>26</v>
      </c>
      <c r="CA2791" s="141" t="s">
        <v>1848</v>
      </c>
      <c r="CB2791" s="141"/>
      <c r="CC2791" s="141" t="s">
        <v>15690</v>
      </c>
      <c r="CD2791" s="141" t="s">
        <v>15683</v>
      </c>
      <c r="CE2791" s="141" t="s">
        <v>15450</v>
      </c>
      <c r="CF2791" s="141" t="s">
        <v>15451</v>
      </c>
      <c r="CG2791" s="141" t="s">
        <v>1897</v>
      </c>
    </row>
    <row r="2792" spans="1:85" x14ac:dyDescent="0.35">
      <c r="A2792" s="155" t="s">
        <v>5123</v>
      </c>
      <c r="B2792" s="139" t="s">
        <v>4075</v>
      </c>
      <c r="C2792" s="18">
        <v>43989</v>
      </c>
      <c r="D2792" s="144">
        <v>0.69305555555555554</v>
      </c>
      <c r="E2792" s="141" t="s">
        <v>2760</v>
      </c>
      <c r="F2792" s="141">
        <v>2</v>
      </c>
      <c r="G2792" s="141" t="s">
        <v>2004</v>
      </c>
      <c r="H2792" s="141">
        <v>2020</v>
      </c>
      <c r="I2792" s="18">
        <v>43989</v>
      </c>
      <c r="J2792" s="144">
        <v>0.68680555555555556</v>
      </c>
      <c r="K2792" s="378"/>
      <c r="L2792" s="139" t="s">
        <v>4075</v>
      </c>
      <c r="M2792" s="141" t="s">
        <v>28</v>
      </c>
      <c r="N2792" s="248"/>
      <c r="O2792" s="141" t="s">
        <v>26</v>
      </c>
      <c r="P2792" s="141" t="s">
        <v>26</v>
      </c>
      <c r="Q2792" s="141" t="s">
        <v>5124</v>
      </c>
      <c r="R2792" s="141" t="s">
        <v>5125</v>
      </c>
      <c r="S2792" s="141"/>
      <c r="T2792" s="141" t="s">
        <v>14055</v>
      </c>
      <c r="U2792" s="141">
        <v>119119304</v>
      </c>
      <c r="V2792" s="141"/>
      <c r="W2792" s="139" t="s">
        <v>4075</v>
      </c>
      <c r="X2792" s="141" t="s">
        <v>25</v>
      </c>
      <c r="Y2792" s="141" t="s">
        <v>27</v>
      </c>
      <c r="Z2792" s="141"/>
      <c r="AA2792" s="141" t="s">
        <v>34</v>
      </c>
      <c r="AB2792" s="141" t="s">
        <v>34</v>
      </c>
      <c r="AC2792" s="139" t="s">
        <v>18050</v>
      </c>
      <c r="AD2792" s="380"/>
      <c r="AE2792" s="139" t="s">
        <v>4</v>
      </c>
      <c r="AF2792" s="139" t="s">
        <v>13073</v>
      </c>
      <c r="AG2792" s="139" t="s">
        <v>4</v>
      </c>
      <c r="AH2792" s="139" t="s">
        <v>1380</v>
      </c>
      <c r="AI2792" s="139" t="s">
        <v>15678</v>
      </c>
      <c r="AJ2792" s="139"/>
      <c r="AK2792" s="139" t="s">
        <v>15678</v>
      </c>
      <c r="AL2792" s="139" t="s">
        <v>1563</v>
      </c>
      <c r="AM2792" s="141"/>
      <c r="AN2792" s="141" t="s">
        <v>8</v>
      </c>
      <c r="AO2792" s="139"/>
      <c r="AP2792" s="139" t="s">
        <v>1563</v>
      </c>
      <c r="AQ2792" s="139"/>
      <c r="AR2792" s="381"/>
      <c r="AS2792" s="139" t="s">
        <v>4075</v>
      </c>
      <c r="AT2792" s="141" t="s">
        <v>1404</v>
      </c>
      <c r="AU2792" s="141">
        <v>140</v>
      </c>
      <c r="AV2792" s="383"/>
      <c r="AW2792" s="385"/>
      <c r="AX2792" s="139" t="s">
        <v>159</v>
      </c>
      <c r="AY2792" t="s">
        <v>9997</v>
      </c>
      <c r="BA2792" s="381"/>
      <c r="BB2792" s="139" t="s">
        <v>1446</v>
      </c>
      <c r="BC2792" s="166"/>
      <c r="BD2792" s="166"/>
      <c r="BE2792" s="166"/>
      <c r="BF2792" s="166"/>
      <c r="BG2792" s="166"/>
      <c r="BH2792" s="308"/>
      <c r="BI2792" s="308"/>
      <c r="BJ2792" s="141" t="s">
        <v>26</v>
      </c>
      <c r="BK2792" s="141" t="s">
        <v>26</v>
      </c>
      <c r="BL2792" s="141"/>
      <c r="BM2792" s="141"/>
      <c r="BN2792" s="139" t="s">
        <v>4075</v>
      </c>
      <c r="BQ2792" s="141" t="s">
        <v>16075</v>
      </c>
      <c r="BR2792" s="135" t="s">
        <v>15680</v>
      </c>
      <c r="BT2792" s="135" t="s">
        <v>13609</v>
      </c>
      <c r="BU2792" s="135" t="s">
        <v>1867</v>
      </c>
      <c r="BV2792" s="141" t="s">
        <v>2160</v>
      </c>
      <c r="BW2792" s="135" t="s">
        <v>3829</v>
      </c>
      <c r="BX2792" s="141" t="s">
        <v>12</v>
      </c>
      <c r="BY2792" s="141" t="s">
        <v>12</v>
      </c>
      <c r="BZ2792" s="141" t="s">
        <v>26</v>
      </c>
      <c r="CA2792" s="141" t="s">
        <v>1848</v>
      </c>
      <c r="CB2792" s="141"/>
      <c r="CC2792" s="141" t="s">
        <v>15704</v>
      </c>
      <c r="CD2792" s="141" t="s">
        <v>15683</v>
      </c>
      <c r="CE2792" s="141" t="s">
        <v>15450</v>
      </c>
      <c r="CF2792" s="141" t="s">
        <v>15451</v>
      </c>
      <c r="CG2792" s="141"/>
    </row>
    <row r="2793" spans="1:85" x14ac:dyDescent="0.35">
      <c r="A2793" s="155" t="s">
        <v>5126</v>
      </c>
      <c r="B2793" s="139" t="s">
        <v>4075</v>
      </c>
      <c r="C2793" s="18">
        <v>43989</v>
      </c>
      <c r="D2793" s="144">
        <v>0.49861111111111112</v>
      </c>
      <c r="E2793" s="141" t="s">
        <v>2760</v>
      </c>
      <c r="F2793" s="141">
        <v>2</v>
      </c>
      <c r="G2793" s="141" t="s">
        <v>2004</v>
      </c>
      <c r="H2793" s="141">
        <v>2020</v>
      </c>
      <c r="I2793" s="18">
        <v>43989</v>
      </c>
      <c r="J2793" s="144">
        <v>0.49166666666666664</v>
      </c>
      <c r="K2793" s="378"/>
      <c r="L2793" s="139" t="s">
        <v>4075</v>
      </c>
      <c r="M2793" s="141" t="s">
        <v>28</v>
      </c>
      <c r="N2793" s="248"/>
      <c r="O2793" s="141" t="s">
        <v>26</v>
      </c>
      <c r="P2793" s="141" t="s">
        <v>26</v>
      </c>
      <c r="Q2793" s="141" t="s">
        <v>5127</v>
      </c>
      <c r="R2793" s="141" t="s">
        <v>5128</v>
      </c>
      <c r="S2793" s="141"/>
      <c r="T2793" s="141" t="s">
        <v>14391</v>
      </c>
      <c r="U2793" s="141">
        <v>119119200</v>
      </c>
      <c r="V2793" s="141"/>
      <c r="W2793" s="139" t="s">
        <v>4075</v>
      </c>
      <c r="X2793" s="141" t="s">
        <v>25</v>
      </c>
      <c r="Y2793" s="141" t="s">
        <v>27</v>
      </c>
      <c r="Z2793" s="141"/>
      <c r="AA2793" s="141" t="s">
        <v>34</v>
      </c>
      <c r="AB2793" s="141" t="s">
        <v>34</v>
      </c>
      <c r="AC2793" s="139" t="s">
        <v>18054</v>
      </c>
      <c r="AD2793" s="380"/>
      <c r="AE2793" s="139" t="s">
        <v>102</v>
      </c>
      <c r="AF2793" s="139" t="s">
        <v>13071</v>
      </c>
      <c r="AG2793" s="139" t="s">
        <v>102</v>
      </c>
      <c r="AH2793" s="139" t="s">
        <v>1378</v>
      </c>
      <c r="AI2793" s="139" t="s">
        <v>1387</v>
      </c>
      <c r="AJ2793" s="139" t="s">
        <v>1606</v>
      </c>
      <c r="AK2793" s="139"/>
      <c r="AL2793" s="139"/>
      <c r="AM2793" s="141"/>
      <c r="AN2793" s="141" t="s">
        <v>8</v>
      </c>
      <c r="AO2793" s="139"/>
      <c r="AP2793" s="139" t="s">
        <v>1606</v>
      </c>
      <c r="AQ2793" s="139" t="s">
        <v>1606</v>
      </c>
      <c r="AR2793" s="381"/>
      <c r="AS2793" s="139" t="s">
        <v>4075</v>
      </c>
      <c r="AT2793" s="141" t="s">
        <v>1404</v>
      </c>
      <c r="AU2793" s="141"/>
      <c r="AV2793" s="383"/>
      <c r="AW2793" s="385"/>
      <c r="AX2793" s="139" t="s">
        <v>200</v>
      </c>
      <c r="AY2793" t="s">
        <v>19202</v>
      </c>
      <c r="BA2793" s="381"/>
      <c r="BB2793" s="139" t="s">
        <v>1450</v>
      </c>
      <c r="BC2793" s="166">
        <v>211</v>
      </c>
      <c r="BD2793" s="166">
        <v>0</v>
      </c>
      <c r="BE2793" s="166">
        <v>0</v>
      </c>
      <c r="BF2793" s="166">
        <v>0</v>
      </c>
      <c r="BG2793" s="166">
        <v>0</v>
      </c>
      <c r="BH2793" s="308" t="s">
        <v>5129</v>
      </c>
      <c r="BI2793" s="308"/>
      <c r="BJ2793" s="141" t="s">
        <v>26</v>
      </c>
      <c r="BK2793" s="141" t="s">
        <v>26</v>
      </c>
      <c r="BL2793" s="141"/>
      <c r="BM2793" s="141"/>
      <c r="BN2793" s="139" t="s">
        <v>4075</v>
      </c>
      <c r="BQ2793" s="141"/>
      <c r="BV2793" s="141"/>
      <c r="BX2793" s="141"/>
      <c r="BY2793" s="141"/>
      <c r="BZ2793" s="141"/>
      <c r="CA2793" s="141"/>
      <c r="CB2793" s="141"/>
      <c r="CC2793" s="141"/>
      <c r="CD2793" s="141"/>
      <c r="CE2793" s="141"/>
      <c r="CF2793" s="141"/>
      <c r="CG2793" s="141"/>
    </row>
    <row r="2794" spans="1:85" x14ac:dyDescent="0.35">
      <c r="A2794" s="155" t="s">
        <v>5121</v>
      </c>
      <c r="B2794" s="139" t="s">
        <v>4075</v>
      </c>
      <c r="C2794" s="18">
        <v>43990</v>
      </c>
      <c r="D2794" s="144">
        <v>0.40069444444444446</v>
      </c>
      <c r="E2794" s="141" t="s">
        <v>2760</v>
      </c>
      <c r="F2794" s="141">
        <v>2</v>
      </c>
      <c r="G2794" s="141" t="s">
        <v>2004</v>
      </c>
      <c r="H2794" s="141">
        <v>2020</v>
      </c>
      <c r="I2794" s="18"/>
      <c r="J2794" s="144"/>
      <c r="K2794" s="378"/>
      <c r="L2794" s="139" t="s">
        <v>4075</v>
      </c>
      <c r="M2794" s="141" t="s">
        <v>28</v>
      </c>
      <c r="N2794" s="248"/>
      <c r="O2794" s="141" t="s">
        <v>26</v>
      </c>
      <c r="P2794" s="141" t="s">
        <v>26</v>
      </c>
      <c r="Q2794" s="141" t="s">
        <v>5122</v>
      </c>
      <c r="R2794" s="141"/>
      <c r="S2794" s="141"/>
      <c r="T2794" s="141" t="s">
        <v>14057</v>
      </c>
      <c r="U2794" s="141"/>
      <c r="V2794" s="141"/>
      <c r="W2794" s="139" t="s">
        <v>4075</v>
      </c>
      <c r="X2794" s="141" t="s">
        <v>25</v>
      </c>
      <c r="Y2794" s="141" t="s">
        <v>27</v>
      </c>
      <c r="Z2794" s="141"/>
      <c r="AA2794" s="141" t="s">
        <v>34</v>
      </c>
      <c r="AB2794" s="141"/>
      <c r="AC2794" s="139" t="s">
        <v>18047</v>
      </c>
      <c r="AD2794" s="380"/>
      <c r="AE2794" s="139" t="s">
        <v>103</v>
      </c>
      <c r="AF2794" s="139" t="s">
        <v>13075</v>
      </c>
      <c r="AG2794" s="139" t="s">
        <v>103</v>
      </c>
      <c r="AH2794" s="139" t="s">
        <v>1380</v>
      </c>
      <c r="AI2794" s="139" t="s">
        <v>7340</v>
      </c>
      <c r="AJ2794" s="139"/>
      <c r="AK2794" s="139" t="s">
        <v>7340</v>
      </c>
      <c r="AL2794" s="139" t="s">
        <v>1823</v>
      </c>
      <c r="AM2794" s="141"/>
      <c r="AN2794" s="141" t="s">
        <v>8</v>
      </c>
      <c r="AO2794" s="139"/>
      <c r="AP2794" s="139" t="s">
        <v>1823</v>
      </c>
      <c r="AQ2794" s="139"/>
      <c r="AR2794" s="381"/>
      <c r="AS2794" s="139" t="s">
        <v>4075</v>
      </c>
      <c r="AT2794" s="141" t="s">
        <v>1404</v>
      </c>
      <c r="AU2794" s="141"/>
      <c r="AV2794" s="383"/>
      <c r="AW2794" s="385"/>
      <c r="AX2794" s="139" t="s">
        <v>82</v>
      </c>
      <c r="AY2794" t="s">
        <v>18410</v>
      </c>
      <c r="BA2794" s="381"/>
      <c r="BB2794" s="139" t="s">
        <v>17</v>
      </c>
      <c r="BC2794" s="166"/>
      <c r="BD2794" s="166"/>
      <c r="BE2794" s="166"/>
      <c r="BF2794" s="166"/>
      <c r="BG2794" s="166"/>
      <c r="BH2794" s="308"/>
      <c r="BI2794" s="308"/>
      <c r="BJ2794" s="141" t="s">
        <v>26</v>
      </c>
      <c r="BK2794" s="141" t="s">
        <v>26</v>
      </c>
      <c r="BL2794" s="141"/>
      <c r="BM2794" s="141"/>
      <c r="BN2794" s="139" t="s">
        <v>4075</v>
      </c>
      <c r="BQ2794" s="141"/>
      <c r="BV2794" s="141"/>
      <c r="BX2794" s="141"/>
      <c r="BY2794" s="141"/>
      <c r="BZ2794" s="141"/>
      <c r="CA2794" s="141"/>
      <c r="CB2794" s="141"/>
      <c r="CC2794" s="141"/>
      <c r="CD2794" s="141"/>
      <c r="CE2794" s="141"/>
      <c r="CF2794" s="141"/>
      <c r="CG2794" s="141"/>
    </row>
    <row r="2795" spans="1:85" x14ac:dyDescent="0.35">
      <c r="A2795" s="155" t="s">
        <v>5117</v>
      </c>
      <c r="B2795" s="139" t="s">
        <v>4075</v>
      </c>
      <c r="C2795" s="18">
        <v>43990</v>
      </c>
      <c r="D2795" s="144">
        <v>0.39097222222222222</v>
      </c>
      <c r="E2795" s="141" t="s">
        <v>2760</v>
      </c>
      <c r="F2795" s="141">
        <v>2</v>
      </c>
      <c r="G2795" s="141" t="s">
        <v>2004</v>
      </c>
      <c r="H2795" s="141">
        <v>2020</v>
      </c>
      <c r="I2795" s="18">
        <v>43990</v>
      </c>
      <c r="J2795" s="144">
        <v>0.40625</v>
      </c>
      <c r="K2795" s="378"/>
      <c r="L2795" s="139" t="s">
        <v>4075</v>
      </c>
      <c r="M2795" s="141" t="s">
        <v>28</v>
      </c>
      <c r="N2795" s="248"/>
      <c r="O2795" s="141" t="s">
        <v>26</v>
      </c>
      <c r="P2795" s="141" t="s">
        <v>26</v>
      </c>
      <c r="Q2795" s="141" t="s">
        <v>5118</v>
      </c>
      <c r="R2795" s="141" t="s">
        <v>5119</v>
      </c>
      <c r="S2795" s="141"/>
      <c r="T2795" s="141" t="s">
        <v>14056</v>
      </c>
      <c r="U2795" s="141">
        <v>119122413</v>
      </c>
      <c r="V2795" s="141"/>
      <c r="W2795" s="139" t="s">
        <v>4075</v>
      </c>
      <c r="X2795" s="141" t="s">
        <v>25</v>
      </c>
      <c r="Y2795" s="141" t="s">
        <v>27</v>
      </c>
      <c r="Z2795" s="141"/>
      <c r="AA2795" s="141" t="s">
        <v>34</v>
      </c>
      <c r="AB2795" s="141" t="s">
        <v>34</v>
      </c>
      <c r="AC2795" s="139" t="s">
        <v>18047</v>
      </c>
      <c r="AD2795" s="380"/>
      <c r="AE2795" s="139" t="s">
        <v>109</v>
      </c>
      <c r="AF2795" s="139" t="s">
        <v>13068</v>
      </c>
      <c r="AG2795" s="139" t="s">
        <v>31</v>
      </c>
      <c r="AH2795" s="139" t="s">
        <v>31</v>
      </c>
      <c r="AI2795" s="139" t="s">
        <v>1398</v>
      </c>
      <c r="AJ2795" s="139"/>
      <c r="AK2795" s="139"/>
      <c r="AL2795" s="139"/>
      <c r="AM2795" s="141"/>
      <c r="AN2795" s="141" t="s">
        <v>8</v>
      </c>
      <c r="AO2795" s="139"/>
      <c r="AP2795" s="139" t="s">
        <v>1649</v>
      </c>
      <c r="AQ2795" s="139"/>
      <c r="AR2795" s="381"/>
      <c r="AS2795" s="139" t="s">
        <v>4075</v>
      </c>
      <c r="AT2795" s="141" t="s">
        <v>1404</v>
      </c>
      <c r="AU2795" s="141"/>
      <c r="AV2795" s="383"/>
      <c r="AW2795" s="385"/>
      <c r="AX2795" s="139" t="s">
        <v>75</v>
      </c>
      <c r="AY2795" t="s">
        <v>18544</v>
      </c>
      <c r="BA2795" s="381"/>
      <c r="BB2795" s="139" t="s">
        <v>17</v>
      </c>
      <c r="BC2795" s="166"/>
      <c r="BD2795" s="166"/>
      <c r="BE2795" s="166"/>
      <c r="BF2795" s="166"/>
      <c r="BG2795" s="166"/>
      <c r="BH2795" s="308"/>
      <c r="BI2795" s="308"/>
      <c r="BJ2795" s="141" t="s">
        <v>26</v>
      </c>
      <c r="BK2795" s="141" t="s">
        <v>26</v>
      </c>
      <c r="BL2795" s="141"/>
      <c r="BM2795" s="141"/>
      <c r="BN2795" s="139" t="s">
        <v>4075</v>
      </c>
      <c r="BQ2795" s="141"/>
      <c r="BV2795" s="141"/>
      <c r="BX2795" s="141"/>
      <c r="BY2795" s="141"/>
      <c r="BZ2795" s="141"/>
      <c r="CA2795" s="141"/>
      <c r="CB2795" s="141"/>
      <c r="CC2795" s="141"/>
      <c r="CD2795" s="141"/>
      <c r="CE2795" s="141"/>
      <c r="CF2795" s="141"/>
      <c r="CG2795" s="141"/>
    </row>
    <row r="2796" spans="1:85" x14ac:dyDescent="0.35">
      <c r="A2796" s="155" t="s">
        <v>5115</v>
      </c>
      <c r="B2796" s="139" t="s">
        <v>4075</v>
      </c>
      <c r="C2796" s="18">
        <v>43991</v>
      </c>
      <c r="D2796" s="144">
        <v>0.59583333333333333</v>
      </c>
      <c r="E2796" s="141" t="s">
        <v>2760</v>
      </c>
      <c r="F2796" s="141">
        <v>2</v>
      </c>
      <c r="G2796" s="141" t="s">
        <v>2004</v>
      </c>
      <c r="H2796" s="141">
        <v>2020</v>
      </c>
      <c r="I2796" s="18"/>
      <c r="J2796" s="144"/>
      <c r="K2796" s="378"/>
      <c r="L2796" s="139" t="s">
        <v>4075</v>
      </c>
      <c r="M2796" s="141" t="s">
        <v>28</v>
      </c>
      <c r="N2796" s="248"/>
      <c r="O2796" s="141" t="s">
        <v>26</v>
      </c>
      <c r="P2796" s="141" t="s">
        <v>26</v>
      </c>
      <c r="Q2796" s="141"/>
      <c r="R2796" s="141"/>
      <c r="S2796" s="141"/>
      <c r="T2796" s="141" t="s">
        <v>14058</v>
      </c>
      <c r="U2796" s="141">
        <v>119131097</v>
      </c>
      <c r="V2796" s="141"/>
      <c r="W2796" s="139" t="s">
        <v>4075</v>
      </c>
      <c r="X2796" s="141" t="s">
        <v>25</v>
      </c>
      <c r="Y2796" s="141" t="s">
        <v>27</v>
      </c>
      <c r="Z2796" s="141"/>
      <c r="AA2796" s="141" t="s">
        <v>34</v>
      </c>
      <c r="AB2796" s="141" t="s">
        <v>34</v>
      </c>
      <c r="AC2796" s="139" t="s">
        <v>18047</v>
      </c>
      <c r="AD2796" s="380"/>
      <c r="AE2796" s="139" t="s">
        <v>102</v>
      </c>
      <c r="AF2796" s="139" t="s">
        <v>13074</v>
      </c>
      <c r="AG2796" s="139" t="s">
        <v>102</v>
      </c>
      <c r="AH2796" s="139" t="s">
        <v>1378</v>
      </c>
      <c r="AI2796" s="139" t="s">
        <v>11</v>
      </c>
      <c r="AJ2796" s="139" t="s">
        <v>11</v>
      </c>
      <c r="AK2796" s="139"/>
      <c r="AL2796" s="139"/>
      <c r="AM2796" s="141"/>
      <c r="AN2796" s="141" t="s">
        <v>8</v>
      </c>
      <c r="AO2796" s="139"/>
      <c r="AP2796" s="139" t="s">
        <v>11</v>
      </c>
      <c r="AQ2796" s="139" t="s">
        <v>5116</v>
      </c>
      <c r="AR2796" s="381"/>
      <c r="AS2796" s="139" t="s">
        <v>4075</v>
      </c>
      <c r="AT2796" s="141" t="s">
        <v>1404</v>
      </c>
      <c r="AU2796" s="141"/>
      <c r="AV2796" s="383"/>
      <c r="AW2796" s="385"/>
      <c r="AX2796" s="139" t="s">
        <v>143</v>
      </c>
      <c r="AY2796" t="s">
        <v>18522</v>
      </c>
      <c r="BA2796" s="381"/>
      <c r="BB2796" s="139" t="s">
        <v>17</v>
      </c>
      <c r="BC2796" s="166"/>
      <c r="BD2796" s="166"/>
      <c r="BE2796" s="166"/>
      <c r="BF2796" s="166"/>
      <c r="BG2796" s="166"/>
      <c r="BH2796" s="308"/>
      <c r="BI2796" s="308"/>
      <c r="BJ2796" s="141" t="s">
        <v>26</v>
      </c>
      <c r="BK2796" s="141" t="s">
        <v>26</v>
      </c>
      <c r="BL2796" s="141"/>
      <c r="BM2796" s="141"/>
      <c r="BN2796" s="139" t="s">
        <v>4075</v>
      </c>
      <c r="BQ2796" s="141"/>
      <c r="BV2796" s="141"/>
      <c r="BX2796" s="141"/>
      <c r="BY2796" s="141"/>
      <c r="BZ2796" s="141"/>
      <c r="CA2796" s="141"/>
      <c r="CB2796" s="141"/>
      <c r="CC2796" s="141"/>
      <c r="CD2796" s="141"/>
      <c r="CE2796" s="141"/>
      <c r="CF2796" s="141"/>
      <c r="CG2796" s="141"/>
    </row>
    <row r="2797" spans="1:85" x14ac:dyDescent="0.35">
      <c r="A2797" s="155" t="s">
        <v>5104</v>
      </c>
      <c r="B2797" s="139" t="s">
        <v>4075</v>
      </c>
      <c r="C2797" s="18">
        <v>43992</v>
      </c>
      <c r="D2797" s="144">
        <v>0.70208333333333328</v>
      </c>
      <c r="E2797" s="141" t="s">
        <v>2760</v>
      </c>
      <c r="F2797" s="141">
        <v>2</v>
      </c>
      <c r="G2797" s="141" t="s">
        <v>2004</v>
      </c>
      <c r="H2797" s="141">
        <v>2020</v>
      </c>
      <c r="I2797" s="18">
        <v>43992</v>
      </c>
      <c r="J2797" s="144">
        <v>0.71666666666666667</v>
      </c>
      <c r="K2797" s="378"/>
      <c r="L2797" s="139" t="s">
        <v>4075</v>
      </c>
      <c r="M2797" s="141" t="s">
        <v>28</v>
      </c>
      <c r="N2797" s="248"/>
      <c r="O2797" s="141" t="s">
        <v>26</v>
      </c>
      <c r="P2797" s="141" t="s">
        <v>26</v>
      </c>
      <c r="Q2797" s="141" t="s">
        <v>5105</v>
      </c>
      <c r="R2797" s="141" t="s">
        <v>5106</v>
      </c>
      <c r="S2797" s="141"/>
      <c r="T2797" s="141" t="s">
        <v>14061</v>
      </c>
      <c r="U2797" s="141">
        <v>119144667</v>
      </c>
      <c r="V2797" s="141"/>
      <c r="W2797" s="139" t="s">
        <v>4075</v>
      </c>
      <c r="X2797" s="141" t="s">
        <v>25</v>
      </c>
      <c r="Y2797" s="141" t="s">
        <v>27</v>
      </c>
      <c r="Z2797" s="141"/>
      <c r="AA2797" s="141" t="s">
        <v>34</v>
      </c>
      <c r="AB2797" s="141" t="s">
        <v>34</v>
      </c>
      <c r="AC2797" s="139" t="s">
        <v>18049</v>
      </c>
      <c r="AD2797" s="380"/>
      <c r="AE2797" s="139" t="s">
        <v>102</v>
      </c>
      <c r="AF2797" s="139" t="s">
        <v>13085</v>
      </c>
      <c r="AG2797" s="139" t="s">
        <v>102</v>
      </c>
      <c r="AH2797" s="139" t="s">
        <v>1378</v>
      </c>
      <c r="AI2797" s="139" t="s">
        <v>1379</v>
      </c>
      <c r="AJ2797" s="139" t="s">
        <v>1409</v>
      </c>
      <c r="AK2797" s="139"/>
      <c r="AL2797" s="139"/>
      <c r="AM2797" s="141"/>
      <c r="AN2797" s="141" t="s">
        <v>8</v>
      </c>
      <c r="AO2797" s="139"/>
      <c r="AP2797" s="139" t="s">
        <v>1409</v>
      </c>
      <c r="AQ2797" s="139"/>
      <c r="AR2797" s="381"/>
      <c r="AS2797" s="139" t="s">
        <v>4075</v>
      </c>
      <c r="AT2797" s="141" t="s">
        <v>1404</v>
      </c>
      <c r="AU2797" s="141"/>
      <c r="AV2797" s="383"/>
      <c r="AW2797" s="385"/>
      <c r="AX2797" s="139" t="s">
        <v>63</v>
      </c>
      <c r="AY2797" t="s">
        <v>19355</v>
      </c>
      <c r="BA2797" s="381"/>
      <c r="BB2797" s="139" t="s">
        <v>1444</v>
      </c>
      <c r="BC2797" s="166"/>
      <c r="BD2797" s="166"/>
      <c r="BE2797" s="166"/>
      <c r="BF2797" s="166"/>
      <c r="BG2797" s="166"/>
      <c r="BH2797" s="308"/>
      <c r="BI2797" s="308"/>
      <c r="BJ2797" s="141" t="s">
        <v>26</v>
      </c>
      <c r="BK2797" s="141" t="s">
        <v>26</v>
      </c>
      <c r="BL2797" s="141"/>
      <c r="BM2797" s="141"/>
      <c r="BN2797" s="139" t="s">
        <v>4075</v>
      </c>
      <c r="BQ2797" s="141"/>
      <c r="BV2797" s="141"/>
      <c r="BX2797" s="141"/>
      <c r="BY2797" s="141"/>
      <c r="BZ2797" s="141"/>
      <c r="CA2797" s="141"/>
      <c r="CB2797" s="141"/>
      <c r="CC2797" s="141"/>
      <c r="CD2797" s="141"/>
      <c r="CE2797" s="141"/>
      <c r="CF2797" s="141"/>
      <c r="CG2797" s="141"/>
    </row>
    <row r="2798" spans="1:85" x14ac:dyDescent="0.35">
      <c r="A2798" s="155" t="s">
        <v>5107</v>
      </c>
      <c r="B2798" s="139" t="s">
        <v>4075</v>
      </c>
      <c r="C2798" s="18">
        <v>43992</v>
      </c>
      <c r="D2798" s="144">
        <v>0.99930555555555556</v>
      </c>
      <c r="E2798" s="141" t="s">
        <v>2760</v>
      </c>
      <c r="F2798" s="141">
        <v>2</v>
      </c>
      <c r="G2798" s="141" t="s">
        <v>2004</v>
      </c>
      <c r="H2798" s="141">
        <v>2020</v>
      </c>
      <c r="I2798" s="18">
        <v>43992</v>
      </c>
      <c r="J2798" s="144">
        <v>0.99027777777777781</v>
      </c>
      <c r="K2798" s="378"/>
      <c r="L2798" s="139" t="s">
        <v>4075</v>
      </c>
      <c r="M2798" s="141" t="s">
        <v>28</v>
      </c>
      <c r="N2798" s="248"/>
      <c r="O2798" s="141" t="s">
        <v>26</v>
      </c>
      <c r="P2798" s="141" t="s">
        <v>26</v>
      </c>
      <c r="Q2798" s="141" t="s">
        <v>5108</v>
      </c>
      <c r="R2798" s="141" t="s">
        <v>5109</v>
      </c>
      <c r="S2798" s="141"/>
      <c r="T2798" s="141" t="s">
        <v>14059</v>
      </c>
      <c r="U2798" s="141"/>
      <c r="V2798" s="141"/>
      <c r="W2798" s="139" t="s">
        <v>4075</v>
      </c>
      <c r="X2798" s="141" t="s">
        <v>25</v>
      </c>
      <c r="Y2798" s="141" t="s">
        <v>27</v>
      </c>
      <c r="Z2798" s="141"/>
      <c r="AA2798" s="141" t="s">
        <v>34</v>
      </c>
      <c r="AB2798" s="141" t="s">
        <v>34</v>
      </c>
      <c r="AC2798" s="139" t="s">
        <v>18050</v>
      </c>
      <c r="AD2798" s="380"/>
      <c r="AE2798" s="139" t="s">
        <v>103</v>
      </c>
      <c r="AF2798" s="139" t="s">
        <v>13069</v>
      </c>
      <c r="AG2798" s="139" t="s">
        <v>103</v>
      </c>
      <c r="AH2798" s="139" t="s">
        <v>1380</v>
      </c>
      <c r="AI2798" s="139" t="s">
        <v>7399</v>
      </c>
      <c r="AJ2798" s="139"/>
      <c r="AK2798" s="139" t="s">
        <v>7399</v>
      </c>
      <c r="AL2798" s="139" t="s">
        <v>1563</v>
      </c>
      <c r="AM2798" s="141"/>
      <c r="AN2798" s="141" t="s">
        <v>8</v>
      </c>
      <c r="AO2798" s="139"/>
      <c r="AP2798" s="139" t="s">
        <v>1563</v>
      </c>
      <c r="AQ2798" s="139" t="s">
        <v>4639</v>
      </c>
      <c r="AR2798" s="381"/>
      <c r="AS2798" s="139" t="s">
        <v>4075</v>
      </c>
      <c r="AT2798" s="141" t="s">
        <v>1404</v>
      </c>
      <c r="AU2798" s="141"/>
      <c r="AV2798" s="383"/>
      <c r="AW2798" s="385"/>
      <c r="AX2798" s="139" t="s">
        <v>143</v>
      </c>
      <c r="AY2798" t="s">
        <v>18813</v>
      </c>
      <c r="BA2798" s="381"/>
      <c r="BB2798" s="139" t="s">
        <v>1450</v>
      </c>
      <c r="BC2798" s="166"/>
      <c r="BD2798" s="166"/>
      <c r="BE2798" s="166"/>
      <c r="BF2798" s="166"/>
      <c r="BG2798" s="166"/>
      <c r="BH2798" s="308"/>
      <c r="BI2798" s="308"/>
      <c r="BJ2798" s="141" t="s">
        <v>26</v>
      </c>
      <c r="BK2798" s="141" t="s">
        <v>26</v>
      </c>
      <c r="BL2798" s="141"/>
      <c r="BM2798" s="141"/>
      <c r="BN2798" s="139" t="s">
        <v>4075</v>
      </c>
      <c r="BQ2798" s="141"/>
      <c r="BV2798" s="141"/>
      <c r="BX2798" s="141"/>
      <c r="BY2798" s="141"/>
      <c r="BZ2798" s="141"/>
      <c r="CA2798" s="141"/>
      <c r="CB2798" s="141"/>
      <c r="CC2798" s="141"/>
      <c r="CD2798" s="141"/>
      <c r="CE2798" s="141"/>
      <c r="CF2798" s="141"/>
      <c r="CG2798" s="141"/>
    </row>
    <row r="2799" spans="1:85" x14ac:dyDescent="0.35">
      <c r="A2799" s="155" t="s">
        <v>5113</v>
      </c>
      <c r="B2799" s="139" t="s">
        <v>4075</v>
      </c>
      <c r="C2799" s="18">
        <v>43992</v>
      </c>
      <c r="D2799" s="144">
        <v>0.67708333333333337</v>
      </c>
      <c r="E2799" s="141" t="s">
        <v>2760</v>
      </c>
      <c r="F2799" s="141">
        <v>2</v>
      </c>
      <c r="G2799" s="141" t="s">
        <v>2004</v>
      </c>
      <c r="H2799" s="141">
        <v>2020</v>
      </c>
      <c r="I2799" s="18">
        <v>43992</v>
      </c>
      <c r="J2799" s="144">
        <v>0.67361111111111116</v>
      </c>
      <c r="K2799" s="378"/>
      <c r="L2799" s="139" t="s">
        <v>4075</v>
      </c>
      <c r="M2799" s="141" t="s">
        <v>28</v>
      </c>
      <c r="N2799" s="248"/>
      <c r="O2799" s="141" t="s">
        <v>25</v>
      </c>
      <c r="P2799" s="141" t="s">
        <v>26</v>
      </c>
      <c r="Q2799" s="141" t="s">
        <v>13062</v>
      </c>
      <c r="R2799" s="141" t="s">
        <v>5114</v>
      </c>
      <c r="S2799" s="141"/>
      <c r="T2799" s="141" t="s">
        <v>14063</v>
      </c>
      <c r="U2799" s="141">
        <v>119144788</v>
      </c>
      <c r="V2799" s="141"/>
      <c r="W2799" s="139" t="s">
        <v>4075</v>
      </c>
      <c r="X2799" s="141" t="s">
        <v>25</v>
      </c>
      <c r="Y2799" s="141" t="s">
        <v>27</v>
      </c>
      <c r="Z2799" s="141"/>
      <c r="AA2799" s="141" t="s">
        <v>34</v>
      </c>
      <c r="AB2799" s="141" t="s">
        <v>34</v>
      </c>
      <c r="AC2799" s="139" t="s">
        <v>18050</v>
      </c>
      <c r="AD2799" s="380"/>
      <c r="AE2799" s="139" t="s">
        <v>4</v>
      </c>
      <c r="AF2799" s="139" t="s">
        <v>13073</v>
      </c>
      <c r="AG2799" s="139" t="s">
        <v>4</v>
      </c>
      <c r="AH2799" s="139" t="s">
        <v>1380</v>
      </c>
      <c r="AI2799" s="139" t="s">
        <v>15678</v>
      </c>
      <c r="AJ2799" s="139"/>
      <c r="AK2799" s="139" t="s">
        <v>15678</v>
      </c>
      <c r="AL2799" s="139" t="s">
        <v>1563</v>
      </c>
      <c r="AM2799" s="141"/>
      <c r="AN2799" s="141" t="s">
        <v>8</v>
      </c>
      <c r="AO2799" s="139"/>
      <c r="AP2799" s="139" t="s">
        <v>1563</v>
      </c>
      <c r="AQ2799" s="139" t="s">
        <v>4723</v>
      </c>
      <c r="AR2799" s="381"/>
      <c r="AS2799" s="139" t="s">
        <v>4075</v>
      </c>
      <c r="AT2799" s="141" t="s">
        <v>44</v>
      </c>
      <c r="AU2799" s="141">
        <v>180</v>
      </c>
      <c r="AV2799" s="383"/>
      <c r="AW2799" s="385"/>
      <c r="AX2799" s="139" t="s">
        <v>180</v>
      </c>
      <c r="AY2799" t="s">
        <v>18282</v>
      </c>
      <c r="BA2799" s="381"/>
      <c r="BB2799" s="139" t="s">
        <v>1451</v>
      </c>
      <c r="BC2799" s="166"/>
      <c r="BD2799" s="166"/>
      <c r="BE2799" s="166"/>
      <c r="BF2799" s="166"/>
      <c r="BG2799" s="166"/>
      <c r="BH2799" s="308"/>
      <c r="BI2799" s="308"/>
      <c r="BJ2799" s="141" t="s">
        <v>26</v>
      </c>
      <c r="BK2799" s="141" t="s">
        <v>26</v>
      </c>
      <c r="BL2799" s="141"/>
      <c r="BM2799" s="141"/>
      <c r="BN2799" s="139" t="s">
        <v>4075</v>
      </c>
      <c r="BQ2799" s="141" t="s">
        <v>16078</v>
      </c>
      <c r="BR2799" s="135" t="s">
        <v>15680</v>
      </c>
      <c r="BT2799" s="135" t="s">
        <v>15360</v>
      </c>
      <c r="BU2799" s="135" t="s">
        <v>13278</v>
      </c>
      <c r="BV2799" s="141" t="s">
        <v>2741</v>
      </c>
      <c r="BW2799" s="135" t="s">
        <v>13266</v>
      </c>
      <c r="BX2799" s="141" t="s">
        <v>15689</v>
      </c>
      <c r="BY2799" s="141" t="s">
        <v>15681</v>
      </c>
      <c r="BZ2799" s="141" t="s">
        <v>26</v>
      </c>
      <c r="CA2799" s="141" t="s">
        <v>1848</v>
      </c>
      <c r="CB2799" s="141"/>
      <c r="CC2799" s="141" t="s">
        <v>15686</v>
      </c>
      <c r="CD2799" s="141" t="s">
        <v>15683</v>
      </c>
      <c r="CE2799" s="141" t="s">
        <v>15450</v>
      </c>
      <c r="CF2799" s="141" t="s">
        <v>15451</v>
      </c>
      <c r="CG2799" s="141" t="s">
        <v>2116</v>
      </c>
    </row>
    <row r="2800" spans="1:85" x14ac:dyDescent="0.35">
      <c r="A2800" s="155" t="s">
        <v>5101</v>
      </c>
      <c r="B2800" s="139" t="s">
        <v>4075</v>
      </c>
      <c r="C2800" s="18">
        <v>43992</v>
      </c>
      <c r="D2800" s="144">
        <v>0.2298611111111111</v>
      </c>
      <c r="E2800" s="141" t="s">
        <v>2760</v>
      </c>
      <c r="F2800" s="141">
        <v>2</v>
      </c>
      <c r="G2800" s="141" t="s">
        <v>2004</v>
      </c>
      <c r="H2800" s="141">
        <v>2020</v>
      </c>
      <c r="I2800" s="18">
        <v>43992</v>
      </c>
      <c r="J2800" s="144">
        <v>0.22847222222222222</v>
      </c>
      <c r="K2800" s="378"/>
      <c r="L2800" s="139" t="s">
        <v>4075</v>
      </c>
      <c r="M2800" s="141" t="s">
        <v>28</v>
      </c>
      <c r="N2800" s="248"/>
      <c r="O2800" s="141" t="s">
        <v>26</v>
      </c>
      <c r="P2800" s="141" t="s">
        <v>26</v>
      </c>
      <c r="Q2800" s="141" t="s">
        <v>5102</v>
      </c>
      <c r="R2800" s="141" t="s">
        <v>5103</v>
      </c>
      <c r="S2800" s="141"/>
      <c r="T2800" s="141" t="s">
        <v>14062</v>
      </c>
      <c r="U2800" s="141"/>
      <c r="V2800" s="141"/>
      <c r="W2800" s="139" t="s">
        <v>4075</v>
      </c>
      <c r="X2800" s="141" t="s">
        <v>25</v>
      </c>
      <c r="Y2800" s="141" t="s">
        <v>27</v>
      </c>
      <c r="Z2800" s="141"/>
      <c r="AA2800" s="141" t="s">
        <v>34</v>
      </c>
      <c r="AB2800" s="141" t="s">
        <v>34</v>
      </c>
      <c r="AC2800" s="139" t="s">
        <v>18049</v>
      </c>
      <c r="AD2800" s="380"/>
      <c r="AE2800" s="139" t="s">
        <v>107</v>
      </c>
      <c r="AF2800" s="139" t="s">
        <v>13076</v>
      </c>
      <c r="AG2800" s="139" t="s">
        <v>4130</v>
      </c>
      <c r="AH2800" s="139" t="s">
        <v>1380</v>
      </c>
      <c r="AI2800" s="139" t="s">
        <v>1518</v>
      </c>
      <c r="AJ2800" s="139"/>
      <c r="AK2800" s="139" t="s">
        <v>1518</v>
      </c>
      <c r="AL2800" s="139" t="s">
        <v>1563</v>
      </c>
      <c r="AM2800" s="141"/>
      <c r="AN2800" s="141" t="s">
        <v>8</v>
      </c>
      <c r="AO2800" s="139"/>
      <c r="AP2800" s="139" t="s">
        <v>1563</v>
      </c>
      <c r="AQ2800" s="139"/>
      <c r="AR2800" s="381"/>
      <c r="AS2800" s="139" t="s">
        <v>4075</v>
      </c>
      <c r="AT2800" s="141" t="s">
        <v>43</v>
      </c>
      <c r="AU2800" s="141">
        <v>420</v>
      </c>
      <c r="AV2800" s="383"/>
      <c r="AW2800" s="385"/>
      <c r="AX2800" s="139" t="s">
        <v>70</v>
      </c>
      <c r="AY2800" t="s">
        <v>18283</v>
      </c>
      <c r="BA2800" s="381"/>
      <c r="BB2800" s="139" t="s">
        <v>1451</v>
      </c>
      <c r="BC2800" s="166"/>
      <c r="BD2800" s="166"/>
      <c r="BE2800" s="166"/>
      <c r="BF2800" s="166"/>
      <c r="BG2800" s="166"/>
      <c r="BH2800" s="308"/>
      <c r="BI2800" s="308"/>
      <c r="BJ2800" s="141" t="s">
        <v>26</v>
      </c>
      <c r="BK2800" s="141" t="s">
        <v>26</v>
      </c>
      <c r="BL2800" s="141"/>
      <c r="BM2800" s="141"/>
      <c r="BN2800" s="139" t="s">
        <v>4075</v>
      </c>
      <c r="BQ2800" s="141"/>
      <c r="BV2800" s="141"/>
      <c r="BX2800" s="141"/>
      <c r="BY2800" s="141"/>
      <c r="BZ2800" s="141"/>
      <c r="CA2800" s="141"/>
      <c r="CB2800" s="141"/>
      <c r="CC2800" s="141"/>
      <c r="CD2800" s="141"/>
      <c r="CE2800" s="141"/>
      <c r="CF2800" s="141"/>
      <c r="CG2800" s="141"/>
    </row>
    <row r="2801" spans="1:85" x14ac:dyDescent="0.35">
      <c r="A2801" s="155" t="s">
        <v>5110</v>
      </c>
      <c r="B2801" s="139" t="s">
        <v>4075</v>
      </c>
      <c r="C2801" s="18">
        <v>43992</v>
      </c>
      <c r="D2801" s="144">
        <v>0.54791666666666672</v>
      </c>
      <c r="E2801" s="141" t="s">
        <v>2760</v>
      </c>
      <c r="F2801" s="141">
        <v>2</v>
      </c>
      <c r="G2801" s="141" t="s">
        <v>2004</v>
      </c>
      <c r="H2801" s="141">
        <v>2020</v>
      </c>
      <c r="I2801" s="18">
        <v>43992</v>
      </c>
      <c r="J2801" s="144">
        <v>0.52083333333333337</v>
      </c>
      <c r="K2801" s="378"/>
      <c r="L2801" s="139" t="s">
        <v>4075</v>
      </c>
      <c r="M2801" s="141" t="s">
        <v>28</v>
      </c>
      <c r="N2801" s="248"/>
      <c r="O2801" s="141" t="s">
        <v>25</v>
      </c>
      <c r="P2801" s="141" t="s">
        <v>26</v>
      </c>
      <c r="Q2801" s="141"/>
      <c r="R2801" s="141" t="s">
        <v>5111</v>
      </c>
      <c r="S2801" s="141"/>
      <c r="T2801" s="141" t="s">
        <v>14060</v>
      </c>
      <c r="U2801" s="141"/>
      <c r="V2801" s="141"/>
      <c r="W2801" s="139" t="s">
        <v>4075</v>
      </c>
      <c r="X2801" s="141" t="s">
        <v>25</v>
      </c>
      <c r="Y2801" s="141" t="s">
        <v>27</v>
      </c>
      <c r="Z2801" s="141"/>
      <c r="AA2801" s="141" t="s">
        <v>34</v>
      </c>
      <c r="AB2801" s="141" t="s">
        <v>34</v>
      </c>
      <c r="AC2801" s="139" t="s">
        <v>18050</v>
      </c>
      <c r="AD2801" s="380"/>
      <c r="AE2801" s="139" t="s">
        <v>4</v>
      </c>
      <c r="AF2801" s="139" t="s">
        <v>13073</v>
      </c>
      <c r="AG2801" s="139" t="s">
        <v>4</v>
      </c>
      <c r="AH2801" s="139" t="s">
        <v>1380</v>
      </c>
      <c r="AI2801" s="139" t="s">
        <v>15678</v>
      </c>
      <c r="AJ2801" s="139"/>
      <c r="AK2801" s="139" t="s">
        <v>15678</v>
      </c>
      <c r="AL2801" s="139" t="s">
        <v>1563</v>
      </c>
      <c r="AM2801" s="141"/>
      <c r="AN2801" s="141" t="s">
        <v>8</v>
      </c>
      <c r="AO2801" s="139"/>
      <c r="AP2801" s="139" t="s">
        <v>1563</v>
      </c>
      <c r="AQ2801" s="139" t="s">
        <v>5112</v>
      </c>
      <c r="AR2801" s="381"/>
      <c r="AS2801" s="139" t="s">
        <v>4075</v>
      </c>
      <c r="AT2801" s="141" t="s">
        <v>43</v>
      </c>
      <c r="AU2801" s="141">
        <v>175</v>
      </c>
      <c r="AV2801" s="383"/>
      <c r="AW2801" s="385"/>
      <c r="AX2801" s="139" t="s">
        <v>180</v>
      </c>
      <c r="AY2801" t="s">
        <v>18530</v>
      </c>
      <c r="BA2801" s="381"/>
      <c r="BB2801" s="139" t="s">
        <v>1451</v>
      </c>
      <c r="BC2801" s="166"/>
      <c r="BD2801" s="166"/>
      <c r="BE2801" s="166"/>
      <c r="BF2801" s="166"/>
      <c r="BG2801" s="166"/>
      <c r="BH2801" s="308"/>
      <c r="BI2801" s="308"/>
      <c r="BJ2801" s="141" t="s">
        <v>26</v>
      </c>
      <c r="BK2801" s="141" t="s">
        <v>26</v>
      </c>
      <c r="BL2801" s="141"/>
      <c r="BM2801" s="141"/>
      <c r="BN2801" s="139" t="s">
        <v>4075</v>
      </c>
      <c r="BQ2801" s="141"/>
      <c r="BR2801" s="135" t="s">
        <v>15685</v>
      </c>
      <c r="BV2801" s="141"/>
      <c r="BX2801" s="141"/>
      <c r="BY2801" s="141"/>
      <c r="BZ2801" s="141"/>
      <c r="CA2801" s="141"/>
      <c r="CB2801" s="141"/>
      <c r="CC2801" s="141"/>
      <c r="CD2801" s="141"/>
      <c r="CE2801" s="141"/>
      <c r="CF2801" s="141"/>
      <c r="CG2801" s="141"/>
    </row>
    <row r="2802" spans="1:85" x14ac:dyDescent="0.35">
      <c r="A2802" s="155" t="s">
        <v>5095</v>
      </c>
      <c r="B2802" s="139" t="s">
        <v>4075</v>
      </c>
      <c r="C2802" s="18">
        <v>43993</v>
      </c>
      <c r="D2802" s="144">
        <v>0.83194444444444449</v>
      </c>
      <c r="E2802" s="141" t="s">
        <v>2760</v>
      </c>
      <c r="F2802" s="141">
        <v>2</v>
      </c>
      <c r="G2802" s="141" t="s">
        <v>2004</v>
      </c>
      <c r="H2802" s="141">
        <v>2020</v>
      </c>
      <c r="I2802" s="18">
        <v>43993</v>
      </c>
      <c r="J2802" s="144">
        <v>0.82708333333333328</v>
      </c>
      <c r="K2802" s="378"/>
      <c r="L2802" s="139" t="s">
        <v>4075</v>
      </c>
      <c r="M2802" s="141" t="s">
        <v>28</v>
      </c>
      <c r="N2802" s="248"/>
      <c r="O2802" s="141" t="s">
        <v>26</v>
      </c>
      <c r="P2802" s="141" t="s">
        <v>26</v>
      </c>
      <c r="Q2802" s="141" t="s">
        <v>5096</v>
      </c>
      <c r="R2802" s="141" t="s">
        <v>5097</v>
      </c>
      <c r="S2802" s="141"/>
      <c r="T2802" s="141" t="s">
        <v>14065</v>
      </c>
      <c r="U2802" s="141">
        <v>119154162</v>
      </c>
      <c r="V2802" s="141" t="s">
        <v>3766</v>
      </c>
      <c r="W2802" s="139" t="s">
        <v>4075</v>
      </c>
      <c r="X2802" s="141" t="s">
        <v>25</v>
      </c>
      <c r="Y2802" s="141" t="s">
        <v>27</v>
      </c>
      <c r="Z2802" s="141"/>
      <c r="AA2802" s="141" t="s">
        <v>34</v>
      </c>
      <c r="AB2802" s="141" t="s">
        <v>34</v>
      </c>
      <c r="AC2802" s="139" t="s">
        <v>18047</v>
      </c>
      <c r="AD2802" s="380"/>
      <c r="AE2802" s="139" t="s">
        <v>102</v>
      </c>
      <c r="AF2802" s="139" t="s">
        <v>13074</v>
      </c>
      <c r="AG2802" s="139" t="s">
        <v>102</v>
      </c>
      <c r="AH2802" s="139" t="s">
        <v>1378</v>
      </c>
      <c r="AI2802" s="139" t="s">
        <v>11</v>
      </c>
      <c r="AJ2802" s="139" t="s">
        <v>11</v>
      </c>
      <c r="AK2802" s="139"/>
      <c r="AL2802" s="139"/>
      <c r="AM2802" s="141"/>
      <c r="AN2802" s="141" t="s">
        <v>8</v>
      </c>
      <c r="AO2802" s="139"/>
      <c r="AP2802" s="139" t="s">
        <v>11</v>
      </c>
      <c r="AQ2802" s="139" t="s">
        <v>1563</v>
      </c>
      <c r="AR2802" s="381"/>
      <c r="AS2802" s="139" t="s">
        <v>4075</v>
      </c>
      <c r="AT2802" s="141" t="s">
        <v>1404</v>
      </c>
      <c r="AU2802" s="141"/>
      <c r="AV2802" s="383"/>
      <c r="AW2802" s="385"/>
      <c r="AX2802" s="139" t="s">
        <v>49</v>
      </c>
      <c r="AY2802" t="s">
        <v>19446</v>
      </c>
      <c r="BA2802" s="381"/>
      <c r="BB2802" s="139" t="s">
        <v>17</v>
      </c>
      <c r="BC2802" s="166"/>
      <c r="BD2802" s="166"/>
      <c r="BE2802" s="166"/>
      <c r="BF2802" s="166"/>
      <c r="BG2802" s="166"/>
      <c r="BH2802" s="308"/>
      <c r="BI2802" s="308"/>
      <c r="BJ2802" s="141" t="s">
        <v>26</v>
      </c>
      <c r="BK2802" s="141" t="s">
        <v>26</v>
      </c>
      <c r="BL2802" s="141"/>
      <c r="BM2802" s="141"/>
      <c r="BN2802" s="139" t="s">
        <v>4075</v>
      </c>
      <c r="BQ2802" s="141"/>
      <c r="BV2802" s="141"/>
      <c r="BX2802" s="141"/>
      <c r="BY2802" s="141"/>
      <c r="BZ2802" s="141"/>
      <c r="CA2802" s="141"/>
      <c r="CB2802" s="141"/>
      <c r="CC2802" s="141"/>
      <c r="CD2802" s="141"/>
      <c r="CE2802" s="141"/>
      <c r="CF2802" s="141"/>
      <c r="CG2802" s="141"/>
    </row>
    <row r="2803" spans="1:85" x14ac:dyDescent="0.35">
      <c r="A2803" s="155" t="s">
        <v>5090</v>
      </c>
      <c r="B2803" s="139" t="s">
        <v>4075</v>
      </c>
      <c r="C2803" s="18">
        <v>43993</v>
      </c>
      <c r="D2803" s="144">
        <v>0.45069444444444445</v>
      </c>
      <c r="E2803" s="141" t="s">
        <v>2760</v>
      </c>
      <c r="F2803" s="141">
        <v>2</v>
      </c>
      <c r="G2803" s="141" t="s">
        <v>2004</v>
      </c>
      <c r="H2803" s="141">
        <v>2020</v>
      </c>
      <c r="I2803" s="18">
        <v>43993</v>
      </c>
      <c r="J2803" s="144">
        <v>0.44166666666666665</v>
      </c>
      <c r="K2803" s="378"/>
      <c r="L2803" s="139" t="s">
        <v>4075</v>
      </c>
      <c r="M2803" s="141" t="s">
        <v>28</v>
      </c>
      <c r="N2803" s="248"/>
      <c r="O2803" s="141" t="s">
        <v>26</v>
      </c>
      <c r="P2803" s="141" t="s">
        <v>26</v>
      </c>
      <c r="Q2803" s="141" t="s">
        <v>5091</v>
      </c>
      <c r="R2803" s="141" t="s">
        <v>5092</v>
      </c>
      <c r="S2803" s="141"/>
      <c r="T2803" s="141" t="s">
        <v>14064</v>
      </c>
      <c r="U2803" s="141"/>
      <c r="V2803" s="141"/>
      <c r="W2803" s="139" t="s">
        <v>4075</v>
      </c>
      <c r="X2803" s="141" t="s">
        <v>25</v>
      </c>
      <c r="Y2803" s="141" t="s">
        <v>27</v>
      </c>
      <c r="Z2803" s="141"/>
      <c r="AA2803" s="141" t="s">
        <v>34</v>
      </c>
      <c r="AB2803" s="141" t="s">
        <v>34</v>
      </c>
      <c r="AC2803" s="139" t="s">
        <v>18047</v>
      </c>
      <c r="AD2803" s="380"/>
      <c r="AE2803" s="139" t="s">
        <v>103</v>
      </c>
      <c r="AF2803" s="139" t="s">
        <v>13075</v>
      </c>
      <c r="AG2803" s="139" t="s">
        <v>103</v>
      </c>
      <c r="AH2803" s="139" t="s">
        <v>1380</v>
      </c>
      <c r="AI2803" s="139" t="s">
        <v>7340</v>
      </c>
      <c r="AJ2803" s="139"/>
      <c r="AK2803" s="139" t="s">
        <v>7340</v>
      </c>
      <c r="AL2803" s="139" t="s">
        <v>1407</v>
      </c>
      <c r="AM2803" s="141"/>
      <c r="AN2803" s="141" t="s">
        <v>8</v>
      </c>
      <c r="AO2803" s="139"/>
      <c r="AP2803" s="139" t="s">
        <v>1407</v>
      </c>
      <c r="AQ2803" s="139" t="s">
        <v>5093</v>
      </c>
      <c r="AR2803" s="381"/>
      <c r="AS2803" s="139" t="s">
        <v>4075</v>
      </c>
      <c r="AT2803" s="141" t="s">
        <v>1404</v>
      </c>
      <c r="AU2803" s="141"/>
      <c r="AV2803" s="383"/>
      <c r="AW2803" s="385"/>
      <c r="AX2803" s="139" t="s">
        <v>418</v>
      </c>
      <c r="AY2803" t="s">
        <v>18625</v>
      </c>
      <c r="BA2803" s="381"/>
      <c r="BB2803" s="139" t="s">
        <v>1444</v>
      </c>
      <c r="BC2803" s="166"/>
      <c r="BD2803" s="166"/>
      <c r="BE2803" s="166"/>
      <c r="BF2803" s="166"/>
      <c r="BG2803" s="166"/>
      <c r="BH2803" s="308"/>
      <c r="BI2803" s="308"/>
      <c r="BJ2803" s="141" t="s">
        <v>26</v>
      </c>
      <c r="BK2803" s="141" t="s">
        <v>26</v>
      </c>
      <c r="BL2803" s="141"/>
      <c r="BM2803" s="141"/>
      <c r="BN2803" s="139" t="s">
        <v>4075</v>
      </c>
      <c r="BQ2803" s="141"/>
      <c r="BV2803" s="141"/>
      <c r="BX2803" s="141"/>
      <c r="BY2803" s="141"/>
      <c r="BZ2803" s="141"/>
      <c r="CA2803" s="141"/>
      <c r="CB2803" s="141"/>
      <c r="CC2803" s="141"/>
      <c r="CD2803" s="141"/>
      <c r="CE2803" s="141"/>
      <c r="CF2803" s="141"/>
      <c r="CG2803" s="141"/>
    </row>
    <row r="2804" spans="1:85" x14ac:dyDescent="0.35">
      <c r="A2804" s="155" t="s">
        <v>5098</v>
      </c>
      <c r="B2804" s="139" t="s">
        <v>4075</v>
      </c>
      <c r="C2804" s="18">
        <v>43993</v>
      </c>
      <c r="D2804" s="144">
        <v>0.34097222222222223</v>
      </c>
      <c r="E2804" s="141" t="s">
        <v>2760</v>
      </c>
      <c r="F2804" s="141">
        <v>2</v>
      </c>
      <c r="G2804" s="141" t="s">
        <v>2004</v>
      </c>
      <c r="H2804" s="141">
        <v>2020</v>
      </c>
      <c r="I2804" s="18">
        <v>43993</v>
      </c>
      <c r="J2804" s="144">
        <v>0.3298611111111111</v>
      </c>
      <c r="K2804" s="378"/>
      <c r="L2804" s="139" t="s">
        <v>4075</v>
      </c>
      <c r="M2804" s="141" t="s">
        <v>28</v>
      </c>
      <c r="N2804" s="248"/>
      <c r="O2804" s="141" t="s">
        <v>26</v>
      </c>
      <c r="P2804" s="141" t="s">
        <v>26</v>
      </c>
      <c r="Q2804" s="141" t="s">
        <v>5099</v>
      </c>
      <c r="R2804" s="141" t="s">
        <v>5100</v>
      </c>
      <c r="S2804" s="141"/>
      <c r="T2804" s="141" t="s">
        <v>14066</v>
      </c>
      <c r="U2804" s="141">
        <v>119146137</v>
      </c>
      <c r="V2804" s="141"/>
      <c r="W2804" s="139" t="s">
        <v>4075</v>
      </c>
      <c r="X2804" s="141" t="s">
        <v>25</v>
      </c>
      <c r="Y2804" s="141" t="s">
        <v>27</v>
      </c>
      <c r="Z2804" s="141"/>
      <c r="AA2804" s="141" t="s">
        <v>34</v>
      </c>
      <c r="AB2804" s="141" t="s">
        <v>34</v>
      </c>
      <c r="AC2804" s="139" t="s">
        <v>18047</v>
      </c>
      <c r="AD2804" s="380"/>
      <c r="AE2804" s="139" t="s">
        <v>102</v>
      </c>
      <c r="AF2804" s="139" t="s">
        <v>13077</v>
      </c>
      <c r="AG2804" s="139" t="s">
        <v>102</v>
      </c>
      <c r="AH2804" s="139" t="s">
        <v>1378</v>
      </c>
      <c r="AI2804" s="139" t="s">
        <v>1383</v>
      </c>
      <c r="AJ2804" s="139" t="s">
        <v>1408</v>
      </c>
      <c r="AK2804" s="139"/>
      <c r="AL2804" s="139"/>
      <c r="AM2804" s="141"/>
      <c r="AN2804" s="141" t="s">
        <v>8</v>
      </c>
      <c r="AO2804" s="139"/>
      <c r="AP2804" s="139" t="s">
        <v>1408</v>
      </c>
      <c r="AQ2804" s="139"/>
      <c r="AR2804" s="381"/>
      <c r="AS2804" s="139" t="s">
        <v>4075</v>
      </c>
      <c r="AT2804" s="141" t="s">
        <v>1404</v>
      </c>
      <c r="AU2804" s="141"/>
      <c r="AV2804" s="383"/>
      <c r="AW2804" s="385"/>
      <c r="AX2804" s="139" t="s">
        <v>166</v>
      </c>
      <c r="AY2804" t="s">
        <v>18855</v>
      </c>
      <c r="BA2804" s="381"/>
      <c r="BB2804" s="139" t="s">
        <v>1444</v>
      </c>
      <c r="BC2804" s="166"/>
      <c r="BD2804" s="166"/>
      <c r="BE2804" s="166"/>
      <c r="BF2804" s="166"/>
      <c r="BG2804" s="166"/>
      <c r="BH2804" s="308"/>
      <c r="BI2804" s="308"/>
      <c r="BJ2804" s="141" t="s">
        <v>26</v>
      </c>
      <c r="BK2804" s="141" t="s">
        <v>26</v>
      </c>
      <c r="BL2804" s="141"/>
      <c r="BM2804" s="141"/>
      <c r="BN2804" s="139" t="s">
        <v>4075</v>
      </c>
      <c r="BQ2804" s="141"/>
      <c r="BV2804" s="141"/>
      <c r="BX2804" s="141"/>
      <c r="BY2804" s="141"/>
      <c r="BZ2804" s="141"/>
      <c r="CA2804" s="141"/>
      <c r="CB2804" s="141"/>
      <c r="CC2804" s="141"/>
      <c r="CD2804" s="141"/>
      <c r="CE2804" s="141"/>
      <c r="CF2804" s="141"/>
      <c r="CG2804" s="141"/>
    </row>
    <row r="2805" spans="1:85" x14ac:dyDescent="0.35">
      <c r="A2805" s="155" t="s">
        <v>5081</v>
      </c>
      <c r="B2805" s="139" t="s">
        <v>4075</v>
      </c>
      <c r="C2805" s="18">
        <v>43994</v>
      </c>
      <c r="D2805" s="144">
        <v>0.75277777777777777</v>
      </c>
      <c r="E2805" s="141" t="s">
        <v>2760</v>
      </c>
      <c r="F2805" s="141">
        <v>2</v>
      </c>
      <c r="G2805" s="141" t="s">
        <v>2004</v>
      </c>
      <c r="H2805" s="141">
        <v>2020</v>
      </c>
      <c r="I2805" s="18">
        <v>43994</v>
      </c>
      <c r="J2805" s="144">
        <v>0.74583333333333335</v>
      </c>
      <c r="K2805" s="378"/>
      <c r="L2805" s="139" t="s">
        <v>4075</v>
      </c>
      <c r="M2805" s="141" t="s">
        <v>28</v>
      </c>
      <c r="N2805" s="248"/>
      <c r="O2805" s="141" t="s">
        <v>26</v>
      </c>
      <c r="P2805" s="141" t="s">
        <v>26</v>
      </c>
      <c r="Q2805" s="141" t="s">
        <v>5082</v>
      </c>
      <c r="R2805" s="141" t="s">
        <v>5083</v>
      </c>
      <c r="S2805" s="141"/>
      <c r="T2805" s="141" t="s">
        <v>14068</v>
      </c>
      <c r="U2805" s="141">
        <v>119160989</v>
      </c>
      <c r="V2805" s="141"/>
      <c r="W2805" s="139" t="s">
        <v>4075</v>
      </c>
      <c r="X2805" s="141" t="s">
        <v>25</v>
      </c>
      <c r="Y2805" s="141" t="s">
        <v>27</v>
      </c>
      <c r="Z2805" s="141"/>
      <c r="AA2805" s="141" t="s">
        <v>34</v>
      </c>
      <c r="AB2805" s="141" t="s">
        <v>34</v>
      </c>
      <c r="AC2805" s="139" t="s">
        <v>18049</v>
      </c>
      <c r="AD2805" s="380"/>
      <c r="AE2805" s="139" t="s">
        <v>4</v>
      </c>
      <c r="AF2805" s="139" t="s">
        <v>13073</v>
      </c>
      <c r="AG2805" s="139" t="s">
        <v>4</v>
      </c>
      <c r="AH2805" s="139" t="s">
        <v>1380</v>
      </c>
      <c r="AI2805" s="139" t="s">
        <v>15678</v>
      </c>
      <c r="AJ2805" s="139"/>
      <c r="AK2805" s="139" t="s">
        <v>15678</v>
      </c>
      <c r="AL2805" s="139" t="s">
        <v>1563</v>
      </c>
      <c r="AM2805" s="141"/>
      <c r="AN2805" s="141" t="s">
        <v>8</v>
      </c>
      <c r="AO2805" s="139"/>
      <c r="AP2805" s="139" t="s">
        <v>1563</v>
      </c>
      <c r="AQ2805" s="139" t="s">
        <v>5084</v>
      </c>
      <c r="AR2805" s="381"/>
      <c r="AS2805" s="139" t="s">
        <v>4075</v>
      </c>
      <c r="AT2805" s="141" t="s">
        <v>1404</v>
      </c>
      <c r="AU2805" s="141"/>
      <c r="AV2805" s="383"/>
      <c r="AW2805" s="385"/>
      <c r="AX2805" s="139" t="s">
        <v>54</v>
      </c>
      <c r="AY2805" t="s">
        <v>19447</v>
      </c>
      <c r="BA2805" s="381"/>
      <c r="BB2805" s="139" t="s">
        <v>1452</v>
      </c>
      <c r="BC2805" s="166"/>
      <c r="BD2805" s="166"/>
      <c r="BE2805" s="166"/>
      <c r="BF2805" s="166"/>
      <c r="BG2805" s="166"/>
      <c r="BH2805" s="308"/>
      <c r="BI2805" s="308"/>
      <c r="BJ2805" s="141" t="s">
        <v>26</v>
      </c>
      <c r="BK2805" s="141" t="s">
        <v>26</v>
      </c>
      <c r="BL2805" s="141"/>
      <c r="BM2805" s="141"/>
      <c r="BN2805" s="139" t="s">
        <v>4075</v>
      </c>
      <c r="BQ2805" s="141" t="s">
        <v>16079</v>
      </c>
      <c r="BR2805" s="135" t="s">
        <v>15700</v>
      </c>
      <c r="BT2805" s="135" t="s">
        <v>15357</v>
      </c>
      <c r="BU2805" s="135" t="s">
        <v>1867</v>
      </c>
      <c r="BV2805" s="141" t="s">
        <v>13276</v>
      </c>
      <c r="BW2805" s="135" t="s">
        <v>13278</v>
      </c>
      <c r="BX2805" s="141" t="s">
        <v>12</v>
      </c>
      <c r="BY2805" s="141" t="s">
        <v>15689</v>
      </c>
      <c r="BZ2805" s="141" t="s">
        <v>26</v>
      </c>
      <c r="CA2805" s="141" t="s">
        <v>1848</v>
      </c>
      <c r="CB2805" s="141"/>
      <c r="CC2805" s="141" t="s">
        <v>13</v>
      </c>
      <c r="CD2805" s="141" t="s">
        <v>15683</v>
      </c>
      <c r="CE2805" s="141" t="s">
        <v>15452</v>
      </c>
      <c r="CF2805" s="141" t="s">
        <v>15451</v>
      </c>
      <c r="CG2805" s="141" t="s">
        <v>4004</v>
      </c>
    </row>
    <row r="2806" spans="1:85" x14ac:dyDescent="0.35">
      <c r="A2806" s="155" t="s">
        <v>5089</v>
      </c>
      <c r="B2806" s="139" t="s">
        <v>4075</v>
      </c>
      <c r="C2806" s="18">
        <v>43994</v>
      </c>
      <c r="D2806" s="144">
        <v>0.62152777777777779</v>
      </c>
      <c r="E2806" s="141" t="s">
        <v>2760</v>
      </c>
      <c r="F2806" s="141">
        <v>2</v>
      </c>
      <c r="G2806" s="141" t="s">
        <v>2004</v>
      </c>
      <c r="H2806" s="141">
        <v>2020</v>
      </c>
      <c r="I2806" s="18"/>
      <c r="J2806" s="144"/>
      <c r="K2806" s="378"/>
      <c r="L2806" s="139" t="s">
        <v>4075</v>
      </c>
      <c r="M2806" s="141" t="s">
        <v>28</v>
      </c>
      <c r="N2806" s="248"/>
      <c r="O2806" s="141" t="s">
        <v>26</v>
      </c>
      <c r="P2806" s="141" t="s">
        <v>26</v>
      </c>
      <c r="Q2806" s="141"/>
      <c r="R2806" s="141"/>
      <c r="S2806" s="141"/>
      <c r="T2806" s="141" t="s">
        <v>14069</v>
      </c>
      <c r="U2806" s="141"/>
      <c r="V2806" s="141"/>
      <c r="W2806" s="139" t="s">
        <v>4075</v>
      </c>
      <c r="X2806" s="141" t="s">
        <v>25</v>
      </c>
      <c r="Y2806" s="141" t="s">
        <v>27</v>
      </c>
      <c r="Z2806" s="141"/>
      <c r="AA2806" s="141" t="s">
        <v>34</v>
      </c>
      <c r="AB2806" s="141" t="s">
        <v>34</v>
      </c>
      <c r="AC2806" s="139" t="s">
        <v>18050</v>
      </c>
      <c r="AD2806" s="380"/>
      <c r="AE2806" s="139" t="s">
        <v>4</v>
      </c>
      <c r="AF2806" s="139" t="s">
        <v>13073</v>
      </c>
      <c r="AG2806" s="139" t="s">
        <v>4</v>
      </c>
      <c r="AH2806" s="139" t="s">
        <v>1380</v>
      </c>
      <c r="AI2806" s="139" t="s">
        <v>15678</v>
      </c>
      <c r="AJ2806" s="139"/>
      <c r="AK2806" s="139" t="s">
        <v>15678</v>
      </c>
      <c r="AL2806" s="139" t="s">
        <v>1823</v>
      </c>
      <c r="AM2806" s="141"/>
      <c r="AN2806" s="141" t="s">
        <v>8</v>
      </c>
      <c r="AO2806" s="139"/>
      <c r="AP2806" s="139" t="s">
        <v>1823</v>
      </c>
      <c r="AQ2806" s="139"/>
      <c r="AR2806" s="381"/>
      <c r="AS2806" s="139" t="s">
        <v>4075</v>
      </c>
      <c r="AT2806" s="141" t="s">
        <v>44</v>
      </c>
      <c r="AU2806" s="141">
        <v>246</v>
      </c>
      <c r="AV2806" s="383"/>
      <c r="AW2806" s="385"/>
      <c r="AX2806" s="139" t="s">
        <v>71</v>
      </c>
      <c r="AY2806" t="s">
        <v>19448</v>
      </c>
      <c r="BA2806" s="381"/>
      <c r="BB2806" s="139" t="s">
        <v>1450</v>
      </c>
      <c r="BC2806" s="166"/>
      <c r="BD2806" s="166"/>
      <c r="BE2806" s="166"/>
      <c r="BF2806" s="166"/>
      <c r="BG2806" s="166"/>
      <c r="BH2806" s="308"/>
      <c r="BI2806" s="308"/>
      <c r="BJ2806" s="141" t="s">
        <v>26</v>
      </c>
      <c r="BK2806" s="141" t="s">
        <v>26</v>
      </c>
      <c r="BL2806" s="141"/>
      <c r="BM2806" s="141"/>
      <c r="BN2806" s="139" t="s">
        <v>4075</v>
      </c>
      <c r="BQ2806" s="141"/>
      <c r="BR2806" s="135" t="s">
        <v>15779</v>
      </c>
      <c r="BV2806" s="141"/>
      <c r="BX2806" s="141"/>
      <c r="BY2806" s="141"/>
      <c r="BZ2806" s="141"/>
      <c r="CA2806" s="141"/>
      <c r="CB2806" s="141"/>
      <c r="CC2806" s="141"/>
      <c r="CD2806" s="141"/>
      <c r="CE2806" s="141"/>
      <c r="CF2806" s="141"/>
      <c r="CG2806" s="141"/>
    </row>
    <row r="2807" spans="1:85" x14ac:dyDescent="0.35">
      <c r="A2807" s="155" t="s">
        <v>5085</v>
      </c>
      <c r="B2807" s="139" t="s">
        <v>4075</v>
      </c>
      <c r="C2807" s="18">
        <v>43994</v>
      </c>
      <c r="D2807" s="144">
        <v>0.52013888888888893</v>
      </c>
      <c r="E2807" s="141" t="s">
        <v>2760</v>
      </c>
      <c r="F2807" s="141">
        <v>2</v>
      </c>
      <c r="G2807" s="141" t="s">
        <v>2004</v>
      </c>
      <c r="H2807" s="141">
        <v>2020</v>
      </c>
      <c r="I2807" s="18">
        <v>43994</v>
      </c>
      <c r="J2807" s="144">
        <v>0.5493055555555556</v>
      </c>
      <c r="K2807" s="378"/>
      <c r="L2807" s="139" t="s">
        <v>4075</v>
      </c>
      <c r="M2807" s="141" t="s">
        <v>28</v>
      </c>
      <c r="N2807" s="248"/>
      <c r="O2807" s="141" t="s">
        <v>26</v>
      </c>
      <c r="P2807" s="141" t="s">
        <v>26</v>
      </c>
      <c r="Q2807" s="141" t="s">
        <v>5086</v>
      </c>
      <c r="R2807" s="141" t="s">
        <v>5087</v>
      </c>
      <c r="S2807" s="141"/>
      <c r="T2807" s="141" t="s">
        <v>14067</v>
      </c>
      <c r="U2807" s="141">
        <v>119159987</v>
      </c>
      <c r="V2807" s="141"/>
      <c r="W2807" s="139" t="s">
        <v>4075</v>
      </c>
      <c r="X2807" s="141" t="s">
        <v>25</v>
      </c>
      <c r="Y2807" s="141" t="s">
        <v>27</v>
      </c>
      <c r="Z2807" s="141"/>
      <c r="AA2807" s="141" t="s">
        <v>34</v>
      </c>
      <c r="AB2807" s="141" t="s">
        <v>34</v>
      </c>
      <c r="AC2807" s="139" t="s">
        <v>18050</v>
      </c>
      <c r="AD2807" s="380"/>
      <c r="AE2807" s="139" t="s">
        <v>102</v>
      </c>
      <c r="AF2807" s="139" t="s">
        <v>13085</v>
      </c>
      <c r="AG2807" s="139" t="s">
        <v>102</v>
      </c>
      <c r="AH2807" s="139" t="s">
        <v>1378</v>
      </c>
      <c r="AI2807" s="139" t="s">
        <v>1379</v>
      </c>
      <c r="AJ2807" s="139" t="s">
        <v>1409</v>
      </c>
      <c r="AK2807" s="139"/>
      <c r="AL2807" s="139"/>
      <c r="AM2807" s="141"/>
      <c r="AN2807" s="141" t="s">
        <v>8</v>
      </c>
      <c r="AO2807" s="139"/>
      <c r="AP2807" s="139" t="s">
        <v>1409</v>
      </c>
      <c r="AQ2807" s="139"/>
      <c r="AR2807" s="381"/>
      <c r="AS2807" s="139" t="s">
        <v>4075</v>
      </c>
      <c r="AT2807" s="141" t="s">
        <v>1404</v>
      </c>
      <c r="AU2807" s="141"/>
      <c r="AV2807" s="383"/>
      <c r="AW2807" s="385"/>
      <c r="AX2807" s="139" t="s">
        <v>75</v>
      </c>
      <c r="AY2807" t="s">
        <v>18869</v>
      </c>
      <c r="BA2807" s="381"/>
      <c r="BB2807" s="139" t="s">
        <v>1450</v>
      </c>
      <c r="BC2807" s="166"/>
      <c r="BD2807" s="166"/>
      <c r="BE2807" s="166"/>
      <c r="BF2807" s="166"/>
      <c r="BG2807" s="166"/>
      <c r="BH2807" s="308"/>
      <c r="BI2807" s="308"/>
      <c r="BJ2807" s="141" t="s">
        <v>26</v>
      </c>
      <c r="BK2807" s="141" t="s">
        <v>26</v>
      </c>
      <c r="BL2807" s="141"/>
      <c r="BM2807" s="141"/>
      <c r="BN2807" s="139" t="s">
        <v>4075</v>
      </c>
      <c r="BQ2807" s="141"/>
      <c r="BV2807" s="141"/>
      <c r="BX2807" s="141"/>
      <c r="BY2807" s="141"/>
      <c r="BZ2807" s="141"/>
      <c r="CA2807" s="141"/>
      <c r="CB2807" s="141"/>
      <c r="CC2807" s="141"/>
      <c r="CD2807" s="141"/>
      <c r="CE2807" s="141"/>
      <c r="CF2807" s="141"/>
      <c r="CG2807" s="141"/>
    </row>
    <row r="2808" spans="1:85" x14ac:dyDescent="0.35">
      <c r="A2808" s="155" t="s">
        <v>5074</v>
      </c>
      <c r="B2808" s="139" t="s">
        <v>4075</v>
      </c>
      <c r="C2808" s="18">
        <v>43995</v>
      </c>
      <c r="D2808" s="144">
        <v>0.74027777777777781</v>
      </c>
      <c r="E2808" s="141" t="s">
        <v>2760</v>
      </c>
      <c r="F2808" s="141">
        <v>2</v>
      </c>
      <c r="G2808" s="141" t="s">
        <v>2004</v>
      </c>
      <c r="H2808" s="141">
        <v>2020</v>
      </c>
      <c r="I2808" s="18">
        <v>43995</v>
      </c>
      <c r="J2808" s="144">
        <v>0.73333333333333328</v>
      </c>
      <c r="K2808" s="378"/>
      <c r="L2808" s="139" t="s">
        <v>4075</v>
      </c>
      <c r="M2808" s="141" t="s">
        <v>28</v>
      </c>
      <c r="N2808" s="248"/>
      <c r="O2808" s="141" t="s">
        <v>26</v>
      </c>
      <c r="P2808" s="141" t="s">
        <v>26</v>
      </c>
      <c r="Q2808" s="141" t="s">
        <v>5075</v>
      </c>
      <c r="R2808" s="141"/>
      <c r="S2808" s="141"/>
      <c r="T2808" s="141" t="s">
        <v>14071</v>
      </c>
      <c r="U2808" s="141"/>
      <c r="V2808" s="141"/>
      <c r="W2808" s="139" t="s">
        <v>4075</v>
      </c>
      <c r="X2808" s="141" t="s">
        <v>25</v>
      </c>
      <c r="Y2808" s="141" t="s">
        <v>27</v>
      </c>
      <c r="Z2808" s="141"/>
      <c r="AA2808" s="141" t="s">
        <v>34</v>
      </c>
      <c r="AB2808" s="141"/>
      <c r="AC2808" s="139" t="s">
        <v>18047</v>
      </c>
      <c r="AD2808" s="380"/>
      <c r="AE2808" s="139" t="s">
        <v>102</v>
      </c>
      <c r="AF2808" s="139" t="s">
        <v>13071</v>
      </c>
      <c r="AG2808" s="139" t="s">
        <v>102</v>
      </c>
      <c r="AH2808" s="139" t="s">
        <v>1378</v>
      </c>
      <c r="AI2808" s="139" t="s">
        <v>1387</v>
      </c>
      <c r="AJ2808" s="139" t="s">
        <v>1603</v>
      </c>
      <c r="AK2808" s="139"/>
      <c r="AL2808" s="139"/>
      <c r="AM2808" s="141"/>
      <c r="AN2808" s="141" t="s">
        <v>8</v>
      </c>
      <c r="AO2808" s="139"/>
      <c r="AP2808" s="139" t="s">
        <v>1603</v>
      </c>
      <c r="AQ2808" s="139" t="s">
        <v>5076</v>
      </c>
      <c r="AR2808" s="381"/>
      <c r="AS2808" s="139" t="s">
        <v>4075</v>
      </c>
      <c r="AT2808" s="141" t="s">
        <v>1404</v>
      </c>
      <c r="AU2808" s="141"/>
      <c r="AV2808" s="383"/>
      <c r="AW2808" s="385"/>
      <c r="AX2808" s="139" t="s">
        <v>82</v>
      </c>
      <c r="AY2808" t="s">
        <v>19449</v>
      </c>
      <c r="BA2808" s="381"/>
      <c r="BB2808" s="139" t="s">
        <v>17</v>
      </c>
      <c r="BC2808" s="166"/>
      <c r="BD2808" s="166"/>
      <c r="BE2808" s="166"/>
      <c r="BF2808" s="166"/>
      <c r="BG2808" s="166"/>
      <c r="BH2808" s="308"/>
      <c r="BI2808" s="308"/>
      <c r="BJ2808" s="141" t="s">
        <v>26</v>
      </c>
      <c r="BK2808" s="141" t="s">
        <v>26</v>
      </c>
      <c r="BL2808" s="141"/>
      <c r="BM2808" s="141"/>
      <c r="BN2808" s="139" t="s">
        <v>4075</v>
      </c>
      <c r="BQ2808" s="141"/>
      <c r="BV2808" s="141"/>
      <c r="BX2808" s="141"/>
      <c r="BY2808" s="141"/>
      <c r="BZ2808" s="141"/>
      <c r="CA2808" s="141"/>
      <c r="CB2808" s="141"/>
      <c r="CC2808" s="141"/>
      <c r="CD2808" s="141"/>
      <c r="CE2808" s="141"/>
      <c r="CF2808" s="141"/>
      <c r="CG2808" s="141"/>
    </row>
    <row r="2809" spans="1:85" x14ac:dyDescent="0.35">
      <c r="A2809" s="155" t="s">
        <v>5077</v>
      </c>
      <c r="B2809" s="139" t="s">
        <v>4075</v>
      </c>
      <c r="C2809" s="18">
        <v>43995</v>
      </c>
      <c r="D2809" s="144">
        <v>0.3527777777777778</v>
      </c>
      <c r="E2809" s="141" t="s">
        <v>2760</v>
      </c>
      <c r="F2809" s="141">
        <v>2</v>
      </c>
      <c r="G2809" s="141" t="s">
        <v>2004</v>
      </c>
      <c r="H2809" s="141">
        <v>2020</v>
      </c>
      <c r="I2809" s="18">
        <v>43995</v>
      </c>
      <c r="J2809" s="144">
        <v>0.35</v>
      </c>
      <c r="K2809" s="378"/>
      <c r="L2809" s="139" t="s">
        <v>4075</v>
      </c>
      <c r="M2809" s="141" t="s">
        <v>28</v>
      </c>
      <c r="N2809" s="248"/>
      <c r="O2809" s="141" t="s">
        <v>26</v>
      </c>
      <c r="P2809" s="141" t="s">
        <v>26</v>
      </c>
      <c r="Q2809" s="141" t="s">
        <v>5078</v>
      </c>
      <c r="R2809" s="141" t="s">
        <v>5079</v>
      </c>
      <c r="S2809" s="141"/>
      <c r="T2809" s="141" t="s">
        <v>14070</v>
      </c>
      <c r="U2809" s="141">
        <v>119162104</v>
      </c>
      <c r="V2809" s="141"/>
      <c r="W2809" s="139" t="s">
        <v>4075</v>
      </c>
      <c r="X2809" s="141" t="s">
        <v>25</v>
      </c>
      <c r="Y2809" s="141" t="s">
        <v>27</v>
      </c>
      <c r="Z2809" s="141"/>
      <c r="AA2809" s="141" t="s">
        <v>34</v>
      </c>
      <c r="AB2809" s="141" t="s">
        <v>34</v>
      </c>
      <c r="AC2809" s="139" t="s">
        <v>18047</v>
      </c>
      <c r="AD2809" s="380"/>
      <c r="AE2809" s="139" t="s">
        <v>102</v>
      </c>
      <c r="AF2809" s="139" t="s">
        <v>13068</v>
      </c>
      <c r="AG2809" s="139" t="s">
        <v>102</v>
      </c>
      <c r="AH2809" s="139" t="s">
        <v>1378</v>
      </c>
      <c r="AI2809" s="139" t="s">
        <v>1398</v>
      </c>
      <c r="AJ2809" s="139" t="s">
        <v>1563</v>
      </c>
      <c r="AK2809" s="139"/>
      <c r="AL2809" s="139"/>
      <c r="AM2809" s="141"/>
      <c r="AN2809" s="141" t="s">
        <v>8</v>
      </c>
      <c r="AO2809" s="139"/>
      <c r="AP2809" s="139" t="s">
        <v>1563</v>
      </c>
      <c r="AQ2809" s="139"/>
      <c r="AR2809" s="381"/>
      <c r="AS2809" s="139" t="s">
        <v>4075</v>
      </c>
      <c r="AT2809" s="141" t="s">
        <v>1404</v>
      </c>
      <c r="AU2809" s="141"/>
      <c r="AV2809" s="383"/>
      <c r="AW2809" s="385"/>
      <c r="AX2809" s="139" t="s">
        <v>154</v>
      </c>
      <c r="AY2809" t="s">
        <v>18334</v>
      </c>
      <c r="BA2809" s="381"/>
      <c r="BB2809" s="139" t="s">
        <v>1452</v>
      </c>
      <c r="BC2809" s="166"/>
      <c r="BD2809" s="166"/>
      <c r="BE2809" s="166"/>
      <c r="BF2809" s="166"/>
      <c r="BG2809" s="166"/>
      <c r="BH2809" s="308"/>
      <c r="BI2809" s="308"/>
      <c r="BJ2809" s="141" t="s">
        <v>26</v>
      </c>
      <c r="BK2809" s="141" t="s">
        <v>26</v>
      </c>
      <c r="BL2809" s="141"/>
      <c r="BM2809" s="141"/>
      <c r="BN2809" s="139" t="s">
        <v>4075</v>
      </c>
      <c r="BQ2809" s="141"/>
      <c r="BV2809" s="141"/>
      <c r="BX2809" s="141"/>
      <c r="BY2809" s="141"/>
      <c r="BZ2809" s="141"/>
      <c r="CA2809" s="141"/>
      <c r="CB2809" s="141"/>
      <c r="CC2809" s="141"/>
      <c r="CD2809" s="141"/>
      <c r="CE2809" s="141"/>
      <c r="CF2809" s="141"/>
      <c r="CG2809" s="141"/>
    </row>
    <row r="2810" spans="1:85" x14ac:dyDescent="0.35">
      <c r="A2810" s="155" t="s">
        <v>5080</v>
      </c>
      <c r="B2810" s="139" t="s">
        <v>4075</v>
      </c>
      <c r="C2810" s="18">
        <v>43995</v>
      </c>
      <c r="D2810" s="144">
        <v>0.29097222222222224</v>
      </c>
      <c r="E2810" s="141" t="s">
        <v>2760</v>
      </c>
      <c r="F2810" s="141">
        <v>2</v>
      </c>
      <c r="G2810" s="141" t="s">
        <v>2004</v>
      </c>
      <c r="H2810" s="141">
        <v>2020</v>
      </c>
      <c r="I2810" s="18"/>
      <c r="J2810" s="144"/>
      <c r="K2810" s="378"/>
      <c r="L2810" s="139" t="s">
        <v>4075</v>
      </c>
      <c r="M2810" s="141" t="s">
        <v>28</v>
      </c>
      <c r="N2810" s="248"/>
      <c r="O2810" s="141" t="s">
        <v>26</v>
      </c>
      <c r="P2810" s="141" t="s">
        <v>26</v>
      </c>
      <c r="Q2810" s="141"/>
      <c r="R2810" s="141"/>
      <c r="S2810" s="141"/>
      <c r="T2810" s="141" t="s">
        <v>14072</v>
      </c>
      <c r="U2810" s="141">
        <v>119161665</v>
      </c>
      <c r="V2810" s="141"/>
      <c r="W2810" s="139" t="s">
        <v>4075</v>
      </c>
      <c r="X2810" s="141" t="s">
        <v>25</v>
      </c>
      <c r="Y2810" s="141" t="s">
        <v>27</v>
      </c>
      <c r="Z2810" s="141"/>
      <c r="AA2810" s="141" t="s">
        <v>34</v>
      </c>
      <c r="AB2810" s="141" t="s">
        <v>34</v>
      </c>
      <c r="AC2810" s="139" t="s">
        <v>18050</v>
      </c>
      <c r="AD2810" s="380"/>
      <c r="AE2810" s="139" t="s">
        <v>102</v>
      </c>
      <c r="AF2810" s="139" t="s">
        <v>13084</v>
      </c>
      <c r="AG2810" s="139" t="s">
        <v>102</v>
      </c>
      <c r="AH2810" s="139" t="s">
        <v>1378</v>
      </c>
      <c r="AI2810" s="139" t="s">
        <v>1391</v>
      </c>
      <c r="AJ2810" s="139" t="s">
        <v>1420</v>
      </c>
      <c r="AK2810" s="139"/>
      <c r="AL2810" s="139"/>
      <c r="AM2810" s="141"/>
      <c r="AN2810" s="141" t="s">
        <v>8</v>
      </c>
      <c r="AO2810" s="139"/>
      <c r="AP2810" s="139" t="s">
        <v>1420</v>
      </c>
      <c r="AQ2810" s="139"/>
      <c r="AR2810" s="381"/>
      <c r="AS2810" s="139" t="s">
        <v>4075</v>
      </c>
      <c r="AT2810" s="141" t="s">
        <v>1404</v>
      </c>
      <c r="AU2810" s="141"/>
      <c r="AV2810" s="383"/>
      <c r="AW2810" s="385"/>
      <c r="AX2810" s="139" t="s">
        <v>202</v>
      </c>
      <c r="AY2810" t="s">
        <v>18803</v>
      </c>
      <c r="BA2810" s="381"/>
      <c r="BB2810" s="139" t="s">
        <v>1444</v>
      </c>
      <c r="BC2810" s="166"/>
      <c r="BD2810" s="166"/>
      <c r="BE2810" s="166"/>
      <c r="BF2810" s="166"/>
      <c r="BG2810" s="166"/>
      <c r="BH2810" s="308"/>
      <c r="BI2810" s="308"/>
      <c r="BJ2810" s="141" t="s">
        <v>26</v>
      </c>
      <c r="BK2810" s="141" t="s">
        <v>26</v>
      </c>
      <c r="BL2810" s="141"/>
      <c r="BM2810" s="141"/>
      <c r="BN2810" s="139" t="s">
        <v>4075</v>
      </c>
      <c r="BQ2810" s="141"/>
      <c r="BV2810" s="141"/>
      <c r="BX2810" s="141"/>
      <c r="BY2810" s="141"/>
      <c r="BZ2810" s="141"/>
      <c r="CA2810" s="141"/>
      <c r="CB2810" s="141"/>
      <c r="CC2810" s="141"/>
      <c r="CD2810" s="141"/>
      <c r="CE2810" s="141"/>
      <c r="CF2810" s="141"/>
      <c r="CG2810" s="141"/>
    </row>
    <row r="2811" spans="1:85" x14ac:dyDescent="0.35">
      <c r="A2811" s="155" t="s">
        <v>5070</v>
      </c>
      <c r="B2811" s="139" t="s">
        <v>4075</v>
      </c>
      <c r="C2811" s="18">
        <v>43996</v>
      </c>
      <c r="D2811" s="144">
        <v>0.53541666666666665</v>
      </c>
      <c r="E2811" s="141" t="s">
        <v>13261</v>
      </c>
      <c r="F2811" s="141">
        <v>2</v>
      </c>
      <c r="G2811" s="141" t="s">
        <v>2004</v>
      </c>
      <c r="H2811" s="141">
        <v>2020</v>
      </c>
      <c r="I2811" s="18">
        <v>43996</v>
      </c>
      <c r="J2811" s="144">
        <v>0.52708333333333335</v>
      </c>
      <c r="K2811" s="378"/>
      <c r="L2811" s="139" t="s">
        <v>4075</v>
      </c>
      <c r="M2811" s="141" t="s">
        <v>28</v>
      </c>
      <c r="N2811" s="248"/>
      <c r="O2811" s="141" t="s">
        <v>26</v>
      </c>
      <c r="P2811" s="141" t="s">
        <v>26</v>
      </c>
      <c r="Q2811" s="141"/>
      <c r="R2811" s="141" t="s">
        <v>5071</v>
      </c>
      <c r="S2811" s="141"/>
      <c r="T2811" s="141" t="s">
        <v>14399</v>
      </c>
      <c r="U2811" s="141"/>
      <c r="V2811" s="141" t="s">
        <v>3765</v>
      </c>
      <c r="W2811" s="139" t="s">
        <v>4075</v>
      </c>
      <c r="X2811" s="141" t="s">
        <v>25</v>
      </c>
      <c r="Y2811" s="141" t="s">
        <v>27</v>
      </c>
      <c r="Z2811" s="141"/>
      <c r="AA2811" s="141" t="s">
        <v>34</v>
      </c>
      <c r="AB2811" s="141" t="s">
        <v>34</v>
      </c>
      <c r="AC2811" s="139" t="s">
        <v>18053</v>
      </c>
      <c r="AD2811" s="380"/>
      <c r="AE2811" s="139" t="s">
        <v>102</v>
      </c>
      <c r="AF2811" s="139" t="s">
        <v>13077</v>
      </c>
      <c r="AG2811" s="139" t="s">
        <v>102</v>
      </c>
      <c r="AH2811" s="139" t="s">
        <v>1378</v>
      </c>
      <c r="AI2811" s="139" t="s">
        <v>1383</v>
      </c>
      <c r="AJ2811" s="139" t="s">
        <v>1563</v>
      </c>
      <c r="AK2811" s="139"/>
      <c r="AL2811" s="139"/>
      <c r="AM2811" s="141"/>
      <c r="AN2811" s="141" t="s">
        <v>8</v>
      </c>
      <c r="AO2811" s="139"/>
      <c r="AP2811" s="139" t="s">
        <v>1563</v>
      </c>
      <c r="AQ2811" s="139" t="s">
        <v>5072</v>
      </c>
      <c r="AR2811" s="381"/>
      <c r="AS2811" s="139" t="s">
        <v>4075</v>
      </c>
      <c r="AT2811" s="141" t="s">
        <v>43</v>
      </c>
      <c r="AU2811" s="141">
        <v>512</v>
      </c>
      <c r="AV2811" s="383"/>
      <c r="AW2811" s="385"/>
      <c r="AX2811" s="139" t="s">
        <v>305</v>
      </c>
      <c r="AY2811" t="s">
        <v>18425</v>
      </c>
      <c r="BA2811" s="381"/>
      <c r="BB2811" s="139" t="s">
        <v>1469</v>
      </c>
      <c r="BC2811" s="166">
        <v>696</v>
      </c>
      <c r="BD2811" s="166">
        <v>0</v>
      </c>
      <c r="BE2811" s="166">
        <v>0</v>
      </c>
      <c r="BF2811" s="166">
        <v>0</v>
      </c>
      <c r="BG2811" s="166">
        <v>0</v>
      </c>
      <c r="BH2811" s="308" t="s">
        <v>5073</v>
      </c>
      <c r="BI2811" s="308"/>
      <c r="BJ2811" s="141" t="s">
        <v>26</v>
      </c>
      <c r="BK2811" s="141" t="s">
        <v>26</v>
      </c>
      <c r="BL2811" s="141"/>
      <c r="BM2811" s="141"/>
      <c r="BN2811" s="139" t="s">
        <v>4075</v>
      </c>
      <c r="BQ2811" s="141"/>
      <c r="BV2811" s="141"/>
      <c r="BX2811" s="141"/>
      <c r="BY2811" s="141"/>
      <c r="BZ2811" s="141"/>
      <c r="CA2811" s="141"/>
      <c r="CB2811" s="141"/>
      <c r="CC2811" s="141"/>
      <c r="CD2811" s="141"/>
      <c r="CE2811" s="141"/>
      <c r="CF2811" s="141"/>
      <c r="CG2811" s="141"/>
    </row>
    <row r="2812" spans="1:85" x14ac:dyDescent="0.35">
      <c r="A2812" s="155" t="s">
        <v>5068</v>
      </c>
      <c r="B2812" s="139" t="s">
        <v>4075</v>
      </c>
      <c r="C2812" s="18">
        <v>43997</v>
      </c>
      <c r="D2812" s="144">
        <v>0.65138888888888891</v>
      </c>
      <c r="E2812" s="141" t="s">
        <v>13261</v>
      </c>
      <c r="F2812" s="141">
        <v>2</v>
      </c>
      <c r="G2812" s="141" t="s">
        <v>2004</v>
      </c>
      <c r="H2812" s="141">
        <v>2020</v>
      </c>
      <c r="I2812" s="18">
        <v>43997</v>
      </c>
      <c r="J2812" s="144">
        <v>0.65069444444444446</v>
      </c>
      <c r="K2812" s="378"/>
      <c r="L2812" s="139" t="s">
        <v>4075</v>
      </c>
      <c r="M2812" s="141" t="s">
        <v>28</v>
      </c>
      <c r="N2812" s="248"/>
      <c r="O2812" s="141" t="s">
        <v>26</v>
      </c>
      <c r="P2812" s="141" t="s">
        <v>26</v>
      </c>
      <c r="Q2812" s="141" t="s">
        <v>5069</v>
      </c>
      <c r="R2812" s="141"/>
      <c r="S2812" s="141"/>
      <c r="T2812" s="141" t="s">
        <v>14074</v>
      </c>
      <c r="U2812" s="141"/>
      <c r="V2812" s="141"/>
      <c r="W2812" s="139" t="s">
        <v>4075</v>
      </c>
      <c r="X2812" s="141" t="s">
        <v>25</v>
      </c>
      <c r="Y2812" s="141" t="s">
        <v>27</v>
      </c>
      <c r="Z2812" s="141"/>
      <c r="AA2812" s="141" t="s">
        <v>34</v>
      </c>
      <c r="AB2812" s="141"/>
      <c r="AC2812" s="139" t="s">
        <v>18049</v>
      </c>
      <c r="AD2812" s="380"/>
      <c r="AE2812" s="139" t="s">
        <v>105</v>
      </c>
      <c r="AF2812" s="139" t="s">
        <v>13076</v>
      </c>
      <c r="AG2812" s="139" t="s">
        <v>1518</v>
      </c>
      <c r="AH2812" s="139" t="s">
        <v>1380</v>
      </c>
      <c r="AI2812" s="139" t="s">
        <v>1518</v>
      </c>
      <c r="AJ2812" s="139"/>
      <c r="AK2812" s="139" t="s">
        <v>1518</v>
      </c>
      <c r="AL2812" s="139" t="s">
        <v>60</v>
      </c>
      <c r="AM2812" s="141"/>
      <c r="AN2812" s="141" t="s">
        <v>8</v>
      </c>
      <c r="AO2812" s="139"/>
      <c r="AP2812" s="139" t="s">
        <v>60</v>
      </c>
      <c r="AQ2812" s="139"/>
      <c r="AR2812" s="381"/>
      <c r="AS2812" s="139" t="s">
        <v>4075</v>
      </c>
      <c r="AT2812" s="141" t="s">
        <v>1404</v>
      </c>
      <c r="AU2812" s="141"/>
      <c r="AV2812" s="383"/>
      <c r="AW2812" s="385"/>
      <c r="AX2812" s="139" t="s">
        <v>84</v>
      </c>
      <c r="AY2812" t="s">
        <v>19178</v>
      </c>
      <c r="BA2812" s="381"/>
      <c r="BB2812" s="139" t="s">
        <v>17</v>
      </c>
      <c r="BC2812" s="166"/>
      <c r="BD2812" s="166"/>
      <c r="BE2812" s="166"/>
      <c r="BF2812" s="166"/>
      <c r="BG2812" s="166"/>
      <c r="BH2812" s="308"/>
      <c r="BI2812" s="308"/>
      <c r="BJ2812" s="141" t="s">
        <v>26</v>
      </c>
      <c r="BK2812" s="141" t="s">
        <v>26</v>
      </c>
      <c r="BL2812" s="141"/>
      <c r="BM2812" s="141"/>
      <c r="BN2812" s="139" t="s">
        <v>4075</v>
      </c>
      <c r="BQ2812" s="141"/>
      <c r="BV2812" s="141"/>
      <c r="BX2812" s="141"/>
      <c r="BY2812" s="141"/>
      <c r="BZ2812" s="141"/>
      <c r="CA2812" s="141"/>
      <c r="CB2812" s="141"/>
      <c r="CC2812" s="141"/>
      <c r="CD2812" s="141"/>
      <c r="CE2812" s="141"/>
      <c r="CF2812" s="141"/>
      <c r="CG2812" s="141"/>
    </row>
    <row r="2813" spans="1:85" x14ac:dyDescent="0.35">
      <c r="A2813" s="155" t="s">
        <v>5064</v>
      </c>
      <c r="B2813" s="139" t="s">
        <v>4075</v>
      </c>
      <c r="C2813" s="18">
        <v>43997</v>
      </c>
      <c r="D2813" s="144">
        <v>0.45069444444444445</v>
      </c>
      <c r="E2813" s="141" t="s">
        <v>13261</v>
      </c>
      <c r="F2813" s="141">
        <v>2</v>
      </c>
      <c r="G2813" s="141" t="s">
        <v>2004</v>
      </c>
      <c r="H2813" s="141">
        <v>2020</v>
      </c>
      <c r="I2813" s="18">
        <v>43997</v>
      </c>
      <c r="J2813" s="144">
        <v>0.33402777777777776</v>
      </c>
      <c r="K2813" s="378"/>
      <c r="L2813" s="139" t="s">
        <v>4075</v>
      </c>
      <c r="M2813" s="141" t="s">
        <v>28</v>
      </c>
      <c r="N2813" s="248"/>
      <c r="O2813" s="141" t="s">
        <v>26</v>
      </c>
      <c r="P2813" s="141" t="s">
        <v>26</v>
      </c>
      <c r="Q2813" s="141" t="s">
        <v>5065</v>
      </c>
      <c r="R2813" s="141" t="s">
        <v>5066</v>
      </c>
      <c r="S2813" s="141"/>
      <c r="T2813" s="141" t="s">
        <v>14075</v>
      </c>
      <c r="U2813" s="141"/>
      <c r="V2813" s="141"/>
      <c r="W2813" s="139" t="s">
        <v>4075</v>
      </c>
      <c r="X2813" s="141" t="s">
        <v>25</v>
      </c>
      <c r="Y2813" s="141" t="s">
        <v>27</v>
      </c>
      <c r="Z2813" s="141"/>
      <c r="AA2813" s="141" t="s">
        <v>34</v>
      </c>
      <c r="AB2813" s="141" t="s">
        <v>34</v>
      </c>
      <c r="AC2813" s="139" t="s">
        <v>18048</v>
      </c>
      <c r="AD2813" s="380"/>
      <c r="AE2813" s="139" t="s">
        <v>103</v>
      </c>
      <c r="AF2813" s="139" t="s">
        <v>13079</v>
      </c>
      <c r="AG2813" s="139" t="s">
        <v>103</v>
      </c>
      <c r="AH2813" s="139" t="s">
        <v>1380</v>
      </c>
      <c r="AI2813" s="139" t="s">
        <v>7240</v>
      </c>
      <c r="AJ2813" s="139"/>
      <c r="AK2813" s="139" t="s">
        <v>7240</v>
      </c>
      <c r="AL2813" s="139" t="s">
        <v>1563</v>
      </c>
      <c r="AM2813" s="141"/>
      <c r="AN2813" s="141" t="s">
        <v>8</v>
      </c>
      <c r="AO2813" s="139"/>
      <c r="AP2813" s="139" t="s">
        <v>1563</v>
      </c>
      <c r="AQ2813" s="139" t="s">
        <v>5067</v>
      </c>
      <c r="AR2813" s="381"/>
      <c r="AS2813" s="139" t="s">
        <v>4075</v>
      </c>
      <c r="AT2813" s="141" t="s">
        <v>1404</v>
      </c>
      <c r="AU2813" s="141"/>
      <c r="AV2813" s="383"/>
      <c r="AW2813" s="385"/>
      <c r="AX2813" s="139" t="s">
        <v>49</v>
      </c>
      <c r="AY2813" t="s">
        <v>19187</v>
      </c>
      <c r="BA2813" s="381"/>
      <c r="BB2813" s="139" t="s">
        <v>1450</v>
      </c>
      <c r="BC2813" s="166">
        <v>10</v>
      </c>
      <c r="BD2813" s="166">
        <v>0</v>
      </c>
      <c r="BE2813" s="166">
        <v>0</v>
      </c>
      <c r="BF2813" s="166">
        <v>0</v>
      </c>
      <c r="BG2813" s="166">
        <v>0</v>
      </c>
      <c r="BH2813" s="308"/>
      <c r="BI2813" s="308"/>
      <c r="BJ2813" s="141" t="s">
        <v>26</v>
      </c>
      <c r="BK2813" s="141" t="s">
        <v>26</v>
      </c>
      <c r="BL2813" s="141"/>
      <c r="BM2813" s="141"/>
      <c r="BN2813" s="139" t="s">
        <v>4075</v>
      </c>
      <c r="BQ2813" s="141"/>
      <c r="BV2813" s="141"/>
      <c r="BX2813" s="141"/>
      <c r="BY2813" s="141"/>
      <c r="BZ2813" s="141"/>
      <c r="CA2813" s="141"/>
      <c r="CB2813" s="141"/>
      <c r="CC2813" s="141"/>
      <c r="CD2813" s="141"/>
      <c r="CE2813" s="141"/>
      <c r="CF2813" s="141"/>
      <c r="CG2813" s="141"/>
    </row>
    <row r="2814" spans="1:85" x14ac:dyDescent="0.35">
      <c r="A2814" s="155" t="s">
        <v>13912</v>
      </c>
      <c r="B2814" s="139" t="s">
        <v>4075</v>
      </c>
      <c r="C2814" s="18">
        <v>43997</v>
      </c>
      <c r="D2814" s="144">
        <v>0.41388888888888886</v>
      </c>
      <c r="E2814" s="141" t="s">
        <v>13261</v>
      </c>
      <c r="F2814" s="141">
        <v>2</v>
      </c>
      <c r="G2814" s="141" t="s">
        <v>2004</v>
      </c>
      <c r="H2814" s="141">
        <v>2020</v>
      </c>
      <c r="I2814" s="18">
        <v>43997</v>
      </c>
      <c r="J2814" s="144">
        <v>0.24652777777777779</v>
      </c>
      <c r="K2814" s="378"/>
      <c r="L2814" s="139" t="s">
        <v>4075</v>
      </c>
      <c r="M2814" s="141" t="s">
        <v>28</v>
      </c>
      <c r="N2814" s="248"/>
      <c r="O2814" s="141" t="s">
        <v>25</v>
      </c>
      <c r="P2814" s="141" t="s">
        <v>26</v>
      </c>
      <c r="Q2814" s="141" t="s">
        <v>5065</v>
      </c>
      <c r="R2814" s="141" t="s">
        <v>5066</v>
      </c>
      <c r="S2814" s="141"/>
      <c r="T2814" s="141" t="s">
        <v>14073</v>
      </c>
      <c r="U2814" s="141"/>
      <c r="V2814" s="141"/>
      <c r="W2814" s="139" t="s">
        <v>4075</v>
      </c>
      <c r="X2814" s="141" t="s">
        <v>6</v>
      </c>
      <c r="Y2814" s="141" t="s">
        <v>27</v>
      </c>
      <c r="Z2814" s="141"/>
      <c r="AA2814" s="141" t="s">
        <v>34</v>
      </c>
      <c r="AB2814" s="141"/>
      <c r="AC2814" s="139" t="s">
        <v>6</v>
      </c>
      <c r="AD2814" s="380"/>
      <c r="AE2814" s="139" t="s">
        <v>103</v>
      </c>
      <c r="AF2814" s="139" t="s">
        <v>13079</v>
      </c>
      <c r="AG2814" s="139" t="s">
        <v>103</v>
      </c>
      <c r="AH2814" s="139" t="s">
        <v>1380</v>
      </c>
      <c r="AI2814" s="139" t="s">
        <v>13</v>
      </c>
      <c r="AJ2814" s="139"/>
      <c r="AK2814" s="139" t="s">
        <v>13</v>
      </c>
      <c r="AL2814" s="139" t="s">
        <v>1563</v>
      </c>
      <c r="AM2814" s="141"/>
      <c r="AN2814" s="141" t="s">
        <v>8</v>
      </c>
      <c r="AO2814" s="139"/>
      <c r="AP2814" s="139" t="s">
        <v>1563</v>
      </c>
      <c r="AQ2814" s="139"/>
      <c r="AR2814" s="381"/>
      <c r="AS2814" s="139" t="s">
        <v>4075</v>
      </c>
      <c r="AT2814" s="141" t="s">
        <v>1404</v>
      </c>
      <c r="AU2814" s="141"/>
      <c r="AV2814" s="383"/>
      <c r="AW2814" s="385"/>
      <c r="AX2814" s="139" t="s">
        <v>49</v>
      </c>
      <c r="AY2814" t="s">
        <v>19187</v>
      </c>
      <c r="BA2814" s="381"/>
      <c r="BB2814" s="139" t="s">
        <v>1450</v>
      </c>
      <c r="BC2814" s="166"/>
      <c r="BD2814" s="166"/>
      <c r="BE2814" s="166"/>
      <c r="BF2814" s="166"/>
      <c r="BG2814" s="166"/>
      <c r="BH2814" s="308"/>
      <c r="BI2814" s="308"/>
      <c r="BJ2814" s="141" t="s">
        <v>26</v>
      </c>
      <c r="BK2814" s="141" t="s">
        <v>26</v>
      </c>
      <c r="BL2814" s="141"/>
      <c r="BM2814" s="141"/>
      <c r="BN2814" s="139" t="s">
        <v>4075</v>
      </c>
      <c r="BQ2814" s="141"/>
      <c r="BV2814" s="141"/>
      <c r="BX2814" s="141"/>
      <c r="BY2814" s="141"/>
      <c r="BZ2814" s="141"/>
      <c r="CA2814" s="141"/>
      <c r="CB2814" s="141"/>
      <c r="CC2814" s="141"/>
      <c r="CD2814" s="141"/>
      <c r="CE2814" s="141"/>
      <c r="CF2814" s="141"/>
      <c r="CG2814" s="141"/>
    </row>
    <row r="2815" spans="1:85" x14ac:dyDescent="0.35">
      <c r="A2815" s="155" t="s">
        <v>5061</v>
      </c>
      <c r="B2815" s="139" t="s">
        <v>4075</v>
      </c>
      <c r="C2815" s="18">
        <v>43998</v>
      </c>
      <c r="D2815" s="144">
        <v>0.65902777777777777</v>
      </c>
      <c r="E2815" s="141" t="s">
        <v>13261</v>
      </c>
      <c r="F2815" s="141">
        <v>2</v>
      </c>
      <c r="G2815" s="141" t="s">
        <v>2004</v>
      </c>
      <c r="H2815" s="141">
        <v>2020</v>
      </c>
      <c r="I2815" s="18">
        <v>43998</v>
      </c>
      <c r="J2815" s="144">
        <v>0.56666666666666665</v>
      </c>
      <c r="K2815" s="378"/>
      <c r="L2815" s="139" t="s">
        <v>4075</v>
      </c>
      <c r="M2815" s="141" t="s">
        <v>28</v>
      </c>
      <c r="N2815" s="248"/>
      <c r="O2815" s="141" t="s">
        <v>26</v>
      </c>
      <c r="P2815" s="141" t="s">
        <v>26</v>
      </c>
      <c r="Q2815" s="141" t="s">
        <v>5062</v>
      </c>
      <c r="R2815" s="141" t="s">
        <v>5063</v>
      </c>
      <c r="S2815" s="141"/>
      <c r="T2815" s="141" t="s">
        <v>14077</v>
      </c>
      <c r="U2815" s="141">
        <v>119174929</v>
      </c>
      <c r="V2815" s="141"/>
      <c r="W2815" s="139" t="s">
        <v>4075</v>
      </c>
      <c r="X2815" s="141" t="s">
        <v>25</v>
      </c>
      <c r="Y2815" s="141" t="s">
        <v>27</v>
      </c>
      <c r="Z2815" s="141"/>
      <c r="AA2815" s="141" t="s">
        <v>34</v>
      </c>
      <c r="AB2815" s="141" t="s">
        <v>34</v>
      </c>
      <c r="AC2815" s="139" t="s">
        <v>18047</v>
      </c>
      <c r="AD2815" s="380"/>
      <c r="AE2815" s="139" t="s">
        <v>4</v>
      </c>
      <c r="AF2815" s="139" t="s">
        <v>13073</v>
      </c>
      <c r="AG2815" s="139" t="s">
        <v>4</v>
      </c>
      <c r="AH2815" s="139" t="s">
        <v>1380</v>
      </c>
      <c r="AI2815" s="139" t="s">
        <v>15678</v>
      </c>
      <c r="AJ2815" s="139"/>
      <c r="AK2815" s="139" t="s">
        <v>15678</v>
      </c>
      <c r="AL2815" s="139" t="s">
        <v>1563</v>
      </c>
      <c r="AM2815" s="141"/>
      <c r="AN2815" s="141" t="s">
        <v>8</v>
      </c>
      <c r="AO2815" s="139"/>
      <c r="AP2815" s="139" t="s">
        <v>1563</v>
      </c>
      <c r="AQ2815" s="139"/>
      <c r="AR2815" s="381"/>
      <c r="AS2815" s="139" t="s">
        <v>4075</v>
      </c>
      <c r="AT2815" s="141" t="s">
        <v>43</v>
      </c>
      <c r="AU2815" s="141">
        <v>175</v>
      </c>
      <c r="AV2815" s="383"/>
      <c r="AW2815" s="385"/>
      <c r="AX2815" s="139" t="s">
        <v>394</v>
      </c>
      <c r="AY2815" t="s">
        <v>18961</v>
      </c>
      <c r="BA2815" s="381"/>
      <c r="BB2815" s="139" t="s">
        <v>1483</v>
      </c>
      <c r="BC2815" s="166"/>
      <c r="BD2815" s="166"/>
      <c r="BE2815" s="166"/>
      <c r="BF2815" s="166"/>
      <c r="BG2815" s="166"/>
      <c r="BH2815" s="308"/>
      <c r="BI2815" s="308"/>
      <c r="BJ2815" s="141" t="s">
        <v>26</v>
      </c>
      <c r="BK2815" s="141" t="s">
        <v>26</v>
      </c>
      <c r="BL2815" s="141"/>
      <c r="BM2815" s="141"/>
      <c r="BN2815" s="139" t="s">
        <v>4075</v>
      </c>
      <c r="BQ2815" s="141" t="s">
        <v>16080</v>
      </c>
      <c r="BR2815" s="135" t="s">
        <v>15680</v>
      </c>
      <c r="BT2815" s="135" t="s">
        <v>15360</v>
      </c>
      <c r="BU2815" s="135" t="s">
        <v>13274</v>
      </c>
      <c r="BV2815" s="141" t="s">
        <v>13275</v>
      </c>
      <c r="BW2815" s="135" t="s">
        <v>3829</v>
      </c>
      <c r="BX2815" s="141" t="s">
        <v>15681</v>
      </c>
      <c r="BY2815" s="141" t="s">
        <v>15689</v>
      </c>
      <c r="BZ2815" s="141" t="s">
        <v>26</v>
      </c>
      <c r="CA2815" s="141" t="s">
        <v>1848</v>
      </c>
      <c r="CB2815" s="141"/>
      <c r="CC2815" s="141" t="s">
        <v>15690</v>
      </c>
      <c r="CD2815" s="141" t="s">
        <v>34</v>
      </c>
      <c r="CE2815" s="141" t="s">
        <v>15450</v>
      </c>
      <c r="CF2815" s="141" t="s">
        <v>15451</v>
      </c>
      <c r="CG2815" s="141" t="s">
        <v>4009</v>
      </c>
    </row>
    <row r="2816" spans="1:85" x14ac:dyDescent="0.35">
      <c r="A2816" s="155" t="s">
        <v>5059</v>
      </c>
      <c r="B2816" s="139" t="s">
        <v>4075</v>
      </c>
      <c r="C2816" s="18">
        <v>43998</v>
      </c>
      <c r="D2816" s="144">
        <v>0.49861111111111112</v>
      </c>
      <c r="E2816" s="141" t="s">
        <v>13261</v>
      </c>
      <c r="F2816" s="141">
        <v>2</v>
      </c>
      <c r="G2816" s="141" t="s">
        <v>2004</v>
      </c>
      <c r="H2816" s="141">
        <v>2020</v>
      </c>
      <c r="I2816" s="18">
        <v>43998</v>
      </c>
      <c r="J2816" s="144">
        <v>0.49791666666666667</v>
      </c>
      <c r="K2816" s="378"/>
      <c r="L2816" s="139" t="s">
        <v>4075</v>
      </c>
      <c r="M2816" s="141" t="s">
        <v>28</v>
      </c>
      <c r="N2816" s="248"/>
      <c r="O2816" s="141" t="s">
        <v>25</v>
      </c>
      <c r="P2816" s="141" t="s">
        <v>26</v>
      </c>
      <c r="Q2816" s="141"/>
      <c r="R2816" s="141"/>
      <c r="S2816" s="141"/>
      <c r="T2816" s="141" t="s">
        <v>14076</v>
      </c>
      <c r="U2816" s="141">
        <v>119172898</v>
      </c>
      <c r="V2816" s="141"/>
      <c r="W2816" s="139" t="s">
        <v>4075</v>
      </c>
      <c r="X2816" s="141" t="s">
        <v>25</v>
      </c>
      <c r="Y2816" s="141" t="s">
        <v>27</v>
      </c>
      <c r="Z2816" s="141"/>
      <c r="AA2816" s="141" t="s">
        <v>34</v>
      </c>
      <c r="AB2816" s="141" t="s">
        <v>34</v>
      </c>
      <c r="AC2816" s="139" t="s">
        <v>18047</v>
      </c>
      <c r="AD2816" s="380"/>
      <c r="AE2816" s="139" t="s">
        <v>4</v>
      </c>
      <c r="AF2816" s="139" t="s">
        <v>13073</v>
      </c>
      <c r="AG2816" s="139" t="s">
        <v>4</v>
      </c>
      <c r="AH2816" s="139" t="s">
        <v>1380</v>
      </c>
      <c r="AI2816" s="139" t="s">
        <v>15678</v>
      </c>
      <c r="AJ2816" s="139"/>
      <c r="AK2816" s="139" t="s">
        <v>15678</v>
      </c>
      <c r="AL2816" s="139" t="s">
        <v>1423</v>
      </c>
      <c r="AM2816" s="141"/>
      <c r="AN2816" s="141" t="s">
        <v>8</v>
      </c>
      <c r="AO2816" s="139"/>
      <c r="AP2816" s="139" t="s">
        <v>1423</v>
      </c>
      <c r="AQ2816" s="139" t="s">
        <v>5060</v>
      </c>
      <c r="AR2816" s="381"/>
      <c r="AS2816" s="139" t="s">
        <v>4075</v>
      </c>
      <c r="AT2816" s="141" t="s">
        <v>44</v>
      </c>
      <c r="AU2816" s="141">
        <v>175</v>
      </c>
      <c r="AV2816" s="383"/>
      <c r="AW2816" s="385"/>
      <c r="AX2816" s="139" t="s">
        <v>180</v>
      </c>
      <c r="AY2816" t="s">
        <v>18530</v>
      </c>
      <c r="BA2816" s="381"/>
      <c r="BB2816" s="139" t="s">
        <v>1446</v>
      </c>
      <c r="BC2816" s="166"/>
      <c r="BD2816" s="166"/>
      <c r="BE2816" s="166"/>
      <c r="BF2816" s="166"/>
      <c r="BG2816" s="166"/>
      <c r="BH2816" s="308"/>
      <c r="BI2816" s="308"/>
      <c r="BJ2816" s="141" t="s">
        <v>26</v>
      </c>
      <c r="BK2816" s="141" t="s">
        <v>26</v>
      </c>
      <c r="BL2816" s="141"/>
      <c r="BM2816" s="141"/>
      <c r="BN2816" s="139" t="s">
        <v>4075</v>
      </c>
      <c r="BQ2816" s="141"/>
      <c r="BR2816" s="135" t="s">
        <v>15700</v>
      </c>
      <c r="BV2816" s="141"/>
      <c r="BX2816" s="141"/>
      <c r="BY2816" s="141"/>
      <c r="BZ2816" s="141"/>
      <c r="CA2816" s="141"/>
      <c r="CB2816" s="141"/>
      <c r="CC2816" s="141"/>
      <c r="CD2816" s="141"/>
      <c r="CE2816" s="141"/>
      <c r="CF2816" s="141"/>
      <c r="CG2816" s="141"/>
    </row>
    <row r="2817" spans="1:85" x14ac:dyDescent="0.35">
      <c r="A2817" s="155" t="s">
        <v>5057</v>
      </c>
      <c r="B2817" s="139" t="s">
        <v>4075</v>
      </c>
      <c r="C2817" s="18">
        <v>43999</v>
      </c>
      <c r="D2817" s="144">
        <v>0.53819444444444442</v>
      </c>
      <c r="E2817" s="141" t="s">
        <v>13261</v>
      </c>
      <c r="F2817" s="141">
        <v>2</v>
      </c>
      <c r="G2817" s="141" t="s">
        <v>2004</v>
      </c>
      <c r="H2817" s="141">
        <v>2020</v>
      </c>
      <c r="I2817" s="18">
        <v>43999</v>
      </c>
      <c r="J2817" s="144">
        <v>0.53541666666666665</v>
      </c>
      <c r="K2817" s="378"/>
      <c r="L2817" s="139" t="s">
        <v>4075</v>
      </c>
      <c r="M2817" s="141" t="s">
        <v>28</v>
      </c>
      <c r="N2817" s="248"/>
      <c r="O2817" s="141" t="s">
        <v>26</v>
      </c>
      <c r="P2817" s="141" t="s">
        <v>26</v>
      </c>
      <c r="Q2817" s="141" t="s">
        <v>5058</v>
      </c>
      <c r="R2817" s="141"/>
      <c r="S2817" s="141"/>
      <c r="T2817" s="141" t="s">
        <v>14079</v>
      </c>
      <c r="U2817" s="141"/>
      <c r="V2817" s="141"/>
      <c r="W2817" s="139" t="s">
        <v>4075</v>
      </c>
      <c r="X2817" s="141" t="s">
        <v>25</v>
      </c>
      <c r="Y2817" s="141" t="s">
        <v>27</v>
      </c>
      <c r="Z2817" s="141"/>
      <c r="AA2817" s="141" t="s">
        <v>34</v>
      </c>
      <c r="AB2817" s="141" t="s">
        <v>34</v>
      </c>
      <c r="AC2817" s="139" t="s">
        <v>18047</v>
      </c>
      <c r="AD2817" s="380"/>
      <c r="AE2817" s="139" t="s">
        <v>4</v>
      </c>
      <c r="AF2817" s="139" t="s">
        <v>13073</v>
      </c>
      <c r="AG2817" s="139" t="s">
        <v>4</v>
      </c>
      <c r="AH2817" s="139" t="s">
        <v>1380</v>
      </c>
      <c r="AI2817" s="139" t="s">
        <v>15678</v>
      </c>
      <c r="AJ2817" s="139"/>
      <c r="AK2817" s="139" t="s">
        <v>15678</v>
      </c>
      <c r="AL2817" s="139" t="s">
        <v>1423</v>
      </c>
      <c r="AM2817" s="141"/>
      <c r="AN2817" s="141" t="s">
        <v>8</v>
      </c>
      <c r="AO2817" s="139"/>
      <c r="AP2817" s="139" t="s">
        <v>1423</v>
      </c>
      <c r="AQ2817" s="139" t="s">
        <v>1423</v>
      </c>
      <c r="AR2817" s="381"/>
      <c r="AS2817" s="139" t="s">
        <v>4075</v>
      </c>
      <c r="AT2817" s="141" t="s">
        <v>1404</v>
      </c>
      <c r="AU2817" s="141"/>
      <c r="AV2817" s="383"/>
      <c r="AW2817" s="385"/>
      <c r="AX2817" s="139" t="s">
        <v>233</v>
      </c>
      <c r="AY2817" t="s">
        <v>18546</v>
      </c>
      <c r="BA2817" s="381"/>
      <c r="BB2817" s="139" t="s">
        <v>17</v>
      </c>
      <c r="BC2817" s="166"/>
      <c r="BD2817" s="166"/>
      <c r="BE2817" s="166"/>
      <c r="BF2817" s="166"/>
      <c r="BG2817" s="166"/>
      <c r="BH2817" s="308"/>
      <c r="BI2817" s="308"/>
      <c r="BJ2817" s="141" t="s">
        <v>26</v>
      </c>
      <c r="BK2817" s="141" t="s">
        <v>25</v>
      </c>
      <c r="BL2817" s="141" t="s">
        <v>13124</v>
      </c>
      <c r="BM2817" s="141" t="s">
        <v>13125</v>
      </c>
      <c r="BN2817" s="139" t="s">
        <v>4075</v>
      </c>
      <c r="BQ2817" s="141"/>
      <c r="BV2817" s="141"/>
      <c r="BX2817" s="141"/>
      <c r="BY2817" s="141"/>
      <c r="BZ2817" s="141"/>
      <c r="CA2817" s="141"/>
      <c r="CB2817" s="141"/>
      <c r="CC2817" s="141"/>
      <c r="CD2817" s="141"/>
      <c r="CE2817" s="141"/>
      <c r="CF2817" s="141"/>
      <c r="CG2817" s="141"/>
    </row>
    <row r="2818" spans="1:85" x14ac:dyDescent="0.35">
      <c r="A2818" s="155" t="s">
        <v>5055</v>
      </c>
      <c r="B2818" s="139" t="s">
        <v>4075</v>
      </c>
      <c r="C2818" s="18">
        <v>43999</v>
      </c>
      <c r="D2818" s="144">
        <v>0.47152777777777777</v>
      </c>
      <c r="E2818" s="141" t="s">
        <v>13261</v>
      </c>
      <c r="F2818" s="141">
        <v>2</v>
      </c>
      <c r="G2818" s="141" t="s">
        <v>2004</v>
      </c>
      <c r="H2818" s="141">
        <v>2020</v>
      </c>
      <c r="I2818" s="18">
        <v>43999</v>
      </c>
      <c r="J2818" s="144">
        <v>0.46805555555555556</v>
      </c>
      <c r="K2818" s="378"/>
      <c r="L2818" s="139" t="s">
        <v>4075</v>
      </c>
      <c r="M2818" s="141" t="s">
        <v>28</v>
      </c>
      <c r="N2818" s="248"/>
      <c r="O2818" s="141" t="s">
        <v>26</v>
      </c>
      <c r="P2818" s="141" t="s">
        <v>26</v>
      </c>
      <c r="Q2818" s="141" t="s">
        <v>5056</v>
      </c>
      <c r="R2818" s="141"/>
      <c r="S2818" s="141"/>
      <c r="T2818" s="141" t="s">
        <v>14078</v>
      </c>
      <c r="U2818" s="141">
        <v>119180291</v>
      </c>
      <c r="V2818" s="141"/>
      <c r="W2818" s="139" t="s">
        <v>4075</v>
      </c>
      <c r="X2818" s="141" t="s">
        <v>25</v>
      </c>
      <c r="Y2818" s="141" t="s">
        <v>27</v>
      </c>
      <c r="Z2818" s="141"/>
      <c r="AA2818" s="141" t="s">
        <v>34</v>
      </c>
      <c r="AB2818" s="141" t="s">
        <v>34</v>
      </c>
      <c r="AC2818" s="139" t="s">
        <v>18049</v>
      </c>
      <c r="AD2818" s="380"/>
      <c r="AE2818" s="139" t="s">
        <v>102</v>
      </c>
      <c r="AF2818" s="139" t="s">
        <v>13071</v>
      </c>
      <c r="AG2818" s="139" t="s">
        <v>102</v>
      </c>
      <c r="AH2818" s="139" t="s">
        <v>1378</v>
      </c>
      <c r="AI2818" s="139" t="s">
        <v>1611</v>
      </c>
      <c r="AJ2818" s="139" t="s">
        <v>1823</v>
      </c>
      <c r="AK2818" s="139"/>
      <c r="AL2818" s="139"/>
      <c r="AM2818" s="141"/>
      <c r="AN2818" s="141" t="s">
        <v>1422</v>
      </c>
      <c r="AO2818" s="139"/>
      <c r="AP2818" s="139" t="s">
        <v>1823</v>
      </c>
      <c r="AQ2818" s="139" t="s">
        <v>60</v>
      </c>
      <c r="AR2818" s="381"/>
      <c r="AS2818" s="139" t="s">
        <v>4075</v>
      </c>
      <c r="AT2818" s="141" t="s">
        <v>1404</v>
      </c>
      <c r="AU2818" s="141">
        <v>175</v>
      </c>
      <c r="AV2818" s="383"/>
      <c r="AW2818" s="385"/>
      <c r="AX2818" s="139" t="s">
        <v>394</v>
      </c>
      <c r="AY2818" t="s">
        <v>19450</v>
      </c>
      <c r="BA2818" s="381"/>
      <c r="BB2818" s="139" t="s">
        <v>1444</v>
      </c>
      <c r="BC2818" s="166"/>
      <c r="BD2818" s="166"/>
      <c r="BE2818" s="166"/>
      <c r="BF2818" s="166"/>
      <c r="BG2818" s="166"/>
      <c r="BH2818" s="308"/>
      <c r="BI2818" s="308"/>
      <c r="BJ2818" s="141" t="s">
        <v>26</v>
      </c>
      <c r="BK2818" s="141" t="s">
        <v>26</v>
      </c>
      <c r="BL2818" s="141"/>
      <c r="BM2818" s="141"/>
      <c r="BN2818" s="139" t="s">
        <v>4075</v>
      </c>
      <c r="BQ2818" s="141"/>
      <c r="BV2818" s="141"/>
      <c r="BX2818" s="141"/>
      <c r="BY2818" s="141"/>
      <c r="BZ2818" s="141"/>
      <c r="CA2818" s="141"/>
      <c r="CB2818" s="141"/>
      <c r="CC2818" s="141"/>
      <c r="CD2818" s="141"/>
      <c r="CE2818" s="141"/>
      <c r="CF2818" s="141"/>
      <c r="CG2818" s="141"/>
    </row>
    <row r="2819" spans="1:85" x14ac:dyDescent="0.35">
      <c r="A2819" s="155" t="s">
        <v>5052</v>
      </c>
      <c r="B2819" s="139" t="s">
        <v>4075</v>
      </c>
      <c r="C2819" s="18">
        <v>44000</v>
      </c>
      <c r="D2819" s="144">
        <v>0.67083333333333328</v>
      </c>
      <c r="E2819" s="141" t="s">
        <v>13261</v>
      </c>
      <c r="F2819" s="141">
        <v>2</v>
      </c>
      <c r="G2819" s="141" t="s">
        <v>2004</v>
      </c>
      <c r="H2819" s="141">
        <v>2020</v>
      </c>
      <c r="I2819" s="18">
        <v>44000</v>
      </c>
      <c r="J2819" s="144">
        <v>0.66041666666666665</v>
      </c>
      <c r="K2819" s="378"/>
      <c r="L2819" s="139" t="s">
        <v>4075</v>
      </c>
      <c r="M2819" s="141" t="s">
        <v>28</v>
      </c>
      <c r="N2819" s="248"/>
      <c r="O2819" s="141" t="s">
        <v>26</v>
      </c>
      <c r="P2819" s="141" t="s">
        <v>26</v>
      </c>
      <c r="Q2819" s="141"/>
      <c r="R2819" s="141" t="s">
        <v>5053</v>
      </c>
      <c r="S2819" s="141"/>
      <c r="T2819" s="141" t="s">
        <v>14418</v>
      </c>
      <c r="U2819" s="141"/>
      <c r="V2819" s="141"/>
      <c r="W2819" s="139" t="s">
        <v>4075</v>
      </c>
      <c r="X2819" s="141" t="s">
        <v>25</v>
      </c>
      <c r="Y2819" s="141" t="s">
        <v>27</v>
      </c>
      <c r="Z2819" s="141"/>
      <c r="AA2819" s="141" t="s">
        <v>34</v>
      </c>
      <c r="AB2819" s="141" t="s">
        <v>34</v>
      </c>
      <c r="AC2819" s="139" t="s">
        <v>18048</v>
      </c>
      <c r="AD2819" s="380"/>
      <c r="AE2819" s="139" t="s">
        <v>107</v>
      </c>
      <c r="AF2819" s="139" t="s">
        <v>13076</v>
      </c>
      <c r="AG2819" s="139" t="s">
        <v>4130</v>
      </c>
      <c r="AH2819" s="139" t="s">
        <v>1380</v>
      </c>
      <c r="AI2819" s="139" t="s">
        <v>1518</v>
      </c>
      <c r="AJ2819" s="139"/>
      <c r="AK2819" s="139" t="s">
        <v>1518</v>
      </c>
      <c r="AL2819" s="139" t="s">
        <v>1563</v>
      </c>
      <c r="AM2819" s="141"/>
      <c r="AN2819" s="141" t="s">
        <v>8</v>
      </c>
      <c r="AO2819" s="139"/>
      <c r="AP2819" s="139" t="s">
        <v>1563</v>
      </c>
      <c r="AQ2819" s="139"/>
      <c r="AR2819" s="381"/>
      <c r="AS2819" s="139" t="s">
        <v>4075</v>
      </c>
      <c r="AT2819" s="141" t="s">
        <v>1404</v>
      </c>
      <c r="AU2819" s="141"/>
      <c r="AV2819" s="383"/>
      <c r="AW2819" s="385"/>
      <c r="AX2819" s="139" t="s">
        <v>84</v>
      </c>
      <c r="AY2819" t="s">
        <v>19157</v>
      </c>
      <c r="BA2819" s="381"/>
      <c r="BB2819" s="139" t="s">
        <v>1450</v>
      </c>
      <c r="BC2819" s="166">
        <v>110</v>
      </c>
      <c r="BD2819" s="166">
        <v>0</v>
      </c>
      <c r="BE2819" s="166">
        <v>0</v>
      </c>
      <c r="BF2819" s="166">
        <v>0</v>
      </c>
      <c r="BG2819" s="166">
        <v>0</v>
      </c>
      <c r="BH2819" s="308" t="s">
        <v>5054</v>
      </c>
      <c r="BI2819" s="308"/>
      <c r="BJ2819" s="141" t="s">
        <v>26</v>
      </c>
      <c r="BK2819" s="141" t="s">
        <v>26</v>
      </c>
      <c r="BL2819" s="141"/>
      <c r="BM2819" s="141"/>
      <c r="BN2819" s="139" t="s">
        <v>4075</v>
      </c>
      <c r="BQ2819" s="141"/>
      <c r="BV2819" s="141"/>
      <c r="BX2819" s="141"/>
      <c r="BY2819" s="141"/>
      <c r="BZ2819" s="141"/>
      <c r="CA2819" s="141"/>
      <c r="CB2819" s="141"/>
      <c r="CC2819" s="141"/>
      <c r="CD2819" s="141"/>
      <c r="CE2819" s="141"/>
      <c r="CF2819" s="141"/>
      <c r="CG2819" s="141"/>
    </row>
    <row r="2820" spans="1:85" x14ac:dyDescent="0.35">
      <c r="A2820" s="155" t="s">
        <v>5048</v>
      </c>
      <c r="B2820" s="139" t="s">
        <v>4075</v>
      </c>
      <c r="C2820" s="18">
        <v>44000</v>
      </c>
      <c r="D2820" s="144">
        <v>0.76180555555555551</v>
      </c>
      <c r="E2820" s="141" t="s">
        <v>13261</v>
      </c>
      <c r="F2820" s="141">
        <v>2</v>
      </c>
      <c r="G2820" s="141" t="s">
        <v>2004</v>
      </c>
      <c r="H2820" s="141">
        <v>2020</v>
      </c>
      <c r="I2820" s="18">
        <v>44000</v>
      </c>
      <c r="J2820" s="144">
        <v>0.70208333333333328</v>
      </c>
      <c r="K2820" s="378"/>
      <c r="L2820" s="139" t="s">
        <v>4075</v>
      </c>
      <c r="M2820" s="141" t="s">
        <v>28</v>
      </c>
      <c r="N2820" s="248"/>
      <c r="O2820" s="141" t="s">
        <v>26</v>
      </c>
      <c r="P2820" s="141" t="s">
        <v>26</v>
      </c>
      <c r="Q2820" s="141" t="s">
        <v>5049</v>
      </c>
      <c r="R2820" s="141" t="s">
        <v>5050</v>
      </c>
      <c r="S2820" s="141"/>
      <c r="T2820" s="141" t="s">
        <v>14080</v>
      </c>
      <c r="U2820" s="141">
        <v>119185848</v>
      </c>
      <c r="V2820" s="141"/>
      <c r="W2820" s="139" t="s">
        <v>4075</v>
      </c>
      <c r="X2820" s="141" t="s">
        <v>25</v>
      </c>
      <c r="Y2820" s="141" t="s">
        <v>27</v>
      </c>
      <c r="Z2820" s="141"/>
      <c r="AA2820" s="141" t="s">
        <v>34</v>
      </c>
      <c r="AB2820" s="141" t="s">
        <v>34</v>
      </c>
      <c r="AC2820" s="139" t="s">
        <v>18047</v>
      </c>
      <c r="AD2820" s="380"/>
      <c r="AE2820" s="139" t="s">
        <v>4</v>
      </c>
      <c r="AF2820" s="139" t="s">
        <v>13073</v>
      </c>
      <c r="AG2820" s="139" t="s">
        <v>4</v>
      </c>
      <c r="AH2820" s="139" t="s">
        <v>1380</v>
      </c>
      <c r="AI2820" s="139" t="s">
        <v>15678</v>
      </c>
      <c r="AJ2820" s="139"/>
      <c r="AK2820" s="139" t="s">
        <v>15678</v>
      </c>
      <c r="AL2820" s="139" t="s">
        <v>1563</v>
      </c>
      <c r="AM2820" s="141"/>
      <c r="AN2820" s="141" t="s">
        <v>8</v>
      </c>
      <c r="AO2820" s="139"/>
      <c r="AP2820" s="139" t="s">
        <v>1563</v>
      </c>
      <c r="AQ2820" s="139" t="s">
        <v>4459</v>
      </c>
      <c r="AR2820" s="381"/>
      <c r="AS2820" s="139" t="s">
        <v>4075</v>
      </c>
      <c r="AT2820" s="141" t="s">
        <v>44</v>
      </c>
      <c r="AU2820" s="141">
        <v>180</v>
      </c>
      <c r="AV2820" s="383"/>
      <c r="AW2820" s="385"/>
      <c r="AX2820" s="139" t="s">
        <v>180</v>
      </c>
      <c r="AY2820" t="s">
        <v>18520</v>
      </c>
      <c r="BA2820" s="381"/>
      <c r="BB2820" s="139" t="s">
        <v>1452</v>
      </c>
      <c r="BC2820" s="166"/>
      <c r="BD2820" s="166"/>
      <c r="BE2820" s="166"/>
      <c r="BF2820" s="166"/>
      <c r="BG2820" s="166"/>
      <c r="BH2820" s="308"/>
      <c r="BI2820" s="308"/>
      <c r="BJ2820" s="141" t="s">
        <v>26</v>
      </c>
      <c r="BK2820" s="141" t="s">
        <v>26</v>
      </c>
      <c r="BL2820" s="141"/>
      <c r="BM2820" s="141"/>
      <c r="BN2820" s="139" t="s">
        <v>4075</v>
      </c>
      <c r="BQ2820" s="141" t="s">
        <v>16081</v>
      </c>
      <c r="BR2820" s="135" t="s">
        <v>15680</v>
      </c>
      <c r="BT2820" s="135" t="s">
        <v>15365</v>
      </c>
      <c r="BU2820" s="135" t="s">
        <v>13278</v>
      </c>
      <c r="BV2820" s="141" t="s">
        <v>13280</v>
      </c>
      <c r="BW2820" s="135" t="s">
        <v>13266</v>
      </c>
      <c r="BX2820" s="141" t="s">
        <v>15689</v>
      </c>
      <c r="BY2820" s="141" t="s">
        <v>15707</v>
      </c>
      <c r="BZ2820" s="141" t="s">
        <v>26</v>
      </c>
      <c r="CA2820" s="141" t="s">
        <v>1848</v>
      </c>
      <c r="CB2820" s="141"/>
      <c r="CC2820" s="141" t="s">
        <v>15686</v>
      </c>
      <c r="CD2820" s="141" t="s">
        <v>15687</v>
      </c>
      <c r="CE2820" s="141" t="s">
        <v>15450</v>
      </c>
      <c r="CF2820" s="141" t="s">
        <v>15451</v>
      </c>
      <c r="CG2820" s="141"/>
    </row>
    <row r="2821" spans="1:85" x14ac:dyDescent="0.35">
      <c r="A2821" s="155" t="s">
        <v>5043</v>
      </c>
      <c r="B2821" s="139" t="s">
        <v>4075</v>
      </c>
      <c r="C2821" s="18">
        <v>44000</v>
      </c>
      <c r="D2821" s="144">
        <v>0.25069444444444444</v>
      </c>
      <c r="E2821" s="141" t="s">
        <v>13261</v>
      </c>
      <c r="F2821" s="141">
        <v>2</v>
      </c>
      <c r="G2821" s="141" t="s">
        <v>2004</v>
      </c>
      <c r="H2821" s="141">
        <v>2020</v>
      </c>
      <c r="I2821" s="18">
        <v>44000</v>
      </c>
      <c r="J2821" s="144">
        <v>0.25277777777777777</v>
      </c>
      <c r="K2821" s="378"/>
      <c r="L2821" s="139" t="s">
        <v>4075</v>
      </c>
      <c r="M2821" s="141" t="s">
        <v>28</v>
      </c>
      <c r="N2821" s="248"/>
      <c r="O2821" s="141" t="s">
        <v>26</v>
      </c>
      <c r="P2821" s="141" t="s">
        <v>26</v>
      </c>
      <c r="Q2821" s="141" t="s">
        <v>5044</v>
      </c>
      <c r="R2821" s="141" t="s">
        <v>5045</v>
      </c>
      <c r="S2821" s="141"/>
      <c r="T2821" s="141" t="s">
        <v>14082</v>
      </c>
      <c r="U2821" s="141">
        <v>119181737</v>
      </c>
      <c r="V2821" s="141"/>
      <c r="W2821" s="139" t="s">
        <v>4075</v>
      </c>
      <c r="X2821" s="141" t="s">
        <v>25</v>
      </c>
      <c r="Y2821" s="141" t="s">
        <v>27</v>
      </c>
      <c r="Z2821" s="141"/>
      <c r="AA2821" s="141" t="s">
        <v>34</v>
      </c>
      <c r="AB2821" s="141" t="s">
        <v>34</v>
      </c>
      <c r="AC2821" s="139" t="s">
        <v>18050</v>
      </c>
      <c r="AD2821" s="380"/>
      <c r="AE2821" s="139" t="s">
        <v>4</v>
      </c>
      <c r="AF2821" s="139" t="s">
        <v>13073</v>
      </c>
      <c r="AG2821" s="139" t="s">
        <v>4</v>
      </c>
      <c r="AH2821" s="139" t="s">
        <v>1380</v>
      </c>
      <c r="AI2821" s="139" t="s">
        <v>15678</v>
      </c>
      <c r="AJ2821" s="139"/>
      <c r="AK2821" s="139" t="s">
        <v>15678</v>
      </c>
      <c r="AL2821" s="139" t="s">
        <v>1563</v>
      </c>
      <c r="AM2821" s="141"/>
      <c r="AN2821" s="141" t="s">
        <v>8</v>
      </c>
      <c r="AO2821" s="139"/>
      <c r="AP2821" s="139" t="s">
        <v>1563</v>
      </c>
      <c r="AQ2821" s="139" t="s">
        <v>1563</v>
      </c>
      <c r="AR2821" s="381"/>
      <c r="AS2821" s="139" t="s">
        <v>4075</v>
      </c>
      <c r="AT2821" s="141" t="s">
        <v>43</v>
      </c>
      <c r="AU2821" s="141">
        <v>340</v>
      </c>
      <c r="AV2821" s="383"/>
      <c r="AW2821" s="385"/>
      <c r="AX2821" s="139" t="s">
        <v>177</v>
      </c>
      <c r="AY2821" t="s">
        <v>18670</v>
      </c>
      <c r="BA2821" s="381"/>
      <c r="BB2821" s="139" t="s">
        <v>1452</v>
      </c>
      <c r="BC2821" s="166"/>
      <c r="BD2821" s="166"/>
      <c r="BE2821" s="166"/>
      <c r="BF2821" s="166"/>
      <c r="BG2821" s="166"/>
      <c r="BH2821" s="308"/>
      <c r="BI2821" s="308"/>
      <c r="BJ2821" s="141" t="s">
        <v>26</v>
      </c>
      <c r="BK2821" s="141" t="s">
        <v>26</v>
      </c>
      <c r="BL2821" s="141"/>
      <c r="BM2821" s="141"/>
      <c r="BN2821" s="139" t="s">
        <v>4075</v>
      </c>
      <c r="BQ2821" s="141" t="s">
        <v>16081</v>
      </c>
      <c r="BR2821" s="135" t="s">
        <v>15685</v>
      </c>
      <c r="BT2821" s="135" t="s">
        <v>15364</v>
      </c>
      <c r="BU2821" s="135" t="s">
        <v>15443</v>
      </c>
      <c r="BV2821" s="141" t="s">
        <v>3367</v>
      </c>
      <c r="BW2821" s="135" t="s">
        <v>13279</v>
      </c>
      <c r="BX2821" s="141" t="s">
        <v>15681</v>
      </c>
      <c r="BY2821" s="141" t="s">
        <v>15681</v>
      </c>
      <c r="BZ2821" s="141" t="s">
        <v>26</v>
      </c>
      <c r="CA2821" s="141" t="s">
        <v>1848</v>
      </c>
      <c r="CB2821" s="141"/>
      <c r="CC2821" s="141" t="s">
        <v>15686</v>
      </c>
      <c r="CD2821" s="141" t="s">
        <v>15687</v>
      </c>
      <c r="CE2821" s="141" t="s">
        <v>15450</v>
      </c>
      <c r="CF2821" s="141" t="s">
        <v>15451</v>
      </c>
      <c r="CG2821" s="141" t="s">
        <v>2003</v>
      </c>
    </row>
    <row r="2822" spans="1:85" x14ac:dyDescent="0.35">
      <c r="A2822" s="155" t="s">
        <v>5046</v>
      </c>
      <c r="B2822" s="139" t="s">
        <v>4075</v>
      </c>
      <c r="C2822" s="18">
        <v>44000</v>
      </c>
      <c r="D2822" s="144">
        <v>0.60138888888888886</v>
      </c>
      <c r="E2822" s="141" t="s">
        <v>13261</v>
      </c>
      <c r="F2822" s="141">
        <v>2</v>
      </c>
      <c r="G2822" s="141" t="s">
        <v>2004</v>
      </c>
      <c r="H2822" s="141">
        <v>2020</v>
      </c>
      <c r="I2822" s="18">
        <v>44000</v>
      </c>
      <c r="J2822" s="144">
        <v>0.60069444444444442</v>
      </c>
      <c r="K2822" s="378"/>
      <c r="L2822" s="139" t="s">
        <v>4075</v>
      </c>
      <c r="M2822" s="141" t="s">
        <v>28</v>
      </c>
      <c r="N2822" s="248"/>
      <c r="O2822" s="141" t="s">
        <v>26</v>
      </c>
      <c r="P2822" s="141" t="s">
        <v>26</v>
      </c>
      <c r="Q2822" s="141" t="s">
        <v>5047</v>
      </c>
      <c r="R2822" s="141"/>
      <c r="S2822" s="141"/>
      <c r="T2822" s="141" t="s">
        <v>14081</v>
      </c>
      <c r="U2822" s="141">
        <v>119185107</v>
      </c>
      <c r="V2822" s="141"/>
      <c r="W2822" s="139" t="s">
        <v>4075</v>
      </c>
      <c r="X2822" s="141" t="s">
        <v>25</v>
      </c>
      <c r="Y2822" s="141" t="s">
        <v>27</v>
      </c>
      <c r="Z2822" s="141"/>
      <c r="AA2822" s="141" t="s">
        <v>34</v>
      </c>
      <c r="AB2822" s="141" t="s">
        <v>34</v>
      </c>
      <c r="AC2822" s="139" t="s">
        <v>18049</v>
      </c>
      <c r="AD2822" s="380"/>
      <c r="AE2822" s="139" t="s">
        <v>103</v>
      </c>
      <c r="AF2822" s="139" t="s">
        <v>13075</v>
      </c>
      <c r="AG2822" s="139" t="s">
        <v>103</v>
      </c>
      <c r="AH2822" s="139" t="s">
        <v>1380</v>
      </c>
      <c r="AI2822" s="139" t="s">
        <v>7340</v>
      </c>
      <c r="AJ2822" s="139"/>
      <c r="AK2822" s="139" t="s">
        <v>7340</v>
      </c>
      <c r="AL2822" s="139" t="s">
        <v>1423</v>
      </c>
      <c r="AM2822" s="141"/>
      <c r="AN2822" s="141" t="s">
        <v>8</v>
      </c>
      <c r="AO2822" s="139"/>
      <c r="AP2822" s="139" t="s">
        <v>1423</v>
      </c>
      <c r="AQ2822" s="139" t="s">
        <v>1423</v>
      </c>
      <c r="AR2822" s="381"/>
      <c r="AS2822" s="139" t="s">
        <v>4075</v>
      </c>
      <c r="AT2822" s="141" t="s">
        <v>43</v>
      </c>
      <c r="AU2822" s="141">
        <v>530</v>
      </c>
      <c r="AV2822" s="383"/>
      <c r="AW2822" s="385"/>
      <c r="AX2822" s="139" t="s">
        <v>175</v>
      </c>
      <c r="AY2822" t="s">
        <v>18938</v>
      </c>
      <c r="BA2822" s="381"/>
      <c r="BB2822" s="139" t="s">
        <v>17</v>
      </c>
      <c r="BC2822" s="166"/>
      <c r="BD2822" s="166"/>
      <c r="BE2822" s="166"/>
      <c r="BF2822" s="166"/>
      <c r="BG2822" s="166"/>
      <c r="BH2822" s="308"/>
      <c r="BI2822" s="308"/>
      <c r="BJ2822" s="141" t="s">
        <v>26</v>
      </c>
      <c r="BK2822" s="141" t="s">
        <v>26</v>
      </c>
      <c r="BL2822" s="141"/>
      <c r="BM2822" s="141"/>
      <c r="BN2822" s="139" t="s">
        <v>4075</v>
      </c>
      <c r="BQ2822" s="141"/>
      <c r="BV2822" s="141"/>
      <c r="BX2822" s="141"/>
      <c r="BY2822" s="141"/>
      <c r="BZ2822" s="141"/>
      <c r="CA2822" s="141"/>
      <c r="CB2822" s="141"/>
      <c r="CC2822" s="141"/>
      <c r="CD2822" s="141"/>
      <c r="CE2822" s="141"/>
      <c r="CF2822" s="141"/>
      <c r="CG2822" s="141"/>
    </row>
    <row r="2823" spans="1:85" x14ac:dyDescent="0.35">
      <c r="A2823" s="155" t="s">
        <v>5036</v>
      </c>
      <c r="B2823" s="139" t="s">
        <v>4075</v>
      </c>
      <c r="C2823" s="18">
        <v>44001</v>
      </c>
      <c r="D2823" s="144">
        <v>0.49236111111111114</v>
      </c>
      <c r="E2823" s="141" t="s">
        <v>13261</v>
      </c>
      <c r="F2823" s="141">
        <v>2</v>
      </c>
      <c r="G2823" s="141" t="s">
        <v>2004</v>
      </c>
      <c r="H2823" s="141">
        <v>2020</v>
      </c>
      <c r="I2823" s="18"/>
      <c r="J2823" s="144"/>
      <c r="K2823" s="378"/>
      <c r="L2823" s="139" t="s">
        <v>4075</v>
      </c>
      <c r="M2823" s="141" t="s">
        <v>28</v>
      </c>
      <c r="N2823" s="248"/>
      <c r="O2823" s="141" t="s">
        <v>26</v>
      </c>
      <c r="P2823" s="141" t="s">
        <v>26</v>
      </c>
      <c r="Q2823" s="141"/>
      <c r="R2823" s="141"/>
      <c r="S2823" s="141"/>
      <c r="T2823" s="141" t="s">
        <v>14083</v>
      </c>
      <c r="U2823" s="141"/>
      <c r="V2823" s="141"/>
      <c r="W2823" s="139" t="s">
        <v>4075</v>
      </c>
      <c r="X2823" s="141" t="s">
        <v>25</v>
      </c>
      <c r="Y2823" s="141" t="s">
        <v>27</v>
      </c>
      <c r="Z2823" s="141"/>
      <c r="AA2823" s="141" t="s">
        <v>34</v>
      </c>
      <c r="AB2823" s="141" t="s">
        <v>34</v>
      </c>
      <c r="AC2823" s="139" t="s">
        <v>18047</v>
      </c>
      <c r="AD2823" s="380"/>
      <c r="AE2823" s="139" t="s">
        <v>102</v>
      </c>
      <c r="AF2823" s="139" t="s">
        <v>13082</v>
      </c>
      <c r="AG2823" s="139" t="s">
        <v>102</v>
      </c>
      <c r="AH2823" s="139" t="s">
        <v>1378</v>
      </c>
      <c r="AI2823" s="139" t="s">
        <v>1382</v>
      </c>
      <c r="AJ2823" s="139" t="s">
        <v>11</v>
      </c>
      <c r="AK2823" s="139"/>
      <c r="AL2823" s="139"/>
      <c r="AM2823" s="141"/>
      <c r="AN2823" s="141" t="s">
        <v>8</v>
      </c>
      <c r="AO2823" s="139"/>
      <c r="AP2823" s="139" t="s">
        <v>11</v>
      </c>
      <c r="AQ2823" s="139" t="s">
        <v>5037</v>
      </c>
      <c r="AR2823" s="381"/>
      <c r="AS2823" s="139" t="s">
        <v>4075</v>
      </c>
      <c r="AT2823" s="141" t="s">
        <v>1404</v>
      </c>
      <c r="AU2823" s="141"/>
      <c r="AV2823" s="383"/>
      <c r="AW2823" s="385"/>
      <c r="AX2823" s="139" t="s">
        <v>63</v>
      </c>
      <c r="AY2823" t="s">
        <v>19451</v>
      </c>
      <c r="BA2823" s="381"/>
      <c r="BB2823" s="139" t="s">
        <v>1450</v>
      </c>
      <c r="BC2823" s="166"/>
      <c r="BD2823" s="166"/>
      <c r="BE2823" s="166"/>
      <c r="BF2823" s="166"/>
      <c r="BG2823" s="166"/>
      <c r="BH2823" s="308"/>
      <c r="BI2823" s="308"/>
      <c r="BJ2823" s="141" t="s">
        <v>26</v>
      </c>
      <c r="BK2823" s="141" t="s">
        <v>26</v>
      </c>
      <c r="BL2823" s="141"/>
      <c r="BM2823" s="141"/>
      <c r="BN2823" s="139" t="s">
        <v>4075</v>
      </c>
      <c r="BQ2823" s="141"/>
      <c r="BV2823" s="141"/>
      <c r="BX2823" s="141"/>
      <c r="BY2823" s="141"/>
      <c r="BZ2823" s="141"/>
      <c r="CA2823" s="141"/>
      <c r="CB2823" s="141"/>
      <c r="CC2823" s="141"/>
      <c r="CD2823" s="141"/>
      <c r="CE2823" s="141"/>
      <c r="CF2823" s="141"/>
      <c r="CG2823" s="141"/>
    </row>
    <row r="2824" spans="1:85" x14ac:dyDescent="0.35">
      <c r="A2824" s="155" t="s">
        <v>5035</v>
      </c>
      <c r="B2824" s="139" t="s">
        <v>4075</v>
      </c>
      <c r="C2824" s="18">
        <v>44001</v>
      </c>
      <c r="D2824" s="144">
        <v>0.49861111111111112</v>
      </c>
      <c r="E2824" s="141" t="s">
        <v>13261</v>
      </c>
      <c r="F2824" s="141">
        <v>2</v>
      </c>
      <c r="G2824" s="141" t="s">
        <v>2004</v>
      </c>
      <c r="H2824" s="141">
        <v>2020</v>
      </c>
      <c r="I2824" s="18"/>
      <c r="J2824" s="144"/>
      <c r="K2824" s="378"/>
      <c r="L2824" s="139" t="s">
        <v>4075</v>
      </c>
      <c r="M2824" s="141" t="s">
        <v>28</v>
      </c>
      <c r="N2824" s="248"/>
      <c r="O2824" s="141" t="s">
        <v>26</v>
      </c>
      <c r="P2824" s="141" t="s">
        <v>26</v>
      </c>
      <c r="Q2824" s="141"/>
      <c r="R2824" s="141"/>
      <c r="S2824" s="141"/>
      <c r="T2824" s="141" t="s">
        <v>14086</v>
      </c>
      <c r="U2824" s="141">
        <v>119188950</v>
      </c>
      <c r="V2824" s="141"/>
      <c r="W2824" s="139" t="s">
        <v>4075</v>
      </c>
      <c r="X2824" s="141" t="s">
        <v>25</v>
      </c>
      <c r="Y2824" s="141" t="s">
        <v>27</v>
      </c>
      <c r="Z2824" s="141"/>
      <c r="AA2824" s="141" t="s">
        <v>34</v>
      </c>
      <c r="AB2824" s="141" t="s">
        <v>34</v>
      </c>
      <c r="AC2824" s="139" t="s">
        <v>18049</v>
      </c>
      <c r="AD2824" s="380"/>
      <c r="AE2824" s="139" t="s">
        <v>105</v>
      </c>
      <c r="AF2824" s="139" t="s">
        <v>13076</v>
      </c>
      <c r="AG2824" s="139" t="s">
        <v>1518</v>
      </c>
      <c r="AH2824" s="139" t="s">
        <v>1380</v>
      </c>
      <c r="AI2824" s="139" t="s">
        <v>1518</v>
      </c>
      <c r="AJ2824" s="139"/>
      <c r="AK2824" s="139" t="s">
        <v>1518</v>
      </c>
      <c r="AL2824" s="139" t="s">
        <v>95</v>
      </c>
      <c r="AM2824" s="141"/>
      <c r="AN2824" s="141" t="s">
        <v>8</v>
      </c>
      <c r="AO2824" s="139"/>
      <c r="AP2824" s="139" t="s">
        <v>95</v>
      </c>
      <c r="AQ2824" s="139" t="s">
        <v>95</v>
      </c>
      <c r="AR2824" s="381"/>
      <c r="AS2824" s="139" t="s">
        <v>4075</v>
      </c>
      <c r="AT2824" s="141" t="s">
        <v>1404</v>
      </c>
      <c r="AU2824" s="141"/>
      <c r="AV2824" s="383"/>
      <c r="AW2824" s="385"/>
      <c r="AX2824" s="139" t="s">
        <v>225</v>
      </c>
      <c r="AY2824" t="s">
        <v>18517</v>
      </c>
      <c r="BA2824" s="381"/>
      <c r="BB2824" s="139" t="s">
        <v>17</v>
      </c>
      <c r="BC2824" s="166"/>
      <c r="BD2824" s="166"/>
      <c r="BE2824" s="166"/>
      <c r="BF2824" s="166"/>
      <c r="BG2824" s="166"/>
      <c r="BH2824" s="308"/>
      <c r="BI2824" s="308"/>
      <c r="BJ2824" s="141" t="s">
        <v>26</v>
      </c>
      <c r="BK2824" s="141" t="s">
        <v>26</v>
      </c>
      <c r="BL2824" s="141"/>
      <c r="BM2824" s="141"/>
      <c r="BN2824" s="139" t="s">
        <v>4075</v>
      </c>
      <c r="BQ2824" s="141"/>
      <c r="BV2824" s="141"/>
      <c r="BX2824" s="141"/>
      <c r="BY2824" s="141"/>
      <c r="BZ2824" s="141"/>
      <c r="CA2824" s="141"/>
      <c r="CB2824" s="141"/>
      <c r="CC2824" s="141"/>
      <c r="CD2824" s="141"/>
      <c r="CE2824" s="141"/>
      <c r="CF2824" s="141"/>
      <c r="CG2824" s="141"/>
    </row>
    <row r="2825" spans="1:85" x14ac:dyDescent="0.35">
      <c r="A2825" s="155" t="s">
        <v>5038</v>
      </c>
      <c r="B2825" s="139" t="s">
        <v>4075</v>
      </c>
      <c r="C2825" s="18">
        <v>44001</v>
      </c>
      <c r="D2825" s="144">
        <v>0.19236111111111112</v>
      </c>
      <c r="E2825" s="141" t="s">
        <v>13261</v>
      </c>
      <c r="F2825" s="141">
        <v>2</v>
      </c>
      <c r="G2825" s="141" t="s">
        <v>2004</v>
      </c>
      <c r="H2825" s="141">
        <v>2020</v>
      </c>
      <c r="I2825" s="18">
        <v>44001</v>
      </c>
      <c r="J2825" s="144">
        <v>0.1875</v>
      </c>
      <c r="K2825" s="378"/>
      <c r="L2825" s="139" t="s">
        <v>4075</v>
      </c>
      <c r="M2825" s="141" t="s">
        <v>28</v>
      </c>
      <c r="N2825" s="248"/>
      <c r="O2825" s="141" t="s">
        <v>26</v>
      </c>
      <c r="P2825" s="141" t="s">
        <v>26</v>
      </c>
      <c r="Q2825" s="141" t="s">
        <v>5039</v>
      </c>
      <c r="R2825" s="141" t="s">
        <v>5040</v>
      </c>
      <c r="S2825" s="141"/>
      <c r="T2825" s="141" t="s">
        <v>14085</v>
      </c>
      <c r="U2825" s="141">
        <v>119186881</v>
      </c>
      <c r="V2825" s="141"/>
      <c r="W2825" s="139" t="s">
        <v>4075</v>
      </c>
      <c r="X2825" s="141" t="s">
        <v>25</v>
      </c>
      <c r="Y2825" s="141" t="s">
        <v>27</v>
      </c>
      <c r="Z2825" s="141"/>
      <c r="AA2825" s="141" t="s">
        <v>34</v>
      </c>
      <c r="AB2825" s="141" t="s">
        <v>34</v>
      </c>
      <c r="AC2825" s="139" t="s">
        <v>18050</v>
      </c>
      <c r="AD2825" s="380"/>
      <c r="AE2825" s="139" t="s">
        <v>4</v>
      </c>
      <c r="AF2825" s="139" t="s">
        <v>13073</v>
      </c>
      <c r="AG2825" s="139" t="s">
        <v>4</v>
      </c>
      <c r="AH2825" s="139" t="s">
        <v>1380</v>
      </c>
      <c r="AI2825" s="139" t="s">
        <v>15678</v>
      </c>
      <c r="AJ2825" s="139"/>
      <c r="AK2825" s="139" t="s">
        <v>15678</v>
      </c>
      <c r="AL2825" s="139" t="s">
        <v>1563</v>
      </c>
      <c r="AM2825" s="141"/>
      <c r="AN2825" s="141" t="s">
        <v>8</v>
      </c>
      <c r="AO2825" s="139"/>
      <c r="AP2825" s="139" t="s">
        <v>1563</v>
      </c>
      <c r="AQ2825" s="139"/>
      <c r="AR2825" s="381"/>
      <c r="AS2825" s="139" t="s">
        <v>4075</v>
      </c>
      <c r="AT2825" s="141" t="s">
        <v>43</v>
      </c>
      <c r="AU2825" s="141">
        <v>340</v>
      </c>
      <c r="AV2825" s="383"/>
      <c r="AW2825" s="385"/>
      <c r="AX2825" s="139" t="s">
        <v>177</v>
      </c>
      <c r="AY2825" t="s">
        <v>18443</v>
      </c>
      <c r="BA2825" s="381"/>
      <c r="BB2825" s="139" t="s">
        <v>1452</v>
      </c>
      <c r="BC2825" s="166"/>
      <c r="BD2825" s="166"/>
      <c r="BE2825" s="166"/>
      <c r="BF2825" s="166"/>
      <c r="BG2825" s="166"/>
      <c r="BH2825" s="308"/>
      <c r="BI2825" s="308"/>
      <c r="BJ2825" s="141" t="s">
        <v>26</v>
      </c>
      <c r="BK2825" s="141" t="s">
        <v>26</v>
      </c>
      <c r="BL2825" s="141"/>
      <c r="BM2825" s="141"/>
      <c r="BN2825" s="139" t="s">
        <v>4075</v>
      </c>
      <c r="BQ2825" s="141" t="s">
        <v>16082</v>
      </c>
      <c r="BR2825" s="135" t="s">
        <v>15685</v>
      </c>
      <c r="BT2825" s="135" t="s">
        <v>15364</v>
      </c>
      <c r="BU2825" s="135" t="s">
        <v>3488</v>
      </c>
      <c r="BV2825" s="141" t="s">
        <v>15421</v>
      </c>
      <c r="BW2825" s="135" t="s">
        <v>15368</v>
      </c>
      <c r="BX2825" s="141" t="s">
        <v>15689</v>
      </c>
      <c r="BY2825" s="141" t="s">
        <v>15681</v>
      </c>
      <c r="BZ2825" s="141" t="s">
        <v>26</v>
      </c>
      <c r="CA2825" s="141" t="s">
        <v>1848</v>
      </c>
      <c r="CB2825" s="141"/>
      <c r="CC2825" s="141" t="s">
        <v>15686</v>
      </c>
      <c r="CD2825" s="141" t="s">
        <v>15687</v>
      </c>
      <c r="CE2825" s="141" t="s">
        <v>15450</v>
      </c>
      <c r="CF2825" s="141" t="s">
        <v>15451</v>
      </c>
      <c r="CG2825" s="141" t="s">
        <v>2116</v>
      </c>
    </row>
    <row r="2826" spans="1:85" x14ac:dyDescent="0.35">
      <c r="A2826" s="155" t="s">
        <v>5041</v>
      </c>
      <c r="B2826" s="139" t="s">
        <v>4075</v>
      </c>
      <c r="C2826" s="18">
        <v>44001</v>
      </c>
      <c r="D2826" s="144">
        <v>0.38611111111111113</v>
      </c>
      <c r="E2826" s="141" t="s">
        <v>13261</v>
      </c>
      <c r="F2826" s="141">
        <v>2</v>
      </c>
      <c r="G2826" s="141" t="s">
        <v>2004</v>
      </c>
      <c r="H2826" s="141">
        <v>2020</v>
      </c>
      <c r="I2826" s="18">
        <v>44001</v>
      </c>
      <c r="J2826" s="144">
        <v>0.38472222222222224</v>
      </c>
      <c r="K2826" s="378"/>
      <c r="L2826" s="139" t="s">
        <v>4075</v>
      </c>
      <c r="M2826" s="141" t="s">
        <v>28</v>
      </c>
      <c r="N2826" s="248"/>
      <c r="O2826" s="141" t="s">
        <v>26</v>
      </c>
      <c r="P2826" s="141" t="s">
        <v>26</v>
      </c>
      <c r="Q2826" s="141" t="s">
        <v>5042</v>
      </c>
      <c r="R2826" s="141"/>
      <c r="S2826" s="141"/>
      <c r="T2826" s="141" t="s">
        <v>14084</v>
      </c>
      <c r="U2826" s="141"/>
      <c r="V2826" s="141"/>
      <c r="W2826" s="139" t="s">
        <v>4075</v>
      </c>
      <c r="X2826" s="141" t="s">
        <v>25</v>
      </c>
      <c r="Y2826" s="141" t="s">
        <v>27</v>
      </c>
      <c r="Z2826" s="141"/>
      <c r="AA2826" s="141" t="s">
        <v>34</v>
      </c>
      <c r="AB2826" s="141" t="s">
        <v>34</v>
      </c>
      <c r="AC2826" s="139" t="s">
        <v>18047</v>
      </c>
      <c r="AD2826" s="380"/>
      <c r="AE2826" s="139" t="s">
        <v>102</v>
      </c>
      <c r="AF2826" s="139" t="s">
        <v>13074</v>
      </c>
      <c r="AG2826" s="139" t="s">
        <v>102</v>
      </c>
      <c r="AH2826" s="139" t="s">
        <v>1378</v>
      </c>
      <c r="AI2826" s="139" t="s">
        <v>11</v>
      </c>
      <c r="AJ2826" s="139" t="s">
        <v>11</v>
      </c>
      <c r="AK2826" s="139"/>
      <c r="AL2826" s="139"/>
      <c r="AM2826" s="141"/>
      <c r="AN2826" s="141" t="s">
        <v>8</v>
      </c>
      <c r="AO2826" s="139"/>
      <c r="AP2826" s="139" t="s">
        <v>11</v>
      </c>
      <c r="AQ2826" s="139" t="s">
        <v>4165</v>
      </c>
      <c r="AR2826" s="381"/>
      <c r="AS2826" s="139" t="s">
        <v>4075</v>
      </c>
      <c r="AT2826" s="141" t="s">
        <v>1404</v>
      </c>
      <c r="AU2826" s="141"/>
      <c r="AV2826" s="383"/>
      <c r="AW2826" s="385"/>
      <c r="AX2826" s="139" t="s">
        <v>84</v>
      </c>
      <c r="AY2826" t="s">
        <v>18553</v>
      </c>
      <c r="BA2826" s="381"/>
      <c r="BB2826" s="139" t="s">
        <v>1444</v>
      </c>
      <c r="BC2826" s="166"/>
      <c r="BD2826" s="166"/>
      <c r="BE2826" s="166"/>
      <c r="BF2826" s="166"/>
      <c r="BG2826" s="166"/>
      <c r="BH2826" s="308"/>
      <c r="BI2826" s="308"/>
      <c r="BJ2826" s="141" t="s">
        <v>26</v>
      </c>
      <c r="BK2826" s="141" t="s">
        <v>26</v>
      </c>
      <c r="BL2826" s="141"/>
      <c r="BM2826" s="141"/>
      <c r="BN2826" s="139" t="s">
        <v>4075</v>
      </c>
      <c r="BQ2826" s="141"/>
      <c r="BV2826" s="141"/>
      <c r="BX2826" s="141"/>
      <c r="BY2826" s="141"/>
      <c r="BZ2826" s="141"/>
      <c r="CA2826" s="141"/>
      <c r="CB2826" s="141"/>
      <c r="CC2826" s="141"/>
      <c r="CD2826" s="141"/>
      <c r="CE2826" s="141"/>
      <c r="CF2826" s="141"/>
      <c r="CG2826" s="141"/>
    </row>
    <row r="2827" spans="1:85" x14ac:dyDescent="0.35">
      <c r="A2827" s="155" t="s">
        <v>5032</v>
      </c>
      <c r="B2827" s="139" t="s">
        <v>4075</v>
      </c>
      <c r="C2827" s="18">
        <v>44002</v>
      </c>
      <c r="D2827" s="144">
        <v>0.72499999999999998</v>
      </c>
      <c r="E2827" s="141" t="s">
        <v>13261</v>
      </c>
      <c r="F2827" s="141">
        <v>2</v>
      </c>
      <c r="G2827" s="141" t="s">
        <v>2004</v>
      </c>
      <c r="H2827" s="141">
        <v>2020</v>
      </c>
      <c r="I2827" s="18"/>
      <c r="J2827" s="144"/>
      <c r="K2827" s="378"/>
      <c r="L2827" s="139" t="s">
        <v>4075</v>
      </c>
      <c r="M2827" s="141" t="s">
        <v>28</v>
      </c>
      <c r="N2827" s="248"/>
      <c r="O2827" s="141" t="s">
        <v>26</v>
      </c>
      <c r="P2827" s="141" t="s">
        <v>26</v>
      </c>
      <c r="Q2827" s="141" t="s">
        <v>5033</v>
      </c>
      <c r="R2827" s="141"/>
      <c r="S2827" s="141"/>
      <c r="T2827" s="141" t="s">
        <v>14407</v>
      </c>
      <c r="U2827" s="141">
        <v>119192592</v>
      </c>
      <c r="V2827" s="141"/>
      <c r="W2827" s="139" t="s">
        <v>4075</v>
      </c>
      <c r="X2827" s="141" t="s">
        <v>25</v>
      </c>
      <c r="Y2827" s="141" t="s">
        <v>27</v>
      </c>
      <c r="Z2827" s="141"/>
      <c r="AA2827" s="141" t="s">
        <v>34</v>
      </c>
      <c r="AB2827" s="141" t="s">
        <v>34</v>
      </c>
      <c r="AC2827" s="139" t="s">
        <v>18048</v>
      </c>
      <c r="AD2827" s="380"/>
      <c r="AE2827" s="139" t="s">
        <v>102</v>
      </c>
      <c r="AF2827" s="139" t="s">
        <v>13074</v>
      </c>
      <c r="AG2827" s="139" t="s">
        <v>102</v>
      </c>
      <c r="AH2827" s="139" t="s">
        <v>1378</v>
      </c>
      <c r="AI2827" s="139" t="s">
        <v>11</v>
      </c>
      <c r="AJ2827" s="139" t="s">
        <v>11</v>
      </c>
      <c r="AK2827" s="139"/>
      <c r="AL2827" s="139"/>
      <c r="AM2827" s="141"/>
      <c r="AN2827" s="141" t="s">
        <v>8</v>
      </c>
      <c r="AO2827" s="139"/>
      <c r="AP2827" s="139" t="s">
        <v>11</v>
      </c>
      <c r="AQ2827" s="139" t="s">
        <v>4177</v>
      </c>
      <c r="AR2827" s="381"/>
      <c r="AS2827" s="139" t="s">
        <v>4075</v>
      </c>
      <c r="AT2827" s="141" t="s">
        <v>1404</v>
      </c>
      <c r="AU2827" s="141"/>
      <c r="AV2827" s="383"/>
      <c r="AW2827" s="385"/>
      <c r="AX2827" s="139" t="s">
        <v>225</v>
      </c>
      <c r="AY2827" t="s">
        <v>19164</v>
      </c>
      <c r="BA2827" s="381"/>
      <c r="BB2827" s="139" t="s">
        <v>3757</v>
      </c>
      <c r="BC2827" s="166">
        <v>89</v>
      </c>
      <c r="BD2827" s="166">
        <v>0</v>
      </c>
      <c r="BE2827" s="166">
        <v>0</v>
      </c>
      <c r="BF2827" s="166">
        <v>0</v>
      </c>
      <c r="BG2827" s="166">
        <v>0</v>
      </c>
      <c r="BH2827" s="308" t="s">
        <v>13599</v>
      </c>
      <c r="BI2827" s="308"/>
      <c r="BJ2827" s="141" t="s">
        <v>26</v>
      </c>
      <c r="BK2827" s="141" t="s">
        <v>26</v>
      </c>
      <c r="BL2827" s="141"/>
      <c r="BM2827" s="141"/>
      <c r="BN2827" s="139" t="s">
        <v>4075</v>
      </c>
      <c r="BQ2827" s="141"/>
      <c r="BV2827" s="141"/>
      <c r="BX2827" s="141"/>
      <c r="BY2827" s="141"/>
      <c r="BZ2827" s="141"/>
      <c r="CA2827" s="141"/>
      <c r="CB2827" s="141"/>
      <c r="CC2827" s="141"/>
      <c r="CD2827" s="141"/>
      <c r="CE2827" s="141"/>
      <c r="CF2827" s="141"/>
      <c r="CG2827" s="141"/>
    </row>
    <row r="2828" spans="1:85" x14ac:dyDescent="0.35">
      <c r="A2828" s="155" t="s">
        <v>5029</v>
      </c>
      <c r="B2828" s="139" t="s">
        <v>4075</v>
      </c>
      <c r="C2828" s="18">
        <v>44002</v>
      </c>
      <c r="D2828" s="144">
        <v>0.70833333333333337</v>
      </c>
      <c r="E2828" s="141" t="s">
        <v>13261</v>
      </c>
      <c r="F2828" s="141">
        <v>2</v>
      </c>
      <c r="G2828" s="141" t="s">
        <v>2004</v>
      </c>
      <c r="H2828" s="141">
        <v>2020</v>
      </c>
      <c r="I2828" s="18">
        <v>44002</v>
      </c>
      <c r="J2828" s="144">
        <v>0.70694444444444449</v>
      </c>
      <c r="K2828" s="378"/>
      <c r="L2828" s="139" t="s">
        <v>4075</v>
      </c>
      <c r="M2828" s="141" t="s">
        <v>28</v>
      </c>
      <c r="N2828" s="248"/>
      <c r="O2828" s="141" t="s">
        <v>26</v>
      </c>
      <c r="P2828" s="141" t="s">
        <v>26</v>
      </c>
      <c r="Q2828" s="141" t="s">
        <v>5030</v>
      </c>
      <c r="R2828" s="141"/>
      <c r="S2828" s="141"/>
      <c r="T2828" s="141" t="s">
        <v>14087</v>
      </c>
      <c r="U2828" s="141">
        <v>119192594</v>
      </c>
      <c r="V2828" s="141"/>
      <c r="W2828" s="139" t="s">
        <v>4075</v>
      </c>
      <c r="X2828" s="141" t="s">
        <v>25</v>
      </c>
      <c r="Y2828" s="141" t="s">
        <v>27</v>
      </c>
      <c r="Z2828" s="141"/>
      <c r="AA2828" s="141" t="s">
        <v>34</v>
      </c>
      <c r="AB2828" s="141" t="s">
        <v>34</v>
      </c>
      <c r="AC2828" s="139" t="s">
        <v>18049</v>
      </c>
      <c r="AD2828" s="380"/>
      <c r="AE2828" s="139" t="s">
        <v>102</v>
      </c>
      <c r="AF2828" s="139" t="s">
        <v>13071</v>
      </c>
      <c r="AG2828" s="139" t="s">
        <v>102</v>
      </c>
      <c r="AH2828" s="139" t="s">
        <v>1378</v>
      </c>
      <c r="AI2828" s="139" t="s">
        <v>1387</v>
      </c>
      <c r="AJ2828" s="139" t="s">
        <v>1420</v>
      </c>
      <c r="AK2828" s="139"/>
      <c r="AL2828" s="139"/>
      <c r="AM2828" s="141"/>
      <c r="AN2828" s="141" t="s">
        <v>8</v>
      </c>
      <c r="AO2828" s="139"/>
      <c r="AP2828" s="139" t="s">
        <v>1420</v>
      </c>
      <c r="AQ2828" s="139" t="s">
        <v>5031</v>
      </c>
      <c r="AR2828" s="381"/>
      <c r="AS2828" s="139" t="s">
        <v>4075</v>
      </c>
      <c r="AT2828" s="141" t="s">
        <v>1404</v>
      </c>
      <c r="AU2828" s="141"/>
      <c r="AV2828" s="383"/>
      <c r="AW2828" s="385"/>
      <c r="AX2828" s="139" t="s">
        <v>200</v>
      </c>
      <c r="AY2828" t="s">
        <v>19452</v>
      </c>
      <c r="BA2828" s="381"/>
      <c r="BB2828" s="139" t="s">
        <v>17</v>
      </c>
      <c r="BC2828" s="166"/>
      <c r="BD2828" s="166"/>
      <c r="BE2828" s="166"/>
      <c r="BF2828" s="166"/>
      <c r="BG2828" s="166"/>
      <c r="BH2828" s="308"/>
      <c r="BI2828" s="308"/>
      <c r="BJ2828" s="141" t="s">
        <v>26</v>
      </c>
      <c r="BK2828" s="141" t="s">
        <v>26</v>
      </c>
      <c r="BL2828" s="141"/>
      <c r="BM2828" s="141"/>
      <c r="BN2828" s="139" t="s">
        <v>4075</v>
      </c>
      <c r="BQ2828" s="141"/>
      <c r="BV2828" s="141"/>
      <c r="BX2828" s="141"/>
      <c r="BY2828" s="141"/>
      <c r="BZ2828" s="141"/>
      <c r="CA2828" s="141"/>
      <c r="CB2828" s="141"/>
      <c r="CC2828" s="141"/>
      <c r="CD2828" s="141"/>
      <c r="CE2828" s="141"/>
      <c r="CF2828" s="141"/>
      <c r="CG2828" s="141"/>
    </row>
    <row r="2829" spans="1:85" x14ac:dyDescent="0.35">
      <c r="A2829" s="155" t="s">
        <v>5026</v>
      </c>
      <c r="B2829" s="139" t="s">
        <v>4075</v>
      </c>
      <c r="C2829" s="18">
        <v>44002</v>
      </c>
      <c r="D2829" s="144">
        <v>0.48749999999999999</v>
      </c>
      <c r="E2829" s="141" t="s">
        <v>13261</v>
      </c>
      <c r="F2829" s="141">
        <v>2</v>
      </c>
      <c r="G2829" s="141" t="s">
        <v>2004</v>
      </c>
      <c r="H2829" s="141">
        <v>2020</v>
      </c>
      <c r="I2829" s="18">
        <v>44002</v>
      </c>
      <c r="J2829" s="144">
        <v>0.48055555555555557</v>
      </c>
      <c r="K2829" s="378"/>
      <c r="L2829" s="139" t="s">
        <v>4075</v>
      </c>
      <c r="M2829" s="141" t="s">
        <v>28</v>
      </c>
      <c r="N2829" s="248"/>
      <c r="O2829" s="141" t="s">
        <v>26</v>
      </c>
      <c r="P2829" s="141" t="s">
        <v>26</v>
      </c>
      <c r="Q2829" s="141" t="s">
        <v>5027</v>
      </c>
      <c r="R2829" s="141"/>
      <c r="S2829" s="141"/>
      <c r="T2829" s="141" t="s">
        <v>14088</v>
      </c>
      <c r="U2829" s="141"/>
      <c r="V2829" s="141"/>
      <c r="W2829" s="139" t="s">
        <v>4075</v>
      </c>
      <c r="X2829" s="141" t="s">
        <v>25</v>
      </c>
      <c r="Y2829" s="141" t="s">
        <v>27</v>
      </c>
      <c r="Z2829" s="141"/>
      <c r="AA2829" s="141" t="s">
        <v>34</v>
      </c>
      <c r="AB2829" s="141" t="s">
        <v>34</v>
      </c>
      <c r="AC2829" s="139" t="s">
        <v>18047</v>
      </c>
      <c r="AD2829" s="380"/>
      <c r="AE2829" s="139" t="s">
        <v>102</v>
      </c>
      <c r="AF2829" s="139" t="s">
        <v>13071</v>
      </c>
      <c r="AG2829" s="139" t="s">
        <v>102</v>
      </c>
      <c r="AH2829" s="139" t="s">
        <v>1378</v>
      </c>
      <c r="AI2829" s="139" t="s">
        <v>1611</v>
      </c>
      <c r="AJ2829" s="139" t="s">
        <v>11</v>
      </c>
      <c r="AK2829" s="139"/>
      <c r="AL2829" s="139"/>
      <c r="AM2829" s="141"/>
      <c r="AN2829" s="141" t="s">
        <v>8</v>
      </c>
      <c r="AO2829" s="139"/>
      <c r="AP2829" s="139" t="s">
        <v>11</v>
      </c>
      <c r="AQ2829" s="139" t="s">
        <v>5028</v>
      </c>
      <c r="AR2829" s="381"/>
      <c r="AS2829" s="139" t="s">
        <v>4075</v>
      </c>
      <c r="AT2829" s="141" t="s">
        <v>43</v>
      </c>
      <c r="AU2829" s="141">
        <v>420</v>
      </c>
      <c r="AV2829" s="383"/>
      <c r="AW2829" s="385"/>
      <c r="AX2829" s="139" t="s">
        <v>70</v>
      </c>
      <c r="AY2829" t="s">
        <v>18384</v>
      </c>
      <c r="BA2829" s="381"/>
      <c r="BB2829" s="139" t="s">
        <v>17</v>
      </c>
      <c r="BC2829" s="166"/>
      <c r="BD2829" s="166"/>
      <c r="BE2829" s="166"/>
      <c r="BF2829" s="166"/>
      <c r="BG2829" s="166"/>
      <c r="BH2829" s="308"/>
      <c r="BI2829" s="308"/>
      <c r="BJ2829" s="141" t="s">
        <v>26</v>
      </c>
      <c r="BK2829" s="141" t="s">
        <v>26</v>
      </c>
      <c r="BL2829" s="141"/>
      <c r="BM2829" s="141"/>
      <c r="BN2829" s="139" t="s">
        <v>4075</v>
      </c>
      <c r="BQ2829" s="141"/>
      <c r="BV2829" s="141"/>
      <c r="BX2829" s="141"/>
      <c r="BY2829" s="141"/>
      <c r="BZ2829" s="141"/>
      <c r="CA2829" s="141"/>
      <c r="CB2829" s="141"/>
      <c r="CC2829" s="141"/>
      <c r="CD2829" s="141"/>
      <c r="CE2829" s="141"/>
      <c r="CF2829" s="141"/>
      <c r="CG2829" s="141"/>
    </row>
    <row r="2830" spans="1:85" x14ac:dyDescent="0.35">
      <c r="A2830" s="155" t="s">
        <v>5019</v>
      </c>
      <c r="B2830" s="139" t="s">
        <v>4075</v>
      </c>
      <c r="C2830" s="18">
        <v>44003</v>
      </c>
      <c r="D2830" s="144">
        <v>0.89583333333333337</v>
      </c>
      <c r="E2830" s="141" t="s">
        <v>13262</v>
      </c>
      <c r="F2830" s="141">
        <v>2</v>
      </c>
      <c r="G2830" s="141" t="s">
        <v>2004</v>
      </c>
      <c r="H2830" s="141">
        <v>2020</v>
      </c>
      <c r="I2830" s="18"/>
      <c r="J2830" s="144"/>
      <c r="K2830" s="378"/>
      <c r="L2830" s="139" t="s">
        <v>4075</v>
      </c>
      <c r="M2830" s="141" t="s">
        <v>38</v>
      </c>
      <c r="N2830" s="248"/>
      <c r="O2830" s="141" t="s">
        <v>25</v>
      </c>
      <c r="P2830" s="141" t="s">
        <v>26</v>
      </c>
      <c r="Q2830" s="141"/>
      <c r="R2830" s="141"/>
      <c r="S2830" s="141"/>
      <c r="T2830" s="141" t="s">
        <v>14089</v>
      </c>
      <c r="U2830" s="141"/>
      <c r="V2830" s="141" t="s">
        <v>3764</v>
      </c>
      <c r="W2830" s="139" t="s">
        <v>4075</v>
      </c>
      <c r="X2830" s="141" t="s">
        <v>25</v>
      </c>
      <c r="Y2830" s="141" t="s">
        <v>27</v>
      </c>
      <c r="Z2830" s="141"/>
      <c r="AA2830" s="141" t="s">
        <v>34</v>
      </c>
      <c r="AB2830" s="141" t="s">
        <v>34</v>
      </c>
      <c r="AC2830" s="139" t="s">
        <v>18051</v>
      </c>
      <c r="AD2830" s="380"/>
      <c r="AE2830" s="139" t="s">
        <v>102</v>
      </c>
      <c r="AF2830" s="139" t="s">
        <v>13068</v>
      </c>
      <c r="AG2830" s="139" t="s">
        <v>102</v>
      </c>
      <c r="AH2830" s="139" t="s">
        <v>1378</v>
      </c>
      <c r="AI2830" s="139" t="s">
        <v>1398</v>
      </c>
      <c r="AJ2830" s="139" t="s">
        <v>1604</v>
      </c>
      <c r="AK2830" s="139"/>
      <c r="AL2830" s="139"/>
      <c r="AM2830" s="141"/>
      <c r="AN2830" s="141" t="s">
        <v>1422</v>
      </c>
      <c r="AO2830" s="139"/>
      <c r="AP2830" s="139" t="s">
        <v>1604</v>
      </c>
      <c r="AQ2830" s="139" t="s">
        <v>1604</v>
      </c>
      <c r="AR2830" s="381"/>
      <c r="AS2830" s="139" t="s">
        <v>4075</v>
      </c>
      <c r="AT2830" s="141" t="s">
        <v>1404</v>
      </c>
      <c r="AU2830" s="141"/>
      <c r="AV2830" s="383"/>
      <c r="AW2830" s="385"/>
      <c r="AX2830" s="139" t="s">
        <v>209</v>
      </c>
      <c r="AY2830" t="s">
        <v>19453</v>
      </c>
      <c r="BA2830" s="381"/>
      <c r="BB2830" s="139" t="s">
        <v>17</v>
      </c>
      <c r="BC2830" s="166"/>
      <c r="BD2830" s="166"/>
      <c r="BE2830" s="166"/>
      <c r="BF2830" s="166"/>
      <c r="BG2830" s="166"/>
      <c r="BH2830" s="308"/>
      <c r="BI2830" s="308"/>
      <c r="BJ2830" s="141" t="s">
        <v>26</v>
      </c>
      <c r="BK2830" s="141" t="s">
        <v>26</v>
      </c>
      <c r="BL2830" s="141"/>
      <c r="BM2830" s="141"/>
      <c r="BN2830" s="139" t="s">
        <v>4075</v>
      </c>
      <c r="BQ2830" s="141"/>
      <c r="BV2830" s="141"/>
      <c r="BX2830" s="141"/>
      <c r="BY2830" s="141"/>
      <c r="BZ2830" s="141"/>
      <c r="CA2830" s="141"/>
      <c r="CB2830" s="141"/>
      <c r="CC2830" s="141"/>
      <c r="CD2830" s="141"/>
      <c r="CE2830" s="141"/>
      <c r="CF2830" s="141"/>
      <c r="CG2830" s="141"/>
    </row>
    <row r="2831" spans="1:85" x14ac:dyDescent="0.35">
      <c r="A2831" s="155" t="s">
        <v>5016</v>
      </c>
      <c r="B2831" s="139" t="s">
        <v>4075</v>
      </c>
      <c r="C2831" s="18">
        <v>44003</v>
      </c>
      <c r="D2831" s="144">
        <v>0.99236111111111114</v>
      </c>
      <c r="E2831" s="141" t="s">
        <v>13262</v>
      </c>
      <c r="F2831" s="141">
        <v>2</v>
      </c>
      <c r="G2831" s="141" t="s">
        <v>2004</v>
      </c>
      <c r="H2831" s="141">
        <v>2020</v>
      </c>
      <c r="I2831" s="18">
        <v>44003</v>
      </c>
      <c r="J2831" s="144">
        <v>0.96111111111111114</v>
      </c>
      <c r="K2831" s="378"/>
      <c r="L2831" s="139" t="s">
        <v>4075</v>
      </c>
      <c r="M2831" s="141" t="s">
        <v>28</v>
      </c>
      <c r="N2831" s="248"/>
      <c r="O2831" s="141" t="s">
        <v>26</v>
      </c>
      <c r="P2831" s="141" t="s">
        <v>26</v>
      </c>
      <c r="Q2831" s="141" t="s">
        <v>5017</v>
      </c>
      <c r="R2831" s="141" t="s">
        <v>5018</v>
      </c>
      <c r="S2831" s="141"/>
      <c r="T2831" s="141" t="s">
        <v>14090</v>
      </c>
      <c r="U2831" s="141">
        <v>119193369</v>
      </c>
      <c r="V2831" s="141"/>
      <c r="W2831" s="139" t="s">
        <v>4075</v>
      </c>
      <c r="X2831" s="141" t="s">
        <v>25</v>
      </c>
      <c r="Y2831" s="141" t="s">
        <v>27</v>
      </c>
      <c r="Z2831" s="141"/>
      <c r="AA2831" s="141" t="s">
        <v>34</v>
      </c>
      <c r="AB2831" s="141" t="s">
        <v>34</v>
      </c>
      <c r="AC2831" s="139" t="s">
        <v>18047</v>
      </c>
      <c r="AD2831" s="380"/>
      <c r="AE2831" s="139" t="s">
        <v>107</v>
      </c>
      <c r="AF2831" s="139" t="s">
        <v>13076</v>
      </c>
      <c r="AG2831" s="139" t="s">
        <v>4130</v>
      </c>
      <c r="AH2831" s="139" t="s">
        <v>1380</v>
      </c>
      <c r="AI2831" s="139" t="s">
        <v>1518</v>
      </c>
      <c r="AJ2831" s="139"/>
      <c r="AK2831" s="139" t="s">
        <v>1518</v>
      </c>
      <c r="AL2831" s="139" t="s">
        <v>1563</v>
      </c>
      <c r="AM2831" s="141"/>
      <c r="AN2831" s="141" t="s">
        <v>8</v>
      </c>
      <c r="AO2831" s="139"/>
      <c r="AP2831" s="139" t="s">
        <v>1563</v>
      </c>
      <c r="AQ2831" s="139"/>
      <c r="AR2831" s="381"/>
      <c r="AS2831" s="139" t="s">
        <v>4075</v>
      </c>
      <c r="AT2831" s="141" t="s">
        <v>1404</v>
      </c>
      <c r="AU2831" s="141"/>
      <c r="AV2831" s="383"/>
      <c r="AW2831" s="385"/>
      <c r="AX2831" s="139" t="s">
        <v>49</v>
      </c>
      <c r="AY2831" t="s">
        <v>18926</v>
      </c>
      <c r="BA2831" s="381"/>
      <c r="BB2831" s="139" t="s">
        <v>17</v>
      </c>
      <c r="BC2831" s="166"/>
      <c r="BD2831" s="166"/>
      <c r="BE2831" s="166"/>
      <c r="BF2831" s="166"/>
      <c r="BG2831" s="166"/>
      <c r="BH2831" s="308"/>
      <c r="BI2831" s="308"/>
      <c r="BJ2831" s="141" t="s">
        <v>26</v>
      </c>
      <c r="BK2831" s="141" t="s">
        <v>26</v>
      </c>
      <c r="BL2831" s="141"/>
      <c r="BM2831" s="141"/>
      <c r="BN2831" s="139" t="s">
        <v>4075</v>
      </c>
      <c r="BQ2831" s="141"/>
      <c r="BV2831" s="141"/>
      <c r="BX2831" s="141"/>
      <c r="BY2831" s="141"/>
      <c r="BZ2831" s="141"/>
      <c r="CA2831" s="141"/>
      <c r="CB2831" s="141"/>
      <c r="CC2831" s="141"/>
      <c r="CD2831" s="141"/>
      <c r="CE2831" s="141"/>
      <c r="CF2831" s="141"/>
      <c r="CG2831" s="141"/>
    </row>
    <row r="2832" spans="1:85" x14ac:dyDescent="0.35">
      <c r="A2832" s="155" t="s">
        <v>5024</v>
      </c>
      <c r="B2832" s="139" t="s">
        <v>4075</v>
      </c>
      <c r="C2832" s="18">
        <v>44003</v>
      </c>
      <c r="D2832" s="144">
        <v>0.75277777777777777</v>
      </c>
      <c r="E2832" s="141" t="s">
        <v>13262</v>
      </c>
      <c r="F2832" s="141">
        <v>2</v>
      </c>
      <c r="G2832" s="141" t="s">
        <v>2004</v>
      </c>
      <c r="H2832" s="141">
        <v>2020</v>
      </c>
      <c r="I2832" s="18">
        <v>44003</v>
      </c>
      <c r="J2832" s="144">
        <v>0.75208333333333333</v>
      </c>
      <c r="K2832" s="378"/>
      <c r="L2832" s="139" t="s">
        <v>4075</v>
      </c>
      <c r="M2832" s="141" t="s">
        <v>28</v>
      </c>
      <c r="N2832" s="248"/>
      <c r="O2832" s="141" t="s">
        <v>26</v>
      </c>
      <c r="P2832" s="141" t="s">
        <v>26</v>
      </c>
      <c r="Q2832" s="141" t="s">
        <v>5025</v>
      </c>
      <c r="R2832" s="141"/>
      <c r="S2832" s="141"/>
      <c r="T2832" s="141" t="s">
        <v>14092</v>
      </c>
      <c r="U2832" s="141"/>
      <c r="V2832" s="141"/>
      <c r="W2832" s="139" t="s">
        <v>4075</v>
      </c>
      <c r="X2832" s="141" t="s">
        <v>25</v>
      </c>
      <c r="Y2832" s="141" t="s">
        <v>27</v>
      </c>
      <c r="Z2832" s="141"/>
      <c r="AA2832" s="141" t="s">
        <v>34</v>
      </c>
      <c r="AB2832" s="141" t="s">
        <v>34</v>
      </c>
      <c r="AC2832" s="139" t="s">
        <v>18047</v>
      </c>
      <c r="AD2832" s="380"/>
      <c r="AE2832" s="139" t="s">
        <v>102</v>
      </c>
      <c r="AF2832" s="139" t="s">
        <v>13068</v>
      </c>
      <c r="AG2832" s="139" t="s">
        <v>102</v>
      </c>
      <c r="AH2832" s="139" t="s">
        <v>1378</v>
      </c>
      <c r="AI2832" s="139" t="s">
        <v>1398</v>
      </c>
      <c r="AJ2832" s="139" t="s">
        <v>1823</v>
      </c>
      <c r="AK2832" s="139"/>
      <c r="AL2832" s="139"/>
      <c r="AM2832" s="141"/>
      <c r="AN2832" s="141" t="s">
        <v>8</v>
      </c>
      <c r="AO2832" s="139"/>
      <c r="AP2832" s="139" t="s">
        <v>1823</v>
      </c>
      <c r="AQ2832" s="139"/>
      <c r="AR2832" s="381"/>
      <c r="AS2832" s="139" t="s">
        <v>4075</v>
      </c>
      <c r="AT2832" s="141" t="s">
        <v>1404</v>
      </c>
      <c r="AU2832" s="141"/>
      <c r="AV2832" s="383"/>
      <c r="AW2832" s="385"/>
      <c r="AX2832" s="139" t="s">
        <v>175</v>
      </c>
      <c r="AY2832" t="s">
        <v>19454</v>
      </c>
      <c r="BA2832" s="381"/>
      <c r="BB2832" s="139" t="s">
        <v>17</v>
      </c>
      <c r="BC2832" s="166"/>
      <c r="BD2832" s="166"/>
      <c r="BE2832" s="166"/>
      <c r="BF2832" s="166"/>
      <c r="BG2832" s="166"/>
      <c r="BH2832" s="308"/>
      <c r="BI2832" s="308"/>
      <c r="BJ2832" s="141" t="s">
        <v>26</v>
      </c>
      <c r="BK2832" s="141" t="s">
        <v>26</v>
      </c>
      <c r="BL2832" s="141"/>
      <c r="BM2832" s="141"/>
      <c r="BN2832" s="139" t="s">
        <v>4075</v>
      </c>
      <c r="BQ2832" s="141"/>
      <c r="BV2832" s="141"/>
      <c r="BX2832" s="141"/>
      <c r="BY2832" s="141"/>
      <c r="BZ2832" s="141"/>
      <c r="CA2832" s="141"/>
      <c r="CB2832" s="141"/>
      <c r="CC2832" s="141"/>
      <c r="CD2832" s="141"/>
      <c r="CE2832" s="141"/>
      <c r="CF2832" s="141"/>
      <c r="CG2832" s="141"/>
    </row>
    <row r="2833" spans="1:85" x14ac:dyDescent="0.35">
      <c r="A2833" s="155" t="s">
        <v>5020</v>
      </c>
      <c r="B2833" s="139" t="s">
        <v>4075</v>
      </c>
      <c r="C2833" s="18">
        <v>44003</v>
      </c>
      <c r="D2833" s="144">
        <v>0.35972222222222222</v>
      </c>
      <c r="E2833" s="141" t="s">
        <v>13262</v>
      </c>
      <c r="F2833" s="141">
        <v>2</v>
      </c>
      <c r="G2833" s="141" t="s">
        <v>2004</v>
      </c>
      <c r="H2833" s="141">
        <v>2020</v>
      </c>
      <c r="I2833" s="18"/>
      <c r="J2833" s="144"/>
      <c r="K2833" s="378"/>
      <c r="L2833" s="139" t="s">
        <v>4075</v>
      </c>
      <c r="M2833" s="141" t="s">
        <v>28</v>
      </c>
      <c r="N2833" s="248"/>
      <c r="O2833" s="141" t="s">
        <v>26</v>
      </c>
      <c r="P2833" s="141" t="s">
        <v>26</v>
      </c>
      <c r="Q2833" s="141"/>
      <c r="R2833" s="141"/>
      <c r="S2833" s="141"/>
      <c r="T2833" s="141" t="s">
        <v>14091</v>
      </c>
      <c r="U2833" s="141"/>
      <c r="V2833" s="141"/>
      <c r="W2833" s="139" t="s">
        <v>4075</v>
      </c>
      <c r="X2833" s="141" t="s">
        <v>25</v>
      </c>
      <c r="Y2833" s="141" t="s">
        <v>27</v>
      </c>
      <c r="Z2833" s="141"/>
      <c r="AA2833" s="141" t="s">
        <v>34</v>
      </c>
      <c r="AB2833" s="141" t="s">
        <v>34</v>
      </c>
      <c r="AC2833" s="139" t="s">
        <v>18049</v>
      </c>
      <c r="AD2833" s="380"/>
      <c r="AE2833" s="139" t="s">
        <v>1628</v>
      </c>
      <c r="AF2833" s="139" t="s">
        <v>13079</v>
      </c>
      <c r="AG2833" s="139" t="s">
        <v>4502</v>
      </c>
      <c r="AH2833" s="139" t="s">
        <v>1380</v>
      </c>
      <c r="AI2833" s="139" t="s">
        <v>4502</v>
      </c>
      <c r="AJ2833" s="139"/>
      <c r="AK2833" s="139" t="s">
        <v>4502</v>
      </c>
      <c r="AL2833" s="139" t="s">
        <v>46</v>
      </c>
      <c r="AM2833" s="141"/>
      <c r="AN2833" s="141" t="s">
        <v>8</v>
      </c>
      <c r="AO2833" s="139"/>
      <c r="AP2833" s="139" t="s">
        <v>46</v>
      </c>
      <c r="AQ2833" s="139" t="s">
        <v>5021</v>
      </c>
      <c r="AR2833" s="381"/>
      <c r="AS2833" s="139" t="s">
        <v>4075</v>
      </c>
      <c r="AT2833" s="141" t="s">
        <v>1404</v>
      </c>
      <c r="AU2833" s="141"/>
      <c r="AV2833" s="383"/>
      <c r="AW2833" s="385"/>
      <c r="AX2833" s="139" t="s">
        <v>646</v>
      </c>
      <c r="AY2833" t="s">
        <v>19455</v>
      </c>
      <c r="BA2833" s="381"/>
      <c r="BB2833" s="139" t="s">
        <v>1444</v>
      </c>
      <c r="BC2833" s="166"/>
      <c r="BD2833" s="166"/>
      <c r="BE2833" s="166"/>
      <c r="BF2833" s="166"/>
      <c r="BG2833" s="166"/>
      <c r="BH2833" s="308"/>
      <c r="BI2833" s="308"/>
      <c r="BJ2833" s="141" t="s">
        <v>26</v>
      </c>
      <c r="BK2833" s="141" t="s">
        <v>26</v>
      </c>
      <c r="BL2833" s="141"/>
      <c r="BM2833" s="141"/>
      <c r="BN2833" s="139" t="s">
        <v>4075</v>
      </c>
      <c r="BQ2833" s="141"/>
      <c r="BV2833" s="141"/>
      <c r="BX2833" s="141"/>
      <c r="BY2833" s="141"/>
      <c r="BZ2833" s="141"/>
      <c r="CA2833" s="141"/>
      <c r="CB2833" s="141"/>
      <c r="CC2833" s="141"/>
      <c r="CD2833" s="141"/>
      <c r="CE2833" s="141"/>
      <c r="CF2833" s="141"/>
      <c r="CG2833" s="141"/>
    </row>
    <row r="2834" spans="1:85" x14ac:dyDescent="0.35">
      <c r="A2834" s="155" t="s">
        <v>5022</v>
      </c>
      <c r="B2834" s="139" t="s">
        <v>4075</v>
      </c>
      <c r="C2834" s="18">
        <v>44003</v>
      </c>
      <c r="D2834" s="144">
        <v>0.73055555555555551</v>
      </c>
      <c r="E2834" s="141" t="s">
        <v>13262</v>
      </c>
      <c r="F2834" s="141">
        <v>2</v>
      </c>
      <c r="G2834" s="141" t="s">
        <v>2004</v>
      </c>
      <c r="H2834" s="141">
        <v>2020</v>
      </c>
      <c r="I2834" s="18">
        <v>44003</v>
      </c>
      <c r="J2834" s="144">
        <v>0.71111111111111114</v>
      </c>
      <c r="K2834" s="378"/>
      <c r="L2834" s="139" t="s">
        <v>4075</v>
      </c>
      <c r="M2834" s="141" t="s">
        <v>28</v>
      </c>
      <c r="N2834" s="248"/>
      <c r="O2834" s="141" t="s">
        <v>26</v>
      </c>
      <c r="P2834" s="141" t="s">
        <v>26</v>
      </c>
      <c r="Q2834" s="141"/>
      <c r="R2834" s="141" t="s">
        <v>5023</v>
      </c>
      <c r="S2834" s="141"/>
      <c r="T2834" s="141" t="s">
        <v>14435</v>
      </c>
      <c r="U2834" s="141"/>
      <c r="V2834" s="141"/>
      <c r="W2834" s="139" t="s">
        <v>4075</v>
      </c>
      <c r="X2834" s="141" t="s">
        <v>25</v>
      </c>
      <c r="Y2834" s="141" t="s">
        <v>27</v>
      </c>
      <c r="Z2834" s="141"/>
      <c r="AA2834" s="141" t="s">
        <v>34</v>
      </c>
      <c r="AB2834" s="141" t="s">
        <v>34</v>
      </c>
      <c r="AC2834" s="139" t="s">
        <v>18048</v>
      </c>
      <c r="AD2834" s="380"/>
      <c r="AE2834" s="139" t="s">
        <v>103</v>
      </c>
      <c r="AF2834" s="139" t="s">
        <v>13069</v>
      </c>
      <c r="AG2834" s="139" t="s">
        <v>103</v>
      </c>
      <c r="AH2834" s="139" t="s">
        <v>1380</v>
      </c>
      <c r="AI2834" s="139" t="s">
        <v>7399</v>
      </c>
      <c r="AJ2834" s="139"/>
      <c r="AK2834" s="139" t="s">
        <v>7399</v>
      </c>
      <c r="AL2834" s="139" t="s">
        <v>1563</v>
      </c>
      <c r="AM2834" s="141"/>
      <c r="AN2834" s="141" t="s">
        <v>8</v>
      </c>
      <c r="AO2834" s="139"/>
      <c r="AP2834" s="139" t="s">
        <v>1563</v>
      </c>
      <c r="AQ2834" s="139"/>
      <c r="AR2834" s="381"/>
      <c r="AS2834" s="139" t="s">
        <v>4075</v>
      </c>
      <c r="AT2834" s="141" t="s">
        <v>1404</v>
      </c>
      <c r="AU2834" s="141"/>
      <c r="AV2834" s="383"/>
      <c r="AW2834" s="385"/>
      <c r="AX2834" s="139" t="s">
        <v>646</v>
      </c>
      <c r="AY2834" t="s">
        <v>19456</v>
      </c>
      <c r="BA2834" s="381"/>
      <c r="BB2834" s="139" t="s">
        <v>1450</v>
      </c>
      <c r="BC2834" s="166">
        <v>28</v>
      </c>
      <c r="BD2834" s="166">
        <v>0</v>
      </c>
      <c r="BE2834" s="166">
        <v>0</v>
      </c>
      <c r="BF2834" s="166">
        <v>0</v>
      </c>
      <c r="BG2834" s="166">
        <v>0</v>
      </c>
      <c r="BH2834" s="308" t="s">
        <v>13616</v>
      </c>
      <c r="BI2834" s="308"/>
      <c r="BJ2834" s="141" t="s">
        <v>26</v>
      </c>
      <c r="BK2834" s="141" t="s">
        <v>26</v>
      </c>
      <c r="BL2834" s="141"/>
      <c r="BM2834" s="141"/>
      <c r="BN2834" s="139" t="s">
        <v>4075</v>
      </c>
      <c r="BQ2834" s="141"/>
      <c r="BV2834" s="141"/>
      <c r="BX2834" s="141"/>
      <c r="BY2834" s="141"/>
      <c r="BZ2834" s="141"/>
      <c r="CA2834" s="141"/>
      <c r="CB2834" s="141"/>
      <c r="CC2834" s="141"/>
      <c r="CD2834" s="141"/>
      <c r="CE2834" s="141"/>
      <c r="CF2834" s="141"/>
      <c r="CG2834" s="141"/>
    </row>
    <row r="2835" spans="1:85" x14ac:dyDescent="0.35">
      <c r="A2835" s="155" t="s">
        <v>5013</v>
      </c>
      <c r="B2835" s="139" t="s">
        <v>4075</v>
      </c>
      <c r="C2835" s="18">
        <v>44004</v>
      </c>
      <c r="D2835" s="144">
        <v>0.63472222222222219</v>
      </c>
      <c r="E2835" s="141" t="s">
        <v>13262</v>
      </c>
      <c r="F2835" s="141">
        <v>2</v>
      </c>
      <c r="G2835" s="141" t="s">
        <v>2004</v>
      </c>
      <c r="H2835" s="141">
        <v>2020</v>
      </c>
      <c r="I2835" s="18">
        <v>44004</v>
      </c>
      <c r="J2835" s="144">
        <v>0.61597222222222225</v>
      </c>
      <c r="K2835" s="378"/>
      <c r="L2835" s="139" t="s">
        <v>4075</v>
      </c>
      <c r="M2835" s="141" t="s">
        <v>28</v>
      </c>
      <c r="N2835" s="248"/>
      <c r="O2835" s="141" t="s">
        <v>26</v>
      </c>
      <c r="P2835" s="141" t="s">
        <v>26</v>
      </c>
      <c r="Q2835" s="141"/>
      <c r="R2835" s="141" t="s">
        <v>5014</v>
      </c>
      <c r="S2835" s="141"/>
      <c r="T2835" s="141" t="s">
        <v>14093</v>
      </c>
      <c r="U2835" s="141">
        <v>119197131</v>
      </c>
      <c r="V2835" s="141"/>
      <c r="W2835" s="139" t="s">
        <v>4075</v>
      </c>
      <c r="X2835" s="141" t="s">
        <v>25</v>
      </c>
      <c r="Y2835" s="141" t="s">
        <v>27</v>
      </c>
      <c r="Z2835" s="141"/>
      <c r="AA2835" s="141" t="s">
        <v>34</v>
      </c>
      <c r="AB2835" s="141"/>
      <c r="AC2835" s="139" t="s">
        <v>18050</v>
      </c>
      <c r="AD2835" s="380"/>
      <c r="AE2835" s="139" t="s">
        <v>102</v>
      </c>
      <c r="AF2835" s="139" t="s">
        <v>13077</v>
      </c>
      <c r="AG2835" s="139" t="s">
        <v>102</v>
      </c>
      <c r="AH2835" s="139" t="s">
        <v>1378</v>
      </c>
      <c r="AI2835" s="139" t="s">
        <v>1383</v>
      </c>
      <c r="AJ2835" s="139" t="s">
        <v>1408</v>
      </c>
      <c r="AK2835" s="139"/>
      <c r="AL2835" s="139"/>
      <c r="AM2835" s="141"/>
      <c r="AN2835" s="141" t="s">
        <v>8</v>
      </c>
      <c r="AO2835" s="139"/>
      <c r="AP2835" s="139" t="s">
        <v>1408</v>
      </c>
      <c r="AQ2835" s="139" t="s">
        <v>5015</v>
      </c>
      <c r="AR2835" s="381"/>
      <c r="AS2835" s="139" t="s">
        <v>4075</v>
      </c>
      <c r="AT2835" s="141" t="s">
        <v>1404</v>
      </c>
      <c r="AU2835" s="141"/>
      <c r="AV2835" s="383"/>
      <c r="AW2835" s="385"/>
      <c r="AX2835" s="139" t="s">
        <v>54</v>
      </c>
      <c r="AY2835" t="s">
        <v>19457</v>
      </c>
      <c r="BA2835" s="381"/>
      <c r="BB2835" s="139" t="s">
        <v>1466</v>
      </c>
      <c r="BC2835" s="166"/>
      <c r="BD2835" s="166"/>
      <c r="BE2835" s="166"/>
      <c r="BF2835" s="166"/>
      <c r="BG2835" s="166"/>
      <c r="BH2835" s="308"/>
      <c r="BI2835" s="308"/>
      <c r="BJ2835" s="141" t="s">
        <v>26</v>
      </c>
      <c r="BK2835" s="141" t="s">
        <v>26</v>
      </c>
      <c r="BL2835" s="141"/>
      <c r="BM2835" s="141"/>
      <c r="BN2835" s="139" t="s">
        <v>4075</v>
      </c>
      <c r="BQ2835" s="141"/>
      <c r="BV2835" s="141"/>
      <c r="BX2835" s="141"/>
      <c r="BY2835" s="141"/>
      <c r="BZ2835" s="141"/>
      <c r="CA2835" s="141"/>
      <c r="CB2835" s="141"/>
      <c r="CC2835" s="141"/>
      <c r="CD2835" s="141"/>
      <c r="CE2835" s="141"/>
      <c r="CF2835" s="141"/>
      <c r="CG2835" s="141"/>
    </row>
    <row r="2836" spans="1:85" x14ac:dyDescent="0.35">
      <c r="A2836" s="155" t="s">
        <v>5001</v>
      </c>
      <c r="B2836" s="139" t="s">
        <v>4075</v>
      </c>
      <c r="C2836" s="18">
        <v>44004</v>
      </c>
      <c r="D2836" s="144">
        <v>0.58263888888888893</v>
      </c>
      <c r="E2836" s="141" t="s">
        <v>13262</v>
      </c>
      <c r="F2836" s="141">
        <v>2</v>
      </c>
      <c r="G2836" s="141" t="s">
        <v>2004</v>
      </c>
      <c r="H2836" s="141">
        <v>2020</v>
      </c>
      <c r="I2836" s="18">
        <v>44004</v>
      </c>
      <c r="J2836" s="144">
        <v>0.58125000000000004</v>
      </c>
      <c r="K2836" s="378"/>
      <c r="L2836" s="139" t="s">
        <v>4075</v>
      </c>
      <c r="M2836" s="141" t="s">
        <v>28</v>
      </c>
      <c r="N2836" s="248"/>
      <c r="O2836" s="141" t="s">
        <v>26</v>
      </c>
      <c r="P2836" s="141" t="s">
        <v>26</v>
      </c>
      <c r="Q2836" s="141" t="s">
        <v>5002</v>
      </c>
      <c r="R2836" s="141" t="s">
        <v>5003</v>
      </c>
      <c r="S2836" s="141"/>
      <c r="T2836" s="141" t="s">
        <v>14094</v>
      </c>
      <c r="U2836" s="141">
        <v>119197148</v>
      </c>
      <c r="V2836" s="141"/>
      <c r="W2836" s="139" t="s">
        <v>4075</v>
      </c>
      <c r="X2836" s="141" t="s">
        <v>25</v>
      </c>
      <c r="Y2836" s="141" t="s">
        <v>27</v>
      </c>
      <c r="Z2836" s="141"/>
      <c r="AA2836" s="141" t="s">
        <v>34</v>
      </c>
      <c r="AB2836" s="141" t="s">
        <v>34</v>
      </c>
      <c r="AC2836" s="139" t="s">
        <v>18050</v>
      </c>
      <c r="AD2836" s="380"/>
      <c r="AE2836" s="139" t="s">
        <v>107</v>
      </c>
      <c r="AF2836" s="139" t="s">
        <v>13076</v>
      </c>
      <c r="AG2836" s="139" t="s">
        <v>4130</v>
      </c>
      <c r="AH2836" s="139" t="s">
        <v>1380</v>
      </c>
      <c r="AI2836" s="139" t="s">
        <v>1518</v>
      </c>
      <c r="AJ2836" s="139"/>
      <c r="AK2836" s="139" t="s">
        <v>1518</v>
      </c>
      <c r="AL2836" s="139" t="s">
        <v>46</v>
      </c>
      <c r="AM2836" s="141"/>
      <c r="AN2836" s="141" t="s">
        <v>8</v>
      </c>
      <c r="AO2836" s="139"/>
      <c r="AP2836" s="139" t="s">
        <v>46</v>
      </c>
      <c r="AQ2836" s="139" t="s">
        <v>5004</v>
      </c>
      <c r="AR2836" s="381"/>
      <c r="AS2836" s="139" t="s">
        <v>4075</v>
      </c>
      <c r="AT2836" s="141" t="s">
        <v>1404</v>
      </c>
      <c r="AU2836" s="141"/>
      <c r="AV2836" s="383"/>
      <c r="AW2836" s="385"/>
      <c r="AX2836" s="139" t="s">
        <v>75</v>
      </c>
      <c r="AY2836" t="s">
        <v>18861</v>
      </c>
      <c r="BA2836" s="381"/>
      <c r="BB2836" s="139" t="s">
        <v>1444</v>
      </c>
      <c r="BC2836" s="166"/>
      <c r="BD2836" s="166"/>
      <c r="BE2836" s="166"/>
      <c r="BF2836" s="166"/>
      <c r="BG2836" s="166"/>
      <c r="BH2836" s="308"/>
      <c r="BI2836" s="308"/>
      <c r="BJ2836" s="141" t="s">
        <v>26</v>
      </c>
      <c r="BK2836" s="141" t="s">
        <v>26</v>
      </c>
      <c r="BL2836" s="141"/>
      <c r="BM2836" s="141"/>
      <c r="BN2836" s="139" t="s">
        <v>4075</v>
      </c>
      <c r="BQ2836" s="141"/>
      <c r="BV2836" s="141"/>
      <c r="BX2836" s="141"/>
      <c r="BY2836" s="141"/>
      <c r="BZ2836" s="141"/>
      <c r="CA2836" s="141"/>
      <c r="CB2836" s="141"/>
      <c r="CC2836" s="141"/>
      <c r="CD2836" s="141"/>
      <c r="CE2836" s="141"/>
      <c r="CF2836" s="141"/>
      <c r="CG2836" s="141"/>
    </row>
    <row r="2837" spans="1:85" x14ac:dyDescent="0.35">
      <c r="A2837" s="155" t="s">
        <v>5007</v>
      </c>
      <c r="B2837" s="139" t="s">
        <v>4075</v>
      </c>
      <c r="C2837" s="18">
        <v>44004</v>
      </c>
      <c r="D2837" s="144">
        <v>0.93819444444444444</v>
      </c>
      <c r="E2837" s="141" t="s">
        <v>13262</v>
      </c>
      <c r="F2837" s="141">
        <v>2</v>
      </c>
      <c r="G2837" s="141" t="s">
        <v>2004</v>
      </c>
      <c r="H2837" s="141">
        <v>2020</v>
      </c>
      <c r="I2837" s="18">
        <v>44004</v>
      </c>
      <c r="J2837" s="144">
        <v>0.93333333333333335</v>
      </c>
      <c r="K2837" s="378"/>
      <c r="L2837" s="139" t="s">
        <v>4075</v>
      </c>
      <c r="M2837" s="141" t="s">
        <v>28</v>
      </c>
      <c r="N2837" s="248"/>
      <c r="O2837" s="141" t="s">
        <v>26</v>
      </c>
      <c r="P2837" s="141" t="s">
        <v>26</v>
      </c>
      <c r="Q2837" s="141" t="s">
        <v>5008</v>
      </c>
      <c r="R2837" s="141" t="s">
        <v>5009</v>
      </c>
      <c r="S2837" s="141"/>
      <c r="T2837" s="141" t="s">
        <v>14095</v>
      </c>
      <c r="U2837" s="141">
        <v>119198307</v>
      </c>
      <c r="V2837" s="141"/>
      <c r="W2837" s="139" t="s">
        <v>4075</v>
      </c>
      <c r="X2837" s="141" t="s">
        <v>25</v>
      </c>
      <c r="Y2837" s="141" t="s">
        <v>27</v>
      </c>
      <c r="Z2837" s="141"/>
      <c r="AA2837" s="141" t="s">
        <v>34</v>
      </c>
      <c r="AB2837" s="141" t="s">
        <v>34</v>
      </c>
      <c r="AC2837" s="139" t="s">
        <v>18050</v>
      </c>
      <c r="AD2837" s="380"/>
      <c r="AE2837" s="139" t="s">
        <v>4</v>
      </c>
      <c r="AF2837" s="139" t="s">
        <v>13073</v>
      </c>
      <c r="AG2837" s="139" t="s">
        <v>4</v>
      </c>
      <c r="AH2837" s="139" t="s">
        <v>1380</v>
      </c>
      <c r="AI2837" s="139" t="s">
        <v>15678</v>
      </c>
      <c r="AJ2837" s="139"/>
      <c r="AK2837" s="139" t="s">
        <v>15678</v>
      </c>
      <c r="AL2837" s="139" t="s">
        <v>1563</v>
      </c>
      <c r="AM2837" s="141"/>
      <c r="AN2837" s="141" t="s">
        <v>8</v>
      </c>
      <c r="AO2837" s="139"/>
      <c r="AP2837" s="139" t="s">
        <v>1563</v>
      </c>
      <c r="AQ2837" s="139" t="s">
        <v>1563</v>
      </c>
      <c r="AR2837" s="381"/>
      <c r="AS2837" s="139" t="s">
        <v>4075</v>
      </c>
      <c r="AT2837" s="141" t="s">
        <v>43</v>
      </c>
      <c r="AU2837" s="141">
        <v>105</v>
      </c>
      <c r="AV2837" s="383"/>
      <c r="AW2837" s="385"/>
      <c r="AX2837" s="139" t="s">
        <v>53</v>
      </c>
      <c r="AY2837" t="s">
        <v>18744</v>
      </c>
      <c r="BA2837" s="381"/>
      <c r="BB2837" s="139" t="s">
        <v>1446</v>
      </c>
      <c r="BC2837" s="166"/>
      <c r="BD2837" s="166"/>
      <c r="BE2837" s="166"/>
      <c r="BF2837" s="166"/>
      <c r="BG2837" s="166"/>
      <c r="BH2837" s="308"/>
      <c r="BI2837" s="308"/>
      <c r="BJ2837" s="141" t="s">
        <v>26</v>
      </c>
      <c r="BK2837" s="141" t="s">
        <v>26</v>
      </c>
      <c r="BL2837" s="141"/>
      <c r="BM2837" s="141"/>
      <c r="BN2837" s="139" t="s">
        <v>4075</v>
      </c>
      <c r="BQ2837" s="141" t="s">
        <v>16083</v>
      </c>
      <c r="BR2837" s="135" t="s">
        <v>15680</v>
      </c>
      <c r="BT2837" s="135" t="s">
        <v>15347</v>
      </c>
      <c r="BU2837" s="135" t="s">
        <v>15356</v>
      </c>
      <c r="BV2837" s="141" t="s">
        <v>2509</v>
      </c>
      <c r="BW2837" s="135" t="s">
        <v>13274</v>
      </c>
      <c r="BX2837" s="141" t="s">
        <v>15681</v>
      </c>
      <c r="BY2837" s="141" t="s">
        <v>12</v>
      </c>
      <c r="BZ2837" s="141" t="s">
        <v>26</v>
      </c>
      <c r="CA2837" s="141" t="s">
        <v>1848</v>
      </c>
      <c r="CB2837" s="141"/>
      <c r="CC2837" s="141" t="s">
        <v>15686</v>
      </c>
      <c r="CD2837" s="141" t="s">
        <v>15687</v>
      </c>
      <c r="CE2837" s="141" t="s">
        <v>15450</v>
      </c>
      <c r="CF2837" s="141" t="s">
        <v>15451</v>
      </c>
      <c r="CG2837" s="141" t="s">
        <v>4009</v>
      </c>
    </row>
    <row r="2838" spans="1:85" x14ac:dyDescent="0.35">
      <c r="A2838" s="155" t="s">
        <v>5005</v>
      </c>
      <c r="B2838" s="139" t="s">
        <v>4075</v>
      </c>
      <c r="C2838" s="18">
        <v>44004</v>
      </c>
      <c r="D2838" s="144">
        <v>0.88194444444444442</v>
      </c>
      <c r="E2838" s="141" t="s">
        <v>13262</v>
      </c>
      <c r="F2838" s="141">
        <v>2</v>
      </c>
      <c r="G2838" s="141" t="s">
        <v>2004</v>
      </c>
      <c r="H2838" s="141">
        <v>2020</v>
      </c>
      <c r="I2838" s="18">
        <v>44004</v>
      </c>
      <c r="J2838" s="144">
        <v>0.87291666666666667</v>
      </c>
      <c r="K2838" s="378"/>
      <c r="L2838" s="139" t="s">
        <v>4075</v>
      </c>
      <c r="M2838" s="141" t="s">
        <v>28</v>
      </c>
      <c r="N2838" s="248"/>
      <c r="O2838" s="141" t="s">
        <v>26</v>
      </c>
      <c r="P2838" s="141" t="s">
        <v>26</v>
      </c>
      <c r="Q2838" s="141" t="s">
        <v>5006</v>
      </c>
      <c r="R2838" s="141"/>
      <c r="S2838" s="141"/>
      <c r="T2838" s="141" t="s">
        <v>14096</v>
      </c>
      <c r="U2838" s="141"/>
      <c r="V2838" s="141"/>
      <c r="W2838" s="139" t="s">
        <v>4075</v>
      </c>
      <c r="X2838" s="141" t="s">
        <v>25</v>
      </c>
      <c r="Y2838" s="141" t="s">
        <v>27</v>
      </c>
      <c r="Z2838" s="141"/>
      <c r="AA2838" s="141" t="s">
        <v>34</v>
      </c>
      <c r="AB2838" s="141" t="s">
        <v>34</v>
      </c>
      <c r="AC2838" s="139" t="s">
        <v>18049</v>
      </c>
      <c r="AD2838" s="380"/>
      <c r="AE2838" s="139" t="s">
        <v>111</v>
      </c>
      <c r="AF2838" s="139" t="s">
        <v>13068</v>
      </c>
      <c r="AG2838" s="139" t="s">
        <v>102</v>
      </c>
      <c r="AH2838" s="139" t="s">
        <v>1378</v>
      </c>
      <c r="AI2838" s="139" t="s">
        <v>1398</v>
      </c>
      <c r="AJ2838" s="139" t="s">
        <v>1423</v>
      </c>
      <c r="AK2838" s="139"/>
      <c r="AL2838" s="139"/>
      <c r="AM2838" s="141"/>
      <c r="AN2838" s="141" t="s">
        <v>8</v>
      </c>
      <c r="AO2838" s="139"/>
      <c r="AP2838" s="139" t="s">
        <v>1423</v>
      </c>
      <c r="AQ2838" s="139"/>
      <c r="AR2838" s="381"/>
      <c r="AS2838" s="139" t="s">
        <v>4075</v>
      </c>
      <c r="AT2838" s="141" t="s">
        <v>1404</v>
      </c>
      <c r="AU2838" s="141"/>
      <c r="AV2838" s="383"/>
      <c r="AW2838" s="385"/>
      <c r="AX2838" s="139" t="s">
        <v>49</v>
      </c>
      <c r="AY2838" t="s">
        <v>19458</v>
      </c>
      <c r="BA2838" s="381"/>
      <c r="BB2838" s="139" t="s">
        <v>1444</v>
      </c>
      <c r="BC2838" s="166"/>
      <c r="BD2838" s="166"/>
      <c r="BE2838" s="166"/>
      <c r="BF2838" s="166"/>
      <c r="BG2838" s="166"/>
      <c r="BH2838" s="308"/>
      <c r="BI2838" s="308"/>
      <c r="BJ2838" s="141" t="s">
        <v>26</v>
      </c>
      <c r="BK2838" s="141" t="s">
        <v>26</v>
      </c>
      <c r="BL2838" s="141"/>
      <c r="BM2838" s="141"/>
      <c r="BN2838" s="139" t="s">
        <v>4075</v>
      </c>
      <c r="BQ2838" s="141"/>
      <c r="BV2838" s="141"/>
      <c r="BX2838" s="141"/>
      <c r="BY2838" s="141"/>
      <c r="BZ2838" s="141"/>
      <c r="CA2838" s="141"/>
      <c r="CB2838" s="141"/>
      <c r="CC2838" s="141"/>
      <c r="CD2838" s="141"/>
      <c r="CE2838" s="141"/>
      <c r="CF2838" s="141"/>
      <c r="CG2838" s="141"/>
    </row>
    <row r="2839" spans="1:85" x14ac:dyDescent="0.35">
      <c r="A2839" s="155" t="s">
        <v>5010</v>
      </c>
      <c r="B2839" s="139" t="s">
        <v>4075</v>
      </c>
      <c r="C2839" s="18">
        <v>44004</v>
      </c>
      <c r="D2839" s="144">
        <v>0.29791666666666666</v>
      </c>
      <c r="E2839" s="141" t="s">
        <v>13262</v>
      </c>
      <c r="F2839" s="141">
        <v>2</v>
      </c>
      <c r="G2839" s="141" t="s">
        <v>2004</v>
      </c>
      <c r="H2839" s="141">
        <v>2020</v>
      </c>
      <c r="I2839" s="18">
        <v>44004</v>
      </c>
      <c r="J2839" s="144">
        <v>0.29652777777777778</v>
      </c>
      <c r="K2839" s="378"/>
      <c r="L2839" s="139" t="s">
        <v>4075</v>
      </c>
      <c r="M2839" s="141" t="s">
        <v>28</v>
      </c>
      <c r="N2839" s="248"/>
      <c r="O2839" s="141" t="s">
        <v>26</v>
      </c>
      <c r="P2839" s="141" t="s">
        <v>26</v>
      </c>
      <c r="Q2839" s="141" t="s">
        <v>13061</v>
      </c>
      <c r="R2839" s="141" t="s">
        <v>5011</v>
      </c>
      <c r="S2839" s="141"/>
      <c r="T2839" s="141" t="s">
        <v>14097</v>
      </c>
      <c r="U2839" s="141">
        <v>119195156</v>
      </c>
      <c r="V2839" s="141"/>
      <c r="W2839" s="139" t="s">
        <v>4075</v>
      </c>
      <c r="X2839" s="141" t="s">
        <v>25</v>
      </c>
      <c r="Y2839" s="141" t="s">
        <v>27</v>
      </c>
      <c r="Z2839" s="141"/>
      <c r="AA2839" s="141" t="s">
        <v>34</v>
      </c>
      <c r="AB2839" s="141" t="s">
        <v>34</v>
      </c>
      <c r="AC2839" s="139" t="s">
        <v>18050</v>
      </c>
      <c r="AD2839" s="380"/>
      <c r="AE2839" s="139" t="s">
        <v>107</v>
      </c>
      <c r="AF2839" s="139" t="s">
        <v>13076</v>
      </c>
      <c r="AG2839" s="139" t="s">
        <v>4130</v>
      </c>
      <c r="AH2839" s="139" t="s">
        <v>1380</v>
      </c>
      <c r="AI2839" s="139" t="s">
        <v>1518</v>
      </c>
      <c r="AJ2839" s="139"/>
      <c r="AK2839" s="139" t="s">
        <v>1518</v>
      </c>
      <c r="AL2839" s="139" t="s">
        <v>1563</v>
      </c>
      <c r="AM2839" s="141"/>
      <c r="AN2839" s="141" t="s">
        <v>8</v>
      </c>
      <c r="AO2839" s="139"/>
      <c r="AP2839" s="139" t="s">
        <v>1563</v>
      </c>
      <c r="AQ2839" s="139" t="s">
        <v>5012</v>
      </c>
      <c r="AR2839" s="381"/>
      <c r="AS2839" s="139" t="s">
        <v>4075</v>
      </c>
      <c r="AT2839" s="141" t="s">
        <v>1404</v>
      </c>
      <c r="AU2839" s="141"/>
      <c r="AV2839" s="383"/>
      <c r="AW2839" s="385"/>
      <c r="AX2839" s="139" t="s">
        <v>769</v>
      </c>
      <c r="AY2839" t="s">
        <v>18550</v>
      </c>
      <c r="BA2839" s="381"/>
      <c r="BB2839" s="139" t="s">
        <v>1450</v>
      </c>
      <c r="BC2839" s="166">
        <v>3</v>
      </c>
      <c r="BD2839" s="166"/>
      <c r="BE2839" s="166"/>
      <c r="BF2839" s="166"/>
      <c r="BG2839" s="166"/>
      <c r="BH2839" s="308"/>
      <c r="BI2839" s="308"/>
      <c r="BJ2839" s="141" t="s">
        <v>26</v>
      </c>
      <c r="BK2839" s="141" t="s">
        <v>26</v>
      </c>
      <c r="BL2839" s="141"/>
      <c r="BM2839" s="141"/>
      <c r="BN2839" s="139" t="s">
        <v>4075</v>
      </c>
      <c r="BQ2839" s="141"/>
      <c r="BV2839" s="141"/>
      <c r="BX2839" s="141"/>
      <c r="BY2839" s="141"/>
      <c r="BZ2839" s="141"/>
      <c r="CA2839" s="141"/>
      <c r="CB2839" s="141"/>
      <c r="CC2839" s="141"/>
      <c r="CD2839" s="141"/>
      <c r="CE2839" s="141"/>
      <c r="CF2839" s="141"/>
      <c r="CG2839" s="141"/>
    </row>
    <row r="2840" spans="1:85" x14ac:dyDescent="0.35">
      <c r="A2840" s="155" t="s">
        <v>13913</v>
      </c>
      <c r="B2840" s="139" t="s">
        <v>4075</v>
      </c>
      <c r="C2840" s="18">
        <v>44004</v>
      </c>
      <c r="D2840" s="144">
        <v>0.26458333333333334</v>
      </c>
      <c r="E2840" s="141" t="s">
        <v>13262</v>
      </c>
      <c r="F2840" s="141">
        <v>2</v>
      </c>
      <c r="G2840" s="141" t="s">
        <v>2004</v>
      </c>
      <c r="H2840" s="141">
        <v>2020</v>
      </c>
      <c r="I2840" s="18"/>
      <c r="J2840" s="144"/>
      <c r="K2840" s="378"/>
      <c r="L2840" s="139" t="s">
        <v>4075</v>
      </c>
      <c r="M2840" s="141" t="s">
        <v>28</v>
      </c>
      <c r="N2840" s="248"/>
      <c r="O2840" s="141" t="s">
        <v>25</v>
      </c>
      <c r="P2840" s="141" t="s">
        <v>26</v>
      </c>
      <c r="Q2840" s="141"/>
      <c r="R2840" s="141"/>
      <c r="S2840" s="141"/>
      <c r="T2840" s="141" t="s">
        <v>14098</v>
      </c>
      <c r="U2840" s="141"/>
      <c r="V2840" s="141"/>
      <c r="W2840" s="139" t="s">
        <v>4075</v>
      </c>
      <c r="X2840" s="141" t="s">
        <v>6</v>
      </c>
      <c r="Y2840" s="141" t="s">
        <v>27</v>
      </c>
      <c r="Z2840" s="141"/>
      <c r="AA2840" s="141" t="s">
        <v>34</v>
      </c>
      <c r="AB2840" s="141"/>
      <c r="AC2840" s="139" t="s">
        <v>6</v>
      </c>
      <c r="AD2840" s="380"/>
      <c r="AE2840" s="139" t="s">
        <v>1628</v>
      </c>
      <c r="AF2840" s="139" t="s">
        <v>13079</v>
      </c>
      <c r="AG2840" s="139" t="s">
        <v>4502</v>
      </c>
      <c r="AH2840" s="139" t="s">
        <v>1380</v>
      </c>
      <c r="AI2840" s="139" t="s">
        <v>4502</v>
      </c>
      <c r="AJ2840" s="139"/>
      <c r="AK2840" s="139" t="s">
        <v>4502</v>
      </c>
      <c r="AL2840" s="139" t="s">
        <v>1408</v>
      </c>
      <c r="AM2840" s="141"/>
      <c r="AN2840" s="141" t="s">
        <v>8</v>
      </c>
      <c r="AO2840" s="139"/>
      <c r="AP2840" s="139" t="s">
        <v>1408</v>
      </c>
      <c r="AQ2840" s="139"/>
      <c r="AR2840" s="381"/>
      <c r="AS2840" s="139" t="s">
        <v>4075</v>
      </c>
      <c r="AT2840" s="141" t="s">
        <v>1404</v>
      </c>
      <c r="AU2840" s="141"/>
      <c r="AV2840" s="383"/>
      <c r="AW2840" s="385"/>
      <c r="AX2840" s="139" t="s">
        <v>49</v>
      </c>
      <c r="AY2840" t="s">
        <v>19386</v>
      </c>
      <c r="BA2840" s="381"/>
      <c r="BB2840" s="139" t="s">
        <v>1444</v>
      </c>
      <c r="BC2840" s="166"/>
      <c r="BD2840" s="166"/>
      <c r="BE2840" s="166"/>
      <c r="BF2840" s="166"/>
      <c r="BG2840" s="166"/>
      <c r="BH2840" s="308"/>
      <c r="BI2840" s="308"/>
      <c r="BJ2840" s="141" t="s">
        <v>26</v>
      </c>
      <c r="BK2840" s="141" t="s">
        <v>26</v>
      </c>
      <c r="BL2840" s="141"/>
      <c r="BM2840" s="141"/>
      <c r="BN2840" s="139" t="s">
        <v>4075</v>
      </c>
      <c r="BQ2840" s="141"/>
      <c r="BV2840" s="141"/>
      <c r="BX2840" s="141"/>
      <c r="BY2840" s="141"/>
      <c r="BZ2840" s="141"/>
      <c r="CA2840" s="141"/>
      <c r="CB2840" s="141"/>
      <c r="CC2840" s="141"/>
      <c r="CD2840" s="141"/>
      <c r="CE2840" s="141"/>
      <c r="CF2840" s="141"/>
      <c r="CG2840" s="141"/>
    </row>
    <row r="2841" spans="1:85" x14ac:dyDescent="0.35">
      <c r="A2841" s="155" t="s">
        <v>4999</v>
      </c>
      <c r="B2841" s="139" t="s">
        <v>4075</v>
      </c>
      <c r="C2841" s="18">
        <v>44004</v>
      </c>
      <c r="D2841" s="144">
        <v>0.56041666666666667</v>
      </c>
      <c r="E2841" s="141" t="s">
        <v>13262</v>
      </c>
      <c r="F2841" s="141">
        <v>2</v>
      </c>
      <c r="G2841" s="141" t="s">
        <v>2004</v>
      </c>
      <c r="H2841" s="141">
        <v>2020</v>
      </c>
      <c r="I2841" s="18">
        <v>44004</v>
      </c>
      <c r="J2841" s="144">
        <v>0.55763888888888891</v>
      </c>
      <c r="K2841" s="378"/>
      <c r="L2841" s="139" t="s">
        <v>4075</v>
      </c>
      <c r="M2841" s="141" t="s">
        <v>28</v>
      </c>
      <c r="N2841" s="248"/>
      <c r="O2841" s="141" t="s">
        <v>25</v>
      </c>
      <c r="P2841" s="141" t="s">
        <v>26</v>
      </c>
      <c r="Q2841" s="141" t="s">
        <v>5000</v>
      </c>
      <c r="R2841" s="141"/>
      <c r="S2841" s="141"/>
      <c r="T2841" s="141" t="s">
        <v>14099</v>
      </c>
      <c r="U2841" s="141">
        <v>119196834</v>
      </c>
      <c r="V2841" s="141"/>
      <c r="W2841" s="139" t="s">
        <v>4075</v>
      </c>
      <c r="X2841" s="141" t="s">
        <v>25</v>
      </c>
      <c r="Y2841" s="141" t="s">
        <v>27</v>
      </c>
      <c r="Z2841" s="141"/>
      <c r="AA2841" s="141" t="s">
        <v>34</v>
      </c>
      <c r="AB2841" s="141"/>
      <c r="AC2841" s="139" t="s">
        <v>18050</v>
      </c>
      <c r="AD2841" s="380"/>
      <c r="AE2841" s="139" t="s">
        <v>107</v>
      </c>
      <c r="AF2841" s="139" t="s">
        <v>13076</v>
      </c>
      <c r="AG2841" s="139" t="s">
        <v>4130</v>
      </c>
      <c r="AH2841" s="139" t="s">
        <v>1380</v>
      </c>
      <c r="AI2841" s="139" t="s">
        <v>1518</v>
      </c>
      <c r="AJ2841" s="139"/>
      <c r="AK2841" s="139" t="s">
        <v>1518</v>
      </c>
      <c r="AL2841" s="139" t="s">
        <v>1603</v>
      </c>
      <c r="AM2841" s="141"/>
      <c r="AN2841" s="141" t="s">
        <v>8</v>
      </c>
      <c r="AO2841" s="139"/>
      <c r="AP2841" s="139" t="s">
        <v>1603</v>
      </c>
      <c r="AQ2841" s="139"/>
      <c r="AR2841" s="381"/>
      <c r="AS2841" s="139" t="s">
        <v>4075</v>
      </c>
      <c r="AT2841" s="141" t="s">
        <v>1404</v>
      </c>
      <c r="AU2841" s="141"/>
      <c r="AV2841" s="383"/>
      <c r="AW2841" s="385"/>
      <c r="AX2841" s="139" t="s">
        <v>82</v>
      </c>
      <c r="AY2841" t="s">
        <v>18357</v>
      </c>
      <c r="BA2841" s="381"/>
      <c r="BB2841" s="139" t="s">
        <v>17</v>
      </c>
      <c r="BC2841" s="166"/>
      <c r="BD2841" s="166"/>
      <c r="BE2841" s="166"/>
      <c r="BF2841" s="166"/>
      <c r="BG2841" s="166"/>
      <c r="BH2841" s="308"/>
      <c r="BI2841" s="308"/>
      <c r="BJ2841" s="141" t="s">
        <v>26</v>
      </c>
      <c r="BK2841" s="141" t="s">
        <v>26</v>
      </c>
      <c r="BL2841" s="141"/>
      <c r="BM2841" s="141"/>
      <c r="BN2841" s="139" t="s">
        <v>4075</v>
      </c>
      <c r="BQ2841" s="141"/>
      <c r="BV2841" s="141"/>
      <c r="BX2841" s="141"/>
      <c r="BY2841" s="141"/>
      <c r="BZ2841" s="141"/>
      <c r="CA2841" s="141"/>
      <c r="CB2841" s="141"/>
      <c r="CC2841" s="141"/>
      <c r="CD2841" s="141"/>
      <c r="CE2841" s="141"/>
      <c r="CF2841" s="141"/>
      <c r="CG2841" s="141"/>
    </row>
    <row r="2842" spans="1:85" x14ac:dyDescent="0.35">
      <c r="A2842" s="155" t="s">
        <v>13057</v>
      </c>
      <c r="B2842" s="139" t="s">
        <v>4075</v>
      </c>
      <c r="C2842" s="18">
        <v>44004</v>
      </c>
      <c r="D2842" s="144">
        <v>0.52708333333333335</v>
      </c>
      <c r="E2842" s="141" t="s">
        <v>13262</v>
      </c>
      <c r="F2842" s="141">
        <v>2</v>
      </c>
      <c r="G2842" s="141" t="s">
        <v>2004</v>
      </c>
      <c r="H2842" s="141">
        <v>2020</v>
      </c>
      <c r="I2842" s="18">
        <v>44004</v>
      </c>
      <c r="J2842" s="144">
        <v>0.52222222222222225</v>
      </c>
      <c r="K2842" s="378"/>
      <c r="L2842" s="139" t="s">
        <v>4075</v>
      </c>
      <c r="M2842" s="141" t="s">
        <v>28</v>
      </c>
      <c r="N2842" s="248"/>
      <c r="O2842" s="141" t="s">
        <v>26</v>
      </c>
      <c r="P2842" s="141" t="s">
        <v>26</v>
      </c>
      <c r="Q2842" s="141"/>
      <c r="R2842" s="141" t="s">
        <v>13058</v>
      </c>
      <c r="S2842" s="141"/>
      <c r="T2842" s="141" t="s">
        <v>14100</v>
      </c>
      <c r="U2842" s="141">
        <v>119196855</v>
      </c>
      <c r="V2842" s="141" t="s">
        <v>13059</v>
      </c>
      <c r="W2842" s="139" t="s">
        <v>4075</v>
      </c>
      <c r="X2842" s="141" t="s">
        <v>25</v>
      </c>
      <c r="Y2842" s="141" t="s">
        <v>27</v>
      </c>
      <c r="Z2842" s="141"/>
      <c r="AA2842" s="141" t="s">
        <v>34</v>
      </c>
      <c r="AB2842" s="141" t="s">
        <v>34</v>
      </c>
      <c r="AC2842" s="139" t="s">
        <v>18047</v>
      </c>
      <c r="AD2842" s="380"/>
      <c r="AE2842" s="139" t="s">
        <v>4</v>
      </c>
      <c r="AF2842" s="139" t="s">
        <v>13073</v>
      </c>
      <c r="AG2842" s="139" t="s">
        <v>4</v>
      </c>
      <c r="AH2842" s="139" t="s">
        <v>1380</v>
      </c>
      <c r="AI2842" s="139" t="s">
        <v>15678</v>
      </c>
      <c r="AJ2842" s="139"/>
      <c r="AK2842" s="139" t="s">
        <v>15678</v>
      </c>
      <c r="AL2842" s="139" t="s">
        <v>1823</v>
      </c>
      <c r="AM2842" s="141"/>
      <c r="AN2842" s="141" t="s">
        <v>8</v>
      </c>
      <c r="AO2842" s="139"/>
      <c r="AP2842" s="139" t="s">
        <v>1823</v>
      </c>
      <c r="AQ2842" s="139" t="s">
        <v>13060</v>
      </c>
      <c r="AR2842" s="381"/>
      <c r="AS2842" s="139" t="s">
        <v>4075</v>
      </c>
      <c r="AT2842" s="141" t="s">
        <v>1404</v>
      </c>
      <c r="AU2842" s="141"/>
      <c r="AV2842" s="383"/>
      <c r="AW2842" s="385"/>
      <c r="AX2842" s="139" t="s">
        <v>143</v>
      </c>
      <c r="AY2842" t="s">
        <v>19459</v>
      </c>
      <c r="BA2842" s="381"/>
      <c r="BB2842" s="139" t="s">
        <v>1450</v>
      </c>
      <c r="BC2842" s="166"/>
      <c r="BD2842" s="166"/>
      <c r="BE2842" s="166"/>
      <c r="BF2842" s="166"/>
      <c r="BG2842" s="166"/>
      <c r="BH2842" s="308"/>
      <c r="BI2842" s="308"/>
      <c r="BJ2842" s="141" t="s">
        <v>26</v>
      </c>
      <c r="BK2842" s="141" t="s">
        <v>26</v>
      </c>
      <c r="BL2842" s="141"/>
      <c r="BM2842" s="141"/>
      <c r="BN2842" s="139" t="s">
        <v>4075</v>
      </c>
      <c r="BQ2842" s="141"/>
      <c r="BV2842" s="141"/>
      <c r="BX2842" s="141"/>
      <c r="BY2842" s="141"/>
      <c r="BZ2842" s="141"/>
      <c r="CA2842" s="141"/>
      <c r="CB2842" s="141"/>
      <c r="CC2842" s="141"/>
      <c r="CD2842" s="141"/>
      <c r="CE2842" s="141"/>
      <c r="CF2842" s="141"/>
      <c r="CG2842" s="141"/>
    </row>
    <row r="2843" spans="1:85" x14ac:dyDescent="0.35">
      <c r="A2843" s="155" t="s">
        <v>4995</v>
      </c>
      <c r="B2843" s="139" t="s">
        <v>4075</v>
      </c>
      <c r="C2843" s="18">
        <v>44005</v>
      </c>
      <c r="D2843" s="144">
        <v>0.86597222222222225</v>
      </c>
      <c r="E2843" s="141" t="s">
        <v>13262</v>
      </c>
      <c r="F2843" s="141">
        <v>2</v>
      </c>
      <c r="G2843" s="141" t="s">
        <v>2004</v>
      </c>
      <c r="H2843" s="141">
        <v>2020</v>
      </c>
      <c r="I2843" s="18">
        <v>44005</v>
      </c>
      <c r="J2843" s="144">
        <v>0.85624999999999996</v>
      </c>
      <c r="K2843" s="378"/>
      <c r="L2843" s="139" t="s">
        <v>4075</v>
      </c>
      <c r="M2843" s="141" t="s">
        <v>28</v>
      </c>
      <c r="N2843" s="248"/>
      <c r="O2843" s="141" t="s">
        <v>26</v>
      </c>
      <c r="P2843" s="141" t="s">
        <v>26</v>
      </c>
      <c r="Q2843" s="141" t="s">
        <v>4996</v>
      </c>
      <c r="R2843" s="141"/>
      <c r="S2843" s="141"/>
      <c r="T2843" s="141" t="s">
        <v>14101</v>
      </c>
      <c r="U2843" s="141"/>
      <c r="V2843" s="141"/>
      <c r="W2843" s="139" t="s">
        <v>4075</v>
      </c>
      <c r="X2843" s="141" t="s">
        <v>25</v>
      </c>
      <c r="Y2843" s="141" t="s">
        <v>27</v>
      </c>
      <c r="Z2843" s="141"/>
      <c r="AA2843" s="141" t="s">
        <v>34</v>
      </c>
      <c r="AB2843" s="141" t="s">
        <v>34</v>
      </c>
      <c r="AC2843" s="139" t="s">
        <v>18047</v>
      </c>
      <c r="AD2843" s="380"/>
      <c r="AE2843" s="139" t="s">
        <v>102</v>
      </c>
      <c r="AF2843" s="139" t="s">
        <v>13074</v>
      </c>
      <c r="AG2843" s="139" t="s">
        <v>102</v>
      </c>
      <c r="AH2843" s="139" t="s">
        <v>1378</v>
      </c>
      <c r="AI2843" s="139" t="s">
        <v>11</v>
      </c>
      <c r="AJ2843" s="139" t="s">
        <v>11</v>
      </c>
      <c r="AK2843" s="139"/>
      <c r="AL2843" s="139"/>
      <c r="AM2843" s="141"/>
      <c r="AN2843" s="141" t="s">
        <v>8</v>
      </c>
      <c r="AO2843" s="139"/>
      <c r="AP2843" s="139" t="s">
        <v>11</v>
      </c>
      <c r="AQ2843" s="139"/>
      <c r="AR2843" s="381"/>
      <c r="AS2843" s="139" t="s">
        <v>4075</v>
      </c>
      <c r="AT2843" s="141" t="s">
        <v>43</v>
      </c>
      <c r="AU2843" s="141">
        <v>424</v>
      </c>
      <c r="AV2843" s="383"/>
      <c r="AW2843" s="385"/>
      <c r="AX2843" s="139" t="s">
        <v>45</v>
      </c>
      <c r="AY2843" t="s">
        <v>19368</v>
      </c>
      <c r="BA2843" s="381"/>
      <c r="BB2843" s="139" t="s">
        <v>1450</v>
      </c>
      <c r="BC2843" s="166"/>
      <c r="BD2843" s="166"/>
      <c r="BE2843" s="166"/>
      <c r="BF2843" s="166"/>
      <c r="BG2843" s="166"/>
      <c r="BH2843" s="308"/>
      <c r="BI2843" s="308"/>
      <c r="BJ2843" s="141" t="s">
        <v>26</v>
      </c>
      <c r="BK2843" s="141" t="s">
        <v>26</v>
      </c>
      <c r="BL2843" s="141"/>
      <c r="BM2843" s="141"/>
      <c r="BN2843" s="139" t="s">
        <v>4075</v>
      </c>
      <c r="BQ2843" s="141"/>
      <c r="BV2843" s="141"/>
      <c r="BX2843" s="141"/>
      <c r="BY2843" s="141"/>
      <c r="BZ2843" s="141"/>
      <c r="CA2843" s="141"/>
      <c r="CB2843" s="141"/>
      <c r="CC2843" s="141"/>
      <c r="CD2843" s="141"/>
      <c r="CE2843" s="141"/>
      <c r="CF2843" s="141"/>
      <c r="CG2843" s="141"/>
    </row>
    <row r="2844" spans="1:85" x14ac:dyDescent="0.35">
      <c r="A2844" s="155" t="s">
        <v>4987</v>
      </c>
      <c r="B2844" s="139" t="s">
        <v>4075</v>
      </c>
      <c r="C2844" s="18">
        <v>44005</v>
      </c>
      <c r="D2844" s="144">
        <v>0.8666666666666667</v>
      </c>
      <c r="E2844" s="141" t="s">
        <v>13262</v>
      </c>
      <c r="F2844" s="141">
        <v>2</v>
      </c>
      <c r="G2844" s="141" t="s">
        <v>2004</v>
      </c>
      <c r="H2844" s="141">
        <v>2020</v>
      </c>
      <c r="I2844" s="18"/>
      <c r="J2844" s="144"/>
      <c r="K2844" s="378"/>
      <c r="L2844" s="139" t="s">
        <v>4075</v>
      </c>
      <c r="M2844" s="141" t="s">
        <v>28</v>
      </c>
      <c r="N2844" s="248"/>
      <c r="O2844" s="141" t="s">
        <v>26</v>
      </c>
      <c r="P2844" s="141" t="s">
        <v>26</v>
      </c>
      <c r="Q2844" s="141" t="s">
        <v>4988</v>
      </c>
      <c r="R2844" s="141"/>
      <c r="S2844" s="141"/>
      <c r="T2844" s="141" t="s">
        <v>14102</v>
      </c>
      <c r="U2844" s="141"/>
      <c r="V2844" s="141"/>
      <c r="W2844" s="139" t="s">
        <v>4075</v>
      </c>
      <c r="X2844" s="141" t="s">
        <v>25</v>
      </c>
      <c r="Y2844" s="141" t="s">
        <v>27</v>
      </c>
      <c r="Z2844" s="141"/>
      <c r="AA2844" s="141" t="s">
        <v>34</v>
      </c>
      <c r="AB2844" s="141" t="s">
        <v>34</v>
      </c>
      <c r="AC2844" s="139" t="s">
        <v>18049</v>
      </c>
      <c r="AD2844" s="380"/>
      <c r="AE2844" s="139" t="s">
        <v>4</v>
      </c>
      <c r="AF2844" s="139" t="s">
        <v>13073</v>
      </c>
      <c r="AG2844" s="139" t="s">
        <v>4</v>
      </c>
      <c r="AH2844" s="139" t="s">
        <v>1380</v>
      </c>
      <c r="AI2844" s="139" t="s">
        <v>15678</v>
      </c>
      <c r="AJ2844" s="139"/>
      <c r="AK2844" s="139" t="s">
        <v>15678</v>
      </c>
      <c r="AL2844" s="139" t="s">
        <v>1823</v>
      </c>
      <c r="AM2844" s="141"/>
      <c r="AN2844" s="141" t="s">
        <v>8</v>
      </c>
      <c r="AO2844" s="139"/>
      <c r="AP2844" s="139" t="s">
        <v>1823</v>
      </c>
      <c r="AQ2844" s="139"/>
      <c r="AR2844" s="381"/>
      <c r="AS2844" s="139" t="s">
        <v>4075</v>
      </c>
      <c r="AT2844" s="141" t="s">
        <v>43</v>
      </c>
      <c r="AU2844" s="141">
        <v>300</v>
      </c>
      <c r="AV2844" s="383"/>
      <c r="AW2844" s="385"/>
      <c r="AX2844" s="139" t="s">
        <v>65</v>
      </c>
      <c r="AY2844" t="s">
        <v>18489</v>
      </c>
      <c r="BA2844" s="381"/>
      <c r="BB2844" s="139" t="s">
        <v>1451</v>
      </c>
      <c r="BC2844" s="166"/>
      <c r="BD2844" s="166"/>
      <c r="BE2844" s="166"/>
      <c r="BF2844" s="166"/>
      <c r="BG2844" s="166"/>
      <c r="BH2844" s="308"/>
      <c r="BI2844" s="308"/>
      <c r="BJ2844" s="141" t="s">
        <v>26</v>
      </c>
      <c r="BK2844" s="141" t="s">
        <v>26</v>
      </c>
      <c r="BL2844" s="141"/>
      <c r="BM2844" s="141"/>
      <c r="BN2844" s="139" t="s">
        <v>4075</v>
      </c>
      <c r="BQ2844" s="141"/>
      <c r="BR2844" s="135" t="s">
        <v>15685</v>
      </c>
      <c r="BV2844" s="141"/>
      <c r="BX2844" s="141"/>
      <c r="BY2844" s="141"/>
      <c r="BZ2844" s="141"/>
      <c r="CA2844" s="141"/>
      <c r="CB2844" s="141"/>
      <c r="CC2844" s="141"/>
      <c r="CD2844" s="141"/>
      <c r="CE2844" s="141"/>
      <c r="CF2844" s="141"/>
      <c r="CG2844" s="141"/>
    </row>
    <row r="2845" spans="1:85" x14ac:dyDescent="0.35">
      <c r="A2845" s="155" t="s">
        <v>4992</v>
      </c>
      <c r="B2845" s="139" t="s">
        <v>4075</v>
      </c>
      <c r="C2845" s="18">
        <v>44005</v>
      </c>
      <c r="D2845" s="144">
        <v>0.84166666666666667</v>
      </c>
      <c r="E2845" s="141" t="s">
        <v>13262</v>
      </c>
      <c r="F2845" s="141">
        <v>2</v>
      </c>
      <c r="G2845" s="141" t="s">
        <v>2004</v>
      </c>
      <c r="H2845" s="141">
        <v>2020</v>
      </c>
      <c r="I2845" s="18">
        <v>44005</v>
      </c>
      <c r="J2845" s="144">
        <v>0.82638888888888884</v>
      </c>
      <c r="K2845" s="378"/>
      <c r="L2845" s="139" t="s">
        <v>4075</v>
      </c>
      <c r="M2845" s="141" t="s">
        <v>28</v>
      </c>
      <c r="N2845" s="248"/>
      <c r="O2845" s="141" t="s">
        <v>26</v>
      </c>
      <c r="P2845" s="141" t="s">
        <v>26</v>
      </c>
      <c r="Q2845" s="141" t="s">
        <v>4993</v>
      </c>
      <c r="R2845" s="141" t="s">
        <v>4994</v>
      </c>
      <c r="S2845" s="141"/>
      <c r="T2845" s="141" t="s">
        <v>14103</v>
      </c>
      <c r="U2845" s="141">
        <v>119202818</v>
      </c>
      <c r="V2845" s="141"/>
      <c r="W2845" s="139" t="s">
        <v>4075</v>
      </c>
      <c r="X2845" s="141" t="s">
        <v>25</v>
      </c>
      <c r="Y2845" s="141" t="s">
        <v>27</v>
      </c>
      <c r="Z2845" s="141"/>
      <c r="AA2845" s="141" t="s">
        <v>34</v>
      </c>
      <c r="AB2845" s="141" t="s">
        <v>34</v>
      </c>
      <c r="AC2845" s="139" t="s">
        <v>18049</v>
      </c>
      <c r="AD2845" s="380"/>
      <c r="AE2845" s="139" t="s">
        <v>4</v>
      </c>
      <c r="AF2845" s="139" t="s">
        <v>13073</v>
      </c>
      <c r="AG2845" s="139" t="s">
        <v>4</v>
      </c>
      <c r="AH2845" s="139" t="s">
        <v>1380</v>
      </c>
      <c r="AI2845" s="139" t="s">
        <v>15678</v>
      </c>
      <c r="AJ2845" s="139"/>
      <c r="AK2845" s="139" t="s">
        <v>15678</v>
      </c>
      <c r="AL2845" s="139" t="s">
        <v>1563</v>
      </c>
      <c r="AM2845" s="141"/>
      <c r="AN2845" s="141" t="s">
        <v>8</v>
      </c>
      <c r="AO2845" s="139"/>
      <c r="AP2845" s="139" t="s">
        <v>1563</v>
      </c>
      <c r="AQ2845" s="139"/>
      <c r="AR2845" s="381"/>
      <c r="AS2845" s="139" t="s">
        <v>4075</v>
      </c>
      <c r="AT2845" s="141" t="s">
        <v>43</v>
      </c>
      <c r="AU2845" s="141">
        <v>330</v>
      </c>
      <c r="AV2845" s="383"/>
      <c r="AW2845" s="385"/>
      <c r="AX2845" s="139" t="s">
        <v>65</v>
      </c>
      <c r="AY2845" t="s">
        <v>18261</v>
      </c>
      <c r="BA2845" s="381"/>
      <c r="BB2845" s="139" t="s">
        <v>1451</v>
      </c>
      <c r="BC2845" s="166"/>
      <c r="BD2845" s="166"/>
      <c r="BE2845" s="166"/>
      <c r="BF2845" s="166"/>
      <c r="BG2845" s="166"/>
      <c r="BH2845" s="308"/>
      <c r="BI2845" s="308"/>
      <c r="BJ2845" s="141" t="s">
        <v>26</v>
      </c>
      <c r="BK2845" s="141" t="s">
        <v>26</v>
      </c>
      <c r="BL2845" s="141"/>
      <c r="BM2845" s="141"/>
      <c r="BN2845" s="139" t="s">
        <v>4075</v>
      </c>
      <c r="BQ2845" s="141" t="s">
        <v>16084</v>
      </c>
      <c r="BR2845" s="135" t="s">
        <v>15680</v>
      </c>
      <c r="BT2845" s="135" t="s">
        <v>15364</v>
      </c>
      <c r="BU2845" s="135" t="s">
        <v>15361</v>
      </c>
      <c r="BV2845" s="141" t="s">
        <v>13264</v>
      </c>
      <c r="BW2845" s="135" t="s">
        <v>13286</v>
      </c>
      <c r="BX2845" s="141" t="s">
        <v>15681</v>
      </c>
      <c r="BY2845" s="141" t="s">
        <v>12</v>
      </c>
      <c r="BZ2845" s="141" t="s">
        <v>26</v>
      </c>
      <c r="CA2845" s="141" t="s">
        <v>1848</v>
      </c>
      <c r="CB2845" s="141"/>
      <c r="CC2845" s="141" t="s">
        <v>15682</v>
      </c>
      <c r="CD2845" s="141" t="s">
        <v>15687</v>
      </c>
      <c r="CE2845" s="141" t="s">
        <v>15450</v>
      </c>
      <c r="CF2845" s="141" t="s">
        <v>15451</v>
      </c>
      <c r="CG2845" s="141" t="s">
        <v>4004</v>
      </c>
    </row>
    <row r="2846" spans="1:85" x14ac:dyDescent="0.35">
      <c r="A2846" s="155" t="s">
        <v>4997</v>
      </c>
      <c r="B2846" s="139" t="s">
        <v>4075</v>
      </c>
      <c r="C2846" s="18">
        <v>44005</v>
      </c>
      <c r="D2846" s="144">
        <v>0.54166666666666663</v>
      </c>
      <c r="E2846" s="141" t="s">
        <v>13262</v>
      </c>
      <c r="F2846" s="141">
        <v>2</v>
      </c>
      <c r="G2846" s="141" t="s">
        <v>2004</v>
      </c>
      <c r="H2846" s="141">
        <v>2020</v>
      </c>
      <c r="I2846" s="18">
        <v>44005</v>
      </c>
      <c r="J2846" s="144">
        <v>0.52638888888888891</v>
      </c>
      <c r="K2846" s="378"/>
      <c r="L2846" s="139" t="s">
        <v>4075</v>
      </c>
      <c r="M2846" s="141" t="s">
        <v>28</v>
      </c>
      <c r="N2846" s="248"/>
      <c r="O2846" s="141" t="s">
        <v>26</v>
      </c>
      <c r="P2846" s="141" t="s">
        <v>26</v>
      </c>
      <c r="Q2846" s="141"/>
      <c r="R2846" s="141" t="s">
        <v>4998</v>
      </c>
      <c r="S2846" s="141"/>
      <c r="T2846" s="141" t="s">
        <v>14104</v>
      </c>
      <c r="U2846" s="141">
        <v>100809591</v>
      </c>
      <c r="V2846" s="141"/>
      <c r="W2846" s="139" t="s">
        <v>4075</v>
      </c>
      <c r="X2846" s="141" t="s">
        <v>25</v>
      </c>
      <c r="Y2846" s="141" t="s">
        <v>27</v>
      </c>
      <c r="Z2846" s="141"/>
      <c r="AA2846" s="141" t="s">
        <v>34</v>
      </c>
      <c r="AB2846" s="141" t="s">
        <v>34</v>
      </c>
      <c r="AC2846" s="139" t="s">
        <v>18047</v>
      </c>
      <c r="AD2846" s="380"/>
      <c r="AE2846" s="139" t="s">
        <v>103</v>
      </c>
      <c r="AF2846" s="139" t="s">
        <v>13079</v>
      </c>
      <c r="AG2846" s="139" t="s">
        <v>103</v>
      </c>
      <c r="AH2846" s="139" t="s">
        <v>1380</v>
      </c>
      <c r="AI2846" s="139" t="s">
        <v>7240</v>
      </c>
      <c r="AJ2846" s="139"/>
      <c r="AK2846" s="139" t="s">
        <v>7240</v>
      </c>
      <c r="AL2846" s="139" t="s">
        <v>1563</v>
      </c>
      <c r="AM2846" s="141"/>
      <c r="AN2846" s="141" t="s">
        <v>8</v>
      </c>
      <c r="AO2846" s="139"/>
      <c r="AP2846" s="139" t="s">
        <v>1563</v>
      </c>
      <c r="AQ2846" s="139" t="s">
        <v>4362</v>
      </c>
      <c r="AR2846" s="381"/>
      <c r="AS2846" s="139" t="s">
        <v>4075</v>
      </c>
      <c r="AT2846" s="141" t="s">
        <v>1404</v>
      </c>
      <c r="AU2846" s="141"/>
      <c r="AV2846" s="383"/>
      <c r="AW2846" s="385"/>
      <c r="AX2846" s="139" t="s">
        <v>54</v>
      </c>
      <c r="AY2846" t="s">
        <v>9843</v>
      </c>
      <c r="BA2846" s="381"/>
      <c r="BB2846" s="139" t="s">
        <v>17</v>
      </c>
      <c r="BC2846" s="166"/>
      <c r="BD2846" s="166"/>
      <c r="BE2846" s="166"/>
      <c r="BF2846" s="166"/>
      <c r="BG2846" s="166"/>
      <c r="BH2846" s="308"/>
      <c r="BI2846" s="308"/>
      <c r="BJ2846" s="141" t="s">
        <v>26</v>
      </c>
      <c r="BK2846" s="141" t="s">
        <v>26</v>
      </c>
      <c r="BL2846" s="141"/>
      <c r="BM2846" s="141"/>
      <c r="BN2846" s="139" t="s">
        <v>4075</v>
      </c>
      <c r="BQ2846" s="141"/>
      <c r="BV2846" s="141"/>
      <c r="BX2846" s="141"/>
      <c r="BY2846" s="141"/>
      <c r="BZ2846" s="141"/>
      <c r="CA2846" s="141"/>
      <c r="CB2846" s="141"/>
      <c r="CC2846" s="141"/>
      <c r="CD2846" s="141"/>
      <c r="CE2846" s="141"/>
      <c r="CF2846" s="141"/>
      <c r="CG2846" s="141"/>
    </row>
    <row r="2847" spans="1:85" x14ac:dyDescent="0.35">
      <c r="A2847" s="155" t="s">
        <v>4989</v>
      </c>
      <c r="B2847" s="139" t="s">
        <v>4075</v>
      </c>
      <c r="C2847" s="18">
        <v>44005</v>
      </c>
      <c r="D2847" s="144">
        <v>0.68333333333333335</v>
      </c>
      <c r="E2847" s="141" t="s">
        <v>13262</v>
      </c>
      <c r="F2847" s="141">
        <v>2</v>
      </c>
      <c r="G2847" s="141" t="s">
        <v>2004</v>
      </c>
      <c r="H2847" s="141">
        <v>2020</v>
      </c>
      <c r="I2847" s="18">
        <v>44005</v>
      </c>
      <c r="J2847" s="144">
        <v>0.67986111111111114</v>
      </c>
      <c r="K2847" s="378"/>
      <c r="L2847" s="139" t="s">
        <v>4075</v>
      </c>
      <c r="M2847" s="141" t="s">
        <v>28</v>
      </c>
      <c r="N2847" s="248"/>
      <c r="O2847" s="141" t="s">
        <v>26</v>
      </c>
      <c r="P2847" s="141" t="s">
        <v>26</v>
      </c>
      <c r="Q2847" s="141" t="s">
        <v>4990</v>
      </c>
      <c r="R2847" s="141" t="s">
        <v>4991</v>
      </c>
      <c r="S2847" s="141"/>
      <c r="T2847" s="141" t="s">
        <v>14105</v>
      </c>
      <c r="U2847" s="141">
        <v>119202491</v>
      </c>
      <c r="V2847" s="141"/>
      <c r="W2847" s="139" t="s">
        <v>4075</v>
      </c>
      <c r="X2847" s="141" t="s">
        <v>25</v>
      </c>
      <c r="Y2847" s="141" t="s">
        <v>27</v>
      </c>
      <c r="Z2847" s="141"/>
      <c r="AA2847" s="141" t="s">
        <v>34</v>
      </c>
      <c r="AB2847" s="141" t="s">
        <v>34</v>
      </c>
      <c r="AC2847" s="139" t="s">
        <v>18047</v>
      </c>
      <c r="AD2847" s="380"/>
      <c r="AE2847" s="139" t="s">
        <v>103</v>
      </c>
      <c r="AF2847" s="139" t="s">
        <v>13079</v>
      </c>
      <c r="AG2847" s="139" t="s">
        <v>103</v>
      </c>
      <c r="AH2847" s="139" t="s">
        <v>1380</v>
      </c>
      <c r="AI2847" s="139" t="s">
        <v>7240</v>
      </c>
      <c r="AJ2847" s="139"/>
      <c r="AK2847" s="139" t="s">
        <v>7240</v>
      </c>
      <c r="AL2847" s="139" t="s">
        <v>1563</v>
      </c>
      <c r="AM2847" s="141"/>
      <c r="AN2847" s="141" t="s">
        <v>8</v>
      </c>
      <c r="AO2847" s="139"/>
      <c r="AP2847" s="139" t="s">
        <v>1563</v>
      </c>
      <c r="AQ2847" s="139" t="s">
        <v>1563</v>
      </c>
      <c r="AR2847" s="381"/>
      <c r="AS2847" s="139" t="s">
        <v>4075</v>
      </c>
      <c r="AT2847" s="141" t="s">
        <v>43</v>
      </c>
      <c r="AU2847" s="141">
        <v>241</v>
      </c>
      <c r="AV2847" s="383"/>
      <c r="AW2847" s="385"/>
      <c r="AX2847" s="139" t="s">
        <v>71</v>
      </c>
      <c r="AY2847" t="s">
        <v>19448</v>
      </c>
      <c r="BA2847" s="381"/>
      <c r="BB2847" s="139" t="s">
        <v>1450</v>
      </c>
      <c r="BC2847" s="166"/>
      <c r="BD2847" s="166"/>
      <c r="BE2847" s="166"/>
      <c r="BF2847" s="166"/>
      <c r="BG2847" s="166"/>
      <c r="BH2847" s="308"/>
      <c r="BI2847" s="308"/>
      <c r="BJ2847" s="141" t="s">
        <v>26</v>
      </c>
      <c r="BK2847" s="141" t="s">
        <v>26</v>
      </c>
      <c r="BL2847" s="141"/>
      <c r="BM2847" s="141"/>
      <c r="BN2847" s="139" t="s">
        <v>4075</v>
      </c>
      <c r="BQ2847" s="141"/>
      <c r="BV2847" s="141"/>
      <c r="BX2847" s="141"/>
      <c r="BY2847" s="141"/>
      <c r="BZ2847" s="141"/>
      <c r="CA2847" s="141"/>
      <c r="CB2847" s="141"/>
      <c r="CC2847" s="141"/>
      <c r="CD2847" s="141"/>
      <c r="CE2847" s="141"/>
      <c r="CF2847" s="141"/>
      <c r="CG2847" s="141"/>
    </row>
    <row r="2848" spans="1:85" x14ac:dyDescent="0.35">
      <c r="A2848" s="155" t="s">
        <v>4984</v>
      </c>
      <c r="B2848" s="139" t="s">
        <v>4075</v>
      </c>
      <c r="C2848" s="18">
        <v>44006</v>
      </c>
      <c r="D2848" s="144">
        <v>0.9916666666666667</v>
      </c>
      <c r="E2848" s="141" t="s">
        <v>13262</v>
      </c>
      <c r="F2848" s="141">
        <v>2</v>
      </c>
      <c r="G2848" s="141" t="s">
        <v>2004</v>
      </c>
      <c r="H2848" s="141">
        <v>2020</v>
      </c>
      <c r="I2848" s="18"/>
      <c r="J2848" s="144"/>
      <c r="K2848" s="378"/>
      <c r="L2848" s="139" t="s">
        <v>4075</v>
      </c>
      <c r="M2848" s="141" t="s">
        <v>28</v>
      </c>
      <c r="N2848" s="248"/>
      <c r="O2848" s="141" t="s">
        <v>26</v>
      </c>
      <c r="P2848" s="141" t="s">
        <v>26</v>
      </c>
      <c r="Q2848" s="141" t="s">
        <v>4985</v>
      </c>
      <c r="R2848" s="141"/>
      <c r="S2848" s="141"/>
      <c r="T2848" s="141" t="s">
        <v>14106</v>
      </c>
      <c r="U2848" s="141">
        <v>119207894</v>
      </c>
      <c r="V2848" s="141"/>
      <c r="W2848" s="139" t="s">
        <v>4075</v>
      </c>
      <c r="X2848" s="141" t="s">
        <v>25</v>
      </c>
      <c r="Y2848" s="141" t="s">
        <v>27</v>
      </c>
      <c r="Z2848" s="141"/>
      <c r="AA2848" s="141" t="s">
        <v>34</v>
      </c>
      <c r="AB2848" s="141" t="s">
        <v>34</v>
      </c>
      <c r="AC2848" s="139" t="s">
        <v>18047</v>
      </c>
      <c r="AD2848" s="380"/>
      <c r="AE2848" s="139" t="s">
        <v>102</v>
      </c>
      <c r="AF2848" s="139" t="s">
        <v>13068</v>
      </c>
      <c r="AG2848" s="139" t="s">
        <v>102</v>
      </c>
      <c r="AH2848" s="139" t="s">
        <v>1378</v>
      </c>
      <c r="AI2848" s="139" t="s">
        <v>1398</v>
      </c>
      <c r="AJ2848" s="139" t="s">
        <v>1823</v>
      </c>
      <c r="AK2848" s="139"/>
      <c r="AL2848" s="139"/>
      <c r="AM2848" s="141"/>
      <c r="AN2848" s="141" t="s">
        <v>8</v>
      </c>
      <c r="AO2848" s="139"/>
      <c r="AP2848" s="139" t="s">
        <v>1823</v>
      </c>
      <c r="AQ2848" s="139" t="s">
        <v>4986</v>
      </c>
      <c r="AR2848" s="381"/>
      <c r="AS2848" s="139" t="s">
        <v>4075</v>
      </c>
      <c r="AT2848" s="141" t="s">
        <v>1404</v>
      </c>
      <c r="AU2848" s="141"/>
      <c r="AV2848" s="383"/>
      <c r="AW2848" s="385"/>
      <c r="AX2848" s="139" t="s">
        <v>156</v>
      </c>
      <c r="AY2848" t="s">
        <v>18684</v>
      </c>
      <c r="BA2848" s="381"/>
      <c r="BB2848" s="139" t="s">
        <v>17</v>
      </c>
      <c r="BC2848" s="166"/>
      <c r="BD2848" s="166"/>
      <c r="BE2848" s="166"/>
      <c r="BF2848" s="166"/>
      <c r="BG2848" s="166"/>
      <c r="BH2848" s="308"/>
      <c r="BI2848" s="308"/>
      <c r="BJ2848" s="141" t="s">
        <v>26</v>
      </c>
      <c r="BK2848" s="141" t="s">
        <v>26</v>
      </c>
      <c r="BL2848" s="141"/>
      <c r="BM2848" s="141"/>
      <c r="BN2848" s="139" t="s">
        <v>4075</v>
      </c>
      <c r="BQ2848" s="141"/>
      <c r="BV2848" s="141"/>
      <c r="BX2848" s="141"/>
      <c r="BY2848" s="141"/>
      <c r="BZ2848" s="141"/>
      <c r="CA2848" s="141"/>
      <c r="CB2848" s="141"/>
      <c r="CC2848" s="141"/>
      <c r="CD2848" s="141"/>
      <c r="CE2848" s="141"/>
      <c r="CF2848" s="141"/>
      <c r="CG2848" s="141"/>
    </row>
    <row r="2849" spans="1:85" x14ac:dyDescent="0.35">
      <c r="A2849" s="155" t="s">
        <v>4980</v>
      </c>
      <c r="B2849" s="139" t="s">
        <v>4075</v>
      </c>
      <c r="C2849" s="18">
        <v>44006</v>
      </c>
      <c r="D2849" s="144">
        <v>0.48472222222222222</v>
      </c>
      <c r="E2849" s="141" t="s">
        <v>13262</v>
      </c>
      <c r="F2849" s="141">
        <v>2</v>
      </c>
      <c r="G2849" s="141" t="s">
        <v>2004</v>
      </c>
      <c r="H2849" s="141">
        <v>2020</v>
      </c>
      <c r="I2849" s="18">
        <v>44006</v>
      </c>
      <c r="J2849" s="144">
        <v>0.48125000000000001</v>
      </c>
      <c r="K2849" s="378"/>
      <c r="L2849" s="139" t="s">
        <v>4075</v>
      </c>
      <c r="M2849" s="141" t="s">
        <v>28</v>
      </c>
      <c r="N2849" s="248"/>
      <c r="O2849" s="141" t="s">
        <v>26</v>
      </c>
      <c r="P2849" s="141" t="s">
        <v>26</v>
      </c>
      <c r="Q2849" s="141" t="s">
        <v>4981</v>
      </c>
      <c r="R2849" s="141" t="s">
        <v>4982</v>
      </c>
      <c r="S2849" s="141"/>
      <c r="T2849" s="141" t="s">
        <v>14107</v>
      </c>
      <c r="U2849" s="141">
        <v>119205125</v>
      </c>
      <c r="V2849" s="141"/>
      <c r="W2849" s="139" t="s">
        <v>4075</v>
      </c>
      <c r="X2849" s="141" t="s">
        <v>25</v>
      </c>
      <c r="Y2849" s="141" t="s">
        <v>27</v>
      </c>
      <c r="Z2849" s="141"/>
      <c r="AA2849" s="141" t="s">
        <v>34</v>
      </c>
      <c r="AB2849" s="141" t="s">
        <v>34</v>
      </c>
      <c r="AC2849" s="139" t="s">
        <v>18049</v>
      </c>
      <c r="AD2849" s="380"/>
      <c r="AE2849" s="139" t="s">
        <v>107</v>
      </c>
      <c r="AF2849" s="139" t="s">
        <v>13076</v>
      </c>
      <c r="AG2849" s="139" t="s">
        <v>4130</v>
      </c>
      <c r="AH2849" s="139" t="s">
        <v>1380</v>
      </c>
      <c r="AI2849" s="139" t="s">
        <v>1518</v>
      </c>
      <c r="AJ2849" s="139"/>
      <c r="AK2849" s="139" t="s">
        <v>1518</v>
      </c>
      <c r="AL2849" s="139" t="s">
        <v>1409</v>
      </c>
      <c r="AM2849" s="141"/>
      <c r="AN2849" s="141" t="s">
        <v>8</v>
      </c>
      <c r="AO2849" s="139"/>
      <c r="AP2849" s="139" t="s">
        <v>1409</v>
      </c>
      <c r="AQ2849" s="139" t="s">
        <v>4983</v>
      </c>
      <c r="AR2849" s="381"/>
      <c r="AS2849" s="139" t="s">
        <v>4075</v>
      </c>
      <c r="AT2849" s="141" t="s">
        <v>1404</v>
      </c>
      <c r="AU2849" s="141"/>
      <c r="AV2849" s="383"/>
      <c r="AW2849" s="385"/>
      <c r="AX2849" s="139" t="s">
        <v>233</v>
      </c>
      <c r="AY2849" t="s">
        <v>18355</v>
      </c>
      <c r="BA2849" s="381"/>
      <c r="BB2849" s="139" t="s">
        <v>1444</v>
      </c>
      <c r="BC2849" s="166"/>
      <c r="BD2849" s="166"/>
      <c r="BE2849" s="166"/>
      <c r="BF2849" s="166"/>
      <c r="BG2849" s="166"/>
      <c r="BH2849" s="308"/>
      <c r="BI2849" s="308"/>
      <c r="BJ2849" s="141" t="s">
        <v>26</v>
      </c>
      <c r="BK2849" s="141" t="s">
        <v>26</v>
      </c>
      <c r="BL2849" s="141"/>
      <c r="BM2849" s="141"/>
      <c r="BN2849" s="139" t="s">
        <v>4075</v>
      </c>
      <c r="BQ2849" s="141"/>
      <c r="BV2849" s="141"/>
      <c r="BX2849" s="141"/>
      <c r="BY2849" s="141"/>
      <c r="BZ2849" s="141"/>
      <c r="CA2849" s="141"/>
      <c r="CB2849" s="141"/>
      <c r="CC2849" s="141"/>
      <c r="CD2849" s="141"/>
      <c r="CE2849" s="141"/>
      <c r="CF2849" s="141"/>
      <c r="CG2849" s="141"/>
    </row>
    <row r="2850" spans="1:85" x14ac:dyDescent="0.35">
      <c r="A2850" s="155" t="s">
        <v>4977</v>
      </c>
      <c r="B2850" s="139" t="s">
        <v>4075</v>
      </c>
      <c r="C2850" s="18">
        <v>44006</v>
      </c>
      <c r="D2850" s="144">
        <v>2.5694444444444443E-2</v>
      </c>
      <c r="E2850" s="141" t="s">
        <v>13262</v>
      </c>
      <c r="F2850" s="141">
        <v>2</v>
      </c>
      <c r="G2850" s="141" t="s">
        <v>2004</v>
      </c>
      <c r="H2850" s="141">
        <v>2020</v>
      </c>
      <c r="I2850" s="18">
        <v>44005</v>
      </c>
      <c r="J2850" s="144">
        <v>0.99236111111111114</v>
      </c>
      <c r="K2850" s="378"/>
      <c r="L2850" s="139" t="s">
        <v>4075</v>
      </c>
      <c r="M2850" s="141" t="s">
        <v>28</v>
      </c>
      <c r="N2850" s="248"/>
      <c r="O2850" s="141" t="s">
        <v>25</v>
      </c>
      <c r="P2850" s="141" t="s">
        <v>26</v>
      </c>
      <c r="Q2850" s="141" t="s">
        <v>4978</v>
      </c>
      <c r="R2850" s="141" t="s">
        <v>4979</v>
      </c>
      <c r="S2850" s="141"/>
      <c r="T2850" s="141" t="s">
        <v>14108</v>
      </c>
      <c r="U2850" s="141">
        <v>119203008</v>
      </c>
      <c r="V2850" s="141"/>
      <c r="W2850" s="139" t="s">
        <v>4075</v>
      </c>
      <c r="X2850" s="141" t="s">
        <v>25</v>
      </c>
      <c r="Y2850" s="141" t="s">
        <v>27</v>
      </c>
      <c r="Z2850" s="141"/>
      <c r="AA2850" s="141" t="s">
        <v>34</v>
      </c>
      <c r="AB2850" s="141"/>
      <c r="AC2850" s="139" t="s">
        <v>18049</v>
      </c>
      <c r="AD2850" s="380"/>
      <c r="AE2850" s="139" t="s">
        <v>103</v>
      </c>
      <c r="AF2850" s="139" t="s">
        <v>13075</v>
      </c>
      <c r="AG2850" s="139" t="s">
        <v>103</v>
      </c>
      <c r="AH2850" s="139" t="s">
        <v>1380</v>
      </c>
      <c r="AI2850" s="139" t="s">
        <v>7340</v>
      </c>
      <c r="AJ2850" s="139"/>
      <c r="AK2850" s="139" t="s">
        <v>7340</v>
      </c>
      <c r="AL2850" s="139" t="s">
        <v>3687</v>
      </c>
      <c r="AM2850" s="141"/>
      <c r="AN2850" s="141" t="s">
        <v>8</v>
      </c>
      <c r="AO2850" s="139"/>
      <c r="AP2850" s="139" t="s">
        <v>3687</v>
      </c>
      <c r="AQ2850" s="139"/>
      <c r="AR2850" s="381"/>
      <c r="AS2850" s="139" t="s">
        <v>4075</v>
      </c>
      <c r="AT2850" s="141" t="s">
        <v>1404</v>
      </c>
      <c r="AU2850" s="141"/>
      <c r="AV2850" s="383"/>
      <c r="AW2850" s="385"/>
      <c r="AX2850" s="139" t="s">
        <v>54</v>
      </c>
      <c r="AY2850" t="s">
        <v>19344</v>
      </c>
      <c r="BA2850" s="381"/>
      <c r="BB2850" s="139" t="s">
        <v>3685</v>
      </c>
      <c r="BC2850" s="166"/>
      <c r="BD2850" s="166"/>
      <c r="BE2850" s="166"/>
      <c r="BF2850" s="166"/>
      <c r="BG2850" s="166"/>
      <c r="BH2850" s="308"/>
      <c r="BI2850" s="308"/>
      <c r="BJ2850" s="141" t="s">
        <v>26</v>
      </c>
      <c r="BK2850" s="141" t="s">
        <v>26</v>
      </c>
      <c r="BL2850" s="141"/>
      <c r="BM2850" s="141"/>
      <c r="BN2850" s="139" t="s">
        <v>4075</v>
      </c>
      <c r="BQ2850" s="141"/>
      <c r="BV2850" s="141"/>
      <c r="BX2850" s="141"/>
      <c r="BY2850" s="141"/>
      <c r="BZ2850" s="141"/>
      <c r="CA2850" s="141"/>
      <c r="CB2850" s="141"/>
      <c r="CC2850" s="141"/>
      <c r="CD2850" s="141"/>
      <c r="CE2850" s="141"/>
      <c r="CF2850" s="141"/>
      <c r="CG2850" s="141"/>
    </row>
    <row r="2851" spans="1:85" x14ac:dyDescent="0.35">
      <c r="A2851" s="155" t="s">
        <v>4975</v>
      </c>
      <c r="B2851" s="139" t="s">
        <v>4075</v>
      </c>
      <c r="C2851" s="18">
        <v>44007</v>
      </c>
      <c r="D2851" s="144">
        <v>0.62847222222222221</v>
      </c>
      <c r="E2851" s="141" t="s">
        <v>13262</v>
      </c>
      <c r="F2851" s="141">
        <v>2</v>
      </c>
      <c r="G2851" s="141" t="s">
        <v>2004</v>
      </c>
      <c r="H2851" s="141">
        <v>2020</v>
      </c>
      <c r="I2851" s="18">
        <v>44007</v>
      </c>
      <c r="J2851" s="144">
        <v>0.62569444444444444</v>
      </c>
      <c r="K2851" s="378"/>
      <c r="L2851" s="139" t="s">
        <v>4075</v>
      </c>
      <c r="M2851" s="141" t="s">
        <v>28</v>
      </c>
      <c r="N2851" s="248"/>
      <c r="O2851" s="141" t="s">
        <v>26</v>
      </c>
      <c r="P2851" s="141" t="s">
        <v>26</v>
      </c>
      <c r="Q2851" s="141" t="s">
        <v>4976</v>
      </c>
      <c r="R2851" s="141"/>
      <c r="S2851" s="141"/>
      <c r="T2851" s="141" t="s">
        <v>14109</v>
      </c>
      <c r="U2851" s="141"/>
      <c r="V2851" s="141"/>
      <c r="W2851" s="139" t="s">
        <v>4075</v>
      </c>
      <c r="X2851" s="141" t="s">
        <v>25</v>
      </c>
      <c r="Y2851" s="141" t="s">
        <v>27</v>
      </c>
      <c r="Z2851" s="141"/>
      <c r="AA2851" s="141" t="s">
        <v>34</v>
      </c>
      <c r="AB2851" s="141" t="s">
        <v>34</v>
      </c>
      <c r="AC2851" s="139" t="s">
        <v>18047</v>
      </c>
      <c r="AD2851" s="380"/>
      <c r="AE2851" s="139" t="s">
        <v>102</v>
      </c>
      <c r="AF2851" s="139" t="s">
        <v>13074</v>
      </c>
      <c r="AG2851" s="139" t="s">
        <v>102</v>
      </c>
      <c r="AH2851" s="139" t="s">
        <v>1378</v>
      </c>
      <c r="AI2851" s="139" t="s">
        <v>11</v>
      </c>
      <c r="AJ2851" s="139" t="s">
        <v>11</v>
      </c>
      <c r="AK2851" s="139"/>
      <c r="AL2851" s="139"/>
      <c r="AM2851" s="141"/>
      <c r="AN2851" s="141" t="s">
        <v>8</v>
      </c>
      <c r="AO2851" s="139"/>
      <c r="AP2851" s="139" t="s">
        <v>11</v>
      </c>
      <c r="AQ2851" s="139"/>
      <c r="AR2851" s="381"/>
      <c r="AS2851" s="139" t="s">
        <v>4075</v>
      </c>
      <c r="AT2851" s="141" t="s">
        <v>1404</v>
      </c>
      <c r="AU2851" s="141"/>
      <c r="AV2851" s="383"/>
      <c r="AW2851" s="385"/>
      <c r="AX2851" s="139" t="s">
        <v>156</v>
      </c>
      <c r="AY2851" t="s">
        <v>19460</v>
      </c>
      <c r="BA2851" s="381"/>
      <c r="BB2851" s="139" t="s">
        <v>17</v>
      </c>
      <c r="BC2851" s="166"/>
      <c r="BD2851" s="166"/>
      <c r="BE2851" s="166"/>
      <c r="BF2851" s="166"/>
      <c r="BG2851" s="166"/>
      <c r="BH2851" s="308"/>
      <c r="BI2851" s="308"/>
      <c r="BJ2851" s="141" t="s">
        <v>26</v>
      </c>
      <c r="BK2851" s="141" t="s">
        <v>26</v>
      </c>
      <c r="BL2851" s="141"/>
      <c r="BM2851" s="141"/>
      <c r="BN2851" s="139" t="s">
        <v>4075</v>
      </c>
      <c r="BQ2851" s="141"/>
      <c r="BV2851" s="141"/>
      <c r="BX2851" s="141"/>
      <c r="BY2851" s="141"/>
      <c r="BZ2851" s="141"/>
      <c r="CA2851" s="141"/>
      <c r="CB2851" s="141"/>
      <c r="CC2851" s="141"/>
      <c r="CD2851" s="141"/>
      <c r="CE2851" s="141"/>
      <c r="CF2851" s="141"/>
      <c r="CG2851" s="141"/>
    </row>
    <row r="2852" spans="1:85" x14ac:dyDescent="0.35">
      <c r="A2852" s="155" t="s">
        <v>4971</v>
      </c>
      <c r="B2852" s="139" t="s">
        <v>4075</v>
      </c>
      <c r="C2852" s="18">
        <v>44007</v>
      </c>
      <c r="D2852" s="144">
        <v>2.7777777777777776E-2</v>
      </c>
      <c r="E2852" s="141" t="s">
        <v>13262</v>
      </c>
      <c r="F2852" s="141">
        <v>2</v>
      </c>
      <c r="G2852" s="141" t="s">
        <v>2004</v>
      </c>
      <c r="H2852" s="141">
        <v>2020</v>
      </c>
      <c r="I2852" s="18">
        <v>44007</v>
      </c>
      <c r="J2852" s="144">
        <v>2.2222222222222223E-2</v>
      </c>
      <c r="K2852" s="378"/>
      <c r="L2852" s="139" t="s">
        <v>4075</v>
      </c>
      <c r="M2852" s="141" t="s">
        <v>28</v>
      </c>
      <c r="N2852" s="248"/>
      <c r="O2852" s="141" t="s">
        <v>26</v>
      </c>
      <c r="P2852" s="141" t="s">
        <v>26</v>
      </c>
      <c r="Q2852" s="141" t="s">
        <v>4972</v>
      </c>
      <c r="R2852" s="141" t="s">
        <v>4973</v>
      </c>
      <c r="S2852" s="141"/>
      <c r="T2852" s="141" t="s">
        <v>14110</v>
      </c>
      <c r="U2852" s="141">
        <v>119208029</v>
      </c>
      <c r="V2852" s="141"/>
      <c r="W2852" s="139" t="s">
        <v>4075</v>
      </c>
      <c r="X2852" s="141" t="s">
        <v>25</v>
      </c>
      <c r="Y2852" s="141" t="s">
        <v>27</v>
      </c>
      <c r="Z2852" s="141"/>
      <c r="AA2852" s="141" t="s">
        <v>34</v>
      </c>
      <c r="AB2852" s="141" t="s">
        <v>34</v>
      </c>
      <c r="AC2852" s="139" t="s">
        <v>18047</v>
      </c>
      <c r="AD2852" s="380"/>
      <c r="AE2852" s="139" t="s">
        <v>102</v>
      </c>
      <c r="AF2852" s="139" t="s">
        <v>13071</v>
      </c>
      <c r="AG2852" s="139" t="s">
        <v>102</v>
      </c>
      <c r="AH2852" s="139" t="s">
        <v>1378</v>
      </c>
      <c r="AI2852" s="139" t="s">
        <v>1611</v>
      </c>
      <c r="AJ2852" s="139" t="s">
        <v>1496</v>
      </c>
      <c r="AK2852" s="139"/>
      <c r="AL2852" s="139"/>
      <c r="AM2852" s="141"/>
      <c r="AN2852" s="141" t="s">
        <v>8</v>
      </c>
      <c r="AO2852" s="139"/>
      <c r="AP2852" s="139" t="s">
        <v>1496</v>
      </c>
      <c r="AQ2852" s="139" t="s">
        <v>4974</v>
      </c>
      <c r="AR2852" s="381"/>
      <c r="AS2852" s="139" t="s">
        <v>4075</v>
      </c>
      <c r="AT2852" s="141" t="s">
        <v>1404</v>
      </c>
      <c r="AU2852" s="141"/>
      <c r="AV2852" s="383"/>
      <c r="AW2852" s="385"/>
      <c r="AX2852" s="139" t="s">
        <v>54</v>
      </c>
      <c r="AY2852" t="s">
        <v>19461</v>
      </c>
      <c r="BA2852" s="381"/>
      <c r="BB2852" s="139" t="s">
        <v>17</v>
      </c>
      <c r="BC2852" s="166"/>
      <c r="BD2852" s="166"/>
      <c r="BE2852" s="166"/>
      <c r="BF2852" s="166"/>
      <c r="BG2852" s="166"/>
      <c r="BH2852" s="308"/>
      <c r="BI2852" s="308"/>
      <c r="BJ2852" s="141" t="s">
        <v>26</v>
      </c>
      <c r="BK2852" s="141" t="s">
        <v>26</v>
      </c>
      <c r="BL2852" s="141"/>
      <c r="BM2852" s="141"/>
      <c r="BN2852" s="139" t="s">
        <v>4075</v>
      </c>
      <c r="BQ2852" s="141"/>
      <c r="BV2852" s="141"/>
      <c r="BX2852" s="141"/>
      <c r="BY2852" s="141"/>
      <c r="BZ2852" s="141"/>
      <c r="CA2852" s="141"/>
      <c r="CB2852" s="141"/>
      <c r="CC2852" s="141"/>
      <c r="CD2852" s="141"/>
      <c r="CE2852" s="141"/>
      <c r="CF2852" s="141"/>
      <c r="CG2852" s="141"/>
    </row>
    <row r="2853" spans="1:85" x14ac:dyDescent="0.35">
      <c r="A2853" s="155" t="s">
        <v>4969</v>
      </c>
      <c r="B2853" s="139" t="s">
        <v>4075</v>
      </c>
      <c r="C2853" s="18">
        <v>44008</v>
      </c>
      <c r="D2853" s="144">
        <v>0.74513888888888891</v>
      </c>
      <c r="E2853" s="141" t="s">
        <v>13262</v>
      </c>
      <c r="F2853" s="141">
        <v>2</v>
      </c>
      <c r="G2853" s="141" t="s">
        <v>2004</v>
      </c>
      <c r="H2853" s="141">
        <v>2020</v>
      </c>
      <c r="I2853" s="18">
        <v>44008</v>
      </c>
      <c r="J2853" s="144">
        <v>0.73958333333333337</v>
      </c>
      <c r="K2853" s="378"/>
      <c r="L2853" s="139" t="s">
        <v>4075</v>
      </c>
      <c r="M2853" s="141" t="s">
        <v>28</v>
      </c>
      <c r="N2853" s="248"/>
      <c r="O2853" s="141" t="s">
        <v>26</v>
      </c>
      <c r="P2853" s="141" t="s">
        <v>26</v>
      </c>
      <c r="Q2853" s="141" t="s">
        <v>4970</v>
      </c>
      <c r="R2853" s="141"/>
      <c r="S2853" s="141"/>
      <c r="T2853" s="141" t="s">
        <v>14111</v>
      </c>
      <c r="U2853" s="141">
        <v>119223107</v>
      </c>
      <c r="V2853" s="141"/>
      <c r="W2853" s="139" t="s">
        <v>4075</v>
      </c>
      <c r="X2853" s="141" t="s">
        <v>25</v>
      </c>
      <c r="Y2853" s="141" t="s">
        <v>27</v>
      </c>
      <c r="Z2853" s="141"/>
      <c r="AA2853" s="141" t="s">
        <v>34</v>
      </c>
      <c r="AB2853" s="141" t="s">
        <v>34</v>
      </c>
      <c r="AC2853" s="139" t="s">
        <v>18049</v>
      </c>
      <c r="AD2853" s="380"/>
      <c r="AE2853" s="139" t="s">
        <v>111</v>
      </c>
      <c r="AF2853" s="139" t="s">
        <v>13068</v>
      </c>
      <c r="AG2853" s="139" t="s">
        <v>102</v>
      </c>
      <c r="AH2853" s="139" t="s">
        <v>1378</v>
      </c>
      <c r="AI2853" s="139" t="s">
        <v>1398</v>
      </c>
      <c r="AJ2853" s="139" t="s">
        <v>1823</v>
      </c>
      <c r="AK2853" s="139"/>
      <c r="AL2853" s="139"/>
      <c r="AM2853" s="141"/>
      <c r="AN2853" s="141" t="s">
        <v>8</v>
      </c>
      <c r="AO2853" s="139"/>
      <c r="AP2853" s="139" t="s">
        <v>1823</v>
      </c>
      <c r="AQ2853" s="139"/>
      <c r="AR2853" s="381"/>
      <c r="AS2853" s="139" t="s">
        <v>4075</v>
      </c>
      <c r="AT2853" s="141" t="s">
        <v>1404</v>
      </c>
      <c r="AU2853" s="141"/>
      <c r="AV2853" s="383"/>
      <c r="AW2853" s="385"/>
      <c r="AX2853" s="139" t="s">
        <v>54</v>
      </c>
      <c r="AY2853" t="s">
        <v>19461</v>
      </c>
      <c r="BA2853" s="381"/>
      <c r="BB2853" s="139" t="s">
        <v>17</v>
      </c>
      <c r="BC2853" s="166"/>
      <c r="BD2853" s="166"/>
      <c r="BE2853" s="166"/>
      <c r="BF2853" s="166"/>
      <c r="BG2853" s="166"/>
      <c r="BH2853" s="308"/>
      <c r="BI2853" s="308"/>
      <c r="BJ2853" s="141" t="s">
        <v>26</v>
      </c>
      <c r="BK2853" s="141" t="s">
        <v>26</v>
      </c>
      <c r="BL2853" s="141"/>
      <c r="BM2853" s="141"/>
      <c r="BN2853" s="139" t="s">
        <v>4075</v>
      </c>
      <c r="BQ2853" s="141"/>
      <c r="BV2853" s="141"/>
      <c r="BX2853" s="141"/>
      <c r="BY2853" s="141"/>
      <c r="BZ2853" s="141"/>
      <c r="CA2853" s="141"/>
      <c r="CB2853" s="141"/>
      <c r="CC2853" s="141"/>
      <c r="CD2853" s="141"/>
      <c r="CE2853" s="141"/>
      <c r="CF2853" s="141"/>
      <c r="CG2853" s="141"/>
    </row>
    <row r="2854" spans="1:85" x14ac:dyDescent="0.35">
      <c r="A2854" s="155" t="s">
        <v>4966</v>
      </c>
      <c r="B2854" s="139" t="s">
        <v>4075</v>
      </c>
      <c r="C2854" s="18">
        <v>44008</v>
      </c>
      <c r="D2854" s="144">
        <v>0.71805555555555556</v>
      </c>
      <c r="E2854" s="141" t="s">
        <v>13262</v>
      </c>
      <c r="F2854" s="141">
        <v>2</v>
      </c>
      <c r="G2854" s="141" t="s">
        <v>2004</v>
      </c>
      <c r="H2854" s="141">
        <v>2020</v>
      </c>
      <c r="I2854" s="18">
        <v>44008</v>
      </c>
      <c r="J2854" s="144">
        <v>0.72430555555555554</v>
      </c>
      <c r="K2854" s="378"/>
      <c r="L2854" s="139" t="s">
        <v>4075</v>
      </c>
      <c r="M2854" s="141" t="s">
        <v>28</v>
      </c>
      <c r="N2854" s="248"/>
      <c r="O2854" s="141" t="s">
        <v>26</v>
      </c>
      <c r="P2854" s="141" t="s">
        <v>26</v>
      </c>
      <c r="Q2854" s="141" t="s">
        <v>4967</v>
      </c>
      <c r="R2854" s="141" t="s">
        <v>4968</v>
      </c>
      <c r="S2854" s="141"/>
      <c r="T2854" s="141" t="s">
        <v>14112</v>
      </c>
      <c r="U2854" s="141">
        <v>119223343</v>
      </c>
      <c r="V2854" s="141"/>
      <c r="W2854" s="139" t="s">
        <v>4075</v>
      </c>
      <c r="X2854" s="141" t="s">
        <v>25</v>
      </c>
      <c r="Y2854" s="141" t="s">
        <v>27</v>
      </c>
      <c r="Z2854" s="141"/>
      <c r="AA2854" s="141" t="s">
        <v>34</v>
      </c>
      <c r="AB2854" s="141" t="s">
        <v>34</v>
      </c>
      <c r="AC2854" s="139" t="s">
        <v>18050</v>
      </c>
      <c r="AD2854" s="380"/>
      <c r="AE2854" s="139" t="s">
        <v>103</v>
      </c>
      <c r="AF2854" s="139" t="s">
        <v>13079</v>
      </c>
      <c r="AG2854" s="139" t="s">
        <v>103</v>
      </c>
      <c r="AH2854" s="139" t="s">
        <v>1380</v>
      </c>
      <c r="AI2854" s="139" t="s">
        <v>103</v>
      </c>
      <c r="AJ2854" s="139"/>
      <c r="AK2854" s="139" t="s">
        <v>103</v>
      </c>
      <c r="AL2854" s="139" t="s">
        <v>1563</v>
      </c>
      <c r="AM2854" s="141"/>
      <c r="AN2854" s="141" t="s">
        <v>8</v>
      </c>
      <c r="AO2854" s="139"/>
      <c r="AP2854" s="139" t="s">
        <v>1563</v>
      </c>
      <c r="AQ2854" s="139" t="s">
        <v>1408</v>
      </c>
      <c r="AR2854" s="381"/>
      <c r="AS2854" s="139" t="s">
        <v>4075</v>
      </c>
      <c r="AT2854" s="141" t="s">
        <v>43</v>
      </c>
      <c r="AU2854" s="141">
        <v>241</v>
      </c>
      <c r="AV2854" s="383"/>
      <c r="AW2854" s="385"/>
      <c r="AX2854" s="139" t="s">
        <v>71</v>
      </c>
      <c r="AY2854" t="s">
        <v>18826</v>
      </c>
      <c r="BA2854" s="381"/>
      <c r="BB2854" s="139" t="s">
        <v>1446</v>
      </c>
      <c r="BC2854" s="166"/>
      <c r="BD2854" s="166"/>
      <c r="BE2854" s="166"/>
      <c r="BF2854" s="166"/>
      <c r="BG2854" s="166"/>
      <c r="BH2854" s="308"/>
      <c r="BI2854" s="308"/>
      <c r="BJ2854" s="141" t="s">
        <v>26</v>
      </c>
      <c r="BK2854" s="141" t="s">
        <v>26</v>
      </c>
      <c r="BL2854" s="141"/>
      <c r="BM2854" s="141"/>
      <c r="BN2854" s="139" t="s">
        <v>4075</v>
      </c>
      <c r="BQ2854" s="141"/>
      <c r="BV2854" s="141"/>
      <c r="BX2854" s="141"/>
      <c r="BY2854" s="141"/>
      <c r="BZ2854" s="141"/>
      <c r="CA2854" s="141"/>
      <c r="CB2854" s="141"/>
      <c r="CC2854" s="141"/>
      <c r="CD2854" s="141"/>
      <c r="CE2854" s="141"/>
      <c r="CF2854" s="141"/>
      <c r="CG2854" s="141"/>
    </row>
    <row r="2855" spans="1:85" x14ac:dyDescent="0.35">
      <c r="A2855" s="155" t="s">
        <v>4964</v>
      </c>
      <c r="B2855" s="139" t="s">
        <v>4075</v>
      </c>
      <c r="C2855" s="18">
        <v>44008</v>
      </c>
      <c r="D2855" s="144">
        <v>0.24791666666666667</v>
      </c>
      <c r="E2855" s="141" t="s">
        <v>13262</v>
      </c>
      <c r="F2855" s="141">
        <v>2</v>
      </c>
      <c r="G2855" s="141" t="s">
        <v>2004</v>
      </c>
      <c r="H2855" s="141">
        <v>2020</v>
      </c>
      <c r="I2855" s="18"/>
      <c r="J2855" s="144"/>
      <c r="K2855" s="378"/>
      <c r="L2855" s="139" t="s">
        <v>4075</v>
      </c>
      <c r="M2855" s="141" t="s">
        <v>28</v>
      </c>
      <c r="N2855" s="248"/>
      <c r="O2855" s="141" t="s">
        <v>26</v>
      </c>
      <c r="P2855" s="141" t="s">
        <v>26</v>
      </c>
      <c r="Q2855" s="141"/>
      <c r="R2855" s="141"/>
      <c r="S2855" s="141"/>
      <c r="T2855" s="141" t="s">
        <v>14113</v>
      </c>
      <c r="U2855" s="141">
        <v>119221774</v>
      </c>
      <c r="V2855" s="141"/>
      <c r="W2855" s="139" t="s">
        <v>4075</v>
      </c>
      <c r="X2855" s="141" t="s">
        <v>25</v>
      </c>
      <c r="Y2855" s="141" t="s">
        <v>27</v>
      </c>
      <c r="Z2855" s="141"/>
      <c r="AA2855" s="141" t="s">
        <v>34</v>
      </c>
      <c r="AB2855" s="141"/>
      <c r="AC2855" s="139" t="s">
        <v>18047</v>
      </c>
      <c r="AD2855" s="380"/>
      <c r="AE2855" s="139" t="s">
        <v>111</v>
      </c>
      <c r="AF2855" s="139" t="s">
        <v>13082</v>
      </c>
      <c r="AG2855" s="139" t="s">
        <v>102</v>
      </c>
      <c r="AH2855" s="139" t="s">
        <v>1378</v>
      </c>
      <c r="AI2855" s="139" t="s">
        <v>1382</v>
      </c>
      <c r="AJ2855" s="139" t="s">
        <v>60</v>
      </c>
      <c r="AK2855" s="139"/>
      <c r="AL2855" s="139"/>
      <c r="AM2855" s="141"/>
      <c r="AN2855" s="141" t="s">
        <v>8</v>
      </c>
      <c r="AO2855" s="139"/>
      <c r="AP2855" s="139" t="s">
        <v>60</v>
      </c>
      <c r="AQ2855" s="139" t="s">
        <v>60</v>
      </c>
      <c r="AR2855" s="381"/>
      <c r="AS2855" s="139" t="s">
        <v>4075</v>
      </c>
      <c r="AT2855" s="141" t="s">
        <v>43</v>
      </c>
      <c r="AU2855" s="141">
        <v>246</v>
      </c>
      <c r="AV2855" s="383"/>
      <c r="AW2855" s="385"/>
      <c r="AX2855" s="139" t="s">
        <v>418</v>
      </c>
      <c r="AY2855" t="s">
        <v>18243</v>
      </c>
      <c r="BA2855" s="381"/>
      <c r="BB2855" s="139" t="s">
        <v>1452</v>
      </c>
      <c r="BC2855" s="166"/>
      <c r="BD2855" s="166"/>
      <c r="BE2855" s="166"/>
      <c r="BF2855" s="166"/>
      <c r="BG2855" s="166"/>
      <c r="BH2855" s="308"/>
      <c r="BI2855" s="308"/>
      <c r="BJ2855" s="141" t="s">
        <v>26</v>
      </c>
      <c r="BK2855" s="141" t="s">
        <v>26</v>
      </c>
      <c r="BL2855" s="141"/>
      <c r="BM2855" s="141"/>
      <c r="BN2855" s="139" t="s">
        <v>4075</v>
      </c>
      <c r="BQ2855" s="141"/>
      <c r="BV2855" s="141"/>
      <c r="BX2855" s="141"/>
      <c r="BY2855" s="141"/>
      <c r="BZ2855" s="141"/>
      <c r="CA2855" s="141"/>
      <c r="CB2855" s="141"/>
      <c r="CC2855" s="141"/>
      <c r="CD2855" s="141"/>
      <c r="CE2855" s="141"/>
      <c r="CF2855" s="141"/>
      <c r="CG2855" s="141"/>
    </row>
    <row r="2856" spans="1:85" x14ac:dyDescent="0.35">
      <c r="A2856" s="155" t="s">
        <v>4949</v>
      </c>
      <c r="B2856" s="139" t="s">
        <v>4075</v>
      </c>
      <c r="C2856" s="18">
        <v>44009</v>
      </c>
      <c r="D2856" s="144">
        <v>0.62569444444444444</v>
      </c>
      <c r="E2856" s="141" t="s">
        <v>13262</v>
      </c>
      <c r="F2856" s="141">
        <v>2</v>
      </c>
      <c r="G2856" s="141" t="s">
        <v>2004</v>
      </c>
      <c r="H2856" s="141">
        <v>2020</v>
      </c>
      <c r="I2856" s="18">
        <v>44009</v>
      </c>
      <c r="J2856" s="144">
        <v>0.64166666666666672</v>
      </c>
      <c r="K2856" s="378"/>
      <c r="L2856" s="139" t="s">
        <v>4075</v>
      </c>
      <c r="M2856" s="141" t="s">
        <v>28</v>
      </c>
      <c r="N2856" s="248"/>
      <c r="O2856" s="141" t="s">
        <v>26</v>
      </c>
      <c r="P2856" s="141" t="s">
        <v>26</v>
      </c>
      <c r="Q2856" s="141" t="s">
        <v>4950</v>
      </c>
      <c r="R2856" s="141" t="s">
        <v>4951</v>
      </c>
      <c r="S2856" s="141"/>
      <c r="T2856" s="141" t="s">
        <v>14117</v>
      </c>
      <c r="U2856" s="141">
        <v>119224799</v>
      </c>
      <c r="V2856" s="141"/>
      <c r="W2856" s="139" t="s">
        <v>4075</v>
      </c>
      <c r="X2856" s="141" t="s">
        <v>25</v>
      </c>
      <c r="Y2856" s="141" t="s">
        <v>27</v>
      </c>
      <c r="Z2856" s="141"/>
      <c r="AA2856" s="141" t="s">
        <v>34</v>
      </c>
      <c r="AB2856" s="141" t="s">
        <v>36</v>
      </c>
      <c r="AC2856" s="139" t="s">
        <v>18050</v>
      </c>
      <c r="AD2856" s="380"/>
      <c r="AE2856" s="139" t="s">
        <v>102</v>
      </c>
      <c r="AF2856" s="139" t="s">
        <v>13080</v>
      </c>
      <c r="AG2856" s="139" t="s">
        <v>102</v>
      </c>
      <c r="AH2856" s="139" t="s">
        <v>1378</v>
      </c>
      <c r="AI2856" s="139" t="s">
        <v>1400</v>
      </c>
      <c r="AJ2856" s="139" t="s">
        <v>46</v>
      </c>
      <c r="AK2856" s="139"/>
      <c r="AL2856" s="139"/>
      <c r="AM2856" s="141"/>
      <c r="AN2856" s="141" t="s">
        <v>8</v>
      </c>
      <c r="AO2856" s="139"/>
      <c r="AP2856" s="139" t="s">
        <v>46</v>
      </c>
      <c r="AQ2856" s="139" t="s">
        <v>4952</v>
      </c>
      <c r="AR2856" s="381"/>
      <c r="AS2856" s="139" t="s">
        <v>4075</v>
      </c>
      <c r="AT2856" s="141" t="s">
        <v>1404</v>
      </c>
      <c r="AU2856" s="141"/>
      <c r="AV2856" s="383"/>
      <c r="AW2856" s="385"/>
      <c r="AX2856" s="139" t="s">
        <v>225</v>
      </c>
      <c r="AY2856" t="s">
        <v>19051</v>
      </c>
      <c r="BA2856" s="381"/>
      <c r="BB2856" s="139" t="s">
        <v>17</v>
      </c>
      <c r="BC2856" s="166"/>
      <c r="BD2856" s="166"/>
      <c r="BE2856" s="166"/>
      <c r="BF2856" s="166"/>
      <c r="BG2856" s="166"/>
      <c r="BH2856" s="308"/>
      <c r="BI2856" s="308"/>
      <c r="BJ2856" s="141" t="s">
        <v>26</v>
      </c>
      <c r="BK2856" s="141" t="s">
        <v>26</v>
      </c>
      <c r="BL2856" s="141"/>
      <c r="BM2856" s="141"/>
      <c r="BN2856" s="139" t="s">
        <v>4075</v>
      </c>
      <c r="BQ2856" s="141"/>
      <c r="BV2856" s="141"/>
      <c r="BX2856" s="141"/>
      <c r="BY2856" s="141"/>
      <c r="BZ2856" s="141"/>
      <c r="CA2856" s="141"/>
      <c r="CB2856" s="141"/>
      <c r="CC2856" s="141"/>
      <c r="CD2856" s="141"/>
      <c r="CE2856" s="141"/>
      <c r="CF2856" s="141"/>
      <c r="CG2856" s="141"/>
    </row>
    <row r="2857" spans="1:85" x14ac:dyDescent="0.35">
      <c r="A2857" s="155" t="s">
        <v>4963</v>
      </c>
      <c r="B2857" s="139" t="s">
        <v>4075</v>
      </c>
      <c r="C2857" s="18">
        <v>44009</v>
      </c>
      <c r="D2857" s="144">
        <v>0.58819444444444446</v>
      </c>
      <c r="E2857" s="141" t="s">
        <v>13262</v>
      </c>
      <c r="F2857" s="141">
        <v>2</v>
      </c>
      <c r="G2857" s="141" t="s">
        <v>2004</v>
      </c>
      <c r="H2857" s="141">
        <v>2020</v>
      </c>
      <c r="I2857" s="18">
        <v>44009</v>
      </c>
      <c r="J2857" s="144">
        <v>0.58402777777777781</v>
      </c>
      <c r="K2857" s="378"/>
      <c r="L2857" s="139" t="s">
        <v>4075</v>
      </c>
      <c r="M2857" s="141" t="s">
        <v>28</v>
      </c>
      <c r="N2857" s="248"/>
      <c r="O2857" s="141" t="s">
        <v>26</v>
      </c>
      <c r="P2857" s="141" t="s">
        <v>26</v>
      </c>
      <c r="Q2857" s="141"/>
      <c r="R2857" s="141"/>
      <c r="S2857" s="141"/>
      <c r="T2857" s="141" t="s">
        <v>14119</v>
      </c>
      <c r="U2857" s="141"/>
      <c r="V2857" s="141"/>
      <c r="W2857" s="139" t="s">
        <v>4075</v>
      </c>
      <c r="X2857" s="141" t="s">
        <v>25</v>
      </c>
      <c r="Y2857" s="141" t="s">
        <v>27</v>
      </c>
      <c r="Z2857" s="141"/>
      <c r="AA2857" s="141" t="s">
        <v>34</v>
      </c>
      <c r="AB2857" s="141" t="s">
        <v>34</v>
      </c>
      <c r="AC2857" s="139" t="s">
        <v>18048</v>
      </c>
      <c r="AD2857" s="380"/>
      <c r="AE2857" s="139" t="s">
        <v>102</v>
      </c>
      <c r="AF2857" s="139" t="s">
        <v>13084</v>
      </c>
      <c r="AG2857" s="139" t="s">
        <v>102</v>
      </c>
      <c r="AH2857" s="139" t="s">
        <v>1378</v>
      </c>
      <c r="AI2857" s="139" t="s">
        <v>1391</v>
      </c>
      <c r="AJ2857" s="139" t="s">
        <v>1403</v>
      </c>
      <c r="AK2857" s="139"/>
      <c r="AL2857" s="139"/>
      <c r="AM2857" s="141"/>
      <c r="AN2857" s="141" t="s">
        <v>8</v>
      </c>
      <c r="AO2857" s="139"/>
      <c r="AP2857" s="139" t="s">
        <v>1403</v>
      </c>
      <c r="AQ2857" s="139" t="s">
        <v>1403</v>
      </c>
      <c r="AR2857" s="381"/>
      <c r="AS2857" s="139" t="s">
        <v>4075</v>
      </c>
      <c r="AT2857" s="141" t="s">
        <v>1404</v>
      </c>
      <c r="AU2857" s="141"/>
      <c r="AV2857" s="383"/>
      <c r="AW2857" s="385"/>
      <c r="AX2857" s="139" t="s">
        <v>197</v>
      </c>
      <c r="AY2857" t="s">
        <v>19183</v>
      </c>
      <c r="BA2857" s="381"/>
      <c r="BB2857" s="139" t="s">
        <v>1444</v>
      </c>
      <c r="BC2857" s="166">
        <v>10</v>
      </c>
      <c r="BD2857" s="166">
        <v>0</v>
      </c>
      <c r="BE2857" s="166">
        <v>0</v>
      </c>
      <c r="BF2857" s="166">
        <v>0</v>
      </c>
      <c r="BG2857" s="166">
        <v>0</v>
      </c>
      <c r="BH2857" s="308"/>
      <c r="BI2857" s="308"/>
      <c r="BJ2857" s="141" t="s">
        <v>26</v>
      </c>
      <c r="BK2857" s="141" t="s">
        <v>26</v>
      </c>
      <c r="BL2857" s="141"/>
      <c r="BM2857" s="141"/>
      <c r="BN2857" s="139" t="s">
        <v>4075</v>
      </c>
      <c r="BQ2857" s="141"/>
      <c r="BV2857" s="141"/>
      <c r="BX2857" s="141"/>
      <c r="BY2857" s="141"/>
      <c r="BZ2857" s="141"/>
      <c r="CA2857" s="141"/>
      <c r="CB2857" s="141"/>
      <c r="CC2857" s="141"/>
      <c r="CD2857" s="141"/>
      <c r="CE2857" s="141"/>
      <c r="CF2857" s="141"/>
      <c r="CG2857" s="141"/>
    </row>
    <row r="2858" spans="1:85" x14ac:dyDescent="0.35">
      <c r="A2858" s="155" t="s">
        <v>4960</v>
      </c>
      <c r="B2858" s="139" t="s">
        <v>4075</v>
      </c>
      <c r="C2858" s="18">
        <v>44009</v>
      </c>
      <c r="D2858" s="144">
        <v>0.72430555555555554</v>
      </c>
      <c r="E2858" s="141" t="s">
        <v>13262</v>
      </c>
      <c r="F2858" s="141">
        <v>2</v>
      </c>
      <c r="G2858" s="141" t="s">
        <v>2004</v>
      </c>
      <c r="H2858" s="141">
        <v>2020</v>
      </c>
      <c r="I2858" s="18"/>
      <c r="J2858" s="144"/>
      <c r="K2858" s="378"/>
      <c r="L2858" s="139" t="s">
        <v>4075</v>
      </c>
      <c r="M2858" s="141" t="s">
        <v>28</v>
      </c>
      <c r="N2858" s="248"/>
      <c r="O2858" s="141" t="s">
        <v>26</v>
      </c>
      <c r="P2858" s="141" t="s">
        <v>26</v>
      </c>
      <c r="Q2858" s="141" t="s">
        <v>13056</v>
      </c>
      <c r="R2858" s="141"/>
      <c r="S2858" s="141"/>
      <c r="T2858" s="141" t="s">
        <v>14115</v>
      </c>
      <c r="U2858" s="141"/>
      <c r="V2858" s="141"/>
      <c r="W2858" s="139" t="s">
        <v>4075</v>
      </c>
      <c r="X2858" s="141" t="s">
        <v>25</v>
      </c>
      <c r="Y2858" s="141" t="s">
        <v>27</v>
      </c>
      <c r="Z2858" s="141"/>
      <c r="AA2858" s="141" t="s">
        <v>34</v>
      </c>
      <c r="AB2858" s="141" t="s">
        <v>34</v>
      </c>
      <c r="AC2858" s="139" t="s">
        <v>18047</v>
      </c>
      <c r="AD2858" s="380"/>
      <c r="AE2858" s="139" t="s">
        <v>102</v>
      </c>
      <c r="AF2858" s="139" t="s">
        <v>13068</v>
      </c>
      <c r="AG2858" s="139" t="s">
        <v>102</v>
      </c>
      <c r="AH2858" s="139" t="s">
        <v>1378</v>
      </c>
      <c r="AI2858" s="139" t="s">
        <v>1398</v>
      </c>
      <c r="AJ2858" s="139" t="s">
        <v>1823</v>
      </c>
      <c r="AK2858" s="139"/>
      <c r="AL2858" s="139"/>
      <c r="AM2858" s="141"/>
      <c r="AN2858" s="141" t="s">
        <v>8</v>
      </c>
      <c r="AO2858" s="139"/>
      <c r="AP2858" s="139" t="s">
        <v>1823</v>
      </c>
      <c r="AQ2858" s="139" t="s">
        <v>4961</v>
      </c>
      <c r="AR2858" s="381"/>
      <c r="AS2858" s="139" t="s">
        <v>4075</v>
      </c>
      <c r="AT2858" s="141" t="s">
        <v>1404</v>
      </c>
      <c r="AU2858" s="141"/>
      <c r="AV2858" s="383"/>
      <c r="AW2858" s="385"/>
      <c r="AX2858" s="139" t="s">
        <v>49</v>
      </c>
      <c r="AY2858" t="s">
        <v>18659</v>
      </c>
      <c r="BA2858" s="381"/>
      <c r="BB2858" s="139" t="s">
        <v>17</v>
      </c>
      <c r="BC2858" s="166"/>
      <c r="BD2858" s="166"/>
      <c r="BE2858" s="166"/>
      <c r="BF2858" s="166"/>
      <c r="BG2858" s="166"/>
      <c r="BH2858" s="308"/>
      <c r="BI2858" s="308"/>
      <c r="BJ2858" s="141" t="s">
        <v>26</v>
      </c>
      <c r="BK2858" s="141" t="s">
        <v>26</v>
      </c>
      <c r="BL2858" s="141"/>
      <c r="BM2858" s="141"/>
      <c r="BN2858" s="139" t="s">
        <v>4075</v>
      </c>
      <c r="BQ2858" s="141"/>
      <c r="BV2858" s="141"/>
      <c r="BX2858" s="141"/>
      <c r="BY2858" s="141"/>
      <c r="BZ2858" s="141"/>
      <c r="CA2858" s="141"/>
      <c r="CB2858" s="141"/>
      <c r="CC2858" s="141"/>
      <c r="CD2858" s="141"/>
      <c r="CE2858" s="141"/>
      <c r="CF2858" s="141"/>
      <c r="CG2858" s="141"/>
    </row>
    <row r="2859" spans="1:85" x14ac:dyDescent="0.35">
      <c r="A2859" s="155" t="s">
        <v>4953</v>
      </c>
      <c r="B2859" s="139" t="s">
        <v>4075</v>
      </c>
      <c r="C2859" s="18">
        <v>44009</v>
      </c>
      <c r="D2859" s="144">
        <v>0.65347222222222223</v>
      </c>
      <c r="E2859" s="141" t="s">
        <v>13262</v>
      </c>
      <c r="F2859" s="141">
        <v>2</v>
      </c>
      <c r="G2859" s="141" t="s">
        <v>2004</v>
      </c>
      <c r="H2859" s="141">
        <v>2020</v>
      </c>
      <c r="I2859" s="18">
        <v>44009</v>
      </c>
      <c r="J2859" s="144">
        <v>0.64444444444444449</v>
      </c>
      <c r="K2859" s="378"/>
      <c r="L2859" s="139" t="s">
        <v>4075</v>
      </c>
      <c r="M2859" s="141" t="s">
        <v>28</v>
      </c>
      <c r="N2859" s="248"/>
      <c r="O2859" s="141" t="s">
        <v>26</v>
      </c>
      <c r="P2859" s="141" t="s">
        <v>26</v>
      </c>
      <c r="Q2859" s="141" t="s">
        <v>4954</v>
      </c>
      <c r="R2859" s="141" t="s">
        <v>4955</v>
      </c>
      <c r="S2859" s="141"/>
      <c r="T2859" s="141" t="s">
        <v>14114</v>
      </c>
      <c r="U2859" s="141"/>
      <c r="V2859" s="141"/>
      <c r="W2859" s="139" t="s">
        <v>4075</v>
      </c>
      <c r="X2859" s="141" t="s">
        <v>25</v>
      </c>
      <c r="Y2859" s="141" t="s">
        <v>27</v>
      </c>
      <c r="Z2859" s="141"/>
      <c r="AA2859" s="141" t="s">
        <v>34</v>
      </c>
      <c r="AB2859" s="141" t="s">
        <v>34</v>
      </c>
      <c r="AC2859" s="139" t="s">
        <v>18047</v>
      </c>
      <c r="AD2859" s="380"/>
      <c r="AE2859" s="139" t="s">
        <v>103</v>
      </c>
      <c r="AF2859" s="139" t="s">
        <v>13079</v>
      </c>
      <c r="AG2859" s="139" t="s">
        <v>103</v>
      </c>
      <c r="AH2859" s="139" t="s">
        <v>1380</v>
      </c>
      <c r="AI2859" s="139" t="s">
        <v>1601</v>
      </c>
      <c r="AJ2859" s="139"/>
      <c r="AK2859" s="139" t="s">
        <v>1601</v>
      </c>
      <c r="AL2859" s="139" t="s">
        <v>1563</v>
      </c>
      <c r="AM2859" s="141"/>
      <c r="AN2859" s="141" t="s">
        <v>8</v>
      </c>
      <c r="AO2859" s="139"/>
      <c r="AP2859" s="139" t="s">
        <v>1563</v>
      </c>
      <c r="AQ2859" s="139"/>
      <c r="AR2859" s="381"/>
      <c r="AS2859" s="139" t="s">
        <v>4075</v>
      </c>
      <c r="AT2859" s="141" t="s">
        <v>43</v>
      </c>
      <c r="AU2859" s="141">
        <v>530</v>
      </c>
      <c r="AV2859" s="383"/>
      <c r="AW2859" s="385"/>
      <c r="AX2859" s="139" t="s">
        <v>154</v>
      </c>
      <c r="AY2859" t="s">
        <v>19462</v>
      </c>
      <c r="BA2859" s="381"/>
      <c r="BB2859" s="139" t="s">
        <v>1450</v>
      </c>
      <c r="BC2859" s="166"/>
      <c r="BD2859" s="166"/>
      <c r="BE2859" s="166"/>
      <c r="BF2859" s="166"/>
      <c r="BG2859" s="166"/>
      <c r="BH2859" s="308"/>
      <c r="BI2859" s="308"/>
      <c r="BJ2859" s="141" t="s">
        <v>26</v>
      </c>
      <c r="BK2859" s="141" t="s">
        <v>26</v>
      </c>
      <c r="BL2859" s="141"/>
      <c r="BM2859" s="141"/>
      <c r="BN2859" s="139" t="s">
        <v>4075</v>
      </c>
      <c r="BQ2859" s="141"/>
      <c r="BV2859" s="141"/>
      <c r="BX2859" s="141"/>
      <c r="BY2859" s="141"/>
      <c r="BZ2859" s="141"/>
      <c r="CA2859" s="141"/>
      <c r="CB2859" s="141"/>
      <c r="CC2859" s="141"/>
      <c r="CD2859" s="141"/>
      <c r="CE2859" s="141"/>
      <c r="CF2859" s="141"/>
      <c r="CG2859" s="141"/>
    </row>
    <row r="2860" spans="1:85" x14ac:dyDescent="0.35">
      <c r="A2860" s="155" t="s">
        <v>4962</v>
      </c>
      <c r="B2860" s="139" t="s">
        <v>4075</v>
      </c>
      <c r="C2860" s="18">
        <v>44009</v>
      </c>
      <c r="D2860" s="144">
        <v>0.16388888888888889</v>
      </c>
      <c r="E2860" s="141" t="s">
        <v>13262</v>
      </c>
      <c r="F2860" s="141">
        <v>2</v>
      </c>
      <c r="G2860" s="141" t="s">
        <v>2004</v>
      </c>
      <c r="H2860" s="141">
        <v>2020</v>
      </c>
      <c r="I2860" s="18"/>
      <c r="J2860" s="144"/>
      <c r="K2860" s="378"/>
      <c r="L2860" s="139" t="s">
        <v>4075</v>
      </c>
      <c r="M2860" s="141" t="s">
        <v>28</v>
      </c>
      <c r="N2860" s="248"/>
      <c r="O2860" s="141" t="s">
        <v>26</v>
      </c>
      <c r="P2860" s="141" t="s">
        <v>26</v>
      </c>
      <c r="Q2860" s="141"/>
      <c r="R2860" s="141"/>
      <c r="S2860" s="141"/>
      <c r="T2860" s="141" t="s">
        <v>14116</v>
      </c>
      <c r="U2860" s="141">
        <v>119223695</v>
      </c>
      <c r="V2860" s="141"/>
      <c r="W2860" s="139" t="s">
        <v>4075</v>
      </c>
      <c r="X2860" s="141" t="s">
        <v>25</v>
      </c>
      <c r="Y2860" s="141" t="s">
        <v>27</v>
      </c>
      <c r="Z2860" s="141"/>
      <c r="AA2860" s="141" t="s">
        <v>34</v>
      </c>
      <c r="AB2860" s="141" t="s">
        <v>34</v>
      </c>
      <c r="AC2860" s="139" t="s">
        <v>18047</v>
      </c>
      <c r="AD2860" s="380"/>
      <c r="AE2860" s="139" t="s">
        <v>102</v>
      </c>
      <c r="AF2860" s="139" t="s">
        <v>13070</v>
      </c>
      <c r="AG2860" s="139" t="s">
        <v>102</v>
      </c>
      <c r="AH2860" s="139" t="s">
        <v>1524</v>
      </c>
      <c r="AI2860" s="139" t="s">
        <v>3725</v>
      </c>
      <c r="AJ2860" s="139" t="s">
        <v>87</v>
      </c>
      <c r="AK2860" s="139"/>
      <c r="AL2860" s="139"/>
      <c r="AM2860" s="141"/>
      <c r="AN2860" s="141" t="s">
        <v>8</v>
      </c>
      <c r="AO2860" s="139"/>
      <c r="AP2860" s="139" t="s">
        <v>87</v>
      </c>
      <c r="AQ2860" s="139" t="s">
        <v>1526</v>
      </c>
      <c r="AR2860" s="381"/>
      <c r="AS2860" s="139" t="s">
        <v>4075</v>
      </c>
      <c r="AT2860" s="141" t="s">
        <v>43</v>
      </c>
      <c r="AU2860" s="141">
        <v>180</v>
      </c>
      <c r="AV2860" s="383"/>
      <c r="AW2860" s="385"/>
      <c r="AX2860" s="139" t="s">
        <v>82</v>
      </c>
      <c r="AY2860" t="s">
        <v>18761</v>
      </c>
      <c r="BA2860" s="381"/>
      <c r="BB2860" s="139" t="s">
        <v>1450</v>
      </c>
      <c r="BC2860" s="166"/>
      <c r="BD2860" s="166"/>
      <c r="BE2860" s="166"/>
      <c r="BF2860" s="166"/>
      <c r="BG2860" s="166"/>
      <c r="BH2860" s="308"/>
      <c r="BI2860" s="308"/>
      <c r="BJ2860" s="141" t="s">
        <v>26</v>
      </c>
      <c r="BK2860" s="141" t="s">
        <v>26</v>
      </c>
      <c r="BL2860" s="141"/>
      <c r="BM2860" s="141"/>
      <c r="BN2860" s="139" t="s">
        <v>4075</v>
      </c>
      <c r="BQ2860" s="141"/>
      <c r="BV2860" s="141"/>
      <c r="BX2860" s="141"/>
      <c r="BY2860" s="141"/>
      <c r="BZ2860" s="141"/>
      <c r="CA2860" s="141"/>
      <c r="CB2860" s="141"/>
      <c r="CC2860" s="141"/>
      <c r="CD2860" s="141"/>
      <c r="CE2860" s="141"/>
      <c r="CF2860" s="141"/>
      <c r="CG2860" s="141"/>
    </row>
    <row r="2861" spans="1:85" x14ac:dyDescent="0.35">
      <c r="A2861" s="155" t="s">
        <v>4956</v>
      </c>
      <c r="B2861" s="139" t="s">
        <v>4075</v>
      </c>
      <c r="C2861" s="18">
        <v>44009</v>
      </c>
      <c r="D2861" s="144">
        <v>9.7916666666666666E-2</v>
      </c>
      <c r="E2861" s="141" t="s">
        <v>13262</v>
      </c>
      <c r="F2861" s="141">
        <v>2</v>
      </c>
      <c r="G2861" s="141" t="s">
        <v>2004</v>
      </c>
      <c r="H2861" s="141">
        <v>2020</v>
      </c>
      <c r="I2861" s="18">
        <v>44009</v>
      </c>
      <c r="J2861" s="144">
        <v>9.375E-2</v>
      </c>
      <c r="K2861" s="378"/>
      <c r="L2861" s="139" t="s">
        <v>4075</v>
      </c>
      <c r="M2861" s="141" t="s">
        <v>28</v>
      </c>
      <c r="N2861" s="248"/>
      <c r="O2861" s="141" t="s">
        <v>26</v>
      </c>
      <c r="P2861" s="141" t="s">
        <v>26</v>
      </c>
      <c r="Q2861" s="141"/>
      <c r="R2861" s="141" t="s">
        <v>4957</v>
      </c>
      <c r="S2861" s="141"/>
      <c r="T2861" s="141" t="s">
        <v>14397</v>
      </c>
      <c r="U2861" s="141"/>
      <c r="V2861" s="141"/>
      <c r="W2861" s="139" t="s">
        <v>4075</v>
      </c>
      <c r="X2861" s="141" t="s">
        <v>25</v>
      </c>
      <c r="Y2861" s="141" t="s">
        <v>27</v>
      </c>
      <c r="Z2861" s="141"/>
      <c r="AA2861" s="141" t="s">
        <v>34</v>
      </c>
      <c r="AB2861" s="141" t="s">
        <v>34</v>
      </c>
      <c r="AC2861" s="139" t="s">
        <v>18049</v>
      </c>
      <c r="AD2861" s="380"/>
      <c r="AE2861" s="139" t="s">
        <v>103</v>
      </c>
      <c r="AF2861" s="139" t="s">
        <v>13075</v>
      </c>
      <c r="AG2861" s="139" t="s">
        <v>103</v>
      </c>
      <c r="AH2861" s="139" t="s">
        <v>1380</v>
      </c>
      <c r="AI2861" s="139" t="s">
        <v>7340</v>
      </c>
      <c r="AJ2861" s="139"/>
      <c r="AK2861" s="139" t="s">
        <v>7340</v>
      </c>
      <c r="AL2861" s="139" t="s">
        <v>1408</v>
      </c>
      <c r="AM2861" s="141"/>
      <c r="AN2861" s="141" t="s">
        <v>8</v>
      </c>
      <c r="AO2861" s="139"/>
      <c r="AP2861" s="139" t="s">
        <v>1408</v>
      </c>
      <c r="AQ2861" s="139" t="s">
        <v>4958</v>
      </c>
      <c r="AR2861" s="381"/>
      <c r="AS2861" s="139" t="s">
        <v>4075</v>
      </c>
      <c r="AT2861" s="141" t="s">
        <v>1404</v>
      </c>
      <c r="AU2861" s="141"/>
      <c r="AV2861" s="383"/>
      <c r="AW2861" s="385"/>
      <c r="AX2861" s="139" t="s">
        <v>63</v>
      </c>
      <c r="AY2861" t="s">
        <v>18341</v>
      </c>
      <c r="BA2861" s="381"/>
      <c r="BB2861" s="139" t="s">
        <v>17</v>
      </c>
      <c r="BC2861" s="166"/>
      <c r="BD2861" s="166"/>
      <c r="BE2861" s="166"/>
      <c r="BF2861" s="166"/>
      <c r="BG2861" s="166"/>
      <c r="BH2861" s="308" t="s">
        <v>4959</v>
      </c>
      <c r="BI2861" s="308"/>
      <c r="BJ2861" s="141" t="s">
        <v>26</v>
      </c>
      <c r="BK2861" s="141" t="s">
        <v>26</v>
      </c>
      <c r="BL2861" s="141"/>
      <c r="BM2861" s="141"/>
      <c r="BN2861" s="139" t="s">
        <v>4075</v>
      </c>
      <c r="BQ2861" s="141"/>
      <c r="BV2861" s="141"/>
      <c r="BX2861" s="141"/>
      <c r="BY2861" s="141"/>
      <c r="BZ2861" s="141"/>
      <c r="CA2861" s="141"/>
      <c r="CB2861" s="141"/>
      <c r="CC2861" s="141"/>
      <c r="CD2861" s="141"/>
      <c r="CE2861" s="141"/>
      <c r="CF2861" s="141"/>
      <c r="CG2861" s="141"/>
    </row>
    <row r="2862" spans="1:85" x14ac:dyDescent="0.35">
      <c r="A2862" s="155" t="s">
        <v>4940</v>
      </c>
      <c r="B2862" s="139" t="s">
        <v>4075</v>
      </c>
      <c r="C2862" s="18">
        <v>44009</v>
      </c>
      <c r="D2862" s="144">
        <v>0.28263888888888888</v>
      </c>
      <c r="E2862" s="141" t="s">
        <v>13262</v>
      </c>
      <c r="F2862" s="141">
        <v>2</v>
      </c>
      <c r="G2862" s="141" t="s">
        <v>2004</v>
      </c>
      <c r="H2862" s="141">
        <v>2020</v>
      </c>
      <c r="I2862" s="18">
        <v>44009</v>
      </c>
      <c r="J2862" s="144">
        <v>0.27361111111111114</v>
      </c>
      <c r="K2862" s="378"/>
      <c r="L2862" s="139" t="s">
        <v>4075</v>
      </c>
      <c r="M2862" s="141" t="s">
        <v>28</v>
      </c>
      <c r="N2862" s="248"/>
      <c r="O2862" s="141" t="s">
        <v>26</v>
      </c>
      <c r="P2862" s="141" t="s">
        <v>26</v>
      </c>
      <c r="Q2862" s="141" t="s">
        <v>4941</v>
      </c>
      <c r="R2862" s="141" t="s">
        <v>4942</v>
      </c>
      <c r="S2862" s="141"/>
      <c r="T2862" s="141" t="s">
        <v>14390</v>
      </c>
      <c r="U2862" s="141"/>
      <c r="V2862" s="141"/>
      <c r="W2862" s="139" t="s">
        <v>4075</v>
      </c>
      <c r="X2862" s="141" t="s">
        <v>25</v>
      </c>
      <c r="Y2862" s="141" t="s">
        <v>27</v>
      </c>
      <c r="Z2862" s="141"/>
      <c r="AA2862" s="141" t="s">
        <v>34</v>
      </c>
      <c r="AB2862" s="141" t="s">
        <v>34</v>
      </c>
      <c r="AC2862" s="139" t="s">
        <v>18050</v>
      </c>
      <c r="AD2862" s="380"/>
      <c r="AE2862" s="139" t="s">
        <v>107</v>
      </c>
      <c r="AF2862" s="139" t="s">
        <v>13076</v>
      </c>
      <c r="AG2862" s="139" t="s">
        <v>4130</v>
      </c>
      <c r="AH2862" s="139" t="s">
        <v>1380</v>
      </c>
      <c r="AI2862" s="139" t="s">
        <v>1518</v>
      </c>
      <c r="AJ2862" s="139"/>
      <c r="AK2862" s="139" t="s">
        <v>1518</v>
      </c>
      <c r="AL2862" s="139" t="s">
        <v>87</v>
      </c>
      <c r="AM2862" s="141"/>
      <c r="AN2862" s="141" t="s">
        <v>8</v>
      </c>
      <c r="AO2862" s="139"/>
      <c r="AP2862" s="139" t="s">
        <v>87</v>
      </c>
      <c r="AQ2862" s="139"/>
      <c r="AR2862" s="381"/>
      <c r="AS2862" s="139" t="s">
        <v>4075</v>
      </c>
      <c r="AT2862" s="141" t="s">
        <v>43</v>
      </c>
      <c r="AU2862" s="141">
        <v>300</v>
      </c>
      <c r="AV2862" s="383"/>
      <c r="AW2862" s="385"/>
      <c r="AX2862" s="139" t="s">
        <v>65</v>
      </c>
      <c r="AY2862" t="s">
        <v>19463</v>
      </c>
      <c r="BA2862" s="381"/>
      <c r="BB2862" s="139" t="s">
        <v>1450</v>
      </c>
      <c r="BC2862" s="166"/>
      <c r="BD2862" s="166"/>
      <c r="BE2862" s="166"/>
      <c r="BF2862" s="166"/>
      <c r="BG2862" s="166"/>
      <c r="BH2862" s="308" t="s">
        <v>4944</v>
      </c>
      <c r="BI2862" s="308"/>
      <c r="BJ2862" s="141" t="s">
        <v>26</v>
      </c>
      <c r="BK2862" s="141" t="s">
        <v>26</v>
      </c>
      <c r="BL2862" s="141"/>
      <c r="BM2862" s="141"/>
      <c r="BN2862" s="139" t="s">
        <v>4075</v>
      </c>
      <c r="BQ2862" s="141"/>
      <c r="BV2862" s="141"/>
      <c r="BX2862" s="141"/>
      <c r="BY2862" s="141"/>
      <c r="BZ2862" s="141"/>
      <c r="CA2862" s="141"/>
      <c r="CB2862" s="141"/>
      <c r="CC2862" s="141"/>
      <c r="CD2862" s="141"/>
      <c r="CE2862" s="141"/>
      <c r="CF2862" s="141"/>
      <c r="CG2862" s="141"/>
    </row>
    <row r="2863" spans="1:85" x14ac:dyDescent="0.35">
      <c r="A2863" s="155" t="s">
        <v>4945</v>
      </c>
      <c r="B2863" s="139" t="s">
        <v>4075</v>
      </c>
      <c r="C2863" s="18">
        <v>44009</v>
      </c>
      <c r="D2863" s="144">
        <v>0.24722222222222223</v>
      </c>
      <c r="E2863" s="141" t="s">
        <v>13262</v>
      </c>
      <c r="F2863" s="141">
        <v>2</v>
      </c>
      <c r="G2863" s="141" t="s">
        <v>2004</v>
      </c>
      <c r="H2863" s="141">
        <v>2020</v>
      </c>
      <c r="I2863" s="18">
        <v>44009</v>
      </c>
      <c r="J2863" s="144">
        <v>0.14861111111111111</v>
      </c>
      <c r="K2863" s="378"/>
      <c r="L2863" s="139" t="s">
        <v>4075</v>
      </c>
      <c r="M2863" s="141" t="s">
        <v>28</v>
      </c>
      <c r="N2863" s="248"/>
      <c r="O2863" s="141" t="s">
        <v>26</v>
      </c>
      <c r="P2863" s="141" t="s">
        <v>26</v>
      </c>
      <c r="Q2863" s="141" t="s">
        <v>4946</v>
      </c>
      <c r="R2863" s="141" t="s">
        <v>4947</v>
      </c>
      <c r="S2863" s="141"/>
      <c r="T2863" s="141" t="s">
        <v>14118</v>
      </c>
      <c r="U2863" s="141"/>
      <c r="V2863" s="141"/>
      <c r="W2863" s="139" t="s">
        <v>4075</v>
      </c>
      <c r="X2863" s="141" t="s">
        <v>25</v>
      </c>
      <c r="Y2863" s="141" t="s">
        <v>27</v>
      </c>
      <c r="Z2863" s="141"/>
      <c r="AA2863" s="141" t="s">
        <v>34</v>
      </c>
      <c r="AB2863" s="141" t="s">
        <v>34</v>
      </c>
      <c r="AC2863" s="139" t="s">
        <v>18047</v>
      </c>
      <c r="AD2863" s="380"/>
      <c r="AE2863" s="139" t="s">
        <v>102</v>
      </c>
      <c r="AF2863" s="139" t="s">
        <v>13078</v>
      </c>
      <c r="AG2863" s="139" t="s">
        <v>102</v>
      </c>
      <c r="AH2863" s="139" t="s">
        <v>1378</v>
      </c>
      <c r="AI2863" s="139" t="s">
        <v>1390</v>
      </c>
      <c r="AJ2863" s="139" t="s">
        <v>87</v>
      </c>
      <c r="AK2863" s="139"/>
      <c r="AL2863" s="139"/>
      <c r="AM2863" s="141"/>
      <c r="AN2863" s="141" t="s">
        <v>8</v>
      </c>
      <c r="AO2863" s="139"/>
      <c r="AP2863" s="139" t="s">
        <v>87</v>
      </c>
      <c r="AQ2863" s="139" t="s">
        <v>4948</v>
      </c>
      <c r="AR2863" s="381"/>
      <c r="AS2863" s="139" t="s">
        <v>4075</v>
      </c>
      <c r="AT2863" s="141" t="s">
        <v>43</v>
      </c>
      <c r="AU2863" s="141">
        <v>180</v>
      </c>
      <c r="AV2863" s="383"/>
      <c r="AW2863" s="385"/>
      <c r="AX2863" s="139" t="s">
        <v>4635</v>
      </c>
      <c r="AY2863" t="s">
        <v>18351</v>
      </c>
      <c r="BA2863" s="381"/>
      <c r="BB2863" s="139" t="s">
        <v>1450</v>
      </c>
      <c r="BC2863" s="166"/>
      <c r="BD2863" s="166"/>
      <c r="BE2863" s="166"/>
      <c r="BF2863" s="166"/>
      <c r="BG2863" s="166"/>
      <c r="BH2863" s="308"/>
      <c r="BI2863" s="308"/>
      <c r="BJ2863" s="141" t="s">
        <v>26</v>
      </c>
      <c r="BK2863" s="141" t="s">
        <v>26</v>
      </c>
      <c r="BL2863" s="141"/>
      <c r="BM2863" s="141"/>
      <c r="BN2863" s="139" t="s">
        <v>4075</v>
      </c>
      <c r="BQ2863" s="141"/>
      <c r="BV2863" s="141"/>
      <c r="BX2863" s="141"/>
      <c r="BY2863" s="141"/>
      <c r="BZ2863" s="141"/>
      <c r="CA2863" s="141"/>
      <c r="CB2863" s="141"/>
      <c r="CC2863" s="141"/>
      <c r="CD2863" s="141"/>
      <c r="CE2863" s="141"/>
      <c r="CF2863" s="141"/>
      <c r="CG2863" s="141"/>
    </row>
    <row r="2864" spans="1:85" x14ac:dyDescent="0.35">
      <c r="A2864" s="155" t="s">
        <v>4935</v>
      </c>
      <c r="B2864" s="139" t="s">
        <v>4075</v>
      </c>
      <c r="C2864" s="18">
        <v>44010</v>
      </c>
      <c r="D2864" s="144">
        <v>0.73263888888888884</v>
      </c>
      <c r="E2864" s="141" t="s">
        <v>13263</v>
      </c>
      <c r="F2864" s="141">
        <v>2</v>
      </c>
      <c r="G2864" s="141" t="s">
        <v>2004</v>
      </c>
      <c r="H2864" s="141">
        <v>2020</v>
      </c>
      <c r="I2864" s="18">
        <v>44010</v>
      </c>
      <c r="J2864" s="144">
        <v>0.73124999999999996</v>
      </c>
      <c r="K2864" s="378"/>
      <c r="L2864" s="139" t="s">
        <v>4075</v>
      </c>
      <c r="M2864" s="141" t="s">
        <v>28</v>
      </c>
      <c r="N2864" s="248"/>
      <c r="O2864" s="141" t="s">
        <v>26</v>
      </c>
      <c r="P2864" s="141" t="s">
        <v>26</v>
      </c>
      <c r="Q2864" s="141" t="s">
        <v>13055</v>
      </c>
      <c r="R2864" s="141"/>
      <c r="S2864" s="141"/>
      <c r="T2864" s="141" t="s">
        <v>14120</v>
      </c>
      <c r="U2864" s="141"/>
      <c r="V2864" s="141"/>
      <c r="W2864" s="139" t="s">
        <v>4075</v>
      </c>
      <c r="X2864" s="141" t="s">
        <v>25</v>
      </c>
      <c r="Y2864" s="141" t="s">
        <v>27</v>
      </c>
      <c r="Z2864" s="141"/>
      <c r="AA2864" s="141" t="s">
        <v>34</v>
      </c>
      <c r="AB2864" s="141" t="s">
        <v>34</v>
      </c>
      <c r="AC2864" s="139" t="s">
        <v>18050</v>
      </c>
      <c r="AD2864" s="380"/>
      <c r="AE2864" s="139" t="s">
        <v>107</v>
      </c>
      <c r="AF2864" s="139" t="s">
        <v>13076</v>
      </c>
      <c r="AG2864" s="139" t="s">
        <v>4130</v>
      </c>
      <c r="AH2864" s="139" t="s">
        <v>1380</v>
      </c>
      <c r="AI2864" s="139" t="s">
        <v>1518</v>
      </c>
      <c r="AJ2864" s="139"/>
      <c r="AK2864" s="139" t="s">
        <v>1518</v>
      </c>
      <c r="AL2864" s="139" t="s">
        <v>1420</v>
      </c>
      <c r="AM2864" s="141"/>
      <c r="AN2864" s="141" t="s">
        <v>8</v>
      </c>
      <c r="AO2864" s="139"/>
      <c r="AP2864" s="139" t="s">
        <v>1420</v>
      </c>
      <c r="AQ2864" s="139"/>
      <c r="AR2864" s="381"/>
      <c r="AS2864" s="139" t="s">
        <v>4075</v>
      </c>
      <c r="AT2864" s="141" t="s">
        <v>1404</v>
      </c>
      <c r="AU2864" s="141"/>
      <c r="AV2864" s="383"/>
      <c r="AW2864" s="385"/>
      <c r="AX2864" s="139" t="s">
        <v>197</v>
      </c>
      <c r="AY2864" t="s">
        <v>19017</v>
      </c>
      <c r="BA2864" s="381"/>
      <c r="BB2864" s="139" t="s">
        <v>17</v>
      </c>
      <c r="BC2864" s="166"/>
      <c r="BD2864" s="166"/>
      <c r="BE2864" s="166"/>
      <c r="BF2864" s="166"/>
      <c r="BG2864" s="166"/>
      <c r="BH2864" s="308"/>
      <c r="BI2864" s="308"/>
      <c r="BJ2864" s="141" t="s">
        <v>26</v>
      </c>
      <c r="BK2864" s="141" t="s">
        <v>26</v>
      </c>
      <c r="BL2864" s="141"/>
      <c r="BM2864" s="141"/>
      <c r="BN2864" s="139" t="s">
        <v>4075</v>
      </c>
      <c r="BQ2864" s="141"/>
      <c r="BV2864" s="141"/>
      <c r="BX2864" s="141"/>
      <c r="BY2864" s="141"/>
      <c r="BZ2864" s="141"/>
      <c r="CA2864" s="141"/>
      <c r="CB2864" s="141"/>
      <c r="CC2864" s="141"/>
      <c r="CD2864" s="141"/>
      <c r="CE2864" s="141"/>
      <c r="CF2864" s="141"/>
      <c r="CG2864" s="141"/>
    </row>
    <row r="2865" spans="1:85" x14ac:dyDescent="0.35">
      <c r="A2865" s="155" t="s">
        <v>4932</v>
      </c>
      <c r="B2865" s="139" t="s">
        <v>4075</v>
      </c>
      <c r="C2865" s="18">
        <v>44010</v>
      </c>
      <c r="D2865" s="144">
        <v>0.64722222222222225</v>
      </c>
      <c r="E2865" s="141" t="s">
        <v>13263</v>
      </c>
      <c r="F2865" s="141">
        <v>2</v>
      </c>
      <c r="G2865" s="141" t="s">
        <v>2004</v>
      </c>
      <c r="H2865" s="141">
        <v>2020</v>
      </c>
      <c r="I2865" s="18">
        <v>44010</v>
      </c>
      <c r="J2865" s="144">
        <v>0.69236111111111109</v>
      </c>
      <c r="K2865" s="378"/>
      <c r="L2865" s="139" t="s">
        <v>4075</v>
      </c>
      <c r="M2865" s="141" t="s">
        <v>28</v>
      </c>
      <c r="N2865" s="248"/>
      <c r="O2865" s="141" t="s">
        <v>26</v>
      </c>
      <c r="P2865" s="141" t="s">
        <v>26</v>
      </c>
      <c r="Q2865" s="141"/>
      <c r="R2865" s="141" t="s">
        <v>4933</v>
      </c>
      <c r="S2865" s="141"/>
      <c r="T2865" s="141" t="s">
        <v>14121</v>
      </c>
      <c r="U2865" s="141">
        <v>119226462</v>
      </c>
      <c r="V2865" s="141"/>
      <c r="W2865" s="139" t="s">
        <v>4075</v>
      </c>
      <c r="X2865" s="141" t="s">
        <v>25</v>
      </c>
      <c r="Y2865" s="141" t="s">
        <v>27</v>
      </c>
      <c r="Z2865" s="141"/>
      <c r="AA2865" s="141" t="s">
        <v>34</v>
      </c>
      <c r="AB2865" s="141" t="s">
        <v>34</v>
      </c>
      <c r="AC2865" s="139" t="s">
        <v>18049</v>
      </c>
      <c r="AD2865" s="380"/>
      <c r="AE2865" s="139" t="s">
        <v>4</v>
      </c>
      <c r="AF2865" s="139" t="s">
        <v>13073</v>
      </c>
      <c r="AG2865" s="139" t="s">
        <v>4</v>
      </c>
      <c r="AH2865" s="139" t="s">
        <v>1380</v>
      </c>
      <c r="AI2865" s="139" t="s">
        <v>15678</v>
      </c>
      <c r="AJ2865" s="139"/>
      <c r="AK2865" s="139" t="s">
        <v>15678</v>
      </c>
      <c r="AL2865" s="139" t="s">
        <v>1563</v>
      </c>
      <c r="AM2865" s="141"/>
      <c r="AN2865" s="141" t="s">
        <v>8</v>
      </c>
      <c r="AO2865" s="139"/>
      <c r="AP2865" s="139" t="s">
        <v>1563</v>
      </c>
      <c r="AQ2865" s="139" t="s">
        <v>4934</v>
      </c>
      <c r="AR2865" s="381"/>
      <c r="AS2865" s="139" t="s">
        <v>4075</v>
      </c>
      <c r="AT2865" s="141" t="s">
        <v>1404</v>
      </c>
      <c r="AU2865" s="141"/>
      <c r="AV2865" s="383"/>
      <c r="AW2865" s="385"/>
      <c r="AX2865" s="139" t="s">
        <v>53</v>
      </c>
      <c r="AY2865" t="s">
        <v>19042</v>
      </c>
      <c r="BA2865" s="381"/>
      <c r="BB2865" s="139" t="s">
        <v>1446</v>
      </c>
      <c r="BC2865" s="166"/>
      <c r="BD2865" s="166"/>
      <c r="BE2865" s="166"/>
      <c r="BF2865" s="166"/>
      <c r="BG2865" s="166"/>
      <c r="BH2865" s="308"/>
      <c r="BI2865" s="308"/>
      <c r="BJ2865" s="141" t="s">
        <v>26</v>
      </c>
      <c r="BK2865" s="141" t="s">
        <v>26</v>
      </c>
      <c r="BL2865" s="141"/>
      <c r="BM2865" s="141"/>
      <c r="BN2865" s="139" t="s">
        <v>4075</v>
      </c>
      <c r="BQ2865" s="141" t="s">
        <v>16085</v>
      </c>
      <c r="BR2865" s="135" t="s">
        <v>15680</v>
      </c>
      <c r="BT2865" s="135" t="s">
        <v>15370</v>
      </c>
      <c r="BU2865" s="135" t="s">
        <v>15356</v>
      </c>
      <c r="BV2865" s="141" t="s">
        <v>2059</v>
      </c>
      <c r="BW2865" s="135" t="s">
        <v>3829</v>
      </c>
      <c r="BX2865" s="141" t="s">
        <v>12</v>
      </c>
      <c r="BY2865" s="141" t="s">
        <v>12</v>
      </c>
      <c r="BZ2865" s="141" t="s">
        <v>26</v>
      </c>
      <c r="CA2865" s="141" t="s">
        <v>1848</v>
      </c>
      <c r="CB2865" s="141"/>
      <c r="CC2865" s="141" t="s">
        <v>15686</v>
      </c>
      <c r="CD2865" s="141" t="s">
        <v>15687</v>
      </c>
      <c r="CE2865" s="141" t="s">
        <v>15450</v>
      </c>
      <c r="CF2865" s="141" t="s">
        <v>15451</v>
      </c>
      <c r="CG2865" s="141" t="s">
        <v>4004</v>
      </c>
    </row>
    <row r="2866" spans="1:85" x14ac:dyDescent="0.35">
      <c r="A2866" s="155" t="s">
        <v>4936</v>
      </c>
      <c r="B2866" s="139" t="s">
        <v>4075</v>
      </c>
      <c r="C2866" s="18">
        <v>44010</v>
      </c>
      <c r="D2866" s="144">
        <v>0.33194444444444443</v>
      </c>
      <c r="E2866" s="141" t="s">
        <v>13263</v>
      </c>
      <c r="F2866" s="141">
        <v>2</v>
      </c>
      <c r="G2866" s="141" t="s">
        <v>2004</v>
      </c>
      <c r="H2866" s="141">
        <v>2020</v>
      </c>
      <c r="I2866" s="18">
        <v>44010</v>
      </c>
      <c r="J2866" s="144">
        <v>0.32708333333333334</v>
      </c>
      <c r="K2866" s="378"/>
      <c r="L2866" s="139" t="s">
        <v>4075</v>
      </c>
      <c r="M2866" s="141" t="s">
        <v>28</v>
      </c>
      <c r="N2866" s="248"/>
      <c r="O2866" s="141" t="s">
        <v>26</v>
      </c>
      <c r="P2866" s="141" t="s">
        <v>26</v>
      </c>
      <c r="Q2866" s="141" t="s">
        <v>4937</v>
      </c>
      <c r="R2866" s="141" t="s">
        <v>4938</v>
      </c>
      <c r="S2866" s="141"/>
      <c r="T2866" s="141" t="s">
        <v>14122</v>
      </c>
      <c r="U2866" s="141">
        <v>119225675</v>
      </c>
      <c r="V2866" s="141"/>
      <c r="W2866" s="139" t="s">
        <v>4075</v>
      </c>
      <c r="X2866" s="141" t="s">
        <v>25</v>
      </c>
      <c r="Y2866" s="141" t="s">
        <v>27</v>
      </c>
      <c r="Z2866" s="141"/>
      <c r="AA2866" s="141" t="s">
        <v>34</v>
      </c>
      <c r="AB2866" s="141" t="s">
        <v>34</v>
      </c>
      <c r="AC2866" s="139" t="s">
        <v>18050</v>
      </c>
      <c r="AD2866" s="380"/>
      <c r="AE2866" s="139" t="s">
        <v>107</v>
      </c>
      <c r="AF2866" s="139" t="s">
        <v>13076</v>
      </c>
      <c r="AG2866" s="139" t="s">
        <v>4130</v>
      </c>
      <c r="AH2866" s="139" t="s">
        <v>1380</v>
      </c>
      <c r="AI2866" s="139" t="s">
        <v>1518</v>
      </c>
      <c r="AJ2866" s="139"/>
      <c r="AK2866" s="139" t="s">
        <v>1518</v>
      </c>
      <c r="AL2866" s="139" t="s">
        <v>60</v>
      </c>
      <c r="AM2866" s="141"/>
      <c r="AN2866" s="141" t="s">
        <v>8</v>
      </c>
      <c r="AO2866" s="139"/>
      <c r="AP2866" s="139" t="s">
        <v>60</v>
      </c>
      <c r="AQ2866" s="139" t="s">
        <v>4939</v>
      </c>
      <c r="AR2866" s="381"/>
      <c r="AS2866" s="139" t="s">
        <v>4075</v>
      </c>
      <c r="AT2866" s="141" t="s">
        <v>1404</v>
      </c>
      <c r="AU2866" s="141"/>
      <c r="AV2866" s="383"/>
      <c r="AW2866" s="385"/>
      <c r="AX2866" s="139" t="s">
        <v>769</v>
      </c>
      <c r="AY2866" t="s">
        <v>7048</v>
      </c>
      <c r="BA2866" s="381"/>
      <c r="BB2866" s="139" t="s">
        <v>1444</v>
      </c>
      <c r="BC2866" s="166"/>
      <c r="BD2866" s="166"/>
      <c r="BE2866" s="166"/>
      <c r="BF2866" s="166"/>
      <c r="BG2866" s="166"/>
      <c r="BH2866" s="308"/>
      <c r="BI2866" s="308"/>
      <c r="BJ2866" s="141" t="s">
        <v>26</v>
      </c>
      <c r="BK2866" s="141" t="s">
        <v>26</v>
      </c>
      <c r="BL2866" s="141"/>
      <c r="BM2866" s="141"/>
      <c r="BN2866" s="139" t="s">
        <v>4075</v>
      </c>
      <c r="BQ2866" s="141"/>
      <c r="BV2866" s="141"/>
      <c r="BX2866" s="141"/>
      <c r="BY2866" s="141"/>
      <c r="BZ2866" s="141"/>
      <c r="CA2866" s="141"/>
      <c r="CB2866" s="141"/>
      <c r="CC2866" s="141"/>
      <c r="CD2866" s="141"/>
      <c r="CE2866" s="141"/>
      <c r="CF2866" s="141"/>
      <c r="CG2866" s="141"/>
    </row>
    <row r="2867" spans="1:85" x14ac:dyDescent="0.35">
      <c r="A2867" s="155" t="s">
        <v>4924</v>
      </c>
      <c r="B2867" s="139" t="s">
        <v>4075</v>
      </c>
      <c r="C2867" s="18">
        <v>44011</v>
      </c>
      <c r="D2867" s="144">
        <v>0.76388888888888884</v>
      </c>
      <c r="E2867" s="141" t="s">
        <v>13263</v>
      </c>
      <c r="F2867" s="141">
        <v>2</v>
      </c>
      <c r="G2867" s="141" t="s">
        <v>2004</v>
      </c>
      <c r="H2867" s="141">
        <v>2020</v>
      </c>
      <c r="I2867" s="18">
        <v>44011</v>
      </c>
      <c r="J2867" s="144">
        <v>0.75902777777777775</v>
      </c>
      <c r="K2867" s="378"/>
      <c r="L2867" s="139" t="s">
        <v>4075</v>
      </c>
      <c r="M2867" s="141" t="s">
        <v>28</v>
      </c>
      <c r="N2867" s="248"/>
      <c r="O2867" s="141" t="s">
        <v>26</v>
      </c>
      <c r="P2867" s="141" t="s">
        <v>26</v>
      </c>
      <c r="Q2867" s="141" t="s">
        <v>4925</v>
      </c>
      <c r="R2867" s="141" t="s">
        <v>4926</v>
      </c>
      <c r="S2867" s="141"/>
      <c r="T2867" s="141" t="s">
        <v>14123</v>
      </c>
      <c r="U2867" s="141"/>
      <c r="V2867" s="141"/>
      <c r="W2867" s="139" t="s">
        <v>4075</v>
      </c>
      <c r="X2867" s="141" t="s">
        <v>25</v>
      </c>
      <c r="Y2867" s="141" t="s">
        <v>27</v>
      </c>
      <c r="Z2867" s="141"/>
      <c r="AA2867" s="141" t="s">
        <v>34</v>
      </c>
      <c r="AB2867" s="141" t="s">
        <v>34</v>
      </c>
      <c r="AC2867" s="139" t="s">
        <v>18050</v>
      </c>
      <c r="AD2867" s="380"/>
      <c r="AE2867" s="139" t="s">
        <v>102</v>
      </c>
      <c r="AF2867" s="139" t="s">
        <v>13068</v>
      </c>
      <c r="AG2867" s="139" t="s">
        <v>102</v>
      </c>
      <c r="AH2867" s="139" t="s">
        <v>1378</v>
      </c>
      <c r="AI2867" s="139" t="s">
        <v>1398</v>
      </c>
      <c r="AJ2867" s="139" t="s">
        <v>1563</v>
      </c>
      <c r="AK2867" s="139"/>
      <c r="AL2867" s="139"/>
      <c r="AM2867" s="141"/>
      <c r="AN2867" s="141" t="s">
        <v>8</v>
      </c>
      <c r="AO2867" s="139"/>
      <c r="AP2867" s="139" t="s">
        <v>1563</v>
      </c>
      <c r="AQ2867" s="139" t="s">
        <v>4927</v>
      </c>
      <c r="AR2867" s="381"/>
      <c r="AS2867" s="139" t="s">
        <v>4075</v>
      </c>
      <c r="AT2867" s="141" t="s">
        <v>1404</v>
      </c>
      <c r="AU2867" s="141"/>
      <c r="AV2867" s="383"/>
      <c r="AW2867" s="385"/>
      <c r="AX2867" s="139" t="s">
        <v>80</v>
      </c>
      <c r="AY2867" t="s">
        <v>18413</v>
      </c>
      <c r="BA2867" s="381"/>
      <c r="BB2867" s="139" t="s">
        <v>1444</v>
      </c>
      <c r="BC2867" s="166"/>
      <c r="BD2867" s="166"/>
      <c r="BE2867" s="166"/>
      <c r="BF2867" s="166"/>
      <c r="BG2867" s="166"/>
      <c r="BH2867" s="308"/>
      <c r="BI2867" s="308"/>
      <c r="BJ2867" s="141" t="s">
        <v>26</v>
      </c>
      <c r="BK2867" s="141" t="s">
        <v>26</v>
      </c>
      <c r="BL2867" s="141"/>
      <c r="BM2867" s="141"/>
      <c r="BN2867" s="139" t="s">
        <v>4075</v>
      </c>
      <c r="BQ2867" s="141"/>
      <c r="BV2867" s="141"/>
      <c r="BX2867" s="141"/>
      <c r="BY2867" s="141"/>
      <c r="BZ2867" s="141"/>
      <c r="CA2867" s="141"/>
      <c r="CB2867" s="141"/>
      <c r="CC2867" s="141"/>
      <c r="CD2867" s="141"/>
      <c r="CE2867" s="141"/>
      <c r="CF2867" s="141"/>
      <c r="CG2867" s="141"/>
    </row>
    <row r="2868" spans="1:85" x14ac:dyDescent="0.35">
      <c r="A2868" s="155" t="s">
        <v>4928</v>
      </c>
      <c r="B2868" s="139" t="s">
        <v>4075</v>
      </c>
      <c r="C2868" s="18">
        <v>44011</v>
      </c>
      <c r="D2868" s="144">
        <v>0.83194444444444449</v>
      </c>
      <c r="E2868" s="141" t="s">
        <v>13263</v>
      </c>
      <c r="F2868" s="141">
        <v>2</v>
      </c>
      <c r="G2868" s="141" t="s">
        <v>2004</v>
      </c>
      <c r="H2868" s="141">
        <v>2020</v>
      </c>
      <c r="I2868" s="18">
        <v>44011</v>
      </c>
      <c r="J2868" s="144">
        <v>0.82986111111111116</v>
      </c>
      <c r="K2868" s="378"/>
      <c r="L2868" s="139" t="s">
        <v>4075</v>
      </c>
      <c r="M2868" s="141" t="s">
        <v>28</v>
      </c>
      <c r="N2868" s="248"/>
      <c r="O2868" s="141" t="s">
        <v>26</v>
      </c>
      <c r="P2868" s="141" t="s">
        <v>26</v>
      </c>
      <c r="Q2868" s="141" t="s">
        <v>4929</v>
      </c>
      <c r="R2868" s="141" t="s">
        <v>4930</v>
      </c>
      <c r="S2868" s="141"/>
      <c r="T2868" s="141" t="s">
        <v>14124</v>
      </c>
      <c r="U2868" s="141"/>
      <c r="V2868" s="141"/>
      <c r="W2868" s="139" t="s">
        <v>4075</v>
      </c>
      <c r="X2868" s="141" t="s">
        <v>25</v>
      </c>
      <c r="Y2868" s="141" t="s">
        <v>27</v>
      </c>
      <c r="Z2868" s="141"/>
      <c r="AA2868" s="141" t="s">
        <v>34</v>
      </c>
      <c r="AB2868" s="141" t="s">
        <v>34</v>
      </c>
      <c r="AC2868" s="139" t="s">
        <v>18049</v>
      </c>
      <c r="AD2868" s="380"/>
      <c r="AE2868" s="139" t="s">
        <v>102</v>
      </c>
      <c r="AF2868" s="139" t="s">
        <v>13084</v>
      </c>
      <c r="AG2868" s="139" t="s">
        <v>102</v>
      </c>
      <c r="AH2868" s="139" t="s">
        <v>1378</v>
      </c>
      <c r="AI2868" s="139" t="s">
        <v>1391</v>
      </c>
      <c r="AJ2868" s="139" t="s">
        <v>1403</v>
      </c>
      <c r="AK2868" s="139"/>
      <c r="AL2868" s="139"/>
      <c r="AM2868" s="141"/>
      <c r="AN2868" s="141" t="s">
        <v>8</v>
      </c>
      <c r="AO2868" s="139"/>
      <c r="AP2868" s="139" t="s">
        <v>1403</v>
      </c>
      <c r="AQ2868" s="139" t="s">
        <v>4931</v>
      </c>
      <c r="AR2868" s="381"/>
      <c r="AS2868" s="139" t="s">
        <v>4075</v>
      </c>
      <c r="AT2868" s="141" t="s">
        <v>1404</v>
      </c>
      <c r="AU2868" s="141"/>
      <c r="AV2868" s="383"/>
      <c r="AW2868" s="385"/>
      <c r="AX2868" s="139" t="s">
        <v>154</v>
      </c>
      <c r="AY2868" t="s">
        <v>18663</v>
      </c>
      <c r="BA2868" s="381"/>
      <c r="BB2868" s="139" t="s">
        <v>17</v>
      </c>
      <c r="BC2868" s="166"/>
      <c r="BD2868" s="166"/>
      <c r="BE2868" s="166"/>
      <c r="BF2868" s="166"/>
      <c r="BG2868" s="166"/>
      <c r="BH2868" s="308"/>
      <c r="BI2868" s="308"/>
      <c r="BJ2868" s="141" t="s">
        <v>26</v>
      </c>
      <c r="BK2868" s="141" t="s">
        <v>26</v>
      </c>
      <c r="BL2868" s="141"/>
      <c r="BM2868" s="141"/>
      <c r="BN2868" s="139" t="s">
        <v>4075</v>
      </c>
      <c r="BQ2868" s="141"/>
      <c r="BV2868" s="141"/>
      <c r="BX2868" s="141"/>
      <c r="BY2868" s="141"/>
      <c r="BZ2868" s="141"/>
      <c r="CA2868" s="141"/>
      <c r="CB2868" s="141"/>
      <c r="CC2868" s="141"/>
      <c r="CD2868" s="141"/>
      <c r="CE2868" s="141"/>
      <c r="CF2868" s="141"/>
      <c r="CG2868" s="141"/>
    </row>
    <row r="2869" spans="1:85" x14ac:dyDescent="0.35">
      <c r="A2869" s="155" t="s">
        <v>4921</v>
      </c>
      <c r="B2869" s="139" t="s">
        <v>4075</v>
      </c>
      <c r="C2869" s="18">
        <v>44011</v>
      </c>
      <c r="D2869" s="144">
        <v>0.47152777777777777</v>
      </c>
      <c r="E2869" s="141" t="s">
        <v>13263</v>
      </c>
      <c r="F2869" s="141">
        <v>2</v>
      </c>
      <c r="G2869" s="141" t="s">
        <v>2004</v>
      </c>
      <c r="H2869" s="141">
        <v>2020</v>
      </c>
      <c r="I2869" s="18">
        <v>44011</v>
      </c>
      <c r="J2869" s="144">
        <v>0.47916666666666669</v>
      </c>
      <c r="K2869" s="378"/>
      <c r="L2869" s="139" t="s">
        <v>4075</v>
      </c>
      <c r="M2869" s="141" t="s">
        <v>28</v>
      </c>
      <c r="N2869" s="248"/>
      <c r="O2869" s="141" t="s">
        <v>26</v>
      </c>
      <c r="P2869" s="141" t="s">
        <v>26</v>
      </c>
      <c r="Q2869" s="141" t="s">
        <v>4922</v>
      </c>
      <c r="R2869" s="141" t="s">
        <v>4923</v>
      </c>
      <c r="S2869" s="141"/>
      <c r="T2869" s="141" t="s">
        <v>14125</v>
      </c>
      <c r="U2869" s="141">
        <v>119231523</v>
      </c>
      <c r="V2869" s="141"/>
      <c r="W2869" s="139" t="s">
        <v>4075</v>
      </c>
      <c r="X2869" s="141" t="s">
        <v>25</v>
      </c>
      <c r="Y2869" s="141" t="s">
        <v>27</v>
      </c>
      <c r="Z2869" s="141"/>
      <c r="AA2869" s="141" t="s">
        <v>34</v>
      </c>
      <c r="AB2869" s="141" t="s">
        <v>34</v>
      </c>
      <c r="AC2869" s="139" t="s">
        <v>18047</v>
      </c>
      <c r="AD2869" s="380"/>
      <c r="AE2869" s="139" t="s">
        <v>4</v>
      </c>
      <c r="AF2869" s="139" t="s">
        <v>13073</v>
      </c>
      <c r="AG2869" s="139" t="s">
        <v>4</v>
      </c>
      <c r="AH2869" s="139" t="s">
        <v>1380</v>
      </c>
      <c r="AI2869" s="139" t="s">
        <v>15678</v>
      </c>
      <c r="AJ2869" s="139"/>
      <c r="AK2869" s="139" t="s">
        <v>15678</v>
      </c>
      <c r="AL2869" s="139" t="s">
        <v>1563</v>
      </c>
      <c r="AM2869" s="141"/>
      <c r="AN2869" s="141" t="s">
        <v>8</v>
      </c>
      <c r="AO2869" s="139"/>
      <c r="AP2869" s="139" t="s">
        <v>1563</v>
      </c>
      <c r="AQ2869" s="139" t="s">
        <v>4550</v>
      </c>
      <c r="AR2869" s="381"/>
      <c r="AS2869" s="139" t="s">
        <v>4075</v>
      </c>
      <c r="AT2869" s="141" t="s">
        <v>43</v>
      </c>
      <c r="AU2869" s="141">
        <v>424</v>
      </c>
      <c r="AV2869" s="383"/>
      <c r="AW2869" s="385"/>
      <c r="AX2869" s="139" t="s">
        <v>45</v>
      </c>
      <c r="AY2869" t="s">
        <v>19198</v>
      </c>
      <c r="BA2869" s="381"/>
      <c r="BB2869" s="139" t="s">
        <v>1450</v>
      </c>
      <c r="BC2869" s="166"/>
      <c r="BD2869" s="166"/>
      <c r="BE2869" s="166"/>
      <c r="BF2869" s="166"/>
      <c r="BG2869" s="166"/>
      <c r="BH2869" s="308"/>
      <c r="BI2869" s="308"/>
      <c r="BJ2869" s="141" t="s">
        <v>26</v>
      </c>
      <c r="BK2869" s="141" t="s">
        <v>26</v>
      </c>
      <c r="BL2869" s="141"/>
      <c r="BM2869" s="141"/>
      <c r="BN2869" s="139" t="s">
        <v>4075</v>
      </c>
      <c r="BQ2869" s="141" t="s">
        <v>16086</v>
      </c>
      <c r="BT2869" s="135" t="s">
        <v>15358</v>
      </c>
      <c r="BV2869" s="141"/>
      <c r="BX2869" s="141"/>
      <c r="BY2869" s="141"/>
      <c r="BZ2869" s="141"/>
      <c r="CA2869" s="141"/>
      <c r="CB2869" s="141"/>
      <c r="CC2869" s="141"/>
      <c r="CD2869" s="141"/>
      <c r="CE2869" s="141"/>
      <c r="CF2869" s="141"/>
      <c r="CG2869" s="141" t="s">
        <v>1848</v>
      </c>
    </row>
    <row r="2870" spans="1:85" x14ac:dyDescent="0.35">
      <c r="A2870" s="155" t="s">
        <v>4913</v>
      </c>
      <c r="B2870" s="139" t="s">
        <v>4075</v>
      </c>
      <c r="C2870" s="18">
        <v>44011</v>
      </c>
      <c r="D2870" s="144">
        <v>0.26458333333333334</v>
      </c>
      <c r="E2870" s="141" t="s">
        <v>13263</v>
      </c>
      <c r="F2870" s="141">
        <v>2</v>
      </c>
      <c r="G2870" s="141" t="s">
        <v>2004</v>
      </c>
      <c r="H2870" s="141">
        <v>2020</v>
      </c>
      <c r="I2870" s="18">
        <v>44011</v>
      </c>
      <c r="J2870" s="144">
        <v>0.26319444444444445</v>
      </c>
      <c r="K2870" s="378"/>
      <c r="L2870" s="139" t="s">
        <v>4075</v>
      </c>
      <c r="M2870" s="141" t="s">
        <v>28</v>
      </c>
      <c r="N2870" s="248"/>
      <c r="O2870" s="141" t="s">
        <v>26</v>
      </c>
      <c r="P2870" s="141" t="s">
        <v>26</v>
      </c>
      <c r="Q2870" s="141" t="s">
        <v>4914</v>
      </c>
      <c r="R2870" s="141" t="s">
        <v>4915</v>
      </c>
      <c r="S2870" s="141"/>
      <c r="T2870" s="141" t="s">
        <v>14126</v>
      </c>
      <c r="U2870" s="141">
        <v>119227864</v>
      </c>
      <c r="V2870" s="141"/>
      <c r="W2870" s="139" t="s">
        <v>4075</v>
      </c>
      <c r="X2870" s="141" t="s">
        <v>25</v>
      </c>
      <c r="Y2870" s="141" t="s">
        <v>27</v>
      </c>
      <c r="Z2870" s="141"/>
      <c r="AA2870" s="141" t="s">
        <v>34</v>
      </c>
      <c r="AB2870" s="141" t="s">
        <v>34</v>
      </c>
      <c r="AC2870" s="139" t="s">
        <v>18047</v>
      </c>
      <c r="AD2870" s="380"/>
      <c r="AE2870" s="139" t="s">
        <v>102</v>
      </c>
      <c r="AF2870" s="139" t="s">
        <v>13068</v>
      </c>
      <c r="AG2870" s="139" t="s">
        <v>102</v>
      </c>
      <c r="AH2870" s="139" t="s">
        <v>1378</v>
      </c>
      <c r="AI2870" s="139" t="s">
        <v>1398</v>
      </c>
      <c r="AJ2870" s="139" t="s">
        <v>1563</v>
      </c>
      <c r="AK2870" s="139"/>
      <c r="AL2870" s="139"/>
      <c r="AM2870" s="141"/>
      <c r="AN2870" s="141" t="s">
        <v>8</v>
      </c>
      <c r="AO2870" s="139"/>
      <c r="AP2870" s="139" t="s">
        <v>1563</v>
      </c>
      <c r="AQ2870" s="139" t="s">
        <v>4916</v>
      </c>
      <c r="AR2870" s="381"/>
      <c r="AS2870" s="139" t="s">
        <v>4075</v>
      </c>
      <c r="AT2870" s="141" t="s">
        <v>1404</v>
      </c>
      <c r="AU2870" s="141"/>
      <c r="AV2870" s="383"/>
      <c r="AW2870" s="385"/>
      <c r="AX2870" s="139" t="s">
        <v>80</v>
      </c>
      <c r="AY2870" t="s">
        <v>18695</v>
      </c>
      <c r="BA2870" s="381"/>
      <c r="BB2870" s="139" t="s">
        <v>1450</v>
      </c>
      <c r="BC2870" s="166"/>
      <c r="BD2870" s="166"/>
      <c r="BE2870" s="166"/>
      <c r="BF2870" s="166"/>
      <c r="BG2870" s="166"/>
      <c r="BH2870" s="308"/>
      <c r="BI2870" s="308"/>
      <c r="BJ2870" s="141" t="s">
        <v>26</v>
      </c>
      <c r="BK2870" s="141" t="s">
        <v>26</v>
      </c>
      <c r="BL2870" s="141"/>
      <c r="BM2870" s="141"/>
      <c r="BN2870" s="139" t="s">
        <v>4075</v>
      </c>
      <c r="BQ2870" s="141"/>
      <c r="BV2870" s="141"/>
      <c r="BX2870" s="141"/>
      <c r="BY2870" s="141"/>
      <c r="BZ2870" s="141"/>
      <c r="CA2870" s="141"/>
      <c r="CB2870" s="141"/>
      <c r="CC2870" s="141"/>
      <c r="CD2870" s="141"/>
      <c r="CE2870" s="141"/>
      <c r="CF2870" s="141"/>
      <c r="CG2870" s="141"/>
    </row>
    <row r="2871" spans="1:85" x14ac:dyDescent="0.35">
      <c r="A2871" s="155" t="s">
        <v>4917</v>
      </c>
      <c r="B2871" s="139" t="s">
        <v>4075</v>
      </c>
      <c r="C2871" s="18">
        <v>44011</v>
      </c>
      <c r="D2871" s="144">
        <v>0.41388888888888886</v>
      </c>
      <c r="E2871" s="141" t="s">
        <v>13263</v>
      </c>
      <c r="F2871" s="141">
        <v>2</v>
      </c>
      <c r="G2871" s="141" t="s">
        <v>2004</v>
      </c>
      <c r="H2871" s="141">
        <v>2020</v>
      </c>
      <c r="I2871" s="18">
        <v>44011</v>
      </c>
      <c r="J2871" s="144">
        <v>0.39861111111111114</v>
      </c>
      <c r="K2871" s="378"/>
      <c r="L2871" s="139" t="s">
        <v>4075</v>
      </c>
      <c r="M2871" s="141" t="s">
        <v>28</v>
      </c>
      <c r="N2871" s="248"/>
      <c r="O2871" s="141" t="s">
        <v>26</v>
      </c>
      <c r="P2871" s="141" t="s">
        <v>26</v>
      </c>
      <c r="Q2871" s="141" t="s">
        <v>4918</v>
      </c>
      <c r="R2871" s="141" t="s">
        <v>4919</v>
      </c>
      <c r="S2871" s="141"/>
      <c r="T2871" s="141" t="s">
        <v>14127</v>
      </c>
      <c r="U2871" s="141">
        <v>119230900</v>
      </c>
      <c r="V2871" s="141"/>
      <c r="W2871" s="139" t="s">
        <v>4075</v>
      </c>
      <c r="X2871" s="141" t="s">
        <v>25</v>
      </c>
      <c r="Y2871" s="141" t="s">
        <v>27</v>
      </c>
      <c r="Z2871" s="141"/>
      <c r="AA2871" s="141" t="s">
        <v>34</v>
      </c>
      <c r="AB2871" s="141" t="s">
        <v>34</v>
      </c>
      <c r="AC2871" s="139" t="s">
        <v>18047</v>
      </c>
      <c r="AD2871" s="380"/>
      <c r="AE2871" s="139" t="s">
        <v>4</v>
      </c>
      <c r="AF2871" s="139" t="s">
        <v>13073</v>
      </c>
      <c r="AG2871" s="139" t="s">
        <v>4</v>
      </c>
      <c r="AH2871" s="139" t="s">
        <v>1380</v>
      </c>
      <c r="AI2871" s="139" t="s">
        <v>15678</v>
      </c>
      <c r="AJ2871" s="139"/>
      <c r="AK2871" s="139" t="s">
        <v>15678</v>
      </c>
      <c r="AL2871" s="139" t="s">
        <v>1563</v>
      </c>
      <c r="AM2871" s="141"/>
      <c r="AN2871" s="141" t="s">
        <v>8</v>
      </c>
      <c r="AO2871" s="139"/>
      <c r="AP2871" s="139" t="s">
        <v>1563</v>
      </c>
      <c r="AQ2871" s="139" t="s">
        <v>4920</v>
      </c>
      <c r="AR2871" s="381"/>
      <c r="AS2871" s="139" t="s">
        <v>4075</v>
      </c>
      <c r="AT2871" s="141" t="s">
        <v>1404</v>
      </c>
      <c r="AU2871" s="141"/>
      <c r="AV2871" s="383"/>
      <c r="AW2871" s="385"/>
      <c r="AX2871" s="139" t="s">
        <v>418</v>
      </c>
      <c r="AY2871" t="s">
        <v>18666</v>
      </c>
      <c r="BA2871" s="381"/>
      <c r="BB2871" s="139" t="s">
        <v>1444</v>
      </c>
      <c r="BC2871" s="166"/>
      <c r="BD2871" s="166"/>
      <c r="BE2871" s="166"/>
      <c r="BF2871" s="166"/>
      <c r="BG2871" s="166"/>
      <c r="BH2871" s="308"/>
      <c r="BI2871" s="308"/>
      <c r="BJ2871" s="141" t="s">
        <v>26</v>
      </c>
      <c r="BK2871" s="141" t="s">
        <v>25</v>
      </c>
      <c r="BL2871" s="141" t="s">
        <v>13122</v>
      </c>
      <c r="BM2871" s="141" t="s">
        <v>13123</v>
      </c>
      <c r="BN2871" s="139" t="s">
        <v>4075</v>
      </c>
      <c r="BQ2871" s="141" t="s">
        <v>16085</v>
      </c>
      <c r="BR2871" s="135" t="s">
        <v>15685</v>
      </c>
      <c r="BT2871" s="135" t="s">
        <v>15357</v>
      </c>
      <c r="BU2871" s="135" t="s">
        <v>15369</v>
      </c>
      <c r="BV2871" s="141" t="s">
        <v>13261</v>
      </c>
      <c r="BW2871" s="135" t="s">
        <v>13266</v>
      </c>
      <c r="BX2871" s="141" t="s">
        <v>15689</v>
      </c>
      <c r="BY2871" s="141" t="s">
        <v>12</v>
      </c>
      <c r="BZ2871" s="141" t="s">
        <v>26</v>
      </c>
      <c r="CA2871" s="141" t="s">
        <v>1848</v>
      </c>
      <c r="CB2871" s="141"/>
      <c r="CC2871" s="141" t="s">
        <v>15690</v>
      </c>
      <c r="CD2871" s="141" t="s">
        <v>15683</v>
      </c>
      <c r="CE2871" s="141" t="s">
        <v>15450</v>
      </c>
      <c r="CF2871" s="141" t="s">
        <v>15451</v>
      </c>
      <c r="CG2871" s="141" t="s">
        <v>1897</v>
      </c>
    </row>
    <row r="2872" spans="1:85" x14ac:dyDescent="0.35">
      <c r="A2872" s="155" t="s">
        <v>4909</v>
      </c>
      <c r="B2872" s="139" t="s">
        <v>4075</v>
      </c>
      <c r="C2872" s="18">
        <v>44012</v>
      </c>
      <c r="D2872" s="144">
        <v>0.68333333333333335</v>
      </c>
      <c r="E2872" s="141" t="s">
        <v>13263</v>
      </c>
      <c r="F2872" s="141">
        <v>2</v>
      </c>
      <c r="G2872" s="141" t="s">
        <v>2004</v>
      </c>
      <c r="H2872" s="141">
        <v>2020</v>
      </c>
      <c r="I2872" s="18">
        <v>44012</v>
      </c>
      <c r="J2872" s="144">
        <v>0.67847222222222225</v>
      </c>
      <c r="K2872" s="378"/>
      <c r="L2872" s="139" t="s">
        <v>4075</v>
      </c>
      <c r="M2872" s="141" t="s">
        <v>28</v>
      </c>
      <c r="N2872" s="248"/>
      <c r="O2872" s="141" t="s">
        <v>25</v>
      </c>
      <c r="P2872" s="141" t="s">
        <v>26</v>
      </c>
      <c r="Q2872" s="141" t="s">
        <v>4910</v>
      </c>
      <c r="R2872" s="141"/>
      <c r="S2872" s="141"/>
      <c r="T2872" s="141" t="s">
        <v>14128</v>
      </c>
      <c r="U2872" s="141">
        <v>119238930</v>
      </c>
      <c r="V2872" s="141"/>
      <c r="W2872" s="139" t="s">
        <v>4075</v>
      </c>
      <c r="X2872" s="141" t="s">
        <v>25</v>
      </c>
      <c r="Y2872" s="141" t="s">
        <v>27</v>
      </c>
      <c r="Z2872" s="141"/>
      <c r="AA2872" s="141" t="s">
        <v>34</v>
      </c>
      <c r="AB2872" s="141"/>
      <c r="AC2872" s="139" t="s">
        <v>18050</v>
      </c>
      <c r="AD2872" s="380"/>
      <c r="AE2872" s="139" t="s">
        <v>102</v>
      </c>
      <c r="AF2872" s="139" t="s">
        <v>13082</v>
      </c>
      <c r="AG2872" s="139" t="s">
        <v>102</v>
      </c>
      <c r="AH2872" s="139" t="s">
        <v>1378</v>
      </c>
      <c r="AI2872" s="139" t="s">
        <v>1382</v>
      </c>
      <c r="AJ2872" s="139" t="s">
        <v>60</v>
      </c>
      <c r="AK2872" s="139"/>
      <c r="AL2872" s="139"/>
      <c r="AM2872" s="141"/>
      <c r="AN2872" s="141" t="s">
        <v>8</v>
      </c>
      <c r="AO2872" s="139"/>
      <c r="AP2872" s="139" t="s">
        <v>60</v>
      </c>
      <c r="AQ2872" s="139"/>
      <c r="AR2872" s="381"/>
      <c r="AS2872" s="139" t="s">
        <v>4075</v>
      </c>
      <c r="AT2872" s="141" t="s">
        <v>1404</v>
      </c>
      <c r="AU2872" s="141"/>
      <c r="AV2872" s="383"/>
      <c r="AW2872" s="385"/>
      <c r="AX2872" s="139" t="s">
        <v>143</v>
      </c>
      <c r="AY2872" t="s">
        <v>19335</v>
      </c>
      <c r="BA2872" s="381"/>
      <c r="BB2872" s="139" t="s">
        <v>1444</v>
      </c>
      <c r="BC2872" s="166"/>
      <c r="BD2872" s="166"/>
      <c r="BE2872" s="166"/>
      <c r="BF2872" s="166"/>
      <c r="BG2872" s="166"/>
      <c r="BH2872" s="308"/>
      <c r="BI2872" s="308"/>
      <c r="BJ2872" s="141" t="s">
        <v>26</v>
      </c>
      <c r="BK2872" s="141" t="s">
        <v>26</v>
      </c>
      <c r="BL2872" s="141"/>
      <c r="BM2872" s="141"/>
      <c r="BN2872" s="139" t="s">
        <v>4075</v>
      </c>
      <c r="BQ2872" s="141"/>
      <c r="BV2872" s="141"/>
      <c r="BX2872" s="141"/>
      <c r="BY2872" s="141"/>
      <c r="BZ2872" s="141"/>
      <c r="CA2872" s="141"/>
      <c r="CB2872" s="141"/>
      <c r="CC2872" s="141"/>
      <c r="CD2872" s="141"/>
      <c r="CE2872" s="141"/>
      <c r="CF2872" s="141"/>
      <c r="CG2872" s="141"/>
    </row>
    <row r="2873" spans="1:85" x14ac:dyDescent="0.35">
      <c r="A2873" s="155" t="s">
        <v>4911</v>
      </c>
      <c r="B2873" s="139" t="s">
        <v>4075</v>
      </c>
      <c r="C2873" s="18">
        <v>44012</v>
      </c>
      <c r="D2873" s="144">
        <v>6.805555555555555E-2</v>
      </c>
      <c r="E2873" s="141" t="s">
        <v>13263</v>
      </c>
      <c r="F2873" s="141">
        <v>2</v>
      </c>
      <c r="G2873" s="141" t="s">
        <v>2004</v>
      </c>
      <c r="H2873" s="141">
        <v>2020</v>
      </c>
      <c r="I2873" s="18">
        <v>44012</v>
      </c>
      <c r="J2873" s="144">
        <v>6.25E-2</v>
      </c>
      <c r="K2873" s="378"/>
      <c r="L2873" s="139" t="s">
        <v>4075</v>
      </c>
      <c r="M2873" s="141" t="s">
        <v>28</v>
      </c>
      <c r="N2873" s="248"/>
      <c r="O2873" s="141" t="s">
        <v>26</v>
      </c>
      <c r="P2873" s="141" t="s">
        <v>26</v>
      </c>
      <c r="Q2873" s="141"/>
      <c r="R2873" s="141" t="s">
        <v>4912</v>
      </c>
      <c r="S2873" s="141"/>
      <c r="T2873" s="141" t="s">
        <v>14129</v>
      </c>
      <c r="U2873" s="141">
        <v>119233669</v>
      </c>
      <c r="V2873" s="141"/>
      <c r="W2873" s="139" t="s">
        <v>4075</v>
      </c>
      <c r="X2873" s="141" t="s">
        <v>25</v>
      </c>
      <c r="Y2873" s="141" t="s">
        <v>27</v>
      </c>
      <c r="Z2873" s="141"/>
      <c r="AA2873" s="141" t="s">
        <v>34</v>
      </c>
      <c r="AB2873" s="141" t="s">
        <v>34</v>
      </c>
      <c r="AC2873" s="139" t="s">
        <v>18047</v>
      </c>
      <c r="AD2873" s="380"/>
      <c r="AE2873" s="139" t="s">
        <v>102</v>
      </c>
      <c r="AF2873" s="139" t="s">
        <v>13068</v>
      </c>
      <c r="AG2873" s="139" t="s">
        <v>102</v>
      </c>
      <c r="AH2873" s="139" t="s">
        <v>1378</v>
      </c>
      <c r="AI2873" s="139" t="s">
        <v>1398</v>
      </c>
      <c r="AJ2873" s="139" t="s">
        <v>1563</v>
      </c>
      <c r="AK2873" s="139"/>
      <c r="AL2873" s="139"/>
      <c r="AM2873" s="141"/>
      <c r="AN2873" s="141" t="s">
        <v>8</v>
      </c>
      <c r="AO2873" s="139"/>
      <c r="AP2873" s="139" t="s">
        <v>1563</v>
      </c>
      <c r="AQ2873" s="139" t="s">
        <v>7</v>
      </c>
      <c r="AR2873" s="381"/>
      <c r="AS2873" s="139" t="s">
        <v>4075</v>
      </c>
      <c r="AT2873" s="141" t="s">
        <v>1404</v>
      </c>
      <c r="AU2873" s="141"/>
      <c r="AV2873" s="383"/>
      <c r="AW2873" s="385"/>
      <c r="AX2873" s="139" t="s">
        <v>143</v>
      </c>
      <c r="AY2873" t="s">
        <v>18408</v>
      </c>
      <c r="BA2873" s="381"/>
      <c r="BB2873" s="139" t="s">
        <v>1452</v>
      </c>
      <c r="BC2873" s="166"/>
      <c r="BD2873" s="166"/>
      <c r="BE2873" s="166"/>
      <c r="BF2873" s="166"/>
      <c r="BG2873" s="166"/>
      <c r="BH2873" s="308"/>
      <c r="BI2873" s="308"/>
      <c r="BJ2873" s="141" t="s">
        <v>26</v>
      </c>
      <c r="BK2873" s="141" t="s">
        <v>26</v>
      </c>
      <c r="BL2873" s="141"/>
      <c r="BM2873" s="141"/>
      <c r="BN2873" s="139" t="s">
        <v>4075</v>
      </c>
      <c r="BQ2873" s="141"/>
      <c r="BV2873" s="141"/>
      <c r="BX2873" s="141"/>
      <c r="BY2873" s="141"/>
      <c r="BZ2873" s="141"/>
      <c r="CA2873" s="141"/>
      <c r="CB2873" s="141"/>
      <c r="CC2873" s="141"/>
      <c r="CD2873" s="141"/>
      <c r="CE2873" s="141"/>
      <c r="CF2873" s="141"/>
      <c r="CG2873" s="141"/>
    </row>
    <row r="2874" spans="1:85" x14ac:dyDescent="0.35">
      <c r="A2874" s="155" t="s">
        <v>4906</v>
      </c>
      <c r="B2874" s="139" t="s">
        <v>4075</v>
      </c>
      <c r="C2874" s="18">
        <v>44013</v>
      </c>
      <c r="D2874" s="144">
        <v>0.26319444444444445</v>
      </c>
      <c r="E2874" s="141" t="s">
        <v>13263</v>
      </c>
      <c r="F2874" s="141">
        <v>3</v>
      </c>
      <c r="G2874" s="141" t="s">
        <v>13283</v>
      </c>
      <c r="H2874" s="141">
        <v>2020</v>
      </c>
      <c r="I2874" s="18">
        <v>44013</v>
      </c>
      <c r="J2874" s="144">
        <v>0.25277777777777777</v>
      </c>
      <c r="K2874" s="378"/>
      <c r="L2874" s="139" t="s">
        <v>4075</v>
      </c>
      <c r="M2874" s="141" t="s">
        <v>28</v>
      </c>
      <c r="N2874" s="248"/>
      <c r="O2874" s="141" t="s">
        <v>26</v>
      </c>
      <c r="P2874" s="141" t="s">
        <v>26</v>
      </c>
      <c r="Q2874" s="141" t="s">
        <v>4907</v>
      </c>
      <c r="R2874" s="141" t="s">
        <v>4908</v>
      </c>
      <c r="S2874" s="141"/>
      <c r="T2874" s="141" t="s">
        <v>14130</v>
      </c>
      <c r="U2874" s="141"/>
      <c r="V2874" s="141"/>
      <c r="W2874" s="139" t="s">
        <v>4075</v>
      </c>
      <c r="X2874" s="141" t="s">
        <v>25</v>
      </c>
      <c r="Y2874" s="141" t="s">
        <v>27</v>
      </c>
      <c r="Z2874" s="141"/>
      <c r="AA2874" s="141" t="s">
        <v>34</v>
      </c>
      <c r="AB2874" s="141" t="s">
        <v>34</v>
      </c>
      <c r="AC2874" s="139" t="s">
        <v>18047</v>
      </c>
      <c r="AD2874" s="380"/>
      <c r="AE2874" s="139" t="s">
        <v>107</v>
      </c>
      <c r="AF2874" s="139" t="s">
        <v>13076</v>
      </c>
      <c r="AG2874" s="139" t="s">
        <v>4130</v>
      </c>
      <c r="AH2874" s="139" t="s">
        <v>1380</v>
      </c>
      <c r="AI2874" s="139" t="s">
        <v>1518</v>
      </c>
      <c r="AJ2874" s="139"/>
      <c r="AK2874" s="139" t="s">
        <v>1518</v>
      </c>
      <c r="AL2874" s="139" t="s">
        <v>1563</v>
      </c>
      <c r="AM2874" s="141"/>
      <c r="AN2874" s="141" t="s">
        <v>8</v>
      </c>
      <c r="AO2874" s="139"/>
      <c r="AP2874" s="139" t="s">
        <v>1563</v>
      </c>
      <c r="AQ2874" s="139"/>
      <c r="AR2874" s="381"/>
      <c r="AS2874" s="139" t="s">
        <v>4075</v>
      </c>
      <c r="AT2874" s="141" t="s">
        <v>43</v>
      </c>
      <c r="AU2874" s="141">
        <v>438</v>
      </c>
      <c r="AV2874" s="383"/>
      <c r="AW2874" s="385"/>
      <c r="AX2874" s="139" t="s">
        <v>49</v>
      </c>
      <c r="AY2874" t="s">
        <v>18916</v>
      </c>
      <c r="BA2874" s="381"/>
      <c r="BB2874" s="139" t="s">
        <v>1450</v>
      </c>
      <c r="BC2874" s="166"/>
      <c r="BD2874" s="166"/>
      <c r="BE2874" s="166"/>
      <c r="BF2874" s="166"/>
      <c r="BG2874" s="166"/>
      <c r="BH2874" s="308"/>
      <c r="BI2874" s="308"/>
      <c r="BJ2874" s="141" t="s">
        <v>26</v>
      </c>
      <c r="BK2874" s="141" t="s">
        <v>26</v>
      </c>
      <c r="BL2874" s="141"/>
      <c r="BM2874" s="141"/>
      <c r="BN2874" s="139" t="s">
        <v>4075</v>
      </c>
      <c r="BQ2874" s="141"/>
      <c r="BV2874" s="141"/>
      <c r="BX2874" s="141"/>
      <c r="BY2874" s="141"/>
      <c r="BZ2874" s="141"/>
      <c r="CA2874" s="141"/>
      <c r="CB2874" s="141"/>
      <c r="CC2874" s="141"/>
      <c r="CD2874" s="141"/>
      <c r="CE2874" s="141"/>
      <c r="CF2874" s="141"/>
      <c r="CG2874" s="141"/>
    </row>
    <row r="2875" spans="1:85" x14ac:dyDescent="0.35">
      <c r="A2875" s="155" t="s">
        <v>4904</v>
      </c>
      <c r="B2875" s="139" t="s">
        <v>4075</v>
      </c>
      <c r="C2875" s="18">
        <v>44014</v>
      </c>
      <c r="D2875" s="144">
        <v>0.375</v>
      </c>
      <c r="E2875" s="141" t="s">
        <v>13263</v>
      </c>
      <c r="F2875" s="141">
        <v>3</v>
      </c>
      <c r="G2875" s="141" t="s">
        <v>13283</v>
      </c>
      <c r="H2875" s="141">
        <v>2020</v>
      </c>
      <c r="I2875" s="18">
        <v>44014</v>
      </c>
      <c r="J2875" s="144">
        <v>0.41736111111111113</v>
      </c>
      <c r="K2875" s="378"/>
      <c r="L2875" s="139" t="s">
        <v>4075</v>
      </c>
      <c r="M2875" s="141" t="s">
        <v>28</v>
      </c>
      <c r="N2875" s="248"/>
      <c r="O2875" s="141" t="s">
        <v>25</v>
      </c>
      <c r="P2875" s="141" t="s">
        <v>26</v>
      </c>
      <c r="Q2875" s="141" t="s">
        <v>13054</v>
      </c>
      <c r="R2875" s="141" t="s">
        <v>4905</v>
      </c>
      <c r="S2875" s="141"/>
      <c r="T2875" s="141" t="s">
        <v>14131</v>
      </c>
      <c r="U2875" s="141"/>
      <c r="V2875" s="141"/>
      <c r="W2875" s="139" t="s">
        <v>4075</v>
      </c>
      <c r="X2875" s="141" t="s">
        <v>25</v>
      </c>
      <c r="Y2875" s="141" t="s">
        <v>27</v>
      </c>
      <c r="Z2875" s="141"/>
      <c r="AA2875" s="141" t="s">
        <v>34</v>
      </c>
      <c r="AB2875" s="141" t="s">
        <v>34</v>
      </c>
      <c r="AC2875" s="139" t="s">
        <v>18047</v>
      </c>
      <c r="AD2875" s="380"/>
      <c r="AE2875" s="139" t="s">
        <v>4</v>
      </c>
      <c r="AF2875" s="139" t="s">
        <v>13073</v>
      </c>
      <c r="AG2875" s="139" t="s">
        <v>4</v>
      </c>
      <c r="AH2875" s="139" t="s">
        <v>1380</v>
      </c>
      <c r="AI2875" s="139" t="s">
        <v>15678</v>
      </c>
      <c r="AJ2875" s="139"/>
      <c r="AK2875" s="139" t="s">
        <v>15678</v>
      </c>
      <c r="AL2875" s="139" t="s">
        <v>1563</v>
      </c>
      <c r="AM2875" s="141"/>
      <c r="AN2875" s="141" t="s">
        <v>8</v>
      </c>
      <c r="AO2875" s="139"/>
      <c r="AP2875" s="139" t="s">
        <v>1563</v>
      </c>
      <c r="AQ2875" s="139" t="s">
        <v>4723</v>
      </c>
      <c r="AR2875" s="381"/>
      <c r="AS2875" s="139" t="s">
        <v>4075</v>
      </c>
      <c r="AT2875" s="141" t="s">
        <v>43</v>
      </c>
      <c r="AU2875" s="141">
        <v>105</v>
      </c>
      <c r="AV2875" s="383"/>
      <c r="AW2875" s="385"/>
      <c r="AX2875" s="139" t="s">
        <v>53</v>
      </c>
      <c r="AY2875" t="s">
        <v>18850</v>
      </c>
      <c r="BA2875" s="381"/>
      <c r="BB2875" s="139" t="s">
        <v>1446</v>
      </c>
      <c r="BC2875" s="166"/>
      <c r="BD2875" s="166"/>
      <c r="BE2875" s="166"/>
      <c r="BF2875" s="166"/>
      <c r="BG2875" s="166"/>
      <c r="BH2875" s="308"/>
      <c r="BI2875" s="308"/>
      <c r="BJ2875" s="141" t="s">
        <v>26</v>
      </c>
      <c r="BK2875" s="141" t="s">
        <v>26</v>
      </c>
      <c r="BL2875" s="141"/>
      <c r="BM2875" s="141"/>
      <c r="BN2875" s="139" t="s">
        <v>4075</v>
      </c>
      <c r="BQ2875" s="141" t="s">
        <v>16087</v>
      </c>
      <c r="BR2875" s="135" t="s">
        <v>15680</v>
      </c>
      <c r="BT2875" s="135" t="s">
        <v>15347</v>
      </c>
      <c r="BU2875" s="135" t="s">
        <v>2059</v>
      </c>
      <c r="BV2875" s="141" t="s">
        <v>3829</v>
      </c>
      <c r="BW2875" s="135" t="s">
        <v>13266</v>
      </c>
      <c r="BX2875" s="141" t="s">
        <v>15681</v>
      </c>
      <c r="BY2875" s="141" t="s">
        <v>15681</v>
      </c>
      <c r="BZ2875" s="141" t="s">
        <v>26</v>
      </c>
      <c r="CA2875" s="141" t="s">
        <v>1848</v>
      </c>
      <c r="CB2875" s="141"/>
      <c r="CC2875" s="141" t="s">
        <v>15686</v>
      </c>
      <c r="CD2875" s="141" t="s">
        <v>15698</v>
      </c>
      <c r="CE2875" s="141" t="s">
        <v>15450</v>
      </c>
      <c r="CF2875" s="141" t="s">
        <v>15451</v>
      </c>
      <c r="CG2875" s="141" t="s">
        <v>4004</v>
      </c>
    </row>
    <row r="2876" spans="1:85" x14ac:dyDescent="0.35">
      <c r="A2876" s="155" t="s">
        <v>4893</v>
      </c>
      <c r="B2876" s="139" t="s">
        <v>4075</v>
      </c>
      <c r="C2876" s="18">
        <v>44015</v>
      </c>
      <c r="D2876" s="144">
        <v>0.80625000000000002</v>
      </c>
      <c r="E2876" s="141" t="s">
        <v>13263</v>
      </c>
      <c r="F2876" s="141">
        <v>3</v>
      </c>
      <c r="G2876" s="141" t="s">
        <v>13283</v>
      </c>
      <c r="H2876" s="141">
        <v>2020</v>
      </c>
      <c r="I2876" s="18">
        <v>44015</v>
      </c>
      <c r="J2876" s="144">
        <v>0.80972222222222223</v>
      </c>
      <c r="K2876" s="378"/>
      <c r="L2876" s="139" t="s">
        <v>4075</v>
      </c>
      <c r="M2876" s="141" t="s">
        <v>28</v>
      </c>
      <c r="N2876" s="248"/>
      <c r="O2876" s="141" t="s">
        <v>26</v>
      </c>
      <c r="P2876" s="141" t="s">
        <v>26</v>
      </c>
      <c r="Q2876" s="141" t="s">
        <v>4894</v>
      </c>
      <c r="R2876" s="141" t="s">
        <v>4895</v>
      </c>
      <c r="S2876" s="141"/>
      <c r="T2876" s="141" t="s">
        <v>14132</v>
      </c>
      <c r="U2876" s="141"/>
      <c r="V2876" s="141"/>
      <c r="W2876" s="139" t="s">
        <v>4075</v>
      </c>
      <c r="X2876" s="141" t="s">
        <v>25</v>
      </c>
      <c r="Y2876" s="141" t="s">
        <v>27</v>
      </c>
      <c r="Z2876" s="141"/>
      <c r="AA2876" s="141" t="s">
        <v>34</v>
      </c>
      <c r="AB2876" s="141" t="s">
        <v>34</v>
      </c>
      <c r="AC2876" s="139" t="s">
        <v>18050</v>
      </c>
      <c r="AD2876" s="380"/>
      <c r="AE2876" s="139" t="s">
        <v>103</v>
      </c>
      <c r="AF2876" s="139" t="s">
        <v>13075</v>
      </c>
      <c r="AG2876" s="139" t="s">
        <v>103</v>
      </c>
      <c r="AH2876" s="139" t="s">
        <v>1380</v>
      </c>
      <c r="AI2876" s="139" t="s">
        <v>7340</v>
      </c>
      <c r="AJ2876" s="139"/>
      <c r="AK2876" s="139" t="s">
        <v>7340</v>
      </c>
      <c r="AL2876" s="139" t="s">
        <v>1408</v>
      </c>
      <c r="AM2876" s="141"/>
      <c r="AN2876" s="141" t="s">
        <v>8</v>
      </c>
      <c r="AO2876" s="139"/>
      <c r="AP2876" s="139" t="s">
        <v>1408</v>
      </c>
      <c r="AQ2876" s="139" t="s">
        <v>4896</v>
      </c>
      <c r="AR2876" s="381"/>
      <c r="AS2876" s="139" t="s">
        <v>4075</v>
      </c>
      <c r="AT2876" s="141" t="s">
        <v>1404</v>
      </c>
      <c r="AU2876" s="141"/>
      <c r="AV2876" s="383"/>
      <c r="AW2876" s="385"/>
      <c r="AX2876" s="139" t="s">
        <v>305</v>
      </c>
      <c r="AY2876" t="s">
        <v>19166</v>
      </c>
      <c r="BA2876" s="381"/>
      <c r="BB2876" s="139" t="s">
        <v>1450</v>
      </c>
      <c r="BC2876" s="166"/>
      <c r="BD2876" s="166"/>
      <c r="BE2876" s="166"/>
      <c r="BF2876" s="166"/>
      <c r="BG2876" s="166"/>
      <c r="BH2876" s="308"/>
      <c r="BI2876" s="308"/>
      <c r="BJ2876" s="141" t="s">
        <v>26</v>
      </c>
      <c r="BK2876" s="141" t="s">
        <v>26</v>
      </c>
      <c r="BL2876" s="141"/>
      <c r="BM2876" s="141"/>
      <c r="BN2876" s="139" t="s">
        <v>4075</v>
      </c>
      <c r="BQ2876" s="141"/>
      <c r="BV2876" s="141"/>
      <c r="BX2876" s="141"/>
      <c r="BY2876" s="141"/>
      <c r="BZ2876" s="141"/>
      <c r="CA2876" s="141"/>
      <c r="CB2876" s="141"/>
      <c r="CC2876" s="141"/>
      <c r="CD2876" s="141"/>
      <c r="CE2876" s="141"/>
      <c r="CF2876" s="141"/>
      <c r="CG2876" s="141"/>
    </row>
    <row r="2877" spans="1:85" x14ac:dyDescent="0.35">
      <c r="A2877" s="155" t="s">
        <v>4900</v>
      </c>
      <c r="B2877" s="139" t="s">
        <v>4075</v>
      </c>
      <c r="C2877" s="18">
        <v>44015</v>
      </c>
      <c r="D2877" s="144">
        <v>0.98055555555555551</v>
      </c>
      <c r="E2877" s="141" t="s">
        <v>13263</v>
      </c>
      <c r="F2877" s="141">
        <v>3</v>
      </c>
      <c r="G2877" s="141" t="s">
        <v>13283</v>
      </c>
      <c r="H2877" s="141">
        <v>2020</v>
      </c>
      <c r="I2877" s="18">
        <v>44015</v>
      </c>
      <c r="J2877" s="144">
        <v>0.97430555555555554</v>
      </c>
      <c r="K2877" s="378"/>
      <c r="L2877" s="139" t="s">
        <v>4075</v>
      </c>
      <c r="M2877" s="141" t="s">
        <v>28</v>
      </c>
      <c r="N2877" s="248"/>
      <c r="O2877" s="141" t="s">
        <v>26</v>
      </c>
      <c r="P2877" s="141" t="s">
        <v>26</v>
      </c>
      <c r="Q2877" s="141"/>
      <c r="R2877" s="141" t="s">
        <v>4901</v>
      </c>
      <c r="S2877" s="141"/>
      <c r="T2877" s="141" t="s">
        <v>14133</v>
      </c>
      <c r="U2877" s="141">
        <v>119311652</v>
      </c>
      <c r="V2877" s="141"/>
      <c r="W2877" s="139" t="s">
        <v>4075</v>
      </c>
      <c r="X2877" s="141" t="s">
        <v>25</v>
      </c>
      <c r="Y2877" s="141" t="s">
        <v>27</v>
      </c>
      <c r="Z2877" s="141"/>
      <c r="AA2877" s="141" t="s">
        <v>34</v>
      </c>
      <c r="AB2877" s="141" t="s">
        <v>34</v>
      </c>
      <c r="AC2877" s="139" t="s">
        <v>18050</v>
      </c>
      <c r="AD2877" s="380"/>
      <c r="AE2877" s="139" t="s">
        <v>103</v>
      </c>
      <c r="AF2877" s="139" t="s">
        <v>13075</v>
      </c>
      <c r="AG2877" s="139" t="s">
        <v>103</v>
      </c>
      <c r="AH2877" s="139" t="s">
        <v>1380</v>
      </c>
      <c r="AI2877" s="139" t="s">
        <v>7340</v>
      </c>
      <c r="AJ2877" s="139"/>
      <c r="AK2877" s="139" t="s">
        <v>7340</v>
      </c>
      <c r="AL2877" s="139" t="s">
        <v>1408</v>
      </c>
      <c r="AM2877" s="141"/>
      <c r="AN2877" s="141" t="s">
        <v>8</v>
      </c>
      <c r="AO2877" s="139"/>
      <c r="AP2877" s="139" t="s">
        <v>1408</v>
      </c>
      <c r="AQ2877" s="139" t="s">
        <v>4902</v>
      </c>
      <c r="AR2877" s="381"/>
      <c r="AS2877" s="139" t="s">
        <v>4075</v>
      </c>
      <c r="AT2877" s="141" t="s">
        <v>1404</v>
      </c>
      <c r="AU2877" s="141"/>
      <c r="AV2877" s="383"/>
      <c r="AW2877" s="385"/>
      <c r="AX2877" s="139" t="s">
        <v>69</v>
      </c>
      <c r="AY2877" t="s">
        <v>18331</v>
      </c>
      <c r="BA2877" s="381"/>
      <c r="BB2877" s="139" t="s">
        <v>1450</v>
      </c>
      <c r="BC2877" s="166"/>
      <c r="BD2877" s="166"/>
      <c r="BE2877" s="166"/>
      <c r="BF2877" s="166"/>
      <c r="BG2877" s="166"/>
      <c r="BH2877" s="308"/>
      <c r="BI2877" s="308"/>
      <c r="BJ2877" s="141" t="s">
        <v>26</v>
      </c>
      <c r="BK2877" s="141" t="s">
        <v>26</v>
      </c>
      <c r="BL2877" s="141"/>
      <c r="BM2877" s="141"/>
      <c r="BN2877" s="139" t="s">
        <v>4075</v>
      </c>
      <c r="BQ2877" s="141"/>
      <c r="BV2877" s="141"/>
      <c r="BX2877" s="141"/>
      <c r="BY2877" s="141"/>
      <c r="BZ2877" s="141"/>
      <c r="CA2877" s="141"/>
      <c r="CB2877" s="141"/>
      <c r="CC2877" s="141"/>
      <c r="CD2877" s="141"/>
      <c r="CE2877" s="141"/>
      <c r="CF2877" s="141"/>
      <c r="CG2877" s="141"/>
    </row>
    <row r="2878" spans="1:85" x14ac:dyDescent="0.35">
      <c r="A2878" s="155" t="s">
        <v>4890</v>
      </c>
      <c r="B2878" s="139" t="s">
        <v>4075</v>
      </c>
      <c r="C2878" s="18">
        <v>44015</v>
      </c>
      <c r="D2878" s="144">
        <v>0.26250000000000001</v>
      </c>
      <c r="E2878" s="141" t="s">
        <v>13263</v>
      </c>
      <c r="F2878" s="141">
        <v>3</v>
      </c>
      <c r="G2878" s="141" t="s">
        <v>13283</v>
      </c>
      <c r="H2878" s="141">
        <v>2020</v>
      </c>
      <c r="I2878" s="18">
        <v>44015</v>
      </c>
      <c r="J2878" s="144">
        <v>0.25972222222222224</v>
      </c>
      <c r="K2878" s="378"/>
      <c r="L2878" s="139" t="s">
        <v>4075</v>
      </c>
      <c r="M2878" s="141" t="s">
        <v>28</v>
      </c>
      <c r="N2878" s="248"/>
      <c r="O2878" s="141" t="s">
        <v>26</v>
      </c>
      <c r="P2878" s="141" t="s">
        <v>26</v>
      </c>
      <c r="Q2878" s="141" t="s">
        <v>4891</v>
      </c>
      <c r="R2878" s="141" t="s">
        <v>4892</v>
      </c>
      <c r="S2878" s="141"/>
      <c r="T2878" s="141" t="s">
        <v>14135</v>
      </c>
      <c r="U2878" s="141">
        <v>119307999</v>
      </c>
      <c r="V2878" s="141"/>
      <c r="W2878" s="139" t="s">
        <v>4075</v>
      </c>
      <c r="X2878" s="141" t="s">
        <v>25</v>
      </c>
      <c r="Y2878" s="141" t="s">
        <v>27</v>
      </c>
      <c r="Z2878" s="141"/>
      <c r="AA2878" s="141" t="s">
        <v>34</v>
      </c>
      <c r="AB2878" s="141" t="s">
        <v>34</v>
      </c>
      <c r="AC2878" s="139" t="s">
        <v>18049</v>
      </c>
      <c r="AD2878" s="380"/>
      <c r="AE2878" s="139" t="s">
        <v>102</v>
      </c>
      <c r="AF2878" s="139" t="s">
        <v>13074</v>
      </c>
      <c r="AG2878" s="139" t="s">
        <v>102</v>
      </c>
      <c r="AH2878" s="139" t="s">
        <v>1378</v>
      </c>
      <c r="AI2878" s="139" t="s">
        <v>11</v>
      </c>
      <c r="AJ2878" s="139" t="s">
        <v>11</v>
      </c>
      <c r="AK2878" s="139"/>
      <c r="AL2878" s="139"/>
      <c r="AM2878" s="141"/>
      <c r="AN2878" s="141" t="s">
        <v>8</v>
      </c>
      <c r="AO2878" s="139"/>
      <c r="AP2878" s="139" t="s">
        <v>11</v>
      </c>
      <c r="AQ2878" s="139" t="s">
        <v>1563</v>
      </c>
      <c r="AR2878" s="381"/>
      <c r="AS2878" s="139" t="s">
        <v>4075</v>
      </c>
      <c r="AT2878" s="141" t="s">
        <v>1404</v>
      </c>
      <c r="AU2878" s="141"/>
      <c r="AV2878" s="383"/>
      <c r="AW2878" s="385"/>
      <c r="AX2878" s="139" t="s">
        <v>205</v>
      </c>
      <c r="AY2878" t="s">
        <v>19464</v>
      </c>
      <c r="BA2878" s="381"/>
      <c r="BB2878" s="139" t="s">
        <v>17</v>
      </c>
      <c r="BC2878" s="166"/>
      <c r="BD2878" s="166"/>
      <c r="BE2878" s="166"/>
      <c r="BF2878" s="166"/>
      <c r="BG2878" s="166"/>
      <c r="BH2878" s="308"/>
      <c r="BI2878" s="308"/>
      <c r="BJ2878" s="141" t="s">
        <v>26</v>
      </c>
      <c r="BK2878" s="141" t="s">
        <v>26</v>
      </c>
      <c r="BL2878" s="141"/>
      <c r="BM2878" s="141"/>
      <c r="BN2878" s="139" t="s">
        <v>4075</v>
      </c>
      <c r="BQ2878" s="141"/>
      <c r="BV2878" s="141"/>
      <c r="BX2878" s="141"/>
      <c r="BY2878" s="141"/>
      <c r="BZ2878" s="141"/>
      <c r="CA2878" s="141"/>
      <c r="CB2878" s="141"/>
      <c r="CC2878" s="141"/>
      <c r="CD2878" s="141"/>
      <c r="CE2878" s="141"/>
      <c r="CF2878" s="141"/>
      <c r="CG2878" s="141"/>
    </row>
    <row r="2879" spans="1:85" x14ac:dyDescent="0.35">
      <c r="A2879" s="155" t="s">
        <v>4897</v>
      </c>
      <c r="B2879" s="139" t="s">
        <v>4075</v>
      </c>
      <c r="C2879" s="18">
        <v>44015</v>
      </c>
      <c r="D2879" s="144">
        <v>9.0277777777777776E-2</v>
      </c>
      <c r="E2879" s="141" t="s">
        <v>13263</v>
      </c>
      <c r="F2879" s="141">
        <v>3</v>
      </c>
      <c r="G2879" s="141" t="s">
        <v>13283</v>
      </c>
      <c r="H2879" s="141">
        <v>2020</v>
      </c>
      <c r="I2879" s="18">
        <v>44015</v>
      </c>
      <c r="J2879" s="144">
        <v>8.4027777777777785E-2</v>
      </c>
      <c r="K2879" s="378"/>
      <c r="L2879" s="139" t="s">
        <v>4075</v>
      </c>
      <c r="M2879" s="141" t="s">
        <v>28</v>
      </c>
      <c r="N2879" s="248"/>
      <c r="O2879" s="141" t="s">
        <v>25</v>
      </c>
      <c r="P2879" s="141" t="s">
        <v>26</v>
      </c>
      <c r="Q2879" s="141"/>
      <c r="R2879" s="141" t="s">
        <v>4898</v>
      </c>
      <c r="S2879" s="141"/>
      <c r="T2879" s="141" t="s">
        <v>14134</v>
      </c>
      <c r="U2879" s="141"/>
      <c r="V2879" s="141"/>
      <c r="W2879" s="139" t="s">
        <v>4075</v>
      </c>
      <c r="X2879" s="141" t="s">
        <v>25</v>
      </c>
      <c r="Y2879" s="141" t="s">
        <v>27</v>
      </c>
      <c r="Z2879" s="141"/>
      <c r="AA2879" s="141" t="s">
        <v>34</v>
      </c>
      <c r="AB2879" s="141" t="s">
        <v>34</v>
      </c>
      <c r="AC2879" s="139" t="s">
        <v>18047</v>
      </c>
      <c r="AD2879" s="380"/>
      <c r="AE2879" s="139" t="s">
        <v>4</v>
      </c>
      <c r="AF2879" s="139" t="s">
        <v>13073</v>
      </c>
      <c r="AG2879" s="139" t="s">
        <v>4</v>
      </c>
      <c r="AH2879" s="139" t="s">
        <v>1380</v>
      </c>
      <c r="AI2879" s="139" t="s">
        <v>15678</v>
      </c>
      <c r="AJ2879" s="139"/>
      <c r="AK2879" s="139" t="s">
        <v>15678</v>
      </c>
      <c r="AL2879" s="139" t="s">
        <v>1563</v>
      </c>
      <c r="AM2879" s="141"/>
      <c r="AN2879" s="141" t="s">
        <v>8</v>
      </c>
      <c r="AO2879" s="139"/>
      <c r="AP2879" s="139" t="s">
        <v>1563</v>
      </c>
      <c r="AQ2879" s="139" t="s">
        <v>4899</v>
      </c>
      <c r="AR2879" s="381"/>
      <c r="AS2879" s="139" t="s">
        <v>4075</v>
      </c>
      <c r="AT2879" s="141" t="s">
        <v>1404</v>
      </c>
      <c r="AU2879" s="141"/>
      <c r="AV2879" s="383"/>
      <c r="AW2879" s="385"/>
      <c r="AX2879" s="139" t="s">
        <v>225</v>
      </c>
      <c r="AY2879" t="s">
        <v>19465</v>
      </c>
      <c r="BA2879" s="381"/>
      <c r="BB2879" s="139" t="s">
        <v>17</v>
      </c>
      <c r="BC2879" s="166"/>
      <c r="BD2879" s="166"/>
      <c r="BE2879" s="166"/>
      <c r="BF2879" s="166"/>
      <c r="BG2879" s="166"/>
      <c r="BH2879" s="308"/>
      <c r="BI2879" s="308"/>
      <c r="BJ2879" s="141" t="s">
        <v>26</v>
      </c>
      <c r="BK2879" s="141" t="s">
        <v>26</v>
      </c>
      <c r="BL2879" s="141"/>
      <c r="BM2879" s="141"/>
      <c r="BN2879" s="139" t="s">
        <v>4075</v>
      </c>
      <c r="BQ2879" s="141" t="s">
        <v>16088</v>
      </c>
      <c r="BR2879" s="135" t="s">
        <v>15685</v>
      </c>
      <c r="BT2879" s="135" t="s">
        <v>15432</v>
      </c>
      <c r="BU2879" s="135" t="s">
        <v>15348</v>
      </c>
      <c r="BV2879" s="141" t="s">
        <v>15380</v>
      </c>
      <c r="BW2879" s="135" t="s">
        <v>13266</v>
      </c>
      <c r="BX2879" s="141" t="s">
        <v>12</v>
      </c>
      <c r="BY2879" s="141" t="s">
        <v>12</v>
      </c>
      <c r="BZ2879" s="141" t="s">
        <v>26</v>
      </c>
      <c r="CA2879" s="141" t="s">
        <v>1848</v>
      </c>
      <c r="CB2879" s="141"/>
      <c r="CC2879" s="141" t="s">
        <v>15690</v>
      </c>
      <c r="CD2879" s="141" t="s">
        <v>34</v>
      </c>
      <c r="CE2879" s="141" t="s">
        <v>15450</v>
      </c>
      <c r="CF2879" s="141" t="s">
        <v>15451</v>
      </c>
      <c r="CG2879" s="141" t="s">
        <v>4004</v>
      </c>
    </row>
    <row r="2880" spans="1:85" x14ac:dyDescent="0.35">
      <c r="A2880" s="155" t="s">
        <v>4888</v>
      </c>
      <c r="B2880" s="139" t="s">
        <v>4075</v>
      </c>
      <c r="C2880" s="18">
        <v>44015</v>
      </c>
      <c r="D2880" s="144">
        <v>0.23125000000000001</v>
      </c>
      <c r="E2880" s="141" t="s">
        <v>13263</v>
      </c>
      <c r="F2880" s="141">
        <v>3</v>
      </c>
      <c r="G2880" s="141" t="s">
        <v>13283</v>
      </c>
      <c r="H2880" s="141">
        <v>2020</v>
      </c>
      <c r="I2880" s="18">
        <v>44015</v>
      </c>
      <c r="J2880" s="144"/>
      <c r="K2880" s="378"/>
      <c r="L2880" s="139" t="s">
        <v>4075</v>
      </c>
      <c r="M2880" s="141" t="s">
        <v>1396</v>
      </c>
      <c r="N2880" s="248"/>
      <c r="O2880" s="141" t="s">
        <v>26</v>
      </c>
      <c r="P2880" s="141" t="s">
        <v>26</v>
      </c>
      <c r="Q2880" s="141"/>
      <c r="R2880" s="141"/>
      <c r="S2880" s="141" t="s">
        <v>4889</v>
      </c>
      <c r="T2880" s="141"/>
      <c r="U2880" s="141"/>
      <c r="V2880" s="141"/>
      <c r="W2880" s="139" t="s">
        <v>4075</v>
      </c>
      <c r="X2880" s="141" t="s">
        <v>25</v>
      </c>
      <c r="Y2880" s="141" t="s">
        <v>27</v>
      </c>
      <c r="Z2880" s="141"/>
      <c r="AA2880" s="141" t="s">
        <v>35</v>
      </c>
      <c r="AB2880" s="141" t="s">
        <v>35</v>
      </c>
      <c r="AC2880" s="139" t="s">
        <v>18048</v>
      </c>
      <c r="AD2880" s="380"/>
      <c r="AE2880" s="139" t="s">
        <v>102</v>
      </c>
      <c r="AF2880" s="139" t="s">
        <v>13068</v>
      </c>
      <c r="AG2880" s="139" t="s">
        <v>102</v>
      </c>
      <c r="AH2880" s="139" t="s">
        <v>1378</v>
      </c>
      <c r="AI2880" s="139" t="s">
        <v>1398</v>
      </c>
      <c r="AJ2880" s="139" t="s">
        <v>1563</v>
      </c>
      <c r="AK2880" s="139"/>
      <c r="AL2880" s="139"/>
      <c r="AM2880" s="141"/>
      <c r="AN2880" s="141" t="s">
        <v>8</v>
      </c>
      <c r="AO2880" s="139"/>
      <c r="AP2880" s="139" t="s">
        <v>1563</v>
      </c>
      <c r="AQ2880" s="139" t="s">
        <v>1563</v>
      </c>
      <c r="AR2880" s="381"/>
      <c r="AS2880" s="139" t="s">
        <v>4075</v>
      </c>
      <c r="AT2880" s="141" t="s">
        <v>1404</v>
      </c>
      <c r="AU2880" s="141"/>
      <c r="AV2880" s="383"/>
      <c r="AW2880" s="385"/>
      <c r="AX2880" s="139" t="s">
        <v>64</v>
      </c>
      <c r="AY2880" t="s">
        <v>19324</v>
      </c>
      <c r="BA2880" s="381"/>
      <c r="BB2880" s="139" t="s">
        <v>1450</v>
      </c>
      <c r="BC2880" s="166">
        <v>512</v>
      </c>
      <c r="BD2880" s="166">
        <v>0</v>
      </c>
      <c r="BE2880" s="166">
        <v>0</v>
      </c>
      <c r="BF2880" s="166">
        <v>0</v>
      </c>
      <c r="BG2880" s="166">
        <v>0</v>
      </c>
      <c r="BH2880" s="308" t="s">
        <v>13604</v>
      </c>
      <c r="BI2880" s="308"/>
      <c r="BJ2880" s="141" t="s">
        <v>26</v>
      </c>
      <c r="BK2880" s="141" t="s">
        <v>26</v>
      </c>
      <c r="BL2880" s="141"/>
      <c r="BM2880" s="141"/>
      <c r="BN2880" s="139" t="s">
        <v>4075</v>
      </c>
      <c r="BQ2880" s="141"/>
      <c r="BV2880" s="141"/>
      <c r="BX2880" s="141"/>
      <c r="BY2880" s="141"/>
      <c r="BZ2880" s="141"/>
      <c r="CA2880" s="141"/>
      <c r="CB2880" s="141"/>
      <c r="CC2880" s="141"/>
      <c r="CD2880" s="141"/>
      <c r="CE2880" s="141"/>
      <c r="CF2880" s="141"/>
      <c r="CG2880" s="141"/>
    </row>
    <row r="2881" spans="1:85" x14ac:dyDescent="0.35">
      <c r="A2881" s="155" t="s">
        <v>4881</v>
      </c>
      <c r="B2881" s="139" t="s">
        <v>4075</v>
      </c>
      <c r="C2881" s="18">
        <v>44017</v>
      </c>
      <c r="D2881" s="144">
        <v>0.72222222222222221</v>
      </c>
      <c r="E2881" s="141" t="s">
        <v>13264</v>
      </c>
      <c r="F2881" s="141">
        <v>3</v>
      </c>
      <c r="G2881" s="141" t="s">
        <v>13283</v>
      </c>
      <c r="H2881" s="141">
        <v>2020</v>
      </c>
      <c r="I2881" s="18">
        <v>44017</v>
      </c>
      <c r="J2881" s="144">
        <v>0.71805555555555556</v>
      </c>
      <c r="K2881" s="378"/>
      <c r="L2881" s="139" t="s">
        <v>4075</v>
      </c>
      <c r="M2881" s="141" t="s">
        <v>28</v>
      </c>
      <c r="N2881" s="248"/>
      <c r="O2881" s="141" t="s">
        <v>26</v>
      </c>
      <c r="P2881" s="141" t="s">
        <v>26</v>
      </c>
      <c r="Q2881" s="141" t="s">
        <v>4882</v>
      </c>
      <c r="R2881" s="141" t="s">
        <v>4883</v>
      </c>
      <c r="S2881" s="141"/>
      <c r="T2881" s="141" t="s">
        <v>14136</v>
      </c>
      <c r="U2881" s="141">
        <v>119312996</v>
      </c>
      <c r="V2881" s="141"/>
      <c r="W2881" s="139" t="s">
        <v>4075</v>
      </c>
      <c r="X2881" s="141" t="s">
        <v>25</v>
      </c>
      <c r="Y2881" s="141" t="s">
        <v>27</v>
      </c>
      <c r="Z2881" s="141"/>
      <c r="AA2881" s="141" t="s">
        <v>34</v>
      </c>
      <c r="AB2881" s="141" t="s">
        <v>34</v>
      </c>
      <c r="AC2881" s="139" t="s">
        <v>18047</v>
      </c>
      <c r="AD2881" s="380"/>
      <c r="AE2881" s="139" t="s">
        <v>4</v>
      </c>
      <c r="AF2881" s="139" t="s">
        <v>13073</v>
      </c>
      <c r="AG2881" s="139" t="s">
        <v>4</v>
      </c>
      <c r="AH2881" s="139" t="s">
        <v>1380</v>
      </c>
      <c r="AI2881" s="139" t="s">
        <v>15678</v>
      </c>
      <c r="AJ2881" s="139"/>
      <c r="AK2881" s="139" t="s">
        <v>15678</v>
      </c>
      <c r="AL2881" s="139" t="s">
        <v>1563</v>
      </c>
      <c r="AM2881" s="141"/>
      <c r="AN2881" s="141" t="s">
        <v>8</v>
      </c>
      <c r="AO2881" s="139"/>
      <c r="AP2881" s="139" t="s">
        <v>1563</v>
      </c>
      <c r="AQ2881" s="139" t="s">
        <v>1563</v>
      </c>
      <c r="AR2881" s="381"/>
      <c r="AS2881" s="139" t="s">
        <v>4075</v>
      </c>
      <c r="AT2881" s="141" t="s">
        <v>44</v>
      </c>
      <c r="AU2881" s="141">
        <v>175</v>
      </c>
      <c r="AV2881" s="383"/>
      <c r="AW2881" s="385"/>
      <c r="AX2881" s="139" t="s">
        <v>394</v>
      </c>
      <c r="AY2881" t="s">
        <v>18254</v>
      </c>
      <c r="BA2881" s="381"/>
      <c r="BB2881" s="139" t="s">
        <v>1446</v>
      </c>
      <c r="BC2881" s="166"/>
      <c r="BD2881" s="166"/>
      <c r="BE2881" s="166"/>
      <c r="BF2881" s="166"/>
      <c r="BG2881" s="166"/>
      <c r="BH2881" s="308"/>
      <c r="BI2881" s="308"/>
      <c r="BJ2881" s="141" t="s">
        <v>26</v>
      </c>
      <c r="BK2881" s="141" t="s">
        <v>26</v>
      </c>
      <c r="BL2881" s="141"/>
      <c r="BM2881" s="141"/>
      <c r="BN2881" s="139" t="s">
        <v>4075</v>
      </c>
      <c r="BQ2881" s="141" t="s">
        <v>16089</v>
      </c>
      <c r="BR2881" s="135" t="s">
        <v>15680</v>
      </c>
      <c r="BT2881" s="135" t="s">
        <v>15354</v>
      </c>
      <c r="BU2881" s="135" t="s">
        <v>15363</v>
      </c>
      <c r="BV2881" s="141" t="s">
        <v>13265</v>
      </c>
      <c r="BW2881" s="135" t="s">
        <v>13266</v>
      </c>
      <c r="BX2881" s="141" t="s">
        <v>15689</v>
      </c>
      <c r="BY2881" s="141" t="s">
        <v>12</v>
      </c>
      <c r="BZ2881" s="141" t="s">
        <v>26</v>
      </c>
      <c r="CA2881" s="141" t="s">
        <v>1848</v>
      </c>
      <c r="CB2881" s="141"/>
      <c r="CC2881" s="141" t="s">
        <v>15686</v>
      </c>
      <c r="CD2881" s="141" t="s">
        <v>15687</v>
      </c>
      <c r="CE2881" s="141" t="s">
        <v>15450</v>
      </c>
      <c r="CF2881" s="141" t="s">
        <v>15451</v>
      </c>
      <c r="CG2881" s="141" t="s">
        <v>1897</v>
      </c>
    </row>
    <row r="2882" spans="1:85" x14ac:dyDescent="0.35">
      <c r="A2882" s="155" t="s">
        <v>4884</v>
      </c>
      <c r="B2882" s="139" t="s">
        <v>4075</v>
      </c>
      <c r="C2882" s="18">
        <v>44017</v>
      </c>
      <c r="D2882" s="144">
        <v>0.51041666666666663</v>
      </c>
      <c r="E2882" s="141" t="s">
        <v>13264</v>
      </c>
      <c r="F2882" s="141">
        <v>3</v>
      </c>
      <c r="G2882" s="141" t="s">
        <v>13283</v>
      </c>
      <c r="H2882" s="141">
        <v>2020</v>
      </c>
      <c r="I2882" s="18">
        <v>44017</v>
      </c>
      <c r="J2882" s="144">
        <v>0.50277777777777777</v>
      </c>
      <c r="K2882" s="378"/>
      <c r="L2882" s="139" t="s">
        <v>4075</v>
      </c>
      <c r="M2882" s="141" t="s">
        <v>28</v>
      </c>
      <c r="N2882" s="248"/>
      <c r="O2882" s="141" t="s">
        <v>26</v>
      </c>
      <c r="P2882" s="141" t="s">
        <v>26</v>
      </c>
      <c r="Q2882" s="141"/>
      <c r="R2882" s="141" t="s">
        <v>4885</v>
      </c>
      <c r="S2882" s="141"/>
      <c r="T2882" s="141" t="s">
        <v>14411</v>
      </c>
      <c r="U2882" s="141">
        <v>119312753</v>
      </c>
      <c r="V2882" s="141"/>
      <c r="W2882" s="139" t="s">
        <v>4075</v>
      </c>
      <c r="X2882" s="141" t="s">
        <v>25</v>
      </c>
      <c r="Y2882" s="141" t="s">
        <v>27</v>
      </c>
      <c r="Z2882" s="141"/>
      <c r="AA2882" s="141" t="s">
        <v>34</v>
      </c>
      <c r="AB2882" s="141" t="s">
        <v>34</v>
      </c>
      <c r="AC2882" s="139" t="s">
        <v>18048</v>
      </c>
      <c r="AD2882" s="380"/>
      <c r="AE2882" s="139" t="s">
        <v>107</v>
      </c>
      <c r="AF2882" s="139" t="s">
        <v>13076</v>
      </c>
      <c r="AG2882" s="139" t="s">
        <v>4130</v>
      </c>
      <c r="AH2882" s="139" t="s">
        <v>1380</v>
      </c>
      <c r="AI2882" s="139" t="s">
        <v>1518</v>
      </c>
      <c r="AJ2882" s="139"/>
      <c r="AK2882" s="139" t="s">
        <v>1518</v>
      </c>
      <c r="AL2882" s="139" t="s">
        <v>60</v>
      </c>
      <c r="AM2882" s="141"/>
      <c r="AN2882" s="141" t="s">
        <v>8</v>
      </c>
      <c r="AO2882" s="139"/>
      <c r="AP2882" s="139" t="s">
        <v>60</v>
      </c>
      <c r="AQ2882" s="139" t="s">
        <v>4886</v>
      </c>
      <c r="AR2882" s="381"/>
      <c r="AS2882" s="139" t="s">
        <v>4075</v>
      </c>
      <c r="AT2882" s="141" t="s">
        <v>1404</v>
      </c>
      <c r="AU2882" s="141"/>
      <c r="AV2882" s="383"/>
      <c r="AW2882" s="385"/>
      <c r="AX2882" s="139" t="s">
        <v>202</v>
      </c>
      <c r="AY2882" t="s">
        <v>18803</v>
      </c>
      <c r="BA2882" s="381"/>
      <c r="BB2882" s="139" t="s">
        <v>1450</v>
      </c>
      <c r="BC2882" s="166">
        <v>33</v>
      </c>
      <c r="BD2882" s="166">
        <v>0</v>
      </c>
      <c r="BE2882" s="166">
        <v>0</v>
      </c>
      <c r="BF2882" s="166">
        <v>0</v>
      </c>
      <c r="BG2882" s="166">
        <v>0</v>
      </c>
      <c r="BH2882" s="308" t="s">
        <v>4887</v>
      </c>
      <c r="BI2882" s="308"/>
      <c r="BJ2882" s="141" t="s">
        <v>26</v>
      </c>
      <c r="BK2882" s="141" t="s">
        <v>26</v>
      </c>
      <c r="BL2882" s="141"/>
      <c r="BM2882" s="141"/>
      <c r="BN2882" s="139" t="s">
        <v>4075</v>
      </c>
      <c r="BQ2882" s="141"/>
      <c r="BV2882" s="141"/>
      <c r="BX2882" s="141"/>
      <c r="BY2882" s="141"/>
      <c r="BZ2882" s="141"/>
      <c r="CA2882" s="141"/>
      <c r="CB2882" s="141"/>
      <c r="CC2882" s="141"/>
      <c r="CD2882" s="141"/>
      <c r="CE2882" s="141"/>
      <c r="CF2882" s="141"/>
      <c r="CG2882" s="141"/>
    </row>
    <row r="2883" spans="1:85" x14ac:dyDescent="0.35">
      <c r="A2883" s="155" t="s">
        <v>13914</v>
      </c>
      <c r="B2883" s="139" t="s">
        <v>4075</v>
      </c>
      <c r="C2883" s="18">
        <v>44017</v>
      </c>
      <c r="D2883" s="144">
        <v>0.44791666666666669</v>
      </c>
      <c r="E2883" s="141" t="s">
        <v>13264</v>
      </c>
      <c r="F2883" s="141">
        <v>3</v>
      </c>
      <c r="G2883" s="141" t="s">
        <v>13283</v>
      </c>
      <c r="H2883" s="141">
        <v>2020</v>
      </c>
      <c r="I2883" s="18"/>
      <c r="J2883" s="144"/>
      <c r="K2883" s="378"/>
      <c r="L2883" s="139" t="s">
        <v>4075</v>
      </c>
      <c r="M2883" s="141" t="s">
        <v>28</v>
      </c>
      <c r="N2883" s="248"/>
      <c r="O2883" s="141" t="s">
        <v>25</v>
      </c>
      <c r="P2883" s="141" t="s">
        <v>26</v>
      </c>
      <c r="Q2883" s="141" t="s">
        <v>13915</v>
      </c>
      <c r="R2883" s="141"/>
      <c r="S2883" s="141"/>
      <c r="T2883" s="141" t="s">
        <v>14137</v>
      </c>
      <c r="U2883" s="141"/>
      <c r="V2883" s="141"/>
      <c r="W2883" s="139" t="s">
        <v>4075</v>
      </c>
      <c r="X2883" s="141" t="s">
        <v>6</v>
      </c>
      <c r="Y2883" s="141" t="s">
        <v>27</v>
      </c>
      <c r="Z2883" s="141"/>
      <c r="AA2883" s="141" t="s">
        <v>34</v>
      </c>
      <c r="AB2883" s="141"/>
      <c r="AC2883" s="139" t="s">
        <v>6</v>
      </c>
      <c r="AD2883" s="380"/>
      <c r="AE2883" s="139" t="s">
        <v>102</v>
      </c>
      <c r="AF2883" s="139" t="s">
        <v>13082</v>
      </c>
      <c r="AG2883" s="139" t="s">
        <v>102</v>
      </c>
      <c r="AH2883" s="139" t="s">
        <v>1378</v>
      </c>
      <c r="AI2883" s="139" t="s">
        <v>1382</v>
      </c>
      <c r="AJ2883" s="139" t="s">
        <v>60</v>
      </c>
      <c r="AK2883" s="139"/>
      <c r="AL2883" s="139"/>
      <c r="AM2883" s="141"/>
      <c r="AN2883" s="141" t="s">
        <v>8</v>
      </c>
      <c r="AO2883" s="139"/>
      <c r="AP2883" s="139" t="s">
        <v>60</v>
      </c>
      <c r="AQ2883" s="139"/>
      <c r="AR2883" s="381"/>
      <c r="AS2883" s="139" t="s">
        <v>4075</v>
      </c>
      <c r="AT2883" s="141" t="s">
        <v>43</v>
      </c>
      <c r="AU2883" s="141">
        <v>518</v>
      </c>
      <c r="AV2883" s="383"/>
      <c r="AW2883" s="385"/>
      <c r="AX2883" s="139" t="s">
        <v>209</v>
      </c>
      <c r="BA2883" s="381"/>
      <c r="BB2883" s="139" t="s">
        <v>17</v>
      </c>
      <c r="BC2883" s="166"/>
      <c r="BD2883" s="166"/>
      <c r="BE2883" s="166"/>
      <c r="BF2883" s="166"/>
      <c r="BG2883" s="166"/>
      <c r="BH2883" s="308"/>
      <c r="BI2883" s="308"/>
      <c r="BJ2883" s="141" t="s">
        <v>26</v>
      </c>
      <c r="BK2883" s="141" t="s">
        <v>26</v>
      </c>
      <c r="BL2883" s="141"/>
      <c r="BM2883" s="141"/>
      <c r="BN2883" s="139" t="s">
        <v>4075</v>
      </c>
      <c r="BQ2883" s="141"/>
      <c r="BV2883" s="141"/>
      <c r="BX2883" s="141"/>
      <c r="BY2883" s="141"/>
      <c r="BZ2883" s="141"/>
      <c r="CA2883" s="141"/>
      <c r="CB2883" s="141"/>
      <c r="CC2883" s="141"/>
      <c r="CD2883" s="141"/>
      <c r="CE2883" s="141"/>
      <c r="CF2883" s="141"/>
      <c r="CG2883" s="141"/>
    </row>
    <row r="2884" spans="1:85" x14ac:dyDescent="0.35">
      <c r="A2884" s="155" t="s">
        <v>4877</v>
      </c>
      <c r="B2884" s="139" t="s">
        <v>4075</v>
      </c>
      <c r="C2884" s="18">
        <v>44018</v>
      </c>
      <c r="D2884" s="144">
        <v>0.96597222222222223</v>
      </c>
      <c r="E2884" s="141" t="s">
        <v>13264</v>
      </c>
      <c r="F2884" s="141">
        <v>3</v>
      </c>
      <c r="G2884" s="141" t="s">
        <v>13283</v>
      </c>
      <c r="H2884" s="141">
        <v>2020</v>
      </c>
      <c r="I2884" s="18">
        <v>44018</v>
      </c>
      <c r="J2884" s="144">
        <v>0.95902777777777781</v>
      </c>
      <c r="K2884" s="378"/>
      <c r="L2884" s="139" t="s">
        <v>4075</v>
      </c>
      <c r="M2884" s="141" t="s">
        <v>28</v>
      </c>
      <c r="N2884" s="248"/>
      <c r="O2884" s="141" t="s">
        <v>26</v>
      </c>
      <c r="P2884" s="141" t="s">
        <v>26</v>
      </c>
      <c r="Q2884" s="141" t="s">
        <v>4878</v>
      </c>
      <c r="R2884" s="141" t="s">
        <v>4879</v>
      </c>
      <c r="S2884" s="141"/>
      <c r="T2884" s="141" t="s">
        <v>14138</v>
      </c>
      <c r="U2884" s="141">
        <v>119318038</v>
      </c>
      <c r="V2884" s="141"/>
      <c r="W2884" s="139" t="s">
        <v>4075</v>
      </c>
      <c r="X2884" s="141" t="s">
        <v>25</v>
      </c>
      <c r="Y2884" s="141" t="s">
        <v>27</v>
      </c>
      <c r="Z2884" s="141"/>
      <c r="AA2884" s="141" t="s">
        <v>34</v>
      </c>
      <c r="AB2884" s="141" t="s">
        <v>34</v>
      </c>
      <c r="AC2884" s="139" t="s">
        <v>18050</v>
      </c>
      <c r="AD2884" s="380"/>
      <c r="AE2884" s="139" t="s">
        <v>4</v>
      </c>
      <c r="AF2884" s="139" t="s">
        <v>13073</v>
      </c>
      <c r="AG2884" s="139" t="s">
        <v>4</v>
      </c>
      <c r="AH2884" s="139" t="s">
        <v>1380</v>
      </c>
      <c r="AI2884" s="139" t="s">
        <v>15678</v>
      </c>
      <c r="AJ2884" s="139"/>
      <c r="AK2884" s="139" t="s">
        <v>15678</v>
      </c>
      <c r="AL2884" s="139" t="s">
        <v>1563</v>
      </c>
      <c r="AM2884" s="141"/>
      <c r="AN2884" s="141" t="s">
        <v>8</v>
      </c>
      <c r="AO2884" s="139"/>
      <c r="AP2884" s="139" t="s">
        <v>1563</v>
      </c>
      <c r="AQ2884" s="139" t="s">
        <v>4880</v>
      </c>
      <c r="AR2884" s="381"/>
      <c r="AS2884" s="139" t="s">
        <v>4075</v>
      </c>
      <c r="AT2884" s="141" t="s">
        <v>43</v>
      </c>
      <c r="AU2884" s="141">
        <v>300</v>
      </c>
      <c r="AV2884" s="383"/>
      <c r="AW2884" s="385"/>
      <c r="AX2884" s="139" t="s">
        <v>84</v>
      </c>
      <c r="AY2884" t="s">
        <v>18867</v>
      </c>
      <c r="BA2884" s="381"/>
      <c r="BB2884" s="139" t="s">
        <v>1452</v>
      </c>
      <c r="BC2884" s="166"/>
      <c r="BD2884" s="166"/>
      <c r="BE2884" s="166"/>
      <c r="BF2884" s="166"/>
      <c r="BG2884" s="166"/>
      <c r="BH2884" s="308"/>
      <c r="BI2884" s="308"/>
      <c r="BJ2884" s="141" t="s">
        <v>26</v>
      </c>
      <c r="BK2884" s="141" t="s">
        <v>26</v>
      </c>
      <c r="BL2884" s="141"/>
      <c r="BM2884" s="141"/>
      <c r="BN2884" s="139" t="s">
        <v>4075</v>
      </c>
      <c r="BQ2884" s="141" t="s">
        <v>16089</v>
      </c>
      <c r="BR2884" s="135" t="s">
        <v>15685</v>
      </c>
      <c r="BT2884" s="135" t="s">
        <v>15360</v>
      </c>
      <c r="BU2884" s="135" t="s">
        <v>15356</v>
      </c>
      <c r="BV2884" s="141" t="s">
        <v>13263</v>
      </c>
      <c r="BW2884" s="135" t="s">
        <v>3829</v>
      </c>
      <c r="BX2884" s="141" t="s">
        <v>15681</v>
      </c>
      <c r="BY2884" s="141" t="s">
        <v>12</v>
      </c>
      <c r="BZ2884" s="141" t="s">
        <v>26</v>
      </c>
      <c r="CA2884" s="141" t="s">
        <v>1848</v>
      </c>
      <c r="CB2884" s="141"/>
      <c r="CC2884" s="141" t="s">
        <v>15690</v>
      </c>
      <c r="CD2884" s="141" t="s">
        <v>15683</v>
      </c>
      <c r="CE2884" s="141" t="s">
        <v>15450</v>
      </c>
      <c r="CF2884" s="141" t="s">
        <v>15451</v>
      </c>
      <c r="CG2884" s="141" t="s">
        <v>2003</v>
      </c>
    </row>
    <row r="2885" spans="1:85" x14ac:dyDescent="0.35">
      <c r="A2885" s="155" t="s">
        <v>4873</v>
      </c>
      <c r="B2885" s="139" t="s">
        <v>4075</v>
      </c>
      <c r="C2885" s="18">
        <v>44018</v>
      </c>
      <c r="D2885" s="144">
        <v>0.96388888888888891</v>
      </c>
      <c r="E2885" s="141" t="s">
        <v>13264</v>
      </c>
      <c r="F2885" s="141">
        <v>3</v>
      </c>
      <c r="G2885" s="141" t="s">
        <v>13283</v>
      </c>
      <c r="H2885" s="141">
        <v>2020</v>
      </c>
      <c r="I2885" s="18">
        <v>44018</v>
      </c>
      <c r="J2885" s="144">
        <v>0.95625000000000004</v>
      </c>
      <c r="K2885" s="378"/>
      <c r="L2885" s="139" t="s">
        <v>4075</v>
      </c>
      <c r="M2885" s="141" t="s">
        <v>28</v>
      </c>
      <c r="N2885" s="248"/>
      <c r="O2885" s="141" t="s">
        <v>26</v>
      </c>
      <c r="P2885" s="141" t="s">
        <v>26</v>
      </c>
      <c r="Q2885" s="141" t="s">
        <v>4874</v>
      </c>
      <c r="R2885" s="141" t="s">
        <v>4875</v>
      </c>
      <c r="S2885" s="141"/>
      <c r="T2885" s="141" t="s">
        <v>14139</v>
      </c>
      <c r="U2885" s="141">
        <v>119318039</v>
      </c>
      <c r="V2885" s="141"/>
      <c r="W2885" s="139" t="s">
        <v>4075</v>
      </c>
      <c r="X2885" s="141" t="s">
        <v>25</v>
      </c>
      <c r="Y2885" s="141" t="s">
        <v>27</v>
      </c>
      <c r="Z2885" s="141"/>
      <c r="AA2885" s="141" t="s">
        <v>34</v>
      </c>
      <c r="AB2885" s="141" t="s">
        <v>34</v>
      </c>
      <c r="AC2885" s="139" t="s">
        <v>18047</v>
      </c>
      <c r="AD2885" s="380"/>
      <c r="AE2885" s="139" t="s">
        <v>103</v>
      </c>
      <c r="AF2885" s="139" t="s">
        <v>13075</v>
      </c>
      <c r="AG2885" s="139" t="s">
        <v>103</v>
      </c>
      <c r="AH2885" s="139" t="s">
        <v>1380</v>
      </c>
      <c r="AI2885" s="139" t="s">
        <v>7340</v>
      </c>
      <c r="AJ2885" s="139"/>
      <c r="AK2885" s="139" t="s">
        <v>7340</v>
      </c>
      <c r="AL2885" s="139" t="s">
        <v>1408</v>
      </c>
      <c r="AM2885" s="141"/>
      <c r="AN2885" s="141" t="s">
        <v>8</v>
      </c>
      <c r="AO2885" s="139"/>
      <c r="AP2885" s="139" t="s">
        <v>1408</v>
      </c>
      <c r="AQ2885" s="139" t="s">
        <v>4876</v>
      </c>
      <c r="AR2885" s="381"/>
      <c r="AS2885" s="139" t="s">
        <v>4075</v>
      </c>
      <c r="AT2885" s="141" t="s">
        <v>1404</v>
      </c>
      <c r="AU2885" s="141"/>
      <c r="AV2885" s="383"/>
      <c r="AW2885" s="385"/>
      <c r="AX2885" s="139" t="s">
        <v>202</v>
      </c>
      <c r="AY2885" t="s">
        <v>18781</v>
      </c>
      <c r="BA2885" s="381"/>
      <c r="BB2885" s="139" t="s">
        <v>1444</v>
      </c>
      <c r="BC2885" s="166"/>
      <c r="BD2885" s="166"/>
      <c r="BE2885" s="166"/>
      <c r="BF2885" s="166"/>
      <c r="BG2885" s="166"/>
      <c r="BH2885" s="308"/>
      <c r="BI2885" s="308"/>
      <c r="BJ2885" s="141" t="s">
        <v>26</v>
      </c>
      <c r="BK2885" s="141" t="s">
        <v>26</v>
      </c>
      <c r="BL2885" s="141"/>
      <c r="BM2885" s="141"/>
      <c r="BN2885" s="139" t="s">
        <v>4075</v>
      </c>
      <c r="BQ2885" s="141"/>
      <c r="BV2885" s="141"/>
      <c r="BX2885" s="141"/>
      <c r="BY2885" s="141"/>
      <c r="BZ2885" s="141"/>
      <c r="CA2885" s="141"/>
      <c r="CB2885" s="141"/>
      <c r="CC2885" s="141"/>
      <c r="CD2885" s="141"/>
      <c r="CE2885" s="141"/>
      <c r="CF2885" s="141"/>
      <c r="CG2885" s="141"/>
    </row>
    <row r="2886" spans="1:85" x14ac:dyDescent="0.35">
      <c r="A2886" s="155" t="s">
        <v>4870</v>
      </c>
      <c r="B2886" s="139" t="s">
        <v>4075</v>
      </c>
      <c r="C2886" s="18">
        <v>44018</v>
      </c>
      <c r="D2886" s="144">
        <v>0.89861111111111114</v>
      </c>
      <c r="E2886" s="141" t="s">
        <v>13264</v>
      </c>
      <c r="F2886" s="141">
        <v>3</v>
      </c>
      <c r="G2886" s="141" t="s">
        <v>13283</v>
      </c>
      <c r="H2886" s="141">
        <v>2020</v>
      </c>
      <c r="I2886" s="18">
        <v>44018</v>
      </c>
      <c r="J2886" s="144">
        <v>0.8979166666666667</v>
      </c>
      <c r="K2886" s="378"/>
      <c r="L2886" s="139" t="s">
        <v>4075</v>
      </c>
      <c r="M2886" s="141" t="s">
        <v>28</v>
      </c>
      <c r="N2886" s="248"/>
      <c r="O2886" s="141" t="s">
        <v>26</v>
      </c>
      <c r="P2886" s="141" t="s">
        <v>26</v>
      </c>
      <c r="Q2886" s="141" t="s">
        <v>4871</v>
      </c>
      <c r="R2886" s="141"/>
      <c r="S2886" s="141"/>
      <c r="T2886" s="141" t="s">
        <v>14140</v>
      </c>
      <c r="U2886" s="141">
        <v>119318037</v>
      </c>
      <c r="V2886" s="141" t="s">
        <v>3763</v>
      </c>
      <c r="W2886" s="139" t="s">
        <v>4075</v>
      </c>
      <c r="X2886" s="141" t="s">
        <v>25</v>
      </c>
      <c r="Y2886" s="141" t="s">
        <v>27</v>
      </c>
      <c r="Z2886" s="141"/>
      <c r="AA2886" s="141" t="s">
        <v>34</v>
      </c>
      <c r="AB2886" s="141" t="s">
        <v>34</v>
      </c>
      <c r="AC2886" s="139" t="s">
        <v>18050</v>
      </c>
      <c r="AD2886" s="380"/>
      <c r="AE2886" s="139" t="s">
        <v>4</v>
      </c>
      <c r="AF2886" s="139" t="s">
        <v>13073</v>
      </c>
      <c r="AG2886" s="139" t="s">
        <v>4</v>
      </c>
      <c r="AH2886" s="139" t="s">
        <v>1380</v>
      </c>
      <c r="AI2886" s="139" t="s">
        <v>15678</v>
      </c>
      <c r="AJ2886" s="139"/>
      <c r="AK2886" s="139" t="s">
        <v>15678</v>
      </c>
      <c r="AL2886" s="139" t="s">
        <v>1423</v>
      </c>
      <c r="AM2886" s="141"/>
      <c r="AN2886" s="141" t="s">
        <v>8</v>
      </c>
      <c r="AO2886" s="139"/>
      <c r="AP2886" s="139" t="s">
        <v>1423</v>
      </c>
      <c r="AQ2886" s="139" t="s">
        <v>4872</v>
      </c>
      <c r="AR2886" s="381"/>
      <c r="AS2886" s="139" t="s">
        <v>4075</v>
      </c>
      <c r="AT2886" s="141" t="s">
        <v>44</v>
      </c>
      <c r="AU2886" s="141">
        <v>246</v>
      </c>
      <c r="AV2886" s="383"/>
      <c r="AW2886" s="385"/>
      <c r="AX2886" s="139" t="s">
        <v>71</v>
      </c>
      <c r="AY2886" t="s">
        <v>19132</v>
      </c>
      <c r="BA2886" s="381"/>
      <c r="BB2886" s="139" t="s">
        <v>1452</v>
      </c>
      <c r="BC2886" s="166"/>
      <c r="BD2886" s="166"/>
      <c r="BE2886" s="166"/>
      <c r="BF2886" s="166"/>
      <c r="BG2886" s="166"/>
      <c r="BH2886" s="308"/>
      <c r="BI2886" s="308"/>
      <c r="BJ2886" s="141" t="s">
        <v>26</v>
      </c>
      <c r="BK2886" s="141" t="s">
        <v>26</v>
      </c>
      <c r="BL2886" s="141"/>
      <c r="BM2886" s="141"/>
      <c r="BN2886" s="139" t="s">
        <v>4075</v>
      </c>
      <c r="BQ2886" s="141"/>
      <c r="BR2886" s="135" t="s">
        <v>15700</v>
      </c>
      <c r="BV2886" s="141"/>
      <c r="BX2886" s="141"/>
      <c r="BY2886" s="141"/>
      <c r="BZ2886" s="141"/>
      <c r="CA2886" s="141"/>
      <c r="CB2886" s="141"/>
      <c r="CC2886" s="141"/>
      <c r="CD2886" s="141"/>
      <c r="CE2886" s="141"/>
      <c r="CF2886" s="141"/>
      <c r="CG2886" s="141"/>
    </row>
    <row r="2887" spans="1:85" x14ac:dyDescent="0.35">
      <c r="A2887" s="155" t="s">
        <v>4867</v>
      </c>
      <c r="B2887" s="139" t="s">
        <v>4075</v>
      </c>
      <c r="C2887" s="18">
        <v>44019</v>
      </c>
      <c r="D2887" s="144">
        <v>0.96944444444444444</v>
      </c>
      <c r="E2887" s="141" t="s">
        <v>13264</v>
      </c>
      <c r="F2887" s="141">
        <v>3</v>
      </c>
      <c r="G2887" s="141" t="s">
        <v>13283</v>
      </c>
      <c r="H2887" s="141">
        <v>2020</v>
      </c>
      <c r="I2887" s="18">
        <v>44019</v>
      </c>
      <c r="J2887" s="144">
        <v>0.96319444444444446</v>
      </c>
      <c r="K2887" s="378"/>
      <c r="L2887" s="139" t="s">
        <v>4075</v>
      </c>
      <c r="M2887" s="141" t="s">
        <v>28</v>
      </c>
      <c r="N2887" s="248"/>
      <c r="O2887" s="141" t="s">
        <v>26</v>
      </c>
      <c r="P2887" s="141" t="s">
        <v>26</v>
      </c>
      <c r="Q2887" s="141" t="s">
        <v>4868</v>
      </c>
      <c r="R2887" s="141" t="s">
        <v>4869</v>
      </c>
      <c r="S2887" s="141"/>
      <c r="T2887" s="141" t="s">
        <v>14141</v>
      </c>
      <c r="U2887" s="141">
        <v>119329091</v>
      </c>
      <c r="V2887" s="141"/>
      <c r="W2887" s="139" t="s">
        <v>4075</v>
      </c>
      <c r="X2887" s="141" t="s">
        <v>25</v>
      </c>
      <c r="Y2887" s="141" t="s">
        <v>27</v>
      </c>
      <c r="Z2887" s="141"/>
      <c r="AA2887" s="141" t="s">
        <v>34</v>
      </c>
      <c r="AB2887" s="141" t="s">
        <v>34</v>
      </c>
      <c r="AC2887" s="139" t="s">
        <v>18047</v>
      </c>
      <c r="AD2887" s="380"/>
      <c r="AE2887" s="139" t="s">
        <v>4</v>
      </c>
      <c r="AF2887" s="139" t="s">
        <v>13073</v>
      </c>
      <c r="AG2887" s="139" t="s">
        <v>4</v>
      </c>
      <c r="AH2887" s="139" t="s">
        <v>1380</v>
      </c>
      <c r="AI2887" s="139" t="s">
        <v>15678</v>
      </c>
      <c r="AJ2887" s="139"/>
      <c r="AK2887" s="139" t="s">
        <v>15678</v>
      </c>
      <c r="AL2887" s="139" t="s">
        <v>1563</v>
      </c>
      <c r="AM2887" s="141"/>
      <c r="AN2887" s="141" t="s">
        <v>8</v>
      </c>
      <c r="AO2887" s="139"/>
      <c r="AP2887" s="139" t="s">
        <v>1563</v>
      </c>
      <c r="AQ2887" s="139"/>
      <c r="AR2887" s="381"/>
      <c r="AS2887" s="139" t="s">
        <v>4075</v>
      </c>
      <c r="AT2887" s="141" t="s">
        <v>1404</v>
      </c>
      <c r="AU2887" s="141"/>
      <c r="AV2887" s="383"/>
      <c r="AW2887" s="385"/>
      <c r="AX2887" s="139" t="s">
        <v>166</v>
      </c>
      <c r="AY2887" t="s">
        <v>19466</v>
      </c>
      <c r="BA2887" s="381"/>
      <c r="BB2887" s="139" t="s">
        <v>1444</v>
      </c>
      <c r="BC2887" s="166"/>
      <c r="BD2887" s="166"/>
      <c r="BE2887" s="166"/>
      <c r="BF2887" s="166"/>
      <c r="BG2887" s="166"/>
      <c r="BH2887" s="308"/>
      <c r="BI2887" s="308"/>
      <c r="BJ2887" s="141" t="s">
        <v>26</v>
      </c>
      <c r="BK2887" s="141" t="s">
        <v>26</v>
      </c>
      <c r="BL2887" s="141"/>
      <c r="BM2887" s="141"/>
      <c r="BN2887" s="139" t="s">
        <v>4075</v>
      </c>
      <c r="BQ2887" s="141"/>
      <c r="BV2887" s="141"/>
      <c r="BX2887" s="141"/>
      <c r="BY2887" s="141"/>
      <c r="BZ2887" s="141"/>
      <c r="CA2887" s="141"/>
      <c r="CB2887" s="141"/>
      <c r="CC2887" s="141"/>
      <c r="CD2887" s="141"/>
      <c r="CE2887" s="141"/>
      <c r="CF2887" s="141"/>
      <c r="CG2887" s="141"/>
    </row>
    <row r="2888" spans="1:85" x14ac:dyDescent="0.35">
      <c r="A2888" s="155" t="s">
        <v>4865</v>
      </c>
      <c r="B2888" s="139" t="s">
        <v>4075</v>
      </c>
      <c r="C2888" s="18">
        <v>44020</v>
      </c>
      <c r="D2888" s="144">
        <v>0.30138888888888887</v>
      </c>
      <c r="E2888" s="141" t="s">
        <v>13264</v>
      </c>
      <c r="F2888" s="141">
        <v>3</v>
      </c>
      <c r="G2888" s="141" t="s">
        <v>13283</v>
      </c>
      <c r="H2888" s="141">
        <v>2020</v>
      </c>
      <c r="I2888" s="18">
        <v>44020</v>
      </c>
      <c r="J2888" s="144">
        <v>0.30138888888888887</v>
      </c>
      <c r="K2888" s="378"/>
      <c r="L2888" s="139" t="s">
        <v>4075</v>
      </c>
      <c r="M2888" s="141" t="s">
        <v>1396</v>
      </c>
      <c r="N2888" s="248"/>
      <c r="O2888" s="141" t="s">
        <v>26</v>
      </c>
      <c r="P2888" s="141" t="s">
        <v>26</v>
      </c>
      <c r="Q2888" s="141"/>
      <c r="R2888" s="141"/>
      <c r="S2888" s="141" t="s">
        <v>4866</v>
      </c>
      <c r="T2888" s="141"/>
      <c r="U2888" s="141">
        <v>119331477</v>
      </c>
      <c r="V2888" s="141"/>
      <c r="W2888" s="139" t="s">
        <v>4075</v>
      </c>
      <c r="X2888" s="141" t="s">
        <v>25</v>
      </c>
      <c r="Y2888" s="141" t="s">
        <v>27</v>
      </c>
      <c r="Z2888" s="141"/>
      <c r="AA2888" s="141" t="s">
        <v>35</v>
      </c>
      <c r="AB2888" s="141" t="s">
        <v>35</v>
      </c>
      <c r="AC2888" s="139" t="s">
        <v>18047</v>
      </c>
      <c r="AD2888" s="380"/>
      <c r="AE2888" s="139" t="s">
        <v>103</v>
      </c>
      <c r="AF2888" s="139" t="s">
        <v>13079</v>
      </c>
      <c r="AG2888" s="139" t="s">
        <v>103</v>
      </c>
      <c r="AH2888" s="139" t="s">
        <v>1380</v>
      </c>
      <c r="AI2888" s="139" t="s">
        <v>7240</v>
      </c>
      <c r="AJ2888" s="139"/>
      <c r="AK2888" s="139" t="s">
        <v>7240</v>
      </c>
      <c r="AL2888" s="139" t="s">
        <v>1563</v>
      </c>
      <c r="AM2888" s="141"/>
      <c r="AN2888" s="141" t="s">
        <v>8</v>
      </c>
      <c r="AO2888" s="139"/>
      <c r="AP2888" s="139" t="s">
        <v>1563</v>
      </c>
      <c r="AQ2888" s="139"/>
      <c r="AR2888" s="381"/>
      <c r="AS2888" s="139" t="s">
        <v>4075</v>
      </c>
      <c r="AT2888" s="141" t="s">
        <v>43</v>
      </c>
      <c r="AU2888" s="141">
        <v>400</v>
      </c>
      <c r="AV2888" s="383"/>
      <c r="AW2888" s="385"/>
      <c r="AX2888" s="139" t="s">
        <v>70</v>
      </c>
      <c r="AY2888" t="s">
        <v>19293</v>
      </c>
      <c r="BA2888" s="381"/>
      <c r="BB2888" s="139" t="s">
        <v>1450</v>
      </c>
      <c r="BC2888" s="166"/>
      <c r="BD2888" s="166"/>
      <c r="BE2888" s="166"/>
      <c r="BF2888" s="166"/>
      <c r="BG2888" s="166"/>
      <c r="BH2888" s="308"/>
      <c r="BI2888" s="308"/>
      <c r="BJ2888" s="141" t="s">
        <v>26</v>
      </c>
      <c r="BK2888" s="141" t="s">
        <v>26</v>
      </c>
      <c r="BL2888" s="141"/>
      <c r="BM2888" s="141"/>
      <c r="BN2888" s="139" t="s">
        <v>4075</v>
      </c>
      <c r="BQ2888" s="141"/>
      <c r="BV2888" s="141"/>
      <c r="BX2888" s="141"/>
      <c r="BY2888" s="141"/>
      <c r="BZ2888" s="141"/>
      <c r="CA2888" s="141"/>
      <c r="CB2888" s="141"/>
      <c r="CC2888" s="141"/>
      <c r="CD2888" s="141"/>
      <c r="CE2888" s="141"/>
      <c r="CF2888" s="141"/>
      <c r="CG2888" s="141"/>
    </row>
    <row r="2889" spans="1:85" x14ac:dyDescent="0.35">
      <c r="A2889" s="155" t="s">
        <v>4854</v>
      </c>
      <c r="B2889" s="139" t="s">
        <v>4075</v>
      </c>
      <c r="C2889" s="18">
        <v>44021</v>
      </c>
      <c r="D2889" s="144">
        <v>0.65</v>
      </c>
      <c r="E2889" s="141" t="s">
        <v>13264</v>
      </c>
      <c r="F2889" s="141">
        <v>3</v>
      </c>
      <c r="G2889" s="141" t="s">
        <v>13283</v>
      </c>
      <c r="H2889" s="141">
        <v>2020</v>
      </c>
      <c r="I2889" s="18">
        <v>44021</v>
      </c>
      <c r="J2889" s="144">
        <v>0.64722222222222225</v>
      </c>
      <c r="K2889" s="378"/>
      <c r="L2889" s="139" t="s">
        <v>4075</v>
      </c>
      <c r="M2889" s="141" t="s">
        <v>28</v>
      </c>
      <c r="N2889" s="248"/>
      <c r="O2889" s="141" t="s">
        <v>26</v>
      </c>
      <c r="P2889" s="141" t="s">
        <v>26</v>
      </c>
      <c r="Q2889" s="141" t="s">
        <v>4855</v>
      </c>
      <c r="R2889" s="141" t="s">
        <v>4856</v>
      </c>
      <c r="S2889" s="141"/>
      <c r="T2889" s="141" t="s">
        <v>14144</v>
      </c>
      <c r="U2889" s="141">
        <v>119341613</v>
      </c>
      <c r="V2889" s="141"/>
      <c r="W2889" s="139" t="s">
        <v>4075</v>
      </c>
      <c r="X2889" s="141" t="s">
        <v>25</v>
      </c>
      <c r="Y2889" s="141" t="s">
        <v>27</v>
      </c>
      <c r="Z2889" s="141"/>
      <c r="AA2889" s="141" t="s">
        <v>34</v>
      </c>
      <c r="AB2889" s="141" t="s">
        <v>34</v>
      </c>
      <c r="AC2889" s="139" t="s">
        <v>18049</v>
      </c>
      <c r="AD2889" s="380"/>
      <c r="AE2889" s="139" t="s">
        <v>103</v>
      </c>
      <c r="AF2889" s="139" t="s">
        <v>13075</v>
      </c>
      <c r="AG2889" s="139" t="s">
        <v>103</v>
      </c>
      <c r="AH2889" s="139" t="s">
        <v>1380</v>
      </c>
      <c r="AI2889" s="139" t="s">
        <v>7340</v>
      </c>
      <c r="AJ2889" s="139"/>
      <c r="AK2889" s="139" t="s">
        <v>7340</v>
      </c>
      <c r="AL2889" s="139" t="s">
        <v>1563</v>
      </c>
      <c r="AM2889" s="141"/>
      <c r="AN2889" s="141" t="s">
        <v>8</v>
      </c>
      <c r="AO2889" s="139"/>
      <c r="AP2889" s="139" t="s">
        <v>1563</v>
      </c>
      <c r="AQ2889" s="139" t="s">
        <v>4857</v>
      </c>
      <c r="AR2889" s="381"/>
      <c r="AS2889" s="139" t="s">
        <v>4075</v>
      </c>
      <c r="AT2889" s="141" t="s">
        <v>1404</v>
      </c>
      <c r="AU2889" s="141"/>
      <c r="AV2889" s="383"/>
      <c r="AW2889" s="385"/>
      <c r="AX2889" s="139" t="s">
        <v>175</v>
      </c>
      <c r="AY2889" t="s">
        <v>18730</v>
      </c>
      <c r="BA2889" s="381"/>
      <c r="BB2889" s="139" t="s">
        <v>17</v>
      </c>
      <c r="BC2889" s="166"/>
      <c r="BD2889" s="166"/>
      <c r="BE2889" s="166"/>
      <c r="BF2889" s="166"/>
      <c r="BG2889" s="166"/>
      <c r="BH2889" s="308"/>
      <c r="BI2889" s="308"/>
      <c r="BJ2889" s="141" t="s">
        <v>26</v>
      </c>
      <c r="BK2889" s="141" t="s">
        <v>26</v>
      </c>
      <c r="BL2889" s="141"/>
      <c r="BM2889" s="141"/>
      <c r="BN2889" s="139" t="s">
        <v>4075</v>
      </c>
      <c r="BQ2889" s="141"/>
      <c r="BV2889" s="141"/>
      <c r="BX2889" s="141"/>
      <c r="BY2889" s="141"/>
      <c r="BZ2889" s="141"/>
      <c r="CA2889" s="141"/>
      <c r="CB2889" s="141"/>
      <c r="CC2889" s="141"/>
      <c r="CD2889" s="141"/>
      <c r="CE2889" s="141"/>
      <c r="CF2889" s="141"/>
      <c r="CG2889" s="141"/>
    </row>
    <row r="2890" spans="1:85" x14ac:dyDescent="0.35">
      <c r="A2890" s="155" t="s">
        <v>4858</v>
      </c>
      <c r="B2890" s="139" t="s">
        <v>4075</v>
      </c>
      <c r="C2890" s="18">
        <v>44021</v>
      </c>
      <c r="D2890" s="144">
        <v>0.80902777777777779</v>
      </c>
      <c r="E2890" s="141" t="s">
        <v>13264</v>
      </c>
      <c r="F2890" s="141">
        <v>3</v>
      </c>
      <c r="G2890" s="141" t="s">
        <v>13283</v>
      </c>
      <c r="H2890" s="141">
        <v>2020</v>
      </c>
      <c r="I2890" s="18">
        <v>44021</v>
      </c>
      <c r="J2890" s="144">
        <v>0.79583333333333328</v>
      </c>
      <c r="K2890" s="378"/>
      <c r="L2890" s="139" t="s">
        <v>4075</v>
      </c>
      <c r="M2890" s="141" t="s">
        <v>28</v>
      </c>
      <c r="N2890" s="248"/>
      <c r="O2890" s="141" t="s">
        <v>26</v>
      </c>
      <c r="P2890" s="141" t="s">
        <v>26</v>
      </c>
      <c r="Q2890" s="141" t="s">
        <v>4859</v>
      </c>
      <c r="R2890" s="141" t="s">
        <v>4860</v>
      </c>
      <c r="S2890" s="141"/>
      <c r="T2890" s="141" t="s">
        <v>14437</v>
      </c>
      <c r="U2890" s="141">
        <v>119341944</v>
      </c>
      <c r="V2890" s="141"/>
      <c r="W2890" s="139" t="s">
        <v>4075</v>
      </c>
      <c r="X2890" s="141" t="s">
        <v>25</v>
      </c>
      <c r="Y2890" s="141" t="s">
        <v>27</v>
      </c>
      <c r="Z2890" s="141"/>
      <c r="AA2890" s="141" t="s">
        <v>34</v>
      </c>
      <c r="AB2890" s="141" t="s">
        <v>34</v>
      </c>
      <c r="AC2890" s="139" t="s">
        <v>18050</v>
      </c>
      <c r="AD2890" s="380"/>
      <c r="AE2890" s="139" t="s">
        <v>102</v>
      </c>
      <c r="AF2890" s="139" t="s">
        <v>13068</v>
      </c>
      <c r="AG2890" s="139" t="s">
        <v>102</v>
      </c>
      <c r="AH2890" s="139" t="s">
        <v>1378</v>
      </c>
      <c r="AI2890" s="139" t="s">
        <v>1398</v>
      </c>
      <c r="AJ2890" s="139" t="s">
        <v>1563</v>
      </c>
      <c r="AK2890" s="139"/>
      <c r="AL2890" s="139"/>
      <c r="AM2890" s="141"/>
      <c r="AN2890" s="141" t="s">
        <v>8</v>
      </c>
      <c r="AO2890" s="139"/>
      <c r="AP2890" s="139" t="s">
        <v>1563</v>
      </c>
      <c r="AQ2890" s="139"/>
      <c r="AR2890" s="381"/>
      <c r="AS2890" s="139" t="s">
        <v>4075</v>
      </c>
      <c r="AT2890" s="141" t="s">
        <v>1404</v>
      </c>
      <c r="AU2890" s="141"/>
      <c r="AV2890" s="383"/>
      <c r="AW2890" s="385"/>
      <c r="AX2890" s="139" t="s">
        <v>80</v>
      </c>
      <c r="AY2890" t="s">
        <v>18995</v>
      </c>
      <c r="BA2890" s="381"/>
      <c r="BB2890" s="139" t="s">
        <v>1444</v>
      </c>
      <c r="BC2890" s="166"/>
      <c r="BD2890" s="166"/>
      <c r="BE2890" s="166"/>
      <c r="BF2890" s="166"/>
      <c r="BG2890" s="166"/>
      <c r="BH2890" s="308" t="s">
        <v>4861</v>
      </c>
      <c r="BI2890" s="308"/>
      <c r="BJ2890" s="141" t="s">
        <v>26</v>
      </c>
      <c r="BK2890" s="141" t="s">
        <v>26</v>
      </c>
      <c r="BL2890" s="141"/>
      <c r="BM2890" s="141"/>
      <c r="BN2890" s="139" t="s">
        <v>4075</v>
      </c>
      <c r="BQ2890" s="141"/>
      <c r="BV2890" s="141"/>
      <c r="BX2890" s="141"/>
      <c r="BY2890" s="141"/>
      <c r="BZ2890" s="141"/>
      <c r="CA2890" s="141"/>
      <c r="CB2890" s="141"/>
      <c r="CC2890" s="141"/>
      <c r="CD2890" s="141"/>
      <c r="CE2890" s="141"/>
      <c r="CF2890" s="141"/>
      <c r="CG2890" s="141"/>
    </row>
    <row r="2891" spans="1:85" x14ac:dyDescent="0.35">
      <c r="A2891" s="155" t="s">
        <v>4850</v>
      </c>
      <c r="B2891" s="139" t="s">
        <v>4075</v>
      </c>
      <c r="C2891" s="18">
        <v>44021</v>
      </c>
      <c r="D2891" s="144">
        <v>0.5493055555555556</v>
      </c>
      <c r="E2891" s="141" t="s">
        <v>13264</v>
      </c>
      <c r="F2891" s="141">
        <v>3</v>
      </c>
      <c r="G2891" s="141" t="s">
        <v>13283</v>
      </c>
      <c r="H2891" s="141">
        <v>2020</v>
      </c>
      <c r="I2891" s="18">
        <v>44021</v>
      </c>
      <c r="J2891" s="144">
        <v>0.54583333333333328</v>
      </c>
      <c r="K2891" s="378"/>
      <c r="L2891" s="139" t="s">
        <v>4075</v>
      </c>
      <c r="M2891" s="141" t="s">
        <v>28</v>
      </c>
      <c r="N2891" s="248"/>
      <c r="O2891" s="141" t="s">
        <v>26</v>
      </c>
      <c r="P2891" s="141" t="s">
        <v>26</v>
      </c>
      <c r="Q2891" s="141" t="s">
        <v>4851</v>
      </c>
      <c r="R2891" s="141" t="s">
        <v>4852</v>
      </c>
      <c r="S2891" s="141"/>
      <c r="T2891" s="141" t="s">
        <v>14403</v>
      </c>
      <c r="U2891" s="141">
        <v>119341309</v>
      </c>
      <c r="V2891" s="141"/>
      <c r="W2891" s="139" t="s">
        <v>4075</v>
      </c>
      <c r="X2891" s="141" t="s">
        <v>25</v>
      </c>
      <c r="Y2891" s="141" t="s">
        <v>27</v>
      </c>
      <c r="Z2891" s="141"/>
      <c r="AA2891" s="141" t="s">
        <v>34</v>
      </c>
      <c r="AB2891" s="141" t="s">
        <v>34</v>
      </c>
      <c r="AC2891" s="139" t="s">
        <v>18047</v>
      </c>
      <c r="AD2891" s="380"/>
      <c r="AE2891" s="139" t="s">
        <v>102</v>
      </c>
      <c r="AF2891" s="139" t="s">
        <v>13074</v>
      </c>
      <c r="AG2891" s="139" t="s">
        <v>102</v>
      </c>
      <c r="AH2891" s="139" t="s">
        <v>1378</v>
      </c>
      <c r="AI2891" s="139" t="s">
        <v>11</v>
      </c>
      <c r="AJ2891" s="139" t="s">
        <v>1612</v>
      </c>
      <c r="AK2891" s="139"/>
      <c r="AL2891" s="139"/>
      <c r="AM2891" s="141"/>
      <c r="AN2891" s="141" t="s">
        <v>8</v>
      </c>
      <c r="AO2891" s="139"/>
      <c r="AP2891" s="139" t="s">
        <v>1612</v>
      </c>
      <c r="AQ2891" s="139" t="s">
        <v>1563</v>
      </c>
      <c r="AR2891" s="381"/>
      <c r="AS2891" s="139" t="s">
        <v>4075</v>
      </c>
      <c r="AT2891" s="141" t="s">
        <v>1404</v>
      </c>
      <c r="AU2891" s="141"/>
      <c r="AV2891" s="383"/>
      <c r="AW2891" s="385"/>
      <c r="AX2891" s="139" t="s">
        <v>53</v>
      </c>
      <c r="AY2891" t="s">
        <v>18734</v>
      </c>
      <c r="BA2891" s="381"/>
      <c r="BB2891" s="139" t="s">
        <v>1450</v>
      </c>
      <c r="BC2891" s="166"/>
      <c r="BD2891" s="166"/>
      <c r="BE2891" s="166"/>
      <c r="BF2891" s="166"/>
      <c r="BG2891" s="166"/>
      <c r="BH2891" s="308" t="s">
        <v>4853</v>
      </c>
      <c r="BI2891" s="308"/>
      <c r="BJ2891" s="141" t="s">
        <v>26</v>
      </c>
      <c r="BK2891" s="141" t="s">
        <v>26</v>
      </c>
      <c r="BL2891" s="141"/>
      <c r="BM2891" s="141"/>
      <c r="BN2891" s="139" t="s">
        <v>4075</v>
      </c>
      <c r="BQ2891" s="141"/>
      <c r="BV2891" s="141"/>
      <c r="BX2891" s="141"/>
      <c r="BY2891" s="141"/>
      <c r="BZ2891" s="141"/>
      <c r="CA2891" s="141"/>
      <c r="CB2891" s="141"/>
      <c r="CC2891" s="141"/>
      <c r="CD2891" s="141"/>
      <c r="CE2891" s="141"/>
      <c r="CF2891" s="141"/>
      <c r="CG2891" s="141"/>
    </row>
    <row r="2892" spans="1:85" x14ac:dyDescent="0.35">
      <c r="A2892" s="155" t="s">
        <v>4847</v>
      </c>
      <c r="B2892" s="139" t="s">
        <v>4075</v>
      </c>
      <c r="C2892" s="18">
        <v>44021</v>
      </c>
      <c r="D2892" s="144">
        <v>0.17430555555555555</v>
      </c>
      <c r="E2892" s="141" t="s">
        <v>13264</v>
      </c>
      <c r="F2892" s="141">
        <v>3</v>
      </c>
      <c r="G2892" s="141" t="s">
        <v>13283</v>
      </c>
      <c r="H2892" s="141">
        <v>2020</v>
      </c>
      <c r="I2892" s="18">
        <v>44021</v>
      </c>
      <c r="J2892" s="144">
        <v>0.17847222222222223</v>
      </c>
      <c r="K2892" s="378"/>
      <c r="L2892" s="139" t="s">
        <v>4075</v>
      </c>
      <c r="M2892" s="141" t="s">
        <v>28</v>
      </c>
      <c r="N2892" s="248"/>
      <c r="O2892" s="141" t="s">
        <v>26</v>
      </c>
      <c r="P2892" s="141" t="s">
        <v>26</v>
      </c>
      <c r="Q2892" s="141" t="s">
        <v>4848</v>
      </c>
      <c r="R2892" s="141" t="s">
        <v>4849</v>
      </c>
      <c r="S2892" s="141"/>
      <c r="T2892" s="141" t="s">
        <v>14143</v>
      </c>
      <c r="U2892" s="141"/>
      <c r="V2892" s="141"/>
      <c r="W2892" s="139" t="s">
        <v>4075</v>
      </c>
      <c r="X2892" s="141" t="s">
        <v>25</v>
      </c>
      <c r="Y2892" s="141" t="s">
        <v>27</v>
      </c>
      <c r="Z2892" s="141"/>
      <c r="AA2892" s="141" t="s">
        <v>34</v>
      </c>
      <c r="AB2892" s="141" t="s">
        <v>34</v>
      </c>
      <c r="AC2892" s="139" t="s">
        <v>18049</v>
      </c>
      <c r="AD2892" s="380"/>
      <c r="AE2892" s="139" t="s">
        <v>102</v>
      </c>
      <c r="AF2892" s="139" t="s">
        <v>13080</v>
      </c>
      <c r="AG2892" s="139" t="s">
        <v>102</v>
      </c>
      <c r="AH2892" s="139" t="s">
        <v>1378</v>
      </c>
      <c r="AI2892" s="139" t="s">
        <v>1400</v>
      </c>
      <c r="AJ2892" s="139" t="s">
        <v>46</v>
      </c>
      <c r="AK2892" s="139"/>
      <c r="AL2892" s="139"/>
      <c r="AM2892" s="141"/>
      <c r="AN2892" s="141" t="s">
        <v>8</v>
      </c>
      <c r="AO2892" s="139"/>
      <c r="AP2892" s="139" t="s">
        <v>46</v>
      </c>
      <c r="AQ2892" s="139" t="s">
        <v>46</v>
      </c>
      <c r="AR2892" s="381"/>
      <c r="AS2892" s="139" t="s">
        <v>4075</v>
      </c>
      <c r="AT2892" s="141" t="s">
        <v>1404</v>
      </c>
      <c r="AU2892" s="141"/>
      <c r="AV2892" s="383"/>
      <c r="AW2892" s="385"/>
      <c r="AX2892" s="139" t="s">
        <v>143</v>
      </c>
      <c r="AY2892" t="s">
        <v>18382</v>
      </c>
      <c r="BA2892" s="381"/>
      <c r="BB2892" s="139" t="s">
        <v>1444</v>
      </c>
      <c r="BC2892" s="166"/>
      <c r="BD2892" s="166"/>
      <c r="BE2892" s="166"/>
      <c r="BF2892" s="166"/>
      <c r="BG2892" s="166"/>
      <c r="BH2892" s="308"/>
      <c r="BI2892" s="308"/>
      <c r="BJ2892" s="141" t="s">
        <v>26</v>
      </c>
      <c r="BK2892" s="141" t="s">
        <v>26</v>
      </c>
      <c r="BL2892" s="141"/>
      <c r="BM2892" s="141"/>
      <c r="BN2892" s="139" t="s">
        <v>4075</v>
      </c>
      <c r="BQ2892" s="141"/>
      <c r="BV2892" s="141"/>
      <c r="BX2892" s="141"/>
      <c r="BY2892" s="141"/>
      <c r="BZ2892" s="141"/>
      <c r="CA2892" s="141"/>
      <c r="CB2892" s="141"/>
      <c r="CC2892" s="141"/>
      <c r="CD2892" s="141"/>
      <c r="CE2892" s="141"/>
      <c r="CF2892" s="141"/>
      <c r="CG2892" s="141"/>
    </row>
    <row r="2893" spans="1:85" x14ac:dyDescent="0.35">
      <c r="A2893" s="155" t="s">
        <v>4862</v>
      </c>
      <c r="B2893" s="139" t="s">
        <v>4075</v>
      </c>
      <c r="C2893" s="18">
        <v>44021</v>
      </c>
      <c r="D2893" s="144">
        <v>0.40138888888888891</v>
      </c>
      <c r="E2893" s="141" t="s">
        <v>13264</v>
      </c>
      <c r="F2893" s="141">
        <v>3</v>
      </c>
      <c r="G2893" s="141" t="s">
        <v>13283</v>
      </c>
      <c r="H2893" s="141">
        <v>2020</v>
      </c>
      <c r="I2893" s="18">
        <v>44021</v>
      </c>
      <c r="J2893" s="144">
        <v>0.39444444444444443</v>
      </c>
      <c r="K2893" s="378"/>
      <c r="L2893" s="139" t="s">
        <v>4075</v>
      </c>
      <c r="M2893" s="141" t="s">
        <v>28</v>
      </c>
      <c r="N2893" s="248"/>
      <c r="O2893" s="141" t="s">
        <v>26</v>
      </c>
      <c r="P2893" s="141" t="s">
        <v>26</v>
      </c>
      <c r="Q2893" s="141"/>
      <c r="R2893" s="141" t="s">
        <v>4863</v>
      </c>
      <c r="S2893" s="141"/>
      <c r="T2893" s="141" t="s">
        <v>14142</v>
      </c>
      <c r="U2893" s="141">
        <v>119337057</v>
      </c>
      <c r="V2893" s="141"/>
      <c r="W2893" s="139" t="s">
        <v>4075</v>
      </c>
      <c r="X2893" s="141" t="s">
        <v>25</v>
      </c>
      <c r="Y2893" s="141" t="s">
        <v>27</v>
      </c>
      <c r="Z2893" s="141"/>
      <c r="AA2893" s="141" t="s">
        <v>34</v>
      </c>
      <c r="AB2893" s="141" t="s">
        <v>34</v>
      </c>
      <c r="AC2893" s="139" t="s">
        <v>18047</v>
      </c>
      <c r="AD2893" s="380"/>
      <c r="AE2893" s="139" t="s">
        <v>107</v>
      </c>
      <c r="AF2893" s="139" t="s">
        <v>13076</v>
      </c>
      <c r="AG2893" s="139" t="s">
        <v>4130</v>
      </c>
      <c r="AH2893" s="139" t="s">
        <v>1380</v>
      </c>
      <c r="AI2893" s="139" t="s">
        <v>1518</v>
      </c>
      <c r="AJ2893" s="139"/>
      <c r="AK2893" s="139" t="s">
        <v>1518</v>
      </c>
      <c r="AL2893" s="139" t="s">
        <v>1563</v>
      </c>
      <c r="AM2893" s="141"/>
      <c r="AN2893" s="141" t="s">
        <v>8</v>
      </c>
      <c r="AO2893" s="139"/>
      <c r="AP2893" s="139" t="s">
        <v>1563</v>
      </c>
      <c r="AQ2893" s="139" t="s">
        <v>4864</v>
      </c>
      <c r="AR2893" s="381"/>
      <c r="AS2893" s="139" t="s">
        <v>4075</v>
      </c>
      <c r="AT2893" s="141" t="s">
        <v>1404</v>
      </c>
      <c r="AU2893" s="141"/>
      <c r="AV2893" s="383"/>
      <c r="AW2893" s="385"/>
      <c r="AX2893" s="139" t="s">
        <v>225</v>
      </c>
      <c r="AY2893" t="s">
        <v>18327</v>
      </c>
      <c r="BA2893" s="381"/>
      <c r="BB2893" s="139" t="s">
        <v>1444</v>
      </c>
      <c r="BC2893" s="166"/>
      <c r="BD2893" s="166"/>
      <c r="BE2893" s="166"/>
      <c r="BF2893" s="166"/>
      <c r="BG2893" s="166"/>
      <c r="BH2893" s="308"/>
      <c r="BI2893" s="308"/>
      <c r="BJ2893" s="141" t="s">
        <v>26</v>
      </c>
      <c r="BK2893" s="141" t="s">
        <v>26</v>
      </c>
      <c r="BL2893" s="141"/>
      <c r="BM2893" s="141"/>
      <c r="BN2893" s="139" t="s">
        <v>4075</v>
      </c>
      <c r="BQ2893" s="141"/>
      <c r="BV2893" s="141"/>
      <c r="BX2893" s="141"/>
      <c r="BY2893" s="141"/>
      <c r="BZ2893" s="141"/>
      <c r="CA2893" s="141"/>
      <c r="CB2893" s="141"/>
      <c r="CC2893" s="141"/>
      <c r="CD2893" s="141"/>
      <c r="CE2893" s="141"/>
      <c r="CF2893" s="141"/>
      <c r="CG2893" s="141"/>
    </row>
    <row r="2894" spans="1:85" x14ac:dyDescent="0.35">
      <c r="A2894" s="155" t="s">
        <v>4841</v>
      </c>
      <c r="B2894" s="139" t="s">
        <v>4075</v>
      </c>
      <c r="C2894" s="18">
        <v>44022</v>
      </c>
      <c r="D2894" s="144">
        <v>0.85833333333333328</v>
      </c>
      <c r="E2894" s="141" t="s">
        <v>13264</v>
      </c>
      <c r="F2894" s="141">
        <v>3</v>
      </c>
      <c r="G2894" s="141" t="s">
        <v>13283</v>
      </c>
      <c r="H2894" s="141">
        <v>2020</v>
      </c>
      <c r="I2894" s="18">
        <v>44022</v>
      </c>
      <c r="J2894" s="144">
        <v>0.85624999999999996</v>
      </c>
      <c r="K2894" s="378"/>
      <c r="L2894" s="139" t="s">
        <v>4075</v>
      </c>
      <c r="M2894" s="141" t="s">
        <v>28</v>
      </c>
      <c r="N2894" s="248"/>
      <c r="O2894" s="141" t="s">
        <v>26</v>
      </c>
      <c r="P2894" s="141" t="s">
        <v>26</v>
      </c>
      <c r="Q2894" s="141" t="s">
        <v>4842</v>
      </c>
      <c r="R2894" s="141" t="s">
        <v>4843</v>
      </c>
      <c r="S2894" s="141"/>
      <c r="T2894" s="141" t="s">
        <v>14145</v>
      </c>
      <c r="U2894" s="141"/>
      <c r="V2894" s="141"/>
      <c r="W2894" s="139" t="s">
        <v>4075</v>
      </c>
      <c r="X2894" s="141" t="s">
        <v>25</v>
      </c>
      <c r="Y2894" s="141" t="s">
        <v>27</v>
      </c>
      <c r="Z2894" s="141"/>
      <c r="AA2894" s="141" t="s">
        <v>34</v>
      </c>
      <c r="AB2894" s="141" t="s">
        <v>34</v>
      </c>
      <c r="AC2894" s="139" t="s">
        <v>18047</v>
      </c>
      <c r="AD2894" s="380"/>
      <c r="AE2894" s="139" t="s">
        <v>102</v>
      </c>
      <c r="AF2894" s="139" t="s">
        <v>13068</v>
      </c>
      <c r="AG2894" s="139" t="s">
        <v>102</v>
      </c>
      <c r="AH2894" s="139" t="s">
        <v>1378</v>
      </c>
      <c r="AI2894" s="139" t="s">
        <v>1398</v>
      </c>
      <c r="AJ2894" s="139" t="s">
        <v>1563</v>
      </c>
      <c r="AK2894" s="139"/>
      <c r="AL2894" s="139"/>
      <c r="AM2894" s="141"/>
      <c r="AN2894" s="141" t="s">
        <v>8</v>
      </c>
      <c r="AO2894" s="139"/>
      <c r="AP2894" s="139" t="s">
        <v>1563</v>
      </c>
      <c r="AQ2894" s="139" t="s">
        <v>4844</v>
      </c>
      <c r="AR2894" s="381"/>
      <c r="AS2894" s="139" t="s">
        <v>4075</v>
      </c>
      <c r="AT2894" s="141" t="s">
        <v>1404</v>
      </c>
      <c r="AU2894" s="141"/>
      <c r="AV2894" s="383"/>
      <c r="AW2894" s="385"/>
      <c r="AX2894" s="139" t="s">
        <v>84</v>
      </c>
      <c r="AY2894" t="s">
        <v>18553</v>
      </c>
      <c r="BA2894" s="381"/>
      <c r="BB2894" s="139" t="s">
        <v>1450</v>
      </c>
      <c r="BC2894" s="166"/>
      <c r="BD2894" s="166"/>
      <c r="BE2894" s="166"/>
      <c r="BF2894" s="166"/>
      <c r="BG2894" s="166"/>
      <c r="BH2894" s="308"/>
      <c r="BI2894" s="308"/>
      <c r="BJ2894" s="141" t="s">
        <v>26</v>
      </c>
      <c r="BK2894" s="141" t="s">
        <v>26</v>
      </c>
      <c r="BL2894" s="141"/>
      <c r="BM2894" s="141"/>
      <c r="BN2894" s="139" t="s">
        <v>4075</v>
      </c>
      <c r="BQ2894" s="141"/>
      <c r="BV2894" s="141"/>
      <c r="BX2894" s="141"/>
      <c r="BY2894" s="141"/>
      <c r="BZ2894" s="141"/>
      <c r="CA2894" s="141"/>
      <c r="CB2894" s="141"/>
      <c r="CC2894" s="141"/>
      <c r="CD2894" s="141"/>
      <c r="CE2894" s="141"/>
      <c r="CF2894" s="141"/>
      <c r="CG2894" s="141"/>
    </row>
    <row r="2895" spans="1:85" x14ac:dyDescent="0.35">
      <c r="A2895" s="155" t="s">
        <v>4837</v>
      </c>
      <c r="B2895" s="139" t="s">
        <v>4075</v>
      </c>
      <c r="C2895" s="18">
        <v>44022</v>
      </c>
      <c r="D2895" s="144">
        <v>0.25555555555555554</v>
      </c>
      <c r="E2895" s="141" t="s">
        <v>13264</v>
      </c>
      <c r="F2895" s="141">
        <v>3</v>
      </c>
      <c r="G2895" s="141" t="s">
        <v>13283</v>
      </c>
      <c r="H2895" s="141">
        <v>2020</v>
      </c>
      <c r="I2895" s="18">
        <v>44022</v>
      </c>
      <c r="J2895" s="144">
        <v>0.24374999999999999</v>
      </c>
      <c r="K2895" s="378"/>
      <c r="L2895" s="139" t="s">
        <v>4075</v>
      </c>
      <c r="M2895" s="141" t="s">
        <v>28</v>
      </c>
      <c r="N2895" s="248"/>
      <c r="O2895" s="141" t="s">
        <v>26</v>
      </c>
      <c r="P2895" s="141" t="s">
        <v>26</v>
      </c>
      <c r="Q2895" s="141" t="s">
        <v>4838</v>
      </c>
      <c r="R2895" s="141" t="s">
        <v>4839</v>
      </c>
      <c r="S2895" s="141"/>
      <c r="T2895" s="141" t="s">
        <v>14146</v>
      </c>
      <c r="U2895" s="141">
        <v>119350596</v>
      </c>
      <c r="V2895" s="141"/>
      <c r="W2895" s="139" t="s">
        <v>4075</v>
      </c>
      <c r="X2895" s="141" t="s">
        <v>25</v>
      </c>
      <c r="Y2895" s="141" t="s">
        <v>27</v>
      </c>
      <c r="Z2895" s="141"/>
      <c r="AA2895" s="141" t="s">
        <v>34</v>
      </c>
      <c r="AB2895" s="141" t="s">
        <v>34</v>
      </c>
      <c r="AC2895" s="139" t="s">
        <v>18047</v>
      </c>
      <c r="AD2895" s="380"/>
      <c r="AE2895" s="139" t="s">
        <v>102</v>
      </c>
      <c r="AF2895" s="139" t="s">
        <v>13082</v>
      </c>
      <c r="AG2895" s="139" t="s">
        <v>102</v>
      </c>
      <c r="AH2895" s="139" t="s">
        <v>1378</v>
      </c>
      <c r="AI2895" s="139" t="s">
        <v>1382</v>
      </c>
      <c r="AJ2895" s="139" t="s">
        <v>1563</v>
      </c>
      <c r="AK2895" s="139"/>
      <c r="AL2895" s="139"/>
      <c r="AM2895" s="141"/>
      <c r="AN2895" s="141" t="s">
        <v>8</v>
      </c>
      <c r="AO2895" s="139"/>
      <c r="AP2895" s="139" t="s">
        <v>1563</v>
      </c>
      <c r="AQ2895" s="139" t="s">
        <v>4840</v>
      </c>
      <c r="AR2895" s="381"/>
      <c r="AS2895" s="139" t="s">
        <v>4075</v>
      </c>
      <c r="AT2895" s="141" t="s">
        <v>1404</v>
      </c>
      <c r="AU2895" s="141"/>
      <c r="AV2895" s="383"/>
      <c r="AW2895" s="385"/>
      <c r="AX2895" s="139" t="s">
        <v>80</v>
      </c>
      <c r="AY2895" t="s">
        <v>18446</v>
      </c>
      <c r="BA2895" s="381"/>
      <c r="BB2895" s="139" t="s">
        <v>17</v>
      </c>
      <c r="BC2895" s="166"/>
      <c r="BD2895" s="166"/>
      <c r="BE2895" s="166"/>
      <c r="BF2895" s="166"/>
      <c r="BG2895" s="166"/>
      <c r="BH2895" s="308"/>
      <c r="BI2895" s="308"/>
      <c r="BJ2895" s="141" t="s">
        <v>26</v>
      </c>
      <c r="BK2895" s="141" t="s">
        <v>26</v>
      </c>
      <c r="BL2895" s="141"/>
      <c r="BM2895" s="141"/>
      <c r="BN2895" s="139" t="s">
        <v>4075</v>
      </c>
      <c r="BQ2895" s="141"/>
      <c r="BV2895" s="141"/>
      <c r="BX2895" s="141"/>
      <c r="BY2895" s="141"/>
      <c r="BZ2895" s="141"/>
      <c r="CA2895" s="141"/>
      <c r="CB2895" s="141"/>
      <c r="CC2895" s="141"/>
      <c r="CD2895" s="141"/>
      <c r="CE2895" s="141"/>
      <c r="CF2895" s="141"/>
      <c r="CG2895" s="141"/>
    </row>
    <row r="2896" spans="1:85" x14ac:dyDescent="0.35">
      <c r="A2896" s="155" t="s">
        <v>4845</v>
      </c>
      <c r="B2896" s="139" t="s">
        <v>4075</v>
      </c>
      <c r="C2896" s="18">
        <v>44022</v>
      </c>
      <c r="D2896" s="144">
        <v>2.9861111111111113E-2</v>
      </c>
      <c r="E2896" s="141" t="s">
        <v>13264</v>
      </c>
      <c r="F2896" s="141">
        <v>3</v>
      </c>
      <c r="G2896" s="141" t="s">
        <v>13283</v>
      </c>
      <c r="H2896" s="141">
        <v>2020</v>
      </c>
      <c r="I2896" s="18"/>
      <c r="J2896" s="144"/>
      <c r="K2896" s="378"/>
      <c r="L2896" s="139" t="s">
        <v>4075</v>
      </c>
      <c r="M2896" s="141" t="s">
        <v>28</v>
      </c>
      <c r="N2896" s="248"/>
      <c r="O2896" s="141" t="s">
        <v>26</v>
      </c>
      <c r="P2896" s="141" t="s">
        <v>26</v>
      </c>
      <c r="Q2896" s="141"/>
      <c r="R2896" s="141"/>
      <c r="S2896" s="141"/>
      <c r="T2896" s="141" t="s">
        <v>14147</v>
      </c>
      <c r="U2896" s="141">
        <v>119348428</v>
      </c>
      <c r="V2896" s="141"/>
      <c r="W2896" s="139" t="s">
        <v>4075</v>
      </c>
      <c r="X2896" s="141" t="s">
        <v>25</v>
      </c>
      <c r="Y2896" s="141" t="s">
        <v>27</v>
      </c>
      <c r="Z2896" s="141"/>
      <c r="AA2896" s="141" t="s">
        <v>34</v>
      </c>
      <c r="AB2896" s="141" t="s">
        <v>34</v>
      </c>
      <c r="AC2896" s="139" t="s">
        <v>18049</v>
      </c>
      <c r="AD2896" s="380"/>
      <c r="AE2896" s="139" t="s">
        <v>102</v>
      </c>
      <c r="AF2896" s="139" t="s">
        <v>13085</v>
      </c>
      <c r="AG2896" s="139" t="s">
        <v>102</v>
      </c>
      <c r="AH2896" s="139" t="s">
        <v>1378</v>
      </c>
      <c r="AI2896" s="139" t="s">
        <v>1379</v>
      </c>
      <c r="AJ2896" s="139" t="s">
        <v>1409</v>
      </c>
      <c r="AK2896" s="139"/>
      <c r="AL2896" s="139"/>
      <c r="AM2896" s="141"/>
      <c r="AN2896" s="141" t="s">
        <v>8</v>
      </c>
      <c r="AO2896" s="139"/>
      <c r="AP2896" s="139" t="s">
        <v>1409</v>
      </c>
      <c r="AQ2896" s="139" t="s">
        <v>87</v>
      </c>
      <c r="AR2896" s="381"/>
      <c r="AS2896" s="139" t="s">
        <v>4075</v>
      </c>
      <c r="AT2896" s="141" t="s">
        <v>43</v>
      </c>
      <c r="AU2896" s="141">
        <v>140</v>
      </c>
      <c r="AV2896" s="383"/>
      <c r="AW2896" s="385"/>
      <c r="AX2896" s="139" t="s">
        <v>159</v>
      </c>
      <c r="AY2896" t="s">
        <v>18309</v>
      </c>
      <c r="BA2896" s="381"/>
      <c r="BB2896" s="139" t="s">
        <v>1450</v>
      </c>
      <c r="BC2896" s="166"/>
      <c r="BD2896" s="166"/>
      <c r="BE2896" s="166"/>
      <c r="BF2896" s="166"/>
      <c r="BG2896" s="166"/>
      <c r="BH2896" s="308"/>
      <c r="BI2896" s="308"/>
      <c r="BJ2896" s="141" t="s">
        <v>26</v>
      </c>
      <c r="BK2896" s="141" t="s">
        <v>26</v>
      </c>
      <c r="BL2896" s="141"/>
      <c r="BM2896" s="141"/>
      <c r="BN2896" s="139" t="s">
        <v>4075</v>
      </c>
      <c r="BQ2896" s="141"/>
      <c r="BV2896" s="141"/>
      <c r="BX2896" s="141"/>
      <c r="BY2896" s="141"/>
      <c r="BZ2896" s="141"/>
      <c r="CA2896" s="141"/>
      <c r="CB2896" s="141"/>
      <c r="CC2896" s="141"/>
      <c r="CD2896" s="141"/>
      <c r="CE2896" s="141"/>
      <c r="CF2896" s="141"/>
      <c r="CG2896" s="141"/>
    </row>
    <row r="2897" spans="1:85" x14ac:dyDescent="0.35">
      <c r="A2897" s="155" t="s">
        <v>4833</v>
      </c>
      <c r="B2897" s="139" t="s">
        <v>4075</v>
      </c>
      <c r="C2897" s="18">
        <v>44023</v>
      </c>
      <c r="D2897" s="144">
        <v>0.83194444444444449</v>
      </c>
      <c r="E2897" s="141" t="s">
        <v>13264</v>
      </c>
      <c r="F2897" s="141">
        <v>3</v>
      </c>
      <c r="G2897" s="141" t="s">
        <v>13283</v>
      </c>
      <c r="H2897" s="141">
        <v>2020</v>
      </c>
      <c r="I2897" s="18">
        <v>44023</v>
      </c>
      <c r="J2897" s="144">
        <v>0.8354166666666667</v>
      </c>
      <c r="K2897" s="378"/>
      <c r="L2897" s="139" t="s">
        <v>4075</v>
      </c>
      <c r="M2897" s="141" t="s">
        <v>28</v>
      </c>
      <c r="N2897" s="248"/>
      <c r="O2897" s="141" t="s">
        <v>26</v>
      </c>
      <c r="P2897" s="141" t="s">
        <v>26</v>
      </c>
      <c r="Q2897" s="141" t="s">
        <v>4834</v>
      </c>
      <c r="R2897" s="141" t="s">
        <v>4835</v>
      </c>
      <c r="S2897" s="141"/>
      <c r="T2897" s="141" t="s">
        <v>14150</v>
      </c>
      <c r="U2897" s="141">
        <v>119358921</v>
      </c>
      <c r="V2897" s="141"/>
      <c r="W2897" s="139" t="s">
        <v>4075</v>
      </c>
      <c r="X2897" s="141" t="s">
        <v>25</v>
      </c>
      <c r="Y2897" s="141" t="s">
        <v>27</v>
      </c>
      <c r="Z2897" s="141"/>
      <c r="AA2897" s="141" t="s">
        <v>34</v>
      </c>
      <c r="AB2897" s="141" t="s">
        <v>34</v>
      </c>
      <c r="AC2897" s="139" t="s">
        <v>18050</v>
      </c>
      <c r="AD2897" s="380"/>
      <c r="AE2897" s="139" t="s">
        <v>4</v>
      </c>
      <c r="AF2897" s="139" t="s">
        <v>13073</v>
      </c>
      <c r="AG2897" s="139" t="s">
        <v>4</v>
      </c>
      <c r="AH2897" s="139" t="s">
        <v>1380</v>
      </c>
      <c r="AI2897" s="139" t="s">
        <v>15678</v>
      </c>
      <c r="AJ2897" s="139"/>
      <c r="AK2897" s="139" t="s">
        <v>15678</v>
      </c>
      <c r="AL2897" s="139" t="s">
        <v>1563</v>
      </c>
      <c r="AM2897" s="141"/>
      <c r="AN2897" s="141" t="s">
        <v>8</v>
      </c>
      <c r="AO2897" s="139"/>
      <c r="AP2897" s="139" t="s">
        <v>1563</v>
      </c>
      <c r="AQ2897" s="139" t="s">
        <v>4836</v>
      </c>
      <c r="AR2897" s="381"/>
      <c r="AS2897" s="139" t="s">
        <v>4075</v>
      </c>
      <c r="AT2897" s="141" t="s">
        <v>44</v>
      </c>
      <c r="AU2897" s="141">
        <v>424</v>
      </c>
      <c r="AV2897" s="383"/>
      <c r="AW2897" s="385"/>
      <c r="AX2897" s="139" t="s">
        <v>45</v>
      </c>
      <c r="AY2897" t="s">
        <v>19467</v>
      </c>
      <c r="BA2897" s="381"/>
      <c r="BB2897" s="139" t="s">
        <v>1451</v>
      </c>
      <c r="BC2897" s="166"/>
      <c r="BD2897" s="166"/>
      <c r="BE2897" s="166"/>
      <c r="BF2897" s="166"/>
      <c r="BG2897" s="166"/>
      <c r="BH2897" s="308"/>
      <c r="BI2897" s="308"/>
      <c r="BJ2897" s="141" t="s">
        <v>26</v>
      </c>
      <c r="BK2897" s="141" t="s">
        <v>26</v>
      </c>
      <c r="BL2897" s="141"/>
      <c r="BM2897" s="141"/>
      <c r="BN2897" s="139" t="s">
        <v>4075</v>
      </c>
      <c r="BQ2897" s="141" t="s">
        <v>16090</v>
      </c>
      <c r="BR2897" s="135" t="s">
        <v>15685</v>
      </c>
      <c r="BT2897" s="135" t="s">
        <v>15444</v>
      </c>
      <c r="BV2897" s="141"/>
      <c r="BX2897" s="141"/>
      <c r="BY2897" s="141"/>
      <c r="BZ2897" s="141"/>
      <c r="CA2897" s="141"/>
      <c r="CB2897" s="141"/>
      <c r="CC2897" s="141"/>
      <c r="CD2897" s="141"/>
      <c r="CE2897" s="141"/>
      <c r="CF2897" s="141"/>
      <c r="CG2897" s="141" t="s">
        <v>4004</v>
      </c>
    </row>
    <row r="2898" spans="1:85" x14ac:dyDescent="0.35">
      <c r="A2898" s="155" t="s">
        <v>4830</v>
      </c>
      <c r="B2898" s="139" t="s">
        <v>4075</v>
      </c>
      <c r="C2898" s="18">
        <v>44023</v>
      </c>
      <c r="D2898" s="144">
        <v>0.81388888888888888</v>
      </c>
      <c r="E2898" s="141" t="s">
        <v>13264</v>
      </c>
      <c r="F2898" s="141">
        <v>3</v>
      </c>
      <c r="G2898" s="141" t="s">
        <v>13283</v>
      </c>
      <c r="H2898" s="141">
        <v>2020</v>
      </c>
      <c r="I2898" s="18">
        <v>44023</v>
      </c>
      <c r="J2898" s="144">
        <v>0.80763888888888891</v>
      </c>
      <c r="K2898" s="378"/>
      <c r="L2898" s="139" t="s">
        <v>4075</v>
      </c>
      <c r="M2898" s="141" t="s">
        <v>28</v>
      </c>
      <c r="N2898" s="248"/>
      <c r="O2898" s="141" t="s">
        <v>26</v>
      </c>
      <c r="P2898" s="141" t="s">
        <v>26</v>
      </c>
      <c r="Q2898" s="141" t="s">
        <v>4831</v>
      </c>
      <c r="R2898" s="141" t="s">
        <v>4832</v>
      </c>
      <c r="S2898" s="141"/>
      <c r="T2898" s="141" t="s">
        <v>14149</v>
      </c>
      <c r="U2898" s="141">
        <v>119358926</v>
      </c>
      <c r="V2898" s="141"/>
      <c r="W2898" s="139" t="s">
        <v>4075</v>
      </c>
      <c r="X2898" s="141" t="s">
        <v>25</v>
      </c>
      <c r="Y2898" s="141" t="s">
        <v>27</v>
      </c>
      <c r="Z2898" s="141"/>
      <c r="AA2898" s="141" t="s">
        <v>34</v>
      </c>
      <c r="AB2898" s="141" t="s">
        <v>34</v>
      </c>
      <c r="AC2898" s="139" t="s">
        <v>18049</v>
      </c>
      <c r="AD2898" s="380"/>
      <c r="AE2898" s="139" t="s">
        <v>107</v>
      </c>
      <c r="AF2898" s="139" t="s">
        <v>13076</v>
      </c>
      <c r="AG2898" s="139" t="s">
        <v>4130</v>
      </c>
      <c r="AH2898" s="139" t="s">
        <v>1380</v>
      </c>
      <c r="AI2898" s="139" t="s">
        <v>1518</v>
      </c>
      <c r="AJ2898" s="139"/>
      <c r="AK2898" s="139" t="s">
        <v>1518</v>
      </c>
      <c r="AL2898" s="139" t="s">
        <v>87</v>
      </c>
      <c r="AM2898" s="141"/>
      <c r="AN2898" s="141" t="s">
        <v>8</v>
      </c>
      <c r="AO2898" s="139"/>
      <c r="AP2898" s="139" t="s">
        <v>87</v>
      </c>
      <c r="AQ2898" s="139" t="s">
        <v>2328</v>
      </c>
      <c r="AR2898" s="381"/>
      <c r="AS2898" s="139" t="s">
        <v>4075</v>
      </c>
      <c r="AT2898" s="141" t="s">
        <v>43</v>
      </c>
      <c r="AU2898" s="141">
        <v>340</v>
      </c>
      <c r="AV2898" s="383"/>
      <c r="AW2898" s="385"/>
      <c r="AX2898" s="139" t="s">
        <v>58</v>
      </c>
      <c r="AY2898" t="s">
        <v>18845</v>
      </c>
      <c r="BA2898" s="381"/>
      <c r="BB2898" s="139" t="s">
        <v>1450</v>
      </c>
      <c r="BC2898" s="166"/>
      <c r="BD2898" s="166"/>
      <c r="BE2898" s="166"/>
      <c r="BF2898" s="166"/>
      <c r="BG2898" s="166"/>
      <c r="BH2898" s="308"/>
      <c r="BI2898" s="308"/>
      <c r="BJ2898" s="141" t="s">
        <v>26</v>
      </c>
      <c r="BK2898" s="141" t="s">
        <v>26</v>
      </c>
      <c r="BL2898" s="141"/>
      <c r="BM2898" s="141"/>
      <c r="BN2898" s="139" t="s">
        <v>4075</v>
      </c>
      <c r="BQ2898" s="141"/>
      <c r="BV2898" s="141"/>
      <c r="BX2898" s="141"/>
      <c r="BY2898" s="141"/>
      <c r="BZ2898" s="141"/>
      <c r="CA2898" s="141"/>
      <c r="CB2898" s="141"/>
      <c r="CC2898" s="141"/>
      <c r="CD2898" s="141"/>
      <c r="CE2898" s="141"/>
      <c r="CF2898" s="141"/>
      <c r="CG2898" s="141"/>
    </row>
    <row r="2899" spans="1:85" x14ac:dyDescent="0.35">
      <c r="A2899" s="155" t="s">
        <v>4827</v>
      </c>
      <c r="B2899" s="139" t="s">
        <v>4075</v>
      </c>
      <c r="C2899" s="18">
        <v>44023</v>
      </c>
      <c r="D2899" s="144">
        <v>0.39861111111111114</v>
      </c>
      <c r="E2899" s="141" t="s">
        <v>13264</v>
      </c>
      <c r="F2899" s="141">
        <v>3</v>
      </c>
      <c r="G2899" s="141" t="s">
        <v>13283</v>
      </c>
      <c r="H2899" s="141">
        <v>2020</v>
      </c>
      <c r="I2899" s="18">
        <v>44023</v>
      </c>
      <c r="J2899" s="144">
        <v>0.33263888888888887</v>
      </c>
      <c r="K2899" s="378"/>
      <c r="L2899" s="139" t="s">
        <v>4075</v>
      </c>
      <c r="M2899" s="141" t="s">
        <v>28</v>
      </c>
      <c r="N2899" s="248"/>
      <c r="O2899" s="141" t="s">
        <v>26</v>
      </c>
      <c r="P2899" s="141" t="s">
        <v>26</v>
      </c>
      <c r="Q2899" s="141" t="s">
        <v>4828</v>
      </c>
      <c r="R2899" s="141" t="s">
        <v>4829</v>
      </c>
      <c r="S2899" s="141"/>
      <c r="T2899" s="141" t="s">
        <v>14148</v>
      </c>
      <c r="U2899" s="141"/>
      <c r="V2899" s="141"/>
      <c r="W2899" s="139" t="s">
        <v>4075</v>
      </c>
      <c r="X2899" s="141" t="s">
        <v>25</v>
      </c>
      <c r="Y2899" s="141" t="s">
        <v>27</v>
      </c>
      <c r="Z2899" s="141"/>
      <c r="AA2899" s="141" t="s">
        <v>34</v>
      </c>
      <c r="AB2899" s="141" t="s">
        <v>34</v>
      </c>
      <c r="AC2899" s="139" t="s">
        <v>18050</v>
      </c>
      <c r="AD2899" s="380"/>
      <c r="AE2899" s="139" t="s">
        <v>107</v>
      </c>
      <c r="AF2899" s="139" t="s">
        <v>13076</v>
      </c>
      <c r="AG2899" s="139" t="s">
        <v>4130</v>
      </c>
      <c r="AH2899" s="139" t="s">
        <v>1380</v>
      </c>
      <c r="AI2899" s="139" t="s">
        <v>1518</v>
      </c>
      <c r="AJ2899" s="139"/>
      <c r="AK2899" s="139" t="s">
        <v>1518</v>
      </c>
      <c r="AL2899" s="139" t="s">
        <v>1563</v>
      </c>
      <c r="AM2899" s="141"/>
      <c r="AN2899" s="141" t="s">
        <v>8</v>
      </c>
      <c r="AO2899" s="139"/>
      <c r="AP2899" s="139" t="s">
        <v>1563</v>
      </c>
      <c r="AQ2899" s="139"/>
      <c r="AR2899" s="381"/>
      <c r="AS2899" s="139" t="s">
        <v>4075</v>
      </c>
      <c r="AT2899" s="141" t="s">
        <v>1404</v>
      </c>
      <c r="AU2899" s="141">
        <v>575</v>
      </c>
      <c r="AV2899" s="383"/>
      <c r="AW2899" s="385"/>
      <c r="AX2899" s="139" t="s">
        <v>202</v>
      </c>
      <c r="AY2899" t="s">
        <v>18911</v>
      </c>
      <c r="BA2899" s="381"/>
      <c r="BB2899" s="139" t="s">
        <v>1444</v>
      </c>
      <c r="BC2899" s="166"/>
      <c r="BD2899" s="166"/>
      <c r="BE2899" s="166"/>
      <c r="BF2899" s="166"/>
      <c r="BG2899" s="166"/>
      <c r="BH2899" s="308"/>
      <c r="BI2899" s="308"/>
      <c r="BJ2899" s="141" t="s">
        <v>26</v>
      </c>
      <c r="BK2899" s="141" t="s">
        <v>26</v>
      </c>
      <c r="BL2899" s="141"/>
      <c r="BM2899" s="141"/>
      <c r="BN2899" s="139" t="s">
        <v>4075</v>
      </c>
      <c r="BQ2899" s="141"/>
      <c r="BV2899" s="141"/>
      <c r="BX2899" s="141"/>
      <c r="BY2899" s="141"/>
      <c r="BZ2899" s="141"/>
      <c r="CA2899" s="141"/>
      <c r="CB2899" s="141"/>
      <c r="CC2899" s="141"/>
      <c r="CD2899" s="141"/>
      <c r="CE2899" s="141"/>
      <c r="CF2899" s="141"/>
      <c r="CG2899" s="141"/>
    </row>
    <row r="2900" spans="1:85" x14ac:dyDescent="0.35">
      <c r="A2900" s="155" t="s">
        <v>4816</v>
      </c>
      <c r="B2900" s="139" t="s">
        <v>4075</v>
      </c>
      <c r="C2900" s="18">
        <v>44024</v>
      </c>
      <c r="D2900" s="144">
        <v>0.75624999999999998</v>
      </c>
      <c r="E2900" s="141" t="s">
        <v>13265</v>
      </c>
      <c r="F2900" s="141">
        <v>3</v>
      </c>
      <c r="G2900" s="141" t="s">
        <v>13283</v>
      </c>
      <c r="H2900" s="141">
        <v>2020</v>
      </c>
      <c r="I2900" s="18">
        <v>44024</v>
      </c>
      <c r="J2900" s="144">
        <v>0.75555555555555554</v>
      </c>
      <c r="K2900" s="378"/>
      <c r="L2900" s="139" t="s">
        <v>4075</v>
      </c>
      <c r="M2900" s="141" t="s">
        <v>28</v>
      </c>
      <c r="N2900" s="248"/>
      <c r="O2900" s="141" t="s">
        <v>26</v>
      </c>
      <c r="P2900" s="141" t="s">
        <v>26</v>
      </c>
      <c r="Q2900" s="141" t="s">
        <v>4817</v>
      </c>
      <c r="R2900" s="141"/>
      <c r="S2900" s="141"/>
      <c r="T2900" s="141" t="s">
        <v>14153</v>
      </c>
      <c r="U2900" s="141"/>
      <c r="V2900" s="141"/>
      <c r="W2900" s="139" t="s">
        <v>4075</v>
      </c>
      <c r="X2900" s="141" t="s">
        <v>25</v>
      </c>
      <c r="Y2900" s="141" t="s">
        <v>27</v>
      </c>
      <c r="Z2900" s="141"/>
      <c r="AA2900" s="141" t="s">
        <v>34</v>
      </c>
      <c r="AB2900" s="141" t="s">
        <v>34</v>
      </c>
      <c r="AC2900" s="139" t="s">
        <v>18049</v>
      </c>
      <c r="AD2900" s="380"/>
      <c r="AE2900" s="139" t="s">
        <v>102</v>
      </c>
      <c r="AF2900" s="139" t="s">
        <v>13068</v>
      </c>
      <c r="AG2900" s="139" t="s">
        <v>102</v>
      </c>
      <c r="AH2900" s="139" t="s">
        <v>1378</v>
      </c>
      <c r="AI2900" s="139" t="s">
        <v>1398</v>
      </c>
      <c r="AJ2900" s="139" t="s">
        <v>1563</v>
      </c>
      <c r="AK2900" s="139"/>
      <c r="AL2900" s="139"/>
      <c r="AM2900" s="141"/>
      <c r="AN2900" s="141" t="s">
        <v>8</v>
      </c>
      <c r="AO2900" s="139"/>
      <c r="AP2900" s="139" t="s">
        <v>1563</v>
      </c>
      <c r="AQ2900" s="139" t="s">
        <v>1563</v>
      </c>
      <c r="AR2900" s="381"/>
      <c r="AS2900" s="139" t="s">
        <v>4075</v>
      </c>
      <c r="AT2900" s="141" t="s">
        <v>1404</v>
      </c>
      <c r="AU2900" s="141"/>
      <c r="AV2900" s="383"/>
      <c r="AW2900" s="385"/>
      <c r="AX2900" s="139" t="s">
        <v>80</v>
      </c>
      <c r="AY2900" t="s">
        <v>19468</v>
      </c>
      <c r="BA2900" s="381"/>
      <c r="BB2900" s="139" t="s">
        <v>17</v>
      </c>
      <c r="BC2900" s="166"/>
      <c r="BD2900" s="166"/>
      <c r="BE2900" s="166"/>
      <c r="BF2900" s="166"/>
      <c r="BG2900" s="166"/>
      <c r="BH2900" s="308"/>
      <c r="BI2900" s="308"/>
      <c r="BJ2900" s="141" t="s">
        <v>26</v>
      </c>
      <c r="BK2900" s="141" t="s">
        <v>26</v>
      </c>
      <c r="BL2900" s="141"/>
      <c r="BM2900" s="141"/>
      <c r="BN2900" s="139" t="s">
        <v>4075</v>
      </c>
      <c r="BQ2900" s="141"/>
      <c r="BV2900" s="141"/>
      <c r="BX2900" s="141"/>
      <c r="BY2900" s="141"/>
      <c r="BZ2900" s="141"/>
      <c r="CA2900" s="141"/>
      <c r="CB2900" s="141"/>
      <c r="CC2900" s="141"/>
      <c r="CD2900" s="141"/>
      <c r="CE2900" s="141"/>
      <c r="CF2900" s="141"/>
      <c r="CG2900" s="141"/>
    </row>
    <row r="2901" spans="1:85" x14ac:dyDescent="0.35">
      <c r="A2901" s="155" t="s">
        <v>4818</v>
      </c>
      <c r="B2901" s="139" t="s">
        <v>4075</v>
      </c>
      <c r="C2901" s="18">
        <v>44024</v>
      </c>
      <c r="D2901" s="144">
        <v>0.89930555555555558</v>
      </c>
      <c r="E2901" s="141" t="s">
        <v>13265</v>
      </c>
      <c r="F2901" s="141">
        <v>3</v>
      </c>
      <c r="G2901" s="141" t="s">
        <v>13283</v>
      </c>
      <c r="H2901" s="141">
        <v>2020</v>
      </c>
      <c r="I2901" s="18">
        <v>44024</v>
      </c>
      <c r="J2901" s="144">
        <v>0.88263888888888886</v>
      </c>
      <c r="K2901" s="378"/>
      <c r="L2901" s="139" t="s">
        <v>4075</v>
      </c>
      <c r="M2901" s="141" t="s">
        <v>28</v>
      </c>
      <c r="N2901" s="248"/>
      <c r="O2901" s="141" t="s">
        <v>26</v>
      </c>
      <c r="P2901" s="141" t="s">
        <v>26</v>
      </c>
      <c r="Q2901" s="141" t="s">
        <v>4819</v>
      </c>
      <c r="R2901" s="141"/>
      <c r="S2901" s="141"/>
      <c r="T2901" s="141" t="s">
        <v>14151</v>
      </c>
      <c r="U2901" s="141"/>
      <c r="V2901" s="141"/>
      <c r="W2901" s="139" t="s">
        <v>4075</v>
      </c>
      <c r="X2901" s="141" t="s">
        <v>25</v>
      </c>
      <c r="Y2901" s="141" t="s">
        <v>27</v>
      </c>
      <c r="Z2901" s="141"/>
      <c r="AA2901" s="141" t="s">
        <v>34</v>
      </c>
      <c r="AB2901" s="141" t="s">
        <v>34</v>
      </c>
      <c r="AC2901" s="139" t="s">
        <v>18047</v>
      </c>
      <c r="AD2901" s="380"/>
      <c r="AE2901" s="139" t="s">
        <v>102</v>
      </c>
      <c r="AF2901" s="139" t="s">
        <v>13074</v>
      </c>
      <c r="AG2901" s="139" t="s">
        <v>102</v>
      </c>
      <c r="AH2901" s="139" t="s">
        <v>1378</v>
      </c>
      <c r="AI2901" s="139" t="s">
        <v>11</v>
      </c>
      <c r="AJ2901" s="139" t="s">
        <v>1615</v>
      </c>
      <c r="AK2901" s="139"/>
      <c r="AL2901" s="139"/>
      <c r="AM2901" s="141"/>
      <c r="AN2901" s="141" t="s">
        <v>8</v>
      </c>
      <c r="AO2901" s="139"/>
      <c r="AP2901" s="139" t="s">
        <v>1615</v>
      </c>
      <c r="AQ2901" s="139"/>
      <c r="AR2901" s="381"/>
      <c r="AS2901" s="139" t="s">
        <v>4075</v>
      </c>
      <c r="AT2901" s="141" t="s">
        <v>43</v>
      </c>
      <c r="AU2901" s="141">
        <v>518</v>
      </c>
      <c r="AV2901" s="383"/>
      <c r="AW2901" s="385"/>
      <c r="AX2901" s="139" t="s">
        <v>175</v>
      </c>
      <c r="AY2901" t="s">
        <v>19469</v>
      </c>
      <c r="BA2901" s="381"/>
      <c r="BB2901" s="139" t="s">
        <v>17</v>
      </c>
      <c r="BC2901" s="166"/>
      <c r="BD2901" s="166"/>
      <c r="BE2901" s="166"/>
      <c r="BF2901" s="166"/>
      <c r="BG2901" s="166"/>
      <c r="BH2901" s="308"/>
      <c r="BI2901" s="308"/>
      <c r="BJ2901" s="141" t="s">
        <v>26</v>
      </c>
      <c r="BK2901" s="141" t="s">
        <v>26</v>
      </c>
      <c r="BL2901" s="141"/>
      <c r="BM2901" s="141"/>
      <c r="BN2901" s="139" t="s">
        <v>4075</v>
      </c>
      <c r="BQ2901" s="141"/>
      <c r="BV2901" s="141"/>
      <c r="BX2901" s="141"/>
      <c r="BY2901" s="141"/>
      <c r="BZ2901" s="141"/>
      <c r="CA2901" s="141"/>
      <c r="CB2901" s="141"/>
      <c r="CC2901" s="141"/>
      <c r="CD2901" s="141"/>
      <c r="CE2901" s="141"/>
      <c r="CF2901" s="141"/>
      <c r="CG2901" s="141"/>
    </row>
    <row r="2902" spans="1:85" x14ac:dyDescent="0.35">
      <c r="A2902" s="155" t="s">
        <v>4824</v>
      </c>
      <c r="B2902" s="139" t="s">
        <v>4075</v>
      </c>
      <c r="C2902" s="18">
        <v>44024</v>
      </c>
      <c r="D2902" s="144">
        <v>0.19722222222222222</v>
      </c>
      <c r="E2902" s="141" t="s">
        <v>13265</v>
      </c>
      <c r="F2902" s="141">
        <v>3</v>
      </c>
      <c r="G2902" s="141" t="s">
        <v>13283</v>
      </c>
      <c r="H2902" s="141">
        <v>2020</v>
      </c>
      <c r="I2902" s="18">
        <v>44024</v>
      </c>
      <c r="J2902" s="144"/>
      <c r="K2902" s="378"/>
      <c r="L2902" s="139" t="s">
        <v>4075</v>
      </c>
      <c r="M2902" s="141" t="s">
        <v>29</v>
      </c>
      <c r="N2902" s="248"/>
      <c r="O2902" s="141" t="s">
        <v>26</v>
      </c>
      <c r="P2902" s="141" t="s">
        <v>26</v>
      </c>
      <c r="Q2902" s="141"/>
      <c r="R2902" s="141"/>
      <c r="S2902" s="141" t="s">
        <v>4825</v>
      </c>
      <c r="T2902" s="141" t="s">
        <v>14152</v>
      </c>
      <c r="U2902" s="141"/>
      <c r="V2902" s="141"/>
      <c r="W2902" s="139" t="s">
        <v>4075</v>
      </c>
      <c r="X2902" s="141" t="s">
        <v>25</v>
      </c>
      <c r="Y2902" s="141" t="s">
        <v>27</v>
      </c>
      <c r="Z2902" s="141"/>
      <c r="AA2902" s="141" t="s">
        <v>35</v>
      </c>
      <c r="AB2902" s="141" t="s">
        <v>35</v>
      </c>
      <c r="AC2902" s="139" t="s">
        <v>18047</v>
      </c>
      <c r="AD2902" s="380"/>
      <c r="AE2902" s="139" t="s">
        <v>102</v>
      </c>
      <c r="AF2902" s="139" t="s">
        <v>13070</v>
      </c>
      <c r="AG2902" s="139" t="s">
        <v>102</v>
      </c>
      <c r="AH2902" s="139" t="s">
        <v>1524</v>
      </c>
      <c r="AI2902" s="139" t="s">
        <v>3725</v>
      </c>
      <c r="AJ2902" s="139" t="s">
        <v>87</v>
      </c>
      <c r="AK2902" s="139"/>
      <c r="AL2902" s="139"/>
      <c r="AM2902" s="141"/>
      <c r="AN2902" s="141" t="s">
        <v>8</v>
      </c>
      <c r="AO2902" s="139"/>
      <c r="AP2902" s="139" t="s">
        <v>87</v>
      </c>
      <c r="AQ2902" s="139" t="s">
        <v>4826</v>
      </c>
      <c r="AR2902" s="381"/>
      <c r="AS2902" s="139" t="s">
        <v>4075</v>
      </c>
      <c r="AT2902" s="141" t="s">
        <v>1404</v>
      </c>
      <c r="AU2902" s="141">
        <v>246</v>
      </c>
      <c r="AV2902" s="383"/>
      <c r="AW2902" s="385"/>
      <c r="AX2902" s="139" t="s">
        <v>71</v>
      </c>
      <c r="AY2902" t="s">
        <v>19470</v>
      </c>
      <c r="BA2902" s="381"/>
      <c r="BB2902" s="139" t="s">
        <v>1444</v>
      </c>
      <c r="BC2902" s="166"/>
      <c r="BD2902" s="166"/>
      <c r="BE2902" s="166"/>
      <c r="BF2902" s="166"/>
      <c r="BG2902" s="166"/>
      <c r="BH2902" s="308"/>
      <c r="BI2902" s="308"/>
      <c r="BJ2902" s="141" t="s">
        <v>26</v>
      </c>
      <c r="BK2902" s="141" t="s">
        <v>26</v>
      </c>
      <c r="BL2902" s="141"/>
      <c r="BM2902" s="141"/>
      <c r="BN2902" s="139" t="s">
        <v>4075</v>
      </c>
      <c r="BQ2902" s="141"/>
      <c r="BV2902" s="141"/>
      <c r="BX2902" s="141"/>
      <c r="BY2902" s="141"/>
      <c r="BZ2902" s="141"/>
      <c r="CA2902" s="141"/>
      <c r="CB2902" s="141"/>
      <c r="CC2902" s="141"/>
      <c r="CD2902" s="141"/>
      <c r="CE2902" s="141"/>
      <c r="CF2902" s="141"/>
      <c r="CG2902" s="141"/>
    </row>
    <row r="2903" spans="1:85" x14ac:dyDescent="0.35">
      <c r="A2903" s="155" t="s">
        <v>4820</v>
      </c>
      <c r="B2903" s="139" t="s">
        <v>4075</v>
      </c>
      <c r="C2903" s="18">
        <v>44024</v>
      </c>
      <c r="D2903" s="144">
        <v>0.56458333333333333</v>
      </c>
      <c r="E2903" s="141" t="s">
        <v>13265</v>
      </c>
      <c r="F2903" s="141">
        <v>3</v>
      </c>
      <c r="G2903" s="141" t="s">
        <v>13283</v>
      </c>
      <c r="H2903" s="141">
        <v>2020</v>
      </c>
      <c r="I2903" s="18">
        <v>44024</v>
      </c>
      <c r="J2903" s="144">
        <v>0.61805555555555558</v>
      </c>
      <c r="K2903" s="378"/>
      <c r="L2903" s="139" t="s">
        <v>4075</v>
      </c>
      <c r="M2903" s="141" t="s">
        <v>28</v>
      </c>
      <c r="N2903" s="248"/>
      <c r="O2903" s="141" t="s">
        <v>26</v>
      </c>
      <c r="P2903" s="141" t="s">
        <v>26</v>
      </c>
      <c r="Q2903" s="141" t="s">
        <v>4821</v>
      </c>
      <c r="R2903" s="141" t="s">
        <v>4822</v>
      </c>
      <c r="S2903" s="141"/>
      <c r="T2903" s="141" t="s">
        <v>14425</v>
      </c>
      <c r="U2903" s="141">
        <v>119359299</v>
      </c>
      <c r="V2903" s="141"/>
      <c r="W2903" s="139" t="s">
        <v>4075</v>
      </c>
      <c r="X2903" s="141" t="s">
        <v>25</v>
      </c>
      <c r="Y2903" s="141" t="s">
        <v>27</v>
      </c>
      <c r="Z2903" s="141"/>
      <c r="AA2903" s="141" t="s">
        <v>34</v>
      </c>
      <c r="AB2903" s="141" t="s">
        <v>34</v>
      </c>
      <c r="AC2903" s="139" t="s">
        <v>18047</v>
      </c>
      <c r="AD2903" s="380"/>
      <c r="AE2903" s="139" t="s">
        <v>4</v>
      </c>
      <c r="AF2903" s="139" t="s">
        <v>13073</v>
      </c>
      <c r="AG2903" s="139" t="s">
        <v>4</v>
      </c>
      <c r="AH2903" s="139" t="s">
        <v>1380</v>
      </c>
      <c r="AI2903" s="139" t="s">
        <v>15678</v>
      </c>
      <c r="AJ2903" s="139"/>
      <c r="AK2903" s="139" t="s">
        <v>15678</v>
      </c>
      <c r="AL2903" s="139" t="s">
        <v>1563</v>
      </c>
      <c r="AM2903" s="141"/>
      <c r="AN2903" s="141" t="s">
        <v>8</v>
      </c>
      <c r="AO2903" s="139"/>
      <c r="AP2903" s="139" t="s">
        <v>1563</v>
      </c>
      <c r="AQ2903" s="139" t="s">
        <v>1563</v>
      </c>
      <c r="AR2903" s="381"/>
      <c r="AS2903" s="139" t="s">
        <v>4075</v>
      </c>
      <c r="AT2903" s="141" t="s">
        <v>43</v>
      </c>
      <c r="AU2903" s="141">
        <v>105</v>
      </c>
      <c r="AV2903" s="383"/>
      <c r="AW2903" s="385"/>
      <c r="AX2903" s="139" t="s">
        <v>53</v>
      </c>
      <c r="AY2903" t="s">
        <v>18364</v>
      </c>
      <c r="BA2903" s="381"/>
      <c r="BB2903" s="139" t="s">
        <v>1446</v>
      </c>
      <c r="BC2903" s="166"/>
      <c r="BD2903" s="166"/>
      <c r="BE2903" s="166"/>
      <c r="BF2903" s="166"/>
      <c r="BG2903" s="166"/>
      <c r="BH2903" s="308" t="s">
        <v>4823</v>
      </c>
      <c r="BI2903" s="308"/>
      <c r="BJ2903" s="141" t="s">
        <v>26</v>
      </c>
      <c r="BK2903" s="141" t="s">
        <v>26</v>
      </c>
      <c r="BL2903" s="141"/>
      <c r="BM2903" s="141"/>
      <c r="BN2903" s="139" t="s">
        <v>4075</v>
      </c>
      <c r="BQ2903" s="141" t="s">
        <v>16091</v>
      </c>
      <c r="BR2903" s="135" t="s">
        <v>15680</v>
      </c>
      <c r="BT2903" s="135" t="s">
        <v>15351</v>
      </c>
      <c r="BU2903" s="135" t="s">
        <v>15407</v>
      </c>
      <c r="BV2903" s="141" t="s">
        <v>13264</v>
      </c>
      <c r="BW2903" s="135" t="s">
        <v>13286</v>
      </c>
      <c r="BX2903" s="141" t="s">
        <v>15707</v>
      </c>
      <c r="BY2903" s="141" t="s">
        <v>15707</v>
      </c>
      <c r="BZ2903" s="141" t="s">
        <v>26</v>
      </c>
      <c r="CA2903" s="141" t="s">
        <v>1848</v>
      </c>
      <c r="CB2903" s="141"/>
      <c r="CC2903" s="141" t="s">
        <v>15690</v>
      </c>
      <c r="CD2903" s="141" t="s">
        <v>15683</v>
      </c>
      <c r="CE2903" s="141" t="s">
        <v>15450</v>
      </c>
      <c r="CF2903" s="141" t="s">
        <v>15451</v>
      </c>
      <c r="CG2903" s="141" t="s">
        <v>1848</v>
      </c>
    </row>
    <row r="2904" spans="1:85" x14ac:dyDescent="0.35">
      <c r="A2904" s="155" t="s">
        <v>4812</v>
      </c>
      <c r="B2904" s="139" t="s">
        <v>4075</v>
      </c>
      <c r="C2904" s="18">
        <v>44026</v>
      </c>
      <c r="D2904" s="144">
        <v>0.66597222222222219</v>
      </c>
      <c r="E2904" s="141" t="s">
        <v>13265</v>
      </c>
      <c r="F2904" s="141">
        <v>3</v>
      </c>
      <c r="G2904" s="141" t="s">
        <v>13283</v>
      </c>
      <c r="H2904" s="141">
        <v>2020</v>
      </c>
      <c r="I2904" s="18"/>
      <c r="J2904" s="144"/>
      <c r="K2904" s="378"/>
      <c r="L2904" s="139" t="s">
        <v>4075</v>
      </c>
      <c r="M2904" s="141" t="s">
        <v>28</v>
      </c>
      <c r="N2904" s="248"/>
      <c r="O2904" s="141" t="s">
        <v>26</v>
      </c>
      <c r="P2904" s="141" t="s">
        <v>26</v>
      </c>
      <c r="Q2904" s="141"/>
      <c r="R2904" s="141"/>
      <c r="S2904" s="141"/>
      <c r="T2904" s="141" t="s">
        <v>14154</v>
      </c>
      <c r="U2904" s="141"/>
      <c r="V2904" s="141"/>
      <c r="W2904" s="139" t="s">
        <v>4075</v>
      </c>
      <c r="X2904" s="141" t="s">
        <v>25</v>
      </c>
      <c r="Y2904" s="141" t="s">
        <v>27</v>
      </c>
      <c r="Z2904" s="141"/>
      <c r="AA2904" s="141" t="s">
        <v>34</v>
      </c>
      <c r="AB2904" s="141" t="s">
        <v>34</v>
      </c>
      <c r="AC2904" s="139" t="s">
        <v>18047</v>
      </c>
      <c r="AD2904" s="380"/>
      <c r="AE2904" s="139" t="s">
        <v>102</v>
      </c>
      <c r="AF2904" s="139" t="s">
        <v>13082</v>
      </c>
      <c r="AG2904" s="139" t="s">
        <v>102</v>
      </c>
      <c r="AH2904" s="139" t="s">
        <v>1378</v>
      </c>
      <c r="AI2904" s="139" t="s">
        <v>1382</v>
      </c>
      <c r="AJ2904" s="139" t="s">
        <v>60</v>
      </c>
      <c r="AK2904" s="139"/>
      <c r="AL2904" s="139"/>
      <c r="AM2904" s="141"/>
      <c r="AN2904" s="141" t="s">
        <v>8</v>
      </c>
      <c r="AO2904" s="139"/>
      <c r="AP2904" s="139" t="s">
        <v>60</v>
      </c>
      <c r="AQ2904" s="139" t="s">
        <v>4813</v>
      </c>
      <c r="AR2904" s="381"/>
      <c r="AS2904" s="139" t="s">
        <v>4075</v>
      </c>
      <c r="AT2904" s="141" t="s">
        <v>43</v>
      </c>
      <c r="AU2904" s="141">
        <v>305</v>
      </c>
      <c r="AV2904" s="383"/>
      <c r="AW2904" s="385"/>
      <c r="AX2904" s="139" t="s">
        <v>177</v>
      </c>
      <c r="AY2904" t="s">
        <v>19471</v>
      </c>
      <c r="BA2904" s="381"/>
      <c r="BB2904" s="139" t="s">
        <v>1452</v>
      </c>
      <c r="BC2904" s="166"/>
      <c r="BD2904" s="166"/>
      <c r="BE2904" s="166"/>
      <c r="BF2904" s="166"/>
      <c r="BG2904" s="166"/>
      <c r="BH2904" s="308"/>
      <c r="BI2904" s="308"/>
      <c r="BJ2904" s="141" t="s">
        <v>26</v>
      </c>
      <c r="BK2904" s="141" t="s">
        <v>26</v>
      </c>
      <c r="BL2904" s="141"/>
      <c r="BM2904" s="141"/>
      <c r="BN2904" s="139" t="s">
        <v>4075</v>
      </c>
      <c r="BQ2904" s="141"/>
      <c r="BV2904" s="141"/>
      <c r="BX2904" s="141"/>
      <c r="BY2904" s="141"/>
      <c r="BZ2904" s="141"/>
      <c r="CA2904" s="141"/>
      <c r="CB2904" s="141"/>
      <c r="CC2904" s="141"/>
      <c r="CD2904" s="141"/>
      <c r="CE2904" s="141"/>
      <c r="CF2904" s="141"/>
      <c r="CG2904" s="141"/>
    </row>
    <row r="2905" spans="1:85" x14ac:dyDescent="0.35">
      <c r="A2905" s="155" t="s">
        <v>4814</v>
      </c>
      <c r="B2905" s="139" t="s">
        <v>4075</v>
      </c>
      <c r="C2905" s="18">
        <v>44026</v>
      </c>
      <c r="D2905" s="144">
        <v>0.48541666666666666</v>
      </c>
      <c r="E2905" s="141" t="s">
        <v>13265</v>
      </c>
      <c r="F2905" s="141">
        <v>3</v>
      </c>
      <c r="G2905" s="141" t="s">
        <v>13283</v>
      </c>
      <c r="H2905" s="141">
        <v>2020</v>
      </c>
      <c r="I2905" s="18">
        <v>44026</v>
      </c>
      <c r="J2905" s="144">
        <v>0.48402777777777778</v>
      </c>
      <c r="K2905" s="378"/>
      <c r="L2905" s="139" t="s">
        <v>4075</v>
      </c>
      <c r="M2905" s="141" t="s">
        <v>28</v>
      </c>
      <c r="N2905" s="248"/>
      <c r="O2905" s="141" t="s">
        <v>26</v>
      </c>
      <c r="P2905" s="141" t="s">
        <v>26</v>
      </c>
      <c r="Q2905" s="141" t="s">
        <v>4815</v>
      </c>
      <c r="R2905" s="141"/>
      <c r="S2905" s="141"/>
      <c r="T2905" s="141" t="s">
        <v>14155</v>
      </c>
      <c r="U2905" s="141"/>
      <c r="V2905" s="141"/>
      <c r="W2905" s="139" t="s">
        <v>4075</v>
      </c>
      <c r="X2905" s="141" t="s">
        <v>25</v>
      </c>
      <c r="Y2905" s="141" t="s">
        <v>27</v>
      </c>
      <c r="Z2905" s="141"/>
      <c r="AA2905" s="141" t="s">
        <v>34</v>
      </c>
      <c r="AB2905" s="141" t="s">
        <v>34</v>
      </c>
      <c r="AC2905" s="139" t="s">
        <v>18049</v>
      </c>
      <c r="AD2905" s="380"/>
      <c r="AE2905" s="139" t="s">
        <v>102</v>
      </c>
      <c r="AF2905" s="139" t="s">
        <v>13068</v>
      </c>
      <c r="AG2905" s="139" t="s">
        <v>102</v>
      </c>
      <c r="AH2905" s="139" t="s">
        <v>1378</v>
      </c>
      <c r="AI2905" s="139" t="s">
        <v>1398</v>
      </c>
      <c r="AJ2905" s="139" t="s">
        <v>1823</v>
      </c>
      <c r="AK2905" s="139"/>
      <c r="AL2905" s="139"/>
      <c r="AM2905" s="141"/>
      <c r="AN2905" s="141" t="s">
        <v>8</v>
      </c>
      <c r="AO2905" s="139"/>
      <c r="AP2905" s="139" t="s">
        <v>1823</v>
      </c>
      <c r="AQ2905" s="139"/>
      <c r="AR2905" s="381"/>
      <c r="AS2905" s="139" t="s">
        <v>4075</v>
      </c>
      <c r="AT2905" s="141" t="s">
        <v>1404</v>
      </c>
      <c r="AU2905" s="141"/>
      <c r="AV2905" s="383"/>
      <c r="AW2905" s="385"/>
      <c r="AX2905" s="139" t="s">
        <v>175</v>
      </c>
      <c r="AY2905" t="s">
        <v>18809</v>
      </c>
      <c r="BA2905" s="381"/>
      <c r="BB2905" s="139" t="s">
        <v>17</v>
      </c>
      <c r="BC2905" s="166"/>
      <c r="BD2905" s="166"/>
      <c r="BE2905" s="166"/>
      <c r="BF2905" s="166"/>
      <c r="BG2905" s="166"/>
      <c r="BH2905" s="308"/>
      <c r="BI2905" s="308"/>
      <c r="BJ2905" s="141" t="s">
        <v>26</v>
      </c>
      <c r="BK2905" s="141" t="s">
        <v>26</v>
      </c>
      <c r="BL2905" s="141"/>
      <c r="BM2905" s="141"/>
      <c r="BN2905" s="139" t="s">
        <v>4075</v>
      </c>
      <c r="BQ2905" s="141"/>
      <c r="BV2905" s="141"/>
      <c r="BX2905" s="141"/>
      <c r="BY2905" s="141"/>
      <c r="BZ2905" s="141"/>
      <c r="CA2905" s="141"/>
      <c r="CB2905" s="141"/>
      <c r="CC2905" s="141"/>
      <c r="CD2905" s="141"/>
      <c r="CE2905" s="141"/>
      <c r="CF2905" s="141"/>
      <c r="CG2905" s="141"/>
    </row>
    <row r="2906" spans="1:85" x14ac:dyDescent="0.35">
      <c r="A2906" s="155" t="s">
        <v>4807</v>
      </c>
      <c r="B2906" s="139" t="s">
        <v>4075</v>
      </c>
      <c r="C2906" s="18">
        <v>44027</v>
      </c>
      <c r="D2906" s="144">
        <v>0.63749999999999996</v>
      </c>
      <c r="E2906" s="141" t="s">
        <v>13265</v>
      </c>
      <c r="F2906" s="141">
        <v>3</v>
      </c>
      <c r="G2906" s="141" t="s">
        <v>13283</v>
      </c>
      <c r="H2906" s="141">
        <v>2020</v>
      </c>
      <c r="I2906" s="18">
        <v>44027</v>
      </c>
      <c r="J2906" s="144">
        <v>0.63611111111111107</v>
      </c>
      <c r="K2906" s="378"/>
      <c r="L2906" s="139" t="s">
        <v>4075</v>
      </c>
      <c r="M2906" s="141" t="s">
        <v>28</v>
      </c>
      <c r="N2906" s="248"/>
      <c r="O2906" s="141" t="s">
        <v>26</v>
      </c>
      <c r="P2906" s="141" t="s">
        <v>26</v>
      </c>
      <c r="Q2906" s="141" t="s">
        <v>4808</v>
      </c>
      <c r="R2906" s="141" t="s">
        <v>4809</v>
      </c>
      <c r="S2906" s="141"/>
      <c r="T2906" s="141" t="s">
        <v>14389</v>
      </c>
      <c r="U2906" s="141">
        <v>119378675</v>
      </c>
      <c r="V2906" s="141" t="s">
        <v>3762</v>
      </c>
      <c r="W2906" s="139" t="s">
        <v>4075</v>
      </c>
      <c r="X2906" s="141" t="s">
        <v>25</v>
      </c>
      <c r="Y2906" s="141" t="s">
        <v>27</v>
      </c>
      <c r="Z2906" s="141"/>
      <c r="AA2906" s="141" t="s">
        <v>34</v>
      </c>
      <c r="AB2906" s="141" t="s">
        <v>34</v>
      </c>
      <c r="AC2906" s="139" t="s">
        <v>18048</v>
      </c>
      <c r="AD2906" s="380"/>
      <c r="AE2906" s="139" t="s">
        <v>4</v>
      </c>
      <c r="AF2906" s="139" t="s">
        <v>13073</v>
      </c>
      <c r="AG2906" s="139" t="s">
        <v>4</v>
      </c>
      <c r="AH2906" s="139" t="s">
        <v>1380</v>
      </c>
      <c r="AI2906" s="139" t="s">
        <v>15678</v>
      </c>
      <c r="AJ2906" s="139"/>
      <c r="AK2906" s="139" t="s">
        <v>15678</v>
      </c>
      <c r="AL2906" s="139" t="s">
        <v>1563</v>
      </c>
      <c r="AM2906" s="141"/>
      <c r="AN2906" s="141" t="s">
        <v>8</v>
      </c>
      <c r="AO2906" s="139"/>
      <c r="AP2906" s="139" t="s">
        <v>1563</v>
      </c>
      <c r="AQ2906" s="139" t="s">
        <v>4810</v>
      </c>
      <c r="AR2906" s="381"/>
      <c r="AS2906" s="139" t="s">
        <v>4075</v>
      </c>
      <c r="AT2906" s="141" t="s">
        <v>43</v>
      </c>
      <c r="AU2906" s="141">
        <v>420</v>
      </c>
      <c r="AV2906" s="383"/>
      <c r="AW2906" s="385"/>
      <c r="AX2906" s="139" t="s">
        <v>70</v>
      </c>
      <c r="AY2906" t="s">
        <v>18283</v>
      </c>
      <c r="BA2906" s="381"/>
      <c r="BB2906" s="139" t="s">
        <v>1452</v>
      </c>
      <c r="BC2906" s="166">
        <v>48</v>
      </c>
      <c r="BD2906" s="166">
        <v>2</v>
      </c>
      <c r="BE2906" s="166">
        <v>0</v>
      </c>
      <c r="BF2906" s="166">
        <v>0</v>
      </c>
      <c r="BG2906" s="166">
        <v>0</v>
      </c>
      <c r="BH2906" s="308" t="s">
        <v>4811</v>
      </c>
      <c r="BI2906" s="308"/>
      <c r="BJ2906" s="141" t="s">
        <v>26</v>
      </c>
      <c r="BK2906" s="141" t="s">
        <v>26</v>
      </c>
      <c r="BL2906" s="141"/>
      <c r="BM2906" s="141"/>
      <c r="BN2906" s="139" t="s">
        <v>4075</v>
      </c>
      <c r="BQ2906" s="141" t="s">
        <v>16092</v>
      </c>
      <c r="BR2906" s="135" t="s">
        <v>15680</v>
      </c>
      <c r="BT2906" s="135" t="s">
        <v>15350</v>
      </c>
      <c r="BU2906" s="135" t="s">
        <v>13282</v>
      </c>
      <c r="BV2906" s="141" t="s">
        <v>15359</v>
      </c>
      <c r="BW2906" s="135" t="s">
        <v>13268</v>
      </c>
      <c r="BX2906" s="141" t="s">
        <v>15681</v>
      </c>
      <c r="BY2906" s="141" t="s">
        <v>12</v>
      </c>
      <c r="BZ2906" s="141" t="s">
        <v>26</v>
      </c>
      <c r="CA2906" s="141" t="s">
        <v>1848</v>
      </c>
      <c r="CB2906" s="141"/>
      <c r="CC2906" s="141" t="s">
        <v>13</v>
      </c>
      <c r="CD2906" s="141" t="s">
        <v>34</v>
      </c>
      <c r="CE2906" s="141" t="s">
        <v>15450</v>
      </c>
      <c r="CF2906" s="141" t="s">
        <v>15451</v>
      </c>
      <c r="CG2906" s="141" t="s">
        <v>4004</v>
      </c>
    </row>
    <row r="2907" spans="1:85" x14ac:dyDescent="0.35">
      <c r="A2907" s="155" t="s">
        <v>4802</v>
      </c>
      <c r="B2907" s="139" t="s">
        <v>4075</v>
      </c>
      <c r="C2907" s="18">
        <v>44027</v>
      </c>
      <c r="D2907" s="144">
        <v>0.29097222222222224</v>
      </c>
      <c r="E2907" s="141" t="s">
        <v>13265</v>
      </c>
      <c r="F2907" s="141">
        <v>3</v>
      </c>
      <c r="G2907" s="141" t="s">
        <v>13283</v>
      </c>
      <c r="H2907" s="141">
        <v>2020</v>
      </c>
      <c r="I2907" s="18">
        <v>44027</v>
      </c>
      <c r="J2907" s="144">
        <v>0.28125</v>
      </c>
      <c r="K2907" s="378"/>
      <c r="L2907" s="139" t="s">
        <v>4075</v>
      </c>
      <c r="M2907" s="141" t="s">
        <v>28</v>
      </c>
      <c r="N2907" s="248"/>
      <c r="O2907" s="141" t="s">
        <v>26</v>
      </c>
      <c r="P2907" s="141" t="s">
        <v>26</v>
      </c>
      <c r="Q2907" s="141" t="s">
        <v>4803</v>
      </c>
      <c r="R2907" s="141" t="s">
        <v>4804</v>
      </c>
      <c r="S2907" s="141"/>
      <c r="T2907" s="141" t="s">
        <v>14156</v>
      </c>
      <c r="U2907" s="141"/>
      <c r="V2907" s="141"/>
      <c r="W2907" s="139" t="s">
        <v>4075</v>
      </c>
      <c r="X2907" s="141" t="s">
        <v>25</v>
      </c>
      <c r="Y2907" s="141" t="s">
        <v>27</v>
      </c>
      <c r="Z2907" s="141"/>
      <c r="AA2907" s="141" t="s">
        <v>34</v>
      </c>
      <c r="AB2907" s="141" t="s">
        <v>34</v>
      </c>
      <c r="AC2907" s="139" t="s">
        <v>18050</v>
      </c>
      <c r="AD2907" s="380"/>
      <c r="AE2907" s="139" t="s">
        <v>103</v>
      </c>
      <c r="AF2907" s="139" t="s">
        <v>13075</v>
      </c>
      <c r="AG2907" s="139" t="s">
        <v>103</v>
      </c>
      <c r="AH2907" s="139" t="s">
        <v>1380</v>
      </c>
      <c r="AI2907" s="139" t="s">
        <v>7340</v>
      </c>
      <c r="AJ2907" s="139"/>
      <c r="AK2907" s="139" t="s">
        <v>7340</v>
      </c>
      <c r="AL2907" s="139" t="s">
        <v>1408</v>
      </c>
      <c r="AM2907" s="141"/>
      <c r="AN2907" s="141" t="s">
        <v>8</v>
      </c>
      <c r="AO2907" s="139"/>
      <c r="AP2907" s="139" t="s">
        <v>1408</v>
      </c>
      <c r="AQ2907" s="139" t="s">
        <v>4805</v>
      </c>
      <c r="AR2907" s="381"/>
      <c r="AS2907" s="139" t="s">
        <v>4075</v>
      </c>
      <c r="AT2907" s="141" t="s">
        <v>1404</v>
      </c>
      <c r="AU2907" s="141"/>
      <c r="AV2907" s="383"/>
      <c r="AW2907" s="385"/>
      <c r="AX2907" s="139" t="s">
        <v>143</v>
      </c>
      <c r="AY2907" t="s">
        <v>18813</v>
      </c>
      <c r="BA2907" s="381"/>
      <c r="BB2907" s="139" t="s">
        <v>17</v>
      </c>
      <c r="BC2907" s="166"/>
      <c r="BD2907" s="166"/>
      <c r="BE2907" s="166"/>
      <c r="BF2907" s="166"/>
      <c r="BG2907" s="166"/>
      <c r="BH2907" s="308"/>
      <c r="BI2907" s="308"/>
      <c r="BJ2907" s="141" t="s">
        <v>26</v>
      </c>
      <c r="BK2907" s="141" t="s">
        <v>26</v>
      </c>
      <c r="BL2907" s="141"/>
      <c r="BM2907" s="141"/>
      <c r="BN2907" s="139" t="s">
        <v>4075</v>
      </c>
      <c r="BQ2907" s="141"/>
      <c r="BV2907" s="141"/>
      <c r="BX2907" s="141"/>
      <c r="BY2907" s="141"/>
      <c r="BZ2907" s="141"/>
      <c r="CA2907" s="141"/>
      <c r="CB2907" s="141"/>
      <c r="CC2907" s="141"/>
      <c r="CD2907" s="141"/>
      <c r="CE2907" s="141"/>
      <c r="CF2907" s="141"/>
      <c r="CG2907" s="141"/>
    </row>
    <row r="2908" spans="1:85" x14ac:dyDescent="0.35">
      <c r="A2908" s="155" t="s">
        <v>4799</v>
      </c>
      <c r="B2908" s="139" t="s">
        <v>4075</v>
      </c>
      <c r="C2908" s="18">
        <v>44028</v>
      </c>
      <c r="D2908" s="144">
        <v>0.89583333333333337</v>
      </c>
      <c r="E2908" s="141" t="s">
        <v>13265</v>
      </c>
      <c r="F2908" s="141">
        <v>3</v>
      </c>
      <c r="G2908" s="141" t="s">
        <v>13283</v>
      </c>
      <c r="H2908" s="141">
        <v>2020</v>
      </c>
      <c r="I2908" s="18">
        <v>44028</v>
      </c>
      <c r="J2908" s="144">
        <v>0.88749999999999996</v>
      </c>
      <c r="K2908" s="378"/>
      <c r="L2908" s="139" t="s">
        <v>4075</v>
      </c>
      <c r="M2908" s="141" t="s">
        <v>28</v>
      </c>
      <c r="N2908" s="248"/>
      <c r="O2908" s="141" t="s">
        <v>26</v>
      </c>
      <c r="P2908" s="141" t="s">
        <v>26</v>
      </c>
      <c r="Q2908" s="141" t="s">
        <v>4800</v>
      </c>
      <c r="R2908" s="141" t="s">
        <v>4801</v>
      </c>
      <c r="S2908" s="141"/>
      <c r="T2908" s="141" t="s">
        <v>14157</v>
      </c>
      <c r="U2908" s="141">
        <v>119462227</v>
      </c>
      <c r="V2908" s="141"/>
      <c r="W2908" s="139" t="s">
        <v>4075</v>
      </c>
      <c r="X2908" s="141" t="s">
        <v>25</v>
      </c>
      <c r="Y2908" s="141" t="s">
        <v>27</v>
      </c>
      <c r="Z2908" s="141"/>
      <c r="AA2908" s="141" t="s">
        <v>34</v>
      </c>
      <c r="AB2908" s="141" t="s">
        <v>34</v>
      </c>
      <c r="AC2908" s="139" t="s">
        <v>18050</v>
      </c>
      <c r="AD2908" s="380"/>
      <c r="AE2908" s="139" t="s">
        <v>103</v>
      </c>
      <c r="AF2908" s="139" t="s">
        <v>13075</v>
      </c>
      <c r="AG2908" s="139" t="s">
        <v>103</v>
      </c>
      <c r="AH2908" s="139" t="s">
        <v>1380</v>
      </c>
      <c r="AI2908" s="139" t="s">
        <v>7340</v>
      </c>
      <c r="AJ2908" s="139"/>
      <c r="AK2908" s="139" t="s">
        <v>7340</v>
      </c>
      <c r="AL2908" s="139" t="s">
        <v>1563</v>
      </c>
      <c r="AM2908" s="141"/>
      <c r="AN2908" s="141" t="s">
        <v>8</v>
      </c>
      <c r="AO2908" s="139"/>
      <c r="AP2908" s="139" t="s">
        <v>1563</v>
      </c>
      <c r="AQ2908" s="139"/>
      <c r="AR2908" s="381"/>
      <c r="AS2908" s="139" t="s">
        <v>4075</v>
      </c>
      <c r="AT2908" s="141" t="s">
        <v>1404</v>
      </c>
      <c r="AU2908" s="141"/>
      <c r="AV2908" s="383"/>
      <c r="AW2908" s="385"/>
      <c r="AX2908" s="139" t="s">
        <v>80</v>
      </c>
      <c r="AY2908" t="s">
        <v>19468</v>
      </c>
      <c r="BA2908" s="381"/>
      <c r="BB2908" s="139" t="s">
        <v>17</v>
      </c>
      <c r="BC2908" s="166"/>
      <c r="BD2908" s="166"/>
      <c r="BE2908" s="166"/>
      <c r="BF2908" s="166"/>
      <c r="BG2908" s="166"/>
      <c r="BH2908" s="308"/>
      <c r="BI2908" s="308"/>
      <c r="BJ2908" s="141" t="s">
        <v>26</v>
      </c>
      <c r="BK2908" s="141" t="s">
        <v>26</v>
      </c>
      <c r="BL2908" s="141"/>
      <c r="BM2908" s="141"/>
      <c r="BN2908" s="139" t="s">
        <v>4075</v>
      </c>
      <c r="BQ2908" s="141"/>
      <c r="BV2908" s="141"/>
      <c r="BX2908" s="141"/>
      <c r="BY2908" s="141"/>
      <c r="BZ2908" s="141"/>
      <c r="CA2908" s="141"/>
      <c r="CB2908" s="141"/>
      <c r="CC2908" s="141"/>
      <c r="CD2908" s="141"/>
      <c r="CE2908" s="141"/>
      <c r="CF2908" s="141"/>
      <c r="CG2908" s="141"/>
    </row>
    <row r="2909" spans="1:85" x14ac:dyDescent="0.35">
      <c r="A2909" s="155" t="s">
        <v>4795</v>
      </c>
      <c r="B2909" s="139" t="s">
        <v>4075</v>
      </c>
      <c r="C2909" s="18">
        <v>44028</v>
      </c>
      <c r="D2909" s="144">
        <v>0.7368055555555556</v>
      </c>
      <c r="E2909" s="141" t="s">
        <v>13265</v>
      </c>
      <c r="F2909" s="141">
        <v>3</v>
      </c>
      <c r="G2909" s="141" t="s">
        <v>13283</v>
      </c>
      <c r="H2909" s="141">
        <v>2020</v>
      </c>
      <c r="I2909" s="18">
        <v>44028</v>
      </c>
      <c r="J2909" s="144">
        <v>0.71666666666666667</v>
      </c>
      <c r="K2909" s="378"/>
      <c r="L2909" s="139" t="s">
        <v>4075</v>
      </c>
      <c r="M2909" s="141" t="s">
        <v>28</v>
      </c>
      <c r="N2909" s="248"/>
      <c r="O2909" s="141" t="s">
        <v>26</v>
      </c>
      <c r="P2909" s="141" t="s">
        <v>26</v>
      </c>
      <c r="Q2909" s="141" t="s">
        <v>4796</v>
      </c>
      <c r="R2909" s="141" t="s">
        <v>4797</v>
      </c>
      <c r="S2909" s="141"/>
      <c r="T2909" s="141" t="s">
        <v>14406</v>
      </c>
      <c r="U2909" s="141"/>
      <c r="V2909" s="141"/>
      <c r="W2909" s="139" t="s">
        <v>4075</v>
      </c>
      <c r="X2909" s="141" t="s">
        <v>25</v>
      </c>
      <c r="Y2909" s="141" t="s">
        <v>27</v>
      </c>
      <c r="Z2909" s="141"/>
      <c r="AA2909" s="141" t="s">
        <v>34</v>
      </c>
      <c r="AB2909" s="141" t="s">
        <v>34</v>
      </c>
      <c r="AC2909" s="139" t="s">
        <v>18054</v>
      </c>
      <c r="AD2909" s="380"/>
      <c r="AE2909" s="139" t="s">
        <v>107</v>
      </c>
      <c r="AF2909" s="139" t="s">
        <v>13076</v>
      </c>
      <c r="AG2909" s="139" t="s">
        <v>4130</v>
      </c>
      <c r="AH2909" s="139" t="s">
        <v>1380</v>
      </c>
      <c r="AI2909" s="139" t="s">
        <v>1518</v>
      </c>
      <c r="AJ2909" s="139"/>
      <c r="AK2909" s="139" t="s">
        <v>1518</v>
      </c>
      <c r="AL2909" s="139" t="s">
        <v>1563</v>
      </c>
      <c r="AM2909" s="141"/>
      <c r="AN2909" s="141" t="s">
        <v>8</v>
      </c>
      <c r="AO2909" s="139"/>
      <c r="AP2909" s="139" t="s">
        <v>1563</v>
      </c>
      <c r="AQ2909" s="139" t="s">
        <v>46</v>
      </c>
      <c r="AR2909" s="381"/>
      <c r="AS2909" s="139" t="s">
        <v>4075</v>
      </c>
      <c r="AT2909" s="141" t="s">
        <v>1404</v>
      </c>
      <c r="AU2909" s="141"/>
      <c r="AV2909" s="383"/>
      <c r="AW2909" s="385"/>
      <c r="AX2909" s="139" t="s">
        <v>154</v>
      </c>
      <c r="AY2909" t="s">
        <v>19472</v>
      </c>
      <c r="BA2909" s="381"/>
      <c r="BB2909" s="139" t="s">
        <v>1450</v>
      </c>
      <c r="BC2909" s="166">
        <v>253</v>
      </c>
      <c r="BD2909" s="166">
        <v>0</v>
      </c>
      <c r="BE2909" s="166">
        <v>0</v>
      </c>
      <c r="BF2909" s="166">
        <v>0</v>
      </c>
      <c r="BG2909" s="166">
        <v>0</v>
      </c>
      <c r="BH2909" s="308" t="s">
        <v>4798</v>
      </c>
      <c r="BI2909" s="308"/>
      <c r="BJ2909" s="141" t="s">
        <v>26</v>
      </c>
      <c r="BK2909" s="141" t="s">
        <v>26</v>
      </c>
      <c r="BL2909" s="141"/>
      <c r="BM2909" s="141"/>
      <c r="BN2909" s="139" t="s">
        <v>4075</v>
      </c>
      <c r="BQ2909" s="141"/>
      <c r="BV2909" s="141"/>
      <c r="BX2909" s="141"/>
      <c r="BY2909" s="141"/>
      <c r="BZ2909" s="141"/>
      <c r="CA2909" s="141"/>
      <c r="CB2909" s="141"/>
      <c r="CC2909" s="141"/>
      <c r="CD2909" s="141"/>
      <c r="CE2909" s="141"/>
      <c r="CF2909" s="141"/>
      <c r="CG2909" s="141"/>
    </row>
    <row r="2910" spans="1:85" x14ac:dyDescent="0.35">
      <c r="A2910" s="155" t="s">
        <v>4791</v>
      </c>
      <c r="B2910" s="139" t="s">
        <v>4075</v>
      </c>
      <c r="C2910" s="18">
        <v>44029</v>
      </c>
      <c r="D2910" s="144">
        <v>0.43125000000000002</v>
      </c>
      <c r="E2910" s="141" t="s">
        <v>13265</v>
      </c>
      <c r="F2910" s="141">
        <v>3</v>
      </c>
      <c r="G2910" s="141" t="s">
        <v>13283</v>
      </c>
      <c r="H2910" s="141">
        <v>2020</v>
      </c>
      <c r="I2910" s="18">
        <v>44029</v>
      </c>
      <c r="J2910" s="144">
        <v>0.42777777777777776</v>
      </c>
      <c r="K2910" s="378"/>
      <c r="L2910" s="139" t="s">
        <v>4075</v>
      </c>
      <c r="M2910" s="141" t="s">
        <v>28</v>
      </c>
      <c r="N2910" s="248"/>
      <c r="O2910" s="141" t="s">
        <v>26</v>
      </c>
      <c r="P2910" s="141" t="s">
        <v>26</v>
      </c>
      <c r="Q2910" s="141" t="s">
        <v>4792</v>
      </c>
      <c r="R2910" s="141" t="s">
        <v>4793</v>
      </c>
      <c r="S2910" s="141"/>
      <c r="T2910" s="141" t="s">
        <v>14158</v>
      </c>
      <c r="U2910" s="141">
        <v>119467835</v>
      </c>
      <c r="V2910" s="141"/>
      <c r="W2910" s="139" t="s">
        <v>4075</v>
      </c>
      <c r="X2910" s="141" t="s">
        <v>25</v>
      </c>
      <c r="Y2910" s="141" t="s">
        <v>27</v>
      </c>
      <c r="Z2910" s="141"/>
      <c r="AA2910" s="141" t="s">
        <v>34</v>
      </c>
      <c r="AB2910" s="141" t="s">
        <v>34</v>
      </c>
      <c r="AC2910" s="139" t="s">
        <v>18050</v>
      </c>
      <c r="AD2910" s="380"/>
      <c r="AE2910" s="139" t="s">
        <v>103</v>
      </c>
      <c r="AF2910" s="139" t="s">
        <v>13075</v>
      </c>
      <c r="AG2910" s="139" t="s">
        <v>103</v>
      </c>
      <c r="AH2910" s="139" t="s">
        <v>1380</v>
      </c>
      <c r="AI2910" s="139" t="s">
        <v>7340</v>
      </c>
      <c r="AJ2910" s="139"/>
      <c r="AK2910" s="139" t="s">
        <v>7340</v>
      </c>
      <c r="AL2910" s="139" t="s">
        <v>1408</v>
      </c>
      <c r="AM2910" s="141"/>
      <c r="AN2910" s="141" t="s">
        <v>8</v>
      </c>
      <c r="AO2910" s="139"/>
      <c r="AP2910" s="139" t="s">
        <v>1408</v>
      </c>
      <c r="AQ2910" s="139" t="s">
        <v>4794</v>
      </c>
      <c r="AR2910" s="381"/>
      <c r="AS2910" s="139" t="s">
        <v>4075</v>
      </c>
      <c r="AT2910" s="141" t="s">
        <v>1404</v>
      </c>
      <c r="AU2910" s="141"/>
      <c r="AV2910" s="383"/>
      <c r="AW2910" s="385"/>
      <c r="AX2910" s="139" t="s">
        <v>225</v>
      </c>
      <c r="AY2910" t="s">
        <v>18483</v>
      </c>
      <c r="BA2910" s="381"/>
      <c r="BB2910" s="139" t="s">
        <v>1450</v>
      </c>
      <c r="BC2910" s="166"/>
      <c r="BD2910" s="166"/>
      <c r="BE2910" s="166"/>
      <c r="BF2910" s="166"/>
      <c r="BG2910" s="166"/>
      <c r="BH2910" s="308"/>
      <c r="BI2910" s="308"/>
      <c r="BJ2910" s="141" t="s">
        <v>26</v>
      </c>
      <c r="BK2910" s="141" t="s">
        <v>26</v>
      </c>
      <c r="BL2910" s="141"/>
      <c r="BM2910" s="141"/>
      <c r="BN2910" s="139" t="s">
        <v>4075</v>
      </c>
      <c r="BQ2910" s="141"/>
      <c r="BV2910" s="141"/>
      <c r="BX2910" s="141"/>
      <c r="BY2910" s="141"/>
      <c r="BZ2910" s="141"/>
      <c r="CA2910" s="141"/>
      <c r="CB2910" s="141"/>
      <c r="CC2910" s="141"/>
      <c r="CD2910" s="141"/>
      <c r="CE2910" s="141"/>
      <c r="CF2910" s="141"/>
      <c r="CG2910" s="141"/>
    </row>
    <row r="2911" spans="1:85" x14ac:dyDescent="0.35">
      <c r="A2911" s="155" t="s">
        <v>4787</v>
      </c>
      <c r="B2911" s="139" t="s">
        <v>4075</v>
      </c>
      <c r="C2911" s="18">
        <v>44030</v>
      </c>
      <c r="D2911" s="144">
        <v>0.82430555555555551</v>
      </c>
      <c r="E2911" s="141" t="s">
        <v>13265</v>
      </c>
      <c r="F2911" s="141">
        <v>3</v>
      </c>
      <c r="G2911" s="141" t="s">
        <v>13283</v>
      </c>
      <c r="H2911" s="141">
        <v>2020</v>
      </c>
      <c r="I2911" s="18">
        <v>44030</v>
      </c>
      <c r="J2911" s="144">
        <v>0.82430555555555551</v>
      </c>
      <c r="K2911" s="378"/>
      <c r="L2911" s="139" t="s">
        <v>4075</v>
      </c>
      <c r="M2911" s="141" t="s">
        <v>29</v>
      </c>
      <c r="N2911" s="248"/>
      <c r="O2911" s="141" t="s">
        <v>26</v>
      </c>
      <c r="P2911" s="141" t="s">
        <v>26</v>
      </c>
      <c r="Q2911" s="141" t="s">
        <v>4788</v>
      </c>
      <c r="R2911" s="141" t="s">
        <v>4789</v>
      </c>
      <c r="S2911" s="141" t="s">
        <v>4790</v>
      </c>
      <c r="T2911" s="141" t="s">
        <v>4790</v>
      </c>
      <c r="U2911" s="141"/>
      <c r="V2911" s="141"/>
      <c r="W2911" s="139" t="s">
        <v>4075</v>
      </c>
      <c r="X2911" s="141" t="s">
        <v>25</v>
      </c>
      <c r="Y2911" s="141" t="s">
        <v>27</v>
      </c>
      <c r="Z2911" s="141"/>
      <c r="AA2911" s="141" t="s">
        <v>35</v>
      </c>
      <c r="AB2911" s="141" t="s">
        <v>34</v>
      </c>
      <c r="AC2911" s="139" t="s">
        <v>18049</v>
      </c>
      <c r="AD2911" s="380"/>
      <c r="AE2911" s="139" t="s">
        <v>107</v>
      </c>
      <c r="AF2911" s="139" t="s">
        <v>13076</v>
      </c>
      <c r="AG2911" s="139" t="s">
        <v>4130</v>
      </c>
      <c r="AH2911" s="139" t="s">
        <v>1380</v>
      </c>
      <c r="AI2911" s="139" t="s">
        <v>1518</v>
      </c>
      <c r="AJ2911" s="139"/>
      <c r="AK2911" s="139" t="s">
        <v>1518</v>
      </c>
      <c r="AL2911" s="139" t="s">
        <v>1621</v>
      </c>
      <c r="AM2911" s="141"/>
      <c r="AN2911" s="141" t="s">
        <v>8</v>
      </c>
      <c r="AO2911" s="139"/>
      <c r="AP2911" s="139" t="s">
        <v>1621</v>
      </c>
      <c r="AQ2911" s="139" t="s">
        <v>1621</v>
      </c>
      <c r="AR2911" s="381"/>
      <c r="AS2911" s="139" t="s">
        <v>4075</v>
      </c>
      <c r="AT2911" s="141" t="s">
        <v>1404</v>
      </c>
      <c r="AU2911" s="141"/>
      <c r="AV2911" s="383"/>
      <c r="AW2911" s="385"/>
      <c r="AX2911" s="139" t="s">
        <v>205</v>
      </c>
      <c r="AY2911" t="s">
        <v>19473</v>
      </c>
      <c r="BA2911" s="381"/>
      <c r="BB2911" s="139" t="s">
        <v>1450</v>
      </c>
      <c r="BC2911" s="166"/>
      <c r="BD2911" s="166"/>
      <c r="BE2911" s="166"/>
      <c r="BF2911" s="166"/>
      <c r="BG2911" s="166"/>
      <c r="BH2911" s="308"/>
      <c r="BI2911" s="308"/>
      <c r="BJ2911" s="141" t="s">
        <v>26</v>
      </c>
      <c r="BK2911" s="141" t="s">
        <v>26</v>
      </c>
      <c r="BL2911" s="141"/>
      <c r="BM2911" s="141"/>
      <c r="BN2911" s="139" t="s">
        <v>4075</v>
      </c>
      <c r="BQ2911" s="141"/>
      <c r="BV2911" s="141"/>
      <c r="BX2911" s="141"/>
      <c r="BY2911" s="141"/>
      <c r="BZ2911" s="141"/>
      <c r="CA2911" s="141"/>
      <c r="CB2911" s="141"/>
      <c r="CC2911" s="141"/>
      <c r="CD2911" s="141"/>
      <c r="CE2911" s="141"/>
      <c r="CF2911" s="141"/>
      <c r="CG2911" s="141"/>
    </row>
    <row r="2912" spans="1:85" x14ac:dyDescent="0.35">
      <c r="A2912" s="155" t="s">
        <v>4781</v>
      </c>
      <c r="B2912" s="139" t="s">
        <v>4075</v>
      </c>
      <c r="C2912" s="18">
        <v>44031</v>
      </c>
      <c r="D2912" s="144">
        <v>0.43611111111111112</v>
      </c>
      <c r="E2912" s="141" t="s">
        <v>13266</v>
      </c>
      <c r="F2912" s="141">
        <v>3</v>
      </c>
      <c r="G2912" s="141" t="s">
        <v>13283</v>
      </c>
      <c r="H2912" s="141">
        <v>2020</v>
      </c>
      <c r="I2912" s="18">
        <v>44031</v>
      </c>
      <c r="J2912" s="144">
        <v>0.42083333333333334</v>
      </c>
      <c r="K2912" s="378"/>
      <c r="L2912" s="139" t="s">
        <v>4075</v>
      </c>
      <c r="M2912" s="141" t="s">
        <v>28</v>
      </c>
      <c r="N2912" s="248"/>
      <c r="O2912" s="141" t="s">
        <v>26</v>
      </c>
      <c r="P2912" s="141" t="s">
        <v>26</v>
      </c>
      <c r="Q2912" s="141" t="s">
        <v>4782</v>
      </c>
      <c r="R2912" s="141" t="s">
        <v>4783</v>
      </c>
      <c r="S2912" s="141"/>
      <c r="T2912" s="141" t="s">
        <v>14402</v>
      </c>
      <c r="U2912" s="141">
        <v>119472440</v>
      </c>
      <c r="V2912" s="141"/>
      <c r="W2912" s="139" t="s">
        <v>4075</v>
      </c>
      <c r="X2912" s="141" t="s">
        <v>25</v>
      </c>
      <c r="Y2912" s="141" t="s">
        <v>27</v>
      </c>
      <c r="Z2912" s="141"/>
      <c r="AA2912" s="141" t="s">
        <v>34</v>
      </c>
      <c r="AB2912" s="141" t="s">
        <v>34</v>
      </c>
      <c r="AC2912" s="139" t="s">
        <v>18050</v>
      </c>
      <c r="AD2912" s="380"/>
      <c r="AE2912" s="139" t="s">
        <v>107</v>
      </c>
      <c r="AF2912" s="139" t="s">
        <v>13076</v>
      </c>
      <c r="AG2912" s="139" t="s">
        <v>4130</v>
      </c>
      <c r="AH2912" s="139" t="s">
        <v>1380</v>
      </c>
      <c r="AI2912" s="139" t="s">
        <v>1518</v>
      </c>
      <c r="AJ2912" s="139"/>
      <c r="AK2912" s="139" t="s">
        <v>1518</v>
      </c>
      <c r="AL2912" s="139" t="s">
        <v>1627</v>
      </c>
      <c r="AM2912" s="141"/>
      <c r="AN2912" s="141" t="s">
        <v>8</v>
      </c>
      <c r="AO2912" s="139"/>
      <c r="AP2912" s="139" t="s">
        <v>1627</v>
      </c>
      <c r="AQ2912" s="139" t="s">
        <v>46</v>
      </c>
      <c r="AR2912" s="381"/>
      <c r="AS2912" s="139" t="s">
        <v>4075</v>
      </c>
      <c r="AT2912" s="141" t="s">
        <v>43</v>
      </c>
      <c r="AU2912" s="141">
        <v>424</v>
      </c>
      <c r="AV2912" s="383"/>
      <c r="AW2912" s="385"/>
      <c r="AX2912" s="139" t="s">
        <v>54</v>
      </c>
      <c r="AY2912" t="s">
        <v>18841</v>
      </c>
      <c r="BA2912" s="381"/>
      <c r="BB2912" s="139" t="s">
        <v>1452</v>
      </c>
      <c r="BC2912" s="166"/>
      <c r="BD2912" s="166"/>
      <c r="BE2912" s="166"/>
      <c r="BF2912" s="166"/>
      <c r="BG2912" s="166"/>
      <c r="BH2912" s="308" t="s">
        <v>4784</v>
      </c>
      <c r="BI2912" s="308"/>
      <c r="BJ2912" s="141" t="s">
        <v>26</v>
      </c>
      <c r="BK2912" s="141" t="s">
        <v>26</v>
      </c>
      <c r="BL2912" s="141"/>
      <c r="BM2912" s="141"/>
      <c r="BN2912" s="139" t="s">
        <v>4075</v>
      </c>
      <c r="BQ2912" s="141"/>
      <c r="BV2912" s="141"/>
      <c r="BX2912" s="141"/>
      <c r="BY2912" s="141"/>
      <c r="BZ2912" s="141"/>
      <c r="CA2912" s="141"/>
      <c r="CB2912" s="141"/>
      <c r="CC2912" s="141"/>
      <c r="CD2912" s="141"/>
      <c r="CE2912" s="141"/>
      <c r="CF2912" s="141"/>
      <c r="CG2912" s="141"/>
    </row>
    <row r="2913" spans="1:85" x14ac:dyDescent="0.35">
      <c r="A2913" s="155" t="s">
        <v>4776</v>
      </c>
      <c r="B2913" s="139" t="s">
        <v>4075</v>
      </c>
      <c r="C2913" s="18">
        <v>44031</v>
      </c>
      <c r="D2913" s="144">
        <v>0.66666666666666663</v>
      </c>
      <c r="E2913" s="141" t="s">
        <v>13266</v>
      </c>
      <c r="F2913" s="141">
        <v>3</v>
      </c>
      <c r="G2913" s="141" t="s">
        <v>13283</v>
      </c>
      <c r="H2913" s="141">
        <v>2020</v>
      </c>
      <c r="I2913" s="18"/>
      <c r="J2913" s="144"/>
      <c r="K2913" s="378"/>
      <c r="L2913" s="139" t="s">
        <v>4075</v>
      </c>
      <c r="M2913" s="141" t="s">
        <v>28</v>
      </c>
      <c r="N2913" s="248"/>
      <c r="O2913" s="141" t="s">
        <v>26</v>
      </c>
      <c r="P2913" s="141" t="s">
        <v>26</v>
      </c>
      <c r="Q2913" s="141"/>
      <c r="R2913" s="141"/>
      <c r="S2913" s="141"/>
      <c r="T2913" s="141" t="s">
        <v>14160</v>
      </c>
      <c r="U2913" s="141"/>
      <c r="V2913" s="141"/>
      <c r="W2913" s="139" t="s">
        <v>4075</v>
      </c>
      <c r="X2913" s="141" t="s">
        <v>25</v>
      </c>
      <c r="Y2913" s="141" t="s">
        <v>27</v>
      </c>
      <c r="Z2913" s="141"/>
      <c r="AA2913" s="141" t="s">
        <v>34</v>
      </c>
      <c r="AB2913" s="141" t="s">
        <v>34</v>
      </c>
      <c r="AC2913" s="139" t="s">
        <v>18047</v>
      </c>
      <c r="AD2913" s="380"/>
      <c r="AE2913" s="139" t="s">
        <v>4</v>
      </c>
      <c r="AF2913" s="139" t="s">
        <v>13073</v>
      </c>
      <c r="AG2913" s="139" t="s">
        <v>4</v>
      </c>
      <c r="AH2913" s="139" t="s">
        <v>1380</v>
      </c>
      <c r="AI2913" s="139" t="s">
        <v>15678</v>
      </c>
      <c r="AJ2913" s="139"/>
      <c r="AK2913" s="139" t="s">
        <v>15678</v>
      </c>
      <c r="AL2913" s="139" t="s">
        <v>1563</v>
      </c>
      <c r="AM2913" s="141"/>
      <c r="AN2913" s="141" t="s">
        <v>8</v>
      </c>
      <c r="AO2913" s="139"/>
      <c r="AP2913" s="139" t="s">
        <v>1563</v>
      </c>
      <c r="AQ2913" s="139"/>
      <c r="AR2913" s="381"/>
      <c r="AS2913" s="139" t="s">
        <v>4075</v>
      </c>
      <c r="AT2913" s="141" t="s">
        <v>43</v>
      </c>
      <c r="AU2913" s="141">
        <v>505</v>
      </c>
      <c r="AV2913" s="383"/>
      <c r="AW2913" s="385"/>
      <c r="AX2913" s="139" t="s">
        <v>200</v>
      </c>
      <c r="AY2913" t="s">
        <v>18937</v>
      </c>
      <c r="BA2913" s="381"/>
      <c r="BB2913" s="139" t="s">
        <v>1452</v>
      </c>
      <c r="BC2913" s="166"/>
      <c r="BD2913" s="166"/>
      <c r="BE2913" s="166"/>
      <c r="BF2913" s="166"/>
      <c r="BG2913" s="166"/>
      <c r="BH2913" s="308"/>
      <c r="BI2913" s="308"/>
      <c r="BJ2913" s="141" t="s">
        <v>26</v>
      </c>
      <c r="BK2913" s="141" t="s">
        <v>26</v>
      </c>
      <c r="BL2913" s="141"/>
      <c r="BM2913" s="141"/>
      <c r="BN2913" s="139" t="s">
        <v>4075</v>
      </c>
      <c r="BQ2913" s="141"/>
      <c r="BR2913" s="135" t="s">
        <v>15685</v>
      </c>
      <c r="BV2913" s="141"/>
      <c r="BX2913" s="141"/>
      <c r="BY2913" s="141"/>
      <c r="BZ2913" s="141"/>
      <c r="CA2913" s="141"/>
      <c r="CB2913" s="141"/>
      <c r="CC2913" s="141"/>
      <c r="CD2913" s="141"/>
      <c r="CE2913" s="141"/>
      <c r="CF2913" s="141"/>
      <c r="CG2913" s="141"/>
    </row>
    <row r="2914" spans="1:85" x14ac:dyDescent="0.35">
      <c r="A2914" s="155" t="s">
        <v>4777</v>
      </c>
      <c r="B2914" s="139" t="s">
        <v>4075</v>
      </c>
      <c r="C2914" s="18">
        <v>44031</v>
      </c>
      <c r="D2914" s="144">
        <v>3.888888888888889E-2</v>
      </c>
      <c r="E2914" s="141" t="s">
        <v>13266</v>
      </c>
      <c r="F2914" s="141">
        <v>3</v>
      </c>
      <c r="G2914" s="141" t="s">
        <v>13283</v>
      </c>
      <c r="H2914" s="141">
        <v>2020</v>
      </c>
      <c r="I2914" s="18">
        <v>44031</v>
      </c>
      <c r="J2914" s="144">
        <v>3.6805555555555557E-2</v>
      </c>
      <c r="K2914" s="378"/>
      <c r="L2914" s="139" t="s">
        <v>4075</v>
      </c>
      <c r="M2914" s="141" t="s">
        <v>28</v>
      </c>
      <c r="N2914" s="248"/>
      <c r="O2914" s="141" t="s">
        <v>26</v>
      </c>
      <c r="P2914" s="141" t="s">
        <v>26</v>
      </c>
      <c r="Q2914" s="141" t="s">
        <v>4778</v>
      </c>
      <c r="R2914" s="141" t="s">
        <v>4779</v>
      </c>
      <c r="S2914" s="141"/>
      <c r="T2914" s="141" t="s">
        <v>14159</v>
      </c>
      <c r="U2914" s="141">
        <v>119471977</v>
      </c>
      <c r="V2914" s="141"/>
      <c r="W2914" s="139" t="s">
        <v>4075</v>
      </c>
      <c r="X2914" s="141" t="s">
        <v>25</v>
      </c>
      <c r="Y2914" s="141" t="s">
        <v>27</v>
      </c>
      <c r="Z2914" s="141"/>
      <c r="AA2914" s="141" t="s">
        <v>34</v>
      </c>
      <c r="AB2914" s="141" t="s">
        <v>34</v>
      </c>
      <c r="AC2914" s="139" t="s">
        <v>18047</v>
      </c>
      <c r="AD2914" s="380"/>
      <c r="AE2914" s="139" t="s">
        <v>102</v>
      </c>
      <c r="AF2914" s="139" t="s">
        <v>13071</v>
      </c>
      <c r="AG2914" s="139" t="s">
        <v>102</v>
      </c>
      <c r="AH2914" s="139" t="s">
        <v>1378</v>
      </c>
      <c r="AI2914" s="139" t="s">
        <v>1611</v>
      </c>
      <c r="AJ2914" s="139" t="s">
        <v>1557</v>
      </c>
      <c r="AK2914" s="139"/>
      <c r="AL2914" s="139"/>
      <c r="AM2914" s="141"/>
      <c r="AN2914" s="141" t="s">
        <v>1422</v>
      </c>
      <c r="AO2914" s="139"/>
      <c r="AP2914" s="139" t="s">
        <v>1557</v>
      </c>
      <c r="AQ2914" s="139" t="s">
        <v>4780</v>
      </c>
      <c r="AR2914" s="381"/>
      <c r="AS2914" s="139" t="s">
        <v>4075</v>
      </c>
      <c r="AT2914" s="141" t="s">
        <v>1404</v>
      </c>
      <c r="AU2914" s="141"/>
      <c r="AV2914" s="383"/>
      <c r="AW2914" s="385"/>
      <c r="AX2914" s="139" t="s">
        <v>154</v>
      </c>
      <c r="AY2914" t="s">
        <v>19089</v>
      </c>
      <c r="BA2914" s="381"/>
      <c r="BB2914" s="139" t="s">
        <v>17</v>
      </c>
      <c r="BC2914" s="166"/>
      <c r="BD2914" s="166"/>
      <c r="BE2914" s="166"/>
      <c r="BF2914" s="166"/>
      <c r="BG2914" s="166"/>
      <c r="BH2914" s="308"/>
      <c r="BI2914" s="308"/>
      <c r="BJ2914" s="141" t="s">
        <v>26</v>
      </c>
      <c r="BK2914" s="141" t="s">
        <v>26</v>
      </c>
      <c r="BL2914" s="141"/>
      <c r="BM2914" s="141"/>
      <c r="BN2914" s="139" t="s">
        <v>4075</v>
      </c>
      <c r="BQ2914" s="141"/>
      <c r="BV2914" s="141"/>
      <c r="BX2914" s="141"/>
      <c r="BY2914" s="141"/>
      <c r="BZ2914" s="141"/>
      <c r="CA2914" s="141"/>
      <c r="CB2914" s="141"/>
      <c r="CC2914" s="141"/>
      <c r="CD2914" s="141"/>
      <c r="CE2914" s="141"/>
      <c r="CF2914" s="141"/>
      <c r="CG2914" s="141"/>
    </row>
    <row r="2915" spans="1:85" x14ac:dyDescent="0.35">
      <c r="A2915" s="155" t="s">
        <v>4785</v>
      </c>
      <c r="B2915" s="139" t="s">
        <v>4075</v>
      </c>
      <c r="C2915" s="18">
        <v>44031</v>
      </c>
      <c r="D2915" s="144">
        <v>0.4201388888888889</v>
      </c>
      <c r="E2915" s="141" t="s">
        <v>13266</v>
      </c>
      <c r="F2915" s="141">
        <v>3</v>
      </c>
      <c r="G2915" s="141" t="s">
        <v>13283</v>
      </c>
      <c r="H2915" s="141">
        <v>2020</v>
      </c>
      <c r="I2915" s="18"/>
      <c r="J2915" s="144"/>
      <c r="K2915" s="378"/>
      <c r="L2915" s="139" t="s">
        <v>4075</v>
      </c>
      <c r="M2915" s="141" t="s">
        <v>1396</v>
      </c>
      <c r="N2915" s="248"/>
      <c r="O2915" s="141" t="s">
        <v>26</v>
      </c>
      <c r="P2915" s="141" t="s">
        <v>26</v>
      </c>
      <c r="Q2915" s="141"/>
      <c r="R2915" s="141"/>
      <c r="S2915" s="141" t="s">
        <v>4786</v>
      </c>
      <c r="T2915" s="141"/>
      <c r="U2915" s="141"/>
      <c r="V2915" s="141"/>
      <c r="W2915" s="139" t="s">
        <v>4075</v>
      </c>
      <c r="X2915" s="141" t="s">
        <v>25</v>
      </c>
      <c r="Y2915" s="141" t="s">
        <v>27</v>
      </c>
      <c r="Z2915" s="141"/>
      <c r="AA2915" s="141" t="s">
        <v>35</v>
      </c>
      <c r="AB2915" s="141" t="s">
        <v>35</v>
      </c>
      <c r="AC2915" s="139" t="s">
        <v>18050</v>
      </c>
      <c r="AD2915" s="380"/>
      <c r="AE2915" s="139" t="s">
        <v>107</v>
      </c>
      <c r="AF2915" s="139" t="s">
        <v>13076</v>
      </c>
      <c r="AG2915" s="139" t="s">
        <v>4130</v>
      </c>
      <c r="AH2915" s="139" t="s">
        <v>1380</v>
      </c>
      <c r="AI2915" s="139" t="s">
        <v>1518</v>
      </c>
      <c r="AJ2915" s="139"/>
      <c r="AK2915" s="139" t="s">
        <v>1518</v>
      </c>
      <c r="AL2915" s="139" t="s">
        <v>1621</v>
      </c>
      <c r="AM2915" s="141"/>
      <c r="AN2915" s="141" t="s">
        <v>8</v>
      </c>
      <c r="AO2915" s="139"/>
      <c r="AP2915" s="139" t="s">
        <v>1621</v>
      </c>
      <c r="AQ2915" s="139"/>
      <c r="AR2915" s="381"/>
      <c r="AS2915" s="139" t="s">
        <v>4075</v>
      </c>
      <c r="AT2915" s="141" t="s">
        <v>43</v>
      </c>
      <c r="AU2915" s="141">
        <v>300</v>
      </c>
      <c r="AV2915" s="383"/>
      <c r="AW2915" s="385"/>
      <c r="AX2915" s="139" t="s">
        <v>65</v>
      </c>
      <c r="AY2915" t="s">
        <v>19474</v>
      </c>
      <c r="BA2915" s="381"/>
      <c r="BB2915" s="139" t="s">
        <v>1452</v>
      </c>
      <c r="BC2915" s="166"/>
      <c r="BD2915" s="166"/>
      <c r="BE2915" s="166"/>
      <c r="BF2915" s="166"/>
      <c r="BG2915" s="166"/>
      <c r="BH2915" s="308"/>
      <c r="BI2915" s="308"/>
      <c r="BJ2915" s="141" t="s">
        <v>26</v>
      </c>
      <c r="BK2915" s="141" t="s">
        <v>26</v>
      </c>
      <c r="BL2915" s="141"/>
      <c r="BM2915" s="141"/>
      <c r="BN2915" s="139" t="s">
        <v>4075</v>
      </c>
      <c r="BQ2915" s="141"/>
      <c r="BV2915" s="141"/>
      <c r="BX2915" s="141"/>
      <c r="BY2915" s="141"/>
      <c r="BZ2915" s="141"/>
      <c r="CA2915" s="141"/>
      <c r="CB2915" s="141"/>
      <c r="CC2915" s="141"/>
      <c r="CD2915" s="141"/>
      <c r="CE2915" s="141"/>
      <c r="CF2915" s="141"/>
      <c r="CG2915" s="141"/>
    </row>
    <row r="2916" spans="1:85" x14ac:dyDescent="0.35">
      <c r="A2916" s="155" t="s">
        <v>4773</v>
      </c>
      <c r="B2916" s="139" t="s">
        <v>4075</v>
      </c>
      <c r="C2916" s="18">
        <v>44032</v>
      </c>
      <c r="D2916" s="144">
        <v>0.45624999999999999</v>
      </c>
      <c r="E2916" s="141" t="s">
        <v>13266</v>
      </c>
      <c r="F2916" s="141">
        <v>3</v>
      </c>
      <c r="G2916" s="141" t="s">
        <v>13283</v>
      </c>
      <c r="H2916" s="141">
        <v>2020</v>
      </c>
      <c r="I2916" s="18">
        <v>44032</v>
      </c>
      <c r="J2916" s="144">
        <v>0.46388888888888891</v>
      </c>
      <c r="K2916" s="378"/>
      <c r="L2916" s="139" t="s">
        <v>4075</v>
      </c>
      <c r="M2916" s="141" t="s">
        <v>28</v>
      </c>
      <c r="N2916" s="248"/>
      <c r="O2916" s="141" t="s">
        <v>26</v>
      </c>
      <c r="P2916" s="141" t="s">
        <v>26</v>
      </c>
      <c r="Q2916" s="141"/>
      <c r="R2916" s="141" t="s">
        <v>4774</v>
      </c>
      <c r="S2916" s="141"/>
      <c r="T2916" s="141" t="s">
        <v>14161</v>
      </c>
      <c r="U2916" s="141">
        <v>119475216</v>
      </c>
      <c r="V2916" s="141"/>
      <c r="W2916" s="139" t="s">
        <v>4075</v>
      </c>
      <c r="X2916" s="141" t="s">
        <v>25</v>
      </c>
      <c r="Y2916" s="141" t="s">
        <v>27</v>
      </c>
      <c r="Z2916" s="141"/>
      <c r="AA2916" s="141" t="s">
        <v>34</v>
      </c>
      <c r="AB2916" s="141" t="s">
        <v>34</v>
      </c>
      <c r="AC2916" s="139" t="s">
        <v>18047</v>
      </c>
      <c r="AD2916" s="380"/>
      <c r="AE2916" s="139" t="s">
        <v>103</v>
      </c>
      <c r="AF2916" s="139" t="s">
        <v>13075</v>
      </c>
      <c r="AG2916" s="139" t="s">
        <v>103</v>
      </c>
      <c r="AH2916" s="139" t="s">
        <v>1380</v>
      </c>
      <c r="AI2916" s="139" t="s">
        <v>7340</v>
      </c>
      <c r="AJ2916" s="139"/>
      <c r="AK2916" s="139" t="s">
        <v>7340</v>
      </c>
      <c r="AL2916" s="139" t="s">
        <v>1408</v>
      </c>
      <c r="AM2916" s="141"/>
      <c r="AN2916" s="141" t="s">
        <v>8</v>
      </c>
      <c r="AO2916" s="139"/>
      <c r="AP2916" s="139" t="s">
        <v>1408</v>
      </c>
      <c r="AQ2916" s="139" t="s">
        <v>4775</v>
      </c>
      <c r="AR2916" s="381"/>
      <c r="AS2916" s="139" t="s">
        <v>4075</v>
      </c>
      <c r="AT2916" s="141" t="s">
        <v>1404</v>
      </c>
      <c r="AU2916" s="141"/>
      <c r="AV2916" s="383"/>
      <c r="AW2916" s="385"/>
      <c r="AX2916" s="139" t="s">
        <v>143</v>
      </c>
      <c r="AY2916" t="s">
        <v>18960</v>
      </c>
      <c r="BA2916" s="381"/>
      <c r="BB2916" s="139" t="s">
        <v>1444</v>
      </c>
      <c r="BC2916" s="166"/>
      <c r="BD2916" s="166"/>
      <c r="BE2916" s="166"/>
      <c r="BF2916" s="166"/>
      <c r="BG2916" s="166"/>
      <c r="BH2916" s="308"/>
      <c r="BI2916" s="308"/>
      <c r="BJ2916" s="141" t="s">
        <v>26</v>
      </c>
      <c r="BK2916" s="141" t="s">
        <v>26</v>
      </c>
      <c r="BL2916" s="141"/>
      <c r="BM2916" s="141"/>
      <c r="BN2916" s="139" t="s">
        <v>4075</v>
      </c>
      <c r="BQ2916" s="141"/>
      <c r="BV2916" s="141"/>
      <c r="BX2916" s="141"/>
      <c r="BY2916" s="141"/>
      <c r="BZ2916" s="141"/>
      <c r="CA2916" s="141"/>
      <c r="CB2916" s="141"/>
      <c r="CC2916" s="141"/>
      <c r="CD2916" s="141"/>
      <c r="CE2916" s="141"/>
      <c r="CF2916" s="141"/>
      <c r="CG2916" s="141"/>
    </row>
    <row r="2917" spans="1:85" x14ac:dyDescent="0.35">
      <c r="A2917" s="155" t="s">
        <v>4769</v>
      </c>
      <c r="B2917" s="139" t="s">
        <v>4075</v>
      </c>
      <c r="C2917" s="18">
        <v>44032</v>
      </c>
      <c r="D2917" s="144">
        <v>0.16111111111111112</v>
      </c>
      <c r="E2917" s="141" t="s">
        <v>13266</v>
      </c>
      <c r="F2917" s="141">
        <v>3</v>
      </c>
      <c r="G2917" s="141" t="s">
        <v>13283</v>
      </c>
      <c r="H2917" s="141">
        <v>2020</v>
      </c>
      <c r="I2917" s="18">
        <v>44032</v>
      </c>
      <c r="J2917" s="144">
        <v>0.15833333333333333</v>
      </c>
      <c r="K2917" s="378"/>
      <c r="L2917" s="139" t="s">
        <v>4075</v>
      </c>
      <c r="M2917" s="141" t="s">
        <v>28</v>
      </c>
      <c r="N2917" s="248"/>
      <c r="O2917" s="141" t="s">
        <v>26</v>
      </c>
      <c r="P2917" s="141" t="s">
        <v>26</v>
      </c>
      <c r="Q2917" s="141" t="s">
        <v>4770</v>
      </c>
      <c r="R2917" s="141" t="s">
        <v>4771</v>
      </c>
      <c r="S2917" s="141"/>
      <c r="T2917" s="141" t="s">
        <v>14439</v>
      </c>
      <c r="U2917" s="141">
        <v>119472691</v>
      </c>
      <c r="V2917" s="141"/>
      <c r="W2917" s="139" t="s">
        <v>4075</v>
      </c>
      <c r="X2917" s="141" t="s">
        <v>25</v>
      </c>
      <c r="Y2917" s="141" t="s">
        <v>27</v>
      </c>
      <c r="Z2917" s="141"/>
      <c r="AA2917" s="141" t="s">
        <v>34</v>
      </c>
      <c r="AB2917" s="141" t="s">
        <v>34</v>
      </c>
      <c r="AC2917" s="139" t="s">
        <v>18050</v>
      </c>
      <c r="AD2917" s="380"/>
      <c r="AE2917" s="139" t="s">
        <v>4</v>
      </c>
      <c r="AF2917" s="139" t="s">
        <v>13073</v>
      </c>
      <c r="AG2917" s="139" t="s">
        <v>4</v>
      </c>
      <c r="AH2917" s="139" t="s">
        <v>1380</v>
      </c>
      <c r="AI2917" s="139" t="s">
        <v>15678</v>
      </c>
      <c r="AJ2917" s="139"/>
      <c r="AK2917" s="139" t="s">
        <v>15678</v>
      </c>
      <c r="AL2917" s="139" t="s">
        <v>1563</v>
      </c>
      <c r="AM2917" s="141"/>
      <c r="AN2917" s="141" t="s">
        <v>8</v>
      </c>
      <c r="AO2917" s="139"/>
      <c r="AP2917" s="139" t="s">
        <v>1563</v>
      </c>
      <c r="AQ2917" s="139" t="s">
        <v>1406</v>
      </c>
      <c r="AR2917" s="381"/>
      <c r="AS2917" s="139" t="s">
        <v>4075</v>
      </c>
      <c r="AT2917" s="141" t="s">
        <v>44</v>
      </c>
      <c r="AU2917" s="141">
        <v>530</v>
      </c>
      <c r="AV2917" s="383"/>
      <c r="AW2917" s="385"/>
      <c r="AX2917" s="139" t="s">
        <v>156</v>
      </c>
      <c r="AY2917" t="s">
        <v>18376</v>
      </c>
      <c r="BA2917" s="381"/>
      <c r="BB2917" s="139" t="s">
        <v>1452</v>
      </c>
      <c r="BC2917" s="166"/>
      <c r="BD2917" s="166"/>
      <c r="BE2917" s="166"/>
      <c r="BF2917" s="166"/>
      <c r="BG2917" s="166"/>
      <c r="BH2917" s="308" t="s">
        <v>4772</v>
      </c>
      <c r="BI2917" s="308"/>
      <c r="BJ2917" s="141" t="s">
        <v>26</v>
      </c>
      <c r="BK2917" s="141" t="s">
        <v>26</v>
      </c>
      <c r="BL2917" s="141"/>
      <c r="BM2917" s="141"/>
      <c r="BN2917" s="139" t="s">
        <v>4075</v>
      </c>
      <c r="BQ2917" s="141" t="s">
        <v>16093</v>
      </c>
      <c r="BR2917" s="135" t="s">
        <v>15680</v>
      </c>
      <c r="BT2917" s="135" t="s">
        <v>15445</v>
      </c>
      <c r="BU2917" s="135" t="s">
        <v>3488</v>
      </c>
      <c r="BV2917" s="141" t="s">
        <v>2720</v>
      </c>
      <c r="BW2917" s="135" t="s">
        <v>15356</v>
      </c>
      <c r="BX2917" s="141" t="s">
        <v>15681</v>
      </c>
      <c r="BY2917" s="141" t="s">
        <v>15681</v>
      </c>
      <c r="BZ2917" s="141" t="s">
        <v>26</v>
      </c>
      <c r="CA2917" s="141" t="s">
        <v>1848</v>
      </c>
      <c r="CB2917" s="141"/>
      <c r="CC2917" s="141" t="s">
        <v>15686</v>
      </c>
      <c r="CD2917" s="141" t="s">
        <v>15683</v>
      </c>
      <c r="CE2917" s="141" t="s">
        <v>15452</v>
      </c>
      <c r="CF2917" s="141" t="s">
        <v>15451</v>
      </c>
      <c r="CG2917" s="141" t="s">
        <v>13285</v>
      </c>
    </row>
    <row r="2918" spans="1:85" x14ac:dyDescent="0.35">
      <c r="A2918" s="155" t="s">
        <v>4765</v>
      </c>
      <c r="B2918" s="139" t="s">
        <v>4075</v>
      </c>
      <c r="C2918" s="18">
        <v>44034</v>
      </c>
      <c r="D2918" s="144">
        <v>0.55138888888888893</v>
      </c>
      <c r="E2918" s="141" t="s">
        <v>13266</v>
      </c>
      <c r="F2918" s="141">
        <v>3</v>
      </c>
      <c r="G2918" s="141" t="s">
        <v>13283</v>
      </c>
      <c r="H2918" s="141">
        <v>2020</v>
      </c>
      <c r="I2918" s="18">
        <v>44034</v>
      </c>
      <c r="J2918" s="144">
        <v>0.54513888888888884</v>
      </c>
      <c r="K2918" s="378"/>
      <c r="L2918" s="139" t="s">
        <v>4075</v>
      </c>
      <c r="M2918" s="141" t="s">
        <v>28</v>
      </c>
      <c r="N2918" s="248"/>
      <c r="O2918" s="141" t="s">
        <v>26</v>
      </c>
      <c r="P2918" s="141" t="s">
        <v>26</v>
      </c>
      <c r="Q2918" s="141" t="s">
        <v>4766</v>
      </c>
      <c r="R2918" s="141" t="s">
        <v>4767</v>
      </c>
      <c r="S2918" s="141"/>
      <c r="T2918" s="141" t="s">
        <v>14162</v>
      </c>
      <c r="U2918" s="141">
        <v>119487889</v>
      </c>
      <c r="V2918" s="141"/>
      <c r="W2918" s="139" t="s">
        <v>4075</v>
      </c>
      <c r="X2918" s="141" t="s">
        <v>25</v>
      </c>
      <c r="Y2918" s="141" t="s">
        <v>27</v>
      </c>
      <c r="Z2918" s="141"/>
      <c r="AA2918" s="141" t="s">
        <v>34</v>
      </c>
      <c r="AB2918" s="141" t="s">
        <v>34</v>
      </c>
      <c r="AC2918" s="139" t="s">
        <v>18047</v>
      </c>
      <c r="AD2918" s="380"/>
      <c r="AE2918" s="139" t="s">
        <v>1628</v>
      </c>
      <c r="AF2918" s="139" t="s">
        <v>13079</v>
      </c>
      <c r="AG2918" s="139" t="s">
        <v>4502</v>
      </c>
      <c r="AH2918" s="139" t="s">
        <v>1380</v>
      </c>
      <c r="AI2918" s="139" t="s">
        <v>4502</v>
      </c>
      <c r="AJ2918" s="139"/>
      <c r="AK2918" s="139" t="s">
        <v>4502</v>
      </c>
      <c r="AL2918" s="139" t="s">
        <v>1403</v>
      </c>
      <c r="AM2918" s="141"/>
      <c r="AN2918" s="141" t="s">
        <v>8</v>
      </c>
      <c r="AO2918" s="139"/>
      <c r="AP2918" s="139" t="s">
        <v>1403</v>
      </c>
      <c r="AQ2918" s="139" t="s">
        <v>4768</v>
      </c>
      <c r="AR2918" s="381"/>
      <c r="AS2918" s="139" t="s">
        <v>4075</v>
      </c>
      <c r="AT2918" s="141" t="s">
        <v>1404</v>
      </c>
      <c r="AU2918" s="141"/>
      <c r="AV2918" s="383"/>
      <c r="AW2918" s="385"/>
      <c r="AX2918" s="139" t="s">
        <v>197</v>
      </c>
      <c r="AY2918" t="s">
        <v>18745</v>
      </c>
      <c r="BA2918" s="381"/>
      <c r="BB2918" s="139" t="s">
        <v>1450</v>
      </c>
      <c r="BC2918" s="166"/>
      <c r="BD2918" s="166"/>
      <c r="BE2918" s="166"/>
      <c r="BF2918" s="166"/>
      <c r="BG2918" s="166"/>
      <c r="BH2918" s="308"/>
      <c r="BI2918" s="308"/>
      <c r="BJ2918" s="141" t="s">
        <v>26</v>
      </c>
      <c r="BK2918" s="141" t="s">
        <v>26</v>
      </c>
      <c r="BL2918" s="141"/>
      <c r="BM2918" s="141"/>
      <c r="BN2918" s="139" t="s">
        <v>4075</v>
      </c>
      <c r="BQ2918" s="141"/>
      <c r="BV2918" s="141"/>
      <c r="BX2918" s="141"/>
      <c r="BY2918" s="141"/>
      <c r="BZ2918" s="141"/>
      <c r="CA2918" s="141"/>
      <c r="CB2918" s="141"/>
      <c r="CC2918" s="141"/>
      <c r="CD2918" s="141"/>
      <c r="CE2918" s="141"/>
      <c r="CF2918" s="141"/>
      <c r="CG2918" s="141"/>
    </row>
    <row r="2919" spans="1:85" x14ac:dyDescent="0.35">
      <c r="A2919" s="155" t="s">
        <v>4756</v>
      </c>
      <c r="B2919" s="139" t="s">
        <v>4075</v>
      </c>
      <c r="C2919" s="18">
        <v>44034</v>
      </c>
      <c r="D2919" s="144">
        <v>0.48749999999999999</v>
      </c>
      <c r="E2919" s="141" t="s">
        <v>13266</v>
      </c>
      <c r="F2919" s="141">
        <v>3</v>
      </c>
      <c r="G2919" s="141" t="s">
        <v>13283</v>
      </c>
      <c r="H2919" s="141">
        <v>2020</v>
      </c>
      <c r="I2919" s="18">
        <v>44034</v>
      </c>
      <c r="J2919" s="144">
        <v>0.47222222222222221</v>
      </c>
      <c r="K2919" s="378"/>
      <c r="L2919" s="139" t="s">
        <v>4075</v>
      </c>
      <c r="M2919" s="141" t="s">
        <v>28</v>
      </c>
      <c r="N2919" s="248"/>
      <c r="O2919" s="141" t="s">
        <v>26</v>
      </c>
      <c r="P2919" s="141" t="s">
        <v>26</v>
      </c>
      <c r="Q2919" s="141" t="s">
        <v>4757</v>
      </c>
      <c r="R2919" s="141" t="s">
        <v>4758</v>
      </c>
      <c r="S2919" s="141"/>
      <c r="T2919" s="141" t="s">
        <v>14427</v>
      </c>
      <c r="U2919" s="141">
        <v>119487956</v>
      </c>
      <c r="V2919" s="141"/>
      <c r="W2919" s="139" t="s">
        <v>4075</v>
      </c>
      <c r="X2919" s="141" t="s">
        <v>25</v>
      </c>
      <c r="Y2919" s="141" t="s">
        <v>27</v>
      </c>
      <c r="Z2919" s="141"/>
      <c r="AA2919" s="141" t="s">
        <v>34</v>
      </c>
      <c r="AB2919" s="141" t="s">
        <v>34</v>
      </c>
      <c r="AC2919" s="139" t="s">
        <v>18050</v>
      </c>
      <c r="AD2919" s="380"/>
      <c r="AE2919" s="139" t="s">
        <v>103</v>
      </c>
      <c r="AF2919" s="139" t="s">
        <v>13075</v>
      </c>
      <c r="AG2919" s="139" t="s">
        <v>103</v>
      </c>
      <c r="AH2919" s="139" t="s">
        <v>1380</v>
      </c>
      <c r="AI2919" s="139" t="s">
        <v>7340</v>
      </c>
      <c r="AJ2919" s="139"/>
      <c r="AK2919" s="139" t="s">
        <v>7340</v>
      </c>
      <c r="AL2919" s="139" t="s">
        <v>1563</v>
      </c>
      <c r="AM2919" s="141"/>
      <c r="AN2919" s="141" t="s">
        <v>8</v>
      </c>
      <c r="AO2919" s="139"/>
      <c r="AP2919" s="139" t="s">
        <v>1563</v>
      </c>
      <c r="AQ2919" s="139" t="s">
        <v>4193</v>
      </c>
      <c r="AR2919" s="381"/>
      <c r="AS2919" s="139" t="s">
        <v>4075</v>
      </c>
      <c r="AT2919" s="141" t="s">
        <v>1404</v>
      </c>
      <c r="AU2919" s="141"/>
      <c r="AV2919" s="383"/>
      <c r="AW2919" s="385"/>
      <c r="AX2919" s="139" t="s">
        <v>84</v>
      </c>
      <c r="AY2919" t="s">
        <v>18550</v>
      </c>
      <c r="BA2919" s="381"/>
      <c r="BB2919" s="139" t="s">
        <v>17</v>
      </c>
      <c r="BC2919" s="166">
        <v>1</v>
      </c>
      <c r="BD2919" s="166"/>
      <c r="BE2919" s="166"/>
      <c r="BF2919" s="166"/>
      <c r="BG2919" s="166"/>
      <c r="BH2919" s="308" t="s">
        <v>4759</v>
      </c>
      <c r="BI2919" s="308"/>
      <c r="BJ2919" s="141" t="s">
        <v>26</v>
      </c>
      <c r="BK2919" s="141" t="s">
        <v>26</v>
      </c>
      <c r="BL2919" s="141"/>
      <c r="BM2919" s="141"/>
      <c r="BN2919" s="139" t="s">
        <v>4075</v>
      </c>
      <c r="BQ2919" s="141"/>
      <c r="BV2919" s="141"/>
      <c r="BX2919" s="141"/>
      <c r="BY2919" s="141"/>
      <c r="BZ2919" s="141"/>
      <c r="CA2919" s="141"/>
      <c r="CB2919" s="141"/>
      <c r="CC2919" s="141"/>
      <c r="CD2919" s="141"/>
      <c r="CE2919" s="141"/>
      <c r="CF2919" s="141"/>
      <c r="CG2919" s="141"/>
    </row>
    <row r="2920" spans="1:85" x14ac:dyDescent="0.35">
      <c r="A2920" s="155" t="s">
        <v>4760</v>
      </c>
      <c r="B2920" s="139" t="s">
        <v>4075</v>
      </c>
      <c r="C2920" s="18">
        <v>44034</v>
      </c>
      <c r="D2920" s="144">
        <v>0.47916666666666669</v>
      </c>
      <c r="E2920" s="141" t="s">
        <v>13266</v>
      </c>
      <c r="F2920" s="141">
        <v>3</v>
      </c>
      <c r="G2920" s="141" t="s">
        <v>13283</v>
      </c>
      <c r="H2920" s="141">
        <v>2020</v>
      </c>
      <c r="I2920" s="18">
        <v>44034</v>
      </c>
      <c r="J2920" s="144">
        <v>0.47708333333333336</v>
      </c>
      <c r="K2920" s="378"/>
      <c r="L2920" s="139" t="s">
        <v>4075</v>
      </c>
      <c r="M2920" s="141" t="s">
        <v>28</v>
      </c>
      <c r="N2920" s="248"/>
      <c r="O2920" s="141" t="s">
        <v>26</v>
      </c>
      <c r="P2920" s="141" t="s">
        <v>26</v>
      </c>
      <c r="Q2920" s="141" t="s">
        <v>4761</v>
      </c>
      <c r="R2920" s="141" t="s">
        <v>4762</v>
      </c>
      <c r="S2920" s="141"/>
      <c r="T2920" s="141" t="s">
        <v>14430</v>
      </c>
      <c r="U2920" s="141">
        <v>119487525</v>
      </c>
      <c r="V2920" s="141"/>
      <c r="W2920" s="139" t="s">
        <v>4075</v>
      </c>
      <c r="X2920" s="141" t="s">
        <v>25</v>
      </c>
      <c r="Y2920" s="141" t="s">
        <v>27</v>
      </c>
      <c r="Z2920" s="141"/>
      <c r="AA2920" s="141" t="s">
        <v>34</v>
      </c>
      <c r="AB2920" s="141" t="s">
        <v>34</v>
      </c>
      <c r="AC2920" s="139" t="s">
        <v>18048</v>
      </c>
      <c r="AD2920" s="380"/>
      <c r="AE2920" s="139" t="s">
        <v>103</v>
      </c>
      <c r="AF2920" s="139" t="s">
        <v>13075</v>
      </c>
      <c r="AG2920" s="139" t="s">
        <v>103</v>
      </c>
      <c r="AH2920" s="139" t="s">
        <v>1380</v>
      </c>
      <c r="AI2920" s="139" t="s">
        <v>7340</v>
      </c>
      <c r="AJ2920" s="139"/>
      <c r="AK2920" s="139" t="s">
        <v>7340</v>
      </c>
      <c r="AL2920" s="139" t="s">
        <v>1408</v>
      </c>
      <c r="AM2920" s="141"/>
      <c r="AN2920" s="141" t="s">
        <v>8</v>
      </c>
      <c r="AO2920" s="139"/>
      <c r="AP2920" s="139" t="s">
        <v>1408</v>
      </c>
      <c r="AQ2920" s="139" t="s">
        <v>4763</v>
      </c>
      <c r="AR2920" s="381"/>
      <c r="AS2920" s="139" t="s">
        <v>4075</v>
      </c>
      <c r="AT2920" s="141" t="s">
        <v>1404</v>
      </c>
      <c r="AU2920" s="141"/>
      <c r="AV2920" s="383"/>
      <c r="AW2920" s="385"/>
      <c r="AX2920" s="139" t="s">
        <v>69</v>
      </c>
      <c r="AY2920" t="s">
        <v>18575</v>
      </c>
      <c r="BA2920" s="381"/>
      <c r="BB2920" s="139" t="s">
        <v>1450</v>
      </c>
      <c r="BC2920" s="166">
        <v>50</v>
      </c>
      <c r="BD2920" s="166">
        <v>0</v>
      </c>
      <c r="BE2920" s="166">
        <v>0</v>
      </c>
      <c r="BF2920" s="166">
        <v>0</v>
      </c>
      <c r="BG2920" s="166">
        <v>0</v>
      </c>
      <c r="BH2920" s="308" t="s">
        <v>4764</v>
      </c>
      <c r="BI2920" s="308"/>
      <c r="BJ2920" s="141" t="s">
        <v>26</v>
      </c>
      <c r="BK2920" s="141" t="s">
        <v>26</v>
      </c>
      <c r="BL2920" s="141"/>
      <c r="BM2920" s="141"/>
      <c r="BN2920" s="139" t="s">
        <v>4075</v>
      </c>
      <c r="BQ2920" s="141"/>
      <c r="BV2920" s="141"/>
      <c r="BX2920" s="141"/>
      <c r="BY2920" s="141"/>
      <c r="BZ2920" s="141"/>
      <c r="CA2920" s="141"/>
      <c r="CB2920" s="141"/>
      <c r="CC2920" s="141"/>
      <c r="CD2920" s="141"/>
      <c r="CE2920" s="141"/>
      <c r="CF2920" s="141"/>
      <c r="CG2920" s="141"/>
    </row>
    <row r="2921" spans="1:85" x14ac:dyDescent="0.35">
      <c r="A2921" s="155" t="s">
        <v>4752</v>
      </c>
      <c r="B2921" s="139" t="s">
        <v>4075</v>
      </c>
      <c r="C2921" s="18">
        <v>44035</v>
      </c>
      <c r="D2921" s="144">
        <v>0.25277777777777777</v>
      </c>
      <c r="E2921" s="141" t="s">
        <v>13266</v>
      </c>
      <c r="F2921" s="141">
        <v>3</v>
      </c>
      <c r="G2921" s="141" t="s">
        <v>13283</v>
      </c>
      <c r="H2921" s="141">
        <v>2020</v>
      </c>
      <c r="I2921" s="18">
        <v>44035</v>
      </c>
      <c r="J2921" s="144">
        <v>0.24722222222222223</v>
      </c>
      <c r="K2921" s="378"/>
      <c r="L2921" s="139" t="s">
        <v>4075</v>
      </c>
      <c r="M2921" s="141" t="s">
        <v>28</v>
      </c>
      <c r="N2921" s="248"/>
      <c r="O2921" s="141" t="s">
        <v>26</v>
      </c>
      <c r="P2921" s="141" t="s">
        <v>26</v>
      </c>
      <c r="Q2921" s="141" t="s">
        <v>4753</v>
      </c>
      <c r="R2921" s="141" t="s">
        <v>4754</v>
      </c>
      <c r="S2921" s="141"/>
      <c r="T2921" s="141" t="s">
        <v>14409</v>
      </c>
      <c r="U2921" s="141"/>
      <c r="V2921" s="141"/>
      <c r="W2921" s="139" t="s">
        <v>4075</v>
      </c>
      <c r="X2921" s="141" t="s">
        <v>25</v>
      </c>
      <c r="Y2921" s="141" t="s">
        <v>27</v>
      </c>
      <c r="Z2921" s="141"/>
      <c r="AA2921" s="141" t="s">
        <v>34</v>
      </c>
      <c r="AB2921" s="141" t="s">
        <v>34</v>
      </c>
      <c r="AC2921" s="139" t="s">
        <v>18047</v>
      </c>
      <c r="AD2921" s="380"/>
      <c r="AE2921" s="139" t="s">
        <v>103</v>
      </c>
      <c r="AF2921" s="139" t="s">
        <v>13075</v>
      </c>
      <c r="AG2921" s="139" t="s">
        <v>103</v>
      </c>
      <c r="AH2921" s="139" t="s">
        <v>1380</v>
      </c>
      <c r="AI2921" s="139" t="s">
        <v>7340</v>
      </c>
      <c r="AJ2921" s="139"/>
      <c r="AK2921" s="139" t="s">
        <v>7340</v>
      </c>
      <c r="AL2921" s="139" t="s">
        <v>1563</v>
      </c>
      <c r="AM2921" s="141"/>
      <c r="AN2921" s="141" t="s">
        <v>8</v>
      </c>
      <c r="AO2921" s="139"/>
      <c r="AP2921" s="139" t="s">
        <v>1563</v>
      </c>
      <c r="AQ2921" s="139"/>
      <c r="AR2921" s="381"/>
      <c r="AS2921" s="139" t="s">
        <v>4075</v>
      </c>
      <c r="AT2921" s="141" t="s">
        <v>1404</v>
      </c>
      <c r="AU2921" s="141"/>
      <c r="AV2921" s="383"/>
      <c r="AW2921" s="385"/>
      <c r="AX2921" s="139" t="s">
        <v>177</v>
      </c>
      <c r="AY2921" t="s">
        <v>19475</v>
      </c>
      <c r="BA2921" s="381"/>
      <c r="BB2921" s="139" t="s">
        <v>1452</v>
      </c>
      <c r="BC2921" s="166"/>
      <c r="BD2921" s="166"/>
      <c r="BE2921" s="166"/>
      <c r="BF2921" s="166"/>
      <c r="BG2921" s="166"/>
      <c r="BH2921" s="308" t="s">
        <v>4755</v>
      </c>
      <c r="BI2921" s="308"/>
      <c r="BJ2921" s="141" t="s">
        <v>26</v>
      </c>
      <c r="BK2921" s="141" t="s">
        <v>26</v>
      </c>
      <c r="BL2921" s="141"/>
      <c r="BM2921" s="141"/>
      <c r="BN2921" s="139" t="s">
        <v>4075</v>
      </c>
      <c r="BQ2921" s="141"/>
      <c r="BV2921" s="141"/>
      <c r="BX2921" s="141"/>
      <c r="BY2921" s="141"/>
      <c r="BZ2921" s="141"/>
      <c r="CA2921" s="141"/>
      <c r="CB2921" s="141"/>
      <c r="CC2921" s="141"/>
      <c r="CD2921" s="141"/>
      <c r="CE2921" s="141"/>
      <c r="CF2921" s="141"/>
      <c r="CG2921" s="141"/>
    </row>
    <row r="2922" spans="1:85" x14ac:dyDescent="0.35">
      <c r="A2922" s="155" t="s">
        <v>4749</v>
      </c>
      <c r="B2922" s="139" t="s">
        <v>4075</v>
      </c>
      <c r="C2922" s="18">
        <v>44036</v>
      </c>
      <c r="D2922" s="144">
        <v>0.75347222222222221</v>
      </c>
      <c r="E2922" s="141" t="s">
        <v>13266</v>
      </c>
      <c r="F2922" s="141">
        <v>3</v>
      </c>
      <c r="G2922" s="141" t="s">
        <v>13283</v>
      </c>
      <c r="H2922" s="141">
        <v>2020</v>
      </c>
      <c r="I2922" s="18"/>
      <c r="J2922" s="144"/>
      <c r="K2922" s="378"/>
      <c r="L2922" s="139" t="s">
        <v>4075</v>
      </c>
      <c r="M2922" s="141" t="s">
        <v>28</v>
      </c>
      <c r="N2922" s="248"/>
      <c r="O2922" s="141" t="s">
        <v>26</v>
      </c>
      <c r="P2922" s="141" t="s">
        <v>26</v>
      </c>
      <c r="Q2922" s="141" t="s">
        <v>4750</v>
      </c>
      <c r="R2922" s="141"/>
      <c r="S2922" s="141"/>
      <c r="T2922" s="141" t="s">
        <v>14163</v>
      </c>
      <c r="U2922" s="141">
        <v>119506669</v>
      </c>
      <c r="V2922" s="141"/>
      <c r="W2922" s="139" t="s">
        <v>4075</v>
      </c>
      <c r="X2922" s="141" t="s">
        <v>25</v>
      </c>
      <c r="Y2922" s="141" t="s">
        <v>27</v>
      </c>
      <c r="Z2922" s="141"/>
      <c r="AA2922" s="141" t="s">
        <v>34</v>
      </c>
      <c r="AB2922" s="141" t="s">
        <v>34</v>
      </c>
      <c r="AC2922" s="139" t="s">
        <v>18047</v>
      </c>
      <c r="AD2922" s="380"/>
      <c r="AE2922" s="139" t="s">
        <v>102</v>
      </c>
      <c r="AF2922" s="139" t="s">
        <v>13082</v>
      </c>
      <c r="AG2922" s="139" t="s">
        <v>102</v>
      </c>
      <c r="AH2922" s="139" t="s">
        <v>1378</v>
      </c>
      <c r="AI2922" s="139" t="s">
        <v>1382</v>
      </c>
      <c r="AJ2922" s="139" t="s">
        <v>60</v>
      </c>
      <c r="AK2922" s="139"/>
      <c r="AL2922" s="139"/>
      <c r="AM2922" s="141"/>
      <c r="AN2922" s="141" t="s">
        <v>8</v>
      </c>
      <c r="AO2922" s="139"/>
      <c r="AP2922" s="139" t="s">
        <v>60</v>
      </c>
      <c r="AQ2922" s="139" t="s">
        <v>4751</v>
      </c>
      <c r="AR2922" s="381"/>
      <c r="AS2922" s="139" t="s">
        <v>4075</v>
      </c>
      <c r="AT2922" s="141" t="s">
        <v>1404</v>
      </c>
      <c r="AU2922" s="141">
        <v>154</v>
      </c>
      <c r="AV2922" s="383"/>
      <c r="AW2922" s="385"/>
      <c r="AX2922" s="139" t="s">
        <v>159</v>
      </c>
      <c r="AY2922" t="s">
        <v>19022</v>
      </c>
      <c r="BA2922" s="381"/>
      <c r="BB2922" s="139" t="s">
        <v>17</v>
      </c>
      <c r="BC2922" s="166"/>
      <c r="BD2922" s="166"/>
      <c r="BE2922" s="166"/>
      <c r="BF2922" s="166"/>
      <c r="BG2922" s="166"/>
      <c r="BH2922" s="308"/>
      <c r="BI2922" s="308"/>
      <c r="BJ2922" s="141" t="s">
        <v>26</v>
      </c>
      <c r="BK2922" s="141" t="s">
        <v>26</v>
      </c>
      <c r="BL2922" s="141"/>
      <c r="BM2922" s="141"/>
      <c r="BN2922" s="139" t="s">
        <v>4075</v>
      </c>
      <c r="BQ2922" s="141"/>
      <c r="BV2922" s="141"/>
      <c r="BX2922" s="141"/>
      <c r="BY2922" s="141"/>
      <c r="BZ2922" s="141"/>
      <c r="CA2922" s="141"/>
      <c r="CB2922" s="141"/>
      <c r="CC2922" s="141"/>
      <c r="CD2922" s="141"/>
      <c r="CE2922" s="141"/>
      <c r="CF2922" s="141"/>
      <c r="CG2922" s="141"/>
    </row>
    <row r="2923" spans="1:85" x14ac:dyDescent="0.35">
      <c r="A2923" s="155" t="s">
        <v>4745</v>
      </c>
      <c r="B2923" s="139" t="s">
        <v>4075</v>
      </c>
      <c r="C2923" s="18">
        <v>44037</v>
      </c>
      <c r="D2923" s="144">
        <v>0.89236111111111116</v>
      </c>
      <c r="E2923" s="141" t="s">
        <v>13266</v>
      </c>
      <c r="F2923" s="141">
        <v>3</v>
      </c>
      <c r="G2923" s="141" t="s">
        <v>13283</v>
      </c>
      <c r="H2923" s="141">
        <v>2020</v>
      </c>
      <c r="I2923" s="18">
        <v>44037</v>
      </c>
      <c r="J2923" s="144">
        <v>0.88194444444444442</v>
      </c>
      <c r="K2923" s="378"/>
      <c r="L2923" s="139" t="s">
        <v>4075</v>
      </c>
      <c r="M2923" s="141" t="s">
        <v>28</v>
      </c>
      <c r="N2923" s="248"/>
      <c r="O2923" s="141" t="s">
        <v>25</v>
      </c>
      <c r="P2923" s="141" t="s">
        <v>26</v>
      </c>
      <c r="Q2923" s="141" t="s">
        <v>4746</v>
      </c>
      <c r="R2923" s="141" t="s">
        <v>4747</v>
      </c>
      <c r="S2923" s="141"/>
      <c r="T2923" s="141" t="s">
        <v>14164</v>
      </c>
      <c r="U2923" s="141">
        <v>119507726</v>
      </c>
      <c r="V2923" s="141"/>
      <c r="W2923" s="139" t="s">
        <v>4075</v>
      </c>
      <c r="X2923" s="141" t="s">
        <v>25</v>
      </c>
      <c r="Y2923" s="141" t="s">
        <v>27</v>
      </c>
      <c r="Z2923" s="141"/>
      <c r="AA2923" s="141" t="s">
        <v>34</v>
      </c>
      <c r="AB2923" s="141" t="s">
        <v>34</v>
      </c>
      <c r="AC2923" s="139" t="s">
        <v>18047</v>
      </c>
      <c r="AD2923" s="380"/>
      <c r="AE2923" s="139" t="s">
        <v>4</v>
      </c>
      <c r="AF2923" s="139" t="s">
        <v>13073</v>
      </c>
      <c r="AG2923" s="139" t="s">
        <v>4</v>
      </c>
      <c r="AH2923" s="139" t="s">
        <v>1380</v>
      </c>
      <c r="AI2923" s="139" t="s">
        <v>15678</v>
      </c>
      <c r="AJ2923" s="139"/>
      <c r="AK2923" s="139" t="s">
        <v>15678</v>
      </c>
      <c r="AL2923" s="139" t="s">
        <v>1823</v>
      </c>
      <c r="AM2923" s="141"/>
      <c r="AN2923" s="141" t="s">
        <v>8</v>
      </c>
      <c r="AO2923" s="139"/>
      <c r="AP2923" s="139" t="s">
        <v>1823</v>
      </c>
      <c r="AQ2923" s="139" t="s">
        <v>4748</v>
      </c>
      <c r="AR2923" s="381"/>
      <c r="AS2923" s="139" t="s">
        <v>4075</v>
      </c>
      <c r="AT2923" s="141" t="s">
        <v>1404</v>
      </c>
      <c r="AU2923" s="141"/>
      <c r="AV2923" s="383"/>
      <c r="AW2923" s="385"/>
      <c r="AX2923" s="139" t="s">
        <v>418</v>
      </c>
      <c r="AY2923" t="s">
        <v>18464</v>
      </c>
      <c r="BA2923" s="381"/>
      <c r="BB2923" s="139" t="s">
        <v>1450</v>
      </c>
      <c r="BC2923" s="166"/>
      <c r="BD2923" s="166"/>
      <c r="BE2923" s="166"/>
      <c r="BF2923" s="166"/>
      <c r="BG2923" s="166"/>
      <c r="BH2923" s="308"/>
      <c r="BI2923" s="308"/>
      <c r="BJ2923" s="141" t="s">
        <v>26</v>
      </c>
      <c r="BK2923" s="141" t="s">
        <v>26</v>
      </c>
      <c r="BL2923" s="141"/>
      <c r="BM2923" s="141"/>
      <c r="BN2923" s="139" t="s">
        <v>4075</v>
      </c>
      <c r="BQ2923" s="141" t="s">
        <v>16094</v>
      </c>
      <c r="BR2923" s="135" t="s">
        <v>15685</v>
      </c>
      <c r="BT2923" s="135" t="s">
        <v>15384</v>
      </c>
      <c r="BU2923" s="135" t="s">
        <v>13278</v>
      </c>
      <c r="BV2923" s="141" t="s">
        <v>2760</v>
      </c>
      <c r="BW2923" s="135" t="s">
        <v>13280</v>
      </c>
      <c r="BX2923" s="141" t="s">
        <v>12</v>
      </c>
      <c r="BY2923" s="141" t="s">
        <v>12</v>
      </c>
      <c r="BZ2923" s="141" t="s">
        <v>26</v>
      </c>
      <c r="CA2923" s="141" t="s">
        <v>1848</v>
      </c>
      <c r="CB2923" s="141"/>
      <c r="CC2923" s="141" t="s">
        <v>15690</v>
      </c>
      <c r="CD2923" s="141" t="s">
        <v>34</v>
      </c>
      <c r="CE2923" s="141" t="s">
        <v>13</v>
      </c>
      <c r="CF2923" s="141" t="s">
        <v>15454</v>
      </c>
      <c r="CG2923" s="141" t="s">
        <v>4004</v>
      </c>
    </row>
    <row r="2924" spans="1:85" x14ac:dyDescent="0.35">
      <c r="A2924" s="155" t="s">
        <v>4741</v>
      </c>
      <c r="B2924" s="139" t="s">
        <v>4075</v>
      </c>
      <c r="C2924" s="18">
        <v>44037</v>
      </c>
      <c r="D2924" s="144">
        <v>0.38541666666666669</v>
      </c>
      <c r="E2924" s="141" t="s">
        <v>13266</v>
      </c>
      <c r="F2924" s="141">
        <v>3</v>
      </c>
      <c r="G2924" s="141" t="s">
        <v>13283</v>
      </c>
      <c r="H2924" s="141">
        <v>2020</v>
      </c>
      <c r="I2924" s="18">
        <v>44037</v>
      </c>
      <c r="J2924" s="144">
        <v>0.34791666666666665</v>
      </c>
      <c r="K2924" s="378"/>
      <c r="L2924" s="139" t="s">
        <v>4075</v>
      </c>
      <c r="M2924" s="141" t="s">
        <v>28</v>
      </c>
      <c r="N2924" s="248"/>
      <c r="O2924" s="141" t="s">
        <v>26</v>
      </c>
      <c r="P2924" s="141" t="s">
        <v>26</v>
      </c>
      <c r="Q2924" s="141" t="s">
        <v>4742</v>
      </c>
      <c r="R2924" s="141" t="s">
        <v>4743</v>
      </c>
      <c r="S2924" s="141"/>
      <c r="T2924" s="141" t="s">
        <v>14165</v>
      </c>
      <c r="U2924" s="141">
        <v>119507002</v>
      </c>
      <c r="V2924" s="141" t="s">
        <v>3761</v>
      </c>
      <c r="W2924" s="139" t="s">
        <v>4075</v>
      </c>
      <c r="X2924" s="141" t="s">
        <v>25</v>
      </c>
      <c r="Y2924" s="141" t="s">
        <v>27</v>
      </c>
      <c r="Z2924" s="141"/>
      <c r="AA2924" s="141" t="s">
        <v>34</v>
      </c>
      <c r="AB2924" s="141" t="s">
        <v>34</v>
      </c>
      <c r="AC2924" s="139" t="s">
        <v>18049</v>
      </c>
      <c r="AD2924" s="380"/>
      <c r="AE2924" s="139" t="s">
        <v>102</v>
      </c>
      <c r="AF2924" s="139" t="s">
        <v>13083</v>
      </c>
      <c r="AG2924" s="139" t="s">
        <v>102</v>
      </c>
      <c r="AH2924" s="139" t="s">
        <v>1378</v>
      </c>
      <c r="AI2924" s="139" t="s">
        <v>1386</v>
      </c>
      <c r="AJ2924" s="139" t="s">
        <v>90</v>
      </c>
      <c r="AK2924" s="139"/>
      <c r="AL2924" s="139"/>
      <c r="AM2924" s="141"/>
      <c r="AN2924" s="141" t="s">
        <v>1371</v>
      </c>
      <c r="AO2924" s="139"/>
      <c r="AP2924" s="139" t="s">
        <v>90</v>
      </c>
      <c r="AQ2924" s="139" t="s">
        <v>4744</v>
      </c>
      <c r="AR2924" s="381"/>
      <c r="AS2924" s="139" t="s">
        <v>4075</v>
      </c>
      <c r="AT2924" s="141" t="s">
        <v>1404</v>
      </c>
      <c r="AU2924" s="141"/>
      <c r="AV2924" s="383"/>
      <c r="AW2924" s="385"/>
      <c r="AX2924" s="139" t="s">
        <v>49</v>
      </c>
      <c r="AY2924" t="s">
        <v>19476</v>
      </c>
      <c r="BA2924" s="381"/>
      <c r="BB2924" s="139" t="s">
        <v>17</v>
      </c>
      <c r="BC2924" s="166"/>
      <c r="BD2924" s="166"/>
      <c r="BE2924" s="166"/>
      <c r="BF2924" s="166"/>
      <c r="BG2924" s="166"/>
      <c r="BH2924" s="308"/>
      <c r="BI2924" s="308"/>
      <c r="BJ2924" s="141" t="s">
        <v>26</v>
      </c>
      <c r="BK2924" s="141" t="s">
        <v>26</v>
      </c>
      <c r="BL2924" s="141"/>
      <c r="BM2924" s="141"/>
      <c r="BN2924" s="139" t="s">
        <v>4075</v>
      </c>
      <c r="BQ2924" s="141"/>
      <c r="BV2924" s="141"/>
      <c r="BX2924" s="141"/>
      <c r="BY2924" s="141"/>
      <c r="BZ2924" s="141"/>
      <c r="CA2924" s="141"/>
      <c r="CB2924" s="141"/>
      <c r="CC2924" s="141"/>
      <c r="CD2924" s="141"/>
      <c r="CE2924" s="141"/>
      <c r="CF2924" s="141"/>
      <c r="CG2924" s="141"/>
    </row>
    <row r="2925" spans="1:85" x14ac:dyDescent="0.35">
      <c r="A2925" s="155" t="s">
        <v>4737</v>
      </c>
      <c r="B2925" s="139" t="s">
        <v>4075</v>
      </c>
      <c r="C2925" s="18">
        <v>44038</v>
      </c>
      <c r="D2925" s="144">
        <v>0.74375000000000002</v>
      </c>
      <c r="E2925" s="141" t="s">
        <v>13267</v>
      </c>
      <c r="F2925" s="141">
        <v>3</v>
      </c>
      <c r="G2925" s="141" t="s">
        <v>13283</v>
      </c>
      <c r="H2925" s="141">
        <v>2020</v>
      </c>
      <c r="I2925" s="18">
        <v>44038</v>
      </c>
      <c r="J2925" s="144">
        <v>0.74097222222222225</v>
      </c>
      <c r="K2925" s="378"/>
      <c r="L2925" s="139" t="s">
        <v>4075</v>
      </c>
      <c r="M2925" s="141" t="s">
        <v>28</v>
      </c>
      <c r="N2925" s="248"/>
      <c r="O2925" s="141" t="s">
        <v>26</v>
      </c>
      <c r="P2925" s="141" t="s">
        <v>26</v>
      </c>
      <c r="Q2925" s="141" t="s">
        <v>4738</v>
      </c>
      <c r="R2925" s="141" t="s">
        <v>4739</v>
      </c>
      <c r="S2925" s="141"/>
      <c r="T2925" s="141" t="s">
        <v>14166</v>
      </c>
      <c r="U2925" s="141">
        <v>119508494</v>
      </c>
      <c r="V2925" s="141"/>
      <c r="W2925" s="139" t="s">
        <v>4075</v>
      </c>
      <c r="X2925" s="141" t="s">
        <v>25</v>
      </c>
      <c r="Y2925" s="141" t="s">
        <v>27</v>
      </c>
      <c r="Z2925" s="141"/>
      <c r="AA2925" s="141" t="s">
        <v>34</v>
      </c>
      <c r="AB2925" s="141" t="s">
        <v>34</v>
      </c>
      <c r="AC2925" s="139" t="s">
        <v>18047</v>
      </c>
      <c r="AD2925" s="380"/>
      <c r="AE2925" s="139" t="s">
        <v>102</v>
      </c>
      <c r="AF2925" s="139" t="s">
        <v>13086</v>
      </c>
      <c r="AG2925" s="139" t="s">
        <v>102</v>
      </c>
      <c r="AH2925" s="139" t="s">
        <v>1378</v>
      </c>
      <c r="AI2925" s="139" t="s">
        <v>1399</v>
      </c>
      <c r="AJ2925" s="139" t="s">
        <v>1406</v>
      </c>
      <c r="AK2925" s="139"/>
      <c r="AL2925" s="139"/>
      <c r="AM2925" s="141"/>
      <c r="AN2925" s="141" t="s">
        <v>8</v>
      </c>
      <c r="AO2925" s="139"/>
      <c r="AP2925" s="139" t="s">
        <v>1406</v>
      </c>
      <c r="AQ2925" s="139" t="s">
        <v>4740</v>
      </c>
      <c r="AR2925" s="381"/>
      <c r="AS2925" s="139" t="s">
        <v>4075</v>
      </c>
      <c r="AT2925" s="141" t="s">
        <v>1404</v>
      </c>
      <c r="AU2925" s="141">
        <v>320</v>
      </c>
      <c r="AV2925" s="383"/>
      <c r="AW2925" s="385"/>
      <c r="AX2925" s="139" t="s">
        <v>172</v>
      </c>
      <c r="AY2925" t="s">
        <v>18246</v>
      </c>
      <c r="BA2925" s="381"/>
      <c r="BB2925" s="139" t="s">
        <v>17</v>
      </c>
      <c r="BC2925" s="166"/>
      <c r="BD2925" s="166"/>
      <c r="BE2925" s="166"/>
      <c r="BF2925" s="166"/>
      <c r="BG2925" s="166"/>
      <c r="BH2925" s="308"/>
      <c r="BI2925" s="308"/>
      <c r="BJ2925" s="141" t="s">
        <v>26</v>
      </c>
      <c r="BK2925" s="141" t="s">
        <v>26</v>
      </c>
      <c r="BL2925" s="141"/>
      <c r="BM2925" s="141"/>
      <c r="BN2925" s="139" t="s">
        <v>4075</v>
      </c>
      <c r="BQ2925" s="141"/>
      <c r="BV2925" s="141"/>
      <c r="BX2925" s="141"/>
      <c r="BY2925" s="141"/>
      <c r="BZ2925" s="141"/>
      <c r="CA2925" s="141"/>
      <c r="CB2925" s="141"/>
      <c r="CC2925" s="141"/>
      <c r="CD2925" s="141"/>
      <c r="CE2925" s="141"/>
      <c r="CF2925" s="141"/>
      <c r="CG2925" s="141"/>
    </row>
    <row r="2926" spans="1:85" x14ac:dyDescent="0.35">
      <c r="A2926" s="155" t="s">
        <v>4734</v>
      </c>
      <c r="B2926" s="139" t="s">
        <v>4075</v>
      </c>
      <c r="C2926" s="18">
        <v>44038</v>
      </c>
      <c r="D2926" s="144">
        <v>0.52569444444444446</v>
      </c>
      <c r="E2926" s="141" t="s">
        <v>13267</v>
      </c>
      <c r="F2926" s="141">
        <v>3</v>
      </c>
      <c r="G2926" s="141" t="s">
        <v>13283</v>
      </c>
      <c r="H2926" s="141">
        <v>2020</v>
      </c>
      <c r="I2926" s="18"/>
      <c r="J2926" s="144"/>
      <c r="K2926" s="378"/>
      <c r="L2926" s="139" t="s">
        <v>4075</v>
      </c>
      <c r="M2926" s="141" t="s">
        <v>29</v>
      </c>
      <c r="N2926" s="248"/>
      <c r="O2926" s="141" t="s">
        <v>26</v>
      </c>
      <c r="P2926" s="141" t="s">
        <v>26</v>
      </c>
      <c r="Q2926" s="141"/>
      <c r="R2926" s="141"/>
      <c r="S2926" s="141" t="s">
        <v>4735</v>
      </c>
      <c r="T2926" s="141" t="s">
        <v>4735</v>
      </c>
      <c r="U2926" s="141">
        <v>119508373</v>
      </c>
      <c r="V2926" s="141"/>
      <c r="W2926" s="139" t="s">
        <v>4075</v>
      </c>
      <c r="X2926" s="141" t="s">
        <v>25</v>
      </c>
      <c r="Y2926" s="141" t="s">
        <v>27</v>
      </c>
      <c r="Z2926" s="141"/>
      <c r="AA2926" s="141" t="s">
        <v>35</v>
      </c>
      <c r="AB2926" s="141" t="s">
        <v>35</v>
      </c>
      <c r="AC2926" s="139" t="s">
        <v>18050</v>
      </c>
      <c r="AD2926" s="380"/>
      <c r="AE2926" s="139" t="s">
        <v>103</v>
      </c>
      <c r="AF2926" s="139" t="s">
        <v>13069</v>
      </c>
      <c r="AG2926" s="139" t="s">
        <v>103</v>
      </c>
      <c r="AH2926" s="139" t="s">
        <v>1380</v>
      </c>
      <c r="AI2926" s="139" t="s">
        <v>7399</v>
      </c>
      <c r="AJ2926" s="139"/>
      <c r="AK2926" s="139" t="s">
        <v>7399</v>
      </c>
      <c r="AL2926" s="139" t="s">
        <v>1621</v>
      </c>
      <c r="AM2926" s="141"/>
      <c r="AN2926" s="141" t="s">
        <v>8</v>
      </c>
      <c r="AO2926" s="139"/>
      <c r="AP2926" s="139" t="s">
        <v>1621</v>
      </c>
      <c r="AQ2926" s="139" t="s">
        <v>4736</v>
      </c>
      <c r="AR2926" s="381"/>
      <c r="AS2926" s="139" t="s">
        <v>4075</v>
      </c>
      <c r="AT2926" s="141" t="s">
        <v>1404</v>
      </c>
      <c r="AU2926" s="141"/>
      <c r="AV2926" s="383"/>
      <c r="AW2926" s="385"/>
      <c r="AX2926" s="139" t="s">
        <v>75</v>
      </c>
      <c r="AY2926" t="s">
        <v>19477</v>
      </c>
      <c r="BA2926" s="381"/>
      <c r="BB2926" s="139" t="s">
        <v>1444</v>
      </c>
      <c r="BC2926" s="166"/>
      <c r="BD2926" s="166"/>
      <c r="BE2926" s="166"/>
      <c r="BF2926" s="166"/>
      <c r="BG2926" s="166"/>
      <c r="BH2926" s="308"/>
      <c r="BI2926" s="308"/>
      <c r="BJ2926" s="141" t="s">
        <v>26</v>
      </c>
      <c r="BK2926" s="141" t="s">
        <v>26</v>
      </c>
      <c r="BL2926" s="141"/>
      <c r="BM2926" s="141"/>
      <c r="BN2926" s="139" t="s">
        <v>4075</v>
      </c>
      <c r="BQ2926" s="141"/>
      <c r="BV2926" s="141"/>
      <c r="BX2926" s="141"/>
      <c r="BY2926" s="141"/>
      <c r="BZ2926" s="141"/>
      <c r="CA2926" s="141"/>
      <c r="CB2926" s="141"/>
      <c r="CC2926" s="141"/>
      <c r="CD2926" s="141"/>
      <c r="CE2926" s="141"/>
      <c r="CF2926" s="141"/>
      <c r="CG2926" s="141"/>
    </row>
    <row r="2927" spans="1:85" x14ac:dyDescent="0.35">
      <c r="A2927" s="155" t="s">
        <v>4730</v>
      </c>
      <c r="B2927" s="139" t="s">
        <v>4075</v>
      </c>
      <c r="C2927" s="18">
        <v>44039</v>
      </c>
      <c r="D2927" s="144">
        <v>0.82361111111111107</v>
      </c>
      <c r="E2927" s="141" t="s">
        <v>13267</v>
      </c>
      <c r="F2927" s="141">
        <v>3</v>
      </c>
      <c r="G2927" s="141" t="s">
        <v>13283</v>
      </c>
      <c r="H2927" s="141">
        <v>2020</v>
      </c>
      <c r="I2927" s="18">
        <v>44040</v>
      </c>
      <c r="J2927" s="144">
        <v>1.0416666666666666E-2</v>
      </c>
      <c r="K2927" s="378"/>
      <c r="L2927" s="139" t="s">
        <v>4075</v>
      </c>
      <c r="M2927" s="141" t="s">
        <v>28</v>
      </c>
      <c r="N2927" s="248"/>
      <c r="O2927" s="141" t="s">
        <v>26</v>
      </c>
      <c r="P2927" s="141" t="s">
        <v>26</v>
      </c>
      <c r="Q2927" s="141" t="s">
        <v>4731</v>
      </c>
      <c r="R2927" s="141" t="s">
        <v>4732</v>
      </c>
      <c r="S2927" s="141"/>
      <c r="T2927" s="141" t="s">
        <v>14167</v>
      </c>
      <c r="U2927" s="141">
        <v>119514014</v>
      </c>
      <c r="V2927" s="141"/>
      <c r="W2927" s="139" t="s">
        <v>4075</v>
      </c>
      <c r="X2927" s="141" t="s">
        <v>25</v>
      </c>
      <c r="Y2927" s="141" t="s">
        <v>27</v>
      </c>
      <c r="Z2927" s="141"/>
      <c r="AA2927" s="141" t="s">
        <v>34</v>
      </c>
      <c r="AB2927" s="141" t="s">
        <v>34</v>
      </c>
      <c r="AC2927" s="139" t="s">
        <v>18047</v>
      </c>
      <c r="AD2927" s="380"/>
      <c r="AE2927" s="139" t="s">
        <v>102</v>
      </c>
      <c r="AF2927" s="139" t="s">
        <v>13071</v>
      </c>
      <c r="AG2927" s="139" t="s">
        <v>102</v>
      </c>
      <c r="AH2927" s="139" t="s">
        <v>1378</v>
      </c>
      <c r="AI2927" s="139" t="s">
        <v>1387</v>
      </c>
      <c r="AJ2927" s="139" t="s">
        <v>1823</v>
      </c>
      <c r="AK2927" s="139"/>
      <c r="AL2927" s="139"/>
      <c r="AM2927" s="141"/>
      <c r="AN2927" s="141" t="s">
        <v>8</v>
      </c>
      <c r="AO2927" s="139"/>
      <c r="AP2927" s="139" t="s">
        <v>1823</v>
      </c>
      <c r="AQ2927" s="139" t="s">
        <v>4733</v>
      </c>
      <c r="AR2927" s="381"/>
      <c r="AS2927" s="139" t="s">
        <v>4075</v>
      </c>
      <c r="AT2927" s="141" t="s">
        <v>1404</v>
      </c>
      <c r="AU2927" s="141">
        <v>170</v>
      </c>
      <c r="AV2927" s="383"/>
      <c r="AW2927" s="385"/>
      <c r="AX2927" s="139" t="s">
        <v>394</v>
      </c>
      <c r="AY2927" t="s">
        <v>18961</v>
      </c>
      <c r="BA2927" s="381"/>
      <c r="BB2927" s="139" t="s">
        <v>1444</v>
      </c>
      <c r="BC2927" s="166"/>
      <c r="BD2927" s="166"/>
      <c r="BE2927" s="166"/>
      <c r="BF2927" s="166"/>
      <c r="BG2927" s="166"/>
      <c r="BH2927" s="308"/>
      <c r="BI2927" s="308"/>
      <c r="BJ2927" s="141" t="s">
        <v>26</v>
      </c>
      <c r="BK2927" s="141" t="s">
        <v>26</v>
      </c>
      <c r="BL2927" s="141"/>
      <c r="BM2927" s="141"/>
      <c r="BN2927" s="139" t="s">
        <v>4075</v>
      </c>
      <c r="BQ2927" s="141"/>
      <c r="BV2927" s="141"/>
      <c r="BX2927" s="141"/>
      <c r="BY2927" s="141"/>
      <c r="BZ2927" s="141"/>
      <c r="CA2927" s="141"/>
      <c r="CB2927" s="141"/>
      <c r="CC2927" s="141"/>
      <c r="CD2927" s="141"/>
      <c r="CE2927" s="141"/>
      <c r="CF2927" s="141"/>
      <c r="CG2927" s="141"/>
    </row>
    <row r="2928" spans="1:85" x14ac:dyDescent="0.35">
      <c r="A2928" s="155" t="s">
        <v>4724</v>
      </c>
      <c r="B2928" s="139" t="s">
        <v>4075</v>
      </c>
      <c r="C2928" s="18">
        <v>44039</v>
      </c>
      <c r="D2928" s="144">
        <v>0.64722222222222225</v>
      </c>
      <c r="E2928" s="141" t="s">
        <v>13267</v>
      </c>
      <c r="F2928" s="141">
        <v>3</v>
      </c>
      <c r="G2928" s="141" t="s">
        <v>13283</v>
      </c>
      <c r="H2928" s="141">
        <v>2020</v>
      </c>
      <c r="I2928" s="18"/>
      <c r="J2928" s="144"/>
      <c r="K2928" s="378"/>
      <c r="L2928" s="139" t="s">
        <v>4075</v>
      </c>
      <c r="M2928" s="141" t="s">
        <v>28</v>
      </c>
      <c r="N2928" s="248"/>
      <c r="O2928" s="141" t="s">
        <v>26</v>
      </c>
      <c r="P2928" s="141" t="s">
        <v>26</v>
      </c>
      <c r="Q2928" s="141"/>
      <c r="R2928" s="141"/>
      <c r="S2928" s="141"/>
      <c r="T2928" s="141" t="s">
        <v>14168</v>
      </c>
      <c r="U2928" s="141">
        <v>119513492</v>
      </c>
      <c r="V2928" s="141"/>
      <c r="W2928" s="139" t="s">
        <v>4075</v>
      </c>
      <c r="X2928" s="141" t="s">
        <v>25</v>
      </c>
      <c r="Y2928" s="141" t="s">
        <v>27</v>
      </c>
      <c r="Z2928" s="141"/>
      <c r="AA2928" s="141" t="s">
        <v>34</v>
      </c>
      <c r="AB2928" s="141" t="s">
        <v>34</v>
      </c>
      <c r="AC2928" s="139" t="s">
        <v>18050</v>
      </c>
      <c r="AD2928" s="380"/>
      <c r="AE2928" s="139" t="s">
        <v>4</v>
      </c>
      <c r="AF2928" s="139" t="s">
        <v>13073</v>
      </c>
      <c r="AG2928" s="139" t="s">
        <v>4</v>
      </c>
      <c r="AH2928" s="139" t="s">
        <v>1380</v>
      </c>
      <c r="AI2928" s="139" t="s">
        <v>15678</v>
      </c>
      <c r="AJ2928" s="139"/>
      <c r="AK2928" s="139" t="s">
        <v>15678</v>
      </c>
      <c r="AL2928" s="139" t="s">
        <v>1563</v>
      </c>
      <c r="AM2928" s="141"/>
      <c r="AN2928" s="141" t="s">
        <v>8</v>
      </c>
      <c r="AO2928" s="139"/>
      <c r="AP2928" s="139" t="s">
        <v>1563</v>
      </c>
      <c r="AQ2928" s="139" t="s">
        <v>4201</v>
      </c>
      <c r="AR2928" s="381"/>
      <c r="AS2928" s="139" t="s">
        <v>4075</v>
      </c>
      <c r="AT2928" s="141" t="s">
        <v>1404</v>
      </c>
      <c r="AU2928" s="141">
        <v>154</v>
      </c>
      <c r="AV2928" s="383"/>
      <c r="AW2928" s="385"/>
      <c r="AX2928" s="139" t="s">
        <v>159</v>
      </c>
      <c r="AY2928" t="s">
        <v>19022</v>
      </c>
      <c r="BA2928" s="381"/>
      <c r="BB2928" s="139" t="s">
        <v>1451</v>
      </c>
      <c r="BC2928" s="166"/>
      <c r="BD2928" s="166"/>
      <c r="BE2928" s="166"/>
      <c r="BF2928" s="166"/>
      <c r="BG2928" s="166"/>
      <c r="BH2928" s="308"/>
      <c r="BI2928" s="308"/>
      <c r="BJ2928" s="141" t="s">
        <v>26</v>
      </c>
      <c r="BK2928" s="141" t="s">
        <v>26</v>
      </c>
      <c r="BL2928" s="141"/>
      <c r="BM2928" s="141"/>
      <c r="BN2928" s="139" t="s">
        <v>4075</v>
      </c>
      <c r="BQ2928" s="141"/>
      <c r="BV2928" s="141"/>
      <c r="BX2928" s="141"/>
      <c r="BY2928" s="141"/>
      <c r="BZ2928" s="141"/>
      <c r="CA2928" s="141"/>
      <c r="CB2928" s="141"/>
      <c r="CC2928" s="141"/>
      <c r="CD2928" s="141"/>
      <c r="CE2928" s="141"/>
      <c r="CF2928" s="141"/>
      <c r="CG2928" s="141"/>
    </row>
    <row r="2929" spans="1:85" x14ac:dyDescent="0.35">
      <c r="A2929" s="155" t="s">
        <v>4726</v>
      </c>
      <c r="B2929" s="139" t="s">
        <v>4075</v>
      </c>
      <c r="C2929" s="18">
        <v>44039</v>
      </c>
      <c r="D2929" s="144">
        <v>0.26041666666666669</v>
      </c>
      <c r="E2929" s="141" t="s">
        <v>13267</v>
      </c>
      <c r="F2929" s="141">
        <v>3</v>
      </c>
      <c r="G2929" s="141" t="s">
        <v>13283</v>
      </c>
      <c r="H2929" s="141">
        <v>2020</v>
      </c>
      <c r="I2929" s="18">
        <v>44039</v>
      </c>
      <c r="J2929" s="144">
        <v>0.24374999999999999</v>
      </c>
      <c r="K2929" s="378"/>
      <c r="L2929" s="139" t="s">
        <v>4075</v>
      </c>
      <c r="M2929" s="141" t="s">
        <v>28</v>
      </c>
      <c r="N2929" s="248"/>
      <c r="O2929" s="141" t="s">
        <v>26</v>
      </c>
      <c r="P2929" s="141" t="s">
        <v>26</v>
      </c>
      <c r="Q2929" s="141" t="s">
        <v>4727</v>
      </c>
      <c r="R2929" s="141" t="s">
        <v>4728</v>
      </c>
      <c r="S2929" s="141"/>
      <c r="T2929" s="141" t="s">
        <v>14414</v>
      </c>
      <c r="U2929" s="141">
        <v>119509258</v>
      </c>
      <c r="V2929" s="141"/>
      <c r="W2929" s="139" t="s">
        <v>4075</v>
      </c>
      <c r="X2929" s="141" t="s">
        <v>25</v>
      </c>
      <c r="Y2929" s="141" t="s">
        <v>27</v>
      </c>
      <c r="Z2929" s="141"/>
      <c r="AA2929" s="141" t="s">
        <v>34</v>
      </c>
      <c r="AB2929" s="141" t="s">
        <v>34</v>
      </c>
      <c r="AC2929" s="139" t="s">
        <v>18048</v>
      </c>
      <c r="AD2929" s="380"/>
      <c r="AE2929" s="139" t="s">
        <v>109</v>
      </c>
      <c r="AF2929" s="139" t="s">
        <v>13068</v>
      </c>
      <c r="AG2929" s="139" t="s">
        <v>31</v>
      </c>
      <c r="AH2929" s="139" t="s">
        <v>1378</v>
      </c>
      <c r="AI2929" s="139" t="s">
        <v>1398</v>
      </c>
      <c r="AJ2929" s="139"/>
      <c r="AK2929" s="139"/>
      <c r="AL2929" s="139"/>
      <c r="AM2929" s="141"/>
      <c r="AN2929" s="141" t="s">
        <v>8</v>
      </c>
      <c r="AO2929" s="139"/>
      <c r="AP2929" s="139" t="s">
        <v>1563</v>
      </c>
      <c r="AQ2929" s="139" t="s">
        <v>4329</v>
      </c>
      <c r="AR2929" s="381"/>
      <c r="AS2929" s="139" t="s">
        <v>4075</v>
      </c>
      <c r="AT2929" s="141" t="s">
        <v>43</v>
      </c>
      <c r="AU2929" s="141">
        <v>180</v>
      </c>
      <c r="AV2929" s="383"/>
      <c r="AW2929" s="385"/>
      <c r="AX2929" s="139" t="s">
        <v>180</v>
      </c>
      <c r="AY2929" t="s">
        <v>18565</v>
      </c>
      <c r="BA2929" s="381"/>
      <c r="BB2929" s="139" t="s">
        <v>1450</v>
      </c>
      <c r="BC2929" s="166">
        <v>10</v>
      </c>
      <c r="BD2929" s="166">
        <v>0</v>
      </c>
      <c r="BE2929" s="166">
        <v>0</v>
      </c>
      <c r="BF2929" s="166">
        <v>0</v>
      </c>
      <c r="BG2929" s="166">
        <v>0</v>
      </c>
      <c r="BH2929" s="308" t="s">
        <v>4729</v>
      </c>
      <c r="BI2929" s="308"/>
      <c r="BJ2929" s="141" t="s">
        <v>26</v>
      </c>
      <c r="BK2929" s="141" t="s">
        <v>26</v>
      </c>
      <c r="BL2929" s="141"/>
      <c r="BM2929" s="141"/>
      <c r="BN2929" s="139" t="s">
        <v>4075</v>
      </c>
      <c r="BQ2929" s="141"/>
      <c r="BV2929" s="141"/>
      <c r="BX2929" s="141"/>
      <c r="BY2929" s="141"/>
      <c r="BZ2929" s="141"/>
      <c r="CA2929" s="141"/>
      <c r="CB2929" s="141"/>
      <c r="CC2929" s="141"/>
      <c r="CD2929" s="141"/>
      <c r="CE2929" s="141"/>
      <c r="CF2929" s="141"/>
      <c r="CG2929" s="141"/>
    </row>
    <row r="2930" spans="1:85" x14ac:dyDescent="0.35">
      <c r="A2930" s="155" t="s">
        <v>4716</v>
      </c>
      <c r="B2930" s="139" t="s">
        <v>4075</v>
      </c>
      <c r="C2930" s="18">
        <v>44040</v>
      </c>
      <c r="D2930" s="144">
        <v>0.54861111111111116</v>
      </c>
      <c r="E2930" s="141" t="s">
        <v>13267</v>
      </c>
      <c r="F2930" s="141">
        <v>3</v>
      </c>
      <c r="G2930" s="141" t="s">
        <v>13283</v>
      </c>
      <c r="H2930" s="141">
        <v>2020</v>
      </c>
      <c r="I2930" s="18">
        <v>44040</v>
      </c>
      <c r="J2930" s="144">
        <v>0.54374999999999996</v>
      </c>
      <c r="K2930" s="378"/>
      <c r="L2930" s="139" t="s">
        <v>4075</v>
      </c>
      <c r="M2930" s="141" t="s">
        <v>28</v>
      </c>
      <c r="N2930" s="248"/>
      <c r="O2930" s="141" t="s">
        <v>26</v>
      </c>
      <c r="P2930" s="141" t="s">
        <v>26</v>
      </c>
      <c r="Q2930" s="141" t="s">
        <v>4717</v>
      </c>
      <c r="R2930" s="141" t="s">
        <v>4718</v>
      </c>
      <c r="S2930" s="141"/>
      <c r="T2930" s="141" t="s">
        <v>14170</v>
      </c>
      <c r="U2930" s="141">
        <v>119518695</v>
      </c>
      <c r="V2930" s="141"/>
      <c r="W2930" s="139" t="s">
        <v>4075</v>
      </c>
      <c r="X2930" s="141" t="s">
        <v>25</v>
      </c>
      <c r="Y2930" s="141" t="s">
        <v>27</v>
      </c>
      <c r="Z2930" s="141"/>
      <c r="AA2930" s="141" t="s">
        <v>34</v>
      </c>
      <c r="AB2930" s="141" t="s">
        <v>34</v>
      </c>
      <c r="AC2930" s="139" t="s">
        <v>18050</v>
      </c>
      <c r="AD2930" s="380"/>
      <c r="AE2930" s="139" t="s">
        <v>4</v>
      </c>
      <c r="AF2930" s="139" t="s">
        <v>13073</v>
      </c>
      <c r="AG2930" s="139" t="s">
        <v>4</v>
      </c>
      <c r="AH2930" s="139" t="s">
        <v>1380</v>
      </c>
      <c r="AI2930" s="139" t="s">
        <v>15678</v>
      </c>
      <c r="AJ2930" s="139"/>
      <c r="AK2930" s="139" t="s">
        <v>15678</v>
      </c>
      <c r="AL2930" s="139" t="s">
        <v>1563</v>
      </c>
      <c r="AM2930" s="141"/>
      <c r="AN2930" s="141" t="s">
        <v>8</v>
      </c>
      <c r="AO2930" s="139"/>
      <c r="AP2930" s="139" t="s">
        <v>1563</v>
      </c>
      <c r="AQ2930" s="139" t="s">
        <v>4639</v>
      </c>
      <c r="AR2930" s="381"/>
      <c r="AS2930" s="139" t="s">
        <v>4075</v>
      </c>
      <c r="AT2930" s="141" t="s">
        <v>43</v>
      </c>
      <c r="AU2930" s="141">
        <v>330</v>
      </c>
      <c r="AV2930" s="383"/>
      <c r="AW2930" s="385"/>
      <c r="AX2930" s="139" t="s">
        <v>233</v>
      </c>
      <c r="AY2930" t="s">
        <v>19478</v>
      </c>
      <c r="BA2930" s="381"/>
      <c r="BB2930" s="139" t="s">
        <v>1451</v>
      </c>
      <c r="BC2930" s="166"/>
      <c r="BD2930" s="166"/>
      <c r="BE2930" s="166"/>
      <c r="BF2930" s="166"/>
      <c r="BG2930" s="166"/>
      <c r="BH2930" s="308"/>
      <c r="BI2930" s="308"/>
      <c r="BJ2930" s="141" t="s">
        <v>26</v>
      </c>
      <c r="BK2930" s="141" t="s">
        <v>26</v>
      </c>
      <c r="BL2930" s="141"/>
      <c r="BM2930" s="141"/>
      <c r="BN2930" s="139" t="s">
        <v>4075</v>
      </c>
      <c r="BQ2930" s="141" t="s">
        <v>16095</v>
      </c>
      <c r="BR2930" s="135" t="s">
        <v>15680</v>
      </c>
      <c r="BT2930" s="135" t="s">
        <v>15358</v>
      </c>
      <c r="BU2930" s="135" t="s">
        <v>15374</v>
      </c>
      <c r="BV2930" s="141" t="s">
        <v>13285</v>
      </c>
      <c r="BW2930" s="135" t="s">
        <v>13286</v>
      </c>
      <c r="BX2930" s="141" t="s">
        <v>15689</v>
      </c>
      <c r="BY2930" s="141" t="s">
        <v>12</v>
      </c>
      <c r="BZ2930" s="141" t="s">
        <v>26</v>
      </c>
      <c r="CA2930" s="141" t="s">
        <v>1848</v>
      </c>
      <c r="CB2930" s="141"/>
      <c r="CC2930" s="141" t="s">
        <v>15704</v>
      </c>
      <c r="CD2930" s="141" t="s">
        <v>15683</v>
      </c>
      <c r="CE2930" s="141" t="s">
        <v>15450</v>
      </c>
      <c r="CF2930" s="141" t="s">
        <v>15451</v>
      </c>
      <c r="CG2930" s="141"/>
    </row>
    <row r="2931" spans="1:85" x14ac:dyDescent="0.35">
      <c r="A2931" s="155" t="s">
        <v>4719</v>
      </c>
      <c r="B2931" s="139" t="s">
        <v>4075</v>
      </c>
      <c r="C2931" s="18">
        <v>44040</v>
      </c>
      <c r="D2931" s="144">
        <v>0.71805555555555556</v>
      </c>
      <c r="E2931" s="141" t="s">
        <v>13267</v>
      </c>
      <c r="F2931" s="141">
        <v>3</v>
      </c>
      <c r="G2931" s="141" t="s">
        <v>13283</v>
      </c>
      <c r="H2931" s="141">
        <v>2020</v>
      </c>
      <c r="I2931" s="18">
        <v>44040</v>
      </c>
      <c r="J2931" s="144">
        <v>0.71597222222222223</v>
      </c>
      <c r="K2931" s="378"/>
      <c r="L2931" s="139" t="s">
        <v>4075</v>
      </c>
      <c r="M2931" s="141" t="s">
        <v>28</v>
      </c>
      <c r="N2931" s="248"/>
      <c r="O2931" s="141" t="s">
        <v>26</v>
      </c>
      <c r="P2931" s="141" t="s">
        <v>26</v>
      </c>
      <c r="Q2931" s="141" t="s">
        <v>4720</v>
      </c>
      <c r="R2931" s="141"/>
      <c r="S2931" s="141"/>
      <c r="T2931" s="141" t="s">
        <v>14172</v>
      </c>
      <c r="U2931" s="141"/>
      <c r="V2931" s="141"/>
      <c r="W2931" s="139" t="s">
        <v>4075</v>
      </c>
      <c r="X2931" s="141" t="s">
        <v>25</v>
      </c>
      <c r="Y2931" s="141" t="s">
        <v>27</v>
      </c>
      <c r="Z2931" s="141"/>
      <c r="AA2931" s="141" t="s">
        <v>34</v>
      </c>
      <c r="AB2931" s="141" t="s">
        <v>34</v>
      </c>
      <c r="AC2931" s="139" t="s">
        <v>18047</v>
      </c>
      <c r="AD2931" s="380"/>
      <c r="AE2931" s="139" t="s">
        <v>4</v>
      </c>
      <c r="AF2931" s="139" t="s">
        <v>13073</v>
      </c>
      <c r="AG2931" s="139" t="s">
        <v>4</v>
      </c>
      <c r="AH2931" s="139" t="s">
        <v>1380</v>
      </c>
      <c r="AI2931" s="139" t="s">
        <v>15678</v>
      </c>
      <c r="AJ2931" s="139"/>
      <c r="AK2931" s="139" t="s">
        <v>15678</v>
      </c>
      <c r="AL2931" s="139" t="s">
        <v>1823</v>
      </c>
      <c r="AM2931" s="141"/>
      <c r="AN2931" s="141" t="s">
        <v>8</v>
      </c>
      <c r="AO2931" s="139"/>
      <c r="AP2931" s="139" t="s">
        <v>1823</v>
      </c>
      <c r="AQ2931" s="139"/>
      <c r="AR2931" s="381"/>
      <c r="AS2931" s="139" t="s">
        <v>4075</v>
      </c>
      <c r="AT2931" s="141" t="s">
        <v>43</v>
      </c>
      <c r="AU2931" s="141">
        <v>246</v>
      </c>
      <c r="AV2931" s="383"/>
      <c r="AW2931" s="385"/>
      <c r="AX2931" s="139" t="s">
        <v>71</v>
      </c>
      <c r="AY2931" t="s">
        <v>19271</v>
      </c>
      <c r="BA2931" s="381"/>
      <c r="BB2931" s="139" t="s">
        <v>1452</v>
      </c>
      <c r="BC2931" s="166"/>
      <c r="BD2931" s="166"/>
      <c r="BE2931" s="166"/>
      <c r="BF2931" s="166"/>
      <c r="BG2931" s="166"/>
      <c r="BH2931" s="308"/>
      <c r="BI2931" s="308"/>
      <c r="BJ2931" s="141" t="s">
        <v>26</v>
      </c>
      <c r="BK2931" s="141" t="s">
        <v>26</v>
      </c>
      <c r="BL2931" s="141"/>
      <c r="BM2931" s="141"/>
      <c r="BN2931" s="139" t="s">
        <v>4075</v>
      </c>
      <c r="BQ2931" s="141"/>
      <c r="BR2931" s="135" t="s">
        <v>15779</v>
      </c>
      <c r="BV2931" s="141"/>
      <c r="BX2931" s="141"/>
      <c r="BY2931" s="141"/>
      <c r="BZ2931" s="141"/>
      <c r="CA2931" s="141"/>
      <c r="CB2931" s="141"/>
      <c r="CC2931" s="141"/>
      <c r="CD2931" s="141"/>
      <c r="CE2931" s="141"/>
      <c r="CF2931" s="141"/>
      <c r="CG2931" s="141"/>
    </row>
    <row r="2932" spans="1:85" x14ac:dyDescent="0.35">
      <c r="A2932" s="155" t="s">
        <v>4713</v>
      </c>
      <c r="B2932" s="139" t="s">
        <v>4075</v>
      </c>
      <c r="C2932" s="18">
        <v>44040</v>
      </c>
      <c r="D2932" s="144">
        <v>0.30416666666666664</v>
      </c>
      <c r="E2932" s="141" t="s">
        <v>13267</v>
      </c>
      <c r="F2932" s="141">
        <v>3</v>
      </c>
      <c r="G2932" s="141" t="s">
        <v>13283</v>
      </c>
      <c r="H2932" s="141">
        <v>2020</v>
      </c>
      <c r="I2932" s="18">
        <v>44040</v>
      </c>
      <c r="J2932" s="144">
        <v>0.66874999999999996</v>
      </c>
      <c r="K2932" s="378"/>
      <c r="L2932" s="139" t="s">
        <v>4075</v>
      </c>
      <c r="M2932" s="141" t="s">
        <v>28</v>
      </c>
      <c r="N2932" s="248"/>
      <c r="O2932" s="141" t="s">
        <v>26</v>
      </c>
      <c r="P2932" s="141" t="s">
        <v>26</v>
      </c>
      <c r="Q2932" s="141" t="s">
        <v>4714</v>
      </c>
      <c r="R2932" s="141" t="s">
        <v>4715</v>
      </c>
      <c r="S2932" s="141"/>
      <c r="T2932" s="141" t="s">
        <v>14171</v>
      </c>
      <c r="U2932" s="141">
        <v>119519355</v>
      </c>
      <c r="V2932" s="141"/>
      <c r="W2932" s="139" t="s">
        <v>4075</v>
      </c>
      <c r="X2932" s="141" t="s">
        <v>25</v>
      </c>
      <c r="Y2932" s="141" t="s">
        <v>27</v>
      </c>
      <c r="Z2932" s="141"/>
      <c r="AA2932" s="141" t="s">
        <v>34</v>
      </c>
      <c r="AB2932" s="141" t="s">
        <v>34</v>
      </c>
      <c r="AC2932" s="139" t="s">
        <v>18047</v>
      </c>
      <c r="AD2932" s="380"/>
      <c r="AE2932" s="139" t="s">
        <v>102</v>
      </c>
      <c r="AF2932" s="139" t="s">
        <v>13074</v>
      </c>
      <c r="AG2932" s="139" t="s">
        <v>102</v>
      </c>
      <c r="AH2932" s="139" t="s">
        <v>1378</v>
      </c>
      <c r="AI2932" s="139" t="s">
        <v>11</v>
      </c>
      <c r="AJ2932" s="139" t="s">
        <v>1612</v>
      </c>
      <c r="AK2932" s="139"/>
      <c r="AL2932" s="139"/>
      <c r="AM2932" s="141"/>
      <c r="AN2932" s="141" t="s">
        <v>8</v>
      </c>
      <c r="AO2932" s="139"/>
      <c r="AP2932" s="139" t="s">
        <v>1612</v>
      </c>
      <c r="AQ2932" s="139"/>
      <c r="AR2932" s="381"/>
      <c r="AS2932" s="139" t="s">
        <v>4075</v>
      </c>
      <c r="AT2932" s="141" t="s">
        <v>43</v>
      </c>
      <c r="AU2932" s="141">
        <v>105</v>
      </c>
      <c r="AV2932" s="383"/>
      <c r="AW2932" s="385"/>
      <c r="AX2932" s="139" t="s">
        <v>53</v>
      </c>
      <c r="AY2932" t="s">
        <v>19224</v>
      </c>
      <c r="BA2932" s="381"/>
      <c r="BB2932" s="139" t="s">
        <v>1450</v>
      </c>
      <c r="BC2932" s="166"/>
      <c r="BD2932" s="166"/>
      <c r="BE2932" s="166"/>
      <c r="BF2932" s="166"/>
      <c r="BG2932" s="166"/>
      <c r="BH2932" s="308"/>
      <c r="BI2932" s="308"/>
      <c r="BJ2932" s="141" t="s">
        <v>26</v>
      </c>
      <c r="BK2932" s="141" t="s">
        <v>26</v>
      </c>
      <c r="BL2932" s="141"/>
      <c r="BM2932" s="141"/>
      <c r="BN2932" s="139" t="s">
        <v>4075</v>
      </c>
      <c r="BQ2932" s="141"/>
      <c r="BV2932" s="141"/>
      <c r="BX2932" s="141"/>
      <c r="BY2932" s="141"/>
      <c r="BZ2932" s="141"/>
      <c r="CA2932" s="141"/>
      <c r="CB2932" s="141"/>
      <c r="CC2932" s="141"/>
      <c r="CD2932" s="141"/>
      <c r="CE2932" s="141"/>
      <c r="CF2932" s="141"/>
      <c r="CG2932" s="141"/>
    </row>
    <row r="2933" spans="1:85" x14ac:dyDescent="0.35">
      <c r="A2933" s="155" t="s">
        <v>4721</v>
      </c>
      <c r="B2933" s="139" t="s">
        <v>4075</v>
      </c>
      <c r="C2933" s="18">
        <v>44040</v>
      </c>
      <c r="D2933" s="144">
        <v>0.52569444444444446</v>
      </c>
      <c r="E2933" s="141" t="s">
        <v>13267</v>
      </c>
      <c r="F2933" s="141">
        <v>3</v>
      </c>
      <c r="G2933" s="141" t="s">
        <v>13283</v>
      </c>
      <c r="H2933" s="141">
        <v>2020</v>
      </c>
      <c r="I2933" s="18">
        <v>44040</v>
      </c>
      <c r="J2933" s="144">
        <v>0.52152777777777781</v>
      </c>
      <c r="K2933" s="378"/>
      <c r="L2933" s="139" t="s">
        <v>4075</v>
      </c>
      <c r="M2933" s="141" t="s">
        <v>28</v>
      </c>
      <c r="N2933" s="248"/>
      <c r="O2933" s="141" t="s">
        <v>25</v>
      </c>
      <c r="P2933" s="141" t="s">
        <v>26</v>
      </c>
      <c r="Q2933" s="141" t="s">
        <v>13053</v>
      </c>
      <c r="R2933" s="141" t="s">
        <v>4722</v>
      </c>
      <c r="S2933" s="141"/>
      <c r="T2933" s="141" t="s">
        <v>14169</v>
      </c>
      <c r="U2933" s="141">
        <v>119517638</v>
      </c>
      <c r="V2933" s="141"/>
      <c r="W2933" s="139" t="s">
        <v>4075</v>
      </c>
      <c r="X2933" s="141" t="s">
        <v>25</v>
      </c>
      <c r="Y2933" s="141" t="s">
        <v>27</v>
      </c>
      <c r="Z2933" s="141"/>
      <c r="AA2933" s="141" t="s">
        <v>34</v>
      </c>
      <c r="AB2933" s="141" t="s">
        <v>34</v>
      </c>
      <c r="AC2933" s="139" t="s">
        <v>18047</v>
      </c>
      <c r="AD2933" s="380"/>
      <c r="AE2933" s="139" t="s">
        <v>4</v>
      </c>
      <c r="AF2933" s="139" t="s">
        <v>13073</v>
      </c>
      <c r="AG2933" s="139" t="s">
        <v>4</v>
      </c>
      <c r="AH2933" s="139" t="s">
        <v>1380</v>
      </c>
      <c r="AI2933" s="139" t="s">
        <v>15678</v>
      </c>
      <c r="AJ2933" s="139"/>
      <c r="AK2933" s="139" t="s">
        <v>15678</v>
      </c>
      <c r="AL2933" s="139" t="s">
        <v>1563</v>
      </c>
      <c r="AM2933" s="141"/>
      <c r="AN2933" s="141" t="s">
        <v>8</v>
      </c>
      <c r="AO2933" s="139"/>
      <c r="AP2933" s="139" t="s">
        <v>1563</v>
      </c>
      <c r="AQ2933" s="139" t="s">
        <v>4723</v>
      </c>
      <c r="AR2933" s="381"/>
      <c r="AS2933" s="139" t="s">
        <v>4075</v>
      </c>
      <c r="AT2933" s="141" t="s">
        <v>43</v>
      </c>
      <c r="AU2933" s="141">
        <v>575</v>
      </c>
      <c r="AV2933" s="383"/>
      <c r="AW2933" s="385"/>
      <c r="AX2933" s="139" t="s">
        <v>202</v>
      </c>
      <c r="AY2933" t="s">
        <v>18801</v>
      </c>
      <c r="BA2933" s="381"/>
      <c r="BB2933" s="139" t="s">
        <v>1452</v>
      </c>
      <c r="BC2933" s="166"/>
      <c r="BD2933" s="166"/>
      <c r="BE2933" s="166"/>
      <c r="BF2933" s="166"/>
      <c r="BG2933" s="166"/>
      <c r="BH2933" s="308"/>
      <c r="BI2933" s="308"/>
      <c r="BJ2933" s="141" t="s">
        <v>26</v>
      </c>
      <c r="BK2933" s="141" t="s">
        <v>26</v>
      </c>
      <c r="BL2933" s="141"/>
      <c r="BM2933" s="141"/>
      <c r="BN2933" s="139" t="s">
        <v>4075</v>
      </c>
      <c r="BQ2933" s="141" t="s">
        <v>16094</v>
      </c>
      <c r="BR2933" s="135" t="s">
        <v>15685</v>
      </c>
      <c r="BT2933" s="135" t="s">
        <v>15365</v>
      </c>
      <c r="BU2933" s="135" t="s">
        <v>13278</v>
      </c>
      <c r="BV2933" s="141" t="s">
        <v>13276</v>
      </c>
      <c r="BW2933" s="135" t="s">
        <v>3829</v>
      </c>
      <c r="BX2933" s="141" t="s">
        <v>15681</v>
      </c>
      <c r="BY2933" s="141" t="s">
        <v>12</v>
      </c>
      <c r="BZ2933" s="141" t="s">
        <v>26</v>
      </c>
      <c r="CA2933" s="141" t="s">
        <v>1848</v>
      </c>
      <c r="CB2933" s="141"/>
      <c r="CC2933" s="141" t="s">
        <v>15682</v>
      </c>
      <c r="CD2933" s="141" t="s">
        <v>15683</v>
      </c>
      <c r="CE2933" s="141" t="s">
        <v>15450</v>
      </c>
      <c r="CF2933" s="141" t="s">
        <v>15451</v>
      </c>
      <c r="CG2933" s="141" t="s">
        <v>1848</v>
      </c>
    </row>
    <row r="2934" spans="1:85" x14ac:dyDescent="0.35">
      <c r="A2934" s="155" t="s">
        <v>4709</v>
      </c>
      <c r="B2934" s="139" t="s">
        <v>4075</v>
      </c>
      <c r="C2934" s="18">
        <v>44041</v>
      </c>
      <c r="D2934" s="144">
        <v>0.80833333333333335</v>
      </c>
      <c r="E2934" s="141" t="s">
        <v>13267</v>
      </c>
      <c r="F2934" s="141">
        <v>3</v>
      </c>
      <c r="G2934" s="141" t="s">
        <v>13283</v>
      </c>
      <c r="H2934" s="141">
        <v>2020</v>
      </c>
      <c r="I2934" s="18">
        <v>44041</v>
      </c>
      <c r="J2934" s="144">
        <v>0.80694444444444446</v>
      </c>
      <c r="K2934" s="378"/>
      <c r="L2934" s="139" t="s">
        <v>4075</v>
      </c>
      <c r="M2934" s="141" t="s">
        <v>28</v>
      </c>
      <c r="N2934" s="248"/>
      <c r="O2934" s="141" t="s">
        <v>26</v>
      </c>
      <c r="P2934" s="141" t="s">
        <v>26</v>
      </c>
      <c r="Q2934" s="141" t="s">
        <v>4710</v>
      </c>
      <c r="R2934" s="141" t="s">
        <v>4711</v>
      </c>
      <c r="S2934" s="141"/>
      <c r="T2934" s="141" t="s">
        <v>14173</v>
      </c>
      <c r="U2934" s="141"/>
      <c r="V2934" s="141"/>
      <c r="W2934" s="139" t="s">
        <v>4075</v>
      </c>
      <c r="X2934" s="141" t="s">
        <v>25</v>
      </c>
      <c r="Y2934" s="141" t="s">
        <v>27</v>
      </c>
      <c r="Z2934" s="141"/>
      <c r="AA2934" s="141" t="s">
        <v>34</v>
      </c>
      <c r="AB2934" s="141" t="s">
        <v>34</v>
      </c>
      <c r="AC2934" s="139" t="s">
        <v>18047</v>
      </c>
      <c r="AD2934" s="380"/>
      <c r="AE2934" s="139" t="s">
        <v>111</v>
      </c>
      <c r="AF2934" s="139" t="s">
        <v>13080</v>
      </c>
      <c r="AG2934" s="139" t="s">
        <v>102</v>
      </c>
      <c r="AH2934" s="139" t="s">
        <v>1378</v>
      </c>
      <c r="AI2934" s="139" t="s">
        <v>1400</v>
      </c>
      <c r="AJ2934" s="139" t="s">
        <v>46</v>
      </c>
      <c r="AK2934" s="139"/>
      <c r="AL2934" s="139"/>
      <c r="AM2934" s="141"/>
      <c r="AN2934" s="141" t="s">
        <v>8</v>
      </c>
      <c r="AO2934" s="139"/>
      <c r="AP2934" s="139" t="s">
        <v>46</v>
      </c>
      <c r="AQ2934" s="139" t="s">
        <v>4712</v>
      </c>
      <c r="AR2934" s="381"/>
      <c r="AS2934" s="139" t="s">
        <v>4075</v>
      </c>
      <c r="AT2934" s="141" t="s">
        <v>1404</v>
      </c>
      <c r="AU2934" s="141"/>
      <c r="AV2934" s="383"/>
      <c r="AW2934" s="385"/>
      <c r="AX2934" s="139" t="s">
        <v>75</v>
      </c>
      <c r="AY2934" t="s">
        <v>19479</v>
      </c>
      <c r="BA2934" s="381"/>
      <c r="BB2934" s="139" t="s">
        <v>17</v>
      </c>
      <c r="BC2934" s="166"/>
      <c r="BD2934" s="166"/>
      <c r="BE2934" s="166"/>
      <c r="BF2934" s="166"/>
      <c r="BG2934" s="166"/>
      <c r="BH2934" s="308"/>
      <c r="BI2934" s="308"/>
      <c r="BJ2934" s="141" t="s">
        <v>26</v>
      </c>
      <c r="BK2934" s="141" t="s">
        <v>26</v>
      </c>
      <c r="BL2934" s="141"/>
      <c r="BM2934" s="141"/>
      <c r="BN2934" s="139" t="s">
        <v>4075</v>
      </c>
      <c r="BQ2934" s="141"/>
      <c r="BV2934" s="141"/>
      <c r="BX2934" s="141"/>
      <c r="BY2934" s="141"/>
      <c r="BZ2934" s="141"/>
      <c r="CA2934" s="141"/>
      <c r="CB2934" s="141"/>
      <c r="CC2934" s="141"/>
      <c r="CD2934" s="141"/>
      <c r="CE2934" s="141"/>
      <c r="CF2934" s="141"/>
      <c r="CG2934" s="141"/>
    </row>
    <row r="2935" spans="1:85" x14ac:dyDescent="0.35">
      <c r="A2935" s="155" t="s">
        <v>4703</v>
      </c>
      <c r="B2935" s="139" t="s">
        <v>4075</v>
      </c>
      <c r="C2935" s="18">
        <v>44041</v>
      </c>
      <c r="D2935" s="144">
        <v>0.80347222222222225</v>
      </c>
      <c r="E2935" s="141" t="s">
        <v>13267</v>
      </c>
      <c r="F2935" s="141">
        <v>3</v>
      </c>
      <c r="G2935" s="141" t="s">
        <v>13283</v>
      </c>
      <c r="H2935" s="141">
        <v>2020</v>
      </c>
      <c r="I2935" s="18">
        <v>44041</v>
      </c>
      <c r="J2935" s="144">
        <v>0.79861111111111116</v>
      </c>
      <c r="K2935" s="378"/>
      <c r="L2935" s="139" t="s">
        <v>4075</v>
      </c>
      <c r="M2935" s="141" t="s">
        <v>28</v>
      </c>
      <c r="N2935" s="248"/>
      <c r="O2935" s="141" t="s">
        <v>26</v>
      </c>
      <c r="P2935" s="141" t="s">
        <v>26</v>
      </c>
      <c r="Q2935" s="141" t="s">
        <v>4704</v>
      </c>
      <c r="R2935" s="141" t="s">
        <v>4705</v>
      </c>
      <c r="S2935" s="141"/>
      <c r="T2935" s="141" t="s">
        <v>14388</v>
      </c>
      <c r="U2935" s="141">
        <v>119525732</v>
      </c>
      <c r="V2935" s="141"/>
      <c r="W2935" s="139" t="s">
        <v>4075</v>
      </c>
      <c r="X2935" s="141" t="s">
        <v>25</v>
      </c>
      <c r="Y2935" s="141" t="s">
        <v>27</v>
      </c>
      <c r="Z2935" s="141"/>
      <c r="AA2935" s="141" t="s">
        <v>34</v>
      </c>
      <c r="AB2935" s="141" t="s">
        <v>34</v>
      </c>
      <c r="AC2935" s="139" t="s">
        <v>18050</v>
      </c>
      <c r="AD2935" s="380"/>
      <c r="AE2935" s="139" t="s">
        <v>1628</v>
      </c>
      <c r="AF2935" s="139" t="s">
        <v>13079</v>
      </c>
      <c r="AG2935" s="139" t="s">
        <v>4502</v>
      </c>
      <c r="AH2935" s="139" t="s">
        <v>1380</v>
      </c>
      <c r="AI2935" s="139" t="s">
        <v>4502</v>
      </c>
      <c r="AJ2935" s="139"/>
      <c r="AK2935" s="139" t="s">
        <v>4502</v>
      </c>
      <c r="AL2935" s="139" t="s">
        <v>87</v>
      </c>
      <c r="AM2935" s="141"/>
      <c r="AN2935" s="141" t="s">
        <v>8</v>
      </c>
      <c r="AO2935" s="139"/>
      <c r="AP2935" s="139" t="s">
        <v>87</v>
      </c>
      <c r="AQ2935" s="139" t="s">
        <v>4706</v>
      </c>
      <c r="AR2935" s="381"/>
      <c r="AS2935" s="139" t="s">
        <v>4075</v>
      </c>
      <c r="AT2935" s="141" t="s">
        <v>43</v>
      </c>
      <c r="AU2935" s="141">
        <v>300</v>
      </c>
      <c r="AV2935" s="383"/>
      <c r="AW2935" s="385"/>
      <c r="AX2935" s="139" t="s">
        <v>65</v>
      </c>
      <c r="AY2935" t="s">
        <v>18489</v>
      </c>
      <c r="BA2935" s="381"/>
      <c r="BB2935" s="139" t="s">
        <v>1450</v>
      </c>
      <c r="BC2935" s="166"/>
      <c r="BD2935" s="166"/>
      <c r="BE2935" s="166"/>
      <c r="BF2935" s="166"/>
      <c r="BG2935" s="166"/>
      <c r="BH2935" s="308" t="s">
        <v>4708</v>
      </c>
      <c r="BI2935" s="308"/>
      <c r="BJ2935" s="141" t="s">
        <v>26</v>
      </c>
      <c r="BK2935" s="141" t="s">
        <v>26</v>
      </c>
      <c r="BL2935" s="141"/>
      <c r="BM2935" s="141"/>
      <c r="BN2935" s="139" t="s">
        <v>4075</v>
      </c>
      <c r="BQ2935" s="141"/>
      <c r="BV2935" s="141"/>
      <c r="BX2935" s="141"/>
      <c r="BY2935" s="141"/>
      <c r="BZ2935" s="141"/>
      <c r="CA2935" s="141"/>
      <c r="CB2935" s="141"/>
      <c r="CC2935" s="141"/>
      <c r="CD2935" s="141"/>
      <c r="CE2935" s="141"/>
      <c r="CF2935" s="141"/>
      <c r="CG2935" s="141"/>
    </row>
    <row r="2936" spans="1:85" x14ac:dyDescent="0.35">
      <c r="A2936" s="155" t="s">
        <v>4700</v>
      </c>
      <c r="B2936" s="139" t="s">
        <v>4075</v>
      </c>
      <c r="C2936" s="18">
        <v>44041</v>
      </c>
      <c r="D2936" s="144">
        <v>0.74652777777777779</v>
      </c>
      <c r="E2936" s="141" t="s">
        <v>13267</v>
      </c>
      <c r="F2936" s="141">
        <v>3</v>
      </c>
      <c r="G2936" s="141" t="s">
        <v>13283</v>
      </c>
      <c r="H2936" s="141">
        <v>2020</v>
      </c>
      <c r="I2936" s="18">
        <v>44041</v>
      </c>
      <c r="J2936" s="144">
        <v>0.73958333333333337</v>
      </c>
      <c r="K2936" s="378"/>
      <c r="L2936" s="139" t="s">
        <v>4075</v>
      </c>
      <c r="M2936" s="141" t="s">
        <v>28</v>
      </c>
      <c r="N2936" s="248"/>
      <c r="O2936" s="141" t="s">
        <v>26</v>
      </c>
      <c r="P2936" s="141" t="s">
        <v>26</v>
      </c>
      <c r="Q2936" s="141" t="s">
        <v>4701</v>
      </c>
      <c r="R2936" s="141" t="s">
        <v>4702</v>
      </c>
      <c r="S2936" s="141"/>
      <c r="T2936" s="141" t="s">
        <v>14174</v>
      </c>
      <c r="U2936" s="141">
        <v>119525307</v>
      </c>
      <c r="V2936" s="141"/>
      <c r="W2936" s="139" t="s">
        <v>4075</v>
      </c>
      <c r="X2936" s="141" t="s">
        <v>25</v>
      </c>
      <c r="Y2936" s="141" t="s">
        <v>27</v>
      </c>
      <c r="Z2936" s="141"/>
      <c r="AA2936" s="141" t="s">
        <v>34</v>
      </c>
      <c r="AB2936" s="141" t="s">
        <v>34</v>
      </c>
      <c r="AC2936" s="139" t="s">
        <v>18050</v>
      </c>
      <c r="AD2936" s="380"/>
      <c r="AE2936" s="139" t="s">
        <v>107</v>
      </c>
      <c r="AF2936" s="139" t="s">
        <v>13076</v>
      </c>
      <c r="AG2936" s="139" t="s">
        <v>4130</v>
      </c>
      <c r="AH2936" s="139" t="s">
        <v>1380</v>
      </c>
      <c r="AI2936" s="139" t="s">
        <v>1518</v>
      </c>
      <c r="AJ2936" s="139"/>
      <c r="AK2936" s="139" t="s">
        <v>1518</v>
      </c>
      <c r="AL2936" s="139" t="s">
        <v>1420</v>
      </c>
      <c r="AM2936" s="141"/>
      <c r="AN2936" s="141" t="s">
        <v>8</v>
      </c>
      <c r="AO2936" s="139"/>
      <c r="AP2936" s="139" t="s">
        <v>1420</v>
      </c>
      <c r="AQ2936" s="139" t="s">
        <v>4531</v>
      </c>
      <c r="AR2936" s="381"/>
      <c r="AS2936" s="139" t="s">
        <v>4075</v>
      </c>
      <c r="AT2936" s="141" t="s">
        <v>1404</v>
      </c>
      <c r="AU2936" s="141"/>
      <c r="AV2936" s="383"/>
      <c r="AW2936" s="385"/>
      <c r="AX2936" s="139" t="s">
        <v>143</v>
      </c>
      <c r="AY2936" t="s">
        <v>18708</v>
      </c>
      <c r="BA2936" s="381"/>
      <c r="BB2936" s="139" t="s">
        <v>1444</v>
      </c>
      <c r="BC2936" s="166"/>
      <c r="BD2936" s="166"/>
      <c r="BE2936" s="166"/>
      <c r="BF2936" s="166"/>
      <c r="BG2936" s="166"/>
      <c r="BH2936" s="308"/>
      <c r="BI2936" s="308"/>
      <c r="BJ2936" s="141" t="s">
        <v>26</v>
      </c>
      <c r="BK2936" s="141" t="s">
        <v>26</v>
      </c>
      <c r="BL2936" s="141"/>
      <c r="BM2936" s="141"/>
      <c r="BN2936" s="139" t="s">
        <v>4075</v>
      </c>
      <c r="BQ2936" s="141"/>
      <c r="BV2936" s="141"/>
      <c r="BX2936" s="141"/>
      <c r="BY2936" s="141"/>
      <c r="BZ2936" s="141"/>
      <c r="CA2936" s="141"/>
      <c r="CB2936" s="141"/>
      <c r="CC2936" s="141"/>
      <c r="CD2936" s="141"/>
      <c r="CE2936" s="141"/>
      <c r="CF2936" s="141"/>
      <c r="CG2936" s="141"/>
    </row>
    <row r="2937" spans="1:85" x14ac:dyDescent="0.35">
      <c r="A2937" s="155" t="s">
        <v>4695</v>
      </c>
      <c r="B2937" s="139" t="s">
        <v>4075</v>
      </c>
      <c r="C2937" s="18">
        <v>44042</v>
      </c>
      <c r="D2937" s="144">
        <v>0.47222222222222221</v>
      </c>
      <c r="E2937" s="141" t="s">
        <v>13267</v>
      </c>
      <c r="F2937" s="141">
        <v>3</v>
      </c>
      <c r="G2937" s="141" t="s">
        <v>13283</v>
      </c>
      <c r="H2937" s="141">
        <v>2020</v>
      </c>
      <c r="I2937" s="18">
        <v>44042</v>
      </c>
      <c r="J2937" s="144"/>
      <c r="K2937" s="378"/>
      <c r="L2937" s="139" t="s">
        <v>4075</v>
      </c>
      <c r="M2937" s="141" t="s">
        <v>29</v>
      </c>
      <c r="N2937" s="248"/>
      <c r="O2937" s="141" t="s">
        <v>26</v>
      </c>
      <c r="P2937" s="141" t="s">
        <v>26</v>
      </c>
      <c r="Q2937" s="141" t="s">
        <v>4696</v>
      </c>
      <c r="R2937" s="141"/>
      <c r="S2937" s="141" t="s">
        <v>4697</v>
      </c>
      <c r="T2937" s="141" t="s">
        <v>14421</v>
      </c>
      <c r="U2937" s="141">
        <v>119529543</v>
      </c>
      <c r="V2937" s="141"/>
      <c r="W2937" s="139" t="s">
        <v>4075</v>
      </c>
      <c r="X2937" s="141" t="s">
        <v>25</v>
      </c>
      <c r="Y2937" s="141" t="s">
        <v>27</v>
      </c>
      <c r="Z2937" s="141"/>
      <c r="AA2937" s="141" t="s">
        <v>35</v>
      </c>
      <c r="AB2937" s="141" t="s">
        <v>35</v>
      </c>
      <c r="AC2937" s="139" t="s">
        <v>18050</v>
      </c>
      <c r="AD2937" s="380"/>
      <c r="AE2937" s="139" t="s">
        <v>102</v>
      </c>
      <c r="AF2937" s="139" t="s">
        <v>13078</v>
      </c>
      <c r="AG2937" s="139" t="s">
        <v>102</v>
      </c>
      <c r="AH2937" s="139" t="s">
        <v>1378</v>
      </c>
      <c r="AI2937" s="139" t="s">
        <v>1390</v>
      </c>
      <c r="AJ2937" s="139" t="s">
        <v>87</v>
      </c>
      <c r="AK2937" s="139"/>
      <c r="AL2937" s="139"/>
      <c r="AM2937" s="141"/>
      <c r="AN2937" s="141" t="s">
        <v>8</v>
      </c>
      <c r="AO2937" s="139"/>
      <c r="AP2937" s="139" t="s">
        <v>87</v>
      </c>
      <c r="AQ2937" s="139" t="s">
        <v>4698</v>
      </c>
      <c r="AR2937" s="381"/>
      <c r="AS2937" s="139" t="s">
        <v>4075</v>
      </c>
      <c r="AT2937" s="141" t="s">
        <v>1404</v>
      </c>
      <c r="AU2937" s="141"/>
      <c r="AV2937" s="383"/>
      <c r="AW2937" s="385"/>
      <c r="AX2937" s="139" t="s">
        <v>200</v>
      </c>
      <c r="AY2937" t="s">
        <v>19480</v>
      </c>
      <c r="BA2937" s="381"/>
      <c r="BB2937" s="139" t="s">
        <v>1450</v>
      </c>
      <c r="BC2937" s="166"/>
      <c r="BD2937" s="166"/>
      <c r="BE2937" s="166"/>
      <c r="BF2937" s="166"/>
      <c r="BG2937" s="166"/>
      <c r="BH2937" s="308" t="s">
        <v>4699</v>
      </c>
      <c r="BI2937" s="308"/>
      <c r="BJ2937" s="141" t="s">
        <v>26</v>
      </c>
      <c r="BK2937" s="141" t="s">
        <v>26</v>
      </c>
      <c r="BL2937" s="141"/>
      <c r="BM2937" s="141"/>
      <c r="BN2937" s="139" t="s">
        <v>4075</v>
      </c>
      <c r="BQ2937" s="141"/>
      <c r="BV2937" s="141"/>
      <c r="BX2937" s="141"/>
      <c r="BY2937" s="141"/>
      <c r="BZ2937" s="141"/>
      <c r="CA2937" s="141"/>
      <c r="CB2937" s="141"/>
      <c r="CC2937" s="141"/>
      <c r="CD2937" s="141"/>
      <c r="CE2937" s="141"/>
      <c r="CF2937" s="141"/>
      <c r="CG2937" s="141"/>
    </row>
    <row r="2938" spans="1:85" x14ac:dyDescent="0.35">
      <c r="A2938" s="155" t="s">
        <v>4688</v>
      </c>
      <c r="B2938" s="139" t="s">
        <v>4075</v>
      </c>
      <c r="C2938" s="18">
        <v>44043</v>
      </c>
      <c r="D2938" s="144">
        <v>0.61319444444444449</v>
      </c>
      <c r="E2938" s="141" t="s">
        <v>13267</v>
      </c>
      <c r="F2938" s="141">
        <v>3</v>
      </c>
      <c r="G2938" s="141" t="s">
        <v>13283</v>
      </c>
      <c r="H2938" s="141">
        <v>2020</v>
      </c>
      <c r="I2938" s="18"/>
      <c r="J2938" s="144"/>
      <c r="K2938" s="378"/>
      <c r="L2938" s="139" t="s">
        <v>4075</v>
      </c>
      <c r="M2938" s="141" t="s">
        <v>28</v>
      </c>
      <c r="N2938" s="248"/>
      <c r="O2938" s="141" t="s">
        <v>26</v>
      </c>
      <c r="P2938" s="141" t="s">
        <v>26</v>
      </c>
      <c r="Q2938" s="141" t="s">
        <v>4689</v>
      </c>
      <c r="R2938" s="141"/>
      <c r="S2938" s="141"/>
      <c r="T2938" s="141" t="s">
        <v>14176</v>
      </c>
      <c r="U2938" s="141">
        <v>119538010</v>
      </c>
      <c r="V2938" s="141"/>
      <c r="W2938" s="139" t="s">
        <v>4075</v>
      </c>
      <c r="X2938" s="141" t="s">
        <v>25</v>
      </c>
      <c r="Y2938" s="141" t="s">
        <v>27</v>
      </c>
      <c r="Z2938" s="141"/>
      <c r="AA2938" s="141" t="s">
        <v>34</v>
      </c>
      <c r="AB2938" s="141" t="s">
        <v>34</v>
      </c>
      <c r="AC2938" s="139" t="s">
        <v>18047</v>
      </c>
      <c r="AD2938" s="380"/>
      <c r="AE2938" s="139" t="s">
        <v>102</v>
      </c>
      <c r="AF2938" s="139" t="s">
        <v>13074</v>
      </c>
      <c r="AG2938" s="139" t="s">
        <v>102</v>
      </c>
      <c r="AH2938" s="139" t="s">
        <v>1378</v>
      </c>
      <c r="AI2938" s="139" t="s">
        <v>11</v>
      </c>
      <c r="AJ2938" s="139" t="s">
        <v>11</v>
      </c>
      <c r="AK2938" s="139"/>
      <c r="AL2938" s="139"/>
      <c r="AM2938" s="141"/>
      <c r="AN2938" s="141" t="s">
        <v>8</v>
      </c>
      <c r="AO2938" s="139"/>
      <c r="AP2938" s="139" t="s">
        <v>11</v>
      </c>
      <c r="AQ2938" s="139" t="s">
        <v>4690</v>
      </c>
      <c r="AR2938" s="381"/>
      <c r="AS2938" s="139" t="s">
        <v>4075</v>
      </c>
      <c r="AT2938" s="141" t="s">
        <v>1404</v>
      </c>
      <c r="AU2938" s="141"/>
      <c r="AV2938" s="383"/>
      <c r="AW2938" s="385"/>
      <c r="AX2938" s="139" t="s">
        <v>80</v>
      </c>
      <c r="AY2938" t="s">
        <v>18446</v>
      </c>
      <c r="BA2938" s="381"/>
      <c r="BB2938" s="139" t="s">
        <v>17</v>
      </c>
      <c r="BC2938" s="166"/>
      <c r="BD2938" s="166"/>
      <c r="BE2938" s="166"/>
      <c r="BF2938" s="166"/>
      <c r="BG2938" s="166"/>
      <c r="BH2938" s="308"/>
      <c r="BI2938" s="308"/>
      <c r="BJ2938" s="141" t="s">
        <v>26</v>
      </c>
      <c r="BK2938" s="141" t="s">
        <v>26</v>
      </c>
      <c r="BL2938" s="141"/>
      <c r="BM2938" s="141"/>
      <c r="BN2938" s="139" t="s">
        <v>4075</v>
      </c>
      <c r="BQ2938" s="141"/>
      <c r="BV2938" s="141"/>
      <c r="BX2938" s="141"/>
      <c r="BY2938" s="141"/>
      <c r="BZ2938" s="141"/>
      <c r="CA2938" s="141"/>
      <c r="CB2938" s="141"/>
      <c r="CC2938" s="141"/>
      <c r="CD2938" s="141"/>
      <c r="CE2938" s="141"/>
      <c r="CF2938" s="141"/>
      <c r="CG2938" s="141"/>
    </row>
    <row r="2939" spans="1:85" x14ac:dyDescent="0.35">
      <c r="A2939" s="155" t="s">
        <v>4692</v>
      </c>
      <c r="B2939" s="139" t="s">
        <v>4075</v>
      </c>
      <c r="C2939" s="18">
        <v>44043</v>
      </c>
      <c r="D2939" s="144">
        <v>0.12777777777777777</v>
      </c>
      <c r="E2939" s="141" t="s">
        <v>13267</v>
      </c>
      <c r="F2939" s="141">
        <v>3</v>
      </c>
      <c r="G2939" s="141" t="s">
        <v>13283</v>
      </c>
      <c r="H2939" s="141">
        <v>2020</v>
      </c>
      <c r="I2939" s="18">
        <v>44043</v>
      </c>
      <c r="J2939" s="144">
        <v>0.22083333333333333</v>
      </c>
      <c r="K2939" s="378"/>
      <c r="L2939" s="139" t="s">
        <v>4075</v>
      </c>
      <c r="M2939" s="141" t="s">
        <v>28</v>
      </c>
      <c r="N2939" s="248"/>
      <c r="O2939" s="141" t="s">
        <v>26</v>
      </c>
      <c r="P2939" s="141" t="s">
        <v>26</v>
      </c>
      <c r="Q2939" s="141" t="s">
        <v>4693</v>
      </c>
      <c r="R2939" s="141" t="s">
        <v>4694</v>
      </c>
      <c r="S2939" s="141"/>
      <c r="T2939" s="141" t="s">
        <v>14175</v>
      </c>
      <c r="U2939" s="141">
        <v>100109329</v>
      </c>
      <c r="V2939" s="141"/>
      <c r="W2939" s="139" t="s">
        <v>4075</v>
      </c>
      <c r="X2939" s="141" t="s">
        <v>25</v>
      </c>
      <c r="Y2939" s="141" t="s">
        <v>27</v>
      </c>
      <c r="Z2939" s="141"/>
      <c r="AA2939" s="141" t="s">
        <v>34</v>
      </c>
      <c r="AB2939" s="141" t="s">
        <v>34</v>
      </c>
      <c r="AC2939" s="139" t="s">
        <v>18047</v>
      </c>
      <c r="AD2939" s="380"/>
      <c r="AE2939" s="139" t="s">
        <v>4</v>
      </c>
      <c r="AF2939" s="139" t="s">
        <v>13073</v>
      </c>
      <c r="AG2939" s="139" t="s">
        <v>4</v>
      </c>
      <c r="AH2939" s="139" t="s">
        <v>1380</v>
      </c>
      <c r="AI2939" s="139" t="s">
        <v>15678</v>
      </c>
      <c r="AJ2939" s="139"/>
      <c r="AK2939" s="139" t="s">
        <v>15678</v>
      </c>
      <c r="AL2939" s="139" t="s">
        <v>1563</v>
      </c>
      <c r="AM2939" s="141"/>
      <c r="AN2939" s="141" t="s">
        <v>8</v>
      </c>
      <c r="AO2939" s="139"/>
      <c r="AP2939" s="139" t="s">
        <v>1563</v>
      </c>
      <c r="AQ2939" s="139" t="s">
        <v>4201</v>
      </c>
      <c r="AR2939" s="381"/>
      <c r="AS2939" s="139" t="s">
        <v>4075</v>
      </c>
      <c r="AT2939" s="141" t="s">
        <v>44</v>
      </c>
      <c r="AU2939" s="141">
        <v>330</v>
      </c>
      <c r="AV2939" s="383"/>
      <c r="AW2939" s="385"/>
      <c r="AX2939" s="139" t="s">
        <v>65</v>
      </c>
      <c r="AY2939" t="s">
        <v>18953</v>
      </c>
      <c r="BA2939" s="381"/>
      <c r="BB2939" s="139" t="s">
        <v>1446</v>
      </c>
      <c r="BC2939" s="166"/>
      <c r="BD2939" s="166"/>
      <c r="BE2939" s="166"/>
      <c r="BF2939" s="166"/>
      <c r="BG2939" s="166"/>
      <c r="BH2939" s="308"/>
      <c r="BI2939" s="308"/>
      <c r="BJ2939" s="141" t="s">
        <v>26</v>
      </c>
      <c r="BK2939" s="141" t="s">
        <v>26</v>
      </c>
      <c r="BL2939" s="141"/>
      <c r="BM2939" s="141"/>
      <c r="BN2939" s="139" t="s">
        <v>4075</v>
      </c>
      <c r="BQ2939" s="141" t="s">
        <v>16096</v>
      </c>
      <c r="BR2939" s="135" t="s">
        <v>15700</v>
      </c>
      <c r="BT2939" s="135" t="s">
        <v>15350</v>
      </c>
      <c r="BU2939" s="135" t="s">
        <v>13278</v>
      </c>
      <c r="BV2939" s="141" t="s">
        <v>4009</v>
      </c>
      <c r="BW2939" s="135" t="s">
        <v>13266</v>
      </c>
      <c r="BX2939" s="141" t="s">
        <v>15681</v>
      </c>
      <c r="BY2939" s="141" t="s">
        <v>12</v>
      </c>
      <c r="BZ2939" s="141" t="s">
        <v>26</v>
      </c>
      <c r="CA2939" s="141" t="s">
        <v>1848</v>
      </c>
      <c r="CB2939" s="141"/>
      <c r="CC2939" s="141" t="s">
        <v>15690</v>
      </c>
      <c r="CD2939" s="141" t="s">
        <v>15687</v>
      </c>
      <c r="CE2939" s="141" t="s">
        <v>15450</v>
      </c>
      <c r="CF2939" s="141" t="s">
        <v>15451</v>
      </c>
      <c r="CG2939" s="141" t="s">
        <v>4004</v>
      </c>
    </row>
    <row r="2940" spans="1:85" x14ac:dyDescent="0.35">
      <c r="A2940" s="155" t="s">
        <v>4681</v>
      </c>
      <c r="B2940" s="139" t="s">
        <v>4075</v>
      </c>
      <c r="C2940" s="18">
        <v>44044</v>
      </c>
      <c r="D2940" s="144">
        <v>0.65416666666666667</v>
      </c>
      <c r="E2940" s="141" t="s">
        <v>13267</v>
      </c>
      <c r="F2940" s="141">
        <v>3</v>
      </c>
      <c r="G2940" s="141" t="s">
        <v>2536</v>
      </c>
      <c r="H2940" s="141">
        <v>2020</v>
      </c>
      <c r="I2940" s="18">
        <v>44044</v>
      </c>
      <c r="J2940" s="144">
        <v>0.64930555555555558</v>
      </c>
      <c r="K2940" s="378"/>
      <c r="L2940" s="139" t="s">
        <v>4075</v>
      </c>
      <c r="M2940" s="141" t="s">
        <v>28</v>
      </c>
      <c r="N2940" s="248"/>
      <c r="O2940" s="141" t="s">
        <v>26</v>
      </c>
      <c r="P2940" s="141" t="s">
        <v>26</v>
      </c>
      <c r="Q2940" s="141" t="s">
        <v>4682</v>
      </c>
      <c r="R2940" s="141" t="s">
        <v>4683</v>
      </c>
      <c r="S2940" s="141"/>
      <c r="T2940" s="141" t="s">
        <v>14177</v>
      </c>
      <c r="U2940" s="141"/>
      <c r="V2940" s="141"/>
      <c r="W2940" s="139" t="s">
        <v>4075</v>
      </c>
      <c r="X2940" s="141" t="s">
        <v>25</v>
      </c>
      <c r="Y2940" s="141" t="s">
        <v>27</v>
      </c>
      <c r="Z2940" s="141"/>
      <c r="AA2940" s="141" t="s">
        <v>34</v>
      </c>
      <c r="AB2940" s="141" t="s">
        <v>34</v>
      </c>
      <c r="AC2940" s="139" t="s">
        <v>18047</v>
      </c>
      <c r="AD2940" s="380"/>
      <c r="AE2940" s="139" t="s">
        <v>4</v>
      </c>
      <c r="AF2940" s="139" t="s">
        <v>13073</v>
      </c>
      <c r="AG2940" s="139" t="s">
        <v>4</v>
      </c>
      <c r="AH2940" s="139" t="s">
        <v>1380</v>
      </c>
      <c r="AI2940" s="139" t="s">
        <v>15678</v>
      </c>
      <c r="AJ2940" s="139"/>
      <c r="AK2940" s="139" t="s">
        <v>15678</v>
      </c>
      <c r="AL2940" s="139" t="s">
        <v>1563</v>
      </c>
      <c r="AM2940" s="141"/>
      <c r="AN2940" s="141" t="s">
        <v>8</v>
      </c>
      <c r="AO2940" s="139"/>
      <c r="AP2940" s="139" t="s">
        <v>1563</v>
      </c>
      <c r="AQ2940" s="139" t="s">
        <v>4684</v>
      </c>
      <c r="AR2940" s="381"/>
      <c r="AS2940" s="139" t="s">
        <v>4075</v>
      </c>
      <c r="AT2940" s="141" t="s">
        <v>1404</v>
      </c>
      <c r="AU2940" s="141"/>
      <c r="AV2940" s="383"/>
      <c r="AW2940" s="385"/>
      <c r="AX2940" s="139" t="s">
        <v>84</v>
      </c>
      <c r="AY2940" t="s">
        <v>19157</v>
      </c>
      <c r="BA2940" s="381"/>
      <c r="BB2940" s="139" t="s">
        <v>1452</v>
      </c>
      <c r="BC2940" s="166"/>
      <c r="BD2940" s="166"/>
      <c r="BE2940" s="166"/>
      <c r="BF2940" s="166"/>
      <c r="BG2940" s="166"/>
      <c r="BH2940" s="308"/>
      <c r="BI2940" s="308"/>
      <c r="BJ2940" s="141" t="s">
        <v>26</v>
      </c>
      <c r="BK2940" s="141" t="s">
        <v>26</v>
      </c>
      <c r="BL2940" s="141"/>
      <c r="BM2940" s="141"/>
      <c r="BN2940" s="139" t="s">
        <v>4075</v>
      </c>
      <c r="BQ2940" s="141" t="s">
        <v>16097</v>
      </c>
      <c r="BR2940" s="135" t="s">
        <v>15685</v>
      </c>
      <c r="BT2940" s="135" t="s">
        <v>15360</v>
      </c>
      <c r="BU2940" s="135" t="s">
        <v>2707</v>
      </c>
      <c r="BV2940" s="141" t="s">
        <v>13286</v>
      </c>
      <c r="BW2940" s="135" t="s">
        <v>2741</v>
      </c>
      <c r="BX2940" s="141" t="s">
        <v>12</v>
      </c>
      <c r="BY2940" s="141" t="s">
        <v>12</v>
      </c>
      <c r="BZ2940" s="141" t="s">
        <v>26</v>
      </c>
      <c r="CA2940" s="141" t="s">
        <v>1848</v>
      </c>
      <c r="CB2940" s="141"/>
      <c r="CC2940" s="141" t="s">
        <v>15690</v>
      </c>
      <c r="CD2940" s="141" t="s">
        <v>34</v>
      </c>
      <c r="CE2940" s="141" t="s">
        <v>15450</v>
      </c>
      <c r="CF2940" s="141" t="s">
        <v>15451</v>
      </c>
      <c r="CG2940" s="141" t="s">
        <v>2003</v>
      </c>
    </row>
    <row r="2941" spans="1:85" x14ac:dyDescent="0.35">
      <c r="A2941" s="155" t="s">
        <v>4685</v>
      </c>
      <c r="B2941" s="139" t="s">
        <v>4075</v>
      </c>
      <c r="C2941" s="18">
        <v>44044</v>
      </c>
      <c r="D2941" s="144">
        <v>0.25972222222222224</v>
      </c>
      <c r="E2941" s="141" t="s">
        <v>13267</v>
      </c>
      <c r="F2941" s="141">
        <v>3</v>
      </c>
      <c r="G2941" s="141" t="s">
        <v>2536</v>
      </c>
      <c r="H2941" s="141">
        <v>2020</v>
      </c>
      <c r="I2941" s="18">
        <v>44044</v>
      </c>
      <c r="J2941" s="144">
        <v>0.25277777777777777</v>
      </c>
      <c r="K2941" s="378"/>
      <c r="L2941" s="139" t="s">
        <v>4075</v>
      </c>
      <c r="M2941" s="141" t="s">
        <v>28</v>
      </c>
      <c r="N2941" s="248"/>
      <c r="O2941" s="141" t="s">
        <v>26</v>
      </c>
      <c r="P2941" s="141" t="s">
        <v>26</v>
      </c>
      <c r="Q2941" s="141" t="s">
        <v>4686</v>
      </c>
      <c r="R2941" s="141" t="s">
        <v>4687</v>
      </c>
      <c r="S2941" s="141"/>
      <c r="T2941" s="141" t="s">
        <v>14178</v>
      </c>
      <c r="U2941" s="141"/>
      <c r="V2941" s="141"/>
      <c r="W2941" s="139" t="s">
        <v>4075</v>
      </c>
      <c r="X2941" s="141" t="s">
        <v>25</v>
      </c>
      <c r="Y2941" s="141" t="s">
        <v>27</v>
      </c>
      <c r="Z2941" s="141"/>
      <c r="AA2941" s="141" t="s">
        <v>34</v>
      </c>
      <c r="AB2941" s="141" t="s">
        <v>34</v>
      </c>
      <c r="AC2941" s="139" t="s">
        <v>18049</v>
      </c>
      <c r="AD2941" s="380"/>
      <c r="AE2941" s="139" t="s">
        <v>107</v>
      </c>
      <c r="AF2941" s="139" t="s">
        <v>13076</v>
      </c>
      <c r="AG2941" s="139" t="s">
        <v>4130</v>
      </c>
      <c r="AH2941" s="139" t="s">
        <v>1380</v>
      </c>
      <c r="AI2941" s="139" t="s">
        <v>1518</v>
      </c>
      <c r="AJ2941" s="139"/>
      <c r="AK2941" s="139" t="s">
        <v>1518</v>
      </c>
      <c r="AL2941" s="139" t="s">
        <v>1563</v>
      </c>
      <c r="AM2941" s="141"/>
      <c r="AN2941" s="141" t="s">
        <v>8</v>
      </c>
      <c r="AO2941" s="139"/>
      <c r="AP2941" s="139" t="s">
        <v>1563</v>
      </c>
      <c r="AQ2941" s="139" t="s">
        <v>87</v>
      </c>
      <c r="AR2941" s="381"/>
      <c r="AS2941" s="139" t="s">
        <v>4075</v>
      </c>
      <c r="AT2941" s="141" t="s">
        <v>1404</v>
      </c>
      <c r="AU2941" s="141"/>
      <c r="AV2941" s="383"/>
      <c r="AW2941" s="385"/>
      <c r="AX2941" s="139" t="s">
        <v>154</v>
      </c>
      <c r="AY2941" t="s">
        <v>19481</v>
      </c>
      <c r="BA2941" s="381"/>
      <c r="BB2941" s="139" t="s">
        <v>17</v>
      </c>
      <c r="BC2941" s="166"/>
      <c r="BD2941" s="166"/>
      <c r="BE2941" s="166"/>
      <c r="BF2941" s="166"/>
      <c r="BG2941" s="166"/>
      <c r="BH2941" s="308"/>
      <c r="BI2941" s="308"/>
      <c r="BJ2941" s="141" t="s">
        <v>26</v>
      </c>
      <c r="BK2941" s="141" t="s">
        <v>26</v>
      </c>
      <c r="BL2941" s="141"/>
      <c r="BM2941" s="141"/>
      <c r="BN2941" s="139" t="s">
        <v>4075</v>
      </c>
      <c r="BQ2941" s="141"/>
      <c r="BV2941" s="141"/>
      <c r="BX2941" s="141"/>
      <c r="BY2941" s="141"/>
      <c r="BZ2941" s="141"/>
      <c r="CA2941" s="141"/>
      <c r="CB2941" s="141"/>
      <c r="CC2941" s="141"/>
      <c r="CD2941" s="141"/>
      <c r="CE2941" s="141"/>
      <c r="CF2941" s="141"/>
      <c r="CG2941" s="141"/>
    </row>
    <row r="2942" spans="1:85" x14ac:dyDescent="0.35">
      <c r="A2942" s="155" t="s">
        <v>4664</v>
      </c>
      <c r="B2942" s="139" t="s">
        <v>4075</v>
      </c>
      <c r="C2942" s="18">
        <v>44045</v>
      </c>
      <c r="D2942" s="144">
        <v>0.66736111111111107</v>
      </c>
      <c r="E2942" s="141" t="s">
        <v>13268</v>
      </c>
      <c r="F2942" s="141">
        <v>3</v>
      </c>
      <c r="G2942" s="141" t="s">
        <v>2536</v>
      </c>
      <c r="H2942" s="141">
        <v>2020</v>
      </c>
      <c r="I2942" s="18">
        <v>44045</v>
      </c>
      <c r="J2942" s="144">
        <v>0.66319444444444442</v>
      </c>
      <c r="K2942" s="378"/>
      <c r="L2942" s="139" t="s">
        <v>4075</v>
      </c>
      <c r="M2942" s="141" t="s">
        <v>28</v>
      </c>
      <c r="N2942" s="248"/>
      <c r="O2942" s="141" t="s">
        <v>26</v>
      </c>
      <c r="P2942" s="141" t="s">
        <v>26</v>
      </c>
      <c r="Q2942" s="141" t="s">
        <v>13052</v>
      </c>
      <c r="R2942" s="141" t="s">
        <v>4665</v>
      </c>
      <c r="S2942" s="141"/>
      <c r="T2942" s="141" t="s">
        <v>14179</v>
      </c>
      <c r="U2942" s="141"/>
      <c r="V2942" s="141"/>
      <c r="W2942" s="139" t="s">
        <v>4075</v>
      </c>
      <c r="X2942" s="141" t="s">
        <v>25</v>
      </c>
      <c r="Y2942" s="141" t="s">
        <v>27</v>
      </c>
      <c r="Z2942" s="141"/>
      <c r="AA2942" s="141" t="s">
        <v>34</v>
      </c>
      <c r="AB2942" s="141" t="s">
        <v>34</v>
      </c>
      <c r="AC2942" s="139" t="s">
        <v>18050</v>
      </c>
      <c r="AD2942" s="380"/>
      <c r="AE2942" s="139" t="s">
        <v>102</v>
      </c>
      <c r="AF2942" s="139" t="s">
        <v>13080</v>
      </c>
      <c r="AG2942" s="139" t="s">
        <v>102</v>
      </c>
      <c r="AH2942" s="139" t="s">
        <v>1378</v>
      </c>
      <c r="AI2942" s="139" t="s">
        <v>1400</v>
      </c>
      <c r="AJ2942" s="139" t="s">
        <v>46</v>
      </c>
      <c r="AK2942" s="139"/>
      <c r="AL2942" s="139"/>
      <c r="AM2942" s="141"/>
      <c r="AN2942" s="141" t="s">
        <v>8</v>
      </c>
      <c r="AO2942" s="139"/>
      <c r="AP2942" s="139" t="s">
        <v>46</v>
      </c>
      <c r="AQ2942" s="139" t="s">
        <v>4666</v>
      </c>
      <c r="AR2942" s="381"/>
      <c r="AS2942" s="139" t="s">
        <v>4075</v>
      </c>
      <c r="AT2942" s="141" t="s">
        <v>43</v>
      </c>
      <c r="AU2942" s="141">
        <v>512</v>
      </c>
      <c r="AV2942" s="383"/>
      <c r="AW2942" s="385"/>
      <c r="AX2942" s="139" t="s">
        <v>305</v>
      </c>
      <c r="AY2942" t="s">
        <v>19482</v>
      </c>
      <c r="BA2942" s="381"/>
      <c r="BB2942" s="139" t="s">
        <v>1452</v>
      </c>
      <c r="BC2942" s="166"/>
      <c r="BD2942" s="166"/>
      <c r="BE2942" s="166"/>
      <c r="BF2942" s="166"/>
      <c r="BG2942" s="166"/>
      <c r="BH2942" s="308"/>
      <c r="BI2942" s="308"/>
      <c r="BJ2942" s="141" t="s">
        <v>26</v>
      </c>
      <c r="BK2942" s="141" t="s">
        <v>26</v>
      </c>
      <c r="BL2942" s="141"/>
      <c r="BM2942" s="141"/>
      <c r="BN2942" s="139" t="s">
        <v>4075</v>
      </c>
      <c r="BQ2942" s="141"/>
      <c r="BV2942" s="141"/>
      <c r="BX2942" s="141"/>
      <c r="BY2942" s="141"/>
      <c r="BZ2942" s="141"/>
      <c r="CA2942" s="141"/>
      <c r="CB2942" s="141"/>
      <c r="CC2942" s="141"/>
      <c r="CD2942" s="141"/>
      <c r="CE2942" s="141"/>
      <c r="CF2942" s="141"/>
      <c r="CG2942" s="141"/>
    </row>
    <row r="2943" spans="1:85" x14ac:dyDescent="0.35">
      <c r="A2943" s="155" t="s">
        <v>4670</v>
      </c>
      <c r="B2943" s="139" t="s">
        <v>4075</v>
      </c>
      <c r="C2943" s="18">
        <v>44045</v>
      </c>
      <c r="D2943" s="144">
        <v>0.77569444444444446</v>
      </c>
      <c r="E2943" s="141" t="s">
        <v>13268</v>
      </c>
      <c r="F2943" s="141">
        <v>3</v>
      </c>
      <c r="G2943" s="141" t="s">
        <v>2536</v>
      </c>
      <c r="H2943" s="141">
        <v>2020</v>
      </c>
      <c r="I2943" s="18">
        <v>44045</v>
      </c>
      <c r="J2943" s="144">
        <v>0.98472222222222228</v>
      </c>
      <c r="K2943" s="378"/>
      <c r="L2943" s="139" t="s">
        <v>4075</v>
      </c>
      <c r="M2943" s="141" t="s">
        <v>28</v>
      </c>
      <c r="N2943" s="248"/>
      <c r="O2943" s="141" t="s">
        <v>25</v>
      </c>
      <c r="P2943" s="141" t="s">
        <v>26</v>
      </c>
      <c r="Q2943" s="141" t="s">
        <v>13051</v>
      </c>
      <c r="R2943" s="141" t="s">
        <v>4671</v>
      </c>
      <c r="S2943" s="141"/>
      <c r="T2943" s="141" t="s">
        <v>14182</v>
      </c>
      <c r="U2943" s="141"/>
      <c r="V2943" s="141"/>
      <c r="W2943" s="139" t="s">
        <v>4075</v>
      </c>
      <c r="X2943" s="141" t="s">
        <v>25</v>
      </c>
      <c r="Y2943" s="141" t="s">
        <v>27</v>
      </c>
      <c r="Z2943" s="141"/>
      <c r="AA2943" s="141" t="s">
        <v>34</v>
      </c>
      <c r="AB2943" s="141" t="s">
        <v>34</v>
      </c>
      <c r="AC2943" s="139" t="s">
        <v>18050</v>
      </c>
      <c r="AD2943" s="380"/>
      <c r="AE2943" s="139" t="s">
        <v>4</v>
      </c>
      <c r="AF2943" s="139" t="s">
        <v>13073</v>
      </c>
      <c r="AG2943" s="139" t="s">
        <v>4</v>
      </c>
      <c r="AH2943" s="139" t="s">
        <v>1380</v>
      </c>
      <c r="AI2943" s="139" t="s">
        <v>15678</v>
      </c>
      <c r="AJ2943" s="139"/>
      <c r="AK2943" s="139" t="s">
        <v>15678</v>
      </c>
      <c r="AL2943" s="139" t="s">
        <v>1563</v>
      </c>
      <c r="AM2943" s="141"/>
      <c r="AN2943" s="141" t="s">
        <v>8</v>
      </c>
      <c r="AO2943" s="139"/>
      <c r="AP2943" s="139" t="s">
        <v>1563</v>
      </c>
      <c r="AQ2943" s="139"/>
      <c r="AR2943" s="381"/>
      <c r="AS2943" s="139" t="s">
        <v>4075</v>
      </c>
      <c r="AT2943" s="141" t="s">
        <v>1404</v>
      </c>
      <c r="AU2943" s="141"/>
      <c r="AV2943" s="383"/>
      <c r="AW2943" s="385"/>
      <c r="AX2943" s="139" t="s">
        <v>200</v>
      </c>
      <c r="AY2943" t="s">
        <v>18805</v>
      </c>
      <c r="BA2943" s="381"/>
      <c r="BB2943" s="139" t="s">
        <v>1452</v>
      </c>
      <c r="BC2943" s="166"/>
      <c r="BD2943" s="166"/>
      <c r="BE2943" s="166"/>
      <c r="BF2943" s="166"/>
      <c r="BG2943" s="166"/>
      <c r="BH2943" s="308"/>
      <c r="BI2943" s="308"/>
      <c r="BJ2943" s="141" t="s">
        <v>26</v>
      </c>
      <c r="BK2943" s="141" t="s">
        <v>26</v>
      </c>
      <c r="BL2943" s="141"/>
      <c r="BM2943" s="141"/>
      <c r="BN2943" s="139" t="s">
        <v>4075</v>
      </c>
      <c r="BQ2943" s="141" t="s">
        <v>16098</v>
      </c>
      <c r="BR2943" s="135" t="s">
        <v>15680</v>
      </c>
      <c r="BT2943" s="135" t="s">
        <v>15384</v>
      </c>
      <c r="BU2943" s="135" t="s">
        <v>13278</v>
      </c>
      <c r="BV2943" s="141" t="s">
        <v>13262</v>
      </c>
      <c r="BW2943" s="135" t="s">
        <v>13261</v>
      </c>
      <c r="BX2943" s="141" t="s">
        <v>12</v>
      </c>
      <c r="BY2943" s="141" t="s">
        <v>15681</v>
      </c>
      <c r="BZ2943" s="141" t="s">
        <v>26</v>
      </c>
      <c r="CA2943" s="141" t="s">
        <v>1848</v>
      </c>
      <c r="CB2943" s="141"/>
      <c r="CC2943" s="141" t="s">
        <v>15686</v>
      </c>
      <c r="CD2943" s="141" t="s">
        <v>15683</v>
      </c>
      <c r="CE2943" s="141" t="s">
        <v>15450</v>
      </c>
      <c r="CF2943" s="141" t="s">
        <v>15451</v>
      </c>
      <c r="CG2943" s="141" t="s">
        <v>4004</v>
      </c>
    </row>
    <row r="2944" spans="1:85" x14ac:dyDescent="0.35">
      <c r="A2944" s="155" t="s">
        <v>4679</v>
      </c>
      <c r="B2944" s="139" t="s">
        <v>4075</v>
      </c>
      <c r="C2944" s="18">
        <v>44045</v>
      </c>
      <c r="D2944" s="144">
        <v>0.97152777777777777</v>
      </c>
      <c r="E2944" s="141" t="s">
        <v>13268</v>
      </c>
      <c r="F2944" s="141">
        <v>3</v>
      </c>
      <c r="G2944" s="141" t="s">
        <v>2536</v>
      </c>
      <c r="H2944" s="141">
        <v>2020</v>
      </c>
      <c r="I2944" s="18">
        <v>44045</v>
      </c>
      <c r="J2944" s="144">
        <v>0.97083333333333333</v>
      </c>
      <c r="K2944" s="378"/>
      <c r="L2944" s="139" t="s">
        <v>4075</v>
      </c>
      <c r="M2944" s="141" t="s">
        <v>28</v>
      </c>
      <c r="N2944" s="248"/>
      <c r="O2944" s="141" t="s">
        <v>26</v>
      </c>
      <c r="P2944" s="141" t="s">
        <v>26</v>
      </c>
      <c r="Q2944" s="141"/>
      <c r="R2944" s="141"/>
      <c r="S2944" s="141"/>
      <c r="T2944" s="141" t="s">
        <v>14181</v>
      </c>
      <c r="U2944" s="141">
        <v>119547141</v>
      </c>
      <c r="V2944" s="141"/>
      <c r="W2944" s="139" t="s">
        <v>4075</v>
      </c>
      <c r="X2944" s="141" t="s">
        <v>25</v>
      </c>
      <c r="Y2944" s="141" t="s">
        <v>27</v>
      </c>
      <c r="Z2944" s="141"/>
      <c r="AA2944" s="141" t="s">
        <v>34</v>
      </c>
      <c r="AB2944" s="141" t="s">
        <v>34</v>
      </c>
      <c r="AC2944" s="139" t="s">
        <v>18050</v>
      </c>
      <c r="AD2944" s="380"/>
      <c r="AE2944" s="139" t="s">
        <v>102</v>
      </c>
      <c r="AF2944" s="139" t="s">
        <v>13082</v>
      </c>
      <c r="AG2944" s="139" t="s">
        <v>102</v>
      </c>
      <c r="AH2944" s="139" t="s">
        <v>1378</v>
      </c>
      <c r="AI2944" s="139" t="s">
        <v>1382</v>
      </c>
      <c r="AJ2944" s="139" t="s">
        <v>11</v>
      </c>
      <c r="AK2944" s="139"/>
      <c r="AL2944" s="139"/>
      <c r="AM2944" s="141"/>
      <c r="AN2944" s="141" t="s">
        <v>8</v>
      </c>
      <c r="AO2944" s="139"/>
      <c r="AP2944" s="139" t="s">
        <v>11</v>
      </c>
      <c r="AQ2944" s="139" t="s">
        <v>4680</v>
      </c>
      <c r="AR2944" s="381"/>
      <c r="AS2944" s="139" t="s">
        <v>4075</v>
      </c>
      <c r="AT2944" s="141" t="s">
        <v>1404</v>
      </c>
      <c r="AU2944" s="141"/>
      <c r="AV2944" s="383"/>
      <c r="AW2944" s="385"/>
      <c r="AX2944" s="139" t="s">
        <v>175</v>
      </c>
      <c r="AY2944" t="s">
        <v>19483</v>
      </c>
      <c r="BA2944" s="381"/>
      <c r="BB2944" s="139" t="s">
        <v>1450</v>
      </c>
      <c r="BC2944" s="166"/>
      <c r="BD2944" s="166"/>
      <c r="BE2944" s="166"/>
      <c r="BF2944" s="166"/>
      <c r="BG2944" s="166"/>
      <c r="BH2944" s="308"/>
      <c r="BI2944" s="308"/>
      <c r="BJ2944" s="141" t="s">
        <v>26</v>
      </c>
      <c r="BK2944" s="141" t="s">
        <v>26</v>
      </c>
      <c r="BL2944" s="141"/>
      <c r="BM2944" s="141"/>
      <c r="BN2944" s="139" t="s">
        <v>4075</v>
      </c>
      <c r="BQ2944" s="141"/>
      <c r="BV2944" s="141"/>
      <c r="BX2944" s="141"/>
      <c r="BY2944" s="141"/>
      <c r="BZ2944" s="141"/>
      <c r="CA2944" s="141"/>
      <c r="CB2944" s="141"/>
      <c r="CC2944" s="141"/>
      <c r="CD2944" s="141"/>
      <c r="CE2944" s="141"/>
      <c r="CF2944" s="141"/>
      <c r="CG2944" s="141"/>
    </row>
    <row r="2945" spans="1:85" x14ac:dyDescent="0.35">
      <c r="A2945" s="155" t="s">
        <v>4667</v>
      </c>
      <c r="B2945" s="139" t="s">
        <v>4075</v>
      </c>
      <c r="C2945" s="18">
        <v>44045</v>
      </c>
      <c r="D2945" s="144">
        <v>0.17986111111111111</v>
      </c>
      <c r="E2945" s="141" t="s">
        <v>13268</v>
      </c>
      <c r="F2945" s="141">
        <v>3</v>
      </c>
      <c r="G2945" s="141" t="s">
        <v>2536</v>
      </c>
      <c r="H2945" s="141">
        <v>2020</v>
      </c>
      <c r="I2945" s="18">
        <v>44045</v>
      </c>
      <c r="J2945" s="144">
        <v>0.17986111111111111</v>
      </c>
      <c r="K2945" s="378"/>
      <c r="L2945" s="139" t="s">
        <v>4075</v>
      </c>
      <c r="M2945" s="141" t="s">
        <v>29</v>
      </c>
      <c r="N2945" s="248"/>
      <c r="O2945" s="141" t="s">
        <v>26</v>
      </c>
      <c r="P2945" s="141" t="s">
        <v>26</v>
      </c>
      <c r="Q2945" s="141"/>
      <c r="R2945" s="141"/>
      <c r="S2945" s="141" t="s">
        <v>4668</v>
      </c>
      <c r="T2945" s="141"/>
      <c r="U2945" s="141">
        <v>119546202</v>
      </c>
      <c r="V2945" s="141"/>
      <c r="W2945" s="139" t="s">
        <v>4075</v>
      </c>
      <c r="X2945" s="141" t="s">
        <v>25</v>
      </c>
      <c r="Y2945" s="141" t="s">
        <v>27</v>
      </c>
      <c r="Z2945" s="141"/>
      <c r="AA2945" s="141" t="s">
        <v>35</v>
      </c>
      <c r="AB2945" s="141" t="s">
        <v>35</v>
      </c>
      <c r="AC2945" s="139" t="s">
        <v>18047</v>
      </c>
      <c r="AD2945" s="380"/>
      <c r="AE2945" s="139" t="s">
        <v>103</v>
      </c>
      <c r="AF2945" s="139" t="s">
        <v>13075</v>
      </c>
      <c r="AG2945" s="139" t="s">
        <v>103</v>
      </c>
      <c r="AH2945" s="139" t="s">
        <v>1380</v>
      </c>
      <c r="AI2945" s="139" t="s">
        <v>7340</v>
      </c>
      <c r="AJ2945" s="139"/>
      <c r="AK2945" s="139" t="s">
        <v>7340</v>
      </c>
      <c r="AL2945" s="139" t="s">
        <v>1407</v>
      </c>
      <c r="AM2945" s="141"/>
      <c r="AN2945" s="141" t="s">
        <v>8</v>
      </c>
      <c r="AO2945" s="139"/>
      <c r="AP2945" s="139" t="s">
        <v>1407</v>
      </c>
      <c r="AQ2945" s="139" t="s">
        <v>4669</v>
      </c>
      <c r="AR2945" s="381"/>
      <c r="AS2945" s="139" t="s">
        <v>4075</v>
      </c>
      <c r="AT2945" s="141" t="s">
        <v>1404</v>
      </c>
      <c r="AU2945" s="141"/>
      <c r="AV2945" s="383"/>
      <c r="AW2945" s="385"/>
      <c r="AX2945" s="139" t="s">
        <v>45</v>
      </c>
      <c r="AY2945" t="s">
        <v>19484</v>
      </c>
      <c r="BA2945" s="381"/>
      <c r="BB2945" s="139" t="s">
        <v>1444</v>
      </c>
      <c r="BC2945" s="166"/>
      <c r="BD2945" s="166"/>
      <c r="BE2945" s="166"/>
      <c r="BF2945" s="166"/>
      <c r="BG2945" s="166"/>
      <c r="BH2945" s="308"/>
      <c r="BI2945" s="308"/>
      <c r="BJ2945" s="141" t="s">
        <v>26</v>
      </c>
      <c r="BK2945" s="141" t="s">
        <v>26</v>
      </c>
      <c r="BL2945" s="141"/>
      <c r="BM2945" s="141"/>
      <c r="BN2945" s="139" t="s">
        <v>4075</v>
      </c>
      <c r="BQ2945" s="141"/>
      <c r="BV2945" s="141"/>
      <c r="BX2945" s="141"/>
      <c r="BY2945" s="141"/>
      <c r="BZ2945" s="141"/>
      <c r="CA2945" s="141"/>
      <c r="CB2945" s="141"/>
      <c r="CC2945" s="141"/>
      <c r="CD2945" s="141"/>
      <c r="CE2945" s="141"/>
      <c r="CF2945" s="141"/>
      <c r="CG2945" s="141"/>
    </row>
    <row r="2946" spans="1:85" x14ac:dyDescent="0.35">
      <c r="A2946" s="155" t="s">
        <v>4672</v>
      </c>
      <c r="B2946" s="139" t="s">
        <v>4075</v>
      </c>
      <c r="C2946" s="18">
        <v>44045</v>
      </c>
      <c r="D2946" s="144">
        <v>0.41111111111111109</v>
      </c>
      <c r="E2946" s="141" t="s">
        <v>13268</v>
      </c>
      <c r="F2946" s="141">
        <v>3</v>
      </c>
      <c r="G2946" s="141" t="s">
        <v>2536</v>
      </c>
      <c r="H2946" s="141">
        <v>2020</v>
      </c>
      <c r="I2946" s="18">
        <v>44045</v>
      </c>
      <c r="J2946" s="144">
        <v>0.40069444444444446</v>
      </c>
      <c r="K2946" s="378"/>
      <c r="L2946" s="139" t="s">
        <v>4075</v>
      </c>
      <c r="M2946" s="141" t="s">
        <v>28</v>
      </c>
      <c r="N2946" s="248"/>
      <c r="O2946" s="141" t="s">
        <v>26</v>
      </c>
      <c r="P2946" s="141" t="s">
        <v>26</v>
      </c>
      <c r="Q2946" s="141"/>
      <c r="R2946" s="141" t="s">
        <v>4673</v>
      </c>
      <c r="S2946" s="141"/>
      <c r="T2946" s="141" t="s">
        <v>14183</v>
      </c>
      <c r="U2946" s="141">
        <v>119546340</v>
      </c>
      <c r="V2946" s="141"/>
      <c r="W2946" s="139" t="s">
        <v>4075</v>
      </c>
      <c r="X2946" s="141" t="s">
        <v>25</v>
      </c>
      <c r="Y2946" s="141" t="s">
        <v>27</v>
      </c>
      <c r="Z2946" s="141"/>
      <c r="AA2946" s="141" t="s">
        <v>34</v>
      </c>
      <c r="AB2946" s="141" t="s">
        <v>34</v>
      </c>
      <c r="AC2946" s="139" t="s">
        <v>18047</v>
      </c>
      <c r="AD2946" s="380"/>
      <c r="AE2946" s="139" t="s">
        <v>102</v>
      </c>
      <c r="AF2946" s="139" t="s">
        <v>13074</v>
      </c>
      <c r="AG2946" s="139" t="s">
        <v>102</v>
      </c>
      <c r="AH2946" s="139" t="s">
        <v>1378</v>
      </c>
      <c r="AI2946" s="139" t="s">
        <v>11</v>
      </c>
      <c r="AJ2946" s="139" t="s">
        <v>1612</v>
      </c>
      <c r="AK2946" s="139"/>
      <c r="AL2946" s="139"/>
      <c r="AM2946" s="141"/>
      <c r="AN2946" s="141" t="s">
        <v>8</v>
      </c>
      <c r="AO2946" s="139"/>
      <c r="AP2946" s="139" t="s">
        <v>1612</v>
      </c>
      <c r="AQ2946" s="139" t="s">
        <v>4674</v>
      </c>
      <c r="AR2946" s="381"/>
      <c r="AS2946" s="139" t="s">
        <v>4075</v>
      </c>
      <c r="AT2946" s="141" t="s">
        <v>43</v>
      </c>
      <c r="AU2946" s="141">
        <v>512</v>
      </c>
      <c r="AV2946" s="383"/>
      <c r="AW2946" s="385"/>
      <c r="AX2946" s="139" t="s">
        <v>305</v>
      </c>
      <c r="AY2946" t="s">
        <v>18425</v>
      </c>
      <c r="BA2946" s="381"/>
      <c r="BB2946" s="139" t="s">
        <v>1450</v>
      </c>
      <c r="BC2946" s="166"/>
      <c r="BD2946" s="166"/>
      <c r="BE2946" s="166"/>
      <c r="BF2946" s="166"/>
      <c r="BG2946" s="166"/>
      <c r="BH2946" s="308"/>
      <c r="BI2946" s="308"/>
      <c r="BJ2946" s="141" t="s">
        <v>26</v>
      </c>
      <c r="BK2946" s="141" t="s">
        <v>26</v>
      </c>
      <c r="BL2946" s="141"/>
      <c r="BM2946" s="141"/>
      <c r="BN2946" s="139" t="s">
        <v>4075</v>
      </c>
      <c r="BQ2946" s="141"/>
      <c r="BV2946" s="141"/>
      <c r="BX2946" s="141"/>
      <c r="BY2946" s="141"/>
      <c r="BZ2946" s="141"/>
      <c r="CA2946" s="141"/>
      <c r="CB2946" s="141"/>
      <c r="CC2946" s="141"/>
      <c r="CD2946" s="141"/>
      <c r="CE2946" s="141"/>
      <c r="CF2946" s="141"/>
      <c r="CG2946" s="141"/>
    </row>
    <row r="2947" spans="1:85" x14ac:dyDescent="0.35">
      <c r="A2947" s="155" t="s">
        <v>4675</v>
      </c>
      <c r="B2947" s="139" t="s">
        <v>4075</v>
      </c>
      <c r="C2947" s="18">
        <v>44045</v>
      </c>
      <c r="D2947" s="144">
        <v>0.42569444444444443</v>
      </c>
      <c r="E2947" s="141" t="s">
        <v>13268</v>
      </c>
      <c r="F2947" s="141">
        <v>3</v>
      </c>
      <c r="G2947" s="141" t="s">
        <v>2536</v>
      </c>
      <c r="H2947" s="141">
        <v>2020</v>
      </c>
      <c r="I2947" s="18">
        <v>44045</v>
      </c>
      <c r="J2947" s="144">
        <v>0.4236111111111111</v>
      </c>
      <c r="K2947" s="378"/>
      <c r="L2947" s="139" t="s">
        <v>4075</v>
      </c>
      <c r="M2947" s="141" t="s">
        <v>28</v>
      </c>
      <c r="N2947" s="248"/>
      <c r="O2947" s="141" t="s">
        <v>26</v>
      </c>
      <c r="P2947" s="141" t="s">
        <v>26</v>
      </c>
      <c r="Q2947" s="141" t="s">
        <v>4676</v>
      </c>
      <c r="R2947" s="141" t="s">
        <v>4677</v>
      </c>
      <c r="S2947" s="141"/>
      <c r="T2947" s="141" t="s">
        <v>14180</v>
      </c>
      <c r="U2947" s="141">
        <v>119546315</v>
      </c>
      <c r="V2947" s="141"/>
      <c r="W2947" s="139" t="s">
        <v>4075</v>
      </c>
      <c r="X2947" s="141" t="s">
        <v>25</v>
      </c>
      <c r="Y2947" s="141" t="s">
        <v>27</v>
      </c>
      <c r="Z2947" s="141"/>
      <c r="AA2947" s="141" t="s">
        <v>34</v>
      </c>
      <c r="AB2947" s="141" t="s">
        <v>34</v>
      </c>
      <c r="AC2947" s="139" t="s">
        <v>18047</v>
      </c>
      <c r="AD2947" s="380"/>
      <c r="AE2947" s="139" t="s">
        <v>102</v>
      </c>
      <c r="AF2947" s="139" t="s">
        <v>13082</v>
      </c>
      <c r="AG2947" s="139" t="s">
        <v>102</v>
      </c>
      <c r="AH2947" s="139" t="s">
        <v>1378</v>
      </c>
      <c r="AI2947" s="139" t="s">
        <v>1382</v>
      </c>
      <c r="AJ2947" s="139" t="s">
        <v>60</v>
      </c>
      <c r="AK2947" s="139"/>
      <c r="AL2947" s="139"/>
      <c r="AM2947" s="141"/>
      <c r="AN2947" s="141" t="s">
        <v>8</v>
      </c>
      <c r="AO2947" s="139"/>
      <c r="AP2947" s="139" t="s">
        <v>60</v>
      </c>
      <c r="AQ2947" s="139" t="s">
        <v>4678</v>
      </c>
      <c r="AR2947" s="381"/>
      <c r="AS2947" s="139" t="s">
        <v>4075</v>
      </c>
      <c r="AT2947" s="141" t="s">
        <v>1404</v>
      </c>
      <c r="AU2947" s="141"/>
      <c r="AV2947" s="383"/>
      <c r="AW2947" s="385"/>
      <c r="AX2947" s="139" t="s">
        <v>49</v>
      </c>
      <c r="AY2947" t="s">
        <v>19485</v>
      </c>
      <c r="BA2947" s="381"/>
      <c r="BB2947" s="139" t="s">
        <v>17</v>
      </c>
      <c r="BC2947" s="166"/>
      <c r="BD2947" s="166"/>
      <c r="BE2947" s="166"/>
      <c r="BF2947" s="166"/>
      <c r="BG2947" s="166"/>
      <c r="BH2947" s="308"/>
      <c r="BI2947" s="308"/>
      <c r="BJ2947" s="141" t="s">
        <v>26</v>
      </c>
      <c r="BK2947" s="141" t="s">
        <v>26</v>
      </c>
      <c r="BL2947" s="141"/>
      <c r="BM2947" s="141"/>
      <c r="BN2947" s="139" t="s">
        <v>4075</v>
      </c>
      <c r="BQ2947" s="141"/>
      <c r="BV2947" s="141"/>
      <c r="BX2947" s="141"/>
      <c r="BY2947" s="141"/>
      <c r="BZ2947" s="141"/>
      <c r="CA2947" s="141"/>
      <c r="CB2947" s="141"/>
      <c r="CC2947" s="141"/>
      <c r="CD2947" s="141"/>
      <c r="CE2947" s="141"/>
      <c r="CF2947" s="141"/>
      <c r="CG2947" s="141"/>
    </row>
    <row r="2948" spans="1:85" x14ac:dyDescent="0.35">
      <c r="A2948" s="155" t="s">
        <v>4661</v>
      </c>
      <c r="B2948" s="139" t="s">
        <v>4075</v>
      </c>
      <c r="C2948" s="18">
        <v>44046</v>
      </c>
      <c r="D2948" s="144">
        <v>0.96875</v>
      </c>
      <c r="E2948" s="141" t="s">
        <v>13268</v>
      </c>
      <c r="F2948" s="141">
        <v>3</v>
      </c>
      <c r="G2948" s="141" t="s">
        <v>2536</v>
      </c>
      <c r="H2948" s="141">
        <v>2020</v>
      </c>
      <c r="I2948" s="18">
        <v>44046</v>
      </c>
      <c r="J2948" s="144">
        <v>0.9604166666666667</v>
      </c>
      <c r="K2948" s="378"/>
      <c r="L2948" s="139" t="s">
        <v>4075</v>
      </c>
      <c r="M2948" s="141" t="s">
        <v>28</v>
      </c>
      <c r="N2948" s="248"/>
      <c r="O2948" s="141" t="s">
        <v>26</v>
      </c>
      <c r="P2948" s="141" t="s">
        <v>26</v>
      </c>
      <c r="Q2948" s="141" t="s">
        <v>4662</v>
      </c>
      <c r="R2948" s="141" t="s">
        <v>4663</v>
      </c>
      <c r="S2948" s="141"/>
      <c r="T2948" s="141" t="s">
        <v>14185</v>
      </c>
      <c r="U2948" s="141"/>
      <c r="V2948" s="141"/>
      <c r="W2948" s="139" t="s">
        <v>4075</v>
      </c>
      <c r="X2948" s="141" t="s">
        <v>25</v>
      </c>
      <c r="Y2948" s="141" t="s">
        <v>27</v>
      </c>
      <c r="Z2948" s="141"/>
      <c r="AA2948" s="141" t="s">
        <v>34</v>
      </c>
      <c r="AB2948" s="141" t="s">
        <v>34</v>
      </c>
      <c r="AC2948" s="139" t="s">
        <v>18047</v>
      </c>
      <c r="AD2948" s="380"/>
      <c r="AE2948" s="139" t="s">
        <v>103</v>
      </c>
      <c r="AF2948" s="139" t="s">
        <v>13069</v>
      </c>
      <c r="AG2948" s="139" t="s">
        <v>103</v>
      </c>
      <c r="AH2948" s="139" t="s">
        <v>1380</v>
      </c>
      <c r="AI2948" s="139" t="s">
        <v>7399</v>
      </c>
      <c r="AJ2948" s="139"/>
      <c r="AK2948" s="139" t="s">
        <v>7399</v>
      </c>
      <c r="AL2948" s="139" t="s">
        <v>1563</v>
      </c>
      <c r="AM2948" s="141"/>
      <c r="AN2948" s="141" t="s">
        <v>8</v>
      </c>
      <c r="AO2948" s="139"/>
      <c r="AP2948" s="139" t="s">
        <v>1563</v>
      </c>
      <c r="AQ2948" s="139" t="s">
        <v>46</v>
      </c>
      <c r="AR2948" s="381"/>
      <c r="AS2948" s="139" t="s">
        <v>4075</v>
      </c>
      <c r="AT2948" s="141" t="s">
        <v>1404</v>
      </c>
      <c r="AU2948" s="141"/>
      <c r="AV2948" s="383"/>
      <c r="AW2948" s="385"/>
      <c r="AX2948" s="139" t="s">
        <v>84</v>
      </c>
      <c r="AY2948" t="s">
        <v>19157</v>
      </c>
      <c r="BA2948" s="381"/>
      <c r="BB2948" s="139" t="s">
        <v>1444</v>
      </c>
      <c r="BC2948" s="166"/>
      <c r="BD2948" s="166"/>
      <c r="BE2948" s="166"/>
      <c r="BF2948" s="166"/>
      <c r="BG2948" s="166"/>
      <c r="BH2948" s="308"/>
      <c r="BI2948" s="308"/>
      <c r="BJ2948" s="141" t="s">
        <v>26</v>
      </c>
      <c r="BK2948" s="141" t="s">
        <v>26</v>
      </c>
      <c r="BL2948" s="141"/>
      <c r="BM2948" s="141"/>
      <c r="BN2948" s="139" t="s">
        <v>4075</v>
      </c>
      <c r="BQ2948" s="141"/>
      <c r="BV2948" s="141"/>
      <c r="BX2948" s="141"/>
      <c r="BY2948" s="141"/>
      <c r="BZ2948" s="141"/>
      <c r="CA2948" s="141"/>
      <c r="CB2948" s="141"/>
      <c r="CC2948" s="141"/>
      <c r="CD2948" s="141"/>
      <c r="CE2948" s="141"/>
      <c r="CF2948" s="141"/>
      <c r="CG2948" s="141"/>
    </row>
    <row r="2949" spans="1:85" x14ac:dyDescent="0.35">
      <c r="A2949" s="155" t="s">
        <v>4657</v>
      </c>
      <c r="B2949" s="139" t="s">
        <v>4075</v>
      </c>
      <c r="C2949" s="18">
        <v>44046</v>
      </c>
      <c r="D2949" s="144">
        <v>0.77986111111111112</v>
      </c>
      <c r="E2949" s="141" t="s">
        <v>13268</v>
      </c>
      <c r="F2949" s="141">
        <v>3</v>
      </c>
      <c r="G2949" s="141" t="s">
        <v>2536</v>
      </c>
      <c r="H2949" s="141">
        <v>2020</v>
      </c>
      <c r="I2949" s="18">
        <v>44046</v>
      </c>
      <c r="J2949" s="144">
        <v>0.76041666666666663</v>
      </c>
      <c r="K2949" s="378"/>
      <c r="L2949" s="139" t="s">
        <v>4075</v>
      </c>
      <c r="M2949" s="141" t="s">
        <v>28</v>
      </c>
      <c r="N2949" s="248"/>
      <c r="O2949" s="141" t="s">
        <v>26</v>
      </c>
      <c r="P2949" s="141" t="s">
        <v>26</v>
      </c>
      <c r="Q2949" s="141" t="s">
        <v>4658</v>
      </c>
      <c r="R2949" s="141" t="s">
        <v>4659</v>
      </c>
      <c r="S2949" s="141"/>
      <c r="T2949" s="141" t="s">
        <v>14184</v>
      </c>
      <c r="U2949" s="141"/>
      <c r="V2949" s="141"/>
      <c r="W2949" s="139" t="s">
        <v>4075</v>
      </c>
      <c r="X2949" s="141" t="s">
        <v>25</v>
      </c>
      <c r="Y2949" s="141" t="s">
        <v>27</v>
      </c>
      <c r="Z2949" s="141"/>
      <c r="AA2949" s="141" t="s">
        <v>34</v>
      </c>
      <c r="AB2949" s="141" t="s">
        <v>34</v>
      </c>
      <c r="AC2949" s="139" t="s">
        <v>18047</v>
      </c>
      <c r="AD2949" s="380"/>
      <c r="AE2949" s="139" t="s">
        <v>102</v>
      </c>
      <c r="AF2949" s="139" t="s">
        <v>13085</v>
      </c>
      <c r="AG2949" s="139" t="s">
        <v>102</v>
      </c>
      <c r="AH2949" s="139" t="s">
        <v>1378</v>
      </c>
      <c r="AI2949" s="139" t="s">
        <v>1379</v>
      </c>
      <c r="AJ2949" s="139" t="s">
        <v>1409</v>
      </c>
      <c r="AK2949" s="139"/>
      <c r="AL2949" s="139"/>
      <c r="AM2949" s="141"/>
      <c r="AN2949" s="141" t="s">
        <v>8</v>
      </c>
      <c r="AO2949" s="139"/>
      <c r="AP2949" s="139" t="s">
        <v>1409</v>
      </c>
      <c r="AQ2949" s="139" t="s">
        <v>1409</v>
      </c>
      <c r="AR2949" s="381"/>
      <c r="AS2949" s="139" t="s">
        <v>4075</v>
      </c>
      <c r="AT2949" s="141" t="s">
        <v>1404</v>
      </c>
      <c r="AU2949" s="141"/>
      <c r="AV2949" s="383"/>
      <c r="AW2949" s="385"/>
      <c r="AX2949" s="139" t="s">
        <v>63</v>
      </c>
      <c r="AY2949" t="s">
        <v>19486</v>
      </c>
      <c r="BA2949" s="381"/>
      <c r="BB2949" s="139" t="s">
        <v>1450</v>
      </c>
      <c r="BC2949" s="166"/>
      <c r="BD2949" s="166"/>
      <c r="BE2949" s="166"/>
      <c r="BF2949" s="166"/>
      <c r="BG2949" s="166"/>
      <c r="BH2949" s="308"/>
      <c r="BI2949" s="308"/>
      <c r="BJ2949" s="141" t="s">
        <v>26</v>
      </c>
      <c r="BK2949" s="141" t="s">
        <v>26</v>
      </c>
      <c r="BL2949" s="141"/>
      <c r="BM2949" s="141"/>
      <c r="BN2949" s="139" t="s">
        <v>4075</v>
      </c>
      <c r="BQ2949" s="141"/>
      <c r="BV2949" s="141"/>
      <c r="BX2949" s="141"/>
      <c r="BY2949" s="141"/>
      <c r="BZ2949" s="141"/>
      <c r="CA2949" s="141"/>
      <c r="CB2949" s="141"/>
      <c r="CC2949" s="141"/>
      <c r="CD2949" s="141"/>
      <c r="CE2949" s="141"/>
      <c r="CF2949" s="141"/>
      <c r="CG2949" s="141"/>
    </row>
    <row r="2950" spans="1:85" x14ac:dyDescent="0.35">
      <c r="A2950" s="155" t="s">
        <v>4655</v>
      </c>
      <c r="B2950" s="139" t="s">
        <v>4075</v>
      </c>
      <c r="C2950" s="18">
        <v>44046</v>
      </c>
      <c r="D2950" s="144">
        <v>0.69305555555555554</v>
      </c>
      <c r="E2950" s="141" t="s">
        <v>13268</v>
      </c>
      <c r="F2950" s="141">
        <v>3</v>
      </c>
      <c r="G2950" s="141" t="s">
        <v>2536</v>
      </c>
      <c r="H2950" s="141">
        <v>2020</v>
      </c>
      <c r="I2950" s="18"/>
      <c r="J2950" s="144"/>
      <c r="K2950" s="378"/>
      <c r="L2950" s="139" t="s">
        <v>4075</v>
      </c>
      <c r="M2950" s="141" t="s">
        <v>28</v>
      </c>
      <c r="N2950" s="248"/>
      <c r="O2950" s="141" t="s">
        <v>25</v>
      </c>
      <c r="P2950" s="141" t="s">
        <v>26</v>
      </c>
      <c r="Q2950" s="141" t="s">
        <v>4656</v>
      </c>
      <c r="R2950" s="141"/>
      <c r="S2950" s="141"/>
      <c r="T2950" s="141" t="s">
        <v>14186</v>
      </c>
      <c r="U2950" s="141"/>
      <c r="V2950" s="141"/>
      <c r="W2950" s="139" t="s">
        <v>4075</v>
      </c>
      <c r="X2950" s="141" t="s">
        <v>25</v>
      </c>
      <c r="Y2950" s="141" t="s">
        <v>27</v>
      </c>
      <c r="Z2950" s="141"/>
      <c r="AA2950" s="141" t="s">
        <v>34</v>
      </c>
      <c r="AB2950" s="141"/>
      <c r="AC2950" s="139" t="s">
        <v>18049</v>
      </c>
      <c r="AD2950" s="380"/>
      <c r="AE2950" s="139" t="s">
        <v>103</v>
      </c>
      <c r="AF2950" s="139" t="s">
        <v>13069</v>
      </c>
      <c r="AG2950" s="139" t="s">
        <v>103</v>
      </c>
      <c r="AH2950" s="139" t="s">
        <v>1380</v>
      </c>
      <c r="AI2950" s="139" t="s">
        <v>7399</v>
      </c>
      <c r="AJ2950" s="139"/>
      <c r="AK2950" s="139" t="s">
        <v>7399</v>
      </c>
      <c r="AL2950" s="139" t="s">
        <v>1557</v>
      </c>
      <c r="AM2950" s="141"/>
      <c r="AN2950" s="141" t="s">
        <v>8</v>
      </c>
      <c r="AO2950" s="139"/>
      <c r="AP2950" s="139" t="s">
        <v>1557</v>
      </c>
      <c r="AQ2950" s="139"/>
      <c r="AR2950" s="381"/>
      <c r="AS2950" s="139" t="s">
        <v>4075</v>
      </c>
      <c r="AT2950" s="141" t="s">
        <v>1404</v>
      </c>
      <c r="AU2950" s="141"/>
      <c r="AV2950" s="383"/>
      <c r="AW2950" s="385"/>
      <c r="AX2950" s="139" t="s">
        <v>175</v>
      </c>
      <c r="AY2950" t="s">
        <v>19487</v>
      </c>
      <c r="BA2950" s="381"/>
      <c r="BB2950" s="139" t="s">
        <v>17</v>
      </c>
      <c r="BC2950" s="166"/>
      <c r="BD2950" s="166"/>
      <c r="BE2950" s="166"/>
      <c r="BF2950" s="166"/>
      <c r="BG2950" s="166"/>
      <c r="BH2950" s="308"/>
      <c r="BI2950" s="308"/>
      <c r="BJ2950" s="141" t="s">
        <v>26</v>
      </c>
      <c r="BK2950" s="141" t="s">
        <v>26</v>
      </c>
      <c r="BL2950" s="141"/>
      <c r="BM2950" s="141"/>
      <c r="BN2950" s="139" t="s">
        <v>4075</v>
      </c>
      <c r="BQ2950" s="141"/>
      <c r="BV2950" s="141"/>
      <c r="BX2950" s="141"/>
      <c r="BY2950" s="141"/>
      <c r="BZ2950" s="141"/>
      <c r="CA2950" s="141"/>
      <c r="CB2950" s="141"/>
      <c r="CC2950" s="141"/>
      <c r="CD2950" s="141"/>
      <c r="CE2950" s="141"/>
      <c r="CF2950" s="141"/>
      <c r="CG2950" s="141"/>
    </row>
    <row r="2951" spans="1:85" x14ac:dyDescent="0.35">
      <c r="A2951" s="155" t="s">
        <v>4652</v>
      </c>
      <c r="B2951" s="139" t="s">
        <v>4075</v>
      </c>
      <c r="C2951" s="18">
        <v>44047</v>
      </c>
      <c r="D2951" s="144">
        <v>0.50763888888888886</v>
      </c>
      <c r="E2951" s="141" t="s">
        <v>13268</v>
      </c>
      <c r="F2951" s="141">
        <v>3</v>
      </c>
      <c r="G2951" s="141" t="s">
        <v>2536</v>
      </c>
      <c r="H2951" s="141">
        <v>2020</v>
      </c>
      <c r="I2951" s="18">
        <v>44047</v>
      </c>
      <c r="J2951" s="144">
        <v>0.49861111111111112</v>
      </c>
      <c r="K2951" s="378"/>
      <c r="L2951" s="139" t="s">
        <v>4075</v>
      </c>
      <c r="M2951" s="141" t="s">
        <v>28</v>
      </c>
      <c r="N2951" s="248"/>
      <c r="O2951" s="141" t="s">
        <v>26</v>
      </c>
      <c r="P2951" s="141" t="s">
        <v>26</v>
      </c>
      <c r="Q2951" s="141" t="s">
        <v>4653</v>
      </c>
      <c r="R2951" s="141" t="s">
        <v>4654</v>
      </c>
      <c r="S2951" s="141"/>
      <c r="T2951" s="141" t="s">
        <v>14187</v>
      </c>
      <c r="U2951" s="141">
        <v>119557699</v>
      </c>
      <c r="V2951" s="141"/>
      <c r="W2951" s="139" t="s">
        <v>4075</v>
      </c>
      <c r="X2951" s="141" t="s">
        <v>25</v>
      </c>
      <c r="Y2951" s="141" t="s">
        <v>27</v>
      </c>
      <c r="Z2951" s="141"/>
      <c r="AA2951" s="141" t="s">
        <v>34</v>
      </c>
      <c r="AB2951" s="141" t="s">
        <v>34</v>
      </c>
      <c r="AC2951" s="139" t="s">
        <v>18047</v>
      </c>
      <c r="AD2951" s="380"/>
      <c r="AE2951" s="139" t="s">
        <v>107</v>
      </c>
      <c r="AF2951" s="139" t="s">
        <v>13076</v>
      </c>
      <c r="AG2951" s="139" t="s">
        <v>4130</v>
      </c>
      <c r="AH2951" s="139" t="s">
        <v>1380</v>
      </c>
      <c r="AI2951" s="139" t="s">
        <v>1518</v>
      </c>
      <c r="AJ2951" s="139"/>
      <c r="AK2951" s="139" t="s">
        <v>1518</v>
      </c>
      <c r="AL2951" s="139" t="s">
        <v>1563</v>
      </c>
      <c r="AM2951" s="141"/>
      <c r="AN2951" s="141" t="s">
        <v>8</v>
      </c>
      <c r="AO2951" s="139"/>
      <c r="AP2951" s="139" t="s">
        <v>1563</v>
      </c>
      <c r="AQ2951" s="139" t="s">
        <v>1563</v>
      </c>
      <c r="AR2951" s="381"/>
      <c r="AS2951" s="139" t="s">
        <v>4075</v>
      </c>
      <c r="AT2951" s="141" t="s">
        <v>43</v>
      </c>
      <c r="AU2951" s="141">
        <v>245</v>
      </c>
      <c r="AV2951" s="383"/>
      <c r="AW2951" s="385"/>
      <c r="AX2951" s="139" t="s">
        <v>418</v>
      </c>
      <c r="AY2951" t="s">
        <v>18349</v>
      </c>
      <c r="BA2951" s="381"/>
      <c r="BB2951" s="139" t="s">
        <v>1450</v>
      </c>
      <c r="BC2951" s="166"/>
      <c r="BD2951" s="166"/>
      <c r="BE2951" s="166"/>
      <c r="BF2951" s="166"/>
      <c r="BG2951" s="166"/>
      <c r="BH2951" s="308"/>
      <c r="BI2951" s="308"/>
      <c r="BJ2951" s="141" t="s">
        <v>26</v>
      </c>
      <c r="BK2951" s="141" t="s">
        <v>26</v>
      </c>
      <c r="BL2951" s="141"/>
      <c r="BM2951" s="141"/>
      <c r="BN2951" s="139" t="s">
        <v>4075</v>
      </c>
      <c r="BQ2951" s="141"/>
      <c r="BV2951" s="141"/>
      <c r="BX2951" s="141"/>
      <c r="BY2951" s="141"/>
      <c r="BZ2951" s="141"/>
      <c r="CA2951" s="141"/>
      <c r="CB2951" s="141"/>
      <c r="CC2951" s="141"/>
      <c r="CD2951" s="141"/>
      <c r="CE2951" s="141"/>
      <c r="CF2951" s="141"/>
      <c r="CG2951" s="141"/>
    </row>
    <row r="2952" spans="1:85" x14ac:dyDescent="0.35">
      <c r="A2952" s="155" t="s">
        <v>4636</v>
      </c>
      <c r="B2952" s="139" t="s">
        <v>4075</v>
      </c>
      <c r="C2952" s="18">
        <v>44048</v>
      </c>
      <c r="D2952" s="144">
        <v>0.52708333333333335</v>
      </c>
      <c r="E2952" s="141" t="s">
        <v>13268</v>
      </c>
      <c r="F2952" s="141">
        <v>3</v>
      </c>
      <c r="G2952" s="141" t="s">
        <v>2536</v>
      </c>
      <c r="H2952" s="141">
        <v>2020</v>
      </c>
      <c r="I2952" s="18">
        <v>44048</v>
      </c>
      <c r="J2952" s="144">
        <v>0.52847222222222223</v>
      </c>
      <c r="K2952" s="378"/>
      <c r="L2952" s="139" t="s">
        <v>4075</v>
      </c>
      <c r="M2952" s="141" t="s">
        <v>28</v>
      </c>
      <c r="N2952" s="248"/>
      <c r="O2952" s="141" t="s">
        <v>26</v>
      </c>
      <c r="P2952" s="141" t="s">
        <v>26</v>
      </c>
      <c r="Q2952" s="141" t="s">
        <v>4637</v>
      </c>
      <c r="R2952" s="141" t="s">
        <v>4638</v>
      </c>
      <c r="S2952" s="141"/>
      <c r="T2952" s="141" t="s">
        <v>14419</v>
      </c>
      <c r="U2952" s="141"/>
      <c r="V2952" s="141"/>
      <c r="W2952" s="139" t="s">
        <v>4075</v>
      </c>
      <c r="X2952" s="141" t="s">
        <v>25</v>
      </c>
      <c r="Y2952" s="141" t="s">
        <v>27</v>
      </c>
      <c r="Z2952" s="141"/>
      <c r="AA2952" s="141" t="s">
        <v>34</v>
      </c>
      <c r="AB2952" s="141" t="s">
        <v>34</v>
      </c>
      <c r="AC2952" s="139" t="s">
        <v>18050</v>
      </c>
      <c r="AD2952" s="380"/>
      <c r="AE2952" s="139" t="s">
        <v>4</v>
      </c>
      <c r="AF2952" s="139" t="s">
        <v>13073</v>
      </c>
      <c r="AG2952" s="139" t="s">
        <v>4</v>
      </c>
      <c r="AH2952" s="139" t="s">
        <v>1380</v>
      </c>
      <c r="AI2952" s="139" t="s">
        <v>15678</v>
      </c>
      <c r="AJ2952" s="139"/>
      <c r="AK2952" s="139" t="s">
        <v>15678</v>
      </c>
      <c r="AL2952" s="139" t="s">
        <v>1563</v>
      </c>
      <c r="AM2952" s="141"/>
      <c r="AN2952" s="141" t="s">
        <v>8</v>
      </c>
      <c r="AO2952" s="139"/>
      <c r="AP2952" s="139" t="s">
        <v>1563</v>
      </c>
      <c r="AQ2952" s="139" t="s">
        <v>4639</v>
      </c>
      <c r="AR2952" s="381"/>
      <c r="AS2952" s="139" t="s">
        <v>4075</v>
      </c>
      <c r="AT2952" s="141" t="s">
        <v>44</v>
      </c>
      <c r="AU2952" s="141">
        <v>282</v>
      </c>
      <c r="AV2952" s="383"/>
      <c r="AW2952" s="385"/>
      <c r="AX2952" s="139" t="s">
        <v>233</v>
      </c>
      <c r="AY2952" t="s">
        <v>19478</v>
      </c>
      <c r="BA2952" s="381"/>
      <c r="BB2952" s="139" t="s">
        <v>1446</v>
      </c>
      <c r="BC2952" s="166"/>
      <c r="BD2952" s="166"/>
      <c r="BE2952" s="166"/>
      <c r="BF2952" s="166"/>
      <c r="BG2952" s="166"/>
      <c r="BH2952" s="308" t="s">
        <v>4640</v>
      </c>
      <c r="BI2952" s="308"/>
      <c r="BJ2952" s="141" t="s">
        <v>26</v>
      </c>
      <c r="BK2952" s="141" t="s">
        <v>26</v>
      </c>
      <c r="BL2952" s="141"/>
      <c r="BM2952" s="141"/>
      <c r="BN2952" s="139" t="s">
        <v>4075</v>
      </c>
      <c r="BQ2952" s="141" t="s">
        <v>16095</v>
      </c>
      <c r="BR2952" s="135" t="s">
        <v>15680</v>
      </c>
      <c r="BT2952" s="135" t="s">
        <v>15362</v>
      </c>
      <c r="BU2952" s="135" t="s">
        <v>13278</v>
      </c>
      <c r="BV2952" s="141" t="s">
        <v>2612</v>
      </c>
      <c r="BW2952" s="135" t="s">
        <v>13286</v>
      </c>
      <c r="BX2952" s="141" t="s">
        <v>15689</v>
      </c>
      <c r="BY2952" s="141" t="s">
        <v>12</v>
      </c>
      <c r="BZ2952" s="141" t="s">
        <v>26</v>
      </c>
      <c r="CA2952" s="141" t="s">
        <v>1848</v>
      </c>
      <c r="CB2952" s="141"/>
      <c r="CC2952" s="141" t="s">
        <v>15686</v>
      </c>
      <c r="CD2952" s="141" t="s">
        <v>15683</v>
      </c>
      <c r="CE2952" s="141" t="s">
        <v>15450</v>
      </c>
      <c r="CF2952" s="141" t="s">
        <v>15451</v>
      </c>
      <c r="CG2952" s="141" t="s">
        <v>1848</v>
      </c>
    </row>
    <row r="2953" spans="1:85" x14ac:dyDescent="0.35">
      <c r="A2953" s="155" t="s">
        <v>4648</v>
      </c>
      <c r="B2953" s="139" t="s">
        <v>4075</v>
      </c>
      <c r="C2953" s="18">
        <v>44048</v>
      </c>
      <c r="D2953" s="144">
        <v>0.79513888888888884</v>
      </c>
      <c r="E2953" s="141" t="s">
        <v>13268</v>
      </c>
      <c r="F2953" s="141">
        <v>3</v>
      </c>
      <c r="G2953" s="141" t="s">
        <v>2536</v>
      </c>
      <c r="H2953" s="141">
        <v>2020</v>
      </c>
      <c r="I2953" s="18">
        <v>44048</v>
      </c>
      <c r="J2953" s="144">
        <v>0.78402777777777777</v>
      </c>
      <c r="K2953" s="378"/>
      <c r="L2953" s="139" t="s">
        <v>4075</v>
      </c>
      <c r="M2953" s="141" t="s">
        <v>28</v>
      </c>
      <c r="N2953" s="248"/>
      <c r="O2953" s="141" t="s">
        <v>26</v>
      </c>
      <c r="P2953" s="141" t="s">
        <v>26</v>
      </c>
      <c r="Q2953" s="141" t="s">
        <v>13050</v>
      </c>
      <c r="R2953" s="141" t="s">
        <v>4649</v>
      </c>
      <c r="S2953" s="141"/>
      <c r="T2953" s="141" t="s">
        <v>14188</v>
      </c>
      <c r="U2953" s="141"/>
      <c r="V2953" s="141"/>
      <c r="W2953" s="139" t="s">
        <v>4075</v>
      </c>
      <c r="X2953" s="141" t="s">
        <v>25</v>
      </c>
      <c r="Y2953" s="141" t="s">
        <v>27</v>
      </c>
      <c r="Z2953" s="141"/>
      <c r="AA2953" s="141" t="s">
        <v>34</v>
      </c>
      <c r="AB2953" s="141" t="s">
        <v>34</v>
      </c>
      <c r="AC2953" s="139" t="s">
        <v>18050</v>
      </c>
      <c r="AD2953" s="380"/>
      <c r="AE2953" s="139" t="s">
        <v>103</v>
      </c>
      <c r="AF2953" s="139" t="s">
        <v>13067</v>
      </c>
      <c r="AG2953" s="139" t="s">
        <v>103</v>
      </c>
      <c r="AH2953" s="139" t="s">
        <v>41</v>
      </c>
      <c r="AI2953" s="139" t="s">
        <v>41</v>
      </c>
      <c r="AJ2953" s="139"/>
      <c r="AK2953" s="139" t="s">
        <v>41</v>
      </c>
      <c r="AL2953" s="139" t="s">
        <v>90</v>
      </c>
      <c r="AM2953" s="141"/>
      <c r="AN2953" s="141" t="s">
        <v>8</v>
      </c>
      <c r="AO2953" s="139"/>
      <c r="AP2953" s="139" t="s">
        <v>90</v>
      </c>
      <c r="AQ2953" s="139" t="s">
        <v>4650</v>
      </c>
      <c r="AR2953" s="381"/>
      <c r="AS2953" s="139" t="s">
        <v>4075</v>
      </c>
      <c r="AT2953" s="141" t="s">
        <v>43</v>
      </c>
      <c r="AU2953" s="141">
        <v>340</v>
      </c>
      <c r="AV2953" s="383"/>
      <c r="AW2953" s="385"/>
      <c r="AX2953" s="139" t="s">
        <v>177</v>
      </c>
      <c r="AY2953" t="s">
        <v>18670</v>
      </c>
      <c r="BA2953" s="381"/>
      <c r="BB2953" s="139" t="s">
        <v>1452</v>
      </c>
      <c r="BC2953" s="166"/>
      <c r="BD2953" s="166"/>
      <c r="BE2953" s="166"/>
      <c r="BF2953" s="166"/>
      <c r="BG2953" s="166"/>
      <c r="BH2953" s="308"/>
      <c r="BI2953" s="308"/>
      <c r="BJ2953" s="141" t="s">
        <v>26</v>
      </c>
      <c r="BK2953" s="141" t="s">
        <v>26</v>
      </c>
      <c r="BL2953" s="141"/>
      <c r="BM2953" s="141"/>
      <c r="BN2953" s="139" t="s">
        <v>4075</v>
      </c>
      <c r="BQ2953" s="141"/>
      <c r="BV2953" s="141"/>
      <c r="BX2953" s="141"/>
      <c r="BY2953" s="141"/>
      <c r="BZ2953" s="141"/>
      <c r="CA2953" s="141"/>
      <c r="CB2953" s="141"/>
      <c r="CC2953" s="141"/>
      <c r="CD2953" s="141"/>
      <c r="CE2953" s="141"/>
      <c r="CF2953" s="141"/>
      <c r="CG2953" s="141"/>
    </row>
    <row r="2954" spans="1:85" x14ac:dyDescent="0.35">
      <c r="A2954" s="155" t="s">
        <v>4651</v>
      </c>
      <c r="B2954" s="139" t="s">
        <v>4075</v>
      </c>
      <c r="C2954" s="18">
        <v>44048</v>
      </c>
      <c r="D2954" s="144">
        <v>0.81944444444444442</v>
      </c>
      <c r="E2954" s="141" t="s">
        <v>13268</v>
      </c>
      <c r="F2954" s="141">
        <v>3</v>
      </c>
      <c r="G2954" s="141" t="s">
        <v>2536</v>
      </c>
      <c r="H2954" s="141">
        <v>2020</v>
      </c>
      <c r="I2954" s="18">
        <v>44048</v>
      </c>
      <c r="J2954" s="144">
        <v>0.81527777777777777</v>
      </c>
      <c r="K2954" s="378"/>
      <c r="L2954" s="139" t="s">
        <v>4075</v>
      </c>
      <c r="M2954" s="141" t="s">
        <v>28</v>
      </c>
      <c r="N2954" s="248"/>
      <c r="O2954" s="141" t="s">
        <v>26</v>
      </c>
      <c r="P2954" s="141" t="s">
        <v>26</v>
      </c>
      <c r="Q2954" s="141"/>
      <c r="R2954" s="141"/>
      <c r="S2954" s="141"/>
      <c r="T2954" s="141" t="s">
        <v>14190</v>
      </c>
      <c r="U2954" s="141"/>
      <c r="V2954" s="141"/>
      <c r="W2954" s="139" t="s">
        <v>4075</v>
      </c>
      <c r="X2954" s="141" t="s">
        <v>25</v>
      </c>
      <c r="Y2954" s="141" t="s">
        <v>27</v>
      </c>
      <c r="Z2954" s="141"/>
      <c r="AA2954" s="141" t="s">
        <v>34</v>
      </c>
      <c r="AB2954" s="141" t="s">
        <v>34</v>
      </c>
      <c r="AC2954" s="139" t="s">
        <v>18050</v>
      </c>
      <c r="AD2954" s="380"/>
      <c r="AE2954" s="139" t="s">
        <v>4</v>
      </c>
      <c r="AF2954" s="139" t="s">
        <v>13073</v>
      </c>
      <c r="AG2954" s="139" t="s">
        <v>4</v>
      </c>
      <c r="AH2954" s="139" t="s">
        <v>1380</v>
      </c>
      <c r="AI2954" s="139" t="s">
        <v>15678</v>
      </c>
      <c r="AJ2954" s="139"/>
      <c r="AK2954" s="139" t="s">
        <v>15678</v>
      </c>
      <c r="AL2954" s="139" t="s">
        <v>1823</v>
      </c>
      <c r="AM2954" s="141"/>
      <c r="AN2954" s="141" t="s">
        <v>8</v>
      </c>
      <c r="AO2954" s="139"/>
      <c r="AP2954" s="139" t="s">
        <v>1823</v>
      </c>
      <c r="AQ2954" s="139" t="s">
        <v>1823</v>
      </c>
      <c r="AR2954" s="381"/>
      <c r="AS2954" s="139" t="s">
        <v>4075</v>
      </c>
      <c r="AT2954" s="141" t="s">
        <v>1404</v>
      </c>
      <c r="AU2954" s="141"/>
      <c r="AV2954" s="383"/>
      <c r="AW2954" s="385"/>
      <c r="AX2954" s="139" t="s">
        <v>205</v>
      </c>
      <c r="AY2954" t="s">
        <v>18634</v>
      </c>
      <c r="BA2954" s="381"/>
      <c r="BB2954" s="139" t="s">
        <v>1444</v>
      </c>
      <c r="BC2954" s="166"/>
      <c r="BD2954" s="166"/>
      <c r="BE2954" s="166"/>
      <c r="BF2954" s="166"/>
      <c r="BG2954" s="166"/>
      <c r="BH2954" s="308"/>
      <c r="BI2954" s="308"/>
      <c r="BJ2954" s="141" t="s">
        <v>26</v>
      </c>
      <c r="BK2954" s="141" t="s">
        <v>26</v>
      </c>
      <c r="BL2954" s="141"/>
      <c r="BM2954" s="141"/>
      <c r="BN2954" s="139" t="s">
        <v>4075</v>
      </c>
      <c r="BQ2954" s="141"/>
      <c r="BV2954" s="141"/>
      <c r="BX2954" s="141"/>
      <c r="BY2954" s="141"/>
      <c r="BZ2954" s="141"/>
      <c r="CA2954" s="141"/>
      <c r="CB2954" s="141"/>
      <c r="CC2954" s="141"/>
      <c r="CD2954" s="141"/>
      <c r="CE2954" s="141"/>
      <c r="CF2954" s="141"/>
      <c r="CG2954" s="141"/>
    </row>
    <row r="2955" spans="1:85" x14ac:dyDescent="0.35">
      <c r="A2955" s="155" t="s">
        <v>4641</v>
      </c>
      <c r="B2955" s="139" t="s">
        <v>4075</v>
      </c>
      <c r="C2955" s="18">
        <v>44048</v>
      </c>
      <c r="D2955" s="144">
        <v>0.10277777777777777</v>
      </c>
      <c r="E2955" s="141" t="s">
        <v>13268</v>
      </c>
      <c r="F2955" s="141">
        <v>3</v>
      </c>
      <c r="G2955" s="141" t="s">
        <v>2536</v>
      </c>
      <c r="H2955" s="141">
        <v>2020</v>
      </c>
      <c r="I2955" s="18">
        <v>44048</v>
      </c>
      <c r="J2955" s="144">
        <v>9.0972222222222218E-2</v>
      </c>
      <c r="K2955" s="378"/>
      <c r="L2955" s="139" t="s">
        <v>4075</v>
      </c>
      <c r="M2955" s="141" t="s">
        <v>28</v>
      </c>
      <c r="N2955" s="248"/>
      <c r="O2955" s="141" t="s">
        <v>26</v>
      </c>
      <c r="P2955" s="141" t="s">
        <v>26</v>
      </c>
      <c r="Q2955" s="141" t="s">
        <v>4642</v>
      </c>
      <c r="R2955" s="141" t="s">
        <v>4643</v>
      </c>
      <c r="S2955" s="141"/>
      <c r="T2955" s="141" t="s">
        <v>14192</v>
      </c>
      <c r="U2955" s="141">
        <v>119560110</v>
      </c>
      <c r="V2955" s="141"/>
      <c r="W2955" s="139" t="s">
        <v>4075</v>
      </c>
      <c r="X2955" s="141" t="s">
        <v>25</v>
      </c>
      <c r="Y2955" s="141" t="s">
        <v>27</v>
      </c>
      <c r="Z2955" s="141"/>
      <c r="AA2955" s="141" t="s">
        <v>34</v>
      </c>
      <c r="AB2955" s="141" t="s">
        <v>34</v>
      </c>
      <c r="AC2955" s="139" t="s">
        <v>18049</v>
      </c>
      <c r="AD2955" s="380"/>
      <c r="AE2955" s="139" t="s">
        <v>4</v>
      </c>
      <c r="AF2955" s="139" t="s">
        <v>13073</v>
      </c>
      <c r="AG2955" s="139" t="s">
        <v>4</v>
      </c>
      <c r="AH2955" s="139" t="s">
        <v>1380</v>
      </c>
      <c r="AI2955" s="139" t="s">
        <v>15678</v>
      </c>
      <c r="AJ2955" s="139"/>
      <c r="AK2955" s="139" t="s">
        <v>15678</v>
      </c>
      <c r="AL2955" s="139" t="s">
        <v>1563</v>
      </c>
      <c r="AM2955" s="141"/>
      <c r="AN2955" s="141" t="s">
        <v>8</v>
      </c>
      <c r="AO2955" s="139"/>
      <c r="AP2955" s="139" t="s">
        <v>1563</v>
      </c>
      <c r="AQ2955" s="139" t="s">
        <v>4201</v>
      </c>
      <c r="AR2955" s="381"/>
      <c r="AS2955" s="139" t="s">
        <v>4075</v>
      </c>
      <c r="AT2955" s="141" t="s">
        <v>1404</v>
      </c>
      <c r="AU2955" s="141">
        <v>246</v>
      </c>
      <c r="AV2955" s="383"/>
      <c r="AW2955" s="385"/>
      <c r="AX2955" s="139" t="s">
        <v>71</v>
      </c>
      <c r="AY2955" t="s">
        <v>18359</v>
      </c>
      <c r="BA2955" s="381"/>
      <c r="BB2955" s="139" t="s">
        <v>1452</v>
      </c>
      <c r="BC2955" s="166"/>
      <c r="BD2955" s="166"/>
      <c r="BE2955" s="166"/>
      <c r="BF2955" s="166"/>
      <c r="BG2955" s="166"/>
      <c r="BH2955" s="308"/>
      <c r="BI2955" s="308"/>
      <c r="BJ2955" s="141" t="s">
        <v>26</v>
      </c>
      <c r="BK2955" s="141" t="s">
        <v>26</v>
      </c>
      <c r="BL2955" s="141"/>
      <c r="BM2955" s="141"/>
      <c r="BN2955" s="139" t="s">
        <v>4075</v>
      </c>
      <c r="BQ2955" s="141" t="s">
        <v>16099</v>
      </c>
      <c r="BR2955" s="135" t="s">
        <v>15685</v>
      </c>
      <c r="BT2955" s="135" t="s">
        <v>15373</v>
      </c>
      <c r="BU2955" s="135" t="s">
        <v>2059</v>
      </c>
      <c r="BV2955" s="141" t="s">
        <v>13274</v>
      </c>
      <c r="BW2955" s="135" t="s">
        <v>13266</v>
      </c>
      <c r="BX2955" s="141" t="s">
        <v>15681</v>
      </c>
      <c r="BY2955" s="141" t="s">
        <v>12</v>
      </c>
      <c r="BZ2955" s="141" t="s">
        <v>26</v>
      </c>
      <c r="CA2955" s="141" t="s">
        <v>1848</v>
      </c>
      <c r="CB2955" s="141"/>
      <c r="CC2955" s="141" t="s">
        <v>15690</v>
      </c>
      <c r="CD2955" s="141" t="s">
        <v>34</v>
      </c>
      <c r="CE2955" s="141" t="s">
        <v>15450</v>
      </c>
      <c r="CF2955" s="141" t="s">
        <v>15451</v>
      </c>
      <c r="CG2955" s="141" t="s">
        <v>2003</v>
      </c>
    </row>
    <row r="2956" spans="1:85" x14ac:dyDescent="0.35">
      <c r="A2956" s="155" t="s">
        <v>4631</v>
      </c>
      <c r="B2956" s="139" t="s">
        <v>4075</v>
      </c>
      <c r="C2956" s="18">
        <v>44048</v>
      </c>
      <c r="D2956" s="144">
        <v>0.30902777777777779</v>
      </c>
      <c r="E2956" s="141" t="s">
        <v>13268</v>
      </c>
      <c r="F2956" s="141">
        <v>3</v>
      </c>
      <c r="G2956" s="141" t="s">
        <v>2536</v>
      </c>
      <c r="H2956" s="141">
        <v>2020</v>
      </c>
      <c r="I2956" s="18">
        <v>44048</v>
      </c>
      <c r="J2956" s="144">
        <v>0.30486111111111114</v>
      </c>
      <c r="K2956" s="378"/>
      <c r="L2956" s="139" t="s">
        <v>4075</v>
      </c>
      <c r="M2956" s="141" t="s">
        <v>28</v>
      </c>
      <c r="N2956" s="248"/>
      <c r="O2956" s="141" t="s">
        <v>26</v>
      </c>
      <c r="P2956" s="141" t="s">
        <v>26</v>
      </c>
      <c r="Q2956" s="141" t="s">
        <v>4632</v>
      </c>
      <c r="R2956" s="141" t="s">
        <v>4633</v>
      </c>
      <c r="S2956" s="141"/>
      <c r="T2956" s="141" t="s">
        <v>14191</v>
      </c>
      <c r="U2956" s="141">
        <v>119561523</v>
      </c>
      <c r="V2956" s="141"/>
      <c r="W2956" s="139" t="s">
        <v>4075</v>
      </c>
      <c r="X2956" s="141" t="s">
        <v>25</v>
      </c>
      <c r="Y2956" s="141" t="s">
        <v>27</v>
      </c>
      <c r="Z2956" s="141"/>
      <c r="AA2956" s="141" t="s">
        <v>34</v>
      </c>
      <c r="AB2956" s="141" t="s">
        <v>34</v>
      </c>
      <c r="AC2956" s="139" t="s">
        <v>18047</v>
      </c>
      <c r="AD2956" s="380"/>
      <c r="AE2956" s="139" t="s">
        <v>103</v>
      </c>
      <c r="AF2956" s="139" t="s">
        <v>13075</v>
      </c>
      <c r="AG2956" s="139" t="s">
        <v>103</v>
      </c>
      <c r="AH2956" s="139" t="s">
        <v>1380</v>
      </c>
      <c r="AI2956" s="139" t="s">
        <v>7340</v>
      </c>
      <c r="AJ2956" s="139"/>
      <c r="AK2956" s="139" t="s">
        <v>7340</v>
      </c>
      <c r="AL2956" s="139" t="s">
        <v>1408</v>
      </c>
      <c r="AM2956" s="141"/>
      <c r="AN2956" s="141" t="s">
        <v>8</v>
      </c>
      <c r="AO2956" s="139"/>
      <c r="AP2956" s="139" t="s">
        <v>1408</v>
      </c>
      <c r="AQ2956" s="139" t="s">
        <v>4634</v>
      </c>
      <c r="AR2956" s="381"/>
      <c r="AS2956" s="139" t="s">
        <v>4075</v>
      </c>
      <c r="AT2956" s="141" t="s">
        <v>43</v>
      </c>
      <c r="AU2956" s="141">
        <v>180</v>
      </c>
      <c r="AV2956" s="383"/>
      <c r="AW2956" s="385"/>
      <c r="AX2956" s="139" t="s">
        <v>4635</v>
      </c>
      <c r="AY2956" t="s">
        <v>18761</v>
      </c>
      <c r="BA2956" s="381"/>
      <c r="BB2956" s="139" t="s">
        <v>17</v>
      </c>
      <c r="BC2956" s="166"/>
      <c r="BD2956" s="166"/>
      <c r="BE2956" s="166"/>
      <c r="BF2956" s="166"/>
      <c r="BG2956" s="166"/>
      <c r="BH2956" s="308"/>
      <c r="BI2956" s="308"/>
      <c r="BJ2956" s="141" t="s">
        <v>26</v>
      </c>
      <c r="BK2956" s="141" t="s">
        <v>26</v>
      </c>
      <c r="BL2956" s="141"/>
      <c r="BM2956" s="141"/>
      <c r="BN2956" s="139" t="s">
        <v>4075</v>
      </c>
      <c r="BQ2956" s="141"/>
      <c r="BV2956" s="141"/>
      <c r="BX2956" s="141"/>
      <c r="BY2956" s="141"/>
      <c r="BZ2956" s="141"/>
      <c r="CA2956" s="141"/>
      <c r="CB2956" s="141"/>
      <c r="CC2956" s="141"/>
      <c r="CD2956" s="141"/>
      <c r="CE2956" s="141"/>
      <c r="CF2956" s="141"/>
      <c r="CG2956" s="141"/>
    </row>
    <row r="2957" spans="1:85" x14ac:dyDescent="0.35">
      <c r="A2957" s="155" t="s">
        <v>4644</v>
      </c>
      <c r="B2957" s="139" t="s">
        <v>4075</v>
      </c>
      <c r="C2957" s="18">
        <v>44048</v>
      </c>
      <c r="D2957" s="144">
        <v>0.47986111111111113</v>
      </c>
      <c r="E2957" s="141" t="s">
        <v>13268</v>
      </c>
      <c r="F2957" s="141">
        <v>3</v>
      </c>
      <c r="G2957" s="141" t="s">
        <v>2536</v>
      </c>
      <c r="H2957" s="141">
        <v>2020</v>
      </c>
      <c r="I2957" s="18">
        <v>44048</v>
      </c>
      <c r="J2957" s="144">
        <v>0.47499999999999998</v>
      </c>
      <c r="K2957" s="378"/>
      <c r="L2957" s="139" t="s">
        <v>4075</v>
      </c>
      <c r="M2957" s="141" t="s">
        <v>28</v>
      </c>
      <c r="N2957" s="248"/>
      <c r="O2957" s="141" t="s">
        <v>26</v>
      </c>
      <c r="P2957" s="141" t="s">
        <v>26</v>
      </c>
      <c r="Q2957" s="141"/>
      <c r="R2957" s="141" t="s">
        <v>4645</v>
      </c>
      <c r="S2957" s="141"/>
      <c r="T2957" s="141" t="s">
        <v>14189</v>
      </c>
      <c r="U2957" s="141"/>
      <c r="V2957" s="141"/>
      <c r="W2957" s="139" t="s">
        <v>4075</v>
      </c>
      <c r="X2957" s="141" t="s">
        <v>25</v>
      </c>
      <c r="Y2957" s="141" t="s">
        <v>27</v>
      </c>
      <c r="Z2957" s="141"/>
      <c r="AA2957" s="141" t="s">
        <v>34</v>
      </c>
      <c r="AB2957" s="141" t="s">
        <v>34</v>
      </c>
      <c r="AC2957" s="139" t="s">
        <v>18047</v>
      </c>
      <c r="AD2957" s="380"/>
      <c r="AE2957" s="139" t="s">
        <v>4</v>
      </c>
      <c r="AF2957" s="139" t="s">
        <v>13073</v>
      </c>
      <c r="AG2957" s="139" t="s">
        <v>4</v>
      </c>
      <c r="AH2957" s="139" t="s">
        <v>1380</v>
      </c>
      <c r="AI2957" s="139" t="s">
        <v>15678</v>
      </c>
      <c r="AJ2957" s="139"/>
      <c r="AK2957" s="139" t="s">
        <v>15678</v>
      </c>
      <c r="AL2957" s="139" t="s">
        <v>1563</v>
      </c>
      <c r="AM2957" s="141"/>
      <c r="AN2957" s="141" t="s">
        <v>8</v>
      </c>
      <c r="AO2957" s="139"/>
      <c r="AP2957" s="139" t="s">
        <v>1563</v>
      </c>
      <c r="AQ2957" s="139" t="s">
        <v>4646</v>
      </c>
      <c r="AR2957" s="381"/>
      <c r="AS2957" s="139" t="s">
        <v>4075</v>
      </c>
      <c r="AT2957" s="141" t="s">
        <v>43</v>
      </c>
      <c r="AU2957" s="141">
        <v>115</v>
      </c>
      <c r="AV2957" s="383"/>
      <c r="AW2957" s="385"/>
      <c r="AX2957" s="139" t="s">
        <v>256</v>
      </c>
      <c r="AY2957" t="s">
        <v>18923</v>
      </c>
      <c r="BA2957" s="381"/>
      <c r="BB2957" s="139" t="s">
        <v>17</v>
      </c>
      <c r="BC2957" s="166"/>
      <c r="BD2957" s="166"/>
      <c r="BE2957" s="166"/>
      <c r="BF2957" s="166"/>
      <c r="BG2957" s="166"/>
      <c r="BH2957" s="308"/>
      <c r="BI2957" s="308"/>
      <c r="BJ2957" s="141" t="s">
        <v>26</v>
      </c>
      <c r="BK2957" s="141" t="s">
        <v>26</v>
      </c>
      <c r="BL2957" s="141"/>
      <c r="BM2957" s="141"/>
      <c r="BN2957" s="139" t="s">
        <v>4075</v>
      </c>
      <c r="BQ2957" s="141" t="s">
        <v>16100</v>
      </c>
      <c r="BR2957" s="135" t="s">
        <v>15680</v>
      </c>
      <c r="BT2957" s="135" t="s">
        <v>15351</v>
      </c>
      <c r="BU2957" s="135" t="s">
        <v>14497</v>
      </c>
      <c r="BV2957" s="141" t="s">
        <v>13265</v>
      </c>
      <c r="BW2957" s="135" t="s">
        <v>3336</v>
      </c>
      <c r="BX2957" s="141" t="s">
        <v>15681</v>
      </c>
      <c r="BY2957" s="141" t="s">
        <v>15689</v>
      </c>
      <c r="BZ2957" s="141" t="s">
        <v>26</v>
      </c>
      <c r="CA2957" s="141" t="s">
        <v>1848</v>
      </c>
      <c r="CB2957" s="141"/>
      <c r="CC2957" s="141" t="s">
        <v>15704</v>
      </c>
      <c r="CD2957" s="141" t="s">
        <v>34</v>
      </c>
      <c r="CE2957" s="141" t="s">
        <v>15452</v>
      </c>
      <c r="CF2957" s="141" t="s">
        <v>15451</v>
      </c>
      <c r="CG2957" s="141" t="s">
        <v>4004</v>
      </c>
    </row>
    <row r="2958" spans="1:85" x14ac:dyDescent="0.35">
      <c r="A2958" s="155" t="s">
        <v>4629</v>
      </c>
      <c r="B2958" s="139" t="s">
        <v>4075</v>
      </c>
      <c r="C2958" s="18">
        <v>44049</v>
      </c>
      <c r="D2958" s="144">
        <v>0.54236111111111107</v>
      </c>
      <c r="E2958" s="141" t="s">
        <v>13268</v>
      </c>
      <c r="F2958" s="141">
        <v>3</v>
      </c>
      <c r="G2958" s="141" t="s">
        <v>2536</v>
      </c>
      <c r="H2958" s="141">
        <v>2020</v>
      </c>
      <c r="I2958" s="18">
        <v>44049</v>
      </c>
      <c r="J2958" s="144">
        <v>0.53611111111111109</v>
      </c>
      <c r="K2958" s="378"/>
      <c r="L2958" s="139" t="s">
        <v>4075</v>
      </c>
      <c r="M2958" s="141" t="s">
        <v>28</v>
      </c>
      <c r="N2958" s="248"/>
      <c r="O2958" s="141" t="s">
        <v>26</v>
      </c>
      <c r="P2958" s="141" t="s">
        <v>26</v>
      </c>
      <c r="Q2958" s="141" t="s">
        <v>4630</v>
      </c>
      <c r="R2958" s="141"/>
      <c r="S2958" s="141"/>
      <c r="T2958" s="141" t="s">
        <v>14193</v>
      </c>
      <c r="U2958" s="141">
        <v>119570252</v>
      </c>
      <c r="V2958" s="141"/>
      <c r="W2958" s="139" t="s">
        <v>4075</v>
      </c>
      <c r="X2958" s="141" t="s">
        <v>25</v>
      </c>
      <c r="Y2958" s="141" t="s">
        <v>27</v>
      </c>
      <c r="Z2958" s="141"/>
      <c r="AA2958" s="141" t="s">
        <v>34</v>
      </c>
      <c r="AB2958" s="141" t="s">
        <v>34</v>
      </c>
      <c r="AC2958" s="139" t="s">
        <v>18049</v>
      </c>
      <c r="AD2958" s="380"/>
      <c r="AE2958" s="139" t="s">
        <v>4</v>
      </c>
      <c r="AF2958" s="139" t="s">
        <v>13073</v>
      </c>
      <c r="AG2958" s="139" t="s">
        <v>4</v>
      </c>
      <c r="AH2958" s="139" t="s">
        <v>1380</v>
      </c>
      <c r="AI2958" s="139" t="s">
        <v>15678</v>
      </c>
      <c r="AJ2958" s="139"/>
      <c r="AK2958" s="139" t="s">
        <v>15678</v>
      </c>
      <c r="AL2958" s="139" t="s">
        <v>1603</v>
      </c>
      <c r="AM2958" s="141"/>
      <c r="AN2958" s="141" t="s">
        <v>8</v>
      </c>
      <c r="AO2958" s="139"/>
      <c r="AP2958" s="139" t="s">
        <v>1603</v>
      </c>
      <c r="AQ2958" s="139"/>
      <c r="AR2958" s="381"/>
      <c r="AS2958" s="139" t="s">
        <v>4075</v>
      </c>
      <c r="AT2958" s="141" t="s">
        <v>1404</v>
      </c>
      <c r="AU2958" s="141"/>
      <c r="AV2958" s="383"/>
      <c r="AW2958" s="385"/>
      <c r="AX2958" s="139" t="s">
        <v>54</v>
      </c>
      <c r="AY2958" t="s">
        <v>9843</v>
      </c>
      <c r="BA2958" s="381"/>
      <c r="BB2958" s="139" t="s">
        <v>1444</v>
      </c>
      <c r="BC2958" s="166"/>
      <c r="BD2958" s="166"/>
      <c r="BE2958" s="166"/>
      <c r="BF2958" s="166"/>
      <c r="BG2958" s="166"/>
      <c r="BH2958" s="308"/>
      <c r="BI2958" s="308"/>
      <c r="BJ2958" s="141" t="s">
        <v>26</v>
      </c>
      <c r="BK2958" s="141" t="s">
        <v>26</v>
      </c>
      <c r="BL2958" s="141"/>
      <c r="BM2958" s="141"/>
      <c r="BN2958" s="139" t="s">
        <v>4075</v>
      </c>
      <c r="BQ2958" s="141"/>
      <c r="BV2958" s="141"/>
      <c r="BX2958" s="141"/>
      <c r="BY2958" s="141"/>
      <c r="BZ2958" s="141"/>
      <c r="CA2958" s="141"/>
      <c r="CB2958" s="141"/>
      <c r="CC2958" s="141"/>
      <c r="CD2958" s="141"/>
      <c r="CE2958" s="141"/>
      <c r="CF2958" s="141"/>
      <c r="CG2958" s="141"/>
    </row>
    <row r="2959" spans="1:85" x14ac:dyDescent="0.35">
      <c r="A2959" s="155" t="s">
        <v>4625</v>
      </c>
      <c r="B2959" s="139" t="s">
        <v>4075</v>
      </c>
      <c r="C2959" s="18">
        <v>44050</v>
      </c>
      <c r="D2959" s="144">
        <v>0.65625</v>
      </c>
      <c r="E2959" s="141" t="s">
        <v>13268</v>
      </c>
      <c r="F2959" s="141">
        <v>3</v>
      </c>
      <c r="G2959" s="141" t="s">
        <v>2536</v>
      </c>
      <c r="H2959" s="141">
        <v>2020</v>
      </c>
      <c r="I2959" s="18">
        <v>44050</v>
      </c>
      <c r="J2959" s="144">
        <v>0.62083333333333335</v>
      </c>
      <c r="K2959" s="378"/>
      <c r="L2959" s="139" t="s">
        <v>4075</v>
      </c>
      <c r="M2959" s="141" t="s">
        <v>28</v>
      </c>
      <c r="N2959" s="248"/>
      <c r="O2959" s="141" t="s">
        <v>26</v>
      </c>
      <c r="P2959" s="141" t="s">
        <v>26</v>
      </c>
      <c r="Q2959" s="141" t="s">
        <v>4626</v>
      </c>
      <c r="R2959" s="141" t="s">
        <v>4627</v>
      </c>
      <c r="S2959" s="141"/>
      <c r="T2959" s="141" t="s">
        <v>14195</v>
      </c>
      <c r="U2959" s="141"/>
      <c r="V2959" s="141"/>
      <c r="W2959" s="139" t="s">
        <v>4075</v>
      </c>
      <c r="X2959" s="141" t="s">
        <v>25</v>
      </c>
      <c r="Y2959" s="141" t="s">
        <v>27</v>
      </c>
      <c r="Z2959" s="141"/>
      <c r="AA2959" s="141" t="s">
        <v>34</v>
      </c>
      <c r="AB2959" s="141" t="s">
        <v>34</v>
      </c>
      <c r="AC2959" s="139" t="s">
        <v>18048</v>
      </c>
      <c r="AD2959" s="380"/>
      <c r="AE2959" s="139" t="s">
        <v>102</v>
      </c>
      <c r="AF2959" s="139" t="s">
        <v>13074</v>
      </c>
      <c r="AG2959" s="139" t="s">
        <v>102</v>
      </c>
      <c r="AH2959" s="139" t="s">
        <v>1378</v>
      </c>
      <c r="AI2959" s="139" t="s">
        <v>11</v>
      </c>
      <c r="AJ2959" s="139" t="s">
        <v>11</v>
      </c>
      <c r="AK2959" s="139"/>
      <c r="AL2959" s="139"/>
      <c r="AM2959" s="141"/>
      <c r="AN2959" s="141" t="s">
        <v>8</v>
      </c>
      <c r="AO2959" s="139"/>
      <c r="AP2959" s="139" t="s">
        <v>11</v>
      </c>
      <c r="AQ2959" s="139" t="s">
        <v>4628</v>
      </c>
      <c r="AR2959" s="381"/>
      <c r="AS2959" s="139" t="s">
        <v>4075</v>
      </c>
      <c r="AT2959" s="141" t="s">
        <v>43</v>
      </c>
      <c r="AU2959" s="141">
        <v>512</v>
      </c>
      <c r="AV2959" s="383"/>
      <c r="AW2959" s="385"/>
      <c r="AX2959" s="139" t="s">
        <v>305</v>
      </c>
      <c r="AY2959" t="s">
        <v>19166</v>
      </c>
      <c r="BA2959" s="381"/>
      <c r="BB2959" s="139" t="s">
        <v>1450</v>
      </c>
      <c r="BC2959" s="166">
        <v>10</v>
      </c>
      <c r="BD2959" s="166"/>
      <c r="BE2959" s="166"/>
      <c r="BF2959" s="166"/>
      <c r="BG2959" s="166"/>
      <c r="BH2959" s="308"/>
      <c r="BI2959" s="308"/>
      <c r="BJ2959" s="141" t="s">
        <v>26</v>
      </c>
      <c r="BK2959" s="141" t="s">
        <v>26</v>
      </c>
      <c r="BL2959" s="141"/>
      <c r="BM2959" s="141"/>
      <c r="BN2959" s="139" t="s">
        <v>4075</v>
      </c>
      <c r="BQ2959" s="141"/>
      <c r="BV2959" s="141"/>
      <c r="BX2959" s="141"/>
      <c r="BY2959" s="141"/>
      <c r="BZ2959" s="141"/>
      <c r="CA2959" s="141"/>
      <c r="CB2959" s="141"/>
      <c r="CC2959" s="141"/>
      <c r="CD2959" s="141"/>
      <c r="CE2959" s="141"/>
      <c r="CF2959" s="141"/>
      <c r="CG2959" s="141"/>
    </row>
    <row r="2960" spans="1:85" x14ac:dyDescent="0.35">
      <c r="A2960" s="155" t="s">
        <v>4619</v>
      </c>
      <c r="B2960" s="139" t="s">
        <v>4075</v>
      </c>
      <c r="C2960" s="18">
        <v>44050</v>
      </c>
      <c r="D2960" s="144">
        <v>0.65625</v>
      </c>
      <c r="E2960" s="141" t="s">
        <v>13268</v>
      </c>
      <c r="F2960" s="141">
        <v>3</v>
      </c>
      <c r="G2960" s="141" t="s">
        <v>2536</v>
      </c>
      <c r="H2960" s="141">
        <v>2020</v>
      </c>
      <c r="I2960" s="18">
        <v>44050</v>
      </c>
      <c r="J2960" s="144">
        <v>0.65277777777777779</v>
      </c>
      <c r="K2960" s="378"/>
      <c r="L2960" s="139" t="s">
        <v>4075</v>
      </c>
      <c r="M2960" s="141" t="s">
        <v>38</v>
      </c>
      <c r="N2960" s="248"/>
      <c r="O2960" s="141" t="s">
        <v>26</v>
      </c>
      <c r="P2960" s="141" t="s">
        <v>26</v>
      </c>
      <c r="Q2960" s="141" t="s">
        <v>13049</v>
      </c>
      <c r="R2960" s="141" t="s">
        <v>4620</v>
      </c>
      <c r="S2960" s="141"/>
      <c r="T2960" s="141" t="s">
        <v>14194</v>
      </c>
      <c r="U2960" s="141"/>
      <c r="V2960" s="141" t="s">
        <v>3760</v>
      </c>
      <c r="W2960" s="139" t="s">
        <v>4075</v>
      </c>
      <c r="X2960" s="141" t="s">
        <v>25</v>
      </c>
      <c r="Y2960" s="141" t="s">
        <v>27</v>
      </c>
      <c r="Z2960" s="141"/>
      <c r="AA2960" s="141" t="s">
        <v>34</v>
      </c>
      <c r="AB2960" s="141" t="s">
        <v>34</v>
      </c>
      <c r="AC2960" s="139" t="s">
        <v>18047</v>
      </c>
      <c r="AD2960" s="380"/>
      <c r="AE2960" s="139" t="s">
        <v>102</v>
      </c>
      <c r="AF2960" s="139" t="s">
        <v>13068</v>
      </c>
      <c r="AG2960" s="139" t="s">
        <v>102</v>
      </c>
      <c r="AH2960" s="139" t="s">
        <v>1378</v>
      </c>
      <c r="AI2960" s="139" t="s">
        <v>1398</v>
      </c>
      <c r="AJ2960" s="139" t="s">
        <v>1423</v>
      </c>
      <c r="AK2960" s="139"/>
      <c r="AL2960" s="139"/>
      <c r="AM2960" s="141"/>
      <c r="AN2960" s="141" t="s">
        <v>8</v>
      </c>
      <c r="AO2960" s="139"/>
      <c r="AP2960" s="139" t="s">
        <v>1423</v>
      </c>
      <c r="AQ2960" s="139" t="s">
        <v>4621</v>
      </c>
      <c r="AR2960" s="381"/>
      <c r="AS2960" s="139" t="s">
        <v>4075</v>
      </c>
      <c r="AT2960" s="141" t="s">
        <v>1404</v>
      </c>
      <c r="AU2960" s="141"/>
      <c r="AV2960" s="383"/>
      <c r="AW2960" s="385"/>
      <c r="AX2960" s="139" t="s">
        <v>54</v>
      </c>
      <c r="AY2960" t="s">
        <v>19488</v>
      </c>
      <c r="BA2960" s="381"/>
      <c r="BB2960" s="139" t="s">
        <v>17</v>
      </c>
      <c r="BC2960" s="166"/>
      <c r="BD2960" s="166"/>
      <c r="BE2960" s="166"/>
      <c r="BF2960" s="166"/>
      <c r="BG2960" s="166"/>
      <c r="BH2960" s="308"/>
      <c r="BI2960" s="308"/>
      <c r="BJ2960" s="141" t="s">
        <v>26</v>
      </c>
      <c r="BK2960" s="141" t="s">
        <v>26</v>
      </c>
      <c r="BL2960" s="141"/>
      <c r="BM2960" s="141"/>
      <c r="BN2960" s="139" t="s">
        <v>4075</v>
      </c>
      <c r="BQ2960" s="141" t="s">
        <v>16101</v>
      </c>
      <c r="BT2960" s="135" t="s">
        <v>15425</v>
      </c>
      <c r="BV2960" s="141"/>
      <c r="BX2960" s="141"/>
      <c r="BY2960" s="141"/>
      <c r="BZ2960" s="141"/>
      <c r="CA2960" s="141"/>
      <c r="CB2960" s="141"/>
      <c r="CC2960" s="141"/>
      <c r="CD2960" s="141"/>
      <c r="CE2960" s="141"/>
      <c r="CF2960" s="141"/>
      <c r="CG2960" s="141"/>
    </row>
    <row r="2961" spans="1:85" x14ac:dyDescent="0.35">
      <c r="A2961" s="155" t="s">
        <v>4622</v>
      </c>
      <c r="B2961" s="139" t="s">
        <v>4075</v>
      </c>
      <c r="C2961" s="18">
        <v>44050</v>
      </c>
      <c r="D2961" s="144">
        <v>0.5854166666666667</v>
      </c>
      <c r="E2961" s="141" t="s">
        <v>13268</v>
      </c>
      <c r="F2961" s="141">
        <v>3</v>
      </c>
      <c r="G2961" s="141" t="s">
        <v>2536</v>
      </c>
      <c r="H2961" s="141">
        <v>2020</v>
      </c>
      <c r="I2961" s="18">
        <v>44050</v>
      </c>
      <c r="J2961" s="144">
        <v>0.5805555555555556</v>
      </c>
      <c r="K2961" s="378"/>
      <c r="L2961" s="139" t="s">
        <v>4075</v>
      </c>
      <c r="M2961" s="141" t="s">
        <v>28</v>
      </c>
      <c r="N2961" s="248"/>
      <c r="O2961" s="141" t="s">
        <v>26</v>
      </c>
      <c r="P2961" s="141" t="s">
        <v>26</v>
      </c>
      <c r="Q2961" s="141" t="s">
        <v>4623</v>
      </c>
      <c r="R2961" s="141" t="s">
        <v>4624</v>
      </c>
      <c r="S2961" s="141"/>
      <c r="T2961" s="141" t="s">
        <v>14196</v>
      </c>
      <c r="U2961" s="141"/>
      <c r="V2961" s="141"/>
      <c r="W2961" s="139" t="s">
        <v>4075</v>
      </c>
      <c r="X2961" s="141" t="s">
        <v>25</v>
      </c>
      <c r="Y2961" s="141" t="s">
        <v>27</v>
      </c>
      <c r="Z2961" s="141"/>
      <c r="AA2961" s="141" t="s">
        <v>34</v>
      </c>
      <c r="AB2961" s="141" t="s">
        <v>34</v>
      </c>
      <c r="AC2961" s="139" t="s">
        <v>18049</v>
      </c>
      <c r="AD2961" s="380"/>
      <c r="AE2961" s="139" t="s">
        <v>107</v>
      </c>
      <c r="AF2961" s="139" t="s">
        <v>13076</v>
      </c>
      <c r="AG2961" s="139" t="s">
        <v>4130</v>
      </c>
      <c r="AH2961" s="139" t="s">
        <v>1380</v>
      </c>
      <c r="AI2961" s="139" t="s">
        <v>1518</v>
      </c>
      <c r="AJ2961" s="139"/>
      <c r="AK2961" s="139" t="s">
        <v>1518</v>
      </c>
      <c r="AL2961" s="139" t="s">
        <v>1563</v>
      </c>
      <c r="AM2961" s="141"/>
      <c r="AN2961" s="141" t="s">
        <v>8</v>
      </c>
      <c r="AO2961" s="139"/>
      <c r="AP2961" s="139" t="s">
        <v>1563</v>
      </c>
      <c r="AQ2961" s="139" t="s">
        <v>46</v>
      </c>
      <c r="AR2961" s="381"/>
      <c r="AS2961" s="139" t="s">
        <v>4075</v>
      </c>
      <c r="AT2961" s="141" t="s">
        <v>1404</v>
      </c>
      <c r="AU2961" s="141"/>
      <c r="AV2961" s="383"/>
      <c r="AW2961" s="385"/>
      <c r="AX2961" s="139" t="s">
        <v>646</v>
      </c>
      <c r="AY2961" t="s">
        <v>19489</v>
      </c>
      <c r="BA2961" s="381"/>
      <c r="BB2961" s="139" t="s">
        <v>1450</v>
      </c>
      <c r="BC2961" s="166"/>
      <c r="BD2961" s="166"/>
      <c r="BE2961" s="166"/>
      <c r="BF2961" s="166"/>
      <c r="BG2961" s="166"/>
      <c r="BH2961" s="308"/>
      <c r="BI2961" s="308"/>
      <c r="BJ2961" s="141" t="s">
        <v>26</v>
      </c>
      <c r="BK2961" s="141" t="s">
        <v>26</v>
      </c>
      <c r="BL2961" s="141"/>
      <c r="BM2961" s="141"/>
      <c r="BN2961" s="139" t="s">
        <v>4075</v>
      </c>
      <c r="BQ2961" s="141"/>
      <c r="BV2961" s="141"/>
      <c r="BX2961" s="141"/>
      <c r="BY2961" s="141"/>
      <c r="BZ2961" s="141"/>
      <c r="CA2961" s="141"/>
      <c r="CB2961" s="141"/>
      <c r="CC2961" s="141"/>
      <c r="CD2961" s="141"/>
      <c r="CE2961" s="141"/>
      <c r="CF2961" s="141"/>
      <c r="CG2961" s="141"/>
    </row>
    <row r="2962" spans="1:85" x14ac:dyDescent="0.35">
      <c r="A2962" s="155" t="s">
        <v>4616</v>
      </c>
      <c r="B2962" s="139" t="s">
        <v>4075</v>
      </c>
      <c r="C2962" s="18">
        <v>44051</v>
      </c>
      <c r="D2962" s="144">
        <v>0.85972222222222228</v>
      </c>
      <c r="E2962" s="141" t="s">
        <v>13268</v>
      </c>
      <c r="F2962" s="141">
        <v>3</v>
      </c>
      <c r="G2962" s="141" t="s">
        <v>2536</v>
      </c>
      <c r="H2962" s="141">
        <v>2020</v>
      </c>
      <c r="I2962" s="18">
        <v>44051</v>
      </c>
      <c r="J2962" s="144">
        <v>0.84791666666666665</v>
      </c>
      <c r="K2962" s="378"/>
      <c r="L2962" s="139" t="s">
        <v>4075</v>
      </c>
      <c r="M2962" s="141" t="s">
        <v>28</v>
      </c>
      <c r="N2962" s="248"/>
      <c r="O2962" s="141" t="s">
        <v>26</v>
      </c>
      <c r="P2962" s="141" t="s">
        <v>26</v>
      </c>
      <c r="Q2962" s="141" t="s">
        <v>4617</v>
      </c>
      <c r="R2962" s="141"/>
      <c r="S2962" s="141"/>
      <c r="T2962" s="141" t="s">
        <v>14197</v>
      </c>
      <c r="U2962" s="141"/>
      <c r="V2962" s="141"/>
      <c r="W2962" s="139" t="s">
        <v>4075</v>
      </c>
      <c r="X2962" s="141" t="s">
        <v>25</v>
      </c>
      <c r="Y2962" s="141" t="s">
        <v>27</v>
      </c>
      <c r="Z2962" s="141"/>
      <c r="AA2962" s="141" t="s">
        <v>34</v>
      </c>
      <c r="AB2962" s="141" t="s">
        <v>34</v>
      </c>
      <c r="AC2962" s="139" t="s">
        <v>18049</v>
      </c>
      <c r="AD2962" s="380"/>
      <c r="AE2962" s="139" t="s">
        <v>102</v>
      </c>
      <c r="AF2962" s="139" t="s">
        <v>13074</v>
      </c>
      <c r="AG2962" s="139" t="s">
        <v>102</v>
      </c>
      <c r="AH2962" s="139" t="s">
        <v>1378</v>
      </c>
      <c r="AI2962" s="139" t="s">
        <v>11</v>
      </c>
      <c r="AJ2962" s="139" t="s">
        <v>11</v>
      </c>
      <c r="AK2962" s="139"/>
      <c r="AL2962" s="139"/>
      <c r="AM2962" s="141"/>
      <c r="AN2962" s="141" t="s">
        <v>8</v>
      </c>
      <c r="AO2962" s="139"/>
      <c r="AP2962" s="139" t="s">
        <v>11</v>
      </c>
      <c r="AQ2962" s="139" t="s">
        <v>4618</v>
      </c>
      <c r="AR2962" s="381"/>
      <c r="AS2962" s="139" t="s">
        <v>4075</v>
      </c>
      <c r="AT2962" s="141" t="s">
        <v>1404</v>
      </c>
      <c r="AU2962" s="141"/>
      <c r="AV2962" s="383"/>
      <c r="AW2962" s="385"/>
      <c r="AX2962" s="139" t="s">
        <v>769</v>
      </c>
      <c r="AY2962" t="s">
        <v>19490</v>
      </c>
      <c r="BA2962" s="381"/>
      <c r="BB2962" s="139" t="s">
        <v>17</v>
      </c>
      <c r="BC2962" s="166"/>
      <c r="BD2962" s="166"/>
      <c r="BE2962" s="166"/>
      <c r="BF2962" s="166"/>
      <c r="BG2962" s="166"/>
      <c r="BH2962" s="308"/>
      <c r="BI2962" s="308"/>
      <c r="BJ2962" s="141" t="s">
        <v>26</v>
      </c>
      <c r="BK2962" s="141" t="s">
        <v>26</v>
      </c>
      <c r="BL2962" s="141"/>
      <c r="BM2962" s="141"/>
      <c r="BN2962" s="139" t="s">
        <v>4075</v>
      </c>
      <c r="BQ2962" s="141"/>
      <c r="BV2962" s="141"/>
      <c r="BX2962" s="141"/>
      <c r="BY2962" s="141"/>
      <c r="BZ2962" s="141"/>
      <c r="CA2962" s="141"/>
      <c r="CB2962" s="141"/>
      <c r="CC2962" s="141"/>
      <c r="CD2962" s="141"/>
      <c r="CE2962" s="141"/>
      <c r="CF2962" s="141"/>
      <c r="CG2962" s="141"/>
    </row>
    <row r="2963" spans="1:85" x14ac:dyDescent="0.35">
      <c r="A2963" s="155" t="s">
        <v>4610</v>
      </c>
      <c r="B2963" s="139" t="s">
        <v>4075</v>
      </c>
      <c r="C2963" s="18">
        <v>44052</v>
      </c>
      <c r="D2963" s="144">
        <v>0.73263888888888884</v>
      </c>
      <c r="E2963" s="141" t="s">
        <v>1849</v>
      </c>
      <c r="F2963" s="141">
        <v>3</v>
      </c>
      <c r="G2963" s="141" t="s">
        <v>2536</v>
      </c>
      <c r="H2963" s="141">
        <v>2020</v>
      </c>
      <c r="I2963" s="18">
        <v>44052</v>
      </c>
      <c r="J2963" s="144">
        <v>0.72847222222222219</v>
      </c>
      <c r="K2963" s="378"/>
      <c r="L2963" s="139" t="s">
        <v>4075</v>
      </c>
      <c r="M2963" s="141" t="s">
        <v>28</v>
      </c>
      <c r="N2963" s="248"/>
      <c r="O2963" s="141" t="s">
        <v>26</v>
      </c>
      <c r="P2963" s="141" t="s">
        <v>26</v>
      </c>
      <c r="Q2963" s="141" t="s">
        <v>4611</v>
      </c>
      <c r="R2963" s="141" t="s">
        <v>4612</v>
      </c>
      <c r="S2963" s="141"/>
      <c r="T2963" s="141" t="s">
        <v>14200</v>
      </c>
      <c r="U2963" s="141">
        <v>119582120</v>
      </c>
      <c r="V2963" s="141"/>
      <c r="W2963" s="139" t="s">
        <v>4075</v>
      </c>
      <c r="X2963" s="141" t="s">
        <v>25</v>
      </c>
      <c r="Y2963" s="141" t="s">
        <v>27</v>
      </c>
      <c r="Z2963" s="141"/>
      <c r="AA2963" s="141" t="s">
        <v>34</v>
      </c>
      <c r="AB2963" s="141" t="s">
        <v>34</v>
      </c>
      <c r="AC2963" s="139" t="s">
        <v>18049</v>
      </c>
      <c r="AD2963" s="380"/>
      <c r="AE2963" s="139" t="s">
        <v>103</v>
      </c>
      <c r="AF2963" s="139" t="s">
        <v>13075</v>
      </c>
      <c r="AG2963" s="139" t="s">
        <v>103</v>
      </c>
      <c r="AH2963" s="139" t="s">
        <v>1380</v>
      </c>
      <c r="AI2963" s="139" t="s">
        <v>7340</v>
      </c>
      <c r="AJ2963" s="139"/>
      <c r="AK2963" s="139" t="s">
        <v>7340</v>
      </c>
      <c r="AL2963" s="139" t="s">
        <v>1408</v>
      </c>
      <c r="AM2963" s="141"/>
      <c r="AN2963" s="141" t="s">
        <v>8</v>
      </c>
      <c r="AO2963" s="139"/>
      <c r="AP2963" s="139" t="s">
        <v>1408</v>
      </c>
      <c r="AQ2963" s="139" t="s">
        <v>4613</v>
      </c>
      <c r="AR2963" s="381"/>
      <c r="AS2963" s="139" t="s">
        <v>4075</v>
      </c>
      <c r="AT2963" s="141" t="s">
        <v>44</v>
      </c>
      <c r="AU2963" s="141">
        <v>530</v>
      </c>
      <c r="AV2963" s="383"/>
      <c r="AW2963" s="385"/>
      <c r="AX2963" s="139" t="s">
        <v>154</v>
      </c>
      <c r="AY2963" t="s">
        <v>19462</v>
      </c>
      <c r="BA2963" s="381"/>
      <c r="BB2963" s="139" t="s">
        <v>17</v>
      </c>
      <c r="BC2963" s="166"/>
      <c r="BD2963" s="166"/>
      <c r="BE2963" s="166"/>
      <c r="BF2963" s="166"/>
      <c r="BG2963" s="166"/>
      <c r="BH2963" s="308"/>
      <c r="BI2963" s="308"/>
      <c r="BJ2963" s="141" t="s">
        <v>26</v>
      </c>
      <c r="BK2963" s="141" t="s">
        <v>26</v>
      </c>
      <c r="BL2963" s="141"/>
      <c r="BM2963" s="141"/>
      <c r="BN2963" s="139" t="s">
        <v>4075</v>
      </c>
      <c r="BQ2963" s="141"/>
      <c r="BV2963" s="141"/>
      <c r="BX2963" s="141"/>
      <c r="BY2963" s="141"/>
      <c r="BZ2963" s="141"/>
      <c r="CA2963" s="141"/>
      <c r="CB2963" s="141"/>
      <c r="CC2963" s="141"/>
      <c r="CD2963" s="141"/>
      <c r="CE2963" s="141"/>
      <c r="CF2963" s="141"/>
      <c r="CG2963" s="141"/>
    </row>
    <row r="2964" spans="1:85" x14ac:dyDescent="0.35">
      <c r="A2964" s="155" t="s">
        <v>4614</v>
      </c>
      <c r="B2964" s="139" t="s">
        <v>4075</v>
      </c>
      <c r="C2964" s="18">
        <v>44052</v>
      </c>
      <c r="D2964" s="144">
        <v>0.37013888888888891</v>
      </c>
      <c r="E2964" s="141" t="s">
        <v>1849</v>
      </c>
      <c r="F2964" s="141">
        <v>3</v>
      </c>
      <c r="G2964" s="141" t="s">
        <v>2536</v>
      </c>
      <c r="H2964" s="141">
        <v>2020</v>
      </c>
      <c r="I2964" s="18">
        <v>44052</v>
      </c>
      <c r="J2964" s="144"/>
      <c r="K2964" s="378"/>
      <c r="L2964" s="139" t="s">
        <v>4075</v>
      </c>
      <c r="M2964" s="141" t="s">
        <v>29</v>
      </c>
      <c r="N2964" s="248"/>
      <c r="O2964" s="141" t="s">
        <v>26</v>
      </c>
      <c r="P2964" s="141" t="s">
        <v>26</v>
      </c>
      <c r="Q2964" s="141"/>
      <c r="R2964" s="141"/>
      <c r="S2964" s="141" t="s">
        <v>4615</v>
      </c>
      <c r="T2964" s="141" t="s">
        <v>14199</v>
      </c>
      <c r="U2964" s="141"/>
      <c r="V2964" s="141"/>
      <c r="W2964" s="139" t="s">
        <v>4075</v>
      </c>
      <c r="X2964" s="141" t="s">
        <v>25</v>
      </c>
      <c r="Y2964" s="141" t="s">
        <v>27</v>
      </c>
      <c r="Z2964" s="141"/>
      <c r="AA2964" s="141" t="s">
        <v>35</v>
      </c>
      <c r="AB2964" s="141" t="s">
        <v>34</v>
      </c>
      <c r="AC2964" s="139" t="s">
        <v>18047</v>
      </c>
      <c r="AD2964" s="380"/>
      <c r="AE2964" s="139" t="s">
        <v>107</v>
      </c>
      <c r="AF2964" s="139" t="s">
        <v>13076</v>
      </c>
      <c r="AG2964" s="139" t="s">
        <v>4130</v>
      </c>
      <c r="AH2964" s="139" t="s">
        <v>1380</v>
      </c>
      <c r="AI2964" s="139" t="s">
        <v>1518</v>
      </c>
      <c r="AJ2964" s="139"/>
      <c r="AK2964" s="139" t="s">
        <v>1518</v>
      </c>
      <c r="AL2964" s="139" t="s">
        <v>1621</v>
      </c>
      <c r="AM2964" s="141"/>
      <c r="AN2964" s="141" t="s">
        <v>8</v>
      </c>
      <c r="AO2964" s="139"/>
      <c r="AP2964" s="139" t="s">
        <v>1621</v>
      </c>
      <c r="AQ2964" s="139" t="s">
        <v>1621</v>
      </c>
      <c r="AR2964" s="381"/>
      <c r="AS2964" s="139" t="s">
        <v>4075</v>
      </c>
      <c r="AT2964" s="141" t="s">
        <v>43</v>
      </c>
      <c r="AU2964" s="141">
        <v>330</v>
      </c>
      <c r="AV2964" s="383"/>
      <c r="AW2964" s="385"/>
      <c r="AX2964" s="139" t="s">
        <v>65</v>
      </c>
      <c r="AY2964" t="s">
        <v>18679</v>
      </c>
      <c r="BA2964" s="381"/>
      <c r="BB2964" s="139" t="s">
        <v>1446</v>
      </c>
      <c r="BC2964" s="166"/>
      <c r="BD2964" s="166"/>
      <c r="BE2964" s="166"/>
      <c r="BF2964" s="166"/>
      <c r="BG2964" s="166"/>
      <c r="BH2964" s="308"/>
      <c r="BI2964" s="308"/>
      <c r="BJ2964" s="141" t="s">
        <v>26</v>
      </c>
      <c r="BK2964" s="141" t="s">
        <v>26</v>
      </c>
      <c r="BL2964" s="141"/>
      <c r="BM2964" s="141"/>
      <c r="BN2964" s="139" t="s">
        <v>4075</v>
      </c>
      <c r="BQ2964" s="141"/>
      <c r="BV2964" s="141"/>
      <c r="BX2964" s="141"/>
      <c r="BY2964" s="141"/>
      <c r="BZ2964" s="141"/>
      <c r="CA2964" s="141"/>
      <c r="CB2964" s="141"/>
      <c r="CC2964" s="141"/>
      <c r="CD2964" s="141"/>
      <c r="CE2964" s="141"/>
      <c r="CF2964" s="141"/>
      <c r="CG2964" s="141"/>
    </row>
    <row r="2965" spans="1:85" x14ac:dyDescent="0.35">
      <c r="A2965" s="155" t="s">
        <v>4605</v>
      </c>
      <c r="B2965" s="139" t="s">
        <v>4075</v>
      </c>
      <c r="C2965" s="18">
        <v>44052</v>
      </c>
      <c r="D2965" s="144">
        <v>2.0833333333333333E-3</v>
      </c>
      <c r="E2965" s="141" t="s">
        <v>1849</v>
      </c>
      <c r="F2965" s="141">
        <v>3</v>
      </c>
      <c r="G2965" s="141" t="s">
        <v>2536</v>
      </c>
      <c r="H2965" s="141">
        <v>2020</v>
      </c>
      <c r="I2965" s="18">
        <v>44052</v>
      </c>
      <c r="J2965" s="144">
        <v>2.5694444444444443E-2</v>
      </c>
      <c r="K2965" s="378"/>
      <c r="L2965" s="139" t="s">
        <v>4075</v>
      </c>
      <c r="M2965" s="141" t="s">
        <v>28</v>
      </c>
      <c r="N2965" s="248"/>
      <c r="O2965" s="141" t="s">
        <v>26</v>
      </c>
      <c r="P2965" s="141" t="s">
        <v>26</v>
      </c>
      <c r="Q2965" s="141" t="s">
        <v>4606</v>
      </c>
      <c r="R2965" s="141" t="s">
        <v>4607</v>
      </c>
      <c r="S2965" s="141"/>
      <c r="T2965" s="141" t="s">
        <v>14198</v>
      </c>
      <c r="U2965" s="141">
        <v>119581518</v>
      </c>
      <c r="V2965" s="141" t="s">
        <v>4608</v>
      </c>
      <c r="W2965" s="139" t="s">
        <v>4075</v>
      </c>
      <c r="X2965" s="141" t="s">
        <v>25</v>
      </c>
      <c r="Y2965" s="141" t="s">
        <v>27</v>
      </c>
      <c r="Z2965" s="141"/>
      <c r="AA2965" s="141" t="s">
        <v>34</v>
      </c>
      <c r="AB2965" s="141" t="s">
        <v>34</v>
      </c>
      <c r="AC2965" s="139" t="s">
        <v>18049</v>
      </c>
      <c r="AD2965" s="380"/>
      <c r="AE2965" s="139" t="s">
        <v>102</v>
      </c>
      <c r="AF2965" s="139" t="s">
        <v>13071</v>
      </c>
      <c r="AG2965" s="139" t="s">
        <v>102</v>
      </c>
      <c r="AH2965" s="139" t="s">
        <v>1378</v>
      </c>
      <c r="AI2965" s="139" t="s">
        <v>1611</v>
      </c>
      <c r="AJ2965" s="139" t="s">
        <v>1557</v>
      </c>
      <c r="AK2965" s="139"/>
      <c r="AL2965" s="139"/>
      <c r="AM2965" s="141"/>
      <c r="AN2965" s="141" t="s">
        <v>8</v>
      </c>
      <c r="AO2965" s="139"/>
      <c r="AP2965" s="139" t="s">
        <v>1557</v>
      </c>
      <c r="AQ2965" s="139" t="s">
        <v>4609</v>
      </c>
      <c r="AR2965" s="381"/>
      <c r="AS2965" s="139" t="s">
        <v>4075</v>
      </c>
      <c r="AT2965" s="141" t="s">
        <v>1404</v>
      </c>
      <c r="AU2965" s="141"/>
      <c r="AV2965" s="383"/>
      <c r="AW2965" s="385"/>
      <c r="AX2965" s="139" t="s">
        <v>53</v>
      </c>
      <c r="AY2965" t="s">
        <v>19491</v>
      </c>
      <c r="BA2965" s="381"/>
      <c r="BB2965" s="139" t="s">
        <v>17</v>
      </c>
      <c r="BC2965" s="166"/>
      <c r="BD2965" s="166"/>
      <c r="BE2965" s="166"/>
      <c r="BF2965" s="166"/>
      <c r="BG2965" s="166"/>
      <c r="BH2965" s="308"/>
      <c r="BI2965" s="308"/>
      <c r="BJ2965" s="141" t="s">
        <v>26</v>
      </c>
      <c r="BK2965" s="141" t="s">
        <v>26</v>
      </c>
      <c r="BL2965" s="141"/>
      <c r="BM2965" s="141"/>
      <c r="BN2965" s="139" t="s">
        <v>4075</v>
      </c>
      <c r="BQ2965" s="141"/>
      <c r="BV2965" s="141"/>
      <c r="BX2965" s="141"/>
      <c r="BY2965" s="141"/>
      <c r="BZ2965" s="141"/>
      <c r="CA2965" s="141"/>
      <c r="CB2965" s="141"/>
      <c r="CC2965" s="141"/>
      <c r="CD2965" s="141"/>
      <c r="CE2965" s="141"/>
      <c r="CF2965" s="141"/>
      <c r="CG2965" s="141"/>
    </row>
    <row r="2966" spans="1:85" x14ac:dyDescent="0.35">
      <c r="A2966" s="155" t="s">
        <v>4603</v>
      </c>
      <c r="B2966" s="139" t="s">
        <v>4075</v>
      </c>
      <c r="C2966" s="18">
        <v>44053</v>
      </c>
      <c r="D2966" s="144">
        <v>0.43055555555555558</v>
      </c>
      <c r="E2966" s="141" t="s">
        <v>1849</v>
      </c>
      <c r="F2966" s="141">
        <v>3</v>
      </c>
      <c r="G2966" s="141" t="s">
        <v>2536</v>
      </c>
      <c r="H2966" s="141">
        <v>2020</v>
      </c>
      <c r="I2966" s="18"/>
      <c r="J2966" s="144"/>
      <c r="K2966" s="378"/>
      <c r="L2966" s="139" t="s">
        <v>4075</v>
      </c>
      <c r="M2966" s="141" t="s">
        <v>29</v>
      </c>
      <c r="N2966" s="248"/>
      <c r="O2966" s="141" t="s">
        <v>26</v>
      </c>
      <c r="P2966" s="141" t="s">
        <v>26</v>
      </c>
      <c r="Q2966" s="141"/>
      <c r="R2966" s="141"/>
      <c r="S2966" s="141" t="s">
        <v>4604</v>
      </c>
      <c r="T2966" s="141"/>
      <c r="U2966" s="141"/>
      <c r="V2966" s="141"/>
      <c r="W2966" s="139" t="s">
        <v>4075</v>
      </c>
      <c r="X2966" s="141" t="s">
        <v>25</v>
      </c>
      <c r="Y2966" s="141" t="s">
        <v>27</v>
      </c>
      <c r="Z2966" s="141"/>
      <c r="AA2966" s="141" t="s">
        <v>35</v>
      </c>
      <c r="AB2966" s="141" t="s">
        <v>35</v>
      </c>
      <c r="AC2966" s="139" t="s">
        <v>18048</v>
      </c>
      <c r="AD2966" s="380"/>
      <c r="AE2966" s="139" t="s">
        <v>102</v>
      </c>
      <c r="AF2966" s="139" t="s">
        <v>13071</v>
      </c>
      <c r="AG2966" s="139" t="s">
        <v>102</v>
      </c>
      <c r="AH2966" s="139" t="s">
        <v>1378</v>
      </c>
      <c r="AI2966" s="139" t="s">
        <v>1387</v>
      </c>
      <c r="AJ2966" s="139" t="s">
        <v>18234</v>
      </c>
      <c r="AK2966" s="139"/>
      <c r="AL2966" s="139"/>
      <c r="AM2966" s="141"/>
      <c r="AN2966" s="141" t="s">
        <v>8</v>
      </c>
      <c r="AO2966" s="139"/>
      <c r="AP2966" s="139" t="s">
        <v>18234</v>
      </c>
      <c r="AQ2966" s="139"/>
      <c r="AR2966" s="381"/>
      <c r="AS2966" s="139" t="s">
        <v>4075</v>
      </c>
      <c r="AT2966" s="141" t="s">
        <v>43</v>
      </c>
      <c r="AU2966" s="141">
        <v>247</v>
      </c>
      <c r="AV2966" s="383"/>
      <c r="AW2966" s="385"/>
      <c r="AX2966" s="139" t="s">
        <v>418</v>
      </c>
      <c r="AY2966" t="s">
        <v>19492</v>
      </c>
      <c r="BA2966" s="381"/>
      <c r="BB2966" s="139" t="s">
        <v>1450</v>
      </c>
      <c r="BC2966" s="166">
        <v>10</v>
      </c>
      <c r="BD2966" s="166">
        <v>0</v>
      </c>
      <c r="BE2966" s="166">
        <v>0</v>
      </c>
      <c r="BF2966" s="166">
        <v>0</v>
      </c>
      <c r="BG2966" s="166">
        <v>0</v>
      </c>
      <c r="BH2966" s="308"/>
      <c r="BI2966" s="308"/>
      <c r="BJ2966" s="141" t="s">
        <v>26</v>
      </c>
      <c r="BK2966" s="141" t="s">
        <v>26</v>
      </c>
      <c r="BL2966" s="141"/>
      <c r="BM2966" s="141"/>
      <c r="BN2966" s="139" t="s">
        <v>4075</v>
      </c>
      <c r="BQ2966" s="141"/>
      <c r="BV2966" s="141"/>
      <c r="BX2966" s="141"/>
      <c r="BY2966" s="141"/>
      <c r="BZ2966" s="141"/>
      <c r="CA2966" s="141"/>
      <c r="CB2966" s="141"/>
      <c r="CC2966" s="141"/>
      <c r="CD2966" s="141"/>
      <c r="CE2966" s="141"/>
      <c r="CF2966" s="141"/>
      <c r="CG2966" s="141"/>
    </row>
    <row r="2967" spans="1:85" x14ac:dyDescent="0.35">
      <c r="A2967" s="155" t="s">
        <v>4597</v>
      </c>
      <c r="B2967" s="139" t="s">
        <v>4075</v>
      </c>
      <c r="C2967" s="18">
        <v>44054</v>
      </c>
      <c r="D2967" s="144">
        <v>0.9916666666666667</v>
      </c>
      <c r="E2967" s="141" t="s">
        <v>1849</v>
      </c>
      <c r="F2967" s="141">
        <v>3</v>
      </c>
      <c r="G2967" s="141" t="s">
        <v>2536</v>
      </c>
      <c r="H2967" s="141">
        <v>2020</v>
      </c>
      <c r="I2967" s="18">
        <v>44054</v>
      </c>
      <c r="J2967" s="144">
        <v>0.98541666666666672</v>
      </c>
      <c r="K2967" s="378"/>
      <c r="L2967" s="139" t="s">
        <v>4075</v>
      </c>
      <c r="M2967" s="141" t="s">
        <v>28</v>
      </c>
      <c r="N2967" s="248"/>
      <c r="O2967" s="141" t="s">
        <v>26</v>
      </c>
      <c r="P2967" s="141" t="s">
        <v>26</v>
      </c>
      <c r="Q2967" s="141" t="s">
        <v>4598</v>
      </c>
      <c r="R2967" s="141" t="s">
        <v>4599</v>
      </c>
      <c r="S2967" s="141"/>
      <c r="T2967" s="141" t="s">
        <v>14201</v>
      </c>
      <c r="U2967" s="141"/>
      <c r="V2967" s="141"/>
      <c r="W2967" s="139" t="s">
        <v>4075</v>
      </c>
      <c r="X2967" s="141" t="s">
        <v>25</v>
      </c>
      <c r="Y2967" s="141" t="s">
        <v>27</v>
      </c>
      <c r="Z2967" s="141"/>
      <c r="AA2967" s="141" t="s">
        <v>34</v>
      </c>
      <c r="AB2967" s="141" t="s">
        <v>34</v>
      </c>
      <c r="AC2967" s="139" t="s">
        <v>18050</v>
      </c>
      <c r="AD2967" s="380"/>
      <c r="AE2967" s="139" t="s">
        <v>107</v>
      </c>
      <c r="AF2967" s="139" t="s">
        <v>13076</v>
      </c>
      <c r="AG2967" s="139" t="s">
        <v>4130</v>
      </c>
      <c r="AH2967" s="139" t="s">
        <v>1380</v>
      </c>
      <c r="AI2967" s="139" t="s">
        <v>1518</v>
      </c>
      <c r="AJ2967" s="139"/>
      <c r="AK2967" s="139" t="s">
        <v>1518</v>
      </c>
      <c r="AL2967" s="139" t="s">
        <v>1563</v>
      </c>
      <c r="AM2967" s="141"/>
      <c r="AN2967" s="141" t="s">
        <v>8</v>
      </c>
      <c r="AO2967" s="139"/>
      <c r="AP2967" s="139" t="s">
        <v>1563</v>
      </c>
      <c r="AQ2967" s="139" t="s">
        <v>46</v>
      </c>
      <c r="AR2967" s="381"/>
      <c r="AS2967" s="139" t="s">
        <v>4075</v>
      </c>
      <c r="AT2967" s="141" t="s">
        <v>1404</v>
      </c>
      <c r="AU2967" s="141"/>
      <c r="AV2967" s="383"/>
      <c r="AW2967" s="385"/>
      <c r="AX2967" s="139" t="s">
        <v>646</v>
      </c>
      <c r="AY2967" t="s">
        <v>18585</v>
      </c>
      <c r="BA2967" s="381"/>
      <c r="BB2967" s="139" t="s">
        <v>17</v>
      </c>
      <c r="BC2967" s="166"/>
      <c r="BD2967" s="166"/>
      <c r="BE2967" s="166"/>
      <c r="BF2967" s="166"/>
      <c r="BG2967" s="166"/>
      <c r="BH2967" s="308"/>
      <c r="BI2967" s="308"/>
      <c r="BJ2967" s="141" t="s">
        <v>26</v>
      </c>
      <c r="BK2967" s="141" t="s">
        <v>26</v>
      </c>
      <c r="BL2967" s="141"/>
      <c r="BM2967" s="141"/>
      <c r="BN2967" s="139" t="s">
        <v>4075</v>
      </c>
      <c r="BQ2967" s="141"/>
      <c r="BV2967" s="141"/>
      <c r="BX2967" s="141"/>
      <c r="BY2967" s="141"/>
      <c r="BZ2967" s="141"/>
      <c r="CA2967" s="141"/>
      <c r="CB2967" s="141"/>
      <c r="CC2967" s="141"/>
      <c r="CD2967" s="141"/>
      <c r="CE2967" s="141"/>
      <c r="CF2967" s="141"/>
      <c r="CG2967" s="141"/>
    </row>
    <row r="2968" spans="1:85" x14ac:dyDescent="0.35">
      <c r="A2968" s="155" t="s">
        <v>4600</v>
      </c>
      <c r="B2968" s="139" t="s">
        <v>4075</v>
      </c>
      <c r="C2968" s="18">
        <v>44054</v>
      </c>
      <c r="D2968" s="144">
        <v>0.27361111111111114</v>
      </c>
      <c r="E2968" s="141" t="s">
        <v>1849</v>
      </c>
      <c r="F2968" s="141">
        <v>3</v>
      </c>
      <c r="G2968" s="141" t="s">
        <v>2536</v>
      </c>
      <c r="H2968" s="141">
        <v>2020</v>
      </c>
      <c r="I2968" s="18">
        <v>44054</v>
      </c>
      <c r="J2968" s="144">
        <v>0.26041666666666669</v>
      </c>
      <c r="K2968" s="378"/>
      <c r="L2968" s="139" t="s">
        <v>4075</v>
      </c>
      <c r="M2968" s="141" t="s">
        <v>28</v>
      </c>
      <c r="N2968" s="248"/>
      <c r="O2968" s="141" t="s">
        <v>26</v>
      </c>
      <c r="P2968" s="141" t="s">
        <v>26</v>
      </c>
      <c r="Q2968" s="141" t="s">
        <v>13048</v>
      </c>
      <c r="R2968" s="141" t="s">
        <v>4601</v>
      </c>
      <c r="S2968" s="141"/>
      <c r="T2968" s="141" t="s">
        <v>14202</v>
      </c>
      <c r="U2968" s="141"/>
      <c r="V2968" s="141"/>
      <c r="W2968" s="139" t="s">
        <v>4075</v>
      </c>
      <c r="X2968" s="141" t="s">
        <v>25</v>
      </c>
      <c r="Y2968" s="141" t="s">
        <v>27</v>
      </c>
      <c r="Z2968" s="141"/>
      <c r="AA2968" s="141" t="s">
        <v>34</v>
      </c>
      <c r="AB2968" s="141" t="s">
        <v>34</v>
      </c>
      <c r="AC2968" s="139" t="s">
        <v>18047</v>
      </c>
      <c r="AD2968" s="380"/>
      <c r="AE2968" s="139" t="s">
        <v>4</v>
      </c>
      <c r="AF2968" s="139" t="s">
        <v>13073</v>
      </c>
      <c r="AG2968" s="139" t="s">
        <v>4</v>
      </c>
      <c r="AH2968" s="139" t="s">
        <v>1380</v>
      </c>
      <c r="AI2968" s="139" t="s">
        <v>15678</v>
      </c>
      <c r="AJ2968" s="139"/>
      <c r="AK2968" s="139" t="s">
        <v>15678</v>
      </c>
      <c r="AL2968" s="139" t="s">
        <v>1563</v>
      </c>
      <c r="AM2968" s="141"/>
      <c r="AN2968" s="141" t="s">
        <v>8</v>
      </c>
      <c r="AO2968" s="139"/>
      <c r="AP2968" s="139" t="s">
        <v>1563</v>
      </c>
      <c r="AQ2968" s="139" t="s">
        <v>4602</v>
      </c>
      <c r="AR2968" s="381"/>
      <c r="AS2968" s="139" t="s">
        <v>4075</v>
      </c>
      <c r="AT2968" s="141" t="s">
        <v>44</v>
      </c>
      <c r="AU2968" s="141">
        <v>282</v>
      </c>
      <c r="AV2968" s="383"/>
      <c r="AW2968" s="385"/>
      <c r="AX2968" s="139" t="s">
        <v>225</v>
      </c>
      <c r="AY2968" t="s">
        <v>19493</v>
      </c>
      <c r="BA2968" s="381"/>
      <c r="BB2968" s="139" t="s">
        <v>1446</v>
      </c>
      <c r="BC2968" s="166"/>
      <c r="BD2968" s="166"/>
      <c r="BE2968" s="166"/>
      <c r="BF2968" s="166"/>
      <c r="BG2968" s="166"/>
      <c r="BH2968" s="308"/>
      <c r="BI2968" s="308"/>
      <c r="BJ2968" s="141" t="s">
        <v>26</v>
      </c>
      <c r="BK2968" s="141" t="s">
        <v>26</v>
      </c>
      <c r="BL2968" s="141"/>
      <c r="BM2968" s="141"/>
      <c r="BN2968" s="139" t="s">
        <v>4075</v>
      </c>
      <c r="BQ2968" s="141" t="s">
        <v>16095</v>
      </c>
      <c r="BR2968" s="135" t="s">
        <v>15702</v>
      </c>
      <c r="BV2968" s="141"/>
      <c r="BX2968" s="141"/>
      <c r="BY2968" s="141"/>
      <c r="BZ2968" s="141"/>
      <c r="CA2968" s="141"/>
      <c r="CB2968" s="141"/>
      <c r="CC2968" s="141"/>
      <c r="CD2968" s="141"/>
      <c r="CE2968" s="141"/>
      <c r="CF2968" s="141"/>
      <c r="CG2968" s="141"/>
    </row>
    <row r="2969" spans="1:85" x14ac:dyDescent="0.35">
      <c r="A2969" s="155" t="s">
        <v>4595</v>
      </c>
      <c r="B2969" s="139" t="s">
        <v>4075</v>
      </c>
      <c r="C2969" s="18">
        <v>44055</v>
      </c>
      <c r="D2969" s="144">
        <v>0.87569444444444444</v>
      </c>
      <c r="E2969" s="141" t="s">
        <v>1849</v>
      </c>
      <c r="F2969" s="141">
        <v>3</v>
      </c>
      <c r="G2969" s="141" t="s">
        <v>2536</v>
      </c>
      <c r="H2969" s="141">
        <v>2020</v>
      </c>
      <c r="I2969" s="18"/>
      <c r="J2969" s="144"/>
      <c r="K2969" s="378"/>
      <c r="L2969" s="139" t="s">
        <v>4075</v>
      </c>
      <c r="M2969" s="141" t="s">
        <v>28</v>
      </c>
      <c r="N2969" s="248"/>
      <c r="O2969" s="141" t="s">
        <v>26</v>
      </c>
      <c r="P2969" s="141" t="s">
        <v>26</v>
      </c>
      <c r="Q2969" s="141"/>
      <c r="R2969" s="141"/>
      <c r="S2969" s="141"/>
      <c r="T2969" s="141" t="s">
        <v>14203</v>
      </c>
      <c r="U2969" s="141"/>
      <c r="V2969" s="141"/>
      <c r="W2969" s="139" t="s">
        <v>4075</v>
      </c>
      <c r="X2969" s="141" t="s">
        <v>25</v>
      </c>
      <c r="Y2969" s="141" t="s">
        <v>27</v>
      </c>
      <c r="Z2969" s="141"/>
      <c r="AA2969" s="141" t="s">
        <v>34</v>
      </c>
      <c r="AB2969" s="141" t="s">
        <v>34</v>
      </c>
      <c r="AC2969" s="139" t="s">
        <v>18047</v>
      </c>
      <c r="AD2969" s="380"/>
      <c r="AE2969" s="139" t="s">
        <v>107</v>
      </c>
      <c r="AF2969" s="139" t="s">
        <v>13076</v>
      </c>
      <c r="AG2969" s="139" t="s">
        <v>4130</v>
      </c>
      <c r="AH2969" s="139" t="s">
        <v>1380</v>
      </c>
      <c r="AI2969" s="139" t="s">
        <v>1518</v>
      </c>
      <c r="AJ2969" s="139"/>
      <c r="AK2969" s="139" t="s">
        <v>1518</v>
      </c>
      <c r="AL2969" s="139" t="s">
        <v>1563</v>
      </c>
      <c r="AM2969" s="141"/>
      <c r="AN2969" s="141" t="s">
        <v>8</v>
      </c>
      <c r="AO2969" s="139"/>
      <c r="AP2969" s="139" t="s">
        <v>1563</v>
      </c>
      <c r="AQ2969" s="139"/>
      <c r="AR2969" s="381"/>
      <c r="AS2969" s="139" t="s">
        <v>4075</v>
      </c>
      <c r="AT2969" s="141" t="s">
        <v>1404</v>
      </c>
      <c r="AU2969" s="141"/>
      <c r="AV2969" s="383"/>
      <c r="AW2969" s="385"/>
      <c r="AX2969" s="139" t="s">
        <v>84</v>
      </c>
      <c r="AY2969" t="s">
        <v>19157</v>
      </c>
      <c r="BA2969" s="381"/>
      <c r="BB2969" s="139" t="s">
        <v>1444</v>
      </c>
      <c r="BC2969" s="166"/>
      <c r="BD2969" s="166"/>
      <c r="BE2969" s="166"/>
      <c r="BF2969" s="166"/>
      <c r="BG2969" s="166"/>
      <c r="BH2969" s="308"/>
      <c r="BI2969" s="308"/>
      <c r="BJ2969" s="141" t="s">
        <v>26</v>
      </c>
      <c r="BK2969" s="141" t="s">
        <v>26</v>
      </c>
      <c r="BL2969" s="141"/>
      <c r="BM2969" s="141"/>
      <c r="BN2969" s="139" t="s">
        <v>4075</v>
      </c>
      <c r="BQ2969" s="141"/>
      <c r="BV2969" s="141"/>
      <c r="BX2969" s="141"/>
      <c r="BY2969" s="141"/>
      <c r="BZ2969" s="141"/>
      <c r="CA2969" s="141"/>
      <c r="CB2969" s="141"/>
      <c r="CC2969" s="141"/>
      <c r="CD2969" s="141"/>
      <c r="CE2969" s="141"/>
      <c r="CF2969" s="141"/>
      <c r="CG2969" s="141"/>
    </row>
    <row r="2970" spans="1:85" x14ac:dyDescent="0.35">
      <c r="A2970" s="155" t="s">
        <v>4590</v>
      </c>
      <c r="B2970" s="139" t="s">
        <v>4075</v>
      </c>
      <c r="C2970" s="18">
        <v>44055</v>
      </c>
      <c r="D2970" s="144">
        <v>0.41111111111111109</v>
      </c>
      <c r="E2970" s="141" t="s">
        <v>1849</v>
      </c>
      <c r="F2970" s="141">
        <v>3</v>
      </c>
      <c r="G2970" s="141" t="s">
        <v>2536</v>
      </c>
      <c r="H2970" s="141">
        <v>2020</v>
      </c>
      <c r="I2970" s="18">
        <v>44055</v>
      </c>
      <c r="J2970" s="144">
        <v>0.40902777777777777</v>
      </c>
      <c r="K2970" s="378"/>
      <c r="L2970" s="139" t="s">
        <v>4075</v>
      </c>
      <c r="M2970" s="141" t="s">
        <v>28</v>
      </c>
      <c r="N2970" s="248"/>
      <c r="O2970" s="141" t="s">
        <v>26</v>
      </c>
      <c r="P2970" s="141" t="s">
        <v>26</v>
      </c>
      <c r="Q2970" s="141" t="s">
        <v>4591</v>
      </c>
      <c r="R2970" s="141" t="s">
        <v>4592</v>
      </c>
      <c r="S2970" s="141"/>
      <c r="T2970" s="141" t="s">
        <v>14431</v>
      </c>
      <c r="U2970" s="141">
        <v>119607855</v>
      </c>
      <c r="V2970" s="141"/>
      <c r="W2970" s="139" t="s">
        <v>4075</v>
      </c>
      <c r="X2970" s="141" t="s">
        <v>25</v>
      </c>
      <c r="Y2970" s="141" t="s">
        <v>27</v>
      </c>
      <c r="Z2970" s="141"/>
      <c r="AA2970" s="141" t="s">
        <v>34</v>
      </c>
      <c r="AB2970" s="141" t="s">
        <v>34</v>
      </c>
      <c r="AC2970" s="139" t="s">
        <v>18057</v>
      </c>
      <c r="AD2970" s="380"/>
      <c r="AE2970" s="139" t="s">
        <v>107</v>
      </c>
      <c r="AF2970" s="139" t="s">
        <v>13076</v>
      </c>
      <c r="AG2970" s="139" t="s">
        <v>4130</v>
      </c>
      <c r="AH2970" s="139" t="s">
        <v>1380</v>
      </c>
      <c r="AI2970" s="139" t="s">
        <v>1518</v>
      </c>
      <c r="AJ2970" s="139"/>
      <c r="AK2970" s="139" t="s">
        <v>1518</v>
      </c>
      <c r="AL2970" s="139" t="s">
        <v>1420</v>
      </c>
      <c r="AM2970" s="141"/>
      <c r="AN2970" s="141" t="s">
        <v>8</v>
      </c>
      <c r="AO2970" s="139"/>
      <c r="AP2970" s="139" t="s">
        <v>1420</v>
      </c>
      <c r="AQ2970" s="139" t="s">
        <v>4593</v>
      </c>
      <c r="AR2970" s="381"/>
      <c r="AS2970" s="139" t="s">
        <v>4075</v>
      </c>
      <c r="AT2970" s="141" t="s">
        <v>1404</v>
      </c>
      <c r="AU2970" s="141"/>
      <c r="AV2970" s="383"/>
      <c r="AW2970" s="385"/>
      <c r="AX2970" s="139" t="s">
        <v>49</v>
      </c>
      <c r="AY2970" t="s">
        <v>18978</v>
      </c>
      <c r="BA2970" s="381"/>
      <c r="BB2970" s="139" t="s">
        <v>1450</v>
      </c>
      <c r="BC2970" s="166">
        <v>424</v>
      </c>
      <c r="BD2970" s="166">
        <v>0</v>
      </c>
      <c r="BE2970" s="166">
        <v>0</v>
      </c>
      <c r="BF2970" s="166">
        <v>0</v>
      </c>
      <c r="BG2970" s="166">
        <v>0</v>
      </c>
      <c r="BH2970" s="308" t="s">
        <v>4594</v>
      </c>
      <c r="BI2970" s="308"/>
      <c r="BJ2970" s="141" t="s">
        <v>26</v>
      </c>
      <c r="BK2970" s="141" t="s">
        <v>26</v>
      </c>
      <c r="BL2970" s="141"/>
      <c r="BM2970" s="141"/>
      <c r="BN2970" s="139" t="s">
        <v>4075</v>
      </c>
      <c r="BQ2970" s="141"/>
      <c r="BV2970" s="141"/>
      <c r="BX2970" s="141"/>
      <c r="BY2970" s="141"/>
      <c r="BZ2970" s="141"/>
      <c r="CA2970" s="141"/>
      <c r="CB2970" s="141"/>
      <c r="CC2970" s="141"/>
      <c r="CD2970" s="141"/>
      <c r="CE2970" s="141"/>
      <c r="CF2970" s="141"/>
      <c r="CG2970" s="141"/>
    </row>
    <row r="2971" spans="1:85" x14ac:dyDescent="0.35">
      <c r="A2971" s="155" t="s">
        <v>4587</v>
      </c>
      <c r="B2971" s="139" t="s">
        <v>4075</v>
      </c>
      <c r="C2971" s="18">
        <v>44055</v>
      </c>
      <c r="D2971" s="144">
        <v>0.13541666666666666</v>
      </c>
      <c r="E2971" s="141" t="s">
        <v>1849</v>
      </c>
      <c r="F2971" s="141">
        <v>3</v>
      </c>
      <c r="G2971" s="141" t="s">
        <v>2536</v>
      </c>
      <c r="H2971" s="141">
        <v>2020</v>
      </c>
      <c r="I2971" s="18">
        <v>44055</v>
      </c>
      <c r="J2971" s="144">
        <v>0.12222222222222222</v>
      </c>
      <c r="K2971" s="378"/>
      <c r="L2971" s="139" t="s">
        <v>4075</v>
      </c>
      <c r="M2971" s="141" t="s">
        <v>28</v>
      </c>
      <c r="N2971" s="248"/>
      <c r="O2971" s="141" t="s">
        <v>26</v>
      </c>
      <c r="P2971" s="141" t="s">
        <v>26</v>
      </c>
      <c r="Q2971" s="141" t="s">
        <v>4588</v>
      </c>
      <c r="R2971" s="141" t="s">
        <v>4589</v>
      </c>
      <c r="S2971" s="141"/>
      <c r="T2971" s="141" t="s">
        <v>14204</v>
      </c>
      <c r="U2971" s="141">
        <v>119602387</v>
      </c>
      <c r="V2971" s="141"/>
      <c r="W2971" s="139" t="s">
        <v>4075</v>
      </c>
      <c r="X2971" s="141" t="s">
        <v>25</v>
      </c>
      <c r="Y2971" s="141" t="s">
        <v>27</v>
      </c>
      <c r="Z2971" s="141"/>
      <c r="AA2971" s="141" t="s">
        <v>34</v>
      </c>
      <c r="AB2971" s="141" t="s">
        <v>34</v>
      </c>
      <c r="AC2971" s="139" t="s">
        <v>18049</v>
      </c>
      <c r="AD2971" s="380"/>
      <c r="AE2971" s="139" t="s">
        <v>1628</v>
      </c>
      <c r="AF2971" s="139" t="s">
        <v>13079</v>
      </c>
      <c r="AG2971" s="139" t="s">
        <v>4502</v>
      </c>
      <c r="AH2971" s="139" t="s">
        <v>1380</v>
      </c>
      <c r="AI2971" s="139" t="s">
        <v>4502</v>
      </c>
      <c r="AJ2971" s="139"/>
      <c r="AK2971" s="139" t="s">
        <v>4502</v>
      </c>
      <c r="AL2971" s="139" t="s">
        <v>1403</v>
      </c>
      <c r="AM2971" s="141"/>
      <c r="AN2971" s="141" t="s">
        <v>8</v>
      </c>
      <c r="AO2971" s="139"/>
      <c r="AP2971" s="139" t="s">
        <v>1403</v>
      </c>
      <c r="AQ2971" s="139" t="s">
        <v>1403</v>
      </c>
      <c r="AR2971" s="381"/>
      <c r="AS2971" s="139" t="s">
        <v>4075</v>
      </c>
      <c r="AT2971" s="141" t="s">
        <v>1404</v>
      </c>
      <c r="AU2971" s="141"/>
      <c r="AV2971" s="383"/>
      <c r="AW2971" s="385"/>
      <c r="AX2971" s="139" t="s">
        <v>197</v>
      </c>
      <c r="AY2971" t="s">
        <v>19494</v>
      </c>
      <c r="BA2971" s="381"/>
      <c r="BB2971" s="139" t="s">
        <v>1444</v>
      </c>
      <c r="BC2971" s="166"/>
      <c r="BD2971" s="166"/>
      <c r="BE2971" s="166"/>
      <c r="BF2971" s="166"/>
      <c r="BG2971" s="166"/>
      <c r="BH2971" s="308"/>
      <c r="BI2971" s="308"/>
      <c r="BJ2971" s="141" t="s">
        <v>26</v>
      </c>
      <c r="BK2971" s="141" t="s">
        <v>26</v>
      </c>
      <c r="BL2971" s="141"/>
      <c r="BM2971" s="141"/>
      <c r="BN2971" s="139" t="s">
        <v>4075</v>
      </c>
      <c r="BQ2971" s="141"/>
      <c r="BV2971" s="141"/>
      <c r="BX2971" s="141"/>
      <c r="BY2971" s="141"/>
      <c r="BZ2971" s="141"/>
      <c r="CA2971" s="141"/>
      <c r="CB2971" s="141"/>
      <c r="CC2971" s="141"/>
      <c r="CD2971" s="141"/>
      <c r="CE2971" s="141"/>
      <c r="CF2971" s="141"/>
      <c r="CG2971" s="141"/>
    </row>
    <row r="2972" spans="1:85" x14ac:dyDescent="0.35">
      <c r="A2972" s="155" t="s">
        <v>4586</v>
      </c>
      <c r="B2972" s="139" t="s">
        <v>4075</v>
      </c>
      <c r="C2972" s="18">
        <v>44056</v>
      </c>
      <c r="D2972" s="144">
        <v>0.59305555555555556</v>
      </c>
      <c r="E2972" s="141" t="s">
        <v>1849</v>
      </c>
      <c r="F2972" s="141">
        <v>3</v>
      </c>
      <c r="G2972" s="141" t="s">
        <v>2536</v>
      </c>
      <c r="H2972" s="141">
        <v>2020</v>
      </c>
      <c r="I2972" s="18">
        <v>44056</v>
      </c>
      <c r="J2972" s="144">
        <v>0.59236111111111112</v>
      </c>
      <c r="K2972" s="378"/>
      <c r="L2972" s="139" t="s">
        <v>4075</v>
      </c>
      <c r="M2972" s="141" t="s">
        <v>28</v>
      </c>
      <c r="N2972" s="248"/>
      <c r="O2972" s="141" t="s">
        <v>26</v>
      </c>
      <c r="P2972" s="141" t="s">
        <v>26</v>
      </c>
      <c r="Q2972" s="141"/>
      <c r="R2972" s="141"/>
      <c r="S2972" s="141"/>
      <c r="T2972" s="141" t="s">
        <v>14206</v>
      </c>
      <c r="U2972" s="141">
        <v>119613005</v>
      </c>
      <c r="V2972" s="141"/>
      <c r="W2972" s="139" t="s">
        <v>4075</v>
      </c>
      <c r="X2972" s="141" t="s">
        <v>25</v>
      </c>
      <c r="Y2972" s="141" t="s">
        <v>27</v>
      </c>
      <c r="Z2972" s="141"/>
      <c r="AA2972" s="141" t="s">
        <v>34</v>
      </c>
      <c r="AB2972" s="141" t="s">
        <v>34</v>
      </c>
      <c r="AC2972" s="139" t="s">
        <v>18047</v>
      </c>
      <c r="AD2972" s="380"/>
      <c r="AE2972" s="139" t="s">
        <v>102</v>
      </c>
      <c r="AF2972" s="139" t="s">
        <v>13068</v>
      </c>
      <c r="AG2972" s="139" t="s">
        <v>102</v>
      </c>
      <c r="AH2972" s="139" t="s">
        <v>1378</v>
      </c>
      <c r="AI2972" s="139" t="s">
        <v>1398</v>
      </c>
      <c r="AJ2972" s="139" t="s">
        <v>1649</v>
      </c>
      <c r="AK2972" s="139"/>
      <c r="AL2972" s="139"/>
      <c r="AM2972" s="141"/>
      <c r="AN2972" s="141" t="s">
        <v>8</v>
      </c>
      <c r="AO2972" s="139"/>
      <c r="AP2972" s="139" t="s">
        <v>1649</v>
      </c>
      <c r="AQ2972" s="139" t="s">
        <v>7</v>
      </c>
      <c r="AR2972" s="381"/>
      <c r="AS2972" s="139" t="s">
        <v>4075</v>
      </c>
      <c r="AT2972" s="141" t="s">
        <v>1404</v>
      </c>
      <c r="AU2972" s="141"/>
      <c r="AV2972" s="383"/>
      <c r="AW2972" s="385"/>
      <c r="AX2972" s="139" t="s">
        <v>64</v>
      </c>
      <c r="AY2972" t="s">
        <v>18661</v>
      </c>
      <c r="BA2972" s="381"/>
      <c r="BB2972" s="139" t="s">
        <v>17</v>
      </c>
      <c r="BC2972" s="166"/>
      <c r="BD2972" s="166"/>
      <c r="BE2972" s="166"/>
      <c r="BF2972" s="166"/>
      <c r="BG2972" s="166"/>
      <c r="BH2972" s="308"/>
      <c r="BI2972" s="308"/>
      <c r="BJ2972" s="141" t="s">
        <v>26</v>
      </c>
      <c r="BK2972" s="141" t="s">
        <v>26</v>
      </c>
      <c r="BL2972" s="141"/>
      <c r="BM2972" s="141"/>
      <c r="BN2972" s="139" t="s">
        <v>4075</v>
      </c>
      <c r="BQ2972" s="141"/>
      <c r="BV2972" s="141"/>
      <c r="BX2972" s="141"/>
      <c r="BY2972" s="141"/>
      <c r="BZ2972" s="141"/>
      <c r="CA2972" s="141"/>
      <c r="CB2972" s="141"/>
      <c r="CC2972" s="141"/>
      <c r="CD2972" s="141"/>
      <c r="CE2972" s="141"/>
      <c r="CF2972" s="141"/>
      <c r="CG2972" s="141"/>
    </row>
    <row r="2973" spans="1:85" x14ac:dyDescent="0.35">
      <c r="A2973" s="155" t="s">
        <v>4582</v>
      </c>
      <c r="B2973" s="139" t="s">
        <v>4075</v>
      </c>
      <c r="C2973" s="18">
        <v>44056</v>
      </c>
      <c r="D2973" s="144">
        <v>0.4513888888888889</v>
      </c>
      <c r="E2973" s="141" t="s">
        <v>1849</v>
      </c>
      <c r="F2973" s="141">
        <v>3</v>
      </c>
      <c r="G2973" s="141" t="s">
        <v>2536</v>
      </c>
      <c r="H2973" s="141">
        <v>2020</v>
      </c>
      <c r="I2973" s="18">
        <v>44056</v>
      </c>
      <c r="J2973" s="144">
        <v>0.44791666666666669</v>
      </c>
      <c r="K2973" s="378"/>
      <c r="L2973" s="139" t="s">
        <v>4075</v>
      </c>
      <c r="M2973" s="141" t="s">
        <v>28</v>
      </c>
      <c r="N2973" s="248"/>
      <c r="O2973" s="141" t="s">
        <v>26</v>
      </c>
      <c r="P2973" s="141" t="s">
        <v>26</v>
      </c>
      <c r="Q2973" s="141" t="s">
        <v>4583</v>
      </c>
      <c r="R2973" s="141"/>
      <c r="S2973" s="141"/>
      <c r="T2973" s="141" t="s">
        <v>14205</v>
      </c>
      <c r="U2973" s="141">
        <v>119611465</v>
      </c>
      <c r="V2973" s="141"/>
      <c r="W2973" s="139" t="s">
        <v>4075</v>
      </c>
      <c r="X2973" s="141" t="s">
        <v>25</v>
      </c>
      <c r="Y2973" s="141" t="s">
        <v>27</v>
      </c>
      <c r="Z2973" s="141"/>
      <c r="AA2973" s="141" t="s">
        <v>34</v>
      </c>
      <c r="AB2973" s="141" t="s">
        <v>34</v>
      </c>
      <c r="AC2973" s="139" t="s">
        <v>18049</v>
      </c>
      <c r="AD2973" s="380"/>
      <c r="AE2973" s="139" t="s">
        <v>107</v>
      </c>
      <c r="AF2973" s="139" t="s">
        <v>13076</v>
      </c>
      <c r="AG2973" s="139" t="s">
        <v>4130</v>
      </c>
      <c r="AH2973" s="139" t="s">
        <v>1380</v>
      </c>
      <c r="AI2973" s="139" t="s">
        <v>1518</v>
      </c>
      <c r="AJ2973" s="139"/>
      <c r="AK2973" s="139" t="s">
        <v>1518</v>
      </c>
      <c r="AL2973" s="139" t="s">
        <v>1420</v>
      </c>
      <c r="AM2973" s="141"/>
      <c r="AN2973" s="141" t="s">
        <v>8</v>
      </c>
      <c r="AO2973" s="139"/>
      <c r="AP2973" s="139" t="s">
        <v>1420</v>
      </c>
      <c r="AQ2973" s="139" t="s">
        <v>4584</v>
      </c>
      <c r="AR2973" s="381"/>
      <c r="AS2973" s="139" t="s">
        <v>4075</v>
      </c>
      <c r="AT2973" s="141" t="s">
        <v>1404</v>
      </c>
      <c r="AU2973" s="141"/>
      <c r="AV2973" s="383"/>
      <c r="AW2973" s="385"/>
      <c r="AX2973" s="139" t="s">
        <v>63</v>
      </c>
      <c r="AY2973" t="s">
        <v>18341</v>
      </c>
      <c r="BA2973" s="381"/>
      <c r="BB2973" s="139" t="s">
        <v>1444</v>
      </c>
      <c r="BC2973" s="166"/>
      <c r="BD2973" s="166"/>
      <c r="BE2973" s="166"/>
      <c r="BF2973" s="166"/>
      <c r="BG2973" s="166"/>
      <c r="BH2973" s="308"/>
      <c r="BI2973" s="308"/>
      <c r="BJ2973" s="141" t="s">
        <v>26</v>
      </c>
      <c r="BK2973" s="141" t="s">
        <v>26</v>
      </c>
      <c r="BL2973" s="141"/>
      <c r="BM2973" s="141"/>
      <c r="BN2973" s="139" t="s">
        <v>4075</v>
      </c>
      <c r="BQ2973" s="141"/>
      <c r="BV2973" s="141"/>
      <c r="BX2973" s="141"/>
      <c r="BY2973" s="141"/>
      <c r="BZ2973" s="141"/>
      <c r="CA2973" s="141"/>
      <c r="CB2973" s="141"/>
      <c r="CC2973" s="141"/>
      <c r="CD2973" s="141"/>
      <c r="CE2973" s="141"/>
      <c r="CF2973" s="141"/>
      <c r="CG2973" s="141"/>
    </row>
    <row r="2974" spans="1:85" x14ac:dyDescent="0.35">
      <c r="A2974" s="155" t="s">
        <v>4571</v>
      </c>
      <c r="B2974" s="139" t="s">
        <v>4075</v>
      </c>
      <c r="C2974" s="18">
        <v>44057</v>
      </c>
      <c r="D2974" s="144">
        <v>0.69791666666666663</v>
      </c>
      <c r="E2974" s="141" t="s">
        <v>1849</v>
      </c>
      <c r="F2974" s="141">
        <v>3</v>
      </c>
      <c r="G2974" s="141" t="s">
        <v>2536</v>
      </c>
      <c r="H2974" s="141">
        <v>2020</v>
      </c>
      <c r="I2974" s="18">
        <v>44057</v>
      </c>
      <c r="J2974" s="144">
        <v>0.69791666666666663</v>
      </c>
      <c r="K2974" s="378"/>
      <c r="L2974" s="139" t="s">
        <v>4075</v>
      </c>
      <c r="M2974" s="141" t="s">
        <v>38</v>
      </c>
      <c r="N2974" s="248"/>
      <c r="O2974" s="141" t="s">
        <v>25</v>
      </c>
      <c r="P2974" s="141" t="s">
        <v>26</v>
      </c>
      <c r="Q2974" s="141"/>
      <c r="R2974" s="141" t="s">
        <v>4572</v>
      </c>
      <c r="S2974" s="141"/>
      <c r="T2974" s="141" t="s">
        <v>14208</v>
      </c>
      <c r="U2974" s="141">
        <v>119619445</v>
      </c>
      <c r="V2974" s="141" t="s">
        <v>3758</v>
      </c>
      <c r="W2974" s="139" t="s">
        <v>4075</v>
      </c>
      <c r="X2974" s="141" t="s">
        <v>25</v>
      </c>
      <c r="Y2974" s="141" t="s">
        <v>27</v>
      </c>
      <c r="Z2974" s="141"/>
      <c r="AA2974" s="141" t="s">
        <v>34</v>
      </c>
      <c r="AB2974" s="141" t="s">
        <v>34</v>
      </c>
      <c r="AC2974" s="139" t="s">
        <v>18049</v>
      </c>
      <c r="AD2974" s="380"/>
      <c r="AE2974" s="139" t="s">
        <v>102</v>
      </c>
      <c r="AF2974" s="139" t="s">
        <v>13082</v>
      </c>
      <c r="AG2974" s="139" t="s">
        <v>102</v>
      </c>
      <c r="AH2974" s="139" t="s">
        <v>1378</v>
      </c>
      <c r="AI2974" s="139" t="s">
        <v>1382</v>
      </c>
      <c r="AJ2974" s="139" t="s">
        <v>60</v>
      </c>
      <c r="AK2974" s="139"/>
      <c r="AL2974" s="139"/>
      <c r="AM2974" s="141"/>
      <c r="AN2974" s="141" t="s">
        <v>1508</v>
      </c>
      <c r="AO2974" s="139"/>
      <c r="AP2974" s="139" t="s">
        <v>60</v>
      </c>
      <c r="AQ2974" s="139" t="s">
        <v>4534</v>
      </c>
      <c r="AR2974" s="381"/>
      <c r="AS2974" s="139" t="s">
        <v>4075</v>
      </c>
      <c r="AT2974" s="141" t="s">
        <v>1404</v>
      </c>
      <c r="AU2974" s="141"/>
      <c r="AV2974" s="383"/>
      <c r="AW2974" s="385"/>
      <c r="AX2974" s="139" t="s">
        <v>156</v>
      </c>
      <c r="AY2974" t="s">
        <v>18311</v>
      </c>
      <c r="BA2974" s="381"/>
      <c r="BB2974" s="139" t="s">
        <v>17</v>
      </c>
      <c r="BC2974" s="166"/>
      <c r="BD2974" s="166"/>
      <c r="BE2974" s="166"/>
      <c r="BF2974" s="166"/>
      <c r="BG2974" s="166"/>
      <c r="BH2974" s="308"/>
      <c r="BI2974" s="308"/>
      <c r="BJ2974" s="141" t="s">
        <v>26</v>
      </c>
      <c r="BK2974" s="141" t="s">
        <v>26</v>
      </c>
      <c r="BL2974" s="141"/>
      <c r="BM2974" s="141"/>
      <c r="BN2974" s="139" t="s">
        <v>4075</v>
      </c>
      <c r="BQ2974" s="141"/>
      <c r="BV2974" s="141"/>
      <c r="BX2974" s="141"/>
      <c r="BY2974" s="141"/>
      <c r="BZ2974" s="141"/>
      <c r="CA2974" s="141"/>
      <c r="CB2974" s="141"/>
      <c r="CC2974" s="141"/>
      <c r="CD2974" s="141"/>
      <c r="CE2974" s="141"/>
      <c r="CF2974" s="141"/>
      <c r="CG2974" s="141"/>
    </row>
    <row r="2975" spans="1:85" x14ac:dyDescent="0.35">
      <c r="A2975" s="155" t="s">
        <v>4579</v>
      </c>
      <c r="B2975" s="139" t="s">
        <v>4075</v>
      </c>
      <c r="C2975" s="18">
        <v>44057</v>
      </c>
      <c r="D2975" s="144">
        <v>0.84722222222222221</v>
      </c>
      <c r="E2975" s="141" t="s">
        <v>1849</v>
      </c>
      <c r="F2975" s="141">
        <v>3</v>
      </c>
      <c r="G2975" s="141" t="s">
        <v>2536</v>
      </c>
      <c r="H2975" s="141">
        <v>2020</v>
      </c>
      <c r="I2975" s="18">
        <v>44057</v>
      </c>
      <c r="J2975" s="144">
        <v>0.84583333333333333</v>
      </c>
      <c r="K2975" s="378"/>
      <c r="L2975" s="139" t="s">
        <v>4075</v>
      </c>
      <c r="M2975" s="141" t="s">
        <v>28</v>
      </c>
      <c r="N2975" s="248"/>
      <c r="O2975" s="141" t="s">
        <v>26</v>
      </c>
      <c r="P2975" s="141" t="s">
        <v>26</v>
      </c>
      <c r="Q2975" s="141" t="s">
        <v>13047</v>
      </c>
      <c r="R2975" s="141" t="s">
        <v>4580</v>
      </c>
      <c r="S2975" s="141"/>
      <c r="T2975" s="141" t="s">
        <v>14210</v>
      </c>
      <c r="U2975" s="141"/>
      <c r="V2975" s="141"/>
      <c r="W2975" s="139" t="s">
        <v>4075</v>
      </c>
      <c r="X2975" s="141" t="s">
        <v>25</v>
      </c>
      <c r="Y2975" s="141" t="s">
        <v>27</v>
      </c>
      <c r="Z2975" s="141"/>
      <c r="AA2975" s="141" t="s">
        <v>34</v>
      </c>
      <c r="AB2975" s="141" t="s">
        <v>34</v>
      </c>
      <c r="AC2975" s="139" t="s">
        <v>18049</v>
      </c>
      <c r="AD2975" s="380"/>
      <c r="AE2975" s="139" t="s">
        <v>103</v>
      </c>
      <c r="AF2975" s="139" t="s">
        <v>13067</v>
      </c>
      <c r="AG2975" s="139" t="s">
        <v>103</v>
      </c>
      <c r="AH2975" s="139" t="s">
        <v>41</v>
      </c>
      <c r="AI2975" s="139" t="s">
        <v>41</v>
      </c>
      <c r="AJ2975" s="139"/>
      <c r="AK2975" s="139" t="s">
        <v>41</v>
      </c>
      <c r="AL2975" s="139" t="s">
        <v>1604</v>
      </c>
      <c r="AM2975" s="141"/>
      <c r="AN2975" s="141" t="s">
        <v>1422</v>
      </c>
      <c r="AO2975" s="139"/>
      <c r="AP2975" s="139" t="s">
        <v>1604</v>
      </c>
      <c r="AQ2975" s="139" t="s">
        <v>4581</v>
      </c>
      <c r="AR2975" s="381"/>
      <c r="AS2975" s="139" t="s">
        <v>4075</v>
      </c>
      <c r="AT2975" s="141" t="s">
        <v>1404</v>
      </c>
      <c r="AU2975" s="141"/>
      <c r="AV2975" s="383"/>
      <c r="AW2975" s="385"/>
      <c r="AX2975" s="139" t="s">
        <v>175</v>
      </c>
      <c r="AY2975" t="s">
        <v>18774</v>
      </c>
      <c r="BA2975" s="381"/>
      <c r="BB2975" s="139" t="s">
        <v>1450</v>
      </c>
      <c r="BC2975" s="166"/>
      <c r="BD2975" s="166"/>
      <c r="BE2975" s="166"/>
      <c r="BF2975" s="166"/>
      <c r="BG2975" s="166"/>
      <c r="BH2975" s="308"/>
      <c r="BI2975" s="308"/>
      <c r="BJ2975" s="141" t="s">
        <v>26</v>
      </c>
      <c r="BK2975" s="141" t="s">
        <v>26</v>
      </c>
      <c r="BL2975" s="141"/>
      <c r="BM2975" s="141"/>
      <c r="BN2975" s="139" t="s">
        <v>4075</v>
      </c>
      <c r="BQ2975" s="141"/>
      <c r="BV2975" s="141"/>
      <c r="BX2975" s="141"/>
      <c r="BY2975" s="141"/>
      <c r="BZ2975" s="141"/>
      <c r="CA2975" s="141"/>
      <c r="CB2975" s="141"/>
      <c r="CC2975" s="141"/>
      <c r="CD2975" s="141"/>
      <c r="CE2975" s="141"/>
      <c r="CF2975" s="141"/>
      <c r="CG2975" s="141"/>
    </row>
    <row r="2976" spans="1:85" x14ac:dyDescent="0.35">
      <c r="A2976" s="155" t="s">
        <v>4576</v>
      </c>
      <c r="B2976" s="139" t="s">
        <v>4075</v>
      </c>
      <c r="C2976" s="18">
        <v>44057</v>
      </c>
      <c r="D2976" s="144">
        <v>0.52152777777777781</v>
      </c>
      <c r="E2976" s="141" t="s">
        <v>1849</v>
      </c>
      <c r="F2976" s="141">
        <v>3</v>
      </c>
      <c r="G2976" s="141" t="s">
        <v>2536</v>
      </c>
      <c r="H2976" s="141">
        <v>2020</v>
      </c>
      <c r="I2976" s="18">
        <v>44057</v>
      </c>
      <c r="J2976" s="144">
        <v>0.52083333333333337</v>
      </c>
      <c r="K2976" s="378"/>
      <c r="L2976" s="139" t="s">
        <v>4075</v>
      </c>
      <c r="M2976" s="141" t="s">
        <v>28</v>
      </c>
      <c r="N2976" s="248"/>
      <c r="O2976" s="141" t="s">
        <v>26</v>
      </c>
      <c r="P2976" s="141" t="s">
        <v>26</v>
      </c>
      <c r="Q2976" s="141" t="s">
        <v>4577</v>
      </c>
      <c r="R2976" s="141" t="s">
        <v>4578</v>
      </c>
      <c r="S2976" s="141"/>
      <c r="T2976" s="141" t="s">
        <v>14207</v>
      </c>
      <c r="U2976" s="141">
        <v>119618053</v>
      </c>
      <c r="V2976" s="141"/>
      <c r="W2976" s="139" t="s">
        <v>4075</v>
      </c>
      <c r="X2976" s="141" t="s">
        <v>25</v>
      </c>
      <c r="Y2976" s="141" t="s">
        <v>27</v>
      </c>
      <c r="Z2976" s="141"/>
      <c r="AA2976" s="141" t="s">
        <v>34</v>
      </c>
      <c r="AB2976" s="141" t="s">
        <v>34</v>
      </c>
      <c r="AC2976" s="139" t="s">
        <v>18047</v>
      </c>
      <c r="AD2976" s="380"/>
      <c r="AE2976" s="139" t="s">
        <v>111</v>
      </c>
      <c r="AF2976" s="139" t="s">
        <v>13068</v>
      </c>
      <c r="AG2976" s="139" t="s">
        <v>102</v>
      </c>
      <c r="AH2976" s="139" t="s">
        <v>1378</v>
      </c>
      <c r="AI2976" s="139" t="s">
        <v>1398</v>
      </c>
      <c r="AJ2976" s="139" t="s">
        <v>1423</v>
      </c>
      <c r="AK2976" s="139"/>
      <c r="AL2976" s="139"/>
      <c r="AM2976" s="141"/>
      <c r="AN2976" s="141" t="s">
        <v>8</v>
      </c>
      <c r="AO2976" s="139"/>
      <c r="AP2976" s="139" t="s">
        <v>1423</v>
      </c>
      <c r="AQ2976" s="139" t="s">
        <v>1423</v>
      </c>
      <c r="AR2976" s="381"/>
      <c r="AS2976" s="139" t="s">
        <v>4075</v>
      </c>
      <c r="AT2976" s="141" t="s">
        <v>43</v>
      </c>
      <c r="AU2976" s="141">
        <v>180</v>
      </c>
      <c r="AV2976" s="383"/>
      <c r="AW2976" s="385"/>
      <c r="AX2976" s="139" t="s">
        <v>82</v>
      </c>
      <c r="AY2976" t="s">
        <v>19094</v>
      </c>
      <c r="BA2976" s="381"/>
      <c r="BB2976" s="139" t="s">
        <v>1450</v>
      </c>
      <c r="BC2976" s="166"/>
      <c r="BD2976" s="166"/>
      <c r="BE2976" s="166"/>
      <c r="BF2976" s="166"/>
      <c r="BG2976" s="166"/>
      <c r="BH2976" s="308"/>
      <c r="BI2976" s="308"/>
      <c r="BJ2976" s="141" t="s">
        <v>26</v>
      </c>
      <c r="BK2976" s="141" t="s">
        <v>26</v>
      </c>
      <c r="BL2976" s="141"/>
      <c r="BM2976" s="141"/>
      <c r="BN2976" s="139" t="s">
        <v>4075</v>
      </c>
      <c r="BQ2976" s="141"/>
      <c r="BV2976" s="141"/>
      <c r="BX2976" s="141"/>
      <c r="BY2976" s="141"/>
      <c r="BZ2976" s="141"/>
      <c r="CA2976" s="141"/>
      <c r="CB2976" s="141"/>
      <c r="CC2976" s="141"/>
      <c r="CD2976" s="141"/>
      <c r="CE2976" s="141"/>
      <c r="CF2976" s="141"/>
      <c r="CG2976" s="141"/>
    </row>
    <row r="2977" spans="1:85" x14ac:dyDescent="0.35">
      <c r="A2977" s="155" t="s">
        <v>4573</v>
      </c>
      <c r="B2977" s="139" t="s">
        <v>4075</v>
      </c>
      <c r="C2977" s="18">
        <v>44057</v>
      </c>
      <c r="D2977" s="144">
        <v>0.62638888888888888</v>
      </c>
      <c r="E2977" s="141" t="s">
        <v>1849</v>
      </c>
      <c r="F2977" s="141">
        <v>3</v>
      </c>
      <c r="G2977" s="141" t="s">
        <v>2536</v>
      </c>
      <c r="H2977" s="141">
        <v>2020</v>
      </c>
      <c r="I2977" s="18">
        <v>44057</v>
      </c>
      <c r="J2977" s="144">
        <v>0.60347222222222219</v>
      </c>
      <c r="K2977" s="378"/>
      <c r="L2977" s="139" t="s">
        <v>4075</v>
      </c>
      <c r="M2977" s="141" t="s">
        <v>28</v>
      </c>
      <c r="N2977" s="248"/>
      <c r="O2977" s="141" t="s">
        <v>25</v>
      </c>
      <c r="P2977" s="141" t="s">
        <v>26</v>
      </c>
      <c r="Q2977" s="141"/>
      <c r="R2977" s="141" t="s">
        <v>4574</v>
      </c>
      <c r="S2977" s="141"/>
      <c r="T2977" s="141" t="s">
        <v>14209</v>
      </c>
      <c r="U2977" s="141">
        <v>119619460</v>
      </c>
      <c r="V2977" s="141" t="s">
        <v>3759</v>
      </c>
      <c r="W2977" s="139" t="s">
        <v>4075</v>
      </c>
      <c r="X2977" s="141" t="s">
        <v>25</v>
      </c>
      <c r="Y2977" s="141" t="s">
        <v>27</v>
      </c>
      <c r="Z2977" s="141"/>
      <c r="AA2977" s="141" t="s">
        <v>34</v>
      </c>
      <c r="AB2977" s="141" t="s">
        <v>34</v>
      </c>
      <c r="AC2977" s="139" t="s">
        <v>18047</v>
      </c>
      <c r="AD2977" s="380"/>
      <c r="AE2977" s="139" t="s">
        <v>102</v>
      </c>
      <c r="AF2977" s="139" t="s">
        <v>13082</v>
      </c>
      <c r="AG2977" s="139" t="s">
        <v>102</v>
      </c>
      <c r="AH2977" s="139" t="s">
        <v>1378</v>
      </c>
      <c r="AI2977" s="139" t="s">
        <v>1382</v>
      </c>
      <c r="AJ2977" s="139" t="s">
        <v>60</v>
      </c>
      <c r="AK2977" s="139"/>
      <c r="AL2977" s="139"/>
      <c r="AM2977" s="141"/>
      <c r="AN2977" s="141" t="s">
        <v>8</v>
      </c>
      <c r="AO2977" s="139"/>
      <c r="AP2977" s="139" t="s">
        <v>60</v>
      </c>
      <c r="AQ2977" s="139" t="s">
        <v>4575</v>
      </c>
      <c r="AR2977" s="381"/>
      <c r="AS2977" s="139" t="s">
        <v>4075</v>
      </c>
      <c r="AT2977" s="141" t="s">
        <v>1404</v>
      </c>
      <c r="AU2977" s="141"/>
      <c r="AV2977" s="383"/>
      <c r="AW2977" s="385"/>
      <c r="AX2977" s="139" t="s">
        <v>175</v>
      </c>
      <c r="AY2977" t="s">
        <v>18852</v>
      </c>
      <c r="BA2977" s="381"/>
      <c r="BB2977" s="139" t="s">
        <v>17</v>
      </c>
      <c r="BC2977" s="166"/>
      <c r="BD2977" s="166"/>
      <c r="BE2977" s="166"/>
      <c r="BF2977" s="166"/>
      <c r="BG2977" s="166"/>
      <c r="BH2977" s="308"/>
      <c r="BI2977" s="308"/>
      <c r="BJ2977" s="141" t="s">
        <v>26</v>
      </c>
      <c r="BK2977" s="141" t="s">
        <v>26</v>
      </c>
      <c r="BL2977" s="141"/>
      <c r="BM2977" s="141"/>
      <c r="BN2977" s="139" t="s">
        <v>4075</v>
      </c>
      <c r="BQ2977" s="141"/>
      <c r="BV2977" s="141"/>
      <c r="BX2977" s="141"/>
      <c r="BY2977" s="141"/>
      <c r="BZ2977" s="141"/>
      <c r="CA2977" s="141"/>
      <c r="CB2977" s="141"/>
      <c r="CC2977" s="141"/>
      <c r="CD2977" s="141"/>
      <c r="CE2977" s="141"/>
      <c r="CF2977" s="141"/>
      <c r="CG2977" s="141"/>
    </row>
    <row r="2978" spans="1:85" x14ac:dyDescent="0.35">
      <c r="A2978" s="155" t="s">
        <v>4561</v>
      </c>
      <c r="B2978" s="139" t="s">
        <v>4075</v>
      </c>
      <c r="C2978" s="18">
        <v>44058</v>
      </c>
      <c r="D2978" s="144">
        <v>0.76527777777777772</v>
      </c>
      <c r="E2978" s="141" t="s">
        <v>1849</v>
      </c>
      <c r="F2978" s="141">
        <v>3</v>
      </c>
      <c r="G2978" s="141" t="s">
        <v>2536</v>
      </c>
      <c r="H2978" s="141">
        <v>2020</v>
      </c>
      <c r="I2978" s="18">
        <v>44058</v>
      </c>
      <c r="J2978" s="144">
        <v>0.75972222222222219</v>
      </c>
      <c r="K2978" s="378"/>
      <c r="L2978" s="139" t="s">
        <v>4075</v>
      </c>
      <c r="M2978" s="141" t="s">
        <v>28</v>
      </c>
      <c r="N2978" s="248"/>
      <c r="O2978" s="141" t="s">
        <v>26</v>
      </c>
      <c r="P2978" s="141" t="s">
        <v>26</v>
      </c>
      <c r="Q2978" s="141" t="s">
        <v>13042</v>
      </c>
      <c r="R2978" s="141" t="s">
        <v>4562</v>
      </c>
      <c r="S2978" s="141"/>
      <c r="T2978" s="141" t="s">
        <v>14214</v>
      </c>
      <c r="U2978" s="141">
        <v>119622211</v>
      </c>
      <c r="V2978" s="141"/>
      <c r="W2978" s="139" t="s">
        <v>4075</v>
      </c>
      <c r="X2978" s="141" t="s">
        <v>25</v>
      </c>
      <c r="Y2978" s="141" t="s">
        <v>27</v>
      </c>
      <c r="Z2978" s="141"/>
      <c r="AA2978" s="141" t="s">
        <v>34</v>
      </c>
      <c r="AB2978" s="141" t="s">
        <v>34</v>
      </c>
      <c r="AC2978" s="139" t="s">
        <v>18050</v>
      </c>
      <c r="AD2978" s="380"/>
      <c r="AE2978" s="139" t="s">
        <v>102</v>
      </c>
      <c r="AF2978" s="139" t="s">
        <v>13074</v>
      </c>
      <c r="AG2978" s="139" t="s">
        <v>102</v>
      </c>
      <c r="AH2978" s="139" t="s">
        <v>1378</v>
      </c>
      <c r="AI2978" s="139" t="s">
        <v>11</v>
      </c>
      <c r="AJ2978" s="139" t="s">
        <v>1563</v>
      </c>
      <c r="AK2978" s="139"/>
      <c r="AL2978" s="139"/>
      <c r="AM2978" s="141"/>
      <c r="AN2978" s="141" t="s">
        <v>8</v>
      </c>
      <c r="AO2978" s="139"/>
      <c r="AP2978" s="139" t="s">
        <v>1563</v>
      </c>
      <c r="AQ2978" s="139" t="s">
        <v>4550</v>
      </c>
      <c r="AR2978" s="381"/>
      <c r="AS2978" s="139" t="s">
        <v>4075</v>
      </c>
      <c r="AT2978" s="141" t="s">
        <v>1404</v>
      </c>
      <c r="AU2978" s="141"/>
      <c r="AV2978" s="383"/>
      <c r="AW2978" s="385"/>
      <c r="AX2978" s="139" t="s">
        <v>143</v>
      </c>
      <c r="AY2978" t="s">
        <v>19495</v>
      </c>
      <c r="BA2978" s="381"/>
      <c r="BB2978" s="139" t="s">
        <v>17</v>
      </c>
      <c r="BC2978" s="166"/>
      <c r="BD2978" s="166"/>
      <c r="BE2978" s="166"/>
      <c r="BF2978" s="166"/>
      <c r="BG2978" s="166"/>
      <c r="BH2978" s="308"/>
      <c r="BI2978" s="308"/>
      <c r="BJ2978" s="141" t="s">
        <v>26</v>
      </c>
      <c r="BK2978" s="141" t="s">
        <v>26</v>
      </c>
      <c r="BL2978" s="141"/>
      <c r="BM2978" s="141"/>
      <c r="BN2978" s="139" t="s">
        <v>4075</v>
      </c>
      <c r="BQ2978" s="141"/>
      <c r="BV2978" s="141"/>
      <c r="BX2978" s="141"/>
      <c r="BY2978" s="141"/>
      <c r="BZ2978" s="141"/>
      <c r="CA2978" s="141"/>
      <c r="CB2978" s="141"/>
      <c r="CC2978" s="141"/>
      <c r="CD2978" s="141"/>
      <c r="CE2978" s="141"/>
      <c r="CF2978" s="141"/>
      <c r="CG2978" s="141"/>
    </row>
    <row r="2979" spans="1:85" x14ac:dyDescent="0.35">
      <c r="A2979" s="155" t="s">
        <v>4559</v>
      </c>
      <c r="B2979" s="139" t="s">
        <v>4075</v>
      </c>
      <c r="C2979" s="18">
        <v>44058</v>
      </c>
      <c r="D2979" s="144">
        <v>0.77152777777777781</v>
      </c>
      <c r="E2979" s="141" t="s">
        <v>1849</v>
      </c>
      <c r="F2979" s="141">
        <v>3</v>
      </c>
      <c r="G2979" s="141" t="s">
        <v>2536</v>
      </c>
      <c r="H2979" s="141">
        <v>2020</v>
      </c>
      <c r="I2979" s="18">
        <v>44058</v>
      </c>
      <c r="J2979" s="144">
        <v>0.74722222222222223</v>
      </c>
      <c r="K2979" s="378"/>
      <c r="L2979" s="139" t="s">
        <v>4075</v>
      </c>
      <c r="M2979" s="141" t="s">
        <v>28</v>
      </c>
      <c r="N2979" s="248"/>
      <c r="O2979" s="141" t="s">
        <v>26</v>
      </c>
      <c r="P2979" s="141" t="s">
        <v>26</v>
      </c>
      <c r="Q2979" s="141" t="s">
        <v>13041</v>
      </c>
      <c r="R2979" s="141" t="s">
        <v>4560</v>
      </c>
      <c r="S2979" s="141"/>
      <c r="T2979" s="141" t="s">
        <v>14216</v>
      </c>
      <c r="U2979" s="141">
        <v>119622360</v>
      </c>
      <c r="V2979" s="141"/>
      <c r="W2979" s="139" t="s">
        <v>4075</v>
      </c>
      <c r="X2979" s="141" t="s">
        <v>25</v>
      </c>
      <c r="Y2979" s="141" t="s">
        <v>27</v>
      </c>
      <c r="Z2979" s="141"/>
      <c r="AA2979" s="141" t="s">
        <v>34</v>
      </c>
      <c r="AB2979" s="141" t="s">
        <v>34</v>
      </c>
      <c r="AC2979" s="139" t="s">
        <v>18049</v>
      </c>
      <c r="AD2979" s="380"/>
      <c r="AE2979" s="139" t="s">
        <v>102</v>
      </c>
      <c r="AF2979" s="139" t="s">
        <v>13082</v>
      </c>
      <c r="AG2979" s="139" t="s">
        <v>102</v>
      </c>
      <c r="AH2979" s="139" t="s">
        <v>1378</v>
      </c>
      <c r="AI2979" s="139" t="s">
        <v>1382</v>
      </c>
      <c r="AJ2979" s="139" t="s">
        <v>60</v>
      </c>
      <c r="AK2979" s="139"/>
      <c r="AL2979" s="139"/>
      <c r="AM2979" s="141"/>
      <c r="AN2979" s="141" t="s">
        <v>1371</v>
      </c>
      <c r="AO2979" s="139"/>
      <c r="AP2979" s="139" t="s">
        <v>60</v>
      </c>
      <c r="AQ2979" s="139" t="s">
        <v>60</v>
      </c>
      <c r="AR2979" s="381"/>
      <c r="AS2979" s="139" t="s">
        <v>4075</v>
      </c>
      <c r="AT2979" s="141" t="s">
        <v>1404</v>
      </c>
      <c r="AU2979" s="141"/>
      <c r="AV2979" s="383"/>
      <c r="AW2979" s="385"/>
      <c r="AX2979" s="139" t="s">
        <v>80</v>
      </c>
      <c r="AY2979" t="s">
        <v>19496</v>
      </c>
      <c r="BA2979" s="381"/>
      <c r="BB2979" s="139" t="s">
        <v>17</v>
      </c>
      <c r="BC2979" s="166"/>
      <c r="BD2979" s="166"/>
      <c r="BE2979" s="166"/>
      <c r="BF2979" s="166"/>
      <c r="BG2979" s="166"/>
      <c r="BH2979" s="308"/>
      <c r="BI2979" s="308"/>
      <c r="BJ2979" s="141" t="s">
        <v>26</v>
      </c>
      <c r="BK2979" s="141" t="s">
        <v>26</v>
      </c>
      <c r="BL2979" s="141"/>
      <c r="BM2979" s="141"/>
      <c r="BN2979" s="139" t="s">
        <v>4075</v>
      </c>
      <c r="BQ2979" s="141"/>
      <c r="BV2979" s="141"/>
      <c r="BX2979" s="141"/>
      <c r="BY2979" s="141"/>
      <c r="BZ2979" s="141"/>
      <c r="CA2979" s="141"/>
      <c r="CB2979" s="141"/>
      <c r="CC2979" s="141"/>
      <c r="CD2979" s="141"/>
      <c r="CE2979" s="141"/>
      <c r="CF2979" s="141"/>
      <c r="CG2979" s="141"/>
    </row>
    <row r="2980" spans="1:85" x14ac:dyDescent="0.35">
      <c r="A2980" s="155" t="s">
        <v>4563</v>
      </c>
      <c r="B2980" s="139" t="s">
        <v>4075</v>
      </c>
      <c r="C2980" s="18">
        <v>44058</v>
      </c>
      <c r="D2980" s="144">
        <v>0.8666666666666667</v>
      </c>
      <c r="E2980" s="141" t="s">
        <v>1849</v>
      </c>
      <c r="F2980" s="141">
        <v>3</v>
      </c>
      <c r="G2980" s="141" t="s">
        <v>2536</v>
      </c>
      <c r="H2980" s="141">
        <v>2020</v>
      </c>
      <c r="I2980" s="18">
        <v>44058</v>
      </c>
      <c r="J2980" s="144">
        <v>0.86319444444444449</v>
      </c>
      <c r="K2980" s="378"/>
      <c r="L2980" s="139" t="s">
        <v>4075</v>
      </c>
      <c r="M2980" s="141" t="s">
        <v>28</v>
      </c>
      <c r="N2980" s="248"/>
      <c r="O2980" s="141" t="s">
        <v>26</v>
      </c>
      <c r="P2980" s="141" t="s">
        <v>26</v>
      </c>
      <c r="Q2980" s="141" t="s">
        <v>13040</v>
      </c>
      <c r="R2980" s="141" t="s">
        <v>4564</v>
      </c>
      <c r="S2980" s="141"/>
      <c r="T2980" s="141" t="s">
        <v>14211</v>
      </c>
      <c r="U2980" s="141">
        <v>119622369</v>
      </c>
      <c r="V2980" s="141"/>
      <c r="W2980" s="139" t="s">
        <v>4075</v>
      </c>
      <c r="X2980" s="141" t="s">
        <v>25</v>
      </c>
      <c r="Y2980" s="141" t="s">
        <v>27</v>
      </c>
      <c r="Z2980" s="141"/>
      <c r="AA2980" s="141" t="s">
        <v>34</v>
      </c>
      <c r="AB2980" s="141" t="s">
        <v>34</v>
      </c>
      <c r="AC2980" s="139" t="s">
        <v>18050</v>
      </c>
      <c r="AD2980" s="380"/>
      <c r="AE2980" s="139" t="s">
        <v>4</v>
      </c>
      <c r="AF2980" s="139" t="s">
        <v>13073</v>
      </c>
      <c r="AG2980" s="139" t="s">
        <v>4</v>
      </c>
      <c r="AH2980" s="139" t="s">
        <v>1380</v>
      </c>
      <c r="AI2980" s="139" t="s">
        <v>15678</v>
      </c>
      <c r="AJ2980" s="139"/>
      <c r="AK2980" s="139" t="s">
        <v>15678</v>
      </c>
      <c r="AL2980" s="139" t="s">
        <v>1563</v>
      </c>
      <c r="AM2980" s="141"/>
      <c r="AN2980" s="141" t="s">
        <v>8</v>
      </c>
      <c r="AO2980" s="139"/>
      <c r="AP2980" s="139" t="s">
        <v>1563</v>
      </c>
      <c r="AQ2980" s="139" t="s">
        <v>4565</v>
      </c>
      <c r="AR2980" s="381"/>
      <c r="AS2980" s="139" t="s">
        <v>4075</v>
      </c>
      <c r="AT2980" s="141" t="s">
        <v>1404</v>
      </c>
      <c r="AU2980" s="141"/>
      <c r="AV2980" s="383"/>
      <c r="AW2980" s="385"/>
      <c r="AX2980" s="139" t="s">
        <v>418</v>
      </c>
      <c r="AY2980" t="s">
        <v>18924</v>
      </c>
      <c r="BA2980" s="381"/>
      <c r="BB2980" s="139" t="s">
        <v>3757</v>
      </c>
      <c r="BC2980" s="166"/>
      <c r="BD2980" s="166"/>
      <c r="BE2980" s="166"/>
      <c r="BF2980" s="166"/>
      <c r="BG2980" s="166"/>
      <c r="BH2980" s="308"/>
      <c r="BI2980" s="308"/>
      <c r="BJ2980" s="141" t="s">
        <v>26</v>
      </c>
      <c r="BK2980" s="141" t="s">
        <v>26</v>
      </c>
      <c r="BL2980" s="141"/>
      <c r="BM2980" s="141"/>
      <c r="BN2980" s="139" t="s">
        <v>4075</v>
      </c>
      <c r="BQ2980" s="141" t="s">
        <v>16102</v>
      </c>
      <c r="BR2980" s="135" t="s">
        <v>15685</v>
      </c>
      <c r="BT2980" s="135" t="s">
        <v>15360</v>
      </c>
      <c r="BU2980" s="135" t="s">
        <v>15374</v>
      </c>
      <c r="BV2980" s="141" t="s">
        <v>13274</v>
      </c>
      <c r="BW2980" s="135" t="s">
        <v>3829</v>
      </c>
      <c r="BX2980" s="141" t="s">
        <v>15681</v>
      </c>
      <c r="BY2980" s="141" t="s">
        <v>15689</v>
      </c>
      <c r="BZ2980" s="141" t="s">
        <v>26</v>
      </c>
      <c r="CA2980" s="141" t="s">
        <v>1848</v>
      </c>
      <c r="CB2980" s="141"/>
      <c r="CC2980" s="141" t="s">
        <v>15690</v>
      </c>
      <c r="CD2980" s="141" t="s">
        <v>34</v>
      </c>
      <c r="CE2980" s="141" t="s">
        <v>15450</v>
      </c>
      <c r="CF2980" s="141" t="s">
        <v>15451</v>
      </c>
      <c r="CG2980" s="141" t="s">
        <v>2003</v>
      </c>
    </row>
    <row r="2981" spans="1:85" x14ac:dyDescent="0.35">
      <c r="A2981" s="155" t="s">
        <v>4557</v>
      </c>
      <c r="B2981" s="139" t="s">
        <v>4075</v>
      </c>
      <c r="C2981" s="18">
        <v>44058</v>
      </c>
      <c r="D2981" s="144">
        <v>0.74305555555555558</v>
      </c>
      <c r="E2981" s="141" t="s">
        <v>1849</v>
      </c>
      <c r="F2981" s="141">
        <v>3</v>
      </c>
      <c r="G2981" s="141" t="s">
        <v>2536</v>
      </c>
      <c r="H2981" s="141">
        <v>2020</v>
      </c>
      <c r="I2981" s="18">
        <v>44058</v>
      </c>
      <c r="J2981" s="144">
        <v>0.73750000000000004</v>
      </c>
      <c r="K2981" s="378"/>
      <c r="L2981" s="139" t="s">
        <v>4075</v>
      </c>
      <c r="M2981" s="141" t="s">
        <v>28</v>
      </c>
      <c r="N2981" s="248"/>
      <c r="O2981" s="141" t="s">
        <v>26</v>
      </c>
      <c r="P2981" s="141" t="s">
        <v>26</v>
      </c>
      <c r="Q2981" s="141" t="s">
        <v>13043</v>
      </c>
      <c r="R2981" s="141" t="s">
        <v>4558</v>
      </c>
      <c r="S2981" s="141"/>
      <c r="T2981" s="141" t="s">
        <v>14213</v>
      </c>
      <c r="U2981" s="141">
        <v>119622253</v>
      </c>
      <c r="V2981" s="141"/>
      <c r="W2981" s="139" t="s">
        <v>4075</v>
      </c>
      <c r="X2981" s="141" t="s">
        <v>25</v>
      </c>
      <c r="Y2981" s="141" t="s">
        <v>27</v>
      </c>
      <c r="Z2981" s="141"/>
      <c r="AA2981" s="141" t="s">
        <v>34</v>
      </c>
      <c r="AB2981" s="141" t="s">
        <v>34</v>
      </c>
      <c r="AC2981" s="139" t="s">
        <v>18050</v>
      </c>
      <c r="AD2981" s="380"/>
      <c r="AE2981" s="139" t="s">
        <v>107</v>
      </c>
      <c r="AF2981" s="139" t="s">
        <v>13076</v>
      </c>
      <c r="AG2981" s="139" t="s">
        <v>4130</v>
      </c>
      <c r="AH2981" s="139" t="s">
        <v>1380</v>
      </c>
      <c r="AI2981" s="139" t="s">
        <v>1518</v>
      </c>
      <c r="AJ2981" s="139"/>
      <c r="AK2981" s="139" t="s">
        <v>1518</v>
      </c>
      <c r="AL2981" s="139" t="s">
        <v>1563</v>
      </c>
      <c r="AM2981" s="141"/>
      <c r="AN2981" s="141" t="s">
        <v>8</v>
      </c>
      <c r="AO2981" s="139"/>
      <c r="AP2981" s="139" t="s">
        <v>1563</v>
      </c>
      <c r="AQ2981" s="139" t="s">
        <v>1563</v>
      </c>
      <c r="AR2981" s="381"/>
      <c r="AS2981" s="139" t="s">
        <v>4075</v>
      </c>
      <c r="AT2981" s="141" t="s">
        <v>1404</v>
      </c>
      <c r="AU2981" s="141"/>
      <c r="AV2981" s="383"/>
      <c r="AW2981" s="385"/>
      <c r="AX2981" s="139" t="s">
        <v>175</v>
      </c>
      <c r="AY2981" t="s">
        <v>18652</v>
      </c>
      <c r="BA2981" s="381"/>
      <c r="BB2981" s="139" t="s">
        <v>17</v>
      </c>
      <c r="BC2981" s="166"/>
      <c r="BD2981" s="166"/>
      <c r="BE2981" s="166"/>
      <c r="BF2981" s="166"/>
      <c r="BG2981" s="166"/>
      <c r="BH2981" s="308"/>
      <c r="BI2981" s="308"/>
      <c r="BJ2981" s="141" t="s">
        <v>26</v>
      </c>
      <c r="BK2981" s="141" t="s">
        <v>26</v>
      </c>
      <c r="BL2981" s="141"/>
      <c r="BM2981" s="141"/>
      <c r="BN2981" s="139" t="s">
        <v>4075</v>
      </c>
      <c r="BQ2981" s="141"/>
      <c r="BV2981" s="141"/>
      <c r="BX2981" s="141"/>
      <c r="BY2981" s="141"/>
      <c r="BZ2981" s="141"/>
      <c r="CA2981" s="141"/>
      <c r="CB2981" s="141"/>
      <c r="CC2981" s="141"/>
      <c r="CD2981" s="141"/>
      <c r="CE2981" s="141"/>
      <c r="CF2981" s="141"/>
      <c r="CG2981" s="141"/>
    </row>
    <row r="2982" spans="1:85" x14ac:dyDescent="0.35">
      <c r="A2982" s="155" t="s">
        <v>4566</v>
      </c>
      <c r="B2982" s="139" t="s">
        <v>4075</v>
      </c>
      <c r="C2982" s="18">
        <v>44058</v>
      </c>
      <c r="D2982" s="144">
        <v>0.22638888888888889</v>
      </c>
      <c r="E2982" s="141" t="s">
        <v>1849</v>
      </c>
      <c r="F2982" s="141">
        <v>3</v>
      </c>
      <c r="G2982" s="141" t="s">
        <v>2536</v>
      </c>
      <c r="H2982" s="141">
        <v>2020</v>
      </c>
      <c r="I2982" s="18">
        <v>44058</v>
      </c>
      <c r="J2982" s="144">
        <v>0.21527777777777779</v>
      </c>
      <c r="K2982" s="378"/>
      <c r="L2982" s="139" t="s">
        <v>4075</v>
      </c>
      <c r="M2982" s="141" t="s">
        <v>28</v>
      </c>
      <c r="N2982" s="248"/>
      <c r="O2982" s="141" t="s">
        <v>26</v>
      </c>
      <c r="P2982" s="141" t="s">
        <v>26</v>
      </c>
      <c r="Q2982" s="141" t="s">
        <v>13046</v>
      </c>
      <c r="R2982" s="141"/>
      <c r="S2982" s="141"/>
      <c r="T2982" s="141" t="s">
        <v>14212</v>
      </c>
      <c r="U2982" s="141"/>
      <c r="V2982" s="141"/>
      <c r="W2982" s="139" t="s">
        <v>4075</v>
      </c>
      <c r="X2982" s="141" t="s">
        <v>25</v>
      </c>
      <c r="Y2982" s="141" t="s">
        <v>27</v>
      </c>
      <c r="Z2982" s="141"/>
      <c r="AA2982" s="141" t="s">
        <v>34</v>
      </c>
      <c r="AB2982" s="141" t="s">
        <v>34</v>
      </c>
      <c r="AC2982" s="139" t="s">
        <v>18049</v>
      </c>
      <c r="AD2982" s="380"/>
      <c r="AE2982" s="139" t="s">
        <v>4</v>
      </c>
      <c r="AF2982" s="139" t="s">
        <v>13073</v>
      </c>
      <c r="AG2982" s="139" t="s">
        <v>4</v>
      </c>
      <c r="AH2982" s="139" t="s">
        <v>1380</v>
      </c>
      <c r="AI2982" s="139" t="s">
        <v>15678</v>
      </c>
      <c r="AJ2982" s="139"/>
      <c r="AK2982" s="139" t="s">
        <v>15678</v>
      </c>
      <c r="AL2982" s="139" t="s">
        <v>1823</v>
      </c>
      <c r="AM2982" s="141"/>
      <c r="AN2982" s="141" t="s">
        <v>8</v>
      </c>
      <c r="AO2982" s="139"/>
      <c r="AP2982" s="139" t="s">
        <v>1823</v>
      </c>
      <c r="AQ2982" s="139" t="s">
        <v>4308</v>
      </c>
      <c r="AR2982" s="381"/>
      <c r="AS2982" s="139" t="s">
        <v>4075</v>
      </c>
      <c r="AT2982" s="141" t="s">
        <v>1404</v>
      </c>
      <c r="AU2982" s="141">
        <v>175</v>
      </c>
      <c r="AV2982" s="383"/>
      <c r="AW2982" s="385"/>
      <c r="AX2982" s="139" t="s">
        <v>394</v>
      </c>
      <c r="AY2982" t="s">
        <v>18699</v>
      </c>
      <c r="BA2982" s="381"/>
      <c r="BB2982" s="139" t="s">
        <v>17</v>
      </c>
      <c r="BC2982" s="166"/>
      <c r="BD2982" s="166"/>
      <c r="BE2982" s="166"/>
      <c r="BF2982" s="166"/>
      <c r="BG2982" s="166"/>
      <c r="BH2982" s="308"/>
      <c r="BI2982" s="308"/>
      <c r="BJ2982" s="141" t="s">
        <v>26</v>
      </c>
      <c r="BK2982" s="141" t="s">
        <v>26</v>
      </c>
      <c r="BL2982" s="141"/>
      <c r="BM2982" s="141"/>
      <c r="BN2982" s="139" t="s">
        <v>4075</v>
      </c>
      <c r="BQ2982" s="141"/>
      <c r="BV2982" s="141"/>
      <c r="BX2982" s="141"/>
      <c r="BY2982" s="141"/>
      <c r="BZ2982" s="141"/>
      <c r="CA2982" s="141"/>
      <c r="CB2982" s="141"/>
      <c r="CC2982" s="141"/>
      <c r="CD2982" s="141"/>
      <c r="CE2982" s="141"/>
      <c r="CF2982" s="141"/>
      <c r="CG2982" s="141"/>
    </row>
    <row r="2983" spans="1:85" x14ac:dyDescent="0.35">
      <c r="A2983" s="155" t="s">
        <v>4567</v>
      </c>
      <c r="B2983" s="139" t="s">
        <v>4075</v>
      </c>
      <c r="C2983" s="18">
        <v>44058</v>
      </c>
      <c r="D2983" s="144">
        <v>0.66319444444444442</v>
      </c>
      <c r="E2983" s="141" t="s">
        <v>1849</v>
      </c>
      <c r="F2983" s="141">
        <v>3</v>
      </c>
      <c r="G2983" s="141" t="s">
        <v>2536</v>
      </c>
      <c r="H2983" s="141">
        <v>2020</v>
      </c>
      <c r="I2983" s="18">
        <v>44058</v>
      </c>
      <c r="J2983" s="144">
        <v>0.65763888888888888</v>
      </c>
      <c r="K2983" s="378"/>
      <c r="L2983" s="139" t="s">
        <v>4075</v>
      </c>
      <c r="M2983" s="141" t="s">
        <v>28</v>
      </c>
      <c r="N2983" s="248"/>
      <c r="O2983" s="141" t="s">
        <v>26</v>
      </c>
      <c r="P2983" s="141" t="s">
        <v>26</v>
      </c>
      <c r="Q2983" s="141" t="s">
        <v>13045</v>
      </c>
      <c r="R2983" s="141" t="s">
        <v>4568</v>
      </c>
      <c r="S2983" s="141"/>
      <c r="T2983" s="141" t="s">
        <v>14217</v>
      </c>
      <c r="U2983" s="141">
        <v>119622160</v>
      </c>
      <c r="V2983" s="141" t="s">
        <v>3756</v>
      </c>
      <c r="W2983" s="139" t="s">
        <v>4075</v>
      </c>
      <c r="X2983" s="141" t="s">
        <v>25</v>
      </c>
      <c r="Y2983" s="141" t="s">
        <v>27</v>
      </c>
      <c r="Z2983" s="141"/>
      <c r="AA2983" s="141" t="s">
        <v>34</v>
      </c>
      <c r="AB2983" s="141" t="s">
        <v>34</v>
      </c>
      <c r="AC2983" s="139" t="s">
        <v>18050</v>
      </c>
      <c r="AD2983" s="380"/>
      <c r="AE2983" s="139" t="s">
        <v>4</v>
      </c>
      <c r="AF2983" s="139" t="s">
        <v>13073</v>
      </c>
      <c r="AG2983" s="139" t="s">
        <v>4</v>
      </c>
      <c r="AH2983" s="139" t="s">
        <v>1380</v>
      </c>
      <c r="AI2983" s="139" t="s">
        <v>15678</v>
      </c>
      <c r="AJ2983" s="139"/>
      <c r="AK2983" s="139" t="s">
        <v>15678</v>
      </c>
      <c r="AL2983" s="139" t="s">
        <v>1407</v>
      </c>
      <c r="AM2983" s="141"/>
      <c r="AN2983" s="141" t="s">
        <v>8</v>
      </c>
      <c r="AO2983" s="139"/>
      <c r="AP2983" s="139" t="s">
        <v>1407</v>
      </c>
      <c r="AQ2983" s="139" t="s">
        <v>4569</v>
      </c>
      <c r="AR2983" s="381"/>
      <c r="AS2983" s="139" t="s">
        <v>4075</v>
      </c>
      <c r="AT2983" s="141" t="s">
        <v>1404</v>
      </c>
      <c r="AU2983" s="141"/>
      <c r="AV2983" s="383"/>
      <c r="AW2983" s="385"/>
      <c r="AX2983" s="139" t="s">
        <v>175</v>
      </c>
      <c r="AY2983" t="s">
        <v>19318</v>
      </c>
      <c r="BA2983" s="381"/>
      <c r="BB2983" s="139" t="s">
        <v>17</v>
      </c>
      <c r="BC2983" s="166"/>
      <c r="BD2983" s="166"/>
      <c r="BE2983" s="166"/>
      <c r="BF2983" s="166"/>
      <c r="BG2983" s="166"/>
      <c r="BH2983" s="308"/>
      <c r="BI2983" s="308"/>
      <c r="BJ2983" s="141" t="s">
        <v>26</v>
      </c>
      <c r="BK2983" s="141" t="s">
        <v>26</v>
      </c>
      <c r="BL2983" s="141"/>
      <c r="BM2983" s="141"/>
      <c r="BN2983" s="139" t="s">
        <v>4075</v>
      </c>
      <c r="BQ2983" s="141" t="s">
        <v>16103</v>
      </c>
      <c r="BR2983" s="135" t="s">
        <v>15700</v>
      </c>
      <c r="BT2983" s="135" t="s">
        <v>13609</v>
      </c>
      <c r="BU2983" s="135" t="s">
        <v>13270</v>
      </c>
      <c r="BV2983" s="141" t="s">
        <v>1946</v>
      </c>
      <c r="BW2983" s="135" t="s">
        <v>2891</v>
      </c>
      <c r="BX2983" s="141" t="s">
        <v>12</v>
      </c>
      <c r="BY2983" s="141" t="s">
        <v>15689</v>
      </c>
      <c r="BZ2983" s="141" t="s">
        <v>25</v>
      </c>
      <c r="CA2983" s="141" t="s">
        <v>1848</v>
      </c>
      <c r="CB2983" s="141"/>
      <c r="CC2983" s="141" t="s">
        <v>13</v>
      </c>
      <c r="CD2983" s="141" t="s">
        <v>15683</v>
      </c>
      <c r="CE2983" s="141" t="s">
        <v>15450</v>
      </c>
      <c r="CF2983" s="141" t="s">
        <v>15451</v>
      </c>
      <c r="CG2983" s="141" t="s">
        <v>2003</v>
      </c>
    </row>
    <row r="2984" spans="1:85" x14ac:dyDescent="0.35">
      <c r="A2984" s="155" t="s">
        <v>4570</v>
      </c>
      <c r="B2984" s="139" t="s">
        <v>4075</v>
      </c>
      <c r="C2984" s="18">
        <v>44058</v>
      </c>
      <c r="D2984" s="144">
        <v>0.72638888888888886</v>
      </c>
      <c r="E2984" s="141" t="s">
        <v>1849</v>
      </c>
      <c r="F2984" s="141">
        <v>3</v>
      </c>
      <c r="G2984" s="141" t="s">
        <v>2536</v>
      </c>
      <c r="H2984" s="141">
        <v>2020</v>
      </c>
      <c r="I2984" s="18">
        <v>44058</v>
      </c>
      <c r="J2984" s="144">
        <v>0.72569444444444442</v>
      </c>
      <c r="K2984" s="378"/>
      <c r="L2984" s="139" t="s">
        <v>4075</v>
      </c>
      <c r="M2984" s="141" t="s">
        <v>28</v>
      </c>
      <c r="N2984" s="248"/>
      <c r="O2984" s="141" t="s">
        <v>26</v>
      </c>
      <c r="P2984" s="141" t="s">
        <v>26</v>
      </c>
      <c r="Q2984" s="141" t="s">
        <v>13044</v>
      </c>
      <c r="R2984" s="141"/>
      <c r="S2984" s="141"/>
      <c r="T2984" s="141" t="s">
        <v>14215</v>
      </c>
      <c r="U2984" s="141">
        <v>119622210</v>
      </c>
      <c r="V2984" s="141"/>
      <c r="W2984" s="139" t="s">
        <v>4075</v>
      </c>
      <c r="X2984" s="141" t="s">
        <v>25</v>
      </c>
      <c r="Y2984" s="141" t="s">
        <v>27</v>
      </c>
      <c r="Z2984" s="141"/>
      <c r="AA2984" s="141" t="s">
        <v>34</v>
      </c>
      <c r="AB2984" s="141" t="s">
        <v>34</v>
      </c>
      <c r="AC2984" s="139" t="s">
        <v>18049</v>
      </c>
      <c r="AD2984" s="380"/>
      <c r="AE2984" s="139" t="s">
        <v>4</v>
      </c>
      <c r="AF2984" s="139" t="s">
        <v>13073</v>
      </c>
      <c r="AG2984" s="139" t="s">
        <v>4</v>
      </c>
      <c r="AH2984" s="139" t="s">
        <v>1380</v>
      </c>
      <c r="AI2984" s="139" t="s">
        <v>15678</v>
      </c>
      <c r="AJ2984" s="139"/>
      <c r="AK2984" s="139" t="s">
        <v>15678</v>
      </c>
      <c r="AL2984" s="139" t="s">
        <v>1823</v>
      </c>
      <c r="AM2984" s="141"/>
      <c r="AN2984" s="141" t="s">
        <v>8</v>
      </c>
      <c r="AO2984" s="139"/>
      <c r="AP2984" s="139" t="s">
        <v>1823</v>
      </c>
      <c r="AQ2984" s="139" t="s">
        <v>4308</v>
      </c>
      <c r="AR2984" s="381"/>
      <c r="AS2984" s="139" t="s">
        <v>4075</v>
      </c>
      <c r="AT2984" s="141" t="s">
        <v>1404</v>
      </c>
      <c r="AU2984" s="141"/>
      <c r="AV2984" s="383"/>
      <c r="AW2984" s="385"/>
      <c r="AX2984" s="139" t="s">
        <v>225</v>
      </c>
      <c r="AY2984" t="s">
        <v>18782</v>
      </c>
      <c r="BA2984" s="381"/>
      <c r="BB2984" s="139" t="s">
        <v>17</v>
      </c>
      <c r="BC2984" s="166"/>
      <c r="BD2984" s="166"/>
      <c r="BE2984" s="166"/>
      <c r="BF2984" s="166"/>
      <c r="BG2984" s="166"/>
      <c r="BH2984" s="308"/>
      <c r="BI2984" s="308"/>
      <c r="BJ2984" s="141" t="s">
        <v>26</v>
      </c>
      <c r="BK2984" s="141" t="s">
        <v>26</v>
      </c>
      <c r="BL2984" s="141"/>
      <c r="BM2984" s="141"/>
      <c r="BN2984" s="139" t="s">
        <v>4075</v>
      </c>
      <c r="BQ2984" s="141"/>
      <c r="BV2984" s="141"/>
      <c r="BX2984" s="141"/>
      <c r="BY2984" s="141"/>
      <c r="BZ2984" s="141"/>
      <c r="CA2984" s="141"/>
      <c r="CB2984" s="141"/>
      <c r="CC2984" s="141"/>
      <c r="CD2984" s="141"/>
      <c r="CE2984" s="141"/>
      <c r="CF2984" s="141"/>
      <c r="CG2984" s="141"/>
    </row>
    <row r="2985" spans="1:85" x14ac:dyDescent="0.35">
      <c r="A2985" s="155" t="s">
        <v>4553</v>
      </c>
      <c r="B2985" s="139" t="s">
        <v>4075</v>
      </c>
      <c r="C2985" s="18">
        <v>44059</v>
      </c>
      <c r="D2985" s="144">
        <v>0.64236111111111116</v>
      </c>
      <c r="E2985" s="141" t="s">
        <v>13269</v>
      </c>
      <c r="F2985" s="141">
        <v>3</v>
      </c>
      <c r="G2985" s="141" t="s">
        <v>2536</v>
      </c>
      <c r="H2985" s="141">
        <v>2020</v>
      </c>
      <c r="I2985" s="18">
        <v>44059</v>
      </c>
      <c r="J2985" s="144">
        <v>0.62291666666666667</v>
      </c>
      <c r="K2985" s="378"/>
      <c r="L2985" s="139" t="s">
        <v>4075</v>
      </c>
      <c r="M2985" s="141" t="s">
        <v>28</v>
      </c>
      <c r="N2985" s="248"/>
      <c r="O2985" s="141" t="s">
        <v>26</v>
      </c>
      <c r="P2985" s="141" t="s">
        <v>26</v>
      </c>
      <c r="Q2985" s="141" t="s">
        <v>13036</v>
      </c>
      <c r="R2985" s="141" t="s">
        <v>4554</v>
      </c>
      <c r="S2985" s="141"/>
      <c r="T2985" s="141" t="s">
        <v>14221</v>
      </c>
      <c r="U2985" s="141">
        <v>119623335</v>
      </c>
      <c r="V2985" s="141"/>
      <c r="W2985" s="139" t="s">
        <v>4075</v>
      </c>
      <c r="X2985" s="141" t="s">
        <v>25</v>
      </c>
      <c r="Y2985" s="141" t="s">
        <v>27</v>
      </c>
      <c r="Z2985" s="141"/>
      <c r="AA2985" s="141" t="s">
        <v>34</v>
      </c>
      <c r="AB2985" s="141" t="s">
        <v>34</v>
      </c>
      <c r="AC2985" s="139" t="s">
        <v>18050</v>
      </c>
      <c r="AD2985" s="380"/>
      <c r="AE2985" s="139" t="s">
        <v>4</v>
      </c>
      <c r="AF2985" s="139" t="s">
        <v>13073</v>
      </c>
      <c r="AG2985" s="139" t="s">
        <v>4</v>
      </c>
      <c r="AH2985" s="139" t="s">
        <v>1380</v>
      </c>
      <c r="AI2985" s="139" t="s">
        <v>15678</v>
      </c>
      <c r="AJ2985" s="139"/>
      <c r="AK2985" s="139" t="s">
        <v>15678</v>
      </c>
      <c r="AL2985" s="139" t="s">
        <v>1563</v>
      </c>
      <c r="AM2985" s="141"/>
      <c r="AN2985" s="141" t="s">
        <v>8</v>
      </c>
      <c r="AO2985" s="139"/>
      <c r="AP2985" s="139" t="s">
        <v>1563</v>
      </c>
      <c r="AQ2985" s="139" t="s">
        <v>1563</v>
      </c>
      <c r="AR2985" s="381"/>
      <c r="AS2985" s="139" t="s">
        <v>4075</v>
      </c>
      <c r="AT2985" s="141" t="s">
        <v>43</v>
      </c>
      <c r="AU2985" s="141">
        <v>518</v>
      </c>
      <c r="AV2985" s="383"/>
      <c r="AW2985" s="385"/>
      <c r="AX2985" s="139" t="s">
        <v>175</v>
      </c>
      <c r="AY2985" t="s">
        <v>19401</v>
      </c>
      <c r="BA2985" s="381"/>
      <c r="BB2985" s="139" t="s">
        <v>17</v>
      </c>
      <c r="BC2985" s="166"/>
      <c r="BD2985" s="166"/>
      <c r="BE2985" s="166"/>
      <c r="BF2985" s="166"/>
      <c r="BG2985" s="166"/>
      <c r="BH2985" s="308"/>
      <c r="BI2985" s="308"/>
      <c r="BJ2985" s="141" t="s">
        <v>26</v>
      </c>
      <c r="BK2985" s="141" t="s">
        <v>25</v>
      </c>
      <c r="BL2985" s="141" t="s">
        <v>13120</v>
      </c>
      <c r="BM2985" s="141" t="s">
        <v>13121</v>
      </c>
      <c r="BN2985" s="139" t="s">
        <v>4075</v>
      </c>
      <c r="BQ2985" s="141" t="s">
        <v>16104</v>
      </c>
      <c r="BR2985" s="135" t="s">
        <v>15685</v>
      </c>
      <c r="BT2985" s="135" t="s">
        <v>15355</v>
      </c>
      <c r="BU2985" s="135" t="s">
        <v>15369</v>
      </c>
      <c r="BV2985" s="141" t="s">
        <v>2186</v>
      </c>
      <c r="BW2985" s="135" t="s">
        <v>13286</v>
      </c>
      <c r="BX2985" s="141" t="s">
        <v>12</v>
      </c>
      <c r="BY2985" s="141" t="s">
        <v>15681</v>
      </c>
      <c r="BZ2985" s="141" t="s">
        <v>26</v>
      </c>
      <c r="CA2985" s="141" t="s">
        <v>1848</v>
      </c>
      <c r="CB2985" s="141"/>
      <c r="CC2985" s="141" t="s">
        <v>15704</v>
      </c>
      <c r="CD2985" s="141" t="s">
        <v>34</v>
      </c>
      <c r="CE2985" s="141" t="s">
        <v>15450</v>
      </c>
      <c r="CF2985" s="141" t="s">
        <v>15454</v>
      </c>
      <c r="CG2985" s="141" t="s">
        <v>4004</v>
      </c>
    </row>
    <row r="2986" spans="1:85" x14ac:dyDescent="0.35">
      <c r="A2986" s="155" t="s">
        <v>4555</v>
      </c>
      <c r="B2986" s="139" t="s">
        <v>4075</v>
      </c>
      <c r="C2986" s="18">
        <v>44059</v>
      </c>
      <c r="D2986" s="144">
        <v>0.64375000000000004</v>
      </c>
      <c r="E2986" s="141" t="s">
        <v>13269</v>
      </c>
      <c r="F2986" s="141">
        <v>3</v>
      </c>
      <c r="G2986" s="141" t="s">
        <v>2536</v>
      </c>
      <c r="H2986" s="141">
        <v>2020</v>
      </c>
      <c r="I2986" s="18">
        <v>44059</v>
      </c>
      <c r="J2986" s="144">
        <v>0.63194444444444442</v>
      </c>
      <c r="K2986" s="378"/>
      <c r="L2986" s="139" t="s">
        <v>4075</v>
      </c>
      <c r="M2986" s="141" t="s">
        <v>28</v>
      </c>
      <c r="N2986" s="248"/>
      <c r="O2986" s="141" t="s">
        <v>26</v>
      </c>
      <c r="P2986" s="141" t="s">
        <v>26</v>
      </c>
      <c r="Q2986" s="141" t="s">
        <v>13035</v>
      </c>
      <c r="R2986" s="141" t="s">
        <v>4556</v>
      </c>
      <c r="S2986" s="141"/>
      <c r="T2986" s="141" t="s">
        <v>14218</v>
      </c>
      <c r="U2986" s="141">
        <v>119623394</v>
      </c>
      <c r="V2986" s="141"/>
      <c r="W2986" s="139" t="s">
        <v>4075</v>
      </c>
      <c r="X2986" s="141" t="s">
        <v>25</v>
      </c>
      <c r="Y2986" s="141" t="s">
        <v>27</v>
      </c>
      <c r="Z2986" s="141"/>
      <c r="AA2986" s="141" t="s">
        <v>34</v>
      </c>
      <c r="AB2986" s="141" t="s">
        <v>34</v>
      </c>
      <c r="AC2986" s="139" t="s">
        <v>18050</v>
      </c>
      <c r="AD2986" s="380"/>
      <c r="AE2986" s="139" t="s">
        <v>102</v>
      </c>
      <c r="AF2986" s="139" t="s">
        <v>13078</v>
      </c>
      <c r="AG2986" s="139" t="s">
        <v>102</v>
      </c>
      <c r="AH2986" s="139" t="s">
        <v>1378</v>
      </c>
      <c r="AI2986" s="139" t="s">
        <v>1390</v>
      </c>
      <c r="AJ2986" s="139" t="s">
        <v>87</v>
      </c>
      <c r="AK2986" s="139"/>
      <c r="AL2986" s="139"/>
      <c r="AM2986" s="141"/>
      <c r="AN2986" s="141" t="s">
        <v>8</v>
      </c>
      <c r="AO2986" s="139"/>
      <c r="AP2986" s="139" t="s">
        <v>87</v>
      </c>
      <c r="AQ2986" s="139" t="s">
        <v>4541</v>
      </c>
      <c r="AR2986" s="381"/>
      <c r="AS2986" s="139" t="s">
        <v>4075</v>
      </c>
      <c r="AT2986" s="141" t="s">
        <v>43</v>
      </c>
      <c r="AU2986" s="141">
        <v>518</v>
      </c>
      <c r="AV2986" s="383"/>
      <c r="AW2986" s="385"/>
      <c r="AX2986" s="139" t="s">
        <v>209</v>
      </c>
      <c r="AY2986" t="s">
        <v>19497</v>
      </c>
      <c r="BA2986" s="381"/>
      <c r="BB2986" s="139" t="s">
        <v>1450</v>
      </c>
      <c r="BC2986" s="166"/>
      <c r="BD2986" s="166"/>
      <c r="BE2986" s="166"/>
      <c r="BF2986" s="166"/>
      <c r="BG2986" s="166"/>
      <c r="BH2986" s="308"/>
      <c r="BI2986" s="308"/>
      <c r="BJ2986" s="141" t="s">
        <v>26</v>
      </c>
      <c r="BK2986" s="141" t="s">
        <v>25</v>
      </c>
      <c r="BL2986" s="141" t="s">
        <v>13120</v>
      </c>
      <c r="BM2986" s="141" t="s">
        <v>13121</v>
      </c>
      <c r="BN2986" s="139" t="s">
        <v>4075</v>
      </c>
      <c r="BQ2986" s="141"/>
      <c r="BV2986" s="141"/>
      <c r="BX2986" s="141"/>
      <c r="BY2986" s="141"/>
      <c r="BZ2986" s="141"/>
      <c r="CA2986" s="141"/>
      <c r="CB2986" s="141"/>
      <c r="CC2986" s="141"/>
      <c r="CD2986" s="141"/>
      <c r="CE2986" s="141"/>
      <c r="CF2986" s="141"/>
      <c r="CG2986" s="141"/>
    </row>
    <row r="2987" spans="1:85" x14ac:dyDescent="0.35">
      <c r="A2987" s="155" t="s">
        <v>4548</v>
      </c>
      <c r="B2987" s="139" t="s">
        <v>4075</v>
      </c>
      <c r="C2987" s="18">
        <v>44059</v>
      </c>
      <c r="D2987" s="144">
        <v>0.7006944444444444</v>
      </c>
      <c r="E2987" s="141" t="s">
        <v>13269</v>
      </c>
      <c r="F2987" s="141">
        <v>3</v>
      </c>
      <c r="G2987" s="141" t="s">
        <v>2536</v>
      </c>
      <c r="H2987" s="141">
        <v>2020</v>
      </c>
      <c r="I2987" s="18">
        <v>44059</v>
      </c>
      <c r="J2987" s="144">
        <v>0.125</v>
      </c>
      <c r="K2987" s="378"/>
      <c r="L2987" s="139" t="s">
        <v>4075</v>
      </c>
      <c r="M2987" s="141" t="s">
        <v>28</v>
      </c>
      <c r="N2987" s="248"/>
      <c r="O2987" s="141" t="s">
        <v>26</v>
      </c>
      <c r="P2987" s="141" t="s">
        <v>26</v>
      </c>
      <c r="Q2987" s="141" t="s">
        <v>13034</v>
      </c>
      <c r="R2987" s="141" t="s">
        <v>4549</v>
      </c>
      <c r="S2987" s="141"/>
      <c r="T2987" s="141" t="s">
        <v>14220</v>
      </c>
      <c r="U2987" s="141">
        <v>119623843</v>
      </c>
      <c r="V2987" s="141"/>
      <c r="W2987" s="139" t="s">
        <v>4075</v>
      </c>
      <c r="X2987" s="141" t="s">
        <v>25</v>
      </c>
      <c r="Y2987" s="141" t="s">
        <v>27</v>
      </c>
      <c r="Z2987" s="141"/>
      <c r="AA2987" s="141" t="s">
        <v>34</v>
      </c>
      <c r="AB2987" s="141" t="s">
        <v>34</v>
      </c>
      <c r="AC2987" s="139" t="s">
        <v>18047</v>
      </c>
      <c r="AD2987" s="380"/>
      <c r="AE2987" s="139" t="s">
        <v>4</v>
      </c>
      <c r="AF2987" s="139" t="s">
        <v>13073</v>
      </c>
      <c r="AG2987" s="139" t="s">
        <v>4</v>
      </c>
      <c r="AH2987" s="139" t="s">
        <v>1380</v>
      </c>
      <c r="AI2987" s="139" t="s">
        <v>15678</v>
      </c>
      <c r="AJ2987" s="139"/>
      <c r="AK2987" s="139" t="s">
        <v>15678</v>
      </c>
      <c r="AL2987" s="139" t="s">
        <v>1563</v>
      </c>
      <c r="AM2987" s="141"/>
      <c r="AN2987" s="141" t="s">
        <v>8</v>
      </c>
      <c r="AO2987" s="139"/>
      <c r="AP2987" s="139" t="s">
        <v>1563</v>
      </c>
      <c r="AQ2987" s="139" t="s">
        <v>4550</v>
      </c>
      <c r="AR2987" s="381"/>
      <c r="AS2987" s="139" t="s">
        <v>4075</v>
      </c>
      <c r="AT2987" s="141" t="s">
        <v>44</v>
      </c>
      <c r="AU2987" s="141">
        <v>518</v>
      </c>
      <c r="AV2987" s="383"/>
      <c r="AW2987" s="385"/>
      <c r="AX2987" s="139" t="s">
        <v>175</v>
      </c>
      <c r="AY2987" t="s">
        <v>18245</v>
      </c>
      <c r="BA2987" s="381"/>
      <c r="BB2987" s="139" t="s">
        <v>1446</v>
      </c>
      <c r="BC2987" s="166"/>
      <c r="BD2987" s="166"/>
      <c r="BE2987" s="166"/>
      <c r="BF2987" s="166"/>
      <c r="BG2987" s="166"/>
      <c r="BH2987" s="308"/>
      <c r="BI2987" s="308"/>
      <c r="BJ2987" s="141" t="s">
        <v>26</v>
      </c>
      <c r="BK2987" s="141" t="s">
        <v>25</v>
      </c>
      <c r="BL2987" s="141" t="s">
        <v>13120</v>
      </c>
      <c r="BM2987" s="141" t="s">
        <v>13121</v>
      </c>
      <c r="BN2987" s="139" t="s">
        <v>4075</v>
      </c>
      <c r="BQ2987" s="141" t="s">
        <v>16105</v>
      </c>
      <c r="BR2987" s="135" t="s">
        <v>15680</v>
      </c>
      <c r="BT2987" s="135" t="s">
        <v>15370</v>
      </c>
      <c r="BU2987" s="135" t="s">
        <v>15410</v>
      </c>
      <c r="BV2987" s="141" t="s">
        <v>2186</v>
      </c>
      <c r="BW2987" s="135" t="s">
        <v>2612</v>
      </c>
      <c r="BX2987" s="141" t="s">
        <v>12</v>
      </c>
      <c r="BY2987" s="141" t="s">
        <v>12</v>
      </c>
      <c r="BZ2987" s="141" t="s">
        <v>26</v>
      </c>
      <c r="CA2987" s="141" t="s">
        <v>1848</v>
      </c>
      <c r="CB2987" s="141"/>
      <c r="CC2987" s="141" t="s">
        <v>15686</v>
      </c>
      <c r="CD2987" s="141" t="s">
        <v>15687</v>
      </c>
      <c r="CE2987" s="141" t="s">
        <v>15450</v>
      </c>
      <c r="CF2987" s="141" t="s">
        <v>15454</v>
      </c>
      <c r="CG2987" s="141" t="s">
        <v>2116</v>
      </c>
    </row>
    <row r="2988" spans="1:85" x14ac:dyDescent="0.35">
      <c r="A2988" s="155" t="s">
        <v>4542</v>
      </c>
      <c r="B2988" s="139" t="s">
        <v>4075</v>
      </c>
      <c r="C2988" s="18">
        <v>44059</v>
      </c>
      <c r="D2988" s="144">
        <v>0.31458333333333333</v>
      </c>
      <c r="E2988" s="141" t="s">
        <v>13269</v>
      </c>
      <c r="F2988" s="141">
        <v>3</v>
      </c>
      <c r="G2988" s="141" t="s">
        <v>2536</v>
      </c>
      <c r="H2988" s="141">
        <v>2020</v>
      </c>
      <c r="I2988" s="18">
        <v>44059</v>
      </c>
      <c r="J2988" s="144">
        <v>0.31111111111111112</v>
      </c>
      <c r="K2988" s="378"/>
      <c r="L2988" s="139" t="s">
        <v>4075</v>
      </c>
      <c r="M2988" s="141" t="s">
        <v>28</v>
      </c>
      <c r="N2988" s="248"/>
      <c r="O2988" s="141" t="s">
        <v>26</v>
      </c>
      <c r="P2988" s="141" t="s">
        <v>26</v>
      </c>
      <c r="Q2988" s="141" t="s">
        <v>13039</v>
      </c>
      <c r="R2988" s="141" t="s">
        <v>4543</v>
      </c>
      <c r="S2988" s="141"/>
      <c r="T2988" s="141" t="s">
        <v>14420</v>
      </c>
      <c r="U2988" s="141">
        <v>119622477</v>
      </c>
      <c r="V2988" s="141"/>
      <c r="W2988" s="139" t="s">
        <v>4075</v>
      </c>
      <c r="X2988" s="141" t="s">
        <v>25</v>
      </c>
      <c r="Y2988" s="141" t="s">
        <v>27</v>
      </c>
      <c r="Z2988" s="141"/>
      <c r="AA2988" s="141" t="s">
        <v>34</v>
      </c>
      <c r="AB2988" s="141" t="s">
        <v>34</v>
      </c>
      <c r="AC2988" s="139" t="s">
        <v>18047</v>
      </c>
      <c r="AD2988" s="380"/>
      <c r="AE2988" s="139" t="s">
        <v>4</v>
      </c>
      <c r="AF2988" s="139" t="s">
        <v>13073</v>
      </c>
      <c r="AG2988" s="139" t="s">
        <v>4</v>
      </c>
      <c r="AH2988" s="139" t="s">
        <v>1380</v>
      </c>
      <c r="AI2988" s="139" t="s">
        <v>15678</v>
      </c>
      <c r="AJ2988" s="139"/>
      <c r="AK2988" s="139" t="s">
        <v>15678</v>
      </c>
      <c r="AL2988" s="139" t="s">
        <v>1563</v>
      </c>
      <c r="AM2988" s="141"/>
      <c r="AN2988" s="141" t="s">
        <v>8</v>
      </c>
      <c r="AO2988" s="139"/>
      <c r="AP2988" s="139" t="s">
        <v>1563</v>
      </c>
      <c r="AQ2988" s="139"/>
      <c r="AR2988" s="381"/>
      <c r="AS2988" s="139" t="s">
        <v>4075</v>
      </c>
      <c r="AT2988" s="141" t="s">
        <v>1404</v>
      </c>
      <c r="AU2988" s="141"/>
      <c r="AV2988" s="383"/>
      <c r="AW2988" s="385"/>
      <c r="AX2988" s="139" t="s">
        <v>80</v>
      </c>
      <c r="AY2988" t="s">
        <v>19256</v>
      </c>
      <c r="BA2988" s="381"/>
      <c r="BB2988" s="139" t="s">
        <v>17</v>
      </c>
      <c r="BC2988" s="166"/>
      <c r="BD2988" s="166"/>
      <c r="BE2988" s="166"/>
      <c r="BF2988" s="166"/>
      <c r="BG2988" s="166"/>
      <c r="BH2988" s="308" t="s">
        <v>4544</v>
      </c>
      <c r="BI2988" s="308"/>
      <c r="BJ2988" s="141" t="s">
        <v>26</v>
      </c>
      <c r="BK2988" s="141" t="s">
        <v>25</v>
      </c>
      <c r="BL2988" s="141" t="s">
        <v>13120</v>
      </c>
      <c r="BM2988" s="141" t="s">
        <v>13121</v>
      </c>
      <c r="BN2988" s="139" t="s">
        <v>4075</v>
      </c>
      <c r="BQ2988" s="141" t="s">
        <v>16106</v>
      </c>
      <c r="BR2988" s="135" t="s">
        <v>15685</v>
      </c>
      <c r="BT2988" s="135" t="s">
        <v>15355</v>
      </c>
      <c r="BU2988" s="135" t="s">
        <v>2059</v>
      </c>
      <c r="BV2988" s="141" t="s">
        <v>2707</v>
      </c>
      <c r="BW2988" s="135" t="s">
        <v>13265</v>
      </c>
      <c r="BX2988" s="141" t="s">
        <v>15681</v>
      </c>
      <c r="BY2988" s="141" t="s">
        <v>12</v>
      </c>
      <c r="BZ2988" s="141" t="s">
        <v>26</v>
      </c>
      <c r="CA2988" s="141" t="s">
        <v>1848</v>
      </c>
      <c r="CB2988" s="141"/>
      <c r="CC2988" s="141" t="s">
        <v>15704</v>
      </c>
      <c r="CD2988" s="141" t="s">
        <v>34</v>
      </c>
      <c r="CE2988" s="141" t="s">
        <v>15450</v>
      </c>
      <c r="CF2988" s="141" t="s">
        <v>15451</v>
      </c>
      <c r="CG2988" s="141" t="s">
        <v>2003</v>
      </c>
    </row>
    <row r="2989" spans="1:85" x14ac:dyDescent="0.35">
      <c r="A2989" s="155" t="s">
        <v>4545</v>
      </c>
      <c r="B2989" s="139" t="s">
        <v>4075</v>
      </c>
      <c r="C2989" s="18">
        <v>44059</v>
      </c>
      <c r="D2989" s="144">
        <v>0.32361111111111113</v>
      </c>
      <c r="E2989" s="141" t="s">
        <v>13269</v>
      </c>
      <c r="F2989" s="141">
        <v>3</v>
      </c>
      <c r="G2989" s="141" t="s">
        <v>2536</v>
      </c>
      <c r="H2989" s="141">
        <v>2020</v>
      </c>
      <c r="I2989" s="18">
        <v>44059</v>
      </c>
      <c r="J2989" s="144">
        <v>0.11874999999999999</v>
      </c>
      <c r="K2989" s="378"/>
      <c r="L2989" s="139" t="s">
        <v>4075</v>
      </c>
      <c r="M2989" s="141" t="s">
        <v>28</v>
      </c>
      <c r="N2989" s="248"/>
      <c r="O2989" s="141" t="s">
        <v>26</v>
      </c>
      <c r="P2989" s="141" t="s">
        <v>26</v>
      </c>
      <c r="Q2989" s="141" t="s">
        <v>13038</v>
      </c>
      <c r="R2989" s="141" t="s">
        <v>4546</v>
      </c>
      <c r="S2989" s="141"/>
      <c r="T2989" s="141" t="s">
        <v>14219</v>
      </c>
      <c r="U2989" s="141">
        <v>119622479</v>
      </c>
      <c r="V2989" s="141"/>
      <c r="W2989" s="139" t="s">
        <v>4075</v>
      </c>
      <c r="X2989" s="141" t="s">
        <v>25</v>
      </c>
      <c r="Y2989" s="141" t="s">
        <v>27</v>
      </c>
      <c r="Z2989" s="141"/>
      <c r="AA2989" s="141" t="s">
        <v>34</v>
      </c>
      <c r="AB2989" s="141" t="s">
        <v>34</v>
      </c>
      <c r="AC2989" s="139" t="s">
        <v>18050</v>
      </c>
      <c r="AD2989" s="380"/>
      <c r="AE2989" s="139" t="s">
        <v>104</v>
      </c>
      <c r="AF2989" s="139" t="s">
        <v>13072</v>
      </c>
      <c r="AG2989" s="139" t="s">
        <v>31</v>
      </c>
      <c r="AH2989" s="139" t="s">
        <v>31</v>
      </c>
      <c r="AI2989" s="139" t="s">
        <v>15678</v>
      </c>
      <c r="AJ2989" s="139"/>
      <c r="AK2989" s="139"/>
      <c r="AL2989" s="139"/>
      <c r="AM2989" s="141"/>
      <c r="AN2989" s="141" t="s">
        <v>8</v>
      </c>
      <c r="AO2989" s="139"/>
      <c r="AP2989" s="139" t="s">
        <v>1563</v>
      </c>
      <c r="AQ2989" s="139" t="s">
        <v>4547</v>
      </c>
      <c r="AR2989" s="381"/>
      <c r="AS2989" s="139" t="s">
        <v>4075</v>
      </c>
      <c r="AT2989" s="141" t="s">
        <v>44</v>
      </c>
      <c r="AU2989" s="141">
        <v>520</v>
      </c>
      <c r="AV2989" s="383"/>
      <c r="AW2989" s="385"/>
      <c r="AX2989" s="139" t="s">
        <v>175</v>
      </c>
      <c r="AY2989" t="s">
        <v>18245</v>
      </c>
      <c r="BA2989" s="381"/>
      <c r="BB2989" s="139" t="s">
        <v>1444</v>
      </c>
      <c r="BC2989" s="166"/>
      <c r="BD2989" s="166"/>
      <c r="BE2989" s="166"/>
      <c r="BF2989" s="166"/>
      <c r="BG2989" s="166"/>
      <c r="BH2989" s="308"/>
      <c r="BI2989" s="308"/>
      <c r="BJ2989" s="141" t="s">
        <v>26</v>
      </c>
      <c r="BK2989" s="141" t="s">
        <v>25</v>
      </c>
      <c r="BL2989" s="141" t="s">
        <v>13120</v>
      </c>
      <c r="BM2989" s="141" t="s">
        <v>13121</v>
      </c>
      <c r="BN2989" s="139" t="s">
        <v>4075</v>
      </c>
      <c r="BQ2989" s="141" t="s">
        <v>16103</v>
      </c>
      <c r="BR2989" s="135" t="s">
        <v>15680</v>
      </c>
      <c r="BT2989" s="135" t="s">
        <v>15370</v>
      </c>
      <c r="BU2989" s="135" t="s">
        <v>15422</v>
      </c>
      <c r="BV2989" s="141" t="s">
        <v>15366</v>
      </c>
      <c r="BW2989" s="135" t="s">
        <v>13261</v>
      </c>
      <c r="BX2989" s="141" t="s">
        <v>12</v>
      </c>
      <c r="BY2989" s="141" t="s">
        <v>12</v>
      </c>
      <c r="BZ2989" s="141" t="s">
        <v>26</v>
      </c>
      <c r="CA2989" s="141" t="s">
        <v>1848</v>
      </c>
      <c r="CB2989" s="141"/>
      <c r="CC2989" s="141" t="s">
        <v>15704</v>
      </c>
      <c r="CD2989" s="141" t="s">
        <v>15683</v>
      </c>
      <c r="CE2989" s="141" t="s">
        <v>15450</v>
      </c>
      <c r="CF2989" s="141" t="s">
        <v>15451</v>
      </c>
      <c r="CG2989" s="141" t="s">
        <v>2536</v>
      </c>
    </row>
    <row r="2990" spans="1:85" x14ac:dyDescent="0.35">
      <c r="A2990" s="155" t="s">
        <v>4551</v>
      </c>
      <c r="B2990" s="139" t="s">
        <v>4075</v>
      </c>
      <c r="C2990" s="18">
        <v>44059</v>
      </c>
      <c r="D2990" s="144">
        <v>0.52222222222222225</v>
      </c>
      <c r="E2990" s="141" t="s">
        <v>13269</v>
      </c>
      <c r="F2990" s="141">
        <v>3</v>
      </c>
      <c r="G2990" s="141" t="s">
        <v>2536</v>
      </c>
      <c r="H2990" s="141">
        <v>2020</v>
      </c>
      <c r="I2990" s="18">
        <v>44059</v>
      </c>
      <c r="J2990" s="144">
        <v>0.51527777777777772</v>
      </c>
      <c r="K2990" s="378"/>
      <c r="L2990" s="139" t="s">
        <v>4075</v>
      </c>
      <c r="M2990" s="141" t="s">
        <v>28</v>
      </c>
      <c r="N2990" s="248"/>
      <c r="O2990" s="141" t="s">
        <v>26</v>
      </c>
      <c r="P2990" s="141" t="s">
        <v>26</v>
      </c>
      <c r="Q2990" s="141" t="s">
        <v>13037</v>
      </c>
      <c r="R2990" s="141" t="s">
        <v>4552</v>
      </c>
      <c r="S2990" s="141"/>
      <c r="T2990" s="141" t="s">
        <v>14222</v>
      </c>
      <c r="U2990" s="141">
        <v>119623109</v>
      </c>
      <c r="V2990" s="141"/>
      <c r="W2990" s="139" t="s">
        <v>4075</v>
      </c>
      <c r="X2990" s="141" t="s">
        <v>25</v>
      </c>
      <c r="Y2990" s="141" t="s">
        <v>27</v>
      </c>
      <c r="Z2990" s="141"/>
      <c r="AA2990" s="141" t="s">
        <v>34</v>
      </c>
      <c r="AB2990" s="141" t="s">
        <v>34</v>
      </c>
      <c r="AC2990" s="139" t="s">
        <v>18047</v>
      </c>
      <c r="AD2990" s="380"/>
      <c r="AE2990" s="139" t="s">
        <v>111</v>
      </c>
      <c r="AF2990" s="139" t="s">
        <v>13074</v>
      </c>
      <c r="AG2990" s="139" t="s">
        <v>102</v>
      </c>
      <c r="AH2990" s="139" t="s">
        <v>1378</v>
      </c>
      <c r="AI2990" s="139" t="s">
        <v>11</v>
      </c>
      <c r="AJ2990" s="139" t="s">
        <v>11</v>
      </c>
      <c r="AK2990" s="139"/>
      <c r="AL2990" s="139"/>
      <c r="AM2990" s="141"/>
      <c r="AN2990" s="141" t="s">
        <v>8</v>
      </c>
      <c r="AO2990" s="139"/>
      <c r="AP2990" s="139" t="s">
        <v>11</v>
      </c>
      <c r="AQ2990" s="139" t="s">
        <v>3622</v>
      </c>
      <c r="AR2990" s="381"/>
      <c r="AS2990" s="139" t="s">
        <v>4075</v>
      </c>
      <c r="AT2990" s="141" t="s">
        <v>1404</v>
      </c>
      <c r="AU2990" s="141"/>
      <c r="AV2990" s="383"/>
      <c r="AW2990" s="385"/>
      <c r="AX2990" s="139" t="s">
        <v>175</v>
      </c>
      <c r="AY2990" t="s">
        <v>19498</v>
      </c>
      <c r="BA2990" s="381"/>
      <c r="BB2990" s="139" t="s">
        <v>17</v>
      </c>
      <c r="BC2990" s="166"/>
      <c r="BD2990" s="166"/>
      <c r="BE2990" s="166"/>
      <c r="BF2990" s="166"/>
      <c r="BG2990" s="166"/>
      <c r="BH2990" s="308"/>
      <c r="BI2990" s="308"/>
      <c r="BJ2990" s="141" t="s">
        <v>26</v>
      </c>
      <c r="BK2990" s="141" t="s">
        <v>25</v>
      </c>
      <c r="BL2990" s="141" t="s">
        <v>13120</v>
      </c>
      <c r="BM2990" s="141" t="s">
        <v>13121</v>
      </c>
      <c r="BN2990" s="139" t="s">
        <v>4075</v>
      </c>
      <c r="BQ2990" s="141"/>
      <c r="BV2990" s="141"/>
      <c r="BX2990" s="141"/>
      <c r="BY2990" s="141"/>
      <c r="BZ2990" s="141"/>
      <c r="CA2990" s="141"/>
      <c r="CB2990" s="141"/>
      <c r="CC2990" s="141"/>
      <c r="CD2990" s="141"/>
      <c r="CE2990" s="141"/>
      <c r="CF2990" s="141"/>
      <c r="CG2990" s="141"/>
    </row>
    <row r="2991" spans="1:85" x14ac:dyDescent="0.35">
      <c r="A2991" s="155" t="s">
        <v>4535</v>
      </c>
      <c r="B2991" s="139" t="s">
        <v>4075</v>
      </c>
      <c r="C2991" s="18">
        <v>44060</v>
      </c>
      <c r="D2991" s="144">
        <v>0.76249999999999996</v>
      </c>
      <c r="E2991" s="141" t="s">
        <v>13269</v>
      </c>
      <c r="F2991" s="141">
        <v>3</v>
      </c>
      <c r="G2991" s="141" t="s">
        <v>2536</v>
      </c>
      <c r="H2991" s="141">
        <v>2020</v>
      </c>
      <c r="I2991" s="18">
        <v>44060</v>
      </c>
      <c r="J2991" s="144">
        <v>0.76249999999999996</v>
      </c>
      <c r="K2991" s="378"/>
      <c r="L2991" s="139" t="s">
        <v>4075</v>
      </c>
      <c r="M2991" s="141" t="s">
        <v>28</v>
      </c>
      <c r="N2991" s="248"/>
      <c r="O2991" s="141" t="s">
        <v>26</v>
      </c>
      <c r="P2991" s="141" t="s">
        <v>26</v>
      </c>
      <c r="Q2991" s="141" t="s">
        <v>13031</v>
      </c>
      <c r="R2991" s="141"/>
      <c r="S2991" s="141"/>
      <c r="T2991" s="141" t="s">
        <v>14225</v>
      </c>
      <c r="U2991" s="141"/>
      <c r="V2991" s="141"/>
      <c r="W2991" s="139" t="s">
        <v>4075</v>
      </c>
      <c r="X2991" s="141" t="s">
        <v>25</v>
      </c>
      <c r="Y2991" s="141" t="s">
        <v>27</v>
      </c>
      <c r="Z2991" s="141"/>
      <c r="AA2991" s="141" t="s">
        <v>34</v>
      </c>
      <c r="AB2991" s="141" t="s">
        <v>34</v>
      </c>
      <c r="AC2991" s="139" t="s">
        <v>18050</v>
      </c>
      <c r="AD2991" s="380"/>
      <c r="AE2991" s="139" t="s">
        <v>102</v>
      </c>
      <c r="AF2991" s="139" t="s">
        <v>13074</v>
      </c>
      <c r="AG2991" s="139" t="s">
        <v>102</v>
      </c>
      <c r="AH2991" s="139" t="s">
        <v>1378</v>
      </c>
      <c r="AI2991" s="139" t="s">
        <v>11</v>
      </c>
      <c r="AJ2991" s="139" t="s">
        <v>11</v>
      </c>
      <c r="AK2991" s="139"/>
      <c r="AL2991" s="139"/>
      <c r="AM2991" s="141"/>
      <c r="AN2991" s="141" t="s">
        <v>8</v>
      </c>
      <c r="AO2991" s="139"/>
      <c r="AP2991" s="139" t="s">
        <v>11</v>
      </c>
      <c r="AQ2991" s="139" t="s">
        <v>4165</v>
      </c>
      <c r="AR2991" s="381"/>
      <c r="AS2991" s="139" t="s">
        <v>4075</v>
      </c>
      <c r="AT2991" s="141" t="s">
        <v>43</v>
      </c>
      <c r="AU2991" s="141">
        <v>175</v>
      </c>
      <c r="AV2991" s="383"/>
      <c r="AW2991" s="385"/>
      <c r="AX2991" s="139" t="s">
        <v>394</v>
      </c>
      <c r="AY2991" t="s">
        <v>18466</v>
      </c>
      <c r="BA2991" s="381"/>
      <c r="BB2991" s="139" t="s">
        <v>1450</v>
      </c>
      <c r="BC2991" s="166"/>
      <c r="BD2991" s="166"/>
      <c r="BE2991" s="166"/>
      <c r="BF2991" s="166"/>
      <c r="BG2991" s="166"/>
      <c r="BH2991" s="308"/>
      <c r="BI2991" s="308"/>
      <c r="BJ2991" s="141" t="s">
        <v>26</v>
      </c>
      <c r="BK2991" s="141" t="s">
        <v>25</v>
      </c>
      <c r="BL2991" s="141" t="s">
        <v>13118</v>
      </c>
      <c r="BM2991" s="141" t="s">
        <v>13119</v>
      </c>
      <c r="BN2991" s="139" t="s">
        <v>4075</v>
      </c>
      <c r="BQ2991" s="141"/>
      <c r="BV2991" s="141"/>
      <c r="BX2991" s="141"/>
      <c r="BY2991" s="141"/>
      <c r="BZ2991" s="141"/>
      <c r="CA2991" s="141"/>
      <c r="CB2991" s="141"/>
      <c r="CC2991" s="141"/>
      <c r="CD2991" s="141"/>
      <c r="CE2991" s="141"/>
      <c r="CF2991" s="141"/>
      <c r="CG2991" s="141"/>
    </row>
    <row r="2992" spans="1:85" x14ac:dyDescent="0.35">
      <c r="A2992" s="155" t="s">
        <v>4532</v>
      </c>
      <c r="B2992" s="139" t="s">
        <v>4075</v>
      </c>
      <c r="C2992" s="18">
        <v>44060</v>
      </c>
      <c r="D2992" s="144">
        <v>0.84097222222222223</v>
      </c>
      <c r="E2992" s="141" t="s">
        <v>13269</v>
      </c>
      <c r="F2992" s="141">
        <v>3</v>
      </c>
      <c r="G2992" s="141" t="s">
        <v>2536</v>
      </c>
      <c r="H2992" s="141">
        <v>2020</v>
      </c>
      <c r="I2992" s="18">
        <v>44060</v>
      </c>
      <c r="J2992" s="144">
        <v>0.87986111111111109</v>
      </c>
      <c r="K2992" s="378"/>
      <c r="L2992" s="139" t="s">
        <v>4075</v>
      </c>
      <c r="M2992" s="141" t="s">
        <v>28</v>
      </c>
      <c r="N2992" s="248"/>
      <c r="O2992" s="141" t="s">
        <v>26</v>
      </c>
      <c r="P2992" s="141" t="s">
        <v>26</v>
      </c>
      <c r="Q2992" s="141"/>
      <c r="R2992" s="141" t="s">
        <v>4533</v>
      </c>
      <c r="S2992" s="141"/>
      <c r="T2992" s="141" t="s">
        <v>14224</v>
      </c>
      <c r="U2992" s="141">
        <v>119629225</v>
      </c>
      <c r="V2992" s="141"/>
      <c r="W2992" s="139" t="s">
        <v>4075</v>
      </c>
      <c r="X2992" s="141" t="s">
        <v>25</v>
      </c>
      <c r="Y2992" s="141" t="s">
        <v>27</v>
      </c>
      <c r="Z2992" s="141"/>
      <c r="AA2992" s="141" t="s">
        <v>34</v>
      </c>
      <c r="AB2992" s="141" t="s">
        <v>34</v>
      </c>
      <c r="AC2992" s="139" t="s">
        <v>18047</v>
      </c>
      <c r="AD2992" s="380"/>
      <c r="AE2992" s="139" t="s">
        <v>102</v>
      </c>
      <c r="AF2992" s="139" t="s">
        <v>13082</v>
      </c>
      <c r="AG2992" s="139" t="s">
        <v>102</v>
      </c>
      <c r="AH2992" s="139" t="s">
        <v>1378</v>
      </c>
      <c r="AI2992" s="139" t="s">
        <v>1382</v>
      </c>
      <c r="AJ2992" s="139" t="s">
        <v>60</v>
      </c>
      <c r="AK2992" s="139"/>
      <c r="AL2992" s="139"/>
      <c r="AM2992" s="141"/>
      <c r="AN2992" s="141" t="s">
        <v>1371</v>
      </c>
      <c r="AO2992" s="139"/>
      <c r="AP2992" s="139" t="s">
        <v>60</v>
      </c>
      <c r="AQ2992" s="139" t="s">
        <v>4534</v>
      </c>
      <c r="AR2992" s="381"/>
      <c r="AS2992" s="139" t="s">
        <v>4075</v>
      </c>
      <c r="AT2992" s="141" t="s">
        <v>1404</v>
      </c>
      <c r="AU2992" s="141"/>
      <c r="AV2992" s="383"/>
      <c r="AW2992" s="385"/>
      <c r="AX2992" s="139" t="s">
        <v>156</v>
      </c>
      <c r="AY2992" t="s">
        <v>19499</v>
      </c>
      <c r="BA2992" s="381"/>
      <c r="BB2992" s="139" t="s">
        <v>17</v>
      </c>
      <c r="BC2992" s="166"/>
      <c r="BD2992" s="166"/>
      <c r="BE2992" s="166"/>
      <c r="BF2992" s="166"/>
      <c r="BG2992" s="166"/>
      <c r="BH2992" s="308"/>
      <c r="BI2992" s="308"/>
      <c r="BJ2992" s="141" t="s">
        <v>26</v>
      </c>
      <c r="BK2992" s="141" t="s">
        <v>26</v>
      </c>
      <c r="BL2992" s="141"/>
      <c r="BM2992" s="141"/>
      <c r="BN2992" s="139" t="s">
        <v>4075</v>
      </c>
      <c r="BQ2992" s="141"/>
      <c r="BV2992" s="141"/>
      <c r="BX2992" s="141"/>
      <c r="BY2992" s="141"/>
      <c r="BZ2992" s="141"/>
      <c r="CA2992" s="141"/>
      <c r="CB2992" s="141"/>
      <c r="CC2992" s="141"/>
      <c r="CD2992" s="141"/>
      <c r="CE2992" s="141"/>
      <c r="CF2992" s="141"/>
      <c r="CG2992" s="141"/>
    </row>
    <row r="2993" spans="1:85" x14ac:dyDescent="0.35">
      <c r="A2993" s="155" t="s">
        <v>4536</v>
      </c>
      <c r="B2993" s="139" t="s">
        <v>4075</v>
      </c>
      <c r="C2993" s="18">
        <v>44060</v>
      </c>
      <c r="D2993" s="144">
        <v>0.75763888888888886</v>
      </c>
      <c r="E2993" s="141" t="s">
        <v>13269</v>
      </c>
      <c r="F2993" s="141">
        <v>3</v>
      </c>
      <c r="G2993" s="141" t="s">
        <v>2536</v>
      </c>
      <c r="H2993" s="141">
        <v>2020</v>
      </c>
      <c r="I2993" s="18">
        <v>44060</v>
      </c>
      <c r="J2993" s="144">
        <v>0.74652777777777779</v>
      </c>
      <c r="K2993" s="378"/>
      <c r="L2993" s="139" t="s">
        <v>4075</v>
      </c>
      <c r="M2993" s="141" t="s">
        <v>28</v>
      </c>
      <c r="N2993" s="248"/>
      <c r="O2993" s="141" t="s">
        <v>26</v>
      </c>
      <c r="P2993" s="141" t="s">
        <v>26</v>
      </c>
      <c r="Q2993" s="141" t="s">
        <v>13032</v>
      </c>
      <c r="R2993" s="141" t="s">
        <v>4537</v>
      </c>
      <c r="S2993" s="141"/>
      <c r="T2993" s="141" t="s">
        <v>14417</v>
      </c>
      <c r="U2993" s="141"/>
      <c r="V2993" s="141"/>
      <c r="W2993" s="139" t="s">
        <v>4075</v>
      </c>
      <c r="X2993" s="141" t="s">
        <v>25</v>
      </c>
      <c r="Y2993" s="141" t="s">
        <v>27</v>
      </c>
      <c r="Z2993" s="141"/>
      <c r="AA2993" s="141" t="s">
        <v>34</v>
      </c>
      <c r="AB2993" s="141" t="s">
        <v>34</v>
      </c>
      <c r="AC2993" s="139" t="s">
        <v>18048</v>
      </c>
      <c r="AD2993" s="380"/>
      <c r="AE2993" s="139" t="s">
        <v>4</v>
      </c>
      <c r="AF2993" s="139" t="s">
        <v>13073</v>
      </c>
      <c r="AG2993" s="139" t="s">
        <v>4</v>
      </c>
      <c r="AH2993" s="139" t="s">
        <v>1380</v>
      </c>
      <c r="AI2993" s="139" t="s">
        <v>15678</v>
      </c>
      <c r="AJ2993" s="139"/>
      <c r="AK2993" s="139" t="s">
        <v>15678</v>
      </c>
      <c r="AL2993" s="139" t="s">
        <v>1563</v>
      </c>
      <c r="AM2993" s="141"/>
      <c r="AN2993" s="141" t="s">
        <v>8</v>
      </c>
      <c r="AO2993" s="139"/>
      <c r="AP2993" s="139" t="s">
        <v>1563</v>
      </c>
      <c r="AQ2993" s="139" t="s">
        <v>1563</v>
      </c>
      <c r="AR2993" s="381"/>
      <c r="AS2993" s="139" t="s">
        <v>4075</v>
      </c>
      <c r="AT2993" s="141" t="s">
        <v>43</v>
      </c>
      <c r="AU2993" s="141">
        <v>340</v>
      </c>
      <c r="AV2993" s="383"/>
      <c r="AW2993" s="385"/>
      <c r="AX2993" s="139" t="s">
        <v>58</v>
      </c>
      <c r="AY2993" t="s">
        <v>18843</v>
      </c>
      <c r="BA2993" s="381"/>
      <c r="BB2993" s="139" t="s">
        <v>1451</v>
      </c>
      <c r="BC2993" s="166">
        <v>14</v>
      </c>
      <c r="BD2993" s="166">
        <v>0</v>
      </c>
      <c r="BE2993" s="166">
        <v>0</v>
      </c>
      <c r="BF2993" s="166">
        <v>0</v>
      </c>
      <c r="BG2993" s="166">
        <v>0</v>
      </c>
      <c r="BH2993" s="308" t="s">
        <v>4538</v>
      </c>
      <c r="BI2993" s="308"/>
      <c r="BJ2993" s="141" t="s">
        <v>26</v>
      </c>
      <c r="BK2993" s="141" t="s">
        <v>26</v>
      </c>
      <c r="BL2993" s="141"/>
      <c r="BM2993" s="141"/>
      <c r="BN2993" s="139" t="s">
        <v>4075</v>
      </c>
      <c r="BQ2993" s="141" t="s">
        <v>16107</v>
      </c>
      <c r="BR2993" s="135" t="s">
        <v>15680</v>
      </c>
      <c r="BT2993" s="135" t="s">
        <v>15358</v>
      </c>
      <c r="BU2993" s="135" t="s">
        <v>15386</v>
      </c>
      <c r="BV2993" s="141" t="s">
        <v>13262</v>
      </c>
      <c r="BW2993" s="135" t="s">
        <v>13272</v>
      </c>
      <c r="BX2993" s="141" t="s">
        <v>12</v>
      </c>
      <c r="BY2993" s="141" t="s">
        <v>12</v>
      </c>
      <c r="BZ2993" s="141" t="s">
        <v>26</v>
      </c>
      <c r="CA2993" s="141" t="s">
        <v>1848</v>
      </c>
      <c r="CB2993" s="141"/>
      <c r="CC2993" s="141" t="s">
        <v>15686</v>
      </c>
      <c r="CD2993" s="141" t="s">
        <v>15687</v>
      </c>
      <c r="CE2993" s="141" t="s">
        <v>15450</v>
      </c>
      <c r="CF2993" s="141" t="s">
        <v>15451</v>
      </c>
      <c r="CG2993" s="141"/>
    </row>
    <row r="2994" spans="1:85" x14ac:dyDescent="0.35">
      <c r="A2994" s="155" t="s">
        <v>4529</v>
      </c>
      <c r="B2994" s="139" t="s">
        <v>4075</v>
      </c>
      <c r="C2994" s="18">
        <v>44060</v>
      </c>
      <c r="D2994" s="144">
        <v>9.166666666666666E-2</v>
      </c>
      <c r="E2994" s="141" t="s">
        <v>13269</v>
      </c>
      <c r="F2994" s="141">
        <v>3</v>
      </c>
      <c r="G2994" s="141" t="s">
        <v>2536</v>
      </c>
      <c r="H2994" s="141">
        <v>2020</v>
      </c>
      <c r="I2994" s="18">
        <v>44060</v>
      </c>
      <c r="J2994" s="144">
        <v>6.9444444444444448E-2</v>
      </c>
      <c r="K2994" s="378"/>
      <c r="L2994" s="139" t="s">
        <v>4075</v>
      </c>
      <c r="M2994" s="141" t="s">
        <v>28</v>
      </c>
      <c r="N2994" s="248"/>
      <c r="O2994" s="141" t="s">
        <v>26</v>
      </c>
      <c r="P2994" s="141" t="s">
        <v>26</v>
      </c>
      <c r="Q2994" s="141" t="s">
        <v>13033</v>
      </c>
      <c r="R2994" s="141" t="s">
        <v>4530</v>
      </c>
      <c r="S2994" s="141"/>
      <c r="T2994" s="141" t="s">
        <v>14223</v>
      </c>
      <c r="U2994" s="141"/>
      <c r="V2994" s="141"/>
      <c r="W2994" s="139" t="s">
        <v>4075</v>
      </c>
      <c r="X2994" s="141" t="s">
        <v>25</v>
      </c>
      <c r="Y2994" s="141" t="s">
        <v>27</v>
      </c>
      <c r="Z2994" s="141"/>
      <c r="AA2994" s="141" t="s">
        <v>34</v>
      </c>
      <c r="AB2994" s="141" t="s">
        <v>34</v>
      </c>
      <c r="AC2994" s="139" t="s">
        <v>18047</v>
      </c>
      <c r="AD2994" s="380"/>
      <c r="AE2994" s="139" t="s">
        <v>104</v>
      </c>
      <c r="AF2994" s="139" t="s">
        <v>13072</v>
      </c>
      <c r="AG2994" s="139" t="s">
        <v>31</v>
      </c>
      <c r="AH2994" s="139" t="s">
        <v>31</v>
      </c>
      <c r="AI2994" s="139" t="s">
        <v>104</v>
      </c>
      <c r="AJ2994" s="139"/>
      <c r="AK2994" s="139"/>
      <c r="AL2994" s="139"/>
      <c r="AM2994" s="141"/>
      <c r="AN2994" s="141" t="s">
        <v>8</v>
      </c>
      <c r="AO2994" s="139"/>
      <c r="AP2994" s="139" t="s">
        <v>46</v>
      </c>
      <c r="AQ2994" s="139" t="s">
        <v>4531</v>
      </c>
      <c r="AR2994" s="381"/>
      <c r="AS2994" s="139" t="s">
        <v>4075</v>
      </c>
      <c r="AT2994" s="141" t="s">
        <v>1404</v>
      </c>
      <c r="AU2994" s="141"/>
      <c r="AV2994" s="383"/>
      <c r="AW2994" s="385"/>
      <c r="AX2994" s="139" t="s">
        <v>84</v>
      </c>
      <c r="AY2994" t="s">
        <v>18531</v>
      </c>
      <c r="BA2994" s="381"/>
      <c r="BB2994" s="139" t="s">
        <v>1450</v>
      </c>
      <c r="BC2994" s="166"/>
      <c r="BD2994" s="166"/>
      <c r="BE2994" s="166"/>
      <c r="BF2994" s="166"/>
      <c r="BG2994" s="166"/>
      <c r="BH2994" s="308"/>
      <c r="BI2994" s="308"/>
      <c r="BJ2994" s="141" t="s">
        <v>26</v>
      </c>
      <c r="BK2994" s="141" t="s">
        <v>25</v>
      </c>
      <c r="BL2994" s="141" t="s">
        <v>13120</v>
      </c>
      <c r="BM2994" s="141" t="s">
        <v>13121</v>
      </c>
      <c r="BN2994" s="139" t="s">
        <v>4075</v>
      </c>
      <c r="BQ2994" s="141"/>
      <c r="BV2994" s="141"/>
      <c r="BX2994" s="141"/>
      <c r="BY2994" s="141"/>
      <c r="BZ2994" s="141"/>
      <c r="CA2994" s="141"/>
      <c r="CB2994" s="141"/>
      <c r="CC2994" s="141"/>
      <c r="CD2994" s="141"/>
      <c r="CE2994" s="141"/>
      <c r="CF2994" s="141"/>
      <c r="CG2994" s="141"/>
    </row>
    <row r="2995" spans="1:85" x14ac:dyDescent="0.35">
      <c r="A2995" s="155" t="s">
        <v>4539</v>
      </c>
      <c r="B2995" s="139" t="s">
        <v>4075</v>
      </c>
      <c r="C2995" s="18">
        <v>44060</v>
      </c>
      <c r="D2995" s="144">
        <v>0.24236111111111111</v>
      </c>
      <c r="E2995" s="141" t="s">
        <v>13269</v>
      </c>
      <c r="F2995" s="141">
        <v>3</v>
      </c>
      <c r="G2995" s="141" t="s">
        <v>2536</v>
      </c>
      <c r="H2995" s="141">
        <v>2020</v>
      </c>
      <c r="I2995" s="18">
        <v>44060</v>
      </c>
      <c r="J2995" s="144">
        <v>0.24236111111111111</v>
      </c>
      <c r="K2995" s="378"/>
      <c r="L2995" s="139" t="s">
        <v>4075</v>
      </c>
      <c r="M2995" s="141" t="s">
        <v>29</v>
      </c>
      <c r="N2995" s="248"/>
      <c r="O2995" s="141" t="s">
        <v>26</v>
      </c>
      <c r="P2995" s="141" t="s">
        <v>26</v>
      </c>
      <c r="Q2995" s="141"/>
      <c r="R2995" s="141"/>
      <c r="S2995" s="141" t="s">
        <v>4540</v>
      </c>
      <c r="T2995" s="141" t="s">
        <v>4540</v>
      </c>
      <c r="U2995" s="141">
        <v>119628575</v>
      </c>
      <c r="V2995" s="141"/>
      <c r="W2995" s="139" t="s">
        <v>4075</v>
      </c>
      <c r="X2995" s="141" t="s">
        <v>25</v>
      </c>
      <c r="Y2995" s="141" t="s">
        <v>27</v>
      </c>
      <c r="Z2995" s="141"/>
      <c r="AA2995" s="141" t="s">
        <v>35</v>
      </c>
      <c r="AB2995" s="141" t="s">
        <v>34</v>
      </c>
      <c r="AC2995" s="139" t="s">
        <v>18047</v>
      </c>
      <c r="AD2995" s="380"/>
      <c r="AE2995" s="139" t="s">
        <v>104</v>
      </c>
      <c r="AF2995" s="139" t="s">
        <v>13072</v>
      </c>
      <c r="AG2995" s="139" t="s">
        <v>31</v>
      </c>
      <c r="AH2995" s="139" t="s">
        <v>31</v>
      </c>
      <c r="AI2995" s="139" t="s">
        <v>104</v>
      </c>
      <c r="AJ2995" s="139"/>
      <c r="AK2995" s="139"/>
      <c r="AL2995" s="139"/>
      <c r="AM2995" s="141"/>
      <c r="AN2995" s="141" t="s">
        <v>8</v>
      </c>
      <c r="AO2995" s="139"/>
      <c r="AP2995" s="139" t="s">
        <v>87</v>
      </c>
      <c r="AQ2995" s="139" t="s">
        <v>4541</v>
      </c>
      <c r="AR2995" s="381"/>
      <c r="AS2995" s="139" t="s">
        <v>4075</v>
      </c>
      <c r="AT2995" s="141" t="s">
        <v>43</v>
      </c>
      <c r="AU2995" s="141">
        <v>330</v>
      </c>
      <c r="AV2995" s="383"/>
      <c r="AW2995" s="385"/>
      <c r="AX2995" s="139" t="s">
        <v>233</v>
      </c>
      <c r="AY2995" t="s">
        <v>19500</v>
      </c>
      <c r="BA2995" s="381"/>
      <c r="BB2995" s="139" t="s">
        <v>1450</v>
      </c>
      <c r="BC2995" s="166"/>
      <c r="BD2995" s="166"/>
      <c r="BE2995" s="166"/>
      <c r="BF2995" s="166"/>
      <c r="BG2995" s="166"/>
      <c r="BH2995" s="308"/>
      <c r="BI2995" s="308"/>
      <c r="BJ2995" s="141" t="s">
        <v>26</v>
      </c>
      <c r="BK2995" s="141" t="s">
        <v>26</v>
      </c>
      <c r="BL2995" s="141"/>
      <c r="BM2995" s="141"/>
      <c r="BN2995" s="139" t="s">
        <v>4075</v>
      </c>
      <c r="BQ2995" s="141"/>
      <c r="BV2995" s="141"/>
      <c r="BX2995" s="141"/>
      <c r="BY2995" s="141"/>
      <c r="BZ2995" s="141"/>
      <c r="CA2995" s="141"/>
      <c r="CB2995" s="141"/>
      <c r="CC2995" s="141"/>
      <c r="CD2995" s="141"/>
      <c r="CE2995" s="141"/>
      <c r="CF2995" s="141"/>
      <c r="CG2995" s="141"/>
    </row>
    <row r="2996" spans="1:85" x14ac:dyDescent="0.35">
      <c r="A2996" s="155" t="s">
        <v>4524</v>
      </c>
      <c r="B2996" s="139" t="s">
        <v>4075</v>
      </c>
      <c r="C2996" s="18">
        <v>44061</v>
      </c>
      <c r="D2996" s="144">
        <v>0.76666666666666672</v>
      </c>
      <c r="E2996" s="141" t="s">
        <v>13269</v>
      </c>
      <c r="F2996" s="141">
        <v>3</v>
      </c>
      <c r="G2996" s="141" t="s">
        <v>2536</v>
      </c>
      <c r="H2996" s="141">
        <v>2020</v>
      </c>
      <c r="I2996" s="18">
        <v>44061</v>
      </c>
      <c r="J2996" s="144">
        <v>0.76597222222222228</v>
      </c>
      <c r="K2996" s="378"/>
      <c r="L2996" s="139" t="s">
        <v>4075</v>
      </c>
      <c r="M2996" s="141" t="s">
        <v>28</v>
      </c>
      <c r="N2996" s="248"/>
      <c r="O2996" s="141" t="s">
        <v>26</v>
      </c>
      <c r="P2996" s="141" t="s">
        <v>26</v>
      </c>
      <c r="Q2996" s="141"/>
      <c r="R2996" s="141" t="s">
        <v>4525</v>
      </c>
      <c r="S2996" s="141"/>
      <c r="T2996" s="141" t="s">
        <v>14228</v>
      </c>
      <c r="U2996" s="141">
        <v>119639837</v>
      </c>
      <c r="V2996" s="141"/>
      <c r="W2996" s="139" t="s">
        <v>4075</v>
      </c>
      <c r="X2996" s="141" t="s">
        <v>25</v>
      </c>
      <c r="Y2996" s="141" t="s">
        <v>27</v>
      </c>
      <c r="Z2996" s="141"/>
      <c r="AA2996" s="141" t="s">
        <v>34</v>
      </c>
      <c r="AB2996" s="141" t="s">
        <v>34</v>
      </c>
      <c r="AC2996" s="139" t="s">
        <v>18047</v>
      </c>
      <c r="AD2996" s="380"/>
      <c r="AE2996" s="139" t="s">
        <v>102</v>
      </c>
      <c r="AF2996" s="139" t="s">
        <v>13074</v>
      </c>
      <c r="AG2996" s="139" t="s">
        <v>102</v>
      </c>
      <c r="AH2996" s="139" t="s">
        <v>1378</v>
      </c>
      <c r="AI2996" s="139" t="s">
        <v>11</v>
      </c>
      <c r="AJ2996" s="139" t="s">
        <v>11</v>
      </c>
      <c r="AK2996" s="139"/>
      <c r="AL2996" s="139"/>
      <c r="AM2996" s="141"/>
      <c r="AN2996" s="141" t="s">
        <v>8</v>
      </c>
      <c r="AO2996" s="139"/>
      <c r="AP2996" s="139" t="s">
        <v>11</v>
      </c>
      <c r="AQ2996" s="139" t="s">
        <v>7</v>
      </c>
      <c r="AR2996" s="381"/>
      <c r="AS2996" s="139" t="s">
        <v>4075</v>
      </c>
      <c r="AT2996" s="141" t="s">
        <v>1404</v>
      </c>
      <c r="AU2996" s="141"/>
      <c r="AV2996" s="383"/>
      <c r="AW2996" s="385"/>
      <c r="AX2996" s="139" t="s">
        <v>143</v>
      </c>
      <c r="AY2996" t="s">
        <v>19501</v>
      </c>
      <c r="BA2996" s="381"/>
      <c r="BB2996" s="139" t="s">
        <v>17</v>
      </c>
      <c r="BC2996" s="166"/>
      <c r="BD2996" s="166"/>
      <c r="BE2996" s="166"/>
      <c r="BF2996" s="166"/>
      <c r="BG2996" s="166"/>
      <c r="BH2996" s="308"/>
      <c r="BI2996" s="308"/>
      <c r="BJ2996" s="141" t="s">
        <v>26</v>
      </c>
      <c r="BK2996" s="141" t="s">
        <v>26</v>
      </c>
      <c r="BL2996" s="141"/>
      <c r="BM2996" s="141"/>
      <c r="BN2996" s="139" t="s">
        <v>4075</v>
      </c>
      <c r="BQ2996" s="141"/>
      <c r="BV2996" s="141"/>
      <c r="BX2996" s="141"/>
      <c r="BY2996" s="141"/>
      <c r="BZ2996" s="141"/>
      <c r="CA2996" s="141"/>
      <c r="CB2996" s="141"/>
      <c r="CC2996" s="141"/>
      <c r="CD2996" s="141"/>
      <c r="CE2996" s="141"/>
      <c r="CF2996" s="141"/>
      <c r="CG2996" s="141"/>
    </row>
    <row r="2997" spans="1:85" x14ac:dyDescent="0.35">
      <c r="A2997" s="155" t="s">
        <v>4526</v>
      </c>
      <c r="B2997" s="139" t="s">
        <v>4075</v>
      </c>
      <c r="C2997" s="18">
        <v>44061</v>
      </c>
      <c r="D2997" s="144">
        <v>0.62361111111111112</v>
      </c>
      <c r="E2997" s="141" t="s">
        <v>13269</v>
      </c>
      <c r="F2997" s="141">
        <v>3</v>
      </c>
      <c r="G2997" s="141" t="s">
        <v>2536</v>
      </c>
      <c r="H2997" s="141">
        <v>2020</v>
      </c>
      <c r="I2997" s="18">
        <v>44061</v>
      </c>
      <c r="J2997" s="144">
        <v>0.62222222222222223</v>
      </c>
      <c r="K2997" s="378"/>
      <c r="L2997" s="139" t="s">
        <v>4075</v>
      </c>
      <c r="M2997" s="141" t="s">
        <v>28</v>
      </c>
      <c r="N2997" s="248"/>
      <c r="O2997" s="141" t="s">
        <v>26</v>
      </c>
      <c r="P2997" s="141" t="s">
        <v>26</v>
      </c>
      <c r="Q2997" s="141"/>
      <c r="R2997" s="141" t="s">
        <v>4527</v>
      </c>
      <c r="S2997" s="141"/>
      <c r="T2997" s="141" t="s">
        <v>14227</v>
      </c>
      <c r="U2997" s="141"/>
      <c r="V2997" s="141" t="s">
        <v>3755</v>
      </c>
      <c r="W2997" s="139" t="s">
        <v>4075</v>
      </c>
      <c r="X2997" s="141" t="s">
        <v>25</v>
      </c>
      <c r="Y2997" s="141" t="s">
        <v>27</v>
      </c>
      <c r="Z2997" s="141"/>
      <c r="AA2997" s="141" t="s">
        <v>34</v>
      </c>
      <c r="AB2997" s="141" t="s">
        <v>34</v>
      </c>
      <c r="AC2997" s="139" t="s">
        <v>18050</v>
      </c>
      <c r="AD2997" s="380"/>
      <c r="AE2997" s="139" t="s">
        <v>102</v>
      </c>
      <c r="AF2997" s="139" t="s">
        <v>13077</v>
      </c>
      <c r="AG2997" s="139" t="s">
        <v>102</v>
      </c>
      <c r="AH2997" s="139" t="s">
        <v>1378</v>
      </c>
      <c r="AI2997" s="139" t="s">
        <v>1383</v>
      </c>
      <c r="AJ2997" s="139" t="s">
        <v>1823</v>
      </c>
      <c r="AK2997" s="139"/>
      <c r="AL2997" s="139"/>
      <c r="AM2997" s="141"/>
      <c r="AN2997" s="141" t="s">
        <v>8</v>
      </c>
      <c r="AO2997" s="139"/>
      <c r="AP2997" s="139" t="s">
        <v>1823</v>
      </c>
      <c r="AQ2997" s="139" t="s">
        <v>4528</v>
      </c>
      <c r="AR2997" s="381"/>
      <c r="AS2997" s="139" t="s">
        <v>4075</v>
      </c>
      <c r="AT2997" s="141" t="s">
        <v>43</v>
      </c>
      <c r="AU2997" s="141">
        <v>540</v>
      </c>
      <c r="AV2997" s="383"/>
      <c r="AW2997" s="385"/>
      <c r="AX2997" s="139" t="s">
        <v>154</v>
      </c>
      <c r="AY2997" t="s">
        <v>18334</v>
      </c>
      <c r="BA2997" s="381"/>
      <c r="BB2997" s="139" t="s">
        <v>1450</v>
      </c>
      <c r="BC2997" s="166"/>
      <c r="BD2997" s="166"/>
      <c r="BE2997" s="166"/>
      <c r="BF2997" s="166"/>
      <c r="BG2997" s="166"/>
      <c r="BH2997" s="308"/>
      <c r="BI2997" s="308"/>
      <c r="BJ2997" s="141" t="s">
        <v>26</v>
      </c>
      <c r="BK2997" s="141" t="s">
        <v>26</v>
      </c>
      <c r="BL2997" s="141"/>
      <c r="BM2997" s="141"/>
      <c r="BN2997" s="139" t="s">
        <v>4075</v>
      </c>
      <c r="BQ2997" s="141"/>
      <c r="BV2997" s="141"/>
      <c r="BX2997" s="141"/>
      <c r="BY2997" s="141"/>
      <c r="BZ2997" s="141"/>
      <c r="CA2997" s="141"/>
      <c r="CB2997" s="141"/>
      <c r="CC2997" s="141"/>
      <c r="CD2997" s="141"/>
      <c r="CE2997" s="141"/>
      <c r="CF2997" s="141"/>
      <c r="CG2997" s="141"/>
    </row>
    <row r="2998" spans="1:85" x14ac:dyDescent="0.35">
      <c r="A2998" s="155" t="s">
        <v>4522</v>
      </c>
      <c r="B2998" s="139" t="s">
        <v>4075</v>
      </c>
      <c r="C2998" s="18">
        <v>44061</v>
      </c>
      <c r="D2998" s="144">
        <v>0.45833333333333331</v>
      </c>
      <c r="E2998" s="141" t="s">
        <v>13269</v>
      </c>
      <c r="F2998" s="141">
        <v>3</v>
      </c>
      <c r="G2998" s="141" t="s">
        <v>2536</v>
      </c>
      <c r="H2998" s="141">
        <v>2020</v>
      </c>
      <c r="I2998" s="18">
        <v>44061</v>
      </c>
      <c r="J2998" s="144">
        <v>0.45763888888888887</v>
      </c>
      <c r="K2998" s="378"/>
      <c r="L2998" s="139" t="s">
        <v>4075</v>
      </c>
      <c r="M2998" s="141" t="s">
        <v>28</v>
      </c>
      <c r="N2998" s="248"/>
      <c r="O2998" s="141" t="s">
        <v>26</v>
      </c>
      <c r="P2998" s="141" t="s">
        <v>26</v>
      </c>
      <c r="Q2998" s="141" t="s">
        <v>13030</v>
      </c>
      <c r="R2998" s="141"/>
      <c r="S2998" s="141"/>
      <c r="T2998" s="141" t="s">
        <v>14226</v>
      </c>
      <c r="U2998" s="141">
        <v>119631515</v>
      </c>
      <c r="V2998" s="141"/>
      <c r="W2998" s="139" t="s">
        <v>4075</v>
      </c>
      <c r="X2998" s="141" t="s">
        <v>25</v>
      </c>
      <c r="Y2998" s="141" t="s">
        <v>27</v>
      </c>
      <c r="Z2998" s="141"/>
      <c r="AA2998" s="141" t="s">
        <v>34</v>
      </c>
      <c r="AB2998" s="141" t="s">
        <v>34</v>
      </c>
      <c r="AC2998" s="139" t="s">
        <v>18047</v>
      </c>
      <c r="AD2998" s="380"/>
      <c r="AE2998" s="139" t="s">
        <v>104</v>
      </c>
      <c r="AF2998" s="139" t="s">
        <v>13084</v>
      </c>
      <c r="AG2998" s="139" t="s">
        <v>31</v>
      </c>
      <c r="AH2998" s="139" t="s">
        <v>31</v>
      </c>
      <c r="AI2998" s="139" t="s">
        <v>1391</v>
      </c>
      <c r="AJ2998" s="139"/>
      <c r="AK2998" s="139"/>
      <c r="AL2998" s="139"/>
      <c r="AM2998" s="141"/>
      <c r="AN2998" s="141" t="s">
        <v>8</v>
      </c>
      <c r="AO2998" s="139"/>
      <c r="AP2998" s="139" t="s">
        <v>1403</v>
      </c>
      <c r="AQ2998" s="139" t="s">
        <v>1403</v>
      </c>
      <c r="AR2998" s="381"/>
      <c r="AS2998" s="139" t="s">
        <v>4075</v>
      </c>
      <c r="AT2998" s="141" t="s">
        <v>1404</v>
      </c>
      <c r="AU2998" s="141"/>
      <c r="AV2998" s="383"/>
      <c r="AW2998" s="385"/>
      <c r="AX2998" s="139" t="s">
        <v>233</v>
      </c>
      <c r="AY2998" t="s">
        <v>18970</v>
      </c>
      <c r="BA2998" s="381"/>
      <c r="BB2998" s="139" t="s">
        <v>1450</v>
      </c>
      <c r="BC2998" s="166"/>
      <c r="BD2998" s="166"/>
      <c r="BE2998" s="166"/>
      <c r="BF2998" s="166"/>
      <c r="BG2998" s="166"/>
      <c r="BH2998" s="308"/>
      <c r="BI2998" s="308"/>
      <c r="BJ2998" s="141" t="s">
        <v>26</v>
      </c>
      <c r="BK2998" s="141" t="s">
        <v>26</v>
      </c>
      <c r="BL2998" s="141"/>
      <c r="BM2998" s="141"/>
      <c r="BN2998" s="139" t="s">
        <v>4075</v>
      </c>
      <c r="BQ2998" s="141"/>
      <c r="BV2998" s="141"/>
      <c r="BX2998" s="141"/>
      <c r="BY2998" s="141"/>
      <c r="BZ2998" s="141"/>
      <c r="CA2998" s="141"/>
      <c r="CB2998" s="141"/>
      <c r="CC2998" s="141"/>
      <c r="CD2998" s="141"/>
      <c r="CE2998" s="141"/>
      <c r="CF2998" s="141"/>
      <c r="CG2998" s="141"/>
    </row>
    <row r="2999" spans="1:85" x14ac:dyDescent="0.35">
      <c r="A2999" s="155" t="s">
        <v>4513</v>
      </c>
      <c r="B2999" s="139" t="s">
        <v>4075</v>
      </c>
      <c r="C2999" s="18">
        <v>44062</v>
      </c>
      <c r="D2999" s="144">
        <v>0.38819444444444445</v>
      </c>
      <c r="E2999" s="141" t="s">
        <v>13269</v>
      </c>
      <c r="F2999" s="141">
        <v>3</v>
      </c>
      <c r="G2999" s="141" t="s">
        <v>2536</v>
      </c>
      <c r="H2999" s="141">
        <v>2020</v>
      </c>
      <c r="I2999" s="18">
        <v>44062</v>
      </c>
      <c r="J2999" s="144"/>
      <c r="K2999" s="378"/>
      <c r="L2999" s="139" t="s">
        <v>4075</v>
      </c>
      <c r="M2999" s="141" t="s">
        <v>29</v>
      </c>
      <c r="N2999" s="248"/>
      <c r="O2999" s="141" t="s">
        <v>26</v>
      </c>
      <c r="P2999" s="141" t="s">
        <v>26</v>
      </c>
      <c r="Q2999" s="141"/>
      <c r="R2999" s="141"/>
      <c r="S2999" s="141" t="s">
        <v>4514</v>
      </c>
      <c r="T2999" s="141" t="s">
        <v>4514</v>
      </c>
      <c r="U2999" s="141"/>
      <c r="V2999" s="141"/>
      <c r="W2999" s="139" t="s">
        <v>4075</v>
      </c>
      <c r="X2999" s="141" t="s">
        <v>25</v>
      </c>
      <c r="Y2999" s="141" t="s">
        <v>27</v>
      </c>
      <c r="Z2999" s="141"/>
      <c r="AA2999" s="141" t="s">
        <v>35</v>
      </c>
      <c r="AB2999" s="141" t="s">
        <v>35</v>
      </c>
      <c r="AC2999" s="139" t="s">
        <v>18049</v>
      </c>
      <c r="AD2999" s="380"/>
      <c r="AE2999" s="139" t="s">
        <v>107</v>
      </c>
      <c r="AF2999" s="139" t="s">
        <v>13076</v>
      </c>
      <c r="AG2999" s="139" t="s">
        <v>4130</v>
      </c>
      <c r="AH2999" s="139" t="s">
        <v>1380</v>
      </c>
      <c r="AI2999" s="139" t="s">
        <v>1518</v>
      </c>
      <c r="AJ2999" s="139"/>
      <c r="AK2999" s="139" t="s">
        <v>1518</v>
      </c>
      <c r="AL2999" s="139" t="s">
        <v>1621</v>
      </c>
      <c r="AM2999" s="141"/>
      <c r="AN2999" s="141" t="s">
        <v>8</v>
      </c>
      <c r="AO2999" s="139"/>
      <c r="AP2999" s="139" t="s">
        <v>1621</v>
      </c>
      <c r="AQ2999" s="139" t="s">
        <v>1621</v>
      </c>
      <c r="AR2999" s="381"/>
      <c r="AS2999" s="139" t="s">
        <v>4075</v>
      </c>
      <c r="AT2999" s="141" t="s">
        <v>44</v>
      </c>
      <c r="AU2999" s="141">
        <v>330</v>
      </c>
      <c r="AV2999" s="383"/>
      <c r="AW2999" s="385"/>
      <c r="AX2999" s="139" t="s">
        <v>65</v>
      </c>
      <c r="AY2999" t="s">
        <v>18679</v>
      </c>
      <c r="BA2999" s="381"/>
      <c r="BB2999" s="139" t="s">
        <v>1452</v>
      </c>
      <c r="BC2999" s="166"/>
      <c r="BD2999" s="166"/>
      <c r="BE2999" s="166"/>
      <c r="BF2999" s="166"/>
      <c r="BG2999" s="166"/>
      <c r="BH2999" s="308"/>
      <c r="BI2999" s="308"/>
      <c r="BJ2999" s="141" t="s">
        <v>26</v>
      </c>
      <c r="BK2999" s="141" t="s">
        <v>26</v>
      </c>
      <c r="BL2999" s="141"/>
      <c r="BM2999" s="141"/>
      <c r="BN2999" s="139" t="s">
        <v>4075</v>
      </c>
      <c r="BQ2999" s="141"/>
      <c r="BV2999" s="141"/>
      <c r="BX2999" s="141"/>
      <c r="BY2999" s="141"/>
      <c r="BZ2999" s="141"/>
      <c r="CA2999" s="141"/>
      <c r="CB2999" s="141"/>
      <c r="CC2999" s="141"/>
      <c r="CD2999" s="141"/>
      <c r="CE2999" s="141"/>
      <c r="CF2999" s="141"/>
      <c r="CG2999" s="141"/>
    </row>
    <row r="3000" spans="1:85" x14ac:dyDescent="0.35">
      <c r="A3000" s="155" t="s">
        <v>4518</v>
      </c>
      <c r="B3000" s="139" t="s">
        <v>4075</v>
      </c>
      <c r="C3000" s="18">
        <v>44062</v>
      </c>
      <c r="D3000" s="144">
        <v>0.60486111111111107</v>
      </c>
      <c r="E3000" s="141" t="s">
        <v>13269</v>
      </c>
      <c r="F3000" s="141">
        <v>3</v>
      </c>
      <c r="G3000" s="141" t="s">
        <v>2536</v>
      </c>
      <c r="H3000" s="141">
        <v>2020</v>
      </c>
      <c r="I3000" s="18">
        <v>44062</v>
      </c>
      <c r="J3000" s="144">
        <v>0.59791666666666665</v>
      </c>
      <c r="K3000" s="378"/>
      <c r="L3000" s="139" t="s">
        <v>4075</v>
      </c>
      <c r="M3000" s="141" t="s">
        <v>28</v>
      </c>
      <c r="N3000" s="248"/>
      <c r="O3000" s="141" t="s">
        <v>26</v>
      </c>
      <c r="P3000" s="141" t="s">
        <v>26</v>
      </c>
      <c r="Q3000" s="141" t="s">
        <v>13027</v>
      </c>
      <c r="R3000" s="141"/>
      <c r="S3000" s="141"/>
      <c r="T3000" s="141" t="s">
        <v>14230</v>
      </c>
      <c r="U3000" s="141"/>
      <c r="V3000" s="141"/>
      <c r="W3000" s="139" t="s">
        <v>4075</v>
      </c>
      <c r="X3000" s="141" t="s">
        <v>25</v>
      </c>
      <c r="Y3000" s="141" t="s">
        <v>27</v>
      </c>
      <c r="Z3000" s="141"/>
      <c r="AA3000" s="141" t="s">
        <v>34</v>
      </c>
      <c r="AB3000" s="141" t="s">
        <v>34</v>
      </c>
      <c r="AC3000" s="139" t="s">
        <v>18047</v>
      </c>
      <c r="AD3000" s="380"/>
      <c r="AE3000" s="139" t="s">
        <v>102</v>
      </c>
      <c r="AF3000" s="139" t="s">
        <v>13068</v>
      </c>
      <c r="AG3000" s="139" t="s">
        <v>102</v>
      </c>
      <c r="AH3000" s="139" t="s">
        <v>1378</v>
      </c>
      <c r="AI3000" s="139" t="s">
        <v>1398</v>
      </c>
      <c r="AJ3000" s="139" t="s">
        <v>1423</v>
      </c>
      <c r="AK3000" s="139"/>
      <c r="AL3000" s="139"/>
      <c r="AM3000" s="141"/>
      <c r="AN3000" s="141" t="s">
        <v>8</v>
      </c>
      <c r="AO3000" s="139"/>
      <c r="AP3000" s="139" t="s">
        <v>1423</v>
      </c>
      <c r="AQ3000" s="139" t="s">
        <v>4519</v>
      </c>
      <c r="AR3000" s="381"/>
      <c r="AS3000" s="139" t="s">
        <v>4075</v>
      </c>
      <c r="AT3000" s="141" t="s">
        <v>1404</v>
      </c>
      <c r="AU3000" s="141"/>
      <c r="AV3000" s="383"/>
      <c r="AW3000" s="385"/>
      <c r="AX3000" s="139" t="s">
        <v>84</v>
      </c>
      <c r="AY3000" t="s">
        <v>19502</v>
      </c>
      <c r="BA3000" s="381"/>
      <c r="BB3000" s="139" t="s">
        <v>17</v>
      </c>
      <c r="BC3000" s="166"/>
      <c r="BD3000" s="166"/>
      <c r="BE3000" s="166"/>
      <c r="BF3000" s="166"/>
      <c r="BG3000" s="166"/>
      <c r="BH3000" s="308"/>
      <c r="BI3000" s="308"/>
      <c r="BJ3000" s="141" t="s">
        <v>26</v>
      </c>
      <c r="BK3000" s="141" t="s">
        <v>25</v>
      </c>
      <c r="BL3000" s="141" t="s">
        <v>13117</v>
      </c>
      <c r="BM3000" s="141" t="s">
        <v>13116</v>
      </c>
      <c r="BN3000" s="139" t="s">
        <v>4075</v>
      </c>
      <c r="BQ3000" s="141"/>
      <c r="BV3000" s="141"/>
      <c r="BX3000" s="141"/>
      <c r="BY3000" s="141"/>
      <c r="BZ3000" s="141"/>
      <c r="CA3000" s="141"/>
      <c r="CB3000" s="141"/>
      <c r="CC3000" s="141"/>
      <c r="CD3000" s="141"/>
      <c r="CE3000" s="141"/>
      <c r="CF3000" s="141"/>
      <c r="CG3000" s="141"/>
    </row>
    <row r="3001" spans="1:85" x14ac:dyDescent="0.35">
      <c r="A3001" s="155" t="s">
        <v>4512</v>
      </c>
      <c r="B3001" s="139" t="s">
        <v>4075</v>
      </c>
      <c r="C3001" s="18">
        <v>44062</v>
      </c>
      <c r="D3001" s="144">
        <v>0.28125</v>
      </c>
      <c r="E3001" s="141" t="s">
        <v>13269</v>
      </c>
      <c r="F3001" s="141">
        <v>3</v>
      </c>
      <c r="G3001" s="141" t="s">
        <v>2536</v>
      </c>
      <c r="H3001" s="141">
        <v>2020</v>
      </c>
      <c r="I3001" s="18"/>
      <c r="J3001" s="144"/>
      <c r="K3001" s="378"/>
      <c r="L3001" s="139" t="s">
        <v>4075</v>
      </c>
      <c r="M3001" s="141" t="s">
        <v>28</v>
      </c>
      <c r="N3001" s="248"/>
      <c r="O3001" s="141" t="s">
        <v>26</v>
      </c>
      <c r="P3001" s="141" t="s">
        <v>26</v>
      </c>
      <c r="Q3001" s="141"/>
      <c r="R3001" s="141"/>
      <c r="S3001" s="141"/>
      <c r="T3001" s="141" t="s">
        <v>14232</v>
      </c>
      <c r="U3001" s="141"/>
      <c r="V3001" s="141"/>
      <c r="W3001" s="139" t="s">
        <v>4075</v>
      </c>
      <c r="X3001" s="141" t="s">
        <v>25</v>
      </c>
      <c r="Y3001" s="141" t="s">
        <v>27</v>
      </c>
      <c r="Z3001" s="141"/>
      <c r="AA3001" s="141" t="s">
        <v>34</v>
      </c>
      <c r="AB3001" s="141" t="s">
        <v>34</v>
      </c>
      <c r="AC3001" s="139" t="s">
        <v>18047</v>
      </c>
      <c r="AD3001" s="380"/>
      <c r="AE3001" s="139" t="s">
        <v>4</v>
      </c>
      <c r="AF3001" s="139" t="s">
        <v>13073</v>
      </c>
      <c r="AG3001" s="139" t="s">
        <v>4</v>
      </c>
      <c r="AH3001" s="139" t="s">
        <v>1380</v>
      </c>
      <c r="AI3001" s="139" t="s">
        <v>15678</v>
      </c>
      <c r="AJ3001" s="139"/>
      <c r="AK3001" s="139" t="s">
        <v>15678</v>
      </c>
      <c r="AL3001" s="139" t="s">
        <v>1823</v>
      </c>
      <c r="AM3001" s="141"/>
      <c r="AN3001" s="141" t="s">
        <v>8</v>
      </c>
      <c r="AO3001" s="139"/>
      <c r="AP3001" s="139" t="s">
        <v>1823</v>
      </c>
      <c r="AQ3001" s="139"/>
      <c r="AR3001" s="381"/>
      <c r="AS3001" s="139" t="s">
        <v>4075</v>
      </c>
      <c r="AT3001" s="141" t="s">
        <v>43</v>
      </c>
      <c r="AU3001" s="141">
        <v>140</v>
      </c>
      <c r="AV3001" s="383"/>
      <c r="AW3001" s="385"/>
      <c r="AX3001" s="139" t="s">
        <v>159</v>
      </c>
      <c r="AY3001" t="s">
        <v>18798</v>
      </c>
      <c r="BA3001" s="381"/>
      <c r="BB3001" s="139" t="s">
        <v>1446</v>
      </c>
      <c r="BC3001" s="166"/>
      <c r="BD3001" s="166"/>
      <c r="BE3001" s="166"/>
      <c r="BF3001" s="166"/>
      <c r="BG3001" s="166"/>
      <c r="BH3001" s="308"/>
      <c r="BI3001" s="308"/>
      <c r="BJ3001" s="141" t="s">
        <v>26</v>
      </c>
      <c r="BK3001" s="141" t="s">
        <v>26</v>
      </c>
      <c r="BL3001" s="141"/>
      <c r="BM3001" s="141"/>
      <c r="BN3001" s="139" t="s">
        <v>4075</v>
      </c>
      <c r="BQ3001" s="141"/>
      <c r="BV3001" s="141"/>
      <c r="BX3001" s="141"/>
      <c r="BY3001" s="141"/>
      <c r="BZ3001" s="141"/>
      <c r="CA3001" s="141"/>
      <c r="CB3001" s="141"/>
      <c r="CC3001" s="141"/>
      <c r="CD3001" s="141"/>
      <c r="CE3001" s="141"/>
      <c r="CF3001" s="141"/>
      <c r="CG3001" s="141"/>
    </row>
    <row r="3002" spans="1:85" x14ac:dyDescent="0.35">
      <c r="A3002" s="155" t="s">
        <v>4520</v>
      </c>
      <c r="B3002" s="139" t="s">
        <v>4075</v>
      </c>
      <c r="C3002" s="18">
        <v>44062</v>
      </c>
      <c r="D3002" s="144">
        <v>0.19513888888888889</v>
      </c>
      <c r="E3002" s="141" t="s">
        <v>13269</v>
      </c>
      <c r="F3002" s="141">
        <v>3</v>
      </c>
      <c r="G3002" s="141" t="s">
        <v>2536</v>
      </c>
      <c r="H3002" s="141">
        <v>2020</v>
      </c>
      <c r="I3002" s="18">
        <v>44062</v>
      </c>
      <c r="J3002" s="144">
        <v>0.1673611111111111</v>
      </c>
      <c r="K3002" s="378"/>
      <c r="L3002" s="139" t="s">
        <v>4075</v>
      </c>
      <c r="M3002" s="141" t="s">
        <v>28</v>
      </c>
      <c r="N3002" s="248"/>
      <c r="O3002" s="141" t="s">
        <v>25</v>
      </c>
      <c r="P3002" s="141" t="s">
        <v>26</v>
      </c>
      <c r="Q3002" s="141" t="s">
        <v>13029</v>
      </c>
      <c r="R3002" s="141" t="s">
        <v>4521</v>
      </c>
      <c r="S3002" s="141"/>
      <c r="T3002" s="141" t="s">
        <v>14229</v>
      </c>
      <c r="U3002" s="141">
        <v>119635309</v>
      </c>
      <c r="V3002" s="141"/>
      <c r="W3002" s="139" t="s">
        <v>4075</v>
      </c>
      <c r="X3002" s="141" t="s">
        <v>25</v>
      </c>
      <c r="Y3002" s="141" t="s">
        <v>27</v>
      </c>
      <c r="Z3002" s="141"/>
      <c r="AA3002" s="141" t="s">
        <v>34</v>
      </c>
      <c r="AB3002" s="141" t="s">
        <v>34</v>
      </c>
      <c r="AC3002" s="139" t="s">
        <v>18047</v>
      </c>
      <c r="AD3002" s="380"/>
      <c r="AE3002" s="139" t="s">
        <v>4</v>
      </c>
      <c r="AF3002" s="139" t="s">
        <v>13073</v>
      </c>
      <c r="AG3002" s="139" t="s">
        <v>4</v>
      </c>
      <c r="AH3002" s="139" t="s">
        <v>1380</v>
      </c>
      <c r="AI3002" s="139" t="s">
        <v>15678</v>
      </c>
      <c r="AJ3002" s="139"/>
      <c r="AK3002" s="139" t="s">
        <v>15678</v>
      </c>
      <c r="AL3002" s="139" t="s">
        <v>1563</v>
      </c>
      <c r="AM3002" s="141"/>
      <c r="AN3002" s="141" t="s">
        <v>8</v>
      </c>
      <c r="AO3002" s="139"/>
      <c r="AP3002" s="139" t="s">
        <v>1563</v>
      </c>
      <c r="AQ3002" s="139" t="s">
        <v>7</v>
      </c>
      <c r="AR3002" s="381"/>
      <c r="AS3002" s="139" t="s">
        <v>4075</v>
      </c>
      <c r="AT3002" s="141" t="s">
        <v>43</v>
      </c>
      <c r="AU3002" s="141">
        <v>300</v>
      </c>
      <c r="AV3002" s="383"/>
      <c r="AW3002" s="385"/>
      <c r="AX3002" s="139" t="s">
        <v>65</v>
      </c>
      <c r="AY3002" t="s">
        <v>18324</v>
      </c>
      <c r="BA3002" s="381"/>
      <c r="BB3002" s="139" t="s">
        <v>1450</v>
      </c>
      <c r="BC3002" s="166"/>
      <c r="BD3002" s="166"/>
      <c r="BE3002" s="166"/>
      <c r="BF3002" s="166"/>
      <c r="BG3002" s="166"/>
      <c r="BH3002" s="308"/>
      <c r="BI3002" s="308"/>
      <c r="BJ3002" s="141" t="s">
        <v>26</v>
      </c>
      <c r="BK3002" s="141" t="s">
        <v>26</v>
      </c>
      <c r="BL3002" s="141"/>
      <c r="BM3002" s="141"/>
      <c r="BN3002" s="139" t="s">
        <v>4075</v>
      </c>
      <c r="BQ3002" s="141" t="s">
        <v>16108</v>
      </c>
      <c r="BR3002" s="135" t="s">
        <v>15680</v>
      </c>
      <c r="BT3002" s="135" t="s">
        <v>15354</v>
      </c>
      <c r="BU3002" s="135" t="s">
        <v>1867</v>
      </c>
      <c r="BV3002" s="141" t="s">
        <v>13272</v>
      </c>
      <c r="BW3002" s="135" t="s">
        <v>13286</v>
      </c>
      <c r="BX3002" s="141" t="s">
        <v>15681</v>
      </c>
      <c r="BY3002" s="141" t="s">
        <v>12</v>
      </c>
      <c r="BZ3002" s="141" t="s">
        <v>26</v>
      </c>
      <c r="CA3002" s="141" t="s">
        <v>1848</v>
      </c>
      <c r="CB3002" s="141"/>
      <c r="CC3002" s="141" t="s">
        <v>15686</v>
      </c>
      <c r="CD3002" s="141" t="s">
        <v>15687</v>
      </c>
      <c r="CE3002" s="141" t="s">
        <v>15450</v>
      </c>
      <c r="CF3002" s="141" t="s">
        <v>15451</v>
      </c>
      <c r="CG3002" s="141" t="s">
        <v>4004</v>
      </c>
    </row>
    <row r="3003" spans="1:85" x14ac:dyDescent="0.35">
      <c r="A3003" s="155" t="s">
        <v>4515</v>
      </c>
      <c r="B3003" s="139" t="s">
        <v>4075</v>
      </c>
      <c r="C3003" s="18">
        <v>44062</v>
      </c>
      <c r="D3003" s="144">
        <v>0.27847222222222223</v>
      </c>
      <c r="E3003" s="141" t="s">
        <v>13269</v>
      </c>
      <c r="F3003" s="141">
        <v>3</v>
      </c>
      <c r="G3003" s="141" t="s">
        <v>2536</v>
      </c>
      <c r="H3003" s="141">
        <v>2020</v>
      </c>
      <c r="I3003" s="18">
        <v>44062</v>
      </c>
      <c r="J3003" s="144">
        <v>0.26527777777777778</v>
      </c>
      <c r="K3003" s="378"/>
      <c r="L3003" s="139" t="s">
        <v>4075</v>
      </c>
      <c r="M3003" s="141" t="s">
        <v>28</v>
      </c>
      <c r="N3003" s="248"/>
      <c r="O3003" s="141" t="s">
        <v>26</v>
      </c>
      <c r="P3003" s="141" t="s">
        <v>26</v>
      </c>
      <c r="Q3003" s="141" t="s">
        <v>13028</v>
      </c>
      <c r="R3003" s="141" t="s">
        <v>4516</v>
      </c>
      <c r="S3003" s="141"/>
      <c r="T3003" s="141" t="s">
        <v>14231</v>
      </c>
      <c r="U3003" s="141">
        <v>119635769</v>
      </c>
      <c r="V3003" s="141"/>
      <c r="W3003" s="139" t="s">
        <v>4075</v>
      </c>
      <c r="X3003" s="141" t="s">
        <v>25</v>
      </c>
      <c r="Y3003" s="141" t="s">
        <v>27</v>
      </c>
      <c r="Z3003" s="141"/>
      <c r="AA3003" s="141" t="s">
        <v>34</v>
      </c>
      <c r="AB3003" s="141" t="s">
        <v>34</v>
      </c>
      <c r="AC3003" s="139" t="s">
        <v>18050</v>
      </c>
      <c r="AD3003" s="380"/>
      <c r="AE3003" s="139" t="s">
        <v>4</v>
      </c>
      <c r="AF3003" s="139" t="s">
        <v>13073</v>
      </c>
      <c r="AG3003" s="139" t="s">
        <v>4</v>
      </c>
      <c r="AH3003" s="139" t="s">
        <v>1380</v>
      </c>
      <c r="AI3003" s="139" t="s">
        <v>15678</v>
      </c>
      <c r="AJ3003" s="139"/>
      <c r="AK3003" s="139" t="s">
        <v>15678</v>
      </c>
      <c r="AL3003" s="139" t="s">
        <v>1563</v>
      </c>
      <c r="AM3003" s="141"/>
      <c r="AN3003" s="141" t="s">
        <v>8</v>
      </c>
      <c r="AO3003" s="139"/>
      <c r="AP3003" s="139" t="s">
        <v>1563</v>
      </c>
      <c r="AQ3003" s="139" t="s">
        <v>4517</v>
      </c>
      <c r="AR3003" s="381"/>
      <c r="AS3003" s="139" t="s">
        <v>4075</v>
      </c>
      <c r="AT3003" s="141" t="s">
        <v>43</v>
      </c>
      <c r="AU3003" s="141">
        <v>340</v>
      </c>
      <c r="AV3003" s="383"/>
      <c r="AW3003" s="385"/>
      <c r="AX3003" s="139" t="s">
        <v>58</v>
      </c>
      <c r="AY3003" t="s">
        <v>18392</v>
      </c>
      <c r="BA3003" s="381"/>
      <c r="BB3003" s="139" t="s">
        <v>1450</v>
      </c>
      <c r="BC3003" s="166"/>
      <c r="BD3003" s="166"/>
      <c r="BE3003" s="166"/>
      <c r="BF3003" s="166"/>
      <c r="BG3003" s="166"/>
      <c r="BH3003" s="308"/>
      <c r="BI3003" s="308"/>
      <c r="BJ3003" s="141" t="s">
        <v>26</v>
      </c>
      <c r="BK3003" s="141" t="s">
        <v>26</v>
      </c>
      <c r="BL3003" s="141"/>
      <c r="BM3003" s="141"/>
      <c r="BN3003" s="139" t="s">
        <v>4075</v>
      </c>
      <c r="BQ3003" s="141" t="s">
        <v>16102</v>
      </c>
      <c r="BR3003" s="135" t="s">
        <v>15685</v>
      </c>
      <c r="BT3003" s="135" t="s">
        <v>15360</v>
      </c>
      <c r="BU3003" s="135" t="s">
        <v>15356</v>
      </c>
      <c r="BV3003" s="141" t="s">
        <v>13281</v>
      </c>
      <c r="BW3003" s="135" t="s">
        <v>13266</v>
      </c>
      <c r="BX3003" s="141" t="s">
        <v>12</v>
      </c>
      <c r="BY3003" s="141" t="s">
        <v>12</v>
      </c>
      <c r="BZ3003" s="141" t="s">
        <v>26</v>
      </c>
      <c r="CA3003" s="141" t="s">
        <v>1848</v>
      </c>
      <c r="CB3003" s="141"/>
      <c r="CC3003" s="141" t="s">
        <v>15690</v>
      </c>
      <c r="CD3003" s="141" t="s">
        <v>34</v>
      </c>
      <c r="CE3003" s="141" t="s">
        <v>15450</v>
      </c>
      <c r="CF3003" s="141" t="s">
        <v>15451</v>
      </c>
      <c r="CG3003" s="141" t="s">
        <v>1848</v>
      </c>
    </row>
    <row r="3004" spans="1:85" x14ac:dyDescent="0.35">
      <c r="A3004" s="155" t="s">
        <v>4505</v>
      </c>
      <c r="B3004" s="139" t="s">
        <v>4075</v>
      </c>
      <c r="C3004" s="18">
        <v>44063</v>
      </c>
      <c r="D3004" s="144">
        <v>0.4909722222222222</v>
      </c>
      <c r="E3004" s="141" t="s">
        <v>13269</v>
      </c>
      <c r="F3004" s="141">
        <v>3</v>
      </c>
      <c r="G3004" s="141" t="s">
        <v>2536</v>
      </c>
      <c r="H3004" s="141">
        <v>2020</v>
      </c>
      <c r="I3004" s="18">
        <v>44063</v>
      </c>
      <c r="J3004" s="144">
        <v>0.4861111111111111</v>
      </c>
      <c r="K3004" s="378"/>
      <c r="L3004" s="139" t="s">
        <v>4075</v>
      </c>
      <c r="M3004" s="141" t="s">
        <v>28</v>
      </c>
      <c r="N3004" s="248"/>
      <c r="O3004" s="141" t="s">
        <v>26</v>
      </c>
      <c r="P3004" s="141" t="s">
        <v>26</v>
      </c>
      <c r="Q3004" s="141" t="s">
        <v>13024</v>
      </c>
      <c r="R3004" s="141" t="s">
        <v>4506</v>
      </c>
      <c r="S3004" s="141"/>
      <c r="T3004" s="141" t="s">
        <v>14236</v>
      </c>
      <c r="U3004" s="141">
        <v>119643794</v>
      </c>
      <c r="V3004" s="141"/>
      <c r="W3004" s="139" t="s">
        <v>4075</v>
      </c>
      <c r="X3004" s="141" t="s">
        <v>25</v>
      </c>
      <c r="Y3004" s="141" t="s">
        <v>27</v>
      </c>
      <c r="Z3004" s="141"/>
      <c r="AA3004" s="141" t="s">
        <v>34</v>
      </c>
      <c r="AB3004" s="141" t="s">
        <v>34</v>
      </c>
      <c r="AC3004" s="139" t="s">
        <v>18047</v>
      </c>
      <c r="AD3004" s="380"/>
      <c r="AE3004" s="139" t="s">
        <v>103</v>
      </c>
      <c r="AF3004" s="139" t="s">
        <v>13079</v>
      </c>
      <c r="AG3004" s="139" t="s">
        <v>103</v>
      </c>
      <c r="AH3004" s="139" t="s">
        <v>1380</v>
      </c>
      <c r="AI3004" s="139" t="s">
        <v>7240</v>
      </c>
      <c r="AJ3004" s="139"/>
      <c r="AK3004" s="139" t="s">
        <v>7240</v>
      </c>
      <c r="AL3004" s="139" t="s">
        <v>1563</v>
      </c>
      <c r="AM3004" s="141"/>
      <c r="AN3004" s="141" t="s">
        <v>8</v>
      </c>
      <c r="AO3004" s="139"/>
      <c r="AP3004" s="139" t="s">
        <v>1563</v>
      </c>
      <c r="AQ3004" s="139" t="s">
        <v>4507</v>
      </c>
      <c r="AR3004" s="381"/>
      <c r="AS3004" s="139" t="s">
        <v>4075</v>
      </c>
      <c r="AT3004" s="141" t="s">
        <v>43</v>
      </c>
      <c r="AU3004" s="141">
        <v>175</v>
      </c>
      <c r="AV3004" s="383"/>
      <c r="AW3004" s="385"/>
      <c r="AX3004" s="139" t="s">
        <v>394</v>
      </c>
      <c r="AY3004" t="s">
        <v>18254</v>
      </c>
      <c r="BA3004" s="381"/>
      <c r="BB3004" s="139" t="s">
        <v>1450</v>
      </c>
      <c r="BC3004" s="166"/>
      <c r="BD3004" s="166"/>
      <c r="BE3004" s="166"/>
      <c r="BF3004" s="166"/>
      <c r="BG3004" s="166"/>
      <c r="BH3004" s="308"/>
      <c r="BI3004" s="308"/>
      <c r="BJ3004" s="141" t="s">
        <v>26</v>
      </c>
      <c r="BK3004" s="141" t="s">
        <v>26</v>
      </c>
      <c r="BL3004" s="141"/>
      <c r="BM3004" s="141"/>
      <c r="BN3004" s="139" t="s">
        <v>4075</v>
      </c>
      <c r="BQ3004" s="141"/>
      <c r="BV3004" s="141"/>
      <c r="BX3004" s="141"/>
      <c r="BY3004" s="141"/>
      <c r="BZ3004" s="141"/>
      <c r="CA3004" s="141"/>
      <c r="CB3004" s="141"/>
      <c r="CC3004" s="141"/>
      <c r="CD3004" s="141"/>
      <c r="CE3004" s="141"/>
      <c r="CF3004" s="141"/>
      <c r="CG3004" s="141"/>
    </row>
    <row r="3005" spans="1:85" x14ac:dyDescent="0.35">
      <c r="A3005" s="155" t="s">
        <v>4508</v>
      </c>
      <c r="B3005" s="139" t="s">
        <v>4075</v>
      </c>
      <c r="C3005" s="18">
        <v>44063</v>
      </c>
      <c r="D3005" s="144">
        <v>0.80763888888888891</v>
      </c>
      <c r="E3005" s="141" t="s">
        <v>13269</v>
      </c>
      <c r="F3005" s="141">
        <v>3</v>
      </c>
      <c r="G3005" s="141" t="s">
        <v>2536</v>
      </c>
      <c r="H3005" s="141">
        <v>2020</v>
      </c>
      <c r="I3005" s="18">
        <v>44063</v>
      </c>
      <c r="J3005" s="144">
        <v>0.80277777777777781</v>
      </c>
      <c r="K3005" s="378"/>
      <c r="L3005" s="139" t="s">
        <v>4075</v>
      </c>
      <c r="M3005" s="141" t="s">
        <v>28</v>
      </c>
      <c r="N3005" s="248"/>
      <c r="O3005" s="141" t="s">
        <v>26</v>
      </c>
      <c r="P3005" s="141" t="s">
        <v>26</v>
      </c>
      <c r="Q3005" s="141" t="s">
        <v>13023</v>
      </c>
      <c r="R3005" s="141" t="s">
        <v>4509</v>
      </c>
      <c r="S3005" s="141" t="s">
        <v>4510</v>
      </c>
      <c r="T3005" s="141" t="s">
        <v>14235</v>
      </c>
      <c r="U3005" s="141"/>
      <c r="V3005" s="141"/>
      <c r="W3005" s="139" t="s">
        <v>4075</v>
      </c>
      <c r="X3005" s="141" t="s">
        <v>25</v>
      </c>
      <c r="Y3005" s="141" t="s">
        <v>27</v>
      </c>
      <c r="Z3005" s="141"/>
      <c r="AA3005" s="141" t="s">
        <v>34</v>
      </c>
      <c r="AB3005" s="141" t="s">
        <v>35</v>
      </c>
      <c r="AC3005" s="139" t="s">
        <v>18050</v>
      </c>
      <c r="AD3005" s="380"/>
      <c r="AE3005" s="139" t="s">
        <v>103</v>
      </c>
      <c r="AF3005" s="139" t="s">
        <v>13075</v>
      </c>
      <c r="AG3005" s="139" t="s">
        <v>103</v>
      </c>
      <c r="AH3005" s="139" t="s">
        <v>1380</v>
      </c>
      <c r="AI3005" s="139" t="s">
        <v>7340</v>
      </c>
      <c r="AJ3005" s="139"/>
      <c r="AK3005" s="139" t="s">
        <v>7340</v>
      </c>
      <c r="AL3005" s="139" t="s">
        <v>1408</v>
      </c>
      <c r="AM3005" s="141"/>
      <c r="AN3005" s="141" t="s">
        <v>8</v>
      </c>
      <c r="AO3005" s="139"/>
      <c r="AP3005" s="139" t="s">
        <v>1408</v>
      </c>
      <c r="AQ3005" s="139" t="s">
        <v>4511</v>
      </c>
      <c r="AR3005" s="381"/>
      <c r="AS3005" s="139" t="s">
        <v>4075</v>
      </c>
      <c r="AT3005" s="141" t="s">
        <v>1404</v>
      </c>
      <c r="AU3005" s="141"/>
      <c r="AV3005" s="383"/>
      <c r="AW3005" s="385"/>
      <c r="AX3005" s="139" t="s">
        <v>418</v>
      </c>
      <c r="AY3005" t="s">
        <v>19503</v>
      </c>
      <c r="BA3005" s="381"/>
      <c r="BB3005" s="139" t="s">
        <v>17</v>
      </c>
      <c r="BC3005" s="166">
        <v>1</v>
      </c>
      <c r="BD3005" s="166"/>
      <c r="BE3005" s="166"/>
      <c r="BF3005" s="166"/>
      <c r="BG3005" s="166"/>
      <c r="BH3005" s="308"/>
      <c r="BI3005" s="308"/>
      <c r="BJ3005" s="141" t="s">
        <v>26</v>
      </c>
      <c r="BK3005" s="141" t="s">
        <v>26</v>
      </c>
      <c r="BL3005" s="141"/>
      <c r="BM3005" s="141"/>
      <c r="BN3005" s="139" t="s">
        <v>4075</v>
      </c>
      <c r="BQ3005" s="141"/>
      <c r="BV3005" s="141"/>
      <c r="BX3005" s="141"/>
      <c r="BY3005" s="141"/>
      <c r="BZ3005" s="141"/>
      <c r="CA3005" s="141"/>
      <c r="CB3005" s="141"/>
      <c r="CC3005" s="141"/>
      <c r="CD3005" s="141"/>
      <c r="CE3005" s="141"/>
      <c r="CF3005" s="141"/>
      <c r="CG3005" s="141"/>
    </row>
    <row r="3006" spans="1:85" x14ac:dyDescent="0.35">
      <c r="A3006" s="155" t="s">
        <v>4498</v>
      </c>
      <c r="B3006" s="139" t="s">
        <v>4075</v>
      </c>
      <c r="C3006" s="18">
        <v>44063</v>
      </c>
      <c r="D3006" s="144">
        <v>2.9166666666666667E-2</v>
      </c>
      <c r="E3006" s="141" t="s">
        <v>13269</v>
      </c>
      <c r="F3006" s="141">
        <v>3</v>
      </c>
      <c r="G3006" s="141" t="s">
        <v>2536</v>
      </c>
      <c r="H3006" s="141">
        <v>2020</v>
      </c>
      <c r="I3006" s="18">
        <v>44063</v>
      </c>
      <c r="J3006" s="144">
        <v>1.3194444444444444E-2</v>
      </c>
      <c r="K3006" s="378"/>
      <c r="L3006" s="139" t="s">
        <v>4075</v>
      </c>
      <c r="M3006" s="141" t="s">
        <v>28</v>
      </c>
      <c r="N3006" s="248"/>
      <c r="O3006" s="141" t="s">
        <v>26</v>
      </c>
      <c r="P3006" s="141" t="s">
        <v>26</v>
      </c>
      <c r="Q3006" s="141" t="s">
        <v>13026</v>
      </c>
      <c r="R3006" s="141" t="s">
        <v>4499</v>
      </c>
      <c r="S3006" s="141"/>
      <c r="T3006" s="141" t="s">
        <v>14233</v>
      </c>
      <c r="U3006" s="141">
        <v>119640679</v>
      </c>
      <c r="V3006" s="141"/>
      <c r="W3006" s="139" t="s">
        <v>4075</v>
      </c>
      <c r="X3006" s="141" t="s">
        <v>25</v>
      </c>
      <c r="Y3006" s="141" t="s">
        <v>27</v>
      </c>
      <c r="Z3006" s="141"/>
      <c r="AA3006" s="141" t="s">
        <v>34</v>
      </c>
      <c r="AB3006" s="141" t="s">
        <v>34</v>
      </c>
      <c r="AC3006" s="139" t="s">
        <v>18049</v>
      </c>
      <c r="AD3006" s="380"/>
      <c r="AE3006" s="139" t="s">
        <v>104</v>
      </c>
      <c r="AF3006" s="139" t="s">
        <v>13082</v>
      </c>
      <c r="AG3006" s="139" t="s">
        <v>31</v>
      </c>
      <c r="AH3006" s="139" t="s">
        <v>31</v>
      </c>
      <c r="AI3006" s="139" t="s">
        <v>1382</v>
      </c>
      <c r="AJ3006" s="139"/>
      <c r="AK3006" s="139"/>
      <c r="AL3006" s="139"/>
      <c r="AM3006" s="141"/>
      <c r="AN3006" s="141" t="s">
        <v>8</v>
      </c>
      <c r="AO3006" s="139"/>
      <c r="AP3006" s="139" t="s">
        <v>60</v>
      </c>
      <c r="AQ3006" s="139" t="s">
        <v>4282</v>
      </c>
      <c r="AR3006" s="381"/>
      <c r="AS3006" s="139" t="s">
        <v>4075</v>
      </c>
      <c r="AT3006" s="141" t="s">
        <v>1404</v>
      </c>
      <c r="AU3006" s="141">
        <v>175</v>
      </c>
      <c r="AV3006" s="383"/>
      <c r="AW3006" s="385"/>
      <c r="AX3006" s="139" t="s">
        <v>394</v>
      </c>
      <c r="AY3006" t="s">
        <v>18689</v>
      </c>
      <c r="BA3006" s="381"/>
      <c r="BB3006" s="139" t="s">
        <v>1444</v>
      </c>
      <c r="BC3006" s="166"/>
      <c r="BD3006" s="166"/>
      <c r="BE3006" s="166"/>
      <c r="BF3006" s="166"/>
      <c r="BG3006" s="166"/>
      <c r="BH3006" s="308"/>
      <c r="BI3006" s="308"/>
      <c r="BJ3006" s="141" t="s">
        <v>26</v>
      </c>
      <c r="BK3006" s="141" t="s">
        <v>25</v>
      </c>
      <c r="BL3006" s="141" t="s">
        <v>13115</v>
      </c>
      <c r="BM3006" s="141" t="s">
        <v>13116</v>
      </c>
      <c r="BN3006" s="139" t="s">
        <v>4075</v>
      </c>
      <c r="BQ3006" s="141"/>
      <c r="BV3006" s="141"/>
      <c r="BX3006" s="141"/>
      <c r="BY3006" s="141"/>
      <c r="BZ3006" s="141"/>
      <c r="CA3006" s="141"/>
      <c r="CB3006" s="141"/>
      <c r="CC3006" s="141"/>
      <c r="CD3006" s="141"/>
      <c r="CE3006" s="141"/>
      <c r="CF3006" s="141"/>
      <c r="CG3006" s="141"/>
    </row>
    <row r="3007" spans="1:85" x14ac:dyDescent="0.35">
      <c r="A3007" s="155" t="s">
        <v>4500</v>
      </c>
      <c r="B3007" s="139" t="s">
        <v>4075</v>
      </c>
      <c r="C3007" s="18">
        <v>44063</v>
      </c>
      <c r="D3007" s="144">
        <v>7.5694444444444439E-2</v>
      </c>
      <c r="E3007" s="141" t="s">
        <v>13269</v>
      </c>
      <c r="F3007" s="141">
        <v>3</v>
      </c>
      <c r="G3007" s="141" t="s">
        <v>2536</v>
      </c>
      <c r="H3007" s="141">
        <v>2020</v>
      </c>
      <c r="I3007" s="18">
        <v>44063</v>
      </c>
      <c r="J3007" s="144">
        <v>3.5416666666666666E-2</v>
      </c>
      <c r="K3007" s="378"/>
      <c r="L3007" s="139" t="s">
        <v>4075</v>
      </c>
      <c r="M3007" s="141" t="s">
        <v>28</v>
      </c>
      <c r="N3007" s="248"/>
      <c r="O3007" s="141" t="s">
        <v>26</v>
      </c>
      <c r="P3007" s="141" t="s">
        <v>26</v>
      </c>
      <c r="Q3007" s="141" t="s">
        <v>13025</v>
      </c>
      <c r="R3007" s="141" t="s">
        <v>4501</v>
      </c>
      <c r="S3007" s="141"/>
      <c r="T3007" s="141" t="s">
        <v>14234</v>
      </c>
      <c r="U3007" s="141"/>
      <c r="V3007" s="141"/>
      <c r="W3007" s="139" t="s">
        <v>4075</v>
      </c>
      <c r="X3007" s="141" t="s">
        <v>25</v>
      </c>
      <c r="Y3007" s="141" t="s">
        <v>27</v>
      </c>
      <c r="Z3007" s="141"/>
      <c r="AA3007" s="141" t="s">
        <v>34</v>
      </c>
      <c r="AB3007" s="141" t="s">
        <v>34</v>
      </c>
      <c r="AC3007" s="139" t="s">
        <v>18050</v>
      </c>
      <c r="AD3007" s="380"/>
      <c r="AE3007" s="139" t="s">
        <v>1628</v>
      </c>
      <c r="AF3007" s="139" t="s">
        <v>13079</v>
      </c>
      <c r="AG3007" s="139" t="s">
        <v>4502</v>
      </c>
      <c r="AH3007" s="139" t="s">
        <v>1380</v>
      </c>
      <c r="AI3007" s="139" t="s">
        <v>4502</v>
      </c>
      <c r="AJ3007" s="139"/>
      <c r="AK3007" s="139" t="s">
        <v>4502</v>
      </c>
      <c r="AL3007" s="139" t="s">
        <v>87</v>
      </c>
      <c r="AM3007" s="141"/>
      <c r="AN3007" s="141" t="s">
        <v>8</v>
      </c>
      <c r="AO3007" s="139"/>
      <c r="AP3007" s="139" t="s">
        <v>87</v>
      </c>
      <c r="AQ3007" s="139" t="s">
        <v>4503</v>
      </c>
      <c r="AR3007" s="381"/>
      <c r="AS3007" s="139" t="s">
        <v>4075</v>
      </c>
      <c r="AT3007" s="141" t="s">
        <v>1404</v>
      </c>
      <c r="AU3007" s="141"/>
      <c r="AV3007" s="383"/>
      <c r="AW3007" s="385"/>
      <c r="AX3007" s="139" t="s">
        <v>54</v>
      </c>
      <c r="AY3007" t="s">
        <v>18814</v>
      </c>
      <c r="BA3007" s="381"/>
      <c r="BB3007" s="139" t="s">
        <v>1450</v>
      </c>
      <c r="BC3007" s="166"/>
      <c r="BD3007" s="166"/>
      <c r="BE3007" s="166"/>
      <c r="BF3007" s="166"/>
      <c r="BG3007" s="166"/>
      <c r="BH3007" s="308"/>
      <c r="BI3007" s="308"/>
      <c r="BJ3007" s="141" t="s">
        <v>26</v>
      </c>
      <c r="BK3007" s="141" t="s">
        <v>26</v>
      </c>
      <c r="BL3007" s="141"/>
      <c r="BM3007" s="141"/>
      <c r="BN3007" s="139" t="s">
        <v>4075</v>
      </c>
      <c r="BQ3007" s="141"/>
      <c r="BV3007" s="141"/>
      <c r="BX3007" s="141"/>
      <c r="BY3007" s="141"/>
      <c r="BZ3007" s="141"/>
      <c r="CA3007" s="141"/>
      <c r="CB3007" s="141"/>
      <c r="CC3007" s="141"/>
      <c r="CD3007" s="141"/>
      <c r="CE3007" s="141"/>
      <c r="CF3007" s="141"/>
      <c r="CG3007" s="141"/>
    </row>
    <row r="3008" spans="1:85" x14ac:dyDescent="0.35">
      <c r="A3008" s="155" t="s">
        <v>4490</v>
      </c>
      <c r="B3008" s="139" t="s">
        <v>4075</v>
      </c>
      <c r="C3008" s="18">
        <v>44064</v>
      </c>
      <c r="D3008" s="144">
        <v>0.69097222222222221</v>
      </c>
      <c r="E3008" s="141" t="s">
        <v>13269</v>
      </c>
      <c r="F3008" s="141">
        <v>3</v>
      </c>
      <c r="G3008" s="141" t="s">
        <v>2536</v>
      </c>
      <c r="H3008" s="141">
        <v>2020</v>
      </c>
      <c r="I3008" s="18">
        <v>44064</v>
      </c>
      <c r="J3008" s="144">
        <v>0.47986111111111113</v>
      </c>
      <c r="K3008" s="378"/>
      <c r="L3008" s="139" t="s">
        <v>4075</v>
      </c>
      <c r="M3008" s="141" t="s">
        <v>28</v>
      </c>
      <c r="N3008" s="248"/>
      <c r="O3008" s="141" t="s">
        <v>26</v>
      </c>
      <c r="P3008" s="141" t="s">
        <v>26</v>
      </c>
      <c r="Q3008" s="141" t="s">
        <v>13021</v>
      </c>
      <c r="R3008" s="141" t="s">
        <v>4491</v>
      </c>
      <c r="S3008" s="141"/>
      <c r="T3008" s="141" t="s">
        <v>14237</v>
      </c>
      <c r="U3008" s="141">
        <v>119649690</v>
      </c>
      <c r="V3008" s="141"/>
      <c r="W3008" s="139" t="s">
        <v>4075</v>
      </c>
      <c r="X3008" s="141" t="s">
        <v>25</v>
      </c>
      <c r="Y3008" s="141" t="s">
        <v>27</v>
      </c>
      <c r="Z3008" s="141"/>
      <c r="AA3008" s="141" t="s">
        <v>34</v>
      </c>
      <c r="AB3008" s="141" t="s">
        <v>34</v>
      </c>
      <c r="AC3008" s="139" t="s">
        <v>18050</v>
      </c>
      <c r="AD3008" s="380"/>
      <c r="AE3008" s="139" t="s">
        <v>103</v>
      </c>
      <c r="AF3008" s="139" t="s">
        <v>13075</v>
      </c>
      <c r="AG3008" s="139" t="s">
        <v>103</v>
      </c>
      <c r="AH3008" s="139" t="s">
        <v>1380</v>
      </c>
      <c r="AI3008" s="139" t="s">
        <v>7340</v>
      </c>
      <c r="AJ3008" s="139"/>
      <c r="AK3008" s="139" t="s">
        <v>7340</v>
      </c>
      <c r="AL3008" s="139" t="s">
        <v>1563</v>
      </c>
      <c r="AM3008" s="141"/>
      <c r="AN3008" s="141" t="s">
        <v>8</v>
      </c>
      <c r="AO3008" s="139"/>
      <c r="AP3008" s="139" t="s">
        <v>1563</v>
      </c>
      <c r="AQ3008" s="139" t="s">
        <v>4492</v>
      </c>
      <c r="AR3008" s="381"/>
      <c r="AS3008" s="139" t="s">
        <v>4075</v>
      </c>
      <c r="AT3008" s="141" t="s">
        <v>43</v>
      </c>
      <c r="AU3008" s="141">
        <v>246</v>
      </c>
      <c r="AV3008" s="383"/>
      <c r="AW3008" s="385"/>
      <c r="AX3008" s="139" t="s">
        <v>71</v>
      </c>
      <c r="AY3008" t="s">
        <v>18467</v>
      </c>
      <c r="BA3008" s="381"/>
      <c r="BB3008" s="139" t="s">
        <v>1452</v>
      </c>
      <c r="BC3008" s="166"/>
      <c r="BD3008" s="166"/>
      <c r="BE3008" s="166"/>
      <c r="BF3008" s="166"/>
      <c r="BG3008" s="166"/>
      <c r="BH3008" s="308"/>
      <c r="BI3008" s="308"/>
      <c r="BJ3008" s="141" t="s">
        <v>26</v>
      </c>
      <c r="BK3008" s="141" t="s">
        <v>26</v>
      </c>
      <c r="BL3008" s="141"/>
      <c r="BM3008" s="141"/>
      <c r="BN3008" s="139" t="s">
        <v>4075</v>
      </c>
      <c r="BQ3008" s="141"/>
      <c r="BV3008" s="141"/>
      <c r="BX3008" s="141"/>
      <c r="BY3008" s="141"/>
      <c r="BZ3008" s="141"/>
      <c r="CA3008" s="141"/>
      <c r="CB3008" s="141"/>
      <c r="CC3008" s="141"/>
      <c r="CD3008" s="141"/>
      <c r="CE3008" s="141"/>
      <c r="CF3008" s="141"/>
      <c r="CG3008" s="141"/>
    </row>
    <row r="3009" spans="1:85" x14ac:dyDescent="0.35">
      <c r="A3009" s="155" t="s">
        <v>4495</v>
      </c>
      <c r="B3009" s="139" t="s">
        <v>4075</v>
      </c>
      <c r="C3009" s="18">
        <v>44064</v>
      </c>
      <c r="D3009" s="144">
        <v>0.65625</v>
      </c>
      <c r="E3009" s="141" t="s">
        <v>13269</v>
      </c>
      <c r="F3009" s="141">
        <v>3</v>
      </c>
      <c r="G3009" s="141" t="s">
        <v>2536</v>
      </c>
      <c r="H3009" s="141">
        <v>2020</v>
      </c>
      <c r="I3009" s="18">
        <v>44064</v>
      </c>
      <c r="J3009" s="144">
        <v>0.63958333333333328</v>
      </c>
      <c r="K3009" s="378"/>
      <c r="L3009" s="139" t="s">
        <v>4075</v>
      </c>
      <c r="M3009" s="141" t="s">
        <v>28</v>
      </c>
      <c r="N3009" s="248"/>
      <c r="O3009" s="141" t="s">
        <v>26</v>
      </c>
      <c r="P3009" s="141" t="s">
        <v>26</v>
      </c>
      <c r="Q3009" s="141"/>
      <c r="R3009" s="141" t="s">
        <v>4496</v>
      </c>
      <c r="S3009" s="141" t="s">
        <v>4497</v>
      </c>
      <c r="T3009" s="141" t="s">
        <v>14239</v>
      </c>
      <c r="U3009" s="141"/>
      <c r="V3009" s="141"/>
      <c r="W3009" s="139" t="s">
        <v>4075</v>
      </c>
      <c r="X3009" s="141" t="s">
        <v>25</v>
      </c>
      <c r="Y3009" s="141" t="s">
        <v>27</v>
      </c>
      <c r="Z3009" s="141"/>
      <c r="AA3009" s="141" t="s">
        <v>35</v>
      </c>
      <c r="AB3009" s="141" t="s">
        <v>34</v>
      </c>
      <c r="AC3009" s="139" t="s">
        <v>18050</v>
      </c>
      <c r="AD3009" s="380"/>
      <c r="AE3009" s="139" t="s">
        <v>111</v>
      </c>
      <c r="AF3009" s="139" t="s">
        <v>13078</v>
      </c>
      <c r="AG3009" s="139" t="s">
        <v>102</v>
      </c>
      <c r="AH3009" s="139" t="s">
        <v>1378</v>
      </c>
      <c r="AI3009" s="139" t="s">
        <v>1390</v>
      </c>
      <c r="AJ3009" s="139" t="s">
        <v>87</v>
      </c>
      <c r="AK3009" s="139"/>
      <c r="AL3009" s="139"/>
      <c r="AM3009" s="141"/>
      <c r="AN3009" s="141" t="s">
        <v>8</v>
      </c>
      <c r="AO3009" s="139"/>
      <c r="AP3009" s="139" t="s">
        <v>87</v>
      </c>
      <c r="AQ3009" s="139" t="s">
        <v>87</v>
      </c>
      <c r="AR3009" s="381"/>
      <c r="AS3009" s="139" t="s">
        <v>4075</v>
      </c>
      <c r="AT3009" s="141" t="s">
        <v>43</v>
      </c>
      <c r="AU3009" s="141">
        <v>340</v>
      </c>
      <c r="AV3009" s="383"/>
      <c r="AW3009" s="385"/>
      <c r="AX3009" s="139" t="s">
        <v>58</v>
      </c>
      <c r="AY3009" t="s">
        <v>19504</v>
      </c>
      <c r="BA3009" s="381"/>
      <c r="BB3009" s="139" t="s">
        <v>1452</v>
      </c>
      <c r="BC3009" s="166"/>
      <c r="BD3009" s="166"/>
      <c r="BE3009" s="166"/>
      <c r="BF3009" s="166"/>
      <c r="BG3009" s="166"/>
      <c r="BH3009" s="308"/>
      <c r="BI3009" s="308"/>
      <c r="BJ3009" s="141" t="s">
        <v>26</v>
      </c>
      <c r="BK3009" s="141" t="s">
        <v>26</v>
      </c>
      <c r="BL3009" s="141"/>
      <c r="BM3009" s="141"/>
      <c r="BN3009" s="139" t="s">
        <v>4075</v>
      </c>
      <c r="BQ3009" s="141"/>
      <c r="BV3009" s="141"/>
      <c r="BX3009" s="141"/>
      <c r="BY3009" s="141"/>
      <c r="BZ3009" s="141"/>
      <c r="CA3009" s="141"/>
      <c r="CB3009" s="141"/>
      <c r="CC3009" s="141"/>
      <c r="CD3009" s="141"/>
      <c r="CE3009" s="141"/>
      <c r="CF3009" s="141"/>
      <c r="CG3009" s="141"/>
    </row>
    <row r="3010" spans="1:85" x14ac:dyDescent="0.35">
      <c r="A3010" s="155" t="s">
        <v>4493</v>
      </c>
      <c r="B3010" s="139" t="s">
        <v>4075</v>
      </c>
      <c r="C3010" s="18">
        <v>44064</v>
      </c>
      <c r="D3010" s="144">
        <v>0.64166666666666672</v>
      </c>
      <c r="E3010" s="141" t="s">
        <v>13269</v>
      </c>
      <c r="F3010" s="141">
        <v>3</v>
      </c>
      <c r="G3010" s="141" t="s">
        <v>2536</v>
      </c>
      <c r="H3010" s="141">
        <v>2020</v>
      </c>
      <c r="I3010" s="18">
        <v>44064</v>
      </c>
      <c r="J3010" s="144">
        <v>0.63194444444444442</v>
      </c>
      <c r="K3010" s="378"/>
      <c r="L3010" s="139" t="s">
        <v>4075</v>
      </c>
      <c r="M3010" s="141" t="s">
        <v>28</v>
      </c>
      <c r="N3010" s="248"/>
      <c r="O3010" s="141" t="s">
        <v>26</v>
      </c>
      <c r="P3010" s="141" t="s">
        <v>26</v>
      </c>
      <c r="Q3010" s="141" t="s">
        <v>13022</v>
      </c>
      <c r="R3010" s="141" t="s">
        <v>4494</v>
      </c>
      <c r="S3010" s="141"/>
      <c r="T3010" s="141" t="s">
        <v>14238</v>
      </c>
      <c r="U3010" s="141">
        <v>119656052</v>
      </c>
      <c r="V3010" s="141"/>
      <c r="W3010" s="139" t="s">
        <v>4075</v>
      </c>
      <c r="X3010" s="141" t="s">
        <v>25</v>
      </c>
      <c r="Y3010" s="141" t="s">
        <v>27</v>
      </c>
      <c r="Z3010" s="141"/>
      <c r="AA3010" s="141" t="s">
        <v>34</v>
      </c>
      <c r="AB3010" s="141" t="s">
        <v>34</v>
      </c>
      <c r="AC3010" s="139" t="s">
        <v>18047</v>
      </c>
      <c r="AD3010" s="380"/>
      <c r="AE3010" s="139" t="s">
        <v>103</v>
      </c>
      <c r="AF3010" s="139" t="s">
        <v>13075</v>
      </c>
      <c r="AG3010" s="139" t="s">
        <v>103</v>
      </c>
      <c r="AH3010" s="139" t="s">
        <v>1380</v>
      </c>
      <c r="AI3010" s="139" t="s">
        <v>7340</v>
      </c>
      <c r="AJ3010" s="139"/>
      <c r="AK3010" s="139" t="s">
        <v>7340</v>
      </c>
      <c r="AL3010" s="139" t="s">
        <v>1563</v>
      </c>
      <c r="AM3010" s="141"/>
      <c r="AN3010" s="141" t="s">
        <v>8</v>
      </c>
      <c r="AO3010" s="139"/>
      <c r="AP3010" s="139" t="s">
        <v>1563</v>
      </c>
      <c r="AQ3010" s="139" t="s">
        <v>7</v>
      </c>
      <c r="AR3010" s="381"/>
      <c r="AS3010" s="139" t="s">
        <v>4075</v>
      </c>
      <c r="AT3010" s="141" t="s">
        <v>1404</v>
      </c>
      <c r="AU3010" s="141"/>
      <c r="AV3010" s="383"/>
      <c r="AW3010" s="385"/>
      <c r="AX3010" s="139" t="s">
        <v>154</v>
      </c>
      <c r="AY3010" t="s">
        <v>19505</v>
      </c>
      <c r="BA3010" s="381"/>
      <c r="BB3010" s="139" t="s">
        <v>1450</v>
      </c>
      <c r="BC3010" s="166"/>
      <c r="BD3010" s="166"/>
      <c r="BE3010" s="166"/>
      <c r="BF3010" s="166"/>
      <c r="BG3010" s="166"/>
      <c r="BH3010" s="308"/>
      <c r="BI3010" s="308"/>
      <c r="BJ3010" s="141" t="s">
        <v>26</v>
      </c>
      <c r="BK3010" s="141" t="s">
        <v>26</v>
      </c>
      <c r="BL3010" s="141"/>
      <c r="BM3010" s="141"/>
      <c r="BN3010" s="139" t="s">
        <v>4075</v>
      </c>
      <c r="BQ3010" s="141"/>
      <c r="BV3010" s="141"/>
      <c r="BX3010" s="141"/>
      <c r="BY3010" s="141"/>
      <c r="BZ3010" s="141"/>
      <c r="CA3010" s="141"/>
      <c r="CB3010" s="141"/>
      <c r="CC3010" s="141"/>
      <c r="CD3010" s="141"/>
      <c r="CE3010" s="141"/>
      <c r="CF3010" s="141"/>
      <c r="CG3010" s="141"/>
    </row>
    <row r="3011" spans="1:85" x14ac:dyDescent="0.35">
      <c r="A3011" s="155" t="s">
        <v>4487</v>
      </c>
      <c r="B3011" s="139" t="s">
        <v>4075</v>
      </c>
      <c r="C3011" s="18">
        <v>44066</v>
      </c>
      <c r="D3011" s="144">
        <v>0.28194444444444444</v>
      </c>
      <c r="E3011" s="141" t="s">
        <v>13270</v>
      </c>
      <c r="F3011" s="141">
        <v>3</v>
      </c>
      <c r="G3011" s="141" t="s">
        <v>2536</v>
      </c>
      <c r="H3011" s="141">
        <v>2020</v>
      </c>
      <c r="I3011" s="18">
        <v>44066</v>
      </c>
      <c r="J3011" s="144">
        <v>0.28125</v>
      </c>
      <c r="K3011" s="378"/>
      <c r="L3011" s="139" t="s">
        <v>4075</v>
      </c>
      <c r="M3011" s="141" t="s">
        <v>28</v>
      </c>
      <c r="N3011" s="248"/>
      <c r="O3011" s="141" t="s">
        <v>26</v>
      </c>
      <c r="P3011" s="141" t="s">
        <v>26</v>
      </c>
      <c r="Q3011" s="141" t="s">
        <v>13019</v>
      </c>
      <c r="R3011" s="141" t="s">
        <v>4488</v>
      </c>
      <c r="S3011" s="141"/>
      <c r="T3011" s="141" t="s">
        <v>14240</v>
      </c>
      <c r="U3011" s="141"/>
      <c r="V3011" s="141"/>
      <c r="W3011" s="139" t="s">
        <v>4075</v>
      </c>
      <c r="X3011" s="141" t="s">
        <v>25</v>
      </c>
      <c r="Y3011" s="141" t="s">
        <v>27</v>
      </c>
      <c r="Z3011" s="141"/>
      <c r="AA3011" s="141" t="s">
        <v>34</v>
      </c>
      <c r="AB3011" s="141" t="s">
        <v>34</v>
      </c>
      <c r="AC3011" s="139" t="s">
        <v>18049</v>
      </c>
      <c r="AD3011" s="380"/>
      <c r="AE3011" s="139" t="s">
        <v>4</v>
      </c>
      <c r="AF3011" s="139" t="s">
        <v>13073</v>
      </c>
      <c r="AG3011" s="139" t="s">
        <v>4</v>
      </c>
      <c r="AH3011" s="139" t="s">
        <v>1380</v>
      </c>
      <c r="AI3011" s="139" t="s">
        <v>15678</v>
      </c>
      <c r="AJ3011" s="139"/>
      <c r="AK3011" s="139" t="s">
        <v>15678</v>
      </c>
      <c r="AL3011" s="139" t="s">
        <v>1563</v>
      </c>
      <c r="AM3011" s="141"/>
      <c r="AN3011" s="141" t="s">
        <v>8</v>
      </c>
      <c r="AO3011" s="139"/>
      <c r="AP3011" s="139" t="s">
        <v>1563</v>
      </c>
      <c r="AQ3011" s="139" t="s">
        <v>46</v>
      </c>
      <c r="AR3011" s="381"/>
      <c r="AS3011" s="139" t="s">
        <v>4075</v>
      </c>
      <c r="AT3011" s="141" t="s">
        <v>1404</v>
      </c>
      <c r="AU3011" s="141"/>
      <c r="AV3011" s="383"/>
      <c r="AW3011" s="385"/>
      <c r="AX3011" s="139" t="s">
        <v>192</v>
      </c>
      <c r="AY3011" t="s">
        <v>18306</v>
      </c>
      <c r="BA3011" s="381"/>
      <c r="BB3011" s="139" t="s">
        <v>1444</v>
      </c>
      <c r="BC3011" s="166"/>
      <c r="BD3011" s="166"/>
      <c r="BE3011" s="166"/>
      <c r="BF3011" s="166"/>
      <c r="BG3011" s="166"/>
      <c r="BH3011" s="308"/>
      <c r="BI3011" s="308"/>
      <c r="BJ3011" s="141" t="s">
        <v>26</v>
      </c>
      <c r="BK3011" s="141" t="s">
        <v>25</v>
      </c>
      <c r="BL3011" s="141" t="s">
        <v>13113</v>
      </c>
      <c r="BM3011" s="141" t="s">
        <v>13114</v>
      </c>
      <c r="BN3011" s="139" t="s">
        <v>4075</v>
      </c>
      <c r="BQ3011" s="141" t="s">
        <v>16109</v>
      </c>
      <c r="BR3011" s="135" t="s">
        <v>15685</v>
      </c>
      <c r="BT3011" s="135" t="s">
        <v>15355</v>
      </c>
      <c r="BU3011" s="135" t="s">
        <v>15410</v>
      </c>
      <c r="BV3011" s="141" t="s">
        <v>15417</v>
      </c>
      <c r="BW3011" s="135" t="s">
        <v>2536</v>
      </c>
      <c r="BX3011" s="141" t="s">
        <v>12</v>
      </c>
      <c r="BY3011" s="141" t="s">
        <v>12</v>
      </c>
      <c r="BZ3011" s="141" t="s">
        <v>25</v>
      </c>
      <c r="CA3011" s="141" t="s">
        <v>1848</v>
      </c>
      <c r="CB3011" s="141"/>
      <c r="CC3011" s="141" t="s">
        <v>15704</v>
      </c>
      <c r="CD3011" s="141" t="s">
        <v>34</v>
      </c>
      <c r="CE3011" s="141" t="s">
        <v>15450</v>
      </c>
      <c r="CF3011" s="141" t="s">
        <v>15454</v>
      </c>
      <c r="CG3011" s="141" t="s">
        <v>1848</v>
      </c>
    </row>
    <row r="3012" spans="1:85" x14ac:dyDescent="0.35">
      <c r="A3012" s="155" t="s">
        <v>4484</v>
      </c>
      <c r="B3012" s="139" t="s">
        <v>4075</v>
      </c>
      <c r="C3012" s="18">
        <v>44066</v>
      </c>
      <c r="D3012" s="144">
        <v>8.4722222222222227E-2</v>
      </c>
      <c r="E3012" s="141" t="s">
        <v>13270</v>
      </c>
      <c r="F3012" s="141">
        <v>3</v>
      </c>
      <c r="G3012" s="141" t="s">
        <v>2536</v>
      </c>
      <c r="H3012" s="141">
        <v>2020</v>
      </c>
      <c r="I3012" s="18">
        <v>44065</v>
      </c>
      <c r="J3012" s="144">
        <v>0.99236111111111114</v>
      </c>
      <c r="K3012" s="378"/>
      <c r="L3012" s="139" t="s">
        <v>4075</v>
      </c>
      <c r="M3012" s="141" t="s">
        <v>28</v>
      </c>
      <c r="N3012" s="248"/>
      <c r="O3012" s="141" t="s">
        <v>26</v>
      </c>
      <c r="P3012" s="141" t="s">
        <v>26</v>
      </c>
      <c r="Q3012" s="141" t="s">
        <v>13020</v>
      </c>
      <c r="R3012" s="141" t="s">
        <v>4485</v>
      </c>
      <c r="S3012" s="141"/>
      <c r="T3012" s="141" t="s">
        <v>14241</v>
      </c>
      <c r="U3012" s="141">
        <v>119659185</v>
      </c>
      <c r="V3012" s="141"/>
      <c r="W3012" s="139" t="s">
        <v>4075</v>
      </c>
      <c r="X3012" s="141" t="s">
        <v>25</v>
      </c>
      <c r="Y3012" s="141" t="s">
        <v>27</v>
      </c>
      <c r="Z3012" s="141"/>
      <c r="AA3012" s="141" t="s">
        <v>34</v>
      </c>
      <c r="AB3012" s="141" t="s">
        <v>34</v>
      </c>
      <c r="AC3012" s="139" t="s">
        <v>18047</v>
      </c>
      <c r="AD3012" s="380"/>
      <c r="AE3012" s="139" t="s">
        <v>102</v>
      </c>
      <c r="AF3012" s="139" t="s">
        <v>13068</v>
      </c>
      <c r="AG3012" s="139" t="s">
        <v>102</v>
      </c>
      <c r="AH3012" s="139" t="s">
        <v>1378</v>
      </c>
      <c r="AI3012" s="139" t="s">
        <v>1398</v>
      </c>
      <c r="AJ3012" s="139" t="s">
        <v>1563</v>
      </c>
      <c r="AK3012" s="139"/>
      <c r="AL3012" s="139"/>
      <c r="AM3012" s="141"/>
      <c r="AN3012" s="141" t="s">
        <v>8</v>
      </c>
      <c r="AO3012" s="139"/>
      <c r="AP3012" s="139" t="s">
        <v>1563</v>
      </c>
      <c r="AQ3012" s="139" t="s">
        <v>4486</v>
      </c>
      <c r="AR3012" s="381"/>
      <c r="AS3012" s="139" t="s">
        <v>4075</v>
      </c>
      <c r="AT3012" s="141" t="s">
        <v>1404</v>
      </c>
      <c r="AU3012" s="141"/>
      <c r="AV3012" s="383"/>
      <c r="AW3012" s="385"/>
      <c r="AX3012" s="139" t="s">
        <v>54</v>
      </c>
      <c r="AY3012" t="s">
        <v>18479</v>
      </c>
      <c r="BA3012" s="381"/>
      <c r="BB3012" s="139" t="s">
        <v>1466</v>
      </c>
      <c r="BC3012" s="166"/>
      <c r="BD3012" s="166"/>
      <c r="BE3012" s="166"/>
      <c r="BF3012" s="166"/>
      <c r="BG3012" s="166"/>
      <c r="BH3012" s="308"/>
      <c r="BI3012" s="308"/>
      <c r="BJ3012" s="141" t="s">
        <v>26</v>
      </c>
      <c r="BK3012" s="141" t="s">
        <v>26</v>
      </c>
      <c r="BL3012" s="141"/>
      <c r="BM3012" s="141"/>
      <c r="BN3012" s="139" t="s">
        <v>4075</v>
      </c>
      <c r="BQ3012" s="141"/>
      <c r="BV3012" s="141"/>
      <c r="BX3012" s="141"/>
      <c r="BY3012" s="141"/>
      <c r="BZ3012" s="141"/>
      <c r="CA3012" s="141"/>
      <c r="CB3012" s="141"/>
      <c r="CC3012" s="141"/>
      <c r="CD3012" s="141"/>
      <c r="CE3012" s="141"/>
      <c r="CF3012" s="141"/>
      <c r="CG3012" s="141"/>
    </row>
    <row r="3013" spans="1:85" x14ac:dyDescent="0.35">
      <c r="A3013" s="155" t="s">
        <v>4481</v>
      </c>
      <c r="B3013" s="139" t="s">
        <v>4075</v>
      </c>
      <c r="C3013" s="18">
        <v>44067</v>
      </c>
      <c r="D3013" s="144">
        <v>0.73472222222222228</v>
      </c>
      <c r="E3013" s="141" t="s">
        <v>13270</v>
      </c>
      <c r="F3013" s="141">
        <v>3</v>
      </c>
      <c r="G3013" s="141" t="s">
        <v>2536</v>
      </c>
      <c r="H3013" s="141">
        <v>2020</v>
      </c>
      <c r="I3013" s="18">
        <v>44067</v>
      </c>
      <c r="J3013" s="144">
        <v>0.7319444444444444</v>
      </c>
      <c r="K3013" s="378"/>
      <c r="L3013" s="139" t="s">
        <v>4075</v>
      </c>
      <c r="M3013" s="141" t="s">
        <v>28</v>
      </c>
      <c r="N3013" s="248"/>
      <c r="O3013" s="141" t="s">
        <v>25</v>
      </c>
      <c r="P3013" s="141" t="s">
        <v>26</v>
      </c>
      <c r="Q3013" s="141" t="s">
        <v>13018</v>
      </c>
      <c r="R3013" s="141" t="s">
        <v>4482</v>
      </c>
      <c r="S3013" s="141"/>
      <c r="T3013" s="141" t="s">
        <v>14242</v>
      </c>
      <c r="U3013" s="141"/>
      <c r="V3013" s="141"/>
      <c r="W3013" s="139" t="s">
        <v>4075</v>
      </c>
      <c r="X3013" s="141" t="s">
        <v>25</v>
      </c>
      <c r="Y3013" s="141" t="s">
        <v>27</v>
      </c>
      <c r="Z3013" s="141"/>
      <c r="AA3013" s="141" t="s">
        <v>34</v>
      </c>
      <c r="AB3013" s="141" t="s">
        <v>34</v>
      </c>
      <c r="AC3013" s="139" t="s">
        <v>18047</v>
      </c>
      <c r="AD3013" s="380"/>
      <c r="AE3013" s="139" t="s">
        <v>4</v>
      </c>
      <c r="AF3013" s="139" t="s">
        <v>13073</v>
      </c>
      <c r="AG3013" s="139" t="s">
        <v>4</v>
      </c>
      <c r="AH3013" s="139" t="s">
        <v>1380</v>
      </c>
      <c r="AI3013" s="139" t="s">
        <v>15678</v>
      </c>
      <c r="AJ3013" s="139"/>
      <c r="AK3013" s="139" t="s">
        <v>15678</v>
      </c>
      <c r="AL3013" s="139" t="s">
        <v>1563</v>
      </c>
      <c r="AM3013" s="141"/>
      <c r="AN3013" s="141" t="s">
        <v>8</v>
      </c>
      <c r="AO3013" s="139"/>
      <c r="AP3013" s="139" t="s">
        <v>1563</v>
      </c>
      <c r="AQ3013" s="139" t="s">
        <v>4483</v>
      </c>
      <c r="AR3013" s="381"/>
      <c r="AS3013" s="139" t="s">
        <v>4075</v>
      </c>
      <c r="AT3013" s="141" t="s">
        <v>44</v>
      </c>
      <c r="AU3013" s="141">
        <v>180</v>
      </c>
      <c r="AV3013" s="383"/>
      <c r="AW3013" s="385"/>
      <c r="AX3013" s="139" t="s">
        <v>180</v>
      </c>
      <c r="AY3013" t="s">
        <v>18574</v>
      </c>
      <c r="BA3013" s="381"/>
      <c r="BB3013" s="139" t="s">
        <v>1451</v>
      </c>
      <c r="BC3013" s="166"/>
      <c r="BD3013" s="166"/>
      <c r="BE3013" s="166"/>
      <c r="BF3013" s="166"/>
      <c r="BG3013" s="166"/>
      <c r="BH3013" s="308"/>
      <c r="BI3013" s="308"/>
      <c r="BJ3013" s="141" t="s">
        <v>26</v>
      </c>
      <c r="BK3013" s="141" t="s">
        <v>26</v>
      </c>
      <c r="BL3013" s="141"/>
      <c r="BM3013" s="141"/>
      <c r="BN3013" s="139" t="s">
        <v>4075</v>
      </c>
      <c r="BQ3013" s="141" t="s">
        <v>16110</v>
      </c>
      <c r="BR3013" s="135" t="s">
        <v>15685</v>
      </c>
      <c r="BT3013" s="135" t="s">
        <v>15360</v>
      </c>
      <c r="BU3013" s="135" t="s">
        <v>15363</v>
      </c>
      <c r="BV3013" s="141" t="s">
        <v>13280</v>
      </c>
      <c r="BW3013" s="135" t="s">
        <v>13261</v>
      </c>
      <c r="BX3013" s="141" t="s">
        <v>12</v>
      </c>
      <c r="BY3013" s="141" t="s">
        <v>12</v>
      </c>
      <c r="BZ3013" s="141" t="s">
        <v>26</v>
      </c>
      <c r="CA3013" s="141" t="s">
        <v>1848</v>
      </c>
      <c r="CB3013" s="141"/>
      <c r="CC3013" s="141" t="s">
        <v>15704</v>
      </c>
      <c r="CD3013" s="141" t="s">
        <v>15683</v>
      </c>
      <c r="CE3013" s="141" t="s">
        <v>15450</v>
      </c>
      <c r="CF3013" s="141" t="s">
        <v>15451</v>
      </c>
      <c r="CG3013" s="141" t="s">
        <v>4004</v>
      </c>
    </row>
    <row r="3014" spans="1:85" x14ac:dyDescent="0.35">
      <c r="A3014" s="155" t="s">
        <v>4467</v>
      </c>
      <c r="B3014" s="139" t="s">
        <v>4075</v>
      </c>
      <c r="C3014" s="18">
        <v>44068</v>
      </c>
      <c r="D3014" s="144">
        <v>0.73055555555555551</v>
      </c>
      <c r="E3014" s="141" t="s">
        <v>13270</v>
      </c>
      <c r="F3014" s="141">
        <v>3</v>
      </c>
      <c r="G3014" s="141" t="s">
        <v>2536</v>
      </c>
      <c r="H3014" s="141">
        <v>2020</v>
      </c>
      <c r="I3014" s="18">
        <v>44068</v>
      </c>
      <c r="J3014" s="144">
        <v>0.92847222222222225</v>
      </c>
      <c r="K3014" s="378"/>
      <c r="L3014" s="139" t="s">
        <v>4075</v>
      </c>
      <c r="M3014" s="141" t="s">
        <v>28</v>
      </c>
      <c r="N3014" s="248"/>
      <c r="O3014" s="141" t="s">
        <v>26</v>
      </c>
      <c r="P3014" s="141" t="s">
        <v>26</v>
      </c>
      <c r="Q3014" s="141" t="s">
        <v>13014</v>
      </c>
      <c r="R3014" s="141" t="s">
        <v>4468</v>
      </c>
      <c r="S3014" s="141"/>
      <c r="T3014" s="141" t="s">
        <v>14244</v>
      </c>
      <c r="U3014" s="141">
        <v>119671430</v>
      </c>
      <c r="V3014" s="141"/>
      <c r="W3014" s="139" t="s">
        <v>4075</v>
      </c>
      <c r="X3014" s="141" t="s">
        <v>25</v>
      </c>
      <c r="Y3014" s="141" t="s">
        <v>27</v>
      </c>
      <c r="Z3014" s="141"/>
      <c r="AA3014" s="141" t="s">
        <v>34</v>
      </c>
      <c r="AB3014" s="141" t="s">
        <v>34</v>
      </c>
      <c r="AC3014" s="139" t="s">
        <v>18050</v>
      </c>
      <c r="AD3014" s="380"/>
      <c r="AE3014" s="139" t="s">
        <v>102</v>
      </c>
      <c r="AF3014" s="139" t="s">
        <v>13071</v>
      </c>
      <c r="AG3014" s="139" t="s">
        <v>102</v>
      </c>
      <c r="AH3014" s="139" t="s">
        <v>1378</v>
      </c>
      <c r="AI3014" s="139" t="s">
        <v>1387</v>
      </c>
      <c r="AJ3014" s="139" t="s">
        <v>1420</v>
      </c>
      <c r="AK3014" s="139"/>
      <c r="AL3014" s="139"/>
      <c r="AM3014" s="141"/>
      <c r="AN3014" s="141" t="s">
        <v>8</v>
      </c>
      <c r="AO3014" s="139"/>
      <c r="AP3014" s="139" t="s">
        <v>1420</v>
      </c>
      <c r="AQ3014" s="139" t="s">
        <v>4469</v>
      </c>
      <c r="AR3014" s="381"/>
      <c r="AS3014" s="139" t="s">
        <v>4075</v>
      </c>
      <c r="AT3014" s="141" t="s">
        <v>1404</v>
      </c>
      <c r="AU3014" s="141"/>
      <c r="AV3014" s="383"/>
      <c r="AW3014" s="385"/>
      <c r="AX3014" s="139" t="s">
        <v>84</v>
      </c>
      <c r="AY3014" t="s">
        <v>18925</v>
      </c>
      <c r="BA3014" s="381"/>
      <c r="BB3014" s="139" t="s">
        <v>1450</v>
      </c>
      <c r="BC3014" s="166"/>
      <c r="BD3014" s="166"/>
      <c r="BE3014" s="166"/>
      <c r="BF3014" s="166"/>
      <c r="BG3014" s="166"/>
      <c r="BH3014" s="308"/>
      <c r="BI3014" s="308"/>
      <c r="BJ3014" s="141" t="s">
        <v>26</v>
      </c>
      <c r="BK3014" s="141" t="s">
        <v>26</v>
      </c>
      <c r="BL3014" s="141"/>
      <c r="BM3014" s="141"/>
      <c r="BN3014" s="139" t="s">
        <v>4075</v>
      </c>
      <c r="BQ3014" s="141"/>
      <c r="BV3014" s="141"/>
      <c r="BX3014" s="141"/>
      <c r="BY3014" s="141"/>
      <c r="BZ3014" s="141"/>
      <c r="CA3014" s="141"/>
      <c r="CB3014" s="141"/>
      <c r="CC3014" s="141"/>
      <c r="CD3014" s="141"/>
      <c r="CE3014" s="141"/>
      <c r="CF3014" s="141"/>
      <c r="CG3014" s="141"/>
    </row>
    <row r="3015" spans="1:85" x14ac:dyDescent="0.35">
      <c r="A3015" s="155" t="s">
        <v>4475</v>
      </c>
      <c r="B3015" s="139" t="s">
        <v>4075</v>
      </c>
      <c r="C3015" s="18">
        <v>44068</v>
      </c>
      <c r="D3015" s="144">
        <v>0.75</v>
      </c>
      <c r="E3015" s="141" t="s">
        <v>13270</v>
      </c>
      <c r="F3015" s="141">
        <v>3</v>
      </c>
      <c r="G3015" s="141" t="s">
        <v>2536</v>
      </c>
      <c r="H3015" s="141">
        <v>2020</v>
      </c>
      <c r="I3015" s="18">
        <v>44068</v>
      </c>
      <c r="J3015" s="144">
        <v>0.64583333333333337</v>
      </c>
      <c r="K3015" s="378"/>
      <c r="L3015" s="139" t="s">
        <v>4075</v>
      </c>
      <c r="M3015" s="141" t="s">
        <v>28</v>
      </c>
      <c r="N3015" s="248"/>
      <c r="O3015" s="141" t="s">
        <v>26</v>
      </c>
      <c r="P3015" s="141" t="s">
        <v>26</v>
      </c>
      <c r="Q3015" s="141" t="s">
        <v>13013</v>
      </c>
      <c r="R3015" s="141"/>
      <c r="S3015" s="141"/>
      <c r="T3015" s="141" t="s">
        <v>14246</v>
      </c>
      <c r="U3015" s="141"/>
      <c r="V3015" s="141"/>
      <c r="W3015" s="139" t="s">
        <v>4075</v>
      </c>
      <c r="X3015" s="141" t="s">
        <v>25</v>
      </c>
      <c r="Y3015" s="141" t="s">
        <v>27</v>
      </c>
      <c r="Z3015" s="141"/>
      <c r="AA3015" s="141" t="s">
        <v>34</v>
      </c>
      <c r="AB3015" s="141" t="s">
        <v>34</v>
      </c>
      <c r="AC3015" s="139" t="s">
        <v>18047</v>
      </c>
      <c r="AD3015" s="380"/>
      <c r="AE3015" s="139" t="s">
        <v>103</v>
      </c>
      <c r="AF3015" s="139" t="s">
        <v>13069</v>
      </c>
      <c r="AG3015" s="139" t="s">
        <v>103</v>
      </c>
      <c r="AH3015" s="139" t="s">
        <v>1380</v>
      </c>
      <c r="AI3015" s="139" t="s">
        <v>7399</v>
      </c>
      <c r="AJ3015" s="139"/>
      <c r="AK3015" s="139" t="s">
        <v>7399</v>
      </c>
      <c r="AL3015" s="139" t="s">
        <v>1563</v>
      </c>
      <c r="AM3015" s="141"/>
      <c r="AN3015" s="141" t="s">
        <v>8</v>
      </c>
      <c r="AO3015" s="139"/>
      <c r="AP3015" s="139" t="s">
        <v>1563</v>
      </c>
      <c r="AQ3015" s="139"/>
      <c r="AR3015" s="381"/>
      <c r="AS3015" s="139" t="s">
        <v>4075</v>
      </c>
      <c r="AT3015" s="141" t="s">
        <v>1404</v>
      </c>
      <c r="AU3015" s="141"/>
      <c r="AV3015" s="383"/>
      <c r="AW3015" s="385"/>
      <c r="AX3015" s="139" t="s">
        <v>84</v>
      </c>
      <c r="AY3015" t="s">
        <v>18925</v>
      </c>
      <c r="BA3015" s="381"/>
      <c r="BB3015" s="139" t="s">
        <v>1444</v>
      </c>
      <c r="BC3015" s="166"/>
      <c r="BD3015" s="166"/>
      <c r="BE3015" s="166"/>
      <c r="BF3015" s="166"/>
      <c r="BG3015" s="166"/>
      <c r="BH3015" s="308"/>
      <c r="BI3015" s="308"/>
      <c r="BJ3015" s="141" t="s">
        <v>26</v>
      </c>
      <c r="BK3015" s="141" t="s">
        <v>26</v>
      </c>
      <c r="BL3015" s="141"/>
      <c r="BM3015" s="141"/>
      <c r="BN3015" s="139" t="s">
        <v>4075</v>
      </c>
      <c r="BQ3015" s="141"/>
      <c r="BV3015" s="141"/>
      <c r="BX3015" s="141"/>
      <c r="BY3015" s="141"/>
      <c r="BZ3015" s="141"/>
      <c r="CA3015" s="141"/>
      <c r="CB3015" s="141"/>
      <c r="CC3015" s="141"/>
      <c r="CD3015" s="141"/>
      <c r="CE3015" s="141"/>
      <c r="CF3015" s="141"/>
      <c r="CG3015" s="141"/>
    </row>
    <row r="3016" spans="1:85" x14ac:dyDescent="0.35">
      <c r="A3016" s="155" t="s">
        <v>4479</v>
      </c>
      <c r="B3016" s="139" t="s">
        <v>4075</v>
      </c>
      <c r="C3016" s="18">
        <v>44068</v>
      </c>
      <c r="D3016" s="144">
        <v>0.86597222222222225</v>
      </c>
      <c r="E3016" s="141" t="s">
        <v>13270</v>
      </c>
      <c r="F3016" s="141">
        <v>3</v>
      </c>
      <c r="G3016" s="141" t="s">
        <v>2536</v>
      </c>
      <c r="H3016" s="141">
        <v>2020</v>
      </c>
      <c r="I3016" s="18">
        <v>44068</v>
      </c>
      <c r="J3016" s="144">
        <v>0.86527777777777781</v>
      </c>
      <c r="K3016" s="378"/>
      <c r="L3016" s="139" t="s">
        <v>4075</v>
      </c>
      <c r="M3016" s="141" t="s">
        <v>28</v>
      </c>
      <c r="N3016" s="248"/>
      <c r="O3016" s="141" t="s">
        <v>26</v>
      </c>
      <c r="P3016" s="141" t="s">
        <v>26</v>
      </c>
      <c r="Q3016" s="141"/>
      <c r="R3016" s="141"/>
      <c r="S3016" s="141"/>
      <c r="T3016" s="141" t="s">
        <v>14245</v>
      </c>
      <c r="U3016" s="141"/>
      <c r="V3016" s="141"/>
      <c r="W3016" s="139" t="s">
        <v>4075</v>
      </c>
      <c r="X3016" s="141" t="s">
        <v>25</v>
      </c>
      <c r="Y3016" s="141" t="s">
        <v>27</v>
      </c>
      <c r="Z3016" s="141"/>
      <c r="AA3016" s="141" t="s">
        <v>34</v>
      </c>
      <c r="AB3016" s="141" t="s">
        <v>34</v>
      </c>
      <c r="AC3016" s="139" t="s">
        <v>18047</v>
      </c>
      <c r="AD3016" s="380"/>
      <c r="AE3016" s="139" t="s">
        <v>111</v>
      </c>
      <c r="AF3016" s="139" t="s">
        <v>13071</v>
      </c>
      <c r="AG3016" s="139" t="s">
        <v>102</v>
      </c>
      <c r="AH3016" s="139" t="s">
        <v>1378</v>
      </c>
      <c r="AI3016" s="139" t="s">
        <v>1387</v>
      </c>
      <c r="AJ3016" s="139" t="s">
        <v>1420</v>
      </c>
      <c r="AK3016" s="139"/>
      <c r="AL3016" s="139"/>
      <c r="AM3016" s="141"/>
      <c r="AN3016" s="141" t="s">
        <v>8</v>
      </c>
      <c r="AO3016" s="139"/>
      <c r="AP3016" s="139" t="s">
        <v>1420</v>
      </c>
      <c r="AQ3016" s="139" t="s">
        <v>4480</v>
      </c>
      <c r="AR3016" s="381"/>
      <c r="AS3016" s="139" t="s">
        <v>4075</v>
      </c>
      <c r="AT3016" s="141" t="s">
        <v>1404</v>
      </c>
      <c r="AU3016" s="141"/>
      <c r="AV3016" s="383"/>
      <c r="AW3016" s="385"/>
      <c r="AX3016" s="139" t="s">
        <v>84</v>
      </c>
      <c r="AY3016" t="s">
        <v>18925</v>
      </c>
      <c r="BA3016" s="381"/>
      <c r="BB3016" s="139" t="s">
        <v>1444</v>
      </c>
      <c r="BC3016" s="166"/>
      <c r="BD3016" s="166"/>
      <c r="BE3016" s="166"/>
      <c r="BF3016" s="166"/>
      <c r="BG3016" s="166"/>
      <c r="BH3016" s="308"/>
      <c r="BI3016" s="308"/>
      <c r="BJ3016" s="141" t="s">
        <v>26</v>
      </c>
      <c r="BK3016" s="141" t="s">
        <v>26</v>
      </c>
      <c r="BL3016" s="141"/>
      <c r="BM3016" s="141"/>
      <c r="BN3016" s="139" t="s">
        <v>4075</v>
      </c>
      <c r="BQ3016" s="141"/>
      <c r="BV3016" s="141"/>
      <c r="BX3016" s="141"/>
      <c r="BY3016" s="141"/>
      <c r="BZ3016" s="141"/>
      <c r="CA3016" s="141"/>
      <c r="CB3016" s="141"/>
      <c r="CC3016" s="141"/>
      <c r="CD3016" s="141"/>
      <c r="CE3016" s="141"/>
      <c r="CF3016" s="141"/>
      <c r="CG3016" s="141"/>
    </row>
    <row r="3017" spans="1:85" x14ac:dyDescent="0.35">
      <c r="A3017" s="155" t="s">
        <v>4471</v>
      </c>
      <c r="B3017" s="139" t="s">
        <v>4075</v>
      </c>
      <c r="C3017" s="18">
        <v>44068</v>
      </c>
      <c r="D3017" s="144">
        <v>0.3263888888888889</v>
      </c>
      <c r="E3017" s="141" t="s">
        <v>13270</v>
      </c>
      <c r="F3017" s="141">
        <v>3</v>
      </c>
      <c r="G3017" s="141" t="s">
        <v>2536</v>
      </c>
      <c r="H3017" s="141">
        <v>2020</v>
      </c>
      <c r="I3017" s="18">
        <v>44068</v>
      </c>
      <c r="J3017" s="144">
        <v>0.26041666666666669</v>
      </c>
      <c r="K3017" s="378"/>
      <c r="L3017" s="139" t="s">
        <v>4075</v>
      </c>
      <c r="M3017" s="141" t="s">
        <v>28</v>
      </c>
      <c r="N3017" s="248"/>
      <c r="O3017" s="141" t="s">
        <v>26</v>
      </c>
      <c r="P3017" s="141" t="s">
        <v>26</v>
      </c>
      <c r="Q3017" s="141" t="s">
        <v>13017</v>
      </c>
      <c r="R3017" s="141" t="s">
        <v>4472</v>
      </c>
      <c r="S3017" s="141"/>
      <c r="T3017" s="141" t="s">
        <v>14247</v>
      </c>
      <c r="U3017" s="141">
        <v>119666495</v>
      </c>
      <c r="V3017" s="141"/>
      <c r="W3017" s="139" t="s">
        <v>4075</v>
      </c>
      <c r="X3017" s="141" t="s">
        <v>25</v>
      </c>
      <c r="Y3017" s="141" t="s">
        <v>27</v>
      </c>
      <c r="Z3017" s="141"/>
      <c r="AA3017" s="141" t="s">
        <v>34</v>
      </c>
      <c r="AB3017" s="141" t="s">
        <v>34</v>
      </c>
      <c r="AC3017" s="139" t="s">
        <v>18049</v>
      </c>
      <c r="AD3017" s="380"/>
      <c r="AE3017" s="139" t="s">
        <v>102</v>
      </c>
      <c r="AF3017" s="139" t="s">
        <v>13080</v>
      </c>
      <c r="AG3017" s="139" t="s">
        <v>102</v>
      </c>
      <c r="AH3017" s="139" t="s">
        <v>1378</v>
      </c>
      <c r="AI3017" s="139" t="s">
        <v>1400</v>
      </c>
      <c r="AJ3017" s="139" t="s">
        <v>46</v>
      </c>
      <c r="AK3017" s="139"/>
      <c r="AL3017" s="139"/>
      <c r="AM3017" s="141"/>
      <c r="AN3017" s="141" t="s">
        <v>8</v>
      </c>
      <c r="AO3017" s="139"/>
      <c r="AP3017" s="139" t="s">
        <v>46</v>
      </c>
      <c r="AQ3017" s="139" t="s">
        <v>4339</v>
      </c>
      <c r="AR3017" s="381"/>
      <c r="AS3017" s="139" t="s">
        <v>4075</v>
      </c>
      <c r="AT3017" s="141" t="s">
        <v>44</v>
      </c>
      <c r="AU3017" s="141">
        <v>190</v>
      </c>
      <c r="AV3017" s="383"/>
      <c r="AW3017" s="385"/>
      <c r="AX3017" s="139" t="s">
        <v>244</v>
      </c>
      <c r="AY3017" t="s">
        <v>19506</v>
      </c>
      <c r="BA3017" s="381"/>
      <c r="BB3017" s="139" t="s">
        <v>1451</v>
      </c>
      <c r="BC3017" s="166"/>
      <c r="BD3017" s="166"/>
      <c r="BE3017" s="166"/>
      <c r="BF3017" s="166"/>
      <c r="BG3017" s="166"/>
      <c r="BH3017" s="308"/>
      <c r="BI3017" s="308"/>
      <c r="BJ3017" s="141" t="s">
        <v>26</v>
      </c>
      <c r="BK3017" s="141" t="s">
        <v>26</v>
      </c>
      <c r="BL3017" s="141"/>
      <c r="BM3017" s="141"/>
      <c r="BN3017" s="139" t="s">
        <v>4075</v>
      </c>
      <c r="BQ3017" s="141"/>
      <c r="BV3017" s="141"/>
      <c r="BX3017" s="141"/>
      <c r="BY3017" s="141"/>
      <c r="BZ3017" s="141"/>
      <c r="CA3017" s="141"/>
      <c r="CB3017" s="141"/>
      <c r="CC3017" s="141"/>
      <c r="CD3017" s="141"/>
      <c r="CE3017" s="141"/>
      <c r="CF3017" s="141"/>
      <c r="CG3017" s="141"/>
    </row>
    <row r="3018" spans="1:85" x14ac:dyDescent="0.35">
      <c r="A3018" s="155" t="s">
        <v>4473</v>
      </c>
      <c r="B3018" s="139" t="s">
        <v>4075</v>
      </c>
      <c r="C3018" s="18">
        <v>44068</v>
      </c>
      <c r="D3018" s="144">
        <v>0.3659722222222222</v>
      </c>
      <c r="E3018" s="141" t="s">
        <v>13270</v>
      </c>
      <c r="F3018" s="141">
        <v>3</v>
      </c>
      <c r="G3018" s="141" t="s">
        <v>2536</v>
      </c>
      <c r="H3018" s="141">
        <v>2020</v>
      </c>
      <c r="I3018" s="18">
        <v>44068</v>
      </c>
      <c r="J3018" s="144">
        <v>0.36319444444444443</v>
      </c>
      <c r="K3018" s="378"/>
      <c r="L3018" s="139" t="s">
        <v>4075</v>
      </c>
      <c r="M3018" s="141" t="s">
        <v>28</v>
      </c>
      <c r="N3018" s="248"/>
      <c r="O3018" s="141" t="s">
        <v>26</v>
      </c>
      <c r="P3018" s="141" t="s">
        <v>26</v>
      </c>
      <c r="Q3018" s="141" t="s">
        <v>13016</v>
      </c>
      <c r="R3018" s="141"/>
      <c r="S3018" s="141"/>
      <c r="T3018" s="141" t="s">
        <v>14248</v>
      </c>
      <c r="U3018" s="141">
        <v>119668475</v>
      </c>
      <c r="V3018" s="141"/>
      <c r="W3018" s="139" t="s">
        <v>4075</v>
      </c>
      <c r="X3018" s="141" t="s">
        <v>25</v>
      </c>
      <c r="Y3018" s="141" t="s">
        <v>27</v>
      </c>
      <c r="Z3018" s="141"/>
      <c r="AA3018" s="141" t="s">
        <v>34</v>
      </c>
      <c r="AB3018" s="141" t="s">
        <v>34</v>
      </c>
      <c r="AC3018" s="139" t="s">
        <v>18047</v>
      </c>
      <c r="AD3018" s="380"/>
      <c r="AE3018" s="139" t="s">
        <v>111</v>
      </c>
      <c r="AF3018" s="139" t="s">
        <v>13082</v>
      </c>
      <c r="AG3018" s="139" t="s">
        <v>102</v>
      </c>
      <c r="AH3018" s="139" t="s">
        <v>1378</v>
      </c>
      <c r="AI3018" s="139" t="s">
        <v>1382</v>
      </c>
      <c r="AJ3018" s="139" t="s">
        <v>60</v>
      </c>
      <c r="AK3018" s="139"/>
      <c r="AL3018" s="139"/>
      <c r="AM3018" s="141"/>
      <c r="AN3018" s="141" t="s">
        <v>8</v>
      </c>
      <c r="AO3018" s="139"/>
      <c r="AP3018" s="139" t="s">
        <v>60</v>
      </c>
      <c r="AQ3018" s="139" t="s">
        <v>4474</v>
      </c>
      <c r="AR3018" s="381"/>
      <c r="AS3018" s="139" t="s">
        <v>4075</v>
      </c>
      <c r="AT3018" s="141" t="s">
        <v>43</v>
      </c>
      <c r="AU3018" s="141">
        <v>246</v>
      </c>
      <c r="AV3018" s="383"/>
      <c r="AW3018" s="385"/>
      <c r="AX3018" s="139" t="s">
        <v>418</v>
      </c>
      <c r="AY3018" t="s">
        <v>18987</v>
      </c>
      <c r="BA3018" s="381"/>
      <c r="BB3018" s="139" t="s">
        <v>1452</v>
      </c>
      <c r="BC3018" s="166"/>
      <c r="BD3018" s="166"/>
      <c r="BE3018" s="166"/>
      <c r="BF3018" s="166"/>
      <c r="BG3018" s="166"/>
      <c r="BH3018" s="308"/>
      <c r="BI3018" s="308"/>
      <c r="BJ3018" s="141" t="s">
        <v>26</v>
      </c>
      <c r="BK3018" s="141" t="s">
        <v>26</v>
      </c>
      <c r="BL3018" s="141"/>
      <c r="BM3018" s="141"/>
      <c r="BN3018" s="139" t="s">
        <v>4075</v>
      </c>
      <c r="BQ3018" s="141"/>
      <c r="BV3018" s="141"/>
      <c r="BX3018" s="141"/>
      <c r="BY3018" s="141"/>
      <c r="BZ3018" s="141"/>
      <c r="CA3018" s="141"/>
      <c r="CB3018" s="141"/>
      <c r="CC3018" s="141"/>
      <c r="CD3018" s="141"/>
      <c r="CE3018" s="141"/>
      <c r="CF3018" s="141"/>
      <c r="CG3018" s="141"/>
    </row>
    <row r="3019" spans="1:85" x14ac:dyDescent="0.35">
      <c r="A3019" s="155" t="s">
        <v>4476</v>
      </c>
      <c r="B3019" s="139" t="s">
        <v>4075</v>
      </c>
      <c r="C3019" s="18">
        <v>44068</v>
      </c>
      <c r="D3019" s="144">
        <v>0.68402777777777779</v>
      </c>
      <c r="E3019" s="141" t="s">
        <v>13270</v>
      </c>
      <c r="F3019" s="141">
        <v>3</v>
      </c>
      <c r="G3019" s="141" t="s">
        <v>2536</v>
      </c>
      <c r="H3019" s="141">
        <v>2020</v>
      </c>
      <c r="I3019" s="18">
        <v>44068</v>
      </c>
      <c r="J3019" s="144">
        <v>0.6791666666666667</v>
      </c>
      <c r="K3019" s="378"/>
      <c r="L3019" s="139" t="s">
        <v>4075</v>
      </c>
      <c r="M3019" s="141" t="s">
        <v>28</v>
      </c>
      <c r="N3019" s="248"/>
      <c r="O3019" s="141" t="s">
        <v>26</v>
      </c>
      <c r="P3019" s="141" t="s">
        <v>26</v>
      </c>
      <c r="Q3019" s="141" t="s">
        <v>13015</v>
      </c>
      <c r="R3019" s="141" t="s">
        <v>4477</v>
      </c>
      <c r="S3019" s="141"/>
      <c r="T3019" s="141" t="s">
        <v>14243</v>
      </c>
      <c r="U3019" s="141">
        <v>119671491</v>
      </c>
      <c r="V3019" s="141"/>
      <c r="W3019" s="139" t="s">
        <v>4075</v>
      </c>
      <c r="X3019" s="141" t="s">
        <v>25</v>
      </c>
      <c r="Y3019" s="141" t="s">
        <v>27</v>
      </c>
      <c r="Z3019" s="141"/>
      <c r="AA3019" s="141" t="s">
        <v>34</v>
      </c>
      <c r="AB3019" s="141" t="s">
        <v>34</v>
      </c>
      <c r="AC3019" s="139" t="s">
        <v>18047</v>
      </c>
      <c r="AD3019" s="380"/>
      <c r="AE3019" s="139" t="s">
        <v>4</v>
      </c>
      <c r="AF3019" s="139" t="s">
        <v>13073</v>
      </c>
      <c r="AG3019" s="139" t="s">
        <v>4</v>
      </c>
      <c r="AH3019" s="139" t="s">
        <v>1380</v>
      </c>
      <c r="AI3019" s="139" t="s">
        <v>15678</v>
      </c>
      <c r="AJ3019" s="139"/>
      <c r="AK3019" s="139" t="s">
        <v>15678</v>
      </c>
      <c r="AL3019" s="139" t="s">
        <v>1563</v>
      </c>
      <c r="AM3019" s="141"/>
      <c r="AN3019" s="141" t="s">
        <v>8</v>
      </c>
      <c r="AO3019" s="139"/>
      <c r="AP3019" s="139" t="s">
        <v>1563</v>
      </c>
      <c r="AQ3019" s="139" t="s">
        <v>4478</v>
      </c>
      <c r="AR3019" s="381"/>
      <c r="AS3019" s="139" t="s">
        <v>4075</v>
      </c>
      <c r="AT3019" s="141" t="s">
        <v>1404</v>
      </c>
      <c r="AU3019" s="141"/>
      <c r="AV3019" s="383"/>
      <c r="AW3019" s="385"/>
      <c r="AX3019" s="139" t="s">
        <v>84</v>
      </c>
      <c r="AY3019" t="s">
        <v>19507</v>
      </c>
      <c r="BA3019" s="381"/>
      <c r="BB3019" s="139" t="s">
        <v>17</v>
      </c>
      <c r="BC3019" s="166"/>
      <c r="BD3019" s="166"/>
      <c r="BE3019" s="166"/>
      <c r="BF3019" s="166"/>
      <c r="BG3019" s="166"/>
      <c r="BH3019" s="308"/>
      <c r="BI3019" s="308"/>
      <c r="BJ3019" s="141" t="s">
        <v>26</v>
      </c>
      <c r="BK3019" s="141" t="s">
        <v>26</v>
      </c>
      <c r="BL3019" s="141"/>
      <c r="BM3019" s="141"/>
      <c r="BN3019" s="139" t="s">
        <v>4075</v>
      </c>
      <c r="BQ3019" s="141" t="s">
        <v>16111</v>
      </c>
      <c r="BR3019" s="135" t="s">
        <v>15685</v>
      </c>
      <c r="BT3019" s="135" t="s">
        <v>15364</v>
      </c>
      <c r="BU3019" s="135" t="s">
        <v>15374</v>
      </c>
      <c r="BV3019" s="141" t="s">
        <v>13271</v>
      </c>
      <c r="BW3019" s="135" t="s">
        <v>13266</v>
      </c>
      <c r="BX3019" s="141" t="s">
        <v>12</v>
      </c>
      <c r="BY3019" s="141" t="s">
        <v>12</v>
      </c>
      <c r="BZ3019" s="141" t="s">
        <v>26</v>
      </c>
      <c r="CA3019" s="141" t="s">
        <v>1848</v>
      </c>
      <c r="CB3019" s="141"/>
      <c r="CC3019" s="141" t="s">
        <v>15704</v>
      </c>
      <c r="CD3019" s="141" t="s">
        <v>34</v>
      </c>
      <c r="CE3019" s="141" t="s">
        <v>15450</v>
      </c>
      <c r="CF3019" s="141" t="s">
        <v>15451</v>
      </c>
      <c r="CG3019" s="141" t="s">
        <v>2003</v>
      </c>
    </row>
    <row r="3020" spans="1:85" x14ac:dyDescent="0.35">
      <c r="A3020" s="155" t="s">
        <v>4465</v>
      </c>
      <c r="B3020" s="139" t="s">
        <v>4075</v>
      </c>
      <c r="C3020" s="18">
        <v>44069</v>
      </c>
      <c r="D3020" s="144">
        <v>0.67013888888888884</v>
      </c>
      <c r="E3020" s="141" t="s">
        <v>13270</v>
      </c>
      <c r="F3020" s="141">
        <v>3</v>
      </c>
      <c r="G3020" s="141" t="s">
        <v>2536</v>
      </c>
      <c r="H3020" s="141">
        <v>2020</v>
      </c>
      <c r="I3020" s="18">
        <v>44069</v>
      </c>
      <c r="J3020" s="144">
        <v>0.63263888888888886</v>
      </c>
      <c r="K3020" s="378"/>
      <c r="L3020" s="139" t="s">
        <v>4075</v>
      </c>
      <c r="M3020" s="141" t="s">
        <v>28</v>
      </c>
      <c r="N3020" s="248"/>
      <c r="O3020" s="141" t="s">
        <v>26</v>
      </c>
      <c r="P3020" s="141" t="s">
        <v>26</v>
      </c>
      <c r="Q3020" s="141" t="s">
        <v>13011</v>
      </c>
      <c r="R3020" s="141" t="s">
        <v>4466</v>
      </c>
      <c r="S3020" s="141"/>
      <c r="T3020" s="141" t="s">
        <v>14249</v>
      </c>
      <c r="U3020" s="141"/>
      <c r="V3020" s="141"/>
      <c r="W3020" s="139" t="s">
        <v>4075</v>
      </c>
      <c r="X3020" s="141" t="s">
        <v>25</v>
      </c>
      <c r="Y3020" s="141" t="s">
        <v>27</v>
      </c>
      <c r="Z3020" s="141"/>
      <c r="AA3020" s="141" t="s">
        <v>34</v>
      </c>
      <c r="AB3020" s="141" t="s">
        <v>34</v>
      </c>
      <c r="AC3020" s="139" t="s">
        <v>18047</v>
      </c>
      <c r="AD3020" s="380"/>
      <c r="AE3020" s="139" t="s">
        <v>102</v>
      </c>
      <c r="AF3020" s="139" t="s">
        <v>13080</v>
      </c>
      <c r="AG3020" s="139" t="s">
        <v>102</v>
      </c>
      <c r="AH3020" s="139" t="s">
        <v>1378</v>
      </c>
      <c r="AI3020" s="139" t="s">
        <v>1400</v>
      </c>
      <c r="AJ3020" s="139" t="s">
        <v>46</v>
      </c>
      <c r="AK3020" s="139"/>
      <c r="AL3020" s="139"/>
      <c r="AM3020" s="141"/>
      <c r="AN3020" s="141" t="s">
        <v>8</v>
      </c>
      <c r="AO3020" s="139"/>
      <c r="AP3020" s="139" t="s">
        <v>46</v>
      </c>
      <c r="AQ3020" s="139" t="s">
        <v>46</v>
      </c>
      <c r="AR3020" s="381"/>
      <c r="AS3020" s="139" t="s">
        <v>4075</v>
      </c>
      <c r="AT3020" s="141" t="s">
        <v>1404</v>
      </c>
      <c r="AU3020" s="141"/>
      <c r="AV3020" s="383"/>
      <c r="AW3020" s="385"/>
      <c r="AX3020" s="139" t="s">
        <v>143</v>
      </c>
      <c r="AY3020" t="s">
        <v>18493</v>
      </c>
      <c r="BA3020" s="381"/>
      <c r="BB3020" s="139" t="s">
        <v>1450</v>
      </c>
      <c r="BC3020" s="166"/>
      <c r="BD3020" s="166"/>
      <c r="BE3020" s="166"/>
      <c r="BF3020" s="166"/>
      <c r="BG3020" s="166"/>
      <c r="BH3020" s="308"/>
      <c r="BI3020" s="308"/>
      <c r="BJ3020" s="141" t="s">
        <v>26</v>
      </c>
      <c r="BK3020" s="141" t="s">
        <v>26</v>
      </c>
      <c r="BL3020" s="141"/>
      <c r="BM3020" s="141"/>
      <c r="BN3020" s="139" t="s">
        <v>4075</v>
      </c>
      <c r="BQ3020" s="141"/>
      <c r="BV3020" s="141"/>
      <c r="BX3020" s="141"/>
      <c r="BY3020" s="141"/>
      <c r="BZ3020" s="141"/>
      <c r="CA3020" s="141"/>
      <c r="CB3020" s="141"/>
      <c r="CC3020" s="141"/>
      <c r="CD3020" s="141"/>
      <c r="CE3020" s="141"/>
      <c r="CF3020" s="141"/>
      <c r="CG3020" s="141"/>
    </row>
    <row r="3021" spans="1:85" x14ac:dyDescent="0.35">
      <c r="A3021" s="155" t="s">
        <v>4461</v>
      </c>
      <c r="B3021" s="139" t="s">
        <v>4075</v>
      </c>
      <c r="C3021" s="18">
        <v>44069</v>
      </c>
      <c r="D3021" s="144">
        <v>0.55763888888888891</v>
      </c>
      <c r="E3021" s="141" t="s">
        <v>13270</v>
      </c>
      <c r="F3021" s="141">
        <v>3</v>
      </c>
      <c r="G3021" s="141" t="s">
        <v>2536</v>
      </c>
      <c r="H3021" s="141">
        <v>2020</v>
      </c>
      <c r="I3021" s="18">
        <v>44069</v>
      </c>
      <c r="J3021" s="144">
        <v>0.55486111111111114</v>
      </c>
      <c r="K3021" s="378"/>
      <c r="L3021" s="139" t="s">
        <v>4075</v>
      </c>
      <c r="M3021" s="141" t="s">
        <v>28</v>
      </c>
      <c r="N3021" s="248"/>
      <c r="O3021" s="141" t="s">
        <v>26</v>
      </c>
      <c r="P3021" s="141" t="s">
        <v>26</v>
      </c>
      <c r="Q3021" s="141" t="s">
        <v>13012</v>
      </c>
      <c r="R3021" s="141" t="s">
        <v>4462</v>
      </c>
      <c r="S3021" s="141"/>
      <c r="T3021" s="141" t="s">
        <v>14404</v>
      </c>
      <c r="U3021" s="141"/>
      <c r="V3021" s="141"/>
      <c r="W3021" s="139" t="s">
        <v>4075</v>
      </c>
      <c r="X3021" s="141" t="s">
        <v>25</v>
      </c>
      <c r="Y3021" s="141" t="s">
        <v>27</v>
      </c>
      <c r="Z3021" s="141"/>
      <c r="AA3021" s="141" t="s">
        <v>34</v>
      </c>
      <c r="AB3021" s="141" t="s">
        <v>34</v>
      </c>
      <c r="AC3021" s="139" t="s">
        <v>18050</v>
      </c>
      <c r="AD3021" s="380"/>
      <c r="AE3021" s="139" t="s">
        <v>4</v>
      </c>
      <c r="AF3021" s="139" t="s">
        <v>13073</v>
      </c>
      <c r="AG3021" s="139" t="s">
        <v>4</v>
      </c>
      <c r="AH3021" s="139" t="s">
        <v>1380</v>
      </c>
      <c r="AI3021" s="139" t="s">
        <v>15678</v>
      </c>
      <c r="AJ3021" s="139"/>
      <c r="AK3021" s="139" t="s">
        <v>15678</v>
      </c>
      <c r="AL3021" s="139" t="s">
        <v>1563</v>
      </c>
      <c r="AM3021" s="141"/>
      <c r="AN3021" s="141" t="s">
        <v>8</v>
      </c>
      <c r="AO3021" s="139"/>
      <c r="AP3021" s="139" t="s">
        <v>1563</v>
      </c>
      <c r="AQ3021" s="139" t="s">
        <v>4463</v>
      </c>
      <c r="AR3021" s="381"/>
      <c r="AS3021" s="139" t="s">
        <v>4075</v>
      </c>
      <c r="AT3021" s="141" t="s">
        <v>43</v>
      </c>
      <c r="AU3021" s="141">
        <v>150</v>
      </c>
      <c r="AV3021" s="383"/>
      <c r="AW3021" s="385"/>
      <c r="AX3021" s="139" t="s">
        <v>159</v>
      </c>
      <c r="AY3021" t="s">
        <v>18333</v>
      </c>
      <c r="BA3021" s="381"/>
      <c r="BB3021" s="139" t="s">
        <v>1451</v>
      </c>
      <c r="BC3021" s="166"/>
      <c r="BD3021" s="166"/>
      <c r="BE3021" s="166"/>
      <c r="BF3021" s="166"/>
      <c r="BG3021" s="166"/>
      <c r="BH3021" s="308" t="s">
        <v>4464</v>
      </c>
      <c r="BI3021" s="308"/>
      <c r="BJ3021" s="141" t="s">
        <v>26</v>
      </c>
      <c r="BK3021" s="141" t="s">
        <v>26</v>
      </c>
      <c r="BL3021" s="141"/>
      <c r="BM3021" s="141"/>
      <c r="BN3021" s="139" t="s">
        <v>4075</v>
      </c>
      <c r="BQ3021" s="141" t="s">
        <v>16112</v>
      </c>
      <c r="BR3021" s="135" t="s">
        <v>15680</v>
      </c>
      <c r="BT3021" s="135" t="s">
        <v>15354</v>
      </c>
      <c r="BU3021" s="135" t="s">
        <v>15374</v>
      </c>
      <c r="BV3021" s="141" t="s">
        <v>13272</v>
      </c>
      <c r="BW3021" s="135" t="s">
        <v>13266</v>
      </c>
      <c r="BX3021" s="141" t="s">
        <v>15689</v>
      </c>
      <c r="BY3021" s="141" t="s">
        <v>15707</v>
      </c>
      <c r="BZ3021" s="141" t="s">
        <v>26</v>
      </c>
      <c r="CA3021" s="141" t="s">
        <v>1848</v>
      </c>
      <c r="CB3021" s="141"/>
      <c r="CC3021" s="141" t="s">
        <v>15686</v>
      </c>
      <c r="CD3021" s="141" t="s">
        <v>15687</v>
      </c>
      <c r="CE3021" s="141" t="s">
        <v>15450</v>
      </c>
      <c r="CF3021" s="141" t="s">
        <v>15451</v>
      </c>
      <c r="CG3021" s="141" t="s">
        <v>4004</v>
      </c>
    </row>
    <row r="3022" spans="1:85" x14ac:dyDescent="0.35">
      <c r="A3022" s="155" t="s">
        <v>4455</v>
      </c>
      <c r="B3022" s="139" t="s">
        <v>4075</v>
      </c>
      <c r="C3022" s="18">
        <v>44073</v>
      </c>
      <c r="D3022" s="144">
        <v>0.99305555555555558</v>
      </c>
      <c r="E3022" s="141" t="s">
        <v>13271</v>
      </c>
      <c r="F3022" s="141">
        <v>3</v>
      </c>
      <c r="G3022" s="141" t="s">
        <v>2536</v>
      </c>
      <c r="H3022" s="141">
        <v>2020</v>
      </c>
      <c r="I3022" s="18">
        <v>44073</v>
      </c>
      <c r="J3022" s="144">
        <v>0.94444444444444442</v>
      </c>
      <c r="K3022" s="378"/>
      <c r="L3022" s="139" t="s">
        <v>4075</v>
      </c>
      <c r="M3022" s="141" t="s">
        <v>28</v>
      </c>
      <c r="N3022" s="248"/>
      <c r="O3022" s="141" t="s">
        <v>26</v>
      </c>
      <c r="P3022" s="141" t="s">
        <v>26</v>
      </c>
      <c r="Q3022" s="141" t="s">
        <v>13009</v>
      </c>
      <c r="R3022" s="141" t="s">
        <v>4456</v>
      </c>
      <c r="S3022" s="141"/>
      <c r="T3022" s="141" t="s">
        <v>14250</v>
      </c>
      <c r="U3022" s="141">
        <v>119692610</v>
      </c>
      <c r="V3022" s="141"/>
      <c r="W3022" s="139" t="s">
        <v>4075</v>
      </c>
      <c r="X3022" s="141" t="s">
        <v>25</v>
      </c>
      <c r="Y3022" s="141" t="s">
        <v>27</v>
      </c>
      <c r="Z3022" s="141"/>
      <c r="AA3022" s="141" t="s">
        <v>34</v>
      </c>
      <c r="AB3022" s="141" t="s">
        <v>34</v>
      </c>
      <c r="AC3022" s="139" t="s">
        <v>18047</v>
      </c>
      <c r="AD3022" s="380"/>
      <c r="AE3022" s="139" t="s">
        <v>102</v>
      </c>
      <c r="AF3022" s="139" t="s">
        <v>13068</v>
      </c>
      <c r="AG3022" s="139" t="s">
        <v>102</v>
      </c>
      <c r="AH3022" s="139" t="s">
        <v>1378</v>
      </c>
      <c r="AI3022" s="139" t="s">
        <v>1398</v>
      </c>
      <c r="AJ3022" s="139" t="s">
        <v>1563</v>
      </c>
      <c r="AK3022" s="139"/>
      <c r="AL3022" s="139"/>
      <c r="AM3022" s="141"/>
      <c r="AN3022" s="141" t="s">
        <v>8</v>
      </c>
      <c r="AO3022" s="139"/>
      <c r="AP3022" s="139" t="s">
        <v>1563</v>
      </c>
      <c r="AQ3022" s="139" t="s">
        <v>4201</v>
      </c>
      <c r="AR3022" s="381"/>
      <c r="AS3022" s="139" t="s">
        <v>4075</v>
      </c>
      <c r="AT3022" s="141" t="s">
        <v>1404</v>
      </c>
      <c r="AU3022" s="141"/>
      <c r="AV3022" s="383"/>
      <c r="AW3022" s="385"/>
      <c r="AX3022" s="139" t="s">
        <v>143</v>
      </c>
      <c r="AY3022" t="s">
        <v>19472</v>
      </c>
      <c r="BA3022" s="381"/>
      <c r="BB3022" s="139" t="s">
        <v>17</v>
      </c>
      <c r="BC3022" s="166"/>
      <c r="BD3022" s="166"/>
      <c r="BE3022" s="166"/>
      <c r="BF3022" s="166"/>
      <c r="BG3022" s="166"/>
      <c r="BH3022" s="308"/>
      <c r="BI3022" s="308"/>
      <c r="BJ3022" s="141" t="s">
        <v>26</v>
      </c>
      <c r="BK3022" s="141" t="s">
        <v>26</v>
      </c>
      <c r="BL3022" s="141"/>
      <c r="BM3022" s="141"/>
      <c r="BN3022" s="139" t="s">
        <v>4075</v>
      </c>
      <c r="BQ3022" s="141"/>
      <c r="BV3022" s="141"/>
      <c r="BX3022" s="141"/>
      <c r="BY3022" s="141"/>
      <c r="BZ3022" s="141"/>
      <c r="CA3022" s="141"/>
      <c r="CB3022" s="141"/>
      <c r="CC3022" s="141"/>
      <c r="CD3022" s="141"/>
      <c r="CE3022" s="141"/>
      <c r="CF3022" s="141"/>
      <c r="CG3022" s="141"/>
    </row>
    <row r="3023" spans="1:85" x14ac:dyDescent="0.35">
      <c r="A3023" s="155" t="s">
        <v>4452</v>
      </c>
      <c r="B3023" s="139" t="s">
        <v>4075</v>
      </c>
      <c r="C3023" s="18">
        <v>44073</v>
      </c>
      <c r="D3023" s="144">
        <v>0.5625</v>
      </c>
      <c r="E3023" s="141" t="s">
        <v>13271</v>
      </c>
      <c r="F3023" s="141">
        <v>3</v>
      </c>
      <c r="G3023" s="141" t="s">
        <v>2536</v>
      </c>
      <c r="H3023" s="141">
        <v>2020</v>
      </c>
      <c r="I3023" s="18">
        <v>44073</v>
      </c>
      <c r="J3023" s="144">
        <v>0.60347222222222219</v>
      </c>
      <c r="K3023" s="378"/>
      <c r="L3023" s="139" t="s">
        <v>4075</v>
      </c>
      <c r="M3023" s="141" t="s">
        <v>28</v>
      </c>
      <c r="N3023" s="248"/>
      <c r="O3023" s="141" t="s">
        <v>26</v>
      </c>
      <c r="P3023" s="141" t="s">
        <v>26</v>
      </c>
      <c r="Q3023" s="141" t="s">
        <v>13010</v>
      </c>
      <c r="R3023" s="141" t="s">
        <v>4453</v>
      </c>
      <c r="S3023" s="141"/>
      <c r="T3023" s="141" t="s">
        <v>14252</v>
      </c>
      <c r="U3023" s="141">
        <v>119729739</v>
      </c>
      <c r="V3023" s="141"/>
      <c r="W3023" s="139" t="s">
        <v>4075</v>
      </c>
      <c r="X3023" s="141" t="s">
        <v>25</v>
      </c>
      <c r="Y3023" s="141" t="s">
        <v>27</v>
      </c>
      <c r="Z3023" s="141"/>
      <c r="AA3023" s="141" t="s">
        <v>34</v>
      </c>
      <c r="AB3023" s="141" t="s">
        <v>34</v>
      </c>
      <c r="AC3023" s="139" t="s">
        <v>18049</v>
      </c>
      <c r="AD3023" s="380"/>
      <c r="AE3023" s="139" t="s">
        <v>102</v>
      </c>
      <c r="AF3023" s="139" t="s">
        <v>13068</v>
      </c>
      <c r="AG3023" s="139" t="s">
        <v>102</v>
      </c>
      <c r="AH3023" s="139" t="s">
        <v>1378</v>
      </c>
      <c r="AI3023" s="139" t="s">
        <v>1398</v>
      </c>
      <c r="AJ3023" s="139" t="s">
        <v>1423</v>
      </c>
      <c r="AK3023" s="139"/>
      <c r="AL3023" s="139"/>
      <c r="AM3023" s="141"/>
      <c r="AN3023" s="141" t="s">
        <v>8</v>
      </c>
      <c r="AO3023" s="139"/>
      <c r="AP3023" s="139" t="s">
        <v>1423</v>
      </c>
      <c r="AQ3023" s="139" t="s">
        <v>4454</v>
      </c>
      <c r="AR3023" s="381"/>
      <c r="AS3023" s="139" t="s">
        <v>4075</v>
      </c>
      <c r="AT3023" s="141" t="s">
        <v>1404</v>
      </c>
      <c r="AU3023" s="141"/>
      <c r="AV3023" s="383"/>
      <c r="AW3023" s="385"/>
      <c r="AX3023" s="139" t="s">
        <v>54</v>
      </c>
      <c r="AY3023" t="s">
        <v>19508</v>
      </c>
      <c r="BA3023" s="381"/>
      <c r="BB3023" s="139" t="s">
        <v>17</v>
      </c>
      <c r="BC3023" s="166"/>
      <c r="BD3023" s="166"/>
      <c r="BE3023" s="166"/>
      <c r="BF3023" s="166"/>
      <c r="BG3023" s="166"/>
      <c r="BH3023" s="308"/>
      <c r="BI3023" s="308"/>
      <c r="BJ3023" s="141" t="s">
        <v>26</v>
      </c>
      <c r="BK3023" s="141" t="s">
        <v>26</v>
      </c>
      <c r="BL3023" s="141"/>
      <c r="BM3023" s="141"/>
      <c r="BN3023" s="139" t="s">
        <v>4075</v>
      </c>
      <c r="BQ3023" s="141"/>
      <c r="BV3023" s="141"/>
      <c r="BX3023" s="141"/>
      <c r="BY3023" s="141"/>
      <c r="BZ3023" s="141"/>
      <c r="CA3023" s="141"/>
      <c r="CB3023" s="141"/>
      <c r="CC3023" s="141"/>
      <c r="CD3023" s="141"/>
      <c r="CE3023" s="141"/>
      <c r="CF3023" s="141"/>
      <c r="CG3023" s="141"/>
    </row>
    <row r="3024" spans="1:85" x14ac:dyDescent="0.35">
      <c r="A3024" s="155" t="s">
        <v>4457</v>
      </c>
      <c r="B3024" s="139" t="s">
        <v>4075</v>
      </c>
      <c r="C3024" s="18">
        <v>44073</v>
      </c>
      <c r="D3024" s="144">
        <v>0.55833333333333335</v>
      </c>
      <c r="E3024" s="141" t="s">
        <v>13271</v>
      </c>
      <c r="F3024" s="141">
        <v>3</v>
      </c>
      <c r="G3024" s="141" t="s">
        <v>2536</v>
      </c>
      <c r="H3024" s="141">
        <v>2020</v>
      </c>
      <c r="I3024" s="18">
        <v>44073</v>
      </c>
      <c r="J3024" s="144">
        <v>0.55347222222222225</v>
      </c>
      <c r="K3024" s="378"/>
      <c r="L3024" s="139" t="s">
        <v>4075</v>
      </c>
      <c r="M3024" s="141" t="s">
        <v>28</v>
      </c>
      <c r="N3024" s="248"/>
      <c r="O3024" s="141" t="s">
        <v>26</v>
      </c>
      <c r="P3024" s="141" t="s">
        <v>26</v>
      </c>
      <c r="Q3024" s="141"/>
      <c r="R3024" s="141" t="s">
        <v>4458</v>
      </c>
      <c r="S3024" s="141"/>
      <c r="T3024" s="141" t="s">
        <v>14251</v>
      </c>
      <c r="U3024" s="141">
        <v>119692119</v>
      </c>
      <c r="V3024" s="141"/>
      <c r="W3024" s="139" t="s">
        <v>4075</v>
      </c>
      <c r="X3024" s="141" t="s">
        <v>25</v>
      </c>
      <c r="Y3024" s="141" t="s">
        <v>27</v>
      </c>
      <c r="Z3024" s="141"/>
      <c r="AA3024" s="141" t="s">
        <v>34</v>
      </c>
      <c r="AB3024" s="141" t="s">
        <v>34</v>
      </c>
      <c r="AC3024" s="139" t="s">
        <v>18049</v>
      </c>
      <c r="AD3024" s="380"/>
      <c r="AE3024" s="139" t="s">
        <v>4</v>
      </c>
      <c r="AF3024" s="139" t="s">
        <v>13073</v>
      </c>
      <c r="AG3024" s="139" t="s">
        <v>4</v>
      </c>
      <c r="AH3024" s="139" t="s">
        <v>1380</v>
      </c>
      <c r="AI3024" s="139" t="s">
        <v>15678</v>
      </c>
      <c r="AJ3024" s="139"/>
      <c r="AK3024" s="139" t="s">
        <v>15678</v>
      </c>
      <c r="AL3024" s="139" t="s">
        <v>1563</v>
      </c>
      <c r="AM3024" s="141"/>
      <c r="AN3024" s="141" t="s">
        <v>8</v>
      </c>
      <c r="AO3024" s="139"/>
      <c r="AP3024" s="139" t="s">
        <v>1563</v>
      </c>
      <c r="AQ3024" s="139" t="s">
        <v>4459</v>
      </c>
      <c r="AR3024" s="381"/>
      <c r="AS3024" s="139" t="s">
        <v>4075</v>
      </c>
      <c r="AT3024" s="141" t="s">
        <v>1404</v>
      </c>
      <c r="AU3024" s="141"/>
      <c r="AV3024" s="383"/>
      <c r="AW3024" s="385"/>
      <c r="AX3024" s="139" t="s">
        <v>225</v>
      </c>
      <c r="AY3024" t="s">
        <v>18288</v>
      </c>
      <c r="BA3024" s="381"/>
      <c r="BB3024" s="139" t="s">
        <v>17</v>
      </c>
      <c r="BC3024" s="166"/>
      <c r="BD3024" s="166"/>
      <c r="BE3024" s="166"/>
      <c r="BF3024" s="166"/>
      <c r="BG3024" s="166"/>
      <c r="BH3024" s="308"/>
      <c r="BI3024" s="308"/>
      <c r="BJ3024" s="141" t="s">
        <v>26</v>
      </c>
      <c r="BK3024" s="141" t="s">
        <v>26</v>
      </c>
      <c r="BL3024" s="141"/>
      <c r="BM3024" s="141"/>
      <c r="BN3024" s="139" t="s">
        <v>4075</v>
      </c>
      <c r="BQ3024" s="141" t="s">
        <v>16095</v>
      </c>
      <c r="BR3024" s="135" t="s">
        <v>15702</v>
      </c>
      <c r="BV3024" s="141"/>
      <c r="BX3024" s="141"/>
      <c r="BY3024" s="141"/>
      <c r="BZ3024" s="141"/>
      <c r="CA3024" s="141"/>
      <c r="CB3024" s="141"/>
      <c r="CC3024" s="141"/>
      <c r="CD3024" s="141"/>
      <c r="CE3024" s="141"/>
      <c r="CF3024" s="141"/>
      <c r="CG3024" s="141"/>
    </row>
    <row r="3025" spans="1:85" x14ac:dyDescent="0.35">
      <c r="A3025" s="155" t="s">
        <v>4451</v>
      </c>
      <c r="B3025" s="139" t="s">
        <v>4075</v>
      </c>
      <c r="C3025" s="18">
        <v>44074</v>
      </c>
      <c r="D3025" s="144">
        <v>0.43611111111111112</v>
      </c>
      <c r="E3025" s="141" t="s">
        <v>13271</v>
      </c>
      <c r="F3025" s="141">
        <v>3</v>
      </c>
      <c r="G3025" s="141" t="s">
        <v>2536</v>
      </c>
      <c r="H3025" s="141">
        <v>2020</v>
      </c>
      <c r="I3025" s="18"/>
      <c r="J3025" s="144"/>
      <c r="K3025" s="378"/>
      <c r="L3025" s="139" t="s">
        <v>4075</v>
      </c>
      <c r="M3025" s="141" t="s">
        <v>28</v>
      </c>
      <c r="N3025" s="248"/>
      <c r="O3025" s="141" t="s">
        <v>26</v>
      </c>
      <c r="P3025" s="141" t="s">
        <v>26</v>
      </c>
      <c r="Q3025" s="141"/>
      <c r="R3025" s="141"/>
      <c r="S3025" s="141"/>
      <c r="T3025" s="141" t="s">
        <v>14253</v>
      </c>
      <c r="U3025" s="141">
        <v>119694670</v>
      </c>
      <c r="V3025" s="141"/>
      <c r="W3025" s="139" t="s">
        <v>4075</v>
      </c>
      <c r="X3025" s="141" t="s">
        <v>25</v>
      </c>
      <c r="Y3025" s="141" t="s">
        <v>27</v>
      </c>
      <c r="Z3025" s="141"/>
      <c r="AA3025" s="141" t="s">
        <v>34</v>
      </c>
      <c r="AB3025" s="141" t="s">
        <v>34</v>
      </c>
      <c r="AC3025" s="139" t="s">
        <v>18047</v>
      </c>
      <c r="AD3025" s="380"/>
      <c r="AE3025" s="139" t="s">
        <v>102</v>
      </c>
      <c r="AF3025" s="139" t="s">
        <v>13084</v>
      </c>
      <c r="AG3025" s="139" t="s">
        <v>102</v>
      </c>
      <c r="AH3025" s="139" t="s">
        <v>1378</v>
      </c>
      <c r="AI3025" s="139" t="s">
        <v>1391</v>
      </c>
      <c r="AJ3025" s="139" t="s">
        <v>1403</v>
      </c>
      <c r="AK3025" s="139"/>
      <c r="AL3025" s="139"/>
      <c r="AM3025" s="141"/>
      <c r="AN3025" s="141" t="s">
        <v>8</v>
      </c>
      <c r="AO3025" s="139"/>
      <c r="AP3025" s="139" t="s">
        <v>1403</v>
      </c>
      <c r="AQ3025" s="139" t="s">
        <v>1403</v>
      </c>
      <c r="AR3025" s="381"/>
      <c r="AS3025" s="139" t="s">
        <v>4075</v>
      </c>
      <c r="AT3025" s="141" t="s">
        <v>1404</v>
      </c>
      <c r="AU3025" s="141"/>
      <c r="AV3025" s="383"/>
      <c r="AW3025" s="385"/>
      <c r="AX3025" s="139" t="s">
        <v>63</v>
      </c>
      <c r="AY3025" t="s">
        <v>18412</v>
      </c>
      <c r="BA3025" s="381"/>
      <c r="BB3025" s="139" t="s">
        <v>1444</v>
      </c>
      <c r="BC3025" s="166"/>
      <c r="BD3025" s="166"/>
      <c r="BE3025" s="166"/>
      <c r="BF3025" s="166"/>
      <c r="BG3025" s="166"/>
      <c r="BH3025" s="308"/>
      <c r="BI3025" s="308"/>
      <c r="BJ3025" s="141" t="s">
        <v>26</v>
      </c>
      <c r="BK3025" s="141" t="s">
        <v>26</v>
      </c>
      <c r="BL3025" s="141"/>
      <c r="BM3025" s="141"/>
      <c r="BN3025" s="139" t="s">
        <v>4075</v>
      </c>
      <c r="BQ3025" s="141"/>
      <c r="BV3025" s="141"/>
      <c r="BX3025" s="141"/>
      <c r="BY3025" s="141"/>
      <c r="BZ3025" s="141"/>
      <c r="CA3025" s="141"/>
      <c r="CB3025" s="141"/>
      <c r="CC3025" s="141"/>
      <c r="CD3025" s="141"/>
      <c r="CE3025" s="141"/>
      <c r="CF3025" s="141"/>
      <c r="CG3025" s="141"/>
    </row>
    <row r="3026" spans="1:85" x14ac:dyDescent="0.35">
      <c r="A3026" s="155" t="s">
        <v>4448</v>
      </c>
      <c r="B3026" s="139" t="s">
        <v>4075</v>
      </c>
      <c r="C3026" s="18">
        <v>44075</v>
      </c>
      <c r="D3026" s="144">
        <v>0.50277777777777777</v>
      </c>
      <c r="E3026" s="141" t="s">
        <v>13271</v>
      </c>
      <c r="F3026" s="141">
        <v>3</v>
      </c>
      <c r="G3026" s="141" t="s">
        <v>2741</v>
      </c>
      <c r="H3026" s="141">
        <v>2020</v>
      </c>
      <c r="I3026" s="18">
        <v>44075</v>
      </c>
      <c r="J3026" s="144">
        <v>0.55277777777777781</v>
      </c>
      <c r="K3026" s="378"/>
      <c r="L3026" s="139" t="s">
        <v>4075</v>
      </c>
      <c r="M3026" s="141" t="s">
        <v>28</v>
      </c>
      <c r="N3026" s="248"/>
      <c r="O3026" s="141" t="s">
        <v>26</v>
      </c>
      <c r="P3026" s="141" t="s">
        <v>26</v>
      </c>
      <c r="Q3026" s="141" t="s">
        <v>13007</v>
      </c>
      <c r="R3026" s="141" t="s">
        <v>4449</v>
      </c>
      <c r="S3026" s="141"/>
      <c r="T3026" s="141" t="s">
        <v>14254</v>
      </c>
      <c r="U3026" s="141">
        <v>119700543</v>
      </c>
      <c r="V3026" s="141"/>
      <c r="W3026" s="139" t="s">
        <v>4075</v>
      </c>
      <c r="X3026" s="141" t="s">
        <v>25</v>
      </c>
      <c r="Y3026" s="141" t="s">
        <v>27</v>
      </c>
      <c r="Z3026" s="141"/>
      <c r="AA3026" s="141" t="s">
        <v>34</v>
      </c>
      <c r="AB3026" s="141" t="s">
        <v>34</v>
      </c>
      <c r="AC3026" s="139" t="s">
        <v>18049</v>
      </c>
      <c r="AD3026" s="380"/>
      <c r="AE3026" s="139" t="s">
        <v>102</v>
      </c>
      <c r="AF3026" s="139" t="s">
        <v>13074</v>
      </c>
      <c r="AG3026" s="139" t="s">
        <v>102</v>
      </c>
      <c r="AH3026" s="139" t="s">
        <v>1378</v>
      </c>
      <c r="AI3026" s="139" t="s">
        <v>11</v>
      </c>
      <c r="AJ3026" s="139" t="s">
        <v>11</v>
      </c>
      <c r="AK3026" s="139"/>
      <c r="AL3026" s="139"/>
      <c r="AM3026" s="141"/>
      <c r="AN3026" s="141" t="s">
        <v>8</v>
      </c>
      <c r="AO3026" s="139"/>
      <c r="AP3026" s="139" t="s">
        <v>11</v>
      </c>
      <c r="AQ3026" s="139" t="s">
        <v>4450</v>
      </c>
      <c r="AR3026" s="381"/>
      <c r="AS3026" s="139" t="s">
        <v>4075</v>
      </c>
      <c r="AT3026" s="141" t="s">
        <v>1404</v>
      </c>
      <c r="AU3026" s="141"/>
      <c r="AV3026" s="383"/>
      <c r="AW3026" s="385"/>
      <c r="AX3026" s="139" t="s">
        <v>305</v>
      </c>
      <c r="AY3026" t="s">
        <v>18271</v>
      </c>
      <c r="BA3026" s="381"/>
      <c r="BB3026" s="139" t="s">
        <v>1444</v>
      </c>
      <c r="BC3026" s="166"/>
      <c r="BD3026" s="166"/>
      <c r="BE3026" s="166"/>
      <c r="BF3026" s="166"/>
      <c r="BG3026" s="166"/>
      <c r="BH3026" s="308"/>
      <c r="BI3026" s="308"/>
      <c r="BJ3026" s="141" t="s">
        <v>26</v>
      </c>
      <c r="BK3026" s="141" t="s">
        <v>26</v>
      </c>
      <c r="BL3026" s="141"/>
      <c r="BM3026" s="141"/>
      <c r="BN3026" s="139" t="s">
        <v>4075</v>
      </c>
      <c r="BQ3026" s="141"/>
      <c r="BV3026" s="141"/>
      <c r="BX3026" s="141"/>
      <c r="BY3026" s="141"/>
      <c r="BZ3026" s="141"/>
      <c r="CA3026" s="141"/>
      <c r="CB3026" s="141"/>
      <c r="CC3026" s="141"/>
      <c r="CD3026" s="141"/>
      <c r="CE3026" s="141"/>
      <c r="CF3026" s="141"/>
      <c r="CG3026" s="141"/>
    </row>
    <row r="3027" spans="1:85" x14ac:dyDescent="0.35">
      <c r="A3027" s="155" t="s">
        <v>4445</v>
      </c>
      <c r="B3027" s="139" t="s">
        <v>4075</v>
      </c>
      <c r="C3027" s="18">
        <v>44075</v>
      </c>
      <c r="D3027" s="144">
        <v>0.46875</v>
      </c>
      <c r="E3027" s="141" t="s">
        <v>13271</v>
      </c>
      <c r="F3027" s="141">
        <v>3</v>
      </c>
      <c r="G3027" s="141" t="s">
        <v>2741</v>
      </c>
      <c r="H3027" s="141">
        <v>2020</v>
      </c>
      <c r="I3027" s="18">
        <v>44075</v>
      </c>
      <c r="J3027" s="144">
        <v>0.42708333333333331</v>
      </c>
      <c r="K3027" s="378"/>
      <c r="L3027" s="139" t="s">
        <v>4075</v>
      </c>
      <c r="M3027" s="141" t="s">
        <v>28</v>
      </c>
      <c r="N3027" s="248"/>
      <c r="O3027" s="141" t="s">
        <v>26</v>
      </c>
      <c r="P3027" s="141" t="s">
        <v>26</v>
      </c>
      <c r="Q3027" s="141" t="s">
        <v>13008</v>
      </c>
      <c r="R3027" s="141" t="s">
        <v>4446</v>
      </c>
      <c r="S3027" s="141"/>
      <c r="T3027" s="141" t="s">
        <v>14255</v>
      </c>
      <c r="U3027" s="141">
        <v>119699646</v>
      </c>
      <c r="V3027" s="141"/>
      <c r="W3027" s="139" t="s">
        <v>4075</v>
      </c>
      <c r="X3027" s="141" t="s">
        <v>25</v>
      </c>
      <c r="Y3027" s="141" t="s">
        <v>27</v>
      </c>
      <c r="Z3027" s="141"/>
      <c r="AA3027" s="141" t="s">
        <v>34</v>
      </c>
      <c r="AB3027" s="141" t="s">
        <v>34</v>
      </c>
      <c r="AC3027" s="139" t="s">
        <v>18050</v>
      </c>
      <c r="AD3027" s="380"/>
      <c r="AE3027" s="139" t="s">
        <v>4</v>
      </c>
      <c r="AF3027" s="139" t="s">
        <v>13073</v>
      </c>
      <c r="AG3027" s="139" t="s">
        <v>4</v>
      </c>
      <c r="AH3027" s="139" t="s">
        <v>1380</v>
      </c>
      <c r="AI3027" s="139" t="s">
        <v>15678</v>
      </c>
      <c r="AJ3027" s="139"/>
      <c r="AK3027" s="139" t="s">
        <v>15678</v>
      </c>
      <c r="AL3027" s="139" t="s">
        <v>1563</v>
      </c>
      <c r="AM3027" s="141"/>
      <c r="AN3027" s="141" t="s">
        <v>8</v>
      </c>
      <c r="AO3027" s="139"/>
      <c r="AP3027" s="139" t="s">
        <v>1563</v>
      </c>
      <c r="AQ3027" s="139" t="s">
        <v>4447</v>
      </c>
      <c r="AR3027" s="381"/>
      <c r="AS3027" s="139" t="s">
        <v>4075</v>
      </c>
      <c r="AT3027" s="141" t="s">
        <v>44</v>
      </c>
      <c r="AU3027" s="141">
        <v>330</v>
      </c>
      <c r="AV3027" s="383"/>
      <c r="AW3027" s="385"/>
      <c r="AX3027" s="139" t="s">
        <v>233</v>
      </c>
      <c r="AY3027" t="s">
        <v>19478</v>
      </c>
      <c r="BA3027" s="381"/>
      <c r="BB3027" s="139" t="s">
        <v>1450</v>
      </c>
      <c r="BC3027" s="166"/>
      <c r="BD3027" s="166"/>
      <c r="BE3027" s="166"/>
      <c r="BF3027" s="166"/>
      <c r="BG3027" s="166"/>
      <c r="BH3027" s="308"/>
      <c r="BI3027" s="308"/>
      <c r="BJ3027" s="141" t="s">
        <v>26</v>
      </c>
      <c r="BK3027" s="141" t="s">
        <v>26</v>
      </c>
      <c r="BL3027" s="141"/>
      <c r="BM3027" s="141"/>
      <c r="BN3027" s="139" t="s">
        <v>4075</v>
      </c>
      <c r="BQ3027" s="141" t="s">
        <v>16095</v>
      </c>
      <c r="BR3027" s="135" t="s">
        <v>15702</v>
      </c>
      <c r="BV3027" s="141"/>
      <c r="BX3027" s="141"/>
      <c r="BY3027" s="141"/>
      <c r="BZ3027" s="141"/>
      <c r="CA3027" s="141"/>
      <c r="CB3027" s="141"/>
      <c r="CC3027" s="141"/>
      <c r="CD3027" s="141"/>
      <c r="CE3027" s="141"/>
      <c r="CF3027" s="141"/>
      <c r="CG3027" s="141"/>
    </row>
    <row r="3028" spans="1:85" x14ac:dyDescent="0.35">
      <c r="A3028" s="155" t="s">
        <v>4443</v>
      </c>
      <c r="B3028" s="139" t="s">
        <v>4075</v>
      </c>
      <c r="C3028" s="18">
        <v>44077</v>
      </c>
      <c r="D3028" s="144">
        <v>0.54236111111111107</v>
      </c>
      <c r="E3028" s="141" t="s">
        <v>13271</v>
      </c>
      <c r="F3028" s="141">
        <v>3</v>
      </c>
      <c r="G3028" s="141" t="s">
        <v>2741</v>
      </c>
      <c r="H3028" s="141">
        <v>2020</v>
      </c>
      <c r="I3028" s="18">
        <v>44077</v>
      </c>
      <c r="J3028" s="144">
        <v>0.53125</v>
      </c>
      <c r="K3028" s="378"/>
      <c r="L3028" s="139" t="s">
        <v>4075</v>
      </c>
      <c r="M3028" s="141" t="s">
        <v>28</v>
      </c>
      <c r="N3028" s="248"/>
      <c r="O3028" s="141" t="s">
        <v>26</v>
      </c>
      <c r="P3028" s="141" t="s">
        <v>26</v>
      </c>
      <c r="Q3028" s="141" t="s">
        <v>13006</v>
      </c>
      <c r="R3028" s="141" t="s">
        <v>4444</v>
      </c>
      <c r="S3028" s="141"/>
      <c r="T3028" s="141" t="s">
        <v>14256</v>
      </c>
      <c r="U3028" s="141">
        <v>119712976</v>
      </c>
      <c r="V3028" s="141"/>
      <c r="W3028" s="139" t="s">
        <v>4075</v>
      </c>
      <c r="X3028" s="141" t="s">
        <v>25</v>
      </c>
      <c r="Y3028" s="141" t="s">
        <v>27</v>
      </c>
      <c r="Z3028" s="141"/>
      <c r="AA3028" s="141" t="s">
        <v>34</v>
      </c>
      <c r="AB3028" s="141" t="s">
        <v>34</v>
      </c>
      <c r="AC3028" s="139" t="s">
        <v>18050</v>
      </c>
      <c r="AD3028" s="380"/>
      <c r="AE3028" s="139" t="s">
        <v>102</v>
      </c>
      <c r="AF3028" s="139" t="s">
        <v>13077</v>
      </c>
      <c r="AG3028" s="139" t="s">
        <v>102</v>
      </c>
      <c r="AH3028" s="139" t="s">
        <v>1378</v>
      </c>
      <c r="AI3028" s="139" t="s">
        <v>1383</v>
      </c>
      <c r="AJ3028" s="139" t="s">
        <v>1563</v>
      </c>
      <c r="AK3028" s="139"/>
      <c r="AL3028" s="139"/>
      <c r="AM3028" s="141"/>
      <c r="AN3028" s="141" t="s">
        <v>8</v>
      </c>
      <c r="AO3028" s="139"/>
      <c r="AP3028" s="139" t="s">
        <v>1563</v>
      </c>
      <c r="AQ3028" s="139"/>
      <c r="AR3028" s="381"/>
      <c r="AS3028" s="139" t="s">
        <v>4075</v>
      </c>
      <c r="AT3028" s="141" t="s">
        <v>43</v>
      </c>
      <c r="AU3028" s="141">
        <v>512</v>
      </c>
      <c r="AV3028" s="383"/>
      <c r="AW3028" s="385"/>
      <c r="AX3028" s="139" t="s">
        <v>305</v>
      </c>
      <c r="AY3028" t="s">
        <v>18948</v>
      </c>
      <c r="BA3028" s="381"/>
      <c r="BB3028" s="139" t="s">
        <v>1450</v>
      </c>
      <c r="BC3028" s="166"/>
      <c r="BD3028" s="166"/>
      <c r="BE3028" s="166"/>
      <c r="BF3028" s="166"/>
      <c r="BG3028" s="166"/>
      <c r="BH3028" s="308"/>
      <c r="BI3028" s="308"/>
      <c r="BJ3028" s="141" t="s">
        <v>26</v>
      </c>
      <c r="BK3028" s="141" t="s">
        <v>26</v>
      </c>
      <c r="BL3028" s="141"/>
      <c r="BM3028" s="141"/>
      <c r="BN3028" s="139" t="s">
        <v>4075</v>
      </c>
      <c r="BQ3028" s="141"/>
      <c r="BV3028" s="141"/>
      <c r="BX3028" s="141"/>
      <c r="BY3028" s="141"/>
      <c r="BZ3028" s="141"/>
      <c r="CA3028" s="141"/>
      <c r="CB3028" s="141"/>
      <c r="CC3028" s="141"/>
      <c r="CD3028" s="141"/>
      <c r="CE3028" s="141"/>
      <c r="CF3028" s="141"/>
      <c r="CG3028" s="141"/>
    </row>
    <row r="3029" spans="1:85" x14ac:dyDescent="0.35">
      <c r="A3029" s="155" t="s">
        <v>4440</v>
      </c>
      <c r="B3029" s="139" t="s">
        <v>4075</v>
      </c>
      <c r="C3029" s="18">
        <v>44078</v>
      </c>
      <c r="D3029" s="144">
        <v>0.63958333333333328</v>
      </c>
      <c r="E3029" s="141" t="s">
        <v>13271</v>
      </c>
      <c r="F3029" s="141">
        <v>3</v>
      </c>
      <c r="G3029" s="141" t="s">
        <v>2741</v>
      </c>
      <c r="H3029" s="141">
        <v>2020</v>
      </c>
      <c r="I3029" s="18">
        <v>44078</v>
      </c>
      <c r="J3029" s="144">
        <v>0.63888888888888884</v>
      </c>
      <c r="K3029" s="378"/>
      <c r="L3029" s="139" t="s">
        <v>4075</v>
      </c>
      <c r="M3029" s="141" t="s">
        <v>28</v>
      </c>
      <c r="N3029" s="248"/>
      <c r="O3029" s="141" t="s">
        <v>26</v>
      </c>
      <c r="P3029" s="141" t="s">
        <v>26</v>
      </c>
      <c r="Q3029" s="141" t="s">
        <v>13005</v>
      </c>
      <c r="R3029" s="141" t="s">
        <v>4441</v>
      </c>
      <c r="S3029" s="141"/>
      <c r="T3029" s="141" t="s">
        <v>14257</v>
      </c>
      <c r="U3029" s="141">
        <v>119718523</v>
      </c>
      <c r="V3029" s="141"/>
      <c r="W3029" s="139" t="s">
        <v>4075</v>
      </c>
      <c r="X3029" s="141" t="s">
        <v>25</v>
      </c>
      <c r="Y3029" s="141" t="s">
        <v>27</v>
      </c>
      <c r="Z3029" s="141"/>
      <c r="AA3029" s="141" t="s">
        <v>34</v>
      </c>
      <c r="AB3029" s="141" t="s">
        <v>34</v>
      </c>
      <c r="AC3029" s="139" t="s">
        <v>18049</v>
      </c>
      <c r="AD3029" s="380"/>
      <c r="AE3029" s="139" t="s">
        <v>102</v>
      </c>
      <c r="AF3029" s="139" t="s">
        <v>13071</v>
      </c>
      <c r="AG3029" s="139" t="s">
        <v>102</v>
      </c>
      <c r="AH3029" s="139" t="s">
        <v>31</v>
      </c>
      <c r="AI3029" s="139" t="s">
        <v>1642</v>
      </c>
      <c r="AJ3029" s="139" t="s">
        <v>1563</v>
      </c>
      <c r="AK3029" s="139"/>
      <c r="AL3029" s="139"/>
      <c r="AM3029" s="141"/>
      <c r="AN3029" s="141" t="s">
        <v>8</v>
      </c>
      <c r="AO3029" s="139"/>
      <c r="AP3029" s="139" t="s">
        <v>1563</v>
      </c>
      <c r="AQ3029" s="139" t="s">
        <v>4442</v>
      </c>
      <c r="AR3029" s="381"/>
      <c r="AS3029" s="139" t="s">
        <v>4075</v>
      </c>
      <c r="AT3029" s="141" t="s">
        <v>1404</v>
      </c>
      <c r="AU3029" s="141"/>
      <c r="AV3029" s="383"/>
      <c r="AW3029" s="385"/>
      <c r="AX3029" s="139" t="s">
        <v>209</v>
      </c>
      <c r="AY3029" t="s">
        <v>19509</v>
      </c>
      <c r="BA3029" s="381"/>
      <c r="BB3029" s="139" t="s">
        <v>17</v>
      </c>
      <c r="BC3029" s="166"/>
      <c r="BD3029" s="166"/>
      <c r="BE3029" s="166"/>
      <c r="BF3029" s="166"/>
      <c r="BG3029" s="166"/>
      <c r="BH3029" s="308"/>
      <c r="BI3029" s="308"/>
      <c r="BJ3029" s="141" t="s">
        <v>26</v>
      </c>
      <c r="BK3029" s="141" t="s">
        <v>26</v>
      </c>
      <c r="BL3029" s="141"/>
      <c r="BM3029" s="141"/>
      <c r="BN3029" s="139" t="s">
        <v>4075</v>
      </c>
      <c r="BQ3029" s="141"/>
      <c r="BV3029" s="141"/>
      <c r="BX3029" s="141"/>
      <c r="BY3029" s="141"/>
      <c r="BZ3029" s="141"/>
      <c r="CA3029" s="141"/>
      <c r="CB3029" s="141"/>
      <c r="CC3029" s="141"/>
      <c r="CD3029" s="141"/>
      <c r="CE3029" s="141"/>
      <c r="CF3029" s="141"/>
      <c r="CG3029" s="141"/>
    </row>
    <row r="3030" spans="1:85" x14ac:dyDescent="0.35">
      <c r="A3030" s="155" t="s">
        <v>4437</v>
      </c>
      <c r="B3030" s="139" t="s">
        <v>4075</v>
      </c>
      <c r="C3030" s="18">
        <v>44079</v>
      </c>
      <c r="D3030" s="144">
        <v>0.65069444444444446</v>
      </c>
      <c r="E3030" s="141" t="s">
        <v>13271</v>
      </c>
      <c r="F3030" s="141">
        <v>3</v>
      </c>
      <c r="G3030" s="141" t="s">
        <v>2741</v>
      </c>
      <c r="H3030" s="141">
        <v>2020</v>
      </c>
      <c r="I3030" s="18"/>
      <c r="J3030" s="144"/>
      <c r="K3030" s="378"/>
      <c r="L3030" s="139" t="s">
        <v>4075</v>
      </c>
      <c r="M3030" s="141" t="s">
        <v>28</v>
      </c>
      <c r="N3030" s="248"/>
      <c r="O3030" s="141" t="s">
        <v>26</v>
      </c>
      <c r="P3030" s="141" t="s">
        <v>26</v>
      </c>
      <c r="Q3030" s="141" t="s">
        <v>13003</v>
      </c>
      <c r="R3030" s="141"/>
      <c r="S3030" s="141"/>
      <c r="T3030" s="141" t="s">
        <v>14259</v>
      </c>
      <c r="U3030" s="141">
        <v>119720367</v>
      </c>
      <c r="V3030" s="141"/>
      <c r="W3030" s="139" t="s">
        <v>4075</v>
      </c>
      <c r="X3030" s="141" t="s">
        <v>25</v>
      </c>
      <c r="Y3030" s="141" t="s">
        <v>27</v>
      </c>
      <c r="Z3030" s="141"/>
      <c r="AA3030" s="141" t="s">
        <v>34</v>
      </c>
      <c r="AB3030" s="141" t="s">
        <v>34</v>
      </c>
      <c r="AC3030" s="139" t="s">
        <v>18047</v>
      </c>
      <c r="AD3030" s="380"/>
      <c r="AE3030" s="139" t="s">
        <v>102</v>
      </c>
      <c r="AF3030" s="139" t="s">
        <v>13083</v>
      </c>
      <c r="AG3030" s="139" t="s">
        <v>102</v>
      </c>
      <c r="AH3030" s="139" t="s">
        <v>1378</v>
      </c>
      <c r="AI3030" s="139" t="s">
        <v>1386</v>
      </c>
      <c r="AJ3030" s="139" t="s">
        <v>90</v>
      </c>
      <c r="AK3030" s="139"/>
      <c r="AL3030" s="139"/>
      <c r="AM3030" s="141"/>
      <c r="AN3030" s="141" t="s">
        <v>8</v>
      </c>
      <c r="AO3030" s="139"/>
      <c r="AP3030" s="139" t="s">
        <v>90</v>
      </c>
      <c r="AQ3030" s="139" t="s">
        <v>4438</v>
      </c>
      <c r="AR3030" s="381"/>
      <c r="AS3030" s="139" t="s">
        <v>4075</v>
      </c>
      <c r="AT3030" s="141" t="s">
        <v>44</v>
      </c>
      <c r="AU3030" s="141">
        <v>330</v>
      </c>
      <c r="AV3030" s="383"/>
      <c r="AW3030" s="385"/>
      <c r="AX3030" s="139" t="s">
        <v>84</v>
      </c>
      <c r="AY3030" t="s">
        <v>19139</v>
      </c>
      <c r="BA3030" s="381"/>
      <c r="BB3030" s="139" t="s">
        <v>1446</v>
      </c>
      <c r="BC3030" s="166"/>
      <c r="BD3030" s="166"/>
      <c r="BE3030" s="166"/>
      <c r="BF3030" s="166"/>
      <c r="BG3030" s="166"/>
      <c r="BH3030" s="308"/>
      <c r="BI3030" s="308"/>
      <c r="BJ3030" s="141" t="s">
        <v>26</v>
      </c>
      <c r="BK3030" s="141" t="s">
        <v>26</v>
      </c>
      <c r="BL3030" s="141"/>
      <c r="BM3030" s="141"/>
      <c r="BN3030" s="139" t="s">
        <v>4075</v>
      </c>
      <c r="BQ3030" s="141"/>
      <c r="BV3030" s="141"/>
      <c r="BX3030" s="141"/>
      <c r="BY3030" s="141"/>
      <c r="BZ3030" s="141"/>
      <c r="CA3030" s="141"/>
      <c r="CB3030" s="141"/>
      <c r="CC3030" s="141"/>
      <c r="CD3030" s="141"/>
      <c r="CE3030" s="141"/>
      <c r="CF3030" s="141"/>
      <c r="CG3030" s="141"/>
    </row>
    <row r="3031" spans="1:85" x14ac:dyDescent="0.35">
      <c r="A3031" s="155" t="s">
        <v>4433</v>
      </c>
      <c r="B3031" s="139" t="s">
        <v>4075</v>
      </c>
      <c r="C3031" s="18">
        <v>44079</v>
      </c>
      <c r="D3031" s="144">
        <v>0.87291666666666667</v>
      </c>
      <c r="E3031" s="141" t="s">
        <v>13271</v>
      </c>
      <c r="F3031" s="141">
        <v>3</v>
      </c>
      <c r="G3031" s="141" t="s">
        <v>2741</v>
      </c>
      <c r="H3031" s="141">
        <v>2020</v>
      </c>
      <c r="I3031" s="18"/>
      <c r="J3031" s="144"/>
      <c r="K3031" s="378"/>
      <c r="L3031" s="139" t="s">
        <v>4075</v>
      </c>
      <c r="M3031" s="141" t="s">
        <v>28</v>
      </c>
      <c r="N3031" s="248"/>
      <c r="O3031" s="141" t="s">
        <v>26</v>
      </c>
      <c r="P3031" s="141" t="s">
        <v>26</v>
      </c>
      <c r="Q3031" s="141"/>
      <c r="R3031" s="141"/>
      <c r="S3031" s="141"/>
      <c r="T3031" s="141" t="s">
        <v>14261</v>
      </c>
      <c r="U3031" s="141">
        <v>119721455</v>
      </c>
      <c r="V3031" s="141"/>
      <c r="W3031" s="139" t="s">
        <v>4075</v>
      </c>
      <c r="X3031" s="141" t="s">
        <v>25</v>
      </c>
      <c r="Y3031" s="141" t="s">
        <v>27</v>
      </c>
      <c r="Z3031" s="141"/>
      <c r="AA3031" s="141" t="s">
        <v>35</v>
      </c>
      <c r="AB3031" s="141"/>
      <c r="AC3031" s="139" t="s">
        <v>18047</v>
      </c>
      <c r="AD3031" s="380"/>
      <c r="AE3031" s="139" t="s">
        <v>107</v>
      </c>
      <c r="AF3031" s="139" t="s">
        <v>13076</v>
      </c>
      <c r="AG3031" s="139" t="s">
        <v>4130</v>
      </c>
      <c r="AH3031" s="139" t="s">
        <v>1380</v>
      </c>
      <c r="AI3031" s="139" t="s">
        <v>1518</v>
      </c>
      <c r="AJ3031" s="139"/>
      <c r="AK3031" s="139" t="s">
        <v>1518</v>
      </c>
      <c r="AL3031" s="139" t="s">
        <v>1621</v>
      </c>
      <c r="AM3031" s="141"/>
      <c r="AN3031" s="141" t="s">
        <v>8</v>
      </c>
      <c r="AO3031" s="139"/>
      <c r="AP3031" s="139" t="s">
        <v>1621</v>
      </c>
      <c r="AQ3031" s="139" t="s">
        <v>1437</v>
      </c>
      <c r="AR3031" s="381"/>
      <c r="AS3031" s="139" t="s">
        <v>4075</v>
      </c>
      <c r="AT3031" s="141" t="s">
        <v>1404</v>
      </c>
      <c r="AU3031" s="141">
        <v>105</v>
      </c>
      <c r="AV3031" s="383"/>
      <c r="AW3031" s="385"/>
      <c r="AX3031" s="139" t="s">
        <v>53</v>
      </c>
      <c r="AY3031" t="s">
        <v>19510</v>
      </c>
      <c r="BA3031" s="381"/>
      <c r="BB3031" s="139" t="s">
        <v>1450</v>
      </c>
      <c r="BC3031" s="166"/>
      <c r="BD3031" s="166"/>
      <c r="BE3031" s="166"/>
      <c r="BF3031" s="166"/>
      <c r="BG3031" s="166"/>
      <c r="BH3031" s="308"/>
      <c r="BI3031" s="308"/>
      <c r="BJ3031" s="141" t="s">
        <v>26</v>
      </c>
      <c r="BK3031" s="141" t="s">
        <v>26</v>
      </c>
      <c r="BL3031" s="141"/>
      <c r="BM3031" s="141"/>
      <c r="BN3031" s="139" t="s">
        <v>4075</v>
      </c>
      <c r="BQ3031" s="141"/>
      <c r="BV3031" s="141"/>
      <c r="BX3031" s="141"/>
      <c r="BY3031" s="141"/>
      <c r="BZ3031" s="141"/>
      <c r="CA3031" s="141"/>
      <c r="CB3031" s="141"/>
      <c r="CC3031" s="141"/>
      <c r="CD3031" s="141"/>
      <c r="CE3031" s="141"/>
      <c r="CF3031" s="141"/>
      <c r="CG3031" s="141"/>
    </row>
    <row r="3032" spans="1:85" x14ac:dyDescent="0.35">
      <c r="A3032" s="155" t="s">
        <v>4430</v>
      </c>
      <c r="B3032" s="139" t="s">
        <v>4075</v>
      </c>
      <c r="C3032" s="18">
        <v>44079</v>
      </c>
      <c r="D3032" s="144">
        <v>0.3263888888888889</v>
      </c>
      <c r="E3032" s="141" t="s">
        <v>13271</v>
      </c>
      <c r="F3032" s="141">
        <v>3</v>
      </c>
      <c r="G3032" s="141" t="s">
        <v>2741</v>
      </c>
      <c r="H3032" s="141">
        <v>2020</v>
      </c>
      <c r="I3032" s="18">
        <v>44079</v>
      </c>
      <c r="J3032" s="144">
        <v>0.32222222222222224</v>
      </c>
      <c r="K3032" s="378"/>
      <c r="L3032" s="139" t="s">
        <v>4075</v>
      </c>
      <c r="M3032" s="141" t="s">
        <v>28</v>
      </c>
      <c r="N3032" s="248"/>
      <c r="O3032" s="141" t="s">
        <v>26</v>
      </c>
      <c r="P3032" s="141" t="s">
        <v>26</v>
      </c>
      <c r="Q3032" s="141"/>
      <c r="R3032" s="141" t="s">
        <v>4431</v>
      </c>
      <c r="S3032" s="141"/>
      <c r="T3032" s="141" t="s">
        <v>14260</v>
      </c>
      <c r="U3032" s="141">
        <v>119719766</v>
      </c>
      <c r="V3032" s="141"/>
      <c r="W3032" s="139" t="s">
        <v>4075</v>
      </c>
      <c r="X3032" s="141" t="s">
        <v>25</v>
      </c>
      <c r="Y3032" s="141" t="s">
        <v>27</v>
      </c>
      <c r="Z3032" s="141"/>
      <c r="AA3032" s="141" t="s">
        <v>34</v>
      </c>
      <c r="AB3032" s="141" t="s">
        <v>34</v>
      </c>
      <c r="AC3032" s="139" t="s">
        <v>18047</v>
      </c>
      <c r="AD3032" s="380"/>
      <c r="AE3032" s="139" t="s">
        <v>105</v>
      </c>
      <c r="AF3032" s="139" t="s">
        <v>13076</v>
      </c>
      <c r="AG3032" s="139" t="s">
        <v>1518</v>
      </c>
      <c r="AH3032" s="139" t="s">
        <v>1380</v>
      </c>
      <c r="AI3032" s="139" t="s">
        <v>1518</v>
      </c>
      <c r="AJ3032" s="139"/>
      <c r="AK3032" s="139" t="s">
        <v>1518</v>
      </c>
      <c r="AL3032" s="139" t="s">
        <v>1563</v>
      </c>
      <c r="AM3032" s="141"/>
      <c r="AN3032" s="141" t="s">
        <v>8</v>
      </c>
      <c r="AO3032" s="139"/>
      <c r="AP3032" s="139" t="s">
        <v>1563</v>
      </c>
      <c r="AQ3032" s="139" t="s">
        <v>4432</v>
      </c>
      <c r="AR3032" s="381"/>
      <c r="AS3032" s="139" t="s">
        <v>4075</v>
      </c>
      <c r="AT3032" s="141" t="s">
        <v>43</v>
      </c>
      <c r="AU3032" s="141">
        <v>518</v>
      </c>
      <c r="AV3032" s="383"/>
      <c r="AW3032" s="385"/>
      <c r="AX3032" s="139" t="s">
        <v>175</v>
      </c>
      <c r="AY3032" t="s">
        <v>19469</v>
      </c>
      <c r="BA3032" s="381"/>
      <c r="BB3032" s="139" t="s">
        <v>17</v>
      </c>
      <c r="BC3032" s="166"/>
      <c r="BD3032" s="166"/>
      <c r="BE3032" s="166"/>
      <c r="BF3032" s="166"/>
      <c r="BG3032" s="166"/>
      <c r="BH3032" s="308"/>
      <c r="BI3032" s="308"/>
      <c r="BJ3032" s="141" t="s">
        <v>26</v>
      </c>
      <c r="BK3032" s="141" t="s">
        <v>26</v>
      </c>
      <c r="BL3032" s="141"/>
      <c r="BM3032" s="141"/>
      <c r="BN3032" s="139" t="s">
        <v>4075</v>
      </c>
      <c r="BQ3032" s="141"/>
      <c r="BV3032" s="141"/>
      <c r="BX3032" s="141"/>
      <c r="BY3032" s="141"/>
      <c r="BZ3032" s="141"/>
      <c r="CA3032" s="141"/>
      <c r="CB3032" s="141"/>
      <c r="CC3032" s="141"/>
      <c r="CD3032" s="141"/>
      <c r="CE3032" s="141"/>
      <c r="CF3032" s="141"/>
      <c r="CG3032" s="141"/>
    </row>
    <row r="3033" spans="1:85" x14ac:dyDescent="0.35">
      <c r="A3033" s="155" t="s">
        <v>4434</v>
      </c>
      <c r="B3033" s="139" t="s">
        <v>4075</v>
      </c>
      <c r="C3033" s="18">
        <v>44079</v>
      </c>
      <c r="D3033" s="144">
        <v>0.33263888888888887</v>
      </c>
      <c r="E3033" s="141" t="s">
        <v>13271</v>
      </c>
      <c r="F3033" s="141">
        <v>3</v>
      </c>
      <c r="G3033" s="141" t="s">
        <v>2741</v>
      </c>
      <c r="H3033" s="141">
        <v>2020</v>
      </c>
      <c r="I3033" s="18">
        <v>44079</v>
      </c>
      <c r="J3033" s="144">
        <v>0.31805555555555554</v>
      </c>
      <c r="K3033" s="378"/>
      <c r="L3033" s="139" t="s">
        <v>4075</v>
      </c>
      <c r="M3033" s="141" t="s">
        <v>28</v>
      </c>
      <c r="N3033" s="248"/>
      <c r="O3033" s="141" t="s">
        <v>26</v>
      </c>
      <c r="P3033" s="141" t="s">
        <v>26</v>
      </c>
      <c r="Q3033" s="141" t="s">
        <v>13004</v>
      </c>
      <c r="R3033" s="141" t="s">
        <v>4435</v>
      </c>
      <c r="S3033" s="141"/>
      <c r="T3033" s="141" t="s">
        <v>14258</v>
      </c>
      <c r="U3033" s="141">
        <v>119719036</v>
      </c>
      <c r="V3033" s="141"/>
      <c r="W3033" s="139" t="s">
        <v>4075</v>
      </c>
      <c r="X3033" s="141" t="s">
        <v>25</v>
      </c>
      <c r="Y3033" s="141" t="s">
        <v>27</v>
      </c>
      <c r="Z3033" s="141"/>
      <c r="AA3033" s="141" t="s">
        <v>34</v>
      </c>
      <c r="AB3033" s="141" t="s">
        <v>34</v>
      </c>
      <c r="AC3033" s="139" t="s">
        <v>18047</v>
      </c>
      <c r="AD3033" s="380"/>
      <c r="AE3033" s="139" t="s">
        <v>102</v>
      </c>
      <c r="AF3033" s="139" t="s">
        <v>13074</v>
      </c>
      <c r="AG3033" s="139" t="s">
        <v>102</v>
      </c>
      <c r="AH3033" s="139" t="s">
        <v>1378</v>
      </c>
      <c r="AI3033" s="139" t="s">
        <v>11</v>
      </c>
      <c r="AJ3033" s="139" t="s">
        <v>11</v>
      </c>
      <c r="AK3033" s="139"/>
      <c r="AL3033" s="139"/>
      <c r="AM3033" s="141"/>
      <c r="AN3033" s="141" t="s">
        <v>8</v>
      </c>
      <c r="AO3033" s="139"/>
      <c r="AP3033" s="139" t="s">
        <v>11</v>
      </c>
      <c r="AQ3033" s="139" t="s">
        <v>7</v>
      </c>
      <c r="AR3033" s="381"/>
      <c r="AS3033" s="139" t="s">
        <v>4075</v>
      </c>
      <c r="AT3033" s="141" t="s">
        <v>1404</v>
      </c>
      <c r="AU3033" s="141"/>
      <c r="AV3033" s="383"/>
      <c r="AW3033" s="385"/>
      <c r="AX3033" s="139" t="s">
        <v>200</v>
      </c>
      <c r="AY3033" t="s">
        <v>18772</v>
      </c>
      <c r="BA3033" s="381"/>
      <c r="BB3033" s="139" t="s">
        <v>1450</v>
      </c>
      <c r="BC3033" s="166"/>
      <c r="BD3033" s="166"/>
      <c r="BE3033" s="166"/>
      <c r="BF3033" s="166"/>
      <c r="BG3033" s="166"/>
      <c r="BH3033" s="308"/>
      <c r="BI3033" s="308"/>
      <c r="BJ3033" s="141" t="s">
        <v>26</v>
      </c>
      <c r="BK3033" s="141" t="s">
        <v>26</v>
      </c>
      <c r="BL3033" s="141"/>
      <c r="BM3033" s="141"/>
      <c r="BN3033" s="139" t="s">
        <v>4075</v>
      </c>
      <c r="BQ3033" s="141"/>
      <c r="BV3033" s="141"/>
      <c r="BX3033" s="141"/>
      <c r="BY3033" s="141"/>
      <c r="BZ3033" s="141"/>
      <c r="CA3033" s="141"/>
      <c r="CB3033" s="141"/>
      <c r="CC3033" s="141"/>
      <c r="CD3033" s="141"/>
      <c r="CE3033" s="141"/>
      <c r="CF3033" s="141"/>
      <c r="CG3033" s="141"/>
    </row>
    <row r="3034" spans="1:85" x14ac:dyDescent="0.35">
      <c r="A3034" s="155" t="s">
        <v>4413</v>
      </c>
      <c r="B3034" s="139" t="s">
        <v>4075</v>
      </c>
      <c r="C3034" s="18">
        <v>44080</v>
      </c>
      <c r="D3034" s="144">
        <v>0.60347222222222219</v>
      </c>
      <c r="E3034" s="141" t="s">
        <v>3367</v>
      </c>
      <c r="F3034" s="141">
        <v>3</v>
      </c>
      <c r="G3034" s="141" t="s">
        <v>2741</v>
      </c>
      <c r="H3034" s="141">
        <v>2020</v>
      </c>
      <c r="I3034" s="18">
        <v>44080</v>
      </c>
      <c r="J3034" s="144">
        <v>0.6020833333333333</v>
      </c>
      <c r="K3034" s="378"/>
      <c r="L3034" s="139" t="s">
        <v>4075</v>
      </c>
      <c r="M3034" s="141" t="s">
        <v>28</v>
      </c>
      <c r="N3034" s="248"/>
      <c r="O3034" s="141" t="s">
        <v>26</v>
      </c>
      <c r="P3034" s="141" t="s">
        <v>26</v>
      </c>
      <c r="Q3034" s="141" t="s">
        <v>12999</v>
      </c>
      <c r="R3034" s="141" t="s">
        <v>4414</v>
      </c>
      <c r="S3034" s="141"/>
      <c r="T3034" s="141" t="s">
        <v>14433</v>
      </c>
      <c r="U3034" s="141">
        <v>119721660</v>
      </c>
      <c r="V3034" s="141"/>
      <c r="W3034" s="139" t="s">
        <v>4075</v>
      </c>
      <c r="X3034" s="141" t="s">
        <v>25</v>
      </c>
      <c r="Y3034" s="141" t="s">
        <v>27</v>
      </c>
      <c r="Z3034" s="141"/>
      <c r="AA3034" s="141" t="s">
        <v>34</v>
      </c>
      <c r="AB3034" s="141" t="s">
        <v>34</v>
      </c>
      <c r="AC3034" s="139" t="s">
        <v>18050</v>
      </c>
      <c r="AD3034" s="380"/>
      <c r="AE3034" s="139" t="s">
        <v>4</v>
      </c>
      <c r="AF3034" s="139" t="s">
        <v>13073</v>
      </c>
      <c r="AG3034" s="139" t="s">
        <v>4</v>
      </c>
      <c r="AH3034" s="139" t="s">
        <v>1380</v>
      </c>
      <c r="AI3034" s="139" t="s">
        <v>15678</v>
      </c>
      <c r="AJ3034" s="139"/>
      <c r="AK3034" s="139" t="s">
        <v>15678</v>
      </c>
      <c r="AL3034" s="139" t="s">
        <v>1563</v>
      </c>
      <c r="AM3034" s="141"/>
      <c r="AN3034" s="141" t="s">
        <v>8</v>
      </c>
      <c r="AO3034" s="139"/>
      <c r="AP3034" s="139" t="s">
        <v>1563</v>
      </c>
      <c r="AQ3034" s="139"/>
      <c r="AR3034" s="381"/>
      <c r="AS3034" s="139" t="s">
        <v>4075</v>
      </c>
      <c r="AT3034" s="141" t="s">
        <v>43</v>
      </c>
      <c r="AU3034" s="141">
        <v>100</v>
      </c>
      <c r="AV3034" s="383"/>
      <c r="AW3034" s="385"/>
      <c r="AX3034" s="139" t="s">
        <v>53</v>
      </c>
      <c r="AY3034" t="s">
        <v>18236</v>
      </c>
      <c r="BA3034" s="381"/>
      <c r="BB3034" s="139" t="s">
        <v>1446</v>
      </c>
      <c r="BC3034" s="166"/>
      <c r="BD3034" s="166"/>
      <c r="BE3034" s="166"/>
      <c r="BF3034" s="166"/>
      <c r="BG3034" s="166"/>
      <c r="BH3034" s="308" t="s">
        <v>4416</v>
      </c>
      <c r="BI3034" s="308"/>
      <c r="BJ3034" s="141" t="s">
        <v>26</v>
      </c>
      <c r="BK3034" s="141" t="s">
        <v>26</v>
      </c>
      <c r="BL3034" s="141"/>
      <c r="BM3034" s="141"/>
      <c r="BN3034" s="139" t="s">
        <v>4075</v>
      </c>
      <c r="BQ3034" s="141" t="s">
        <v>16113</v>
      </c>
      <c r="BR3034" s="135" t="s">
        <v>15680</v>
      </c>
      <c r="BT3034" s="135" t="s">
        <v>15354</v>
      </c>
      <c r="BU3034" s="135" t="s">
        <v>15356</v>
      </c>
      <c r="BV3034" s="141" t="s">
        <v>2160</v>
      </c>
      <c r="BW3034" s="135" t="s">
        <v>13280</v>
      </c>
      <c r="BX3034" s="141" t="s">
        <v>15689</v>
      </c>
      <c r="BY3034" s="141" t="s">
        <v>12</v>
      </c>
      <c r="BZ3034" s="141" t="s">
        <v>26</v>
      </c>
      <c r="CA3034" s="141" t="s">
        <v>1848</v>
      </c>
      <c r="CB3034" s="141"/>
      <c r="CC3034" s="141" t="s">
        <v>15686</v>
      </c>
      <c r="CD3034" s="141" t="s">
        <v>15687</v>
      </c>
      <c r="CE3034" s="141" t="s">
        <v>15450</v>
      </c>
      <c r="CF3034" s="141" t="s">
        <v>15451</v>
      </c>
      <c r="CG3034" s="141" t="s">
        <v>2003</v>
      </c>
    </row>
    <row r="3035" spans="1:85" x14ac:dyDescent="0.35">
      <c r="A3035" s="155" t="s">
        <v>4417</v>
      </c>
      <c r="B3035" s="139" t="s">
        <v>4075</v>
      </c>
      <c r="C3035" s="18">
        <v>44080</v>
      </c>
      <c r="D3035" s="144">
        <v>0.69930555555555551</v>
      </c>
      <c r="E3035" s="141" t="s">
        <v>3367</v>
      </c>
      <c r="F3035" s="141">
        <v>3</v>
      </c>
      <c r="G3035" s="141" t="s">
        <v>2741</v>
      </c>
      <c r="H3035" s="141">
        <v>2020</v>
      </c>
      <c r="I3035" s="18">
        <v>44080</v>
      </c>
      <c r="J3035" s="144">
        <v>0.69374999999999998</v>
      </c>
      <c r="K3035" s="378"/>
      <c r="L3035" s="139" t="s">
        <v>4075</v>
      </c>
      <c r="M3035" s="141" t="s">
        <v>28</v>
      </c>
      <c r="N3035" s="248"/>
      <c r="O3035" s="141" t="s">
        <v>26</v>
      </c>
      <c r="P3035" s="141" t="s">
        <v>26</v>
      </c>
      <c r="Q3035" s="141" t="s">
        <v>12998</v>
      </c>
      <c r="R3035" s="141" t="s">
        <v>4418</v>
      </c>
      <c r="S3035" s="141"/>
      <c r="T3035" s="141" t="s">
        <v>14265</v>
      </c>
      <c r="U3035" s="141"/>
      <c r="V3035" s="141"/>
      <c r="W3035" s="139" t="s">
        <v>4075</v>
      </c>
      <c r="X3035" s="141" t="s">
        <v>25</v>
      </c>
      <c r="Y3035" s="141" t="s">
        <v>27</v>
      </c>
      <c r="Z3035" s="141"/>
      <c r="AA3035" s="141" t="s">
        <v>34</v>
      </c>
      <c r="AB3035" s="141" t="s">
        <v>34</v>
      </c>
      <c r="AC3035" s="139" t="s">
        <v>18050</v>
      </c>
      <c r="AD3035" s="380"/>
      <c r="AE3035" s="139" t="s">
        <v>111</v>
      </c>
      <c r="AF3035" s="139" t="s">
        <v>13082</v>
      </c>
      <c r="AG3035" s="139" t="s">
        <v>102</v>
      </c>
      <c r="AH3035" s="139" t="s">
        <v>1378</v>
      </c>
      <c r="AI3035" s="139" t="s">
        <v>1382</v>
      </c>
      <c r="AJ3035" s="139" t="s">
        <v>60</v>
      </c>
      <c r="AK3035" s="139"/>
      <c r="AL3035" s="139"/>
      <c r="AM3035" s="141"/>
      <c r="AN3035" s="141" t="s">
        <v>8</v>
      </c>
      <c r="AO3035" s="139"/>
      <c r="AP3035" s="139" t="s">
        <v>60</v>
      </c>
      <c r="AQ3035" s="139" t="s">
        <v>4419</v>
      </c>
      <c r="AR3035" s="381"/>
      <c r="AS3035" s="139" t="s">
        <v>4075</v>
      </c>
      <c r="AT3035" s="141" t="s">
        <v>43</v>
      </c>
      <c r="AU3035" s="141">
        <v>558</v>
      </c>
      <c r="AV3035" s="383"/>
      <c r="AW3035" s="385"/>
      <c r="AX3035" s="139" t="s">
        <v>646</v>
      </c>
      <c r="AY3035" t="s">
        <v>19511</v>
      </c>
      <c r="BA3035" s="381"/>
      <c r="BB3035" s="139" t="s">
        <v>1450</v>
      </c>
      <c r="BC3035" s="166"/>
      <c r="BD3035" s="166"/>
      <c r="BE3035" s="166"/>
      <c r="BF3035" s="166"/>
      <c r="BG3035" s="166"/>
      <c r="BH3035" s="308"/>
      <c r="BI3035" s="308"/>
      <c r="BJ3035" s="141" t="s">
        <v>26</v>
      </c>
      <c r="BK3035" s="141" t="s">
        <v>26</v>
      </c>
      <c r="BL3035" s="141"/>
      <c r="BM3035" s="141"/>
      <c r="BN3035" s="139" t="s">
        <v>4075</v>
      </c>
      <c r="BQ3035" s="141"/>
      <c r="BV3035" s="141"/>
      <c r="BX3035" s="141"/>
      <c r="BY3035" s="141"/>
      <c r="BZ3035" s="141"/>
      <c r="CA3035" s="141"/>
      <c r="CB3035" s="141"/>
      <c r="CC3035" s="141"/>
      <c r="CD3035" s="141"/>
      <c r="CE3035" s="141"/>
      <c r="CF3035" s="141"/>
      <c r="CG3035" s="141"/>
    </row>
    <row r="3036" spans="1:85" x14ac:dyDescent="0.35">
      <c r="A3036" s="155" t="s">
        <v>4420</v>
      </c>
      <c r="B3036" s="139" t="s">
        <v>4075</v>
      </c>
      <c r="C3036" s="18">
        <v>44080</v>
      </c>
      <c r="D3036" s="144">
        <v>0.87361111111111112</v>
      </c>
      <c r="E3036" s="141" t="s">
        <v>3367</v>
      </c>
      <c r="F3036" s="141">
        <v>3</v>
      </c>
      <c r="G3036" s="141" t="s">
        <v>2741</v>
      </c>
      <c r="H3036" s="141">
        <v>2020</v>
      </c>
      <c r="I3036" s="18">
        <v>44080</v>
      </c>
      <c r="J3036" s="144">
        <v>0.71319444444444446</v>
      </c>
      <c r="K3036" s="378"/>
      <c r="L3036" s="139" t="s">
        <v>4075</v>
      </c>
      <c r="M3036" s="141" t="s">
        <v>28</v>
      </c>
      <c r="N3036" s="248"/>
      <c r="O3036" s="141" t="s">
        <v>26</v>
      </c>
      <c r="P3036" s="141" t="s">
        <v>26</v>
      </c>
      <c r="Q3036" s="141" t="s">
        <v>12997</v>
      </c>
      <c r="R3036" s="141" t="s">
        <v>4421</v>
      </c>
      <c r="S3036" s="141"/>
      <c r="T3036" s="141" t="s">
        <v>14264</v>
      </c>
      <c r="U3036" s="141">
        <v>119721823</v>
      </c>
      <c r="V3036" s="141"/>
      <c r="W3036" s="139" t="s">
        <v>4075</v>
      </c>
      <c r="X3036" s="141" t="s">
        <v>25</v>
      </c>
      <c r="Y3036" s="141" t="s">
        <v>27</v>
      </c>
      <c r="Z3036" s="141"/>
      <c r="AA3036" s="141" t="s">
        <v>34</v>
      </c>
      <c r="AB3036" s="141" t="s">
        <v>34</v>
      </c>
      <c r="AC3036" s="139" t="s">
        <v>18050</v>
      </c>
      <c r="AD3036" s="380"/>
      <c r="AE3036" s="139" t="s">
        <v>103</v>
      </c>
      <c r="AF3036" s="139" t="s">
        <v>13075</v>
      </c>
      <c r="AG3036" s="139" t="s">
        <v>103</v>
      </c>
      <c r="AH3036" s="139" t="s">
        <v>1380</v>
      </c>
      <c r="AI3036" s="139" t="s">
        <v>7340</v>
      </c>
      <c r="AJ3036" s="139"/>
      <c r="AK3036" s="139" t="s">
        <v>7340</v>
      </c>
      <c r="AL3036" s="139" t="s">
        <v>1563</v>
      </c>
      <c r="AM3036" s="141"/>
      <c r="AN3036" s="141" t="s">
        <v>8</v>
      </c>
      <c r="AO3036" s="139"/>
      <c r="AP3036" s="139" t="s">
        <v>1563</v>
      </c>
      <c r="AQ3036" s="139" t="s">
        <v>4422</v>
      </c>
      <c r="AR3036" s="381"/>
      <c r="AS3036" s="139" t="s">
        <v>4075</v>
      </c>
      <c r="AT3036" s="141" t="s">
        <v>44</v>
      </c>
      <c r="AU3036" s="141">
        <v>500</v>
      </c>
      <c r="AV3036" s="383"/>
      <c r="AW3036" s="385"/>
      <c r="AX3036" s="139" t="s">
        <v>192</v>
      </c>
      <c r="AY3036" t="s">
        <v>19285</v>
      </c>
      <c r="BA3036" s="381"/>
      <c r="BB3036" s="139" t="s">
        <v>1446</v>
      </c>
      <c r="BC3036" s="166"/>
      <c r="BD3036" s="166"/>
      <c r="BE3036" s="166"/>
      <c r="BF3036" s="166"/>
      <c r="BG3036" s="166"/>
      <c r="BH3036" s="308"/>
      <c r="BI3036" s="308"/>
      <c r="BJ3036" s="141" t="s">
        <v>26</v>
      </c>
      <c r="BK3036" s="141" t="s">
        <v>26</v>
      </c>
      <c r="BL3036" s="141"/>
      <c r="BM3036" s="141"/>
      <c r="BN3036" s="139" t="s">
        <v>4075</v>
      </c>
      <c r="BQ3036" s="141" t="s">
        <v>16114</v>
      </c>
      <c r="BR3036" s="135" t="s">
        <v>15700</v>
      </c>
      <c r="BT3036" s="135" t="s">
        <v>15351</v>
      </c>
      <c r="BU3036" s="135" t="s">
        <v>13280</v>
      </c>
      <c r="BV3036" s="141" t="s">
        <v>3122</v>
      </c>
      <c r="BW3036" s="135" t="s">
        <v>13266</v>
      </c>
      <c r="BX3036" s="141" t="s">
        <v>12</v>
      </c>
      <c r="BY3036" s="141" t="s">
        <v>12</v>
      </c>
      <c r="BZ3036" s="141" t="s">
        <v>26</v>
      </c>
      <c r="CA3036" s="141" t="s">
        <v>1848</v>
      </c>
      <c r="CB3036" s="141"/>
      <c r="CC3036" s="141" t="s">
        <v>15686</v>
      </c>
      <c r="CD3036" s="141" t="s">
        <v>15683</v>
      </c>
      <c r="CE3036" s="141" t="s">
        <v>15450</v>
      </c>
      <c r="CF3036" s="141" t="s">
        <v>15451</v>
      </c>
      <c r="CG3036" s="141" t="s">
        <v>4004</v>
      </c>
    </row>
    <row r="3037" spans="1:85" x14ac:dyDescent="0.35">
      <c r="A3037" s="155" t="s">
        <v>4412</v>
      </c>
      <c r="B3037" s="139" t="s">
        <v>4075</v>
      </c>
      <c r="C3037" s="18">
        <v>44080</v>
      </c>
      <c r="D3037" s="144">
        <v>0.54791666666666672</v>
      </c>
      <c r="E3037" s="141" t="s">
        <v>3367</v>
      </c>
      <c r="F3037" s="141">
        <v>3</v>
      </c>
      <c r="G3037" s="141" t="s">
        <v>2741</v>
      </c>
      <c r="H3037" s="141">
        <v>2020</v>
      </c>
      <c r="I3037" s="18"/>
      <c r="J3037" s="144"/>
      <c r="K3037" s="378"/>
      <c r="L3037" s="139" t="s">
        <v>4075</v>
      </c>
      <c r="M3037" s="141" t="s">
        <v>28</v>
      </c>
      <c r="N3037" s="248"/>
      <c r="O3037" s="141" t="s">
        <v>26</v>
      </c>
      <c r="P3037" s="141" t="s">
        <v>26</v>
      </c>
      <c r="Q3037" s="141" t="s">
        <v>13000</v>
      </c>
      <c r="R3037" s="141"/>
      <c r="S3037" s="141"/>
      <c r="T3037" s="141" t="s">
        <v>14266</v>
      </c>
      <c r="U3037" s="141"/>
      <c r="V3037" s="141"/>
      <c r="W3037" s="139" t="s">
        <v>4075</v>
      </c>
      <c r="X3037" s="141" t="s">
        <v>25</v>
      </c>
      <c r="Y3037" s="141" t="s">
        <v>27</v>
      </c>
      <c r="Z3037" s="141"/>
      <c r="AA3037" s="141" t="s">
        <v>34</v>
      </c>
      <c r="AB3037" s="141" t="s">
        <v>34</v>
      </c>
      <c r="AC3037" s="139" t="s">
        <v>18047</v>
      </c>
      <c r="AD3037" s="380"/>
      <c r="AE3037" s="139" t="s">
        <v>103</v>
      </c>
      <c r="AF3037" s="139" t="s">
        <v>13069</v>
      </c>
      <c r="AG3037" s="139" t="s">
        <v>103</v>
      </c>
      <c r="AH3037" s="139" t="s">
        <v>1380</v>
      </c>
      <c r="AI3037" s="139" t="s">
        <v>7399</v>
      </c>
      <c r="AJ3037" s="139"/>
      <c r="AK3037" s="139" t="s">
        <v>7399</v>
      </c>
      <c r="AL3037" s="139" t="s">
        <v>1563</v>
      </c>
      <c r="AM3037" s="141"/>
      <c r="AN3037" s="141" t="s">
        <v>8</v>
      </c>
      <c r="AO3037" s="139"/>
      <c r="AP3037" s="139" t="s">
        <v>1563</v>
      </c>
      <c r="AQ3037" s="139"/>
      <c r="AR3037" s="381"/>
      <c r="AS3037" s="139" t="s">
        <v>4075</v>
      </c>
      <c r="AT3037" s="141" t="s">
        <v>1404</v>
      </c>
      <c r="AU3037" s="141"/>
      <c r="AV3037" s="383"/>
      <c r="AW3037" s="385"/>
      <c r="AX3037" s="139" t="s">
        <v>143</v>
      </c>
      <c r="AY3037" t="s">
        <v>18606</v>
      </c>
      <c r="BA3037" s="381"/>
      <c r="BB3037" s="139" t="s">
        <v>1444</v>
      </c>
      <c r="BC3037" s="166"/>
      <c r="BD3037" s="166"/>
      <c r="BE3037" s="166"/>
      <c r="BF3037" s="166"/>
      <c r="BG3037" s="166"/>
      <c r="BH3037" s="308"/>
      <c r="BI3037" s="308"/>
      <c r="BJ3037" s="141" t="s">
        <v>26</v>
      </c>
      <c r="BK3037" s="141" t="s">
        <v>26</v>
      </c>
      <c r="BL3037" s="141"/>
      <c r="BM3037" s="141"/>
      <c r="BN3037" s="139" t="s">
        <v>4075</v>
      </c>
      <c r="BQ3037" s="141"/>
      <c r="BV3037" s="141"/>
      <c r="BX3037" s="141"/>
      <c r="BY3037" s="141"/>
      <c r="BZ3037" s="141"/>
      <c r="CA3037" s="141"/>
      <c r="CB3037" s="141"/>
      <c r="CC3037" s="141"/>
      <c r="CD3037" s="141"/>
      <c r="CE3037" s="141"/>
      <c r="CF3037" s="141"/>
      <c r="CG3037" s="141"/>
    </row>
    <row r="3038" spans="1:85" x14ac:dyDescent="0.35">
      <c r="A3038" s="155" t="s">
        <v>4423</v>
      </c>
      <c r="B3038" s="139" t="s">
        <v>4075</v>
      </c>
      <c r="C3038" s="18">
        <v>44080</v>
      </c>
      <c r="D3038" s="144">
        <v>0.375</v>
      </c>
      <c r="E3038" s="141" t="s">
        <v>3367</v>
      </c>
      <c r="F3038" s="141">
        <v>3</v>
      </c>
      <c r="G3038" s="141" t="s">
        <v>2741</v>
      </c>
      <c r="H3038" s="141">
        <v>2020</v>
      </c>
      <c r="I3038" s="18">
        <v>44080</v>
      </c>
      <c r="J3038" s="144">
        <v>0.36180555555555555</v>
      </c>
      <c r="K3038" s="378"/>
      <c r="L3038" s="139" t="s">
        <v>4075</v>
      </c>
      <c r="M3038" s="141" t="s">
        <v>28</v>
      </c>
      <c r="N3038" s="248"/>
      <c r="O3038" s="141" t="s">
        <v>26</v>
      </c>
      <c r="P3038" s="141" t="s">
        <v>26</v>
      </c>
      <c r="Q3038" s="141" t="s">
        <v>13002</v>
      </c>
      <c r="R3038" s="141" t="s">
        <v>4424</v>
      </c>
      <c r="S3038" s="141"/>
      <c r="T3038" s="141" t="s">
        <v>14263</v>
      </c>
      <c r="U3038" s="141"/>
      <c r="V3038" s="141"/>
      <c r="W3038" s="139" t="s">
        <v>4075</v>
      </c>
      <c r="X3038" s="141" t="s">
        <v>25</v>
      </c>
      <c r="Y3038" s="141" t="s">
        <v>27</v>
      </c>
      <c r="Z3038" s="141"/>
      <c r="AA3038" s="141" t="s">
        <v>34</v>
      </c>
      <c r="AB3038" s="141" t="s">
        <v>34</v>
      </c>
      <c r="AC3038" s="139" t="s">
        <v>18047</v>
      </c>
      <c r="AD3038" s="380"/>
      <c r="AE3038" s="139" t="s">
        <v>103</v>
      </c>
      <c r="AF3038" s="139" t="s">
        <v>13075</v>
      </c>
      <c r="AG3038" s="139" t="s">
        <v>103</v>
      </c>
      <c r="AH3038" s="139" t="s">
        <v>1380</v>
      </c>
      <c r="AI3038" s="139" t="s">
        <v>7340</v>
      </c>
      <c r="AJ3038" s="139"/>
      <c r="AK3038" s="139" t="s">
        <v>7340</v>
      </c>
      <c r="AL3038" s="139" t="s">
        <v>1408</v>
      </c>
      <c r="AM3038" s="141"/>
      <c r="AN3038" s="141" t="s">
        <v>8</v>
      </c>
      <c r="AO3038" s="139"/>
      <c r="AP3038" s="139" t="s">
        <v>1408</v>
      </c>
      <c r="AQ3038" s="139" t="s">
        <v>4425</v>
      </c>
      <c r="AR3038" s="381"/>
      <c r="AS3038" s="139" t="s">
        <v>4075</v>
      </c>
      <c r="AT3038" s="141" t="s">
        <v>1404</v>
      </c>
      <c r="AU3038" s="141"/>
      <c r="AV3038" s="383"/>
      <c r="AW3038" s="385"/>
      <c r="AX3038" s="139" t="s">
        <v>49</v>
      </c>
      <c r="AY3038" t="s">
        <v>19412</v>
      </c>
      <c r="BA3038" s="381"/>
      <c r="BB3038" s="139" t="s">
        <v>17</v>
      </c>
      <c r="BC3038" s="166"/>
      <c r="BD3038" s="166"/>
      <c r="BE3038" s="166"/>
      <c r="BF3038" s="166"/>
      <c r="BG3038" s="166"/>
      <c r="BH3038" s="308"/>
      <c r="BI3038" s="308"/>
      <c r="BJ3038" s="141" t="s">
        <v>26</v>
      </c>
      <c r="BK3038" s="141" t="s">
        <v>26</v>
      </c>
      <c r="BL3038" s="141"/>
      <c r="BM3038" s="141"/>
      <c r="BN3038" s="139" t="s">
        <v>4075</v>
      </c>
      <c r="BQ3038" s="141"/>
      <c r="BV3038" s="141"/>
      <c r="BX3038" s="141"/>
      <c r="BY3038" s="141"/>
      <c r="BZ3038" s="141"/>
      <c r="CA3038" s="141"/>
      <c r="CB3038" s="141"/>
      <c r="CC3038" s="141"/>
      <c r="CD3038" s="141"/>
      <c r="CE3038" s="141"/>
      <c r="CF3038" s="141"/>
      <c r="CG3038" s="141"/>
    </row>
    <row r="3039" spans="1:85" x14ac:dyDescent="0.35">
      <c r="A3039" s="155" t="s">
        <v>4426</v>
      </c>
      <c r="B3039" s="139" t="s">
        <v>4075</v>
      </c>
      <c r="C3039" s="18">
        <v>44080</v>
      </c>
      <c r="D3039" s="144">
        <v>0.53402777777777777</v>
      </c>
      <c r="E3039" s="141" t="s">
        <v>3367</v>
      </c>
      <c r="F3039" s="141">
        <v>3</v>
      </c>
      <c r="G3039" s="141" t="s">
        <v>2741</v>
      </c>
      <c r="H3039" s="141">
        <v>2020</v>
      </c>
      <c r="I3039" s="18">
        <v>44080</v>
      </c>
      <c r="J3039" s="144">
        <v>0.53194444444444444</v>
      </c>
      <c r="K3039" s="378"/>
      <c r="L3039" s="139" t="s">
        <v>4075</v>
      </c>
      <c r="M3039" s="141" t="s">
        <v>28</v>
      </c>
      <c r="N3039" s="248"/>
      <c r="O3039" s="141" t="s">
        <v>26</v>
      </c>
      <c r="P3039" s="141" t="s">
        <v>26</v>
      </c>
      <c r="Q3039" s="141" t="s">
        <v>13001</v>
      </c>
      <c r="R3039" s="141" t="s">
        <v>4427</v>
      </c>
      <c r="S3039" s="141"/>
      <c r="T3039" s="141" t="s">
        <v>14262</v>
      </c>
      <c r="U3039" s="141">
        <v>119721454</v>
      </c>
      <c r="V3039" s="141"/>
      <c r="W3039" s="139" t="s">
        <v>4075</v>
      </c>
      <c r="X3039" s="141" t="s">
        <v>25</v>
      </c>
      <c r="Y3039" s="141" t="s">
        <v>27</v>
      </c>
      <c r="Z3039" s="141"/>
      <c r="AA3039" s="141" t="s">
        <v>34</v>
      </c>
      <c r="AB3039" s="141" t="s">
        <v>34</v>
      </c>
      <c r="AC3039" s="139" t="s">
        <v>18047</v>
      </c>
      <c r="AD3039" s="380"/>
      <c r="AE3039" s="139" t="s">
        <v>102</v>
      </c>
      <c r="AF3039" s="139" t="s">
        <v>13068</v>
      </c>
      <c r="AG3039" s="139" t="s">
        <v>102</v>
      </c>
      <c r="AH3039" s="139" t="s">
        <v>1378</v>
      </c>
      <c r="AI3039" s="139" t="s">
        <v>1398</v>
      </c>
      <c r="AJ3039" s="139" t="s">
        <v>1649</v>
      </c>
      <c r="AK3039" s="139"/>
      <c r="AL3039" s="139"/>
      <c r="AM3039" s="141"/>
      <c r="AN3039" s="141" t="s">
        <v>8</v>
      </c>
      <c r="AO3039" s="139"/>
      <c r="AP3039" s="139" t="s">
        <v>1649</v>
      </c>
      <c r="AQ3039" s="139" t="s">
        <v>4428</v>
      </c>
      <c r="AR3039" s="381"/>
      <c r="AS3039" s="139" t="s">
        <v>4075</v>
      </c>
      <c r="AT3039" s="141" t="s">
        <v>1404</v>
      </c>
      <c r="AU3039" s="141">
        <v>512</v>
      </c>
      <c r="AV3039" s="383"/>
      <c r="AW3039" s="385"/>
      <c r="AX3039" s="139" t="s">
        <v>305</v>
      </c>
      <c r="AY3039" t="s">
        <v>19363</v>
      </c>
      <c r="BA3039" s="381"/>
      <c r="BB3039" s="139" t="s">
        <v>17</v>
      </c>
      <c r="BC3039" s="166"/>
      <c r="BD3039" s="166"/>
      <c r="BE3039" s="166"/>
      <c r="BF3039" s="166"/>
      <c r="BG3039" s="166"/>
      <c r="BH3039" s="308"/>
      <c r="BI3039" s="308"/>
      <c r="BJ3039" s="141" t="s">
        <v>26</v>
      </c>
      <c r="BK3039" s="141" t="s">
        <v>26</v>
      </c>
      <c r="BL3039" s="141"/>
      <c r="BM3039" s="141"/>
      <c r="BN3039" s="139" t="s">
        <v>4075</v>
      </c>
      <c r="BQ3039" s="141"/>
      <c r="BV3039" s="141"/>
      <c r="BX3039" s="141"/>
      <c r="BY3039" s="141"/>
      <c r="BZ3039" s="141"/>
      <c r="CA3039" s="141"/>
      <c r="CB3039" s="141"/>
      <c r="CC3039" s="141"/>
      <c r="CD3039" s="141"/>
      <c r="CE3039" s="141"/>
      <c r="CF3039" s="141"/>
      <c r="CG3039" s="141"/>
    </row>
    <row r="3040" spans="1:85" x14ac:dyDescent="0.35">
      <c r="A3040" s="155" t="s">
        <v>4429</v>
      </c>
      <c r="B3040" s="139" t="s">
        <v>4075</v>
      </c>
      <c r="C3040" s="18">
        <v>44080</v>
      </c>
      <c r="D3040" s="144">
        <v>0.5444444444444444</v>
      </c>
      <c r="E3040" s="141" t="s">
        <v>3367</v>
      </c>
      <c r="F3040" s="141">
        <v>3</v>
      </c>
      <c r="G3040" s="141" t="s">
        <v>2741</v>
      </c>
      <c r="H3040" s="141">
        <v>2020</v>
      </c>
      <c r="I3040" s="18"/>
      <c r="J3040" s="144"/>
      <c r="K3040" s="378"/>
      <c r="L3040" s="139" t="s">
        <v>4075</v>
      </c>
      <c r="M3040" s="141" t="s">
        <v>28</v>
      </c>
      <c r="N3040" s="248"/>
      <c r="O3040" s="141" t="s">
        <v>26</v>
      </c>
      <c r="P3040" s="141" t="s">
        <v>26</v>
      </c>
      <c r="Q3040" s="141"/>
      <c r="R3040" s="141"/>
      <c r="S3040" s="141"/>
      <c r="T3040" s="141" t="s">
        <v>14267</v>
      </c>
      <c r="U3040" s="141">
        <v>119721522</v>
      </c>
      <c r="V3040" s="141"/>
      <c r="W3040" s="139" t="s">
        <v>4075</v>
      </c>
      <c r="X3040" s="141" t="s">
        <v>25</v>
      </c>
      <c r="Y3040" s="141" t="s">
        <v>27</v>
      </c>
      <c r="Z3040" s="141"/>
      <c r="AA3040" s="141" t="s">
        <v>34</v>
      </c>
      <c r="AB3040" s="141" t="s">
        <v>34</v>
      </c>
      <c r="AC3040" s="139" t="s">
        <v>18049</v>
      </c>
      <c r="AD3040" s="380"/>
      <c r="AE3040" s="139" t="s">
        <v>111</v>
      </c>
      <c r="AF3040" s="139" t="s">
        <v>13082</v>
      </c>
      <c r="AG3040" s="139" t="s">
        <v>102</v>
      </c>
      <c r="AH3040" s="139" t="s">
        <v>1378</v>
      </c>
      <c r="AI3040" s="139" t="s">
        <v>1382</v>
      </c>
      <c r="AJ3040" s="139" t="s">
        <v>1423</v>
      </c>
      <c r="AK3040" s="139"/>
      <c r="AL3040" s="139"/>
      <c r="AM3040" s="141"/>
      <c r="AN3040" s="141" t="s">
        <v>8</v>
      </c>
      <c r="AO3040" s="139"/>
      <c r="AP3040" s="139" t="s">
        <v>1423</v>
      </c>
      <c r="AQ3040" s="139" t="s">
        <v>7</v>
      </c>
      <c r="AR3040" s="381"/>
      <c r="AS3040" s="139" t="s">
        <v>4075</v>
      </c>
      <c r="AT3040" s="141" t="s">
        <v>43</v>
      </c>
      <c r="AU3040" s="141">
        <v>140</v>
      </c>
      <c r="AV3040" s="383"/>
      <c r="AW3040" s="385"/>
      <c r="AX3040" s="139" t="s">
        <v>159</v>
      </c>
      <c r="AY3040" t="s">
        <v>19512</v>
      </c>
      <c r="BA3040" s="381"/>
      <c r="BB3040" s="139" t="s">
        <v>1446</v>
      </c>
      <c r="BC3040" s="166"/>
      <c r="BD3040" s="166"/>
      <c r="BE3040" s="166"/>
      <c r="BF3040" s="166"/>
      <c r="BG3040" s="166"/>
      <c r="BH3040" s="308"/>
      <c r="BI3040" s="308"/>
      <c r="BJ3040" s="141" t="s">
        <v>26</v>
      </c>
      <c r="BK3040" s="141" t="s">
        <v>26</v>
      </c>
      <c r="BL3040" s="141"/>
      <c r="BM3040" s="141"/>
      <c r="BN3040" s="139" t="s">
        <v>4075</v>
      </c>
      <c r="BQ3040" s="141"/>
      <c r="BV3040" s="141"/>
      <c r="BX3040" s="141"/>
      <c r="BY3040" s="141"/>
      <c r="BZ3040" s="141"/>
      <c r="CA3040" s="141"/>
      <c r="CB3040" s="141"/>
      <c r="CC3040" s="141"/>
      <c r="CD3040" s="141"/>
      <c r="CE3040" s="141"/>
      <c r="CF3040" s="141"/>
      <c r="CG3040" s="141"/>
    </row>
    <row r="3041" spans="1:85" x14ac:dyDescent="0.35">
      <c r="A3041" s="155" t="s">
        <v>4402</v>
      </c>
      <c r="B3041" s="139" t="s">
        <v>4075</v>
      </c>
      <c r="C3041" s="18">
        <v>44081</v>
      </c>
      <c r="D3041" s="144">
        <v>0.6791666666666667</v>
      </c>
      <c r="E3041" s="141" t="s">
        <v>3367</v>
      </c>
      <c r="F3041" s="141">
        <v>3</v>
      </c>
      <c r="G3041" s="141" t="s">
        <v>2741</v>
      </c>
      <c r="H3041" s="141">
        <v>2020</v>
      </c>
      <c r="I3041" s="18">
        <v>44081</v>
      </c>
      <c r="J3041" s="144">
        <v>0.67638888888888893</v>
      </c>
      <c r="K3041" s="378"/>
      <c r="L3041" s="139" t="s">
        <v>4075</v>
      </c>
      <c r="M3041" s="141" t="s">
        <v>28</v>
      </c>
      <c r="N3041" s="248"/>
      <c r="O3041" s="141" t="s">
        <v>26</v>
      </c>
      <c r="P3041" s="141" t="s">
        <v>26</v>
      </c>
      <c r="Q3041" s="141" t="s">
        <v>12996</v>
      </c>
      <c r="R3041" s="141" t="s">
        <v>4403</v>
      </c>
      <c r="S3041" s="141"/>
      <c r="T3041" s="141" t="s">
        <v>14271</v>
      </c>
      <c r="U3041" s="141">
        <v>119723159</v>
      </c>
      <c r="V3041" s="141"/>
      <c r="W3041" s="139" t="s">
        <v>4075</v>
      </c>
      <c r="X3041" s="141" t="s">
        <v>25</v>
      </c>
      <c r="Y3041" s="141" t="s">
        <v>27</v>
      </c>
      <c r="Z3041" s="141"/>
      <c r="AA3041" s="141" t="s">
        <v>34</v>
      </c>
      <c r="AB3041" s="141" t="s">
        <v>34</v>
      </c>
      <c r="AC3041" s="139" t="s">
        <v>18047</v>
      </c>
      <c r="AD3041" s="380"/>
      <c r="AE3041" s="139" t="s">
        <v>103</v>
      </c>
      <c r="AF3041" s="139" t="s">
        <v>13079</v>
      </c>
      <c r="AG3041" s="139" t="s">
        <v>103</v>
      </c>
      <c r="AH3041" s="139" t="s">
        <v>1380</v>
      </c>
      <c r="AI3041" s="139" t="s">
        <v>7240</v>
      </c>
      <c r="AJ3041" s="139"/>
      <c r="AK3041" s="139" t="s">
        <v>7240</v>
      </c>
      <c r="AL3041" s="139" t="s">
        <v>1563</v>
      </c>
      <c r="AM3041" s="141"/>
      <c r="AN3041" s="141" t="s">
        <v>8</v>
      </c>
      <c r="AO3041" s="139"/>
      <c r="AP3041" s="139" t="s">
        <v>1563</v>
      </c>
      <c r="AQ3041" s="139" t="s">
        <v>1563</v>
      </c>
      <c r="AR3041" s="381"/>
      <c r="AS3041" s="139" t="s">
        <v>4075</v>
      </c>
      <c r="AT3041" s="141" t="s">
        <v>43</v>
      </c>
      <c r="AU3041" s="141">
        <v>154</v>
      </c>
      <c r="AV3041" s="383"/>
      <c r="AW3041" s="385"/>
      <c r="AX3041" s="139" t="s">
        <v>82</v>
      </c>
      <c r="AY3041" t="s">
        <v>19449</v>
      </c>
      <c r="BA3041" s="381"/>
      <c r="BB3041" s="139" t="s">
        <v>1450</v>
      </c>
      <c r="BC3041" s="166"/>
      <c r="BD3041" s="166"/>
      <c r="BE3041" s="166"/>
      <c r="BF3041" s="166"/>
      <c r="BG3041" s="166"/>
      <c r="BH3041" s="308"/>
      <c r="BI3041" s="308"/>
      <c r="BJ3041" s="141" t="s">
        <v>26</v>
      </c>
      <c r="BK3041" s="141" t="s">
        <v>26</v>
      </c>
      <c r="BL3041" s="141"/>
      <c r="BM3041" s="141"/>
      <c r="BN3041" s="139" t="s">
        <v>4075</v>
      </c>
      <c r="BQ3041" s="141"/>
      <c r="BV3041" s="141"/>
      <c r="BX3041" s="141"/>
      <c r="BY3041" s="141"/>
      <c r="BZ3041" s="141"/>
      <c r="CA3041" s="141"/>
      <c r="CB3041" s="141"/>
      <c r="CC3041" s="141"/>
      <c r="CD3041" s="141"/>
      <c r="CE3041" s="141"/>
      <c r="CF3041" s="141"/>
      <c r="CG3041" s="141"/>
    </row>
    <row r="3042" spans="1:85" x14ac:dyDescent="0.35">
      <c r="A3042" s="155" t="s">
        <v>4404</v>
      </c>
      <c r="B3042" s="139" t="s">
        <v>4075</v>
      </c>
      <c r="C3042" s="18">
        <v>44081</v>
      </c>
      <c r="D3042" s="144">
        <v>0.75277777777777777</v>
      </c>
      <c r="E3042" s="141" t="s">
        <v>3367</v>
      </c>
      <c r="F3042" s="141">
        <v>3</v>
      </c>
      <c r="G3042" s="141" t="s">
        <v>2741</v>
      </c>
      <c r="H3042" s="141">
        <v>2020</v>
      </c>
      <c r="I3042" s="18">
        <v>44081</v>
      </c>
      <c r="J3042" s="144">
        <v>0.77083333333333337</v>
      </c>
      <c r="K3042" s="378"/>
      <c r="L3042" s="139" t="s">
        <v>4075</v>
      </c>
      <c r="M3042" s="141" t="s">
        <v>28</v>
      </c>
      <c r="N3042" s="248"/>
      <c r="O3042" s="141" t="s">
        <v>26</v>
      </c>
      <c r="P3042" s="141" t="s">
        <v>26</v>
      </c>
      <c r="Q3042" s="141" t="s">
        <v>12995</v>
      </c>
      <c r="R3042" s="141" t="s">
        <v>4405</v>
      </c>
      <c r="S3042" s="141"/>
      <c r="T3042" s="141" t="s">
        <v>14269</v>
      </c>
      <c r="U3042" s="141">
        <v>119723263</v>
      </c>
      <c r="V3042" s="141"/>
      <c r="W3042" s="139" t="s">
        <v>4075</v>
      </c>
      <c r="X3042" s="141" t="s">
        <v>25</v>
      </c>
      <c r="Y3042" s="141" t="s">
        <v>27</v>
      </c>
      <c r="Z3042" s="141"/>
      <c r="AA3042" s="141" t="s">
        <v>34</v>
      </c>
      <c r="AB3042" s="141" t="s">
        <v>34</v>
      </c>
      <c r="AC3042" s="139" t="s">
        <v>18049</v>
      </c>
      <c r="AD3042" s="380"/>
      <c r="AE3042" s="139" t="s">
        <v>4</v>
      </c>
      <c r="AF3042" s="139" t="s">
        <v>13073</v>
      </c>
      <c r="AG3042" s="139" t="s">
        <v>4</v>
      </c>
      <c r="AH3042" s="139" t="s">
        <v>1380</v>
      </c>
      <c r="AI3042" s="139" t="s">
        <v>15678</v>
      </c>
      <c r="AJ3042" s="139"/>
      <c r="AK3042" s="139" t="s">
        <v>15678</v>
      </c>
      <c r="AL3042" s="139" t="s">
        <v>1563</v>
      </c>
      <c r="AM3042" s="141"/>
      <c r="AN3042" s="141" t="s">
        <v>8</v>
      </c>
      <c r="AO3042" s="139"/>
      <c r="AP3042" s="139" t="s">
        <v>1563</v>
      </c>
      <c r="AQ3042" s="139"/>
      <c r="AR3042" s="381"/>
      <c r="AS3042" s="139" t="s">
        <v>4075</v>
      </c>
      <c r="AT3042" s="141" t="s">
        <v>44</v>
      </c>
      <c r="AU3042" s="141">
        <v>520</v>
      </c>
      <c r="AV3042" s="383"/>
      <c r="AW3042" s="385"/>
      <c r="AX3042" s="139" t="s">
        <v>192</v>
      </c>
      <c r="AY3042" t="s">
        <v>18725</v>
      </c>
      <c r="BA3042" s="381"/>
      <c r="BB3042" s="139" t="s">
        <v>1446</v>
      </c>
      <c r="BC3042" s="166"/>
      <c r="BD3042" s="166"/>
      <c r="BE3042" s="166"/>
      <c r="BF3042" s="166"/>
      <c r="BG3042" s="166"/>
      <c r="BH3042" s="308"/>
      <c r="BI3042" s="308"/>
      <c r="BJ3042" s="141" t="s">
        <v>26</v>
      </c>
      <c r="BK3042" s="141" t="s">
        <v>26</v>
      </c>
      <c r="BL3042" s="141"/>
      <c r="BM3042" s="141"/>
      <c r="BN3042" s="139" t="s">
        <v>4075</v>
      </c>
      <c r="BQ3042" s="141" t="s">
        <v>16114</v>
      </c>
      <c r="BR3042" s="135" t="s">
        <v>15680</v>
      </c>
      <c r="BT3042" s="135" t="s">
        <v>15365</v>
      </c>
      <c r="BU3042" s="135" t="s">
        <v>13278</v>
      </c>
      <c r="BV3042" s="141" t="s">
        <v>13285</v>
      </c>
      <c r="BW3042" s="135" t="s">
        <v>13284</v>
      </c>
      <c r="BX3042" s="141" t="s">
        <v>15681</v>
      </c>
      <c r="BY3042" s="141" t="s">
        <v>12</v>
      </c>
      <c r="BZ3042" s="141" t="s">
        <v>26</v>
      </c>
      <c r="CA3042" s="141" t="s">
        <v>1848</v>
      </c>
      <c r="CB3042" s="141"/>
      <c r="CC3042" s="141" t="s">
        <v>15686</v>
      </c>
      <c r="CD3042" s="141" t="s">
        <v>15687</v>
      </c>
      <c r="CE3042" s="141" t="s">
        <v>15450</v>
      </c>
      <c r="CF3042" s="141" t="s">
        <v>15451</v>
      </c>
      <c r="CG3042" s="141" t="s">
        <v>4009</v>
      </c>
    </row>
    <row r="3043" spans="1:85" x14ac:dyDescent="0.35">
      <c r="A3043" s="155" t="s">
        <v>4406</v>
      </c>
      <c r="B3043" s="139" t="s">
        <v>4075</v>
      </c>
      <c r="C3043" s="18">
        <v>44081</v>
      </c>
      <c r="D3043" s="144">
        <v>0.18472222222222223</v>
      </c>
      <c r="E3043" s="141" t="s">
        <v>3367</v>
      </c>
      <c r="F3043" s="141">
        <v>3</v>
      </c>
      <c r="G3043" s="141" t="s">
        <v>2741</v>
      </c>
      <c r="H3043" s="141">
        <v>2020</v>
      </c>
      <c r="I3043" s="18">
        <v>44081</v>
      </c>
      <c r="J3043" s="144"/>
      <c r="K3043" s="378"/>
      <c r="L3043" s="139" t="s">
        <v>4075</v>
      </c>
      <c r="M3043" s="141" t="s">
        <v>4407</v>
      </c>
      <c r="N3043" s="248"/>
      <c r="O3043" s="141" t="s">
        <v>25</v>
      </c>
      <c r="P3043" s="141" t="s">
        <v>26</v>
      </c>
      <c r="Q3043" s="141"/>
      <c r="R3043" s="141" t="s">
        <v>4408</v>
      </c>
      <c r="S3043" s="141"/>
      <c r="T3043" s="141" t="s">
        <v>14270</v>
      </c>
      <c r="U3043" s="141">
        <v>119722540</v>
      </c>
      <c r="V3043" s="141"/>
      <c r="W3043" s="139" t="s">
        <v>4075</v>
      </c>
      <c r="X3043" s="141" t="s">
        <v>25</v>
      </c>
      <c r="Y3043" s="141" t="s">
        <v>27</v>
      </c>
      <c r="Z3043" s="141"/>
      <c r="AA3043" s="141" t="s">
        <v>34</v>
      </c>
      <c r="AB3043" s="141" t="s">
        <v>34</v>
      </c>
      <c r="AC3043" s="139" t="s">
        <v>18047</v>
      </c>
      <c r="AD3043" s="380"/>
      <c r="AE3043" s="139" t="s">
        <v>4</v>
      </c>
      <c r="AF3043" s="139" t="s">
        <v>13073</v>
      </c>
      <c r="AG3043" s="139" t="s">
        <v>4</v>
      </c>
      <c r="AH3043" s="139" t="s">
        <v>1380</v>
      </c>
      <c r="AI3043" s="139" t="s">
        <v>15678</v>
      </c>
      <c r="AJ3043" s="139"/>
      <c r="AK3043" s="139" t="s">
        <v>15678</v>
      </c>
      <c r="AL3043" s="139" t="s">
        <v>1423</v>
      </c>
      <c r="AM3043" s="141"/>
      <c r="AN3043" s="141" t="s">
        <v>8</v>
      </c>
      <c r="AO3043" s="139"/>
      <c r="AP3043" s="139" t="s">
        <v>1423</v>
      </c>
      <c r="AQ3043" s="139" t="s">
        <v>1423</v>
      </c>
      <c r="AR3043" s="381"/>
      <c r="AS3043" s="139" t="s">
        <v>4075</v>
      </c>
      <c r="AT3043" s="141" t="s">
        <v>44</v>
      </c>
      <c r="AU3043" s="141">
        <v>190</v>
      </c>
      <c r="AV3043" s="383"/>
      <c r="AW3043" s="385"/>
      <c r="AX3043" s="139" t="s">
        <v>244</v>
      </c>
      <c r="AY3043" t="s">
        <v>19513</v>
      </c>
      <c r="BA3043" s="381"/>
      <c r="BB3043" s="139" t="s">
        <v>17</v>
      </c>
      <c r="BC3043" s="166"/>
      <c r="BD3043" s="166"/>
      <c r="BE3043" s="166"/>
      <c r="BF3043" s="166"/>
      <c r="BG3043" s="166"/>
      <c r="BH3043" s="308"/>
      <c r="BI3043" s="308"/>
      <c r="BJ3043" s="141" t="s">
        <v>26</v>
      </c>
      <c r="BK3043" s="141" t="s">
        <v>26</v>
      </c>
      <c r="BL3043" s="141"/>
      <c r="BM3043" s="141"/>
      <c r="BN3043" s="139" t="s">
        <v>4075</v>
      </c>
      <c r="BQ3043" s="141" t="s">
        <v>16115</v>
      </c>
      <c r="BR3043" s="135" t="s">
        <v>15702</v>
      </c>
      <c r="BT3043" s="135" t="s">
        <v>3884</v>
      </c>
      <c r="BV3043" s="141"/>
      <c r="BX3043" s="141"/>
      <c r="BY3043" s="141"/>
      <c r="BZ3043" s="141"/>
      <c r="CA3043" s="141"/>
      <c r="CB3043" s="141"/>
      <c r="CC3043" s="141"/>
      <c r="CD3043" s="141"/>
      <c r="CE3043" s="141"/>
      <c r="CF3043" s="141"/>
      <c r="CG3043" s="141" t="s">
        <v>4004</v>
      </c>
    </row>
    <row r="3044" spans="1:85" x14ac:dyDescent="0.35">
      <c r="A3044" s="155" t="s">
        <v>4409</v>
      </c>
      <c r="B3044" s="139" t="s">
        <v>4075</v>
      </c>
      <c r="C3044" s="18">
        <v>44081</v>
      </c>
      <c r="D3044" s="144">
        <v>0.47708333333333336</v>
      </c>
      <c r="E3044" s="141" t="s">
        <v>3367</v>
      </c>
      <c r="F3044" s="141">
        <v>3</v>
      </c>
      <c r="G3044" s="141" t="s">
        <v>2741</v>
      </c>
      <c r="H3044" s="141">
        <v>2020</v>
      </c>
      <c r="I3044" s="18">
        <v>44081</v>
      </c>
      <c r="J3044" s="144">
        <v>0.45694444444444443</v>
      </c>
      <c r="K3044" s="378"/>
      <c r="L3044" s="139" t="s">
        <v>4075</v>
      </c>
      <c r="M3044" s="141" t="s">
        <v>28</v>
      </c>
      <c r="N3044" s="248"/>
      <c r="O3044" s="141" t="s">
        <v>26</v>
      </c>
      <c r="P3044" s="141" t="s">
        <v>26</v>
      </c>
      <c r="Q3044" s="141"/>
      <c r="R3044" s="141"/>
      <c r="S3044" s="141" t="s">
        <v>4410</v>
      </c>
      <c r="T3044" s="141" t="s">
        <v>14268</v>
      </c>
      <c r="U3044" s="141"/>
      <c r="V3044" s="141"/>
      <c r="W3044" s="139" t="s">
        <v>4075</v>
      </c>
      <c r="X3044" s="141" t="s">
        <v>25</v>
      </c>
      <c r="Y3044" s="141" t="s">
        <v>27</v>
      </c>
      <c r="Z3044" s="141"/>
      <c r="AA3044" s="141" t="s">
        <v>35</v>
      </c>
      <c r="AB3044" s="141" t="s">
        <v>34</v>
      </c>
      <c r="AC3044" s="139" t="s">
        <v>18050</v>
      </c>
      <c r="AD3044" s="380"/>
      <c r="AE3044" s="139" t="s">
        <v>107</v>
      </c>
      <c r="AF3044" s="139" t="s">
        <v>13076</v>
      </c>
      <c r="AG3044" s="139" t="s">
        <v>4130</v>
      </c>
      <c r="AH3044" s="139" t="s">
        <v>1380</v>
      </c>
      <c r="AI3044" s="139" t="s">
        <v>1518</v>
      </c>
      <c r="AJ3044" s="139"/>
      <c r="AK3044" s="139" t="s">
        <v>1518</v>
      </c>
      <c r="AL3044" s="139" t="s">
        <v>1621</v>
      </c>
      <c r="AM3044" s="141"/>
      <c r="AN3044" s="141" t="s">
        <v>8</v>
      </c>
      <c r="AO3044" s="139"/>
      <c r="AP3044" s="139" t="s">
        <v>1621</v>
      </c>
      <c r="AQ3044" s="139" t="s">
        <v>4411</v>
      </c>
      <c r="AR3044" s="381"/>
      <c r="AS3044" s="139" t="s">
        <v>4075</v>
      </c>
      <c r="AT3044" s="141" t="s">
        <v>43</v>
      </c>
      <c r="AU3044" s="141">
        <v>525</v>
      </c>
      <c r="AV3044" s="383"/>
      <c r="AW3044" s="385"/>
      <c r="AX3044" s="139" t="s">
        <v>200</v>
      </c>
      <c r="AY3044" t="s">
        <v>19514</v>
      </c>
      <c r="BA3044" s="381"/>
      <c r="BB3044" s="139" t="s">
        <v>1450</v>
      </c>
      <c r="BC3044" s="166"/>
      <c r="BD3044" s="166"/>
      <c r="BE3044" s="166"/>
      <c r="BF3044" s="166"/>
      <c r="BG3044" s="166"/>
      <c r="BH3044" s="308"/>
      <c r="BI3044" s="308"/>
      <c r="BJ3044" s="141" t="s">
        <v>26</v>
      </c>
      <c r="BK3044" s="141" t="s">
        <v>26</v>
      </c>
      <c r="BL3044" s="141"/>
      <c r="BM3044" s="141"/>
      <c r="BN3044" s="139" t="s">
        <v>4075</v>
      </c>
      <c r="BQ3044" s="141"/>
      <c r="BV3044" s="141"/>
      <c r="BX3044" s="141"/>
      <c r="BY3044" s="141"/>
      <c r="BZ3044" s="141"/>
      <c r="CA3044" s="141"/>
      <c r="CB3044" s="141"/>
      <c r="CC3044" s="141"/>
      <c r="CD3044" s="141"/>
      <c r="CE3044" s="141"/>
      <c r="CF3044" s="141"/>
      <c r="CG3044" s="141"/>
    </row>
    <row r="3045" spans="1:85" x14ac:dyDescent="0.35">
      <c r="A3045" s="155" t="s">
        <v>4395</v>
      </c>
      <c r="B3045" s="139" t="s">
        <v>4075</v>
      </c>
      <c r="C3045" s="18">
        <v>44082</v>
      </c>
      <c r="D3045" s="144">
        <v>0.6118055555555556</v>
      </c>
      <c r="E3045" s="141" t="s">
        <v>3367</v>
      </c>
      <c r="F3045" s="141">
        <v>3</v>
      </c>
      <c r="G3045" s="141" t="s">
        <v>2741</v>
      </c>
      <c r="H3045" s="141">
        <v>2020</v>
      </c>
      <c r="I3045" s="18">
        <v>44082</v>
      </c>
      <c r="J3045" s="144">
        <v>0.60416666666666663</v>
      </c>
      <c r="K3045" s="378"/>
      <c r="L3045" s="139" t="s">
        <v>4075</v>
      </c>
      <c r="M3045" s="141" t="s">
        <v>28</v>
      </c>
      <c r="N3045" s="248"/>
      <c r="O3045" s="141" t="s">
        <v>26</v>
      </c>
      <c r="P3045" s="141" t="s">
        <v>26</v>
      </c>
      <c r="Q3045" s="141" t="s">
        <v>12991</v>
      </c>
      <c r="R3045" s="141" t="s">
        <v>4396</v>
      </c>
      <c r="S3045" s="141"/>
      <c r="T3045" s="141" t="s">
        <v>14276</v>
      </c>
      <c r="U3045" s="141"/>
      <c r="V3045" s="141"/>
      <c r="W3045" s="139" t="s">
        <v>4075</v>
      </c>
      <c r="X3045" s="141" t="s">
        <v>25</v>
      </c>
      <c r="Y3045" s="141" t="s">
        <v>27</v>
      </c>
      <c r="Z3045" s="141"/>
      <c r="AA3045" s="141" t="s">
        <v>34</v>
      </c>
      <c r="AB3045" s="141" t="s">
        <v>34</v>
      </c>
      <c r="AC3045" s="139" t="s">
        <v>18050</v>
      </c>
      <c r="AD3045" s="380"/>
      <c r="AE3045" s="139" t="s">
        <v>111</v>
      </c>
      <c r="AF3045" s="139" t="s">
        <v>13068</v>
      </c>
      <c r="AG3045" s="139" t="s">
        <v>102</v>
      </c>
      <c r="AH3045" s="139" t="s">
        <v>1378</v>
      </c>
      <c r="AI3045" s="139" t="s">
        <v>1398</v>
      </c>
      <c r="AJ3045" s="139" t="s">
        <v>1563</v>
      </c>
      <c r="AK3045" s="139"/>
      <c r="AL3045" s="139"/>
      <c r="AM3045" s="141"/>
      <c r="AN3045" s="141" t="s">
        <v>8</v>
      </c>
      <c r="AO3045" s="139"/>
      <c r="AP3045" s="139" t="s">
        <v>1563</v>
      </c>
      <c r="AQ3045" s="139"/>
      <c r="AR3045" s="381"/>
      <c r="AS3045" s="139" t="s">
        <v>4075</v>
      </c>
      <c r="AT3045" s="141" t="s">
        <v>1404</v>
      </c>
      <c r="AU3045" s="141"/>
      <c r="AV3045" s="383"/>
      <c r="AW3045" s="385"/>
      <c r="AX3045" s="139" t="s">
        <v>154</v>
      </c>
      <c r="AY3045" t="s">
        <v>18334</v>
      </c>
      <c r="BA3045" s="381"/>
      <c r="BB3045" s="139" t="s">
        <v>1444</v>
      </c>
      <c r="BC3045" s="166"/>
      <c r="BD3045" s="166"/>
      <c r="BE3045" s="166"/>
      <c r="BF3045" s="166"/>
      <c r="BG3045" s="166"/>
      <c r="BH3045" s="308"/>
      <c r="BI3045" s="308"/>
      <c r="BJ3045" s="141" t="s">
        <v>26</v>
      </c>
      <c r="BK3045" s="141" t="s">
        <v>25</v>
      </c>
      <c r="BL3045" s="141" t="s">
        <v>13109</v>
      </c>
      <c r="BM3045" s="141" t="s">
        <v>13112</v>
      </c>
      <c r="BN3045" s="139" t="s">
        <v>4075</v>
      </c>
      <c r="BQ3045" s="141"/>
      <c r="BV3045" s="141"/>
      <c r="BX3045" s="141"/>
      <c r="BY3045" s="141"/>
      <c r="BZ3045" s="141"/>
      <c r="CA3045" s="141"/>
      <c r="CB3045" s="141"/>
      <c r="CC3045" s="141"/>
      <c r="CD3045" s="141"/>
      <c r="CE3045" s="141"/>
      <c r="CF3045" s="141"/>
      <c r="CG3045" s="141"/>
    </row>
    <row r="3046" spans="1:85" x14ac:dyDescent="0.35">
      <c r="A3046" s="155" t="s">
        <v>4398</v>
      </c>
      <c r="B3046" s="139" t="s">
        <v>4075</v>
      </c>
      <c r="C3046" s="18">
        <v>44082</v>
      </c>
      <c r="D3046" s="144">
        <v>0.76249999999999996</v>
      </c>
      <c r="E3046" s="141" t="s">
        <v>3367</v>
      </c>
      <c r="F3046" s="141">
        <v>3</v>
      </c>
      <c r="G3046" s="141" t="s">
        <v>2741</v>
      </c>
      <c r="H3046" s="141">
        <v>2020</v>
      </c>
      <c r="I3046" s="18">
        <v>44082</v>
      </c>
      <c r="J3046" s="144">
        <v>0.7583333333333333</v>
      </c>
      <c r="K3046" s="378"/>
      <c r="L3046" s="139" t="s">
        <v>4075</v>
      </c>
      <c r="M3046" s="141" t="s">
        <v>28</v>
      </c>
      <c r="N3046" s="248"/>
      <c r="O3046" s="141" t="s">
        <v>26</v>
      </c>
      <c r="P3046" s="141" t="s">
        <v>26</v>
      </c>
      <c r="Q3046" s="141" t="s">
        <v>12990</v>
      </c>
      <c r="R3046" s="141" t="s">
        <v>4399</v>
      </c>
      <c r="S3046" s="141"/>
      <c r="T3046" s="141" t="s">
        <v>14275</v>
      </c>
      <c r="U3046" s="141"/>
      <c r="V3046" s="141"/>
      <c r="W3046" s="139" t="s">
        <v>4075</v>
      </c>
      <c r="X3046" s="141" t="s">
        <v>25</v>
      </c>
      <c r="Y3046" s="141" t="s">
        <v>27</v>
      </c>
      <c r="Z3046" s="141"/>
      <c r="AA3046" s="141" t="s">
        <v>34</v>
      </c>
      <c r="AB3046" s="141" t="s">
        <v>34</v>
      </c>
      <c r="AC3046" s="139" t="s">
        <v>18047</v>
      </c>
      <c r="AD3046" s="380"/>
      <c r="AE3046" s="139" t="s">
        <v>107</v>
      </c>
      <c r="AF3046" s="139" t="s">
        <v>13076</v>
      </c>
      <c r="AG3046" s="139" t="s">
        <v>4130</v>
      </c>
      <c r="AH3046" s="139" t="s">
        <v>1380</v>
      </c>
      <c r="AI3046" s="139" t="s">
        <v>1518</v>
      </c>
      <c r="AJ3046" s="139"/>
      <c r="AK3046" s="139" t="s">
        <v>1518</v>
      </c>
      <c r="AL3046" s="139" t="s">
        <v>1563</v>
      </c>
      <c r="AM3046" s="141"/>
      <c r="AN3046" s="141" t="s">
        <v>8</v>
      </c>
      <c r="AO3046" s="139"/>
      <c r="AP3046" s="139" t="s">
        <v>1563</v>
      </c>
      <c r="AQ3046" s="139"/>
      <c r="AR3046" s="381"/>
      <c r="AS3046" s="139" t="s">
        <v>4075</v>
      </c>
      <c r="AT3046" s="141" t="s">
        <v>1404</v>
      </c>
      <c r="AU3046" s="141"/>
      <c r="AV3046" s="383"/>
      <c r="AW3046" s="385"/>
      <c r="AX3046" s="139" t="s">
        <v>80</v>
      </c>
      <c r="AY3046" t="s">
        <v>19427</v>
      </c>
      <c r="BA3046" s="381"/>
      <c r="BB3046" s="139" t="s">
        <v>1444</v>
      </c>
      <c r="BC3046" s="166"/>
      <c r="BD3046" s="166"/>
      <c r="BE3046" s="166"/>
      <c r="BF3046" s="166"/>
      <c r="BG3046" s="166"/>
      <c r="BH3046" s="308"/>
      <c r="BI3046" s="308"/>
      <c r="BJ3046" s="141" t="s">
        <v>26</v>
      </c>
      <c r="BK3046" s="141" t="s">
        <v>25</v>
      </c>
      <c r="BL3046" s="141" t="s">
        <v>13109</v>
      </c>
      <c r="BM3046" s="141" t="s">
        <v>13111</v>
      </c>
      <c r="BN3046" s="139" t="s">
        <v>4075</v>
      </c>
      <c r="BQ3046" s="141"/>
      <c r="BV3046" s="141"/>
      <c r="BX3046" s="141"/>
      <c r="BY3046" s="141"/>
      <c r="BZ3046" s="141"/>
      <c r="CA3046" s="141"/>
      <c r="CB3046" s="141"/>
      <c r="CC3046" s="141"/>
      <c r="CD3046" s="141"/>
      <c r="CE3046" s="141"/>
      <c r="CF3046" s="141"/>
      <c r="CG3046" s="141"/>
    </row>
    <row r="3047" spans="1:85" x14ac:dyDescent="0.35">
      <c r="A3047" s="155" t="s">
        <v>4400</v>
      </c>
      <c r="B3047" s="139" t="s">
        <v>4075</v>
      </c>
      <c r="C3047" s="18">
        <v>44082</v>
      </c>
      <c r="D3047" s="144">
        <v>0.91805555555555551</v>
      </c>
      <c r="E3047" s="141" t="s">
        <v>3367</v>
      </c>
      <c r="F3047" s="141">
        <v>3</v>
      </c>
      <c r="G3047" s="141" t="s">
        <v>2741</v>
      </c>
      <c r="H3047" s="141">
        <v>2020</v>
      </c>
      <c r="I3047" s="18">
        <v>44082</v>
      </c>
      <c r="J3047" s="144">
        <v>0.87152777777777779</v>
      </c>
      <c r="K3047" s="378"/>
      <c r="L3047" s="139" t="s">
        <v>4075</v>
      </c>
      <c r="M3047" s="141" t="s">
        <v>28</v>
      </c>
      <c r="N3047" s="248"/>
      <c r="O3047" s="141" t="s">
        <v>26</v>
      </c>
      <c r="P3047" s="141" t="s">
        <v>26</v>
      </c>
      <c r="Q3047" s="141" t="s">
        <v>12989</v>
      </c>
      <c r="R3047" s="141" t="s">
        <v>4401</v>
      </c>
      <c r="S3047" s="141"/>
      <c r="T3047" s="141" t="s">
        <v>14274</v>
      </c>
      <c r="U3047" s="141">
        <v>119727816</v>
      </c>
      <c r="V3047" s="141"/>
      <c r="W3047" s="139" t="s">
        <v>4075</v>
      </c>
      <c r="X3047" s="141" t="s">
        <v>25</v>
      </c>
      <c r="Y3047" s="141" t="s">
        <v>27</v>
      </c>
      <c r="Z3047" s="141"/>
      <c r="AA3047" s="141" t="s">
        <v>34</v>
      </c>
      <c r="AB3047" s="141" t="s">
        <v>34</v>
      </c>
      <c r="AC3047" s="139" t="s">
        <v>18047</v>
      </c>
      <c r="AD3047" s="380"/>
      <c r="AE3047" s="139" t="s">
        <v>4</v>
      </c>
      <c r="AF3047" s="139" t="s">
        <v>13073</v>
      </c>
      <c r="AG3047" s="139" t="s">
        <v>4</v>
      </c>
      <c r="AH3047" s="139" t="s">
        <v>1380</v>
      </c>
      <c r="AI3047" s="139" t="s">
        <v>15678</v>
      </c>
      <c r="AJ3047" s="139"/>
      <c r="AK3047" s="139" t="s">
        <v>15678</v>
      </c>
      <c r="AL3047" s="139" t="s">
        <v>1563</v>
      </c>
      <c r="AM3047" s="141"/>
      <c r="AN3047" s="141" t="s">
        <v>8</v>
      </c>
      <c r="AO3047" s="139"/>
      <c r="AP3047" s="139" t="s">
        <v>1563</v>
      </c>
      <c r="AQ3047" s="139" t="s">
        <v>1563</v>
      </c>
      <c r="AR3047" s="381"/>
      <c r="AS3047" s="139" t="s">
        <v>4075</v>
      </c>
      <c r="AT3047" s="141" t="s">
        <v>1404</v>
      </c>
      <c r="AU3047" s="141"/>
      <c r="AV3047" s="383"/>
      <c r="AW3047" s="385"/>
      <c r="AX3047" s="139" t="s">
        <v>418</v>
      </c>
      <c r="AY3047" t="s">
        <v>18326</v>
      </c>
      <c r="BA3047" s="381"/>
      <c r="BB3047" s="139" t="s">
        <v>1444</v>
      </c>
      <c r="BC3047" s="166"/>
      <c r="BD3047" s="166"/>
      <c r="BE3047" s="166"/>
      <c r="BF3047" s="166"/>
      <c r="BG3047" s="166"/>
      <c r="BH3047" s="308"/>
      <c r="BI3047" s="308"/>
      <c r="BJ3047" s="141" t="s">
        <v>26</v>
      </c>
      <c r="BK3047" s="141" t="s">
        <v>25</v>
      </c>
      <c r="BL3047" s="141" t="s">
        <v>13109</v>
      </c>
      <c r="BM3047" s="141" t="s">
        <v>13111</v>
      </c>
      <c r="BN3047" s="139" t="s">
        <v>4075</v>
      </c>
      <c r="BQ3047" s="141" t="s">
        <v>16116</v>
      </c>
      <c r="BR3047" s="135" t="s">
        <v>15680</v>
      </c>
      <c r="BT3047" s="135" t="s">
        <v>15360</v>
      </c>
      <c r="BU3047" s="135" t="s">
        <v>15363</v>
      </c>
      <c r="BV3047" s="141" t="s">
        <v>13274</v>
      </c>
      <c r="BW3047" s="135" t="s">
        <v>13274</v>
      </c>
      <c r="BX3047" s="141" t="s">
        <v>15681</v>
      </c>
      <c r="BY3047" s="141" t="s">
        <v>15689</v>
      </c>
      <c r="BZ3047" s="141" t="s">
        <v>25</v>
      </c>
      <c r="CA3047" s="141" t="s">
        <v>1848</v>
      </c>
      <c r="CB3047" s="141"/>
      <c r="CC3047" s="141" t="s">
        <v>15690</v>
      </c>
      <c r="CD3047" s="141" t="s">
        <v>34</v>
      </c>
      <c r="CE3047" s="141" t="s">
        <v>15450</v>
      </c>
      <c r="CF3047" s="141" t="s">
        <v>15451</v>
      </c>
      <c r="CG3047" s="141" t="s">
        <v>4004</v>
      </c>
    </row>
    <row r="3048" spans="1:85" x14ac:dyDescent="0.35">
      <c r="A3048" s="155" t="s">
        <v>4388</v>
      </c>
      <c r="B3048" s="139" t="s">
        <v>4075</v>
      </c>
      <c r="C3048" s="18">
        <v>44082</v>
      </c>
      <c r="D3048" s="144">
        <v>0.10625</v>
      </c>
      <c r="E3048" s="141" t="s">
        <v>3367</v>
      </c>
      <c r="F3048" s="141">
        <v>3</v>
      </c>
      <c r="G3048" s="141" t="s">
        <v>2741</v>
      </c>
      <c r="H3048" s="141">
        <v>2020</v>
      </c>
      <c r="I3048" s="18">
        <v>44082</v>
      </c>
      <c r="J3048" s="144">
        <v>7.2916666666666671E-2</v>
      </c>
      <c r="K3048" s="378"/>
      <c r="L3048" s="139" t="s">
        <v>4075</v>
      </c>
      <c r="M3048" s="141" t="s">
        <v>28</v>
      </c>
      <c r="N3048" s="248"/>
      <c r="O3048" s="141" t="s">
        <v>26</v>
      </c>
      <c r="P3048" s="141" t="s">
        <v>26</v>
      </c>
      <c r="Q3048" s="141" t="s">
        <v>12994</v>
      </c>
      <c r="R3048" s="141" t="s">
        <v>4389</v>
      </c>
      <c r="S3048" s="141"/>
      <c r="T3048" s="141" t="s">
        <v>14277</v>
      </c>
      <c r="U3048" s="141"/>
      <c r="V3048" s="141"/>
      <c r="W3048" s="139" t="s">
        <v>4075</v>
      </c>
      <c r="X3048" s="141" t="s">
        <v>25</v>
      </c>
      <c r="Y3048" s="141" t="s">
        <v>27</v>
      </c>
      <c r="Z3048" s="141"/>
      <c r="AA3048" s="141" t="s">
        <v>34</v>
      </c>
      <c r="AB3048" s="141" t="s">
        <v>34</v>
      </c>
      <c r="AC3048" s="139" t="s">
        <v>18047</v>
      </c>
      <c r="AD3048" s="380"/>
      <c r="AE3048" s="139" t="s">
        <v>4</v>
      </c>
      <c r="AF3048" s="139" t="s">
        <v>13073</v>
      </c>
      <c r="AG3048" s="139" t="s">
        <v>4</v>
      </c>
      <c r="AH3048" s="139" t="s">
        <v>1380</v>
      </c>
      <c r="AI3048" s="139" t="s">
        <v>15678</v>
      </c>
      <c r="AJ3048" s="139"/>
      <c r="AK3048" s="139" t="s">
        <v>15678</v>
      </c>
      <c r="AL3048" s="139" t="s">
        <v>1563</v>
      </c>
      <c r="AM3048" s="141"/>
      <c r="AN3048" s="141" t="s">
        <v>8</v>
      </c>
      <c r="AO3048" s="139"/>
      <c r="AP3048" s="139" t="s">
        <v>1563</v>
      </c>
      <c r="AQ3048" s="139" t="s">
        <v>4390</v>
      </c>
      <c r="AR3048" s="381"/>
      <c r="AS3048" s="139" t="s">
        <v>4075</v>
      </c>
      <c r="AT3048" s="141" t="s">
        <v>1404</v>
      </c>
      <c r="AU3048" s="141">
        <v>246</v>
      </c>
      <c r="AV3048" s="383"/>
      <c r="AW3048" s="385"/>
      <c r="AX3048" s="139" t="s">
        <v>71</v>
      </c>
      <c r="AY3048" t="s">
        <v>18717</v>
      </c>
      <c r="BA3048" s="381"/>
      <c r="BB3048" s="139" t="s">
        <v>17</v>
      </c>
      <c r="BC3048" s="166"/>
      <c r="BD3048" s="166"/>
      <c r="BE3048" s="166"/>
      <c r="BF3048" s="166"/>
      <c r="BG3048" s="166"/>
      <c r="BH3048" s="308"/>
      <c r="BI3048" s="308"/>
      <c r="BJ3048" s="141" t="s">
        <v>26</v>
      </c>
      <c r="BK3048" s="141" t="s">
        <v>25</v>
      </c>
      <c r="BL3048" s="141" t="s">
        <v>13109</v>
      </c>
      <c r="BM3048" s="141" t="s">
        <v>13111</v>
      </c>
      <c r="BN3048" s="139" t="s">
        <v>4075</v>
      </c>
      <c r="BQ3048" s="141" t="s">
        <v>16116</v>
      </c>
      <c r="BR3048" s="135" t="s">
        <v>15680</v>
      </c>
      <c r="BT3048" s="135" t="s">
        <v>15360</v>
      </c>
      <c r="BU3048" s="135" t="s">
        <v>15374</v>
      </c>
      <c r="BV3048" s="141" t="s">
        <v>15348</v>
      </c>
      <c r="BW3048" s="135" t="s">
        <v>13280</v>
      </c>
      <c r="BX3048" s="141" t="s">
        <v>15681</v>
      </c>
      <c r="BY3048" s="141" t="s">
        <v>15689</v>
      </c>
      <c r="BZ3048" s="141" t="s">
        <v>26</v>
      </c>
      <c r="CA3048" s="141" t="s">
        <v>1848</v>
      </c>
      <c r="CB3048" s="141"/>
      <c r="CC3048" s="141" t="s">
        <v>15690</v>
      </c>
      <c r="CD3048" s="141" t="s">
        <v>34</v>
      </c>
      <c r="CE3048" s="141" t="s">
        <v>15450</v>
      </c>
      <c r="CF3048" s="141" t="s">
        <v>15451</v>
      </c>
      <c r="CG3048" s="141" t="s">
        <v>4004</v>
      </c>
    </row>
    <row r="3049" spans="1:85" x14ac:dyDescent="0.35">
      <c r="A3049" s="155" t="s">
        <v>4391</v>
      </c>
      <c r="B3049" s="139" t="s">
        <v>4075</v>
      </c>
      <c r="C3049" s="18">
        <v>44082</v>
      </c>
      <c r="D3049" s="144">
        <v>0.12916666666666668</v>
      </c>
      <c r="E3049" s="141" t="s">
        <v>3367</v>
      </c>
      <c r="F3049" s="141">
        <v>3</v>
      </c>
      <c r="G3049" s="141" t="s">
        <v>2741</v>
      </c>
      <c r="H3049" s="141">
        <v>2020</v>
      </c>
      <c r="I3049" s="18">
        <v>44082</v>
      </c>
      <c r="J3049" s="144">
        <v>0.15208333333333332</v>
      </c>
      <c r="K3049" s="378"/>
      <c r="L3049" s="139" t="s">
        <v>4075</v>
      </c>
      <c r="M3049" s="141" t="s">
        <v>28</v>
      </c>
      <c r="N3049" s="248"/>
      <c r="O3049" s="141" t="s">
        <v>26</v>
      </c>
      <c r="P3049" s="141" t="s">
        <v>26</v>
      </c>
      <c r="Q3049" s="141" t="s">
        <v>12993</v>
      </c>
      <c r="R3049" s="141" t="s">
        <v>4392</v>
      </c>
      <c r="S3049" s="141"/>
      <c r="T3049" s="141" t="s">
        <v>14272</v>
      </c>
      <c r="U3049" s="141">
        <v>119723536</v>
      </c>
      <c r="V3049" s="141"/>
      <c r="W3049" s="139" t="s">
        <v>4075</v>
      </c>
      <c r="X3049" s="141" t="s">
        <v>25</v>
      </c>
      <c r="Y3049" s="141" t="s">
        <v>27</v>
      </c>
      <c r="Z3049" s="141"/>
      <c r="AA3049" s="141" t="s">
        <v>34</v>
      </c>
      <c r="AB3049" s="141" t="s">
        <v>34</v>
      </c>
      <c r="AC3049" s="139" t="s">
        <v>18050</v>
      </c>
      <c r="AD3049" s="380"/>
      <c r="AE3049" s="139" t="s">
        <v>102</v>
      </c>
      <c r="AF3049" s="139" t="s">
        <v>13071</v>
      </c>
      <c r="AG3049" s="139" t="s">
        <v>102</v>
      </c>
      <c r="AH3049" s="139" t="s">
        <v>1378</v>
      </c>
      <c r="AI3049" s="139" t="s">
        <v>1387</v>
      </c>
      <c r="AJ3049" s="139" t="s">
        <v>1408</v>
      </c>
      <c r="AK3049" s="139"/>
      <c r="AL3049" s="139"/>
      <c r="AM3049" s="141"/>
      <c r="AN3049" s="141" t="s">
        <v>8</v>
      </c>
      <c r="AO3049" s="139"/>
      <c r="AP3049" s="139" t="s">
        <v>1408</v>
      </c>
      <c r="AQ3049" s="139" t="s">
        <v>4393</v>
      </c>
      <c r="AR3049" s="381"/>
      <c r="AS3049" s="139" t="s">
        <v>4075</v>
      </c>
      <c r="AT3049" s="141" t="s">
        <v>1404</v>
      </c>
      <c r="AU3049" s="141"/>
      <c r="AV3049" s="383"/>
      <c r="AW3049" s="385"/>
      <c r="AX3049" s="139" t="s">
        <v>418</v>
      </c>
      <c r="AY3049" t="s">
        <v>18468</v>
      </c>
      <c r="BA3049" s="381"/>
      <c r="BB3049" s="139" t="s">
        <v>17</v>
      </c>
      <c r="BC3049" s="166"/>
      <c r="BD3049" s="166"/>
      <c r="BE3049" s="166"/>
      <c r="BF3049" s="166"/>
      <c r="BG3049" s="166"/>
      <c r="BH3049" s="308"/>
      <c r="BI3049" s="308"/>
      <c r="BJ3049" s="141" t="s">
        <v>26</v>
      </c>
      <c r="BK3049" s="141" t="s">
        <v>25</v>
      </c>
      <c r="BL3049" s="141" t="s">
        <v>13109</v>
      </c>
      <c r="BM3049" s="141" t="s">
        <v>13111</v>
      </c>
      <c r="BN3049" s="139" t="s">
        <v>4075</v>
      </c>
      <c r="BQ3049" s="141" t="s">
        <v>16116</v>
      </c>
      <c r="BR3049" s="135" t="s">
        <v>15702</v>
      </c>
      <c r="BV3049" s="141"/>
      <c r="BX3049" s="141"/>
      <c r="BY3049" s="141"/>
      <c r="BZ3049" s="141"/>
      <c r="CA3049" s="141"/>
      <c r="CB3049" s="141"/>
      <c r="CC3049" s="141"/>
      <c r="CD3049" s="141"/>
      <c r="CE3049" s="141"/>
      <c r="CF3049" s="141"/>
      <c r="CG3049" s="141"/>
    </row>
    <row r="3050" spans="1:85" x14ac:dyDescent="0.35">
      <c r="A3050" s="155" t="s">
        <v>4394</v>
      </c>
      <c r="B3050" s="139" t="s">
        <v>4075</v>
      </c>
      <c r="C3050" s="18">
        <v>44082</v>
      </c>
      <c r="D3050" s="144">
        <v>0.47291666666666665</v>
      </c>
      <c r="E3050" s="141" t="s">
        <v>3367</v>
      </c>
      <c r="F3050" s="141">
        <v>3</v>
      </c>
      <c r="G3050" s="141" t="s">
        <v>2741</v>
      </c>
      <c r="H3050" s="141">
        <v>2020</v>
      </c>
      <c r="I3050" s="18">
        <v>44082</v>
      </c>
      <c r="J3050" s="144">
        <v>0.47222222222222221</v>
      </c>
      <c r="K3050" s="378"/>
      <c r="L3050" s="139" t="s">
        <v>4075</v>
      </c>
      <c r="M3050" s="141" t="s">
        <v>28</v>
      </c>
      <c r="N3050" s="248"/>
      <c r="O3050" s="141" t="s">
        <v>26</v>
      </c>
      <c r="P3050" s="141" t="s">
        <v>26</v>
      </c>
      <c r="Q3050" s="141" t="s">
        <v>12992</v>
      </c>
      <c r="R3050" s="141"/>
      <c r="S3050" s="141"/>
      <c r="T3050" s="141" t="s">
        <v>14273</v>
      </c>
      <c r="U3050" s="141"/>
      <c r="V3050" s="141"/>
      <c r="W3050" s="139" t="s">
        <v>4075</v>
      </c>
      <c r="X3050" s="141" t="s">
        <v>25</v>
      </c>
      <c r="Y3050" s="141" t="s">
        <v>27</v>
      </c>
      <c r="Z3050" s="141"/>
      <c r="AA3050" s="141" t="s">
        <v>34</v>
      </c>
      <c r="AB3050" s="141" t="s">
        <v>34</v>
      </c>
      <c r="AC3050" s="139" t="s">
        <v>18049</v>
      </c>
      <c r="AD3050" s="380"/>
      <c r="AE3050" s="139" t="s">
        <v>4</v>
      </c>
      <c r="AF3050" s="139" t="s">
        <v>13073</v>
      </c>
      <c r="AG3050" s="139" t="s">
        <v>4</v>
      </c>
      <c r="AH3050" s="139" t="s">
        <v>1380</v>
      </c>
      <c r="AI3050" s="139" t="s">
        <v>15678</v>
      </c>
      <c r="AJ3050" s="139"/>
      <c r="AK3050" s="139" t="s">
        <v>15678</v>
      </c>
      <c r="AL3050" s="139" t="s">
        <v>1823</v>
      </c>
      <c r="AM3050" s="141"/>
      <c r="AN3050" s="141" t="s">
        <v>8</v>
      </c>
      <c r="AO3050" s="139"/>
      <c r="AP3050" s="139" t="s">
        <v>1823</v>
      </c>
      <c r="AQ3050" s="139" t="s">
        <v>1823</v>
      </c>
      <c r="AR3050" s="381"/>
      <c r="AS3050" s="139" t="s">
        <v>4075</v>
      </c>
      <c r="AT3050" s="141" t="s">
        <v>1404</v>
      </c>
      <c r="AU3050" s="141">
        <v>246</v>
      </c>
      <c r="AV3050" s="383"/>
      <c r="AW3050" s="385"/>
      <c r="AX3050" s="139" t="s">
        <v>71</v>
      </c>
      <c r="AY3050" t="s">
        <v>19273</v>
      </c>
      <c r="BA3050" s="381"/>
      <c r="BB3050" s="139" t="s">
        <v>17</v>
      </c>
      <c r="BC3050" s="166"/>
      <c r="BD3050" s="166"/>
      <c r="BE3050" s="166"/>
      <c r="BF3050" s="166"/>
      <c r="BG3050" s="166"/>
      <c r="BH3050" s="308"/>
      <c r="BI3050" s="308"/>
      <c r="BJ3050" s="141" t="s">
        <v>26</v>
      </c>
      <c r="BK3050" s="141" t="s">
        <v>25</v>
      </c>
      <c r="BL3050" s="141" t="s">
        <v>13109</v>
      </c>
      <c r="BM3050" s="141" t="s">
        <v>13111</v>
      </c>
      <c r="BN3050" s="139" t="s">
        <v>4075</v>
      </c>
      <c r="BQ3050" s="141"/>
      <c r="BV3050" s="141"/>
      <c r="BX3050" s="141"/>
      <c r="BY3050" s="141"/>
      <c r="BZ3050" s="141"/>
      <c r="CA3050" s="141"/>
      <c r="CB3050" s="141"/>
      <c r="CC3050" s="141"/>
      <c r="CD3050" s="141"/>
      <c r="CE3050" s="141"/>
      <c r="CF3050" s="141"/>
      <c r="CG3050" s="141"/>
    </row>
    <row r="3051" spans="1:85" x14ac:dyDescent="0.35">
      <c r="A3051" s="155" t="s">
        <v>4385</v>
      </c>
      <c r="B3051" s="139" t="s">
        <v>4075</v>
      </c>
      <c r="C3051" s="18">
        <v>44083</v>
      </c>
      <c r="D3051" s="144">
        <v>0.45</v>
      </c>
      <c r="E3051" s="141" t="s">
        <v>3367</v>
      </c>
      <c r="F3051" s="141">
        <v>3</v>
      </c>
      <c r="G3051" s="141" t="s">
        <v>2741</v>
      </c>
      <c r="H3051" s="141">
        <v>2020</v>
      </c>
      <c r="I3051" s="18">
        <v>44083</v>
      </c>
      <c r="J3051" s="144">
        <v>0.45347222222222222</v>
      </c>
      <c r="K3051" s="378"/>
      <c r="L3051" s="139" t="s">
        <v>4075</v>
      </c>
      <c r="M3051" s="141" t="s">
        <v>28</v>
      </c>
      <c r="N3051" s="248"/>
      <c r="O3051" s="141" t="s">
        <v>26</v>
      </c>
      <c r="P3051" s="141" t="s">
        <v>26</v>
      </c>
      <c r="Q3051" s="141"/>
      <c r="R3051" s="141" t="s">
        <v>4386</v>
      </c>
      <c r="S3051" s="141"/>
      <c r="T3051" s="141" t="s">
        <v>14278</v>
      </c>
      <c r="U3051" s="141"/>
      <c r="V3051" s="141"/>
      <c r="W3051" s="139" t="s">
        <v>4075</v>
      </c>
      <c r="X3051" s="141" t="s">
        <v>25</v>
      </c>
      <c r="Y3051" s="141" t="s">
        <v>27</v>
      </c>
      <c r="Z3051" s="141"/>
      <c r="AA3051" s="141" t="s">
        <v>34</v>
      </c>
      <c r="AB3051" s="141" t="s">
        <v>34</v>
      </c>
      <c r="AC3051" s="139" t="s">
        <v>18050</v>
      </c>
      <c r="AD3051" s="380"/>
      <c r="AE3051" s="139" t="s">
        <v>102</v>
      </c>
      <c r="AF3051" s="139" t="s">
        <v>13081</v>
      </c>
      <c r="AG3051" s="139" t="s">
        <v>102</v>
      </c>
      <c r="AH3051" s="139" t="s">
        <v>1378</v>
      </c>
      <c r="AI3051" s="139" t="s">
        <v>1402</v>
      </c>
      <c r="AJ3051" s="139" t="s">
        <v>95</v>
      </c>
      <c r="AK3051" s="139"/>
      <c r="AL3051" s="139"/>
      <c r="AM3051" s="141"/>
      <c r="AN3051" s="141" t="s">
        <v>1374</v>
      </c>
      <c r="AO3051" s="139"/>
      <c r="AP3051" s="139" t="s">
        <v>95</v>
      </c>
      <c r="AQ3051" s="139" t="s">
        <v>1563</v>
      </c>
      <c r="AR3051" s="381"/>
      <c r="AS3051" s="139" t="s">
        <v>4075</v>
      </c>
      <c r="AT3051" s="141" t="s">
        <v>43</v>
      </c>
      <c r="AU3051" s="141">
        <v>345</v>
      </c>
      <c r="AV3051" s="383"/>
      <c r="AW3051" s="385"/>
      <c r="AX3051" s="139" t="s">
        <v>69</v>
      </c>
      <c r="AY3051" t="s">
        <v>19193</v>
      </c>
      <c r="BA3051" s="381"/>
      <c r="BB3051" s="139" t="s">
        <v>1450</v>
      </c>
      <c r="BC3051" s="166">
        <v>1</v>
      </c>
      <c r="BD3051" s="166"/>
      <c r="BE3051" s="166"/>
      <c r="BF3051" s="166"/>
      <c r="BG3051" s="166"/>
      <c r="BH3051" s="308"/>
      <c r="BI3051" s="308"/>
      <c r="BJ3051" s="141" t="s">
        <v>26</v>
      </c>
      <c r="BK3051" s="141" t="s">
        <v>25</v>
      </c>
      <c r="BL3051" s="141" t="s">
        <v>13109</v>
      </c>
      <c r="BM3051" s="141" t="s">
        <v>13110</v>
      </c>
      <c r="BN3051" s="139" t="s">
        <v>4075</v>
      </c>
      <c r="BQ3051" s="141"/>
      <c r="BV3051" s="141"/>
      <c r="BX3051" s="141"/>
      <c r="BY3051" s="141"/>
      <c r="BZ3051" s="141"/>
      <c r="CA3051" s="141"/>
      <c r="CB3051" s="141"/>
      <c r="CC3051" s="141"/>
      <c r="CD3051" s="141"/>
      <c r="CE3051" s="141"/>
      <c r="CF3051" s="141"/>
      <c r="CG3051" s="141"/>
    </row>
    <row r="3052" spans="1:85" x14ac:dyDescent="0.35">
      <c r="A3052" s="155" t="s">
        <v>4383</v>
      </c>
      <c r="B3052" s="139" t="s">
        <v>4075</v>
      </c>
      <c r="C3052" s="18">
        <v>44085</v>
      </c>
      <c r="D3052" s="144">
        <v>0.44027777777777777</v>
      </c>
      <c r="E3052" s="141" t="s">
        <v>3367</v>
      </c>
      <c r="F3052" s="141">
        <v>3</v>
      </c>
      <c r="G3052" s="141" t="s">
        <v>2741</v>
      </c>
      <c r="H3052" s="141">
        <v>2020</v>
      </c>
      <c r="I3052" s="18">
        <v>44085</v>
      </c>
      <c r="J3052" s="144">
        <v>0.43333333333333335</v>
      </c>
      <c r="K3052" s="378"/>
      <c r="L3052" s="139" t="s">
        <v>4075</v>
      </c>
      <c r="M3052" s="141" t="s">
        <v>28</v>
      </c>
      <c r="N3052" s="248"/>
      <c r="O3052" s="141" t="s">
        <v>26</v>
      </c>
      <c r="P3052" s="141" t="s">
        <v>26</v>
      </c>
      <c r="Q3052" s="141" t="s">
        <v>12988</v>
      </c>
      <c r="R3052" s="141" t="s">
        <v>4384</v>
      </c>
      <c r="S3052" s="141"/>
      <c r="T3052" s="141" t="s">
        <v>14279</v>
      </c>
      <c r="U3052" s="141">
        <v>119752581</v>
      </c>
      <c r="V3052" s="141"/>
      <c r="W3052" s="139" t="s">
        <v>4075</v>
      </c>
      <c r="X3052" s="141" t="s">
        <v>25</v>
      </c>
      <c r="Y3052" s="141" t="s">
        <v>27</v>
      </c>
      <c r="Z3052" s="141"/>
      <c r="AA3052" s="141" t="s">
        <v>34</v>
      </c>
      <c r="AB3052" s="141" t="s">
        <v>34</v>
      </c>
      <c r="AC3052" s="139" t="s">
        <v>18049</v>
      </c>
      <c r="AD3052" s="380"/>
      <c r="AE3052" s="139" t="s">
        <v>105</v>
      </c>
      <c r="AF3052" s="139" t="s">
        <v>13076</v>
      </c>
      <c r="AG3052" s="139" t="s">
        <v>1518</v>
      </c>
      <c r="AH3052" s="139" t="s">
        <v>1380</v>
      </c>
      <c r="AI3052" s="139" t="s">
        <v>1518</v>
      </c>
      <c r="AJ3052" s="139"/>
      <c r="AK3052" s="139" t="s">
        <v>1518</v>
      </c>
      <c r="AL3052" s="139" t="s">
        <v>46</v>
      </c>
      <c r="AM3052" s="141"/>
      <c r="AN3052" s="141" t="s">
        <v>8</v>
      </c>
      <c r="AO3052" s="139"/>
      <c r="AP3052" s="139" t="s">
        <v>46</v>
      </c>
      <c r="AQ3052" s="139" t="s">
        <v>4339</v>
      </c>
      <c r="AR3052" s="381"/>
      <c r="AS3052" s="139" t="s">
        <v>4075</v>
      </c>
      <c r="AT3052" s="141" t="s">
        <v>1404</v>
      </c>
      <c r="AU3052" s="141">
        <v>300</v>
      </c>
      <c r="AV3052" s="383"/>
      <c r="AW3052" s="385"/>
      <c r="AX3052" s="139" t="s">
        <v>84</v>
      </c>
      <c r="AY3052" t="s">
        <v>19515</v>
      </c>
      <c r="BA3052" s="381"/>
      <c r="BB3052" s="139" t="s">
        <v>1452</v>
      </c>
      <c r="BC3052" s="166"/>
      <c r="BD3052" s="166"/>
      <c r="BE3052" s="166"/>
      <c r="BF3052" s="166"/>
      <c r="BG3052" s="166"/>
      <c r="BH3052" s="308"/>
      <c r="BI3052" s="308"/>
      <c r="BJ3052" s="141" t="s">
        <v>26</v>
      </c>
      <c r="BK3052" s="141" t="s">
        <v>26</v>
      </c>
      <c r="BL3052" s="141"/>
      <c r="BM3052" s="141"/>
      <c r="BN3052" s="139" t="s">
        <v>4075</v>
      </c>
      <c r="BQ3052" s="141"/>
      <c r="BV3052" s="141"/>
      <c r="BX3052" s="141"/>
      <c r="BY3052" s="141"/>
      <c r="BZ3052" s="141"/>
      <c r="CA3052" s="141"/>
      <c r="CB3052" s="141"/>
      <c r="CC3052" s="141"/>
      <c r="CD3052" s="141"/>
      <c r="CE3052" s="141"/>
      <c r="CF3052" s="141"/>
      <c r="CG3052" s="141"/>
    </row>
    <row r="3053" spans="1:85" x14ac:dyDescent="0.35">
      <c r="A3053" s="155" t="s">
        <v>4381</v>
      </c>
      <c r="B3053" s="139" t="s">
        <v>4075</v>
      </c>
      <c r="C3053" s="18">
        <v>44086</v>
      </c>
      <c r="D3053" s="144">
        <v>0.60347222222222219</v>
      </c>
      <c r="E3053" s="141" t="s">
        <v>3367</v>
      </c>
      <c r="F3053" s="141">
        <v>3</v>
      </c>
      <c r="G3053" s="141" t="s">
        <v>2741</v>
      </c>
      <c r="H3053" s="141">
        <v>2020</v>
      </c>
      <c r="I3053" s="18"/>
      <c r="J3053" s="144"/>
      <c r="K3053" s="378"/>
      <c r="L3053" s="139" t="s">
        <v>4075</v>
      </c>
      <c r="M3053" s="141" t="s">
        <v>28</v>
      </c>
      <c r="N3053" s="248"/>
      <c r="O3053" s="141" t="s">
        <v>26</v>
      </c>
      <c r="P3053" s="141" t="s">
        <v>26</v>
      </c>
      <c r="Q3053" s="141"/>
      <c r="R3053" s="141"/>
      <c r="S3053" s="141"/>
      <c r="T3053" s="141" t="s">
        <v>14280</v>
      </c>
      <c r="U3053" s="141"/>
      <c r="V3053" s="141"/>
      <c r="W3053" s="139" t="s">
        <v>4075</v>
      </c>
      <c r="X3053" s="141" t="s">
        <v>25</v>
      </c>
      <c r="Y3053" s="141" t="s">
        <v>27</v>
      </c>
      <c r="Z3053" s="141"/>
      <c r="AA3053" s="141" t="s">
        <v>34</v>
      </c>
      <c r="AB3053" s="141" t="s">
        <v>36</v>
      </c>
      <c r="AC3053" s="139" t="s">
        <v>18050</v>
      </c>
      <c r="AD3053" s="380"/>
      <c r="AE3053" s="139" t="s">
        <v>103</v>
      </c>
      <c r="AF3053" s="139" t="s">
        <v>13075</v>
      </c>
      <c r="AG3053" s="139" t="s">
        <v>103</v>
      </c>
      <c r="AH3053" s="139" t="s">
        <v>1380</v>
      </c>
      <c r="AI3053" s="139" t="s">
        <v>7340</v>
      </c>
      <c r="AJ3053" s="139"/>
      <c r="AK3053" s="139" t="s">
        <v>7340</v>
      </c>
      <c r="AL3053" s="139" t="s">
        <v>1823</v>
      </c>
      <c r="AM3053" s="141"/>
      <c r="AN3053" s="141" t="s">
        <v>8</v>
      </c>
      <c r="AO3053" s="139"/>
      <c r="AP3053" s="139" t="s">
        <v>1823</v>
      </c>
      <c r="AQ3053" s="139" t="s">
        <v>4382</v>
      </c>
      <c r="AR3053" s="381"/>
      <c r="AS3053" s="139" t="s">
        <v>4075</v>
      </c>
      <c r="AT3053" s="141" t="s">
        <v>43</v>
      </c>
      <c r="AU3053" s="141">
        <v>320</v>
      </c>
      <c r="AV3053" s="383"/>
      <c r="AW3053" s="385"/>
      <c r="AX3053" s="139" t="s">
        <v>262</v>
      </c>
      <c r="AY3053" t="s">
        <v>19385</v>
      </c>
      <c r="BA3053" s="381"/>
      <c r="BB3053" s="139" t="s">
        <v>17</v>
      </c>
      <c r="BC3053" s="166"/>
      <c r="BD3053" s="166"/>
      <c r="BE3053" s="166"/>
      <c r="BF3053" s="166"/>
      <c r="BG3053" s="166"/>
      <c r="BH3053" s="308"/>
      <c r="BI3053" s="308"/>
      <c r="BJ3053" s="141" t="s">
        <v>26</v>
      </c>
      <c r="BK3053" s="141" t="s">
        <v>26</v>
      </c>
      <c r="BL3053" s="141"/>
      <c r="BM3053" s="141"/>
      <c r="BN3053" s="139" t="s">
        <v>4075</v>
      </c>
      <c r="BQ3053" s="141"/>
      <c r="BV3053" s="141"/>
      <c r="BX3053" s="141"/>
      <c r="BY3053" s="141"/>
      <c r="BZ3053" s="141"/>
      <c r="CA3053" s="141"/>
      <c r="CB3053" s="141"/>
      <c r="CC3053" s="141"/>
      <c r="CD3053" s="141"/>
      <c r="CE3053" s="141"/>
      <c r="CF3053" s="141"/>
      <c r="CG3053" s="141"/>
    </row>
    <row r="3054" spans="1:85" x14ac:dyDescent="0.35">
      <c r="A3054" s="155" t="s">
        <v>4379</v>
      </c>
      <c r="B3054" s="139" t="s">
        <v>4075</v>
      </c>
      <c r="C3054" s="18">
        <v>44088</v>
      </c>
      <c r="D3054" s="144">
        <v>0.25763888888888886</v>
      </c>
      <c r="E3054" s="141" t="s">
        <v>13272</v>
      </c>
      <c r="F3054" s="141">
        <v>3</v>
      </c>
      <c r="G3054" s="141" t="s">
        <v>2741</v>
      </c>
      <c r="H3054" s="141">
        <v>2020</v>
      </c>
      <c r="I3054" s="18">
        <v>44088</v>
      </c>
      <c r="J3054" s="144">
        <v>0.25138888888888888</v>
      </c>
      <c r="K3054" s="378"/>
      <c r="L3054" s="139" t="s">
        <v>4075</v>
      </c>
      <c r="M3054" s="141" t="s">
        <v>1396</v>
      </c>
      <c r="N3054" s="248"/>
      <c r="O3054" s="141" t="s">
        <v>26</v>
      </c>
      <c r="P3054" s="141" t="s">
        <v>26</v>
      </c>
      <c r="Q3054" s="141" t="s">
        <v>12987</v>
      </c>
      <c r="R3054" s="141"/>
      <c r="S3054" s="141" t="s">
        <v>4380</v>
      </c>
      <c r="T3054" s="141" t="s">
        <v>14281</v>
      </c>
      <c r="U3054" s="141">
        <v>119759379</v>
      </c>
      <c r="V3054" s="141"/>
      <c r="W3054" s="139" t="s">
        <v>4075</v>
      </c>
      <c r="X3054" s="141" t="s">
        <v>25</v>
      </c>
      <c r="Y3054" s="141" t="s">
        <v>27</v>
      </c>
      <c r="Z3054" s="141"/>
      <c r="AA3054" s="141" t="s">
        <v>35</v>
      </c>
      <c r="AB3054" s="141" t="s">
        <v>35</v>
      </c>
      <c r="AC3054" s="139" t="s">
        <v>18047</v>
      </c>
      <c r="AD3054" s="380"/>
      <c r="AE3054" s="139" t="s">
        <v>107</v>
      </c>
      <c r="AF3054" s="139" t="s">
        <v>13076</v>
      </c>
      <c r="AG3054" s="139" t="s">
        <v>4130</v>
      </c>
      <c r="AH3054" s="139" t="s">
        <v>1380</v>
      </c>
      <c r="AI3054" s="139" t="s">
        <v>1518</v>
      </c>
      <c r="AJ3054" s="139"/>
      <c r="AK3054" s="139" t="s">
        <v>1518</v>
      </c>
      <c r="AL3054" s="139" t="s">
        <v>1621</v>
      </c>
      <c r="AM3054" s="141"/>
      <c r="AN3054" s="141" t="s">
        <v>8</v>
      </c>
      <c r="AO3054" s="139"/>
      <c r="AP3054" s="139" t="s">
        <v>1621</v>
      </c>
      <c r="AQ3054" s="139" t="s">
        <v>1437</v>
      </c>
      <c r="AR3054" s="381"/>
      <c r="AS3054" s="139" t="s">
        <v>4075</v>
      </c>
      <c r="AT3054" s="141" t="s">
        <v>1404</v>
      </c>
      <c r="AU3054" s="141"/>
      <c r="AV3054" s="383"/>
      <c r="AW3054" s="385"/>
      <c r="AX3054" s="139" t="s">
        <v>166</v>
      </c>
      <c r="AY3054" t="s">
        <v>19516</v>
      </c>
      <c r="BA3054" s="381"/>
      <c r="BB3054" s="139" t="s">
        <v>1450</v>
      </c>
      <c r="BC3054" s="166"/>
      <c r="BD3054" s="166"/>
      <c r="BE3054" s="166"/>
      <c r="BF3054" s="166"/>
      <c r="BG3054" s="166"/>
      <c r="BH3054" s="308"/>
      <c r="BI3054" s="308"/>
      <c r="BJ3054" s="141" t="s">
        <v>26</v>
      </c>
      <c r="BK3054" s="141" t="s">
        <v>26</v>
      </c>
      <c r="BL3054" s="141"/>
      <c r="BM3054" s="141"/>
      <c r="BN3054" s="139" t="s">
        <v>4075</v>
      </c>
      <c r="BQ3054" s="141"/>
      <c r="BV3054" s="141"/>
      <c r="BX3054" s="141"/>
      <c r="BY3054" s="141"/>
      <c r="BZ3054" s="141"/>
      <c r="CA3054" s="141"/>
      <c r="CB3054" s="141"/>
      <c r="CC3054" s="141"/>
      <c r="CD3054" s="141"/>
      <c r="CE3054" s="141"/>
      <c r="CF3054" s="141"/>
      <c r="CG3054" s="141"/>
    </row>
    <row r="3055" spans="1:85" x14ac:dyDescent="0.35">
      <c r="A3055" s="155" t="s">
        <v>4378</v>
      </c>
      <c r="B3055" s="139" t="s">
        <v>4075</v>
      </c>
      <c r="C3055" s="18">
        <v>44090</v>
      </c>
      <c r="D3055" s="144">
        <v>0.69930555555555551</v>
      </c>
      <c r="E3055" s="141" t="s">
        <v>13272</v>
      </c>
      <c r="F3055" s="141">
        <v>3</v>
      </c>
      <c r="G3055" s="141" t="s">
        <v>2741</v>
      </c>
      <c r="H3055" s="141">
        <v>2020</v>
      </c>
      <c r="I3055" s="18">
        <v>44090</v>
      </c>
      <c r="J3055" s="144">
        <v>0.69097222222222221</v>
      </c>
      <c r="K3055" s="378"/>
      <c r="L3055" s="139" t="s">
        <v>4075</v>
      </c>
      <c r="M3055" s="141" t="s">
        <v>28</v>
      </c>
      <c r="N3055" s="248"/>
      <c r="O3055" s="141" t="s">
        <v>26</v>
      </c>
      <c r="P3055" s="141" t="s">
        <v>26</v>
      </c>
      <c r="Q3055" s="141"/>
      <c r="R3055" s="141"/>
      <c r="S3055" s="141"/>
      <c r="T3055" s="141" t="s">
        <v>14282</v>
      </c>
      <c r="U3055" s="141">
        <v>119775722</v>
      </c>
      <c r="V3055" s="141"/>
      <c r="W3055" s="139" t="s">
        <v>4075</v>
      </c>
      <c r="X3055" s="141" t="s">
        <v>25</v>
      </c>
      <c r="Y3055" s="141" t="s">
        <v>27</v>
      </c>
      <c r="Z3055" s="141"/>
      <c r="AA3055" s="141" t="s">
        <v>34</v>
      </c>
      <c r="AB3055" s="141" t="s">
        <v>34</v>
      </c>
      <c r="AC3055" s="139" t="s">
        <v>18050</v>
      </c>
      <c r="AD3055" s="380"/>
      <c r="AE3055" s="139" t="s">
        <v>102</v>
      </c>
      <c r="AF3055" s="139" t="s">
        <v>13080</v>
      </c>
      <c r="AG3055" s="139" t="s">
        <v>102</v>
      </c>
      <c r="AH3055" s="139" t="s">
        <v>1378</v>
      </c>
      <c r="AI3055" s="139" t="s">
        <v>1400</v>
      </c>
      <c r="AJ3055" s="139" t="s">
        <v>11</v>
      </c>
      <c r="AK3055" s="139"/>
      <c r="AL3055" s="139"/>
      <c r="AM3055" s="141"/>
      <c r="AN3055" s="141" t="s">
        <v>8</v>
      </c>
      <c r="AO3055" s="139"/>
      <c r="AP3055" s="139" t="s">
        <v>11</v>
      </c>
      <c r="AQ3055" s="139" t="s">
        <v>4165</v>
      </c>
      <c r="AR3055" s="381"/>
      <c r="AS3055" s="139" t="s">
        <v>4075</v>
      </c>
      <c r="AT3055" s="141" t="s">
        <v>1404</v>
      </c>
      <c r="AU3055" s="141"/>
      <c r="AV3055" s="383"/>
      <c r="AW3055" s="385"/>
      <c r="AX3055" s="139" t="s">
        <v>209</v>
      </c>
      <c r="AY3055" t="s">
        <v>19517</v>
      </c>
      <c r="BA3055" s="381"/>
      <c r="BB3055" s="139" t="s">
        <v>17</v>
      </c>
      <c r="BC3055" s="166"/>
      <c r="BD3055" s="166"/>
      <c r="BE3055" s="166"/>
      <c r="BF3055" s="166"/>
      <c r="BG3055" s="166"/>
      <c r="BH3055" s="308"/>
      <c r="BI3055" s="308"/>
      <c r="BJ3055" s="141" t="s">
        <v>26</v>
      </c>
      <c r="BK3055" s="141" t="s">
        <v>26</v>
      </c>
      <c r="BL3055" s="141"/>
      <c r="BM3055" s="141"/>
      <c r="BN3055" s="139" t="s">
        <v>4075</v>
      </c>
      <c r="BQ3055" s="141"/>
      <c r="BV3055" s="141"/>
      <c r="BX3055" s="141"/>
      <c r="BY3055" s="141"/>
      <c r="BZ3055" s="141"/>
      <c r="CA3055" s="141"/>
      <c r="CB3055" s="141"/>
      <c r="CC3055" s="141"/>
      <c r="CD3055" s="141"/>
      <c r="CE3055" s="141"/>
      <c r="CF3055" s="141"/>
      <c r="CG3055" s="141"/>
    </row>
    <row r="3056" spans="1:85" x14ac:dyDescent="0.35">
      <c r="A3056" s="155" t="s">
        <v>4372</v>
      </c>
      <c r="B3056" s="139" t="s">
        <v>4075</v>
      </c>
      <c r="C3056" s="18">
        <v>44091</v>
      </c>
      <c r="D3056" s="144">
        <v>0.59652777777777777</v>
      </c>
      <c r="E3056" s="141" t="s">
        <v>13272</v>
      </c>
      <c r="F3056" s="141">
        <v>3</v>
      </c>
      <c r="G3056" s="141" t="s">
        <v>2741</v>
      </c>
      <c r="H3056" s="141">
        <v>2020</v>
      </c>
      <c r="I3056" s="18">
        <v>44091</v>
      </c>
      <c r="J3056" s="144">
        <v>0.58194444444444449</v>
      </c>
      <c r="K3056" s="378"/>
      <c r="L3056" s="139" t="s">
        <v>4075</v>
      </c>
      <c r="M3056" s="141" t="s">
        <v>28</v>
      </c>
      <c r="N3056" s="248"/>
      <c r="O3056" s="141" t="s">
        <v>26</v>
      </c>
      <c r="P3056" s="141" t="s">
        <v>26</v>
      </c>
      <c r="Q3056" s="141" t="s">
        <v>12985</v>
      </c>
      <c r="R3056" s="141" t="s">
        <v>4373</v>
      </c>
      <c r="S3056" s="141"/>
      <c r="T3056" s="141" t="s">
        <v>14284</v>
      </c>
      <c r="U3056" s="141">
        <v>119780762</v>
      </c>
      <c r="V3056" s="141"/>
      <c r="W3056" s="139" t="s">
        <v>4075</v>
      </c>
      <c r="X3056" s="141" t="s">
        <v>25</v>
      </c>
      <c r="Y3056" s="141" t="s">
        <v>27</v>
      </c>
      <c r="Z3056" s="141"/>
      <c r="AA3056" s="141" t="s">
        <v>34</v>
      </c>
      <c r="AB3056" s="141" t="s">
        <v>34</v>
      </c>
      <c r="AC3056" s="139" t="s">
        <v>18047</v>
      </c>
      <c r="AD3056" s="380"/>
      <c r="AE3056" s="139" t="s">
        <v>103</v>
      </c>
      <c r="AF3056" s="139" t="s">
        <v>13075</v>
      </c>
      <c r="AG3056" s="139" t="s">
        <v>103</v>
      </c>
      <c r="AH3056" s="139" t="s">
        <v>1380</v>
      </c>
      <c r="AI3056" s="139" t="s">
        <v>7340</v>
      </c>
      <c r="AJ3056" s="139"/>
      <c r="AK3056" s="139" t="s">
        <v>7340</v>
      </c>
      <c r="AL3056" s="139" t="s">
        <v>1407</v>
      </c>
      <c r="AM3056" s="141"/>
      <c r="AN3056" s="141" t="s">
        <v>8</v>
      </c>
      <c r="AO3056" s="139"/>
      <c r="AP3056" s="139" t="s">
        <v>1407</v>
      </c>
      <c r="AQ3056" s="139" t="s">
        <v>4374</v>
      </c>
      <c r="AR3056" s="381"/>
      <c r="AS3056" s="139" t="s">
        <v>4075</v>
      </c>
      <c r="AT3056" s="141" t="s">
        <v>1404</v>
      </c>
      <c r="AU3056" s="141"/>
      <c r="AV3056" s="383"/>
      <c r="AW3056" s="385"/>
      <c r="AX3056" s="139" t="s">
        <v>166</v>
      </c>
      <c r="AY3056" t="s">
        <v>19265</v>
      </c>
      <c r="BA3056" s="381"/>
      <c r="BB3056" s="139" t="s">
        <v>1444</v>
      </c>
      <c r="BC3056" s="166"/>
      <c r="BD3056" s="166"/>
      <c r="BE3056" s="166"/>
      <c r="BF3056" s="166"/>
      <c r="BG3056" s="166"/>
      <c r="BH3056" s="308"/>
      <c r="BI3056" s="308"/>
      <c r="BJ3056" s="141" t="s">
        <v>26</v>
      </c>
      <c r="BK3056" s="141" t="s">
        <v>26</v>
      </c>
      <c r="BL3056" s="141"/>
      <c r="BM3056" s="141"/>
      <c r="BN3056" s="139" t="s">
        <v>4075</v>
      </c>
      <c r="BQ3056" s="141"/>
      <c r="BV3056" s="141"/>
      <c r="BX3056" s="141"/>
      <c r="BY3056" s="141"/>
      <c r="BZ3056" s="141"/>
      <c r="CA3056" s="141"/>
      <c r="CB3056" s="141"/>
      <c r="CC3056" s="141"/>
      <c r="CD3056" s="141"/>
      <c r="CE3056" s="141"/>
      <c r="CF3056" s="141"/>
      <c r="CG3056" s="141"/>
    </row>
    <row r="3057" spans="1:85" x14ac:dyDescent="0.35">
      <c r="A3057" s="155" t="s">
        <v>4375</v>
      </c>
      <c r="B3057" s="139" t="s">
        <v>4075</v>
      </c>
      <c r="C3057" s="18">
        <v>44091</v>
      </c>
      <c r="D3057" s="144">
        <v>0.37083333333333335</v>
      </c>
      <c r="E3057" s="141" t="s">
        <v>13272</v>
      </c>
      <c r="F3057" s="141">
        <v>3</v>
      </c>
      <c r="G3057" s="141" t="s">
        <v>2741</v>
      </c>
      <c r="H3057" s="141">
        <v>2020</v>
      </c>
      <c r="I3057" s="18">
        <v>44091</v>
      </c>
      <c r="J3057" s="144">
        <v>0.3659722222222222</v>
      </c>
      <c r="K3057" s="378"/>
      <c r="L3057" s="139" t="s">
        <v>4075</v>
      </c>
      <c r="M3057" s="141" t="s">
        <v>28</v>
      </c>
      <c r="N3057" s="248"/>
      <c r="O3057" s="141" t="s">
        <v>26</v>
      </c>
      <c r="P3057" s="141" t="s">
        <v>26</v>
      </c>
      <c r="Q3057" s="141" t="s">
        <v>12986</v>
      </c>
      <c r="R3057" s="141" t="s">
        <v>4376</v>
      </c>
      <c r="S3057" s="141"/>
      <c r="T3057" s="141" t="s">
        <v>14283</v>
      </c>
      <c r="U3057" s="141">
        <v>119778612</v>
      </c>
      <c r="V3057" s="141"/>
      <c r="W3057" s="139" t="s">
        <v>4075</v>
      </c>
      <c r="X3057" s="141" t="s">
        <v>25</v>
      </c>
      <c r="Y3057" s="141" t="s">
        <v>27</v>
      </c>
      <c r="Z3057" s="141"/>
      <c r="AA3057" s="141" t="s">
        <v>34</v>
      </c>
      <c r="AB3057" s="141" t="s">
        <v>34</v>
      </c>
      <c r="AC3057" s="139" t="s">
        <v>18049</v>
      </c>
      <c r="AD3057" s="380"/>
      <c r="AE3057" s="139" t="s">
        <v>105</v>
      </c>
      <c r="AF3057" s="139" t="s">
        <v>13076</v>
      </c>
      <c r="AG3057" s="139" t="s">
        <v>1518</v>
      </c>
      <c r="AH3057" s="139" t="s">
        <v>1380</v>
      </c>
      <c r="AI3057" s="139" t="s">
        <v>1518</v>
      </c>
      <c r="AJ3057" s="139"/>
      <c r="AK3057" s="139" t="s">
        <v>1518</v>
      </c>
      <c r="AL3057" s="139" t="s">
        <v>1496</v>
      </c>
      <c r="AM3057" s="141"/>
      <c r="AN3057" s="141" t="s">
        <v>8</v>
      </c>
      <c r="AO3057" s="139"/>
      <c r="AP3057" s="139" t="s">
        <v>1496</v>
      </c>
      <c r="AQ3057" s="139" t="s">
        <v>4377</v>
      </c>
      <c r="AR3057" s="381"/>
      <c r="AS3057" s="139" t="s">
        <v>4075</v>
      </c>
      <c r="AT3057" s="141" t="s">
        <v>1404</v>
      </c>
      <c r="AU3057" s="141"/>
      <c r="AV3057" s="383"/>
      <c r="AW3057" s="385"/>
      <c r="AX3057" s="139" t="s">
        <v>84</v>
      </c>
      <c r="AY3057" t="s">
        <v>18365</v>
      </c>
      <c r="BA3057" s="381"/>
      <c r="BB3057" s="139" t="s">
        <v>17</v>
      </c>
      <c r="BC3057" s="166"/>
      <c r="BD3057" s="166"/>
      <c r="BE3057" s="166"/>
      <c r="BF3057" s="166"/>
      <c r="BG3057" s="166"/>
      <c r="BH3057" s="308"/>
      <c r="BI3057" s="308"/>
      <c r="BJ3057" s="141" t="s">
        <v>26</v>
      </c>
      <c r="BK3057" s="141" t="s">
        <v>26</v>
      </c>
      <c r="BL3057" s="141"/>
      <c r="BM3057" s="141"/>
      <c r="BN3057" s="139" t="s">
        <v>4075</v>
      </c>
      <c r="BQ3057" s="141"/>
      <c r="BV3057" s="141"/>
      <c r="BX3057" s="141"/>
      <c r="BY3057" s="141"/>
      <c r="BZ3057" s="141"/>
      <c r="CA3057" s="141"/>
      <c r="CB3057" s="141"/>
      <c r="CC3057" s="141"/>
      <c r="CD3057" s="141"/>
      <c r="CE3057" s="141"/>
      <c r="CF3057" s="141"/>
      <c r="CG3057" s="141"/>
    </row>
    <row r="3058" spans="1:85" x14ac:dyDescent="0.35">
      <c r="A3058" s="155" t="s">
        <v>4370</v>
      </c>
      <c r="B3058" s="139" t="s">
        <v>4075</v>
      </c>
      <c r="C3058" s="18">
        <v>44092</v>
      </c>
      <c r="D3058" s="144">
        <v>0.91111111111111109</v>
      </c>
      <c r="E3058" s="141" t="s">
        <v>13272</v>
      </c>
      <c r="F3058" s="141">
        <v>3</v>
      </c>
      <c r="G3058" s="141" t="s">
        <v>2741</v>
      </c>
      <c r="H3058" s="141">
        <v>2020</v>
      </c>
      <c r="I3058" s="18">
        <v>44092</v>
      </c>
      <c r="J3058" s="144">
        <v>0.90972222222222221</v>
      </c>
      <c r="K3058" s="378"/>
      <c r="L3058" s="139" t="s">
        <v>4075</v>
      </c>
      <c r="M3058" s="141" t="s">
        <v>28</v>
      </c>
      <c r="N3058" s="248"/>
      <c r="O3058" s="141" t="s">
        <v>26</v>
      </c>
      <c r="P3058" s="141" t="s">
        <v>26</v>
      </c>
      <c r="Q3058" s="141" t="s">
        <v>12982</v>
      </c>
      <c r="R3058" s="141" t="s">
        <v>4371</v>
      </c>
      <c r="S3058" s="141"/>
      <c r="T3058" s="141" t="s">
        <v>14287</v>
      </c>
      <c r="U3058" s="141"/>
      <c r="V3058" s="141"/>
      <c r="W3058" s="139" t="s">
        <v>4075</v>
      </c>
      <c r="X3058" s="141" t="s">
        <v>25</v>
      </c>
      <c r="Y3058" s="141" t="s">
        <v>27</v>
      </c>
      <c r="Z3058" s="141"/>
      <c r="AA3058" s="141" t="s">
        <v>34</v>
      </c>
      <c r="AB3058" s="141" t="s">
        <v>34</v>
      </c>
      <c r="AC3058" s="139" t="s">
        <v>18047</v>
      </c>
      <c r="AD3058" s="380"/>
      <c r="AE3058" s="139" t="s">
        <v>4</v>
      </c>
      <c r="AF3058" s="139" t="s">
        <v>13073</v>
      </c>
      <c r="AG3058" s="139" t="s">
        <v>4</v>
      </c>
      <c r="AH3058" s="139" t="s">
        <v>1380</v>
      </c>
      <c r="AI3058" s="139" t="s">
        <v>15678</v>
      </c>
      <c r="AJ3058" s="139"/>
      <c r="AK3058" s="139" t="s">
        <v>15678</v>
      </c>
      <c r="AL3058" s="139" t="s">
        <v>1563</v>
      </c>
      <c r="AM3058" s="141"/>
      <c r="AN3058" s="141" t="s">
        <v>8</v>
      </c>
      <c r="AO3058" s="139"/>
      <c r="AP3058" s="139" t="s">
        <v>1563</v>
      </c>
      <c r="AQ3058" s="139" t="s">
        <v>1563</v>
      </c>
      <c r="AR3058" s="381"/>
      <c r="AS3058" s="139" t="s">
        <v>4075</v>
      </c>
      <c r="AT3058" s="141" t="s">
        <v>1404</v>
      </c>
      <c r="AU3058" s="141">
        <v>600</v>
      </c>
      <c r="AV3058" s="383"/>
      <c r="AW3058" s="385"/>
      <c r="AX3058" s="139" t="s">
        <v>49</v>
      </c>
      <c r="AY3058" t="s">
        <v>19518</v>
      </c>
      <c r="BA3058" s="381"/>
      <c r="BB3058" s="139" t="s">
        <v>1483</v>
      </c>
      <c r="BC3058" s="166"/>
      <c r="BD3058" s="166"/>
      <c r="BE3058" s="166"/>
      <c r="BF3058" s="166"/>
      <c r="BG3058" s="166"/>
      <c r="BH3058" s="308"/>
      <c r="BI3058" s="308"/>
      <c r="BJ3058" s="141" t="s">
        <v>26</v>
      </c>
      <c r="BK3058" s="141" t="s">
        <v>26</v>
      </c>
      <c r="BL3058" s="141"/>
      <c r="BM3058" s="141"/>
      <c r="BN3058" s="139" t="s">
        <v>4075</v>
      </c>
      <c r="BQ3058" s="141" t="s">
        <v>16117</v>
      </c>
      <c r="BT3058" s="135" t="s">
        <v>3884</v>
      </c>
      <c r="BV3058" s="141"/>
      <c r="BX3058" s="141"/>
      <c r="BY3058" s="141"/>
      <c r="BZ3058" s="141"/>
      <c r="CA3058" s="141"/>
      <c r="CB3058" s="141"/>
      <c r="CC3058" s="141"/>
      <c r="CD3058" s="141"/>
      <c r="CE3058" s="141"/>
      <c r="CF3058" s="141"/>
      <c r="CG3058" s="141"/>
    </row>
    <row r="3059" spans="1:85" x14ac:dyDescent="0.35">
      <c r="A3059" s="155" t="s">
        <v>4368</v>
      </c>
      <c r="B3059" s="139" t="s">
        <v>4075</v>
      </c>
      <c r="C3059" s="18">
        <v>44092</v>
      </c>
      <c r="D3059" s="144">
        <v>0.74236111111111114</v>
      </c>
      <c r="E3059" s="141" t="s">
        <v>13272</v>
      </c>
      <c r="F3059" s="141">
        <v>3</v>
      </c>
      <c r="G3059" s="141" t="s">
        <v>2741</v>
      </c>
      <c r="H3059" s="141">
        <v>2020</v>
      </c>
      <c r="I3059" s="18">
        <v>44092</v>
      </c>
      <c r="J3059" s="144">
        <v>0.69305555555555554</v>
      </c>
      <c r="K3059" s="378"/>
      <c r="L3059" s="139" t="s">
        <v>4075</v>
      </c>
      <c r="M3059" s="141" t="s">
        <v>28</v>
      </c>
      <c r="N3059" s="248"/>
      <c r="O3059" s="141" t="s">
        <v>26</v>
      </c>
      <c r="P3059" s="141" t="s">
        <v>26</v>
      </c>
      <c r="Q3059" s="141" t="s">
        <v>12983</v>
      </c>
      <c r="R3059" s="141" t="s">
        <v>4369</v>
      </c>
      <c r="S3059" s="141"/>
      <c r="T3059" s="141" t="s">
        <v>14285</v>
      </c>
      <c r="U3059" s="141">
        <v>119786457</v>
      </c>
      <c r="V3059" s="141"/>
      <c r="W3059" s="139" t="s">
        <v>4075</v>
      </c>
      <c r="X3059" s="141" t="s">
        <v>25</v>
      </c>
      <c r="Y3059" s="141" t="s">
        <v>27</v>
      </c>
      <c r="Z3059" s="141"/>
      <c r="AA3059" s="141" t="s">
        <v>34</v>
      </c>
      <c r="AB3059" s="141" t="s">
        <v>34</v>
      </c>
      <c r="AC3059" s="139" t="s">
        <v>18049</v>
      </c>
      <c r="AD3059" s="380"/>
      <c r="AE3059" s="139" t="s">
        <v>4</v>
      </c>
      <c r="AF3059" s="139" t="s">
        <v>13073</v>
      </c>
      <c r="AG3059" s="139" t="s">
        <v>4</v>
      </c>
      <c r="AH3059" s="139" t="s">
        <v>1380</v>
      </c>
      <c r="AI3059" s="139" t="s">
        <v>15678</v>
      </c>
      <c r="AJ3059" s="139"/>
      <c r="AK3059" s="139" t="s">
        <v>15678</v>
      </c>
      <c r="AL3059" s="139" t="s">
        <v>1563</v>
      </c>
      <c r="AM3059" s="141"/>
      <c r="AN3059" s="141" t="s">
        <v>8</v>
      </c>
      <c r="AO3059" s="139"/>
      <c r="AP3059" s="139" t="s">
        <v>1563</v>
      </c>
      <c r="AQ3059" s="139"/>
      <c r="AR3059" s="381"/>
      <c r="AS3059" s="139" t="s">
        <v>4075</v>
      </c>
      <c r="AT3059" s="141" t="s">
        <v>1404</v>
      </c>
      <c r="AU3059" s="141"/>
      <c r="AV3059" s="383"/>
      <c r="AW3059" s="385"/>
      <c r="AX3059" s="139" t="s">
        <v>63</v>
      </c>
      <c r="AY3059" t="s">
        <v>19519</v>
      </c>
      <c r="BA3059" s="381"/>
      <c r="BB3059" s="139" t="s">
        <v>1444</v>
      </c>
      <c r="BC3059" s="166"/>
      <c r="BD3059" s="166"/>
      <c r="BE3059" s="166"/>
      <c r="BF3059" s="166"/>
      <c r="BG3059" s="166"/>
      <c r="BH3059" s="308"/>
      <c r="BI3059" s="308"/>
      <c r="BJ3059" s="141" t="s">
        <v>26</v>
      </c>
      <c r="BK3059" s="141" t="s">
        <v>26</v>
      </c>
      <c r="BL3059" s="141"/>
      <c r="BM3059" s="141"/>
      <c r="BN3059" s="139" t="s">
        <v>4075</v>
      </c>
      <c r="BQ3059" s="141" t="s">
        <v>16117</v>
      </c>
      <c r="BR3059" s="135" t="s">
        <v>15685</v>
      </c>
      <c r="BT3059" s="135" t="s">
        <v>15446</v>
      </c>
      <c r="BU3059" s="135" t="s">
        <v>13264</v>
      </c>
      <c r="BV3059" s="141" t="s">
        <v>13263</v>
      </c>
      <c r="BW3059" s="135" t="s">
        <v>3122</v>
      </c>
      <c r="BX3059" s="141"/>
      <c r="BY3059" s="141"/>
      <c r="BZ3059" s="141"/>
      <c r="CA3059" s="141"/>
      <c r="CB3059" s="141"/>
      <c r="CC3059" s="141"/>
      <c r="CD3059" s="141"/>
      <c r="CE3059" s="141" t="s">
        <v>15450</v>
      </c>
      <c r="CF3059" s="141" t="s">
        <v>15451</v>
      </c>
      <c r="CG3059" s="141" t="s">
        <v>4004</v>
      </c>
    </row>
    <row r="3060" spans="1:85" x14ac:dyDescent="0.35">
      <c r="A3060" s="155" t="s">
        <v>4366</v>
      </c>
      <c r="B3060" s="139" t="s">
        <v>4075</v>
      </c>
      <c r="C3060" s="18">
        <v>44092</v>
      </c>
      <c r="D3060" s="144">
        <v>0.63888888888888884</v>
      </c>
      <c r="E3060" s="141" t="s">
        <v>13272</v>
      </c>
      <c r="F3060" s="141">
        <v>3</v>
      </c>
      <c r="G3060" s="141" t="s">
        <v>2741</v>
      </c>
      <c r="H3060" s="141">
        <v>2020</v>
      </c>
      <c r="I3060" s="18">
        <v>44092</v>
      </c>
      <c r="J3060" s="144">
        <v>0.66111111111111109</v>
      </c>
      <c r="K3060" s="378"/>
      <c r="L3060" s="139" t="s">
        <v>4075</v>
      </c>
      <c r="M3060" s="141" t="s">
        <v>28</v>
      </c>
      <c r="N3060" s="248"/>
      <c r="O3060" s="141" t="s">
        <v>26</v>
      </c>
      <c r="P3060" s="141" t="s">
        <v>26</v>
      </c>
      <c r="Q3060" s="141" t="s">
        <v>12984</v>
      </c>
      <c r="R3060" s="141" t="s">
        <v>4367</v>
      </c>
      <c r="S3060" s="141"/>
      <c r="T3060" s="141" t="s">
        <v>14286</v>
      </c>
      <c r="U3060" s="141">
        <v>119786355</v>
      </c>
      <c r="V3060" s="141"/>
      <c r="W3060" s="139" t="s">
        <v>4075</v>
      </c>
      <c r="X3060" s="141" t="s">
        <v>25</v>
      </c>
      <c r="Y3060" s="141" t="s">
        <v>27</v>
      </c>
      <c r="Z3060" s="141"/>
      <c r="AA3060" s="141" t="s">
        <v>34</v>
      </c>
      <c r="AB3060" s="141" t="s">
        <v>34</v>
      </c>
      <c r="AC3060" s="139" t="s">
        <v>18049</v>
      </c>
      <c r="AD3060" s="380"/>
      <c r="AE3060" s="139" t="s">
        <v>4</v>
      </c>
      <c r="AF3060" s="139" t="s">
        <v>13073</v>
      </c>
      <c r="AG3060" s="139" t="s">
        <v>4</v>
      </c>
      <c r="AH3060" s="139" t="s">
        <v>1380</v>
      </c>
      <c r="AI3060" s="139" t="s">
        <v>15678</v>
      </c>
      <c r="AJ3060" s="139"/>
      <c r="AK3060" s="139" t="s">
        <v>15678</v>
      </c>
      <c r="AL3060" s="139" t="s">
        <v>1823</v>
      </c>
      <c r="AM3060" s="141"/>
      <c r="AN3060" s="141" t="s">
        <v>8</v>
      </c>
      <c r="AO3060" s="139"/>
      <c r="AP3060" s="139" t="s">
        <v>1823</v>
      </c>
      <c r="AQ3060" s="139" t="s">
        <v>60</v>
      </c>
      <c r="AR3060" s="381"/>
      <c r="AS3060" s="139" t="s">
        <v>4075</v>
      </c>
      <c r="AT3060" s="141" t="s">
        <v>1404</v>
      </c>
      <c r="AU3060" s="141"/>
      <c r="AV3060" s="383"/>
      <c r="AW3060" s="385"/>
      <c r="AX3060" s="139" t="s">
        <v>82</v>
      </c>
      <c r="AY3060" t="s">
        <v>19520</v>
      </c>
      <c r="BA3060" s="381"/>
      <c r="BB3060" s="139" t="s">
        <v>1451</v>
      </c>
      <c r="BC3060" s="166"/>
      <c r="BD3060" s="166"/>
      <c r="BE3060" s="166"/>
      <c r="BF3060" s="166"/>
      <c r="BG3060" s="166"/>
      <c r="BH3060" s="308"/>
      <c r="BI3060" s="308"/>
      <c r="BJ3060" s="141" t="s">
        <v>26</v>
      </c>
      <c r="BK3060" s="141" t="s">
        <v>26</v>
      </c>
      <c r="BL3060" s="141"/>
      <c r="BM3060" s="141"/>
      <c r="BN3060" s="139" t="s">
        <v>4075</v>
      </c>
      <c r="BQ3060" s="141" t="s">
        <v>16118</v>
      </c>
      <c r="BR3060" s="135" t="s">
        <v>15702</v>
      </c>
      <c r="BV3060" s="141"/>
      <c r="BX3060" s="141"/>
      <c r="BY3060" s="141"/>
      <c r="BZ3060" s="141"/>
      <c r="CA3060" s="141"/>
      <c r="CB3060" s="141"/>
      <c r="CC3060" s="141"/>
      <c r="CD3060" s="141"/>
      <c r="CE3060" s="141"/>
      <c r="CF3060" s="141"/>
      <c r="CG3060" s="141"/>
    </row>
    <row r="3061" spans="1:85" x14ac:dyDescent="0.35">
      <c r="A3061" s="155" t="s">
        <v>4363</v>
      </c>
      <c r="B3061" s="139" t="s">
        <v>4075</v>
      </c>
      <c r="C3061" s="18">
        <v>44094</v>
      </c>
      <c r="D3061" s="144">
        <v>0.49305555555555558</v>
      </c>
      <c r="E3061" s="141" t="s">
        <v>13273</v>
      </c>
      <c r="F3061" s="141">
        <v>3</v>
      </c>
      <c r="G3061" s="141" t="s">
        <v>2741</v>
      </c>
      <c r="H3061" s="141">
        <v>2020</v>
      </c>
      <c r="I3061" s="18">
        <v>44094</v>
      </c>
      <c r="J3061" s="144">
        <v>0.49027777777777776</v>
      </c>
      <c r="K3061" s="378"/>
      <c r="L3061" s="139" t="s">
        <v>4075</v>
      </c>
      <c r="M3061" s="141" t="s">
        <v>28</v>
      </c>
      <c r="N3061" s="248"/>
      <c r="O3061" s="141" t="s">
        <v>26</v>
      </c>
      <c r="P3061" s="141" t="s">
        <v>26</v>
      </c>
      <c r="Q3061" s="141" t="s">
        <v>12981</v>
      </c>
      <c r="R3061" s="141" t="s">
        <v>4364</v>
      </c>
      <c r="S3061" s="141"/>
      <c r="T3061" s="141" t="s">
        <v>14410</v>
      </c>
      <c r="U3061" s="141">
        <v>119790276</v>
      </c>
      <c r="V3061" s="141"/>
      <c r="W3061" s="139" t="s">
        <v>4075</v>
      </c>
      <c r="X3061" s="141" t="s">
        <v>25</v>
      </c>
      <c r="Y3061" s="141" t="s">
        <v>27</v>
      </c>
      <c r="Z3061" s="141"/>
      <c r="AA3061" s="141" t="s">
        <v>34</v>
      </c>
      <c r="AB3061" s="141" t="s">
        <v>34</v>
      </c>
      <c r="AC3061" s="139" t="s">
        <v>18047</v>
      </c>
      <c r="AD3061" s="380"/>
      <c r="AE3061" s="139" t="s">
        <v>102</v>
      </c>
      <c r="AF3061" s="139" t="s">
        <v>13068</v>
      </c>
      <c r="AG3061" s="139" t="s">
        <v>102</v>
      </c>
      <c r="AH3061" s="139" t="s">
        <v>1378</v>
      </c>
      <c r="AI3061" s="139" t="s">
        <v>1398</v>
      </c>
      <c r="AJ3061" s="139" t="s">
        <v>1563</v>
      </c>
      <c r="AK3061" s="139"/>
      <c r="AL3061" s="139"/>
      <c r="AM3061" s="141"/>
      <c r="AN3061" s="141" t="s">
        <v>8</v>
      </c>
      <c r="AO3061" s="139"/>
      <c r="AP3061" s="139" t="s">
        <v>1563</v>
      </c>
      <c r="AQ3061" s="139" t="s">
        <v>7</v>
      </c>
      <c r="AR3061" s="381"/>
      <c r="AS3061" s="139" t="s">
        <v>4075</v>
      </c>
      <c r="AT3061" s="141" t="s">
        <v>1404</v>
      </c>
      <c r="AU3061" s="141"/>
      <c r="AV3061" s="383"/>
      <c r="AW3061" s="385"/>
      <c r="AX3061" s="139" t="s">
        <v>200</v>
      </c>
      <c r="AY3061" t="s">
        <v>18308</v>
      </c>
      <c r="BA3061" s="381"/>
      <c r="BB3061" s="139" t="s">
        <v>1469</v>
      </c>
      <c r="BC3061" s="166"/>
      <c r="BD3061" s="166"/>
      <c r="BE3061" s="166"/>
      <c r="BF3061" s="166"/>
      <c r="BG3061" s="166"/>
      <c r="BH3061" s="308" t="s">
        <v>4365</v>
      </c>
      <c r="BI3061" s="308"/>
      <c r="BJ3061" s="141" t="s">
        <v>26</v>
      </c>
      <c r="BK3061" s="141" t="s">
        <v>26</v>
      </c>
      <c r="BL3061" s="141"/>
      <c r="BM3061" s="141"/>
      <c r="BN3061" s="139" t="s">
        <v>4075</v>
      </c>
      <c r="BQ3061" s="141"/>
      <c r="BV3061" s="141"/>
      <c r="BX3061" s="141"/>
      <c r="BY3061" s="141"/>
      <c r="BZ3061" s="141"/>
      <c r="CA3061" s="141"/>
      <c r="CB3061" s="141"/>
      <c r="CC3061" s="141"/>
      <c r="CD3061" s="141"/>
      <c r="CE3061" s="141"/>
      <c r="CF3061" s="141"/>
      <c r="CG3061" s="141"/>
    </row>
    <row r="3062" spans="1:85" x14ac:dyDescent="0.35">
      <c r="A3062" s="155" t="s">
        <v>4360</v>
      </c>
      <c r="B3062" s="139" t="s">
        <v>4075</v>
      </c>
      <c r="C3062" s="18">
        <v>44095</v>
      </c>
      <c r="D3062" s="144">
        <v>0.82708333333333328</v>
      </c>
      <c r="E3062" s="141" t="s">
        <v>13273</v>
      </c>
      <c r="F3062" s="141">
        <v>3</v>
      </c>
      <c r="G3062" s="141" t="s">
        <v>2741</v>
      </c>
      <c r="H3062" s="141">
        <v>2020</v>
      </c>
      <c r="I3062" s="18">
        <v>44095</v>
      </c>
      <c r="J3062" s="144">
        <v>0.81944444444444442</v>
      </c>
      <c r="K3062" s="378"/>
      <c r="L3062" s="139" t="s">
        <v>4075</v>
      </c>
      <c r="M3062" s="141" t="s">
        <v>28</v>
      </c>
      <c r="N3062" s="248"/>
      <c r="O3062" s="141" t="s">
        <v>26</v>
      </c>
      <c r="P3062" s="141" t="s">
        <v>26</v>
      </c>
      <c r="Q3062" s="141"/>
      <c r="R3062" s="141" t="s">
        <v>4361</v>
      </c>
      <c r="S3062" s="141"/>
      <c r="T3062" s="141" t="s">
        <v>14288</v>
      </c>
      <c r="U3062" s="141">
        <v>119794978</v>
      </c>
      <c r="V3062" s="141"/>
      <c r="W3062" s="139" t="s">
        <v>4075</v>
      </c>
      <c r="X3062" s="141" t="s">
        <v>25</v>
      </c>
      <c r="Y3062" s="141" t="s">
        <v>27</v>
      </c>
      <c r="Z3062" s="141"/>
      <c r="AA3062" s="141" t="s">
        <v>34</v>
      </c>
      <c r="AB3062" s="141" t="s">
        <v>34</v>
      </c>
      <c r="AC3062" s="139" t="s">
        <v>18050</v>
      </c>
      <c r="AD3062" s="380"/>
      <c r="AE3062" s="139" t="s">
        <v>102</v>
      </c>
      <c r="AF3062" s="139" t="s">
        <v>13068</v>
      </c>
      <c r="AG3062" s="139" t="s">
        <v>102</v>
      </c>
      <c r="AH3062" s="139" t="s">
        <v>1378</v>
      </c>
      <c r="AI3062" s="139" t="s">
        <v>1398</v>
      </c>
      <c r="AJ3062" s="139" t="s">
        <v>1563</v>
      </c>
      <c r="AK3062" s="139"/>
      <c r="AL3062" s="139"/>
      <c r="AM3062" s="141"/>
      <c r="AN3062" s="141" t="s">
        <v>8</v>
      </c>
      <c r="AO3062" s="139"/>
      <c r="AP3062" s="139" t="s">
        <v>1563</v>
      </c>
      <c r="AQ3062" s="139" t="s">
        <v>4362</v>
      </c>
      <c r="AR3062" s="381"/>
      <c r="AS3062" s="139" t="s">
        <v>4075</v>
      </c>
      <c r="AT3062" s="141" t="s">
        <v>43</v>
      </c>
      <c r="AU3062" s="141">
        <v>305</v>
      </c>
      <c r="AV3062" s="383"/>
      <c r="AW3062" s="385"/>
      <c r="AX3062" s="139" t="s">
        <v>58</v>
      </c>
      <c r="AY3062" t="s">
        <v>18449</v>
      </c>
      <c r="BA3062" s="381"/>
      <c r="BB3062" s="139" t="s">
        <v>1450</v>
      </c>
      <c r="BC3062" s="166"/>
      <c r="BD3062" s="166"/>
      <c r="BE3062" s="166"/>
      <c r="BF3062" s="166"/>
      <c r="BG3062" s="166"/>
      <c r="BH3062" s="308"/>
      <c r="BI3062" s="308"/>
      <c r="BJ3062" s="141" t="s">
        <v>26</v>
      </c>
      <c r="BK3062" s="141" t="s">
        <v>26</v>
      </c>
      <c r="BL3062" s="141"/>
      <c r="BM3062" s="141"/>
      <c r="BN3062" s="139" t="s">
        <v>4075</v>
      </c>
      <c r="BQ3062" s="141"/>
      <c r="BV3062" s="141"/>
      <c r="BX3062" s="141"/>
      <c r="BY3062" s="141"/>
      <c r="BZ3062" s="141"/>
      <c r="CA3062" s="141"/>
      <c r="CB3062" s="141"/>
      <c r="CC3062" s="141"/>
      <c r="CD3062" s="141"/>
      <c r="CE3062" s="141"/>
      <c r="CF3062" s="141"/>
      <c r="CG3062" s="141"/>
    </row>
    <row r="3063" spans="1:85" x14ac:dyDescent="0.35">
      <c r="A3063" s="155" t="s">
        <v>13916</v>
      </c>
      <c r="B3063" s="139" t="s">
        <v>4075</v>
      </c>
      <c r="C3063" s="18">
        <v>44095</v>
      </c>
      <c r="D3063" s="144">
        <v>0.50347222222222221</v>
      </c>
      <c r="E3063" s="141" t="s">
        <v>13273</v>
      </c>
      <c r="F3063" s="141">
        <v>3</v>
      </c>
      <c r="G3063" s="141" t="s">
        <v>2741</v>
      </c>
      <c r="H3063" s="141">
        <v>2020</v>
      </c>
      <c r="I3063" s="18">
        <v>44095</v>
      </c>
      <c r="J3063" s="144">
        <v>0.49722222222222223</v>
      </c>
      <c r="K3063" s="378"/>
      <c r="L3063" s="139" t="s">
        <v>4075</v>
      </c>
      <c r="M3063" s="141" t="s">
        <v>28</v>
      </c>
      <c r="N3063" s="248"/>
      <c r="O3063" s="141" t="s">
        <v>25</v>
      </c>
      <c r="P3063" s="141" t="s">
        <v>26</v>
      </c>
      <c r="Q3063" s="141" t="s">
        <v>13917</v>
      </c>
      <c r="R3063" s="141" t="s">
        <v>13918</v>
      </c>
      <c r="S3063" s="141"/>
      <c r="T3063" s="141" t="s">
        <v>14289</v>
      </c>
      <c r="U3063" s="141">
        <v>119793066</v>
      </c>
      <c r="V3063" s="141"/>
      <c r="W3063" s="139" t="s">
        <v>4075</v>
      </c>
      <c r="X3063" s="141" t="s">
        <v>6</v>
      </c>
      <c r="Y3063" s="141" t="s">
        <v>27</v>
      </c>
      <c r="Z3063" s="141"/>
      <c r="AA3063" s="141" t="s">
        <v>34</v>
      </c>
      <c r="AB3063" s="141"/>
      <c r="AC3063" s="139" t="s">
        <v>6</v>
      </c>
      <c r="AD3063" s="380"/>
      <c r="AE3063" s="139" t="s">
        <v>102</v>
      </c>
      <c r="AF3063" s="139" t="s">
        <v>13077</v>
      </c>
      <c r="AG3063" s="139" t="s">
        <v>102</v>
      </c>
      <c r="AH3063" s="139" t="s">
        <v>1378</v>
      </c>
      <c r="AI3063" s="139" t="s">
        <v>1383</v>
      </c>
      <c r="AJ3063" s="139" t="s">
        <v>1408</v>
      </c>
      <c r="AK3063" s="139"/>
      <c r="AL3063" s="139"/>
      <c r="AM3063" s="141"/>
      <c r="AN3063" s="141" t="s">
        <v>8</v>
      </c>
      <c r="AO3063" s="139"/>
      <c r="AP3063" s="139" t="s">
        <v>1408</v>
      </c>
      <c r="AQ3063" s="139"/>
      <c r="AR3063" s="381"/>
      <c r="AS3063" s="139" t="s">
        <v>4075</v>
      </c>
      <c r="AT3063" s="141" t="s">
        <v>1404</v>
      </c>
      <c r="AU3063" s="141"/>
      <c r="AV3063" s="383"/>
      <c r="AW3063" s="385"/>
      <c r="AX3063" s="139" t="s">
        <v>225</v>
      </c>
      <c r="AY3063" t="s">
        <v>18517</v>
      </c>
      <c r="BA3063" s="381"/>
      <c r="BB3063" s="139" t="s">
        <v>17</v>
      </c>
      <c r="BC3063" s="166"/>
      <c r="BD3063" s="166"/>
      <c r="BE3063" s="166"/>
      <c r="BF3063" s="166"/>
      <c r="BG3063" s="166"/>
      <c r="BH3063" s="308"/>
      <c r="BI3063" s="308"/>
      <c r="BJ3063" s="141" t="s">
        <v>26</v>
      </c>
      <c r="BK3063" s="141" t="s">
        <v>26</v>
      </c>
      <c r="BL3063" s="141"/>
      <c r="BM3063" s="141"/>
      <c r="BN3063" s="139" t="s">
        <v>4075</v>
      </c>
      <c r="BQ3063" s="141"/>
      <c r="BV3063" s="141"/>
      <c r="BX3063" s="141"/>
      <c r="BY3063" s="141"/>
      <c r="BZ3063" s="141"/>
      <c r="CA3063" s="141"/>
      <c r="CB3063" s="141"/>
      <c r="CC3063" s="141"/>
      <c r="CD3063" s="141"/>
      <c r="CE3063" s="141"/>
      <c r="CF3063" s="141"/>
      <c r="CG3063" s="141"/>
    </row>
    <row r="3064" spans="1:85" x14ac:dyDescent="0.35">
      <c r="A3064" s="155" t="s">
        <v>4358</v>
      </c>
      <c r="B3064" s="139" t="s">
        <v>4075</v>
      </c>
      <c r="C3064" s="18">
        <v>44096</v>
      </c>
      <c r="D3064" s="144">
        <v>0.43888888888888888</v>
      </c>
      <c r="E3064" s="141" t="s">
        <v>13273</v>
      </c>
      <c r="F3064" s="141">
        <v>3</v>
      </c>
      <c r="G3064" s="141" t="s">
        <v>2741</v>
      </c>
      <c r="H3064" s="141">
        <v>2020</v>
      </c>
      <c r="I3064" s="18">
        <v>44096</v>
      </c>
      <c r="J3064" s="144">
        <v>0.32222222222222224</v>
      </c>
      <c r="K3064" s="378"/>
      <c r="L3064" s="139" t="s">
        <v>4075</v>
      </c>
      <c r="M3064" s="141" t="s">
        <v>28</v>
      </c>
      <c r="N3064" s="248"/>
      <c r="O3064" s="141" t="s">
        <v>26</v>
      </c>
      <c r="P3064" s="141" t="s">
        <v>26</v>
      </c>
      <c r="Q3064" s="141"/>
      <c r="R3064" s="141" t="s">
        <v>4359</v>
      </c>
      <c r="S3064" s="141"/>
      <c r="T3064" s="141" t="s">
        <v>14290</v>
      </c>
      <c r="U3064" s="141">
        <v>119797451</v>
      </c>
      <c r="V3064" s="141"/>
      <c r="W3064" s="139" t="s">
        <v>4075</v>
      </c>
      <c r="X3064" s="141" t="s">
        <v>25</v>
      </c>
      <c r="Y3064" s="141" t="s">
        <v>27</v>
      </c>
      <c r="Z3064" s="141"/>
      <c r="AA3064" s="141" t="s">
        <v>34</v>
      </c>
      <c r="AB3064" s="141" t="s">
        <v>34</v>
      </c>
      <c r="AC3064" s="139" t="s">
        <v>18047</v>
      </c>
      <c r="AD3064" s="380"/>
      <c r="AE3064" s="139" t="s">
        <v>102</v>
      </c>
      <c r="AF3064" s="139" t="s">
        <v>13068</v>
      </c>
      <c r="AG3064" s="139" t="s">
        <v>102</v>
      </c>
      <c r="AH3064" s="139" t="s">
        <v>1378</v>
      </c>
      <c r="AI3064" s="139" t="s">
        <v>1398</v>
      </c>
      <c r="AJ3064" s="139" t="s">
        <v>1563</v>
      </c>
      <c r="AK3064" s="139"/>
      <c r="AL3064" s="139"/>
      <c r="AM3064" s="141"/>
      <c r="AN3064" s="141" t="s">
        <v>8</v>
      </c>
      <c r="AO3064" s="139"/>
      <c r="AP3064" s="139" t="s">
        <v>1563</v>
      </c>
      <c r="AQ3064" s="139"/>
      <c r="AR3064" s="381"/>
      <c r="AS3064" s="139" t="s">
        <v>4075</v>
      </c>
      <c r="AT3064" s="141" t="s">
        <v>1404</v>
      </c>
      <c r="AU3064" s="141"/>
      <c r="AV3064" s="383"/>
      <c r="AW3064" s="385"/>
      <c r="AX3064" s="139" t="s">
        <v>143</v>
      </c>
      <c r="AY3064" t="s">
        <v>18661</v>
      </c>
      <c r="BA3064" s="381"/>
      <c r="BB3064" s="139" t="s">
        <v>1444</v>
      </c>
      <c r="BC3064" s="166"/>
      <c r="BD3064" s="166"/>
      <c r="BE3064" s="166"/>
      <c r="BF3064" s="166"/>
      <c r="BG3064" s="166"/>
      <c r="BH3064" s="308"/>
      <c r="BI3064" s="308"/>
      <c r="BJ3064" s="141" t="s">
        <v>26</v>
      </c>
      <c r="BK3064" s="141" t="s">
        <v>26</v>
      </c>
      <c r="BL3064" s="141"/>
      <c r="BM3064" s="141"/>
      <c r="BN3064" s="139" t="s">
        <v>4075</v>
      </c>
      <c r="BQ3064" s="141"/>
      <c r="BV3064" s="141"/>
      <c r="BX3064" s="141"/>
      <c r="BY3064" s="141"/>
      <c r="BZ3064" s="141"/>
      <c r="CA3064" s="141"/>
      <c r="CB3064" s="141"/>
      <c r="CC3064" s="141"/>
      <c r="CD3064" s="141"/>
      <c r="CE3064" s="141"/>
      <c r="CF3064" s="141"/>
      <c r="CG3064" s="141"/>
    </row>
    <row r="3065" spans="1:85" x14ac:dyDescent="0.35">
      <c r="A3065" s="155" t="s">
        <v>4355</v>
      </c>
      <c r="B3065" s="139" t="s">
        <v>4075</v>
      </c>
      <c r="C3065" s="18">
        <v>44097</v>
      </c>
      <c r="D3065" s="144">
        <v>0.64652777777777781</v>
      </c>
      <c r="E3065" s="141" t="s">
        <v>13273</v>
      </c>
      <c r="F3065" s="141">
        <v>3</v>
      </c>
      <c r="G3065" s="141" t="s">
        <v>2741</v>
      </c>
      <c r="H3065" s="141">
        <v>2020</v>
      </c>
      <c r="I3065" s="18">
        <v>44097</v>
      </c>
      <c r="J3065" s="144">
        <v>0.64097222222222228</v>
      </c>
      <c r="K3065" s="378"/>
      <c r="L3065" s="139" t="s">
        <v>4075</v>
      </c>
      <c r="M3065" s="141" t="s">
        <v>28</v>
      </c>
      <c r="N3065" s="248"/>
      <c r="O3065" s="141" t="s">
        <v>26</v>
      </c>
      <c r="P3065" s="141" t="s">
        <v>26</v>
      </c>
      <c r="Q3065" s="141" t="s">
        <v>12978</v>
      </c>
      <c r="R3065" s="141" t="s">
        <v>4356</v>
      </c>
      <c r="S3065" s="141"/>
      <c r="T3065" s="141" t="s">
        <v>14291</v>
      </c>
      <c r="U3065" s="141"/>
      <c r="V3065" s="141"/>
      <c r="W3065" s="139" t="s">
        <v>4075</v>
      </c>
      <c r="X3065" s="141" t="s">
        <v>25</v>
      </c>
      <c r="Y3065" s="141" t="s">
        <v>27</v>
      </c>
      <c r="Z3065" s="141"/>
      <c r="AA3065" s="141" t="s">
        <v>34</v>
      </c>
      <c r="AB3065" s="141" t="s">
        <v>34</v>
      </c>
      <c r="AC3065" s="139" t="s">
        <v>18048</v>
      </c>
      <c r="AD3065" s="380"/>
      <c r="AE3065" s="139" t="s">
        <v>103</v>
      </c>
      <c r="AF3065" s="139" t="s">
        <v>13075</v>
      </c>
      <c r="AG3065" s="139" t="s">
        <v>103</v>
      </c>
      <c r="AH3065" s="139" t="s">
        <v>1380</v>
      </c>
      <c r="AI3065" s="139" t="s">
        <v>7340</v>
      </c>
      <c r="AJ3065" s="139"/>
      <c r="AK3065" s="139" t="s">
        <v>7340</v>
      </c>
      <c r="AL3065" s="139" t="s">
        <v>1408</v>
      </c>
      <c r="AM3065" s="141"/>
      <c r="AN3065" s="141" t="s">
        <v>8</v>
      </c>
      <c r="AO3065" s="139"/>
      <c r="AP3065" s="139" t="s">
        <v>1408</v>
      </c>
      <c r="AQ3065" s="139" t="s">
        <v>4357</v>
      </c>
      <c r="AR3065" s="381"/>
      <c r="AS3065" s="139" t="s">
        <v>4075</v>
      </c>
      <c r="AT3065" s="141" t="s">
        <v>1404</v>
      </c>
      <c r="AU3065" s="141"/>
      <c r="AV3065" s="383"/>
      <c r="AW3065" s="385"/>
      <c r="AX3065" s="139" t="s">
        <v>82</v>
      </c>
      <c r="AY3065" t="s">
        <v>19062</v>
      </c>
      <c r="BA3065" s="381"/>
      <c r="BB3065" s="139" t="s">
        <v>1450</v>
      </c>
      <c r="BC3065" s="166">
        <v>25</v>
      </c>
      <c r="BD3065" s="166"/>
      <c r="BE3065" s="166"/>
      <c r="BF3065" s="166"/>
      <c r="BG3065" s="166"/>
      <c r="BH3065" s="308"/>
      <c r="BI3065" s="308"/>
      <c r="BJ3065" s="141" t="s">
        <v>26</v>
      </c>
      <c r="BK3065" s="141" t="s">
        <v>26</v>
      </c>
      <c r="BL3065" s="141"/>
      <c r="BM3065" s="141"/>
      <c r="BN3065" s="139" t="s">
        <v>4075</v>
      </c>
      <c r="BQ3065" s="141"/>
      <c r="BV3065" s="141"/>
      <c r="BX3065" s="141"/>
      <c r="BY3065" s="141"/>
      <c r="BZ3065" s="141"/>
      <c r="CA3065" s="141"/>
      <c r="CB3065" s="141"/>
      <c r="CC3065" s="141"/>
      <c r="CD3065" s="141"/>
      <c r="CE3065" s="141"/>
      <c r="CF3065" s="141"/>
      <c r="CG3065" s="141"/>
    </row>
    <row r="3066" spans="1:85" x14ac:dyDescent="0.35">
      <c r="A3066" s="155" t="s">
        <v>4350</v>
      </c>
      <c r="B3066" s="139" t="s">
        <v>4075</v>
      </c>
      <c r="C3066" s="18">
        <v>44097</v>
      </c>
      <c r="D3066" s="144">
        <v>0.51180555555555551</v>
      </c>
      <c r="E3066" s="141" t="s">
        <v>13273</v>
      </c>
      <c r="F3066" s="141">
        <v>3</v>
      </c>
      <c r="G3066" s="141" t="s">
        <v>2741</v>
      </c>
      <c r="H3066" s="141">
        <v>2020</v>
      </c>
      <c r="I3066" s="18">
        <v>44097</v>
      </c>
      <c r="J3066" s="144">
        <v>0.50138888888888888</v>
      </c>
      <c r="K3066" s="378"/>
      <c r="L3066" s="139" t="s">
        <v>4075</v>
      </c>
      <c r="M3066" s="141" t="s">
        <v>28</v>
      </c>
      <c r="N3066" s="248"/>
      <c r="O3066" s="141" t="s">
        <v>26</v>
      </c>
      <c r="P3066" s="141" t="s">
        <v>26</v>
      </c>
      <c r="Q3066" s="141" t="s">
        <v>12979</v>
      </c>
      <c r="R3066" s="141"/>
      <c r="S3066" s="141"/>
      <c r="T3066" s="141" t="s">
        <v>14292</v>
      </c>
      <c r="U3066" s="141"/>
      <c r="V3066" s="141"/>
      <c r="W3066" s="139" t="s">
        <v>4075</v>
      </c>
      <c r="X3066" s="141" t="s">
        <v>25</v>
      </c>
      <c r="Y3066" s="141" t="s">
        <v>27</v>
      </c>
      <c r="Z3066" s="141"/>
      <c r="AA3066" s="141" t="s">
        <v>34</v>
      </c>
      <c r="AB3066" s="141" t="s">
        <v>34</v>
      </c>
      <c r="AC3066" s="139" t="s">
        <v>18047</v>
      </c>
      <c r="AD3066" s="380"/>
      <c r="AE3066" s="139" t="s">
        <v>103</v>
      </c>
      <c r="AF3066" s="139" t="s">
        <v>13069</v>
      </c>
      <c r="AG3066" s="139" t="s">
        <v>103</v>
      </c>
      <c r="AH3066" s="139" t="s">
        <v>1380</v>
      </c>
      <c r="AI3066" s="139" t="s">
        <v>7399</v>
      </c>
      <c r="AJ3066" s="139"/>
      <c r="AK3066" s="139" t="s">
        <v>7399</v>
      </c>
      <c r="AL3066" s="139" t="s">
        <v>1563</v>
      </c>
      <c r="AM3066" s="141"/>
      <c r="AN3066" s="141" t="s">
        <v>8</v>
      </c>
      <c r="AO3066" s="139"/>
      <c r="AP3066" s="139" t="s">
        <v>1563</v>
      </c>
      <c r="AQ3066" s="139"/>
      <c r="AR3066" s="381"/>
      <c r="AS3066" s="139" t="s">
        <v>4075</v>
      </c>
      <c r="AT3066" s="141" t="s">
        <v>1404</v>
      </c>
      <c r="AU3066" s="141"/>
      <c r="AV3066" s="383"/>
      <c r="AW3066" s="385"/>
      <c r="AX3066" s="139" t="s">
        <v>154</v>
      </c>
      <c r="AY3066" t="s">
        <v>19521</v>
      </c>
      <c r="BA3066" s="381"/>
      <c r="BB3066" s="139" t="s">
        <v>17</v>
      </c>
      <c r="BC3066" s="166"/>
      <c r="BD3066" s="166"/>
      <c r="BE3066" s="166"/>
      <c r="BF3066" s="166"/>
      <c r="BG3066" s="166"/>
      <c r="BH3066" s="308"/>
      <c r="BI3066" s="308"/>
      <c r="BJ3066" s="141" t="s">
        <v>26</v>
      </c>
      <c r="BK3066" s="141" t="s">
        <v>26</v>
      </c>
      <c r="BL3066" s="141"/>
      <c r="BM3066" s="141"/>
      <c r="BN3066" s="139" t="s">
        <v>4075</v>
      </c>
      <c r="BQ3066" s="141"/>
      <c r="BV3066" s="141"/>
      <c r="BX3066" s="141"/>
      <c r="BY3066" s="141"/>
      <c r="BZ3066" s="141"/>
      <c r="CA3066" s="141"/>
      <c r="CB3066" s="141"/>
      <c r="CC3066" s="141"/>
      <c r="CD3066" s="141"/>
      <c r="CE3066" s="141"/>
      <c r="CF3066" s="141"/>
      <c r="CG3066" s="141"/>
    </row>
    <row r="3067" spans="1:85" x14ac:dyDescent="0.35">
      <c r="A3067" s="155" t="s">
        <v>4351</v>
      </c>
      <c r="B3067" s="139" t="s">
        <v>4075</v>
      </c>
      <c r="C3067" s="18">
        <v>44097</v>
      </c>
      <c r="D3067" s="144">
        <v>0.43472222222222223</v>
      </c>
      <c r="E3067" s="141" t="s">
        <v>13273</v>
      </c>
      <c r="F3067" s="141">
        <v>3</v>
      </c>
      <c r="G3067" s="141" t="s">
        <v>2741</v>
      </c>
      <c r="H3067" s="141">
        <v>2020</v>
      </c>
      <c r="I3067" s="18">
        <v>44097</v>
      </c>
      <c r="J3067" s="144">
        <v>0.97986111111111107</v>
      </c>
      <c r="K3067" s="378"/>
      <c r="L3067" s="139" t="s">
        <v>4075</v>
      </c>
      <c r="M3067" s="141" t="s">
        <v>28</v>
      </c>
      <c r="N3067" s="248"/>
      <c r="O3067" s="141" t="s">
        <v>26</v>
      </c>
      <c r="P3067" s="141" t="s">
        <v>26</v>
      </c>
      <c r="Q3067" s="141" t="s">
        <v>12980</v>
      </c>
      <c r="R3067" s="141" t="s">
        <v>4352</v>
      </c>
      <c r="S3067" s="141"/>
      <c r="T3067" s="141" t="s">
        <v>14394</v>
      </c>
      <c r="U3067" s="141"/>
      <c r="V3067" s="141"/>
      <c r="W3067" s="139" t="s">
        <v>4075</v>
      </c>
      <c r="X3067" s="141" t="s">
        <v>25</v>
      </c>
      <c r="Y3067" s="141" t="s">
        <v>27</v>
      </c>
      <c r="Z3067" s="141"/>
      <c r="AA3067" s="141" t="s">
        <v>34</v>
      </c>
      <c r="AB3067" s="141" t="s">
        <v>34</v>
      </c>
      <c r="AC3067" s="139" t="s">
        <v>18048</v>
      </c>
      <c r="AD3067" s="380"/>
      <c r="AE3067" s="139" t="s">
        <v>107</v>
      </c>
      <c r="AF3067" s="139" t="s">
        <v>13076</v>
      </c>
      <c r="AG3067" s="139" t="s">
        <v>4130</v>
      </c>
      <c r="AH3067" s="139" t="s">
        <v>1380</v>
      </c>
      <c r="AI3067" s="139" t="s">
        <v>1518</v>
      </c>
      <c r="AJ3067" s="139"/>
      <c r="AK3067" s="139" t="s">
        <v>1518</v>
      </c>
      <c r="AL3067" s="139" t="s">
        <v>1563</v>
      </c>
      <c r="AM3067" s="141"/>
      <c r="AN3067" s="141" t="s">
        <v>8</v>
      </c>
      <c r="AO3067" s="139"/>
      <c r="AP3067" s="139" t="s">
        <v>1563</v>
      </c>
      <c r="AQ3067" s="139" t="s">
        <v>4353</v>
      </c>
      <c r="AR3067" s="381"/>
      <c r="AS3067" s="139" t="s">
        <v>4075</v>
      </c>
      <c r="AT3067" s="141" t="s">
        <v>1404</v>
      </c>
      <c r="AU3067" s="141"/>
      <c r="AV3067" s="383"/>
      <c r="AW3067" s="385"/>
      <c r="AX3067" s="139" t="s">
        <v>646</v>
      </c>
      <c r="AY3067" t="s">
        <v>18388</v>
      </c>
      <c r="BA3067" s="381"/>
      <c r="BB3067" s="139" t="s">
        <v>1450</v>
      </c>
      <c r="BC3067" s="166">
        <v>10</v>
      </c>
      <c r="BD3067" s="166">
        <v>0</v>
      </c>
      <c r="BE3067" s="166">
        <v>0</v>
      </c>
      <c r="BF3067" s="166">
        <v>0</v>
      </c>
      <c r="BG3067" s="166">
        <v>0</v>
      </c>
      <c r="BH3067" s="308" t="s">
        <v>4354</v>
      </c>
      <c r="BI3067" s="308"/>
      <c r="BJ3067" s="141" t="s">
        <v>26</v>
      </c>
      <c r="BK3067" s="141" t="s">
        <v>26</v>
      </c>
      <c r="BL3067" s="141"/>
      <c r="BM3067" s="141"/>
      <c r="BN3067" s="139" t="s">
        <v>4075</v>
      </c>
      <c r="BQ3067" s="141"/>
      <c r="BV3067" s="141"/>
      <c r="BX3067" s="141"/>
      <c r="BY3067" s="141"/>
      <c r="BZ3067" s="141"/>
      <c r="CA3067" s="141"/>
      <c r="CB3067" s="141"/>
      <c r="CC3067" s="141"/>
      <c r="CD3067" s="141"/>
      <c r="CE3067" s="141"/>
      <c r="CF3067" s="141"/>
      <c r="CG3067" s="141"/>
    </row>
    <row r="3068" spans="1:85" x14ac:dyDescent="0.35">
      <c r="A3068" s="155" t="s">
        <v>4347</v>
      </c>
      <c r="B3068" s="139" t="s">
        <v>4075</v>
      </c>
      <c r="C3068" s="18">
        <v>44098</v>
      </c>
      <c r="D3068" s="144">
        <v>0.65555555555555556</v>
      </c>
      <c r="E3068" s="141" t="s">
        <v>13273</v>
      </c>
      <c r="F3068" s="141">
        <v>3</v>
      </c>
      <c r="G3068" s="141" t="s">
        <v>2741</v>
      </c>
      <c r="H3068" s="141">
        <v>2020</v>
      </c>
      <c r="I3068" s="18">
        <v>44098</v>
      </c>
      <c r="J3068" s="144">
        <v>0.66736111111111107</v>
      </c>
      <c r="K3068" s="378"/>
      <c r="L3068" s="139" t="s">
        <v>4075</v>
      </c>
      <c r="M3068" s="141" t="s">
        <v>28</v>
      </c>
      <c r="N3068" s="248"/>
      <c r="O3068" s="141" t="s">
        <v>26</v>
      </c>
      <c r="P3068" s="141" t="s">
        <v>26</v>
      </c>
      <c r="Q3068" s="141" t="s">
        <v>12977</v>
      </c>
      <c r="R3068" s="141" t="s">
        <v>4348</v>
      </c>
      <c r="S3068" s="141"/>
      <c r="T3068" s="141" t="s">
        <v>14293</v>
      </c>
      <c r="U3068" s="141">
        <v>119809874</v>
      </c>
      <c r="V3068" s="141"/>
      <c r="W3068" s="139" t="s">
        <v>4075</v>
      </c>
      <c r="X3068" s="141" t="s">
        <v>25</v>
      </c>
      <c r="Y3068" s="141" t="s">
        <v>27</v>
      </c>
      <c r="Z3068" s="141"/>
      <c r="AA3068" s="141" t="s">
        <v>34</v>
      </c>
      <c r="AB3068" s="141" t="s">
        <v>34</v>
      </c>
      <c r="AC3068" s="139" t="s">
        <v>18047</v>
      </c>
      <c r="AD3068" s="380"/>
      <c r="AE3068" s="139" t="s">
        <v>103</v>
      </c>
      <c r="AF3068" s="139" t="s">
        <v>13075</v>
      </c>
      <c r="AG3068" s="139" t="s">
        <v>103</v>
      </c>
      <c r="AH3068" s="139" t="s">
        <v>1380</v>
      </c>
      <c r="AI3068" s="139" t="s">
        <v>7340</v>
      </c>
      <c r="AJ3068" s="139"/>
      <c r="AK3068" s="139" t="s">
        <v>7340</v>
      </c>
      <c r="AL3068" s="139" t="s">
        <v>1563</v>
      </c>
      <c r="AM3068" s="141"/>
      <c r="AN3068" s="141" t="s">
        <v>8</v>
      </c>
      <c r="AO3068" s="139"/>
      <c r="AP3068" s="139" t="s">
        <v>1563</v>
      </c>
      <c r="AQ3068" s="139" t="s">
        <v>4349</v>
      </c>
      <c r="AR3068" s="381"/>
      <c r="AS3068" s="139" t="s">
        <v>4075</v>
      </c>
      <c r="AT3068" s="141" t="s">
        <v>1404</v>
      </c>
      <c r="AU3068" s="141"/>
      <c r="AV3068" s="383"/>
      <c r="AW3068" s="385"/>
      <c r="AX3068" s="139" t="s">
        <v>233</v>
      </c>
      <c r="AY3068" t="s">
        <v>18355</v>
      </c>
      <c r="BA3068" s="381"/>
      <c r="BB3068" s="139" t="s">
        <v>1444</v>
      </c>
      <c r="BC3068" s="166"/>
      <c r="BD3068" s="166"/>
      <c r="BE3068" s="166"/>
      <c r="BF3068" s="166"/>
      <c r="BG3068" s="166"/>
      <c r="BH3068" s="308"/>
      <c r="BI3068" s="308"/>
      <c r="BJ3068" s="141" t="s">
        <v>26</v>
      </c>
      <c r="BK3068" s="141" t="s">
        <v>26</v>
      </c>
      <c r="BL3068" s="141"/>
      <c r="BM3068" s="141"/>
      <c r="BN3068" s="139" t="s">
        <v>4075</v>
      </c>
      <c r="BQ3068" s="141"/>
      <c r="BV3068" s="141"/>
      <c r="BX3068" s="141"/>
      <c r="BY3068" s="141"/>
      <c r="BZ3068" s="141"/>
      <c r="CA3068" s="141"/>
      <c r="CB3068" s="141"/>
      <c r="CC3068" s="141"/>
      <c r="CD3068" s="141"/>
      <c r="CE3068" s="141"/>
      <c r="CF3068" s="141"/>
      <c r="CG3068" s="141"/>
    </row>
    <row r="3069" spans="1:85" x14ac:dyDescent="0.35">
      <c r="A3069" s="155" t="s">
        <v>13919</v>
      </c>
      <c r="B3069" s="139" t="s">
        <v>4075</v>
      </c>
      <c r="C3069" s="18">
        <v>44100</v>
      </c>
      <c r="D3069" s="144">
        <v>0.84444444444444444</v>
      </c>
      <c r="E3069" s="141" t="s">
        <v>13273</v>
      </c>
      <c r="F3069" s="141">
        <v>3</v>
      </c>
      <c r="G3069" s="141" t="s">
        <v>2741</v>
      </c>
      <c r="H3069" s="141">
        <v>2020</v>
      </c>
      <c r="I3069" s="18"/>
      <c r="J3069" s="144"/>
      <c r="K3069" s="378"/>
      <c r="L3069" s="139" t="s">
        <v>4075</v>
      </c>
      <c r="M3069" s="141" t="s">
        <v>28</v>
      </c>
      <c r="N3069" s="248"/>
      <c r="O3069" s="141" t="s">
        <v>25</v>
      </c>
      <c r="P3069" s="141" t="s">
        <v>26</v>
      </c>
      <c r="Q3069" s="141" t="s">
        <v>13920</v>
      </c>
      <c r="R3069" s="141"/>
      <c r="S3069" s="141"/>
      <c r="T3069" s="141" t="s">
        <v>14294</v>
      </c>
      <c r="U3069" s="141"/>
      <c r="V3069" s="141"/>
      <c r="W3069" s="139" t="s">
        <v>4075</v>
      </c>
      <c r="X3069" s="141" t="s">
        <v>6</v>
      </c>
      <c r="Y3069" s="141" t="s">
        <v>27</v>
      </c>
      <c r="Z3069" s="141"/>
      <c r="AA3069" s="141" t="s">
        <v>34</v>
      </c>
      <c r="AB3069" s="141"/>
      <c r="AC3069" s="139" t="s">
        <v>6</v>
      </c>
      <c r="AD3069" s="380"/>
      <c r="AE3069" s="139" t="s">
        <v>102</v>
      </c>
      <c r="AF3069" s="139" t="s">
        <v>13078</v>
      </c>
      <c r="AG3069" s="139" t="s">
        <v>102</v>
      </c>
      <c r="AH3069" s="139" t="s">
        <v>1378</v>
      </c>
      <c r="AI3069" s="139" t="s">
        <v>1390</v>
      </c>
      <c r="AJ3069" s="139" t="s">
        <v>87</v>
      </c>
      <c r="AK3069" s="139"/>
      <c r="AL3069" s="139"/>
      <c r="AM3069" s="141"/>
      <c r="AN3069" s="141" t="s">
        <v>8</v>
      </c>
      <c r="AO3069" s="139"/>
      <c r="AP3069" s="139" t="s">
        <v>87</v>
      </c>
      <c r="AQ3069" s="139"/>
      <c r="AR3069" s="381"/>
      <c r="AS3069" s="139" t="s">
        <v>4075</v>
      </c>
      <c r="AT3069" s="141" t="s">
        <v>1404</v>
      </c>
      <c r="AU3069" s="141"/>
      <c r="AV3069" s="383"/>
      <c r="AW3069" s="385"/>
      <c r="AX3069" s="139" t="s">
        <v>769</v>
      </c>
      <c r="AY3069" t="s">
        <v>18688</v>
      </c>
      <c r="BA3069" s="381"/>
      <c r="BB3069" s="139" t="s">
        <v>17</v>
      </c>
      <c r="BC3069" s="166"/>
      <c r="BD3069" s="166"/>
      <c r="BE3069" s="166"/>
      <c r="BF3069" s="166"/>
      <c r="BG3069" s="166"/>
      <c r="BH3069" s="308"/>
      <c r="BI3069" s="308"/>
      <c r="BJ3069" s="141" t="s">
        <v>26</v>
      </c>
      <c r="BK3069" s="141" t="s">
        <v>26</v>
      </c>
      <c r="BL3069" s="141"/>
      <c r="BM3069" s="141"/>
      <c r="BN3069" s="139" t="s">
        <v>4075</v>
      </c>
      <c r="BQ3069" s="141"/>
      <c r="BV3069" s="141"/>
      <c r="BX3069" s="141"/>
      <c r="BY3069" s="141"/>
      <c r="BZ3069" s="141"/>
      <c r="CA3069" s="141"/>
      <c r="CB3069" s="141"/>
      <c r="CC3069" s="141"/>
      <c r="CD3069" s="141"/>
      <c r="CE3069" s="141"/>
      <c r="CF3069" s="141"/>
      <c r="CG3069" s="141"/>
    </row>
    <row r="3070" spans="1:85" x14ac:dyDescent="0.35">
      <c r="A3070" s="155" t="s">
        <v>4337</v>
      </c>
      <c r="B3070" s="139" t="s">
        <v>4075</v>
      </c>
      <c r="C3070" s="18">
        <v>44101</v>
      </c>
      <c r="D3070" s="144">
        <v>0.7055555555555556</v>
      </c>
      <c r="E3070" s="141" t="s">
        <v>13274</v>
      </c>
      <c r="F3070" s="141">
        <v>3</v>
      </c>
      <c r="G3070" s="141" t="s">
        <v>2741</v>
      </c>
      <c r="H3070" s="141">
        <v>2020</v>
      </c>
      <c r="I3070" s="18">
        <v>44101</v>
      </c>
      <c r="J3070" s="144">
        <v>0.68333333333333335</v>
      </c>
      <c r="K3070" s="378"/>
      <c r="L3070" s="139" t="s">
        <v>4075</v>
      </c>
      <c r="M3070" s="141" t="s">
        <v>28</v>
      </c>
      <c r="N3070" s="248"/>
      <c r="O3070" s="141" t="s">
        <v>26</v>
      </c>
      <c r="P3070" s="141" t="s">
        <v>26</v>
      </c>
      <c r="Q3070" s="141"/>
      <c r="R3070" s="141" t="s">
        <v>4338</v>
      </c>
      <c r="S3070" s="141"/>
      <c r="T3070" s="141" t="s">
        <v>14296</v>
      </c>
      <c r="U3070" s="141"/>
      <c r="V3070" s="141"/>
      <c r="W3070" s="139" t="s">
        <v>4075</v>
      </c>
      <c r="X3070" s="141" t="s">
        <v>25</v>
      </c>
      <c r="Y3070" s="141" t="s">
        <v>27</v>
      </c>
      <c r="Z3070" s="141"/>
      <c r="AA3070" s="141" t="s">
        <v>34</v>
      </c>
      <c r="AB3070" s="141" t="s">
        <v>34</v>
      </c>
      <c r="AC3070" s="139" t="s">
        <v>18050</v>
      </c>
      <c r="AD3070" s="380"/>
      <c r="AE3070" s="139" t="s">
        <v>102</v>
      </c>
      <c r="AF3070" s="139" t="s">
        <v>13080</v>
      </c>
      <c r="AG3070" s="139" t="s">
        <v>102</v>
      </c>
      <c r="AH3070" s="139" t="s">
        <v>1378</v>
      </c>
      <c r="AI3070" s="139" t="s">
        <v>1400</v>
      </c>
      <c r="AJ3070" s="139" t="s">
        <v>46</v>
      </c>
      <c r="AK3070" s="139"/>
      <c r="AL3070" s="139"/>
      <c r="AM3070" s="141"/>
      <c r="AN3070" s="141" t="s">
        <v>8</v>
      </c>
      <c r="AO3070" s="139"/>
      <c r="AP3070" s="139" t="s">
        <v>46</v>
      </c>
      <c r="AQ3070" s="139" t="s">
        <v>4339</v>
      </c>
      <c r="AR3070" s="381"/>
      <c r="AS3070" s="139" t="s">
        <v>4075</v>
      </c>
      <c r="AT3070" s="141" t="s">
        <v>44</v>
      </c>
      <c r="AU3070" s="141">
        <v>530</v>
      </c>
      <c r="AV3070" s="383"/>
      <c r="AW3070" s="385"/>
      <c r="AX3070" s="139" t="s">
        <v>154</v>
      </c>
      <c r="AY3070" t="s">
        <v>18712</v>
      </c>
      <c r="BA3070" s="381"/>
      <c r="BB3070" s="139" t="s">
        <v>17</v>
      </c>
      <c r="BC3070" s="166"/>
      <c r="BD3070" s="166"/>
      <c r="BE3070" s="166"/>
      <c r="BF3070" s="166"/>
      <c r="BG3070" s="166"/>
      <c r="BH3070" s="308"/>
      <c r="BI3070" s="308"/>
      <c r="BJ3070" s="141" t="s">
        <v>26</v>
      </c>
      <c r="BK3070" s="141" t="s">
        <v>25</v>
      </c>
      <c r="BL3070" s="141" t="s">
        <v>13107</v>
      </c>
      <c r="BM3070" s="141" t="s">
        <v>13108</v>
      </c>
      <c r="BN3070" s="139" t="s">
        <v>4075</v>
      </c>
      <c r="BQ3070" s="141"/>
      <c r="BV3070" s="141"/>
      <c r="BX3070" s="141"/>
      <c r="BY3070" s="141"/>
      <c r="BZ3070" s="141"/>
      <c r="CA3070" s="141"/>
      <c r="CB3070" s="141"/>
      <c r="CC3070" s="141"/>
      <c r="CD3070" s="141"/>
      <c r="CE3070" s="141"/>
      <c r="CF3070" s="141"/>
      <c r="CG3070" s="141"/>
    </row>
    <row r="3071" spans="1:85" x14ac:dyDescent="0.35">
      <c r="A3071" s="155" t="s">
        <v>4341</v>
      </c>
      <c r="B3071" s="139" t="s">
        <v>4075</v>
      </c>
      <c r="C3071" s="18">
        <v>44101</v>
      </c>
      <c r="D3071" s="144">
        <v>0.81388888888888888</v>
      </c>
      <c r="E3071" s="141" t="s">
        <v>13274</v>
      </c>
      <c r="F3071" s="141">
        <v>3</v>
      </c>
      <c r="G3071" s="141" t="s">
        <v>2741</v>
      </c>
      <c r="H3071" s="141">
        <v>2020</v>
      </c>
      <c r="I3071" s="18">
        <v>44101</v>
      </c>
      <c r="J3071" s="144">
        <v>0.80833333333333335</v>
      </c>
      <c r="K3071" s="378"/>
      <c r="L3071" s="139" t="s">
        <v>4075</v>
      </c>
      <c r="M3071" s="141" t="s">
        <v>28</v>
      </c>
      <c r="N3071" s="248"/>
      <c r="O3071" s="141" t="s">
        <v>26</v>
      </c>
      <c r="P3071" s="141" t="s">
        <v>26</v>
      </c>
      <c r="Q3071" s="141" t="s">
        <v>12974</v>
      </c>
      <c r="R3071" s="141" t="s">
        <v>4342</v>
      </c>
      <c r="S3071" s="141"/>
      <c r="T3071" s="141" t="s">
        <v>14297</v>
      </c>
      <c r="U3071" s="141">
        <v>119822100</v>
      </c>
      <c r="V3071" s="141"/>
      <c r="W3071" s="139" t="s">
        <v>4075</v>
      </c>
      <c r="X3071" s="141" t="s">
        <v>25</v>
      </c>
      <c r="Y3071" s="141" t="s">
        <v>27</v>
      </c>
      <c r="Z3071" s="141"/>
      <c r="AA3071" s="141" t="s">
        <v>34</v>
      </c>
      <c r="AB3071" s="141" t="s">
        <v>34</v>
      </c>
      <c r="AC3071" s="139" t="s">
        <v>18047</v>
      </c>
      <c r="AD3071" s="380"/>
      <c r="AE3071" s="139" t="s">
        <v>102</v>
      </c>
      <c r="AF3071" s="139" t="s">
        <v>13074</v>
      </c>
      <c r="AG3071" s="139" t="s">
        <v>102</v>
      </c>
      <c r="AH3071" s="139" t="s">
        <v>1378</v>
      </c>
      <c r="AI3071" s="139" t="s">
        <v>11</v>
      </c>
      <c r="AJ3071" s="139" t="s">
        <v>1612</v>
      </c>
      <c r="AK3071" s="139"/>
      <c r="AL3071" s="139"/>
      <c r="AM3071" s="141"/>
      <c r="AN3071" s="141" t="s">
        <v>8</v>
      </c>
      <c r="AO3071" s="139"/>
      <c r="AP3071" s="139" t="s">
        <v>1612</v>
      </c>
      <c r="AQ3071" s="139" t="s">
        <v>1563</v>
      </c>
      <c r="AR3071" s="381"/>
      <c r="AS3071" s="139" t="s">
        <v>4075</v>
      </c>
      <c r="AT3071" s="141" t="s">
        <v>1404</v>
      </c>
      <c r="AU3071" s="141"/>
      <c r="AV3071" s="383"/>
      <c r="AW3071" s="385"/>
      <c r="AX3071" s="139" t="s">
        <v>82</v>
      </c>
      <c r="AY3071" t="s">
        <v>18590</v>
      </c>
      <c r="BA3071" s="381"/>
      <c r="BB3071" s="139" t="s">
        <v>17</v>
      </c>
      <c r="BC3071" s="166"/>
      <c r="BD3071" s="166"/>
      <c r="BE3071" s="166"/>
      <c r="BF3071" s="166"/>
      <c r="BG3071" s="166"/>
      <c r="BH3071" s="308"/>
      <c r="BI3071" s="308"/>
      <c r="BJ3071" s="141" t="s">
        <v>26</v>
      </c>
      <c r="BK3071" s="141" t="s">
        <v>25</v>
      </c>
      <c r="BL3071" s="141" t="s">
        <v>13107</v>
      </c>
      <c r="BM3071" s="141" t="s">
        <v>13108</v>
      </c>
      <c r="BN3071" s="139" t="s">
        <v>4075</v>
      </c>
      <c r="BQ3071" s="141"/>
      <c r="BV3071" s="141"/>
      <c r="BX3071" s="141"/>
      <c r="BY3071" s="141"/>
      <c r="BZ3071" s="141"/>
      <c r="CA3071" s="141"/>
      <c r="CB3071" s="141"/>
      <c r="CC3071" s="141"/>
      <c r="CD3071" s="141"/>
      <c r="CE3071" s="141"/>
      <c r="CF3071" s="141"/>
      <c r="CG3071" s="141"/>
    </row>
    <row r="3072" spans="1:85" x14ac:dyDescent="0.35">
      <c r="A3072" s="155" t="s">
        <v>4336</v>
      </c>
      <c r="B3072" s="139" t="s">
        <v>4075</v>
      </c>
      <c r="C3072" s="18">
        <v>44101</v>
      </c>
      <c r="D3072" s="144">
        <v>0.64583333333333337</v>
      </c>
      <c r="E3072" s="141" t="s">
        <v>13274</v>
      </c>
      <c r="F3072" s="141">
        <v>3</v>
      </c>
      <c r="G3072" s="141" t="s">
        <v>2741</v>
      </c>
      <c r="H3072" s="141">
        <v>2020</v>
      </c>
      <c r="I3072" s="18">
        <v>44101</v>
      </c>
      <c r="J3072" s="144">
        <v>0.64375000000000004</v>
      </c>
      <c r="K3072" s="378"/>
      <c r="L3072" s="139" t="s">
        <v>4075</v>
      </c>
      <c r="M3072" s="141" t="s">
        <v>28</v>
      </c>
      <c r="N3072" s="248"/>
      <c r="O3072" s="141" t="s">
        <v>26</v>
      </c>
      <c r="P3072" s="141" t="s">
        <v>26</v>
      </c>
      <c r="Q3072" s="141" t="s">
        <v>12975</v>
      </c>
      <c r="R3072" s="141"/>
      <c r="S3072" s="141"/>
      <c r="T3072" s="141" t="s">
        <v>14295</v>
      </c>
      <c r="U3072" s="141">
        <v>119819756</v>
      </c>
      <c r="V3072" s="141"/>
      <c r="W3072" s="139" t="s">
        <v>4075</v>
      </c>
      <c r="X3072" s="141" t="s">
        <v>25</v>
      </c>
      <c r="Y3072" s="141" t="s">
        <v>27</v>
      </c>
      <c r="Z3072" s="141"/>
      <c r="AA3072" s="141" t="s">
        <v>34</v>
      </c>
      <c r="AB3072" s="141" t="s">
        <v>34</v>
      </c>
      <c r="AC3072" s="139" t="s">
        <v>18047</v>
      </c>
      <c r="AD3072" s="380"/>
      <c r="AE3072" s="139" t="s">
        <v>4</v>
      </c>
      <c r="AF3072" s="139" t="s">
        <v>13073</v>
      </c>
      <c r="AG3072" s="139" t="s">
        <v>4</v>
      </c>
      <c r="AH3072" s="139" t="s">
        <v>1380</v>
      </c>
      <c r="AI3072" s="139" t="s">
        <v>15678</v>
      </c>
      <c r="AJ3072" s="139"/>
      <c r="AK3072" s="139" t="s">
        <v>15678</v>
      </c>
      <c r="AL3072" s="139" t="s">
        <v>1423</v>
      </c>
      <c r="AM3072" s="141"/>
      <c r="AN3072" s="141" t="s">
        <v>8</v>
      </c>
      <c r="AO3072" s="139"/>
      <c r="AP3072" s="139" t="s">
        <v>1423</v>
      </c>
      <c r="AQ3072" s="139" t="s">
        <v>1423</v>
      </c>
      <c r="AR3072" s="381"/>
      <c r="AS3072" s="139" t="s">
        <v>4075</v>
      </c>
      <c r="AT3072" s="141" t="s">
        <v>1404</v>
      </c>
      <c r="AU3072" s="141">
        <v>246</v>
      </c>
      <c r="AV3072" s="383"/>
      <c r="AW3072" s="385"/>
      <c r="AX3072" s="139" t="s">
        <v>71</v>
      </c>
      <c r="AY3072" t="s">
        <v>19273</v>
      </c>
      <c r="BA3072" s="381"/>
      <c r="BB3072" s="139" t="s">
        <v>17</v>
      </c>
      <c r="BC3072" s="166"/>
      <c r="BD3072" s="166"/>
      <c r="BE3072" s="166"/>
      <c r="BF3072" s="166"/>
      <c r="BG3072" s="166"/>
      <c r="BH3072" s="308"/>
      <c r="BI3072" s="308"/>
      <c r="BJ3072" s="141" t="s">
        <v>26</v>
      </c>
      <c r="BK3072" s="141" t="s">
        <v>25</v>
      </c>
      <c r="BL3072" s="141" t="s">
        <v>13107</v>
      </c>
      <c r="BM3072" s="141" t="s">
        <v>13108</v>
      </c>
      <c r="BN3072" s="139" t="s">
        <v>4075</v>
      </c>
      <c r="BQ3072" s="141"/>
      <c r="BV3072" s="141"/>
      <c r="BX3072" s="141"/>
      <c r="BY3072" s="141"/>
      <c r="BZ3072" s="141"/>
      <c r="CA3072" s="141"/>
      <c r="CB3072" s="141"/>
      <c r="CC3072" s="141"/>
      <c r="CD3072" s="141"/>
      <c r="CE3072" s="141"/>
      <c r="CF3072" s="141"/>
      <c r="CG3072" s="141"/>
    </row>
    <row r="3073" spans="1:85" x14ac:dyDescent="0.35">
      <c r="A3073" s="155" t="s">
        <v>4343</v>
      </c>
      <c r="B3073" s="139" t="s">
        <v>4075</v>
      </c>
      <c r="C3073" s="18">
        <v>44101</v>
      </c>
      <c r="D3073" s="144">
        <v>0.34097222222222223</v>
      </c>
      <c r="E3073" s="141" t="s">
        <v>13274</v>
      </c>
      <c r="F3073" s="141">
        <v>3</v>
      </c>
      <c r="G3073" s="141" t="s">
        <v>2741</v>
      </c>
      <c r="H3073" s="141">
        <v>2020</v>
      </c>
      <c r="I3073" s="18">
        <v>44101</v>
      </c>
      <c r="J3073" s="144">
        <v>0.3840277777777778</v>
      </c>
      <c r="K3073" s="378"/>
      <c r="L3073" s="139" t="s">
        <v>4075</v>
      </c>
      <c r="M3073" s="141" t="s">
        <v>28</v>
      </c>
      <c r="N3073" s="248"/>
      <c r="O3073" s="141" t="s">
        <v>26</v>
      </c>
      <c r="P3073" s="141" t="s">
        <v>26</v>
      </c>
      <c r="Q3073" s="141" t="s">
        <v>12976</v>
      </c>
      <c r="R3073" s="141" t="s">
        <v>4344</v>
      </c>
      <c r="S3073" s="141"/>
      <c r="T3073" s="141" t="s">
        <v>14298</v>
      </c>
      <c r="U3073" s="141">
        <v>119819453</v>
      </c>
      <c r="V3073" s="141"/>
      <c r="W3073" s="139" t="s">
        <v>4075</v>
      </c>
      <c r="X3073" s="141" t="s">
        <v>25</v>
      </c>
      <c r="Y3073" s="141" t="s">
        <v>27</v>
      </c>
      <c r="Z3073" s="141"/>
      <c r="AA3073" s="141" t="s">
        <v>34</v>
      </c>
      <c r="AB3073" s="141" t="s">
        <v>34</v>
      </c>
      <c r="AC3073" s="139" t="s">
        <v>18050</v>
      </c>
      <c r="AD3073" s="380"/>
      <c r="AE3073" s="139" t="s">
        <v>102</v>
      </c>
      <c r="AF3073" s="139" t="s">
        <v>13068</v>
      </c>
      <c r="AG3073" s="139" t="s">
        <v>102</v>
      </c>
      <c r="AH3073" s="139" t="s">
        <v>1378</v>
      </c>
      <c r="AI3073" s="139" t="s">
        <v>1398</v>
      </c>
      <c r="AJ3073" s="139" t="s">
        <v>1563</v>
      </c>
      <c r="AK3073" s="139"/>
      <c r="AL3073" s="139"/>
      <c r="AM3073" s="141"/>
      <c r="AN3073" s="141" t="s">
        <v>8</v>
      </c>
      <c r="AO3073" s="139"/>
      <c r="AP3073" s="139" t="s">
        <v>1563</v>
      </c>
      <c r="AQ3073" s="139" t="s">
        <v>4345</v>
      </c>
      <c r="AR3073" s="381"/>
      <c r="AS3073" s="139" t="s">
        <v>4075</v>
      </c>
      <c r="AT3073" s="141" t="s">
        <v>1404</v>
      </c>
      <c r="AU3073" s="141"/>
      <c r="AV3073" s="383"/>
      <c r="AW3073" s="385"/>
      <c r="AX3073" s="139" t="s">
        <v>244</v>
      </c>
      <c r="AY3073" t="s">
        <v>18239</v>
      </c>
      <c r="BA3073" s="381"/>
      <c r="BB3073" s="139" t="s">
        <v>1483</v>
      </c>
      <c r="BC3073" s="166"/>
      <c r="BD3073" s="166"/>
      <c r="BE3073" s="166"/>
      <c r="BF3073" s="166"/>
      <c r="BG3073" s="166"/>
      <c r="BH3073" s="308"/>
      <c r="BI3073" s="308"/>
      <c r="BJ3073" s="141" t="s">
        <v>26</v>
      </c>
      <c r="BK3073" s="141" t="s">
        <v>25</v>
      </c>
      <c r="BL3073" s="141" t="s">
        <v>13107</v>
      </c>
      <c r="BM3073" s="141" t="s">
        <v>13108</v>
      </c>
      <c r="BN3073" s="139" t="s">
        <v>4075</v>
      </c>
      <c r="BQ3073" s="141"/>
      <c r="BV3073" s="141"/>
      <c r="BX3073" s="141"/>
      <c r="BY3073" s="141"/>
      <c r="BZ3073" s="141"/>
      <c r="CA3073" s="141"/>
      <c r="CB3073" s="141"/>
      <c r="CC3073" s="141"/>
      <c r="CD3073" s="141"/>
      <c r="CE3073" s="141"/>
      <c r="CF3073" s="141"/>
      <c r="CG3073" s="141"/>
    </row>
    <row r="3074" spans="1:85" x14ac:dyDescent="0.35">
      <c r="A3074" s="155" t="s">
        <v>13939</v>
      </c>
      <c r="B3074" s="139" t="s">
        <v>4075</v>
      </c>
      <c r="C3074" s="18">
        <v>44101</v>
      </c>
      <c r="D3074" s="144">
        <v>0.6166666666666667</v>
      </c>
      <c r="E3074" s="141" t="s">
        <v>13274</v>
      </c>
      <c r="F3074" s="141">
        <v>3</v>
      </c>
      <c r="G3074" s="141" t="s">
        <v>2741</v>
      </c>
      <c r="H3074" s="141">
        <v>2020</v>
      </c>
      <c r="I3074" s="18">
        <v>44101</v>
      </c>
      <c r="J3074" s="144"/>
      <c r="K3074" s="378"/>
      <c r="L3074" s="139" t="s">
        <v>4075</v>
      </c>
      <c r="M3074" s="141" t="s">
        <v>28</v>
      </c>
      <c r="N3074" s="248"/>
      <c r="O3074" s="141" t="s">
        <v>26</v>
      </c>
      <c r="P3074" s="141" t="s">
        <v>26</v>
      </c>
      <c r="Q3074" s="141" t="s">
        <v>13940</v>
      </c>
      <c r="R3074" s="141" t="s">
        <v>13941</v>
      </c>
      <c r="S3074" s="141"/>
      <c r="T3074" s="141" t="s">
        <v>14440</v>
      </c>
      <c r="U3074" s="141"/>
      <c r="V3074" s="141" t="s">
        <v>13942</v>
      </c>
      <c r="W3074" s="139" t="s">
        <v>4075</v>
      </c>
      <c r="X3074" s="141" t="s">
        <v>6</v>
      </c>
      <c r="Y3074" s="141" t="s">
        <v>6</v>
      </c>
      <c r="Z3074" s="141"/>
      <c r="AA3074" s="141" t="s">
        <v>34</v>
      </c>
      <c r="AB3074" s="141"/>
      <c r="AC3074" s="139" t="s">
        <v>18055</v>
      </c>
      <c r="AD3074" s="380"/>
      <c r="AE3074" s="139" t="s">
        <v>1501</v>
      </c>
      <c r="AF3074" s="139" t="s">
        <v>13072</v>
      </c>
      <c r="AG3074" s="139" t="s">
        <v>1501</v>
      </c>
      <c r="AH3074" s="139"/>
      <c r="AI3074" s="139"/>
      <c r="AJ3074" s="139"/>
      <c r="AK3074" s="139"/>
      <c r="AL3074" s="139"/>
      <c r="AM3074" s="141"/>
      <c r="AN3074" s="141" t="s">
        <v>8</v>
      </c>
      <c r="AO3074" s="139"/>
      <c r="AP3074" s="139"/>
      <c r="AQ3074" s="139"/>
      <c r="AR3074" s="381"/>
      <c r="AS3074" s="139" t="s">
        <v>4075</v>
      </c>
      <c r="AT3074" s="141" t="s">
        <v>43</v>
      </c>
      <c r="AU3074" s="141">
        <v>241</v>
      </c>
      <c r="AV3074" s="383"/>
      <c r="AW3074" s="385"/>
      <c r="AX3074" s="139" t="s">
        <v>71</v>
      </c>
      <c r="AY3074" t="s">
        <v>19448</v>
      </c>
      <c r="BA3074" s="381"/>
      <c r="BB3074" s="139" t="s">
        <v>1451</v>
      </c>
      <c r="BC3074" s="166">
        <v>56338</v>
      </c>
      <c r="BD3074" s="166">
        <v>204</v>
      </c>
      <c r="BE3074" s="166"/>
      <c r="BF3074" s="166">
        <v>4</v>
      </c>
      <c r="BG3074" s="166">
        <v>1</v>
      </c>
      <c r="BH3074" s="308" t="s">
        <v>13943</v>
      </c>
      <c r="BI3074" s="308"/>
      <c r="BJ3074" s="141" t="s">
        <v>26</v>
      </c>
      <c r="BK3074" s="141" t="s">
        <v>25</v>
      </c>
      <c r="BL3074" s="141" t="s">
        <v>13107</v>
      </c>
      <c r="BM3074" s="141" t="s">
        <v>13108</v>
      </c>
      <c r="BN3074" s="139" t="s">
        <v>4075</v>
      </c>
      <c r="BQ3074" s="141"/>
      <c r="BV3074" s="141"/>
      <c r="BX3074" s="141"/>
      <c r="BY3074" s="141"/>
      <c r="BZ3074" s="141"/>
      <c r="CA3074" s="141"/>
      <c r="CB3074" s="141"/>
      <c r="CC3074" s="141"/>
      <c r="CD3074" s="141"/>
      <c r="CE3074" s="141"/>
      <c r="CF3074" s="141"/>
      <c r="CG3074" s="141"/>
    </row>
    <row r="3075" spans="1:85" x14ac:dyDescent="0.35">
      <c r="A3075" s="155" t="s">
        <v>4327</v>
      </c>
      <c r="B3075" s="139" t="s">
        <v>4075</v>
      </c>
      <c r="C3075" s="18">
        <v>44102</v>
      </c>
      <c r="D3075" s="144">
        <v>0.66041666666666665</v>
      </c>
      <c r="E3075" s="141" t="s">
        <v>13274</v>
      </c>
      <c r="F3075" s="141">
        <v>3</v>
      </c>
      <c r="G3075" s="141" t="s">
        <v>2741</v>
      </c>
      <c r="H3075" s="141">
        <v>2020</v>
      </c>
      <c r="I3075" s="18">
        <v>44102</v>
      </c>
      <c r="J3075" s="144">
        <v>0.65625</v>
      </c>
      <c r="K3075" s="378"/>
      <c r="L3075" s="139" t="s">
        <v>4075</v>
      </c>
      <c r="M3075" s="141" t="s">
        <v>13</v>
      </c>
      <c r="N3075" s="248"/>
      <c r="O3075" s="141" t="s">
        <v>25</v>
      </c>
      <c r="P3075" s="141" t="s">
        <v>26</v>
      </c>
      <c r="Q3075" s="141" t="s">
        <v>12973</v>
      </c>
      <c r="R3075" s="141" t="s">
        <v>4328</v>
      </c>
      <c r="S3075" s="141"/>
      <c r="T3075" s="141"/>
      <c r="U3075" s="141"/>
      <c r="V3075" s="141"/>
      <c r="W3075" s="139" t="s">
        <v>4075</v>
      </c>
      <c r="X3075" s="141" t="s">
        <v>25</v>
      </c>
      <c r="Y3075" s="141" t="s">
        <v>27</v>
      </c>
      <c r="Z3075" s="141"/>
      <c r="AA3075" s="141" t="s">
        <v>34</v>
      </c>
      <c r="AB3075" s="141" t="s">
        <v>34</v>
      </c>
      <c r="AC3075" s="139" t="s">
        <v>18047</v>
      </c>
      <c r="AD3075" s="380"/>
      <c r="AE3075" s="139" t="s">
        <v>4</v>
      </c>
      <c r="AF3075" s="139" t="s">
        <v>13073</v>
      </c>
      <c r="AG3075" s="139" t="s">
        <v>4</v>
      </c>
      <c r="AH3075" s="139" t="s">
        <v>1380</v>
      </c>
      <c r="AI3075" s="139" t="s">
        <v>15678</v>
      </c>
      <c r="AJ3075" s="139"/>
      <c r="AK3075" s="139" t="s">
        <v>15678</v>
      </c>
      <c r="AL3075" s="139" t="s">
        <v>1563</v>
      </c>
      <c r="AM3075" s="141"/>
      <c r="AN3075" s="141" t="s">
        <v>8</v>
      </c>
      <c r="AO3075" s="139"/>
      <c r="AP3075" s="139" t="s">
        <v>1563</v>
      </c>
      <c r="AQ3075" s="139" t="s">
        <v>4329</v>
      </c>
      <c r="AR3075" s="381"/>
      <c r="AS3075" s="139" t="s">
        <v>4075</v>
      </c>
      <c r="AT3075" s="141" t="s">
        <v>44</v>
      </c>
      <c r="AU3075" s="141">
        <v>282</v>
      </c>
      <c r="AV3075" s="383"/>
      <c r="AW3075" s="385"/>
      <c r="AX3075" s="139" t="s">
        <v>225</v>
      </c>
      <c r="AY3075" t="s">
        <v>19393</v>
      </c>
      <c r="BA3075" s="381"/>
      <c r="BB3075" s="139" t="s">
        <v>1446</v>
      </c>
      <c r="BC3075" s="166"/>
      <c r="BD3075" s="166"/>
      <c r="BE3075" s="166"/>
      <c r="BF3075" s="166"/>
      <c r="BG3075" s="166"/>
      <c r="BH3075" s="308"/>
      <c r="BI3075" s="308"/>
      <c r="BJ3075" s="141" t="s">
        <v>26</v>
      </c>
      <c r="BK3075" s="141" t="s">
        <v>25</v>
      </c>
      <c r="BL3075" s="141" t="s">
        <v>13107</v>
      </c>
      <c r="BM3075" s="141" t="s">
        <v>13108</v>
      </c>
      <c r="BN3075" s="139" t="s">
        <v>4075</v>
      </c>
      <c r="BQ3075" s="141" t="s">
        <v>16119</v>
      </c>
      <c r="BR3075" s="135" t="s">
        <v>15680</v>
      </c>
      <c r="BT3075" s="135" t="s">
        <v>15385</v>
      </c>
      <c r="BV3075" s="141"/>
      <c r="BX3075" s="141"/>
      <c r="BY3075" s="141"/>
      <c r="BZ3075" s="141"/>
      <c r="CA3075" s="141"/>
      <c r="CB3075" s="141"/>
      <c r="CC3075" s="141"/>
      <c r="CD3075" s="141"/>
      <c r="CE3075" s="141"/>
      <c r="CF3075" s="141"/>
      <c r="CG3075" s="141"/>
    </row>
    <row r="3076" spans="1:85" x14ac:dyDescent="0.35">
      <c r="A3076" s="155" t="s">
        <v>4333</v>
      </c>
      <c r="B3076" s="139" t="s">
        <v>4075</v>
      </c>
      <c r="C3076" s="18">
        <v>44102</v>
      </c>
      <c r="D3076" s="144">
        <v>0.76458333333333328</v>
      </c>
      <c r="E3076" s="141" t="s">
        <v>13274</v>
      </c>
      <c r="F3076" s="141">
        <v>3</v>
      </c>
      <c r="G3076" s="141" t="s">
        <v>2741</v>
      </c>
      <c r="H3076" s="141">
        <v>2020</v>
      </c>
      <c r="I3076" s="18">
        <v>44102</v>
      </c>
      <c r="J3076" s="144">
        <v>0.7631944444444444</v>
      </c>
      <c r="K3076" s="378"/>
      <c r="L3076" s="139" t="s">
        <v>4075</v>
      </c>
      <c r="M3076" s="141" t="s">
        <v>28</v>
      </c>
      <c r="N3076" s="248"/>
      <c r="O3076" s="141" t="s">
        <v>26</v>
      </c>
      <c r="P3076" s="141" t="s">
        <v>26</v>
      </c>
      <c r="Q3076" s="141" t="s">
        <v>12972</v>
      </c>
      <c r="R3076" s="141"/>
      <c r="S3076" s="141"/>
      <c r="T3076" s="141" t="s">
        <v>14301</v>
      </c>
      <c r="U3076" s="141">
        <v>119824540</v>
      </c>
      <c r="V3076" s="141"/>
      <c r="W3076" s="139" t="s">
        <v>4075</v>
      </c>
      <c r="X3076" s="141" t="s">
        <v>25</v>
      </c>
      <c r="Y3076" s="141" t="s">
        <v>27</v>
      </c>
      <c r="Z3076" s="141"/>
      <c r="AA3076" s="141" t="s">
        <v>34</v>
      </c>
      <c r="AB3076" s="141" t="s">
        <v>34</v>
      </c>
      <c r="AC3076" s="139" t="s">
        <v>18047</v>
      </c>
      <c r="AD3076" s="380"/>
      <c r="AE3076" s="139" t="s">
        <v>6</v>
      </c>
      <c r="AF3076" s="139" t="s">
        <v>13068</v>
      </c>
      <c r="AG3076" s="139" t="s">
        <v>6</v>
      </c>
      <c r="AH3076" s="139"/>
      <c r="AI3076" s="139" t="s">
        <v>1398</v>
      </c>
      <c r="AJ3076" s="139"/>
      <c r="AK3076" s="139"/>
      <c r="AL3076" s="139"/>
      <c r="AM3076" s="141"/>
      <c r="AN3076" s="141" t="s">
        <v>8</v>
      </c>
      <c r="AO3076" s="139"/>
      <c r="AP3076" s="139" t="s">
        <v>1423</v>
      </c>
      <c r="AQ3076" s="139" t="s">
        <v>1423</v>
      </c>
      <c r="AR3076" s="381"/>
      <c r="AS3076" s="139" t="s">
        <v>4075</v>
      </c>
      <c r="AT3076" s="141" t="s">
        <v>43</v>
      </c>
      <c r="AU3076" s="141">
        <v>530</v>
      </c>
      <c r="AV3076" s="383"/>
      <c r="AW3076" s="385"/>
      <c r="AX3076" s="139" t="s">
        <v>156</v>
      </c>
      <c r="AY3076" t="s">
        <v>18692</v>
      </c>
      <c r="BA3076" s="381"/>
      <c r="BB3076" s="139" t="s">
        <v>17</v>
      </c>
      <c r="BC3076" s="166"/>
      <c r="BD3076" s="166"/>
      <c r="BE3076" s="166"/>
      <c r="BF3076" s="166"/>
      <c r="BG3076" s="166"/>
      <c r="BH3076" s="308"/>
      <c r="BI3076" s="308"/>
      <c r="BJ3076" s="141" t="s">
        <v>26</v>
      </c>
      <c r="BK3076" s="141" t="s">
        <v>25</v>
      </c>
      <c r="BL3076" s="141" t="s">
        <v>13107</v>
      </c>
      <c r="BM3076" s="141" t="s">
        <v>13108</v>
      </c>
      <c r="BN3076" s="139" t="s">
        <v>4075</v>
      </c>
      <c r="BQ3076" s="141"/>
      <c r="BV3076" s="141"/>
      <c r="BX3076" s="141"/>
      <c r="BY3076" s="141"/>
      <c r="BZ3076" s="141"/>
      <c r="CA3076" s="141"/>
      <c r="CB3076" s="141"/>
      <c r="CC3076" s="141"/>
      <c r="CD3076" s="141"/>
      <c r="CE3076" s="141"/>
      <c r="CF3076" s="141"/>
      <c r="CG3076" s="141"/>
    </row>
    <row r="3077" spans="1:85" x14ac:dyDescent="0.35">
      <c r="A3077" s="155" t="s">
        <v>4330</v>
      </c>
      <c r="B3077" s="139" t="s">
        <v>4075</v>
      </c>
      <c r="C3077" s="18">
        <v>44102</v>
      </c>
      <c r="D3077" s="144">
        <v>0.37291666666666667</v>
      </c>
      <c r="E3077" s="141" t="s">
        <v>13274</v>
      </c>
      <c r="F3077" s="141">
        <v>3</v>
      </c>
      <c r="G3077" s="141" t="s">
        <v>2741</v>
      </c>
      <c r="H3077" s="141">
        <v>2020</v>
      </c>
      <c r="I3077" s="18">
        <v>44102</v>
      </c>
      <c r="J3077" s="144">
        <v>0.3611111111111111</v>
      </c>
      <c r="K3077" s="378"/>
      <c r="L3077" s="139" t="s">
        <v>4075</v>
      </c>
      <c r="M3077" s="141" t="s">
        <v>28</v>
      </c>
      <c r="N3077" s="248"/>
      <c r="O3077" s="141" t="s">
        <v>26</v>
      </c>
      <c r="P3077" s="141" t="s">
        <v>26</v>
      </c>
      <c r="Q3077" s="141"/>
      <c r="R3077" s="141" t="s">
        <v>4331</v>
      </c>
      <c r="S3077" s="141"/>
      <c r="T3077" s="141" t="s">
        <v>14300</v>
      </c>
      <c r="U3077" s="141"/>
      <c r="V3077" s="141"/>
      <c r="W3077" s="139" t="s">
        <v>4075</v>
      </c>
      <c r="X3077" s="141" t="s">
        <v>25</v>
      </c>
      <c r="Y3077" s="141" t="s">
        <v>27</v>
      </c>
      <c r="Z3077" s="141"/>
      <c r="AA3077" s="141" t="s">
        <v>34</v>
      </c>
      <c r="AB3077" s="141" t="s">
        <v>34</v>
      </c>
      <c r="AC3077" s="139" t="s">
        <v>18047</v>
      </c>
      <c r="AD3077" s="380"/>
      <c r="AE3077" s="139" t="s">
        <v>103</v>
      </c>
      <c r="AF3077" s="139" t="s">
        <v>13075</v>
      </c>
      <c r="AG3077" s="139" t="s">
        <v>103</v>
      </c>
      <c r="AH3077" s="139" t="s">
        <v>1380</v>
      </c>
      <c r="AI3077" s="139" t="s">
        <v>7340</v>
      </c>
      <c r="AJ3077" s="139"/>
      <c r="AK3077" s="139" t="s">
        <v>7340</v>
      </c>
      <c r="AL3077" s="139" t="s">
        <v>1408</v>
      </c>
      <c r="AM3077" s="141"/>
      <c r="AN3077" s="141" t="s">
        <v>8</v>
      </c>
      <c r="AO3077" s="139"/>
      <c r="AP3077" s="139" t="s">
        <v>1408</v>
      </c>
      <c r="AQ3077" s="139" t="s">
        <v>4332</v>
      </c>
      <c r="AR3077" s="381"/>
      <c r="AS3077" s="139" t="s">
        <v>4075</v>
      </c>
      <c r="AT3077" s="141" t="s">
        <v>1404</v>
      </c>
      <c r="AU3077" s="141"/>
      <c r="AV3077" s="383"/>
      <c r="AW3077" s="385"/>
      <c r="AX3077" s="139" t="s">
        <v>154</v>
      </c>
      <c r="AY3077" t="s">
        <v>19170</v>
      </c>
      <c r="BA3077" s="381"/>
      <c r="BB3077" s="139" t="s">
        <v>17</v>
      </c>
      <c r="BC3077" s="166"/>
      <c r="BD3077" s="166"/>
      <c r="BE3077" s="166"/>
      <c r="BF3077" s="166"/>
      <c r="BG3077" s="166"/>
      <c r="BH3077" s="308"/>
      <c r="BI3077" s="308"/>
      <c r="BJ3077" s="141" t="s">
        <v>26</v>
      </c>
      <c r="BK3077" s="141" t="s">
        <v>26</v>
      </c>
      <c r="BL3077" s="141"/>
      <c r="BM3077" s="141"/>
      <c r="BN3077" s="139" t="s">
        <v>4075</v>
      </c>
      <c r="BQ3077" s="141"/>
      <c r="BV3077" s="141"/>
      <c r="BX3077" s="141"/>
      <c r="BY3077" s="141"/>
      <c r="BZ3077" s="141"/>
      <c r="CA3077" s="141"/>
      <c r="CB3077" s="141"/>
      <c r="CC3077" s="141"/>
      <c r="CD3077" s="141"/>
      <c r="CE3077" s="141"/>
      <c r="CF3077" s="141"/>
      <c r="CG3077" s="141"/>
    </row>
    <row r="3078" spans="1:85" x14ac:dyDescent="0.35">
      <c r="A3078" s="155" t="s">
        <v>4335</v>
      </c>
      <c r="B3078" s="139" t="s">
        <v>4075</v>
      </c>
      <c r="C3078" s="18">
        <v>44102</v>
      </c>
      <c r="D3078" s="144">
        <v>0.56597222222222221</v>
      </c>
      <c r="E3078" s="141" t="s">
        <v>13274</v>
      </c>
      <c r="F3078" s="141">
        <v>3</v>
      </c>
      <c r="G3078" s="141" t="s">
        <v>2741</v>
      </c>
      <c r="H3078" s="141">
        <v>2020</v>
      </c>
      <c r="I3078" s="18"/>
      <c r="J3078" s="144"/>
      <c r="K3078" s="378"/>
      <c r="L3078" s="139" t="s">
        <v>4075</v>
      </c>
      <c r="M3078" s="141" t="s">
        <v>28</v>
      </c>
      <c r="N3078" s="248"/>
      <c r="O3078" s="141" t="s">
        <v>26</v>
      </c>
      <c r="P3078" s="141" t="s">
        <v>26</v>
      </c>
      <c r="Q3078" s="141"/>
      <c r="R3078" s="141"/>
      <c r="S3078" s="141"/>
      <c r="T3078" s="141" t="s">
        <v>14299</v>
      </c>
      <c r="U3078" s="141"/>
      <c r="V3078" s="141"/>
      <c r="W3078" s="139" t="s">
        <v>4075</v>
      </c>
      <c r="X3078" s="141" t="s">
        <v>25</v>
      </c>
      <c r="Y3078" s="141" t="s">
        <v>27</v>
      </c>
      <c r="Z3078" s="141"/>
      <c r="AA3078" s="141" t="s">
        <v>34</v>
      </c>
      <c r="AB3078" s="141" t="s">
        <v>34</v>
      </c>
      <c r="AC3078" s="139" t="s">
        <v>18047</v>
      </c>
      <c r="AD3078" s="380"/>
      <c r="AE3078" s="139" t="s">
        <v>102</v>
      </c>
      <c r="AF3078" s="139" t="s">
        <v>13068</v>
      </c>
      <c r="AG3078" s="139" t="s">
        <v>102</v>
      </c>
      <c r="AH3078" s="139" t="s">
        <v>1378</v>
      </c>
      <c r="AI3078" s="139" t="s">
        <v>1398</v>
      </c>
      <c r="AJ3078" s="139" t="s">
        <v>1648</v>
      </c>
      <c r="AK3078" s="139"/>
      <c r="AL3078" s="139"/>
      <c r="AM3078" s="141"/>
      <c r="AN3078" s="141" t="s">
        <v>8</v>
      </c>
      <c r="AO3078" s="139"/>
      <c r="AP3078" s="139" t="s">
        <v>1648</v>
      </c>
      <c r="AQ3078" s="139" t="s">
        <v>7</v>
      </c>
      <c r="AR3078" s="381"/>
      <c r="AS3078" s="139" t="s">
        <v>4075</v>
      </c>
      <c r="AT3078" s="141" t="s">
        <v>1404</v>
      </c>
      <c r="AU3078" s="141"/>
      <c r="AV3078" s="383"/>
      <c r="AW3078" s="385"/>
      <c r="AX3078" s="139" t="s">
        <v>156</v>
      </c>
      <c r="AY3078" t="s">
        <v>19216</v>
      </c>
      <c r="BA3078" s="381"/>
      <c r="BB3078" s="139" t="s">
        <v>17</v>
      </c>
      <c r="BC3078" s="166"/>
      <c r="BD3078" s="166"/>
      <c r="BE3078" s="166"/>
      <c r="BF3078" s="166"/>
      <c r="BG3078" s="166"/>
      <c r="BH3078" s="308"/>
      <c r="BI3078" s="308"/>
      <c r="BJ3078" s="141" t="s">
        <v>26</v>
      </c>
      <c r="BK3078" s="141" t="s">
        <v>25</v>
      </c>
      <c r="BL3078" s="141" t="s">
        <v>13107</v>
      </c>
      <c r="BM3078" s="141" t="s">
        <v>13108</v>
      </c>
      <c r="BN3078" s="139" t="s">
        <v>4075</v>
      </c>
      <c r="BQ3078" s="141"/>
      <c r="BV3078" s="141"/>
      <c r="BX3078" s="141"/>
      <c r="BY3078" s="141"/>
      <c r="BZ3078" s="141"/>
      <c r="CA3078" s="141"/>
      <c r="CB3078" s="141"/>
      <c r="CC3078" s="141"/>
      <c r="CD3078" s="141"/>
      <c r="CE3078" s="141"/>
      <c r="CF3078" s="141"/>
      <c r="CG3078" s="141"/>
    </row>
    <row r="3079" spans="1:85" x14ac:dyDescent="0.35">
      <c r="A3079" s="155" t="s">
        <v>4324</v>
      </c>
      <c r="B3079" s="139" t="s">
        <v>4075</v>
      </c>
      <c r="C3079" s="18">
        <v>44103</v>
      </c>
      <c r="D3079" s="144">
        <v>0.68194444444444446</v>
      </c>
      <c r="E3079" s="141" t="s">
        <v>13274</v>
      </c>
      <c r="F3079" s="141">
        <v>3</v>
      </c>
      <c r="G3079" s="141" t="s">
        <v>2741</v>
      </c>
      <c r="H3079" s="141">
        <v>2020</v>
      </c>
      <c r="I3079" s="18">
        <v>44103</v>
      </c>
      <c r="J3079" s="144">
        <v>0.69166666666666665</v>
      </c>
      <c r="K3079" s="378"/>
      <c r="L3079" s="139" t="s">
        <v>4075</v>
      </c>
      <c r="M3079" s="141" t="s">
        <v>28</v>
      </c>
      <c r="N3079" s="248"/>
      <c r="O3079" s="141" t="s">
        <v>26</v>
      </c>
      <c r="P3079" s="141" t="s">
        <v>26</v>
      </c>
      <c r="Q3079" s="141" t="s">
        <v>12970</v>
      </c>
      <c r="R3079" s="141" t="s">
        <v>4325</v>
      </c>
      <c r="S3079" s="141"/>
      <c r="T3079" s="141" t="s">
        <v>14302</v>
      </c>
      <c r="U3079" s="141">
        <v>119829840</v>
      </c>
      <c r="V3079" s="141"/>
      <c r="W3079" s="139" t="s">
        <v>4075</v>
      </c>
      <c r="X3079" s="141" t="s">
        <v>25</v>
      </c>
      <c r="Y3079" s="141" t="s">
        <v>27</v>
      </c>
      <c r="Z3079" s="141"/>
      <c r="AA3079" s="141" t="s">
        <v>34</v>
      </c>
      <c r="AB3079" s="141" t="s">
        <v>34</v>
      </c>
      <c r="AC3079" s="139" t="s">
        <v>18049</v>
      </c>
      <c r="AD3079" s="380"/>
      <c r="AE3079" s="139" t="s">
        <v>103</v>
      </c>
      <c r="AF3079" s="139" t="s">
        <v>13075</v>
      </c>
      <c r="AG3079" s="139" t="s">
        <v>103</v>
      </c>
      <c r="AH3079" s="139" t="s">
        <v>1380</v>
      </c>
      <c r="AI3079" s="139" t="s">
        <v>7340</v>
      </c>
      <c r="AJ3079" s="139"/>
      <c r="AK3079" s="139" t="s">
        <v>7340</v>
      </c>
      <c r="AL3079" s="139" t="s">
        <v>1408</v>
      </c>
      <c r="AM3079" s="141"/>
      <c r="AN3079" s="141" t="s">
        <v>8</v>
      </c>
      <c r="AO3079" s="139"/>
      <c r="AP3079" s="139" t="s">
        <v>1408</v>
      </c>
      <c r="AQ3079" s="139" t="s">
        <v>4326</v>
      </c>
      <c r="AR3079" s="381"/>
      <c r="AS3079" s="139" t="s">
        <v>4075</v>
      </c>
      <c r="AT3079" s="141" t="s">
        <v>1404</v>
      </c>
      <c r="AU3079" s="141"/>
      <c r="AV3079" s="383"/>
      <c r="AW3079" s="385"/>
      <c r="AX3079" s="139" t="s">
        <v>80</v>
      </c>
      <c r="AY3079" t="s">
        <v>18413</v>
      </c>
      <c r="BA3079" s="381"/>
      <c r="BB3079" s="139" t="s">
        <v>1450</v>
      </c>
      <c r="BC3079" s="166"/>
      <c r="BD3079" s="166"/>
      <c r="BE3079" s="166"/>
      <c r="BF3079" s="166"/>
      <c r="BG3079" s="166"/>
      <c r="BH3079" s="308"/>
      <c r="BI3079" s="308"/>
      <c r="BJ3079" s="141" t="s">
        <v>26</v>
      </c>
      <c r="BK3079" s="141" t="s">
        <v>26</v>
      </c>
      <c r="BL3079" s="141"/>
      <c r="BM3079" s="141"/>
      <c r="BN3079" s="139" t="s">
        <v>4075</v>
      </c>
      <c r="BQ3079" s="141"/>
      <c r="BV3079" s="141"/>
      <c r="BX3079" s="141"/>
      <c r="BY3079" s="141"/>
      <c r="BZ3079" s="141"/>
      <c r="CA3079" s="141"/>
      <c r="CB3079" s="141"/>
      <c r="CC3079" s="141"/>
      <c r="CD3079" s="141"/>
      <c r="CE3079" s="141"/>
      <c r="CF3079" s="141"/>
      <c r="CG3079" s="141"/>
    </row>
    <row r="3080" spans="1:85" x14ac:dyDescent="0.35">
      <c r="A3080" s="155" t="s">
        <v>4322</v>
      </c>
      <c r="B3080" s="139" t="s">
        <v>4075</v>
      </c>
      <c r="C3080" s="18">
        <v>44103</v>
      </c>
      <c r="D3080" s="144">
        <v>6.9444444444444448E-2</v>
      </c>
      <c r="E3080" s="141" t="s">
        <v>13274</v>
      </c>
      <c r="F3080" s="141">
        <v>3</v>
      </c>
      <c r="G3080" s="141" t="s">
        <v>2741</v>
      </c>
      <c r="H3080" s="141">
        <v>2020</v>
      </c>
      <c r="I3080" s="18">
        <v>44103</v>
      </c>
      <c r="J3080" s="144">
        <v>5.6944444444444443E-2</v>
      </c>
      <c r="K3080" s="378"/>
      <c r="L3080" s="139" t="s">
        <v>4075</v>
      </c>
      <c r="M3080" s="141" t="s">
        <v>28</v>
      </c>
      <c r="N3080" s="248"/>
      <c r="O3080" s="141" t="s">
        <v>26</v>
      </c>
      <c r="P3080" s="141" t="s">
        <v>26</v>
      </c>
      <c r="Q3080" s="141" t="s">
        <v>12971</v>
      </c>
      <c r="R3080" s="141" t="s">
        <v>4323</v>
      </c>
      <c r="S3080" s="141"/>
      <c r="T3080" s="141" t="s">
        <v>14303</v>
      </c>
      <c r="U3080" s="141">
        <v>119824974</v>
      </c>
      <c r="V3080" s="141"/>
      <c r="W3080" s="139" t="s">
        <v>4075</v>
      </c>
      <c r="X3080" s="141" t="s">
        <v>25</v>
      </c>
      <c r="Y3080" s="141" t="s">
        <v>27</v>
      </c>
      <c r="Z3080" s="141"/>
      <c r="AA3080" s="141" t="s">
        <v>34</v>
      </c>
      <c r="AB3080" s="141" t="s">
        <v>34</v>
      </c>
      <c r="AC3080" s="139" t="s">
        <v>18047</v>
      </c>
      <c r="AD3080" s="380"/>
      <c r="AE3080" s="139" t="s">
        <v>4</v>
      </c>
      <c r="AF3080" s="139" t="s">
        <v>13073</v>
      </c>
      <c r="AG3080" s="139" t="s">
        <v>4</v>
      </c>
      <c r="AH3080" s="139" t="s">
        <v>1380</v>
      </c>
      <c r="AI3080" s="139" t="s">
        <v>15678</v>
      </c>
      <c r="AJ3080" s="139"/>
      <c r="AK3080" s="139" t="s">
        <v>15678</v>
      </c>
      <c r="AL3080" s="139" t="s">
        <v>1563</v>
      </c>
      <c r="AM3080" s="141"/>
      <c r="AN3080" s="141" t="s">
        <v>8</v>
      </c>
      <c r="AO3080" s="139"/>
      <c r="AP3080" s="139" t="s">
        <v>1563</v>
      </c>
      <c r="AQ3080" s="139" t="s">
        <v>1563</v>
      </c>
      <c r="AR3080" s="381"/>
      <c r="AS3080" s="139" t="s">
        <v>4075</v>
      </c>
      <c r="AT3080" s="141" t="s">
        <v>1404</v>
      </c>
      <c r="AU3080" s="141"/>
      <c r="AV3080" s="383"/>
      <c r="AW3080" s="385"/>
      <c r="AX3080" s="139" t="s">
        <v>225</v>
      </c>
      <c r="AY3080" t="s">
        <v>19522</v>
      </c>
      <c r="BA3080" s="381"/>
      <c r="BB3080" s="139" t="s">
        <v>1450</v>
      </c>
      <c r="BC3080" s="166"/>
      <c r="BD3080" s="166"/>
      <c r="BE3080" s="166"/>
      <c r="BF3080" s="166"/>
      <c r="BG3080" s="166"/>
      <c r="BH3080" s="308"/>
      <c r="BI3080" s="308"/>
      <c r="BJ3080" s="141" t="s">
        <v>26</v>
      </c>
      <c r="BK3080" s="141" t="s">
        <v>26</v>
      </c>
      <c r="BL3080" s="141"/>
      <c r="BM3080" s="141"/>
      <c r="BN3080" s="139" t="s">
        <v>4075</v>
      </c>
      <c r="BQ3080" s="141" t="s">
        <v>16120</v>
      </c>
      <c r="BR3080" s="135" t="s">
        <v>15685</v>
      </c>
      <c r="BT3080" s="135" t="s">
        <v>15360</v>
      </c>
      <c r="BU3080" s="135" t="s">
        <v>15374</v>
      </c>
      <c r="BV3080" s="141" t="s">
        <v>13282</v>
      </c>
      <c r="BW3080" s="135" t="s">
        <v>13264</v>
      </c>
      <c r="BX3080" s="141" t="s">
        <v>12</v>
      </c>
      <c r="BY3080" s="141" t="s">
        <v>12</v>
      </c>
      <c r="BZ3080" s="141" t="s">
        <v>26</v>
      </c>
      <c r="CA3080" s="141" t="s">
        <v>1848</v>
      </c>
      <c r="CB3080" s="141"/>
      <c r="CC3080" s="141" t="s">
        <v>15690</v>
      </c>
      <c r="CD3080" s="141" t="s">
        <v>34</v>
      </c>
      <c r="CE3080" s="141" t="s">
        <v>15450</v>
      </c>
      <c r="CF3080" s="141" t="s">
        <v>15451</v>
      </c>
      <c r="CG3080" s="141" t="s">
        <v>2003</v>
      </c>
    </row>
    <row r="3081" spans="1:85" x14ac:dyDescent="0.35">
      <c r="A3081" s="155" t="s">
        <v>4319</v>
      </c>
      <c r="B3081" s="139" t="s">
        <v>4075</v>
      </c>
      <c r="C3081" s="18">
        <v>44105</v>
      </c>
      <c r="D3081" s="144">
        <v>0.50347222222222221</v>
      </c>
      <c r="E3081" s="141" t="s">
        <v>13274</v>
      </c>
      <c r="F3081" s="141">
        <v>4</v>
      </c>
      <c r="G3081" s="141" t="s">
        <v>2891</v>
      </c>
      <c r="H3081" s="141">
        <v>2020</v>
      </c>
      <c r="I3081" s="18">
        <v>44105</v>
      </c>
      <c r="J3081" s="144"/>
      <c r="K3081" s="378"/>
      <c r="L3081" s="139" t="s">
        <v>4075</v>
      </c>
      <c r="M3081" s="141" t="s">
        <v>28</v>
      </c>
      <c r="N3081" s="248"/>
      <c r="O3081" s="141" t="s">
        <v>26</v>
      </c>
      <c r="P3081" s="141" t="s">
        <v>26</v>
      </c>
      <c r="Q3081" s="141" t="s">
        <v>12969</v>
      </c>
      <c r="R3081" s="141" t="s">
        <v>4320</v>
      </c>
      <c r="S3081" s="141"/>
      <c r="T3081" s="141" t="s">
        <v>14304</v>
      </c>
      <c r="U3081" s="141"/>
      <c r="V3081" s="141" t="s">
        <v>3754</v>
      </c>
      <c r="W3081" s="139" t="s">
        <v>4075</v>
      </c>
      <c r="X3081" s="141" t="s">
        <v>25</v>
      </c>
      <c r="Y3081" s="141" t="s">
        <v>27</v>
      </c>
      <c r="Z3081" s="141"/>
      <c r="AA3081" s="141" t="s">
        <v>34</v>
      </c>
      <c r="AB3081" s="141" t="s">
        <v>34</v>
      </c>
      <c r="AC3081" s="139" t="s">
        <v>18050</v>
      </c>
      <c r="AD3081" s="380"/>
      <c r="AE3081" s="139" t="s">
        <v>4</v>
      </c>
      <c r="AF3081" s="139" t="s">
        <v>13073</v>
      </c>
      <c r="AG3081" s="139" t="s">
        <v>4</v>
      </c>
      <c r="AH3081" s="139" t="s">
        <v>1380</v>
      </c>
      <c r="AI3081" s="139" t="s">
        <v>15678</v>
      </c>
      <c r="AJ3081" s="139"/>
      <c r="AK3081" s="139" t="s">
        <v>15678</v>
      </c>
      <c r="AL3081" s="139" t="s">
        <v>1563</v>
      </c>
      <c r="AM3081" s="141"/>
      <c r="AN3081" s="141" t="s">
        <v>8</v>
      </c>
      <c r="AO3081" s="139"/>
      <c r="AP3081" s="139" t="s">
        <v>1563</v>
      </c>
      <c r="AQ3081" s="139" t="s">
        <v>4321</v>
      </c>
      <c r="AR3081" s="381"/>
      <c r="AS3081" s="139" t="s">
        <v>4075</v>
      </c>
      <c r="AT3081" s="141" t="s">
        <v>1404</v>
      </c>
      <c r="AU3081" s="141"/>
      <c r="AV3081" s="383"/>
      <c r="AW3081" s="385"/>
      <c r="AX3081" s="139" t="s">
        <v>45</v>
      </c>
      <c r="AY3081" t="s">
        <v>19523</v>
      </c>
      <c r="BA3081" s="381"/>
      <c r="BB3081" s="139" t="s">
        <v>17</v>
      </c>
      <c r="BC3081" s="166"/>
      <c r="BD3081" s="166"/>
      <c r="BE3081" s="166"/>
      <c r="BF3081" s="166"/>
      <c r="BG3081" s="166"/>
      <c r="BH3081" s="308"/>
      <c r="BI3081" s="308"/>
      <c r="BJ3081" s="141" t="s">
        <v>26</v>
      </c>
      <c r="BK3081" s="141" t="s">
        <v>26</v>
      </c>
      <c r="BL3081" s="141"/>
      <c r="BM3081" s="141"/>
      <c r="BN3081" s="139" t="s">
        <v>4075</v>
      </c>
      <c r="BQ3081" s="141" t="s">
        <v>16121</v>
      </c>
      <c r="BR3081" s="135" t="s">
        <v>15685</v>
      </c>
      <c r="BT3081" s="135" t="s">
        <v>15355</v>
      </c>
      <c r="BU3081" s="135" t="s">
        <v>15361</v>
      </c>
      <c r="BV3081" s="141" t="s">
        <v>13273</v>
      </c>
      <c r="BW3081" s="135" t="s">
        <v>13259</v>
      </c>
      <c r="BX3081" s="141" t="s">
        <v>15681</v>
      </c>
      <c r="BY3081" s="141" t="s">
        <v>12</v>
      </c>
      <c r="BZ3081" s="141" t="s">
        <v>26</v>
      </c>
      <c r="CA3081" s="141" t="s">
        <v>1848</v>
      </c>
      <c r="CB3081" s="141"/>
      <c r="CC3081" s="141" t="s">
        <v>15690</v>
      </c>
      <c r="CD3081" s="141" t="s">
        <v>34</v>
      </c>
      <c r="CE3081" s="141" t="s">
        <v>15450</v>
      </c>
      <c r="CF3081" s="141" t="s">
        <v>15451</v>
      </c>
      <c r="CG3081" s="141" t="s">
        <v>4004</v>
      </c>
    </row>
    <row r="3082" spans="1:85" x14ac:dyDescent="0.35">
      <c r="A3082" s="155" t="s">
        <v>4312</v>
      </c>
      <c r="B3082" s="139" t="s">
        <v>4075</v>
      </c>
      <c r="C3082" s="18">
        <v>44106</v>
      </c>
      <c r="D3082" s="144">
        <v>0.84027777777777779</v>
      </c>
      <c r="E3082" s="141" t="s">
        <v>13274</v>
      </c>
      <c r="F3082" s="141">
        <v>4</v>
      </c>
      <c r="G3082" s="141" t="s">
        <v>2891</v>
      </c>
      <c r="H3082" s="141">
        <v>2020</v>
      </c>
      <c r="I3082" s="18">
        <v>44106</v>
      </c>
      <c r="J3082" s="144">
        <v>0.87916666666666665</v>
      </c>
      <c r="K3082" s="378"/>
      <c r="L3082" s="139" t="s">
        <v>4075</v>
      </c>
      <c r="M3082" s="141" t="s">
        <v>28</v>
      </c>
      <c r="N3082" s="248"/>
      <c r="O3082" s="141" t="s">
        <v>26</v>
      </c>
      <c r="P3082" s="141" t="s">
        <v>26</v>
      </c>
      <c r="Q3082" s="141" t="s">
        <v>12966</v>
      </c>
      <c r="R3082" s="141" t="s">
        <v>4313</v>
      </c>
      <c r="S3082" s="141"/>
      <c r="T3082" s="141" t="s">
        <v>14306</v>
      </c>
      <c r="U3082" s="141"/>
      <c r="V3082" s="141"/>
      <c r="W3082" s="139" t="s">
        <v>4075</v>
      </c>
      <c r="X3082" s="141" t="s">
        <v>25</v>
      </c>
      <c r="Y3082" s="141" t="s">
        <v>27</v>
      </c>
      <c r="Z3082" s="141"/>
      <c r="AA3082" s="141" t="s">
        <v>34</v>
      </c>
      <c r="AB3082" s="141" t="s">
        <v>34</v>
      </c>
      <c r="AC3082" s="139" t="s">
        <v>18047</v>
      </c>
      <c r="AD3082" s="380"/>
      <c r="AE3082" s="139" t="s">
        <v>4</v>
      </c>
      <c r="AF3082" s="139" t="s">
        <v>13073</v>
      </c>
      <c r="AG3082" s="139" t="s">
        <v>4</v>
      </c>
      <c r="AH3082" s="139" t="s">
        <v>1380</v>
      </c>
      <c r="AI3082" s="139" t="s">
        <v>15678</v>
      </c>
      <c r="AJ3082" s="139"/>
      <c r="AK3082" s="139" t="s">
        <v>15678</v>
      </c>
      <c r="AL3082" s="139" t="s">
        <v>1423</v>
      </c>
      <c r="AM3082" s="141"/>
      <c r="AN3082" s="141" t="s">
        <v>8</v>
      </c>
      <c r="AO3082" s="139"/>
      <c r="AP3082" s="139" t="s">
        <v>1423</v>
      </c>
      <c r="AQ3082" s="139" t="s">
        <v>4314</v>
      </c>
      <c r="AR3082" s="381"/>
      <c r="AS3082" s="139" t="s">
        <v>4075</v>
      </c>
      <c r="AT3082" s="141" t="s">
        <v>1404</v>
      </c>
      <c r="AU3082" s="141"/>
      <c r="AV3082" s="383"/>
      <c r="AW3082" s="385"/>
      <c r="AX3082" s="139" t="s">
        <v>75</v>
      </c>
      <c r="AY3082" t="s">
        <v>19315</v>
      </c>
      <c r="BA3082" s="381"/>
      <c r="BB3082" s="139" t="s">
        <v>1444</v>
      </c>
      <c r="BC3082" s="166"/>
      <c r="BD3082" s="166"/>
      <c r="BE3082" s="166"/>
      <c r="BF3082" s="166"/>
      <c r="BG3082" s="166"/>
      <c r="BH3082" s="308"/>
      <c r="BI3082" s="308"/>
      <c r="BJ3082" s="141" t="s">
        <v>26</v>
      </c>
      <c r="BK3082" s="141" t="s">
        <v>26</v>
      </c>
      <c r="BL3082" s="141"/>
      <c r="BM3082" s="141"/>
      <c r="BN3082" s="139" t="s">
        <v>4075</v>
      </c>
      <c r="BQ3082" s="141"/>
      <c r="BV3082" s="141"/>
      <c r="BX3082" s="141"/>
      <c r="BY3082" s="141"/>
      <c r="BZ3082" s="141"/>
      <c r="CA3082" s="141"/>
      <c r="CB3082" s="141"/>
      <c r="CC3082" s="141"/>
      <c r="CD3082" s="141"/>
      <c r="CE3082" s="141"/>
      <c r="CF3082" s="141"/>
      <c r="CG3082" s="141"/>
    </row>
    <row r="3083" spans="1:85" x14ac:dyDescent="0.35">
      <c r="A3083" s="155" t="s">
        <v>4315</v>
      </c>
      <c r="B3083" s="139" t="s">
        <v>4075</v>
      </c>
      <c r="C3083" s="18">
        <v>44106</v>
      </c>
      <c r="D3083" s="144">
        <v>0.65625</v>
      </c>
      <c r="E3083" s="141" t="s">
        <v>13274</v>
      </c>
      <c r="F3083" s="141">
        <v>4</v>
      </c>
      <c r="G3083" s="141" t="s">
        <v>2891</v>
      </c>
      <c r="H3083" s="141">
        <v>2020</v>
      </c>
      <c r="I3083" s="18">
        <v>44106</v>
      </c>
      <c r="J3083" s="144">
        <v>0.63958333333333328</v>
      </c>
      <c r="K3083" s="378"/>
      <c r="L3083" s="139" t="s">
        <v>4075</v>
      </c>
      <c r="M3083" s="141" t="s">
        <v>28</v>
      </c>
      <c r="N3083" s="248"/>
      <c r="O3083" s="141" t="s">
        <v>26</v>
      </c>
      <c r="P3083" s="141" t="s">
        <v>26</v>
      </c>
      <c r="Q3083" s="141" t="s">
        <v>12967</v>
      </c>
      <c r="R3083" s="141" t="s">
        <v>4316</v>
      </c>
      <c r="S3083" s="141"/>
      <c r="T3083" s="141" t="s">
        <v>14387</v>
      </c>
      <c r="U3083" s="141"/>
      <c r="V3083" s="141"/>
      <c r="W3083" s="139" t="s">
        <v>4075</v>
      </c>
      <c r="X3083" s="141" t="s">
        <v>25</v>
      </c>
      <c r="Y3083" s="141" t="s">
        <v>27</v>
      </c>
      <c r="Z3083" s="141"/>
      <c r="AA3083" s="141" t="s">
        <v>34</v>
      </c>
      <c r="AB3083" s="141" t="s">
        <v>34</v>
      </c>
      <c r="AC3083" s="139" t="s">
        <v>18050</v>
      </c>
      <c r="AD3083" s="380"/>
      <c r="AE3083" s="139" t="s">
        <v>4</v>
      </c>
      <c r="AF3083" s="139" t="s">
        <v>13073</v>
      </c>
      <c r="AG3083" s="139" t="s">
        <v>4</v>
      </c>
      <c r="AH3083" s="139" t="s">
        <v>1380</v>
      </c>
      <c r="AI3083" s="139" t="s">
        <v>15678</v>
      </c>
      <c r="AJ3083" s="139"/>
      <c r="AK3083" s="139" t="s">
        <v>15678</v>
      </c>
      <c r="AL3083" s="139" t="s">
        <v>1563</v>
      </c>
      <c r="AM3083" s="141"/>
      <c r="AN3083" s="141" t="s">
        <v>8</v>
      </c>
      <c r="AO3083" s="139"/>
      <c r="AP3083" s="139" t="s">
        <v>1563</v>
      </c>
      <c r="AQ3083" s="139" t="s">
        <v>4317</v>
      </c>
      <c r="AR3083" s="381"/>
      <c r="AS3083" s="139" t="s">
        <v>4075</v>
      </c>
      <c r="AT3083" s="141" t="s">
        <v>43</v>
      </c>
      <c r="AU3083" s="141">
        <v>330</v>
      </c>
      <c r="AV3083" s="383"/>
      <c r="AW3083" s="385"/>
      <c r="AX3083" s="139" t="s">
        <v>65</v>
      </c>
      <c r="AY3083" t="s">
        <v>9084</v>
      </c>
      <c r="BA3083" s="381"/>
      <c r="BB3083" s="139" t="s">
        <v>1452</v>
      </c>
      <c r="BC3083" s="166"/>
      <c r="BD3083" s="166"/>
      <c r="BE3083" s="166"/>
      <c r="BF3083" s="166"/>
      <c r="BG3083" s="166"/>
      <c r="BH3083" s="308" t="s">
        <v>4318</v>
      </c>
      <c r="BI3083" s="308"/>
      <c r="BJ3083" s="141" t="s">
        <v>26</v>
      </c>
      <c r="BK3083" s="141" t="s">
        <v>26</v>
      </c>
      <c r="BL3083" s="141"/>
      <c r="BM3083" s="141"/>
      <c r="BN3083" s="139" t="s">
        <v>4075</v>
      </c>
      <c r="BQ3083" s="141" t="s">
        <v>16122</v>
      </c>
      <c r="BR3083" s="135" t="s">
        <v>15680</v>
      </c>
      <c r="BT3083" s="135" t="s">
        <v>15354</v>
      </c>
      <c r="BU3083" s="135" t="s">
        <v>15363</v>
      </c>
      <c r="BV3083" s="141" t="s">
        <v>13279</v>
      </c>
      <c r="BW3083" s="135" t="s">
        <v>15348</v>
      </c>
      <c r="BX3083" s="141" t="s">
        <v>15681</v>
      </c>
      <c r="BY3083" s="141" t="s">
        <v>15681</v>
      </c>
      <c r="BZ3083" s="141" t="s">
        <v>26</v>
      </c>
      <c r="CA3083" s="141" t="s">
        <v>1848</v>
      </c>
      <c r="CB3083" s="141"/>
      <c r="CC3083" s="141" t="s">
        <v>15686</v>
      </c>
      <c r="CD3083" s="141" t="s">
        <v>15687</v>
      </c>
      <c r="CE3083" s="141" t="s">
        <v>15450</v>
      </c>
      <c r="CF3083" s="141" t="s">
        <v>15451</v>
      </c>
      <c r="CG3083" s="141" t="s">
        <v>4004</v>
      </c>
    </row>
    <row r="3084" spans="1:85" x14ac:dyDescent="0.35">
      <c r="A3084" s="155" t="s">
        <v>4311</v>
      </c>
      <c r="B3084" s="139" t="s">
        <v>4075</v>
      </c>
      <c r="C3084" s="18">
        <v>44106</v>
      </c>
      <c r="D3084" s="144">
        <v>0.6333333333333333</v>
      </c>
      <c r="E3084" s="141" t="s">
        <v>13274</v>
      </c>
      <c r="F3084" s="141">
        <v>4</v>
      </c>
      <c r="G3084" s="141" t="s">
        <v>2891</v>
      </c>
      <c r="H3084" s="141">
        <v>2020</v>
      </c>
      <c r="I3084" s="18">
        <v>44106</v>
      </c>
      <c r="J3084" s="144">
        <v>0.62638888888888888</v>
      </c>
      <c r="K3084" s="378"/>
      <c r="L3084" s="139" t="s">
        <v>4075</v>
      </c>
      <c r="M3084" s="141" t="s">
        <v>28</v>
      </c>
      <c r="N3084" s="248"/>
      <c r="O3084" s="141" t="s">
        <v>26</v>
      </c>
      <c r="P3084" s="141" t="s">
        <v>26</v>
      </c>
      <c r="Q3084" s="141" t="s">
        <v>12968</v>
      </c>
      <c r="R3084" s="141"/>
      <c r="S3084" s="141"/>
      <c r="T3084" s="141" t="s">
        <v>14305</v>
      </c>
      <c r="U3084" s="141"/>
      <c r="V3084" s="141"/>
      <c r="W3084" s="139" t="s">
        <v>4075</v>
      </c>
      <c r="X3084" s="141" t="s">
        <v>25</v>
      </c>
      <c r="Y3084" s="141" t="s">
        <v>27</v>
      </c>
      <c r="Z3084" s="141"/>
      <c r="AA3084" s="141" t="s">
        <v>34</v>
      </c>
      <c r="AB3084" s="141" t="s">
        <v>34</v>
      </c>
      <c r="AC3084" s="139" t="s">
        <v>18049</v>
      </c>
      <c r="AD3084" s="380"/>
      <c r="AE3084" s="139" t="s">
        <v>4</v>
      </c>
      <c r="AF3084" s="139" t="s">
        <v>13073</v>
      </c>
      <c r="AG3084" s="139" t="s">
        <v>4</v>
      </c>
      <c r="AH3084" s="139" t="s">
        <v>1380</v>
      </c>
      <c r="AI3084" s="139" t="s">
        <v>15678</v>
      </c>
      <c r="AJ3084" s="139"/>
      <c r="AK3084" s="139" t="s">
        <v>15678</v>
      </c>
      <c r="AL3084" s="139" t="s">
        <v>1563</v>
      </c>
      <c r="AM3084" s="141"/>
      <c r="AN3084" s="141" t="s">
        <v>8</v>
      </c>
      <c r="AO3084" s="139"/>
      <c r="AP3084" s="139" t="s">
        <v>1563</v>
      </c>
      <c r="AQ3084" s="139"/>
      <c r="AR3084" s="381"/>
      <c r="AS3084" s="139" t="s">
        <v>4075</v>
      </c>
      <c r="AT3084" s="141" t="s">
        <v>1404</v>
      </c>
      <c r="AU3084" s="141"/>
      <c r="AV3084" s="383"/>
      <c r="AW3084" s="385"/>
      <c r="AX3084" s="139" t="s">
        <v>80</v>
      </c>
      <c r="AY3084" t="s">
        <v>18995</v>
      </c>
      <c r="BA3084" s="381"/>
      <c r="BB3084" s="139" t="s">
        <v>17</v>
      </c>
      <c r="BC3084" s="166"/>
      <c r="BD3084" s="166"/>
      <c r="BE3084" s="166"/>
      <c r="BF3084" s="166"/>
      <c r="BG3084" s="166"/>
      <c r="BH3084" s="308"/>
      <c r="BI3084" s="308"/>
      <c r="BJ3084" s="141" t="s">
        <v>26</v>
      </c>
      <c r="BK3084" s="141" t="s">
        <v>26</v>
      </c>
      <c r="BL3084" s="141"/>
      <c r="BM3084" s="141"/>
      <c r="BN3084" s="139" t="s">
        <v>4075</v>
      </c>
      <c r="BQ3084" s="141"/>
      <c r="BV3084" s="141"/>
      <c r="BX3084" s="141"/>
      <c r="BY3084" s="141"/>
      <c r="BZ3084" s="141"/>
      <c r="CA3084" s="141"/>
      <c r="CB3084" s="141"/>
      <c r="CC3084" s="141"/>
      <c r="CD3084" s="141"/>
      <c r="CE3084" s="141"/>
      <c r="CF3084" s="141"/>
      <c r="CG3084" s="141"/>
    </row>
    <row r="3085" spans="1:85" x14ac:dyDescent="0.35">
      <c r="A3085" s="155" t="s">
        <v>4306</v>
      </c>
      <c r="B3085" s="139" t="s">
        <v>4075</v>
      </c>
      <c r="C3085" s="18">
        <v>44107</v>
      </c>
      <c r="D3085" s="144">
        <v>0.69930555555555551</v>
      </c>
      <c r="E3085" s="141" t="s">
        <v>13274</v>
      </c>
      <c r="F3085" s="141">
        <v>4</v>
      </c>
      <c r="G3085" s="141" t="s">
        <v>2891</v>
      </c>
      <c r="H3085" s="141">
        <v>2020</v>
      </c>
      <c r="I3085" s="18">
        <v>44107</v>
      </c>
      <c r="J3085" s="144">
        <v>0.74027777777777781</v>
      </c>
      <c r="K3085" s="378"/>
      <c r="L3085" s="139" t="s">
        <v>4075</v>
      </c>
      <c r="M3085" s="141" t="s">
        <v>28</v>
      </c>
      <c r="N3085" s="248"/>
      <c r="O3085" s="141" t="s">
        <v>26</v>
      </c>
      <c r="P3085" s="141" t="s">
        <v>26</v>
      </c>
      <c r="Q3085" s="141" t="s">
        <v>12965</v>
      </c>
      <c r="R3085" s="141" t="s">
        <v>4307</v>
      </c>
      <c r="S3085" s="141"/>
      <c r="T3085" s="141" t="s">
        <v>14308</v>
      </c>
      <c r="U3085" s="141"/>
      <c r="V3085" s="141"/>
      <c r="W3085" s="139" t="s">
        <v>4075</v>
      </c>
      <c r="X3085" s="141" t="s">
        <v>25</v>
      </c>
      <c r="Y3085" s="141" t="s">
        <v>27</v>
      </c>
      <c r="Z3085" s="141"/>
      <c r="AA3085" s="141" t="s">
        <v>34</v>
      </c>
      <c r="AB3085" s="141" t="s">
        <v>34</v>
      </c>
      <c r="AC3085" s="139" t="s">
        <v>18047</v>
      </c>
      <c r="AD3085" s="380"/>
      <c r="AE3085" s="139" t="s">
        <v>4</v>
      </c>
      <c r="AF3085" s="139" t="s">
        <v>13073</v>
      </c>
      <c r="AG3085" s="139" t="s">
        <v>4</v>
      </c>
      <c r="AH3085" s="139" t="s">
        <v>1380</v>
      </c>
      <c r="AI3085" s="139" t="s">
        <v>15678</v>
      </c>
      <c r="AJ3085" s="139"/>
      <c r="AK3085" s="139" t="s">
        <v>15678</v>
      </c>
      <c r="AL3085" s="139" t="s">
        <v>1823</v>
      </c>
      <c r="AM3085" s="141"/>
      <c r="AN3085" s="141" t="s">
        <v>8</v>
      </c>
      <c r="AO3085" s="139"/>
      <c r="AP3085" s="139" t="s">
        <v>1823</v>
      </c>
      <c r="AQ3085" s="139" t="s">
        <v>4308</v>
      </c>
      <c r="AR3085" s="381"/>
      <c r="AS3085" s="139" t="s">
        <v>4075</v>
      </c>
      <c r="AT3085" s="141" t="s">
        <v>1404</v>
      </c>
      <c r="AU3085" s="141"/>
      <c r="AV3085" s="383"/>
      <c r="AW3085" s="385"/>
      <c r="AX3085" s="139" t="s">
        <v>82</v>
      </c>
      <c r="AY3085" t="s">
        <v>18357</v>
      </c>
      <c r="BA3085" s="381"/>
      <c r="BB3085" s="139" t="s">
        <v>1444</v>
      </c>
      <c r="BC3085" s="166"/>
      <c r="BD3085" s="166"/>
      <c r="BE3085" s="166"/>
      <c r="BF3085" s="166"/>
      <c r="BG3085" s="166"/>
      <c r="BH3085" s="308"/>
      <c r="BI3085" s="308"/>
      <c r="BJ3085" s="141" t="s">
        <v>26</v>
      </c>
      <c r="BK3085" s="141" t="s">
        <v>26</v>
      </c>
      <c r="BL3085" s="141"/>
      <c r="BM3085" s="141"/>
      <c r="BN3085" s="139" t="s">
        <v>4075</v>
      </c>
      <c r="BQ3085" s="141"/>
      <c r="BV3085" s="141"/>
      <c r="BX3085" s="141"/>
      <c r="BY3085" s="141"/>
      <c r="BZ3085" s="141"/>
      <c r="CA3085" s="141"/>
      <c r="CB3085" s="141"/>
      <c r="CC3085" s="141"/>
      <c r="CD3085" s="141"/>
      <c r="CE3085" s="141"/>
      <c r="CF3085" s="141"/>
      <c r="CG3085" s="141"/>
    </row>
    <row r="3086" spans="1:85" x14ac:dyDescent="0.35">
      <c r="A3086" s="155" t="s">
        <v>4309</v>
      </c>
      <c r="B3086" s="139" t="s">
        <v>4075</v>
      </c>
      <c r="C3086" s="18">
        <v>44107</v>
      </c>
      <c r="D3086" s="144">
        <v>0.64513888888888893</v>
      </c>
      <c r="E3086" s="141" t="s">
        <v>13274</v>
      </c>
      <c r="F3086" s="141">
        <v>4</v>
      </c>
      <c r="G3086" s="141" t="s">
        <v>2891</v>
      </c>
      <c r="H3086" s="141">
        <v>2020</v>
      </c>
      <c r="I3086" s="18">
        <v>44107</v>
      </c>
      <c r="J3086" s="144">
        <v>0.60624999999999996</v>
      </c>
      <c r="K3086" s="378"/>
      <c r="L3086" s="139" t="s">
        <v>4075</v>
      </c>
      <c r="M3086" s="141" t="s">
        <v>28</v>
      </c>
      <c r="N3086" s="248"/>
      <c r="O3086" s="141" t="s">
        <v>26</v>
      </c>
      <c r="P3086" s="141" t="s">
        <v>26</v>
      </c>
      <c r="Q3086" s="141"/>
      <c r="R3086" s="141" t="s">
        <v>4310</v>
      </c>
      <c r="S3086" s="141"/>
      <c r="T3086" s="141" t="s">
        <v>14307</v>
      </c>
      <c r="U3086" s="141"/>
      <c r="V3086" s="141"/>
      <c r="W3086" s="139" t="s">
        <v>4075</v>
      </c>
      <c r="X3086" s="141" t="s">
        <v>25</v>
      </c>
      <c r="Y3086" s="141" t="s">
        <v>27</v>
      </c>
      <c r="Z3086" s="141"/>
      <c r="AA3086" s="141" t="s">
        <v>34</v>
      </c>
      <c r="AB3086" s="141" t="s">
        <v>34</v>
      </c>
      <c r="AC3086" s="139" t="s">
        <v>18047</v>
      </c>
      <c r="AD3086" s="380"/>
      <c r="AE3086" s="139" t="s">
        <v>107</v>
      </c>
      <c r="AF3086" s="139" t="s">
        <v>13076</v>
      </c>
      <c r="AG3086" s="139" t="s">
        <v>4130</v>
      </c>
      <c r="AH3086" s="139" t="s">
        <v>1380</v>
      </c>
      <c r="AI3086" s="139" t="s">
        <v>1518</v>
      </c>
      <c r="AJ3086" s="139"/>
      <c r="AK3086" s="139" t="s">
        <v>1518</v>
      </c>
      <c r="AL3086" s="139" t="s">
        <v>1563</v>
      </c>
      <c r="AM3086" s="141"/>
      <c r="AN3086" s="141" t="s">
        <v>8</v>
      </c>
      <c r="AO3086" s="139"/>
      <c r="AP3086" s="139" t="s">
        <v>1563</v>
      </c>
      <c r="AQ3086" s="139" t="s">
        <v>1437</v>
      </c>
      <c r="AR3086" s="381"/>
      <c r="AS3086" s="139" t="s">
        <v>4075</v>
      </c>
      <c r="AT3086" s="141" t="s">
        <v>1404</v>
      </c>
      <c r="AU3086" s="141"/>
      <c r="AV3086" s="383"/>
      <c r="AW3086" s="385"/>
      <c r="AX3086" s="139" t="s">
        <v>209</v>
      </c>
      <c r="AY3086" t="s">
        <v>19509</v>
      </c>
      <c r="BA3086" s="381"/>
      <c r="BB3086" s="139" t="s">
        <v>17</v>
      </c>
      <c r="BC3086" s="166"/>
      <c r="BD3086" s="166"/>
      <c r="BE3086" s="166"/>
      <c r="BF3086" s="166"/>
      <c r="BG3086" s="166"/>
      <c r="BH3086" s="308"/>
      <c r="BI3086" s="308"/>
      <c r="BJ3086" s="141" t="s">
        <v>26</v>
      </c>
      <c r="BK3086" s="141" t="s">
        <v>26</v>
      </c>
      <c r="BL3086" s="141"/>
      <c r="BM3086" s="141"/>
      <c r="BN3086" s="139" t="s">
        <v>4075</v>
      </c>
      <c r="BQ3086" s="141"/>
      <c r="BV3086" s="141"/>
      <c r="BX3086" s="141"/>
      <c r="BY3086" s="141"/>
      <c r="BZ3086" s="141"/>
      <c r="CA3086" s="141"/>
      <c r="CB3086" s="141"/>
      <c r="CC3086" s="141"/>
      <c r="CD3086" s="141"/>
      <c r="CE3086" s="141"/>
      <c r="CF3086" s="141"/>
      <c r="CG3086" s="141"/>
    </row>
    <row r="3087" spans="1:85" x14ac:dyDescent="0.35">
      <c r="A3087" s="155" t="s">
        <v>4301</v>
      </c>
      <c r="B3087" s="139" t="s">
        <v>4075</v>
      </c>
      <c r="C3087" s="18">
        <v>44108</v>
      </c>
      <c r="D3087" s="144">
        <v>0.68263888888888891</v>
      </c>
      <c r="E3087" s="141" t="s">
        <v>2186</v>
      </c>
      <c r="F3087" s="141">
        <v>4</v>
      </c>
      <c r="G3087" s="141" t="s">
        <v>2891</v>
      </c>
      <c r="H3087" s="141">
        <v>2020</v>
      </c>
      <c r="I3087" s="18">
        <v>44108</v>
      </c>
      <c r="J3087" s="144">
        <v>0.6694444444444444</v>
      </c>
      <c r="K3087" s="378"/>
      <c r="L3087" s="139" t="s">
        <v>4075</v>
      </c>
      <c r="M3087" s="141" t="s">
        <v>28</v>
      </c>
      <c r="N3087" s="248"/>
      <c r="O3087" s="141" t="s">
        <v>26</v>
      </c>
      <c r="P3087" s="141" t="s">
        <v>26</v>
      </c>
      <c r="Q3087" s="141" t="s">
        <v>12964</v>
      </c>
      <c r="R3087" s="141" t="s">
        <v>4302</v>
      </c>
      <c r="S3087" s="141"/>
      <c r="T3087" s="141" t="s">
        <v>14310</v>
      </c>
      <c r="U3087" s="141">
        <v>119852036</v>
      </c>
      <c r="V3087" s="141"/>
      <c r="W3087" s="139" t="s">
        <v>4075</v>
      </c>
      <c r="X3087" s="141" t="s">
        <v>25</v>
      </c>
      <c r="Y3087" s="141" t="s">
        <v>27</v>
      </c>
      <c r="Z3087" s="141"/>
      <c r="AA3087" s="141" t="s">
        <v>34</v>
      </c>
      <c r="AB3087" s="141" t="s">
        <v>34</v>
      </c>
      <c r="AC3087" s="139" t="s">
        <v>18047</v>
      </c>
      <c r="AD3087" s="380"/>
      <c r="AE3087" s="139" t="s">
        <v>102</v>
      </c>
      <c r="AF3087" s="139" t="s">
        <v>13068</v>
      </c>
      <c r="AG3087" s="139" t="s">
        <v>102</v>
      </c>
      <c r="AH3087" s="139" t="s">
        <v>1378</v>
      </c>
      <c r="AI3087" s="139" t="s">
        <v>1398</v>
      </c>
      <c r="AJ3087" s="139" t="s">
        <v>1563</v>
      </c>
      <c r="AK3087" s="139"/>
      <c r="AL3087" s="139"/>
      <c r="AM3087" s="141"/>
      <c r="AN3087" s="141" t="s">
        <v>8</v>
      </c>
      <c r="AO3087" s="139"/>
      <c r="AP3087" s="139" t="s">
        <v>1563</v>
      </c>
      <c r="AQ3087" s="139" t="s">
        <v>7</v>
      </c>
      <c r="AR3087" s="381"/>
      <c r="AS3087" s="139" t="s">
        <v>4075</v>
      </c>
      <c r="AT3087" s="141" t="s">
        <v>1404</v>
      </c>
      <c r="AU3087" s="141"/>
      <c r="AV3087" s="383"/>
      <c r="AW3087" s="385"/>
      <c r="AX3087" s="139" t="s">
        <v>202</v>
      </c>
      <c r="AY3087" t="s">
        <v>18803</v>
      </c>
      <c r="BA3087" s="381"/>
      <c r="BB3087" s="139" t="s">
        <v>1444</v>
      </c>
      <c r="BC3087" s="166"/>
      <c r="BD3087" s="166"/>
      <c r="BE3087" s="166"/>
      <c r="BF3087" s="166"/>
      <c r="BG3087" s="166"/>
      <c r="BH3087" s="308"/>
      <c r="BI3087" s="308"/>
      <c r="BJ3087" s="141" t="s">
        <v>26</v>
      </c>
      <c r="BK3087" s="141" t="s">
        <v>26</v>
      </c>
      <c r="BL3087" s="141"/>
      <c r="BM3087" s="141"/>
      <c r="BN3087" s="139" t="s">
        <v>4075</v>
      </c>
      <c r="BQ3087" s="141"/>
      <c r="BV3087" s="141"/>
      <c r="BX3087" s="141"/>
      <c r="BY3087" s="141"/>
      <c r="BZ3087" s="141"/>
      <c r="CA3087" s="141"/>
      <c r="CB3087" s="141"/>
      <c r="CC3087" s="141"/>
      <c r="CD3087" s="141"/>
      <c r="CE3087" s="141"/>
      <c r="CF3087" s="141"/>
      <c r="CG3087" s="141"/>
    </row>
    <row r="3088" spans="1:85" x14ac:dyDescent="0.35">
      <c r="A3088" s="155" t="s">
        <v>4303</v>
      </c>
      <c r="B3088" s="139" t="s">
        <v>4075</v>
      </c>
      <c r="C3088" s="18">
        <v>44108</v>
      </c>
      <c r="D3088" s="144">
        <v>0.68263888888888891</v>
      </c>
      <c r="E3088" s="141" t="s">
        <v>2186</v>
      </c>
      <c r="F3088" s="141">
        <v>4</v>
      </c>
      <c r="G3088" s="141" t="s">
        <v>2891</v>
      </c>
      <c r="H3088" s="141">
        <v>2020</v>
      </c>
      <c r="I3088" s="18">
        <v>44108</v>
      </c>
      <c r="J3088" s="144">
        <v>0.6791666666666667</v>
      </c>
      <c r="K3088" s="378"/>
      <c r="L3088" s="139" t="s">
        <v>4075</v>
      </c>
      <c r="M3088" s="141" t="s">
        <v>28</v>
      </c>
      <c r="N3088" s="248"/>
      <c r="O3088" s="141" t="s">
        <v>26</v>
      </c>
      <c r="P3088" s="141" t="s">
        <v>26</v>
      </c>
      <c r="Q3088" s="141" t="s">
        <v>12963</v>
      </c>
      <c r="R3088" s="141" t="s">
        <v>4304</v>
      </c>
      <c r="S3088" s="141"/>
      <c r="T3088" s="141" t="s">
        <v>14309</v>
      </c>
      <c r="U3088" s="141">
        <v>119852076</v>
      </c>
      <c r="V3088" s="141"/>
      <c r="W3088" s="139" t="s">
        <v>4075</v>
      </c>
      <c r="X3088" s="141" t="s">
        <v>25</v>
      </c>
      <c r="Y3088" s="141" t="s">
        <v>27</v>
      </c>
      <c r="Z3088" s="141"/>
      <c r="AA3088" s="141" t="s">
        <v>34</v>
      </c>
      <c r="AB3088" s="141" t="s">
        <v>34</v>
      </c>
      <c r="AC3088" s="139" t="s">
        <v>18047</v>
      </c>
      <c r="AD3088" s="380"/>
      <c r="AE3088" s="139" t="s">
        <v>4</v>
      </c>
      <c r="AF3088" s="139" t="s">
        <v>13073</v>
      </c>
      <c r="AG3088" s="139" t="s">
        <v>4</v>
      </c>
      <c r="AH3088" s="139" t="s">
        <v>1380</v>
      </c>
      <c r="AI3088" s="139" t="s">
        <v>15678</v>
      </c>
      <c r="AJ3088" s="139"/>
      <c r="AK3088" s="139" t="s">
        <v>15678</v>
      </c>
      <c r="AL3088" s="139" t="s">
        <v>1563</v>
      </c>
      <c r="AM3088" s="141"/>
      <c r="AN3088" s="141" t="s">
        <v>8</v>
      </c>
      <c r="AO3088" s="139"/>
      <c r="AP3088" s="139" t="s">
        <v>1563</v>
      </c>
      <c r="AQ3088" s="139" t="s">
        <v>4305</v>
      </c>
      <c r="AR3088" s="381"/>
      <c r="AS3088" s="139" t="s">
        <v>4075</v>
      </c>
      <c r="AT3088" s="141" t="s">
        <v>1404</v>
      </c>
      <c r="AU3088" s="141"/>
      <c r="AV3088" s="383"/>
      <c r="AW3088" s="385"/>
      <c r="AX3088" s="139" t="s">
        <v>84</v>
      </c>
      <c r="AY3088" t="s">
        <v>19524</v>
      </c>
      <c r="BA3088" s="381"/>
      <c r="BB3088" s="139" t="s">
        <v>17</v>
      </c>
      <c r="BC3088" s="166"/>
      <c r="BD3088" s="166"/>
      <c r="BE3088" s="166"/>
      <c r="BF3088" s="166"/>
      <c r="BG3088" s="166"/>
      <c r="BH3088" s="308"/>
      <c r="BI3088" s="308"/>
      <c r="BJ3088" s="141" t="s">
        <v>26</v>
      </c>
      <c r="BK3088" s="141" t="s">
        <v>26</v>
      </c>
      <c r="BL3088" s="141"/>
      <c r="BM3088" s="141"/>
      <c r="BN3088" s="139" t="s">
        <v>4075</v>
      </c>
      <c r="BQ3088" s="141" t="s">
        <v>16123</v>
      </c>
      <c r="BR3088" s="135" t="s">
        <v>15685</v>
      </c>
      <c r="BT3088" s="135" t="s">
        <v>15355</v>
      </c>
      <c r="BU3088" s="135" t="s">
        <v>13280</v>
      </c>
      <c r="BV3088" s="141" t="s">
        <v>13261</v>
      </c>
      <c r="BW3088" s="135" t="s">
        <v>13286</v>
      </c>
      <c r="BX3088" s="141" t="s">
        <v>15681</v>
      </c>
      <c r="BY3088" s="141" t="s">
        <v>12</v>
      </c>
      <c r="BZ3088" s="141" t="s">
        <v>26</v>
      </c>
      <c r="CA3088" s="141" t="s">
        <v>1848</v>
      </c>
      <c r="CB3088" s="141"/>
      <c r="CC3088" s="141" t="s">
        <v>15704</v>
      </c>
      <c r="CD3088" s="141" t="s">
        <v>34</v>
      </c>
      <c r="CE3088" s="141" t="s">
        <v>15450</v>
      </c>
      <c r="CF3088" s="141" t="s">
        <v>15451</v>
      </c>
      <c r="CG3088" s="141" t="s">
        <v>4004</v>
      </c>
    </row>
    <row r="3089" spans="1:85" x14ac:dyDescent="0.35">
      <c r="A3089" s="155" t="s">
        <v>4297</v>
      </c>
      <c r="B3089" s="139" t="s">
        <v>4075</v>
      </c>
      <c r="C3089" s="18">
        <v>44109</v>
      </c>
      <c r="D3089" s="144">
        <v>0.61388888888888893</v>
      </c>
      <c r="E3089" s="141" t="s">
        <v>2186</v>
      </c>
      <c r="F3089" s="141">
        <v>4</v>
      </c>
      <c r="G3089" s="141" t="s">
        <v>2891</v>
      </c>
      <c r="H3089" s="141">
        <v>2020</v>
      </c>
      <c r="I3089" s="18">
        <v>44109</v>
      </c>
      <c r="J3089" s="144">
        <v>0.61111111111111116</v>
      </c>
      <c r="K3089" s="378"/>
      <c r="L3089" s="139" t="s">
        <v>4075</v>
      </c>
      <c r="M3089" s="141" t="s">
        <v>28</v>
      </c>
      <c r="N3089" s="248"/>
      <c r="O3089" s="141" t="s">
        <v>26</v>
      </c>
      <c r="P3089" s="141" t="s">
        <v>26</v>
      </c>
      <c r="Q3089" s="141"/>
      <c r="R3089" s="141" t="s">
        <v>4298</v>
      </c>
      <c r="S3089" s="141"/>
      <c r="T3089" s="141" t="s">
        <v>14423</v>
      </c>
      <c r="U3089" s="141"/>
      <c r="V3089" s="141"/>
      <c r="W3089" s="139" t="s">
        <v>4075</v>
      </c>
      <c r="X3089" s="141" t="s">
        <v>25</v>
      </c>
      <c r="Y3089" s="141" t="s">
        <v>27</v>
      </c>
      <c r="Z3089" s="141"/>
      <c r="AA3089" s="141" t="s">
        <v>34</v>
      </c>
      <c r="AB3089" s="141" t="s">
        <v>34</v>
      </c>
      <c r="AC3089" s="139" t="s">
        <v>18050</v>
      </c>
      <c r="AD3089" s="380"/>
      <c r="AE3089" s="139" t="s">
        <v>103</v>
      </c>
      <c r="AF3089" s="139" t="s">
        <v>13075</v>
      </c>
      <c r="AG3089" s="139" t="s">
        <v>103</v>
      </c>
      <c r="AH3089" s="139" t="s">
        <v>1380</v>
      </c>
      <c r="AI3089" s="139" t="s">
        <v>7340</v>
      </c>
      <c r="AJ3089" s="139"/>
      <c r="AK3089" s="139" t="s">
        <v>7340</v>
      </c>
      <c r="AL3089" s="139" t="s">
        <v>1563</v>
      </c>
      <c r="AM3089" s="141"/>
      <c r="AN3089" s="141" t="s">
        <v>8</v>
      </c>
      <c r="AO3089" s="139"/>
      <c r="AP3089" s="139" t="s">
        <v>1563</v>
      </c>
      <c r="AQ3089" s="139" t="s">
        <v>4299</v>
      </c>
      <c r="AR3089" s="381"/>
      <c r="AS3089" s="139" t="s">
        <v>4075</v>
      </c>
      <c r="AT3089" s="141" t="s">
        <v>43</v>
      </c>
      <c r="AU3089" s="141">
        <v>320</v>
      </c>
      <c r="AV3089" s="383"/>
      <c r="AW3089" s="385"/>
      <c r="AX3089" s="139" t="s">
        <v>172</v>
      </c>
      <c r="AY3089" t="s">
        <v>19525</v>
      </c>
      <c r="BA3089" s="381"/>
      <c r="BB3089" s="139" t="s">
        <v>1466</v>
      </c>
      <c r="BC3089" s="166"/>
      <c r="BD3089" s="166"/>
      <c r="BE3089" s="166"/>
      <c r="BF3089" s="166"/>
      <c r="BG3089" s="166"/>
      <c r="BH3089" s="308" t="s">
        <v>4300</v>
      </c>
      <c r="BI3089" s="308"/>
      <c r="BJ3089" s="141" t="s">
        <v>26</v>
      </c>
      <c r="BK3089" s="141" t="s">
        <v>26</v>
      </c>
      <c r="BL3089" s="141"/>
      <c r="BM3089" s="141"/>
      <c r="BN3089" s="139" t="s">
        <v>4075</v>
      </c>
      <c r="BQ3089" s="141"/>
      <c r="BV3089" s="141"/>
      <c r="BX3089" s="141"/>
      <c r="BY3089" s="141"/>
      <c r="BZ3089" s="141"/>
      <c r="CA3089" s="141"/>
      <c r="CB3089" s="141"/>
      <c r="CC3089" s="141"/>
      <c r="CD3089" s="141"/>
      <c r="CE3089" s="141"/>
      <c r="CF3089" s="141"/>
      <c r="CG3089" s="141"/>
    </row>
    <row r="3090" spans="1:85" x14ac:dyDescent="0.35">
      <c r="A3090" s="155" t="s">
        <v>4295</v>
      </c>
      <c r="B3090" s="139" t="s">
        <v>4075</v>
      </c>
      <c r="C3090" s="18">
        <v>44111</v>
      </c>
      <c r="D3090" s="144">
        <v>0.54722222222222228</v>
      </c>
      <c r="E3090" s="141" t="s">
        <v>2186</v>
      </c>
      <c r="F3090" s="141">
        <v>4</v>
      </c>
      <c r="G3090" s="141" t="s">
        <v>2891</v>
      </c>
      <c r="H3090" s="141">
        <v>2020</v>
      </c>
      <c r="I3090" s="18">
        <v>44111</v>
      </c>
      <c r="J3090" s="144">
        <v>0.53402777777777777</v>
      </c>
      <c r="K3090" s="378"/>
      <c r="L3090" s="139" t="s">
        <v>4075</v>
      </c>
      <c r="M3090" s="141" t="s">
        <v>28</v>
      </c>
      <c r="N3090" s="248"/>
      <c r="O3090" s="141" t="s">
        <v>26</v>
      </c>
      <c r="P3090" s="141" t="s">
        <v>26</v>
      </c>
      <c r="Q3090" s="141" t="s">
        <v>12962</v>
      </c>
      <c r="R3090" s="141" t="s">
        <v>4296</v>
      </c>
      <c r="S3090" s="141"/>
      <c r="T3090" s="141" t="s">
        <v>14311</v>
      </c>
      <c r="U3090" s="141"/>
      <c r="V3090" s="141"/>
      <c r="W3090" s="139" t="s">
        <v>4075</v>
      </c>
      <c r="X3090" s="141" t="s">
        <v>25</v>
      </c>
      <c r="Y3090" s="141" t="s">
        <v>27</v>
      </c>
      <c r="Z3090" s="141"/>
      <c r="AA3090" s="141" t="s">
        <v>34</v>
      </c>
      <c r="AB3090" s="141" t="s">
        <v>34</v>
      </c>
      <c r="AC3090" s="139" t="s">
        <v>18047</v>
      </c>
      <c r="AD3090" s="380"/>
      <c r="AE3090" s="139" t="s">
        <v>107</v>
      </c>
      <c r="AF3090" s="139" t="s">
        <v>13076</v>
      </c>
      <c r="AG3090" s="139" t="s">
        <v>4130</v>
      </c>
      <c r="AH3090" s="139" t="s">
        <v>1380</v>
      </c>
      <c r="AI3090" s="139" t="s">
        <v>1518</v>
      </c>
      <c r="AJ3090" s="139"/>
      <c r="AK3090" s="139" t="s">
        <v>1518</v>
      </c>
      <c r="AL3090" s="139" t="s">
        <v>1563</v>
      </c>
      <c r="AM3090" s="141"/>
      <c r="AN3090" s="141" t="s">
        <v>8</v>
      </c>
      <c r="AO3090" s="139"/>
      <c r="AP3090" s="139" t="s">
        <v>1563</v>
      </c>
      <c r="AQ3090" s="139" t="s">
        <v>1437</v>
      </c>
      <c r="AR3090" s="381"/>
      <c r="AS3090" s="139" t="s">
        <v>4075</v>
      </c>
      <c r="AT3090" s="141" t="s">
        <v>1404</v>
      </c>
      <c r="AU3090" s="141"/>
      <c r="AV3090" s="383"/>
      <c r="AW3090" s="385"/>
      <c r="AX3090" s="139" t="s">
        <v>92</v>
      </c>
      <c r="AY3090" t="s">
        <v>18277</v>
      </c>
      <c r="BA3090" s="381"/>
      <c r="BB3090" s="139" t="s">
        <v>1444</v>
      </c>
      <c r="BC3090" s="166"/>
      <c r="BD3090" s="166"/>
      <c r="BE3090" s="166"/>
      <c r="BF3090" s="166"/>
      <c r="BG3090" s="166"/>
      <c r="BH3090" s="308"/>
      <c r="BI3090" s="308"/>
      <c r="BJ3090" s="141" t="s">
        <v>26</v>
      </c>
      <c r="BK3090" s="141" t="s">
        <v>26</v>
      </c>
      <c r="BL3090" s="141"/>
      <c r="BM3090" s="141"/>
      <c r="BN3090" s="139" t="s">
        <v>4075</v>
      </c>
      <c r="BQ3090" s="141"/>
      <c r="BV3090" s="141"/>
      <c r="BX3090" s="141"/>
      <c r="BY3090" s="141"/>
      <c r="BZ3090" s="141"/>
      <c r="CA3090" s="141"/>
      <c r="CB3090" s="141"/>
      <c r="CC3090" s="141"/>
      <c r="CD3090" s="141"/>
      <c r="CE3090" s="141"/>
      <c r="CF3090" s="141"/>
      <c r="CG3090" s="141"/>
    </row>
    <row r="3091" spans="1:85" x14ac:dyDescent="0.35">
      <c r="A3091" s="155" t="s">
        <v>4292</v>
      </c>
      <c r="B3091" s="139" t="s">
        <v>4075</v>
      </c>
      <c r="C3091" s="18">
        <v>44114</v>
      </c>
      <c r="D3091" s="144">
        <v>5.0694444444444445E-2</v>
      </c>
      <c r="E3091" s="141" t="s">
        <v>2186</v>
      </c>
      <c r="F3091" s="141">
        <v>4</v>
      </c>
      <c r="G3091" s="141" t="s">
        <v>2891</v>
      </c>
      <c r="H3091" s="141">
        <v>2020</v>
      </c>
      <c r="I3091" s="18">
        <v>44114</v>
      </c>
      <c r="J3091" s="144">
        <v>4.9305555555555554E-2</v>
      </c>
      <c r="K3091" s="378"/>
      <c r="L3091" s="139" t="s">
        <v>4075</v>
      </c>
      <c r="M3091" s="141" t="s">
        <v>28</v>
      </c>
      <c r="N3091" s="248"/>
      <c r="O3091" s="141" t="s">
        <v>26</v>
      </c>
      <c r="P3091" s="141" t="s">
        <v>26</v>
      </c>
      <c r="Q3091" s="141" t="s">
        <v>12961</v>
      </c>
      <c r="R3091" s="141" t="s">
        <v>4293</v>
      </c>
      <c r="S3091" s="141"/>
      <c r="T3091" s="141" t="s">
        <v>14312</v>
      </c>
      <c r="U3091" s="141">
        <v>119879059</v>
      </c>
      <c r="V3091" s="141"/>
      <c r="W3091" s="139" t="s">
        <v>4075</v>
      </c>
      <c r="X3091" s="141" t="s">
        <v>25</v>
      </c>
      <c r="Y3091" s="141" t="s">
        <v>27</v>
      </c>
      <c r="Z3091" s="141"/>
      <c r="AA3091" s="141" t="s">
        <v>34</v>
      </c>
      <c r="AB3091" s="141" t="s">
        <v>34</v>
      </c>
      <c r="AC3091" s="139" t="s">
        <v>18047</v>
      </c>
      <c r="AD3091" s="380"/>
      <c r="AE3091" s="139" t="s">
        <v>102</v>
      </c>
      <c r="AF3091" s="139" t="s">
        <v>13074</v>
      </c>
      <c r="AG3091" s="139" t="s">
        <v>102</v>
      </c>
      <c r="AH3091" s="139" t="s">
        <v>1378</v>
      </c>
      <c r="AI3091" s="139" t="s">
        <v>11</v>
      </c>
      <c r="AJ3091" s="139" t="s">
        <v>1563</v>
      </c>
      <c r="AK3091" s="139"/>
      <c r="AL3091" s="139"/>
      <c r="AM3091" s="141"/>
      <c r="AN3091" s="141" t="s">
        <v>8</v>
      </c>
      <c r="AO3091" s="139"/>
      <c r="AP3091" s="139" t="s">
        <v>1563</v>
      </c>
      <c r="AQ3091" s="139" t="s">
        <v>4294</v>
      </c>
      <c r="AR3091" s="381"/>
      <c r="AS3091" s="139" t="s">
        <v>4075</v>
      </c>
      <c r="AT3091" s="141" t="s">
        <v>1404</v>
      </c>
      <c r="AU3091" s="141"/>
      <c r="AV3091" s="383"/>
      <c r="AW3091" s="385"/>
      <c r="AX3091" s="139" t="s">
        <v>49</v>
      </c>
      <c r="AY3091" t="s">
        <v>19526</v>
      </c>
      <c r="BA3091" s="381"/>
      <c r="BB3091" s="139" t="s">
        <v>17</v>
      </c>
      <c r="BC3091" s="166"/>
      <c r="BD3091" s="166"/>
      <c r="BE3091" s="166"/>
      <c r="BF3091" s="166"/>
      <c r="BG3091" s="166"/>
      <c r="BH3091" s="308"/>
      <c r="BI3091" s="308"/>
      <c r="BJ3091" s="141" t="s">
        <v>26</v>
      </c>
      <c r="BK3091" s="141" t="s">
        <v>26</v>
      </c>
      <c r="BL3091" s="141"/>
      <c r="BM3091" s="141"/>
      <c r="BN3091" s="139" t="s">
        <v>4075</v>
      </c>
      <c r="BQ3091" s="141"/>
      <c r="BV3091" s="141"/>
      <c r="BX3091" s="141"/>
      <c r="BY3091" s="141"/>
      <c r="BZ3091" s="141"/>
      <c r="CA3091" s="141"/>
      <c r="CB3091" s="141"/>
      <c r="CC3091" s="141"/>
      <c r="CD3091" s="141"/>
      <c r="CE3091" s="141"/>
      <c r="CF3091" s="141"/>
      <c r="CG3091" s="141"/>
    </row>
    <row r="3092" spans="1:85" x14ac:dyDescent="0.35">
      <c r="A3092" s="155" t="s">
        <v>4290</v>
      </c>
      <c r="B3092" s="139" t="s">
        <v>4075</v>
      </c>
      <c r="C3092" s="18">
        <v>44115</v>
      </c>
      <c r="D3092" s="144">
        <v>0.97847222222222219</v>
      </c>
      <c r="E3092" s="141" t="s">
        <v>13275</v>
      </c>
      <c r="F3092" s="141">
        <v>4</v>
      </c>
      <c r="G3092" s="141" t="s">
        <v>2891</v>
      </c>
      <c r="H3092" s="141">
        <v>2020</v>
      </c>
      <c r="I3092" s="18">
        <v>44115</v>
      </c>
      <c r="J3092" s="144"/>
      <c r="K3092" s="378"/>
      <c r="L3092" s="139" t="s">
        <v>4075</v>
      </c>
      <c r="M3092" s="141" t="s">
        <v>28</v>
      </c>
      <c r="N3092" s="248"/>
      <c r="O3092" s="141" t="s">
        <v>26</v>
      </c>
      <c r="P3092" s="141" t="s">
        <v>26</v>
      </c>
      <c r="Q3092" s="141" t="s">
        <v>12960</v>
      </c>
      <c r="R3092" s="141" t="s">
        <v>4291</v>
      </c>
      <c r="S3092" s="141"/>
      <c r="T3092" s="141" t="s">
        <v>14313</v>
      </c>
      <c r="U3092" s="141">
        <v>119889618</v>
      </c>
      <c r="V3092" s="141"/>
      <c r="W3092" s="139" t="s">
        <v>4075</v>
      </c>
      <c r="X3092" s="141" t="s">
        <v>25</v>
      </c>
      <c r="Y3092" s="141" t="s">
        <v>27</v>
      </c>
      <c r="Z3092" s="141"/>
      <c r="AA3092" s="141" t="s">
        <v>34</v>
      </c>
      <c r="AB3092" s="141" t="s">
        <v>34</v>
      </c>
      <c r="AC3092" s="139" t="s">
        <v>18049</v>
      </c>
      <c r="AD3092" s="380"/>
      <c r="AE3092" s="139" t="s">
        <v>4</v>
      </c>
      <c r="AF3092" s="139" t="s">
        <v>13073</v>
      </c>
      <c r="AG3092" s="139" t="s">
        <v>4</v>
      </c>
      <c r="AH3092" s="139" t="s">
        <v>1380</v>
      </c>
      <c r="AI3092" s="139" t="s">
        <v>15678</v>
      </c>
      <c r="AJ3092" s="139"/>
      <c r="AK3092" s="139" t="s">
        <v>15678</v>
      </c>
      <c r="AL3092" s="139" t="s">
        <v>1563</v>
      </c>
      <c r="AM3092" s="141"/>
      <c r="AN3092" s="141" t="s">
        <v>8</v>
      </c>
      <c r="AO3092" s="139"/>
      <c r="AP3092" s="139" t="s">
        <v>1563</v>
      </c>
      <c r="AQ3092" s="139"/>
      <c r="AR3092" s="381"/>
      <c r="AS3092" s="139" t="s">
        <v>4075</v>
      </c>
      <c r="AT3092" s="141" t="s">
        <v>1404</v>
      </c>
      <c r="AU3092" s="141"/>
      <c r="AV3092" s="383"/>
      <c r="AW3092" s="385"/>
      <c r="AX3092" s="139" t="s">
        <v>45</v>
      </c>
      <c r="AY3092" t="s">
        <v>19523</v>
      </c>
      <c r="BA3092" s="381"/>
      <c r="BB3092" s="139" t="s">
        <v>17</v>
      </c>
      <c r="BC3092" s="166"/>
      <c r="BD3092" s="166"/>
      <c r="BE3092" s="166"/>
      <c r="BF3092" s="166"/>
      <c r="BG3092" s="166"/>
      <c r="BH3092" s="308"/>
      <c r="BI3092" s="308"/>
      <c r="BJ3092" s="141" t="s">
        <v>26</v>
      </c>
      <c r="BK3092" s="141" t="s">
        <v>26</v>
      </c>
      <c r="BL3092" s="141"/>
      <c r="BM3092" s="141"/>
      <c r="BN3092" s="139" t="s">
        <v>4075</v>
      </c>
      <c r="BQ3092" s="141" t="s">
        <v>16124</v>
      </c>
      <c r="BT3092" s="135" t="s">
        <v>15355</v>
      </c>
      <c r="BV3092" s="141"/>
      <c r="BX3092" s="141"/>
      <c r="BY3092" s="141"/>
      <c r="BZ3092" s="141"/>
      <c r="CA3092" s="141"/>
      <c r="CB3092" s="141"/>
      <c r="CC3092" s="141"/>
      <c r="CD3092" s="141"/>
      <c r="CE3092" s="141"/>
      <c r="CF3092" s="141"/>
      <c r="CG3092" s="141"/>
    </row>
    <row r="3093" spans="1:85" x14ac:dyDescent="0.35">
      <c r="A3093" s="155" t="s">
        <v>4287</v>
      </c>
      <c r="B3093" s="139" t="s">
        <v>4075</v>
      </c>
      <c r="C3093" s="18">
        <v>44116</v>
      </c>
      <c r="D3093" s="144">
        <v>3.472222222222222E-3</v>
      </c>
      <c r="E3093" s="141" t="s">
        <v>13275</v>
      </c>
      <c r="F3093" s="141">
        <v>4</v>
      </c>
      <c r="G3093" s="141" t="s">
        <v>2891</v>
      </c>
      <c r="H3093" s="141">
        <v>2020</v>
      </c>
      <c r="I3093" s="18">
        <v>44115</v>
      </c>
      <c r="J3093" s="144">
        <v>0.99791666666666667</v>
      </c>
      <c r="K3093" s="378"/>
      <c r="L3093" s="139" t="s">
        <v>4075</v>
      </c>
      <c r="M3093" s="141" t="s">
        <v>28</v>
      </c>
      <c r="N3093" s="248"/>
      <c r="O3093" s="141" t="s">
        <v>26</v>
      </c>
      <c r="P3093" s="141" t="s">
        <v>26</v>
      </c>
      <c r="Q3093" s="141" t="s">
        <v>12959</v>
      </c>
      <c r="R3093" s="141" t="s">
        <v>4288</v>
      </c>
      <c r="S3093" s="141"/>
      <c r="T3093" s="141" t="s">
        <v>14314</v>
      </c>
      <c r="U3093" s="141">
        <v>119889668</v>
      </c>
      <c r="V3093" s="141"/>
      <c r="W3093" s="139" t="s">
        <v>4075</v>
      </c>
      <c r="X3093" s="141" t="s">
        <v>25</v>
      </c>
      <c r="Y3093" s="141" t="s">
        <v>27</v>
      </c>
      <c r="Z3093" s="141"/>
      <c r="AA3093" s="141" t="s">
        <v>34</v>
      </c>
      <c r="AB3093" s="141" t="s">
        <v>34</v>
      </c>
      <c r="AC3093" s="139" t="s">
        <v>18047</v>
      </c>
      <c r="AD3093" s="380"/>
      <c r="AE3093" s="139" t="s">
        <v>102</v>
      </c>
      <c r="AF3093" s="139" t="s">
        <v>13074</v>
      </c>
      <c r="AG3093" s="139" t="s">
        <v>102</v>
      </c>
      <c r="AH3093" s="139" t="s">
        <v>1378</v>
      </c>
      <c r="AI3093" s="139" t="s">
        <v>11</v>
      </c>
      <c r="AJ3093" s="139" t="s">
        <v>11</v>
      </c>
      <c r="AK3093" s="139"/>
      <c r="AL3093" s="139"/>
      <c r="AM3093" s="141"/>
      <c r="AN3093" s="141" t="s">
        <v>8</v>
      </c>
      <c r="AO3093" s="139"/>
      <c r="AP3093" s="139" t="s">
        <v>11</v>
      </c>
      <c r="AQ3093" s="139" t="s">
        <v>4289</v>
      </c>
      <c r="AR3093" s="381"/>
      <c r="AS3093" s="139" t="s">
        <v>4075</v>
      </c>
      <c r="AT3093" s="141" t="s">
        <v>1404</v>
      </c>
      <c r="AU3093" s="141"/>
      <c r="AV3093" s="383"/>
      <c r="AW3093" s="385"/>
      <c r="AX3093" s="139" t="s">
        <v>53</v>
      </c>
      <c r="AY3093" t="s">
        <v>19527</v>
      </c>
      <c r="BA3093" s="381"/>
      <c r="BB3093" s="139" t="s">
        <v>1444</v>
      </c>
      <c r="BC3093" s="166"/>
      <c r="BD3093" s="166"/>
      <c r="BE3093" s="166"/>
      <c r="BF3093" s="166"/>
      <c r="BG3093" s="166"/>
      <c r="BH3093" s="308"/>
      <c r="BI3093" s="308"/>
      <c r="BJ3093" s="141" t="s">
        <v>26</v>
      </c>
      <c r="BK3093" s="141" t="s">
        <v>26</v>
      </c>
      <c r="BL3093" s="141"/>
      <c r="BM3093" s="141"/>
      <c r="BN3093" s="139" t="s">
        <v>4075</v>
      </c>
      <c r="BQ3093" s="141"/>
      <c r="BV3093" s="141"/>
      <c r="BX3093" s="141"/>
      <c r="BY3093" s="141"/>
      <c r="BZ3093" s="141"/>
      <c r="CA3093" s="141"/>
      <c r="CB3093" s="141"/>
      <c r="CC3093" s="141"/>
      <c r="CD3093" s="141"/>
      <c r="CE3093" s="141"/>
      <c r="CF3093" s="141"/>
      <c r="CG3093" s="141"/>
    </row>
    <row r="3094" spans="1:85" x14ac:dyDescent="0.35">
      <c r="A3094" s="155" t="s">
        <v>4283</v>
      </c>
      <c r="B3094" s="139" t="s">
        <v>4075</v>
      </c>
      <c r="C3094" s="18">
        <v>44117</v>
      </c>
      <c r="D3094" s="144">
        <v>0.68125000000000002</v>
      </c>
      <c r="E3094" s="141" t="s">
        <v>13275</v>
      </c>
      <c r="F3094" s="141">
        <v>4</v>
      </c>
      <c r="G3094" s="141" t="s">
        <v>2891</v>
      </c>
      <c r="H3094" s="141">
        <v>2020</v>
      </c>
      <c r="I3094" s="18">
        <v>44117</v>
      </c>
      <c r="J3094" s="144"/>
      <c r="K3094" s="378"/>
      <c r="L3094" s="139" t="s">
        <v>4075</v>
      </c>
      <c r="M3094" s="141" t="s">
        <v>28</v>
      </c>
      <c r="N3094" s="248"/>
      <c r="O3094" s="141" t="s">
        <v>26</v>
      </c>
      <c r="P3094" s="141" t="s">
        <v>26</v>
      </c>
      <c r="Q3094" s="141" t="s">
        <v>12957</v>
      </c>
      <c r="R3094" s="141" t="s">
        <v>4284</v>
      </c>
      <c r="S3094" s="141"/>
      <c r="T3094" s="141" t="s">
        <v>14415</v>
      </c>
      <c r="U3094" s="141"/>
      <c r="V3094" s="141"/>
      <c r="W3094" s="139" t="s">
        <v>4075</v>
      </c>
      <c r="X3094" s="141" t="s">
        <v>25</v>
      </c>
      <c r="Y3094" s="141" t="s">
        <v>27</v>
      </c>
      <c r="Z3094" s="141"/>
      <c r="AA3094" s="141" t="s">
        <v>34</v>
      </c>
      <c r="AB3094" s="141" t="s">
        <v>34</v>
      </c>
      <c r="AC3094" s="139" t="s">
        <v>18050</v>
      </c>
      <c r="AD3094" s="380"/>
      <c r="AE3094" s="139" t="s">
        <v>103</v>
      </c>
      <c r="AF3094" s="139" t="s">
        <v>13069</v>
      </c>
      <c r="AG3094" s="139" t="s">
        <v>103</v>
      </c>
      <c r="AH3094" s="139" t="s">
        <v>1380</v>
      </c>
      <c r="AI3094" s="139" t="s">
        <v>7399</v>
      </c>
      <c r="AJ3094" s="139"/>
      <c r="AK3094" s="139" t="s">
        <v>7399</v>
      </c>
      <c r="AL3094" s="139" t="s">
        <v>1563</v>
      </c>
      <c r="AM3094" s="141"/>
      <c r="AN3094" s="141" t="s">
        <v>8</v>
      </c>
      <c r="AO3094" s="139"/>
      <c r="AP3094" s="139" t="s">
        <v>1563</v>
      </c>
      <c r="AQ3094" s="139"/>
      <c r="AR3094" s="381"/>
      <c r="AS3094" s="139" t="s">
        <v>4075</v>
      </c>
      <c r="AT3094" s="141" t="s">
        <v>1404</v>
      </c>
      <c r="AU3094" s="141"/>
      <c r="AV3094" s="383"/>
      <c r="AW3094" s="385"/>
      <c r="AX3094" s="139" t="s">
        <v>49</v>
      </c>
      <c r="AY3094" t="s">
        <v>19267</v>
      </c>
      <c r="BA3094" s="381"/>
      <c r="BB3094" s="139" t="s">
        <v>1450</v>
      </c>
      <c r="BC3094" s="166"/>
      <c r="BD3094" s="166"/>
      <c r="BE3094" s="166"/>
      <c r="BF3094" s="166"/>
      <c r="BG3094" s="166"/>
      <c r="BH3094" s="308" t="s">
        <v>13204</v>
      </c>
      <c r="BI3094" s="308"/>
      <c r="BJ3094" s="141" t="s">
        <v>26</v>
      </c>
      <c r="BK3094" s="141" t="s">
        <v>26</v>
      </c>
      <c r="BL3094" s="141"/>
      <c r="BM3094" s="141"/>
      <c r="BN3094" s="139" t="s">
        <v>4075</v>
      </c>
      <c r="BQ3094" s="141"/>
      <c r="BV3094" s="141"/>
      <c r="BX3094" s="141"/>
      <c r="BY3094" s="141"/>
      <c r="BZ3094" s="141"/>
      <c r="CA3094" s="141"/>
      <c r="CB3094" s="141"/>
      <c r="CC3094" s="141"/>
      <c r="CD3094" s="141"/>
      <c r="CE3094" s="141"/>
      <c r="CF3094" s="141"/>
      <c r="CG3094" s="141"/>
    </row>
    <row r="3095" spans="1:85" x14ac:dyDescent="0.35">
      <c r="A3095" s="155" t="s">
        <v>4280</v>
      </c>
      <c r="B3095" s="139" t="s">
        <v>4075</v>
      </c>
      <c r="C3095" s="18">
        <v>44117</v>
      </c>
      <c r="D3095" s="144">
        <v>0.6069444444444444</v>
      </c>
      <c r="E3095" s="141" t="s">
        <v>13275</v>
      </c>
      <c r="F3095" s="141">
        <v>4</v>
      </c>
      <c r="G3095" s="141" t="s">
        <v>2891</v>
      </c>
      <c r="H3095" s="141">
        <v>2020</v>
      </c>
      <c r="I3095" s="18">
        <v>44117</v>
      </c>
      <c r="J3095" s="144">
        <v>0.6020833333333333</v>
      </c>
      <c r="K3095" s="378"/>
      <c r="L3095" s="139" t="s">
        <v>4075</v>
      </c>
      <c r="M3095" s="141" t="s">
        <v>28</v>
      </c>
      <c r="N3095" s="248"/>
      <c r="O3095" s="141" t="s">
        <v>26</v>
      </c>
      <c r="P3095" s="141" t="s">
        <v>26</v>
      </c>
      <c r="Q3095" s="141" t="s">
        <v>12958</v>
      </c>
      <c r="R3095" s="141" t="s">
        <v>4281</v>
      </c>
      <c r="S3095" s="141"/>
      <c r="T3095" s="141" t="s">
        <v>14316</v>
      </c>
      <c r="U3095" s="141">
        <v>119897527</v>
      </c>
      <c r="V3095" s="141"/>
      <c r="W3095" s="139" t="s">
        <v>4075</v>
      </c>
      <c r="X3095" s="141" t="s">
        <v>25</v>
      </c>
      <c r="Y3095" s="141" t="s">
        <v>27</v>
      </c>
      <c r="Z3095" s="141"/>
      <c r="AA3095" s="141" t="s">
        <v>34</v>
      </c>
      <c r="AB3095" s="141" t="s">
        <v>34</v>
      </c>
      <c r="AC3095" s="139" t="s">
        <v>18049</v>
      </c>
      <c r="AD3095" s="380"/>
      <c r="AE3095" s="139" t="s">
        <v>102</v>
      </c>
      <c r="AF3095" s="139" t="s">
        <v>13078</v>
      </c>
      <c r="AG3095" s="139" t="s">
        <v>102</v>
      </c>
      <c r="AH3095" s="139" t="s">
        <v>1378</v>
      </c>
      <c r="AI3095" s="139" t="s">
        <v>1390</v>
      </c>
      <c r="AJ3095" s="139" t="s">
        <v>1563</v>
      </c>
      <c r="AK3095" s="139"/>
      <c r="AL3095" s="139"/>
      <c r="AM3095" s="141"/>
      <c r="AN3095" s="141" t="s">
        <v>8</v>
      </c>
      <c r="AO3095" s="139"/>
      <c r="AP3095" s="139" t="s">
        <v>1563</v>
      </c>
      <c r="AQ3095" s="139" t="s">
        <v>4282</v>
      </c>
      <c r="AR3095" s="381"/>
      <c r="AS3095" s="139" t="s">
        <v>4075</v>
      </c>
      <c r="AT3095" s="141" t="s">
        <v>1404</v>
      </c>
      <c r="AU3095" s="141"/>
      <c r="AV3095" s="383"/>
      <c r="AW3095" s="385"/>
      <c r="AX3095" s="139" t="s">
        <v>156</v>
      </c>
      <c r="AY3095" t="s">
        <v>18684</v>
      </c>
      <c r="BA3095" s="381"/>
      <c r="BB3095" s="139" t="s">
        <v>1450</v>
      </c>
      <c r="BC3095" s="166"/>
      <c r="BD3095" s="166"/>
      <c r="BE3095" s="166"/>
      <c r="BF3095" s="166"/>
      <c r="BG3095" s="166"/>
      <c r="BH3095" s="308"/>
      <c r="BI3095" s="308"/>
      <c r="BJ3095" s="141" t="s">
        <v>26</v>
      </c>
      <c r="BK3095" s="141" t="s">
        <v>26</v>
      </c>
      <c r="BL3095" s="141"/>
      <c r="BM3095" s="141"/>
      <c r="BN3095" s="139" t="s">
        <v>4075</v>
      </c>
      <c r="BQ3095" s="141"/>
      <c r="BV3095" s="141"/>
      <c r="BX3095" s="141"/>
      <c r="BY3095" s="141"/>
      <c r="BZ3095" s="141"/>
      <c r="CA3095" s="141"/>
      <c r="CB3095" s="141"/>
      <c r="CC3095" s="141"/>
      <c r="CD3095" s="141"/>
      <c r="CE3095" s="141"/>
      <c r="CF3095" s="141"/>
      <c r="CG3095" s="141"/>
    </row>
    <row r="3096" spans="1:85" x14ac:dyDescent="0.35">
      <c r="A3096" s="155" t="s">
        <v>4285</v>
      </c>
      <c r="B3096" s="139" t="s">
        <v>4075</v>
      </c>
      <c r="C3096" s="18">
        <v>44117</v>
      </c>
      <c r="D3096" s="144">
        <v>1.3888888888888889E-3</v>
      </c>
      <c r="E3096" s="141" t="s">
        <v>13275</v>
      </c>
      <c r="F3096" s="141">
        <v>4</v>
      </c>
      <c r="G3096" s="141" t="s">
        <v>2891</v>
      </c>
      <c r="H3096" s="141">
        <v>2020</v>
      </c>
      <c r="I3096" s="18"/>
      <c r="J3096" s="144"/>
      <c r="K3096" s="378"/>
      <c r="L3096" s="139" t="s">
        <v>4075</v>
      </c>
      <c r="M3096" s="141" t="s">
        <v>28</v>
      </c>
      <c r="N3096" s="248"/>
      <c r="O3096" s="141" t="s">
        <v>26</v>
      </c>
      <c r="P3096" s="141" t="s">
        <v>26</v>
      </c>
      <c r="Q3096" s="141"/>
      <c r="R3096" s="141"/>
      <c r="S3096" s="141"/>
      <c r="T3096" s="141" t="s">
        <v>14315</v>
      </c>
      <c r="U3096" s="141"/>
      <c r="V3096" s="141"/>
      <c r="W3096" s="139" t="s">
        <v>4075</v>
      </c>
      <c r="X3096" s="141" t="s">
        <v>25</v>
      </c>
      <c r="Y3096" s="141" t="s">
        <v>27</v>
      </c>
      <c r="Z3096" s="141"/>
      <c r="AA3096" s="141" t="s">
        <v>34</v>
      </c>
      <c r="AB3096" s="141" t="s">
        <v>34</v>
      </c>
      <c r="AC3096" s="139" t="s">
        <v>18049</v>
      </c>
      <c r="AD3096" s="380"/>
      <c r="AE3096" s="139" t="s">
        <v>102</v>
      </c>
      <c r="AF3096" s="139" t="s">
        <v>13068</v>
      </c>
      <c r="AG3096" s="139" t="s">
        <v>102</v>
      </c>
      <c r="AH3096" s="139" t="s">
        <v>1378</v>
      </c>
      <c r="AI3096" s="139" t="s">
        <v>1398</v>
      </c>
      <c r="AJ3096" s="139" t="s">
        <v>1423</v>
      </c>
      <c r="AK3096" s="139"/>
      <c r="AL3096" s="139"/>
      <c r="AM3096" s="141"/>
      <c r="AN3096" s="141" t="s">
        <v>8</v>
      </c>
      <c r="AO3096" s="139"/>
      <c r="AP3096" s="139" t="s">
        <v>1423</v>
      </c>
      <c r="AQ3096" s="139" t="s">
        <v>4286</v>
      </c>
      <c r="AR3096" s="381"/>
      <c r="AS3096" s="139" t="s">
        <v>4075</v>
      </c>
      <c r="AT3096" s="141" t="s">
        <v>1404</v>
      </c>
      <c r="AU3096" s="141"/>
      <c r="AV3096" s="383"/>
      <c r="AW3096" s="385"/>
      <c r="AX3096" s="139" t="s">
        <v>154</v>
      </c>
      <c r="AY3096" t="s">
        <v>19528</v>
      </c>
      <c r="BA3096" s="381"/>
      <c r="BB3096" s="139" t="s">
        <v>17</v>
      </c>
      <c r="BC3096" s="166"/>
      <c r="BD3096" s="166"/>
      <c r="BE3096" s="166"/>
      <c r="BF3096" s="166"/>
      <c r="BG3096" s="166"/>
      <c r="BH3096" s="308"/>
      <c r="BI3096" s="308"/>
      <c r="BJ3096" s="141" t="s">
        <v>26</v>
      </c>
      <c r="BK3096" s="141" t="s">
        <v>26</v>
      </c>
      <c r="BL3096" s="141"/>
      <c r="BM3096" s="141"/>
      <c r="BN3096" s="139" t="s">
        <v>4075</v>
      </c>
      <c r="BQ3096" s="141"/>
      <c r="BV3096" s="141"/>
      <c r="BX3096" s="141"/>
      <c r="BY3096" s="141"/>
      <c r="BZ3096" s="141"/>
      <c r="CA3096" s="141"/>
      <c r="CB3096" s="141"/>
      <c r="CC3096" s="141"/>
      <c r="CD3096" s="141"/>
      <c r="CE3096" s="141"/>
      <c r="CF3096" s="141"/>
      <c r="CG3096" s="141"/>
    </row>
    <row r="3097" spans="1:85" x14ac:dyDescent="0.35">
      <c r="A3097" s="155" t="s">
        <v>4277</v>
      </c>
      <c r="B3097" s="139" t="s">
        <v>4075</v>
      </c>
      <c r="C3097" s="18">
        <v>44118</v>
      </c>
      <c r="D3097" s="144">
        <v>0.80694444444444446</v>
      </c>
      <c r="E3097" s="141" t="s">
        <v>13275</v>
      </c>
      <c r="F3097" s="141">
        <v>4</v>
      </c>
      <c r="G3097" s="141" t="s">
        <v>2891</v>
      </c>
      <c r="H3097" s="141">
        <v>2020</v>
      </c>
      <c r="I3097" s="18">
        <v>44118</v>
      </c>
      <c r="J3097" s="144">
        <v>0.83333333333333337</v>
      </c>
      <c r="K3097" s="378"/>
      <c r="L3097" s="139" t="s">
        <v>4075</v>
      </c>
      <c r="M3097" s="141" t="s">
        <v>28</v>
      </c>
      <c r="N3097" s="248"/>
      <c r="O3097" s="141" t="s">
        <v>26</v>
      </c>
      <c r="P3097" s="141" t="s">
        <v>26</v>
      </c>
      <c r="Q3097" s="141"/>
      <c r="R3097" s="141" t="s">
        <v>4278</v>
      </c>
      <c r="S3097" s="141"/>
      <c r="T3097" s="141" t="s">
        <v>14318</v>
      </c>
      <c r="U3097" s="141"/>
      <c r="V3097" s="141"/>
      <c r="W3097" s="139" t="s">
        <v>4075</v>
      </c>
      <c r="X3097" s="141" t="s">
        <v>25</v>
      </c>
      <c r="Y3097" s="141" t="s">
        <v>27</v>
      </c>
      <c r="Z3097" s="141"/>
      <c r="AA3097" s="141" t="s">
        <v>34</v>
      </c>
      <c r="AB3097" s="141" t="s">
        <v>34</v>
      </c>
      <c r="AC3097" s="139" t="s">
        <v>18047</v>
      </c>
      <c r="AD3097" s="380"/>
      <c r="AE3097" s="139" t="s">
        <v>103</v>
      </c>
      <c r="AF3097" s="139" t="s">
        <v>13075</v>
      </c>
      <c r="AG3097" s="139" t="s">
        <v>103</v>
      </c>
      <c r="AH3097" s="139" t="s">
        <v>1380</v>
      </c>
      <c r="AI3097" s="139" t="s">
        <v>7340</v>
      </c>
      <c r="AJ3097" s="139"/>
      <c r="AK3097" s="139" t="s">
        <v>7340</v>
      </c>
      <c r="AL3097" s="139" t="s">
        <v>1408</v>
      </c>
      <c r="AM3097" s="141"/>
      <c r="AN3097" s="141" t="s">
        <v>8</v>
      </c>
      <c r="AO3097" s="139"/>
      <c r="AP3097" s="139" t="s">
        <v>1408</v>
      </c>
      <c r="AQ3097" s="139" t="s">
        <v>4279</v>
      </c>
      <c r="AR3097" s="381"/>
      <c r="AS3097" s="139" t="s">
        <v>4075</v>
      </c>
      <c r="AT3097" s="141" t="s">
        <v>1404</v>
      </c>
      <c r="AU3097" s="141"/>
      <c r="AV3097" s="383"/>
      <c r="AW3097" s="385"/>
      <c r="AX3097" s="139" t="s">
        <v>84</v>
      </c>
      <c r="AY3097" t="s">
        <v>19529</v>
      </c>
      <c r="BA3097" s="381"/>
      <c r="BB3097" s="139" t="s">
        <v>17</v>
      </c>
      <c r="BC3097" s="166"/>
      <c r="BD3097" s="166"/>
      <c r="BE3097" s="166"/>
      <c r="BF3097" s="166"/>
      <c r="BG3097" s="166"/>
      <c r="BH3097" s="308"/>
      <c r="BI3097" s="308"/>
      <c r="BJ3097" s="141" t="s">
        <v>26</v>
      </c>
      <c r="BK3097" s="141" t="s">
        <v>25</v>
      </c>
      <c r="BL3097" s="141" t="s">
        <v>13104</v>
      </c>
      <c r="BM3097" s="141" t="s">
        <v>13106</v>
      </c>
      <c r="BN3097" s="139" t="s">
        <v>4075</v>
      </c>
      <c r="BQ3097" s="141"/>
      <c r="BV3097" s="141"/>
      <c r="BX3097" s="141"/>
      <c r="BY3097" s="141"/>
      <c r="BZ3097" s="141"/>
      <c r="CA3097" s="141"/>
      <c r="CB3097" s="141"/>
      <c r="CC3097" s="141"/>
      <c r="CD3097" s="141"/>
      <c r="CE3097" s="141"/>
      <c r="CF3097" s="141"/>
      <c r="CG3097" s="141"/>
    </row>
    <row r="3098" spans="1:85" x14ac:dyDescent="0.35">
      <c r="A3098" s="155" t="s">
        <v>4275</v>
      </c>
      <c r="B3098" s="139" t="s">
        <v>4075</v>
      </c>
      <c r="C3098" s="18">
        <v>44118</v>
      </c>
      <c r="D3098" s="144">
        <v>0.78125</v>
      </c>
      <c r="E3098" s="141" t="s">
        <v>13275</v>
      </c>
      <c r="F3098" s="141">
        <v>4</v>
      </c>
      <c r="G3098" s="141" t="s">
        <v>2891</v>
      </c>
      <c r="H3098" s="141">
        <v>2020</v>
      </c>
      <c r="I3098" s="18">
        <v>44118</v>
      </c>
      <c r="J3098" s="144"/>
      <c r="K3098" s="378"/>
      <c r="L3098" s="139" t="s">
        <v>4075</v>
      </c>
      <c r="M3098" s="141" t="s">
        <v>28</v>
      </c>
      <c r="N3098" s="248"/>
      <c r="O3098" s="141" t="s">
        <v>26</v>
      </c>
      <c r="P3098" s="141" t="s">
        <v>26</v>
      </c>
      <c r="Q3098" s="141" t="s">
        <v>12956</v>
      </c>
      <c r="R3098" s="141" t="s">
        <v>4276</v>
      </c>
      <c r="S3098" s="141"/>
      <c r="T3098" s="141" t="s">
        <v>14317</v>
      </c>
      <c r="U3098" s="141">
        <v>119907558</v>
      </c>
      <c r="V3098" s="141"/>
      <c r="W3098" s="139" t="s">
        <v>4075</v>
      </c>
      <c r="X3098" s="141" t="s">
        <v>25</v>
      </c>
      <c r="Y3098" s="141" t="s">
        <v>27</v>
      </c>
      <c r="Z3098" s="141"/>
      <c r="AA3098" s="141" t="s">
        <v>34</v>
      </c>
      <c r="AB3098" s="141" t="s">
        <v>34</v>
      </c>
      <c r="AC3098" s="139" t="s">
        <v>18050</v>
      </c>
      <c r="AD3098" s="380"/>
      <c r="AE3098" s="139" t="s">
        <v>4</v>
      </c>
      <c r="AF3098" s="139" t="s">
        <v>13073</v>
      </c>
      <c r="AG3098" s="139" t="s">
        <v>4</v>
      </c>
      <c r="AH3098" s="139" t="s">
        <v>1380</v>
      </c>
      <c r="AI3098" s="139" t="s">
        <v>15678</v>
      </c>
      <c r="AJ3098" s="139"/>
      <c r="AK3098" s="139" t="s">
        <v>15678</v>
      </c>
      <c r="AL3098" s="139" t="s">
        <v>1563</v>
      </c>
      <c r="AM3098" s="141"/>
      <c r="AN3098" s="141" t="s">
        <v>8</v>
      </c>
      <c r="AO3098" s="139"/>
      <c r="AP3098" s="139" t="s">
        <v>1563</v>
      </c>
      <c r="AQ3098" s="139"/>
      <c r="AR3098" s="381"/>
      <c r="AS3098" s="139" t="s">
        <v>4075</v>
      </c>
      <c r="AT3098" s="141" t="s">
        <v>1404</v>
      </c>
      <c r="AU3098" s="141"/>
      <c r="AV3098" s="383"/>
      <c r="AW3098" s="385"/>
      <c r="AX3098" s="139" t="s">
        <v>225</v>
      </c>
      <c r="AY3098" t="s">
        <v>18327</v>
      </c>
      <c r="BA3098" s="381"/>
      <c r="BB3098" s="139" t="s">
        <v>1444</v>
      </c>
      <c r="BC3098" s="166"/>
      <c r="BD3098" s="166"/>
      <c r="BE3098" s="166"/>
      <c r="BF3098" s="166"/>
      <c r="BG3098" s="166"/>
      <c r="BH3098" s="308"/>
      <c r="BI3098" s="308"/>
      <c r="BJ3098" s="141" t="s">
        <v>26</v>
      </c>
      <c r="BK3098" s="141" t="s">
        <v>25</v>
      </c>
      <c r="BL3098" s="141" t="s">
        <v>13104</v>
      </c>
      <c r="BM3098" s="141" t="s">
        <v>13106</v>
      </c>
      <c r="BN3098" s="139" t="s">
        <v>4075</v>
      </c>
      <c r="BQ3098" s="141" t="s">
        <v>16124</v>
      </c>
      <c r="BR3098" s="135" t="s">
        <v>15685</v>
      </c>
      <c r="BT3098" s="135" t="s">
        <v>15360</v>
      </c>
      <c r="BU3098" s="135" t="s">
        <v>2059</v>
      </c>
      <c r="BV3098" s="141" t="s">
        <v>13278</v>
      </c>
      <c r="BW3098" s="135" t="s">
        <v>2160</v>
      </c>
      <c r="BX3098" s="141" t="s">
        <v>12</v>
      </c>
      <c r="BY3098" s="141" t="s">
        <v>15681</v>
      </c>
      <c r="BZ3098" s="141" t="s">
        <v>26</v>
      </c>
      <c r="CA3098" s="141" t="s">
        <v>1848</v>
      </c>
      <c r="CB3098" s="141"/>
      <c r="CC3098" s="141" t="s">
        <v>15690</v>
      </c>
      <c r="CD3098" s="141" t="s">
        <v>34</v>
      </c>
      <c r="CE3098" s="141" t="s">
        <v>15450</v>
      </c>
      <c r="CF3098" s="141" t="s">
        <v>15451</v>
      </c>
      <c r="CG3098" s="141" t="s">
        <v>1848</v>
      </c>
    </row>
    <row r="3099" spans="1:85" x14ac:dyDescent="0.35">
      <c r="A3099" s="155" t="s">
        <v>4271</v>
      </c>
      <c r="B3099" s="139" t="s">
        <v>4075</v>
      </c>
      <c r="C3099" s="18">
        <v>44119</v>
      </c>
      <c r="D3099" s="144">
        <v>0.54236111111111107</v>
      </c>
      <c r="E3099" s="141" t="s">
        <v>13275</v>
      </c>
      <c r="F3099" s="141">
        <v>4</v>
      </c>
      <c r="G3099" s="141" t="s">
        <v>2891</v>
      </c>
      <c r="H3099" s="141">
        <v>2020</v>
      </c>
      <c r="I3099" s="18"/>
      <c r="J3099" s="144"/>
      <c r="K3099" s="378"/>
      <c r="L3099" s="139" t="s">
        <v>4075</v>
      </c>
      <c r="M3099" s="141" t="s">
        <v>28</v>
      </c>
      <c r="N3099" s="248"/>
      <c r="O3099" s="141" t="s">
        <v>26</v>
      </c>
      <c r="P3099" s="141" t="s">
        <v>26</v>
      </c>
      <c r="Q3099" s="141"/>
      <c r="R3099" s="141"/>
      <c r="S3099" s="141"/>
      <c r="T3099" s="141" t="s">
        <v>14320</v>
      </c>
      <c r="U3099" s="141"/>
      <c r="V3099" s="141"/>
      <c r="W3099" s="139" t="s">
        <v>4075</v>
      </c>
      <c r="X3099" s="141" t="s">
        <v>25</v>
      </c>
      <c r="Y3099" s="141" t="s">
        <v>27</v>
      </c>
      <c r="Z3099" s="141"/>
      <c r="AA3099" s="141" t="s">
        <v>34</v>
      </c>
      <c r="AB3099" s="141" t="s">
        <v>34</v>
      </c>
      <c r="AC3099" s="139" t="s">
        <v>18047</v>
      </c>
      <c r="AD3099" s="380"/>
      <c r="AE3099" s="139" t="s">
        <v>4</v>
      </c>
      <c r="AF3099" s="139" t="s">
        <v>13073</v>
      </c>
      <c r="AG3099" s="139" t="s">
        <v>4</v>
      </c>
      <c r="AH3099" s="139" t="s">
        <v>1380</v>
      </c>
      <c r="AI3099" s="139" t="s">
        <v>15678</v>
      </c>
      <c r="AJ3099" s="139"/>
      <c r="AK3099" s="139" t="s">
        <v>15678</v>
      </c>
      <c r="AL3099" s="139" t="s">
        <v>1423</v>
      </c>
      <c r="AM3099" s="141"/>
      <c r="AN3099" s="141" t="s">
        <v>8</v>
      </c>
      <c r="AO3099" s="139"/>
      <c r="AP3099" s="139" t="s">
        <v>1423</v>
      </c>
      <c r="AQ3099" s="139" t="s">
        <v>1423</v>
      </c>
      <c r="AR3099" s="381"/>
      <c r="AS3099" s="139" t="s">
        <v>4075</v>
      </c>
      <c r="AT3099" s="141" t="s">
        <v>43</v>
      </c>
      <c r="AU3099" s="141">
        <v>246</v>
      </c>
      <c r="AV3099" s="383"/>
      <c r="AW3099" s="385"/>
      <c r="AX3099" s="139" t="s">
        <v>71</v>
      </c>
      <c r="AY3099" t="s">
        <v>18467</v>
      </c>
      <c r="BA3099" s="381"/>
      <c r="BB3099" s="139" t="s">
        <v>1450</v>
      </c>
      <c r="BC3099" s="166"/>
      <c r="BD3099" s="166"/>
      <c r="BE3099" s="166"/>
      <c r="BF3099" s="166"/>
      <c r="BG3099" s="166"/>
      <c r="BH3099" s="308"/>
      <c r="BI3099" s="308"/>
      <c r="BJ3099" s="141" t="s">
        <v>26</v>
      </c>
      <c r="BK3099" s="141" t="s">
        <v>25</v>
      </c>
      <c r="BL3099" s="141" t="s">
        <v>13104</v>
      </c>
      <c r="BM3099" s="141" t="s">
        <v>13106</v>
      </c>
      <c r="BN3099" s="139" t="s">
        <v>4075</v>
      </c>
      <c r="BQ3099" s="141"/>
      <c r="BR3099" s="135" t="s">
        <v>15775</v>
      </c>
      <c r="BV3099" s="141"/>
      <c r="BX3099" s="141"/>
      <c r="BY3099" s="141"/>
      <c r="BZ3099" s="141"/>
      <c r="CA3099" s="141"/>
      <c r="CB3099" s="141"/>
      <c r="CC3099" s="141"/>
      <c r="CD3099" s="141"/>
      <c r="CE3099" s="141"/>
      <c r="CF3099" s="141"/>
      <c r="CG3099" s="141"/>
    </row>
    <row r="3100" spans="1:85" x14ac:dyDescent="0.35">
      <c r="A3100" s="155" t="s">
        <v>4272</v>
      </c>
      <c r="B3100" s="139" t="s">
        <v>4075</v>
      </c>
      <c r="C3100" s="18">
        <v>44119</v>
      </c>
      <c r="D3100" s="144">
        <v>0.81874999999999998</v>
      </c>
      <c r="E3100" s="141" t="s">
        <v>13275</v>
      </c>
      <c r="F3100" s="141">
        <v>4</v>
      </c>
      <c r="G3100" s="141" t="s">
        <v>2891</v>
      </c>
      <c r="H3100" s="141">
        <v>2020</v>
      </c>
      <c r="I3100" s="18">
        <v>44119</v>
      </c>
      <c r="J3100" s="144">
        <v>0.81527777777777777</v>
      </c>
      <c r="K3100" s="378"/>
      <c r="L3100" s="139" t="s">
        <v>4075</v>
      </c>
      <c r="M3100" s="141" t="s">
        <v>28</v>
      </c>
      <c r="N3100" s="248"/>
      <c r="O3100" s="141" t="s">
        <v>25</v>
      </c>
      <c r="P3100" s="141" t="s">
        <v>26</v>
      </c>
      <c r="Q3100" s="141" t="s">
        <v>12953</v>
      </c>
      <c r="R3100" s="141" t="s">
        <v>4273</v>
      </c>
      <c r="S3100" s="141"/>
      <c r="T3100" s="141" t="s">
        <v>14408</v>
      </c>
      <c r="U3100" s="141">
        <v>119912827</v>
      </c>
      <c r="V3100" s="141"/>
      <c r="W3100" s="139" t="s">
        <v>4075</v>
      </c>
      <c r="X3100" s="141" t="s">
        <v>25</v>
      </c>
      <c r="Y3100" s="141" t="s">
        <v>27</v>
      </c>
      <c r="Z3100" s="141"/>
      <c r="AA3100" s="141" t="s">
        <v>34</v>
      </c>
      <c r="AB3100" s="141" t="s">
        <v>34</v>
      </c>
      <c r="AC3100" s="139" t="s">
        <v>18050</v>
      </c>
      <c r="AD3100" s="380"/>
      <c r="AE3100" s="139" t="s">
        <v>102</v>
      </c>
      <c r="AF3100" s="139" t="s">
        <v>13074</v>
      </c>
      <c r="AG3100" s="139" t="s">
        <v>102</v>
      </c>
      <c r="AH3100" s="139" t="s">
        <v>1378</v>
      </c>
      <c r="AI3100" s="139" t="s">
        <v>11</v>
      </c>
      <c r="AJ3100" s="139" t="s">
        <v>11</v>
      </c>
      <c r="AK3100" s="139"/>
      <c r="AL3100" s="139"/>
      <c r="AM3100" s="141"/>
      <c r="AN3100" s="141" t="s">
        <v>8</v>
      </c>
      <c r="AO3100" s="139"/>
      <c r="AP3100" s="139" t="s">
        <v>11</v>
      </c>
      <c r="AQ3100" s="139" t="s">
        <v>1563</v>
      </c>
      <c r="AR3100" s="381"/>
      <c r="AS3100" s="139" t="s">
        <v>4075</v>
      </c>
      <c r="AT3100" s="141" t="s">
        <v>1404</v>
      </c>
      <c r="AU3100" s="141"/>
      <c r="AV3100" s="383"/>
      <c r="AW3100" s="385"/>
      <c r="AX3100" s="139" t="s">
        <v>92</v>
      </c>
      <c r="AY3100" t="s">
        <v>19277</v>
      </c>
      <c r="BA3100" s="381"/>
      <c r="BB3100" s="139" t="s">
        <v>1444</v>
      </c>
      <c r="BC3100" s="166"/>
      <c r="BD3100" s="166"/>
      <c r="BE3100" s="166"/>
      <c r="BF3100" s="166"/>
      <c r="BG3100" s="166"/>
      <c r="BH3100" s="308" t="s">
        <v>4274</v>
      </c>
      <c r="BI3100" s="308"/>
      <c r="BJ3100" s="141" t="s">
        <v>26</v>
      </c>
      <c r="BK3100" s="141" t="s">
        <v>25</v>
      </c>
      <c r="BL3100" s="141" t="s">
        <v>13104</v>
      </c>
      <c r="BM3100" s="141" t="s">
        <v>13106</v>
      </c>
      <c r="BN3100" s="139" t="s">
        <v>4075</v>
      </c>
      <c r="BQ3100" s="141"/>
      <c r="BV3100" s="141"/>
      <c r="BX3100" s="141"/>
      <c r="BY3100" s="141"/>
      <c r="BZ3100" s="141"/>
      <c r="CA3100" s="141"/>
      <c r="CB3100" s="141"/>
      <c r="CC3100" s="141"/>
      <c r="CD3100" s="141"/>
      <c r="CE3100" s="141"/>
      <c r="CF3100" s="141"/>
      <c r="CG3100" s="141"/>
    </row>
    <row r="3101" spans="1:85" x14ac:dyDescent="0.35">
      <c r="A3101" s="155" t="s">
        <v>4267</v>
      </c>
      <c r="B3101" s="139" t="s">
        <v>4075</v>
      </c>
      <c r="C3101" s="18">
        <v>44119</v>
      </c>
      <c r="D3101" s="144">
        <v>0.29722222222222222</v>
      </c>
      <c r="E3101" s="141" t="s">
        <v>13275</v>
      </c>
      <c r="F3101" s="141">
        <v>4</v>
      </c>
      <c r="G3101" s="141" t="s">
        <v>2891</v>
      </c>
      <c r="H3101" s="141">
        <v>2020</v>
      </c>
      <c r="I3101" s="18">
        <v>44119</v>
      </c>
      <c r="J3101" s="144">
        <v>0.29305555555555557</v>
      </c>
      <c r="K3101" s="378"/>
      <c r="L3101" s="139" t="s">
        <v>4075</v>
      </c>
      <c r="M3101" s="141" t="s">
        <v>28</v>
      </c>
      <c r="N3101" s="248"/>
      <c r="O3101" s="141" t="s">
        <v>25</v>
      </c>
      <c r="P3101" s="141" t="s">
        <v>26</v>
      </c>
      <c r="Q3101" s="141" t="s">
        <v>12955</v>
      </c>
      <c r="R3101" s="141" t="s">
        <v>4268</v>
      </c>
      <c r="S3101" s="141"/>
      <c r="T3101" s="141" t="s">
        <v>14432</v>
      </c>
      <c r="U3101" s="141">
        <v>119908900</v>
      </c>
      <c r="V3101" s="141"/>
      <c r="W3101" s="139" t="s">
        <v>4075</v>
      </c>
      <c r="X3101" s="141" t="s">
        <v>25</v>
      </c>
      <c r="Y3101" s="141" t="s">
        <v>27</v>
      </c>
      <c r="Z3101" s="141"/>
      <c r="AA3101" s="141" t="s">
        <v>34</v>
      </c>
      <c r="AB3101" s="141" t="s">
        <v>34</v>
      </c>
      <c r="AC3101" s="139" t="s">
        <v>18049</v>
      </c>
      <c r="AD3101" s="380"/>
      <c r="AE3101" s="139" t="s">
        <v>103</v>
      </c>
      <c r="AF3101" s="139" t="s">
        <v>13075</v>
      </c>
      <c r="AG3101" s="139" t="s">
        <v>103</v>
      </c>
      <c r="AH3101" s="139" t="s">
        <v>1380</v>
      </c>
      <c r="AI3101" s="139" t="s">
        <v>7340</v>
      </c>
      <c r="AJ3101" s="139"/>
      <c r="AK3101" s="139" t="s">
        <v>7340</v>
      </c>
      <c r="AL3101" s="139" t="s">
        <v>1563</v>
      </c>
      <c r="AM3101" s="141"/>
      <c r="AN3101" s="141" t="s">
        <v>8</v>
      </c>
      <c r="AO3101" s="139"/>
      <c r="AP3101" s="139" t="s">
        <v>1563</v>
      </c>
      <c r="AQ3101" s="139" t="s">
        <v>4269</v>
      </c>
      <c r="AR3101" s="381"/>
      <c r="AS3101" s="139" t="s">
        <v>4075</v>
      </c>
      <c r="AT3101" s="141" t="s">
        <v>43</v>
      </c>
      <c r="AU3101" s="141">
        <v>246</v>
      </c>
      <c r="AV3101" s="383"/>
      <c r="AW3101" s="385"/>
      <c r="AX3101" s="139" t="s">
        <v>71</v>
      </c>
      <c r="AY3101" t="s">
        <v>18396</v>
      </c>
      <c r="BA3101" s="381"/>
      <c r="BB3101" s="139" t="s">
        <v>1452</v>
      </c>
      <c r="BC3101" s="166"/>
      <c r="BD3101" s="166"/>
      <c r="BE3101" s="166"/>
      <c r="BF3101" s="166"/>
      <c r="BG3101" s="166"/>
      <c r="BH3101" s="308" t="s">
        <v>4270</v>
      </c>
      <c r="BI3101" s="308"/>
      <c r="BJ3101" s="141" t="s">
        <v>26</v>
      </c>
      <c r="BK3101" s="141" t="s">
        <v>25</v>
      </c>
      <c r="BL3101" s="141" t="s">
        <v>13104</v>
      </c>
      <c r="BM3101" s="141" t="s">
        <v>13106</v>
      </c>
      <c r="BN3101" s="139" t="s">
        <v>4075</v>
      </c>
      <c r="BQ3101" s="141"/>
      <c r="BV3101" s="141"/>
      <c r="BX3101" s="141"/>
      <c r="BY3101" s="141"/>
      <c r="BZ3101" s="141"/>
      <c r="CA3101" s="141"/>
      <c r="CB3101" s="141"/>
      <c r="CC3101" s="141"/>
      <c r="CD3101" s="141"/>
      <c r="CE3101" s="141"/>
      <c r="CF3101" s="141"/>
      <c r="CG3101" s="141"/>
    </row>
    <row r="3102" spans="1:85" x14ac:dyDescent="0.35">
      <c r="A3102" s="155" t="s">
        <v>4265</v>
      </c>
      <c r="B3102" s="139" t="s">
        <v>4075</v>
      </c>
      <c r="C3102" s="18">
        <v>44119</v>
      </c>
      <c r="D3102" s="144">
        <v>0.53055555555555556</v>
      </c>
      <c r="E3102" s="141" t="s">
        <v>13275</v>
      </c>
      <c r="F3102" s="141">
        <v>4</v>
      </c>
      <c r="G3102" s="141" t="s">
        <v>2891</v>
      </c>
      <c r="H3102" s="141">
        <v>2020</v>
      </c>
      <c r="I3102" s="18">
        <v>44119</v>
      </c>
      <c r="J3102" s="144">
        <v>0.5805555555555556</v>
      </c>
      <c r="K3102" s="378"/>
      <c r="L3102" s="139" t="s">
        <v>4075</v>
      </c>
      <c r="M3102" s="141" t="s">
        <v>28</v>
      </c>
      <c r="N3102" s="248"/>
      <c r="O3102" s="141" t="s">
        <v>26</v>
      </c>
      <c r="P3102" s="141" t="s">
        <v>26</v>
      </c>
      <c r="Q3102" s="141" t="s">
        <v>12954</v>
      </c>
      <c r="R3102" s="141" t="s">
        <v>4266</v>
      </c>
      <c r="S3102" s="141"/>
      <c r="T3102" s="141" t="s">
        <v>14319</v>
      </c>
      <c r="U3102" s="141">
        <v>119910497</v>
      </c>
      <c r="V3102" s="141"/>
      <c r="W3102" s="139" t="s">
        <v>4075</v>
      </c>
      <c r="X3102" s="141" t="s">
        <v>25</v>
      </c>
      <c r="Y3102" s="141" t="s">
        <v>27</v>
      </c>
      <c r="Z3102" s="141"/>
      <c r="AA3102" s="141" t="s">
        <v>34</v>
      </c>
      <c r="AB3102" s="141" t="s">
        <v>34</v>
      </c>
      <c r="AC3102" s="139" t="s">
        <v>18049</v>
      </c>
      <c r="AD3102" s="380"/>
      <c r="AE3102" s="139" t="s">
        <v>4</v>
      </c>
      <c r="AF3102" s="139" t="s">
        <v>13073</v>
      </c>
      <c r="AG3102" s="139" t="s">
        <v>4</v>
      </c>
      <c r="AH3102" s="139" t="s">
        <v>1380</v>
      </c>
      <c r="AI3102" s="139" t="s">
        <v>15678</v>
      </c>
      <c r="AJ3102" s="139"/>
      <c r="AK3102" s="139" t="s">
        <v>15678</v>
      </c>
      <c r="AL3102" s="139" t="s">
        <v>1563</v>
      </c>
      <c r="AM3102" s="141"/>
      <c r="AN3102" s="141" t="s">
        <v>8</v>
      </c>
      <c r="AO3102" s="139"/>
      <c r="AP3102" s="139" t="s">
        <v>1563</v>
      </c>
      <c r="AQ3102" s="139" t="s">
        <v>1563</v>
      </c>
      <c r="AR3102" s="381"/>
      <c r="AS3102" s="139" t="s">
        <v>4075</v>
      </c>
      <c r="AT3102" s="141" t="s">
        <v>43</v>
      </c>
      <c r="AU3102" s="141">
        <v>246</v>
      </c>
      <c r="AV3102" s="383"/>
      <c r="AW3102" s="385"/>
      <c r="AX3102" s="139" t="s">
        <v>418</v>
      </c>
      <c r="AY3102" t="s">
        <v>18396</v>
      </c>
      <c r="BA3102" s="381"/>
      <c r="BB3102" s="139" t="s">
        <v>1452</v>
      </c>
      <c r="BC3102" s="166"/>
      <c r="BD3102" s="166"/>
      <c r="BE3102" s="166"/>
      <c r="BF3102" s="166"/>
      <c r="BG3102" s="166"/>
      <c r="BH3102" s="308"/>
      <c r="BI3102" s="308"/>
      <c r="BJ3102" s="141" t="s">
        <v>26</v>
      </c>
      <c r="BK3102" s="141" t="s">
        <v>25</v>
      </c>
      <c r="BL3102" s="141" t="s">
        <v>13104</v>
      </c>
      <c r="BM3102" s="141" t="s">
        <v>13106</v>
      </c>
      <c r="BN3102" s="139" t="s">
        <v>4075</v>
      </c>
      <c r="BQ3102" s="141" t="s">
        <v>16125</v>
      </c>
      <c r="BR3102" s="135" t="s">
        <v>15680</v>
      </c>
      <c r="BT3102" s="135" t="s">
        <v>15384</v>
      </c>
      <c r="BU3102" s="135" t="s">
        <v>13280</v>
      </c>
      <c r="BV3102" s="141" t="s">
        <v>15348</v>
      </c>
      <c r="BW3102" s="135" t="s">
        <v>13266</v>
      </c>
      <c r="BX3102" s="141" t="s">
        <v>15681</v>
      </c>
      <c r="BY3102" s="141" t="s">
        <v>15707</v>
      </c>
      <c r="BZ3102" s="141" t="s">
        <v>26</v>
      </c>
      <c r="CA3102" s="141" t="s">
        <v>1848</v>
      </c>
      <c r="CB3102" s="141"/>
      <c r="CC3102" s="141" t="s">
        <v>15690</v>
      </c>
      <c r="CD3102" s="141" t="s">
        <v>34</v>
      </c>
      <c r="CE3102" s="141" t="s">
        <v>15450</v>
      </c>
      <c r="CF3102" s="141" t="s">
        <v>15451</v>
      </c>
      <c r="CG3102" s="141"/>
    </row>
    <row r="3103" spans="1:85" x14ac:dyDescent="0.35">
      <c r="A3103" s="155" t="s">
        <v>4262</v>
      </c>
      <c r="B3103" s="139" t="s">
        <v>4075</v>
      </c>
      <c r="C3103" s="18">
        <v>44120</v>
      </c>
      <c r="D3103" s="144">
        <v>0.45902777777777776</v>
      </c>
      <c r="E3103" s="141" t="s">
        <v>13275</v>
      </c>
      <c r="F3103" s="141">
        <v>4</v>
      </c>
      <c r="G3103" s="141" t="s">
        <v>2891</v>
      </c>
      <c r="H3103" s="141">
        <v>2020</v>
      </c>
      <c r="I3103" s="18">
        <v>44120</v>
      </c>
      <c r="J3103" s="144"/>
      <c r="K3103" s="378"/>
      <c r="L3103" s="139" t="s">
        <v>4075</v>
      </c>
      <c r="M3103" s="141" t="s">
        <v>28</v>
      </c>
      <c r="N3103" s="248"/>
      <c r="O3103" s="141" t="s">
        <v>26</v>
      </c>
      <c r="P3103" s="141" t="s">
        <v>26</v>
      </c>
      <c r="Q3103" s="141" t="s">
        <v>12951</v>
      </c>
      <c r="R3103" s="141" t="s">
        <v>4263</v>
      </c>
      <c r="S3103" s="141"/>
      <c r="T3103" s="141" t="s">
        <v>14321</v>
      </c>
      <c r="U3103" s="141"/>
      <c r="V3103" s="141"/>
      <c r="W3103" s="139" t="s">
        <v>4075</v>
      </c>
      <c r="X3103" s="141" t="s">
        <v>25</v>
      </c>
      <c r="Y3103" s="141" t="s">
        <v>27</v>
      </c>
      <c r="Z3103" s="141"/>
      <c r="AA3103" s="141" t="s">
        <v>34</v>
      </c>
      <c r="AB3103" s="141" t="s">
        <v>34</v>
      </c>
      <c r="AC3103" s="139" t="s">
        <v>18047</v>
      </c>
      <c r="AD3103" s="380"/>
      <c r="AE3103" s="139" t="s">
        <v>105</v>
      </c>
      <c r="AF3103" s="139" t="s">
        <v>13076</v>
      </c>
      <c r="AG3103" s="139" t="s">
        <v>1518</v>
      </c>
      <c r="AH3103" s="139" t="s">
        <v>1380</v>
      </c>
      <c r="AI3103" s="139" t="s">
        <v>1518</v>
      </c>
      <c r="AJ3103" s="139"/>
      <c r="AK3103" s="139" t="s">
        <v>1518</v>
      </c>
      <c r="AL3103" s="139" t="s">
        <v>95</v>
      </c>
      <c r="AM3103" s="141"/>
      <c r="AN3103" s="141" t="s">
        <v>8</v>
      </c>
      <c r="AO3103" s="139"/>
      <c r="AP3103" s="139" t="s">
        <v>95</v>
      </c>
      <c r="AQ3103" s="139" t="s">
        <v>1944</v>
      </c>
      <c r="AR3103" s="381"/>
      <c r="AS3103" s="139" t="s">
        <v>4075</v>
      </c>
      <c r="AT3103" s="141" t="s">
        <v>1404</v>
      </c>
      <c r="AU3103" s="141"/>
      <c r="AV3103" s="383"/>
      <c r="AW3103" s="385"/>
      <c r="AX3103" s="139" t="s">
        <v>192</v>
      </c>
      <c r="AY3103" t="s">
        <v>18337</v>
      </c>
      <c r="BA3103" s="381"/>
      <c r="BB3103" s="139" t="s">
        <v>17</v>
      </c>
      <c r="BC3103" s="166"/>
      <c r="BD3103" s="166"/>
      <c r="BE3103" s="166"/>
      <c r="BF3103" s="166"/>
      <c r="BG3103" s="166"/>
      <c r="BH3103" s="308"/>
      <c r="BI3103" s="308"/>
      <c r="BJ3103" s="141" t="s">
        <v>26</v>
      </c>
      <c r="BK3103" s="141" t="s">
        <v>26</v>
      </c>
      <c r="BL3103" s="141"/>
      <c r="BM3103" s="141"/>
      <c r="BN3103" s="139" t="s">
        <v>4075</v>
      </c>
      <c r="BQ3103" s="141"/>
      <c r="BV3103" s="141"/>
      <c r="BX3103" s="141"/>
      <c r="BY3103" s="141"/>
      <c r="BZ3103" s="141"/>
      <c r="CA3103" s="141"/>
      <c r="CB3103" s="141"/>
      <c r="CC3103" s="141"/>
      <c r="CD3103" s="141"/>
      <c r="CE3103" s="141"/>
      <c r="CF3103" s="141"/>
      <c r="CG3103" s="141"/>
    </row>
    <row r="3104" spans="1:85" x14ac:dyDescent="0.35">
      <c r="A3104" s="155" t="s">
        <v>4259</v>
      </c>
      <c r="B3104" s="139" t="s">
        <v>4075</v>
      </c>
      <c r="C3104" s="18">
        <v>44120</v>
      </c>
      <c r="D3104" s="144">
        <v>0.18263888888888888</v>
      </c>
      <c r="E3104" s="141" t="s">
        <v>13275</v>
      </c>
      <c r="F3104" s="141">
        <v>4</v>
      </c>
      <c r="G3104" s="141" t="s">
        <v>2891</v>
      </c>
      <c r="H3104" s="141">
        <v>2020</v>
      </c>
      <c r="I3104" s="18">
        <v>44120</v>
      </c>
      <c r="J3104" s="144">
        <v>0.17569444444444443</v>
      </c>
      <c r="K3104" s="378"/>
      <c r="L3104" s="139" t="s">
        <v>4075</v>
      </c>
      <c r="M3104" s="141" t="s">
        <v>28</v>
      </c>
      <c r="N3104" s="248"/>
      <c r="O3104" s="141" t="s">
        <v>26</v>
      </c>
      <c r="P3104" s="141" t="s">
        <v>26</v>
      </c>
      <c r="Q3104" s="141" t="s">
        <v>12952</v>
      </c>
      <c r="R3104" s="141" t="s">
        <v>4260</v>
      </c>
      <c r="S3104" s="141"/>
      <c r="T3104" s="141" t="s">
        <v>14398</v>
      </c>
      <c r="U3104" s="141">
        <v>119913558</v>
      </c>
      <c r="V3104" s="141"/>
      <c r="W3104" s="139" t="s">
        <v>4075</v>
      </c>
      <c r="X3104" s="141" t="s">
        <v>25</v>
      </c>
      <c r="Y3104" s="141" t="s">
        <v>27</v>
      </c>
      <c r="Z3104" s="141"/>
      <c r="AA3104" s="141" t="s">
        <v>34</v>
      </c>
      <c r="AB3104" s="141" t="s">
        <v>34</v>
      </c>
      <c r="AC3104" s="139" t="s">
        <v>18047</v>
      </c>
      <c r="AD3104" s="380"/>
      <c r="AE3104" s="139" t="s">
        <v>4</v>
      </c>
      <c r="AF3104" s="139" t="s">
        <v>13073</v>
      </c>
      <c r="AG3104" s="139" t="s">
        <v>4</v>
      </c>
      <c r="AH3104" s="139" t="s">
        <v>1380</v>
      </c>
      <c r="AI3104" s="139" t="s">
        <v>15678</v>
      </c>
      <c r="AJ3104" s="139"/>
      <c r="AK3104" s="139" t="s">
        <v>15678</v>
      </c>
      <c r="AL3104" s="139" t="s">
        <v>1563</v>
      </c>
      <c r="AM3104" s="141"/>
      <c r="AN3104" s="141" t="s">
        <v>8</v>
      </c>
      <c r="AO3104" s="139"/>
      <c r="AP3104" s="139" t="s">
        <v>1563</v>
      </c>
      <c r="AQ3104" s="139" t="s">
        <v>1563</v>
      </c>
      <c r="AR3104" s="381"/>
      <c r="AS3104" s="139" t="s">
        <v>4075</v>
      </c>
      <c r="AT3104" s="141" t="s">
        <v>44</v>
      </c>
      <c r="AU3104" s="141">
        <v>140</v>
      </c>
      <c r="AV3104" s="383"/>
      <c r="AW3104" s="385"/>
      <c r="AX3104" s="139" t="s">
        <v>82</v>
      </c>
      <c r="AY3104" t="s">
        <v>18278</v>
      </c>
      <c r="BA3104" s="381"/>
      <c r="BB3104" s="139" t="s">
        <v>1446</v>
      </c>
      <c r="BC3104" s="166"/>
      <c r="BD3104" s="166"/>
      <c r="BE3104" s="166"/>
      <c r="BF3104" s="166"/>
      <c r="BG3104" s="166"/>
      <c r="BH3104" s="308" t="s">
        <v>4261</v>
      </c>
      <c r="BI3104" s="308"/>
      <c r="BJ3104" s="141" t="s">
        <v>26</v>
      </c>
      <c r="BK3104" s="141" t="s">
        <v>25</v>
      </c>
      <c r="BL3104" s="141" t="s">
        <v>13104</v>
      </c>
      <c r="BM3104" s="141" t="s">
        <v>13105</v>
      </c>
      <c r="BN3104" s="139" t="s">
        <v>4075</v>
      </c>
      <c r="BQ3104" s="141" t="s">
        <v>16126</v>
      </c>
      <c r="BR3104" s="135" t="s">
        <v>15680</v>
      </c>
      <c r="BT3104" s="135" t="s">
        <v>15351</v>
      </c>
      <c r="BU3104" s="135" t="s">
        <v>15369</v>
      </c>
      <c r="BV3104" s="141" t="s">
        <v>2612</v>
      </c>
      <c r="BW3104" s="135" t="s">
        <v>15374</v>
      </c>
      <c r="BX3104" s="141" t="s">
        <v>12</v>
      </c>
      <c r="BY3104" s="141" t="s">
        <v>12</v>
      </c>
      <c r="BZ3104" s="141" t="s">
        <v>26</v>
      </c>
      <c r="CA3104" s="141" t="s">
        <v>1848</v>
      </c>
      <c r="CB3104" s="141"/>
      <c r="CC3104" s="141" t="s">
        <v>15686</v>
      </c>
      <c r="CD3104" s="141" t="s">
        <v>15683</v>
      </c>
      <c r="CE3104" s="141" t="s">
        <v>15450</v>
      </c>
      <c r="CF3104" s="141" t="s">
        <v>15451</v>
      </c>
      <c r="CG3104" s="141" t="s">
        <v>2116</v>
      </c>
    </row>
    <row r="3105" spans="1:85" x14ac:dyDescent="0.35">
      <c r="A3105" s="155" t="s">
        <v>4258</v>
      </c>
      <c r="B3105" s="139" t="s">
        <v>4075</v>
      </c>
      <c r="C3105" s="18">
        <v>44121</v>
      </c>
      <c r="D3105" s="144">
        <v>0.63194444444444442</v>
      </c>
      <c r="E3105" s="141" t="s">
        <v>13275</v>
      </c>
      <c r="F3105" s="141">
        <v>4</v>
      </c>
      <c r="G3105" s="141" t="s">
        <v>2891</v>
      </c>
      <c r="H3105" s="141">
        <v>2020</v>
      </c>
      <c r="I3105" s="18">
        <v>44121</v>
      </c>
      <c r="J3105" s="144"/>
      <c r="K3105" s="378"/>
      <c r="L3105" s="139" t="s">
        <v>4075</v>
      </c>
      <c r="M3105" s="141" t="s">
        <v>28</v>
      </c>
      <c r="N3105" s="248"/>
      <c r="O3105" s="141" t="s">
        <v>26</v>
      </c>
      <c r="P3105" s="141" t="s">
        <v>26</v>
      </c>
      <c r="Q3105" s="141" t="s">
        <v>12950</v>
      </c>
      <c r="R3105" s="141"/>
      <c r="S3105" s="141"/>
      <c r="T3105" s="141" t="s">
        <v>14323</v>
      </c>
      <c r="U3105" s="141"/>
      <c r="V3105" s="141"/>
      <c r="W3105" s="139" t="s">
        <v>4075</v>
      </c>
      <c r="X3105" s="141" t="s">
        <v>25</v>
      </c>
      <c r="Y3105" s="141" t="s">
        <v>27</v>
      </c>
      <c r="Z3105" s="141"/>
      <c r="AA3105" s="141" t="s">
        <v>34</v>
      </c>
      <c r="AB3105" s="141" t="s">
        <v>34</v>
      </c>
      <c r="AC3105" s="139" t="s">
        <v>18047</v>
      </c>
      <c r="AD3105" s="380"/>
      <c r="AE3105" s="139" t="s">
        <v>111</v>
      </c>
      <c r="AF3105" s="139" t="s">
        <v>13068</v>
      </c>
      <c r="AG3105" s="139" t="s">
        <v>102</v>
      </c>
      <c r="AH3105" s="139" t="s">
        <v>1378</v>
      </c>
      <c r="AI3105" s="139" t="s">
        <v>1398</v>
      </c>
      <c r="AJ3105" s="139" t="s">
        <v>1423</v>
      </c>
      <c r="AK3105" s="139"/>
      <c r="AL3105" s="139"/>
      <c r="AM3105" s="141"/>
      <c r="AN3105" s="141" t="s">
        <v>8</v>
      </c>
      <c r="AO3105" s="139"/>
      <c r="AP3105" s="139" t="s">
        <v>1423</v>
      </c>
      <c r="AQ3105" s="139" t="s">
        <v>1423</v>
      </c>
      <c r="AR3105" s="381"/>
      <c r="AS3105" s="139" t="s">
        <v>4075</v>
      </c>
      <c r="AT3105" s="141" t="s">
        <v>1404</v>
      </c>
      <c r="AU3105" s="141"/>
      <c r="AV3105" s="383"/>
      <c r="AW3105" s="385"/>
      <c r="AX3105" s="139" t="s">
        <v>54</v>
      </c>
      <c r="AY3105" t="s">
        <v>19387</v>
      </c>
      <c r="BA3105" s="381"/>
      <c r="BB3105" s="139" t="s">
        <v>17</v>
      </c>
      <c r="BC3105" s="166"/>
      <c r="BD3105" s="166"/>
      <c r="BE3105" s="166"/>
      <c r="BF3105" s="166"/>
      <c r="BG3105" s="166"/>
      <c r="BH3105" s="308"/>
      <c r="BI3105" s="308"/>
      <c r="BJ3105" s="141" t="s">
        <v>26</v>
      </c>
      <c r="BK3105" s="141" t="s">
        <v>26</v>
      </c>
      <c r="BL3105" s="141"/>
      <c r="BM3105" s="141"/>
      <c r="BN3105" s="139" t="s">
        <v>4075</v>
      </c>
      <c r="BQ3105" s="141"/>
      <c r="BV3105" s="141"/>
      <c r="BX3105" s="141"/>
      <c r="BY3105" s="141"/>
      <c r="BZ3105" s="141"/>
      <c r="CA3105" s="141"/>
      <c r="CB3105" s="141"/>
      <c r="CC3105" s="141"/>
      <c r="CD3105" s="141"/>
      <c r="CE3105" s="141"/>
      <c r="CF3105" s="141"/>
      <c r="CG3105" s="141"/>
    </row>
    <row r="3106" spans="1:85" x14ac:dyDescent="0.35">
      <c r="A3106" s="155" t="s">
        <v>13921</v>
      </c>
      <c r="B3106" s="139" t="s">
        <v>4075</v>
      </c>
      <c r="C3106" s="18">
        <v>44121</v>
      </c>
      <c r="D3106" s="144">
        <v>0.56041666666666667</v>
      </c>
      <c r="E3106" s="141" t="s">
        <v>13275</v>
      </c>
      <c r="F3106" s="141">
        <v>4</v>
      </c>
      <c r="G3106" s="141" t="s">
        <v>2891</v>
      </c>
      <c r="H3106" s="141">
        <v>2020</v>
      </c>
      <c r="I3106" s="18"/>
      <c r="J3106" s="144"/>
      <c r="K3106" s="378"/>
      <c r="L3106" s="139" t="s">
        <v>4075</v>
      </c>
      <c r="M3106" s="141" t="s">
        <v>28</v>
      </c>
      <c r="N3106" s="248"/>
      <c r="O3106" s="141" t="s">
        <v>26</v>
      </c>
      <c r="P3106" s="141" t="s">
        <v>26</v>
      </c>
      <c r="Q3106" s="141"/>
      <c r="R3106" s="141"/>
      <c r="S3106" s="141"/>
      <c r="T3106" s="141" t="s">
        <v>14322</v>
      </c>
      <c r="U3106" s="141"/>
      <c r="V3106" s="141" t="s">
        <v>13922</v>
      </c>
      <c r="W3106" s="139" t="s">
        <v>4075</v>
      </c>
      <c r="X3106" s="141" t="s">
        <v>6</v>
      </c>
      <c r="Y3106" s="141" t="s">
        <v>6</v>
      </c>
      <c r="Z3106" s="141"/>
      <c r="AA3106" s="141" t="s">
        <v>34</v>
      </c>
      <c r="AB3106" s="141"/>
      <c r="AC3106" s="139" t="s">
        <v>18049</v>
      </c>
      <c r="AD3106" s="380"/>
      <c r="AE3106" s="139" t="s">
        <v>1501</v>
      </c>
      <c r="AF3106" s="139" t="s">
        <v>13072</v>
      </c>
      <c r="AG3106" s="139" t="s">
        <v>1501</v>
      </c>
      <c r="AH3106" s="139"/>
      <c r="AI3106" s="139"/>
      <c r="AJ3106" s="139"/>
      <c r="AK3106" s="139"/>
      <c r="AL3106" s="139"/>
      <c r="AM3106" s="141"/>
      <c r="AN3106" s="141" t="s">
        <v>8</v>
      </c>
      <c r="AO3106" s="139"/>
      <c r="AP3106" s="139"/>
      <c r="AQ3106" s="139"/>
      <c r="AR3106" s="381"/>
      <c r="AS3106" s="139" t="s">
        <v>4075</v>
      </c>
      <c r="AT3106" s="141" t="s">
        <v>44</v>
      </c>
      <c r="AU3106" s="141">
        <v>140</v>
      </c>
      <c r="AV3106" s="383"/>
      <c r="AW3106" s="385"/>
      <c r="AX3106" s="139" t="s">
        <v>82</v>
      </c>
      <c r="AY3106" t="s">
        <v>18374</v>
      </c>
      <c r="BA3106" s="381"/>
      <c r="BB3106" s="139" t="s">
        <v>1451</v>
      </c>
      <c r="BC3106" s="166"/>
      <c r="BD3106" s="166"/>
      <c r="BE3106" s="166"/>
      <c r="BF3106" s="166"/>
      <c r="BG3106" s="166"/>
      <c r="BH3106" s="308"/>
      <c r="BI3106" s="308"/>
      <c r="BJ3106" s="141" t="s">
        <v>26</v>
      </c>
      <c r="BK3106" s="141" t="s">
        <v>26</v>
      </c>
      <c r="BL3106" s="141"/>
      <c r="BM3106" s="141"/>
      <c r="BN3106" s="139" t="s">
        <v>4075</v>
      </c>
      <c r="BQ3106" s="141"/>
      <c r="BV3106" s="141"/>
      <c r="BX3106" s="141"/>
      <c r="BY3106" s="141"/>
      <c r="BZ3106" s="141"/>
      <c r="CA3106" s="141"/>
      <c r="CB3106" s="141"/>
      <c r="CC3106" s="141"/>
      <c r="CD3106" s="141"/>
      <c r="CE3106" s="141"/>
      <c r="CF3106" s="141"/>
      <c r="CG3106" s="141"/>
    </row>
    <row r="3107" spans="1:85" x14ac:dyDescent="0.35">
      <c r="A3107" s="155" t="s">
        <v>4255</v>
      </c>
      <c r="B3107" s="139" t="s">
        <v>4075</v>
      </c>
      <c r="C3107" s="18">
        <v>44122</v>
      </c>
      <c r="D3107" s="144">
        <v>0.81874999999999998</v>
      </c>
      <c r="E3107" s="141" t="s">
        <v>13276</v>
      </c>
      <c r="F3107" s="141">
        <v>4</v>
      </c>
      <c r="G3107" s="141" t="s">
        <v>2891</v>
      </c>
      <c r="H3107" s="141">
        <v>2020</v>
      </c>
      <c r="I3107" s="18">
        <v>44122</v>
      </c>
      <c r="J3107" s="144">
        <v>0.80625000000000002</v>
      </c>
      <c r="K3107" s="378"/>
      <c r="L3107" s="139" t="s">
        <v>4075</v>
      </c>
      <c r="M3107" s="141" t="s">
        <v>28</v>
      </c>
      <c r="N3107" s="248"/>
      <c r="O3107" s="141" t="s">
        <v>26</v>
      </c>
      <c r="P3107" s="141" t="s">
        <v>26</v>
      </c>
      <c r="Q3107" s="141" t="s">
        <v>12948</v>
      </c>
      <c r="R3107" s="141" t="s">
        <v>4256</v>
      </c>
      <c r="S3107" s="141"/>
      <c r="T3107" s="141" t="s">
        <v>14325</v>
      </c>
      <c r="U3107" s="141">
        <v>119919799</v>
      </c>
      <c r="V3107" s="141"/>
      <c r="W3107" s="139" t="s">
        <v>4075</v>
      </c>
      <c r="X3107" s="141" t="s">
        <v>25</v>
      </c>
      <c r="Y3107" s="141" t="s">
        <v>27</v>
      </c>
      <c r="Z3107" s="141"/>
      <c r="AA3107" s="141" t="s">
        <v>34</v>
      </c>
      <c r="AB3107" s="141" t="s">
        <v>34</v>
      </c>
      <c r="AC3107" s="139" t="s">
        <v>18047</v>
      </c>
      <c r="AD3107" s="380"/>
      <c r="AE3107" s="139" t="s">
        <v>102</v>
      </c>
      <c r="AF3107" s="139" t="s">
        <v>13071</v>
      </c>
      <c r="AG3107" s="139" t="s">
        <v>102</v>
      </c>
      <c r="AH3107" s="139" t="s">
        <v>1378</v>
      </c>
      <c r="AI3107" s="139" t="s">
        <v>1611</v>
      </c>
      <c r="AJ3107" s="139" t="s">
        <v>1557</v>
      </c>
      <c r="AK3107" s="139"/>
      <c r="AL3107" s="139"/>
      <c r="AM3107" s="141"/>
      <c r="AN3107" s="141" t="s">
        <v>8</v>
      </c>
      <c r="AO3107" s="139"/>
      <c r="AP3107" s="139" t="s">
        <v>1557</v>
      </c>
      <c r="AQ3107" s="139" t="s">
        <v>4257</v>
      </c>
      <c r="AR3107" s="381"/>
      <c r="AS3107" s="139" t="s">
        <v>4075</v>
      </c>
      <c r="AT3107" s="141" t="s">
        <v>1404</v>
      </c>
      <c r="AU3107" s="141"/>
      <c r="AV3107" s="383"/>
      <c r="AW3107" s="385"/>
      <c r="AX3107" s="139" t="s">
        <v>69</v>
      </c>
      <c r="AY3107" t="s">
        <v>18575</v>
      </c>
      <c r="BA3107" s="381"/>
      <c r="BB3107" s="139" t="s">
        <v>1450</v>
      </c>
      <c r="BC3107" s="166"/>
      <c r="BD3107" s="166"/>
      <c r="BE3107" s="166"/>
      <c r="BF3107" s="166"/>
      <c r="BG3107" s="166"/>
      <c r="BH3107" s="308"/>
      <c r="BI3107" s="308"/>
      <c r="BJ3107" s="141" t="s">
        <v>26</v>
      </c>
      <c r="BK3107" s="141" t="s">
        <v>26</v>
      </c>
      <c r="BL3107" s="141"/>
      <c r="BM3107" s="141"/>
      <c r="BN3107" s="139" t="s">
        <v>4075</v>
      </c>
      <c r="BQ3107" s="141"/>
      <c r="BV3107" s="141"/>
      <c r="BX3107" s="141"/>
      <c r="BY3107" s="141"/>
      <c r="BZ3107" s="141"/>
      <c r="CA3107" s="141"/>
      <c r="CB3107" s="141"/>
      <c r="CC3107" s="141"/>
      <c r="CD3107" s="141"/>
      <c r="CE3107" s="141"/>
      <c r="CF3107" s="141"/>
      <c r="CG3107" s="141"/>
    </row>
    <row r="3108" spans="1:85" x14ac:dyDescent="0.35">
      <c r="A3108" s="155" t="s">
        <v>4253</v>
      </c>
      <c r="B3108" s="139" t="s">
        <v>4075</v>
      </c>
      <c r="C3108" s="18">
        <v>44122</v>
      </c>
      <c r="D3108" s="144">
        <v>0.54861111111111116</v>
      </c>
      <c r="E3108" s="141" t="s">
        <v>13276</v>
      </c>
      <c r="F3108" s="141">
        <v>4</v>
      </c>
      <c r="G3108" s="141" t="s">
        <v>2891</v>
      </c>
      <c r="H3108" s="141">
        <v>2020</v>
      </c>
      <c r="I3108" s="18">
        <v>44122</v>
      </c>
      <c r="J3108" s="144">
        <v>0.51388888888888884</v>
      </c>
      <c r="K3108" s="378"/>
      <c r="L3108" s="139" t="s">
        <v>4075</v>
      </c>
      <c r="M3108" s="141" t="s">
        <v>28</v>
      </c>
      <c r="N3108" s="248"/>
      <c r="O3108" s="141" t="s">
        <v>26</v>
      </c>
      <c r="P3108" s="141" t="s">
        <v>26</v>
      </c>
      <c r="Q3108" s="141" t="s">
        <v>12949</v>
      </c>
      <c r="R3108" s="141" t="s">
        <v>4254</v>
      </c>
      <c r="S3108" s="141"/>
      <c r="T3108" s="141" t="s">
        <v>14324</v>
      </c>
      <c r="U3108" s="141">
        <v>119919697</v>
      </c>
      <c r="V3108" s="141"/>
      <c r="W3108" s="139" t="s">
        <v>4075</v>
      </c>
      <c r="X3108" s="141" t="s">
        <v>25</v>
      </c>
      <c r="Y3108" s="141" t="s">
        <v>27</v>
      </c>
      <c r="Z3108" s="141"/>
      <c r="AA3108" s="141" t="s">
        <v>34</v>
      </c>
      <c r="AB3108" s="141" t="s">
        <v>34</v>
      </c>
      <c r="AC3108" s="139" t="s">
        <v>18050</v>
      </c>
      <c r="AD3108" s="380"/>
      <c r="AE3108" s="139" t="s">
        <v>107</v>
      </c>
      <c r="AF3108" s="139" t="s">
        <v>13076</v>
      </c>
      <c r="AG3108" s="139" t="s">
        <v>4130</v>
      </c>
      <c r="AH3108" s="139" t="s">
        <v>1380</v>
      </c>
      <c r="AI3108" s="139" t="s">
        <v>1518</v>
      </c>
      <c r="AJ3108" s="139"/>
      <c r="AK3108" s="139" t="s">
        <v>1518</v>
      </c>
      <c r="AL3108" s="139" t="s">
        <v>100</v>
      </c>
      <c r="AM3108" s="141"/>
      <c r="AN3108" s="141" t="s">
        <v>8</v>
      </c>
      <c r="AO3108" s="139"/>
      <c r="AP3108" s="139" t="s">
        <v>100</v>
      </c>
      <c r="AQ3108" s="139" t="s">
        <v>100</v>
      </c>
      <c r="AR3108" s="381"/>
      <c r="AS3108" s="139" t="s">
        <v>4075</v>
      </c>
      <c r="AT3108" s="141" t="s">
        <v>1404</v>
      </c>
      <c r="AU3108" s="141"/>
      <c r="AV3108" s="383"/>
      <c r="AW3108" s="385"/>
      <c r="AX3108" s="139" t="s">
        <v>84</v>
      </c>
      <c r="AY3108" t="s">
        <v>10947</v>
      </c>
      <c r="BA3108" s="381"/>
      <c r="BB3108" s="139" t="s">
        <v>1450</v>
      </c>
      <c r="BC3108" s="166"/>
      <c r="BD3108" s="166"/>
      <c r="BE3108" s="166"/>
      <c r="BF3108" s="166"/>
      <c r="BG3108" s="166"/>
      <c r="BH3108" s="308"/>
      <c r="BI3108" s="308"/>
      <c r="BJ3108" s="141" t="s">
        <v>26</v>
      </c>
      <c r="BK3108" s="141" t="s">
        <v>26</v>
      </c>
      <c r="BL3108" s="141"/>
      <c r="BM3108" s="141"/>
      <c r="BN3108" s="139" t="s">
        <v>4075</v>
      </c>
      <c r="BQ3108" s="141"/>
      <c r="BV3108" s="141"/>
      <c r="BX3108" s="141"/>
      <c r="BY3108" s="141"/>
      <c r="BZ3108" s="141"/>
      <c r="CA3108" s="141"/>
      <c r="CB3108" s="141"/>
      <c r="CC3108" s="141"/>
      <c r="CD3108" s="141"/>
      <c r="CE3108" s="141"/>
      <c r="CF3108" s="141"/>
      <c r="CG3108" s="141"/>
    </row>
    <row r="3109" spans="1:85" x14ac:dyDescent="0.35">
      <c r="A3109" s="155" t="s">
        <v>4251</v>
      </c>
      <c r="B3109" s="139" t="s">
        <v>4075</v>
      </c>
      <c r="C3109" s="18">
        <v>44123</v>
      </c>
      <c r="D3109" s="144">
        <v>0.64097222222222228</v>
      </c>
      <c r="E3109" s="141" t="s">
        <v>13276</v>
      </c>
      <c r="F3109" s="141">
        <v>4</v>
      </c>
      <c r="G3109" s="141" t="s">
        <v>2891</v>
      </c>
      <c r="H3109" s="141">
        <v>2020</v>
      </c>
      <c r="I3109" s="18">
        <v>44123</v>
      </c>
      <c r="J3109" s="144">
        <v>0.63958333333333328</v>
      </c>
      <c r="K3109" s="378"/>
      <c r="L3109" s="139" t="s">
        <v>4075</v>
      </c>
      <c r="M3109" s="141" t="s">
        <v>28</v>
      </c>
      <c r="N3109" s="248"/>
      <c r="O3109" s="141" t="s">
        <v>26</v>
      </c>
      <c r="P3109" s="141" t="s">
        <v>26</v>
      </c>
      <c r="Q3109" s="141"/>
      <c r="R3109" s="141"/>
      <c r="S3109" s="141"/>
      <c r="T3109" s="141" t="s">
        <v>14326</v>
      </c>
      <c r="U3109" s="141">
        <v>119924572</v>
      </c>
      <c r="V3109" s="141"/>
      <c r="W3109" s="139" t="s">
        <v>4075</v>
      </c>
      <c r="X3109" s="141" t="s">
        <v>25</v>
      </c>
      <c r="Y3109" s="141" t="s">
        <v>27</v>
      </c>
      <c r="Z3109" s="141"/>
      <c r="AA3109" s="141" t="s">
        <v>34</v>
      </c>
      <c r="AB3109" s="141" t="s">
        <v>34</v>
      </c>
      <c r="AC3109" s="139" t="s">
        <v>18047</v>
      </c>
      <c r="AD3109" s="380"/>
      <c r="AE3109" s="139" t="s">
        <v>102</v>
      </c>
      <c r="AF3109" s="139" t="s">
        <v>13071</v>
      </c>
      <c r="AG3109" s="139" t="s">
        <v>102</v>
      </c>
      <c r="AH3109" s="139" t="s">
        <v>1378</v>
      </c>
      <c r="AI3109" s="139" t="s">
        <v>1387</v>
      </c>
      <c r="AJ3109" s="139" t="s">
        <v>1420</v>
      </c>
      <c r="AK3109" s="139"/>
      <c r="AL3109" s="139"/>
      <c r="AM3109" s="141"/>
      <c r="AN3109" s="141" t="s">
        <v>8</v>
      </c>
      <c r="AO3109" s="139"/>
      <c r="AP3109" s="139" t="s">
        <v>1420</v>
      </c>
      <c r="AQ3109" s="139" t="s">
        <v>4252</v>
      </c>
      <c r="AR3109" s="381"/>
      <c r="AS3109" s="139" t="s">
        <v>4075</v>
      </c>
      <c r="AT3109" s="141" t="s">
        <v>1404</v>
      </c>
      <c r="AU3109" s="141"/>
      <c r="AV3109" s="383"/>
      <c r="AW3109" s="385"/>
      <c r="AX3109" s="139" t="s">
        <v>202</v>
      </c>
      <c r="AY3109" t="s">
        <v>19530</v>
      </c>
      <c r="BA3109" s="381"/>
      <c r="BB3109" s="139" t="s">
        <v>1469</v>
      </c>
      <c r="BC3109" s="166"/>
      <c r="BD3109" s="166"/>
      <c r="BE3109" s="166"/>
      <c r="BF3109" s="166"/>
      <c r="BG3109" s="166"/>
      <c r="BH3109" s="308"/>
      <c r="BI3109" s="308"/>
      <c r="BJ3109" s="141" t="s">
        <v>26</v>
      </c>
      <c r="BK3109" s="141" t="s">
        <v>26</v>
      </c>
      <c r="BL3109" s="141"/>
      <c r="BM3109" s="141"/>
      <c r="BN3109" s="139" t="s">
        <v>4075</v>
      </c>
      <c r="BQ3109" s="141"/>
      <c r="BV3109" s="141"/>
      <c r="BX3109" s="141"/>
      <c r="BY3109" s="141"/>
      <c r="BZ3109" s="141"/>
      <c r="CA3109" s="141"/>
      <c r="CB3109" s="141"/>
      <c r="CC3109" s="141"/>
      <c r="CD3109" s="141"/>
      <c r="CE3109" s="141"/>
      <c r="CF3109" s="141"/>
      <c r="CG3109" s="141"/>
    </row>
    <row r="3110" spans="1:85" x14ac:dyDescent="0.35">
      <c r="A3110" s="155" t="s">
        <v>4248</v>
      </c>
      <c r="B3110" s="139" t="s">
        <v>4075</v>
      </c>
      <c r="C3110" s="18">
        <v>44124</v>
      </c>
      <c r="D3110" s="144">
        <v>1.3888888888888889E-3</v>
      </c>
      <c r="E3110" s="141" t="s">
        <v>13276</v>
      </c>
      <c r="F3110" s="141">
        <v>4</v>
      </c>
      <c r="G3110" s="141" t="s">
        <v>2891</v>
      </c>
      <c r="H3110" s="141">
        <v>2020</v>
      </c>
      <c r="I3110" s="18">
        <v>44124</v>
      </c>
      <c r="J3110" s="144">
        <v>0.99513888888888891</v>
      </c>
      <c r="K3110" s="378"/>
      <c r="L3110" s="139" t="s">
        <v>4075</v>
      </c>
      <c r="M3110" s="141" t="s">
        <v>28</v>
      </c>
      <c r="N3110" s="248"/>
      <c r="O3110" s="141" t="s">
        <v>26</v>
      </c>
      <c r="P3110" s="141" t="s">
        <v>26</v>
      </c>
      <c r="Q3110" s="141" t="s">
        <v>12947</v>
      </c>
      <c r="R3110" s="141" t="s">
        <v>4249</v>
      </c>
      <c r="S3110" s="141"/>
      <c r="T3110" s="141" t="s">
        <v>14327</v>
      </c>
      <c r="U3110" s="141">
        <v>119925444</v>
      </c>
      <c r="V3110" s="141"/>
      <c r="W3110" s="139" t="s">
        <v>4075</v>
      </c>
      <c r="X3110" s="141" t="s">
        <v>25</v>
      </c>
      <c r="Y3110" s="141" t="s">
        <v>27</v>
      </c>
      <c r="Z3110" s="141"/>
      <c r="AA3110" s="141" t="s">
        <v>34</v>
      </c>
      <c r="AB3110" s="141" t="s">
        <v>34</v>
      </c>
      <c r="AC3110" s="139" t="s">
        <v>18049</v>
      </c>
      <c r="AD3110" s="380"/>
      <c r="AE3110" s="139" t="s">
        <v>102</v>
      </c>
      <c r="AF3110" s="139" t="s">
        <v>13068</v>
      </c>
      <c r="AG3110" s="139" t="s">
        <v>102</v>
      </c>
      <c r="AH3110" s="139" t="s">
        <v>1378</v>
      </c>
      <c r="AI3110" s="139" t="s">
        <v>1398</v>
      </c>
      <c r="AJ3110" s="139" t="s">
        <v>1563</v>
      </c>
      <c r="AK3110" s="139"/>
      <c r="AL3110" s="139"/>
      <c r="AM3110" s="141"/>
      <c r="AN3110" s="141" t="s">
        <v>8</v>
      </c>
      <c r="AO3110" s="139"/>
      <c r="AP3110" s="139" t="s">
        <v>1563</v>
      </c>
      <c r="AQ3110" s="139" t="s">
        <v>4250</v>
      </c>
      <c r="AR3110" s="381"/>
      <c r="AS3110" s="139" t="s">
        <v>4075</v>
      </c>
      <c r="AT3110" s="141" t="s">
        <v>1404</v>
      </c>
      <c r="AU3110" s="141"/>
      <c r="AV3110" s="383"/>
      <c r="AW3110" s="385"/>
      <c r="AX3110" s="139" t="s">
        <v>233</v>
      </c>
      <c r="AY3110" t="s">
        <v>19531</v>
      </c>
      <c r="BA3110" s="381"/>
      <c r="BB3110" s="139" t="s">
        <v>17</v>
      </c>
      <c r="BC3110" s="166"/>
      <c r="BD3110" s="166"/>
      <c r="BE3110" s="166"/>
      <c r="BF3110" s="166"/>
      <c r="BG3110" s="166"/>
      <c r="BH3110" s="308"/>
      <c r="BI3110" s="308"/>
      <c r="BJ3110" s="141" t="s">
        <v>26</v>
      </c>
      <c r="BK3110" s="141" t="s">
        <v>25</v>
      </c>
      <c r="BL3110" s="141" t="s">
        <v>13101</v>
      </c>
      <c r="BM3110" s="141" t="s">
        <v>13102</v>
      </c>
      <c r="BN3110" s="139" t="s">
        <v>4075</v>
      </c>
      <c r="BQ3110" s="141"/>
      <c r="BV3110" s="141"/>
      <c r="BX3110" s="141"/>
      <c r="BY3110" s="141"/>
      <c r="BZ3110" s="141"/>
      <c r="CA3110" s="141"/>
      <c r="CB3110" s="141"/>
      <c r="CC3110" s="141"/>
      <c r="CD3110" s="141"/>
      <c r="CE3110" s="141"/>
      <c r="CF3110" s="141"/>
      <c r="CG3110" s="141"/>
    </row>
    <row r="3111" spans="1:85" x14ac:dyDescent="0.35">
      <c r="A3111" s="155" t="s">
        <v>4246</v>
      </c>
      <c r="B3111" s="139" t="s">
        <v>4075</v>
      </c>
      <c r="C3111" s="18">
        <v>44125</v>
      </c>
      <c r="D3111" s="144">
        <v>0.66111111111111109</v>
      </c>
      <c r="E3111" s="141" t="s">
        <v>13276</v>
      </c>
      <c r="F3111" s="141">
        <v>4</v>
      </c>
      <c r="G3111" s="141" t="s">
        <v>2891</v>
      </c>
      <c r="H3111" s="141">
        <v>2020</v>
      </c>
      <c r="I3111" s="18">
        <v>44125</v>
      </c>
      <c r="J3111" s="144">
        <v>0.65486111111111112</v>
      </c>
      <c r="K3111" s="378"/>
      <c r="L3111" s="139" t="s">
        <v>4075</v>
      </c>
      <c r="M3111" s="141" t="s">
        <v>28</v>
      </c>
      <c r="N3111" s="248"/>
      <c r="O3111" s="141" t="s">
        <v>26</v>
      </c>
      <c r="P3111" s="141" t="s">
        <v>26</v>
      </c>
      <c r="Q3111" s="141" t="s">
        <v>12945</v>
      </c>
      <c r="R3111" s="141"/>
      <c r="S3111" s="141"/>
      <c r="T3111" s="141" t="s">
        <v>14328</v>
      </c>
      <c r="U3111" s="141"/>
      <c r="V3111" s="141"/>
      <c r="W3111" s="139" t="s">
        <v>4075</v>
      </c>
      <c r="X3111" s="141" t="s">
        <v>25</v>
      </c>
      <c r="Y3111" s="141" t="s">
        <v>27</v>
      </c>
      <c r="Z3111" s="141"/>
      <c r="AA3111" s="141" t="s">
        <v>34</v>
      </c>
      <c r="AB3111" s="141" t="s">
        <v>34</v>
      </c>
      <c r="AC3111" s="139" t="s">
        <v>18049</v>
      </c>
      <c r="AD3111" s="380"/>
      <c r="AE3111" s="139" t="s">
        <v>102</v>
      </c>
      <c r="AF3111" s="139" t="s">
        <v>13074</v>
      </c>
      <c r="AG3111" s="139" t="s">
        <v>102</v>
      </c>
      <c r="AH3111" s="139" t="s">
        <v>1378</v>
      </c>
      <c r="AI3111" s="139" t="s">
        <v>11</v>
      </c>
      <c r="AJ3111" s="139" t="s">
        <v>11</v>
      </c>
      <c r="AK3111" s="139"/>
      <c r="AL3111" s="139"/>
      <c r="AM3111" s="141"/>
      <c r="AN3111" s="141" t="s">
        <v>8</v>
      </c>
      <c r="AO3111" s="139"/>
      <c r="AP3111" s="139" t="s">
        <v>11</v>
      </c>
      <c r="AQ3111" s="139" t="s">
        <v>4247</v>
      </c>
      <c r="AR3111" s="381"/>
      <c r="AS3111" s="139" t="s">
        <v>4075</v>
      </c>
      <c r="AT3111" s="141" t="s">
        <v>1404</v>
      </c>
      <c r="AU3111" s="141"/>
      <c r="AV3111" s="383"/>
      <c r="AW3111" s="385"/>
      <c r="AX3111" s="139" t="s">
        <v>80</v>
      </c>
      <c r="AY3111" t="s">
        <v>18413</v>
      </c>
      <c r="BA3111" s="381"/>
      <c r="BB3111" s="139" t="s">
        <v>17</v>
      </c>
      <c r="BC3111" s="166"/>
      <c r="BD3111" s="166"/>
      <c r="BE3111" s="166"/>
      <c r="BF3111" s="166"/>
      <c r="BG3111" s="166"/>
      <c r="BH3111" s="308"/>
      <c r="BI3111" s="308"/>
      <c r="BJ3111" s="141" t="s">
        <v>26</v>
      </c>
      <c r="BK3111" s="141" t="s">
        <v>25</v>
      </c>
      <c r="BL3111" s="141" t="s">
        <v>13103</v>
      </c>
      <c r="BM3111" s="141" t="s">
        <v>13102</v>
      </c>
      <c r="BN3111" s="139" t="s">
        <v>4075</v>
      </c>
      <c r="BQ3111" s="141"/>
      <c r="BV3111" s="141"/>
      <c r="BX3111" s="141"/>
      <c r="BY3111" s="141"/>
      <c r="BZ3111" s="141"/>
      <c r="CA3111" s="141"/>
      <c r="CB3111" s="141"/>
      <c r="CC3111" s="141"/>
      <c r="CD3111" s="141"/>
      <c r="CE3111" s="141"/>
      <c r="CF3111" s="141"/>
      <c r="CG3111" s="141"/>
    </row>
    <row r="3112" spans="1:85" x14ac:dyDescent="0.35">
      <c r="A3112" s="155" t="s">
        <v>4244</v>
      </c>
      <c r="B3112" s="139" t="s">
        <v>4075</v>
      </c>
      <c r="C3112" s="18">
        <v>44125</v>
      </c>
      <c r="D3112" s="144">
        <v>0.61805555555555558</v>
      </c>
      <c r="E3112" s="141" t="s">
        <v>13276</v>
      </c>
      <c r="F3112" s="141">
        <v>4</v>
      </c>
      <c r="G3112" s="141" t="s">
        <v>2891</v>
      </c>
      <c r="H3112" s="141">
        <v>2020</v>
      </c>
      <c r="I3112" s="18">
        <v>44125</v>
      </c>
      <c r="J3112" s="144">
        <v>0.60555555555555551</v>
      </c>
      <c r="K3112" s="378"/>
      <c r="L3112" s="139" t="s">
        <v>4075</v>
      </c>
      <c r="M3112" s="141" t="s">
        <v>28</v>
      </c>
      <c r="N3112" s="248"/>
      <c r="O3112" s="141" t="s">
        <v>26</v>
      </c>
      <c r="P3112" s="141" t="s">
        <v>26</v>
      </c>
      <c r="Q3112" s="141" t="s">
        <v>12946</v>
      </c>
      <c r="R3112" s="141"/>
      <c r="S3112" s="141"/>
      <c r="T3112" s="141" t="s">
        <v>14329</v>
      </c>
      <c r="U3112" s="141"/>
      <c r="V3112" s="141"/>
      <c r="W3112" s="139" t="s">
        <v>4075</v>
      </c>
      <c r="X3112" s="141" t="s">
        <v>25</v>
      </c>
      <c r="Y3112" s="141" t="s">
        <v>27</v>
      </c>
      <c r="Z3112" s="141"/>
      <c r="AA3112" s="141" t="s">
        <v>34</v>
      </c>
      <c r="AB3112" s="141" t="s">
        <v>34</v>
      </c>
      <c r="AC3112" s="139" t="s">
        <v>18047</v>
      </c>
      <c r="AD3112" s="380"/>
      <c r="AE3112" s="139" t="s">
        <v>4</v>
      </c>
      <c r="AF3112" s="139" t="s">
        <v>13073</v>
      </c>
      <c r="AG3112" s="139" t="s">
        <v>4</v>
      </c>
      <c r="AH3112" s="139" t="s">
        <v>1380</v>
      </c>
      <c r="AI3112" s="139" t="s">
        <v>15678</v>
      </c>
      <c r="AJ3112" s="139"/>
      <c r="AK3112" s="139" t="s">
        <v>15678</v>
      </c>
      <c r="AL3112" s="139" t="s">
        <v>1423</v>
      </c>
      <c r="AM3112" s="141"/>
      <c r="AN3112" s="141" t="s">
        <v>8</v>
      </c>
      <c r="AO3112" s="139"/>
      <c r="AP3112" s="139" t="s">
        <v>1423</v>
      </c>
      <c r="AQ3112" s="139" t="s">
        <v>4245</v>
      </c>
      <c r="AR3112" s="381"/>
      <c r="AS3112" s="139" t="s">
        <v>4075</v>
      </c>
      <c r="AT3112" s="141" t="s">
        <v>1404</v>
      </c>
      <c r="AU3112" s="141"/>
      <c r="AV3112" s="383"/>
      <c r="AW3112" s="385"/>
      <c r="AX3112" s="139" t="s">
        <v>80</v>
      </c>
      <c r="AY3112" t="s">
        <v>18860</v>
      </c>
      <c r="BA3112" s="381"/>
      <c r="BB3112" s="139" t="s">
        <v>17</v>
      </c>
      <c r="BC3112" s="166"/>
      <c r="BD3112" s="166"/>
      <c r="BE3112" s="166"/>
      <c r="BF3112" s="166"/>
      <c r="BG3112" s="166"/>
      <c r="BH3112" s="308"/>
      <c r="BI3112" s="308"/>
      <c r="BJ3112" s="141" t="s">
        <v>26</v>
      </c>
      <c r="BK3112" s="141" t="s">
        <v>25</v>
      </c>
      <c r="BL3112" s="141" t="s">
        <v>13103</v>
      </c>
      <c r="BM3112" s="141" t="s">
        <v>13102</v>
      </c>
      <c r="BN3112" s="139" t="s">
        <v>4075</v>
      </c>
      <c r="BQ3112" s="141"/>
      <c r="BV3112" s="141"/>
      <c r="BX3112" s="141"/>
      <c r="BY3112" s="141"/>
      <c r="BZ3112" s="141"/>
      <c r="CA3112" s="141"/>
      <c r="CB3112" s="141"/>
      <c r="CC3112" s="141"/>
      <c r="CD3112" s="141"/>
      <c r="CE3112" s="141"/>
      <c r="CF3112" s="141"/>
      <c r="CG3112" s="141"/>
    </row>
    <row r="3113" spans="1:85" x14ac:dyDescent="0.35">
      <c r="A3113" s="155" t="s">
        <v>4227</v>
      </c>
      <c r="B3113" s="139" t="s">
        <v>4075</v>
      </c>
      <c r="C3113" s="18">
        <v>44126</v>
      </c>
      <c r="D3113" s="144">
        <v>0.63124999999999998</v>
      </c>
      <c r="E3113" s="141" t="s">
        <v>13276</v>
      </c>
      <c r="F3113" s="141">
        <v>4</v>
      </c>
      <c r="G3113" s="141" t="s">
        <v>2891</v>
      </c>
      <c r="H3113" s="141">
        <v>2020</v>
      </c>
      <c r="I3113" s="18">
        <v>44126</v>
      </c>
      <c r="J3113" s="144">
        <v>0.62638888888888888</v>
      </c>
      <c r="K3113" s="378"/>
      <c r="L3113" s="139" t="s">
        <v>4075</v>
      </c>
      <c r="M3113" s="141" t="s">
        <v>28</v>
      </c>
      <c r="N3113" s="248"/>
      <c r="O3113" s="141" t="s">
        <v>26</v>
      </c>
      <c r="P3113" s="141" t="s">
        <v>26</v>
      </c>
      <c r="Q3113" s="141" t="s">
        <v>12942</v>
      </c>
      <c r="R3113" s="141" t="s">
        <v>4228</v>
      </c>
      <c r="S3113" s="141"/>
      <c r="T3113" s="141" t="s">
        <v>14332</v>
      </c>
      <c r="U3113" s="141">
        <v>119938243</v>
      </c>
      <c r="V3113" s="141"/>
      <c r="W3113" s="139" t="s">
        <v>4075</v>
      </c>
      <c r="X3113" s="141" t="s">
        <v>25</v>
      </c>
      <c r="Y3113" s="141" t="s">
        <v>27</v>
      </c>
      <c r="Z3113" s="141"/>
      <c r="AA3113" s="141" t="s">
        <v>34</v>
      </c>
      <c r="AB3113" s="141" t="s">
        <v>34</v>
      </c>
      <c r="AC3113" s="139" t="s">
        <v>18049</v>
      </c>
      <c r="AD3113" s="380"/>
      <c r="AE3113" s="139" t="s">
        <v>102</v>
      </c>
      <c r="AF3113" s="139" t="s">
        <v>13071</v>
      </c>
      <c r="AG3113" s="139" t="s">
        <v>102</v>
      </c>
      <c r="AH3113" s="139" t="s">
        <v>1378</v>
      </c>
      <c r="AI3113" s="139" t="s">
        <v>1387</v>
      </c>
      <c r="AJ3113" s="139" t="s">
        <v>11</v>
      </c>
      <c r="AK3113" s="139"/>
      <c r="AL3113" s="139"/>
      <c r="AM3113" s="141"/>
      <c r="AN3113" s="141" t="s">
        <v>8</v>
      </c>
      <c r="AO3113" s="139"/>
      <c r="AP3113" s="139" t="s">
        <v>11</v>
      </c>
      <c r="AQ3113" s="139" t="s">
        <v>4229</v>
      </c>
      <c r="AR3113" s="381"/>
      <c r="AS3113" s="139" t="s">
        <v>4075</v>
      </c>
      <c r="AT3113" s="141" t="s">
        <v>1404</v>
      </c>
      <c r="AU3113" s="141">
        <v>512</v>
      </c>
      <c r="AV3113" s="383"/>
      <c r="AW3113" s="385"/>
      <c r="AX3113" s="139" t="s">
        <v>305</v>
      </c>
      <c r="AY3113" t="s">
        <v>18425</v>
      </c>
      <c r="BA3113" s="381"/>
      <c r="BB3113" s="139" t="s">
        <v>1450</v>
      </c>
      <c r="BC3113" s="166"/>
      <c r="BD3113" s="166"/>
      <c r="BE3113" s="166"/>
      <c r="BF3113" s="166"/>
      <c r="BG3113" s="166"/>
      <c r="BH3113" s="308"/>
      <c r="BI3113" s="308"/>
      <c r="BJ3113" s="141" t="s">
        <v>26</v>
      </c>
      <c r="BK3113" s="141" t="s">
        <v>26</v>
      </c>
      <c r="BL3113" s="141"/>
      <c r="BM3113" s="141"/>
      <c r="BN3113" s="139" t="s">
        <v>4075</v>
      </c>
      <c r="BQ3113" s="141"/>
      <c r="BV3113" s="141"/>
      <c r="BX3113" s="141"/>
      <c r="BY3113" s="141"/>
      <c r="BZ3113" s="141"/>
      <c r="CA3113" s="141"/>
      <c r="CB3113" s="141"/>
      <c r="CC3113" s="141"/>
      <c r="CD3113" s="141"/>
      <c r="CE3113" s="141"/>
      <c r="CF3113" s="141"/>
      <c r="CG3113" s="141"/>
    </row>
    <row r="3114" spans="1:85" x14ac:dyDescent="0.35">
      <c r="A3114" s="155" t="s">
        <v>4237</v>
      </c>
      <c r="B3114" s="139" t="s">
        <v>4075</v>
      </c>
      <c r="C3114" s="18">
        <v>44126</v>
      </c>
      <c r="D3114" s="144">
        <v>0.64097222222222228</v>
      </c>
      <c r="E3114" s="141" t="s">
        <v>13276</v>
      </c>
      <c r="F3114" s="141">
        <v>4</v>
      </c>
      <c r="G3114" s="141" t="s">
        <v>2891</v>
      </c>
      <c r="H3114" s="141">
        <v>2020</v>
      </c>
      <c r="I3114" s="18">
        <v>44126</v>
      </c>
      <c r="J3114" s="144">
        <v>0.62916666666666665</v>
      </c>
      <c r="K3114" s="378"/>
      <c r="L3114" s="139" t="s">
        <v>4075</v>
      </c>
      <c r="M3114" s="141" t="s">
        <v>28</v>
      </c>
      <c r="N3114" s="248"/>
      <c r="O3114" s="141" t="s">
        <v>26</v>
      </c>
      <c r="P3114" s="141" t="s">
        <v>26</v>
      </c>
      <c r="Q3114" s="141" t="s">
        <v>12941</v>
      </c>
      <c r="R3114" s="141" t="s">
        <v>4238</v>
      </c>
      <c r="S3114" s="141"/>
      <c r="T3114" s="141" t="s">
        <v>14333</v>
      </c>
      <c r="U3114" s="141">
        <v>119937894</v>
      </c>
      <c r="V3114" s="141"/>
      <c r="W3114" s="139" t="s">
        <v>4075</v>
      </c>
      <c r="X3114" s="141" t="s">
        <v>25</v>
      </c>
      <c r="Y3114" s="141" t="s">
        <v>27</v>
      </c>
      <c r="Z3114" s="141"/>
      <c r="AA3114" s="141" t="s">
        <v>34</v>
      </c>
      <c r="AB3114" s="141" t="s">
        <v>34</v>
      </c>
      <c r="AC3114" s="139" t="s">
        <v>18049</v>
      </c>
      <c r="AD3114" s="380"/>
      <c r="AE3114" s="139" t="s">
        <v>4</v>
      </c>
      <c r="AF3114" s="139" t="s">
        <v>13073</v>
      </c>
      <c r="AG3114" s="139" t="s">
        <v>4</v>
      </c>
      <c r="AH3114" s="139" t="s">
        <v>1380</v>
      </c>
      <c r="AI3114" s="139" t="s">
        <v>15678</v>
      </c>
      <c r="AJ3114" s="139"/>
      <c r="AK3114" s="139" t="s">
        <v>15678</v>
      </c>
      <c r="AL3114" s="139" t="s">
        <v>1563</v>
      </c>
      <c r="AM3114" s="141"/>
      <c r="AN3114" s="141" t="s">
        <v>8</v>
      </c>
      <c r="AO3114" s="139"/>
      <c r="AP3114" s="139" t="s">
        <v>1563</v>
      </c>
      <c r="AQ3114" s="139" t="s">
        <v>4201</v>
      </c>
      <c r="AR3114" s="381"/>
      <c r="AS3114" s="139" t="s">
        <v>4075</v>
      </c>
      <c r="AT3114" s="141" t="s">
        <v>44</v>
      </c>
      <c r="AU3114" s="141">
        <v>330</v>
      </c>
      <c r="AV3114" s="383"/>
      <c r="AW3114" s="385"/>
      <c r="AX3114" s="139" t="s">
        <v>65</v>
      </c>
      <c r="AY3114" t="s">
        <v>18562</v>
      </c>
      <c r="BA3114" s="381"/>
      <c r="BB3114" s="139" t="s">
        <v>1446</v>
      </c>
      <c r="BC3114" s="166"/>
      <c r="BD3114" s="166"/>
      <c r="BE3114" s="166"/>
      <c r="BF3114" s="166"/>
      <c r="BG3114" s="166"/>
      <c r="BH3114" s="308"/>
      <c r="BI3114" s="308"/>
      <c r="BJ3114" s="141" t="s">
        <v>26</v>
      </c>
      <c r="BK3114" s="141" t="s">
        <v>26</v>
      </c>
      <c r="BL3114" s="141"/>
      <c r="BM3114" s="141"/>
      <c r="BN3114" s="139" t="s">
        <v>4075</v>
      </c>
      <c r="BQ3114" s="141" t="s">
        <v>16127</v>
      </c>
      <c r="BR3114" s="135" t="s">
        <v>15680</v>
      </c>
      <c r="BT3114" s="135" t="s">
        <v>15382</v>
      </c>
      <c r="BU3114" s="135" t="s">
        <v>13278</v>
      </c>
      <c r="BV3114" s="141" t="s">
        <v>3122</v>
      </c>
      <c r="BW3114" s="135" t="s">
        <v>2004</v>
      </c>
      <c r="BX3114" s="141" t="s">
        <v>12</v>
      </c>
      <c r="BY3114" s="141" t="s">
        <v>12</v>
      </c>
      <c r="BZ3114" s="141" t="s">
        <v>26</v>
      </c>
      <c r="CA3114" s="141" t="s">
        <v>1848</v>
      </c>
      <c r="CB3114" s="141"/>
      <c r="CC3114" s="141" t="s">
        <v>15682</v>
      </c>
      <c r="CD3114" s="141" t="s">
        <v>34</v>
      </c>
      <c r="CE3114" s="141" t="s">
        <v>15450</v>
      </c>
      <c r="CF3114" s="141" t="s">
        <v>15451</v>
      </c>
      <c r="CG3114" s="141" t="s">
        <v>1848</v>
      </c>
    </row>
    <row r="3115" spans="1:85" x14ac:dyDescent="0.35">
      <c r="A3115" s="155" t="s">
        <v>4242</v>
      </c>
      <c r="B3115" s="139" t="s">
        <v>4075</v>
      </c>
      <c r="C3115" s="18">
        <v>44126</v>
      </c>
      <c r="D3115" s="144">
        <v>0.90486111111111112</v>
      </c>
      <c r="E3115" s="141" t="s">
        <v>13276</v>
      </c>
      <c r="F3115" s="141">
        <v>4</v>
      </c>
      <c r="G3115" s="141" t="s">
        <v>2891</v>
      </c>
      <c r="H3115" s="141">
        <v>2020</v>
      </c>
      <c r="I3115" s="18"/>
      <c r="J3115" s="144"/>
      <c r="K3115" s="378"/>
      <c r="L3115" s="139" t="s">
        <v>4075</v>
      </c>
      <c r="M3115" s="141" t="s">
        <v>28</v>
      </c>
      <c r="N3115" s="248"/>
      <c r="O3115" s="141" t="s">
        <v>26</v>
      </c>
      <c r="P3115" s="141" t="s">
        <v>26</v>
      </c>
      <c r="Q3115" s="141"/>
      <c r="R3115" s="141"/>
      <c r="S3115" s="141"/>
      <c r="T3115" s="141" t="s">
        <v>14334</v>
      </c>
      <c r="U3115" s="141"/>
      <c r="V3115" s="141"/>
      <c r="W3115" s="139" t="s">
        <v>4075</v>
      </c>
      <c r="X3115" s="141" t="s">
        <v>25</v>
      </c>
      <c r="Y3115" s="141" t="s">
        <v>27</v>
      </c>
      <c r="Z3115" s="141"/>
      <c r="AA3115" s="141" t="s">
        <v>34</v>
      </c>
      <c r="AB3115" s="141" t="s">
        <v>34</v>
      </c>
      <c r="AC3115" s="139" t="s">
        <v>18049</v>
      </c>
      <c r="AD3115" s="380"/>
      <c r="AE3115" s="139" t="s">
        <v>102</v>
      </c>
      <c r="AF3115" s="139" t="s">
        <v>13070</v>
      </c>
      <c r="AG3115" s="139" t="s">
        <v>102</v>
      </c>
      <c r="AH3115" s="139" t="s">
        <v>1524</v>
      </c>
      <c r="AI3115" s="139" t="s">
        <v>3725</v>
      </c>
      <c r="AJ3115" s="139" t="s">
        <v>46</v>
      </c>
      <c r="AK3115" s="139"/>
      <c r="AL3115" s="139"/>
      <c r="AM3115" s="141"/>
      <c r="AN3115" s="141" t="s">
        <v>8</v>
      </c>
      <c r="AO3115" s="139"/>
      <c r="AP3115" s="139" t="s">
        <v>46</v>
      </c>
      <c r="AQ3115" s="139" t="s">
        <v>4243</v>
      </c>
      <c r="AR3115" s="381"/>
      <c r="AS3115" s="139" t="s">
        <v>4075</v>
      </c>
      <c r="AT3115" s="141" t="s">
        <v>43</v>
      </c>
      <c r="AU3115" s="141">
        <v>140</v>
      </c>
      <c r="AV3115" s="383"/>
      <c r="AW3115" s="385"/>
      <c r="AX3115" s="139" t="s">
        <v>159</v>
      </c>
      <c r="AY3115" t="s">
        <v>19512</v>
      </c>
      <c r="BA3115" s="381"/>
      <c r="BB3115" s="139" t="s">
        <v>1450</v>
      </c>
      <c r="BC3115" s="166"/>
      <c r="BD3115" s="166"/>
      <c r="BE3115" s="166"/>
      <c r="BF3115" s="166"/>
      <c r="BG3115" s="166"/>
      <c r="BH3115" s="308"/>
      <c r="BI3115" s="308"/>
      <c r="BJ3115" s="141" t="s">
        <v>26</v>
      </c>
      <c r="BK3115" s="141" t="s">
        <v>26</v>
      </c>
      <c r="BL3115" s="141"/>
      <c r="BM3115" s="141"/>
      <c r="BN3115" s="139" t="s">
        <v>4075</v>
      </c>
      <c r="BQ3115" s="141"/>
      <c r="BV3115" s="141"/>
      <c r="BX3115" s="141"/>
      <c r="BY3115" s="141"/>
      <c r="BZ3115" s="141"/>
      <c r="CA3115" s="141"/>
      <c r="CB3115" s="141"/>
      <c r="CC3115" s="141"/>
      <c r="CD3115" s="141"/>
      <c r="CE3115" s="141"/>
      <c r="CF3115" s="141"/>
      <c r="CG3115" s="141"/>
    </row>
    <row r="3116" spans="1:85" x14ac:dyDescent="0.35">
      <c r="A3116" s="155" t="s">
        <v>4230</v>
      </c>
      <c r="B3116" s="139" t="s">
        <v>4075</v>
      </c>
      <c r="C3116" s="18">
        <v>44126</v>
      </c>
      <c r="D3116" s="144">
        <v>0.30486111111111114</v>
      </c>
      <c r="E3116" s="141" t="s">
        <v>13276</v>
      </c>
      <c r="F3116" s="141">
        <v>4</v>
      </c>
      <c r="G3116" s="141" t="s">
        <v>2891</v>
      </c>
      <c r="H3116" s="141">
        <v>2020</v>
      </c>
      <c r="I3116" s="18">
        <v>44126</v>
      </c>
      <c r="J3116" s="144">
        <v>0.29583333333333334</v>
      </c>
      <c r="K3116" s="378"/>
      <c r="L3116" s="139" t="s">
        <v>4075</v>
      </c>
      <c r="M3116" s="141" t="s">
        <v>28</v>
      </c>
      <c r="N3116" s="248"/>
      <c r="O3116" s="141" t="s">
        <v>26</v>
      </c>
      <c r="P3116" s="141" t="s">
        <v>26</v>
      </c>
      <c r="Q3116" s="141" t="s">
        <v>12944</v>
      </c>
      <c r="R3116" s="141" t="s">
        <v>4231</v>
      </c>
      <c r="S3116" s="141" t="s">
        <v>4232</v>
      </c>
      <c r="T3116" s="141" t="s">
        <v>14330</v>
      </c>
      <c r="U3116" s="141"/>
      <c r="V3116" s="141"/>
      <c r="W3116" s="139" t="s">
        <v>4075</v>
      </c>
      <c r="X3116" s="141" t="s">
        <v>25</v>
      </c>
      <c r="Y3116" s="141" t="s">
        <v>27</v>
      </c>
      <c r="Z3116" s="141"/>
      <c r="AA3116" s="141" t="s">
        <v>34</v>
      </c>
      <c r="AB3116" s="141" t="s">
        <v>35</v>
      </c>
      <c r="AC3116" s="139" t="s">
        <v>18050</v>
      </c>
      <c r="AD3116" s="380"/>
      <c r="AE3116" s="139" t="s">
        <v>103</v>
      </c>
      <c r="AF3116" s="139" t="s">
        <v>13075</v>
      </c>
      <c r="AG3116" s="139" t="s">
        <v>103</v>
      </c>
      <c r="AH3116" s="139" t="s">
        <v>1380</v>
      </c>
      <c r="AI3116" s="139" t="s">
        <v>7340</v>
      </c>
      <c r="AJ3116" s="139"/>
      <c r="AK3116" s="139" t="s">
        <v>7340</v>
      </c>
      <c r="AL3116" s="139" t="s">
        <v>1408</v>
      </c>
      <c r="AM3116" s="141"/>
      <c r="AN3116" s="141" t="s">
        <v>8</v>
      </c>
      <c r="AO3116" s="139"/>
      <c r="AP3116" s="139" t="s">
        <v>1408</v>
      </c>
      <c r="AQ3116" s="139" t="s">
        <v>4233</v>
      </c>
      <c r="AR3116" s="381"/>
      <c r="AS3116" s="139" t="s">
        <v>4075</v>
      </c>
      <c r="AT3116" s="141" t="s">
        <v>1404</v>
      </c>
      <c r="AU3116" s="141">
        <v>300</v>
      </c>
      <c r="AV3116" s="383"/>
      <c r="AW3116" s="385"/>
      <c r="AX3116" s="139" t="s">
        <v>84</v>
      </c>
      <c r="AY3116" t="s">
        <v>18984</v>
      </c>
      <c r="BA3116" s="381"/>
      <c r="BB3116" s="139" t="s">
        <v>17</v>
      </c>
      <c r="BC3116" s="166"/>
      <c r="BD3116" s="166"/>
      <c r="BE3116" s="166"/>
      <c r="BF3116" s="166"/>
      <c r="BG3116" s="166"/>
      <c r="BH3116" s="308"/>
      <c r="BI3116" s="308"/>
      <c r="BJ3116" s="141" t="s">
        <v>26</v>
      </c>
      <c r="BK3116" s="141" t="s">
        <v>25</v>
      </c>
      <c r="BL3116" s="141" t="s">
        <v>13101</v>
      </c>
      <c r="BM3116" s="141" t="s">
        <v>13102</v>
      </c>
      <c r="BN3116" s="139" t="s">
        <v>4075</v>
      </c>
      <c r="BQ3116" s="141"/>
      <c r="BV3116" s="141"/>
      <c r="BX3116" s="141"/>
      <c r="BY3116" s="141"/>
      <c r="BZ3116" s="141"/>
      <c r="CA3116" s="141"/>
      <c r="CB3116" s="141"/>
      <c r="CC3116" s="141"/>
      <c r="CD3116" s="141"/>
      <c r="CE3116" s="141"/>
      <c r="CF3116" s="141"/>
      <c r="CG3116" s="141"/>
    </row>
    <row r="3117" spans="1:85" x14ac:dyDescent="0.35">
      <c r="A3117" s="155" t="s">
        <v>4234</v>
      </c>
      <c r="B3117" s="139" t="s">
        <v>4075</v>
      </c>
      <c r="C3117" s="18">
        <v>44126</v>
      </c>
      <c r="D3117" s="144">
        <v>0.37638888888888888</v>
      </c>
      <c r="E3117" s="141" t="s">
        <v>13276</v>
      </c>
      <c r="F3117" s="141">
        <v>4</v>
      </c>
      <c r="G3117" s="141" t="s">
        <v>2891</v>
      </c>
      <c r="H3117" s="141">
        <v>2020</v>
      </c>
      <c r="I3117" s="18">
        <v>44126</v>
      </c>
      <c r="J3117" s="144">
        <v>0.37083333333333335</v>
      </c>
      <c r="K3117" s="378"/>
      <c r="L3117" s="139" t="s">
        <v>4075</v>
      </c>
      <c r="M3117" s="141" t="s">
        <v>28</v>
      </c>
      <c r="N3117" s="248"/>
      <c r="O3117" s="141" t="s">
        <v>26</v>
      </c>
      <c r="P3117" s="141" t="s">
        <v>26</v>
      </c>
      <c r="Q3117" s="141" t="s">
        <v>12943</v>
      </c>
      <c r="R3117" s="141" t="s">
        <v>4235</v>
      </c>
      <c r="S3117" s="141"/>
      <c r="T3117" s="141" t="s">
        <v>14335</v>
      </c>
      <c r="U3117" s="141">
        <v>119937897</v>
      </c>
      <c r="V3117" s="141"/>
      <c r="W3117" s="139" t="s">
        <v>4075</v>
      </c>
      <c r="X3117" s="141" t="s">
        <v>25</v>
      </c>
      <c r="Y3117" s="141" t="s">
        <v>27</v>
      </c>
      <c r="Z3117" s="141"/>
      <c r="AA3117" s="141" t="s">
        <v>34</v>
      </c>
      <c r="AB3117" s="141" t="s">
        <v>34</v>
      </c>
      <c r="AC3117" s="139" t="s">
        <v>18047</v>
      </c>
      <c r="AD3117" s="380"/>
      <c r="AE3117" s="139" t="s">
        <v>102</v>
      </c>
      <c r="AF3117" s="139" t="s">
        <v>13080</v>
      </c>
      <c r="AG3117" s="139" t="s">
        <v>102</v>
      </c>
      <c r="AH3117" s="139" t="s">
        <v>1378</v>
      </c>
      <c r="AI3117" s="139" t="s">
        <v>1400</v>
      </c>
      <c r="AJ3117" s="139" t="s">
        <v>46</v>
      </c>
      <c r="AK3117" s="139"/>
      <c r="AL3117" s="139"/>
      <c r="AM3117" s="141"/>
      <c r="AN3117" s="141" t="s">
        <v>8</v>
      </c>
      <c r="AO3117" s="139"/>
      <c r="AP3117" s="139" t="s">
        <v>46</v>
      </c>
      <c r="AQ3117" s="139" t="s">
        <v>4236</v>
      </c>
      <c r="AR3117" s="381"/>
      <c r="AS3117" s="139" t="s">
        <v>4075</v>
      </c>
      <c r="AT3117" s="141" t="s">
        <v>43</v>
      </c>
      <c r="AU3117" s="141">
        <v>350</v>
      </c>
      <c r="AV3117" s="383"/>
      <c r="AW3117" s="385"/>
      <c r="AX3117" s="139" t="s">
        <v>59</v>
      </c>
      <c r="AY3117" t="s">
        <v>19313</v>
      </c>
      <c r="BA3117" s="381"/>
      <c r="BB3117" s="139" t="s">
        <v>1446</v>
      </c>
      <c r="BC3117" s="166"/>
      <c r="BD3117" s="166"/>
      <c r="BE3117" s="166"/>
      <c r="BF3117" s="166"/>
      <c r="BG3117" s="166"/>
      <c r="BH3117" s="308"/>
      <c r="BI3117" s="308"/>
      <c r="BJ3117" s="141" t="s">
        <v>26</v>
      </c>
      <c r="BK3117" s="141" t="s">
        <v>25</v>
      </c>
      <c r="BL3117" s="141" t="s">
        <v>13101</v>
      </c>
      <c r="BM3117" s="141" t="s">
        <v>13102</v>
      </c>
      <c r="BN3117" s="139" t="s">
        <v>4075</v>
      </c>
      <c r="BQ3117" s="141"/>
      <c r="BV3117" s="141"/>
      <c r="BX3117" s="141"/>
      <c r="BY3117" s="141"/>
      <c r="BZ3117" s="141"/>
      <c r="CA3117" s="141"/>
      <c r="CB3117" s="141"/>
      <c r="CC3117" s="141"/>
      <c r="CD3117" s="141"/>
      <c r="CE3117" s="141"/>
      <c r="CF3117" s="141"/>
      <c r="CG3117" s="141"/>
    </row>
    <row r="3118" spans="1:85" x14ac:dyDescent="0.35">
      <c r="A3118" s="155" t="s">
        <v>4239</v>
      </c>
      <c r="B3118" s="139" t="s">
        <v>4075</v>
      </c>
      <c r="C3118" s="18">
        <v>44126</v>
      </c>
      <c r="D3118" s="144">
        <v>0.3888888888888889</v>
      </c>
      <c r="E3118" s="141" t="s">
        <v>13276</v>
      </c>
      <c r="F3118" s="141">
        <v>4</v>
      </c>
      <c r="G3118" s="141" t="s">
        <v>2891</v>
      </c>
      <c r="H3118" s="141">
        <v>2020</v>
      </c>
      <c r="I3118" s="18"/>
      <c r="J3118" s="144"/>
      <c r="K3118" s="378"/>
      <c r="L3118" s="139" t="s">
        <v>4075</v>
      </c>
      <c r="M3118" s="141" t="s">
        <v>28</v>
      </c>
      <c r="N3118" s="248"/>
      <c r="O3118" s="141" t="s">
        <v>26</v>
      </c>
      <c r="P3118" s="141" t="s">
        <v>26</v>
      </c>
      <c r="Q3118" s="141"/>
      <c r="R3118" s="141"/>
      <c r="S3118" s="141"/>
      <c r="T3118" s="141" t="s">
        <v>14331</v>
      </c>
      <c r="U3118" s="141"/>
      <c r="V3118" s="141"/>
      <c r="W3118" s="139" t="s">
        <v>4075</v>
      </c>
      <c r="X3118" s="141" t="s">
        <v>25</v>
      </c>
      <c r="Y3118" s="141" t="s">
        <v>27</v>
      </c>
      <c r="Z3118" s="141"/>
      <c r="AA3118" s="141" t="s">
        <v>34</v>
      </c>
      <c r="AB3118" s="141" t="s">
        <v>34</v>
      </c>
      <c r="AC3118" s="139" t="s">
        <v>18047</v>
      </c>
      <c r="AD3118" s="380"/>
      <c r="AE3118" s="139" t="s">
        <v>109</v>
      </c>
      <c r="AF3118" s="139" t="s">
        <v>13072</v>
      </c>
      <c r="AG3118" s="139" t="s">
        <v>31</v>
      </c>
      <c r="AH3118" s="139" t="s">
        <v>1378</v>
      </c>
      <c r="AI3118" s="139" t="s">
        <v>1387</v>
      </c>
      <c r="AJ3118" s="139"/>
      <c r="AK3118" s="139"/>
      <c r="AL3118" s="139"/>
      <c r="AM3118" s="141"/>
      <c r="AN3118" s="141" t="s">
        <v>8</v>
      </c>
      <c r="AO3118" s="139"/>
      <c r="AP3118" s="139" t="s">
        <v>1626</v>
      </c>
      <c r="AQ3118" s="139" t="s">
        <v>4240</v>
      </c>
      <c r="AR3118" s="381"/>
      <c r="AS3118" s="139" t="s">
        <v>4075</v>
      </c>
      <c r="AT3118" s="141" t="s">
        <v>1404</v>
      </c>
      <c r="AU3118" s="141"/>
      <c r="AV3118" s="383"/>
      <c r="AW3118" s="385"/>
      <c r="AX3118" s="139" t="s">
        <v>418</v>
      </c>
      <c r="AY3118" t="s">
        <v>18468</v>
      </c>
      <c r="BA3118" s="381"/>
      <c r="BB3118" s="139" t="s">
        <v>17</v>
      </c>
      <c r="BC3118" s="166"/>
      <c r="BD3118" s="166"/>
      <c r="BE3118" s="166"/>
      <c r="BF3118" s="166"/>
      <c r="BG3118" s="166"/>
      <c r="BH3118" s="308"/>
      <c r="BI3118" s="308"/>
      <c r="BJ3118" s="141" t="s">
        <v>26</v>
      </c>
      <c r="BK3118" s="141" t="s">
        <v>25</v>
      </c>
      <c r="BL3118" s="141" t="s">
        <v>13101</v>
      </c>
      <c r="BM3118" s="141" t="s">
        <v>13102</v>
      </c>
      <c r="BN3118" s="139" t="s">
        <v>4075</v>
      </c>
      <c r="BQ3118" s="141"/>
      <c r="BV3118" s="141"/>
      <c r="BX3118" s="141"/>
      <c r="BY3118" s="141"/>
      <c r="BZ3118" s="141"/>
      <c r="CA3118" s="141"/>
      <c r="CB3118" s="141"/>
      <c r="CC3118" s="141"/>
      <c r="CD3118" s="141"/>
      <c r="CE3118" s="141"/>
      <c r="CF3118" s="141"/>
      <c r="CG3118" s="141"/>
    </row>
    <row r="3119" spans="1:85" x14ac:dyDescent="0.35">
      <c r="A3119" s="155" t="s">
        <v>4223</v>
      </c>
      <c r="B3119" s="139" t="s">
        <v>4075</v>
      </c>
      <c r="C3119" s="18">
        <v>44128</v>
      </c>
      <c r="D3119" s="144">
        <v>0.61250000000000004</v>
      </c>
      <c r="E3119" s="141" t="s">
        <v>13276</v>
      </c>
      <c r="F3119" s="141">
        <v>4</v>
      </c>
      <c r="G3119" s="141" t="s">
        <v>2891</v>
      </c>
      <c r="H3119" s="141">
        <v>2020</v>
      </c>
      <c r="I3119" s="18">
        <v>44128</v>
      </c>
      <c r="J3119" s="144">
        <v>0.4777777777777778</v>
      </c>
      <c r="K3119" s="378"/>
      <c r="L3119" s="139" t="s">
        <v>4075</v>
      </c>
      <c r="M3119" s="141" t="s">
        <v>28</v>
      </c>
      <c r="N3119" s="248"/>
      <c r="O3119" s="141" t="s">
        <v>25</v>
      </c>
      <c r="P3119" s="141" t="s">
        <v>26</v>
      </c>
      <c r="Q3119" s="141" t="s">
        <v>12940</v>
      </c>
      <c r="R3119" s="141" t="s">
        <v>4224</v>
      </c>
      <c r="S3119" s="141"/>
      <c r="T3119" s="141" t="s">
        <v>14438</v>
      </c>
      <c r="U3119" s="141">
        <v>119944530</v>
      </c>
      <c r="V3119" s="141"/>
      <c r="W3119" s="139" t="s">
        <v>4075</v>
      </c>
      <c r="X3119" s="141" t="s">
        <v>25</v>
      </c>
      <c r="Y3119" s="141" t="s">
        <v>27</v>
      </c>
      <c r="Z3119" s="141"/>
      <c r="AA3119" s="141" t="s">
        <v>34</v>
      </c>
      <c r="AB3119" s="141" t="s">
        <v>34</v>
      </c>
      <c r="AC3119" s="139" t="s">
        <v>18047</v>
      </c>
      <c r="AD3119" s="380"/>
      <c r="AE3119" s="139" t="s">
        <v>102</v>
      </c>
      <c r="AF3119" s="139" t="s">
        <v>13070</v>
      </c>
      <c r="AG3119" s="139" t="s">
        <v>102</v>
      </c>
      <c r="AH3119" s="139" t="s">
        <v>1524</v>
      </c>
      <c r="AI3119" s="139" t="s">
        <v>3725</v>
      </c>
      <c r="AJ3119" s="139" t="s">
        <v>87</v>
      </c>
      <c r="AK3119" s="139"/>
      <c r="AL3119" s="139"/>
      <c r="AM3119" s="141"/>
      <c r="AN3119" s="141" t="s">
        <v>8</v>
      </c>
      <c r="AO3119" s="139"/>
      <c r="AP3119" s="139" t="s">
        <v>87</v>
      </c>
      <c r="AQ3119" s="139" t="s">
        <v>4225</v>
      </c>
      <c r="AR3119" s="381"/>
      <c r="AS3119" s="139" t="s">
        <v>4075</v>
      </c>
      <c r="AT3119" s="141" t="s">
        <v>1404</v>
      </c>
      <c r="AU3119" s="141"/>
      <c r="AV3119" s="383"/>
      <c r="AW3119" s="385"/>
      <c r="AX3119" s="139" t="s">
        <v>156</v>
      </c>
      <c r="AY3119" t="s">
        <v>18684</v>
      </c>
      <c r="BA3119" s="381"/>
      <c r="BB3119" s="139" t="s">
        <v>1450</v>
      </c>
      <c r="BC3119" s="166"/>
      <c r="BD3119" s="166"/>
      <c r="BE3119" s="166"/>
      <c r="BF3119" s="166"/>
      <c r="BG3119" s="166"/>
      <c r="BH3119" s="308" t="s">
        <v>4226</v>
      </c>
      <c r="BI3119" s="308"/>
      <c r="BJ3119" s="141" t="s">
        <v>26</v>
      </c>
      <c r="BK3119" s="141" t="s">
        <v>26</v>
      </c>
      <c r="BL3119" s="141"/>
      <c r="BM3119" s="141"/>
      <c r="BN3119" s="139" t="s">
        <v>4075</v>
      </c>
      <c r="BQ3119" s="141"/>
      <c r="BV3119" s="141"/>
      <c r="BX3119" s="141"/>
      <c r="BY3119" s="141"/>
      <c r="BZ3119" s="141"/>
      <c r="CA3119" s="141"/>
      <c r="CB3119" s="141"/>
      <c r="CC3119" s="141"/>
      <c r="CD3119" s="141"/>
      <c r="CE3119" s="141"/>
      <c r="CF3119" s="141"/>
      <c r="CG3119" s="141"/>
    </row>
    <row r="3120" spans="1:85" x14ac:dyDescent="0.35">
      <c r="A3120" s="155" t="s">
        <v>4222</v>
      </c>
      <c r="B3120" s="139" t="s">
        <v>4075</v>
      </c>
      <c r="C3120" s="18">
        <v>44129</v>
      </c>
      <c r="D3120" s="144">
        <v>0.72986111111111107</v>
      </c>
      <c r="E3120" s="141" t="s">
        <v>13277</v>
      </c>
      <c r="F3120" s="141">
        <v>4</v>
      </c>
      <c r="G3120" s="141" t="s">
        <v>2891</v>
      </c>
      <c r="H3120" s="141">
        <v>2020</v>
      </c>
      <c r="I3120" s="18"/>
      <c r="J3120" s="144"/>
      <c r="K3120" s="378"/>
      <c r="L3120" s="139" t="s">
        <v>4075</v>
      </c>
      <c r="M3120" s="141" t="s">
        <v>28</v>
      </c>
      <c r="N3120" s="248"/>
      <c r="O3120" s="141" t="s">
        <v>26</v>
      </c>
      <c r="P3120" s="141" t="s">
        <v>26</v>
      </c>
      <c r="Q3120" s="141" t="s">
        <v>12939</v>
      </c>
      <c r="R3120" s="141"/>
      <c r="S3120" s="141"/>
      <c r="T3120" s="141" t="s">
        <v>14336</v>
      </c>
      <c r="U3120" s="141"/>
      <c r="V3120" s="141"/>
      <c r="W3120" s="139" t="s">
        <v>4075</v>
      </c>
      <c r="X3120" s="141" t="s">
        <v>25</v>
      </c>
      <c r="Y3120" s="141" t="s">
        <v>27</v>
      </c>
      <c r="Z3120" s="141"/>
      <c r="AA3120" s="141" t="s">
        <v>34</v>
      </c>
      <c r="AB3120" s="141" t="s">
        <v>34</v>
      </c>
      <c r="AC3120" s="139" t="s">
        <v>18049</v>
      </c>
      <c r="AD3120" s="380"/>
      <c r="AE3120" s="139" t="s">
        <v>102</v>
      </c>
      <c r="AF3120" s="139" t="s">
        <v>13068</v>
      </c>
      <c r="AG3120" s="139" t="s">
        <v>102</v>
      </c>
      <c r="AH3120" s="139" t="s">
        <v>1378</v>
      </c>
      <c r="AI3120" s="139" t="s">
        <v>1398</v>
      </c>
      <c r="AJ3120" s="139" t="s">
        <v>1563</v>
      </c>
      <c r="AK3120" s="139"/>
      <c r="AL3120" s="139"/>
      <c r="AM3120" s="141"/>
      <c r="AN3120" s="141" t="s">
        <v>8</v>
      </c>
      <c r="AO3120" s="139"/>
      <c r="AP3120" s="139" t="s">
        <v>1563</v>
      </c>
      <c r="AQ3120" s="139"/>
      <c r="AR3120" s="381"/>
      <c r="AS3120" s="139" t="s">
        <v>4075</v>
      </c>
      <c r="AT3120" s="141" t="s">
        <v>1404</v>
      </c>
      <c r="AU3120" s="141"/>
      <c r="AV3120" s="383"/>
      <c r="AW3120" s="385"/>
      <c r="AX3120" s="139" t="s">
        <v>225</v>
      </c>
      <c r="AY3120" t="s">
        <v>18497</v>
      </c>
      <c r="BA3120" s="381"/>
      <c r="BB3120" s="139" t="s">
        <v>17</v>
      </c>
      <c r="BC3120" s="166"/>
      <c r="BD3120" s="166"/>
      <c r="BE3120" s="166"/>
      <c r="BF3120" s="166"/>
      <c r="BG3120" s="166"/>
      <c r="BH3120" s="308"/>
      <c r="BI3120" s="308"/>
      <c r="BJ3120" s="141" t="s">
        <v>26</v>
      </c>
      <c r="BK3120" s="141" t="s">
        <v>25</v>
      </c>
      <c r="BL3120" s="141" t="s">
        <v>13096</v>
      </c>
      <c r="BM3120" s="141" t="s">
        <v>13097</v>
      </c>
      <c r="BN3120" s="139" t="s">
        <v>4075</v>
      </c>
      <c r="BQ3120" s="141"/>
      <c r="BV3120" s="141"/>
      <c r="BX3120" s="141"/>
      <c r="BY3120" s="141"/>
      <c r="BZ3120" s="141"/>
      <c r="CA3120" s="141"/>
      <c r="CB3120" s="141"/>
      <c r="CC3120" s="141"/>
      <c r="CD3120" s="141"/>
      <c r="CE3120" s="141"/>
      <c r="CF3120" s="141"/>
      <c r="CG3120" s="141"/>
    </row>
    <row r="3121" spans="1:85" x14ac:dyDescent="0.35">
      <c r="A3121" s="155" t="s">
        <v>4214</v>
      </c>
      <c r="B3121" s="139" t="s">
        <v>4075</v>
      </c>
      <c r="C3121" s="18">
        <v>44130</v>
      </c>
      <c r="D3121" s="144">
        <v>0.5131944444444444</v>
      </c>
      <c r="E3121" s="141" t="s">
        <v>13277</v>
      </c>
      <c r="F3121" s="141">
        <v>4</v>
      </c>
      <c r="G3121" s="141" t="s">
        <v>2891</v>
      </c>
      <c r="H3121" s="141">
        <v>2020</v>
      </c>
      <c r="I3121" s="18">
        <v>44130</v>
      </c>
      <c r="J3121" s="144">
        <v>0.5</v>
      </c>
      <c r="K3121" s="378"/>
      <c r="L3121" s="139" t="s">
        <v>4075</v>
      </c>
      <c r="M3121" s="141" t="s">
        <v>28</v>
      </c>
      <c r="N3121" s="248"/>
      <c r="O3121" s="141" t="s">
        <v>26</v>
      </c>
      <c r="P3121" s="141" t="s">
        <v>26</v>
      </c>
      <c r="Q3121" s="141" t="s">
        <v>12933</v>
      </c>
      <c r="R3121" s="141" t="s">
        <v>4215</v>
      </c>
      <c r="S3121" s="141"/>
      <c r="T3121" s="141" t="s">
        <v>14386</v>
      </c>
      <c r="U3121" s="141"/>
      <c r="V3121" s="141"/>
      <c r="W3121" s="139" t="s">
        <v>4075</v>
      </c>
      <c r="X3121" s="141" t="s">
        <v>25</v>
      </c>
      <c r="Y3121" s="141" t="s">
        <v>27</v>
      </c>
      <c r="Z3121" s="141"/>
      <c r="AA3121" s="141" t="s">
        <v>34</v>
      </c>
      <c r="AB3121" s="141" t="s">
        <v>34</v>
      </c>
      <c r="AC3121" s="139" t="s">
        <v>18050</v>
      </c>
      <c r="AD3121" s="380"/>
      <c r="AE3121" s="139" t="s">
        <v>4</v>
      </c>
      <c r="AF3121" s="139" t="s">
        <v>13073</v>
      </c>
      <c r="AG3121" s="139" t="s">
        <v>4</v>
      </c>
      <c r="AH3121" s="139" t="s">
        <v>1380</v>
      </c>
      <c r="AI3121" s="139" t="s">
        <v>15678</v>
      </c>
      <c r="AJ3121" s="139"/>
      <c r="AK3121" s="139" t="s">
        <v>15678</v>
      </c>
      <c r="AL3121" s="139" t="s">
        <v>1563</v>
      </c>
      <c r="AM3121" s="141"/>
      <c r="AN3121" s="141" t="s">
        <v>8</v>
      </c>
      <c r="AO3121" s="139"/>
      <c r="AP3121" s="139" t="s">
        <v>1563</v>
      </c>
      <c r="AQ3121" s="139" t="s">
        <v>4216</v>
      </c>
      <c r="AR3121" s="381"/>
      <c r="AS3121" s="139" t="s">
        <v>4075</v>
      </c>
      <c r="AT3121" s="141" t="s">
        <v>1404</v>
      </c>
      <c r="AU3121" s="141"/>
      <c r="AV3121" s="383"/>
      <c r="AW3121" s="385"/>
      <c r="AX3121" s="139" t="s">
        <v>769</v>
      </c>
      <c r="AY3121" t="s">
        <v>19532</v>
      </c>
      <c r="BA3121" s="381"/>
      <c r="BB3121" s="139" t="s">
        <v>17</v>
      </c>
      <c r="BC3121" s="166"/>
      <c r="BD3121" s="166"/>
      <c r="BE3121" s="166"/>
      <c r="BF3121" s="166"/>
      <c r="BG3121" s="166"/>
      <c r="BH3121" s="308" t="s">
        <v>1375</v>
      </c>
      <c r="BI3121" s="308"/>
      <c r="BJ3121" s="141" t="s">
        <v>26</v>
      </c>
      <c r="BK3121" s="141" t="s">
        <v>25</v>
      </c>
      <c r="BL3121" s="141" t="s">
        <v>13096</v>
      </c>
      <c r="BM3121" s="141" t="s">
        <v>13097</v>
      </c>
      <c r="BN3121" s="139" t="s">
        <v>4075</v>
      </c>
      <c r="BQ3121" s="141" t="s">
        <v>16128</v>
      </c>
      <c r="BR3121" s="135" t="s">
        <v>15685</v>
      </c>
      <c r="BT3121" s="135" t="s">
        <v>15355</v>
      </c>
      <c r="BU3121" s="135" t="s">
        <v>15380</v>
      </c>
      <c r="BV3121" s="141" t="s">
        <v>13260</v>
      </c>
      <c r="BW3121" s="135" t="s">
        <v>13268</v>
      </c>
      <c r="BX3121" s="141" t="s">
        <v>15681</v>
      </c>
      <c r="BY3121" s="141" t="s">
        <v>12</v>
      </c>
      <c r="BZ3121" s="141" t="s">
        <v>26</v>
      </c>
      <c r="CA3121" s="141" t="s">
        <v>1848</v>
      </c>
      <c r="CB3121" s="141"/>
      <c r="CC3121" s="141" t="s">
        <v>15690</v>
      </c>
      <c r="CD3121" s="141" t="s">
        <v>34</v>
      </c>
      <c r="CE3121" s="141" t="s">
        <v>15450</v>
      </c>
      <c r="CF3121" s="141" t="s">
        <v>15451</v>
      </c>
      <c r="CG3121" s="141" t="s">
        <v>4004</v>
      </c>
    </row>
    <row r="3122" spans="1:85" x14ac:dyDescent="0.35">
      <c r="A3122" s="155" t="s">
        <v>13923</v>
      </c>
      <c r="B3122" s="139" t="s">
        <v>4075</v>
      </c>
      <c r="C3122" s="18">
        <v>44130</v>
      </c>
      <c r="D3122" s="144">
        <v>0.27638888888888891</v>
      </c>
      <c r="E3122" s="141" t="s">
        <v>13277</v>
      </c>
      <c r="F3122" s="141">
        <v>4</v>
      </c>
      <c r="G3122" s="141" t="s">
        <v>2891</v>
      </c>
      <c r="H3122" s="141">
        <v>2020</v>
      </c>
      <c r="I3122" s="18">
        <v>44130</v>
      </c>
      <c r="J3122" s="144">
        <v>0.27638888888888891</v>
      </c>
      <c r="K3122" s="378"/>
      <c r="L3122" s="139" t="s">
        <v>4075</v>
      </c>
      <c r="M3122" s="141" t="s">
        <v>38</v>
      </c>
      <c r="N3122" s="248"/>
      <c r="O3122" s="141" t="s">
        <v>25</v>
      </c>
      <c r="P3122" s="141" t="s">
        <v>26</v>
      </c>
      <c r="Q3122" s="141"/>
      <c r="R3122" s="141" t="s">
        <v>13924</v>
      </c>
      <c r="S3122" s="141"/>
      <c r="T3122" s="141"/>
      <c r="U3122" s="141"/>
      <c r="V3122" s="141" t="s">
        <v>13925</v>
      </c>
      <c r="W3122" s="139" t="s">
        <v>4075</v>
      </c>
      <c r="X3122" s="141" t="s">
        <v>6</v>
      </c>
      <c r="Y3122" s="141" t="s">
        <v>6</v>
      </c>
      <c r="Z3122" s="141"/>
      <c r="AA3122" s="141" t="s">
        <v>34</v>
      </c>
      <c r="AB3122" s="141"/>
      <c r="AC3122" s="139" t="s">
        <v>18051</v>
      </c>
      <c r="AD3122" s="380"/>
      <c r="AE3122" s="139" t="s">
        <v>1501</v>
      </c>
      <c r="AF3122" s="139" t="s">
        <v>13074</v>
      </c>
      <c r="AG3122" s="139" t="s">
        <v>1501</v>
      </c>
      <c r="AH3122" s="139" t="s">
        <v>1378</v>
      </c>
      <c r="AI3122" s="139" t="s">
        <v>11</v>
      </c>
      <c r="AJ3122" s="139"/>
      <c r="AK3122" s="139"/>
      <c r="AL3122" s="139"/>
      <c r="AM3122" s="141"/>
      <c r="AN3122" s="141" t="s">
        <v>8</v>
      </c>
      <c r="AO3122" s="139"/>
      <c r="AP3122" s="139" t="s">
        <v>1423</v>
      </c>
      <c r="AQ3122" s="139"/>
      <c r="AR3122" s="381"/>
      <c r="AS3122" s="139" t="s">
        <v>4075</v>
      </c>
      <c r="AT3122" s="141" t="s">
        <v>1404</v>
      </c>
      <c r="AU3122" s="141"/>
      <c r="AV3122" s="383"/>
      <c r="AW3122" s="385"/>
      <c r="AX3122" s="139" t="s">
        <v>209</v>
      </c>
      <c r="AY3122" t="s">
        <v>18490</v>
      </c>
      <c r="BA3122" s="381"/>
      <c r="BB3122" s="139" t="s">
        <v>17</v>
      </c>
      <c r="BC3122" s="166"/>
      <c r="BD3122" s="166"/>
      <c r="BE3122" s="166"/>
      <c r="BF3122" s="166"/>
      <c r="BG3122" s="166"/>
      <c r="BH3122" s="308"/>
      <c r="BI3122" s="308"/>
      <c r="BJ3122" s="141" t="s">
        <v>26</v>
      </c>
      <c r="BK3122" s="141" t="s">
        <v>25</v>
      </c>
      <c r="BL3122" s="141" t="s">
        <v>13098</v>
      </c>
      <c r="BM3122" s="141" t="s">
        <v>13099</v>
      </c>
      <c r="BN3122" s="139" t="s">
        <v>4075</v>
      </c>
      <c r="BQ3122" s="141"/>
      <c r="BV3122" s="141"/>
      <c r="BX3122" s="141"/>
      <c r="BY3122" s="141"/>
      <c r="BZ3122" s="141"/>
      <c r="CA3122" s="141"/>
      <c r="CB3122" s="141"/>
      <c r="CC3122" s="141"/>
      <c r="CD3122" s="141"/>
      <c r="CE3122" s="141"/>
      <c r="CF3122" s="141"/>
      <c r="CG3122" s="141"/>
    </row>
    <row r="3123" spans="1:85" x14ac:dyDescent="0.35">
      <c r="A3123" s="155" t="s">
        <v>4210</v>
      </c>
      <c r="B3123" s="139" t="s">
        <v>4075</v>
      </c>
      <c r="C3123" s="18">
        <v>44130</v>
      </c>
      <c r="D3123" s="144">
        <v>0.60624999999999996</v>
      </c>
      <c r="E3123" s="141" t="s">
        <v>13277</v>
      </c>
      <c r="F3123" s="141">
        <v>4</v>
      </c>
      <c r="G3123" s="141" t="s">
        <v>2891</v>
      </c>
      <c r="H3123" s="141">
        <v>2020</v>
      </c>
      <c r="I3123" s="18">
        <v>44130</v>
      </c>
      <c r="J3123" s="144">
        <v>0.60347222222222219</v>
      </c>
      <c r="K3123" s="378"/>
      <c r="L3123" s="139" t="s">
        <v>4075</v>
      </c>
      <c r="M3123" s="141" t="s">
        <v>28</v>
      </c>
      <c r="N3123" s="248"/>
      <c r="O3123" s="141" t="s">
        <v>26</v>
      </c>
      <c r="P3123" s="141" t="s">
        <v>26</v>
      </c>
      <c r="Q3123" s="141" t="s">
        <v>12931</v>
      </c>
      <c r="R3123" s="141" t="s">
        <v>4211</v>
      </c>
      <c r="S3123" s="141"/>
      <c r="T3123" s="141" t="s">
        <v>14392</v>
      </c>
      <c r="U3123" s="141">
        <v>119948500</v>
      </c>
      <c r="V3123" s="141"/>
      <c r="W3123" s="139" t="s">
        <v>4075</v>
      </c>
      <c r="X3123" s="141" t="s">
        <v>25</v>
      </c>
      <c r="Y3123" s="141" t="s">
        <v>27</v>
      </c>
      <c r="Z3123" s="141"/>
      <c r="AA3123" s="141" t="s">
        <v>34</v>
      </c>
      <c r="AB3123" s="141" t="s">
        <v>34</v>
      </c>
      <c r="AC3123" s="139" t="s">
        <v>18047</v>
      </c>
      <c r="AD3123" s="380"/>
      <c r="AE3123" s="139" t="s">
        <v>102</v>
      </c>
      <c r="AF3123" s="139" t="s">
        <v>13071</v>
      </c>
      <c r="AG3123" s="139" t="s">
        <v>102</v>
      </c>
      <c r="AH3123" s="139" t="s">
        <v>1378</v>
      </c>
      <c r="AI3123" s="139" t="s">
        <v>1748</v>
      </c>
      <c r="AJ3123" s="139" t="s">
        <v>1606</v>
      </c>
      <c r="AK3123" s="139"/>
      <c r="AL3123" s="139"/>
      <c r="AM3123" s="141"/>
      <c r="AN3123" s="141" t="s">
        <v>8</v>
      </c>
      <c r="AO3123" s="139"/>
      <c r="AP3123" s="139" t="s">
        <v>1606</v>
      </c>
      <c r="AQ3123" s="139" t="s">
        <v>4212</v>
      </c>
      <c r="AR3123" s="381"/>
      <c r="AS3123" s="139" t="s">
        <v>4075</v>
      </c>
      <c r="AT3123" s="141" t="s">
        <v>43</v>
      </c>
      <c r="AU3123" s="141">
        <v>180</v>
      </c>
      <c r="AV3123" s="383"/>
      <c r="AW3123" s="385"/>
      <c r="AX3123" s="139" t="s">
        <v>82</v>
      </c>
      <c r="AY3123" t="s">
        <v>18278</v>
      </c>
      <c r="BA3123" s="381"/>
      <c r="BB3123" s="139" t="s">
        <v>1446</v>
      </c>
      <c r="BC3123" s="166"/>
      <c r="BD3123" s="166"/>
      <c r="BE3123" s="166"/>
      <c r="BF3123" s="166"/>
      <c r="BG3123" s="166"/>
      <c r="BH3123" s="308" t="s">
        <v>4213</v>
      </c>
      <c r="BI3123" s="308"/>
      <c r="BJ3123" s="141" t="s">
        <v>26</v>
      </c>
      <c r="BK3123" s="141" t="s">
        <v>25</v>
      </c>
      <c r="BL3123" s="141" t="s">
        <v>13098</v>
      </c>
      <c r="BM3123" s="141" t="s">
        <v>13099</v>
      </c>
      <c r="BN3123" s="139" t="s">
        <v>4075</v>
      </c>
      <c r="BQ3123" s="141"/>
      <c r="BV3123" s="141"/>
      <c r="BX3123" s="141"/>
      <c r="BY3123" s="141"/>
      <c r="BZ3123" s="141"/>
      <c r="CA3123" s="141"/>
      <c r="CB3123" s="141"/>
      <c r="CC3123" s="141"/>
      <c r="CD3123" s="141"/>
      <c r="CE3123" s="141"/>
      <c r="CF3123" s="141"/>
      <c r="CG3123" s="141"/>
    </row>
    <row r="3124" spans="1:85" x14ac:dyDescent="0.35">
      <c r="A3124" s="155" t="s">
        <v>4207</v>
      </c>
      <c r="B3124" s="139" t="s">
        <v>4075</v>
      </c>
      <c r="C3124" s="18">
        <v>44130</v>
      </c>
      <c r="D3124" s="144">
        <v>0.53819444444444442</v>
      </c>
      <c r="E3124" s="141" t="s">
        <v>13277</v>
      </c>
      <c r="F3124" s="141">
        <v>4</v>
      </c>
      <c r="G3124" s="141" t="s">
        <v>2891</v>
      </c>
      <c r="H3124" s="141">
        <v>2020</v>
      </c>
      <c r="I3124" s="18">
        <v>44130</v>
      </c>
      <c r="J3124" s="144">
        <v>0.53055555555555556</v>
      </c>
      <c r="K3124" s="378"/>
      <c r="L3124" s="139" t="s">
        <v>4075</v>
      </c>
      <c r="M3124" s="141" t="s">
        <v>28</v>
      </c>
      <c r="N3124" s="248"/>
      <c r="O3124" s="141" t="s">
        <v>26</v>
      </c>
      <c r="P3124" s="141" t="s">
        <v>26</v>
      </c>
      <c r="Q3124" s="141" t="s">
        <v>12932</v>
      </c>
      <c r="R3124" s="141" t="s">
        <v>4208</v>
      </c>
      <c r="S3124" s="141"/>
      <c r="T3124" s="141" t="s">
        <v>14338</v>
      </c>
      <c r="U3124" s="141">
        <v>119947529</v>
      </c>
      <c r="V3124" s="141"/>
      <c r="W3124" s="139" t="s">
        <v>4075</v>
      </c>
      <c r="X3124" s="141" t="s">
        <v>25</v>
      </c>
      <c r="Y3124" s="141" t="s">
        <v>27</v>
      </c>
      <c r="Z3124" s="141"/>
      <c r="AA3124" s="141" t="s">
        <v>34</v>
      </c>
      <c r="AB3124" s="141" t="s">
        <v>34</v>
      </c>
      <c r="AC3124" s="139" t="s">
        <v>18047</v>
      </c>
      <c r="AD3124" s="380"/>
      <c r="AE3124" s="139" t="s">
        <v>102</v>
      </c>
      <c r="AF3124" s="139" t="s">
        <v>13074</v>
      </c>
      <c r="AG3124" s="139" t="s">
        <v>102</v>
      </c>
      <c r="AH3124" s="139" t="s">
        <v>1378</v>
      </c>
      <c r="AI3124" s="139" t="s">
        <v>11</v>
      </c>
      <c r="AJ3124" s="139" t="s">
        <v>11</v>
      </c>
      <c r="AK3124" s="139"/>
      <c r="AL3124" s="139"/>
      <c r="AM3124" s="141"/>
      <c r="AN3124" s="141" t="s">
        <v>8</v>
      </c>
      <c r="AO3124" s="139"/>
      <c r="AP3124" s="139" t="s">
        <v>11</v>
      </c>
      <c r="AQ3124" s="139" t="s">
        <v>4209</v>
      </c>
      <c r="AR3124" s="381"/>
      <c r="AS3124" s="139" t="s">
        <v>4075</v>
      </c>
      <c r="AT3124" s="141" t="s">
        <v>43</v>
      </c>
      <c r="AU3124" s="141">
        <v>100</v>
      </c>
      <c r="AV3124" s="383"/>
      <c r="AW3124" s="385"/>
      <c r="AX3124" s="139" t="s">
        <v>53</v>
      </c>
      <c r="AY3124" t="s">
        <v>19224</v>
      </c>
      <c r="BA3124" s="381"/>
      <c r="BB3124" s="139" t="s">
        <v>1450</v>
      </c>
      <c r="BC3124" s="166"/>
      <c r="BD3124" s="166"/>
      <c r="BE3124" s="166"/>
      <c r="BF3124" s="166"/>
      <c r="BG3124" s="166"/>
      <c r="BH3124" s="308"/>
      <c r="BI3124" s="308"/>
      <c r="BJ3124" s="141" t="s">
        <v>26</v>
      </c>
      <c r="BK3124" s="141" t="s">
        <v>25</v>
      </c>
      <c r="BL3124" s="141" t="s">
        <v>13100</v>
      </c>
      <c r="BM3124" s="141" t="s">
        <v>13097</v>
      </c>
      <c r="BN3124" s="139" t="s">
        <v>4075</v>
      </c>
      <c r="BQ3124" s="141"/>
      <c r="BV3124" s="141"/>
      <c r="BX3124" s="141"/>
      <c r="BY3124" s="141"/>
      <c r="BZ3124" s="141"/>
      <c r="CA3124" s="141"/>
      <c r="CB3124" s="141"/>
      <c r="CC3124" s="141"/>
      <c r="CD3124" s="141"/>
      <c r="CE3124" s="141"/>
      <c r="CF3124" s="141"/>
      <c r="CG3124" s="141"/>
    </row>
    <row r="3125" spans="1:85" x14ac:dyDescent="0.35">
      <c r="A3125" s="155" t="s">
        <v>4203</v>
      </c>
      <c r="B3125" s="139" t="s">
        <v>4075</v>
      </c>
      <c r="C3125" s="18">
        <v>44130</v>
      </c>
      <c r="D3125" s="144">
        <v>0.21180555555555555</v>
      </c>
      <c r="E3125" s="141" t="s">
        <v>13277</v>
      </c>
      <c r="F3125" s="141">
        <v>4</v>
      </c>
      <c r="G3125" s="141" t="s">
        <v>2891</v>
      </c>
      <c r="H3125" s="141">
        <v>2020</v>
      </c>
      <c r="I3125" s="18">
        <v>44130</v>
      </c>
      <c r="J3125" s="144">
        <v>0.2048611111111111</v>
      </c>
      <c r="K3125" s="378"/>
      <c r="L3125" s="139" t="s">
        <v>4075</v>
      </c>
      <c r="M3125" s="141" t="s">
        <v>28</v>
      </c>
      <c r="N3125" s="248"/>
      <c r="O3125" s="141" t="s">
        <v>26</v>
      </c>
      <c r="P3125" s="141" t="s">
        <v>26</v>
      </c>
      <c r="Q3125" s="141" t="s">
        <v>12934</v>
      </c>
      <c r="R3125" s="141" t="s">
        <v>4204</v>
      </c>
      <c r="S3125" s="141"/>
      <c r="T3125" s="141" t="s">
        <v>14337</v>
      </c>
      <c r="U3125" s="141">
        <v>119945896</v>
      </c>
      <c r="V3125" s="141"/>
      <c r="W3125" s="139" t="s">
        <v>4075</v>
      </c>
      <c r="X3125" s="141" t="s">
        <v>25</v>
      </c>
      <c r="Y3125" s="141" t="s">
        <v>27</v>
      </c>
      <c r="Z3125" s="141"/>
      <c r="AA3125" s="141" t="s">
        <v>34</v>
      </c>
      <c r="AB3125" s="141" t="s">
        <v>34</v>
      </c>
      <c r="AC3125" s="139" t="s">
        <v>18049</v>
      </c>
      <c r="AD3125" s="380"/>
      <c r="AE3125" s="139" t="s">
        <v>4</v>
      </c>
      <c r="AF3125" s="139" t="s">
        <v>13073</v>
      </c>
      <c r="AG3125" s="139" t="s">
        <v>4</v>
      </c>
      <c r="AH3125" s="139" t="s">
        <v>1380</v>
      </c>
      <c r="AI3125" s="139" t="s">
        <v>15678</v>
      </c>
      <c r="AJ3125" s="139"/>
      <c r="AK3125" s="139" t="s">
        <v>15678</v>
      </c>
      <c r="AL3125" s="139" t="s">
        <v>1563</v>
      </c>
      <c r="AM3125" s="141"/>
      <c r="AN3125" s="141" t="s">
        <v>8</v>
      </c>
      <c r="AO3125" s="139"/>
      <c r="AP3125" s="139" t="s">
        <v>1563</v>
      </c>
      <c r="AQ3125" s="139" t="s">
        <v>7</v>
      </c>
      <c r="AR3125" s="381"/>
      <c r="AS3125" s="139" t="s">
        <v>4075</v>
      </c>
      <c r="AT3125" s="141" t="s">
        <v>1404</v>
      </c>
      <c r="AU3125" s="141"/>
      <c r="AV3125" s="383"/>
      <c r="AW3125" s="385"/>
      <c r="AX3125" s="139" t="s">
        <v>175</v>
      </c>
      <c r="AY3125" t="s">
        <v>19533</v>
      </c>
      <c r="BA3125" s="381"/>
      <c r="BB3125" s="139" t="s">
        <v>17</v>
      </c>
      <c r="BC3125" s="166"/>
      <c r="BD3125" s="166"/>
      <c r="BE3125" s="166"/>
      <c r="BF3125" s="166"/>
      <c r="BG3125" s="166"/>
      <c r="BH3125" s="308"/>
      <c r="BI3125" s="308"/>
      <c r="BJ3125" s="141" t="s">
        <v>26</v>
      </c>
      <c r="BK3125" s="141" t="s">
        <v>25</v>
      </c>
      <c r="BL3125" s="141" t="s">
        <v>13098</v>
      </c>
      <c r="BM3125" s="141" t="s">
        <v>13099</v>
      </c>
      <c r="BN3125" s="139" t="s">
        <v>4075</v>
      </c>
      <c r="BQ3125" s="141" t="s">
        <v>16129</v>
      </c>
      <c r="BR3125" s="135" t="s">
        <v>15702</v>
      </c>
      <c r="BT3125" s="135" t="s">
        <v>3884</v>
      </c>
      <c r="BV3125" s="141"/>
      <c r="BX3125" s="141"/>
      <c r="BY3125" s="141"/>
      <c r="BZ3125" s="141"/>
      <c r="CA3125" s="141"/>
      <c r="CB3125" s="141"/>
      <c r="CC3125" s="141"/>
      <c r="CD3125" s="141"/>
      <c r="CE3125" s="141"/>
      <c r="CF3125" s="141"/>
      <c r="CG3125" s="141"/>
    </row>
    <row r="3126" spans="1:85" x14ac:dyDescent="0.35">
      <c r="A3126" s="155" t="s">
        <v>4199</v>
      </c>
      <c r="B3126" s="139" t="s">
        <v>4075</v>
      </c>
      <c r="C3126" s="18">
        <v>44130</v>
      </c>
      <c r="D3126" s="144">
        <v>0.1361111111111111</v>
      </c>
      <c r="E3126" s="141" t="s">
        <v>13277</v>
      </c>
      <c r="F3126" s="141">
        <v>4</v>
      </c>
      <c r="G3126" s="141" t="s">
        <v>2891</v>
      </c>
      <c r="H3126" s="141">
        <v>2020</v>
      </c>
      <c r="I3126" s="18">
        <v>44130</v>
      </c>
      <c r="J3126" s="144">
        <v>0.13263888888888889</v>
      </c>
      <c r="K3126" s="378"/>
      <c r="L3126" s="139" t="s">
        <v>4075</v>
      </c>
      <c r="M3126" s="141" t="s">
        <v>28</v>
      </c>
      <c r="N3126" s="248"/>
      <c r="O3126" s="141" t="s">
        <v>26</v>
      </c>
      <c r="P3126" s="141" t="s">
        <v>26</v>
      </c>
      <c r="Q3126" s="141" t="s">
        <v>12936</v>
      </c>
      <c r="R3126" s="141" t="s">
        <v>4200</v>
      </c>
      <c r="S3126" s="141"/>
      <c r="T3126" s="141" t="s">
        <v>14413</v>
      </c>
      <c r="U3126" s="141">
        <v>119945855</v>
      </c>
      <c r="V3126" s="141"/>
      <c r="W3126" s="139" t="s">
        <v>4075</v>
      </c>
      <c r="X3126" s="141" t="s">
        <v>25</v>
      </c>
      <c r="Y3126" s="141" t="s">
        <v>27</v>
      </c>
      <c r="Z3126" s="141"/>
      <c r="AA3126" s="141" t="s">
        <v>34</v>
      </c>
      <c r="AB3126" s="141" t="s">
        <v>34</v>
      </c>
      <c r="AC3126" s="139" t="s">
        <v>18050</v>
      </c>
      <c r="AD3126" s="380"/>
      <c r="AE3126" s="139" t="s">
        <v>4</v>
      </c>
      <c r="AF3126" s="139" t="s">
        <v>13073</v>
      </c>
      <c r="AG3126" s="139" t="s">
        <v>4</v>
      </c>
      <c r="AH3126" s="139" t="s">
        <v>1380</v>
      </c>
      <c r="AI3126" s="139" t="s">
        <v>15678</v>
      </c>
      <c r="AJ3126" s="139"/>
      <c r="AK3126" s="139" t="s">
        <v>15678</v>
      </c>
      <c r="AL3126" s="139" t="s">
        <v>1563</v>
      </c>
      <c r="AM3126" s="141"/>
      <c r="AN3126" s="141" t="s">
        <v>8</v>
      </c>
      <c r="AO3126" s="139"/>
      <c r="AP3126" s="139" t="s">
        <v>1563</v>
      </c>
      <c r="AQ3126" s="139" t="s">
        <v>4201</v>
      </c>
      <c r="AR3126" s="381"/>
      <c r="AS3126" s="139" t="s">
        <v>4075</v>
      </c>
      <c r="AT3126" s="141" t="s">
        <v>1404</v>
      </c>
      <c r="AU3126" s="141"/>
      <c r="AV3126" s="383"/>
      <c r="AW3126" s="385"/>
      <c r="AX3126" s="139" t="s">
        <v>82</v>
      </c>
      <c r="AY3126" t="s">
        <v>19445</v>
      </c>
      <c r="BA3126" s="381"/>
      <c r="BB3126" s="139" t="s">
        <v>1446</v>
      </c>
      <c r="BC3126" s="166"/>
      <c r="BD3126" s="166"/>
      <c r="BE3126" s="166"/>
      <c r="BF3126" s="166"/>
      <c r="BG3126" s="166"/>
      <c r="BH3126" s="308" t="s">
        <v>4202</v>
      </c>
      <c r="BI3126" s="308"/>
      <c r="BJ3126" s="141" t="s">
        <v>26</v>
      </c>
      <c r="BK3126" s="141" t="s">
        <v>25</v>
      </c>
      <c r="BL3126" s="141" t="s">
        <v>13098</v>
      </c>
      <c r="BM3126" s="141" t="s">
        <v>13099</v>
      </c>
      <c r="BN3126" s="139" t="s">
        <v>4075</v>
      </c>
      <c r="BQ3126" s="141" t="s">
        <v>16130</v>
      </c>
      <c r="BR3126" s="135" t="s">
        <v>15702</v>
      </c>
      <c r="BV3126" s="141"/>
      <c r="BX3126" s="141"/>
      <c r="BY3126" s="141"/>
      <c r="BZ3126" s="141"/>
      <c r="CA3126" s="141"/>
      <c r="CB3126" s="141"/>
      <c r="CC3126" s="141"/>
      <c r="CD3126" s="141"/>
      <c r="CE3126" s="141"/>
      <c r="CF3126" s="141"/>
      <c r="CG3126" s="141"/>
    </row>
    <row r="3127" spans="1:85" x14ac:dyDescent="0.35">
      <c r="A3127" s="155" t="s">
        <v>4218</v>
      </c>
      <c r="B3127" s="139" t="s">
        <v>4075</v>
      </c>
      <c r="C3127" s="18">
        <v>44130</v>
      </c>
      <c r="D3127" s="144">
        <v>5.5555555555555558E-3</v>
      </c>
      <c r="E3127" s="141" t="s">
        <v>13277</v>
      </c>
      <c r="F3127" s="141">
        <v>4</v>
      </c>
      <c r="G3127" s="141" t="s">
        <v>2891</v>
      </c>
      <c r="H3127" s="141">
        <v>2020</v>
      </c>
      <c r="I3127" s="18">
        <v>44129</v>
      </c>
      <c r="J3127" s="144">
        <v>0.99513888888888891</v>
      </c>
      <c r="K3127" s="378"/>
      <c r="L3127" s="139" t="s">
        <v>4075</v>
      </c>
      <c r="M3127" s="141" t="s">
        <v>28</v>
      </c>
      <c r="N3127" s="248"/>
      <c r="O3127" s="141" t="s">
        <v>26</v>
      </c>
      <c r="P3127" s="141" t="s">
        <v>26</v>
      </c>
      <c r="Q3127" s="141" t="s">
        <v>12938</v>
      </c>
      <c r="R3127" s="141" t="s">
        <v>4219</v>
      </c>
      <c r="S3127" s="141"/>
      <c r="T3127" s="141" t="s">
        <v>14339</v>
      </c>
      <c r="U3127" s="141">
        <v>119945602</v>
      </c>
      <c r="V3127" s="141"/>
      <c r="W3127" s="139" t="s">
        <v>4075</v>
      </c>
      <c r="X3127" s="141" t="s">
        <v>25</v>
      </c>
      <c r="Y3127" s="141" t="s">
        <v>27</v>
      </c>
      <c r="Z3127" s="141"/>
      <c r="AA3127" s="141" t="s">
        <v>34</v>
      </c>
      <c r="AB3127" s="141" t="s">
        <v>34</v>
      </c>
      <c r="AC3127" s="139" t="s">
        <v>18047</v>
      </c>
      <c r="AD3127" s="380"/>
      <c r="AE3127" s="139" t="s">
        <v>109</v>
      </c>
      <c r="AF3127" s="139" t="s">
        <v>13068</v>
      </c>
      <c r="AG3127" s="139" t="s">
        <v>31</v>
      </c>
      <c r="AH3127" s="139" t="s">
        <v>1378</v>
      </c>
      <c r="AI3127" s="139" t="s">
        <v>1398</v>
      </c>
      <c r="AJ3127" s="139"/>
      <c r="AK3127" s="139"/>
      <c r="AL3127" s="139"/>
      <c r="AM3127" s="141"/>
      <c r="AN3127" s="141" t="s">
        <v>8</v>
      </c>
      <c r="AO3127" s="139"/>
      <c r="AP3127" s="139" t="s">
        <v>1563</v>
      </c>
      <c r="AQ3127" s="139" t="s">
        <v>4220</v>
      </c>
      <c r="AR3127" s="381"/>
      <c r="AS3127" s="139" t="s">
        <v>4075</v>
      </c>
      <c r="AT3127" s="141" t="s">
        <v>1404</v>
      </c>
      <c r="AU3127" s="141"/>
      <c r="AV3127" s="383"/>
      <c r="AW3127" s="385"/>
      <c r="AX3127" s="139" t="s">
        <v>80</v>
      </c>
      <c r="AY3127" t="s">
        <v>18752</v>
      </c>
      <c r="BA3127" s="381"/>
      <c r="BB3127" s="139" t="s">
        <v>17</v>
      </c>
      <c r="BC3127" s="166"/>
      <c r="BD3127" s="166"/>
      <c r="BE3127" s="166"/>
      <c r="BF3127" s="166"/>
      <c r="BG3127" s="166"/>
      <c r="BH3127" s="308"/>
      <c r="BI3127" s="308"/>
      <c r="BJ3127" s="141" t="s">
        <v>26</v>
      </c>
      <c r="BK3127" s="141" t="s">
        <v>25</v>
      </c>
      <c r="BL3127" s="141" t="s">
        <v>13096</v>
      </c>
      <c r="BM3127" s="141" t="s">
        <v>13097</v>
      </c>
      <c r="BN3127" s="139" t="s">
        <v>4075</v>
      </c>
      <c r="BQ3127" s="141"/>
      <c r="BV3127" s="141"/>
      <c r="BX3127" s="141"/>
      <c r="BY3127" s="141"/>
      <c r="BZ3127" s="141"/>
      <c r="CA3127" s="141"/>
      <c r="CB3127" s="141"/>
      <c r="CC3127" s="141"/>
      <c r="CD3127" s="141"/>
      <c r="CE3127" s="141"/>
      <c r="CF3127" s="141"/>
      <c r="CG3127" s="141"/>
    </row>
    <row r="3128" spans="1:85" x14ac:dyDescent="0.35">
      <c r="A3128" s="155" t="s">
        <v>4197</v>
      </c>
      <c r="B3128" s="139" t="s">
        <v>4075</v>
      </c>
      <c r="C3128" s="18">
        <v>44130</v>
      </c>
      <c r="D3128" s="144">
        <v>0.16944444444444445</v>
      </c>
      <c r="E3128" s="141" t="s">
        <v>13277</v>
      </c>
      <c r="F3128" s="141">
        <v>4</v>
      </c>
      <c r="G3128" s="141" t="s">
        <v>2891</v>
      </c>
      <c r="H3128" s="141">
        <v>2020</v>
      </c>
      <c r="I3128" s="18">
        <v>44130</v>
      </c>
      <c r="J3128" s="144">
        <v>0.15277777777777779</v>
      </c>
      <c r="K3128" s="378"/>
      <c r="L3128" s="139" t="s">
        <v>4075</v>
      </c>
      <c r="M3128" s="141" t="s">
        <v>28</v>
      </c>
      <c r="N3128" s="248"/>
      <c r="O3128" s="141" t="s">
        <v>26</v>
      </c>
      <c r="P3128" s="141" t="s">
        <v>26</v>
      </c>
      <c r="Q3128" s="141" t="s">
        <v>12935</v>
      </c>
      <c r="R3128" s="141"/>
      <c r="S3128" s="141"/>
      <c r="T3128" s="141" t="s">
        <v>14340</v>
      </c>
      <c r="U3128" s="141">
        <v>119945605</v>
      </c>
      <c r="V3128" s="141"/>
      <c r="W3128" s="139" t="s">
        <v>4075</v>
      </c>
      <c r="X3128" s="141" t="s">
        <v>25</v>
      </c>
      <c r="Y3128" s="141" t="s">
        <v>27</v>
      </c>
      <c r="Z3128" s="141"/>
      <c r="AA3128" s="141" t="s">
        <v>34</v>
      </c>
      <c r="AB3128" s="141" t="s">
        <v>34</v>
      </c>
      <c r="AC3128" s="139" t="s">
        <v>18047</v>
      </c>
      <c r="AD3128" s="380"/>
      <c r="AE3128" s="139" t="s">
        <v>4</v>
      </c>
      <c r="AF3128" s="139" t="s">
        <v>13073</v>
      </c>
      <c r="AG3128" s="139" t="s">
        <v>4</v>
      </c>
      <c r="AH3128" s="139" t="s">
        <v>1380</v>
      </c>
      <c r="AI3128" s="139" t="s">
        <v>15678</v>
      </c>
      <c r="AJ3128" s="139"/>
      <c r="AK3128" s="139" t="s">
        <v>15678</v>
      </c>
      <c r="AL3128" s="139" t="s">
        <v>1563</v>
      </c>
      <c r="AM3128" s="141"/>
      <c r="AN3128" s="141" t="s">
        <v>8</v>
      </c>
      <c r="AO3128" s="139"/>
      <c r="AP3128" s="139" t="s">
        <v>1563</v>
      </c>
      <c r="AQ3128" s="139" t="s">
        <v>4198</v>
      </c>
      <c r="AR3128" s="381"/>
      <c r="AS3128" s="139" t="s">
        <v>4075</v>
      </c>
      <c r="AT3128" s="141" t="s">
        <v>1404</v>
      </c>
      <c r="AU3128" s="141"/>
      <c r="AV3128" s="383"/>
      <c r="AW3128" s="385"/>
      <c r="AX3128" s="139" t="s">
        <v>80</v>
      </c>
      <c r="AY3128" t="s">
        <v>18286</v>
      </c>
      <c r="BA3128" s="381"/>
      <c r="BB3128" s="139" t="s">
        <v>17</v>
      </c>
      <c r="BC3128" s="166"/>
      <c r="BD3128" s="166"/>
      <c r="BE3128" s="166"/>
      <c r="BF3128" s="166"/>
      <c r="BG3128" s="166"/>
      <c r="BH3128" s="308"/>
      <c r="BI3128" s="308"/>
      <c r="BJ3128" s="141" t="s">
        <v>26</v>
      </c>
      <c r="BK3128" s="141" t="s">
        <v>25</v>
      </c>
      <c r="BL3128" s="141" t="s">
        <v>13096</v>
      </c>
      <c r="BM3128" s="141" t="s">
        <v>13097</v>
      </c>
      <c r="BN3128" s="139" t="s">
        <v>4075</v>
      </c>
      <c r="BQ3128" s="141"/>
      <c r="BV3128" s="141"/>
      <c r="BX3128" s="141"/>
      <c r="BY3128" s="141"/>
      <c r="BZ3128" s="141"/>
      <c r="CA3128" s="141"/>
      <c r="CB3128" s="141"/>
      <c r="CC3128" s="141"/>
      <c r="CD3128" s="141"/>
      <c r="CE3128" s="141"/>
      <c r="CF3128" s="141"/>
      <c r="CG3128" s="141"/>
    </row>
    <row r="3129" spans="1:85" x14ac:dyDescent="0.35">
      <c r="A3129" s="155" t="s">
        <v>4205</v>
      </c>
      <c r="B3129" s="139" t="s">
        <v>4075</v>
      </c>
      <c r="C3129" s="18">
        <v>44130</v>
      </c>
      <c r="D3129" s="144">
        <v>0.1361111111111111</v>
      </c>
      <c r="E3129" s="141" t="s">
        <v>13277</v>
      </c>
      <c r="F3129" s="141">
        <v>4</v>
      </c>
      <c r="G3129" s="141" t="s">
        <v>2891</v>
      </c>
      <c r="H3129" s="141">
        <v>2020</v>
      </c>
      <c r="I3129" s="18">
        <v>44130</v>
      </c>
      <c r="J3129" s="144">
        <v>0.12430555555555556</v>
      </c>
      <c r="K3129" s="378"/>
      <c r="L3129" s="139" t="s">
        <v>4075</v>
      </c>
      <c r="M3129" s="141" t="s">
        <v>28</v>
      </c>
      <c r="N3129" s="248"/>
      <c r="O3129" s="141" t="s">
        <v>26</v>
      </c>
      <c r="P3129" s="141" t="s">
        <v>26</v>
      </c>
      <c r="Q3129" s="141" t="s">
        <v>12937</v>
      </c>
      <c r="R3129" s="141" t="s">
        <v>4206</v>
      </c>
      <c r="S3129" s="141"/>
      <c r="T3129" s="141" t="s">
        <v>14341</v>
      </c>
      <c r="U3129" s="141">
        <v>119945607</v>
      </c>
      <c r="V3129" s="141"/>
      <c r="W3129" s="139" t="s">
        <v>4075</v>
      </c>
      <c r="X3129" s="141" t="s">
        <v>25</v>
      </c>
      <c r="Y3129" s="141" t="s">
        <v>27</v>
      </c>
      <c r="Z3129" s="141"/>
      <c r="AA3129" s="141" t="s">
        <v>34</v>
      </c>
      <c r="AB3129" s="141" t="s">
        <v>34</v>
      </c>
      <c r="AC3129" s="139" t="s">
        <v>18049</v>
      </c>
      <c r="AD3129" s="380"/>
      <c r="AE3129" s="139" t="s">
        <v>109</v>
      </c>
      <c r="AF3129" s="139" t="s">
        <v>13068</v>
      </c>
      <c r="AG3129" s="139" t="s">
        <v>31</v>
      </c>
      <c r="AH3129" s="139" t="s">
        <v>1378</v>
      </c>
      <c r="AI3129" s="139" t="s">
        <v>1398</v>
      </c>
      <c r="AJ3129" s="139"/>
      <c r="AK3129" s="139"/>
      <c r="AL3129" s="139"/>
      <c r="AM3129" s="141"/>
      <c r="AN3129" s="141" t="s">
        <v>8</v>
      </c>
      <c r="AO3129" s="139"/>
      <c r="AP3129" s="139" t="s">
        <v>1563</v>
      </c>
      <c r="AQ3129" s="139" t="s">
        <v>7</v>
      </c>
      <c r="AR3129" s="381"/>
      <c r="AS3129" s="139" t="s">
        <v>4075</v>
      </c>
      <c r="AT3129" s="141" t="s">
        <v>1404</v>
      </c>
      <c r="AU3129" s="141"/>
      <c r="AV3129" s="383"/>
      <c r="AW3129" s="385"/>
      <c r="AX3129" s="139" t="s">
        <v>175</v>
      </c>
      <c r="AY3129" t="s">
        <v>19534</v>
      </c>
      <c r="BA3129" s="381"/>
      <c r="BB3129" s="139" t="s">
        <v>17</v>
      </c>
      <c r="BC3129" s="166"/>
      <c r="BD3129" s="166"/>
      <c r="BE3129" s="166"/>
      <c r="BF3129" s="166"/>
      <c r="BG3129" s="166"/>
      <c r="BH3129" s="308"/>
      <c r="BI3129" s="308"/>
      <c r="BJ3129" s="141" t="s">
        <v>26</v>
      </c>
      <c r="BK3129" s="141" t="s">
        <v>25</v>
      </c>
      <c r="BL3129" s="141" t="s">
        <v>13098</v>
      </c>
      <c r="BM3129" s="141" t="s">
        <v>13099</v>
      </c>
      <c r="BN3129" s="139" t="s">
        <v>4075</v>
      </c>
      <c r="BQ3129" s="141"/>
      <c r="BV3129" s="141"/>
      <c r="BX3129" s="141"/>
      <c r="BY3129" s="141"/>
      <c r="BZ3129" s="141"/>
      <c r="CA3129" s="141"/>
      <c r="CB3129" s="141"/>
      <c r="CC3129" s="141"/>
      <c r="CD3129" s="141"/>
      <c r="CE3129" s="141"/>
      <c r="CF3129" s="141"/>
      <c r="CG3129" s="141"/>
    </row>
    <row r="3130" spans="1:85" x14ac:dyDescent="0.35">
      <c r="A3130" s="155" t="s">
        <v>4188</v>
      </c>
      <c r="B3130" s="139" t="s">
        <v>4075</v>
      </c>
      <c r="C3130" s="18">
        <v>44131</v>
      </c>
      <c r="D3130" s="144">
        <v>0.82291666666666663</v>
      </c>
      <c r="E3130" s="141" t="s">
        <v>13277</v>
      </c>
      <c r="F3130" s="141">
        <v>4</v>
      </c>
      <c r="G3130" s="141" t="s">
        <v>2891</v>
      </c>
      <c r="H3130" s="141">
        <v>2020</v>
      </c>
      <c r="I3130" s="18">
        <v>44131</v>
      </c>
      <c r="J3130" s="144">
        <v>0.81944444444444442</v>
      </c>
      <c r="K3130" s="378"/>
      <c r="L3130" s="139" t="s">
        <v>4075</v>
      </c>
      <c r="M3130" s="141" t="s">
        <v>28</v>
      </c>
      <c r="N3130" s="248"/>
      <c r="O3130" s="141" t="s">
        <v>26</v>
      </c>
      <c r="P3130" s="141" t="s">
        <v>26</v>
      </c>
      <c r="Q3130" s="141"/>
      <c r="R3130" s="141" t="s">
        <v>4189</v>
      </c>
      <c r="S3130" s="141"/>
      <c r="T3130" s="141" t="s">
        <v>14401</v>
      </c>
      <c r="U3130" s="141">
        <v>119952740</v>
      </c>
      <c r="V3130" s="141"/>
      <c r="W3130" s="139" t="s">
        <v>4075</v>
      </c>
      <c r="X3130" s="141" t="s">
        <v>25</v>
      </c>
      <c r="Y3130" s="141" t="s">
        <v>27</v>
      </c>
      <c r="Z3130" s="141"/>
      <c r="AA3130" s="141" t="s">
        <v>34</v>
      </c>
      <c r="AB3130" s="141" t="s">
        <v>34</v>
      </c>
      <c r="AC3130" s="139" t="s">
        <v>18047</v>
      </c>
      <c r="AD3130" s="380"/>
      <c r="AE3130" s="139" t="s">
        <v>4</v>
      </c>
      <c r="AF3130" s="139" t="s">
        <v>13073</v>
      </c>
      <c r="AG3130" s="139" t="s">
        <v>4</v>
      </c>
      <c r="AH3130" s="139" t="s">
        <v>1380</v>
      </c>
      <c r="AI3130" s="139" t="s">
        <v>15678</v>
      </c>
      <c r="AJ3130" s="139"/>
      <c r="AK3130" s="139" t="s">
        <v>15678</v>
      </c>
      <c r="AL3130" s="139" t="s">
        <v>1563</v>
      </c>
      <c r="AM3130" s="141"/>
      <c r="AN3130" s="141" t="s">
        <v>8</v>
      </c>
      <c r="AO3130" s="139"/>
      <c r="AP3130" s="139" t="s">
        <v>1563</v>
      </c>
      <c r="AQ3130" s="139" t="s">
        <v>1563</v>
      </c>
      <c r="AR3130" s="381"/>
      <c r="AS3130" s="139" t="s">
        <v>4075</v>
      </c>
      <c r="AT3130" s="141" t="s">
        <v>44</v>
      </c>
      <c r="AU3130" s="141">
        <v>180</v>
      </c>
      <c r="AV3130" s="383"/>
      <c r="AW3130" s="385"/>
      <c r="AX3130" s="139" t="s">
        <v>82</v>
      </c>
      <c r="AY3130" t="s">
        <v>18282</v>
      </c>
      <c r="BA3130" s="381"/>
      <c r="BB3130" s="139" t="s">
        <v>1451</v>
      </c>
      <c r="BC3130" s="166"/>
      <c r="BD3130" s="166"/>
      <c r="BE3130" s="166"/>
      <c r="BF3130" s="166"/>
      <c r="BG3130" s="166"/>
      <c r="BH3130" s="308" t="s">
        <v>4190</v>
      </c>
      <c r="BI3130" s="308"/>
      <c r="BJ3130" s="141" t="s">
        <v>26</v>
      </c>
      <c r="BK3130" s="141" t="s">
        <v>26</v>
      </c>
      <c r="BL3130" s="141"/>
      <c r="BM3130" s="141"/>
      <c r="BN3130" s="139" t="s">
        <v>4075</v>
      </c>
      <c r="BQ3130" s="141"/>
      <c r="BR3130" s="135" t="s">
        <v>15680</v>
      </c>
      <c r="BV3130" s="141"/>
      <c r="BX3130" s="141"/>
      <c r="BY3130" s="141"/>
      <c r="BZ3130" s="141"/>
      <c r="CA3130" s="141"/>
      <c r="CB3130" s="141"/>
      <c r="CC3130" s="141"/>
      <c r="CD3130" s="141"/>
      <c r="CE3130" s="141"/>
      <c r="CF3130" s="141"/>
      <c r="CG3130" s="141"/>
    </row>
    <row r="3131" spans="1:85" x14ac:dyDescent="0.35">
      <c r="A3131" s="155" t="s">
        <v>4191</v>
      </c>
      <c r="B3131" s="139" t="s">
        <v>4075</v>
      </c>
      <c r="C3131" s="18">
        <v>44131</v>
      </c>
      <c r="D3131" s="144">
        <v>0.89444444444444449</v>
      </c>
      <c r="E3131" s="141" t="s">
        <v>13277</v>
      </c>
      <c r="F3131" s="141">
        <v>4</v>
      </c>
      <c r="G3131" s="141" t="s">
        <v>2891</v>
      </c>
      <c r="H3131" s="141">
        <v>2020</v>
      </c>
      <c r="I3131" s="18">
        <v>44131</v>
      </c>
      <c r="J3131" s="144">
        <v>0.89097222222222228</v>
      </c>
      <c r="K3131" s="378"/>
      <c r="L3131" s="139" t="s">
        <v>4075</v>
      </c>
      <c r="M3131" s="141" t="s">
        <v>28</v>
      </c>
      <c r="N3131" s="248"/>
      <c r="O3131" s="141" t="s">
        <v>25</v>
      </c>
      <c r="P3131" s="141" t="s">
        <v>26</v>
      </c>
      <c r="Q3131" s="141" t="s">
        <v>12929</v>
      </c>
      <c r="R3131" s="141" t="s">
        <v>4192</v>
      </c>
      <c r="S3131" s="141"/>
      <c r="T3131" s="141" t="s">
        <v>14393</v>
      </c>
      <c r="U3131" s="141">
        <v>119952754</v>
      </c>
      <c r="V3131" s="141"/>
      <c r="W3131" s="139" t="s">
        <v>4075</v>
      </c>
      <c r="X3131" s="141" t="s">
        <v>25</v>
      </c>
      <c r="Y3131" s="141" t="s">
        <v>27</v>
      </c>
      <c r="Z3131" s="141"/>
      <c r="AA3131" s="141" t="s">
        <v>34</v>
      </c>
      <c r="AB3131" s="141" t="s">
        <v>34</v>
      </c>
      <c r="AC3131" s="139" t="s">
        <v>18050</v>
      </c>
      <c r="AD3131" s="380"/>
      <c r="AE3131" s="139" t="s">
        <v>103</v>
      </c>
      <c r="AF3131" s="139" t="s">
        <v>13075</v>
      </c>
      <c r="AG3131" s="139" t="s">
        <v>103</v>
      </c>
      <c r="AH3131" s="139" t="s">
        <v>1380</v>
      </c>
      <c r="AI3131" s="139" t="s">
        <v>7340</v>
      </c>
      <c r="AJ3131" s="139"/>
      <c r="AK3131" s="139" t="s">
        <v>7340</v>
      </c>
      <c r="AL3131" s="139" t="s">
        <v>1408</v>
      </c>
      <c r="AM3131" s="141"/>
      <c r="AN3131" s="141" t="s">
        <v>8</v>
      </c>
      <c r="AO3131" s="139"/>
      <c r="AP3131" s="139" t="s">
        <v>1408</v>
      </c>
      <c r="AQ3131" s="139" t="s">
        <v>4193</v>
      </c>
      <c r="AR3131" s="381"/>
      <c r="AS3131" s="139" t="s">
        <v>4075</v>
      </c>
      <c r="AT3131" s="141" t="s">
        <v>43</v>
      </c>
      <c r="AU3131" s="141">
        <v>530</v>
      </c>
      <c r="AV3131" s="383"/>
      <c r="AW3131" s="385"/>
      <c r="AX3131" s="139" t="s">
        <v>156</v>
      </c>
      <c r="AY3131" t="s">
        <v>18414</v>
      </c>
      <c r="BA3131" s="381"/>
      <c r="BB3131" s="139" t="s">
        <v>1450</v>
      </c>
      <c r="BC3131" s="166"/>
      <c r="BD3131" s="166"/>
      <c r="BE3131" s="166"/>
      <c r="BF3131" s="166"/>
      <c r="BG3131" s="166"/>
      <c r="BH3131" s="308" t="s">
        <v>4194</v>
      </c>
      <c r="BI3131" s="308"/>
      <c r="BJ3131" s="141" t="s">
        <v>26</v>
      </c>
      <c r="BK3131" s="141" t="s">
        <v>26</v>
      </c>
      <c r="BL3131" s="141"/>
      <c r="BM3131" s="141"/>
      <c r="BN3131" s="139" t="s">
        <v>4075</v>
      </c>
      <c r="BQ3131" s="141"/>
      <c r="BV3131" s="141"/>
      <c r="BX3131" s="141"/>
      <c r="BY3131" s="141"/>
      <c r="BZ3131" s="141"/>
      <c r="CA3131" s="141"/>
      <c r="CB3131" s="141"/>
      <c r="CC3131" s="141"/>
      <c r="CD3131" s="141"/>
      <c r="CE3131" s="141"/>
      <c r="CF3131" s="141"/>
      <c r="CG3131" s="141"/>
    </row>
    <row r="3132" spans="1:85" x14ac:dyDescent="0.35">
      <c r="A3132" s="155" t="s">
        <v>4186</v>
      </c>
      <c r="B3132" s="139" t="s">
        <v>4075</v>
      </c>
      <c r="C3132" s="18">
        <v>44131</v>
      </c>
      <c r="D3132" s="144">
        <v>0.44513888888888886</v>
      </c>
      <c r="E3132" s="141" t="s">
        <v>13277</v>
      </c>
      <c r="F3132" s="141">
        <v>4</v>
      </c>
      <c r="G3132" s="141" t="s">
        <v>2891</v>
      </c>
      <c r="H3132" s="141">
        <v>2020</v>
      </c>
      <c r="I3132" s="18">
        <v>44131</v>
      </c>
      <c r="J3132" s="144">
        <v>0.43541666666666667</v>
      </c>
      <c r="K3132" s="378"/>
      <c r="L3132" s="139" t="s">
        <v>4075</v>
      </c>
      <c r="M3132" s="141" t="s">
        <v>28</v>
      </c>
      <c r="N3132" s="248"/>
      <c r="O3132" s="141" t="s">
        <v>26</v>
      </c>
      <c r="P3132" s="141" t="s">
        <v>26</v>
      </c>
      <c r="Q3132" s="141" t="s">
        <v>12930</v>
      </c>
      <c r="R3132" s="141" t="s">
        <v>4187</v>
      </c>
      <c r="S3132" s="141"/>
      <c r="T3132" s="141" t="s">
        <v>14342</v>
      </c>
      <c r="U3132" s="141">
        <v>119951024</v>
      </c>
      <c r="V3132" s="141"/>
      <c r="W3132" s="139" t="s">
        <v>4075</v>
      </c>
      <c r="X3132" s="141" t="s">
        <v>25</v>
      </c>
      <c r="Y3132" s="141" t="s">
        <v>27</v>
      </c>
      <c r="Z3132" s="141"/>
      <c r="AA3132" s="141" t="s">
        <v>34</v>
      </c>
      <c r="AB3132" s="141" t="s">
        <v>34</v>
      </c>
      <c r="AC3132" s="139" t="s">
        <v>18047</v>
      </c>
      <c r="AD3132" s="380"/>
      <c r="AE3132" s="139" t="s">
        <v>102</v>
      </c>
      <c r="AF3132" s="139" t="s">
        <v>13068</v>
      </c>
      <c r="AG3132" s="139" t="s">
        <v>102</v>
      </c>
      <c r="AH3132" s="139" t="s">
        <v>1378</v>
      </c>
      <c r="AI3132" s="139" t="s">
        <v>1398</v>
      </c>
      <c r="AJ3132" s="139" t="s">
        <v>1563</v>
      </c>
      <c r="AK3132" s="139"/>
      <c r="AL3132" s="139"/>
      <c r="AM3132" s="141"/>
      <c r="AN3132" s="141" t="s">
        <v>8</v>
      </c>
      <c r="AO3132" s="139"/>
      <c r="AP3132" s="139" t="s">
        <v>1563</v>
      </c>
      <c r="AQ3132" s="139" t="s">
        <v>7</v>
      </c>
      <c r="AR3132" s="381"/>
      <c r="AS3132" s="139" t="s">
        <v>4075</v>
      </c>
      <c r="AT3132" s="141" t="s">
        <v>1404</v>
      </c>
      <c r="AU3132" s="141"/>
      <c r="AV3132" s="383"/>
      <c r="AW3132" s="385"/>
      <c r="AX3132" s="139" t="s">
        <v>175</v>
      </c>
      <c r="AY3132" t="s">
        <v>19535</v>
      </c>
      <c r="BA3132" s="381"/>
      <c r="BB3132" s="139" t="s">
        <v>1450</v>
      </c>
      <c r="BC3132" s="166"/>
      <c r="BD3132" s="166"/>
      <c r="BE3132" s="166"/>
      <c r="BF3132" s="166"/>
      <c r="BG3132" s="166"/>
      <c r="BH3132" s="308"/>
      <c r="BI3132" s="308"/>
      <c r="BJ3132" s="141" t="s">
        <v>26</v>
      </c>
      <c r="BK3132" s="141" t="s">
        <v>26</v>
      </c>
      <c r="BL3132" s="141"/>
      <c r="BM3132" s="141"/>
      <c r="BN3132" s="139" t="s">
        <v>4075</v>
      </c>
      <c r="BQ3132" s="141"/>
      <c r="BV3132" s="141"/>
      <c r="BX3132" s="141"/>
      <c r="BY3132" s="141"/>
      <c r="BZ3132" s="141"/>
      <c r="CA3132" s="141"/>
      <c r="CB3132" s="141"/>
      <c r="CC3132" s="141"/>
      <c r="CD3132" s="141"/>
      <c r="CE3132" s="141"/>
      <c r="CF3132" s="141"/>
      <c r="CG3132" s="141"/>
    </row>
    <row r="3133" spans="1:85" x14ac:dyDescent="0.35">
      <c r="A3133" s="155" t="s">
        <v>4195</v>
      </c>
      <c r="B3133" s="139" t="s">
        <v>4075</v>
      </c>
      <c r="C3133" s="18">
        <v>44131</v>
      </c>
      <c r="D3133" s="144">
        <v>0.55138888888888893</v>
      </c>
      <c r="E3133" s="141" t="s">
        <v>13277</v>
      </c>
      <c r="F3133" s="141">
        <v>4</v>
      </c>
      <c r="G3133" s="141" t="s">
        <v>2891</v>
      </c>
      <c r="H3133" s="141">
        <v>2020</v>
      </c>
      <c r="I3133" s="18"/>
      <c r="J3133" s="144"/>
      <c r="K3133" s="378"/>
      <c r="L3133" s="139" t="s">
        <v>4075</v>
      </c>
      <c r="M3133" s="141" t="s">
        <v>28</v>
      </c>
      <c r="N3133" s="248"/>
      <c r="O3133" s="141" t="s">
        <v>26</v>
      </c>
      <c r="P3133" s="141" t="s">
        <v>26</v>
      </c>
      <c r="Q3133" s="141"/>
      <c r="R3133" s="141"/>
      <c r="S3133" s="141"/>
      <c r="T3133" s="141" t="s">
        <v>14343</v>
      </c>
      <c r="U3133" s="141">
        <v>119963591</v>
      </c>
      <c r="V3133" s="141"/>
      <c r="W3133" s="139" t="s">
        <v>4075</v>
      </c>
      <c r="X3133" s="141" t="s">
        <v>25</v>
      </c>
      <c r="Y3133" s="141" t="s">
        <v>27</v>
      </c>
      <c r="Z3133" s="141"/>
      <c r="AA3133" s="141" t="s">
        <v>34</v>
      </c>
      <c r="AB3133" s="141" t="s">
        <v>34</v>
      </c>
      <c r="AC3133" s="139" t="s">
        <v>18047</v>
      </c>
      <c r="AD3133" s="380"/>
      <c r="AE3133" s="139" t="s">
        <v>102</v>
      </c>
      <c r="AF3133" s="139" t="s">
        <v>13071</v>
      </c>
      <c r="AG3133" s="139" t="s">
        <v>102</v>
      </c>
      <c r="AH3133" s="139" t="s">
        <v>1378</v>
      </c>
      <c r="AI3133" s="139" t="s">
        <v>1387</v>
      </c>
      <c r="AJ3133" s="139" t="s">
        <v>1626</v>
      </c>
      <c r="AK3133" s="139"/>
      <c r="AL3133" s="139"/>
      <c r="AM3133" s="141"/>
      <c r="AN3133" s="141" t="s">
        <v>8</v>
      </c>
      <c r="AO3133" s="139"/>
      <c r="AP3133" s="139" t="s">
        <v>1626</v>
      </c>
      <c r="AQ3133" s="139" t="s">
        <v>4196</v>
      </c>
      <c r="AR3133" s="381"/>
      <c r="AS3133" s="139" t="s">
        <v>4075</v>
      </c>
      <c r="AT3133" s="141" t="s">
        <v>1404</v>
      </c>
      <c r="AU3133" s="141"/>
      <c r="AV3133" s="383"/>
      <c r="AW3133" s="385"/>
      <c r="AX3133" s="139" t="s">
        <v>80</v>
      </c>
      <c r="AY3133" t="s">
        <v>18602</v>
      </c>
      <c r="BA3133" s="381"/>
      <c r="BB3133" s="139" t="s">
        <v>1444</v>
      </c>
      <c r="BC3133" s="166"/>
      <c r="BD3133" s="166"/>
      <c r="BE3133" s="166"/>
      <c r="BF3133" s="166"/>
      <c r="BG3133" s="166"/>
      <c r="BH3133" s="308"/>
      <c r="BI3133" s="308"/>
      <c r="BJ3133" s="141" t="s">
        <v>26</v>
      </c>
      <c r="BK3133" s="141" t="s">
        <v>25</v>
      </c>
      <c r="BL3133" s="141" t="s">
        <v>13096</v>
      </c>
      <c r="BM3133" s="141" t="s">
        <v>13097</v>
      </c>
      <c r="BN3133" s="139" t="s">
        <v>4075</v>
      </c>
      <c r="BQ3133" s="141"/>
      <c r="BV3133" s="141"/>
      <c r="BX3133" s="141"/>
      <c r="BY3133" s="141"/>
      <c r="BZ3133" s="141"/>
      <c r="CA3133" s="141"/>
      <c r="CB3133" s="141"/>
      <c r="CC3133" s="141"/>
      <c r="CD3133" s="141"/>
      <c r="CE3133" s="141"/>
      <c r="CF3133" s="141"/>
      <c r="CG3133" s="141"/>
    </row>
    <row r="3134" spans="1:85" x14ac:dyDescent="0.35">
      <c r="A3134" s="155" t="s">
        <v>4182</v>
      </c>
      <c r="B3134" s="139" t="s">
        <v>4075</v>
      </c>
      <c r="C3134" s="18">
        <v>44132</v>
      </c>
      <c r="D3134" s="144">
        <v>0.84513888888888888</v>
      </c>
      <c r="E3134" s="141" t="s">
        <v>13277</v>
      </c>
      <c r="F3134" s="141">
        <v>4</v>
      </c>
      <c r="G3134" s="141" t="s">
        <v>2891</v>
      </c>
      <c r="H3134" s="141">
        <v>2020</v>
      </c>
      <c r="I3134" s="18">
        <v>44132</v>
      </c>
      <c r="J3134" s="144">
        <v>0.84375</v>
      </c>
      <c r="K3134" s="378"/>
      <c r="L3134" s="139" t="s">
        <v>4075</v>
      </c>
      <c r="M3134" s="141" t="s">
        <v>28</v>
      </c>
      <c r="N3134" s="248"/>
      <c r="O3134" s="141" t="s">
        <v>25</v>
      </c>
      <c r="P3134" s="141" t="s">
        <v>26</v>
      </c>
      <c r="Q3134" s="141"/>
      <c r="R3134" s="141" t="s">
        <v>4183</v>
      </c>
      <c r="S3134" s="141"/>
      <c r="T3134" s="141" t="s">
        <v>14400</v>
      </c>
      <c r="U3134" s="141"/>
      <c r="V3134" s="141"/>
      <c r="W3134" s="139" t="s">
        <v>4075</v>
      </c>
      <c r="X3134" s="141" t="s">
        <v>25</v>
      </c>
      <c r="Y3134" s="141" t="s">
        <v>27</v>
      </c>
      <c r="Z3134" s="141"/>
      <c r="AA3134" s="141" t="s">
        <v>34</v>
      </c>
      <c r="AB3134" s="141" t="s">
        <v>34</v>
      </c>
      <c r="AC3134" s="139" t="s">
        <v>18050</v>
      </c>
      <c r="AD3134" s="380"/>
      <c r="AE3134" s="139" t="s">
        <v>4</v>
      </c>
      <c r="AF3134" s="139" t="s">
        <v>13073</v>
      </c>
      <c r="AG3134" s="139" t="s">
        <v>4</v>
      </c>
      <c r="AH3134" s="139" t="s">
        <v>1380</v>
      </c>
      <c r="AI3134" s="139" t="s">
        <v>15678</v>
      </c>
      <c r="AJ3134" s="139"/>
      <c r="AK3134" s="139" t="s">
        <v>15678</v>
      </c>
      <c r="AL3134" s="139" t="s">
        <v>1563</v>
      </c>
      <c r="AM3134" s="141"/>
      <c r="AN3134" s="141" t="s">
        <v>8</v>
      </c>
      <c r="AO3134" s="139"/>
      <c r="AP3134" s="139" t="s">
        <v>1563</v>
      </c>
      <c r="AQ3134" s="139" t="s">
        <v>4184</v>
      </c>
      <c r="AR3134" s="381"/>
      <c r="AS3134" s="139" t="s">
        <v>4075</v>
      </c>
      <c r="AT3134" s="141" t="s">
        <v>43</v>
      </c>
      <c r="AU3134" s="141">
        <v>505</v>
      </c>
      <c r="AV3134" s="383"/>
      <c r="AW3134" s="385"/>
      <c r="AX3134" s="139" t="s">
        <v>200</v>
      </c>
      <c r="AY3134" t="s">
        <v>19536</v>
      </c>
      <c r="BA3134" s="381"/>
      <c r="BB3134" s="139" t="s">
        <v>1446</v>
      </c>
      <c r="BC3134" s="166"/>
      <c r="BD3134" s="166"/>
      <c r="BE3134" s="166"/>
      <c r="BF3134" s="166"/>
      <c r="BG3134" s="166"/>
      <c r="BH3134" s="308" t="s">
        <v>4185</v>
      </c>
      <c r="BI3134" s="308"/>
      <c r="BJ3134" s="141" t="s">
        <v>26</v>
      </c>
      <c r="BK3134" s="141" t="s">
        <v>26</v>
      </c>
      <c r="BL3134" s="141"/>
      <c r="BM3134" s="141"/>
      <c r="BN3134" s="139" t="s">
        <v>4075</v>
      </c>
      <c r="BQ3134" s="141" t="s">
        <v>16131</v>
      </c>
      <c r="BR3134" s="135" t="s">
        <v>15680</v>
      </c>
      <c r="BT3134" s="135" t="s">
        <v>15349</v>
      </c>
      <c r="BU3134" s="135" t="s">
        <v>15363</v>
      </c>
      <c r="BV3134" s="141" t="s">
        <v>1946</v>
      </c>
      <c r="BW3134" s="135" t="s">
        <v>13270</v>
      </c>
      <c r="BX3134" s="141" t="s">
        <v>15681</v>
      </c>
      <c r="BY3134" s="141" t="s">
        <v>15681</v>
      </c>
      <c r="BZ3134" s="141" t="s">
        <v>26</v>
      </c>
      <c r="CA3134" s="141" t="s">
        <v>1848</v>
      </c>
      <c r="CB3134" s="141"/>
      <c r="CC3134" s="141" t="s">
        <v>15686</v>
      </c>
      <c r="CD3134" s="141" t="s">
        <v>15687</v>
      </c>
      <c r="CE3134" s="141" t="s">
        <v>15450</v>
      </c>
      <c r="CF3134" s="141" t="s">
        <v>15451</v>
      </c>
      <c r="CG3134" s="141" t="s">
        <v>4004</v>
      </c>
    </row>
    <row r="3135" spans="1:85" x14ac:dyDescent="0.35">
      <c r="A3135" s="155" t="s">
        <v>4178</v>
      </c>
      <c r="B3135" s="139" t="s">
        <v>4075</v>
      </c>
      <c r="C3135" s="18">
        <v>44134</v>
      </c>
      <c r="D3135" s="144">
        <v>0.29652777777777778</v>
      </c>
      <c r="E3135" s="141" t="s">
        <v>13277</v>
      </c>
      <c r="F3135" s="141">
        <v>4</v>
      </c>
      <c r="G3135" s="141" t="s">
        <v>2891</v>
      </c>
      <c r="H3135" s="141">
        <v>2020</v>
      </c>
      <c r="I3135" s="18">
        <v>44134</v>
      </c>
      <c r="J3135" s="144">
        <v>0.20208333333333334</v>
      </c>
      <c r="K3135" s="378"/>
      <c r="L3135" s="139" t="s">
        <v>4075</v>
      </c>
      <c r="M3135" s="141" t="s">
        <v>28</v>
      </c>
      <c r="N3135" s="248"/>
      <c r="O3135" s="141" t="s">
        <v>25</v>
      </c>
      <c r="P3135" s="141" t="s">
        <v>26</v>
      </c>
      <c r="Q3135" s="141" t="s">
        <v>12927</v>
      </c>
      <c r="R3135" s="141" t="s">
        <v>4179</v>
      </c>
      <c r="S3135" s="141" t="s">
        <v>4180</v>
      </c>
      <c r="T3135" s="141" t="s">
        <v>14345</v>
      </c>
      <c r="U3135" s="141">
        <v>119963074</v>
      </c>
      <c r="V3135" s="141"/>
      <c r="W3135" s="139" t="s">
        <v>4075</v>
      </c>
      <c r="X3135" s="141" t="s">
        <v>25</v>
      </c>
      <c r="Y3135" s="141" t="s">
        <v>27</v>
      </c>
      <c r="Z3135" s="141"/>
      <c r="AA3135" s="141" t="s">
        <v>34</v>
      </c>
      <c r="AB3135" s="141" t="s">
        <v>34</v>
      </c>
      <c r="AC3135" s="139" t="s">
        <v>18047</v>
      </c>
      <c r="AD3135" s="380"/>
      <c r="AE3135" s="139" t="s">
        <v>103</v>
      </c>
      <c r="AF3135" s="139" t="s">
        <v>13075</v>
      </c>
      <c r="AG3135" s="139" t="s">
        <v>103</v>
      </c>
      <c r="AH3135" s="139" t="s">
        <v>1380</v>
      </c>
      <c r="AI3135" s="139" t="s">
        <v>7340</v>
      </c>
      <c r="AJ3135" s="139"/>
      <c r="AK3135" s="139" t="s">
        <v>7340</v>
      </c>
      <c r="AL3135" s="139" t="s">
        <v>1408</v>
      </c>
      <c r="AM3135" s="141"/>
      <c r="AN3135" s="141" t="s">
        <v>8</v>
      </c>
      <c r="AO3135" s="139"/>
      <c r="AP3135" s="139" t="s">
        <v>1408</v>
      </c>
      <c r="AQ3135" s="139" t="s">
        <v>4181</v>
      </c>
      <c r="AR3135" s="381"/>
      <c r="AS3135" s="139" t="s">
        <v>4075</v>
      </c>
      <c r="AT3135" s="141" t="s">
        <v>1404</v>
      </c>
      <c r="AU3135" s="141"/>
      <c r="AV3135" s="383"/>
      <c r="AW3135" s="385"/>
      <c r="AX3135" s="139" t="s">
        <v>200</v>
      </c>
      <c r="AY3135" t="s">
        <v>19537</v>
      </c>
      <c r="BA3135" s="381"/>
      <c r="BB3135" s="139" t="s">
        <v>1469</v>
      </c>
      <c r="BC3135" s="166"/>
      <c r="BD3135" s="166"/>
      <c r="BE3135" s="166"/>
      <c r="BF3135" s="166"/>
      <c r="BG3135" s="166"/>
      <c r="BH3135" s="308"/>
      <c r="BI3135" s="308"/>
      <c r="BJ3135" s="141" t="s">
        <v>26</v>
      </c>
      <c r="BK3135" s="141" t="s">
        <v>26</v>
      </c>
      <c r="BL3135" s="141"/>
      <c r="BM3135" s="141"/>
      <c r="BN3135" s="139" t="s">
        <v>4075</v>
      </c>
      <c r="BQ3135" s="141"/>
      <c r="BV3135" s="141"/>
      <c r="BX3135" s="141"/>
      <c r="BY3135" s="141"/>
      <c r="BZ3135" s="141"/>
      <c r="CA3135" s="141"/>
      <c r="CB3135" s="141"/>
      <c r="CC3135" s="141"/>
      <c r="CD3135" s="141"/>
      <c r="CE3135" s="141"/>
      <c r="CF3135" s="141"/>
      <c r="CG3135" s="141"/>
    </row>
    <row r="3136" spans="1:85" x14ac:dyDescent="0.35">
      <c r="A3136" s="155" t="s">
        <v>4175</v>
      </c>
      <c r="B3136" s="139" t="s">
        <v>4075</v>
      </c>
      <c r="C3136" s="18">
        <v>44134</v>
      </c>
      <c r="D3136" s="144">
        <v>7.6388888888888895E-2</v>
      </c>
      <c r="E3136" s="141" t="s">
        <v>13277</v>
      </c>
      <c r="F3136" s="141">
        <v>4</v>
      </c>
      <c r="G3136" s="141" t="s">
        <v>2891</v>
      </c>
      <c r="H3136" s="141">
        <v>2020</v>
      </c>
      <c r="I3136" s="18">
        <v>44134</v>
      </c>
      <c r="J3136" s="144">
        <v>7.0833333333333331E-2</v>
      </c>
      <c r="K3136" s="378"/>
      <c r="L3136" s="139" t="s">
        <v>4075</v>
      </c>
      <c r="M3136" s="141" t="s">
        <v>28</v>
      </c>
      <c r="N3136" s="248"/>
      <c r="O3136" s="141" t="s">
        <v>26</v>
      </c>
      <c r="P3136" s="141" t="s">
        <v>26</v>
      </c>
      <c r="Q3136" s="141" t="s">
        <v>12928</v>
      </c>
      <c r="R3136" s="141" t="s">
        <v>4176</v>
      </c>
      <c r="S3136" s="141"/>
      <c r="T3136" s="141" t="s">
        <v>14344</v>
      </c>
      <c r="U3136" s="141">
        <v>119962815</v>
      </c>
      <c r="V3136" s="141"/>
      <c r="W3136" s="139" t="s">
        <v>4075</v>
      </c>
      <c r="X3136" s="141" t="s">
        <v>25</v>
      </c>
      <c r="Y3136" s="141" t="s">
        <v>27</v>
      </c>
      <c r="Z3136" s="141"/>
      <c r="AA3136" s="141" t="s">
        <v>34</v>
      </c>
      <c r="AB3136" s="141" t="s">
        <v>34</v>
      </c>
      <c r="AC3136" s="139" t="s">
        <v>18047</v>
      </c>
      <c r="AD3136" s="380"/>
      <c r="AE3136" s="139" t="s">
        <v>102</v>
      </c>
      <c r="AF3136" s="139" t="s">
        <v>13077</v>
      </c>
      <c r="AG3136" s="139" t="s">
        <v>102</v>
      </c>
      <c r="AH3136" s="139" t="s">
        <v>1378</v>
      </c>
      <c r="AI3136" s="139" t="s">
        <v>1383</v>
      </c>
      <c r="AJ3136" s="139" t="s">
        <v>1408</v>
      </c>
      <c r="AK3136" s="139"/>
      <c r="AL3136" s="139"/>
      <c r="AM3136" s="141"/>
      <c r="AN3136" s="141" t="s">
        <v>8</v>
      </c>
      <c r="AO3136" s="139"/>
      <c r="AP3136" s="139" t="s">
        <v>1408</v>
      </c>
      <c r="AQ3136" s="139" t="s">
        <v>4177</v>
      </c>
      <c r="AR3136" s="381"/>
      <c r="AS3136" s="139" t="s">
        <v>4075</v>
      </c>
      <c r="AT3136" s="141" t="s">
        <v>43</v>
      </c>
      <c r="AU3136" s="141">
        <v>246</v>
      </c>
      <c r="AV3136" s="383"/>
      <c r="AW3136" s="385"/>
      <c r="AX3136" s="139" t="s">
        <v>71</v>
      </c>
      <c r="AY3136" t="s">
        <v>18287</v>
      </c>
      <c r="BA3136" s="381"/>
      <c r="BB3136" s="139" t="s">
        <v>1450</v>
      </c>
      <c r="BC3136" s="166"/>
      <c r="BD3136" s="166"/>
      <c r="BE3136" s="166"/>
      <c r="BF3136" s="166"/>
      <c r="BG3136" s="166"/>
      <c r="BH3136" s="308"/>
      <c r="BI3136" s="308"/>
      <c r="BJ3136" s="141" t="s">
        <v>26</v>
      </c>
      <c r="BK3136" s="141" t="s">
        <v>26</v>
      </c>
      <c r="BL3136" s="141"/>
      <c r="BM3136" s="141"/>
      <c r="BN3136" s="139" t="s">
        <v>4075</v>
      </c>
      <c r="BQ3136" s="141"/>
      <c r="BV3136" s="141"/>
      <c r="BX3136" s="141"/>
      <c r="BY3136" s="141"/>
      <c r="BZ3136" s="141"/>
      <c r="CA3136" s="141"/>
      <c r="CB3136" s="141"/>
      <c r="CC3136" s="141"/>
      <c r="CD3136" s="141"/>
      <c r="CE3136" s="141"/>
      <c r="CF3136" s="141"/>
      <c r="CG3136" s="141"/>
    </row>
    <row r="3137" spans="1:85" x14ac:dyDescent="0.35">
      <c r="A3137" s="155" t="s">
        <v>4167</v>
      </c>
      <c r="B3137" s="139" t="s">
        <v>4075</v>
      </c>
      <c r="C3137" s="18">
        <v>44135</v>
      </c>
      <c r="D3137" s="144">
        <v>0.68263888888888891</v>
      </c>
      <c r="E3137" s="141" t="s">
        <v>13277</v>
      </c>
      <c r="F3137" s="141">
        <v>4</v>
      </c>
      <c r="G3137" s="141" t="s">
        <v>2891</v>
      </c>
      <c r="H3137" s="141">
        <v>2020</v>
      </c>
      <c r="I3137" s="18">
        <v>44135</v>
      </c>
      <c r="J3137" s="144">
        <v>0.68194444444444446</v>
      </c>
      <c r="K3137" s="378"/>
      <c r="L3137" s="139" t="s">
        <v>4075</v>
      </c>
      <c r="M3137" s="141" t="s">
        <v>28</v>
      </c>
      <c r="N3137" s="248"/>
      <c r="O3137" s="141" t="s">
        <v>25</v>
      </c>
      <c r="P3137" s="141" t="s">
        <v>26</v>
      </c>
      <c r="Q3137" s="141" t="s">
        <v>12925</v>
      </c>
      <c r="R3137" s="141" t="s">
        <v>4168</v>
      </c>
      <c r="S3137" s="141"/>
      <c r="T3137" s="141" t="s">
        <v>14346</v>
      </c>
      <c r="U3137" s="141">
        <v>119968486</v>
      </c>
      <c r="V3137" s="141"/>
      <c r="W3137" s="139" t="s">
        <v>4075</v>
      </c>
      <c r="X3137" s="141" t="s">
        <v>25</v>
      </c>
      <c r="Y3137" s="141" t="s">
        <v>27</v>
      </c>
      <c r="Z3137" s="141"/>
      <c r="AA3137" s="141" t="s">
        <v>34</v>
      </c>
      <c r="AB3137" s="141"/>
      <c r="AC3137" s="139" t="s">
        <v>18047</v>
      </c>
      <c r="AD3137" s="380"/>
      <c r="AE3137" s="139" t="s">
        <v>102</v>
      </c>
      <c r="AF3137" s="139" t="s">
        <v>13071</v>
      </c>
      <c r="AG3137" s="139" t="s">
        <v>102</v>
      </c>
      <c r="AH3137" s="139" t="s">
        <v>1378</v>
      </c>
      <c r="AI3137" s="139" t="s">
        <v>1611</v>
      </c>
      <c r="AJ3137" s="139" t="s">
        <v>1557</v>
      </c>
      <c r="AK3137" s="139"/>
      <c r="AL3137" s="139"/>
      <c r="AM3137" s="141"/>
      <c r="AN3137" s="141" t="s">
        <v>1422</v>
      </c>
      <c r="AO3137" s="139"/>
      <c r="AP3137" s="139" t="s">
        <v>1557</v>
      </c>
      <c r="AQ3137" s="139"/>
      <c r="AR3137" s="381"/>
      <c r="AS3137" s="139" t="s">
        <v>4075</v>
      </c>
      <c r="AT3137" s="141" t="s">
        <v>1404</v>
      </c>
      <c r="AU3137" s="141"/>
      <c r="AV3137" s="383"/>
      <c r="AW3137" s="385"/>
      <c r="AX3137" s="139" t="s">
        <v>154</v>
      </c>
      <c r="AY3137" t="s">
        <v>4169</v>
      </c>
      <c r="BA3137" s="381"/>
      <c r="BB3137" s="139" t="s">
        <v>17</v>
      </c>
      <c r="BC3137" s="166"/>
      <c r="BD3137" s="166"/>
      <c r="BE3137" s="166"/>
      <c r="BF3137" s="166"/>
      <c r="BG3137" s="166"/>
      <c r="BH3137" s="308"/>
      <c r="BI3137" s="308"/>
      <c r="BJ3137" s="141" t="s">
        <v>26</v>
      </c>
      <c r="BK3137" s="141" t="s">
        <v>26</v>
      </c>
      <c r="BL3137" s="141"/>
      <c r="BM3137" s="141"/>
      <c r="BN3137" s="139" t="s">
        <v>4075</v>
      </c>
      <c r="BQ3137" s="141"/>
      <c r="BV3137" s="141"/>
      <c r="BX3137" s="141"/>
      <c r="BY3137" s="141"/>
      <c r="BZ3137" s="141"/>
      <c r="CA3137" s="141"/>
      <c r="CB3137" s="141"/>
      <c r="CC3137" s="141"/>
      <c r="CD3137" s="141"/>
      <c r="CE3137" s="141"/>
      <c r="CF3137" s="141"/>
      <c r="CG3137" s="141"/>
    </row>
    <row r="3138" spans="1:85" x14ac:dyDescent="0.35">
      <c r="A3138" s="155" t="s">
        <v>13927</v>
      </c>
      <c r="B3138" s="139" t="s">
        <v>4075</v>
      </c>
      <c r="C3138" s="18">
        <v>44135</v>
      </c>
      <c r="D3138" s="144">
        <v>0.43263888888888891</v>
      </c>
      <c r="E3138" s="141" t="s">
        <v>13277</v>
      </c>
      <c r="F3138" s="141">
        <v>4</v>
      </c>
      <c r="G3138" s="141" t="s">
        <v>2891</v>
      </c>
      <c r="H3138" s="141">
        <v>2020</v>
      </c>
      <c r="I3138" s="18"/>
      <c r="J3138" s="144"/>
      <c r="K3138" s="378"/>
      <c r="L3138" s="139" t="s">
        <v>4075</v>
      </c>
      <c r="M3138" s="141" t="s">
        <v>28</v>
      </c>
      <c r="N3138" s="248"/>
      <c r="O3138" s="141" t="s">
        <v>25</v>
      </c>
      <c r="P3138" s="141" t="s">
        <v>26</v>
      </c>
      <c r="Q3138" s="141"/>
      <c r="R3138" s="141"/>
      <c r="S3138" s="141"/>
      <c r="T3138" s="141" t="s">
        <v>14347</v>
      </c>
      <c r="U3138" s="141"/>
      <c r="V3138" s="141"/>
      <c r="W3138" s="139" t="s">
        <v>4075</v>
      </c>
      <c r="X3138" s="141" t="s">
        <v>6</v>
      </c>
      <c r="Y3138" s="141" t="s">
        <v>27</v>
      </c>
      <c r="Z3138" s="141"/>
      <c r="AA3138" s="141" t="s">
        <v>34</v>
      </c>
      <c r="AB3138" s="141"/>
      <c r="AC3138" s="139" t="s">
        <v>6</v>
      </c>
      <c r="AD3138" s="380"/>
      <c r="AE3138" s="139" t="s">
        <v>4</v>
      </c>
      <c r="AF3138" s="139" t="s">
        <v>13073</v>
      </c>
      <c r="AG3138" s="139" t="s">
        <v>4</v>
      </c>
      <c r="AH3138" s="139" t="s">
        <v>1380</v>
      </c>
      <c r="AI3138" s="139" t="s">
        <v>15678</v>
      </c>
      <c r="AJ3138" s="139"/>
      <c r="AK3138" s="139" t="s">
        <v>15678</v>
      </c>
      <c r="AL3138" s="139" t="s">
        <v>1423</v>
      </c>
      <c r="AM3138" s="141"/>
      <c r="AN3138" s="141" t="s">
        <v>8</v>
      </c>
      <c r="AO3138" s="139"/>
      <c r="AP3138" s="139" t="s">
        <v>1423</v>
      </c>
      <c r="AQ3138" s="139"/>
      <c r="AR3138" s="381"/>
      <c r="AS3138" s="139" t="s">
        <v>4075</v>
      </c>
      <c r="AT3138" s="141" t="s">
        <v>1404</v>
      </c>
      <c r="AU3138" s="141"/>
      <c r="AV3138" s="383"/>
      <c r="AW3138" s="385"/>
      <c r="AX3138" s="139" t="s">
        <v>418</v>
      </c>
      <c r="AY3138" t="s">
        <v>18664</v>
      </c>
      <c r="BA3138" s="381"/>
      <c r="BB3138" s="139" t="s">
        <v>17</v>
      </c>
      <c r="BC3138" s="166"/>
      <c r="BD3138" s="166"/>
      <c r="BE3138" s="166"/>
      <c r="BF3138" s="166"/>
      <c r="BG3138" s="166"/>
      <c r="BH3138" s="308"/>
      <c r="BI3138" s="308"/>
      <c r="BJ3138" s="141" t="s">
        <v>26</v>
      </c>
      <c r="BK3138" s="141" t="s">
        <v>26</v>
      </c>
      <c r="BL3138" s="141"/>
      <c r="BM3138" s="141"/>
      <c r="BN3138" s="139" t="s">
        <v>4075</v>
      </c>
      <c r="BQ3138" s="141"/>
      <c r="BV3138" s="141"/>
      <c r="BX3138" s="141"/>
      <c r="BY3138" s="141"/>
      <c r="BZ3138" s="141"/>
      <c r="CA3138" s="141"/>
      <c r="CB3138" s="141"/>
      <c r="CC3138" s="141"/>
      <c r="CD3138" s="141"/>
      <c r="CE3138" s="141"/>
      <c r="CF3138" s="141"/>
      <c r="CG3138" s="141"/>
    </row>
    <row r="3139" spans="1:85" x14ac:dyDescent="0.35">
      <c r="A3139" s="155" t="s">
        <v>4170</v>
      </c>
      <c r="B3139" s="139" t="s">
        <v>4075</v>
      </c>
      <c r="C3139" s="18">
        <v>44135</v>
      </c>
      <c r="D3139" s="144">
        <v>0.2902777777777778</v>
      </c>
      <c r="E3139" s="141" t="s">
        <v>13277</v>
      </c>
      <c r="F3139" s="141">
        <v>4</v>
      </c>
      <c r="G3139" s="141" t="s">
        <v>2891</v>
      </c>
      <c r="H3139" s="141">
        <v>2020</v>
      </c>
      <c r="I3139" s="18">
        <v>44135</v>
      </c>
      <c r="J3139" s="144">
        <v>0.24444444444444444</v>
      </c>
      <c r="K3139" s="378"/>
      <c r="L3139" s="139" t="s">
        <v>4075</v>
      </c>
      <c r="M3139" s="141" t="s">
        <v>28</v>
      </c>
      <c r="N3139" s="248"/>
      <c r="O3139" s="141" t="s">
        <v>26</v>
      </c>
      <c r="P3139" s="141" t="s">
        <v>26</v>
      </c>
      <c r="Q3139" s="141" t="s">
        <v>12926</v>
      </c>
      <c r="R3139" s="141" t="s">
        <v>4171</v>
      </c>
      <c r="S3139" s="141" t="s">
        <v>4172</v>
      </c>
      <c r="T3139" s="141" t="s">
        <v>14428</v>
      </c>
      <c r="U3139" s="141"/>
      <c r="V3139" s="141"/>
      <c r="W3139" s="139" t="s">
        <v>4075</v>
      </c>
      <c r="X3139" s="141" t="s">
        <v>25</v>
      </c>
      <c r="Y3139" s="141" t="s">
        <v>27</v>
      </c>
      <c r="Z3139" s="141"/>
      <c r="AA3139" s="141" t="s">
        <v>35</v>
      </c>
      <c r="AB3139" s="141" t="s">
        <v>34</v>
      </c>
      <c r="AC3139" s="139" t="s">
        <v>18050</v>
      </c>
      <c r="AD3139" s="380"/>
      <c r="AE3139" s="139" t="s">
        <v>102</v>
      </c>
      <c r="AF3139" s="139" t="s">
        <v>13068</v>
      </c>
      <c r="AG3139" s="139" t="s">
        <v>102</v>
      </c>
      <c r="AH3139" s="139" t="s">
        <v>1378</v>
      </c>
      <c r="AI3139" s="139" t="s">
        <v>1398</v>
      </c>
      <c r="AJ3139" s="139" t="s">
        <v>1621</v>
      </c>
      <c r="AK3139" s="139"/>
      <c r="AL3139" s="139"/>
      <c r="AM3139" s="141"/>
      <c r="AN3139" s="141" t="s">
        <v>8</v>
      </c>
      <c r="AO3139" s="139"/>
      <c r="AP3139" s="139" t="s">
        <v>1621</v>
      </c>
      <c r="AQ3139" s="139" t="s">
        <v>4173</v>
      </c>
      <c r="AR3139" s="381"/>
      <c r="AS3139" s="139" t="s">
        <v>4075</v>
      </c>
      <c r="AT3139" s="141" t="s">
        <v>44</v>
      </c>
      <c r="AU3139" s="141">
        <v>180</v>
      </c>
      <c r="AV3139" s="383"/>
      <c r="AW3139" s="385"/>
      <c r="AX3139" s="139" t="s">
        <v>244</v>
      </c>
      <c r="AY3139" t="s">
        <v>19538</v>
      </c>
      <c r="BA3139" s="381"/>
      <c r="BB3139" s="139" t="s">
        <v>1446</v>
      </c>
      <c r="BC3139" s="166"/>
      <c r="BD3139" s="166"/>
      <c r="BE3139" s="166"/>
      <c r="BF3139" s="166"/>
      <c r="BG3139" s="166"/>
      <c r="BH3139" s="308" t="s">
        <v>4174</v>
      </c>
      <c r="BI3139" s="308"/>
      <c r="BJ3139" s="141" t="s">
        <v>26</v>
      </c>
      <c r="BK3139" s="141" t="s">
        <v>26</v>
      </c>
      <c r="BL3139" s="141"/>
      <c r="BM3139" s="141"/>
      <c r="BN3139" s="139" t="s">
        <v>4075</v>
      </c>
      <c r="BQ3139" s="141"/>
      <c r="BV3139" s="141"/>
      <c r="BX3139" s="141"/>
      <c r="BY3139" s="141"/>
      <c r="BZ3139" s="141"/>
      <c r="CA3139" s="141"/>
      <c r="CB3139" s="141"/>
      <c r="CC3139" s="141"/>
      <c r="CD3139" s="141"/>
      <c r="CE3139" s="141"/>
      <c r="CF3139" s="141"/>
      <c r="CG3139" s="141"/>
    </row>
    <row r="3140" spans="1:85" x14ac:dyDescent="0.35">
      <c r="A3140" s="155" t="s">
        <v>4158</v>
      </c>
      <c r="B3140" s="139" t="s">
        <v>4075</v>
      </c>
      <c r="C3140" s="18">
        <v>44137</v>
      </c>
      <c r="D3140" s="144">
        <v>0.66249999999999998</v>
      </c>
      <c r="E3140" s="141" t="s">
        <v>13278</v>
      </c>
      <c r="F3140" s="141">
        <v>4</v>
      </c>
      <c r="G3140" s="141" t="s">
        <v>3336</v>
      </c>
      <c r="H3140" s="141">
        <v>2020</v>
      </c>
      <c r="I3140" s="18">
        <v>44137</v>
      </c>
      <c r="J3140" s="144">
        <v>0.66249999999999998</v>
      </c>
      <c r="K3140" s="378"/>
      <c r="L3140" s="139" t="s">
        <v>4075</v>
      </c>
      <c r="M3140" s="141" t="s">
        <v>1396</v>
      </c>
      <c r="N3140" s="248"/>
      <c r="O3140" s="141" t="s">
        <v>26</v>
      </c>
      <c r="P3140" s="141" t="s">
        <v>26</v>
      </c>
      <c r="Q3140" s="141"/>
      <c r="R3140" s="141"/>
      <c r="S3140" s="141" t="s">
        <v>4159</v>
      </c>
      <c r="T3140" s="141"/>
      <c r="U3140" s="141">
        <v>119973885</v>
      </c>
      <c r="V3140" s="141"/>
      <c r="W3140" s="139" t="s">
        <v>4075</v>
      </c>
      <c r="X3140" s="141" t="s">
        <v>25</v>
      </c>
      <c r="Y3140" s="141" t="s">
        <v>27</v>
      </c>
      <c r="Z3140" s="141"/>
      <c r="AA3140" s="141" t="s">
        <v>35</v>
      </c>
      <c r="AB3140" s="141" t="s">
        <v>35</v>
      </c>
      <c r="AC3140" s="139" t="s">
        <v>18050</v>
      </c>
      <c r="AD3140" s="380"/>
      <c r="AE3140" s="139" t="s">
        <v>107</v>
      </c>
      <c r="AF3140" s="139" t="s">
        <v>13076</v>
      </c>
      <c r="AG3140" s="139" t="s">
        <v>4130</v>
      </c>
      <c r="AH3140" s="139" t="s">
        <v>1380</v>
      </c>
      <c r="AI3140" s="139" t="s">
        <v>1518</v>
      </c>
      <c r="AJ3140" s="139"/>
      <c r="AK3140" s="139" t="s">
        <v>1518</v>
      </c>
      <c r="AL3140" s="139" t="s">
        <v>87</v>
      </c>
      <c r="AM3140" s="141"/>
      <c r="AN3140" s="141" t="s">
        <v>8</v>
      </c>
      <c r="AO3140" s="139"/>
      <c r="AP3140" s="139" t="s">
        <v>87</v>
      </c>
      <c r="AQ3140" s="139" t="s">
        <v>4160</v>
      </c>
      <c r="AR3140" s="381"/>
      <c r="AS3140" s="139" t="s">
        <v>4075</v>
      </c>
      <c r="AT3140" s="141" t="s">
        <v>44</v>
      </c>
      <c r="AU3140" s="141">
        <v>582</v>
      </c>
      <c r="AV3140" s="383"/>
      <c r="AW3140" s="385"/>
      <c r="AX3140" s="139" t="s">
        <v>202</v>
      </c>
      <c r="AY3140" t="s">
        <v>19539</v>
      </c>
      <c r="BA3140" s="381"/>
      <c r="BB3140" s="139" t="s">
        <v>1450</v>
      </c>
      <c r="BC3140" s="166"/>
      <c r="BD3140" s="166"/>
      <c r="BE3140" s="166"/>
      <c r="BF3140" s="166"/>
      <c r="BG3140" s="166"/>
      <c r="BH3140" s="308" t="s">
        <v>4161</v>
      </c>
      <c r="BI3140" s="308"/>
      <c r="BJ3140" s="141" t="s">
        <v>26</v>
      </c>
      <c r="BK3140" s="141" t="s">
        <v>26</v>
      </c>
      <c r="BL3140" s="141"/>
      <c r="BM3140" s="141"/>
      <c r="BN3140" s="139" t="s">
        <v>4075</v>
      </c>
      <c r="BQ3140" s="141"/>
      <c r="BV3140" s="141"/>
      <c r="BX3140" s="141"/>
      <c r="BY3140" s="141"/>
      <c r="BZ3140" s="141"/>
      <c r="CA3140" s="141"/>
      <c r="CB3140" s="141"/>
      <c r="CC3140" s="141"/>
      <c r="CD3140" s="141"/>
      <c r="CE3140" s="141"/>
      <c r="CF3140" s="141"/>
      <c r="CG3140" s="141"/>
    </row>
    <row r="3141" spans="1:85" x14ac:dyDescent="0.35">
      <c r="A3141" s="155" t="s">
        <v>4162</v>
      </c>
      <c r="B3141" s="139" t="s">
        <v>4075</v>
      </c>
      <c r="C3141" s="18">
        <v>44137</v>
      </c>
      <c r="D3141" s="144">
        <v>0.59375</v>
      </c>
      <c r="E3141" s="141" t="s">
        <v>13278</v>
      </c>
      <c r="F3141" s="141">
        <v>4</v>
      </c>
      <c r="G3141" s="141" t="s">
        <v>3336</v>
      </c>
      <c r="H3141" s="141">
        <v>2020</v>
      </c>
      <c r="I3141" s="18">
        <v>44137</v>
      </c>
      <c r="J3141" s="144">
        <v>0.59166666666666667</v>
      </c>
      <c r="K3141" s="378"/>
      <c r="L3141" s="139" t="s">
        <v>4075</v>
      </c>
      <c r="M3141" s="141" t="s">
        <v>28</v>
      </c>
      <c r="N3141" s="248"/>
      <c r="O3141" s="141" t="s">
        <v>26</v>
      </c>
      <c r="P3141" s="141" t="s">
        <v>26</v>
      </c>
      <c r="Q3141" s="141"/>
      <c r="R3141" s="141" t="s">
        <v>4163</v>
      </c>
      <c r="S3141" s="141"/>
      <c r="T3141" s="141" t="s">
        <v>14349</v>
      </c>
      <c r="U3141" s="141">
        <v>119973749</v>
      </c>
      <c r="V3141" s="141"/>
      <c r="W3141" s="139" t="s">
        <v>4075</v>
      </c>
      <c r="X3141" s="141" t="s">
        <v>25</v>
      </c>
      <c r="Y3141" s="141" t="s">
        <v>27</v>
      </c>
      <c r="Z3141" s="141"/>
      <c r="AA3141" s="141" t="s">
        <v>34</v>
      </c>
      <c r="AB3141" s="141" t="s">
        <v>34</v>
      </c>
      <c r="AC3141" s="139" t="s">
        <v>18047</v>
      </c>
      <c r="AD3141" s="380"/>
      <c r="AE3141" s="139" t="s">
        <v>4</v>
      </c>
      <c r="AF3141" s="139" t="s">
        <v>13073</v>
      </c>
      <c r="AG3141" s="139" t="s">
        <v>4</v>
      </c>
      <c r="AH3141" s="139" t="s">
        <v>1380</v>
      </c>
      <c r="AI3141" s="139" t="s">
        <v>15678</v>
      </c>
      <c r="AJ3141" s="139"/>
      <c r="AK3141" s="139" t="s">
        <v>15678</v>
      </c>
      <c r="AL3141" s="139" t="s">
        <v>1563</v>
      </c>
      <c r="AM3141" s="141"/>
      <c r="AN3141" s="141" t="s">
        <v>8</v>
      </c>
      <c r="AO3141" s="139"/>
      <c r="AP3141" s="139" t="s">
        <v>1563</v>
      </c>
      <c r="AQ3141" s="139" t="s">
        <v>1563</v>
      </c>
      <c r="AR3141" s="381"/>
      <c r="AS3141" s="139" t="s">
        <v>4075</v>
      </c>
      <c r="AT3141" s="141" t="s">
        <v>1404</v>
      </c>
      <c r="AU3141" s="141"/>
      <c r="AV3141" s="383"/>
      <c r="AW3141" s="385"/>
      <c r="AX3141" s="139" t="s">
        <v>143</v>
      </c>
      <c r="AY3141" t="s">
        <v>18849</v>
      </c>
      <c r="BA3141" s="381"/>
      <c r="BB3141" s="139" t="s">
        <v>1444</v>
      </c>
      <c r="BC3141" s="166"/>
      <c r="BD3141" s="166"/>
      <c r="BE3141" s="166"/>
      <c r="BF3141" s="166"/>
      <c r="BG3141" s="166"/>
      <c r="BH3141" s="308"/>
      <c r="BI3141" s="308"/>
      <c r="BJ3141" s="141" t="s">
        <v>26</v>
      </c>
      <c r="BK3141" s="141" t="s">
        <v>26</v>
      </c>
      <c r="BL3141" s="141"/>
      <c r="BM3141" s="141"/>
      <c r="BN3141" s="139" t="s">
        <v>4075</v>
      </c>
      <c r="BQ3141" s="141" t="s">
        <v>16132</v>
      </c>
      <c r="BR3141" s="135" t="s">
        <v>15766</v>
      </c>
      <c r="BT3141" s="135" t="s">
        <v>15360</v>
      </c>
      <c r="BU3141" s="135" t="s">
        <v>1849</v>
      </c>
      <c r="BV3141" s="141" t="s">
        <v>1849</v>
      </c>
      <c r="BW3141" s="135" t="s">
        <v>4009</v>
      </c>
      <c r="BX3141" s="141"/>
      <c r="BY3141" s="141"/>
      <c r="BZ3141" s="141"/>
      <c r="CA3141" s="141"/>
      <c r="CB3141" s="141"/>
      <c r="CC3141" s="141"/>
      <c r="CD3141" s="141"/>
      <c r="CE3141" s="141" t="s">
        <v>15450</v>
      </c>
      <c r="CF3141" s="141" t="s">
        <v>15451</v>
      </c>
      <c r="CG3141" s="141" t="s">
        <v>1848</v>
      </c>
    </row>
    <row r="3142" spans="1:85" x14ac:dyDescent="0.35">
      <c r="A3142" s="155" t="s">
        <v>4164</v>
      </c>
      <c r="B3142" s="139" t="s">
        <v>4075</v>
      </c>
      <c r="C3142" s="18">
        <v>44137</v>
      </c>
      <c r="D3142" s="144">
        <v>0.51041666666666663</v>
      </c>
      <c r="E3142" s="141" t="s">
        <v>13278</v>
      </c>
      <c r="F3142" s="141">
        <v>4</v>
      </c>
      <c r="G3142" s="141" t="s">
        <v>3336</v>
      </c>
      <c r="H3142" s="141">
        <v>2020</v>
      </c>
      <c r="I3142" s="18">
        <v>44137</v>
      </c>
      <c r="J3142" s="144">
        <v>0.50555555555555554</v>
      </c>
      <c r="K3142" s="378"/>
      <c r="L3142" s="139" t="s">
        <v>4075</v>
      </c>
      <c r="M3142" s="141" t="s">
        <v>28</v>
      </c>
      <c r="N3142" s="248"/>
      <c r="O3142" s="141" t="s">
        <v>26</v>
      </c>
      <c r="P3142" s="141" t="s">
        <v>26</v>
      </c>
      <c r="Q3142" s="141" t="s">
        <v>12924</v>
      </c>
      <c r="R3142" s="141"/>
      <c r="S3142" s="141"/>
      <c r="T3142" s="141" t="s">
        <v>14348</v>
      </c>
      <c r="U3142" s="141">
        <v>119972008</v>
      </c>
      <c r="V3142" s="141"/>
      <c r="W3142" s="139" t="s">
        <v>4075</v>
      </c>
      <c r="X3142" s="141" t="s">
        <v>25</v>
      </c>
      <c r="Y3142" s="141" t="s">
        <v>27</v>
      </c>
      <c r="Z3142" s="141"/>
      <c r="AA3142" s="141" t="s">
        <v>34</v>
      </c>
      <c r="AB3142" s="141" t="s">
        <v>34</v>
      </c>
      <c r="AC3142" s="139" t="s">
        <v>18047</v>
      </c>
      <c r="AD3142" s="380"/>
      <c r="AE3142" s="139" t="s">
        <v>102</v>
      </c>
      <c r="AF3142" s="139" t="s">
        <v>13074</v>
      </c>
      <c r="AG3142" s="139" t="s">
        <v>102</v>
      </c>
      <c r="AH3142" s="139" t="s">
        <v>1378</v>
      </c>
      <c r="AI3142" s="139" t="s">
        <v>11</v>
      </c>
      <c r="AJ3142" s="139" t="s">
        <v>11</v>
      </c>
      <c r="AK3142" s="139"/>
      <c r="AL3142" s="139"/>
      <c r="AM3142" s="141"/>
      <c r="AN3142" s="141" t="s">
        <v>8</v>
      </c>
      <c r="AO3142" s="139"/>
      <c r="AP3142" s="139" t="s">
        <v>11</v>
      </c>
      <c r="AQ3142" s="139" t="s">
        <v>4165</v>
      </c>
      <c r="AR3142" s="381"/>
      <c r="AS3142" s="139" t="s">
        <v>4075</v>
      </c>
      <c r="AT3142" s="141" t="s">
        <v>43</v>
      </c>
      <c r="AU3142" s="141">
        <v>512</v>
      </c>
      <c r="AV3142" s="383"/>
      <c r="AW3142" s="385"/>
      <c r="AX3142" s="139" t="s">
        <v>305</v>
      </c>
      <c r="AY3142" t="s">
        <v>18407</v>
      </c>
      <c r="BA3142" s="381"/>
      <c r="BB3142" s="139" t="s">
        <v>1483</v>
      </c>
      <c r="BC3142" s="166"/>
      <c r="BD3142" s="166"/>
      <c r="BE3142" s="166"/>
      <c r="BF3142" s="166"/>
      <c r="BG3142" s="166"/>
      <c r="BH3142" s="308"/>
      <c r="BI3142" s="308"/>
      <c r="BJ3142" s="141" t="s">
        <v>26</v>
      </c>
      <c r="BK3142" s="141" t="s">
        <v>26</v>
      </c>
      <c r="BL3142" s="141"/>
      <c r="BM3142" s="141"/>
      <c r="BN3142" s="139" t="s">
        <v>4075</v>
      </c>
      <c r="BQ3142" s="141"/>
      <c r="BV3142" s="141"/>
      <c r="BX3142" s="141"/>
      <c r="BY3142" s="141"/>
      <c r="BZ3142" s="141"/>
      <c r="CA3142" s="141"/>
      <c r="CB3142" s="141"/>
      <c r="CC3142" s="141"/>
      <c r="CD3142" s="141"/>
      <c r="CE3142" s="141"/>
      <c r="CF3142" s="141"/>
      <c r="CG3142" s="141"/>
    </row>
    <row r="3143" spans="1:85" x14ac:dyDescent="0.35">
      <c r="A3143" s="155" t="s">
        <v>4156</v>
      </c>
      <c r="B3143" s="139" t="s">
        <v>4075</v>
      </c>
      <c r="C3143" s="18">
        <v>44139</v>
      </c>
      <c r="D3143" s="144">
        <v>0.44583333333333336</v>
      </c>
      <c r="E3143" s="141" t="s">
        <v>13278</v>
      </c>
      <c r="F3143" s="141">
        <v>4</v>
      </c>
      <c r="G3143" s="141" t="s">
        <v>3336</v>
      </c>
      <c r="H3143" s="141">
        <v>2020</v>
      </c>
      <c r="I3143" s="18">
        <v>44139</v>
      </c>
      <c r="J3143" s="144">
        <v>0.4861111111111111</v>
      </c>
      <c r="K3143" s="378"/>
      <c r="L3143" s="139" t="s">
        <v>4075</v>
      </c>
      <c r="M3143" s="141" t="s">
        <v>28</v>
      </c>
      <c r="N3143" s="248"/>
      <c r="O3143" s="141" t="s">
        <v>26</v>
      </c>
      <c r="P3143" s="141" t="s">
        <v>26</v>
      </c>
      <c r="Q3143" s="141"/>
      <c r="R3143" s="141" t="s">
        <v>4157</v>
      </c>
      <c r="S3143" s="141"/>
      <c r="T3143" s="141" t="s">
        <v>14350</v>
      </c>
      <c r="U3143" s="141"/>
      <c r="V3143" s="141"/>
      <c r="W3143" s="139" t="s">
        <v>4075</v>
      </c>
      <c r="X3143" s="141" t="s">
        <v>25</v>
      </c>
      <c r="Y3143" s="141" t="s">
        <v>27</v>
      </c>
      <c r="Z3143" s="141"/>
      <c r="AA3143" s="141" t="s">
        <v>34</v>
      </c>
      <c r="AB3143" s="141" t="s">
        <v>34</v>
      </c>
      <c r="AC3143" s="139" t="s">
        <v>18050</v>
      </c>
      <c r="AD3143" s="380"/>
      <c r="AE3143" s="139" t="s">
        <v>103</v>
      </c>
      <c r="AF3143" s="139" t="s">
        <v>13069</v>
      </c>
      <c r="AG3143" s="139" t="s">
        <v>103</v>
      </c>
      <c r="AH3143" s="139" t="s">
        <v>1380</v>
      </c>
      <c r="AI3143" s="139" t="s">
        <v>7399</v>
      </c>
      <c r="AJ3143" s="139"/>
      <c r="AK3143" s="139" t="s">
        <v>7399</v>
      </c>
      <c r="AL3143" s="139" t="s">
        <v>1563</v>
      </c>
      <c r="AM3143" s="141"/>
      <c r="AN3143" s="141" t="s">
        <v>8</v>
      </c>
      <c r="AO3143" s="139"/>
      <c r="AP3143" s="139" t="s">
        <v>1563</v>
      </c>
      <c r="AQ3143" s="139" t="s">
        <v>1437</v>
      </c>
      <c r="AR3143" s="381"/>
      <c r="AS3143" s="139" t="s">
        <v>4075</v>
      </c>
      <c r="AT3143" s="141" t="s">
        <v>1404</v>
      </c>
      <c r="AU3143" s="141"/>
      <c r="AV3143" s="383"/>
      <c r="AW3143" s="385"/>
      <c r="AX3143" s="139" t="s">
        <v>45</v>
      </c>
      <c r="AY3143" t="s">
        <v>18477</v>
      </c>
      <c r="BA3143" s="381"/>
      <c r="BB3143" s="139" t="s">
        <v>1450</v>
      </c>
      <c r="BC3143" s="166"/>
      <c r="BD3143" s="166"/>
      <c r="BE3143" s="166"/>
      <c r="BF3143" s="166"/>
      <c r="BG3143" s="166"/>
      <c r="BH3143" s="308"/>
      <c r="BI3143" s="308"/>
      <c r="BJ3143" s="141" t="s">
        <v>26</v>
      </c>
      <c r="BK3143" s="141" t="s">
        <v>26</v>
      </c>
      <c r="BL3143" s="141"/>
      <c r="BM3143" s="141"/>
      <c r="BN3143" s="139" t="s">
        <v>4075</v>
      </c>
      <c r="BQ3143" s="141"/>
      <c r="BV3143" s="141"/>
      <c r="BX3143" s="141"/>
      <c r="BY3143" s="141"/>
      <c r="BZ3143" s="141"/>
      <c r="CA3143" s="141"/>
      <c r="CB3143" s="141"/>
      <c r="CC3143" s="141"/>
      <c r="CD3143" s="141"/>
      <c r="CE3143" s="141"/>
      <c r="CF3143" s="141"/>
      <c r="CG3143" s="141"/>
    </row>
    <row r="3144" spans="1:85" x14ac:dyDescent="0.35">
      <c r="A3144" s="155" t="s">
        <v>4150</v>
      </c>
      <c r="B3144" s="139" t="s">
        <v>4075</v>
      </c>
      <c r="C3144" s="18">
        <v>44140</v>
      </c>
      <c r="D3144" s="144">
        <v>0.64444444444444449</v>
      </c>
      <c r="E3144" s="141" t="s">
        <v>13278</v>
      </c>
      <c r="F3144" s="141">
        <v>4</v>
      </c>
      <c r="G3144" s="141" t="s">
        <v>3336</v>
      </c>
      <c r="H3144" s="141">
        <v>2020</v>
      </c>
      <c r="I3144" s="18">
        <v>44140</v>
      </c>
      <c r="J3144" s="144">
        <v>0.64097222222222228</v>
      </c>
      <c r="K3144" s="378"/>
      <c r="L3144" s="139" t="s">
        <v>4075</v>
      </c>
      <c r="M3144" s="141" t="s">
        <v>28</v>
      </c>
      <c r="N3144" s="248"/>
      <c r="O3144" s="141" t="s">
        <v>26</v>
      </c>
      <c r="P3144" s="141" t="s">
        <v>26</v>
      </c>
      <c r="Q3144" s="141" t="s">
        <v>12922</v>
      </c>
      <c r="R3144" s="141" t="s">
        <v>4151</v>
      </c>
      <c r="S3144" s="141"/>
      <c r="T3144" s="141" t="s">
        <v>14352</v>
      </c>
      <c r="U3144" s="141"/>
      <c r="V3144" s="141"/>
      <c r="W3144" s="139" t="s">
        <v>4075</v>
      </c>
      <c r="X3144" s="141" t="s">
        <v>25</v>
      </c>
      <c r="Y3144" s="141" t="s">
        <v>27</v>
      </c>
      <c r="Z3144" s="141"/>
      <c r="AA3144" s="141" t="s">
        <v>34</v>
      </c>
      <c r="AB3144" s="141" t="s">
        <v>34</v>
      </c>
      <c r="AC3144" s="139" t="s">
        <v>18049</v>
      </c>
      <c r="AD3144" s="380"/>
      <c r="AE3144" s="139" t="s">
        <v>103</v>
      </c>
      <c r="AF3144" s="139" t="s">
        <v>13075</v>
      </c>
      <c r="AG3144" s="139" t="s">
        <v>103</v>
      </c>
      <c r="AH3144" s="139" t="s">
        <v>1380</v>
      </c>
      <c r="AI3144" s="139" t="s">
        <v>7340</v>
      </c>
      <c r="AJ3144" s="139"/>
      <c r="AK3144" s="139" t="s">
        <v>7340</v>
      </c>
      <c r="AL3144" s="139" t="s">
        <v>1408</v>
      </c>
      <c r="AM3144" s="141"/>
      <c r="AN3144" s="141" t="s">
        <v>8</v>
      </c>
      <c r="AO3144" s="139"/>
      <c r="AP3144" s="139" t="s">
        <v>1408</v>
      </c>
      <c r="AQ3144" s="139" t="s">
        <v>4152</v>
      </c>
      <c r="AR3144" s="381"/>
      <c r="AS3144" s="139" t="s">
        <v>4075</v>
      </c>
      <c r="AT3144" s="141" t="s">
        <v>1404</v>
      </c>
      <c r="AU3144" s="141"/>
      <c r="AV3144" s="383"/>
      <c r="AW3144" s="385"/>
      <c r="AX3144" s="139" t="s">
        <v>75</v>
      </c>
      <c r="AY3144" t="s">
        <v>19540</v>
      </c>
      <c r="BA3144" s="381"/>
      <c r="BB3144" s="139" t="s">
        <v>17</v>
      </c>
      <c r="BC3144" s="166"/>
      <c r="BD3144" s="166"/>
      <c r="BE3144" s="166"/>
      <c r="BF3144" s="166"/>
      <c r="BG3144" s="166"/>
      <c r="BH3144" s="308"/>
      <c r="BI3144" s="308"/>
      <c r="BJ3144" s="141" t="s">
        <v>26</v>
      </c>
      <c r="BK3144" s="141" t="s">
        <v>26</v>
      </c>
      <c r="BL3144" s="141"/>
      <c r="BM3144" s="141"/>
      <c r="BN3144" s="139" t="s">
        <v>4075</v>
      </c>
      <c r="BQ3144" s="141"/>
      <c r="BV3144" s="141"/>
      <c r="BX3144" s="141"/>
      <c r="BY3144" s="141"/>
      <c r="BZ3144" s="141"/>
      <c r="CA3144" s="141"/>
      <c r="CB3144" s="141"/>
      <c r="CC3144" s="141"/>
      <c r="CD3144" s="141"/>
      <c r="CE3144" s="141"/>
      <c r="CF3144" s="141"/>
      <c r="CG3144" s="141"/>
    </row>
    <row r="3145" spans="1:85" x14ac:dyDescent="0.35">
      <c r="A3145" s="155" t="s">
        <v>4153</v>
      </c>
      <c r="B3145" s="139" t="s">
        <v>4075</v>
      </c>
      <c r="C3145" s="18">
        <v>44140</v>
      </c>
      <c r="D3145" s="144">
        <v>0.58263888888888893</v>
      </c>
      <c r="E3145" s="141" t="s">
        <v>13278</v>
      </c>
      <c r="F3145" s="141">
        <v>4</v>
      </c>
      <c r="G3145" s="141" t="s">
        <v>3336</v>
      </c>
      <c r="H3145" s="141">
        <v>2020</v>
      </c>
      <c r="I3145" s="18">
        <v>44140</v>
      </c>
      <c r="J3145" s="144">
        <v>0.57152777777777775</v>
      </c>
      <c r="K3145" s="378"/>
      <c r="L3145" s="139" t="s">
        <v>4075</v>
      </c>
      <c r="M3145" s="141" t="s">
        <v>28</v>
      </c>
      <c r="N3145" s="248"/>
      <c r="O3145" s="141" t="s">
        <v>26</v>
      </c>
      <c r="P3145" s="141" t="s">
        <v>26</v>
      </c>
      <c r="Q3145" s="141" t="s">
        <v>12923</v>
      </c>
      <c r="R3145" s="141" t="s">
        <v>4154</v>
      </c>
      <c r="S3145" s="141"/>
      <c r="T3145" s="141" t="s">
        <v>14351</v>
      </c>
      <c r="U3145" s="141">
        <v>119987958</v>
      </c>
      <c r="V3145" s="141"/>
      <c r="W3145" s="139" t="s">
        <v>4075</v>
      </c>
      <c r="X3145" s="141" t="s">
        <v>25</v>
      </c>
      <c r="Y3145" s="141" t="s">
        <v>27</v>
      </c>
      <c r="Z3145" s="141"/>
      <c r="AA3145" s="141" t="s">
        <v>34</v>
      </c>
      <c r="AB3145" s="141" t="s">
        <v>34</v>
      </c>
      <c r="AC3145" s="139" t="s">
        <v>18049</v>
      </c>
      <c r="AD3145" s="380"/>
      <c r="AE3145" s="139" t="s">
        <v>101</v>
      </c>
      <c r="AF3145" s="139" t="s">
        <v>13079</v>
      </c>
      <c r="AG3145" s="139" t="s">
        <v>103</v>
      </c>
      <c r="AH3145" s="139" t="s">
        <v>1380</v>
      </c>
      <c r="AI3145" s="139" t="s">
        <v>103</v>
      </c>
      <c r="AJ3145" s="139"/>
      <c r="AK3145" s="139" t="s">
        <v>103</v>
      </c>
      <c r="AL3145" s="139" t="s">
        <v>1823</v>
      </c>
      <c r="AM3145" s="141"/>
      <c r="AN3145" s="141" t="s">
        <v>8</v>
      </c>
      <c r="AO3145" s="139"/>
      <c r="AP3145" s="139" t="s">
        <v>1823</v>
      </c>
      <c r="AQ3145" s="139" t="s">
        <v>4155</v>
      </c>
      <c r="AR3145" s="381"/>
      <c r="AS3145" s="139" t="s">
        <v>4075</v>
      </c>
      <c r="AT3145" s="141" t="s">
        <v>1404</v>
      </c>
      <c r="AU3145" s="141"/>
      <c r="AV3145" s="383"/>
      <c r="AW3145" s="385"/>
      <c r="AX3145" s="139" t="s">
        <v>202</v>
      </c>
      <c r="AY3145" t="s">
        <v>19541</v>
      </c>
      <c r="BA3145" s="381"/>
      <c r="BB3145" s="139" t="s">
        <v>1483</v>
      </c>
      <c r="BC3145" s="166"/>
      <c r="BD3145" s="166"/>
      <c r="BE3145" s="166"/>
      <c r="BF3145" s="166"/>
      <c r="BG3145" s="166"/>
      <c r="BH3145" s="308"/>
      <c r="BI3145" s="308"/>
      <c r="BJ3145" s="141" t="s">
        <v>26</v>
      </c>
      <c r="BK3145" s="141" t="s">
        <v>26</v>
      </c>
      <c r="BL3145" s="141"/>
      <c r="BM3145" s="141"/>
      <c r="BN3145" s="139" t="s">
        <v>4075</v>
      </c>
      <c r="BQ3145" s="141" t="s">
        <v>16132</v>
      </c>
      <c r="BR3145" s="135" t="s">
        <v>15693</v>
      </c>
      <c r="BT3145" s="135" t="s">
        <v>15447</v>
      </c>
      <c r="BU3145" s="135" t="s">
        <v>13260</v>
      </c>
      <c r="BV3145" s="141" t="s">
        <v>15374</v>
      </c>
      <c r="BW3145" s="135" t="s">
        <v>4009</v>
      </c>
      <c r="BX3145" s="141"/>
      <c r="BY3145" s="141"/>
      <c r="BZ3145" s="141"/>
      <c r="CA3145" s="141"/>
      <c r="CB3145" s="141"/>
      <c r="CC3145" s="141"/>
      <c r="CD3145" s="141"/>
      <c r="CE3145" s="141" t="s">
        <v>15450</v>
      </c>
      <c r="CF3145" s="141" t="s">
        <v>15451</v>
      </c>
      <c r="CG3145" s="141" t="s">
        <v>2003</v>
      </c>
    </row>
    <row r="3146" spans="1:85" x14ac:dyDescent="0.35">
      <c r="A3146" s="155" t="s">
        <v>4147</v>
      </c>
      <c r="B3146" s="139" t="s">
        <v>4075</v>
      </c>
      <c r="C3146" s="18">
        <v>44141</v>
      </c>
      <c r="D3146" s="144">
        <v>0.43263888888888891</v>
      </c>
      <c r="E3146" s="141" t="s">
        <v>13278</v>
      </c>
      <c r="F3146" s="141">
        <v>4</v>
      </c>
      <c r="G3146" s="141" t="s">
        <v>3336</v>
      </c>
      <c r="H3146" s="141">
        <v>2020</v>
      </c>
      <c r="I3146" s="18">
        <v>44141</v>
      </c>
      <c r="J3146" s="144">
        <v>0.43055555555555558</v>
      </c>
      <c r="K3146" s="378"/>
      <c r="L3146" s="139" t="s">
        <v>4075</v>
      </c>
      <c r="M3146" s="141" t="s">
        <v>28</v>
      </c>
      <c r="N3146" s="248"/>
      <c r="O3146" s="141" t="s">
        <v>26</v>
      </c>
      <c r="P3146" s="141" t="s">
        <v>26</v>
      </c>
      <c r="Q3146" s="141" t="s">
        <v>12920</v>
      </c>
      <c r="R3146" s="141" t="s">
        <v>4148</v>
      </c>
      <c r="S3146" s="141"/>
      <c r="T3146" s="141" t="s">
        <v>14354</v>
      </c>
      <c r="U3146" s="141">
        <v>119992592</v>
      </c>
      <c r="V3146" s="141"/>
      <c r="W3146" s="139" t="s">
        <v>4075</v>
      </c>
      <c r="X3146" s="141" t="s">
        <v>25</v>
      </c>
      <c r="Y3146" s="141" t="s">
        <v>27</v>
      </c>
      <c r="Z3146" s="141"/>
      <c r="AA3146" s="141" t="s">
        <v>34</v>
      </c>
      <c r="AB3146" s="141" t="s">
        <v>34</v>
      </c>
      <c r="AC3146" s="139" t="s">
        <v>18047</v>
      </c>
      <c r="AD3146" s="380"/>
      <c r="AE3146" s="139" t="s">
        <v>102</v>
      </c>
      <c r="AF3146" s="139" t="s">
        <v>13077</v>
      </c>
      <c r="AG3146" s="139" t="s">
        <v>102</v>
      </c>
      <c r="AH3146" s="139" t="s">
        <v>1378</v>
      </c>
      <c r="AI3146" s="139" t="s">
        <v>1383</v>
      </c>
      <c r="AJ3146" s="139" t="s">
        <v>1408</v>
      </c>
      <c r="AK3146" s="139"/>
      <c r="AL3146" s="139"/>
      <c r="AM3146" s="141"/>
      <c r="AN3146" s="141" t="s">
        <v>8</v>
      </c>
      <c r="AO3146" s="139"/>
      <c r="AP3146" s="139" t="s">
        <v>1408</v>
      </c>
      <c r="AQ3146" s="139" t="s">
        <v>4149</v>
      </c>
      <c r="AR3146" s="381"/>
      <c r="AS3146" s="139" t="s">
        <v>4075</v>
      </c>
      <c r="AT3146" s="141" t="s">
        <v>1404</v>
      </c>
      <c r="AU3146" s="141"/>
      <c r="AV3146" s="383"/>
      <c r="AW3146" s="385"/>
      <c r="AX3146" s="139" t="s">
        <v>646</v>
      </c>
      <c r="AY3146" t="s">
        <v>18585</v>
      </c>
      <c r="BA3146" s="381"/>
      <c r="BB3146" s="139" t="s">
        <v>1450</v>
      </c>
      <c r="BC3146" s="166"/>
      <c r="BD3146" s="166"/>
      <c r="BE3146" s="166"/>
      <c r="BF3146" s="166"/>
      <c r="BG3146" s="166"/>
      <c r="BH3146" s="308"/>
      <c r="BI3146" s="308"/>
      <c r="BJ3146" s="141" t="s">
        <v>26</v>
      </c>
      <c r="BK3146" s="141" t="s">
        <v>26</v>
      </c>
      <c r="BL3146" s="141"/>
      <c r="BM3146" s="141"/>
      <c r="BN3146" s="139" t="s">
        <v>4075</v>
      </c>
      <c r="BQ3146" s="141"/>
      <c r="BV3146" s="141"/>
      <c r="BX3146" s="141"/>
      <c r="BY3146" s="141"/>
      <c r="BZ3146" s="141"/>
      <c r="CA3146" s="141"/>
      <c r="CB3146" s="141"/>
      <c r="CC3146" s="141"/>
      <c r="CD3146" s="141"/>
      <c r="CE3146" s="141"/>
      <c r="CF3146" s="141"/>
      <c r="CG3146" s="141"/>
    </row>
    <row r="3147" spans="1:85" x14ac:dyDescent="0.35">
      <c r="A3147" s="155" t="s">
        <v>4145</v>
      </c>
      <c r="B3147" s="139" t="s">
        <v>4075</v>
      </c>
      <c r="C3147" s="18">
        <v>44141</v>
      </c>
      <c r="D3147" s="144">
        <v>0.29375000000000001</v>
      </c>
      <c r="E3147" s="141" t="s">
        <v>13278</v>
      </c>
      <c r="F3147" s="141">
        <v>4</v>
      </c>
      <c r="G3147" s="141" t="s">
        <v>3336</v>
      </c>
      <c r="H3147" s="141">
        <v>2020</v>
      </c>
      <c r="I3147" s="18">
        <v>44141</v>
      </c>
      <c r="J3147" s="144">
        <v>0.28263888888888888</v>
      </c>
      <c r="K3147" s="378"/>
      <c r="L3147" s="139" t="s">
        <v>4075</v>
      </c>
      <c r="M3147" s="141" t="s">
        <v>28</v>
      </c>
      <c r="N3147" s="248"/>
      <c r="O3147" s="141" t="s">
        <v>26</v>
      </c>
      <c r="P3147" s="141" t="s">
        <v>26</v>
      </c>
      <c r="Q3147" s="141" t="s">
        <v>12921</v>
      </c>
      <c r="R3147" s="141" t="s">
        <v>4146</v>
      </c>
      <c r="S3147" s="141"/>
      <c r="T3147" s="141" t="s">
        <v>14353</v>
      </c>
      <c r="U3147" s="141"/>
      <c r="V3147" s="141"/>
      <c r="W3147" s="139" t="s">
        <v>4075</v>
      </c>
      <c r="X3147" s="141" t="s">
        <v>25</v>
      </c>
      <c r="Y3147" s="141" t="s">
        <v>27</v>
      </c>
      <c r="Z3147" s="141"/>
      <c r="AA3147" s="141" t="s">
        <v>34</v>
      </c>
      <c r="AB3147" s="141" t="s">
        <v>34</v>
      </c>
      <c r="AC3147" s="139" t="s">
        <v>18047</v>
      </c>
      <c r="AD3147" s="380"/>
      <c r="AE3147" s="139" t="s">
        <v>109</v>
      </c>
      <c r="AF3147" s="139" t="s">
        <v>13068</v>
      </c>
      <c r="AG3147" s="139" t="s">
        <v>31</v>
      </c>
      <c r="AH3147" s="139" t="s">
        <v>1378</v>
      </c>
      <c r="AI3147" s="139" t="s">
        <v>1398</v>
      </c>
      <c r="AJ3147" s="139"/>
      <c r="AK3147" s="139"/>
      <c r="AL3147" s="139"/>
      <c r="AM3147" s="141"/>
      <c r="AN3147" s="141" t="s">
        <v>8</v>
      </c>
      <c r="AO3147" s="139"/>
      <c r="AP3147" s="139" t="s">
        <v>1563</v>
      </c>
      <c r="AQ3147" s="139"/>
      <c r="AR3147" s="381"/>
      <c r="AS3147" s="139" t="s">
        <v>4075</v>
      </c>
      <c r="AT3147" s="141" t="s">
        <v>1404</v>
      </c>
      <c r="AU3147" s="141"/>
      <c r="AV3147" s="383"/>
      <c r="AW3147" s="385"/>
      <c r="AX3147" s="139" t="s">
        <v>63</v>
      </c>
      <c r="AY3147" t="s">
        <v>19096</v>
      </c>
      <c r="BA3147" s="381"/>
      <c r="BB3147" s="139" t="s">
        <v>17</v>
      </c>
      <c r="BC3147" s="166"/>
      <c r="BD3147" s="166"/>
      <c r="BE3147" s="166"/>
      <c r="BF3147" s="166"/>
      <c r="BG3147" s="166"/>
      <c r="BH3147" s="308"/>
      <c r="BI3147" s="308"/>
      <c r="BJ3147" s="141" t="s">
        <v>26</v>
      </c>
      <c r="BK3147" s="141" t="s">
        <v>26</v>
      </c>
      <c r="BL3147" s="141"/>
      <c r="BM3147" s="141"/>
      <c r="BN3147" s="139" t="s">
        <v>4075</v>
      </c>
      <c r="BQ3147" s="141"/>
      <c r="BV3147" s="141"/>
      <c r="BX3147" s="141"/>
      <c r="BY3147" s="141"/>
      <c r="BZ3147" s="141"/>
      <c r="CA3147" s="141"/>
      <c r="CB3147" s="141"/>
      <c r="CC3147" s="141"/>
      <c r="CD3147" s="141"/>
      <c r="CE3147" s="141"/>
      <c r="CF3147" s="141"/>
      <c r="CG3147" s="141"/>
    </row>
    <row r="3148" spans="1:85" x14ac:dyDescent="0.35">
      <c r="A3148" s="155" t="s">
        <v>13928</v>
      </c>
      <c r="B3148" s="139" t="s">
        <v>4075</v>
      </c>
      <c r="C3148" s="18">
        <v>44142</v>
      </c>
      <c r="D3148" s="144">
        <v>0.52430555555555558</v>
      </c>
      <c r="E3148" s="141" t="s">
        <v>13278</v>
      </c>
      <c r="F3148" s="141">
        <v>4</v>
      </c>
      <c r="G3148" s="141" t="s">
        <v>3336</v>
      </c>
      <c r="H3148" s="141">
        <v>2020</v>
      </c>
      <c r="I3148" s="18">
        <v>44142</v>
      </c>
      <c r="J3148" s="144">
        <v>0.47222222222222221</v>
      </c>
      <c r="K3148" s="378"/>
      <c r="L3148" s="139" t="s">
        <v>4075</v>
      </c>
      <c r="M3148" s="141" t="s">
        <v>28</v>
      </c>
      <c r="N3148" s="248"/>
      <c r="O3148" s="141" t="s">
        <v>25</v>
      </c>
      <c r="P3148" s="141" t="s">
        <v>26</v>
      </c>
      <c r="Q3148" s="141" t="s">
        <v>13929</v>
      </c>
      <c r="R3148" s="141" t="s">
        <v>13930</v>
      </c>
      <c r="S3148" s="141"/>
      <c r="T3148" s="141" t="s">
        <v>14355</v>
      </c>
      <c r="U3148" s="141">
        <v>119996560</v>
      </c>
      <c r="V3148" s="141"/>
      <c r="W3148" s="139" t="s">
        <v>4075</v>
      </c>
      <c r="X3148" s="141" t="s">
        <v>6</v>
      </c>
      <c r="Y3148" s="141" t="s">
        <v>27</v>
      </c>
      <c r="Z3148" s="141"/>
      <c r="AA3148" s="141" t="s">
        <v>34</v>
      </c>
      <c r="AB3148" s="141"/>
      <c r="AC3148" s="139" t="s">
        <v>6</v>
      </c>
      <c r="AD3148" s="380"/>
      <c r="AE3148" s="139" t="s">
        <v>102</v>
      </c>
      <c r="AF3148" s="139" t="s">
        <v>13077</v>
      </c>
      <c r="AG3148" s="139" t="s">
        <v>102</v>
      </c>
      <c r="AH3148" s="139" t="s">
        <v>1378</v>
      </c>
      <c r="AI3148" s="139" t="s">
        <v>1383</v>
      </c>
      <c r="AJ3148" s="139" t="s">
        <v>1408</v>
      </c>
      <c r="AK3148" s="139"/>
      <c r="AL3148" s="139"/>
      <c r="AM3148" s="141"/>
      <c r="AN3148" s="141" t="s">
        <v>8</v>
      </c>
      <c r="AO3148" s="139"/>
      <c r="AP3148" s="139" t="s">
        <v>1408</v>
      </c>
      <c r="AQ3148" s="139"/>
      <c r="AR3148" s="381"/>
      <c r="AS3148" s="139" t="s">
        <v>4075</v>
      </c>
      <c r="AT3148" s="141" t="s">
        <v>1404</v>
      </c>
      <c r="AU3148" s="141"/>
      <c r="AV3148" s="383"/>
      <c r="AW3148" s="385"/>
      <c r="AX3148" s="139" t="s">
        <v>45</v>
      </c>
      <c r="AY3148" t="s">
        <v>19542</v>
      </c>
      <c r="BA3148" s="381"/>
      <c r="BB3148" s="139" t="s">
        <v>1444</v>
      </c>
      <c r="BC3148" s="166"/>
      <c r="BD3148" s="166"/>
      <c r="BE3148" s="166"/>
      <c r="BF3148" s="166"/>
      <c r="BG3148" s="166"/>
      <c r="BH3148" s="308"/>
      <c r="BI3148" s="308"/>
      <c r="BJ3148" s="141" t="s">
        <v>26</v>
      </c>
      <c r="BK3148" s="141" t="s">
        <v>26</v>
      </c>
      <c r="BL3148" s="141"/>
      <c r="BM3148" s="141"/>
      <c r="BN3148" s="139" t="s">
        <v>4075</v>
      </c>
      <c r="BQ3148" s="141"/>
      <c r="BV3148" s="141"/>
      <c r="BX3148" s="141"/>
      <c r="BY3148" s="141"/>
      <c r="BZ3148" s="141"/>
      <c r="CA3148" s="141"/>
      <c r="CB3148" s="141"/>
      <c r="CC3148" s="141"/>
      <c r="CD3148" s="141"/>
      <c r="CE3148" s="141"/>
      <c r="CF3148" s="141"/>
      <c r="CG3148" s="141"/>
    </row>
    <row r="3149" spans="1:85" x14ac:dyDescent="0.35">
      <c r="A3149" s="155" t="s">
        <v>4143</v>
      </c>
      <c r="B3149" s="139" t="s">
        <v>4075</v>
      </c>
      <c r="C3149" s="18">
        <v>44142</v>
      </c>
      <c r="D3149" s="144">
        <v>0.51041666666666663</v>
      </c>
      <c r="E3149" s="141" t="s">
        <v>13278</v>
      </c>
      <c r="F3149" s="141">
        <v>4</v>
      </c>
      <c r="G3149" s="141" t="s">
        <v>3336</v>
      </c>
      <c r="H3149" s="141">
        <v>2020</v>
      </c>
      <c r="I3149" s="18">
        <v>44142</v>
      </c>
      <c r="J3149" s="144">
        <v>0.74305555555555558</v>
      </c>
      <c r="K3149" s="378"/>
      <c r="L3149" s="139" t="s">
        <v>4075</v>
      </c>
      <c r="M3149" s="141" t="s">
        <v>1396</v>
      </c>
      <c r="N3149" s="248"/>
      <c r="O3149" s="141" t="s">
        <v>26</v>
      </c>
      <c r="P3149" s="141" t="s">
        <v>26</v>
      </c>
      <c r="Q3149" s="141"/>
      <c r="R3149" s="141"/>
      <c r="S3149" s="141" t="s">
        <v>4144</v>
      </c>
      <c r="T3149" s="141"/>
      <c r="U3149" s="141"/>
      <c r="V3149" s="141"/>
      <c r="W3149" s="139" t="s">
        <v>4075</v>
      </c>
      <c r="X3149" s="141" t="s">
        <v>25</v>
      </c>
      <c r="Y3149" s="141" t="s">
        <v>27</v>
      </c>
      <c r="Z3149" s="141"/>
      <c r="AA3149" s="141" t="s">
        <v>35</v>
      </c>
      <c r="AB3149" s="141"/>
      <c r="AC3149" s="139" t="s">
        <v>18050</v>
      </c>
      <c r="AD3149" s="380"/>
      <c r="AE3149" s="139" t="s">
        <v>102</v>
      </c>
      <c r="AF3149" s="139" t="s">
        <v>13071</v>
      </c>
      <c r="AG3149" s="139" t="s">
        <v>102</v>
      </c>
      <c r="AH3149" s="139" t="s">
        <v>1378</v>
      </c>
      <c r="AI3149" s="139" t="s">
        <v>1387</v>
      </c>
      <c r="AJ3149" s="139" t="s">
        <v>1420</v>
      </c>
      <c r="AK3149" s="139"/>
      <c r="AL3149" s="139"/>
      <c r="AM3149" s="141"/>
      <c r="AN3149" s="141" t="s">
        <v>8</v>
      </c>
      <c r="AO3149" s="139"/>
      <c r="AP3149" s="139" t="s">
        <v>1420</v>
      </c>
      <c r="AQ3149" s="139" t="s">
        <v>1420</v>
      </c>
      <c r="AR3149" s="381"/>
      <c r="AS3149" s="139" t="s">
        <v>4075</v>
      </c>
      <c r="AT3149" s="141" t="s">
        <v>43</v>
      </c>
      <c r="AU3149" s="141">
        <v>530</v>
      </c>
      <c r="AV3149" s="383"/>
      <c r="AW3149" s="385"/>
      <c r="AX3149" s="139" t="s">
        <v>156</v>
      </c>
      <c r="AY3149" t="s">
        <v>19543</v>
      </c>
      <c r="BA3149" s="381"/>
      <c r="BB3149" s="139" t="s">
        <v>1450</v>
      </c>
      <c r="BC3149" s="166"/>
      <c r="BD3149" s="166"/>
      <c r="BE3149" s="166"/>
      <c r="BF3149" s="166"/>
      <c r="BG3149" s="166"/>
      <c r="BH3149" s="308"/>
      <c r="BI3149" s="308"/>
      <c r="BJ3149" s="141" t="s">
        <v>26</v>
      </c>
      <c r="BK3149" s="141" t="s">
        <v>26</v>
      </c>
      <c r="BL3149" s="141"/>
      <c r="BM3149" s="141"/>
      <c r="BN3149" s="139" t="s">
        <v>4075</v>
      </c>
      <c r="BQ3149" s="141"/>
      <c r="BV3149" s="141"/>
      <c r="BX3149" s="141"/>
      <c r="BY3149" s="141"/>
      <c r="BZ3149" s="141"/>
      <c r="CA3149" s="141"/>
      <c r="CB3149" s="141"/>
      <c r="CC3149" s="141"/>
      <c r="CD3149" s="141"/>
      <c r="CE3149" s="141"/>
      <c r="CF3149" s="141"/>
      <c r="CG3149" s="141"/>
    </row>
    <row r="3150" spans="1:85" x14ac:dyDescent="0.35">
      <c r="A3150" s="155" t="s">
        <v>4141</v>
      </c>
      <c r="B3150" s="139" t="s">
        <v>4075</v>
      </c>
      <c r="C3150" s="18">
        <v>44143</v>
      </c>
      <c r="D3150" s="144">
        <v>0.73333333333333328</v>
      </c>
      <c r="E3150" s="141" t="s">
        <v>13279</v>
      </c>
      <c r="F3150" s="141">
        <v>4</v>
      </c>
      <c r="G3150" s="141" t="s">
        <v>3336</v>
      </c>
      <c r="H3150" s="141">
        <v>2020</v>
      </c>
      <c r="I3150" s="18"/>
      <c r="J3150" s="144"/>
      <c r="K3150" s="378"/>
      <c r="L3150" s="139" t="s">
        <v>4075</v>
      </c>
      <c r="M3150" s="141" t="s">
        <v>28</v>
      </c>
      <c r="N3150" s="248"/>
      <c r="O3150" s="141" t="s">
        <v>26</v>
      </c>
      <c r="P3150" s="141" t="s">
        <v>26</v>
      </c>
      <c r="Q3150" s="141"/>
      <c r="R3150" s="141"/>
      <c r="S3150" s="141"/>
      <c r="T3150" s="141" t="s">
        <v>14357</v>
      </c>
      <c r="U3150" s="141">
        <v>100021452</v>
      </c>
      <c r="V3150" s="141"/>
      <c r="W3150" s="139" t="s">
        <v>4075</v>
      </c>
      <c r="X3150" s="141" t="s">
        <v>25</v>
      </c>
      <c r="Y3150" s="141" t="s">
        <v>27</v>
      </c>
      <c r="Z3150" s="141"/>
      <c r="AA3150" s="141" t="s">
        <v>34</v>
      </c>
      <c r="AB3150" s="141" t="s">
        <v>34</v>
      </c>
      <c r="AC3150" s="139" t="s">
        <v>18050</v>
      </c>
      <c r="AD3150" s="380"/>
      <c r="AE3150" s="139" t="s">
        <v>102</v>
      </c>
      <c r="AF3150" s="139" t="s">
        <v>13068</v>
      </c>
      <c r="AG3150" s="139" t="s">
        <v>102</v>
      </c>
      <c r="AH3150" s="139" t="s">
        <v>1378</v>
      </c>
      <c r="AI3150" s="139" t="s">
        <v>1398</v>
      </c>
      <c r="AJ3150" s="139" t="s">
        <v>1563</v>
      </c>
      <c r="AK3150" s="139"/>
      <c r="AL3150" s="139"/>
      <c r="AM3150" s="141"/>
      <c r="AN3150" s="141" t="s">
        <v>8</v>
      </c>
      <c r="AO3150" s="139"/>
      <c r="AP3150" s="139" t="s">
        <v>1563</v>
      </c>
      <c r="AQ3150" s="139" t="s">
        <v>7</v>
      </c>
      <c r="AR3150" s="381"/>
      <c r="AS3150" s="139" t="s">
        <v>4075</v>
      </c>
      <c r="AT3150" s="141" t="s">
        <v>1404</v>
      </c>
      <c r="AU3150" s="141"/>
      <c r="AV3150" s="383"/>
      <c r="AW3150" s="385"/>
      <c r="AX3150" s="139" t="s">
        <v>84</v>
      </c>
      <c r="AY3150" t="s">
        <v>18550</v>
      </c>
      <c r="BA3150" s="381"/>
      <c r="BB3150" s="139" t="s">
        <v>1450</v>
      </c>
      <c r="BC3150" s="166"/>
      <c r="BD3150" s="166"/>
      <c r="BE3150" s="166"/>
      <c r="BF3150" s="166"/>
      <c r="BG3150" s="166"/>
      <c r="BH3150" s="308"/>
      <c r="BI3150" s="308"/>
      <c r="BJ3150" s="141" t="s">
        <v>26</v>
      </c>
      <c r="BK3150" s="141" t="s">
        <v>26</v>
      </c>
      <c r="BL3150" s="141"/>
      <c r="BM3150" s="141"/>
      <c r="BN3150" s="139" t="s">
        <v>4075</v>
      </c>
      <c r="BQ3150" s="141"/>
      <c r="BV3150" s="141"/>
      <c r="BX3150" s="141"/>
      <c r="BY3150" s="141"/>
      <c r="BZ3150" s="141"/>
      <c r="CA3150" s="141"/>
      <c r="CB3150" s="141"/>
      <c r="CC3150" s="141"/>
      <c r="CD3150" s="141"/>
      <c r="CE3150" s="141"/>
      <c r="CF3150" s="141"/>
      <c r="CG3150" s="141"/>
    </row>
    <row r="3151" spans="1:85" x14ac:dyDescent="0.35">
      <c r="A3151" s="155" t="s">
        <v>4139</v>
      </c>
      <c r="B3151" s="139" t="s">
        <v>4075</v>
      </c>
      <c r="C3151" s="18">
        <v>44143</v>
      </c>
      <c r="D3151" s="144">
        <v>0.71250000000000002</v>
      </c>
      <c r="E3151" s="141" t="s">
        <v>13279</v>
      </c>
      <c r="F3151" s="141">
        <v>4</v>
      </c>
      <c r="G3151" s="141" t="s">
        <v>3336</v>
      </c>
      <c r="H3151" s="141">
        <v>2020</v>
      </c>
      <c r="I3151" s="18">
        <v>44143</v>
      </c>
      <c r="J3151" s="144">
        <v>0.71111111111111114</v>
      </c>
      <c r="K3151" s="378"/>
      <c r="L3151" s="139" t="s">
        <v>4075</v>
      </c>
      <c r="M3151" s="141" t="s">
        <v>28</v>
      </c>
      <c r="N3151" s="248"/>
      <c r="O3151" s="141" t="s">
        <v>26</v>
      </c>
      <c r="P3151" s="141" t="s">
        <v>26</v>
      </c>
      <c r="Q3151" s="141" t="s">
        <v>12919</v>
      </c>
      <c r="R3151" s="141" t="s">
        <v>4140</v>
      </c>
      <c r="S3151" s="141"/>
      <c r="T3151" s="141" t="s">
        <v>14356</v>
      </c>
      <c r="U3151" s="141"/>
      <c r="V3151" s="141"/>
      <c r="W3151" s="139" t="s">
        <v>4075</v>
      </c>
      <c r="X3151" s="141" t="s">
        <v>25</v>
      </c>
      <c r="Y3151" s="141" t="s">
        <v>27</v>
      </c>
      <c r="Z3151" s="141"/>
      <c r="AA3151" s="141" t="s">
        <v>34</v>
      </c>
      <c r="AB3151" s="141" t="s">
        <v>34</v>
      </c>
      <c r="AC3151" s="139" t="s">
        <v>18047</v>
      </c>
      <c r="AD3151" s="380"/>
      <c r="AE3151" s="139" t="s">
        <v>103</v>
      </c>
      <c r="AF3151" s="139" t="s">
        <v>13069</v>
      </c>
      <c r="AG3151" s="139" t="s">
        <v>103</v>
      </c>
      <c r="AH3151" s="139" t="s">
        <v>1380</v>
      </c>
      <c r="AI3151" s="139" t="s">
        <v>7399</v>
      </c>
      <c r="AJ3151" s="139"/>
      <c r="AK3151" s="139" t="s">
        <v>7399</v>
      </c>
      <c r="AL3151" s="139" t="s">
        <v>1563</v>
      </c>
      <c r="AM3151" s="141"/>
      <c r="AN3151" s="141" t="s">
        <v>8</v>
      </c>
      <c r="AO3151" s="139"/>
      <c r="AP3151" s="139" t="s">
        <v>1563</v>
      </c>
      <c r="AQ3151" s="139" t="s">
        <v>1437</v>
      </c>
      <c r="AR3151" s="381"/>
      <c r="AS3151" s="139" t="s">
        <v>4075</v>
      </c>
      <c r="AT3151" s="141" t="s">
        <v>1404</v>
      </c>
      <c r="AU3151" s="141"/>
      <c r="AV3151" s="383"/>
      <c r="AW3151" s="385"/>
      <c r="AX3151" s="139" t="s">
        <v>80</v>
      </c>
      <c r="AY3151" t="s">
        <v>19544</v>
      </c>
      <c r="BA3151" s="381"/>
      <c r="BB3151" s="139" t="s">
        <v>17</v>
      </c>
      <c r="BC3151" s="166"/>
      <c r="BD3151" s="166"/>
      <c r="BE3151" s="166"/>
      <c r="BF3151" s="166"/>
      <c r="BG3151" s="166"/>
      <c r="BH3151" s="308"/>
      <c r="BI3151" s="308"/>
      <c r="BJ3151" s="141" t="s">
        <v>26</v>
      </c>
      <c r="BK3151" s="141" t="s">
        <v>26</v>
      </c>
      <c r="BL3151" s="141"/>
      <c r="BM3151" s="141"/>
      <c r="BN3151" s="139" t="s">
        <v>4075</v>
      </c>
      <c r="BQ3151" s="141"/>
      <c r="BV3151" s="141"/>
      <c r="BX3151" s="141"/>
      <c r="BY3151" s="141"/>
      <c r="BZ3151" s="141"/>
      <c r="CA3151" s="141"/>
      <c r="CB3151" s="141"/>
      <c r="CC3151" s="141"/>
      <c r="CD3151" s="141"/>
      <c r="CE3151" s="141"/>
      <c r="CF3151" s="141"/>
      <c r="CG3151" s="141"/>
    </row>
    <row r="3152" spans="1:85" x14ac:dyDescent="0.35">
      <c r="A3152" s="155" t="s">
        <v>13931</v>
      </c>
      <c r="B3152" s="139" t="s">
        <v>4075</v>
      </c>
      <c r="C3152" s="18">
        <v>44145</v>
      </c>
      <c r="D3152" s="144">
        <v>0.52500000000000002</v>
      </c>
      <c r="E3152" s="141" t="s">
        <v>13279</v>
      </c>
      <c r="F3152" s="141">
        <v>4</v>
      </c>
      <c r="G3152" s="141" t="s">
        <v>3336</v>
      </c>
      <c r="H3152" s="141">
        <v>2020</v>
      </c>
      <c r="I3152" s="18"/>
      <c r="J3152" s="144"/>
      <c r="K3152" s="378"/>
      <c r="L3152" s="139" t="s">
        <v>4075</v>
      </c>
      <c r="M3152" s="141" t="s">
        <v>28</v>
      </c>
      <c r="N3152" s="248"/>
      <c r="O3152" s="141" t="s">
        <v>25</v>
      </c>
      <c r="P3152" s="141" t="s">
        <v>26</v>
      </c>
      <c r="Q3152" s="141" t="s">
        <v>13932</v>
      </c>
      <c r="R3152" s="141"/>
      <c r="S3152" s="141"/>
      <c r="T3152" s="141" t="s">
        <v>14358</v>
      </c>
      <c r="U3152" s="141"/>
      <c r="V3152" s="141"/>
      <c r="W3152" s="139" t="s">
        <v>4075</v>
      </c>
      <c r="X3152" s="141" t="s">
        <v>6</v>
      </c>
      <c r="Y3152" s="141" t="s">
        <v>27</v>
      </c>
      <c r="Z3152" s="141"/>
      <c r="AA3152" s="141" t="s">
        <v>34</v>
      </c>
      <c r="AB3152" s="141"/>
      <c r="AC3152" s="139" t="s">
        <v>6</v>
      </c>
      <c r="AD3152" s="380"/>
      <c r="AE3152" s="139" t="s">
        <v>111</v>
      </c>
      <c r="AF3152" s="139" t="s">
        <v>13074</v>
      </c>
      <c r="AG3152" s="139" t="s">
        <v>102</v>
      </c>
      <c r="AH3152" s="139" t="s">
        <v>1378</v>
      </c>
      <c r="AI3152" s="139" t="s">
        <v>11</v>
      </c>
      <c r="AJ3152" s="139" t="s">
        <v>1420</v>
      </c>
      <c r="AK3152" s="139"/>
      <c r="AL3152" s="139"/>
      <c r="AM3152" s="141"/>
      <c r="AN3152" s="141" t="s">
        <v>8</v>
      </c>
      <c r="AO3152" s="139"/>
      <c r="AP3152" s="139" t="s">
        <v>1420</v>
      </c>
      <c r="AQ3152" s="139"/>
      <c r="AR3152" s="381"/>
      <c r="AS3152" s="139" t="s">
        <v>4075</v>
      </c>
      <c r="AT3152" s="141" t="s">
        <v>1404</v>
      </c>
      <c r="AU3152" s="141"/>
      <c r="AV3152" s="383"/>
      <c r="AW3152" s="385"/>
      <c r="AX3152" s="139" t="s">
        <v>92</v>
      </c>
      <c r="AY3152" t="s">
        <v>19545</v>
      </c>
      <c r="BA3152" s="381"/>
      <c r="BB3152" s="139" t="s">
        <v>17</v>
      </c>
      <c r="BC3152" s="166"/>
      <c r="BD3152" s="166"/>
      <c r="BE3152" s="166"/>
      <c r="BF3152" s="166"/>
      <c r="BG3152" s="166"/>
      <c r="BH3152" s="308"/>
      <c r="BI3152" s="308"/>
      <c r="BJ3152" s="141" t="s">
        <v>26</v>
      </c>
      <c r="BK3152" s="141" t="s">
        <v>26</v>
      </c>
      <c r="BL3152" s="141"/>
      <c r="BM3152" s="141"/>
      <c r="BN3152" s="139" t="s">
        <v>4075</v>
      </c>
      <c r="BQ3152" s="141"/>
      <c r="BV3152" s="141"/>
      <c r="BX3152" s="141"/>
      <c r="BY3152" s="141"/>
      <c r="BZ3152" s="141"/>
      <c r="CA3152" s="141"/>
      <c r="CB3152" s="141"/>
      <c r="CC3152" s="141"/>
      <c r="CD3152" s="141"/>
      <c r="CE3152" s="141"/>
      <c r="CF3152" s="141"/>
      <c r="CG3152" s="141"/>
    </row>
    <row r="3153" spans="1:85" x14ac:dyDescent="0.35">
      <c r="A3153" s="155" t="s">
        <v>4137</v>
      </c>
      <c r="B3153" s="139" t="s">
        <v>4075</v>
      </c>
      <c r="C3153" s="18">
        <v>44145</v>
      </c>
      <c r="D3153" s="144">
        <v>0.48194444444444445</v>
      </c>
      <c r="E3153" s="141" t="s">
        <v>13279</v>
      </c>
      <c r="F3153" s="141">
        <v>4</v>
      </c>
      <c r="G3153" s="141" t="s">
        <v>3336</v>
      </c>
      <c r="H3153" s="141">
        <v>2020</v>
      </c>
      <c r="I3153" s="18">
        <v>44145</v>
      </c>
      <c r="J3153" s="144">
        <v>0.47430555555555554</v>
      </c>
      <c r="K3153" s="378"/>
      <c r="L3153" s="139" t="s">
        <v>4075</v>
      </c>
      <c r="M3153" s="141" t="s">
        <v>28</v>
      </c>
      <c r="N3153" s="248"/>
      <c r="O3153" s="141" t="s">
        <v>26</v>
      </c>
      <c r="P3153" s="141" t="s">
        <v>26</v>
      </c>
      <c r="Q3153" s="141" t="s">
        <v>12918</v>
      </c>
      <c r="R3153" s="141" t="s">
        <v>4138</v>
      </c>
      <c r="S3153" s="141"/>
      <c r="T3153" s="141" t="s">
        <v>14359</v>
      </c>
      <c r="U3153" s="141">
        <v>120008998</v>
      </c>
      <c r="V3153" s="141"/>
      <c r="W3153" s="139" t="s">
        <v>4075</v>
      </c>
      <c r="X3153" s="141" t="s">
        <v>25</v>
      </c>
      <c r="Y3153" s="141" t="s">
        <v>27</v>
      </c>
      <c r="Z3153" s="141"/>
      <c r="AA3153" s="141" t="s">
        <v>34</v>
      </c>
      <c r="AB3153" s="141" t="s">
        <v>34</v>
      </c>
      <c r="AC3153" s="139" t="s">
        <v>18047</v>
      </c>
      <c r="AD3153" s="380"/>
      <c r="AE3153" s="139" t="s">
        <v>103</v>
      </c>
      <c r="AF3153" s="139" t="s">
        <v>13075</v>
      </c>
      <c r="AG3153" s="139" t="s">
        <v>103</v>
      </c>
      <c r="AH3153" s="139" t="s">
        <v>1380</v>
      </c>
      <c r="AI3153" s="139" t="s">
        <v>7340</v>
      </c>
      <c r="AJ3153" s="139"/>
      <c r="AK3153" s="139" t="s">
        <v>7340</v>
      </c>
      <c r="AL3153" s="139" t="s">
        <v>1563</v>
      </c>
      <c r="AM3153" s="141"/>
      <c r="AN3153" s="141" t="s">
        <v>8</v>
      </c>
      <c r="AO3153" s="139"/>
      <c r="AP3153" s="139" t="s">
        <v>1563</v>
      </c>
      <c r="AQ3153" s="139" t="s">
        <v>1563</v>
      </c>
      <c r="AR3153" s="381"/>
      <c r="AS3153" s="139" t="s">
        <v>4075</v>
      </c>
      <c r="AT3153" s="141" t="s">
        <v>1404</v>
      </c>
      <c r="AU3153" s="141"/>
      <c r="AV3153" s="383"/>
      <c r="AW3153" s="385"/>
      <c r="AX3153" s="139" t="s">
        <v>75</v>
      </c>
      <c r="AY3153" t="s">
        <v>19546</v>
      </c>
      <c r="BA3153" s="381"/>
      <c r="BB3153" s="139" t="s">
        <v>1444</v>
      </c>
      <c r="BC3153" s="166"/>
      <c r="BD3153" s="166"/>
      <c r="BE3153" s="166"/>
      <c r="BF3153" s="166"/>
      <c r="BG3153" s="166"/>
      <c r="BH3153" s="308"/>
      <c r="BI3153" s="308"/>
      <c r="BJ3153" s="141" t="s">
        <v>26</v>
      </c>
      <c r="BK3153" s="141" t="s">
        <v>26</v>
      </c>
      <c r="BL3153" s="141"/>
      <c r="BM3153" s="141"/>
      <c r="BN3153" s="139" t="s">
        <v>4075</v>
      </c>
      <c r="BQ3153" s="141"/>
      <c r="BV3153" s="141"/>
      <c r="BX3153" s="141"/>
      <c r="BY3153" s="141"/>
      <c r="BZ3153" s="141"/>
      <c r="CA3153" s="141"/>
      <c r="CB3153" s="141"/>
      <c r="CC3153" s="141"/>
      <c r="CD3153" s="141"/>
      <c r="CE3153" s="141"/>
      <c r="CF3153" s="141"/>
      <c r="CG3153" s="141"/>
    </row>
    <row r="3154" spans="1:85" x14ac:dyDescent="0.35">
      <c r="A3154" s="155" t="s">
        <v>4135</v>
      </c>
      <c r="B3154" s="139" t="s">
        <v>4075</v>
      </c>
      <c r="C3154" s="18">
        <v>44146</v>
      </c>
      <c r="D3154" s="144">
        <v>0.80694444444444446</v>
      </c>
      <c r="E3154" s="141" t="s">
        <v>13279</v>
      </c>
      <c r="F3154" s="141">
        <v>4</v>
      </c>
      <c r="G3154" s="141" t="s">
        <v>3336</v>
      </c>
      <c r="H3154" s="141">
        <v>2020</v>
      </c>
      <c r="I3154" s="18"/>
      <c r="J3154" s="144"/>
      <c r="K3154" s="378"/>
      <c r="L3154" s="139" t="s">
        <v>4075</v>
      </c>
      <c r="M3154" s="141" t="s">
        <v>28</v>
      </c>
      <c r="N3154" s="248"/>
      <c r="O3154" s="141" t="s">
        <v>26</v>
      </c>
      <c r="P3154" s="141" t="s">
        <v>26</v>
      </c>
      <c r="Q3154" s="141"/>
      <c r="R3154" s="141"/>
      <c r="S3154" s="141" t="s">
        <v>4136</v>
      </c>
      <c r="T3154" s="141" t="s">
        <v>14360</v>
      </c>
      <c r="U3154" s="141"/>
      <c r="V3154" s="141"/>
      <c r="W3154" s="139" t="s">
        <v>4075</v>
      </c>
      <c r="X3154" s="141" t="s">
        <v>25</v>
      </c>
      <c r="Y3154" s="141" t="s">
        <v>27</v>
      </c>
      <c r="Z3154" s="141"/>
      <c r="AA3154" s="141" t="s">
        <v>35</v>
      </c>
      <c r="AB3154" s="141" t="s">
        <v>35</v>
      </c>
      <c r="AC3154" s="139" t="s">
        <v>18050</v>
      </c>
      <c r="AD3154" s="380"/>
      <c r="AE3154" s="139" t="s">
        <v>102</v>
      </c>
      <c r="AF3154" s="139" t="s">
        <v>13071</v>
      </c>
      <c r="AG3154" s="139" t="s">
        <v>102</v>
      </c>
      <c r="AH3154" s="139" t="s">
        <v>1378</v>
      </c>
      <c r="AI3154" s="139" t="s">
        <v>1387</v>
      </c>
      <c r="AJ3154" s="139" t="s">
        <v>18234</v>
      </c>
      <c r="AK3154" s="139"/>
      <c r="AL3154" s="139"/>
      <c r="AM3154" s="141"/>
      <c r="AN3154" s="141" t="s">
        <v>8</v>
      </c>
      <c r="AO3154" s="139"/>
      <c r="AP3154" s="139" t="s">
        <v>18234</v>
      </c>
      <c r="AQ3154" s="139" t="s">
        <v>1437</v>
      </c>
      <c r="AR3154" s="381"/>
      <c r="AS3154" s="139" t="s">
        <v>4075</v>
      </c>
      <c r="AT3154" s="141" t="s">
        <v>44</v>
      </c>
      <c r="AU3154" s="141">
        <v>247</v>
      </c>
      <c r="AV3154" s="383"/>
      <c r="AW3154" s="385"/>
      <c r="AX3154" s="139" t="s">
        <v>71</v>
      </c>
      <c r="AY3154" t="s">
        <v>19492</v>
      </c>
      <c r="BA3154" s="381"/>
      <c r="BB3154" s="139" t="s">
        <v>1451</v>
      </c>
      <c r="BC3154" s="166"/>
      <c r="BD3154" s="166"/>
      <c r="BE3154" s="166"/>
      <c r="BF3154" s="166"/>
      <c r="BG3154" s="166"/>
      <c r="BH3154" s="308"/>
      <c r="BI3154" s="308"/>
      <c r="BJ3154" s="141" t="s">
        <v>26</v>
      </c>
      <c r="BK3154" s="141" t="s">
        <v>26</v>
      </c>
      <c r="BL3154" s="141"/>
      <c r="BM3154" s="141"/>
      <c r="BN3154" s="139" t="s">
        <v>4075</v>
      </c>
      <c r="BQ3154" s="141"/>
      <c r="BV3154" s="141"/>
      <c r="BX3154" s="141"/>
      <c r="BY3154" s="141"/>
      <c r="BZ3154" s="141"/>
      <c r="CA3154" s="141"/>
      <c r="CB3154" s="141"/>
      <c r="CC3154" s="141"/>
      <c r="CD3154" s="141"/>
      <c r="CE3154" s="141"/>
      <c r="CF3154" s="141"/>
      <c r="CG3154" s="141"/>
    </row>
    <row r="3155" spans="1:85" x14ac:dyDescent="0.35">
      <c r="A3155" s="155" t="s">
        <v>4128</v>
      </c>
      <c r="B3155" s="139" t="s">
        <v>4075</v>
      </c>
      <c r="C3155" s="18">
        <v>44147</v>
      </c>
      <c r="D3155" s="144">
        <v>0.7631944444444444</v>
      </c>
      <c r="E3155" s="141" t="s">
        <v>13279</v>
      </c>
      <c r="F3155" s="141">
        <v>4</v>
      </c>
      <c r="G3155" s="141" t="s">
        <v>3336</v>
      </c>
      <c r="H3155" s="141">
        <v>2020</v>
      </c>
      <c r="I3155" s="18">
        <v>44147</v>
      </c>
      <c r="J3155" s="144">
        <v>0.75763888888888886</v>
      </c>
      <c r="K3155" s="378"/>
      <c r="L3155" s="139" t="s">
        <v>4075</v>
      </c>
      <c r="M3155" s="141" t="s">
        <v>28</v>
      </c>
      <c r="N3155" s="248"/>
      <c r="O3155" s="141" t="s">
        <v>26</v>
      </c>
      <c r="P3155" s="141" t="s">
        <v>26</v>
      </c>
      <c r="Q3155" s="141" t="s">
        <v>12915</v>
      </c>
      <c r="R3155" s="141" t="s">
        <v>4129</v>
      </c>
      <c r="S3155" s="141"/>
      <c r="T3155" s="141" t="s">
        <v>14362</v>
      </c>
      <c r="U3155" s="141">
        <v>1120016991</v>
      </c>
      <c r="V3155" s="141"/>
      <c r="W3155" s="139" t="s">
        <v>4075</v>
      </c>
      <c r="X3155" s="141" t="s">
        <v>25</v>
      </c>
      <c r="Y3155" s="141" t="s">
        <v>27</v>
      </c>
      <c r="Z3155" s="141"/>
      <c r="AA3155" s="141" t="s">
        <v>34</v>
      </c>
      <c r="AB3155" s="141" t="s">
        <v>34</v>
      </c>
      <c r="AC3155" s="139" t="s">
        <v>18047</v>
      </c>
      <c r="AD3155" s="380"/>
      <c r="AE3155" s="139" t="s">
        <v>107</v>
      </c>
      <c r="AF3155" s="139" t="s">
        <v>13076</v>
      </c>
      <c r="AG3155" s="139" t="s">
        <v>4130</v>
      </c>
      <c r="AH3155" s="139" t="s">
        <v>1380</v>
      </c>
      <c r="AI3155" s="139" t="s">
        <v>1518</v>
      </c>
      <c r="AJ3155" s="139"/>
      <c r="AK3155" s="139" t="s">
        <v>1518</v>
      </c>
      <c r="AL3155" s="139" t="s">
        <v>1563</v>
      </c>
      <c r="AM3155" s="141"/>
      <c r="AN3155" s="141" t="s">
        <v>8</v>
      </c>
      <c r="AO3155" s="139"/>
      <c r="AP3155" s="139" t="s">
        <v>1563</v>
      </c>
      <c r="AQ3155" s="139" t="s">
        <v>1563</v>
      </c>
      <c r="AR3155" s="381"/>
      <c r="AS3155" s="139" t="s">
        <v>4075</v>
      </c>
      <c r="AT3155" s="141" t="s">
        <v>1404</v>
      </c>
      <c r="AU3155" s="141"/>
      <c r="AV3155" s="383"/>
      <c r="AW3155" s="385"/>
      <c r="AX3155" s="139" t="s">
        <v>225</v>
      </c>
      <c r="AY3155" t="s">
        <v>18497</v>
      </c>
      <c r="BA3155" s="381"/>
      <c r="BB3155" s="139" t="s">
        <v>1444</v>
      </c>
      <c r="BC3155" s="166"/>
      <c r="BD3155" s="166"/>
      <c r="BE3155" s="166"/>
      <c r="BF3155" s="166"/>
      <c r="BG3155" s="166"/>
      <c r="BH3155" s="308"/>
      <c r="BI3155" s="308"/>
      <c r="BJ3155" s="141" t="s">
        <v>26</v>
      </c>
      <c r="BK3155" s="141" t="s">
        <v>26</v>
      </c>
      <c r="BL3155" s="141"/>
      <c r="BM3155" s="141"/>
      <c r="BN3155" s="139" t="s">
        <v>4075</v>
      </c>
      <c r="BQ3155" s="141"/>
      <c r="BV3155" s="141"/>
      <c r="BX3155" s="141"/>
      <c r="BY3155" s="141"/>
      <c r="BZ3155" s="141"/>
      <c r="CA3155" s="141"/>
      <c r="CB3155" s="141"/>
      <c r="CC3155" s="141"/>
      <c r="CD3155" s="141"/>
      <c r="CE3155" s="141"/>
      <c r="CF3155" s="141"/>
      <c r="CG3155" s="141"/>
    </row>
    <row r="3156" spans="1:85" x14ac:dyDescent="0.35">
      <c r="A3156" s="155" t="s">
        <v>4134</v>
      </c>
      <c r="B3156" s="139" t="s">
        <v>4075</v>
      </c>
      <c r="C3156" s="18">
        <v>44147</v>
      </c>
      <c r="D3156" s="144">
        <v>0.61875000000000002</v>
      </c>
      <c r="E3156" s="141" t="s">
        <v>13279</v>
      </c>
      <c r="F3156" s="141">
        <v>4</v>
      </c>
      <c r="G3156" s="141" t="s">
        <v>3336</v>
      </c>
      <c r="H3156" s="141">
        <v>2020</v>
      </c>
      <c r="I3156" s="18"/>
      <c r="J3156" s="144"/>
      <c r="K3156" s="378"/>
      <c r="L3156" s="139" t="s">
        <v>4075</v>
      </c>
      <c r="M3156" s="141" t="s">
        <v>28</v>
      </c>
      <c r="N3156" s="248"/>
      <c r="O3156" s="141" t="s">
        <v>26</v>
      </c>
      <c r="P3156" s="141" t="s">
        <v>26</v>
      </c>
      <c r="Q3156" s="141" t="s">
        <v>12916</v>
      </c>
      <c r="R3156" s="141"/>
      <c r="S3156" s="141"/>
      <c r="T3156" s="141" t="s">
        <v>14361</v>
      </c>
      <c r="U3156" s="141"/>
      <c r="V3156" s="141"/>
      <c r="W3156" s="139" t="s">
        <v>4075</v>
      </c>
      <c r="X3156" s="141" t="s">
        <v>25</v>
      </c>
      <c r="Y3156" s="141" t="s">
        <v>27</v>
      </c>
      <c r="Z3156" s="141"/>
      <c r="AA3156" s="141" t="s">
        <v>34</v>
      </c>
      <c r="AB3156" s="141" t="s">
        <v>34</v>
      </c>
      <c r="AC3156" s="139" t="s">
        <v>18047</v>
      </c>
      <c r="AD3156" s="380"/>
      <c r="AE3156" s="139" t="s">
        <v>102</v>
      </c>
      <c r="AF3156" s="139" t="s">
        <v>13068</v>
      </c>
      <c r="AG3156" s="139" t="s">
        <v>102</v>
      </c>
      <c r="AH3156" s="139" t="s">
        <v>1378</v>
      </c>
      <c r="AI3156" s="139" t="s">
        <v>1398</v>
      </c>
      <c r="AJ3156" s="139" t="s">
        <v>1423</v>
      </c>
      <c r="AK3156" s="139"/>
      <c r="AL3156" s="139"/>
      <c r="AM3156" s="141"/>
      <c r="AN3156" s="141" t="s">
        <v>8</v>
      </c>
      <c r="AO3156" s="139"/>
      <c r="AP3156" s="139" t="s">
        <v>1423</v>
      </c>
      <c r="AQ3156" s="139" t="s">
        <v>7</v>
      </c>
      <c r="AR3156" s="381"/>
      <c r="AS3156" s="139" t="s">
        <v>4075</v>
      </c>
      <c r="AT3156" s="141" t="s">
        <v>1404</v>
      </c>
      <c r="AU3156" s="141"/>
      <c r="AV3156" s="383"/>
      <c r="AW3156" s="385"/>
      <c r="AX3156" s="139" t="s">
        <v>82</v>
      </c>
      <c r="AY3156" t="s">
        <v>19547</v>
      </c>
      <c r="BA3156" s="381"/>
      <c r="BB3156" s="139" t="s">
        <v>1450</v>
      </c>
      <c r="BC3156" s="166"/>
      <c r="BD3156" s="166"/>
      <c r="BE3156" s="166"/>
      <c r="BF3156" s="166"/>
      <c r="BG3156" s="166"/>
      <c r="BH3156" s="308"/>
      <c r="BI3156" s="308"/>
      <c r="BJ3156" s="141" t="s">
        <v>26</v>
      </c>
      <c r="BK3156" s="141" t="s">
        <v>26</v>
      </c>
      <c r="BL3156" s="141"/>
      <c r="BM3156" s="141"/>
      <c r="BN3156" s="139" t="s">
        <v>4075</v>
      </c>
      <c r="BQ3156" s="141"/>
      <c r="BV3156" s="141"/>
      <c r="BX3156" s="141"/>
      <c r="BY3156" s="141"/>
      <c r="BZ3156" s="141"/>
      <c r="CA3156" s="141"/>
      <c r="CB3156" s="141"/>
      <c r="CC3156" s="141"/>
      <c r="CD3156" s="141"/>
      <c r="CE3156" s="141"/>
      <c r="CF3156" s="141"/>
      <c r="CG3156" s="141"/>
    </row>
    <row r="3157" spans="1:85" x14ac:dyDescent="0.35">
      <c r="A3157" s="155" t="s">
        <v>4131</v>
      </c>
      <c r="B3157" s="139" t="s">
        <v>4075</v>
      </c>
      <c r="C3157" s="18">
        <v>44147</v>
      </c>
      <c r="D3157" s="144">
        <v>0.34027777777777779</v>
      </c>
      <c r="E3157" s="141" t="s">
        <v>13279</v>
      </c>
      <c r="F3157" s="141">
        <v>4</v>
      </c>
      <c r="G3157" s="141" t="s">
        <v>3336</v>
      </c>
      <c r="H3157" s="141">
        <v>2020</v>
      </c>
      <c r="I3157" s="18">
        <v>44147</v>
      </c>
      <c r="J3157" s="144">
        <v>0.32847222222222222</v>
      </c>
      <c r="K3157" s="378"/>
      <c r="L3157" s="139" t="s">
        <v>4075</v>
      </c>
      <c r="M3157" s="141" t="s">
        <v>28</v>
      </c>
      <c r="N3157" s="248"/>
      <c r="O3157" s="141" t="s">
        <v>26</v>
      </c>
      <c r="P3157" s="141" t="s">
        <v>26</v>
      </c>
      <c r="Q3157" s="141" t="s">
        <v>12917</v>
      </c>
      <c r="R3157" s="141" t="s">
        <v>4132</v>
      </c>
      <c r="S3157" s="141"/>
      <c r="T3157" s="141" t="s">
        <v>14363</v>
      </c>
      <c r="U3157" s="141">
        <v>120014442</v>
      </c>
      <c r="V3157" s="141"/>
      <c r="W3157" s="139" t="s">
        <v>4075</v>
      </c>
      <c r="X3157" s="141" t="s">
        <v>25</v>
      </c>
      <c r="Y3157" s="141" t="s">
        <v>27</v>
      </c>
      <c r="Z3157" s="141"/>
      <c r="AA3157" s="141" t="s">
        <v>34</v>
      </c>
      <c r="AB3157" s="141" t="s">
        <v>34</v>
      </c>
      <c r="AC3157" s="139" t="s">
        <v>18047</v>
      </c>
      <c r="AD3157" s="380"/>
      <c r="AE3157" s="139" t="s">
        <v>6</v>
      </c>
      <c r="AF3157" s="139" t="s">
        <v>13078</v>
      </c>
      <c r="AG3157" s="139" t="s">
        <v>6</v>
      </c>
      <c r="AH3157" s="139"/>
      <c r="AI3157" s="139" t="s">
        <v>1390</v>
      </c>
      <c r="AJ3157" s="139"/>
      <c r="AK3157" s="139"/>
      <c r="AL3157" s="139"/>
      <c r="AM3157" s="141"/>
      <c r="AN3157" s="141" t="s">
        <v>8</v>
      </c>
      <c r="AO3157" s="139"/>
      <c r="AP3157" s="139" t="s">
        <v>87</v>
      </c>
      <c r="AQ3157" s="139" t="s">
        <v>4133</v>
      </c>
      <c r="AR3157" s="381"/>
      <c r="AS3157" s="139" t="s">
        <v>4075</v>
      </c>
      <c r="AT3157" s="141" t="s">
        <v>1404</v>
      </c>
      <c r="AU3157" s="141"/>
      <c r="AV3157" s="383"/>
      <c r="AW3157" s="385"/>
      <c r="AX3157" s="139" t="s">
        <v>63</v>
      </c>
      <c r="AY3157" t="s">
        <v>18316</v>
      </c>
      <c r="BA3157" s="381"/>
      <c r="BB3157" s="139" t="s">
        <v>17</v>
      </c>
      <c r="BC3157" s="166"/>
      <c r="BD3157" s="166"/>
      <c r="BE3157" s="166"/>
      <c r="BF3157" s="166"/>
      <c r="BG3157" s="166"/>
      <c r="BH3157" s="308"/>
      <c r="BI3157" s="308"/>
      <c r="BJ3157" s="141" t="s">
        <v>26</v>
      </c>
      <c r="BK3157" s="141" t="s">
        <v>26</v>
      </c>
      <c r="BL3157" s="141"/>
      <c r="BM3157" s="141"/>
      <c r="BN3157" s="139" t="s">
        <v>4075</v>
      </c>
      <c r="BQ3157" s="141"/>
      <c r="BV3157" s="141"/>
      <c r="BX3157" s="141"/>
      <c r="BY3157" s="141"/>
      <c r="BZ3157" s="141"/>
      <c r="CA3157" s="141"/>
      <c r="CB3157" s="141"/>
      <c r="CC3157" s="141"/>
      <c r="CD3157" s="141"/>
      <c r="CE3157" s="141"/>
      <c r="CF3157" s="141"/>
      <c r="CG3157" s="141"/>
    </row>
    <row r="3158" spans="1:85" x14ac:dyDescent="0.35">
      <c r="A3158" s="155" t="s">
        <v>13934</v>
      </c>
      <c r="B3158" s="139" t="s">
        <v>4075</v>
      </c>
      <c r="C3158" s="18">
        <v>44148</v>
      </c>
      <c r="D3158" s="144">
        <v>0.5541666666666667</v>
      </c>
      <c r="E3158" s="141" t="s">
        <v>13279</v>
      </c>
      <c r="F3158" s="141">
        <v>4</v>
      </c>
      <c r="G3158" s="141" t="s">
        <v>3336</v>
      </c>
      <c r="H3158" s="141">
        <v>2020</v>
      </c>
      <c r="I3158" s="18">
        <v>44148</v>
      </c>
      <c r="J3158" s="144">
        <v>0.54583333333333328</v>
      </c>
      <c r="K3158" s="378"/>
      <c r="L3158" s="139" t="s">
        <v>4075</v>
      </c>
      <c r="M3158" s="141" t="s">
        <v>28</v>
      </c>
      <c r="N3158" s="248"/>
      <c r="O3158" s="141" t="s">
        <v>25</v>
      </c>
      <c r="P3158" s="141" t="s">
        <v>26</v>
      </c>
      <c r="Q3158" s="141" t="s">
        <v>13935</v>
      </c>
      <c r="R3158" s="141" t="s">
        <v>13936</v>
      </c>
      <c r="S3158" s="141"/>
      <c r="T3158" s="141" t="s">
        <v>14364</v>
      </c>
      <c r="U3158" s="141">
        <v>120031428</v>
      </c>
      <c r="V3158" s="141"/>
      <c r="W3158" s="139" t="s">
        <v>4075</v>
      </c>
      <c r="X3158" s="141" t="s">
        <v>6</v>
      </c>
      <c r="Y3158" s="141" t="s">
        <v>27</v>
      </c>
      <c r="Z3158" s="141"/>
      <c r="AA3158" s="141" t="s">
        <v>34</v>
      </c>
      <c r="AB3158" s="141"/>
      <c r="AC3158" s="139" t="s">
        <v>6</v>
      </c>
      <c r="AD3158" s="380"/>
      <c r="AE3158" s="139" t="s">
        <v>102</v>
      </c>
      <c r="AF3158" s="139" t="s">
        <v>13078</v>
      </c>
      <c r="AG3158" s="139" t="s">
        <v>102</v>
      </c>
      <c r="AH3158" s="139" t="s">
        <v>1378</v>
      </c>
      <c r="AI3158" s="139" t="s">
        <v>1390</v>
      </c>
      <c r="AJ3158" s="139" t="s">
        <v>1496</v>
      </c>
      <c r="AK3158" s="139"/>
      <c r="AL3158" s="139"/>
      <c r="AM3158" s="141"/>
      <c r="AN3158" s="141" t="s">
        <v>8</v>
      </c>
      <c r="AO3158" s="139"/>
      <c r="AP3158" s="139" t="s">
        <v>1496</v>
      </c>
      <c r="AQ3158" s="139"/>
      <c r="AR3158" s="381"/>
      <c r="AS3158" s="139" t="s">
        <v>4075</v>
      </c>
      <c r="AT3158" s="141" t="s">
        <v>1404</v>
      </c>
      <c r="AU3158" s="141"/>
      <c r="AV3158" s="383"/>
      <c r="AW3158" s="385"/>
      <c r="AX3158" s="139" t="s">
        <v>80</v>
      </c>
      <c r="AY3158" t="s">
        <v>19468</v>
      </c>
      <c r="BA3158" s="381"/>
      <c r="BB3158" s="139" t="s">
        <v>17</v>
      </c>
      <c r="BC3158" s="166"/>
      <c r="BD3158" s="166"/>
      <c r="BE3158" s="166"/>
      <c r="BF3158" s="166"/>
      <c r="BG3158" s="166"/>
      <c r="BH3158" s="308"/>
      <c r="BI3158" s="308"/>
      <c r="BJ3158" s="141" t="s">
        <v>26</v>
      </c>
      <c r="BK3158" s="141" t="s">
        <v>26</v>
      </c>
      <c r="BL3158" s="141"/>
      <c r="BM3158" s="141"/>
      <c r="BN3158" s="139" t="s">
        <v>4075</v>
      </c>
      <c r="BQ3158" s="141"/>
      <c r="BV3158" s="141"/>
      <c r="BX3158" s="141"/>
      <c r="BY3158" s="141"/>
      <c r="BZ3158" s="141"/>
      <c r="CA3158" s="141"/>
      <c r="CB3158" s="141"/>
      <c r="CC3158" s="141"/>
      <c r="CD3158" s="141"/>
      <c r="CE3158" s="141"/>
      <c r="CF3158" s="141"/>
      <c r="CG3158" s="141"/>
    </row>
    <row r="3159" spans="1:85" x14ac:dyDescent="0.35">
      <c r="A3159" s="155" t="s">
        <v>4124</v>
      </c>
      <c r="B3159" s="139" t="s">
        <v>4075</v>
      </c>
      <c r="C3159" s="18">
        <v>44152</v>
      </c>
      <c r="D3159" s="144">
        <v>0.41944444444444445</v>
      </c>
      <c r="E3159" s="141" t="s">
        <v>3013</v>
      </c>
      <c r="F3159" s="141">
        <v>4</v>
      </c>
      <c r="G3159" s="141" t="s">
        <v>3336</v>
      </c>
      <c r="H3159" s="141">
        <v>2020</v>
      </c>
      <c r="I3159" s="18">
        <v>44152</v>
      </c>
      <c r="J3159" s="144">
        <v>0.41041666666666665</v>
      </c>
      <c r="K3159" s="378"/>
      <c r="L3159" s="139" t="s">
        <v>4075</v>
      </c>
      <c r="M3159" s="141" t="s">
        <v>28</v>
      </c>
      <c r="N3159" s="248"/>
      <c r="O3159" s="141" t="s">
        <v>25</v>
      </c>
      <c r="P3159" s="141" t="s">
        <v>26</v>
      </c>
      <c r="Q3159" s="141" t="s">
        <v>12913</v>
      </c>
      <c r="R3159" s="141" t="s">
        <v>4125</v>
      </c>
      <c r="S3159" s="141"/>
      <c r="T3159" s="141" t="s">
        <v>14366</v>
      </c>
      <c r="U3159" s="141">
        <v>120049100</v>
      </c>
      <c r="V3159" s="141"/>
      <c r="W3159" s="139" t="s">
        <v>4075</v>
      </c>
      <c r="X3159" s="141" t="s">
        <v>25</v>
      </c>
      <c r="Y3159" s="141" t="s">
        <v>27</v>
      </c>
      <c r="Z3159" s="141"/>
      <c r="AA3159" s="141" t="s">
        <v>34</v>
      </c>
      <c r="AB3159" s="141"/>
      <c r="AC3159" s="139" t="s">
        <v>18049</v>
      </c>
      <c r="AD3159" s="380"/>
      <c r="AE3159" s="139" t="s">
        <v>102</v>
      </c>
      <c r="AF3159" s="139" t="s">
        <v>13077</v>
      </c>
      <c r="AG3159" s="139" t="s">
        <v>102</v>
      </c>
      <c r="AH3159" s="139" t="s">
        <v>1378</v>
      </c>
      <c r="AI3159" s="139" t="s">
        <v>1383</v>
      </c>
      <c r="AJ3159" s="139" t="s">
        <v>1408</v>
      </c>
      <c r="AK3159" s="139"/>
      <c r="AL3159" s="139"/>
      <c r="AM3159" s="141"/>
      <c r="AN3159" s="141" t="s">
        <v>8</v>
      </c>
      <c r="AO3159" s="139"/>
      <c r="AP3159" s="139" t="s">
        <v>1408</v>
      </c>
      <c r="AQ3159" s="139"/>
      <c r="AR3159" s="381"/>
      <c r="AS3159" s="139" t="s">
        <v>4075</v>
      </c>
      <c r="AT3159" s="141" t="s">
        <v>1404</v>
      </c>
      <c r="AU3159" s="141"/>
      <c r="AV3159" s="383"/>
      <c r="AW3159" s="385"/>
      <c r="AX3159" s="139" t="s">
        <v>49</v>
      </c>
      <c r="AY3159" t="s">
        <v>19038</v>
      </c>
      <c r="BA3159" s="381"/>
      <c r="BB3159" s="139" t="s">
        <v>3757</v>
      </c>
      <c r="BC3159" s="166"/>
      <c r="BD3159" s="166"/>
      <c r="BE3159" s="166"/>
      <c r="BF3159" s="166"/>
      <c r="BG3159" s="166"/>
      <c r="BH3159" s="308"/>
      <c r="BI3159" s="308"/>
      <c r="BJ3159" s="141" t="s">
        <v>26</v>
      </c>
      <c r="BK3159" s="141" t="s">
        <v>26</v>
      </c>
      <c r="BL3159" s="141"/>
      <c r="BM3159" s="141"/>
      <c r="BN3159" s="139" t="s">
        <v>4075</v>
      </c>
      <c r="BQ3159" s="141"/>
      <c r="BV3159" s="141"/>
      <c r="BX3159" s="141"/>
      <c r="BY3159" s="141"/>
      <c r="BZ3159" s="141"/>
      <c r="CA3159" s="141"/>
      <c r="CB3159" s="141"/>
      <c r="CC3159" s="141"/>
      <c r="CD3159" s="141"/>
      <c r="CE3159" s="141"/>
      <c r="CF3159" s="141"/>
      <c r="CG3159" s="141"/>
    </row>
    <row r="3160" spans="1:85" x14ac:dyDescent="0.35">
      <c r="A3160" s="155" t="s">
        <v>4126</v>
      </c>
      <c r="B3160" s="139" t="s">
        <v>4075</v>
      </c>
      <c r="C3160" s="18">
        <v>44152</v>
      </c>
      <c r="D3160" s="144">
        <v>0.24652777777777779</v>
      </c>
      <c r="E3160" s="141" t="s">
        <v>3013</v>
      </c>
      <c r="F3160" s="141">
        <v>4</v>
      </c>
      <c r="G3160" s="141" t="s">
        <v>3336</v>
      </c>
      <c r="H3160" s="141">
        <v>2020</v>
      </c>
      <c r="I3160" s="18">
        <v>44152</v>
      </c>
      <c r="J3160" s="144">
        <v>0.24583333333333332</v>
      </c>
      <c r="K3160" s="378"/>
      <c r="L3160" s="139" t="s">
        <v>4075</v>
      </c>
      <c r="M3160" s="141" t="s">
        <v>28</v>
      </c>
      <c r="N3160" s="248"/>
      <c r="O3160" s="141" t="s">
        <v>26</v>
      </c>
      <c r="P3160" s="141" t="s">
        <v>26</v>
      </c>
      <c r="Q3160" s="141" t="s">
        <v>12914</v>
      </c>
      <c r="R3160" s="141" t="s">
        <v>4127</v>
      </c>
      <c r="S3160" s="141"/>
      <c r="T3160" s="141" t="s">
        <v>14365</v>
      </c>
      <c r="U3160" s="141">
        <v>120047208</v>
      </c>
      <c r="V3160" s="141"/>
      <c r="W3160" s="139" t="s">
        <v>4075</v>
      </c>
      <c r="X3160" s="141" t="s">
        <v>25</v>
      </c>
      <c r="Y3160" s="141" t="s">
        <v>27</v>
      </c>
      <c r="Z3160" s="141"/>
      <c r="AA3160" s="141" t="s">
        <v>34</v>
      </c>
      <c r="AB3160" s="141" t="s">
        <v>34</v>
      </c>
      <c r="AC3160" s="139" t="s">
        <v>18047</v>
      </c>
      <c r="AD3160" s="380"/>
      <c r="AE3160" s="139" t="s">
        <v>4</v>
      </c>
      <c r="AF3160" s="139" t="s">
        <v>13073</v>
      </c>
      <c r="AG3160" s="139" t="s">
        <v>4</v>
      </c>
      <c r="AH3160" s="139" t="s">
        <v>1380</v>
      </c>
      <c r="AI3160" s="139" t="s">
        <v>15678</v>
      </c>
      <c r="AJ3160" s="139"/>
      <c r="AK3160" s="139" t="s">
        <v>15678</v>
      </c>
      <c r="AL3160" s="139" t="s">
        <v>1823</v>
      </c>
      <c r="AM3160" s="141"/>
      <c r="AN3160" s="141" t="s">
        <v>8</v>
      </c>
      <c r="AO3160" s="139"/>
      <c r="AP3160" s="139" t="s">
        <v>1823</v>
      </c>
      <c r="AQ3160" s="139" t="s">
        <v>1823</v>
      </c>
      <c r="AR3160" s="381"/>
      <c r="AS3160" s="139" t="s">
        <v>4075</v>
      </c>
      <c r="AT3160" s="141" t="s">
        <v>1404</v>
      </c>
      <c r="AU3160" s="141"/>
      <c r="AV3160" s="383"/>
      <c r="AW3160" s="385"/>
      <c r="AX3160" s="139" t="s">
        <v>175</v>
      </c>
      <c r="AY3160" t="s">
        <v>18696</v>
      </c>
      <c r="BA3160" s="381"/>
      <c r="BB3160" s="139" t="s">
        <v>17</v>
      </c>
      <c r="BC3160" s="166"/>
      <c r="BD3160" s="166"/>
      <c r="BE3160" s="166"/>
      <c r="BF3160" s="166"/>
      <c r="BG3160" s="166"/>
      <c r="BH3160" s="308"/>
      <c r="BI3160" s="308"/>
      <c r="BJ3160" s="141" t="s">
        <v>26</v>
      </c>
      <c r="BK3160" s="141" t="s">
        <v>26</v>
      </c>
      <c r="BL3160" s="141"/>
      <c r="BM3160" s="141"/>
      <c r="BN3160" s="139" t="s">
        <v>4075</v>
      </c>
      <c r="BQ3160" s="141" t="s">
        <v>16133</v>
      </c>
      <c r="BR3160" s="135" t="s">
        <v>15702</v>
      </c>
      <c r="BT3160" s="135" t="s">
        <v>3884</v>
      </c>
      <c r="BV3160" s="141"/>
      <c r="BX3160" s="141"/>
      <c r="BY3160" s="141"/>
      <c r="BZ3160" s="141"/>
      <c r="CA3160" s="141"/>
      <c r="CB3160" s="141"/>
      <c r="CC3160" s="141"/>
      <c r="CD3160" s="141"/>
      <c r="CE3160" s="141"/>
      <c r="CF3160" s="141"/>
      <c r="CG3160" s="141"/>
    </row>
    <row r="3161" spans="1:85" x14ac:dyDescent="0.35">
      <c r="A3161" s="155" t="s">
        <v>4122</v>
      </c>
      <c r="B3161" s="139" t="s">
        <v>4075</v>
      </c>
      <c r="C3161" s="18">
        <v>44155</v>
      </c>
      <c r="D3161" s="144">
        <v>0.69791666666666663</v>
      </c>
      <c r="E3161" s="141" t="s">
        <v>3013</v>
      </c>
      <c r="F3161" s="141">
        <v>4</v>
      </c>
      <c r="G3161" s="141" t="s">
        <v>3336</v>
      </c>
      <c r="H3161" s="141">
        <v>2020</v>
      </c>
      <c r="I3161" s="18">
        <v>44155</v>
      </c>
      <c r="J3161" s="144">
        <v>0.69374999999999998</v>
      </c>
      <c r="K3161" s="378"/>
      <c r="L3161" s="139" t="s">
        <v>4075</v>
      </c>
      <c r="M3161" s="141" t="s">
        <v>28</v>
      </c>
      <c r="N3161" s="248"/>
      <c r="O3161" s="141" t="s">
        <v>26</v>
      </c>
      <c r="P3161" s="141" t="s">
        <v>26</v>
      </c>
      <c r="Q3161" s="141" t="s">
        <v>12912</v>
      </c>
      <c r="R3161" s="141" t="s">
        <v>4123</v>
      </c>
      <c r="S3161" s="141"/>
      <c r="T3161" s="141" t="s">
        <v>14367</v>
      </c>
      <c r="U3161" s="141"/>
      <c r="V3161" s="141"/>
      <c r="W3161" s="139" t="s">
        <v>4075</v>
      </c>
      <c r="X3161" s="141" t="s">
        <v>25</v>
      </c>
      <c r="Y3161" s="141" t="s">
        <v>27</v>
      </c>
      <c r="Z3161" s="141"/>
      <c r="AA3161" s="141" t="s">
        <v>34</v>
      </c>
      <c r="AB3161" s="141" t="s">
        <v>34</v>
      </c>
      <c r="AC3161" s="139" t="s">
        <v>18047</v>
      </c>
      <c r="AD3161" s="380"/>
      <c r="AE3161" s="139" t="s">
        <v>4</v>
      </c>
      <c r="AF3161" s="139" t="s">
        <v>13073</v>
      </c>
      <c r="AG3161" s="139" t="s">
        <v>4</v>
      </c>
      <c r="AH3161" s="139" t="s">
        <v>1380</v>
      </c>
      <c r="AI3161" s="139" t="s">
        <v>15678</v>
      </c>
      <c r="AJ3161" s="139"/>
      <c r="AK3161" s="139" t="s">
        <v>15678</v>
      </c>
      <c r="AL3161" s="139" t="s">
        <v>1563</v>
      </c>
      <c r="AM3161" s="141"/>
      <c r="AN3161" s="141" t="s">
        <v>8</v>
      </c>
      <c r="AO3161" s="139"/>
      <c r="AP3161" s="139" t="s">
        <v>1563</v>
      </c>
      <c r="AQ3161" s="139"/>
      <c r="AR3161" s="381"/>
      <c r="AS3161" s="139" t="s">
        <v>4075</v>
      </c>
      <c r="AT3161" s="141" t="s">
        <v>1404</v>
      </c>
      <c r="AU3161" s="141"/>
      <c r="AV3161" s="383"/>
      <c r="AW3161" s="385"/>
      <c r="AX3161" s="139" t="s">
        <v>418</v>
      </c>
      <c r="AY3161" t="s">
        <v>18349</v>
      </c>
      <c r="BA3161" s="381"/>
      <c r="BB3161" s="139" t="s">
        <v>1444</v>
      </c>
      <c r="BC3161" s="166"/>
      <c r="BD3161" s="166"/>
      <c r="BE3161" s="166"/>
      <c r="BF3161" s="166"/>
      <c r="BG3161" s="166"/>
      <c r="BH3161" s="308"/>
      <c r="BI3161" s="308"/>
      <c r="BJ3161" s="141" t="s">
        <v>26</v>
      </c>
      <c r="BK3161" s="141" t="s">
        <v>26</v>
      </c>
      <c r="BL3161" s="141"/>
      <c r="BM3161" s="141"/>
      <c r="BN3161" s="139" t="s">
        <v>4075</v>
      </c>
      <c r="BQ3161" s="141" t="s">
        <v>16134</v>
      </c>
      <c r="BR3161" s="135" t="s">
        <v>15693</v>
      </c>
      <c r="BT3161" s="135" t="s">
        <v>15355</v>
      </c>
      <c r="BU3161" s="135" t="s">
        <v>13280</v>
      </c>
      <c r="BV3161" s="141" t="s">
        <v>13266</v>
      </c>
      <c r="BW3161" s="135" t="s">
        <v>13266</v>
      </c>
      <c r="BX3161" s="141"/>
      <c r="BY3161" s="141"/>
      <c r="BZ3161" s="141"/>
      <c r="CA3161" s="141"/>
      <c r="CB3161" s="141"/>
      <c r="CC3161" s="141"/>
      <c r="CD3161" s="141"/>
      <c r="CE3161" s="141" t="s">
        <v>15450</v>
      </c>
      <c r="CF3161" s="141" t="s">
        <v>15451</v>
      </c>
      <c r="CG3161" s="141" t="s">
        <v>4004</v>
      </c>
    </row>
    <row r="3162" spans="1:85" x14ac:dyDescent="0.35">
      <c r="A3162" s="155" t="s">
        <v>4118</v>
      </c>
      <c r="B3162" s="139" t="s">
        <v>4075</v>
      </c>
      <c r="C3162" s="18">
        <v>44156</v>
      </c>
      <c r="D3162" s="144">
        <v>0.72013888888888888</v>
      </c>
      <c r="E3162" s="141" t="s">
        <v>3013</v>
      </c>
      <c r="F3162" s="141">
        <v>4</v>
      </c>
      <c r="G3162" s="141" t="s">
        <v>3336</v>
      </c>
      <c r="H3162" s="141">
        <v>2020</v>
      </c>
      <c r="I3162" s="18">
        <v>44156</v>
      </c>
      <c r="J3162" s="144"/>
      <c r="K3162" s="378"/>
      <c r="L3162" s="139" t="s">
        <v>4075</v>
      </c>
      <c r="M3162" s="141" t="s">
        <v>28</v>
      </c>
      <c r="N3162" s="248"/>
      <c r="O3162" s="141" t="s">
        <v>26</v>
      </c>
      <c r="P3162" s="141" t="s">
        <v>26</v>
      </c>
      <c r="Q3162" s="141" t="s">
        <v>12910</v>
      </c>
      <c r="R3162" s="141" t="s">
        <v>4119</v>
      </c>
      <c r="S3162" s="141"/>
      <c r="T3162" s="141" t="s">
        <v>14369</v>
      </c>
      <c r="U3162" s="141"/>
      <c r="V3162" s="141"/>
      <c r="W3162" s="139" t="s">
        <v>4075</v>
      </c>
      <c r="X3162" s="141" t="s">
        <v>25</v>
      </c>
      <c r="Y3162" s="141" t="s">
        <v>27</v>
      </c>
      <c r="Z3162" s="141"/>
      <c r="AA3162" s="141" t="s">
        <v>34</v>
      </c>
      <c r="AB3162" s="141" t="s">
        <v>34</v>
      </c>
      <c r="AC3162" s="139" t="s">
        <v>18047</v>
      </c>
      <c r="AD3162" s="380"/>
      <c r="AE3162" s="139" t="s">
        <v>105</v>
      </c>
      <c r="AF3162" s="139" t="s">
        <v>13076</v>
      </c>
      <c r="AG3162" s="139" t="s">
        <v>1518</v>
      </c>
      <c r="AH3162" s="139" t="s">
        <v>1380</v>
      </c>
      <c r="AI3162" s="139" t="s">
        <v>1518</v>
      </c>
      <c r="AJ3162" s="139"/>
      <c r="AK3162" s="139" t="s">
        <v>1518</v>
      </c>
      <c r="AL3162" s="139" t="s">
        <v>1563</v>
      </c>
      <c r="AM3162" s="141"/>
      <c r="AN3162" s="141" t="s">
        <v>1490</v>
      </c>
      <c r="AO3162" s="139"/>
      <c r="AP3162" s="139" t="s">
        <v>1563</v>
      </c>
      <c r="AQ3162" s="139" t="s">
        <v>7</v>
      </c>
      <c r="AR3162" s="381"/>
      <c r="AS3162" s="139" t="s">
        <v>4075</v>
      </c>
      <c r="AT3162" s="141" t="s">
        <v>1404</v>
      </c>
      <c r="AU3162" s="141"/>
      <c r="AV3162" s="383"/>
      <c r="AW3162" s="385"/>
      <c r="AX3162" s="139" t="s">
        <v>209</v>
      </c>
      <c r="AY3162" t="s">
        <v>19509</v>
      </c>
      <c r="BA3162" s="381"/>
      <c r="BB3162" s="139" t="s">
        <v>17</v>
      </c>
      <c r="BC3162" s="166"/>
      <c r="BD3162" s="166"/>
      <c r="BE3162" s="166"/>
      <c r="BF3162" s="166"/>
      <c r="BG3162" s="166"/>
      <c r="BH3162" s="308"/>
      <c r="BI3162" s="308"/>
      <c r="BJ3162" s="141" t="s">
        <v>26</v>
      </c>
      <c r="BK3162" s="141" t="s">
        <v>26</v>
      </c>
      <c r="BL3162" s="141"/>
      <c r="BM3162" s="141"/>
      <c r="BN3162" s="139" t="s">
        <v>4075</v>
      </c>
      <c r="BQ3162" s="141"/>
      <c r="BV3162" s="141"/>
      <c r="BX3162" s="141"/>
      <c r="BY3162" s="141"/>
      <c r="BZ3162" s="141"/>
      <c r="CA3162" s="141"/>
      <c r="CB3162" s="141"/>
      <c r="CC3162" s="141"/>
      <c r="CD3162" s="141"/>
      <c r="CE3162" s="141"/>
      <c r="CF3162" s="141"/>
      <c r="CG3162" s="141"/>
    </row>
    <row r="3163" spans="1:85" x14ac:dyDescent="0.35">
      <c r="A3163" s="155" t="s">
        <v>4120</v>
      </c>
      <c r="B3163" s="139" t="s">
        <v>4075</v>
      </c>
      <c r="C3163" s="18">
        <v>44156</v>
      </c>
      <c r="D3163" s="144">
        <v>0.68958333333333333</v>
      </c>
      <c r="E3163" s="141" t="s">
        <v>3013</v>
      </c>
      <c r="F3163" s="141">
        <v>4</v>
      </c>
      <c r="G3163" s="141" t="s">
        <v>3336</v>
      </c>
      <c r="H3163" s="141">
        <v>2020</v>
      </c>
      <c r="I3163" s="18">
        <v>44156</v>
      </c>
      <c r="J3163" s="144">
        <v>0.68888888888888888</v>
      </c>
      <c r="K3163" s="378"/>
      <c r="L3163" s="139" t="s">
        <v>4075</v>
      </c>
      <c r="M3163" s="141" t="s">
        <v>28</v>
      </c>
      <c r="N3163" s="248"/>
      <c r="O3163" s="141" t="s">
        <v>26</v>
      </c>
      <c r="P3163" s="141" t="s">
        <v>26</v>
      </c>
      <c r="Q3163" s="141" t="s">
        <v>12911</v>
      </c>
      <c r="R3163" s="141"/>
      <c r="S3163" s="141"/>
      <c r="T3163" s="141" t="s">
        <v>14368</v>
      </c>
      <c r="U3163" s="141">
        <v>120083820</v>
      </c>
      <c r="V3163" s="141"/>
      <c r="W3163" s="139" t="s">
        <v>4075</v>
      </c>
      <c r="X3163" s="141" t="s">
        <v>25</v>
      </c>
      <c r="Y3163" s="141" t="s">
        <v>27</v>
      </c>
      <c r="Z3163" s="141"/>
      <c r="AA3163" s="141" t="s">
        <v>34</v>
      </c>
      <c r="AB3163" s="141" t="s">
        <v>34</v>
      </c>
      <c r="AC3163" s="139" t="s">
        <v>18049</v>
      </c>
      <c r="AD3163" s="380"/>
      <c r="AE3163" s="139" t="s">
        <v>102</v>
      </c>
      <c r="AF3163" s="139" t="s">
        <v>13071</v>
      </c>
      <c r="AG3163" s="139" t="s">
        <v>102</v>
      </c>
      <c r="AH3163" s="139" t="s">
        <v>1378</v>
      </c>
      <c r="AI3163" s="139" t="s">
        <v>1611</v>
      </c>
      <c r="AJ3163" s="139" t="s">
        <v>1557</v>
      </c>
      <c r="AK3163" s="139"/>
      <c r="AL3163" s="139"/>
      <c r="AM3163" s="141"/>
      <c r="AN3163" s="141" t="s">
        <v>8</v>
      </c>
      <c r="AO3163" s="139"/>
      <c r="AP3163" s="139" t="s">
        <v>1557</v>
      </c>
      <c r="AQ3163" s="139" t="s">
        <v>4121</v>
      </c>
      <c r="AR3163" s="381"/>
      <c r="AS3163" s="139" t="s">
        <v>4075</v>
      </c>
      <c r="AT3163" s="141" t="s">
        <v>1404</v>
      </c>
      <c r="AU3163" s="141"/>
      <c r="AV3163" s="383"/>
      <c r="AW3163" s="385"/>
      <c r="AX3163" s="139" t="s">
        <v>175</v>
      </c>
      <c r="AY3163" t="s">
        <v>19454</v>
      </c>
      <c r="BA3163" s="381"/>
      <c r="BB3163" s="139" t="s">
        <v>17</v>
      </c>
      <c r="BC3163" s="166"/>
      <c r="BD3163" s="166"/>
      <c r="BE3163" s="166"/>
      <c r="BF3163" s="166"/>
      <c r="BG3163" s="166"/>
      <c r="BH3163" s="308"/>
      <c r="BI3163" s="308"/>
      <c r="BJ3163" s="141" t="s">
        <v>26</v>
      </c>
      <c r="BK3163" s="141" t="s">
        <v>26</v>
      </c>
      <c r="BL3163" s="141"/>
      <c r="BM3163" s="141"/>
      <c r="BN3163" s="139" t="s">
        <v>4075</v>
      </c>
      <c r="BQ3163" s="141"/>
      <c r="BV3163" s="141"/>
      <c r="BX3163" s="141"/>
      <c r="BY3163" s="141"/>
      <c r="BZ3163" s="141"/>
      <c r="CA3163" s="141"/>
      <c r="CB3163" s="141"/>
      <c r="CC3163" s="141"/>
      <c r="CD3163" s="141"/>
      <c r="CE3163" s="141"/>
      <c r="CF3163" s="141"/>
      <c r="CG3163" s="141"/>
    </row>
    <row r="3164" spans="1:85" x14ac:dyDescent="0.35">
      <c r="A3164" s="155" t="s">
        <v>13937</v>
      </c>
      <c r="B3164" s="139" t="s">
        <v>4075</v>
      </c>
      <c r="C3164" s="18">
        <v>44158</v>
      </c>
      <c r="D3164" s="144">
        <v>0.54374999999999996</v>
      </c>
      <c r="E3164" s="141" t="s">
        <v>2410</v>
      </c>
      <c r="F3164" s="141">
        <v>4</v>
      </c>
      <c r="G3164" s="141" t="s">
        <v>3336</v>
      </c>
      <c r="H3164" s="141">
        <v>2020</v>
      </c>
      <c r="I3164" s="18"/>
      <c r="J3164" s="144"/>
      <c r="K3164" s="378"/>
      <c r="L3164" s="139" t="s">
        <v>4075</v>
      </c>
      <c r="M3164" s="141" t="s">
        <v>28</v>
      </c>
      <c r="N3164" s="248"/>
      <c r="O3164" s="141" t="s">
        <v>26</v>
      </c>
      <c r="P3164" s="141" t="s">
        <v>26</v>
      </c>
      <c r="Q3164" s="141"/>
      <c r="R3164" s="141"/>
      <c r="S3164" s="141"/>
      <c r="T3164" s="141" t="s">
        <v>14370</v>
      </c>
      <c r="U3164" s="141"/>
      <c r="V3164" s="141" t="s">
        <v>13938</v>
      </c>
      <c r="W3164" s="139" t="s">
        <v>4075</v>
      </c>
      <c r="X3164" s="141" t="s">
        <v>6</v>
      </c>
      <c r="Y3164" s="141" t="s">
        <v>6</v>
      </c>
      <c r="Z3164" s="141"/>
      <c r="AA3164" s="141" t="s">
        <v>34</v>
      </c>
      <c r="AB3164" s="141"/>
      <c r="AC3164" s="139" t="s">
        <v>18051</v>
      </c>
      <c r="AD3164" s="380"/>
      <c r="AE3164" s="139" t="s">
        <v>1501</v>
      </c>
      <c r="AF3164" s="139" t="s">
        <v>13072</v>
      </c>
      <c r="AG3164" s="139" t="s">
        <v>1501</v>
      </c>
      <c r="AH3164" s="139"/>
      <c r="AI3164" s="139"/>
      <c r="AJ3164" s="139"/>
      <c r="AK3164" s="139"/>
      <c r="AL3164" s="139"/>
      <c r="AM3164" s="141"/>
      <c r="AN3164" s="141" t="s">
        <v>8</v>
      </c>
      <c r="AO3164" s="139"/>
      <c r="AP3164" s="139"/>
      <c r="AQ3164" s="139"/>
      <c r="AR3164" s="381"/>
      <c r="AS3164" s="139" t="s">
        <v>4075</v>
      </c>
      <c r="AT3164" s="141" t="s">
        <v>1404</v>
      </c>
      <c r="AU3164" s="141"/>
      <c r="AV3164" s="383"/>
      <c r="AW3164" s="385"/>
      <c r="AX3164" s="139" t="s">
        <v>200</v>
      </c>
      <c r="AY3164" t="s">
        <v>19119</v>
      </c>
      <c r="BA3164" s="381"/>
      <c r="BB3164" s="139" t="s">
        <v>17</v>
      </c>
      <c r="BC3164" s="166"/>
      <c r="BD3164" s="166"/>
      <c r="BE3164" s="166"/>
      <c r="BF3164" s="166"/>
      <c r="BG3164" s="166"/>
      <c r="BH3164" s="308"/>
      <c r="BI3164" s="308"/>
      <c r="BJ3164" s="141" t="s">
        <v>26</v>
      </c>
      <c r="BK3164" s="141" t="s">
        <v>26</v>
      </c>
      <c r="BL3164" s="141"/>
      <c r="BM3164" s="141"/>
      <c r="BN3164" s="139" t="s">
        <v>4075</v>
      </c>
      <c r="BQ3164" s="141"/>
      <c r="BV3164" s="141"/>
      <c r="BX3164" s="141"/>
      <c r="BY3164" s="141"/>
      <c r="BZ3164" s="141"/>
      <c r="CA3164" s="141"/>
      <c r="CB3164" s="141"/>
      <c r="CC3164" s="141"/>
      <c r="CD3164" s="141"/>
      <c r="CE3164" s="141"/>
      <c r="CF3164" s="141"/>
      <c r="CG3164" s="141"/>
    </row>
    <row r="3165" spans="1:85" x14ac:dyDescent="0.35">
      <c r="A3165" s="155" t="s">
        <v>4116</v>
      </c>
      <c r="B3165" s="139" t="s">
        <v>4075</v>
      </c>
      <c r="C3165" s="18">
        <v>44163</v>
      </c>
      <c r="D3165" s="144">
        <v>0.56736111111111109</v>
      </c>
      <c r="E3165" s="141" t="s">
        <v>2410</v>
      </c>
      <c r="F3165" s="141">
        <v>4</v>
      </c>
      <c r="G3165" s="141" t="s">
        <v>3336</v>
      </c>
      <c r="H3165" s="141">
        <v>2020</v>
      </c>
      <c r="I3165" s="18">
        <v>44163</v>
      </c>
      <c r="J3165" s="144"/>
      <c r="K3165" s="378"/>
      <c r="L3165" s="139" t="s">
        <v>4075</v>
      </c>
      <c r="M3165" s="141" t="s">
        <v>28</v>
      </c>
      <c r="N3165" s="248"/>
      <c r="O3165" s="141" t="s">
        <v>26</v>
      </c>
      <c r="P3165" s="141" t="s">
        <v>26</v>
      </c>
      <c r="Q3165" s="141" t="s">
        <v>12909</v>
      </c>
      <c r="R3165" s="141" t="s">
        <v>4117</v>
      </c>
      <c r="S3165" s="141"/>
      <c r="T3165" s="141" t="s">
        <v>14371</v>
      </c>
      <c r="U3165" s="141">
        <v>101704007</v>
      </c>
      <c r="V3165" s="141"/>
      <c r="W3165" s="139" t="s">
        <v>4075</v>
      </c>
      <c r="X3165" s="141" t="s">
        <v>25</v>
      </c>
      <c r="Y3165" s="141" t="s">
        <v>27</v>
      </c>
      <c r="Z3165" s="141"/>
      <c r="AA3165" s="141" t="s">
        <v>34</v>
      </c>
      <c r="AB3165" s="141" t="s">
        <v>34</v>
      </c>
      <c r="AC3165" s="139" t="s">
        <v>18047</v>
      </c>
      <c r="AD3165" s="380"/>
      <c r="AE3165" s="139" t="s">
        <v>102</v>
      </c>
      <c r="AF3165" s="139" t="s">
        <v>13068</v>
      </c>
      <c r="AG3165" s="139" t="s">
        <v>102</v>
      </c>
      <c r="AH3165" s="139" t="s">
        <v>1378</v>
      </c>
      <c r="AI3165" s="139" t="s">
        <v>1398</v>
      </c>
      <c r="AJ3165" s="139" t="s">
        <v>1563</v>
      </c>
      <c r="AK3165" s="139"/>
      <c r="AL3165" s="139"/>
      <c r="AM3165" s="141"/>
      <c r="AN3165" s="141" t="s">
        <v>8</v>
      </c>
      <c r="AO3165" s="139"/>
      <c r="AP3165" s="139" t="s">
        <v>1563</v>
      </c>
      <c r="AQ3165" s="139" t="s">
        <v>7</v>
      </c>
      <c r="AR3165" s="381"/>
      <c r="AS3165" s="139" t="s">
        <v>4075</v>
      </c>
      <c r="AT3165" s="141" t="s">
        <v>1404</v>
      </c>
      <c r="AU3165" s="141">
        <v>565</v>
      </c>
      <c r="AV3165" s="383"/>
      <c r="AW3165" s="385"/>
      <c r="AX3165" s="139" t="s">
        <v>200</v>
      </c>
      <c r="AY3165" t="s">
        <v>18979</v>
      </c>
      <c r="BA3165" s="381"/>
      <c r="BB3165" s="139" t="s">
        <v>1450</v>
      </c>
      <c r="BC3165" s="166"/>
      <c r="BD3165" s="166"/>
      <c r="BE3165" s="166"/>
      <c r="BF3165" s="166"/>
      <c r="BG3165" s="166"/>
      <c r="BH3165" s="308"/>
      <c r="BI3165" s="308"/>
      <c r="BJ3165" s="141" t="s">
        <v>26</v>
      </c>
      <c r="BK3165" s="141" t="s">
        <v>26</v>
      </c>
      <c r="BL3165" s="141"/>
      <c r="BM3165" s="141"/>
      <c r="BN3165" s="139" t="s">
        <v>4075</v>
      </c>
      <c r="BQ3165" s="141"/>
      <c r="BV3165" s="141"/>
      <c r="BX3165" s="141"/>
      <c r="BY3165" s="141"/>
      <c r="BZ3165" s="141"/>
      <c r="CA3165" s="141"/>
      <c r="CB3165" s="141"/>
      <c r="CC3165" s="141"/>
      <c r="CD3165" s="141"/>
      <c r="CE3165" s="141"/>
      <c r="CF3165" s="141"/>
      <c r="CG3165" s="141"/>
    </row>
    <row r="3166" spans="1:85" x14ac:dyDescent="0.35">
      <c r="A3166" s="155" t="s">
        <v>4113</v>
      </c>
      <c r="B3166" s="139" t="s">
        <v>4075</v>
      </c>
      <c r="C3166" s="18">
        <v>44165</v>
      </c>
      <c r="D3166" s="144">
        <v>0.87013888888888891</v>
      </c>
      <c r="E3166" s="141" t="s">
        <v>13287</v>
      </c>
      <c r="F3166" s="141">
        <v>4</v>
      </c>
      <c r="G3166" s="141" t="s">
        <v>3336</v>
      </c>
      <c r="H3166" s="141">
        <v>2020</v>
      </c>
      <c r="I3166" s="18">
        <v>44165</v>
      </c>
      <c r="J3166" s="144"/>
      <c r="K3166" s="378"/>
      <c r="L3166" s="139" t="s">
        <v>4075</v>
      </c>
      <c r="M3166" s="141" t="s">
        <v>28</v>
      </c>
      <c r="N3166" s="248"/>
      <c r="O3166" s="141" t="s">
        <v>25</v>
      </c>
      <c r="P3166" s="141" t="s">
        <v>26</v>
      </c>
      <c r="Q3166" s="141" t="s">
        <v>12906</v>
      </c>
      <c r="R3166" s="141" t="s">
        <v>4114</v>
      </c>
      <c r="S3166" s="141"/>
      <c r="T3166" s="141" t="s">
        <v>14395</v>
      </c>
      <c r="U3166" s="141"/>
      <c r="V3166" s="141"/>
      <c r="W3166" s="139" t="s">
        <v>4075</v>
      </c>
      <c r="X3166" s="141" t="s">
        <v>25</v>
      </c>
      <c r="Y3166" s="141" t="s">
        <v>27</v>
      </c>
      <c r="Z3166" s="141"/>
      <c r="AA3166" s="141" t="s">
        <v>34</v>
      </c>
      <c r="AB3166" s="141" t="s">
        <v>34</v>
      </c>
      <c r="AC3166" s="139" t="s">
        <v>18047</v>
      </c>
      <c r="AD3166" s="380"/>
      <c r="AE3166" s="139" t="s">
        <v>102</v>
      </c>
      <c r="AF3166" s="139" t="s">
        <v>13068</v>
      </c>
      <c r="AG3166" s="139" t="s">
        <v>102</v>
      </c>
      <c r="AH3166" s="139" t="s">
        <v>1378</v>
      </c>
      <c r="AI3166" s="139" t="s">
        <v>1398</v>
      </c>
      <c r="AJ3166" s="139" t="s">
        <v>1563</v>
      </c>
      <c r="AK3166" s="139"/>
      <c r="AL3166" s="139"/>
      <c r="AM3166" s="141"/>
      <c r="AN3166" s="141" t="s">
        <v>1422</v>
      </c>
      <c r="AO3166" s="139"/>
      <c r="AP3166" s="139" t="s">
        <v>1563</v>
      </c>
      <c r="AQ3166" s="139" t="s">
        <v>1563</v>
      </c>
      <c r="AR3166" s="381"/>
      <c r="AS3166" s="139" t="s">
        <v>4075</v>
      </c>
      <c r="AT3166" s="141" t="s">
        <v>43</v>
      </c>
      <c r="AU3166" s="141">
        <v>505</v>
      </c>
      <c r="AV3166" s="383"/>
      <c r="AW3166" s="385"/>
      <c r="AX3166" s="139" t="s">
        <v>200</v>
      </c>
      <c r="AY3166" t="s">
        <v>18937</v>
      </c>
      <c r="BA3166" s="381"/>
      <c r="BB3166" s="139" t="s">
        <v>1446</v>
      </c>
      <c r="BC3166" s="166"/>
      <c r="BD3166" s="166"/>
      <c r="BE3166" s="166"/>
      <c r="BF3166" s="166"/>
      <c r="BG3166" s="166"/>
      <c r="BH3166" s="308" t="s">
        <v>13203</v>
      </c>
      <c r="BI3166" s="308"/>
      <c r="BJ3166" s="141" t="s">
        <v>26</v>
      </c>
      <c r="BK3166" s="141" t="s">
        <v>26</v>
      </c>
      <c r="BL3166" s="141"/>
      <c r="BM3166" s="141"/>
      <c r="BN3166" s="139" t="s">
        <v>4075</v>
      </c>
      <c r="BQ3166" s="141"/>
      <c r="BV3166" s="141"/>
      <c r="BX3166" s="141"/>
      <c r="BY3166" s="141"/>
      <c r="BZ3166" s="141"/>
      <c r="CA3166" s="141"/>
      <c r="CB3166" s="141"/>
      <c r="CC3166" s="141"/>
      <c r="CD3166" s="141"/>
      <c r="CE3166" s="141"/>
      <c r="CF3166" s="141"/>
      <c r="CG3166" s="141"/>
    </row>
    <row r="3167" spans="1:85" x14ac:dyDescent="0.35">
      <c r="A3167" s="155" t="s">
        <v>4115</v>
      </c>
      <c r="B3167" s="139" t="s">
        <v>4075</v>
      </c>
      <c r="C3167" s="18">
        <v>44165</v>
      </c>
      <c r="D3167" s="144">
        <v>0.86597222222222225</v>
      </c>
      <c r="E3167" s="141" t="s">
        <v>13287</v>
      </c>
      <c r="F3167" s="141">
        <v>4</v>
      </c>
      <c r="G3167" s="141" t="s">
        <v>3336</v>
      </c>
      <c r="H3167" s="141">
        <v>2020</v>
      </c>
      <c r="I3167" s="18">
        <v>44165</v>
      </c>
      <c r="J3167" s="144">
        <v>0.85833333333333328</v>
      </c>
      <c r="K3167" s="378"/>
      <c r="L3167" s="139" t="s">
        <v>4075</v>
      </c>
      <c r="M3167" s="141" t="s">
        <v>28</v>
      </c>
      <c r="N3167" s="248"/>
      <c r="O3167" s="141" t="s">
        <v>26</v>
      </c>
      <c r="P3167" s="141" t="s">
        <v>26</v>
      </c>
      <c r="Q3167" s="141" t="s">
        <v>12907</v>
      </c>
      <c r="R3167" s="141"/>
      <c r="S3167" s="141"/>
      <c r="T3167" s="141" t="s">
        <v>14373</v>
      </c>
      <c r="U3167" s="141">
        <v>120110669</v>
      </c>
      <c r="V3167" s="141"/>
      <c r="W3167" s="139" t="s">
        <v>4075</v>
      </c>
      <c r="X3167" s="141" t="s">
        <v>25</v>
      </c>
      <c r="Y3167" s="141" t="s">
        <v>27</v>
      </c>
      <c r="Z3167" s="141"/>
      <c r="AA3167" s="141" t="s">
        <v>34</v>
      </c>
      <c r="AB3167" s="141" t="s">
        <v>34</v>
      </c>
      <c r="AC3167" s="139" t="s">
        <v>18049</v>
      </c>
      <c r="AD3167" s="380"/>
      <c r="AE3167" s="139" t="s">
        <v>111</v>
      </c>
      <c r="AF3167" s="139" t="s">
        <v>13068</v>
      </c>
      <c r="AG3167" s="139" t="s">
        <v>102</v>
      </c>
      <c r="AH3167" s="139" t="s">
        <v>1378</v>
      </c>
      <c r="AI3167" s="139" t="s">
        <v>1398</v>
      </c>
      <c r="AJ3167" s="139" t="s">
        <v>1423</v>
      </c>
      <c r="AK3167" s="139"/>
      <c r="AL3167" s="139"/>
      <c r="AM3167" s="141"/>
      <c r="AN3167" s="141" t="s">
        <v>8</v>
      </c>
      <c r="AO3167" s="139"/>
      <c r="AP3167" s="139" t="s">
        <v>1423</v>
      </c>
      <c r="AQ3167" s="139" t="s">
        <v>1423</v>
      </c>
      <c r="AR3167" s="381"/>
      <c r="AS3167" s="139" t="s">
        <v>4075</v>
      </c>
      <c r="AT3167" s="141" t="s">
        <v>43</v>
      </c>
      <c r="AU3167" s="141">
        <v>246</v>
      </c>
      <c r="AV3167" s="383"/>
      <c r="AW3167" s="385"/>
      <c r="AX3167" s="139" t="s">
        <v>71</v>
      </c>
      <c r="AY3167" t="s">
        <v>18505</v>
      </c>
      <c r="BA3167" s="381"/>
      <c r="BB3167" s="139" t="s">
        <v>1452</v>
      </c>
      <c r="BC3167" s="166"/>
      <c r="BD3167" s="166"/>
      <c r="BE3167" s="166"/>
      <c r="BF3167" s="166"/>
      <c r="BG3167" s="166"/>
      <c r="BH3167" s="308"/>
      <c r="BI3167" s="308"/>
      <c r="BJ3167" s="141" t="s">
        <v>26</v>
      </c>
      <c r="BK3167" s="141" t="s">
        <v>26</v>
      </c>
      <c r="BL3167" s="141"/>
      <c r="BM3167" s="141"/>
      <c r="BN3167" s="139" t="s">
        <v>4075</v>
      </c>
      <c r="BQ3167" s="141"/>
      <c r="BV3167" s="141"/>
      <c r="BX3167" s="141"/>
      <c r="BY3167" s="141"/>
      <c r="BZ3167" s="141"/>
      <c r="CA3167" s="141"/>
      <c r="CB3167" s="141"/>
      <c r="CC3167" s="141"/>
      <c r="CD3167" s="141"/>
      <c r="CE3167" s="141"/>
      <c r="CF3167" s="141"/>
      <c r="CG3167" s="141"/>
    </row>
    <row r="3168" spans="1:85" x14ac:dyDescent="0.35">
      <c r="A3168" s="155" t="s">
        <v>4110</v>
      </c>
      <c r="B3168" s="139" t="s">
        <v>4075</v>
      </c>
      <c r="C3168" s="18">
        <v>44165</v>
      </c>
      <c r="D3168" s="144">
        <v>0.58819444444444446</v>
      </c>
      <c r="E3168" s="141" t="s">
        <v>13287</v>
      </c>
      <c r="F3168" s="141">
        <v>4</v>
      </c>
      <c r="G3168" s="141" t="s">
        <v>3336</v>
      </c>
      <c r="H3168" s="141">
        <v>2020</v>
      </c>
      <c r="I3168" s="18">
        <v>44165</v>
      </c>
      <c r="J3168" s="144">
        <v>0.36388888888888887</v>
      </c>
      <c r="K3168" s="378"/>
      <c r="L3168" s="139" t="s">
        <v>4075</v>
      </c>
      <c r="M3168" s="141" t="s">
        <v>28</v>
      </c>
      <c r="N3168" s="248"/>
      <c r="O3168" s="141" t="s">
        <v>26</v>
      </c>
      <c r="P3168" s="141" t="s">
        <v>26</v>
      </c>
      <c r="Q3168" s="141" t="s">
        <v>12908</v>
      </c>
      <c r="R3168" s="141" t="s">
        <v>4111</v>
      </c>
      <c r="S3168" s="141"/>
      <c r="T3168" s="141" t="s">
        <v>14372</v>
      </c>
      <c r="U3168" s="141">
        <v>120110046</v>
      </c>
      <c r="V3168" s="141"/>
      <c r="W3168" s="139" t="s">
        <v>4075</v>
      </c>
      <c r="X3168" s="141" t="s">
        <v>25</v>
      </c>
      <c r="Y3168" s="141" t="s">
        <v>27</v>
      </c>
      <c r="Z3168" s="141"/>
      <c r="AA3168" s="141" t="s">
        <v>34</v>
      </c>
      <c r="AB3168" s="141" t="s">
        <v>34</v>
      </c>
      <c r="AC3168" s="139" t="s">
        <v>18048</v>
      </c>
      <c r="AD3168" s="380"/>
      <c r="AE3168" s="139" t="s">
        <v>103</v>
      </c>
      <c r="AF3168" s="139" t="s">
        <v>13075</v>
      </c>
      <c r="AG3168" s="139" t="s">
        <v>103</v>
      </c>
      <c r="AH3168" s="139" t="s">
        <v>1380</v>
      </c>
      <c r="AI3168" s="139" t="s">
        <v>7340</v>
      </c>
      <c r="AJ3168" s="139"/>
      <c r="AK3168" s="139" t="s">
        <v>7340</v>
      </c>
      <c r="AL3168" s="139" t="s">
        <v>1408</v>
      </c>
      <c r="AM3168" s="141"/>
      <c r="AN3168" s="141" t="s">
        <v>8</v>
      </c>
      <c r="AO3168" s="139"/>
      <c r="AP3168" s="139" t="s">
        <v>1408</v>
      </c>
      <c r="AQ3168" s="139" t="s">
        <v>4112</v>
      </c>
      <c r="AR3168" s="381"/>
      <c r="AS3168" s="139" t="s">
        <v>4075</v>
      </c>
      <c r="AT3168" s="141" t="s">
        <v>1404</v>
      </c>
      <c r="AU3168" s="141"/>
      <c r="AV3168" s="383"/>
      <c r="AW3168" s="385"/>
      <c r="AX3168" s="139" t="s">
        <v>225</v>
      </c>
      <c r="AY3168" t="s">
        <v>18782</v>
      </c>
      <c r="BA3168" s="381"/>
      <c r="BB3168" s="139" t="s">
        <v>1444</v>
      </c>
      <c r="BC3168" s="166">
        <v>10</v>
      </c>
      <c r="BD3168" s="166">
        <v>0</v>
      </c>
      <c r="BE3168" s="166">
        <v>0</v>
      </c>
      <c r="BF3168" s="166">
        <v>0</v>
      </c>
      <c r="BG3168" s="166">
        <v>0</v>
      </c>
      <c r="BH3168" s="308"/>
      <c r="BI3168" s="308"/>
      <c r="BJ3168" s="141" t="s">
        <v>26</v>
      </c>
      <c r="BK3168" s="141" t="s">
        <v>26</v>
      </c>
      <c r="BL3168" s="141"/>
      <c r="BM3168" s="141"/>
      <c r="BN3168" s="139" t="s">
        <v>4075</v>
      </c>
      <c r="BQ3168" s="141"/>
      <c r="BV3168" s="141"/>
      <c r="BX3168" s="141"/>
      <c r="BY3168" s="141"/>
      <c r="BZ3168" s="141"/>
      <c r="CA3168" s="141"/>
      <c r="CB3168" s="141"/>
      <c r="CC3168" s="141"/>
      <c r="CD3168" s="141"/>
      <c r="CE3168" s="141"/>
      <c r="CF3168" s="141"/>
      <c r="CG3168" s="141"/>
    </row>
    <row r="3169" spans="1:85" x14ac:dyDescent="0.35">
      <c r="A3169" s="155" t="s">
        <v>4109</v>
      </c>
      <c r="B3169" s="139" t="s">
        <v>4075</v>
      </c>
      <c r="C3169" s="18">
        <v>44168</v>
      </c>
      <c r="D3169" s="144">
        <v>0.7993055555555556</v>
      </c>
      <c r="E3169" s="141" t="s">
        <v>13287</v>
      </c>
      <c r="F3169" s="141">
        <v>4</v>
      </c>
      <c r="G3169" s="141" t="s">
        <v>13284</v>
      </c>
      <c r="H3169" s="141">
        <v>2020</v>
      </c>
      <c r="I3169" s="18"/>
      <c r="J3169" s="144"/>
      <c r="K3169" s="378"/>
      <c r="L3169" s="139" t="s">
        <v>4075</v>
      </c>
      <c r="M3169" s="141" t="s">
        <v>28</v>
      </c>
      <c r="N3169" s="248"/>
      <c r="O3169" s="141" t="s">
        <v>26</v>
      </c>
      <c r="P3169" s="141" t="s">
        <v>26</v>
      </c>
      <c r="Q3169" s="141"/>
      <c r="R3169" s="141"/>
      <c r="S3169" s="141"/>
      <c r="T3169" s="141" t="s">
        <v>14375</v>
      </c>
      <c r="U3169" s="141"/>
      <c r="V3169" s="141"/>
      <c r="W3169" s="139" t="s">
        <v>4075</v>
      </c>
      <c r="X3169" s="141" t="s">
        <v>25</v>
      </c>
      <c r="Y3169" s="141" t="s">
        <v>27</v>
      </c>
      <c r="Z3169" s="141"/>
      <c r="AA3169" s="141" t="s">
        <v>34</v>
      </c>
      <c r="AB3169" s="141" t="s">
        <v>34</v>
      </c>
      <c r="AC3169" s="139" t="s">
        <v>18049</v>
      </c>
      <c r="AD3169" s="380"/>
      <c r="AE3169" s="139" t="s">
        <v>102</v>
      </c>
      <c r="AF3169" s="139" t="s">
        <v>13074</v>
      </c>
      <c r="AG3169" s="139" t="s">
        <v>102</v>
      </c>
      <c r="AH3169" s="139" t="s">
        <v>1378</v>
      </c>
      <c r="AI3169" s="139" t="s">
        <v>11</v>
      </c>
      <c r="AJ3169" s="139" t="s">
        <v>11</v>
      </c>
      <c r="AK3169" s="139"/>
      <c r="AL3169" s="139"/>
      <c r="AM3169" s="141"/>
      <c r="AN3169" s="141" t="s">
        <v>8</v>
      </c>
      <c r="AO3169" s="139"/>
      <c r="AP3169" s="139" t="s">
        <v>11</v>
      </c>
      <c r="AQ3169" s="139"/>
      <c r="AR3169" s="381"/>
      <c r="AS3169" s="139" t="s">
        <v>4075</v>
      </c>
      <c r="AT3169" s="141" t="s">
        <v>1404</v>
      </c>
      <c r="AU3169" s="141"/>
      <c r="AV3169" s="383"/>
      <c r="AW3169" s="385"/>
      <c r="AX3169" s="139" t="s">
        <v>49</v>
      </c>
      <c r="AY3169" t="s">
        <v>18747</v>
      </c>
      <c r="BA3169" s="381"/>
      <c r="BB3169" s="139" t="s">
        <v>17</v>
      </c>
      <c r="BC3169" s="166"/>
      <c r="BD3169" s="166"/>
      <c r="BE3169" s="166"/>
      <c r="BF3169" s="166"/>
      <c r="BG3169" s="166"/>
      <c r="BH3169" s="308"/>
      <c r="BI3169" s="308"/>
      <c r="BJ3169" s="141" t="s">
        <v>26</v>
      </c>
      <c r="BK3169" s="141" t="s">
        <v>26</v>
      </c>
      <c r="BL3169" s="141"/>
      <c r="BM3169" s="141"/>
      <c r="BN3169" s="139" t="s">
        <v>4075</v>
      </c>
      <c r="BQ3169" s="141"/>
      <c r="BV3169" s="141"/>
      <c r="BX3169" s="141"/>
      <c r="BY3169" s="141"/>
      <c r="BZ3169" s="141"/>
      <c r="CA3169" s="141"/>
      <c r="CB3169" s="141"/>
      <c r="CC3169" s="141"/>
      <c r="CD3169" s="141"/>
      <c r="CE3169" s="141"/>
      <c r="CF3169" s="141"/>
      <c r="CG3169" s="141"/>
    </row>
    <row r="3170" spans="1:85" x14ac:dyDescent="0.35">
      <c r="A3170" s="155" t="s">
        <v>4105</v>
      </c>
      <c r="B3170" s="139" t="s">
        <v>4075</v>
      </c>
      <c r="C3170" s="18">
        <v>44168</v>
      </c>
      <c r="D3170" s="144">
        <v>0.6479166666666667</v>
      </c>
      <c r="E3170" s="141" t="s">
        <v>13287</v>
      </c>
      <c r="F3170" s="141">
        <v>4</v>
      </c>
      <c r="G3170" s="141" t="s">
        <v>13284</v>
      </c>
      <c r="H3170" s="141">
        <v>2020</v>
      </c>
      <c r="I3170" s="18"/>
      <c r="J3170" s="144"/>
      <c r="K3170" s="378"/>
      <c r="L3170" s="139" t="s">
        <v>4075</v>
      </c>
      <c r="M3170" s="141" t="s">
        <v>28</v>
      </c>
      <c r="N3170" s="248"/>
      <c r="O3170" s="141" t="s">
        <v>26</v>
      </c>
      <c r="P3170" s="141" t="s">
        <v>26</v>
      </c>
      <c r="Q3170" s="141"/>
      <c r="R3170" s="141"/>
      <c r="S3170" s="141"/>
      <c r="T3170" s="141" t="s">
        <v>14376</v>
      </c>
      <c r="U3170" s="141">
        <v>120125629</v>
      </c>
      <c r="V3170" s="141"/>
      <c r="W3170" s="139" t="s">
        <v>4075</v>
      </c>
      <c r="X3170" s="141" t="s">
        <v>25</v>
      </c>
      <c r="Y3170" s="141" t="s">
        <v>27</v>
      </c>
      <c r="Z3170" s="141"/>
      <c r="AA3170" s="141" t="s">
        <v>34</v>
      </c>
      <c r="AB3170" s="141" t="s">
        <v>34</v>
      </c>
      <c r="AC3170" s="139" t="s">
        <v>18047</v>
      </c>
      <c r="AD3170" s="380"/>
      <c r="AE3170" s="139" t="s">
        <v>102</v>
      </c>
      <c r="AF3170" s="139" t="s">
        <v>13068</v>
      </c>
      <c r="AG3170" s="139" t="s">
        <v>102</v>
      </c>
      <c r="AH3170" s="139" t="s">
        <v>1378</v>
      </c>
      <c r="AI3170" s="139" t="s">
        <v>1398</v>
      </c>
      <c r="AJ3170" s="139" t="s">
        <v>1420</v>
      </c>
      <c r="AK3170" s="139"/>
      <c r="AL3170" s="139"/>
      <c r="AM3170" s="141"/>
      <c r="AN3170" s="141" t="s">
        <v>8</v>
      </c>
      <c r="AO3170" s="139"/>
      <c r="AP3170" s="139" t="s">
        <v>1420</v>
      </c>
      <c r="AQ3170" s="139" t="s">
        <v>4106</v>
      </c>
      <c r="AR3170" s="381"/>
      <c r="AS3170" s="139" t="s">
        <v>4075</v>
      </c>
      <c r="AT3170" s="141" t="s">
        <v>1404</v>
      </c>
      <c r="AU3170" s="141"/>
      <c r="AV3170" s="383"/>
      <c r="AW3170" s="385"/>
      <c r="AX3170" s="139" t="s">
        <v>305</v>
      </c>
      <c r="AY3170" t="s">
        <v>18456</v>
      </c>
      <c r="BA3170" s="381"/>
      <c r="BB3170" s="139" t="s">
        <v>1450</v>
      </c>
      <c r="BC3170" s="166"/>
      <c r="BD3170" s="166"/>
      <c r="BE3170" s="166"/>
      <c r="BF3170" s="166"/>
      <c r="BG3170" s="166"/>
      <c r="BH3170" s="308"/>
      <c r="BI3170" s="308"/>
      <c r="BJ3170" s="141" t="s">
        <v>26</v>
      </c>
      <c r="BK3170" s="141" t="s">
        <v>26</v>
      </c>
      <c r="BL3170" s="141"/>
      <c r="BM3170" s="141"/>
      <c r="BN3170" s="139" t="s">
        <v>4075</v>
      </c>
      <c r="BQ3170" s="141"/>
      <c r="BV3170" s="141"/>
      <c r="BX3170" s="141"/>
      <c r="BY3170" s="141"/>
      <c r="BZ3170" s="141"/>
      <c r="CA3170" s="141"/>
      <c r="CB3170" s="141"/>
      <c r="CC3170" s="141"/>
      <c r="CD3170" s="141"/>
      <c r="CE3170" s="141"/>
      <c r="CF3170" s="141"/>
      <c r="CG3170" s="141"/>
    </row>
    <row r="3171" spans="1:85" x14ac:dyDescent="0.35">
      <c r="A3171" s="155" t="s">
        <v>4107</v>
      </c>
      <c r="B3171" s="139" t="s">
        <v>4075</v>
      </c>
      <c r="C3171" s="18">
        <v>44168</v>
      </c>
      <c r="D3171" s="144">
        <v>0.12083333333333333</v>
      </c>
      <c r="E3171" s="141" t="s">
        <v>13287</v>
      </c>
      <c r="F3171" s="141">
        <v>4</v>
      </c>
      <c r="G3171" s="141" t="s">
        <v>13284</v>
      </c>
      <c r="H3171" s="141">
        <v>2020</v>
      </c>
      <c r="I3171" s="18">
        <v>44168</v>
      </c>
      <c r="J3171" s="144">
        <v>0.15069444444444444</v>
      </c>
      <c r="K3171" s="378"/>
      <c r="L3171" s="139" t="s">
        <v>4075</v>
      </c>
      <c r="M3171" s="141" t="s">
        <v>28</v>
      </c>
      <c r="N3171" s="248"/>
      <c r="O3171" s="141" t="s">
        <v>26</v>
      </c>
      <c r="P3171" s="141" t="s">
        <v>26</v>
      </c>
      <c r="Q3171" s="141" t="s">
        <v>12905</v>
      </c>
      <c r="R3171" s="141" t="s">
        <v>4108</v>
      </c>
      <c r="S3171" s="141"/>
      <c r="T3171" s="141" t="s">
        <v>14374</v>
      </c>
      <c r="U3171" s="141">
        <v>120121745</v>
      </c>
      <c r="V3171" s="141"/>
      <c r="W3171" s="139" t="s">
        <v>4075</v>
      </c>
      <c r="X3171" s="141" t="s">
        <v>25</v>
      </c>
      <c r="Y3171" s="141" t="s">
        <v>27</v>
      </c>
      <c r="Z3171" s="141"/>
      <c r="AA3171" s="141" t="s">
        <v>34</v>
      </c>
      <c r="AB3171" s="141" t="s">
        <v>34</v>
      </c>
      <c r="AC3171" s="139" t="s">
        <v>18047</v>
      </c>
      <c r="AD3171" s="380"/>
      <c r="AE3171" s="139" t="s">
        <v>102</v>
      </c>
      <c r="AF3171" s="139" t="s">
        <v>13068</v>
      </c>
      <c r="AG3171" s="139" t="s">
        <v>102</v>
      </c>
      <c r="AH3171" s="139" t="s">
        <v>1378</v>
      </c>
      <c r="AI3171" s="139" t="s">
        <v>1398</v>
      </c>
      <c r="AJ3171" s="139" t="s">
        <v>1823</v>
      </c>
      <c r="AK3171" s="139"/>
      <c r="AL3171" s="139"/>
      <c r="AM3171" s="141"/>
      <c r="AN3171" s="141" t="s">
        <v>8</v>
      </c>
      <c r="AO3171" s="139"/>
      <c r="AP3171" s="139" t="s">
        <v>1823</v>
      </c>
      <c r="AQ3171" s="139" t="s">
        <v>7</v>
      </c>
      <c r="AR3171" s="381"/>
      <c r="AS3171" s="139" t="s">
        <v>4075</v>
      </c>
      <c r="AT3171" s="141" t="s">
        <v>1404</v>
      </c>
      <c r="AU3171" s="141"/>
      <c r="AV3171" s="383"/>
      <c r="AW3171" s="385"/>
      <c r="AX3171" s="139" t="s">
        <v>49</v>
      </c>
      <c r="AY3171" t="s">
        <v>19548</v>
      </c>
      <c r="BA3171" s="381"/>
      <c r="BB3171" s="139" t="s">
        <v>17</v>
      </c>
      <c r="BC3171" s="166"/>
      <c r="BD3171" s="166"/>
      <c r="BE3171" s="166"/>
      <c r="BF3171" s="166"/>
      <c r="BG3171" s="166"/>
      <c r="BH3171" s="308"/>
      <c r="BI3171" s="308"/>
      <c r="BJ3171" s="141" t="s">
        <v>26</v>
      </c>
      <c r="BK3171" s="141" t="s">
        <v>26</v>
      </c>
      <c r="BL3171" s="141"/>
      <c r="BM3171" s="141"/>
      <c r="BN3171" s="139" t="s">
        <v>4075</v>
      </c>
      <c r="BQ3171" s="141"/>
      <c r="BV3171" s="141"/>
      <c r="BX3171" s="141"/>
      <c r="BY3171" s="141"/>
      <c r="BZ3171" s="141"/>
      <c r="CA3171" s="141"/>
      <c r="CB3171" s="141"/>
      <c r="CC3171" s="141"/>
      <c r="CD3171" s="141"/>
      <c r="CE3171" s="141"/>
      <c r="CF3171" s="141"/>
      <c r="CG3171" s="141"/>
    </row>
    <row r="3172" spans="1:85" x14ac:dyDescent="0.35">
      <c r="A3172" s="155" t="s">
        <v>4104</v>
      </c>
      <c r="B3172" s="139" t="s">
        <v>4075</v>
      </c>
      <c r="C3172" s="18">
        <v>44169</v>
      </c>
      <c r="D3172" s="144">
        <v>0.52638888888888891</v>
      </c>
      <c r="E3172" s="141" t="s">
        <v>13287</v>
      </c>
      <c r="F3172" s="141">
        <v>4</v>
      </c>
      <c r="G3172" s="141" t="s">
        <v>13284</v>
      </c>
      <c r="H3172" s="141">
        <v>2020</v>
      </c>
      <c r="I3172" s="18">
        <v>44169</v>
      </c>
      <c r="J3172" s="144"/>
      <c r="K3172" s="378"/>
      <c r="L3172" s="139" t="s">
        <v>4075</v>
      </c>
      <c r="M3172" s="141" t="s">
        <v>28</v>
      </c>
      <c r="N3172" s="248"/>
      <c r="O3172" s="141" t="s">
        <v>26</v>
      </c>
      <c r="P3172" s="141" t="s">
        <v>26</v>
      </c>
      <c r="Q3172" s="141" t="s">
        <v>12904</v>
      </c>
      <c r="R3172" s="141"/>
      <c r="S3172" s="141"/>
      <c r="T3172" s="141" t="s">
        <v>14377</v>
      </c>
      <c r="U3172" s="141"/>
      <c r="V3172" s="141"/>
      <c r="W3172" s="139" t="s">
        <v>4075</v>
      </c>
      <c r="X3172" s="141" t="s">
        <v>25</v>
      </c>
      <c r="Y3172" s="141" t="s">
        <v>27</v>
      </c>
      <c r="Z3172" s="141"/>
      <c r="AA3172" s="141" t="s">
        <v>34</v>
      </c>
      <c r="AB3172" s="141" t="s">
        <v>34</v>
      </c>
      <c r="AC3172" s="139" t="s">
        <v>18049</v>
      </c>
      <c r="AD3172" s="380"/>
      <c r="AE3172" s="139" t="s">
        <v>102</v>
      </c>
      <c r="AF3172" s="139" t="s">
        <v>13068</v>
      </c>
      <c r="AG3172" s="139" t="s">
        <v>102</v>
      </c>
      <c r="AH3172" s="139" t="s">
        <v>1378</v>
      </c>
      <c r="AI3172" s="139" t="s">
        <v>1398</v>
      </c>
      <c r="AJ3172" s="139" t="s">
        <v>1823</v>
      </c>
      <c r="AK3172" s="139"/>
      <c r="AL3172" s="139"/>
      <c r="AM3172" s="141"/>
      <c r="AN3172" s="141" t="s">
        <v>8</v>
      </c>
      <c r="AO3172" s="139"/>
      <c r="AP3172" s="139" t="s">
        <v>1823</v>
      </c>
      <c r="AQ3172" s="139"/>
      <c r="AR3172" s="381"/>
      <c r="AS3172" s="139" t="s">
        <v>4075</v>
      </c>
      <c r="AT3172" s="141" t="s">
        <v>1404</v>
      </c>
      <c r="AU3172" s="141"/>
      <c r="AV3172" s="383"/>
      <c r="AW3172" s="385"/>
      <c r="AX3172" s="139" t="s">
        <v>305</v>
      </c>
      <c r="AY3172" t="s">
        <v>19281</v>
      </c>
      <c r="BA3172" s="381"/>
      <c r="BB3172" s="139" t="s">
        <v>17</v>
      </c>
      <c r="BC3172" s="166"/>
      <c r="BD3172" s="166"/>
      <c r="BE3172" s="166"/>
      <c r="BF3172" s="166"/>
      <c r="BG3172" s="166"/>
      <c r="BH3172" s="308"/>
      <c r="BI3172" s="308"/>
      <c r="BJ3172" s="141" t="s">
        <v>26</v>
      </c>
      <c r="BK3172" s="141" t="s">
        <v>26</v>
      </c>
      <c r="BL3172" s="141"/>
      <c r="BM3172" s="141"/>
      <c r="BN3172" s="139" t="s">
        <v>4075</v>
      </c>
      <c r="BQ3172" s="141"/>
      <c r="BV3172" s="141"/>
      <c r="BX3172" s="141"/>
      <c r="BY3172" s="141"/>
      <c r="BZ3172" s="141"/>
      <c r="CA3172" s="141"/>
      <c r="CB3172" s="141"/>
      <c r="CC3172" s="141"/>
      <c r="CD3172" s="141"/>
      <c r="CE3172" s="141"/>
      <c r="CF3172" s="141"/>
      <c r="CG3172" s="141"/>
    </row>
    <row r="3173" spans="1:85" x14ac:dyDescent="0.35">
      <c r="A3173" s="155" t="s">
        <v>4099</v>
      </c>
      <c r="B3173" s="139" t="s">
        <v>4075</v>
      </c>
      <c r="C3173" s="18">
        <v>44172</v>
      </c>
      <c r="D3173" s="144">
        <v>0.49444444444444446</v>
      </c>
      <c r="E3173" s="141" t="s">
        <v>13280</v>
      </c>
      <c r="F3173" s="141">
        <v>4</v>
      </c>
      <c r="G3173" s="141" t="s">
        <v>13284</v>
      </c>
      <c r="H3173" s="141">
        <v>2020</v>
      </c>
      <c r="I3173" s="18">
        <v>44172</v>
      </c>
      <c r="J3173" s="144">
        <v>0.49027777777777776</v>
      </c>
      <c r="K3173" s="378"/>
      <c r="L3173" s="139" t="s">
        <v>4075</v>
      </c>
      <c r="M3173" s="141" t="s">
        <v>28</v>
      </c>
      <c r="N3173" s="248"/>
      <c r="O3173" s="141" t="s">
        <v>25</v>
      </c>
      <c r="P3173" s="141" t="s">
        <v>26</v>
      </c>
      <c r="Q3173" s="141" t="s">
        <v>12901</v>
      </c>
      <c r="R3173" s="141" t="s">
        <v>4100</v>
      </c>
      <c r="S3173" s="141"/>
      <c r="T3173" s="141" t="s">
        <v>14426</v>
      </c>
      <c r="U3173" s="141">
        <v>120137797</v>
      </c>
      <c r="V3173" s="141"/>
      <c r="W3173" s="139" t="s">
        <v>4075</v>
      </c>
      <c r="X3173" s="141" t="s">
        <v>25</v>
      </c>
      <c r="Y3173" s="141" t="s">
        <v>27</v>
      </c>
      <c r="Z3173" s="141"/>
      <c r="AA3173" s="141" t="s">
        <v>34</v>
      </c>
      <c r="AB3173" s="141" t="s">
        <v>34</v>
      </c>
      <c r="AC3173" s="139" t="s">
        <v>18050</v>
      </c>
      <c r="AD3173" s="380"/>
      <c r="AE3173" s="139" t="s">
        <v>109</v>
      </c>
      <c r="AF3173" s="139" t="s">
        <v>13072</v>
      </c>
      <c r="AG3173" s="139" t="s">
        <v>31</v>
      </c>
      <c r="AH3173" s="139" t="s">
        <v>31</v>
      </c>
      <c r="AI3173" s="139" t="s">
        <v>1642</v>
      </c>
      <c r="AJ3173" s="139"/>
      <c r="AK3173" s="139"/>
      <c r="AL3173" s="139"/>
      <c r="AM3173" s="141"/>
      <c r="AN3173" s="141" t="s">
        <v>8</v>
      </c>
      <c r="AO3173" s="139"/>
      <c r="AP3173" s="139" t="s">
        <v>1420</v>
      </c>
      <c r="AQ3173" s="139" t="s">
        <v>2328</v>
      </c>
      <c r="AR3173" s="381"/>
      <c r="AS3173" s="139" t="s">
        <v>4075</v>
      </c>
      <c r="AT3173" s="141" t="s">
        <v>43</v>
      </c>
      <c r="AU3173" s="141">
        <v>508</v>
      </c>
      <c r="AV3173" s="383"/>
      <c r="AW3173" s="385"/>
      <c r="AX3173" s="139" t="s">
        <v>202</v>
      </c>
      <c r="AY3173" t="s">
        <v>18595</v>
      </c>
      <c r="BA3173" s="381"/>
      <c r="BB3173" s="139" t="s">
        <v>1450</v>
      </c>
      <c r="BC3173" s="166"/>
      <c r="BD3173" s="166"/>
      <c r="BE3173" s="166"/>
      <c r="BF3173" s="166"/>
      <c r="BG3173" s="166"/>
      <c r="BH3173" s="308" t="s">
        <v>4101</v>
      </c>
      <c r="BI3173" s="308"/>
      <c r="BJ3173" s="141" t="s">
        <v>26</v>
      </c>
      <c r="BK3173" s="141" t="s">
        <v>26</v>
      </c>
      <c r="BL3173" s="141"/>
      <c r="BM3173" s="141"/>
      <c r="BN3173" s="139" t="s">
        <v>4075</v>
      </c>
      <c r="BQ3173" s="141"/>
      <c r="BV3173" s="141"/>
      <c r="BX3173" s="141"/>
      <c r="BY3173" s="141"/>
      <c r="BZ3173" s="141"/>
      <c r="CA3173" s="141"/>
      <c r="CB3173" s="141"/>
      <c r="CC3173" s="141"/>
      <c r="CD3173" s="141"/>
      <c r="CE3173" s="141"/>
      <c r="CF3173" s="141"/>
      <c r="CG3173" s="141"/>
    </row>
    <row r="3174" spans="1:85" x14ac:dyDescent="0.35">
      <c r="A3174" s="155" t="s">
        <v>4096</v>
      </c>
      <c r="B3174" s="139" t="s">
        <v>4075</v>
      </c>
      <c r="C3174" s="18">
        <v>44172</v>
      </c>
      <c r="D3174" s="144">
        <v>0.4236111111111111</v>
      </c>
      <c r="E3174" s="141" t="s">
        <v>13280</v>
      </c>
      <c r="F3174" s="141">
        <v>4</v>
      </c>
      <c r="G3174" s="141" t="s">
        <v>13284</v>
      </c>
      <c r="H3174" s="141">
        <v>2020</v>
      </c>
      <c r="I3174" s="18">
        <v>44172</v>
      </c>
      <c r="J3174" s="144">
        <v>0.41736111111111113</v>
      </c>
      <c r="K3174" s="378"/>
      <c r="L3174" s="139" t="s">
        <v>4075</v>
      </c>
      <c r="M3174" s="141" t="s">
        <v>28</v>
      </c>
      <c r="N3174" s="248"/>
      <c r="O3174" s="141" t="s">
        <v>25</v>
      </c>
      <c r="P3174" s="141" t="s">
        <v>26</v>
      </c>
      <c r="Q3174" s="141" t="s">
        <v>12902</v>
      </c>
      <c r="R3174" s="141" t="s">
        <v>4097</v>
      </c>
      <c r="S3174" s="141"/>
      <c r="T3174" s="141" t="s">
        <v>14434</v>
      </c>
      <c r="U3174" s="141"/>
      <c r="V3174" s="141"/>
      <c r="W3174" s="139" t="s">
        <v>4075</v>
      </c>
      <c r="X3174" s="141" t="s">
        <v>25</v>
      </c>
      <c r="Y3174" s="141" t="s">
        <v>27</v>
      </c>
      <c r="Z3174" s="141"/>
      <c r="AA3174" s="141" t="s">
        <v>34</v>
      </c>
      <c r="AB3174" s="141" t="s">
        <v>34</v>
      </c>
      <c r="AC3174" s="139" t="s">
        <v>18050</v>
      </c>
      <c r="AD3174" s="380"/>
      <c r="AE3174" s="139" t="s">
        <v>4</v>
      </c>
      <c r="AF3174" s="139" t="s">
        <v>13073</v>
      </c>
      <c r="AG3174" s="139" t="s">
        <v>4</v>
      </c>
      <c r="AH3174" s="139" t="s">
        <v>1380</v>
      </c>
      <c r="AI3174" s="139" t="s">
        <v>15678</v>
      </c>
      <c r="AJ3174" s="139"/>
      <c r="AK3174" s="139" t="s">
        <v>15678</v>
      </c>
      <c r="AL3174" s="139" t="s">
        <v>1563</v>
      </c>
      <c r="AM3174" s="141"/>
      <c r="AN3174" s="141" t="s">
        <v>8</v>
      </c>
      <c r="AO3174" s="139"/>
      <c r="AP3174" s="139" t="s">
        <v>1563</v>
      </c>
      <c r="AQ3174" s="139" t="s">
        <v>4098</v>
      </c>
      <c r="AR3174" s="381"/>
      <c r="AS3174" s="139" t="s">
        <v>4075</v>
      </c>
      <c r="AT3174" s="141" t="s">
        <v>44</v>
      </c>
      <c r="AU3174" s="141">
        <v>520</v>
      </c>
      <c r="AV3174" s="383"/>
      <c r="AW3174" s="385"/>
      <c r="AX3174" s="139" t="s">
        <v>192</v>
      </c>
      <c r="AY3174" t="s">
        <v>18404</v>
      </c>
      <c r="BA3174" s="381"/>
      <c r="BB3174" s="139" t="s">
        <v>1452</v>
      </c>
      <c r="BC3174" s="166"/>
      <c r="BD3174" s="166"/>
      <c r="BE3174" s="166"/>
      <c r="BF3174" s="166"/>
      <c r="BG3174" s="166"/>
      <c r="BH3174" s="308" t="s">
        <v>13206</v>
      </c>
      <c r="BI3174" s="308"/>
      <c r="BJ3174" s="141" t="s">
        <v>26</v>
      </c>
      <c r="BK3174" s="141" t="s">
        <v>25</v>
      </c>
      <c r="BL3174" s="141" t="s">
        <v>13094</v>
      </c>
      <c r="BM3174" s="141" t="s">
        <v>13095</v>
      </c>
      <c r="BN3174" s="139" t="s">
        <v>4075</v>
      </c>
      <c r="BQ3174" s="141" t="s">
        <v>16135</v>
      </c>
      <c r="BR3174" s="135" t="s">
        <v>15680</v>
      </c>
      <c r="BT3174" s="135" t="s">
        <v>15394</v>
      </c>
      <c r="BU3174" s="135" t="s">
        <v>13280</v>
      </c>
      <c r="BV3174" s="141" t="s">
        <v>2760</v>
      </c>
      <c r="BW3174" s="135" t="s">
        <v>13286</v>
      </c>
      <c r="BX3174" s="141" t="s">
        <v>12</v>
      </c>
      <c r="BY3174" s="141" t="s">
        <v>12</v>
      </c>
      <c r="BZ3174" s="141" t="s">
        <v>26</v>
      </c>
      <c r="CA3174" s="141" t="s">
        <v>1848</v>
      </c>
      <c r="CB3174" s="141"/>
      <c r="CC3174" s="141" t="s">
        <v>15682</v>
      </c>
      <c r="CD3174" s="141" t="s">
        <v>15683</v>
      </c>
      <c r="CE3174" s="141" t="s">
        <v>15450</v>
      </c>
      <c r="CF3174" s="141" t="s">
        <v>15451</v>
      </c>
      <c r="CG3174" s="141" t="s">
        <v>1848</v>
      </c>
    </row>
    <row r="3175" spans="1:85" x14ac:dyDescent="0.35">
      <c r="A3175" s="155" t="s">
        <v>4102</v>
      </c>
      <c r="B3175" s="139" t="s">
        <v>4075</v>
      </c>
      <c r="C3175" s="18">
        <v>44172</v>
      </c>
      <c r="D3175" s="144">
        <v>0.13472222222222222</v>
      </c>
      <c r="E3175" s="141" t="s">
        <v>13280</v>
      </c>
      <c r="F3175" s="141">
        <v>4</v>
      </c>
      <c r="G3175" s="141" t="s">
        <v>13284</v>
      </c>
      <c r="H3175" s="141">
        <v>2020</v>
      </c>
      <c r="I3175" s="18">
        <v>44172</v>
      </c>
      <c r="J3175" s="144">
        <v>0.13263888888888889</v>
      </c>
      <c r="K3175" s="378"/>
      <c r="L3175" s="139" t="s">
        <v>4075</v>
      </c>
      <c r="M3175" s="141" t="s">
        <v>28</v>
      </c>
      <c r="N3175" s="248"/>
      <c r="O3175" s="141" t="s">
        <v>26</v>
      </c>
      <c r="P3175" s="141" t="s">
        <v>26</v>
      </c>
      <c r="Q3175" s="141" t="s">
        <v>12903</v>
      </c>
      <c r="R3175" s="141" t="s">
        <v>4103</v>
      </c>
      <c r="S3175" s="141"/>
      <c r="T3175" s="141" t="s">
        <v>14378</v>
      </c>
      <c r="U3175" s="141">
        <v>120135685</v>
      </c>
      <c r="V3175" s="141"/>
      <c r="W3175" s="139" t="s">
        <v>4075</v>
      </c>
      <c r="X3175" s="141" t="s">
        <v>25</v>
      </c>
      <c r="Y3175" s="141" t="s">
        <v>27</v>
      </c>
      <c r="Z3175" s="141"/>
      <c r="AA3175" s="141" t="s">
        <v>34</v>
      </c>
      <c r="AB3175" s="141" t="s">
        <v>34</v>
      </c>
      <c r="AC3175" s="139" t="s">
        <v>18050</v>
      </c>
      <c r="AD3175" s="380"/>
      <c r="AE3175" s="139" t="s">
        <v>4</v>
      </c>
      <c r="AF3175" s="139" t="s">
        <v>13073</v>
      </c>
      <c r="AG3175" s="139" t="s">
        <v>4</v>
      </c>
      <c r="AH3175" s="139" t="s">
        <v>1380</v>
      </c>
      <c r="AI3175" s="139" t="s">
        <v>15678</v>
      </c>
      <c r="AJ3175" s="139"/>
      <c r="AK3175" s="139" t="s">
        <v>15678</v>
      </c>
      <c r="AL3175" s="139" t="s">
        <v>1563</v>
      </c>
      <c r="AM3175" s="141"/>
      <c r="AN3175" s="141" t="s">
        <v>8</v>
      </c>
      <c r="AO3175" s="139"/>
      <c r="AP3175" s="139" t="s">
        <v>1563</v>
      </c>
      <c r="AQ3175" s="139" t="s">
        <v>1563</v>
      </c>
      <c r="AR3175" s="381"/>
      <c r="AS3175" s="139" t="s">
        <v>4075</v>
      </c>
      <c r="AT3175" s="141" t="s">
        <v>44</v>
      </c>
      <c r="AU3175" s="141">
        <v>280</v>
      </c>
      <c r="AV3175" s="383"/>
      <c r="AW3175" s="385"/>
      <c r="AX3175" s="139" t="s">
        <v>225</v>
      </c>
      <c r="AY3175" t="s">
        <v>19051</v>
      </c>
      <c r="BA3175" s="381"/>
      <c r="BB3175" s="139" t="s">
        <v>1446</v>
      </c>
      <c r="BC3175" s="166">
        <v>3</v>
      </c>
      <c r="BD3175" s="166"/>
      <c r="BE3175" s="166"/>
      <c r="BF3175" s="166"/>
      <c r="BG3175" s="166"/>
      <c r="BH3175" s="308"/>
      <c r="BI3175" s="308"/>
      <c r="BJ3175" s="141" t="s">
        <v>26</v>
      </c>
      <c r="BK3175" s="141" t="s">
        <v>26</v>
      </c>
      <c r="BL3175" s="141"/>
      <c r="BM3175" s="141"/>
      <c r="BN3175" s="139" t="s">
        <v>4075</v>
      </c>
      <c r="BQ3175" s="141" t="s">
        <v>16136</v>
      </c>
      <c r="BR3175" s="135" t="s">
        <v>15680</v>
      </c>
      <c r="BT3175" s="135" t="s">
        <v>15358</v>
      </c>
      <c r="BU3175" s="135" t="s">
        <v>15359</v>
      </c>
      <c r="BV3175" s="141" t="s">
        <v>2612</v>
      </c>
      <c r="BW3175" s="135" t="s">
        <v>13283</v>
      </c>
      <c r="BX3175" s="141" t="s">
        <v>12</v>
      </c>
      <c r="BY3175" s="141" t="s">
        <v>12</v>
      </c>
      <c r="BZ3175" s="141" t="s">
        <v>26</v>
      </c>
      <c r="CA3175" s="141" t="s">
        <v>1848</v>
      </c>
      <c r="CB3175" s="141"/>
      <c r="CC3175" s="141" t="s">
        <v>15686</v>
      </c>
      <c r="CD3175" s="141" t="s">
        <v>15683</v>
      </c>
      <c r="CE3175" s="141" t="s">
        <v>15450</v>
      </c>
      <c r="CF3175" s="141" t="s">
        <v>15451</v>
      </c>
      <c r="CG3175" s="141" t="s">
        <v>4004</v>
      </c>
    </row>
    <row r="3176" spans="1:85" x14ac:dyDescent="0.35">
      <c r="A3176" s="155" t="s">
        <v>4093</v>
      </c>
      <c r="B3176" s="139" t="s">
        <v>4075</v>
      </c>
      <c r="C3176" s="18">
        <v>44174</v>
      </c>
      <c r="D3176" s="144">
        <v>0.67708333333333337</v>
      </c>
      <c r="E3176" s="141" t="s">
        <v>13280</v>
      </c>
      <c r="F3176" s="141">
        <v>4</v>
      </c>
      <c r="G3176" s="141" t="s">
        <v>13284</v>
      </c>
      <c r="H3176" s="141">
        <v>2020</v>
      </c>
      <c r="I3176" s="18">
        <v>44174</v>
      </c>
      <c r="J3176" s="144">
        <v>0.67708333333333337</v>
      </c>
      <c r="K3176" s="378"/>
      <c r="L3176" s="139" t="s">
        <v>4075</v>
      </c>
      <c r="M3176" s="141" t="s">
        <v>38</v>
      </c>
      <c r="N3176" s="248"/>
      <c r="O3176" s="141" t="s">
        <v>26</v>
      </c>
      <c r="P3176" s="141" t="s">
        <v>26</v>
      </c>
      <c r="Q3176" s="141"/>
      <c r="R3176" s="141"/>
      <c r="S3176" s="141" t="s">
        <v>4094</v>
      </c>
      <c r="T3176" s="141"/>
      <c r="U3176" s="141">
        <v>120162280</v>
      </c>
      <c r="V3176" s="141" t="s">
        <v>3753</v>
      </c>
      <c r="W3176" s="139" t="s">
        <v>4075</v>
      </c>
      <c r="X3176" s="141" t="s">
        <v>25</v>
      </c>
      <c r="Y3176" s="141" t="s">
        <v>27</v>
      </c>
      <c r="Z3176" s="141"/>
      <c r="AA3176" s="141" t="s">
        <v>36</v>
      </c>
      <c r="AB3176" s="141" t="s">
        <v>35</v>
      </c>
      <c r="AC3176" s="139" t="s">
        <v>18047</v>
      </c>
      <c r="AD3176" s="380"/>
      <c r="AE3176" s="139" t="s">
        <v>102</v>
      </c>
      <c r="AF3176" s="139" t="s">
        <v>13071</v>
      </c>
      <c r="AG3176" s="139" t="s">
        <v>102</v>
      </c>
      <c r="AH3176" s="139" t="s">
        <v>1378</v>
      </c>
      <c r="AI3176" s="139" t="s">
        <v>1436</v>
      </c>
      <c r="AJ3176" s="139" t="s">
        <v>1436</v>
      </c>
      <c r="AK3176" s="139"/>
      <c r="AL3176" s="139"/>
      <c r="AM3176" s="141"/>
      <c r="AN3176" s="141" t="s">
        <v>8</v>
      </c>
      <c r="AO3176" s="139"/>
      <c r="AP3176" s="139" t="s">
        <v>1436</v>
      </c>
      <c r="AQ3176" s="139" t="s">
        <v>4095</v>
      </c>
      <c r="AR3176" s="381"/>
      <c r="AS3176" s="139" t="s">
        <v>4075</v>
      </c>
      <c r="AT3176" s="141" t="s">
        <v>1404</v>
      </c>
      <c r="AU3176" s="141"/>
      <c r="AV3176" s="383"/>
      <c r="AW3176" s="385"/>
      <c r="AX3176" s="139" t="s">
        <v>49</v>
      </c>
      <c r="AY3176" t="s">
        <v>19549</v>
      </c>
      <c r="BA3176" s="381"/>
      <c r="BB3176" s="139" t="s">
        <v>17</v>
      </c>
      <c r="BC3176" s="166"/>
      <c r="BD3176" s="166"/>
      <c r="BE3176" s="166"/>
      <c r="BF3176" s="166"/>
      <c r="BG3176" s="166"/>
      <c r="BH3176" s="308"/>
      <c r="BI3176" s="308"/>
      <c r="BJ3176" s="141" t="s">
        <v>26</v>
      </c>
      <c r="BK3176" s="141" t="s">
        <v>26</v>
      </c>
      <c r="BL3176" s="141"/>
      <c r="BM3176" s="141"/>
      <c r="BN3176" s="139" t="s">
        <v>4075</v>
      </c>
      <c r="BQ3176" s="141"/>
      <c r="BV3176" s="141"/>
      <c r="BX3176" s="141"/>
      <c r="BY3176" s="141"/>
      <c r="BZ3176" s="141"/>
      <c r="CA3176" s="141"/>
      <c r="CB3176" s="141"/>
      <c r="CC3176" s="141"/>
      <c r="CD3176" s="141"/>
      <c r="CE3176" s="141"/>
      <c r="CF3176" s="141"/>
      <c r="CG3176" s="141"/>
    </row>
    <row r="3177" spans="1:85" x14ac:dyDescent="0.35">
      <c r="A3177" s="155" t="s">
        <v>4090</v>
      </c>
      <c r="B3177" s="139" t="s">
        <v>4075</v>
      </c>
      <c r="C3177" s="18">
        <v>44176</v>
      </c>
      <c r="D3177" s="144">
        <v>0.97291666666666665</v>
      </c>
      <c r="E3177" s="141" t="s">
        <v>13280</v>
      </c>
      <c r="F3177" s="141">
        <v>4</v>
      </c>
      <c r="G3177" s="141" t="s">
        <v>13284</v>
      </c>
      <c r="H3177" s="141">
        <v>2020</v>
      </c>
      <c r="I3177" s="18">
        <v>44176</v>
      </c>
      <c r="J3177" s="144">
        <v>0.9819444444444444</v>
      </c>
      <c r="K3177" s="378"/>
      <c r="L3177" s="139" t="s">
        <v>4075</v>
      </c>
      <c r="M3177" s="141" t="s">
        <v>28</v>
      </c>
      <c r="N3177" s="248"/>
      <c r="O3177" s="141" t="s">
        <v>26</v>
      </c>
      <c r="P3177" s="141" t="s">
        <v>26</v>
      </c>
      <c r="Q3177" s="141" t="s">
        <v>12900</v>
      </c>
      <c r="R3177" s="141" t="s">
        <v>4091</v>
      </c>
      <c r="S3177" s="141"/>
      <c r="T3177" s="141" t="s">
        <v>14379</v>
      </c>
      <c r="U3177" s="141"/>
      <c r="V3177" s="141"/>
      <c r="W3177" s="139" t="s">
        <v>4075</v>
      </c>
      <c r="X3177" s="141" t="s">
        <v>25</v>
      </c>
      <c r="Y3177" s="141" t="s">
        <v>27</v>
      </c>
      <c r="Z3177" s="141"/>
      <c r="AA3177" s="141" t="s">
        <v>34</v>
      </c>
      <c r="AB3177" s="141" t="s">
        <v>34</v>
      </c>
      <c r="AC3177" s="139" t="s">
        <v>18047</v>
      </c>
      <c r="AD3177" s="380"/>
      <c r="AE3177" s="139" t="s">
        <v>102</v>
      </c>
      <c r="AF3177" s="139" t="s">
        <v>13071</v>
      </c>
      <c r="AG3177" s="139" t="s">
        <v>102</v>
      </c>
      <c r="AH3177" s="139" t="s">
        <v>1378</v>
      </c>
      <c r="AI3177" s="139" t="s">
        <v>1387</v>
      </c>
      <c r="AJ3177" s="139" t="s">
        <v>1626</v>
      </c>
      <c r="AK3177" s="139"/>
      <c r="AL3177" s="139"/>
      <c r="AM3177" s="141"/>
      <c r="AN3177" s="141" t="s">
        <v>8</v>
      </c>
      <c r="AO3177" s="139"/>
      <c r="AP3177" s="139" t="s">
        <v>1626</v>
      </c>
      <c r="AQ3177" s="139" t="s">
        <v>4092</v>
      </c>
      <c r="AR3177" s="381"/>
      <c r="AS3177" s="139" t="s">
        <v>4075</v>
      </c>
      <c r="AT3177" s="141" t="s">
        <v>1404</v>
      </c>
      <c r="AU3177" s="141">
        <v>246</v>
      </c>
      <c r="AV3177" s="383"/>
      <c r="AW3177" s="385"/>
      <c r="AX3177" s="139" t="s">
        <v>71</v>
      </c>
      <c r="AY3177" t="s">
        <v>19031</v>
      </c>
      <c r="BA3177" s="381"/>
      <c r="BB3177" s="139" t="s">
        <v>1444</v>
      </c>
      <c r="BC3177" s="166"/>
      <c r="BD3177" s="166"/>
      <c r="BE3177" s="166"/>
      <c r="BF3177" s="166"/>
      <c r="BG3177" s="166"/>
      <c r="BH3177" s="308"/>
      <c r="BI3177" s="308"/>
      <c r="BJ3177" s="141" t="s">
        <v>26</v>
      </c>
      <c r="BK3177" s="141" t="s">
        <v>26</v>
      </c>
      <c r="BL3177" s="141"/>
      <c r="BM3177" s="141"/>
      <c r="BN3177" s="139" t="s">
        <v>4075</v>
      </c>
      <c r="BQ3177" s="141"/>
      <c r="BV3177" s="141"/>
      <c r="BX3177" s="141"/>
      <c r="BY3177" s="141"/>
      <c r="BZ3177" s="141"/>
      <c r="CA3177" s="141"/>
      <c r="CB3177" s="141"/>
      <c r="CC3177" s="141"/>
      <c r="CD3177" s="141"/>
      <c r="CE3177" s="141"/>
      <c r="CF3177" s="141"/>
      <c r="CG3177" s="141"/>
    </row>
    <row r="3178" spans="1:85" x14ac:dyDescent="0.35">
      <c r="A3178" s="155" t="s">
        <v>4086</v>
      </c>
      <c r="B3178" s="139" t="s">
        <v>4075</v>
      </c>
      <c r="C3178" s="18">
        <v>44177</v>
      </c>
      <c r="D3178" s="144">
        <v>0.32430555555555557</v>
      </c>
      <c r="E3178" s="141" t="s">
        <v>13280</v>
      </c>
      <c r="F3178" s="141">
        <v>4</v>
      </c>
      <c r="G3178" s="141" t="s">
        <v>13284</v>
      </c>
      <c r="H3178" s="141">
        <v>2020</v>
      </c>
      <c r="I3178" s="18">
        <v>44177</v>
      </c>
      <c r="J3178" s="144">
        <v>0.31111111111111112</v>
      </c>
      <c r="K3178" s="378"/>
      <c r="L3178" s="139" t="s">
        <v>4075</v>
      </c>
      <c r="M3178" s="141" t="s">
        <v>28</v>
      </c>
      <c r="N3178" s="248"/>
      <c r="O3178" s="141" t="s">
        <v>26</v>
      </c>
      <c r="P3178" s="141" t="s">
        <v>26</v>
      </c>
      <c r="Q3178" s="141" t="s">
        <v>12899</v>
      </c>
      <c r="R3178" s="141" t="s">
        <v>4087</v>
      </c>
      <c r="S3178" s="141"/>
      <c r="T3178" s="141" t="s">
        <v>14380</v>
      </c>
      <c r="U3178" s="141">
        <v>120189293</v>
      </c>
      <c r="V3178" s="141"/>
      <c r="W3178" s="139" t="s">
        <v>4075</v>
      </c>
      <c r="X3178" s="141" t="s">
        <v>25</v>
      </c>
      <c r="Y3178" s="141" t="s">
        <v>27</v>
      </c>
      <c r="Z3178" s="141"/>
      <c r="AA3178" s="141" t="s">
        <v>34</v>
      </c>
      <c r="AB3178" s="141" t="s">
        <v>34</v>
      </c>
      <c r="AC3178" s="139" t="s">
        <v>18047</v>
      </c>
      <c r="AD3178" s="380"/>
      <c r="AE3178" s="139" t="s">
        <v>102</v>
      </c>
      <c r="AF3178" s="139" t="s">
        <v>13070</v>
      </c>
      <c r="AG3178" s="139" t="s">
        <v>102</v>
      </c>
      <c r="AH3178" s="139" t="s">
        <v>1524</v>
      </c>
      <c r="AI3178" s="139" t="s">
        <v>3725</v>
      </c>
      <c r="AJ3178" s="139" t="s">
        <v>87</v>
      </c>
      <c r="AK3178" s="139"/>
      <c r="AL3178" s="139"/>
      <c r="AM3178" s="141"/>
      <c r="AN3178" s="141" t="s">
        <v>8</v>
      </c>
      <c r="AO3178" s="139"/>
      <c r="AP3178" s="139" t="s">
        <v>87</v>
      </c>
      <c r="AQ3178" s="139" t="s">
        <v>4088</v>
      </c>
      <c r="AR3178" s="381"/>
      <c r="AS3178" s="139" t="s">
        <v>4075</v>
      </c>
      <c r="AT3178" s="141" t="s">
        <v>1404</v>
      </c>
      <c r="AU3178" s="141"/>
      <c r="AV3178" s="383"/>
      <c r="AW3178" s="385"/>
      <c r="AX3178" s="139" t="s">
        <v>197</v>
      </c>
      <c r="AY3178" t="s">
        <v>19252</v>
      </c>
      <c r="BA3178" s="381"/>
      <c r="BB3178" s="139" t="s">
        <v>1444</v>
      </c>
      <c r="BC3178" s="166"/>
      <c r="BD3178" s="166"/>
      <c r="BE3178" s="166"/>
      <c r="BF3178" s="166"/>
      <c r="BG3178" s="166"/>
      <c r="BH3178" s="308"/>
      <c r="BI3178" s="308"/>
      <c r="BJ3178" s="141" t="s">
        <v>26</v>
      </c>
      <c r="BK3178" s="141" t="s">
        <v>26</v>
      </c>
      <c r="BL3178" s="141"/>
      <c r="BM3178" s="141"/>
      <c r="BN3178" s="139" t="s">
        <v>4075</v>
      </c>
      <c r="BQ3178" s="141"/>
      <c r="BV3178" s="141"/>
      <c r="BX3178" s="141"/>
      <c r="BY3178" s="141"/>
      <c r="BZ3178" s="141"/>
      <c r="CA3178" s="141"/>
      <c r="CB3178" s="141"/>
      <c r="CC3178" s="141"/>
      <c r="CD3178" s="141"/>
      <c r="CE3178" s="141"/>
      <c r="CF3178" s="141"/>
      <c r="CG3178" s="141"/>
    </row>
    <row r="3179" spans="1:85" x14ac:dyDescent="0.35">
      <c r="A3179" s="155" t="s">
        <v>4084</v>
      </c>
      <c r="B3179" s="139" t="s">
        <v>4075</v>
      </c>
      <c r="C3179" s="18">
        <v>44178</v>
      </c>
      <c r="D3179" s="144">
        <v>0.53472222222222221</v>
      </c>
      <c r="E3179" s="141" t="s">
        <v>13281</v>
      </c>
      <c r="F3179" s="141">
        <v>4</v>
      </c>
      <c r="G3179" s="141" t="s">
        <v>13284</v>
      </c>
      <c r="H3179" s="141">
        <v>2020</v>
      </c>
      <c r="I3179" s="18">
        <v>44178</v>
      </c>
      <c r="J3179" s="144">
        <v>0.53333333333333333</v>
      </c>
      <c r="K3179" s="378"/>
      <c r="L3179" s="139" t="s">
        <v>4075</v>
      </c>
      <c r="M3179" s="141" t="s">
        <v>28</v>
      </c>
      <c r="N3179" s="248"/>
      <c r="O3179" s="141" t="s">
        <v>26</v>
      </c>
      <c r="P3179" s="141" t="s">
        <v>26</v>
      </c>
      <c r="Q3179" s="141" t="s">
        <v>12898</v>
      </c>
      <c r="R3179" s="141" t="s">
        <v>4085</v>
      </c>
      <c r="S3179" s="141"/>
      <c r="T3179" s="141" t="s">
        <v>14381</v>
      </c>
      <c r="U3179" s="141">
        <v>120190212</v>
      </c>
      <c r="V3179" s="141"/>
      <c r="W3179" s="139" t="s">
        <v>4075</v>
      </c>
      <c r="X3179" s="141" t="s">
        <v>25</v>
      </c>
      <c r="Y3179" s="141" t="s">
        <v>27</v>
      </c>
      <c r="Z3179" s="141"/>
      <c r="AA3179" s="141" t="s">
        <v>34</v>
      </c>
      <c r="AB3179" s="141" t="s">
        <v>34</v>
      </c>
      <c r="AC3179" s="139" t="s">
        <v>18047</v>
      </c>
      <c r="AD3179" s="380"/>
      <c r="AE3179" s="139" t="s">
        <v>102</v>
      </c>
      <c r="AF3179" s="139" t="s">
        <v>13070</v>
      </c>
      <c r="AG3179" s="139" t="s">
        <v>102</v>
      </c>
      <c r="AH3179" s="139" t="s">
        <v>1524</v>
      </c>
      <c r="AI3179" s="139" t="s">
        <v>3725</v>
      </c>
      <c r="AJ3179" s="139" t="s">
        <v>87</v>
      </c>
      <c r="AK3179" s="139"/>
      <c r="AL3179" s="139"/>
      <c r="AM3179" s="141"/>
      <c r="AN3179" s="141" t="s">
        <v>8</v>
      </c>
      <c r="AO3179" s="139"/>
      <c r="AP3179" s="139" t="s">
        <v>87</v>
      </c>
      <c r="AQ3179" s="139" t="s">
        <v>1406</v>
      </c>
      <c r="AR3179" s="381"/>
      <c r="AS3179" s="139" t="s">
        <v>4075</v>
      </c>
      <c r="AT3179" s="141" t="s">
        <v>1404</v>
      </c>
      <c r="AU3179" s="141"/>
      <c r="AV3179" s="383"/>
      <c r="AW3179" s="385"/>
      <c r="AX3179" s="139" t="s">
        <v>49</v>
      </c>
      <c r="AY3179" t="s">
        <v>18513</v>
      </c>
      <c r="BA3179" s="381"/>
      <c r="BB3179" s="139" t="s">
        <v>17</v>
      </c>
      <c r="BC3179" s="166"/>
      <c r="BD3179" s="166"/>
      <c r="BE3179" s="166"/>
      <c r="BF3179" s="166"/>
      <c r="BG3179" s="166"/>
      <c r="BH3179" s="308"/>
      <c r="BI3179" s="308"/>
      <c r="BJ3179" s="141" t="s">
        <v>26</v>
      </c>
      <c r="BK3179" s="141" t="s">
        <v>26</v>
      </c>
      <c r="BL3179" s="141"/>
      <c r="BM3179" s="141"/>
      <c r="BN3179" s="139" t="s">
        <v>4075</v>
      </c>
      <c r="BQ3179" s="141"/>
      <c r="BV3179" s="141"/>
      <c r="BX3179" s="141"/>
      <c r="BY3179" s="141"/>
      <c r="BZ3179" s="141"/>
      <c r="CA3179" s="141"/>
      <c r="CB3179" s="141"/>
      <c r="CC3179" s="141"/>
      <c r="CD3179" s="141"/>
      <c r="CE3179" s="141"/>
      <c r="CF3179" s="141"/>
      <c r="CG3179" s="141"/>
    </row>
    <row r="3180" spans="1:85" x14ac:dyDescent="0.35">
      <c r="A3180" s="155" t="s">
        <v>4083</v>
      </c>
      <c r="B3180" s="139" t="s">
        <v>4075</v>
      </c>
      <c r="C3180" s="18">
        <v>44182</v>
      </c>
      <c r="D3180" s="144">
        <v>0.40972222222222221</v>
      </c>
      <c r="E3180" s="141" t="s">
        <v>13281</v>
      </c>
      <c r="F3180" s="141">
        <v>4</v>
      </c>
      <c r="G3180" s="141" t="s">
        <v>13284</v>
      </c>
      <c r="H3180" s="141">
        <v>2020</v>
      </c>
      <c r="I3180" s="18"/>
      <c r="J3180" s="144"/>
      <c r="K3180" s="378"/>
      <c r="L3180" s="139" t="s">
        <v>4075</v>
      </c>
      <c r="M3180" s="141" t="s">
        <v>28</v>
      </c>
      <c r="N3180" s="248"/>
      <c r="O3180" s="141" t="s">
        <v>26</v>
      </c>
      <c r="P3180" s="141" t="s">
        <v>26</v>
      </c>
      <c r="Q3180" s="141" t="s">
        <v>12897</v>
      </c>
      <c r="R3180" s="141"/>
      <c r="S3180" s="141"/>
      <c r="T3180" s="141" t="s">
        <v>14382</v>
      </c>
      <c r="U3180" s="141"/>
      <c r="V3180" s="141"/>
      <c r="W3180" s="139" t="s">
        <v>4075</v>
      </c>
      <c r="X3180" s="141" t="s">
        <v>25</v>
      </c>
      <c r="Y3180" s="141" t="s">
        <v>27</v>
      </c>
      <c r="Z3180" s="141"/>
      <c r="AA3180" s="141" t="s">
        <v>34</v>
      </c>
      <c r="AB3180" s="141" t="s">
        <v>34</v>
      </c>
      <c r="AC3180" s="139" t="s">
        <v>18050</v>
      </c>
      <c r="AD3180" s="380"/>
      <c r="AE3180" s="139" t="s">
        <v>103</v>
      </c>
      <c r="AF3180" s="139" t="s">
        <v>13069</v>
      </c>
      <c r="AG3180" s="139" t="s">
        <v>103</v>
      </c>
      <c r="AH3180" s="139" t="s">
        <v>1380</v>
      </c>
      <c r="AI3180" s="139" t="s">
        <v>7399</v>
      </c>
      <c r="AJ3180" s="139"/>
      <c r="AK3180" s="139" t="s">
        <v>7399</v>
      </c>
      <c r="AL3180" s="139" t="s">
        <v>1563</v>
      </c>
      <c r="AM3180" s="141"/>
      <c r="AN3180" s="141" t="s">
        <v>8</v>
      </c>
      <c r="AO3180" s="139"/>
      <c r="AP3180" s="139" t="s">
        <v>1563</v>
      </c>
      <c r="AQ3180" s="139"/>
      <c r="AR3180" s="381"/>
      <c r="AS3180" s="139" t="s">
        <v>4075</v>
      </c>
      <c r="AT3180" s="141" t="s">
        <v>1404</v>
      </c>
      <c r="AU3180" s="141"/>
      <c r="AV3180" s="383"/>
      <c r="AW3180" s="385"/>
      <c r="AX3180" s="139" t="s">
        <v>202</v>
      </c>
      <c r="AY3180" t="s">
        <v>18803</v>
      </c>
      <c r="BA3180" s="381"/>
      <c r="BB3180" s="139" t="s">
        <v>1450</v>
      </c>
      <c r="BC3180" s="166"/>
      <c r="BD3180" s="166"/>
      <c r="BE3180" s="166"/>
      <c r="BF3180" s="166"/>
      <c r="BG3180" s="166"/>
      <c r="BH3180" s="308"/>
      <c r="BI3180" s="308"/>
      <c r="BJ3180" s="141" t="s">
        <v>26</v>
      </c>
      <c r="BK3180" s="141" t="s">
        <v>26</v>
      </c>
      <c r="BL3180" s="141"/>
      <c r="BM3180" s="141"/>
      <c r="BN3180" s="139" t="s">
        <v>4075</v>
      </c>
      <c r="BQ3180" s="141"/>
      <c r="BV3180" s="141"/>
      <c r="BX3180" s="141"/>
      <c r="BY3180" s="141"/>
      <c r="BZ3180" s="141"/>
      <c r="CA3180" s="141"/>
      <c r="CB3180" s="141"/>
      <c r="CC3180" s="141"/>
      <c r="CD3180" s="141"/>
      <c r="CE3180" s="141"/>
      <c r="CF3180" s="141"/>
      <c r="CG3180" s="141"/>
    </row>
    <row r="3181" spans="1:85" x14ac:dyDescent="0.35">
      <c r="A3181" s="155" t="s">
        <v>4077</v>
      </c>
      <c r="B3181" s="139" t="s">
        <v>4075</v>
      </c>
      <c r="C3181" s="18">
        <v>44187</v>
      </c>
      <c r="D3181" s="144">
        <v>0.47361111111111109</v>
      </c>
      <c r="E3181" s="141" t="s">
        <v>13282</v>
      </c>
      <c r="F3181" s="141">
        <v>4</v>
      </c>
      <c r="G3181" s="141" t="s">
        <v>13284</v>
      </c>
      <c r="H3181" s="141">
        <v>2020</v>
      </c>
      <c r="I3181" s="18">
        <v>44187</v>
      </c>
      <c r="J3181" s="144">
        <v>0.46736111111111112</v>
      </c>
      <c r="K3181" s="378"/>
      <c r="L3181" s="139" t="s">
        <v>4075</v>
      </c>
      <c r="M3181" s="141" t="s">
        <v>28</v>
      </c>
      <c r="N3181" s="248"/>
      <c r="O3181" s="141" t="s">
        <v>26</v>
      </c>
      <c r="P3181" s="141" t="s">
        <v>26</v>
      </c>
      <c r="Q3181" s="141" t="s">
        <v>12895</v>
      </c>
      <c r="R3181" s="141" t="s">
        <v>4078</v>
      </c>
      <c r="S3181" s="141"/>
      <c r="T3181" s="141" t="s">
        <v>14384</v>
      </c>
      <c r="U3181" s="141">
        <v>120228454</v>
      </c>
      <c r="V3181" s="141"/>
      <c r="W3181" s="139" t="s">
        <v>4075</v>
      </c>
      <c r="X3181" s="141" t="s">
        <v>25</v>
      </c>
      <c r="Y3181" s="141" t="s">
        <v>27</v>
      </c>
      <c r="Z3181" s="141"/>
      <c r="AA3181" s="141" t="s">
        <v>34</v>
      </c>
      <c r="AB3181" s="141" t="s">
        <v>34</v>
      </c>
      <c r="AC3181" s="139" t="s">
        <v>18049</v>
      </c>
      <c r="AD3181" s="380"/>
      <c r="AE3181" s="139" t="s">
        <v>102</v>
      </c>
      <c r="AF3181" s="139" t="s">
        <v>13068</v>
      </c>
      <c r="AG3181" s="139" t="s">
        <v>102</v>
      </c>
      <c r="AH3181" s="139" t="s">
        <v>1378</v>
      </c>
      <c r="AI3181" s="139" t="s">
        <v>1398</v>
      </c>
      <c r="AJ3181" s="139" t="s">
        <v>1563</v>
      </c>
      <c r="AK3181" s="139"/>
      <c r="AL3181" s="139"/>
      <c r="AM3181" s="141"/>
      <c r="AN3181" s="141" t="s">
        <v>8</v>
      </c>
      <c r="AO3181" s="139"/>
      <c r="AP3181" s="139" t="s">
        <v>1563</v>
      </c>
      <c r="AQ3181" s="139" t="s">
        <v>4079</v>
      </c>
      <c r="AR3181" s="381"/>
      <c r="AS3181" s="139" t="s">
        <v>4075</v>
      </c>
      <c r="AT3181" s="141" t="s">
        <v>1404</v>
      </c>
      <c r="AU3181" s="141"/>
      <c r="AV3181" s="383"/>
      <c r="AW3181" s="385"/>
      <c r="AX3181" s="139" t="s">
        <v>92</v>
      </c>
      <c r="AY3181" t="s">
        <v>18277</v>
      </c>
      <c r="BA3181" s="381"/>
      <c r="BB3181" s="139" t="s">
        <v>1444</v>
      </c>
      <c r="BC3181" s="166"/>
      <c r="BD3181" s="166"/>
      <c r="BE3181" s="166"/>
      <c r="BF3181" s="166"/>
      <c r="BG3181" s="166"/>
      <c r="BH3181" s="308"/>
      <c r="BI3181" s="308"/>
      <c r="BJ3181" s="141" t="s">
        <v>26</v>
      </c>
      <c r="BK3181" s="141" t="s">
        <v>26</v>
      </c>
      <c r="BL3181" s="141"/>
      <c r="BM3181" s="141"/>
      <c r="BN3181" s="139" t="s">
        <v>4075</v>
      </c>
      <c r="BQ3181" s="141"/>
      <c r="BV3181" s="141"/>
      <c r="BX3181" s="141"/>
      <c r="BY3181" s="141"/>
      <c r="BZ3181" s="141"/>
      <c r="CA3181" s="141"/>
      <c r="CB3181" s="141"/>
      <c r="CC3181" s="141"/>
      <c r="CD3181" s="141"/>
      <c r="CE3181" s="141"/>
      <c r="CF3181" s="141"/>
      <c r="CG3181" s="141"/>
    </row>
    <row r="3182" spans="1:85" x14ac:dyDescent="0.35">
      <c r="A3182" s="155" t="s">
        <v>4080</v>
      </c>
      <c r="B3182" s="139" t="s">
        <v>4075</v>
      </c>
      <c r="C3182" s="18">
        <v>44187</v>
      </c>
      <c r="D3182" s="144">
        <v>0.42569444444444443</v>
      </c>
      <c r="E3182" s="141" t="s">
        <v>13282</v>
      </c>
      <c r="F3182" s="141">
        <v>4</v>
      </c>
      <c r="G3182" s="141" t="s">
        <v>13284</v>
      </c>
      <c r="H3182" s="141">
        <v>2020</v>
      </c>
      <c r="I3182" s="18">
        <v>44187</v>
      </c>
      <c r="J3182" s="144">
        <v>0.44861111111111113</v>
      </c>
      <c r="K3182" s="378"/>
      <c r="L3182" s="139" t="s">
        <v>4075</v>
      </c>
      <c r="M3182" s="141" t="s">
        <v>28</v>
      </c>
      <c r="N3182" s="248"/>
      <c r="O3182" s="141" t="s">
        <v>25</v>
      </c>
      <c r="P3182" s="141" t="s">
        <v>26</v>
      </c>
      <c r="Q3182" s="141" t="s">
        <v>12896</v>
      </c>
      <c r="R3182" s="141" t="s">
        <v>4081</v>
      </c>
      <c r="S3182" s="141"/>
      <c r="T3182" s="141" t="s">
        <v>14383</v>
      </c>
      <c r="U3182" s="141">
        <v>120229069</v>
      </c>
      <c r="V3182" s="141"/>
      <c r="W3182" s="139" t="s">
        <v>4075</v>
      </c>
      <c r="X3182" s="141" t="s">
        <v>25</v>
      </c>
      <c r="Y3182" s="141" t="s">
        <v>27</v>
      </c>
      <c r="Z3182" s="141"/>
      <c r="AA3182" s="141" t="s">
        <v>34</v>
      </c>
      <c r="AB3182" s="141" t="s">
        <v>34</v>
      </c>
      <c r="AC3182" s="139" t="s">
        <v>18047</v>
      </c>
      <c r="AD3182" s="380"/>
      <c r="AE3182" s="139" t="s">
        <v>102</v>
      </c>
      <c r="AF3182" s="139" t="s">
        <v>13068</v>
      </c>
      <c r="AG3182" s="139" t="s">
        <v>102</v>
      </c>
      <c r="AH3182" s="139" t="s">
        <v>1378</v>
      </c>
      <c r="AI3182" s="139" t="s">
        <v>1398</v>
      </c>
      <c r="AJ3182" s="139" t="s">
        <v>1563</v>
      </c>
      <c r="AK3182" s="139"/>
      <c r="AL3182" s="139"/>
      <c r="AM3182" s="141"/>
      <c r="AN3182" s="141" t="s">
        <v>8</v>
      </c>
      <c r="AO3182" s="139"/>
      <c r="AP3182" s="139" t="s">
        <v>1563</v>
      </c>
      <c r="AQ3182" s="139" t="s">
        <v>4082</v>
      </c>
      <c r="AR3182" s="381"/>
      <c r="AS3182" s="139" t="s">
        <v>4075</v>
      </c>
      <c r="AT3182" s="141" t="s">
        <v>1404</v>
      </c>
      <c r="AU3182" s="141"/>
      <c r="AV3182" s="383"/>
      <c r="AW3182" s="385"/>
      <c r="AX3182" s="139" t="s">
        <v>80</v>
      </c>
      <c r="AY3182" t="s">
        <v>19550</v>
      </c>
      <c r="BA3182" s="381"/>
      <c r="BB3182" s="139" t="s">
        <v>17</v>
      </c>
      <c r="BC3182" s="166"/>
      <c r="BD3182" s="166"/>
      <c r="BE3182" s="166"/>
      <c r="BF3182" s="166"/>
      <c r="BG3182" s="166"/>
      <c r="BH3182" s="308"/>
      <c r="BI3182" s="308"/>
      <c r="BJ3182" s="141" t="s">
        <v>26</v>
      </c>
      <c r="BK3182" s="141" t="s">
        <v>26</v>
      </c>
      <c r="BL3182" s="141"/>
      <c r="BM3182" s="141"/>
      <c r="BN3182" s="139" t="s">
        <v>4075</v>
      </c>
      <c r="BQ3182" s="141"/>
      <c r="BV3182" s="141"/>
      <c r="BX3182" s="141"/>
      <c r="BY3182" s="141"/>
      <c r="BZ3182" s="141"/>
      <c r="CA3182" s="141"/>
      <c r="CB3182" s="141"/>
      <c r="CC3182" s="141"/>
      <c r="CD3182" s="141"/>
      <c r="CE3182" s="141"/>
      <c r="CF3182" s="141"/>
      <c r="CG3182" s="141"/>
    </row>
    <row r="3183" spans="1:85" x14ac:dyDescent="0.35">
      <c r="A3183" s="155" t="s">
        <v>4074</v>
      </c>
      <c r="B3183" s="139" t="s">
        <v>4075</v>
      </c>
      <c r="C3183" s="18">
        <v>44192</v>
      </c>
      <c r="D3183" s="144">
        <v>0.38750000000000001</v>
      </c>
      <c r="E3183" s="141" t="s">
        <v>2707</v>
      </c>
      <c r="F3183" s="141">
        <v>4</v>
      </c>
      <c r="G3183" s="141" t="s">
        <v>13284</v>
      </c>
      <c r="H3183" s="141">
        <v>2020</v>
      </c>
      <c r="I3183" s="18">
        <v>44192</v>
      </c>
      <c r="J3183" s="144"/>
      <c r="K3183" s="378"/>
      <c r="L3183" s="139" t="s">
        <v>4075</v>
      </c>
      <c r="M3183" s="141" t="s">
        <v>28</v>
      </c>
      <c r="N3183" s="248"/>
      <c r="O3183" s="141" t="s">
        <v>26</v>
      </c>
      <c r="P3183" s="141" t="s">
        <v>26</v>
      </c>
      <c r="Q3183" s="141" t="s">
        <v>12894</v>
      </c>
      <c r="R3183" s="141" t="s">
        <v>4076</v>
      </c>
      <c r="S3183" s="141"/>
      <c r="T3183" s="141" t="s">
        <v>14385</v>
      </c>
      <c r="U3183" s="141"/>
      <c r="V3183" s="141"/>
      <c r="W3183" s="139" t="s">
        <v>4075</v>
      </c>
      <c r="X3183" s="141" t="s">
        <v>25</v>
      </c>
      <c r="Y3183" s="141" t="s">
        <v>27</v>
      </c>
      <c r="Z3183" s="141"/>
      <c r="AA3183" s="141" t="s">
        <v>34</v>
      </c>
      <c r="AB3183" s="141" t="s">
        <v>34</v>
      </c>
      <c r="AC3183" s="139" t="s">
        <v>18049</v>
      </c>
      <c r="AD3183" s="380"/>
      <c r="AE3183" s="139" t="s">
        <v>103</v>
      </c>
      <c r="AF3183" s="139" t="s">
        <v>13067</v>
      </c>
      <c r="AG3183" s="139" t="s">
        <v>103</v>
      </c>
      <c r="AH3183" s="139" t="s">
        <v>41</v>
      </c>
      <c r="AI3183" s="139" t="s">
        <v>41</v>
      </c>
      <c r="AJ3183" s="139"/>
      <c r="AK3183" s="139" t="s">
        <v>41</v>
      </c>
      <c r="AL3183" s="139" t="s">
        <v>1563</v>
      </c>
      <c r="AM3183" s="141"/>
      <c r="AN3183" s="141" t="s">
        <v>8</v>
      </c>
      <c r="AO3183" s="139"/>
      <c r="AP3183" s="139" t="s">
        <v>1563</v>
      </c>
      <c r="AQ3183" s="139" t="s">
        <v>7</v>
      </c>
      <c r="AR3183" s="381"/>
      <c r="AS3183" s="139" t="s">
        <v>4075</v>
      </c>
      <c r="AT3183" s="141" t="s">
        <v>1404</v>
      </c>
      <c r="AU3183" s="141"/>
      <c r="AV3183" s="383"/>
      <c r="AW3183" s="385"/>
      <c r="AX3183" s="139" t="s">
        <v>79</v>
      </c>
      <c r="AY3183" t="s">
        <v>19551</v>
      </c>
      <c r="BA3183" s="381"/>
      <c r="BB3183" s="139" t="s">
        <v>17</v>
      </c>
      <c r="BC3183" s="166"/>
      <c r="BD3183" s="166"/>
      <c r="BE3183" s="166"/>
      <c r="BF3183" s="166"/>
      <c r="BG3183" s="166"/>
      <c r="BH3183" s="308"/>
      <c r="BI3183" s="308"/>
      <c r="BJ3183" s="141" t="s">
        <v>26</v>
      </c>
      <c r="BK3183" s="141" t="s">
        <v>26</v>
      </c>
      <c r="BL3183" s="141"/>
      <c r="BM3183" s="141"/>
      <c r="BN3183" s="139" t="s">
        <v>4075</v>
      </c>
      <c r="BQ3183" s="141"/>
      <c r="BV3183" s="141"/>
      <c r="BX3183" s="141"/>
      <c r="BY3183" s="141"/>
      <c r="BZ3183" s="141"/>
      <c r="CA3183" s="141"/>
      <c r="CB3183" s="141"/>
      <c r="CC3183" s="141"/>
      <c r="CD3183" s="141"/>
      <c r="CE3183" s="141"/>
      <c r="CF3183" s="141"/>
      <c r="CG3183" s="141"/>
    </row>
  </sheetData>
  <phoneticPr fontId="30" type="noConversion"/>
  <conditionalFormatting sqref="AJ2781:AJ3183">
    <cfRule type="cellIs" dxfId="221" priority="1" operator="equal">
      <formula>"Other"</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94386E-7D46-45E1-A0A5-A557229D61AD}">
  <sheetPr codeName="Sheet8">
    <tabColor rgb="FFFFA100"/>
  </sheetPr>
  <dimension ref="A2:AO148"/>
  <sheetViews>
    <sheetView showGridLines="0" zoomScale="85" zoomScaleNormal="85" workbookViewId="0">
      <selection activeCell="A16" sqref="A16"/>
    </sheetView>
  </sheetViews>
  <sheetFormatPr defaultColWidth="9.1796875" defaultRowHeight="14.5" x14ac:dyDescent="0.35"/>
  <cols>
    <col min="1" max="1" width="1.7265625" style="6" customWidth="1"/>
    <col min="2" max="2" width="27.7265625" style="6" bestFit="1" customWidth="1"/>
    <col min="3" max="3" width="18.36328125" style="6" bestFit="1" customWidth="1"/>
    <col min="4" max="5" width="8.81640625" style="6" bestFit="1" customWidth="1"/>
    <col min="6" max="7" width="8.81640625" style="116" bestFit="1" customWidth="1"/>
    <col min="8" max="8" width="8.7265625" style="116" customWidth="1"/>
    <col min="9" max="9" width="1.7265625" style="116" customWidth="1"/>
    <col min="10" max="10" width="30.7265625" style="116" customWidth="1"/>
    <col min="11" max="11" width="9.1796875" style="116"/>
    <col min="12" max="12" width="27.7265625" style="116" bestFit="1" customWidth="1"/>
    <col min="13" max="13" width="18.36328125" style="6" bestFit="1" customWidth="1"/>
    <col min="14" max="14" width="20" style="6" bestFit="1" customWidth="1"/>
    <col min="15" max="15" width="16.54296875" style="6" bestFit="1" customWidth="1"/>
    <col min="16" max="17" width="15.7265625" style="6" bestFit="1" customWidth="1"/>
    <col min="18" max="18" width="20" style="6" bestFit="1" customWidth="1"/>
    <col min="19" max="19" width="16.54296875" style="6" bestFit="1" customWidth="1"/>
    <col min="20" max="21" width="15.7265625" style="6" bestFit="1" customWidth="1"/>
    <col min="22" max="22" width="20" style="6" bestFit="1" customWidth="1"/>
    <col min="23" max="23" width="16.54296875" style="6" bestFit="1" customWidth="1"/>
    <col min="24" max="25" width="15.7265625" style="6" bestFit="1" customWidth="1"/>
    <col min="26" max="26" width="20" style="6" bestFit="1" customWidth="1"/>
    <col min="27" max="27" width="16.54296875" style="6" bestFit="1" customWidth="1"/>
    <col min="28" max="29" width="15.7265625" style="6" bestFit="1" customWidth="1"/>
    <col min="30" max="30" width="20" style="6" bestFit="1" customWidth="1"/>
    <col min="31" max="31" width="16.54296875" style="6" bestFit="1" customWidth="1"/>
    <col min="32" max="33" width="15.7265625" style="6" bestFit="1" customWidth="1"/>
    <col min="34" max="34" width="20" style="6" bestFit="1" customWidth="1"/>
    <col min="35" max="35" width="16.54296875" style="6" bestFit="1" customWidth="1"/>
    <col min="36" max="37" width="15.7265625" style="6" bestFit="1" customWidth="1"/>
    <col min="38" max="38" width="20" style="6" bestFit="1" customWidth="1"/>
    <col min="39" max="39" width="16.54296875" style="6" bestFit="1" customWidth="1"/>
    <col min="40" max="41" width="15.7265625" style="6" bestFit="1" customWidth="1"/>
    <col min="42" max="16384" width="9.1796875" style="116"/>
  </cols>
  <sheetData>
    <row r="2" spans="1:41" x14ac:dyDescent="0.35">
      <c r="A2" s="135"/>
      <c r="B2" s="245" t="s">
        <v>1586</v>
      </c>
      <c r="C2" s="244" t="s">
        <v>34</v>
      </c>
    </row>
    <row r="3" spans="1:41" ht="18.5" x14ac:dyDescent="0.45">
      <c r="B3" s="386" t="s">
        <v>13093</v>
      </c>
      <c r="C3" s="387"/>
      <c r="D3" s="387"/>
      <c r="E3" s="387"/>
      <c r="F3" s="387"/>
      <c r="G3" s="387"/>
      <c r="H3" s="388"/>
    </row>
    <row r="4" spans="1:41" s="134" customFormat="1" ht="18.5" x14ac:dyDescent="0.45">
      <c r="A4" s="6"/>
      <c r="B4" s="239" t="s">
        <v>13091</v>
      </c>
      <c r="C4" s="239" t="s">
        <v>13092</v>
      </c>
      <c r="D4" s="234"/>
      <c r="E4" s="240"/>
      <c r="F4" s="240"/>
      <c r="G4" s="240"/>
      <c r="H4" s="241"/>
      <c r="J4" s="386" t="s">
        <v>14835</v>
      </c>
      <c r="K4" s="387"/>
      <c r="L4" s="387"/>
      <c r="M4" s="387"/>
      <c r="N4" s="387"/>
      <c r="O4" s="387"/>
      <c r="P4" s="387"/>
      <c r="Q4" s="387"/>
      <c r="R4" s="387"/>
      <c r="S4" s="387"/>
      <c r="T4" s="387"/>
      <c r="U4" s="387"/>
      <c r="V4" s="387"/>
      <c r="W4" s="387"/>
      <c r="X4" s="387"/>
      <c r="Y4" s="387"/>
      <c r="Z4" s="387"/>
      <c r="AA4" s="387"/>
      <c r="AB4" s="388"/>
      <c r="AC4" s="6"/>
      <c r="AD4" s="6"/>
      <c r="AE4" s="6"/>
      <c r="AF4" s="6"/>
      <c r="AG4" s="6"/>
      <c r="AH4" s="6"/>
      <c r="AI4" s="6"/>
      <c r="AJ4" s="6"/>
      <c r="AK4" s="6"/>
      <c r="AL4" s="6"/>
      <c r="AM4" s="6"/>
      <c r="AN4" s="6"/>
      <c r="AO4" s="6"/>
    </row>
    <row r="5" spans="1:41" x14ac:dyDescent="0.35">
      <c r="B5" s="175" t="s">
        <v>12893</v>
      </c>
      <c r="C5" s="194">
        <v>2015</v>
      </c>
      <c r="D5" s="195">
        <v>2016</v>
      </c>
      <c r="E5" s="195">
        <v>2017</v>
      </c>
      <c r="F5" s="195">
        <v>2018</v>
      </c>
      <c r="G5" s="196">
        <v>2019</v>
      </c>
      <c r="H5" s="176" t="s">
        <v>1520</v>
      </c>
      <c r="I5" s="199"/>
      <c r="J5" s="200" t="s">
        <v>13754</v>
      </c>
      <c r="K5" s="201" t="s">
        <v>13755</v>
      </c>
      <c r="L5" s="202" t="s">
        <v>13791</v>
      </c>
      <c r="M5" s="203">
        <v>2015</v>
      </c>
      <c r="N5" s="201">
        <v>2016</v>
      </c>
      <c r="O5" s="201">
        <v>2017</v>
      </c>
      <c r="P5" s="201">
        <v>2018</v>
      </c>
      <c r="Q5" s="201">
        <v>2019</v>
      </c>
      <c r="R5" s="204">
        <v>2020</v>
      </c>
      <c r="S5" s="205" t="s">
        <v>13756</v>
      </c>
      <c r="T5" s="256" t="s">
        <v>14831</v>
      </c>
      <c r="U5" s="257" t="s">
        <v>14832</v>
      </c>
      <c r="V5" s="257" t="s">
        <v>14833</v>
      </c>
      <c r="W5" s="264" t="s">
        <v>14834</v>
      </c>
      <c r="X5" s="203" t="s">
        <v>14827</v>
      </c>
      <c r="Y5" s="201" t="s">
        <v>14828</v>
      </c>
      <c r="Z5" s="201" t="s">
        <v>14829</v>
      </c>
      <c r="AA5" s="202" t="s">
        <v>14830</v>
      </c>
      <c r="AB5" s="206" t="s">
        <v>13757</v>
      </c>
    </row>
    <row r="6" spans="1:41" x14ac:dyDescent="0.35">
      <c r="B6" s="180" t="s">
        <v>13073</v>
      </c>
      <c r="C6" s="188">
        <v>106</v>
      </c>
      <c r="D6" s="189">
        <v>108</v>
      </c>
      <c r="E6" s="189">
        <v>177</v>
      </c>
      <c r="F6" s="189">
        <v>124</v>
      </c>
      <c r="G6" s="190">
        <v>136</v>
      </c>
      <c r="H6" s="181">
        <v>651</v>
      </c>
      <c r="J6" s="210" t="s">
        <v>13758</v>
      </c>
      <c r="K6" s="160" t="s">
        <v>13793</v>
      </c>
      <c r="L6" s="163" t="s">
        <v>13760</v>
      </c>
      <c r="M6" s="169">
        <f>SUMIFS('2014-2020 CPUC Reportable'!$BA:$BA,'2014-2020 CPUC Reportable'!$G:$G,M$5)</f>
        <v>0</v>
      </c>
      <c r="N6" s="158">
        <f>SUMIFS('2014-2020 CPUC Reportable'!$BA:$BA,'2014-2020 CPUC Reportable'!$G:$G,N$5)</f>
        <v>0</v>
      </c>
      <c r="O6" s="158">
        <f>SUMIFS('2014-2020 CPUC Reportable'!$BA:$BA,'2014-2020 CPUC Reportable'!$G:$G,O$5)</f>
        <v>0</v>
      </c>
      <c r="P6" s="158">
        <f>SUMIFS('2014-2020 CPUC Reportable'!$BA:$BA,'2014-2020 CPUC Reportable'!$G:$G,P$5)</f>
        <v>0</v>
      </c>
      <c r="Q6" s="158">
        <f>SUMIFS('2014-2020 CPUC Reportable'!$BA:$BA,'2014-2020 CPUC Reportable'!$G:$G,Q$5)</f>
        <v>0</v>
      </c>
      <c r="R6" s="158">
        <f>SUMIFS('2014-2020 CPUC Reportable'!$BA:$BA,'2014-2020 CPUC Reportable'!$G:$G,R$5)</f>
        <v>0</v>
      </c>
      <c r="S6" s="172">
        <f t="shared" ref="S6:S10" si="0">SUM(M6:R6)</f>
        <v>0</v>
      </c>
      <c r="T6" s="258">
        <f>SUMIFS('2014-2020 CPUC Reportable'!$BA:$BA,'2014-2020 CPUC Reportable'!$G:$G,2020,'2014-2020 CPUC Reportable'!$F:$F,1)</f>
        <v>0</v>
      </c>
      <c r="U6" s="158">
        <f>SUMIFS('2014-2020 CPUC Reportable'!$BA:$BA,'2014-2020 CPUC Reportable'!$G:$G,2020,'2014-2020 CPUC Reportable'!$F:$F,2)</f>
        <v>0</v>
      </c>
      <c r="V6" s="158">
        <f>SUMIFS('2014-2020 CPUC Reportable'!$BA:$BA,'2014-2020 CPUC Reportable'!$G:$G,2020,'2014-2020 CPUC Reportable'!$F:$F,3)</f>
        <v>0</v>
      </c>
      <c r="W6" s="259">
        <f>SUMIFS('2014-2020 CPUC Reportable'!$BA:$BA,'2014-2020 CPUC Reportable'!$G:$G,2020,'2014-2020 CPUC Reportable'!$F:$F,4)</f>
        <v>0</v>
      </c>
      <c r="X6" s="258">
        <v>0</v>
      </c>
      <c r="Y6" s="158">
        <v>0</v>
      </c>
      <c r="Z6" s="158">
        <v>0</v>
      </c>
      <c r="AA6" s="259">
        <v>0</v>
      </c>
      <c r="AB6" s="213" t="s">
        <v>13761</v>
      </c>
    </row>
    <row r="7" spans="1:41" x14ac:dyDescent="0.35">
      <c r="B7" s="182" t="s">
        <v>13076</v>
      </c>
      <c r="C7" s="178">
        <v>54</v>
      </c>
      <c r="D7" s="179">
        <v>41</v>
      </c>
      <c r="E7" s="179">
        <v>62</v>
      </c>
      <c r="F7" s="179">
        <v>54</v>
      </c>
      <c r="G7" s="191">
        <v>68</v>
      </c>
      <c r="H7" s="183">
        <v>279</v>
      </c>
      <c r="J7" s="253" t="s">
        <v>13762</v>
      </c>
      <c r="K7" s="160" t="s">
        <v>13759</v>
      </c>
      <c r="L7" s="163" t="s">
        <v>13763</v>
      </c>
      <c r="M7" s="169">
        <f>SUMIFS('2014-2020 CPUC Reportable'!$AZ:$AZ,'2014-2020 CPUC Reportable'!$G:$G,M$5)</f>
        <v>0</v>
      </c>
      <c r="N7" s="158">
        <f>SUMIFS('2014-2020 CPUC Reportable'!$AZ:$AZ,'2014-2020 CPUC Reportable'!$G:$G,N$5)</f>
        <v>0</v>
      </c>
      <c r="O7" s="158">
        <f>SUMIFS('2014-2020 CPUC Reportable'!$AZ:$AZ,'2014-2020 CPUC Reportable'!$G:$G,O$5)</f>
        <v>0</v>
      </c>
      <c r="P7" s="158">
        <f>SUMIFS('2014-2020 CPUC Reportable'!$AZ:$AZ,'2014-2020 CPUC Reportable'!$G:$G,P$5)</f>
        <v>0</v>
      </c>
      <c r="Q7" s="158">
        <f>SUMIFS('2014-2020 CPUC Reportable'!$AZ:$AZ,'2014-2020 CPUC Reportable'!$G:$G,Q$5)</f>
        <v>0</v>
      </c>
      <c r="R7" s="158">
        <f>SUMIFS('2014-2020 CPUC Reportable'!$AZ:$AZ,'2014-2020 CPUC Reportable'!$G:$G,R$5)</f>
        <v>0</v>
      </c>
      <c r="S7" s="172">
        <f t="shared" si="0"/>
        <v>0</v>
      </c>
      <c r="T7" s="258">
        <f>SUMIFS('2014-2020 CPUC Reportable'!$AZ:$AZ,'2014-2020 CPUC Reportable'!$G:$G,2020,'2014-2020 CPUC Reportable'!$F:$F,1)</f>
        <v>0</v>
      </c>
      <c r="U7" s="158">
        <f>SUMIFS('2014-2020 CPUC Reportable'!$AZ:$AZ,'2014-2020 CPUC Reportable'!$G:$G,2020,'2014-2020 CPUC Reportable'!$F:$F,2)</f>
        <v>0</v>
      </c>
      <c r="V7" s="158">
        <f>SUMIFS('2014-2020 CPUC Reportable'!$AZ:$AZ,'2014-2020 CPUC Reportable'!$G:$G,2020,'2014-2020 CPUC Reportable'!$F:$F,3)</f>
        <v>0</v>
      </c>
      <c r="W7" s="259">
        <f>SUMIFS('2014-2020 CPUC Reportable'!$AZ:$AZ,'2014-2020 CPUC Reportable'!$G:$G,2020,'2014-2020 CPUC Reportable'!$F:$F,4)</f>
        <v>0</v>
      </c>
      <c r="X7" s="258">
        <v>0</v>
      </c>
      <c r="Y7" s="158">
        <v>0</v>
      </c>
      <c r="Z7" s="158">
        <v>0</v>
      </c>
      <c r="AA7" s="259">
        <v>0</v>
      </c>
      <c r="AB7" s="213" t="s">
        <v>13764</v>
      </c>
    </row>
    <row r="8" spans="1:41" x14ac:dyDescent="0.35">
      <c r="B8" s="182" t="s">
        <v>13069</v>
      </c>
      <c r="C8" s="178">
        <v>23</v>
      </c>
      <c r="D8" s="179">
        <v>13</v>
      </c>
      <c r="E8" s="179">
        <v>11</v>
      </c>
      <c r="F8" s="179">
        <v>13</v>
      </c>
      <c r="G8" s="191">
        <v>15</v>
      </c>
      <c r="H8" s="183">
        <v>75</v>
      </c>
      <c r="J8" s="253" t="s">
        <v>13765</v>
      </c>
      <c r="K8" s="160" t="s">
        <v>13766</v>
      </c>
      <c r="L8" s="163" t="s">
        <v>13767</v>
      </c>
      <c r="M8" s="169">
        <f>SUMIFS('2014-2020 CPUC Reportable'!$AX:$AX,'2014-2020 CPUC Reportable'!$G:$G,M$5)</f>
        <v>0</v>
      </c>
      <c r="N8" s="158">
        <f>SUMIFS('2014-2020 CPUC Reportable'!$AX:$AX,'2014-2020 CPUC Reportable'!$G:$G,N$5)</f>
        <v>0</v>
      </c>
      <c r="O8" s="158">
        <f>SUMIFS('2014-2020 CPUC Reportable'!$AX:$AX,'2014-2020 CPUC Reportable'!$G:$G,O$5)</f>
        <v>0</v>
      </c>
      <c r="P8" s="158">
        <f>SUMIFS('2014-2020 CPUC Reportable'!$AX:$AX,'2014-2020 CPUC Reportable'!$G:$G,P$5)</f>
        <v>0</v>
      </c>
      <c r="Q8" s="158">
        <f>SUMIFS('2014-2020 CPUC Reportable'!$AX:$AX,'2014-2020 CPUC Reportable'!$G:$G,Q$5)</f>
        <v>0</v>
      </c>
      <c r="R8" s="158">
        <f>SUMIFS('2014-2020 CPUC Reportable'!$AX:$AX,'2014-2020 CPUC Reportable'!$G:$G,R$5)</f>
        <v>0</v>
      </c>
      <c r="S8" s="172">
        <f t="shared" si="0"/>
        <v>0</v>
      </c>
      <c r="T8" s="258">
        <f>SUMIFS('2014-2020 CPUC Reportable'!$AX:$AX,'2014-2020 CPUC Reportable'!$G:$G,2020,'2014-2020 CPUC Reportable'!$F:$F,1)</f>
        <v>0</v>
      </c>
      <c r="U8" s="158">
        <f>SUMIFS('2014-2020 CPUC Reportable'!$AX:$AX,'2014-2020 CPUC Reportable'!$G:$G,2020,'2014-2020 CPUC Reportable'!$F:$F,2)</f>
        <v>0</v>
      </c>
      <c r="V8" s="158">
        <f>SUMIFS('2014-2020 CPUC Reportable'!$AX:$AX,'2014-2020 CPUC Reportable'!$G:$G,2020,'2014-2020 CPUC Reportable'!$F:$F,3)</f>
        <v>0</v>
      </c>
      <c r="W8" s="259">
        <f>SUMIFS('2014-2020 CPUC Reportable'!$AX:$AX,'2014-2020 CPUC Reportable'!$G:$G,2020,'2014-2020 CPUC Reportable'!$F:$F,4)</f>
        <v>0</v>
      </c>
      <c r="X8" s="258">
        <f>SUMIFS('Ignition Tracker'!BK:BK,'Ignition Tracker'!AI:AI,"&lt;=3/31/2021",'Ignition Tracker'!AY:AY,"Y")</f>
        <v>0</v>
      </c>
      <c r="Y8" s="158">
        <v>0</v>
      </c>
      <c r="Z8" s="158">
        <v>0</v>
      </c>
      <c r="AA8" s="259">
        <v>0</v>
      </c>
      <c r="AB8" s="213" t="s">
        <v>13768</v>
      </c>
    </row>
    <row r="9" spans="1:41" x14ac:dyDescent="0.35">
      <c r="B9" s="182" t="s">
        <v>13075</v>
      </c>
      <c r="C9" s="178">
        <v>47</v>
      </c>
      <c r="D9" s="179">
        <v>36</v>
      </c>
      <c r="E9" s="179">
        <v>55</v>
      </c>
      <c r="F9" s="179">
        <v>28</v>
      </c>
      <c r="G9" s="191">
        <v>36</v>
      </c>
      <c r="H9" s="183">
        <v>202</v>
      </c>
      <c r="J9" s="253" t="s">
        <v>13769</v>
      </c>
      <c r="K9" s="160" t="s">
        <v>13770</v>
      </c>
      <c r="L9" s="163" t="s">
        <v>13771</v>
      </c>
      <c r="M9" s="169">
        <f>SUMIFS('2014-2020 CPUC Reportable'!$AW:$AW,'2014-2020 CPUC Reportable'!$G:$G,M$5,'2014-2020 CPUC Reportable'!$AW:$AW,"&gt;=10")</f>
        <v>0</v>
      </c>
      <c r="N9" s="158">
        <f>SUMIFS('2014-2020 CPUC Reportable'!$AW:$AW,'2014-2020 CPUC Reportable'!$G:$G,N$5,'2014-2020 CPUC Reportable'!$AW:$AW,"&gt;=10")</f>
        <v>0</v>
      </c>
      <c r="O9" s="158">
        <f>SUMIFS('2014-2020 CPUC Reportable'!$AW:$AW,'2014-2020 CPUC Reportable'!$G:$G,O$5,'2014-2020 CPUC Reportable'!$AW:$AW,"&gt;=10")</f>
        <v>0</v>
      </c>
      <c r="P9" s="158">
        <f>SUMIFS('2014-2020 CPUC Reportable'!$AW:$AW,'2014-2020 CPUC Reportable'!$G:$G,P$5,'2014-2020 CPUC Reportable'!$AW:$AW,"&gt;=10")</f>
        <v>0</v>
      </c>
      <c r="Q9" s="158">
        <f>SUMIFS('2014-2020 CPUC Reportable'!$AW:$AW,'2014-2020 CPUC Reportable'!$G:$G,Q$5,'2014-2020 CPUC Reportable'!$AW:$AW,"&gt;=10")</f>
        <v>0</v>
      </c>
      <c r="R9" s="158">
        <f>SUMIFS('2014-2020 CPUC Reportable'!$AW:$AW,'2014-2020 CPUC Reportable'!$G:$G,R$5,'2014-2020 CPUC Reportable'!$AW:$AW,"&gt;=10")</f>
        <v>0</v>
      </c>
      <c r="S9" s="172">
        <f t="shared" si="0"/>
        <v>0</v>
      </c>
      <c r="T9" s="258">
        <f>SUMIFS('2014-2020 CPUC Reportable'!$AW:$AW,'2014-2020 CPUC Reportable'!$F:$F,1,'2014-2020 CPUC Reportable'!$G:$G,2020,'2014-2020 CPUC Reportable'!$AW:$AW,"&gt;=10")</f>
        <v>0</v>
      </c>
      <c r="U9" s="158">
        <f>SUMIFS('2014-2020 CPUC Reportable'!$AW:$AW,'2014-2020 CPUC Reportable'!$F:$F,2,'2014-2020 CPUC Reportable'!$G:$G,2020,'2014-2020 CPUC Reportable'!$AW:$AW,"&gt;=10")</f>
        <v>0</v>
      </c>
      <c r="V9" s="158">
        <f>SUMIFS('2014-2020 CPUC Reportable'!$AW:$AW,'2014-2020 CPUC Reportable'!$F:$F,3,'2014-2020 CPUC Reportable'!$G:$G,2020,'2014-2020 CPUC Reportable'!$AW:$AW,"&gt;=10")</f>
        <v>0</v>
      </c>
      <c r="W9" s="259">
        <f>SUMIFS('2014-2020 CPUC Reportable'!$AW:$AW,'2014-2020 CPUC Reportable'!$F:$F,4,'2014-2020 CPUC Reportable'!$G:$G,2020,'2014-2020 CPUC Reportable'!$AW:$AW,"&gt;=10")</f>
        <v>0</v>
      </c>
      <c r="X9" s="258">
        <f>SUMIFS('Ignition Tracker'!BJ:BJ,'Ignition Tracker'!AI:AI,"&lt;=3/31/2021",'Ignition Tracker'!AY:AY,"Y",'Ignition Tracker'!$BH:$BH,"10*")</f>
        <v>60</v>
      </c>
      <c r="Y9" s="158">
        <f>SUMIFS('2014-2020 CPUC Reportable'!$AV:$AV,'2014-2020 CPUC Reportable'!$G:$G,2020,'2014-2020 CPUC Reportable'!$F:$F,2)</f>
        <v>0</v>
      </c>
      <c r="Z9" s="158">
        <f>SUMIFS('2014-2020 CPUC Reportable'!$AV:$AV,'2014-2020 CPUC Reportable'!$G:$G,2020,'2014-2020 CPUC Reportable'!$F:$F,3)</f>
        <v>0</v>
      </c>
      <c r="AA9" s="259">
        <f>SUMIFS('2014-2020 CPUC Reportable'!$AV:$AV,'2014-2020 CPUC Reportable'!$G:$G,2020,'2014-2020 CPUC Reportable'!$F:$F,4)</f>
        <v>0</v>
      </c>
      <c r="AB9" s="213" t="s">
        <v>13772</v>
      </c>
    </row>
    <row r="10" spans="1:41" x14ac:dyDescent="0.35">
      <c r="B10" s="182" t="s">
        <v>13079</v>
      </c>
      <c r="C10" s="178">
        <v>7</v>
      </c>
      <c r="D10" s="179">
        <v>3</v>
      </c>
      <c r="E10" s="179">
        <v>6</v>
      </c>
      <c r="F10" s="179">
        <v>50</v>
      </c>
      <c r="G10" s="191">
        <v>21</v>
      </c>
      <c r="H10" s="183">
        <v>87</v>
      </c>
      <c r="J10" s="389" t="s">
        <v>13773</v>
      </c>
      <c r="K10" s="160" t="s">
        <v>13774</v>
      </c>
      <c r="L10" s="163" t="s">
        <v>13775</v>
      </c>
      <c r="M10" s="169">
        <f>COUNTIFS('2014-2020 CPUC Reportable'!$G:$G,M$5,'2014-2020 CPUC Reportable'!$AW:$AW,"&gt;=10")</f>
        <v>0</v>
      </c>
      <c r="N10" s="158">
        <f>COUNTIFS('2014-2020 CPUC Reportable'!$G:$G,N$5,'2014-2020 CPUC Reportable'!$AW:$AW,"&gt;=10")</f>
        <v>0</v>
      </c>
      <c r="O10" s="158">
        <f>COUNTIFS('2014-2020 CPUC Reportable'!$G:$G,O$5,'2014-2020 CPUC Reportable'!$AW:$AW,"&gt;=10")</f>
        <v>0</v>
      </c>
      <c r="P10" s="158">
        <f>COUNTIFS('2014-2020 CPUC Reportable'!$G:$G,P$5,'2014-2020 CPUC Reportable'!$AW:$AW,"&gt;=10")</f>
        <v>0</v>
      </c>
      <c r="Q10" s="158">
        <f>COUNTIFS('2014-2020 CPUC Reportable'!$G:$G,Q$5,'2014-2020 CPUC Reportable'!$AW:$AW,"&gt;=10")</f>
        <v>0</v>
      </c>
      <c r="R10" s="158">
        <f>COUNTIFS('2014-2020 CPUC Reportable'!$G:$G,R$5,'2014-2020 CPUC Reportable'!$AW:$AW,"&gt;=10")</f>
        <v>0</v>
      </c>
      <c r="S10" s="172">
        <f t="shared" si="0"/>
        <v>0</v>
      </c>
      <c r="T10" s="258">
        <f>COUNTIFS('2014-2020 CPUC Reportable'!$G:$G,2020,'2014-2020 CPUC Reportable'!$F:$F,1,'2014-2020 CPUC Reportable'!$AW:$AW,"&gt;=10")</f>
        <v>0</v>
      </c>
      <c r="U10" s="158">
        <f>COUNTIFS('2014-2020 CPUC Reportable'!$G:$G,2020,'2014-2020 CPUC Reportable'!$F:$F,2,'2014-2020 CPUC Reportable'!$AW:$AW,"&gt;=10")</f>
        <v>0</v>
      </c>
      <c r="V10" s="158">
        <f>COUNTIFS('2014-2020 CPUC Reportable'!$G:$G,2020,'2014-2020 CPUC Reportable'!$F:$F,3,'2014-2020 CPUC Reportable'!$AW:$AW,"&gt;=10")</f>
        <v>0</v>
      </c>
      <c r="W10" s="259">
        <f>COUNTIFS('2014-2020 CPUC Reportable'!$G:$G,2020,'2014-2020 CPUC Reportable'!$F:$F,4,'2014-2020 CPUC Reportable'!$AW:$AW,"&gt;=10")</f>
        <v>0</v>
      </c>
      <c r="X10" s="258">
        <f>COUNTIFS('Ignition Tracker'!$AY:$AY,"Y",'Ignition Tracker'!$AI:$AI,"&lt;=3/31/2021",'Ignition Tracker'!$BH:$BH,"10*")</f>
        <v>5</v>
      </c>
      <c r="Y10" s="158">
        <v>0</v>
      </c>
      <c r="Z10" s="158">
        <v>0</v>
      </c>
      <c r="AA10" s="259">
        <v>0</v>
      </c>
      <c r="AB10" s="213" t="s">
        <v>13776</v>
      </c>
    </row>
    <row r="11" spans="1:41" x14ac:dyDescent="0.35">
      <c r="B11" s="182" t="s">
        <v>13084</v>
      </c>
      <c r="C11" s="178">
        <v>14</v>
      </c>
      <c r="D11" s="179">
        <v>12</v>
      </c>
      <c r="E11" s="179">
        <v>13</v>
      </c>
      <c r="F11" s="179">
        <v>8</v>
      </c>
      <c r="G11" s="191">
        <v>7</v>
      </c>
      <c r="H11" s="183">
        <v>54</v>
      </c>
      <c r="J11" s="390"/>
      <c r="K11" s="162" t="s">
        <v>13792</v>
      </c>
      <c r="L11" s="165" t="s">
        <v>13777</v>
      </c>
      <c r="M11" s="214">
        <f>COUNTIFS('2014-2020 CPUC Reportable'!$G:$G,M$5,'2014-2020 CPUC Reportable'!$AO:$AO,"Non-HFTD",'2014-2020 CPUC Reportable'!$AW:$AW,"&gt;=10")</f>
        <v>0</v>
      </c>
      <c r="N11" s="215">
        <f>COUNTIFS('2014-2020 CPUC Reportable'!$G:$G,N$5,'2014-2020 CPUC Reportable'!$AO:$AO,"Non-HFTD",'2014-2020 CPUC Reportable'!$AW:$AW,"&gt;=10")</f>
        <v>0</v>
      </c>
      <c r="O11" s="215">
        <f>COUNTIFS('2014-2020 CPUC Reportable'!$G:$G,O$5,'2014-2020 CPUC Reportable'!$AO:$AO,"Non-HFTD",'2014-2020 CPUC Reportable'!$AW:$AW,"&gt;=10")</f>
        <v>0</v>
      </c>
      <c r="P11" s="215">
        <f>COUNTIFS('2014-2020 CPUC Reportable'!$G:$G,P$5,'2014-2020 CPUC Reportable'!$AO:$AO,"Non-HFTD",'2014-2020 CPUC Reportable'!$AW:$AW,"&gt;=10")</f>
        <v>0</v>
      </c>
      <c r="Q11" s="215">
        <f>COUNTIFS('2014-2020 CPUC Reportable'!$G:$G,Q$5,'2014-2020 CPUC Reportable'!$AO:$AO,"Non-HFTD",'2014-2020 CPUC Reportable'!$AW:$AW,"&gt;=10")</f>
        <v>0</v>
      </c>
      <c r="R11" s="215">
        <f>COUNTIFS('2014-2020 CPUC Reportable'!$G:$G,R$5,'2014-2020 CPUC Reportable'!$AO:$AO,"Non-HFTD",'2014-2020 CPUC Reportable'!$AW:$AW,"&gt;=10")</f>
        <v>0</v>
      </c>
      <c r="S11" s="173">
        <f>SUM(M11:R11)</f>
        <v>0</v>
      </c>
      <c r="T11" s="260">
        <f>COUNTIFS('2014-2020 CPUC Reportable'!$G:$G,2020,'2014-2020 CPUC Reportable'!$F:$F,1,'2014-2020 CPUC Reportable'!$AO:$AO,"Non-HFTD",'2014-2020 CPUC Reportable'!$AW:$AW,"&gt;=10")</f>
        <v>0</v>
      </c>
      <c r="U11" s="159">
        <f>COUNTIFS('2014-2020 CPUC Reportable'!$G:$G,2020,'2014-2020 CPUC Reportable'!$F:$F,2,'2014-2020 CPUC Reportable'!$AO:$AO,"Non-HFTD",'2014-2020 CPUC Reportable'!$AW:$AW,"&gt;=10")</f>
        <v>0</v>
      </c>
      <c r="V11" s="159">
        <f>COUNTIFS('2014-2020 CPUC Reportable'!$G:$G,2020,'2014-2020 CPUC Reportable'!$F:$F,3,'2014-2020 CPUC Reportable'!$AO:$AO,"Non-HFTD",'2014-2020 CPUC Reportable'!$AW:$AW,"&gt;=10")</f>
        <v>0</v>
      </c>
      <c r="W11" s="261">
        <f>COUNTIFS('2014-2020 CPUC Reportable'!$G:$G,2020,'2014-2020 CPUC Reportable'!$F:$F,4,'2014-2020 CPUC Reportable'!$AO:$AO,"Non-HFTD",'2014-2020 CPUC Reportable'!$AW:$AW,"&gt;=10")</f>
        <v>0</v>
      </c>
      <c r="X11" s="260">
        <f>COUNTIFS('Ignition Tracker'!$AY:$AY,"Y",'Ignition Tracker'!$AI:$AI,"&lt;=3/31/2021",'Ignition Tracker'!$BH:$BH,"10*",'Ignition Tracker'!$BW:$BW,"Non*")</f>
        <v>2</v>
      </c>
      <c r="Y11" s="159">
        <v>0</v>
      </c>
      <c r="Z11" s="159">
        <v>0</v>
      </c>
      <c r="AA11" s="261">
        <v>0</v>
      </c>
      <c r="AB11" s="216" t="s">
        <v>13778</v>
      </c>
    </row>
    <row r="12" spans="1:41" x14ac:dyDescent="0.35">
      <c r="B12" s="182" t="s">
        <v>13068</v>
      </c>
      <c r="C12" s="178">
        <v>47</v>
      </c>
      <c r="D12" s="179">
        <v>59</v>
      </c>
      <c r="E12" s="179">
        <v>72</v>
      </c>
      <c r="F12" s="179">
        <v>40</v>
      </c>
      <c r="G12" s="191">
        <v>82</v>
      </c>
      <c r="H12" s="183">
        <v>300</v>
      </c>
      <c r="J12" s="390"/>
      <c r="K12" s="162" t="s">
        <v>13779</v>
      </c>
      <c r="L12" s="165" t="s">
        <v>13780</v>
      </c>
      <c r="M12" s="170">
        <f>COUNTIFS('2014-2020 CPUC Reportable'!$G:$G,M$5,'2014-2020 CPUC Reportable'!$AO:$AO,"&lt;&gt;Non-HFTD",'2014-2020 CPUC Reportable'!$AW:$AW,"&gt;=10")</f>
        <v>0</v>
      </c>
      <c r="N12" s="159">
        <f>COUNTIFS('2014-2020 CPUC Reportable'!$G:$G,N$5,'2014-2020 CPUC Reportable'!$AO:$AO,"&lt;&gt;Non-HFTD",'2014-2020 CPUC Reportable'!$AW:$AW,"&gt;=10")</f>
        <v>0</v>
      </c>
      <c r="O12" s="159">
        <f>COUNTIFS('2014-2020 CPUC Reportable'!$G:$G,O$5,'2014-2020 CPUC Reportable'!$AO:$AO,"&lt;&gt;Non-HFTD",'2014-2020 CPUC Reportable'!$AW:$AW,"&gt;=10")</f>
        <v>0</v>
      </c>
      <c r="P12" s="159">
        <f>COUNTIFS('2014-2020 CPUC Reportable'!$G:$G,P$5,'2014-2020 CPUC Reportable'!$AO:$AO,"&lt;&gt;Non-HFTD",'2014-2020 CPUC Reportable'!$AW:$AW,"&gt;=10")</f>
        <v>0</v>
      </c>
      <c r="Q12" s="159">
        <f>COUNTIFS('2014-2020 CPUC Reportable'!$G:$G,Q$5,'2014-2020 CPUC Reportable'!$AO:$AO,"&lt;&gt;Non-HFTD",'2014-2020 CPUC Reportable'!$AW:$AW,"&gt;=10")</f>
        <v>0</v>
      </c>
      <c r="R12" s="159">
        <f>COUNTIFS('2014-2020 CPUC Reportable'!$G:$G,R$5,'2014-2020 CPUC Reportable'!$AO:$AO,"&lt;&gt;Non-HFTD",'2014-2020 CPUC Reportable'!$AW:$AW,"&gt;=10")</f>
        <v>0</v>
      </c>
      <c r="S12" s="173">
        <f t="shared" ref="S12:S15" si="1">SUM(M12:R12)</f>
        <v>0</v>
      </c>
      <c r="T12" s="260">
        <f>COUNTIFS('2014-2020 CPUC Reportable'!$G:$G,2020,'2014-2020 CPUC Reportable'!$F:$F,1,'2014-2020 CPUC Reportable'!$AO:$AO,"&lt;&gt;Non-HFTD",'2014-2020 CPUC Reportable'!$AW:$AW,"&gt;=10")</f>
        <v>0</v>
      </c>
      <c r="U12" s="159">
        <f>COUNTIFS('2014-2020 CPUC Reportable'!$G:$G,2020,'2014-2020 CPUC Reportable'!$F:$F,2,'2014-2020 CPUC Reportable'!$AO:$AO,"&lt;&gt;Non-HFTD",'2014-2020 CPUC Reportable'!$AW:$AW,"&gt;=10")</f>
        <v>0</v>
      </c>
      <c r="V12" s="159">
        <f>COUNTIFS('2014-2020 CPUC Reportable'!$G:$G,2020,'2014-2020 CPUC Reportable'!$F:$F,3,'2014-2020 CPUC Reportable'!$AO:$AO,"&lt;&gt;Non-HFTD",'2014-2020 CPUC Reportable'!$AW:$AW,"&gt;=10")</f>
        <v>0</v>
      </c>
      <c r="W12" s="261">
        <f>COUNTIFS('2014-2020 CPUC Reportable'!$G:$G,2020,'2014-2020 CPUC Reportable'!$F:$F,4,'2014-2020 CPUC Reportable'!$AO:$AO,"&lt;&gt;Non-HFTD",'2014-2020 CPUC Reportable'!$AW:$AW,"&gt;=10")</f>
        <v>0</v>
      </c>
      <c r="X12" s="260">
        <f>COUNTIFS('Ignition Tracker'!$AY:$AY,"Y",'Ignition Tracker'!$AI:$AI,"&lt;=3/31/2021",'Ignition Tracker'!$BH:$BH,"10*",'Ignition Tracker'!$BW:$BW,"&lt;&gt;Non*")</f>
        <v>3</v>
      </c>
      <c r="Y12" s="159">
        <v>0</v>
      </c>
      <c r="Z12" s="159">
        <v>0</v>
      </c>
      <c r="AA12" s="261">
        <v>0</v>
      </c>
      <c r="AB12" s="216" t="s">
        <v>13781</v>
      </c>
    </row>
    <row r="13" spans="1:41" x14ac:dyDescent="0.35">
      <c r="B13" s="182" t="s">
        <v>13080</v>
      </c>
      <c r="C13" s="178">
        <v>8</v>
      </c>
      <c r="D13" s="179">
        <v>7</v>
      </c>
      <c r="E13" s="179">
        <v>10</v>
      </c>
      <c r="F13" s="179">
        <v>2</v>
      </c>
      <c r="G13" s="191">
        <v>5</v>
      </c>
      <c r="H13" s="183">
        <v>32</v>
      </c>
      <c r="J13" s="390"/>
      <c r="K13" s="162" t="s">
        <v>13782</v>
      </c>
      <c r="L13" s="165" t="s">
        <v>13783</v>
      </c>
      <c r="M13" s="170">
        <f>COUNTIFS('2014-2020 CPUC Reportable'!$G:$G,M$5,'2014-2020 CPUC Reportable'!$AO:$AO,"Zone 1",'2014-2020 CPUC Reportable'!$AW:$AW,"&gt;=10")</f>
        <v>0</v>
      </c>
      <c r="N13" s="159">
        <f>COUNTIFS('2014-2020 CPUC Reportable'!$G:$G,N$5,'2014-2020 CPUC Reportable'!$AO:$AO,"Zone 1",'2014-2020 CPUC Reportable'!$AW:$AW,"&gt;=10")</f>
        <v>0</v>
      </c>
      <c r="O13" s="159">
        <f>COUNTIFS('2014-2020 CPUC Reportable'!$G:$G,O$5,'2014-2020 CPUC Reportable'!$AO:$AO,"Zone 1",'2014-2020 CPUC Reportable'!$AW:$AW,"&gt;=10")</f>
        <v>0</v>
      </c>
      <c r="P13" s="159">
        <f>COUNTIFS('2014-2020 CPUC Reportable'!$G:$G,P$5,'2014-2020 CPUC Reportable'!$AO:$AO,"Zone 1",'2014-2020 CPUC Reportable'!$AW:$AW,"&gt;=10")</f>
        <v>0</v>
      </c>
      <c r="Q13" s="159">
        <f>COUNTIFS('2014-2020 CPUC Reportable'!$G:$G,Q$5,'2014-2020 CPUC Reportable'!$AO:$AO,"Zone 1",'2014-2020 CPUC Reportable'!$AW:$AW,"&gt;=10")</f>
        <v>0</v>
      </c>
      <c r="R13" s="159">
        <f>COUNTIFS('2014-2020 CPUC Reportable'!$G:$G,R$5,'2014-2020 CPUC Reportable'!$AO:$AO,"Zone 1",'2014-2020 CPUC Reportable'!$AW:$AW,"&gt;=10")</f>
        <v>0</v>
      </c>
      <c r="S13" s="173">
        <f t="shared" si="1"/>
        <v>0</v>
      </c>
      <c r="T13" s="260">
        <f>COUNTIFS('2014-2020 CPUC Reportable'!$G:$G,2020,'2014-2020 CPUC Reportable'!$F:$F,1,'2014-2020 CPUC Reportable'!$AO:$AO,"Zone 1",'2014-2020 CPUC Reportable'!$AW:$AW,"&gt;=10")</f>
        <v>0</v>
      </c>
      <c r="U13" s="159">
        <f>COUNTIFS('2014-2020 CPUC Reportable'!$G:$G,2020,'2014-2020 CPUC Reportable'!$F:$F,2,'2014-2020 CPUC Reportable'!$AO:$AO,"Zone 1",'2014-2020 CPUC Reportable'!$AW:$AW,"&gt;=10")</f>
        <v>0</v>
      </c>
      <c r="V13" s="159">
        <f>COUNTIFS('2014-2020 CPUC Reportable'!$G:$G,2020,'2014-2020 CPUC Reportable'!$F:$F,3,'2014-2020 CPUC Reportable'!$AO:$AO,"Zone 1",'2014-2020 CPUC Reportable'!$AW:$AW,"&gt;=10")</f>
        <v>0</v>
      </c>
      <c r="W13" s="261">
        <f>COUNTIFS('2014-2020 CPUC Reportable'!$G:$G,2020,'2014-2020 CPUC Reportable'!$F:$F,4,'2014-2020 CPUC Reportable'!$AO:$AO,"Zone 1",'2014-2020 CPUC Reportable'!$AW:$AW,"&gt;=10")</f>
        <v>0</v>
      </c>
      <c r="X13" s="260">
        <f>COUNTIFS('Ignition Tracker'!$AY:$AY,"Y",'Ignition Tracker'!$AI:$AI,"&lt;=3/31/2021",'Ignition Tracker'!$BH:$BH,"10*",'Ignition Tracker'!$BW:$BW,"Zone 1")</f>
        <v>0</v>
      </c>
      <c r="Y13" s="159">
        <v>0</v>
      </c>
      <c r="Z13" s="159">
        <v>0</v>
      </c>
      <c r="AA13" s="261">
        <v>0</v>
      </c>
      <c r="AB13" s="216" t="s">
        <v>13784</v>
      </c>
    </row>
    <row r="14" spans="1:41" x14ac:dyDescent="0.35">
      <c r="B14" s="182" t="s">
        <v>13088</v>
      </c>
      <c r="C14" s="178">
        <v>7</v>
      </c>
      <c r="D14" s="179">
        <v>3</v>
      </c>
      <c r="E14" s="179">
        <v>6</v>
      </c>
      <c r="F14" s="179">
        <v>1</v>
      </c>
      <c r="G14" s="191">
        <v>4</v>
      </c>
      <c r="H14" s="183">
        <v>21</v>
      </c>
      <c r="J14" s="390"/>
      <c r="K14" s="162" t="s">
        <v>13785</v>
      </c>
      <c r="L14" s="165" t="s">
        <v>13786</v>
      </c>
      <c r="M14" s="170">
        <f>COUNTIFS('2014-2020 CPUC Reportable'!$G:$G,M$5,'2014-2020 CPUC Reportable'!$AO:$AO,"Tier 2",'2014-2020 CPUC Reportable'!$AW:$AW,"&gt;=10")</f>
        <v>0</v>
      </c>
      <c r="N14" s="159">
        <f>COUNTIFS('2014-2020 CPUC Reportable'!$G:$G,N$5,'2014-2020 CPUC Reportable'!$AO:$AO,"Tier 2",'2014-2020 CPUC Reportable'!$AW:$AW,"&gt;=10")</f>
        <v>0</v>
      </c>
      <c r="O14" s="159">
        <f>COUNTIFS('2014-2020 CPUC Reportable'!$G:$G,O$5,'2014-2020 CPUC Reportable'!$AO:$AO,"Tier 2",'2014-2020 CPUC Reportable'!$AW:$AW,"&gt;=10")</f>
        <v>0</v>
      </c>
      <c r="P14" s="159">
        <f>COUNTIFS('2014-2020 CPUC Reportable'!$G:$G,P$5,'2014-2020 CPUC Reportable'!$AO:$AO,"Tier 2",'2014-2020 CPUC Reportable'!$AW:$AW,"&gt;=10")</f>
        <v>0</v>
      </c>
      <c r="Q14" s="159">
        <f>COUNTIFS('2014-2020 CPUC Reportable'!$G:$G,Q$5,'2014-2020 CPUC Reportable'!$AO:$AO,"Tier 2",'2014-2020 CPUC Reportable'!$AW:$AW,"&gt;=10")</f>
        <v>0</v>
      </c>
      <c r="R14" s="159">
        <f>COUNTIFS('2014-2020 CPUC Reportable'!$G:$G,R$5,'2014-2020 CPUC Reportable'!$AO:$AO,"Tier 2",'2014-2020 CPUC Reportable'!$AW:$AW,"&gt;=10")</f>
        <v>0</v>
      </c>
      <c r="S14" s="173">
        <f t="shared" si="1"/>
        <v>0</v>
      </c>
      <c r="T14" s="260">
        <f>COUNTIFS('2014-2020 CPUC Reportable'!$G:$G,2020,'2014-2020 CPUC Reportable'!$F:$F,1,'2014-2020 CPUC Reportable'!$AO:$AO,"Tier 2",'2014-2020 CPUC Reportable'!$AW:$AW,"&gt;=10")</f>
        <v>0</v>
      </c>
      <c r="U14" s="159">
        <f>COUNTIFS('2014-2020 CPUC Reportable'!$G:$G,2020,'2014-2020 CPUC Reportable'!$F:$F,2,'2014-2020 CPUC Reportable'!$AO:$AO,"Tier 2",'2014-2020 CPUC Reportable'!$AW:$AW,"&gt;=10")</f>
        <v>0</v>
      </c>
      <c r="V14" s="159">
        <f>COUNTIFS('2014-2020 CPUC Reportable'!$G:$G,2020,'2014-2020 CPUC Reportable'!$F:$F,3,'2014-2020 CPUC Reportable'!$AO:$AO,"Tier 2",'2014-2020 CPUC Reportable'!$AW:$AW,"&gt;=10")</f>
        <v>0</v>
      </c>
      <c r="W14" s="261">
        <f>COUNTIFS('2014-2020 CPUC Reportable'!$G:$G,2020,'2014-2020 CPUC Reportable'!$F:$F,4,'2014-2020 CPUC Reportable'!$AO:$AO,"Tier 2",'2014-2020 CPUC Reportable'!$AW:$AW,"&gt;=10")</f>
        <v>0</v>
      </c>
      <c r="X14" s="260">
        <f>COUNTIFS('Ignition Tracker'!$AY:$AY,"Y",'Ignition Tracker'!$AI:$AI,"&lt;=3/31/2021",'Ignition Tracker'!$BH:$BH,"10*",'Ignition Tracker'!$BW:$BW,"Tier 2")</f>
        <v>1</v>
      </c>
      <c r="Y14" s="159">
        <v>0</v>
      </c>
      <c r="Z14" s="159">
        <v>0</v>
      </c>
      <c r="AA14" s="261">
        <v>0</v>
      </c>
      <c r="AB14" s="216" t="s">
        <v>13787</v>
      </c>
    </row>
    <row r="15" spans="1:41" x14ac:dyDescent="0.35">
      <c r="B15" s="182" t="s">
        <v>13083</v>
      </c>
      <c r="C15" s="178">
        <v>3</v>
      </c>
      <c r="D15" s="179">
        <v>3</v>
      </c>
      <c r="E15" s="179">
        <v>4</v>
      </c>
      <c r="F15" s="179">
        <v>1</v>
      </c>
      <c r="G15" s="191">
        <v>2</v>
      </c>
      <c r="H15" s="183">
        <v>13</v>
      </c>
      <c r="J15" s="391"/>
      <c r="K15" s="161" t="s">
        <v>13788</v>
      </c>
      <c r="L15" s="164" t="s">
        <v>13789</v>
      </c>
      <c r="M15" s="171">
        <f>COUNTIFS('2014-2020 CPUC Reportable'!$G:$G,M$5,'2014-2020 CPUC Reportable'!$AO:$AO,"Tier 3",'2014-2020 CPUC Reportable'!$AW:$AW,"&gt;=10")</f>
        <v>0</v>
      </c>
      <c r="N15" s="168">
        <f>COUNTIFS('2014-2020 CPUC Reportable'!$G:$G,N$5,'2014-2020 CPUC Reportable'!$AO:$AO,"Tier 3",'2014-2020 CPUC Reportable'!$AW:$AW,"&gt;=10")</f>
        <v>0</v>
      </c>
      <c r="O15" s="168">
        <f>COUNTIFS('2014-2020 CPUC Reportable'!$G:$G,O$5,'2014-2020 CPUC Reportable'!$AO:$AO,"Tier 3",'2014-2020 CPUC Reportable'!$AW:$AW,"&gt;=10")</f>
        <v>0</v>
      </c>
      <c r="P15" s="168">
        <f>COUNTIFS('2014-2020 CPUC Reportable'!$G:$G,P$5,'2014-2020 CPUC Reportable'!$AO:$AO,"Tier 3",'2014-2020 CPUC Reportable'!$AW:$AW,"&gt;=10")</f>
        <v>0</v>
      </c>
      <c r="Q15" s="168">
        <f>COUNTIFS('2014-2020 CPUC Reportable'!$G:$G,Q$5,'2014-2020 CPUC Reportable'!$AO:$AO,"Tier 3",'2014-2020 CPUC Reportable'!$AW:$AW,"&gt;=10")</f>
        <v>0</v>
      </c>
      <c r="R15" s="168">
        <f>COUNTIFS('2014-2020 CPUC Reportable'!$G:$G,R$5,'2014-2020 CPUC Reportable'!$AO:$AO,"Tier 3",'2014-2020 CPUC Reportable'!$AW:$AW,"&gt;=10")</f>
        <v>0</v>
      </c>
      <c r="S15" s="174">
        <f t="shared" si="1"/>
        <v>0</v>
      </c>
      <c r="T15" s="262">
        <f>COUNTIFS('2014-2020 CPUC Reportable'!$G:$G,2020,'2014-2020 CPUC Reportable'!$F:$F,1,'2014-2020 CPUC Reportable'!$AO:$AO,"Tier 3",'2014-2020 CPUC Reportable'!$AW:$AW,"&gt;=10")</f>
        <v>0</v>
      </c>
      <c r="U15" s="168">
        <f>COUNTIFS('2014-2020 CPUC Reportable'!$G:$G,2020,'2014-2020 CPUC Reportable'!$F:$F,2,'2014-2020 CPUC Reportable'!$AO:$AO,"Tier 3",'2014-2020 CPUC Reportable'!$AW:$AW,"&gt;=10")</f>
        <v>0</v>
      </c>
      <c r="V15" s="168">
        <f>COUNTIFS('2014-2020 CPUC Reportable'!$G:$G,2020,'2014-2020 CPUC Reportable'!$F:$F,3,'2014-2020 CPUC Reportable'!$AO:$AO,"Tier 3",'2014-2020 CPUC Reportable'!$AW:$AW,"&gt;=10")</f>
        <v>0</v>
      </c>
      <c r="W15" s="263">
        <f>COUNTIFS('2014-2020 CPUC Reportable'!$G:$G,2020,'2014-2020 CPUC Reportable'!$F:$F,4,'2014-2020 CPUC Reportable'!$AO:$AO,"Tier 3",'2014-2020 CPUC Reportable'!$AW:$AW,"&gt;=10")</f>
        <v>0</v>
      </c>
      <c r="X15" s="262">
        <f>COUNTIFS('Ignition Tracker'!$AY:$AY,"Y",'Ignition Tracker'!$AI:$AI,"&lt;=3/31/2021",'Ignition Tracker'!$BH:$BH,"10*",'Ignition Tracker'!$BW:$BW,"Tier 3")</f>
        <v>2</v>
      </c>
      <c r="Y15" s="168">
        <v>0</v>
      </c>
      <c r="Z15" s="168">
        <v>0</v>
      </c>
      <c r="AA15" s="263">
        <v>0</v>
      </c>
      <c r="AB15" s="217" t="s">
        <v>13790</v>
      </c>
    </row>
    <row r="16" spans="1:41" x14ac:dyDescent="0.35">
      <c r="B16" s="182" t="s">
        <v>13077</v>
      </c>
      <c r="C16" s="178">
        <v>6</v>
      </c>
      <c r="D16" s="179">
        <v>7</v>
      </c>
      <c r="E16" s="179">
        <v>13</v>
      </c>
      <c r="F16" s="179">
        <v>11</v>
      </c>
      <c r="G16" s="191">
        <v>6</v>
      </c>
      <c r="H16" s="183">
        <v>43</v>
      </c>
    </row>
    <row r="17" spans="2:8" x14ac:dyDescent="0.35">
      <c r="B17" s="182" t="s">
        <v>13078</v>
      </c>
      <c r="C17" s="178">
        <v>7</v>
      </c>
      <c r="D17" s="179">
        <v>4</v>
      </c>
      <c r="E17" s="179">
        <v>9</v>
      </c>
      <c r="F17" s="179">
        <v>5</v>
      </c>
      <c r="G17" s="191">
        <v>4</v>
      </c>
      <c r="H17" s="183">
        <v>29</v>
      </c>
    </row>
    <row r="18" spans="2:8" x14ac:dyDescent="0.35">
      <c r="B18" s="182" t="s">
        <v>13086</v>
      </c>
      <c r="C18" s="178">
        <v>5</v>
      </c>
      <c r="D18" s="179">
        <v>8</v>
      </c>
      <c r="E18" s="179">
        <v>13</v>
      </c>
      <c r="F18" s="179">
        <v>2</v>
      </c>
      <c r="G18" s="191">
        <v>2</v>
      </c>
      <c r="H18" s="183">
        <v>30</v>
      </c>
    </row>
    <row r="19" spans="2:8" x14ac:dyDescent="0.35">
      <c r="B19" s="182" t="s">
        <v>13085</v>
      </c>
      <c r="C19" s="178">
        <v>5</v>
      </c>
      <c r="D19" s="179">
        <v>1</v>
      </c>
      <c r="E19" s="179">
        <v>4</v>
      </c>
      <c r="F19" s="179">
        <v>0</v>
      </c>
      <c r="G19" s="191">
        <v>2</v>
      </c>
      <c r="H19" s="183">
        <v>12</v>
      </c>
    </row>
    <row r="20" spans="2:8" x14ac:dyDescent="0.35">
      <c r="B20" s="182" t="s">
        <v>13081</v>
      </c>
      <c r="C20" s="178">
        <v>0</v>
      </c>
      <c r="D20" s="179">
        <v>3</v>
      </c>
      <c r="E20" s="179">
        <v>3</v>
      </c>
      <c r="F20" s="179">
        <v>0</v>
      </c>
      <c r="G20" s="191">
        <v>3</v>
      </c>
      <c r="H20" s="183">
        <v>9</v>
      </c>
    </row>
    <row r="21" spans="2:8" x14ac:dyDescent="0.35">
      <c r="B21" s="182" t="s">
        <v>13089</v>
      </c>
      <c r="C21" s="178">
        <v>1</v>
      </c>
      <c r="D21" s="179">
        <v>1</v>
      </c>
      <c r="E21" s="179">
        <v>1</v>
      </c>
      <c r="F21" s="179">
        <v>1</v>
      </c>
      <c r="G21" s="191">
        <v>0</v>
      </c>
      <c r="H21" s="183">
        <v>4</v>
      </c>
    </row>
    <row r="22" spans="2:8" x14ac:dyDescent="0.35">
      <c r="B22" s="182" t="s">
        <v>13090</v>
      </c>
      <c r="C22" s="178">
        <v>0</v>
      </c>
      <c r="D22" s="179">
        <v>1</v>
      </c>
      <c r="E22" s="179">
        <v>0</v>
      </c>
      <c r="F22" s="179">
        <v>0</v>
      </c>
      <c r="G22" s="191">
        <v>0</v>
      </c>
      <c r="H22" s="183">
        <v>1</v>
      </c>
    </row>
    <row r="23" spans="2:8" x14ac:dyDescent="0.35">
      <c r="B23" s="182" t="s">
        <v>13074</v>
      </c>
      <c r="C23" s="178">
        <v>44</v>
      </c>
      <c r="D23" s="179">
        <v>24</v>
      </c>
      <c r="E23" s="179">
        <v>39</v>
      </c>
      <c r="F23" s="179">
        <v>3</v>
      </c>
      <c r="G23" s="191">
        <v>1</v>
      </c>
      <c r="H23" s="183">
        <v>111</v>
      </c>
    </row>
    <row r="24" spans="2:8" x14ac:dyDescent="0.35">
      <c r="B24" s="182" t="s">
        <v>13082</v>
      </c>
      <c r="C24" s="178">
        <v>18</v>
      </c>
      <c r="D24" s="179">
        <v>13</v>
      </c>
      <c r="E24" s="179">
        <v>23</v>
      </c>
      <c r="F24" s="179">
        <v>18</v>
      </c>
      <c r="G24" s="191">
        <v>20</v>
      </c>
      <c r="H24" s="183">
        <v>92</v>
      </c>
    </row>
    <row r="25" spans="2:8" x14ac:dyDescent="0.35">
      <c r="B25" s="182" t="s">
        <v>13071</v>
      </c>
      <c r="C25" s="178">
        <v>42</v>
      </c>
      <c r="D25" s="179">
        <v>28</v>
      </c>
      <c r="E25" s="179">
        <v>33</v>
      </c>
      <c r="F25" s="179">
        <v>42</v>
      </c>
      <c r="G25" s="191">
        <v>27</v>
      </c>
      <c r="H25" s="183">
        <v>172</v>
      </c>
    </row>
    <row r="26" spans="2:8" x14ac:dyDescent="0.35">
      <c r="B26" s="182" t="s">
        <v>13070</v>
      </c>
      <c r="C26" s="178">
        <v>0</v>
      </c>
      <c r="D26" s="179">
        <v>0</v>
      </c>
      <c r="E26" s="179">
        <v>1</v>
      </c>
      <c r="F26" s="179">
        <v>1</v>
      </c>
      <c r="G26" s="191">
        <v>0</v>
      </c>
      <c r="H26" s="183">
        <v>2</v>
      </c>
    </row>
    <row r="27" spans="2:8" x14ac:dyDescent="0.35">
      <c r="B27" s="182" t="s">
        <v>13072</v>
      </c>
      <c r="C27" s="178">
        <v>0</v>
      </c>
      <c r="D27" s="179">
        <v>2</v>
      </c>
      <c r="E27" s="179">
        <v>1</v>
      </c>
      <c r="F27" s="179">
        <v>11</v>
      </c>
      <c r="G27" s="191">
        <v>5</v>
      </c>
      <c r="H27" s="183">
        <v>19</v>
      </c>
    </row>
    <row r="28" spans="2:8" x14ac:dyDescent="0.35">
      <c r="B28" s="193" t="s">
        <v>13087</v>
      </c>
      <c r="C28" s="178">
        <v>1</v>
      </c>
      <c r="D28" s="179">
        <v>0</v>
      </c>
      <c r="E28" s="179">
        <v>4</v>
      </c>
      <c r="F28" s="179">
        <v>25</v>
      </c>
      <c r="G28" s="191">
        <v>14</v>
      </c>
      <c r="H28" s="184">
        <v>44</v>
      </c>
    </row>
    <row r="29" spans="2:8" x14ac:dyDescent="0.35">
      <c r="B29" s="177" t="s">
        <v>1520</v>
      </c>
      <c r="C29" s="185">
        <v>445</v>
      </c>
      <c r="D29" s="186">
        <v>377</v>
      </c>
      <c r="E29" s="186">
        <v>560</v>
      </c>
      <c r="F29" s="186">
        <v>440</v>
      </c>
      <c r="G29" s="192">
        <v>460</v>
      </c>
      <c r="H29" s="187">
        <v>2282</v>
      </c>
    </row>
    <row r="30" spans="2:8" x14ac:dyDescent="0.35">
      <c r="B30"/>
      <c r="C30"/>
      <c r="D30"/>
      <c r="E30"/>
      <c r="F30"/>
      <c r="G30"/>
      <c r="H30"/>
    </row>
    <row r="31" spans="2:8" x14ac:dyDescent="0.35">
      <c r="B31"/>
      <c r="C31"/>
      <c r="D31"/>
      <c r="E31"/>
      <c r="F31"/>
      <c r="G31"/>
      <c r="H31"/>
    </row>
    <row r="32" spans="2:8" x14ac:dyDescent="0.35">
      <c r="B32"/>
      <c r="C32"/>
      <c r="D32"/>
      <c r="E32"/>
      <c r="F32"/>
      <c r="G32"/>
      <c r="H32"/>
    </row>
    <row r="34" spans="2:16" x14ac:dyDescent="0.35">
      <c r="B34" s="245" t="s">
        <v>1586</v>
      </c>
      <c r="C34" s="243" t="s">
        <v>34</v>
      </c>
    </row>
    <row r="35" spans="2:16" x14ac:dyDescent="0.35">
      <c r="B35" s="246" t="s">
        <v>13092</v>
      </c>
      <c r="C35" s="243">
        <v>2020</v>
      </c>
      <c r="D35" s="116"/>
      <c r="E35" s="116"/>
    </row>
    <row r="36" spans="2:16" ht="18.5" x14ac:dyDescent="0.45">
      <c r="B36" s="386" t="s">
        <v>14700</v>
      </c>
      <c r="C36" s="387"/>
      <c r="D36" s="387"/>
      <c r="E36" s="387"/>
      <c r="F36" s="387"/>
      <c r="G36" s="387"/>
    </row>
    <row r="37" spans="2:16" x14ac:dyDescent="0.35">
      <c r="B37" s="239" t="s">
        <v>13091</v>
      </c>
      <c r="C37" s="242" t="s">
        <v>4072</v>
      </c>
      <c r="D37" s="234"/>
      <c r="E37" s="240"/>
      <c r="F37" s="240"/>
      <c r="G37" s="241"/>
    </row>
    <row r="38" spans="2:16" x14ac:dyDescent="0.35">
      <c r="B38" s="175" t="s">
        <v>12893</v>
      </c>
      <c r="C38" s="329">
        <v>1</v>
      </c>
      <c r="D38" s="330">
        <v>2</v>
      </c>
      <c r="E38" s="330">
        <v>3</v>
      </c>
      <c r="F38" s="330">
        <v>4</v>
      </c>
      <c r="G38" s="176" t="s">
        <v>1520</v>
      </c>
      <c r="H38" s="199"/>
      <c r="I38" s="199"/>
      <c r="J38" s="199"/>
      <c r="K38" s="199"/>
      <c r="L38" s="199"/>
      <c r="M38" s="218"/>
      <c r="N38" s="218"/>
      <c r="O38" s="218"/>
      <c r="P38" s="218"/>
    </row>
    <row r="39" spans="2:16" x14ac:dyDescent="0.35">
      <c r="B39" s="180" t="s">
        <v>13073</v>
      </c>
      <c r="C39" s="321">
        <v>10</v>
      </c>
      <c r="D39" s="322">
        <v>38</v>
      </c>
      <c r="E39" s="322">
        <v>54</v>
      </c>
      <c r="F39" s="322">
        <v>25</v>
      </c>
      <c r="G39" s="181">
        <v>127</v>
      </c>
    </row>
    <row r="40" spans="2:16" x14ac:dyDescent="0.35">
      <c r="B40" s="182" t="s">
        <v>13076</v>
      </c>
      <c r="C40" s="323">
        <v>3</v>
      </c>
      <c r="D40" s="324">
        <v>15</v>
      </c>
      <c r="E40" s="324">
        <v>21</v>
      </c>
      <c r="F40" s="324">
        <v>6</v>
      </c>
      <c r="G40" s="183">
        <v>45</v>
      </c>
    </row>
    <row r="41" spans="2:16" x14ac:dyDescent="0.35">
      <c r="B41" s="182" t="s">
        <v>13069</v>
      </c>
      <c r="C41" s="323">
        <v>0</v>
      </c>
      <c r="D41" s="324">
        <v>5</v>
      </c>
      <c r="E41" s="324">
        <v>5</v>
      </c>
      <c r="F41" s="324">
        <v>4</v>
      </c>
      <c r="G41" s="183">
        <v>14</v>
      </c>
    </row>
    <row r="42" spans="2:16" x14ac:dyDescent="0.35">
      <c r="B42" s="182" t="s">
        <v>13075</v>
      </c>
      <c r="C42" s="323">
        <v>4</v>
      </c>
      <c r="D42" s="324">
        <v>18</v>
      </c>
      <c r="E42" s="324">
        <v>24</v>
      </c>
      <c r="F42" s="324">
        <v>9</v>
      </c>
      <c r="G42" s="183">
        <v>55</v>
      </c>
    </row>
    <row r="43" spans="2:16" x14ac:dyDescent="0.35">
      <c r="B43" s="182" t="s">
        <v>13079</v>
      </c>
      <c r="C43" s="323">
        <v>2</v>
      </c>
      <c r="D43" s="324">
        <v>16</v>
      </c>
      <c r="E43" s="324">
        <v>6</v>
      </c>
      <c r="F43" s="324">
        <v>1</v>
      </c>
      <c r="G43" s="183">
        <v>25</v>
      </c>
    </row>
    <row r="44" spans="2:16" x14ac:dyDescent="0.35">
      <c r="B44" s="182" t="s">
        <v>13084</v>
      </c>
      <c r="C44" s="323">
        <v>0</v>
      </c>
      <c r="D44" s="324">
        <v>5</v>
      </c>
      <c r="E44" s="324">
        <v>2</v>
      </c>
      <c r="F44" s="324">
        <v>0</v>
      </c>
      <c r="G44" s="183">
        <v>7</v>
      </c>
    </row>
    <row r="45" spans="2:16" x14ac:dyDescent="0.35">
      <c r="B45" s="182" t="s">
        <v>13068</v>
      </c>
      <c r="C45" s="323">
        <v>4</v>
      </c>
      <c r="D45" s="324">
        <v>28</v>
      </c>
      <c r="E45" s="324">
        <v>20</v>
      </c>
      <c r="F45" s="324">
        <v>19</v>
      </c>
      <c r="G45" s="183">
        <v>71</v>
      </c>
    </row>
    <row r="46" spans="2:16" x14ac:dyDescent="0.35">
      <c r="B46" s="182" t="s">
        <v>13080</v>
      </c>
      <c r="C46" s="323">
        <v>1</v>
      </c>
      <c r="D46" s="324">
        <v>2</v>
      </c>
      <c r="E46" s="324">
        <v>7</v>
      </c>
      <c r="F46" s="324">
        <v>1</v>
      </c>
      <c r="G46" s="183">
        <v>11</v>
      </c>
    </row>
    <row r="47" spans="2:16" x14ac:dyDescent="0.35">
      <c r="B47" s="182" t="s">
        <v>13088</v>
      </c>
      <c r="C47" s="323">
        <v>0</v>
      </c>
      <c r="D47" s="324">
        <v>1</v>
      </c>
      <c r="E47" s="324">
        <v>0</v>
      </c>
      <c r="F47" s="324">
        <v>0</v>
      </c>
      <c r="G47" s="183">
        <v>1</v>
      </c>
    </row>
    <row r="48" spans="2:16" x14ac:dyDescent="0.35">
      <c r="B48" s="182" t="s">
        <v>13083</v>
      </c>
      <c r="C48" s="323">
        <v>0</v>
      </c>
      <c r="D48" s="324">
        <v>1</v>
      </c>
      <c r="E48" s="324">
        <v>2</v>
      </c>
      <c r="F48" s="324">
        <v>0</v>
      </c>
      <c r="G48" s="183">
        <v>3</v>
      </c>
    </row>
    <row r="49" spans="2:41" x14ac:dyDescent="0.35">
      <c r="B49" s="182" t="s">
        <v>13077</v>
      </c>
      <c r="C49" s="323">
        <v>0</v>
      </c>
      <c r="D49" s="324">
        <v>5</v>
      </c>
      <c r="E49" s="324">
        <v>3</v>
      </c>
      <c r="F49" s="324">
        <v>4</v>
      </c>
      <c r="G49" s="183">
        <v>12</v>
      </c>
    </row>
    <row r="50" spans="2:41" x14ac:dyDescent="0.35">
      <c r="B50" s="182" t="s">
        <v>13078</v>
      </c>
      <c r="C50" s="323">
        <v>0</v>
      </c>
      <c r="D50" s="324">
        <v>1</v>
      </c>
      <c r="E50" s="324">
        <v>2</v>
      </c>
      <c r="F50" s="324">
        <v>3</v>
      </c>
      <c r="G50" s="183">
        <v>6</v>
      </c>
    </row>
    <row r="51" spans="2:41" x14ac:dyDescent="0.35">
      <c r="B51" s="182" t="s">
        <v>13086</v>
      </c>
      <c r="C51" s="323">
        <v>0</v>
      </c>
      <c r="D51" s="324">
        <v>1</v>
      </c>
      <c r="E51" s="324">
        <v>1</v>
      </c>
      <c r="F51" s="324">
        <v>0</v>
      </c>
      <c r="G51" s="183">
        <v>2</v>
      </c>
    </row>
    <row r="52" spans="2:41" x14ac:dyDescent="0.35">
      <c r="B52" s="182" t="s">
        <v>13085</v>
      </c>
      <c r="C52" s="323">
        <v>0</v>
      </c>
      <c r="D52" s="324">
        <v>2</v>
      </c>
      <c r="E52" s="324">
        <v>2</v>
      </c>
      <c r="F52" s="324">
        <v>0</v>
      </c>
      <c r="G52" s="183">
        <v>4</v>
      </c>
    </row>
    <row r="53" spans="2:41" x14ac:dyDescent="0.35">
      <c r="B53" s="182" t="s">
        <v>13081</v>
      </c>
      <c r="C53" s="323">
        <v>0</v>
      </c>
      <c r="D53" s="324">
        <v>0</v>
      </c>
      <c r="E53" s="324">
        <v>1</v>
      </c>
      <c r="F53" s="324">
        <v>0</v>
      </c>
      <c r="G53" s="183">
        <v>1</v>
      </c>
    </row>
    <row r="54" spans="2:41" x14ac:dyDescent="0.35">
      <c r="B54" s="182" t="s">
        <v>13089</v>
      </c>
      <c r="C54" s="323">
        <v>1</v>
      </c>
      <c r="D54" s="324">
        <v>0</v>
      </c>
      <c r="E54" s="324">
        <v>0</v>
      </c>
      <c r="F54" s="324">
        <v>0</v>
      </c>
      <c r="G54" s="183">
        <v>1</v>
      </c>
    </row>
    <row r="55" spans="2:41" x14ac:dyDescent="0.35">
      <c r="B55" s="182" t="s">
        <v>13074</v>
      </c>
      <c r="C55" s="323">
        <v>0</v>
      </c>
      <c r="D55" s="324">
        <v>13</v>
      </c>
      <c r="E55" s="324">
        <v>15</v>
      </c>
      <c r="F55" s="324">
        <v>9</v>
      </c>
      <c r="G55" s="183">
        <v>37</v>
      </c>
    </row>
    <row r="56" spans="2:41" x14ac:dyDescent="0.35">
      <c r="B56" s="182" t="s">
        <v>13082</v>
      </c>
      <c r="C56" s="323">
        <v>1</v>
      </c>
      <c r="D56" s="324">
        <v>6</v>
      </c>
      <c r="E56" s="324">
        <v>14</v>
      </c>
      <c r="F56" s="324">
        <v>0</v>
      </c>
      <c r="G56" s="183">
        <v>21</v>
      </c>
    </row>
    <row r="57" spans="2:41" x14ac:dyDescent="0.35">
      <c r="B57" s="182" t="s">
        <v>13071</v>
      </c>
      <c r="C57" s="323">
        <v>1</v>
      </c>
      <c r="D57" s="324">
        <v>8</v>
      </c>
      <c r="E57" s="324">
        <v>7</v>
      </c>
      <c r="F57" s="324">
        <v>8</v>
      </c>
      <c r="G57" s="183">
        <v>24</v>
      </c>
    </row>
    <row r="58" spans="2:41" x14ac:dyDescent="0.35">
      <c r="B58" s="182" t="s">
        <v>13070</v>
      </c>
      <c r="C58" s="323">
        <v>0</v>
      </c>
      <c r="D58" s="324">
        <v>1</v>
      </c>
      <c r="E58" s="324">
        <v>0</v>
      </c>
      <c r="F58" s="324">
        <v>4</v>
      </c>
      <c r="G58" s="183">
        <v>5</v>
      </c>
    </row>
    <row r="59" spans="2:41" x14ac:dyDescent="0.35">
      <c r="B59" s="182" t="s">
        <v>13067</v>
      </c>
      <c r="C59" s="323">
        <v>0</v>
      </c>
      <c r="D59" s="324">
        <v>0</v>
      </c>
      <c r="E59" s="324">
        <v>2</v>
      </c>
      <c r="F59" s="324">
        <v>1</v>
      </c>
      <c r="G59" s="183">
        <v>3</v>
      </c>
    </row>
    <row r="60" spans="2:41" x14ac:dyDescent="0.35">
      <c r="B60" s="182" t="s">
        <v>13072</v>
      </c>
      <c r="C60" s="323">
        <v>0</v>
      </c>
      <c r="D60" s="324">
        <v>1</v>
      </c>
      <c r="E60" s="324">
        <v>3</v>
      </c>
      <c r="F60" s="324">
        <v>4</v>
      </c>
      <c r="G60" s="183">
        <v>8</v>
      </c>
    </row>
    <row r="61" spans="2:41" x14ac:dyDescent="0.35">
      <c r="B61" s="193" t="s">
        <v>13087</v>
      </c>
      <c r="C61" s="325">
        <v>0</v>
      </c>
      <c r="D61" s="326">
        <v>1</v>
      </c>
      <c r="E61" s="326">
        <v>0</v>
      </c>
      <c r="F61" s="326">
        <v>0</v>
      </c>
      <c r="G61" s="184">
        <v>1</v>
      </c>
    </row>
    <row r="62" spans="2:41" x14ac:dyDescent="0.35">
      <c r="B62" s="177" t="s">
        <v>1520</v>
      </c>
      <c r="C62" s="327">
        <v>27</v>
      </c>
      <c r="D62" s="328">
        <v>168</v>
      </c>
      <c r="E62" s="328">
        <v>191</v>
      </c>
      <c r="F62" s="328">
        <v>98</v>
      </c>
      <c r="G62" s="187">
        <v>484</v>
      </c>
    </row>
    <row r="64" spans="2:41" ht="18.5" x14ac:dyDescent="0.45">
      <c r="B64" s="386" t="s">
        <v>14701</v>
      </c>
      <c r="C64" s="387"/>
      <c r="D64" s="387"/>
      <c r="E64" s="387"/>
      <c r="F64" s="387"/>
      <c r="G64" s="387"/>
      <c r="L64" s="386" t="s">
        <v>14789</v>
      </c>
      <c r="M64" s="387"/>
      <c r="N64" s="387"/>
      <c r="O64" s="387"/>
      <c r="P64" s="387"/>
      <c r="Q64" s="387"/>
      <c r="R64" s="387"/>
      <c r="S64" s="387"/>
      <c r="T64" s="387"/>
      <c r="U64" s="387"/>
      <c r="V64" s="387"/>
      <c r="W64" s="387"/>
      <c r="X64" s="387"/>
      <c r="Y64" s="387"/>
      <c r="Z64" s="387"/>
      <c r="AA64" s="387"/>
      <c r="AB64" s="387"/>
      <c r="AC64" s="387"/>
      <c r="AD64" s="387"/>
      <c r="AE64" s="387"/>
      <c r="AF64" s="387"/>
      <c r="AG64" s="387"/>
      <c r="AH64" s="387"/>
      <c r="AI64" s="387"/>
      <c r="AJ64" s="387"/>
      <c r="AK64" s="387"/>
      <c r="AL64" s="387"/>
      <c r="AM64" s="387"/>
      <c r="AN64" s="387"/>
      <c r="AO64" s="387"/>
    </row>
    <row r="65" spans="1:41" s="209" customFormat="1" x14ac:dyDescent="0.35">
      <c r="A65" s="207"/>
      <c r="B65" s="231" t="s">
        <v>12893</v>
      </c>
      <c r="C65" s="232" t="s">
        <v>1586</v>
      </c>
      <c r="D65" s="228" t="s">
        <v>14702</v>
      </c>
      <c r="E65" s="221" t="s">
        <v>14703</v>
      </c>
      <c r="F65" s="221" t="s">
        <v>14704</v>
      </c>
      <c r="G65" s="208" t="s">
        <v>14705</v>
      </c>
      <c r="L65" s="219" t="s">
        <v>12893</v>
      </c>
      <c r="M65" s="220" t="s">
        <v>1586</v>
      </c>
      <c r="N65" s="221" t="s">
        <v>14761</v>
      </c>
      <c r="O65" s="221" t="s">
        <v>14762</v>
      </c>
      <c r="P65" s="221" t="s">
        <v>14763</v>
      </c>
      <c r="Q65" s="221" t="s">
        <v>14764</v>
      </c>
      <c r="R65" s="221" t="s">
        <v>14765</v>
      </c>
      <c r="S65" s="221" t="s">
        <v>14766</v>
      </c>
      <c r="T65" s="221" t="s">
        <v>14767</v>
      </c>
      <c r="U65" s="221" t="s">
        <v>14768</v>
      </c>
      <c r="V65" s="221" t="s">
        <v>14769</v>
      </c>
      <c r="W65" s="221" t="s">
        <v>14770</v>
      </c>
      <c r="X65" s="221" t="s">
        <v>14771</v>
      </c>
      <c r="Y65" s="221" t="s">
        <v>14772</v>
      </c>
      <c r="Z65" s="221" t="s">
        <v>14773</v>
      </c>
      <c r="AA65" s="221" t="s">
        <v>14774</v>
      </c>
      <c r="AB65" s="221" t="s">
        <v>14775</v>
      </c>
      <c r="AC65" s="221" t="s">
        <v>14776</v>
      </c>
      <c r="AD65" s="221" t="s">
        <v>14777</v>
      </c>
      <c r="AE65" s="221" t="s">
        <v>14778</v>
      </c>
      <c r="AF65" s="221" t="s">
        <v>14779</v>
      </c>
      <c r="AG65" s="221" t="s">
        <v>14780</v>
      </c>
      <c r="AH65" s="221" t="s">
        <v>14781</v>
      </c>
      <c r="AI65" s="221" t="s">
        <v>14782</v>
      </c>
      <c r="AJ65" s="221" t="s">
        <v>14783</v>
      </c>
      <c r="AK65" s="221" t="s">
        <v>14784</v>
      </c>
      <c r="AL65" s="221" t="s">
        <v>14785</v>
      </c>
      <c r="AM65" s="221" t="s">
        <v>14786</v>
      </c>
      <c r="AN65" s="221" t="s">
        <v>14787</v>
      </c>
      <c r="AO65" s="220" t="s">
        <v>14788</v>
      </c>
    </row>
    <row r="66" spans="1:41" x14ac:dyDescent="0.35">
      <c r="B66" s="254" t="s">
        <v>13073</v>
      </c>
      <c r="C66" s="255" t="s">
        <v>34</v>
      </c>
      <c r="D66" s="229">
        <v>10</v>
      </c>
      <c r="E66" s="224">
        <v>38</v>
      </c>
      <c r="F66" s="224">
        <v>54</v>
      </c>
      <c r="G66" s="211">
        <v>25</v>
      </c>
      <c r="L66" s="235" t="s">
        <v>13073</v>
      </c>
      <c r="M66" s="236" t="s">
        <v>34</v>
      </c>
      <c r="N66" s="237">
        <v>44</v>
      </c>
      <c r="O66" s="237">
        <v>1</v>
      </c>
      <c r="P66" s="237">
        <v>38</v>
      </c>
      <c r="Q66" s="237">
        <v>23</v>
      </c>
      <c r="R66" s="237">
        <v>45</v>
      </c>
      <c r="S66" s="237">
        <v>0</v>
      </c>
      <c r="T66" s="237">
        <v>40</v>
      </c>
      <c r="U66" s="237">
        <v>23</v>
      </c>
      <c r="V66" s="237">
        <v>76</v>
      </c>
      <c r="W66" s="237">
        <v>0</v>
      </c>
      <c r="X66" s="237">
        <v>61</v>
      </c>
      <c r="Y66" s="237">
        <v>40</v>
      </c>
      <c r="Z66" s="237">
        <v>56</v>
      </c>
      <c r="AA66" s="237">
        <v>0</v>
      </c>
      <c r="AB66" s="237">
        <v>32</v>
      </c>
      <c r="AC66" s="237">
        <v>36</v>
      </c>
      <c r="AD66" s="237">
        <v>74</v>
      </c>
      <c r="AE66" s="237">
        <v>0</v>
      </c>
      <c r="AF66" s="237">
        <v>46</v>
      </c>
      <c r="AG66" s="237">
        <v>16</v>
      </c>
      <c r="AH66" s="237">
        <v>63</v>
      </c>
      <c r="AI66" s="237">
        <v>0</v>
      </c>
      <c r="AJ66" s="237">
        <v>37</v>
      </c>
      <c r="AK66" s="237">
        <v>27</v>
      </c>
      <c r="AL66" s="237">
        <v>12</v>
      </c>
      <c r="AM66" s="237">
        <v>0</v>
      </c>
      <c r="AN66" s="237">
        <v>8</v>
      </c>
      <c r="AO66" s="238">
        <v>12</v>
      </c>
    </row>
    <row r="67" spans="1:41" x14ac:dyDescent="0.35">
      <c r="B67" s="225" t="s">
        <v>13073</v>
      </c>
      <c r="C67" s="233" t="s">
        <v>35</v>
      </c>
      <c r="D67" s="230">
        <v>0</v>
      </c>
      <c r="E67" s="226">
        <v>1</v>
      </c>
      <c r="F67" s="226">
        <v>0</v>
      </c>
      <c r="G67" s="198">
        <v>0</v>
      </c>
      <c r="L67" s="227" t="s">
        <v>13073</v>
      </c>
      <c r="M67" s="191" t="s">
        <v>35</v>
      </c>
      <c r="N67" s="222">
        <v>0</v>
      </c>
      <c r="O67" s="222">
        <v>0</v>
      </c>
      <c r="P67" s="222">
        <v>0</v>
      </c>
      <c r="Q67" s="222">
        <v>0</v>
      </c>
      <c r="R67" s="222">
        <v>0</v>
      </c>
      <c r="S67" s="222">
        <v>0</v>
      </c>
      <c r="T67" s="222">
        <v>0</v>
      </c>
      <c r="U67" s="222">
        <v>0</v>
      </c>
      <c r="V67" s="222">
        <v>0</v>
      </c>
      <c r="W67" s="222">
        <v>0</v>
      </c>
      <c r="X67" s="222">
        <v>0</v>
      </c>
      <c r="Y67" s="222">
        <v>0</v>
      </c>
      <c r="Z67" s="222">
        <v>0</v>
      </c>
      <c r="AA67" s="222">
        <v>0</v>
      </c>
      <c r="AB67" s="222">
        <v>0</v>
      </c>
      <c r="AC67" s="222">
        <v>0</v>
      </c>
      <c r="AD67" s="222">
        <v>0</v>
      </c>
      <c r="AE67" s="222">
        <v>0</v>
      </c>
      <c r="AF67" s="222">
        <v>2</v>
      </c>
      <c r="AG67" s="222">
        <v>0</v>
      </c>
      <c r="AH67" s="222">
        <v>0</v>
      </c>
      <c r="AI67" s="222">
        <v>0</v>
      </c>
      <c r="AJ67" s="222">
        <v>1</v>
      </c>
      <c r="AK67" s="222">
        <v>0</v>
      </c>
      <c r="AL67" s="222">
        <v>0</v>
      </c>
      <c r="AM67" s="222">
        <v>0</v>
      </c>
      <c r="AN67" s="222">
        <v>0</v>
      </c>
      <c r="AO67" s="223">
        <v>1</v>
      </c>
    </row>
    <row r="68" spans="1:41" x14ac:dyDescent="0.35">
      <c r="B68" s="225" t="s">
        <v>13076</v>
      </c>
      <c r="C68" s="233" t="s">
        <v>34</v>
      </c>
      <c r="D68" s="230">
        <v>3</v>
      </c>
      <c r="E68" s="226">
        <v>15</v>
      </c>
      <c r="F68" s="226">
        <v>21</v>
      </c>
      <c r="G68" s="198">
        <v>6</v>
      </c>
      <c r="L68" s="227" t="s">
        <v>13076</v>
      </c>
      <c r="M68" s="191" t="s">
        <v>34</v>
      </c>
      <c r="N68" s="222">
        <v>45</v>
      </c>
      <c r="O68" s="222">
        <v>0</v>
      </c>
      <c r="P68" s="222">
        <v>7</v>
      </c>
      <c r="Q68" s="222">
        <v>2</v>
      </c>
      <c r="R68" s="222">
        <v>33</v>
      </c>
      <c r="S68" s="222">
        <v>0</v>
      </c>
      <c r="T68" s="222">
        <v>6</v>
      </c>
      <c r="U68" s="222">
        <v>2</v>
      </c>
      <c r="V68" s="222">
        <v>51</v>
      </c>
      <c r="W68" s="222">
        <v>0</v>
      </c>
      <c r="X68" s="222">
        <v>10</v>
      </c>
      <c r="Y68" s="222">
        <v>1</v>
      </c>
      <c r="Z68" s="222">
        <v>37</v>
      </c>
      <c r="AA68" s="222">
        <v>0</v>
      </c>
      <c r="AB68" s="222">
        <v>12</v>
      </c>
      <c r="AC68" s="222">
        <v>5</v>
      </c>
      <c r="AD68" s="222">
        <v>57</v>
      </c>
      <c r="AE68" s="222">
        <v>0</v>
      </c>
      <c r="AF68" s="222">
        <v>10</v>
      </c>
      <c r="AG68" s="222">
        <v>1</v>
      </c>
      <c r="AH68" s="222">
        <v>36</v>
      </c>
      <c r="AI68" s="222">
        <v>0</v>
      </c>
      <c r="AJ68" s="222">
        <v>9</v>
      </c>
      <c r="AK68" s="222">
        <v>0</v>
      </c>
      <c r="AL68" s="222">
        <v>4</v>
      </c>
      <c r="AM68" s="222">
        <v>0</v>
      </c>
      <c r="AN68" s="222">
        <v>1</v>
      </c>
      <c r="AO68" s="223">
        <v>0</v>
      </c>
    </row>
    <row r="69" spans="1:41" x14ac:dyDescent="0.35">
      <c r="B69" s="225" t="s">
        <v>13076</v>
      </c>
      <c r="C69" s="233" t="s">
        <v>35</v>
      </c>
      <c r="D69" s="230">
        <v>0</v>
      </c>
      <c r="E69" s="226">
        <v>0</v>
      </c>
      <c r="F69" s="226">
        <v>7</v>
      </c>
      <c r="G69" s="198">
        <v>1</v>
      </c>
      <c r="L69" s="227" t="s">
        <v>13076</v>
      </c>
      <c r="M69" s="191" t="s">
        <v>35</v>
      </c>
      <c r="N69" s="222">
        <v>3</v>
      </c>
      <c r="O69" s="222">
        <v>0</v>
      </c>
      <c r="P69" s="222">
        <v>4</v>
      </c>
      <c r="Q69" s="222">
        <v>0</v>
      </c>
      <c r="R69" s="222">
        <v>5</v>
      </c>
      <c r="S69" s="222">
        <v>0</v>
      </c>
      <c r="T69" s="222">
        <v>4</v>
      </c>
      <c r="U69" s="222">
        <v>0</v>
      </c>
      <c r="V69" s="222">
        <v>5</v>
      </c>
      <c r="W69" s="222">
        <v>0</v>
      </c>
      <c r="X69" s="222">
        <v>4</v>
      </c>
      <c r="Y69" s="222">
        <v>2</v>
      </c>
      <c r="Z69" s="222">
        <v>5</v>
      </c>
      <c r="AA69" s="222">
        <v>0</v>
      </c>
      <c r="AB69" s="222">
        <v>4</v>
      </c>
      <c r="AC69" s="222">
        <v>3</v>
      </c>
      <c r="AD69" s="222">
        <v>7</v>
      </c>
      <c r="AE69" s="222">
        <v>0</v>
      </c>
      <c r="AF69" s="222">
        <v>1</v>
      </c>
      <c r="AG69" s="222">
        <v>0</v>
      </c>
      <c r="AH69" s="222">
        <v>3</v>
      </c>
      <c r="AI69" s="222">
        <v>0</v>
      </c>
      <c r="AJ69" s="222">
        <v>3</v>
      </c>
      <c r="AK69" s="222">
        <v>2</v>
      </c>
      <c r="AL69" s="222">
        <v>0</v>
      </c>
      <c r="AM69" s="222">
        <v>0</v>
      </c>
      <c r="AN69" s="222">
        <v>0</v>
      </c>
      <c r="AO69" s="223">
        <v>0</v>
      </c>
    </row>
    <row r="70" spans="1:41" x14ac:dyDescent="0.35">
      <c r="B70" s="225" t="s">
        <v>13069</v>
      </c>
      <c r="C70" s="233" t="s">
        <v>34</v>
      </c>
      <c r="D70" s="230">
        <v>0</v>
      </c>
      <c r="E70" s="226">
        <v>5</v>
      </c>
      <c r="F70" s="226">
        <v>5</v>
      </c>
      <c r="G70" s="198">
        <v>4</v>
      </c>
      <c r="L70" s="227" t="s">
        <v>13069</v>
      </c>
      <c r="M70" s="191" t="s">
        <v>34</v>
      </c>
      <c r="N70" s="222">
        <v>19</v>
      </c>
      <c r="O70" s="222">
        <v>0</v>
      </c>
      <c r="P70" s="222">
        <v>4</v>
      </c>
      <c r="Q70" s="222">
        <v>0</v>
      </c>
      <c r="R70" s="222">
        <v>11</v>
      </c>
      <c r="S70" s="222">
        <v>0</v>
      </c>
      <c r="T70" s="222">
        <v>2</v>
      </c>
      <c r="U70" s="222">
        <v>0</v>
      </c>
      <c r="V70" s="222">
        <v>11</v>
      </c>
      <c r="W70" s="222">
        <v>0</v>
      </c>
      <c r="X70" s="222">
        <v>0</v>
      </c>
      <c r="Y70" s="222">
        <v>0</v>
      </c>
      <c r="Z70" s="222">
        <v>10</v>
      </c>
      <c r="AA70" s="222">
        <v>0</v>
      </c>
      <c r="AB70" s="222">
        <v>3</v>
      </c>
      <c r="AC70" s="222">
        <v>0</v>
      </c>
      <c r="AD70" s="222">
        <v>15</v>
      </c>
      <c r="AE70" s="222">
        <v>0</v>
      </c>
      <c r="AF70" s="222">
        <v>0</v>
      </c>
      <c r="AG70" s="222">
        <v>0</v>
      </c>
      <c r="AH70" s="222">
        <v>14</v>
      </c>
      <c r="AI70" s="222">
        <v>0</v>
      </c>
      <c r="AJ70" s="222">
        <v>0</v>
      </c>
      <c r="AK70" s="222">
        <v>0</v>
      </c>
      <c r="AL70" s="222">
        <v>1</v>
      </c>
      <c r="AM70" s="222">
        <v>0</v>
      </c>
      <c r="AN70" s="222">
        <v>0</v>
      </c>
      <c r="AO70" s="223">
        <v>0</v>
      </c>
    </row>
    <row r="71" spans="1:41" x14ac:dyDescent="0.35">
      <c r="B71" s="225" t="s">
        <v>13069</v>
      </c>
      <c r="C71" s="233" t="s">
        <v>35</v>
      </c>
      <c r="D71" s="230">
        <v>0</v>
      </c>
      <c r="E71" s="226">
        <v>1</v>
      </c>
      <c r="F71" s="226">
        <v>1</v>
      </c>
      <c r="G71" s="198">
        <v>0</v>
      </c>
      <c r="L71" s="227" t="s">
        <v>13069</v>
      </c>
      <c r="M71" s="191" t="s">
        <v>35</v>
      </c>
      <c r="N71" s="222">
        <v>0</v>
      </c>
      <c r="O71" s="222">
        <v>0</v>
      </c>
      <c r="P71" s="222">
        <v>0</v>
      </c>
      <c r="Q71" s="222">
        <v>0</v>
      </c>
      <c r="R71" s="222">
        <v>1</v>
      </c>
      <c r="S71" s="222">
        <v>0</v>
      </c>
      <c r="T71" s="222">
        <v>0</v>
      </c>
      <c r="U71" s="222">
        <v>0</v>
      </c>
      <c r="V71" s="222">
        <v>0</v>
      </c>
      <c r="W71" s="222">
        <v>0</v>
      </c>
      <c r="X71" s="222">
        <v>0</v>
      </c>
      <c r="Y71" s="222">
        <v>1</v>
      </c>
      <c r="Z71" s="222">
        <v>0</v>
      </c>
      <c r="AA71" s="222">
        <v>0</v>
      </c>
      <c r="AB71" s="222">
        <v>0</v>
      </c>
      <c r="AC71" s="222">
        <v>0</v>
      </c>
      <c r="AD71" s="222">
        <v>1</v>
      </c>
      <c r="AE71" s="222">
        <v>0</v>
      </c>
      <c r="AF71" s="222">
        <v>0</v>
      </c>
      <c r="AG71" s="222">
        <v>0</v>
      </c>
      <c r="AH71" s="222">
        <v>1</v>
      </c>
      <c r="AI71" s="222">
        <v>0</v>
      </c>
      <c r="AJ71" s="222">
        <v>1</v>
      </c>
      <c r="AK71" s="222">
        <v>0</v>
      </c>
      <c r="AL71" s="222">
        <v>0</v>
      </c>
      <c r="AM71" s="222">
        <v>0</v>
      </c>
      <c r="AN71" s="222">
        <v>0</v>
      </c>
      <c r="AO71" s="223">
        <v>0</v>
      </c>
    </row>
    <row r="72" spans="1:41" x14ac:dyDescent="0.35">
      <c r="B72" s="225" t="s">
        <v>13075</v>
      </c>
      <c r="C72" s="233" t="s">
        <v>34</v>
      </c>
      <c r="D72" s="230">
        <v>4</v>
      </c>
      <c r="E72" s="226">
        <v>18</v>
      </c>
      <c r="F72" s="226">
        <v>24</v>
      </c>
      <c r="G72" s="198">
        <v>9</v>
      </c>
      <c r="L72" s="227" t="s">
        <v>13075</v>
      </c>
      <c r="M72" s="191" t="s">
        <v>34</v>
      </c>
      <c r="N72" s="222">
        <v>37</v>
      </c>
      <c r="O72" s="222">
        <v>0</v>
      </c>
      <c r="P72" s="222">
        <v>9</v>
      </c>
      <c r="Q72" s="222">
        <v>1</v>
      </c>
      <c r="R72" s="222">
        <v>23</v>
      </c>
      <c r="S72" s="222">
        <v>0</v>
      </c>
      <c r="T72" s="222">
        <v>13</v>
      </c>
      <c r="U72" s="222">
        <v>0</v>
      </c>
      <c r="V72" s="222">
        <v>40</v>
      </c>
      <c r="W72" s="222">
        <v>0</v>
      </c>
      <c r="X72" s="222">
        <v>11</v>
      </c>
      <c r="Y72" s="222">
        <v>4</v>
      </c>
      <c r="Z72" s="222">
        <v>18</v>
      </c>
      <c r="AA72" s="222">
        <v>0</v>
      </c>
      <c r="AB72" s="222">
        <v>8</v>
      </c>
      <c r="AC72" s="222">
        <v>2</v>
      </c>
      <c r="AD72" s="222">
        <v>31</v>
      </c>
      <c r="AE72" s="222">
        <v>0</v>
      </c>
      <c r="AF72" s="222">
        <v>5</v>
      </c>
      <c r="AG72" s="222">
        <v>0</v>
      </c>
      <c r="AH72" s="222">
        <v>42</v>
      </c>
      <c r="AI72" s="222">
        <v>0</v>
      </c>
      <c r="AJ72" s="222">
        <v>10</v>
      </c>
      <c r="AK72" s="222">
        <v>3</v>
      </c>
      <c r="AL72" s="222">
        <v>3</v>
      </c>
      <c r="AM72" s="222">
        <v>0</v>
      </c>
      <c r="AN72" s="222">
        <v>0</v>
      </c>
      <c r="AO72" s="223">
        <v>0</v>
      </c>
    </row>
    <row r="73" spans="1:41" x14ac:dyDescent="0.35">
      <c r="B73" s="225" t="s">
        <v>13075</v>
      </c>
      <c r="C73" s="233" t="s">
        <v>35</v>
      </c>
      <c r="D73" s="230">
        <v>1</v>
      </c>
      <c r="E73" s="226">
        <v>0</v>
      </c>
      <c r="F73" s="226">
        <v>1</v>
      </c>
      <c r="G73" s="198">
        <v>0</v>
      </c>
      <c r="L73" s="227" t="s">
        <v>13075</v>
      </c>
      <c r="M73" s="191" t="s">
        <v>35</v>
      </c>
      <c r="N73" s="222">
        <v>0</v>
      </c>
      <c r="O73" s="222">
        <v>0</v>
      </c>
      <c r="P73" s="222">
        <v>0</v>
      </c>
      <c r="Q73" s="222">
        <v>0</v>
      </c>
      <c r="R73" s="222">
        <v>1</v>
      </c>
      <c r="S73" s="222">
        <v>0</v>
      </c>
      <c r="T73" s="222">
        <v>0</v>
      </c>
      <c r="U73" s="222">
        <v>0</v>
      </c>
      <c r="V73" s="222">
        <v>1</v>
      </c>
      <c r="W73" s="222">
        <v>0</v>
      </c>
      <c r="X73" s="222">
        <v>0</v>
      </c>
      <c r="Y73" s="222">
        <v>0</v>
      </c>
      <c r="Z73" s="222">
        <v>3</v>
      </c>
      <c r="AA73" s="222">
        <v>0</v>
      </c>
      <c r="AB73" s="222">
        <v>0</v>
      </c>
      <c r="AC73" s="222">
        <v>0</v>
      </c>
      <c r="AD73" s="222">
        <v>4</v>
      </c>
      <c r="AE73" s="222">
        <v>0</v>
      </c>
      <c r="AF73" s="222">
        <v>0</v>
      </c>
      <c r="AG73" s="222">
        <v>0</v>
      </c>
      <c r="AH73" s="222">
        <v>2</v>
      </c>
      <c r="AI73" s="222">
        <v>0</v>
      </c>
      <c r="AJ73" s="222">
        <v>0</v>
      </c>
      <c r="AK73" s="222">
        <v>0</v>
      </c>
      <c r="AL73" s="222">
        <v>1</v>
      </c>
      <c r="AM73" s="222">
        <v>0</v>
      </c>
      <c r="AN73" s="222">
        <v>0</v>
      </c>
      <c r="AO73" s="223">
        <v>0</v>
      </c>
    </row>
    <row r="74" spans="1:41" x14ac:dyDescent="0.35">
      <c r="B74" s="225" t="s">
        <v>13079</v>
      </c>
      <c r="C74" s="233" t="s">
        <v>34</v>
      </c>
      <c r="D74" s="230">
        <v>2</v>
      </c>
      <c r="E74" s="226">
        <v>16</v>
      </c>
      <c r="F74" s="226">
        <v>6</v>
      </c>
      <c r="G74" s="198">
        <v>1</v>
      </c>
      <c r="L74" s="227" t="s">
        <v>13079</v>
      </c>
      <c r="M74" s="191" t="s">
        <v>34</v>
      </c>
      <c r="N74" s="222">
        <v>7</v>
      </c>
      <c r="O74" s="222">
        <v>0</v>
      </c>
      <c r="P74" s="222">
        <v>0</v>
      </c>
      <c r="Q74" s="222">
        <v>0</v>
      </c>
      <c r="R74" s="222">
        <v>3</v>
      </c>
      <c r="S74" s="222">
        <v>0</v>
      </c>
      <c r="T74" s="222">
        <v>0</v>
      </c>
      <c r="U74" s="222">
        <v>0</v>
      </c>
      <c r="V74" s="222">
        <v>3</v>
      </c>
      <c r="W74" s="222">
        <v>0</v>
      </c>
      <c r="X74" s="222">
        <v>3</v>
      </c>
      <c r="Y74" s="222">
        <v>0</v>
      </c>
      <c r="Z74" s="222">
        <v>33</v>
      </c>
      <c r="AA74" s="222">
        <v>0</v>
      </c>
      <c r="AB74" s="222">
        <v>10</v>
      </c>
      <c r="AC74" s="222">
        <v>7</v>
      </c>
      <c r="AD74" s="222">
        <v>16</v>
      </c>
      <c r="AE74" s="222">
        <v>0</v>
      </c>
      <c r="AF74" s="222">
        <v>5</v>
      </c>
      <c r="AG74" s="222">
        <v>0</v>
      </c>
      <c r="AH74" s="222">
        <v>19</v>
      </c>
      <c r="AI74" s="222">
        <v>0</v>
      </c>
      <c r="AJ74" s="222">
        <v>6</v>
      </c>
      <c r="AK74" s="222">
        <v>0</v>
      </c>
      <c r="AL74" s="222">
        <v>1</v>
      </c>
      <c r="AM74" s="222">
        <v>0</v>
      </c>
      <c r="AN74" s="222">
        <v>1</v>
      </c>
      <c r="AO74" s="223">
        <v>0</v>
      </c>
    </row>
    <row r="75" spans="1:41" x14ac:dyDescent="0.35">
      <c r="B75" s="225" t="s">
        <v>13079</v>
      </c>
      <c r="C75" s="233" t="s">
        <v>35</v>
      </c>
      <c r="D75" s="230">
        <v>0</v>
      </c>
      <c r="E75" s="226">
        <v>2</v>
      </c>
      <c r="F75" s="226">
        <v>1</v>
      </c>
      <c r="G75" s="198">
        <v>0</v>
      </c>
      <c r="L75" s="227" t="s">
        <v>13079</v>
      </c>
      <c r="M75" s="191" t="s">
        <v>35</v>
      </c>
      <c r="N75" s="222">
        <v>0</v>
      </c>
      <c r="O75" s="222">
        <v>0</v>
      </c>
      <c r="P75" s="222">
        <v>0</v>
      </c>
      <c r="Q75" s="222">
        <v>0</v>
      </c>
      <c r="R75" s="222">
        <v>0</v>
      </c>
      <c r="S75" s="222">
        <v>0</v>
      </c>
      <c r="T75" s="222">
        <v>0</v>
      </c>
      <c r="U75" s="222">
        <v>1</v>
      </c>
      <c r="V75" s="222">
        <v>1</v>
      </c>
      <c r="W75" s="222">
        <v>0</v>
      </c>
      <c r="X75" s="222">
        <v>0</v>
      </c>
      <c r="Y75" s="222">
        <v>0</v>
      </c>
      <c r="Z75" s="222">
        <v>1</v>
      </c>
      <c r="AA75" s="222">
        <v>0</v>
      </c>
      <c r="AB75" s="222">
        <v>1</v>
      </c>
      <c r="AC75" s="222">
        <v>1</v>
      </c>
      <c r="AD75" s="222">
        <v>1</v>
      </c>
      <c r="AE75" s="222">
        <v>0</v>
      </c>
      <c r="AF75" s="222">
        <v>0</v>
      </c>
      <c r="AG75" s="222">
        <v>1</v>
      </c>
      <c r="AH75" s="222">
        <v>0</v>
      </c>
      <c r="AI75" s="222">
        <v>0</v>
      </c>
      <c r="AJ75" s="222">
        <v>3</v>
      </c>
      <c r="AK75" s="222">
        <v>0</v>
      </c>
      <c r="AL75" s="222">
        <v>0</v>
      </c>
      <c r="AM75" s="222">
        <v>0</v>
      </c>
      <c r="AN75" s="222">
        <v>0</v>
      </c>
      <c r="AO75" s="223">
        <v>0</v>
      </c>
    </row>
    <row r="76" spans="1:41" x14ac:dyDescent="0.35">
      <c r="B76" s="225" t="s">
        <v>13084</v>
      </c>
      <c r="C76" s="233" t="s">
        <v>34</v>
      </c>
      <c r="D76" s="230">
        <v>0</v>
      </c>
      <c r="E76" s="226">
        <v>5</v>
      </c>
      <c r="F76" s="226">
        <v>2</v>
      </c>
      <c r="G76" s="198">
        <v>0</v>
      </c>
      <c r="L76" s="227" t="s">
        <v>13084</v>
      </c>
      <c r="M76" s="191" t="s">
        <v>34</v>
      </c>
      <c r="N76" s="222">
        <v>12</v>
      </c>
      <c r="O76" s="222">
        <v>0</v>
      </c>
      <c r="P76" s="222">
        <v>2</v>
      </c>
      <c r="Q76" s="222">
        <v>0</v>
      </c>
      <c r="R76" s="222">
        <v>10</v>
      </c>
      <c r="S76" s="222">
        <v>0</v>
      </c>
      <c r="T76" s="222">
        <v>1</v>
      </c>
      <c r="U76" s="222">
        <v>1</v>
      </c>
      <c r="V76" s="222">
        <v>11</v>
      </c>
      <c r="W76" s="222">
        <v>0</v>
      </c>
      <c r="X76" s="222">
        <v>1</v>
      </c>
      <c r="Y76" s="222">
        <v>1</v>
      </c>
      <c r="Z76" s="222">
        <v>5</v>
      </c>
      <c r="AA76" s="222">
        <v>0</v>
      </c>
      <c r="AB76" s="222">
        <v>1</v>
      </c>
      <c r="AC76" s="222">
        <v>2</v>
      </c>
      <c r="AD76" s="222">
        <v>7</v>
      </c>
      <c r="AE76" s="222">
        <v>0</v>
      </c>
      <c r="AF76" s="222">
        <v>0</v>
      </c>
      <c r="AG76" s="222">
        <v>0</v>
      </c>
      <c r="AH76" s="222">
        <v>7</v>
      </c>
      <c r="AI76" s="222">
        <v>0</v>
      </c>
      <c r="AJ76" s="222">
        <v>0</v>
      </c>
      <c r="AK76" s="222">
        <v>0</v>
      </c>
      <c r="AL76" s="222">
        <v>0</v>
      </c>
      <c r="AM76" s="222">
        <v>0</v>
      </c>
      <c r="AN76" s="222">
        <v>0</v>
      </c>
      <c r="AO76" s="223">
        <v>0</v>
      </c>
    </row>
    <row r="77" spans="1:41" x14ac:dyDescent="0.35">
      <c r="B77" s="225" t="s">
        <v>13068</v>
      </c>
      <c r="C77" s="233" t="s">
        <v>34</v>
      </c>
      <c r="D77" s="230">
        <v>4</v>
      </c>
      <c r="E77" s="226">
        <v>28</v>
      </c>
      <c r="F77" s="226">
        <v>20</v>
      </c>
      <c r="G77" s="198">
        <v>19</v>
      </c>
      <c r="L77" s="227" t="s">
        <v>13068</v>
      </c>
      <c r="M77" s="191">
        <v>0</v>
      </c>
      <c r="N77" s="222">
        <v>0</v>
      </c>
      <c r="O77" s="222">
        <v>0</v>
      </c>
      <c r="P77" s="222">
        <v>0</v>
      </c>
      <c r="Q77" s="222">
        <v>0</v>
      </c>
      <c r="R77" s="222">
        <v>0</v>
      </c>
      <c r="S77" s="222">
        <v>0</v>
      </c>
      <c r="T77" s="222">
        <v>0</v>
      </c>
      <c r="U77" s="222">
        <v>0</v>
      </c>
      <c r="V77" s="222">
        <v>0</v>
      </c>
      <c r="W77" s="222">
        <v>0</v>
      </c>
      <c r="X77" s="222">
        <v>1</v>
      </c>
      <c r="Y77" s="222">
        <v>0</v>
      </c>
      <c r="Z77" s="222">
        <v>0</v>
      </c>
      <c r="AA77" s="222">
        <v>0</v>
      </c>
      <c r="AB77" s="222">
        <v>0</v>
      </c>
      <c r="AC77" s="222">
        <v>0</v>
      </c>
      <c r="AD77" s="222">
        <v>0</v>
      </c>
      <c r="AE77" s="222">
        <v>0</v>
      </c>
      <c r="AF77" s="222">
        <v>0</v>
      </c>
      <c r="AG77" s="222">
        <v>0</v>
      </c>
      <c r="AH77" s="222">
        <v>0</v>
      </c>
      <c r="AI77" s="222">
        <v>0</v>
      </c>
      <c r="AJ77" s="222">
        <v>0</v>
      </c>
      <c r="AK77" s="222">
        <v>0</v>
      </c>
      <c r="AL77" s="222">
        <v>0</v>
      </c>
      <c r="AM77" s="222">
        <v>0</v>
      </c>
      <c r="AN77" s="222">
        <v>0</v>
      </c>
      <c r="AO77" s="223">
        <v>0</v>
      </c>
    </row>
    <row r="78" spans="1:41" x14ac:dyDescent="0.35">
      <c r="B78" s="225" t="s">
        <v>13068</v>
      </c>
      <c r="C78" s="233" t="s">
        <v>35</v>
      </c>
      <c r="D78" s="230">
        <v>0</v>
      </c>
      <c r="E78" s="226">
        <v>0</v>
      </c>
      <c r="F78" s="226">
        <v>1</v>
      </c>
      <c r="G78" s="198">
        <v>1</v>
      </c>
      <c r="L78" s="227" t="s">
        <v>13068</v>
      </c>
      <c r="M78" s="191" t="s">
        <v>34</v>
      </c>
      <c r="N78" s="222">
        <v>35</v>
      </c>
      <c r="O78" s="222">
        <v>0</v>
      </c>
      <c r="P78" s="222">
        <v>9</v>
      </c>
      <c r="Q78" s="222">
        <v>3</v>
      </c>
      <c r="R78" s="222">
        <v>45</v>
      </c>
      <c r="S78" s="222">
        <v>0</v>
      </c>
      <c r="T78" s="222">
        <v>8</v>
      </c>
      <c r="U78" s="222">
        <v>6</v>
      </c>
      <c r="V78" s="222">
        <v>55</v>
      </c>
      <c r="W78" s="222">
        <v>0</v>
      </c>
      <c r="X78" s="222">
        <v>14</v>
      </c>
      <c r="Y78" s="222">
        <v>3</v>
      </c>
      <c r="Z78" s="222">
        <v>27</v>
      </c>
      <c r="AA78" s="222">
        <v>0</v>
      </c>
      <c r="AB78" s="222">
        <v>11</v>
      </c>
      <c r="AC78" s="222">
        <v>2</v>
      </c>
      <c r="AD78" s="222">
        <v>68</v>
      </c>
      <c r="AE78" s="222">
        <v>0</v>
      </c>
      <c r="AF78" s="222">
        <v>11</v>
      </c>
      <c r="AG78" s="222">
        <v>3</v>
      </c>
      <c r="AH78" s="222">
        <v>63</v>
      </c>
      <c r="AI78" s="222">
        <v>0</v>
      </c>
      <c r="AJ78" s="222">
        <v>8</v>
      </c>
      <c r="AK78" s="222">
        <v>0</v>
      </c>
      <c r="AL78" s="222">
        <v>10</v>
      </c>
      <c r="AM78" s="222">
        <v>0</v>
      </c>
      <c r="AN78" s="222">
        <v>3</v>
      </c>
      <c r="AO78" s="223">
        <v>1</v>
      </c>
    </row>
    <row r="79" spans="1:41" x14ac:dyDescent="0.35">
      <c r="B79" s="225" t="s">
        <v>13080</v>
      </c>
      <c r="C79" s="233" t="s">
        <v>34</v>
      </c>
      <c r="D79" s="230">
        <v>1</v>
      </c>
      <c r="E79" s="226">
        <v>2</v>
      </c>
      <c r="F79" s="226">
        <v>7</v>
      </c>
      <c r="G79" s="198">
        <v>1</v>
      </c>
      <c r="L79" s="227" t="s">
        <v>13068</v>
      </c>
      <c r="M79" s="191" t="s">
        <v>35</v>
      </c>
      <c r="N79" s="222">
        <v>0</v>
      </c>
      <c r="O79" s="222">
        <v>0</v>
      </c>
      <c r="P79" s="222">
        <v>1</v>
      </c>
      <c r="Q79" s="222">
        <v>0</v>
      </c>
      <c r="R79" s="222">
        <v>1</v>
      </c>
      <c r="S79" s="222">
        <v>0</v>
      </c>
      <c r="T79" s="222">
        <v>2</v>
      </c>
      <c r="U79" s="222">
        <v>0</v>
      </c>
      <c r="V79" s="222">
        <v>2</v>
      </c>
      <c r="W79" s="222">
        <v>0</v>
      </c>
      <c r="X79" s="222">
        <v>1</v>
      </c>
      <c r="Y79" s="222">
        <v>0</v>
      </c>
      <c r="Z79" s="222">
        <v>0</v>
      </c>
      <c r="AA79" s="222">
        <v>0</v>
      </c>
      <c r="AB79" s="222">
        <v>0</v>
      </c>
      <c r="AC79" s="222">
        <v>0</v>
      </c>
      <c r="AD79" s="222">
        <v>0</v>
      </c>
      <c r="AE79" s="222">
        <v>0</v>
      </c>
      <c r="AF79" s="222">
        <v>0</v>
      </c>
      <c r="AG79" s="222">
        <v>1</v>
      </c>
      <c r="AH79" s="222">
        <v>1</v>
      </c>
      <c r="AI79" s="222">
        <v>0</v>
      </c>
      <c r="AJ79" s="222">
        <v>0</v>
      </c>
      <c r="AK79" s="222">
        <v>1</v>
      </c>
      <c r="AL79" s="222">
        <v>2</v>
      </c>
      <c r="AM79" s="222">
        <v>0</v>
      </c>
      <c r="AN79" s="222">
        <v>0</v>
      </c>
      <c r="AO79" s="223">
        <v>0</v>
      </c>
    </row>
    <row r="80" spans="1:41" x14ac:dyDescent="0.35">
      <c r="B80" s="225" t="s">
        <v>13088</v>
      </c>
      <c r="C80" s="233" t="s">
        <v>34</v>
      </c>
      <c r="D80" s="230">
        <v>0</v>
      </c>
      <c r="E80" s="226">
        <v>1</v>
      </c>
      <c r="F80" s="226">
        <v>0</v>
      </c>
      <c r="G80" s="198">
        <v>0</v>
      </c>
      <c r="L80" s="227" t="s">
        <v>13080</v>
      </c>
      <c r="M80" s="191" t="s">
        <v>34</v>
      </c>
      <c r="N80" s="222">
        <v>5</v>
      </c>
      <c r="O80" s="222">
        <v>0</v>
      </c>
      <c r="P80" s="222">
        <v>2</v>
      </c>
      <c r="Q80" s="222">
        <v>1</v>
      </c>
      <c r="R80" s="222">
        <v>7</v>
      </c>
      <c r="S80" s="222">
        <v>0</v>
      </c>
      <c r="T80" s="222">
        <v>0</v>
      </c>
      <c r="U80" s="222">
        <v>0</v>
      </c>
      <c r="V80" s="222">
        <v>8</v>
      </c>
      <c r="W80" s="222">
        <v>0</v>
      </c>
      <c r="X80" s="222">
        <v>2</v>
      </c>
      <c r="Y80" s="222">
        <v>0</v>
      </c>
      <c r="Z80" s="222">
        <v>2</v>
      </c>
      <c r="AA80" s="222">
        <v>0</v>
      </c>
      <c r="AB80" s="222">
        <v>0</v>
      </c>
      <c r="AC80" s="222">
        <v>0</v>
      </c>
      <c r="AD80" s="222">
        <v>5</v>
      </c>
      <c r="AE80" s="222">
        <v>0</v>
      </c>
      <c r="AF80" s="222">
        <v>0</v>
      </c>
      <c r="AG80" s="222">
        <v>0</v>
      </c>
      <c r="AH80" s="222">
        <v>7</v>
      </c>
      <c r="AI80" s="222">
        <v>0</v>
      </c>
      <c r="AJ80" s="222">
        <v>2</v>
      </c>
      <c r="AK80" s="222">
        <v>2</v>
      </c>
      <c r="AL80" s="222">
        <v>0</v>
      </c>
      <c r="AM80" s="222">
        <v>0</v>
      </c>
      <c r="AN80" s="222">
        <v>0</v>
      </c>
      <c r="AO80" s="223">
        <v>0</v>
      </c>
    </row>
    <row r="81" spans="2:41" x14ac:dyDescent="0.35">
      <c r="B81" s="225" t="s">
        <v>13083</v>
      </c>
      <c r="C81" s="233" t="s">
        <v>34</v>
      </c>
      <c r="D81" s="230">
        <v>0</v>
      </c>
      <c r="E81" s="226">
        <v>1</v>
      </c>
      <c r="F81" s="226">
        <v>2</v>
      </c>
      <c r="G81" s="198">
        <v>0</v>
      </c>
      <c r="L81" s="227" t="s">
        <v>13088</v>
      </c>
      <c r="M81" s="191" t="s">
        <v>34</v>
      </c>
      <c r="N81" s="222">
        <v>6</v>
      </c>
      <c r="O81" s="222">
        <v>0</v>
      </c>
      <c r="P81" s="222">
        <v>1</v>
      </c>
      <c r="Q81" s="222">
        <v>0</v>
      </c>
      <c r="R81" s="222">
        <v>3</v>
      </c>
      <c r="S81" s="222">
        <v>0</v>
      </c>
      <c r="T81" s="222">
        <v>0</v>
      </c>
      <c r="U81" s="222">
        <v>0</v>
      </c>
      <c r="V81" s="222">
        <v>6</v>
      </c>
      <c r="W81" s="222">
        <v>0</v>
      </c>
      <c r="X81" s="222">
        <v>0</v>
      </c>
      <c r="Y81" s="222">
        <v>0</v>
      </c>
      <c r="Z81" s="222">
        <v>1</v>
      </c>
      <c r="AA81" s="222">
        <v>0</v>
      </c>
      <c r="AB81" s="222">
        <v>0</v>
      </c>
      <c r="AC81" s="222">
        <v>0</v>
      </c>
      <c r="AD81" s="222">
        <v>4</v>
      </c>
      <c r="AE81" s="222">
        <v>0</v>
      </c>
      <c r="AF81" s="222">
        <v>0</v>
      </c>
      <c r="AG81" s="222">
        <v>0</v>
      </c>
      <c r="AH81" s="222">
        <v>1</v>
      </c>
      <c r="AI81" s="222">
        <v>0</v>
      </c>
      <c r="AJ81" s="222">
        <v>0</v>
      </c>
      <c r="AK81" s="222">
        <v>0</v>
      </c>
      <c r="AL81" s="222">
        <v>0</v>
      </c>
      <c r="AM81" s="222">
        <v>0</v>
      </c>
      <c r="AN81" s="222">
        <v>0</v>
      </c>
      <c r="AO81" s="223">
        <v>0</v>
      </c>
    </row>
    <row r="82" spans="2:41" x14ac:dyDescent="0.35">
      <c r="B82" s="225" t="s">
        <v>13077</v>
      </c>
      <c r="C82" s="233" t="s">
        <v>34</v>
      </c>
      <c r="D82" s="230">
        <v>0</v>
      </c>
      <c r="E82" s="226">
        <v>5</v>
      </c>
      <c r="F82" s="226">
        <v>3</v>
      </c>
      <c r="G82" s="198">
        <v>4</v>
      </c>
      <c r="L82" s="227" t="s">
        <v>13083</v>
      </c>
      <c r="M82" s="191" t="s">
        <v>34</v>
      </c>
      <c r="N82" s="222">
        <v>3</v>
      </c>
      <c r="O82" s="222">
        <v>0</v>
      </c>
      <c r="P82" s="222">
        <v>0</v>
      </c>
      <c r="Q82" s="222">
        <v>0</v>
      </c>
      <c r="R82" s="222">
        <v>3</v>
      </c>
      <c r="S82" s="222">
        <v>0</v>
      </c>
      <c r="T82" s="222">
        <v>0</v>
      </c>
      <c r="U82" s="222">
        <v>0</v>
      </c>
      <c r="V82" s="222">
        <v>4</v>
      </c>
      <c r="W82" s="222">
        <v>0</v>
      </c>
      <c r="X82" s="222">
        <v>0</v>
      </c>
      <c r="Y82" s="222">
        <v>0</v>
      </c>
      <c r="Z82" s="222">
        <v>1</v>
      </c>
      <c r="AA82" s="222">
        <v>0</v>
      </c>
      <c r="AB82" s="222">
        <v>0</v>
      </c>
      <c r="AC82" s="222">
        <v>0</v>
      </c>
      <c r="AD82" s="222">
        <v>1</v>
      </c>
      <c r="AE82" s="222">
        <v>0</v>
      </c>
      <c r="AF82" s="222">
        <v>1</v>
      </c>
      <c r="AG82" s="222">
        <v>0</v>
      </c>
      <c r="AH82" s="222">
        <v>2</v>
      </c>
      <c r="AI82" s="222">
        <v>0</v>
      </c>
      <c r="AJ82" s="222">
        <v>0</v>
      </c>
      <c r="AK82" s="222">
        <v>1</v>
      </c>
      <c r="AL82" s="222">
        <v>0</v>
      </c>
      <c r="AM82" s="222">
        <v>0</v>
      </c>
      <c r="AN82" s="222">
        <v>0</v>
      </c>
      <c r="AO82" s="223">
        <v>0</v>
      </c>
    </row>
    <row r="83" spans="2:41" x14ac:dyDescent="0.35">
      <c r="B83" s="225" t="s">
        <v>13078</v>
      </c>
      <c r="C83" s="233" t="s">
        <v>34</v>
      </c>
      <c r="D83" s="230">
        <v>0</v>
      </c>
      <c r="E83" s="226">
        <v>1</v>
      </c>
      <c r="F83" s="226">
        <v>2</v>
      </c>
      <c r="G83" s="198">
        <v>3</v>
      </c>
      <c r="L83" s="227" t="s">
        <v>13083</v>
      </c>
      <c r="M83" s="191" t="s">
        <v>35</v>
      </c>
      <c r="N83" s="222">
        <v>0</v>
      </c>
      <c r="O83" s="222">
        <v>0</v>
      </c>
      <c r="P83" s="222">
        <v>0</v>
      </c>
      <c r="Q83" s="222">
        <v>0</v>
      </c>
      <c r="R83" s="222">
        <v>0</v>
      </c>
      <c r="S83" s="222">
        <v>0</v>
      </c>
      <c r="T83" s="222">
        <v>0</v>
      </c>
      <c r="U83" s="222">
        <v>0</v>
      </c>
      <c r="V83" s="222">
        <v>0</v>
      </c>
      <c r="W83" s="222">
        <v>0</v>
      </c>
      <c r="X83" s="222">
        <v>0</v>
      </c>
      <c r="Y83" s="222">
        <v>0</v>
      </c>
      <c r="Z83" s="222">
        <v>0</v>
      </c>
      <c r="AA83" s="222">
        <v>0</v>
      </c>
      <c r="AB83" s="222">
        <v>0</v>
      </c>
      <c r="AC83" s="222">
        <v>0</v>
      </c>
      <c r="AD83" s="222">
        <v>0</v>
      </c>
      <c r="AE83" s="222">
        <v>0</v>
      </c>
      <c r="AF83" s="222">
        <v>0</v>
      </c>
      <c r="AG83" s="222">
        <v>0</v>
      </c>
      <c r="AH83" s="222">
        <v>0</v>
      </c>
      <c r="AI83" s="222">
        <v>0</v>
      </c>
      <c r="AJ83" s="222">
        <v>0</v>
      </c>
      <c r="AK83" s="222">
        <v>0</v>
      </c>
      <c r="AL83" s="222">
        <v>0</v>
      </c>
      <c r="AM83" s="222">
        <v>0</v>
      </c>
      <c r="AN83" s="222">
        <v>0</v>
      </c>
      <c r="AO83" s="223">
        <v>0</v>
      </c>
    </row>
    <row r="84" spans="2:41" x14ac:dyDescent="0.35">
      <c r="B84" s="225" t="s">
        <v>13078</v>
      </c>
      <c r="C84" s="233" t="s">
        <v>35</v>
      </c>
      <c r="D84" s="230">
        <v>0</v>
      </c>
      <c r="E84" s="226">
        <v>0</v>
      </c>
      <c r="F84" s="226">
        <v>2</v>
      </c>
      <c r="G84" s="198">
        <v>0</v>
      </c>
      <c r="L84" s="227" t="s">
        <v>13077</v>
      </c>
      <c r="M84" s="191" t="s">
        <v>34</v>
      </c>
      <c r="N84" s="222">
        <v>4</v>
      </c>
      <c r="O84" s="222">
        <v>0</v>
      </c>
      <c r="P84" s="222">
        <v>1</v>
      </c>
      <c r="Q84" s="222">
        <v>1</v>
      </c>
      <c r="R84" s="222">
        <v>5</v>
      </c>
      <c r="S84" s="222">
        <v>0</v>
      </c>
      <c r="T84" s="222">
        <v>2</v>
      </c>
      <c r="U84" s="222">
        <v>0</v>
      </c>
      <c r="V84" s="222">
        <v>11</v>
      </c>
      <c r="W84" s="222">
        <v>0</v>
      </c>
      <c r="X84" s="222">
        <v>2</v>
      </c>
      <c r="Y84" s="222">
        <v>0</v>
      </c>
      <c r="Z84" s="222">
        <v>7</v>
      </c>
      <c r="AA84" s="222">
        <v>0</v>
      </c>
      <c r="AB84" s="222">
        <v>4</v>
      </c>
      <c r="AC84" s="222">
        <v>0</v>
      </c>
      <c r="AD84" s="222">
        <v>6</v>
      </c>
      <c r="AE84" s="222">
        <v>0</v>
      </c>
      <c r="AF84" s="222">
        <v>0</v>
      </c>
      <c r="AG84" s="222">
        <v>0</v>
      </c>
      <c r="AH84" s="222">
        <v>8</v>
      </c>
      <c r="AI84" s="222">
        <v>0</v>
      </c>
      <c r="AJ84" s="222">
        <v>4</v>
      </c>
      <c r="AK84" s="222">
        <v>0</v>
      </c>
      <c r="AL84" s="222">
        <v>3</v>
      </c>
      <c r="AM84" s="222">
        <v>0</v>
      </c>
      <c r="AN84" s="222">
        <v>0</v>
      </c>
      <c r="AO84" s="223">
        <v>0</v>
      </c>
    </row>
    <row r="85" spans="2:41" x14ac:dyDescent="0.35">
      <c r="B85" s="225" t="s">
        <v>13086</v>
      </c>
      <c r="C85" s="233" t="s">
        <v>34</v>
      </c>
      <c r="D85" s="230">
        <v>0</v>
      </c>
      <c r="E85" s="226">
        <v>1</v>
      </c>
      <c r="F85" s="226">
        <v>1</v>
      </c>
      <c r="G85" s="198">
        <v>0</v>
      </c>
      <c r="L85" s="227" t="s">
        <v>13077</v>
      </c>
      <c r="M85" s="191" t="s">
        <v>35</v>
      </c>
      <c r="N85" s="222">
        <v>0</v>
      </c>
      <c r="O85" s="222">
        <v>0</v>
      </c>
      <c r="P85" s="222">
        <v>0</v>
      </c>
      <c r="Q85" s="222">
        <v>0</v>
      </c>
      <c r="R85" s="222">
        <v>0</v>
      </c>
      <c r="S85" s="222">
        <v>0</v>
      </c>
      <c r="T85" s="222">
        <v>0</v>
      </c>
      <c r="U85" s="222">
        <v>0</v>
      </c>
      <c r="V85" s="222">
        <v>1</v>
      </c>
      <c r="W85" s="222">
        <v>0</v>
      </c>
      <c r="X85" s="222">
        <v>0</v>
      </c>
      <c r="Y85" s="222">
        <v>0</v>
      </c>
      <c r="Z85" s="222">
        <v>0</v>
      </c>
      <c r="AA85" s="222">
        <v>0</v>
      </c>
      <c r="AB85" s="222">
        <v>0</v>
      </c>
      <c r="AC85" s="222">
        <v>0</v>
      </c>
      <c r="AD85" s="222">
        <v>0</v>
      </c>
      <c r="AE85" s="222">
        <v>0</v>
      </c>
      <c r="AF85" s="222">
        <v>0</v>
      </c>
      <c r="AG85" s="222">
        <v>1</v>
      </c>
      <c r="AH85" s="222">
        <v>0</v>
      </c>
      <c r="AI85" s="222">
        <v>0</v>
      </c>
      <c r="AJ85" s="222">
        <v>0</v>
      </c>
      <c r="AK85" s="222">
        <v>0</v>
      </c>
      <c r="AL85" s="222">
        <v>0</v>
      </c>
      <c r="AM85" s="222">
        <v>0</v>
      </c>
      <c r="AN85" s="222">
        <v>0</v>
      </c>
      <c r="AO85" s="223">
        <v>0</v>
      </c>
    </row>
    <row r="86" spans="2:41" x14ac:dyDescent="0.35">
      <c r="B86" s="225" t="s">
        <v>13085</v>
      </c>
      <c r="C86" s="233" t="s">
        <v>34</v>
      </c>
      <c r="D86" s="230">
        <v>0</v>
      </c>
      <c r="E86" s="226">
        <v>2</v>
      </c>
      <c r="F86" s="226">
        <v>2</v>
      </c>
      <c r="G86" s="198">
        <v>0</v>
      </c>
      <c r="L86" s="227" t="s">
        <v>13078</v>
      </c>
      <c r="M86" s="191" t="s">
        <v>34</v>
      </c>
      <c r="N86" s="222">
        <v>6</v>
      </c>
      <c r="O86" s="222">
        <v>0</v>
      </c>
      <c r="P86" s="222">
        <v>1</v>
      </c>
      <c r="Q86" s="222">
        <v>0</v>
      </c>
      <c r="R86" s="222">
        <v>4</v>
      </c>
      <c r="S86" s="222">
        <v>0</v>
      </c>
      <c r="T86" s="222">
        <v>0</v>
      </c>
      <c r="U86" s="222">
        <v>0</v>
      </c>
      <c r="V86" s="222">
        <v>8</v>
      </c>
      <c r="W86" s="222">
        <v>0</v>
      </c>
      <c r="X86" s="222">
        <v>1</v>
      </c>
      <c r="Y86" s="222">
        <v>0</v>
      </c>
      <c r="Z86" s="222">
        <v>4</v>
      </c>
      <c r="AA86" s="222">
        <v>0</v>
      </c>
      <c r="AB86" s="222">
        <v>0</v>
      </c>
      <c r="AC86" s="222">
        <v>1</v>
      </c>
      <c r="AD86" s="222">
        <v>3</v>
      </c>
      <c r="AE86" s="222">
        <v>0</v>
      </c>
      <c r="AF86" s="222">
        <v>0</v>
      </c>
      <c r="AG86" s="222">
        <v>1</v>
      </c>
      <c r="AH86" s="222">
        <v>4</v>
      </c>
      <c r="AI86" s="222">
        <v>0</v>
      </c>
      <c r="AJ86" s="222">
        <v>2</v>
      </c>
      <c r="AK86" s="222">
        <v>0</v>
      </c>
      <c r="AL86" s="222">
        <v>0</v>
      </c>
      <c r="AM86" s="222">
        <v>0</v>
      </c>
      <c r="AN86" s="222">
        <v>0</v>
      </c>
      <c r="AO86" s="223">
        <v>1</v>
      </c>
    </row>
    <row r="87" spans="2:41" x14ac:dyDescent="0.35">
      <c r="B87" s="225" t="s">
        <v>13085</v>
      </c>
      <c r="C87" s="233" t="s">
        <v>35</v>
      </c>
      <c r="D87" s="230">
        <v>0</v>
      </c>
      <c r="E87" s="226">
        <v>1</v>
      </c>
      <c r="F87" s="226">
        <v>0</v>
      </c>
      <c r="G87" s="198">
        <v>0</v>
      </c>
      <c r="L87" s="227" t="s">
        <v>13078</v>
      </c>
      <c r="M87" s="191" t="s">
        <v>35</v>
      </c>
      <c r="N87" s="222">
        <v>1</v>
      </c>
      <c r="O87" s="222">
        <v>0</v>
      </c>
      <c r="P87" s="222">
        <v>0</v>
      </c>
      <c r="Q87" s="222">
        <v>0</v>
      </c>
      <c r="R87" s="222">
        <v>0</v>
      </c>
      <c r="S87" s="222">
        <v>0</v>
      </c>
      <c r="T87" s="222">
        <v>0</v>
      </c>
      <c r="U87" s="222">
        <v>0</v>
      </c>
      <c r="V87" s="222">
        <v>1</v>
      </c>
      <c r="W87" s="222">
        <v>0</v>
      </c>
      <c r="X87" s="222">
        <v>1</v>
      </c>
      <c r="Y87" s="222">
        <v>0</v>
      </c>
      <c r="Z87" s="222">
        <v>1</v>
      </c>
      <c r="AA87" s="222">
        <v>0</v>
      </c>
      <c r="AB87" s="222">
        <v>0</v>
      </c>
      <c r="AC87" s="222">
        <v>0</v>
      </c>
      <c r="AD87" s="222">
        <v>0</v>
      </c>
      <c r="AE87" s="222">
        <v>0</v>
      </c>
      <c r="AF87" s="222">
        <v>2</v>
      </c>
      <c r="AG87" s="222">
        <v>0</v>
      </c>
      <c r="AH87" s="222">
        <v>1</v>
      </c>
      <c r="AI87" s="222">
        <v>0</v>
      </c>
      <c r="AJ87" s="222">
        <v>1</v>
      </c>
      <c r="AK87" s="222">
        <v>0</v>
      </c>
      <c r="AL87" s="222">
        <v>0</v>
      </c>
      <c r="AM87" s="222">
        <v>0</v>
      </c>
      <c r="AN87" s="222">
        <v>1</v>
      </c>
      <c r="AO87" s="223">
        <v>0</v>
      </c>
    </row>
    <row r="88" spans="2:41" x14ac:dyDescent="0.35">
      <c r="B88" s="225" t="s">
        <v>13081</v>
      </c>
      <c r="C88" s="233" t="s">
        <v>34</v>
      </c>
      <c r="D88" s="230">
        <v>0</v>
      </c>
      <c r="E88" s="226">
        <v>0</v>
      </c>
      <c r="F88" s="226">
        <v>1</v>
      </c>
      <c r="G88" s="198">
        <v>0</v>
      </c>
      <c r="L88" s="227" t="s">
        <v>13086</v>
      </c>
      <c r="M88" s="191" t="s">
        <v>34</v>
      </c>
      <c r="N88" s="222">
        <v>5</v>
      </c>
      <c r="O88" s="222">
        <v>0</v>
      </c>
      <c r="P88" s="222">
        <v>0</v>
      </c>
      <c r="Q88" s="222">
        <v>0</v>
      </c>
      <c r="R88" s="222">
        <v>8</v>
      </c>
      <c r="S88" s="222">
        <v>0</v>
      </c>
      <c r="T88" s="222">
        <v>0</v>
      </c>
      <c r="U88" s="222">
        <v>0</v>
      </c>
      <c r="V88" s="222">
        <v>5</v>
      </c>
      <c r="W88" s="222">
        <v>0</v>
      </c>
      <c r="X88" s="222">
        <v>5</v>
      </c>
      <c r="Y88" s="222">
        <v>3</v>
      </c>
      <c r="Z88" s="222">
        <v>1</v>
      </c>
      <c r="AA88" s="222">
        <v>0</v>
      </c>
      <c r="AB88" s="222">
        <v>1</v>
      </c>
      <c r="AC88" s="222">
        <v>0</v>
      </c>
      <c r="AD88" s="222">
        <v>1</v>
      </c>
      <c r="AE88" s="222">
        <v>0</v>
      </c>
      <c r="AF88" s="222">
        <v>1</v>
      </c>
      <c r="AG88" s="222">
        <v>0</v>
      </c>
      <c r="AH88" s="222">
        <v>2</v>
      </c>
      <c r="AI88" s="222">
        <v>0</v>
      </c>
      <c r="AJ88" s="222">
        <v>0</v>
      </c>
      <c r="AK88" s="222">
        <v>0</v>
      </c>
      <c r="AL88" s="222">
        <v>0</v>
      </c>
      <c r="AM88" s="222">
        <v>0</v>
      </c>
      <c r="AN88" s="222">
        <v>0</v>
      </c>
      <c r="AO88" s="223">
        <v>0</v>
      </c>
    </row>
    <row r="89" spans="2:41" x14ac:dyDescent="0.35">
      <c r="B89" s="225" t="s">
        <v>13089</v>
      </c>
      <c r="C89" s="233" t="s">
        <v>34</v>
      </c>
      <c r="D89" s="230">
        <v>1</v>
      </c>
      <c r="E89" s="226">
        <v>0</v>
      </c>
      <c r="F89" s="226">
        <v>0</v>
      </c>
      <c r="G89" s="198">
        <v>0</v>
      </c>
      <c r="L89" s="227" t="s">
        <v>13086</v>
      </c>
      <c r="M89" s="191" t="s">
        <v>35</v>
      </c>
      <c r="N89" s="222">
        <v>0</v>
      </c>
      <c r="O89" s="222">
        <v>0</v>
      </c>
      <c r="P89" s="222">
        <v>0</v>
      </c>
      <c r="Q89" s="222">
        <v>0</v>
      </c>
      <c r="R89" s="222">
        <v>0</v>
      </c>
      <c r="S89" s="222">
        <v>0</v>
      </c>
      <c r="T89" s="222">
        <v>0</v>
      </c>
      <c r="U89" s="222">
        <v>0</v>
      </c>
      <c r="V89" s="222">
        <v>0</v>
      </c>
      <c r="W89" s="222">
        <v>0</v>
      </c>
      <c r="X89" s="222">
        <v>0</v>
      </c>
      <c r="Y89" s="222">
        <v>0</v>
      </c>
      <c r="Z89" s="222">
        <v>1</v>
      </c>
      <c r="AA89" s="222">
        <v>0</v>
      </c>
      <c r="AB89" s="222">
        <v>0</v>
      </c>
      <c r="AC89" s="222">
        <v>0</v>
      </c>
      <c r="AD89" s="222">
        <v>0</v>
      </c>
      <c r="AE89" s="222">
        <v>0</v>
      </c>
      <c r="AF89" s="222">
        <v>0</v>
      </c>
      <c r="AG89" s="222">
        <v>0</v>
      </c>
      <c r="AH89" s="222">
        <v>0</v>
      </c>
      <c r="AI89" s="222">
        <v>0</v>
      </c>
      <c r="AJ89" s="222">
        <v>0</v>
      </c>
      <c r="AK89" s="222">
        <v>0</v>
      </c>
      <c r="AL89" s="222">
        <v>0</v>
      </c>
      <c r="AM89" s="222">
        <v>0</v>
      </c>
      <c r="AN89" s="222">
        <v>0</v>
      </c>
      <c r="AO89" s="223">
        <v>0</v>
      </c>
    </row>
    <row r="90" spans="2:41" x14ac:dyDescent="0.35">
      <c r="B90" s="225" t="s">
        <v>13074</v>
      </c>
      <c r="C90" s="233" t="s">
        <v>34</v>
      </c>
      <c r="D90" s="230">
        <v>0</v>
      </c>
      <c r="E90" s="226">
        <v>13</v>
      </c>
      <c r="F90" s="226">
        <v>15</v>
      </c>
      <c r="G90" s="198">
        <v>9</v>
      </c>
      <c r="L90" s="227" t="s">
        <v>13085</v>
      </c>
      <c r="M90" s="191" t="s">
        <v>34</v>
      </c>
      <c r="N90" s="222">
        <v>2</v>
      </c>
      <c r="O90" s="222">
        <v>0</v>
      </c>
      <c r="P90" s="222">
        <v>3</v>
      </c>
      <c r="Q90" s="222">
        <v>0</v>
      </c>
      <c r="R90" s="222">
        <v>0</v>
      </c>
      <c r="S90" s="222">
        <v>0</v>
      </c>
      <c r="T90" s="222">
        <v>1</v>
      </c>
      <c r="U90" s="222">
        <v>0</v>
      </c>
      <c r="V90" s="222">
        <v>4</v>
      </c>
      <c r="W90" s="222">
        <v>0</v>
      </c>
      <c r="X90" s="222">
        <v>0</v>
      </c>
      <c r="Y90" s="222">
        <v>0</v>
      </c>
      <c r="Z90" s="222">
        <v>0</v>
      </c>
      <c r="AA90" s="222">
        <v>0</v>
      </c>
      <c r="AB90" s="222">
        <v>0</v>
      </c>
      <c r="AC90" s="222">
        <v>0</v>
      </c>
      <c r="AD90" s="222">
        <v>1</v>
      </c>
      <c r="AE90" s="222">
        <v>0</v>
      </c>
      <c r="AF90" s="222">
        <v>1</v>
      </c>
      <c r="AG90" s="222">
        <v>0</v>
      </c>
      <c r="AH90" s="222">
        <v>3</v>
      </c>
      <c r="AI90" s="222">
        <v>0</v>
      </c>
      <c r="AJ90" s="222">
        <v>1</v>
      </c>
      <c r="AK90" s="222">
        <v>0</v>
      </c>
      <c r="AL90" s="222">
        <v>0</v>
      </c>
      <c r="AM90" s="222">
        <v>0</v>
      </c>
      <c r="AN90" s="222">
        <v>0</v>
      </c>
      <c r="AO90" s="223">
        <v>0</v>
      </c>
    </row>
    <row r="91" spans="2:41" x14ac:dyDescent="0.35">
      <c r="B91" s="225" t="s">
        <v>13082</v>
      </c>
      <c r="C91" s="233" t="s">
        <v>34</v>
      </c>
      <c r="D91" s="230">
        <v>1</v>
      </c>
      <c r="E91" s="226">
        <v>6</v>
      </c>
      <c r="F91" s="226">
        <v>14</v>
      </c>
      <c r="G91" s="198">
        <v>0</v>
      </c>
      <c r="L91" s="227" t="s">
        <v>13085</v>
      </c>
      <c r="M91" s="191" t="s">
        <v>35</v>
      </c>
      <c r="N91" s="222">
        <v>0</v>
      </c>
      <c r="O91" s="222">
        <v>0</v>
      </c>
      <c r="P91" s="222">
        <v>0</v>
      </c>
      <c r="Q91" s="222">
        <v>0</v>
      </c>
      <c r="R91" s="222">
        <v>0</v>
      </c>
      <c r="S91" s="222">
        <v>0</v>
      </c>
      <c r="T91" s="222">
        <v>0</v>
      </c>
      <c r="U91" s="222">
        <v>0</v>
      </c>
      <c r="V91" s="222">
        <v>0</v>
      </c>
      <c r="W91" s="222">
        <v>0</v>
      </c>
      <c r="X91" s="222">
        <v>0</v>
      </c>
      <c r="Y91" s="222">
        <v>0</v>
      </c>
      <c r="Z91" s="222">
        <v>0</v>
      </c>
      <c r="AA91" s="222">
        <v>0</v>
      </c>
      <c r="AB91" s="222">
        <v>0</v>
      </c>
      <c r="AC91" s="222">
        <v>0</v>
      </c>
      <c r="AD91" s="222">
        <v>0</v>
      </c>
      <c r="AE91" s="222">
        <v>0</v>
      </c>
      <c r="AF91" s="222">
        <v>0</v>
      </c>
      <c r="AG91" s="222">
        <v>0</v>
      </c>
      <c r="AH91" s="222">
        <v>0</v>
      </c>
      <c r="AI91" s="222">
        <v>0</v>
      </c>
      <c r="AJ91" s="222">
        <v>1</v>
      </c>
      <c r="AK91" s="222">
        <v>0</v>
      </c>
      <c r="AL91" s="222">
        <v>0</v>
      </c>
      <c r="AM91" s="222">
        <v>0</v>
      </c>
      <c r="AN91" s="222">
        <v>0</v>
      </c>
      <c r="AO91" s="223">
        <v>0</v>
      </c>
    </row>
    <row r="92" spans="2:41" x14ac:dyDescent="0.35">
      <c r="B92" s="225" t="s">
        <v>13071</v>
      </c>
      <c r="C92" s="233" t="s">
        <v>34</v>
      </c>
      <c r="D92" s="230">
        <v>1</v>
      </c>
      <c r="E92" s="226">
        <v>8</v>
      </c>
      <c r="F92" s="226">
        <v>7</v>
      </c>
      <c r="G92" s="198">
        <v>8</v>
      </c>
      <c r="L92" s="227" t="s">
        <v>13081</v>
      </c>
      <c r="M92" s="191" t="s">
        <v>34</v>
      </c>
      <c r="N92" s="222">
        <v>0</v>
      </c>
      <c r="O92" s="222">
        <v>0</v>
      </c>
      <c r="P92" s="222">
        <v>0</v>
      </c>
      <c r="Q92" s="222">
        <v>0</v>
      </c>
      <c r="R92" s="222">
        <v>3</v>
      </c>
      <c r="S92" s="222">
        <v>0</v>
      </c>
      <c r="T92" s="222">
        <v>0</v>
      </c>
      <c r="U92" s="222">
        <v>0</v>
      </c>
      <c r="V92" s="222">
        <v>3</v>
      </c>
      <c r="W92" s="222">
        <v>0</v>
      </c>
      <c r="X92" s="222">
        <v>0</v>
      </c>
      <c r="Y92" s="222">
        <v>0</v>
      </c>
      <c r="Z92" s="222">
        <v>0</v>
      </c>
      <c r="AA92" s="222">
        <v>0</v>
      </c>
      <c r="AB92" s="222">
        <v>0</v>
      </c>
      <c r="AC92" s="222">
        <v>0</v>
      </c>
      <c r="AD92" s="222">
        <v>3</v>
      </c>
      <c r="AE92" s="222">
        <v>0</v>
      </c>
      <c r="AF92" s="222">
        <v>0</v>
      </c>
      <c r="AG92" s="222">
        <v>0</v>
      </c>
      <c r="AH92" s="222">
        <v>0</v>
      </c>
      <c r="AI92" s="222">
        <v>0</v>
      </c>
      <c r="AJ92" s="222">
        <v>1</v>
      </c>
      <c r="AK92" s="222">
        <v>0</v>
      </c>
      <c r="AL92" s="222">
        <v>1</v>
      </c>
      <c r="AM92" s="222">
        <v>0</v>
      </c>
      <c r="AN92" s="222">
        <v>0</v>
      </c>
      <c r="AO92" s="223">
        <v>0</v>
      </c>
    </row>
    <row r="93" spans="2:41" x14ac:dyDescent="0.35">
      <c r="B93" s="225" t="s">
        <v>13071</v>
      </c>
      <c r="C93" s="233" t="s">
        <v>35</v>
      </c>
      <c r="D93" s="230">
        <v>0</v>
      </c>
      <c r="E93" s="226">
        <v>0</v>
      </c>
      <c r="F93" s="226">
        <v>1</v>
      </c>
      <c r="G93" s="198">
        <v>3</v>
      </c>
      <c r="L93" s="227" t="s">
        <v>13089</v>
      </c>
      <c r="M93" s="191" t="s">
        <v>34</v>
      </c>
      <c r="N93" s="222">
        <v>1</v>
      </c>
      <c r="O93" s="222">
        <v>0</v>
      </c>
      <c r="P93" s="222">
        <v>0</v>
      </c>
      <c r="Q93" s="222">
        <v>0</v>
      </c>
      <c r="R93" s="222">
        <v>0</v>
      </c>
      <c r="S93" s="222">
        <v>0</v>
      </c>
      <c r="T93" s="222">
        <v>1</v>
      </c>
      <c r="U93" s="222">
        <v>0</v>
      </c>
      <c r="V93" s="222">
        <v>1</v>
      </c>
      <c r="W93" s="222">
        <v>0</v>
      </c>
      <c r="X93" s="222">
        <v>0</v>
      </c>
      <c r="Y93" s="222">
        <v>0</v>
      </c>
      <c r="Z93" s="222">
        <v>1</v>
      </c>
      <c r="AA93" s="222">
        <v>0</v>
      </c>
      <c r="AB93" s="222">
        <v>0</v>
      </c>
      <c r="AC93" s="222">
        <v>0</v>
      </c>
      <c r="AD93" s="222">
        <v>0</v>
      </c>
      <c r="AE93" s="222">
        <v>0</v>
      </c>
      <c r="AF93" s="222">
        <v>0</v>
      </c>
      <c r="AG93" s="222">
        <v>0</v>
      </c>
      <c r="AH93" s="222">
        <v>1</v>
      </c>
      <c r="AI93" s="222">
        <v>0</v>
      </c>
      <c r="AJ93" s="222">
        <v>0</v>
      </c>
      <c r="AK93" s="222">
        <v>0</v>
      </c>
      <c r="AL93" s="222">
        <v>0</v>
      </c>
      <c r="AM93" s="222">
        <v>0</v>
      </c>
      <c r="AN93" s="222">
        <v>0</v>
      </c>
      <c r="AO93" s="223">
        <v>0</v>
      </c>
    </row>
    <row r="94" spans="2:41" x14ac:dyDescent="0.35">
      <c r="B94" s="225" t="s">
        <v>13070</v>
      </c>
      <c r="C94" s="233" t="s">
        <v>34</v>
      </c>
      <c r="D94" s="230">
        <v>0</v>
      </c>
      <c r="E94" s="226">
        <v>1</v>
      </c>
      <c r="F94" s="226">
        <v>0</v>
      </c>
      <c r="G94" s="198">
        <v>4</v>
      </c>
      <c r="L94" s="227" t="s">
        <v>13090</v>
      </c>
      <c r="M94" s="191" t="s">
        <v>34</v>
      </c>
      <c r="N94" s="222">
        <v>0</v>
      </c>
      <c r="O94" s="222">
        <v>0</v>
      </c>
      <c r="P94" s="222">
        <v>0</v>
      </c>
      <c r="Q94" s="222">
        <v>0</v>
      </c>
      <c r="R94" s="222">
        <v>1</v>
      </c>
      <c r="S94" s="222">
        <v>0</v>
      </c>
      <c r="T94" s="222">
        <v>0</v>
      </c>
      <c r="U94" s="222">
        <v>0</v>
      </c>
      <c r="V94" s="222">
        <v>0</v>
      </c>
      <c r="W94" s="222">
        <v>0</v>
      </c>
      <c r="X94" s="222">
        <v>0</v>
      </c>
      <c r="Y94" s="222">
        <v>0</v>
      </c>
      <c r="Z94" s="222">
        <v>0</v>
      </c>
      <c r="AA94" s="222">
        <v>0</v>
      </c>
      <c r="AB94" s="222">
        <v>0</v>
      </c>
      <c r="AC94" s="222">
        <v>0</v>
      </c>
      <c r="AD94" s="222">
        <v>0</v>
      </c>
      <c r="AE94" s="222">
        <v>0</v>
      </c>
      <c r="AF94" s="222">
        <v>0</v>
      </c>
      <c r="AG94" s="222">
        <v>0</v>
      </c>
      <c r="AH94" s="222">
        <v>0</v>
      </c>
      <c r="AI94" s="222">
        <v>0</v>
      </c>
      <c r="AJ94" s="222">
        <v>0</v>
      </c>
      <c r="AK94" s="222">
        <v>0</v>
      </c>
      <c r="AL94" s="222">
        <v>0</v>
      </c>
      <c r="AM94" s="222">
        <v>0</v>
      </c>
      <c r="AN94" s="222">
        <v>0</v>
      </c>
      <c r="AO94" s="223">
        <v>0</v>
      </c>
    </row>
    <row r="95" spans="2:41" x14ac:dyDescent="0.35">
      <c r="B95" s="225" t="s">
        <v>13070</v>
      </c>
      <c r="C95" s="233" t="s">
        <v>35</v>
      </c>
      <c r="D95" s="230">
        <v>0</v>
      </c>
      <c r="E95" s="226">
        <v>0</v>
      </c>
      <c r="F95" s="226">
        <v>1</v>
      </c>
      <c r="G95" s="198">
        <v>0</v>
      </c>
      <c r="L95" s="227" t="s">
        <v>13074</v>
      </c>
      <c r="M95" s="191">
        <v>0</v>
      </c>
      <c r="N95" s="222">
        <v>0</v>
      </c>
      <c r="O95" s="222">
        <v>0</v>
      </c>
      <c r="P95" s="222">
        <v>0</v>
      </c>
      <c r="Q95" s="222">
        <v>0</v>
      </c>
      <c r="R95" s="222">
        <v>0</v>
      </c>
      <c r="S95" s="222">
        <v>0</v>
      </c>
      <c r="T95" s="222">
        <v>0</v>
      </c>
      <c r="U95" s="222">
        <v>0</v>
      </c>
      <c r="V95" s="222">
        <v>0</v>
      </c>
      <c r="W95" s="222">
        <v>0</v>
      </c>
      <c r="X95" s="222">
        <v>0</v>
      </c>
      <c r="Y95" s="222">
        <v>0</v>
      </c>
      <c r="Z95" s="222">
        <v>0</v>
      </c>
      <c r="AA95" s="222">
        <v>0</v>
      </c>
      <c r="AB95" s="222">
        <v>0</v>
      </c>
      <c r="AC95" s="222">
        <v>0</v>
      </c>
      <c r="AD95" s="222">
        <v>0</v>
      </c>
      <c r="AE95" s="222">
        <v>0</v>
      </c>
      <c r="AF95" s="222">
        <v>0</v>
      </c>
      <c r="AG95" s="222">
        <v>0</v>
      </c>
      <c r="AH95" s="222">
        <v>0</v>
      </c>
      <c r="AI95" s="222">
        <v>0</v>
      </c>
      <c r="AJ95" s="222">
        <v>0</v>
      </c>
      <c r="AK95" s="222">
        <v>0</v>
      </c>
      <c r="AL95" s="222">
        <v>1</v>
      </c>
      <c r="AM95" s="222">
        <v>0</v>
      </c>
      <c r="AN95" s="222">
        <v>0</v>
      </c>
      <c r="AO95" s="223">
        <v>0</v>
      </c>
    </row>
    <row r="96" spans="2:41" x14ac:dyDescent="0.35">
      <c r="B96" s="225" t="s">
        <v>13067</v>
      </c>
      <c r="C96" s="233" t="s">
        <v>34</v>
      </c>
      <c r="D96" s="230">
        <v>0</v>
      </c>
      <c r="E96" s="226">
        <v>0</v>
      </c>
      <c r="F96" s="226">
        <v>2</v>
      </c>
      <c r="G96" s="198">
        <v>1</v>
      </c>
      <c r="L96" s="227" t="s">
        <v>13074</v>
      </c>
      <c r="M96" s="191" t="s">
        <v>34</v>
      </c>
      <c r="N96" s="222">
        <v>39</v>
      </c>
      <c r="O96" s="222">
        <v>1</v>
      </c>
      <c r="P96" s="222">
        <v>2</v>
      </c>
      <c r="Q96" s="222">
        <v>2</v>
      </c>
      <c r="R96" s="222">
        <v>20</v>
      </c>
      <c r="S96" s="222">
        <v>0</v>
      </c>
      <c r="T96" s="222">
        <v>3</v>
      </c>
      <c r="U96" s="222">
        <v>1</v>
      </c>
      <c r="V96" s="222">
        <v>29</v>
      </c>
      <c r="W96" s="222">
        <v>0</v>
      </c>
      <c r="X96" s="222">
        <v>8</v>
      </c>
      <c r="Y96" s="222">
        <v>2</v>
      </c>
      <c r="Z96" s="222">
        <v>2</v>
      </c>
      <c r="AA96" s="222">
        <v>0</v>
      </c>
      <c r="AB96" s="222">
        <v>1</v>
      </c>
      <c r="AC96" s="222">
        <v>0</v>
      </c>
      <c r="AD96" s="222">
        <v>1</v>
      </c>
      <c r="AE96" s="222">
        <v>0</v>
      </c>
      <c r="AF96" s="222">
        <v>0</v>
      </c>
      <c r="AG96" s="222">
        <v>0</v>
      </c>
      <c r="AH96" s="222">
        <v>29</v>
      </c>
      <c r="AI96" s="222">
        <v>0</v>
      </c>
      <c r="AJ96" s="222">
        <v>8</v>
      </c>
      <c r="AK96" s="222">
        <v>0</v>
      </c>
      <c r="AL96" s="222">
        <v>1</v>
      </c>
      <c r="AM96" s="222">
        <v>0</v>
      </c>
      <c r="AN96" s="222">
        <v>0</v>
      </c>
      <c r="AO96" s="223">
        <v>0</v>
      </c>
    </row>
    <row r="97" spans="2:41" x14ac:dyDescent="0.35">
      <c r="B97" s="225" t="s">
        <v>13072</v>
      </c>
      <c r="C97" s="233" t="s">
        <v>34</v>
      </c>
      <c r="D97" s="230">
        <v>0</v>
      </c>
      <c r="E97" s="226">
        <v>1</v>
      </c>
      <c r="F97" s="226">
        <v>3</v>
      </c>
      <c r="G97" s="198">
        <v>4</v>
      </c>
      <c r="L97" s="227" t="s">
        <v>13074</v>
      </c>
      <c r="M97" s="191" t="s">
        <v>35</v>
      </c>
      <c r="N97" s="222">
        <v>0</v>
      </c>
      <c r="O97" s="222">
        <v>0</v>
      </c>
      <c r="P97" s="222">
        <v>0</v>
      </c>
      <c r="Q97" s="222">
        <v>0</v>
      </c>
      <c r="R97" s="222">
        <v>0</v>
      </c>
      <c r="S97" s="222">
        <v>0</v>
      </c>
      <c r="T97" s="222">
        <v>0</v>
      </c>
      <c r="U97" s="222">
        <v>0</v>
      </c>
      <c r="V97" s="222">
        <v>0</v>
      </c>
      <c r="W97" s="222">
        <v>0</v>
      </c>
      <c r="X97" s="222">
        <v>1</v>
      </c>
      <c r="Y97" s="222">
        <v>0</v>
      </c>
      <c r="Z97" s="222">
        <v>0</v>
      </c>
      <c r="AA97" s="222">
        <v>0</v>
      </c>
      <c r="AB97" s="222">
        <v>0</v>
      </c>
      <c r="AC97" s="222">
        <v>0</v>
      </c>
      <c r="AD97" s="222">
        <v>0</v>
      </c>
      <c r="AE97" s="222">
        <v>0</v>
      </c>
      <c r="AF97" s="222">
        <v>0</v>
      </c>
      <c r="AG97" s="222">
        <v>0</v>
      </c>
      <c r="AH97" s="222">
        <v>0</v>
      </c>
      <c r="AI97" s="222">
        <v>0</v>
      </c>
      <c r="AJ97" s="222">
        <v>0</v>
      </c>
      <c r="AK97" s="222">
        <v>0</v>
      </c>
      <c r="AL97" s="222">
        <v>0</v>
      </c>
      <c r="AM97" s="222">
        <v>0</v>
      </c>
      <c r="AN97" s="222">
        <v>0</v>
      </c>
      <c r="AO97" s="223">
        <v>0</v>
      </c>
    </row>
    <row r="98" spans="2:41" x14ac:dyDescent="0.35">
      <c r="B98" s="225" t="s">
        <v>13072</v>
      </c>
      <c r="C98" s="233" t="s">
        <v>35</v>
      </c>
      <c r="D98" s="230">
        <v>0</v>
      </c>
      <c r="E98" s="226">
        <v>0</v>
      </c>
      <c r="F98" s="226">
        <v>1</v>
      </c>
      <c r="G98" s="198">
        <v>0</v>
      </c>
      <c r="L98" s="227" t="s">
        <v>13082</v>
      </c>
      <c r="M98" s="191" t="s">
        <v>34</v>
      </c>
      <c r="N98" s="222">
        <v>14</v>
      </c>
      <c r="O98" s="222">
        <v>0</v>
      </c>
      <c r="P98" s="222">
        <v>4</v>
      </c>
      <c r="Q98" s="222">
        <v>0</v>
      </c>
      <c r="R98" s="222">
        <v>11</v>
      </c>
      <c r="S98" s="222">
        <v>0</v>
      </c>
      <c r="T98" s="222">
        <v>2</v>
      </c>
      <c r="U98" s="222">
        <v>0</v>
      </c>
      <c r="V98" s="222">
        <v>18</v>
      </c>
      <c r="W98" s="222">
        <v>1</v>
      </c>
      <c r="X98" s="222">
        <v>3</v>
      </c>
      <c r="Y98" s="222">
        <v>1</v>
      </c>
      <c r="Z98" s="222">
        <v>11</v>
      </c>
      <c r="AA98" s="222">
        <v>0</v>
      </c>
      <c r="AB98" s="222">
        <v>2</v>
      </c>
      <c r="AC98" s="222">
        <v>5</v>
      </c>
      <c r="AD98" s="222">
        <v>19</v>
      </c>
      <c r="AE98" s="222">
        <v>0</v>
      </c>
      <c r="AF98" s="222">
        <v>1</v>
      </c>
      <c r="AG98" s="222">
        <v>0</v>
      </c>
      <c r="AH98" s="222">
        <v>15</v>
      </c>
      <c r="AI98" s="222">
        <v>0</v>
      </c>
      <c r="AJ98" s="222">
        <v>6</v>
      </c>
      <c r="AK98" s="222">
        <v>0</v>
      </c>
      <c r="AL98" s="222">
        <v>1</v>
      </c>
      <c r="AM98" s="222">
        <v>0</v>
      </c>
      <c r="AN98" s="222">
        <v>0</v>
      </c>
      <c r="AO98" s="223">
        <v>0</v>
      </c>
    </row>
    <row r="99" spans="2:41" x14ac:dyDescent="0.35">
      <c r="B99" s="278" t="s">
        <v>13087</v>
      </c>
      <c r="C99" s="279" t="s">
        <v>34</v>
      </c>
      <c r="D99" s="280">
        <v>0</v>
      </c>
      <c r="E99" s="281">
        <v>1</v>
      </c>
      <c r="F99" s="281">
        <v>0</v>
      </c>
      <c r="G99" s="282">
        <v>0</v>
      </c>
      <c r="L99" s="227" t="s">
        <v>13082</v>
      </c>
      <c r="M99" s="191" t="s">
        <v>35</v>
      </c>
      <c r="N99" s="222">
        <v>1</v>
      </c>
      <c r="O99" s="222">
        <v>0</v>
      </c>
      <c r="P99" s="222">
        <v>0</v>
      </c>
      <c r="Q99" s="222">
        <v>0</v>
      </c>
      <c r="R99" s="222">
        <v>0</v>
      </c>
      <c r="S99" s="222">
        <v>0</v>
      </c>
      <c r="T99" s="222">
        <v>0</v>
      </c>
      <c r="U99" s="222">
        <v>0</v>
      </c>
      <c r="V99" s="222">
        <v>0</v>
      </c>
      <c r="W99" s="222">
        <v>0</v>
      </c>
      <c r="X99" s="222">
        <v>0</v>
      </c>
      <c r="Y99" s="222">
        <v>0</v>
      </c>
      <c r="Z99" s="222">
        <v>0</v>
      </c>
      <c r="AA99" s="222">
        <v>0</v>
      </c>
      <c r="AB99" s="222">
        <v>0</v>
      </c>
      <c r="AC99" s="222">
        <v>0</v>
      </c>
      <c r="AD99" s="222">
        <v>0</v>
      </c>
      <c r="AE99" s="222">
        <v>0</v>
      </c>
      <c r="AF99" s="222">
        <v>0</v>
      </c>
      <c r="AG99" s="222">
        <v>0</v>
      </c>
      <c r="AH99" s="222">
        <v>0</v>
      </c>
      <c r="AI99" s="222">
        <v>0</v>
      </c>
      <c r="AJ99" s="222">
        <v>0</v>
      </c>
      <c r="AK99" s="222">
        <v>0</v>
      </c>
      <c r="AL99" s="222">
        <v>0</v>
      </c>
      <c r="AM99" s="222">
        <v>0</v>
      </c>
      <c r="AN99" s="222">
        <v>0</v>
      </c>
      <c r="AO99" s="223">
        <v>0</v>
      </c>
    </row>
    <row r="100" spans="2:41" x14ac:dyDescent="0.35">
      <c r="B100" s="212"/>
      <c r="C100" s="212"/>
      <c r="D100" s="154"/>
      <c r="E100" s="154"/>
      <c r="F100" s="154"/>
      <c r="G100" s="154"/>
      <c r="L100" s="227" t="s">
        <v>13071</v>
      </c>
      <c r="M100" s="191" t="s">
        <v>34</v>
      </c>
      <c r="N100" s="222">
        <v>31</v>
      </c>
      <c r="O100" s="222">
        <v>0</v>
      </c>
      <c r="P100" s="222">
        <v>5</v>
      </c>
      <c r="Q100" s="222">
        <v>6</v>
      </c>
      <c r="R100" s="222">
        <v>22</v>
      </c>
      <c r="S100" s="222">
        <v>0</v>
      </c>
      <c r="T100" s="222">
        <v>4</v>
      </c>
      <c r="U100" s="222">
        <v>2</v>
      </c>
      <c r="V100" s="222">
        <v>26</v>
      </c>
      <c r="W100" s="222">
        <v>0</v>
      </c>
      <c r="X100" s="222">
        <v>4</v>
      </c>
      <c r="Y100" s="222">
        <v>3</v>
      </c>
      <c r="Z100" s="222">
        <v>26</v>
      </c>
      <c r="AA100" s="222">
        <v>0</v>
      </c>
      <c r="AB100" s="222">
        <v>9</v>
      </c>
      <c r="AC100" s="222">
        <v>7</v>
      </c>
      <c r="AD100" s="222">
        <v>23</v>
      </c>
      <c r="AE100" s="222">
        <v>0</v>
      </c>
      <c r="AF100" s="222">
        <v>3</v>
      </c>
      <c r="AG100" s="222">
        <v>1</v>
      </c>
      <c r="AH100" s="222">
        <v>21</v>
      </c>
      <c r="AI100" s="222">
        <v>0</v>
      </c>
      <c r="AJ100" s="222">
        <v>3</v>
      </c>
      <c r="AK100" s="222">
        <v>0</v>
      </c>
      <c r="AL100" s="222">
        <v>2</v>
      </c>
      <c r="AM100" s="222">
        <v>0</v>
      </c>
      <c r="AN100" s="222">
        <v>1</v>
      </c>
      <c r="AO100" s="223">
        <v>0</v>
      </c>
    </row>
    <row r="101" spans="2:41" x14ac:dyDescent="0.35">
      <c r="B101" s="116"/>
      <c r="C101" s="116"/>
      <c r="D101" s="116"/>
      <c r="E101" s="116"/>
      <c r="L101" s="227" t="s">
        <v>13071</v>
      </c>
      <c r="M101" s="191" t="s">
        <v>35</v>
      </c>
      <c r="N101" s="222">
        <v>3</v>
      </c>
      <c r="O101" s="222">
        <v>0</v>
      </c>
      <c r="P101" s="222">
        <v>0</v>
      </c>
      <c r="Q101" s="222">
        <v>0</v>
      </c>
      <c r="R101" s="222">
        <v>0</v>
      </c>
      <c r="S101" s="222">
        <v>0</v>
      </c>
      <c r="T101" s="222">
        <v>0</v>
      </c>
      <c r="U101" s="222">
        <v>1</v>
      </c>
      <c r="V101" s="222">
        <v>1</v>
      </c>
      <c r="W101" s="222">
        <v>0</v>
      </c>
      <c r="X101" s="222">
        <v>1</v>
      </c>
      <c r="Y101" s="222">
        <v>1</v>
      </c>
      <c r="Z101" s="222">
        <v>0</v>
      </c>
      <c r="AA101" s="222">
        <v>0</v>
      </c>
      <c r="AB101" s="222">
        <v>3</v>
      </c>
      <c r="AC101" s="222">
        <v>0</v>
      </c>
      <c r="AD101" s="222">
        <v>1</v>
      </c>
      <c r="AE101" s="222">
        <v>0</v>
      </c>
      <c r="AF101" s="222">
        <v>1</v>
      </c>
      <c r="AG101" s="222">
        <v>0</v>
      </c>
      <c r="AH101" s="222">
        <v>1</v>
      </c>
      <c r="AI101" s="222">
        <v>0</v>
      </c>
      <c r="AJ101" s="222">
        <v>2</v>
      </c>
      <c r="AK101" s="222">
        <v>1</v>
      </c>
      <c r="AL101" s="222">
        <v>1</v>
      </c>
      <c r="AM101" s="222">
        <v>0</v>
      </c>
      <c r="AN101" s="222">
        <v>0</v>
      </c>
      <c r="AO101" s="223">
        <v>0</v>
      </c>
    </row>
    <row r="102" spans="2:41" x14ac:dyDescent="0.35">
      <c r="B102" s="116"/>
      <c r="C102" s="116"/>
      <c r="D102" s="116"/>
      <c r="E102" s="116"/>
      <c r="L102" s="227" t="s">
        <v>13070</v>
      </c>
      <c r="M102" s="191" t="s">
        <v>34</v>
      </c>
      <c r="N102" s="222">
        <v>0</v>
      </c>
      <c r="O102" s="222">
        <v>0</v>
      </c>
      <c r="P102" s="222">
        <v>0</v>
      </c>
      <c r="Q102" s="222">
        <v>0</v>
      </c>
      <c r="R102" s="222">
        <v>0</v>
      </c>
      <c r="S102" s="222">
        <v>0</v>
      </c>
      <c r="T102" s="222">
        <v>0</v>
      </c>
      <c r="U102" s="222">
        <v>0</v>
      </c>
      <c r="V102" s="222">
        <v>0</v>
      </c>
      <c r="W102" s="222">
        <v>0</v>
      </c>
      <c r="X102" s="222">
        <v>1</v>
      </c>
      <c r="Y102" s="222">
        <v>0</v>
      </c>
      <c r="Z102" s="222">
        <v>0</v>
      </c>
      <c r="AA102" s="222">
        <v>0</v>
      </c>
      <c r="AB102" s="222">
        <v>1</v>
      </c>
      <c r="AC102" s="222">
        <v>0</v>
      </c>
      <c r="AD102" s="222">
        <v>0</v>
      </c>
      <c r="AE102" s="222">
        <v>0</v>
      </c>
      <c r="AF102" s="222">
        <v>0</v>
      </c>
      <c r="AG102" s="222">
        <v>0</v>
      </c>
      <c r="AH102" s="222">
        <v>3</v>
      </c>
      <c r="AI102" s="222">
        <v>0</v>
      </c>
      <c r="AJ102" s="222">
        <v>2</v>
      </c>
      <c r="AK102" s="222">
        <v>0</v>
      </c>
      <c r="AL102" s="222">
        <v>0</v>
      </c>
      <c r="AM102" s="222">
        <v>0</v>
      </c>
      <c r="AN102" s="222">
        <v>0</v>
      </c>
      <c r="AO102" s="223">
        <v>0</v>
      </c>
    </row>
    <row r="103" spans="2:41" x14ac:dyDescent="0.35">
      <c r="B103" s="116"/>
      <c r="C103" s="116"/>
      <c r="D103" s="116"/>
      <c r="E103" s="116"/>
      <c r="L103" s="227" t="s">
        <v>13070</v>
      </c>
      <c r="M103" s="191" t="s">
        <v>35</v>
      </c>
      <c r="N103" s="222">
        <v>0</v>
      </c>
      <c r="O103" s="222">
        <v>0</v>
      </c>
      <c r="P103" s="222">
        <v>0</v>
      </c>
      <c r="Q103" s="222">
        <v>0</v>
      </c>
      <c r="R103" s="222">
        <v>0</v>
      </c>
      <c r="S103" s="222">
        <v>0</v>
      </c>
      <c r="T103" s="222">
        <v>0</v>
      </c>
      <c r="U103" s="222">
        <v>0</v>
      </c>
      <c r="V103" s="222">
        <v>0</v>
      </c>
      <c r="W103" s="222">
        <v>0</v>
      </c>
      <c r="X103" s="222">
        <v>0</v>
      </c>
      <c r="Y103" s="222">
        <v>0</v>
      </c>
      <c r="Z103" s="222">
        <v>0</v>
      </c>
      <c r="AA103" s="222">
        <v>0</v>
      </c>
      <c r="AB103" s="222">
        <v>0</v>
      </c>
      <c r="AC103" s="222">
        <v>0</v>
      </c>
      <c r="AD103" s="222">
        <v>0</v>
      </c>
      <c r="AE103" s="222">
        <v>0</v>
      </c>
      <c r="AF103" s="222">
        <v>0</v>
      </c>
      <c r="AG103" s="222">
        <v>0</v>
      </c>
      <c r="AH103" s="222">
        <v>1</v>
      </c>
      <c r="AI103" s="222">
        <v>0</v>
      </c>
      <c r="AJ103" s="222">
        <v>0</v>
      </c>
      <c r="AK103" s="222">
        <v>0</v>
      </c>
      <c r="AL103" s="222">
        <v>0</v>
      </c>
      <c r="AM103" s="222">
        <v>0</v>
      </c>
      <c r="AN103" s="222">
        <v>0</v>
      </c>
      <c r="AO103" s="223">
        <v>0</v>
      </c>
    </row>
    <row r="104" spans="2:41" x14ac:dyDescent="0.35">
      <c r="B104" s="116"/>
      <c r="C104" s="116"/>
      <c r="D104" s="116"/>
      <c r="E104" s="116"/>
      <c r="L104" s="227" t="s">
        <v>13067</v>
      </c>
      <c r="M104" s="191" t="s">
        <v>34</v>
      </c>
      <c r="N104" s="222">
        <v>0</v>
      </c>
      <c r="O104" s="222">
        <v>0</v>
      </c>
      <c r="P104" s="222">
        <v>0</v>
      </c>
      <c r="Q104" s="222">
        <v>0</v>
      </c>
      <c r="R104" s="222">
        <v>0</v>
      </c>
      <c r="S104" s="222">
        <v>0</v>
      </c>
      <c r="T104" s="222">
        <v>0</v>
      </c>
      <c r="U104" s="222">
        <v>0</v>
      </c>
      <c r="V104" s="222">
        <v>0</v>
      </c>
      <c r="W104" s="222">
        <v>0</v>
      </c>
      <c r="X104" s="222">
        <v>0</v>
      </c>
      <c r="Y104" s="222">
        <v>0</v>
      </c>
      <c r="Z104" s="222">
        <v>0</v>
      </c>
      <c r="AA104" s="222">
        <v>0</v>
      </c>
      <c r="AB104" s="222">
        <v>0</v>
      </c>
      <c r="AC104" s="222">
        <v>0</v>
      </c>
      <c r="AD104" s="222">
        <v>0</v>
      </c>
      <c r="AE104" s="222">
        <v>0</v>
      </c>
      <c r="AF104" s="222">
        <v>0</v>
      </c>
      <c r="AG104" s="222">
        <v>0</v>
      </c>
      <c r="AH104" s="222">
        <v>2</v>
      </c>
      <c r="AI104" s="222">
        <v>0</v>
      </c>
      <c r="AJ104" s="222">
        <v>1</v>
      </c>
      <c r="AK104" s="222">
        <v>0</v>
      </c>
      <c r="AL104" s="222">
        <v>1</v>
      </c>
      <c r="AM104" s="222">
        <v>0</v>
      </c>
      <c r="AN104" s="222">
        <v>0</v>
      </c>
      <c r="AO104" s="223">
        <v>0</v>
      </c>
    </row>
    <row r="105" spans="2:41" x14ac:dyDescent="0.35">
      <c r="B105" s="116"/>
      <c r="C105" s="116"/>
      <c r="D105" s="116"/>
      <c r="E105" s="116"/>
      <c r="L105" s="227" t="s">
        <v>13072</v>
      </c>
      <c r="M105" s="191">
        <v>0</v>
      </c>
      <c r="N105" s="222">
        <v>1</v>
      </c>
      <c r="O105" s="222">
        <v>0</v>
      </c>
      <c r="P105" s="222">
        <v>0</v>
      </c>
      <c r="Q105" s="222">
        <v>0</v>
      </c>
      <c r="R105" s="222">
        <v>4</v>
      </c>
      <c r="S105" s="222">
        <v>0</v>
      </c>
      <c r="T105" s="222">
        <v>0</v>
      </c>
      <c r="U105" s="222">
        <v>0</v>
      </c>
      <c r="V105" s="222">
        <v>0</v>
      </c>
      <c r="W105" s="222">
        <v>0</v>
      </c>
      <c r="X105" s="222">
        <v>0</v>
      </c>
      <c r="Y105" s="222">
        <v>0</v>
      </c>
      <c r="Z105" s="222">
        <v>1</v>
      </c>
      <c r="AA105" s="222">
        <v>0</v>
      </c>
      <c r="AB105" s="222">
        <v>0</v>
      </c>
      <c r="AC105" s="222">
        <v>0</v>
      </c>
      <c r="AD105" s="222">
        <v>0</v>
      </c>
      <c r="AE105" s="222">
        <v>0</v>
      </c>
      <c r="AF105" s="222">
        <v>0</v>
      </c>
      <c r="AG105" s="222">
        <v>1</v>
      </c>
      <c r="AH105" s="222">
        <v>0</v>
      </c>
      <c r="AI105" s="222">
        <v>0</v>
      </c>
      <c r="AJ105" s="222">
        <v>0</v>
      </c>
      <c r="AK105" s="222">
        <v>0</v>
      </c>
      <c r="AL105" s="222">
        <v>3</v>
      </c>
      <c r="AM105" s="222">
        <v>0</v>
      </c>
      <c r="AN105" s="222">
        <v>0</v>
      </c>
      <c r="AO105" s="223">
        <v>0</v>
      </c>
    </row>
    <row r="106" spans="2:41" x14ac:dyDescent="0.35">
      <c r="B106" s="116"/>
      <c r="C106" s="116"/>
      <c r="D106" s="116"/>
      <c r="E106" s="116"/>
      <c r="L106" s="227" t="s">
        <v>13072</v>
      </c>
      <c r="M106" s="191" t="s">
        <v>34</v>
      </c>
      <c r="N106" s="222">
        <v>0</v>
      </c>
      <c r="O106" s="222">
        <v>0</v>
      </c>
      <c r="P106" s="222">
        <v>0</v>
      </c>
      <c r="Q106" s="222">
        <v>0</v>
      </c>
      <c r="R106" s="222">
        <v>2</v>
      </c>
      <c r="S106" s="222">
        <v>0</v>
      </c>
      <c r="T106" s="222">
        <v>0</v>
      </c>
      <c r="U106" s="222">
        <v>0</v>
      </c>
      <c r="V106" s="222">
        <v>1</v>
      </c>
      <c r="W106" s="222">
        <v>0</v>
      </c>
      <c r="X106" s="222">
        <v>0</v>
      </c>
      <c r="Y106" s="222">
        <v>0</v>
      </c>
      <c r="Z106" s="222">
        <v>6</v>
      </c>
      <c r="AA106" s="222">
        <v>0</v>
      </c>
      <c r="AB106" s="222">
        <v>5</v>
      </c>
      <c r="AC106" s="222">
        <v>0</v>
      </c>
      <c r="AD106" s="222">
        <v>4</v>
      </c>
      <c r="AE106" s="222">
        <v>0</v>
      </c>
      <c r="AF106" s="222">
        <v>1</v>
      </c>
      <c r="AG106" s="222">
        <v>0</v>
      </c>
      <c r="AH106" s="222">
        <v>4</v>
      </c>
      <c r="AI106" s="222">
        <v>0</v>
      </c>
      <c r="AJ106" s="222">
        <v>2</v>
      </c>
      <c r="AK106" s="222">
        <v>2</v>
      </c>
      <c r="AL106" s="222">
        <v>0</v>
      </c>
      <c r="AM106" s="222">
        <v>0</v>
      </c>
      <c r="AN106" s="222">
        <v>0</v>
      </c>
      <c r="AO106" s="223">
        <v>0</v>
      </c>
    </row>
    <row r="107" spans="2:41" x14ac:dyDescent="0.35">
      <c r="B107" s="116"/>
      <c r="C107" s="116"/>
      <c r="D107" s="116"/>
      <c r="E107" s="116"/>
      <c r="L107" s="227" t="s">
        <v>13072</v>
      </c>
      <c r="M107" s="191" t="s">
        <v>35</v>
      </c>
      <c r="N107" s="222">
        <v>0</v>
      </c>
      <c r="O107" s="222">
        <v>0</v>
      </c>
      <c r="P107" s="222">
        <v>0</v>
      </c>
      <c r="Q107" s="222">
        <v>0</v>
      </c>
      <c r="R107" s="222">
        <v>0</v>
      </c>
      <c r="S107" s="222">
        <v>0</v>
      </c>
      <c r="T107" s="222">
        <v>0</v>
      </c>
      <c r="U107" s="222">
        <v>0</v>
      </c>
      <c r="V107" s="222">
        <v>0</v>
      </c>
      <c r="W107" s="222">
        <v>0</v>
      </c>
      <c r="X107" s="222">
        <v>0</v>
      </c>
      <c r="Y107" s="222">
        <v>0</v>
      </c>
      <c r="Z107" s="222">
        <v>0</v>
      </c>
      <c r="AA107" s="222">
        <v>0</v>
      </c>
      <c r="AB107" s="222">
        <v>0</v>
      </c>
      <c r="AC107" s="222">
        <v>0</v>
      </c>
      <c r="AD107" s="222">
        <v>0</v>
      </c>
      <c r="AE107" s="222">
        <v>0</v>
      </c>
      <c r="AF107" s="222">
        <v>0</v>
      </c>
      <c r="AG107" s="222">
        <v>0</v>
      </c>
      <c r="AH107" s="222">
        <v>0</v>
      </c>
      <c r="AI107" s="222">
        <v>0</v>
      </c>
      <c r="AJ107" s="222">
        <v>1</v>
      </c>
      <c r="AK107" s="222">
        <v>0</v>
      </c>
      <c r="AL107" s="222">
        <v>0</v>
      </c>
      <c r="AM107" s="222">
        <v>0</v>
      </c>
      <c r="AN107" s="222">
        <v>0</v>
      </c>
      <c r="AO107" s="223">
        <v>0</v>
      </c>
    </row>
    <row r="108" spans="2:41" x14ac:dyDescent="0.35">
      <c r="B108" s="116"/>
      <c r="C108" s="116"/>
      <c r="D108" s="116"/>
      <c r="E108" s="116"/>
      <c r="L108" s="227" t="s">
        <v>13087</v>
      </c>
      <c r="M108" s="191">
        <v>0</v>
      </c>
      <c r="N108" s="222">
        <v>0</v>
      </c>
      <c r="O108" s="222">
        <v>0</v>
      </c>
      <c r="P108" s="222">
        <v>0</v>
      </c>
      <c r="Q108" s="222">
        <v>0</v>
      </c>
      <c r="R108" s="222">
        <v>1</v>
      </c>
      <c r="S108" s="222">
        <v>0</v>
      </c>
      <c r="T108" s="222">
        <v>0</v>
      </c>
      <c r="U108" s="222">
        <v>0</v>
      </c>
      <c r="V108" s="222">
        <v>0</v>
      </c>
      <c r="W108" s="222">
        <v>0</v>
      </c>
      <c r="X108" s="222">
        <v>0</v>
      </c>
      <c r="Y108" s="222">
        <v>0</v>
      </c>
      <c r="Z108" s="222">
        <v>0</v>
      </c>
      <c r="AA108" s="222">
        <v>0</v>
      </c>
      <c r="AB108" s="222">
        <v>0</v>
      </c>
      <c r="AC108" s="222">
        <v>0</v>
      </c>
      <c r="AD108" s="222">
        <v>0</v>
      </c>
      <c r="AE108" s="222">
        <v>0</v>
      </c>
      <c r="AF108" s="222">
        <v>0</v>
      </c>
      <c r="AG108" s="222">
        <v>0</v>
      </c>
      <c r="AH108" s="222">
        <v>0</v>
      </c>
      <c r="AI108" s="222">
        <v>0</v>
      </c>
      <c r="AJ108" s="222">
        <v>0</v>
      </c>
      <c r="AK108" s="222">
        <v>0</v>
      </c>
      <c r="AL108" s="222">
        <v>0</v>
      </c>
      <c r="AM108" s="222">
        <v>0</v>
      </c>
      <c r="AN108" s="222">
        <v>0</v>
      </c>
      <c r="AO108" s="223">
        <v>0</v>
      </c>
    </row>
    <row r="109" spans="2:41" x14ac:dyDescent="0.35">
      <c r="B109" s="116"/>
      <c r="C109" s="116"/>
      <c r="D109" s="116"/>
      <c r="E109" s="116"/>
      <c r="L109" s="227" t="s">
        <v>13087</v>
      </c>
      <c r="M109" s="191" t="s">
        <v>34</v>
      </c>
      <c r="N109" s="222">
        <v>1</v>
      </c>
      <c r="O109" s="222">
        <v>0</v>
      </c>
      <c r="P109" s="222">
        <v>0</v>
      </c>
      <c r="Q109" s="222">
        <v>0</v>
      </c>
      <c r="R109" s="222">
        <v>0</v>
      </c>
      <c r="S109" s="222">
        <v>0</v>
      </c>
      <c r="T109" s="222">
        <v>0</v>
      </c>
      <c r="U109" s="222">
        <v>0</v>
      </c>
      <c r="V109" s="222">
        <v>2</v>
      </c>
      <c r="W109" s="222">
        <v>0</v>
      </c>
      <c r="X109" s="222">
        <v>2</v>
      </c>
      <c r="Y109" s="222">
        <v>0</v>
      </c>
      <c r="Z109" s="222">
        <v>18</v>
      </c>
      <c r="AA109" s="222">
        <v>0</v>
      </c>
      <c r="AB109" s="222">
        <v>6</v>
      </c>
      <c r="AC109" s="222">
        <v>1</v>
      </c>
      <c r="AD109" s="222">
        <v>12</v>
      </c>
      <c r="AE109" s="222">
        <v>0</v>
      </c>
      <c r="AF109" s="222">
        <v>2</v>
      </c>
      <c r="AG109" s="222">
        <v>0</v>
      </c>
      <c r="AH109" s="222">
        <v>1</v>
      </c>
      <c r="AI109" s="222">
        <v>0</v>
      </c>
      <c r="AJ109" s="222">
        <v>0</v>
      </c>
      <c r="AK109" s="222">
        <v>0</v>
      </c>
      <c r="AL109" s="222">
        <v>0</v>
      </c>
      <c r="AM109" s="222">
        <v>0</v>
      </c>
      <c r="AN109" s="222">
        <v>0</v>
      </c>
      <c r="AO109" s="223">
        <v>0</v>
      </c>
    </row>
    <row r="110" spans="2:41" x14ac:dyDescent="0.35">
      <c r="B110" s="116"/>
      <c r="C110" s="116"/>
      <c r="D110" s="116"/>
      <c r="E110" s="116"/>
      <c r="L110" s="317" t="s">
        <v>13087</v>
      </c>
      <c r="M110" s="318" t="s">
        <v>35</v>
      </c>
      <c r="N110" s="319">
        <v>0</v>
      </c>
      <c r="O110" s="319">
        <v>0</v>
      </c>
      <c r="P110" s="319">
        <v>0</v>
      </c>
      <c r="Q110" s="319">
        <v>0</v>
      </c>
      <c r="R110" s="319">
        <v>0</v>
      </c>
      <c r="S110" s="319">
        <v>0</v>
      </c>
      <c r="T110" s="319">
        <v>0</v>
      </c>
      <c r="U110" s="319">
        <v>0</v>
      </c>
      <c r="V110" s="319">
        <v>0</v>
      </c>
      <c r="W110" s="319">
        <v>0</v>
      </c>
      <c r="X110" s="319">
        <v>0</v>
      </c>
      <c r="Y110" s="319">
        <v>0</v>
      </c>
      <c r="Z110" s="319">
        <v>1</v>
      </c>
      <c r="AA110" s="319">
        <v>0</v>
      </c>
      <c r="AB110" s="319">
        <v>1</v>
      </c>
      <c r="AC110" s="319">
        <v>0</v>
      </c>
      <c r="AD110" s="319">
        <v>1</v>
      </c>
      <c r="AE110" s="319">
        <v>0</v>
      </c>
      <c r="AF110" s="319">
        <v>1</v>
      </c>
      <c r="AG110" s="319">
        <v>0</v>
      </c>
      <c r="AH110" s="319">
        <v>0</v>
      </c>
      <c r="AI110" s="319">
        <v>0</v>
      </c>
      <c r="AJ110" s="319">
        <v>0</v>
      </c>
      <c r="AK110" s="319">
        <v>0</v>
      </c>
      <c r="AL110" s="319">
        <v>0</v>
      </c>
      <c r="AM110" s="319">
        <v>0</v>
      </c>
      <c r="AN110" s="319">
        <v>0</v>
      </c>
      <c r="AO110" s="320">
        <v>0</v>
      </c>
    </row>
    <row r="111" spans="2:41" x14ac:dyDescent="0.35">
      <c r="B111" s="116"/>
      <c r="C111" s="116"/>
      <c r="D111" s="116"/>
      <c r="E111" s="116"/>
    </row>
    <row r="112" spans="2:41" x14ac:dyDescent="0.35">
      <c r="B112" s="116"/>
      <c r="C112" s="116"/>
      <c r="D112" s="116"/>
      <c r="E112" s="116"/>
    </row>
    <row r="113" spans="2:5" x14ac:dyDescent="0.35">
      <c r="B113" s="116"/>
      <c r="C113" s="116"/>
      <c r="D113" s="116"/>
      <c r="E113" s="116"/>
    </row>
    <row r="114" spans="2:5" x14ac:dyDescent="0.35">
      <c r="B114" s="116"/>
      <c r="C114" s="116"/>
      <c r="D114" s="116"/>
      <c r="E114" s="116"/>
    </row>
    <row r="115" spans="2:5" x14ac:dyDescent="0.35">
      <c r="B115" s="116"/>
      <c r="C115" s="116"/>
      <c r="D115" s="116"/>
      <c r="E115" s="116"/>
    </row>
    <row r="116" spans="2:5" x14ac:dyDescent="0.35">
      <c r="B116" s="116"/>
      <c r="C116" s="116"/>
      <c r="D116" s="116"/>
      <c r="E116" s="116"/>
    </row>
    <row r="117" spans="2:5" x14ac:dyDescent="0.35">
      <c r="B117" s="116"/>
      <c r="C117" s="116"/>
      <c r="D117" s="116"/>
      <c r="E117" s="116"/>
    </row>
    <row r="118" spans="2:5" x14ac:dyDescent="0.35">
      <c r="B118" s="116"/>
      <c r="C118" s="116"/>
      <c r="D118" s="116"/>
      <c r="E118" s="116"/>
    </row>
    <row r="119" spans="2:5" x14ac:dyDescent="0.35">
      <c r="B119" s="116"/>
      <c r="C119" s="116"/>
      <c r="D119" s="116"/>
      <c r="E119" s="116"/>
    </row>
    <row r="120" spans="2:5" x14ac:dyDescent="0.35">
      <c r="B120" s="116"/>
      <c r="C120" s="116"/>
      <c r="D120" s="116"/>
      <c r="E120" s="116"/>
    </row>
    <row r="121" spans="2:5" x14ac:dyDescent="0.35">
      <c r="B121" s="116"/>
      <c r="C121" s="116"/>
      <c r="D121" s="116"/>
      <c r="E121" s="116"/>
    </row>
    <row r="122" spans="2:5" x14ac:dyDescent="0.35">
      <c r="B122" s="116"/>
      <c r="C122" s="116"/>
      <c r="D122" s="116"/>
      <c r="E122" s="116"/>
    </row>
    <row r="123" spans="2:5" x14ac:dyDescent="0.35">
      <c r="B123" s="116"/>
      <c r="C123" s="116"/>
      <c r="D123" s="116"/>
      <c r="E123" s="116"/>
    </row>
    <row r="124" spans="2:5" x14ac:dyDescent="0.35">
      <c r="B124" s="116"/>
      <c r="C124" s="116"/>
      <c r="D124" s="116"/>
      <c r="E124" s="116"/>
    </row>
    <row r="125" spans="2:5" x14ac:dyDescent="0.35">
      <c r="B125" s="116"/>
      <c r="C125" s="116"/>
      <c r="D125" s="116"/>
      <c r="E125" s="116"/>
    </row>
    <row r="126" spans="2:5" x14ac:dyDescent="0.35">
      <c r="B126" s="116"/>
      <c r="C126" s="116"/>
      <c r="D126" s="116"/>
      <c r="E126" s="116"/>
    </row>
    <row r="127" spans="2:5" x14ac:dyDescent="0.35">
      <c r="B127" s="116"/>
      <c r="C127" s="116"/>
      <c r="D127" s="116"/>
      <c r="E127" s="116"/>
    </row>
    <row r="128" spans="2:5" x14ac:dyDescent="0.35">
      <c r="B128" s="116"/>
      <c r="C128" s="116"/>
      <c r="D128" s="116"/>
      <c r="E128" s="116"/>
    </row>
    <row r="129" spans="2:5" x14ac:dyDescent="0.35">
      <c r="B129" s="116"/>
      <c r="C129" s="116"/>
      <c r="D129" s="116"/>
      <c r="E129" s="116"/>
    </row>
    <row r="130" spans="2:5" x14ac:dyDescent="0.35">
      <c r="B130" s="116"/>
      <c r="C130" s="116"/>
      <c r="D130" s="116"/>
      <c r="E130" s="116"/>
    </row>
    <row r="131" spans="2:5" x14ac:dyDescent="0.35">
      <c r="B131" s="116"/>
      <c r="C131" s="116"/>
      <c r="D131" s="116"/>
      <c r="E131" s="116"/>
    </row>
    <row r="132" spans="2:5" x14ac:dyDescent="0.35">
      <c r="B132" s="116"/>
      <c r="C132" s="116"/>
      <c r="D132" s="116"/>
      <c r="E132" s="116"/>
    </row>
    <row r="133" spans="2:5" x14ac:dyDescent="0.35">
      <c r="B133" s="116"/>
      <c r="C133" s="116"/>
      <c r="D133" s="116"/>
      <c r="E133" s="116"/>
    </row>
    <row r="134" spans="2:5" x14ac:dyDescent="0.35">
      <c r="B134" s="116"/>
      <c r="C134" s="116"/>
      <c r="D134" s="116"/>
      <c r="E134" s="116"/>
    </row>
    <row r="135" spans="2:5" x14ac:dyDescent="0.35">
      <c r="B135" s="116"/>
      <c r="C135" s="116"/>
      <c r="D135" s="116"/>
      <c r="E135" s="116"/>
    </row>
    <row r="136" spans="2:5" x14ac:dyDescent="0.35">
      <c r="B136" s="116"/>
      <c r="C136" s="116"/>
      <c r="D136" s="116"/>
      <c r="E136" s="116"/>
    </row>
    <row r="137" spans="2:5" x14ac:dyDescent="0.35">
      <c r="B137" s="116"/>
      <c r="C137" s="116"/>
      <c r="D137" s="116"/>
      <c r="E137" s="116"/>
    </row>
    <row r="138" spans="2:5" x14ac:dyDescent="0.35">
      <c r="B138" s="116"/>
      <c r="C138" s="116"/>
      <c r="D138" s="116"/>
      <c r="E138" s="116"/>
    </row>
    <row r="139" spans="2:5" x14ac:dyDescent="0.35">
      <c r="B139" s="116"/>
      <c r="C139" s="116"/>
      <c r="D139" s="116"/>
      <c r="E139" s="116"/>
    </row>
    <row r="140" spans="2:5" x14ac:dyDescent="0.35">
      <c r="B140" s="116"/>
      <c r="C140" s="116"/>
      <c r="D140" s="116"/>
      <c r="E140" s="116"/>
    </row>
    <row r="141" spans="2:5" x14ac:dyDescent="0.35">
      <c r="B141" s="116"/>
      <c r="C141" s="116"/>
      <c r="D141" s="116"/>
      <c r="E141" s="116"/>
    </row>
    <row r="142" spans="2:5" x14ac:dyDescent="0.35">
      <c r="B142" s="116"/>
      <c r="C142" s="116"/>
      <c r="D142" s="116"/>
      <c r="E142" s="116"/>
    </row>
    <row r="143" spans="2:5" x14ac:dyDescent="0.35">
      <c r="B143" s="116"/>
      <c r="C143" s="116"/>
      <c r="D143" s="116"/>
      <c r="E143" s="116"/>
    </row>
    <row r="144" spans="2:5" x14ac:dyDescent="0.35">
      <c r="B144" s="116"/>
      <c r="C144" s="116"/>
      <c r="D144" s="116"/>
      <c r="E144" s="116"/>
    </row>
    <row r="145" spans="2:5" x14ac:dyDescent="0.35">
      <c r="B145" s="116"/>
      <c r="C145" s="116"/>
      <c r="D145" s="116"/>
      <c r="E145" s="116"/>
    </row>
    <row r="146" spans="2:5" x14ac:dyDescent="0.35">
      <c r="B146" s="116"/>
      <c r="C146" s="116"/>
      <c r="D146" s="116"/>
      <c r="E146" s="116"/>
    </row>
    <row r="147" spans="2:5" x14ac:dyDescent="0.35">
      <c r="B147" s="116"/>
      <c r="C147" s="116"/>
      <c r="D147" s="116"/>
      <c r="E147" s="116"/>
    </row>
    <row r="148" spans="2:5" x14ac:dyDescent="0.35">
      <c r="B148" s="116"/>
      <c r="C148" s="116"/>
      <c r="D148" s="116"/>
      <c r="E148" s="116"/>
    </row>
  </sheetData>
  <mergeCells count="6">
    <mergeCell ref="L64:AO64"/>
    <mergeCell ref="B64:G64"/>
    <mergeCell ref="B3:H3"/>
    <mergeCell ref="J10:J15"/>
    <mergeCell ref="B36:G36"/>
    <mergeCell ref="J4:AB4"/>
  </mergeCells>
  <pageMargins left="0.7" right="0.7" top="0.75" bottom="0.75" header="0.3" footer="0.3"/>
  <pageSetup orientation="portrait" r:id="rId3"/>
  <drawing r:id="rId4"/>
  <tableParts count="2">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07041-BB5B-452B-A7E0-A0B97BCEF5D7}">
  <sheetPr codeName="Sheet7">
    <tabColor rgb="FFFFA100"/>
  </sheetPr>
  <dimension ref="B1:P25"/>
  <sheetViews>
    <sheetView showGridLines="0" workbookViewId="0">
      <selection activeCell="B3" sqref="B3:J3"/>
    </sheetView>
  </sheetViews>
  <sheetFormatPr defaultRowHeight="14.5" x14ac:dyDescent="0.35"/>
  <cols>
    <col min="1" max="1" width="1.7265625" customWidth="1"/>
    <col min="2" max="2" width="18.1796875" customWidth="1"/>
    <col min="3" max="10" width="8.7265625" customWidth="1"/>
    <col min="11" max="11" width="1.7265625" customWidth="1"/>
    <col min="12" max="12" width="7.7265625" bestFit="1" customWidth="1"/>
    <col min="13" max="13" width="9.1796875" bestFit="1" customWidth="1"/>
    <col min="14" max="14" width="24.36328125" bestFit="1" customWidth="1"/>
    <col min="15" max="23" width="8.7265625" customWidth="1"/>
    <col min="24" max="28" width="7.81640625" customWidth="1"/>
  </cols>
  <sheetData>
    <row r="1" spans="2:16" ht="15" thickBot="1" x14ac:dyDescent="0.4"/>
    <row r="2" spans="2:16" ht="15" thickBot="1" x14ac:dyDescent="0.4">
      <c r="B2" s="30" t="s">
        <v>1558</v>
      </c>
      <c r="C2" s="43">
        <v>44197</v>
      </c>
      <c r="D2" s="44">
        <v>44342</v>
      </c>
    </row>
    <row r="3" spans="2:16" ht="15" thickBot="1" x14ac:dyDescent="0.4">
      <c r="B3" s="399" t="s">
        <v>1821</v>
      </c>
      <c r="C3" s="399"/>
      <c r="D3" s="399"/>
      <c r="E3" s="399"/>
      <c r="F3" s="399"/>
      <c r="G3" s="399"/>
      <c r="H3" s="399"/>
      <c r="I3" s="399"/>
      <c r="J3" s="399"/>
      <c r="L3" s="393" t="s">
        <v>1822</v>
      </c>
      <c r="M3" s="393"/>
      <c r="N3" s="393"/>
      <c r="O3" s="393"/>
      <c r="P3" s="393"/>
    </row>
    <row r="4" spans="2:16" x14ac:dyDescent="0.35">
      <c r="B4" s="400" t="s">
        <v>3</v>
      </c>
      <c r="C4" s="405" t="s">
        <v>1510</v>
      </c>
      <c r="D4" s="406"/>
      <c r="E4" s="406"/>
      <c r="F4" s="408"/>
      <c r="G4" s="405" t="s">
        <v>1562</v>
      </c>
      <c r="H4" s="406"/>
      <c r="I4" s="406"/>
      <c r="J4" s="407"/>
      <c r="L4" s="394" t="s">
        <v>1513</v>
      </c>
      <c r="M4" s="395"/>
      <c r="N4" s="396" t="s">
        <v>1514</v>
      </c>
      <c r="O4" s="397"/>
      <c r="P4" s="398"/>
    </row>
    <row r="5" spans="2:16" x14ac:dyDescent="0.35">
      <c r="B5" s="401"/>
      <c r="C5" s="402" t="s">
        <v>1561</v>
      </c>
      <c r="D5" s="404"/>
      <c r="E5" s="402" t="s">
        <v>3878</v>
      </c>
      <c r="F5" s="404"/>
      <c r="G5" s="402" t="s">
        <v>1561</v>
      </c>
      <c r="H5" s="404"/>
      <c r="I5" s="402" t="s">
        <v>3878</v>
      </c>
      <c r="J5" s="403"/>
      <c r="L5" s="81" t="s">
        <v>1515</v>
      </c>
      <c r="M5" s="82" t="s">
        <v>1516</v>
      </c>
      <c r="N5" s="80" t="s">
        <v>3</v>
      </c>
      <c r="O5" s="67" t="s">
        <v>1517</v>
      </c>
      <c r="P5" s="68" t="s">
        <v>22</v>
      </c>
    </row>
    <row r="6" spans="2:16" x14ac:dyDescent="0.35">
      <c r="B6" s="401"/>
      <c r="C6" s="47" t="s">
        <v>1511</v>
      </c>
      <c r="D6" s="48" t="s">
        <v>1512</v>
      </c>
      <c r="E6" s="47" t="s">
        <v>1511</v>
      </c>
      <c r="F6" s="48" t="s">
        <v>1512</v>
      </c>
      <c r="G6" s="47" t="s">
        <v>1511</v>
      </c>
      <c r="H6" s="48" t="s">
        <v>1512</v>
      </c>
      <c r="I6" s="47" t="s">
        <v>1511</v>
      </c>
      <c r="J6" s="49" t="s">
        <v>1512</v>
      </c>
      <c r="L6" s="71">
        <v>44197</v>
      </c>
      <c r="M6" s="54">
        <f ca="1">IF(MONTH($L6)&gt;MONTH(TODAY()),"",IF(MONTH($L6)&lt;MONTH(TODAY()),COUNTIFS('Ignition Tracker'!$AI:$AI,"&gt;="&amp;$L6,'Ignition Tracker'!$AI:$AI,"&lt;="&amp;EOMONTH($L6,0),'Ignition Tracker'!$BF:$BF,"D",'Ignition Tracker'!$AY:$AY,"Y"),COUNTIFS('Ignition Tracker'!$AI:$AI, "&gt;="&amp;$L6,'Ignition Tracker'!$AI:$AI,"&lt;="&amp;$D$2,'Ignition Tracker'!$BF:$BF,"D",'Ignition Tracker'!$AY:$AY,"Y")))</f>
        <v>40</v>
      </c>
      <c r="N6" s="72" t="s">
        <v>1605</v>
      </c>
      <c r="O6" s="58">
        <f>COUNTIFS('Ignition Tracker'!$AI:$AI,"&lt;="&amp;$D$2,'Ignition Tracker'!$BF:$BF,"D",'Ignition Tracker'!$BM:$BM,"Contact - 3rd Party",'Ignition Tracker'!$AY:$AY,"Y")+COUNTIFS('Ignition Tracker'!$AI:$AI, "&gt;="&amp;$C$2,'Ignition Tracker'!$AI:$AI,"&lt;="&amp;$D$2,'Ignition Tracker'!$BF:$BF,"D",'Ignition Tracker'!$BM:$BM,"Contact - Customer (Equip/Structure/Veg)",'Ignition Tracker'!$AY:$AY,"Y")</f>
        <v>24</v>
      </c>
      <c r="P6" s="59">
        <f>COUNTIFS('Ignition Tracker'!$AI:$AI, "&gt;="&amp;$C$2,'Ignition Tracker'!$AI:$AI,"&lt;="&amp;$D$2,'Ignition Tracker'!$BF:$BF,"D",'Ignition Tracker'!$BM:$BM,"Contact - 3rd Party",'Ignition Tracker'!$AY:$AY,"Y",'Ignition Tracker'!$BW:$BW,"Tier*")+COUNTIFS('Ignition Tracker'!$AI:$AI, "&gt;="&amp;$C$2,'Ignition Tracker'!$AI:$AI,"&lt;="&amp;$D$2,'Ignition Tracker'!$BF:$BF,"D",'Ignition Tracker'!$BM:$BM,"Contact - Customer*",'Ignition Tracker'!$AY:$AY,"Y",'Ignition Tracker'!$BW:$BW,"Tier*")</f>
        <v>4</v>
      </c>
    </row>
    <row r="7" spans="2:16" x14ac:dyDescent="0.35">
      <c r="B7" s="50" t="s">
        <v>4</v>
      </c>
      <c r="C7" s="51">
        <f>(COUNTIFS('2014-2020 CPUC Reportable'!$C:$C,"&gt;="&amp;TEXT(DATE(2018,1,1),"MM/DD/YYYY"),'2014-2020 CPUC Reportable'!$C:$C,"&lt;="&amp;TEXT(DATE(2018,MONTH($D$2),DAY($D$2)),"MM/DD/YYYY"),'2014-2020 CPUC Reportable'!$AE:$AE,$B7&amp;"*",'2014-2020 CPUC Reportable'!$AA:$AA,LEFT(C$6,1))+
COUNTIFS('2014-2020 CPUC Reportable'!$C:$C,"&gt;="&amp;TEXT(DATE(2019,1,1),"MM/DD/YYYY"),'2014-2020 CPUC Reportable'!$C:$C,"&lt;="&amp;TEXT(DATE(2019,MONTH($D$2),DAY($D$2)),"MM/DD/YYYY"),'2014-2020 CPUC Reportable'!$AE:$AE,$B7&amp;"*",'2014-2020 CPUC Reportable'!$AA:$AA,LEFT(C$6,1))+
COUNTIFS('2014-2020 CPUC Reportable'!$C:$C,"&gt;="&amp;TEXT(DATE(2020,1,1),"MM/DD/YYYY"),'2014-2020 CPUC Reportable'!$C:$C,"&lt;="&amp;TEXT(DATE(2020,MONTH($D$2),DAY($D$2)),"MM/DD/YYYY"),'2014-2020 CPUC Reportable'!$AE:$AE,$B7&amp;"*",'2014-2020 CPUC Reportable'!$AA:$AA,LEFT(C$6,1)))/3</f>
        <v>0.66666666666666663</v>
      </c>
      <c r="D7" s="52">
        <f>(COUNTIFS('2014-2020 CPUC Reportable'!$C:$C,"&gt;="&amp;TEXT(DATE(2018,1,1),"MM/DD/YYYY"),'2014-2020 CPUC Reportable'!$C:$C,"&lt;="&amp;TEXT(DATE(2018,MONTH($D$2),DAY($D$2)),"MM/DD/YYYY"),'2014-2020 CPUC Reportable'!$AE:$AE,$B7&amp;"*",'2014-2020 CPUC Reportable'!$AA:$AA,LEFT(D$6,1))+
COUNTIFS('2014-2020 CPUC Reportable'!$C:$C,"&gt;="&amp;TEXT(DATE(2019,1,1),"MM/DD/YYYY"),'2014-2020 CPUC Reportable'!$C:$C,"&lt;="&amp;TEXT(DATE(2019,MONTH($D$2),DAY($D$2)),"MM/DD/YYYY"),'2014-2020 CPUC Reportable'!$AE:$AE,$B7&amp;"*",'2014-2020 CPUC Reportable'!$AA:$AA,LEFT(D$6,1))+
COUNTIFS('2014-2020 CPUC Reportable'!$C:$C,"&gt;="&amp;TEXT(DATE(2020,1,1),"MM/DD/YYYY"),'2014-2020 CPUC Reportable'!$C:$C,"&lt;="&amp;TEXT(DATE(2020,MONTH($D$2),DAY($D$2)),"MM/DD/YYYY"),'2014-2020 CPUC Reportable'!$AE:$AE,$B7&amp;"*",'2014-2020 CPUC Reportable'!$AA:$AA,LEFT(D$6,1)))/3</f>
        <v>15.666666666666666</v>
      </c>
      <c r="E7" s="51">
        <f>COUNTIFS('Ignition Tracker'!$AI:$AI,"&gt;="&amp;$C$2,'Ignition Tracker'!$AI:$AI,"&lt;="&amp;$D$2,'Ignition Tracker'!$BF:$BF,"T",'Ignition Tracker'!$BM:$BM,$B7&amp;"*", 'Ignition Tracker'!$AY:$AY, "Y")+COUNTIFS('Ignition Tracker'!$AI:$AI,"&gt;="&amp;$C$2,'Ignition Tracker'!$AI:$AI,"&lt;="&amp;$D$2,'Ignition Tracker'!$BF:$BF,"S",'Ignition Tracker'!$BM:$BM,$B7&amp;"*", 'Ignition Tracker'!$AY:$AY, "Y")</f>
        <v>1</v>
      </c>
      <c r="F7" s="52">
        <f>COUNTIFS('Ignition Tracker'!$AI:$AI,"&gt;="&amp;$C$2,'Ignition Tracker'!$AI:$AI,"&lt;="&amp;$D$2,'Ignition Tracker'!$BF:$BF,"D",'Ignition Tracker'!$BM:$BM,$B7&amp;"*", 'Ignition Tracker'!$AY:$AY, "Y")</f>
        <v>49</v>
      </c>
      <c r="G7" s="51">
        <f>(COUNTIFS('2014-2020 CPUC Reportable'!$C:$C,"&gt;="&amp;TEXT(DATE(2018,1,1),"MM/DD/YYYY"),'2014-2020 CPUC Reportable'!$C:$C,"&lt;="&amp;TEXT(DATE(2018,MONTH($D$2),DAY($D$2)),"MM/DD/YYYY"),'2014-2020 CPUC Reportable'!$AE:$AE,$B7&amp;"*",'2014-2020 CPUC Reportable'!$AA:$AA,LEFT(G$6,1),'2014-2020 CPUC Reportable'!$AT:$AT,"Tier*")+
COUNTIFS('2014-2020 CPUC Reportable'!$C:$C,"&gt;="&amp;TEXT(DATE(2019,1,1),"MM/DD/YYYY"),'2014-2020 CPUC Reportable'!$C:$C,"&lt;="&amp;TEXT(DATE(2019,MONTH($D$2),DAY($D$2)),"MM/DD/YYYY"),'2014-2020 CPUC Reportable'!$AE:$AE,$B7&amp;"*",'2014-2020 CPUC Reportable'!$AA:$AA,LEFT(G$6,1),'2014-2020 CPUC Reportable'!$AT:$AT,"Tier*")+
COUNTIFS('2014-2020 CPUC Reportable'!$C:$C,"&gt;="&amp;TEXT(DATE(2020,1,1),"MM/DD/YYYY"),'2014-2020 CPUC Reportable'!$C:$C,"&lt;="&amp;TEXT(DATE(2020,MONTH($D$2),DAY($D$2)),"MM/DD/YYYY"),'2014-2020 CPUC Reportable'!$AE:$AE,$B7&amp;"*",'2014-2020 CPUC Reportable'!$AA:$AA,LEFT(G$6,1),'2014-2020 CPUC Reportable'!$AT:$AT,"Tier*"))/3</f>
        <v>0.66666666666666663</v>
      </c>
      <c r="H7" s="52">
        <f>(COUNTIFS('2014-2020 CPUC Reportable'!$C:$C,"&gt;="&amp;TEXT(DATE(2018,1,1),"MM/DD/YYYY"),'2014-2020 CPUC Reportable'!$C:$C,"&lt;="&amp;TEXT(DATE(2018,MONTH($D$2),DAY($D$2)),"MM/DD/YYYY"),'2014-2020 CPUC Reportable'!$AE:$AE,$B7&amp;"*",'2014-2020 CPUC Reportable'!$AA:$AA,LEFT(H$6,1),'2014-2020 CPUC Reportable'!$AT:$AT,"Tier*")+
COUNTIFS('2014-2020 CPUC Reportable'!$C:$C,"&gt;="&amp;TEXT(DATE(2019,1,1),"MM/DD/YYYY"),'2014-2020 CPUC Reportable'!$C:$C,"&lt;="&amp;TEXT(DATE(2019,MONTH($D$2),DAY($D$2)),"MM/DD/YYYY"),'2014-2020 CPUC Reportable'!$AE:$AE,$B7&amp;"*",'2014-2020 CPUC Reportable'!$AA:$AA,LEFT(H$6,1),'2014-2020 CPUC Reportable'!$AT:$AT,"Tier*")+
COUNTIFS('2014-2020 CPUC Reportable'!$C:$C,"&gt;="&amp;TEXT(DATE(2020,1,1),"MM/DD/YYYY"),'2014-2020 CPUC Reportable'!$C:$C,"&lt;="&amp;TEXT(DATE(2020,MONTH($D$2),DAY($D$2)),"MM/DD/YYYY"),'2014-2020 CPUC Reportable'!$AE:$AE,$B7&amp;"*",'2014-2020 CPUC Reportable'!$AA:$AA,LEFT(H$6,1),'2014-2020 CPUC Reportable'!$AT:$AT,"Tier*"))/3</f>
        <v>9</v>
      </c>
      <c r="I7" s="51">
        <f>COUNTIFS('Ignition Tracker'!$AI:$AI,"&gt;="&amp;$C$2,'Ignition Tracker'!$AI:$AI,"&lt;="&amp;$D$2,'Ignition Tracker'!$BF:$BF,"T",'Ignition Tracker'!$BM:$BM,$B7&amp;"*", 'Ignition Tracker'!$AY:$AY, "Y",'Ignition Tracker'!$BW:$BW,"Tier*")+COUNTIFS('Ignition Tracker'!$AI:$AI,"&gt;="&amp;$C$2,'Ignition Tracker'!$AI:$AI,"&lt;="&amp;$D$2,'Ignition Tracker'!$BF:$BF,"S",'Ignition Tracker'!$BM:$BM,$B7&amp;"*", 'Ignition Tracker'!$AY:$AY, "Y",'Ignition Tracker'!$BW:$BW,"Tier*")</f>
        <v>1</v>
      </c>
      <c r="J7" s="53">
        <f>COUNTIFS('Ignition Tracker'!$AI:$AI,"&gt;="&amp;$C$2,'Ignition Tracker'!$AI:$AI,"&lt;="&amp;$D$2,'Ignition Tracker'!$BF:$BF,"D",'Ignition Tracker'!$BM:$BM,$B7&amp;"*", 'Ignition Tracker'!$AY:$AY, "Y",'Ignition Tracker'!$BW:$BW,"Tier*")</f>
        <v>27</v>
      </c>
      <c r="L7" s="73">
        <v>44228</v>
      </c>
      <c r="M7" s="55">
        <f ca="1">IF(MONTH($L7)&gt;MONTH(TODAY()),"",IF(MONTH($L7)&lt;MONTH(TODAY()),COUNTIFS('Ignition Tracker'!$AI:$AI,"&gt;="&amp;$L7,'Ignition Tracker'!$AI:$AI,"&lt;="&amp;EOMONTH($L7,0),'Ignition Tracker'!$BF:$BF,"D",'Ignition Tracker'!$AY:$AY,"Y"),COUNTIFS('Ignition Tracker'!$AI:$AI, "&gt;="&amp;$L7,'Ignition Tracker'!$AI:$AI,"&lt;="&amp;$D$2,'Ignition Tracker'!$BF:$BF,"D",'Ignition Tracker'!$AY:$AY,"Y")))</f>
        <v>107</v>
      </c>
      <c r="N7" s="74" t="s">
        <v>1518</v>
      </c>
      <c r="O7" s="60">
        <f>COUNTIFS('Ignition Tracker'!$AI:$AI,"&lt;="&amp;$D$2,'Ignition Tracker'!$BF:$BF,"D",'Ignition Tracker'!$BM:$BM,"Contact - Animal*",'Ignition Tracker'!$AY:$AY,"Y")</f>
        <v>18</v>
      </c>
      <c r="P7" s="61">
        <f>COUNTIFS('Ignition Tracker'!$AI:$AI, "&gt;="&amp;$C$2,'Ignition Tracker'!$AI:$AI,"&lt;="&amp;$D$2,'Ignition Tracker'!$BF:$BF,"D",'Ignition Tracker'!$BM:$BM,"Contact - Animal*",'Ignition Tracker'!$AY:$AY,"Y",'Ignition Tracker'!$BW:$BW,"Tier*")</f>
        <v>3</v>
      </c>
    </row>
    <row r="8" spans="2:16" x14ac:dyDescent="0.35">
      <c r="B8" s="45" t="s">
        <v>1376</v>
      </c>
      <c r="C8" s="41">
        <f>(COUNTIFS('2014-2020 CPUC Reportable'!$C:$C,"&gt;="&amp;TEXT(DATE(2018,1,1),"MM/DD/YYYY"),'2014-2020 CPUC Reportable'!$C:$C,"&lt;="&amp;TEXT(DATE(2018,MONTH($D$2),DAY($D$2)),"MM/DD/YYYY"),'2014-2020 CPUC Reportable'!$AE:$AE,$B8&amp;"*",'2014-2020 CPUC Reportable'!$AA:$AA,LEFT(C$6,1))+
COUNTIFS('2014-2020 CPUC Reportable'!$C:$C,"&gt;="&amp;TEXT(DATE(2019,1,1),"MM/DD/YYYY"),'2014-2020 CPUC Reportable'!$C:$C,"&lt;="&amp;TEXT(DATE(2019,MONTH($D$2),DAY($D$2)),"MM/DD/YYYY"),'2014-2020 CPUC Reportable'!$AE:$AE,$B8&amp;"*",'2014-2020 CPUC Reportable'!$AA:$AA,LEFT(C$6,1))+
COUNTIFS('2014-2020 CPUC Reportable'!$C:$C,"&gt;="&amp;TEXT(DATE(2020,1,1),"MM/DD/YYYY"),'2014-2020 CPUC Reportable'!$C:$C,"&lt;="&amp;TEXT(DATE(2020,MONTH($D$2),DAY($D$2)),"MM/DD/YYYY"),'2014-2020 CPUC Reportable'!$AE:$AE,$B8&amp;"*",'2014-2020 CPUC Reportable'!$AA:$AA,LEFT(C$6,1)))/3</f>
        <v>0</v>
      </c>
      <c r="D8" s="39">
        <f>(COUNTIFS('2014-2020 CPUC Reportable'!$C:$C,"&gt;="&amp;TEXT(DATE(2018,1,1),"MM/DD/YYYY"),'2014-2020 CPUC Reportable'!$C:$C,"&lt;="&amp;TEXT(DATE(2018,MONTH($D$2),DAY($D$2)),"MM/DD/YYYY"),'2014-2020 CPUC Reportable'!$AE:$AE,$B8&amp;"*",'2014-2020 CPUC Reportable'!$AA:$AA,LEFT(D$6,1))+
COUNTIFS('2014-2020 CPUC Reportable'!$C:$C,"&gt;="&amp;TEXT(DATE(2019,1,1),"MM/DD/YYYY"),'2014-2020 CPUC Reportable'!$C:$C,"&lt;="&amp;TEXT(DATE(2019,MONTH($D$2),DAY($D$2)),"MM/DD/YYYY"),'2014-2020 CPUC Reportable'!$AE:$AE,$B8&amp;"*",'2014-2020 CPUC Reportable'!$AA:$AA,LEFT(D$6,1))+
COUNTIFS('2014-2020 CPUC Reportable'!$C:$C,"&gt;="&amp;TEXT(DATE(2020,1,1),"MM/DD/YYYY"),'2014-2020 CPUC Reportable'!$C:$C,"&lt;="&amp;TEXT(DATE(2020,MONTH($D$2),DAY($D$2)),"MM/DD/YYYY"),'2014-2020 CPUC Reportable'!$AE:$AE,$B8&amp;"*",'2014-2020 CPUC Reportable'!$AA:$AA,LEFT(D$6,1)))/3</f>
        <v>21.666666666666668</v>
      </c>
      <c r="E8" s="41">
        <f>COUNTIFS('Ignition Tracker'!$AI:$AI,"&gt;="&amp;$C$2,'Ignition Tracker'!$AI:$AI,"&lt;="&amp;$D$2,'Ignition Tracker'!$BF:$BF,"T",'Ignition Tracker'!$BM:$BM,$B8&amp;"*", 'Ignition Tracker'!$AY:$AY, "Y")+COUNTIFS('Ignition Tracker'!$AI:$AI,"&gt;="&amp;$C$2,'Ignition Tracker'!$AI:$AI,"&lt;="&amp;$D$2,'Ignition Tracker'!$BF:$BF,"S",'Ignition Tracker'!$BM:$BM,$B8&amp;"*", 'Ignition Tracker'!$AY:$AY, "Y")</f>
        <v>7</v>
      </c>
      <c r="F8" s="39">
        <f>COUNTIFS('Ignition Tracker'!$AI:$AI,"&gt;="&amp;$C$2,'Ignition Tracker'!$AI:$AI,"&lt;="&amp;$D$2,'Ignition Tracker'!$BF:$BF,"D",'Ignition Tracker'!$BM:$BM,$B8&amp;"*", 'Ignition Tracker'!$AY:$AY, "Y")</f>
        <v>55</v>
      </c>
      <c r="G8" s="41">
        <f>(COUNTIFS('2014-2020 CPUC Reportable'!$C:$C,"&gt;="&amp;TEXT(DATE(2018,1,1),"MM/DD/YYYY"),'2014-2020 CPUC Reportable'!$C:$C,"&lt;="&amp;TEXT(DATE(2018,MONTH($D$2),DAY($D$2)),"MM/DD/YYYY"),'2014-2020 CPUC Reportable'!$AE:$AE,$B8&amp;"*",'2014-2020 CPUC Reportable'!$AA:$AA,LEFT(G$6,1),'2014-2020 CPUC Reportable'!$AT:$AT,"Tier*")+
COUNTIFS('2014-2020 CPUC Reportable'!$C:$C,"&gt;="&amp;TEXT(DATE(2019,1,1),"MM/DD/YYYY"),'2014-2020 CPUC Reportable'!$C:$C,"&lt;="&amp;TEXT(DATE(2019,MONTH($D$2),DAY($D$2)),"MM/DD/YYYY"),'2014-2020 CPUC Reportable'!$AE:$AE,$B8&amp;"*",'2014-2020 CPUC Reportable'!$AA:$AA,LEFT(G$6,1),'2014-2020 CPUC Reportable'!$AT:$AT,"Tier*")+
COUNTIFS('2014-2020 CPUC Reportable'!$C:$C,"&gt;="&amp;TEXT(DATE(2020,1,1),"MM/DD/YYYY"),'2014-2020 CPUC Reportable'!$C:$C,"&lt;="&amp;TEXT(DATE(2020,MONTH($D$2),DAY($D$2)),"MM/DD/YYYY"),'2014-2020 CPUC Reportable'!$AE:$AE,$B8&amp;"*",'2014-2020 CPUC Reportable'!$AA:$AA,LEFT(G$6,1),'2014-2020 CPUC Reportable'!$AT:$AT,"Tier*"))/3</f>
        <v>0</v>
      </c>
      <c r="H8" s="39">
        <f>(COUNTIFS('2014-2020 CPUC Reportable'!$C:$C,"&gt;="&amp;TEXT(DATE(2018,1,1),"MM/DD/YYYY"),'2014-2020 CPUC Reportable'!$C:$C,"&lt;="&amp;TEXT(DATE(2018,MONTH($D$2),DAY($D$2)),"MM/DD/YYYY"),'2014-2020 CPUC Reportable'!$AE:$AE,$B8&amp;"*",'2014-2020 CPUC Reportable'!$AA:$AA,LEFT(H$6,1),'2014-2020 CPUC Reportable'!$AT:$AT,"Tier*")+
COUNTIFS('2014-2020 CPUC Reportable'!$C:$C,"&gt;="&amp;TEXT(DATE(2019,1,1),"MM/DD/YYYY"),'2014-2020 CPUC Reportable'!$C:$C,"&lt;="&amp;TEXT(DATE(2019,MONTH($D$2),DAY($D$2)),"MM/DD/YYYY"),'2014-2020 CPUC Reportable'!$AE:$AE,$B8&amp;"*",'2014-2020 CPUC Reportable'!$AA:$AA,LEFT(H$6,1),'2014-2020 CPUC Reportable'!$AT:$AT,"Tier*")+
COUNTIFS('2014-2020 CPUC Reportable'!$C:$C,"&gt;="&amp;TEXT(DATE(2020,1,1),"MM/DD/YYYY"),'2014-2020 CPUC Reportable'!$C:$C,"&lt;="&amp;TEXT(DATE(2020,MONTH($D$2),DAY($D$2)),"MM/DD/YYYY"),'2014-2020 CPUC Reportable'!$AE:$AE,$B8&amp;"*",'2014-2020 CPUC Reportable'!$AA:$AA,LEFT(H$6,1),'2014-2020 CPUC Reportable'!$AT:$AT,"Tier*"))/3</f>
        <v>5</v>
      </c>
      <c r="I8" s="41">
        <f>COUNTIFS('Ignition Tracker'!$AI:$AI,"&gt;="&amp;$C$2,'Ignition Tracker'!$AI:$AI,"&lt;="&amp;$D$2,'Ignition Tracker'!$BF:$BF,"T",'Ignition Tracker'!$BM:$BM,$B8&amp;"*", 'Ignition Tracker'!$AY:$AY, "Y",'Ignition Tracker'!$BW:$BW,"Tier*")+COUNTIFS('Ignition Tracker'!$AI:$AI,"&gt;="&amp;$C$2,'Ignition Tracker'!$AI:$AI,"&lt;="&amp;$D$2,'Ignition Tracker'!$BF:$BF,"S",'Ignition Tracker'!$BM:$BM,$B8&amp;"*", 'Ignition Tracker'!$AY:$AY, "Y",'Ignition Tracker'!$BW:$BW,"Tier*")</f>
        <v>2</v>
      </c>
      <c r="J8" s="37">
        <f>COUNTIFS('Ignition Tracker'!$AI:$AI,"&gt;="&amp;$C$2,'Ignition Tracker'!$AI:$AI,"&lt;="&amp;$D$2,'Ignition Tracker'!$BF:$BF,"D",'Ignition Tracker'!$BM:$BM,$B8&amp;"*", 'Ignition Tracker'!$AY:$AY, "Y",'Ignition Tracker'!$BW:$BW,"Tier*")</f>
        <v>14</v>
      </c>
      <c r="L8" s="73">
        <v>44256</v>
      </c>
      <c r="M8" s="55" t="str">
        <f ca="1">IF(MONTH($L8)&gt;MONTH(TODAY()),"",IF(MONTH($L8)&lt;MONTH(TODAY()),COUNTIFS('Ignition Tracker'!$AI:$AI,"&gt;="&amp;$L8,'Ignition Tracker'!$AI:$AI,"&lt;="&amp;EOMONTH($L8,0),'Ignition Tracker'!$BF:$BF,"D",'Ignition Tracker'!$AY:$AY,"Y"),COUNTIFS('Ignition Tracker'!$AI:$AI, "&gt;="&amp;$L8,'Ignition Tracker'!$AI:$AI,"&lt;="&amp;$D$2,'Ignition Tracker'!$BF:$BF,"D",'Ignition Tracker'!$AY:$AY,"Y")))</f>
        <v/>
      </c>
      <c r="N8" s="74" t="s">
        <v>102</v>
      </c>
      <c r="O8" s="62">
        <f>COUNTIFS('Ignition Tracker'!$AI:$AI, "&gt;="&amp;$C$2,'Ignition Tracker'!$AI:$AI,"&lt;="&amp;$D$2,'Ignition Tracker'!$BF:$BF,"D",'Ignition Tracker'!$BM:$BM,"Equipment*",'Ignition Tracker'!$AY:$AY,"Y")</f>
        <v>55</v>
      </c>
      <c r="P8" s="61">
        <f>COUNTIFS('Ignition Tracker'!$AI:$AI, "&gt;="&amp;$C$2,'Ignition Tracker'!$AI:$AI,"&lt;="&amp;$D$2,'Ignition Tracker'!$BF:$BF,"D",'Ignition Tracker'!$BM:$BM,"Equipment*",'Ignition Tracker'!$AY:$AY,"Y",'Ignition Tracker'!$BW:$BW,"Tier*")</f>
        <v>14</v>
      </c>
    </row>
    <row r="9" spans="2:16" ht="15" thickBot="1" x14ac:dyDescent="0.4">
      <c r="B9" s="46" t="s">
        <v>13</v>
      </c>
      <c r="C9" s="42">
        <f>(COUNTIFS('2014-2020 CPUC Reportable'!$C:$C,"&gt;="&amp;TEXT(DATE(2018,1,1),"MM/DD/YYYY"),'2014-2020 CPUC Reportable'!$C:$C,"&lt;="&amp;TEXT(DATE(2018,MONTH($D$2),DAY($D$2)),"MM/DD/YYYY"),'2014-2020 CPUC Reportable'!$AE:$AE,$B9&amp;"*",'2014-2020 CPUC Reportable'!$AA:$AA,LEFT(C$6,1))+
COUNTIFS('2014-2020 CPUC Reportable'!$C:$C,"&gt;="&amp;TEXT(DATE(2019,1,1),"MM/DD/YYYY"),'2014-2020 CPUC Reportable'!$C:$C,"&lt;="&amp;TEXT(DATE(2019,MONTH($D$2),DAY($D$2)),"MM/DD/YYYY"),'2014-2020 CPUC Reportable'!$AE:$AE,$B9&amp;"*",'2014-2020 CPUC Reportable'!$AA:$AA,LEFT(C$6,1))+
COUNTIFS('2014-2020 CPUC Reportable'!$C:$C,"&gt;="&amp;TEXT(DATE(2020,1,1),"MM/DD/YYYY"),'2014-2020 CPUC Reportable'!$C:$C,"&lt;="&amp;TEXT(DATE(2020,MONTH($D$2),DAY($D$2)),"MM/DD/YYYY"),'2014-2020 CPUC Reportable'!$AE:$AE,$B9&amp;"*",'2014-2020 CPUC Reportable'!$AA:$AA,LEFT(C$6,1)))/3</f>
        <v>0</v>
      </c>
      <c r="D9" s="40">
        <f>(COUNTIFS('2014-2020 CPUC Reportable'!$C:$C,"&gt;="&amp;TEXT(DATE(2018,1,1),"MM/DD/YYYY"),'2014-2020 CPUC Reportable'!$C:$C,"&lt;="&amp;TEXT(DATE(2018,MONTH($D$2),DAY($D$2)),"MM/DD/YYYY"),'2014-2020 CPUC Reportable'!$AE:$AE,$B9&amp;"*",'2014-2020 CPUC Reportable'!$AA:$AA,LEFT(D$6,1))+
COUNTIFS('2014-2020 CPUC Reportable'!$C:$C,"&gt;="&amp;TEXT(DATE(2019,1,1),"MM/DD/YYYY"),'2014-2020 CPUC Reportable'!$C:$C,"&lt;="&amp;TEXT(DATE(2019,MONTH($D$2),DAY($D$2)),"MM/DD/YYYY"),'2014-2020 CPUC Reportable'!$AE:$AE,$B9&amp;"*",'2014-2020 CPUC Reportable'!$AA:$AA,LEFT(D$6,1))+
COUNTIFS('2014-2020 CPUC Reportable'!$C:$C,"&gt;="&amp;TEXT(DATE(2020,1,1),"MM/DD/YYYY"),'2014-2020 CPUC Reportable'!$C:$C,"&lt;="&amp;TEXT(DATE(2020,MONTH($D$2),DAY($D$2)),"MM/DD/YYYY"),'2014-2020 CPUC Reportable'!$AE:$AE,$B9&amp;"*",'2014-2020 CPUC Reportable'!$AA:$AA,LEFT(D$6,1)))/3</f>
        <v>0.66666666666666663</v>
      </c>
      <c r="E9" s="42">
        <f>(COUNTIFS('Ignition Tracker'!$AI:$AI,"&gt;="&amp;$C$2,'Ignition Tracker'!$AI:$AI,"&lt;="&amp;$D$2,'Ignition Tracker'!$BF:$BF,"T", 'Ignition Tracker'!$AY:$AY, "Y")+COUNTIFS('Ignition Tracker'!$AI:$AI,"&gt;="&amp;$C$2,'Ignition Tracker'!$AI:$AI,"&lt;="&amp;$D$2,'Ignition Tracker'!$BF:$BF,"S", 'Ignition Tracker'!$AY:$AY, "Y"))-SUM(E7:E8)</f>
        <v>1</v>
      </c>
      <c r="F9" s="40">
        <f>COUNTIFS('Ignition Tracker'!$AI:$AI,"&gt;="&amp;$C$2,'Ignition Tracker'!$AI:$AI,"&lt;="&amp;$D$2,'Ignition Tracker'!$BF:$BF,"D", 'Ignition Tracker'!$AY:$AY, "Y")-SUM(F7:F8)</f>
        <v>43</v>
      </c>
      <c r="G9" s="42">
        <f>(COUNTIFS('2014-2020 CPUC Reportable'!$C:$C,"&gt;="&amp;TEXT(DATE(2018,1,1),"MM/DD/YYYY"),'2014-2020 CPUC Reportable'!$C:$C,"&lt;="&amp;TEXT(DATE(2018,MONTH($D$2),DAY($D$2)),"MM/DD/YYYY"),'2014-2020 CPUC Reportable'!$AE:$AE,$B9&amp;"*",'2014-2020 CPUC Reportable'!$AA:$AA,LEFT(G$6,1),'2014-2020 CPUC Reportable'!$AT:$AT,"Tier*")+
COUNTIFS('2014-2020 CPUC Reportable'!$C:$C,"&gt;="&amp;TEXT(DATE(2019,1,1),"MM/DD/YYYY"),'2014-2020 CPUC Reportable'!$C:$C,"&lt;="&amp;TEXT(DATE(2019,MONTH($D$2),DAY($D$2)),"MM/DD/YYYY"),'2014-2020 CPUC Reportable'!$AE:$AE,$B9&amp;"*",'2014-2020 CPUC Reportable'!$AA:$AA,LEFT(G$6,1),'2014-2020 CPUC Reportable'!$AT:$AT,"Tier*")+
COUNTIFS('2014-2020 CPUC Reportable'!$C:$C,"&gt;="&amp;TEXT(DATE(2020,1,1),"MM/DD/YYYY"),'2014-2020 CPUC Reportable'!$C:$C,"&lt;="&amp;TEXT(DATE(2020,MONTH($D$2),DAY($D$2)),"MM/DD/YYYY"),'2014-2020 CPUC Reportable'!$AE:$AE,$B9&amp;"*",'2014-2020 CPUC Reportable'!$AA:$AA,LEFT(G$6,1),'2014-2020 CPUC Reportable'!$AT:$AT,"Tier*"))/3</f>
        <v>0</v>
      </c>
      <c r="H9" s="40">
        <f>(COUNTIFS('2014-2020 CPUC Reportable'!$C:$C,"&gt;="&amp;TEXT(DATE(2018,1,1),"MM/DD/YYYY"),'2014-2020 CPUC Reportable'!$C:$C,"&lt;="&amp;TEXT(DATE(2018,MONTH($D$2),DAY($D$2)),"MM/DD/YYYY"),'2014-2020 CPUC Reportable'!$AE:$AE,$B9&amp;"*",'2014-2020 CPUC Reportable'!$AA:$AA,LEFT(H$6,1),'2014-2020 CPUC Reportable'!$AT:$AT,"Tier*")+
COUNTIFS('2014-2020 CPUC Reportable'!$C:$C,"&gt;="&amp;TEXT(DATE(2019,1,1),"MM/DD/YYYY"),'2014-2020 CPUC Reportable'!$C:$C,"&lt;="&amp;TEXT(DATE(2019,MONTH($D$2),DAY($D$2)),"MM/DD/YYYY"),'2014-2020 CPUC Reportable'!$AE:$AE,$B9&amp;"*",'2014-2020 CPUC Reportable'!$AA:$AA,LEFT(H$6,1),'2014-2020 CPUC Reportable'!$AT:$AT,"Tier*")+
COUNTIFS('2014-2020 CPUC Reportable'!$C:$C,"&gt;="&amp;TEXT(DATE(2020,1,1),"MM/DD/YYYY"),'2014-2020 CPUC Reportable'!$C:$C,"&lt;="&amp;TEXT(DATE(2020,MONTH($D$2),DAY($D$2)),"MM/DD/YYYY"),'2014-2020 CPUC Reportable'!$AE:$AE,$B9&amp;"*",'2014-2020 CPUC Reportable'!$AA:$AA,LEFT(H$6,1),'2014-2020 CPUC Reportable'!$AT:$AT,"Tier*"))/3</f>
        <v>0.33333333333333331</v>
      </c>
      <c r="I9" s="42">
        <f>(COUNTIFS('Ignition Tracker'!$AI:$AI,"&gt;="&amp;$C$2,'Ignition Tracker'!$AI:$AI,"&lt;="&amp;$D$2,'Ignition Tracker'!$BF:$BF,"T", 'Ignition Tracker'!$AY:$AY, "Y",'Ignition Tracker'!$BW:$BW,"Tier*")+COUNTIFS('Ignition Tracker'!$AI:$AI,"&gt;="&amp;$C$2,'Ignition Tracker'!$AI:$AI,"&lt;="&amp;$D$2,'Ignition Tracker'!$BF:$BF,"S", 'Ignition Tracker'!$AY:$AY, "Y",'Ignition Tracker'!$BW:$BW,"Tier*"))-SUM(I7:I8)</f>
        <v>0</v>
      </c>
      <c r="J9" s="38">
        <f>COUNTIFS('Ignition Tracker'!$AI:$AI,"&gt;="&amp;$C$2,'Ignition Tracker'!$AI:$AI,"&lt;="&amp;$D$2,'Ignition Tracker'!$BF:$BF,"D", 'Ignition Tracker'!$AY:$AY, "Y",'Ignition Tracker'!$BW:$BW,"Tier*")-SUM(J7:J8)</f>
        <v>7</v>
      </c>
      <c r="L9" s="73">
        <v>44287</v>
      </c>
      <c r="M9" s="55" t="str">
        <f ca="1">IF(MONTH($L9)&gt;MONTH(TODAY()),"",IF(MONTH($L9)&lt;MONTH(TODAY()),COUNTIFS('Ignition Tracker'!$AI:$AI,"&gt;="&amp;$L9,'Ignition Tracker'!$AI:$AI,"&lt;="&amp;EOMONTH($L9,0),'Ignition Tracker'!$BF:$BF,"D",'Ignition Tracker'!$AY:$AY,"Y"),COUNTIFS('Ignition Tracker'!$AI:$AI, "&gt;="&amp;$L9,'Ignition Tracker'!$AI:$AI,"&lt;="&amp;$D$2,'Ignition Tracker'!$BF:$BF,"D",'Ignition Tracker'!$AY:$AY,"Y")))</f>
        <v/>
      </c>
      <c r="N9" s="74" t="s">
        <v>1519</v>
      </c>
      <c r="O9" s="63">
        <f>COUNTIFS('Ignition Tracker'!$AI:$AI, "&gt;="&amp;$C$2,'Ignition Tracker'!$AI:$AI,"&lt;="&amp;$D$2,'Ignition Tracker'!$BF:$BF,"D",'Ignition Tracker'!$AY:$AY,"Y")-SUM(O6,O7,O8,O10)</f>
        <v>1</v>
      </c>
      <c r="P9" s="64">
        <f>COUNTIFS('Ignition Tracker'!$AI:$AI, "&gt;="&amp;$C$2,'Ignition Tracker'!$AI:$AI,"&lt;="&amp;$D$2,'Ignition Tracker'!$BF:$BF,"D",'Ignition Tracker'!$AY:$AY,"Y",'Ignition Tracker'!$BW:$BW,"Tier*")-SUM(P6,P7,P8,P10)</f>
        <v>0</v>
      </c>
    </row>
    <row r="10" spans="2:16" x14ac:dyDescent="0.35">
      <c r="B10" s="392" t="str">
        <f>"*Based on average ignitions from 2020, 2019, 2018 for same date range (i.e. average ignitions from 1/1 – " &amp;TEXT(D2,"M/D")&amp;")"</f>
        <v>*Based on average ignitions from 2020, 2019, 2018 for same date range (i.e. average ignitions from 1/1 – 5/26)</v>
      </c>
      <c r="C10" s="392"/>
      <c r="D10" s="392"/>
      <c r="E10" s="392"/>
      <c r="F10" s="392"/>
      <c r="G10" s="392"/>
      <c r="H10" s="392"/>
      <c r="I10" s="392"/>
      <c r="J10" s="392"/>
      <c r="L10" s="73">
        <v>44317</v>
      </c>
      <c r="M10" s="55" t="str">
        <f ca="1">IF(MONTH($L10)&gt;MONTH(TODAY()),"",IF(MONTH($L10)&lt;MONTH(TODAY()),COUNTIFS('Ignition Tracker'!$AI:$AI,"&gt;="&amp;$L10,'Ignition Tracker'!$AI:$AI,"&lt;="&amp;EOMONTH($L10,0),'Ignition Tracker'!$BF:$BF,"D",'Ignition Tracker'!$AY:$AY,"Y"),COUNTIFS('Ignition Tracker'!$AI:$AI, "&gt;="&amp;$L10,'Ignition Tracker'!$AI:$AI,"&lt;="&amp;$D$2,'Ignition Tracker'!$BF:$BF,"D",'Ignition Tracker'!$AY:$AY,"Y")))</f>
        <v/>
      </c>
      <c r="N10" s="74" t="s">
        <v>4</v>
      </c>
      <c r="O10" s="60">
        <f>COUNTIFS('Ignition Tracker'!$AI:$AI, "&gt;="&amp;$C$2,'Ignition Tracker'!$AI:$AI,"&lt;="&amp;$D$2,'Ignition Tracker'!$BF:$BF,"D",'Ignition Tracker'!$BM:$BM,"Vegetation",'Ignition Tracker'!$AY:$AY,"Y")</f>
        <v>49</v>
      </c>
      <c r="P10" s="61">
        <f>COUNTIFS('Ignition Tracker'!$AI:$AI, "&gt;="&amp;$C$2,'Ignition Tracker'!$AI:$AI,"&lt;="&amp;$D$2,'Ignition Tracker'!$BF:$BF,"D",'Ignition Tracker'!$BM:$BM,"Vegetation",'Ignition Tracker'!$AY:$AY,"Y",'Ignition Tracker'!$BW:$BW,"Tier*")</f>
        <v>27</v>
      </c>
    </row>
    <row r="11" spans="2:16" ht="15" thickBot="1" x14ac:dyDescent="0.4">
      <c r="B11" s="121" t="s">
        <v>1602</v>
      </c>
      <c r="C11" s="121"/>
      <c r="D11" s="121"/>
      <c r="L11" s="73">
        <v>44348</v>
      </c>
      <c r="M11" s="55" t="str">
        <f ca="1">IF(MONTH($L11)&gt;MONTH(TODAY()),"",IF(MONTH($L11)&lt;MONTH(TODAY()),COUNTIFS('Ignition Tracker'!$AI:$AI,"&gt;="&amp;$L11,'Ignition Tracker'!$AI:$AI,"&lt;="&amp;EOMONTH($L11,0),'Ignition Tracker'!$BF:$BF,"D",'Ignition Tracker'!$AY:$AY,"Y"),COUNTIFS('Ignition Tracker'!$AI:$AI, "&gt;="&amp;$L11,'Ignition Tracker'!$AI:$AI,"&lt;="&amp;$D$2,'Ignition Tracker'!$BF:$BF,"D",'Ignition Tracker'!$AY:$AY,"Y")))</f>
        <v/>
      </c>
      <c r="N11" s="74"/>
      <c r="O11" s="60"/>
      <c r="P11" s="61"/>
    </row>
    <row r="12" spans="2:16" x14ac:dyDescent="0.35">
      <c r="B12" s="20" t="s">
        <v>1515</v>
      </c>
      <c r="C12" s="22" t="s">
        <v>35</v>
      </c>
      <c r="D12" s="21" t="s">
        <v>34</v>
      </c>
      <c r="L12" s="73">
        <v>44378</v>
      </c>
      <c r="M12" s="55" t="str">
        <f ca="1">IF(MONTH($L12)&gt;MONTH(TODAY()),"",IF(MONTH($L12)&lt;MONTH(TODAY()),COUNTIFS('Ignition Tracker'!$AI:$AI,"&gt;="&amp;$L12,'Ignition Tracker'!$AI:$AI,"&lt;="&amp;EOMONTH($L12,0),'Ignition Tracker'!$BF:$BF,"D",'Ignition Tracker'!$AY:$AY,"Y"),COUNTIFS('Ignition Tracker'!$AI:$AI, "&gt;="&amp;$L12,'Ignition Tracker'!$AI:$AI,"&lt;="&amp;$D$2,'Ignition Tracker'!$BF:$BF,"D",'Ignition Tracker'!$AY:$AY,"Y")))</f>
        <v/>
      </c>
      <c r="N12" s="74"/>
      <c r="O12" s="60"/>
      <c r="P12" s="61"/>
    </row>
    <row r="13" spans="2:16" x14ac:dyDescent="0.35">
      <c r="B13" s="31">
        <v>44197</v>
      </c>
      <c r="C13" s="25">
        <f ca="1">IF(MONTH(B13)&gt;MONTH(TODAY()),"",COUNTIFS('Ignition Tracker'!$AY:$AY,"Y",'Ignition Tracker'!$BW:$BW,"Tier 2",'Ignition Tracker'!$BF:$BF,"T",'Ignition Tracker'!$AI:$AI,"&gt;="&amp;$B13,'Ignition Tracker'!$AI:$AI,"&lt;="&amp;EOMONTH($B13,0)) + COUNTIFS('Ignition Tracker'!$AY:$AY,"Y",'Ignition Tracker'!$BW:$BW,"Tier 3",'Ignition Tracker'!$BF:$BF,"T",'Ignition Tracker'!$AI:$AI,"&gt;="&amp;$B13,'Ignition Tracker'!$AI:$AI,"&lt;="&amp;EOMONTH($B13,0)))</f>
        <v>1</v>
      </c>
      <c r="D13" s="26">
        <f ca="1">IF(MONTH(B13)&gt;MONTH(TODAY()),"",COUNTIFS('Ignition Tracker'!$AY:$AY,"Y",'Ignition Tracker'!$BW:$BW,"Tier 2",'Ignition Tracker'!$BF:$BF,"D",'Ignition Tracker'!$AI:$AI,"&gt;="&amp;$B13,'Ignition Tracker'!$AI:$AI,"&lt;="&amp;EOMONTH($B13,0)) + COUNTIFS('Ignition Tracker'!$AY:$AY,"Y",'Ignition Tracker'!$BW:$BW,"Tier 3",'Ignition Tracker'!$BF:$BF,"D",'Ignition Tracker'!$AI:$AI,"&gt;="&amp;$B13,'Ignition Tracker'!$AI:$AI,"&lt;="&amp;EOMONTH($B13,0)))</f>
        <v>21</v>
      </c>
      <c r="L13" s="73">
        <v>44409</v>
      </c>
      <c r="M13" s="55" t="str">
        <f ca="1">IF(MONTH($L13)&gt;MONTH(TODAY()),"",IF(MONTH($L13)&lt;MONTH(TODAY()),COUNTIFS('Ignition Tracker'!$AI:$AI,"&gt;="&amp;$L13,'Ignition Tracker'!$AI:$AI,"&lt;="&amp;EOMONTH($L13,0),'Ignition Tracker'!$BF:$BF,"D",'Ignition Tracker'!$AY:$AY,"Y"),COUNTIFS('Ignition Tracker'!$AI:$AI, "&gt;="&amp;$L13,'Ignition Tracker'!$AI:$AI,"&lt;="&amp;$D$2,'Ignition Tracker'!$BF:$BF,"D",'Ignition Tracker'!$AY:$AY,"Y")))</f>
        <v/>
      </c>
      <c r="N13" s="75"/>
      <c r="O13" s="65"/>
      <c r="P13" s="66"/>
    </row>
    <row r="14" spans="2:16" x14ac:dyDescent="0.35">
      <c r="B14" s="32">
        <v>44228</v>
      </c>
      <c r="C14" s="23">
        <f ca="1">IF(MONTH(B14)&gt;MONTH(TODAY()),"",COUNTIFS('Ignition Tracker'!$AY:$AY,"Y",'Ignition Tracker'!$BW:$BW,"Tier 2",'Ignition Tracker'!$BF:$BF,"T",'Ignition Tracker'!$AI:$AI,"&gt;="&amp;$B14,'Ignition Tracker'!$AI:$AI,"&lt;="&amp;EOMONTH($B14,0)) + COUNTIFS('Ignition Tracker'!$AY:$AY,"Y",'Ignition Tracker'!$BW:$BW,"Tier 3",'Ignition Tracker'!$BF:$BF,"T",'Ignition Tracker'!$AI:$AI,"&gt;="&amp;$B14,'Ignition Tracker'!$AI:$AI,"&lt;="&amp;EOMONTH($B14,0)))</f>
        <v>0</v>
      </c>
      <c r="D14" s="27">
        <f ca="1">IF(MONTH(B14)&gt;MONTH(TODAY()),"",COUNTIFS('Ignition Tracker'!$AY:$AY,"Y",'Ignition Tracker'!$BW:$BW,"Tier 2",'Ignition Tracker'!$BF:$BF,"D",'Ignition Tracker'!$AI:$AI,"&gt;="&amp;$B14,'Ignition Tracker'!$AI:$AI,"&lt;="&amp;EOMONTH($B14,0)) + COUNTIFS('Ignition Tracker'!$AY:$AY,"Y",'Ignition Tracker'!$BW:$BW,"Tier 3",'Ignition Tracker'!$BF:$BF,"D",'Ignition Tracker'!$AI:$AI,"&gt;="&amp;$B14,'Ignition Tracker'!$AI:$AI,"&lt;="&amp;EOMONTH($B14,0)))</f>
        <v>2</v>
      </c>
      <c r="L14" s="73">
        <v>44440</v>
      </c>
      <c r="M14" s="55" t="str">
        <f ca="1">IF(MONTH($L14)&gt;MONTH(TODAY()),"",IF(MONTH($L14)&lt;MONTH(TODAY()),COUNTIFS('Ignition Tracker'!$AI:$AI,"&gt;="&amp;$L14,'Ignition Tracker'!$AI:$AI,"&lt;="&amp;EOMONTH($L14,0),'Ignition Tracker'!$BF:$BF,"D",'Ignition Tracker'!$AY:$AY,"Y"),COUNTIFS('Ignition Tracker'!$AI:$AI, "&gt;="&amp;$L14,'Ignition Tracker'!$AI:$AI,"&lt;="&amp;$D$2,'Ignition Tracker'!$BF:$BF,"D",'Ignition Tracker'!$AY:$AY,"Y")))</f>
        <v/>
      </c>
      <c r="N14" s="75"/>
      <c r="O14" s="65"/>
      <c r="P14" s="66"/>
    </row>
    <row r="15" spans="2:16" x14ac:dyDescent="0.35">
      <c r="B15" s="32">
        <v>44256</v>
      </c>
      <c r="C15" s="23" t="str">
        <f ca="1">IF(MONTH(B15)&gt;MONTH(TODAY()),"",COUNTIFS('Ignition Tracker'!$AY:$AY,"Y",'Ignition Tracker'!$BW:$BW,"Tier 2",'Ignition Tracker'!$BF:$BF,"T",'Ignition Tracker'!$AI:$AI,"&gt;="&amp;$B15,'Ignition Tracker'!$AI:$AI,"&lt;="&amp;EOMONTH($B15,0)) + COUNTIFS('Ignition Tracker'!$AY:$AY,"Y",'Ignition Tracker'!$BW:$BW,"Tier 3",'Ignition Tracker'!$BF:$BF,"T",'Ignition Tracker'!$AI:$AI,"&gt;="&amp;$B15,'Ignition Tracker'!$AI:$AI,"&lt;="&amp;EOMONTH($B15,0)))</f>
        <v/>
      </c>
      <c r="D15" s="27" t="str">
        <f ca="1">IF(MONTH(B15)&gt;MONTH(TODAY()),"",COUNTIFS('Ignition Tracker'!$AY:$AY,"Y",'Ignition Tracker'!$BW:$BW,"Tier 2",'Ignition Tracker'!$BF:$BF,"D",'Ignition Tracker'!$AI:$AI,"&gt;="&amp;$B15,'Ignition Tracker'!$AI:$AI,"&lt;="&amp;EOMONTH($B15,0)) + COUNTIFS('Ignition Tracker'!$AY:$AY,"Y",'Ignition Tracker'!$BW:$BW,"Tier 3",'Ignition Tracker'!$BF:$BF,"D",'Ignition Tracker'!$AI:$AI,"&gt;="&amp;$B15,'Ignition Tracker'!$AI:$AI,"&lt;="&amp;EOMONTH($B15,0)))</f>
        <v/>
      </c>
      <c r="L15" s="73">
        <v>44470</v>
      </c>
      <c r="M15" s="55" t="str">
        <f ca="1">IF(MONTH($L15)&gt;MONTH(TODAY()),"",IF(MONTH($L15)&lt;MONTH(TODAY()),COUNTIFS('Ignition Tracker'!$AI:$AI,"&gt;="&amp;$L15,'Ignition Tracker'!$AI:$AI,"&lt;="&amp;EOMONTH($L15,0),'Ignition Tracker'!$BF:$BF,"D",'Ignition Tracker'!$AY:$AY,"Y"),COUNTIFS('Ignition Tracker'!$AI:$AI, "&gt;="&amp;$L15,'Ignition Tracker'!$AI:$AI,"&lt;="&amp;$D$2,'Ignition Tracker'!$BF:$BF,"D",'Ignition Tracker'!$AY:$AY,"Y")))</f>
        <v/>
      </c>
      <c r="N15" s="75"/>
      <c r="O15" s="65"/>
      <c r="P15" s="66"/>
    </row>
    <row r="16" spans="2:16" x14ac:dyDescent="0.35">
      <c r="B16" s="32">
        <v>44287</v>
      </c>
      <c r="C16" s="23" t="str">
        <f ca="1">IF(MONTH(B16)&gt;MONTH(TODAY()),"",COUNTIFS('Ignition Tracker'!$AY:$AY,"Y",'Ignition Tracker'!$BW:$BW,"Tier 2",'Ignition Tracker'!$BF:$BF,"T",'Ignition Tracker'!$AI:$AI,"&gt;="&amp;$B16,'Ignition Tracker'!$AI:$AI,"&lt;="&amp;EOMONTH($B16,0)) + COUNTIFS('Ignition Tracker'!$AY:$AY,"Y",'Ignition Tracker'!$BW:$BW,"Tier 3",'Ignition Tracker'!$BF:$BF,"T",'Ignition Tracker'!$AI:$AI,"&gt;="&amp;$B16,'Ignition Tracker'!$AI:$AI,"&lt;="&amp;EOMONTH($B16,0)))</f>
        <v/>
      </c>
      <c r="D16" s="27" t="str">
        <f ca="1">IF(MONTH(B16)&gt;MONTH(TODAY()),"",COUNTIFS('Ignition Tracker'!$AY:$AY,"Y",'Ignition Tracker'!$BW:$BW,"Tier 2",'Ignition Tracker'!$BF:$BF,"D",'Ignition Tracker'!$AI:$AI,"&gt;="&amp;$B16,'Ignition Tracker'!$AI:$AI,"&lt;="&amp;EOMONTH($B16,0)) + COUNTIFS('Ignition Tracker'!$AY:$AY,"Y",'Ignition Tracker'!$BW:$BW,"Tier 3",'Ignition Tracker'!$BF:$BF,"D",'Ignition Tracker'!$AI:$AI,"&gt;="&amp;$B16,'Ignition Tracker'!$AI:$AI,"&lt;="&amp;EOMONTH($B16,0)))</f>
        <v/>
      </c>
      <c r="L16" s="73">
        <v>44501</v>
      </c>
      <c r="M16" s="55" t="str">
        <f ca="1">IF(MONTH($L16)&gt;MONTH(TODAY()),"",IF(MONTH($L16)&lt;MONTH(TODAY()),COUNTIFS('Ignition Tracker'!$AI:$AI,"&gt;="&amp;$L16,'Ignition Tracker'!$AI:$AI,"&lt;="&amp;EOMONTH($L16,0),'Ignition Tracker'!$BF:$BF,"D",'Ignition Tracker'!$AY:$AY,"Y"),COUNTIFS('Ignition Tracker'!$AI:$AI, "&gt;="&amp;$L16,'Ignition Tracker'!$AI:$AI,"&lt;="&amp;$D$2,'Ignition Tracker'!$BF:$BF,"D",'Ignition Tracker'!$AY:$AY,"Y")))</f>
        <v/>
      </c>
      <c r="N16" s="75"/>
      <c r="O16" s="65"/>
      <c r="P16" s="66"/>
    </row>
    <row r="17" spans="2:16" x14ac:dyDescent="0.35">
      <c r="B17" s="32">
        <v>44317</v>
      </c>
      <c r="C17" s="23" t="str">
        <f ca="1">IF(MONTH(B17)&gt;MONTH(TODAY()),"",COUNTIFS('Ignition Tracker'!$AY:$AY,"Y",'Ignition Tracker'!$BW:$BW,"Tier 2",'Ignition Tracker'!$BF:$BF,"T",'Ignition Tracker'!$AI:$AI,"&gt;="&amp;$B17,'Ignition Tracker'!$AI:$AI,"&lt;="&amp;EOMONTH($B17,0)) + COUNTIFS('Ignition Tracker'!$AY:$AY,"Y",'Ignition Tracker'!$BW:$BW,"Tier 3",'Ignition Tracker'!$BF:$BF,"T",'Ignition Tracker'!$AI:$AI,"&gt;="&amp;$B17,'Ignition Tracker'!$AI:$AI,"&lt;="&amp;EOMONTH($B17,0)))</f>
        <v/>
      </c>
      <c r="D17" s="27" t="str">
        <f ca="1">IF(MONTH(B17)&gt;MONTH(TODAY()),"",COUNTIFS('Ignition Tracker'!$AY:$AY,"Y",'Ignition Tracker'!$BW:$BW,"Tier 2",'Ignition Tracker'!$BF:$BF,"D",'Ignition Tracker'!$AI:$AI,"&gt;="&amp;$B17,'Ignition Tracker'!$AI:$AI,"&lt;="&amp;EOMONTH($B17,0)) + COUNTIFS('Ignition Tracker'!$AY:$AY,"Y",'Ignition Tracker'!$BW:$BW,"Tier 3",'Ignition Tracker'!$BF:$BF,"D",'Ignition Tracker'!$AI:$AI,"&gt;="&amp;$B17,'Ignition Tracker'!$AI:$AI,"&lt;="&amp;EOMONTH($B17,0)))</f>
        <v/>
      </c>
      <c r="L17" s="76">
        <v>44531</v>
      </c>
      <c r="M17" s="56" t="str">
        <f ca="1">IF(MONTH($L17)&gt;MONTH(TODAY()),"",IF(MONTH($L17)&lt;MONTH(TODAY()),COUNTIFS('Ignition Tracker'!$AI:$AI,"&gt;="&amp;$L17,'Ignition Tracker'!$AI:$AI,"&lt;="&amp;EOMONTH($L17,0),'Ignition Tracker'!$BF:$BF,"D",'Ignition Tracker'!$AY:$AY,"Y"),COUNTIFS('Ignition Tracker'!$AI:$AI, "&gt;="&amp;$L17,'Ignition Tracker'!$AI:$AI,"&lt;="&amp;$D$2,'Ignition Tracker'!$BF:$BF,"D",'Ignition Tracker'!$AY:$AY,"Y")))</f>
        <v/>
      </c>
      <c r="N17" s="77"/>
      <c r="O17" s="67"/>
      <c r="P17" s="68"/>
    </row>
    <row r="18" spans="2:16" ht="15" thickBot="1" x14ac:dyDescent="0.4">
      <c r="B18" s="32">
        <v>44348</v>
      </c>
      <c r="C18" s="23" t="str">
        <f ca="1">IF(MONTH(B18)&gt;MONTH(TODAY()),"",COUNTIFS('Ignition Tracker'!$AY:$AY,"Y",'Ignition Tracker'!$BW:$BW,"Tier 2",'Ignition Tracker'!$BF:$BF,"T",'Ignition Tracker'!$AI:$AI,"&gt;="&amp;$B18,'Ignition Tracker'!$AI:$AI,"&lt;="&amp;EOMONTH($B18,0)) + COUNTIFS('Ignition Tracker'!$AY:$AY,"Y",'Ignition Tracker'!$BW:$BW,"Tier 3",'Ignition Tracker'!$BF:$BF,"T",'Ignition Tracker'!$AI:$AI,"&gt;="&amp;$B18,'Ignition Tracker'!$AI:$AI,"&lt;="&amp;EOMONTH($B18,0)))</f>
        <v/>
      </c>
      <c r="D18" s="27" t="str">
        <f ca="1">IF(MONTH(B18)&gt;MONTH(TODAY()),"",COUNTIFS('Ignition Tracker'!$AY:$AY,"Y",'Ignition Tracker'!$BW:$BW,"Tier 2",'Ignition Tracker'!$BF:$BF,"D",'Ignition Tracker'!$AI:$AI,"&gt;="&amp;$B18,'Ignition Tracker'!$AI:$AI,"&lt;="&amp;EOMONTH($B18,0)) + COUNTIFS('Ignition Tracker'!$AY:$AY,"Y",'Ignition Tracker'!$BW:$BW,"Tier 3",'Ignition Tracker'!$BF:$BF,"D",'Ignition Tracker'!$AI:$AI,"&gt;="&amp;$B18,'Ignition Tracker'!$AI:$AI,"&lt;="&amp;EOMONTH($B18,0)))</f>
        <v/>
      </c>
      <c r="L18" s="78" t="s">
        <v>1520</v>
      </c>
      <c r="M18" s="57">
        <f ca="1">SUM(M6:M17)</f>
        <v>147</v>
      </c>
      <c r="N18" s="79" t="s">
        <v>1520</v>
      </c>
      <c r="O18" s="69">
        <f>SUM(O6:O10)</f>
        <v>147</v>
      </c>
      <c r="P18" s="70">
        <f>SUM(P6:P10)</f>
        <v>48</v>
      </c>
    </row>
    <row r="19" spans="2:16" x14ac:dyDescent="0.35">
      <c r="B19" s="32">
        <v>44378</v>
      </c>
      <c r="C19" s="23" t="str">
        <f ca="1">IF(MONTH(B19)&gt;MONTH(TODAY()),"",COUNTIFS('Ignition Tracker'!$AY:$AY,"Y",'Ignition Tracker'!$BW:$BW,"Tier 2",'Ignition Tracker'!$BF:$BF,"T",'Ignition Tracker'!$AI:$AI,"&gt;="&amp;$B19,'Ignition Tracker'!$AI:$AI,"&lt;="&amp;EOMONTH($B19,0)) + COUNTIFS('Ignition Tracker'!$AY:$AY,"Y",'Ignition Tracker'!$BW:$BW,"Tier 3",'Ignition Tracker'!$BF:$BF,"T",'Ignition Tracker'!$AI:$AI,"&gt;="&amp;$B19,'Ignition Tracker'!$AI:$AI,"&lt;="&amp;EOMONTH($B19,0)))</f>
        <v/>
      </c>
      <c r="D19" s="27" t="str">
        <f ca="1">IF(MONTH(B19)&gt;MONTH(TODAY()),"",COUNTIFS('Ignition Tracker'!$AY:$AY,"Y",'Ignition Tracker'!$BW:$BW,"Tier 2",'Ignition Tracker'!$BF:$BF,"D",'Ignition Tracker'!$AI:$AI,"&gt;="&amp;$B19,'Ignition Tracker'!$AI:$AI,"&lt;="&amp;EOMONTH($B19,0)) + COUNTIFS('Ignition Tracker'!$AY:$AY,"Y",'Ignition Tracker'!$BW:$BW,"Tier 3",'Ignition Tracker'!$BF:$BF,"D",'Ignition Tracker'!$AI:$AI,"&gt;="&amp;$B19,'Ignition Tracker'!$AI:$AI,"&lt;="&amp;EOMONTH($B19,0)))</f>
        <v/>
      </c>
      <c r="K19" s="109"/>
    </row>
    <row r="20" spans="2:16" ht="15.75" customHeight="1" x14ac:dyDescent="0.35">
      <c r="B20" s="32">
        <v>44409</v>
      </c>
      <c r="C20" s="23" t="str">
        <f ca="1">IF(MONTH(B20)&gt;MONTH(TODAY()),"",COUNTIFS('Ignition Tracker'!$AY:$AY,"Y",'Ignition Tracker'!$BW:$BW,"Tier 2",'Ignition Tracker'!$BF:$BF,"T",'Ignition Tracker'!$AI:$AI,"&gt;="&amp;$B20,'Ignition Tracker'!$AI:$AI,"&lt;="&amp;EOMONTH($B20,0)) + COUNTIFS('Ignition Tracker'!$AY:$AY,"Y",'Ignition Tracker'!$BW:$BW,"Tier 3",'Ignition Tracker'!$BF:$BF,"T",'Ignition Tracker'!$AI:$AI,"&gt;="&amp;$B20,'Ignition Tracker'!$AI:$AI,"&lt;="&amp;EOMONTH($B20,0)))</f>
        <v/>
      </c>
      <c r="D20" s="27" t="str">
        <f ca="1">IF(MONTH(B20)&gt;MONTH(TODAY()),"",COUNTIFS('Ignition Tracker'!$AY:$AY,"Y",'Ignition Tracker'!$BW:$BW,"Tier 2",'Ignition Tracker'!$BF:$BF,"D",'Ignition Tracker'!$AI:$AI,"&gt;="&amp;$B20,'Ignition Tracker'!$AI:$AI,"&lt;="&amp;EOMONTH($B20,0)) + COUNTIFS('Ignition Tracker'!$AY:$AY,"Y",'Ignition Tracker'!$BW:$BW,"Tier 3",'Ignition Tracker'!$BF:$BF,"D",'Ignition Tracker'!$AI:$AI,"&gt;="&amp;$B20,'Ignition Tracker'!$AI:$AI,"&lt;="&amp;EOMONTH($B20,0)))</f>
        <v/>
      </c>
    </row>
    <row r="21" spans="2:16" x14ac:dyDescent="0.35">
      <c r="B21" s="32">
        <v>44440</v>
      </c>
      <c r="C21" s="23" t="str">
        <f ca="1">IF(MONTH(B21)&gt;MONTH(TODAY()),"",COUNTIFS('Ignition Tracker'!$AY:$AY,"Y",'Ignition Tracker'!$BW:$BW,"Tier 2",'Ignition Tracker'!$BF:$BF,"T",'Ignition Tracker'!$AI:$AI,"&gt;="&amp;$B21,'Ignition Tracker'!$AI:$AI,"&lt;="&amp;EOMONTH($B21,0)) + COUNTIFS('Ignition Tracker'!$AY:$AY,"Y",'Ignition Tracker'!$BW:$BW,"Tier 3",'Ignition Tracker'!$BF:$BF,"T",'Ignition Tracker'!$AI:$AI,"&gt;="&amp;$B21,'Ignition Tracker'!$AI:$AI,"&lt;="&amp;EOMONTH($B21,0)))</f>
        <v/>
      </c>
      <c r="D21" s="27" t="str">
        <f ca="1">IF(MONTH(B21)&gt;MONTH(TODAY()),"",COUNTIFS('Ignition Tracker'!$AY:$AY,"Y",'Ignition Tracker'!$BW:$BW,"Tier 2",'Ignition Tracker'!$BF:$BF,"D",'Ignition Tracker'!$AI:$AI,"&gt;="&amp;$B21,'Ignition Tracker'!$AI:$AI,"&lt;="&amp;EOMONTH($B21,0)) + COUNTIFS('Ignition Tracker'!$AY:$AY,"Y",'Ignition Tracker'!$BW:$BW,"Tier 3",'Ignition Tracker'!$BF:$BF,"D",'Ignition Tracker'!$AI:$AI,"&gt;="&amp;$B21,'Ignition Tracker'!$AI:$AI,"&lt;="&amp;EOMONTH($B21,0)))</f>
        <v/>
      </c>
    </row>
    <row r="22" spans="2:16" x14ac:dyDescent="0.35">
      <c r="B22" s="32">
        <v>44470</v>
      </c>
      <c r="C22" s="23" t="str">
        <f ca="1">IF(MONTH(B22)&gt;MONTH(TODAY()),"",COUNTIFS('Ignition Tracker'!$AY:$AY,"Y",'Ignition Tracker'!$BW:$BW,"Tier 2",'Ignition Tracker'!$BF:$BF,"T",'Ignition Tracker'!$AI:$AI,"&gt;="&amp;$B22,'Ignition Tracker'!$AI:$AI,"&lt;="&amp;EOMONTH($B22,0)) + COUNTIFS('Ignition Tracker'!$AY:$AY,"Y",'Ignition Tracker'!$BW:$BW,"Tier 3",'Ignition Tracker'!$BF:$BF,"T",'Ignition Tracker'!$AI:$AI,"&gt;="&amp;$B22,'Ignition Tracker'!$AI:$AI,"&lt;="&amp;EOMONTH($B22,0)))</f>
        <v/>
      </c>
      <c r="D22" s="27" t="str">
        <f ca="1">IF(MONTH(B22)&gt;MONTH(TODAY()),"",COUNTIFS('Ignition Tracker'!$AY:$AY,"Y",'Ignition Tracker'!$BW:$BW,"Tier 2",'Ignition Tracker'!$BF:$BF,"D",'Ignition Tracker'!$AI:$AI,"&gt;="&amp;$B22,'Ignition Tracker'!$AI:$AI,"&lt;="&amp;EOMONTH($B22,0)) + COUNTIFS('Ignition Tracker'!$AY:$AY,"Y",'Ignition Tracker'!$BW:$BW,"Tier 3",'Ignition Tracker'!$BF:$BF,"D",'Ignition Tracker'!$AI:$AI,"&gt;="&amp;$B22,'Ignition Tracker'!$AI:$AI,"&lt;="&amp;EOMONTH($B22,0)))</f>
        <v/>
      </c>
    </row>
    <row r="23" spans="2:16" x14ac:dyDescent="0.35">
      <c r="B23" s="32">
        <v>44501</v>
      </c>
      <c r="C23" s="23" t="str">
        <f ca="1">IF(MONTH(B23)&gt;MONTH(TODAY()),"",COUNTIFS('Ignition Tracker'!$AY:$AY,"Y",'Ignition Tracker'!$BW:$BW,"Tier 2",'Ignition Tracker'!$BF:$BF,"T",'Ignition Tracker'!$AI:$AI,"&gt;="&amp;$B23,'Ignition Tracker'!$AI:$AI,"&lt;="&amp;EOMONTH($B23,0)) + COUNTIFS('Ignition Tracker'!$AY:$AY,"Y",'Ignition Tracker'!$BW:$BW,"Tier 3",'Ignition Tracker'!$BF:$BF,"T",'Ignition Tracker'!$AI:$AI,"&gt;="&amp;$B23,'Ignition Tracker'!$AI:$AI,"&lt;="&amp;EOMONTH($B23,0)))</f>
        <v/>
      </c>
      <c r="D23" s="27" t="str">
        <f ca="1">IF(MONTH(B23)&gt;MONTH(TODAY()),"",COUNTIFS('Ignition Tracker'!$AY:$AY,"Y",'Ignition Tracker'!$BW:$BW,"Tier 2",'Ignition Tracker'!$BF:$BF,"D",'Ignition Tracker'!$AI:$AI,"&gt;="&amp;$B23,'Ignition Tracker'!$AI:$AI,"&lt;="&amp;EOMONTH($B23,0)) + COUNTIFS('Ignition Tracker'!$AY:$AY,"Y",'Ignition Tracker'!$BW:$BW,"Tier 3",'Ignition Tracker'!$BF:$BF,"D",'Ignition Tracker'!$AI:$AI,"&gt;="&amp;$B23,'Ignition Tracker'!$AI:$AI,"&lt;="&amp;EOMONTH($B23,0)))</f>
        <v/>
      </c>
    </row>
    <row r="24" spans="2:16" ht="15" thickBot="1" x14ac:dyDescent="0.4">
      <c r="B24" s="33">
        <v>44531</v>
      </c>
      <c r="C24" s="24" t="str">
        <f ca="1">IF(MONTH(B24)&gt;MONTH(TODAY()),"",COUNTIFS('Ignition Tracker'!$AY:$AY,"Y",'Ignition Tracker'!$BW:$BW,"Tier 2",'Ignition Tracker'!$BF:$BF,"T",'Ignition Tracker'!$AI:$AI,"&gt;="&amp;$B24,'Ignition Tracker'!$AI:$AI,"&lt;="&amp;EOMONTH($B24,0)) + COUNTIFS('Ignition Tracker'!$AY:$AY,"Y",'Ignition Tracker'!$BW:$BW,"Tier 3",'Ignition Tracker'!$BF:$BF,"T",'Ignition Tracker'!$AI:$AI,"&gt;="&amp;$B24,'Ignition Tracker'!$AI:$AI,"&lt;="&amp;EOMONTH($B24,0)))</f>
        <v/>
      </c>
      <c r="D24" s="28" t="str">
        <f ca="1">IF(MONTH(B24)&gt;MONTH(TODAY()),"",COUNTIFS('Ignition Tracker'!$AY:$AY,"Y",'Ignition Tracker'!$BW:$BW,"Tier 2",'Ignition Tracker'!$BF:$BF,"D",'Ignition Tracker'!$AI:$AI,"&gt;="&amp;$B24,'Ignition Tracker'!$AI:$AI,"&lt;="&amp;EOMONTH($B24,0)) + COUNTIFS('Ignition Tracker'!$AY:$AY,"Y",'Ignition Tracker'!$BW:$BW,"Tier 3",'Ignition Tracker'!$BF:$BF,"D",'Ignition Tracker'!$AI:$AI,"&gt;="&amp;$B24,'Ignition Tracker'!$AI:$AI,"&lt;="&amp;EOMONTH($B24,0)))</f>
        <v/>
      </c>
    </row>
    <row r="25" spans="2:16" ht="15" thickBot="1" x14ac:dyDescent="0.4">
      <c r="B25" s="34" t="s">
        <v>1520</v>
      </c>
      <c r="C25" s="35">
        <f ca="1">SUM(C13:C24)</f>
        <v>1</v>
      </c>
      <c r="D25" s="36">
        <f ca="1">SUM(D13:D24)</f>
        <v>23</v>
      </c>
    </row>
  </sheetData>
  <mergeCells count="12">
    <mergeCell ref="B10:J10"/>
    <mergeCell ref="L3:P3"/>
    <mergeCell ref="L4:M4"/>
    <mergeCell ref="N4:P4"/>
    <mergeCell ref="B3:J3"/>
    <mergeCell ref="B4:B6"/>
    <mergeCell ref="I5:J5"/>
    <mergeCell ref="G5:H5"/>
    <mergeCell ref="E5:F5"/>
    <mergeCell ref="C5:D5"/>
    <mergeCell ref="G4:J4"/>
    <mergeCell ref="C4:F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64A90-A4D1-43D9-A31F-3BB3A080CF6B}">
  <sheetPr codeName="Sheet6">
    <tabColor rgb="FFFFA100"/>
  </sheetPr>
  <dimension ref="A1:H34"/>
  <sheetViews>
    <sheetView zoomScale="85" zoomScaleNormal="85" workbookViewId="0">
      <selection activeCell="E16" sqref="E15:E26"/>
      <pivotSelection pane="bottomRight" showHeader="1" axis="axisRow" dimension="4" activeRow="15" activeCol="4" previousRow="15" previousCol="4" click="1" r:id="rId3">
        <pivotArea dataOnly="0" labelOnly="1" outline="0" fieldPosition="0">
          <references count="1">
            <reference field="118" count="0"/>
          </references>
        </pivotArea>
      </pivotSelection>
    </sheetView>
  </sheetViews>
  <sheetFormatPr defaultRowHeight="14.5" x14ac:dyDescent="0.35"/>
  <cols>
    <col min="1" max="1" width="13.1796875" bestFit="1" customWidth="1"/>
    <col min="2" max="2" width="17.81640625" bestFit="1" customWidth="1"/>
    <col min="3" max="5" width="7.54296875" bestFit="1" customWidth="1"/>
    <col min="6" max="6" width="5.81640625" bestFit="1" customWidth="1"/>
    <col min="7" max="7" width="11.26953125" bestFit="1" customWidth="1"/>
    <col min="8" max="8" width="27" bestFit="1" customWidth="1"/>
    <col min="9" max="9" width="255.7265625" bestFit="1" customWidth="1"/>
    <col min="10" max="10" width="6.54296875" bestFit="1" customWidth="1"/>
    <col min="11" max="23" width="7.54296875" bestFit="1" customWidth="1"/>
    <col min="24" max="24" width="9.7265625" bestFit="1" customWidth="1"/>
    <col min="25" max="25" width="11.26953125" bestFit="1" customWidth="1"/>
    <col min="26" max="29" width="6.54296875" bestFit="1" customWidth="1"/>
    <col min="30" max="30" width="8.7265625" bestFit="1" customWidth="1"/>
    <col min="31" max="31" width="6.1796875" bestFit="1" customWidth="1"/>
    <col min="32" max="37" width="6" bestFit="1" customWidth="1"/>
    <col min="38" max="53" width="7" bestFit="1" customWidth="1"/>
    <col min="54" max="54" width="9.1796875" bestFit="1" customWidth="1"/>
    <col min="55" max="55" width="6.36328125" bestFit="1" customWidth="1"/>
    <col min="56" max="63" width="6.26953125" bestFit="1" customWidth="1"/>
    <col min="64" max="85" width="7.26953125" bestFit="1" customWidth="1"/>
    <col min="86" max="86" width="9.36328125" bestFit="1" customWidth="1"/>
    <col min="87" max="87" width="6" bestFit="1" customWidth="1"/>
    <col min="88" max="95" width="5.81640625" bestFit="1" customWidth="1"/>
    <col min="96" max="116" width="6.81640625" bestFit="1" customWidth="1"/>
    <col min="117" max="117" width="9" bestFit="1" customWidth="1"/>
    <col min="118" max="118" width="6.7265625" bestFit="1" customWidth="1"/>
    <col min="119" max="126" width="6.54296875" bestFit="1" customWidth="1"/>
    <col min="127" max="139" width="7.54296875" bestFit="1" customWidth="1"/>
    <col min="140" max="140" width="9.7265625" bestFit="1" customWidth="1"/>
    <col min="141" max="141" width="11.26953125" bestFit="1" customWidth="1"/>
  </cols>
  <sheetData>
    <row r="1" spans="1:8" s="116" customFormat="1" x14ac:dyDescent="0.35">
      <c r="A1" s="332"/>
    </row>
    <row r="2" spans="1:8" x14ac:dyDescent="0.35">
      <c r="A2" s="199" t="s">
        <v>1581</v>
      </c>
      <c r="B2" s="116" t="s">
        <v>17959</v>
      </c>
    </row>
    <row r="4" spans="1:8" x14ac:dyDescent="0.35">
      <c r="A4" s="199" t="s">
        <v>17958</v>
      </c>
      <c r="B4" s="199" t="s">
        <v>17955</v>
      </c>
    </row>
    <row r="5" spans="1:8" x14ac:dyDescent="0.35">
      <c r="B5" s="116" t="s">
        <v>17957</v>
      </c>
      <c r="F5" s="116" t="s">
        <v>20196</v>
      </c>
      <c r="G5" s="116" t="s">
        <v>17956</v>
      </c>
    </row>
    <row r="6" spans="1:8" x14ac:dyDescent="0.35">
      <c r="A6" s="199" t="s">
        <v>18119</v>
      </c>
      <c r="B6" s="135" t="s">
        <v>19830</v>
      </c>
      <c r="C6" s="135" t="s">
        <v>19831</v>
      </c>
      <c r="D6" s="135" t="s">
        <v>19832</v>
      </c>
      <c r="E6" s="116" t="s">
        <v>19861</v>
      </c>
    </row>
    <row r="7" spans="1:8" x14ac:dyDescent="0.35">
      <c r="A7" s="10" t="s">
        <v>1404</v>
      </c>
      <c r="B7" s="139">
        <v>3</v>
      </c>
      <c r="C7" s="139">
        <v>2</v>
      </c>
      <c r="D7" s="139">
        <v>3</v>
      </c>
      <c r="E7" s="139">
        <v>1</v>
      </c>
      <c r="F7" s="139">
        <v>1</v>
      </c>
      <c r="G7" s="139">
        <v>10</v>
      </c>
    </row>
    <row r="8" spans="1:8" x14ac:dyDescent="0.35">
      <c r="A8" s="10" t="s">
        <v>43</v>
      </c>
      <c r="B8" s="139"/>
      <c r="C8" s="139">
        <v>1</v>
      </c>
      <c r="D8" s="139"/>
      <c r="E8" s="139">
        <v>1</v>
      </c>
      <c r="F8" s="139"/>
      <c r="G8" s="139">
        <v>2</v>
      </c>
    </row>
    <row r="9" spans="1:8" x14ac:dyDescent="0.35">
      <c r="A9" s="10" t="s">
        <v>17956</v>
      </c>
      <c r="B9" s="139">
        <v>3</v>
      </c>
      <c r="C9" s="139">
        <v>3</v>
      </c>
      <c r="D9" s="139">
        <v>3</v>
      </c>
      <c r="E9" s="139">
        <v>2</v>
      </c>
      <c r="F9" s="139">
        <v>1</v>
      </c>
      <c r="G9" s="139">
        <v>12</v>
      </c>
    </row>
    <row r="12" spans="1:8" x14ac:dyDescent="0.35">
      <c r="A12" s="199" t="s">
        <v>1581</v>
      </c>
      <c r="B12" s="116" t="s">
        <v>17959</v>
      </c>
      <c r="C12" s="116"/>
      <c r="D12" s="116"/>
    </row>
    <row r="13" spans="1:8" x14ac:dyDescent="0.35">
      <c r="A13" s="116"/>
      <c r="B13" s="116"/>
      <c r="C13" s="116"/>
      <c r="D13" s="116"/>
    </row>
    <row r="14" spans="1:8" x14ac:dyDescent="0.35">
      <c r="A14" s="199" t="s">
        <v>1608</v>
      </c>
      <c r="B14" s="199" t="s">
        <v>1509</v>
      </c>
      <c r="C14" s="199" t="s">
        <v>22</v>
      </c>
      <c r="D14" s="199" t="s">
        <v>1596</v>
      </c>
      <c r="E14" s="199" t="s">
        <v>1658</v>
      </c>
      <c r="F14" s="199" t="s">
        <v>3</v>
      </c>
      <c r="G14" s="199" t="s">
        <v>1393</v>
      </c>
      <c r="H14" s="199" t="s">
        <v>1394</v>
      </c>
    </row>
    <row r="15" spans="1:8" x14ac:dyDescent="0.35">
      <c r="A15" s="116" t="s">
        <v>19830</v>
      </c>
      <c r="B15" s="116">
        <v>669</v>
      </c>
      <c r="C15" s="116" t="s">
        <v>1404</v>
      </c>
      <c r="D15" s="116" t="s">
        <v>3668</v>
      </c>
      <c r="E15" s="116" t="s">
        <v>3635</v>
      </c>
      <c r="F15" s="116" t="s">
        <v>102</v>
      </c>
      <c r="G15" s="116" t="s">
        <v>1378</v>
      </c>
      <c r="H15" s="116" t="s">
        <v>11</v>
      </c>
    </row>
    <row r="16" spans="1:8" x14ac:dyDescent="0.35">
      <c r="A16" s="116" t="s">
        <v>19830</v>
      </c>
      <c r="B16" s="116">
        <v>668</v>
      </c>
      <c r="C16" s="116" t="s">
        <v>1404</v>
      </c>
      <c r="D16" s="116" t="s">
        <v>19628</v>
      </c>
      <c r="E16" s="116" t="s">
        <v>2078</v>
      </c>
      <c r="F16" s="116" t="s">
        <v>102</v>
      </c>
      <c r="G16" s="116" t="s">
        <v>1524</v>
      </c>
      <c r="H16" s="116" t="s">
        <v>3725</v>
      </c>
    </row>
    <row r="17" spans="1:8" x14ac:dyDescent="0.35">
      <c r="A17" s="116" t="s">
        <v>19830</v>
      </c>
      <c r="B17" s="116">
        <v>667</v>
      </c>
      <c r="C17" s="116" t="s">
        <v>1404</v>
      </c>
      <c r="D17" s="116" t="s">
        <v>19641</v>
      </c>
      <c r="E17" s="116" t="s">
        <v>15579</v>
      </c>
      <c r="F17" s="116" t="s">
        <v>102</v>
      </c>
      <c r="G17" s="116" t="s">
        <v>1378</v>
      </c>
      <c r="H17" s="116" t="s">
        <v>1387</v>
      </c>
    </row>
    <row r="18" spans="1:8" x14ac:dyDescent="0.35">
      <c r="A18" s="116" t="s">
        <v>19831</v>
      </c>
      <c r="B18" s="116">
        <v>679</v>
      </c>
      <c r="C18" s="116" t="s">
        <v>1404</v>
      </c>
      <c r="D18" s="116" t="s">
        <v>19724</v>
      </c>
      <c r="E18" s="116" t="s">
        <v>1972</v>
      </c>
      <c r="F18" s="116" t="s">
        <v>1628</v>
      </c>
      <c r="G18" s="116" t="s">
        <v>1380</v>
      </c>
      <c r="H18" s="116" t="s">
        <v>1640</v>
      </c>
    </row>
    <row r="19" spans="1:8" x14ac:dyDescent="0.35">
      <c r="A19" s="116" t="s">
        <v>19831</v>
      </c>
      <c r="B19" s="116">
        <v>677</v>
      </c>
      <c r="C19" s="116" t="s">
        <v>43</v>
      </c>
      <c r="D19" s="116" t="s">
        <v>6558</v>
      </c>
      <c r="E19" s="116" t="s">
        <v>4318</v>
      </c>
      <c r="F19" s="116" t="s">
        <v>102</v>
      </c>
      <c r="G19" s="116" t="s">
        <v>1378</v>
      </c>
      <c r="H19" s="116" t="s">
        <v>11</v>
      </c>
    </row>
    <row r="20" spans="1:8" x14ac:dyDescent="0.35">
      <c r="A20" s="116" t="s">
        <v>19831</v>
      </c>
      <c r="B20" s="116">
        <v>675</v>
      </c>
      <c r="C20" s="116" t="s">
        <v>1404</v>
      </c>
      <c r="D20" s="116" t="s">
        <v>19800</v>
      </c>
      <c r="E20" s="116" t="s">
        <v>1919</v>
      </c>
      <c r="F20" s="116" t="s">
        <v>102</v>
      </c>
      <c r="G20" s="116" t="s">
        <v>1378</v>
      </c>
      <c r="H20" s="116" t="s">
        <v>1383</v>
      </c>
    </row>
    <row r="21" spans="1:8" x14ac:dyDescent="0.35">
      <c r="A21" s="116" t="s">
        <v>19832</v>
      </c>
      <c r="B21" s="116">
        <v>685</v>
      </c>
      <c r="C21" s="116" t="s">
        <v>1404</v>
      </c>
      <c r="D21" s="116" t="s">
        <v>19806</v>
      </c>
      <c r="E21" s="116" t="s">
        <v>2406</v>
      </c>
      <c r="F21" s="116" t="s">
        <v>102</v>
      </c>
      <c r="G21" s="116" t="s">
        <v>41</v>
      </c>
      <c r="H21" s="116" t="s">
        <v>1398</v>
      </c>
    </row>
    <row r="22" spans="1:8" x14ac:dyDescent="0.35">
      <c r="A22" s="116" t="s">
        <v>19832</v>
      </c>
      <c r="B22" s="116">
        <v>684</v>
      </c>
      <c r="C22" s="116" t="s">
        <v>1404</v>
      </c>
      <c r="D22" s="116" t="s">
        <v>19805</v>
      </c>
      <c r="E22" s="116" t="s">
        <v>2887</v>
      </c>
      <c r="F22" s="116" t="s">
        <v>102</v>
      </c>
      <c r="G22" s="116" t="s">
        <v>1378</v>
      </c>
      <c r="H22" s="116" t="s">
        <v>11</v>
      </c>
    </row>
    <row r="23" spans="1:8" x14ac:dyDescent="0.35">
      <c r="A23" s="116" t="s">
        <v>19832</v>
      </c>
      <c r="B23" s="116">
        <v>683</v>
      </c>
      <c r="C23" s="116" t="s">
        <v>1404</v>
      </c>
      <c r="D23" s="116" t="s">
        <v>4415</v>
      </c>
      <c r="E23" s="116" t="s">
        <v>15256</v>
      </c>
      <c r="F23" s="116" t="s">
        <v>4</v>
      </c>
      <c r="G23" s="116" t="s">
        <v>1380</v>
      </c>
      <c r="H23" s="116" t="s">
        <v>1381</v>
      </c>
    </row>
    <row r="24" spans="1:8" x14ac:dyDescent="0.35">
      <c r="A24" s="116" t="s">
        <v>19861</v>
      </c>
      <c r="B24" s="116">
        <v>698</v>
      </c>
      <c r="C24" s="116" t="s">
        <v>1404</v>
      </c>
      <c r="D24" s="116" t="s">
        <v>19837</v>
      </c>
      <c r="E24" s="116" t="s">
        <v>2152</v>
      </c>
      <c r="F24" s="116" t="s">
        <v>6</v>
      </c>
      <c r="G24" s="116" t="s">
        <v>19862</v>
      </c>
      <c r="H24" s="116" t="s">
        <v>19862</v>
      </c>
    </row>
    <row r="25" spans="1:8" x14ac:dyDescent="0.35">
      <c r="A25" s="116" t="s">
        <v>19861</v>
      </c>
      <c r="B25" s="116">
        <v>697</v>
      </c>
      <c r="C25" s="116" t="s">
        <v>43</v>
      </c>
      <c r="D25" s="116" t="s">
        <v>19860</v>
      </c>
      <c r="E25" s="116" t="s">
        <v>15237</v>
      </c>
      <c r="F25" s="116" t="s">
        <v>4</v>
      </c>
      <c r="G25" s="116" t="s">
        <v>1380</v>
      </c>
      <c r="H25" s="116" t="s">
        <v>1381</v>
      </c>
    </row>
    <row r="26" spans="1:8" x14ac:dyDescent="0.35">
      <c r="A26" s="116" t="s">
        <v>20195</v>
      </c>
      <c r="B26" s="116">
        <v>699</v>
      </c>
      <c r="C26" s="116" t="s">
        <v>1404</v>
      </c>
      <c r="D26" s="116" t="s">
        <v>20179</v>
      </c>
      <c r="E26" s="116" t="s">
        <v>134</v>
      </c>
      <c r="F26" s="116" t="s">
        <v>102</v>
      </c>
      <c r="G26" s="116" t="s">
        <v>1524</v>
      </c>
      <c r="H26" s="116" t="s">
        <v>3725</v>
      </c>
    </row>
    <row r="27" spans="1:8" x14ac:dyDescent="0.35">
      <c r="A27" s="116" t="s">
        <v>17956</v>
      </c>
    </row>
    <row r="30" spans="1:8" x14ac:dyDescent="0.35">
      <c r="A30" s="199" t="s">
        <v>20197</v>
      </c>
      <c r="B30" s="29" t="s">
        <v>20198</v>
      </c>
    </row>
    <row r="31" spans="1:8" x14ac:dyDescent="0.35">
      <c r="A31" s="10" t="s">
        <v>19659</v>
      </c>
      <c r="B31" s="139">
        <v>2</v>
      </c>
    </row>
    <row r="32" spans="1:8" x14ac:dyDescent="0.35">
      <c r="A32" s="10" t="s">
        <v>19658</v>
      </c>
      <c r="B32" s="139">
        <v>2</v>
      </c>
    </row>
    <row r="33" spans="1:2" x14ac:dyDescent="0.35">
      <c r="A33" s="10" t="s">
        <v>19660</v>
      </c>
      <c r="B33" s="139">
        <v>52</v>
      </c>
    </row>
    <row r="34" spans="1:2" x14ac:dyDescent="0.35">
      <c r="A34" s="10" t="s">
        <v>17956</v>
      </c>
      <c r="B34" s="139">
        <v>56</v>
      </c>
    </row>
  </sheetData>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79615-4908-41B4-B04F-CC322C56CA27}">
  <sheetPr codeName="Sheet4">
    <tabColor rgb="FF70A489"/>
  </sheetPr>
  <dimension ref="A1:R36"/>
  <sheetViews>
    <sheetView topLeftCell="G1" zoomScale="70" zoomScaleNormal="70" workbookViewId="0">
      <selection activeCell="R3" sqref="R3"/>
    </sheetView>
  </sheetViews>
  <sheetFormatPr defaultRowHeight="14.5" x14ac:dyDescent="0.35"/>
  <cols>
    <col min="1" max="1" width="9.54296875" bestFit="1" customWidth="1"/>
    <col min="2" max="5" width="9.54296875" customWidth="1"/>
    <col min="6" max="6" width="9.54296875" bestFit="1" customWidth="1"/>
    <col min="9" max="9" width="20.36328125" bestFit="1" customWidth="1"/>
    <col min="10" max="10" width="39" bestFit="1" customWidth="1"/>
    <col min="11" max="11" width="24.36328125" customWidth="1"/>
    <col min="12" max="12" width="26" bestFit="1" customWidth="1"/>
    <col min="13" max="13" width="12.54296875" style="110" bestFit="1" customWidth="1"/>
    <col min="14" max="14" width="34.54296875" bestFit="1" customWidth="1"/>
    <col min="16" max="16" width="10.54296875" bestFit="1" customWidth="1"/>
    <col min="17" max="17" width="21.7265625" bestFit="1" customWidth="1"/>
    <col min="18" max="18" width="13.81640625" bestFit="1" customWidth="1"/>
  </cols>
  <sheetData>
    <row r="1" spans="1:18" s="6" customFormat="1" ht="43.5" x14ac:dyDescent="0.35">
      <c r="A1" s="7" t="s">
        <v>1395</v>
      </c>
      <c r="B1" s="7" t="s">
        <v>1441</v>
      </c>
      <c r="C1" s="7" t="s">
        <v>21</v>
      </c>
      <c r="D1" s="7" t="s">
        <v>1443</v>
      </c>
      <c r="E1" s="7" t="s">
        <v>32</v>
      </c>
      <c r="F1" s="7" t="s">
        <v>24</v>
      </c>
      <c r="G1" s="7" t="s">
        <v>1442</v>
      </c>
      <c r="H1" s="7" t="s">
        <v>0</v>
      </c>
      <c r="I1" s="7" t="s">
        <v>30</v>
      </c>
      <c r="J1" s="7" t="s">
        <v>3</v>
      </c>
      <c r="K1" s="7" t="s">
        <v>1393</v>
      </c>
      <c r="L1" s="7" t="s">
        <v>1394</v>
      </c>
      <c r="M1" s="7" t="s">
        <v>1613</v>
      </c>
      <c r="N1" s="7" t="s">
        <v>1392</v>
      </c>
      <c r="O1" s="7" t="s">
        <v>22</v>
      </c>
      <c r="P1" s="7" t="s">
        <v>1421</v>
      </c>
      <c r="Q1" s="7" t="s">
        <v>16160</v>
      </c>
      <c r="R1" s="7" t="s">
        <v>19655</v>
      </c>
    </row>
    <row r="2" spans="1:18" ht="16.5" x14ac:dyDescent="0.35">
      <c r="A2" t="s">
        <v>1410</v>
      </c>
      <c r="B2" t="s">
        <v>25</v>
      </c>
      <c r="C2" t="s">
        <v>28</v>
      </c>
      <c r="D2" t="s">
        <v>8</v>
      </c>
      <c r="E2" s="10" t="b">
        <v>1</v>
      </c>
      <c r="F2" t="s">
        <v>27</v>
      </c>
      <c r="G2" t="s">
        <v>34</v>
      </c>
      <c r="H2" t="s">
        <v>16</v>
      </c>
      <c r="I2" s="299" t="s">
        <v>6</v>
      </c>
      <c r="J2" s="116" t="s">
        <v>103</v>
      </c>
      <c r="K2" t="s">
        <v>1378</v>
      </c>
      <c r="L2" s="116" t="s">
        <v>1601</v>
      </c>
      <c r="M2" s="110" t="s">
        <v>1614</v>
      </c>
      <c r="N2" s="116" t="s">
        <v>1612</v>
      </c>
      <c r="O2" t="s">
        <v>1404</v>
      </c>
      <c r="P2" s="29" t="s">
        <v>1619</v>
      </c>
      <c r="Q2" t="s">
        <v>18121</v>
      </c>
      <c r="R2" t="s">
        <v>19657</v>
      </c>
    </row>
    <row r="3" spans="1:18" ht="16.5" x14ac:dyDescent="0.35">
      <c r="A3" t="s">
        <v>1411</v>
      </c>
      <c r="B3" t="s">
        <v>26</v>
      </c>
      <c r="C3" t="s">
        <v>1507</v>
      </c>
      <c r="D3" t="s">
        <v>1422</v>
      </c>
      <c r="E3" s="10" t="b">
        <v>0</v>
      </c>
      <c r="F3" t="s">
        <v>33</v>
      </c>
      <c r="G3" t="s">
        <v>35</v>
      </c>
      <c r="H3" t="s">
        <v>4</v>
      </c>
      <c r="I3" s="299" t="s">
        <v>18051</v>
      </c>
      <c r="J3" s="116" t="s">
        <v>107</v>
      </c>
      <c r="K3" t="s">
        <v>1380</v>
      </c>
      <c r="L3" s="116" t="s">
        <v>42</v>
      </c>
      <c r="M3" s="110" t="s">
        <v>1477</v>
      </c>
      <c r="N3" s="116" t="s">
        <v>1627</v>
      </c>
      <c r="O3" t="s">
        <v>1405</v>
      </c>
      <c r="P3" s="17">
        <v>4000</v>
      </c>
      <c r="Q3" t="s">
        <v>18122</v>
      </c>
      <c r="R3" t="s">
        <v>19660</v>
      </c>
    </row>
    <row r="4" spans="1:18" x14ac:dyDescent="0.35">
      <c r="A4" t="s">
        <v>1412</v>
      </c>
      <c r="B4" t="s">
        <v>6</v>
      </c>
      <c r="C4" t="s">
        <v>29</v>
      </c>
      <c r="D4" t="s">
        <v>1508</v>
      </c>
      <c r="F4" t="s">
        <v>6</v>
      </c>
      <c r="G4" t="s">
        <v>36</v>
      </c>
      <c r="H4" t="s">
        <v>13</v>
      </c>
      <c r="I4" s="116" t="s">
        <v>18069</v>
      </c>
      <c r="J4" s="116" t="s">
        <v>1628</v>
      </c>
      <c r="K4" t="s">
        <v>1524</v>
      </c>
      <c r="L4" s="116" t="s">
        <v>1389</v>
      </c>
      <c r="M4" s="110" t="s">
        <v>1617</v>
      </c>
      <c r="N4" s="116" t="s">
        <v>1403</v>
      </c>
      <c r="O4" t="s">
        <v>43</v>
      </c>
      <c r="P4" s="17">
        <v>12000</v>
      </c>
      <c r="Q4" t="s">
        <v>18123</v>
      </c>
      <c r="R4" s="116" t="s">
        <v>19658</v>
      </c>
    </row>
    <row r="5" spans="1:18" x14ac:dyDescent="0.35">
      <c r="A5" t="s">
        <v>1559</v>
      </c>
      <c r="C5" t="s">
        <v>1396</v>
      </c>
      <c r="I5" s="116" t="s">
        <v>39</v>
      </c>
      <c r="J5" s="116" t="s">
        <v>105</v>
      </c>
      <c r="K5" t="s">
        <v>41</v>
      </c>
      <c r="L5" s="116" t="s">
        <v>1391</v>
      </c>
      <c r="M5" s="114" t="s">
        <v>1432</v>
      </c>
      <c r="N5" s="116" t="s">
        <v>1436</v>
      </c>
      <c r="O5" t="s">
        <v>44</v>
      </c>
      <c r="P5" s="17">
        <v>17000</v>
      </c>
      <c r="Q5" t="s">
        <v>18124</v>
      </c>
      <c r="R5" s="116" t="s">
        <v>19659</v>
      </c>
    </row>
    <row r="6" spans="1:18" ht="33" x14ac:dyDescent="0.35">
      <c r="C6" t="s">
        <v>37</v>
      </c>
      <c r="I6" s="299" t="s">
        <v>18049</v>
      </c>
      <c r="J6" s="116" t="s">
        <v>101</v>
      </c>
      <c r="K6" t="s">
        <v>31</v>
      </c>
      <c r="L6" s="116" t="s">
        <v>1436</v>
      </c>
      <c r="M6" s="114" t="s">
        <v>1618</v>
      </c>
      <c r="N6" s="116" t="s">
        <v>1563</v>
      </c>
      <c r="P6" s="17">
        <v>21000</v>
      </c>
      <c r="Q6" t="s">
        <v>13</v>
      </c>
    </row>
    <row r="7" spans="1:18" ht="16.5" x14ac:dyDescent="0.35">
      <c r="C7" t="s">
        <v>38</v>
      </c>
      <c r="I7" s="299" t="s">
        <v>18047</v>
      </c>
      <c r="J7" s="116" t="s">
        <v>1524</v>
      </c>
      <c r="L7" s="116" t="s">
        <v>1398</v>
      </c>
      <c r="N7" s="116" t="s">
        <v>1648</v>
      </c>
      <c r="P7" s="17">
        <v>60000</v>
      </c>
    </row>
    <row r="8" spans="1:18" ht="16.5" x14ac:dyDescent="0.35">
      <c r="C8" t="s">
        <v>13</v>
      </c>
      <c r="I8" s="299" t="s">
        <v>18050</v>
      </c>
      <c r="J8" s="116" t="s">
        <v>32</v>
      </c>
      <c r="L8" s="116" t="s">
        <v>1384</v>
      </c>
      <c r="N8" s="116" t="s">
        <v>1649</v>
      </c>
      <c r="P8" s="17">
        <v>70000</v>
      </c>
    </row>
    <row r="9" spans="1:18" ht="16.5" x14ac:dyDescent="0.35">
      <c r="I9" s="299" t="s">
        <v>18048</v>
      </c>
      <c r="J9" s="116" t="s">
        <v>110</v>
      </c>
      <c r="L9" s="116" t="s">
        <v>1524</v>
      </c>
      <c r="N9" s="116" t="s">
        <v>1603</v>
      </c>
      <c r="P9" s="17">
        <v>115000</v>
      </c>
    </row>
    <row r="10" spans="1:18" ht="16.5" x14ac:dyDescent="0.35">
      <c r="I10" s="299" t="s">
        <v>18054</v>
      </c>
      <c r="J10" s="116" t="s">
        <v>111</v>
      </c>
      <c r="L10" s="116" t="s">
        <v>1399</v>
      </c>
      <c r="N10" s="116" t="s">
        <v>1621</v>
      </c>
      <c r="P10" s="17">
        <v>230000</v>
      </c>
    </row>
    <row r="11" spans="1:18" ht="16.5" x14ac:dyDescent="0.35">
      <c r="I11" s="299" t="s">
        <v>18053</v>
      </c>
      <c r="J11" s="116" t="s">
        <v>102</v>
      </c>
      <c r="L11" s="116" t="s">
        <v>1387</v>
      </c>
      <c r="N11" s="116" t="s">
        <v>1604</v>
      </c>
      <c r="P11" s="17">
        <v>500000</v>
      </c>
    </row>
    <row r="12" spans="1:18" ht="16.5" x14ac:dyDescent="0.35">
      <c r="I12" s="299" t="s">
        <v>18057</v>
      </c>
      <c r="J12" s="116" t="s">
        <v>39</v>
      </c>
      <c r="L12" s="116" t="s">
        <v>1629</v>
      </c>
      <c r="N12" s="116" t="s">
        <v>1406</v>
      </c>
    </row>
    <row r="13" spans="1:18" ht="16.5" x14ac:dyDescent="0.35">
      <c r="I13" s="299" t="s">
        <v>18055</v>
      </c>
      <c r="J13" s="116" t="s">
        <v>106</v>
      </c>
      <c r="L13" s="116" t="s">
        <v>1400</v>
      </c>
      <c r="N13" s="116" t="s">
        <v>1630</v>
      </c>
    </row>
    <row r="14" spans="1:18" x14ac:dyDescent="0.35">
      <c r="J14" s="116" t="s">
        <v>1501</v>
      </c>
      <c r="L14" s="116" t="s">
        <v>1401</v>
      </c>
      <c r="N14" s="116" t="s">
        <v>46</v>
      </c>
    </row>
    <row r="15" spans="1:18" x14ac:dyDescent="0.35">
      <c r="J15" s="116" t="s">
        <v>6</v>
      </c>
      <c r="L15" s="116" t="s">
        <v>1390</v>
      </c>
      <c r="N15" s="116" t="s">
        <v>1626</v>
      </c>
    </row>
    <row r="16" spans="1:18" x14ac:dyDescent="0.35">
      <c r="J16" s="116" t="s">
        <v>108</v>
      </c>
      <c r="L16" s="116" t="s">
        <v>1388</v>
      </c>
      <c r="N16" s="116" t="s">
        <v>1407</v>
      </c>
    </row>
    <row r="17" spans="10:14" x14ac:dyDescent="0.35">
      <c r="J17" s="116" t="s">
        <v>1397</v>
      </c>
      <c r="L17" s="116" t="s">
        <v>1640</v>
      </c>
      <c r="N17" s="116" t="s">
        <v>87</v>
      </c>
    </row>
    <row r="18" spans="10:14" x14ac:dyDescent="0.35">
      <c r="J18" s="116" t="s">
        <v>4</v>
      </c>
      <c r="L18" s="116" t="s">
        <v>13</v>
      </c>
      <c r="N18" s="116" t="s">
        <v>1420</v>
      </c>
    </row>
    <row r="19" spans="10:14" x14ac:dyDescent="0.35">
      <c r="J19" s="116" t="s">
        <v>109</v>
      </c>
      <c r="L19" s="116" t="s">
        <v>1383</v>
      </c>
      <c r="N19" s="116" t="s">
        <v>100</v>
      </c>
    </row>
    <row r="20" spans="10:14" x14ac:dyDescent="0.35">
      <c r="J20" s="116" t="s">
        <v>104</v>
      </c>
      <c r="L20" s="116" t="s">
        <v>1402</v>
      </c>
      <c r="N20" s="116" t="s">
        <v>1564</v>
      </c>
    </row>
    <row r="21" spans="10:14" x14ac:dyDescent="0.35">
      <c r="L21" s="116" t="s">
        <v>1611</v>
      </c>
      <c r="N21" s="116" t="s">
        <v>13</v>
      </c>
    </row>
    <row r="22" spans="10:14" x14ac:dyDescent="0.35">
      <c r="L22" s="116" t="s">
        <v>11</v>
      </c>
      <c r="N22" s="116" t="s">
        <v>1408</v>
      </c>
    </row>
    <row r="23" spans="10:14" x14ac:dyDescent="0.35">
      <c r="L23" s="116" t="s">
        <v>1386</v>
      </c>
      <c r="N23" s="116" t="s">
        <v>1496</v>
      </c>
    </row>
    <row r="24" spans="10:14" x14ac:dyDescent="0.35">
      <c r="L24" s="116" t="s">
        <v>1748</v>
      </c>
      <c r="N24" s="116" t="s">
        <v>95</v>
      </c>
    </row>
    <row r="25" spans="10:14" x14ac:dyDescent="0.35">
      <c r="L25" s="116" t="s">
        <v>3725</v>
      </c>
      <c r="N25" s="116" t="s">
        <v>1557</v>
      </c>
    </row>
    <row r="26" spans="10:14" x14ac:dyDescent="0.35">
      <c r="L26" s="116" t="s">
        <v>1382</v>
      </c>
      <c r="N26" s="116" t="s">
        <v>1377</v>
      </c>
    </row>
    <row r="27" spans="10:14" x14ac:dyDescent="0.35">
      <c r="L27" s="116" t="s">
        <v>1556</v>
      </c>
      <c r="N27" s="116" t="s">
        <v>1615</v>
      </c>
    </row>
    <row r="28" spans="10:14" x14ac:dyDescent="0.35">
      <c r="L28" s="116" t="s">
        <v>41</v>
      </c>
      <c r="N28" s="116" t="s">
        <v>1423</v>
      </c>
    </row>
    <row r="29" spans="10:14" x14ac:dyDescent="0.35">
      <c r="L29" s="116" t="s">
        <v>1381</v>
      </c>
      <c r="N29" s="116" t="s">
        <v>11</v>
      </c>
    </row>
    <row r="30" spans="10:14" x14ac:dyDescent="0.35">
      <c r="L30" s="116" t="s">
        <v>1385</v>
      </c>
      <c r="N30" s="116" t="s">
        <v>90</v>
      </c>
    </row>
    <row r="31" spans="10:14" x14ac:dyDescent="0.35">
      <c r="L31" s="116" t="s">
        <v>1379</v>
      </c>
      <c r="N31" s="116" t="s">
        <v>1606</v>
      </c>
    </row>
    <row r="32" spans="10:14" x14ac:dyDescent="0.35">
      <c r="L32" s="116" t="s">
        <v>1642</v>
      </c>
      <c r="N32" s="116" t="s">
        <v>60</v>
      </c>
    </row>
    <row r="33" spans="12:14" x14ac:dyDescent="0.35">
      <c r="L33" s="116" t="s">
        <v>104</v>
      </c>
      <c r="N33" s="116" t="s">
        <v>16957</v>
      </c>
    </row>
    <row r="34" spans="12:14" x14ac:dyDescent="0.35">
      <c r="N34" s="116" t="s">
        <v>1620</v>
      </c>
    </row>
    <row r="35" spans="12:14" x14ac:dyDescent="0.35">
      <c r="N35" s="116" t="s">
        <v>1639</v>
      </c>
    </row>
    <row r="36" spans="12:14" x14ac:dyDescent="0.35">
      <c r="N36" s="116" t="s">
        <v>1409</v>
      </c>
    </row>
  </sheetData>
  <sortState xmlns:xlrd2="http://schemas.microsoft.com/office/spreadsheetml/2017/richdata2" ref="P4:P12">
    <sortCondition ref="P4"/>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7528E-63EB-48CB-9D93-70F9D1F0C5DA}">
  <sheetPr codeName="Sheet5">
    <tabColor rgb="FF70A489"/>
  </sheetPr>
  <dimension ref="A1:F2696"/>
  <sheetViews>
    <sheetView workbookViewId="0">
      <pane xSplit="1" ySplit="1" topLeftCell="B2" activePane="bottomRight" state="frozen"/>
      <selection activeCell="M2" sqref="M2"/>
      <selection pane="topRight" activeCell="M2" sqref="M2"/>
      <selection pane="bottomLeft" activeCell="M2" sqref="M2"/>
      <selection pane="bottomRight" activeCell="E8" sqref="E8"/>
    </sheetView>
  </sheetViews>
  <sheetFormatPr defaultRowHeight="14.5" x14ac:dyDescent="0.35"/>
  <cols>
    <col min="1" max="1" width="11.26953125" bestFit="1" customWidth="1"/>
    <col min="2" max="2" width="11.7265625" bestFit="1" customWidth="1"/>
    <col min="3" max="3" width="13.7265625" bestFit="1" customWidth="1"/>
    <col min="4" max="4" width="23.7265625" bestFit="1" customWidth="1"/>
    <col min="5" max="5" width="8.54296875" bestFit="1" customWidth="1"/>
    <col min="6" max="6" width="14.81640625" bestFit="1" customWidth="1"/>
  </cols>
  <sheetData>
    <row r="1" spans="1:6" x14ac:dyDescent="0.35">
      <c r="A1" s="9" t="s">
        <v>135</v>
      </c>
      <c r="B1" s="9" t="s">
        <v>136</v>
      </c>
      <c r="C1" s="9" t="s">
        <v>137</v>
      </c>
      <c r="D1" s="9" t="s">
        <v>138</v>
      </c>
      <c r="E1" s="9" t="s">
        <v>139</v>
      </c>
      <c r="F1" s="9" t="s">
        <v>140</v>
      </c>
    </row>
    <row r="2" spans="1:6" x14ac:dyDescent="0.35">
      <c r="A2">
        <v>95220</v>
      </c>
      <c r="B2">
        <v>38.198666000000003</v>
      </c>
      <c r="C2">
        <v>-121.23020699999999</v>
      </c>
      <c r="D2" t="s">
        <v>141</v>
      </c>
      <c r="E2" t="s">
        <v>142</v>
      </c>
      <c r="F2" t="s">
        <v>143</v>
      </c>
    </row>
    <row r="3" spans="1:6" x14ac:dyDescent="0.35">
      <c r="A3">
        <v>93510</v>
      </c>
      <c r="B3">
        <v>33.786594000000001</v>
      </c>
      <c r="C3">
        <v>-118.29866199999999</v>
      </c>
      <c r="D3" t="s">
        <v>144</v>
      </c>
      <c r="E3" t="s">
        <v>142</v>
      </c>
      <c r="F3" t="s">
        <v>145</v>
      </c>
    </row>
    <row r="4" spans="1:6" x14ac:dyDescent="0.35">
      <c r="A4">
        <v>92301</v>
      </c>
      <c r="B4">
        <v>34.839964000000002</v>
      </c>
      <c r="C4">
        <v>-115.967051</v>
      </c>
      <c r="D4" t="s">
        <v>146</v>
      </c>
      <c r="E4" t="s">
        <v>142</v>
      </c>
      <c r="F4" t="s">
        <v>147</v>
      </c>
    </row>
    <row r="5" spans="1:6" x14ac:dyDescent="0.35">
      <c r="A5">
        <v>96006</v>
      </c>
      <c r="B5">
        <v>41.236677</v>
      </c>
      <c r="C5">
        <v>-120.93294899999999</v>
      </c>
      <c r="D5" t="s">
        <v>148</v>
      </c>
      <c r="E5" t="s">
        <v>142</v>
      </c>
      <c r="F5" t="s">
        <v>149</v>
      </c>
    </row>
    <row r="6" spans="1:6" x14ac:dyDescent="0.35">
      <c r="A6">
        <v>91301</v>
      </c>
      <c r="B6">
        <v>33.786594000000001</v>
      </c>
      <c r="C6">
        <v>-118.29866199999999</v>
      </c>
      <c r="D6" t="s">
        <v>150</v>
      </c>
      <c r="E6" t="s">
        <v>142</v>
      </c>
      <c r="F6" t="s">
        <v>145</v>
      </c>
    </row>
    <row r="7" spans="1:6" x14ac:dyDescent="0.35">
      <c r="A7">
        <v>91376</v>
      </c>
      <c r="B7">
        <v>33.786594000000001</v>
      </c>
      <c r="C7">
        <v>-118.29866199999999</v>
      </c>
      <c r="D7" t="s">
        <v>150</v>
      </c>
      <c r="E7" t="s">
        <v>142</v>
      </c>
      <c r="F7" t="s">
        <v>145</v>
      </c>
    </row>
    <row r="8" spans="1:6" x14ac:dyDescent="0.35">
      <c r="A8">
        <v>92536</v>
      </c>
      <c r="B8">
        <v>33.519176000000002</v>
      </c>
      <c r="C8">
        <v>-116.80262500000001</v>
      </c>
      <c r="D8" t="s">
        <v>151</v>
      </c>
      <c r="E8" t="s">
        <v>142</v>
      </c>
      <c r="F8" t="s">
        <v>152</v>
      </c>
    </row>
    <row r="9" spans="1:6" x14ac:dyDescent="0.35">
      <c r="A9">
        <v>93601</v>
      </c>
      <c r="B9">
        <v>37.379044999999998</v>
      </c>
      <c r="C9">
        <v>-119.73632600000001</v>
      </c>
      <c r="D9" t="s">
        <v>153</v>
      </c>
      <c r="E9" t="s">
        <v>142</v>
      </c>
      <c r="F9" t="s">
        <v>45</v>
      </c>
    </row>
    <row r="10" spans="1:6" x14ac:dyDescent="0.35">
      <c r="A10">
        <v>94501</v>
      </c>
      <c r="B10">
        <v>37.770563000000003</v>
      </c>
      <c r="C10">
        <v>-122.264779</v>
      </c>
      <c r="D10" t="s">
        <v>154</v>
      </c>
      <c r="E10" t="s">
        <v>142</v>
      </c>
      <c r="F10" t="s">
        <v>154</v>
      </c>
    </row>
    <row r="11" spans="1:6" x14ac:dyDescent="0.35">
      <c r="A11">
        <v>94502</v>
      </c>
      <c r="B11">
        <v>37.735087999999998</v>
      </c>
      <c r="C11">
        <v>-122.243067</v>
      </c>
      <c r="D11" t="s">
        <v>154</v>
      </c>
      <c r="E11" t="s">
        <v>142</v>
      </c>
      <c r="F11" t="s">
        <v>154</v>
      </c>
    </row>
    <row r="12" spans="1:6" x14ac:dyDescent="0.35">
      <c r="A12">
        <v>94507</v>
      </c>
      <c r="B12">
        <v>37.936723000000001</v>
      </c>
      <c r="C12">
        <v>-122.067431</v>
      </c>
      <c r="D12" t="s">
        <v>155</v>
      </c>
      <c r="E12" t="s">
        <v>142</v>
      </c>
      <c r="F12" t="s">
        <v>156</v>
      </c>
    </row>
    <row r="13" spans="1:6" x14ac:dyDescent="0.35">
      <c r="A13">
        <v>94706</v>
      </c>
      <c r="B13">
        <v>37.889524999999999</v>
      </c>
      <c r="C13">
        <v>-122.29828000000001</v>
      </c>
      <c r="D13" t="s">
        <v>157</v>
      </c>
      <c r="E13" t="s">
        <v>142</v>
      </c>
      <c r="F13" t="s">
        <v>154</v>
      </c>
    </row>
    <row r="14" spans="1:6" x14ac:dyDescent="0.35">
      <c r="A14">
        <v>95410</v>
      </c>
      <c r="B14">
        <v>39.168027000000002</v>
      </c>
      <c r="C14">
        <v>-123.393401</v>
      </c>
      <c r="D14" t="s">
        <v>158</v>
      </c>
      <c r="E14" t="s">
        <v>142</v>
      </c>
      <c r="F14" t="s">
        <v>159</v>
      </c>
    </row>
    <row r="15" spans="1:6" x14ac:dyDescent="0.35">
      <c r="A15">
        <v>95511</v>
      </c>
      <c r="B15">
        <v>40.130490000000002</v>
      </c>
      <c r="C15">
        <v>-123.602161</v>
      </c>
      <c r="D15" t="s">
        <v>160</v>
      </c>
      <c r="E15" t="s">
        <v>142</v>
      </c>
      <c r="F15" t="s">
        <v>53</v>
      </c>
    </row>
    <row r="16" spans="1:6" x14ac:dyDescent="0.35">
      <c r="A16">
        <v>91801</v>
      </c>
      <c r="B16">
        <v>33.786594000000001</v>
      </c>
      <c r="C16">
        <v>-118.29866199999999</v>
      </c>
      <c r="D16" t="s">
        <v>161</v>
      </c>
      <c r="E16" t="s">
        <v>142</v>
      </c>
      <c r="F16" t="s">
        <v>145</v>
      </c>
    </row>
    <row r="17" spans="1:6" x14ac:dyDescent="0.35">
      <c r="A17">
        <v>91802</v>
      </c>
      <c r="B17">
        <v>33.786594000000001</v>
      </c>
      <c r="C17">
        <v>-118.29866199999999</v>
      </c>
      <c r="D17" t="s">
        <v>161</v>
      </c>
      <c r="E17" t="s">
        <v>142</v>
      </c>
      <c r="F17" t="s">
        <v>145</v>
      </c>
    </row>
    <row r="18" spans="1:6" x14ac:dyDescent="0.35">
      <c r="A18">
        <v>91803</v>
      </c>
      <c r="B18">
        <v>33.786594000000001</v>
      </c>
      <c r="C18">
        <v>-118.29866199999999</v>
      </c>
      <c r="D18" t="s">
        <v>161</v>
      </c>
      <c r="E18" t="s">
        <v>142</v>
      </c>
      <c r="F18" t="s">
        <v>145</v>
      </c>
    </row>
    <row r="19" spans="1:6" x14ac:dyDescent="0.35">
      <c r="A19">
        <v>91804</v>
      </c>
      <c r="B19">
        <v>33.786594000000001</v>
      </c>
      <c r="C19">
        <v>-118.29866199999999</v>
      </c>
      <c r="D19" t="s">
        <v>161</v>
      </c>
      <c r="E19" t="s">
        <v>142</v>
      </c>
      <c r="F19" t="s">
        <v>145</v>
      </c>
    </row>
    <row r="20" spans="1:6" x14ac:dyDescent="0.35">
      <c r="A20">
        <v>91841</v>
      </c>
      <c r="B20">
        <v>33.786594000000001</v>
      </c>
      <c r="C20">
        <v>-118.29866199999999</v>
      </c>
      <c r="D20" t="s">
        <v>161</v>
      </c>
      <c r="E20" t="s">
        <v>142</v>
      </c>
      <c r="F20" t="s">
        <v>145</v>
      </c>
    </row>
    <row r="21" spans="1:6" x14ac:dyDescent="0.35">
      <c r="A21">
        <v>91896</v>
      </c>
      <c r="B21">
        <v>33.786594000000001</v>
      </c>
      <c r="C21">
        <v>-118.29866199999999</v>
      </c>
      <c r="D21" t="s">
        <v>161</v>
      </c>
      <c r="E21" t="s">
        <v>142</v>
      </c>
      <c r="F21" t="s">
        <v>145</v>
      </c>
    </row>
    <row r="22" spans="1:6" x14ac:dyDescent="0.35">
      <c r="A22">
        <v>91899</v>
      </c>
      <c r="B22">
        <v>33.786594000000001</v>
      </c>
      <c r="C22">
        <v>-118.29866199999999</v>
      </c>
      <c r="D22" t="s">
        <v>161</v>
      </c>
      <c r="E22" t="s">
        <v>142</v>
      </c>
      <c r="F22" t="s">
        <v>145</v>
      </c>
    </row>
    <row r="23" spans="1:6" x14ac:dyDescent="0.35">
      <c r="A23">
        <v>92656</v>
      </c>
      <c r="B23">
        <v>33.603459000000001</v>
      </c>
      <c r="C23">
        <v>-117.751341</v>
      </c>
      <c r="D23" t="s">
        <v>162</v>
      </c>
      <c r="E23" t="s">
        <v>142</v>
      </c>
      <c r="F23" t="s">
        <v>163</v>
      </c>
    </row>
    <row r="24" spans="1:6" x14ac:dyDescent="0.35">
      <c r="A24">
        <v>92698</v>
      </c>
      <c r="B24">
        <v>33.640301999999998</v>
      </c>
      <c r="C24">
        <v>-117.769442</v>
      </c>
      <c r="D24" t="s">
        <v>162</v>
      </c>
      <c r="E24" t="s">
        <v>142</v>
      </c>
      <c r="F24" t="s">
        <v>163</v>
      </c>
    </row>
    <row r="25" spans="1:6" x14ac:dyDescent="0.35">
      <c r="A25">
        <v>95910</v>
      </c>
      <c r="B25">
        <v>39.466324</v>
      </c>
      <c r="C25">
        <v>-120.829633</v>
      </c>
      <c r="D25" t="s">
        <v>164</v>
      </c>
      <c r="E25" t="s">
        <v>142</v>
      </c>
      <c r="F25" t="s">
        <v>59</v>
      </c>
    </row>
    <row r="26" spans="1:6" x14ac:dyDescent="0.35">
      <c r="A26">
        <v>93201</v>
      </c>
      <c r="B26">
        <v>35.858289999999997</v>
      </c>
      <c r="C26">
        <v>-119.303735</v>
      </c>
      <c r="D26" t="s">
        <v>165</v>
      </c>
      <c r="E26" t="s">
        <v>142</v>
      </c>
      <c r="F26" t="s">
        <v>166</v>
      </c>
    </row>
    <row r="27" spans="1:6" x14ac:dyDescent="0.35">
      <c r="A27">
        <v>91901</v>
      </c>
      <c r="B27">
        <v>32.740810000000003</v>
      </c>
      <c r="C27">
        <v>-116.97634100000001</v>
      </c>
      <c r="D27" t="s">
        <v>167</v>
      </c>
      <c r="E27" t="s">
        <v>142</v>
      </c>
      <c r="F27" t="s">
        <v>168</v>
      </c>
    </row>
    <row r="28" spans="1:6" x14ac:dyDescent="0.35">
      <c r="A28">
        <v>91903</v>
      </c>
      <c r="B28">
        <v>33.016928</v>
      </c>
      <c r="C28">
        <v>-116.846046</v>
      </c>
      <c r="D28" t="s">
        <v>167</v>
      </c>
      <c r="E28" t="s">
        <v>142</v>
      </c>
      <c r="F28" t="s">
        <v>168</v>
      </c>
    </row>
    <row r="29" spans="1:6" x14ac:dyDescent="0.35">
      <c r="A29">
        <v>95701</v>
      </c>
      <c r="B29">
        <v>39.214162000000002</v>
      </c>
      <c r="C29">
        <v>-120.795987</v>
      </c>
      <c r="D29" t="s">
        <v>169</v>
      </c>
      <c r="E29" t="s">
        <v>142</v>
      </c>
      <c r="F29" t="s">
        <v>84</v>
      </c>
    </row>
    <row r="30" spans="1:6" x14ac:dyDescent="0.35">
      <c r="A30">
        <v>91001</v>
      </c>
      <c r="B30">
        <v>33.786594000000001</v>
      </c>
      <c r="C30">
        <v>-118.29866199999999</v>
      </c>
      <c r="D30" t="s">
        <v>170</v>
      </c>
      <c r="E30" t="s">
        <v>142</v>
      </c>
      <c r="F30" t="s">
        <v>145</v>
      </c>
    </row>
    <row r="31" spans="1:6" x14ac:dyDescent="0.35">
      <c r="A31">
        <v>91003</v>
      </c>
      <c r="B31">
        <v>33.786594000000001</v>
      </c>
      <c r="C31">
        <v>-118.29866199999999</v>
      </c>
      <c r="D31" t="s">
        <v>170</v>
      </c>
      <c r="E31" t="s">
        <v>142</v>
      </c>
      <c r="F31" t="s">
        <v>145</v>
      </c>
    </row>
    <row r="32" spans="1:6" x14ac:dyDescent="0.35">
      <c r="A32">
        <v>95221</v>
      </c>
      <c r="B32">
        <v>38.092294000000003</v>
      </c>
      <c r="C32">
        <v>-120.53531599999999</v>
      </c>
      <c r="D32" t="s">
        <v>171</v>
      </c>
      <c r="E32" t="s">
        <v>142</v>
      </c>
      <c r="F32" t="s">
        <v>172</v>
      </c>
    </row>
    <row r="33" spans="1:6" x14ac:dyDescent="0.35">
      <c r="A33">
        <v>96101</v>
      </c>
      <c r="B33">
        <v>41.433984000000002</v>
      </c>
      <c r="C33">
        <v>-120.64086500000001</v>
      </c>
      <c r="D33" t="s">
        <v>173</v>
      </c>
      <c r="E33" t="s">
        <v>142</v>
      </c>
      <c r="F33" t="s">
        <v>149</v>
      </c>
    </row>
    <row r="34" spans="1:6" x14ac:dyDescent="0.35">
      <c r="A34">
        <v>95002</v>
      </c>
      <c r="B34">
        <v>37.189396000000002</v>
      </c>
      <c r="C34">
        <v>-121.705327</v>
      </c>
      <c r="D34" t="s">
        <v>174</v>
      </c>
      <c r="E34" t="s">
        <v>142</v>
      </c>
      <c r="F34" t="s">
        <v>175</v>
      </c>
    </row>
    <row r="35" spans="1:6" x14ac:dyDescent="0.35">
      <c r="A35">
        <v>95601</v>
      </c>
      <c r="B35">
        <v>38.418568</v>
      </c>
      <c r="C35">
        <v>-120.831845</v>
      </c>
      <c r="D35" t="s">
        <v>176</v>
      </c>
      <c r="E35" t="s">
        <v>142</v>
      </c>
      <c r="F35" t="s">
        <v>177</v>
      </c>
    </row>
    <row r="36" spans="1:6" x14ac:dyDescent="0.35">
      <c r="A36">
        <v>92304</v>
      </c>
      <c r="B36">
        <v>34.612200000000001</v>
      </c>
      <c r="C36">
        <v>-115.80045800000001</v>
      </c>
      <c r="D36" t="s">
        <v>178</v>
      </c>
      <c r="E36" t="s">
        <v>142</v>
      </c>
      <c r="F36" t="s">
        <v>147</v>
      </c>
    </row>
    <row r="37" spans="1:6" x14ac:dyDescent="0.35">
      <c r="A37">
        <v>94503</v>
      </c>
      <c r="B37">
        <v>38.174900000000001</v>
      </c>
      <c r="C37">
        <v>-122.2608044</v>
      </c>
      <c r="D37" t="s">
        <v>179</v>
      </c>
      <c r="E37" t="s">
        <v>142</v>
      </c>
      <c r="F37" t="s">
        <v>180</v>
      </c>
    </row>
    <row r="38" spans="1:6" x14ac:dyDescent="0.35">
      <c r="A38">
        <v>92801</v>
      </c>
      <c r="B38">
        <v>33.640301999999998</v>
      </c>
      <c r="C38">
        <v>-117.769442</v>
      </c>
      <c r="D38" t="s">
        <v>181</v>
      </c>
      <c r="E38" t="s">
        <v>142</v>
      </c>
      <c r="F38" t="s">
        <v>163</v>
      </c>
    </row>
    <row r="39" spans="1:6" x14ac:dyDescent="0.35">
      <c r="A39">
        <v>92802</v>
      </c>
      <c r="B39">
        <v>33.640301999999998</v>
      </c>
      <c r="C39">
        <v>-117.769442</v>
      </c>
      <c r="D39" t="s">
        <v>181</v>
      </c>
      <c r="E39" t="s">
        <v>142</v>
      </c>
      <c r="F39" t="s">
        <v>163</v>
      </c>
    </row>
    <row r="40" spans="1:6" x14ac:dyDescent="0.35">
      <c r="A40">
        <v>92803</v>
      </c>
      <c r="B40">
        <v>33.640301999999998</v>
      </c>
      <c r="C40">
        <v>-117.769442</v>
      </c>
      <c r="D40" t="s">
        <v>181</v>
      </c>
      <c r="E40" t="s">
        <v>142</v>
      </c>
      <c r="F40" t="s">
        <v>163</v>
      </c>
    </row>
    <row r="41" spans="1:6" x14ac:dyDescent="0.35">
      <c r="A41">
        <v>92804</v>
      </c>
      <c r="B41">
        <v>33.640301999999998</v>
      </c>
      <c r="C41">
        <v>-117.769442</v>
      </c>
      <c r="D41" t="s">
        <v>181</v>
      </c>
      <c r="E41" t="s">
        <v>142</v>
      </c>
      <c r="F41" t="s">
        <v>163</v>
      </c>
    </row>
    <row r="42" spans="1:6" x14ac:dyDescent="0.35">
      <c r="A42">
        <v>92805</v>
      </c>
      <c r="B42">
        <v>33.640301999999998</v>
      </c>
      <c r="C42">
        <v>-117.769442</v>
      </c>
      <c r="D42" t="s">
        <v>181</v>
      </c>
      <c r="E42" t="s">
        <v>142</v>
      </c>
      <c r="F42" t="s">
        <v>163</v>
      </c>
    </row>
    <row r="43" spans="1:6" x14ac:dyDescent="0.35">
      <c r="A43">
        <v>92806</v>
      </c>
      <c r="B43">
        <v>33.640301999999998</v>
      </c>
      <c r="C43">
        <v>-117.769442</v>
      </c>
      <c r="D43" t="s">
        <v>181</v>
      </c>
      <c r="E43" t="s">
        <v>142</v>
      </c>
      <c r="F43" t="s">
        <v>163</v>
      </c>
    </row>
    <row r="44" spans="1:6" x14ac:dyDescent="0.35">
      <c r="A44">
        <v>92807</v>
      </c>
      <c r="B44">
        <v>33.640301999999998</v>
      </c>
      <c r="C44">
        <v>-117.769442</v>
      </c>
      <c r="D44" t="s">
        <v>181</v>
      </c>
      <c r="E44" t="s">
        <v>142</v>
      </c>
      <c r="F44" t="s">
        <v>163</v>
      </c>
    </row>
    <row r="45" spans="1:6" x14ac:dyDescent="0.35">
      <c r="A45">
        <v>92808</v>
      </c>
      <c r="B45">
        <v>33.640301999999998</v>
      </c>
      <c r="C45">
        <v>-117.769442</v>
      </c>
      <c r="D45" t="s">
        <v>181</v>
      </c>
      <c r="E45" t="s">
        <v>142</v>
      </c>
      <c r="F45" t="s">
        <v>163</v>
      </c>
    </row>
    <row r="46" spans="1:6" x14ac:dyDescent="0.35">
      <c r="A46">
        <v>92809</v>
      </c>
      <c r="B46">
        <v>33.640301999999998</v>
      </c>
      <c r="C46">
        <v>-117.769442</v>
      </c>
      <c r="D46" t="s">
        <v>181</v>
      </c>
      <c r="E46" t="s">
        <v>142</v>
      </c>
      <c r="F46" t="s">
        <v>163</v>
      </c>
    </row>
    <row r="47" spans="1:6" x14ac:dyDescent="0.35">
      <c r="A47">
        <v>92812</v>
      </c>
      <c r="B47">
        <v>33.640301999999998</v>
      </c>
      <c r="C47">
        <v>-117.769442</v>
      </c>
      <c r="D47" t="s">
        <v>181</v>
      </c>
      <c r="E47" t="s">
        <v>142</v>
      </c>
      <c r="F47" t="s">
        <v>163</v>
      </c>
    </row>
    <row r="48" spans="1:6" x14ac:dyDescent="0.35">
      <c r="A48">
        <v>92814</v>
      </c>
      <c r="B48">
        <v>33.640301999999998</v>
      </c>
      <c r="C48">
        <v>-117.769442</v>
      </c>
      <c r="D48" t="s">
        <v>181</v>
      </c>
      <c r="E48" t="s">
        <v>142</v>
      </c>
      <c r="F48" t="s">
        <v>163</v>
      </c>
    </row>
    <row r="49" spans="1:6" x14ac:dyDescent="0.35">
      <c r="A49">
        <v>92815</v>
      </c>
      <c r="B49">
        <v>33.640301999999998</v>
      </c>
      <c r="C49">
        <v>-117.769442</v>
      </c>
      <c r="D49" t="s">
        <v>181</v>
      </c>
      <c r="E49" t="s">
        <v>142</v>
      </c>
      <c r="F49" t="s">
        <v>163</v>
      </c>
    </row>
    <row r="50" spans="1:6" x14ac:dyDescent="0.35">
      <c r="A50">
        <v>92816</v>
      </c>
      <c r="B50">
        <v>33.640301999999998</v>
      </c>
      <c r="C50">
        <v>-117.769442</v>
      </c>
      <c r="D50" t="s">
        <v>181</v>
      </c>
      <c r="E50" t="s">
        <v>142</v>
      </c>
      <c r="F50" t="s">
        <v>163</v>
      </c>
    </row>
    <row r="51" spans="1:6" x14ac:dyDescent="0.35">
      <c r="A51">
        <v>92817</v>
      </c>
      <c r="B51">
        <v>33.640301999999998</v>
      </c>
      <c r="C51">
        <v>-117.769442</v>
      </c>
      <c r="D51" t="s">
        <v>181</v>
      </c>
      <c r="E51" t="s">
        <v>142</v>
      </c>
      <c r="F51" t="s">
        <v>163</v>
      </c>
    </row>
    <row r="52" spans="1:6" x14ac:dyDescent="0.35">
      <c r="A52">
        <v>92825</v>
      </c>
      <c r="B52">
        <v>33.640301999999998</v>
      </c>
      <c r="C52">
        <v>-117.769442</v>
      </c>
      <c r="D52" t="s">
        <v>181</v>
      </c>
      <c r="E52" t="s">
        <v>142</v>
      </c>
      <c r="F52" t="s">
        <v>163</v>
      </c>
    </row>
    <row r="53" spans="1:6" x14ac:dyDescent="0.35">
      <c r="A53">
        <v>92850</v>
      </c>
      <c r="B53">
        <v>33.640301999999998</v>
      </c>
      <c r="C53">
        <v>-117.769442</v>
      </c>
      <c r="D53" t="s">
        <v>181</v>
      </c>
      <c r="E53" t="s">
        <v>142</v>
      </c>
      <c r="F53" t="s">
        <v>163</v>
      </c>
    </row>
    <row r="54" spans="1:6" x14ac:dyDescent="0.35">
      <c r="A54">
        <v>92899</v>
      </c>
      <c r="B54">
        <v>33.640301999999998</v>
      </c>
      <c r="C54">
        <v>-117.769442</v>
      </c>
      <c r="D54" t="s">
        <v>181</v>
      </c>
      <c r="E54" t="s">
        <v>142</v>
      </c>
      <c r="F54" t="s">
        <v>163</v>
      </c>
    </row>
    <row r="55" spans="1:6" x14ac:dyDescent="0.35">
      <c r="A55">
        <v>96007</v>
      </c>
      <c r="B55">
        <v>40.469324</v>
      </c>
      <c r="C55">
        <v>-122.27840399999999</v>
      </c>
      <c r="D55" t="s">
        <v>182</v>
      </c>
      <c r="E55" t="s">
        <v>142</v>
      </c>
      <c r="F55" t="s">
        <v>71</v>
      </c>
    </row>
    <row r="56" spans="1:6" x14ac:dyDescent="0.35">
      <c r="A56">
        <v>95222</v>
      </c>
      <c r="B56">
        <v>38.052816</v>
      </c>
      <c r="C56">
        <v>-120.61860799999999</v>
      </c>
      <c r="D56" t="s">
        <v>183</v>
      </c>
      <c r="E56" t="s">
        <v>142</v>
      </c>
      <c r="F56" t="s">
        <v>172</v>
      </c>
    </row>
    <row r="57" spans="1:6" x14ac:dyDescent="0.35">
      <c r="A57">
        <v>92305</v>
      </c>
      <c r="B57">
        <v>34.153818000000001</v>
      </c>
      <c r="C57">
        <v>-116.51226200000001</v>
      </c>
      <c r="D57" t="s">
        <v>184</v>
      </c>
      <c r="E57" t="s">
        <v>142</v>
      </c>
      <c r="F57" t="s">
        <v>147</v>
      </c>
    </row>
    <row r="58" spans="1:6" x14ac:dyDescent="0.35">
      <c r="A58">
        <v>94508</v>
      </c>
      <c r="B58">
        <v>38.571449999999999</v>
      </c>
      <c r="C58">
        <v>-122.450215</v>
      </c>
      <c r="D58" t="s">
        <v>185</v>
      </c>
      <c r="E58" t="s">
        <v>142</v>
      </c>
      <c r="F58" t="s">
        <v>180</v>
      </c>
    </row>
    <row r="59" spans="1:6" x14ac:dyDescent="0.35">
      <c r="A59">
        <v>95412</v>
      </c>
      <c r="B59">
        <v>38.710386999999997</v>
      </c>
      <c r="C59">
        <v>-123.38692399999999</v>
      </c>
      <c r="D59" t="s">
        <v>186</v>
      </c>
      <c r="E59" t="s">
        <v>142</v>
      </c>
      <c r="F59" t="s">
        <v>82</v>
      </c>
    </row>
    <row r="60" spans="1:6" x14ac:dyDescent="0.35">
      <c r="A60">
        <v>95843</v>
      </c>
      <c r="B60">
        <v>38.716090999999999</v>
      </c>
      <c r="C60">
        <v>-121.366613</v>
      </c>
      <c r="D60" t="s">
        <v>187</v>
      </c>
      <c r="E60" t="s">
        <v>142</v>
      </c>
      <c r="F60" t="s">
        <v>64</v>
      </c>
    </row>
    <row r="61" spans="1:6" x14ac:dyDescent="0.35">
      <c r="A61">
        <v>94509</v>
      </c>
      <c r="B61">
        <v>37.931997000000003</v>
      </c>
      <c r="C61">
        <v>-121.90674799999999</v>
      </c>
      <c r="D61" t="s">
        <v>86</v>
      </c>
      <c r="E61" t="s">
        <v>142</v>
      </c>
      <c r="F61" t="s">
        <v>156</v>
      </c>
    </row>
    <row r="62" spans="1:6" x14ac:dyDescent="0.35">
      <c r="A62">
        <v>94531</v>
      </c>
      <c r="B62">
        <v>37.920851999999996</v>
      </c>
      <c r="C62">
        <v>-121.723919</v>
      </c>
      <c r="D62" t="s">
        <v>86</v>
      </c>
      <c r="E62" t="s">
        <v>142</v>
      </c>
      <c r="F62" t="s">
        <v>156</v>
      </c>
    </row>
    <row r="63" spans="1:6" x14ac:dyDescent="0.35">
      <c r="A63">
        <v>92539</v>
      </c>
      <c r="B63">
        <v>33.524988</v>
      </c>
      <c r="C63">
        <v>-116.679174</v>
      </c>
      <c r="D63" t="s">
        <v>188</v>
      </c>
      <c r="E63" t="s">
        <v>142</v>
      </c>
      <c r="F63" t="s">
        <v>152</v>
      </c>
    </row>
    <row r="64" spans="1:6" x14ac:dyDescent="0.35">
      <c r="A64">
        <v>92307</v>
      </c>
      <c r="B64">
        <v>34.839964000000002</v>
      </c>
      <c r="C64">
        <v>-115.967051</v>
      </c>
      <c r="D64" t="s">
        <v>189</v>
      </c>
      <c r="E64" t="s">
        <v>142</v>
      </c>
      <c r="F64" t="s">
        <v>147</v>
      </c>
    </row>
    <row r="65" spans="1:6" x14ac:dyDescent="0.35">
      <c r="A65">
        <v>92308</v>
      </c>
      <c r="B65">
        <v>34.450142999999997</v>
      </c>
      <c r="C65">
        <v>-116.72675099999999</v>
      </c>
      <c r="D65" t="s">
        <v>189</v>
      </c>
      <c r="E65" t="s">
        <v>142</v>
      </c>
      <c r="F65" t="s">
        <v>147</v>
      </c>
    </row>
    <row r="66" spans="1:6" x14ac:dyDescent="0.35">
      <c r="A66">
        <v>95703</v>
      </c>
      <c r="B66">
        <v>38.998185999999997</v>
      </c>
      <c r="C66">
        <v>-120.994598</v>
      </c>
      <c r="D66" t="s">
        <v>190</v>
      </c>
      <c r="E66" t="s">
        <v>142</v>
      </c>
      <c r="F66" t="s">
        <v>84</v>
      </c>
    </row>
    <row r="67" spans="1:6" x14ac:dyDescent="0.35">
      <c r="A67">
        <v>95001</v>
      </c>
      <c r="B67">
        <v>37.052970000000002</v>
      </c>
      <c r="C67">
        <v>-121.94941799999999</v>
      </c>
      <c r="D67" t="s">
        <v>191</v>
      </c>
      <c r="E67" t="s">
        <v>142</v>
      </c>
      <c r="F67" t="s">
        <v>192</v>
      </c>
    </row>
    <row r="68" spans="1:6" x14ac:dyDescent="0.35">
      <c r="A68">
        <v>95003</v>
      </c>
      <c r="B68">
        <v>37.024932999999997</v>
      </c>
      <c r="C68">
        <v>-121.87943199999999</v>
      </c>
      <c r="D68" t="s">
        <v>191</v>
      </c>
      <c r="E68" t="s">
        <v>142</v>
      </c>
      <c r="F68" t="s">
        <v>192</v>
      </c>
    </row>
    <row r="69" spans="1:6" x14ac:dyDescent="0.35">
      <c r="A69">
        <v>95912</v>
      </c>
      <c r="B69">
        <v>39.013399999999997</v>
      </c>
      <c r="C69">
        <v>-121.996852</v>
      </c>
      <c r="D69" t="s">
        <v>193</v>
      </c>
      <c r="E69" t="s">
        <v>142</v>
      </c>
      <c r="F69" t="s">
        <v>92</v>
      </c>
    </row>
    <row r="70" spans="1:6" x14ac:dyDescent="0.35">
      <c r="A70">
        <v>91006</v>
      </c>
      <c r="B70">
        <v>33.786594000000001</v>
      </c>
      <c r="C70">
        <v>-118.29866199999999</v>
      </c>
      <c r="D70" t="s">
        <v>194</v>
      </c>
      <c r="E70" t="s">
        <v>142</v>
      </c>
      <c r="F70" t="s">
        <v>145</v>
      </c>
    </row>
    <row r="71" spans="1:6" x14ac:dyDescent="0.35">
      <c r="A71">
        <v>91007</v>
      </c>
      <c r="B71">
        <v>33.786594000000001</v>
      </c>
      <c r="C71">
        <v>-118.29866199999999</v>
      </c>
      <c r="D71" t="s">
        <v>194</v>
      </c>
      <c r="E71" t="s">
        <v>142</v>
      </c>
      <c r="F71" t="s">
        <v>145</v>
      </c>
    </row>
    <row r="72" spans="1:6" x14ac:dyDescent="0.35">
      <c r="A72">
        <v>91066</v>
      </c>
      <c r="B72">
        <v>33.786594000000001</v>
      </c>
      <c r="C72">
        <v>-118.29866199999999</v>
      </c>
      <c r="D72" t="s">
        <v>194</v>
      </c>
      <c r="E72" t="s">
        <v>142</v>
      </c>
      <c r="F72" t="s">
        <v>145</v>
      </c>
    </row>
    <row r="73" spans="1:6" x14ac:dyDescent="0.35">
      <c r="A73">
        <v>91077</v>
      </c>
      <c r="B73">
        <v>33.786594000000001</v>
      </c>
      <c r="C73">
        <v>-118.29866199999999</v>
      </c>
      <c r="D73" t="s">
        <v>194</v>
      </c>
      <c r="E73" t="s">
        <v>142</v>
      </c>
      <c r="F73" t="s">
        <v>145</v>
      </c>
    </row>
    <row r="74" spans="1:6" x14ac:dyDescent="0.35">
      <c r="A74">
        <v>95518</v>
      </c>
      <c r="B74">
        <v>40.881383</v>
      </c>
      <c r="C74">
        <v>-123.98423200000001</v>
      </c>
      <c r="D74" t="s">
        <v>195</v>
      </c>
      <c r="E74" t="s">
        <v>142</v>
      </c>
      <c r="F74" t="s">
        <v>53</v>
      </c>
    </row>
    <row r="75" spans="1:6" x14ac:dyDescent="0.35">
      <c r="A75">
        <v>95521</v>
      </c>
      <c r="B75">
        <v>40.564495000000001</v>
      </c>
      <c r="C75">
        <v>-123.935891</v>
      </c>
      <c r="D75" t="s">
        <v>195</v>
      </c>
      <c r="E75" t="s">
        <v>142</v>
      </c>
      <c r="F75" t="s">
        <v>53</v>
      </c>
    </row>
    <row r="76" spans="1:6" x14ac:dyDescent="0.35">
      <c r="A76">
        <v>93202</v>
      </c>
      <c r="B76">
        <v>36.316529000000003</v>
      </c>
      <c r="C76">
        <v>-119.704594</v>
      </c>
      <c r="D76" t="s">
        <v>196</v>
      </c>
      <c r="E76" t="s">
        <v>142</v>
      </c>
      <c r="F76" t="s">
        <v>197</v>
      </c>
    </row>
    <row r="77" spans="1:6" x14ac:dyDescent="0.35">
      <c r="A77">
        <v>95223</v>
      </c>
      <c r="B77">
        <v>38.328969000000001</v>
      </c>
      <c r="C77">
        <v>-120.223837</v>
      </c>
      <c r="D77" t="s">
        <v>198</v>
      </c>
      <c r="E77" t="s">
        <v>142</v>
      </c>
      <c r="F77" t="s">
        <v>172</v>
      </c>
    </row>
    <row r="78" spans="1:6" x14ac:dyDescent="0.35">
      <c r="A78">
        <v>95004</v>
      </c>
      <c r="B78">
        <v>36.864153999999999</v>
      </c>
      <c r="C78">
        <v>-121.64760800000001</v>
      </c>
      <c r="D78" t="s">
        <v>199</v>
      </c>
      <c r="E78" t="s">
        <v>142</v>
      </c>
      <c r="F78" t="s">
        <v>200</v>
      </c>
    </row>
    <row r="79" spans="1:6" x14ac:dyDescent="0.35">
      <c r="A79">
        <v>93420</v>
      </c>
      <c r="B79">
        <v>35.292431999999998</v>
      </c>
      <c r="C79">
        <v>-120.655743</v>
      </c>
      <c r="D79" t="s">
        <v>201</v>
      </c>
      <c r="E79" t="s">
        <v>142</v>
      </c>
      <c r="F79" t="s">
        <v>202</v>
      </c>
    </row>
    <row r="80" spans="1:6" x14ac:dyDescent="0.35">
      <c r="A80">
        <v>93421</v>
      </c>
      <c r="B80">
        <v>35.347065000000001</v>
      </c>
      <c r="C80">
        <v>-120.45534499999999</v>
      </c>
      <c r="D80" t="s">
        <v>201</v>
      </c>
      <c r="E80" t="s">
        <v>142</v>
      </c>
      <c r="F80" t="s">
        <v>202</v>
      </c>
    </row>
    <row r="81" spans="1:6" x14ac:dyDescent="0.35">
      <c r="A81">
        <v>90701</v>
      </c>
      <c r="B81">
        <v>33.865394999999999</v>
      </c>
      <c r="C81">
        <v>-118.073148</v>
      </c>
      <c r="D81" t="s">
        <v>203</v>
      </c>
      <c r="E81" t="s">
        <v>142</v>
      </c>
      <c r="F81" t="s">
        <v>145</v>
      </c>
    </row>
    <row r="82" spans="1:6" x14ac:dyDescent="0.35">
      <c r="A82">
        <v>90702</v>
      </c>
      <c r="B82">
        <v>33.786594000000001</v>
      </c>
      <c r="C82">
        <v>-118.29866199999999</v>
      </c>
      <c r="D82" t="s">
        <v>203</v>
      </c>
      <c r="E82" t="s">
        <v>142</v>
      </c>
      <c r="F82" t="s">
        <v>145</v>
      </c>
    </row>
    <row r="83" spans="1:6" x14ac:dyDescent="0.35">
      <c r="A83">
        <v>95913</v>
      </c>
      <c r="B83">
        <v>39.698298000000001</v>
      </c>
      <c r="C83">
        <v>-122.16892799999999</v>
      </c>
      <c r="D83" t="s">
        <v>204</v>
      </c>
      <c r="E83" t="s">
        <v>142</v>
      </c>
      <c r="F83" t="s">
        <v>205</v>
      </c>
    </row>
    <row r="84" spans="1:6" x14ac:dyDescent="0.35">
      <c r="A84">
        <v>93203</v>
      </c>
      <c r="B84">
        <v>35.311064000000002</v>
      </c>
      <c r="C84">
        <v>-118.659604</v>
      </c>
      <c r="D84" t="s">
        <v>206</v>
      </c>
      <c r="E84" t="s">
        <v>142</v>
      </c>
      <c r="F84" t="s">
        <v>49</v>
      </c>
    </row>
    <row r="85" spans="1:6" x14ac:dyDescent="0.35">
      <c r="A85">
        <v>93422</v>
      </c>
      <c r="B85">
        <v>35.464793</v>
      </c>
      <c r="C85">
        <v>-120.712459</v>
      </c>
      <c r="D85" t="s">
        <v>207</v>
      </c>
      <c r="E85" t="s">
        <v>142</v>
      </c>
      <c r="F85" t="s">
        <v>202</v>
      </c>
    </row>
    <row r="86" spans="1:6" x14ac:dyDescent="0.35">
      <c r="A86">
        <v>93423</v>
      </c>
      <c r="B86">
        <v>35.428241</v>
      </c>
      <c r="C86">
        <v>-120.769493</v>
      </c>
      <c r="D86" t="s">
        <v>207</v>
      </c>
      <c r="E86" t="s">
        <v>142</v>
      </c>
      <c r="F86" t="s">
        <v>202</v>
      </c>
    </row>
    <row r="87" spans="1:6" x14ac:dyDescent="0.35">
      <c r="A87">
        <v>94027</v>
      </c>
      <c r="B87">
        <v>37.450626999999997</v>
      </c>
      <c r="C87">
        <v>-122.199439</v>
      </c>
      <c r="D87" t="s">
        <v>208</v>
      </c>
      <c r="E87" t="s">
        <v>142</v>
      </c>
      <c r="F87" t="s">
        <v>209</v>
      </c>
    </row>
    <row r="88" spans="1:6" x14ac:dyDescent="0.35">
      <c r="A88">
        <v>95301</v>
      </c>
      <c r="B88">
        <v>37.317255000000003</v>
      </c>
      <c r="C88">
        <v>-120.647347</v>
      </c>
      <c r="D88" t="s">
        <v>210</v>
      </c>
      <c r="E88" t="s">
        <v>142</v>
      </c>
      <c r="F88" t="s">
        <v>75</v>
      </c>
    </row>
    <row r="89" spans="1:6" x14ac:dyDescent="0.35">
      <c r="A89">
        <v>95342</v>
      </c>
      <c r="B89">
        <v>37.367314999999998</v>
      </c>
      <c r="C89">
        <v>-120.570634</v>
      </c>
      <c r="D89" t="s">
        <v>210</v>
      </c>
      <c r="E89" t="s">
        <v>142</v>
      </c>
      <c r="F89" t="s">
        <v>75</v>
      </c>
    </row>
    <row r="90" spans="1:6" x14ac:dyDescent="0.35">
      <c r="A90">
        <v>92811</v>
      </c>
      <c r="B90">
        <v>33.640301999999998</v>
      </c>
      <c r="C90">
        <v>-117.769442</v>
      </c>
      <c r="D90" t="s">
        <v>211</v>
      </c>
      <c r="E90" t="s">
        <v>142</v>
      </c>
      <c r="F90" t="s">
        <v>163</v>
      </c>
    </row>
    <row r="91" spans="1:6" x14ac:dyDescent="0.35">
      <c r="A91">
        <v>93602</v>
      </c>
      <c r="B91">
        <v>37.075671</v>
      </c>
      <c r="C91">
        <v>-119.253991</v>
      </c>
      <c r="D91" t="s">
        <v>212</v>
      </c>
      <c r="E91" t="s">
        <v>142</v>
      </c>
      <c r="F91" t="s">
        <v>54</v>
      </c>
    </row>
    <row r="92" spans="1:6" x14ac:dyDescent="0.35">
      <c r="A92">
        <v>95602</v>
      </c>
      <c r="B92">
        <v>39.014932999999999</v>
      </c>
      <c r="C92">
        <v>-121.07047</v>
      </c>
      <c r="D92" t="s">
        <v>213</v>
      </c>
      <c r="E92" t="s">
        <v>142</v>
      </c>
      <c r="F92" t="s">
        <v>84</v>
      </c>
    </row>
    <row r="93" spans="1:6" x14ac:dyDescent="0.35">
      <c r="A93">
        <v>95603</v>
      </c>
      <c r="B93">
        <v>38.973505000000003</v>
      </c>
      <c r="C93">
        <v>-121.067718</v>
      </c>
      <c r="D93" t="s">
        <v>213</v>
      </c>
      <c r="E93" t="s">
        <v>142</v>
      </c>
      <c r="F93" t="s">
        <v>84</v>
      </c>
    </row>
    <row r="94" spans="1:6" x14ac:dyDescent="0.35">
      <c r="A94">
        <v>95604</v>
      </c>
      <c r="B94">
        <v>39.106287000000002</v>
      </c>
      <c r="C94">
        <v>-120.53603200000001</v>
      </c>
      <c r="D94" t="s">
        <v>213</v>
      </c>
      <c r="E94" t="s">
        <v>142</v>
      </c>
      <c r="F94" t="s">
        <v>84</v>
      </c>
    </row>
    <row r="95" spans="1:6" x14ac:dyDescent="0.35">
      <c r="A95">
        <v>90704</v>
      </c>
      <c r="B95">
        <v>33.786594000000001</v>
      </c>
      <c r="C95">
        <v>-118.29866199999999</v>
      </c>
      <c r="D95" t="s">
        <v>214</v>
      </c>
      <c r="E95" t="s">
        <v>142</v>
      </c>
      <c r="F95" t="s">
        <v>145</v>
      </c>
    </row>
    <row r="96" spans="1:6" x14ac:dyDescent="0.35">
      <c r="A96">
        <v>93204</v>
      </c>
      <c r="B96">
        <v>36.003134000000003</v>
      </c>
      <c r="C96">
        <v>-120.128716</v>
      </c>
      <c r="D96" t="s">
        <v>215</v>
      </c>
      <c r="E96" t="s">
        <v>142</v>
      </c>
      <c r="F96" t="s">
        <v>197</v>
      </c>
    </row>
    <row r="97" spans="1:6" x14ac:dyDescent="0.35">
      <c r="A97">
        <v>95224</v>
      </c>
      <c r="B97">
        <v>38.217249000000002</v>
      </c>
      <c r="C97">
        <v>-120.377348</v>
      </c>
      <c r="D97" t="s">
        <v>216</v>
      </c>
      <c r="E97" t="s">
        <v>142</v>
      </c>
      <c r="F97" t="s">
        <v>172</v>
      </c>
    </row>
    <row r="98" spans="1:6" x14ac:dyDescent="0.35">
      <c r="A98">
        <v>93424</v>
      </c>
      <c r="B98">
        <v>35.190348999999998</v>
      </c>
      <c r="C98">
        <v>-120.717769</v>
      </c>
      <c r="D98" t="s">
        <v>217</v>
      </c>
      <c r="E98" t="s">
        <v>142</v>
      </c>
      <c r="F98" t="s">
        <v>202</v>
      </c>
    </row>
    <row r="99" spans="1:6" x14ac:dyDescent="0.35">
      <c r="A99">
        <v>91702</v>
      </c>
      <c r="B99">
        <v>33.786594000000001</v>
      </c>
      <c r="C99">
        <v>-118.29866199999999</v>
      </c>
      <c r="D99" t="s">
        <v>218</v>
      </c>
      <c r="E99" t="s">
        <v>142</v>
      </c>
      <c r="F99" t="s">
        <v>145</v>
      </c>
    </row>
    <row r="100" spans="1:6" x14ac:dyDescent="0.35">
      <c r="A100">
        <v>93603</v>
      </c>
      <c r="B100">
        <v>36.568311999999999</v>
      </c>
      <c r="C100">
        <v>-119.01619700000001</v>
      </c>
      <c r="D100" t="s">
        <v>219</v>
      </c>
      <c r="E100" t="s">
        <v>142</v>
      </c>
      <c r="F100" t="s">
        <v>166</v>
      </c>
    </row>
    <row r="101" spans="1:6" x14ac:dyDescent="0.35">
      <c r="A101">
        <v>92309</v>
      </c>
      <c r="B101">
        <v>35.445323000000002</v>
      </c>
      <c r="C101">
        <v>-116.142146</v>
      </c>
      <c r="D101" t="s">
        <v>220</v>
      </c>
      <c r="E101" t="s">
        <v>142</v>
      </c>
      <c r="F101" t="s">
        <v>147</v>
      </c>
    </row>
    <row r="102" spans="1:6" x14ac:dyDescent="0.35">
      <c r="A102">
        <v>93301</v>
      </c>
      <c r="B102">
        <v>35.483500999999997</v>
      </c>
      <c r="C102">
        <v>-119.007662</v>
      </c>
      <c r="D102" t="s">
        <v>221</v>
      </c>
      <c r="E102" t="s">
        <v>142</v>
      </c>
      <c r="F102" t="s">
        <v>49</v>
      </c>
    </row>
    <row r="103" spans="1:6" x14ac:dyDescent="0.35">
      <c r="A103">
        <v>93302</v>
      </c>
      <c r="B103">
        <v>35.294404999999998</v>
      </c>
      <c r="C103">
        <v>-118.905173</v>
      </c>
      <c r="D103" t="s">
        <v>221</v>
      </c>
      <c r="E103" t="s">
        <v>142</v>
      </c>
      <c r="F103" t="s">
        <v>49</v>
      </c>
    </row>
    <row r="104" spans="1:6" x14ac:dyDescent="0.35">
      <c r="A104">
        <v>93303</v>
      </c>
      <c r="B104">
        <v>35.294404999999998</v>
      </c>
      <c r="C104">
        <v>-118.905173</v>
      </c>
      <c r="D104" t="s">
        <v>221</v>
      </c>
      <c r="E104" t="s">
        <v>142</v>
      </c>
      <c r="F104" t="s">
        <v>49</v>
      </c>
    </row>
    <row r="105" spans="1:6" x14ac:dyDescent="0.35">
      <c r="A105">
        <v>93304</v>
      </c>
      <c r="B105">
        <v>35.332109000000003</v>
      </c>
      <c r="C105">
        <v>-119.02213399999999</v>
      </c>
      <c r="D105" t="s">
        <v>221</v>
      </c>
      <c r="E105" t="s">
        <v>142</v>
      </c>
      <c r="F105" t="s">
        <v>49</v>
      </c>
    </row>
    <row r="106" spans="1:6" x14ac:dyDescent="0.35">
      <c r="A106">
        <v>93305</v>
      </c>
      <c r="B106">
        <v>35.385489</v>
      </c>
      <c r="C106">
        <v>-118.985984</v>
      </c>
      <c r="D106" t="s">
        <v>221</v>
      </c>
      <c r="E106" t="s">
        <v>142</v>
      </c>
      <c r="F106" t="s">
        <v>49</v>
      </c>
    </row>
    <row r="107" spans="1:6" x14ac:dyDescent="0.35">
      <c r="A107">
        <v>93306</v>
      </c>
      <c r="B107">
        <v>35.413048000000003</v>
      </c>
      <c r="C107">
        <v>-118.86747800000001</v>
      </c>
      <c r="D107" t="s">
        <v>221</v>
      </c>
      <c r="E107" t="s">
        <v>142</v>
      </c>
      <c r="F107" t="s">
        <v>49</v>
      </c>
    </row>
    <row r="108" spans="1:6" x14ac:dyDescent="0.35">
      <c r="A108">
        <v>93307</v>
      </c>
      <c r="B108">
        <v>35.105383000000003</v>
      </c>
      <c r="C108">
        <v>-118.716613</v>
      </c>
      <c r="D108" t="s">
        <v>221</v>
      </c>
      <c r="E108" t="s">
        <v>142</v>
      </c>
      <c r="F108" t="s">
        <v>49</v>
      </c>
    </row>
    <row r="109" spans="1:6" x14ac:dyDescent="0.35">
      <c r="A109">
        <v>93308</v>
      </c>
      <c r="B109">
        <v>35.567656999999997</v>
      </c>
      <c r="C109">
        <v>-118.892932</v>
      </c>
      <c r="D109" t="s">
        <v>221</v>
      </c>
      <c r="E109" t="s">
        <v>142</v>
      </c>
      <c r="F109" t="s">
        <v>49</v>
      </c>
    </row>
    <row r="110" spans="1:6" x14ac:dyDescent="0.35">
      <c r="A110">
        <v>93309</v>
      </c>
      <c r="B110">
        <v>35.294404999999998</v>
      </c>
      <c r="C110">
        <v>-118.905173</v>
      </c>
      <c r="D110" t="s">
        <v>221</v>
      </c>
      <c r="E110" t="s">
        <v>142</v>
      </c>
      <c r="F110" t="s">
        <v>49</v>
      </c>
    </row>
    <row r="111" spans="1:6" x14ac:dyDescent="0.35">
      <c r="A111">
        <v>93311</v>
      </c>
      <c r="B111">
        <v>35.294404999999998</v>
      </c>
      <c r="C111">
        <v>-118.905173</v>
      </c>
      <c r="D111" t="s">
        <v>221</v>
      </c>
      <c r="E111" t="s">
        <v>142</v>
      </c>
      <c r="F111" t="s">
        <v>49</v>
      </c>
    </row>
    <row r="112" spans="1:6" x14ac:dyDescent="0.35">
      <c r="A112">
        <v>93312</v>
      </c>
      <c r="B112">
        <v>35.240577000000002</v>
      </c>
      <c r="C112">
        <v>-118.917413</v>
      </c>
      <c r="D112" t="s">
        <v>221</v>
      </c>
      <c r="E112" t="s">
        <v>142</v>
      </c>
      <c r="F112" t="s">
        <v>49</v>
      </c>
    </row>
    <row r="113" spans="1:6" x14ac:dyDescent="0.35">
      <c r="A113">
        <v>93313</v>
      </c>
      <c r="B113">
        <v>35.27581</v>
      </c>
      <c r="C113">
        <v>-119.013543</v>
      </c>
      <c r="D113" t="s">
        <v>221</v>
      </c>
      <c r="E113" t="s">
        <v>142</v>
      </c>
      <c r="F113" t="s">
        <v>49</v>
      </c>
    </row>
    <row r="114" spans="1:6" x14ac:dyDescent="0.35">
      <c r="A114">
        <v>93380</v>
      </c>
      <c r="B114">
        <v>35.294404999999998</v>
      </c>
      <c r="C114">
        <v>-118.905173</v>
      </c>
      <c r="D114" t="s">
        <v>221</v>
      </c>
      <c r="E114" t="s">
        <v>142</v>
      </c>
      <c r="F114" t="s">
        <v>49</v>
      </c>
    </row>
    <row r="115" spans="1:6" x14ac:dyDescent="0.35">
      <c r="A115">
        <v>93381</v>
      </c>
      <c r="B115">
        <v>35.294404999999998</v>
      </c>
      <c r="C115">
        <v>-118.905173</v>
      </c>
      <c r="D115" t="s">
        <v>221</v>
      </c>
      <c r="E115" t="s">
        <v>142</v>
      </c>
      <c r="F115" t="s">
        <v>49</v>
      </c>
    </row>
    <row r="116" spans="1:6" x14ac:dyDescent="0.35">
      <c r="A116">
        <v>93382</v>
      </c>
      <c r="B116">
        <v>35.294404999999998</v>
      </c>
      <c r="C116">
        <v>-118.905173</v>
      </c>
      <c r="D116" t="s">
        <v>221</v>
      </c>
      <c r="E116" t="s">
        <v>142</v>
      </c>
      <c r="F116" t="s">
        <v>49</v>
      </c>
    </row>
    <row r="117" spans="1:6" x14ac:dyDescent="0.35">
      <c r="A117">
        <v>93383</v>
      </c>
      <c r="B117">
        <v>35.294404999999998</v>
      </c>
      <c r="C117">
        <v>-118.905173</v>
      </c>
      <c r="D117" t="s">
        <v>221</v>
      </c>
      <c r="E117" t="s">
        <v>142</v>
      </c>
      <c r="F117" t="s">
        <v>49</v>
      </c>
    </row>
    <row r="118" spans="1:6" x14ac:dyDescent="0.35">
      <c r="A118">
        <v>93384</v>
      </c>
      <c r="B118">
        <v>35.294404999999998</v>
      </c>
      <c r="C118">
        <v>-118.905173</v>
      </c>
      <c r="D118" t="s">
        <v>221</v>
      </c>
      <c r="E118" t="s">
        <v>142</v>
      </c>
      <c r="F118" t="s">
        <v>49</v>
      </c>
    </row>
    <row r="119" spans="1:6" x14ac:dyDescent="0.35">
      <c r="A119">
        <v>93385</v>
      </c>
      <c r="B119">
        <v>35.294404999999998</v>
      </c>
      <c r="C119">
        <v>-118.905173</v>
      </c>
      <c r="D119" t="s">
        <v>221</v>
      </c>
      <c r="E119" t="s">
        <v>142</v>
      </c>
      <c r="F119" t="s">
        <v>49</v>
      </c>
    </row>
    <row r="120" spans="1:6" x14ac:dyDescent="0.35">
      <c r="A120">
        <v>93386</v>
      </c>
      <c r="B120">
        <v>35.294404999999998</v>
      </c>
      <c r="C120">
        <v>-118.905173</v>
      </c>
      <c r="D120" t="s">
        <v>221</v>
      </c>
      <c r="E120" t="s">
        <v>142</v>
      </c>
      <c r="F120" t="s">
        <v>49</v>
      </c>
    </row>
    <row r="121" spans="1:6" x14ac:dyDescent="0.35">
      <c r="A121">
        <v>93387</v>
      </c>
      <c r="B121">
        <v>35.294404999999998</v>
      </c>
      <c r="C121">
        <v>-118.905173</v>
      </c>
      <c r="D121" t="s">
        <v>221</v>
      </c>
      <c r="E121" t="s">
        <v>142</v>
      </c>
      <c r="F121" t="s">
        <v>49</v>
      </c>
    </row>
    <row r="122" spans="1:6" x14ac:dyDescent="0.35">
      <c r="A122">
        <v>93388</v>
      </c>
      <c r="B122">
        <v>35.294404999999998</v>
      </c>
      <c r="C122">
        <v>-118.905173</v>
      </c>
      <c r="D122" t="s">
        <v>221</v>
      </c>
      <c r="E122" t="s">
        <v>142</v>
      </c>
      <c r="F122" t="s">
        <v>49</v>
      </c>
    </row>
    <row r="123" spans="1:6" x14ac:dyDescent="0.35">
      <c r="A123">
        <v>93389</v>
      </c>
      <c r="B123">
        <v>35.294404999999998</v>
      </c>
      <c r="C123">
        <v>-118.905173</v>
      </c>
      <c r="D123" t="s">
        <v>221</v>
      </c>
      <c r="E123" t="s">
        <v>142</v>
      </c>
      <c r="F123" t="s">
        <v>49</v>
      </c>
    </row>
    <row r="124" spans="1:6" x14ac:dyDescent="0.35">
      <c r="A124">
        <v>93390</v>
      </c>
      <c r="B124">
        <v>35.294404999999998</v>
      </c>
      <c r="C124">
        <v>-118.905173</v>
      </c>
      <c r="D124" t="s">
        <v>221</v>
      </c>
      <c r="E124" t="s">
        <v>142</v>
      </c>
      <c r="F124" t="s">
        <v>49</v>
      </c>
    </row>
    <row r="125" spans="1:6" x14ac:dyDescent="0.35">
      <c r="A125">
        <v>91706</v>
      </c>
      <c r="B125">
        <v>33.786594000000001</v>
      </c>
      <c r="C125">
        <v>-118.29866199999999</v>
      </c>
      <c r="D125" t="s">
        <v>222</v>
      </c>
      <c r="E125" t="s">
        <v>142</v>
      </c>
      <c r="F125" t="s">
        <v>145</v>
      </c>
    </row>
    <row r="126" spans="1:6" x14ac:dyDescent="0.35">
      <c r="A126">
        <v>95303</v>
      </c>
      <c r="B126">
        <v>37.470114000000002</v>
      </c>
      <c r="C126">
        <v>-120.62456400000001</v>
      </c>
      <c r="D126" t="s">
        <v>223</v>
      </c>
      <c r="E126" t="s">
        <v>142</v>
      </c>
      <c r="F126" t="s">
        <v>75</v>
      </c>
    </row>
    <row r="127" spans="1:6" x14ac:dyDescent="0.35">
      <c r="A127">
        <v>95914</v>
      </c>
      <c r="B127">
        <v>39.409669000000001</v>
      </c>
      <c r="C127">
        <v>-121.406274</v>
      </c>
      <c r="D127" t="s">
        <v>224</v>
      </c>
      <c r="E127" t="s">
        <v>142</v>
      </c>
      <c r="F127" t="s">
        <v>225</v>
      </c>
    </row>
    <row r="128" spans="1:6" x14ac:dyDescent="0.35">
      <c r="A128">
        <v>92220</v>
      </c>
      <c r="B128">
        <v>33.919215000000001</v>
      </c>
      <c r="C128">
        <v>-116.864197</v>
      </c>
      <c r="D128" t="s">
        <v>226</v>
      </c>
      <c r="E128" t="s">
        <v>142</v>
      </c>
      <c r="F128" t="s">
        <v>152</v>
      </c>
    </row>
    <row r="129" spans="1:6" x14ac:dyDescent="0.35">
      <c r="A129">
        <v>92222</v>
      </c>
      <c r="B129">
        <v>32.782241999999997</v>
      </c>
      <c r="C129">
        <v>-114.561905</v>
      </c>
      <c r="D129" t="s">
        <v>227</v>
      </c>
      <c r="E129" t="s">
        <v>142</v>
      </c>
      <c r="F129" t="s">
        <v>228</v>
      </c>
    </row>
    <row r="130" spans="1:6" x14ac:dyDescent="0.35">
      <c r="A130">
        <v>92311</v>
      </c>
      <c r="B130">
        <v>34.693607999999998</v>
      </c>
      <c r="C130">
        <v>-115.85181900000001</v>
      </c>
      <c r="D130" t="s">
        <v>229</v>
      </c>
      <c r="E130" t="s">
        <v>142</v>
      </c>
      <c r="F130" t="s">
        <v>147</v>
      </c>
    </row>
    <row r="131" spans="1:6" x14ac:dyDescent="0.35">
      <c r="A131">
        <v>92312</v>
      </c>
      <c r="B131">
        <v>34.201638000000003</v>
      </c>
      <c r="C131">
        <v>-116.906215</v>
      </c>
      <c r="D131" t="s">
        <v>229</v>
      </c>
      <c r="E131" t="s">
        <v>142</v>
      </c>
      <c r="F131" t="s">
        <v>147</v>
      </c>
    </row>
    <row r="132" spans="1:6" x14ac:dyDescent="0.35">
      <c r="A132">
        <v>93604</v>
      </c>
      <c r="B132">
        <v>37.299168999999999</v>
      </c>
      <c r="C132">
        <v>-119.547639</v>
      </c>
      <c r="D132" t="s">
        <v>230</v>
      </c>
      <c r="E132" t="s">
        <v>142</v>
      </c>
      <c r="F132" t="s">
        <v>45</v>
      </c>
    </row>
    <row r="133" spans="1:6" x14ac:dyDescent="0.35">
      <c r="A133">
        <v>95524</v>
      </c>
      <c r="B133">
        <v>40.823396000000002</v>
      </c>
      <c r="C133">
        <v>-124.041746</v>
      </c>
      <c r="D133" t="s">
        <v>231</v>
      </c>
      <c r="E133" t="s">
        <v>142</v>
      </c>
      <c r="F133" t="s">
        <v>53</v>
      </c>
    </row>
    <row r="134" spans="1:6" x14ac:dyDescent="0.35">
      <c r="A134">
        <v>95903</v>
      </c>
      <c r="B134">
        <v>39.111452999999997</v>
      </c>
      <c r="C134">
        <v>-121.360957</v>
      </c>
      <c r="D134" t="s">
        <v>232</v>
      </c>
      <c r="E134" t="s">
        <v>142</v>
      </c>
      <c r="F134" t="s">
        <v>233</v>
      </c>
    </row>
    <row r="135" spans="1:6" x14ac:dyDescent="0.35">
      <c r="A135">
        <v>92223</v>
      </c>
      <c r="B135">
        <v>33.927030000000002</v>
      </c>
      <c r="C135">
        <v>-116.954753</v>
      </c>
      <c r="D135" t="s">
        <v>234</v>
      </c>
      <c r="E135" t="s">
        <v>142</v>
      </c>
      <c r="F135" t="s">
        <v>152</v>
      </c>
    </row>
    <row r="136" spans="1:6" x14ac:dyDescent="0.35">
      <c r="A136">
        <v>96129</v>
      </c>
      <c r="B136">
        <v>39.772064</v>
      </c>
      <c r="C136">
        <v>-120.405095</v>
      </c>
      <c r="D136" t="s">
        <v>235</v>
      </c>
      <c r="E136" t="s">
        <v>142</v>
      </c>
      <c r="F136" t="s">
        <v>236</v>
      </c>
    </row>
    <row r="137" spans="1:6" x14ac:dyDescent="0.35">
      <c r="A137">
        <v>95915</v>
      </c>
      <c r="B137">
        <v>39.912222</v>
      </c>
      <c r="C137">
        <v>-120.834958</v>
      </c>
      <c r="D137" t="s">
        <v>237</v>
      </c>
      <c r="E137" t="s">
        <v>142</v>
      </c>
      <c r="F137" t="s">
        <v>236</v>
      </c>
    </row>
    <row r="138" spans="1:6" x14ac:dyDescent="0.35">
      <c r="A138">
        <v>90201</v>
      </c>
      <c r="B138">
        <v>33.976663000000002</v>
      </c>
      <c r="C138">
        <v>-118.168903</v>
      </c>
      <c r="D138" t="s">
        <v>238</v>
      </c>
      <c r="E138" t="s">
        <v>142</v>
      </c>
      <c r="F138" t="s">
        <v>145</v>
      </c>
    </row>
    <row r="139" spans="1:6" x14ac:dyDescent="0.35">
      <c r="A139">
        <v>90202</v>
      </c>
      <c r="B139">
        <v>33.786594000000001</v>
      </c>
      <c r="C139">
        <v>-118.29866199999999</v>
      </c>
      <c r="D139" t="s">
        <v>239</v>
      </c>
      <c r="E139" t="s">
        <v>142</v>
      </c>
      <c r="F139" t="s">
        <v>145</v>
      </c>
    </row>
    <row r="140" spans="1:6" x14ac:dyDescent="0.35">
      <c r="A140">
        <v>96008</v>
      </c>
      <c r="B140">
        <v>40.715564999999998</v>
      </c>
      <c r="C140">
        <v>-122.11939</v>
      </c>
      <c r="D140" t="s">
        <v>240</v>
      </c>
      <c r="E140" t="s">
        <v>142</v>
      </c>
      <c r="F140" t="s">
        <v>71</v>
      </c>
    </row>
    <row r="141" spans="1:6" x14ac:dyDescent="0.35">
      <c r="A141">
        <v>90706</v>
      </c>
      <c r="B141">
        <v>33.888013999999998</v>
      </c>
      <c r="C141">
        <v>-118.12965</v>
      </c>
      <c r="D141" t="s">
        <v>241</v>
      </c>
      <c r="E141" t="s">
        <v>142</v>
      </c>
      <c r="F141" t="s">
        <v>145</v>
      </c>
    </row>
    <row r="142" spans="1:6" x14ac:dyDescent="0.35">
      <c r="A142">
        <v>90707</v>
      </c>
      <c r="B142">
        <v>33.786594000000001</v>
      </c>
      <c r="C142">
        <v>-118.29866199999999</v>
      </c>
      <c r="D142" t="s">
        <v>241</v>
      </c>
      <c r="E142" t="s">
        <v>142</v>
      </c>
      <c r="F142" t="s">
        <v>145</v>
      </c>
    </row>
    <row r="143" spans="1:6" x14ac:dyDescent="0.35">
      <c r="A143">
        <v>94002</v>
      </c>
      <c r="B143">
        <v>37.516643999999999</v>
      </c>
      <c r="C143">
        <v>-122.29339</v>
      </c>
      <c r="D143" t="s">
        <v>242</v>
      </c>
      <c r="E143" t="s">
        <v>142</v>
      </c>
      <c r="F143" t="s">
        <v>209</v>
      </c>
    </row>
    <row r="144" spans="1:6" x14ac:dyDescent="0.35">
      <c r="A144">
        <v>94003</v>
      </c>
      <c r="B144">
        <v>37.381143999999999</v>
      </c>
      <c r="C144">
        <v>-122.334825</v>
      </c>
      <c r="D144" t="s">
        <v>242</v>
      </c>
      <c r="E144" t="s">
        <v>142</v>
      </c>
      <c r="F144" t="s">
        <v>209</v>
      </c>
    </row>
    <row r="145" spans="1:6" x14ac:dyDescent="0.35">
      <c r="A145">
        <v>94920</v>
      </c>
      <c r="B145">
        <v>37.935324000000001</v>
      </c>
      <c r="C145">
        <v>-122.56443899999999</v>
      </c>
      <c r="D145" t="s">
        <v>243</v>
      </c>
      <c r="E145" t="s">
        <v>142</v>
      </c>
      <c r="F145" t="s">
        <v>244</v>
      </c>
    </row>
    <row r="146" spans="1:6" x14ac:dyDescent="0.35">
      <c r="A146">
        <v>95005</v>
      </c>
      <c r="B146">
        <v>37.096297</v>
      </c>
      <c r="C146">
        <v>-122.09552499999999</v>
      </c>
      <c r="D146" t="s">
        <v>245</v>
      </c>
      <c r="E146" t="s">
        <v>142</v>
      </c>
      <c r="F146" t="s">
        <v>192</v>
      </c>
    </row>
    <row r="147" spans="1:6" x14ac:dyDescent="0.35">
      <c r="A147">
        <v>94510</v>
      </c>
      <c r="B147">
        <v>38.101199999999999</v>
      </c>
      <c r="C147">
        <v>-122.032061</v>
      </c>
      <c r="D147" t="s">
        <v>246</v>
      </c>
      <c r="E147" t="s">
        <v>142</v>
      </c>
      <c r="F147" t="s">
        <v>80</v>
      </c>
    </row>
    <row r="148" spans="1:6" x14ac:dyDescent="0.35">
      <c r="A148">
        <v>93512</v>
      </c>
      <c r="B148">
        <v>37.496842000000001</v>
      </c>
      <c r="C148">
        <v>-118.624903</v>
      </c>
      <c r="D148" t="s">
        <v>247</v>
      </c>
      <c r="E148" t="s">
        <v>142</v>
      </c>
      <c r="F148" t="s">
        <v>248</v>
      </c>
    </row>
    <row r="149" spans="1:6" x14ac:dyDescent="0.35">
      <c r="A149">
        <v>94701</v>
      </c>
      <c r="B149">
        <v>37.860576000000002</v>
      </c>
      <c r="C149">
        <v>-122.29673</v>
      </c>
      <c r="D149" t="s">
        <v>249</v>
      </c>
      <c r="E149" t="s">
        <v>142</v>
      </c>
      <c r="F149" t="s">
        <v>154</v>
      </c>
    </row>
    <row r="150" spans="1:6" x14ac:dyDescent="0.35">
      <c r="A150">
        <v>94702</v>
      </c>
      <c r="B150">
        <v>37.864424999999997</v>
      </c>
      <c r="C150">
        <v>-122.28713</v>
      </c>
      <c r="D150" t="s">
        <v>249</v>
      </c>
      <c r="E150" t="s">
        <v>142</v>
      </c>
      <c r="F150" t="s">
        <v>154</v>
      </c>
    </row>
    <row r="151" spans="1:6" x14ac:dyDescent="0.35">
      <c r="A151">
        <v>94703</v>
      </c>
      <c r="B151">
        <v>37.865724999999998</v>
      </c>
      <c r="C151">
        <v>-122.27573</v>
      </c>
      <c r="D151" t="s">
        <v>249</v>
      </c>
      <c r="E151" t="s">
        <v>142</v>
      </c>
      <c r="F151" t="s">
        <v>154</v>
      </c>
    </row>
    <row r="152" spans="1:6" x14ac:dyDescent="0.35">
      <c r="A152">
        <v>94704</v>
      </c>
      <c r="B152">
        <v>37.866974999999996</v>
      </c>
      <c r="C152">
        <v>-122.25672900000001</v>
      </c>
      <c r="D152" t="s">
        <v>249</v>
      </c>
      <c r="E152" t="s">
        <v>142</v>
      </c>
      <c r="F152" t="s">
        <v>154</v>
      </c>
    </row>
    <row r="153" spans="1:6" x14ac:dyDescent="0.35">
      <c r="A153">
        <v>94705</v>
      </c>
      <c r="B153">
        <v>37.859830000000002</v>
      </c>
      <c r="C153">
        <v>-122.242029</v>
      </c>
      <c r="D153" t="s">
        <v>249</v>
      </c>
      <c r="E153" t="s">
        <v>142</v>
      </c>
      <c r="F153" t="s">
        <v>154</v>
      </c>
    </row>
    <row r="154" spans="1:6" x14ac:dyDescent="0.35">
      <c r="A154">
        <v>94707</v>
      </c>
      <c r="B154">
        <v>37.892674999999997</v>
      </c>
      <c r="C154">
        <v>-122.27607999999999</v>
      </c>
      <c r="D154" t="s">
        <v>249</v>
      </c>
      <c r="E154" t="s">
        <v>142</v>
      </c>
      <c r="F154" t="s">
        <v>154</v>
      </c>
    </row>
    <row r="155" spans="1:6" x14ac:dyDescent="0.35">
      <c r="A155">
        <v>94708</v>
      </c>
      <c r="B155">
        <v>37.891824999999997</v>
      </c>
      <c r="C155">
        <v>-122.260429</v>
      </c>
      <c r="D155" t="s">
        <v>249</v>
      </c>
      <c r="E155" t="s">
        <v>142</v>
      </c>
      <c r="F155" t="s">
        <v>154</v>
      </c>
    </row>
    <row r="156" spans="1:6" x14ac:dyDescent="0.35">
      <c r="A156">
        <v>94709</v>
      </c>
      <c r="B156">
        <v>37.879824999999997</v>
      </c>
      <c r="C156">
        <v>-122.26553</v>
      </c>
      <c r="D156" t="s">
        <v>249</v>
      </c>
      <c r="E156" t="s">
        <v>142</v>
      </c>
      <c r="F156" t="s">
        <v>154</v>
      </c>
    </row>
    <row r="157" spans="1:6" x14ac:dyDescent="0.35">
      <c r="A157">
        <v>94710</v>
      </c>
      <c r="B157">
        <v>37.873365999999997</v>
      </c>
      <c r="C157">
        <v>-122.30273</v>
      </c>
      <c r="D157" t="s">
        <v>249</v>
      </c>
      <c r="E157" t="s">
        <v>142</v>
      </c>
      <c r="F157" t="s">
        <v>154</v>
      </c>
    </row>
    <row r="158" spans="1:6" x14ac:dyDescent="0.35">
      <c r="A158">
        <v>94712</v>
      </c>
      <c r="B158">
        <v>37.680180999999997</v>
      </c>
      <c r="C158">
        <v>-121.921498</v>
      </c>
      <c r="D158" t="s">
        <v>249</v>
      </c>
      <c r="E158" t="s">
        <v>142</v>
      </c>
      <c r="F158" t="s">
        <v>154</v>
      </c>
    </row>
    <row r="159" spans="1:6" x14ac:dyDescent="0.35">
      <c r="A159">
        <v>94720</v>
      </c>
      <c r="B159">
        <v>37.866824999999999</v>
      </c>
      <c r="C159">
        <v>-122.25358199999999</v>
      </c>
      <c r="D159" t="s">
        <v>249</v>
      </c>
      <c r="E159" t="s">
        <v>142</v>
      </c>
      <c r="F159" t="s">
        <v>154</v>
      </c>
    </row>
    <row r="160" spans="1:6" x14ac:dyDescent="0.35">
      <c r="A160">
        <v>95916</v>
      </c>
      <c r="B160">
        <v>39.653813</v>
      </c>
      <c r="C160">
        <v>-121.38374399999999</v>
      </c>
      <c r="D160" t="s">
        <v>250</v>
      </c>
      <c r="E160" t="s">
        <v>142</v>
      </c>
      <c r="F160" t="s">
        <v>225</v>
      </c>
    </row>
    <row r="161" spans="1:6" x14ac:dyDescent="0.35">
      <c r="A161">
        <v>94511</v>
      </c>
      <c r="B161">
        <v>38.026620000000001</v>
      </c>
      <c r="C161">
        <v>-121.64246300000001</v>
      </c>
      <c r="D161" t="s">
        <v>251</v>
      </c>
      <c r="E161" t="s">
        <v>142</v>
      </c>
      <c r="F161" t="s">
        <v>156</v>
      </c>
    </row>
    <row r="162" spans="1:6" x14ac:dyDescent="0.35">
      <c r="A162">
        <v>90209</v>
      </c>
      <c r="B162">
        <v>33.786594000000001</v>
      </c>
      <c r="C162">
        <v>-118.29866199999999</v>
      </c>
      <c r="D162" t="s">
        <v>252</v>
      </c>
      <c r="E162" t="s">
        <v>142</v>
      </c>
      <c r="F162" t="s">
        <v>145</v>
      </c>
    </row>
    <row r="163" spans="1:6" x14ac:dyDescent="0.35">
      <c r="A163">
        <v>90210</v>
      </c>
      <c r="B163">
        <v>33.786594000000001</v>
      </c>
      <c r="C163">
        <v>-118.29866199999999</v>
      </c>
      <c r="D163" t="s">
        <v>252</v>
      </c>
      <c r="E163" t="s">
        <v>142</v>
      </c>
      <c r="F163" t="s">
        <v>145</v>
      </c>
    </row>
    <row r="164" spans="1:6" x14ac:dyDescent="0.35">
      <c r="A164">
        <v>90211</v>
      </c>
      <c r="B164">
        <v>33.786594000000001</v>
      </c>
      <c r="C164">
        <v>-118.29866199999999</v>
      </c>
      <c r="D164" t="s">
        <v>252</v>
      </c>
      <c r="E164" t="s">
        <v>142</v>
      </c>
      <c r="F164" t="s">
        <v>145</v>
      </c>
    </row>
    <row r="165" spans="1:6" x14ac:dyDescent="0.35">
      <c r="A165">
        <v>90212</v>
      </c>
      <c r="B165">
        <v>33.786594000000001</v>
      </c>
      <c r="C165">
        <v>-118.29866199999999</v>
      </c>
      <c r="D165" t="s">
        <v>252</v>
      </c>
      <c r="E165" t="s">
        <v>142</v>
      </c>
      <c r="F165" t="s">
        <v>145</v>
      </c>
    </row>
    <row r="166" spans="1:6" x14ac:dyDescent="0.35">
      <c r="A166">
        <v>90213</v>
      </c>
      <c r="B166">
        <v>33.786594000000001</v>
      </c>
      <c r="C166">
        <v>-118.29866199999999</v>
      </c>
      <c r="D166" t="s">
        <v>252</v>
      </c>
      <c r="E166" t="s">
        <v>142</v>
      </c>
      <c r="F166" t="s">
        <v>145</v>
      </c>
    </row>
    <row r="167" spans="1:6" x14ac:dyDescent="0.35">
      <c r="A167">
        <v>96009</v>
      </c>
      <c r="B167">
        <v>41.131506000000002</v>
      </c>
      <c r="C167">
        <v>-121.12861599999999</v>
      </c>
      <c r="D167" t="s">
        <v>253</v>
      </c>
      <c r="E167" t="s">
        <v>142</v>
      </c>
      <c r="F167" t="s">
        <v>254</v>
      </c>
    </row>
    <row r="168" spans="1:6" x14ac:dyDescent="0.35">
      <c r="A168">
        <v>96010</v>
      </c>
      <c r="B168">
        <v>40.672575999999999</v>
      </c>
      <c r="C168">
        <v>-123.034604</v>
      </c>
      <c r="D168" t="s">
        <v>255</v>
      </c>
      <c r="E168" t="s">
        <v>142</v>
      </c>
      <c r="F168" t="s">
        <v>256</v>
      </c>
    </row>
    <row r="169" spans="1:6" x14ac:dyDescent="0.35">
      <c r="A169">
        <v>92314</v>
      </c>
      <c r="B169">
        <v>34.505139999999997</v>
      </c>
      <c r="C169">
        <v>-116.110086</v>
      </c>
      <c r="D169" t="s">
        <v>257</v>
      </c>
      <c r="E169" t="s">
        <v>142</v>
      </c>
      <c r="F169" t="s">
        <v>147</v>
      </c>
    </row>
    <row r="170" spans="1:6" x14ac:dyDescent="0.35">
      <c r="A170">
        <v>92315</v>
      </c>
      <c r="B170">
        <v>34.223224000000002</v>
      </c>
      <c r="C170">
        <v>-116.847414</v>
      </c>
      <c r="D170" t="s">
        <v>258</v>
      </c>
      <c r="E170" t="s">
        <v>142</v>
      </c>
      <c r="F170" t="s">
        <v>147</v>
      </c>
    </row>
    <row r="171" spans="1:6" x14ac:dyDescent="0.35">
      <c r="A171">
        <v>96011</v>
      </c>
      <c r="B171">
        <v>40.974916999999998</v>
      </c>
      <c r="C171">
        <v>-121.82501999999999</v>
      </c>
      <c r="D171" t="s">
        <v>259</v>
      </c>
      <c r="E171" t="s">
        <v>142</v>
      </c>
      <c r="F171" t="s">
        <v>71</v>
      </c>
    </row>
    <row r="172" spans="1:6" x14ac:dyDescent="0.35">
      <c r="A172">
        <v>93605</v>
      </c>
      <c r="B172">
        <v>37.213607000000003</v>
      </c>
      <c r="C172">
        <v>-119.24741299999999</v>
      </c>
      <c r="D172" t="s">
        <v>260</v>
      </c>
      <c r="E172" t="s">
        <v>142</v>
      </c>
      <c r="F172" t="s">
        <v>54</v>
      </c>
    </row>
    <row r="173" spans="1:6" x14ac:dyDescent="0.35">
      <c r="A173">
        <v>95305</v>
      </c>
      <c r="B173">
        <v>37.822024999999996</v>
      </c>
      <c r="C173">
        <v>-120.241685</v>
      </c>
      <c r="D173" t="s">
        <v>261</v>
      </c>
      <c r="E173" t="s">
        <v>142</v>
      </c>
      <c r="F173" t="s">
        <v>262</v>
      </c>
    </row>
    <row r="174" spans="1:6" x14ac:dyDescent="0.35">
      <c r="A174">
        <v>93513</v>
      </c>
      <c r="B174">
        <v>37.169601999999998</v>
      </c>
      <c r="C174">
        <v>-118.294915</v>
      </c>
      <c r="D174" t="s">
        <v>263</v>
      </c>
      <c r="E174" t="s">
        <v>142</v>
      </c>
      <c r="F174" t="s">
        <v>264</v>
      </c>
    </row>
    <row r="175" spans="1:6" x14ac:dyDescent="0.35">
      <c r="A175">
        <v>93920</v>
      </c>
      <c r="B175">
        <v>36.054105</v>
      </c>
      <c r="C175">
        <v>-121.60777400000001</v>
      </c>
      <c r="D175" t="s">
        <v>265</v>
      </c>
      <c r="E175" t="s">
        <v>142</v>
      </c>
      <c r="F175" t="s">
        <v>200</v>
      </c>
    </row>
    <row r="176" spans="1:6" x14ac:dyDescent="0.35">
      <c r="A176">
        <v>95917</v>
      </c>
      <c r="B176">
        <v>39.40672</v>
      </c>
      <c r="C176">
        <v>-121.753522</v>
      </c>
      <c r="D176" t="s">
        <v>266</v>
      </c>
      <c r="E176" t="s">
        <v>142</v>
      </c>
      <c r="F176" t="s">
        <v>225</v>
      </c>
    </row>
    <row r="177" spans="1:6" x14ac:dyDescent="0.35">
      <c r="A177">
        <v>93606</v>
      </c>
      <c r="B177">
        <v>36.799615000000003</v>
      </c>
      <c r="C177">
        <v>-120.018659</v>
      </c>
      <c r="D177" t="s">
        <v>267</v>
      </c>
      <c r="E177" t="s">
        <v>142</v>
      </c>
      <c r="F177" t="s">
        <v>54</v>
      </c>
    </row>
    <row r="178" spans="1:6" x14ac:dyDescent="0.35">
      <c r="D178" t="s">
        <v>269</v>
      </c>
      <c r="E178" t="s">
        <v>142</v>
      </c>
      <c r="F178" t="s">
        <v>65</v>
      </c>
    </row>
    <row r="179" spans="1:6" x14ac:dyDescent="0.35">
      <c r="A179">
        <v>94512</v>
      </c>
      <c r="B179">
        <v>38.132930000000002</v>
      </c>
      <c r="C179">
        <v>-121.82773299999999</v>
      </c>
      <c r="D179" t="s">
        <v>268</v>
      </c>
      <c r="E179" t="s">
        <v>142</v>
      </c>
      <c r="F179" t="s">
        <v>80</v>
      </c>
    </row>
    <row r="180" spans="1:6" x14ac:dyDescent="0.35">
      <c r="A180">
        <v>93514</v>
      </c>
      <c r="B180">
        <v>37.026021999999998</v>
      </c>
      <c r="C180">
        <v>-118.33439300000001</v>
      </c>
      <c r="D180" t="s">
        <v>270</v>
      </c>
      <c r="E180" t="s">
        <v>142</v>
      </c>
      <c r="F180" t="s">
        <v>264</v>
      </c>
    </row>
    <row r="181" spans="1:6" x14ac:dyDescent="0.35">
      <c r="A181">
        <v>93515</v>
      </c>
      <c r="B181">
        <v>36.626033</v>
      </c>
      <c r="C181">
        <v>-117.218616</v>
      </c>
      <c r="D181" t="s">
        <v>270</v>
      </c>
      <c r="E181" t="s">
        <v>142</v>
      </c>
      <c r="F181" t="s">
        <v>264</v>
      </c>
    </row>
    <row r="182" spans="1:6" x14ac:dyDescent="0.35">
      <c r="A182">
        <v>96103</v>
      </c>
      <c r="B182">
        <v>39.812685999999999</v>
      </c>
      <c r="C182">
        <v>-120.640497</v>
      </c>
      <c r="D182" t="s">
        <v>271</v>
      </c>
      <c r="E182" t="s">
        <v>142</v>
      </c>
      <c r="F182" t="s">
        <v>236</v>
      </c>
    </row>
    <row r="183" spans="1:6" x14ac:dyDescent="0.35">
      <c r="A183">
        <v>95514</v>
      </c>
      <c r="B183">
        <v>40.318601000000001</v>
      </c>
      <c r="C183">
        <v>-123.672124</v>
      </c>
      <c r="D183" t="s">
        <v>272</v>
      </c>
      <c r="E183" t="s">
        <v>142</v>
      </c>
      <c r="F183" t="s">
        <v>53</v>
      </c>
    </row>
    <row r="184" spans="1:6" x14ac:dyDescent="0.35">
      <c r="A184">
        <v>92316</v>
      </c>
      <c r="B184">
        <v>34.248404000000001</v>
      </c>
      <c r="C184">
        <v>-116.84982599999999</v>
      </c>
      <c r="D184" t="s">
        <v>273</v>
      </c>
      <c r="E184" t="s">
        <v>142</v>
      </c>
      <c r="F184" t="s">
        <v>147</v>
      </c>
    </row>
    <row r="185" spans="1:6" x14ac:dyDescent="0.35">
      <c r="A185">
        <v>92317</v>
      </c>
      <c r="B185">
        <v>34.211174999999997</v>
      </c>
      <c r="C185">
        <v>-117.079624</v>
      </c>
      <c r="D185" t="s">
        <v>274</v>
      </c>
      <c r="E185" t="s">
        <v>142</v>
      </c>
      <c r="F185" t="s">
        <v>147</v>
      </c>
    </row>
    <row r="186" spans="1:6" x14ac:dyDescent="0.35">
      <c r="A186">
        <v>95525</v>
      </c>
      <c r="B186">
        <v>40.961875999999997</v>
      </c>
      <c r="C186">
        <v>-123.88500999999999</v>
      </c>
      <c r="D186" t="s">
        <v>275</v>
      </c>
      <c r="E186" t="s">
        <v>142</v>
      </c>
      <c r="F186" t="s">
        <v>53</v>
      </c>
    </row>
    <row r="187" spans="1:6" x14ac:dyDescent="0.35">
      <c r="A187">
        <v>92225</v>
      </c>
      <c r="B187">
        <v>33.756748999999999</v>
      </c>
      <c r="C187">
        <v>-115.723001</v>
      </c>
      <c r="D187" t="s">
        <v>276</v>
      </c>
      <c r="E187" t="s">
        <v>142</v>
      </c>
      <c r="F187" t="s">
        <v>152</v>
      </c>
    </row>
    <row r="188" spans="1:6" x14ac:dyDescent="0.35">
      <c r="A188">
        <v>92226</v>
      </c>
      <c r="B188">
        <v>33.598689999999998</v>
      </c>
      <c r="C188">
        <v>-114.652517</v>
      </c>
      <c r="D188" t="s">
        <v>276</v>
      </c>
      <c r="E188" t="s">
        <v>142</v>
      </c>
      <c r="F188" t="s">
        <v>152</v>
      </c>
    </row>
    <row r="189" spans="1:6" x14ac:dyDescent="0.35">
      <c r="A189">
        <v>94922</v>
      </c>
      <c r="B189">
        <v>38.351416</v>
      </c>
      <c r="C189">
        <v>-122.97413400000001</v>
      </c>
      <c r="D189" t="s">
        <v>277</v>
      </c>
      <c r="E189" t="s">
        <v>142</v>
      </c>
      <c r="F189" t="s">
        <v>82</v>
      </c>
    </row>
    <row r="190" spans="1:6" x14ac:dyDescent="0.35">
      <c r="A190">
        <v>94923</v>
      </c>
      <c r="B190">
        <v>38.367894</v>
      </c>
      <c r="C190">
        <v>-123.04862900000001</v>
      </c>
      <c r="D190" t="s">
        <v>278</v>
      </c>
      <c r="E190" t="s">
        <v>142</v>
      </c>
      <c r="F190" t="s">
        <v>82</v>
      </c>
    </row>
    <row r="191" spans="1:6" x14ac:dyDescent="0.35">
      <c r="A191">
        <v>93205</v>
      </c>
      <c r="B191">
        <v>35.569608000000002</v>
      </c>
      <c r="C191">
        <v>-118.48768099999999</v>
      </c>
      <c r="D191" t="s">
        <v>279</v>
      </c>
      <c r="E191" t="s">
        <v>142</v>
      </c>
      <c r="F191" t="s">
        <v>49</v>
      </c>
    </row>
    <row r="192" spans="1:6" x14ac:dyDescent="0.35">
      <c r="A192">
        <v>94924</v>
      </c>
      <c r="B192">
        <v>38.001975999999999</v>
      </c>
      <c r="C192">
        <v>-122.77915</v>
      </c>
      <c r="D192" t="s">
        <v>280</v>
      </c>
      <c r="E192" t="s">
        <v>142</v>
      </c>
      <c r="F192" t="s">
        <v>244</v>
      </c>
    </row>
    <row r="193" spans="1:6" x14ac:dyDescent="0.35">
      <c r="A193">
        <v>91902</v>
      </c>
      <c r="B193">
        <v>32.673870000000001</v>
      </c>
      <c r="C193">
        <v>-117.020668</v>
      </c>
      <c r="D193" t="s">
        <v>281</v>
      </c>
      <c r="E193" t="s">
        <v>142</v>
      </c>
      <c r="F193" t="s">
        <v>168</v>
      </c>
    </row>
    <row r="194" spans="1:6" x14ac:dyDescent="0.35">
      <c r="A194">
        <v>91908</v>
      </c>
      <c r="B194">
        <v>33.016928</v>
      </c>
      <c r="C194">
        <v>-116.846046</v>
      </c>
      <c r="D194" t="s">
        <v>281</v>
      </c>
      <c r="E194" t="s">
        <v>142</v>
      </c>
      <c r="F194" t="s">
        <v>168</v>
      </c>
    </row>
    <row r="195" spans="1:6" x14ac:dyDescent="0.35">
      <c r="A195">
        <v>92003</v>
      </c>
      <c r="B195">
        <v>33.016928</v>
      </c>
      <c r="C195">
        <v>-116.846046</v>
      </c>
      <c r="D195" t="s">
        <v>282</v>
      </c>
      <c r="E195" t="s">
        <v>142</v>
      </c>
      <c r="F195" t="s">
        <v>168</v>
      </c>
    </row>
    <row r="196" spans="1:6" x14ac:dyDescent="0.35">
      <c r="A196">
        <v>95415</v>
      </c>
      <c r="B196">
        <v>39.046942999999999</v>
      </c>
      <c r="C196">
        <v>-123.418728</v>
      </c>
      <c r="D196" t="s">
        <v>283</v>
      </c>
      <c r="E196" t="s">
        <v>142</v>
      </c>
      <c r="F196" t="s">
        <v>159</v>
      </c>
    </row>
    <row r="197" spans="1:6" x14ac:dyDescent="0.35">
      <c r="A197">
        <v>93516</v>
      </c>
      <c r="B197">
        <v>35.215513000000001</v>
      </c>
      <c r="C197">
        <v>-118.05601799999999</v>
      </c>
      <c r="D197" t="s">
        <v>284</v>
      </c>
      <c r="E197" t="s">
        <v>142</v>
      </c>
      <c r="F197" t="s">
        <v>49</v>
      </c>
    </row>
    <row r="198" spans="1:6" x14ac:dyDescent="0.35">
      <c r="A198">
        <v>93596</v>
      </c>
      <c r="B198">
        <v>35.294404999999998</v>
      </c>
      <c r="C198">
        <v>-118.905173</v>
      </c>
      <c r="D198" t="s">
        <v>284</v>
      </c>
      <c r="E198" t="s">
        <v>142</v>
      </c>
      <c r="F198" t="s">
        <v>49</v>
      </c>
    </row>
    <row r="199" spans="1:6" x14ac:dyDescent="0.35">
      <c r="A199">
        <v>92004</v>
      </c>
      <c r="B199">
        <v>33.016928</v>
      </c>
      <c r="C199">
        <v>-116.846046</v>
      </c>
      <c r="D199" t="s">
        <v>285</v>
      </c>
      <c r="E199" t="s">
        <v>142</v>
      </c>
      <c r="F199" t="s">
        <v>168</v>
      </c>
    </row>
    <row r="200" spans="1:6" x14ac:dyDescent="0.35">
      <c r="A200">
        <v>95006</v>
      </c>
      <c r="B200">
        <v>37.176594999999999</v>
      </c>
      <c r="C200">
        <v>-122.130887</v>
      </c>
      <c r="D200" t="s">
        <v>286</v>
      </c>
      <c r="E200" t="s">
        <v>142</v>
      </c>
      <c r="F200" t="s">
        <v>192</v>
      </c>
    </row>
    <row r="201" spans="1:6" x14ac:dyDescent="0.35">
      <c r="A201">
        <v>91905</v>
      </c>
      <c r="B201">
        <v>33.016928</v>
      </c>
      <c r="C201">
        <v>-116.846046</v>
      </c>
      <c r="D201" t="s">
        <v>287</v>
      </c>
      <c r="E201" t="s">
        <v>142</v>
      </c>
      <c r="F201" t="s">
        <v>168</v>
      </c>
    </row>
    <row r="202" spans="1:6" x14ac:dyDescent="0.35">
      <c r="A202">
        <v>95416</v>
      </c>
      <c r="B202">
        <v>38.463087999999999</v>
      </c>
      <c r="C202">
        <v>-122.989975</v>
      </c>
      <c r="D202" t="s">
        <v>288</v>
      </c>
      <c r="E202" t="s">
        <v>142</v>
      </c>
      <c r="F202" t="s">
        <v>82</v>
      </c>
    </row>
    <row r="203" spans="1:6" x14ac:dyDescent="0.35">
      <c r="A203">
        <v>93426</v>
      </c>
      <c r="B203">
        <v>35.907584999999997</v>
      </c>
      <c r="C203">
        <v>-120.937371</v>
      </c>
      <c r="D203" t="s">
        <v>289</v>
      </c>
      <c r="E203" t="s">
        <v>142</v>
      </c>
      <c r="F203" t="s">
        <v>200</v>
      </c>
    </row>
    <row r="204" spans="1:6" x14ac:dyDescent="0.35">
      <c r="A204">
        <v>93064</v>
      </c>
      <c r="B204">
        <v>34.258203000000002</v>
      </c>
      <c r="C204">
        <v>-118.710724</v>
      </c>
      <c r="D204" t="s">
        <v>290</v>
      </c>
      <c r="E204" t="s">
        <v>142</v>
      </c>
      <c r="F204" t="s">
        <v>291</v>
      </c>
    </row>
    <row r="205" spans="1:6" x14ac:dyDescent="0.35">
      <c r="A205">
        <v>95417</v>
      </c>
      <c r="B205">
        <v>39.677624999999999</v>
      </c>
      <c r="C205">
        <v>-123.64746</v>
      </c>
      <c r="D205" t="s">
        <v>292</v>
      </c>
      <c r="E205" t="s">
        <v>142</v>
      </c>
      <c r="F205" t="s">
        <v>159</v>
      </c>
    </row>
    <row r="206" spans="1:6" x14ac:dyDescent="0.35">
      <c r="A206">
        <v>92227</v>
      </c>
      <c r="B206">
        <v>33.096381999999998</v>
      </c>
      <c r="C206">
        <v>-115.280168</v>
      </c>
      <c r="D206" t="s">
        <v>293</v>
      </c>
      <c r="E206" t="s">
        <v>142</v>
      </c>
      <c r="F206" t="s">
        <v>228</v>
      </c>
    </row>
    <row r="207" spans="1:6" x14ac:dyDescent="0.35">
      <c r="A207">
        <v>92821</v>
      </c>
      <c r="B207">
        <v>33.640301999999998</v>
      </c>
      <c r="C207">
        <v>-117.769442</v>
      </c>
      <c r="D207" t="s">
        <v>294</v>
      </c>
      <c r="E207" t="s">
        <v>142</v>
      </c>
      <c r="F207" t="s">
        <v>163</v>
      </c>
    </row>
    <row r="208" spans="1:6" x14ac:dyDescent="0.35">
      <c r="A208">
        <v>92822</v>
      </c>
      <c r="B208">
        <v>33.640301999999998</v>
      </c>
      <c r="C208">
        <v>-117.769442</v>
      </c>
      <c r="D208" t="s">
        <v>294</v>
      </c>
      <c r="E208" t="s">
        <v>142</v>
      </c>
      <c r="F208" t="s">
        <v>163</v>
      </c>
    </row>
    <row r="209" spans="1:6" x14ac:dyDescent="0.35">
      <c r="A209">
        <v>92823</v>
      </c>
      <c r="B209">
        <v>33.640301999999998</v>
      </c>
      <c r="C209">
        <v>-117.769442</v>
      </c>
      <c r="D209" t="s">
        <v>294</v>
      </c>
      <c r="E209" t="s">
        <v>142</v>
      </c>
      <c r="F209" t="s">
        <v>163</v>
      </c>
    </row>
    <row r="210" spans="1:6" x14ac:dyDescent="0.35">
      <c r="A210">
        <v>94513</v>
      </c>
      <c r="B210">
        <v>37.912273999999996</v>
      </c>
      <c r="C210">
        <v>-121.84307099999999</v>
      </c>
      <c r="D210" t="s">
        <v>295</v>
      </c>
      <c r="E210" t="s">
        <v>142</v>
      </c>
      <c r="F210" t="s">
        <v>156</v>
      </c>
    </row>
    <row r="211" spans="1:6" x14ac:dyDescent="0.35">
      <c r="A211">
        <v>93517</v>
      </c>
      <c r="B211">
        <v>38.248505000000002</v>
      </c>
      <c r="C211">
        <v>-119.19875999999999</v>
      </c>
      <c r="D211" t="s">
        <v>296</v>
      </c>
      <c r="E211" t="s">
        <v>142</v>
      </c>
      <c r="F211" t="s">
        <v>248</v>
      </c>
    </row>
    <row r="212" spans="1:6" x14ac:dyDescent="0.35">
      <c r="A212">
        <v>95526</v>
      </c>
      <c r="B212">
        <v>40.484836999999999</v>
      </c>
      <c r="C212">
        <v>-123.753321</v>
      </c>
      <c r="D212" t="s">
        <v>297</v>
      </c>
      <c r="E212" t="s">
        <v>142</v>
      </c>
      <c r="F212" t="s">
        <v>53</v>
      </c>
    </row>
    <row r="213" spans="1:6" x14ac:dyDescent="0.35">
      <c r="A213">
        <v>94005</v>
      </c>
      <c r="B213">
        <v>37.689182000000002</v>
      </c>
      <c r="C213">
        <v>-122.404332</v>
      </c>
      <c r="D213" t="s">
        <v>298</v>
      </c>
      <c r="E213" t="s">
        <v>142</v>
      </c>
      <c r="F213" t="s">
        <v>209</v>
      </c>
    </row>
    <row r="214" spans="1:6" x14ac:dyDescent="0.35">
      <c r="A214">
        <v>95007</v>
      </c>
      <c r="B214">
        <v>37.10604</v>
      </c>
      <c r="C214">
        <v>-122.111546</v>
      </c>
      <c r="D214" t="s">
        <v>299</v>
      </c>
      <c r="E214" t="s">
        <v>142</v>
      </c>
      <c r="F214" t="s">
        <v>192</v>
      </c>
    </row>
    <row r="215" spans="1:6" x14ac:dyDescent="0.35">
      <c r="A215">
        <v>95606</v>
      </c>
      <c r="B215">
        <v>38.799835999999999</v>
      </c>
      <c r="C215">
        <v>-122.181084</v>
      </c>
      <c r="D215" t="s">
        <v>300</v>
      </c>
      <c r="E215" t="s">
        <v>142</v>
      </c>
      <c r="F215" t="s">
        <v>63</v>
      </c>
    </row>
    <row r="216" spans="1:6" x14ac:dyDescent="0.35">
      <c r="A216">
        <v>95918</v>
      </c>
      <c r="B216">
        <v>39.321807999999997</v>
      </c>
      <c r="C216">
        <v>-121.36775799999999</v>
      </c>
      <c r="D216" t="s">
        <v>301</v>
      </c>
      <c r="E216" t="s">
        <v>142</v>
      </c>
      <c r="F216" t="s">
        <v>233</v>
      </c>
    </row>
    <row r="217" spans="1:6" x14ac:dyDescent="0.35">
      <c r="A217">
        <v>95919</v>
      </c>
      <c r="B217">
        <v>39.425004999999999</v>
      </c>
      <c r="C217">
        <v>-121.273889</v>
      </c>
      <c r="D217" t="s">
        <v>302</v>
      </c>
      <c r="E217" t="s">
        <v>142</v>
      </c>
      <c r="F217" t="s">
        <v>233</v>
      </c>
    </row>
    <row r="218" spans="1:6" x14ac:dyDescent="0.35">
      <c r="A218">
        <v>92318</v>
      </c>
      <c r="B218">
        <v>34.839964000000002</v>
      </c>
      <c r="C218">
        <v>-115.967051</v>
      </c>
      <c r="D218" t="s">
        <v>303</v>
      </c>
      <c r="E218" t="s">
        <v>142</v>
      </c>
      <c r="F218" t="s">
        <v>147</v>
      </c>
    </row>
    <row r="219" spans="1:6" x14ac:dyDescent="0.35">
      <c r="A219">
        <v>93427</v>
      </c>
      <c r="B219">
        <v>34.635927000000002</v>
      </c>
      <c r="C219">
        <v>-120.201469</v>
      </c>
      <c r="D219" t="s">
        <v>304</v>
      </c>
      <c r="E219" t="s">
        <v>142</v>
      </c>
      <c r="F219" t="s">
        <v>305</v>
      </c>
    </row>
    <row r="220" spans="1:6" x14ac:dyDescent="0.35">
      <c r="A220">
        <v>90620</v>
      </c>
      <c r="B220">
        <v>33.640301999999998</v>
      </c>
      <c r="C220">
        <v>-117.769442</v>
      </c>
      <c r="D220" t="s">
        <v>306</v>
      </c>
      <c r="E220" t="s">
        <v>142</v>
      </c>
      <c r="F220" t="s">
        <v>163</v>
      </c>
    </row>
    <row r="221" spans="1:6" x14ac:dyDescent="0.35">
      <c r="A221">
        <v>90621</v>
      </c>
      <c r="B221">
        <v>33.640301999999998</v>
      </c>
      <c r="C221">
        <v>-117.769442</v>
      </c>
      <c r="D221" t="s">
        <v>306</v>
      </c>
      <c r="E221" t="s">
        <v>142</v>
      </c>
      <c r="F221" t="s">
        <v>163</v>
      </c>
    </row>
    <row r="222" spans="1:6" x14ac:dyDescent="0.35">
      <c r="A222">
        <v>90622</v>
      </c>
      <c r="B222">
        <v>33.640301999999998</v>
      </c>
      <c r="C222">
        <v>-117.769442</v>
      </c>
      <c r="D222" t="s">
        <v>306</v>
      </c>
      <c r="E222" t="s">
        <v>142</v>
      </c>
      <c r="F222" t="s">
        <v>163</v>
      </c>
    </row>
    <row r="223" spans="1:6" x14ac:dyDescent="0.35">
      <c r="A223">
        <v>90624</v>
      </c>
      <c r="B223">
        <v>33.640301999999998</v>
      </c>
      <c r="C223">
        <v>-117.769442</v>
      </c>
      <c r="D223" t="s">
        <v>306</v>
      </c>
      <c r="E223" t="s">
        <v>142</v>
      </c>
      <c r="F223" t="s">
        <v>163</v>
      </c>
    </row>
    <row r="224" spans="1:6" x14ac:dyDescent="0.35">
      <c r="A224">
        <v>91501</v>
      </c>
      <c r="B224">
        <v>33.786594000000001</v>
      </c>
      <c r="C224">
        <v>-118.29866199999999</v>
      </c>
      <c r="D224" t="s">
        <v>307</v>
      </c>
      <c r="E224" t="s">
        <v>142</v>
      </c>
      <c r="F224" t="s">
        <v>145</v>
      </c>
    </row>
    <row r="225" spans="1:6" x14ac:dyDescent="0.35">
      <c r="A225">
        <v>91502</v>
      </c>
      <c r="B225">
        <v>33.786594000000001</v>
      </c>
      <c r="C225">
        <v>-118.29866199999999</v>
      </c>
      <c r="D225" t="s">
        <v>307</v>
      </c>
      <c r="E225" t="s">
        <v>142</v>
      </c>
      <c r="F225" t="s">
        <v>145</v>
      </c>
    </row>
    <row r="226" spans="1:6" x14ac:dyDescent="0.35">
      <c r="A226">
        <v>91503</v>
      </c>
      <c r="B226">
        <v>33.786594000000001</v>
      </c>
      <c r="C226">
        <v>-118.29866199999999</v>
      </c>
      <c r="D226" t="s">
        <v>307</v>
      </c>
      <c r="E226" t="s">
        <v>142</v>
      </c>
      <c r="F226" t="s">
        <v>145</v>
      </c>
    </row>
    <row r="227" spans="1:6" x14ac:dyDescent="0.35">
      <c r="A227">
        <v>91504</v>
      </c>
      <c r="B227">
        <v>33.786594000000001</v>
      </c>
      <c r="C227">
        <v>-118.29866199999999</v>
      </c>
      <c r="D227" t="s">
        <v>307</v>
      </c>
      <c r="E227" t="s">
        <v>142</v>
      </c>
      <c r="F227" t="s">
        <v>145</v>
      </c>
    </row>
    <row r="228" spans="1:6" x14ac:dyDescent="0.35">
      <c r="A228">
        <v>91505</v>
      </c>
      <c r="B228">
        <v>33.786594000000001</v>
      </c>
      <c r="C228">
        <v>-118.29866199999999</v>
      </c>
      <c r="D228" t="s">
        <v>307</v>
      </c>
      <c r="E228" t="s">
        <v>142</v>
      </c>
      <c r="F228" t="s">
        <v>145</v>
      </c>
    </row>
    <row r="229" spans="1:6" x14ac:dyDescent="0.35">
      <c r="A229">
        <v>91506</v>
      </c>
      <c r="B229">
        <v>33.786594000000001</v>
      </c>
      <c r="C229">
        <v>-118.29866199999999</v>
      </c>
      <c r="D229" t="s">
        <v>307</v>
      </c>
      <c r="E229" t="s">
        <v>142</v>
      </c>
      <c r="F229" t="s">
        <v>145</v>
      </c>
    </row>
    <row r="230" spans="1:6" x14ac:dyDescent="0.35">
      <c r="A230">
        <v>91507</v>
      </c>
      <c r="B230">
        <v>33.786594000000001</v>
      </c>
      <c r="C230">
        <v>-118.29866199999999</v>
      </c>
      <c r="D230" t="s">
        <v>307</v>
      </c>
      <c r="E230" t="s">
        <v>142</v>
      </c>
      <c r="F230" t="s">
        <v>145</v>
      </c>
    </row>
    <row r="231" spans="1:6" x14ac:dyDescent="0.35">
      <c r="A231">
        <v>91508</v>
      </c>
      <c r="B231">
        <v>33.786594000000001</v>
      </c>
      <c r="C231">
        <v>-118.29866199999999</v>
      </c>
      <c r="D231" t="s">
        <v>307</v>
      </c>
      <c r="E231" t="s">
        <v>142</v>
      </c>
      <c r="F231" t="s">
        <v>145</v>
      </c>
    </row>
    <row r="232" spans="1:6" x14ac:dyDescent="0.35">
      <c r="A232">
        <v>91510</v>
      </c>
      <c r="B232">
        <v>33.786594000000001</v>
      </c>
      <c r="C232">
        <v>-118.29866199999999</v>
      </c>
      <c r="D232" t="s">
        <v>307</v>
      </c>
      <c r="E232" t="s">
        <v>142</v>
      </c>
      <c r="F232" t="s">
        <v>145</v>
      </c>
    </row>
    <row r="233" spans="1:6" x14ac:dyDescent="0.35">
      <c r="A233">
        <v>91521</v>
      </c>
      <c r="B233">
        <v>33.786594000000001</v>
      </c>
      <c r="C233">
        <v>-118.29866199999999</v>
      </c>
      <c r="D233" t="s">
        <v>307</v>
      </c>
      <c r="E233" t="s">
        <v>142</v>
      </c>
      <c r="F233" t="s">
        <v>145</v>
      </c>
    </row>
    <row r="234" spans="1:6" x14ac:dyDescent="0.35">
      <c r="A234">
        <v>91522</v>
      </c>
      <c r="B234">
        <v>33.786594000000001</v>
      </c>
      <c r="C234">
        <v>-118.29866199999999</v>
      </c>
      <c r="D234" t="s">
        <v>307</v>
      </c>
      <c r="E234" t="s">
        <v>142</v>
      </c>
      <c r="F234" t="s">
        <v>145</v>
      </c>
    </row>
    <row r="235" spans="1:6" x14ac:dyDescent="0.35">
      <c r="A235">
        <v>91523</v>
      </c>
      <c r="B235">
        <v>33.786594000000001</v>
      </c>
      <c r="C235">
        <v>-118.29866199999999</v>
      </c>
      <c r="D235" t="s">
        <v>307</v>
      </c>
      <c r="E235" t="s">
        <v>142</v>
      </c>
      <c r="F235" t="s">
        <v>145</v>
      </c>
    </row>
    <row r="236" spans="1:6" x14ac:dyDescent="0.35">
      <c r="A236">
        <v>91526</v>
      </c>
      <c r="B236">
        <v>33.786594000000001</v>
      </c>
      <c r="C236">
        <v>-118.29866199999999</v>
      </c>
      <c r="D236" t="s">
        <v>307</v>
      </c>
      <c r="E236" t="s">
        <v>142</v>
      </c>
      <c r="F236" t="s">
        <v>145</v>
      </c>
    </row>
    <row r="237" spans="1:6" x14ac:dyDescent="0.35">
      <c r="A237">
        <v>94010</v>
      </c>
      <c r="B237">
        <v>37.567086000000003</v>
      </c>
      <c r="C237">
        <v>-122.36757299999999</v>
      </c>
      <c r="D237" t="s">
        <v>308</v>
      </c>
      <c r="E237" t="s">
        <v>142</v>
      </c>
      <c r="F237" t="s">
        <v>209</v>
      </c>
    </row>
    <row r="238" spans="1:6" x14ac:dyDescent="0.35">
      <c r="A238">
        <v>94011</v>
      </c>
      <c r="B238">
        <v>37.381143999999999</v>
      </c>
      <c r="C238">
        <v>-122.334825</v>
      </c>
      <c r="D238" t="s">
        <v>308</v>
      </c>
      <c r="E238" t="s">
        <v>142</v>
      </c>
      <c r="F238" t="s">
        <v>209</v>
      </c>
    </row>
    <row r="239" spans="1:6" x14ac:dyDescent="0.35">
      <c r="A239">
        <v>94012</v>
      </c>
      <c r="B239">
        <v>37.381143999999999</v>
      </c>
      <c r="C239">
        <v>-122.334825</v>
      </c>
      <c r="D239" t="s">
        <v>308</v>
      </c>
      <c r="E239" t="s">
        <v>142</v>
      </c>
      <c r="F239" t="s">
        <v>209</v>
      </c>
    </row>
    <row r="240" spans="1:6" x14ac:dyDescent="0.35">
      <c r="A240">
        <v>96013</v>
      </c>
      <c r="B240">
        <v>40.942396000000002</v>
      </c>
      <c r="C240">
        <v>-121.687076</v>
      </c>
      <c r="D240" t="s">
        <v>309</v>
      </c>
      <c r="E240" t="s">
        <v>142</v>
      </c>
      <c r="F240" t="s">
        <v>71</v>
      </c>
    </row>
    <row r="241" spans="1:6" x14ac:dyDescent="0.35">
      <c r="A241">
        <v>95527</v>
      </c>
      <c r="B241">
        <v>40.477722</v>
      </c>
      <c r="C241">
        <v>-123.107281</v>
      </c>
      <c r="D241" t="s">
        <v>310</v>
      </c>
      <c r="E241" t="s">
        <v>142</v>
      </c>
      <c r="F241" t="s">
        <v>256</v>
      </c>
    </row>
    <row r="242" spans="1:6" x14ac:dyDescent="0.35">
      <c r="A242">
        <v>93607</v>
      </c>
      <c r="B242">
        <v>36.589796999999997</v>
      </c>
      <c r="C242">
        <v>-119.899405</v>
      </c>
      <c r="D242" t="s">
        <v>311</v>
      </c>
      <c r="E242" t="s">
        <v>142</v>
      </c>
      <c r="F242" t="s">
        <v>54</v>
      </c>
    </row>
    <row r="243" spans="1:6" x14ac:dyDescent="0.35">
      <c r="A243">
        <v>95225</v>
      </c>
      <c r="B243">
        <v>38.191257999999998</v>
      </c>
      <c r="C243">
        <v>-120.910251</v>
      </c>
      <c r="D243" t="s">
        <v>312</v>
      </c>
      <c r="E243" t="s">
        <v>142</v>
      </c>
      <c r="F243" t="s">
        <v>172</v>
      </c>
    </row>
    <row r="244" spans="1:6" x14ac:dyDescent="0.35">
      <c r="A244">
        <v>95920</v>
      </c>
      <c r="B244">
        <v>39.458506999999997</v>
      </c>
      <c r="C244">
        <v>-121.934145</v>
      </c>
      <c r="D244" t="s">
        <v>313</v>
      </c>
      <c r="E244" t="s">
        <v>142</v>
      </c>
      <c r="F244" t="s">
        <v>205</v>
      </c>
    </row>
    <row r="245" spans="1:6" x14ac:dyDescent="0.35">
      <c r="A245">
        <v>93206</v>
      </c>
      <c r="B245">
        <v>35.294404999999998</v>
      </c>
      <c r="C245">
        <v>-118.905173</v>
      </c>
      <c r="D245" t="s">
        <v>314</v>
      </c>
      <c r="E245" t="s">
        <v>142</v>
      </c>
      <c r="F245" t="s">
        <v>49</v>
      </c>
    </row>
    <row r="246" spans="1:6" x14ac:dyDescent="0.35">
      <c r="A246">
        <v>94514</v>
      </c>
      <c r="B246">
        <v>37.858924999999999</v>
      </c>
      <c r="C246">
        <v>-121.617002</v>
      </c>
      <c r="D246" t="s">
        <v>315</v>
      </c>
      <c r="E246" t="s">
        <v>142</v>
      </c>
      <c r="F246" t="s">
        <v>156</v>
      </c>
    </row>
    <row r="247" spans="1:6" x14ac:dyDescent="0.35">
      <c r="A247">
        <v>92230</v>
      </c>
      <c r="B247">
        <v>33.842968999999997</v>
      </c>
      <c r="C247">
        <v>-116.60712599999999</v>
      </c>
      <c r="D247" t="s">
        <v>316</v>
      </c>
      <c r="E247" t="s">
        <v>142</v>
      </c>
      <c r="F247" t="s">
        <v>152</v>
      </c>
    </row>
    <row r="248" spans="1:6" x14ac:dyDescent="0.35">
      <c r="A248">
        <v>91302</v>
      </c>
      <c r="B248">
        <v>33.786594000000001</v>
      </c>
      <c r="C248">
        <v>-118.29866199999999</v>
      </c>
      <c r="D248" t="s">
        <v>317</v>
      </c>
      <c r="E248" t="s">
        <v>142</v>
      </c>
      <c r="F248" t="s">
        <v>145</v>
      </c>
    </row>
    <row r="249" spans="1:6" x14ac:dyDescent="0.35">
      <c r="A249">
        <v>91372</v>
      </c>
      <c r="B249">
        <v>33.786594000000001</v>
      </c>
      <c r="C249">
        <v>-118.29866199999999</v>
      </c>
      <c r="D249" t="s">
        <v>317</v>
      </c>
      <c r="E249" t="s">
        <v>142</v>
      </c>
      <c r="F249" t="s">
        <v>145</v>
      </c>
    </row>
    <row r="250" spans="1:6" x14ac:dyDescent="0.35">
      <c r="A250">
        <v>92231</v>
      </c>
      <c r="B250">
        <v>32.946832000000001</v>
      </c>
      <c r="C250">
        <v>-115.518355</v>
      </c>
      <c r="D250" t="s">
        <v>318</v>
      </c>
      <c r="E250" t="s">
        <v>142</v>
      </c>
      <c r="F250" t="s">
        <v>228</v>
      </c>
    </row>
    <row r="251" spans="1:6" x14ac:dyDescent="0.35">
      <c r="A251">
        <v>92232</v>
      </c>
      <c r="B251">
        <v>33.026203000000002</v>
      </c>
      <c r="C251">
        <v>-115.284581</v>
      </c>
      <c r="D251" t="s">
        <v>318</v>
      </c>
      <c r="E251" t="s">
        <v>142</v>
      </c>
      <c r="F251" t="s">
        <v>228</v>
      </c>
    </row>
    <row r="252" spans="1:6" x14ac:dyDescent="0.35">
      <c r="A252">
        <v>93518</v>
      </c>
      <c r="B252">
        <v>35.488053999999998</v>
      </c>
      <c r="C252">
        <v>-118.60955300000001</v>
      </c>
      <c r="D252" t="s">
        <v>319</v>
      </c>
      <c r="E252" t="s">
        <v>142</v>
      </c>
      <c r="F252" t="s">
        <v>49</v>
      </c>
    </row>
    <row r="253" spans="1:6" x14ac:dyDescent="0.35">
      <c r="A253">
        <v>93504</v>
      </c>
      <c r="B253">
        <v>35.187133000000003</v>
      </c>
      <c r="C253">
        <v>-117.88535899999999</v>
      </c>
      <c r="D253" t="s">
        <v>320</v>
      </c>
      <c r="E253" t="s">
        <v>142</v>
      </c>
      <c r="F253" t="s">
        <v>49</v>
      </c>
    </row>
    <row r="254" spans="1:6" x14ac:dyDescent="0.35">
      <c r="A254">
        <v>93505</v>
      </c>
      <c r="B254">
        <v>35.144767000000002</v>
      </c>
      <c r="C254">
        <v>-117.89720199999999</v>
      </c>
      <c r="D254" t="s">
        <v>320</v>
      </c>
      <c r="E254" t="s">
        <v>142</v>
      </c>
      <c r="F254" t="s">
        <v>49</v>
      </c>
    </row>
    <row r="255" spans="1:6" x14ac:dyDescent="0.35">
      <c r="A255">
        <v>93207</v>
      </c>
      <c r="B255">
        <v>35.881776000000002</v>
      </c>
      <c r="C255">
        <v>-118.656086</v>
      </c>
      <c r="D255" t="s">
        <v>321</v>
      </c>
      <c r="E255" t="s">
        <v>142</v>
      </c>
      <c r="F255" t="s">
        <v>166</v>
      </c>
    </row>
    <row r="256" spans="1:6" x14ac:dyDescent="0.35">
      <c r="A256">
        <v>92320</v>
      </c>
      <c r="B256">
        <v>33.976813999999997</v>
      </c>
      <c r="C256">
        <v>-117.038262</v>
      </c>
      <c r="D256" t="s">
        <v>322</v>
      </c>
      <c r="E256" t="s">
        <v>142</v>
      </c>
      <c r="F256" t="s">
        <v>152</v>
      </c>
    </row>
    <row r="257" spans="1:6" x14ac:dyDescent="0.35">
      <c r="A257">
        <v>92233</v>
      </c>
      <c r="B257">
        <v>33.157663999999997</v>
      </c>
      <c r="C257">
        <v>-115.510284</v>
      </c>
      <c r="D257" t="s">
        <v>323</v>
      </c>
      <c r="E257" t="s">
        <v>142</v>
      </c>
      <c r="F257" t="s">
        <v>228</v>
      </c>
    </row>
    <row r="258" spans="1:6" x14ac:dyDescent="0.35">
      <c r="A258">
        <v>94515</v>
      </c>
      <c r="B258">
        <v>38.615054999999998</v>
      </c>
      <c r="C258">
        <v>-122.50774199999999</v>
      </c>
      <c r="D258" t="s">
        <v>324</v>
      </c>
      <c r="E258" t="s">
        <v>142</v>
      </c>
      <c r="F258" t="s">
        <v>180</v>
      </c>
    </row>
    <row r="259" spans="1:6" x14ac:dyDescent="0.35">
      <c r="A259">
        <v>96014</v>
      </c>
      <c r="B259">
        <v>41.281548999999998</v>
      </c>
      <c r="C259">
        <v>-122.87552599999999</v>
      </c>
      <c r="D259" t="s">
        <v>325</v>
      </c>
      <c r="E259" t="s">
        <v>142</v>
      </c>
      <c r="F259" t="s">
        <v>326</v>
      </c>
    </row>
    <row r="260" spans="1:6" x14ac:dyDescent="0.35">
      <c r="A260">
        <v>95418</v>
      </c>
      <c r="B260">
        <v>39.213324</v>
      </c>
      <c r="C260">
        <v>-123.277143</v>
      </c>
      <c r="D260" t="s">
        <v>327</v>
      </c>
      <c r="E260" t="s">
        <v>142</v>
      </c>
      <c r="F260" t="s">
        <v>159</v>
      </c>
    </row>
    <row r="261" spans="1:6" x14ac:dyDescent="0.35">
      <c r="A261">
        <v>96124</v>
      </c>
      <c r="B261">
        <v>39.613937</v>
      </c>
      <c r="C261">
        <v>-120.404625</v>
      </c>
      <c r="D261" t="s">
        <v>328</v>
      </c>
      <c r="E261" t="s">
        <v>142</v>
      </c>
      <c r="F261" t="s">
        <v>59</v>
      </c>
    </row>
    <row r="262" spans="1:6" x14ac:dyDescent="0.35">
      <c r="A262">
        <v>93010</v>
      </c>
      <c r="B262">
        <v>34.307783000000001</v>
      </c>
      <c r="C262">
        <v>-119.084253</v>
      </c>
      <c r="D262" t="s">
        <v>329</v>
      </c>
      <c r="E262" t="s">
        <v>142</v>
      </c>
      <c r="F262" t="s">
        <v>291</v>
      </c>
    </row>
    <row r="263" spans="1:6" x14ac:dyDescent="0.35">
      <c r="A263">
        <v>93011</v>
      </c>
      <c r="B263">
        <v>34.032383000000003</v>
      </c>
      <c r="C263">
        <v>-119.1343</v>
      </c>
      <c r="D263" t="s">
        <v>329</v>
      </c>
      <c r="E263" t="s">
        <v>142</v>
      </c>
      <c r="F263" t="s">
        <v>291</v>
      </c>
    </row>
    <row r="264" spans="1:6" x14ac:dyDescent="0.35">
      <c r="A264">
        <v>93012</v>
      </c>
      <c r="B264">
        <v>34.204428999999998</v>
      </c>
      <c r="C264">
        <v>-118.974355</v>
      </c>
      <c r="D264" t="s">
        <v>329</v>
      </c>
      <c r="E264" t="s">
        <v>142</v>
      </c>
      <c r="F264" t="s">
        <v>291</v>
      </c>
    </row>
    <row r="265" spans="1:6" x14ac:dyDescent="0.35">
      <c r="A265">
        <v>93428</v>
      </c>
      <c r="B265">
        <v>35.587747999999998</v>
      </c>
      <c r="C265">
        <v>-120.954454</v>
      </c>
      <c r="D265" t="s">
        <v>330</v>
      </c>
      <c r="E265" t="s">
        <v>142</v>
      </c>
      <c r="F265" t="s">
        <v>202</v>
      </c>
    </row>
    <row r="266" spans="1:6" x14ac:dyDescent="0.35">
      <c r="A266">
        <v>95709</v>
      </c>
      <c r="B266">
        <v>38.745548999999997</v>
      </c>
      <c r="C266">
        <v>-120.693072</v>
      </c>
      <c r="D266" t="s">
        <v>331</v>
      </c>
      <c r="E266" t="s">
        <v>142</v>
      </c>
      <c r="F266" t="s">
        <v>58</v>
      </c>
    </row>
    <row r="267" spans="1:6" x14ac:dyDescent="0.35">
      <c r="A267">
        <v>95419</v>
      </c>
      <c r="B267">
        <v>38.417883000000003</v>
      </c>
      <c r="C267">
        <v>-122.959401</v>
      </c>
      <c r="D267" t="s">
        <v>332</v>
      </c>
      <c r="E267" t="s">
        <v>142</v>
      </c>
      <c r="F267" t="s">
        <v>82</v>
      </c>
    </row>
    <row r="268" spans="1:6" x14ac:dyDescent="0.35">
      <c r="A268">
        <v>93208</v>
      </c>
      <c r="B268">
        <v>36.139789</v>
      </c>
      <c r="C268">
        <v>-118.694576</v>
      </c>
      <c r="D268" t="s">
        <v>333</v>
      </c>
      <c r="E268" t="s">
        <v>142</v>
      </c>
      <c r="F268" t="s">
        <v>166</v>
      </c>
    </row>
    <row r="269" spans="1:6" x14ac:dyDescent="0.35">
      <c r="A269">
        <v>92055</v>
      </c>
      <c r="B269">
        <v>33.016928</v>
      </c>
      <c r="C269">
        <v>-116.846046</v>
      </c>
      <c r="D269" t="s">
        <v>334</v>
      </c>
      <c r="E269" t="s">
        <v>142</v>
      </c>
      <c r="F269" t="s">
        <v>168</v>
      </c>
    </row>
    <row r="270" spans="1:6" x14ac:dyDescent="0.35">
      <c r="A270">
        <v>95008</v>
      </c>
      <c r="B270">
        <v>37.189396000000002</v>
      </c>
      <c r="C270">
        <v>-121.705327</v>
      </c>
      <c r="D270" t="s">
        <v>335</v>
      </c>
      <c r="E270" t="s">
        <v>142</v>
      </c>
      <c r="F270" t="s">
        <v>175</v>
      </c>
    </row>
    <row r="271" spans="1:6" x14ac:dyDescent="0.35">
      <c r="A271">
        <v>95009</v>
      </c>
      <c r="B271">
        <v>37.189396000000002</v>
      </c>
      <c r="C271">
        <v>-121.705327</v>
      </c>
      <c r="D271" t="s">
        <v>335</v>
      </c>
      <c r="E271" t="s">
        <v>142</v>
      </c>
      <c r="F271" t="s">
        <v>175</v>
      </c>
    </row>
    <row r="272" spans="1:6" x14ac:dyDescent="0.35">
      <c r="A272">
        <v>95011</v>
      </c>
      <c r="B272">
        <v>37.189396000000002</v>
      </c>
      <c r="C272">
        <v>-121.705327</v>
      </c>
      <c r="D272" t="s">
        <v>335</v>
      </c>
      <c r="E272" t="s">
        <v>142</v>
      </c>
      <c r="F272" t="s">
        <v>175</v>
      </c>
    </row>
    <row r="273" spans="1:6" x14ac:dyDescent="0.35">
      <c r="A273">
        <v>91906</v>
      </c>
      <c r="B273">
        <v>33.016928</v>
      </c>
      <c r="C273">
        <v>-116.846046</v>
      </c>
      <c r="D273" t="s">
        <v>336</v>
      </c>
      <c r="E273" t="s">
        <v>142</v>
      </c>
      <c r="F273" t="s">
        <v>168</v>
      </c>
    </row>
    <row r="274" spans="1:6" x14ac:dyDescent="0.35">
      <c r="A274">
        <v>95226</v>
      </c>
      <c r="B274">
        <v>38.211494999999999</v>
      </c>
      <c r="C274">
        <v>-120.84910600000001</v>
      </c>
      <c r="D274" t="s">
        <v>337</v>
      </c>
      <c r="E274" t="s">
        <v>142</v>
      </c>
      <c r="F274" t="s">
        <v>172</v>
      </c>
    </row>
    <row r="275" spans="1:6" x14ac:dyDescent="0.35">
      <c r="A275">
        <v>95922</v>
      </c>
      <c r="B275">
        <v>39.414386</v>
      </c>
      <c r="C275">
        <v>-121.11145399999999</v>
      </c>
      <c r="D275" t="s">
        <v>338</v>
      </c>
      <c r="E275" t="s">
        <v>142</v>
      </c>
      <c r="F275" t="s">
        <v>233</v>
      </c>
    </row>
    <row r="276" spans="1:6" x14ac:dyDescent="0.35">
      <c r="A276">
        <v>96015</v>
      </c>
      <c r="B276">
        <v>41.458737999999997</v>
      </c>
      <c r="C276">
        <v>-120.80293</v>
      </c>
      <c r="D276" t="s">
        <v>339</v>
      </c>
      <c r="E276" t="s">
        <v>142</v>
      </c>
      <c r="F276" t="s">
        <v>149</v>
      </c>
    </row>
    <row r="277" spans="1:6" x14ac:dyDescent="0.35">
      <c r="A277">
        <v>91303</v>
      </c>
      <c r="B277">
        <v>33.786594000000001</v>
      </c>
      <c r="C277">
        <v>-118.29866199999999</v>
      </c>
      <c r="D277" t="s">
        <v>340</v>
      </c>
      <c r="E277" t="s">
        <v>142</v>
      </c>
      <c r="F277" t="s">
        <v>145</v>
      </c>
    </row>
    <row r="278" spans="1:6" x14ac:dyDescent="0.35">
      <c r="A278">
        <v>91304</v>
      </c>
      <c r="B278">
        <v>33.786594000000001</v>
      </c>
      <c r="C278">
        <v>-118.29866199999999</v>
      </c>
      <c r="D278" t="s">
        <v>340</v>
      </c>
      <c r="E278" t="s">
        <v>142</v>
      </c>
      <c r="F278" t="s">
        <v>145</v>
      </c>
    </row>
    <row r="279" spans="1:6" x14ac:dyDescent="0.35">
      <c r="A279">
        <v>91305</v>
      </c>
      <c r="B279">
        <v>33.786594000000001</v>
      </c>
      <c r="C279">
        <v>-118.29866199999999</v>
      </c>
      <c r="D279" t="s">
        <v>340</v>
      </c>
      <c r="E279" t="s">
        <v>142</v>
      </c>
      <c r="F279" t="s">
        <v>145</v>
      </c>
    </row>
    <row r="280" spans="1:6" x14ac:dyDescent="0.35">
      <c r="A280">
        <v>91309</v>
      </c>
      <c r="B280">
        <v>33.786594000000001</v>
      </c>
      <c r="C280">
        <v>-118.29866199999999</v>
      </c>
      <c r="D280" t="s">
        <v>340</v>
      </c>
      <c r="E280" t="s">
        <v>142</v>
      </c>
      <c r="F280" t="s">
        <v>145</v>
      </c>
    </row>
    <row r="281" spans="1:6" x14ac:dyDescent="0.35">
      <c r="A281">
        <v>93519</v>
      </c>
      <c r="B281">
        <v>35.177368999999999</v>
      </c>
      <c r="C281">
        <v>-118.035049</v>
      </c>
      <c r="D281" t="s">
        <v>341</v>
      </c>
      <c r="E281" t="s">
        <v>142</v>
      </c>
      <c r="F281" t="s">
        <v>49</v>
      </c>
    </row>
    <row r="282" spans="1:6" x14ac:dyDescent="0.35">
      <c r="A282">
        <v>93608</v>
      </c>
      <c r="B282">
        <v>36.607940999999997</v>
      </c>
      <c r="C282">
        <v>-120.248963</v>
      </c>
      <c r="D282" t="s">
        <v>342</v>
      </c>
      <c r="E282" t="s">
        <v>142</v>
      </c>
      <c r="F282" t="s">
        <v>54</v>
      </c>
    </row>
    <row r="283" spans="1:6" x14ac:dyDescent="0.35">
      <c r="A283">
        <v>94516</v>
      </c>
      <c r="B283">
        <v>37.777208000000002</v>
      </c>
      <c r="C283">
        <v>-121.955399</v>
      </c>
      <c r="D283" t="s">
        <v>343</v>
      </c>
      <c r="E283" t="s">
        <v>142</v>
      </c>
      <c r="F283" t="s">
        <v>156</v>
      </c>
    </row>
    <row r="284" spans="1:6" x14ac:dyDescent="0.35">
      <c r="A284">
        <v>91351</v>
      </c>
      <c r="B284">
        <v>33.786594000000001</v>
      </c>
      <c r="C284">
        <v>-118.29866199999999</v>
      </c>
      <c r="D284" t="s">
        <v>344</v>
      </c>
      <c r="E284" t="s">
        <v>142</v>
      </c>
      <c r="F284" t="s">
        <v>145</v>
      </c>
    </row>
    <row r="285" spans="1:6" x14ac:dyDescent="0.35">
      <c r="A285">
        <v>91386</v>
      </c>
      <c r="B285">
        <v>33.786594000000001</v>
      </c>
      <c r="C285">
        <v>-118.29866199999999</v>
      </c>
      <c r="D285" t="s">
        <v>344</v>
      </c>
      <c r="E285" t="s">
        <v>142</v>
      </c>
      <c r="F285" t="s">
        <v>145</v>
      </c>
    </row>
    <row r="286" spans="1:6" x14ac:dyDescent="0.35">
      <c r="A286">
        <v>91387</v>
      </c>
      <c r="B286">
        <v>33.786594000000001</v>
      </c>
      <c r="C286">
        <v>-118.29866199999999</v>
      </c>
      <c r="D286" t="s">
        <v>344</v>
      </c>
      <c r="E286" t="s">
        <v>142</v>
      </c>
      <c r="F286" t="s">
        <v>145</v>
      </c>
    </row>
    <row r="287" spans="1:6" x14ac:dyDescent="0.35">
      <c r="A287">
        <v>95923</v>
      </c>
      <c r="B287">
        <v>40.211176000000002</v>
      </c>
      <c r="C287">
        <v>-121.12063499999999</v>
      </c>
      <c r="D287" t="s">
        <v>345</v>
      </c>
      <c r="E287" t="s">
        <v>142</v>
      </c>
      <c r="F287" t="s">
        <v>236</v>
      </c>
    </row>
    <row r="288" spans="1:6" x14ac:dyDescent="0.35">
      <c r="A288">
        <v>95607</v>
      </c>
      <c r="B288">
        <v>38.785595999999998</v>
      </c>
      <c r="C288">
        <v>-122.140491</v>
      </c>
      <c r="D288" t="s">
        <v>346</v>
      </c>
      <c r="E288" t="s">
        <v>142</v>
      </c>
      <c r="F288" t="s">
        <v>63</v>
      </c>
    </row>
    <row r="289" spans="1:6" x14ac:dyDescent="0.35">
      <c r="A289">
        <v>92624</v>
      </c>
      <c r="B289">
        <v>33.455277000000002</v>
      </c>
      <c r="C289">
        <v>-117.662824</v>
      </c>
      <c r="D289" t="s">
        <v>347</v>
      </c>
      <c r="E289" t="s">
        <v>142</v>
      </c>
      <c r="F289" t="s">
        <v>163</v>
      </c>
    </row>
    <row r="290" spans="1:6" x14ac:dyDescent="0.35">
      <c r="A290">
        <v>95010</v>
      </c>
      <c r="B290">
        <v>37.012368000000002</v>
      </c>
      <c r="C290">
        <v>-122.00053699999999</v>
      </c>
      <c r="D290" t="s">
        <v>348</v>
      </c>
      <c r="E290" t="s">
        <v>142</v>
      </c>
      <c r="F290" t="s">
        <v>192</v>
      </c>
    </row>
    <row r="291" spans="1:6" x14ac:dyDescent="0.35">
      <c r="A291">
        <v>92007</v>
      </c>
      <c r="B291">
        <v>33.023041999999997</v>
      </c>
      <c r="C291">
        <v>-117.274469</v>
      </c>
      <c r="D291" t="s">
        <v>349</v>
      </c>
      <c r="E291" t="s">
        <v>142</v>
      </c>
      <c r="F291" t="s">
        <v>168</v>
      </c>
    </row>
    <row r="292" spans="1:6" x14ac:dyDescent="0.35">
      <c r="A292">
        <v>95528</v>
      </c>
      <c r="B292">
        <v>40.501603000000003</v>
      </c>
      <c r="C292">
        <v>-123.952838</v>
      </c>
      <c r="D292" t="s">
        <v>350</v>
      </c>
      <c r="E292" t="s">
        <v>142</v>
      </c>
      <c r="F292" t="s">
        <v>53</v>
      </c>
    </row>
    <row r="293" spans="1:6" x14ac:dyDescent="0.35">
      <c r="A293">
        <v>92008</v>
      </c>
      <c r="B293">
        <v>33.016928</v>
      </c>
      <c r="C293">
        <v>-116.846046</v>
      </c>
      <c r="D293" t="s">
        <v>351</v>
      </c>
      <c r="E293" t="s">
        <v>142</v>
      </c>
      <c r="F293" t="s">
        <v>168</v>
      </c>
    </row>
    <row r="294" spans="1:6" x14ac:dyDescent="0.35">
      <c r="A294">
        <v>92009</v>
      </c>
      <c r="B294">
        <v>33.082191999999999</v>
      </c>
      <c r="C294">
        <v>-117.267169</v>
      </c>
      <c r="D294" t="s">
        <v>351</v>
      </c>
      <c r="E294" t="s">
        <v>142</v>
      </c>
      <c r="F294" t="s">
        <v>168</v>
      </c>
    </row>
    <row r="295" spans="1:6" x14ac:dyDescent="0.35">
      <c r="A295">
        <v>92013</v>
      </c>
      <c r="B295">
        <v>33.016928</v>
      </c>
      <c r="C295">
        <v>-116.846046</v>
      </c>
      <c r="D295" t="s">
        <v>351</v>
      </c>
      <c r="E295" t="s">
        <v>142</v>
      </c>
      <c r="F295" t="s">
        <v>168</v>
      </c>
    </row>
    <row r="296" spans="1:6" x14ac:dyDescent="0.35">
      <c r="A296">
        <v>92018</v>
      </c>
      <c r="B296">
        <v>33.016928</v>
      </c>
      <c r="C296">
        <v>-116.846046</v>
      </c>
      <c r="D296" t="s">
        <v>351</v>
      </c>
      <c r="E296" t="s">
        <v>142</v>
      </c>
      <c r="F296" t="s">
        <v>168</v>
      </c>
    </row>
    <row r="297" spans="1:6" x14ac:dyDescent="0.35">
      <c r="A297">
        <v>93921</v>
      </c>
      <c r="B297">
        <v>36.549728999999999</v>
      </c>
      <c r="C297">
        <v>-121.922515</v>
      </c>
      <c r="D297" t="s">
        <v>352</v>
      </c>
      <c r="E297" t="s">
        <v>142</v>
      </c>
      <c r="F297" t="s">
        <v>200</v>
      </c>
    </row>
    <row r="298" spans="1:6" x14ac:dyDescent="0.35">
      <c r="A298">
        <v>93922</v>
      </c>
      <c r="B298">
        <v>36.543261000000001</v>
      </c>
      <c r="C298">
        <v>-121.926315</v>
      </c>
      <c r="D298" t="s">
        <v>352</v>
      </c>
      <c r="E298" t="s">
        <v>142</v>
      </c>
      <c r="F298" t="s">
        <v>200</v>
      </c>
    </row>
    <row r="299" spans="1:6" x14ac:dyDescent="0.35">
      <c r="A299">
        <v>93923</v>
      </c>
      <c r="B299">
        <v>36.615248000000001</v>
      </c>
      <c r="C299">
        <v>-121.79501</v>
      </c>
      <c r="D299" t="s">
        <v>352</v>
      </c>
      <c r="E299" t="s">
        <v>142</v>
      </c>
      <c r="F299" t="s">
        <v>200</v>
      </c>
    </row>
    <row r="300" spans="1:6" x14ac:dyDescent="0.35">
      <c r="A300">
        <v>93924</v>
      </c>
      <c r="B300">
        <v>36.446043000000003</v>
      </c>
      <c r="C300">
        <v>-121.666999</v>
      </c>
      <c r="D300" t="s">
        <v>353</v>
      </c>
      <c r="E300" t="s">
        <v>142</v>
      </c>
      <c r="F300" t="s">
        <v>200</v>
      </c>
    </row>
    <row r="301" spans="1:6" x14ac:dyDescent="0.35">
      <c r="A301">
        <v>95608</v>
      </c>
      <c r="B301">
        <v>38.621360000000003</v>
      </c>
      <c r="C301">
        <v>-121.33219099999999</v>
      </c>
      <c r="D301" t="s">
        <v>354</v>
      </c>
      <c r="E301" t="s">
        <v>142</v>
      </c>
      <c r="F301" t="s">
        <v>64</v>
      </c>
    </row>
    <row r="302" spans="1:6" x14ac:dyDescent="0.35">
      <c r="A302">
        <v>95609</v>
      </c>
      <c r="B302">
        <v>38.650334999999998</v>
      </c>
      <c r="C302">
        <v>-121.327214</v>
      </c>
      <c r="D302" t="s">
        <v>354</v>
      </c>
      <c r="E302" t="s">
        <v>142</v>
      </c>
      <c r="F302" t="s">
        <v>64</v>
      </c>
    </row>
    <row r="303" spans="1:6" x14ac:dyDescent="0.35">
      <c r="A303">
        <v>96140</v>
      </c>
      <c r="B303">
        <v>39.229978000000003</v>
      </c>
      <c r="C303">
        <v>-120.06623500000001</v>
      </c>
      <c r="D303" t="s">
        <v>355</v>
      </c>
      <c r="E303" t="s">
        <v>142</v>
      </c>
      <c r="F303" t="s">
        <v>84</v>
      </c>
    </row>
    <row r="304" spans="1:6" x14ac:dyDescent="0.35">
      <c r="A304">
        <v>93013</v>
      </c>
      <c r="B304">
        <v>34.405045000000001</v>
      </c>
      <c r="C304">
        <v>-119.52052500000001</v>
      </c>
      <c r="D304" t="s">
        <v>356</v>
      </c>
      <c r="E304" t="s">
        <v>142</v>
      </c>
      <c r="F304" t="s">
        <v>305</v>
      </c>
    </row>
    <row r="305" spans="1:6" x14ac:dyDescent="0.35">
      <c r="A305">
        <v>93014</v>
      </c>
      <c r="B305">
        <v>34.262833999999998</v>
      </c>
      <c r="C305">
        <v>-119.848555</v>
      </c>
      <c r="D305" t="s">
        <v>356</v>
      </c>
      <c r="E305" t="s">
        <v>142</v>
      </c>
      <c r="F305" t="s">
        <v>305</v>
      </c>
    </row>
    <row r="306" spans="1:6" x14ac:dyDescent="0.35">
      <c r="A306">
        <v>90745</v>
      </c>
      <c r="B306">
        <v>33.813316999999998</v>
      </c>
      <c r="C306">
        <v>-118.261154</v>
      </c>
      <c r="D306" t="s">
        <v>357</v>
      </c>
      <c r="E306" t="s">
        <v>142</v>
      </c>
      <c r="F306" t="s">
        <v>145</v>
      </c>
    </row>
    <row r="307" spans="1:6" x14ac:dyDescent="0.35">
      <c r="A307">
        <v>90746</v>
      </c>
      <c r="B307">
        <v>33.859715999999999</v>
      </c>
      <c r="C307">
        <v>-118.25520400000001</v>
      </c>
      <c r="D307" t="s">
        <v>357</v>
      </c>
      <c r="E307" t="s">
        <v>142</v>
      </c>
      <c r="F307" t="s">
        <v>145</v>
      </c>
    </row>
    <row r="308" spans="1:6" x14ac:dyDescent="0.35">
      <c r="A308">
        <v>90747</v>
      </c>
      <c r="B308">
        <v>33.867137999999997</v>
      </c>
      <c r="C308">
        <v>-118.25382500000001</v>
      </c>
      <c r="D308" t="s">
        <v>357</v>
      </c>
      <c r="E308" t="s">
        <v>142</v>
      </c>
      <c r="F308" t="s">
        <v>145</v>
      </c>
    </row>
    <row r="309" spans="1:6" x14ac:dyDescent="0.35">
      <c r="A309">
        <v>90749</v>
      </c>
      <c r="B309">
        <v>33.786594000000001</v>
      </c>
      <c r="C309">
        <v>-118.29866199999999</v>
      </c>
      <c r="D309" t="s">
        <v>357</v>
      </c>
      <c r="E309" t="s">
        <v>142</v>
      </c>
      <c r="F309" t="s">
        <v>145</v>
      </c>
    </row>
    <row r="310" spans="1:6" x14ac:dyDescent="0.35">
      <c r="A310">
        <v>93609</v>
      </c>
      <c r="B310">
        <v>36.528598000000002</v>
      </c>
      <c r="C310">
        <v>-120.04993899999999</v>
      </c>
      <c r="D310" t="s">
        <v>358</v>
      </c>
      <c r="E310" t="s">
        <v>142</v>
      </c>
      <c r="F310" t="s">
        <v>54</v>
      </c>
    </row>
    <row r="311" spans="1:6" x14ac:dyDescent="0.35">
      <c r="A311">
        <v>93429</v>
      </c>
      <c r="B311">
        <v>34.845765</v>
      </c>
      <c r="C311">
        <v>-120.53497900000001</v>
      </c>
      <c r="D311" t="s">
        <v>359</v>
      </c>
      <c r="E311" t="s">
        <v>142</v>
      </c>
      <c r="F311" t="s">
        <v>305</v>
      </c>
    </row>
    <row r="312" spans="1:6" x14ac:dyDescent="0.35">
      <c r="A312">
        <v>95420</v>
      </c>
      <c r="B312">
        <v>39.367286</v>
      </c>
      <c r="C312">
        <v>-123.80419999999999</v>
      </c>
      <c r="D312" t="s">
        <v>360</v>
      </c>
      <c r="E312" t="s">
        <v>142</v>
      </c>
      <c r="F312" t="s">
        <v>159</v>
      </c>
    </row>
    <row r="313" spans="1:6" x14ac:dyDescent="0.35">
      <c r="A313">
        <v>96016</v>
      </c>
      <c r="B313">
        <v>40.933652000000002</v>
      </c>
      <c r="C313">
        <v>-121.56766</v>
      </c>
      <c r="D313" t="s">
        <v>361</v>
      </c>
      <c r="E313" t="s">
        <v>142</v>
      </c>
      <c r="F313" t="s">
        <v>71</v>
      </c>
    </row>
    <row r="314" spans="1:6" x14ac:dyDescent="0.35">
      <c r="A314">
        <v>91310</v>
      </c>
      <c r="B314">
        <v>33.786594000000001</v>
      </c>
      <c r="C314">
        <v>-118.29866199999999</v>
      </c>
      <c r="D314" t="s">
        <v>362</v>
      </c>
      <c r="E314" t="s">
        <v>142</v>
      </c>
      <c r="F314" t="s">
        <v>145</v>
      </c>
    </row>
    <row r="315" spans="1:6" x14ac:dyDescent="0.35">
      <c r="A315">
        <v>91384</v>
      </c>
      <c r="B315">
        <v>33.786594000000001</v>
      </c>
      <c r="C315">
        <v>-118.29866199999999</v>
      </c>
      <c r="D315" t="s">
        <v>362</v>
      </c>
      <c r="E315" t="s">
        <v>142</v>
      </c>
      <c r="F315" t="s">
        <v>145</v>
      </c>
    </row>
    <row r="316" spans="1:6" x14ac:dyDescent="0.35">
      <c r="A316">
        <v>96017</v>
      </c>
      <c r="B316">
        <v>41.110337999999999</v>
      </c>
      <c r="C316">
        <v>-122.316052</v>
      </c>
      <c r="D316" t="s">
        <v>363</v>
      </c>
      <c r="E316" t="s">
        <v>142</v>
      </c>
      <c r="F316" t="s">
        <v>71</v>
      </c>
    </row>
    <row r="317" spans="1:6" x14ac:dyDescent="0.35">
      <c r="A317">
        <v>94546</v>
      </c>
      <c r="B317">
        <v>37.731228999999999</v>
      </c>
      <c r="C317">
        <v>-122.066373</v>
      </c>
      <c r="D317" t="s">
        <v>364</v>
      </c>
      <c r="E317" t="s">
        <v>142</v>
      </c>
      <c r="F317" t="s">
        <v>154</v>
      </c>
    </row>
    <row r="318" spans="1:6" x14ac:dyDescent="0.35">
      <c r="A318">
        <v>94552</v>
      </c>
      <c r="B318">
        <v>37.689430000000002</v>
      </c>
      <c r="C318">
        <v>-121.9251</v>
      </c>
      <c r="D318" t="s">
        <v>364</v>
      </c>
      <c r="E318" t="s">
        <v>142</v>
      </c>
      <c r="F318" t="s">
        <v>154</v>
      </c>
    </row>
    <row r="319" spans="1:6" x14ac:dyDescent="0.35">
      <c r="A319">
        <v>95012</v>
      </c>
      <c r="B319">
        <v>36.782556</v>
      </c>
      <c r="C319">
        <v>-121.735759</v>
      </c>
      <c r="D319" t="s">
        <v>365</v>
      </c>
      <c r="E319" t="s">
        <v>142</v>
      </c>
      <c r="F319" t="s">
        <v>200</v>
      </c>
    </row>
    <row r="320" spans="1:6" x14ac:dyDescent="0.35">
      <c r="A320">
        <v>92234</v>
      </c>
      <c r="B320">
        <v>33.647300999999999</v>
      </c>
      <c r="C320">
        <v>-116.277152</v>
      </c>
      <c r="D320" t="s">
        <v>366</v>
      </c>
      <c r="E320" t="s">
        <v>142</v>
      </c>
      <c r="F320" t="s">
        <v>152</v>
      </c>
    </row>
    <row r="321" spans="1:6" x14ac:dyDescent="0.35">
      <c r="A321">
        <v>92235</v>
      </c>
      <c r="B321">
        <v>33.752885999999997</v>
      </c>
      <c r="C321">
        <v>-116.055617</v>
      </c>
      <c r="D321" t="s">
        <v>366</v>
      </c>
      <c r="E321" t="s">
        <v>142</v>
      </c>
      <c r="F321" t="s">
        <v>152</v>
      </c>
    </row>
    <row r="322" spans="1:6" x14ac:dyDescent="0.35">
      <c r="A322">
        <v>95306</v>
      </c>
      <c r="B322">
        <v>37.408642999999998</v>
      </c>
      <c r="C322">
        <v>-120.122715</v>
      </c>
      <c r="D322" t="s">
        <v>367</v>
      </c>
      <c r="E322" t="s">
        <v>142</v>
      </c>
      <c r="F322" t="s">
        <v>70</v>
      </c>
    </row>
    <row r="323" spans="1:6" x14ac:dyDescent="0.35">
      <c r="A323">
        <v>93430</v>
      </c>
      <c r="B323">
        <v>35.473343</v>
      </c>
      <c r="C323">
        <v>-120.908608</v>
      </c>
      <c r="D323" t="s">
        <v>368</v>
      </c>
      <c r="E323" t="s">
        <v>142</v>
      </c>
      <c r="F323" t="s">
        <v>202</v>
      </c>
    </row>
    <row r="324" spans="1:6" x14ac:dyDescent="0.35">
      <c r="A324">
        <v>95421</v>
      </c>
      <c r="B324">
        <v>38.562106999999997</v>
      </c>
      <c r="C324">
        <v>-123.189714</v>
      </c>
      <c r="D324" t="s">
        <v>369</v>
      </c>
      <c r="E324" t="s">
        <v>142</v>
      </c>
      <c r="F324" t="s">
        <v>82</v>
      </c>
    </row>
    <row r="325" spans="1:6" x14ac:dyDescent="0.35">
      <c r="A325">
        <v>92321</v>
      </c>
      <c r="B325">
        <v>34.839964000000002</v>
      </c>
      <c r="C325">
        <v>-115.967051</v>
      </c>
      <c r="D325" t="s">
        <v>370</v>
      </c>
      <c r="E325" t="s">
        <v>142</v>
      </c>
      <c r="F325" t="s">
        <v>147</v>
      </c>
    </row>
    <row r="326" spans="1:6" x14ac:dyDescent="0.35">
      <c r="A326">
        <v>95924</v>
      </c>
      <c r="B326">
        <v>39.265990000000002</v>
      </c>
      <c r="C326">
        <v>-120.64145000000001</v>
      </c>
      <c r="D326" t="s">
        <v>371</v>
      </c>
      <c r="E326" t="s">
        <v>142</v>
      </c>
      <c r="F326" t="s">
        <v>65</v>
      </c>
    </row>
    <row r="327" spans="1:6" x14ac:dyDescent="0.35">
      <c r="A327">
        <v>92322</v>
      </c>
      <c r="B327">
        <v>34.839964000000002</v>
      </c>
      <c r="C327">
        <v>-115.967051</v>
      </c>
      <c r="D327" t="s">
        <v>372</v>
      </c>
      <c r="E327" t="s">
        <v>142</v>
      </c>
      <c r="F327" t="s">
        <v>147</v>
      </c>
    </row>
    <row r="328" spans="1:6" x14ac:dyDescent="0.35">
      <c r="A328">
        <v>96104</v>
      </c>
      <c r="B328">
        <v>41.424259999999997</v>
      </c>
      <c r="C328">
        <v>-120.111396</v>
      </c>
      <c r="D328" t="s">
        <v>373</v>
      </c>
      <c r="E328" t="s">
        <v>142</v>
      </c>
      <c r="F328" t="s">
        <v>149</v>
      </c>
    </row>
    <row r="329" spans="1:6" x14ac:dyDescent="0.35">
      <c r="A329">
        <v>95307</v>
      </c>
      <c r="B329">
        <v>37.561889000000001</v>
      </c>
      <c r="C329">
        <v>-120.96797599999999</v>
      </c>
      <c r="D329" t="s">
        <v>374</v>
      </c>
      <c r="E329" t="s">
        <v>142</v>
      </c>
      <c r="F329" t="s">
        <v>69</v>
      </c>
    </row>
    <row r="330" spans="1:6" x14ac:dyDescent="0.35">
      <c r="A330">
        <v>90703</v>
      </c>
      <c r="B330">
        <v>33.866914000000001</v>
      </c>
      <c r="C330">
        <v>-118.068648</v>
      </c>
      <c r="D330" t="s">
        <v>375</v>
      </c>
      <c r="E330" t="s">
        <v>142</v>
      </c>
      <c r="F330" t="s">
        <v>145</v>
      </c>
    </row>
    <row r="331" spans="1:6" x14ac:dyDescent="0.35">
      <c r="A331">
        <v>95925</v>
      </c>
      <c r="B331">
        <v>39.467095</v>
      </c>
      <c r="C331">
        <v>-121.204452</v>
      </c>
      <c r="D331" t="s">
        <v>376</v>
      </c>
      <c r="E331" t="s">
        <v>142</v>
      </c>
      <c r="F331" t="s">
        <v>233</v>
      </c>
    </row>
    <row r="332" spans="1:6" x14ac:dyDescent="0.35">
      <c r="A332">
        <v>91311</v>
      </c>
      <c r="B332">
        <v>33.786594000000001</v>
      </c>
      <c r="C332">
        <v>-118.29866199999999</v>
      </c>
      <c r="D332" t="s">
        <v>377</v>
      </c>
      <c r="E332" t="s">
        <v>142</v>
      </c>
      <c r="F332" t="s">
        <v>145</v>
      </c>
    </row>
    <row r="333" spans="1:6" x14ac:dyDescent="0.35">
      <c r="A333">
        <v>91312</v>
      </c>
      <c r="B333">
        <v>33.786594000000001</v>
      </c>
      <c r="C333">
        <v>-118.29866199999999</v>
      </c>
      <c r="D333" t="s">
        <v>377</v>
      </c>
      <c r="E333" t="s">
        <v>142</v>
      </c>
      <c r="F333" t="s">
        <v>145</v>
      </c>
    </row>
    <row r="334" spans="1:6" x14ac:dyDescent="0.35">
      <c r="A334">
        <v>91313</v>
      </c>
      <c r="B334">
        <v>33.786594000000001</v>
      </c>
      <c r="C334">
        <v>-118.29866199999999</v>
      </c>
      <c r="D334" t="s">
        <v>377</v>
      </c>
      <c r="E334" t="s">
        <v>142</v>
      </c>
      <c r="F334" t="s">
        <v>145</v>
      </c>
    </row>
    <row r="335" spans="1:6" x14ac:dyDescent="0.35">
      <c r="A335">
        <v>96020</v>
      </c>
      <c r="B335">
        <v>40.277282</v>
      </c>
      <c r="C335">
        <v>-121.200726</v>
      </c>
      <c r="D335" t="s">
        <v>378</v>
      </c>
      <c r="E335" t="s">
        <v>142</v>
      </c>
      <c r="F335" t="s">
        <v>236</v>
      </c>
    </row>
    <row r="336" spans="1:6" x14ac:dyDescent="0.35">
      <c r="A336">
        <v>95712</v>
      </c>
      <c r="B336">
        <v>39.167276000000001</v>
      </c>
      <c r="C336">
        <v>-120.964275</v>
      </c>
      <c r="D336" t="s">
        <v>379</v>
      </c>
      <c r="E336" t="s">
        <v>142</v>
      </c>
      <c r="F336" t="s">
        <v>65</v>
      </c>
    </row>
    <row r="337" spans="1:6" x14ac:dyDescent="0.35">
      <c r="A337">
        <v>95926</v>
      </c>
      <c r="B337">
        <v>39.746158999999999</v>
      </c>
      <c r="C337">
        <v>-121.84008300000001</v>
      </c>
      <c r="D337" t="s">
        <v>51</v>
      </c>
      <c r="E337" t="s">
        <v>142</v>
      </c>
      <c r="F337" t="s">
        <v>225</v>
      </c>
    </row>
    <row r="338" spans="1:6" x14ac:dyDescent="0.35">
      <c r="A338">
        <v>95927</v>
      </c>
      <c r="B338">
        <v>39.805255000000002</v>
      </c>
      <c r="C338">
        <v>-121.684124</v>
      </c>
      <c r="D338" t="s">
        <v>51</v>
      </c>
      <c r="E338" t="s">
        <v>142</v>
      </c>
      <c r="F338" t="s">
        <v>225</v>
      </c>
    </row>
    <row r="339" spans="1:6" x14ac:dyDescent="0.35">
      <c r="A339">
        <v>95928</v>
      </c>
      <c r="B339">
        <v>39.687626000000002</v>
      </c>
      <c r="C339">
        <v>-121.799166</v>
      </c>
      <c r="D339" t="s">
        <v>51</v>
      </c>
      <c r="E339" t="s">
        <v>142</v>
      </c>
      <c r="F339" t="s">
        <v>225</v>
      </c>
    </row>
    <row r="340" spans="1:6" x14ac:dyDescent="0.35">
      <c r="A340">
        <v>95929</v>
      </c>
      <c r="B340">
        <v>39.731406</v>
      </c>
      <c r="C340">
        <v>-121.801215</v>
      </c>
      <c r="D340" t="s">
        <v>51</v>
      </c>
      <c r="E340" t="s">
        <v>142</v>
      </c>
      <c r="F340" t="s">
        <v>225</v>
      </c>
    </row>
    <row r="341" spans="1:6" x14ac:dyDescent="0.35">
      <c r="A341">
        <v>95973</v>
      </c>
      <c r="B341">
        <v>39.837577000000003</v>
      </c>
      <c r="C341">
        <v>-121.86994900000001</v>
      </c>
      <c r="D341" t="s">
        <v>51</v>
      </c>
      <c r="E341" t="s">
        <v>142</v>
      </c>
      <c r="F341" t="s">
        <v>225</v>
      </c>
    </row>
    <row r="342" spans="1:6" x14ac:dyDescent="0.35">
      <c r="A342">
        <v>95976</v>
      </c>
      <c r="B342">
        <v>39.723897999999998</v>
      </c>
      <c r="C342">
        <v>-121.572986</v>
      </c>
      <c r="D342" t="s">
        <v>51</v>
      </c>
      <c r="E342" t="s">
        <v>142</v>
      </c>
      <c r="F342" t="s">
        <v>225</v>
      </c>
    </row>
    <row r="343" spans="1:6" x14ac:dyDescent="0.35">
      <c r="A343">
        <v>96105</v>
      </c>
      <c r="B343">
        <v>39.794136000000002</v>
      </c>
      <c r="C343">
        <v>-120.13220699999999</v>
      </c>
      <c r="D343" t="s">
        <v>380</v>
      </c>
      <c r="E343" t="s">
        <v>142</v>
      </c>
      <c r="F343" t="s">
        <v>236</v>
      </c>
    </row>
    <row r="344" spans="1:6" x14ac:dyDescent="0.35">
      <c r="A344">
        <v>95309</v>
      </c>
      <c r="B344">
        <v>37.807938</v>
      </c>
      <c r="C344">
        <v>-120.440467</v>
      </c>
      <c r="D344" t="s">
        <v>381</v>
      </c>
      <c r="E344" t="s">
        <v>142</v>
      </c>
      <c r="F344" t="s">
        <v>262</v>
      </c>
    </row>
    <row r="345" spans="1:6" x14ac:dyDescent="0.35">
      <c r="A345">
        <v>91708</v>
      </c>
      <c r="B345">
        <v>34.839964000000002</v>
      </c>
      <c r="C345">
        <v>-115.967051</v>
      </c>
      <c r="D345" t="s">
        <v>382</v>
      </c>
      <c r="E345" t="s">
        <v>142</v>
      </c>
      <c r="F345" t="s">
        <v>147</v>
      </c>
    </row>
    <row r="346" spans="1:6" x14ac:dyDescent="0.35">
      <c r="A346">
        <v>91710</v>
      </c>
      <c r="B346">
        <v>34.159844</v>
      </c>
      <c r="C346">
        <v>-114.30117</v>
      </c>
      <c r="D346" t="s">
        <v>382</v>
      </c>
      <c r="E346" t="s">
        <v>142</v>
      </c>
      <c r="F346" t="s">
        <v>147</v>
      </c>
    </row>
    <row r="347" spans="1:6" x14ac:dyDescent="0.35">
      <c r="A347">
        <v>91709</v>
      </c>
      <c r="B347">
        <v>34.839964000000002</v>
      </c>
      <c r="C347">
        <v>-115.967051</v>
      </c>
      <c r="D347" t="s">
        <v>383</v>
      </c>
      <c r="E347" t="s">
        <v>142</v>
      </c>
      <c r="F347" t="s">
        <v>147</v>
      </c>
    </row>
    <row r="348" spans="1:6" x14ac:dyDescent="0.35">
      <c r="A348">
        <v>93610</v>
      </c>
      <c r="B348">
        <v>37.013396</v>
      </c>
      <c r="C348">
        <v>-120.266097</v>
      </c>
      <c r="D348" t="s">
        <v>384</v>
      </c>
      <c r="E348" t="s">
        <v>142</v>
      </c>
      <c r="F348" t="s">
        <v>45</v>
      </c>
    </row>
    <row r="349" spans="1:6" x14ac:dyDescent="0.35">
      <c r="A349">
        <v>93925</v>
      </c>
      <c r="B349">
        <v>36.583987999999998</v>
      </c>
      <c r="C349">
        <v>-121.4516</v>
      </c>
      <c r="D349" t="s">
        <v>385</v>
      </c>
      <c r="E349" t="s">
        <v>142</v>
      </c>
      <c r="F349" t="s">
        <v>200</v>
      </c>
    </row>
    <row r="350" spans="1:6" x14ac:dyDescent="0.35">
      <c r="A350">
        <v>91909</v>
      </c>
      <c r="B350">
        <v>33.016928</v>
      </c>
      <c r="C350">
        <v>-116.846046</v>
      </c>
      <c r="D350" t="s">
        <v>386</v>
      </c>
      <c r="E350" t="s">
        <v>142</v>
      </c>
      <c r="F350" t="s">
        <v>168</v>
      </c>
    </row>
    <row r="351" spans="1:6" x14ac:dyDescent="0.35">
      <c r="A351">
        <v>91910</v>
      </c>
      <c r="B351">
        <v>32.636921999999998</v>
      </c>
      <c r="C351">
        <v>-117.050072</v>
      </c>
      <c r="D351" t="s">
        <v>386</v>
      </c>
      <c r="E351" t="s">
        <v>142</v>
      </c>
      <c r="F351" t="s">
        <v>168</v>
      </c>
    </row>
    <row r="352" spans="1:6" x14ac:dyDescent="0.35">
      <c r="A352">
        <v>91911</v>
      </c>
      <c r="B352">
        <v>32.615983</v>
      </c>
      <c r="C352">
        <v>-117.034012</v>
      </c>
      <c r="D352" t="s">
        <v>386</v>
      </c>
      <c r="E352" t="s">
        <v>142</v>
      </c>
      <c r="F352" t="s">
        <v>168</v>
      </c>
    </row>
    <row r="353" spans="1:6" x14ac:dyDescent="0.35">
      <c r="A353">
        <v>91912</v>
      </c>
      <c r="B353">
        <v>33.016928</v>
      </c>
      <c r="C353">
        <v>-116.846046</v>
      </c>
      <c r="D353" t="s">
        <v>386</v>
      </c>
      <c r="E353" t="s">
        <v>142</v>
      </c>
      <c r="F353" t="s">
        <v>168</v>
      </c>
    </row>
    <row r="354" spans="1:6" x14ac:dyDescent="0.35">
      <c r="A354">
        <v>91913</v>
      </c>
      <c r="B354">
        <v>32.639966999999999</v>
      </c>
      <c r="C354">
        <v>-116.984669</v>
      </c>
      <c r="D354" t="s">
        <v>386</v>
      </c>
      <c r="E354" t="s">
        <v>142</v>
      </c>
      <c r="F354" t="s">
        <v>168</v>
      </c>
    </row>
    <row r="355" spans="1:6" x14ac:dyDescent="0.35">
      <c r="A355">
        <v>91914</v>
      </c>
      <c r="B355">
        <v>32.656159000000002</v>
      </c>
      <c r="C355">
        <v>-116.966139</v>
      </c>
      <c r="D355" t="s">
        <v>386</v>
      </c>
      <c r="E355" t="s">
        <v>142</v>
      </c>
      <c r="F355" t="s">
        <v>168</v>
      </c>
    </row>
    <row r="356" spans="1:6" x14ac:dyDescent="0.35">
      <c r="A356">
        <v>91915</v>
      </c>
      <c r="B356">
        <v>32.629233999999997</v>
      </c>
      <c r="C356">
        <v>-116.948228</v>
      </c>
      <c r="D356" t="s">
        <v>386</v>
      </c>
      <c r="E356" t="s">
        <v>142</v>
      </c>
      <c r="F356" t="s">
        <v>168</v>
      </c>
    </row>
    <row r="357" spans="1:6" x14ac:dyDescent="0.35">
      <c r="A357">
        <v>91921</v>
      </c>
      <c r="B357">
        <v>33.016928</v>
      </c>
      <c r="C357">
        <v>-116.846046</v>
      </c>
      <c r="D357" t="s">
        <v>386</v>
      </c>
      <c r="E357" t="s">
        <v>142</v>
      </c>
      <c r="F357" t="s">
        <v>168</v>
      </c>
    </row>
    <row r="358" spans="1:6" x14ac:dyDescent="0.35">
      <c r="A358">
        <v>92323</v>
      </c>
      <c r="B358">
        <v>34.839964000000002</v>
      </c>
      <c r="C358">
        <v>-115.967051</v>
      </c>
      <c r="D358" t="s">
        <v>387</v>
      </c>
      <c r="E358" t="s">
        <v>142</v>
      </c>
      <c r="F358" t="s">
        <v>147</v>
      </c>
    </row>
    <row r="359" spans="1:6" x14ac:dyDescent="0.35">
      <c r="A359">
        <v>95610</v>
      </c>
      <c r="B359">
        <v>38.689802</v>
      </c>
      <c r="C359">
        <v>-121.26736</v>
      </c>
      <c r="D359" t="s">
        <v>388</v>
      </c>
      <c r="E359" t="s">
        <v>142</v>
      </c>
      <c r="F359" t="s">
        <v>64</v>
      </c>
    </row>
    <row r="360" spans="1:6" x14ac:dyDescent="0.35">
      <c r="A360">
        <v>95611</v>
      </c>
      <c r="B360">
        <v>38.377411000000002</v>
      </c>
      <c r="C360">
        <v>-121.444429</v>
      </c>
      <c r="D360" t="s">
        <v>388</v>
      </c>
      <c r="E360" t="s">
        <v>142</v>
      </c>
      <c r="F360" t="s">
        <v>64</v>
      </c>
    </row>
    <row r="361" spans="1:6" x14ac:dyDescent="0.35">
      <c r="A361">
        <v>95621</v>
      </c>
      <c r="B361">
        <v>38.693052000000002</v>
      </c>
      <c r="C361">
        <v>-121.309461</v>
      </c>
      <c r="D361" t="s">
        <v>388</v>
      </c>
      <c r="E361" t="s">
        <v>142</v>
      </c>
      <c r="F361" t="s">
        <v>64</v>
      </c>
    </row>
    <row r="362" spans="1:6" x14ac:dyDescent="0.35">
      <c r="A362">
        <v>91714</v>
      </c>
      <c r="B362">
        <v>33.786594000000001</v>
      </c>
      <c r="C362">
        <v>-118.29866199999999</v>
      </c>
      <c r="D362" t="s">
        <v>389</v>
      </c>
      <c r="E362" t="s">
        <v>142</v>
      </c>
      <c r="F362" t="s">
        <v>145</v>
      </c>
    </row>
    <row r="363" spans="1:6" x14ac:dyDescent="0.35">
      <c r="A363">
        <v>91715</v>
      </c>
      <c r="B363">
        <v>33.786594000000001</v>
      </c>
      <c r="C363">
        <v>-118.29866199999999</v>
      </c>
      <c r="D363" t="s">
        <v>389</v>
      </c>
      <c r="E363" t="s">
        <v>142</v>
      </c>
      <c r="F363" t="s">
        <v>145</v>
      </c>
    </row>
    <row r="364" spans="1:6" x14ac:dyDescent="0.35">
      <c r="A364">
        <v>91716</v>
      </c>
      <c r="B364">
        <v>33.786594000000001</v>
      </c>
      <c r="C364">
        <v>-118.29866199999999</v>
      </c>
      <c r="D364" t="s">
        <v>389</v>
      </c>
      <c r="E364" t="s">
        <v>142</v>
      </c>
      <c r="F364" t="s">
        <v>145</v>
      </c>
    </row>
    <row r="365" spans="1:6" x14ac:dyDescent="0.35">
      <c r="A365">
        <v>91711</v>
      </c>
      <c r="B365">
        <v>33.786594000000001</v>
      </c>
      <c r="C365">
        <v>-118.29866199999999</v>
      </c>
      <c r="D365" t="s">
        <v>390</v>
      </c>
      <c r="E365" t="s">
        <v>142</v>
      </c>
      <c r="F365" t="s">
        <v>145</v>
      </c>
    </row>
    <row r="366" spans="1:6" x14ac:dyDescent="0.35">
      <c r="A366">
        <v>95612</v>
      </c>
      <c r="B366">
        <v>38.43141</v>
      </c>
      <c r="C366">
        <v>-121.594875</v>
      </c>
      <c r="D366" t="s">
        <v>391</v>
      </c>
      <c r="E366" t="s">
        <v>142</v>
      </c>
      <c r="F366" t="s">
        <v>63</v>
      </c>
    </row>
    <row r="367" spans="1:6" x14ac:dyDescent="0.35">
      <c r="A367">
        <v>94517</v>
      </c>
      <c r="B367">
        <v>37.897832000000001</v>
      </c>
      <c r="C367">
        <v>-121.784818</v>
      </c>
      <c r="D367" t="s">
        <v>392</v>
      </c>
      <c r="E367" t="s">
        <v>142</v>
      </c>
      <c r="F367" t="s">
        <v>156</v>
      </c>
    </row>
    <row r="368" spans="1:6" x14ac:dyDescent="0.35">
      <c r="A368">
        <v>95422</v>
      </c>
      <c r="B368">
        <v>38.946475999999997</v>
      </c>
      <c r="C368">
        <v>-122.657017</v>
      </c>
      <c r="D368" t="s">
        <v>393</v>
      </c>
      <c r="E368" t="s">
        <v>142</v>
      </c>
      <c r="F368" t="s">
        <v>394</v>
      </c>
    </row>
    <row r="369" spans="1:6" x14ac:dyDescent="0.35">
      <c r="A369">
        <v>95423</v>
      </c>
      <c r="B369">
        <v>38.953386999999999</v>
      </c>
      <c r="C369">
        <v>-122.62083199999999</v>
      </c>
      <c r="D369" t="s">
        <v>395</v>
      </c>
      <c r="E369" t="s">
        <v>142</v>
      </c>
      <c r="F369" t="s">
        <v>394</v>
      </c>
    </row>
    <row r="370" spans="1:6" x14ac:dyDescent="0.35">
      <c r="A370">
        <v>95424</v>
      </c>
      <c r="B370">
        <v>38.985996999999998</v>
      </c>
      <c r="C370">
        <v>-122.661027</v>
      </c>
      <c r="D370" t="s">
        <v>396</v>
      </c>
      <c r="E370" t="s">
        <v>142</v>
      </c>
      <c r="F370" t="s">
        <v>394</v>
      </c>
    </row>
    <row r="371" spans="1:6" x14ac:dyDescent="0.35">
      <c r="A371">
        <v>95227</v>
      </c>
      <c r="B371">
        <v>38.211126999999998</v>
      </c>
      <c r="C371">
        <v>-121.044252</v>
      </c>
      <c r="D371" t="s">
        <v>397</v>
      </c>
      <c r="E371" t="s">
        <v>142</v>
      </c>
      <c r="F371" t="s">
        <v>143</v>
      </c>
    </row>
    <row r="372" spans="1:6" x14ac:dyDescent="0.35">
      <c r="A372">
        <v>96106</v>
      </c>
      <c r="B372">
        <v>39.754626999999999</v>
      </c>
      <c r="C372">
        <v>-120.59509199999999</v>
      </c>
      <c r="D372" t="s">
        <v>398</v>
      </c>
      <c r="E372" t="s">
        <v>142</v>
      </c>
      <c r="F372" t="s">
        <v>236</v>
      </c>
    </row>
    <row r="373" spans="1:6" x14ac:dyDescent="0.35">
      <c r="A373">
        <v>95930</v>
      </c>
      <c r="B373">
        <v>39.543835000000001</v>
      </c>
      <c r="C373">
        <v>-121.22046899999999</v>
      </c>
      <c r="D373" t="s">
        <v>399</v>
      </c>
      <c r="E373" t="s">
        <v>142</v>
      </c>
      <c r="F373" t="s">
        <v>225</v>
      </c>
    </row>
    <row r="374" spans="1:6" x14ac:dyDescent="0.35">
      <c r="A374">
        <v>95425</v>
      </c>
      <c r="B374">
        <v>38.638928</v>
      </c>
      <c r="C374">
        <v>-122.91333</v>
      </c>
      <c r="D374" t="s">
        <v>400</v>
      </c>
      <c r="E374" t="s">
        <v>142</v>
      </c>
      <c r="F374" t="s">
        <v>82</v>
      </c>
    </row>
    <row r="375" spans="1:6" x14ac:dyDescent="0.35">
      <c r="A375">
        <v>93611</v>
      </c>
      <c r="B375">
        <v>36.832583</v>
      </c>
      <c r="C375">
        <v>-119.592146</v>
      </c>
      <c r="D375" t="s">
        <v>401</v>
      </c>
      <c r="E375" t="s">
        <v>142</v>
      </c>
      <c r="F375" t="s">
        <v>54</v>
      </c>
    </row>
    <row r="376" spans="1:6" x14ac:dyDescent="0.35">
      <c r="A376">
        <v>93612</v>
      </c>
      <c r="B376">
        <v>36.878242</v>
      </c>
      <c r="C376">
        <v>-119.585303</v>
      </c>
      <c r="D376" t="s">
        <v>401</v>
      </c>
      <c r="E376" t="s">
        <v>142</v>
      </c>
      <c r="F376" t="s">
        <v>54</v>
      </c>
    </row>
    <row r="377" spans="1:6" x14ac:dyDescent="0.35">
      <c r="A377">
        <v>93613</v>
      </c>
      <c r="B377">
        <v>37.036529000000002</v>
      </c>
      <c r="C377">
        <v>-119.51170399999999</v>
      </c>
      <c r="D377" t="s">
        <v>401</v>
      </c>
      <c r="E377" t="s">
        <v>142</v>
      </c>
      <c r="F377" t="s">
        <v>54</v>
      </c>
    </row>
    <row r="378" spans="1:6" x14ac:dyDescent="0.35">
      <c r="A378">
        <v>92236</v>
      </c>
      <c r="B378">
        <v>33.646405000000001</v>
      </c>
      <c r="C378">
        <v>-116.14358799999999</v>
      </c>
      <c r="D378" t="s">
        <v>402</v>
      </c>
      <c r="E378" t="s">
        <v>142</v>
      </c>
      <c r="F378" t="s">
        <v>152</v>
      </c>
    </row>
    <row r="379" spans="1:6" x14ac:dyDescent="0.35">
      <c r="A379">
        <v>93210</v>
      </c>
      <c r="B379">
        <v>36.247025000000001</v>
      </c>
      <c r="C379">
        <v>-120.381432</v>
      </c>
      <c r="D379" t="s">
        <v>78</v>
      </c>
      <c r="E379" t="s">
        <v>142</v>
      </c>
      <c r="F379" t="s">
        <v>54</v>
      </c>
    </row>
    <row r="380" spans="1:6" x14ac:dyDescent="0.35">
      <c r="A380">
        <v>93614</v>
      </c>
      <c r="B380">
        <v>37.158791000000001</v>
      </c>
      <c r="C380">
        <v>-119.716753</v>
      </c>
      <c r="D380" t="s">
        <v>403</v>
      </c>
      <c r="E380" t="s">
        <v>142</v>
      </c>
      <c r="F380" t="s">
        <v>45</v>
      </c>
    </row>
    <row r="381" spans="1:6" x14ac:dyDescent="0.35">
      <c r="A381">
        <v>95426</v>
      </c>
      <c r="B381">
        <v>38.826770000000003</v>
      </c>
      <c r="C381">
        <v>-122.732911</v>
      </c>
      <c r="D381" t="s">
        <v>404</v>
      </c>
      <c r="E381" t="s">
        <v>142</v>
      </c>
      <c r="F381" t="s">
        <v>394</v>
      </c>
    </row>
    <row r="382" spans="1:6" x14ac:dyDescent="0.35">
      <c r="D382" t="s">
        <v>405</v>
      </c>
      <c r="E382" t="s">
        <v>142</v>
      </c>
      <c r="F382" t="s">
        <v>225</v>
      </c>
    </row>
    <row r="383" spans="1:6" x14ac:dyDescent="0.35">
      <c r="A383">
        <v>96107</v>
      </c>
      <c r="B383">
        <v>38.533335999999998</v>
      </c>
      <c r="C383">
        <v>-119.485034</v>
      </c>
      <c r="D383" t="s">
        <v>406</v>
      </c>
      <c r="E383" t="s">
        <v>142</v>
      </c>
      <c r="F383" t="s">
        <v>248</v>
      </c>
    </row>
    <row r="384" spans="1:6" x14ac:dyDescent="0.35">
      <c r="A384">
        <v>95713</v>
      </c>
      <c r="B384">
        <v>39.126472999999997</v>
      </c>
      <c r="C384">
        <v>-120.86376300000001</v>
      </c>
      <c r="D384" t="s">
        <v>407</v>
      </c>
      <c r="E384" t="s">
        <v>142</v>
      </c>
      <c r="F384" t="s">
        <v>84</v>
      </c>
    </row>
    <row r="385" spans="1:6" x14ac:dyDescent="0.35">
      <c r="A385">
        <v>95931</v>
      </c>
      <c r="B385">
        <v>39.169244999999997</v>
      </c>
      <c r="C385">
        <v>-122.290204</v>
      </c>
      <c r="D385" t="s">
        <v>409</v>
      </c>
      <c r="E385" t="s">
        <v>142</v>
      </c>
      <c r="F385" t="s">
        <v>92</v>
      </c>
    </row>
    <row r="386" spans="1:6" x14ac:dyDescent="0.35">
      <c r="D386" t="s">
        <v>408</v>
      </c>
      <c r="E386" t="s">
        <v>142</v>
      </c>
      <c r="F386" t="s">
        <v>209</v>
      </c>
    </row>
    <row r="387" spans="1:6" x14ac:dyDescent="0.35">
      <c r="A387">
        <v>95613</v>
      </c>
      <c r="B387">
        <v>38.814190000000004</v>
      </c>
      <c r="C387">
        <v>-120.895188</v>
      </c>
      <c r="D387" t="s">
        <v>410</v>
      </c>
      <c r="E387" t="s">
        <v>142</v>
      </c>
      <c r="F387" t="s">
        <v>58</v>
      </c>
    </row>
    <row r="388" spans="1:6" x14ac:dyDescent="0.35">
      <c r="A388">
        <v>92324</v>
      </c>
      <c r="B388">
        <v>34.151161000000002</v>
      </c>
      <c r="C388">
        <v>-116.90055700000001</v>
      </c>
      <c r="D388" t="s">
        <v>411</v>
      </c>
      <c r="E388" t="s">
        <v>142</v>
      </c>
      <c r="F388" t="s">
        <v>147</v>
      </c>
    </row>
    <row r="389" spans="1:6" x14ac:dyDescent="0.35">
      <c r="A389">
        <v>95310</v>
      </c>
      <c r="B389">
        <v>38.061002999999999</v>
      </c>
      <c r="C389">
        <v>-120.363545</v>
      </c>
      <c r="D389" t="s">
        <v>412</v>
      </c>
      <c r="E389" t="s">
        <v>142</v>
      </c>
      <c r="F389" t="s">
        <v>262</v>
      </c>
    </row>
    <row r="390" spans="1:6" x14ac:dyDescent="0.35">
      <c r="A390">
        <v>95932</v>
      </c>
      <c r="B390">
        <v>39.203958</v>
      </c>
      <c r="C390">
        <v>-122.22126900000001</v>
      </c>
      <c r="D390" t="s">
        <v>92</v>
      </c>
      <c r="E390" t="s">
        <v>142</v>
      </c>
      <c r="F390" t="s">
        <v>92</v>
      </c>
    </row>
    <row r="391" spans="1:6" x14ac:dyDescent="0.35">
      <c r="A391">
        <v>95427</v>
      </c>
      <c r="B391">
        <v>39.238683000000002</v>
      </c>
      <c r="C391">
        <v>-123.58761</v>
      </c>
      <c r="D391" t="s">
        <v>413</v>
      </c>
      <c r="E391" t="s">
        <v>142</v>
      </c>
      <c r="F391" t="s">
        <v>159</v>
      </c>
    </row>
    <row r="392" spans="1:6" x14ac:dyDescent="0.35">
      <c r="A392">
        <v>90220</v>
      </c>
      <c r="B392">
        <v>33.874814999999998</v>
      </c>
      <c r="C392">
        <v>-118.240208</v>
      </c>
      <c r="D392" t="s">
        <v>414</v>
      </c>
      <c r="E392" t="s">
        <v>142</v>
      </c>
      <c r="F392" t="s">
        <v>145</v>
      </c>
    </row>
    <row r="393" spans="1:6" x14ac:dyDescent="0.35">
      <c r="A393">
        <v>90221</v>
      </c>
      <c r="B393">
        <v>33.879564999999999</v>
      </c>
      <c r="C393">
        <v>-118.21681</v>
      </c>
      <c r="D393" t="s">
        <v>414</v>
      </c>
      <c r="E393" t="s">
        <v>142</v>
      </c>
      <c r="F393" t="s">
        <v>145</v>
      </c>
    </row>
    <row r="394" spans="1:6" x14ac:dyDescent="0.35">
      <c r="A394">
        <v>90222</v>
      </c>
      <c r="B394">
        <v>33.909914999999998</v>
      </c>
      <c r="C394">
        <v>-118.235654</v>
      </c>
      <c r="D394" t="s">
        <v>414</v>
      </c>
      <c r="E394" t="s">
        <v>142</v>
      </c>
      <c r="F394" t="s">
        <v>145</v>
      </c>
    </row>
    <row r="395" spans="1:6" x14ac:dyDescent="0.35">
      <c r="A395">
        <v>90223</v>
      </c>
      <c r="B395">
        <v>33.786594000000001</v>
      </c>
      <c r="C395">
        <v>-118.29866199999999</v>
      </c>
      <c r="D395" t="s">
        <v>414</v>
      </c>
      <c r="E395" t="s">
        <v>142</v>
      </c>
      <c r="F395" t="s">
        <v>145</v>
      </c>
    </row>
    <row r="396" spans="1:6" x14ac:dyDescent="0.35">
      <c r="A396">
        <v>90224</v>
      </c>
      <c r="B396">
        <v>33.786594000000001</v>
      </c>
      <c r="C396">
        <v>-118.29866199999999</v>
      </c>
      <c r="D396" t="s">
        <v>414</v>
      </c>
      <c r="E396" t="s">
        <v>142</v>
      </c>
      <c r="F396" t="s">
        <v>145</v>
      </c>
    </row>
    <row r="397" spans="1:6" x14ac:dyDescent="0.35">
      <c r="A397">
        <v>94518</v>
      </c>
      <c r="B397">
        <v>37.953671999999997</v>
      </c>
      <c r="C397">
        <v>-122.02287200000001</v>
      </c>
      <c r="D397" t="s">
        <v>83</v>
      </c>
      <c r="E397" t="s">
        <v>142</v>
      </c>
      <c r="F397" t="s">
        <v>156</v>
      </c>
    </row>
    <row r="398" spans="1:6" x14ac:dyDescent="0.35">
      <c r="A398">
        <v>94519</v>
      </c>
      <c r="B398">
        <v>37.984820999999997</v>
      </c>
      <c r="C398">
        <v>-122.01127200000001</v>
      </c>
      <c r="D398" t="s">
        <v>83</v>
      </c>
      <c r="E398" t="s">
        <v>142</v>
      </c>
      <c r="F398" t="s">
        <v>156</v>
      </c>
    </row>
    <row r="399" spans="1:6" x14ac:dyDescent="0.35">
      <c r="A399">
        <v>94520</v>
      </c>
      <c r="B399">
        <v>37.988871000000003</v>
      </c>
      <c r="C399">
        <v>-122.013355</v>
      </c>
      <c r="D399" t="s">
        <v>83</v>
      </c>
      <c r="E399" t="s">
        <v>142</v>
      </c>
      <c r="F399" t="s">
        <v>156</v>
      </c>
    </row>
    <row r="400" spans="1:6" x14ac:dyDescent="0.35">
      <c r="A400">
        <v>94521</v>
      </c>
      <c r="B400">
        <v>37.951661000000001</v>
      </c>
      <c r="C400">
        <v>-121.96004499999999</v>
      </c>
      <c r="D400" t="s">
        <v>83</v>
      </c>
      <c r="E400" t="s">
        <v>142</v>
      </c>
      <c r="F400" t="s">
        <v>156</v>
      </c>
    </row>
    <row r="401" spans="1:6" x14ac:dyDescent="0.35">
      <c r="A401">
        <v>94522</v>
      </c>
      <c r="B401">
        <v>37.777208000000002</v>
      </c>
      <c r="C401">
        <v>-121.955399</v>
      </c>
      <c r="D401" t="s">
        <v>83</v>
      </c>
      <c r="E401" t="s">
        <v>142</v>
      </c>
      <c r="F401" t="s">
        <v>156</v>
      </c>
    </row>
    <row r="402" spans="1:6" x14ac:dyDescent="0.35">
      <c r="A402">
        <v>94524</v>
      </c>
      <c r="B402">
        <v>37.777208000000002</v>
      </c>
      <c r="C402">
        <v>-121.955399</v>
      </c>
      <c r="D402" t="s">
        <v>83</v>
      </c>
      <c r="E402" t="s">
        <v>142</v>
      </c>
      <c r="F402" t="s">
        <v>156</v>
      </c>
    </row>
    <row r="403" spans="1:6" x14ac:dyDescent="0.35">
      <c r="A403">
        <v>94527</v>
      </c>
      <c r="B403">
        <v>37.953541999999999</v>
      </c>
      <c r="C403">
        <v>-121.957778</v>
      </c>
      <c r="D403" t="s">
        <v>83</v>
      </c>
      <c r="E403" t="s">
        <v>142</v>
      </c>
      <c r="F403" t="s">
        <v>156</v>
      </c>
    </row>
    <row r="404" spans="1:6" x14ac:dyDescent="0.35">
      <c r="A404">
        <v>94529</v>
      </c>
      <c r="B404">
        <v>37.777208000000002</v>
      </c>
      <c r="C404">
        <v>-121.955399</v>
      </c>
      <c r="D404" t="s">
        <v>83</v>
      </c>
      <c r="E404" t="s">
        <v>142</v>
      </c>
      <c r="F404" t="s">
        <v>156</v>
      </c>
    </row>
    <row r="405" spans="1:6" x14ac:dyDescent="0.35">
      <c r="A405">
        <v>95614</v>
      </c>
      <c r="B405">
        <v>38.877955999999998</v>
      </c>
      <c r="C405">
        <v>-120.986029</v>
      </c>
      <c r="D405" t="s">
        <v>415</v>
      </c>
      <c r="E405" t="s">
        <v>142</v>
      </c>
      <c r="F405" t="s">
        <v>58</v>
      </c>
    </row>
    <row r="406" spans="1:6" x14ac:dyDescent="0.35">
      <c r="A406">
        <v>95228</v>
      </c>
      <c r="B406">
        <v>37.971876999999999</v>
      </c>
      <c r="C406">
        <v>-120.649912</v>
      </c>
      <c r="D406" t="s">
        <v>416</v>
      </c>
      <c r="E406" t="s">
        <v>142</v>
      </c>
      <c r="F406" t="s">
        <v>172</v>
      </c>
    </row>
    <row r="407" spans="1:6" x14ac:dyDescent="0.35">
      <c r="A407">
        <v>93212</v>
      </c>
      <c r="B407">
        <v>36.067399000000002</v>
      </c>
      <c r="C407">
        <v>-119.62263400000001</v>
      </c>
      <c r="D407" t="s">
        <v>98</v>
      </c>
      <c r="E407" t="s">
        <v>142</v>
      </c>
      <c r="F407" t="s">
        <v>197</v>
      </c>
    </row>
    <row r="408" spans="1:6" x14ac:dyDescent="0.35">
      <c r="A408">
        <v>96021</v>
      </c>
      <c r="B408">
        <v>40.125399000000002</v>
      </c>
      <c r="C408">
        <v>-122.135411</v>
      </c>
      <c r="D408" t="s">
        <v>417</v>
      </c>
      <c r="E408" t="s">
        <v>142</v>
      </c>
      <c r="F408" t="s">
        <v>418</v>
      </c>
    </row>
    <row r="409" spans="1:6" x14ac:dyDescent="0.35">
      <c r="A409">
        <v>92877</v>
      </c>
      <c r="B409">
        <v>33.752885999999997</v>
      </c>
      <c r="C409">
        <v>-116.055617</v>
      </c>
      <c r="D409" t="s">
        <v>419</v>
      </c>
      <c r="E409" t="s">
        <v>142</v>
      </c>
      <c r="F409" t="s">
        <v>152</v>
      </c>
    </row>
    <row r="410" spans="1:6" x14ac:dyDescent="0.35">
      <c r="A410">
        <v>92878</v>
      </c>
      <c r="B410">
        <v>33.752885999999997</v>
      </c>
      <c r="C410">
        <v>-116.055617</v>
      </c>
      <c r="D410" t="s">
        <v>419</v>
      </c>
      <c r="E410" t="s">
        <v>142</v>
      </c>
      <c r="F410" t="s">
        <v>152</v>
      </c>
    </row>
    <row r="411" spans="1:6" x14ac:dyDescent="0.35">
      <c r="A411">
        <v>92879</v>
      </c>
      <c r="B411">
        <v>33.752885999999997</v>
      </c>
      <c r="C411">
        <v>-116.055617</v>
      </c>
      <c r="D411" t="s">
        <v>419</v>
      </c>
      <c r="E411" t="s">
        <v>142</v>
      </c>
      <c r="F411" t="s">
        <v>152</v>
      </c>
    </row>
    <row r="412" spans="1:6" x14ac:dyDescent="0.35">
      <c r="A412">
        <v>92880</v>
      </c>
      <c r="B412">
        <v>33.752885999999997</v>
      </c>
      <c r="C412">
        <v>-116.055617</v>
      </c>
      <c r="D412" t="s">
        <v>419</v>
      </c>
      <c r="E412" t="s">
        <v>142</v>
      </c>
      <c r="F412" t="s">
        <v>152</v>
      </c>
    </row>
    <row r="413" spans="1:6" x14ac:dyDescent="0.35">
      <c r="A413">
        <v>92881</v>
      </c>
      <c r="B413">
        <v>33.752885999999997</v>
      </c>
      <c r="C413">
        <v>-116.055617</v>
      </c>
      <c r="D413" t="s">
        <v>419</v>
      </c>
      <c r="E413" t="s">
        <v>142</v>
      </c>
      <c r="F413" t="s">
        <v>152</v>
      </c>
    </row>
    <row r="414" spans="1:6" x14ac:dyDescent="0.35">
      <c r="A414">
        <v>92882</v>
      </c>
      <c r="B414">
        <v>33.752885999999997</v>
      </c>
      <c r="C414">
        <v>-116.055617</v>
      </c>
      <c r="D414" t="s">
        <v>419</v>
      </c>
      <c r="E414" t="s">
        <v>142</v>
      </c>
      <c r="F414" t="s">
        <v>152</v>
      </c>
    </row>
    <row r="415" spans="1:6" x14ac:dyDescent="0.35">
      <c r="A415">
        <v>92883</v>
      </c>
      <c r="B415">
        <v>33.752885999999997</v>
      </c>
      <c r="C415">
        <v>-116.055617</v>
      </c>
      <c r="D415" t="s">
        <v>419</v>
      </c>
      <c r="E415" t="s">
        <v>142</v>
      </c>
      <c r="F415" t="s">
        <v>152</v>
      </c>
    </row>
    <row r="416" spans="1:6" x14ac:dyDescent="0.35">
      <c r="A416">
        <v>92625</v>
      </c>
      <c r="B416">
        <v>33.599955999999999</v>
      </c>
      <c r="C416">
        <v>-117.865325</v>
      </c>
      <c r="D416" t="s">
        <v>420</v>
      </c>
      <c r="E416" t="s">
        <v>142</v>
      </c>
      <c r="F416" t="s">
        <v>163</v>
      </c>
    </row>
    <row r="417" spans="1:6" x14ac:dyDescent="0.35">
      <c r="A417">
        <v>92118</v>
      </c>
      <c r="B417">
        <v>32.656176000000002</v>
      </c>
      <c r="C417">
        <v>-117.160815</v>
      </c>
      <c r="D417" t="s">
        <v>421</v>
      </c>
      <c r="E417" t="s">
        <v>142</v>
      </c>
      <c r="F417" t="s">
        <v>168</v>
      </c>
    </row>
    <row r="418" spans="1:6" x14ac:dyDescent="0.35">
      <c r="A418">
        <v>92178</v>
      </c>
      <c r="B418">
        <v>33.016928</v>
      </c>
      <c r="C418">
        <v>-116.846046</v>
      </c>
      <c r="D418" t="s">
        <v>421</v>
      </c>
      <c r="E418" t="s">
        <v>142</v>
      </c>
      <c r="F418" t="s">
        <v>168</v>
      </c>
    </row>
    <row r="419" spans="1:6" x14ac:dyDescent="0.35">
      <c r="A419">
        <v>94925</v>
      </c>
      <c r="B419">
        <v>37.925038999999998</v>
      </c>
      <c r="C419">
        <v>-122.512035</v>
      </c>
      <c r="D419" t="s">
        <v>422</v>
      </c>
      <c r="E419" t="s">
        <v>142</v>
      </c>
      <c r="F419" t="s">
        <v>244</v>
      </c>
    </row>
    <row r="420" spans="1:6" x14ac:dyDescent="0.35">
      <c r="A420">
        <v>94976</v>
      </c>
      <c r="B420">
        <v>38.068035999999999</v>
      </c>
      <c r="C420">
        <v>-122.740988</v>
      </c>
      <c r="D420" t="s">
        <v>422</v>
      </c>
      <c r="E420" t="s">
        <v>142</v>
      </c>
      <c r="F420" t="s">
        <v>244</v>
      </c>
    </row>
    <row r="421" spans="1:6" x14ac:dyDescent="0.35">
      <c r="A421">
        <v>92626</v>
      </c>
      <c r="B421">
        <v>33.682899999999997</v>
      </c>
      <c r="C421">
        <v>-117.778398</v>
      </c>
      <c r="D421" t="s">
        <v>423</v>
      </c>
      <c r="E421" t="s">
        <v>142</v>
      </c>
      <c r="F421" t="s">
        <v>163</v>
      </c>
    </row>
    <row r="422" spans="1:6" x14ac:dyDescent="0.35">
      <c r="A422">
        <v>92627</v>
      </c>
      <c r="B422">
        <v>33.685068999999999</v>
      </c>
      <c r="C422">
        <v>-117.763886</v>
      </c>
      <c r="D422" t="s">
        <v>423</v>
      </c>
      <c r="E422" t="s">
        <v>142</v>
      </c>
      <c r="F422" t="s">
        <v>163</v>
      </c>
    </row>
    <row r="423" spans="1:6" x14ac:dyDescent="0.35">
      <c r="A423">
        <v>92628</v>
      </c>
      <c r="B423">
        <v>33.640301999999998</v>
      </c>
      <c r="C423">
        <v>-117.769442</v>
      </c>
      <c r="D423" t="s">
        <v>423</v>
      </c>
      <c r="E423" t="s">
        <v>142</v>
      </c>
      <c r="F423" t="s">
        <v>163</v>
      </c>
    </row>
    <row r="424" spans="1:6" x14ac:dyDescent="0.35">
      <c r="A424">
        <v>94926</v>
      </c>
      <c r="B424">
        <v>38.463087999999999</v>
      </c>
      <c r="C424">
        <v>-122.989975</v>
      </c>
      <c r="D424" t="s">
        <v>424</v>
      </c>
      <c r="E424" t="s">
        <v>142</v>
      </c>
      <c r="F424" t="s">
        <v>82</v>
      </c>
    </row>
    <row r="425" spans="1:6" x14ac:dyDescent="0.35">
      <c r="A425">
        <v>94931</v>
      </c>
      <c r="B425">
        <v>38.323613999999999</v>
      </c>
      <c r="C425">
        <v>-122.710565</v>
      </c>
      <c r="D425" t="s">
        <v>424</v>
      </c>
      <c r="E425" t="s">
        <v>142</v>
      </c>
      <c r="F425" t="s">
        <v>82</v>
      </c>
    </row>
    <row r="426" spans="1:6" x14ac:dyDescent="0.35">
      <c r="A426">
        <v>96022</v>
      </c>
      <c r="B426">
        <v>40.439988999999997</v>
      </c>
      <c r="C426">
        <v>-122.429495</v>
      </c>
      <c r="D426" t="s">
        <v>425</v>
      </c>
      <c r="E426" t="s">
        <v>142</v>
      </c>
      <c r="F426" t="s">
        <v>71</v>
      </c>
    </row>
    <row r="427" spans="1:6" x14ac:dyDescent="0.35">
      <c r="A427">
        <v>95311</v>
      </c>
      <c r="B427">
        <v>37.700116000000001</v>
      </c>
      <c r="C427">
        <v>-120.15525100000001</v>
      </c>
      <c r="D427" t="s">
        <v>426</v>
      </c>
      <c r="E427" t="s">
        <v>142</v>
      </c>
      <c r="F427" t="s">
        <v>70</v>
      </c>
    </row>
    <row r="428" spans="1:6" x14ac:dyDescent="0.35">
      <c r="A428">
        <v>95615</v>
      </c>
      <c r="B428">
        <v>38.338321999999998</v>
      </c>
      <c r="C428">
        <v>-121.5378</v>
      </c>
      <c r="D428" t="s">
        <v>427</v>
      </c>
      <c r="E428" t="s">
        <v>142</v>
      </c>
      <c r="F428" t="s">
        <v>64</v>
      </c>
    </row>
    <row r="429" spans="1:6" x14ac:dyDescent="0.35">
      <c r="A429">
        <v>95428</v>
      </c>
      <c r="B429">
        <v>39.835096</v>
      </c>
      <c r="C429">
        <v>-123.148437</v>
      </c>
      <c r="D429" t="s">
        <v>428</v>
      </c>
      <c r="E429" t="s">
        <v>142</v>
      </c>
      <c r="F429" t="s">
        <v>159</v>
      </c>
    </row>
    <row r="430" spans="1:6" x14ac:dyDescent="0.35">
      <c r="A430">
        <v>91722</v>
      </c>
      <c r="B430">
        <v>33.786594000000001</v>
      </c>
      <c r="C430">
        <v>-118.29866199999999</v>
      </c>
      <c r="D430" t="s">
        <v>429</v>
      </c>
      <c r="E430" t="s">
        <v>142</v>
      </c>
      <c r="F430" t="s">
        <v>145</v>
      </c>
    </row>
    <row r="431" spans="1:6" x14ac:dyDescent="0.35">
      <c r="A431">
        <v>91723</v>
      </c>
      <c r="B431">
        <v>33.786594000000001</v>
      </c>
      <c r="C431">
        <v>-118.29866199999999</v>
      </c>
      <c r="D431" t="s">
        <v>429</v>
      </c>
      <c r="E431" t="s">
        <v>142</v>
      </c>
      <c r="F431" t="s">
        <v>145</v>
      </c>
    </row>
    <row r="432" spans="1:6" x14ac:dyDescent="0.35">
      <c r="A432">
        <v>91724</v>
      </c>
      <c r="B432">
        <v>33.786594000000001</v>
      </c>
      <c r="C432">
        <v>-118.29866199999999</v>
      </c>
      <c r="D432" t="s">
        <v>429</v>
      </c>
      <c r="E432" t="s">
        <v>142</v>
      </c>
      <c r="F432" t="s">
        <v>145</v>
      </c>
    </row>
    <row r="433" spans="1:6" x14ac:dyDescent="0.35">
      <c r="A433">
        <v>95013</v>
      </c>
      <c r="B433">
        <v>37.189396000000002</v>
      </c>
      <c r="C433">
        <v>-121.705327</v>
      </c>
      <c r="D433" t="s">
        <v>430</v>
      </c>
      <c r="E433" t="s">
        <v>142</v>
      </c>
      <c r="F433" t="s">
        <v>175</v>
      </c>
    </row>
    <row r="434" spans="1:6" x14ac:dyDescent="0.35">
      <c r="A434">
        <v>95531</v>
      </c>
      <c r="B434">
        <v>41.744452000000003</v>
      </c>
      <c r="C434">
        <v>-124.05689700000001</v>
      </c>
      <c r="D434" t="s">
        <v>431</v>
      </c>
      <c r="E434" t="s">
        <v>142</v>
      </c>
      <c r="F434" t="s">
        <v>432</v>
      </c>
    </row>
    <row r="435" spans="1:6" x14ac:dyDescent="0.35">
      <c r="A435">
        <v>95532</v>
      </c>
      <c r="B435">
        <v>41.852984999999997</v>
      </c>
      <c r="C435">
        <v>-124.15721000000001</v>
      </c>
      <c r="D435" t="s">
        <v>431</v>
      </c>
      <c r="E435" t="s">
        <v>142</v>
      </c>
      <c r="F435" t="s">
        <v>432</v>
      </c>
    </row>
    <row r="436" spans="1:6" x14ac:dyDescent="0.35">
      <c r="A436">
        <v>95934</v>
      </c>
      <c r="B436">
        <v>40.086309</v>
      </c>
      <c r="C436">
        <v>-120.924541</v>
      </c>
      <c r="D436" t="s">
        <v>433</v>
      </c>
      <c r="E436" t="s">
        <v>142</v>
      </c>
      <c r="F436" t="s">
        <v>236</v>
      </c>
    </row>
    <row r="437" spans="1:6" x14ac:dyDescent="0.35">
      <c r="A437">
        <v>95312</v>
      </c>
      <c r="B437">
        <v>37.422175000000003</v>
      </c>
      <c r="C437">
        <v>-120.627348</v>
      </c>
      <c r="D437" t="s">
        <v>434</v>
      </c>
      <c r="E437" t="s">
        <v>142</v>
      </c>
      <c r="F437" t="s">
        <v>75</v>
      </c>
    </row>
    <row r="438" spans="1:6" x14ac:dyDescent="0.35">
      <c r="A438">
        <v>92326</v>
      </c>
      <c r="B438">
        <v>34.839964000000002</v>
      </c>
      <c r="C438">
        <v>-115.967051</v>
      </c>
      <c r="D438" t="s">
        <v>435</v>
      </c>
      <c r="E438" t="s">
        <v>142</v>
      </c>
      <c r="F438" t="s">
        <v>147</v>
      </c>
    </row>
    <row r="439" spans="1:6" x14ac:dyDescent="0.35">
      <c r="A439">
        <v>92325</v>
      </c>
      <c r="B439">
        <v>34.850670999999998</v>
      </c>
      <c r="C439">
        <v>-116.701168</v>
      </c>
      <c r="D439" t="s">
        <v>436</v>
      </c>
      <c r="E439" t="s">
        <v>142</v>
      </c>
      <c r="F439" t="s">
        <v>147</v>
      </c>
    </row>
    <row r="440" spans="1:6" x14ac:dyDescent="0.35">
      <c r="A440">
        <v>93432</v>
      </c>
      <c r="B440">
        <v>35.477944999999998</v>
      </c>
      <c r="C440">
        <v>-120.43611900000001</v>
      </c>
      <c r="D440" t="s">
        <v>437</v>
      </c>
      <c r="E440" t="s">
        <v>142</v>
      </c>
      <c r="F440" t="s">
        <v>202</v>
      </c>
    </row>
    <row r="441" spans="1:6" x14ac:dyDescent="0.35">
      <c r="A441">
        <v>94525</v>
      </c>
      <c r="B441">
        <v>37.958010999999999</v>
      </c>
      <c r="C441">
        <v>-122.152602</v>
      </c>
      <c r="D441" t="s">
        <v>438</v>
      </c>
      <c r="E441" t="s">
        <v>142</v>
      </c>
      <c r="F441" t="s">
        <v>156</v>
      </c>
    </row>
    <row r="442" spans="1:6" x14ac:dyDescent="0.35">
      <c r="A442">
        <v>95313</v>
      </c>
      <c r="B442">
        <v>37.429147</v>
      </c>
      <c r="C442">
        <v>-121.054997</v>
      </c>
      <c r="D442" t="s">
        <v>439</v>
      </c>
      <c r="E442" t="s">
        <v>142</v>
      </c>
      <c r="F442" t="s">
        <v>69</v>
      </c>
    </row>
    <row r="443" spans="1:6" x14ac:dyDescent="0.35">
      <c r="A443">
        <v>90230</v>
      </c>
      <c r="B443">
        <v>33.786594000000001</v>
      </c>
      <c r="C443">
        <v>-118.29866199999999</v>
      </c>
      <c r="D443" t="s">
        <v>440</v>
      </c>
      <c r="E443" t="s">
        <v>142</v>
      </c>
      <c r="F443" t="s">
        <v>145</v>
      </c>
    </row>
    <row r="444" spans="1:6" x14ac:dyDescent="0.35">
      <c r="A444">
        <v>90231</v>
      </c>
      <c r="B444">
        <v>33.786594000000001</v>
      </c>
      <c r="C444">
        <v>-118.29866199999999</v>
      </c>
      <c r="D444" t="s">
        <v>440</v>
      </c>
      <c r="E444" t="s">
        <v>142</v>
      </c>
      <c r="F444" t="s">
        <v>145</v>
      </c>
    </row>
    <row r="445" spans="1:6" x14ac:dyDescent="0.35">
      <c r="A445">
        <v>90232</v>
      </c>
      <c r="B445">
        <v>33.786594000000001</v>
      </c>
      <c r="C445">
        <v>-118.29866199999999</v>
      </c>
      <c r="D445" t="s">
        <v>440</v>
      </c>
      <c r="E445" t="s">
        <v>142</v>
      </c>
      <c r="F445" t="s">
        <v>145</v>
      </c>
    </row>
    <row r="446" spans="1:6" x14ac:dyDescent="0.35">
      <c r="A446">
        <v>90233</v>
      </c>
      <c r="B446">
        <v>33.786594000000001</v>
      </c>
      <c r="C446">
        <v>-118.29866199999999</v>
      </c>
      <c r="D446" t="s">
        <v>440</v>
      </c>
      <c r="E446" t="s">
        <v>142</v>
      </c>
      <c r="F446" t="s">
        <v>145</v>
      </c>
    </row>
    <row r="447" spans="1:6" x14ac:dyDescent="0.35">
      <c r="A447">
        <v>95014</v>
      </c>
      <c r="B447">
        <v>37.189396000000002</v>
      </c>
      <c r="C447">
        <v>-121.705327</v>
      </c>
      <c r="D447" t="s">
        <v>441</v>
      </c>
      <c r="E447" t="s">
        <v>142</v>
      </c>
      <c r="F447" t="s">
        <v>175</v>
      </c>
    </row>
    <row r="448" spans="1:6" x14ac:dyDescent="0.35">
      <c r="A448">
        <v>95015</v>
      </c>
      <c r="B448">
        <v>37.189396000000002</v>
      </c>
      <c r="C448">
        <v>-121.705327</v>
      </c>
      <c r="D448" t="s">
        <v>441</v>
      </c>
      <c r="E448" t="s">
        <v>142</v>
      </c>
      <c r="F448" t="s">
        <v>175</v>
      </c>
    </row>
    <row r="449" spans="1:6" x14ac:dyDescent="0.35">
      <c r="A449">
        <v>93615</v>
      </c>
      <c r="B449">
        <v>36.515805</v>
      </c>
      <c r="C449">
        <v>-119.23687099999999</v>
      </c>
      <c r="D449" t="s">
        <v>442</v>
      </c>
      <c r="E449" t="s">
        <v>142</v>
      </c>
      <c r="F449" t="s">
        <v>166</v>
      </c>
    </row>
    <row r="450" spans="1:6" x14ac:dyDescent="0.35">
      <c r="A450">
        <v>95534</v>
      </c>
      <c r="B450">
        <v>40.733552000000003</v>
      </c>
      <c r="C450">
        <v>-123.94402100000001</v>
      </c>
      <c r="D450" t="s">
        <v>443</v>
      </c>
      <c r="E450" t="s">
        <v>142</v>
      </c>
      <c r="F450" t="s">
        <v>53</v>
      </c>
    </row>
    <row r="451" spans="1:6" x14ac:dyDescent="0.35">
      <c r="A451">
        <v>90630</v>
      </c>
      <c r="B451">
        <v>33.640301999999998</v>
      </c>
      <c r="C451">
        <v>-117.769442</v>
      </c>
      <c r="D451" t="s">
        <v>444</v>
      </c>
      <c r="E451" t="s">
        <v>142</v>
      </c>
      <c r="F451" t="s">
        <v>163</v>
      </c>
    </row>
    <row r="452" spans="1:6" x14ac:dyDescent="0.35">
      <c r="A452">
        <v>92327</v>
      </c>
      <c r="B452">
        <v>34.899805000000001</v>
      </c>
      <c r="C452">
        <v>-116.77034999999999</v>
      </c>
      <c r="D452" t="s">
        <v>445</v>
      </c>
      <c r="E452" t="s">
        <v>142</v>
      </c>
      <c r="F452" t="s">
        <v>147</v>
      </c>
    </row>
    <row r="453" spans="1:6" x14ac:dyDescent="0.35">
      <c r="A453">
        <v>94013</v>
      </c>
      <c r="B453">
        <v>37.687508999999999</v>
      </c>
      <c r="C453">
        <v>-122.438783</v>
      </c>
      <c r="D453" t="s">
        <v>446</v>
      </c>
      <c r="E453" t="s">
        <v>142</v>
      </c>
      <c r="F453" t="s">
        <v>209</v>
      </c>
    </row>
    <row r="454" spans="1:6" x14ac:dyDescent="0.35">
      <c r="A454">
        <v>94014</v>
      </c>
      <c r="B454">
        <v>37.687508999999999</v>
      </c>
      <c r="C454">
        <v>-122.438783</v>
      </c>
      <c r="D454" t="s">
        <v>446</v>
      </c>
      <c r="E454" t="s">
        <v>142</v>
      </c>
      <c r="F454" t="s">
        <v>209</v>
      </c>
    </row>
    <row r="455" spans="1:6" x14ac:dyDescent="0.35">
      <c r="A455">
        <v>94015</v>
      </c>
      <c r="B455">
        <v>37.676864000000002</v>
      </c>
      <c r="C455">
        <v>-122.475234</v>
      </c>
      <c r="D455" t="s">
        <v>446</v>
      </c>
      <c r="E455" t="s">
        <v>142</v>
      </c>
      <c r="F455" t="s">
        <v>209</v>
      </c>
    </row>
    <row r="456" spans="1:6" x14ac:dyDescent="0.35">
      <c r="A456">
        <v>94016</v>
      </c>
      <c r="B456">
        <v>37.381143999999999</v>
      </c>
      <c r="C456">
        <v>-122.334825</v>
      </c>
      <c r="D456" t="s">
        <v>446</v>
      </c>
      <c r="E456" t="s">
        <v>142</v>
      </c>
      <c r="F456" t="s">
        <v>209</v>
      </c>
    </row>
    <row r="457" spans="1:6" x14ac:dyDescent="0.35">
      <c r="A457">
        <v>94017</v>
      </c>
      <c r="B457">
        <v>37.381143999999999</v>
      </c>
      <c r="C457">
        <v>-122.334825</v>
      </c>
      <c r="D457" t="s">
        <v>446</v>
      </c>
      <c r="E457" t="s">
        <v>142</v>
      </c>
      <c r="F457" t="s">
        <v>209</v>
      </c>
    </row>
    <row r="458" spans="1:6" x14ac:dyDescent="0.35">
      <c r="A458">
        <v>92629</v>
      </c>
      <c r="B458">
        <v>33.485903</v>
      </c>
      <c r="C458">
        <v>-117.696366</v>
      </c>
      <c r="D458" t="s">
        <v>447</v>
      </c>
      <c r="E458" t="s">
        <v>142</v>
      </c>
      <c r="F458" t="s">
        <v>163</v>
      </c>
    </row>
    <row r="459" spans="1:6" x14ac:dyDescent="0.35">
      <c r="A459">
        <v>94506</v>
      </c>
      <c r="B459">
        <v>37.832075000000003</v>
      </c>
      <c r="C459">
        <v>-121.916718</v>
      </c>
      <c r="D459" t="s">
        <v>448</v>
      </c>
      <c r="E459" t="s">
        <v>142</v>
      </c>
      <c r="F459" t="s">
        <v>156</v>
      </c>
    </row>
    <row r="460" spans="1:6" x14ac:dyDescent="0.35">
      <c r="A460">
        <v>94526</v>
      </c>
      <c r="B460">
        <v>37.914850999999999</v>
      </c>
      <c r="C460">
        <v>-122.053573</v>
      </c>
      <c r="D460" t="s">
        <v>448</v>
      </c>
      <c r="E460" t="s">
        <v>142</v>
      </c>
      <c r="F460" t="s">
        <v>156</v>
      </c>
    </row>
    <row r="461" spans="1:6" x14ac:dyDescent="0.35">
      <c r="A461">
        <v>95314</v>
      </c>
      <c r="B461">
        <v>38.033541</v>
      </c>
      <c r="C461">
        <v>-119.92502</v>
      </c>
      <c r="D461" t="s">
        <v>449</v>
      </c>
      <c r="E461" t="s">
        <v>142</v>
      </c>
      <c r="F461" t="s">
        <v>262</v>
      </c>
    </row>
    <row r="462" spans="1:6" x14ac:dyDescent="0.35">
      <c r="A462">
        <v>93522</v>
      </c>
      <c r="B462">
        <v>36.626033</v>
      </c>
      <c r="C462">
        <v>-117.218616</v>
      </c>
      <c r="D462" t="s">
        <v>450</v>
      </c>
      <c r="E462" t="s">
        <v>142</v>
      </c>
      <c r="F462" t="s">
        <v>264</v>
      </c>
    </row>
    <row r="463" spans="1:6" x14ac:dyDescent="0.35">
      <c r="A463">
        <v>95017</v>
      </c>
      <c r="B463">
        <v>37.097535999999998</v>
      </c>
      <c r="C463">
        <v>-122.24338</v>
      </c>
      <c r="D463" t="s">
        <v>451</v>
      </c>
      <c r="E463" t="s">
        <v>142</v>
      </c>
      <c r="F463" t="s">
        <v>192</v>
      </c>
    </row>
    <row r="464" spans="1:6" x14ac:dyDescent="0.35">
      <c r="A464">
        <v>95616</v>
      </c>
      <c r="B464">
        <v>38.521776000000003</v>
      </c>
      <c r="C464">
        <v>-121.749016</v>
      </c>
      <c r="D464" t="s">
        <v>452</v>
      </c>
      <c r="E464" t="s">
        <v>142</v>
      </c>
      <c r="F464" t="s">
        <v>63</v>
      </c>
    </row>
    <row r="465" spans="1:6" x14ac:dyDescent="0.35">
      <c r="A465">
        <v>95617</v>
      </c>
      <c r="B465">
        <v>38.619545000000002</v>
      </c>
      <c r="C465">
        <v>-121.96153200000001</v>
      </c>
      <c r="D465" t="s">
        <v>452</v>
      </c>
      <c r="E465" t="s">
        <v>142</v>
      </c>
      <c r="F465" t="s">
        <v>63</v>
      </c>
    </row>
    <row r="466" spans="1:6" x14ac:dyDescent="0.35">
      <c r="A466">
        <v>96108</v>
      </c>
      <c r="B466">
        <v>41.590547999999998</v>
      </c>
      <c r="C466">
        <v>-120.727706</v>
      </c>
      <c r="D466" t="s">
        <v>453</v>
      </c>
      <c r="E466" t="s">
        <v>142</v>
      </c>
      <c r="F466" t="s">
        <v>149</v>
      </c>
    </row>
    <row r="467" spans="1:6" x14ac:dyDescent="0.35">
      <c r="A467">
        <v>92328</v>
      </c>
      <c r="B467">
        <v>36.235816999999997</v>
      </c>
      <c r="C467">
        <v>-117.144513</v>
      </c>
      <c r="D467" t="s">
        <v>454</v>
      </c>
      <c r="E467" t="s">
        <v>142</v>
      </c>
      <c r="F467" t="s">
        <v>264</v>
      </c>
    </row>
    <row r="468" spans="1:6" x14ac:dyDescent="0.35">
      <c r="A468">
        <v>94576</v>
      </c>
      <c r="B468">
        <v>38.450909000000003</v>
      </c>
      <c r="C468">
        <v>-122.444889</v>
      </c>
      <c r="D468" t="s">
        <v>455</v>
      </c>
      <c r="E468" t="s">
        <v>142</v>
      </c>
      <c r="F468" t="s">
        <v>180</v>
      </c>
    </row>
    <row r="469" spans="1:6" x14ac:dyDescent="0.35">
      <c r="A469">
        <v>92014</v>
      </c>
      <c r="B469">
        <v>32.974074000000002</v>
      </c>
      <c r="C469">
        <v>-117.22416699999999</v>
      </c>
      <c r="D469" t="s">
        <v>456</v>
      </c>
      <c r="E469" t="s">
        <v>142</v>
      </c>
      <c r="F469" t="s">
        <v>168</v>
      </c>
    </row>
    <row r="470" spans="1:6" x14ac:dyDescent="0.35">
      <c r="A470">
        <v>93616</v>
      </c>
      <c r="B470">
        <v>36.6524</v>
      </c>
      <c r="C470">
        <v>-119.592015</v>
      </c>
      <c r="D470" t="s">
        <v>457</v>
      </c>
      <c r="E470" t="s">
        <v>142</v>
      </c>
      <c r="F470" t="s">
        <v>54</v>
      </c>
    </row>
    <row r="471" spans="1:6" x14ac:dyDescent="0.35">
      <c r="A471">
        <v>93215</v>
      </c>
      <c r="B471">
        <v>35.294404999999998</v>
      </c>
      <c r="C471">
        <v>-118.905173</v>
      </c>
      <c r="D471" t="s">
        <v>458</v>
      </c>
      <c r="E471" t="s">
        <v>142</v>
      </c>
      <c r="F471" t="s">
        <v>49</v>
      </c>
    </row>
    <row r="472" spans="1:6" x14ac:dyDescent="0.35">
      <c r="A472">
        <v>93216</v>
      </c>
      <c r="B472">
        <v>35.294404999999998</v>
      </c>
      <c r="C472">
        <v>-118.905173</v>
      </c>
      <c r="D472" t="s">
        <v>458</v>
      </c>
      <c r="E472" t="s">
        <v>142</v>
      </c>
      <c r="F472" t="s">
        <v>49</v>
      </c>
    </row>
    <row r="473" spans="1:6" x14ac:dyDescent="0.35">
      <c r="A473">
        <v>95315</v>
      </c>
      <c r="B473">
        <v>37.429369000000001</v>
      </c>
      <c r="C473">
        <v>-120.762047</v>
      </c>
      <c r="D473" t="s">
        <v>459</v>
      </c>
      <c r="E473" t="s">
        <v>142</v>
      </c>
      <c r="F473" t="s">
        <v>75</v>
      </c>
    </row>
    <row r="474" spans="1:6" x14ac:dyDescent="0.35">
      <c r="A474">
        <v>95316</v>
      </c>
      <c r="B474">
        <v>37.550260000000002</v>
      </c>
      <c r="C474">
        <v>-120.718131</v>
      </c>
      <c r="D474" t="s">
        <v>460</v>
      </c>
      <c r="E474" t="s">
        <v>142</v>
      </c>
      <c r="F474" t="s">
        <v>69</v>
      </c>
    </row>
    <row r="475" spans="1:6" x14ac:dyDescent="0.35">
      <c r="A475">
        <v>91916</v>
      </c>
      <c r="B475">
        <v>33.016928</v>
      </c>
      <c r="C475">
        <v>-116.846046</v>
      </c>
      <c r="D475" t="s">
        <v>461</v>
      </c>
      <c r="E475" t="s">
        <v>142</v>
      </c>
      <c r="F475" t="s">
        <v>168</v>
      </c>
    </row>
    <row r="476" spans="1:6" x14ac:dyDescent="0.35">
      <c r="A476">
        <v>92239</v>
      </c>
      <c r="B476">
        <v>33.809041000000001</v>
      </c>
      <c r="C476">
        <v>-115.36657700000001</v>
      </c>
      <c r="D476" t="s">
        <v>462</v>
      </c>
      <c r="E476" t="s">
        <v>142</v>
      </c>
      <c r="F476" t="s">
        <v>152</v>
      </c>
    </row>
    <row r="477" spans="1:6" x14ac:dyDescent="0.35">
      <c r="A477">
        <v>92240</v>
      </c>
      <c r="B477">
        <v>33.900103000000001</v>
      </c>
      <c r="C477">
        <v>-116.400701</v>
      </c>
      <c r="D477" t="s">
        <v>463</v>
      </c>
      <c r="E477" t="s">
        <v>142</v>
      </c>
      <c r="F477" t="s">
        <v>152</v>
      </c>
    </row>
    <row r="478" spans="1:6" x14ac:dyDescent="0.35">
      <c r="A478">
        <v>92241</v>
      </c>
      <c r="B478">
        <v>33.876264999999997</v>
      </c>
      <c r="C478">
        <v>-116.354024</v>
      </c>
      <c r="D478" t="s">
        <v>463</v>
      </c>
      <c r="E478" t="s">
        <v>142</v>
      </c>
      <c r="F478" t="s">
        <v>152</v>
      </c>
    </row>
    <row r="479" spans="1:6" x14ac:dyDescent="0.35">
      <c r="A479">
        <v>94528</v>
      </c>
      <c r="B479">
        <v>37.838743999999998</v>
      </c>
      <c r="C479">
        <v>-121.96672</v>
      </c>
      <c r="D479" t="s">
        <v>62</v>
      </c>
      <c r="E479" t="s">
        <v>142</v>
      </c>
      <c r="F479" t="s">
        <v>156</v>
      </c>
    </row>
    <row r="480" spans="1:6" x14ac:dyDescent="0.35">
      <c r="A480">
        <v>91765</v>
      </c>
      <c r="B480">
        <v>33.786594000000001</v>
      </c>
      <c r="C480">
        <v>-118.29866199999999</v>
      </c>
      <c r="D480" t="s">
        <v>464</v>
      </c>
      <c r="E480" t="s">
        <v>142</v>
      </c>
      <c r="F480" t="s">
        <v>145</v>
      </c>
    </row>
    <row r="481" spans="1:6" x14ac:dyDescent="0.35">
      <c r="A481">
        <v>95619</v>
      </c>
      <c r="B481">
        <v>38.629821</v>
      </c>
      <c r="C481">
        <v>-120.820021</v>
      </c>
      <c r="D481" t="s">
        <v>465</v>
      </c>
      <c r="E481" t="s">
        <v>142</v>
      </c>
      <c r="F481" t="s">
        <v>58</v>
      </c>
    </row>
    <row r="482" spans="1:6" x14ac:dyDescent="0.35">
      <c r="A482">
        <v>94929</v>
      </c>
      <c r="B482">
        <v>38.246927999999997</v>
      </c>
      <c r="C482">
        <v>-122.956202</v>
      </c>
      <c r="D482" t="s">
        <v>466</v>
      </c>
      <c r="E482" t="s">
        <v>142</v>
      </c>
      <c r="F482" t="s">
        <v>244</v>
      </c>
    </row>
    <row r="483" spans="1:6" x14ac:dyDescent="0.35">
      <c r="A483">
        <v>93618</v>
      </c>
      <c r="B483">
        <v>36.509532</v>
      </c>
      <c r="C483">
        <v>-119.395365</v>
      </c>
      <c r="D483" t="s">
        <v>77</v>
      </c>
      <c r="E483" t="s">
        <v>142</v>
      </c>
      <c r="F483" t="s">
        <v>166</v>
      </c>
    </row>
    <row r="484" spans="1:6" x14ac:dyDescent="0.35">
      <c r="A484">
        <v>95620</v>
      </c>
      <c r="B484">
        <v>38.397371999999997</v>
      </c>
      <c r="C484">
        <v>-121.761419</v>
      </c>
      <c r="D484" t="s">
        <v>467</v>
      </c>
      <c r="E484" t="s">
        <v>142</v>
      </c>
      <c r="F484" t="s">
        <v>80</v>
      </c>
    </row>
    <row r="485" spans="1:6" x14ac:dyDescent="0.35">
      <c r="A485">
        <v>95935</v>
      </c>
      <c r="B485">
        <v>39.377751000000004</v>
      </c>
      <c r="C485">
        <v>-121.188917</v>
      </c>
      <c r="D485" t="s">
        <v>468</v>
      </c>
      <c r="E485" t="s">
        <v>142</v>
      </c>
      <c r="F485" t="s">
        <v>233</v>
      </c>
    </row>
    <row r="486" spans="1:6" x14ac:dyDescent="0.35">
      <c r="A486">
        <v>96023</v>
      </c>
      <c r="B486">
        <v>41.919428000000003</v>
      </c>
      <c r="C486">
        <v>-121.973887</v>
      </c>
      <c r="D486" t="s">
        <v>469</v>
      </c>
      <c r="E486" t="s">
        <v>142</v>
      </c>
      <c r="F486" t="s">
        <v>326</v>
      </c>
    </row>
    <row r="487" spans="1:6" x14ac:dyDescent="0.35">
      <c r="A487">
        <v>93620</v>
      </c>
      <c r="B487">
        <v>37.073301000000001</v>
      </c>
      <c r="C487">
        <v>-120.623363</v>
      </c>
      <c r="D487" t="s">
        <v>470</v>
      </c>
      <c r="E487" t="s">
        <v>142</v>
      </c>
      <c r="F487" t="s">
        <v>75</v>
      </c>
    </row>
    <row r="488" spans="1:6" x14ac:dyDescent="0.35">
      <c r="A488">
        <v>95429</v>
      </c>
      <c r="B488">
        <v>39.671989000000004</v>
      </c>
      <c r="C488">
        <v>-123.39420699999999</v>
      </c>
      <c r="D488" t="s">
        <v>471</v>
      </c>
      <c r="E488" t="s">
        <v>142</v>
      </c>
      <c r="F488" t="s">
        <v>159</v>
      </c>
    </row>
    <row r="489" spans="1:6" x14ac:dyDescent="0.35">
      <c r="A489">
        <v>96024</v>
      </c>
      <c r="B489">
        <v>40.668852999999999</v>
      </c>
      <c r="C489">
        <v>-122.94246800000001</v>
      </c>
      <c r="D489" t="s">
        <v>472</v>
      </c>
      <c r="E489" t="s">
        <v>142</v>
      </c>
      <c r="F489" t="s">
        <v>256</v>
      </c>
    </row>
    <row r="490" spans="1:6" x14ac:dyDescent="0.35">
      <c r="A490">
        <v>95229</v>
      </c>
      <c r="B490">
        <v>38.110354999999998</v>
      </c>
      <c r="C490">
        <v>-120.45435999999999</v>
      </c>
      <c r="D490" t="s">
        <v>473</v>
      </c>
      <c r="E490" t="s">
        <v>142</v>
      </c>
      <c r="F490" t="s">
        <v>172</v>
      </c>
    </row>
    <row r="491" spans="1:6" x14ac:dyDescent="0.35">
      <c r="A491">
        <v>90239</v>
      </c>
      <c r="B491">
        <v>33.786594000000001</v>
      </c>
      <c r="C491">
        <v>-118.29866199999999</v>
      </c>
      <c r="D491" t="s">
        <v>474</v>
      </c>
      <c r="E491" t="s">
        <v>142</v>
      </c>
      <c r="F491" t="s">
        <v>145</v>
      </c>
    </row>
    <row r="492" spans="1:6" x14ac:dyDescent="0.35">
      <c r="A492">
        <v>90240</v>
      </c>
      <c r="B492">
        <v>33.946362999999998</v>
      </c>
      <c r="C492">
        <v>-118.119461</v>
      </c>
      <c r="D492" t="s">
        <v>474</v>
      </c>
      <c r="E492" t="s">
        <v>142</v>
      </c>
      <c r="F492" t="s">
        <v>145</v>
      </c>
    </row>
    <row r="493" spans="1:6" x14ac:dyDescent="0.35">
      <c r="A493">
        <v>90241</v>
      </c>
      <c r="B493">
        <v>33.939163999999998</v>
      </c>
      <c r="C493">
        <v>-118.125851</v>
      </c>
      <c r="D493" t="s">
        <v>474</v>
      </c>
      <c r="E493" t="s">
        <v>142</v>
      </c>
      <c r="F493" t="s">
        <v>145</v>
      </c>
    </row>
    <row r="494" spans="1:6" x14ac:dyDescent="0.35">
      <c r="A494">
        <v>90242</v>
      </c>
      <c r="B494">
        <v>33.922713999999999</v>
      </c>
      <c r="C494">
        <v>-118.13996899999999</v>
      </c>
      <c r="D494" t="s">
        <v>474</v>
      </c>
      <c r="E494" t="s">
        <v>142</v>
      </c>
      <c r="F494" t="s">
        <v>145</v>
      </c>
    </row>
    <row r="495" spans="1:6" x14ac:dyDescent="0.35">
      <c r="A495">
        <v>95936</v>
      </c>
      <c r="B495">
        <v>39.558607000000002</v>
      </c>
      <c r="C495">
        <v>-120.853714</v>
      </c>
      <c r="D495" t="s">
        <v>475</v>
      </c>
      <c r="E495" t="s">
        <v>142</v>
      </c>
      <c r="F495" t="s">
        <v>59</v>
      </c>
    </row>
    <row r="496" spans="1:6" x14ac:dyDescent="0.35">
      <c r="A496">
        <v>96109</v>
      </c>
      <c r="B496">
        <v>39.962840999999997</v>
      </c>
      <c r="C496">
        <v>-120.20247000000001</v>
      </c>
      <c r="D496" t="s">
        <v>476</v>
      </c>
      <c r="E496" t="s">
        <v>142</v>
      </c>
      <c r="F496" t="s">
        <v>254</v>
      </c>
    </row>
    <row r="497" spans="1:6" x14ac:dyDescent="0.35">
      <c r="A497">
        <v>95699</v>
      </c>
      <c r="B497">
        <v>38.437001000000002</v>
      </c>
      <c r="C497">
        <v>-120.84570600000001</v>
      </c>
      <c r="D497" t="s">
        <v>477</v>
      </c>
      <c r="E497" t="s">
        <v>142</v>
      </c>
      <c r="F497" t="s">
        <v>177</v>
      </c>
    </row>
    <row r="498" spans="1:6" x14ac:dyDescent="0.35">
      <c r="A498">
        <v>91009</v>
      </c>
      <c r="B498">
        <v>33.786594000000001</v>
      </c>
      <c r="C498">
        <v>-118.29866199999999</v>
      </c>
      <c r="D498" t="s">
        <v>478</v>
      </c>
      <c r="E498" t="s">
        <v>142</v>
      </c>
      <c r="F498" t="s">
        <v>145</v>
      </c>
    </row>
    <row r="499" spans="1:6" x14ac:dyDescent="0.35">
      <c r="A499">
        <v>91010</v>
      </c>
      <c r="B499">
        <v>33.786594000000001</v>
      </c>
      <c r="C499">
        <v>-118.29866199999999</v>
      </c>
      <c r="D499" t="s">
        <v>478</v>
      </c>
      <c r="E499" t="s">
        <v>142</v>
      </c>
      <c r="F499" t="s">
        <v>145</v>
      </c>
    </row>
    <row r="500" spans="1:6" x14ac:dyDescent="0.35">
      <c r="A500">
        <v>94568</v>
      </c>
      <c r="B500">
        <v>37.714402</v>
      </c>
      <c r="C500">
        <v>-121.906329</v>
      </c>
      <c r="D500" t="s">
        <v>479</v>
      </c>
      <c r="E500" t="s">
        <v>142</v>
      </c>
      <c r="F500" t="s">
        <v>154</v>
      </c>
    </row>
    <row r="501" spans="1:6" x14ac:dyDescent="0.35">
      <c r="A501">
        <v>93218</v>
      </c>
      <c r="B501">
        <v>36.082002000000003</v>
      </c>
      <c r="C501">
        <v>-119.036316</v>
      </c>
      <c r="D501" t="s">
        <v>480</v>
      </c>
      <c r="E501" t="s">
        <v>142</v>
      </c>
      <c r="F501" t="s">
        <v>166</v>
      </c>
    </row>
    <row r="502" spans="1:6" x14ac:dyDescent="0.35">
      <c r="A502">
        <v>91917</v>
      </c>
      <c r="B502">
        <v>33.016928</v>
      </c>
      <c r="C502">
        <v>-116.846046</v>
      </c>
      <c r="D502" t="s">
        <v>481</v>
      </c>
      <c r="E502" t="s">
        <v>142</v>
      </c>
      <c r="F502" t="s">
        <v>168</v>
      </c>
    </row>
    <row r="503" spans="1:6" x14ac:dyDescent="0.35">
      <c r="A503">
        <v>95430</v>
      </c>
      <c r="B503">
        <v>38.442734999999999</v>
      </c>
      <c r="C503">
        <v>-123.071403</v>
      </c>
      <c r="D503" t="s">
        <v>482</v>
      </c>
      <c r="E503" t="s">
        <v>142</v>
      </c>
      <c r="F503" t="s">
        <v>82</v>
      </c>
    </row>
    <row r="504" spans="1:6" x14ac:dyDescent="0.35">
      <c r="A504">
        <v>93621</v>
      </c>
      <c r="B504">
        <v>36.723654000000003</v>
      </c>
      <c r="C504">
        <v>-119.051698</v>
      </c>
      <c r="D504" t="s">
        <v>483</v>
      </c>
      <c r="E504" t="s">
        <v>142</v>
      </c>
      <c r="F504" t="s">
        <v>54</v>
      </c>
    </row>
    <row r="505" spans="1:6" x14ac:dyDescent="0.35">
      <c r="A505">
        <v>95937</v>
      </c>
      <c r="B505">
        <v>38.835383999999998</v>
      </c>
      <c r="C505">
        <v>-122.05792099999999</v>
      </c>
      <c r="D505" t="s">
        <v>484</v>
      </c>
      <c r="E505" t="s">
        <v>142</v>
      </c>
      <c r="F505" t="s">
        <v>63</v>
      </c>
    </row>
    <row r="506" spans="1:6" x14ac:dyDescent="0.35">
      <c r="A506">
        <v>96025</v>
      </c>
      <c r="B506">
        <v>41.455739999999999</v>
      </c>
      <c r="C506">
        <v>-122.390196</v>
      </c>
      <c r="D506" t="s">
        <v>485</v>
      </c>
      <c r="E506" t="s">
        <v>142</v>
      </c>
      <c r="F506" t="s">
        <v>326</v>
      </c>
    </row>
    <row r="507" spans="1:6" x14ac:dyDescent="0.35">
      <c r="A507">
        <v>95938</v>
      </c>
      <c r="B507">
        <v>39.626362</v>
      </c>
      <c r="C507">
        <v>-121.777546</v>
      </c>
      <c r="D507" t="s">
        <v>486</v>
      </c>
      <c r="E507" t="s">
        <v>142</v>
      </c>
      <c r="F507" t="s">
        <v>225</v>
      </c>
    </row>
    <row r="508" spans="1:6" x14ac:dyDescent="0.35">
      <c r="A508">
        <v>95714</v>
      </c>
      <c r="B508">
        <v>39.196514999999998</v>
      </c>
      <c r="C508">
        <v>-120.829762</v>
      </c>
      <c r="D508" t="s">
        <v>487</v>
      </c>
      <c r="E508" t="s">
        <v>142</v>
      </c>
      <c r="F508" t="s">
        <v>84</v>
      </c>
    </row>
    <row r="509" spans="1:6" x14ac:dyDescent="0.35">
      <c r="A509">
        <v>96110</v>
      </c>
      <c r="B509">
        <v>41.590547999999998</v>
      </c>
      <c r="C509">
        <v>-120.727706</v>
      </c>
      <c r="D509" t="s">
        <v>488</v>
      </c>
      <c r="E509" t="s">
        <v>142</v>
      </c>
      <c r="F509" t="s">
        <v>149</v>
      </c>
    </row>
    <row r="510" spans="1:6" x14ac:dyDescent="0.35">
      <c r="A510">
        <v>93219</v>
      </c>
      <c r="B510">
        <v>35.875917999999999</v>
      </c>
      <c r="C510">
        <v>-119.26232299999999</v>
      </c>
      <c r="D510" t="s">
        <v>489</v>
      </c>
      <c r="E510" t="s">
        <v>142</v>
      </c>
      <c r="F510" t="s">
        <v>166</v>
      </c>
    </row>
    <row r="511" spans="1:6" x14ac:dyDescent="0.35">
      <c r="A511">
        <v>92242</v>
      </c>
      <c r="B511">
        <v>34.201506000000002</v>
      </c>
      <c r="C511">
        <v>-115.647775</v>
      </c>
      <c r="D511" t="s">
        <v>490</v>
      </c>
      <c r="E511" t="s">
        <v>142</v>
      </c>
      <c r="F511" t="s">
        <v>147</v>
      </c>
    </row>
    <row r="512" spans="1:6" x14ac:dyDescent="0.35">
      <c r="A512">
        <v>92650</v>
      </c>
      <c r="B512">
        <v>33.640301999999998</v>
      </c>
      <c r="C512">
        <v>-117.769442</v>
      </c>
      <c r="D512" t="s">
        <v>491</v>
      </c>
      <c r="E512" t="s">
        <v>142</v>
      </c>
      <c r="F512" t="s">
        <v>163</v>
      </c>
    </row>
    <row r="513" spans="1:6" x14ac:dyDescent="0.35">
      <c r="A513">
        <v>95721</v>
      </c>
      <c r="B513">
        <v>38.830739999999999</v>
      </c>
      <c r="C513">
        <v>-120.05516299999999</v>
      </c>
      <c r="D513" t="s">
        <v>492</v>
      </c>
      <c r="E513" t="s">
        <v>142</v>
      </c>
      <c r="F513" t="s">
        <v>58</v>
      </c>
    </row>
    <row r="514" spans="1:6" x14ac:dyDescent="0.35">
      <c r="A514">
        <v>93220</v>
      </c>
      <c r="B514">
        <v>35.357017999999997</v>
      </c>
      <c r="C514">
        <v>-118.810069</v>
      </c>
      <c r="D514" t="s">
        <v>493</v>
      </c>
      <c r="E514" t="s">
        <v>142</v>
      </c>
      <c r="F514" t="s">
        <v>49</v>
      </c>
    </row>
    <row r="515" spans="1:6" x14ac:dyDescent="0.35">
      <c r="A515">
        <v>93523</v>
      </c>
      <c r="B515">
        <v>35.258170999999997</v>
      </c>
      <c r="C515">
        <v>-118.130233</v>
      </c>
      <c r="D515" t="s">
        <v>494</v>
      </c>
      <c r="E515" t="s">
        <v>142</v>
      </c>
      <c r="F515" t="s">
        <v>49</v>
      </c>
    </row>
    <row r="516" spans="1:6" x14ac:dyDescent="0.35">
      <c r="A516">
        <v>93524</v>
      </c>
      <c r="B516">
        <v>35.294404999999998</v>
      </c>
      <c r="C516">
        <v>-118.905173</v>
      </c>
      <c r="D516" t="s">
        <v>494</v>
      </c>
      <c r="E516" t="s">
        <v>142</v>
      </c>
      <c r="F516" t="s">
        <v>49</v>
      </c>
    </row>
    <row r="517" spans="1:6" x14ac:dyDescent="0.35">
      <c r="A517">
        <v>92019</v>
      </c>
      <c r="B517">
        <v>32.865113000000001</v>
      </c>
      <c r="C517">
        <v>-117.041287</v>
      </c>
      <c r="D517" t="s">
        <v>495</v>
      </c>
      <c r="E517" t="s">
        <v>142</v>
      </c>
      <c r="F517" t="s">
        <v>168</v>
      </c>
    </row>
    <row r="518" spans="1:6" x14ac:dyDescent="0.35">
      <c r="A518">
        <v>92020</v>
      </c>
      <c r="B518">
        <v>32.787514000000002</v>
      </c>
      <c r="C518">
        <v>-116.960836</v>
      </c>
      <c r="D518" t="s">
        <v>495</v>
      </c>
      <c r="E518" t="s">
        <v>142</v>
      </c>
      <c r="F518" t="s">
        <v>168</v>
      </c>
    </row>
    <row r="519" spans="1:6" x14ac:dyDescent="0.35">
      <c r="A519">
        <v>92021</v>
      </c>
      <c r="B519">
        <v>32.822138000000002</v>
      </c>
      <c r="C519">
        <v>-116.885508</v>
      </c>
      <c r="D519" t="s">
        <v>495</v>
      </c>
      <c r="E519" t="s">
        <v>142</v>
      </c>
      <c r="F519" t="s">
        <v>168</v>
      </c>
    </row>
    <row r="520" spans="1:6" x14ac:dyDescent="0.35">
      <c r="A520">
        <v>92022</v>
      </c>
      <c r="B520">
        <v>33.016928</v>
      </c>
      <c r="C520">
        <v>-116.846046</v>
      </c>
      <c r="D520" t="s">
        <v>495</v>
      </c>
      <c r="E520" t="s">
        <v>142</v>
      </c>
      <c r="F520" t="s">
        <v>168</v>
      </c>
    </row>
    <row r="521" spans="1:6" x14ac:dyDescent="0.35">
      <c r="A521">
        <v>92090</v>
      </c>
      <c r="B521">
        <v>33.016928</v>
      </c>
      <c r="C521">
        <v>-116.846046</v>
      </c>
      <c r="D521" t="s">
        <v>495</v>
      </c>
      <c r="E521" t="s">
        <v>142</v>
      </c>
      <c r="F521" t="s">
        <v>168</v>
      </c>
    </row>
    <row r="522" spans="1:6" x14ac:dyDescent="0.35">
      <c r="D522" t="s">
        <v>496</v>
      </c>
      <c r="E522" t="s">
        <v>142</v>
      </c>
      <c r="F522" t="s">
        <v>418</v>
      </c>
    </row>
    <row r="523" spans="1:6" x14ac:dyDescent="0.35">
      <c r="A523">
        <v>92243</v>
      </c>
      <c r="B523">
        <v>32.900509</v>
      </c>
      <c r="C523">
        <v>-115.50384200000001</v>
      </c>
      <c r="D523" t="s">
        <v>497</v>
      </c>
      <c r="E523" t="s">
        <v>142</v>
      </c>
      <c r="F523" t="s">
        <v>228</v>
      </c>
    </row>
    <row r="524" spans="1:6" x14ac:dyDescent="0.35">
      <c r="A524">
        <v>92244</v>
      </c>
      <c r="B524">
        <v>32.794750000000001</v>
      </c>
      <c r="C524">
        <v>-115.692714</v>
      </c>
      <c r="D524" t="s">
        <v>497</v>
      </c>
      <c r="E524" t="s">
        <v>142</v>
      </c>
      <c r="F524" t="s">
        <v>228</v>
      </c>
    </row>
    <row r="525" spans="1:6" x14ac:dyDescent="0.35">
      <c r="A525">
        <v>94530</v>
      </c>
      <c r="B525">
        <v>37.918024000000003</v>
      </c>
      <c r="C525">
        <v>-122.30248</v>
      </c>
      <c r="D525" t="s">
        <v>498</v>
      </c>
      <c r="E525" t="s">
        <v>142</v>
      </c>
      <c r="F525" t="s">
        <v>156</v>
      </c>
    </row>
    <row r="526" spans="1:6" x14ac:dyDescent="0.35">
      <c r="A526">
        <v>95623</v>
      </c>
      <c r="B526">
        <v>38.676271999999997</v>
      </c>
      <c r="C526">
        <v>-120.84598</v>
      </c>
      <c r="D526" t="s">
        <v>58</v>
      </c>
      <c r="E526" t="s">
        <v>142</v>
      </c>
      <c r="F526" t="s">
        <v>58</v>
      </c>
    </row>
    <row r="527" spans="1:6" x14ac:dyDescent="0.35">
      <c r="A527">
        <v>95762</v>
      </c>
      <c r="B527">
        <v>38.686847</v>
      </c>
      <c r="C527">
        <v>-121.04484600000001</v>
      </c>
      <c r="D527" t="s">
        <v>499</v>
      </c>
      <c r="E527" t="s">
        <v>142</v>
      </c>
      <c r="F527" t="s">
        <v>58</v>
      </c>
    </row>
    <row r="528" spans="1:6" x14ac:dyDescent="0.35">
      <c r="A528">
        <v>94018</v>
      </c>
      <c r="B528">
        <v>37.510084999999997</v>
      </c>
      <c r="C528">
        <v>-122.473404</v>
      </c>
      <c r="D528" t="s">
        <v>500</v>
      </c>
      <c r="E528" t="s">
        <v>142</v>
      </c>
      <c r="F528" t="s">
        <v>209</v>
      </c>
    </row>
    <row r="529" spans="1:6" x14ac:dyDescent="0.35">
      <c r="A529">
        <v>95618</v>
      </c>
      <c r="B529">
        <v>38.544310000000003</v>
      </c>
      <c r="C529">
        <v>-121.68590399999999</v>
      </c>
      <c r="D529" t="s">
        <v>501</v>
      </c>
      <c r="E529" t="s">
        <v>142</v>
      </c>
      <c r="F529" t="s">
        <v>63</v>
      </c>
    </row>
    <row r="530" spans="1:6" x14ac:dyDescent="0.35">
      <c r="A530">
        <v>91731</v>
      </c>
      <c r="B530">
        <v>33.786594000000001</v>
      </c>
      <c r="C530">
        <v>-118.29866199999999</v>
      </c>
      <c r="D530" t="s">
        <v>502</v>
      </c>
      <c r="E530" t="s">
        <v>142</v>
      </c>
      <c r="F530" t="s">
        <v>145</v>
      </c>
    </row>
    <row r="531" spans="1:6" x14ac:dyDescent="0.35">
      <c r="A531">
        <v>91732</v>
      </c>
      <c r="B531">
        <v>33.786594000000001</v>
      </c>
      <c r="C531">
        <v>-118.29866199999999</v>
      </c>
      <c r="D531" t="s">
        <v>502</v>
      </c>
      <c r="E531" t="s">
        <v>142</v>
      </c>
      <c r="F531" t="s">
        <v>145</v>
      </c>
    </row>
    <row r="532" spans="1:6" x14ac:dyDescent="0.35">
      <c r="A532">
        <v>91734</v>
      </c>
      <c r="B532">
        <v>33.786594000000001</v>
      </c>
      <c r="C532">
        <v>-118.29866199999999</v>
      </c>
      <c r="D532" t="s">
        <v>502</v>
      </c>
      <c r="E532" t="s">
        <v>142</v>
      </c>
      <c r="F532" t="s">
        <v>145</v>
      </c>
    </row>
    <row r="533" spans="1:6" x14ac:dyDescent="0.35">
      <c r="A533">
        <v>91735</v>
      </c>
      <c r="B533">
        <v>33.786594000000001</v>
      </c>
      <c r="C533">
        <v>-118.29866199999999</v>
      </c>
      <c r="D533" t="s">
        <v>502</v>
      </c>
      <c r="E533" t="s">
        <v>142</v>
      </c>
      <c r="F533" t="s">
        <v>145</v>
      </c>
    </row>
    <row r="534" spans="1:6" x14ac:dyDescent="0.35">
      <c r="A534">
        <v>95317</v>
      </c>
      <c r="B534">
        <v>37.125734999999999</v>
      </c>
      <c r="C534">
        <v>-120.50493400000001</v>
      </c>
      <c r="D534" t="s">
        <v>503</v>
      </c>
      <c r="E534" t="s">
        <v>142</v>
      </c>
      <c r="F534" t="s">
        <v>75</v>
      </c>
    </row>
    <row r="535" spans="1:6" x14ac:dyDescent="0.35">
      <c r="A535">
        <v>95318</v>
      </c>
      <c r="B535">
        <v>37.622231999999997</v>
      </c>
      <c r="C535">
        <v>-119.86125800000001</v>
      </c>
      <c r="D535" t="s">
        <v>504</v>
      </c>
      <c r="E535" t="s">
        <v>142</v>
      </c>
      <c r="F535" t="s">
        <v>70</v>
      </c>
    </row>
    <row r="536" spans="1:6" x14ac:dyDescent="0.35">
      <c r="A536">
        <v>90245</v>
      </c>
      <c r="B536">
        <v>33.786594000000001</v>
      </c>
      <c r="C536">
        <v>-118.29866199999999</v>
      </c>
      <c r="D536" t="s">
        <v>505</v>
      </c>
      <c r="E536" t="s">
        <v>142</v>
      </c>
      <c r="F536" t="s">
        <v>145</v>
      </c>
    </row>
    <row r="537" spans="1:6" x14ac:dyDescent="0.35">
      <c r="A537">
        <v>94803</v>
      </c>
      <c r="B537">
        <v>37.966422000000001</v>
      </c>
      <c r="C537">
        <v>-122.206177</v>
      </c>
      <c r="D537" t="s">
        <v>506</v>
      </c>
      <c r="E537" t="s">
        <v>142</v>
      </c>
      <c r="F537" t="s">
        <v>156</v>
      </c>
    </row>
    <row r="538" spans="1:6" x14ac:dyDescent="0.35">
      <c r="A538">
        <v>94820</v>
      </c>
      <c r="B538">
        <v>37.777208000000002</v>
      </c>
      <c r="C538">
        <v>-121.955399</v>
      </c>
      <c r="D538" t="s">
        <v>506</v>
      </c>
      <c r="E538" t="s">
        <v>142</v>
      </c>
      <c r="F538" t="s">
        <v>156</v>
      </c>
    </row>
    <row r="539" spans="1:6" x14ac:dyDescent="0.35">
      <c r="A539">
        <v>92609</v>
      </c>
      <c r="B539">
        <v>37.1205018</v>
      </c>
      <c r="C539">
        <v>-121.67216860000001</v>
      </c>
      <c r="D539" t="s">
        <v>507</v>
      </c>
      <c r="E539" t="s">
        <v>142</v>
      </c>
      <c r="F539" t="s">
        <v>163</v>
      </c>
    </row>
    <row r="540" spans="1:6" x14ac:dyDescent="0.35">
      <c r="A540">
        <v>95433</v>
      </c>
      <c r="B540">
        <v>38.313864000000002</v>
      </c>
      <c r="C540">
        <v>-122.513093</v>
      </c>
      <c r="D540" t="s">
        <v>508</v>
      </c>
      <c r="E540" t="s">
        <v>142</v>
      </c>
      <c r="F540" t="s">
        <v>82</v>
      </c>
    </row>
    <row r="541" spans="1:6" x14ac:dyDescent="0.35">
      <c r="A541">
        <v>95431</v>
      </c>
      <c r="B541">
        <v>38.463087999999999</v>
      </c>
      <c r="C541">
        <v>-122.989975</v>
      </c>
      <c r="D541" t="s">
        <v>509</v>
      </c>
      <c r="E541" t="s">
        <v>142</v>
      </c>
      <c r="F541" t="s">
        <v>82</v>
      </c>
    </row>
    <row r="542" spans="1:6" x14ac:dyDescent="0.35">
      <c r="A542">
        <v>95432</v>
      </c>
      <c r="B542">
        <v>39.076371000000002</v>
      </c>
      <c r="C542">
        <v>-123.618031</v>
      </c>
      <c r="D542" t="s">
        <v>510</v>
      </c>
      <c r="E542" t="s">
        <v>142</v>
      </c>
      <c r="F542" t="s">
        <v>159</v>
      </c>
    </row>
    <row r="543" spans="1:6" x14ac:dyDescent="0.35">
      <c r="A543">
        <v>95939</v>
      </c>
      <c r="B543">
        <v>39.54842</v>
      </c>
      <c r="C543">
        <v>-122.56742800000001</v>
      </c>
      <c r="D543" t="s">
        <v>511</v>
      </c>
      <c r="E543" t="s">
        <v>142</v>
      </c>
      <c r="F543" t="s">
        <v>205</v>
      </c>
    </row>
    <row r="544" spans="1:6" x14ac:dyDescent="0.35">
      <c r="A544">
        <v>95624</v>
      </c>
      <c r="B544">
        <v>38.441479999999999</v>
      </c>
      <c r="C544">
        <v>-121.307142</v>
      </c>
      <c r="D544" t="s">
        <v>512</v>
      </c>
      <c r="E544" t="s">
        <v>142</v>
      </c>
      <c r="F544" t="s">
        <v>64</v>
      </c>
    </row>
    <row r="545" spans="1:6" x14ac:dyDescent="0.35">
      <c r="A545">
        <v>95758</v>
      </c>
      <c r="B545">
        <v>38.347205000000002</v>
      </c>
      <c r="C545">
        <v>-121.428681</v>
      </c>
      <c r="D545" t="s">
        <v>512</v>
      </c>
      <c r="E545" t="s">
        <v>142</v>
      </c>
      <c r="F545" t="s">
        <v>64</v>
      </c>
    </row>
    <row r="546" spans="1:6" x14ac:dyDescent="0.35">
      <c r="A546">
        <v>95759</v>
      </c>
      <c r="B546">
        <v>38.377411000000002</v>
      </c>
      <c r="C546">
        <v>-121.444429</v>
      </c>
      <c r="D546" t="s">
        <v>512</v>
      </c>
      <c r="E546" t="s">
        <v>142</v>
      </c>
      <c r="F546" t="s">
        <v>64</v>
      </c>
    </row>
    <row r="547" spans="1:6" x14ac:dyDescent="0.35">
      <c r="A547">
        <v>95625</v>
      </c>
      <c r="B547">
        <v>38.348022</v>
      </c>
      <c r="C547">
        <v>-121.90029</v>
      </c>
      <c r="D547" t="s">
        <v>513</v>
      </c>
      <c r="E547" t="s">
        <v>142</v>
      </c>
      <c r="F547" t="s">
        <v>80</v>
      </c>
    </row>
    <row r="548" spans="1:6" x14ac:dyDescent="0.35">
      <c r="A548">
        <v>95626</v>
      </c>
      <c r="B548">
        <v>38.695701999999997</v>
      </c>
      <c r="C548">
        <v>-121.45209699999999</v>
      </c>
      <c r="D548" t="s">
        <v>514</v>
      </c>
      <c r="E548" t="s">
        <v>142</v>
      </c>
      <c r="F548" t="s">
        <v>64</v>
      </c>
    </row>
    <row r="549" spans="1:6" x14ac:dyDescent="0.35">
      <c r="A549">
        <v>94608</v>
      </c>
      <c r="B549">
        <v>37.833875999999997</v>
      </c>
      <c r="C549">
        <v>-122.29548</v>
      </c>
      <c r="D549" t="s">
        <v>515</v>
      </c>
      <c r="E549" t="s">
        <v>142</v>
      </c>
      <c r="F549" t="s">
        <v>154</v>
      </c>
    </row>
    <row r="550" spans="1:6" x14ac:dyDescent="0.35">
      <c r="A550">
        <v>94662</v>
      </c>
      <c r="B550">
        <v>37.680180999999997</v>
      </c>
      <c r="C550">
        <v>-121.921498</v>
      </c>
      <c r="D550" t="s">
        <v>515</v>
      </c>
      <c r="E550" t="s">
        <v>142</v>
      </c>
      <c r="F550" t="s">
        <v>154</v>
      </c>
    </row>
    <row r="551" spans="1:6" x14ac:dyDescent="0.35">
      <c r="A551">
        <v>95715</v>
      </c>
      <c r="B551">
        <v>39.254601000000001</v>
      </c>
      <c r="C551">
        <v>-120.721541</v>
      </c>
      <c r="D551" t="s">
        <v>516</v>
      </c>
      <c r="E551" t="s">
        <v>142</v>
      </c>
      <c r="F551" t="s">
        <v>84</v>
      </c>
    </row>
    <row r="552" spans="1:6" x14ac:dyDescent="0.35">
      <c r="A552">
        <v>95319</v>
      </c>
      <c r="B552">
        <v>37.637531000000003</v>
      </c>
      <c r="C552">
        <v>-120.906593</v>
      </c>
      <c r="D552" t="s">
        <v>517</v>
      </c>
      <c r="E552" t="s">
        <v>142</v>
      </c>
      <c r="F552" t="s">
        <v>69</v>
      </c>
    </row>
    <row r="553" spans="1:6" x14ac:dyDescent="0.35">
      <c r="A553">
        <v>92023</v>
      </c>
      <c r="B553">
        <v>33.016928</v>
      </c>
      <c r="C553">
        <v>-116.846046</v>
      </c>
      <c r="D553" t="s">
        <v>518</v>
      </c>
      <c r="E553" t="s">
        <v>142</v>
      </c>
      <c r="F553" t="s">
        <v>168</v>
      </c>
    </row>
    <row r="554" spans="1:6" x14ac:dyDescent="0.35">
      <c r="A554">
        <v>92024</v>
      </c>
      <c r="B554">
        <v>33.054153999999997</v>
      </c>
      <c r="C554">
        <v>-117.250253</v>
      </c>
      <c r="D554" t="s">
        <v>518</v>
      </c>
      <c r="E554" t="s">
        <v>142</v>
      </c>
      <c r="F554" t="s">
        <v>168</v>
      </c>
    </row>
    <row r="555" spans="1:6" x14ac:dyDescent="0.35">
      <c r="A555">
        <v>91316</v>
      </c>
      <c r="B555">
        <v>33.786594000000001</v>
      </c>
      <c r="C555">
        <v>-118.29866199999999</v>
      </c>
      <c r="D555" t="s">
        <v>519</v>
      </c>
      <c r="E555" t="s">
        <v>142</v>
      </c>
      <c r="F555" t="s">
        <v>145</v>
      </c>
    </row>
    <row r="556" spans="1:6" x14ac:dyDescent="0.35">
      <c r="A556">
        <v>91416</v>
      </c>
      <c r="B556">
        <v>33.786594000000001</v>
      </c>
      <c r="C556">
        <v>-118.29866199999999</v>
      </c>
      <c r="D556" t="s">
        <v>519</v>
      </c>
      <c r="E556" t="s">
        <v>142</v>
      </c>
      <c r="F556" t="s">
        <v>145</v>
      </c>
    </row>
    <row r="557" spans="1:6" x14ac:dyDescent="0.35">
      <c r="A557">
        <v>91426</v>
      </c>
      <c r="B557">
        <v>33.786594000000001</v>
      </c>
      <c r="C557">
        <v>-118.29866199999999</v>
      </c>
      <c r="D557" t="s">
        <v>519</v>
      </c>
      <c r="E557" t="s">
        <v>142</v>
      </c>
      <c r="F557" t="s">
        <v>145</v>
      </c>
    </row>
    <row r="558" spans="1:6" x14ac:dyDescent="0.35">
      <c r="A558">
        <v>91436</v>
      </c>
      <c r="B558">
        <v>33.786594000000001</v>
      </c>
      <c r="C558">
        <v>-118.29866199999999</v>
      </c>
      <c r="D558" t="s">
        <v>519</v>
      </c>
      <c r="E558" t="s">
        <v>142</v>
      </c>
      <c r="F558" t="s">
        <v>145</v>
      </c>
    </row>
    <row r="559" spans="1:6" x14ac:dyDescent="0.35">
      <c r="A559">
        <v>95320</v>
      </c>
      <c r="B559">
        <v>37.817825999999997</v>
      </c>
      <c r="C559">
        <v>-121.033598</v>
      </c>
      <c r="D559" t="s">
        <v>520</v>
      </c>
      <c r="E559" t="s">
        <v>142</v>
      </c>
      <c r="F559" t="s">
        <v>143</v>
      </c>
    </row>
    <row r="560" spans="1:6" x14ac:dyDescent="0.35">
      <c r="A560">
        <v>92025</v>
      </c>
      <c r="B560">
        <v>33.057127999999999</v>
      </c>
      <c r="C560">
        <v>-117.083403</v>
      </c>
      <c r="D560" t="s">
        <v>521</v>
      </c>
      <c r="E560" t="s">
        <v>142</v>
      </c>
      <c r="F560" t="s">
        <v>168</v>
      </c>
    </row>
    <row r="561" spans="1:6" x14ac:dyDescent="0.35">
      <c r="A561">
        <v>92026</v>
      </c>
      <c r="B561">
        <v>33.016928</v>
      </c>
      <c r="C561">
        <v>-116.846046</v>
      </c>
      <c r="D561" t="s">
        <v>521</v>
      </c>
      <c r="E561" t="s">
        <v>142</v>
      </c>
      <c r="F561" t="s">
        <v>168</v>
      </c>
    </row>
    <row r="562" spans="1:6" x14ac:dyDescent="0.35">
      <c r="A562">
        <v>92027</v>
      </c>
      <c r="B562">
        <v>33.016928</v>
      </c>
      <c r="C562">
        <v>-116.846046</v>
      </c>
      <c r="D562" t="s">
        <v>521</v>
      </c>
      <c r="E562" t="s">
        <v>142</v>
      </c>
      <c r="F562" t="s">
        <v>168</v>
      </c>
    </row>
    <row r="563" spans="1:6" x14ac:dyDescent="0.35">
      <c r="A563">
        <v>92029</v>
      </c>
      <c r="B563">
        <v>33.071941000000002</v>
      </c>
      <c r="C563">
        <v>-117.158497</v>
      </c>
      <c r="D563" t="s">
        <v>521</v>
      </c>
      <c r="E563" t="s">
        <v>142</v>
      </c>
      <c r="F563" t="s">
        <v>168</v>
      </c>
    </row>
    <row r="564" spans="1:6" x14ac:dyDescent="0.35">
      <c r="A564">
        <v>92030</v>
      </c>
      <c r="B564">
        <v>33.016928</v>
      </c>
      <c r="C564">
        <v>-116.846046</v>
      </c>
      <c r="D564" t="s">
        <v>521</v>
      </c>
      <c r="E564" t="s">
        <v>142</v>
      </c>
      <c r="F564" t="s">
        <v>168</v>
      </c>
    </row>
    <row r="565" spans="1:6" x14ac:dyDescent="0.35">
      <c r="A565">
        <v>92033</v>
      </c>
      <c r="B565">
        <v>33.016928</v>
      </c>
      <c r="C565">
        <v>-116.846046</v>
      </c>
      <c r="D565" t="s">
        <v>521</v>
      </c>
      <c r="E565" t="s">
        <v>142</v>
      </c>
      <c r="F565" t="s">
        <v>168</v>
      </c>
    </row>
    <row r="566" spans="1:6" x14ac:dyDescent="0.35">
      <c r="A566">
        <v>92046</v>
      </c>
      <c r="B566">
        <v>33.016928</v>
      </c>
      <c r="C566">
        <v>-116.846046</v>
      </c>
      <c r="D566" t="s">
        <v>521</v>
      </c>
      <c r="E566" t="s">
        <v>142</v>
      </c>
      <c r="F566" t="s">
        <v>168</v>
      </c>
    </row>
    <row r="567" spans="1:6" x14ac:dyDescent="0.35">
      <c r="A567">
        <v>95627</v>
      </c>
      <c r="B567">
        <v>38.779508999999997</v>
      </c>
      <c r="C567">
        <v>-122.10088399999999</v>
      </c>
      <c r="D567" t="s">
        <v>522</v>
      </c>
      <c r="E567" t="s">
        <v>142</v>
      </c>
      <c r="F567" t="s">
        <v>63</v>
      </c>
    </row>
    <row r="568" spans="1:6" x14ac:dyDescent="0.35">
      <c r="A568">
        <v>92332</v>
      </c>
      <c r="B568">
        <v>34.588132999999999</v>
      </c>
      <c r="C568">
        <v>-115.57713800000001</v>
      </c>
      <c r="D568" t="s">
        <v>523</v>
      </c>
      <c r="E568" t="s">
        <v>142</v>
      </c>
      <c r="F568" t="s">
        <v>147</v>
      </c>
    </row>
    <row r="569" spans="1:6" x14ac:dyDescent="0.35">
      <c r="A569">
        <v>96027</v>
      </c>
      <c r="B569">
        <v>41.446309999999997</v>
      </c>
      <c r="C569">
        <v>-123.010024</v>
      </c>
      <c r="D569" t="s">
        <v>524</v>
      </c>
      <c r="E569" t="s">
        <v>142</v>
      </c>
      <c r="F569" t="s">
        <v>326</v>
      </c>
    </row>
    <row r="570" spans="1:6" x14ac:dyDescent="0.35">
      <c r="A570">
        <v>95501</v>
      </c>
      <c r="B570">
        <v>40.646324</v>
      </c>
      <c r="C570">
        <v>-124.025773</v>
      </c>
      <c r="D570" t="s">
        <v>68</v>
      </c>
      <c r="E570" t="s">
        <v>142</v>
      </c>
      <c r="F570" t="s">
        <v>53</v>
      </c>
    </row>
    <row r="571" spans="1:6" x14ac:dyDescent="0.35">
      <c r="A571">
        <v>95502</v>
      </c>
      <c r="B571">
        <v>40.733552000000003</v>
      </c>
      <c r="C571">
        <v>-123.94402100000001</v>
      </c>
      <c r="D571" t="s">
        <v>68</v>
      </c>
      <c r="E571" t="s">
        <v>142</v>
      </c>
      <c r="F571" t="s">
        <v>53</v>
      </c>
    </row>
    <row r="572" spans="1:6" x14ac:dyDescent="0.35">
      <c r="A572">
        <v>95503</v>
      </c>
      <c r="B572">
        <v>40.787799</v>
      </c>
      <c r="C572">
        <v>-123.93868500000001</v>
      </c>
      <c r="D572" t="s">
        <v>68</v>
      </c>
      <c r="E572" t="s">
        <v>142</v>
      </c>
      <c r="F572" t="s">
        <v>53</v>
      </c>
    </row>
    <row r="573" spans="1:6" x14ac:dyDescent="0.35">
      <c r="A573">
        <v>93221</v>
      </c>
      <c r="B573">
        <v>36.344715999999998</v>
      </c>
      <c r="C573">
        <v>-119.088371</v>
      </c>
      <c r="D573" t="s">
        <v>525</v>
      </c>
      <c r="E573" t="s">
        <v>142</v>
      </c>
      <c r="F573" t="s">
        <v>166</v>
      </c>
    </row>
    <row r="574" spans="1:6" x14ac:dyDescent="0.35">
      <c r="A574">
        <v>95628</v>
      </c>
      <c r="B574">
        <v>38.655262999999998</v>
      </c>
      <c r="C574">
        <v>-121.26070900000001</v>
      </c>
      <c r="D574" t="s">
        <v>526</v>
      </c>
      <c r="E574" t="s">
        <v>142</v>
      </c>
      <c r="F574" t="s">
        <v>64</v>
      </c>
    </row>
    <row r="575" spans="1:6" x14ac:dyDescent="0.35">
      <c r="A575">
        <v>94930</v>
      </c>
      <c r="B575">
        <v>37.981723000000002</v>
      </c>
      <c r="C575">
        <v>-122.60779100000001</v>
      </c>
      <c r="D575" t="s">
        <v>527</v>
      </c>
      <c r="E575" t="s">
        <v>142</v>
      </c>
      <c r="F575" t="s">
        <v>244</v>
      </c>
    </row>
    <row r="576" spans="1:6" x14ac:dyDescent="0.35">
      <c r="A576">
        <v>94978</v>
      </c>
      <c r="B576">
        <v>38.068035999999999</v>
      </c>
      <c r="C576">
        <v>-122.740988</v>
      </c>
      <c r="D576" t="s">
        <v>527</v>
      </c>
      <c r="E576" t="s">
        <v>142</v>
      </c>
      <c r="F576" t="s">
        <v>244</v>
      </c>
    </row>
    <row r="577" spans="1:6" x14ac:dyDescent="0.35">
      <c r="A577">
        <v>94533</v>
      </c>
      <c r="B577">
        <v>38.278427999999998</v>
      </c>
      <c r="C577">
        <v>-122.020276</v>
      </c>
      <c r="D577" t="s">
        <v>528</v>
      </c>
      <c r="E577" t="s">
        <v>142</v>
      </c>
      <c r="F577" t="s">
        <v>80</v>
      </c>
    </row>
    <row r="578" spans="1:6" x14ac:dyDescent="0.35">
      <c r="D578" t="s">
        <v>529</v>
      </c>
      <c r="E578" t="s">
        <v>142</v>
      </c>
      <c r="F578" t="s">
        <v>53</v>
      </c>
    </row>
    <row r="579" spans="1:6" x14ac:dyDescent="0.35">
      <c r="A579">
        <v>96028</v>
      </c>
      <c r="B579">
        <v>41.034309</v>
      </c>
      <c r="C579">
        <v>-121.47106100000001</v>
      </c>
      <c r="D579" t="s">
        <v>530</v>
      </c>
      <c r="E579" t="s">
        <v>142</v>
      </c>
      <c r="F579" t="s">
        <v>71</v>
      </c>
    </row>
    <row r="580" spans="1:6" x14ac:dyDescent="0.35">
      <c r="A580">
        <v>92028</v>
      </c>
      <c r="B580">
        <v>33.016928</v>
      </c>
      <c r="C580">
        <v>-116.846046</v>
      </c>
      <c r="D580" t="s">
        <v>531</v>
      </c>
      <c r="E580" t="s">
        <v>142</v>
      </c>
      <c r="F580" t="s">
        <v>168</v>
      </c>
    </row>
    <row r="581" spans="1:6" x14ac:dyDescent="0.35">
      <c r="A581">
        <v>92088</v>
      </c>
      <c r="B581">
        <v>33.016928</v>
      </c>
      <c r="C581">
        <v>-116.846046</v>
      </c>
      <c r="D581" t="s">
        <v>531</v>
      </c>
      <c r="E581" t="s">
        <v>142</v>
      </c>
      <c r="F581" t="s">
        <v>168</v>
      </c>
    </row>
    <row r="582" spans="1:6" x14ac:dyDescent="0.35">
      <c r="A582">
        <v>93223</v>
      </c>
      <c r="B582">
        <v>36.304980999999998</v>
      </c>
      <c r="C582">
        <v>-119.202664</v>
      </c>
      <c r="D582" t="s">
        <v>532</v>
      </c>
      <c r="E582" t="s">
        <v>142</v>
      </c>
      <c r="F582" t="s">
        <v>166</v>
      </c>
    </row>
    <row r="583" spans="1:6" x14ac:dyDescent="0.35">
      <c r="A583">
        <v>95230</v>
      </c>
      <c r="B583">
        <v>37.915075000000002</v>
      </c>
      <c r="C583">
        <v>-120.967398</v>
      </c>
      <c r="D583" t="s">
        <v>533</v>
      </c>
      <c r="E583" t="s">
        <v>142</v>
      </c>
      <c r="F583" t="s">
        <v>143</v>
      </c>
    </row>
    <row r="584" spans="1:6" x14ac:dyDescent="0.35">
      <c r="A584">
        <v>92333</v>
      </c>
      <c r="B584">
        <v>34.258346000000003</v>
      </c>
      <c r="C584">
        <v>-116.951508</v>
      </c>
      <c r="D584" t="s">
        <v>534</v>
      </c>
      <c r="E584" t="s">
        <v>142</v>
      </c>
      <c r="F584" t="s">
        <v>147</v>
      </c>
    </row>
    <row r="585" spans="1:6" x14ac:dyDescent="0.35">
      <c r="A585">
        <v>95940</v>
      </c>
      <c r="B585">
        <v>39.585647999999999</v>
      </c>
      <c r="C585">
        <v>-121.25900900000001</v>
      </c>
      <c r="D585" t="s">
        <v>535</v>
      </c>
      <c r="E585" t="s">
        <v>142</v>
      </c>
      <c r="F585" t="s">
        <v>225</v>
      </c>
    </row>
    <row r="586" spans="1:6" x14ac:dyDescent="0.35">
      <c r="A586">
        <v>93224</v>
      </c>
      <c r="B586">
        <v>35.294404999999998</v>
      </c>
      <c r="C586">
        <v>-118.905173</v>
      </c>
      <c r="D586" t="s">
        <v>536</v>
      </c>
      <c r="E586" t="s">
        <v>142</v>
      </c>
      <c r="F586" t="s">
        <v>49</v>
      </c>
    </row>
    <row r="587" spans="1:6" x14ac:dyDescent="0.35">
      <c r="A587">
        <v>95018</v>
      </c>
      <c r="B587">
        <v>37.102414000000003</v>
      </c>
      <c r="C587">
        <v>-122.06832300000001</v>
      </c>
      <c r="D587" t="s">
        <v>537</v>
      </c>
      <c r="E587" t="s">
        <v>142</v>
      </c>
      <c r="F587" t="s">
        <v>192</v>
      </c>
    </row>
    <row r="588" spans="1:6" x14ac:dyDescent="0.35">
      <c r="A588">
        <v>95536</v>
      </c>
      <c r="B588">
        <v>40.465229000000001</v>
      </c>
      <c r="C588">
        <v>-124.26879</v>
      </c>
      <c r="D588" t="s">
        <v>538</v>
      </c>
      <c r="E588" t="s">
        <v>142</v>
      </c>
      <c r="F588" t="s">
        <v>53</v>
      </c>
    </row>
    <row r="589" spans="1:6" x14ac:dyDescent="0.35">
      <c r="A589">
        <v>95629</v>
      </c>
      <c r="B589">
        <v>38.510342999999999</v>
      </c>
      <c r="C589">
        <v>-120.708029</v>
      </c>
      <c r="D589" t="s">
        <v>539</v>
      </c>
      <c r="E589" t="s">
        <v>142</v>
      </c>
      <c r="F589" t="s">
        <v>177</v>
      </c>
    </row>
    <row r="590" spans="1:6" x14ac:dyDescent="0.35">
      <c r="A590">
        <v>95537</v>
      </c>
      <c r="B590">
        <v>40.72533</v>
      </c>
      <c r="C590">
        <v>-124.21666</v>
      </c>
      <c r="D590" t="s">
        <v>540</v>
      </c>
      <c r="E590" t="s">
        <v>142</v>
      </c>
      <c r="F590" t="s">
        <v>53</v>
      </c>
    </row>
    <row r="591" spans="1:6" x14ac:dyDescent="0.35">
      <c r="A591">
        <v>93015</v>
      </c>
      <c r="B591">
        <v>34.393386999999997</v>
      </c>
      <c r="C591">
        <v>-118.864285</v>
      </c>
      <c r="D591" t="s">
        <v>541</v>
      </c>
      <c r="E591" t="s">
        <v>142</v>
      </c>
      <c r="F591" t="s">
        <v>291</v>
      </c>
    </row>
    <row r="592" spans="1:6" x14ac:dyDescent="0.35">
      <c r="A592">
        <v>93016</v>
      </c>
      <c r="B592">
        <v>34.032383000000003</v>
      </c>
      <c r="C592">
        <v>-119.1343</v>
      </c>
      <c r="D592" t="s">
        <v>541</v>
      </c>
      <c r="E592" t="s">
        <v>142</v>
      </c>
      <c r="F592" t="s">
        <v>291</v>
      </c>
    </row>
    <row r="593" spans="1:6" x14ac:dyDescent="0.35">
      <c r="A593">
        <v>95435</v>
      </c>
      <c r="B593">
        <v>39.006860000000003</v>
      </c>
      <c r="C593">
        <v>-122.85962499999999</v>
      </c>
      <c r="D593" t="s">
        <v>542</v>
      </c>
      <c r="E593" t="s">
        <v>142</v>
      </c>
      <c r="F593" t="s">
        <v>394</v>
      </c>
    </row>
    <row r="594" spans="1:6" x14ac:dyDescent="0.35">
      <c r="A594">
        <v>93622</v>
      </c>
      <c r="B594">
        <v>36.772741000000003</v>
      </c>
      <c r="C594">
        <v>-120.213442</v>
      </c>
      <c r="D594" t="s">
        <v>543</v>
      </c>
      <c r="E594" t="s">
        <v>142</v>
      </c>
      <c r="F594" t="s">
        <v>54</v>
      </c>
    </row>
    <row r="595" spans="1:6" x14ac:dyDescent="0.35">
      <c r="A595">
        <v>93623</v>
      </c>
      <c r="B595">
        <v>37.511650000000003</v>
      </c>
      <c r="C595">
        <v>-119.652872</v>
      </c>
      <c r="D595" t="s">
        <v>544</v>
      </c>
      <c r="E595" t="s">
        <v>142</v>
      </c>
      <c r="F595" t="s">
        <v>70</v>
      </c>
    </row>
    <row r="596" spans="1:6" x14ac:dyDescent="0.35">
      <c r="A596">
        <v>93624</v>
      </c>
      <c r="B596">
        <v>36.338590000000003</v>
      </c>
      <c r="C596">
        <v>-120.111796</v>
      </c>
      <c r="D596" t="s">
        <v>545</v>
      </c>
      <c r="E596" t="s">
        <v>142</v>
      </c>
      <c r="F596" t="s">
        <v>54</v>
      </c>
    </row>
    <row r="597" spans="1:6" x14ac:dyDescent="0.35">
      <c r="A597">
        <v>96111</v>
      </c>
      <c r="B597">
        <v>39.392752000000002</v>
      </c>
      <c r="C597">
        <v>-120.02121200000001</v>
      </c>
      <c r="D597" t="s">
        <v>546</v>
      </c>
      <c r="E597" t="s">
        <v>142</v>
      </c>
      <c r="F597" t="s">
        <v>65</v>
      </c>
    </row>
    <row r="598" spans="1:6" x14ac:dyDescent="0.35">
      <c r="A598">
        <v>96029</v>
      </c>
      <c r="B598">
        <v>39.902424000000003</v>
      </c>
      <c r="C598">
        <v>-122.491767</v>
      </c>
      <c r="D598" t="s">
        <v>547</v>
      </c>
      <c r="E598" t="s">
        <v>142</v>
      </c>
      <c r="F598" t="s">
        <v>418</v>
      </c>
    </row>
    <row r="599" spans="1:6" x14ac:dyDescent="0.35">
      <c r="A599">
        <v>95630</v>
      </c>
      <c r="B599">
        <v>38.594180999999999</v>
      </c>
      <c r="C599">
        <v>-121.310796</v>
      </c>
      <c r="D599" t="s">
        <v>548</v>
      </c>
      <c r="E599" t="s">
        <v>142</v>
      </c>
      <c r="F599" t="s">
        <v>64</v>
      </c>
    </row>
    <row r="600" spans="1:6" x14ac:dyDescent="0.35">
      <c r="A600">
        <v>95763</v>
      </c>
      <c r="B600">
        <v>38.377411000000002</v>
      </c>
      <c r="C600">
        <v>-121.444429</v>
      </c>
      <c r="D600" t="s">
        <v>548</v>
      </c>
      <c r="E600" t="s">
        <v>142</v>
      </c>
      <c r="F600" t="s">
        <v>64</v>
      </c>
    </row>
    <row r="601" spans="1:6" x14ac:dyDescent="0.35">
      <c r="A601">
        <v>92334</v>
      </c>
      <c r="B601">
        <v>34.839964000000002</v>
      </c>
      <c r="C601">
        <v>-115.967051</v>
      </c>
      <c r="D601" t="s">
        <v>549</v>
      </c>
      <c r="E601" t="s">
        <v>142</v>
      </c>
      <c r="F601" t="s">
        <v>147</v>
      </c>
    </row>
    <row r="602" spans="1:6" x14ac:dyDescent="0.35">
      <c r="A602">
        <v>92335</v>
      </c>
      <c r="B602">
        <v>34.159844</v>
      </c>
      <c r="C602">
        <v>-114.301225</v>
      </c>
      <c r="D602" t="s">
        <v>549</v>
      </c>
      <c r="E602" t="s">
        <v>142</v>
      </c>
      <c r="F602" t="s">
        <v>147</v>
      </c>
    </row>
    <row r="603" spans="1:6" x14ac:dyDescent="0.35">
      <c r="A603">
        <v>92336</v>
      </c>
      <c r="B603">
        <v>34.122306999999999</v>
      </c>
      <c r="C603">
        <v>-116.247005</v>
      </c>
      <c r="D603" t="s">
        <v>549</v>
      </c>
      <c r="E603" t="s">
        <v>142</v>
      </c>
      <c r="F603" t="s">
        <v>147</v>
      </c>
    </row>
    <row r="604" spans="1:6" x14ac:dyDescent="0.35">
      <c r="A604">
        <v>92337</v>
      </c>
      <c r="B604">
        <v>34.839964000000002</v>
      </c>
      <c r="C604">
        <v>-115.967051</v>
      </c>
      <c r="D604" t="s">
        <v>549</v>
      </c>
      <c r="E604" t="s">
        <v>142</v>
      </c>
      <c r="F604" t="s">
        <v>147</v>
      </c>
    </row>
    <row r="605" spans="1:6" x14ac:dyDescent="0.35">
      <c r="A605">
        <v>92610</v>
      </c>
      <c r="B605">
        <v>33.663010999999997</v>
      </c>
      <c r="C605">
        <v>-117.730745</v>
      </c>
      <c r="D605" t="s">
        <v>550</v>
      </c>
      <c r="E605" t="s">
        <v>142</v>
      </c>
      <c r="F605" t="s">
        <v>163</v>
      </c>
    </row>
    <row r="606" spans="1:6" x14ac:dyDescent="0.35">
      <c r="A606">
        <v>95941</v>
      </c>
      <c r="B606">
        <v>39.528373999999999</v>
      </c>
      <c r="C606">
        <v>-121.265237</v>
      </c>
      <c r="D606" t="s">
        <v>551</v>
      </c>
      <c r="E606" t="s">
        <v>142</v>
      </c>
      <c r="F606" t="s">
        <v>225</v>
      </c>
    </row>
    <row r="607" spans="1:6" x14ac:dyDescent="0.35">
      <c r="A607">
        <v>92339</v>
      </c>
      <c r="B607">
        <v>34.133057000000001</v>
      </c>
      <c r="C607">
        <v>-116.911711</v>
      </c>
      <c r="D607" t="s">
        <v>552</v>
      </c>
      <c r="E607" t="s">
        <v>142</v>
      </c>
      <c r="F607" t="s">
        <v>147</v>
      </c>
    </row>
    <row r="608" spans="1:6" x14ac:dyDescent="0.35">
      <c r="A608">
        <v>94933</v>
      </c>
      <c r="B608">
        <v>38.015802999999998</v>
      </c>
      <c r="C608">
        <v>-122.690302</v>
      </c>
      <c r="D608" t="s">
        <v>553</v>
      </c>
      <c r="E608" t="s">
        <v>142</v>
      </c>
      <c r="F608" t="s">
        <v>244</v>
      </c>
    </row>
    <row r="609" spans="1:6" x14ac:dyDescent="0.35">
      <c r="A609">
        <v>95942</v>
      </c>
      <c r="B609">
        <v>39.947462000000002</v>
      </c>
      <c r="C609">
        <v>-121.582814</v>
      </c>
      <c r="D609" t="s">
        <v>554</v>
      </c>
      <c r="E609" t="s">
        <v>142</v>
      </c>
      <c r="F609" t="s">
        <v>225</v>
      </c>
    </row>
    <row r="610" spans="1:6" x14ac:dyDescent="0.35">
      <c r="A610">
        <v>95631</v>
      </c>
      <c r="B610">
        <v>39.024453000000001</v>
      </c>
      <c r="C610">
        <v>-120.862663</v>
      </c>
      <c r="D610" t="s">
        <v>555</v>
      </c>
      <c r="E610" t="s">
        <v>142</v>
      </c>
      <c r="F610" t="s">
        <v>84</v>
      </c>
    </row>
    <row r="611" spans="1:6" x14ac:dyDescent="0.35">
      <c r="A611">
        <v>95436</v>
      </c>
      <c r="B611">
        <v>38.509735999999997</v>
      </c>
      <c r="C611">
        <v>-122.918385</v>
      </c>
      <c r="D611" t="s">
        <v>556</v>
      </c>
      <c r="E611" t="s">
        <v>142</v>
      </c>
      <c r="F611" t="s">
        <v>82</v>
      </c>
    </row>
    <row r="612" spans="1:6" x14ac:dyDescent="0.35">
      <c r="A612">
        <v>96031</v>
      </c>
      <c r="B612">
        <v>41.219116999999997</v>
      </c>
      <c r="C612">
        <v>-123.23633</v>
      </c>
      <c r="D612" t="s">
        <v>557</v>
      </c>
      <c r="E612" t="s">
        <v>142</v>
      </c>
      <c r="F612" t="s">
        <v>326</v>
      </c>
    </row>
    <row r="613" spans="1:6" x14ac:dyDescent="0.35">
      <c r="A613">
        <v>96112</v>
      </c>
      <c r="B613">
        <v>41.590547999999998</v>
      </c>
      <c r="C613">
        <v>-120.727706</v>
      </c>
      <c r="D613" t="s">
        <v>558</v>
      </c>
      <c r="E613" t="s">
        <v>142</v>
      </c>
      <c r="F613" t="s">
        <v>149</v>
      </c>
    </row>
    <row r="614" spans="1:6" x14ac:dyDescent="0.35">
      <c r="A614">
        <v>95437</v>
      </c>
      <c r="B614">
        <v>39.500633999999998</v>
      </c>
      <c r="C614">
        <v>-123.63728399999999</v>
      </c>
      <c r="D614" t="s">
        <v>559</v>
      </c>
      <c r="E614" t="s">
        <v>142</v>
      </c>
      <c r="F614" t="s">
        <v>159</v>
      </c>
    </row>
    <row r="615" spans="1:6" x14ac:dyDescent="0.35">
      <c r="A615">
        <v>95538</v>
      </c>
      <c r="B615">
        <v>41.892473000000003</v>
      </c>
      <c r="C615">
        <v>-124.145734</v>
      </c>
      <c r="D615" t="s">
        <v>560</v>
      </c>
      <c r="E615" t="s">
        <v>142</v>
      </c>
      <c r="F615" t="s">
        <v>432</v>
      </c>
    </row>
    <row r="616" spans="1:6" x14ac:dyDescent="0.35">
      <c r="A616">
        <v>92310</v>
      </c>
      <c r="B616">
        <v>35.262453000000001</v>
      </c>
      <c r="C616">
        <v>-116.696561</v>
      </c>
      <c r="D616" t="s">
        <v>561</v>
      </c>
      <c r="E616" t="s">
        <v>142</v>
      </c>
      <c r="F616" t="s">
        <v>147</v>
      </c>
    </row>
    <row r="617" spans="1:6" x14ac:dyDescent="0.35">
      <c r="A617">
        <v>96032</v>
      </c>
      <c r="B617">
        <v>41.581383000000002</v>
      </c>
      <c r="C617">
        <v>-122.82484700000001</v>
      </c>
      <c r="D617" t="s">
        <v>562</v>
      </c>
      <c r="E617" t="s">
        <v>142</v>
      </c>
      <c r="F617" t="s">
        <v>326</v>
      </c>
    </row>
    <row r="618" spans="1:6" x14ac:dyDescent="0.35">
      <c r="A618">
        <v>95540</v>
      </c>
      <c r="B618">
        <v>40.815264999999997</v>
      </c>
      <c r="C618">
        <v>-123.903317</v>
      </c>
      <c r="D618" t="s">
        <v>563</v>
      </c>
      <c r="E618" t="s">
        <v>142</v>
      </c>
      <c r="F618" t="s">
        <v>53</v>
      </c>
    </row>
    <row r="619" spans="1:6" x14ac:dyDescent="0.35">
      <c r="A619">
        <v>92708</v>
      </c>
      <c r="B619">
        <v>33.640301999999998</v>
      </c>
      <c r="C619">
        <v>-117.769442</v>
      </c>
      <c r="D619" t="s">
        <v>564</v>
      </c>
      <c r="E619" t="s">
        <v>142</v>
      </c>
      <c r="F619" t="s">
        <v>163</v>
      </c>
    </row>
    <row r="620" spans="1:6" x14ac:dyDescent="0.35">
      <c r="A620">
        <v>92728</v>
      </c>
      <c r="B620">
        <v>33.640301999999998</v>
      </c>
      <c r="C620">
        <v>-117.769442</v>
      </c>
      <c r="D620" t="s">
        <v>564</v>
      </c>
      <c r="E620" t="s">
        <v>142</v>
      </c>
      <c r="F620" t="s">
        <v>163</v>
      </c>
    </row>
    <row r="621" spans="1:6" x14ac:dyDescent="0.35">
      <c r="A621">
        <v>93625</v>
      </c>
      <c r="B621">
        <v>36.623401999999999</v>
      </c>
      <c r="C621">
        <v>-119.691869</v>
      </c>
      <c r="D621" t="s">
        <v>565</v>
      </c>
      <c r="E621" t="s">
        <v>142</v>
      </c>
      <c r="F621" t="s">
        <v>54</v>
      </c>
    </row>
    <row r="622" spans="1:6" x14ac:dyDescent="0.35">
      <c r="A622">
        <v>93222</v>
      </c>
      <c r="B622">
        <v>35.294404999999998</v>
      </c>
      <c r="C622">
        <v>-118.905173</v>
      </c>
      <c r="D622" t="s">
        <v>566</v>
      </c>
      <c r="E622" t="s">
        <v>142</v>
      </c>
      <c r="F622" t="s">
        <v>49</v>
      </c>
    </row>
    <row r="623" spans="1:6" x14ac:dyDescent="0.35">
      <c r="A623">
        <v>93225</v>
      </c>
      <c r="B623">
        <v>35.674205000000001</v>
      </c>
      <c r="C623">
        <v>-118.475381</v>
      </c>
      <c r="D623" t="s">
        <v>566</v>
      </c>
      <c r="E623" t="s">
        <v>142</v>
      </c>
      <c r="F623" t="s">
        <v>49</v>
      </c>
    </row>
    <row r="624" spans="1:6" x14ac:dyDescent="0.35">
      <c r="A624">
        <v>95019</v>
      </c>
      <c r="B624">
        <v>36.937041999999998</v>
      </c>
      <c r="C624">
        <v>-121.78026199999999</v>
      </c>
      <c r="D624" t="s">
        <v>567</v>
      </c>
      <c r="E624" t="s">
        <v>142</v>
      </c>
      <c r="F624" t="s">
        <v>192</v>
      </c>
    </row>
    <row r="625" spans="1:6" x14ac:dyDescent="0.35">
      <c r="A625">
        <v>94536</v>
      </c>
      <c r="B625">
        <v>37.565285000000003</v>
      </c>
      <c r="C625">
        <v>-121.982721</v>
      </c>
      <c r="D625" t="s">
        <v>568</v>
      </c>
      <c r="E625" t="s">
        <v>142</v>
      </c>
      <c r="F625" t="s">
        <v>154</v>
      </c>
    </row>
    <row r="626" spans="1:6" x14ac:dyDescent="0.35">
      <c r="A626">
        <v>94537</v>
      </c>
      <c r="B626">
        <v>37.680180999999997</v>
      </c>
      <c r="C626">
        <v>-121.921498</v>
      </c>
      <c r="D626" t="s">
        <v>568</v>
      </c>
      <c r="E626" t="s">
        <v>142</v>
      </c>
      <c r="F626" t="s">
        <v>154</v>
      </c>
    </row>
    <row r="627" spans="1:6" x14ac:dyDescent="0.35">
      <c r="A627">
        <v>94538</v>
      </c>
      <c r="B627">
        <v>37.509453000000001</v>
      </c>
      <c r="C627">
        <v>-121.95832</v>
      </c>
      <c r="D627" t="s">
        <v>568</v>
      </c>
      <c r="E627" t="s">
        <v>142</v>
      </c>
      <c r="F627" t="s">
        <v>154</v>
      </c>
    </row>
    <row r="628" spans="1:6" x14ac:dyDescent="0.35">
      <c r="A628">
        <v>94539</v>
      </c>
      <c r="B628">
        <v>37.520339</v>
      </c>
      <c r="C628">
        <v>-121.91256799999999</v>
      </c>
      <c r="D628" t="s">
        <v>568</v>
      </c>
      <c r="E628" t="s">
        <v>142</v>
      </c>
      <c r="F628" t="s">
        <v>154</v>
      </c>
    </row>
    <row r="629" spans="1:6" x14ac:dyDescent="0.35">
      <c r="A629">
        <v>94555</v>
      </c>
      <c r="B629">
        <v>37.570681</v>
      </c>
      <c r="C629">
        <v>-122.063323</v>
      </c>
      <c r="D629" t="s">
        <v>568</v>
      </c>
      <c r="E629" t="s">
        <v>142</v>
      </c>
      <c r="F629" t="s">
        <v>154</v>
      </c>
    </row>
    <row r="630" spans="1:6" x14ac:dyDescent="0.35">
      <c r="A630">
        <v>95231</v>
      </c>
      <c r="B630">
        <v>37.883775</v>
      </c>
      <c r="C630">
        <v>-121.29040500000001</v>
      </c>
      <c r="D630" t="s">
        <v>569</v>
      </c>
      <c r="E630" t="s">
        <v>142</v>
      </c>
      <c r="F630" t="s">
        <v>143</v>
      </c>
    </row>
    <row r="631" spans="1:6" x14ac:dyDescent="0.35">
      <c r="A631">
        <v>96033</v>
      </c>
      <c r="B631">
        <v>40.689231999999997</v>
      </c>
      <c r="C631">
        <v>-122.58753</v>
      </c>
      <c r="D631" t="s">
        <v>570</v>
      </c>
      <c r="E631" t="s">
        <v>142</v>
      </c>
      <c r="F631" t="s">
        <v>71</v>
      </c>
    </row>
    <row r="632" spans="1:6" x14ac:dyDescent="0.35">
      <c r="A632">
        <v>93650</v>
      </c>
      <c r="B632">
        <v>36.841099999999997</v>
      </c>
      <c r="C632">
        <v>-119.80101500000001</v>
      </c>
      <c r="D632" t="s">
        <v>54</v>
      </c>
      <c r="E632" t="s">
        <v>142</v>
      </c>
      <c r="F632" t="s">
        <v>54</v>
      </c>
    </row>
    <row r="633" spans="1:6" x14ac:dyDescent="0.35">
      <c r="A633">
        <v>93701</v>
      </c>
      <c r="B633">
        <v>36.782012000000002</v>
      </c>
      <c r="C633">
        <v>-119.822019</v>
      </c>
      <c r="D633" t="s">
        <v>54</v>
      </c>
      <c r="E633" t="s">
        <v>142</v>
      </c>
      <c r="F633" t="s">
        <v>54</v>
      </c>
    </row>
    <row r="634" spans="1:6" x14ac:dyDescent="0.35">
      <c r="A634">
        <v>93702</v>
      </c>
      <c r="B634">
        <v>36.770133999999999</v>
      </c>
      <c r="C634">
        <v>-119.808651</v>
      </c>
      <c r="D634" t="s">
        <v>54</v>
      </c>
      <c r="E634" t="s">
        <v>142</v>
      </c>
      <c r="F634" t="s">
        <v>54</v>
      </c>
    </row>
    <row r="635" spans="1:6" x14ac:dyDescent="0.35">
      <c r="A635">
        <v>93703</v>
      </c>
      <c r="B635">
        <v>36.768448999999997</v>
      </c>
      <c r="C635">
        <v>-119.761076</v>
      </c>
      <c r="D635" t="s">
        <v>54</v>
      </c>
      <c r="E635" t="s">
        <v>142</v>
      </c>
      <c r="F635" t="s">
        <v>54</v>
      </c>
    </row>
    <row r="636" spans="1:6" x14ac:dyDescent="0.35">
      <c r="A636">
        <v>93704</v>
      </c>
      <c r="B636">
        <v>36.92709</v>
      </c>
      <c r="C636">
        <v>-119.670552</v>
      </c>
      <c r="D636" t="s">
        <v>54</v>
      </c>
      <c r="E636" t="s">
        <v>142</v>
      </c>
      <c r="F636" t="s">
        <v>54</v>
      </c>
    </row>
    <row r="637" spans="1:6" x14ac:dyDescent="0.35">
      <c r="A637">
        <v>93705</v>
      </c>
      <c r="B637">
        <v>36.795502999999997</v>
      </c>
      <c r="C637">
        <v>-119.847234</v>
      </c>
      <c r="D637" t="s">
        <v>54</v>
      </c>
      <c r="E637" t="s">
        <v>142</v>
      </c>
      <c r="F637" t="s">
        <v>54</v>
      </c>
    </row>
    <row r="638" spans="1:6" x14ac:dyDescent="0.35">
      <c r="A638">
        <v>93706</v>
      </c>
      <c r="B638">
        <v>36.648634999999999</v>
      </c>
      <c r="C638">
        <v>-119.998749</v>
      </c>
      <c r="D638" t="s">
        <v>54</v>
      </c>
      <c r="E638" t="s">
        <v>142</v>
      </c>
      <c r="F638" t="s">
        <v>54</v>
      </c>
    </row>
    <row r="639" spans="1:6" x14ac:dyDescent="0.35">
      <c r="A639">
        <v>93707</v>
      </c>
      <c r="B639">
        <v>36.746375</v>
      </c>
      <c r="C639">
        <v>-119.639658</v>
      </c>
      <c r="D639" t="s">
        <v>54</v>
      </c>
      <c r="E639" t="s">
        <v>142</v>
      </c>
      <c r="F639" t="s">
        <v>54</v>
      </c>
    </row>
    <row r="640" spans="1:6" x14ac:dyDescent="0.35">
      <c r="A640">
        <v>93708</v>
      </c>
      <c r="B640">
        <v>36.746375</v>
      </c>
      <c r="C640">
        <v>-119.639658</v>
      </c>
      <c r="D640" t="s">
        <v>54</v>
      </c>
      <c r="E640" t="s">
        <v>142</v>
      </c>
      <c r="F640" t="s">
        <v>54</v>
      </c>
    </row>
    <row r="641" spans="1:6" x14ac:dyDescent="0.35">
      <c r="A641">
        <v>93709</v>
      </c>
      <c r="B641">
        <v>36.746375</v>
      </c>
      <c r="C641">
        <v>-119.639658</v>
      </c>
      <c r="D641" t="s">
        <v>54</v>
      </c>
      <c r="E641" t="s">
        <v>142</v>
      </c>
      <c r="F641" t="s">
        <v>54</v>
      </c>
    </row>
    <row r="642" spans="1:6" x14ac:dyDescent="0.35">
      <c r="A642">
        <v>93710</v>
      </c>
      <c r="B642">
        <v>36.896749</v>
      </c>
      <c r="C642">
        <v>-119.750294</v>
      </c>
      <c r="D642" t="s">
        <v>54</v>
      </c>
      <c r="E642" t="s">
        <v>142</v>
      </c>
      <c r="F642" t="s">
        <v>54</v>
      </c>
    </row>
    <row r="643" spans="1:6" x14ac:dyDescent="0.35">
      <c r="A643">
        <v>93711</v>
      </c>
      <c r="B643">
        <v>36.830336000000003</v>
      </c>
      <c r="C643">
        <v>-119.82823999999999</v>
      </c>
      <c r="D643" t="s">
        <v>54</v>
      </c>
      <c r="E643" t="s">
        <v>142</v>
      </c>
      <c r="F643" t="s">
        <v>54</v>
      </c>
    </row>
    <row r="644" spans="1:6" x14ac:dyDescent="0.35">
      <c r="A644">
        <v>93712</v>
      </c>
      <c r="B644">
        <v>36.746375</v>
      </c>
      <c r="C644">
        <v>-119.639658</v>
      </c>
      <c r="D644" t="s">
        <v>54</v>
      </c>
      <c r="E644" t="s">
        <v>142</v>
      </c>
      <c r="F644" t="s">
        <v>54</v>
      </c>
    </row>
    <row r="645" spans="1:6" x14ac:dyDescent="0.35">
      <c r="A645">
        <v>93714</v>
      </c>
      <c r="B645">
        <v>36.746375</v>
      </c>
      <c r="C645">
        <v>-119.639658</v>
      </c>
      <c r="D645" t="s">
        <v>54</v>
      </c>
      <c r="E645" t="s">
        <v>142</v>
      </c>
      <c r="F645" t="s">
        <v>54</v>
      </c>
    </row>
    <row r="646" spans="1:6" x14ac:dyDescent="0.35">
      <c r="A646">
        <v>93715</v>
      </c>
      <c r="B646">
        <v>36.746375</v>
      </c>
      <c r="C646">
        <v>-119.639658</v>
      </c>
      <c r="D646" t="s">
        <v>54</v>
      </c>
      <c r="E646" t="s">
        <v>142</v>
      </c>
      <c r="F646" t="s">
        <v>54</v>
      </c>
    </row>
    <row r="647" spans="1:6" x14ac:dyDescent="0.35">
      <c r="A647">
        <v>93716</v>
      </c>
      <c r="B647">
        <v>36.746375</v>
      </c>
      <c r="C647">
        <v>-119.639658</v>
      </c>
      <c r="D647" t="s">
        <v>54</v>
      </c>
      <c r="E647" t="s">
        <v>142</v>
      </c>
      <c r="F647" t="s">
        <v>54</v>
      </c>
    </row>
    <row r="648" spans="1:6" x14ac:dyDescent="0.35">
      <c r="A648">
        <v>93717</v>
      </c>
      <c r="B648">
        <v>36.746375</v>
      </c>
      <c r="C648">
        <v>-119.639658</v>
      </c>
      <c r="D648" t="s">
        <v>54</v>
      </c>
      <c r="E648" t="s">
        <v>142</v>
      </c>
      <c r="F648" t="s">
        <v>54</v>
      </c>
    </row>
    <row r="649" spans="1:6" x14ac:dyDescent="0.35">
      <c r="A649">
        <v>93718</v>
      </c>
      <c r="B649">
        <v>36.746375</v>
      </c>
      <c r="C649">
        <v>-119.639658</v>
      </c>
      <c r="D649" t="s">
        <v>54</v>
      </c>
      <c r="E649" t="s">
        <v>142</v>
      </c>
      <c r="F649" t="s">
        <v>54</v>
      </c>
    </row>
    <row r="650" spans="1:6" x14ac:dyDescent="0.35">
      <c r="A650">
        <v>93720</v>
      </c>
      <c r="B650">
        <v>36.850729000000001</v>
      </c>
      <c r="C650">
        <v>-119.802227</v>
      </c>
      <c r="D650" t="s">
        <v>54</v>
      </c>
      <c r="E650" t="s">
        <v>142</v>
      </c>
      <c r="F650" t="s">
        <v>54</v>
      </c>
    </row>
    <row r="651" spans="1:6" x14ac:dyDescent="0.35">
      <c r="A651">
        <v>93721</v>
      </c>
      <c r="B651">
        <v>36.729049000000003</v>
      </c>
      <c r="C651">
        <v>-119.77152599999999</v>
      </c>
      <c r="D651" t="s">
        <v>54</v>
      </c>
      <c r="E651" t="s">
        <v>142</v>
      </c>
      <c r="F651" t="s">
        <v>54</v>
      </c>
    </row>
    <row r="652" spans="1:6" x14ac:dyDescent="0.35">
      <c r="A652">
        <v>93722</v>
      </c>
      <c r="B652">
        <v>36.793291000000004</v>
      </c>
      <c r="C652">
        <v>-119.93113200000001</v>
      </c>
      <c r="D652" t="s">
        <v>54</v>
      </c>
      <c r="E652" t="s">
        <v>142</v>
      </c>
      <c r="F652" t="s">
        <v>54</v>
      </c>
    </row>
    <row r="653" spans="1:6" x14ac:dyDescent="0.35">
      <c r="A653">
        <v>93724</v>
      </c>
      <c r="B653">
        <v>36.746375</v>
      </c>
      <c r="C653">
        <v>-119.639658</v>
      </c>
      <c r="D653" t="s">
        <v>54</v>
      </c>
      <c r="E653" t="s">
        <v>142</v>
      </c>
      <c r="F653" t="s">
        <v>54</v>
      </c>
    </row>
    <row r="654" spans="1:6" x14ac:dyDescent="0.35">
      <c r="A654">
        <v>93725</v>
      </c>
      <c r="B654">
        <v>36.620697999999997</v>
      </c>
      <c r="C654">
        <v>-119.730824</v>
      </c>
      <c r="D654" t="s">
        <v>54</v>
      </c>
      <c r="E654" t="s">
        <v>142</v>
      </c>
      <c r="F654" t="s">
        <v>54</v>
      </c>
    </row>
    <row r="655" spans="1:6" x14ac:dyDescent="0.35">
      <c r="A655">
        <v>93726</v>
      </c>
      <c r="B655">
        <v>36.726348999999999</v>
      </c>
      <c r="C655">
        <v>-119.75987499999999</v>
      </c>
      <c r="D655" t="s">
        <v>54</v>
      </c>
      <c r="E655" t="s">
        <v>142</v>
      </c>
      <c r="F655" t="s">
        <v>54</v>
      </c>
    </row>
    <row r="656" spans="1:6" x14ac:dyDescent="0.35">
      <c r="A656">
        <v>93727</v>
      </c>
      <c r="B656">
        <v>36.763148999999999</v>
      </c>
      <c r="C656">
        <v>-119.673272</v>
      </c>
      <c r="D656" t="s">
        <v>54</v>
      </c>
      <c r="E656" t="s">
        <v>142</v>
      </c>
      <c r="F656" t="s">
        <v>54</v>
      </c>
    </row>
    <row r="657" spans="1:6" x14ac:dyDescent="0.35">
      <c r="A657">
        <v>93728</v>
      </c>
      <c r="B657">
        <v>36.756348000000003</v>
      </c>
      <c r="C657">
        <v>-119.817429</v>
      </c>
      <c r="D657" t="s">
        <v>54</v>
      </c>
      <c r="E657" t="s">
        <v>142</v>
      </c>
      <c r="F657" t="s">
        <v>54</v>
      </c>
    </row>
    <row r="658" spans="1:6" x14ac:dyDescent="0.35">
      <c r="A658">
        <v>93729</v>
      </c>
      <c r="B658">
        <v>36.746375</v>
      </c>
      <c r="C658">
        <v>-119.639658</v>
      </c>
      <c r="D658" t="s">
        <v>54</v>
      </c>
      <c r="E658" t="s">
        <v>142</v>
      </c>
      <c r="F658" t="s">
        <v>54</v>
      </c>
    </row>
    <row r="659" spans="1:6" x14ac:dyDescent="0.35">
      <c r="A659">
        <v>93740</v>
      </c>
      <c r="B659">
        <v>36.746375</v>
      </c>
      <c r="C659">
        <v>-119.639658</v>
      </c>
      <c r="D659" t="s">
        <v>54</v>
      </c>
      <c r="E659" t="s">
        <v>142</v>
      </c>
      <c r="F659" t="s">
        <v>54</v>
      </c>
    </row>
    <row r="660" spans="1:6" x14ac:dyDescent="0.35">
      <c r="A660">
        <v>93741</v>
      </c>
      <c r="B660">
        <v>36.746375</v>
      </c>
      <c r="C660">
        <v>-119.639658</v>
      </c>
      <c r="D660" t="s">
        <v>54</v>
      </c>
      <c r="E660" t="s">
        <v>142</v>
      </c>
      <c r="F660" t="s">
        <v>54</v>
      </c>
    </row>
    <row r="661" spans="1:6" x14ac:dyDescent="0.35">
      <c r="A661">
        <v>93744</v>
      </c>
      <c r="B661">
        <v>36.746375</v>
      </c>
      <c r="C661">
        <v>-119.639658</v>
      </c>
      <c r="D661" t="s">
        <v>54</v>
      </c>
      <c r="E661" t="s">
        <v>142</v>
      </c>
      <c r="F661" t="s">
        <v>54</v>
      </c>
    </row>
    <row r="662" spans="1:6" x14ac:dyDescent="0.35">
      <c r="A662">
        <v>93745</v>
      </c>
      <c r="B662">
        <v>36.746375</v>
      </c>
      <c r="C662">
        <v>-119.639658</v>
      </c>
      <c r="D662" t="s">
        <v>54</v>
      </c>
      <c r="E662" t="s">
        <v>142</v>
      </c>
      <c r="F662" t="s">
        <v>54</v>
      </c>
    </row>
    <row r="663" spans="1:6" x14ac:dyDescent="0.35">
      <c r="A663">
        <v>93747</v>
      </c>
      <c r="B663">
        <v>36.746375</v>
      </c>
      <c r="C663">
        <v>-119.639658</v>
      </c>
      <c r="D663" t="s">
        <v>54</v>
      </c>
      <c r="E663" t="s">
        <v>142</v>
      </c>
      <c r="F663" t="s">
        <v>54</v>
      </c>
    </row>
    <row r="664" spans="1:6" x14ac:dyDescent="0.35">
      <c r="A664">
        <v>93750</v>
      </c>
      <c r="B664">
        <v>36.746375</v>
      </c>
      <c r="C664">
        <v>-119.639658</v>
      </c>
      <c r="D664" t="s">
        <v>54</v>
      </c>
      <c r="E664" t="s">
        <v>142</v>
      </c>
      <c r="F664" t="s">
        <v>54</v>
      </c>
    </row>
    <row r="665" spans="1:6" x14ac:dyDescent="0.35">
      <c r="A665">
        <v>93755</v>
      </c>
      <c r="B665">
        <v>36.746375</v>
      </c>
      <c r="C665">
        <v>-119.639658</v>
      </c>
      <c r="D665" t="s">
        <v>54</v>
      </c>
      <c r="E665" t="s">
        <v>142</v>
      </c>
      <c r="F665" t="s">
        <v>54</v>
      </c>
    </row>
    <row r="666" spans="1:6" x14ac:dyDescent="0.35">
      <c r="A666">
        <v>93760</v>
      </c>
      <c r="B666">
        <v>36.746375</v>
      </c>
      <c r="C666">
        <v>-119.639658</v>
      </c>
      <c r="D666" t="s">
        <v>54</v>
      </c>
      <c r="E666" t="s">
        <v>142</v>
      </c>
      <c r="F666" t="s">
        <v>54</v>
      </c>
    </row>
    <row r="667" spans="1:6" x14ac:dyDescent="0.35">
      <c r="A667">
        <v>93761</v>
      </c>
      <c r="B667">
        <v>36.746375</v>
      </c>
      <c r="C667">
        <v>-119.639658</v>
      </c>
      <c r="D667" t="s">
        <v>54</v>
      </c>
      <c r="E667" t="s">
        <v>142</v>
      </c>
      <c r="F667" t="s">
        <v>54</v>
      </c>
    </row>
    <row r="668" spans="1:6" x14ac:dyDescent="0.35">
      <c r="A668">
        <v>93762</v>
      </c>
      <c r="B668">
        <v>36.746375</v>
      </c>
      <c r="C668">
        <v>-119.639658</v>
      </c>
      <c r="D668" t="s">
        <v>54</v>
      </c>
      <c r="E668" t="s">
        <v>142</v>
      </c>
      <c r="F668" t="s">
        <v>54</v>
      </c>
    </row>
    <row r="669" spans="1:6" x14ac:dyDescent="0.35">
      <c r="A669">
        <v>93764</v>
      </c>
      <c r="B669">
        <v>36.746375</v>
      </c>
      <c r="C669">
        <v>-119.639658</v>
      </c>
      <c r="D669" t="s">
        <v>54</v>
      </c>
      <c r="E669" t="s">
        <v>142</v>
      </c>
      <c r="F669" t="s">
        <v>54</v>
      </c>
    </row>
    <row r="670" spans="1:6" x14ac:dyDescent="0.35">
      <c r="A670">
        <v>93765</v>
      </c>
      <c r="B670">
        <v>36.746375</v>
      </c>
      <c r="C670">
        <v>-119.639658</v>
      </c>
      <c r="D670" t="s">
        <v>54</v>
      </c>
      <c r="E670" t="s">
        <v>142</v>
      </c>
      <c r="F670" t="s">
        <v>54</v>
      </c>
    </row>
    <row r="671" spans="1:6" x14ac:dyDescent="0.35">
      <c r="A671">
        <v>93771</v>
      </c>
      <c r="B671">
        <v>36.746375</v>
      </c>
      <c r="C671">
        <v>-119.639658</v>
      </c>
      <c r="D671" t="s">
        <v>54</v>
      </c>
      <c r="E671" t="s">
        <v>142</v>
      </c>
      <c r="F671" t="s">
        <v>54</v>
      </c>
    </row>
    <row r="672" spans="1:6" x14ac:dyDescent="0.35">
      <c r="A672">
        <v>93772</v>
      </c>
      <c r="B672">
        <v>36.746375</v>
      </c>
      <c r="C672">
        <v>-119.639658</v>
      </c>
      <c r="D672" t="s">
        <v>54</v>
      </c>
      <c r="E672" t="s">
        <v>142</v>
      </c>
      <c r="F672" t="s">
        <v>54</v>
      </c>
    </row>
    <row r="673" spans="1:6" x14ac:dyDescent="0.35">
      <c r="A673">
        <v>93773</v>
      </c>
      <c r="B673">
        <v>36.746375</v>
      </c>
      <c r="C673">
        <v>-119.639658</v>
      </c>
      <c r="D673" t="s">
        <v>54</v>
      </c>
      <c r="E673" t="s">
        <v>142</v>
      </c>
      <c r="F673" t="s">
        <v>54</v>
      </c>
    </row>
    <row r="674" spans="1:6" x14ac:dyDescent="0.35">
      <c r="A674">
        <v>93774</v>
      </c>
      <c r="B674">
        <v>36.746375</v>
      </c>
      <c r="C674">
        <v>-119.639658</v>
      </c>
      <c r="D674" t="s">
        <v>54</v>
      </c>
      <c r="E674" t="s">
        <v>142</v>
      </c>
      <c r="F674" t="s">
        <v>54</v>
      </c>
    </row>
    <row r="675" spans="1:6" x14ac:dyDescent="0.35">
      <c r="A675">
        <v>93775</v>
      </c>
      <c r="B675">
        <v>36.746375</v>
      </c>
      <c r="C675">
        <v>-119.639658</v>
      </c>
      <c r="D675" t="s">
        <v>54</v>
      </c>
      <c r="E675" t="s">
        <v>142</v>
      </c>
      <c r="F675" t="s">
        <v>54</v>
      </c>
    </row>
    <row r="676" spans="1:6" x14ac:dyDescent="0.35">
      <c r="A676">
        <v>93776</v>
      </c>
      <c r="B676">
        <v>36.746375</v>
      </c>
      <c r="C676">
        <v>-119.639658</v>
      </c>
      <c r="D676" t="s">
        <v>54</v>
      </c>
      <c r="E676" t="s">
        <v>142</v>
      </c>
      <c r="F676" t="s">
        <v>54</v>
      </c>
    </row>
    <row r="677" spans="1:6" x14ac:dyDescent="0.35">
      <c r="A677">
        <v>93777</v>
      </c>
      <c r="B677">
        <v>36.746375</v>
      </c>
      <c r="C677">
        <v>-119.639658</v>
      </c>
      <c r="D677" t="s">
        <v>54</v>
      </c>
      <c r="E677" t="s">
        <v>142</v>
      </c>
      <c r="F677" t="s">
        <v>54</v>
      </c>
    </row>
    <row r="678" spans="1:6" x14ac:dyDescent="0.35">
      <c r="A678">
        <v>93778</v>
      </c>
      <c r="B678">
        <v>36.746375</v>
      </c>
      <c r="C678">
        <v>-119.639658</v>
      </c>
      <c r="D678" t="s">
        <v>54</v>
      </c>
      <c r="E678" t="s">
        <v>142</v>
      </c>
      <c r="F678" t="s">
        <v>54</v>
      </c>
    </row>
    <row r="679" spans="1:6" x14ac:dyDescent="0.35">
      <c r="A679">
        <v>93779</v>
      </c>
      <c r="B679">
        <v>36.746375</v>
      </c>
      <c r="C679">
        <v>-119.639658</v>
      </c>
      <c r="D679" t="s">
        <v>54</v>
      </c>
      <c r="E679" t="s">
        <v>142</v>
      </c>
      <c r="F679" t="s">
        <v>54</v>
      </c>
    </row>
    <row r="680" spans="1:6" x14ac:dyDescent="0.35">
      <c r="A680">
        <v>93780</v>
      </c>
      <c r="B680">
        <v>36.746375</v>
      </c>
      <c r="C680">
        <v>-119.639658</v>
      </c>
      <c r="D680" t="s">
        <v>54</v>
      </c>
      <c r="E680" t="s">
        <v>142</v>
      </c>
      <c r="F680" t="s">
        <v>54</v>
      </c>
    </row>
    <row r="681" spans="1:6" x14ac:dyDescent="0.35">
      <c r="A681">
        <v>93784</v>
      </c>
      <c r="B681">
        <v>36.746375</v>
      </c>
      <c r="C681">
        <v>-119.639658</v>
      </c>
      <c r="D681" t="s">
        <v>54</v>
      </c>
      <c r="E681" t="s">
        <v>142</v>
      </c>
      <c r="F681" t="s">
        <v>54</v>
      </c>
    </row>
    <row r="682" spans="1:6" x14ac:dyDescent="0.35">
      <c r="A682">
        <v>93786</v>
      </c>
      <c r="B682">
        <v>36.746375</v>
      </c>
      <c r="C682">
        <v>-119.639658</v>
      </c>
      <c r="D682" t="s">
        <v>54</v>
      </c>
      <c r="E682" t="s">
        <v>142</v>
      </c>
      <c r="F682" t="s">
        <v>54</v>
      </c>
    </row>
    <row r="683" spans="1:6" x14ac:dyDescent="0.35">
      <c r="A683">
        <v>93790</v>
      </c>
      <c r="B683">
        <v>36.746375</v>
      </c>
      <c r="C683">
        <v>-119.639658</v>
      </c>
      <c r="D683" t="s">
        <v>54</v>
      </c>
      <c r="E683" t="s">
        <v>142</v>
      </c>
      <c r="F683" t="s">
        <v>54</v>
      </c>
    </row>
    <row r="684" spans="1:6" x14ac:dyDescent="0.35">
      <c r="A684">
        <v>93791</v>
      </c>
      <c r="B684">
        <v>36.746375</v>
      </c>
      <c r="C684">
        <v>-119.639658</v>
      </c>
      <c r="D684" t="s">
        <v>54</v>
      </c>
      <c r="E684" t="s">
        <v>142</v>
      </c>
      <c r="F684" t="s">
        <v>54</v>
      </c>
    </row>
    <row r="685" spans="1:6" x14ac:dyDescent="0.35">
      <c r="A685">
        <v>93792</v>
      </c>
      <c r="B685">
        <v>36.746375</v>
      </c>
      <c r="C685">
        <v>-119.639658</v>
      </c>
      <c r="D685" t="s">
        <v>54</v>
      </c>
      <c r="E685" t="s">
        <v>142</v>
      </c>
      <c r="F685" t="s">
        <v>54</v>
      </c>
    </row>
    <row r="686" spans="1:6" x14ac:dyDescent="0.35">
      <c r="A686">
        <v>93793</v>
      </c>
      <c r="B686">
        <v>36.746375</v>
      </c>
      <c r="C686">
        <v>-119.639658</v>
      </c>
      <c r="D686" t="s">
        <v>54</v>
      </c>
      <c r="E686" t="s">
        <v>142</v>
      </c>
      <c r="F686" t="s">
        <v>54</v>
      </c>
    </row>
    <row r="687" spans="1:6" x14ac:dyDescent="0.35">
      <c r="A687">
        <v>93794</v>
      </c>
      <c r="B687">
        <v>36.746375</v>
      </c>
      <c r="C687">
        <v>-119.639658</v>
      </c>
      <c r="D687" t="s">
        <v>54</v>
      </c>
      <c r="E687" t="s">
        <v>142</v>
      </c>
      <c r="F687" t="s">
        <v>54</v>
      </c>
    </row>
    <row r="688" spans="1:6" x14ac:dyDescent="0.35">
      <c r="A688">
        <v>93844</v>
      </c>
      <c r="B688">
        <v>36.746375</v>
      </c>
      <c r="C688">
        <v>-119.639658</v>
      </c>
      <c r="D688" t="s">
        <v>54</v>
      </c>
      <c r="E688" t="s">
        <v>142</v>
      </c>
      <c r="F688" t="s">
        <v>54</v>
      </c>
    </row>
    <row r="689" spans="1:6" x14ac:dyDescent="0.35">
      <c r="A689">
        <v>93888</v>
      </c>
      <c r="B689">
        <v>36.746375</v>
      </c>
      <c r="C689">
        <v>-119.639658</v>
      </c>
      <c r="D689" t="s">
        <v>54</v>
      </c>
      <c r="E689" t="s">
        <v>142</v>
      </c>
      <c r="F689" t="s">
        <v>54</v>
      </c>
    </row>
    <row r="690" spans="1:6" x14ac:dyDescent="0.35">
      <c r="A690">
        <v>93626</v>
      </c>
      <c r="B690">
        <v>36.839928</v>
      </c>
      <c r="C690">
        <v>-119.66815200000001</v>
      </c>
      <c r="D690" t="s">
        <v>571</v>
      </c>
      <c r="E690" t="s">
        <v>142</v>
      </c>
      <c r="F690" t="s">
        <v>54</v>
      </c>
    </row>
    <row r="691" spans="1:6" x14ac:dyDescent="0.35">
      <c r="A691">
        <v>92831</v>
      </c>
      <c r="B691">
        <v>33.640301999999998</v>
      </c>
      <c r="C691">
        <v>-117.769442</v>
      </c>
      <c r="D691" t="s">
        <v>572</v>
      </c>
      <c r="E691" t="s">
        <v>142</v>
      </c>
      <c r="F691" t="s">
        <v>163</v>
      </c>
    </row>
    <row r="692" spans="1:6" x14ac:dyDescent="0.35">
      <c r="A692">
        <v>92832</v>
      </c>
      <c r="B692">
        <v>33.640301999999998</v>
      </c>
      <c r="C692">
        <v>-117.769442</v>
      </c>
      <c r="D692" t="s">
        <v>572</v>
      </c>
      <c r="E692" t="s">
        <v>142</v>
      </c>
      <c r="F692" t="s">
        <v>163</v>
      </c>
    </row>
    <row r="693" spans="1:6" x14ac:dyDescent="0.35">
      <c r="A693">
        <v>92833</v>
      </c>
      <c r="B693">
        <v>33.640301999999998</v>
      </c>
      <c r="C693">
        <v>-117.769442</v>
      </c>
      <c r="D693" t="s">
        <v>572</v>
      </c>
      <c r="E693" t="s">
        <v>142</v>
      </c>
      <c r="F693" t="s">
        <v>163</v>
      </c>
    </row>
    <row r="694" spans="1:6" x14ac:dyDescent="0.35">
      <c r="A694">
        <v>92834</v>
      </c>
      <c r="B694">
        <v>33.640301999999998</v>
      </c>
      <c r="C694">
        <v>-117.769442</v>
      </c>
      <c r="D694" t="s">
        <v>572</v>
      </c>
      <c r="E694" t="s">
        <v>142</v>
      </c>
      <c r="F694" t="s">
        <v>163</v>
      </c>
    </row>
    <row r="695" spans="1:6" x14ac:dyDescent="0.35">
      <c r="A695">
        <v>92835</v>
      </c>
      <c r="B695">
        <v>33.640301999999998</v>
      </c>
      <c r="C695">
        <v>-117.769442</v>
      </c>
      <c r="D695" t="s">
        <v>572</v>
      </c>
      <c r="E695" t="s">
        <v>142</v>
      </c>
      <c r="F695" t="s">
        <v>163</v>
      </c>
    </row>
    <row r="696" spans="1:6" x14ac:dyDescent="0.35">
      <c r="A696">
        <v>92836</v>
      </c>
      <c r="B696">
        <v>33.640301999999998</v>
      </c>
      <c r="C696">
        <v>-117.769442</v>
      </c>
      <c r="D696" t="s">
        <v>572</v>
      </c>
      <c r="E696" t="s">
        <v>142</v>
      </c>
      <c r="F696" t="s">
        <v>163</v>
      </c>
    </row>
    <row r="697" spans="1:6" x14ac:dyDescent="0.35">
      <c r="A697">
        <v>92837</v>
      </c>
      <c r="B697">
        <v>33.640301999999998</v>
      </c>
      <c r="C697">
        <v>-117.769442</v>
      </c>
      <c r="D697" t="s">
        <v>572</v>
      </c>
      <c r="E697" t="s">
        <v>142</v>
      </c>
      <c r="F697" t="s">
        <v>163</v>
      </c>
    </row>
    <row r="698" spans="1:6" x14ac:dyDescent="0.35">
      <c r="A698">
        <v>92838</v>
      </c>
      <c r="B698">
        <v>33.640301999999998</v>
      </c>
      <c r="C698">
        <v>-117.769442</v>
      </c>
      <c r="D698" t="s">
        <v>572</v>
      </c>
      <c r="E698" t="s">
        <v>142</v>
      </c>
      <c r="F698" t="s">
        <v>163</v>
      </c>
    </row>
    <row r="699" spans="1:6" x14ac:dyDescent="0.35">
      <c r="A699">
        <v>95439</v>
      </c>
      <c r="B699">
        <v>38.490310000000001</v>
      </c>
      <c r="C699">
        <v>-122.77696299999999</v>
      </c>
      <c r="D699" t="s">
        <v>573</v>
      </c>
      <c r="E699" t="s">
        <v>142</v>
      </c>
      <c r="F699" t="s">
        <v>82</v>
      </c>
    </row>
    <row r="700" spans="1:6" x14ac:dyDescent="0.35">
      <c r="A700">
        <v>95632</v>
      </c>
      <c r="B700">
        <v>38.289816999999999</v>
      </c>
      <c r="C700">
        <v>-121.313883</v>
      </c>
      <c r="D700" t="s">
        <v>574</v>
      </c>
      <c r="E700" t="s">
        <v>142</v>
      </c>
      <c r="F700" t="s">
        <v>64</v>
      </c>
    </row>
    <row r="701" spans="1:6" x14ac:dyDescent="0.35">
      <c r="A701">
        <v>95542</v>
      </c>
      <c r="B701">
        <v>40.651359999999997</v>
      </c>
      <c r="C701">
        <v>-123.862815</v>
      </c>
      <c r="D701" t="s">
        <v>93</v>
      </c>
      <c r="E701" t="s">
        <v>142</v>
      </c>
      <c r="F701" t="s">
        <v>53</v>
      </c>
    </row>
    <row r="702" spans="1:6" x14ac:dyDescent="0.35">
      <c r="A702">
        <v>92840</v>
      </c>
      <c r="B702">
        <v>33.640301999999998</v>
      </c>
      <c r="C702">
        <v>-117.769442</v>
      </c>
      <c r="D702" t="s">
        <v>575</v>
      </c>
      <c r="E702" t="s">
        <v>142</v>
      </c>
      <c r="F702" t="s">
        <v>163</v>
      </c>
    </row>
    <row r="703" spans="1:6" x14ac:dyDescent="0.35">
      <c r="A703">
        <v>92841</v>
      </c>
      <c r="B703">
        <v>33.640301999999998</v>
      </c>
      <c r="C703">
        <v>-117.769442</v>
      </c>
      <c r="D703" t="s">
        <v>575</v>
      </c>
      <c r="E703" t="s">
        <v>142</v>
      </c>
      <c r="F703" t="s">
        <v>163</v>
      </c>
    </row>
    <row r="704" spans="1:6" x14ac:dyDescent="0.35">
      <c r="A704">
        <v>92842</v>
      </c>
      <c r="B704">
        <v>33.640301999999998</v>
      </c>
      <c r="C704">
        <v>-117.769442</v>
      </c>
      <c r="D704" t="s">
        <v>575</v>
      </c>
      <c r="E704" t="s">
        <v>142</v>
      </c>
      <c r="F704" t="s">
        <v>163</v>
      </c>
    </row>
    <row r="705" spans="1:6" x14ac:dyDescent="0.35">
      <c r="A705">
        <v>92843</v>
      </c>
      <c r="B705">
        <v>33.640301999999998</v>
      </c>
      <c r="C705">
        <v>-117.769442</v>
      </c>
      <c r="D705" t="s">
        <v>575</v>
      </c>
      <c r="E705" t="s">
        <v>142</v>
      </c>
      <c r="F705" t="s">
        <v>163</v>
      </c>
    </row>
    <row r="706" spans="1:6" x14ac:dyDescent="0.35">
      <c r="A706">
        <v>92844</v>
      </c>
      <c r="B706">
        <v>33.640301999999998</v>
      </c>
      <c r="C706">
        <v>-117.769442</v>
      </c>
      <c r="D706" t="s">
        <v>575</v>
      </c>
      <c r="E706" t="s">
        <v>142</v>
      </c>
      <c r="F706" t="s">
        <v>163</v>
      </c>
    </row>
    <row r="707" spans="1:6" x14ac:dyDescent="0.35">
      <c r="A707">
        <v>92845</v>
      </c>
      <c r="B707">
        <v>33.640301999999998</v>
      </c>
      <c r="C707">
        <v>-117.769442</v>
      </c>
      <c r="D707" t="s">
        <v>575</v>
      </c>
      <c r="E707" t="s">
        <v>142</v>
      </c>
      <c r="F707" t="s">
        <v>163</v>
      </c>
    </row>
    <row r="708" spans="1:6" x14ac:dyDescent="0.35">
      <c r="A708">
        <v>92846</v>
      </c>
      <c r="B708">
        <v>33.640301999999998</v>
      </c>
      <c r="C708">
        <v>-117.769442</v>
      </c>
      <c r="D708" t="s">
        <v>575</v>
      </c>
      <c r="E708" t="s">
        <v>142</v>
      </c>
      <c r="F708" t="s">
        <v>163</v>
      </c>
    </row>
    <row r="709" spans="1:6" x14ac:dyDescent="0.35">
      <c r="A709">
        <v>95633</v>
      </c>
      <c r="B709">
        <v>38.854672000000001</v>
      </c>
      <c r="C709">
        <v>-120.830282</v>
      </c>
      <c r="D709" t="s">
        <v>576</v>
      </c>
      <c r="E709" t="s">
        <v>142</v>
      </c>
      <c r="F709" t="s">
        <v>58</v>
      </c>
    </row>
    <row r="710" spans="1:6" x14ac:dyDescent="0.35">
      <c r="A710">
        <v>90247</v>
      </c>
      <c r="B710">
        <v>33.888314999999999</v>
      </c>
      <c r="C710">
        <v>-118.29525599999999</v>
      </c>
      <c r="D710" t="s">
        <v>577</v>
      </c>
      <c r="E710" t="s">
        <v>142</v>
      </c>
      <c r="F710" t="s">
        <v>145</v>
      </c>
    </row>
    <row r="711" spans="1:6" x14ac:dyDescent="0.35">
      <c r="A711">
        <v>90248</v>
      </c>
      <c r="B711">
        <v>33.877164999999998</v>
      </c>
      <c r="C711">
        <v>-118.269605</v>
      </c>
      <c r="D711" t="s">
        <v>577</v>
      </c>
      <c r="E711" t="s">
        <v>142</v>
      </c>
      <c r="F711" t="s">
        <v>145</v>
      </c>
    </row>
    <row r="712" spans="1:6" x14ac:dyDescent="0.35">
      <c r="A712">
        <v>90249</v>
      </c>
      <c r="B712">
        <v>33.858865999999999</v>
      </c>
      <c r="C712">
        <v>-118.29910599999999</v>
      </c>
      <c r="D712" t="s">
        <v>577</v>
      </c>
      <c r="E712" t="s">
        <v>142</v>
      </c>
      <c r="F712" t="s">
        <v>145</v>
      </c>
    </row>
    <row r="713" spans="1:6" x14ac:dyDescent="0.35">
      <c r="A713">
        <v>95543</v>
      </c>
      <c r="B713">
        <v>41.912328000000002</v>
      </c>
      <c r="C713">
        <v>-123.81026900000001</v>
      </c>
      <c r="D713" t="s">
        <v>578</v>
      </c>
      <c r="E713" t="s">
        <v>142</v>
      </c>
      <c r="F713" t="s">
        <v>432</v>
      </c>
    </row>
    <row r="714" spans="1:6" x14ac:dyDescent="0.35">
      <c r="A714">
        <v>96034</v>
      </c>
      <c r="B714">
        <v>41.441482999999998</v>
      </c>
      <c r="C714">
        <v>-122.69993700000001</v>
      </c>
      <c r="D714" t="s">
        <v>579</v>
      </c>
      <c r="E714" t="s">
        <v>142</v>
      </c>
      <c r="F714" t="s">
        <v>326</v>
      </c>
    </row>
    <row r="715" spans="1:6" x14ac:dyDescent="0.35">
      <c r="A715">
        <v>95634</v>
      </c>
      <c r="B715">
        <v>38.924377999999997</v>
      </c>
      <c r="C715">
        <v>-120.70330300000001</v>
      </c>
      <c r="D715" t="s">
        <v>580</v>
      </c>
      <c r="E715" t="s">
        <v>142</v>
      </c>
      <c r="F715" t="s">
        <v>58</v>
      </c>
    </row>
    <row r="716" spans="1:6" x14ac:dyDescent="0.35">
      <c r="A716">
        <v>96035</v>
      </c>
      <c r="B716">
        <v>40.049208999999998</v>
      </c>
      <c r="C716">
        <v>-122.20943699999999</v>
      </c>
      <c r="D716" t="s">
        <v>581</v>
      </c>
      <c r="E716" t="s">
        <v>142</v>
      </c>
      <c r="F716" t="s">
        <v>418</v>
      </c>
    </row>
    <row r="717" spans="1:6" x14ac:dyDescent="0.35">
      <c r="A717">
        <v>95441</v>
      </c>
      <c r="B717">
        <v>38.707323000000002</v>
      </c>
      <c r="C717">
        <v>-123.006531</v>
      </c>
      <c r="D717" t="s">
        <v>582</v>
      </c>
      <c r="E717" t="s">
        <v>142</v>
      </c>
      <c r="F717" t="s">
        <v>82</v>
      </c>
    </row>
    <row r="718" spans="1:6" x14ac:dyDescent="0.35">
      <c r="A718">
        <v>95020</v>
      </c>
      <c r="B718">
        <v>37.023347000000001</v>
      </c>
      <c r="C718">
        <v>-121.493849</v>
      </c>
      <c r="D718" t="s">
        <v>583</v>
      </c>
      <c r="E718" t="s">
        <v>142</v>
      </c>
      <c r="F718" t="s">
        <v>175</v>
      </c>
    </row>
    <row r="719" spans="1:6" x14ac:dyDescent="0.35">
      <c r="A719">
        <v>95021</v>
      </c>
      <c r="B719">
        <v>36.986148</v>
      </c>
      <c r="C719">
        <v>-121.497349</v>
      </c>
      <c r="D719" t="s">
        <v>583</v>
      </c>
      <c r="E719" t="s">
        <v>142</v>
      </c>
      <c r="F719" t="s">
        <v>175</v>
      </c>
    </row>
    <row r="720" spans="1:6" x14ac:dyDescent="0.35">
      <c r="A720">
        <v>95442</v>
      </c>
      <c r="B720">
        <v>38.383853999999999</v>
      </c>
      <c r="C720">
        <v>-122.557253</v>
      </c>
      <c r="D720" t="s">
        <v>584</v>
      </c>
      <c r="E720" t="s">
        <v>142</v>
      </c>
      <c r="F720" t="s">
        <v>82</v>
      </c>
    </row>
    <row r="721" spans="1:6" x14ac:dyDescent="0.35">
      <c r="A721">
        <v>95232</v>
      </c>
      <c r="B721">
        <v>38.352792999999998</v>
      </c>
      <c r="C721">
        <v>-120.573947</v>
      </c>
      <c r="D721" t="s">
        <v>585</v>
      </c>
      <c r="E721" t="s">
        <v>142</v>
      </c>
      <c r="F721" t="s">
        <v>172</v>
      </c>
    </row>
    <row r="722" spans="1:6" x14ac:dyDescent="0.35">
      <c r="A722">
        <v>91201</v>
      </c>
      <c r="B722">
        <v>33.786594000000001</v>
      </c>
      <c r="C722">
        <v>-118.29866199999999</v>
      </c>
      <c r="D722" t="s">
        <v>586</v>
      </c>
      <c r="E722" t="s">
        <v>142</v>
      </c>
      <c r="F722" t="s">
        <v>145</v>
      </c>
    </row>
    <row r="723" spans="1:6" x14ac:dyDescent="0.35">
      <c r="A723">
        <v>91202</v>
      </c>
      <c r="B723">
        <v>33.786594000000001</v>
      </c>
      <c r="C723">
        <v>-118.29866199999999</v>
      </c>
      <c r="D723" t="s">
        <v>586</v>
      </c>
      <c r="E723" t="s">
        <v>142</v>
      </c>
      <c r="F723" t="s">
        <v>145</v>
      </c>
    </row>
    <row r="724" spans="1:6" x14ac:dyDescent="0.35">
      <c r="A724">
        <v>91203</v>
      </c>
      <c r="B724">
        <v>33.786594000000001</v>
      </c>
      <c r="C724">
        <v>-118.29866199999999</v>
      </c>
      <c r="D724" t="s">
        <v>586</v>
      </c>
      <c r="E724" t="s">
        <v>142</v>
      </c>
      <c r="F724" t="s">
        <v>145</v>
      </c>
    </row>
    <row r="725" spans="1:6" x14ac:dyDescent="0.35">
      <c r="A725">
        <v>91204</v>
      </c>
      <c r="B725">
        <v>33.786594000000001</v>
      </c>
      <c r="C725">
        <v>-118.29866199999999</v>
      </c>
      <c r="D725" t="s">
        <v>586</v>
      </c>
      <c r="E725" t="s">
        <v>142</v>
      </c>
      <c r="F725" t="s">
        <v>145</v>
      </c>
    </row>
    <row r="726" spans="1:6" x14ac:dyDescent="0.35">
      <c r="A726">
        <v>91205</v>
      </c>
      <c r="B726">
        <v>33.786594000000001</v>
      </c>
      <c r="C726">
        <v>-118.29866199999999</v>
      </c>
      <c r="D726" t="s">
        <v>586</v>
      </c>
      <c r="E726" t="s">
        <v>142</v>
      </c>
      <c r="F726" t="s">
        <v>145</v>
      </c>
    </row>
    <row r="727" spans="1:6" x14ac:dyDescent="0.35">
      <c r="A727">
        <v>91206</v>
      </c>
      <c r="B727">
        <v>33.786594000000001</v>
      </c>
      <c r="C727">
        <v>-118.29866199999999</v>
      </c>
      <c r="D727" t="s">
        <v>586</v>
      </c>
      <c r="E727" t="s">
        <v>142</v>
      </c>
      <c r="F727" t="s">
        <v>145</v>
      </c>
    </row>
    <row r="728" spans="1:6" x14ac:dyDescent="0.35">
      <c r="A728">
        <v>91207</v>
      </c>
      <c r="B728">
        <v>33.786594000000001</v>
      </c>
      <c r="C728">
        <v>-118.29866199999999</v>
      </c>
      <c r="D728" t="s">
        <v>586</v>
      </c>
      <c r="E728" t="s">
        <v>142</v>
      </c>
      <c r="F728" t="s">
        <v>145</v>
      </c>
    </row>
    <row r="729" spans="1:6" x14ac:dyDescent="0.35">
      <c r="A729">
        <v>91208</v>
      </c>
      <c r="B729">
        <v>33.786594000000001</v>
      </c>
      <c r="C729">
        <v>-118.29866199999999</v>
      </c>
      <c r="D729" t="s">
        <v>586</v>
      </c>
      <c r="E729" t="s">
        <v>142</v>
      </c>
      <c r="F729" t="s">
        <v>145</v>
      </c>
    </row>
    <row r="730" spans="1:6" x14ac:dyDescent="0.35">
      <c r="A730">
        <v>91209</v>
      </c>
      <c r="B730">
        <v>33.786594000000001</v>
      </c>
      <c r="C730">
        <v>-118.29866199999999</v>
      </c>
      <c r="D730" t="s">
        <v>586</v>
      </c>
      <c r="E730" t="s">
        <v>142</v>
      </c>
      <c r="F730" t="s">
        <v>145</v>
      </c>
    </row>
    <row r="731" spans="1:6" x14ac:dyDescent="0.35">
      <c r="A731">
        <v>91210</v>
      </c>
      <c r="B731">
        <v>33.786594000000001</v>
      </c>
      <c r="C731">
        <v>-118.29866199999999</v>
      </c>
      <c r="D731" t="s">
        <v>586</v>
      </c>
      <c r="E731" t="s">
        <v>142</v>
      </c>
      <c r="F731" t="s">
        <v>145</v>
      </c>
    </row>
    <row r="732" spans="1:6" x14ac:dyDescent="0.35">
      <c r="A732">
        <v>91221</v>
      </c>
      <c r="B732">
        <v>33.786594000000001</v>
      </c>
      <c r="C732">
        <v>-118.29866199999999</v>
      </c>
      <c r="D732" t="s">
        <v>586</v>
      </c>
      <c r="E732" t="s">
        <v>142</v>
      </c>
      <c r="F732" t="s">
        <v>145</v>
      </c>
    </row>
    <row r="733" spans="1:6" x14ac:dyDescent="0.35">
      <c r="A733">
        <v>91222</v>
      </c>
      <c r="B733">
        <v>33.786594000000001</v>
      </c>
      <c r="C733">
        <v>-118.29866199999999</v>
      </c>
      <c r="D733" t="s">
        <v>586</v>
      </c>
      <c r="E733" t="s">
        <v>142</v>
      </c>
      <c r="F733" t="s">
        <v>145</v>
      </c>
    </row>
    <row r="734" spans="1:6" x14ac:dyDescent="0.35">
      <c r="A734">
        <v>91225</v>
      </c>
      <c r="B734">
        <v>33.786594000000001</v>
      </c>
      <c r="C734">
        <v>-118.29866199999999</v>
      </c>
      <c r="D734" t="s">
        <v>586</v>
      </c>
      <c r="E734" t="s">
        <v>142</v>
      </c>
      <c r="F734" t="s">
        <v>145</v>
      </c>
    </row>
    <row r="735" spans="1:6" x14ac:dyDescent="0.35">
      <c r="A735">
        <v>91226</v>
      </c>
      <c r="B735">
        <v>33.786594000000001</v>
      </c>
      <c r="C735">
        <v>-118.29866199999999</v>
      </c>
      <c r="D735" t="s">
        <v>586</v>
      </c>
      <c r="E735" t="s">
        <v>142</v>
      </c>
      <c r="F735" t="s">
        <v>145</v>
      </c>
    </row>
    <row r="736" spans="1:6" x14ac:dyDescent="0.35">
      <c r="A736">
        <v>91740</v>
      </c>
      <c r="B736">
        <v>33.786594000000001</v>
      </c>
      <c r="C736">
        <v>-118.29866199999999</v>
      </c>
      <c r="D736" t="s">
        <v>587</v>
      </c>
      <c r="E736" t="s">
        <v>142</v>
      </c>
      <c r="F736" t="s">
        <v>145</v>
      </c>
    </row>
    <row r="737" spans="1:6" x14ac:dyDescent="0.35">
      <c r="A737">
        <v>91741</v>
      </c>
      <c r="B737">
        <v>33.786594000000001</v>
      </c>
      <c r="C737">
        <v>-118.29866199999999</v>
      </c>
      <c r="D737" t="s">
        <v>587</v>
      </c>
      <c r="E737" t="s">
        <v>142</v>
      </c>
      <c r="F737" t="s">
        <v>145</v>
      </c>
    </row>
    <row r="738" spans="1:6" x14ac:dyDescent="0.35">
      <c r="A738">
        <v>95443</v>
      </c>
      <c r="B738">
        <v>39.034627</v>
      </c>
      <c r="C738">
        <v>-122.748109</v>
      </c>
      <c r="D738" t="s">
        <v>588</v>
      </c>
      <c r="E738" t="s">
        <v>142</v>
      </c>
      <c r="F738" t="s">
        <v>394</v>
      </c>
    </row>
    <row r="739" spans="1:6" x14ac:dyDescent="0.35">
      <c r="A739">
        <v>95943</v>
      </c>
      <c r="B739">
        <v>39.596545999999996</v>
      </c>
      <c r="C739">
        <v>-122.03218099999999</v>
      </c>
      <c r="D739" t="s">
        <v>205</v>
      </c>
      <c r="E739" t="s">
        <v>142</v>
      </c>
      <c r="F739" t="s">
        <v>205</v>
      </c>
    </row>
    <row r="740" spans="1:6" x14ac:dyDescent="0.35">
      <c r="A740">
        <v>93226</v>
      </c>
      <c r="B740">
        <v>35.732959999999999</v>
      </c>
      <c r="C740">
        <v>-118.70997800000001</v>
      </c>
      <c r="D740" t="s">
        <v>589</v>
      </c>
      <c r="E740" t="s">
        <v>142</v>
      </c>
      <c r="F740" t="s">
        <v>49</v>
      </c>
    </row>
    <row r="741" spans="1:6" x14ac:dyDescent="0.35">
      <c r="A741">
        <v>95717</v>
      </c>
      <c r="B741">
        <v>39.168472999999999</v>
      </c>
      <c r="C741">
        <v>-120.802035</v>
      </c>
      <c r="D741" t="s">
        <v>590</v>
      </c>
      <c r="E741" t="s">
        <v>142</v>
      </c>
      <c r="F741" t="s">
        <v>84</v>
      </c>
    </row>
    <row r="742" spans="1:6" x14ac:dyDescent="0.35">
      <c r="A742">
        <v>93116</v>
      </c>
      <c r="B742">
        <v>34.262833999999998</v>
      </c>
      <c r="C742">
        <v>-119.848555</v>
      </c>
      <c r="D742" t="s">
        <v>591</v>
      </c>
      <c r="E742" t="s">
        <v>142</v>
      </c>
      <c r="F742" t="s">
        <v>305</v>
      </c>
    </row>
    <row r="743" spans="1:6" x14ac:dyDescent="0.35">
      <c r="A743">
        <v>93117</v>
      </c>
      <c r="B743">
        <v>34.503802</v>
      </c>
      <c r="C743">
        <v>-120.03880599999999</v>
      </c>
      <c r="D743" t="s">
        <v>591</v>
      </c>
      <c r="E743" t="s">
        <v>142</v>
      </c>
      <c r="F743" t="s">
        <v>305</v>
      </c>
    </row>
    <row r="744" spans="1:6" x14ac:dyDescent="0.35">
      <c r="A744">
        <v>93118</v>
      </c>
      <c r="B744">
        <v>34.262833999999998</v>
      </c>
      <c r="C744">
        <v>-119.848555</v>
      </c>
      <c r="D744" t="s">
        <v>591</v>
      </c>
      <c r="E744" t="s">
        <v>142</v>
      </c>
      <c r="F744" t="s">
        <v>305</v>
      </c>
    </row>
    <row r="745" spans="1:6" x14ac:dyDescent="0.35">
      <c r="A745">
        <v>93199</v>
      </c>
      <c r="B745">
        <v>34.262833999999998</v>
      </c>
      <c r="C745">
        <v>-119.848555</v>
      </c>
      <c r="D745" t="s">
        <v>591</v>
      </c>
      <c r="E745" t="s">
        <v>142</v>
      </c>
      <c r="F745" t="s">
        <v>305</v>
      </c>
    </row>
    <row r="746" spans="1:6" x14ac:dyDescent="0.35">
      <c r="A746">
        <v>93926</v>
      </c>
      <c r="B746">
        <v>36.502102000000001</v>
      </c>
      <c r="C746">
        <v>-121.408607</v>
      </c>
      <c r="D746" t="s">
        <v>592</v>
      </c>
      <c r="E746" t="s">
        <v>142</v>
      </c>
      <c r="F746" t="s">
        <v>200</v>
      </c>
    </row>
    <row r="747" spans="1:6" x14ac:dyDescent="0.35">
      <c r="A747">
        <v>95944</v>
      </c>
      <c r="B747">
        <v>39.492530000000002</v>
      </c>
      <c r="C747">
        <v>-120.898248</v>
      </c>
      <c r="D747" t="s">
        <v>593</v>
      </c>
      <c r="E747" t="s">
        <v>142</v>
      </c>
      <c r="F747" t="s">
        <v>59</v>
      </c>
    </row>
    <row r="748" spans="1:6" x14ac:dyDescent="0.35">
      <c r="A748">
        <v>93227</v>
      </c>
      <c r="B748">
        <v>36.357151000000002</v>
      </c>
      <c r="C748">
        <v>-119.425371</v>
      </c>
      <c r="D748" t="s">
        <v>594</v>
      </c>
      <c r="E748" t="s">
        <v>142</v>
      </c>
      <c r="F748" t="s">
        <v>166</v>
      </c>
    </row>
    <row r="749" spans="1:6" x14ac:dyDescent="0.35">
      <c r="A749">
        <v>91344</v>
      </c>
      <c r="B749">
        <v>33.786594000000001</v>
      </c>
      <c r="C749">
        <v>-118.29866199999999</v>
      </c>
      <c r="D749" t="s">
        <v>595</v>
      </c>
      <c r="E749" t="s">
        <v>142</v>
      </c>
      <c r="F749" t="s">
        <v>145</v>
      </c>
    </row>
    <row r="750" spans="1:6" x14ac:dyDescent="0.35">
      <c r="A750">
        <v>91394</v>
      </c>
      <c r="B750">
        <v>33.786594000000001</v>
      </c>
      <c r="C750">
        <v>-118.29866199999999</v>
      </c>
      <c r="D750" t="s">
        <v>595</v>
      </c>
      <c r="E750" t="s">
        <v>142</v>
      </c>
      <c r="F750" t="s">
        <v>145</v>
      </c>
    </row>
    <row r="751" spans="1:6" x14ac:dyDescent="0.35">
      <c r="A751">
        <v>92313</v>
      </c>
      <c r="B751">
        <v>34.839964000000002</v>
      </c>
      <c r="C751">
        <v>-115.967051</v>
      </c>
      <c r="D751" t="s">
        <v>596</v>
      </c>
      <c r="E751" t="s">
        <v>142</v>
      </c>
      <c r="F751" t="s">
        <v>147</v>
      </c>
    </row>
    <row r="752" spans="1:6" x14ac:dyDescent="0.35">
      <c r="A752">
        <v>95746</v>
      </c>
      <c r="B752">
        <v>38.756613999999999</v>
      </c>
      <c r="C752">
        <v>-121.183436</v>
      </c>
      <c r="D752" t="s">
        <v>597</v>
      </c>
      <c r="E752" t="s">
        <v>142</v>
      </c>
      <c r="F752" t="s">
        <v>84</v>
      </c>
    </row>
    <row r="753" spans="1:6" x14ac:dyDescent="0.35">
      <c r="A753">
        <v>95945</v>
      </c>
      <c r="B753">
        <v>39.196288000000003</v>
      </c>
      <c r="C753">
        <v>-120.95855</v>
      </c>
      <c r="D753" t="s">
        <v>598</v>
      </c>
      <c r="E753" t="s">
        <v>142</v>
      </c>
      <c r="F753" t="s">
        <v>65</v>
      </c>
    </row>
    <row r="754" spans="1:6" x14ac:dyDescent="0.35">
      <c r="A754">
        <v>95949</v>
      </c>
      <c r="B754">
        <v>39.110985999999997</v>
      </c>
      <c r="C754">
        <v>-121.128336</v>
      </c>
      <c r="D754" t="s">
        <v>598</v>
      </c>
      <c r="E754" t="s">
        <v>142</v>
      </c>
      <c r="F754" t="s">
        <v>65</v>
      </c>
    </row>
    <row r="755" spans="1:6" x14ac:dyDescent="0.35">
      <c r="A755">
        <v>95444</v>
      </c>
      <c r="B755">
        <v>38.434925999999997</v>
      </c>
      <c r="C755">
        <v>-122.868154</v>
      </c>
      <c r="D755" t="s">
        <v>599</v>
      </c>
      <c r="E755" t="s">
        <v>142</v>
      </c>
      <c r="F755" t="s">
        <v>82</v>
      </c>
    </row>
    <row r="756" spans="1:6" x14ac:dyDescent="0.35">
      <c r="A756">
        <v>92341</v>
      </c>
      <c r="B756">
        <v>34.241137000000002</v>
      </c>
      <c r="C756">
        <v>-116.938548</v>
      </c>
      <c r="D756" t="s">
        <v>600</v>
      </c>
      <c r="E756" t="s">
        <v>142</v>
      </c>
      <c r="F756" t="s">
        <v>147</v>
      </c>
    </row>
    <row r="757" spans="1:6" x14ac:dyDescent="0.35">
      <c r="A757">
        <v>94904</v>
      </c>
      <c r="B757">
        <v>37.947873999999999</v>
      </c>
      <c r="C757">
        <v>-122.536337</v>
      </c>
      <c r="D757" t="s">
        <v>601</v>
      </c>
      <c r="E757" t="s">
        <v>142</v>
      </c>
      <c r="F757" t="s">
        <v>244</v>
      </c>
    </row>
    <row r="758" spans="1:6" x14ac:dyDescent="0.35">
      <c r="A758">
        <v>93927</v>
      </c>
      <c r="B758">
        <v>36.323971</v>
      </c>
      <c r="C758">
        <v>-121.324308</v>
      </c>
      <c r="D758" t="s">
        <v>602</v>
      </c>
      <c r="E758" t="s">
        <v>142</v>
      </c>
      <c r="F758" t="s">
        <v>200</v>
      </c>
    </row>
    <row r="759" spans="1:6" x14ac:dyDescent="0.35">
      <c r="A759">
        <v>96037</v>
      </c>
      <c r="B759">
        <v>41.540331999999999</v>
      </c>
      <c r="C759">
        <v>-122.936575</v>
      </c>
      <c r="D759" t="s">
        <v>603</v>
      </c>
      <c r="E759" t="s">
        <v>142</v>
      </c>
      <c r="F759" t="s">
        <v>326</v>
      </c>
    </row>
    <row r="760" spans="1:6" x14ac:dyDescent="0.35">
      <c r="A760">
        <v>95947</v>
      </c>
      <c r="B760">
        <v>40.124831999999998</v>
      </c>
      <c r="C760">
        <v>-120.87884</v>
      </c>
      <c r="D760" t="s">
        <v>604</v>
      </c>
      <c r="E760" t="s">
        <v>142</v>
      </c>
      <c r="F760" t="s">
        <v>236</v>
      </c>
    </row>
    <row r="761" spans="1:6" x14ac:dyDescent="0.35">
      <c r="A761">
        <v>95635</v>
      </c>
      <c r="B761">
        <v>38.909447999999998</v>
      </c>
      <c r="C761">
        <v>-120.889138</v>
      </c>
      <c r="D761" t="s">
        <v>605</v>
      </c>
      <c r="E761" t="s">
        <v>142</v>
      </c>
      <c r="F761" t="s">
        <v>58</v>
      </c>
    </row>
    <row r="762" spans="1:6" x14ac:dyDescent="0.35">
      <c r="A762">
        <v>96038</v>
      </c>
      <c r="B762">
        <v>41.634680000000003</v>
      </c>
      <c r="C762">
        <v>-122.46953000000001</v>
      </c>
      <c r="D762" t="s">
        <v>606</v>
      </c>
      <c r="E762" t="s">
        <v>142</v>
      </c>
      <c r="F762" t="s">
        <v>326</v>
      </c>
    </row>
    <row r="763" spans="1:6" x14ac:dyDescent="0.35">
      <c r="A763">
        <v>95948</v>
      </c>
      <c r="B763">
        <v>39.355491999999998</v>
      </c>
      <c r="C763">
        <v>-121.72468499999999</v>
      </c>
      <c r="D763" t="s">
        <v>607</v>
      </c>
      <c r="E763" t="s">
        <v>142</v>
      </c>
      <c r="F763" t="s">
        <v>225</v>
      </c>
    </row>
    <row r="764" spans="1:6" x14ac:dyDescent="0.35">
      <c r="A764">
        <v>95950</v>
      </c>
      <c r="B764">
        <v>39.065894999999998</v>
      </c>
      <c r="C764">
        <v>-121.908208</v>
      </c>
      <c r="D764" t="s">
        <v>608</v>
      </c>
      <c r="E764" t="s">
        <v>142</v>
      </c>
      <c r="F764" t="s">
        <v>92</v>
      </c>
    </row>
    <row r="765" spans="1:6" x14ac:dyDescent="0.35">
      <c r="A765">
        <v>95636</v>
      </c>
      <c r="B765">
        <v>38.637650000000001</v>
      </c>
      <c r="C765">
        <v>-120.553399</v>
      </c>
      <c r="D765" t="s">
        <v>609</v>
      </c>
      <c r="E765" t="s">
        <v>142</v>
      </c>
      <c r="F765" t="s">
        <v>58</v>
      </c>
    </row>
    <row r="766" spans="1:6" x14ac:dyDescent="0.35">
      <c r="A766">
        <v>95321</v>
      </c>
      <c r="B766">
        <v>37.867634000000002</v>
      </c>
      <c r="C766">
        <v>-120.08819699999999</v>
      </c>
      <c r="D766" t="s">
        <v>610</v>
      </c>
      <c r="E766" t="s">
        <v>142</v>
      </c>
      <c r="F766" t="s">
        <v>262</v>
      </c>
    </row>
    <row r="767" spans="1:6" x14ac:dyDescent="0.35">
      <c r="A767">
        <v>93433</v>
      </c>
      <c r="B767">
        <v>35.381729999999997</v>
      </c>
      <c r="C767">
        <v>-120.50264</v>
      </c>
      <c r="D767" t="s">
        <v>611</v>
      </c>
      <c r="E767" t="s">
        <v>142</v>
      </c>
      <c r="F767" t="s">
        <v>202</v>
      </c>
    </row>
    <row r="768" spans="1:6" x14ac:dyDescent="0.35">
      <c r="A768">
        <v>93483</v>
      </c>
      <c r="B768">
        <v>35.347065000000001</v>
      </c>
      <c r="C768">
        <v>-120.45534499999999</v>
      </c>
      <c r="D768" t="s">
        <v>611</v>
      </c>
      <c r="E768" t="s">
        <v>142</v>
      </c>
      <c r="F768" t="s">
        <v>202</v>
      </c>
    </row>
    <row r="769" spans="1:6" x14ac:dyDescent="0.35">
      <c r="A769">
        <v>93434</v>
      </c>
      <c r="B769">
        <v>34.938796000000004</v>
      </c>
      <c r="C769">
        <v>-120.57317999999999</v>
      </c>
      <c r="D769" t="s">
        <v>612</v>
      </c>
      <c r="E769" t="s">
        <v>142</v>
      </c>
      <c r="F769" t="s">
        <v>305</v>
      </c>
    </row>
    <row r="770" spans="1:6" x14ac:dyDescent="0.35">
      <c r="A770">
        <v>95445</v>
      </c>
      <c r="B770">
        <v>38.836933000000002</v>
      </c>
      <c r="C770">
        <v>-123.527323</v>
      </c>
      <c r="D770" t="s">
        <v>613</v>
      </c>
      <c r="E770" t="s">
        <v>142</v>
      </c>
      <c r="F770" t="s">
        <v>159</v>
      </c>
    </row>
    <row r="771" spans="1:6" x14ac:dyDescent="0.35">
      <c r="A771">
        <v>91743</v>
      </c>
      <c r="B771">
        <v>34.839964000000002</v>
      </c>
      <c r="C771">
        <v>-115.967051</v>
      </c>
      <c r="D771" t="s">
        <v>614</v>
      </c>
      <c r="E771" t="s">
        <v>142</v>
      </c>
      <c r="F771" t="s">
        <v>147</v>
      </c>
    </row>
    <row r="772" spans="1:6" x14ac:dyDescent="0.35">
      <c r="A772">
        <v>91931</v>
      </c>
      <c r="B772">
        <v>33.016928</v>
      </c>
      <c r="C772">
        <v>-116.846046</v>
      </c>
      <c r="D772" t="s">
        <v>615</v>
      </c>
      <c r="E772" t="s">
        <v>142</v>
      </c>
      <c r="F772" t="s">
        <v>168</v>
      </c>
    </row>
    <row r="773" spans="1:6" x14ac:dyDescent="0.35">
      <c r="A773">
        <v>95446</v>
      </c>
      <c r="B773">
        <v>38.495553999999998</v>
      </c>
      <c r="C773">
        <v>-122.979355</v>
      </c>
      <c r="D773" t="s">
        <v>616</v>
      </c>
      <c r="E773" t="s">
        <v>142</v>
      </c>
      <c r="F773" t="s">
        <v>82</v>
      </c>
    </row>
    <row r="774" spans="1:6" x14ac:dyDescent="0.35">
      <c r="A774">
        <v>95637</v>
      </c>
      <c r="B774">
        <v>38.850382000000003</v>
      </c>
      <c r="C774">
        <v>-122.21472199999999</v>
      </c>
      <c r="D774" t="s">
        <v>617</v>
      </c>
      <c r="E774" t="s">
        <v>142</v>
      </c>
      <c r="F774" t="s">
        <v>63</v>
      </c>
    </row>
    <row r="775" spans="1:6" x14ac:dyDescent="0.35">
      <c r="A775">
        <v>95322</v>
      </c>
      <c r="B775">
        <v>37.150438000000001</v>
      </c>
      <c r="C775">
        <v>-120.987196</v>
      </c>
      <c r="D775" t="s">
        <v>618</v>
      </c>
      <c r="E775" t="s">
        <v>142</v>
      </c>
      <c r="F775" t="s">
        <v>75</v>
      </c>
    </row>
    <row r="776" spans="1:6" x14ac:dyDescent="0.35">
      <c r="A776">
        <v>91745</v>
      </c>
      <c r="B776">
        <v>33.976114000000003</v>
      </c>
      <c r="C776">
        <v>-117.98163099999999</v>
      </c>
      <c r="D776" t="s">
        <v>619</v>
      </c>
      <c r="E776" t="s">
        <v>142</v>
      </c>
      <c r="F776" t="s">
        <v>145</v>
      </c>
    </row>
    <row r="777" spans="1:6" x14ac:dyDescent="0.35">
      <c r="A777">
        <v>94019</v>
      </c>
      <c r="B777">
        <v>37.389057000000001</v>
      </c>
      <c r="C777">
        <v>-122.415566</v>
      </c>
      <c r="D777" t="s">
        <v>74</v>
      </c>
      <c r="E777" t="s">
        <v>142</v>
      </c>
      <c r="F777" t="s">
        <v>209</v>
      </c>
    </row>
    <row r="778" spans="1:6" x14ac:dyDescent="0.35">
      <c r="A778">
        <v>95951</v>
      </c>
      <c r="B778">
        <v>39.728209</v>
      </c>
      <c r="C778">
        <v>-122.05382299999999</v>
      </c>
      <c r="D778" t="s">
        <v>620</v>
      </c>
      <c r="E778" t="s">
        <v>142</v>
      </c>
      <c r="F778" t="s">
        <v>205</v>
      </c>
    </row>
    <row r="779" spans="1:6" x14ac:dyDescent="0.35">
      <c r="A779">
        <v>93230</v>
      </c>
      <c r="B779">
        <v>36.220467999999997</v>
      </c>
      <c r="C779">
        <v>-119.71776</v>
      </c>
      <c r="D779" t="s">
        <v>621</v>
      </c>
      <c r="E779" t="s">
        <v>142</v>
      </c>
      <c r="F779" t="s">
        <v>197</v>
      </c>
    </row>
    <row r="780" spans="1:6" x14ac:dyDescent="0.35">
      <c r="A780">
        <v>93232</v>
      </c>
      <c r="B780">
        <v>36.138860999999999</v>
      </c>
      <c r="C780">
        <v>-119.894727</v>
      </c>
      <c r="D780" t="s">
        <v>621</v>
      </c>
      <c r="E780" t="s">
        <v>142</v>
      </c>
      <c r="F780" t="s">
        <v>197</v>
      </c>
    </row>
    <row r="781" spans="1:6" x14ac:dyDescent="0.35">
      <c r="A781">
        <v>96039</v>
      </c>
      <c r="B781">
        <v>41.666513999999999</v>
      </c>
      <c r="C781">
        <v>-123.421603</v>
      </c>
      <c r="D781" t="s">
        <v>622</v>
      </c>
      <c r="E781" t="s">
        <v>142</v>
      </c>
      <c r="F781" t="s">
        <v>326</v>
      </c>
    </row>
    <row r="782" spans="1:6" x14ac:dyDescent="0.35">
      <c r="A782">
        <v>90710</v>
      </c>
      <c r="B782">
        <v>33.791266999999998</v>
      </c>
      <c r="C782">
        <v>-118.251554</v>
      </c>
      <c r="D782" t="s">
        <v>623</v>
      </c>
      <c r="E782" t="s">
        <v>142</v>
      </c>
      <c r="F782" t="s">
        <v>145</v>
      </c>
    </row>
    <row r="783" spans="1:6" x14ac:dyDescent="0.35">
      <c r="A783">
        <v>93435</v>
      </c>
      <c r="B783">
        <v>35.491888000000003</v>
      </c>
      <c r="C783">
        <v>-120.976259</v>
      </c>
      <c r="D783" t="s">
        <v>624</v>
      </c>
      <c r="E783" t="s">
        <v>142</v>
      </c>
      <c r="F783" t="s">
        <v>202</v>
      </c>
    </row>
    <row r="784" spans="1:6" x14ac:dyDescent="0.35">
      <c r="A784">
        <v>96040</v>
      </c>
      <c r="B784">
        <v>40.808622999999997</v>
      </c>
      <c r="C784">
        <v>-121.49999200000001</v>
      </c>
      <c r="D784" t="s">
        <v>625</v>
      </c>
      <c r="E784" t="s">
        <v>142</v>
      </c>
      <c r="F784" t="s">
        <v>71</v>
      </c>
    </row>
    <row r="785" spans="1:6" x14ac:dyDescent="0.35">
      <c r="A785">
        <v>95233</v>
      </c>
      <c r="B785">
        <v>38.183537000000001</v>
      </c>
      <c r="C785">
        <v>-120.388215</v>
      </c>
      <c r="D785" t="s">
        <v>626</v>
      </c>
      <c r="E785" t="s">
        <v>142</v>
      </c>
      <c r="F785" t="s">
        <v>172</v>
      </c>
    </row>
    <row r="786" spans="1:6" x14ac:dyDescent="0.35">
      <c r="A786">
        <v>90716</v>
      </c>
      <c r="B786">
        <v>33.830967000000001</v>
      </c>
      <c r="C786">
        <v>-118.072796</v>
      </c>
      <c r="D786" t="s">
        <v>627</v>
      </c>
      <c r="E786" t="s">
        <v>142</v>
      </c>
      <c r="F786" t="s">
        <v>145</v>
      </c>
    </row>
    <row r="787" spans="1:6" x14ac:dyDescent="0.35">
      <c r="A787">
        <v>90250</v>
      </c>
      <c r="B787">
        <v>33.786594000000001</v>
      </c>
      <c r="C787">
        <v>-118.29866199999999</v>
      </c>
      <c r="D787" t="s">
        <v>628</v>
      </c>
      <c r="E787" t="s">
        <v>142</v>
      </c>
      <c r="F787" t="s">
        <v>145</v>
      </c>
    </row>
    <row r="788" spans="1:6" x14ac:dyDescent="0.35">
      <c r="A788">
        <v>90251</v>
      </c>
      <c r="B788">
        <v>33.786594000000001</v>
      </c>
      <c r="C788">
        <v>-118.29866199999999</v>
      </c>
      <c r="D788" t="s">
        <v>628</v>
      </c>
      <c r="E788" t="s">
        <v>142</v>
      </c>
      <c r="F788" t="s">
        <v>145</v>
      </c>
    </row>
    <row r="789" spans="1:6" x14ac:dyDescent="0.35">
      <c r="A789">
        <v>96041</v>
      </c>
      <c r="B789">
        <v>40.500622</v>
      </c>
      <c r="C789">
        <v>-123.167247</v>
      </c>
      <c r="D789" t="s">
        <v>629</v>
      </c>
      <c r="E789" t="s">
        <v>142</v>
      </c>
      <c r="F789" t="s">
        <v>256</v>
      </c>
    </row>
    <row r="790" spans="1:6" x14ac:dyDescent="0.35">
      <c r="A790">
        <v>94540</v>
      </c>
      <c r="B790">
        <v>37.680180999999997</v>
      </c>
      <c r="C790">
        <v>-121.921498</v>
      </c>
      <c r="D790" t="s">
        <v>76</v>
      </c>
      <c r="E790" t="s">
        <v>142</v>
      </c>
      <c r="F790" t="s">
        <v>154</v>
      </c>
    </row>
    <row r="791" spans="1:6" x14ac:dyDescent="0.35">
      <c r="A791">
        <v>94541</v>
      </c>
      <c r="B791">
        <v>37.675130000000003</v>
      </c>
      <c r="C791">
        <v>-121.97412</v>
      </c>
      <c r="D791" t="s">
        <v>76</v>
      </c>
      <c r="E791" t="s">
        <v>142</v>
      </c>
      <c r="F791" t="s">
        <v>154</v>
      </c>
    </row>
    <row r="792" spans="1:6" x14ac:dyDescent="0.35">
      <c r="A792">
        <v>94542</v>
      </c>
      <c r="B792">
        <v>37.662551999999998</v>
      </c>
      <c r="C792">
        <v>-122.051179</v>
      </c>
      <c r="D792" t="s">
        <v>76</v>
      </c>
      <c r="E792" t="s">
        <v>142</v>
      </c>
      <c r="F792" t="s">
        <v>154</v>
      </c>
    </row>
    <row r="793" spans="1:6" x14ac:dyDescent="0.35">
      <c r="A793">
        <v>94543</v>
      </c>
      <c r="B793">
        <v>37.680180999999997</v>
      </c>
      <c r="C793">
        <v>-121.921498</v>
      </c>
      <c r="D793" t="s">
        <v>76</v>
      </c>
      <c r="E793" t="s">
        <v>142</v>
      </c>
      <c r="F793" t="s">
        <v>154</v>
      </c>
    </row>
    <row r="794" spans="1:6" x14ac:dyDescent="0.35">
      <c r="A794">
        <v>94544</v>
      </c>
      <c r="B794">
        <v>37.613883000000001</v>
      </c>
      <c r="C794">
        <v>-122.061673</v>
      </c>
      <c r="D794" t="s">
        <v>76</v>
      </c>
      <c r="E794" t="s">
        <v>142</v>
      </c>
      <c r="F794" t="s">
        <v>154</v>
      </c>
    </row>
    <row r="795" spans="1:6" x14ac:dyDescent="0.35">
      <c r="A795">
        <v>94545</v>
      </c>
      <c r="B795">
        <v>37.635482000000003</v>
      </c>
      <c r="C795">
        <v>-122.092324</v>
      </c>
      <c r="D795" t="s">
        <v>76</v>
      </c>
      <c r="E795" t="s">
        <v>142</v>
      </c>
      <c r="F795" t="s">
        <v>154</v>
      </c>
    </row>
    <row r="796" spans="1:6" x14ac:dyDescent="0.35">
      <c r="A796">
        <v>94557</v>
      </c>
      <c r="B796">
        <v>37.680180999999997</v>
      </c>
      <c r="C796">
        <v>-121.921498</v>
      </c>
      <c r="D796" t="s">
        <v>76</v>
      </c>
      <c r="E796" t="s">
        <v>142</v>
      </c>
      <c r="F796" t="s">
        <v>154</v>
      </c>
    </row>
    <row r="797" spans="1:6" x14ac:dyDescent="0.35">
      <c r="A797">
        <v>95448</v>
      </c>
      <c r="B797">
        <v>38.512760999999998</v>
      </c>
      <c r="C797">
        <v>-122.78710100000001</v>
      </c>
      <c r="D797" t="s">
        <v>630</v>
      </c>
      <c r="E797" t="s">
        <v>142</v>
      </c>
      <c r="F797" t="s">
        <v>82</v>
      </c>
    </row>
    <row r="798" spans="1:6" x14ac:dyDescent="0.35">
      <c r="A798">
        <v>92249</v>
      </c>
      <c r="B798">
        <v>32.721809999999998</v>
      </c>
      <c r="C798">
        <v>-115.438271</v>
      </c>
      <c r="D798" t="s">
        <v>631</v>
      </c>
      <c r="E798" t="s">
        <v>142</v>
      </c>
      <c r="F798" t="s">
        <v>228</v>
      </c>
    </row>
    <row r="799" spans="1:6" x14ac:dyDescent="0.35">
      <c r="A799">
        <v>92342</v>
      </c>
      <c r="B799">
        <v>34.496921</v>
      </c>
      <c r="C799">
        <v>-116.37832299999999</v>
      </c>
      <c r="D799" t="s">
        <v>632</v>
      </c>
      <c r="E799" t="s">
        <v>142</v>
      </c>
      <c r="F799" t="s">
        <v>147</v>
      </c>
    </row>
    <row r="800" spans="1:6" x14ac:dyDescent="0.35">
      <c r="A800">
        <v>93627</v>
      </c>
      <c r="B800">
        <v>36.574499000000003</v>
      </c>
      <c r="C800">
        <v>-120.066008</v>
      </c>
      <c r="D800" t="s">
        <v>633</v>
      </c>
      <c r="E800" t="s">
        <v>142</v>
      </c>
      <c r="F800" t="s">
        <v>54</v>
      </c>
    </row>
    <row r="801" spans="1:6" x14ac:dyDescent="0.35">
      <c r="A801">
        <v>92543</v>
      </c>
      <c r="B801">
        <v>33.651651999999999</v>
      </c>
      <c r="C801">
        <v>-116.77701399999999</v>
      </c>
      <c r="D801" t="s">
        <v>634</v>
      </c>
      <c r="E801" t="s">
        <v>142</v>
      </c>
      <c r="F801" t="s">
        <v>152</v>
      </c>
    </row>
    <row r="802" spans="1:6" x14ac:dyDescent="0.35">
      <c r="A802">
        <v>92544</v>
      </c>
      <c r="B802">
        <v>33.617074000000002</v>
      </c>
      <c r="C802">
        <v>-116.786275</v>
      </c>
      <c r="D802" t="s">
        <v>634</v>
      </c>
      <c r="E802" t="s">
        <v>142</v>
      </c>
      <c r="F802" t="s">
        <v>152</v>
      </c>
    </row>
    <row r="803" spans="1:6" x14ac:dyDescent="0.35">
      <c r="A803">
        <v>92545</v>
      </c>
      <c r="B803">
        <v>33.752885999999997</v>
      </c>
      <c r="C803">
        <v>-116.055617</v>
      </c>
      <c r="D803" t="s">
        <v>634</v>
      </c>
      <c r="E803" t="s">
        <v>142</v>
      </c>
      <c r="F803" t="s">
        <v>152</v>
      </c>
    </row>
    <row r="804" spans="1:6" x14ac:dyDescent="0.35">
      <c r="A804">
        <v>92546</v>
      </c>
      <c r="B804">
        <v>33.752885999999997</v>
      </c>
      <c r="C804">
        <v>-116.055617</v>
      </c>
      <c r="D804" t="s">
        <v>634</v>
      </c>
      <c r="E804" t="s">
        <v>142</v>
      </c>
      <c r="F804" t="s">
        <v>152</v>
      </c>
    </row>
    <row r="805" spans="1:6" x14ac:dyDescent="0.35">
      <c r="A805">
        <v>95638</v>
      </c>
      <c r="B805">
        <v>38.320560999999998</v>
      </c>
      <c r="C805">
        <v>-121.154808</v>
      </c>
      <c r="D805" t="s">
        <v>635</v>
      </c>
      <c r="E805" t="s">
        <v>142</v>
      </c>
      <c r="F805" t="s">
        <v>64</v>
      </c>
    </row>
    <row r="806" spans="1:6" x14ac:dyDescent="0.35">
      <c r="A806">
        <v>94547</v>
      </c>
      <c r="B806">
        <v>38.008343000000004</v>
      </c>
      <c r="C806">
        <v>-122.262101</v>
      </c>
      <c r="D806" t="s">
        <v>636</v>
      </c>
      <c r="E806" t="s">
        <v>142</v>
      </c>
      <c r="F806" t="s">
        <v>156</v>
      </c>
    </row>
    <row r="807" spans="1:6" x14ac:dyDescent="0.35">
      <c r="A807">
        <v>96113</v>
      </c>
      <c r="B807">
        <v>40.101514000000002</v>
      </c>
      <c r="C807">
        <v>-120.244727</v>
      </c>
      <c r="D807" t="s">
        <v>637</v>
      </c>
      <c r="E807" t="s">
        <v>142</v>
      </c>
      <c r="F807" t="s">
        <v>254</v>
      </c>
    </row>
    <row r="808" spans="1:6" x14ac:dyDescent="0.35">
      <c r="A808">
        <v>90254</v>
      </c>
      <c r="B808">
        <v>33.786594000000001</v>
      </c>
      <c r="C808">
        <v>-118.29866199999999</v>
      </c>
      <c r="D808" t="s">
        <v>638</v>
      </c>
      <c r="E808" t="s">
        <v>142</v>
      </c>
      <c r="F808" t="s">
        <v>145</v>
      </c>
    </row>
    <row r="809" spans="1:6" x14ac:dyDescent="0.35">
      <c r="A809">
        <v>92340</v>
      </c>
      <c r="B809">
        <v>34.839964000000002</v>
      </c>
      <c r="C809">
        <v>-115.967051</v>
      </c>
      <c r="D809" t="s">
        <v>639</v>
      </c>
      <c r="E809" t="s">
        <v>142</v>
      </c>
      <c r="F809" t="s">
        <v>147</v>
      </c>
    </row>
    <row r="810" spans="1:6" x14ac:dyDescent="0.35">
      <c r="A810">
        <v>92345</v>
      </c>
      <c r="B810">
        <v>34.839964000000002</v>
      </c>
      <c r="C810">
        <v>-115.967051</v>
      </c>
      <c r="D810" t="s">
        <v>639</v>
      </c>
      <c r="E810" t="s">
        <v>142</v>
      </c>
      <c r="F810" t="s">
        <v>147</v>
      </c>
    </row>
    <row r="811" spans="1:6" x14ac:dyDescent="0.35">
      <c r="A811">
        <v>95323</v>
      </c>
      <c r="B811">
        <v>37.599513999999999</v>
      </c>
      <c r="C811">
        <v>-120.659136</v>
      </c>
      <c r="D811" t="s">
        <v>640</v>
      </c>
      <c r="E811" t="s">
        <v>142</v>
      </c>
      <c r="F811" t="s">
        <v>69</v>
      </c>
    </row>
    <row r="812" spans="1:6" x14ac:dyDescent="0.35">
      <c r="D812" t="s">
        <v>641</v>
      </c>
      <c r="E812" t="s">
        <v>142</v>
      </c>
      <c r="F812" t="s">
        <v>58</v>
      </c>
    </row>
    <row r="813" spans="1:6" x14ac:dyDescent="0.35">
      <c r="A813">
        <v>92346</v>
      </c>
      <c r="B813">
        <v>34.156542999999999</v>
      </c>
      <c r="C813">
        <v>-117.14027</v>
      </c>
      <c r="D813" t="s">
        <v>642</v>
      </c>
      <c r="E813" t="s">
        <v>142</v>
      </c>
      <c r="F813" t="s">
        <v>147</v>
      </c>
    </row>
    <row r="814" spans="1:6" x14ac:dyDescent="0.35">
      <c r="A814">
        <v>95324</v>
      </c>
      <c r="B814">
        <v>37.399608000000001</v>
      </c>
      <c r="C814">
        <v>-120.88597300000001</v>
      </c>
      <c r="D814" t="s">
        <v>643</v>
      </c>
      <c r="E814" t="s">
        <v>142</v>
      </c>
      <c r="F814" t="s">
        <v>75</v>
      </c>
    </row>
    <row r="815" spans="1:6" x14ac:dyDescent="0.35">
      <c r="A815">
        <v>92347</v>
      </c>
      <c r="B815">
        <v>35.012622</v>
      </c>
      <c r="C815">
        <v>-116.191575</v>
      </c>
      <c r="D815" t="s">
        <v>644</v>
      </c>
      <c r="E815" t="s">
        <v>142</v>
      </c>
      <c r="F815" t="s">
        <v>147</v>
      </c>
    </row>
    <row r="816" spans="1:6" x14ac:dyDescent="0.35">
      <c r="A816">
        <v>95023</v>
      </c>
      <c r="B816">
        <v>36.828077999999998</v>
      </c>
      <c r="C816">
        <v>-121.39239999999999</v>
      </c>
      <c r="D816" t="s">
        <v>645</v>
      </c>
      <c r="E816" t="s">
        <v>142</v>
      </c>
      <c r="F816" t="s">
        <v>646</v>
      </c>
    </row>
    <row r="817" spans="1:6" x14ac:dyDescent="0.35">
      <c r="A817">
        <v>95024</v>
      </c>
      <c r="B817">
        <v>36.854430000000001</v>
      </c>
      <c r="C817">
        <v>-121.41190899999999</v>
      </c>
      <c r="D817" t="s">
        <v>645</v>
      </c>
      <c r="E817" t="s">
        <v>142</v>
      </c>
      <c r="F817" t="s">
        <v>646</v>
      </c>
    </row>
    <row r="818" spans="1:6" x14ac:dyDescent="0.35">
      <c r="A818">
        <v>95234</v>
      </c>
      <c r="B818">
        <v>37.889848999999998</v>
      </c>
      <c r="C818">
        <v>-121.253872</v>
      </c>
      <c r="D818" t="s">
        <v>647</v>
      </c>
      <c r="E818" t="s">
        <v>142</v>
      </c>
      <c r="F818" t="s">
        <v>143</v>
      </c>
    </row>
    <row r="819" spans="1:6" x14ac:dyDescent="0.35">
      <c r="A819">
        <v>92250</v>
      </c>
      <c r="B819">
        <v>32.867317</v>
      </c>
      <c r="C819">
        <v>-115.374769</v>
      </c>
      <c r="D819" t="s">
        <v>648</v>
      </c>
      <c r="E819" t="s">
        <v>142</v>
      </c>
      <c r="F819" t="s">
        <v>228</v>
      </c>
    </row>
    <row r="820" spans="1:6" x14ac:dyDescent="0.35">
      <c r="A820">
        <v>95026</v>
      </c>
      <c r="B820">
        <v>37.189396000000002</v>
      </c>
      <c r="C820">
        <v>-121.705327</v>
      </c>
      <c r="D820" t="s">
        <v>649</v>
      </c>
      <c r="E820" t="s">
        <v>142</v>
      </c>
      <c r="F820" t="s">
        <v>175</v>
      </c>
    </row>
    <row r="821" spans="1:6" x14ac:dyDescent="0.35">
      <c r="A821">
        <v>92548</v>
      </c>
      <c r="B821">
        <v>33.752885999999997</v>
      </c>
      <c r="C821">
        <v>-116.055617</v>
      </c>
      <c r="D821" t="s">
        <v>650</v>
      </c>
      <c r="E821" t="s">
        <v>142</v>
      </c>
      <c r="F821" t="s">
        <v>152</v>
      </c>
    </row>
    <row r="822" spans="1:6" x14ac:dyDescent="0.35">
      <c r="A822">
        <v>96141</v>
      </c>
      <c r="B822">
        <v>39.122962000000001</v>
      </c>
      <c r="C822">
        <v>-120.178327</v>
      </c>
      <c r="D822" t="s">
        <v>651</v>
      </c>
      <c r="E822" t="s">
        <v>142</v>
      </c>
      <c r="F822" t="s">
        <v>84</v>
      </c>
    </row>
    <row r="823" spans="1:6" x14ac:dyDescent="0.35">
      <c r="A823">
        <v>95545</v>
      </c>
      <c r="B823">
        <v>40.256790000000002</v>
      </c>
      <c r="C823">
        <v>-124.151347</v>
      </c>
      <c r="D823" t="s">
        <v>652</v>
      </c>
      <c r="E823" t="s">
        <v>142</v>
      </c>
      <c r="F823" t="s">
        <v>53</v>
      </c>
    </row>
    <row r="824" spans="1:6" x14ac:dyDescent="0.35">
      <c r="A824">
        <v>95639</v>
      </c>
      <c r="B824">
        <v>38.357838999999998</v>
      </c>
      <c r="C824">
        <v>-121.54164900000001</v>
      </c>
      <c r="D824" t="s">
        <v>653</v>
      </c>
      <c r="E824" t="s">
        <v>142</v>
      </c>
      <c r="F824" t="s">
        <v>64</v>
      </c>
    </row>
    <row r="825" spans="1:6" x14ac:dyDescent="0.35">
      <c r="A825">
        <v>95546</v>
      </c>
      <c r="B825">
        <v>40.786923999999999</v>
      </c>
      <c r="C825">
        <v>-123.754058</v>
      </c>
      <c r="D825" t="s">
        <v>654</v>
      </c>
      <c r="E825" t="s">
        <v>142</v>
      </c>
      <c r="F825" t="s">
        <v>53</v>
      </c>
    </row>
    <row r="826" spans="1:6" x14ac:dyDescent="0.35">
      <c r="A826">
        <v>95449</v>
      </c>
      <c r="B826">
        <v>38.965637000000001</v>
      </c>
      <c r="C826">
        <v>-123.138986</v>
      </c>
      <c r="D826" t="s">
        <v>655</v>
      </c>
      <c r="E826" t="s">
        <v>142</v>
      </c>
      <c r="F826" t="s">
        <v>159</v>
      </c>
    </row>
    <row r="827" spans="1:6" x14ac:dyDescent="0.35">
      <c r="A827">
        <v>96044</v>
      </c>
      <c r="B827">
        <v>41.939791999999997</v>
      </c>
      <c r="C827">
        <v>-122.525589</v>
      </c>
      <c r="D827" t="s">
        <v>656</v>
      </c>
      <c r="E827" t="s">
        <v>142</v>
      </c>
      <c r="F827" t="s">
        <v>326</v>
      </c>
    </row>
    <row r="828" spans="1:6" x14ac:dyDescent="0.35">
      <c r="A828">
        <v>95325</v>
      </c>
      <c r="B828">
        <v>37.555242</v>
      </c>
      <c r="C828">
        <v>-120.226091</v>
      </c>
      <c r="D828" t="s">
        <v>657</v>
      </c>
      <c r="E828" t="s">
        <v>142</v>
      </c>
      <c r="F828" t="s">
        <v>70</v>
      </c>
    </row>
    <row r="829" spans="1:6" x14ac:dyDescent="0.35">
      <c r="A829">
        <v>95326</v>
      </c>
      <c r="B829">
        <v>37.545682999999997</v>
      </c>
      <c r="C829">
        <v>-120.96609100000001</v>
      </c>
      <c r="D829" t="s">
        <v>658</v>
      </c>
      <c r="E829" t="s">
        <v>142</v>
      </c>
      <c r="F829" t="s">
        <v>69</v>
      </c>
    </row>
    <row r="830" spans="1:6" x14ac:dyDescent="0.35">
      <c r="A830">
        <v>93628</v>
      </c>
      <c r="B830">
        <v>36.751545999999998</v>
      </c>
      <c r="C830">
        <v>-118.957494</v>
      </c>
      <c r="D830" t="s">
        <v>659</v>
      </c>
      <c r="E830" t="s">
        <v>142</v>
      </c>
      <c r="F830" t="s">
        <v>54</v>
      </c>
    </row>
    <row r="831" spans="1:6" x14ac:dyDescent="0.35">
      <c r="A831">
        <v>92605</v>
      </c>
      <c r="B831">
        <v>33.640301999999998</v>
      </c>
      <c r="C831">
        <v>-117.769442</v>
      </c>
      <c r="D831" t="s">
        <v>660</v>
      </c>
      <c r="E831" t="s">
        <v>142</v>
      </c>
      <c r="F831" t="s">
        <v>163</v>
      </c>
    </row>
    <row r="832" spans="1:6" x14ac:dyDescent="0.35">
      <c r="A832">
        <v>92615</v>
      </c>
      <c r="B832">
        <v>33.640301999999998</v>
      </c>
      <c r="C832">
        <v>-117.769442</v>
      </c>
      <c r="D832" t="s">
        <v>660</v>
      </c>
      <c r="E832" t="s">
        <v>142</v>
      </c>
      <c r="F832" t="s">
        <v>163</v>
      </c>
    </row>
    <row r="833" spans="1:6" x14ac:dyDescent="0.35">
      <c r="A833">
        <v>92646</v>
      </c>
      <c r="B833">
        <v>33.640301999999998</v>
      </c>
      <c r="C833">
        <v>-117.769442</v>
      </c>
      <c r="D833" t="s">
        <v>660</v>
      </c>
      <c r="E833" t="s">
        <v>142</v>
      </c>
      <c r="F833" t="s">
        <v>163</v>
      </c>
    </row>
    <row r="834" spans="1:6" x14ac:dyDescent="0.35">
      <c r="A834">
        <v>92647</v>
      </c>
      <c r="B834">
        <v>33.640301999999998</v>
      </c>
      <c r="C834">
        <v>-117.769442</v>
      </c>
      <c r="D834" t="s">
        <v>660</v>
      </c>
      <c r="E834" t="s">
        <v>142</v>
      </c>
      <c r="F834" t="s">
        <v>163</v>
      </c>
    </row>
    <row r="835" spans="1:6" x14ac:dyDescent="0.35">
      <c r="A835">
        <v>92648</v>
      </c>
      <c r="B835">
        <v>33.640301999999998</v>
      </c>
      <c r="C835">
        <v>-117.769442</v>
      </c>
      <c r="D835" t="s">
        <v>660</v>
      </c>
      <c r="E835" t="s">
        <v>142</v>
      </c>
      <c r="F835" t="s">
        <v>163</v>
      </c>
    </row>
    <row r="836" spans="1:6" x14ac:dyDescent="0.35">
      <c r="A836">
        <v>92649</v>
      </c>
      <c r="B836">
        <v>33.640301999999998</v>
      </c>
      <c r="C836">
        <v>-117.769442</v>
      </c>
      <c r="D836" t="s">
        <v>660</v>
      </c>
      <c r="E836" t="s">
        <v>142</v>
      </c>
      <c r="F836" t="s">
        <v>163</v>
      </c>
    </row>
    <row r="837" spans="1:6" x14ac:dyDescent="0.35">
      <c r="A837">
        <v>90255</v>
      </c>
      <c r="B837">
        <v>33.977986999999999</v>
      </c>
      <c r="C837">
        <v>-118.213137</v>
      </c>
      <c r="D837" t="s">
        <v>661</v>
      </c>
      <c r="E837" t="s">
        <v>142</v>
      </c>
      <c r="F837" t="s">
        <v>145</v>
      </c>
    </row>
    <row r="838" spans="1:6" x14ac:dyDescent="0.35">
      <c r="A838">
        <v>93234</v>
      </c>
      <c r="B838">
        <v>36.207165000000003</v>
      </c>
      <c r="C838">
        <v>-120.103363</v>
      </c>
      <c r="D838" t="s">
        <v>662</v>
      </c>
      <c r="E838" t="s">
        <v>142</v>
      </c>
      <c r="F838" t="s">
        <v>54</v>
      </c>
    </row>
    <row r="839" spans="1:6" x14ac:dyDescent="0.35">
      <c r="A839">
        <v>96046</v>
      </c>
      <c r="B839">
        <v>40.613736000000003</v>
      </c>
      <c r="C839">
        <v>-123.448823</v>
      </c>
      <c r="D839" t="s">
        <v>663</v>
      </c>
      <c r="E839" t="s">
        <v>142</v>
      </c>
      <c r="F839" t="s">
        <v>256</v>
      </c>
    </row>
    <row r="840" spans="1:6" x14ac:dyDescent="0.35">
      <c r="A840">
        <v>95547</v>
      </c>
      <c r="B840">
        <v>40.548690999999998</v>
      </c>
      <c r="C840">
        <v>-124.09898</v>
      </c>
      <c r="D840" t="s">
        <v>664</v>
      </c>
      <c r="E840" t="s">
        <v>142</v>
      </c>
      <c r="F840" t="s">
        <v>53</v>
      </c>
    </row>
    <row r="841" spans="1:6" x14ac:dyDescent="0.35">
      <c r="A841">
        <v>92549</v>
      </c>
      <c r="B841">
        <v>33.741768999999998</v>
      </c>
      <c r="C841">
        <v>-116.72144400000001</v>
      </c>
      <c r="D841" t="s">
        <v>665</v>
      </c>
      <c r="E841" t="s">
        <v>142</v>
      </c>
      <c r="F841" t="s">
        <v>152</v>
      </c>
    </row>
    <row r="842" spans="1:6" x14ac:dyDescent="0.35">
      <c r="A842">
        <v>96047</v>
      </c>
      <c r="B842">
        <v>40.478245999999999</v>
      </c>
      <c r="C842">
        <v>-122.722296</v>
      </c>
      <c r="D842" t="s">
        <v>666</v>
      </c>
      <c r="E842" t="s">
        <v>142</v>
      </c>
      <c r="F842" t="s">
        <v>71</v>
      </c>
    </row>
    <row r="843" spans="1:6" x14ac:dyDescent="0.35">
      <c r="A843">
        <v>92251</v>
      </c>
      <c r="B843">
        <v>33.008902999999997</v>
      </c>
      <c r="C843">
        <v>-115.64053800000001</v>
      </c>
      <c r="D843" t="s">
        <v>228</v>
      </c>
      <c r="E843" t="s">
        <v>142</v>
      </c>
      <c r="F843" t="s">
        <v>228</v>
      </c>
    </row>
    <row r="844" spans="1:6" x14ac:dyDescent="0.35">
      <c r="A844">
        <v>91932</v>
      </c>
      <c r="B844">
        <v>32.578991000000002</v>
      </c>
      <c r="C844">
        <v>-117.117351</v>
      </c>
      <c r="D844" t="s">
        <v>667</v>
      </c>
      <c r="E844" t="s">
        <v>142</v>
      </c>
      <c r="F844" t="s">
        <v>168</v>
      </c>
    </row>
    <row r="845" spans="1:6" x14ac:dyDescent="0.35">
      <c r="A845">
        <v>91933</v>
      </c>
      <c r="B845">
        <v>33.016928</v>
      </c>
      <c r="C845">
        <v>-116.846046</v>
      </c>
      <c r="D845" t="s">
        <v>667</v>
      </c>
      <c r="E845" t="s">
        <v>142</v>
      </c>
      <c r="F845" t="s">
        <v>168</v>
      </c>
    </row>
    <row r="846" spans="1:6" x14ac:dyDescent="0.35">
      <c r="A846">
        <v>93526</v>
      </c>
      <c r="B846">
        <v>36.831167000000001</v>
      </c>
      <c r="C846">
        <v>-118.235097</v>
      </c>
      <c r="D846" t="s">
        <v>668</v>
      </c>
      <c r="E846" t="s">
        <v>142</v>
      </c>
      <c r="F846" t="s">
        <v>264</v>
      </c>
    </row>
    <row r="847" spans="1:6" x14ac:dyDescent="0.35">
      <c r="A847">
        <v>92210</v>
      </c>
      <c r="B847">
        <v>33.702710000000003</v>
      </c>
      <c r="C847">
        <v>-116.303759</v>
      </c>
      <c r="D847" t="s">
        <v>669</v>
      </c>
      <c r="E847" t="s">
        <v>142</v>
      </c>
      <c r="F847" t="s">
        <v>152</v>
      </c>
    </row>
    <row r="848" spans="1:6" x14ac:dyDescent="0.35">
      <c r="A848">
        <v>92201</v>
      </c>
      <c r="B848">
        <v>33.728721</v>
      </c>
      <c r="C848">
        <v>-116.03570499999999</v>
      </c>
      <c r="D848" t="s">
        <v>670</v>
      </c>
      <c r="E848" t="s">
        <v>142</v>
      </c>
      <c r="F848" t="s">
        <v>152</v>
      </c>
    </row>
    <row r="849" spans="1:6" x14ac:dyDescent="0.35">
      <c r="A849">
        <v>92202</v>
      </c>
      <c r="B849">
        <v>33.752885999999997</v>
      </c>
      <c r="C849">
        <v>-116.055617</v>
      </c>
      <c r="D849" t="s">
        <v>670</v>
      </c>
      <c r="E849" t="s">
        <v>142</v>
      </c>
      <c r="F849" t="s">
        <v>152</v>
      </c>
    </row>
    <row r="850" spans="1:6" x14ac:dyDescent="0.35">
      <c r="A850">
        <v>92203</v>
      </c>
      <c r="B850">
        <v>33.753169999999997</v>
      </c>
      <c r="C850">
        <v>-116.26764</v>
      </c>
      <c r="D850" t="s">
        <v>670</v>
      </c>
      <c r="E850" t="s">
        <v>142</v>
      </c>
      <c r="F850" t="s">
        <v>152</v>
      </c>
    </row>
    <row r="851" spans="1:6" x14ac:dyDescent="0.35">
      <c r="A851">
        <v>90301</v>
      </c>
      <c r="B851">
        <v>33.786594000000001</v>
      </c>
      <c r="C851">
        <v>-118.29866199999999</v>
      </c>
      <c r="D851" t="s">
        <v>671</v>
      </c>
      <c r="E851" t="s">
        <v>142</v>
      </c>
      <c r="F851" t="s">
        <v>145</v>
      </c>
    </row>
    <row r="852" spans="1:6" x14ac:dyDescent="0.35">
      <c r="A852">
        <v>90302</v>
      </c>
      <c r="B852">
        <v>33.786594000000001</v>
      </c>
      <c r="C852">
        <v>-118.29866199999999</v>
      </c>
      <c r="D852" t="s">
        <v>671</v>
      </c>
      <c r="E852" t="s">
        <v>142</v>
      </c>
      <c r="F852" t="s">
        <v>145</v>
      </c>
    </row>
    <row r="853" spans="1:6" x14ac:dyDescent="0.35">
      <c r="A853">
        <v>90303</v>
      </c>
      <c r="B853">
        <v>33.786594000000001</v>
      </c>
      <c r="C853">
        <v>-118.29866199999999</v>
      </c>
      <c r="D853" t="s">
        <v>671</v>
      </c>
      <c r="E853" t="s">
        <v>142</v>
      </c>
      <c r="F853" t="s">
        <v>145</v>
      </c>
    </row>
    <row r="854" spans="1:6" x14ac:dyDescent="0.35">
      <c r="A854">
        <v>90304</v>
      </c>
      <c r="B854">
        <v>33.786594000000001</v>
      </c>
      <c r="C854">
        <v>-118.29866199999999</v>
      </c>
      <c r="D854" t="s">
        <v>671</v>
      </c>
      <c r="E854" t="s">
        <v>142</v>
      </c>
      <c r="F854" t="s">
        <v>145</v>
      </c>
    </row>
    <row r="855" spans="1:6" x14ac:dyDescent="0.35">
      <c r="A855">
        <v>90305</v>
      </c>
      <c r="B855">
        <v>33.786594000000001</v>
      </c>
      <c r="C855">
        <v>-118.29866199999999</v>
      </c>
      <c r="D855" t="s">
        <v>671</v>
      </c>
      <c r="E855" t="s">
        <v>142</v>
      </c>
      <c r="F855" t="s">
        <v>145</v>
      </c>
    </row>
    <row r="856" spans="1:6" x14ac:dyDescent="0.35">
      <c r="A856">
        <v>90306</v>
      </c>
      <c r="B856">
        <v>33.786594000000001</v>
      </c>
      <c r="C856">
        <v>-118.29866199999999</v>
      </c>
      <c r="D856" t="s">
        <v>671</v>
      </c>
      <c r="E856" t="s">
        <v>142</v>
      </c>
      <c r="F856" t="s">
        <v>145</v>
      </c>
    </row>
    <row r="857" spans="1:6" x14ac:dyDescent="0.35">
      <c r="A857">
        <v>90307</v>
      </c>
      <c r="B857">
        <v>33.786594000000001</v>
      </c>
      <c r="C857">
        <v>-118.29866199999999</v>
      </c>
      <c r="D857" t="s">
        <v>671</v>
      </c>
      <c r="E857" t="s">
        <v>142</v>
      </c>
      <c r="F857" t="s">
        <v>145</v>
      </c>
    </row>
    <row r="858" spans="1:6" x14ac:dyDescent="0.35">
      <c r="A858">
        <v>90308</v>
      </c>
      <c r="B858">
        <v>33.786594000000001</v>
      </c>
      <c r="C858">
        <v>-118.29866199999999</v>
      </c>
      <c r="D858" t="s">
        <v>671</v>
      </c>
      <c r="E858" t="s">
        <v>142</v>
      </c>
      <c r="F858" t="s">
        <v>145</v>
      </c>
    </row>
    <row r="859" spans="1:6" x14ac:dyDescent="0.35">
      <c r="A859">
        <v>90309</v>
      </c>
      <c r="B859">
        <v>33.786594000000001</v>
      </c>
      <c r="C859">
        <v>-118.29866199999999</v>
      </c>
      <c r="D859" t="s">
        <v>671</v>
      </c>
      <c r="E859" t="s">
        <v>142</v>
      </c>
      <c r="F859" t="s">
        <v>145</v>
      </c>
    </row>
    <row r="860" spans="1:6" x14ac:dyDescent="0.35">
      <c r="A860">
        <v>90310</v>
      </c>
      <c r="B860">
        <v>33.786594000000001</v>
      </c>
      <c r="C860">
        <v>-118.29866199999999</v>
      </c>
      <c r="D860" t="s">
        <v>671</v>
      </c>
      <c r="E860" t="s">
        <v>142</v>
      </c>
      <c r="F860" t="s">
        <v>145</v>
      </c>
    </row>
    <row r="861" spans="1:6" x14ac:dyDescent="0.35">
      <c r="A861">
        <v>90311</v>
      </c>
      <c r="B861">
        <v>33.786594000000001</v>
      </c>
      <c r="C861">
        <v>-118.29866199999999</v>
      </c>
      <c r="D861" t="s">
        <v>671</v>
      </c>
      <c r="E861" t="s">
        <v>142</v>
      </c>
      <c r="F861" t="s">
        <v>145</v>
      </c>
    </row>
    <row r="862" spans="1:6" x14ac:dyDescent="0.35">
      <c r="A862">
        <v>90312</v>
      </c>
      <c r="B862">
        <v>33.786594000000001</v>
      </c>
      <c r="C862">
        <v>-118.29866199999999</v>
      </c>
      <c r="D862" t="s">
        <v>671</v>
      </c>
      <c r="E862" t="s">
        <v>142</v>
      </c>
      <c r="F862" t="s">
        <v>145</v>
      </c>
    </row>
    <row r="863" spans="1:6" x14ac:dyDescent="0.35">
      <c r="A863">
        <v>90313</v>
      </c>
      <c r="B863">
        <v>33.786594000000001</v>
      </c>
      <c r="C863">
        <v>-118.29866199999999</v>
      </c>
      <c r="D863" t="s">
        <v>671</v>
      </c>
      <c r="E863" t="s">
        <v>142</v>
      </c>
      <c r="F863" t="s">
        <v>145</v>
      </c>
    </row>
    <row r="864" spans="1:6" x14ac:dyDescent="0.35">
      <c r="A864">
        <v>90397</v>
      </c>
      <c r="B864">
        <v>33.786594000000001</v>
      </c>
      <c r="C864">
        <v>-118.29866199999999</v>
      </c>
      <c r="D864" t="s">
        <v>671</v>
      </c>
      <c r="E864" t="s">
        <v>142</v>
      </c>
      <c r="F864" t="s">
        <v>145</v>
      </c>
    </row>
    <row r="865" spans="1:6" x14ac:dyDescent="0.35">
      <c r="A865">
        <v>90398</v>
      </c>
      <c r="B865">
        <v>33.786594000000001</v>
      </c>
      <c r="C865">
        <v>-118.29866199999999</v>
      </c>
      <c r="D865" t="s">
        <v>671</v>
      </c>
      <c r="E865" t="s">
        <v>142</v>
      </c>
      <c r="F865" t="s">
        <v>145</v>
      </c>
    </row>
    <row r="866" spans="1:6" x14ac:dyDescent="0.35">
      <c r="A866">
        <v>94937</v>
      </c>
      <c r="B866">
        <v>38.112571000000003</v>
      </c>
      <c r="C866">
        <v>-122.88771699999999</v>
      </c>
      <c r="D866" t="s">
        <v>672</v>
      </c>
      <c r="E866" t="s">
        <v>142</v>
      </c>
      <c r="F866" t="s">
        <v>244</v>
      </c>
    </row>
    <row r="867" spans="1:6" x14ac:dyDescent="0.35">
      <c r="A867">
        <v>93527</v>
      </c>
      <c r="B867">
        <v>35.639715000000002</v>
      </c>
      <c r="C867">
        <v>-117.857026</v>
      </c>
      <c r="D867" t="s">
        <v>673</v>
      </c>
      <c r="E867" t="s">
        <v>142</v>
      </c>
      <c r="F867" t="s">
        <v>49</v>
      </c>
    </row>
    <row r="868" spans="1:6" x14ac:dyDescent="0.35">
      <c r="A868">
        <v>95640</v>
      </c>
      <c r="B868">
        <v>38.340646999999997</v>
      </c>
      <c r="C868">
        <v>-120.91473000000001</v>
      </c>
      <c r="D868" t="s">
        <v>674</v>
      </c>
      <c r="E868" t="s">
        <v>142</v>
      </c>
      <c r="F868" t="s">
        <v>177</v>
      </c>
    </row>
    <row r="869" spans="1:6" x14ac:dyDescent="0.35">
      <c r="A869">
        <v>92602</v>
      </c>
      <c r="B869">
        <v>33.718018000000001</v>
      </c>
      <c r="C869">
        <v>-117.72221999999999</v>
      </c>
      <c r="D869" t="s">
        <v>675</v>
      </c>
      <c r="E869" t="s">
        <v>142</v>
      </c>
      <c r="F869" t="s">
        <v>163</v>
      </c>
    </row>
    <row r="870" spans="1:6" x14ac:dyDescent="0.35">
      <c r="A870">
        <v>92603</v>
      </c>
      <c r="B870">
        <v>33.648871</v>
      </c>
      <c r="C870">
        <v>-117.76463699999999</v>
      </c>
      <c r="D870" t="s">
        <v>675</v>
      </c>
      <c r="E870" t="s">
        <v>142</v>
      </c>
      <c r="F870" t="s">
        <v>163</v>
      </c>
    </row>
    <row r="871" spans="1:6" x14ac:dyDescent="0.35">
      <c r="A871">
        <v>92604</v>
      </c>
      <c r="B871">
        <v>33.690474999999999</v>
      </c>
      <c r="C871">
        <v>-117.790059</v>
      </c>
      <c r="D871" t="s">
        <v>675</v>
      </c>
      <c r="E871" t="s">
        <v>142</v>
      </c>
      <c r="F871" t="s">
        <v>163</v>
      </c>
    </row>
    <row r="872" spans="1:6" x14ac:dyDescent="0.35">
      <c r="A872">
        <v>92606</v>
      </c>
      <c r="B872">
        <v>33.701121000000001</v>
      </c>
      <c r="C872">
        <v>-117.81733800000001</v>
      </c>
      <c r="D872" t="s">
        <v>675</v>
      </c>
      <c r="E872" t="s">
        <v>142</v>
      </c>
      <c r="F872" t="s">
        <v>163</v>
      </c>
    </row>
    <row r="873" spans="1:6" x14ac:dyDescent="0.35">
      <c r="A873">
        <v>92612</v>
      </c>
      <c r="B873">
        <v>33.615524999999998</v>
      </c>
      <c r="C873">
        <v>-117.782805</v>
      </c>
      <c r="D873" t="s">
        <v>675</v>
      </c>
      <c r="E873" t="s">
        <v>142</v>
      </c>
      <c r="F873" t="s">
        <v>163</v>
      </c>
    </row>
    <row r="874" spans="1:6" x14ac:dyDescent="0.35">
      <c r="A874">
        <v>92614</v>
      </c>
      <c r="B874">
        <v>33.685319</v>
      </c>
      <c r="C874">
        <v>-117.827913</v>
      </c>
      <c r="D874" t="s">
        <v>675</v>
      </c>
      <c r="E874" t="s">
        <v>142</v>
      </c>
      <c r="F874" t="s">
        <v>163</v>
      </c>
    </row>
    <row r="875" spans="1:6" x14ac:dyDescent="0.35">
      <c r="A875">
        <v>92616</v>
      </c>
      <c r="B875">
        <v>33.640301999999998</v>
      </c>
      <c r="C875">
        <v>-117.769442</v>
      </c>
      <c r="D875" t="s">
        <v>675</v>
      </c>
      <c r="E875" t="s">
        <v>142</v>
      </c>
      <c r="F875" t="s">
        <v>163</v>
      </c>
    </row>
    <row r="876" spans="1:6" x14ac:dyDescent="0.35">
      <c r="A876">
        <v>92618</v>
      </c>
      <c r="B876">
        <v>33.641579</v>
      </c>
      <c r="C876">
        <v>-117.73269000000001</v>
      </c>
      <c r="D876" t="s">
        <v>675</v>
      </c>
      <c r="E876" t="s">
        <v>142</v>
      </c>
      <c r="F876" t="s">
        <v>163</v>
      </c>
    </row>
    <row r="877" spans="1:6" x14ac:dyDescent="0.35">
      <c r="A877">
        <v>92619</v>
      </c>
      <c r="B877">
        <v>33.669849999999997</v>
      </c>
      <c r="C877">
        <v>-117.765939</v>
      </c>
      <c r="D877" t="s">
        <v>675</v>
      </c>
      <c r="E877" t="s">
        <v>142</v>
      </c>
      <c r="F877" t="s">
        <v>163</v>
      </c>
    </row>
    <row r="878" spans="1:6" x14ac:dyDescent="0.35">
      <c r="A878">
        <v>92620</v>
      </c>
      <c r="B878">
        <v>33.691619000000003</v>
      </c>
      <c r="C878">
        <v>-117.765186</v>
      </c>
      <c r="D878" t="s">
        <v>675</v>
      </c>
      <c r="E878" t="s">
        <v>142</v>
      </c>
      <c r="F878" t="s">
        <v>163</v>
      </c>
    </row>
    <row r="879" spans="1:6" x14ac:dyDescent="0.35">
      <c r="A879">
        <v>92623</v>
      </c>
      <c r="B879">
        <v>33.686518999999997</v>
      </c>
      <c r="C879">
        <v>-117.830788</v>
      </c>
      <c r="D879" t="s">
        <v>675</v>
      </c>
      <c r="E879" t="s">
        <v>142</v>
      </c>
      <c r="F879" t="s">
        <v>163</v>
      </c>
    </row>
    <row r="880" spans="1:6" x14ac:dyDescent="0.35">
      <c r="A880">
        <v>92697</v>
      </c>
      <c r="B880">
        <v>33.640301999999998</v>
      </c>
      <c r="C880">
        <v>-117.769442</v>
      </c>
      <c r="D880" t="s">
        <v>675</v>
      </c>
      <c r="E880" t="s">
        <v>142</v>
      </c>
      <c r="F880" t="s">
        <v>163</v>
      </c>
    </row>
    <row r="881" spans="1:6" x14ac:dyDescent="0.35">
      <c r="A881">
        <v>92709</v>
      </c>
      <c r="B881">
        <v>33.640301999999998</v>
      </c>
      <c r="C881">
        <v>-117.769442</v>
      </c>
      <c r="D881" t="s">
        <v>675</v>
      </c>
      <c r="E881" t="s">
        <v>142</v>
      </c>
      <c r="F881" t="s">
        <v>163</v>
      </c>
    </row>
    <row r="882" spans="1:6" x14ac:dyDescent="0.35">
      <c r="A882">
        <v>92710</v>
      </c>
      <c r="B882">
        <v>33.711551999999998</v>
      </c>
      <c r="C882">
        <v>-117.809881</v>
      </c>
      <c r="D882" t="s">
        <v>675</v>
      </c>
      <c r="E882" t="s">
        <v>142</v>
      </c>
      <c r="F882" t="s">
        <v>163</v>
      </c>
    </row>
    <row r="883" spans="1:6" x14ac:dyDescent="0.35">
      <c r="A883">
        <v>95641</v>
      </c>
      <c r="B883">
        <v>38.18394</v>
      </c>
      <c r="C883">
        <v>-121.60164</v>
      </c>
      <c r="D883" t="s">
        <v>676</v>
      </c>
      <c r="E883" t="s">
        <v>142</v>
      </c>
      <c r="F883" t="s">
        <v>64</v>
      </c>
    </row>
    <row r="884" spans="1:6" x14ac:dyDescent="0.35">
      <c r="A884">
        <v>93235</v>
      </c>
      <c r="B884">
        <v>36.375844000000001</v>
      </c>
      <c r="C884">
        <v>-119.134101</v>
      </c>
      <c r="D884" t="s">
        <v>677</v>
      </c>
      <c r="E884" t="s">
        <v>142</v>
      </c>
      <c r="F884" t="s">
        <v>166</v>
      </c>
    </row>
    <row r="885" spans="1:6" x14ac:dyDescent="0.35">
      <c r="A885">
        <v>95642</v>
      </c>
      <c r="B885">
        <v>38.366959000000001</v>
      </c>
      <c r="C885">
        <v>-120.76336499999999</v>
      </c>
      <c r="D885" t="s">
        <v>678</v>
      </c>
      <c r="E885" t="s">
        <v>142</v>
      </c>
      <c r="F885" t="s">
        <v>177</v>
      </c>
    </row>
    <row r="886" spans="1:6" x14ac:dyDescent="0.35">
      <c r="A886">
        <v>91934</v>
      </c>
      <c r="B886">
        <v>33.016928</v>
      </c>
      <c r="C886">
        <v>-116.846046</v>
      </c>
      <c r="D886" t="s">
        <v>679</v>
      </c>
      <c r="E886" t="s">
        <v>142</v>
      </c>
      <c r="F886" t="s">
        <v>168</v>
      </c>
    </row>
    <row r="887" spans="1:6" x14ac:dyDescent="0.35">
      <c r="A887">
        <v>95327</v>
      </c>
      <c r="B887">
        <v>37.883130999999999</v>
      </c>
      <c r="C887">
        <v>-120.419802</v>
      </c>
      <c r="D887" t="s">
        <v>680</v>
      </c>
      <c r="E887" t="s">
        <v>142</v>
      </c>
      <c r="F887" t="s">
        <v>262</v>
      </c>
    </row>
    <row r="888" spans="1:6" x14ac:dyDescent="0.35">
      <c r="A888">
        <v>91935</v>
      </c>
      <c r="B888">
        <v>33.016928</v>
      </c>
      <c r="C888">
        <v>-116.846046</v>
      </c>
      <c r="D888" t="s">
        <v>681</v>
      </c>
      <c r="E888" t="s">
        <v>142</v>
      </c>
      <c r="F888" t="s">
        <v>168</v>
      </c>
    </row>
    <row r="889" spans="1:6" x14ac:dyDescent="0.35">
      <c r="A889">
        <v>96114</v>
      </c>
      <c r="B889">
        <v>40.298254999999997</v>
      </c>
      <c r="C889">
        <v>-120.506184</v>
      </c>
      <c r="D889" t="s">
        <v>682</v>
      </c>
      <c r="E889" t="s">
        <v>142</v>
      </c>
      <c r="F889" t="s">
        <v>254</v>
      </c>
    </row>
    <row r="890" spans="1:6" x14ac:dyDescent="0.35">
      <c r="A890">
        <v>95450</v>
      </c>
      <c r="B890">
        <v>38.546934</v>
      </c>
      <c r="C890">
        <v>-123.22741499999999</v>
      </c>
      <c r="D890" t="s">
        <v>683</v>
      </c>
      <c r="E890" t="s">
        <v>142</v>
      </c>
      <c r="F890" t="s">
        <v>82</v>
      </c>
    </row>
    <row r="891" spans="1:6" x14ac:dyDescent="0.35">
      <c r="A891">
        <v>93528</v>
      </c>
      <c r="B891">
        <v>35.370838999999997</v>
      </c>
      <c r="C891">
        <v>-117.642748</v>
      </c>
      <c r="D891" t="s">
        <v>684</v>
      </c>
      <c r="E891" t="s">
        <v>142</v>
      </c>
      <c r="F891" t="s">
        <v>49</v>
      </c>
    </row>
    <row r="892" spans="1:6" x14ac:dyDescent="0.35">
      <c r="A892">
        <v>93928</v>
      </c>
      <c r="B892">
        <v>36.023549000000003</v>
      </c>
      <c r="C892">
        <v>-121.21384999999999</v>
      </c>
      <c r="D892" t="s">
        <v>685</v>
      </c>
      <c r="E892" t="s">
        <v>142</v>
      </c>
      <c r="F892" t="s">
        <v>200</v>
      </c>
    </row>
    <row r="893" spans="1:6" x14ac:dyDescent="0.35">
      <c r="A893">
        <v>92252</v>
      </c>
      <c r="B893">
        <v>34.175713000000002</v>
      </c>
      <c r="C893">
        <v>-116.268415</v>
      </c>
      <c r="D893" t="s">
        <v>686</v>
      </c>
      <c r="E893" t="s">
        <v>142</v>
      </c>
      <c r="F893" t="s">
        <v>147</v>
      </c>
    </row>
    <row r="894" spans="1:6" x14ac:dyDescent="0.35">
      <c r="A894">
        <v>92036</v>
      </c>
      <c r="B894">
        <v>33.016928</v>
      </c>
      <c r="C894">
        <v>-116.846046</v>
      </c>
      <c r="D894" t="s">
        <v>687</v>
      </c>
      <c r="E894" t="s">
        <v>142</v>
      </c>
      <c r="F894" t="s">
        <v>168</v>
      </c>
    </row>
    <row r="895" spans="1:6" x14ac:dyDescent="0.35">
      <c r="A895">
        <v>96048</v>
      </c>
      <c r="B895">
        <v>40.741117000000003</v>
      </c>
      <c r="C895">
        <v>-123.071788</v>
      </c>
      <c r="D895" t="s">
        <v>688</v>
      </c>
      <c r="E895" t="s">
        <v>142</v>
      </c>
      <c r="F895" t="s">
        <v>256</v>
      </c>
    </row>
    <row r="896" spans="1:6" x14ac:dyDescent="0.35">
      <c r="A896">
        <v>93529</v>
      </c>
      <c r="B896">
        <v>37.711281999999997</v>
      </c>
      <c r="C896">
        <v>-119.054711</v>
      </c>
      <c r="D896" t="s">
        <v>689</v>
      </c>
      <c r="E896" t="s">
        <v>142</v>
      </c>
      <c r="F896" t="s">
        <v>248</v>
      </c>
    </row>
    <row r="897" spans="1:6" x14ac:dyDescent="0.35">
      <c r="A897">
        <v>93237</v>
      </c>
      <c r="B897">
        <v>36.472712999999999</v>
      </c>
      <c r="C897">
        <v>-118.90289900000001</v>
      </c>
      <c r="D897" t="s">
        <v>690</v>
      </c>
      <c r="E897" t="s">
        <v>142</v>
      </c>
      <c r="F897" t="s">
        <v>166</v>
      </c>
    </row>
    <row r="898" spans="1:6" x14ac:dyDescent="0.35">
      <c r="A898">
        <v>93530</v>
      </c>
      <c r="B898">
        <v>36.488612000000003</v>
      </c>
      <c r="C898">
        <v>-117.874104</v>
      </c>
      <c r="D898" t="s">
        <v>691</v>
      </c>
      <c r="E898" t="s">
        <v>142</v>
      </c>
      <c r="F898" t="s">
        <v>264</v>
      </c>
    </row>
    <row r="899" spans="1:6" x14ac:dyDescent="0.35">
      <c r="A899">
        <v>93531</v>
      </c>
      <c r="B899">
        <v>35.226498999999997</v>
      </c>
      <c r="C899">
        <v>-118.58103199999999</v>
      </c>
      <c r="D899" t="s">
        <v>692</v>
      </c>
      <c r="E899" t="s">
        <v>142</v>
      </c>
      <c r="F899" t="s">
        <v>49</v>
      </c>
    </row>
    <row r="900" spans="1:6" x14ac:dyDescent="0.35">
      <c r="D900" t="s">
        <v>693</v>
      </c>
      <c r="E900" t="s">
        <v>142</v>
      </c>
      <c r="F900" t="s">
        <v>58</v>
      </c>
    </row>
    <row r="901" spans="1:6" x14ac:dyDescent="0.35">
      <c r="A901">
        <v>95451</v>
      </c>
      <c r="B901">
        <v>38.930810999999999</v>
      </c>
      <c r="C901">
        <v>-122.793699</v>
      </c>
      <c r="D901" t="s">
        <v>694</v>
      </c>
      <c r="E901" t="s">
        <v>142</v>
      </c>
      <c r="F901" t="s">
        <v>394</v>
      </c>
    </row>
    <row r="902" spans="1:6" x14ac:dyDescent="0.35">
      <c r="A902">
        <v>94914</v>
      </c>
      <c r="B902">
        <v>38.068035999999999</v>
      </c>
      <c r="C902">
        <v>-122.740988</v>
      </c>
      <c r="D902" t="s">
        <v>695</v>
      </c>
      <c r="E902" t="s">
        <v>142</v>
      </c>
      <c r="F902" t="s">
        <v>244</v>
      </c>
    </row>
    <row r="903" spans="1:6" x14ac:dyDescent="0.35">
      <c r="A903">
        <v>95452</v>
      </c>
      <c r="B903">
        <v>38.413111000000001</v>
      </c>
      <c r="C903">
        <v>-122.548243</v>
      </c>
      <c r="D903" t="s">
        <v>696</v>
      </c>
      <c r="E903" t="s">
        <v>142</v>
      </c>
      <c r="F903" t="s">
        <v>82</v>
      </c>
    </row>
    <row r="904" spans="1:6" x14ac:dyDescent="0.35">
      <c r="A904">
        <v>93630</v>
      </c>
      <c r="B904">
        <v>36.676147</v>
      </c>
      <c r="C904">
        <v>-120.219522</v>
      </c>
      <c r="D904" t="s">
        <v>697</v>
      </c>
      <c r="E904" t="s">
        <v>142</v>
      </c>
      <c r="F904" t="s">
        <v>54</v>
      </c>
    </row>
    <row r="905" spans="1:6" x14ac:dyDescent="0.35">
      <c r="A905">
        <v>93238</v>
      </c>
      <c r="B905">
        <v>35.708700999999998</v>
      </c>
      <c r="C905">
        <v>-118.405385</v>
      </c>
      <c r="D905" t="s">
        <v>698</v>
      </c>
      <c r="E905" t="s">
        <v>142</v>
      </c>
      <c r="F905" t="s">
        <v>49</v>
      </c>
    </row>
    <row r="906" spans="1:6" x14ac:dyDescent="0.35">
      <c r="A906">
        <v>93239</v>
      </c>
      <c r="B906">
        <v>36.005488</v>
      </c>
      <c r="C906">
        <v>-120.02703099999999</v>
      </c>
      <c r="D906" t="s">
        <v>699</v>
      </c>
      <c r="E906" t="s">
        <v>142</v>
      </c>
      <c r="F906" t="s">
        <v>197</v>
      </c>
    </row>
    <row r="907" spans="1:6" x14ac:dyDescent="0.35">
      <c r="A907">
        <v>95328</v>
      </c>
      <c r="B907">
        <v>37.559280000000001</v>
      </c>
      <c r="C907">
        <v>-120.91384600000001</v>
      </c>
      <c r="D907" t="s">
        <v>700</v>
      </c>
      <c r="E907" t="s">
        <v>142</v>
      </c>
      <c r="F907" t="s">
        <v>69</v>
      </c>
    </row>
    <row r="908" spans="1:6" x14ac:dyDescent="0.35">
      <c r="A908">
        <v>93930</v>
      </c>
      <c r="B908">
        <v>36.201898</v>
      </c>
      <c r="C908">
        <v>-121.05231999999999</v>
      </c>
      <c r="D908" t="s">
        <v>701</v>
      </c>
      <c r="E908" t="s">
        <v>142</v>
      </c>
      <c r="F908" t="s">
        <v>200</v>
      </c>
    </row>
    <row r="909" spans="1:6" x14ac:dyDescent="0.35">
      <c r="A909">
        <v>96143</v>
      </c>
      <c r="B909">
        <v>39.201123000000003</v>
      </c>
      <c r="C909">
        <v>-120.083236</v>
      </c>
      <c r="D909" t="s">
        <v>702</v>
      </c>
      <c r="E909" t="s">
        <v>142</v>
      </c>
      <c r="F909" t="s">
        <v>84</v>
      </c>
    </row>
    <row r="910" spans="1:6" x14ac:dyDescent="0.35">
      <c r="A910">
        <v>93633</v>
      </c>
      <c r="B910">
        <v>36.734051000000001</v>
      </c>
      <c r="C910">
        <v>-118.958777</v>
      </c>
      <c r="D910" t="s">
        <v>703</v>
      </c>
      <c r="E910" t="s">
        <v>142</v>
      </c>
      <c r="F910" t="s">
        <v>166</v>
      </c>
    </row>
    <row r="911" spans="1:6" x14ac:dyDescent="0.35">
      <c r="A911">
        <v>93631</v>
      </c>
      <c r="B911">
        <v>36.524900000000002</v>
      </c>
      <c r="C911">
        <v>-119.602863</v>
      </c>
      <c r="D911" t="s">
        <v>704</v>
      </c>
      <c r="E911" t="s">
        <v>142</v>
      </c>
      <c r="F911" t="s">
        <v>54</v>
      </c>
    </row>
    <row r="912" spans="1:6" x14ac:dyDescent="0.35">
      <c r="A912">
        <v>95646</v>
      </c>
      <c r="B912">
        <v>38.575432999999997</v>
      </c>
      <c r="C912">
        <v>-120.285021</v>
      </c>
      <c r="D912" t="s">
        <v>705</v>
      </c>
      <c r="E912" t="s">
        <v>142</v>
      </c>
      <c r="F912" t="s">
        <v>167</v>
      </c>
    </row>
    <row r="913" spans="1:6" x14ac:dyDescent="0.35">
      <c r="A913">
        <v>95644</v>
      </c>
      <c r="B913">
        <v>38.463282</v>
      </c>
      <c r="C913">
        <v>-120.550021</v>
      </c>
      <c r="D913" t="s">
        <v>706</v>
      </c>
      <c r="E913" t="s">
        <v>142</v>
      </c>
      <c r="F913" t="s">
        <v>177</v>
      </c>
    </row>
    <row r="914" spans="1:6" x14ac:dyDescent="0.35">
      <c r="A914">
        <v>95548</v>
      </c>
      <c r="B914">
        <v>41.609872000000003</v>
      </c>
      <c r="C914">
        <v>-124.054355</v>
      </c>
      <c r="D914" t="s">
        <v>707</v>
      </c>
      <c r="E914" t="s">
        <v>142</v>
      </c>
      <c r="F914" t="s">
        <v>432</v>
      </c>
    </row>
    <row r="915" spans="1:6" x14ac:dyDescent="0.35">
      <c r="A915">
        <v>96050</v>
      </c>
      <c r="B915">
        <v>41.871172000000001</v>
      </c>
      <c r="C915">
        <v>-122.977919</v>
      </c>
      <c r="D915" t="s">
        <v>708</v>
      </c>
      <c r="E915" t="s">
        <v>142</v>
      </c>
      <c r="F915" t="s">
        <v>326</v>
      </c>
    </row>
    <row r="916" spans="1:6" x14ac:dyDescent="0.35">
      <c r="A916">
        <v>95549</v>
      </c>
      <c r="B916">
        <v>40.647049000000003</v>
      </c>
      <c r="C916">
        <v>-123.913353</v>
      </c>
      <c r="D916" t="s">
        <v>709</v>
      </c>
      <c r="E916" t="s">
        <v>142</v>
      </c>
      <c r="F916" t="s">
        <v>53</v>
      </c>
    </row>
    <row r="917" spans="1:6" x14ac:dyDescent="0.35">
      <c r="A917">
        <v>95645</v>
      </c>
      <c r="B917">
        <v>38.858483</v>
      </c>
      <c r="C917">
        <v>-121.77247199999999</v>
      </c>
      <c r="D917" t="s">
        <v>710</v>
      </c>
      <c r="E917" t="s">
        <v>142</v>
      </c>
      <c r="F917" t="s">
        <v>63</v>
      </c>
    </row>
    <row r="918" spans="1:6" x14ac:dyDescent="0.35">
      <c r="A918">
        <v>94548</v>
      </c>
      <c r="B918">
        <v>37.972622000000001</v>
      </c>
      <c r="C918">
        <v>-121.665205</v>
      </c>
      <c r="D918" t="s">
        <v>711</v>
      </c>
      <c r="E918" t="s">
        <v>142</v>
      </c>
      <c r="F918" t="s">
        <v>156</v>
      </c>
    </row>
    <row r="919" spans="1:6" x14ac:dyDescent="0.35">
      <c r="A919">
        <v>95550</v>
      </c>
      <c r="B919">
        <v>40.768799000000001</v>
      </c>
      <c r="C919">
        <v>-123.859218</v>
      </c>
      <c r="D919" t="s">
        <v>712</v>
      </c>
      <c r="E919" t="s">
        <v>142</v>
      </c>
      <c r="F919" t="s">
        <v>53</v>
      </c>
    </row>
    <row r="920" spans="1:6" x14ac:dyDescent="0.35">
      <c r="A920">
        <v>95720</v>
      </c>
      <c r="B920">
        <v>38.892518000000003</v>
      </c>
      <c r="C920">
        <v>-120.25248999999999</v>
      </c>
      <c r="D920" t="s">
        <v>713</v>
      </c>
      <c r="E920" t="s">
        <v>142</v>
      </c>
      <c r="F920" t="s">
        <v>58</v>
      </c>
    </row>
    <row r="921" spans="1:6" x14ac:dyDescent="0.35">
      <c r="A921">
        <v>91011</v>
      </c>
      <c r="B921">
        <v>33.786594000000001</v>
      </c>
      <c r="C921">
        <v>-118.29866199999999</v>
      </c>
      <c r="D921" t="s">
        <v>714</v>
      </c>
      <c r="E921" t="s">
        <v>142</v>
      </c>
      <c r="F921" t="s">
        <v>145</v>
      </c>
    </row>
    <row r="922" spans="1:6" x14ac:dyDescent="0.35">
      <c r="A922">
        <v>91012</v>
      </c>
      <c r="B922">
        <v>33.786594000000001</v>
      </c>
      <c r="C922">
        <v>-118.29866199999999</v>
      </c>
      <c r="D922" t="s">
        <v>714</v>
      </c>
      <c r="E922" t="s">
        <v>142</v>
      </c>
      <c r="F922" t="s">
        <v>145</v>
      </c>
    </row>
    <row r="923" spans="1:6" x14ac:dyDescent="0.35">
      <c r="A923">
        <v>91214</v>
      </c>
      <c r="B923">
        <v>33.786594000000001</v>
      </c>
      <c r="C923">
        <v>-118.29866199999999</v>
      </c>
      <c r="D923" t="s">
        <v>715</v>
      </c>
      <c r="E923" t="s">
        <v>142</v>
      </c>
      <c r="F923" t="s">
        <v>145</v>
      </c>
    </row>
    <row r="924" spans="1:6" x14ac:dyDescent="0.35">
      <c r="A924">
        <v>91224</v>
      </c>
      <c r="B924">
        <v>33.786594000000001</v>
      </c>
      <c r="C924">
        <v>-118.29866199999999</v>
      </c>
      <c r="D924" t="s">
        <v>715</v>
      </c>
      <c r="E924" t="s">
        <v>142</v>
      </c>
      <c r="F924" t="s">
        <v>145</v>
      </c>
    </row>
    <row r="925" spans="1:6" x14ac:dyDescent="0.35">
      <c r="A925">
        <v>95329</v>
      </c>
      <c r="B925">
        <v>37.653225999999997</v>
      </c>
      <c r="C925">
        <v>-120.50941</v>
      </c>
      <c r="D925" t="s">
        <v>716</v>
      </c>
      <c r="E925" t="s">
        <v>142</v>
      </c>
      <c r="F925" t="s">
        <v>69</v>
      </c>
    </row>
    <row r="926" spans="1:6" x14ac:dyDescent="0.35">
      <c r="A926">
        <v>90631</v>
      </c>
      <c r="B926">
        <v>33.640301999999998</v>
      </c>
      <c r="C926">
        <v>-117.769442</v>
      </c>
      <c r="D926" t="s">
        <v>717</v>
      </c>
      <c r="E926" t="s">
        <v>142</v>
      </c>
      <c r="F926" t="s">
        <v>163</v>
      </c>
    </row>
    <row r="927" spans="1:6" x14ac:dyDescent="0.35">
      <c r="A927">
        <v>90632</v>
      </c>
      <c r="B927">
        <v>33.640301999999998</v>
      </c>
      <c r="C927">
        <v>-117.769442</v>
      </c>
      <c r="D927" t="s">
        <v>717</v>
      </c>
      <c r="E927" t="s">
        <v>142</v>
      </c>
      <c r="F927" t="s">
        <v>163</v>
      </c>
    </row>
    <row r="928" spans="1:6" x14ac:dyDescent="0.35">
      <c r="A928">
        <v>90633</v>
      </c>
      <c r="B928">
        <v>33.640301999999998</v>
      </c>
      <c r="C928">
        <v>-117.769442</v>
      </c>
      <c r="D928" t="s">
        <v>717</v>
      </c>
      <c r="E928" t="s">
        <v>142</v>
      </c>
      <c r="F928" t="s">
        <v>163</v>
      </c>
    </row>
    <row r="929" spans="1:6" x14ac:dyDescent="0.35">
      <c r="A929">
        <v>94020</v>
      </c>
      <c r="B929">
        <v>37.272556000000002</v>
      </c>
      <c r="C929">
        <v>-122.249528</v>
      </c>
      <c r="D929" t="s">
        <v>718</v>
      </c>
      <c r="E929" t="s">
        <v>142</v>
      </c>
      <c r="F929" t="s">
        <v>209</v>
      </c>
    </row>
    <row r="930" spans="1:6" x14ac:dyDescent="0.35">
      <c r="A930">
        <v>92037</v>
      </c>
      <c r="B930">
        <v>32.898510999999999</v>
      </c>
      <c r="C930">
        <v>-117.22574400000001</v>
      </c>
      <c r="D930" t="s">
        <v>719</v>
      </c>
      <c r="E930" t="s">
        <v>142</v>
      </c>
      <c r="F930" t="s">
        <v>168</v>
      </c>
    </row>
    <row r="931" spans="1:6" x14ac:dyDescent="0.35">
      <c r="A931">
        <v>92038</v>
      </c>
      <c r="B931">
        <v>33.016928</v>
      </c>
      <c r="C931">
        <v>-116.846046</v>
      </c>
      <c r="D931" t="s">
        <v>719</v>
      </c>
      <c r="E931" t="s">
        <v>142</v>
      </c>
      <c r="F931" t="s">
        <v>168</v>
      </c>
    </row>
    <row r="932" spans="1:6" x14ac:dyDescent="0.35">
      <c r="A932">
        <v>92039</v>
      </c>
      <c r="B932">
        <v>33.016928</v>
      </c>
      <c r="C932">
        <v>-116.846046</v>
      </c>
      <c r="D932" t="s">
        <v>719</v>
      </c>
      <c r="E932" t="s">
        <v>142</v>
      </c>
      <c r="F932" t="s">
        <v>168</v>
      </c>
    </row>
    <row r="933" spans="1:6" x14ac:dyDescent="0.35">
      <c r="A933">
        <v>92092</v>
      </c>
      <c r="B933">
        <v>33.016928</v>
      </c>
      <c r="C933">
        <v>-116.846046</v>
      </c>
      <c r="D933" t="s">
        <v>719</v>
      </c>
      <c r="E933" t="s">
        <v>142</v>
      </c>
      <c r="F933" t="s">
        <v>168</v>
      </c>
    </row>
    <row r="934" spans="1:6" x14ac:dyDescent="0.35">
      <c r="A934">
        <v>92093</v>
      </c>
      <c r="B934">
        <v>33.016928</v>
      </c>
      <c r="C934">
        <v>-116.846046</v>
      </c>
      <c r="D934" t="s">
        <v>719</v>
      </c>
      <c r="E934" t="s">
        <v>142</v>
      </c>
      <c r="F934" t="s">
        <v>168</v>
      </c>
    </row>
    <row r="935" spans="1:6" x14ac:dyDescent="0.35">
      <c r="A935">
        <v>91941</v>
      </c>
      <c r="B935">
        <v>32.761049999999997</v>
      </c>
      <c r="C935">
        <v>-116.998102</v>
      </c>
      <c r="D935" t="s">
        <v>720</v>
      </c>
      <c r="E935" t="s">
        <v>142</v>
      </c>
      <c r="F935" t="s">
        <v>168</v>
      </c>
    </row>
    <row r="936" spans="1:6" x14ac:dyDescent="0.35">
      <c r="A936">
        <v>91942</v>
      </c>
      <c r="B936">
        <v>32.781084</v>
      </c>
      <c r="C936">
        <v>-117.018638</v>
      </c>
      <c r="D936" t="s">
        <v>720</v>
      </c>
      <c r="E936" t="s">
        <v>142</v>
      </c>
      <c r="F936" t="s">
        <v>168</v>
      </c>
    </row>
    <row r="937" spans="1:6" x14ac:dyDescent="0.35">
      <c r="A937">
        <v>91943</v>
      </c>
      <c r="B937">
        <v>33.016928</v>
      </c>
      <c r="C937">
        <v>-116.846046</v>
      </c>
      <c r="D937" t="s">
        <v>720</v>
      </c>
      <c r="E937" t="s">
        <v>142</v>
      </c>
      <c r="F937" t="s">
        <v>168</v>
      </c>
    </row>
    <row r="938" spans="1:6" x14ac:dyDescent="0.35">
      <c r="A938">
        <v>91944</v>
      </c>
      <c r="B938">
        <v>33.016928</v>
      </c>
      <c r="C938">
        <v>-116.846046</v>
      </c>
      <c r="D938" t="s">
        <v>720</v>
      </c>
      <c r="E938" t="s">
        <v>142</v>
      </c>
      <c r="F938" t="s">
        <v>168</v>
      </c>
    </row>
    <row r="939" spans="1:6" x14ac:dyDescent="0.35">
      <c r="A939">
        <v>90637</v>
      </c>
      <c r="B939">
        <v>33.786594000000001</v>
      </c>
      <c r="C939">
        <v>-118.29866199999999</v>
      </c>
      <c r="D939" t="s">
        <v>721</v>
      </c>
      <c r="E939" t="s">
        <v>142</v>
      </c>
      <c r="F939" t="s">
        <v>145</v>
      </c>
    </row>
    <row r="940" spans="1:6" x14ac:dyDescent="0.35">
      <c r="A940">
        <v>90638</v>
      </c>
      <c r="B940">
        <v>33.900863000000001</v>
      </c>
      <c r="C940">
        <v>-118.00729699999999</v>
      </c>
      <c r="D940" t="s">
        <v>721</v>
      </c>
      <c r="E940" t="s">
        <v>142</v>
      </c>
      <c r="F940" t="s">
        <v>145</v>
      </c>
    </row>
    <row r="941" spans="1:6" x14ac:dyDescent="0.35">
      <c r="A941">
        <v>90639</v>
      </c>
      <c r="B941">
        <v>33.905813000000002</v>
      </c>
      <c r="C941">
        <v>-118.018247</v>
      </c>
      <c r="D941" t="s">
        <v>721</v>
      </c>
      <c r="E941" t="s">
        <v>142</v>
      </c>
      <c r="F941" t="s">
        <v>145</v>
      </c>
    </row>
    <row r="942" spans="1:6" x14ac:dyDescent="0.35">
      <c r="A942">
        <v>90623</v>
      </c>
      <c r="B942">
        <v>33.640301999999998</v>
      </c>
      <c r="C942">
        <v>-117.769442</v>
      </c>
      <c r="D942" t="s">
        <v>722</v>
      </c>
      <c r="E942" t="s">
        <v>142</v>
      </c>
      <c r="F942" t="s">
        <v>163</v>
      </c>
    </row>
    <row r="943" spans="1:6" x14ac:dyDescent="0.35">
      <c r="A943">
        <v>91744</v>
      </c>
      <c r="B943">
        <v>33.786594000000001</v>
      </c>
      <c r="C943">
        <v>-118.29866199999999</v>
      </c>
      <c r="D943" t="s">
        <v>723</v>
      </c>
      <c r="E943" t="s">
        <v>142</v>
      </c>
      <c r="F943" t="s">
        <v>145</v>
      </c>
    </row>
    <row r="944" spans="1:6" x14ac:dyDescent="0.35">
      <c r="A944">
        <v>91746</v>
      </c>
      <c r="B944">
        <v>33.786594000000001</v>
      </c>
      <c r="C944">
        <v>-118.29866199999999</v>
      </c>
      <c r="D944" t="s">
        <v>723</v>
      </c>
      <c r="E944" t="s">
        <v>142</v>
      </c>
      <c r="F944" t="s">
        <v>145</v>
      </c>
    </row>
    <row r="945" spans="1:6" x14ac:dyDescent="0.35">
      <c r="A945">
        <v>91747</v>
      </c>
      <c r="B945">
        <v>33.786594000000001</v>
      </c>
      <c r="C945">
        <v>-118.29866199999999</v>
      </c>
      <c r="D945" t="s">
        <v>723</v>
      </c>
      <c r="E945" t="s">
        <v>142</v>
      </c>
      <c r="F945" t="s">
        <v>145</v>
      </c>
    </row>
    <row r="946" spans="1:6" x14ac:dyDescent="0.35">
      <c r="A946">
        <v>91749</v>
      </c>
      <c r="B946">
        <v>33.786594000000001</v>
      </c>
      <c r="C946">
        <v>-118.29866199999999</v>
      </c>
      <c r="D946" t="s">
        <v>723</v>
      </c>
      <c r="E946" t="s">
        <v>142</v>
      </c>
      <c r="F946" t="s">
        <v>145</v>
      </c>
    </row>
    <row r="947" spans="1:6" x14ac:dyDescent="0.35">
      <c r="A947">
        <v>92253</v>
      </c>
      <c r="B947">
        <v>33.670977999999998</v>
      </c>
      <c r="C947">
        <v>-116.259176</v>
      </c>
      <c r="D947" t="s">
        <v>724</v>
      </c>
      <c r="E947" t="s">
        <v>142</v>
      </c>
      <c r="F947" t="s">
        <v>152</v>
      </c>
    </row>
    <row r="948" spans="1:6" x14ac:dyDescent="0.35">
      <c r="A948">
        <v>91750</v>
      </c>
      <c r="B948">
        <v>33.786594000000001</v>
      </c>
      <c r="C948">
        <v>-118.29866199999999</v>
      </c>
      <c r="D948" t="s">
        <v>725</v>
      </c>
      <c r="E948" t="s">
        <v>142</v>
      </c>
      <c r="F948" t="s">
        <v>145</v>
      </c>
    </row>
    <row r="949" spans="1:6" x14ac:dyDescent="0.35">
      <c r="A949">
        <v>92694</v>
      </c>
      <c r="B949">
        <v>33.640301999999998</v>
      </c>
      <c r="C949">
        <v>-117.769442</v>
      </c>
      <c r="D949" t="s">
        <v>726</v>
      </c>
      <c r="E949" t="s">
        <v>142</v>
      </c>
      <c r="F949" t="s">
        <v>163</v>
      </c>
    </row>
    <row r="950" spans="1:6" x14ac:dyDescent="0.35">
      <c r="A950">
        <v>94549</v>
      </c>
      <c r="B950">
        <v>37.901223000000002</v>
      </c>
      <c r="C950">
        <v>-122.12008899999999</v>
      </c>
      <c r="D950" t="s">
        <v>727</v>
      </c>
      <c r="E950" t="s">
        <v>142</v>
      </c>
      <c r="F950" t="s">
        <v>156</v>
      </c>
    </row>
    <row r="951" spans="1:6" x14ac:dyDescent="0.35">
      <c r="A951">
        <v>92651</v>
      </c>
      <c r="B951">
        <v>33.520941000000001</v>
      </c>
      <c r="C951">
        <v>-117.741315</v>
      </c>
      <c r="D951" t="s">
        <v>728</v>
      </c>
      <c r="E951" t="s">
        <v>142</v>
      </c>
      <c r="F951" t="s">
        <v>163</v>
      </c>
    </row>
    <row r="952" spans="1:6" x14ac:dyDescent="0.35">
      <c r="A952">
        <v>92652</v>
      </c>
      <c r="B952">
        <v>33.640301999999998</v>
      </c>
      <c r="C952">
        <v>-117.769442</v>
      </c>
      <c r="D952" t="s">
        <v>728</v>
      </c>
      <c r="E952" t="s">
        <v>142</v>
      </c>
      <c r="F952" t="s">
        <v>163</v>
      </c>
    </row>
    <row r="953" spans="1:6" x14ac:dyDescent="0.35">
      <c r="A953">
        <v>92637</v>
      </c>
      <c r="B953">
        <v>33.595714000000001</v>
      </c>
      <c r="C953">
        <v>-117.715535</v>
      </c>
      <c r="D953" t="s">
        <v>729</v>
      </c>
      <c r="E953" t="s">
        <v>142</v>
      </c>
      <c r="F953" t="s">
        <v>163</v>
      </c>
    </row>
    <row r="954" spans="1:6" x14ac:dyDescent="0.35">
      <c r="A954">
        <v>92653</v>
      </c>
      <c r="B954">
        <v>33.595714000000001</v>
      </c>
      <c r="C954">
        <v>-117.715535</v>
      </c>
      <c r="D954" t="s">
        <v>729</v>
      </c>
      <c r="E954" t="s">
        <v>142</v>
      </c>
      <c r="F954" t="s">
        <v>163</v>
      </c>
    </row>
    <row r="955" spans="1:6" x14ac:dyDescent="0.35">
      <c r="A955">
        <v>92654</v>
      </c>
      <c r="B955">
        <v>33.601672999999998</v>
      </c>
      <c r="C955">
        <v>-117.716885</v>
      </c>
      <c r="D955" t="s">
        <v>729</v>
      </c>
      <c r="E955" t="s">
        <v>142</v>
      </c>
      <c r="F955" t="s">
        <v>163</v>
      </c>
    </row>
    <row r="956" spans="1:6" x14ac:dyDescent="0.35">
      <c r="A956">
        <v>92607</v>
      </c>
      <c r="B956">
        <v>33.640301999999998</v>
      </c>
      <c r="C956">
        <v>-117.769442</v>
      </c>
      <c r="D956" t="s">
        <v>730</v>
      </c>
      <c r="E956" t="s">
        <v>142</v>
      </c>
      <c r="F956" t="s">
        <v>163</v>
      </c>
    </row>
    <row r="957" spans="1:6" x14ac:dyDescent="0.35">
      <c r="A957">
        <v>92677</v>
      </c>
      <c r="B957">
        <v>33.532817000000001</v>
      </c>
      <c r="C957">
        <v>-117.710262</v>
      </c>
      <c r="D957" t="s">
        <v>730</v>
      </c>
      <c r="E957" t="s">
        <v>142</v>
      </c>
      <c r="F957" t="s">
        <v>163</v>
      </c>
    </row>
    <row r="958" spans="1:6" x14ac:dyDescent="0.35">
      <c r="A958">
        <v>94938</v>
      </c>
      <c r="B958">
        <v>38.022973999999998</v>
      </c>
      <c r="C958">
        <v>-122.699183</v>
      </c>
      <c r="D958" t="s">
        <v>731</v>
      </c>
      <c r="E958" t="s">
        <v>142</v>
      </c>
      <c r="F958" t="s">
        <v>244</v>
      </c>
    </row>
    <row r="959" spans="1:6" x14ac:dyDescent="0.35">
      <c r="A959">
        <v>92352</v>
      </c>
      <c r="B959">
        <v>34.209220999999999</v>
      </c>
      <c r="C959">
        <v>-117.12921299999999</v>
      </c>
      <c r="D959" t="s">
        <v>732</v>
      </c>
      <c r="E959" t="s">
        <v>142</v>
      </c>
      <c r="F959" t="s">
        <v>147</v>
      </c>
    </row>
    <row r="960" spans="1:6" x14ac:dyDescent="0.35">
      <c r="D960" t="s">
        <v>733</v>
      </c>
      <c r="E960" t="s">
        <v>142</v>
      </c>
      <c r="F960" t="s">
        <v>180</v>
      </c>
    </row>
    <row r="961" spans="1:6" x14ac:dyDescent="0.35">
      <c r="A961">
        <v>96115</v>
      </c>
      <c r="B961">
        <v>41.763674000000002</v>
      </c>
      <c r="C961">
        <v>-120.179132</v>
      </c>
      <c r="D961" t="s">
        <v>734</v>
      </c>
      <c r="E961" t="s">
        <v>142</v>
      </c>
      <c r="F961" t="s">
        <v>149</v>
      </c>
    </row>
    <row r="962" spans="1:6" x14ac:dyDescent="0.35">
      <c r="A962">
        <v>92530</v>
      </c>
      <c r="B962">
        <v>33.658068</v>
      </c>
      <c r="C962">
        <v>-116.649216</v>
      </c>
      <c r="D962" t="s">
        <v>735</v>
      </c>
      <c r="E962" t="s">
        <v>142</v>
      </c>
      <c r="F962" t="s">
        <v>152</v>
      </c>
    </row>
    <row r="963" spans="1:6" x14ac:dyDescent="0.35">
      <c r="A963">
        <v>92531</v>
      </c>
      <c r="B963">
        <v>33.752885999999997</v>
      </c>
      <c r="C963">
        <v>-116.055617</v>
      </c>
      <c r="D963" t="s">
        <v>735</v>
      </c>
      <c r="E963" t="s">
        <v>142</v>
      </c>
      <c r="F963" t="s">
        <v>152</v>
      </c>
    </row>
    <row r="964" spans="1:6" x14ac:dyDescent="0.35">
      <c r="A964">
        <v>92532</v>
      </c>
      <c r="B964">
        <v>33.752885999999997</v>
      </c>
      <c r="C964">
        <v>-116.055617</v>
      </c>
      <c r="D964" t="s">
        <v>735</v>
      </c>
      <c r="E964" t="s">
        <v>142</v>
      </c>
      <c r="F964" t="s">
        <v>152</v>
      </c>
    </row>
    <row r="965" spans="1:6" x14ac:dyDescent="0.35">
      <c r="A965">
        <v>92630</v>
      </c>
      <c r="B965">
        <v>33.640790000000003</v>
      </c>
      <c r="C965">
        <v>-117.693074</v>
      </c>
      <c r="D965" t="s">
        <v>736</v>
      </c>
      <c r="E965" t="s">
        <v>142</v>
      </c>
      <c r="F965" t="s">
        <v>163</v>
      </c>
    </row>
    <row r="966" spans="1:6" x14ac:dyDescent="0.35">
      <c r="A966">
        <v>93532</v>
      </c>
      <c r="B966">
        <v>33.786594000000001</v>
      </c>
      <c r="C966">
        <v>-118.29866199999999</v>
      </c>
      <c r="D966" t="s">
        <v>737</v>
      </c>
      <c r="E966" t="s">
        <v>142</v>
      </c>
      <c r="F966" t="s">
        <v>145</v>
      </c>
    </row>
    <row r="967" spans="1:6" x14ac:dyDescent="0.35">
      <c r="A967">
        <v>93240</v>
      </c>
      <c r="B967">
        <v>35.668987000000001</v>
      </c>
      <c r="C967">
        <v>-118.457002</v>
      </c>
      <c r="D967" t="s">
        <v>738</v>
      </c>
      <c r="E967" t="s">
        <v>142</v>
      </c>
      <c r="F967" t="s">
        <v>49</v>
      </c>
    </row>
    <row r="968" spans="1:6" x14ac:dyDescent="0.35">
      <c r="A968">
        <v>96051</v>
      </c>
      <c r="B968">
        <v>40.910480999999997</v>
      </c>
      <c r="C968">
        <v>-122.41057600000001</v>
      </c>
      <c r="D968" t="s">
        <v>739</v>
      </c>
      <c r="E968" t="s">
        <v>142</v>
      </c>
      <c r="F968" t="s">
        <v>71</v>
      </c>
    </row>
    <row r="969" spans="1:6" x14ac:dyDescent="0.35">
      <c r="A969">
        <v>95453</v>
      </c>
      <c r="B969">
        <v>39.053449999999998</v>
      </c>
      <c r="C969">
        <v>-122.919291</v>
      </c>
      <c r="D969" t="s">
        <v>740</v>
      </c>
      <c r="E969" t="s">
        <v>142</v>
      </c>
      <c r="F969" t="s">
        <v>394</v>
      </c>
    </row>
    <row r="970" spans="1:6" x14ac:dyDescent="0.35">
      <c r="A970">
        <v>93634</v>
      </c>
      <c r="B970">
        <v>37.167262000000001</v>
      </c>
      <c r="C970">
        <v>-119.24363700000001</v>
      </c>
      <c r="D970" t="s">
        <v>741</v>
      </c>
      <c r="E970" t="s">
        <v>142</v>
      </c>
      <c r="F970" t="s">
        <v>54</v>
      </c>
    </row>
    <row r="971" spans="1:6" x14ac:dyDescent="0.35">
      <c r="A971">
        <v>92040</v>
      </c>
      <c r="B971">
        <v>32.893498000000001</v>
      </c>
      <c r="C971">
        <v>-116.898945</v>
      </c>
      <c r="D971" t="s">
        <v>742</v>
      </c>
      <c r="E971" t="s">
        <v>142</v>
      </c>
      <c r="F971" t="s">
        <v>168</v>
      </c>
    </row>
    <row r="972" spans="1:6" x14ac:dyDescent="0.35">
      <c r="A972">
        <v>90711</v>
      </c>
      <c r="B972">
        <v>33.786594000000001</v>
      </c>
      <c r="C972">
        <v>-118.29866199999999</v>
      </c>
      <c r="D972" t="s">
        <v>743</v>
      </c>
      <c r="E972" t="s">
        <v>142</v>
      </c>
      <c r="F972" t="s">
        <v>145</v>
      </c>
    </row>
    <row r="973" spans="1:6" x14ac:dyDescent="0.35">
      <c r="A973">
        <v>90712</v>
      </c>
      <c r="B973">
        <v>33.845624000000001</v>
      </c>
      <c r="C973">
        <v>-118.14645</v>
      </c>
      <c r="D973" t="s">
        <v>743</v>
      </c>
      <c r="E973" t="s">
        <v>142</v>
      </c>
      <c r="F973" t="s">
        <v>145</v>
      </c>
    </row>
    <row r="974" spans="1:6" x14ac:dyDescent="0.35">
      <c r="A974">
        <v>90713</v>
      </c>
      <c r="B974">
        <v>33.850465</v>
      </c>
      <c r="C974">
        <v>-118.109399</v>
      </c>
      <c r="D974" t="s">
        <v>743</v>
      </c>
      <c r="E974" t="s">
        <v>142</v>
      </c>
      <c r="F974" t="s">
        <v>145</v>
      </c>
    </row>
    <row r="975" spans="1:6" x14ac:dyDescent="0.35">
      <c r="A975">
        <v>90714</v>
      </c>
      <c r="B975">
        <v>33.851215000000003</v>
      </c>
      <c r="C975">
        <v>-118.1339</v>
      </c>
      <c r="D975" t="s">
        <v>743</v>
      </c>
      <c r="E975" t="s">
        <v>142</v>
      </c>
      <c r="F975" t="s">
        <v>145</v>
      </c>
    </row>
    <row r="976" spans="1:6" x14ac:dyDescent="0.35">
      <c r="A976">
        <v>90715</v>
      </c>
      <c r="B976">
        <v>33.840564999999998</v>
      </c>
      <c r="C976">
        <v>-118.078748</v>
      </c>
      <c r="D976" t="s">
        <v>743</v>
      </c>
      <c r="E976" t="s">
        <v>142</v>
      </c>
      <c r="F976" t="s">
        <v>145</v>
      </c>
    </row>
    <row r="977" spans="1:6" x14ac:dyDescent="0.35">
      <c r="A977">
        <v>93241</v>
      </c>
      <c r="B977">
        <v>35.405369</v>
      </c>
      <c r="C977">
        <v>-118.69909800000001</v>
      </c>
      <c r="D977" t="s">
        <v>744</v>
      </c>
      <c r="E977" t="s">
        <v>142</v>
      </c>
      <c r="F977" t="s">
        <v>49</v>
      </c>
    </row>
    <row r="978" spans="1:6" x14ac:dyDescent="0.35">
      <c r="A978">
        <v>93534</v>
      </c>
      <c r="B978">
        <v>33.786594000000001</v>
      </c>
      <c r="C978">
        <v>-118.29866199999999</v>
      </c>
      <c r="D978" t="s">
        <v>745</v>
      </c>
      <c r="E978" t="s">
        <v>142</v>
      </c>
      <c r="F978" t="s">
        <v>145</v>
      </c>
    </row>
    <row r="979" spans="1:6" x14ac:dyDescent="0.35">
      <c r="A979">
        <v>93535</v>
      </c>
      <c r="B979">
        <v>33.786594000000001</v>
      </c>
      <c r="C979">
        <v>-118.29866199999999</v>
      </c>
      <c r="D979" t="s">
        <v>745</v>
      </c>
      <c r="E979" t="s">
        <v>142</v>
      </c>
      <c r="F979" t="s">
        <v>145</v>
      </c>
    </row>
    <row r="980" spans="1:6" x14ac:dyDescent="0.35">
      <c r="A980">
        <v>93536</v>
      </c>
      <c r="B980">
        <v>33.786594000000001</v>
      </c>
      <c r="C980">
        <v>-118.29866199999999</v>
      </c>
      <c r="D980" t="s">
        <v>745</v>
      </c>
      <c r="E980" t="s">
        <v>142</v>
      </c>
      <c r="F980" t="s">
        <v>145</v>
      </c>
    </row>
    <row r="981" spans="1:6" x14ac:dyDescent="0.35">
      <c r="A981">
        <v>93539</v>
      </c>
      <c r="B981">
        <v>33.786594000000001</v>
      </c>
      <c r="C981">
        <v>-118.29866199999999</v>
      </c>
      <c r="D981" t="s">
        <v>745</v>
      </c>
      <c r="E981" t="s">
        <v>142</v>
      </c>
      <c r="F981" t="s">
        <v>145</v>
      </c>
    </row>
    <row r="982" spans="1:6" x14ac:dyDescent="0.35">
      <c r="A982">
        <v>93584</v>
      </c>
      <c r="B982">
        <v>33.786594000000001</v>
      </c>
      <c r="C982">
        <v>-118.29866199999999</v>
      </c>
      <c r="D982" t="s">
        <v>745</v>
      </c>
      <c r="E982" t="s">
        <v>142</v>
      </c>
      <c r="F982" t="s">
        <v>145</v>
      </c>
    </row>
    <row r="983" spans="1:6" x14ac:dyDescent="0.35">
      <c r="A983">
        <v>93586</v>
      </c>
      <c r="B983">
        <v>33.786594000000001</v>
      </c>
      <c r="C983">
        <v>-118.29866199999999</v>
      </c>
      <c r="D983" t="s">
        <v>745</v>
      </c>
      <c r="E983" t="s">
        <v>142</v>
      </c>
      <c r="F983" t="s">
        <v>145</v>
      </c>
    </row>
    <row r="984" spans="1:6" x14ac:dyDescent="0.35">
      <c r="A984">
        <v>92285</v>
      </c>
      <c r="B984">
        <v>34.310322999999997</v>
      </c>
      <c r="C984">
        <v>-116.524124</v>
      </c>
      <c r="D984" t="s">
        <v>746</v>
      </c>
      <c r="E984" t="s">
        <v>142</v>
      </c>
      <c r="F984" t="s">
        <v>147</v>
      </c>
    </row>
    <row r="985" spans="1:6" x14ac:dyDescent="0.35">
      <c r="A985">
        <v>94939</v>
      </c>
      <c r="B985">
        <v>37.936624000000002</v>
      </c>
      <c r="C985">
        <v>-122.534237</v>
      </c>
      <c r="D985" t="s">
        <v>747</v>
      </c>
      <c r="E985" t="s">
        <v>142</v>
      </c>
      <c r="F985" t="s">
        <v>244</v>
      </c>
    </row>
    <row r="986" spans="1:6" x14ac:dyDescent="0.35">
      <c r="A986">
        <v>94977</v>
      </c>
      <c r="B986">
        <v>38.068035999999999</v>
      </c>
      <c r="C986">
        <v>-122.740988</v>
      </c>
      <c r="D986" t="s">
        <v>747</v>
      </c>
      <c r="E986" t="s">
        <v>142</v>
      </c>
      <c r="F986" t="s">
        <v>244</v>
      </c>
    </row>
    <row r="987" spans="1:6" x14ac:dyDescent="0.35">
      <c r="A987">
        <v>95330</v>
      </c>
      <c r="B987">
        <v>37.811976000000001</v>
      </c>
      <c r="C987">
        <v>-121.287362</v>
      </c>
      <c r="D987" t="s">
        <v>748</v>
      </c>
      <c r="E987" t="s">
        <v>142</v>
      </c>
      <c r="F987" t="s">
        <v>143</v>
      </c>
    </row>
    <row r="988" spans="1:6" x14ac:dyDescent="0.35">
      <c r="A988">
        <v>93242</v>
      </c>
      <c r="B988">
        <v>36.445649000000003</v>
      </c>
      <c r="C988">
        <v>-119.696386</v>
      </c>
      <c r="D988" t="s">
        <v>749</v>
      </c>
      <c r="E988" t="s">
        <v>142</v>
      </c>
      <c r="F988" t="s">
        <v>54</v>
      </c>
    </row>
    <row r="989" spans="1:6" x14ac:dyDescent="0.35">
      <c r="A989">
        <v>90260</v>
      </c>
      <c r="B989">
        <v>33.786594000000001</v>
      </c>
      <c r="C989">
        <v>-118.29866199999999</v>
      </c>
      <c r="D989" t="s">
        <v>750</v>
      </c>
      <c r="E989" t="s">
        <v>142</v>
      </c>
      <c r="F989" t="s">
        <v>145</v>
      </c>
    </row>
    <row r="990" spans="1:6" x14ac:dyDescent="0.35">
      <c r="A990">
        <v>90261</v>
      </c>
      <c r="B990">
        <v>33.786594000000001</v>
      </c>
      <c r="C990">
        <v>-118.29866199999999</v>
      </c>
      <c r="D990" t="s">
        <v>750</v>
      </c>
      <c r="E990" t="s">
        <v>142</v>
      </c>
      <c r="F990" t="s">
        <v>145</v>
      </c>
    </row>
    <row r="991" spans="1:6" x14ac:dyDescent="0.35">
      <c r="A991">
        <v>95454</v>
      </c>
      <c r="B991">
        <v>39.772902999999999</v>
      </c>
      <c r="C991">
        <v>-123.573407</v>
      </c>
      <c r="D991" t="s">
        <v>751</v>
      </c>
      <c r="E991" t="s">
        <v>142</v>
      </c>
      <c r="F991" t="s">
        <v>159</v>
      </c>
    </row>
    <row r="992" spans="1:6" x14ac:dyDescent="0.35">
      <c r="A992">
        <v>95333</v>
      </c>
      <c r="B992">
        <v>37.264851</v>
      </c>
      <c r="C992">
        <v>-120.231843</v>
      </c>
      <c r="D992" t="s">
        <v>752</v>
      </c>
      <c r="E992" t="s">
        <v>142</v>
      </c>
      <c r="F992" t="s">
        <v>75</v>
      </c>
    </row>
    <row r="993" spans="1:6" x14ac:dyDescent="0.35">
      <c r="A993">
        <v>93243</v>
      </c>
      <c r="B993">
        <v>34.881773000000003</v>
      </c>
      <c r="C993">
        <v>-118.856562</v>
      </c>
      <c r="D993" t="s">
        <v>753</v>
      </c>
      <c r="E993" t="s">
        <v>142</v>
      </c>
      <c r="F993" t="s">
        <v>49</v>
      </c>
    </row>
    <row r="994" spans="1:6" x14ac:dyDescent="0.35">
      <c r="A994">
        <v>93541</v>
      </c>
      <c r="B994">
        <v>37.978230000000003</v>
      </c>
      <c r="C994">
        <v>-119.13036099999999</v>
      </c>
      <c r="D994" t="s">
        <v>754</v>
      </c>
      <c r="E994" t="s">
        <v>142</v>
      </c>
      <c r="F994" t="s">
        <v>248</v>
      </c>
    </row>
    <row r="995" spans="1:6" x14ac:dyDescent="0.35">
      <c r="A995">
        <v>95585</v>
      </c>
      <c r="B995">
        <v>39.873213999999997</v>
      </c>
      <c r="C995">
        <v>-123.721407</v>
      </c>
      <c r="D995" t="s">
        <v>755</v>
      </c>
      <c r="E995" t="s">
        <v>142</v>
      </c>
      <c r="F995" t="s">
        <v>159</v>
      </c>
    </row>
    <row r="996" spans="1:6" x14ac:dyDescent="0.35">
      <c r="A996">
        <v>93244</v>
      </c>
      <c r="B996">
        <v>36.496901000000001</v>
      </c>
      <c r="C996">
        <v>-118.99412</v>
      </c>
      <c r="D996" t="s">
        <v>756</v>
      </c>
      <c r="E996" t="s">
        <v>142</v>
      </c>
      <c r="F996" t="s">
        <v>166</v>
      </c>
    </row>
    <row r="997" spans="1:6" x14ac:dyDescent="0.35">
      <c r="A997">
        <v>91945</v>
      </c>
      <c r="B997">
        <v>32.732287999999997</v>
      </c>
      <c r="C997">
        <v>-117.037344</v>
      </c>
      <c r="D997" t="s">
        <v>757</v>
      </c>
      <c r="E997" t="s">
        <v>142</v>
      </c>
      <c r="F997" t="s">
        <v>168</v>
      </c>
    </row>
    <row r="998" spans="1:6" x14ac:dyDescent="0.35">
      <c r="A998">
        <v>91946</v>
      </c>
      <c r="B998">
        <v>33.016928</v>
      </c>
      <c r="C998">
        <v>-116.846046</v>
      </c>
      <c r="D998" t="s">
        <v>757</v>
      </c>
      <c r="E998" t="s">
        <v>142</v>
      </c>
      <c r="F998" t="s">
        <v>168</v>
      </c>
    </row>
    <row r="999" spans="1:6" x14ac:dyDescent="0.35">
      <c r="A999">
        <v>93245</v>
      </c>
      <c r="B999">
        <v>36.268194000000001</v>
      </c>
      <c r="C999">
        <v>-119.817274</v>
      </c>
      <c r="D999" t="s">
        <v>94</v>
      </c>
      <c r="E999" t="s">
        <v>142</v>
      </c>
      <c r="F999" t="s">
        <v>197</v>
      </c>
    </row>
    <row r="1000" spans="1:6" x14ac:dyDescent="0.35">
      <c r="A1000">
        <v>93246</v>
      </c>
      <c r="B1000">
        <v>36.138860999999999</v>
      </c>
      <c r="C1000">
        <v>-119.894727</v>
      </c>
      <c r="D1000" t="s">
        <v>94</v>
      </c>
      <c r="E1000" t="s">
        <v>142</v>
      </c>
      <c r="F1000" t="s">
        <v>197</v>
      </c>
    </row>
    <row r="1001" spans="1:6" x14ac:dyDescent="0.35">
      <c r="A1001">
        <v>96052</v>
      </c>
      <c r="B1001">
        <v>40.736068000000003</v>
      </c>
      <c r="C1001">
        <v>-122.837262</v>
      </c>
      <c r="D1001" t="s">
        <v>758</v>
      </c>
      <c r="E1001" t="s">
        <v>142</v>
      </c>
      <c r="F1001" t="s">
        <v>256</v>
      </c>
    </row>
    <row r="1002" spans="1:6" x14ac:dyDescent="0.35">
      <c r="A1002">
        <v>96116</v>
      </c>
      <c r="B1002">
        <v>41.232908000000002</v>
      </c>
      <c r="C1002">
        <v>-120.50788799999999</v>
      </c>
      <c r="D1002" t="s">
        <v>759</v>
      </c>
      <c r="E1002" t="s">
        <v>142</v>
      </c>
      <c r="F1002" t="s">
        <v>149</v>
      </c>
    </row>
    <row r="1003" spans="1:6" x14ac:dyDescent="0.35">
      <c r="A1003">
        <v>95648</v>
      </c>
      <c r="B1003">
        <v>38.929304999999999</v>
      </c>
      <c r="C1003">
        <v>-121.32714300000001</v>
      </c>
      <c r="D1003" t="s">
        <v>760</v>
      </c>
      <c r="E1003" t="s">
        <v>142</v>
      </c>
      <c r="F1003" t="s">
        <v>84</v>
      </c>
    </row>
    <row r="1004" spans="1:6" x14ac:dyDescent="0.35">
      <c r="A1004">
        <v>91947</v>
      </c>
      <c r="B1004">
        <v>33.016928</v>
      </c>
      <c r="C1004">
        <v>-116.846046</v>
      </c>
      <c r="D1004" t="s">
        <v>761</v>
      </c>
      <c r="E1004" t="s">
        <v>142</v>
      </c>
      <c r="F1004" t="s">
        <v>168</v>
      </c>
    </row>
    <row r="1005" spans="1:6" x14ac:dyDescent="0.35">
      <c r="A1005">
        <v>95236</v>
      </c>
      <c r="B1005">
        <v>38.017322</v>
      </c>
      <c r="C1005">
        <v>-121.039852</v>
      </c>
      <c r="D1005" t="s">
        <v>762</v>
      </c>
      <c r="E1005" t="s">
        <v>142</v>
      </c>
      <c r="F1005" t="s">
        <v>143</v>
      </c>
    </row>
    <row r="1006" spans="1:6" x14ac:dyDescent="0.35">
      <c r="A1006">
        <v>93247</v>
      </c>
      <c r="B1006">
        <v>36.073033000000002</v>
      </c>
      <c r="C1006">
        <v>-119.129166</v>
      </c>
      <c r="D1006" t="s">
        <v>763</v>
      </c>
      <c r="E1006" t="s">
        <v>142</v>
      </c>
      <c r="F1006" t="s">
        <v>166</v>
      </c>
    </row>
    <row r="1007" spans="1:6" x14ac:dyDescent="0.35">
      <c r="A1007">
        <v>96117</v>
      </c>
      <c r="B1007">
        <v>40.407308999999998</v>
      </c>
      <c r="C1007">
        <v>-120.40921</v>
      </c>
      <c r="D1007" t="s">
        <v>764</v>
      </c>
      <c r="E1007" t="s">
        <v>142</v>
      </c>
      <c r="F1007" t="s">
        <v>254</v>
      </c>
    </row>
    <row r="1008" spans="1:6" x14ac:dyDescent="0.35">
      <c r="A1008">
        <v>93542</v>
      </c>
      <c r="B1008">
        <v>36.626033</v>
      </c>
      <c r="C1008">
        <v>-117.218616</v>
      </c>
      <c r="D1008" t="s">
        <v>765</v>
      </c>
      <c r="E1008" t="s">
        <v>142</v>
      </c>
      <c r="F1008" t="s">
        <v>264</v>
      </c>
    </row>
    <row r="1009" spans="1:6" x14ac:dyDescent="0.35">
      <c r="A1009">
        <v>95456</v>
      </c>
      <c r="B1009">
        <v>39.267234999999999</v>
      </c>
      <c r="C1009">
        <v>-123.696392</v>
      </c>
      <c r="D1009" t="s">
        <v>766</v>
      </c>
      <c r="E1009" t="s">
        <v>142</v>
      </c>
      <c r="F1009" t="s">
        <v>159</v>
      </c>
    </row>
    <row r="1010" spans="1:6" x14ac:dyDescent="0.35">
      <c r="A1010">
        <v>93543</v>
      </c>
      <c r="B1010">
        <v>33.786594000000001</v>
      </c>
      <c r="C1010">
        <v>-118.29866199999999</v>
      </c>
      <c r="D1010" t="s">
        <v>767</v>
      </c>
      <c r="E1010" t="s">
        <v>142</v>
      </c>
      <c r="F1010" t="s">
        <v>145</v>
      </c>
    </row>
    <row r="1011" spans="1:6" x14ac:dyDescent="0.35">
      <c r="A1011">
        <v>95953</v>
      </c>
      <c r="B1011">
        <v>39.236141000000003</v>
      </c>
      <c r="C1011">
        <v>-121.767177</v>
      </c>
      <c r="D1011" t="s">
        <v>768</v>
      </c>
      <c r="E1011" t="s">
        <v>142</v>
      </c>
      <c r="F1011" t="s">
        <v>769</v>
      </c>
    </row>
    <row r="1012" spans="1:6" x14ac:dyDescent="0.35">
      <c r="A1012">
        <v>94550</v>
      </c>
      <c r="B1012">
        <v>37.676780999999998</v>
      </c>
      <c r="C1012">
        <v>-121.91605</v>
      </c>
      <c r="D1012" t="s">
        <v>770</v>
      </c>
      <c r="E1012" t="s">
        <v>142</v>
      </c>
      <c r="F1012" t="s">
        <v>154</v>
      </c>
    </row>
    <row r="1013" spans="1:6" x14ac:dyDescent="0.35">
      <c r="A1013">
        <v>94551</v>
      </c>
      <c r="B1013">
        <v>37.680180999999997</v>
      </c>
      <c r="C1013">
        <v>-121.921498</v>
      </c>
      <c r="D1013" t="s">
        <v>770</v>
      </c>
      <c r="E1013" t="s">
        <v>142</v>
      </c>
      <c r="F1013" t="s">
        <v>154</v>
      </c>
    </row>
    <row r="1014" spans="1:6" x14ac:dyDescent="0.35">
      <c r="A1014">
        <v>95334</v>
      </c>
      <c r="B1014">
        <v>37.358769000000002</v>
      </c>
      <c r="C1014">
        <v>-120.75008200000001</v>
      </c>
      <c r="D1014" t="s">
        <v>771</v>
      </c>
      <c r="E1014" t="s">
        <v>142</v>
      </c>
      <c r="F1014" t="s">
        <v>75</v>
      </c>
    </row>
    <row r="1015" spans="1:6" x14ac:dyDescent="0.35">
      <c r="A1015">
        <v>93544</v>
      </c>
      <c r="B1015">
        <v>33.786594000000001</v>
      </c>
      <c r="C1015">
        <v>-118.29866199999999</v>
      </c>
      <c r="D1015" t="s">
        <v>772</v>
      </c>
      <c r="E1015" t="s">
        <v>142</v>
      </c>
      <c r="F1015" t="s">
        <v>145</v>
      </c>
    </row>
    <row r="1016" spans="1:6" x14ac:dyDescent="0.35">
      <c r="A1016">
        <v>95237</v>
      </c>
      <c r="B1016">
        <v>38.141969000000003</v>
      </c>
      <c r="C1016">
        <v>-121.15208800000001</v>
      </c>
      <c r="D1016" t="s">
        <v>773</v>
      </c>
      <c r="E1016" t="s">
        <v>142</v>
      </c>
      <c r="F1016" t="s">
        <v>143</v>
      </c>
    </row>
    <row r="1017" spans="1:6" x14ac:dyDescent="0.35">
      <c r="A1017">
        <v>93932</v>
      </c>
      <c r="B1017">
        <v>35.949962999999997</v>
      </c>
      <c r="C1017">
        <v>-121.06255400000001</v>
      </c>
      <c r="D1017" t="s">
        <v>774</v>
      </c>
      <c r="E1017" t="s">
        <v>142</v>
      </c>
      <c r="F1017" t="s">
        <v>200</v>
      </c>
    </row>
    <row r="1018" spans="1:6" x14ac:dyDescent="0.35">
      <c r="A1018">
        <v>95240</v>
      </c>
      <c r="B1018">
        <v>38.111356000000001</v>
      </c>
      <c r="C1018">
        <v>-121.172415</v>
      </c>
      <c r="D1018" t="s">
        <v>775</v>
      </c>
      <c r="E1018" t="s">
        <v>142</v>
      </c>
      <c r="F1018" t="s">
        <v>143</v>
      </c>
    </row>
    <row r="1019" spans="1:6" x14ac:dyDescent="0.35">
      <c r="A1019">
        <v>95241</v>
      </c>
      <c r="B1019">
        <v>37.889848999999998</v>
      </c>
      <c r="C1019">
        <v>-121.253872</v>
      </c>
      <c r="D1019" t="s">
        <v>775</v>
      </c>
      <c r="E1019" t="s">
        <v>142</v>
      </c>
      <c r="F1019" t="s">
        <v>143</v>
      </c>
    </row>
    <row r="1020" spans="1:6" x14ac:dyDescent="0.35">
      <c r="A1020">
        <v>95242</v>
      </c>
      <c r="B1020">
        <v>38.138317999999998</v>
      </c>
      <c r="C1020">
        <v>-121.422011</v>
      </c>
      <c r="D1020" t="s">
        <v>775</v>
      </c>
      <c r="E1020" t="s">
        <v>142</v>
      </c>
      <c r="F1020" t="s">
        <v>143</v>
      </c>
    </row>
    <row r="1021" spans="1:6" x14ac:dyDescent="0.35">
      <c r="A1021">
        <v>95551</v>
      </c>
      <c r="B1021">
        <v>40.665179000000002</v>
      </c>
      <c r="C1021">
        <v>-124.239192</v>
      </c>
      <c r="D1021" t="s">
        <v>776</v>
      </c>
      <c r="E1021" t="s">
        <v>142</v>
      </c>
      <c r="F1021" t="s">
        <v>53</v>
      </c>
    </row>
    <row r="1022" spans="1:6" x14ac:dyDescent="0.35">
      <c r="A1022">
        <v>92350</v>
      </c>
      <c r="B1022">
        <v>34.839964000000002</v>
      </c>
      <c r="C1022">
        <v>-115.967051</v>
      </c>
      <c r="D1022" t="s">
        <v>777</v>
      </c>
      <c r="E1022" t="s">
        <v>142</v>
      </c>
      <c r="F1022" t="s">
        <v>147</v>
      </c>
    </row>
    <row r="1023" spans="1:6" x14ac:dyDescent="0.35">
      <c r="A1023">
        <v>92354</v>
      </c>
      <c r="B1023">
        <v>34.839964000000002</v>
      </c>
      <c r="C1023">
        <v>-115.967051</v>
      </c>
      <c r="D1023" t="s">
        <v>777</v>
      </c>
      <c r="E1023" t="s">
        <v>142</v>
      </c>
      <c r="F1023" t="s">
        <v>147</v>
      </c>
    </row>
    <row r="1024" spans="1:6" x14ac:dyDescent="0.35">
      <c r="A1024">
        <v>92357</v>
      </c>
      <c r="B1024">
        <v>34.839964000000002</v>
      </c>
      <c r="C1024">
        <v>-115.967051</v>
      </c>
      <c r="D1024" t="s">
        <v>777</v>
      </c>
      <c r="E1024" t="s">
        <v>142</v>
      </c>
      <c r="F1024" t="s">
        <v>147</v>
      </c>
    </row>
    <row r="1025" spans="1:6" x14ac:dyDescent="0.35">
      <c r="A1025">
        <v>94021</v>
      </c>
      <c r="B1025">
        <v>37.279691999999997</v>
      </c>
      <c r="C1025">
        <v>-122.314831</v>
      </c>
      <c r="D1025" t="s">
        <v>778</v>
      </c>
      <c r="E1025" t="s">
        <v>142</v>
      </c>
      <c r="F1025" t="s">
        <v>209</v>
      </c>
    </row>
    <row r="1026" spans="1:6" x14ac:dyDescent="0.35">
      <c r="A1026">
        <v>90717</v>
      </c>
      <c r="B1026">
        <v>33.786594000000001</v>
      </c>
      <c r="C1026">
        <v>-118.29866199999999</v>
      </c>
      <c r="D1026" t="s">
        <v>779</v>
      </c>
      <c r="E1026" t="s">
        <v>142</v>
      </c>
      <c r="F1026" t="s">
        <v>145</v>
      </c>
    </row>
    <row r="1027" spans="1:6" x14ac:dyDescent="0.35">
      <c r="A1027">
        <v>93436</v>
      </c>
      <c r="B1027">
        <v>34.629463999999999</v>
      </c>
      <c r="C1027">
        <v>-120.33659400000001</v>
      </c>
      <c r="D1027" t="s">
        <v>780</v>
      </c>
      <c r="E1027" t="s">
        <v>142</v>
      </c>
      <c r="F1027" t="s">
        <v>305</v>
      </c>
    </row>
    <row r="1028" spans="1:6" x14ac:dyDescent="0.35">
      <c r="A1028">
        <v>93437</v>
      </c>
      <c r="B1028">
        <v>34.737288999999997</v>
      </c>
      <c r="C1028">
        <v>-120.525706</v>
      </c>
      <c r="D1028" t="s">
        <v>780</v>
      </c>
      <c r="E1028" t="s">
        <v>142</v>
      </c>
      <c r="F1028" t="s">
        <v>305</v>
      </c>
    </row>
    <row r="1029" spans="1:6" x14ac:dyDescent="0.35">
      <c r="A1029">
        <v>93438</v>
      </c>
      <c r="B1029">
        <v>34.262833999999998</v>
      </c>
      <c r="C1029">
        <v>-119.848555</v>
      </c>
      <c r="D1029" t="s">
        <v>780</v>
      </c>
      <c r="E1029" t="s">
        <v>142</v>
      </c>
      <c r="F1029" t="s">
        <v>305</v>
      </c>
    </row>
    <row r="1030" spans="1:6" x14ac:dyDescent="0.35">
      <c r="A1030">
        <v>93545</v>
      </c>
      <c r="B1030">
        <v>36.553842000000003</v>
      </c>
      <c r="C1030">
        <v>-117.984465</v>
      </c>
      <c r="D1030" t="s">
        <v>781</v>
      </c>
      <c r="E1030" t="s">
        <v>142</v>
      </c>
      <c r="F1030" t="s">
        <v>264</v>
      </c>
    </row>
    <row r="1031" spans="1:6" x14ac:dyDescent="0.35">
      <c r="A1031">
        <v>95335</v>
      </c>
      <c r="B1031">
        <v>38.112838000000004</v>
      </c>
      <c r="C1031">
        <v>-120.126643</v>
      </c>
      <c r="D1031" t="s">
        <v>782</v>
      </c>
      <c r="E1031" t="s">
        <v>142</v>
      </c>
      <c r="F1031" t="s">
        <v>262</v>
      </c>
    </row>
    <row r="1032" spans="1:6" x14ac:dyDescent="0.35">
      <c r="A1032">
        <v>90801</v>
      </c>
      <c r="B1032">
        <v>33.804309000000003</v>
      </c>
      <c r="C1032">
        <v>-118.200957</v>
      </c>
      <c r="D1032" t="s">
        <v>783</v>
      </c>
      <c r="E1032" t="s">
        <v>142</v>
      </c>
      <c r="F1032" t="s">
        <v>145</v>
      </c>
    </row>
    <row r="1033" spans="1:6" x14ac:dyDescent="0.35">
      <c r="A1033">
        <v>90802</v>
      </c>
      <c r="B1033">
        <v>33.756023999999996</v>
      </c>
      <c r="C1033">
        <v>-118.20110099999999</v>
      </c>
      <c r="D1033" t="s">
        <v>783</v>
      </c>
      <c r="E1033" t="s">
        <v>142</v>
      </c>
      <c r="F1033" t="s">
        <v>145</v>
      </c>
    </row>
    <row r="1034" spans="1:6" x14ac:dyDescent="0.35">
      <c r="A1034">
        <v>90803</v>
      </c>
      <c r="B1034">
        <v>33.759884999999997</v>
      </c>
      <c r="C1034">
        <v>-118.13016</v>
      </c>
      <c r="D1034" t="s">
        <v>783</v>
      </c>
      <c r="E1034" t="s">
        <v>142</v>
      </c>
      <c r="F1034" t="s">
        <v>145</v>
      </c>
    </row>
    <row r="1035" spans="1:6" x14ac:dyDescent="0.35">
      <c r="A1035">
        <v>90804</v>
      </c>
      <c r="B1035">
        <v>33.785665999999999</v>
      </c>
      <c r="C1035">
        <v>-118.135699</v>
      </c>
      <c r="D1035" t="s">
        <v>783</v>
      </c>
      <c r="E1035" t="s">
        <v>142</v>
      </c>
      <c r="F1035" t="s">
        <v>145</v>
      </c>
    </row>
    <row r="1036" spans="1:6" x14ac:dyDescent="0.35">
      <c r="A1036">
        <v>90805</v>
      </c>
      <c r="B1036">
        <v>33.838814999999997</v>
      </c>
      <c r="C1036">
        <v>-118.1576</v>
      </c>
      <c r="D1036" t="s">
        <v>783</v>
      </c>
      <c r="E1036" t="s">
        <v>142</v>
      </c>
      <c r="F1036" t="s">
        <v>145</v>
      </c>
    </row>
    <row r="1037" spans="1:6" x14ac:dyDescent="0.35">
      <c r="A1037">
        <v>90806</v>
      </c>
      <c r="B1037">
        <v>33.795015999999997</v>
      </c>
      <c r="C1037">
        <v>-118.17280100000001</v>
      </c>
      <c r="D1037" t="s">
        <v>783</v>
      </c>
      <c r="E1037" t="s">
        <v>142</v>
      </c>
      <c r="F1037" t="s">
        <v>145</v>
      </c>
    </row>
    <row r="1038" spans="1:6" x14ac:dyDescent="0.35">
      <c r="A1038">
        <v>90807</v>
      </c>
      <c r="B1038">
        <v>33.831465999999999</v>
      </c>
      <c r="C1038">
        <v>-118.181102</v>
      </c>
      <c r="D1038" t="s">
        <v>783</v>
      </c>
      <c r="E1038" t="s">
        <v>142</v>
      </c>
      <c r="F1038" t="s">
        <v>145</v>
      </c>
    </row>
    <row r="1039" spans="1:6" x14ac:dyDescent="0.35">
      <c r="A1039">
        <v>90808</v>
      </c>
      <c r="B1039">
        <v>33.800266000000001</v>
      </c>
      <c r="C1039">
        <v>-118.106132</v>
      </c>
      <c r="D1039" t="s">
        <v>783</v>
      </c>
      <c r="E1039" t="s">
        <v>142</v>
      </c>
      <c r="F1039" t="s">
        <v>145</v>
      </c>
    </row>
    <row r="1040" spans="1:6" x14ac:dyDescent="0.35">
      <c r="A1040">
        <v>90809</v>
      </c>
      <c r="B1040">
        <v>33.786594000000001</v>
      </c>
      <c r="C1040">
        <v>-118.29866199999999</v>
      </c>
      <c r="D1040" t="s">
        <v>783</v>
      </c>
      <c r="E1040" t="s">
        <v>142</v>
      </c>
      <c r="F1040" t="s">
        <v>145</v>
      </c>
    </row>
    <row r="1041" spans="1:6" x14ac:dyDescent="0.35">
      <c r="A1041">
        <v>90810</v>
      </c>
      <c r="B1041">
        <v>33.819265999999999</v>
      </c>
      <c r="C1041">
        <v>-118.23245300000001</v>
      </c>
      <c r="D1041" t="s">
        <v>783</v>
      </c>
      <c r="E1041" t="s">
        <v>142</v>
      </c>
      <c r="F1041" t="s">
        <v>145</v>
      </c>
    </row>
    <row r="1042" spans="1:6" x14ac:dyDescent="0.35">
      <c r="A1042">
        <v>90813</v>
      </c>
      <c r="B1042">
        <v>33.780017000000001</v>
      </c>
      <c r="C1042">
        <v>-118.183701</v>
      </c>
      <c r="D1042" t="s">
        <v>783</v>
      </c>
      <c r="E1042" t="s">
        <v>142</v>
      </c>
      <c r="F1042" t="s">
        <v>145</v>
      </c>
    </row>
    <row r="1043" spans="1:6" x14ac:dyDescent="0.35">
      <c r="A1043">
        <v>90814</v>
      </c>
      <c r="B1043">
        <v>33.771301000000001</v>
      </c>
      <c r="C1043">
        <v>-118.14265399999999</v>
      </c>
      <c r="D1043" t="s">
        <v>783</v>
      </c>
      <c r="E1043" t="s">
        <v>142</v>
      </c>
      <c r="F1043" t="s">
        <v>145</v>
      </c>
    </row>
    <row r="1044" spans="1:6" x14ac:dyDescent="0.35">
      <c r="A1044">
        <v>90815</v>
      </c>
      <c r="B1044">
        <v>33.793515999999997</v>
      </c>
      <c r="C1044">
        <v>-118.11461199999999</v>
      </c>
      <c r="D1044" t="s">
        <v>783</v>
      </c>
      <c r="E1044" t="s">
        <v>142</v>
      </c>
      <c r="F1044" t="s">
        <v>145</v>
      </c>
    </row>
    <row r="1045" spans="1:6" x14ac:dyDescent="0.35">
      <c r="A1045">
        <v>90822</v>
      </c>
      <c r="B1045">
        <v>33.792665999999997</v>
      </c>
      <c r="C1045">
        <v>-118.16379999999999</v>
      </c>
      <c r="D1045" t="s">
        <v>783</v>
      </c>
      <c r="E1045" t="s">
        <v>142</v>
      </c>
      <c r="F1045" t="s">
        <v>145</v>
      </c>
    </row>
    <row r="1046" spans="1:6" x14ac:dyDescent="0.35">
      <c r="A1046">
        <v>90831</v>
      </c>
      <c r="B1046">
        <v>33.767817000000001</v>
      </c>
      <c r="C1046">
        <v>-118.19940099999999</v>
      </c>
      <c r="D1046" t="s">
        <v>783</v>
      </c>
      <c r="E1046" t="s">
        <v>142</v>
      </c>
      <c r="F1046" t="s">
        <v>145</v>
      </c>
    </row>
    <row r="1047" spans="1:6" x14ac:dyDescent="0.35">
      <c r="A1047">
        <v>90832</v>
      </c>
      <c r="B1047">
        <v>33.786594000000001</v>
      </c>
      <c r="C1047">
        <v>-118.29866199999999</v>
      </c>
      <c r="D1047" t="s">
        <v>783</v>
      </c>
      <c r="E1047" t="s">
        <v>142</v>
      </c>
      <c r="F1047" t="s">
        <v>145</v>
      </c>
    </row>
    <row r="1048" spans="1:6" x14ac:dyDescent="0.35">
      <c r="A1048">
        <v>90833</v>
      </c>
      <c r="B1048">
        <v>33.767817000000001</v>
      </c>
      <c r="C1048">
        <v>-118.19940099999999</v>
      </c>
      <c r="D1048" t="s">
        <v>783</v>
      </c>
      <c r="E1048" t="s">
        <v>142</v>
      </c>
      <c r="F1048" t="s">
        <v>145</v>
      </c>
    </row>
    <row r="1049" spans="1:6" x14ac:dyDescent="0.35">
      <c r="A1049">
        <v>90834</v>
      </c>
      <c r="B1049">
        <v>33.767817000000001</v>
      </c>
      <c r="C1049">
        <v>-118.19940099999999</v>
      </c>
      <c r="D1049" t="s">
        <v>783</v>
      </c>
      <c r="E1049" t="s">
        <v>142</v>
      </c>
      <c r="F1049" t="s">
        <v>145</v>
      </c>
    </row>
    <row r="1050" spans="1:6" x14ac:dyDescent="0.35">
      <c r="A1050">
        <v>90835</v>
      </c>
      <c r="B1050">
        <v>33.767817000000001</v>
      </c>
      <c r="C1050">
        <v>-118.19940099999999</v>
      </c>
      <c r="D1050" t="s">
        <v>783</v>
      </c>
      <c r="E1050" t="s">
        <v>142</v>
      </c>
      <c r="F1050" t="s">
        <v>145</v>
      </c>
    </row>
    <row r="1051" spans="1:6" x14ac:dyDescent="0.35">
      <c r="A1051">
        <v>90840</v>
      </c>
      <c r="B1051">
        <v>33.784266000000002</v>
      </c>
      <c r="C1051">
        <v>-118.11569799999999</v>
      </c>
      <c r="D1051" t="s">
        <v>783</v>
      </c>
      <c r="E1051" t="s">
        <v>142</v>
      </c>
      <c r="F1051" t="s">
        <v>145</v>
      </c>
    </row>
    <row r="1052" spans="1:6" x14ac:dyDescent="0.35">
      <c r="A1052">
        <v>90842</v>
      </c>
      <c r="B1052">
        <v>33.786594000000001</v>
      </c>
      <c r="C1052">
        <v>-118.29866199999999</v>
      </c>
      <c r="D1052" t="s">
        <v>783</v>
      </c>
      <c r="E1052" t="s">
        <v>142</v>
      </c>
      <c r="F1052" t="s">
        <v>145</v>
      </c>
    </row>
    <row r="1053" spans="1:6" x14ac:dyDescent="0.35">
      <c r="A1053">
        <v>90844</v>
      </c>
      <c r="B1053">
        <v>33.786594000000001</v>
      </c>
      <c r="C1053">
        <v>-118.29866199999999</v>
      </c>
      <c r="D1053" t="s">
        <v>783</v>
      </c>
      <c r="E1053" t="s">
        <v>142</v>
      </c>
      <c r="F1053" t="s">
        <v>145</v>
      </c>
    </row>
    <row r="1054" spans="1:6" x14ac:dyDescent="0.35">
      <c r="A1054">
        <v>90845</v>
      </c>
      <c r="B1054">
        <v>33.786594000000001</v>
      </c>
      <c r="C1054">
        <v>-118.29866199999999</v>
      </c>
      <c r="D1054" t="s">
        <v>783</v>
      </c>
      <c r="E1054" t="s">
        <v>142</v>
      </c>
      <c r="F1054" t="s">
        <v>145</v>
      </c>
    </row>
    <row r="1055" spans="1:6" x14ac:dyDescent="0.35">
      <c r="A1055">
        <v>90846</v>
      </c>
      <c r="B1055">
        <v>33.824917999999997</v>
      </c>
      <c r="C1055">
        <v>-118.150352</v>
      </c>
      <c r="D1055" t="s">
        <v>783</v>
      </c>
      <c r="E1055" t="s">
        <v>142</v>
      </c>
      <c r="F1055" t="s">
        <v>145</v>
      </c>
    </row>
    <row r="1056" spans="1:6" x14ac:dyDescent="0.35">
      <c r="A1056">
        <v>90847</v>
      </c>
      <c r="B1056">
        <v>33.786594000000001</v>
      </c>
      <c r="C1056">
        <v>-118.29866199999999</v>
      </c>
      <c r="D1056" t="s">
        <v>783</v>
      </c>
      <c r="E1056" t="s">
        <v>142</v>
      </c>
      <c r="F1056" t="s">
        <v>145</v>
      </c>
    </row>
    <row r="1057" spans="1:6" x14ac:dyDescent="0.35">
      <c r="A1057">
        <v>90848</v>
      </c>
      <c r="B1057">
        <v>33.786594000000001</v>
      </c>
      <c r="C1057">
        <v>-118.29866199999999</v>
      </c>
      <c r="D1057" t="s">
        <v>783</v>
      </c>
      <c r="E1057" t="s">
        <v>142</v>
      </c>
      <c r="F1057" t="s">
        <v>145</v>
      </c>
    </row>
    <row r="1058" spans="1:6" x14ac:dyDescent="0.35">
      <c r="A1058">
        <v>90853</v>
      </c>
      <c r="B1058">
        <v>33.786594000000001</v>
      </c>
      <c r="C1058">
        <v>-118.29866199999999</v>
      </c>
      <c r="D1058" t="s">
        <v>783</v>
      </c>
      <c r="E1058" t="s">
        <v>142</v>
      </c>
      <c r="F1058" t="s">
        <v>145</v>
      </c>
    </row>
    <row r="1059" spans="1:6" x14ac:dyDescent="0.35">
      <c r="A1059">
        <v>90888</v>
      </c>
      <c r="B1059">
        <v>33.786594000000001</v>
      </c>
      <c r="C1059">
        <v>-118.29866199999999</v>
      </c>
      <c r="D1059" t="s">
        <v>783</v>
      </c>
      <c r="E1059" t="s">
        <v>142</v>
      </c>
      <c r="F1059" t="s">
        <v>145</v>
      </c>
    </row>
    <row r="1060" spans="1:6" x14ac:dyDescent="0.35">
      <c r="A1060">
        <v>90899</v>
      </c>
      <c r="B1060">
        <v>33.786594000000001</v>
      </c>
      <c r="C1060">
        <v>-118.29866199999999</v>
      </c>
      <c r="D1060" t="s">
        <v>783</v>
      </c>
      <c r="E1060" t="s">
        <v>142</v>
      </c>
      <c r="F1060" t="s">
        <v>145</v>
      </c>
    </row>
    <row r="1061" spans="1:6" x14ac:dyDescent="0.35">
      <c r="A1061">
        <v>96054</v>
      </c>
      <c r="B1061">
        <v>41.234693</v>
      </c>
      <c r="C1061">
        <v>-121.215582</v>
      </c>
      <c r="D1061" t="s">
        <v>784</v>
      </c>
      <c r="E1061" t="s">
        <v>142</v>
      </c>
      <c r="F1061" t="s">
        <v>149</v>
      </c>
    </row>
    <row r="1062" spans="1:6" x14ac:dyDescent="0.35">
      <c r="A1062">
        <v>95650</v>
      </c>
      <c r="B1062">
        <v>38.814427999999999</v>
      </c>
      <c r="C1062">
        <v>-121.17662199999999</v>
      </c>
      <c r="D1062" t="s">
        <v>785</v>
      </c>
      <c r="E1062" t="s">
        <v>142</v>
      </c>
      <c r="F1062" t="s">
        <v>84</v>
      </c>
    </row>
    <row r="1063" spans="1:6" x14ac:dyDescent="0.35">
      <c r="A1063">
        <v>90720</v>
      </c>
      <c r="B1063">
        <v>33.640301999999998</v>
      </c>
      <c r="C1063">
        <v>-117.769442</v>
      </c>
      <c r="D1063" t="s">
        <v>786</v>
      </c>
      <c r="E1063" t="s">
        <v>142</v>
      </c>
      <c r="F1063" t="s">
        <v>163</v>
      </c>
    </row>
    <row r="1064" spans="1:6" x14ac:dyDescent="0.35">
      <c r="A1064">
        <v>90721</v>
      </c>
      <c r="B1064">
        <v>33.640301999999998</v>
      </c>
      <c r="C1064">
        <v>-117.769442</v>
      </c>
      <c r="D1064" t="s">
        <v>786</v>
      </c>
      <c r="E1064" t="s">
        <v>142</v>
      </c>
      <c r="F1064" t="s">
        <v>163</v>
      </c>
    </row>
    <row r="1065" spans="1:6" x14ac:dyDescent="0.35">
      <c r="A1065">
        <v>93440</v>
      </c>
      <c r="B1065">
        <v>34.745714999999997</v>
      </c>
      <c r="C1065">
        <v>-120.204944</v>
      </c>
      <c r="D1065" t="s">
        <v>787</v>
      </c>
      <c r="E1065" t="s">
        <v>142</v>
      </c>
      <c r="F1065" t="s">
        <v>305</v>
      </c>
    </row>
    <row r="1066" spans="1:6" x14ac:dyDescent="0.35">
      <c r="A1066">
        <v>94022</v>
      </c>
      <c r="B1066">
        <v>37.238841999999998</v>
      </c>
      <c r="C1066">
        <v>-121.88506599999999</v>
      </c>
      <c r="D1066" t="s">
        <v>788</v>
      </c>
      <c r="E1066" t="s">
        <v>142</v>
      </c>
      <c r="F1066" t="s">
        <v>175</v>
      </c>
    </row>
    <row r="1067" spans="1:6" x14ac:dyDescent="0.35">
      <c r="A1067">
        <v>94023</v>
      </c>
      <c r="B1067">
        <v>37.189396000000002</v>
      </c>
      <c r="C1067">
        <v>-121.705327</v>
      </c>
      <c r="D1067" t="s">
        <v>788</v>
      </c>
      <c r="E1067" t="s">
        <v>142</v>
      </c>
      <c r="F1067" t="s">
        <v>175</v>
      </c>
    </row>
    <row r="1068" spans="1:6" x14ac:dyDescent="0.35">
      <c r="A1068">
        <v>94024</v>
      </c>
      <c r="B1068">
        <v>37.189396000000002</v>
      </c>
      <c r="C1068">
        <v>-121.705327</v>
      </c>
      <c r="D1068" t="s">
        <v>788</v>
      </c>
      <c r="E1068" t="s">
        <v>142</v>
      </c>
      <c r="F1068" t="s">
        <v>175</v>
      </c>
    </row>
    <row r="1069" spans="1:6" x14ac:dyDescent="0.35">
      <c r="D1069" t="s">
        <v>789</v>
      </c>
      <c r="E1069" t="s">
        <v>142</v>
      </c>
      <c r="F1069" t="s">
        <v>175</v>
      </c>
    </row>
    <row r="1070" spans="1:6" x14ac:dyDescent="0.35">
      <c r="A1070">
        <v>90001</v>
      </c>
      <c r="B1070">
        <v>33.973951</v>
      </c>
      <c r="C1070">
        <v>-118.24840500000001</v>
      </c>
      <c r="D1070" t="s">
        <v>145</v>
      </c>
      <c r="E1070" t="s">
        <v>142</v>
      </c>
      <c r="F1070" t="s">
        <v>145</v>
      </c>
    </row>
    <row r="1071" spans="1:6" x14ac:dyDescent="0.35">
      <c r="A1071">
        <v>90002</v>
      </c>
      <c r="B1071">
        <v>33.950513999999998</v>
      </c>
      <c r="C1071">
        <v>-118.24585500000001</v>
      </c>
      <c r="D1071" t="s">
        <v>145</v>
      </c>
      <c r="E1071" t="s">
        <v>142</v>
      </c>
      <c r="F1071" t="s">
        <v>145</v>
      </c>
    </row>
    <row r="1072" spans="1:6" x14ac:dyDescent="0.35">
      <c r="A1072">
        <v>90003</v>
      </c>
      <c r="B1072">
        <v>33.949164000000003</v>
      </c>
      <c r="C1072">
        <v>-118.273156</v>
      </c>
      <c r="D1072" t="s">
        <v>145</v>
      </c>
      <c r="E1072" t="s">
        <v>142</v>
      </c>
      <c r="F1072" t="s">
        <v>145</v>
      </c>
    </row>
    <row r="1073" spans="1:6" x14ac:dyDescent="0.35">
      <c r="A1073">
        <v>90004</v>
      </c>
      <c r="B1073">
        <v>33.786594000000001</v>
      </c>
      <c r="C1073">
        <v>-118.29866199999999</v>
      </c>
      <c r="D1073" t="s">
        <v>145</v>
      </c>
      <c r="E1073" t="s">
        <v>142</v>
      </c>
      <c r="F1073" t="s">
        <v>145</v>
      </c>
    </row>
    <row r="1074" spans="1:6" x14ac:dyDescent="0.35">
      <c r="A1074">
        <v>90005</v>
      </c>
      <c r="B1074">
        <v>33.786594000000001</v>
      </c>
      <c r="C1074">
        <v>-118.29866199999999</v>
      </c>
      <c r="D1074" t="s">
        <v>145</v>
      </c>
      <c r="E1074" t="s">
        <v>142</v>
      </c>
      <c r="F1074" t="s">
        <v>145</v>
      </c>
    </row>
    <row r="1075" spans="1:6" x14ac:dyDescent="0.35">
      <c r="A1075">
        <v>90006</v>
      </c>
      <c r="B1075">
        <v>33.786594000000001</v>
      </c>
      <c r="C1075">
        <v>-118.29866199999999</v>
      </c>
      <c r="D1075" t="s">
        <v>145</v>
      </c>
      <c r="E1075" t="s">
        <v>142</v>
      </c>
      <c r="F1075" t="s">
        <v>145</v>
      </c>
    </row>
    <row r="1076" spans="1:6" x14ac:dyDescent="0.35">
      <c r="A1076">
        <v>90007</v>
      </c>
      <c r="B1076">
        <v>33.786594000000001</v>
      </c>
      <c r="C1076">
        <v>-118.29866199999999</v>
      </c>
      <c r="D1076" t="s">
        <v>145</v>
      </c>
      <c r="E1076" t="s">
        <v>142</v>
      </c>
      <c r="F1076" t="s">
        <v>145</v>
      </c>
    </row>
    <row r="1077" spans="1:6" x14ac:dyDescent="0.35">
      <c r="A1077">
        <v>90008</v>
      </c>
      <c r="B1077">
        <v>33.786594000000001</v>
      </c>
      <c r="C1077">
        <v>-118.29866199999999</v>
      </c>
      <c r="D1077" t="s">
        <v>145</v>
      </c>
      <c r="E1077" t="s">
        <v>142</v>
      </c>
      <c r="F1077" t="s">
        <v>145</v>
      </c>
    </row>
    <row r="1078" spans="1:6" x14ac:dyDescent="0.35">
      <c r="A1078">
        <v>90009</v>
      </c>
      <c r="B1078">
        <v>33.786594000000001</v>
      </c>
      <c r="C1078">
        <v>-118.29866199999999</v>
      </c>
      <c r="D1078" t="s">
        <v>145</v>
      </c>
      <c r="E1078" t="s">
        <v>142</v>
      </c>
      <c r="F1078" t="s">
        <v>145</v>
      </c>
    </row>
    <row r="1079" spans="1:6" x14ac:dyDescent="0.35">
      <c r="A1079">
        <v>90010</v>
      </c>
      <c r="B1079">
        <v>33.786594000000001</v>
      </c>
      <c r="C1079">
        <v>-118.29866199999999</v>
      </c>
      <c r="D1079" t="s">
        <v>145</v>
      </c>
      <c r="E1079" t="s">
        <v>142</v>
      </c>
      <c r="F1079" t="s">
        <v>145</v>
      </c>
    </row>
    <row r="1080" spans="1:6" x14ac:dyDescent="0.35">
      <c r="A1080">
        <v>90011</v>
      </c>
      <c r="B1080">
        <v>33.989263999999999</v>
      </c>
      <c r="C1080">
        <v>-118.250056</v>
      </c>
      <c r="D1080" t="s">
        <v>145</v>
      </c>
      <c r="E1080" t="s">
        <v>142</v>
      </c>
      <c r="F1080" t="s">
        <v>145</v>
      </c>
    </row>
    <row r="1081" spans="1:6" x14ac:dyDescent="0.35">
      <c r="A1081">
        <v>90012</v>
      </c>
      <c r="B1081">
        <v>33.786594000000001</v>
      </c>
      <c r="C1081">
        <v>-118.29866199999999</v>
      </c>
      <c r="D1081" t="s">
        <v>145</v>
      </c>
      <c r="E1081" t="s">
        <v>142</v>
      </c>
      <c r="F1081" t="s">
        <v>145</v>
      </c>
    </row>
    <row r="1082" spans="1:6" x14ac:dyDescent="0.35">
      <c r="A1082">
        <v>90013</v>
      </c>
      <c r="B1082">
        <v>33.786594000000001</v>
      </c>
      <c r="C1082">
        <v>-118.29866199999999</v>
      </c>
      <c r="D1082" t="s">
        <v>145</v>
      </c>
      <c r="E1082" t="s">
        <v>142</v>
      </c>
      <c r="F1082" t="s">
        <v>145</v>
      </c>
    </row>
    <row r="1083" spans="1:6" x14ac:dyDescent="0.35">
      <c r="A1083">
        <v>90014</v>
      </c>
      <c r="B1083">
        <v>33.786594000000001</v>
      </c>
      <c r="C1083">
        <v>-118.29866199999999</v>
      </c>
      <c r="D1083" t="s">
        <v>145</v>
      </c>
      <c r="E1083" t="s">
        <v>142</v>
      </c>
      <c r="F1083" t="s">
        <v>145</v>
      </c>
    </row>
    <row r="1084" spans="1:6" x14ac:dyDescent="0.35">
      <c r="A1084">
        <v>90015</v>
      </c>
      <c r="B1084">
        <v>33.786594000000001</v>
      </c>
      <c r="C1084">
        <v>-118.29866199999999</v>
      </c>
      <c r="D1084" t="s">
        <v>145</v>
      </c>
      <c r="E1084" t="s">
        <v>142</v>
      </c>
      <c r="F1084" t="s">
        <v>145</v>
      </c>
    </row>
    <row r="1085" spans="1:6" x14ac:dyDescent="0.35">
      <c r="A1085">
        <v>90016</v>
      </c>
      <c r="B1085">
        <v>33.786594000000001</v>
      </c>
      <c r="C1085">
        <v>-118.29866199999999</v>
      </c>
      <c r="D1085" t="s">
        <v>145</v>
      </c>
      <c r="E1085" t="s">
        <v>142</v>
      </c>
      <c r="F1085" t="s">
        <v>145</v>
      </c>
    </row>
    <row r="1086" spans="1:6" x14ac:dyDescent="0.35">
      <c r="A1086">
        <v>90017</v>
      </c>
      <c r="B1086">
        <v>33.786594000000001</v>
      </c>
      <c r="C1086">
        <v>-118.29866199999999</v>
      </c>
      <c r="D1086" t="s">
        <v>145</v>
      </c>
      <c r="E1086" t="s">
        <v>142</v>
      </c>
      <c r="F1086" t="s">
        <v>145</v>
      </c>
    </row>
    <row r="1087" spans="1:6" x14ac:dyDescent="0.35">
      <c r="A1087">
        <v>90018</v>
      </c>
      <c r="B1087">
        <v>33.786594000000001</v>
      </c>
      <c r="C1087">
        <v>-118.29866199999999</v>
      </c>
      <c r="D1087" t="s">
        <v>145</v>
      </c>
      <c r="E1087" t="s">
        <v>142</v>
      </c>
      <c r="F1087" t="s">
        <v>145</v>
      </c>
    </row>
    <row r="1088" spans="1:6" x14ac:dyDescent="0.35">
      <c r="A1088">
        <v>90019</v>
      </c>
      <c r="B1088">
        <v>33.786594000000001</v>
      </c>
      <c r="C1088">
        <v>-118.29866199999999</v>
      </c>
      <c r="D1088" t="s">
        <v>145</v>
      </c>
      <c r="E1088" t="s">
        <v>142</v>
      </c>
      <c r="F1088" t="s">
        <v>145</v>
      </c>
    </row>
    <row r="1089" spans="1:6" x14ac:dyDescent="0.35">
      <c r="A1089">
        <v>90020</v>
      </c>
      <c r="B1089">
        <v>33.786594000000001</v>
      </c>
      <c r="C1089">
        <v>-118.29866199999999</v>
      </c>
      <c r="D1089" t="s">
        <v>145</v>
      </c>
      <c r="E1089" t="s">
        <v>142</v>
      </c>
      <c r="F1089" t="s">
        <v>145</v>
      </c>
    </row>
    <row r="1090" spans="1:6" x14ac:dyDescent="0.35">
      <c r="A1090">
        <v>90021</v>
      </c>
      <c r="B1090">
        <v>33.786594000000001</v>
      </c>
      <c r="C1090">
        <v>-118.29866199999999</v>
      </c>
      <c r="D1090" t="s">
        <v>145</v>
      </c>
      <c r="E1090" t="s">
        <v>142</v>
      </c>
      <c r="F1090" t="s">
        <v>145</v>
      </c>
    </row>
    <row r="1091" spans="1:6" x14ac:dyDescent="0.35">
      <c r="A1091">
        <v>90022</v>
      </c>
      <c r="B1091">
        <v>33.896563999999998</v>
      </c>
      <c r="C1091">
        <v>-118.176502</v>
      </c>
      <c r="D1091" t="s">
        <v>145</v>
      </c>
      <c r="E1091" t="s">
        <v>142</v>
      </c>
      <c r="F1091" t="s">
        <v>145</v>
      </c>
    </row>
    <row r="1092" spans="1:6" x14ac:dyDescent="0.35">
      <c r="A1092">
        <v>90023</v>
      </c>
      <c r="B1092">
        <v>34.008262000000002</v>
      </c>
      <c r="C1092">
        <v>-118.196055</v>
      </c>
      <c r="D1092" t="s">
        <v>145</v>
      </c>
      <c r="E1092" t="s">
        <v>142</v>
      </c>
      <c r="F1092" t="s">
        <v>145</v>
      </c>
    </row>
    <row r="1093" spans="1:6" x14ac:dyDescent="0.35">
      <c r="A1093">
        <v>90024</v>
      </c>
      <c r="B1093">
        <v>33.786594000000001</v>
      </c>
      <c r="C1093">
        <v>-118.29866199999999</v>
      </c>
      <c r="D1093" t="s">
        <v>145</v>
      </c>
      <c r="E1093" t="s">
        <v>142</v>
      </c>
      <c r="F1093" t="s">
        <v>145</v>
      </c>
    </row>
    <row r="1094" spans="1:6" x14ac:dyDescent="0.35">
      <c r="A1094">
        <v>90025</v>
      </c>
      <c r="B1094">
        <v>33.786594000000001</v>
      </c>
      <c r="C1094">
        <v>-118.29866199999999</v>
      </c>
      <c r="D1094" t="s">
        <v>145</v>
      </c>
      <c r="E1094" t="s">
        <v>142</v>
      </c>
      <c r="F1094" t="s">
        <v>145</v>
      </c>
    </row>
    <row r="1095" spans="1:6" x14ac:dyDescent="0.35">
      <c r="A1095">
        <v>90026</v>
      </c>
      <c r="B1095">
        <v>33.786594000000001</v>
      </c>
      <c r="C1095">
        <v>-118.29866199999999</v>
      </c>
      <c r="D1095" t="s">
        <v>145</v>
      </c>
      <c r="E1095" t="s">
        <v>142</v>
      </c>
      <c r="F1095" t="s">
        <v>145</v>
      </c>
    </row>
    <row r="1096" spans="1:6" x14ac:dyDescent="0.35">
      <c r="A1096">
        <v>90027</v>
      </c>
      <c r="B1096">
        <v>33.786594000000001</v>
      </c>
      <c r="C1096">
        <v>-118.29866199999999</v>
      </c>
      <c r="D1096" t="s">
        <v>145</v>
      </c>
      <c r="E1096" t="s">
        <v>142</v>
      </c>
      <c r="F1096" t="s">
        <v>145</v>
      </c>
    </row>
    <row r="1097" spans="1:6" x14ac:dyDescent="0.35">
      <c r="A1097">
        <v>90028</v>
      </c>
      <c r="B1097">
        <v>34.014612999999997</v>
      </c>
      <c r="C1097">
        <v>-118.225606</v>
      </c>
      <c r="D1097" t="s">
        <v>145</v>
      </c>
      <c r="E1097" t="s">
        <v>142</v>
      </c>
      <c r="F1097" t="s">
        <v>145</v>
      </c>
    </row>
    <row r="1098" spans="1:6" x14ac:dyDescent="0.35">
      <c r="A1098">
        <v>90029</v>
      </c>
      <c r="B1098">
        <v>33.786594000000001</v>
      </c>
      <c r="C1098">
        <v>-118.29866199999999</v>
      </c>
      <c r="D1098" t="s">
        <v>145</v>
      </c>
      <c r="E1098" t="s">
        <v>142</v>
      </c>
      <c r="F1098" t="s">
        <v>145</v>
      </c>
    </row>
    <row r="1099" spans="1:6" x14ac:dyDescent="0.35">
      <c r="A1099">
        <v>90030</v>
      </c>
      <c r="B1099">
        <v>33.786594000000001</v>
      </c>
      <c r="C1099">
        <v>-118.29866199999999</v>
      </c>
      <c r="D1099" t="s">
        <v>145</v>
      </c>
      <c r="E1099" t="s">
        <v>142</v>
      </c>
      <c r="F1099" t="s">
        <v>145</v>
      </c>
    </row>
    <row r="1100" spans="1:6" x14ac:dyDescent="0.35">
      <c r="A1100">
        <v>90031</v>
      </c>
      <c r="B1100">
        <v>33.786594000000001</v>
      </c>
      <c r="C1100">
        <v>-118.29866199999999</v>
      </c>
      <c r="D1100" t="s">
        <v>145</v>
      </c>
      <c r="E1100" t="s">
        <v>142</v>
      </c>
      <c r="F1100" t="s">
        <v>145</v>
      </c>
    </row>
    <row r="1101" spans="1:6" x14ac:dyDescent="0.35">
      <c r="A1101">
        <v>90032</v>
      </c>
      <c r="B1101">
        <v>33.786594000000001</v>
      </c>
      <c r="C1101">
        <v>-118.29866199999999</v>
      </c>
      <c r="D1101" t="s">
        <v>145</v>
      </c>
      <c r="E1101" t="s">
        <v>142</v>
      </c>
      <c r="F1101" t="s">
        <v>145</v>
      </c>
    </row>
    <row r="1102" spans="1:6" x14ac:dyDescent="0.35">
      <c r="A1102">
        <v>90033</v>
      </c>
      <c r="B1102">
        <v>33.786594000000001</v>
      </c>
      <c r="C1102">
        <v>-118.29866199999999</v>
      </c>
      <c r="D1102" t="s">
        <v>145</v>
      </c>
      <c r="E1102" t="s">
        <v>142</v>
      </c>
      <c r="F1102" t="s">
        <v>145</v>
      </c>
    </row>
    <row r="1103" spans="1:6" x14ac:dyDescent="0.35">
      <c r="A1103">
        <v>90034</v>
      </c>
      <c r="B1103">
        <v>33.786594000000001</v>
      </c>
      <c r="C1103">
        <v>-118.29866199999999</v>
      </c>
      <c r="D1103" t="s">
        <v>145</v>
      </c>
      <c r="E1103" t="s">
        <v>142</v>
      </c>
      <c r="F1103" t="s">
        <v>145</v>
      </c>
    </row>
    <row r="1104" spans="1:6" x14ac:dyDescent="0.35">
      <c r="A1104">
        <v>90035</v>
      </c>
      <c r="B1104">
        <v>33.786594000000001</v>
      </c>
      <c r="C1104">
        <v>-118.29866199999999</v>
      </c>
      <c r="D1104" t="s">
        <v>145</v>
      </c>
      <c r="E1104" t="s">
        <v>142</v>
      </c>
      <c r="F1104" t="s">
        <v>145</v>
      </c>
    </row>
    <row r="1105" spans="1:6" x14ac:dyDescent="0.35">
      <c r="A1105">
        <v>90036</v>
      </c>
      <c r="B1105">
        <v>33.786594000000001</v>
      </c>
      <c r="C1105">
        <v>-118.29866199999999</v>
      </c>
      <c r="D1105" t="s">
        <v>145</v>
      </c>
      <c r="E1105" t="s">
        <v>142</v>
      </c>
      <c r="F1105" t="s">
        <v>145</v>
      </c>
    </row>
    <row r="1106" spans="1:6" x14ac:dyDescent="0.35">
      <c r="A1106">
        <v>90037</v>
      </c>
      <c r="B1106">
        <v>33.786594000000001</v>
      </c>
      <c r="C1106">
        <v>-118.29866199999999</v>
      </c>
      <c r="D1106" t="s">
        <v>145</v>
      </c>
      <c r="E1106" t="s">
        <v>142</v>
      </c>
      <c r="F1106" t="s">
        <v>145</v>
      </c>
    </row>
    <row r="1107" spans="1:6" x14ac:dyDescent="0.35">
      <c r="A1107">
        <v>90038</v>
      </c>
      <c r="B1107">
        <v>33.786594000000001</v>
      </c>
      <c r="C1107">
        <v>-118.29866199999999</v>
      </c>
      <c r="D1107" t="s">
        <v>145</v>
      </c>
      <c r="E1107" t="s">
        <v>142</v>
      </c>
      <c r="F1107" t="s">
        <v>145</v>
      </c>
    </row>
    <row r="1108" spans="1:6" x14ac:dyDescent="0.35">
      <c r="A1108">
        <v>90039</v>
      </c>
      <c r="B1108">
        <v>33.786594000000001</v>
      </c>
      <c r="C1108">
        <v>-118.29866199999999</v>
      </c>
      <c r="D1108" t="s">
        <v>145</v>
      </c>
      <c r="E1108" t="s">
        <v>142</v>
      </c>
      <c r="F1108" t="s">
        <v>145</v>
      </c>
    </row>
    <row r="1109" spans="1:6" x14ac:dyDescent="0.35">
      <c r="A1109">
        <v>90040</v>
      </c>
      <c r="B1109">
        <v>33.990862999999997</v>
      </c>
      <c r="C1109">
        <v>-118.153153</v>
      </c>
      <c r="D1109" t="s">
        <v>145</v>
      </c>
      <c r="E1109" t="s">
        <v>142</v>
      </c>
      <c r="F1109" t="s">
        <v>145</v>
      </c>
    </row>
    <row r="1110" spans="1:6" x14ac:dyDescent="0.35">
      <c r="A1110">
        <v>90041</v>
      </c>
      <c r="B1110">
        <v>33.786594000000001</v>
      </c>
      <c r="C1110">
        <v>-118.29866199999999</v>
      </c>
      <c r="D1110" t="s">
        <v>145</v>
      </c>
      <c r="E1110" t="s">
        <v>142</v>
      </c>
      <c r="F1110" t="s">
        <v>145</v>
      </c>
    </row>
    <row r="1111" spans="1:6" x14ac:dyDescent="0.35">
      <c r="A1111">
        <v>90042</v>
      </c>
      <c r="B1111">
        <v>33.786594000000001</v>
      </c>
      <c r="C1111">
        <v>-118.29866199999999</v>
      </c>
      <c r="D1111" t="s">
        <v>145</v>
      </c>
      <c r="E1111" t="s">
        <v>142</v>
      </c>
      <c r="F1111" t="s">
        <v>145</v>
      </c>
    </row>
    <row r="1112" spans="1:6" x14ac:dyDescent="0.35">
      <c r="A1112">
        <v>90043</v>
      </c>
      <c r="B1112">
        <v>33.786594000000001</v>
      </c>
      <c r="C1112">
        <v>-118.29866199999999</v>
      </c>
      <c r="D1112" t="s">
        <v>145</v>
      </c>
      <c r="E1112" t="s">
        <v>142</v>
      </c>
      <c r="F1112" t="s">
        <v>145</v>
      </c>
    </row>
    <row r="1113" spans="1:6" x14ac:dyDescent="0.35">
      <c r="A1113">
        <v>90044</v>
      </c>
      <c r="B1113">
        <v>33.938108</v>
      </c>
      <c r="C1113">
        <v>-118.285706</v>
      </c>
      <c r="D1113" t="s">
        <v>145</v>
      </c>
      <c r="E1113" t="s">
        <v>142</v>
      </c>
      <c r="F1113" t="s">
        <v>145</v>
      </c>
    </row>
    <row r="1114" spans="1:6" x14ac:dyDescent="0.35">
      <c r="A1114">
        <v>90045</v>
      </c>
      <c r="B1114">
        <v>33.786594000000001</v>
      </c>
      <c r="C1114">
        <v>-118.29866199999999</v>
      </c>
      <c r="D1114" t="s">
        <v>145</v>
      </c>
      <c r="E1114" t="s">
        <v>142</v>
      </c>
      <c r="F1114" t="s">
        <v>145</v>
      </c>
    </row>
    <row r="1115" spans="1:6" x14ac:dyDescent="0.35">
      <c r="A1115">
        <v>90046</v>
      </c>
      <c r="B1115">
        <v>33.786594000000001</v>
      </c>
      <c r="C1115">
        <v>-118.29866199999999</v>
      </c>
      <c r="D1115" t="s">
        <v>145</v>
      </c>
      <c r="E1115" t="s">
        <v>142</v>
      </c>
      <c r="F1115" t="s">
        <v>145</v>
      </c>
    </row>
    <row r="1116" spans="1:6" x14ac:dyDescent="0.35">
      <c r="A1116">
        <v>90047</v>
      </c>
      <c r="B1116">
        <v>33.786594000000001</v>
      </c>
      <c r="C1116">
        <v>-118.29866199999999</v>
      </c>
      <c r="D1116" t="s">
        <v>145</v>
      </c>
      <c r="E1116" t="s">
        <v>142</v>
      </c>
      <c r="F1116" t="s">
        <v>145</v>
      </c>
    </row>
    <row r="1117" spans="1:6" x14ac:dyDescent="0.35">
      <c r="A1117">
        <v>90048</v>
      </c>
      <c r="B1117">
        <v>33.786594000000001</v>
      </c>
      <c r="C1117">
        <v>-118.29866199999999</v>
      </c>
      <c r="D1117" t="s">
        <v>145</v>
      </c>
      <c r="E1117" t="s">
        <v>142</v>
      </c>
      <c r="F1117" t="s">
        <v>145</v>
      </c>
    </row>
    <row r="1118" spans="1:6" x14ac:dyDescent="0.35">
      <c r="A1118">
        <v>90049</v>
      </c>
      <c r="B1118">
        <v>33.786594000000001</v>
      </c>
      <c r="C1118">
        <v>-118.29866199999999</v>
      </c>
      <c r="D1118" t="s">
        <v>145</v>
      </c>
      <c r="E1118" t="s">
        <v>142</v>
      </c>
      <c r="F1118" t="s">
        <v>145</v>
      </c>
    </row>
    <row r="1119" spans="1:6" x14ac:dyDescent="0.35">
      <c r="A1119">
        <v>90050</v>
      </c>
      <c r="B1119">
        <v>33.786594000000001</v>
      </c>
      <c r="C1119">
        <v>-118.29866199999999</v>
      </c>
      <c r="D1119" t="s">
        <v>145</v>
      </c>
      <c r="E1119" t="s">
        <v>142</v>
      </c>
      <c r="F1119" t="s">
        <v>145</v>
      </c>
    </row>
    <row r="1120" spans="1:6" x14ac:dyDescent="0.35">
      <c r="A1120">
        <v>90051</v>
      </c>
      <c r="B1120">
        <v>33.786594000000001</v>
      </c>
      <c r="C1120">
        <v>-118.29866199999999</v>
      </c>
      <c r="D1120" t="s">
        <v>145</v>
      </c>
      <c r="E1120" t="s">
        <v>142</v>
      </c>
      <c r="F1120" t="s">
        <v>145</v>
      </c>
    </row>
    <row r="1121" spans="1:6" x14ac:dyDescent="0.35">
      <c r="A1121">
        <v>90052</v>
      </c>
      <c r="B1121">
        <v>33.786594000000001</v>
      </c>
      <c r="C1121">
        <v>-118.29866199999999</v>
      </c>
      <c r="D1121" t="s">
        <v>145</v>
      </c>
      <c r="E1121" t="s">
        <v>142</v>
      </c>
      <c r="F1121" t="s">
        <v>145</v>
      </c>
    </row>
    <row r="1122" spans="1:6" x14ac:dyDescent="0.35">
      <c r="A1122">
        <v>90053</v>
      </c>
      <c r="B1122">
        <v>33.786594000000001</v>
      </c>
      <c r="C1122">
        <v>-118.29866199999999</v>
      </c>
      <c r="D1122" t="s">
        <v>145</v>
      </c>
      <c r="E1122" t="s">
        <v>142</v>
      </c>
      <c r="F1122" t="s">
        <v>145</v>
      </c>
    </row>
    <row r="1123" spans="1:6" x14ac:dyDescent="0.35">
      <c r="A1123">
        <v>90054</v>
      </c>
      <c r="B1123">
        <v>33.786594000000001</v>
      </c>
      <c r="C1123">
        <v>-118.29866199999999</v>
      </c>
      <c r="D1123" t="s">
        <v>145</v>
      </c>
      <c r="E1123" t="s">
        <v>142</v>
      </c>
      <c r="F1123" t="s">
        <v>145</v>
      </c>
    </row>
    <row r="1124" spans="1:6" x14ac:dyDescent="0.35">
      <c r="A1124">
        <v>90055</v>
      </c>
      <c r="B1124">
        <v>33.786594000000001</v>
      </c>
      <c r="C1124">
        <v>-118.29866199999999</v>
      </c>
      <c r="D1124" t="s">
        <v>145</v>
      </c>
      <c r="E1124" t="s">
        <v>142</v>
      </c>
      <c r="F1124" t="s">
        <v>145</v>
      </c>
    </row>
    <row r="1125" spans="1:6" x14ac:dyDescent="0.35">
      <c r="A1125">
        <v>90056</v>
      </c>
      <c r="B1125">
        <v>33.786594000000001</v>
      </c>
      <c r="C1125">
        <v>-118.29866199999999</v>
      </c>
      <c r="D1125" t="s">
        <v>145</v>
      </c>
      <c r="E1125" t="s">
        <v>142</v>
      </c>
      <c r="F1125" t="s">
        <v>145</v>
      </c>
    </row>
    <row r="1126" spans="1:6" x14ac:dyDescent="0.35">
      <c r="A1126">
        <v>90057</v>
      </c>
      <c r="B1126">
        <v>33.786594000000001</v>
      </c>
      <c r="C1126">
        <v>-118.29866199999999</v>
      </c>
      <c r="D1126" t="s">
        <v>145</v>
      </c>
      <c r="E1126" t="s">
        <v>142</v>
      </c>
      <c r="F1126" t="s">
        <v>145</v>
      </c>
    </row>
    <row r="1127" spans="1:6" x14ac:dyDescent="0.35">
      <c r="A1127">
        <v>90058</v>
      </c>
      <c r="B1127">
        <v>33.999433000000003</v>
      </c>
      <c r="C1127">
        <v>-118.213255</v>
      </c>
      <c r="D1127" t="s">
        <v>145</v>
      </c>
      <c r="E1127" t="s">
        <v>142</v>
      </c>
      <c r="F1127" t="s">
        <v>145</v>
      </c>
    </row>
    <row r="1128" spans="1:6" x14ac:dyDescent="0.35">
      <c r="A1128">
        <v>90059</v>
      </c>
      <c r="B1128">
        <v>33.921064999999999</v>
      </c>
      <c r="C1128">
        <v>-118.244955</v>
      </c>
      <c r="D1128" t="s">
        <v>145</v>
      </c>
      <c r="E1128" t="s">
        <v>142</v>
      </c>
      <c r="F1128" t="s">
        <v>145</v>
      </c>
    </row>
    <row r="1129" spans="1:6" x14ac:dyDescent="0.35">
      <c r="A1129">
        <v>90060</v>
      </c>
      <c r="B1129">
        <v>33.786594000000001</v>
      </c>
      <c r="C1129">
        <v>-118.29866199999999</v>
      </c>
      <c r="D1129" t="s">
        <v>145</v>
      </c>
      <c r="E1129" t="s">
        <v>142</v>
      </c>
      <c r="F1129" t="s">
        <v>145</v>
      </c>
    </row>
    <row r="1130" spans="1:6" x14ac:dyDescent="0.35">
      <c r="A1130">
        <v>90061</v>
      </c>
      <c r="B1130">
        <v>33.920965000000002</v>
      </c>
      <c r="C1130">
        <v>-118.275356</v>
      </c>
      <c r="D1130" t="s">
        <v>145</v>
      </c>
      <c r="E1130" t="s">
        <v>142</v>
      </c>
      <c r="F1130" t="s">
        <v>145</v>
      </c>
    </row>
    <row r="1131" spans="1:6" x14ac:dyDescent="0.35">
      <c r="A1131">
        <v>90062</v>
      </c>
      <c r="B1131">
        <v>33.786594000000001</v>
      </c>
      <c r="C1131">
        <v>-118.29866199999999</v>
      </c>
      <c r="D1131" t="s">
        <v>145</v>
      </c>
      <c r="E1131" t="s">
        <v>142</v>
      </c>
      <c r="F1131" t="s">
        <v>145</v>
      </c>
    </row>
    <row r="1132" spans="1:6" x14ac:dyDescent="0.35">
      <c r="A1132">
        <v>90063</v>
      </c>
      <c r="B1132">
        <v>33.786594000000001</v>
      </c>
      <c r="C1132">
        <v>-118.29866199999999</v>
      </c>
      <c r="D1132" t="s">
        <v>145</v>
      </c>
      <c r="E1132" t="s">
        <v>142</v>
      </c>
      <c r="F1132" t="s">
        <v>145</v>
      </c>
    </row>
    <row r="1133" spans="1:6" x14ac:dyDescent="0.35">
      <c r="A1133">
        <v>90064</v>
      </c>
      <c r="B1133">
        <v>33.786594000000001</v>
      </c>
      <c r="C1133">
        <v>-118.29866199999999</v>
      </c>
      <c r="D1133" t="s">
        <v>145</v>
      </c>
      <c r="E1133" t="s">
        <v>142</v>
      </c>
      <c r="F1133" t="s">
        <v>145</v>
      </c>
    </row>
    <row r="1134" spans="1:6" x14ac:dyDescent="0.35">
      <c r="A1134">
        <v>90065</v>
      </c>
      <c r="B1134">
        <v>33.786594000000001</v>
      </c>
      <c r="C1134">
        <v>-118.29866199999999</v>
      </c>
      <c r="D1134" t="s">
        <v>145</v>
      </c>
      <c r="E1134" t="s">
        <v>142</v>
      </c>
      <c r="F1134" t="s">
        <v>145</v>
      </c>
    </row>
    <row r="1135" spans="1:6" x14ac:dyDescent="0.35">
      <c r="A1135">
        <v>90066</v>
      </c>
      <c r="B1135">
        <v>33.786594000000001</v>
      </c>
      <c r="C1135">
        <v>-118.29866199999999</v>
      </c>
      <c r="D1135" t="s">
        <v>145</v>
      </c>
      <c r="E1135" t="s">
        <v>142</v>
      </c>
      <c r="F1135" t="s">
        <v>145</v>
      </c>
    </row>
    <row r="1136" spans="1:6" x14ac:dyDescent="0.35">
      <c r="A1136">
        <v>90067</v>
      </c>
      <c r="B1136">
        <v>33.786594000000001</v>
      </c>
      <c r="C1136">
        <v>-118.29866199999999</v>
      </c>
      <c r="D1136" t="s">
        <v>145</v>
      </c>
      <c r="E1136" t="s">
        <v>142</v>
      </c>
      <c r="F1136" t="s">
        <v>145</v>
      </c>
    </row>
    <row r="1137" spans="1:6" x14ac:dyDescent="0.35">
      <c r="A1137">
        <v>90068</v>
      </c>
      <c r="B1137">
        <v>33.786594000000001</v>
      </c>
      <c r="C1137">
        <v>-118.29866199999999</v>
      </c>
      <c r="D1137" t="s">
        <v>145</v>
      </c>
      <c r="E1137" t="s">
        <v>142</v>
      </c>
      <c r="F1137" t="s">
        <v>145</v>
      </c>
    </row>
    <row r="1138" spans="1:6" x14ac:dyDescent="0.35">
      <c r="A1138">
        <v>90070</v>
      </c>
      <c r="B1138">
        <v>33.786594000000001</v>
      </c>
      <c r="C1138">
        <v>-118.29866199999999</v>
      </c>
      <c r="D1138" t="s">
        <v>145</v>
      </c>
      <c r="E1138" t="s">
        <v>142</v>
      </c>
      <c r="F1138" t="s">
        <v>145</v>
      </c>
    </row>
    <row r="1139" spans="1:6" x14ac:dyDescent="0.35">
      <c r="A1139">
        <v>90071</v>
      </c>
      <c r="B1139">
        <v>33.786594000000001</v>
      </c>
      <c r="C1139">
        <v>-118.29866199999999</v>
      </c>
      <c r="D1139" t="s">
        <v>145</v>
      </c>
      <c r="E1139" t="s">
        <v>142</v>
      </c>
      <c r="F1139" t="s">
        <v>145</v>
      </c>
    </row>
    <row r="1140" spans="1:6" x14ac:dyDescent="0.35">
      <c r="A1140">
        <v>90072</v>
      </c>
      <c r="B1140">
        <v>33.786594000000001</v>
      </c>
      <c r="C1140">
        <v>-118.29866199999999</v>
      </c>
      <c r="D1140" t="s">
        <v>145</v>
      </c>
      <c r="E1140" t="s">
        <v>142</v>
      </c>
      <c r="F1140" t="s">
        <v>145</v>
      </c>
    </row>
    <row r="1141" spans="1:6" x14ac:dyDescent="0.35">
      <c r="A1141">
        <v>90073</v>
      </c>
      <c r="B1141">
        <v>33.786594000000001</v>
      </c>
      <c r="C1141">
        <v>-118.29866199999999</v>
      </c>
      <c r="D1141" t="s">
        <v>145</v>
      </c>
      <c r="E1141" t="s">
        <v>142</v>
      </c>
      <c r="F1141" t="s">
        <v>145</v>
      </c>
    </row>
    <row r="1142" spans="1:6" x14ac:dyDescent="0.35">
      <c r="A1142">
        <v>90074</v>
      </c>
      <c r="B1142">
        <v>33.786594000000001</v>
      </c>
      <c r="C1142">
        <v>-118.29866199999999</v>
      </c>
      <c r="D1142" t="s">
        <v>145</v>
      </c>
      <c r="E1142" t="s">
        <v>142</v>
      </c>
      <c r="F1142" t="s">
        <v>145</v>
      </c>
    </row>
    <row r="1143" spans="1:6" x14ac:dyDescent="0.35">
      <c r="A1143">
        <v>90075</v>
      </c>
      <c r="B1143">
        <v>33.786594000000001</v>
      </c>
      <c r="C1143">
        <v>-118.29866199999999</v>
      </c>
      <c r="D1143" t="s">
        <v>145</v>
      </c>
      <c r="E1143" t="s">
        <v>142</v>
      </c>
      <c r="F1143" t="s">
        <v>145</v>
      </c>
    </row>
    <row r="1144" spans="1:6" x14ac:dyDescent="0.35">
      <c r="A1144">
        <v>90076</v>
      </c>
      <c r="B1144">
        <v>33.786594000000001</v>
      </c>
      <c r="C1144">
        <v>-118.29866199999999</v>
      </c>
      <c r="D1144" t="s">
        <v>145</v>
      </c>
      <c r="E1144" t="s">
        <v>142</v>
      </c>
      <c r="F1144" t="s">
        <v>145</v>
      </c>
    </row>
    <row r="1145" spans="1:6" x14ac:dyDescent="0.35">
      <c r="A1145">
        <v>90077</v>
      </c>
      <c r="B1145">
        <v>33.786594000000001</v>
      </c>
      <c r="C1145">
        <v>-118.29866199999999</v>
      </c>
      <c r="D1145" t="s">
        <v>145</v>
      </c>
      <c r="E1145" t="s">
        <v>142</v>
      </c>
      <c r="F1145" t="s">
        <v>145</v>
      </c>
    </row>
    <row r="1146" spans="1:6" x14ac:dyDescent="0.35">
      <c r="A1146">
        <v>90078</v>
      </c>
      <c r="B1146">
        <v>33.786594000000001</v>
      </c>
      <c r="C1146">
        <v>-118.29866199999999</v>
      </c>
      <c r="D1146" t="s">
        <v>145</v>
      </c>
      <c r="E1146" t="s">
        <v>142</v>
      </c>
      <c r="F1146" t="s">
        <v>145</v>
      </c>
    </row>
    <row r="1147" spans="1:6" x14ac:dyDescent="0.35">
      <c r="A1147">
        <v>90079</v>
      </c>
      <c r="B1147">
        <v>33.786594000000001</v>
      </c>
      <c r="C1147">
        <v>-118.29866199999999</v>
      </c>
      <c r="D1147" t="s">
        <v>145</v>
      </c>
      <c r="E1147" t="s">
        <v>142</v>
      </c>
      <c r="F1147" t="s">
        <v>145</v>
      </c>
    </row>
    <row r="1148" spans="1:6" x14ac:dyDescent="0.35">
      <c r="A1148">
        <v>90080</v>
      </c>
      <c r="B1148">
        <v>33.786594000000001</v>
      </c>
      <c r="C1148">
        <v>-118.29866199999999</v>
      </c>
      <c r="D1148" t="s">
        <v>145</v>
      </c>
      <c r="E1148" t="s">
        <v>142</v>
      </c>
      <c r="F1148" t="s">
        <v>145</v>
      </c>
    </row>
    <row r="1149" spans="1:6" x14ac:dyDescent="0.35">
      <c r="A1149">
        <v>90081</v>
      </c>
      <c r="B1149">
        <v>33.786594000000001</v>
      </c>
      <c r="C1149">
        <v>-118.29866199999999</v>
      </c>
      <c r="D1149" t="s">
        <v>145</v>
      </c>
      <c r="E1149" t="s">
        <v>142</v>
      </c>
      <c r="F1149" t="s">
        <v>145</v>
      </c>
    </row>
    <row r="1150" spans="1:6" x14ac:dyDescent="0.35">
      <c r="A1150">
        <v>90082</v>
      </c>
      <c r="B1150">
        <v>33.786594000000001</v>
      </c>
      <c r="C1150">
        <v>-118.29866199999999</v>
      </c>
      <c r="D1150" t="s">
        <v>145</v>
      </c>
      <c r="E1150" t="s">
        <v>142</v>
      </c>
      <c r="F1150" t="s">
        <v>145</v>
      </c>
    </row>
    <row r="1151" spans="1:6" x14ac:dyDescent="0.35">
      <c r="A1151">
        <v>90083</v>
      </c>
      <c r="B1151">
        <v>33.786594000000001</v>
      </c>
      <c r="C1151">
        <v>-118.29866199999999</v>
      </c>
      <c r="D1151" t="s">
        <v>145</v>
      </c>
      <c r="E1151" t="s">
        <v>142</v>
      </c>
      <c r="F1151" t="s">
        <v>145</v>
      </c>
    </row>
    <row r="1152" spans="1:6" x14ac:dyDescent="0.35">
      <c r="A1152">
        <v>90084</v>
      </c>
      <c r="B1152">
        <v>33.786594000000001</v>
      </c>
      <c r="C1152">
        <v>-118.29866199999999</v>
      </c>
      <c r="D1152" t="s">
        <v>145</v>
      </c>
      <c r="E1152" t="s">
        <v>142</v>
      </c>
      <c r="F1152" t="s">
        <v>145</v>
      </c>
    </row>
    <row r="1153" spans="1:6" x14ac:dyDescent="0.35">
      <c r="A1153">
        <v>90086</v>
      </c>
      <c r="B1153">
        <v>33.786594000000001</v>
      </c>
      <c r="C1153">
        <v>-118.29866199999999</v>
      </c>
      <c r="D1153" t="s">
        <v>145</v>
      </c>
      <c r="E1153" t="s">
        <v>142</v>
      </c>
      <c r="F1153" t="s">
        <v>145</v>
      </c>
    </row>
    <row r="1154" spans="1:6" x14ac:dyDescent="0.35">
      <c r="A1154">
        <v>90087</v>
      </c>
      <c r="B1154">
        <v>33.786594000000001</v>
      </c>
      <c r="C1154">
        <v>-118.29866199999999</v>
      </c>
      <c r="D1154" t="s">
        <v>145</v>
      </c>
      <c r="E1154" t="s">
        <v>142</v>
      </c>
      <c r="F1154" t="s">
        <v>145</v>
      </c>
    </row>
    <row r="1155" spans="1:6" x14ac:dyDescent="0.35">
      <c r="A1155">
        <v>90088</v>
      </c>
      <c r="B1155">
        <v>33.786594000000001</v>
      </c>
      <c r="C1155">
        <v>-118.29866199999999</v>
      </c>
      <c r="D1155" t="s">
        <v>145</v>
      </c>
      <c r="E1155" t="s">
        <v>142</v>
      </c>
      <c r="F1155" t="s">
        <v>145</v>
      </c>
    </row>
    <row r="1156" spans="1:6" x14ac:dyDescent="0.35">
      <c r="A1156">
        <v>90089</v>
      </c>
      <c r="B1156">
        <v>33.786594000000001</v>
      </c>
      <c r="C1156">
        <v>-118.29866199999999</v>
      </c>
      <c r="D1156" t="s">
        <v>145</v>
      </c>
      <c r="E1156" t="s">
        <v>142</v>
      </c>
      <c r="F1156" t="s">
        <v>145</v>
      </c>
    </row>
    <row r="1157" spans="1:6" x14ac:dyDescent="0.35">
      <c r="A1157">
        <v>90091</v>
      </c>
      <c r="B1157">
        <v>33.786594000000001</v>
      </c>
      <c r="C1157">
        <v>-118.29866199999999</v>
      </c>
      <c r="D1157" t="s">
        <v>145</v>
      </c>
      <c r="E1157" t="s">
        <v>142</v>
      </c>
      <c r="F1157" t="s">
        <v>145</v>
      </c>
    </row>
    <row r="1158" spans="1:6" x14ac:dyDescent="0.35">
      <c r="A1158">
        <v>90093</v>
      </c>
      <c r="B1158">
        <v>33.786594000000001</v>
      </c>
      <c r="C1158">
        <v>-118.29866199999999</v>
      </c>
      <c r="D1158" t="s">
        <v>145</v>
      </c>
      <c r="E1158" t="s">
        <v>142</v>
      </c>
      <c r="F1158" t="s">
        <v>145</v>
      </c>
    </row>
    <row r="1159" spans="1:6" x14ac:dyDescent="0.35">
      <c r="A1159">
        <v>90094</v>
      </c>
      <c r="B1159">
        <v>33.786594000000001</v>
      </c>
      <c r="C1159">
        <v>-118.29866199999999</v>
      </c>
      <c r="D1159" t="s">
        <v>145</v>
      </c>
      <c r="E1159" t="s">
        <v>142</v>
      </c>
      <c r="F1159" t="s">
        <v>145</v>
      </c>
    </row>
    <row r="1160" spans="1:6" x14ac:dyDescent="0.35">
      <c r="A1160">
        <v>90095</v>
      </c>
      <c r="B1160">
        <v>33.786594000000001</v>
      </c>
      <c r="C1160">
        <v>-118.29866199999999</v>
      </c>
      <c r="D1160" t="s">
        <v>145</v>
      </c>
      <c r="E1160" t="s">
        <v>142</v>
      </c>
      <c r="F1160" t="s">
        <v>145</v>
      </c>
    </row>
    <row r="1161" spans="1:6" x14ac:dyDescent="0.35">
      <c r="A1161">
        <v>90096</v>
      </c>
      <c r="B1161">
        <v>33.786594000000001</v>
      </c>
      <c r="C1161">
        <v>-118.29866199999999</v>
      </c>
      <c r="D1161" t="s">
        <v>145</v>
      </c>
      <c r="E1161" t="s">
        <v>142</v>
      </c>
      <c r="F1161" t="s">
        <v>145</v>
      </c>
    </row>
    <row r="1162" spans="1:6" x14ac:dyDescent="0.35">
      <c r="A1162">
        <v>90097</v>
      </c>
      <c r="B1162">
        <v>33.786594000000001</v>
      </c>
      <c r="C1162">
        <v>-118.29866199999999</v>
      </c>
      <c r="D1162" t="s">
        <v>145</v>
      </c>
      <c r="E1162" t="s">
        <v>142</v>
      </c>
      <c r="F1162" t="s">
        <v>145</v>
      </c>
    </row>
    <row r="1163" spans="1:6" x14ac:dyDescent="0.35">
      <c r="A1163">
        <v>90099</v>
      </c>
      <c r="B1163">
        <v>33.786594000000001</v>
      </c>
      <c r="C1163">
        <v>-118.29866199999999</v>
      </c>
      <c r="D1163" t="s">
        <v>145</v>
      </c>
      <c r="E1163" t="s">
        <v>142</v>
      </c>
      <c r="F1163" t="s">
        <v>145</v>
      </c>
    </row>
    <row r="1164" spans="1:6" x14ac:dyDescent="0.35">
      <c r="A1164">
        <v>90101</v>
      </c>
      <c r="B1164">
        <v>33.786594000000001</v>
      </c>
      <c r="C1164">
        <v>-118.29866199999999</v>
      </c>
      <c r="D1164" t="s">
        <v>145</v>
      </c>
      <c r="E1164" t="s">
        <v>142</v>
      </c>
      <c r="F1164" t="s">
        <v>145</v>
      </c>
    </row>
    <row r="1165" spans="1:6" x14ac:dyDescent="0.35">
      <c r="A1165">
        <v>90102</v>
      </c>
      <c r="B1165">
        <v>33.786594000000001</v>
      </c>
      <c r="C1165">
        <v>-118.29866199999999</v>
      </c>
      <c r="D1165" t="s">
        <v>145</v>
      </c>
      <c r="E1165" t="s">
        <v>142</v>
      </c>
      <c r="F1165" t="s">
        <v>145</v>
      </c>
    </row>
    <row r="1166" spans="1:6" x14ac:dyDescent="0.35">
      <c r="A1166">
        <v>90103</v>
      </c>
      <c r="B1166">
        <v>33.786594000000001</v>
      </c>
      <c r="C1166">
        <v>-118.29866199999999</v>
      </c>
      <c r="D1166" t="s">
        <v>145</v>
      </c>
      <c r="E1166" t="s">
        <v>142</v>
      </c>
      <c r="F1166" t="s">
        <v>145</v>
      </c>
    </row>
    <row r="1167" spans="1:6" x14ac:dyDescent="0.35">
      <c r="A1167">
        <v>90174</v>
      </c>
      <c r="B1167">
        <v>33.786594000000001</v>
      </c>
      <c r="C1167">
        <v>-118.29866199999999</v>
      </c>
      <c r="D1167" t="s">
        <v>145</v>
      </c>
      <c r="E1167" t="s">
        <v>142</v>
      </c>
      <c r="F1167" t="s">
        <v>145</v>
      </c>
    </row>
    <row r="1168" spans="1:6" x14ac:dyDescent="0.35">
      <c r="A1168">
        <v>90185</v>
      </c>
      <c r="B1168">
        <v>33.786594000000001</v>
      </c>
      <c r="C1168">
        <v>-118.29866199999999</v>
      </c>
      <c r="D1168" t="s">
        <v>145</v>
      </c>
      <c r="E1168" t="s">
        <v>142</v>
      </c>
      <c r="F1168" t="s">
        <v>145</v>
      </c>
    </row>
    <row r="1169" spans="1:6" x14ac:dyDescent="0.35">
      <c r="A1169">
        <v>93635</v>
      </c>
      <c r="B1169">
        <v>37.103768000000002</v>
      </c>
      <c r="C1169">
        <v>-120.84747900000001</v>
      </c>
      <c r="D1169" t="s">
        <v>89</v>
      </c>
      <c r="E1169" t="s">
        <v>142</v>
      </c>
      <c r="F1169" t="s">
        <v>75</v>
      </c>
    </row>
    <row r="1170" spans="1:6" x14ac:dyDescent="0.35">
      <c r="A1170">
        <v>95030</v>
      </c>
      <c r="B1170">
        <v>37.107647</v>
      </c>
      <c r="C1170">
        <v>-121.84206399999999</v>
      </c>
      <c r="D1170" t="s">
        <v>790</v>
      </c>
      <c r="E1170" t="s">
        <v>142</v>
      </c>
      <c r="F1170" t="s">
        <v>175</v>
      </c>
    </row>
    <row r="1171" spans="1:6" x14ac:dyDescent="0.35">
      <c r="A1171">
        <v>95031</v>
      </c>
      <c r="B1171">
        <v>37.189396000000002</v>
      </c>
      <c r="C1171">
        <v>-121.705327</v>
      </c>
      <c r="D1171" t="s">
        <v>790</v>
      </c>
      <c r="E1171" t="s">
        <v>142</v>
      </c>
      <c r="F1171" t="s">
        <v>175</v>
      </c>
    </row>
    <row r="1172" spans="1:6" x14ac:dyDescent="0.35">
      <c r="A1172">
        <v>95032</v>
      </c>
      <c r="B1172">
        <v>37.070923000000001</v>
      </c>
      <c r="C1172">
        <v>-121.66186</v>
      </c>
      <c r="D1172" t="s">
        <v>790</v>
      </c>
      <c r="E1172" t="s">
        <v>142</v>
      </c>
      <c r="F1172" t="s">
        <v>175</v>
      </c>
    </row>
    <row r="1173" spans="1:6" x14ac:dyDescent="0.35">
      <c r="A1173">
        <v>95033</v>
      </c>
      <c r="B1173">
        <v>37.189396000000002</v>
      </c>
      <c r="C1173">
        <v>-121.705327</v>
      </c>
      <c r="D1173" t="s">
        <v>790</v>
      </c>
      <c r="E1173" t="s">
        <v>142</v>
      </c>
      <c r="F1173" t="s">
        <v>175</v>
      </c>
    </row>
    <row r="1174" spans="1:6" x14ac:dyDescent="0.35">
      <c r="A1174">
        <v>96055</v>
      </c>
      <c r="B1174">
        <v>40.039203000000001</v>
      </c>
      <c r="C1174">
        <v>-122.13374</v>
      </c>
      <c r="D1174" t="s">
        <v>791</v>
      </c>
      <c r="E1174" t="s">
        <v>142</v>
      </c>
      <c r="F1174" t="s">
        <v>418</v>
      </c>
    </row>
    <row r="1175" spans="1:6" x14ac:dyDescent="0.35">
      <c r="A1175">
        <v>93441</v>
      </c>
      <c r="B1175">
        <v>34.693012000000003</v>
      </c>
      <c r="C1175">
        <v>-120.068487</v>
      </c>
      <c r="D1175" t="s">
        <v>792</v>
      </c>
      <c r="E1175" t="s">
        <v>142</v>
      </c>
      <c r="F1175" t="s">
        <v>305</v>
      </c>
    </row>
    <row r="1176" spans="1:6" x14ac:dyDescent="0.35">
      <c r="A1176">
        <v>93402</v>
      </c>
      <c r="B1176">
        <v>35.301040999999998</v>
      </c>
      <c r="C1176">
        <v>-120.79489700000001</v>
      </c>
      <c r="D1176" t="s">
        <v>793</v>
      </c>
      <c r="E1176" t="s">
        <v>142</v>
      </c>
      <c r="F1176" t="s">
        <v>202</v>
      </c>
    </row>
    <row r="1177" spans="1:6" x14ac:dyDescent="0.35">
      <c r="A1177">
        <v>93412</v>
      </c>
      <c r="B1177">
        <v>35.347065000000001</v>
      </c>
      <c r="C1177">
        <v>-120.45534499999999</v>
      </c>
      <c r="D1177" t="s">
        <v>793</v>
      </c>
      <c r="E1177" t="s">
        <v>142</v>
      </c>
      <c r="F1177" t="s">
        <v>202</v>
      </c>
    </row>
    <row r="1178" spans="1:6" x14ac:dyDescent="0.35">
      <c r="A1178">
        <v>93249</v>
      </c>
      <c r="B1178">
        <v>35.294404999999998</v>
      </c>
      <c r="C1178">
        <v>-118.905173</v>
      </c>
      <c r="D1178" t="s">
        <v>794</v>
      </c>
      <c r="E1178" t="s">
        <v>142</v>
      </c>
      <c r="F1178" t="s">
        <v>49</v>
      </c>
    </row>
    <row r="1179" spans="1:6" x14ac:dyDescent="0.35">
      <c r="A1179">
        <v>95651</v>
      </c>
      <c r="B1179">
        <v>38.888404999999999</v>
      </c>
      <c r="C1179">
        <v>-120.842623</v>
      </c>
      <c r="D1179" t="s">
        <v>795</v>
      </c>
      <c r="E1179" t="s">
        <v>142</v>
      </c>
      <c r="F1179" t="s">
        <v>58</v>
      </c>
    </row>
    <row r="1180" spans="1:6" x14ac:dyDescent="0.35">
      <c r="A1180">
        <v>95457</v>
      </c>
      <c r="B1180">
        <v>38.896990000000002</v>
      </c>
      <c r="C1180">
        <v>-122.625621</v>
      </c>
      <c r="D1180" t="s">
        <v>796</v>
      </c>
      <c r="E1180" t="s">
        <v>142</v>
      </c>
      <c r="F1180" t="s">
        <v>394</v>
      </c>
    </row>
    <row r="1181" spans="1:6" x14ac:dyDescent="0.35">
      <c r="A1181">
        <v>96118</v>
      </c>
      <c r="B1181">
        <v>39.613008000000001</v>
      </c>
      <c r="C1181">
        <v>-120.285676</v>
      </c>
      <c r="D1181" t="s">
        <v>797</v>
      </c>
      <c r="E1181" t="s">
        <v>142</v>
      </c>
      <c r="F1181" t="s">
        <v>59</v>
      </c>
    </row>
    <row r="1182" spans="1:6" x14ac:dyDescent="0.35">
      <c r="A1182">
        <v>95458</v>
      </c>
      <c r="B1182">
        <v>39.157828000000002</v>
      </c>
      <c r="C1182">
        <v>-122.809585</v>
      </c>
      <c r="D1182" t="s">
        <v>798</v>
      </c>
      <c r="E1182" t="s">
        <v>142</v>
      </c>
      <c r="F1182" t="s">
        <v>394</v>
      </c>
    </row>
    <row r="1183" spans="1:6" x14ac:dyDescent="0.35">
      <c r="A1183">
        <v>92356</v>
      </c>
      <c r="B1183">
        <v>34.770403000000002</v>
      </c>
      <c r="C1183">
        <v>-116.206281</v>
      </c>
      <c r="D1183" t="s">
        <v>799</v>
      </c>
      <c r="E1183" t="s">
        <v>142</v>
      </c>
      <c r="F1183" t="s">
        <v>147</v>
      </c>
    </row>
    <row r="1184" spans="1:6" x14ac:dyDescent="0.35">
      <c r="A1184">
        <v>92338</v>
      </c>
      <c r="B1184">
        <v>34.932851999999997</v>
      </c>
      <c r="C1184">
        <v>-115.802525</v>
      </c>
      <c r="D1184" t="s">
        <v>800</v>
      </c>
      <c r="E1184" t="s">
        <v>142</v>
      </c>
      <c r="F1184" t="s">
        <v>147</v>
      </c>
    </row>
    <row r="1185" spans="1:6" x14ac:dyDescent="0.35">
      <c r="A1185">
        <v>90262</v>
      </c>
      <c r="B1185">
        <v>33.924537999999998</v>
      </c>
      <c r="C1185">
        <v>-118.20295400000001</v>
      </c>
      <c r="D1185" t="s">
        <v>801</v>
      </c>
      <c r="E1185" t="s">
        <v>142</v>
      </c>
      <c r="F1185" t="s">
        <v>145</v>
      </c>
    </row>
    <row r="1186" spans="1:6" x14ac:dyDescent="0.35">
      <c r="A1186">
        <v>95296</v>
      </c>
      <c r="B1186">
        <v>37.889848999999998</v>
      </c>
      <c r="C1186">
        <v>-121.253872</v>
      </c>
      <c r="D1186" t="s">
        <v>802</v>
      </c>
      <c r="E1186" t="s">
        <v>142</v>
      </c>
      <c r="F1186" t="s">
        <v>143</v>
      </c>
    </row>
    <row r="1187" spans="1:6" x14ac:dyDescent="0.35">
      <c r="A1187">
        <v>92358</v>
      </c>
      <c r="B1187">
        <v>34.839964000000002</v>
      </c>
      <c r="C1187">
        <v>-115.967051</v>
      </c>
      <c r="D1187" t="s">
        <v>803</v>
      </c>
      <c r="E1187" t="s">
        <v>142</v>
      </c>
      <c r="F1187" t="s">
        <v>147</v>
      </c>
    </row>
    <row r="1188" spans="1:6" x14ac:dyDescent="0.35">
      <c r="A1188">
        <v>96058</v>
      </c>
      <c r="B1188">
        <v>41.787880999999999</v>
      </c>
      <c r="C1188">
        <v>-121.911394</v>
      </c>
      <c r="D1188" t="s">
        <v>804</v>
      </c>
      <c r="E1188" t="s">
        <v>142</v>
      </c>
      <c r="F1188" t="s">
        <v>326</v>
      </c>
    </row>
    <row r="1189" spans="1:6" x14ac:dyDescent="0.35">
      <c r="A1189">
        <v>95552</v>
      </c>
      <c r="B1189">
        <v>40.450929000000002</v>
      </c>
      <c r="C1189">
        <v>-123.505623</v>
      </c>
      <c r="D1189" t="s">
        <v>805</v>
      </c>
      <c r="E1189" t="s">
        <v>142</v>
      </c>
      <c r="F1189" t="s">
        <v>256</v>
      </c>
    </row>
    <row r="1190" spans="1:6" x14ac:dyDescent="0.35">
      <c r="A1190">
        <v>96119</v>
      </c>
      <c r="B1190">
        <v>40.976640000000003</v>
      </c>
      <c r="C1190">
        <v>-120.554754</v>
      </c>
      <c r="D1190" t="s">
        <v>806</v>
      </c>
      <c r="E1190" t="s">
        <v>142</v>
      </c>
      <c r="F1190" t="s">
        <v>254</v>
      </c>
    </row>
    <row r="1191" spans="1:6" x14ac:dyDescent="0.35">
      <c r="A1191">
        <v>93637</v>
      </c>
      <c r="B1191">
        <v>36.928286</v>
      </c>
      <c r="C1191">
        <v>-120.182423</v>
      </c>
      <c r="D1191" t="s">
        <v>45</v>
      </c>
      <c r="E1191" t="s">
        <v>142</v>
      </c>
      <c r="F1191" t="s">
        <v>45</v>
      </c>
    </row>
    <row r="1192" spans="1:6" x14ac:dyDescent="0.35">
      <c r="A1192">
        <v>93638</v>
      </c>
      <c r="B1192">
        <v>37.023383000000003</v>
      </c>
      <c r="C1192">
        <v>-119.97737600000001</v>
      </c>
      <c r="D1192" t="s">
        <v>45</v>
      </c>
      <c r="E1192" t="s">
        <v>142</v>
      </c>
      <c r="F1192" t="s">
        <v>45</v>
      </c>
    </row>
    <row r="1193" spans="1:6" x14ac:dyDescent="0.35">
      <c r="A1193">
        <v>93639</v>
      </c>
      <c r="B1193">
        <v>37.160621999999996</v>
      </c>
      <c r="C1193">
        <v>-119.945035</v>
      </c>
      <c r="D1193" t="s">
        <v>45</v>
      </c>
      <c r="E1193" t="s">
        <v>142</v>
      </c>
      <c r="F1193" t="s">
        <v>45</v>
      </c>
    </row>
    <row r="1194" spans="1:6" x14ac:dyDescent="0.35">
      <c r="A1194">
        <v>95653</v>
      </c>
      <c r="B1194">
        <v>38.671903</v>
      </c>
      <c r="C1194">
        <v>-121.97209599999999</v>
      </c>
      <c r="D1194" t="s">
        <v>807</v>
      </c>
      <c r="E1194" t="s">
        <v>142</v>
      </c>
      <c r="F1194" t="s">
        <v>63</v>
      </c>
    </row>
    <row r="1195" spans="1:6" x14ac:dyDescent="0.35">
      <c r="A1195">
        <v>95954</v>
      </c>
      <c r="B1195">
        <v>39.867958999999999</v>
      </c>
      <c r="C1195">
        <v>-121.599628</v>
      </c>
      <c r="D1195" t="s">
        <v>808</v>
      </c>
      <c r="E1195" t="s">
        <v>142</v>
      </c>
      <c r="F1195" t="s">
        <v>225</v>
      </c>
    </row>
    <row r="1196" spans="1:6" x14ac:dyDescent="0.35">
      <c r="A1196">
        <v>90263</v>
      </c>
      <c r="B1196">
        <v>33.786594000000001</v>
      </c>
      <c r="C1196">
        <v>-118.29866199999999</v>
      </c>
      <c r="D1196" t="s">
        <v>809</v>
      </c>
      <c r="E1196" t="s">
        <v>142</v>
      </c>
      <c r="F1196" t="s">
        <v>145</v>
      </c>
    </row>
    <row r="1197" spans="1:6" x14ac:dyDescent="0.35">
      <c r="A1197">
        <v>90264</v>
      </c>
      <c r="B1197">
        <v>33.786594000000001</v>
      </c>
      <c r="C1197">
        <v>-118.29866199999999</v>
      </c>
      <c r="D1197" t="s">
        <v>809</v>
      </c>
      <c r="E1197" t="s">
        <v>142</v>
      </c>
      <c r="F1197" t="s">
        <v>145</v>
      </c>
    </row>
    <row r="1198" spans="1:6" x14ac:dyDescent="0.35">
      <c r="A1198">
        <v>90265</v>
      </c>
      <c r="B1198">
        <v>33.786594000000001</v>
      </c>
      <c r="C1198">
        <v>-118.29866199999999</v>
      </c>
      <c r="D1198" t="s">
        <v>809</v>
      </c>
      <c r="E1198" t="s">
        <v>142</v>
      </c>
      <c r="F1198" t="s">
        <v>145</v>
      </c>
    </row>
    <row r="1199" spans="1:6" x14ac:dyDescent="0.35">
      <c r="A1199">
        <v>93546</v>
      </c>
      <c r="B1199">
        <v>37.609434</v>
      </c>
      <c r="C1199">
        <v>-118.86563599999999</v>
      </c>
      <c r="D1199" t="s">
        <v>810</v>
      </c>
      <c r="E1199" t="s">
        <v>142</v>
      </c>
      <c r="F1199" t="s">
        <v>248</v>
      </c>
    </row>
    <row r="1200" spans="1:6" x14ac:dyDescent="0.35">
      <c r="A1200">
        <v>95459</v>
      </c>
      <c r="B1200">
        <v>38.950235999999997</v>
      </c>
      <c r="C1200">
        <v>-123.661507</v>
      </c>
      <c r="D1200" t="s">
        <v>811</v>
      </c>
      <c r="E1200" t="s">
        <v>142</v>
      </c>
      <c r="F1200" t="s">
        <v>159</v>
      </c>
    </row>
    <row r="1201" spans="1:6" x14ac:dyDescent="0.35">
      <c r="A1201">
        <v>90266</v>
      </c>
      <c r="B1201">
        <v>33.786594000000001</v>
      </c>
      <c r="C1201">
        <v>-118.29866199999999</v>
      </c>
      <c r="D1201" t="s">
        <v>812</v>
      </c>
      <c r="E1201" t="s">
        <v>142</v>
      </c>
      <c r="F1201" t="s">
        <v>145</v>
      </c>
    </row>
    <row r="1202" spans="1:6" x14ac:dyDescent="0.35">
      <c r="A1202">
        <v>90267</v>
      </c>
      <c r="B1202">
        <v>33.786594000000001</v>
      </c>
      <c r="C1202">
        <v>-118.29866199999999</v>
      </c>
      <c r="D1202" t="s">
        <v>812</v>
      </c>
      <c r="E1202" t="s">
        <v>142</v>
      </c>
      <c r="F1202" t="s">
        <v>145</v>
      </c>
    </row>
    <row r="1203" spans="1:6" x14ac:dyDescent="0.35">
      <c r="A1203">
        <v>95336</v>
      </c>
      <c r="B1203">
        <v>37.807296999999998</v>
      </c>
      <c r="C1203">
        <v>-121.177601</v>
      </c>
      <c r="D1203" t="s">
        <v>813</v>
      </c>
      <c r="E1203" t="s">
        <v>142</v>
      </c>
      <c r="F1203" t="s">
        <v>143</v>
      </c>
    </row>
    <row r="1204" spans="1:6" x14ac:dyDescent="0.35">
      <c r="A1204">
        <v>95337</v>
      </c>
      <c r="B1204">
        <v>37.743327000000001</v>
      </c>
      <c r="C1204">
        <v>-121.227351</v>
      </c>
      <c r="D1204" t="s">
        <v>813</v>
      </c>
      <c r="E1204" t="s">
        <v>142</v>
      </c>
      <c r="F1204" t="s">
        <v>143</v>
      </c>
    </row>
    <row r="1205" spans="1:6" x14ac:dyDescent="0.35">
      <c r="A1205">
        <v>96059</v>
      </c>
      <c r="B1205">
        <v>40.420878999999999</v>
      </c>
      <c r="C1205">
        <v>-121.864689</v>
      </c>
      <c r="D1205" t="s">
        <v>814</v>
      </c>
      <c r="E1205" t="s">
        <v>142</v>
      </c>
      <c r="F1205" t="s">
        <v>418</v>
      </c>
    </row>
    <row r="1206" spans="1:6" x14ac:dyDescent="0.35">
      <c r="A1206">
        <v>92518</v>
      </c>
      <c r="B1206">
        <v>33.752885999999997</v>
      </c>
      <c r="C1206">
        <v>-116.055617</v>
      </c>
      <c r="D1206" t="s">
        <v>815</v>
      </c>
      <c r="E1206" t="s">
        <v>142</v>
      </c>
      <c r="F1206" t="s">
        <v>152</v>
      </c>
    </row>
    <row r="1207" spans="1:6" x14ac:dyDescent="0.35">
      <c r="A1207">
        <v>93252</v>
      </c>
      <c r="B1207">
        <v>35.294404999999998</v>
      </c>
      <c r="C1207">
        <v>-118.905173</v>
      </c>
      <c r="D1207" t="s">
        <v>816</v>
      </c>
      <c r="E1207" t="s">
        <v>142</v>
      </c>
      <c r="F1207" t="s">
        <v>49</v>
      </c>
    </row>
    <row r="1208" spans="1:6" x14ac:dyDescent="0.35">
      <c r="A1208">
        <v>93933</v>
      </c>
      <c r="B1208">
        <v>36.643259</v>
      </c>
      <c r="C1208">
        <v>-121.81271099999999</v>
      </c>
      <c r="D1208" t="s">
        <v>817</v>
      </c>
      <c r="E1208" t="s">
        <v>142</v>
      </c>
      <c r="F1208" t="s">
        <v>200</v>
      </c>
    </row>
    <row r="1209" spans="1:6" x14ac:dyDescent="0.35">
      <c r="A1209">
        <v>90292</v>
      </c>
      <c r="B1209">
        <v>33.786594000000001</v>
      </c>
      <c r="C1209">
        <v>-118.29866199999999</v>
      </c>
      <c r="D1209" t="s">
        <v>818</v>
      </c>
      <c r="E1209" t="s">
        <v>142</v>
      </c>
      <c r="F1209" t="s">
        <v>145</v>
      </c>
    </row>
    <row r="1210" spans="1:6" x14ac:dyDescent="0.35">
      <c r="A1210">
        <v>90295</v>
      </c>
      <c r="B1210">
        <v>33.786594000000001</v>
      </c>
      <c r="C1210">
        <v>-118.29866199999999</v>
      </c>
      <c r="D1210" t="s">
        <v>818</v>
      </c>
      <c r="E1210" t="s">
        <v>142</v>
      </c>
      <c r="F1210" t="s">
        <v>145</v>
      </c>
    </row>
    <row r="1211" spans="1:6" x14ac:dyDescent="0.35">
      <c r="A1211">
        <v>95338</v>
      </c>
      <c r="B1211">
        <v>37.572907000000001</v>
      </c>
      <c r="C1211">
        <v>-120.018973</v>
      </c>
      <c r="D1211" t="s">
        <v>70</v>
      </c>
      <c r="E1211" t="s">
        <v>142</v>
      </c>
      <c r="F1211" t="s">
        <v>70</v>
      </c>
    </row>
    <row r="1212" spans="1:6" x14ac:dyDescent="0.35">
      <c r="A1212">
        <v>96120</v>
      </c>
      <c r="B1212">
        <v>38.771318999999998</v>
      </c>
      <c r="C1212">
        <v>-119.832669</v>
      </c>
      <c r="D1212" t="s">
        <v>819</v>
      </c>
      <c r="E1212" t="s">
        <v>142</v>
      </c>
      <c r="F1212" t="s">
        <v>167</v>
      </c>
    </row>
    <row r="1213" spans="1:6" x14ac:dyDescent="0.35">
      <c r="A1213">
        <v>94940</v>
      </c>
      <c r="B1213">
        <v>38.170870000000001</v>
      </c>
      <c r="C1213">
        <v>-122.823185</v>
      </c>
      <c r="D1213" t="s">
        <v>820</v>
      </c>
      <c r="E1213" t="s">
        <v>142</v>
      </c>
      <c r="F1213" t="s">
        <v>244</v>
      </c>
    </row>
    <row r="1214" spans="1:6" x14ac:dyDescent="0.35">
      <c r="A1214">
        <v>95654</v>
      </c>
      <c r="B1214">
        <v>38.463282</v>
      </c>
      <c r="C1214">
        <v>-120.550021</v>
      </c>
      <c r="D1214" t="s">
        <v>821</v>
      </c>
      <c r="E1214" t="s">
        <v>142</v>
      </c>
      <c r="F1214" t="s">
        <v>177</v>
      </c>
    </row>
    <row r="1215" spans="1:6" x14ac:dyDescent="0.35">
      <c r="A1215">
        <v>94553</v>
      </c>
      <c r="B1215">
        <v>37.986421</v>
      </c>
      <c r="C1215">
        <v>-122.13497599999999</v>
      </c>
      <c r="D1215" t="s">
        <v>822</v>
      </c>
      <c r="E1215" t="s">
        <v>142</v>
      </c>
      <c r="F1215" t="s">
        <v>156</v>
      </c>
    </row>
    <row r="1216" spans="1:6" x14ac:dyDescent="0.35">
      <c r="A1216">
        <v>95901</v>
      </c>
      <c r="B1216">
        <v>39.260877999999998</v>
      </c>
      <c r="C1216">
        <v>-121.370959</v>
      </c>
      <c r="D1216" t="s">
        <v>66</v>
      </c>
      <c r="E1216" t="s">
        <v>142</v>
      </c>
      <c r="F1216" t="s">
        <v>233</v>
      </c>
    </row>
    <row r="1217" spans="1:6" x14ac:dyDescent="0.35">
      <c r="A1217">
        <v>95655</v>
      </c>
      <c r="B1217">
        <v>38.554406</v>
      </c>
      <c r="C1217">
        <v>-121.28180999999999</v>
      </c>
      <c r="D1217" t="s">
        <v>823</v>
      </c>
      <c r="E1217" t="s">
        <v>142</v>
      </c>
      <c r="F1217" t="s">
        <v>64</v>
      </c>
    </row>
    <row r="1218" spans="1:6" x14ac:dyDescent="0.35">
      <c r="A1218">
        <v>95955</v>
      </c>
      <c r="B1218">
        <v>39.284700000000001</v>
      </c>
      <c r="C1218">
        <v>-122.210089</v>
      </c>
      <c r="D1218" t="s">
        <v>824</v>
      </c>
      <c r="E1218" t="s">
        <v>142</v>
      </c>
      <c r="F1218" t="s">
        <v>92</v>
      </c>
    </row>
    <row r="1219" spans="1:6" x14ac:dyDescent="0.35">
      <c r="A1219">
        <v>90270</v>
      </c>
      <c r="B1219">
        <v>33.988463000000003</v>
      </c>
      <c r="C1219">
        <v>-118.187376</v>
      </c>
      <c r="D1219" t="s">
        <v>825</v>
      </c>
      <c r="E1219" t="s">
        <v>142</v>
      </c>
      <c r="F1219" t="s">
        <v>145</v>
      </c>
    </row>
    <row r="1220" spans="1:6" x14ac:dyDescent="0.35">
      <c r="A1220">
        <v>93250</v>
      </c>
      <c r="B1220">
        <v>35.674813</v>
      </c>
      <c r="C1220">
        <v>-118.489938</v>
      </c>
      <c r="D1220" t="s">
        <v>826</v>
      </c>
      <c r="E1220" t="s">
        <v>142</v>
      </c>
      <c r="F1220" t="s">
        <v>49</v>
      </c>
    </row>
    <row r="1221" spans="1:6" x14ac:dyDescent="0.35">
      <c r="A1221">
        <v>93251</v>
      </c>
      <c r="B1221">
        <v>35.294404999999998</v>
      </c>
      <c r="C1221">
        <v>-118.905173</v>
      </c>
      <c r="D1221" t="s">
        <v>827</v>
      </c>
      <c r="E1221" t="s">
        <v>142</v>
      </c>
      <c r="F1221" t="s">
        <v>49</v>
      </c>
    </row>
    <row r="1222" spans="1:6" x14ac:dyDescent="0.35">
      <c r="A1222">
        <v>96056</v>
      </c>
      <c r="B1222">
        <v>41.096750999999998</v>
      </c>
      <c r="C1222">
        <v>-121.43682200000001</v>
      </c>
      <c r="D1222" t="s">
        <v>828</v>
      </c>
      <c r="E1222" t="s">
        <v>142</v>
      </c>
      <c r="F1222" t="s">
        <v>71</v>
      </c>
    </row>
    <row r="1223" spans="1:6" x14ac:dyDescent="0.35">
      <c r="A1223">
        <v>95652</v>
      </c>
      <c r="B1223">
        <v>38.666652999999997</v>
      </c>
      <c r="C1223">
        <v>-121.389613</v>
      </c>
      <c r="D1223" t="s">
        <v>829</v>
      </c>
      <c r="E1223" t="s">
        <v>142</v>
      </c>
      <c r="F1223" t="s">
        <v>64</v>
      </c>
    </row>
    <row r="1224" spans="1:6" x14ac:dyDescent="0.35">
      <c r="A1224">
        <v>96057</v>
      </c>
      <c r="B1224">
        <v>41.247548000000002</v>
      </c>
      <c r="C1224">
        <v>-122.112813</v>
      </c>
      <c r="D1224" t="s">
        <v>830</v>
      </c>
      <c r="E1224" t="s">
        <v>142</v>
      </c>
      <c r="F1224" t="s">
        <v>326</v>
      </c>
    </row>
    <row r="1225" spans="1:6" x14ac:dyDescent="0.35">
      <c r="A1225">
        <v>95519</v>
      </c>
      <c r="B1225">
        <v>40.708094000000003</v>
      </c>
      <c r="C1225">
        <v>-123.97623400000001</v>
      </c>
      <c r="D1225" t="s">
        <v>831</v>
      </c>
      <c r="E1225" t="s">
        <v>142</v>
      </c>
      <c r="F1225" t="s">
        <v>53</v>
      </c>
    </row>
    <row r="1226" spans="1:6" x14ac:dyDescent="0.35">
      <c r="A1226">
        <v>95956</v>
      </c>
      <c r="B1226">
        <v>39.896259000000001</v>
      </c>
      <c r="C1226">
        <v>-121.096023</v>
      </c>
      <c r="D1226" t="s">
        <v>832</v>
      </c>
      <c r="E1226" t="s">
        <v>142</v>
      </c>
      <c r="F1226" t="s">
        <v>236</v>
      </c>
    </row>
    <row r="1227" spans="1:6" x14ac:dyDescent="0.35">
      <c r="A1227">
        <v>95722</v>
      </c>
      <c r="B1227">
        <v>39.001448000000003</v>
      </c>
      <c r="C1227">
        <v>-121.034843</v>
      </c>
      <c r="D1227" t="s">
        <v>833</v>
      </c>
      <c r="E1227" t="s">
        <v>142</v>
      </c>
      <c r="F1227" t="s">
        <v>84</v>
      </c>
    </row>
    <row r="1228" spans="1:6" x14ac:dyDescent="0.35">
      <c r="A1228">
        <v>92254</v>
      </c>
      <c r="B1228">
        <v>33.545034000000001</v>
      </c>
      <c r="C1228">
        <v>-116.018731</v>
      </c>
      <c r="D1228" t="s">
        <v>834</v>
      </c>
      <c r="E1228" t="s">
        <v>142</v>
      </c>
      <c r="F1228" t="s">
        <v>152</v>
      </c>
    </row>
    <row r="1229" spans="1:6" x14ac:dyDescent="0.35">
      <c r="A1229">
        <v>95460</v>
      </c>
      <c r="B1229">
        <v>39.319949000000001</v>
      </c>
      <c r="C1229">
        <v>-123.73437699999999</v>
      </c>
      <c r="D1229" t="s">
        <v>159</v>
      </c>
      <c r="E1229" t="s">
        <v>142</v>
      </c>
      <c r="F1229" t="s">
        <v>159</v>
      </c>
    </row>
    <row r="1230" spans="1:6" x14ac:dyDescent="0.35">
      <c r="A1230">
        <v>93640</v>
      </c>
      <c r="B1230">
        <v>36.676898000000001</v>
      </c>
      <c r="C1230">
        <v>-120.393602</v>
      </c>
      <c r="D1230" t="s">
        <v>835</v>
      </c>
      <c r="E1230" t="s">
        <v>142</v>
      </c>
      <c r="F1230" t="s">
        <v>54</v>
      </c>
    </row>
    <row r="1231" spans="1:6" x14ac:dyDescent="0.35">
      <c r="A1231">
        <v>92584</v>
      </c>
      <c r="B1231">
        <v>33.752885999999997</v>
      </c>
      <c r="C1231">
        <v>-116.055617</v>
      </c>
      <c r="D1231" t="s">
        <v>836</v>
      </c>
      <c r="E1231" t="s">
        <v>142</v>
      </c>
      <c r="F1231" t="s">
        <v>152</v>
      </c>
    </row>
    <row r="1232" spans="1:6" x14ac:dyDescent="0.35">
      <c r="A1232">
        <v>94025</v>
      </c>
      <c r="B1232">
        <v>37.439616000000001</v>
      </c>
      <c r="C1232">
        <v>-122.186373</v>
      </c>
      <c r="D1232" t="s">
        <v>837</v>
      </c>
      <c r="E1232" t="s">
        <v>142</v>
      </c>
      <c r="F1232" t="s">
        <v>209</v>
      </c>
    </row>
    <row r="1233" spans="1:6" x14ac:dyDescent="0.35">
      <c r="A1233">
        <v>94026</v>
      </c>
      <c r="B1233">
        <v>37.381143999999999</v>
      </c>
      <c r="C1233">
        <v>-122.334825</v>
      </c>
      <c r="D1233" t="s">
        <v>837</v>
      </c>
      <c r="E1233" t="s">
        <v>142</v>
      </c>
      <c r="F1233" t="s">
        <v>209</v>
      </c>
    </row>
    <row r="1234" spans="1:6" x14ac:dyDescent="0.35">
      <c r="A1234">
        <v>94029</v>
      </c>
      <c r="B1234">
        <v>37.381143999999999</v>
      </c>
      <c r="C1234">
        <v>-122.334825</v>
      </c>
      <c r="D1234" t="s">
        <v>837</v>
      </c>
      <c r="E1234" t="s">
        <v>142</v>
      </c>
      <c r="F1234" t="s">
        <v>209</v>
      </c>
    </row>
    <row r="1235" spans="1:6" x14ac:dyDescent="0.35">
      <c r="A1235">
        <v>92359</v>
      </c>
      <c r="B1235">
        <v>34.470317000000001</v>
      </c>
      <c r="C1235">
        <v>-115.969627</v>
      </c>
      <c r="D1235" t="s">
        <v>838</v>
      </c>
      <c r="E1235" t="s">
        <v>142</v>
      </c>
      <c r="F1235" t="s">
        <v>147</v>
      </c>
    </row>
    <row r="1236" spans="1:6" x14ac:dyDescent="0.35">
      <c r="A1236">
        <v>95340</v>
      </c>
      <c r="B1236">
        <v>37.338191000000002</v>
      </c>
      <c r="C1236">
        <v>-120.475427</v>
      </c>
      <c r="D1236" t="s">
        <v>75</v>
      </c>
      <c r="E1236" t="s">
        <v>142</v>
      </c>
      <c r="F1236" t="s">
        <v>75</v>
      </c>
    </row>
    <row r="1237" spans="1:6" x14ac:dyDescent="0.35">
      <c r="A1237">
        <v>95341</v>
      </c>
      <c r="B1237">
        <v>37.186872000000001</v>
      </c>
      <c r="C1237">
        <v>-120.650351</v>
      </c>
      <c r="D1237" t="s">
        <v>75</v>
      </c>
      <c r="E1237" t="s">
        <v>142</v>
      </c>
      <c r="F1237" t="s">
        <v>75</v>
      </c>
    </row>
    <row r="1238" spans="1:6" x14ac:dyDescent="0.35">
      <c r="A1238">
        <v>95343</v>
      </c>
      <c r="B1238">
        <v>37.186872000000001</v>
      </c>
      <c r="C1238">
        <v>-120.650351</v>
      </c>
      <c r="D1238" t="s">
        <v>75</v>
      </c>
      <c r="E1238" t="s">
        <v>142</v>
      </c>
      <c r="F1238" t="s">
        <v>75</v>
      </c>
    </row>
    <row r="1239" spans="1:6" x14ac:dyDescent="0.35">
      <c r="A1239">
        <v>95344</v>
      </c>
      <c r="B1239">
        <v>37.378233999999999</v>
      </c>
      <c r="C1239">
        <v>-120.617808</v>
      </c>
      <c r="D1239" t="s">
        <v>75</v>
      </c>
      <c r="E1239" t="s">
        <v>142</v>
      </c>
      <c r="F1239" t="s">
        <v>75</v>
      </c>
    </row>
    <row r="1240" spans="1:6" x14ac:dyDescent="0.35">
      <c r="A1240">
        <v>95348</v>
      </c>
      <c r="B1240">
        <v>37.412623000000004</v>
      </c>
      <c r="C1240">
        <v>-120.50975</v>
      </c>
      <c r="D1240" t="s">
        <v>75</v>
      </c>
      <c r="E1240" t="s">
        <v>142</v>
      </c>
      <c r="F1240" t="s">
        <v>75</v>
      </c>
    </row>
    <row r="1241" spans="1:6" x14ac:dyDescent="0.35">
      <c r="A1241">
        <v>95957</v>
      </c>
      <c r="B1241">
        <v>39.066930999999997</v>
      </c>
      <c r="C1241">
        <v>-121.84856499999999</v>
      </c>
      <c r="D1241" t="s">
        <v>839</v>
      </c>
      <c r="E1241" t="s">
        <v>142</v>
      </c>
      <c r="F1241" t="s">
        <v>769</v>
      </c>
    </row>
    <row r="1242" spans="1:6" x14ac:dyDescent="0.35">
      <c r="D1242" t="s">
        <v>840</v>
      </c>
      <c r="E1242" t="s">
        <v>142</v>
      </c>
      <c r="F1242" t="s">
        <v>49</v>
      </c>
    </row>
    <row r="1243" spans="1:6" x14ac:dyDescent="0.35">
      <c r="A1243">
        <v>95346</v>
      </c>
      <c r="B1243">
        <v>38.08455</v>
      </c>
      <c r="C1243">
        <v>-120.135262</v>
      </c>
      <c r="D1243" t="s">
        <v>841</v>
      </c>
      <c r="E1243" t="s">
        <v>142</v>
      </c>
      <c r="F1243" t="s">
        <v>262</v>
      </c>
    </row>
    <row r="1244" spans="1:6" x14ac:dyDescent="0.35">
      <c r="A1244">
        <v>95461</v>
      </c>
      <c r="B1244">
        <v>39.040188000000001</v>
      </c>
      <c r="C1244">
        <v>-122.71927599999999</v>
      </c>
      <c r="D1244" t="s">
        <v>842</v>
      </c>
      <c r="E1244" t="s">
        <v>142</v>
      </c>
      <c r="F1244" t="s">
        <v>394</v>
      </c>
    </row>
    <row r="1245" spans="1:6" x14ac:dyDescent="0.35">
      <c r="A1245">
        <v>95345</v>
      </c>
      <c r="B1245">
        <v>37.564368999999999</v>
      </c>
      <c r="C1245">
        <v>-119.962569</v>
      </c>
      <c r="D1245" t="s">
        <v>843</v>
      </c>
      <c r="E1245" t="s">
        <v>142</v>
      </c>
      <c r="F1245" t="s">
        <v>70</v>
      </c>
    </row>
    <row r="1246" spans="1:6" x14ac:dyDescent="0.35">
      <c r="A1246">
        <v>92655</v>
      </c>
      <c r="B1246">
        <v>33.640301999999998</v>
      </c>
      <c r="C1246">
        <v>-117.769442</v>
      </c>
      <c r="D1246" t="s">
        <v>844</v>
      </c>
      <c r="E1246" t="s">
        <v>142</v>
      </c>
      <c r="F1246" t="s">
        <v>163</v>
      </c>
    </row>
    <row r="1247" spans="1:6" x14ac:dyDescent="0.35">
      <c r="A1247">
        <v>96121</v>
      </c>
      <c r="B1247">
        <v>40.196745</v>
      </c>
      <c r="C1247">
        <v>-120.367586</v>
      </c>
      <c r="D1247" t="s">
        <v>845</v>
      </c>
      <c r="E1247" t="s">
        <v>142</v>
      </c>
      <c r="F1247" t="s">
        <v>254</v>
      </c>
    </row>
    <row r="1248" spans="1:6" x14ac:dyDescent="0.35">
      <c r="A1248">
        <v>96061</v>
      </c>
      <c r="B1248">
        <v>40.343924999999999</v>
      </c>
      <c r="C1248">
        <v>-121.503495</v>
      </c>
      <c r="D1248" t="s">
        <v>846</v>
      </c>
      <c r="E1248" t="s">
        <v>142</v>
      </c>
      <c r="F1248" t="s">
        <v>418</v>
      </c>
    </row>
    <row r="1249" spans="1:6" x14ac:dyDescent="0.35">
      <c r="A1249">
        <v>94941</v>
      </c>
      <c r="B1249">
        <v>37.886324999999999</v>
      </c>
      <c r="C1249">
        <v>-122.56293700000001</v>
      </c>
      <c r="D1249" t="s">
        <v>847</v>
      </c>
      <c r="E1249" t="s">
        <v>142</v>
      </c>
      <c r="F1249" t="s">
        <v>244</v>
      </c>
    </row>
    <row r="1250" spans="1:6" x14ac:dyDescent="0.35">
      <c r="A1250">
        <v>94942</v>
      </c>
      <c r="B1250">
        <v>38.068035999999999</v>
      </c>
      <c r="C1250">
        <v>-122.740988</v>
      </c>
      <c r="D1250" t="s">
        <v>847</v>
      </c>
      <c r="E1250" t="s">
        <v>142</v>
      </c>
      <c r="F1250" t="s">
        <v>244</v>
      </c>
    </row>
    <row r="1251" spans="1:6" x14ac:dyDescent="0.35">
      <c r="A1251">
        <v>94030</v>
      </c>
      <c r="B1251">
        <v>37.598385</v>
      </c>
      <c r="C1251">
        <v>-122.400083</v>
      </c>
      <c r="D1251" t="s">
        <v>848</v>
      </c>
      <c r="E1251" t="s">
        <v>142</v>
      </c>
      <c r="F1251" t="s">
        <v>209</v>
      </c>
    </row>
    <row r="1252" spans="1:6" x14ac:dyDescent="0.35">
      <c r="A1252">
        <v>94031</v>
      </c>
      <c r="B1252">
        <v>37.381143999999999</v>
      </c>
      <c r="C1252">
        <v>-122.334825</v>
      </c>
      <c r="D1252" t="s">
        <v>848</v>
      </c>
      <c r="E1252" t="s">
        <v>142</v>
      </c>
      <c r="F1252" t="s">
        <v>209</v>
      </c>
    </row>
    <row r="1253" spans="1:6" x14ac:dyDescent="0.35">
      <c r="A1253">
        <v>96062</v>
      </c>
      <c r="B1253">
        <v>40.570081000000002</v>
      </c>
      <c r="C1253">
        <v>-122.06721400000001</v>
      </c>
      <c r="D1253" t="s">
        <v>849</v>
      </c>
      <c r="E1253" t="s">
        <v>142</v>
      </c>
      <c r="F1253" t="s">
        <v>71</v>
      </c>
    </row>
    <row r="1254" spans="1:6" x14ac:dyDescent="0.35">
      <c r="A1254">
        <v>95035</v>
      </c>
      <c r="B1254">
        <v>37.436453999999998</v>
      </c>
      <c r="C1254">
        <v>-121.86198899999999</v>
      </c>
      <c r="D1254" t="s">
        <v>850</v>
      </c>
      <c r="E1254" t="s">
        <v>142</v>
      </c>
      <c r="F1254" t="s">
        <v>175</v>
      </c>
    </row>
    <row r="1255" spans="1:6" x14ac:dyDescent="0.35">
      <c r="A1255">
        <v>95036</v>
      </c>
      <c r="B1255">
        <v>37.456806999999998</v>
      </c>
      <c r="C1255">
        <v>-121.91363200000001</v>
      </c>
      <c r="D1255" t="s">
        <v>850</v>
      </c>
      <c r="E1255" t="s">
        <v>142</v>
      </c>
      <c r="F1255" t="s">
        <v>175</v>
      </c>
    </row>
    <row r="1256" spans="1:6" x14ac:dyDescent="0.35">
      <c r="A1256">
        <v>96063</v>
      </c>
      <c r="B1256">
        <v>40.356403</v>
      </c>
      <c r="C1256">
        <v>-121.57102</v>
      </c>
      <c r="D1256" t="s">
        <v>851</v>
      </c>
      <c r="E1256" t="s">
        <v>142</v>
      </c>
      <c r="F1256" t="s">
        <v>418</v>
      </c>
    </row>
    <row r="1257" spans="1:6" x14ac:dyDescent="0.35">
      <c r="A1257">
        <v>91752</v>
      </c>
      <c r="B1257">
        <v>33.752885999999997</v>
      </c>
      <c r="C1257">
        <v>-116.055617</v>
      </c>
      <c r="D1257" t="s">
        <v>852</v>
      </c>
      <c r="E1257" t="s">
        <v>142</v>
      </c>
      <c r="F1257" t="s">
        <v>152</v>
      </c>
    </row>
    <row r="1258" spans="1:6" x14ac:dyDescent="0.35">
      <c r="A1258">
        <v>93641</v>
      </c>
      <c r="B1258">
        <v>36.698963999999997</v>
      </c>
      <c r="C1258">
        <v>-119.04921899999999</v>
      </c>
      <c r="D1258" t="s">
        <v>853</v>
      </c>
      <c r="E1258" t="s">
        <v>142</v>
      </c>
      <c r="F1258" t="s">
        <v>54</v>
      </c>
    </row>
    <row r="1259" spans="1:6" x14ac:dyDescent="0.35">
      <c r="A1259">
        <v>95553</v>
      </c>
      <c r="B1259">
        <v>40.235480000000003</v>
      </c>
      <c r="C1259">
        <v>-123.845935</v>
      </c>
      <c r="D1259" t="s">
        <v>854</v>
      </c>
      <c r="E1259" t="s">
        <v>142</v>
      </c>
      <c r="F1259" t="s">
        <v>53</v>
      </c>
    </row>
    <row r="1260" spans="1:6" x14ac:dyDescent="0.35">
      <c r="A1260">
        <v>91345</v>
      </c>
      <c r="B1260">
        <v>33.786594000000001</v>
      </c>
      <c r="C1260">
        <v>-118.29866199999999</v>
      </c>
      <c r="D1260" t="s">
        <v>855</v>
      </c>
      <c r="E1260" t="s">
        <v>142</v>
      </c>
      <c r="F1260" t="s">
        <v>145</v>
      </c>
    </row>
    <row r="1261" spans="1:6" x14ac:dyDescent="0.35">
      <c r="A1261">
        <v>91346</v>
      </c>
      <c r="B1261">
        <v>33.786594000000001</v>
      </c>
      <c r="C1261">
        <v>-118.29866199999999</v>
      </c>
      <c r="D1261" t="s">
        <v>855</v>
      </c>
      <c r="E1261" t="s">
        <v>142</v>
      </c>
      <c r="F1261" t="s">
        <v>145</v>
      </c>
    </row>
    <row r="1262" spans="1:6" x14ac:dyDescent="0.35">
      <c r="A1262">
        <v>91395</v>
      </c>
      <c r="B1262">
        <v>33.786594000000001</v>
      </c>
      <c r="C1262">
        <v>-118.29866199999999</v>
      </c>
      <c r="D1262" t="s">
        <v>855</v>
      </c>
      <c r="E1262" t="s">
        <v>142</v>
      </c>
      <c r="F1262" t="s">
        <v>145</v>
      </c>
    </row>
    <row r="1263" spans="1:6" x14ac:dyDescent="0.35">
      <c r="A1263">
        <v>92690</v>
      </c>
      <c r="B1263">
        <v>33.640301999999998</v>
      </c>
      <c r="C1263">
        <v>-117.769442</v>
      </c>
      <c r="D1263" t="s">
        <v>856</v>
      </c>
      <c r="E1263" t="s">
        <v>142</v>
      </c>
      <c r="F1263" t="s">
        <v>163</v>
      </c>
    </row>
    <row r="1264" spans="1:6" x14ac:dyDescent="0.35">
      <c r="A1264">
        <v>92691</v>
      </c>
      <c r="B1264">
        <v>33.605527000000002</v>
      </c>
      <c r="C1264">
        <v>-117.667923</v>
      </c>
      <c r="D1264" t="s">
        <v>856</v>
      </c>
      <c r="E1264" t="s">
        <v>142</v>
      </c>
      <c r="F1264" t="s">
        <v>163</v>
      </c>
    </row>
    <row r="1265" spans="1:6" x14ac:dyDescent="0.35">
      <c r="A1265">
        <v>92692</v>
      </c>
      <c r="B1265">
        <v>33.575026000000001</v>
      </c>
      <c r="C1265">
        <v>-117.659899</v>
      </c>
      <c r="D1265" t="s">
        <v>856</v>
      </c>
      <c r="E1265" t="s">
        <v>142</v>
      </c>
      <c r="F1265" t="s">
        <v>163</v>
      </c>
    </row>
    <row r="1266" spans="1:6" x14ac:dyDescent="0.35">
      <c r="A1266">
        <v>95347</v>
      </c>
      <c r="B1266">
        <v>37.805371000000001</v>
      </c>
      <c r="C1266">
        <v>-120.375945</v>
      </c>
      <c r="D1266" t="s">
        <v>857</v>
      </c>
      <c r="E1266" t="s">
        <v>142</v>
      </c>
      <c r="F1266" t="s">
        <v>262</v>
      </c>
    </row>
    <row r="1267" spans="1:6" x14ac:dyDescent="0.35">
      <c r="A1267">
        <v>95350</v>
      </c>
      <c r="B1267">
        <v>37.669463</v>
      </c>
      <c r="C1267">
        <v>-121.016796</v>
      </c>
      <c r="D1267" t="s">
        <v>858</v>
      </c>
      <c r="E1267" t="s">
        <v>142</v>
      </c>
      <c r="F1267" t="s">
        <v>69</v>
      </c>
    </row>
    <row r="1268" spans="1:6" x14ac:dyDescent="0.35">
      <c r="A1268">
        <v>95351</v>
      </c>
      <c r="B1268">
        <v>37.636384</v>
      </c>
      <c r="C1268">
        <v>-121.082742</v>
      </c>
      <c r="D1268" t="s">
        <v>858</v>
      </c>
      <c r="E1268" t="s">
        <v>142</v>
      </c>
      <c r="F1268" t="s">
        <v>69</v>
      </c>
    </row>
    <row r="1269" spans="1:6" x14ac:dyDescent="0.35">
      <c r="A1269">
        <v>95352</v>
      </c>
      <c r="B1269">
        <v>37.603960000000001</v>
      </c>
      <c r="C1269">
        <v>-120.93705199999999</v>
      </c>
      <c r="D1269" t="s">
        <v>858</v>
      </c>
      <c r="E1269" t="s">
        <v>142</v>
      </c>
      <c r="F1269" t="s">
        <v>69</v>
      </c>
    </row>
    <row r="1270" spans="1:6" x14ac:dyDescent="0.35">
      <c r="A1270">
        <v>95353</v>
      </c>
      <c r="B1270">
        <v>37.603960000000001</v>
      </c>
      <c r="C1270">
        <v>-120.93705199999999</v>
      </c>
      <c r="D1270" t="s">
        <v>858</v>
      </c>
      <c r="E1270" t="s">
        <v>142</v>
      </c>
      <c r="F1270" t="s">
        <v>69</v>
      </c>
    </row>
    <row r="1271" spans="1:6" x14ac:dyDescent="0.35">
      <c r="A1271">
        <v>95354</v>
      </c>
      <c r="B1271">
        <v>37.533681999999999</v>
      </c>
      <c r="C1271">
        <v>-121.090835</v>
      </c>
      <c r="D1271" t="s">
        <v>858</v>
      </c>
      <c r="E1271" t="s">
        <v>142</v>
      </c>
      <c r="F1271" t="s">
        <v>69</v>
      </c>
    </row>
    <row r="1272" spans="1:6" x14ac:dyDescent="0.35">
      <c r="A1272">
        <v>95355</v>
      </c>
      <c r="B1272">
        <v>37.685879</v>
      </c>
      <c r="C1272">
        <v>-120.948033</v>
      </c>
      <c r="D1272" t="s">
        <v>858</v>
      </c>
      <c r="E1272" t="s">
        <v>142</v>
      </c>
      <c r="F1272" t="s">
        <v>69</v>
      </c>
    </row>
    <row r="1273" spans="1:6" x14ac:dyDescent="0.35">
      <c r="A1273">
        <v>95356</v>
      </c>
      <c r="B1273">
        <v>37.722878000000001</v>
      </c>
      <c r="C1273">
        <v>-121.03584600000001</v>
      </c>
      <c r="D1273" t="s">
        <v>858</v>
      </c>
      <c r="E1273" t="s">
        <v>142</v>
      </c>
      <c r="F1273" t="s">
        <v>69</v>
      </c>
    </row>
    <row r="1274" spans="1:6" x14ac:dyDescent="0.35">
      <c r="A1274">
        <v>95357</v>
      </c>
      <c r="B1274">
        <v>37.679529000000002</v>
      </c>
      <c r="C1274">
        <v>-120.875893</v>
      </c>
      <c r="D1274" t="s">
        <v>858</v>
      </c>
      <c r="E1274" t="s">
        <v>142</v>
      </c>
      <c r="F1274" t="s">
        <v>69</v>
      </c>
    </row>
    <row r="1275" spans="1:6" x14ac:dyDescent="0.35">
      <c r="A1275">
        <v>95358</v>
      </c>
      <c r="B1275">
        <v>37.610999999999997</v>
      </c>
      <c r="C1275">
        <v>-121.10354700000001</v>
      </c>
      <c r="D1275" t="s">
        <v>858</v>
      </c>
      <c r="E1275" t="s">
        <v>142</v>
      </c>
      <c r="F1275" t="s">
        <v>69</v>
      </c>
    </row>
    <row r="1276" spans="1:6" x14ac:dyDescent="0.35">
      <c r="A1276">
        <v>95397</v>
      </c>
      <c r="B1276">
        <v>37.603960000000001</v>
      </c>
      <c r="C1276">
        <v>-120.93705199999999</v>
      </c>
      <c r="D1276" t="s">
        <v>858</v>
      </c>
      <c r="E1276" t="s">
        <v>142</v>
      </c>
      <c r="F1276" t="s">
        <v>69</v>
      </c>
    </row>
    <row r="1277" spans="1:6" x14ac:dyDescent="0.35">
      <c r="A1277">
        <v>93501</v>
      </c>
      <c r="B1277">
        <v>35.038066000000001</v>
      </c>
      <c r="C1277">
        <v>-118.31596</v>
      </c>
      <c r="D1277" t="s">
        <v>859</v>
      </c>
      <c r="E1277" t="s">
        <v>142</v>
      </c>
      <c r="F1277" t="s">
        <v>49</v>
      </c>
    </row>
    <row r="1278" spans="1:6" x14ac:dyDescent="0.35">
      <c r="A1278">
        <v>93502</v>
      </c>
      <c r="B1278">
        <v>35.068161000000003</v>
      </c>
      <c r="C1278">
        <v>-118.224785</v>
      </c>
      <c r="D1278" t="s">
        <v>859</v>
      </c>
      <c r="E1278" t="s">
        <v>142</v>
      </c>
      <c r="F1278" t="s">
        <v>49</v>
      </c>
    </row>
    <row r="1279" spans="1:6" x14ac:dyDescent="0.35">
      <c r="A1279">
        <v>95245</v>
      </c>
      <c r="B1279">
        <v>38.291379999999997</v>
      </c>
      <c r="C1279">
        <v>-120.57187500000001</v>
      </c>
      <c r="D1279" t="s">
        <v>860</v>
      </c>
      <c r="E1279" t="s">
        <v>142</v>
      </c>
      <c r="F1279" t="s">
        <v>172</v>
      </c>
    </row>
    <row r="1280" spans="1:6" x14ac:dyDescent="0.35">
      <c r="A1280">
        <v>93642</v>
      </c>
      <c r="B1280">
        <v>36.746375</v>
      </c>
      <c r="C1280">
        <v>-119.639658</v>
      </c>
      <c r="D1280" t="s">
        <v>861</v>
      </c>
      <c r="E1280" t="s">
        <v>142</v>
      </c>
      <c r="F1280" t="s">
        <v>54</v>
      </c>
    </row>
    <row r="1281" spans="1:6" x14ac:dyDescent="0.35">
      <c r="A1281">
        <v>91016</v>
      </c>
      <c r="B1281">
        <v>33.786594000000001</v>
      </c>
      <c r="C1281">
        <v>-118.29866199999999</v>
      </c>
      <c r="D1281" t="s">
        <v>862</v>
      </c>
      <c r="E1281" t="s">
        <v>142</v>
      </c>
      <c r="F1281" t="s">
        <v>145</v>
      </c>
    </row>
    <row r="1282" spans="1:6" x14ac:dyDescent="0.35">
      <c r="A1282">
        <v>91017</v>
      </c>
      <c r="B1282">
        <v>33.786594000000001</v>
      </c>
      <c r="C1282">
        <v>-118.29866199999999</v>
      </c>
      <c r="D1282" t="s">
        <v>862</v>
      </c>
      <c r="E1282" t="s">
        <v>142</v>
      </c>
      <c r="F1282" t="s">
        <v>145</v>
      </c>
    </row>
    <row r="1283" spans="1:6" x14ac:dyDescent="0.35">
      <c r="A1283">
        <v>96064</v>
      </c>
      <c r="B1283">
        <v>41.757491000000002</v>
      </c>
      <c r="C1283">
        <v>-122.196783</v>
      </c>
      <c r="D1283" t="s">
        <v>863</v>
      </c>
      <c r="E1283" t="s">
        <v>142</v>
      </c>
      <c r="F1283" t="s">
        <v>326</v>
      </c>
    </row>
    <row r="1284" spans="1:6" x14ac:dyDescent="0.35">
      <c r="A1284">
        <v>94037</v>
      </c>
      <c r="B1284">
        <v>37.542788999999999</v>
      </c>
      <c r="C1284">
        <v>-122.505152</v>
      </c>
      <c r="D1284" t="s">
        <v>864</v>
      </c>
      <c r="E1284" t="s">
        <v>142</v>
      </c>
      <c r="F1284" t="s">
        <v>209</v>
      </c>
    </row>
    <row r="1285" spans="1:6" x14ac:dyDescent="0.35">
      <c r="A1285">
        <v>91763</v>
      </c>
      <c r="B1285">
        <v>34.839964000000002</v>
      </c>
      <c r="C1285">
        <v>-115.967051</v>
      </c>
      <c r="D1285" t="s">
        <v>865</v>
      </c>
      <c r="E1285" t="s">
        <v>142</v>
      </c>
      <c r="F1285" t="s">
        <v>147</v>
      </c>
    </row>
    <row r="1286" spans="1:6" x14ac:dyDescent="0.35">
      <c r="A1286">
        <v>95462</v>
      </c>
      <c r="B1286">
        <v>38.459755000000001</v>
      </c>
      <c r="C1286">
        <v>-123.000625</v>
      </c>
      <c r="D1286" t="s">
        <v>866</v>
      </c>
      <c r="E1286" t="s">
        <v>142</v>
      </c>
      <c r="F1286" t="s">
        <v>82</v>
      </c>
    </row>
    <row r="1287" spans="1:6" x14ac:dyDescent="0.35">
      <c r="A1287">
        <v>90640</v>
      </c>
      <c r="B1287">
        <v>33.786594000000001</v>
      </c>
      <c r="C1287">
        <v>-118.29866199999999</v>
      </c>
      <c r="D1287" t="s">
        <v>867</v>
      </c>
      <c r="E1287" t="s">
        <v>142</v>
      </c>
      <c r="F1287" t="s">
        <v>145</v>
      </c>
    </row>
    <row r="1288" spans="1:6" x14ac:dyDescent="0.35">
      <c r="A1288">
        <v>93940</v>
      </c>
      <c r="B1288">
        <v>36.521811</v>
      </c>
      <c r="C1288">
        <v>-121.68862300000001</v>
      </c>
      <c r="D1288" t="s">
        <v>200</v>
      </c>
      <c r="E1288" t="s">
        <v>142</v>
      </c>
      <c r="F1288" t="s">
        <v>200</v>
      </c>
    </row>
    <row r="1289" spans="1:6" x14ac:dyDescent="0.35">
      <c r="A1289">
        <v>93942</v>
      </c>
      <c r="B1289">
        <v>36.354329999999997</v>
      </c>
      <c r="C1289">
        <v>-121.13292800000001</v>
      </c>
      <c r="D1289" t="s">
        <v>200</v>
      </c>
      <c r="E1289" t="s">
        <v>142</v>
      </c>
      <c r="F1289" t="s">
        <v>200</v>
      </c>
    </row>
    <row r="1290" spans="1:6" x14ac:dyDescent="0.35">
      <c r="A1290">
        <v>93943</v>
      </c>
      <c r="B1290">
        <v>36.354329999999997</v>
      </c>
      <c r="C1290">
        <v>-121.13292800000001</v>
      </c>
      <c r="D1290" t="s">
        <v>200</v>
      </c>
      <c r="E1290" t="s">
        <v>142</v>
      </c>
      <c r="F1290" t="s">
        <v>200</v>
      </c>
    </row>
    <row r="1291" spans="1:6" x14ac:dyDescent="0.35">
      <c r="A1291">
        <v>93944</v>
      </c>
      <c r="B1291">
        <v>36.606225000000002</v>
      </c>
      <c r="C1291">
        <v>-121.90891499999999</v>
      </c>
      <c r="D1291" t="s">
        <v>200</v>
      </c>
      <c r="E1291" t="s">
        <v>142</v>
      </c>
      <c r="F1291" t="s">
        <v>200</v>
      </c>
    </row>
    <row r="1292" spans="1:6" x14ac:dyDescent="0.35">
      <c r="A1292">
        <v>91754</v>
      </c>
      <c r="B1292">
        <v>33.786594000000001</v>
      </c>
      <c r="C1292">
        <v>-118.29866199999999</v>
      </c>
      <c r="D1292" t="s">
        <v>868</v>
      </c>
      <c r="E1292" t="s">
        <v>142</v>
      </c>
      <c r="F1292" t="s">
        <v>145</v>
      </c>
    </row>
    <row r="1293" spans="1:6" x14ac:dyDescent="0.35">
      <c r="A1293">
        <v>91755</v>
      </c>
      <c r="B1293">
        <v>33.786594000000001</v>
      </c>
      <c r="C1293">
        <v>-118.29866199999999</v>
      </c>
      <c r="D1293" t="s">
        <v>868</v>
      </c>
      <c r="E1293" t="s">
        <v>142</v>
      </c>
      <c r="F1293" t="s">
        <v>145</v>
      </c>
    </row>
    <row r="1294" spans="1:6" x14ac:dyDescent="0.35">
      <c r="A1294">
        <v>91756</v>
      </c>
      <c r="B1294">
        <v>33.786594000000001</v>
      </c>
      <c r="C1294">
        <v>-118.29866199999999</v>
      </c>
      <c r="D1294" t="s">
        <v>868</v>
      </c>
      <c r="E1294" t="s">
        <v>142</v>
      </c>
      <c r="F1294" t="s">
        <v>145</v>
      </c>
    </row>
    <row r="1295" spans="1:6" x14ac:dyDescent="0.35">
      <c r="A1295">
        <v>96065</v>
      </c>
      <c r="B1295">
        <v>40.900945</v>
      </c>
      <c r="C1295">
        <v>-121.91672800000001</v>
      </c>
      <c r="D1295" t="s">
        <v>869</v>
      </c>
      <c r="E1295" t="s">
        <v>142</v>
      </c>
      <c r="F1295" t="s">
        <v>71</v>
      </c>
    </row>
    <row r="1296" spans="1:6" x14ac:dyDescent="0.35">
      <c r="A1296">
        <v>91020</v>
      </c>
      <c r="B1296">
        <v>33.786594000000001</v>
      </c>
      <c r="C1296">
        <v>-118.29866199999999</v>
      </c>
      <c r="D1296" t="s">
        <v>870</v>
      </c>
      <c r="E1296" t="s">
        <v>142</v>
      </c>
      <c r="F1296" t="s">
        <v>145</v>
      </c>
    </row>
    <row r="1297" spans="1:6" x14ac:dyDescent="0.35">
      <c r="A1297">
        <v>91021</v>
      </c>
      <c r="B1297">
        <v>33.786594000000001</v>
      </c>
      <c r="C1297">
        <v>-118.29866199999999</v>
      </c>
      <c r="D1297" t="s">
        <v>870</v>
      </c>
      <c r="E1297" t="s">
        <v>142</v>
      </c>
      <c r="F1297" t="s">
        <v>145</v>
      </c>
    </row>
    <row r="1298" spans="1:6" x14ac:dyDescent="0.35">
      <c r="A1298">
        <v>93020</v>
      </c>
      <c r="B1298">
        <v>34.032383000000003</v>
      </c>
      <c r="C1298">
        <v>-119.1343</v>
      </c>
      <c r="D1298" t="s">
        <v>871</v>
      </c>
      <c r="E1298" t="s">
        <v>142</v>
      </c>
      <c r="F1298" t="s">
        <v>291</v>
      </c>
    </row>
    <row r="1299" spans="1:6" x14ac:dyDescent="0.35">
      <c r="A1299">
        <v>93021</v>
      </c>
      <c r="B1299">
        <v>34.301347</v>
      </c>
      <c r="C1299">
        <v>-118.901098</v>
      </c>
      <c r="D1299" t="s">
        <v>871</v>
      </c>
      <c r="E1299" t="s">
        <v>142</v>
      </c>
      <c r="F1299" t="s">
        <v>291</v>
      </c>
    </row>
    <row r="1300" spans="1:6" x14ac:dyDescent="0.35">
      <c r="A1300">
        <v>94556</v>
      </c>
      <c r="B1300">
        <v>37.838926000000001</v>
      </c>
      <c r="C1300">
        <v>-122.09922400000001</v>
      </c>
      <c r="D1300" t="s">
        <v>872</v>
      </c>
      <c r="E1300" t="s">
        <v>142</v>
      </c>
      <c r="F1300" t="s">
        <v>156</v>
      </c>
    </row>
    <row r="1301" spans="1:6" x14ac:dyDescent="0.35">
      <c r="A1301">
        <v>94570</v>
      </c>
      <c r="B1301">
        <v>37.777208000000002</v>
      </c>
      <c r="C1301">
        <v>-121.955399</v>
      </c>
      <c r="D1301" t="s">
        <v>872</v>
      </c>
      <c r="E1301" t="s">
        <v>142</v>
      </c>
      <c r="F1301" t="s">
        <v>156</v>
      </c>
    </row>
    <row r="1302" spans="1:6" x14ac:dyDescent="0.35">
      <c r="A1302">
        <v>94575</v>
      </c>
      <c r="B1302">
        <v>37.777208000000002</v>
      </c>
      <c r="C1302">
        <v>-121.955399</v>
      </c>
      <c r="D1302" t="s">
        <v>872</v>
      </c>
      <c r="E1302" t="s">
        <v>142</v>
      </c>
      <c r="F1302" t="s">
        <v>156</v>
      </c>
    </row>
    <row r="1303" spans="1:6" x14ac:dyDescent="0.35">
      <c r="A1303">
        <v>92551</v>
      </c>
      <c r="B1303">
        <v>33.752885999999997</v>
      </c>
      <c r="C1303">
        <v>-116.055617</v>
      </c>
      <c r="D1303" t="s">
        <v>873</v>
      </c>
      <c r="E1303" t="s">
        <v>142</v>
      </c>
      <c r="F1303" t="s">
        <v>152</v>
      </c>
    </row>
    <row r="1304" spans="1:6" x14ac:dyDescent="0.35">
      <c r="A1304">
        <v>92552</v>
      </c>
      <c r="B1304">
        <v>33.752885999999997</v>
      </c>
      <c r="C1304">
        <v>-116.055617</v>
      </c>
      <c r="D1304" t="s">
        <v>873</v>
      </c>
      <c r="E1304" t="s">
        <v>142</v>
      </c>
      <c r="F1304" t="s">
        <v>152</v>
      </c>
    </row>
    <row r="1305" spans="1:6" x14ac:dyDescent="0.35">
      <c r="A1305">
        <v>92553</v>
      </c>
      <c r="B1305">
        <v>33.857218000000003</v>
      </c>
      <c r="C1305">
        <v>-116.720427</v>
      </c>
      <c r="D1305" t="s">
        <v>873</v>
      </c>
      <c r="E1305" t="s">
        <v>142</v>
      </c>
      <c r="F1305" t="s">
        <v>152</v>
      </c>
    </row>
    <row r="1306" spans="1:6" x14ac:dyDescent="0.35">
      <c r="A1306">
        <v>92554</v>
      </c>
      <c r="B1306">
        <v>33.521993000000002</v>
      </c>
      <c r="C1306">
        <v>-115.915905</v>
      </c>
      <c r="D1306" t="s">
        <v>873</v>
      </c>
      <c r="E1306" t="s">
        <v>142</v>
      </c>
      <c r="F1306" t="s">
        <v>152</v>
      </c>
    </row>
    <row r="1307" spans="1:6" x14ac:dyDescent="0.35">
      <c r="A1307">
        <v>92555</v>
      </c>
      <c r="B1307">
        <v>33.855097999999998</v>
      </c>
      <c r="C1307">
        <v>-116.920413</v>
      </c>
      <c r="D1307" t="s">
        <v>873</v>
      </c>
      <c r="E1307" t="s">
        <v>142</v>
      </c>
      <c r="F1307" t="s">
        <v>152</v>
      </c>
    </row>
    <row r="1308" spans="1:6" x14ac:dyDescent="0.35">
      <c r="A1308">
        <v>92556</v>
      </c>
      <c r="B1308">
        <v>33.752885999999997</v>
      </c>
      <c r="C1308">
        <v>-116.055617</v>
      </c>
      <c r="D1308" t="s">
        <v>873</v>
      </c>
      <c r="E1308" t="s">
        <v>142</v>
      </c>
      <c r="F1308" t="s">
        <v>152</v>
      </c>
    </row>
    <row r="1309" spans="1:6" x14ac:dyDescent="0.35">
      <c r="A1309">
        <v>92557</v>
      </c>
      <c r="B1309">
        <v>33.752885999999997</v>
      </c>
      <c r="C1309">
        <v>-116.055617</v>
      </c>
      <c r="D1309" t="s">
        <v>873</v>
      </c>
      <c r="E1309" t="s">
        <v>142</v>
      </c>
      <c r="F1309" t="s">
        <v>152</v>
      </c>
    </row>
    <row r="1310" spans="1:6" x14ac:dyDescent="0.35">
      <c r="A1310">
        <v>95037</v>
      </c>
      <c r="B1310">
        <v>37.130237999999999</v>
      </c>
      <c r="C1310">
        <v>-121.681557</v>
      </c>
      <c r="D1310" t="s">
        <v>874</v>
      </c>
      <c r="E1310" t="s">
        <v>142</v>
      </c>
      <c r="F1310" t="s">
        <v>175</v>
      </c>
    </row>
    <row r="1311" spans="1:6" x14ac:dyDescent="0.35">
      <c r="A1311">
        <v>95038</v>
      </c>
      <c r="B1311">
        <v>37.225786999999997</v>
      </c>
      <c r="C1311">
        <v>-121.61789400000001</v>
      </c>
      <c r="D1311" t="s">
        <v>874</v>
      </c>
      <c r="E1311" t="s">
        <v>142</v>
      </c>
      <c r="F1311" t="s">
        <v>175</v>
      </c>
    </row>
    <row r="1312" spans="1:6" x14ac:dyDescent="0.35">
      <c r="A1312">
        <v>92256</v>
      </c>
      <c r="B1312">
        <v>34.146607000000003</v>
      </c>
      <c r="C1312">
        <v>-116.371498</v>
      </c>
      <c r="D1312" t="s">
        <v>875</v>
      </c>
      <c r="E1312" t="s">
        <v>142</v>
      </c>
      <c r="F1312" t="s">
        <v>147</v>
      </c>
    </row>
    <row r="1313" spans="1:6" x14ac:dyDescent="0.35">
      <c r="A1313">
        <v>93442</v>
      </c>
      <c r="B1313">
        <v>35.402295000000002</v>
      </c>
      <c r="C1313">
        <v>-120.79374199999999</v>
      </c>
      <c r="D1313" t="s">
        <v>876</v>
      </c>
      <c r="E1313" t="s">
        <v>142</v>
      </c>
      <c r="F1313" t="s">
        <v>202</v>
      </c>
    </row>
    <row r="1314" spans="1:6" x14ac:dyDescent="0.35">
      <c r="A1314">
        <v>93443</v>
      </c>
      <c r="B1314">
        <v>35.347065000000001</v>
      </c>
      <c r="C1314">
        <v>-120.45534499999999</v>
      </c>
      <c r="D1314" t="s">
        <v>876</v>
      </c>
      <c r="E1314" t="s">
        <v>142</v>
      </c>
      <c r="F1314" t="s">
        <v>202</v>
      </c>
    </row>
    <row r="1315" spans="1:6" x14ac:dyDescent="0.35">
      <c r="A1315">
        <v>94038</v>
      </c>
      <c r="B1315">
        <v>37.520189999999999</v>
      </c>
      <c r="C1315">
        <v>-122.499618</v>
      </c>
      <c r="D1315" t="s">
        <v>877</v>
      </c>
      <c r="E1315" t="s">
        <v>142</v>
      </c>
      <c r="F1315" t="s">
        <v>209</v>
      </c>
    </row>
    <row r="1316" spans="1:6" x14ac:dyDescent="0.35">
      <c r="A1316">
        <v>95039</v>
      </c>
      <c r="B1316">
        <v>36.797555000000003</v>
      </c>
      <c r="C1316">
        <v>-121.76066</v>
      </c>
      <c r="D1316" t="s">
        <v>878</v>
      </c>
      <c r="E1316" t="s">
        <v>142</v>
      </c>
      <c r="F1316" t="s">
        <v>200</v>
      </c>
    </row>
    <row r="1317" spans="1:6" x14ac:dyDescent="0.35">
      <c r="A1317">
        <v>95656</v>
      </c>
      <c r="B1317">
        <v>38.547229999999999</v>
      </c>
      <c r="C1317">
        <v>-120.707891</v>
      </c>
      <c r="D1317" t="s">
        <v>879</v>
      </c>
      <c r="E1317" t="s">
        <v>142</v>
      </c>
      <c r="F1317" t="s">
        <v>58</v>
      </c>
    </row>
    <row r="1318" spans="1:6" x14ac:dyDescent="0.35">
      <c r="A1318">
        <v>95140</v>
      </c>
      <c r="B1318">
        <v>37.304321000000002</v>
      </c>
      <c r="C1318">
        <v>-121.63345700000001</v>
      </c>
      <c r="D1318" t="s">
        <v>880</v>
      </c>
      <c r="E1318" t="s">
        <v>142</v>
      </c>
      <c r="F1318" t="s">
        <v>175</v>
      </c>
    </row>
    <row r="1319" spans="1:6" x14ac:dyDescent="0.35">
      <c r="A1319">
        <v>95041</v>
      </c>
      <c r="B1319">
        <v>37.052137000000002</v>
      </c>
      <c r="C1319">
        <v>-122.058024</v>
      </c>
      <c r="D1319" t="s">
        <v>881</v>
      </c>
      <c r="E1319" t="s">
        <v>142</v>
      </c>
      <c r="F1319" t="s">
        <v>192</v>
      </c>
    </row>
    <row r="1320" spans="1:6" x14ac:dyDescent="0.35">
      <c r="A1320">
        <v>91948</v>
      </c>
      <c r="B1320">
        <v>33.016928</v>
      </c>
      <c r="C1320">
        <v>-116.846046</v>
      </c>
      <c r="D1320" t="s">
        <v>882</v>
      </c>
      <c r="E1320" t="s">
        <v>142</v>
      </c>
      <c r="F1320" t="s">
        <v>168</v>
      </c>
    </row>
    <row r="1321" spans="1:6" x14ac:dyDescent="0.35">
      <c r="A1321">
        <v>96067</v>
      </c>
      <c r="B1321">
        <v>41.427157999999999</v>
      </c>
      <c r="C1321">
        <v>-122.47330700000001</v>
      </c>
      <c r="D1321" t="s">
        <v>883</v>
      </c>
      <c r="E1321" t="s">
        <v>142</v>
      </c>
      <c r="F1321" t="s">
        <v>326</v>
      </c>
    </row>
    <row r="1322" spans="1:6" x14ac:dyDescent="0.35">
      <c r="A1322">
        <v>91023</v>
      </c>
      <c r="B1322">
        <v>33.786594000000001</v>
      </c>
      <c r="C1322">
        <v>-118.29866199999999</v>
      </c>
      <c r="D1322" t="s">
        <v>884</v>
      </c>
      <c r="E1322" t="s">
        <v>142</v>
      </c>
      <c r="F1322" t="s">
        <v>145</v>
      </c>
    </row>
    <row r="1323" spans="1:6" x14ac:dyDescent="0.35">
      <c r="A1323">
        <v>92561</v>
      </c>
      <c r="B1323">
        <v>33.640141999999997</v>
      </c>
      <c r="C1323">
        <v>-116.556695</v>
      </c>
      <c r="D1323" t="s">
        <v>885</v>
      </c>
      <c r="E1323" t="s">
        <v>142</v>
      </c>
      <c r="F1323" t="s">
        <v>152</v>
      </c>
    </row>
    <row r="1324" spans="1:6" x14ac:dyDescent="0.35">
      <c r="D1324" t="s">
        <v>886</v>
      </c>
      <c r="E1324" t="s">
        <v>142</v>
      </c>
      <c r="F1324" t="s">
        <v>143</v>
      </c>
    </row>
    <row r="1325" spans="1:6" x14ac:dyDescent="0.35">
      <c r="A1325">
        <v>92366</v>
      </c>
      <c r="B1325">
        <v>34.839964000000002</v>
      </c>
      <c r="C1325">
        <v>-115.967051</v>
      </c>
      <c r="D1325" t="s">
        <v>887</v>
      </c>
      <c r="E1325" t="s">
        <v>142</v>
      </c>
      <c r="F1325" t="s">
        <v>147</v>
      </c>
    </row>
    <row r="1326" spans="1:6" x14ac:dyDescent="0.35">
      <c r="A1326">
        <v>95246</v>
      </c>
      <c r="B1326">
        <v>38.279046999999998</v>
      </c>
      <c r="C1326">
        <v>-120.53635199999999</v>
      </c>
      <c r="D1326" t="s">
        <v>888</v>
      </c>
      <c r="E1326" t="s">
        <v>142</v>
      </c>
      <c r="F1326" t="s">
        <v>172</v>
      </c>
    </row>
    <row r="1327" spans="1:6" x14ac:dyDescent="0.35">
      <c r="A1327">
        <v>94035</v>
      </c>
      <c r="B1327">
        <v>37.189396000000002</v>
      </c>
      <c r="C1327">
        <v>-121.705327</v>
      </c>
      <c r="D1327" t="s">
        <v>889</v>
      </c>
      <c r="E1327" t="s">
        <v>142</v>
      </c>
      <c r="F1327" t="s">
        <v>175</v>
      </c>
    </row>
    <row r="1328" spans="1:6" x14ac:dyDescent="0.35">
      <c r="A1328">
        <v>94039</v>
      </c>
      <c r="B1328">
        <v>37.189396000000002</v>
      </c>
      <c r="C1328">
        <v>-121.705327</v>
      </c>
      <c r="D1328" t="s">
        <v>889</v>
      </c>
      <c r="E1328" t="s">
        <v>142</v>
      </c>
      <c r="F1328" t="s">
        <v>175</v>
      </c>
    </row>
    <row r="1329" spans="1:6" x14ac:dyDescent="0.35">
      <c r="A1329">
        <v>94040</v>
      </c>
      <c r="B1329">
        <v>37.189396000000002</v>
      </c>
      <c r="C1329">
        <v>-121.705327</v>
      </c>
      <c r="D1329" t="s">
        <v>889</v>
      </c>
      <c r="E1329" t="s">
        <v>142</v>
      </c>
      <c r="F1329" t="s">
        <v>175</v>
      </c>
    </row>
    <row r="1330" spans="1:6" x14ac:dyDescent="0.35">
      <c r="A1330">
        <v>94041</v>
      </c>
      <c r="B1330">
        <v>37.189396000000002</v>
      </c>
      <c r="C1330">
        <v>-121.705327</v>
      </c>
      <c r="D1330" t="s">
        <v>889</v>
      </c>
      <c r="E1330" t="s">
        <v>142</v>
      </c>
      <c r="F1330" t="s">
        <v>175</v>
      </c>
    </row>
    <row r="1331" spans="1:6" x14ac:dyDescent="0.35">
      <c r="A1331">
        <v>94042</v>
      </c>
      <c r="B1331">
        <v>37.189396000000002</v>
      </c>
      <c r="C1331">
        <v>-121.705327</v>
      </c>
      <c r="D1331" t="s">
        <v>889</v>
      </c>
      <c r="E1331" t="s">
        <v>142</v>
      </c>
      <c r="F1331" t="s">
        <v>175</v>
      </c>
    </row>
    <row r="1332" spans="1:6" x14ac:dyDescent="0.35">
      <c r="A1332">
        <v>94043</v>
      </c>
      <c r="B1332">
        <v>37.189396000000002</v>
      </c>
      <c r="C1332">
        <v>-121.705327</v>
      </c>
      <c r="D1332" t="s">
        <v>889</v>
      </c>
      <c r="E1332" t="s">
        <v>142</v>
      </c>
      <c r="F1332" t="s">
        <v>175</v>
      </c>
    </row>
    <row r="1333" spans="1:6" x14ac:dyDescent="0.35">
      <c r="A1333">
        <v>91759</v>
      </c>
      <c r="B1333">
        <v>33.786594000000001</v>
      </c>
      <c r="C1333">
        <v>-118.29866199999999</v>
      </c>
      <c r="D1333" t="s">
        <v>890</v>
      </c>
      <c r="E1333" t="s">
        <v>142</v>
      </c>
      <c r="F1333" t="s">
        <v>145</v>
      </c>
    </row>
    <row r="1334" spans="1:6" x14ac:dyDescent="0.35">
      <c r="A1334">
        <v>95247</v>
      </c>
      <c r="B1334">
        <v>38.131034999999997</v>
      </c>
      <c r="C1334">
        <v>-120.454381</v>
      </c>
      <c r="D1334" t="s">
        <v>891</v>
      </c>
      <c r="E1334" t="s">
        <v>142</v>
      </c>
      <c r="F1334" t="s">
        <v>172</v>
      </c>
    </row>
    <row r="1335" spans="1:6" x14ac:dyDescent="0.35">
      <c r="A1335">
        <v>92562</v>
      </c>
      <c r="B1335">
        <v>33.442039999999999</v>
      </c>
      <c r="C1335">
        <v>-116.86102700000001</v>
      </c>
      <c r="D1335" t="s">
        <v>892</v>
      </c>
      <c r="E1335" t="s">
        <v>142</v>
      </c>
      <c r="F1335" t="s">
        <v>152</v>
      </c>
    </row>
    <row r="1336" spans="1:6" x14ac:dyDescent="0.35">
      <c r="A1336">
        <v>92563</v>
      </c>
      <c r="B1336">
        <v>33.752885999999997</v>
      </c>
      <c r="C1336">
        <v>-116.055617</v>
      </c>
      <c r="D1336" t="s">
        <v>892</v>
      </c>
      <c r="E1336" t="s">
        <v>142</v>
      </c>
      <c r="F1336" t="s">
        <v>152</v>
      </c>
    </row>
    <row r="1337" spans="1:6" x14ac:dyDescent="0.35">
      <c r="A1337">
        <v>92564</v>
      </c>
      <c r="B1337">
        <v>33.752885999999997</v>
      </c>
      <c r="C1337">
        <v>-116.055617</v>
      </c>
      <c r="D1337" t="s">
        <v>892</v>
      </c>
      <c r="E1337" t="s">
        <v>142</v>
      </c>
      <c r="F1337" t="s">
        <v>152</v>
      </c>
    </row>
    <row r="1338" spans="1:6" x14ac:dyDescent="0.35">
      <c r="A1338">
        <v>95554</v>
      </c>
      <c r="B1338">
        <v>40.262278000000002</v>
      </c>
      <c r="C1338">
        <v>-123.81444</v>
      </c>
      <c r="D1338" t="s">
        <v>893</v>
      </c>
      <c r="E1338" t="s">
        <v>142</v>
      </c>
      <c r="F1338" t="s">
        <v>53</v>
      </c>
    </row>
    <row r="1339" spans="1:6" x14ac:dyDescent="0.35">
      <c r="A1339">
        <v>94558</v>
      </c>
      <c r="B1339">
        <v>38.516157999999997</v>
      </c>
      <c r="C1339">
        <v>-122.311921</v>
      </c>
      <c r="D1339" t="s">
        <v>180</v>
      </c>
      <c r="E1339" t="s">
        <v>142</v>
      </c>
      <c r="F1339" t="s">
        <v>180</v>
      </c>
    </row>
    <row r="1340" spans="1:6" x14ac:dyDescent="0.35">
      <c r="A1340">
        <v>94559</v>
      </c>
      <c r="B1340">
        <v>38.256973000000002</v>
      </c>
      <c r="C1340">
        <v>-122.311685</v>
      </c>
      <c r="D1340" t="s">
        <v>180</v>
      </c>
      <c r="E1340" t="s">
        <v>142</v>
      </c>
      <c r="F1340" t="s">
        <v>180</v>
      </c>
    </row>
    <row r="1341" spans="1:6" x14ac:dyDescent="0.35">
      <c r="A1341">
        <v>94581</v>
      </c>
      <c r="B1341">
        <v>38.509568999999999</v>
      </c>
      <c r="C1341">
        <v>-122.3539</v>
      </c>
      <c r="D1341" t="s">
        <v>180</v>
      </c>
      <c r="E1341" t="s">
        <v>142</v>
      </c>
      <c r="F1341" t="s">
        <v>180</v>
      </c>
    </row>
    <row r="1342" spans="1:6" x14ac:dyDescent="0.35">
      <c r="A1342">
        <v>91950</v>
      </c>
      <c r="B1342">
        <v>32.671194</v>
      </c>
      <c r="C1342">
        <v>-117.08435299999999</v>
      </c>
      <c r="D1342" t="s">
        <v>894</v>
      </c>
      <c r="E1342" t="s">
        <v>142</v>
      </c>
      <c r="F1342" t="s">
        <v>168</v>
      </c>
    </row>
    <row r="1343" spans="1:6" x14ac:dyDescent="0.35">
      <c r="A1343">
        <v>91951</v>
      </c>
      <c r="B1343">
        <v>33.016928</v>
      </c>
      <c r="C1343">
        <v>-116.846046</v>
      </c>
      <c r="D1343" t="s">
        <v>894</v>
      </c>
      <c r="E1343" t="s">
        <v>142</v>
      </c>
      <c r="F1343" t="s">
        <v>168</v>
      </c>
    </row>
    <row r="1344" spans="1:6" x14ac:dyDescent="0.35">
      <c r="A1344">
        <v>95463</v>
      </c>
      <c r="B1344">
        <v>39.128135999999998</v>
      </c>
      <c r="C1344">
        <v>-123.486408</v>
      </c>
      <c r="D1344" t="s">
        <v>895</v>
      </c>
      <c r="E1344" t="s">
        <v>142</v>
      </c>
      <c r="F1344" t="s">
        <v>159</v>
      </c>
    </row>
    <row r="1345" spans="1:6" x14ac:dyDescent="0.35">
      <c r="A1345">
        <v>92363</v>
      </c>
      <c r="B1345">
        <v>34.642102000000001</v>
      </c>
      <c r="C1345">
        <v>-115.558733</v>
      </c>
      <c r="D1345" t="s">
        <v>896</v>
      </c>
      <c r="E1345" t="s">
        <v>142</v>
      </c>
      <c r="F1345" t="s">
        <v>147</v>
      </c>
    </row>
    <row r="1346" spans="1:6" x14ac:dyDescent="0.35">
      <c r="A1346">
        <v>95958</v>
      </c>
      <c r="B1346">
        <v>39.556251000000003</v>
      </c>
      <c r="C1346">
        <v>-121.803777</v>
      </c>
      <c r="D1346" t="s">
        <v>897</v>
      </c>
      <c r="E1346" t="s">
        <v>142</v>
      </c>
      <c r="F1346" t="s">
        <v>225</v>
      </c>
    </row>
    <row r="1347" spans="1:6" x14ac:dyDescent="0.35">
      <c r="A1347">
        <v>95959</v>
      </c>
      <c r="B1347">
        <v>39.299605999999997</v>
      </c>
      <c r="C1347">
        <v>-120.88796499999999</v>
      </c>
      <c r="D1347" t="s">
        <v>898</v>
      </c>
      <c r="E1347" t="s">
        <v>142</v>
      </c>
      <c r="F1347" t="s">
        <v>65</v>
      </c>
    </row>
    <row r="1348" spans="1:6" x14ac:dyDescent="0.35">
      <c r="A1348">
        <v>95042</v>
      </c>
      <c r="B1348">
        <v>37.189396000000002</v>
      </c>
      <c r="C1348">
        <v>-121.705327</v>
      </c>
      <c r="D1348" t="s">
        <v>899</v>
      </c>
      <c r="E1348" t="s">
        <v>142</v>
      </c>
      <c r="F1348" t="s">
        <v>175</v>
      </c>
    </row>
    <row r="1349" spans="1:6" x14ac:dyDescent="0.35">
      <c r="A1349">
        <v>93254</v>
      </c>
      <c r="B1349">
        <v>34.922283</v>
      </c>
      <c r="C1349">
        <v>-119.59027500000001</v>
      </c>
      <c r="D1349" t="s">
        <v>900</v>
      </c>
      <c r="E1349" t="s">
        <v>142</v>
      </c>
      <c r="F1349" t="s">
        <v>305</v>
      </c>
    </row>
    <row r="1350" spans="1:6" x14ac:dyDescent="0.35">
      <c r="A1350">
        <v>94560</v>
      </c>
      <c r="B1350">
        <v>37.534101999999997</v>
      </c>
      <c r="C1350">
        <v>-122.025352</v>
      </c>
      <c r="D1350" t="s">
        <v>901</v>
      </c>
      <c r="E1350" t="s">
        <v>142</v>
      </c>
      <c r="F1350" t="s">
        <v>154</v>
      </c>
    </row>
    <row r="1351" spans="1:6" x14ac:dyDescent="0.35">
      <c r="A1351">
        <v>92365</v>
      </c>
      <c r="B1351">
        <v>34.905340000000002</v>
      </c>
      <c r="C1351">
        <v>-115.932613</v>
      </c>
      <c r="D1351" t="s">
        <v>902</v>
      </c>
      <c r="E1351" t="s">
        <v>142</v>
      </c>
      <c r="F1351" t="s">
        <v>147</v>
      </c>
    </row>
    <row r="1352" spans="1:6" x14ac:dyDescent="0.35">
      <c r="A1352">
        <v>91319</v>
      </c>
      <c r="B1352">
        <v>34.032383000000003</v>
      </c>
      <c r="C1352">
        <v>-119.1343</v>
      </c>
      <c r="D1352" t="s">
        <v>903</v>
      </c>
      <c r="E1352" t="s">
        <v>142</v>
      </c>
      <c r="F1352" t="s">
        <v>291</v>
      </c>
    </row>
    <row r="1353" spans="1:6" x14ac:dyDescent="0.35">
      <c r="A1353">
        <v>91320</v>
      </c>
      <c r="B1353">
        <v>34.175921000000002</v>
      </c>
      <c r="C1353">
        <v>-118.905874</v>
      </c>
      <c r="D1353" t="s">
        <v>903</v>
      </c>
      <c r="E1353" t="s">
        <v>142</v>
      </c>
      <c r="F1353" t="s">
        <v>291</v>
      </c>
    </row>
    <row r="1354" spans="1:6" x14ac:dyDescent="0.35">
      <c r="A1354">
        <v>95658</v>
      </c>
      <c r="B1354">
        <v>39.038217000000003</v>
      </c>
      <c r="C1354">
        <v>-120.971166</v>
      </c>
      <c r="D1354" t="s">
        <v>904</v>
      </c>
      <c r="E1354" t="s">
        <v>142</v>
      </c>
      <c r="F1354" t="s">
        <v>84</v>
      </c>
    </row>
    <row r="1355" spans="1:6" x14ac:dyDescent="0.35">
      <c r="A1355">
        <v>91321</v>
      </c>
      <c r="B1355">
        <v>33.786594000000001</v>
      </c>
      <c r="C1355">
        <v>-118.29866199999999</v>
      </c>
      <c r="D1355" t="s">
        <v>905</v>
      </c>
      <c r="E1355" t="s">
        <v>142</v>
      </c>
      <c r="F1355" t="s">
        <v>145</v>
      </c>
    </row>
    <row r="1356" spans="1:6" x14ac:dyDescent="0.35">
      <c r="A1356">
        <v>91322</v>
      </c>
      <c r="B1356">
        <v>33.786594000000001</v>
      </c>
      <c r="C1356">
        <v>-118.29866199999999</v>
      </c>
      <c r="D1356" t="s">
        <v>905</v>
      </c>
      <c r="E1356" t="s">
        <v>142</v>
      </c>
      <c r="F1356" t="s">
        <v>145</v>
      </c>
    </row>
    <row r="1357" spans="1:6" x14ac:dyDescent="0.35">
      <c r="A1357">
        <v>95360</v>
      </c>
      <c r="B1357">
        <v>37.340336999999998</v>
      </c>
      <c r="C1357">
        <v>-121.21352899999999</v>
      </c>
      <c r="D1357" t="s">
        <v>906</v>
      </c>
      <c r="E1357" t="s">
        <v>142</v>
      </c>
      <c r="F1357" t="s">
        <v>69</v>
      </c>
    </row>
    <row r="1358" spans="1:6" x14ac:dyDescent="0.35">
      <c r="A1358">
        <v>92658</v>
      </c>
      <c r="B1358">
        <v>33.640301999999998</v>
      </c>
      <c r="C1358">
        <v>-117.769442</v>
      </c>
      <c r="D1358" t="s">
        <v>907</v>
      </c>
      <c r="E1358" t="s">
        <v>142</v>
      </c>
      <c r="F1358" t="s">
        <v>163</v>
      </c>
    </row>
    <row r="1359" spans="1:6" x14ac:dyDescent="0.35">
      <c r="A1359">
        <v>92659</v>
      </c>
      <c r="B1359">
        <v>33.611198000000002</v>
      </c>
      <c r="C1359">
        <v>-117.886731</v>
      </c>
      <c r="D1359" t="s">
        <v>907</v>
      </c>
      <c r="E1359" t="s">
        <v>142</v>
      </c>
      <c r="F1359" t="s">
        <v>163</v>
      </c>
    </row>
    <row r="1360" spans="1:6" x14ac:dyDescent="0.35">
      <c r="A1360">
        <v>92660</v>
      </c>
      <c r="B1360">
        <v>33.637771000000001</v>
      </c>
      <c r="C1360">
        <v>-117.87518900000001</v>
      </c>
      <c r="D1360" t="s">
        <v>907</v>
      </c>
      <c r="E1360" t="s">
        <v>142</v>
      </c>
      <c r="F1360" t="s">
        <v>163</v>
      </c>
    </row>
    <row r="1361" spans="1:6" x14ac:dyDescent="0.35">
      <c r="A1361">
        <v>92661</v>
      </c>
      <c r="B1361">
        <v>33.555290999999997</v>
      </c>
      <c r="C1361">
        <v>-117.833298</v>
      </c>
      <c r="D1361" t="s">
        <v>907</v>
      </c>
      <c r="E1361" t="s">
        <v>142</v>
      </c>
      <c r="F1361" t="s">
        <v>163</v>
      </c>
    </row>
    <row r="1362" spans="1:6" x14ac:dyDescent="0.35">
      <c r="A1362">
        <v>92662</v>
      </c>
      <c r="B1362">
        <v>33.606521000000001</v>
      </c>
      <c r="C1362">
        <v>-117.89274</v>
      </c>
      <c r="D1362" t="s">
        <v>907</v>
      </c>
      <c r="E1362" t="s">
        <v>142</v>
      </c>
      <c r="F1362" t="s">
        <v>163</v>
      </c>
    </row>
    <row r="1363" spans="1:6" x14ac:dyDescent="0.35">
      <c r="A1363">
        <v>92663</v>
      </c>
      <c r="B1363">
        <v>33.618369999999999</v>
      </c>
      <c r="C1363">
        <v>-117.91709</v>
      </c>
      <c r="D1363" t="s">
        <v>907</v>
      </c>
      <c r="E1363" t="s">
        <v>142</v>
      </c>
      <c r="F1363" t="s">
        <v>163</v>
      </c>
    </row>
    <row r="1364" spans="1:6" x14ac:dyDescent="0.35">
      <c r="A1364">
        <v>92657</v>
      </c>
      <c r="B1364">
        <v>33.597127999999998</v>
      </c>
      <c r="C1364">
        <v>-117.835987</v>
      </c>
      <c r="D1364" t="s">
        <v>908</v>
      </c>
      <c r="E1364" t="s">
        <v>142</v>
      </c>
      <c r="F1364" t="s">
        <v>163</v>
      </c>
    </row>
    <row r="1365" spans="1:6" x14ac:dyDescent="0.35">
      <c r="A1365">
        <v>94946</v>
      </c>
      <c r="B1365">
        <v>38.008972999999997</v>
      </c>
      <c r="C1365">
        <v>-122.685568</v>
      </c>
      <c r="D1365" t="s">
        <v>909</v>
      </c>
      <c r="E1365" t="s">
        <v>142</v>
      </c>
      <c r="F1365" t="s">
        <v>244</v>
      </c>
    </row>
    <row r="1366" spans="1:6" x14ac:dyDescent="0.35">
      <c r="A1366">
        <v>95464</v>
      </c>
      <c r="B1366">
        <v>39.276878000000004</v>
      </c>
      <c r="C1366">
        <v>-122.86826600000001</v>
      </c>
      <c r="D1366" t="s">
        <v>910</v>
      </c>
      <c r="E1366" t="s">
        <v>142</v>
      </c>
      <c r="F1366" t="s">
        <v>394</v>
      </c>
    </row>
    <row r="1367" spans="1:6" x14ac:dyDescent="0.35">
      <c r="A1367">
        <v>95659</v>
      </c>
      <c r="B1367">
        <v>38.837133999999999</v>
      </c>
      <c r="C1367">
        <v>-121.55193300000001</v>
      </c>
      <c r="D1367" t="s">
        <v>911</v>
      </c>
      <c r="E1367" t="s">
        <v>142</v>
      </c>
      <c r="F1367" t="s">
        <v>769</v>
      </c>
    </row>
    <row r="1368" spans="1:6" x14ac:dyDescent="0.35">
      <c r="A1368">
        <v>92257</v>
      </c>
      <c r="B1368">
        <v>33.124361</v>
      </c>
      <c r="C1368">
        <v>-115.641926</v>
      </c>
      <c r="D1368" t="s">
        <v>912</v>
      </c>
      <c r="E1368" t="s">
        <v>142</v>
      </c>
      <c r="F1368" t="s">
        <v>228</v>
      </c>
    </row>
    <row r="1369" spans="1:6" x14ac:dyDescent="0.35">
      <c r="A1369">
        <v>93444</v>
      </c>
      <c r="B1369">
        <v>35.048397000000001</v>
      </c>
      <c r="C1369">
        <v>-120.494812</v>
      </c>
      <c r="D1369" t="s">
        <v>913</v>
      </c>
      <c r="E1369" t="s">
        <v>142</v>
      </c>
      <c r="F1369" t="s">
        <v>202</v>
      </c>
    </row>
    <row r="1370" spans="1:6" x14ac:dyDescent="0.35">
      <c r="A1370">
        <v>92364</v>
      </c>
      <c r="B1370">
        <v>35.337173</v>
      </c>
      <c r="C1370">
        <v>-115.628153</v>
      </c>
      <c r="D1370" t="s">
        <v>914</v>
      </c>
      <c r="E1370" t="s">
        <v>142</v>
      </c>
      <c r="F1370" t="s">
        <v>147</v>
      </c>
    </row>
    <row r="1371" spans="1:6" x14ac:dyDescent="0.35">
      <c r="A1371">
        <v>92860</v>
      </c>
      <c r="B1371">
        <v>33.752885999999997</v>
      </c>
      <c r="C1371">
        <v>-116.055617</v>
      </c>
      <c r="D1371" t="s">
        <v>915</v>
      </c>
      <c r="E1371" t="s">
        <v>142</v>
      </c>
      <c r="F1371" t="s">
        <v>152</v>
      </c>
    </row>
    <row r="1372" spans="1:6" x14ac:dyDescent="0.35">
      <c r="A1372">
        <v>95724</v>
      </c>
      <c r="B1372">
        <v>39.265990000000002</v>
      </c>
      <c r="C1372">
        <v>-120.64145000000001</v>
      </c>
      <c r="D1372" t="s">
        <v>916</v>
      </c>
      <c r="E1372" t="s">
        <v>142</v>
      </c>
      <c r="F1372" t="s">
        <v>65</v>
      </c>
    </row>
    <row r="1373" spans="1:6" x14ac:dyDescent="0.35">
      <c r="A1373">
        <v>93643</v>
      </c>
      <c r="B1373">
        <v>37.214100000000002</v>
      </c>
      <c r="C1373">
        <v>-119.496955</v>
      </c>
      <c r="D1373" t="s">
        <v>917</v>
      </c>
      <c r="E1373" t="s">
        <v>142</v>
      </c>
      <c r="F1373" t="s">
        <v>45</v>
      </c>
    </row>
    <row r="1374" spans="1:6" x14ac:dyDescent="0.35">
      <c r="A1374">
        <v>95660</v>
      </c>
      <c r="B1374">
        <v>38.667003000000001</v>
      </c>
      <c r="C1374">
        <v>-121.387541</v>
      </c>
      <c r="D1374" t="s">
        <v>918</v>
      </c>
      <c r="E1374" t="s">
        <v>142</v>
      </c>
      <c r="F1374" t="s">
        <v>64</v>
      </c>
    </row>
    <row r="1375" spans="1:6" x14ac:dyDescent="0.35">
      <c r="A1375">
        <v>91343</v>
      </c>
      <c r="B1375">
        <v>33.786594000000001</v>
      </c>
      <c r="C1375">
        <v>-118.29866199999999</v>
      </c>
      <c r="D1375" t="s">
        <v>919</v>
      </c>
      <c r="E1375" t="s">
        <v>142</v>
      </c>
      <c r="F1375" t="s">
        <v>145</v>
      </c>
    </row>
    <row r="1376" spans="1:6" x14ac:dyDescent="0.35">
      <c r="A1376">
        <v>91393</v>
      </c>
      <c r="B1376">
        <v>33.786594000000001</v>
      </c>
      <c r="C1376">
        <v>-118.29866199999999</v>
      </c>
      <c r="D1376" t="s">
        <v>919</v>
      </c>
      <c r="E1376" t="s">
        <v>142</v>
      </c>
      <c r="F1376" t="s">
        <v>145</v>
      </c>
    </row>
    <row r="1377" spans="1:6" x14ac:dyDescent="0.35">
      <c r="A1377">
        <v>91601</v>
      </c>
      <c r="B1377">
        <v>33.786594000000001</v>
      </c>
      <c r="C1377">
        <v>-118.29866199999999</v>
      </c>
      <c r="D1377" t="s">
        <v>920</v>
      </c>
      <c r="E1377" t="s">
        <v>142</v>
      </c>
      <c r="F1377" t="s">
        <v>145</v>
      </c>
    </row>
    <row r="1378" spans="1:6" x14ac:dyDescent="0.35">
      <c r="A1378">
        <v>91602</v>
      </c>
      <c r="B1378">
        <v>33.786594000000001</v>
      </c>
      <c r="C1378">
        <v>-118.29866199999999</v>
      </c>
      <c r="D1378" t="s">
        <v>920</v>
      </c>
      <c r="E1378" t="s">
        <v>142</v>
      </c>
      <c r="F1378" t="s">
        <v>145</v>
      </c>
    </row>
    <row r="1379" spans="1:6" x14ac:dyDescent="0.35">
      <c r="A1379">
        <v>91603</v>
      </c>
      <c r="B1379">
        <v>33.786594000000001</v>
      </c>
      <c r="C1379">
        <v>-118.29866199999999</v>
      </c>
      <c r="D1379" t="s">
        <v>920</v>
      </c>
      <c r="E1379" t="s">
        <v>142</v>
      </c>
      <c r="F1379" t="s">
        <v>145</v>
      </c>
    </row>
    <row r="1380" spans="1:6" x14ac:dyDescent="0.35">
      <c r="A1380">
        <v>91605</v>
      </c>
      <c r="B1380">
        <v>33.786594000000001</v>
      </c>
      <c r="C1380">
        <v>-118.29866199999999</v>
      </c>
      <c r="D1380" t="s">
        <v>920</v>
      </c>
      <c r="E1380" t="s">
        <v>142</v>
      </c>
      <c r="F1380" t="s">
        <v>145</v>
      </c>
    </row>
    <row r="1381" spans="1:6" x14ac:dyDescent="0.35">
      <c r="A1381">
        <v>91606</v>
      </c>
      <c r="B1381">
        <v>33.786594000000001</v>
      </c>
      <c r="C1381">
        <v>-118.29866199999999</v>
      </c>
      <c r="D1381" t="s">
        <v>920</v>
      </c>
      <c r="E1381" t="s">
        <v>142</v>
      </c>
      <c r="F1381" t="s">
        <v>145</v>
      </c>
    </row>
    <row r="1382" spans="1:6" x14ac:dyDescent="0.35">
      <c r="A1382">
        <v>91609</v>
      </c>
      <c r="B1382">
        <v>33.786594000000001</v>
      </c>
      <c r="C1382">
        <v>-118.29866199999999</v>
      </c>
      <c r="D1382" t="s">
        <v>920</v>
      </c>
      <c r="E1382" t="s">
        <v>142</v>
      </c>
      <c r="F1382" t="s">
        <v>145</v>
      </c>
    </row>
    <row r="1383" spans="1:6" x14ac:dyDescent="0.35">
      <c r="A1383">
        <v>91611</v>
      </c>
      <c r="B1383">
        <v>33.786594000000001</v>
      </c>
      <c r="C1383">
        <v>-118.29866199999999</v>
      </c>
      <c r="D1383" t="s">
        <v>920</v>
      </c>
      <c r="E1383" t="s">
        <v>142</v>
      </c>
      <c r="F1383" t="s">
        <v>145</v>
      </c>
    </row>
    <row r="1384" spans="1:6" x14ac:dyDescent="0.35">
      <c r="A1384">
        <v>91612</v>
      </c>
      <c r="B1384">
        <v>33.786594000000001</v>
      </c>
      <c r="C1384">
        <v>-118.29866199999999</v>
      </c>
      <c r="D1384" t="s">
        <v>920</v>
      </c>
      <c r="E1384" t="s">
        <v>142</v>
      </c>
      <c r="F1384" t="s">
        <v>145</v>
      </c>
    </row>
    <row r="1385" spans="1:6" x14ac:dyDescent="0.35">
      <c r="A1385">
        <v>91615</v>
      </c>
      <c r="B1385">
        <v>33.786594000000001</v>
      </c>
      <c r="C1385">
        <v>-118.29866199999999</v>
      </c>
      <c r="D1385" t="s">
        <v>920</v>
      </c>
      <c r="E1385" t="s">
        <v>142</v>
      </c>
      <c r="F1385" t="s">
        <v>145</v>
      </c>
    </row>
    <row r="1386" spans="1:6" x14ac:dyDescent="0.35">
      <c r="A1386">
        <v>91616</v>
      </c>
      <c r="B1386">
        <v>33.786594000000001</v>
      </c>
      <c r="C1386">
        <v>-118.29866199999999</v>
      </c>
      <c r="D1386" t="s">
        <v>920</v>
      </c>
      <c r="E1386" t="s">
        <v>142</v>
      </c>
      <c r="F1386" t="s">
        <v>145</v>
      </c>
    </row>
    <row r="1387" spans="1:6" x14ac:dyDescent="0.35">
      <c r="A1387">
        <v>91618</v>
      </c>
      <c r="B1387">
        <v>33.786594000000001</v>
      </c>
      <c r="C1387">
        <v>-118.29866199999999</v>
      </c>
      <c r="D1387" t="s">
        <v>920</v>
      </c>
      <c r="E1387" t="s">
        <v>142</v>
      </c>
      <c r="F1387" t="s">
        <v>145</v>
      </c>
    </row>
    <row r="1388" spans="1:6" x14ac:dyDescent="0.35">
      <c r="A1388">
        <v>92258</v>
      </c>
      <c r="B1388">
        <v>33.924967000000002</v>
      </c>
      <c r="C1388">
        <v>-116.549645</v>
      </c>
      <c r="D1388" t="s">
        <v>921</v>
      </c>
      <c r="E1388" t="s">
        <v>142</v>
      </c>
      <c r="F1388" t="s">
        <v>152</v>
      </c>
    </row>
    <row r="1389" spans="1:6" x14ac:dyDescent="0.35">
      <c r="A1389">
        <v>95960</v>
      </c>
      <c r="B1389">
        <v>39.330528999999999</v>
      </c>
      <c r="C1389">
        <v>-121.08424100000001</v>
      </c>
      <c r="D1389" t="s">
        <v>922</v>
      </c>
      <c r="E1389" t="s">
        <v>142</v>
      </c>
      <c r="F1389" t="s">
        <v>65</v>
      </c>
    </row>
    <row r="1390" spans="1:6" x14ac:dyDescent="0.35">
      <c r="A1390">
        <v>91324</v>
      </c>
      <c r="B1390">
        <v>33.786594000000001</v>
      </c>
      <c r="C1390">
        <v>-118.29866199999999</v>
      </c>
      <c r="D1390" t="s">
        <v>923</v>
      </c>
      <c r="E1390" t="s">
        <v>142</v>
      </c>
      <c r="F1390" t="s">
        <v>145</v>
      </c>
    </row>
    <row r="1391" spans="1:6" x14ac:dyDescent="0.35">
      <c r="A1391">
        <v>91325</v>
      </c>
      <c r="B1391">
        <v>33.786594000000001</v>
      </c>
      <c r="C1391">
        <v>-118.29866199999999</v>
      </c>
      <c r="D1391" t="s">
        <v>923</v>
      </c>
      <c r="E1391" t="s">
        <v>142</v>
      </c>
      <c r="F1391" t="s">
        <v>145</v>
      </c>
    </row>
    <row r="1392" spans="1:6" x14ac:dyDescent="0.35">
      <c r="A1392">
        <v>91326</v>
      </c>
      <c r="B1392">
        <v>33.786594000000001</v>
      </c>
      <c r="C1392">
        <v>-118.29866199999999</v>
      </c>
      <c r="D1392" t="s">
        <v>923</v>
      </c>
      <c r="E1392" t="s">
        <v>142</v>
      </c>
      <c r="F1392" t="s">
        <v>145</v>
      </c>
    </row>
    <row r="1393" spans="1:6" x14ac:dyDescent="0.35">
      <c r="A1393">
        <v>91327</v>
      </c>
      <c r="B1393">
        <v>33.786594000000001</v>
      </c>
      <c r="C1393">
        <v>-118.29866199999999</v>
      </c>
      <c r="D1393" t="s">
        <v>923</v>
      </c>
      <c r="E1393" t="s">
        <v>142</v>
      </c>
      <c r="F1393" t="s">
        <v>145</v>
      </c>
    </row>
    <row r="1394" spans="1:6" x14ac:dyDescent="0.35">
      <c r="A1394">
        <v>91328</v>
      </c>
      <c r="B1394">
        <v>33.786594000000001</v>
      </c>
      <c r="C1394">
        <v>-118.29866199999999</v>
      </c>
      <c r="D1394" t="s">
        <v>923</v>
      </c>
      <c r="E1394" t="s">
        <v>142</v>
      </c>
      <c r="F1394" t="s">
        <v>145</v>
      </c>
    </row>
    <row r="1395" spans="1:6" x14ac:dyDescent="0.35">
      <c r="A1395">
        <v>91329</v>
      </c>
      <c r="B1395">
        <v>33.786594000000001</v>
      </c>
      <c r="C1395">
        <v>-118.29866199999999</v>
      </c>
      <c r="D1395" t="s">
        <v>923</v>
      </c>
      <c r="E1395" t="s">
        <v>142</v>
      </c>
      <c r="F1395" t="s">
        <v>145</v>
      </c>
    </row>
    <row r="1396" spans="1:6" x14ac:dyDescent="0.35">
      <c r="A1396">
        <v>91330</v>
      </c>
      <c r="B1396">
        <v>33.786594000000001</v>
      </c>
      <c r="C1396">
        <v>-118.29866199999999</v>
      </c>
      <c r="D1396" t="s">
        <v>923</v>
      </c>
      <c r="E1396" t="s">
        <v>142</v>
      </c>
      <c r="F1396" t="s">
        <v>145</v>
      </c>
    </row>
    <row r="1397" spans="1:6" x14ac:dyDescent="0.35">
      <c r="A1397">
        <v>90650</v>
      </c>
      <c r="B1397">
        <v>33.906762999999998</v>
      </c>
      <c r="C1397">
        <v>-118.076549</v>
      </c>
      <c r="D1397" t="s">
        <v>924</v>
      </c>
      <c r="E1397" t="s">
        <v>142</v>
      </c>
      <c r="F1397" t="s">
        <v>145</v>
      </c>
    </row>
    <row r="1398" spans="1:6" x14ac:dyDescent="0.35">
      <c r="A1398">
        <v>90651</v>
      </c>
      <c r="B1398">
        <v>33.786594000000001</v>
      </c>
      <c r="C1398">
        <v>-118.29866199999999</v>
      </c>
      <c r="D1398" t="s">
        <v>924</v>
      </c>
      <c r="E1398" t="s">
        <v>142</v>
      </c>
      <c r="F1398" t="s">
        <v>145</v>
      </c>
    </row>
    <row r="1399" spans="1:6" x14ac:dyDescent="0.35">
      <c r="A1399">
        <v>90652</v>
      </c>
      <c r="B1399">
        <v>33.786594000000001</v>
      </c>
      <c r="C1399">
        <v>-118.29866199999999</v>
      </c>
      <c r="D1399" t="s">
        <v>924</v>
      </c>
      <c r="E1399" t="s">
        <v>142</v>
      </c>
      <c r="F1399" t="s">
        <v>145</v>
      </c>
    </row>
    <row r="1400" spans="1:6" x14ac:dyDescent="0.35">
      <c r="A1400">
        <v>90659</v>
      </c>
      <c r="B1400">
        <v>33.786594000000001</v>
      </c>
      <c r="C1400">
        <v>-118.29866199999999</v>
      </c>
      <c r="D1400" t="s">
        <v>924</v>
      </c>
      <c r="E1400" t="s">
        <v>142</v>
      </c>
      <c r="F1400" t="s">
        <v>145</v>
      </c>
    </row>
    <row r="1401" spans="1:6" x14ac:dyDescent="0.35">
      <c r="A1401">
        <v>94945</v>
      </c>
      <c r="B1401">
        <v>38.027653999999998</v>
      </c>
      <c r="C1401">
        <v>-122.54095100000001</v>
      </c>
      <c r="D1401" t="s">
        <v>925</v>
      </c>
      <c r="E1401" t="s">
        <v>142</v>
      </c>
      <c r="F1401" t="s">
        <v>244</v>
      </c>
    </row>
    <row r="1402" spans="1:6" x14ac:dyDescent="0.35">
      <c r="A1402">
        <v>94947</v>
      </c>
      <c r="B1402">
        <v>38.095019999999998</v>
      </c>
      <c r="C1402">
        <v>-122.620893</v>
      </c>
      <c r="D1402" t="s">
        <v>925</v>
      </c>
      <c r="E1402" t="s">
        <v>142</v>
      </c>
      <c r="F1402" t="s">
        <v>244</v>
      </c>
    </row>
    <row r="1403" spans="1:6" x14ac:dyDescent="0.35">
      <c r="A1403">
        <v>94948</v>
      </c>
      <c r="B1403">
        <v>38.148857999999997</v>
      </c>
      <c r="C1403">
        <v>-122.573745</v>
      </c>
      <c r="D1403" t="s">
        <v>925</v>
      </c>
      <c r="E1403" t="s">
        <v>142</v>
      </c>
      <c r="F1403" t="s">
        <v>244</v>
      </c>
    </row>
    <row r="1404" spans="1:6" x14ac:dyDescent="0.35">
      <c r="A1404">
        <v>94949</v>
      </c>
      <c r="B1404">
        <v>38.063720000000004</v>
      </c>
      <c r="C1404">
        <v>-122.54173900000001</v>
      </c>
      <c r="D1404" t="s">
        <v>925</v>
      </c>
      <c r="E1404" t="s">
        <v>142</v>
      </c>
      <c r="F1404" t="s">
        <v>244</v>
      </c>
    </row>
    <row r="1405" spans="1:6" x14ac:dyDescent="0.35">
      <c r="A1405">
        <v>94998</v>
      </c>
      <c r="B1405">
        <v>38.117269</v>
      </c>
      <c r="C1405">
        <v>-122.568442</v>
      </c>
      <c r="D1405" t="s">
        <v>925</v>
      </c>
      <c r="E1405" t="s">
        <v>142</v>
      </c>
      <c r="F1405" t="s">
        <v>244</v>
      </c>
    </row>
    <row r="1406" spans="1:6" x14ac:dyDescent="0.35">
      <c r="A1406">
        <v>96068</v>
      </c>
      <c r="B1406">
        <v>41.129955000000002</v>
      </c>
      <c r="C1406">
        <v>-121.13422199999999</v>
      </c>
      <c r="D1406" t="s">
        <v>926</v>
      </c>
      <c r="E1406" t="s">
        <v>142</v>
      </c>
      <c r="F1406" t="s">
        <v>254</v>
      </c>
    </row>
    <row r="1407" spans="1:6" x14ac:dyDescent="0.35">
      <c r="A1407">
        <v>92567</v>
      </c>
      <c r="B1407">
        <v>33.628191999999999</v>
      </c>
      <c r="C1407">
        <v>-116.406069</v>
      </c>
      <c r="D1407" t="s">
        <v>927</v>
      </c>
      <c r="E1407" t="s">
        <v>142</v>
      </c>
      <c r="F1407" t="s">
        <v>152</v>
      </c>
    </row>
    <row r="1408" spans="1:6" x14ac:dyDescent="0.35">
      <c r="A1408">
        <v>93645</v>
      </c>
      <c r="B1408">
        <v>37.163947999999998</v>
      </c>
      <c r="C1408">
        <v>-119.665194</v>
      </c>
      <c r="D1408" t="s">
        <v>928</v>
      </c>
      <c r="E1408" t="s">
        <v>142</v>
      </c>
      <c r="F1408" t="s">
        <v>45</v>
      </c>
    </row>
    <row r="1409" spans="1:6" x14ac:dyDescent="0.35">
      <c r="A1409">
        <v>91377</v>
      </c>
      <c r="B1409">
        <v>34.032383000000003</v>
      </c>
      <c r="C1409">
        <v>-119.1343</v>
      </c>
      <c r="D1409" t="s">
        <v>929</v>
      </c>
      <c r="E1409" t="s">
        <v>142</v>
      </c>
      <c r="F1409" t="s">
        <v>291</v>
      </c>
    </row>
    <row r="1410" spans="1:6" x14ac:dyDescent="0.35">
      <c r="A1410">
        <v>96069</v>
      </c>
      <c r="B1410">
        <v>40.691529000000003</v>
      </c>
      <c r="C1410">
        <v>-122.04232399999999</v>
      </c>
      <c r="D1410" t="s">
        <v>930</v>
      </c>
      <c r="E1410" t="s">
        <v>142</v>
      </c>
      <c r="F1410" t="s">
        <v>71</v>
      </c>
    </row>
    <row r="1411" spans="1:6" x14ac:dyDescent="0.35">
      <c r="A1411">
        <v>93022</v>
      </c>
      <c r="B1411">
        <v>34.412168999999999</v>
      </c>
      <c r="C1411">
        <v>-119.29233499999999</v>
      </c>
      <c r="D1411" t="s">
        <v>931</v>
      </c>
      <c r="E1411" t="s">
        <v>142</v>
      </c>
      <c r="F1411" t="s">
        <v>291</v>
      </c>
    </row>
    <row r="1412" spans="1:6" x14ac:dyDescent="0.35">
      <c r="A1412">
        <v>95361</v>
      </c>
      <c r="B1412">
        <v>37.839643000000002</v>
      </c>
      <c r="C1412">
        <v>-120.698578</v>
      </c>
      <c r="D1412" t="s">
        <v>932</v>
      </c>
      <c r="E1412" t="s">
        <v>142</v>
      </c>
      <c r="F1412" t="s">
        <v>69</v>
      </c>
    </row>
    <row r="1413" spans="1:6" x14ac:dyDescent="0.35">
      <c r="A1413">
        <v>93644</v>
      </c>
      <c r="B1413">
        <v>37.375860000000003</v>
      </c>
      <c r="C1413">
        <v>-119.65237999999999</v>
      </c>
      <c r="D1413" t="s">
        <v>97</v>
      </c>
      <c r="E1413" t="s">
        <v>142</v>
      </c>
      <c r="F1413" t="s">
        <v>45</v>
      </c>
    </row>
    <row r="1414" spans="1:6" x14ac:dyDescent="0.35">
      <c r="A1414">
        <v>94601</v>
      </c>
      <c r="B1414">
        <v>37.786026999999997</v>
      </c>
      <c r="C1414">
        <v>-122.22377899999999</v>
      </c>
      <c r="D1414" t="s">
        <v>933</v>
      </c>
      <c r="E1414" t="s">
        <v>142</v>
      </c>
      <c r="F1414" t="s">
        <v>154</v>
      </c>
    </row>
    <row r="1415" spans="1:6" x14ac:dyDescent="0.35">
      <c r="A1415">
        <v>94602</v>
      </c>
      <c r="B1415">
        <v>37.802776999999999</v>
      </c>
      <c r="C1415">
        <v>-122.204578</v>
      </c>
      <c r="D1415" t="s">
        <v>933</v>
      </c>
      <c r="E1415" t="s">
        <v>142</v>
      </c>
      <c r="F1415" t="s">
        <v>154</v>
      </c>
    </row>
    <row r="1416" spans="1:6" x14ac:dyDescent="0.35">
      <c r="A1416">
        <v>94603</v>
      </c>
      <c r="B1416">
        <v>37.761778</v>
      </c>
      <c r="C1416">
        <v>-122.19842800000001</v>
      </c>
      <c r="D1416" t="s">
        <v>933</v>
      </c>
      <c r="E1416" t="s">
        <v>142</v>
      </c>
      <c r="F1416" t="s">
        <v>154</v>
      </c>
    </row>
    <row r="1417" spans="1:6" x14ac:dyDescent="0.35">
      <c r="A1417">
        <v>94604</v>
      </c>
      <c r="B1417">
        <v>37.680180999999997</v>
      </c>
      <c r="C1417">
        <v>-121.921498</v>
      </c>
      <c r="D1417" t="s">
        <v>933</v>
      </c>
      <c r="E1417" t="s">
        <v>142</v>
      </c>
      <c r="F1417" t="s">
        <v>154</v>
      </c>
    </row>
    <row r="1418" spans="1:6" x14ac:dyDescent="0.35">
      <c r="A1418">
        <v>94605</v>
      </c>
      <c r="B1418">
        <v>37.759321999999997</v>
      </c>
      <c r="C1418">
        <v>-122.156626</v>
      </c>
      <c r="D1418" t="s">
        <v>933</v>
      </c>
      <c r="E1418" t="s">
        <v>142</v>
      </c>
      <c r="F1418" t="s">
        <v>154</v>
      </c>
    </row>
    <row r="1419" spans="1:6" x14ac:dyDescent="0.35">
      <c r="A1419">
        <v>94606</v>
      </c>
      <c r="B1419">
        <v>37.789926999999999</v>
      </c>
      <c r="C1419">
        <v>-122.243979</v>
      </c>
      <c r="D1419" t="s">
        <v>933</v>
      </c>
      <c r="E1419" t="s">
        <v>142</v>
      </c>
      <c r="F1419" t="s">
        <v>154</v>
      </c>
    </row>
    <row r="1420" spans="1:6" x14ac:dyDescent="0.35">
      <c r="A1420">
        <v>94607</v>
      </c>
      <c r="B1420">
        <v>37.807966999999998</v>
      </c>
      <c r="C1420">
        <v>-122.29877999999999</v>
      </c>
      <c r="D1420" t="s">
        <v>933</v>
      </c>
      <c r="E1420" t="s">
        <v>142</v>
      </c>
      <c r="F1420" t="s">
        <v>154</v>
      </c>
    </row>
    <row r="1421" spans="1:6" x14ac:dyDescent="0.35">
      <c r="A1421">
        <v>94609</v>
      </c>
      <c r="B1421">
        <v>37.834775999999998</v>
      </c>
      <c r="C1421">
        <v>-122.26327999999999</v>
      </c>
      <c r="D1421" t="s">
        <v>933</v>
      </c>
      <c r="E1421" t="s">
        <v>142</v>
      </c>
      <c r="F1421" t="s">
        <v>154</v>
      </c>
    </row>
    <row r="1422" spans="1:6" x14ac:dyDescent="0.35">
      <c r="A1422">
        <v>94610</v>
      </c>
      <c r="B1422">
        <v>37.811276999999997</v>
      </c>
      <c r="C1422">
        <v>-122.23877899999999</v>
      </c>
      <c r="D1422" t="s">
        <v>933</v>
      </c>
      <c r="E1422" t="s">
        <v>142</v>
      </c>
      <c r="F1422" t="s">
        <v>154</v>
      </c>
    </row>
    <row r="1423" spans="1:6" x14ac:dyDescent="0.35">
      <c r="A1423">
        <v>94611</v>
      </c>
      <c r="B1423">
        <v>37.847076000000001</v>
      </c>
      <c r="C1423">
        <v>-122.222278</v>
      </c>
      <c r="D1423" t="s">
        <v>933</v>
      </c>
      <c r="E1423" t="s">
        <v>142</v>
      </c>
      <c r="F1423" t="s">
        <v>154</v>
      </c>
    </row>
    <row r="1424" spans="1:6" x14ac:dyDescent="0.35">
      <c r="A1424">
        <v>94612</v>
      </c>
      <c r="B1424">
        <v>37.809435000000001</v>
      </c>
      <c r="C1424">
        <v>-122.27018</v>
      </c>
      <c r="D1424" t="s">
        <v>933</v>
      </c>
      <c r="E1424" t="s">
        <v>142</v>
      </c>
      <c r="F1424" t="s">
        <v>154</v>
      </c>
    </row>
    <row r="1425" spans="1:6" x14ac:dyDescent="0.35">
      <c r="A1425">
        <v>94613</v>
      </c>
      <c r="B1425">
        <v>37.781098</v>
      </c>
      <c r="C1425">
        <v>-122.186573</v>
      </c>
      <c r="D1425" t="s">
        <v>933</v>
      </c>
      <c r="E1425" t="s">
        <v>142</v>
      </c>
      <c r="F1425" t="s">
        <v>154</v>
      </c>
    </row>
    <row r="1426" spans="1:6" x14ac:dyDescent="0.35">
      <c r="A1426">
        <v>94614</v>
      </c>
      <c r="B1426">
        <v>37.727739</v>
      </c>
      <c r="C1426">
        <v>-122.204573</v>
      </c>
      <c r="D1426" t="s">
        <v>933</v>
      </c>
      <c r="E1426" t="s">
        <v>142</v>
      </c>
      <c r="F1426" t="s">
        <v>154</v>
      </c>
    </row>
    <row r="1427" spans="1:6" x14ac:dyDescent="0.35">
      <c r="A1427">
        <v>94615</v>
      </c>
      <c r="B1427">
        <v>37.806677000000001</v>
      </c>
      <c r="C1427">
        <v>-122.30038</v>
      </c>
      <c r="D1427" t="s">
        <v>933</v>
      </c>
      <c r="E1427" t="s">
        <v>142</v>
      </c>
      <c r="F1427" t="s">
        <v>154</v>
      </c>
    </row>
    <row r="1428" spans="1:6" x14ac:dyDescent="0.35">
      <c r="A1428">
        <v>94617</v>
      </c>
      <c r="B1428">
        <v>37.807827000000003</v>
      </c>
      <c r="C1428">
        <v>-122.271652</v>
      </c>
      <c r="D1428" t="s">
        <v>933</v>
      </c>
      <c r="E1428" t="s">
        <v>142</v>
      </c>
      <c r="F1428" t="s">
        <v>154</v>
      </c>
    </row>
    <row r="1429" spans="1:6" x14ac:dyDescent="0.35">
      <c r="A1429">
        <v>94618</v>
      </c>
      <c r="B1429">
        <v>37.843125999999998</v>
      </c>
      <c r="C1429">
        <v>-122.240179</v>
      </c>
      <c r="D1429" t="s">
        <v>933</v>
      </c>
      <c r="E1429" t="s">
        <v>142</v>
      </c>
      <c r="F1429" t="s">
        <v>154</v>
      </c>
    </row>
    <row r="1430" spans="1:6" x14ac:dyDescent="0.35">
      <c r="A1430">
        <v>94619</v>
      </c>
      <c r="B1430">
        <v>37.783876999999997</v>
      </c>
      <c r="C1430">
        <v>-122.167126</v>
      </c>
      <c r="D1430" t="s">
        <v>933</v>
      </c>
      <c r="E1430" t="s">
        <v>142</v>
      </c>
      <c r="F1430" t="s">
        <v>154</v>
      </c>
    </row>
    <row r="1431" spans="1:6" x14ac:dyDescent="0.35">
      <c r="A1431">
        <v>94621</v>
      </c>
      <c r="B1431">
        <v>37.742528999999998</v>
      </c>
      <c r="C1431">
        <v>-122.19668900000001</v>
      </c>
      <c r="D1431" t="s">
        <v>933</v>
      </c>
      <c r="E1431" t="s">
        <v>142</v>
      </c>
      <c r="F1431" t="s">
        <v>154</v>
      </c>
    </row>
    <row r="1432" spans="1:6" x14ac:dyDescent="0.35">
      <c r="A1432">
        <v>94622</v>
      </c>
      <c r="B1432">
        <v>37.742528999999998</v>
      </c>
      <c r="C1432">
        <v>-122.19668900000001</v>
      </c>
      <c r="D1432" t="s">
        <v>933</v>
      </c>
      <c r="E1432" t="s">
        <v>142</v>
      </c>
      <c r="F1432" t="s">
        <v>154</v>
      </c>
    </row>
    <row r="1433" spans="1:6" x14ac:dyDescent="0.35">
      <c r="A1433">
        <v>94623</v>
      </c>
      <c r="B1433">
        <v>37.680180999999997</v>
      </c>
      <c r="C1433">
        <v>-121.921498</v>
      </c>
      <c r="D1433" t="s">
        <v>933</v>
      </c>
      <c r="E1433" t="s">
        <v>142</v>
      </c>
      <c r="F1433" t="s">
        <v>154</v>
      </c>
    </row>
    <row r="1434" spans="1:6" x14ac:dyDescent="0.35">
      <c r="A1434">
        <v>94624</v>
      </c>
      <c r="B1434">
        <v>37.680180999999997</v>
      </c>
      <c r="C1434">
        <v>-121.921498</v>
      </c>
      <c r="D1434" t="s">
        <v>933</v>
      </c>
      <c r="E1434" t="s">
        <v>142</v>
      </c>
      <c r="F1434" t="s">
        <v>154</v>
      </c>
    </row>
    <row r="1435" spans="1:6" x14ac:dyDescent="0.35">
      <c r="A1435">
        <v>94625</v>
      </c>
      <c r="B1435">
        <v>37.803927000000002</v>
      </c>
      <c r="C1435">
        <v>-122.319655</v>
      </c>
      <c r="D1435" t="s">
        <v>933</v>
      </c>
      <c r="E1435" t="s">
        <v>142</v>
      </c>
      <c r="F1435" t="s">
        <v>154</v>
      </c>
    </row>
    <row r="1436" spans="1:6" x14ac:dyDescent="0.35">
      <c r="A1436">
        <v>94626</v>
      </c>
      <c r="B1436">
        <v>37.819313999999999</v>
      </c>
      <c r="C1436">
        <v>-122.30313599999999</v>
      </c>
      <c r="D1436" t="s">
        <v>933</v>
      </c>
      <c r="E1436" t="s">
        <v>142</v>
      </c>
      <c r="F1436" t="s">
        <v>154</v>
      </c>
    </row>
    <row r="1437" spans="1:6" x14ac:dyDescent="0.35">
      <c r="A1437">
        <v>94627</v>
      </c>
      <c r="B1437">
        <v>37.680180999999997</v>
      </c>
      <c r="C1437">
        <v>-121.921498</v>
      </c>
      <c r="D1437" t="s">
        <v>933</v>
      </c>
      <c r="E1437" t="s">
        <v>142</v>
      </c>
      <c r="F1437" t="s">
        <v>154</v>
      </c>
    </row>
    <row r="1438" spans="1:6" x14ac:dyDescent="0.35">
      <c r="A1438">
        <v>94643</v>
      </c>
      <c r="B1438">
        <v>37.680180999999997</v>
      </c>
      <c r="C1438">
        <v>-121.921498</v>
      </c>
      <c r="D1438" t="s">
        <v>933</v>
      </c>
      <c r="E1438" t="s">
        <v>142</v>
      </c>
      <c r="F1438" t="s">
        <v>154</v>
      </c>
    </row>
    <row r="1439" spans="1:6" x14ac:dyDescent="0.35">
      <c r="A1439">
        <v>94649</v>
      </c>
      <c r="B1439">
        <v>37.680180999999997</v>
      </c>
      <c r="C1439">
        <v>-121.921498</v>
      </c>
      <c r="D1439" t="s">
        <v>933</v>
      </c>
      <c r="E1439" t="s">
        <v>142</v>
      </c>
      <c r="F1439" t="s">
        <v>154</v>
      </c>
    </row>
    <row r="1440" spans="1:6" x14ac:dyDescent="0.35">
      <c r="A1440">
        <v>94659</v>
      </c>
      <c r="B1440">
        <v>37.680180999999997</v>
      </c>
      <c r="C1440">
        <v>-121.921498</v>
      </c>
      <c r="D1440" t="s">
        <v>933</v>
      </c>
      <c r="E1440" t="s">
        <v>142</v>
      </c>
      <c r="F1440" t="s">
        <v>154</v>
      </c>
    </row>
    <row r="1441" spans="1:6" x14ac:dyDescent="0.35">
      <c r="A1441">
        <v>94660</v>
      </c>
      <c r="B1441">
        <v>37.680180999999997</v>
      </c>
      <c r="C1441">
        <v>-121.921498</v>
      </c>
      <c r="D1441" t="s">
        <v>933</v>
      </c>
      <c r="E1441" t="s">
        <v>142</v>
      </c>
      <c r="F1441" t="s">
        <v>154</v>
      </c>
    </row>
    <row r="1442" spans="1:6" x14ac:dyDescent="0.35">
      <c r="A1442">
        <v>94661</v>
      </c>
      <c r="B1442">
        <v>37.680180999999997</v>
      </c>
      <c r="C1442">
        <v>-121.921498</v>
      </c>
      <c r="D1442" t="s">
        <v>933</v>
      </c>
      <c r="E1442" t="s">
        <v>142</v>
      </c>
      <c r="F1442" t="s">
        <v>154</v>
      </c>
    </row>
    <row r="1443" spans="1:6" x14ac:dyDescent="0.35">
      <c r="A1443">
        <v>94666</v>
      </c>
      <c r="B1443">
        <v>37.680180999999997</v>
      </c>
      <c r="C1443">
        <v>-121.921498</v>
      </c>
      <c r="D1443" t="s">
        <v>933</v>
      </c>
      <c r="E1443" t="s">
        <v>142</v>
      </c>
      <c r="F1443" t="s">
        <v>154</v>
      </c>
    </row>
    <row r="1444" spans="1:6" x14ac:dyDescent="0.35">
      <c r="A1444">
        <v>94561</v>
      </c>
      <c r="B1444">
        <v>37.996516</v>
      </c>
      <c r="C1444">
        <v>-121.68971999999999</v>
      </c>
      <c r="D1444" t="s">
        <v>934</v>
      </c>
      <c r="E1444" t="s">
        <v>142</v>
      </c>
      <c r="F1444" t="s">
        <v>156</v>
      </c>
    </row>
    <row r="1445" spans="1:6" x14ac:dyDescent="0.35">
      <c r="A1445">
        <v>94562</v>
      </c>
      <c r="B1445">
        <v>38.437887000000003</v>
      </c>
      <c r="C1445">
        <v>-122.399101</v>
      </c>
      <c r="D1445" t="s">
        <v>935</v>
      </c>
      <c r="E1445" t="s">
        <v>142</v>
      </c>
      <c r="F1445" t="s">
        <v>180</v>
      </c>
    </row>
    <row r="1446" spans="1:6" x14ac:dyDescent="0.35">
      <c r="A1446">
        <v>96070</v>
      </c>
      <c r="B1446">
        <v>40.735152999999997</v>
      </c>
      <c r="C1446">
        <v>-122.1944</v>
      </c>
      <c r="D1446" t="s">
        <v>936</v>
      </c>
      <c r="E1446" t="s">
        <v>142</v>
      </c>
      <c r="F1446" t="s">
        <v>71</v>
      </c>
    </row>
    <row r="1447" spans="1:6" x14ac:dyDescent="0.35">
      <c r="A1447">
        <v>95465</v>
      </c>
      <c r="B1447">
        <v>38.406675999999997</v>
      </c>
      <c r="C1447">
        <v>-123.02040599999999</v>
      </c>
      <c r="D1447" t="s">
        <v>937</v>
      </c>
      <c r="E1447" t="s">
        <v>142</v>
      </c>
      <c r="F1447" t="s">
        <v>82</v>
      </c>
    </row>
    <row r="1448" spans="1:6" x14ac:dyDescent="0.35">
      <c r="A1448">
        <v>93445</v>
      </c>
      <c r="B1448">
        <v>35.106167999999997</v>
      </c>
      <c r="C1448">
        <v>-120.611142</v>
      </c>
      <c r="D1448" t="s">
        <v>938</v>
      </c>
      <c r="E1448" t="s">
        <v>142</v>
      </c>
      <c r="F1448" t="s">
        <v>202</v>
      </c>
    </row>
    <row r="1449" spans="1:6" x14ac:dyDescent="0.35">
      <c r="A1449">
        <v>92049</v>
      </c>
      <c r="B1449">
        <v>33.016928</v>
      </c>
      <c r="C1449">
        <v>-116.846046</v>
      </c>
      <c r="D1449" t="s">
        <v>939</v>
      </c>
      <c r="E1449" t="s">
        <v>142</v>
      </c>
      <c r="F1449" t="s">
        <v>168</v>
      </c>
    </row>
    <row r="1450" spans="1:6" x14ac:dyDescent="0.35">
      <c r="A1450">
        <v>92051</v>
      </c>
      <c r="B1450">
        <v>33.016928</v>
      </c>
      <c r="C1450">
        <v>-116.846046</v>
      </c>
      <c r="D1450" t="s">
        <v>939</v>
      </c>
      <c r="E1450" t="s">
        <v>142</v>
      </c>
      <c r="F1450" t="s">
        <v>168</v>
      </c>
    </row>
    <row r="1451" spans="1:6" x14ac:dyDescent="0.35">
      <c r="A1451">
        <v>92052</v>
      </c>
      <c r="B1451">
        <v>33.016928</v>
      </c>
      <c r="C1451">
        <v>-116.846046</v>
      </c>
      <c r="D1451" t="s">
        <v>939</v>
      </c>
      <c r="E1451" t="s">
        <v>142</v>
      </c>
      <c r="F1451" t="s">
        <v>168</v>
      </c>
    </row>
    <row r="1452" spans="1:6" x14ac:dyDescent="0.35">
      <c r="A1452">
        <v>92054</v>
      </c>
      <c r="B1452">
        <v>33.016928</v>
      </c>
      <c r="C1452">
        <v>-116.846046</v>
      </c>
      <c r="D1452" t="s">
        <v>939</v>
      </c>
      <c r="E1452" t="s">
        <v>142</v>
      </c>
      <c r="F1452" t="s">
        <v>168</v>
      </c>
    </row>
    <row r="1453" spans="1:6" x14ac:dyDescent="0.35">
      <c r="A1453">
        <v>92056</v>
      </c>
      <c r="B1453">
        <v>33.016928</v>
      </c>
      <c r="C1453">
        <v>-116.846046</v>
      </c>
      <c r="D1453" t="s">
        <v>939</v>
      </c>
      <c r="E1453" t="s">
        <v>142</v>
      </c>
      <c r="F1453" t="s">
        <v>168</v>
      </c>
    </row>
    <row r="1454" spans="1:6" x14ac:dyDescent="0.35">
      <c r="A1454">
        <v>92057</v>
      </c>
      <c r="B1454">
        <v>33.016928</v>
      </c>
      <c r="C1454">
        <v>-116.846046</v>
      </c>
      <c r="D1454" t="s">
        <v>939</v>
      </c>
      <c r="E1454" t="s">
        <v>142</v>
      </c>
      <c r="F1454" t="s">
        <v>168</v>
      </c>
    </row>
    <row r="1455" spans="1:6" x14ac:dyDescent="0.35">
      <c r="A1455">
        <v>92058</v>
      </c>
      <c r="B1455">
        <v>33.016928</v>
      </c>
      <c r="C1455">
        <v>-116.846046</v>
      </c>
      <c r="D1455" t="s">
        <v>939</v>
      </c>
      <c r="E1455" t="s">
        <v>142</v>
      </c>
      <c r="F1455" t="s">
        <v>168</v>
      </c>
    </row>
    <row r="1456" spans="1:6" x14ac:dyDescent="0.35">
      <c r="A1456">
        <v>92259</v>
      </c>
      <c r="B1456">
        <v>32.980969999999999</v>
      </c>
      <c r="C1456">
        <v>-115.823448</v>
      </c>
      <c r="D1456" t="s">
        <v>940</v>
      </c>
      <c r="E1456" t="s">
        <v>142</v>
      </c>
      <c r="F1456" t="s">
        <v>228</v>
      </c>
    </row>
    <row r="1457" spans="1:6" x14ac:dyDescent="0.35">
      <c r="D1457" t="s">
        <v>941</v>
      </c>
      <c r="E1457" t="s">
        <v>142</v>
      </c>
      <c r="F1457" t="s">
        <v>49</v>
      </c>
    </row>
    <row r="1458" spans="1:6" x14ac:dyDescent="0.35">
      <c r="A1458">
        <v>93023</v>
      </c>
      <c r="B1458">
        <v>34.478805999999999</v>
      </c>
      <c r="C1458">
        <v>-119.25876</v>
      </c>
      <c r="D1458" t="s">
        <v>942</v>
      </c>
      <c r="E1458" t="s">
        <v>142</v>
      </c>
      <c r="F1458" t="s">
        <v>291</v>
      </c>
    </row>
    <row r="1459" spans="1:6" x14ac:dyDescent="0.35">
      <c r="A1459">
        <v>93024</v>
      </c>
      <c r="B1459">
        <v>34.032383000000003</v>
      </c>
      <c r="C1459">
        <v>-119.1343</v>
      </c>
      <c r="D1459" t="s">
        <v>942</v>
      </c>
      <c r="E1459" t="s">
        <v>142</v>
      </c>
      <c r="F1459" t="s">
        <v>291</v>
      </c>
    </row>
    <row r="1460" spans="1:6" x14ac:dyDescent="0.35">
      <c r="A1460">
        <v>93549</v>
      </c>
      <c r="B1460">
        <v>36.229962</v>
      </c>
      <c r="C1460">
        <v>-117.955189</v>
      </c>
      <c r="D1460" t="s">
        <v>943</v>
      </c>
      <c r="E1460" t="s">
        <v>142</v>
      </c>
      <c r="F1460" t="s">
        <v>264</v>
      </c>
    </row>
    <row r="1461" spans="1:6" x14ac:dyDescent="0.35">
      <c r="A1461">
        <v>96071</v>
      </c>
      <c r="B1461">
        <v>40.658943000000001</v>
      </c>
      <c r="C1461">
        <v>-121.449467</v>
      </c>
      <c r="D1461" t="s">
        <v>944</v>
      </c>
      <c r="E1461" t="s">
        <v>142</v>
      </c>
      <c r="F1461" t="s">
        <v>71</v>
      </c>
    </row>
    <row r="1462" spans="1:6" x14ac:dyDescent="0.35">
      <c r="A1462">
        <v>94950</v>
      </c>
      <c r="B1462">
        <v>38.046703000000001</v>
      </c>
      <c r="C1462">
        <v>-122.769854</v>
      </c>
      <c r="D1462" t="s">
        <v>945</v>
      </c>
      <c r="E1462" t="s">
        <v>142</v>
      </c>
      <c r="F1462" t="s">
        <v>244</v>
      </c>
    </row>
    <row r="1463" spans="1:6" x14ac:dyDescent="0.35">
      <c r="A1463">
        <v>95961</v>
      </c>
      <c r="B1463">
        <v>39.214767000000002</v>
      </c>
      <c r="C1463">
        <v>-121.391149</v>
      </c>
      <c r="D1463" t="s">
        <v>946</v>
      </c>
      <c r="E1463" t="s">
        <v>142</v>
      </c>
      <c r="F1463" t="s">
        <v>233</v>
      </c>
    </row>
    <row r="1464" spans="1:6" x14ac:dyDescent="0.35">
      <c r="A1464">
        <v>96146</v>
      </c>
      <c r="B1464">
        <v>39.175185999999997</v>
      </c>
      <c r="C1464">
        <v>-120.19544</v>
      </c>
      <c r="D1464" t="s">
        <v>947</v>
      </c>
      <c r="E1464" t="s">
        <v>142</v>
      </c>
      <c r="F1464" t="s">
        <v>84</v>
      </c>
    </row>
    <row r="1465" spans="1:6" x14ac:dyDescent="0.35">
      <c r="A1465">
        <v>91758</v>
      </c>
      <c r="B1465">
        <v>34.839964000000002</v>
      </c>
      <c r="C1465">
        <v>-115.967051</v>
      </c>
      <c r="D1465" t="s">
        <v>948</v>
      </c>
      <c r="E1465" t="s">
        <v>142</v>
      </c>
      <c r="F1465" t="s">
        <v>147</v>
      </c>
    </row>
    <row r="1466" spans="1:6" x14ac:dyDescent="0.35">
      <c r="A1466">
        <v>91761</v>
      </c>
      <c r="B1466">
        <v>34.839964000000002</v>
      </c>
      <c r="C1466">
        <v>-115.967051</v>
      </c>
      <c r="D1466" t="s">
        <v>948</v>
      </c>
      <c r="E1466" t="s">
        <v>142</v>
      </c>
      <c r="F1466" t="s">
        <v>147</v>
      </c>
    </row>
    <row r="1467" spans="1:6" x14ac:dyDescent="0.35">
      <c r="A1467">
        <v>91762</v>
      </c>
      <c r="B1467">
        <v>34.839964000000002</v>
      </c>
      <c r="C1467">
        <v>-115.967051</v>
      </c>
      <c r="D1467" t="s">
        <v>948</v>
      </c>
      <c r="E1467" t="s">
        <v>142</v>
      </c>
      <c r="F1467" t="s">
        <v>147</v>
      </c>
    </row>
    <row r="1468" spans="1:6" x14ac:dyDescent="0.35">
      <c r="A1468">
        <v>91764</v>
      </c>
      <c r="B1468">
        <v>34.839964000000002</v>
      </c>
      <c r="C1468">
        <v>-115.967051</v>
      </c>
      <c r="D1468" t="s">
        <v>948</v>
      </c>
      <c r="E1468" t="s">
        <v>142</v>
      </c>
      <c r="F1468" t="s">
        <v>147</v>
      </c>
    </row>
    <row r="1469" spans="1:6" x14ac:dyDescent="0.35">
      <c r="A1469">
        <v>91798</v>
      </c>
      <c r="B1469">
        <v>34.839964000000002</v>
      </c>
      <c r="C1469">
        <v>-115.967051</v>
      </c>
      <c r="D1469" t="s">
        <v>948</v>
      </c>
      <c r="E1469" t="s">
        <v>142</v>
      </c>
      <c r="F1469" t="s">
        <v>147</v>
      </c>
    </row>
    <row r="1470" spans="1:6" x14ac:dyDescent="0.35">
      <c r="A1470">
        <v>93255</v>
      </c>
      <c r="B1470">
        <v>35.639519999999997</v>
      </c>
      <c r="C1470">
        <v>-117.988136</v>
      </c>
      <c r="D1470" t="s">
        <v>949</v>
      </c>
      <c r="E1470" t="s">
        <v>142</v>
      </c>
      <c r="F1470" t="s">
        <v>49</v>
      </c>
    </row>
    <row r="1471" spans="1:6" x14ac:dyDescent="0.35">
      <c r="A1471">
        <v>92856</v>
      </c>
      <c r="B1471">
        <v>33.640301999999998</v>
      </c>
      <c r="C1471">
        <v>-117.769442</v>
      </c>
      <c r="D1471" t="s">
        <v>163</v>
      </c>
      <c r="E1471" t="s">
        <v>142</v>
      </c>
      <c r="F1471" t="s">
        <v>163</v>
      </c>
    </row>
    <row r="1472" spans="1:6" x14ac:dyDescent="0.35">
      <c r="A1472">
        <v>92857</v>
      </c>
      <c r="B1472">
        <v>33.640301999999998</v>
      </c>
      <c r="C1472">
        <v>-117.769442</v>
      </c>
      <c r="D1472" t="s">
        <v>163</v>
      </c>
      <c r="E1472" t="s">
        <v>142</v>
      </c>
      <c r="F1472" t="s">
        <v>163</v>
      </c>
    </row>
    <row r="1473" spans="1:6" x14ac:dyDescent="0.35">
      <c r="A1473">
        <v>92859</v>
      </c>
      <c r="B1473">
        <v>33.640301999999998</v>
      </c>
      <c r="C1473">
        <v>-117.769442</v>
      </c>
      <c r="D1473" t="s">
        <v>163</v>
      </c>
      <c r="E1473" t="s">
        <v>142</v>
      </c>
      <c r="F1473" t="s">
        <v>163</v>
      </c>
    </row>
    <row r="1474" spans="1:6" x14ac:dyDescent="0.35">
      <c r="A1474">
        <v>92862</v>
      </c>
      <c r="B1474">
        <v>33.640301999999998</v>
      </c>
      <c r="C1474">
        <v>-117.769442</v>
      </c>
      <c r="D1474" t="s">
        <v>163</v>
      </c>
      <c r="E1474" t="s">
        <v>142</v>
      </c>
      <c r="F1474" t="s">
        <v>163</v>
      </c>
    </row>
    <row r="1475" spans="1:6" x14ac:dyDescent="0.35">
      <c r="A1475">
        <v>92863</v>
      </c>
      <c r="B1475">
        <v>33.640301999999998</v>
      </c>
      <c r="C1475">
        <v>-117.769442</v>
      </c>
      <c r="D1475" t="s">
        <v>163</v>
      </c>
      <c r="E1475" t="s">
        <v>142</v>
      </c>
      <c r="F1475" t="s">
        <v>163</v>
      </c>
    </row>
    <row r="1476" spans="1:6" x14ac:dyDescent="0.35">
      <c r="A1476">
        <v>92864</v>
      </c>
      <c r="B1476">
        <v>33.640301999999998</v>
      </c>
      <c r="C1476">
        <v>-117.769442</v>
      </c>
      <c r="D1476" t="s">
        <v>163</v>
      </c>
      <c r="E1476" t="s">
        <v>142</v>
      </c>
      <c r="F1476" t="s">
        <v>163</v>
      </c>
    </row>
    <row r="1477" spans="1:6" x14ac:dyDescent="0.35">
      <c r="A1477">
        <v>92865</v>
      </c>
      <c r="B1477">
        <v>33.640301999999998</v>
      </c>
      <c r="C1477">
        <v>-117.769442</v>
      </c>
      <c r="D1477" t="s">
        <v>163</v>
      </c>
      <c r="E1477" t="s">
        <v>142</v>
      </c>
      <c r="F1477" t="s">
        <v>163</v>
      </c>
    </row>
    <row r="1478" spans="1:6" x14ac:dyDescent="0.35">
      <c r="A1478">
        <v>92866</v>
      </c>
      <c r="B1478">
        <v>33.640301999999998</v>
      </c>
      <c r="C1478">
        <v>-117.769442</v>
      </c>
      <c r="D1478" t="s">
        <v>163</v>
      </c>
      <c r="E1478" t="s">
        <v>142</v>
      </c>
      <c r="F1478" t="s">
        <v>163</v>
      </c>
    </row>
    <row r="1479" spans="1:6" x14ac:dyDescent="0.35">
      <c r="A1479">
        <v>92867</v>
      </c>
      <c r="B1479">
        <v>33.640301999999998</v>
      </c>
      <c r="C1479">
        <v>-117.769442</v>
      </c>
      <c r="D1479" t="s">
        <v>163</v>
      </c>
      <c r="E1479" t="s">
        <v>142</v>
      </c>
      <c r="F1479" t="s">
        <v>163</v>
      </c>
    </row>
    <row r="1480" spans="1:6" x14ac:dyDescent="0.35">
      <c r="A1480">
        <v>92868</v>
      </c>
      <c r="B1480">
        <v>33.640301999999998</v>
      </c>
      <c r="C1480">
        <v>-117.769442</v>
      </c>
      <c r="D1480" t="s">
        <v>163</v>
      </c>
      <c r="E1480" t="s">
        <v>142</v>
      </c>
      <c r="F1480" t="s">
        <v>163</v>
      </c>
    </row>
    <row r="1481" spans="1:6" x14ac:dyDescent="0.35">
      <c r="A1481">
        <v>92869</v>
      </c>
      <c r="B1481">
        <v>33.640301999999998</v>
      </c>
      <c r="C1481">
        <v>-117.769442</v>
      </c>
      <c r="D1481" t="s">
        <v>163</v>
      </c>
      <c r="E1481" t="s">
        <v>142</v>
      </c>
      <c r="F1481" t="s">
        <v>163</v>
      </c>
    </row>
    <row r="1482" spans="1:6" x14ac:dyDescent="0.35">
      <c r="A1482">
        <v>93646</v>
      </c>
      <c r="B1482">
        <v>36.677384000000004</v>
      </c>
      <c r="C1482">
        <v>-119.783475</v>
      </c>
      <c r="D1482" t="s">
        <v>950</v>
      </c>
      <c r="E1482" t="s">
        <v>142</v>
      </c>
      <c r="F1482" t="s">
        <v>54</v>
      </c>
    </row>
    <row r="1483" spans="1:6" x14ac:dyDescent="0.35">
      <c r="A1483">
        <v>95662</v>
      </c>
      <c r="B1483">
        <v>38.687103</v>
      </c>
      <c r="C1483">
        <v>-121.225369</v>
      </c>
      <c r="D1483" t="s">
        <v>951</v>
      </c>
      <c r="E1483" t="s">
        <v>142</v>
      </c>
      <c r="F1483" t="s">
        <v>64</v>
      </c>
    </row>
    <row r="1484" spans="1:6" x14ac:dyDescent="0.35">
      <c r="A1484">
        <v>95962</v>
      </c>
      <c r="B1484">
        <v>39.210523999999999</v>
      </c>
      <c r="C1484">
        <v>-121.347605</v>
      </c>
      <c r="D1484" t="s">
        <v>952</v>
      </c>
      <c r="E1484" t="s">
        <v>142</v>
      </c>
      <c r="F1484" t="s">
        <v>233</v>
      </c>
    </row>
    <row r="1485" spans="1:6" x14ac:dyDescent="0.35">
      <c r="A1485">
        <v>95555</v>
      </c>
      <c r="B1485">
        <v>41.291871</v>
      </c>
      <c r="C1485">
        <v>-124.060455</v>
      </c>
      <c r="D1485" t="s">
        <v>953</v>
      </c>
      <c r="E1485" t="s">
        <v>142</v>
      </c>
      <c r="F1485" t="s">
        <v>53</v>
      </c>
    </row>
    <row r="1486" spans="1:6" x14ac:dyDescent="0.35">
      <c r="A1486">
        <v>94563</v>
      </c>
      <c r="B1486">
        <v>37.893124</v>
      </c>
      <c r="C1486">
        <v>-122.14482599999999</v>
      </c>
      <c r="D1486" t="s">
        <v>954</v>
      </c>
      <c r="E1486" t="s">
        <v>142</v>
      </c>
      <c r="F1486" t="s">
        <v>156</v>
      </c>
    </row>
    <row r="1487" spans="1:6" x14ac:dyDescent="0.35">
      <c r="A1487">
        <v>95963</v>
      </c>
      <c r="B1487">
        <v>39.631197</v>
      </c>
      <c r="C1487">
        <v>-122.32713699999999</v>
      </c>
      <c r="D1487" t="s">
        <v>955</v>
      </c>
      <c r="E1487" t="s">
        <v>142</v>
      </c>
      <c r="F1487" t="s">
        <v>205</v>
      </c>
    </row>
    <row r="1488" spans="1:6" x14ac:dyDescent="0.35">
      <c r="A1488">
        <v>95556</v>
      </c>
      <c r="B1488">
        <v>41.304907999999998</v>
      </c>
      <c r="C1488">
        <v>-123.557541</v>
      </c>
      <c r="D1488" t="s">
        <v>956</v>
      </c>
      <c r="E1488" t="s">
        <v>142</v>
      </c>
      <c r="F1488" t="s">
        <v>53</v>
      </c>
    </row>
    <row r="1489" spans="1:6" x14ac:dyDescent="0.35">
      <c r="A1489">
        <v>92368</v>
      </c>
      <c r="B1489">
        <v>34.839964000000002</v>
      </c>
      <c r="C1489">
        <v>-115.967051</v>
      </c>
      <c r="D1489" t="s">
        <v>957</v>
      </c>
      <c r="E1489" t="s">
        <v>142</v>
      </c>
      <c r="F1489" t="s">
        <v>147</v>
      </c>
    </row>
    <row r="1490" spans="1:6" x14ac:dyDescent="0.35">
      <c r="A1490">
        <v>93647</v>
      </c>
      <c r="B1490">
        <v>36.555602</v>
      </c>
      <c r="C1490">
        <v>-119.166499</v>
      </c>
      <c r="D1490" t="s">
        <v>958</v>
      </c>
      <c r="E1490" t="s">
        <v>142</v>
      </c>
      <c r="F1490" t="s">
        <v>166</v>
      </c>
    </row>
    <row r="1491" spans="1:6" x14ac:dyDescent="0.35">
      <c r="A1491">
        <v>95965</v>
      </c>
      <c r="B1491">
        <v>39.578352000000002</v>
      </c>
      <c r="C1491">
        <v>-121.58212</v>
      </c>
      <c r="D1491" t="s">
        <v>47</v>
      </c>
      <c r="E1491" t="s">
        <v>142</v>
      </c>
      <c r="F1491" t="s">
        <v>225</v>
      </c>
    </row>
    <row r="1492" spans="1:6" x14ac:dyDescent="0.35">
      <c r="A1492">
        <v>95966</v>
      </c>
      <c r="B1492">
        <v>39.463113</v>
      </c>
      <c r="C1492">
        <v>-121.417372</v>
      </c>
      <c r="D1492" t="s">
        <v>47</v>
      </c>
      <c r="E1492" t="s">
        <v>142</v>
      </c>
      <c r="F1492" t="s">
        <v>225</v>
      </c>
    </row>
    <row r="1493" spans="1:6" x14ac:dyDescent="0.35">
      <c r="A1493">
        <v>93030</v>
      </c>
      <c r="B1493">
        <v>34.224891999999997</v>
      </c>
      <c r="C1493">
        <v>-119.17749000000001</v>
      </c>
      <c r="D1493" t="s">
        <v>959</v>
      </c>
      <c r="E1493" t="s">
        <v>142</v>
      </c>
      <c r="F1493" t="s">
        <v>291</v>
      </c>
    </row>
    <row r="1494" spans="1:6" x14ac:dyDescent="0.35">
      <c r="A1494">
        <v>93031</v>
      </c>
      <c r="B1494">
        <v>34.032383000000003</v>
      </c>
      <c r="C1494">
        <v>-119.1343</v>
      </c>
      <c r="D1494" t="s">
        <v>959</v>
      </c>
      <c r="E1494" t="s">
        <v>142</v>
      </c>
      <c r="F1494" t="s">
        <v>291</v>
      </c>
    </row>
    <row r="1495" spans="1:6" x14ac:dyDescent="0.35">
      <c r="A1495">
        <v>93032</v>
      </c>
      <c r="B1495">
        <v>34.032383000000003</v>
      </c>
      <c r="C1495">
        <v>-119.1343</v>
      </c>
      <c r="D1495" t="s">
        <v>959</v>
      </c>
      <c r="E1495" t="s">
        <v>142</v>
      </c>
      <c r="F1495" t="s">
        <v>291</v>
      </c>
    </row>
    <row r="1496" spans="1:6" x14ac:dyDescent="0.35">
      <c r="A1496">
        <v>93033</v>
      </c>
      <c r="B1496">
        <v>34.154141000000003</v>
      </c>
      <c r="C1496">
        <v>-119.131326</v>
      </c>
      <c r="D1496" t="s">
        <v>959</v>
      </c>
      <c r="E1496" t="s">
        <v>142</v>
      </c>
      <c r="F1496" t="s">
        <v>291</v>
      </c>
    </row>
    <row r="1497" spans="1:6" x14ac:dyDescent="0.35">
      <c r="A1497">
        <v>93034</v>
      </c>
      <c r="B1497">
        <v>34.032383000000003</v>
      </c>
      <c r="C1497">
        <v>-119.1343</v>
      </c>
      <c r="D1497" t="s">
        <v>959</v>
      </c>
      <c r="E1497" t="s">
        <v>142</v>
      </c>
      <c r="F1497" t="s">
        <v>291</v>
      </c>
    </row>
    <row r="1498" spans="1:6" x14ac:dyDescent="0.35">
      <c r="A1498">
        <v>93035</v>
      </c>
      <c r="B1498">
        <v>34.221156999999998</v>
      </c>
      <c r="C1498">
        <v>-119.202365</v>
      </c>
      <c r="D1498" t="s">
        <v>959</v>
      </c>
      <c r="E1498" t="s">
        <v>142</v>
      </c>
      <c r="F1498" t="s">
        <v>291</v>
      </c>
    </row>
    <row r="1499" spans="1:6" x14ac:dyDescent="0.35">
      <c r="A1499">
        <v>93950</v>
      </c>
      <c r="B1499">
        <v>36.408302999999997</v>
      </c>
      <c r="C1499">
        <v>-121.544387</v>
      </c>
      <c r="D1499" t="s">
        <v>960</v>
      </c>
      <c r="E1499" t="s">
        <v>142</v>
      </c>
      <c r="F1499" t="s">
        <v>200</v>
      </c>
    </row>
    <row r="1500" spans="1:6" x14ac:dyDescent="0.35">
      <c r="A1500">
        <v>90272</v>
      </c>
      <c r="B1500">
        <v>33.786594000000001</v>
      </c>
      <c r="C1500">
        <v>-118.29866199999999</v>
      </c>
      <c r="D1500" t="s">
        <v>961</v>
      </c>
      <c r="E1500" t="s">
        <v>142</v>
      </c>
      <c r="F1500" t="s">
        <v>145</v>
      </c>
    </row>
    <row r="1501" spans="1:6" x14ac:dyDescent="0.35">
      <c r="A1501">
        <v>94044</v>
      </c>
      <c r="B1501">
        <v>37.616773999999999</v>
      </c>
      <c r="C1501">
        <v>-122.48001499999999</v>
      </c>
      <c r="D1501" t="s">
        <v>962</v>
      </c>
      <c r="E1501" t="s">
        <v>142</v>
      </c>
      <c r="F1501" t="s">
        <v>209</v>
      </c>
    </row>
    <row r="1502" spans="1:6" x14ac:dyDescent="0.35">
      <c r="A1502">
        <v>94045</v>
      </c>
      <c r="B1502">
        <v>37.381143999999999</v>
      </c>
      <c r="C1502">
        <v>-122.334825</v>
      </c>
      <c r="D1502" t="s">
        <v>962</v>
      </c>
      <c r="E1502" t="s">
        <v>142</v>
      </c>
      <c r="F1502" t="s">
        <v>209</v>
      </c>
    </row>
    <row r="1503" spans="1:6" x14ac:dyDescent="0.35">
      <c r="A1503">
        <v>91331</v>
      </c>
      <c r="B1503">
        <v>33.786594000000001</v>
      </c>
      <c r="C1503">
        <v>-118.29866199999999</v>
      </c>
      <c r="D1503" t="s">
        <v>963</v>
      </c>
      <c r="E1503" t="s">
        <v>142</v>
      </c>
      <c r="F1503" t="s">
        <v>145</v>
      </c>
    </row>
    <row r="1504" spans="1:6" x14ac:dyDescent="0.35">
      <c r="A1504">
        <v>91333</v>
      </c>
      <c r="B1504">
        <v>33.786594000000001</v>
      </c>
      <c r="C1504">
        <v>-118.29866199999999</v>
      </c>
      <c r="D1504" t="s">
        <v>963</v>
      </c>
      <c r="E1504" t="s">
        <v>142</v>
      </c>
      <c r="F1504" t="s">
        <v>145</v>
      </c>
    </row>
    <row r="1505" spans="1:6" x14ac:dyDescent="0.35">
      <c r="A1505">
        <v>91334</v>
      </c>
      <c r="B1505">
        <v>33.786594000000001</v>
      </c>
      <c r="C1505">
        <v>-118.29866199999999</v>
      </c>
      <c r="D1505" t="s">
        <v>963</v>
      </c>
      <c r="E1505" t="s">
        <v>142</v>
      </c>
      <c r="F1505" t="s">
        <v>145</v>
      </c>
    </row>
    <row r="1506" spans="1:6" x14ac:dyDescent="0.35">
      <c r="A1506">
        <v>95043</v>
      </c>
      <c r="B1506">
        <v>36.587378999999999</v>
      </c>
      <c r="C1506">
        <v>-121.14858599999999</v>
      </c>
      <c r="D1506" t="s">
        <v>964</v>
      </c>
      <c r="E1506" t="s">
        <v>142</v>
      </c>
      <c r="F1506" t="s">
        <v>646</v>
      </c>
    </row>
    <row r="1507" spans="1:6" x14ac:dyDescent="0.35">
      <c r="A1507">
        <v>92059</v>
      </c>
      <c r="B1507">
        <v>33.016928</v>
      </c>
      <c r="C1507">
        <v>-116.846046</v>
      </c>
      <c r="D1507" t="s">
        <v>965</v>
      </c>
      <c r="E1507" t="s">
        <v>142</v>
      </c>
      <c r="F1507" t="s">
        <v>168</v>
      </c>
    </row>
    <row r="1508" spans="1:6" x14ac:dyDescent="0.35">
      <c r="A1508">
        <v>95968</v>
      </c>
      <c r="B1508">
        <v>39.443038999999999</v>
      </c>
      <c r="C1508">
        <v>-121.55118</v>
      </c>
      <c r="D1508" t="s">
        <v>966</v>
      </c>
      <c r="E1508" t="s">
        <v>142</v>
      </c>
      <c r="F1508" t="s">
        <v>225</v>
      </c>
    </row>
    <row r="1509" spans="1:6" x14ac:dyDescent="0.35">
      <c r="A1509">
        <v>92211</v>
      </c>
      <c r="B1509">
        <v>33.76437</v>
      </c>
      <c r="C1509">
        <v>-116.339766</v>
      </c>
      <c r="D1509" t="s">
        <v>967</v>
      </c>
      <c r="E1509" t="s">
        <v>142</v>
      </c>
      <c r="F1509" t="s">
        <v>152</v>
      </c>
    </row>
    <row r="1510" spans="1:6" x14ac:dyDescent="0.35">
      <c r="A1510">
        <v>92255</v>
      </c>
      <c r="B1510">
        <v>33.752885999999997</v>
      </c>
      <c r="C1510">
        <v>-116.055617</v>
      </c>
      <c r="D1510" t="s">
        <v>967</v>
      </c>
      <c r="E1510" t="s">
        <v>142</v>
      </c>
      <c r="F1510" t="s">
        <v>152</v>
      </c>
    </row>
    <row r="1511" spans="1:6" x14ac:dyDescent="0.35">
      <c r="A1511">
        <v>92260</v>
      </c>
      <c r="B1511">
        <v>33.680622999999997</v>
      </c>
      <c r="C1511">
        <v>-116.40269499999999</v>
      </c>
      <c r="D1511" t="s">
        <v>967</v>
      </c>
      <c r="E1511" t="s">
        <v>142</v>
      </c>
      <c r="F1511" t="s">
        <v>152</v>
      </c>
    </row>
    <row r="1512" spans="1:6" x14ac:dyDescent="0.35">
      <c r="A1512">
        <v>92261</v>
      </c>
      <c r="B1512">
        <v>33.660373999999997</v>
      </c>
      <c r="C1512">
        <v>-116.408249</v>
      </c>
      <c r="D1512" t="s">
        <v>967</v>
      </c>
      <c r="E1512" t="s">
        <v>142</v>
      </c>
      <c r="F1512" t="s">
        <v>152</v>
      </c>
    </row>
    <row r="1513" spans="1:6" x14ac:dyDescent="0.35">
      <c r="A1513">
        <v>92262</v>
      </c>
      <c r="B1513">
        <v>33.842567000000003</v>
      </c>
      <c r="C1513">
        <v>-116.527996</v>
      </c>
      <c r="D1513" t="s">
        <v>968</v>
      </c>
      <c r="E1513" t="s">
        <v>142</v>
      </c>
      <c r="F1513" t="s">
        <v>152</v>
      </c>
    </row>
    <row r="1514" spans="1:6" x14ac:dyDescent="0.35">
      <c r="A1514">
        <v>92263</v>
      </c>
      <c r="B1514">
        <v>33.761076000000003</v>
      </c>
      <c r="C1514">
        <v>-116.535887</v>
      </c>
      <c r="D1514" t="s">
        <v>968</v>
      </c>
      <c r="E1514" t="s">
        <v>142</v>
      </c>
      <c r="F1514" t="s">
        <v>152</v>
      </c>
    </row>
    <row r="1515" spans="1:6" x14ac:dyDescent="0.35">
      <c r="A1515">
        <v>92264</v>
      </c>
      <c r="B1515">
        <v>33.797145</v>
      </c>
      <c r="C1515">
        <v>-116.511883</v>
      </c>
      <c r="D1515" t="s">
        <v>968</v>
      </c>
      <c r="E1515" t="s">
        <v>142</v>
      </c>
      <c r="F1515" t="s">
        <v>152</v>
      </c>
    </row>
    <row r="1516" spans="1:6" x14ac:dyDescent="0.35">
      <c r="A1516">
        <v>92292</v>
      </c>
      <c r="B1516">
        <v>33.752885999999997</v>
      </c>
      <c r="C1516">
        <v>-116.055617</v>
      </c>
      <c r="D1516" t="s">
        <v>968</v>
      </c>
      <c r="E1516" t="s">
        <v>142</v>
      </c>
      <c r="F1516" t="s">
        <v>152</v>
      </c>
    </row>
    <row r="1517" spans="1:6" x14ac:dyDescent="0.35">
      <c r="A1517">
        <v>93550</v>
      </c>
      <c r="B1517">
        <v>33.786594000000001</v>
      </c>
      <c r="C1517">
        <v>-118.29866199999999</v>
      </c>
      <c r="D1517" t="s">
        <v>969</v>
      </c>
      <c r="E1517" t="s">
        <v>142</v>
      </c>
      <c r="F1517" t="s">
        <v>145</v>
      </c>
    </row>
    <row r="1518" spans="1:6" x14ac:dyDescent="0.35">
      <c r="A1518">
        <v>93551</v>
      </c>
      <c r="B1518">
        <v>33.786594000000001</v>
      </c>
      <c r="C1518">
        <v>-118.29866199999999</v>
      </c>
      <c r="D1518" t="s">
        <v>969</v>
      </c>
      <c r="E1518" t="s">
        <v>142</v>
      </c>
      <c r="F1518" t="s">
        <v>145</v>
      </c>
    </row>
    <row r="1519" spans="1:6" x14ac:dyDescent="0.35">
      <c r="A1519">
        <v>93552</v>
      </c>
      <c r="B1519">
        <v>33.786594000000001</v>
      </c>
      <c r="C1519">
        <v>-118.29866199999999</v>
      </c>
      <c r="D1519" t="s">
        <v>969</v>
      </c>
      <c r="E1519" t="s">
        <v>142</v>
      </c>
      <c r="F1519" t="s">
        <v>145</v>
      </c>
    </row>
    <row r="1520" spans="1:6" x14ac:dyDescent="0.35">
      <c r="A1520">
        <v>93590</v>
      </c>
      <c r="B1520">
        <v>33.786594000000001</v>
      </c>
      <c r="C1520">
        <v>-118.29866199999999</v>
      </c>
      <c r="D1520" t="s">
        <v>969</v>
      </c>
      <c r="E1520" t="s">
        <v>142</v>
      </c>
      <c r="F1520" t="s">
        <v>145</v>
      </c>
    </row>
    <row r="1521" spans="1:6" x14ac:dyDescent="0.35">
      <c r="A1521">
        <v>93591</v>
      </c>
      <c r="B1521">
        <v>33.786594000000001</v>
      </c>
      <c r="C1521">
        <v>-118.29866199999999</v>
      </c>
      <c r="D1521" t="s">
        <v>969</v>
      </c>
      <c r="E1521" t="s">
        <v>142</v>
      </c>
      <c r="F1521" t="s">
        <v>145</v>
      </c>
    </row>
    <row r="1522" spans="1:6" x14ac:dyDescent="0.35">
      <c r="A1522">
        <v>93599</v>
      </c>
      <c r="B1522">
        <v>33.786594000000001</v>
      </c>
      <c r="C1522">
        <v>-118.29866199999999</v>
      </c>
      <c r="D1522" t="s">
        <v>969</v>
      </c>
      <c r="E1522" t="s">
        <v>142</v>
      </c>
      <c r="F1522" t="s">
        <v>145</v>
      </c>
    </row>
    <row r="1523" spans="1:6" x14ac:dyDescent="0.35">
      <c r="A1523">
        <v>94301</v>
      </c>
      <c r="B1523">
        <v>37.189396000000002</v>
      </c>
      <c r="C1523">
        <v>-121.705327</v>
      </c>
      <c r="D1523" t="s">
        <v>970</v>
      </c>
      <c r="E1523" t="s">
        <v>142</v>
      </c>
      <c r="F1523" t="s">
        <v>175</v>
      </c>
    </row>
    <row r="1524" spans="1:6" x14ac:dyDescent="0.35">
      <c r="A1524">
        <v>94302</v>
      </c>
      <c r="B1524">
        <v>37.189396000000002</v>
      </c>
      <c r="C1524">
        <v>-121.705327</v>
      </c>
      <c r="D1524" t="s">
        <v>970</v>
      </c>
      <c r="E1524" t="s">
        <v>142</v>
      </c>
      <c r="F1524" t="s">
        <v>175</v>
      </c>
    </row>
    <row r="1525" spans="1:6" x14ac:dyDescent="0.35">
      <c r="A1525">
        <v>94303</v>
      </c>
      <c r="B1525">
        <v>37.467337999999998</v>
      </c>
      <c r="C1525">
        <v>-122.13876500000001</v>
      </c>
      <c r="D1525" t="s">
        <v>970</v>
      </c>
      <c r="E1525" t="s">
        <v>142</v>
      </c>
      <c r="F1525" t="s">
        <v>209</v>
      </c>
    </row>
    <row r="1526" spans="1:6" x14ac:dyDescent="0.35">
      <c r="A1526">
        <v>94304</v>
      </c>
      <c r="B1526">
        <v>37.189396000000002</v>
      </c>
      <c r="C1526">
        <v>-121.705327</v>
      </c>
      <c r="D1526" t="s">
        <v>970</v>
      </c>
      <c r="E1526" t="s">
        <v>142</v>
      </c>
      <c r="F1526" t="s">
        <v>175</v>
      </c>
    </row>
    <row r="1527" spans="1:6" x14ac:dyDescent="0.35">
      <c r="A1527">
        <v>94306</v>
      </c>
      <c r="B1527">
        <v>37.189396000000002</v>
      </c>
      <c r="C1527">
        <v>-121.705327</v>
      </c>
      <c r="D1527" t="s">
        <v>970</v>
      </c>
      <c r="E1527" t="s">
        <v>142</v>
      </c>
      <c r="F1527" t="s">
        <v>175</v>
      </c>
    </row>
    <row r="1528" spans="1:6" x14ac:dyDescent="0.35">
      <c r="A1528">
        <v>94307</v>
      </c>
      <c r="B1528">
        <v>37.381143999999999</v>
      </c>
      <c r="C1528">
        <v>-122.334825</v>
      </c>
      <c r="D1528" t="s">
        <v>970</v>
      </c>
      <c r="E1528" t="s">
        <v>142</v>
      </c>
      <c r="F1528" t="s">
        <v>209</v>
      </c>
    </row>
    <row r="1529" spans="1:6" x14ac:dyDescent="0.35">
      <c r="A1529">
        <v>94308</v>
      </c>
      <c r="B1529">
        <v>37.381143999999999</v>
      </c>
      <c r="C1529">
        <v>-122.334825</v>
      </c>
      <c r="D1529" t="s">
        <v>970</v>
      </c>
      <c r="E1529" t="s">
        <v>142</v>
      </c>
      <c r="F1529" t="s">
        <v>209</v>
      </c>
    </row>
    <row r="1530" spans="1:6" x14ac:dyDescent="0.35">
      <c r="A1530">
        <v>94309</v>
      </c>
      <c r="B1530">
        <v>37.189396000000002</v>
      </c>
      <c r="C1530">
        <v>-121.705327</v>
      </c>
      <c r="D1530" t="s">
        <v>970</v>
      </c>
      <c r="E1530" t="s">
        <v>142</v>
      </c>
      <c r="F1530" t="s">
        <v>175</v>
      </c>
    </row>
    <row r="1531" spans="1:6" x14ac:dyDescent="0.35">
      <c r="A1531">
        <v>94310</v>
      </c>
      <c r="B1531">
        <v>37.189396000000002</v>
      </c>
      <c r="C1531">
        <v>-121.705327</v>
      </c>
      <c r="D1531" t="s">
        <v>970</v>
      </c>
      <c r="E1531" t="s">
        <v>142</v>
      </c>
      <c r="F1531" t="s">
        <v>175</v>
      </c>
    </row>
    <row r="1532" spans="1:6" x14ac:dyDescent="0.35">
      <c r="A1532">
        <v>96073</v>
      </c>
      <c r="B1532">
        <v>40.568440000000002</v>
      </c>
      <c r="C1532">
        <v>-122.20155200000001</v>
      </c>
      <c r="D1532" t="s">
        <v>971</v>
      </c>
      <c r="E1532" t="s">
        <v>142</v>
      </c>
      <c r="F1532" t="s">
        <v>71</v>
      </c>
    </row>
    <row r="1533" spans="1:6" x14ac:dyDescent="0.35">
      <c r="A1533">
        <v>92266</v>
      </c>
      <c r="B1533">
        <v>33.369593999999999</v>
      </c>
      <c r="C1533">
        <v>-114.735544</v>
      </c>
      <c r="D1533" t="s">
        <v>972</v>
      </c>
      <c r="E1533" t="s">
        <v>142</v>
      </c>
      <c r="F1533" t="s">
        <v>228</v>
      </c>
    </row>
    <row r="1534" spans="1:6" x14ac:dyDescent="0.35">
      <c r="A1534">
        <v>92060</v>
      </c>
      <c r="B1534">
        <v>33.016928</v>
      </c>
      <c r="C1534">
        <v>-116.846046</v>
      </c>
      <c r="D1534" t="s">
        <v>973</v>
      </c>
      <c r="E1534" t="s">
        <v>142</v>
      </c>
      <c r="F1534" t="s">
        <v>168</v>
      </c>
    </row>
    <row r="1535" spans="1:6" x14ac:dyDescent="0.35">
      <c r="A1535">
        <v>90274</v>
      </c>
      <c r="B1535">
        <v>33.786594000000001</v>
      </c>
      <c r="C1535">
        <v>-118.29866199999999</v>
      </c>
      <c r="D1535" t="s">
        <v>974</v>
      </c>
      <c r="E1535" t="s">
        <v>142</v>
      </c>
      <c r="F1535" t="s">
        <v>145</v>
      </c>
    </row>
    <row r="1536" spans="1:6" x14ac:dyDescent="0.35">
      <c r="A1536">
        <v>91402</v>
      </c>
      <c r="B1536">
        <v>33.786594000000001</v>
      </c>
      <c r="C1536">
        <v>-118.29866199999999</v>
      </c>
      <c r="D1536" t="s">
        <v>975</v>
      </c>
      <c r="E1536" t="s">
        <v>142</v>
      </c>
      <c r="F1536" t="s">
        <v>145</v>
      </c>
    </row>
    <row r="1537" spans="1:6" x14ac:dyDescent="0.35">
      <c r="A1537">
        <v>91412</v>
      </c>
      <c r="B1537">
        <v>33.786594000000001</v>
      </c>
      <c r="C1537">
        <v>-118.29866199999999</v>
      </c>
      <c r="D1537" t="s">
        <v>975</v>
      </c>
      <c r="E1537" t="s">
        <v>142</v>
      </c>
      <c r="F1537" t="s">
        <v>145</v>
      </c>
    </row>
    <row r="1538" spans="1:6" x14ac:dyDescent="0.35">
      <c r="A1538">
        <v>95967</v>
      </c>
      <c r="B1538">
        <v>39.723897999999998</v>
      </c>
      <c r="C1538">
        <v>-121.572986</v>
      </c>
      <c r="D1538" t="s">
        <v>91</v>
      </c>
      <c r="E1538" t="s">
        <v>142</v>
      </c>
      <c r="F1538" t="s">
        <v>225</v>
      </c>
    </row>
    <row r="1539" spans="1:6" x14ac:dyDescent="0.35">
      <c r="A1539">
        <v>95969</v>
      </c>
      <c r="B1539">
        <v>39.654279000000002</v>
      </c>
      <c r="C1539">
        <v>-121.70726500000001</v>
      </c>
      <c r="D1539" t="s">
        <v>91</v>
      </c>
      <c r="E1539" t="s">
        <v>142</v>
      </c>
      <c r="F1539" t="s">
        <v>225</v>
      </c>
    </row>
    <row r="1540" spans="1:6" x14ac:dyDescent="0.35">
      <c r="A1540">
        <v>90723</v>
      </c>
      <c r="B1540">
        <v>33.899014999999999</v>
      </c>
      <c r="C1540">
        <v>-118.16515200000001</v>
      </c>
      <c r="D1540" t="s">
        <v>976</v>
      </c>
      <c r="E1540" t="s">
        <v>142</v>
      </c>
      <c r="F1540" t="s">
        <v>145</v>
      </c>
    </row>
    <row r="1541" spans="1:6" x14ac:dyDescent="0.35">
      <c r="A1541">
        <v>92267</v>
      </c>
      <c r="B1541">
        <v>34.249419000000003</v>
      </c>
      <c r="C1541">
        <v>-114.21060900000001</v>
      </c>
      <c r="D1541" t="s">
        <v>977</v>
      </c>
      <c r="E1541" t="s">
        <v>142</v>
      </c>
      <c r="F1541" t="s">
        <v>147</v>
      </c>
    </row>
    <row r="1542" spans="1:6" s="115" customFormat="1" x14ac:dyDescent="0.35">
      <c r="A1542"/>
      <c r="B1542"/>
      <c r="C1542"/>
      <c r="D1542" s="115" t="s">
        <v>1646</v>
      </c>
      <c r="E1542" s="115" t="s">
        <v>142</v>
      </c>
      <c r="F1542" s="115" t="s">
        <v>200</v>
      </c>
    </row>
    <row r="1543" spans="1:6" x14ac:dyDescent="0.35">
      <c r="A1543">
        <v>93648</v>
      </c>
      <c r="B1543">
        <v>36.661358</v>
      </c>
      <c r="C1543">
        <v>-119.81608</v>
      </c>
      <c r="D1543" t="s">
        <v>978</v>
      </c>
      <c r="E1543" t="s">
        <v>142</v>
      </c>
      <c r="F1543" t="s">
        <v>54</v>
      </c>
    </row>
    <row r="1544" spans="1:6" x14ac:dyDescent="0.35">
      <c r="A1544">
        <v>91050</v>
      </c>
      <c r="B1544">
        <v>33.786594000000001</v>
      </c>
      <c r="C1544">
        <v>-118.29866199999999</v>
      </c>
      <c r="D1544" t="s">
        <v>979</v>
      </c>
      <c r="E1544" t="s">
        <v>142</v>
      </c>
      <c r="F1544" t="s">
        <v>145</v>
      </c>
    </row>
    <row r="1545" spans="1:6" x14ac:dyDescent="0.35">
      <c r="A1545">
        <v>91051</v>
      </c>
      <c r="B1545">
        <v>33.786594000000001</v>
      </c>
      <c r="C1545">
        <v>-118.29866199999999</v>
      </c>
      <c r="D1545" t="s">
        <v>979</v>
      </c>
      <c r="E1545" t="s">
        <v>142</v>
      </c>
      <c r="F1545" t="s">
        <v>145</v>
      </c>
    </row>
    <row r="1546" spans="1:6" x14ac:dyDescent="0.35">
      <c r="A1546">
        <v>91101</v>
      </c>
      <c r="B1546">
        <v>33.786594000000001</v>
      </c>
      <c r="C1546">
        <v>-118.29866199999999</v>
      </c>
      <c r="D1546" t="s">
        <v>979</v>
      </c>
      <c r="E1546" t="s">
        <v>142</v>
      </c>
      <c r="F1546" t="s">
        <v>145</v>
      </c>
    </row>
    <row r="1547" spans="1:6" x14ac:dyDescent="0.35">
      <c r="A1547">
        <v>91102</v>
      </c>
      <c r="B1547">
        <v>33.786594000000001</v>
      </c>
      <c r="C1547">
        <v>-118.29866199999999</v>
      </c>
      <c r="D1547" t="s">
        <v>979</v>
      </c>
      <c r="E1547" t="s">
        <v>142</v>
      </c>
      <c r="F1547" t="s">
        <v>145</v>
      </c>
    </row>
    <row r="1548" spans="1:6" x14ac:dyDescent="0.35">
      <c r="A1548">
        <v>91103</v>
      </c>
      <c r="B1548">
        <v>33.786594000000001</v>
      </c>
      <c r="C1548">
        <v>-118.29866199999999</v>
      </c>
      <c r="D1548" t="s">
        <v>979</v>
      </c>
      <c r="E1548" t="s">
        <v>142</v>
      </c>
      <c r="F1548" t="s">
        <v>145</v>
      </c>
    </row>
    <row r="1549" spans="1:6" x14ac:dyDescent="0.35">
      <c r="A1549">
        <v>91104</v>
      </c>
      <c r="B1549">
        <v>33.786594000000001</v>
      </c>
      <c r="C1549">
        <v>-118.29866199999999</v>
      </c>
      <c r="D1549" t="s">
        <v>979</v>
      </c>
      <c r="E1549" t="s">
        <v>142</v>
      </c>
      <c r="F1549" t="s">
        <v>145</v>
      </c>
    </row>
    <row r="1550" spans="1:6" x14ac:dyDescent="0.35">
      <c r="A1550">
        <v>91105</v>
      </c>
      <c r="B1550">
        <v>33.786594000000001</v>
      </c>
      <c r="C1550">
        <v>-118.29866199999999</v>
      </c>
      <c r="D1550" t="s">
        <v>979</v>
      </c>
      <c r="E1550" t="s">
        <v>142</v>
      </c>
      <c r="F1550" t="s">
        <v>145</v>
      </c>
    </row>
    <row r="1551" spans="1:6" x14ac:dyDescent="0.35">
      <c r="A1551">
        <v>91106</v>
      </c>
      <c r="B1551">
        <v>33.786594000000001</v>
      </c>
      <c r="C1551">
        <v>-118.29866199999999</v>
      </c>
      <c r="D1551" t="s">
        <v>979</v>
      </c>
      <c r="E1551" t="s">
        <v>142</v>
      </c>
      <c r="F1551" t="s">
        <v>145</v>
      </c>
    </row>
    <row r="1552" spans="1:6" x14ac:dyDescent="0.35">
      <c r="A1552">
        <v>91107</v>
      </c>
      <c r="B1552">
        <v>33.786594000000001</v>
      </c>
      <c r="C1552">
        <v>-118.29866199999999</v>
      </c>
      <c r="D1552" t="s">
        <v>979</v>
      </c>
      <c r="E1552" t="s">
        <v>142</v>
      </c>
      <c r="F1552" t="s">
        <v>145</v>
      </c>
    </row>
    <row r="1553" spans="1:6" x14ac:dyDescent="0.35">
      <c r="A1553">
        <v>91109</v>
      </c>
      <c r="B1553">
        <v>33.786594000000001</v>
      </c>
      <c r="C1553">
        <v>-118.29866199999999</v>
      </c>
      <c r="D1553" t="s">
        <v>979</v>
      </c>
      <c r="E1553" t="s">
        <v>142</v>
      </c>
      <c r="F1553" t="s">
        <v>145</v>
      </c>
    </row>
    <row r="1554" spans="1:6" x14ac:dyDescent="0.35">
      <c r="A1554">
        <v>91110</v>
      </c>
      <c r="B1554">
        <v>33.786594000000001</v>
      </c>
      <c r="C1554">
        <v>-118.29866199999999</v>
      </c>
      <c r="D1554" t="s">
        <v>979</v>
      </c>
      <c r="E1554" t="s">
        <v>142</v>
      </c>
      <c r="F1554" t="s">
        <v>145</v>
      </c>
    </row>
    <row r="1555" spans="1:6" x14ac:dyDescent="0.35">
      <c r="A1555">
        <v>91114</v>
      </c>
      <c r="B1555">
        <v>33.786594000000001</v>
      </c>
      <c r="C1555">
        <v>-118.29866199999999</v>
      </c>
      <c r="D1555" t="s">
        <v>979</v>
      </c>
      <c r="E1555" t="s">
        <v>142</v>
      </c>
      <c r="F1555" t="s">
        <v>145</v>
      </c>
    </row>
    <row r="1556" spans="1:6" x14ac:dyDescent="0.35">
      <c r="A1556">
        <v>91115</v>
      </c>
      <c r="B1556">
        <v>33.786594000000001</v>
      </c>
      <c r="C1556">
        <v>-118.29866199999999</v>
      </c>
      <c r="D1556" t="s">
        <v>979</v>
      </c>
      <c r="E1556" t="s">
        <v>142</v>
      </c>
      <c r="F1556" t="s">
        <v>145</v>
      </c>
    </row>
    <row r="1557" spans="1:6" x14ac:dyDescent="0.35">
      <c r="A1557">
        <v>91116</v>
      </c>
      <c r="B1557">
        <v>33.786594000000001</v>
      </c>
      <c r="C1557">
        <v>-118.29866199999999</v>
      </c>
      <c r="D1557" t="s">
        <v>979</v>
      </c>
      <c r="E1557" t="s">
        <v>142</v>
      </c>
      <c r="F1557" t="s">
        <v>145</v>
      </c>
    </row>
    <row r="1558" spans="1:6" x14ac:dyDescent="0.35">
      <c r="A1558">
        <v>91117</v>
      </c>
      <c r="B1558">
        <v>33.786594000000001</v>
      </c>
      <c r="C1558">
        <v>-118.29866199999999</v>
      </c>
      <c r="D1558" t="s">
        <v>979</v>
      </c>
      <c r="E1558" t="s">
        <v>142</v>
      </c>
      <c r="F1558" t="s">
        <v>145</v>
      </c>
    </row>
    <row r="1559" spans="1:6" x14ac:dyDescent="0.35">
      <c r="A1559">
        <v>91121</v>
      </c>
      <c r="B1559">
        <v>33.786594000000001</v>
      </c>
      <c r="C1559">
        <v>-118.29866199999999</v>
      </c>
      <c r="D1559" t="s">
        <v>979</v>
      </c>
      <c r="E1559" t="s">
        <v>142</v>
      </c>
      <c r="F1559" t="s">
        <v>145</v>
      </c>
    </row>
    <row r="1560" spans="1:6" x14ac:dyDescent="0.35">
      <c r="A1560">
        <v>91123</v>
      </c>
      <c r="B1560">
        <v>33.786594000000001</v>
      </c>
      <c r="C1560">
        <v>-118.29866199999999</v>
      </c>
      <c r="D1560" t="s">
        <v>979</v>
      </c>
      <c r="E1560" t="s">
        <v>142</v>
      </c>
      <c r="F1560" t="s">
        <v>145</v>
      </c>
    </row>
    <row r="1561" spans="1:6" x14ac:dyDescent="0.35">
      <c r="A1561">
        <v>91124</v>
      </c>
      <c r="B1561">
        <v>33.786594000000001</v>
      </c>
      <c r="C1561">
        <v>-118.29866199999999</v>
      </c>
      <c r="D1561" t="s">
        <v>979</v>
      </c>
      <c r="E1561" t="s">
        <v>142</v>
      </c>
      <c r="F1561" t="s">
        <v>145</v>
      </c>
    </row>
    <row r="1562" spans="1:6" x14ac:dyDescent="0.35">
      <c r="A1562">
        <v>91125</v>
      </c>
      <c r="B1562">
        <v>33.786594000000001</v>
      </c>
      <c r="C1562">
        <v>-118.29866199999999</v>
      </c>
      <c r="D1562" t="s">
        <v>979</v>
      </c>
      <c r="E1562" t="s">
        <v>142</v>
      </c>
      <c r="F1562" t="s">
        <v>145</v>
      </c>
    </row>
    <row r="1563" spans="1:6" x14ac:dyDescent="0.35">
      <c r="A1563">
        <v>91126</v>
      </c>
      <c r="B1563">
        <v>33.786594000000001</v>
      </c>
      <c r="C1563">
        <v>-118.29866199999999</v>
      </c>
      <c r="D1563" t="s">
        <v>979</v>
      </c>
      <c r="E1563" t="s">
        <v>142</v>
      </c>
      <c r="F1563" t="s">
        <v>145</v>
      </c>
    </row>
    <row r="1564" spans="1:6" x14ac:dyDescent="0.35">
      <c r="A1564">
        <v>91129</v>
      </c>
      <c r="B1564">
        <v>33.786594000000001</v>
      </c>
      <c r="C1564">
        <v>-118.29866199999999</v>
      </c>
      <c r="D1564" t="s">
        <v>979</v>
      </c>
      <c r="E1564" t="s">
        <v>142</v>
      </c>
      <c r="F1564" t="s">
        <v>145</v>
      </c>
    </row>
    <row r="1565" spans="1:6" x14ac:dyDescent="0.35">
      <c r="A1565">
        <v>91131</v>
      </c>
      <c r="B1565">
        <v>33.786594000000001</v>
      </c>
      <c r="C1565">
        <v>-118.29866199999999</v>
      </c>
      <c r="D1565" t="s">
        <v>979</v>
      </c>
      <c r="E1565" t="s">
        <v>142</v>
      </c>
      <c r="F1565" t="s">
        <v>145</v>
      </c>
    </row>
    <row r="1566" spans="1:6" x14ac:dyDescent="0.35">
      <c r="A1566">
        <v>91175</v>
      </c>
      <c r="B1566">
        <v>33.786594000000001</v>
      </c>
      <c r="C1566">
        <v>-118.29866199999999</v>
      </c>
      <c r="D1566" t="s">
        <v>979</v>
      </c>
      <c r="E1566" t="s">
        <v>142</v>
      </c>
      <c r="F1566" t="s">
        <v>145</v>
      </c>
    </row>
    <row r="1567" spans="1:6" x14ac:dyDescent="0.35">
      <c r="A1567">
        <v>91182</v>
      </c>
      <c r="B1567">
        <v>33.786594000000001</v>
      </c>
      <c r="C1567">
        <v>-118.29866199999999</v>
      </c>
      <c r="D1567" t="s">
        <v>979</v>
      </c>
      <c r="E1567" t="s">
        <v>142</v>
      </c>
      <c r="F1567" t="s">
        <v>145</v>
      </c>
    </row>
    <row r="1568" spans="1:6" x14ac:dyDescent="0.35">
      <c r="A1568">
        <v>91184</v>
      </c>
      <c r="B1568">
        <v>33.786594000000001</v>
      </c>
      <c r="C1568">
        <v>-118.29866199999999</v>
      </c>
      <c r="D1568" t="s">
        <v>979</v>
      </c>
      <c r="E1568" t="s">
        <v>142</v>
      </c>
      <c r="F1568" t="s">
        <v>145</v>
      </c>
    </row>
    <row r="1569" spans="1:6" x14ac:dyDescent="0.35">
      <c r="A1569">
        <v>91185</v>
      </c>
      <c r="B1569">
        <v>33.786594000000001</v>
      </c>
      <c r="C1569">
        <v>-118.29866199999999</v>
      </c>
      <c r="D1569" t="s">
        <v>979</v>
      </c>
      <c r="E1569" t="s">
        <v>142</v>
      </c>
      <c r="F1569" t="s">
        <v>145</v>
      </c>
    </row>
    <row r="1570" spans="1:6" x14ac:dyDescent="0.35">
      <c r="A1570">
        <v>91186</v>
      </c>
      <c r="B1570">
        <v>33.786594000000001</v>
      </c>
      <c r="C1570">
        <v>-118.29866199999999</v>
      </c>
      <c r="D1570" t="s">
        <v>979</v>
      </c>
      <c r="E1570" t="s">
        <v>142</v>
      </c>
      <c r="F1570" t="s">
        <v>145</v>
      </c>
    </row>
    <row r="1571" spans="1:6" x14ac:dyDescent="0.35">
      <c r="A1571">
        <v>91187</v>
      </c>
      <c r="B1571">
        <v>33.786594000000001</v>
      </c>
      <c r="C1571">
        <v>-118.29866199999999</v>
      </c>
      <c r="D1571" t="s">
        <v>979</v>
      </c>
      <c r="E1571" t="s">
        <v>142</v>
      </c>
      <c r="F1571" t="s">
        <v>145</v>
      </c>
    </row>
    <row r="1572" spans="1:6" x14ac:dyDescent="0.35">
      <c r="A1572">
        <v>91188</v>
      </c>
      <c r="B1572">
        <v>33.786594000000001</v>
      </c>
      <c r="C1572">
        <v>-118.29866199999999</v>
      </c>
      <c r="D1572" t="s">
        <v>979</v>
      </c>
      <c r="E1572" t="s">
        <v>142</v>
      </c>
      <c r="F1572" t="s">
        <v>145</v>
      </c>
    </row>
    <row r="1573" spans="1:6" x14ac:dyDescent="0.35">
      <c r="A1573">
        <v>91189</v>
      </c>
      <c r="B1573">
        <v>33.786594000000001</v>
      </c>
      <c r="C1573">
        <v>-118.29866199999999</v>
      </c>
      <c r="D1573" t="s">
        <v>979</v>
      </c>
      <c r="E1573" t="s">
        <v>142</v>
      </c>
      <c r="F1573" t="s">
        <v>145</v>
      </c>
    </row>
    <row r="1574" spans="1:6" x14ac:dyDescent="0.35">
      <c r="A1574">
        <v>91191</v>
      </c>
      <c r="B1574">
        <v>33.786594000000001</v>
      </c>
      <c r="C1574">
        <v>-118.29866199999999</v>
      </c>
      <c r="D1574" t="s">
        <v>979</v>
      </c>
      <c r="E1574" t="s">
        <v>142</v>
      </c>
      <c r="F1574" t="s">
        <v>145</v>
      </c>
    </row>
    <row r="1575" spans="1:6" x14ac:dyDescent="0.35">
      <c r="A1575">
        <v>96074</v>
      </c>
      <c r="B1575">
        <v>39.877198</v>
      </c>
      <c r="C1575">
        <v>-122.58138599999999</v>
      </c>
      <c r="D1575" t="s">
        <v>980</v>
      </c>
      <c r="E1575" t="s">
        <v>142</v>
      </c>
      <c r="F1575" t="s">
        <v>418</v>
      </c>
    </row>
    <row r="1576" spans="1:6" x14ac:dyDescent="0.35">
      <c r="A1576">
        <v>93446</v>
      </c>
      <c r="B1576">
        <v>35.640597999999997</v>
      </c>
      <c r="C1576">
        <v>-120.70031299999999</v>
      </c>
      <c r="D1576" t="s">
        <v>981</v>
      </c>
      <c r="E1576" t="s">
        <v>142</v>
      </c>
      <c r="F1576" t="s">
        <v>202</v>
      </c>
    </row>
    <row r="1577" spans="1:6" x14ac:dyDescent="0.35">
      <c r="A1577">
        <v>93447</v>
      </c>
      <c r="B1577">
        <v>35.756239999999998</v>
      </c>
      <c r="C1577">
        <v>-120.693505</v>
      </c>
      <c r="D1577" t="s">
        <v>981</v>
      </c>
      <c r="E1577" t="s">
        <v>142</v>
      </c>
      <c r="F1577" t="s">
        <v>202</v>
      </c>
    </row>
    <row r="1578" spans="1:6" x14ac:dyDescent="0.35">
      <c r="A1578">
        <v>95363</v>
      </c>
      <c r="B1578">
        <v>37.516382999999998</v>
      </c>
      <c r="C1578">
        <v>-121.23848</v>
      </c>
      <c r="D1578" t="s">
        <v>982</v>
      </c>
      <c r="E1578" t="s">
        <v>142</v>
      </c>
      <c r="F1578" t="s">
        <v>69</v>
      </c>
    </row>
    <row r="1579" spans="1:6" x14ac:dyDescent="0.35">
      <c r="A1579">
        <v>92369</v>
      </c>
      <c r="B1579">
        <v>34.839964000000002</v>
      </c>
      <c r="C1579">
        <v>-115.967051</v>
      </c>
      <c r="D1579" t="s">
        <v>983</v>
      </c>
      <c r="E1579" t="s">
        <v>142</v>
      </c>
      <c r="F1579" t="s">
        <v>147</v>
      </c>
    </row>
    <row r="1580" spans="1:6" x14ac:dyDescent="0.35">
      <c r="A1580">
        <v>92061</v>
      </c>
      <c r="B1580">
        <v>33.016928</v>
      </c>
      <c r="C1580">
        <v>-116.846046</v>
      </c>
      <c r="D1580" t="s">
        <v>984</v>
      </c>
      <c r="E1580" t="s">
        <v>142</v>
      </c>
      <c r="F1580" t="s">
        <v>168</v>
      </c>
    </row>
    <row r="1581" spans="1:6" x14ac:dyDescent="0.35">
      <c r="A1581">
        <v>96075</v>
      </c>
      <c r="B1581">
        <v>40.364148</v>
      </c>
      <c r="C1581">
        <v>-121.841348</v>
      </c>
      <c r="D1581" t="s">
        <v>985</v>
      </c>
      <c r="E1581" t="s">
        <v>142</v>
      </c>
      <c r="F1581" t="s">
        <v>418</v>
      </c>
    </row>
    <row r="1582" spans="1:6" x14ac:dyDescent="0.35">
      <c r="A1582">
        <v>93553</v>
      </c>
      <c r="B1582">
        <v>33.786594000000001</v>
      </c>
      <c r="C1582">
        <v>-118.29866199999999</v>
      </c>
      <c r="D1582" t="s">
        <v>986</v>
      </c>
      <c r="E1582" t="s">
        <v>142</v>
      </c>
      <c r="F1582" t="s">
        <v>145</v>
      </c>
    </row>
    <row r="1583" spans="1:6" x14ac:dyDescent="0.35">
      <c r="A1583">
        <v>93953</v>
      </c>
      <c r="B1583">
        <v>36.583100000000002</v>
      </c>
      <c r="C1583">
        <v>-121.936365</v>
      </c>
      <c r="D1583" t="s">
        <v>987</v>
      </c>
      <c r="E1583" t="s">
        <v>142</v>
      </c>
      <c r="F1583" t="s">
        <v>200</v>
      </c>
    </row>
    <row r="1584" spans="1:6" x14ac:dyDescent="0.35">
      <c r="A1584">
        <v>95946</v>
      </c>
      <c r="B1584">
        <v>39.216560000000001</v>
      </c>
      <c r="C1584">
        <v>-121.11788300000001</v>
      </c>
      <c r="D1584" t="s">
        <v>988</v>
      </c>
      <c r="E1584" t="s">
        <v>142</v>
      </c>
      <c r="F1584" t="s">
        <v>65</v>
      </c>
    </row>
    <row r="1585" spans="1:6" x14ac:dyDescent="0.35">
      <c r="A1585">
        <v>94951</v>
      </c>
      <c r="B1585">
        <v>38.315342000000001</v>
      </c>
      <c r="C1585">
        <v>-122.648346</v>
      </c>
      <c r="D1585" t="s">
        <v>989</v>
      </c>
      <c r="E1585" t="s">
        <v>142</v>
      </c>
      <c r="F1585" t="s">
        <v>82</v>
      </c>
    </row>
    <row r="1586" spans="1:6" x14ac:dyDescent="0.35">
      <c r="A1586">
        <v>95663</v>
      </c>
      <c r="B1586">
        <v>38.852288000000001</v>
      </c>
      <c r="C1586">
        <v>-121.180531</v>
      </c>
      <c r="D1586" t="s">
        <v>990</v>
      </c>
      <c r="E1586" t="s">
        <v>142</v>
      </c>
      <c r="F1586" t="s">
        <v>84</v>
      </c>
    </row>
    <row r="1587" spans="1:6" x14ac:dyDescent="0.35">
      <c r="A1587">
        <v>92570</v>
      </c>
      <c r="B1587">
        <v>33.752885999999997</v>
      </c>
      <c r="C1587">
        <v>-116.055617</v>
      </c>
      <c r="D1587" t="s">
        <v>991</v>
      </c>
      <c r="E1587" t="s">
        <v>142</v>
      </c>
      <c r="F1587" t="s">
        <v>152</v>
      </c>
    </row>
    <row r="1588" spans="1:6" x14ac:dyDescent="0.35">
      <c r="A1588">
        <v>92571</v>
      </c>
      <c r="B1588">
        <v>33.752885999999997</v>
      </c>
      <c r="C1588">
        <v>-116.055617</v>
      </c>
      <c r="D1588" t="s">
        <v>991</v>
      </c>
      <c r="E1588" t="s">
        <v>142</v>
      </c>
      <c r="F1588" t="s">
        <v>152</v>
      </c>
    </row>
    <row r="1589" spans="1:6" x14ac:dyDescent="0.35">
      <c r="A1589">
        <v>92572</v>
      </c>
      <c r="B1589">
        <v>33.752885999999997</v>
      </c>
      <c r="C1589">
        <v>-116.055617</v>
      </c>
      <c r="D1589" t="s">
        <v>991</v>
      </c>
      <c r="E1589" t="s">
        <v>142</v>
      </c>
      <c r="F1589" t="s">
        <v>152</v>
      </c>
    </row>
    <row r="1590" spans="1:6" x14ac:dyDescent="0.35">
      <c r="A1590">
        <v>92599</v>
      </c>
      <c r="B1590">
        <v>33.752885999999997</v>
      </c>
      <c r="C1590">
        <v>-116.055617</v>
      </c>
      <c r="D1590" t="s">
        <v>991</v>
      </c>
      <c r="E1590" t="s">
        <v>142</v>
      </c>
      <c r="F1590" t="s">
        <v>152</v>
      </c>
    </row>
    <row r="1591" spans="1:6" x14ac:dyDescent="0.35">
      <c r="A1591">
        <v>94060</v>
      </c>
      <c r="B1591">
        <v>37.211193999999999</v>
      </c>
      <c r="C1591">
        <v>-122.343782</v>
      </c>
      <c r="D1591" t="s">
        <v>992</v>
      </c>
      <c r="E1591" t="s">
        <v>142</v>
      </c>
      <c r="F1591" t="s">
        <v>209</v>
      </c>
    </row>
    <row r="1592" spans="1:6" x14ac:dyDescent="0.35">
      <c r="A1592">
        <v>94952</v>
      </c>
      <c r="B1592">
        <v>38.265366</v>
      </c>
      <c r="C1592">
        <v>-122.822588</v>
      </c>
      <c r="D1592" t="s">
        <v>993</v>
      </c>
      <c r="E1592" t="s">
        <v>142</v>
      </c>
      <c r="F1592" t="s">
        <v>82</v>
      </c>
    </row>
    <row r="1593" spans="1:6" x14ac:dyDescent="0.35">
      <c r="A1593">
        <v>94953</v>
      </c>
      <c r="B1593">
        <v>38.463087999999999</v>
      </c>
      <c r="C1593">
        <v>-122.989975</v>
      </c>
      <c r="D1593" t="s">
        <v>993</v>
      </c>
      <c r="E1593" t="s">
        <v>142</v>
      </c>
      <c r="F1593" t="s">
        <v>82</v>
      </c>
    </row>
    <row r="1594" spans="1:6" x14ac:dyDescent="0.35">
      <c r="A1594">
        <v>94954</v>
      </c>
      <c r="B1594">
        <v>38.225816000000002</v>
      </c>
      <c r="C1594">
        <v>-122.57452600000001</v>
      </c>
      <c r="D1594" t="s">
        <v>993</v>
      </c>
      <c r="E1594" t="s">
        <v>142</v>
      </c>
      <c r="F1594" t="s">
        <v>82</v>
      </c>
    </row>
    <row r="1595" spans="1:6" x14ac:dyDescent="0.35">
      <c r="A1595">
        <v>94955</v>
      </c>
      <c r="B1595">
        <v>38.463087999999999</v>
      </c>
      <c r="C1595">
        <v>-122.989975</v>
      </c>
      <c r="D1595" t="s">
        <v>993</v>
      </c>
      <c r="E1595" t="s">
        <v>142</v>
      </c>
      <c r="F1595" t="s">
        <v>82</v>
      </c>
    </row>
    <row r="1596" spans="1:6" x14ac:dyDescent="0.35">
      <c r="A1596">
        <v>94975</v>
      </c>
      <c r="B1596">
        <v>38.463087999999999</v>
      </c>
      <c r="C1596">
        <v>-122.989975</v>
      </c>
      <c r="D1596" t="s">
        <v>993</v>
      </c>
      <c r="E1596" t="s">
        <v>142</v>
      </c>
      <c r="F1596" t="s">
        <v>82</v>
      </c>
    </row>
    <row r="1597" spans="1:6" x14ac:dyDescent="0.35">
      <c r="A1597">
        <v>94999</v>
      </c>
      <c r="B1597">
        <v>38.267465999999999</v>
      </c>
      <c r="C1597">
        <v>-122.658097</v>
      </c>
      <c r="D1597" t="s">
        <v>993</v>
      </c>
      <c r="E1597" t="s">
        <v>142</v>
      </c>
      <c r="F1597" t="s">
        <v>82</v>
      </c>
    </row>
    <row r="1598" spans="1:6" x14ac:dyDescent="0.35">
      <c r="A1598">
        <v>95558</v>
      </c>
      <c r="B1598">
        <v>40.303424</v>
      </c>
      <c r="C1598">
        <v>-124.21441</v>
      </c>
      <c r="D1598" t="s">
        <v>994</v>
      </c>
      <c r="E1598" t="s">
        <v>142</v>
      </c>
      <c r="F1598" t="s">
        <v>53</v>
      </c>
    </row>
    <row r="1599" spans="1:6" x14ac:dyDescent="0.35">
      <c r="A1599">
        <v>92329</v>
      </c>
      <c r="B1599">
        <v>34.839964000000002</v>
      </c>
      <c r="C1599">
        <v>-115.967051</v>
      </c>
      <c r="D1599" t="s">
        <v>995</v>
      </c>
      <c r="E1599" t="s">
        <v>142</v>
      </c>
      <c r="F1599" t="s">
        <v>147</v>
      </c>
    </row>
    <row r="1600" spans="1:6" x14ac:dyDescent="0.35">
      <c r="A1600">
        <v>92371</v>
      </c>
      <c r="B1600">
        <v>34.839964000000002</v>
      </c>
      <c r="C1600">
        <v>-115.967051</v>
      </c>
      <c r="D1600" t="s">
        <v>995</v>
      </c>
      <c r="E1600" t="s">
        <v>142</v>
      </c>
      <c r="F1600" t="s">
        <v>147</v>
      </c>
    </row>
    <row r="1601" spans="1:6" x14ac:dyDescent="0.35">
      <c r="A1601">
        <v>95559</v>
      </c>
      <c r="B1601">
        <v>40.195017999999997</v>
      </c>
      <c r="C1601">
        <v>-123.786863</v>
      </c>
      <c r="D1601" t="s">
        <v>996</v>
      </c>
      <c r="E1601" t="s">
        <v>142</v>
      </c>
      <c r="F1601" t="s">
        <v>53</v>
      </c>
    </row>
    <row r="1602" spans="1:6" x14ac:dyDescent="0.35">
      <c r="A1602">
        <v>95466</v>
      </c>
      <c r="B1602">
        <v>39.056598000000001</v>
      </c>
      <c r="C1602">
        <v>-123.525375</v>
      </c>
      <c r="D1602" t="s">
        <v>997</v>
      </c>
      <c r="E1602" t="s">
        <v>142</v>
      </c>
      <c r="F1602" t="s">
        <v>159</v>
      </c>
    </row>
    <row r="1603" spans="1:6" x14ac:dyDescent="0.35">
      <c r="A1603">
        <v>90660</v>
      </c>
      <c r="B1603">
        <v>33.985812000000003</v>
      </c>
      <c r="C1603">
        <v>-118.088787</v>
      </c>
      <c r="D1603" t="s">
        <v>998</v>
      </c>
      <c r="E1603" t="s">
        <v>142</v>
      </c>
      <c r="F1603" t="s">
        <v>145</v>
      </c>
    </row>
    <row r="1604" spans="1:6" x14ac:dyDescent="0.35">
      <c r="A1604">
        <v>90661</v>
      </c>
      <c r="B1604">
        <v>33.786594000000001</v>
      </c>
      <c r="C1604">
        <v>-118.29866199999999</v>
      </c>
      <c r="D1604" t="s">
        <v>998</v>
      </c>
      <c r="E1604" t="s">
        <v>142</v>
      </c>
      <c r="F1604" t="s">
        <v>145</v>
      </c>
    </row>
    <row r="1605" spans="1:6" x14ac:dyDescent="0.35">
      <c r="A1605">
        <v>90662</v>
      </c>
      <c r="B1605">
        <v>33.786594000000001</v>
      </c>
      <c r="C1605">
        <v>-118.29866199999999</v>
      </c>
      <c r="D1605" t="s">
        <v>998</v>
      </c>
      <c r="E1605" t="s">
        <v>142</v>
      </c>
      <c r="F1605" t="s">
        <v>145</v>
      </c>
    </row>
    <row r="1606" spans="1:6" x14ac:dyDescent="0.35">
      <c r="A1606">
        <v>90665</v>
      </c>
      <c r="B1606">
        <v>33.786594000000001</v>
      </c>
      <c r="C1606">
        <v>-118.29866199999999</v>
      </c>
      <c r="D1606" t="s">
        <v>998</v>
      </c>
      <c r="E1606" t="s">
        <v>142</v>
      </c>
      <c r="F1606" t="s">
        <v>145</v>
      </c>
    </row>
    <row r="1607" spans="1:6" x14ac:dyDescent="0.35">
      <c r="A1607">
        <v>94620</v>
      </c>
      <c r="B1607">
        <v>37.680180999999997</v>
      </c>
      <c r="C1607">
        <v>-121.921498</v>
      </c>
      <c r="D1607" t="s">
        <v>999</v>
      </c>
      <c r="E1607" t="s">
        <v>142</v>
      </c>
      <c r="F1607" t="s">
        <v>154</v>
      </c>
    </row>
    <row r="1608" spans="1:6" x14ac:dyDescent="0.35">
      <c r="A1608">
        <v>93649</v>
      </c>
      <c r="B1608">
        <v>36.841664999999999</v>
      </c>
      <c r="C1608">
        <v>-119.349639</v>
      </c>
      <c r="D1608" t="s">
        <v>1000</v>
      </c>
      <c r="E1608" t="s">
        <v>142</v>
      </c>
      <c r="F1608" t="s">
        <v>54</v>
      </c>
    </row>
    <row r="1609" spans="1:6" x14ac:dyDescent="0.35">
      <c r="A1609">
        <v>95587</v>
      </c>
      <c r="B1609">
        <v>39.947575000000001</v>
      </c>
      <c r="C1609">
        <v>-123.686938</v>
      </c>
      <c r="D1609" t="s">
        <v>1001</v>
      </c>
      <c r="E1609" t="s">
        <v>142</v>
      </c>
      <c r="F1609" t="s">
        <v>159</v>
      </c>
    </row>
    <row r="1610" spans="1:6" x14ac:dyDescent="0.35">
      <c r="A1610">
        <v>95664</v>
      </c>
      <c r="B1610">
        <v>38.751620000000003</v>
      </c>
      <c r="C1610">
        <v>-120.979123</v>
      </c>
      <c r="D1610" t="s">
        <v>1002</v>
      </c>
      <c r="E1610" t="s">
        <v>142</v>
      </c>
      <c r="F1610" t="s">
        <v>58</v>
      </c>
    </row>
    <row r="1611" spans="1:6" x14ac:dyDescent="0.35">
      <c r="A1611">
        <v>95665</v>
      </c>
      <c r="B1611">
        <v>38.403799999999997</v>
      </c>
      <c r="C1611">
        <v>-120.668334</v>
      </c>
      <c r="D1611" t="s">
        <v>1003</v>
      </c>
      <c r="E1611" t="s">
        <v>142</v>
      </c>
      <c r="F1611" t="s">
        <v>177</v>
      </c>
    </row>
    <row r="1612" spans="1:6" x14ac:dyDescent="0.35">
      <c r="A1612">
        <v>91962</v>
      </c>
      <c r="B1612">
        <v>33.016928</v>
      </c>
      <c r="C1612">
        <v>-116.846046</v>
      </c>
      <c r="D1612" t="s">
        <v>1004</v>
      </c>
      <c r="E1612" t="s">
        <v>142</v>
      </c>
      <c r="F1612" t="s">
        <v>168</v>
      </c>
    </row>
    <row r="1613" spans="1:6" x14ac:dyDescent="0.35">
      <c r="A1613">
        <v>95364</v>
      </c>
      <c r="B1613">
        <v>38.004531999999998</v>
      </c>
      <c r="C1613">
        <v>-119.99394100000001</v>
      </c>
      <c r="D1613" t="s">
        <v>1005</v>
      </c>
      <c r="E1613" t="s">
        <v>142</v>
      </c>
      <c r="F1613" t="s">
        <v>262</v>
      </c>
    </row>
    <row r="1614" spans="1:6" x14ac:dyDescent="0.35">
      <c r="A1614">
        <v>94564</v>
      </c>
      <c r="B1614">
        <v>37.990772</v>
      </c>
      <c r="C1614">
        <v>-122.24329400000001</v>
      </c>
      <c r="D1614" t="s">
        <v>1006</v>
      </c>
      <c r="E1614" t="s">
        <v>142</v>
      </c>
      <c r="F1614" t="s">
        <v>156</v>
      </c>
    </row>
    <row r="1615" spans="1:6" x14ac:dyDescent="0.35">
      <c r="A1615">
        <v>92372</v>
      </c>
      <c r="B1615">
        <v>34.237293999999999</v>
      </c>
      <c r="C1615">
        <v>-116.855056</v>
      </c>
      <c r="D1615" t="s">
        <v>1007</v>
      </c>
      <c r="E1615" t="s">
        <v>142</v>
      </c>
      <c r="F1615" t="s">
        <v>147</v>
      </c>
    </row>
    <row r="1616" spans="1:6" x14ac:dyDescent="0.35">
      <c r="A1616">
        <v>95666</v>
      </c>
      <c r="B1616">
        <v>38.556286999999998</v>
      </c>
      <c r="C1616">
        <v>-120.352661</v>
      </c>
      <c r="D1616" t="s">
        <v>1008</v>
      </c>
      <c r="E1616" t="s">
        <v>142</v>
      </c>
      <c r="F1616" t="s">
        <v>177</v>
      </c>
    </row>
    <row r="1617" spans="1:6" x14ac:dyDescent="0.35">
      <c r="A1617">
        <v>92268</v>
      </c>
      <c r="B1617">
        <v>34.188702999999997</v>
      </c>
      <c r="C1617">
        <v>-116.504806</v>
      </c>
      <c r="D1617" t="s">
        <v>1009</v>
      </c>
      <c r="E1617" t="s">
        <v>142</v>
      </c>
      <c r="F1617" t="s">
        <v>147</v>
      </c>
    </row>
    <row r="1618" spans="1:6" x14ac:dyDescent="0.35">
      <c r="A1618">
        <v>93040</v>
      </c>
      <c r="B1618">
        <v>34.435223999999998</v>
      </c>
      <c r="C1618">
        <v>-118.785517</v>
      </c>
      <c r="D1618" t="s">
        <v>1010</v>
      </c>
      <c r="E1618" t="s">
        <v>142</v>
      </c>
      <c r="F1618" t="s">
        <v>291</v>
      </c>
    </row>
    <row r="1619" spans="1:6" x14ac:dyDescent="0.35">
      <c r="A1619">
        <v>93448</v>
      </c>
      <c r="B1619">
        <v>35.347065000000001</v>
      </c>
      <c r="C1619">
        <v>-120.45534499999999</v>
      </c>
      <c r="D1619" t="s">
        <v>1011</v>
      </c>
      <c r="E1619" t="s">
        <v>142</v>
      </c>
      <c r="F1619" t="s">
        <v>202</v>
      </c>
    </row>
    <row r="1620" spans="1:6" x14ac:dyDescent="0.35">
      <c r="A1620">
        <v>93449</v>
      </c>
      <c r="B1620">
        <v>35.391719000000002</v>
      </c>
      <c r="C1620">
        <v>-120.549178</v>
      </c>
      <c r="D1620" t="s">
        <v>1011</v>
      </c>
      <c r="E1620" t="s">
        <v>142</v>
      </c>
      <c r="F1620" t="s">
        <v>202</v>
      </c>
    </row>
    <row r="1621" spans="1:6" x14ac:dyDescent="0.35">
      <c r="A1621">
        <v>94565</v>
      </c>
      <c r="B1621">
        <v>38.003070000000001</v>
      </c>
      <c r="C1621">
        <v>-121.917219</v>
      </c>
      <c r="D1621" t="s">
        <v>1012</v>
      </c>
      <c r="E1621" t="s">
        <v>142</v>
      </c>
      <c r="F1621" t="s">
        <v>156</v>
      </c>
    </row>
    <row r="1622" spans="1:6" x14ac:dyDescent="0.35">
      <c r="A1622">
        <v>93256</v>
      </c>
      <c r="B1622">
        <v>35.959881000000003</v>
      </c>
      <c r="C1622">
        <v>-119.13645</v>
      </c>
      <c r="D1622" t="s">
        <v>1013</v>
      </c>
      <c r="E1622" t="s">
        <v>142</v>
      </c>
      <c r="F1622" t="s">
        <v>166</v>
      </c>
    </row>
    <row r="1623" spans="1:6" x14ac:dyDescent="0.35">
      <c r="A1623">
        <v>92870</v>
      </c>
      <c r="B1623">
        <v>33.640301999999998</v>
      </c>
      <c r="C1623">
        <v>-117.769442</v>
      </c>
      <c r="D1623" t="s">
        <v>1014</v>
      </c>
      <c r="E1623" t="s">
        <v>142</v>
      </c>
      <c r="F1623" t="s">
        <v>163</v>
      </c>
    </row>
    <row r="1624" spans="1:6" x14ac:dyDescent="0.35">
      <c r="A1624">
        <v>92871</v>
      </c>
      <c r="B1624">
        <v>33.640301999999998</v>
      </c>
      <c r="C1624">
        <v>-117.769442</v>
      </c>
      <c r="D1624" t="s">
        <v>1014</v>
      </c>
      <c r="E1624" t="s">
        <v>142</v>
      </c>
      <c r="F1624" t="s">
        <v>163</v>
      </c>
    </row>
    <row r="1625" spans="1:6" x14ac:dyDescent="0.35">
      <c r="A1625">
        <v>95667</v>
      </c>
      <c r="B1625">
        <v>38.730224</v>
      </c>
      <c r="C1625">
        <v>-120.797149</v>
      </c>
      <c r="D1625" t="s">
        <v>1015</v>
      </c>
      <c r="E1625" t="s">
        <v>142</v>
      </c>
      <c r="F1625" t="s">
        <v>58</v>
      </c>
    </row>
    <row r="1626" spans="1:6" x14ac:dyDescent="0.35">
      <c r="A1626">
        <v>95365</v>
      </c>
      <c r="B1626">
        <v>37.289085</v>
      </c>
      <c r="C1626">
        <v>-120.317156</v>
      </c>
      <c r="D1626" t="s">
        <v>1016</v>
      </c>
      <c r="E1626" t="s">
        <v>142</v>
      </c>
      <c r="F1626" t="s">
        <v>75</v>
      </c>
    </row>
    <row r="1627" spans="1:6" x14ac:dyDescent="0.35">
      <c r="A1627">
        <v>96076</v>
      </c>
      <c r="B1627">
        <v>40.375954</v>
      </c>
      <c r="C1627">
        <v>-122.936967</v>
      </c>
      <c r="D1627" t="s">
        <v>1017</v>
      </c>
      <c r="E1627" t="s">
        <v>142</v>
      </c>
      <c r="F1627" t="s">
        <v>71</v>
      </c>
    </row>
    <row r="1628" spans="1:6" x14ac:dyDescent="0.35">
      <c r="A1628">
        <v>90293</v>
      </c>
      <c r="B1628">
        <v>33.786594000000001</v>
      </c>
      <c r="C1628">
        <v>-118.29866199999999</v>
      </c>
      <c r="D1628" t="s">
        <v>1018</v>
      </c>
      <c r="E1628" t="s">
        <v>142</v>
      </c>
      <c r="F1628" t="s">
        <v>145</v>
      </c>
    </row>
    <row r="1629" spans="1:6" x14ac:dyDescent="0.35">
      <c r="A1629">
        <v>90296</v>
      </c>
      <c r="B1629">
        <v>33.786594000000001</v>
      </c>
      <c r="C1629">
        <v>-118.29866199999999</v>
      </c>
      <c r="D1629" t="s">
        <v>1018</v>
      </c>
      <c r="E1629" t="s">
        <v>142</v>
      </c>
      <c r="F1629" t="s">
        <v>145</v>
      </c>
    </row>
    <row r="1630" spans="1:6" x14ac:dyDescent="0.35">
      <c r="A1630">
        <v>95668</v>
      </c>
      <c r="B1630">
        <v>38.830643000000002</v>
      </c>
      <c r="C1630">
        <v>-121.534228</v>
      </c>
      <c r="D1630" t="s">
        <v>1019</v>
      </c>
      <c r="E1630" t="s">
        <v>142</v>
      </c>
      <c r="F1630" t="s">
        <v>769</v>
      </c>
    </row>
    <row r="1631" spans="1:6" x14ac:dyDescent="0.35">
      <c r="A1631">
        <v>94523</v>
      </c>
      <c r="B1631">
        <v>37.957571999999999</v>
      </c>
      <c r="C1631">
        <v>-122.07777400000001</v>
      </c>
      <c r="D1631" t="s">
        <v>1020</v>
      </c>
      <c r="E1631" t="s">
        <v>142</v>
      </c>
      <c r="F1631" t="s">
        <v>156</v>
      </c>
    </row>
    <row r="1632" spans="1:6" x14ac:dyDescent="0.35">
      <c r="A1632">
        <v>94566</v>
      </c>
      <c r="B1632">
        <v>37.646081000000002</v>
      </c>
      <c r="C1632">
        <v>-121.862128</v>
      </c>
      <c r="D1632" t="s">
        <v>1021</v>
      </c>
      <c r="E1632" t="s">
        <v>142</v>
      </c>
      <c r="F1632" t="s">
        <v>154</v>
      </c>
    </row>
    <row r="1633" spans="1:6" x14ac:dyDescent="0.35">
      <c r="A1633">
        <v>94588</v>
      </c>
      <c r="B1633">
        <v>37.688243999999997</v>
      </c>
      <c r="C1633">
        <v>-121.898741</v>
      </c>
      <c r="D1633" t="s">
        <v>1021</v>
      </c>
      <c r="E1633" t="s">
        <v>142</v>
      </c>
      <c r="F1633" t="s">
        <v>154</v>
      </c>
    </row>
    <row r="1634" spans="1:6" x14ac:dyDescent="0.35">
      <c r="A1634">
        <v>95669</v>
      </c>
      <c r="B1634">
        <v>38.486559</v>
      </c>
      <c r="C1634">
        <v>-120.86184</v>
      </c>
      <c r="D1634" t="s">
        <v>1022</v>
      </c>
      <c r="E1634" t="s">
        <v>142</v>
      </c>
      <c r="F1634" t="s">
        <v>177</v>
      </c>
    </row>
    <row r="1635" spans="1:6" x14ac:dyDescent="0.35">
      <c r="A1635">
        <v>95468</v>
      </c>
      <c r="B1635">
        <v>38.919145</v>
      </c>
      <c r="C1635">
        <v>-123.540572</v>
      </c>
      <c r="D1635" t="s">
        <v>1023</v>
      </c>
      <c r="E1635" t="s">
        <v>142</v>
      </c>
      <c r="F1635" t="s">
        <v>159</v>
      </c>
    </row>
    <row r="1636" spans="1:6" x14ac:dyDescent="0.35">
      <c r="A1636">
        <v>93042</v>
      </c>
      <c r="B1636">
        <v>34.113388999999998</v>
      </c>
      <c r="C1636">
        <v>-119.112432</v>
      </c>
      <c r="D1636" t="s">
        <v>1024</v>
      </c>
      <c r="E1636" t="s">
        <v>142</v>
      </c>
      <c r="F1636" t="s">
        <v>291</v>
      </c>
    </row>
    <row r="1637" spans="1:6" x14ac:dyDescent="0.35">
      <c r="A1637">
        <v>94956</v>
      </c>
      <c r="B1637">
        <v>38.057934000000003</v>
      </c>
      <c r="C1637">
        <v>-122.853421</v>
      </c>
      <c r="D1637" t="s">
        <v>1025</v>
      </c>
      <c r="E1637" t="s">
        <v>142</v>
      </c>
      <c r="F1637" t="s">
        <v>244</v>
      </c>
    </row>
    <row r="1638" spans="1:6" x14ac:dyDescent="0.35">
      <c r="A1638">
        <v>95726</v>
      </c>
      <c r="B1638">
        <v>38.766275999999998</v>
      </c>
      <c r="C1638">
        <v>-120.481278</v>
      </c>
      <c r="D1638" t="s">
        <v>1026</v>
      </c>
      <c r="E1638" t="s">
        <v>142</v>
      </c>
      <c r="F1638" t="s">
        <v>58</v>
      </c>
    </row>
    <row r="1639" spans="1:6" x14ac:dyDescent="0.35">
      <c r="A1639">
        <v>91766</v>
      </c>
      <c r="B1639">
        <v>33.786594000000001</v>
      </c>
      <c r="C1639">
        <v>-118.29866199999999</v>
      </c>
      <c r="D1639" t="s">
        <v>1027</v>
      </c>
      <c r="E1639" t="s">
        <v>142</v>
      </c>
      <c r="F1639" t="s">
        <v>145</v>
      </c>
    </row>
    <row r="1640" spans="1:6" x14ac:dyDescent="0.35">
      <c r="A1640">
        <v>91767</v>
      </c>
      <c r="B1640">
        <v>33.786594000000001</v>
      </c>
      <c r="C1640">
        <v>-118.29866199999999</v>
      </c>
      <c r="D1640" t="s">
        <v>1027</v>
      </c>
      <c r="E1640" t="s">
        <v>142</v>
      </c>
      <c r="F1640" t="s">
        <v>145</v>
      </c>
    </row>
    <row r="1641" spans="1:6" x14ac:dyDescent="0.35">
      <c r="A1641">
        <v>91768</v>
      </c>
      <c r="B1641">
        <v>33.786594000000001</v>
      </c>
      <c r="C1641">
        <v>-118.29866199999999</v>
      </c>
      <c r="D1641" t="s">
        <v>1027</v>
      </c>
      <c r="E1641" t="s">
        <v>142</v>
      </c>
      <c r="F1641" t="s">
        <v>145</v>
      </c>
    </row>
    <row r="1642" spans="1:6" x14ac:dyDescent="0.35">
      <c r="A1642">
        <v>91769</v>
      </c>
      <c r="B1642">
        <v>33.786594000000001</v>
      </c>
      <c r="C1642">
        <v>-118.29866199999999</v>
      </c>
      <c r="D1642" t="s">
        <v>1027</v>
      </c>
      <c r="E1642" t="s">
        <v>142</v>
      </c>
      <c r="F1642" t="s">
        <v>145</v>
      </c>
    </row>
    <row r="1643" spans="1:6" x14ac:dyDescent="0.35">
      <c r="A1643">
        <v>91797</v>
      </c>
      <c r="B1643">
        <v>33.786594000000001</v>
      </c>
      <c r="C1643">
        <v>-118.29866199999999</v>
      </c>
      <c r="D1643" t="s">
        <v>1027</v>
      </c>
      <c r="E1643" t="s">
        <v>142</v>
      </c>
      <c r="F1643" t="s">
        <v>145</v>
      </c>
    </row>
    <row r="1644" spans="1:6" x14ac:dyDescent="0.35">
      <c r="A1644">
        <v>91799</v>
      </c>
      <c r="B1644">
        <v>33.786594000000001</v>
      </c>
      <c r="C1644">
        <v>-118.29866199999999</v>
      </c>
      <c r="D1644" t="s">
        <v>1027</v>
      </c>
      <c r="E1644" t="s">
        <v>142</v>
      </c>
      <c r="F1644" t="s">
        <v>145</v>
      </c>
    </row>
    <row r="1645" spans="1:6" x14ac:dyDescent="0.35">
      <c r="A1645">
        <v>94567</v>
      </c>
      <c r="B1645">
        <v>38.649304000000001</v>
      </c>
      <c r="C1645">
        <v>-122.44529</v>
      </c>
      <c r="D1645" t="s">
        <v>1028</v>
      </c>
      <c r="E1645" t="s">
        <v>142</v>
      </c>
      <c r="F1645" t="s">
        <v>180</v>
      </c>
    </row>
    <row r="1646" spans="1:6" x14ac:dyDescent="0.35">
      <c r="A1646">
        <v>94569</v>
      </c>
      <c r="B1646">
        <v>38.046970000000002</v>
      </c>
      <c r="C1646">
        <v>-122.193028</v>
      </c>
      <c r="D1646" t="s">
        <v>1029</v>
      </c>
      <c r="E1646" t="s">
        <v>142</v>
      </c>
      <c r="F1646" t="s">
        <v>156</v>
      </c>
    </row>
    <row r="1647" spans="1:6" x14ac:dyDescent="0.35">
      <c r="A1647">
        <v>93041</v>
      </c>
      <c r="B1647">
        <v>34.148893000000001</v>
      </c>
      <c r="C1647">
        <v>-119.15458</v>
      </c>
      <c r="D1647" t="s">
        <v>1030</v>
      </c>
      <c r="E1647" t="s">
        <v>142</v>
      </c>
      <c r="F1647" t="s">
        <v>291</v>
      </c>
    </row>
    <row r="1648" spans="1:6" x14ac:dyDescent="0.35">
      <c r="A1648">
        <v>93044</v>
      </c>
      <c r="B1648">
        <v>34.032383000000003</v>
      </c>
      <c r="C1648">
        <v>-119.1343</v>
      </c>
      <c r="D1648" t="s">
        <v>1030</v>
      </c>
      <c r="E1648" t="s">
        <v>142</v>
      </c>
      <c r="F1648" t="s">
        <v>291</v>
      </c>
    </row>
    <row r="1649" spans="1:6" x14ac:dyDescent="0.35">
      <c r="A1649">
        <v>93043</v>
      </c>
      <c r="B1649">
        <v>34.162123999999999</v>
      </c>
      <c r="C1649">
        <v>-119.207364</v>
      </c>
      <c r="D1649" t="s">
        <v>1031</v>
      </c>
      <c r="E1649" t="s">
        <v>142</v>
      </c>
      <c r="F1649" t="s">
        <v>291</v>
      </c>
    </row>
    <row r="1650" spans="1:6" x14ac:dyDescent="0.35">
      <c r="A1650">
        <v>93257</v>
      </c>
      <c r="B1650">
        <v>35.973776999999998</v>
      </c>
      <c r="C1650">
        <v>-118.703592</v>
      </c>
      <c r="D1650" t="s">
        <v>1032</v>
      </c>
      <c r="E1650" t="s">
        <v>142</v>
      </c>
      <c r="F1650" t="s">
        <v>166</v>
      </c>
    </row>
    <row r="1651" spans="1:6" x14ac:dyDescent="0.35">
      <c r="A1651">
        <v>93258</v>
      </c>
      <c r="B1651">
        <v>36.033126000000003</v>
      </c>
      <c r="C1651">
        <v>-119.007265</v>
      </c>
      <c r="D1651" t="s">
        <v>1032</v>
      </c>
      <c r="E1651" t="s">
        <v>142</v>
      </c>
      <c r="F1651" t="s">
        <v>166</v>
      </c>
    </row>
    <row r="1652" spans="1:6" x14ac:dyDescent="0.35">
      <c r="A1652">
        <v>96122</v>
      </c>
      <c r="B1652">
        <v>39.800455999999997</v>
      </c>
      <c r="C1652">
        <v>-120.542224</v>
      </c>
      <c r="D1652" t="s">
        <v>1033</v>
      </c>
      <c r="E1652" t="s">
        <v>142</v>
      </c>
      <c r="F1652" t="s">
        <v>236</v>
      </c>
    </row>
    <row r="1653" spans="1:6" x14ac:dyDescent="0.35">
      <c r="A1653">
        <v>94028</v>
      </c>
      <c r="B1653">
        <v>37.370193999999998</v>
      </c>
      <c r="C1653">
        <v>-122.218176</v>
      </c>
      <c r="D1653" t="s">
        <v>1034</v>
      </c>
      <c r="E1653" t="s">
        <v>142</v>
      </c>
      <c r="F1653" t="s">
        <v>209</v>
      </c>
    </row>
    <row r="1654" spans="1:6" x14ac:dyDescent="0.35">
      <c r="A1654">
        <v>93260</v>
      </c>
      <c r="B1654">
        <v>35.819333999999998</v>
      </c>
      <c r="C1654">
        <v>-118.730136</v>
      </c>
      <c r="D1654" t="s">
        <v>1035</v>
      </c>
      <c r="E1654" t="s">
        <v>142</v>
      </c>
      <c r="F1654" t="s">
        <v>166</v>
      </c>
    </row>
    <row r="1655" spans="1:6" x14ac:dyDescent="0.35">
      <c r="A1655">
        <v>91963</v>
      </c>
      <c r="B1655">
        <v>33.016928</v>
      </c>
      <c r="C1655">
        <v>-116.846046</v>
      </c>
      <c r="D1655" t="s">
        <v>1036</v>
      </c>
      <c r="E1655" t="s">
        <v>142</v>
      </c>
      <c r="F1655" t="s">
        <v>168</v>
      </c>
    </row>
    <row r="1656" spans="1:6" x14ac:dyDescent="0.35">
      <c r="A1656">
        <v>91990</v>
      </c>
      <c r="B1656">
        <v>33.016928</v>
      </c>
      <c r="C1656">
        <v>-116.846046</v>
      </c>
      <c r="D1656" t="s">
        <v>1036</v>
      </c>
      <c r="E1656" t="s">
        <v>142</v>
      </c>
      <c r="F1656" t="s">
        <v>168</v>
      </c>
    </row>
    <row r="1657" spans="1:6" x14ac:dyDescent="0.35">
      <c r="A1657">
        <v>95469</v>
      </c>
      <c r="B1657">
        <v>39.360934999999998</v>
      </c>
      <c r="C1657">
        <v>-123.106751</v>
      </c>
      <c r="D1657" t="s">
        <v>1037</v>
      </c>
      <c r="E1657" t="s">
        <v>142</v>
      </c>
      <c r="F1657" t="s">
        <v>159</v>
      </c>
    </row>
    <row r="1658" spans="1:6" x14ac:dyDescent="0.35">
      <c r="A1658">
        <v>92064</v>
      </c>
      <c r="B1658">
        <v>32.994096999999996</v>
      </c>
      <c r="C1658">
        <v>-117.030299</v>
      </c>
      <c r="D1658" t="s">
        <v>1038</v>
      </c>
      <c r="E1658" t="s">
        <v>142</v>
      </c>
      <c r="F1658" t="s">
        <v>168</v>
      </c>
    </row>
    <row r="1659" spans="1:6" x14ac:dyDescent="0.35">
      <c r="A1659">
        <v>92074</v>
      </c>
      <c r="B1659">
        <v>33.016928</v>
      </c>
      <c r="C1659">
        <v>-116.846046</v>
      </c>
      <c r="D1659" t="s">
        <v>1038</v>
      </c>
      <c r="E1659" t="s">
        <v>142</v>
      </c>
      <c r="F1659" t="s">
        <v>168</v>
      </c>
    </row>
    <row r="1660" spans="1:6" x14ac:dyDescent="0.35">
      <c r="A1660">
        <v>93651</v>
      </c>
      <c r="B1660">
        <v>37.008795999999997</v>
      </c>
      <c r="C1660">
        <v>-119.512686</v>
      </c>
      <c r="D1660" t="s">
        <v>1039</v>
      </c>
      <c r="E1660" t="s">
        <v>142</v>
      </c>
      <c r="F1660" t="s">
        <v>54</v>
      </c>
    </row>
    <row r="1661" spans="1:6" x14ac:dyDescent="0.35">
      <c r="A1661">
        <v>95970</v>
      </c>
      <c r="B1661">
        <v>39.379165999999998</v>
      </c>
      <c r="C1661">
        <v>-122.095709</v>
      </c>
      <c r="D1661" t="s">
        <v>1040</v>
      </c>
      <c r="E1661" t="s">
        <v>142</v>
      </c>
      <c r="F1661" t="s">
        <v>92</v>
      </c>
    </row>
    <row r="1662" spans="1:6" x14ac:dyDescent="0.35">
      <c r="A1662">
        <v>96078</v>
      </c>
      <c r="B1662">
        <v>40.125169999999997</v>
      </c>
      <c r="C1662">
        <v>-122.20414100000001</v>
      </c>
      <c r="D1662" t="s">
        <v>1041</v>
      </c>
      <c r="E1662" t="s">
        <v>142</v>
      </c>
      <c r="F1662" t="s">
        <v>418</v>
      </c>
    </row>
    <row r="1663" spans="1:6" x14ac:dyDescent="0.35">
      <c r="A1663">
        <v>95971</v>
      </c>
      <c r="B1663">
        <v>40.005130999999999</v>
      </c>
      <c r="C1663">
        <v>-121.017725</v>
      </c>
      <c r="D1663" t="s">
        <v>50</v>
      </c>
      <c r="E1663" t="s">
        <v>142</v>
      </c>
      <c r="F1663" t="s">
        <v>236</v>
      </c>
    </row>
    <row r="1664" spans="1:6" x14ac:dyDescent="0.35">
      <c r="A1664">
        <v>95972</v>
      </c>
      <c r="B1664">
        <v>39.444420000000001</v>
      </c>
      <c r="C1664">
        <v>-121.31832900000001</v>
      </c>
      <c r="D1664" t="s">
        <v>1042</v>
      </c>
      <c r="E1664" t="s">
        <v>142</v>
      </c>
      <c r="F1664" t="s">
        <v>233</v>
      </c>
    </row>
    <row r="1665" spans="1:6" x14ac:dyDescent="0.35">
      <c r="A1665">
        <v>95248</v>
      </c>
      <c r="B1665">
        <v>38.325626</v>
      </c>
      <c r="C1665">
        <v>-120.48515399999999</v>
      </c>
      <c r="D1665" t="s">
        <v>1043</v>
      </c>
      <c r="E1665" t="s">
        <v>142</v>
      </c>
      <c r="F1665" t="s">
        <v>172</v>
      </c>
    </row>
    <row r="1666" spans="1:6" x14ac:dyDescent="0.35">
      <c r="A1666">
        <v>93652</v>
      </c>
      <c r="B1666">
        <v>36.591897000000003</v>
      </c>
      <c r="C1666">
        <v>-119.902728</v>
      </c>
      <c r="D1666" t="s">
        <v>1044</v>
      </c>
      <c r="E1666" t="s">
        <v>142</v>
      </c>
      <c r="F1666" t="s">
        <v>54</v>
      </c>
    </row>
    <row r="1667" spans="1:6" x14ac:dyDescent="0.35">
      <c r="A1667">
        <v>92065</v>
      </c>
      <c r="B1667">
        <v>33.031571999999997</v>
      </c>
      <c r="C1667">
        <v>-116.97654900000001</v>
      </c>
      <c r="D1667" t="s">
        <v>1045</v>
      </c>
      <c r="E1667" t="s">
        <v>142</v>
      </c>
      <c r="F1667" t="s">
        <v>168</v>
      </c>
    </row>
    <row r="1668" spans="1:6" x14ac:dyDescent="0.35">
      <c r="A1668">
        <v>92066</v>
      </c>
      <c r="B1668">
        <v>33.016928</v>
      </c>
      <c r="C1668">
        <v>-116.846046</v>
      </c>
      <c r="D1668" t="s">
        <v>1046</v>
      </c>
      <c r="E1668" t="s">
        <v>142</v>
      </c>
      <c r="F1668" t="s">
        <v>168</v>
      </c>
    </row>
    <row r="1669" spans="1:6" x14ac:dyDescent="0.35">
      <c r="A1669">
        <v>95670</v>
      </c>
      <c r="B1669">
        <v>38.597704999999998</v>
      </c>
      <c r="C1669">
        <v>-121.270426</v>
      </c>
      <c r="D1669" t="s">
        <v>1047</v>
      </c>
      <c r="E1669" t="s">
        <v>142</v>
      </c>
      <c r="F1669" t="s">
        <v>64</v>
      </c>
    </row>
    <row r="1670" spans="1:6" x14ac:dyDescent="0.35">
      <c r="A1670">
        <v>95741</v>
      </c>
      <c r="B1670">
        <v>38.377411000000002</v>
      </c>
      <c r="C1670">
        <v>-121.444429</v>
      </c>
      <c r="D1670" t="s">
        <v>1047</v>
      </c>
      <c r="E1670" t="s">
        <v>142</v>
      </c>
      <c r="F1670" t="s">
        <v>64</v>
      </c>
    </row>
    <row r="1671" spans="1:6" x14ac:dyDescent="0.35">
      <c r="A1671">
        <v>95742</v>
      </c>
      <c r="B1671">
        <v>38.579621000000003</v>
      </c>
      <c r="C1671">
        <v>-121.20253</v>
      </c>
      <c r="D1671" t="s">
        <v>1047</v>
      </c>
      <c r="E1671" t="s">
        <v>142</v>
      </c>
      <c r="F1671" t="s">
        <v>64</v>
      </c>
    </row>
    <row r="1672" spans="1:6" x14ac:dyDescent="0.35">
      <c r="A1672">
        <v>95743</v>
      </c>
      <c r="B1672">
        <v>38.377411000000002</v>
      </c>
      <c r="C1672">
        <v>-121.444429</v>
      </c>
      <c r="D1672" t="s">
        <v>1047</v>
      </c>
      <c r="E1672" t="s">
        <v>142</v>
      </c>
      <c r="F1672" t="s">
        <v>64</v>
      </c>
    </row>
    <row r="1673" spans="1:6" x14ac:dyDescent="0.35">
      <c r="A1673">
        <v>91701</v>
      </c>
      <c r="B1673">
        <v>34.839964000000002</v>
      </c>
      <c r="C1673">
        <v>-115.967051</v>
      </c>
      <c r="D1673" t="s">
        <v>1048</v>
      </c>
      <c r="E1673" t="s">
        <v>142</v>
      </c>
      <c r="F1673" t="s">
        <v>147</v>
      </c>
    </row>
    <row r="1674" spans="1:6" x14ac:dyDescent="0.35">
      <c r="A1674">
        <v>91729</v>
      </c>
      <c r="B1674">
        <v>34.839964000000002</v>
      </c>
      <c r="C1674">
        <v>-115.967051</v>
      </c>
      <c r="D1674" t="s">
        <v>1048</v>
      </c>
      <c r="E1674" t="s">
        <v>142</v>
      </c>
      <c r="F1674" t="s">
        <v>147</v>
      </c>
    </row>
    <row r="1675" spans="1:6" x14ac:dyDescent="0.35">
      <c r="A1675">
        <v>91730</v>
      </c>
      <c r="B1675">
        <v>34.839964000000002</v>
      </c>
      <c r="C1675">
        <v>-115.967051</v>
      </c>
      <c r="D1675" t="s">
        <v>1048</v>
      </c>
      <c r="E1675" t="s">
        <v>142</v>
      </c>
      <c r="F1675" t="s">
        <v>147</v>
      </c>
    </row>
    <row r="1676" spans="1:6" x14ac:dyDescent="0.35">
      <c r="A1676">
        <v>91737</v>
      </c>
      <c r="B1676">
        <v>34.839964000000002</v>
      </c>
      <c r="C1676">
        <v>-115.967051</v>
      </c>
      <c r="D1676" t="s">
        <v>1048</v>
      </c>
      <c r="E1676" t="s">
        <v>142</v>
      </c>
      <c r="F1676" t="s">
        <v>147</v>
      </c>
    </row>
    <row r="1677" spans="1:6" x14ac:dyDescent="0.35">
      <c r="A1677">
        <v>91739</v>
      </c>
      <c r="B1677">
        <v>34.122306999999999</v>
      </c>
      <c r="C1677">
        <v>-116.247005</v>
      </c>
      <c r="D1677" t="s">
        <v>1048</v>
      </c>
      <c r="E1677" t="s">
        <v>142</v>
      </c>
      <c r="F1677" t="s">
        <v>147</v>
      </c>
    </row>
    <row r="1678" spans="1:6" x14ac:dyDescent="0.35">
      <c r="A1678">
        <v>92270</v>
      </c>
      <c r="B1678">
        <v>33.703598</v>
      </c>
      <c r="C1678">
        <v>-116.431961</v>
      </c>
      <c r="D1678" t="s">
        <v>1049</v>
      </c>
      <c r="E1678" t="s">
        <v>142</v>
      </c>
      <c r="F1678" t="s">
        <v>152</v>
      </c>
    </row>
    <row r="1679" spans="1:6" x14ac:dyDescent="0.35">
      <c r="A1679">
        <v>90275</v>
      </c>
      <c r="B1679">
        <v>33.786594000000001</v>
      </c>
      <c r="C1679">
        <v>-118.29866199999999</v>
      </c>
      <c r="D1679" t="s">
        <v>1050</v>
      </c>
      <c r="E1679" t="s">
        <v>142</v>
      </c>
      <c r="F1679" t="s">
        <v>145</v>
      </c>
    </row>
    <row r="1680" spans="1:6" x14ac:dyDescent="0.35">
      <c r="A1680">
        <v>92067</v>
      </c>
      <c r="B1680">
        <v>33.005026000000001</v>
      </c>
      <c r="C1680">
        <v>-117.21569</v>
      </c>
      <c r="D1680" t="s">
        <v>1051</v>
      </c>
      <c r="E1680" t="s">
        <v>142</v>
      </c>
      <c r="F1680" t="s">
        <v>168</v>
      </c>
    </row>
    <row r="1681" spans="1:6" x14ac:dyDescent="0.35">
      <c r="A1681">
        <v>92091</v>
      </c>
      <c r="B1681">
        <v>32.962307000000003</v>
      </c>
      <c r="C1681">
        <v>-117.046183</v>
      </c>
      <c r="D1681" t="s">
        <v>1051</v>
      </c>
      <c r="E1681" t="s">
        <v>142</v>
      </c>
      <c r="F1681" t="s">
        <v>168</v>
      </c>
    </row>
    <row r="1682" spans="1:6" x14ac:dyDescent="0.35">
      <c r="A1682">
        <v>92688</v>
      </c>
      <c r="B1682">
        <v>33.601944000000003</v>
      </c>
      <c r="C1682">
        <v>-117.603684</v>
      </c>
      <c r="D1682" t="s">
        <v>1052</v>
      </c>
      <c r="E1682" t="s">
        <v>142</v>
      </c>
      <c r="F1682" t="s">
        <v>163</v>
      </c>
    </row>
    <row r="1683" spans="1:6" x14ac:dyDescent="0.35">
      <c r="A1683">
        <v>93554</v>
      </c>
      <c r="B1683">
        <v>35.386609999999997</v>
      </c>
      <c r="C1683">
        <v>-117.71592800000001</v>
      </c>
      <c r="D1683" t="s">
        <v>1053</v>
      </c>
      <c r="E1683" t="s">
        <v>142</v>
      </c>
      <c r="F1683" t="s">
        <v>49</v>
      </c>
    </row>
    <row r="1684" spans="1:6" x14ac:dyDescent="0.35">
      <c r="A1684">
        <v>96123</v>
      </c>
      <c r="B1684">
        <v>40.776153999999998</v>
      </c>
      <c r="C1684">
        <v>-120.32625899999999</v>
      </c>
      <c r="D1684" t="s">
        <v>1054</v>
      </c>
      <c r="E1684" t="s">
        <v>142</v>
      </c>
      <c r="F1684" t="s">
        <v>254</v>
      </c>
    </row>
    <row r="1685" spans="1:6" x14ac:dyDescent="0.35">
      <c r="A1685">
        <v>93653</v>
      </c>
      <c r="B1685">
        <v>37.242120999999997</v>
      </c>
      <c r="C1685">
        <v>-119.859865</v>
      </c>
      <c r="D1685" t="s">
        <v>1055</v>
      </c>
      <c r="E1685" t="s">
        <v>142</v>
      </c>
      <c r="F1685" t="s">
        <v>45</v>
      </c>
    </row>
    <row r="1686" spans="1:6" x14ac:dyDescent="0.35">
      <c r="A1686">
        <v>96080</v>
      </c>
      <c r="B1686">
        <v>40.142907000000001</v>
      </c>
      <c r="C1686">
        <v>-122.34088800000001</v>
      </c>
      <c r="D1686" t="s">
        <v>73</v>
      </c>
      <c r="E1686" t="s">
        <v>142</v>
      </c>
      <c r="F1686" t="s">
        <v>418</v>
      </c>
    </row>
    <row r="1687" spans="1:6" x14ac:dyDescent="0.35">
      <c r="A1687">
        <v>93558</v>
      </c>
      <c r="B1687">
        <v>34.839964000000002</v>
      </c>
      <c r="C1687">
        <v>-115.967051</v>
      </c>
      <c r="D1687" t="s">
        <v>1056</v>
      </c>
      <c r="E1687" t="s">
        <v>142</v>
      </c>
      <c r="F1687" t="s">
        <v>147</v>
      </c>
    </row>
    <row r="1688" spans="1:6" x14ac:dyDescent="0.35">
      <c r="A1688">
        <v>95569</v>
      </c>
      <c r="B1688">
        <v>40.365470000000002</v>
      </c>
      <c r="C1688">
        <v>-123.895246</v>
      </c>
      <c r="D1688" t="s">
        <v>1057</v>
      </c>
      <c r="E1688" t="s">
        <v>142</v>
      </c>
      <c r="F1688" t="s">
        <v>53</v>
      </c>
    </row>
    <row r="1689" spans="1:6" x14ac:dyDescent="0.35">
      <c r="A1689">
        <v>96001</v>
      </c>
      <c r="B1689">
        <v>40.675738000000003</v>
      </c>
      <c r="C1689">
        <v>-122.456982</v>
      </c>
      <c r="D1689" t="s">
        <v>1058</v>
      </c>
      <c r="E1689" t="s">
        <v>142</v>
      </c>
      <c r="F1689" t="s">
        <v>71</v>
      </c>
    </row>
    <row r="1690" spans="1:6" x14ac:dyDescent="0.35">
      <c r="A1690">
        <v>96002</v>
      </c>
      <c r="B1690">
        <v>40.624448000000001</v>
      </c>
      <c r="C1690">
        <v>-122.30759999999999</v>
      </c>
      <c r="D1690" t="s">
        <v>1058</v>
      </c>
      <c r="E1690" t="s">
        <v>142</v>
      </c>
      <c r="F1690" t="s">
        <v>71</v>
      </c>
    </row>
    <row r="1691" spans="1:6" x14ac:dyDescent="0.35">
      <c r="A1691">
        <v>96003</v>
      </c>
      <c r="B1691">
        <v>40.717109999999998</v>
      </c>
      <c r="C1691">
        <v>-122.279493</v>
      </c>
      <c r="D1691" t="s">
        <v>1058</v>
      </c>
      <c r="E1691" t="s">
        <v>142</v>
      </c>
      <c r="F1691" t="s">
        <v>71</v>
      </c>
    </row>
    <row r="1692" spans="1:6" x14ac:dyDescent="0.35">
      <c r="A1692">
        <v>96049</v>
      </c>
      <c r="B1692">
        <v>40.709783000000002</v>
      </c>
      <c r="C1692">
        <v>-122.311628</v>
      </c>
      <c r="D1692" t="s">
        <v>1058</v>
      </c>
      <c r="E1692" t="s">
        <v>142</v>
      </c>
      <c r="F1692" t="s">
        <v>71</v>
      </c>
    </row>
    <row r="1693" spans="1:6" x14ac:dyDescent="0.35">
      <c r="A1693">
        <v>96099</v>
      </c>
      <c r="B1693">
        <v>40.704337000000002</v>
      </c>
      <c r="C1693">
        <v>-122.38780800000001</v>
      </c>
      <c r="D1693" t="s">
        <v>1058</v>
      </c>
      <c r="E1693" t="s">
        <v>142</v>
      </c>
      <c r="F1693" t="s">
        <v>71</v>
      </c>
    </row>
    <row r="1694" spans="1:6" x14ac:dyDescent="0.35">
      <c r="A1694">
        <v>92373</v>
      </c>
      <c r="B1694">
        <v>34.240900000000003</v>
      </c>
      <c r="C1694">
        <v>-116.88947400000001</v>
      </c>
      <c r="D1694" t="s">
        <v>1059</v>
      </c>
      <c r="E1694" t="s">
        <v>142</v>
      </c>
      <c r="F1694" t="s">
        <v>147</v>
      </c>
    </row>
    <row r="1695" spans="1:6" x14ac:dyDescent="0.35">
      <c r="A1695">
        <v>92374</v>
      </c>
      <c r="B1695">
        <v>34.153574999999996</v>
      </c>
      <c r="C1695">
        <v>-116.89823199999999</v>
      </c>
      <c r="D1695" t="s">
        <v>1059</v>
      </c>
      <c r="E1695" t="s">
        <v>142</v>
      </c>
      <c r="F1695" t="s">
        <v>147</v>
      </c>
    </row>
    <row r="1696" spans="1:6" x14ac:dyDescent="0.35">
      <c r="A1696">
        <v>92375</v>
      </c>
      <c r="B1696">
        <v>34.839964000000002</v>
      </c>
      <c r="C1696">
        <v>-115.967051</v>
      </c>
      <c r="D1696" t="s">
        <v>1059</v>
      </c>
      <c r="E1696" t="s">
        <v>142</v>
      </c>
      <c r="F1696" t="s">
        <v>147</v>
      </c>
    </row>
    <row r="1697" spans="1:6" x14ac:dyDescent="0.35">
      <c r="A1697">
        <v>90277</v>
      </c>
      <c r="B1697">
        <v>33.786594000000001</v>
      </c>
      <c r="C1697">
        <v>-118.29866199999999</v>
      </c>
      <c r="D1697" t="s">
        <v>1060</v>
      </c>
      <c r="E1697" t="s">
        <v>142</v>
      </c>
      <c r="F1697" t="s">
        <v>145</v>
      </c>
    </row>
    <row r="1698" spans="1:6" x14ac:dyDescent="0.35">
      <c r="A1698">
        <v>90278</v>
      </c>
      <c r="B1698">
        <v>33.987613000000003</v>
      </c>
      <c r="C1698">
        <v>-118.179754</v>
      </c>
      <c r="D1698" t="s">
        <v>1060</v>
      </c>
      <c r="E1698" t="s">
        <v>142</v>
      </c>
      <c r="F1698" t="s">
        <v>145</v>
      </c>
    </row>
    <row r="1699" spans="1:6" x14ac:dyDescent="0.35">
      <c r="A1699">
        <v>95560</v>
      </c>
      <c r="B1699">
        <v>40.505477999999997</v>
      </c>
      <c r="C1699">
        <v>-123.81206299999999</v>
      </c>
      <c r="D1699" t="s">
        <v>1061</v>
      </c>
      <c r="E1699" t="s">
        <v>142</v>
      </c>
      <c r="F1699" t="s">
        <v>53</v>
      </c>
    </row>
    <row r="1700" spans="1:6" x14ac:dyDescent="0.35">
      <c r="A1700">
        <v>94059</v>
      </c>
      <c r="B1700">
        <v>37.381143999999999</v>
      </c>
      <c r="C1700">
        <v>-122.334825</v>
      </c>
      <c r="D1700" t="s">
        <v>1062</v>
      </c>
      <c r="E1700" t="s">
        <v>142</v>
      </c>
      <c r="F1700" t="s">
        <v>209</v>
      </c>
    </row>
    <row r="1701" spans="1:6" x14ac:dyDescent="0.35">
      <c r="A1701">
        <v>94061</v>
      </c>
      <c r="B1701">
        <v>37.462158000000002</v>
      </c>
      <c r="C1701">
        <v>-122.23563900000001</v>
      </c>
      <c r="D1701" t="s">
        <v>1062</v>
      </c>
      <c r="E1701" t="s">
        <v>142</v>
      </c>
      <c r="F1701" t="s">
        <v>209</v>
      </c>
    </row>
    <row r="1702" spans="1:6" x14ac:dyDescent="0.35">
      <c r="A1702">
        <v>94062</v>
      </c>
      <c r="B1702">
        <v>37.424539000000003</v>
      </c>
      <c r="C1702">
        <v>-122.295997</v>
      </c>
      <c r="D1702" t="s">
        <v>1062</v>
      </c>
      <c r="E1702" t="s">
        <v>142</v>
      </c>
      <c r="F1702" t="s">
        <v>209</v>
      </c>
    </row>
    <row r="1703" spans="1:6" x14ac:dyDescent="0.35">
      <c r="A1703">
        <v>94063</v>
      </c>
      <c r="B1703">
        <v>37.490386999999998</v>
      </c>
      <c r="C1703">
        <v>-122.212846</v>
      </c>
      <c r="D1703" t="s">
        <v>1062</v>
      </c>
      <c r="E1703" t="s">
        <v>142</v>
      </c>
      <c r="F1703" t="s">
        <v>209</v>
      </c>
    </row>
    <row r="1704" spans="1:6" x14ac:dyDescent="0.35">
      <c r="A1704">
        <v>94064</v>
      </c>
      <c r="B1704">
        <v>37.381143999999999</v>
      </c>
      <c r="C1704">
        <v>-122.334825</v>
      </c>
      <c r="D1704" t="s">
        <v>1062</v>
      </c>
      <c r="E1704" t="s">
        <v>142</v>
      </c>
      <c r="F1704" t="s">
        <v>209</v>
      </c>
    </row>
    <row r="1705" spans="1:6" x14ac:dyDescent="0.35">
      <c r="A1705">
        <v>94065</v>
      </c>
      <c r="B1705">
        <v>37.532559999999997</v>
      </c>
      <c r="C1705">
        <v>-122.247806</v>
      </c>
      <c r="D1705" t="s">
        <v>1062</v>
      </c>
      <c r="E1705" t="s">
        <v>142</v>
      </c>
      <c r="F1705" t="s">
        <v>209</v>
      </c>
    </row>
    <row r="1706" spans="1:6" x14ac:dyDescent="0.35">
      <c r="A1706">
        <v>95044</v>
      </c>
      <c r="B1706">
        <v>37.189396000000002</v>
      </c>
      <c r="C1706">
        <v>-121.705327</v>
      </c>
      <c r="D1706" t="s">
        <v>1063</v>
      </c>
      <c r="E1706" t="s">
        <v>142</v>
      </c>
      <c r="F1706" t="s">
        <v>175</v>
      </c>
    </row>
    <row r="1707" spans="1:6" x14ac:dyDescent="0.35">
      <c r="A1707">
        <v>95470</v>
      </c>
      <c r="B1707">
        <v>39.302446000000003</v>
      </c>
      <c r="C1707">
        <v>-123.462532</v>
      </c>
      <c r="D1707" t="s">
        <v>1064</v>
      </c>
      <c r="E1707" t="s">
        <v>142</v>
      </c>
      <c r="F1707" t="s">
        <v>159</v>
      </c>
    </row>
    <row r="1708" spans="1:6" x14ac:dyDescent="0.35">
      <c r="A1708">
        <v>93654</v>
      </c>
      <c r="B1708">
        <v>36.669806999999999</v>
      </c>
      <c r="C1708">
        <v>-119.39885700000001</v>
      </c>
      <c r="D1708" t="s">
        <v>1065</v>
      </c>
      <c r="E1708" t="s">
        <v>142</v>
      </c>
      <c r="F1708" t="s">
        <v>54</v>
      </c>
    </row>
    <row r="1709" spans="1:6" x14ac:dyDescent="0.35">
      <c r="A1709">
        <v>95671</v>
      </c>
      <c r="B1709">
        <v>38.377411000000002</v>
      </c>
      <c r="C1709">
        <v>-121.444429</v>
      </c>
      <c r="D1709" t="s">
        <v>1066</v>
      </c>
      <c r="E1709" t="s">
        <v>142</v>
      </c>
      <c r="F1709" t="s">
        <v>64</v>
      </c>
    </row>
    <row r="1710" spans="1:6" x14ac:dyDescent="0.35">
      <c r="A1710">
        <v>95672</v>
      </c>
      <c r="B1710">
        <v>38.718327000000002</v>
      </c>
      <c r="C1710">
        <v>-120.994305</v>
      </c>
      <c r="D1710" t="s">
        <v>1067</v>
      </c>
      <c r="E1710" t="s">
        <v>142</v>
      </c>
      <c r="F1710" t="s">
        <v>58</v>
      </c>
    </row>
    <row r="1711" spans="1:6" x14ac:dyDescent="0.35">
      <c r="A1711">
        <v>91335</v>
      </c>
      <c r="B1711">
        <v>33.786594000000001</v>
      </c>
      <c r="C1711">
        <v>-118.29866199999999</v>
      </c>
      <c r="D1711" t="s">
        <v>1068</v>
      </c>
      <c r="E1711" t="s">
        <v>142</v>
      </c>
      <c r="F1711" t="s">
        <v>145</v>
      </c>
    </row>
    <row r="1712" spans="1:6" x14ac:dyDescent="0.35">
      <c r="A1712">
        <v>91337</v>
      </c>
      <c r="B1712">
        <v>33.786594000000001</v>
      </c>
      <c r="C1712">
        <v>-118.29866199999999</v>
      </c>
      <c r="D1712" t="s">
        <v>1068</v>
      </c>
      <c r="E1712" t="s">
        <v>142</v>
      </c>
      <c r="F1712" t="s">
        <v>145</v>
      </c>
    </row>
    <row r="1713" spans="1:6" x14ac:dyDescent="0.35">
      <c r="A1713">
        <v>92376</v>
      </c>
      <c r="B1713">
        <v>34.202339000000002</v>
      </c>
      <c r="C1713">
        <v>-115.567483</v>
      </c>
      <c r="D1713" t="s">
        <v>1069</v>
      </c>
      <c r="E1713" t="s">
        <v>142</v>
      </c>
      <c r="F1713" t="s">
        <v>147</v>
      </c>
    </row>
    <row r="1714" spans="1:6" x14ac:dyDescent="0.35">
      <c r="A1714">
        <v>92377</v>
      </c>
      <c r="B1714">
        <v>34.141500999999998</v>
      </c>
      <c r="C1714">
        <v>-116.982871</v>
      </c>
      <c r="D1714" t="s">
        <v>1069</v>
      </c>
      <c r="E1714" t="s">
        <v>142</v>
      </c>
      <c r="F1714" t="s">
        <v>147</v>
      </c>
    </row>
    <row r="1715" spans="1:6" x14ac:dyDescent="0.35">
      <c r="D1715" t="s">
        <v>1070</v>
      </c>
      <c r="E1715" t="s">
        <v>142</v>
      </c>
      <c r="F1715" t="s">
        <v>418</v>
      </c>
    </row>
    <row r="1716" spans="1:6" x14ac:dyDescent="0.35">
      <c r="A1716">
        <v>93261</v>
      </c>
      <c r="B1716">
        <v>35.805045999999997</v>
      </c>
      <c r="C1716">
        <v>-119.13152700000001</v>
      </c>
      <c r="D1716" t="s">
        <v>1071</v>
      </c>
      <c r="E1716" t="s">
        <v>142</v>
      </c>
      <c r="F1716" t="s">
        <v>166</v>
      </c>
    </row>
    <row r="1717" spans="1:6" x14ac:dyDescent="0.35">
      <c r="A1717">
        <v>94801</v>
      </c>
      <c r="B1717">
        <v>37.947522999999997</v>
      </c>
      <c r="C1717">
        <v>-122.384032</v>
      </c>
      <c r="D1717" t="s">
        <v>1072</v>
      </c>
      <c r="E1717" t="s">
        <v>142</v>
      </c>
      <c r="F1717" t="s">
        <v>156</v>
      </c>
    </row>
    <row r="1718" spans="1:6" x14ac:dyDescent="0.35">
      <c r="A1718">
        <v>94802</v>
      </c>
      <c r="B1718">
        <v>37.777208000000002</v>
      </c>
      <c r="C1718">
        <v>-121.955399</v>
      </c>
      <c r="D1718" t="s">
        <v>1072</v>
      </c>
      <c r="E1718" t="s">
        <v>142</v>
      </c>
      <c r="F1718" t="s">
        <v>156</v>
      </c>
    </row>
    <row r="1719" spans="1:6" x14ac:dyDescent="0.35">
      <c r="A1719">
        <v>94804</v>
      </c>
      <c r="B1719">
        <v>37.925173999999998</v>
      </c>
      <c r="C1719">
        <v>-122.344381</v>
      </c>
      <c r="D1719" t="s">
        <v>1072</v>
      </c>
      <c r="E1719" t="s">
        <v>142</v>
      </c>
      <c r="F1719" t="s">
        <v>156</v>
      </c>
    </row>
    <row r="1720" spans="1:6" x14ac:dyDescent="0.35">
      <c r="A1720">
        <v>94805</v>
      </c>
      <c r="B1720">
        <v>37.929122999999997</v>
      </c>
      <c r="C1720">
        <v>-122.30092999999999</v>
      </c>
      <c r="D1720" t="s">
        <v>1072</v>
      </c>
      <c r="E1720" t="s">
        <v>142</v>
      </c>
      <c r="F1720" t="s">
        <v>156</v>
      </c>
    </row>
    <row r="1721" spans="1:6" x14ac:dyDescent="0.35">
      <c r="A1721">
        <v>94807</v>
      </c>
      <c r="B1721">
        <v>37.777208000000002</v>
      </c>
      <c r="C1721">
        <v>-121.955399</v>
      </c>
      <c r="D1721" t="s">
        <v>1072</v>
      </c>
      <c r="E1721" t="s">
        <v>142</v>
      </c>
      <c r="F1721" t="s">
        <v>156</v>
      </c>
    </row>
    <row r="1722" spans="1:6" x14ac:dyDescent="0.35">
      <c r="A1722">
        <v>94808</v>
      </c>
      <c r="B1722">
        <v>37.777208000000002</v>
      </c>
      <c r="C1722">
        <v>-121.955399</v>
      </c>
      <c r="D1722" t="s">
        <v>1072</v>
      </c>
      <c r="E1722" t="s">
        <v>142</v>
      </c>
      <c r="F1722" t="s">
        <v>156</v>
      </c>
    </row>
    <row r="1723" spans="1:6" x14ac:dyDescent="0.35">
      <c r="A1723">
        <v>94850</v>
      </c>
      <c r="B1723">
        <v>37.777208000000002</v>
      </c>
      <c r="C1723">
        <v>-121.955399</v>
      </c>
      <c r="D1723" t="s">
        <v>1072</v>
      </c>
      <c r="E1723" t="s">
        <v>142</v>
      </c>
      <c r="F1723" t="s">
        <v>156</v>
      </c>
    </row>
    <row r="1724" spans="1:6" x14ac:dyDescent="0.35">
      <c r="A1724">
        <v>95974</v>
      </c>
      <c r="B1724">
        <v>39.501069999999999</v>
      </c>
      <c r="C1724">
        <v>-121.754346</v>
      </c>
      <c r="D1724" t="s">
        <v>1073</v>
      </c>
      <c r="E1724" t="s">
        <v>142</v>
      </c>
      <c r="F1724" t="s">
        <v>225</v>
      </c>
    </row>
    <row r="1725" spans="1:6" x14ac:dyDescent="0.35">
      <c r="A1725">
        <v>93555</v>
      </c>
      <c r="B1725">
        <v>35.540458000000001</v>
      </c>
      <c r="C1725">
        <v>-117.79400699999999</v>
      </c>
      <c r="D1725" t="s">
        <v>1074</v>
      </c>
      <c r="E1725" t="s">
        <v>142</v>
      </c>
      <c r="F1725" t="s">
        <v>49</v>
      </c>
    </row>
    <row r="1726" spans="1:6" x14ac:dyDescent="0.35">
      <c r="A1726">
        <v>93556</v>
      </c>
      <c r="B1726">
        <v>35.294404999999998</v>
      </c>
      <c r="C1726">
        <v>-118.905173</v>
      </c>
      <c r="D1726" t="s">
        <v>1074</v>
      </c>
      <c r="E1726" t="s">
        <v>142</v>
      </c>
      <c r="F1726" t="s">
        <v>49</v>
      </c>
    </row>
    <row r="1727" spans="1:6" x14ac:dyDescent="0.35">
      <c r="A1727">
        <v>92378</v>
      </c>
      <c r="B1727">
        <v>34.839964000000002</v>
      </c>
      <c r="C1727">
        <v>-115.967051</v>
      </c>
      <c r="D1727" t="s">
        <v>1075</v>
      </c>
      <c r="E1727" t="s">
        <v>142</v>
      </c>
      <c r="F1727" t="s">
        <v>147</v>
      </c>
    </row>
    <row r="1728" spans="1:6" x14ac:dyDescent="0.35">
      <c r="A1728">
        <v>95562</v>
      </c>
      <c r="B1728">
        <v>40.314708000000003</v>
      </c>
      <c r="C1728">
        <v>-123.984516</v>
      </c>
      <c r="D1728" t="s">
        <v>1076</v>
      </c>
      <c r="E1728" t="s">
        <v>142</v>
      </c>
      <c r="F1728" t="s">
        <v>53</v>
      </c>
    </row>
    <row r="1729" spans="1:6" x14ac:dyDescent="0.35">
      <c r="A1729">
        <v>95673</v>
      </c>
      <c r="B1729">
        <v>38.478399000000003</v>
      </c>
      <c r="C1729">
        <v>-121.459135</v>
      </c>
      <c r="D1729" t="s">
        <v>1077</v>
      </c>
      <c r="E1729" t="s">
        <v>142</v>
      </c>
      <c r="F1729" t="s">
        <v>64</v>
      </c>
    </row>
    <row r="1730" spans="1:6" x14ac:dyDescent="0.35">
      <c r="A1730">
        <v>95471</v>
      </c>
      <c r="B1730">
        <v>38.523471999999998</v>
      </c>
      <c r="C1730">
        <v>-122.982142</v>
      </c>
      <c r="D1730" t="s">
        <v>1078</v>
      </c>
      <c r="E1730" t="s">
        <v>142</v>
      </c>
      <c r="F1730" t="s">
        <v>82</v>
      </c>
    </row>
    <row r="1731" spans="1:6" x14ac:dyDescent="0.35">
      <c r="A1731">
        <v>95674</v>
      </c>
      <c r="B1731">
        <v>38.931317999999997</v>
      </c>
      <c r="C1731">
        <v>-121.48988199999999</v>
      </c>
      <c r="D1731" t="s">
        <v>1079</v>
      </c>
      <c r="E1731" t="s">
        <v>142</v>
      </c>
      <c r="F1731" t="s">
        <v>769</v>
      </c>
    </row>
    <row r="1732" spans="1:6" x14ac:dyDescent="0.35">
      <c r="A1732">
        <v>94571</v>
      </c>
      <c r="B1732">
        <v>38.209069</v>
      </c>
      <c r="C1732">
        <v>-121.777874</v>
      </c>
      <c r="D1732" t="s">
        <v>1080</v>
      </c>
      <c r="E1732" t="s">
        <v>142</v>
      </c>
      <c r="F1732" t="s">
        <v>80</v>
      </c>
    </row>
    <row r="1733" spans="1:6" x14ac:dyDescent="0.35">
      <c r="A1733">
        <v>95366</v>
      </c>
      <c r="B1733">
        <v>37.765177000000001</v>
      </c>
      <c r="C1733">
        <v>-121.11541099999999</v>
      </c>
      <c r="D1733" t="s">
        <v>1081</v>
      </c>
      <c r="E1733" t="s">
        <v>142</v>
      </c>
      <c r="F1733" t="s">
        <v>143</v>
      </c>
    </row>
    <row r="1734" spans="1:6" x14ac:dyDescent="0.35">
      <c r="A1734">
        <v>95675</v>
      </c>
      <c r="B1734">
        <v>38.544556999999998</v>
      </c>
      <c r="C1734">
        <v>-120.74279</v>
      </c>
      <c r="D1734" t="s">
        <v>1082</v>
      </c>
      <c r="E1734" t="s">
        <v>142</v>
      </c>
      <c r="F1734" t="s">
        <v>177</v>
      </c>
    </row>
    <row r="1735" spans="1:6" x14ac:dyDescent="0.35">
      <c r="A1735">
        <v>95367</v>
      </c>
      <c r="B1735">
        <v>37.692219999999999</v>
      </c>
      <c r="C1735">
        <v>-120.865061</v>
      </c>
      <c r="D1735" t="s">
        <v>1083</v>
      </c>
      <c r="E1735" t="s">
        <v>142</v>
      </c>
      <c r="F1735" t="s">
        <v>69</v>
      </c>
    </row>
    <row r="1736" spans="1:6" x14ac:dyDescent="0.35">
      <c r="A1736">
        <v>95390</v>
      </c>
      <c r="B1736">
        <v>37.603960000000001</v>
      </c>
      <c r="C1736">
        <v>-120.93705199999999</v>
      </c>
      <c r="D1736" t="s">
        <v>1083</v>
      </c>
      <c r="E1736" t="s">
        <v>142</v>
      </c>
      <c r="F1736" t="s">
        <v>69</v>
      </c>
    </row>
    <row r="1737" spans="1:6" x14ac:dyDescent="0.35">
      <c r="A1737">
        <v>93656</v>
      </c>
      <c r="B1737">
        <v>36.466513999999997</v>
      </c>
      <c r="C1737">
        <v>-119.97768000000001</v>
      </c>
      <c r="D1737" t="s">
        <v>1084</v>
      </c>
      <c r="E1737" t="s">
        <v>142</v>
      </c>
      <c r="F1737" t="s">
        <v>54</v>
      </c>
    </row>
    <row r="1738" spans="1:6" x14ac:dyDescent="0.35">
      <c r="A1738">
        <v>92501</v>
      </c>
      <c r="B1738">
        <v>33.752885999999997</v>
      </c>
      <c r="C1738">
        <v>-116.055617</v>
      </c>
      <c r="D1738" t="s">
        <v>152</v>
      </c>
      <c r="E1738" t="s">
        <v>142</v>
      </c>
      <c r="F1738" t="s">
        <v>152</v>
      </c>
    </row>
    <row r="1739" spans="1:6" x14ac:dyDescent="0.35">
      <c r="A1739">
        <v>92502</v>
      </c>
      <c r="B1739">
        <v>33.752885999999997</v>
      </c>
      <c r="C1739">
        <v>-116.055617</v>
      </c>
      <c r="D1739" t="s">
        <v>152</v>
      </c>
      <c r="E1739" t="s">
        <v>142</v>
      </c>
      <c r="F1739" t="s">
        <v>152</v>
      </c>
    </row>
    <row r="1740" spans="1:6" x14ac:dyDescent="0.35">
      <c r="A1740">
        <v>92503</v>
      </c>
      <c r="B1740">
        <v>33.752885999999997</v>
      </c>
      <c r="C1740">
        <v>-116.055617</v>
      </c>
      <c r="D1740" t="s">
        <v>152</v>
      </c>
      <c r="E1740" t="s">
        <v>142</v>
      </c>
      <c r="F1740" t="s">
        <v>152</v>
      </c>
    </row>
    <row r="1741" spans="1:6" x14ac:dyDescent="0.35">
      <c r="A1741">
        <v>92504</v>
      </c>
      <c r="B1741">
        <v>33.752885999999997</v>
      </c>
      <c r="C1741">
        <v>-116.055617</v>
      </c>
      <c r="D1741" t="s">
        <v>152</v>
      </c>
      <c r="E1741" t="s">
        <v>142</v>
      </c>
      <c r="F1741" t="s">
        <v>152</v>
      </c>
    </row>
    <row r="1742" spans="1:6" x14ac:dyDescent="0.35">
      <c r="A1742">
        <v>92505</v>
      </c>
      <c r="B1742">
        <v>33.752885999999997</v>
      </c>
      <c r="C1742">
        <v>-116.055617</v>
      </c>
      <c r="D1742" t="s">
        <v>152</v>
      </c>
      <c r="E1742" t="s">
        <v>142</v>
      </c>
      <c r="F1742" t="s">
        <v>152</v>
      </c>
    </row>
    <row r="1743" spans="1:6" x14ac:dyDescent="0.35">
      <c r="A1743">
        <v>92506</v>
      </c>
      <c r="B1743">
        <v>33.752885999999997</v>
      </c>
      <c r="C1743">
        <v>-116.055617</v>
      </c>
      <c r="D1743" t="s">
        <v>152</v>
      </c>
      <c r="E1743" t="s">
        <v>142</v>
      </c>
      <c r="F1743" t="s">
        <v>152</v>
      </c>
    </row>
    <row r="1744" spans="1:6" x14ac:dyDescent="0.35">
      <c r="A1744">
        <v>92507</v>
      </c>
      <c r="B1744">
        <v>33.752885999999997</v>
      </c>
      <c r="C1744">
        <v>-116.055617</v>
      </c>
      <c r="D1744" t="s">
        <v>152</v>
      </c>
      <c r="E1744" t="s">
        <v>142</v>
      </c>
      <c r="F1744" t="s">
        <v>152</v>
      </c>
    </row>
    <row r="1745" spans="1:6" x14ac:dyDescent="0.35">
      <c r="A1745">
        <v>92508</v>
      </c>
      <c r="B1745">
        <v>33.752885999999997</v>
      </c>
      <c r="C1745">
        <v>-116.055617</v>
      </c>
      <c r="D1745" t="s">
        <v>152</v>
      </c>
      <c r="E1745" t="s">
        <v>142</v>
      </c>
      <c r="F1745" t="s">
        <v>152</v>
      </c>
    </row>
    <row r="1746" spans="1:6" x14ac:dyDescent="0.35">
      <c r="A1746">
        <v>92509</v>
      </c>
      <c r="B1746">
        <v>33.752885999999997</v>
      </c>
      <c r="C1746">
        <v>-116.055617</v>
      </c>
      <c r="D1746" t="s">
        <v>152</v>
      </c>
      <c r="E1746" t="s">
        <v>142</v>
      </c>
      <c r="F1746" t="s">
        <v>152</v>
      </c>
    </row>
    <row r="1747" spans="1:6" x14ac:dyDescent="0.35">
      <c r="A1747">
        <v>92513</v>
      </c>
      <c r="B1747">
        <v>33.752885999999997</v>
      </c>
      <c r="C1747">
        <v>-116.055617</v>
      </c>
      <c r="D1747" t="s">
        <v>152</v>
      </c>
      <c r="E1747" t="s">
        <v>142</v>
      </c>
      <c r="F1747" t="s">
        <v>152</v>
      </c>
    </row>
    <row r="1748" spans="1:6" x14ac:dyDescent="0.35">
      <c r="A1748">
        <v>92514</v>
      </c>
      <c r="B1748">
        <v>33.752885999999997</v>
      </c>
      <c r="C1748">
        <v>-116.055617</v>
      </c>
      <c r="D1748" t="s">
        <v>152</v>
      </c>
      <c r="E1748" t="s">
        <v>142</v>
      </c>
      <c r="F1748" t="s">
        <v>152</v>
      </c>
    </row>
    <row r="1749" spans="1:6" x14ac:dyDescent="0.35">
      <c r="A1749">
        <v>92515</v>
      </c>
      <c r="B1749">
        <v>33.752885999999997</v>
      </c>
      <c r="C1749">
        <v>-116.055617</v>
      </c>
      <c r="D1749" t="s">
        <v>152</v>
      </c>
      <c r="E1749" t="s">
        <v>142</v>
      </c>
      <c r="F1749" t="s">
        <v>152</v>
      </c>
    </row>
    <row r="1750" spans="1:6" x14ac:dyDescent="0.35">
      <c r="A1750">
        <v>92516</v>
      </c>
      <c r="B1750">
        <v>33.752885999999997</v>
      </c>
      <c r="C1750">
        <v>-116.055617</v>
      </c>
      <c r="D1750" t="s">
        <v>152</v>
      </c>
      <c r="E1750" t="s">
        <v>142</v>
      </c>
      <c r="F1750" t="s">
        <v>152</v>
      </c>
    </row>
    <row r="1751" spans="1:6" x14ac:dyDescent="0.35">
      <c r="A1751">
        <v>92517</v>
      </c>
      <c r="B1751">
        <v>33.752885999999997</v>
      </c>
      <c r="C1751">
        <v>-116.055617</v>
      </c>
      <c r="D1751" t="s">
        <v>152</v>
      </c>
      <c r="E1751" t="s">
        <v>142</v>
      </c>
      <c r="F1751" t="s">
        <v>152</v>
      </c>
    </row>
    <row r="1752" spans="1:6" x14ac:dyDescent="0.35">
      <c r="A1752">
        <v>92519</v>
      </c>
      <c r="B1752">
        <v>33.752885999999997</v>
      </c>
      <c r="C1752">
        <v>-116.055617</v>
      </c>
      <c r="D1752" t="s">
        <v>152</v>
      </c>
      <c r="E1752" t="s">
        <v>142</v>
      </c>
      <c r="F1752" t="s">
        <v>152</v>
      </c>
    </row>
    <row r="1753" spans="1:6" x14ac:dyDescent="0.35">
      <c r="A1753">
        <v>92521</v>
      </c>
      <c r="B1753">
        <v>33.752885999999997</v>
      </c>
      <c r="C1753">
        <v>-116.055617</v>
      </c>
      <c r="D1753" t="s">
        <v>152</v>
      </c>
      <c r="E1753" t="s">
        <v>142</v>
      </c>
      <c r="F1753" t="s">
        <v>152</v>
      </c>
    </row>
    <row r="1754" spans="1:6" x14ac:dyDescent="0.35">
      <c r="A1754">
        <v>92522</v>
      </c>
      <c r="B1754">
        <v>33.752885999999997</v>
      </c>
      <c r="C1754">
        <v>-116.055617</v>
      </c>
      <c r="D1754" t="s">
        <v>152</v>
      </c>
      <c r="E1754" t="s">
        <v>142</v>
      </c>
      <c r="F1754" t="s">
        <v>152</v>
      </c>
    </row>
    <row r="1755" spans="1:6" x14ac:dyDescent="0.35">
      <c r="A1755">
        <v>95676</v>
      </c>
      <c r="B1755">
        <v>38.868875000000003</v>
      </c>
      <c r="C1755">
        <v>-121.70949</v>
      </c>
      <c r="D1755" t="s">
        <v>1085</v>
      </c>
      <c r="E1755" t="s">
        <v>142</v>
      </c>
      <c r="F1755" t="s">
        <v>769</v>
      </c>
    </row>
    <row r="1756" spans="1:6" x14ac:dyDescent="0.35">
      <c r="A1756">
        <v>95677</v>
      </c>
      <c r="B1756">
        <v>38.801233000000003</v>
      </c>
      <c r="C1756">
        <v>-121.230374</v>
      </c>
      <c r="D1756" t="s">
        <v>1086</v>
      </c>
      <c r="E1756" t="s">
        <v>142</v>
      </c>
      <c r="F1756" t="s">
        <v>84</v>
      </c>
    </row>
    <row r="1757" spans="1:6" x14ac:dyDescent="0.35">
      <c r="A1757">
        <v>95765</v>
      </c>
      <c r="B1757">
        <v>38.819794999999999</v>
      </c>
      <c r="C1757">
        <v>-121.277439</v>
      </c>
      <c r="D1757" t="s">
        <v>1086</v>
      </c>
      <c r="E1757" t="s">
        <v>142</v>
      </c>
      <c r="F1757" t="s">
        <v>84</v>
      </c>
    </row>
    <row r="1758" spans="1:6" x14ac:dyDescent="0.35">
      <c r="A1758">
        <v>94572</v>
      </c>
      <c r="B1758">
        <v>38.030821000000003</v>
      </c>
      <c r="C1758">
        <v>-122.24512900000001</v>
      </c>
      <c r="D1758" t="s">
        <v>1087</v>
      </c>
      <c r="E1758" t="s">
        <v>142</v>
      </c>
      <c r="F1758" t="s">
        <v>156</v>
      </c>
    </row>
    <row r="1759" spans="1:6" x14ac:dyDescent="0.35">
      <c r="A1759">
        <v>94927</v>
      </c>
      <c r="B1759">
        <v>38.463087999999999</v>
      </c>
      <c r="C1759">
        <v>-122.989975</v>
      </c>
      <c r="D1759" t="s">
        <v>1088</v>
      </c>
      <c r="E1759" t="s">
        <v>142</v>
      </c>
      <c r="F1759" t="s">
        <v>82</v>
      </c>
    </row>
    <row r="1760" spans="1:6" x14ac:dyDescent="0.35">
      <c r="A1760">
        <v>94928</v>
      </c>
      <c r="B1760">
        <v>38.345663000000002</v>
      </c>
      <c r="C1760">
        <v>-122.698398</v>
      </c>
      <c r="D1760" t="s">
        <v>1088</v>
      </c>
      <c r="E1760" t="s">
        <v>142</v>
      </c>
      <c r="F1760" t="s">
        <v>82</v>
      </c>
    </row>
    <row r="1761" spans="1:6" x14ac:dyDescent="0.35">
      <c r="A1761">
        <v>93560</v>
      </c>
      <c r="B1761">
        <v>34.942861999999998</v>
      </c>
      <c r="C1761">
        <v>-118.40040999999999</v>
      </c>
      <c r="D1761" t="s">
        <v>1089</v>
      </c>
      <c r="E1761" t="s">
        <v>142</v>
      </c>
      <c r="F1761" t="s">
        <v>49</v>
      </c>
    </row>
    <row r="1762" spans="1:6" x14ac:dyDescent="0.35">
      <c r="A1762">
        <v>91770</v>
      </c>
      <c r="B1762">
        <v>33.786594000000001</v>
      </c>
      <c r="C1762">
        <v>-118.29866199999999</v>
      </c>
      <c r="D1762" t="s">
        <v>1090</v>
      </c>
      <c r="E1762" t="s">
        <v>142</v>
      </c>
      <c r="F1762" t="s">
        <v>145</v>
      </c>
    </row>
    <row r="1763" spans="1:6" x14ac:dyDescent="0.35">
      <c r="A1763">
        <v>91771</v>
      </c>
      <c r="B1763">
        <v>33.786594000000001</v>
      </c>
      <c r="C1763">
        <v>-118.29866199999999</v>
      </c>
      <c r="D1763" t="s">
        <v>1090</v>
      </c>
      <c r="E1763" t="s">
        <v>142</v>
      </c>
      <c r="F1763" t="s">
        <v>145</v>
      </c>
    </row>
    <row r="1764" spans="1:6" x14ac:dyDescent="0.35">
      <c r="A1764">
        <v>91772</v>
      </c>
      <c r="B1764">
        <v>33.786594000000001</v>
      </c>
      <c r="C1764">
        <v>-118.29866199999999</v>
      </c>
      <c r="D1764" t="s">
        <v>1090</v>
      </c>
      <c r="E1764" t="s">
        <v>142</v>
      </c>
      <c r="F1764" t="s">
        <v>145</v>
      </c>
    </row>
    <row r="1765" spans="1:6" x14ac:dyDescent="0.35">
      <c r="A1765">
        <v>95661</v>
      </c>
      <c r="B1765">
        <v>38.740729999999999</v>
      </c>
      <c r="C1765">
        <v>-121.25603</v>
      </c>
      <c r="D1765" t="s">
        <v>1091</v>
      </c>
      <c r="E1765" t="s">
        <v>142</v>
      </c>
      <c r="F1765" t="s">
        <v>84</v>
      </c>
    </row>
    <row r="1766" spans="1:6" x14ac:dyDescent="0.35">
      <c r="A1766">
        <v>95678</v>
      </c>
      <c r="B1766">
        <v>38.910488000000001</v>
      </c>
      <c r="C1766">
        <v>-121.131309</v>
      </c>
      <c r="D1766" t="s">
        <v>1091</v>
      </c>
      <c r="E1766" t="s">
        <v>142</v>
      </c>
      <c r="F1766" t="s">
        <v>84</v>
      </c>
    </row>
    <row r="1767" spans="1:6" x14ac:dyDescent="0.35">
      <c r="A1767">
        <v>95747</v>
      </c>
      <c r="B1767">
        <v>38.779874999999997</v>
      </c>
      <c r="C1767">
        <v>-121.335559</v>
      </c>
      <c r="D1767" t="s">
        <v>1091</v>
      </c>
      <c r="E1767" t="s">
        <v>142</v>
      </c>
      <c r="F1767" t="s">
        <v>84</v>
      </c>
    </row>
    <row r="1768" spans="1:6" x14ac:dyDescent="0.35">
      <c r="A1768">
        <v>94957</v>
      </c>
      <c r="B1768">
        <v>38.022322000000003</v>
      </c>
      <c r="C1768">
        <v>-122.561689</v>
      </c>
      <c r="D1768" t="s">
        <v>1092</v>
      </c>
      <c r="E1768" t="s">
        <v>142</v>
      </c>
      <c r="F1768" t="s">
        <v>244</v>
      </c>
    </row>
    <row r="1769" spans="1:6" x14ac:dyDescent="0.35">
      <c r="A1769">
        <v>95975</v>
      </c>
      <c r="B1769">
        <v>39.225476999999998</v>
      </c>
      <c r="C1769">
        <v>-121.14864300000001</v>
      </c>
      <c r="D1769" t="s">
        <v>1093</v>
      </c>
      <c r="E1769" t="s">
        <v>142</v>
      </c>
      <c r="F1769" t="s">
        <v>65</v>
      </c>
    </row>
    <row r="1770" spans="1:6" x14ac:dyDescent="0.35">
      <c r="A1770">
        <v>96084</v>
      </c>
      <c r="B1770">
        <v>40.762943999999997</v>
      </c>
      <c r="C1770">
        <v>-122.171093</v>
      </c>
      <c r="D1770" t="s">
        <v>1094</v>
      </c>
      <c r="E1770" t="s">
        <v>142</v>
      </c>
      <c r="F1770" t="s">
        <v>71</v>
      </c>
    </row>
    <row r="1771" spans="1:6" x14ac:dyDescent="0.35">
      <c r="A1771">
        <v>91748</v>
      </c>
      <c r="B1771">
        <v>33.966217999999998</v>
      </c>
      <c r="C1771">
        <v>-117.91736</v>
      </c>
      <c r="D1771" t="s">
        <v>1095</v>
      </c>
      <c r="E1771" t="s">
        <v>142</v>
      </c>
      <c r="F1771" t="s">
        <v>145</v>
      </c>
    </row>
    <row r="1772" spans="1:6" x14ac:dyDescent="0.35">
      <c r="A1772">
        <v>95679</v>
      </c>
      <c r="B1772">
        <v>38.867147000000003</v>
      </c>
      <c r="C1772">
        <v>-122.224813</v>
      </c>
      <c r="D1772" t="s">
        <v>1096</v>
      </c>
      <c r="E1772" t="s">
        <v>142</v>
      </c>
      <c r="F1772" t="s">
        <v>63</v>
      </c>
    </row>
    <row r="1773" spans="1:6" x14ac:dyDescent="0.35">
      <c r="A1773">
        <v>92382</v>
      </c>
      <c r="B1773">
        <v>34.210228999999998</v>
      </c>
      <c r="C1773">
        <v>-117.110941</v>
      </c>
      <c r="D1773" t="s">
        <v>1097</v>
      </c>
      <c r="E1773" t="s">
        <v>142</v>
      </c>
      <c r="F1773" t="s">
        <v>147</v>
      </c>
    </row>
    <row r="1774" spans="1:6" x14ac:dyDescent="0.35">
      <c r="A1774">
        <v>94573</v>
      </c>
      <c r="B1774">
        <v>38.466507999999997</v>
      </c>
      <c r="C1774">
        <v>-122.41418899999999</v>
      </c>
      <c r="D1774" t="s">
        <v>1098</v>
      </c>
      <c r="E1774" t="s">
        <v>142</v>
      </c>
      <c r="F1774" t="s">
        <v>180</v>
      </c>
    </row>
    <row r="1775" spans="1:6" x14ac:dyDescent="0.35">
      <c r="A1775">
        <v>95680</v>
      </c>
      <c r="B1775">
        <v>38.232897999999999</v>
      </c>
      <c r="C1775">
        <v>-121.568427</v>
      </c>
      <c r="D1775" t="s">
        <v>1099</v>
      </c>
      <c r="E1775" t="s">
        <v>142</v>
      </c>
      <c r="F1775" t="s">
        <v>64</v>
      </c>
    </row>
    <row r="1776" spans="1:6" x14ac:dyDescent="0.35">
      <c r="A1776">
        <v>94203</v>
      </c>
      <c r="B1776">
        <v>38.380456000000002</v>
      </c>
      <c r="C1776">
        <v>-121.555406</v>
      </c>
      <c r="D1776" t="s">
        <v>64</v>
      </c>
      <c r="E1776" t="s">
        <v>142</v>
      </c>
      <c r="F1776" t="s">
        <v>64</v>
      </c>
    </row>
    <row r="1777" spans="1:6" x14ac:dyDescent="0.35">
      <c r="A1777">
        <v>94204</v>
      </c>
      <c r="B1777">
        <v>38.377411000000002</v>
      </c>
      <c r="C1777">
        <v>-121.444429</v>
      </c>
      <c r="D1777" t="s">
        <v>64</v>
      </c>
      <c r="E1777" t="s">
        <v>142</v>
      </c>
      <c r="F1777" t="s">
        <v>64</v>
      </c>
    </row>
    <row r="1778" spans="1:6" x14ac:dyDescent="0.35">
      <c r="A1778">
        <v>94205</v>
      </c>
      <c r="B1778">
        <v>38.377411000000002</v>
      </c>
      <c r="C1778">
        <v>-121.444429</v>
      </c>
      <c r="D1778" t="s">
        <v>64</v>
      </c>
      <c r="E1778" t="s">
        <v>142</v>
      </c>
      <c r="F1778" t="s">
        <v>64</v>
      </c>
    </row>
    <row r="1779" spans="1:6" x14ac:dyDescent="0.35">
      <c r="A1779">
        <v>94206</v>
      </c>
      <c r="B1779">
        <v>38.377411000000002</v>
      </c>
      <c r="C1779">
        <v>-121.444429</v>
      </c>
      <c r="D1779" t="s">
        <v>64</v>
      </c>
      <c r="E1779" t="s">
        <v>142</v>
      </c>
      <c r="F1779" t="s">
        <v>64</v>
      </c>
    </row>
    <row r="1780" spans="1:6" x14ac:dyDescent="0.35">
      <c r="A1780">
        <v>94207</v>
      </c>
      <c r="B1780">
        <v>38.377411000000002</v>
      </c>
      <c r="C1780">
        <v>-121.444429</v>
      </c>
      <c r="D1780" t="s">
        <v>64</v>
      </c>
      <c r="E1780" t="s">
        <v>142</v>
      </c>
      <c r="F1780" t="s">
        <v>64</v>
      </c>
    </row>
    <row r="1781" spans="1:6" x14ac:dyDescent="0.35">
      <c r="A1781">
        <v>94208</v>
      </c>
      <c r="B1781">
        <v>38.377411000000002</v>
      </c>
      <c r="C1781">
        <v>-121.444429</v>
      </c>
      <c r="D1781" t="s">
        <v>64</v>
      </c>
      <c r="E1781" t="s">
        <v>142</v>
      </c>
      <c r="F1781" t="s">
        <v>64</v>
      </c>
    </row>
    <row r="1782" spans="1:6" x14ac:dyDescent="0.35">
      <c r="A1782">
        <v>94209</v>
      </c>
      <c r="B1782">
        <v>38.377411000000002</v>
      </c>
      <c r="C1782">
        <v>-121.444429</v>
      </c>
      <c r="D1782" t="s">
        <v>64</v>
      </c>
      <c r="E1782" t="s">
        <v>142</v>
      </c>
      <c r="F1782" t="s">
        <v>64</v>
      </c>
    </row>
    <row r="1783" spans="1:6" x14ac:dyDescent="0.35">
      <c r="A1783">
        <v>94211</v>
      </c>
      <c r="B1783">
        <v>38.377411000000002</v>
      </c>
      <c r="C1783">
        <v>-121.444429</v>
      </c>
      <c r="D1783" t="s">
        <v>64</v>
      </c>
      <c r="E1783" t="s">
        <v>142</v>
      </c>
      <c r="F1783" t="s">
        <v>64</v>
      </c>
    </row>
    <row r="1784" spans="1:6" x14ac:dyDescent="0.35">
      <c r="A1784">
        <v>94229</v>
      </c>
      <c r="B1784">
        <v>38.377411000000002</v>
      </c>
      <c r="C1784">
        <v>-121.444429</v>
      </c>
      <c r="D1784" t="s">
        <v>64</v>
      </c>
      <c r="E1784" t="s">
        <v>142</v>
      </c>
      <c r="F1784" t="s">
        <v>64</v>
      </c>
    </row>
    <row r="1785" spans="1:6" x14ac:dyDescent="0.35">
      <c r="A1785">
        <v>94230</v>
      </c>
      <c r="B1785">
        <v>38.377411000000002</v>
      </c>
      <c r="C1785">
        <v>-121.444429</v>
      </c>
      <c r="D1785" t="s">
        <v>64</v>
      </c>
      <c r="E1785" t="s">
        <v>142</v>
      </c>
      <c r="F1785" t="s">
        <v>64</v>
      </c>
    </row>
    <row r="1786" spans="1:6" x14ac:dyDescent="0.35">
      <c r="A1786">
        <v>94232</v>
      </c>
      <c r="B1786">
        <v>38.377411000000002</v>
      </c>
      <c r="C1786">
        <v>-121.444429</v>
      </c>
      <c r="D1786" t="s">
        <v>64</v>
      </c>
      <c r="E1786" t="s">
        <v>142</v>
      </c>
      <c r="F1786" t="s">
        <v>64</v>
      </c>
    </row>
    <row r="1787" spans="1:6" x14ac:dyDescent="0.35">
      <c r="A1787">
        <v>94234</v>
      </c>
      <c r="B1787">
        <v>38.377411000000002</v>
      </c>
      <c r="C1787">
        <v>-121.444429</v>
      </c>
      <c r="D1787" t="s">
        <v>64</v>
      </c>
      <c r="E1787" t="s">
        <v>142</v>
      </c>
      <c r="F1787" t="s">
        <v>64</v>
      </c>
    </row>
    <row r="1788" spans="1:6" x14ac:dyDescent="0.35">
      <c r="A1788">
        <v>94235</v>
      </c>
      <c r="B1788">
        <v>38.377411000000002</v>
      </c>
      <c r="C1788">
        <v>-121.444429</v>
      </c>
      <c r="D1788" t="s">
        <v>64</v>
      </c>
      <c r="E1788" t="s">
        <v>142</v>
      </c>
      <c r="F1788" t="s">
        <v>64</v>
      </c>
    </row>
    <row r="1789" spans="1:6" x14ac:dyDescent="0.35">
      <c r="A1789">
        <v>94236</v>
      </c>
      <c r="B1789">
        <v>38.377411000000002</v>
      </c>
      <c r="C1789">
        <v>-121.444429</v>
      </c>
      <c r="D1789" t="s">
        <v>64</v>
      </c>
      <c r="E1789" t="s">
        <v>142</v>
      </c>
      <c r="F1789" t="s">
        <v>64</v>
      </c>
    </row>
    <row r="1790" spans="1:6" x14ac:dyDescent="0.35">
      <c r="A1790">
        <v>94237</v>
      </c>
      <c r="B1790">
        <v>38.377411000000002</v>
      </c>
      <c r="C1790">
        <v>-121.444429</v>
      </c>
      <c r="D1790" t="s">
        <v>64</v>
      </c>
      <c r="E1790" t="s">
        <v>142</v>
      </c>
      <c r="F1790" t="s">
        <v>64</v>
      </c>
    </row>
    <row r="1791" spans="1:6" x14ac:dyDescent="0.35">
      <c r="A1791">
        <v>94239</v>
      </c>
      <c r="B1791">
        <v>38.377411000000002</v>
      </c>
      <c r="C1791">
        <v>-121.444429</v>
      </c>
      <c r="D1791" t="s">
        <v>64</v>
      </c>
      <c r="E1791" t="s">
        <v>142</v>
      </c>
      <c r="F1791" t="s">
        <v>64</v>
      </c>
    </row>
    <row r="1792" spans="1:6" x14ac:dyDescent="0.35">
      <c r="A1792">
        <v>94240</v>
      </c>
      <c r="B1792">
        <v>38.377411000000002</v>
      </c>
      <c r="C1792">
        <v>-121.444429</v>
      </c>
      <c r="D1792" t="s">
        <v>64</v>
      </c>
      <c r="E1792" t="s">
        <v>142</v>
      </c>
      <c r="F1792" t="s">
        <v>64</v>
      </c>
    </row>
    <row r="1793" spans="1:6" x14ac:dyDescent="0.35">
      <c r="A1793">
        <v>94243</v>
      </c>
      <c r="B1793">
        <v>38.377411000000002</v>
      </c>
      <c r="C1793">
        <v>-121.444429</v>
      </c>
      <c r="D1793" t="s">
        <v>64</v>
      </c>
      <c r="E1793" t="s">
        <v>142</v>
      </c>
      <c r="F1793" t="s">
        <v>64</v>
      </c>
    </row>
    <row r="1794" spans="1:6" x14ac:dyDescent="0.35">
      <c r="A1794">
        <v>94244</v>
      </c>
      <c r="B1794">
        <v>38.377411000000002</v>
      </c>
      <c r="C1794">
        <v>-121.444429</v>
      </c>
      <c r="D1794" t="s">
        <v>64</v>
      </c>
      <c r="E1794" t="s">
        <v>142</v>
      </c>
      <c r="F1794" t="s">
        <v>64</v>
      </c>
    </row>
    <row r="1795" spans="1:6" x14ac:dyDescent="0.35">
      <c r="A1795">
        <v>94245</v>
      </c>
      <c r="B1795">
        <v>38.377411000000002</v>
      </c>
      <c r="C1795">
        <v>-121.444429</v>
      </c>
      <c r="D1795" t="s">
        <v>64</v>
      </c>
      <c r="E1795" t="s">
        <v>142</v>
      </c>
      <c r="F1795" t="s">
        <v>64</v>
      </c>
    </row>
    <row r="1796" spans="1:6" x14ac:dyDescent="0.35">
      <c r="A1796">
        <v>94246</v>
      </c>
      <c r="B1796">
        <v>38.377411000000002</v>
      </c>
      <c r="C1796">
        <v>-121.444429</v>
      </c>
      <c r="D1796" t="s">
        <v>64</v>
      </c>
      <c r="E1796" t="s">
        <v>142</v>
      </c>
      <c r="F1796" t="s">
        <v>64</v>
      </c>
    </row>
    <row r="1797" spans="1:6" x14ac:dyDescent="0.35">
      <c r="A1797">
        <v>94247</v>
      </c>
      <c r="B1797">
        <v>38.377411000000002</v>
      </c>
      <c r="C1797">
        <v>-121.444429</v>
      </c>
      <c r="D1797" t="s">
        <v>64</v>
      </c>
      <c r="E1797" t="s">
        <v>142</v>
      </c>
      <c r="F1797" t="s">
        <v>64</v>
      </c>
    </row>
    <row r="1798" spans="1:6" x14ac:dyDescent="0.35">
      <c r="A1798">
        <v>94248</v>
      </c>
      <c r="B1798">
        <v>38.377411000000002</v>
      </c>
      <c r="C1798">
        <v>-121.444429</v>
      </c>
      <c r="D1798" t="s">
        <v>64</v>
      </c>
      <c r="E1798" t="s">
        <v>142</v>
      </c>
      <c r="F1798" t="s">
        <v>64</v>
      </c>
    </row>
    <row r="1799" spans="1:6" x14ac:dyDescent="0.35">
      <c r="A1799">
        <v>94249</v>
      </c>
      <c r="B1799">
        <v>38.377411000000002</v>
      </c>
      <c r="C1799">
        <v>-121.444429</v>
      </c>
      <c r="D1799" t="s">
        <v>64</v>
      </c>
      <c r="E1799" t="s">
        <v>142</v>
      </c>
      <c r="F1799" t="s">
        <v>64</v>
      </c>
    </row>
    <row r="1800" spans="1:6" x14ac:dyDescent="0.35">
      <c r="A1800">
        <v>94250</v>
      </c>
      <c r="B1800">
        <v>38.377411000000002</v>
      </c>
      <c r="C1800">
        <v>-121.444429</v>
      </c>
      <c r="D1800" t="s">
        <v>64</v>
      </c>
      <c r="E1800" t="s">
        <v>142</v>
      </c>
      <c r="F1800" t="s">
        <v>64</v>
      </c>
    </row>
    <row r="1801" spans="1:6" x14ac:dyDescent="0.35">
      <c r="A1801">
        <v>94252</v>
      </c>
      <c r="B1801">
        <v>38.377411000000002</v>
      </c>
      <c r="C1801">
        <v>-121.444429</v>
      </c>
      <c r="D1801" t="s">
        <v>64</v>
      </c>
      <c r="E1801" t="s">
        <v>142</v>
      </c>
      <c r="F1801" t="s">
        <v>64</v>
      </c>
    </row>
    <row r="1802" spans="1:6" x14ac:dyDescent="0.35">
      <c r="A1802">
        <v>94253</v>
      </c>
      <c r="B1802">
        <v>38.377411000000002</v>
      </c>
      <c r="C1802">
        <v>-121.444429</v>
      </c>
      <c r="D1802" t="s">
        <v>64</v>
      </c>
      <c r="E1802" t="s">
        <v>142</v>
      </c>
      <c r="F1802" t="s">
        <v>64</v>
      </c>
    </row>
    <row r="1803" spans="1:6" x14ac:dyDescent="0.35">
      <c r="A1803">
        <v>94254</v>
      </c>
      <c r="B1803">
        <v>38.377411000000002</v>
      </c>
      <c r="C1803">
        <v>-121.444429</v>
      </c>
      <c r="D1803" t="s">
        <v>64</v>
      </c>
      <c r="E1803" t="s">
        <v>142</v>
      </c>
      <c r="F1803" t="s">
        <v>64</v>
      </c>
    </row>
    <row r="1804" spans="1:6" x14ac:dyDescent="0.35">
      <c r="A1804">
        <v>94256</v>
      </c>
      <c r="B1804">
        <v>38.377411000000002</v>
      </c>
      <c r="C1804">
        <v>-121.444429</v>
      </c>
      <c r="D1804" t="s">
        <v>64</v>
      </c>
      <c r="E1804" t="s">
        <v>142</v>
      </c>
      <c r="F1804" t="s">
        <v>64</v>
      </c>
    </row>
    <row r="1805" spans="1:6" x14ac:dyDescent="0.35">
      <c r="A1805">
        <v>94257</v>
      </c>
      <c r="B1805">
        <v>38.377411000000002</v>
      </c>
      <c r="C1805">
        <v>-121.444429</v>
      </c>
      <c r="D1805" t="s">
        <v>64</v>
      </c>
      <c r="E1805" t="s">
        <v>142</v>
      </c>
      <c r="F1805" t="s">
        <v>64</v>
      </c>
    </row>
    <row r="1806" spans="1:6" x14ac:dyDescent="0.35">
      <c r="A1806">
        <v>94258</v>
      </c>
      <c r="B1806">
        <v>38.377411000000002</v>
      </c>
      <c r="C1806">
        <v>-121.444429</v>
      </c>
      <c r="D1806" t="s">
        <v>64</v>
      </c>
      <c r="E1806" t="s">
        <v>142</v>
      </c>
      <c r="F1806" t="s">
        <v>64</v>
      </c>
    </row>
    <row r="1807" spans="1:6" x14ac:dyDescent="0.35">
      <c r="A1807">
        <v>94259</v>
      </c>
      <c r="B1807">
        <v>38.377411000000002</v>
      </c>
      <c r="C1807">
        <v>-121.444429</v>
      </c>
      <c r="D1807" t="s">
        <v>64</v>
      </c>
      <c r="E1807" t="s">
        <v>142</v>
      </c>
      <c r="F1807" t="s">
        <v>64</v>
      </c>
    </row>
    <row r="1808" spans="1:6" x14ac:dyDescent="0.35">
      <c r="A1808">
        <v>94261</v>
      </c>
      <c r="B1808">
        <v>38.377411000000002</v>
      </c>
      <c r="C1808">
        <v>-121.444429</v>
      </c>
      <c r="D1808" t="s">
        <v>64</v>
      </c>
      <c r="E1808" t="s">
        <v>142</v>
      </c>
      <c r="F1808" t="s">
        <v>64</v>
      </c>
    </row>
    <row r="1809" spans="1:6" x14ac:dyDescent="0.35">
      <c r="A1809">
        <v>94262</v>
      </c>
      <c r="B1809">
        <v>38.377411000000002</v>
      </c>
      <c r="C1809">
        <v>-121.444429</v>
      </c>
      <c r="D1809" t="s">
        <v>64</v>
      </c>
      <c r="E1809" t="s">
        <v>142</v>
      </c>
      <c r="F1809" t="s">
        <v>64</v>
      </c>
    </row>
    <row r="1810" spans="1:6" x14ac:dyDescent="0.35">
      <c r="A1810">
        <v>94263</v>
      </c>
      <c r="B1810">
        <v>38.377411000000002</v>
      </c>
      <c r="C1810">
        <v>-121.444429</v>
      </c>
      <c r="D1810" t="s">
        <v>64</v>
      </c>
      <c r="E1810" t="s">
        <v>142</v>
      </c>
      <c r="F1810" t="s">
        <v>64</v>
      </c>
    </row>
    <row r="1811" spans="1:6" x14ac:dyDescent="0.35">
      <c r="A1811">
        <v>94267</v>
      </c>
      <c r="B1811">
        <v>38.377411000000002</v>
      </c>
      <c r="C1811">
        <v>-121.444429</v>
      </c>
      <c r="D1811" t="s">
        <v>64</v>
      </c>
      <c r="E1811" t="s">
        <v>142</v>
      </c>
      <c r="F1811" t="s">
        <v>64</v>
      </c>
    </row>
    <row r="1812" spans="1:6" x14ac:dyDescent="0.35">
      <c r="A1812">
        <v>94268</v>
      </c>
      <c r="B1812">
        <v>38.377411000000002</v>
      </c>
      <c r="C1812">
        <v>-121.444429</v>
      </c>
      <c r="D1812" t="s">
        <v>64</v>
      </c>
      <c r="E1812" t="s">
        <v>142</v>
      </c>
      <c r="F1812" t="s">
        <v>64</v>
      </c>
    </row>
    <row r="1813" spans="1:6" x14ac:dyDescent="0.35">
      <c r="A1813">
        <v>94269</v>
      </c>
      <c r="B1813">
        <v>38.377411000000002</v>
      </c>
      <c r="C1813">
        <v>-121.444429</v>
      </c>
      <c r="D1813" t="s">
        <v>64</v>
      </c>
      <c r="E1813" t="s">
        <v>142</v>
      </c>
      <c r="F1813" t="s">
        <v>64</v>
      </c>
    </row>
    <row r="1814" spans="1:6" x14ac:dyDescent="0.35">
      <c r="A1814">
        <v>94271</v>
      </c>
      <c r="B1814">
        <v>38.377411000000002</v>
      </c>
      <c r="C1814">
        <v>-121.444429</v>
      </c>
      <c r="D1814" t="s">
        <v>64</v>
      </c>
      <c r="E1814" t="s">
        <v>142</v>
      </c>
      <c r="F1814" t="s">
        <v>64</v>
      </c>
    </row>
    <row r="1815" spans="1:6" x14ac:dyDescent="0.35">
      <c r="A1815">
        <v>94273</v>
      </c>
      <c r="B1815">
        <v>38.377411000000002</v>
      </c>
      <c r="C1815">
        <v>-121.444429</v>
      </c>
      <c r="D1815" t="s">
        <v>64</v>
      </c>
      <c r="E1815" t="s">
        <v>142</v>
      </c>
      <c r="F1815" t="s">
        <v>64</v>
      </c>
    </row>
    <row r="1816" spans="1:6" x14ac:dyDescent="0.35">
      <c r="A1816">
        <v>94274</v>
      </c>
      <c r="B1816">
        <v>38.377411000000002</v>
      </c>
      <c r="C1816">
        <v>-121.444429</v>
      </c>
      <c r="D1816" t="s">
        <v>64</v>
      </c>
      <c r="E1816" t="s">
        <v>142</v>
      </c>
      <c r="F1816" t="s">
        <v>64</v>
      </c>
    </row>
    <row r="1817" spans="1:6" x14ac:dyDescent="0.35">
      <c r="A1817">
        <v>94277</v>
      </c>
      <c r="B1817">
        <v>38.377411000000002</v>
      </c>
      <c r="C1817">
        <v>-121.444429</v>
      </c>
      <c r="D1817" t="s">
        <v>64</v>
      </c>
      <c r="E1817" t="s">
        <v>142</v>
      </c>
      <c r="F1817" t="s">
        <v>64</v>
      </c>
    </row>
    <row r="1818" spans="1:6" x14ac:dyDescent="0.35">
      <c r="A1818">
        <v>94278</v>
      </c>
      <c r="B1818">
        <v>38.377411000000002</v>
      </c>
      <c r="C1818">
        <v>-121.444429</v>
      </c>
      <c r="D1818" t="s">
        <v>64</v>
      </c>
      <c r="E1818" t="s">
        <v>142</v>
      </c>
      <c r="F1818" t="s">
        <v>64</v>
      </c>
    </row>
    <row r="1819" spans="1:6" x14ac:dyDescent="0.35">
      <c r="A1819">
        <v>94279</v>
      </c>
      <c r="B1819">
        <v>38.377411000000002</v>
      </c>
      <c r="C1819">
        <v>-121.444429</v>
      </c>
      <c r="D1819" t="s">
        <v>64</v>
      </c>
      <c r="E1819" t="s">
        <v>142</v>
      </c>
      <c r="F1819" t="s">
        <v>64</v>
      </c>
    </row>
    <row r="1820" spans="1:6" x14ac:dyDescent="0.35">
      <c r="A1820">
        <v>94280</v>
      </c>
      <c r="B1820">
        <v>38.377411000000002</v>
      </c>
      <c r="C1820">
        <v>-121.444429</v>
      </c>
      <c r="D1820" t="s">
        <v>64</v>
      </c>
      <c r="E1820" t="s">
        <v>142</v>
      </c>
      <c r="F1820" t="s">
        <v>64</v>
      </c>
    </row>
    <row r="1821" spans="1:6" x14ac:dyDescent="0.35">
      <c r="A1821">
        <v>94282</v>
      </c>
      <c r="B1821">
        <v>38.377411000000002</v>
      </c>
      <c r="C1821">
        <v>-121.444429</v>
      </c>
      <c r="D1821" t="s">
        <v>64</v>
      </c>
      <c r="E1821" t="s">
        <v>142</v>
      </c>
      <c r="F1821" t="s">
        <v>64</v>
      </c>
    </row>
    <row r="1822" spans="1:6" x14ac:dyDescent="0.35">
      <c r="A1822">
        <v>94283</v>
      </c>
      <c r="B1822">
        <v>38.377411000000002</v>
      </c>
      <c r="C1822">
        <v>-121.444429</v>
      </c>
      <c r="D1822" t="s">
        <v>64</v>
      </c>
      <c r="E1822" t="s">
        <v>142</v>
      </c>
      <c r="F1822" t="s">
        <v>64</v>
      </c>
    </row>
    <row r="1823" spans="1:6" x14ac:dyDescent="0.35">
      <c r="A1823">
        <v>94284</v>
      </c>
      <c r="B1823">
        <v>38.377411000000002</v>
      </c>
      <c r="C1823">
        <v>-121.444429</v>
      </c>
      <c r="D1823" t="s">
        <v>64</v>
      </c>
      <c r="E1823" t="s">
        <v>142</v>
      </c>
      <c r="F1823" t="s">
        <v>64</v>
      </c>
    </row>
    <row r="1824" spans="1:6" x14ac:dyDescent="0.35">
      <c r="A1824">
        <v>94285</v>
      </c>
      <c r="B1824">
        <v>38.377411000000002</v>
      </c>
      <c r="C1824">
        <v>-121.444429</v>
      </c>
      <c r="D1824" t="s">
        <v>64</v>
      </c>
      <c r="E1824" t="s">
        <v>142</v>
      </c>
      <c r="F1824" t="s">
        <v>64</v>
      </c>
    </row>
    <row r="1825" spans="1:6" x14ac:dyDescent="0.35">
      <c r="A1825">
        <v>94286</v>
      </c>
      <c r="B1825">
        <v>38.377411000000002</v>
      </c>
      <c r="C1825">
        <v>-121.444429</v>
      </c>
      <c r="D1825" t="s">
        <v>64</v>
      </c>
      <c r="E1825" t="s">
        <v>142</v>
      </c>
      <c r="F1825" t="s">
        <v>64</v>
      </c>
    </row>
    <row r="1826" spans="1:6" x14ac:dyDescent="0.35">
      <c r="A1826">
        <v>94287</v>
      </c>
      <c r="B1826">
        <v>38.377411000000002</v>
      </c>
      <c r="C1826">
        <v>-121.444429</v>
      </c>
      <c r="D1826" t="s">
        <v>64</v>
      </c>
      <c r="E1826" t="s">
        <v>142</v>
      </c>
      <c r="F1826" t="s">
        <v>64</v>
      </c>
    </row>
    <row r="1827" spans="1:6" x14ac:dyDescent="0.35">
      <c r="A1827">
        <v>94288</v>
      </c>
      <c r="B1827">
        <v>38.377411000000002</v>
      </c>
      <c r="C1827">
        <v>-121.444429</v>
      </c>
      <c r="D1827" t="s">
        <v>64</v>
      </c>
      <c r="E1827" t="s">
        <v>142</v>
      </c>
      <c r="F1827" t="s">
        <v>64</v>
      </c>
    </row>
    <row r="1828" spans="1:6" x14ac:dyDescent="0.35">
      <c r="A1828">
        <v>94289</v>
      </c>
      <c r="B1828">
        <v>38.377411000000002</v>
      </c>
      <c r="C1828">
        <v>-121.444429</v>
      </c>
      <c r="D1828" t="s">
        <v>64</v>
      </c>
      <c r="E1828" t="s">
        <v>142</v>
      </c>
      <c r="F1828" t="s">
        <v>64</v>
      </c>
    </row>
    <row r="1829" spans="1:6" x14ac:dyDescent="0.35">
      <c r="A1829">
        <v>94290</v>
      </c>
      <c r="B1829">
        <v>38.377411000000002</v>
      </c>
      <c r="C1829">
        <v>-121.444429</v>
      </c>
      <c r="D1829" t="s">
        <v>64</v>
      </c>
      <c r="E1829" t="s">
        <v>142</v>
      </c>
      <c r="F1829" t="s">
        <v>64</v>
      </c>
    </row>
    <row r="1830" spans="1:6" x14ac:dyDescent="0.35">
      <c r="A1830">
        <v>94291</v>
      </c>
      <c r="B1830">
        <v>38.377411000000002</v>
      </c>
      <c r="C1830">
        <v>-121.444429</v>
      </c>
      <c r="D1830" t="s">
        <v>64</v>
      </c>
      <c r="E1830" t="s">
        <v>142</v>
      </c>
      <c r="F1830" t="s">
        <v>64</v>
      </c>
    </row>
    <row r="1831" spans="1:6" x14ac:dyDescent="0.35">
      <c r="A1831">
        <v>94293</v>
      </c>
      <c r="B1831">
        <v>38.377411000000002</v>
      </c>
      <c r="C1831">
        <v>-121.444429</v>
      </c>
      <c r="D1831" t="s">
        <v>64</v>
      </c>
      <c r="E1831" t="s">
        <v>142</v>
      </c>
      <c r="F1831" t="s">
        <v>64</v>
      </c>
    </row>
    <row r="1832" spans="1:6" x14ac:dyDescent="0.35">
      <c r="A1832">
        <v>94294</v>
      </c>
      <c r="B1832">
        <v>38.377411000000002</v>
      </c>
      <c r="C1832">
        <v>-121.444429</v>
      </c>
      <c r="D1832" t="s">
        <v>64</v>
      </c>
      <c r="E1832" t="s">
        <v>142</v>
      </c>
      <c r="F1832" t="s">
        <v>64</v>
      </c>
    </row>
    <row r="1833" spans="1:6" x14ac:dyDescent="0.35">
      <c r="A1833">
        <v>94295</v>
      </c>
      <c r="B1833">
        <v>38.377411000000002</v>
      </c>
      <c r="C1833">
        <v>-121.444429</v>
      </c>
      <c r="D1833" t="s">
        <v>64</v>
      </c>
      <c r="E1833" t="s">
        <v>142</v>
      </c>
      <c r="F1833" t="s">
        <v>64</v>
      </c>
    </row>
    <row r="1834" spans="1:6" x14ac:dyDescent="0.35">
      <c r="A1834">
        <v>94296</v>
      </c>
      <c r="B1834">
        <v>38.377411000000002</v>
      </c>
      <c r="C1834">
        <v>-121.444429</v>
      </c>
      <c r="D1834" t="s">
        <v>64</v>
      </c>
      <c r="E1834" t="s">
        <v>142</v>
      </c>
      <c r="F1834" t="s">
        <v>64</v>
      </c>
    </row>
    <row r="1835" spans="1:6" x14ac:dyDescent="0.35">
      <c r="A1835">
        <v>94297</v>
      </c>
      <c r="B1835">
        <v>38.377411000000002</v>
      </c>
      <c r="C1835">
        <v>-121.444429</v>
      </c>
      <c r="D1835" t="s">
        <v>64</v>
      </c>
      <c r="E1835" t="s">
        <v>142</v>
      </c>
      <c r="F1835" t="s">
        <v>64</v>
      </c>
    </row>
    <row r="1836" spans="1:6" x14ac:dyDescent="0.35">
      <c r="A1836">
        <v>94298</v>
      </c>
      <c r="B1836">
        <v>38.377411000000002</v>
      </c>
      <c r="C1836">
        <v>-121.444429</v>
      </c>
      <c r="D1836" t="s">
        <v>64</v>
      </c>
      <c r="E1836" t="s">
        <v>142</v>
      </c>
      <c r="F1836" t="s">
        <v>64</v>
      </c>
    </row>
    <row r="1837" spans="1:6" x14ac:dyDescent="0.35">
      <c r="A1837">
        <v>94299</v>
      </c>
      <c r="B1837">
        <v>38.377411000000002</v>
      </c>
      <c r="C1837">
        <v>-121.444429</v>
      </c>
      <c r="D1837" t="s">
        <v>64</v>
      </c>
      <c r="E1837" t="s">
        <v>142</v>
      </c>
      <c r="F1837" t="s">
        <v>64</v>
      </c>
    </row>
    <row r="1838" spans="1:6" x14ac:dyDescent="0.35">
      <c r="A1838">
        <v>95812</v>
      </c>
      <c r="B1838">
        <v>38.377411000000002</v>
      </c>
      <c r="C1838">
        <v>-121.444429</v>
      </c>
      <c r="D1838" t="s">
        <v>64</v>
      </c>
      <c r="E1838" t="s">
        <v>142</v>
      </c>
      <c r="F1838" t="s">
        <v>64</v>
      </c>
    </row>
    <row r="1839" spans="1:6" x14ac:dyDescent="0.35">
      <c r="A1839">
        <v>95813</v>
      </c>
      <c r="B1839">
        <v>38.377411000000002</v>
      </c>
      <c r="C1839">
        <v>-121.444429</v>
      </c>
      <c r="D1839" t="s">
        <v>64</v>
      </c>
      <c r="E1839" t="s">
        <v>142</v>
      </c>
      <c r="F1839" t="s">
        <v>64</v>
      </c>
    </row>
    <row r="1840" spans="1:6" x14ac:dyDescent="0.35">
      <c r="A1840">
        <v>95814</v>
      </c>
      <c r="B1840">
        <v>38.579054999999997</v>
      </c>
      <c r="C1840">
        <v>-121.48090500000001</v>
      </c>
      <c r="D1840" t="s">
        <v>64</v>
      </c>
      <c r="E1840" t="s">
        <v>142</v>
      </c>
      <c r="F1840" t="s">
        <v>64</v>
      </c>
    </row>
    <row r="1841" spans="1:6" x14ac:dyDescent="0.35">
      <c r="A1841">
        <v>95815</v>
      </c>
      <c r="B1841">
        <v>38.589505000000003</v>
      </c>
      <c r="C1841">
        <v>-121.44866500000001</v>
      </c>
      <c r="D1841" t="s">
        <v>64</v>
      </c>
      <c r="E1841" t="s">
        <v>142</v>
      </c>
      <c r="F1841" t="s">
        <v>64</v>
      </c>
    </row>
    <row r="1842" spans="1:6" x14ac:dyDescent="0.35">
      <c r="A1842">
        <v>95816</v>
      </c>
      <c r="B1842">
        <v>38.571505000000002</v>
      </c>
      <c r="C1842">
        <v>-121.46754900000001</v>
      </c>
      <c r="D1842" t="s">
        <v>64</v>
      </c>
      <c r="E1842" t="s">
        <v>142</v>
      </c>
      <c r="F1842" t="s">
        <v>64</v>
      </c>
    </row>
    <row r="1843" spans="1:6" x14ac:dyDescent="0.35">
      <c r="A1843">
        <v>95817</v>
      </c>
      <c r="B1843">
        <v>38.549232000000003</v>
      </c>
      <c r="C1843">
        <v>-121.452264</v>
      </c>
      <c r="D1843" t="s">
        <v>64</v>
      </c>
      <c r="E1843" t="s">
        <v>142</v>
      </c>
      <c r="F1843" t="s">
        <v>64</v>
      </c>
    </row>
    <row r="1844" spans="1:6" x14ac:dyDescent="0.35">
      <c r="A1844">
        <v>95818</v>
      </c>
      <c r="B1844">
        <v>38.557254999999998</v>
      </c>
      <c r="C1844">
        <v>-121.495915</v>
      </c>
      <c r="D1844" t="s">
        <v>64</v>
      </c>
      <c r="E1844" t="s">
        <v>142</v>
      </c>
      <c r="F1844" t="s">
        <v>64</v>
      </c>
    </row>
    <row r="1845" spans="1:6" x14ac:dyDescent="0.35">
      <c r="A1845">
        <v>95819</v>
      </c>
      <c r="B1845">
        <v>38.568305000000002</v>
      </c>
      <c r="C1845">
        <v>-121.440764</v>
      </c>
      <c r="D1845" t="s">
        <v>64</v>
      </c>
      <c r="E1845" t="s">
        <v>142</v>
      </c>
      <c r="F1845" t="s">
        <v>64</v>
      </c>
    </row>
    <row r="1846" spans="1:6" x14ac:dyDescent="0.35">
      <c r="A1846">
        <v>95820</v>
      </c>
      <c r="B1846">
        <v>38.536605999999999</v>
      </c>
      <c r="C1846">
        <v>-121.446414</v>
      </c>
      <c r="D1846" t="s">
        <v>64</v>
      </c>
      <c r="E1846" t="s">
        <v>142</v>
      </c>
      <c r="F1846" t="s">
        <v>64</v>
      </c>
    </row>
    <row r="1847" spans="1:6" x14ac:dyDescent="0.35">
      <c r="A1847">
        <v>95821</v>
      </c>
      <c r="B1847">
        <v>38.627203999999999</v>
      </c>
      <c r="C1847">
        <v>-121.43796399999999</v>
      </c>
      <c r="D1847" t="s">
        <v>64</v>
      </c>
      <c r="E1847" t="s">
        <v>142</v>
      </c>
      <c r="F1847" t="s">
        <v>64</v>
      </c>
    </row>
    <row r="1848" spans="1:6" x14ac:dyDescent="0.35">
      <c r="A1848">
        <v>95822</v>
      </c>
      <c r="B1848">
        <v>38.511355999999999</v>
      </c>
      <c r="C1848">
        <v>-121.497716</v>
      </c>
      <c r="D1848" t="s">
        <v>64</v>
      </c>
      <c r="E1848" t="s">
        <v>142</v>
      </c>
      <c r="F1848" t="s">
        <v>64</v>
      </c>
    </row>
    <row r="1849" spans="1:6" x14ac:dyDescent="0.35">
      <c r="A1849">
        <v>95823</v>
      </c>
      <c r="B1849">
        <v>38.481354000000003</v>
      </c>
      <c r="C1849">
        <v>-121.442071</v>
      </c>
      <c r="D1849" t="s">
        <v>64</v>
      </c>
      <c r="E1849" t="s">
        <v>142</v>
      </c>
      <c r="F1849" t="s">
        <v>64</v>
      </c>
    </row>
    <row r="1850" spans="1:6" x14ac:dyDescent="0.35">
      <c r="A1850">
        <v>95824</v>
      </c>
      <c r="B1850">
        <v>38.517256000000003</v>
      </c>
      <c r="C1850">
        <v>-121.440764</v>
      </c>
      <c r="D1850" t="s">
        <v>64</v>
      </c>
      <c r="E1850" t="s">
        <v>142</v>
      </c>
      <c r="F1850" t="s">
        <v>64</v>
      </c>
    </row>
    <row r="1851" spans="1:6" x14ac:dyDescent="0.35">
      <c r="A1851">
        <v>95825</v>
      </c>
      <c r="B1851">
        <v>38.585804000000003</v>
      </c>
      <c r="C1851">
        <v>-121.402213</v>
      </c>
      <c r="D1851" t="s">
        <v>64</v>
      </c>
      <c r="E1851" t="s">
        <v>142</v>
      </c>
      <c r="F1851" t="s">
        <v>64</v>
      </c>
    </row>
    <row r="1852" spans="1:6" x14ac:dyDescent="0.35">
      <c r="A1852">
        <v>95826</v>
      </c>
      <c r="B1852">
        <v>38.547638999999997</v>
      </c>
      <c r="C1852">
        <v>-121.385459</v>
      </c>
      <c r="D1852" t="s">
        <v>64</v>
      </c>
      <c r="E1852" t="s">
        <v>142</v>
      </c>
      <c r="F1852" t="s">
        <v>64</v>
      </c>
    </row>
    <row r="1853" spans="1:6" x14ac:dyDescent="0.35">
      <c r="A1853">
        <v>95827</v>
      </c>
      <c r="B1853">
        <v>38.552751999999998</v>
      </c>
      <c r="C1853">
        <v>-121.322653</v>
      </c>
      <c r="D1853" t="s">
        <v>64</v>
      </c>
      <c r="E1853" t="s">
        <v>142</v>
      </c>
      <c r="F1853" t="s">
        <v>64</v>
      </c>
    </row>
    <row r="1854" spans="1:6" x14ac:dyDescent="0.35">
      <c r="A1854">
        <v>95828</v>
      </c>
      <c r="B1854">
        <v>38.488446000000003</v>
      </c>
      <c r="C1854">
        <v>-121.42324499999999</v>
      </c>
      <c r="D1854" t="s">
        <v>64</v>
      </c>
      <c r="E1854" t="s">
        <v>142</v>
      </c>
      <c r="F1854" t="s">
        <v>64</v>
      </c>
    </row>
    <row r="1855" spans="1:6" x14ac:dyDescent="0.35">
      <c r="A1855">
        <v>95829</v>
      </c>
      <c r="B1855">
        <v>38.495328000000001</v>
      </c>
      <c r="C1855">
        <v>-121.321524</v>
      </c>
      <c r="D1855" t="s">
        <v>64</v>
      </c>
      <c r="E1855" t="s">
        <v>142</v>
      </c>
      <c r="F1855" t="s">
        <v>64</v>
      </c>
    </row>
    <row r="1856" spans="1:6" x14ac:dyDescent="0.35">
      <c r="A1856">
        <v>95830</v>
      </c>
      <c r="B1856">
        <v>38.490022000000003</v>
      </c>
      <c r="C1856">
        <v>-121.25614</v>
      </c>
      <c r="D1856" t="s">
        <v>64</v>
      </c>
      <c r="E1856" t="s">
        <v>142</v>
      </c>
      <c r="F1856" t="s">
        <v>64</v>
      </c>
    </row>
    <row r="1857" spans="1:6" x14ac:dyDescent="0.35">
      <c r="A1857">
        <v>95831</v>
      </c>
      <c r="B1857">
        <v>38.497863000000002</v>
      </c>
      <c r="C1857">
        <v>-121.53133200000001</v>
      </c>
      <c r="D1857" t="s">
        <v>64</v>
      </c>
      <c r="E1857" t="s">
        <v>142</v>
      </c>
      <c r="F1857" t="s">
        <v>64</v>
      </c>
    </row>
    <row r="1858" spans="1:6" x14ac:dyDescent="0.35">
      <c r="A1858">
        <v>95832</v>
      </c>
      <c r="B1858">
        <v>38.435014000000002</v>
      </c>
      <c r="C1858">
        <v>-121.497276</v>
      </c>
      <c r="D1858" t="s">
        <v>64</v>
      </c>
      <c r="E1858" t="s">
        <v>142</v>
      </c>
      <c r="F1858" t="s">
        <v>64</v>
      </c>
    </row>
    <row r="1859" spans="1:6" x14ac:dyDescent="0.35">
      <c r="A1859">
        <v>95833</v>
      </c>
      <c r="B1859">
        <v>38.621802000000002</v>
      </c>
      <c r="C1859">
        <v>-121.514016</v>
      </c>
      <c r="D1859" t="s">
        <v>64</v>
      </c>
      <c r="E1859" t="s">
        <v>142</v>
      </c>
      <c r="F1859" t="s">
        <v>64</v>
      </c>
    </row>
    <row r="1860" spans="1:6" x14ac:dyDescent="0.35">
      <c r="A1860">
        <v>95834</v>
      </c>
      <c r="B1860">
        <v>38.584192999999999</v>
      </c>
      <c r="C1860">
        <v>-121.523566</v>
      </c>
      <c r="D1860" t="s">
        <v>64</v>
      </c>
      <c r="E1860" t="s">
        <v>142</v>
      </c>
      <c r="F1860" t="s">
        <v>64</v>
      </c>
    </row>
    <row r="1861" spans="1:6" x14ac:dyDescent="0.35">
      <c r="A1861">
        <v>95835</v>
      </c>
      <c r="B1861">
        <v>38.667783</v>
      </c>
      <c r="C1861">
        <v>-121.526051</v>
      </c>
      <c r="D1861" t="s">
        <v>64</v>
      </c>
      <c r="E1861" t="s">
        <v>142</v>
      </c>
      <c r="F1861" t="s">
        <v>64</v>
      </c>
    </row>
    <row r="1862" spans="1:6" x14ac:dyDescent="0.35">
      <c r="A1862">
        <v>95836</v>
      </c>
      <c r="B1862">
        <v>38.710901</v>
      </c>
      <c r="C1862">
        <v>-121.522717</v>
      </c>
      <c r="D1862" t="s">
        <v>64</v>
      </c>
      <c r="E1862" t="s">
        <v>142</v>
      </c>
      <c r="F1862" t="s">
        <v>64</v>
      </c>
    </row>
    <row r="1863" spans="1:6" x14ac:dyDescent="0.35">
      <c r="A1863">
        <v>95837</v>
      </c>
      <c r="B1863">
        <v>38.692855000000002</v>
      </c>
      <c r="C1863">
        <v>-121.603038</v>
      </c>
      <c r="D1863" t="s">
        <v>64</v>
      </c>
      <c r="E1863" t="s">
        <v>142</v>
      </c>
      <c r="F1863" t="s">
        <v>64</v>
      </c>
    </row>
    <row r="1864" spans="1:6" x14ac:dyDescent="0.35">
      <c r="A1864">
        <v>95838</v>
      </c>
      <c r="B1864">
        <v>38.645102999999999</v>
      </c>
      <c r="C1864">
        <v>-121.440015</v>
      </c>
      <c r="D1864" t="s">
        <v>64</v>
      </c>
      <c r="E1864" t="s">
        <v>142</v>
      </c>
      <c r="F1864" t="s">
        <v>64</v>
      </c>
    </row>
    <row r="1865" spans="1:6" x14ac:dyDescent="0.35">
      <c r="A1865">
        <v>95840</v>
      </c>
      <c r="B1865">
        <v>38.377411000000002</v>
      </c>
      <c r="C1865">
        <v>-121.444429</v>
      </c>
      <c r="D1865" t="s">
        <v>64</v>
      </c>
      <c r="E1865" t="s">
        <v>142</v>
      </c>
      <c r="F1865" t="s">
        <v>64</v>
      </c>
    </row>
    <row r="1866" spans="1:6" x14ac:dyDescent="0.35">
      <c r="A1866">
        <v>95841</v>
      </c>
      <c r="B1866">
        <v>38.665385000000001</v>
      </c>
      <c r="C1866">
        <v>-121.35386200000001</v>
      </c>
      <c r="D1866" t="s">
        <v>64</v>
      </c>
      <c r="E1866" t="s">
        <v>142</v>
      </c>
      <c r="F1866" t="s">
        <v>64</v>
      </c>
    </row>
    <row r="1867" spans="1:6" x14ac:dyDescent="0.35">
      <c r="A1867">
        <v>95842</v>
      </c>
      <c r="B1867">
        <v>38.692751999999999</v>
      </c>
      <c r="C1867">
        <v>-121.359009</v>
      </c>
      <c r="D1867" t="s">
        <v>64</v>
      </c>
      <c r="E1867" t="s">
        <v>142</v>
      </c>
      <c r="F1867" t="s">
        <v>64</v>
      </c>
    </row>
    <row r="1868" spans="1:6" x14ac:dyDescent="0.35">
      <c r="A1868">
        <v>95851</v>
      </c>
      <c r="B1868">
        <v>38.377411000000002</v>
      </c>
      <c r="C1868">
        <v>-121.444429</v>
      </c>
      <c r="D1868" t="s">
        <v>64</v>
      </c>
      <c r="E1868" t="s">
        <v>142</v>
      </c>
      <c r="F1868" t="s">
        <v>64</v>
      </c>
    </row>
    <row r="1869" spans="1:6" x14ac:dyDescent="0.35">
      <c r="A1869">
        <v>95852</v>
      </c>
      <c r="B1869">
        <v>38.377411000000002</v>
      </c>
      <c r="C1869">
        <v>-121.444429</v>
      </c>
      <c r="D1869" t="s">
        <v>64</v>
      </c>
      <c r="E1869" t="s">
        <v>142</v>
      </c>
      <c r="F1869" t="s">
        <v>64</v>
      </c>
    </row>
    <row r="1870" spans="1:6" x14ac:dyDescent="0.35">
      <c r="A1870">
        <v>95853</v>
      </c>
      <c r="B1870">
        <v>38.377411000000002</v>
      </c>
      <c r="C1870">
        <v>-121.444429</v>
      </c>
      <c r="D1870" t="s">
        <v>64</v>
      </c>
      <c r="E1870" t="s">
        <v>142</v>
      </c>
      <c r="F1870" t="s">
        <v>64</v>
      </c>
    </row>
    <row r="1871" spans="1:6" x14ac:dyDescent="0.35">
      <c r="A1871">
        <v>95857</v>
      </c>
      <c r="B1871">
        <v>38.377411000000002</v>
      </c>
      <c r="C1871">
        <v>-121.444429</v>
      </c>
      <c r="D1871" t="s">
        <v>64</v>
      </c>
      <c r="E1871" t="s">
        <v>142</v>
      </c>
      <c r="F1871" t="s">
        <v>64</v>
      </c>
    </row>
    <row r="1872" spans="1:6" x14ac:dyDescent="0.35">
      <c r="A1872">
        <v>95860</v>
      </c>
      <c r="B1872">
        <v>38.377411000000002</v>
      </c>
      <c r="C1872">
        <v>-121.444429</v>
      </c>
      <c r="D1872" t="s">
        <v>64</v>
      </c>
      <c r="E1872" t="s">
        <v>142</v>
      </c>
      <c r="F1872" t="s">
        <v>64</v>
      </c>
    </row>
    <row r="1873" spans="1:6" x14ac:dyDescent="0.35">
      <c r="A1873">
        <v>95864</v>
      </c>
      <c r="B1873">
        <v>38.586554</v>
      </c>
      <c r="C1873">
        <v>-121.37946700000001</v>
      </c>
      <c r="D1873" t="s">
        <v>64</v>
      </c>
      <c r="E1873" t="s">
        <v>142</v>
      </c>
      <c r="F1873" t="s">
        <v>64</v>
      </c>
    </row>
    <row r="1874" spans="1:6" x14ac:dyDescent="0.35">
      <c r="A1874">
        <v>95865</v>
      </c>
      <c r="B1874">
        <v>38.377411000000002</v>
      </c>
      <c r="C1874">
        <v>-121.444429</v>
      </c>
      <c r="D1874" t="s">
        <v>64</v>
      </c>
      <c r="E1874" t="s">
        <v>142</v>
      </c>
      <c r="F1874" t="s">
        <v>64</v>
      </c>
    </row>
    <row r="1875" spans="1:6" x14ac:dyDescent="0.35">
      <c r="A1875">
        <v>95866</v>
      </c>
      <c r="B1875">
        <v>38.377411000000002</v>
      </c>
      <c r="C1875">
        <v>-121.444429</v>
      </c>
      <c r="D1875" t="s">
        <v>64</v>
      </c>
      <c r="E1875" t="s">
        <v>142</v>
      </c>
      <c r="F1875" t="s">
        <v>64</v>
      </c>
    </row>
    <row r="1876" spans="1:6" x14ac:dyDescent="0.35">
      <c r="A1876">
        <v>95867</v>
      </c>
      <c r="B1876">
        <v>38.377411000000002</v>
      </c>
      <c r="C1876">
        <v>-121.444429</v>
      </c>
      <c r="D1876" t="s">
        <v>64</v>
      </c>
      <c r="E1876" t="s">
        <v>142</v>
      </c>
      <c r="F1876" t="s">
        <v>64</v>
      </c>
    </row>
    <row r="1877" spans="1:6" x14ac:dyDescent="0.35">
      <c r="A1877">
        <v>95873</v>
      </c>
      <c r="B1877">
        <v>38.377411000000002</v>
      </c>
      <c r="C1877">
        <v>-121.444429</v>
      </c>
      <c r="D1877" t="s">
        <v>64</v>
      </c>
      <c r="E1877" t="s">
        <v>142</v>
      </c>
      <c r="F1877" t="s">
        <v>64</v>
      </c>
    </row>
    <row r="1878" spans="1:6" x14ac:dyDescent="0.35">
      <c r="A1878">
        <v>95887</v>
      </c>
      <c r="B1878">
        <v>38.377411000000002</v>
      </c>
      <c r="C1878">
        <v>-121.444429</v>
      </c>
      <c r="D1878" t="s">
        <v>64</v>
      </c>
      <c r="E1878" t="s">
        <v>142</v>
      </c>
      <c r="F1878" t="s">
        <v>64</v>
      </c>
    </row>
    <row r="1879" spans="1:6" x14ac:dyDescent="0.35">
      <c r="A1879">
        <v>95894</v>
      </c>
      <c r="B1879">
        <v>38.377411000000002</v>
      </c>
      <c r="C1879">
        <v>-121.444429</v>
      </c>
      <c r="D1879" t="s">
        <v>64</v>
      </c>
      <c r="E1879" t="s">
        <v>142</v>
      </c>
      <c r="F1879" t="s">
        <v>64</v>
      </c>
    </row>
    <row r="1880" spans="1:6" x14ac:dyDescent="0.35">
      <c r="A1880">
        <v>95899</v>
      </c>
      <c r="B1880">
        <v>38.377411000000002</v>
      </c>
      <c r="C1880">
        <v>-121.444429</v>
      </c>
      <c r="D1880" t="s">
        <v>64</v>
      </c>
      <c r="E1880" t="s">
        <v>142</v>
      </c>
      <c r="F1880" t="s">
        <v>64</v>
      </c>
    </row>
    <row r="1881" spans="1:6" x14ac:dyDescent="0.35">
      <c r="A1881">
        <v>94574</v>
      </c>
      <c r="B1881">
        <v>38.537756999999999</v>
      </c>
      <c r="C1881">
        <v>-122.40128900000001</v>
      </c>
      <c r="D1881" t="s">
        <v>1100</v>
      </c>
      <c r="E1881" t="s">
        <v>142</v>
      </c>
      <c r="F1881" t="s">
        <v>180</v>
      </c>
    </row>
    <row r="1882" spans="1:6" x14ac:dyDescent="0.35">
      <c r="A1882">
        <v>95368</v>
      </c>
      <c r="B1882">
        <v>37.695359000000003</v>
      </c>
      <c r="C1882">
        <v>-121.078608</v>
      </c>
      <c r="D1882" t="s">
        <v>1101</v>
      </c>
      <c r="E1882" t="s">
        <v>142</v>
      </c>
      <c r="F1882" t="s">
        <v>69</v>
      </c>
    </row>
    <row r="1883" spans="1:6" x14ac:dyDescent="0.35">
      <c r="A1883">
        <v>93901</v>
      </c>
      <c r="B1883">
        <v>36.441768000000003</v>
      </c>
      <c r="C1883">
        <v>-121.41660299999999</v>
      </c>
      <c r="D1883" t="s">
        <v>96</v>
      </c>
      <c r="E1883" t="s">
        <v>142</v>
      </c>
      <c r="F1883" t="s">
        <v>200</v>
      </c>
    </row>
    <row r="1884" spans="1:6" x14ac:dyDescent="0.35">
      <c r="A1884">
        <v>93902</v>
      </c>
      <c r="B1884">
        <v>36.354329999999997</v>
      </c>
      <c r="C1884">
        <v>-121.13292800000001</v>
      </c>
      <c r="D1884" t="s">
        <v>96</v>
      </c>
      <c r="E1884" t="s">
        <v>142</v>
      </c>
      <c r="F1884" t="s">
        <v>200</v>
      </c>
    </row>
    <row r="1885" spans="1:6" x14ac:dyDescent="0.35">
      <c r="A1885">
        <v>93905</v>
      </c>
      <c r="B1885">
        <v>36.682887999999998</v>
      </c>
      <c r="C1885">
        <v>-121.612105</v>
      </c>
      <c r="D1885" t="s">
        <v>96</v>
      </c>
      <c r="E1885" t="s">
        <v>142</v>
      </c>
      <c r="F1885" t="s">
        <v>200</v>
      </c>
    </row>
    <row r="1886" spans="1:6" x14ac:dyDescent="0.35">
      <c r="A1886">
        <v>93906</v>
      </c>
      <c r="B1886">
        <v>36.620989000000002</v>
      </c>
      <c r="C1886">
        <v>-121.487916</v>
      </c>
      <c r="D1886" t="s">
        <v>96</v>
      </c>
      <c r="E1886" t="s">
        <v>142</v>
      </c>
      <c r="F1886" t="s">
        <v>200</v>
      </c>
    </row>
    <row r="1887" spans="1:6" x14ac:dyDescent="0.35">
      <c r="A1887">
        <v>93907</v>
      </c>
      <c r="B1887">
        <v>36.756306000000002</v>
      </c>
      <c r="C1887">
        <v>-121.67031</v>
      </c>
      <c r="D1887" t="s">
        <v>96</v>
      </c>
      <c r="E1887" t="s">
        <v>142</v>
      </c>
      <c r="F1887" t="s">
        <v>200</v>
      </c>
    </row>
    <row r="1888" spans="1:6" x14ac:dyDescent="0.35">
      <c r="A1888">
        <v>93908</v>
      </c>
      <c r="B1888">
        <v>36.641675999999997</v>
      </c>
      <c r="C1888">
        <v>-121.63741</v>
      </c>
      <c r="D1888" t="s">
        <v>96</v>
      </c>
      <c r="E1888" t="s">
        <v>142</v>
      </c>
      <c r="F1888" t="s">
        <v>200</v>
      </c>
    </row>
    <row r="1889" spans="1:6" x14ac:dyDescent="0.35">
      <c r="A1889">
        <v>93912</v>
      </c>
      <c r="B1889">
        <v>36.354329999999997</v>
      </c>
      <c r="C1889">
        <v>-121.13292800000001</v>
      </c>
      <c r="D1889" t="s">
        <v>96</v>
      </c>
      <c r="E1889" t="s">
        <v>142</v>
      </c>
      <c r="F1889" t="s">
        <v>200</v>
      </c>
    </row>
    <row r="1890" spans="1:6" x14ac:dyDescent="0.35">
      <c r="A1890">
        <v>93915</v>
      </c>
      <c r="B1890">
        <v>36.354329999999997</v>
      </c>
      <c r="C1890">
        <v>-121.13292800000001</v>
      </c>
      <c r="D1890" t="s">
        <v>96</v>
      </c>
      <c r="E1890" t="s">
        <v>142</v>
      </c>
      <c r="F1890" t="s">
        <v>200</v>
      </c>
    </row>
    <row r="1891" spans="1:6" x14ac:dyDescent="0.35">
      <c r="A1891">
        <v>92275</v>
      </c>
      <c r="B1891">
        <v>33.309216999999997</v>
      </c>
      <c r="C1891">
        <v>-115.95778199999999</v>
      </c>
      <c r="D1891" t="s">
        <v>1102</v>
      </c>
      <c r="E1891" t="s">
        <v>142</v>
      </c>
      <c r="F1891" t="s">
        <v>228</v>
      </c>
    </row>
    <row r="1892" spans="1:6" x14ac:dyDescent="0.35">
      <c r="A1892">
        <v>95563</v>
      </c>
      <c r="B1892">
        <v>40.672575999999999</v>
      </c>
      <c r="C1892">
        <v>-123.034604</v>
      </c>
      <c r="D1892" t="s">
        <v>1103</v>
      </c>
      <c r="E1892" t="s">
        <v>142</v>
      </c>
      <c r="F1892" t="s">
        <v>256</v>
      </c>
    </row>
    <row r="1893" spans="1:6" x14ac:dyDescent="0.35">
      <c r="A1893">
        <v>95564</v>
      </c>
      <c r="B1893">
        <v>40.795138000000001</v>
      </c>
      <c r="C1893">
        <v>-124.199568</v>
      </c>
      <c r="D1893" t="s">
        <v>1104</v>
      </c>
      <c r="E1893" t="s">
        <v>142</v>
      </c>
      <c r="F1893" t="s">
        <v>53</v>
      </c>
    </row>
    <row r="1894" spans="1:6" x14ac:dyDescent="0.35">
      <c r="A1894">
        <v>95249</v>
      </c>
      <c r="B1894">
        <v>38.190106</v>
      </c>
      <c r="C1894">
        <v>-120.616052</v>
      </c>
      <c r="D1894" t="s">
        <v>1105</v>
      </c>
      <c r="E1894" t="s">
        <v>142</v>
      </c>
      <c r="F1894" t="s">
        <v>172</v>
      </c>
    </row>
    <row r="1895" spans="1:6" x14ac:dyDescent="0.35">
      <c r="A1895">
        <v>94960</v>
      </c>
      <c r="B1895">
        <v>37.986472999999997</v>
      </c>
      <c r="C1895">
        <v>-122.59184</v>
      </c>
      <c r="D1895" t="s">
        <v>1106</v>
      </c>
      <c r="E1895" t="s">
        <v>142</v>
      </c>
      <c r="F1895" t="s">
        <v>244</v>
      </c>
    </row>
    <row r="1896" spans="1:6" x14ac:dyDescent="0.35">
      <c r="A1896">
        <v>94979</v>
      </c>
      <c r="B1896">
        <v>38.068035999999999</v>
      </c>
      <c r="C1896">
        <v>-122.740988</v>
      </c>
      <c r="D1896" t="s">
        <v>1106</v>
      </c>
      <c r="E1896" t="s">
        <v>142</v>
      </c>
      <c r="F1896" t="s">
        <v>244</v>
      </c>
    </row>
    <row r="1897" spans="1:6" x14ac:dyDescent="0.35">
      <c r="A1897">
        <v>93450</v>
      </c>
      <c r="B1897">
        <v>35.982551000000001</v>
      </c>
      <c r="C1897">
        <v>-120.82834200000001</v>
      </c>
      <c r="D1897" t="s">
        <v>1107</v>
      </c>
      <c r="E1897" t="s">
        <v>142</v>
      </c>
      <c r="F1897" t="s">
        <v>200</v>
      </c>
    </row>
    <row r="1898" spans="1:6" x14ac:dyDescent="0.35">
      <c r="A1898">
        <v>92401</v>
      </c>
      <c r="B1898">
        <v>34.839964000000002</v>
      </c>
      <c r="C1898">
        <v>-115.967051</v>
      </c>
      <c r="D1898" t="s">
        <v>147</v>
      </c>
      <c r="E1898" t="s">
        <v>142</v>
      </c>
      <c r="F1898" t="s">
        <v>147</v>
      </c>
    </row>
    <row r="1899" spans="1:6" x14ac:dyDescent="0.35">
      <c r="A1899">
        <v>92402</v>
      </c>
      <c r="B1899">
        <v>34.213920000000002</v>
      </c>
      <c r="C1899">
        <v>-117.127166</v>
      </c>
      <c r="D1899" t="s">
        <v>147</v>
      </c>
      <c r="E1899" t="s">
        <v>142</v>
      </c>
      <c r="F1899" t="s">
        <v>147</v>
      </c>
    </row>
    <row r="1900" spans="1:6" x14ac:dyDescent="0.35">
      <c r="A1900">
        <v>92403</v>
      </c>
      <c r="B1900">
        <v>34.839964000000002</v>
      </c>
      <c r="C1900">
        <v>-115.967051</v>
      </c>
      <c r="D1900" t="s">
        <v>147</v>
      </c>
      <c r="E1900" t="s">
        <v>142</v>
      </c>
      <c r="F1900" t="s">
        <v>147</v>
      </c>
    </row>
    <row r="1901" spans="1:6" x14ac:dyDescent="0.35">
      <c r="A1901">
        <v>92404</v>
      </c>
      <c r="B1901">
        <v>34.159075999999999</v>
      </c>
      <c r="C1901">
        <v>-116.70904400000001</v>
      </c>
      <c r="D1901" t="s">
        <v>147</v>
      </c>
      <c r="E1901" t="s">
        <v>142</v>
      </c>
      <c r="F1901" t="s">
        <v>147</v>
      </c>
    </row>
    <row r="1902" spans="1:6" x14ac:dyDescent="0.35">
      <c r="A1902">
        <v>92405</v>
      </c>
      <c r="B1902">
        <v>34.134793999999999</v>
      </c>
      <c r="C1902">
        <v>-116.228393</v>
      </c>
      <c r="D1902" t="s">
        <v>147</v>
      </c>
      <c r="E1902" t="s">
        <v>142</v>
      </c>
      <c r="F1902" t="s">
        <v>147</v>
      </c>
    </row>
    <row r="1903" spans="1:6" x14ac:dyDescent="0.35">
      <c r="A1903">
        <v>92406</v>
      </c>
      <c r="B1903">
        <v>34.839964000000002</v>
      </c>
      <c r="C1903">
        <v>-115.967051</v>
      </c>
      <c r="D1903" t="s">
        <v>147</v>
      </c>
      <c r="E1903" t="s">
        <v>142</v>
      </c>
      <c r="F1903" t="s">
        <v>147</v>
      </c>
    </row>
    <row r="1904" spans="1:6" x14ac:dyDescent="0.35">
      <c r="A1904">
        <v>92407</v>
      </c>
      <c r="B1904">
        <v>34.271172999999997</v>
      </c>
      <c r="C1904">
        <v>-116.93655</v>
      </c>
      <c r="D1904" t="s">
        <v>147</v>
      </c>
      <c r="E1904" t="s">
        <v>142</v>
      </c>
      <c r="F1904" t="s">
        <v>147</v>
      </c>
    </row>
    <row r="1905" spans="1:6" x14ac:dyDescent="0.35">
      <c r="A1905">
        <v>92408</v>
      </c>
      <c r="B1905">
        <v>34.839964000000002</v>
      </c>
      <c r="C1905">
        <v>-115.967051</v>
      </c>
      <c r="D1905" t="s">
        <v>147</v>
      </c>
      <c r="E1905" t="s">
        <v>142</v>
      </c>
      <c r="F1905" t="s">
        <v>147</v>
      </c>
    </row>
    <row r="1906" spans="1:6" x14ac:dyDescent="0.35">
      <c r="A1906">
        <v>92410</v>
      </c>
      <c r="B1906">
        <v>34.095956000000001</v>
      </c>
      <c r="C1906">
        <v>-116.479963</v>
      </c>
      <c r="D1906" t="s">
        <v>147</v>
      </c>
      <c r="E1906" t="s">
        <v>142</v>
      </c>
      <c r="F1906" t="s">
        <v>147</v>
      </c>
    </row>
    <row r="1907" spans="1:6" x14ac:dyDescent="0.35">
      <c r="A1907">
        <v>92411</v>
      </c>
      <c r="B1907">
        <v>34.839964000000002</v>
      </c>
      <c r="C1907">
        <v>-115.967051</v>
      </c>
      <c r="D1907" t="s">
        <v>147</v>
      </c>
      <c r="E1907" t="s">
        <v>142</v>
      </c>
      <c r="F1907" t="s">
        <v>147</v>
      </c>
    </row>
    <row r="1908" spans="1:6" x14ac:dyDescent="0.35">
      <c r="A1908">
        <v>92412</v>
      </c>
      <c r="B1908">
        <v>34.839964000000002</v>
      </c>
      <c r="C1908">
        <v>-115.967051</v>
      </c>
      <c r="D1908" t="s">
        <v>147</v>
      </c>
      <c r="E1908" t="s">
        <v>142</v>
      </c>
      <c r="F1908" t="s">
        <v>147</v>
      </c>
    </row>
    <row r="1909" spans="1:6" x14ac:dyDescent="0.35">
      <c r="A1909">
        <v>92413</v>
      </c>
      <c r="B1909">
        <v>34.839964000000002</v>
      </c>
      <c r="C1909">
        <v>-115.967051</v>
      </c>
      <c r="D1909" t="s">
        <v>147</v>
      </c>
      <c r="E1909" t="s">
        <v>142</v>
      </c>
      <c r="F1909" t="s">
        <v>147</v>
      </c>
    </row>
    <row r="1910" spans="1:6" x14ac:dyDescent="0.35">
      <c r="A1910">
        <v>92414</v>
      </c>
      <c r="B1910">
        <v>34.839964000000002</v>
      </c>
      <c r="C1910">
        <v>-115.967051</v>
      </c>
      <c r="D1910" t="s">
        <v>147</v>
      </c>
      <c r="E1910" t="s">
        <v>142</v>
      </c>
      <c r="F1910" t="s">
        <v>147</v>
      </c>
    </row>
    <row r="1911" spans="1:6" x14ac:dyDescent="0.35">
      <c r="A1911">
        <v>92415</v>
      </c>
      <c r="B1911">
        <v>34.839964000000002</v>
      </c>
      <c r="C1911">
        <v>-115.967051</v>
      </c>
      <c r="D1911" t="s">
        <v>147</v>
      </c>
      <c r="E1911" t="s">
        <v>142</v>
      </c>
      <c r="F1911" t="s">
        <v>147</v>
      </c>
    </row>
    <row r="1912" spans="1:6" x14ac:dyDescent="0.35">
      <c r="A1912">
        <v>92418</v>
      </c>
      <c r="B1912">
        <v>34.839964000000002</v>
      </c>
      <c r="C1912">
        <v>-115.967051</v>
      </c>
      <c r="D1912" t="s">
        <v>147</v>
      </c>
      <c r="E1912" t="s">
        <v>142</v>
      </c>
      <c r="F1912" t="s">
        <v>147</v>
      </c>
    </row>
    <row r="1913" spans="1:6" x14ac:dyDescent="0.35">
      <c r="A1913">
        <v>92420</v>
      </c>
      <c r="B1913">
        <v>34.839964000000002</v>
      </c>
      <c r="C1913">
        <v>-115.967051</v>
      </c>
      <c r="D1913" t="s">
        <v>147</v>
      </c>
      <c r="E1913" t="s">
        <v>142</v>
      </c>
      <c r="F1913" t="s">
        <v>147</v>
      </c>
    </row>
    <row r="1914" spans="1:6" x14ac:dyDescent="0.35">
      <c r="A1914">
        <v>92423</v>
      </c>
      <c r="B1914">
        <v>34.839964000000002</v>
      </c>
      <c r="C1914">
        <v>-115.967051</v>
      </c>
      <c r="D1914" t="s">
        <v>147</v>
      </c>
      <c r="E1914" t="s">
        <v>142</v>
      </c>
      <c r="F1914" t="s">
        <v>147</v>
      </c>
    </row>
    <row r="1915" spans="1:6" x14ac:dyDescent="0.35">
      <c r="A1915">
        <v>92424</v>
      </c>
      <c r="B1915">
        <v>34.839964000000002</v>
      </c>
      <c r="C1915">
        <v>-115.967051</v>
      </c>
      <c r="D1915" t="s">
        <v>147</v>
      </c>
      <c r="E1915" t="s">
        <v>142</v>
      </c>
      <c r="F1915" t="s">
        <v>147</v>
      </c>
    </row>
    <row r="1916" spans="1:6" x14ac:dyDescent="0.35">
      <c r="A1916">
        <v>92427</v>
      </c>
      <c r="B1916">
        <v>34.262242999999998</v>
      </c>
      <c r="C1916">
        <v>-116.86150600000001</v>
      </c>
      <c r="D1916" t="s">
        <v>147</v>
      </c>
      <c r="E1916" t="s">
        <v>142</v>
      </c>
      <c r="F1916" t="s">
        <v>147</v>
      </c>
    </row>
    <row r="1917" spans="1:6" x14ac:dyDescent="0.35">
      <c r="A1917">
        <v>94066</v>
      </c>
      <c r="B1917">
        <v>37.623159000000001</v>
      </c>
      <c r="C1917">
        <v>-122.43603400000001</v>
      </c>
      <c r="D1917" t="s">
        <v>1108</v>
      </c>
      <c r="E1917" t="s">
        <v>142</v>
      </c>
      <c r="F1917" t="s">
        <v>209</v>
      </c>
    </row>
    <row r="1918" spans="1:6" x14ac:dyDescent="0.35">
      <c r="A1918">
        <v>94067</v>
      </c>
      <c r="B1918">
        <v>37.381143999999999</v>
      </c>
      <c r="C1918">
        <v>-122.334825</v>
      </c>
      <c r="D1918" t="s">
        <v>1108</v>
      </c>
      <c r="E1918" t="s">
        <v>142</v>
      </c>
      <c r="F1918" t="s">
        <v>209</v>
      </c>
    </row>
    <row r="1919" spans="1:6" x14ac:dyDescent="0.35">
      <c r="A1919">
        <v>94096</v>
      </c>
      <c r="B1919">
        <v>37.381143999999999</v>
      </c>
      <c r="C1919">
        <v>-122.334825</v>
      </c>
      <c r="D1919" t="s">
        <v>1108</v>
      </c>
      <c r="E1919" t="s">
        <v>142</v>
      </c>
      <c r="F1919" t="s">
        <v>209</v>
      </c>
    </row>
    <row r="1920" spans="1:6" x14ac:dyDescent="0.35">
      <c r="A1920">
        <v>94098</v>
      </c>
      <c r="B1920">
        <v>37.381143999999999</v>
      </c>
      <c r="C1920">
        <v>-122.334825</v>
      </c>
      <c r="D1920" t="s">
        <v>1108</v>
      </c>
      <c r="E1920" t="s">
        <v>142</v>
      </c>
      <c r="F1920" t="s">
        <v>209</v>
      </c>
    </row>
    <row r="1921" spans="1:6" x14ac:dyDescent="0.35">
      <c r="A1921">
        <v>94070</v>
      </c>
      <c r="B1921">
        <v>37.498586000000003</v>
      </c>
      <c r="C1921">
        <v>-122.29815000000001</v>
      </c>
      <c r="D1921" t="s">
        <v>1109</v>
      </c>
      <c r="E1921" t="s">
        <v>142</v>
      </c>
      <c r="F1921" t="s">
        <v>209</v>
      </c>
    </row>
    <row r="1922" spans="1:6" x14ac:dyDescent="0.35">
      <c r="A1922">
        <v>94071</v>
      </c>
      <c r="B1922">
        <v>37.381143999999999</v>
      </c>
      <c r="C1922">
        <v>-122.334825</v>
      </c>
      <c r="D1922" t="s">
        <v>1109</v>
      </c>
      <c r="E1922" t="s">
        <v>142</v>
      </c>
      <c r="F1922" t="s">
        <v>209</v>
      </c>
    </row>
    <row r="1923" spans="1:6" x14ac:dyDescent="0.35">
      <c r="A1923">
        <v>92672</v>
      </c>
      <c r="B1923">
        <v>33.568922999999998</v>
      </c>
      <c r="C1923">
        <v>-117.61608200000001</v>
      </c>
      <c r="D1923" t="s">
        <v>1110</v>
      </c>
      <c r="E1923" t="s">
        <v>142</v>
      </c>
      <c r="F1923" t="s">
        <v>163</v>
      </c>
    </row>
    <row r="1924" spans="1:6" x14ac:dyDescent="0.35">
      <c r="A1924">
        <v>92673</v>
      </c>
      <c r="B1924">
        <v>33.459744999999998</v>
      </c>
      <c r="C1924">
        <v>-117.62507600000001</v>
      </c>
      <c r="D1924" t="s">
        <v>1110</v>
      </c>
      <c r="E1924" t="s">
        <v>142</v>
      </c>
      <c r="F1924" t="s">
        <v>163</v>
      </c>
    </row>
    <row r="1925" spans="1:6" x14ac:dyDescent="0.35">
      <c r="A1925">
        <v>92674</v>
      </c>
      <c r="B1925">
        <v>33.438428000000002</v>
      </c>
      <c r="C1925">
        <v>-117.623131</v>
      </c>
      <c r="D1925" t="s">
        <v>1110</v>
      </c>
      <c r="E1925" t="s">
        <v>142</v>
      </c>
      <c r="F1925" t="s">
        <v>163</v>
      </c>
    </row>
    <row r="1926" spans="1:6" x14ac:dyDescent="0.35">
      <c r="A1926">
        <v>92101</v>
      </c>
      <c r="B1926">
        <v>32.7211</v>
      </c>
      <c r="C1926">
        <v>-117.17436600000001</v>
      </c>
      <c r="D1926" t="s">
        <v>168</v>
      </c>
      <c r="E1926" t="s">
        <v>142</v>
      </c>
      <c r="F1926" t="s">
        <v>168</v>
      </c>
    </row>
    <row r="1927" spans="1:6" x14ac:dyDescent="0.35">
      <c r="A1927">
        <v>92102</v>
      </c>
      <c r="B1927">
        <v>32.717120000000001</v>
      </c>
      <c r="C1927">
        <v>-117.118604</v>
      </c>
      <c r="D1927" t="s">
        <v>168</v>
      </c>
      <c r="E1927" t="s">
        <v>142</v>
      </c>
      <c r="F1927" t="s">
        <v>168</v>
      </c>
    </row>
    <row r="1928" spans="1:6" x14ac:dyDescent="0.35">
      <c r="A1928">
        <v>92103</v>
      </c>
      <c r="B1928">
        <v>32.746085000000001</v>
      </c>
      <c r="C1928">
        <v>-117.170517</v>
      </c>
      <c r="D1928" t="s">
        <v>168</v>
      </c>
      <c r="E1928" t="s">
        <v>142</v>
      </c>
      <c r="F1928" t="s">
        <v>168</v>
      </c>
    </row>
    <row r="1929" spans="1:6" x14ac:dyDescent="0.35">
      <c r="A1929">
        <v>92104</v>
      </c>
      <c r="B1929">
        <v>32.738750000000003</v>
      </c>
      <c r="C1929">
        <v>-117.128908</v>
      </c>
      <c r="D1929" t="s">
        <v>168</v>
      </c>
      <c r="E1929" t="s">
        <v>142</v>
      </c>
      <c r="F1929" t="s">
        <v>168</v>
      </c>
    </row>
    <row r="1930" spans="1:6" x14ac:dyDescent="0.35">
      <c r="A1930">
        <v>92105</v>
      </c>
      <c r="B1930">
        <v>32.737400000000001</v>
      </c>
      <c r="C1930">
        <v>-117.08731299999999</v>
      </c>
      <c r="D1930" t="s">
        <v>168</v>
      </c>
      <c r="E1930" t="s">
        <v>142</v>
      </c>
      <c r="F1930" t="s">
        <v>168</v>
      </c>
    </row>
    <row r="1931" spans="1:6" x14ac:dyDescent="0.35">
      <c r="A1931">
        <v>92106</v>
      </c>
      <c r="B1931">
        <v>32.709355000000002</v>
      </c>
      <c r="C1931">
        <v>-117.232764</v>
      </c>
      <c r="D1931" t="s">
        <v>168</v>
      </c>
      <c r="E1931" t="s">
        <v>142</v>
      </c>
      <c r="F1931" t="s">
        <v>168</v>
      </c>
    </row>
    <row r="1932" spans="1:6" x14ac:dyDescent="0.35">
      <c r="A1932">
        <v>92107</v>
      </c>
      <c r="B1932">
        <v>32.734999999999999</v>
      </c>
      <c r="C1932">
        <v>-117.202669</v>
      </c>
      <c r="D1932" t="s">
        <v>168</v>
      </c>
      <c r="E1932" t="s">
        <v>142</v>
      </c>
      <c r="F1932" t="s">
        <v>168</v>
      </c>
    </row>
    <row r="1933" spans="1:6" x14ac:dyDescent="0.35">
      <c r="A1933">
        <v>92108</v>
      </c>
      <c r="B1933">
        <v>32.774698999999998</v>
      </c>
      <c r="C1933">
        <v>-117.148616</v>
      </c>
      <c r="D1933" t="s">
        <v>168</v>
      </c>
      <c r="E1933" t="s">
        <v>142</v>
      </c>
      <c r="F1933" t="s">
        <v>168</v>
      </c>
    </row>
    <row r="1934" spans="1:6" x14ac:dyDescent="0.35">
      <c r="A1934">
        <v>92109</v>
      </c>
      <c r="B1934">
        <v>32.794747999999998</v>
      </c>
      <c r="C1934">
        <v>-117.239392</v>
      </c>
      <c r="D1934" t="s">
        <v>168</v>
      </c>
      <c r="E1934" t="s">
        <v>142</v>
      </c>
      <c r="F1934" t="s">
        <v>168</v>
      </c>
    </row>
    <row r="1935" spans="1:6" x14ac:dyDescent="0.35">
      <c r="A1935">
        <v>92110</v>
      </c>
      <c r="B1935">
        <v>32.775849000000001</v>
      </c>
      <c r="C1935">
        <v>-117.207965</v>
      </c>
      <c r="D1935" t="s">
        <v>168</v>
      </c>
      <c r="E1935" t="s">
        <v>142</v>
      </c>
      <c r="F1935" t="s">
        <v>168</v>
      </c>
    </row>
    <row r="1936" spans="1:6" x14ac:dyDescent="0.35">
      <c r="A1936">
        <v>92111</v>
      </c>
      <c r="B1936">
        <v>32.803716999999999</v>
      </c>
      <c r="C1936">
        <v>-117.16643000000001</v>
      </c>
      <c r="D1936" t="s">
        <v>168</v>
      </c>
      <c r="E1936" t="s">
        <v>142</v>
      </c>
      <c r="F1936" t="s">
        <v>168</v>
      </c>
    </row>
    <row r="1937" spans="1:6" x14ac:dyDescent="0.35">
      <c r="A1937">
        <v>92112</v>
      </c>
      <c r="B1937">
        <v>33.016928</v>
      </c>
      <c r="C1937">
        <v>-116.846046</v>
      </c>
      <c r="D1937" t="s">
        <v>168</v>
      </c>
      <c r="E1937" t="s">
        <v>142</v>
      </c>
      <c r="F1937" t="s">
        <v>168</v>
      </c>
    </row>
    <row r="1938" spans="1:6" x14ac:dyDescent="0.35">
      <c r="A1938">
        <v>92113</v>
      </c>
      <c r="B1938">
        <v>32.694600999999999</v>
      </c>
      <c r="C1938">
        <v>-117.121678</v>
      </c>
      <c r="D1938" t="s">
        <v>168</v>
      </c>
      <c r="E1938" t="s">
        <v>142</v>
      </c>
      <c r="F1938" t="s">
        <v>168</v>
      </c>
    </row>
    <row r="1939" spans="1:6" x14ac:dyDescent="0.35">
      <c r="A1939">
        <v>92114</v>
      </c>
      <c r="B1939">
        <v>32.706139999999998</v>
      </c>
      <c r="C1939">
        <v>-117.05165100000001</v>
      </c>
      <c r="D1939" t="s">
        <v>168</v>
      </c>
      <c r="E1939" t="s">
        <v>142</v>
      </c>
      <c r="F1939" t="s">
        <v>168</v>
      </c>
    </row>
    <row r="1940" spans="1:6" x14ac:dyDescent="0.35">
      <c r="A1940">
        <v>92115</v>
      </c>
      <c r="B1940">
        <v>32.757599999999996</v>
      </c>
      <c r="C1940">
        <v>-117.070688</v>
      </c>
      <c r="D1940" t="s">
        <v>168</v>
      </c>
      <c r="E1940" t="s">
        <v>142</v>
      </c>
      <c r="F1940" t="s">
        <v>168</v>
      </c>
    </row>
    <row r="1941" spans="1:6" x14ac:dyDescent="0.35">
      <c r="A1941">
        <v>92116</v>
      </c>
      <c r="B1941">
        <v>32.7654</v>
      </c>
      <c r="C1941">
        <v>-117.127894</v>
      </c>
      <c r="D1941" t="s">
        <v>168</v>
      </c>
      <c r="E1941" t="s">
        <v>142</v>
      </c>
      <c r="F1941" t="s">
        <v>168</v>
      </c>
    </row>
    <row r="1942" spans="1:6" x14ac:dyDescent="0.35">
      <c r="A1942">
        <v>92117</v>
      </c>
      <c r="B1942">
        <v>32.818398000000002</v>
      </c>
      <c r="C1942">
        <v>-117.197168</v>
      </c>
      <c r="D1942" t="s">
        <v>168</v>
      </c>
      <c r="E1942" t="s">
        <v>142</v>
      </c>
      <c r="F1942" t="s">
        <v>168</v>
      </c>
    </row>
    <row r="1943" spans="1:6" x14ac:dyDescent="0.35">
      <c r="A1943">
        <v>92119</v>
      </c>
      <c r="B1943">
        <v>32.815849</v>
      </c>
      <c r="C1943">
        <v>-117.033162</v>
      </c>
      <c r="D1943" t="s">
        <v>168</v>
      </c>
      <c r="E1943" t="s">
        <v>142</v>
      </c>
      <c r="F1943" t="s">
        <v>168</v>
      </c>
    </row>
    <row r="1944" spans="1:6" x14ac:dyDescent="0.35">
      <c r="A1944">
        <v>92120</v>
      </c>
      <c r="B1944">
        <v>32.794947000000001</v>
      </c>
      <c r="C1944">
        <v>-117.079863</v>
      </c>
      <c r="D1944" t="s">
        <v>168</v>
      </c>
      <c r="E1944" t="s">
        <v>142</v>
      </c>
      <c r="F1944" t="s">
        <v>168</v>
      </c>
    </row>
    <row r="1945" spans="1:6" x14ac:dyDescent="0.35">
      <c r="A1945">
        <v>92121</v>
      </c>
      <c r="B1945">
        <v>32.903910000000003</v>
      </c>
      <c r="C1945">
        <v>-117.20782800000001</v>
      </c>
      <c r="D1945" t="s">
        <v>168</v>
      </c>
      <c r="E1945" t="s">
        <v>142</v>
      </c>
      <c r="F1945" t="s">
        <v>168</v>
      </c>
    </row>
    <row r="1946" spans="1:6" x14ac:dyDescent="0.35">
      <c r="A1946">
        <v>92122</v>
      </c>
      <c r="B1946">
        <v>32.856847000000002</v>
      </c>
      <c r="C1946">
        <v>-117.208027</v>
      </c>
      <c r="D1946" t="s">
        <v>168</v>
      </c>
      <c r="E1946" t="s">
        <v>142</v>
      </c>
      <c r="F1946" t="s">
        <v>168</v>
      </c>
    </row>
    <row r="1947" spans="1:6" x14ac:dyDescent="0.35">
      <c r="A1947">
        <v>92123</v>
      </c>
      <c r="B1947">
        <v>32.810983</v>
      </c>
      <c r="C1947">
        <v>-117.13681200000001</v>
      </c>
      <c r="D1947" t="s">
        <v>168</v>
      </c>
      <c r="E1947" t="s">
        <v>142</v>
      </c>
      <c r="F1947" t="s">
        <v>168</v>
      </c>
    </row>
    <row r="1948" spans="1:6" x14ac:dyDescent="0.35">
      <c r="A1948">
        <v>92124</v>
      </c>
      <c r="B1948">
        <v>32.818733000000002</v>
      </c>
      <c r="C1948">
        <v>-117.082387</v>
      </c>
      <c r="D1948" t="s">
        <v>168</v>
      </c>
      <c r="E1948" t="s">
        <v>142</v>
      </c>
      <c r="F1948" t="s">
        <v>168</v>
      </c>
    </row>
    <row r="1949" spans="1:6" x14ac:dyDescent="0.35">
      <c r="A1949">
        <v>92126</v>
      </c>
      <c r="B1949">
        <v>32.899613000000002</v>
      </c>
      <c r="C1949">
        <v>-117.14491599999999</v>
      </c>
      <c r="D1949" t="s">
        <v>168</v>
      </c>
      <c r="E1949" t="s">
        <v>142</v>
      </c>
      <c r="F1949" t="s">
        <v>168</v>
      </c>
    </row>
    <row r="1950" spans="1:6" x14ac:dyDescent="0.35">
      <c r="A1950">
        <v>92127</v>
      </c>
      <c r="B1950">
        <v>33.021242999999998</v>
      </c>
      <c r="C1950">
        <v>-117.120915</v>
      </c>
      <c r="D1950" t="s">
        <v>168</v>
      </c>
      <c r="E1950" t="s">
        <v>142</v>
      </c>
      <c r="F1950" t="s">
        <v>168</v>
      </c>
    </row>
    <row r="1951" spans="1:6" x14ac:dyDescent="0.35">
      <c r="A1951">
        <v>92128</v>
      </c>
      <c r="B1951">
        <v>32.995483999999998</v>
      </c>
      <c r="C1951">
        <v>-117.07483000000001</v>
      </c>
      <c r="D1951" t="s">
        <v>168</v>
      </c>
      <c r="E1951" t="s">
        <v>142</v>
      </c>
      <c r="F1951" t="s">
        <v>168</v>
      </c>
    </row>
    <row r="1952" spans="1:6" x14ac:dyDescent="0.35">
      <c r="A1952">
        <v>92129</v>
      </c>
      <c r="B1952">
        <v>32.965012000000002</v>
      </c>
      <c r="C1952">
        <v>-117.12661900000001</v>
      </c>
      <c r="D1952" t="s">
        <v>168</v>
      </c>
      <c r="E1952" t="s">
        <v>142</v>
      </c>
      <c r="F1952" t="s">
        <v>168</v>
      </c>
    </row>
    <row r="1953" spans="1:6" x14ac:dyDescent="0.35">
      <c r="A1953">
        <v>92130</v>
      </c>
      <c r="B1953">
        <v>32.952466999999999</v>
      </c>
      <c r="C1953">
        <v>-117.161871</v>
      </c>
      <c r="D1953" t="s">
        <v>168</v>
      </c>
      <c r="E1953" t="s">
        <v>142</v>
      </c>
      <c r="F1953" t="s">
        <v>168</v>
      </c>
    </row>
    <row r="1954" spans="1:6" x14ac:dyDescent="0.35">
      <c r="A1954">
        <v>92131</v>
      </c>
      <c r="B1954">
        <v>32.874915999999999</v>
      </c>
      <c r="C1954">
        <v>-117.08832200000001</v>
      </c>
      <c r="D1954" t="s">
        <v>168</v>
      </c>
      <c r="E1954" t="s">
        <v>142</v>
      </c>
      <c r="F1954" t="s">
        <v>168</v>
      </c>
    </row>
    <row r="1955" spans="1:6" x14ac:dyDescent="0.35">
      <c r="A1955">
        <v>92132</v>
      </c>
      <c r="B1955">
        <v>32.643703000000002</v>
      </c>
      <c r="C1955">
        <v>-117.138414</v>
      </c>
      <c r="D1955" t="s">
        <v>168</v>
      </c>
      <c r="E1955" t="s">
        <v>142</v>
      </c>
      <c r="F1955" t="s">
        <v>168</v>
      </c>
    </row>
    <row r="1956" spans="1:6" x14ac:dyDescent="0.35">
      <c r="A1956">
        <v>92133</v>
      </c>
      <c r="B1956">
        <v>32.733507000000003</v>
      </c>
      <c r="C1956">
        <v>-117.21645100000001</v>
      </c>
      <c r="D1956" t="s">
        <v>168</v>
      </c>
      <c r="E1956" t="s">
        <v>142</v>
      </c>
      <c r="F1956" t="s">
        <v>168</v>
      </c>
    </row>
    <row r="1957" spans="1:6" x14ac:dyDescent="0.35">
      <c r="A1957">
        <v>92134</v>
      </c>
      <c r="B1957">
        <v>32.562106</v>
      </c>
      <c r="C1957">
        <v>-117.07165999999999</v>
      </c>
      <c r="D1957" t="s">
        <v>168</v>
      </c>
      <c r="E1957" t="s">
        <v>142</v>
      </c>
      <c r="F1957" t="s">
        <v>168</v>
      </c>
    </row>
    <row r="1958" spans="1:6" x14ac:dyDescent="0.35">
      <c r="A1958">
        <v>92135</v>
      </c>
      <c r="B1958">
        <v>33.016928</v>
      </c>
      <c r="C1958">
        <v>-116.846046</v>
      </c>
      <c r="D1958" t="s">
        <v>168</v>
      </c>
      <c r="E1958" t="s">
        <v>142</v>
      </c>
      <c r="F1958" t="s">
        <v>168</v>
      </c>
    </row>
    <row r="1959" spans="1:6" x14ac:dyDescent="0.35">
      <c r="A1959">
        <v>92136</v>
      </c>
      <c r="B1959">
        <v>32.683419999999998</v>
      </c>
      <c r="C1959">
        <v>-117.12191300000001</v>
      </c>
      <c r="D1959" t="s">
        <v>168</v>
      </c>
      <c r="E1959" t="s">
        <v>142</v>
      </c>
      <c r="F1959" t="s">
        <v>168</v>
      </c>
    </row>
    <row r="1960" spans="1:6" x14ac:dyDescent="0.35">
      <c r="A1960">
        <v>92137</v>
      </c>
      <c r="B1960">
        <v>32.853769999999997</v>
      </c>
      <c r="C1960">
        <v>-117.119744</v>
      </c>
      <c r="D1960" t="s">
        <v>168</v>
      </c>
      <c r="E1960" t="s">
        <v>142</v>
      </c>
      <c r="F1960" t="s">
        <v>168</v>
      </c>
    </row>
    <row r="1961" spans="1:6" x14ac:dyDescent="0.35">
      <c r="A1961">
        <v>92138</v>
      </c>
      <c r="B1961">
        <v>33.016928</v>
      </c>
      <c r="C1961">
        <v>-116.846046</v>
      </c>
      <c r="D1961" t="s">
        <v>168</v>
      </c>
      <c r="E1961" t="s">
        <v>142</v>
      </c>
      <c r="F1961" t="s">
        <v>168</v>
      </c>
    </row>
    <row r="1962" spans="1:6" x14ac:dyDescent="0.35">
      <c r="A1962">
        <v>92139</v>
      </c>
      <c r="B1962">
        <v>32.68018</v>
      </c>
      <c r="C1962">
        <v>-117.04762700000001</v>
      </c>
      <c r="D1962" t="s">
        <v>168</v>
      </c>
      <c r="E1962" t="s">
        <v>142</v>
      </c>
      <c r="F1962" t="s">
        <v>168</v>
      </c>
    </row>
    <row r="1963" spans="1:6" x14ac:dyDescent="0.35">
      <c r="A1963">
        <v>92140</v>
      </c>
      <c r="B1963">
        <v>32.74344</v>
      </c>
      <c r="C1963">
        <v>-117.200412</v>
      </c>
      <c r="D1963" t="s">
        <v>168</v>
      </c>
      <c r="E1963" t="s">
        <v>142</v>
      </c>
      <c r="F1963" t="s">
        <v>168</v>
      </c>
    </row>
    <row r="1964" spans="1:6" x14ac:dyDescent="0.35">
      <c r="A1964">
        <v>92142</v>
      </c>
      <c r="B1964">
        <v>33.016928</v>
      </c>
      <c r="C1964">
        <v>-116.846046</v>
      </c>
      <c r="D1964" t="s">
        <v>168</v>
      </c>
      <c r="E1964" t="s">
        <v>142</v>
      </c>
      <c r="F1964" t="s">
        <v>168</v>
      </c>
    </row>
    <row r="1965" spans="1:6" x14ac:dyDescent="0.35">
      <c r="A1965">
        <v>92145</v>
      </c>
      <c r="B1965">
        <v>32.889139</v>
      </c>
      <c r="C1965">
        <v>-117.100486</v>
      </c>
      <c r="D1965" t="s">
        <v>168</v>
      </c>
      <c r="E1965" t="s">
        <v>142</v>
      </c>
      <c r="F1965" t="s">
        <v>168</v>
      </c>
    </row>
    <row r="1966" spans="1:6" x14ac:dyDescent="0.35">
      <c r="A1966">
        <v>92147</v>
      </c>
      <c r="B1966">
        <v>33.016928</v>
      </c>
      <c r="C1966">
        <v>-116.846046</v>
      </c>
      <c r="D1966" t="s">
        <v>168</v>
      </c>
      <c r="E1966" t="s">
        <v>142</v>
      </c>
      <c r="F1966" t="s">
        <v>168</v>
      </c>
    </row>
    <row r="1967" spans="1:6" x14ac:dyDescent="0.35">
      <c r="A1967">
        <v>92149</v>
      </c>
      <c r="B1967">
        <v>33.016928</v>
      </c>
      <c r="C1967">
        <v>-116.846046</v>
      </c>
      <c r="D1967" t="s">
        <v>168</v>
      </c>
      <c r="E1967" t="s">
        <v>142</v>
      </c>
      <c r="F1967" t="s">
        <v>168</v>
      </c>
    </row>
    <row r="1968" spans="1:6" x14ac:dyDescent="0.35">
      <c r="A1968">
        <v>92150</v>
      </c>
      <c r="B1968">
        <v>33.016928</v>
      </c>
      <c r="C1968">
        <v>-116.846046</v>
      </c>
      <c r="D1968" t="s">
        <v>168</v>
      </c>
      <c r="E1968" t="s">
        <v>142</v>
      </c>
      <c r="F1968" t="s">
        <v>168</v>
      </c>
    </row>
    <row r="1969" spans="1:6" x14ac:dyDescent="0.35">
      <c r="A1969">
        <v>92152</v>
      </c>
      <c r="B1969">
        <v>33.016928</v>
      </c>
      <c r="C1969">
        <v>-116.846046</v>
      </c>
      <c r="D1969" t="s">
        <v>168</v>
      </c>
      <c r="E1969" t="s">
        <v>142</v>
      </c>
      <c r="F1969" t="s">
        <v>168</v>
      </c>
    </row>
    <row r="1970" spans="1:6" x14ac:dyDescent="0.35">
      <c r="A1970">
        <v>92153</v>
      </c>
      <c r="B1970">
        <v>33.016928</v>
      </c>
      <c r="C1970">
        <v>-116.846046</v>
      </c>
      <c r="D1970" t="s">
        <v>168</v>
      </c>
      <c r="E1970" t="s">
        <v>142</v>
      </c>
      <c r="F1970" t="s">
        <v>168</v>
      </c>
    </row>
    <row r="1971" spans="1:6" x14ac:dyDescent="0.35">
      <c r="A1971">
        <v>92154</v>
      </c>
      <c r="B1971">
        <v>32.628037999999997</v>
      </c>
      <c r="C1971">
        <v>-117.035225</v>
      </c>
      <c r="D1971" t="s">
        <v>168</v>
      </c>
      <c r="E1971" t="s">
        <v>142</v>
      </c>
      <c r="F1971" t="s">
        <v>168</v>
      </c>
    </row>
    <row r="1972" spans="1:6" x14ac:dyDescent="0.35">
      <c r="A1972">
        <v>92155</v>
      </c>
      <c r="B1972">
        <v>32.671602</v>
      </c>
      <c r="C1972">
        <v>-117.165665</v>
      </c>
      <c r="D1972" t="s">
        <v>168</v>
      </c>
      <c r="E1972" t="s">
        <v>142</v>
      </c>
      <c r="F1972" t="s">
        <v>168</v>
      </c>
    </row>
    <row r="1973" spans="1:6" x14ac:dyDescent="0.35">
      <c r="A1973">
        <v>92158</v>
      </c>
      <c r="B1973">
        <v>33.016928</v>
      </c>
      <c r="C1973">
        <v>-116.846046</v>
      </c>
      <c r="D1973" t="s">
        <v>168</v>
      </c>
      <c r="E1973" t="s">
        <v>142</v>
      </c>
      <c r="F1973" t="s">
        <v>168</v>
      </c>
    </row>
    <row r="1974" spans="1:6" x14ac:dyDescent="0.35">
      <c r="A1974">
        <v>92159</v>
      </c>
      <c r="B1974">
        <v>33.016928</v>
      </c>
      <c r="C1974">
        <v>-116.846046</v>
      </c>
      <c r="D1974" t="s">
        <v>168</v>
      </c>
      <c r="E1974" t="s">
        <v>142</v>
      </c>
      <c r="F1974" t="s">
        <v>168</v>
      </c>
    </row>
    <row r="1975" spans="1:6" x14ac:dyDescent="0.35">
      <c r="A1975">
        <v>92160</v>
      </c>
      <c r="B1975">
        <v>33.016928</v>
      </c>
      <c r="C1975">
        <v>-116.846046</v>
      </c>
      <c r="D1975" t="s">
        <v>168</v>
      </c>
      <c r="E1975" t="s">
        <v>142</v>
      </c>
      <c r="F1975" t="s">
        <v>168</v>
      </c>
    </row>
    <row r="1976" spans="1:6" x14ac:dyDescent="0.35">
      <c r="A1976">
        <v>92161</v>
      </c>
      <c r="B1976">
        <v>32.871845999999998</v>
      </c>
      <c r="C1976">
        <v>-117.229119</v>
      </c>
      <c r="D1976" t="s">
        <v>168</v>
      </c>
      <c r="E1976" t="s">
        <v>142</v>
      </c>
      <c r="F1976" t="s">
        <v>168</v>
      </c>
    </row>
    <row r="1977" spans="1:6" x14ac:dyDescent="0.35">
      <c r="A1977">
        <v>92162</v>
      </c>
      <c r="B1977">
        <v>33.016928</v>
      </c>
      <c r="C1977">
        <v>-116.846046</v>
      </c>
      <c r="D1977" t="s">
        <v>168</v>
      </c>
      <c r="E1977" t="s">
        <v>142</v>
      </c>
      <c r="F1977" t="s">
        <v>168</v>
      </c>
    </row>
    <row r="1978" spans="1:6" x14ac:dyDescent="0.35">
      <c r="A1978">
        <v>92163</v>
      </c>
      <c r="B1978">
        <v>33.016928</v>
      </c>
      <c r="C1978">
        <v>-116.846046</v>
      </c>
      <c r="D1978" t="s">
        <v>168</v>
      </c>
      <c r="E1978" t="s">
        <v>142</v>
      </c>
      <c r="F1978" t="s">
        <v>168</v>
      </c>
    </row>
    <row r="1979" spans="1:6" x14ac:dyDescent="0.35">
      <c r="A1979">
        <v>92164</v>
      </c>
      <c r="B1979">
        <v>33.016928</v>
      </c>
      <c r="C1979">
        <v>-116.846046</v>
      </c>
      <c r="D1979" t="s">
        <v>168</v>
      </c>
      <c r="E1979" t="s">
        <v>142</v>
      </c>
      <c r="F1979" t="s">
        <v>168</v>
      </c>
    </row>
    <row r="1980" spans="1:6" x14ac:dyDescent="0.35">
      <c r="A1980">
        <v>92165</v>
      </c>
      <c r="B1980">
        <v>33.016928</v>
      </c>
      <c r="C1980">
        <v>-116.846046</v>
      </c>
      <c r="D1980" t="s">
        <v>168</v>
      </c>
      <c r="E1980" t="s">
        <v>142</v>
      </c>
      <c r="F1980" t="s">
        <v>168</v>
      </c>
    </row>
    <row r="1981" spans="1:6" x14ac:dyDescent="0.35">
      <c r="A1981">
        <v>92166</v>
      </c>
      <c r="B1981">
        <v>33.016928</v>
      </c>
      <c r="C1981">
        <v>-116.846046</v>
      </c>
      <c r="D1981" t="s">
        <v>168</v>
      </c>
      <c r="E1981" t="s">
        <v>142</v>
      </c>
      <c r="F1981" t="s">
        <v>168</v>
      </c>
    </row>
    <row r="1982" spans="1:6" x14ac:dyDescent="0.35">
      <c r="A1982">
        <v>92167</v>
      </c>
      <c r="B1982">
        <v>33.016928</v>
      </c>
      <c r="C1982">
        <v>-116.846046</v>
      </c>
      <c r="D1982" t="s">
        <v>168</v>
      </c>
      <c r="E1982" t="s">
        <v>142</v>
      </c>
      <c r="F1982" t="s">
        <v>168</v>
      </c>
    </row>
    <row r="1983" spans="1:6" x14ac:dyDescent="0.35">
      <c r="A1983">
        <v>92168</v>
      </c>
      <c r="B1983">
        <v>33.016928</v>
      </c>
      <c r="C1983">
        <v>-116.846046</v>
      </c>
      <c r="D1983" t="s">
        <v>168</v>
      </c>
      <c r="E1983" t="s">
        <v>142</v>
      </c>
      <c r="F1983" t="s">
        <v>168</v>
      </c>
    </row>
    <row r="1984" spans="1:6" x14ac:dyDescent="0.35">
      <c r="A1984">
        <v>92169</v>
      </c>
      <c r="B1984">
        <v>33.016928</v>
      </c>
      <c r="C1984">
        <v>-116.846046</v>
      </c>
      <c r="D1984" t="s">
        <v>168</v>
      </c>
      <c r="E1984" t="s">
        <v>142</v>
      </c>
      <c r="F1984" t="s">
        <v>168</v>
      </c>
    </row>
    <row r="1985" spans="1:6" x14ac:dyDescent="0.35">
      <c r="A1985">
        <v>92170</v>
      </c>
      <c r="B1985">
        <v>33.016928</v>
      </c>
      <c r="C1985">
        <v>-116.846046</v>
      </c>
      <c r="D1985" t="s">
        <v>168</v>
      </c>
      <c r="E1985" t="s">
        <v>142</v>
      </c>
      <c r="F1985" t="s">
        <v>168</v>
      </c>
    </row>
    <row r="1986" spans="1:6" x14ac:dyDescent="0.35">
      <c r="A1986">
        <v>92171</v>
      </c>
      <c r="B1986">
        <v>33.016928</v>
      </c>
      <c r="C1986">
        <v>-116.846046</v>
      </c>
      <c r="D1986" t="s">
        <v>168</v>
      </c>
      <c r="E1986" t="s">
        <v>142</v>
      </c>
      <c r="F1986" t="s">
        <v>168</v>
      </c>
    </row>
    <row r="1987" spans="1:6" x14ac:dyDescent="0.35">
      <c r="A1987">
        <v>92172</v>
      </c>
      <c r="B1987">
        <v>33.016928</v>
      </c>
      <c r="C1987">
        <v>-116.846046</v>
      </c>
      <c r="D1987" t="s">
        <v>168</v>
      </c>
      <c r="E1987" t="s">
        <v>142</v>
      </c>
      <c r="F1987" t="s">
        <v>168</v>
      </c>
    </row>
    <row r="1988" spans="1:6" x14ac:dyDescent="0.35">
      <c r="A1988">
        <v>92174</v>
      </c>
      <c r="B1988">
        <v>33.016928</v>
      </c>
      <c r="C1988">
        <v>-116.846046</v>
      </c>
      <c r="D1988" t="s">
        <v>168</v>
      </c>
      <c r="E1988" t="s">
        <v>142</v>
      </c>
      <c r="F1988" t="s">
        <v>168</v>
      </c>
    </row>
    <row r="1989" spans="1:6" x14ac:dyDescent="0.35">
      <c r="A1989">
        <v>92175</v>
      </c>
      <c r="B1989">
        <v>33.016928</v>
      </c>
      <c r="C1989">
        <v>-116.846046</v>
      </c>
      <c r="D1989" t="s">
        <v>168</v>
      </c>
      <c r="E1989" t="s">
        <v>142</v>
      </c>
      <c r="F1989" t="s">
        <v>168</v>
      </c>
    </row>
    <row r="1990" spans="1:6" x14ac:dyDescent="0.35">
      <c r="A1990">
        <v>92176</v>
      </c>
      <c r="B1990">
        <v>33.016928</v>
      </c>
      <c r="C1990">
        <v>-116.846046</v>
      </c>
      <c r="D1990" t="s">
        <v>168</v>
      </c>
      <c r="E1990" t="s">
        <v>142</v>
      </c>
      <c r="F1990" t="s">
        <v>168</v>
      </c>
    </row>
    <row r="1991" spans="1:6" x14ac:dyDescent="0.35">
      <c r="A1991">
        <v>92177</v>
      </c>
      <c r="B1991">
        <v>33.016928</v>
      </c>
      <c r="C1991">
        <v>-116.846046</v>
      </c>
      <c r="D1991" t="s">
        <v>168</v>
      </c>
      <c r="E1991" t="s">
        <v>142</v>
      </c>
      <c r="F1991" t="s">
        <v>168</v>
      </c>
    </row>
    <row r="1992" spans="1:6" x14ac:dyDescent="0.35">
      <c r="A1992">
        <v>92179</v>
      </c>
      <c r="B1992">
        <v>32.572602000000003</v>
      </c>
      <c r="C1992">
        <v>-116.918724</v>
      </c>
      <c r="D1992" t="s">
        <v>168</v>
      </c>
      <c r="E1992" t="s">
        <v>142</v>
      </c>
      <c r="F1992" t="s">
        <v>168</v>
      </c>
    </row>
    <row r="1993" spans="1:6" x14ac:dyDescent="0.35">
      <c r="A1993">
        <v>92182</v>
      </c>
      <c r="B1993">
        <v>32.775087999999997</v>
      </c>
      <c r="C1993">
        <v>-117.076176</v>
      </c>
      <c r="D1993" t="s">
        <v>168</v>
      </c>
      <c r="E1993" t="s">
        <v>142</v>
      </c>
      <c r="F1993" t="s">
        <v>168</v>
      </c>
    </row>
    <row r="1994" spans="1:6" x14ac:dyDescent="0.35">
      <c r="A1994">
        <v>92184</v>
      </c>
      <c r="B1994">
        <v>33.016928</v>
      </c>
      <c r="C1994">
        <v>-116.846046</v>
      </c>
      <c r="D1994" t="s">
        <v>168</v>
      </c>
      <c r="E1994" t="s">
        <v>142</v>
      </c>
      <c r="F1994" t="s">
        <v>168</v>
      </c>
    </row>
    <row r="1995" spans="1:6" x14ac:dyDescent="0.35">
      <c r="A1995">
        <v>92186</v>
      </c>
      <c r="B1995">
        <v>33.016928</v>
      </c>
      <c r="C1995">
        <v>-116.846046</v>
      </c>
      <c r="D1995" t="s">
        <v>168</v>
      </c>
      <c r="E1995" t="s">
        <v>142</v>
      </c>
      <c r="F1995" t="s">
        <v>168</v>
      </c>
    </row>
    <row r="1996" spans="1:6" x14ac:dyDescent="0.35">
      <c r="A1996">
        <v>92187</v>
      </c>
      <c r="B1996">
        <v>33.016928</v>
      </c>
      <c r="C1996">
        <v>-116.846046</v>
      </c>
      <c r="D1996" t="s">
        <v>168</v>
      </c>
      <c r="E1996" t="s">
        <v>142</v>
      </c>
      <c r="F1996" t="s">
        <v>168</v>
      </c>
    </row>
    <row r="1997" spans="1:6" x14ac:dyDescent="0.35">
      <c r="A1997">
        <v>92190</v>
      </c>
      <c r="B1997">
        <v>33.016928</v>
      </c>
      <c r="C1997">
        <v>-116.846046</v>
      </c>
      <c r="D1997" t="s">
        <v>168</v>
      </c>
      <c r="E1997" t="s">
        <v>142</v>
      </c>
      <c r="F1997" t="s">
        <v>168</v>
      </c>
    </row>
    <row r="1998" spans="1:6" x14ac:dyDescent="0.35">
      <c r="A1998">
        <v>92191</v>
      </c>
      <c r="B1998">
        <v>33.016928</v>
      </c>
      <c r="C1998">
        <v>-116.846046</v>
      </c>
      <c r="D1998" t="s">
        <v>168</v>
      </c>
      <c r="E1998" t="s">
        <v>142</v>
      </c>
      <c r="F1998" t="s">
        <v>168</v>
      </c>
    </row>
    <row r="1999" spans="1:6" x14ac:dyDescent="0.35">
      <c r="A1999">
        <v>92192</v>
      </c>
      <c r="B1999">
        <v>33.016928</v>
      </c>
      <c r="C1999">
        <v>-116.846046</v>
      </c>
      <c r="D1999" t="s">
        <v>168</v>
      </c>
      <c r="E1999" t="s">
        <v>142</v>
      </c>
      <c r="F1999" t="s">
        <v>168</v>
      </c>
    </row>
    <row r="2000" spans="1:6" x14ac:dyDescent="0.35">
      <c r="A2000">
        <v>92193</v>
      </c>
      <c r="B2000">
        <v>33.016928</v>
      </c>
      <c r="C2000">
        <v>-116.846046</v>
      </c>
      <c r="D2000" t="s">
        <v>168</v>
      </c>
      <c r="E2000" t="s">
        <v>142</v>
      </c>
      <c r="F2000" t="s">
        <v>168</v>
      </c>
    </row>
    <row r="2001" spans="1:6" x14ac:dyDescent="0.35">
      <c r="A2001">
        <v>92194</v>
      </c>
      <c r="B2001">
        <v>33.016928</v>
      </c>
      <c r="C2001">
        <v>-116.846046</v>
      </c>
      <c r="D2001" t="s">
        <v>168</v>
      </c>
      <c r="E2001" t="s">
        <v>142</v>
      </c>
      <c r="F2001" t="s">
        <v>168</v>
      </c>
    </row>
    <row r="2002" spans="1:6" x14ac:dyDescent="0.35">
      <c r="A2002">
        <v>92195</v>
      </c>
      <c r="B2002">
        <v>33.016928</v>
      </c>
      <c r="C2002">
        <v>-116.846046</v>
      </c>
      <c r="D2002" t="s">
        <v>168</v>
      </c>
      <c r="E2002" t="s">
        <v>142</v>
      </c>
      <c r="F2002" t="s">
        <v>168</v>
      </c>
    </row>
    <row r="2003" spans="1:6" x14ac:dyDescent="0.35">
      <c r="A2003">
        <v>92196</v>
      </c>
      <c r="B2003">
        <v>33.016928</v>
      </c>
      <c r="C2003">
        <v>-116.846046</v>
      </c>
      <c r="D2003" t="s">
        <v>168</v>
      </c>
      <c r="E2003" t="s">
        <v>142</v>
      </c>
      <c r="F2003" t="s">
        <v>168</v>
      </c>
    </row>
    <row r="2004" spans="1:6" x14ac:dyDescent="0.35">
      <c r="A2004">
        <v>92197</v>
      </c>
      <c r="B2004">
        <v>33.016928</v>
      </c>
      <c r="C2004">
        <v>-116.846046</v>
      </c>
      <c r="D2004" t="s">
        <v>168</v>
      </c>
      <c r="E2004" t="s">
        <v>142</v>
      </c>
      <c r="F2004" t="s">
        <v>168</v>
      </c>
    </row>
    <row r="2005" spans="1:6" x14ac:dyDescent="0.35">
      <c r="A2005">
        <v>92198</v>
      </c>
      <c r="B2005">
        <v>33.016928</v>
      </c>
      <c r="C2005">
        <v>-116.846046</v>
      </c>
      <c r="D2005" t="s">
        <v>168</v>
      </c>
      <c r="E2005" t="s">
        <v>142</v>
      </c>
      <c r="F2005" t="s">
        <v>168</v>
      </c>
    </row>
    <row r="2006" spans="1:6" x14ac:dyDescent="0.35">
      <c r="A2006">
        <v>92199</v>
      </c>
      <c r="B2006">
        <v>32.751575000000003</v>
      </c>
      <c r="C2006">
        <v>-117.19184799999999</v>
      </c>
      <c r="D2006" t="s">
        <v>168</v>
      </c>
      <c r="E2006" t="s">
        <v>142</v>
      </c>
      <c r="F2006" t="s">
        <v>168</v>
      </c>
    </row>
    <row r="2007" spans="1:6" x14ac:dyDescent="0.35">
      <c r="A2007">
        <v>91773</v>
      </c>
      <c r="B2007">
        <v>33.786594000000001</v>
      </c>
      <c r="C2007">
        <v>-118.29866199999999</v>
      </c>
      <c r="D2007" t="s">
        <v>1111</v>
      </c>
      <c r="E2007" t="s">
        <v>142</v>
      </c>
      <c r="F2007" t="s">
        <v>145</v>
      </c>
    </row>
    <row r="2008" spans="1:6" x14ac:dyDescent="0.35">
      <c r="A2008">
        <v>91340</v>
      </c>
      <c r="B2008">
        <v>33.786594000000001</v>
      </c>
      <c r="C2008">
        <v>-118.29866199999999</v>
      </c>
      <c r="D2008" t="s">
        <v>1112</v>
      </c>
      <c r="E2008" t="s">
        <v>142</v>
      </c>
      <c r="F2008" t="s">
        <v>145</v>
      </c>
    </row>
    <row r="2009" spans="1:6" x14ac:dyDescent="0.35">
      <c r="A2009">
        <v>91341</v>
      </c>
      <c r="B2009">
        <v>33.786594000000001</v>
      </c>
      <c r="C2009">
        <v>-118.29866199999999</v>
      </c>
      <c r="D2009" t="s">
        <v>1112</v>
      </c>
      <c r="E2009" t="s">
        <v>142</v>
      </c>
      <c r="F2009" t="s">
        <v>145</v>
      </c>
    </row>
    <row r="2010" spans="1:6" x14ac:dyDescent="0.35">
      <c r="A2010">
        <v>94101</v>
      </c>
      <c r="B2010">
        <v>37.784827</v>
      </c>
      <c r="C2010">
        <v>-122.727802</v>
      </c>
      <c r="D2010" t="s">
        <v>79</v>
      </c>
      <c r="E2010" t="s">
        <v>142</v>
      </c>
      <c r="F2010" t="s">
        <v>79</v>
      </c>
    </row>
    <row r="2011" spans="1:6" x14ac:dyDescent="0.35">
      <c r="A2011">
        <v>94102</v>
      </c>
      <c r="B2011">
        <v>37.779277999999998</v>
      </c>
      <c r="C2011">
        <v>-122.41658200000001</v>
      </c>
      <c r="D2011" t="s">
        <v>79</v>
      </c>
      <c r="E2011" t="s">
        <v>142</v>
      </c>
      <c r="F2011" t="s">
        <v>79</v>
      </c>
    </row>
    <row r="2012" spans="1:6" x14ac:dyDescent="0.35">
      <c r="A2012">
        <v>94103</v>
      </c>
      <c r="B2012">
        <v>37.775677999999999</v>
      </c>
      <c r="C2012">
        <v>-122.412131</v>
      </c>
      <c r="D2012" t="s">
        <v>79</v>
      </c>
      <c r="E2012" t="s">
        <v>142</v>
      </c>
      <c r="F2012" t="s">
        <v>79</v>
      </c>
    </row>
    <row r="2013" spans="1:6" x14ac:dyDescent="0.35">
      <c r="A2013">
        <v>94104</v>
      </c>
      <c r="B2013">
        <v>37.790728000000001</v>
      </c>
      <c r="C2013">
        <v>-122.401732</v>
      </c>
      <c r="D2013" t="s">
        <v>79</v>
      </c>
      <c r="E2013" t="s">
        <v>142</v>
      </c>
      <c r="F2013" t="s">
        <v>79</v>
      </c>
    </row>
    <row r="2014" spans="1:6" x14ac:dyDescent="0.35">
      <c r="A2014">
        <v>94105</v>
      </c>
      <c r="B2014">
        <v>37.789594999999998</v>
      </c>
      <c r="C2014">
        <v>-122.39563099999999</v>
      </c>
      <c r="D2014" t="s">
        <v>79</v>
      </c>
      <c r="E2014" t="s">
        <v>142</v>
      </c>
      <c r="F2014" t="s">
        <v>79</v>
      </c>
    </row>
    <row r="2015" spans="1:6" x14ac:dyDescent="0.35">
      <c r="A2015">
        <v>94106</v>
      </c>
      <c r="B2015">
        <v>37.784827</v>
      </c>
      <c r="C2015">
        <v>-122.727802</v>
      </c>
      <c r="D2015" t="s">
        <v>79</v>
      </c>
      <c r="E2015" t="s">
        <v>142</v>
      </c>
      <c r="F2015" t="s">
        <v>79</v>
      </c>
    </row>
    <row r="2016" spans="1:6" x14ac:dyDescent="0.35">
      <c r="A2016">
        <v>94107</v>
      </c>
      <c r="B2016">
        <v>37.769029000000003</v>
      </c>
      <c r="C2016">
        <v>-122.393681</v>
      </c>
      <c r="D2016" t="s">
        <v>79</v>
      </c>
      <c r="E2016" t="s">
        <v>142</v>
      </c>
      <c r="F2016" t="s">
        <v>79</v>
      </c>
    </row>
    <row r="2017" spans="1:6" x14ac:dyDescent="0.35">
      <c r="A2017">
        <v>94108</v>
      </c>
      <c r="B2017">
        <v>37.791027999999997</v>
      </c>
      <c r="C2017">
        <v>-122.408782</v>
      </c>
      <c r="D2017" t="s">
        <v>79</v>
      </c>
      <c r="E2017" t="s">
        <v>142</v>
      </c>
      <c r="F2017" t="s">
        <v>79</v>
      </c>
    </row>
    <row r="2018" spans="1:6" x14ac:dyDescent="0.35">
      <c r="A2018">
        <v>94109</v>
      </c>
      <c r="B2018">
        <v>37.795219000000003</v>
      </c>
      <c r="C2018">
        <v>-122.420782</v>
      </c>
      <c r="D2018" t="s">
        <v>79</v>
      </c>
      <c r="E2018" t="s">
        <v>142</v>
      </c>
      <c r="F2018" t="s">
        <v>79</v>
      </c>
    </row>
    <row r="2019" spans="1:6" x14ac:dyDescent="0.35">
      <c r="A2019">
        <v>94110</v>
      </c>
      <c r="B2019">
        <v>37.748932000000003</v>
      </c>
      <c r="C2019">
        <v>-122.416281</v>
      </c>
      <c r="D2019" t="s">
        <v>79</v>
      </c>
      <c r="E2019" t="s">
        <v>142</v>
      </c>
      <c r="F2019" t="s">
        <v>79</v>
      </c>
    </row>
    <row r="2020" spans="1:6" x14ac:dyDescent="0.35">
      <c r="A2020">
        <v>94111</v>
      </c>
      <c r="B2020">
        <v>37.773578999999998</v>
      </c>
      <c r="C2020">
        <v>-122.405331</v>
      </c>
      <c r="D2020" t="s">
        <v>79</v>
      </c>
      <c r="E2020" t="s">
        <v>142</v>
      </c>
      <c r="F2020" t="s">
        <v>79</v>
      </c>
    </row>
    <row r="2021" spans="1:6" x14ac:dyDescent="0.35">
      <c r="A2021">
        <v>94112</v>
      </c>
      <c r="B2021">
        <v>37.721981</v>
      </c>
      <c r="C2021">
        <v>-122.43938199999999</v>
      </c>
      <c r="D2021" t="s">
        <v>79</v>
      </c>
      <c r="E2021" t="s">
        <v>142</v>
      </c>
      <c r="F2021" t="s">
        <v>79</v>
      </c>
    </row>
    <row r="2022" spans="1:6" x14ac:dyDescent="0.35">
      <c r="A2022">
        <v>94114</v>
      </c>
      <c r="B2022">
        <v>37.758279000000002</v>
      </c>
      <c r="C2022">
        <v>-122.43933199999999</v>
      </c>
      <c r="D2022" t="s">
        <v>79</v>
      </c>
      <c r="E2022" t="s">
        <v>142</v>
      </c>
      <c r="F2022" t="s">
        <v>79</v>
      </c>
    </row>
    <row r="2023" spans="1:6" x14ac:dyDescent="0.35">
      <c r="A2023">
        <v>94115</v>
      </c>
      <c r="B2023">
        <v>37.786028000000002</v>
      </c>
      <c r="C2023">
        <v>-122.437032</v>
      </c>
      <c r="D2023" t="s">
        <v>79</v>
      </c>
      <c r="E2023" t="s">
        <v>142</v>
      </c>
      <c r="F2023" t="s">
        <v>79</v>
      </c>
    </row>
    <row r="2024" spans="1:6" x14ac:dyDescent="0.35">
      <c r="A2024">
        <v>94116</v>
      </c>
      <c r="B2024">
        <v>37.743856999999998</v>
      </c>
      <c r="C2024">
        <v>-122.483232</v>
      </c>
      <c r="D2024" t="s">
        <v>79</v>
      </c>
      <c r="E2024" t="s">
        <v>142</v>
      </c>
      <c r="F2024" t="s">
        <v>79</v>
      </c>
    </row>
    <row r="2025" spans="1:6" x14ac:dyDescent="0.35">
      <c r="A2025">
        <v>94117</v>
      </c>
      <c r="B2025">
        <v>37.769078999999998</v>
      </c>
      <c r="C2025">
        <v>-122.443882</v>
      </c>
      <c r="D2025" t="s">
        <v>79</v>
      </c>
      <c r="E2025" t="s">
        <v>142</v>
      </c>
      <c r="F2025" t="s">
        <v>79</v>
      </c>
    </row>
    <row r="2026" spans="1:6" x14ac:dyDescent="0.35">
      <c r="A2026">
        <v>94118</v>
      </c>
      <c r="B2026">
        <v>37.778779</v>
      </c>
      <c r="C2026">
        <v>-122.459982</v>
      </c>
      <c r="D2026" t="s">
        <v>79</v>
      </c>
      <c r="E2026" t="s">
        <v>142</v>
      </c>
      <c r="F2026" t="s">
        <v>79</v>
      </c>
    </row>
    <row r="2027" spans="1:6" x14ac:dyDescent="0.35">
      <c r="A2027">
        <v>94119</v>
      </c>
      <c r="B2027">
        <v>37.784827</v>
      </c>
      <c r="C2027">
        <v>-122.727802</v>
      </c>
      <c r="D2027" t="s">
        <v>79</v>
      </c>
      <c r="E2027" t="s">
        <v>142</v>
      </c>
      <c r="F2027" t="s">
        <v>79</v>
      </c>
    </row>
    <row r="2028" spans="1:6" x14ac:dyDescent="0.35">
      <c r="A2028">
        <v>94120</v>
      </c>
      <c r="B2028">
        <v>37.784827</v>
      </c>
      <c r="C2028">
        <v>-122.727802</v>
      </c>
      <c r="D2028" t="s">
        <v>79</v>
      </c>
      <c r="E2028" t="s">
        <v>142</v>
      </c>
      <c r="F2028" t="s">
        <v>79</v>
      </c>
    </row>
    <row r="2029" spans="1:6" x14ac:dyDescent="0.35">
      <c r="A2029">
        <v>94121</v>
      </c>
      <c r="B2029">
        <v>37.777129000000002</v>
      </c>
      <c r="C2029">
        <v>-122.491682</v>
      </c>
      <c r="D2029" t="s">
        <v>79</v>
      </c>
      <c r="E2029" t="s">
        <v>142</v>
      </c>
      <c r="F2029" t="s">
        <v>79</v>
      </c>
    </row>
    <row r="2030" spans="1:6" x14ac:dyDescent="0.35">
      <c r="A2030">
        <v>94122</v>
      </c>
      <c r="B2030">
        <v>37.761178999999998</v>
      </c>
      <c r="C2030">
        <v>-122.47573199999999</v>
      </c>
      <c r="D2030" t="s">
        <v>79</v>
      </c>
      <c r="E2030" t="s">
        <v>142</v>
      </c>
      <c r="F2030" t="s">
        <v>79</v>
      </c>
    </row>
    <row r="2031" spans="1:6" x14ac:dyDescent="0.35">
      <c r="A2031">
        <v>94123</v>
      </c>
      <c r="B2031">
        <v>37.799669999999999</v>
      </c>
      <c r="C2031">
        <v>-122.435732</v>
      </c>
      <c r="D2031" t="s">
        <v>79</v>
      </c>
      <c r="E2031" t="s">
        <v>142</v>
      </c>
      <c r="F2031" t="s">
        <v>79</v>
      </c>
    </row>
    <row r="2032" spans="1:6" x14ac:dyDescent="0.35">
      <c r="A2032">
        <v>94124</v>
      </c>
      <c r="B2032">
        <v>37.731229999999996</v>
      </c>
      <c r="C2032">
        <v>-122.382857</v>
      </c>
      <c r="D2032" t="s">
        <v>79</v>
      </c>
      <c r="E2032" t="s">
        <v>142</v>
      </c>
      <c r="F2032" t="s">
        <v>79</v>
      </c>
    </row>
    <row r="2033" spans="1:6" x14ac:dyDescent="0.35">
      <c r="A2033">
        <v>94125</v>
      </c>
      <c r="B2033">
        <v>37.784827</v>
      </c>
      <c r="C2033">
        <v>-122.727802</v>
      </c>
      <c r="D2033" t="s">
        <v>79</v>
      </c>
      <c r="E2033" t="s">
        <v>142</v>
      </c>
      <c r="F2033" t="s">
        <v>79</v>
      </c>
    </row>
    <row r="2034" spans="1:6" x14ac:dyDescent="0.35">
      <c r="A2034">
        <v>94126</v>
      </c>
      <c r="B2034">
        <v>37.784827</v>
      </c>
      <c r="C2034">
        <v>-122.727802</v>
      </c>
      <c r="D2034" t="s">
        <v>79</v>
      </c>
      <c r="E2034" t="s">
        <v>142</v>
      </c>
      <c r="F2034" t="s">
        <v>79</v>
      </c>
    </row>
    <row r="2035" spans="1:6" x14ac:dyDescent="0.35">
      <c r="A2035">
        <v>94127</v>
      </c>
      <c r="B2035">
        <v>37.734029999999997</v>
      </c>
      <c r="C2035">
        <v>-122.45863199999999</v>
      </c>
      <c r="D2035" t="s">
        <v>79</v>
      </c>
      <c r="E2035" t="s">
        <v>142</v>
      </c>
      <c r="F2035" t="s">
        <v>79</v>
      </c>
    </row>
    <row r="2036" spans="1:6" x14ac:dyDescent="0.35">
      <c r="A2036">
        <v>94128</v>
      </c>
      <c r="B2036">
        <v>37.621581999999997</v>
      </c>
      <c r="C2036">
        <v>-122.392882</v>
      </c>
      <c r="D2036" t="s">
        <v>79</v>
      </c>
      <c r="E2036" t="s">
        <v>142</v>
      </c>
      <c r="F2036" t="s">
        <v>209</v>
      </c>
    </row>
    <row r="2037" spans="1:6" x14ac:dyDescent="0.35">
      <c r="A2037">
        <v>94129</v>
      </c>
      <c r="B2037">
        <v>37.798878000000002</v>
      </c>
      <c r="C2037">
        <v>-122.465682</v>
      </c>
      <c r="D2037" t="s">
        <v>79</v>
      </c>
      <c r="E2037" t="s">
        <v>142</v>
      </c>
      <c r="F2037" t="s">
        <v>79</v>
      </c>
    </row>
    <row r="2038" spans="1:6" x14ac:dyDescent="0.35">
      <c r="A2038">
        <v>94130</v>
      </c>
      <c r="B2038">
        <v>37.819763000000002</v>
      </c>
      <c r="C2038">
        <v>-122.368433</v>
      </c>
      <c r="D2038" t="s">
        <v>79</v>
      </c>
      <c r="E2038" t="s">
        <v>142</v>
      </c>
      <c r="F2038" t="s">
        <v>79</v>
      </c>
    </row>
    <row r="2039" spans="1:6" x14ac:dyDescent="0.35">
      <c r="A2039">
        <v>94131</v>
      </c>
      <c r="B2039">
        <v>37.743630000000003</v>
      </c>
      <c r="C2039">
        <v>-122.44318199999999</v>
      </c>
      <c r="D2039" t="s">
        <v>79</v>
      </c>
      <c r="E2039" t="s">
        <v>142</v>
      </c>
      <c r="F2039" t="s">
        <v>79</v>
      </c>
    </row>
    <row r="2040" spans="1:6" x14ac:dyDescent="0.35">
      <c r="A2040">
        <v>94132</v>
      </c>
      <c r="B2040">
        <v>37.722631</v>
      </c>
      <c r="C2040">
        <v>-122.482483</v>
      </c>
      <c r="D2040" t="s">
        <v>79</v>
      </c>
      <c r="E2040" t="s">
        <v>142</v>
      </c>
      <c r="F2040" t="s">
        <v>79</v>
      </c>
    </row>
    <row r="2041" spans="1:6" x14ac:dyDescent="0.35">
      <c r="A2041">
        <v>94133</v>
      </c>
      <c r="B2041">
        <v>37.801927999999997</v>
      </c>
      <c r="C2041">
        <v>-122.41018200000001</v>
      </c>
      <c r="D2041" t="s">
        <v>79</v>
      </c>
      <c r="E2041" t="s">
        <v>142</v>
      </c>
      <c r="F2041" t="s">
        <v>79</v>
      </c>
    </row>
    <row r="2042" spans="1:6" x14ac:dyDescent="0.35">
      <c r="A2042">
        <v>94134</v>
      </c>
      <c r="B2042">
        <v>37.721679999999999</v>
      </c>
      <c r="C2042">
        <v>-122.410832</v>
      </c>
      <c r="D2042" t="s">
        <v>79</v>
      </c>
      <c r="E2042" t="s">
        <v>142</v>
      </c>
      <c r="F2042" t="s">
        <v>79</v>
      </c>
    </row>
    <row r="2043" spans="1:6" x14ac:dyDescent="0.35">
      <c r="A2043">
        <v>94135</v>
      </c>
      <c r="B2043">
        <v>37.784827</v>
      </c>
      <c r="C2043">
        <v>-122.727802</v>
      </c>
      <c r="D2043" t="s">
        <v>79</v>
      </c>
      <c r="E2043" t="s">
        <v>142</v>
      </c>
      <c r="F2043" t="s">
        <v>79</v>
      </c>
    </row>
    <row r="2044" spans="1:6" x14ac:dyDescent="0.35">
      <c r="A2044">
        <v>94136</v>
      </c>
      <c r="B2044">
        <v>37.784827</v>
      </c>
      <c r="C2044">
        <v>-122.727802</v>
      </c>
      <c r="D2044" t="s">
        <v>79</v>
      </c>
      <c r="E2044" t="s">
        <v>142</v>
      </c>
      <c r="F2044" t="s">
        <v>79</v>
      </c>
    </row>
    <row r="2045" spans="1:6" x14ac:dyDescent="0.35">
      <c r="A2045">
        <v>94137</v>
      </c>
      <c r="B2045">
        <v>37.784827</v>
      </c>
      <c r="C2045">
        <v>-122.727802</v>
      </c>
      <c r="D2045" t="s">
        <v>79</v>
      </c>
      <c r="E2045" t="s">
        <v>142</v>
      </c>
      <c r="F2045" t="s">
        <v>79</v>
      </c>
    </row>
    <row r="2046" spans="1:6" x14ac:dyDescent="0.35">
      <c r="A2046">
        <v>94138</v>
      </c>
      <c r="B2046">
        <v>37.784827</v>
      </c>
      <c r="C2046">
        <v>-122.727802</v>
      </c>
      <c r="D2046" t="s">
        <v>79</v>
      </c>
      <c r="E2046" t="s">
        <v>142</v>
      </c>
      <c r="F2046" t="s">
        <v>79</v>
      </c>
    </row>
    <row r="2047" spans="1:6" x14ac:dyDescent="0.35">
      <c r="A2047">
        <v>94139</v>
      </c>
      <c r="B2047">
        <v>37.784827</v>
      </c>
      <c r="C2047">
        <v>-122.727802</v>
      </c>
      <c r="D2047" t="s">
        <v>79</v>
      </c>
      <c r="E2047" t="s">
        <v>142</v>
      </c>
      <c r="F2047" t="s">
        <v>79</v>
      </c>
    </row>
    <row r="2048" spans="1:6" x14ac:dyDescent="0.35">
      <c r="A2048">
        <v>94140</v>
      </c>
      <c r="B2048">
        <v>37.784827</v>
      </c>
      <c r="C2048">
        <v>-122.727802</v>
      </c>
      <c r="D2048" t="s">
        <v>79</v>
      </c>
      <c r="E2048" t="s">
        <v>142</v>
      </c>
      <c r="F2048" t="s">
        <v>79</v>
      </c>
    </row>
    <row r="2049" spans="1:6" x14ac:dyDescent="0.35">
      <c r="A2049">
        <v>94141</v>
      </c>
      <c r="B2049">
        <v>37.784827</v>
      </c>
      <c r="C2049">
        <v>-122.727802</v>
      </c>
      <c r="D2049" t="s">
        <v>79</v>
      </c>
      <c r="E2049" t="s">
        <v>142</v>
      </c>
      <c r="F2049" t="s">
        <v>79</v>
      </c>
    </row>
    <row r="2050" spans="1:6" x14ac:dyDescent="0.35">
      <c r="A2050">
        <v>94142</v>
      </c>
      <c r="B2050">
        <v>37.784827</v>
      </c>
      <c r="C2050">
        <v>-122.727802</v>
      </c>
      <c r="D2050" t="s">
        <v>79</v>
      </c>
      <c r="E2050" t="s">
        <v>142</v>
      </c>
      <c r="F2050" t="s">
        <v>79</v>
      </c>
    </row>
    <row r="2051" spans="1:6" x14ac:dyDescent="0.35">
      <c r="A2051">
        <v>94143</v>
      </c>
      <c r="B2051">
        <v>37.763129999999997</v>
      </c>
      <c r="C2051">
        <v>-122.45858200000001</v>
      </c>
      <c r="D2051" t="s">
        <v>79</v>
      </c>
      <c r="E2051" t="s">
        <v>142</v>
      </c>
      <c r="F2051" t="s">
        <v>79</v>
      </c>
    </row>
    <row r="2052" spans="1:6" x14ac:dyDescent="0.35">
      <c r="A2052">
        <v>94144</v>
      </c>
      <c r="B2052">
        <v>37.784827</v>
      </c>
      <c r="C2052">
        <v>-122.727802</v>
      </c>
      <c r="D2052" t="s">
        <v>79</v>
      </c>
      <c r="E2052" t="s">
        <v>142</v>
      </c>
      <c r="F2052" t="s">
        <v>79</v>
      </c>
    </row>
    <row r="2053" spans="1:6" x14ac:dyDescent="0.35">
      <c r="A2053">
        <v>94145</v>
      </c>
      <c r="B2053">
        <v>37.784827</v>
      </c>
      <c r="C2053">
        <v>-122.727802</v>
      </c>
      <c r="D2053" t="s">
        <v>79</v>
      </c>
      <c r="E2053" t="s">
        <v>142</v>
      </c>
      <c r="F2053" t="s">
        <v>79</v>
      </c>
    </row>
    <row r="2054" spans="1:6" x14ac:dyDescent="0.35">
      <c r="A2054">
        <v>94146</v>
      </c>
      <c r="B2054">
        <v>37.784827</v>
      </c>
      <c r="C2054">
        <v>-122.727802</v>
      </c>
      <c r="D2054" t="s">
        <v>79</v>
      </c>
      <c r="E2054" t="s">
        <v>142</v>
      </c>
      <c r="F2054" t="s">
        <v>79</v>
      </c>
    </row>
    <row r="2055" spans="1:6" x14ac:dyDescent="0.35">
      <c r="A2055">
        <v>94147</v>
      </c>
      <c r="B2055">
        <v>37.784827</v>
      </c>
      <c r="C2055">
        <v>-122.727802</v>
      </c>
      <c r="D2055" t="s">
        <v>79</v>
      </c>
      <c r="E2055" t="s">
        <v>142</v>
      </c>
      <c r="F2055" t="s">
        <v>79</v>
      </c>
    </row>
    <row r="2056" spans="1:6" x14ac:dyDescent="0.35">
      <c r="A2056">
        <v>94150</v>
      </c>
      <c r="B2056">
        <v>37.784827</v>
      </c>
      <c r="C2056">
        <v>-122.727802</v>
      </c>
      <c r="D2056" t="s">
        <v>79</v>
      </c>
      <c r="E2056" t="s">
        <v>142</v>
      </c>
      <c r="F2056" t="s">
        <v>79</v>
      </c>
    </row>
    <row r="2057" spans="1:6" x14ac:dyDescent="0.35">
      <c r="A2057">
        <v>94151</v>
      </c>
      <c r="B2057">
        <v>37.784827</v>
      </c>
      <c r="C2057">
        <v>-122.727802</v>
      </c>
      <c r="D2057" t="s">
        <v>79</v>
      </c>
      <c r="E2057" t="s">
        <v>142</v>
      </c>
      <c r="F2057" t="s">
        <v>79</v>
      </c>
    </row>
    <row r="2058" spans="1:6" x14ac:dyDescent="0.35">
      <c r="A2058">
        <v>94152</v>
      </c>
      <c r="B2058">
        <v>37.784827</v>
      </c>
      <c r="C2058">
        <v>-122.727802</v>
      </c>
      <c r="D2058" t="s">
        <v>79</v>
      </c>
      <c r="E2058" t="s">
        <v>142</v>
      </c>
      <c r="F2058" t="s">
        <v>79</v>
      </c>
    </row>
    <row r="2059" spans="1:6" x14ac:dyDescent="0.35">
      <c r="A2059">
        <v>94153</v>
      </c>
      <c r="B2059">
        <v>37.784827</v>
      </c>
      <c r="C2059">
        <v>-122.727802</v>
      </c>
      <c r="D2059" t="s">
        <v>79</v>
      </c>
      <c r="E2059" t="s">
        <v>142</v>
      </c>
      <c r="F2059" t="s">
        <v>79</v>
      </c>
    </row>
    <row r="2060" spans="1:6" x14ac:dyDescent="0.35">
      <c r="A2060">
        <v>94154</v>
      </c>
      <c r="B2060">
        <v>37.784827</v>
      </c>
      <c r="C2060">
        <v>-122.727802</v>
      </c>
      <c r="D2060" t="s">
        <v>79</v>
      </c>
      <c r="E2060" t="s">
        <v>142</v>
      </c>
      <c r="F2060" t="s">
        <v>79</v>
      </c>
    </row>
    <row r="2061" spans="1:6" x14ac:dyDescent="0.35">
      <c r="A2061">
        <v>94155</v>
      </c>
      <c r="B2061">
        <v>37.784827</v>
      </c>
      <c r="C2061">
        <v>-122.727802</v>
      </c>
      <c r="D2061" t="s">
        <v>79</v>
      </c>
      <c r="E2061" t="s">
        <v>142</v>
      </c>
      <c r="F2061" t="s">
        <v>79</v>
      </c>
    </row>
    <row r="2062" spans="1:6" x14ac:dyDescent="0.35">
      <c r="A2062">
        <v>94156</v>
      </c>
      <c r="B2062">
        <v>37.784827</v>
      </c>
      <c r="C2062">
        <v>-122.727802</v>
      </c>
      <c r="D2062" t="s">
        <v>79</v>
      </c>
      <c r="E2062" t="s">
        <v>142</v>
      </c>
      <c r="F2062" t="s">
        <v>79</v>
      </c>
    </row>
    <row r="2063" spans="1:6" x14ac:dyDescent="0.35">
      <c r="A2063">
        <v>94157</v>
      </c>
      <c r="B2063">
        <v>37.784827</v>
      </c>
      <c r="C2063">
        <v>-122.727802</v>
      </c>
      <c r="D2063" t="s">
        <v>79</v>
      </c>
      <c r="E2063" t="s">
        <v>142</v>
      </c>
      <c r="F2063" t="s">
        <v>79</v>
      </c>
    </row>
    <row r="2064" spans="1:6" x14ac:dyDescent="0.35">
      <c r="A2064">
        <v>94159</v>
      </c>
      <c r="B2064">
        <v>37.784827</v>
      </c>
      <c r="C2064">
        <v>-122.727802</v>
      </c>
      <c r="D2064" t="s">
        <v>79</v>
      </c>
      <c r="E2064" t="s">
        <v>142</v>
      </c>
      <c r="F2064" t="s">
        <v>79</v>
      </c>
    </row>
    <row r="2065" spans="1:6" x14ac:dyDescent="0.35">
      <c r="A2065">
        <v>94160</v>
      </c>
      <c r="B2065">
        <v>37.784827</v>
      </c>
      <c r="C2065">
        <v>-122.727802</v>
      </c>
      <c r="D2065" t="s">
        <v>79</v>
      </c>
      <c r="E2065" t="s">
        <v>142</v>
      </c>
      <c r="F2065" t="s">
        <v>79</v>
      </c>
    </row>
    <row r="2066" spans="1:6" x14ac:dyDescent="0.35">
      <c r="A2066">
        <v>94161</v>
      </c>
      <c r="B2066">
        <v>37.784827</v>
      </c>
      <c r="C2066">
        <v>-122.727802</v>
      </c>
      <c r="D2066" t="s">
        <v>79</v>
      </c>
      <c r="E2066" t="s">
        <v>142</v>
      </c>
      <c r="F2066" t="s">
        <v>79</v>
      </c>
    </row>
    <row r="2067" spans="1:6" x14ac:dyDescent="0.35">
      <c r="A2067">
        <v>94162</v>
      </c>
      <c r="B2067">
        <v>37.784827</v>
      </c>
      <c r="C2067">
        <v>-122.727802</v>
      </c>
      <c r="D2067" t="s">
        <v>79</v>
      </c>
      <c r="E2067" t="s">
        <v>142</v>
      </c>
      <c r="F2067" t="s">
        <v>79</v>
      </c>
    </row>
    <row r="2068" spans="1:6" x14ac:dyDescent="0.35">
      <c r="A2068">
        <v>94163</v>
      </c>
      <c r="B2068">
        <v>37.784827</v>
      </c>
      <c r="C2068">
        <v>-122.727802</v>
      </c>
      <c r="D2068" t="s">
        <v>79</v>
      </c>
      <c r="E2068" t="s">
        <v>142</v>
      </c>
      <c r="F2068" t="s">
        <v>79</v>
      </c>
    </row>
    <row r="2069" spans="1:6" x14ac:dyDescent="0.35">
      <c r="A2069">
        <v>94164</v>
      </c>
      <c r="B2069">
        <v>37.784827</v>
      </c>
      <c r="C2069">
        <v>-122.727802</v>
      </c>
      <c r="D2069" t="s">
        <v>79</v>
      </c>
      <c r="E2069" t="s">
        <v>142</v>
      </c>
      <c r="F2069" t="s">
        <v>79</v>
      </c>
    </row>
    <row r="2070" spans="1:6" x14ac:dyDescent="0.35">
      <c r="A2070">
        <v>94165</v>
      </c>
      <c r="B2070">
        <v>37.784827</v>
      </c>
      <c r="C2070">
        <v>-122.727802</v>
      </c>
      <c r="D2070" t="s">
        <v>79</v>
      </c>
      <c r="E2070" t="s">
        <v>142</v>
      </c>
      <c r="F2070" t="s">
        <v>79</v>
      </c>
    </row>
    <row r="2071" spans="1:6" x14ac:dyDescent="0.35">
      <c r="A2071">
        <v>94166</v>
      </c>
      <c r="B2071">
        <v>37.784827</v>
      </c>
      <c r="C2071">
        <v>-122.727802</v>
      </c>
      <c r="D2071" t="s">
        <v>79</v>
      </c>
      <c r="E2071" t="s">
        <v>142</v>
      </c>
      <c r="F2071" t="s">
        <v>79</v>
      </c>
    </row>
    <row r="2072" spans="1:6" x14ac:dyDescent="0.35">
      <c r="A2072">
        <v>94167</v>
      </c>
      <c r="B2072">
        <v>37.784827</v>
      </c>
      <c r="C2072">
        <v>-122.727802</v>
      </c>
      <c r="D2072" t="s">
        <v>79</v>
      </c>
      <c r="E2072" t="s">
        <v>142</v>
      </c>
      <c r="F2072" t="s">
        <v>79</v>
      </c>
    </row>
    <row r="2073" spans="1:6" x14ac:dyDescent="0.35">
      <c r="A2073">
        <v>94168</v>
      </c>
      <c r="B2073">
        <v>37.784827</v>
      </c>
      <c r="C2073">
        <v>-122.727802</v>
      </c>
      <c r="D2073" t="s">
        <v>79</v>
      </c>
      <c r="E2073" t="s">
        <v>142</v>
      </c>
      <c r="F2073" t="s">
        <v>79</v>
      </c>
    </row>
    <row r="2074" spans="1:6" x14ac:dyDescent="0.35">
      <c r="A2074">
        <v>94169</v>
      </c>
      <c r="B2074">
        <v>37.784827</v>
      </c>
      <c r="C2074">
        <v>-122.727802</v>
      </c>
      <c r="D2074" t="s">
        <v>79</v>
      </c>
      <c r="E2074" t="s">
        <v>142</v>
      </c>
      <c r="F2074" t="s">
        <v>79</v>
      </c>
    </row>
    <row r="2075" spans="1:6" x14ac:dyDescent="0.35">
      <c r="A2075">
        <v>94170</v>
      </c>
      <c r="B2075">
        <v>37.784827</v>
      </c>
      <c r="C2075">
        <v>-122.727802</v>
      </c>
      <c r="D2075" t="s">
        <v>79</v>
      </c>
      <c r="E2075" t="s">
        <v>142</v>
      </c>
      <c r="F2075" t="s">
        <v>79</v>
      </c>
    </row>
    <row r="2076" spans="1:6" x14ac:dyDescent="0.35">
      <c r="A2076">
        <v>94171</v>
      </c>
      <c r="B2076">
        <v>37.784827</v>
      </c>
      <c r="C2076">
        <v>-122.727802</v>
      </c>
      <c r="D2076" t="s">
        <v>79</v>
      </c>
      <c r="E2076" t="s">
        <v>142</v>
      </c>
      <c r="F2076" t="s">
        <v>79</v>
      </c>
    </row>
    <row r="2077" spans="1:6" x14ac:dyDescent="0.35">
      <c r="A2077">
        <v>94172</v>
      </c>
      <c r="B2077">
        <v>37.784827</v>
      </c>
      <c r="C2077">
        <v>-122.727802</v>
      </c>
      <c r="D2077" t="s">
        <v>79</v>
      </c>
      <c r="E2077" t="s">
        <v>142</v>
      </c>
      <c r="F2077" t="s">
        <v>79</v>
      </c>
    </row>
    <row r="2078" spans="1:6" x14ac:dyDescent="0.35">
      <c r="A2078">
        <v>94175</v>
      </c>
      <c r="B2078">
        <v>37.784827</v>
      </c>
      <c r="C2078">
        <v>-122.727802</v>
      </c>
      <c r="D2078" t="s">
        <v>79</v>
      </c>
      <c r="E2078" t="s">
        <v>142</v>
      </c>
      <c r="F2078" t="s">
        <v>79</v>
      </c>
    </row>
    <row r="2079" spans="1:6" x14ac:dyDescent="0.35">
      <c r="A2079">
        <v>94177</v>
      </c>
      <c r="B2079">
        <v>37.784827</v>
      </c>
      <c r="C2079">
        <v>-122.727802</v>
      </c>
      <c r="D2079" t="s">
        <v>79</v>
      </c>
      <c r="E2079" t="s">
        <v>142</v>
      </c>
      <c r="F2079" t="s">
        <v>79</v>
      </c>
    </row>
    <row r="2080" spans="1:6" x14ac:dyDescent="0.35">
      <c r="A2080">
        <v>94188</v>
      </c>
      <c r="B2080">
        <v>37.784827</v>
      </c>
      <c r="C2080">
        <v>-122.727802</v>
      </c>
      <c r="D2080" t="s">
        <v>79</v>
      </c>
      <c r="E2080" t="s">
        <v>142</v>
      </c>
      <c r="F2080" t="s">
        <v>79</v>
      </c>
    </row>
    <row r="2081" spans="1:6" x14ac:dyDescent="0.35">
      <c r="A2081">
        <v>91775</v>
      </c>
      <c r="B2081">
        <v>33.786594000000001</v>
      </c>
      <c r="C2081">
        <v>-118.29866199999999</v>
      </c>
      <c r="D2081" t="s">
        <v>1113</v>
      </c>
      <c r="E2081" t="s">
        <v>142</v>
      </c>
      <c r="F2081" t="s">
        <v>145</v>
      </c>
    </row>
    <row r="2082" spans="1:6" x14ac:dyDescent="0.35">
      <c r="A2082">
        <v>91776</v>
      </c>
      <c r="B2082">
        <v>33.786594000000001</v>
      </c>
      <c r="C2082">
        <v>-118.29866199999999</v>
      </c>
      <c r="D2082" t="s">
        <v>1113</v>
      </c>
      <c r="E2082" t="s">
        <v>142</v>
      </c>
      <c r="F2082" t="s">
        <v>145</v>
      </c>
    </row>
    <row r="2083" spans="1:6" x14ac:dyDescent="0.35">
      <c r="A2083">
        <v>91778</v>
      </c>
      <c r="B2083">
        <v>33.786594000000001</v>
      </c>
      <c r="C2083">
        <v>-118.29866199999999</v>
      </c>
      <c r="D2083" t="s">
        <v>1113</v>
      </c>
      <c r="E2083" t="s">
        <v>142</v>
      </c>
      <c r="F2083" t="s">
        <v>145</v>
      </c>
    </row>
    <row r="2084" spans="1:6" x14ac:dyDescent="0.35">
      <c r="A2084">
        <v>94963</v>
      </c>
      <c r="B2084">
        <v>38.016621999999998</v>
      </c>
      <c r="C2084">
        <v>-122.659644</v>
      </c>
      <c r="D2084" t="s">
        <v>1114</v>
      </c>
      <c r="E2084" t="s">
        <v>142</v>
      </c>
      <c r="F2084" t="s">
        <v>244</v>
      </c>
    </row>
    <row r="2085" spans="1:6" x14ac:dyDescent="0.35">
      <c r="A2085">
        <v>94074</v>
      </c>
      <c r="B2085">
        <v>37.328291999999998</v>
      </c>
      <c r="C2085">
        <v>-122.36023299999999</v>
      </c>
      <c r="D2085" t="s">
        <v>1115</v>
      </c>
      <c r="E2085" t="s">
        <v>142</v>
      </c>
      <c r="F2085" t="s">
        <v>209</v>
      </c>
    </row>
    <row r="2086" spans="1:6" x14ac:dyDescent="0.35">
      <c r="A2086">
        <v>92581</v>
      </c>
      <c r="B2086">
        <v>33.752885999999997</v>
      </c>
      <c r="C2086">
        <v>-116.055617</v>
      </c>
      <c r="D2086" t="s">
        <v>1116</v>
      </c>
      <c r="E2086" t="s">
        <v>142</v>
      </c>
      <c r="F2086" t="s">
        <v>152</v>
      </c>
    </row>
    <row r="2087" spans="1:6" x14ac:dyDescent="0.35">
      <c r="A2087">
        <v>92582</v>
      </c>
      <c r="B2087">
        <v>33.752885999999997</v>
      </c>
      <c r="C2087">
        <v>-116.055617</v>
      </c>
      <c r="D2087" t="s">
        <v>1116</v>
      </c>
      <c r="E2087" t="s">
        <v>142</v>
      </c>
      <c r="F2087" t="s">
        <v>152</v>
      </c>
    </row>
    <row r="2088" spans="1:6" x14ac:dyDescent="0.35">
      <c r="A2088">
        <v>92583</v>
      </c>
      <c r="B2088">
        <v>33.752885999999997</v>
      </c>
      <c r="C2088">
        <v>-116.055617</v>
      </c>
      <c r="D2088" t="s">
        <v>1116</v>
      </c>
      <c r="E2088" t="s">
        <v>142</v>
      </c>
      <c r="F2088" t="s">
        <v>152</v>
      </c>
    </row>
    <row r="2089" spans="1:6" x14ac:dyDescent="0.35">
      <c r="A2089">
        <v>93660</v>
      </c>
      <c r="B2089">
        <v>36.458421000000001</v>
      </c>
      <c r="C2089">
        <v>-120.202084</v>
      </c>
      <c r="D2089" t="s">
        <v>143</v>
      </c>
      <c r="E2089" t="s">
        <v>142</v>
      </c>
      <c r="F2089" t="s">
        <v>54</v>
      </c>
    </row>
    <row r="2090" spans="1:6" x14ac:dyDescent="0.35">
      <c r="A2090">
        <v>95101</v>
      </c>
      <c r="B2090">
        <v>37.189396000000002</v>
      </c>
      <c r="C2090">
        <v>-121.705327</v>
      </c>
      <c r="D2090" t="s">
        <v>88</v>
      </c>
      <c r="E2090" t="s">
        <v>142</v>
      </c>
      <c r="F2090" t="s">
        <v>175</v>
      </c>
    </row>
    <row r="2091" spans="1:6" x14ac:dyDescent="0.35">
      <c r="A2091">
        <v>95102</v>
      </c>
      <c r="B2091">
        <v>37.189396000000002</v>
      </c>
      <c r="C2091">
        <v>-121.705327</v>
      </c>
      <c r="D2091" t="s">
        <v>88</v>
      </c>
      <c r="E2091" t="s">
        <v>142</v>
      </c>
      <c r="F2091" t="s">
        <v>175</v>
      </c>
    </row>
    <row r="2092" spans="1:6" x14ac:dyDescent="0.35">
      <c r="A2092">
        <v>95103</v>
      </c>
      <c r="B2092">
        <v>37.189396000000002</v>
      </c>
      <c r="C2092">
        <v>-121.705327</v>
      </c>
      <c r="D2092" t="s">
        <v>88</v>
      </c>
      <c r="E2092" t="s">
        <v>142</v>
      </c>
      <c r="F2092" t="s">
        <v>175</v>
      </c>
    </row>
    <row r="2093" spans="1:6" x14ac:dyDescent="0.35">
      <c r="A2093">
        <v>95106</v>
      </c>
      <c r="B2093">
        <v>37.189396000000002</v>
      </c>
      <c r="C2093">
        <v>-121.705327</v>
      </c>
      <c r="D2093" t="s">
        <v>88</v>
      </c>
      <c r="E2093" t="s">
        <v>142</v>
      </c>
      <c r="F2093" t="s">
        <v>175</v>
      </c>
    </row>
    <row r="2094" spans="1:6" x14ac:dyDescent="0.35">
      <c r="A2094">
        <v>95108</v>
      </c>
      <c r="B2094">
        <v>37.189396000000002</v>
      </c>
      <c r="C2094">
        <v>-121.705327</v>
      </c>
      <c r="D2094" t="s">
        <v>88</v>
      </c>
      <c r="E2094" t="s">
        <v>142</v>
      </c>
      <c r="F2094" t="s">
        <v>175</v>
      </c>
    </row>
    <row r="2095" spans="1:6" x14ac:dyDescent="0.35">
      <c r="A2095">
        <v>95109</v>
      </c>
      <c r="B2095">
        <v>37.189396000000002</v>
      </c>
      <c r="C2095">
        <v>-121.705327</v>
      </c>
      <c r="D2095" t="s">
        <v>88</v>
      </c>
      <c r="E2095" t="s">
        <v>142</v>
      </c>
      <c r="F2095" t="s">
        <v>175</v>
      </c>
    </row>
    <row r="2096" spans="1:6" x14ac:dyDescent="0.35">
      <c r="A2096">
        <v>95110</v>
      </c>
      <c r="B2096">
        <v>37.189396000000002</v>
      </c>
      <c r="C2096">
        <v>-121.705327</v>
      </c>
      <c r="D2096" t="s">
        <v>88</v>
      </c>
      <c r="E2096" t="s">
        <v>142</v>
      </c>
      <c r="F2096" t="s">
        <v>175</v>
      </c>
    </row>
    <row r="2097" spans="1:6" x14ac:dyDescent="0.35">
      <c r="A2097">
        <v>95111</v>
      </c>
      <c r="B2097">
        <v>37.267946999999999</v>
      </c>
      <c r="C2097">
        <v>-121.80000099999999</v>
      </c>
      <c r="D2097" t="s">
        <v>88</v>
      </c>
      <c r="E2097" t="s">
        <v>142</v>
      </c>
      <c r="F2097" t="s">
        <v>175</v>
      </c>
    </row>
    <row r="2098" spans="1:6" x14ac:dyDescent="0.35">
      <c r="A2098">
        <v>95112</v>
      </c>
      <c r="B2098">
        <v>37.370040000000003</v>
      </c>
      <c r="C2098">
        <v>-121.892093</v>
      </c>
      <c r="D2098" t="s">
        <v>88</v>
      </c>
      <c r="E2098" t="s">
        <v>142</v>
      </c>
      <c r="F2098" t="s">
        <v>175</v>
      </c>
    </row>
    <row r="2099" spans="1:6" x14ac:dyDescent="0.35">
      <c r="A2099">
        <v>95113</v>
      </c>
      <c r="B2099">
        <v>37.189396000000002</v>
      </c>
      <c r="C2099">
        <v>-121.705327</v>
      </c>
      <c r="D2099" t="s">
        <v>88</v>
      </c>
      <c r="E2099" t="s">
        <v>142</v>
      </c>
      <c r="F2099" t="s">
        <v>175</v>
      </c>
    </row>
    <row r="2100" spans="1:6" x14ac:dyDescent="0.35">
      <c r="A2100">
        <v>95114</v>
      </c>
      <c r="B2100">
        <v>37.189396000000002</v>
      </c>
      <c r="C2100">
        <v>-121.705327</v>
      </c>
      <c r="D2100" t="s">
        <v>88</v>
      </c>
      <c r="E2100" t="s">
        <v>142</v>
      </c>
      <c r="F2100" t="s">
        <v>175</v>
      </c>
    </row>
    <row r="2101" spans="1:6" x14ac:dyDescent="0.35">
      <c r="A2101">
        <v>95115</v>
      </c>
      <c r="B2101">
        <v>37.189396000000002</v>
      </c>
      <c r="C2101">
        <v>-121.705327</v>
      </c>
      <c r="D2101" t="s">
        <v>88</v>
      </c>
      <c r="E2101" t="s">
        <v>142</v>
      </c>
      <c r="F2101" t="s">
        <v>175</v>
      </c>
    </row>
    <row r="2102" spans="1:6" x14ac:dyDescent="0.35">
      <c r="A2102">
        <v>95116</v>
      </c>
      <c r="B2102">
        <v>37.355040000000002</v>
      </c>
      <c r="C2102">
        <v>-121.83534400000001</v>
      </c>
      <c r="D2102" t="s">
        <v>88</v>
      </c>
      <c r="E2102" t="s">
        <v>142</v>
      </c>
      <c r="F2102" t="s">
        <v>175</v>
      </c>
    </row>
    <row r="2103" spans="1:6" x14ac:dyDescent="0.35">
      <c r="A2103">
        <v>95117</v>
      </c>
      <c r="B2103">
        <v>37.189396000000002</v>
      </c>
      <c r="C2103">
        <v>-121.705327</v>
      </c>
      <c r="D2103" t="s">
        <v>88</v>
      </c>
      <c r="E2103" t="s">
        <v>142</v>
      </c>
      <c r="F2103" t="s">
        <v>175</v>
      </c>
    </row>
    <row r="2104" spans="1:6" x14ac:dyDescent="0.35">
      <c r="A2104">
        <v>95118</v>
      </c>
      <c r="B2104">
        <v>37.189396000000002</v>
      </c>
      <c r="C2104">
        <v>-121.705327</v>
      </c>
      <c r="D2104" t="s">
        <v>88</v>
      </c>
      <c r="E2104" t="s">
        <v>142</v>
      </c>
      <c r="F2104" t="s">
        <v>175</v>
      </c>
    </row>
    <row r="2105" spans="1:6" x14ac:dyDescent="0.35">
      <c r="A2105">
        <v>95119</v>
      </c>
      <c r="B2105">
        <v>37.189396000000002</v>
      </c>
      <c r="C2105">
        <v>-121.705327</v>
      </c>
      <c r="D2105" t="s">
        <v>88</v>
      </c>
      <c r="E2105" t="s">
        <v>142</v>
      </c>
      <c r="F2105" t="s">
        <v>175</v>
      </c>
    </row>
    <row r="2106" spans="1:6" x14ac:dyDescent="0.35">
      <c r="A2106">
        <v>95120</v>
      </c>
      <c r="B2106">
        <v>37.384779999999999</v>
      </c>
      <c r="C2106">
        <v>-121.895798</v>
      </c>
      <c r="D2106" t="s">
        <v>88</v>
      </c>
      <c r="E2106" t="s">
        <v>142</v>
      </c>
      <c r="F2106" t="s">
        <v>175</v>
      </c>
    </row>
    <row r="2107" spans="1:6" x14ac:dyDescent="0.35">
      <c r="A2107">
        <v>95121</v>
      </c>
      <c r="B2107">
        <v>37.298591999999999</v>
      </c>
      <c r="C2107">
        <v>-121.797977</v>
      </c>
      <c r="D2107" t="s">
        <v>88</v>
      </c>
      <c r="E2107" t="s">
        <v>142</v>
      </c>
      <c r="F2107" t="s">
        <v>175</v>
      </c>
    </row>
    <row r="2108" spans="1:6" x14ac:dyDescent="0.35">
      <c r="A2108">
        <v>95122</v>
      </c>
      <c r="B2108">
        <v>37.330739999999999</v>
      </c>
      <c r="C2108">
        <v>-121.828333</v>
      </c>
      <c r="D2108" t="s">
        <v>88</v>
      </c>
      <c r="E2108" t="s">
        <v>142</v>
      </c>
      <c r="F2108" t="s">
        <v>175</v>
      </c>
    </row>
    <row r="2109" spans="1:6" x14ac:dyDescent="0.35">
      <c r="A2109">
        <v>95123</v>
      </c>
      <c r="B2109">
        <v>37.189396000000002</v>
      </c>
      <c r="C2109">
        <v>-121.705327</v>
      </c>
      <c r="D2109" t="s">
        <v>88</v>
      </c>
      <c r="E2109" t="s">
        <v>142</v>
      </c>
      <c r="F2109" t="s">
        <v>175</v>
      </c>
    </row>
    <row r="2110" spans="1:6" x14ac:dyDescent="0.35">
      <c r="A2110">
        <v>95124</v>
      </c>
      <c r="B2110">
        <v>37.189396000000002</v>
      </c>
      <c r="C2110">
        <v>-121.705327</v>
      </c>
      <c r="D2110" t="s">
        <v>88</v>
      </c>
      <c r="E2110" t="s">
        <v>142</v>
      </c>
      <c r="F2110" t="s">
        <v>175</v>
      </c>
    </row>
    <row r="2111" spans="1:6" x14ac:dyDescent="0.35">
      <c r="A2111">
        <v>95125</v>
      </c>
      <c r="B2111">
        <v>37.189396000000002</v>
      </c>
      <c r="C2111">
        <v>-121.705327</v>
      </c>
      <c r="D2111" t="s">
        <v>88</v>
      </c>
      <c r="E2111" t="s">
        <v>142</v>
      </c>
      <c r="F2111" t="s">
        <v>175</v>
      </c>
    </row>
    <row r="2112" spans="1:6" x14ac:dyDescent="0.35">
      <c r="A2112">
        <v>95126</v>
      </c>
      <c r="B2112">
        <v>37.189396000000002</v>
      </c>
      <c r="C2112">
        <v>-121.705327</v>
      </c>
      <c r="D2112" t="s">
        <v>88</v>
      </c>
      <c r="E2112" t="s">
        <v>142</v>
      </c>
      <c r="F2112" t="s">
        <v>175</v>
      </c>
    </row>
    <row r="2113" spans="1:6" x14ac:dyDescent="0.35">
      <c r="A2113">
        <v>95127</v>
      </c>
      <c r="B2113">
        <v>37.373902999999999</v>
      </c>
      <c r="C2113">
        <v>-121.795913</v>
      </c>
      <c r="D2113" t="s">
        <v>88</v>
      </c>
      <c r="E2113" t="s">
        <v>142</v>
      </c>
      <c r="F2113" t="s">
        <v>175</v>
      </c>
    </row>
    <row r="2114" spans="1:6" x14ac:dyDescent="0.35">
      <c r="A2114">
        <v>95128</v>
      </c>
      <c r="B2114">
        <v>37.189396000000002</v>
      </c>
      <c r="C2114">
        <v>-121.705327</v>
      </c>
      <c r="D2114" t="s">
        <v>88</v>
      </c>
      <c r="E2114" t="s">
        <v>142</v>
      </c>
      <c r="F2114" t="s">
        <v>175</v>
      </c>
    </row>
    <row r="2115" spans="1:6" x14ac:dyDescent="0.35">
      <c r="A2115">
        <v>95129</v>
      </c>
      <c r="B2115">
        <v>37.189396000000002</v>
      </c>
      <c r="C2115">
        <v>-121.705327</v>
      </c>
      <c r="D2115" t="s">
        <v>88</v>
      </c>
      <c r="E2115" t="s">
        <v>142</v>
      </c>
      <c r="F2115" t="s">
        <v>175</v>
      </c>
    </row>
    <row r="2116" spans="1:6" x14ac:dyDescent="0.35">
      <c r="A2116">
        <v>95130</v>
      </c>
      <c r="B2116">
        <v>37.189396000000002</v>
      </c>
      <c r="C2116">
        <v>-121.705327</v>
      </c>
      <c r="D2116" t="s">
        <v>88</v>
      </c>
      <c r="E2116" t="s">
        <v>142</v>
      </c>
      <c r="F2116" t="s">
        <v>175</v>
      </c>
    </row>
    <row r="2117" spans="1:6" x14ac:dyDescent="0.35">
      <c r="A2117">
        <v>95131</v>
      </c>
      <c r="B2117">
        <v>37.388388999999997</v>
      </c>
      <c r="C2117">
        <v>-121.88631599999999</v>
      </c>
      <c r="D2117" t="s">
        <v>88</v>
      </c>
      <c r="E2117" t="s">
        <v>142</v>
      </c>
      <c r="F2117" t="s">
        <v>175</v>
      </c>
    </row>
    <row r="2118" spans="1:6" x14ac:dyDescent="0.35">
      <c r="A2118">
        <v>95132</v>
      </c>
      <c r="B2118">
        <v>37.433587000000003</v>
      </c>
      <c r="C2118">
        <v>-121.829615</v>
      </c>
      <c r="D2118" t="s">
        <v>88</v>
      </c>
      <c r="E2118" t="s">
        <v>142</v>
      </c>
      <c r="F2118" t="s">
        <v>175</v>
      </c>
    </row>
    <row r="2119" spans="1:6" x14ac:dyDescent="0.35">
      <c r="A2119">
        <v>95133</v>
      </c>
      <c r="B2119">
        <v>37.372239</v>
      </c>
      <c r="C2119">
        <v>-121.864265</v>
      </c>
      <c r="D2119" t="s">
        <v>88</v>
      </c>
      <c r="E2119" t="s">
        <v>142</v>
      </c>
      <c r="F2119" t="s">
        <v>175</v>
      </c>
    </row>
    <row r="2120" spans="1:6" x14ac:dyDescent="0.35">
      <c r="A2120">
        <v>95134</v>
      </c>
      <c r="B2120">
        <v>37.189396000000002</v>
      </c>
      <c r="C2120">
        <v>-121.705327</v>
      </c>
      <c r="D2120" t="s">
        <v>88</v>
      </c>
      <c r="E2120" t="s">
        <v>142</v>
      </c>
      <c r="F2120" t="s">
        <v>175</v>
      </c>
    </row>
    <row r="2121" spans="1:6" x14ac:dyDescent="0.35">
      <c r="A2121">
        <v>95135</v>
      </c>
      <c r="B2121">
        <v>37.272289000000001</v>
      </c>
      <c r="C2121">
        <v>-121.723862</v>
      </c>
      <c r="D2121" t="s">
        <v>88</v>
      </c>
      <c r="E2121" t="s">
        <v>142</v>
      </c>
      <c r="F2121" t="s">
        <v>175</v>
      </c>
    </row>
    <row r="2122" spans="1:6" x14ac:dyDescent="0.35">
      <c r="A2122">
        <v>95136</v>
      </c>
      <c r="B2122">
        <v>37.189396000000002</v>
      </c>
      <c r="C2122">
        <v>-121.705327</v>
      </c>
      <c r="D2122" t="s">
        <v>88</v>
      </c>
      <c r="E2122" t="s">
        <v>142</v>
      </c>
      <c r="F2122" t="s">
        <v>175</v>
      </c>
    </row>
    <row r="2123" spans="1:6" x14ac:dyDescent="0.35">
      <c r="A2123">
        <v>95137</v>
      </c>
      <c r="B2123">
        <v>37.189396000000002</v>
      </c>
      <c r="C2123">
        <v>-121.705327</v>
      </c>
      <c r="D2123" t="s">
        <v>88</v>
      </c>
      <c r="E2123" t="s">
        <v>142</v>
      </c>
      <c r="F2123" t="s">
        <v>175</v>
      </c>
    </row>
    <row r="2124" spans="1:6" x14ac:dyDescent="0.35">
      <c r="A2124">
        <v>95138</v>
      </c>
      <c r="B2124">
        <v>37.258732999999999</v>
      </c>
      <c r="C2124">
        <v>-121.745159</v>
      </c>
      <c r="D2124" t="s">
        <v>88</v>
      </c>
      <c r="E2124" t="s">
        <v>142</v>
      </c>
      <c r="F2124" t="s">
        <v>175</v>
      </c>
    </row>
    <row r="2125" spans="1:6" x14ac:dyDescent="0.35">
      <c r="A2125">
        <v>95139</v>
      </c>
      <c r="B2125">
        <v>37.216394000000001</v>
      </c>
      <c r="C2125">
        <v>-121.740059</v>
      </c>
      <c r="D2125" t="s">
        <v>88</v>
      </c>
      <c r="E2125" t="s">
        <v>142</v>
      </c>
      <c r="F2125" t="s">
        <v>175</v>
      </c>
    </row>
    <row r="2126" spans="1:6" x14ac:dyDescent="0.35">
      <c r="A2126">
        <v>95141</v>
      </c>
      <c r="B2126">
        <v>37.178744999999999</v>
      </c>
      <c r="C2126">
        <v>-121.741809</v>
      </c>
      <c r="D2126" t="s">
        <v>88</v>
      </c>
      <c r="E2126" t="s">
        <v>142</v>
      </c>
      <c r="F2126" t="s">
        <v>175</v>
      </c>
    </row>
    <row r="2127" spans="1:6" x14ac:dyDescent="0.35">
      <c r="A2127">
        <v>95142</v>
      </c>
      <c r="B2127">
        <v>37.189396000000002</v>
      </c>
      <c r="C2127">
        <v>-121.705327</v>
      </c>
      <c r="D2127" t="s">
        <v>88</v>
      </c>
      <c r="E2127" t="s">
        <v>142</v>
      </c>
      <c r="F2127" t="s">
        <v>175</v>
      </c>
    </row>
    <row r="2128" spans="1:6" x14ac:dyDescent="0.35">
      <c r="A2128">
        <v>95148</v>
      </c>
      <c r="B2128">
        <v>37.335928000000003</v>
      </c>
      <c r="C2128">
        <v>-121.776861</v>
      </c>
      <c r="D2128" t="s">
        <v>88</v>
      </c>
      <c r="E2128" t="s">
        <v>142</v>
      </c>
      <c r="F2128" t="s">
        <v>175</v>
      </c>
    </row>
    <row r="2129" spans="1:6" x14ac:dyDescent="0.35">
      <c r="A2129">
        <v>95150</v>
      </c>
      <c r="B2129">
        <v>37.189396000000002</v>
      </c>
      <c r="C2129">
        <v>-121.705327</v>
      </c>
      <c r="D2129" t="s">
        <v>88</v>
      </c>
      <c r="E2129" t="s">
        <v>142</v>
      </c>
      <c r="F2129" t="s">
        <v>175</v>
      </c>
    </row>
    <row r="2130" spans="1:6" x14ac:dyDescent="0.35">
      <c r="A2130">
        <v>95151</v>
      </c>
      <c r="B2130">
        <v>37.187348999999998</v>
      </c>
      <c r="C2130">
        <v>-121.75722</v>
      </c>
      <c r="D2130" t="s">
        <v>88</v>
      </c>
      <c r="E2130" t="s">
        <v>142</v>
      </c>
      <c r="F2130" t="s">
        <v>175</v>
      </c>
    </row>
    <row r="2131" spans="1:6" x14ac:dyDescent="0.35">
      <c r="A2131">
        <v>95152</v>
      </c>
      <c r="B2131">
        <v>37.189396000000002</v>
      </c>
      <c r="C2131">
        <v>-121.705327</v>
      </c>
      <c r="D2131" t="s">
        <v>88</v>
      </c>
      <c r="E2131" t="s">
        <v>142</v>
      </c>
      <c r="F2131" t="s">
        <v>175</v>
      </c>
    </row>
    <row r="2132" spans="1:6" x14ac:dyDescent="0.35">
      <c r="A2132">
        <v>95153</v>
      </c>
      <c r="B2132">
        <v>37.216183999999998</v>
      </c>
      <c r="C2132">
        <v>-121.74363200000001</v>
      </c>
      <c r="D2132" t="s">
        <v>88</v>
      </c>
      <c r="E2132" t="s">
        <v>142</v>
      </c>
      <c r="F2132" t="s">
        <v>175</v>
      </c>
    </row>
    <row r="2133" spans="1:6" x14ac:dyDescent="0.35">
      <c r="A2133">
        <v>95154</v>
      </c>
      <c r="B2133">
        <v>37.189396000000002</v>
      </c>
      <c r="C2133">
        <v>-121.705327</v>
      </c>
      <c r="D2133" t="s">
        <v>88</v>
      </c>
      <c r="E2133" t="s">
        <v>142</v>
      </c>
      <c r="F2133" t="s">
        <v>175</v>
      </c>
    </row>
    <row r="2134" spans="1:6" x14ac:dyDescent="0.35">
      <c r="A2134">
        <v>95155</v>
      </c>
      <c r="B2134">
        <v>37.189396000000002</v>
      </c>
      <c r="C2134">
        <v>-121.705327</v>
      </c>
      <c r="D2134" t="s">
        <v>88</v>
      </c>
      <c r="E2134" t="s">
        <v>142</v>
      </c>
      <c r="F2134" t="s">
        <v>175</v>
      </c>
    </row>
    <row r="2135" spans="1:6" x14ac:dyDescent="0.35">
      <c r="A2135">
        <v>95156</v>
      </c>
      <c r="B2135">
        <v>37.189396000000002</v>
      </c>
      <c r="C2135">
        <v>-121.705327</v>
      </c>
      <c r="D2135" t="s">
        <v>88</v>
      </c>
      <c r="E2135" t="s">
        <v>142</v>
      </c>
      <c r="F2135" t="s">
        <v>175</v>
      </c>
    </row>
    <row r="2136" spans="1:6" x14ac:dyDescent="0.35">
      <c r="A2136">
        <v>95157</v>
      </c>
      <c r="B2136">
        <v>37.189396000000002</v>
      </c>
      <c r="C2136">
        <v>-121.705327</v>
      </c>
      <c r="D2136" t="s">
        <v>88</v>
      </c>
      <c r="E2136" t="s">
        <v>142</v>
      </c>
      <c r="F2136" t="s">
        <v>175</v>
      </c>
    </row>
    <row r="2137" spans="1:6" x14ac:dyDescent="0.35">
      <c r="A2137">
        <v>95158</v>
      </c>
      <c r="B2137">
        <v>37.189396000000002</v>
      </c>
      <c r="C2137">
        <v>-121.705327</v>
      </c>
      <c r="D2137" t="s">
        <v>88</v>
      </c>
      <c r="E2137" t="s">
        <v>142</v>
      </c>
      <c r="F2137" t="s">
        <v>175</v>
      </c>
    </row>
    <row r="2138" spans="1:6" x14ac:dyDescent="0.35">
      <c r="A2138">
        <v>95159</v>
      </c>
      <c r="B2138">
        <v>37.189396000000002</v>
      </c>
      <c r="C2138">
        <v>-121.705327</v>
      </c>
      <c r="D2138" t="s">
        <v>88</v>
      </c>
      <c r="E2138" t="s">
        <v>142</v>
      </c>
      <c r="F2138" t="s">
        <v>175</v>
      </c>
    </row>
    <row r="2139" spans="1:6" x14ac:dyDescent="0.35">
      <c r="A2139">
        <v>95160</v>
      </c>
      <c r="B2139">
        <v>37.189396000000002</v>
      </c>
      <c r="C2139">
        <v>-121.705327</v>
      </c>
      <c r="D2139" t="s">
        <v>88</v>
      </c>
      <c r="E2139" t="s">
        <v>142</v>
      </c>
      <c r="F2139" t="s">
        <v>175</v>
      </c>
    </row>
    <row r="2140" spans="1:6" x14ac:dyDescent="0.35">
      <c r="A2140">
        <v>95161</v>
      </c>
      <c r="B2140">
        <v>37.189396000000002</v>
      </c>
      <c r="C2140">
        <v>-121.705327</v>
      </c>
      <c r="D2140" t="s">
        <v>88</v>
      </c>
      <c r="E2140" t="s">
        <v>142</v>
      </c>
      <c r="F2140" t="s">
        <v>175</v>
      </c>
    </row>
    <row r="2141" spans="1:6" x14ac:dyDescent="0.35">
      <c r="A2141">
        <v>95164</v>
      </c>
      <c r="B2141">
        <v>37.189396000000002</v>
      </c>
      <c r="C2141">
        <v>-121.705327</v>
      </c>
      <c r="D2141" t="s">
        <v>88</v>
      </c>
      <c r="E2141" t="s">
        <v>142</v>
      </c>
      <c r="F2141" t="s">
        <v>175</v>
      </c>
    </row>
    <row r="2142" spans="1:6" x14ac:dyDescent="0.35">
      <c r="A2142">
        <v>95170</v>
      </c>
      <c r="B2142">
        <v>37.189396000000002</v>
      </c>
      <c r="C2142">
        <v>-121.705327</v>
      </c>
      <c r="D2142" t="s">
        <v>88</v>
      </c>
      <c r="E2142" t="s">
        <v>142</v>
      </c>
      <c r="F2142" t="s">
        <v>175</v>
      </c>
    </row>
    <row r="2143" spans="1:6" x14ac:dyDescent="0.35">
      <c r="A2143">
        <v>95171</v>
      </c>
      <c r="B2143">
        <v>37.189396000000002</v>
      </c>
      <c r="C2143">
        <v>-121.705327</v>
      </c>
      <c r="D2143" t="s">
        <v>88</v>
      </c>
      <c r="E2143" t="s">
        <v>142</v>
      </c>
      <c r="F2143" t="s">
        <v>175</v>
      </c>
    </row>
    <row r="2144" spans="1:6" x14ac:dyDescent="0.35">
      <c r="A2144">
        <v>95172</v>
      </c>
      <c r="B2144">
        <v>37.189396000000002</v>
      </c>
      <c r="C2144">
        <v>-121.705327</v>
      </c>
      <c r="D2144" t="s">
        <v>88</v>
      </c>
      <c r="E2144" t="s">
        <v>142</v>
      </c>
      <c r="F2144" t="s">
        <v>175</v>
      </c>
    </row>
    <row r="2145" spans="1:6" x14ac:dyDescent="0.35">
      <c r="A2145">
        <v>95173</v>
      </c>
      <c r="B2145">
        <v>37.189396000000002</v>
      </c>
      <c r="C2145">
        <v>-121.705327</v>
      </c>
      <c r="D2145" t="s">
        <v>88</v>
      </c>
      <c r="E2145" t="s">
        <v>142</v>
      </c>
      <c r="F2145" t="s">
        <v>175</v>
      </c>
    </row>
    <row r="2146" spans="1:6" x14ac:dyDescent="0.35">
      <c r="A2146">
        <v>95190</v>
      </c>
      <c r="B2146">
        <v>37.189396000000002</v>
      </c>
      <c r="C2146">
        <v>-121.705327</v>
      </c>
      <c r="D2146" t="s">
        <v>88</v>
      </c>
      <c r="E2146" t="s">
        <v>142</v>
      </c>
      <c r="F2146" t="s">
        <v>175</v>
      </c>
    </row>
    <row r="2147" spans="1:6" x14ac:dyDescent="0.35">
      <c r="A2147">
        <v>95191</v>
      </c>
      <c r="B2147">
        <v>37.189396000000002</v>
      </c>
      <c r="C2147">
        <v>-121.705327</v>
      </c>
      <c r="D2147" t="s">
        <v>88</v>
      </c>
      <c r="E2147" t="s">
        <v>142</v>
      </c>
      <c r="F2147" t="s">
        <v>175</v>
      </c>
    </row>
    <row r="2148" spans="1:6" x14ac:dyDescent="0.35">
      <c r="A2148">
        <v>95192</v>
      </c>
      <c r="B2148">
        <v>37.189396000000002</v>
      </c>
      <c r="C2148">
        <v>-121.705327</v>
      </c>
      <c r="D2148" t="s">
        <v>88</v>
      </c>
      <c r="E2148" t="s">
        <v>142</v>
      </c>
      <c r="F2148" t="s">
        <v>175</v>
      </c>
    </row>
    <row r="2149" spans="1:6" x14ac:dyDescent="0.35">
      <c r="A2149">
        <v>95193</v>
      </c>
      <c r="B2149">
        <v>37.189396000000002</v>
      </c>
      <c r="C2149">
        <v>-121.705327</v>
      </c>
      <c r="D2149" t="s">
        <v>88</v>
      </c>
      <c r="E2149" t="s">
        <v>142</v>
      </c>
      <c r="F2149" t="s">
        <v>175</v>
      </c>
    </row>
    <row r="2150" spans="1:6" x14ac:dyDescent="0.35">
      <c r="A2150">
        <v>95194</v>
      </c>
      <c r="B2150">
        <v>37.189396000000002</v>
      </c>
      <c r="C2150">
        <v>-121.705327</v>
      </c>
      <c r="D2150" t="s">
        <v>88</v>
      </c>
      <c r="E2150" t="s">
        <v>142</v>
      </c>
      <c r="F2150" t="s">
        <v>175</v>
      </c>
    </row>
    <row r="2151" spans="1:6" x14ac:dyDescent="0.35">
      <c r="A2151">
        <v>95196</v>
      </c>
      <c r="B2151">
        <v>37.189396000000002</v>
      </c>
      <c r="C2151">
        <v>-121.705327</v>
      </c>
      <c r="D2151" t="s">
        <v>88</v>
      </c>
      <c r="E2151" t="s">
        <v>142</v>
      </c>
      <c r="F2151" t="s">
        <v>175</v>
      </c>
    </row>
    <row r="2152" spans="1:6" x14ac:dyDescent="0.35">
      <c r="A2152">
        <v>95045</v>
      </c>
      <c r="B2152">
        <v>36.831007999999997</v>
      </c>
      <c r="C2152">
        <v>-121.442746</v>
      </c>
      <c r="D2152" t="s">
        <v>1117</v>
      </c>
      <c r="E2152" t="s">
        <v>142</v>
      </c>
      <c r="F2152" t="s">
        <v>646</v>
      </c>
    </row>
    <row r="2153" spans="1:6" x14ac:dyDescent="0.35">
      <c r="A2153">
        <v>92675</v>
      </c>
      <c r="B2153">
        <v>33.530631</v>
      </c>
      <c r="C2153">
        <v>-117.618932</v>
      </c>
      <c r="D2153" t="s">
        <v>1118</v>
      </c>
      <c r="E2153" t="s">
        <v>142</v>
      </c>
      <c r="F2153" t="s">
        <v>163</v>
      </c>
    </row>
    <row r="2154" spans="1:6" x14ac:dyDescent="0.35">
      <c r="A2154">
        <v>92693</v>
      </c>
      <c r="B2154">
        <v>33.555323000000001</v>
      </c>
      <c r="C2154">
        <v>-117.56399999999999</v>
      </c>
      <c r="D2154" t="s">
        <v>1118</v>
      </c>
      <c r="E2154" t="s">
        <v>142</v>
      </c>
      <c r="F2154" t="s">
        <v>163</v>
      </c>
    </row>
    <row r="2155" spans="1:6" x14ac:dyDescent="0.35">
      <c r="A2155">
        <v>94577</v>
      </c>
      <c r="B2155">
        <v>37.715629</v>
      </c>
      <c r="C2155">
        <v>-122.158621</v>
      </c>
      <c r="D2155" t="s">
        <v>1119</v>
      </c>
      <c r="E2155" t="s">
        <v>142</v>
      </c>
      <c r="F2155" t="s">
        <v>154</v>
      </c>
    </row>
    <row r="2156" spans="1:6" x14ac:dyDescent="0.35">
      <c r="A2156">
        <v>94578</v>
      </c>
      <c r="B2156">
        <v>37.704428999999998</v>
      </c>
      <c r="C2156">
        <v>-122.124225</v>
      </c>
      <c r="D2156" t="s">
        <v>1119</v>
      </c>
      <c r="E2156" t="s">
        <v>142</v>
      </c>
      <c r="F2156" t="s">
        <v>154</v>
      </c>
    </row>
    <row r="2157" spans="1:6" x14ac:dyDescent="0.35">
      <c r="A2157">
        <v>94579</v>
      </c>
      <c r="B2157">
        <v>37.688518000000002</v>
      </c>
      <c r="C2157">
        <v>-122.147425</v>
      </c>
      <c r="D2157" t="s">
        <v>1119</v>
      </c>
      <c r="E2157" t="s">
        <v>142</v>
      </c>
      <c r="F2157" t="s">
        <v>154</v>
      </c>
    </row>
    <row r="2158" spans="1:6" x14ac:dyDescent="0.35">
      <c r="A2158">
        <v>94580</v>
      </c>
      <c r="B2158">
        <v>37.681229999999999</v>
      </c>
      <c r="C2158">
        <v>-122.133825</v>
      </c>
      <c r="D2158" t="s">
        <v>1120</v>
      </c>
      <c r="E2158" t="s">
        <v>142</v>
      </c>
      <c r="F2158" t="s">
        <v>154</v>
      </c>
    </row>
    <row r="2159" spans="1:6" x14ac:dyDescent="0.35">
      <c r="A2159">
        <v>93954</v>
      </c>
      <c r="B2159">
        <v>36.457422999999999</v>
      </c>
      <c r="C2159">
        <v>-121.290346</v>
      </c>
      <c r="D2159" t="s">
        <v>1121</v>
      </c>
      <c r="E2159" t="s">
        <v>142</v>
      </c>
      <c r="F2159" t="s">
        <v>200</v>
      </c>
    </row>
    <row r="2160" spans="1:6" x14ac:dyDescent="0.35">
      <c r="A2160">
        <v>93401</v>
      </c>
      <c r="B2160">
        <v>35.265573000000003</v>
      </c>
      <c r="C2160">
        <v>-120.62121999999999</v>
      </c>
      <c r="D2160" t="s">
        <v>202</v>
      </c>
      <c r="E2160" t="s">
        <v>142</v>
      </c>
      <c r="F2160" t="s">
        <v>202</v>
      </c>
    </row>
    <row r="2161" spans="1:6" x14ac:dyDescent="0.35">
      <c r="A2161">
        <v>93403</v>
      </c>
      <c r="B2161">
        <v>35.347065000000001</v>
      </c>
      <c r="C2161">
        <v>-120.45534499999999</v>
      </c>
      <c r="D2161" t="s">
        <v>202</v>
      </c>
      <c r="E2161" t="s">
        <v>142</v>
      </c>
      <c r="F2161" t="s">
        <v>202</v>
      </c>
    </row>
    <row r="2162" spans="1:6" x14ac:dyDescent="0.35">
      <c r="A2162">
        <v>93405</v>
      </c>
      <c r="B2162">
        <v>35.363067000000001</v>
      </c>
      <c r="C2162">
        <v>-120.70345500000001</v>
      </c>
      <c r="D2162" t="s">
        <v>202</v>
      </c>
      <c r="E2162" t="s">
        <v>142</v>
      </c>
      <c r="F2162" t="s">
        <v>202</v>
      </c>
    </row>
    <row r="2163" spans="1:6" x14ac:dyDescent="0.35">
      <c r="A2163">
        <v>93406</v>
      </c>
      <c r="B2163">
        <v>35.347065000000001</v>
      </c>
      <c r="C2163">
        <v>-120.45534499999999</v>
      </c>
      <c r="D2163" t="s">
        <v>202</v>
      </c>
      <c r="E2163" t="s">
        <v>142</v>
      </c>
      <c r="F2163" t="s">
        <v>202</v>
      </c>
    </row>
    <row r="2164" spans="1:6" x14ac:dyDescent="0.35">
      <c r="A2164">
        <v>93407</v>
      </c>
      <c r="B2164">
        <v>35.347065000000001</v>
      </c>
      <c r="C2164">
        <v>-120.45534499999999</v>
      </c>
      <c r="D2164" t="s">
        <v>202</v>
      </c>
      <c r="E2164" t="s">
        <v>142</v>
      </c>
      <c r="F2164" t="s">
        <v>202</v>
      </c>
    </row>
    <row r="2165" spans="1:6" x14ac:dyDescent="0.35">
      <c r="A2165">
        <v>93408</v>
      </c>
      <c r="B2165">
        <v>35.347065000000001</v>
      </c>
      <c r="C2165">
        <v>-120.45534499999999</v>
      </c>
      <c r="D2165" t="s">
        <v>202</v>
      </c>
      <c r="E2165" t="s">
        <v>142</v>
      </c>
      <c r="F2165" t="s">
        <v>202</v>
      </c>
    </row>
    <row r="2166" spans="1:6" x14ac:dyDescent="0.35">
      <c r="A2166">
        <v>93409</v>
      </c>
      <c r="B2166">
        <v>35.221085000000002</v>
      </c>
      <c r="C2166">
        <v>-120.636399</v>
      </c>
      <c r="D2166" t="s">
        <v>202</v>
      </c>
      <c r="E2166" t="s">
        <v>142</v>
      </c>
      <c r="F2166" t="s">
        <v>202</v>
      </c>
    </row>
    <row r="2167" spans="1:6" x14ac:dyDescent="0.35">
      <c r="A2167">
        <v>93410</v>
      </c>
      <c r="B2167">
        <v>35.347065000000001</v>
      </c>
      <c r="C2167">
        <v>-120.45534499999999</v>
      </c>
      <c r="D2167" t="s">
        <v>202</v>
      </c>
      <c r="E2167" t="s">
        <v>142</v>
      </c>
      <c r="F2167" t="s">
        <v>202</v>
      </c>
    </row>
    <row r="2168" spans="1:6" x14ac:dyDescent="0.35">
      <c r="A2168">
        <v>92068</v>
      </c>
      <c r="B2168">
        <v>33.016928</v>
      </c>
      <c r="C2168">
        <v>-116.846046</v>
      </c>
      <c r="D2168" t="s">
        <v>1122</v>
      </c>
      <c r="E2168" t="s">
        <v>142</v>
      </c>
      <c r="F2168" t="s">
        <v>168</v>
      </c>
    </row>
    <row r="2169" spans="1:6" x14ac:dyDescent="0.35">
      <c r="A2169">
        <v>92069</v>
      </c>
      <c r="B2169">
        <v>33.099572999999999</v>
      </c>
      <c r="C2169">
        <v>-117.215112</v>
      </c>
      <c r="D2169" t="s">
        <v>1123</v>
      </c>
      <c r="E2169" t="s">
        <v>142</v>
      </c>
      <c r="F2169" t="s">
        <v>168</v>
      </c>
    </row>
    <row r="2170" spans="1:6" x14ac:dyDescent="0.35">
      <c r="A2170">
        <v>92078</v>
      </c>
      <c r="B2170">
        <v>33.016928</v>
      </c>
      <c r="C2170">
        <v>-116.846046</v>
      </c>
      <c r="D2170" t="s">
        <v>1123</v>
      </c>
      <c r="E2170" t="s">
        <v>142</v>
      </c>
      <c r="F2170" t="s">
        <v>168</v>
      </c>
    </row>
    <row r="2171" spans="1:6" x14ac:dyDescent="0.35">
      <c r="A2171">
        <v>92079</v>
      </c>
      <c r="B2171">
        <v>33.016928</v>
      </c>
      <c r="C2171">
        <v>-116.846046</v>
      </c>
      <c r="D2171" t="s">
        <v>1123</v>
      </c>
      <c r="E2171" t="s">
        <v>142</v>
      </c>
      <c r="F2171" t="s">
        <v>168</v>
      </c>
    </row>
    <row r="2172" spans="1:6" x14ac:dyDescent="0.35">
      <c r="A2172">
        <v>92096</v>
      </c>
      <c r="B2172">
        <v>33.016928</v>
      </c>
      <c r="C2172">
        <v>-116.846046</v>
      </c>
      <c r="D2172" t="s">
        <v>1123</v>
      </c>
      <c r="E2172" t="s">
        <v>142</v>
      </c>
      <c r="F2172" t="s">
        <v>168</v>
      </c>
    </row>
    <row r="2173" spans="1:6" x14ac:dyDescent="0.35">
      <c r="A2173">
        <v>91108</v>
      </c>
      <c r="B2173">
        <v>33.786594000000001</v>
      </c>
      <c r="C2173">
        <v>-118.29866199999999</v>
      </c>
      <c r="D2173" t="s">
        <v>1124</v>
      </c>
      <c r="E2173" t="s">
        <v>142</v>
      </c>
      <c r="F2173" t="s">
        <v>145</v>
      </c>
    </row>
    <row r="2174" spans="1:6" x14ac:dyDescent="0.35">
      <c r="A2174">
        <v>91118</v>
      </c>
      <c r="B2174">
        <v>33.786594000000001</v>
      </c>
      <c r="C2174">
        <v>-118.29866199999999</v>
      </c>
      <c r="D2174" t="s">
        <v>1124</v>
      </c>
      <c r="E2174" t="s">
        <v>142</v>
      </c>
      <c r="F2174" t="s">
        <v>145</v>
      </c>
    </row>
    <row r="2175" spans="1:6" x14ac:dyDescent="0.35">
      <c r="A2175">
        <v>95046</v>
      </c>
      <c r="B2175">
        <v>37.090125</v>
      </c>
      <c r="C2175">
        <v>-121.606099</v>
      </c>
      <c r="D2175" t="s">
        <v>1125</v>
      </c>
      <c r="E2175" t="s">
        <v>142</v>
      </c>
      <c r="F2175" t="s">
        <v>175</v>
      </c>
    </row>
    <row r="2176" spans="1:6" x14ac:dyDescent="0.35">
      <c r="A2176">
        <v>94401</v>
      </c>
      <c r="B2176">
        <v>37.573484999999998</v>
      </c>
      <c r="C2176">
        <v>-122.32253</v>
      </c>
      <c r="D2176" t="s">
        <v>209</v>
      </c>
      <c r="E2176" t="s">
        <v>142</v>
      </c>
      <c r="F2176" t="s">
        <v>209</v>
      </c>
    </row>
    <row r="2177" spans="1:6" x14ac:dyDescent="0.35">
      <c r="A2177">
        <v>94402</v>
      </c>
      <c r="B2177">
        <v>37.541885999999998</v>
      </c>
      <c r="C2177">
        <v>-122.33063</v>
      </c>
      <c r="D2177" t="s">
        <v>209</v>
      </c>
      <c r="E2177" t="s">
        <v>142</v>
      </c>
      <c r="F2177" t="s">
        <v>209</v>
      </c>
    </row>
    <row r="2178" spans="1:6" x14ac:dyDescent="0.35">
      <c r="A2178">
        <v>94403</v>
      </c>
      <c r="B2178">
        <v>37.541485999999999</v>
      </c>
      <c r="C2178">
        <v>-122.304079</v>
      </c>
      <c r="D2178" t="s">
        <v>209</v>
      </c>
      <c r="E2178" t="s">
        <v>142</v>
      </c>
      <c r="F2178" t="s">
        <v>209</v>
      </c>
    </row>
    <row r="2179" spans="1:6" x14ac:dyDescent="0.35">
      <c r="A2179">
        <v>94404</v>
      </c>
      <c r="B2179">
        <v>37.553773999999997</v>
      </c>
      <c r="C2179">
        <v>-122.26997799999999</v>
      </c>
      <c r="D2179" t="s">
        <v>209</v>
      </c>
      <c r="E2179" t="s">
        <v>142</v>
      </c>
      <c r="F2179" t="s">
        <v>209</v>
      </c>
    </row>
    <row r="2180" spans="1:6" x14ac:dyDescent="0.35">
      <c r="A2180">
        <v>94405</v>
      </c>
      <c r="B2180">
        <v>37.381143999999999</v>
      </c>
      <c r="C2180">
        <v>-122.334825</v>
      </c>
      <c r="D2180" t="s">
        <v>209</v>
      </c>
      <c r="E2180" t="s">
        <v>142</v>
      </c>
      <c r="F2180" t="s">
        <v>209</v>
      </c>
    </row>
    <row r="2181" spans="1:6" x14ac:dyDescent="0.35">
      <c r="A2181">
        <v>94406</v>
      </c>
      <c r="B2181">
        <v>37.381143999999999</v>
      </c>
      <c r="C2181">
        <v>-122.334825</v>
      </c>
      <c r="D2181" t="s">
        <v>209</v>
      </c>
      <c r="E2181" t="s">
        <v>142</v>
      </c>
      <c r="F2181" t="s">
        <v>209</v>
      </c>
    </row>
    <row r="2182" spans="1:6" x14ac:dyDescent="0.35">
      <c r="A2182">
        <v>94407</v>
      </c>
      <c r="B2182">
        <v>37.381143999999999</v>
      </c>
      <c r="C2182">
        <v>-122.334825</v>
      </c>
      <c r="D2182" t="s">
        <v>209</v>
      </c>
      <c r="E2182" t="s">
        <v>142</v>
      </c>
      <c r="F2182" t="s">
        <v>209</v>
      </c>
    </row>
    <row r="2183" spans="1:6" x14ac:dyDescent="0.35">
      <c r="A2183">
        <v>94408</v>
      </c>
      <c r="B2183">
        <v>37.381143999999999</v>
      </c>
      <c r="C2183">
        <v>-122.334825</v>
      </c>
      <c r="D2183" t="s">
        <v>209</v>
      </c>
      <c r="E2183" t="s">
        <v>142</v>
      </c>
      <c r="F2183" t="s">
        <v>209</v>
      </c>
    </row>
    <row r="2184" spans="1:6" x14ac:dyDescent="0.35">
      <c r="A2184">
        <v>94409</v>
      </c>
      <c r="B2184">
        <v>37.381143999999999</v>
      </c>
      <c r="C2184">
        <v>-122.334825</v>
      </c>
      <c r="D2184" t="s">
        <v>209</v>
      </c>
      <c r="E2184" t="s">
        <v>142</v>
      </c>
      <c r="F2184" t="s">
        <v>209</v>
      </c>
    </row>
    <row r="2185" spans="1:6" x14ac:dyDescent="0.35">
      <c r="A2185">
        <v>94497</v>
      </c>
      <c r="B2185">
        <v>37.534736000000002</v>
      </c>
      <c r="C2185">
        <v>-122.32588</v>
      </c>
      <c r="D2185" t="s">
        <v>209</v>
      </c>
      <c r="E2185" t="s">
        <v>142</v>
      </c>
      <c r="F2185" t="s">
        <v>209</v>
      </c>
    </row>
    <row r="2186" spans="1:6" x14ac:dyDescent="0.35">
      <c r="A2186">
        <v>93451</v>
      </c>
      <c r="B2186">
        <v>35.705545999999998</v>
      </c>
      <c r="C2186">
        <v>-120.64680300000001</v>
      </c>
      <c r="D2186" t="s">
        <v>1126</v>
      </c>
      <c r="E2186" t="s">
        <v>142</v>
      </c>
      <c r="F2186" t="s">
        <v>202</v>
      </c>
    </row>
    <row r="2187" spans="1:6" x14ac:dyDescent="0.35">
      <c r="A2187">
        <v>94806</v>
      </c>
      <c r="B2187">
        <v>37.959572999999999</v>
      </c>
      <c r="C2187">
        <v>-122.334131</v>
      </c>
      <c r="D2187" t="s">
        <v>1127</v>
      </c>
      <c r="E2187" t="s">
        <v>142</v>
      </c>
      <c r="F2187" t="s">
        <v>156</v>
      </c>
    </row>
    <row r="2188" spans="1:6" x14ac:dyDescent="0.35">
      <c r="A2188">
        <v>90731</v>
      </c>
      <c r="B2188">
        <v>33.753087999999998</v>
      </c>
      <c r="C2188">
        <v>-118.25305299999999</v>
      </c>
      <c r="D2188" t="s">
        <v>1128</v>
      </c>
      <c r="E2188" t="s">
        <v>142</v>
      </c>
      <c r="F2188" t="s">
        <v>145</v>
      </c>
    </row>
    <row r="2189" spans="1:6" x14ac:dyDescent="0.35">
      <c r="A2189">
        <v>90732</v>
      </c>
      <c r="B2189">
        <v>33.786594000000001</v>
      </c>
      <c r="C2189">
        <v>-118.29866199999999</v>
      </c>
      <c r="D2189" t="s">
        <v>1128</v>
      </c>
      <c r="E2189" t="s">
        <v>142</v>
      </c>
      <c r="F2189" t="s">
        <v>145</v>
      </c>
    </row>
    <row r="2190" spans="1:6" x14ac:dyDescent="0.35">
      <c r="A2190">
        <v>90733</v>
      </c>
      <c r="B2190">
        <v>33.786594000000001</v>
      </c>
      <c r="C2190">
        <v>-118.29866199999999</v>
      </c>
      <c r="D2190" t="s">
        <v>1128</v>
      </c>
      <c r="E2190" t="s">
        <v>142</v>
      </c>
      <c r="F2190" t="s">
        <v>145</v>
      </c>
    </row>
    <row r="2191" spans="1:6" x14ac:dyDescent="0.35">
      <c r="A2191">
        <v>90734</v>
      </c>
      <c r="B2191">
        <v>33.786594000000001</v>
      </c>
      <c r="C2191">
        <v>-118.29866199999999</v>
      </c>
      <c r="D2191" t="s">
        <v>1128</v>
      </c>
      <c r="E2191" t="s">
        <v>142</v>
      </c>
      <c r="F2191" t="s">
        <v>145</v>
      </c>
    </row>
    <row r="2192" spans="1:6" x14ac:dyDescent="0.35">
      <c r="A2192">
        <v>94964</v>
      </c>
      <c r="B2192">
        <v>37.941571000000003</v>
      </c>
      <c r="C2192">
        <v>-122.48436</v>
      </c>
      <c r="D2192" t="s">
        <v>1129</v>
      </c>
      <c r="E2192" t="s">
        <v>142</v>
      </c>
      <c r="F2192" t="s">
        <v>244</v>
      </c>
    </row>
    <row r="2193" spans="1:6" x14ac:dyDescent="0.35">
      <c r="A2193">
        <v>94974</v>
      </c>
      <c r="B2193">
        <v>38.068035999999999</v>
      </c>
      <c r="C2193">
        <v>-122.740988</v>
      </c>
      <c r="D2193" t="s">
        <v>1129</v>
      </c>
      <c r="E2193" t="s">
        <v>142</v>
      </c>
      <c r="F2193" t="s">
        <v>244</v>
      </c>
    </row>
    <row r="2194" spans="1:6" x14ac:dyDescent="0.35">
      <c r="A2194">
        <v>94901</v>
      </c>
      <c r="B2194">
        <v>37.970948</v>
      </c>
      <c r="C2194">
        <v>-122.50428599999999</v>
      </c>
      <c r="D2194" t="s">
        <v>1130</v>
      </c>
      <c r="E2194" t="s">
        <v>142</v>
      </c>
      <c r="F2194" t="s">
        <v>244</v>
      </c>
    </row>
    <row r="2195" spans="1:6" x14ac:dyDescent="0.35">
      <c r="A2195">
        <v>94903</v>
      </c>
      <c r="B2195">
        <v>38.033921999999997</v>
      </c>
      <c r="C2195">
        <v>-122.58548999999999</v>
      </c>
      <c r="D2195" t="s">
        <v>1130</v>
      </c>
      <c r="E2195" t="s">
        <v>142</v>
      </c>
      <c r="F2195" t="s">
        <v>244</v>
      </c>
    </row>
    <row r="2196" spans="1:6" x14ac:dyDescent="0.35">
      <c r="A2196">
        <v>94912</v>
      </c>
      <c r="B2196">
        <v>38.068035999999999</v>
      </c>
      <c r="C2196">
        <v>-122.740988</v>
      </c>
      <c r="D2196" t="s">
        <v>1130</v>
      </c>
      <c r="E2196" t="s">
        <v>142</v>
      </c>
      <c r="F2196" t="s">
        <v>244</v>
      </c>
    </row>
    <row r="2197" spans="1:6" x14ac:dyDescent="0.35">
      <c r="A2197">
        <v>94913</v>
      </c>
      <c r="B2197">
        <v>38.068035999999999</v>
      </c>
      <c r="C2197">
        <v>-122.740988</v>
      </c>
      <c r="D2197" t="s">
        <v>1130</v>
      </c>
      <c r="E2197" t="s">
        <v>142</v>
      </c>
      <c r="F2197" t="s">
        <v>244</v>
      </c>
    </row>
    <row r="2198" spans="1:6" x14ac:dyDescent="0.35">
      <c r="A2198">
        <v>94915</v>
      </c>
      <c r="B2198">
        <v>38.073920000000001</v>
      </c>
      <c r="C2198">
        <v>-122.55944</v>
      </c>
      <c r="D2198" t="s">
        <v>1130</v>
      </c>
      <c r="E2198" t="s">
        <v>142</v>
      </c>
      <c r="F2198" t="s">
        <v>244</v>
      </c>
    </row>
    <row r="2199" spans="1:6" x14ac:dyDescent="0.35">
      <c r="A2199">
        <v>94583</v>
      </c>
      <c r="B2199">
        <v>37.768555999999997</v>
      </c>
      <c r="C2199">
        <v>-121.975531</v>
      </c>
      <c r="D2199" t="s">
        <v>1131</v>
      </c>
      <c r="E2199" t="s">
        <v>142</v>
      </c>
      <c r="F2199" t="s">
        <v>156</v>
      </c>
    </row>
    <row r="2200" spans="1:6" x14ac:dyDescent="0.35">
      <c r="A2200">
        <v>93452</v>
      </c>
      <c r="B2200">
        <v>35.575710999999998</v>
      </c>
      <c r="C2200">
        <v>-120.88803799999999</v>
      </c>
      <c r="D2200" t="s">
        <v>1132</v>
      </c>
      <c r="E2200" t="s">
        <v>142</v>
      </c>
      <c r="F2200" t="s">
        <v>202</v>
      </c>
    </row>
    <row r="2201" spans="1:6" x14ac:dyDescent="0.35">
      <c r="A2201">
        <v>92143</v>
      </c>
      <c r="B2201">
        <v>33.016928</v>
      </c>
      <c r="C2201">
        <v>-116.846046</v>
      </c>
      <c r="D2201" t="s">
        <v>1133</v>
      </c>
      <c r="E2201" t="s">
        <v>142</v>
      </c>
      <c r="F2201" t="s">
        <v>168</v>
      </c>
    </row>
    <row r="2202" spans="1:6" x14ac:dyDescent="0.35">
      <c r="A2202">
        <v>92173</v>
      </c>
      <c r="B2202">
        <v>32.566355999999999</v>
      </c>
      <c r="C2202">
        <v>-116.99747499999999</v>
      </c>
      <c r="D2202" t="s">
        <v>1133</v>
      </c>
      <c r="E2202" t="s">
        <v>142</v>
      </c>
      <c r="F2202" t="s">
        <v>168</v>
      </c>
    </row>
    <row r="2203" spans="1:6" x14ac:dyDescent="0.35">
      <c r="A2203">
        <v>93657</v>
      </c>
      <c r="B2203">
        <v>36.897407999999999</v>
      </c>
      <c r="C2203">
        <v>-119.829053</v>
      </c>
      <c r="D2203" t="s">
        <v>1134</v>
      </c>
      <c r="E2203" t="s">
        <v>142</v>
      </c>
      <c r="F2203" t="s">
        <v>54</v>
      </c>
    </row>
    <row r="2204" spans="1:6" x14ac:dyDescent="0.35">
      <c r="A2204">
        <v>92701</v>
      </c>
      <c r="B2204">
        <v>33.640301999999998</v>
      </c>
      <c r="C2204">
        <v>-117.769442</v>
      </c>
      <c r="D2204" t="s">
        <v>1135</v>
      </c>
      <c r="E2204" t="s">
        <v>142</v>
      </c>
      <c r="F2204" t="s">
        <v>163</v>
      </c>
    </row>
    <row r="2205" spans="1:6" x14ac:dyDescent="0.35">
      <c r="A2205">
        <v>92702</v>
      </c>
      <c r="B2205">
        <v>33.640301999999998</v>
      </c>
      <c r="C2205">
        <v>-117.769442</v>
      </c>
      <c r="D2205" t="s">
        <v>1135</v>
      </c>
      <c r="E2205" t="s">
        <v>142</v>
      </c>
      <c r="F2205" t="s">
        <v>163</v>
      </c>
    </row>
    <row r="2206" spans="1:6" x14ac:dyDescent="0.35">
      <c r="A2206">
        <v>92703</v>
      </c>
      <c r="B2206">
        <v>33.640301999999998</v>
      </c>
      <c r="C2206">
        <v>-117.769442</v>
      </c>
      <c r="D2206" t="s">
        <v>1135</v>
      </c>
      <c r="E2206" t="s">
        <v>142</v>
      </c>
      <c r="F2206" t="s">
        <v>163</v>
      </c>
    </row>
    <row r="2207" spans="1:6" x14ac:dyDescent="0.35">
      <c r="A2207">
        <v>92704</v>
      </c>
      <c r="B2207">
        <v>33.640301999999998</v>
      </c>
      <c r="C2207">
        <v>-117.769442</v>
      </c>
      <c r="D2207" t="s">
        <v>1135</v>
      </c>
      <c r="E2207" t="s">
        <v>142</v>
      </c>
      <c r="F2207" t="s">
        <v>163</v>
      </c>
    </row>
    <row r="2208" spans="1:6" x14ac:dyDescent="0.35">
      <c r="A2208">
        <v>92705</v>
      </c>
      <c r="B2208">
        <v>33.707568000000002</v>
      </c>
      <c r="C2208">
        <v>-117.84574600000001</v>
      </c>
      <c r="D2208" t="s">
        <v>1135</v>
      </c>
      <c r="E2208" t="s">
        <v>142</v>
      </c>
      <c r="F2208" t="s">
        <v>163</v>
      </c>
    </row>
    <row r="2209" spans="1:6" x14ac:dyDescent="0.35">
      <c r="A2209">
        <v>92706</v>
      </c>
      <c r="B2209">
        <v>33.640301999999998</v>
      </c>
      <c r="C2209">
        <v>-117.769442</v>
      </c>
      <c r="D2209" t="s">
        <v>1135</v>
      </c>
      <c r="E2209" t="s">
        <v>142</v>
      </c>
      <c r="F2209" t="s">
        <v>163</v>
      </c>
    </row>
    <row r="2210" spans="1:6" x14ac:dyDescent="0.35">
      <c r="A2210">
        <v>92707</v>
      </c>
      <c r="B2210">
        <v>33.679068999999998</v>
      </c>
      <c r="C2210">
        <v>-117.876789</v>
      </c>
      <c r="D2210" t="s">
        <v>1135</v>
      </c>
      <c r="E2210" t="s">
        <v>142</v>
      </c>
      <c r="F2210" t="s">
        <v>163</v>
      </c>
    </row>
    <row r="2211" spans="1:6" x14ac:dyDescent="0.35">
      <c r="A2211">
        <v>92711</v>
      </c>
      <c r="B2211">
        <v>33.640301999999998</v>
      </c>
      <c r="C2211">
        <v>-117.769442</v>
      </c>
      <c r="D2211" t="s">
        <v>1135</v>
      </c>
      <c r="E2211" t="s">
        <v>142</v>
      </c>
      <c r="F2211" t="s">
        <v>163</v>
      </c>
    </row>
    <row r="2212" spans="1:6" x14ac:dyDescent="0.35">
      <c r="A2212">
        <v>92712</v>
      </c>
      <c r="B2212">
        <v>33.640301999999998</v>
      </c>
      <c r="C2212">
        <v>-117.769442</v>
      </c>
      <c r="D2212" t="s">
        <v>1135</v>
      </c>
      <c r="E2212" t="s">
        <v>142</v>
      </c>
      <c r="F2212" t="s">
        <v>163</v>
      </c>
    </row>
    <row r="2213" spans="1:6" x14ac:dyDescent="0.35">
      <c r="A2213">
        <v>92735</v>
      </c>
      <c r="B2213">
        <v>33.640301999999998</v>
      </c>
      <c r="C2213">
        <v>-117.769442</v>
      </c>
      <c r="D2213" t="s">
        <v>1135</v>
      </c>
      <c r="E2213" t="s">
        <v>142</v>
      </c>
      <c r="F2213" t="s">
        <v>163</v>
      </c>
    </row>
    <row r="2214" spans="1:6" x14ac:dyDescent="0.35">
      <c r="A2214">
        <v>92799</v>
      </c>
      <c r="B2214">
        <v>33.640301999999998</v>
      </c>
      <c r="C2214">
        <v>-117.769442</v>
      </c>
      <c r="D2214" t="s">
        <v>1135</v>
      </c>
      <c r="E2214" t="s">
        <v>142</v>
      </c>
      <c r="F2214" t="s">
        <v>163</v>
      </c>
    </row>
    <row r="2215" spans="1:6" x14ac:dyDescent="0.35">
      <c r="A2215">
        <v>93101</v>
      </c>
      <c r="B2215">
        <v>34.421897000000001</v>
      </c>
      <c r="C2215">
        <v>-119.70713499999999</v>
      </c>
      <c r="D2215" t="s">
        <v>305</v>
      </c>
      <c r="E2215" t="s">
        <v>142</v>
      </c>
      <c r="F2215" t="s">
        <v>305</v>
      </c>
    </row>
    <row r="2216" spans="1:6" x14ac:dyDescent="0.35">
      <c r="A2216">
        <v>93102</v>
      </c>
      <c r="B2216">
        <v>34.262833999999998</v>
      </c>
      <c r="C2216">
        <v>-119.848555</v>
      </c>
      <c r="D2216" t="s">
        <v>305</v>
      </c>
      <c r="E2216" t="s">
        <v>142</v>
      </c>
      <c r="F2216" t="s">
        <v>305</v>
      </c>
    </row>
    <row r="2217" spans="1:6" x14ac:dyDescent="0.35">
      <c r="A2217">
        <v>93103</v>
      </c>
      <c r="B2217">
        <v>34.430908000000002</v>
      </c>
      <c r="C2217">
        <v>-119.626863</v>
      </c>
      <c r="D2217" t="s">
        <v>305</v>
      </c>
      <c r="E2217" t="s">
        <v>142</v>
      </c>
      <c r="F2217" t="s">
        <v>305</v>
      </c>
    </row>
    <row r="2218" spans="1:6" x14ac:dyDescent="0.35">
      <c r="A2218">
        <v>93105</v>
      </c>
      <c r="B2218">
        <v>34.508099000000001</v>
      </c>
      <c r="C2218">
        <v>-119.868622</v>
      </c>
      <c r="D2218" t="s">
        <v>305</v>
      </c>
      <c r="E2218" t="s">
        <v>142</v>
      </c>
      <c r="F2218" t="s">
        <v>305</v>
      </c>
    </row>
    <row r="2219" spans="1:6" x14ac:dyDescent="0.35">
      <c r="A2219">
        <v>93106</v>
      </c>
      <c r="B2219">
        <v>34.432896</v>
      </c>
      <c r="C2219">
        <v>-119.83707200000001</v>
      </c>
      <c r="D2219" t="s">
        <v>305</v>
      </c>
      <c r="E2219" t="s">
        <v>142</v>
      </c>
      <c r="F2219" t="s">
        <v>305</v>
      </c>
    </row>
    <row r="2220" spans="1:6" x14ac:dyDescent="0.35">
      <c r="A2220">
        <v>93107</v>
      </c>
      <c r="B2220">
        <v>34.421795000000003</v>
      </c>
      <c r="C2220">
        <v>-119.863722</v>
      </c>
      <c r="D2220" t="s">
        <v>305</v>
      </c>
      <c r="E2220" t="s">
        <v>142</v>
      </c>
      <c r="F2220" t="s">
        <v>305</v>
      </c>
    </row>
    <row r="2221" spans="1:6" x14ac:dyDescent="0.35">
      <c r="A2221">
        <v>93108</v>
      </c>
      <c r="B2221">
        <v>34.437795000000001</v>
      </c>
      <c r="C2221">
        <v>-119.61586200000001</v>
      </c>
      <c r="D2221" t="s">
        <v>305</v>
      </c>
      <c r="E2221" t="s">
        <v>142</v>
      </c>
      <c r="F2221" t="s">
        <v>305</v>
      </c>
    </row>
    <row r="2222" spans="1:6" x14ac:dyDescent="0.35">
      <c r="A2222">
        <v>93109</v>
      </c>
      <c r="B2222">
        <v>34.406996999999997</v>
      </c>
      <c r="C2222">
        <v>-119.723668</v>
      </c>
      <c r="D2222" t="s">
        <v>305</v>
      </c>
      <c r="E2222" t="s">
        <v>142</v>
      </c>
      <c r="F2222" t="s">
        <v>305</v>
      </c>
    </row>
    <row r="2223" spans="1:6" x14ac:dyDescent="0.35">
      <c r="A2223">
        <v>93110</v>
      </c>
      <c r="B2223">
        <v>34.539026999999997</v>
      </c>
      <c r="C2223">
        <v>-119.906198</v>
      </c>
      <c r="D2223" t="s">
        <v>305</v>
      </c>
      <c r="E2223" t="s">
        <v>142</v>
      </c>
      <c r="F2223" t="s">
        <v>305</v>
      </c>
    </row>
    <row r="2224" spans="1:6" x14ac:dyDescent="0.35">
      <c r="A2224">
        <v>93111</v>
      </c>
      <c r="B2224">
        <v>34.453046000000001</v>
      </c>
      <c r="C2224">
        <v>-119.798472</v>
      </c>
      <c r="D2224" t="s">
        <v>305</v>
      </c>
      <c r="E2224" t="s">
        <v>142</v>
      </c>
      <c r="F2224" t="s">
        <v>305</v>
      </c>
    </row>
    <row r="2225" spans="1:6" x14ac:dyDescent="0.35">
      <c r="A2225">
        <v>93120</v>
      </c>
      <c r="B2225">
        <v>34.262833999999998</v>
      </c>
      <c r="C2225">
        <v>-119.848555</v>
      </c>
      <c r="D2225" t="s">
        <v>305</v>
      </c>
      <c r="E2225" t="s">
        <v>142</v>
      </c>
      <c r="F2225" t="s">
        <v>305</v>
      </c>
    </row>
    <row r="2226" spans="1:6" x14ac:dyDescent="0.35">
      <c r="A2226">
        <v>93121</v>
      </c>
      <c r="B2226">
        <v>34.262833999999998</v>
      </c>
      <c r="C2226">
        <v>-119.848555</v>
      </c>
      <c r="D2226" t="s">
        <v>305</v>
      </c>
      <c r="E2226" t="s">
        <v>142</v>
      </c>
      <c r="F2226" t="s">
        <v>305</v>
      </c>
    </row>
    <row r="2227" spans="1:6" x14ac:dyDescent="0.35">
      <c r="A2227">
        <v>93130</v>
      </c>
      <c r="B2227">
        <v>34.262833999999998</v>
      </c>
      <c r="C2227">
        <v>-119.848555</v>
      </c>
      <c r="D2227" t="s">
        <v>305</v>
      </c>
      <c r="E2227" t="s">
        <v>142</v>
      </c>
      <c r="F2227" t="s">
        <v>305</v>
      </c>
    </row>
    <row r="2228" spans="1:6" x14ac:dyDescent="0.35">
      <c r="A2228">
        <v>93140</v>
      </c>
      <c r="B2228">
        <v>34.262833999999998</v>
      </c>
      <c r="C2228">
        <v>-119.848555</v>
      </c>
      <c r="D2228" t="s">
        <v>305</v>
      </c>
      <c r="E2228" t="s">
        <v>142</v>
      </c>
      <c r="F2228" t="s">
        <v>305</v>
      </c>
    </row>
    <row r="2229" spans="1:6" x14ac:dyDescent="0.35">
      <c r="A2229">
        <v>93150</v>
      </c>
      <c r="B2229">
        <v>34.262833999999998</v>
      </c>
      <c r="C2229">
        <v>-119.848555</v>
      </c>
      <c r="D2229" t="s">
        <v>305</v>
      </c>
      <c r="E2229" t="s">
        <v>142</v>
      </c>
      <c r="F2229" t="s">
        <v>305</v>
      </c>
    </row>
    <row r="2230" spans="1:6" x14ac:dyDescent="0.35">
      <c r="A2230">
        <v>93160</v>
      </c>
      <c r="B2230">
        <v>34.262833999999998</v>
      </c>
      <c r="C2230">
        <v>-119.848555</v>
      </c>
      <c r="D2230" t="s">
        <v>305</v>
      </c>
      <c r="E2230" t="s">
        <v>142</v>
      </c>
      <c r="F2230" t="s">
        <v>305</v>
      </c>
    </row>
    <row r="2231" spans="1:6" x14ac:dyDescent="0.35">
      <c r="A2231">
        <v>93190</v>
      </c>
      <c r="B2231">
        <v>34.262833999999998</v>
      </c>
      <c r="C2231">
        <v>-119.848555</v>
      </c>
      <c r="D2231" t="s">
        <v>305</v>
      </c>
      <c r="E2231" t="s">
        <v>142</v>
      </c>
      <c r="F2231" t="s">
        <v>305</v>
      </c>
    </row>
    <row r="2232" spans="1:6" x14ac:dyDescent="0.35">
      <c r="A2232">
        <v>95050</v>
      </c>
      <c r="B2232">
        <v>37.189396000000002</v>
      </c>
      <c r="C2232">
        <v>-121.705327</v>
      </c>
      <c r="D2232" t="s">
        <v>175</v>
      </c>
      <c r="E2232" t="s">
        <v>142</v>
      </c>
      <c r="F2232" t="s">
        <v>175</v>
      </c>
    </row>
    <row r="2233" spans="1:6" x14ac:dyDescent="0.35">
      <c r="A2233">
        <v>95051</v>
      </c>
      <c r="B2233">
        <v>37.189396000000002</v>
      </c>
      <c r="C2233">
        <v>-121.705327</v>
      </c>
      <c r="D2233" t="s">
        <v>175</v>
      </c>
      <c r="E2233" t="s">
        <v>142</v>
      </c>
      <c r="F2233" t="s">
        <v>175</v>
      </c>
    </row>
    <row r="2234" spans="1:6" x14ac:dyDescent="0.35">
      <c r="A2234">
        <v>95052</v>
      </c>
      <c r="B2234">
        <v>37.189396000000002</v>
      </c>
      <c r="C2234">
        <v>-121.705327</v>
      </c>
      <c r="D2234" t="s">
        <v>175</v>
      </c>
      <c r="E2234" t="s">
        <v>142</v>
      </c>
      <c r="F2234" t="s">
        <v>175</v>
      </c>
    </row>
    <row r="2235" spans="1:6" x14ac:dyDescent="0.35">
      <c r="A2235">
        <v>95053</v>
      </c>
      <c r="B2235">
        <v>37.189396000000002</v>
      </c>
      <c r="C2235">
        <v>-121.705327</v>
      </c>
      <c r="D2235" t="s">
        <v>175</v>
      </c>
      <c r="E2235" t="s">
        <v>142</v>
      </c>
      <c r="F2235" t="s">
        <v>175</v>
      </c>
    </row>
    <row r="2236" spans="1:6" x14ac:dyDescent="0.35">
      <c r="A2236">
        <v>95054</v>
      </c>
      <c r="B2236">
        <v>37.189396000000002</v>
      </c>
      <c r="C2236">
        <v>-121.705327</v>
      </c>
      <c r="D2236" t="s">
        <v>175</v>
      </c>
      <c r="E2236" t="s">
        <v>142</v>
      </c>
      <c r="F2236" t="s">
        <v>175</v>
      </c>
    </row>
    <row r="2237" spans="1:6" x14ac:dyDescent="0.35">
      <c r="A2237">
        <v>95055</v>
      </c>
      <c r="B2237">
        <v>37.189396000000002</v>
      </c>
      <c r="C2237">
        <v>-121.705327</v>
      </c>
      <c r="D2237" t="s">
        <v>175</v>
      </c>
      <c r="E2237" t="s">
        <v>142</v>
      </c>
      <c r="F2237" t="s">
        <v>175</v>
      </c>
    </row>
    <row r="2238" spans="1:6" x14ac:dyDescent="0.35">
      <c r="A2238">
        <v>95056</v>
      </c>
      <c r="B2238">
        <v>37.189396000000002</v>
      </c>
      <c r="C2238">
        <v>-121.705327</v>
      </c>
      <c r="D2238" t="s">
        <v>175</v>
      </c>
      <c r="E2238" t="s">
        <v>142</v>
      </c>
      <c r="F2238" t="s">
        <v>175</v>
      </c>
    </row>
    <row r="2239" spans="1:6" x14ac:dyDescent="0.35">
      <c r="A2239">
        <v>91350</v>
      </c>
      <c r="B2239">
        <v>33.786594000000001</v>
      </c>
      <c r="C2239">
        <v>-118.29866199999999</v>
      </c>
      <c r="D2239" t="s">
        <v>1136</v>
      </c>
      <c r="E2239" t="s">
        <v>142</v>
      </c>
      <c r="F2239" t="s">
        <v>145</v>
      </c>
    </row>
    <row r="2240" spans="1:6" x14ac:dyDescent="0.35">
      <c r="A2240">
        <v>91380</v>
      </c>
      <c r="B2240">
        <v>33.786594000000001</v>
      </c>
      <c r="C2240">
        <v>-118.29866199999999</v>
      </c>
      <c r="D2240" t="s">
        <v>1136</v>
      </c>
      <c r="E2240" t="s">
        <v>142</v>
      </c>
      <c r="F2240" t="s">
        <v>145</v>
      </c>
    </row>
    <row r="2241" spans="1:6" x14ac:dyDescent="0.35">
      <c r="A2241">
        <v>91382</v>
      </c>
      <c r="B2241">
        <v>33.786594000000001</v>
      </c>
      <c r="C2241">
        <v>-118.29866199999999</v>
      </c>
      <c r="D2241" t="s">
        <v>1136</v>
      </c>
      <c r="E2241" t="s">
        <v>142</v>
      </c>
      <c r="F2241" t="s">
        <v>145</v>
      </c>
    </row>
    <row r="2242" spans="1:6" x14ac:dyDescent="0.35">
      <c r="A2242">
        <v>91383</v>
      </c>
      <c r="B2242">
        <v>33.786594000000001</v>
      </c>
      <c r="C2242">
        <v>-118.29866199999999</v>
      </c>
      <c r="D2242" t="s">
        <v>1136</v>
      </c>
      <c r="E2242" t="s">
        <v>142</v>
      </c>
      <c r="F2242" t="s">
        <v>145</v>
      </c>
    </row>
    <row r="2243" spans="1:6" x14ac:dyDescent="0.35">
      <c r="A2243">
        <v>91390</v>
      </c>
      <c r="B2243">
        <v>33.786594000000001</v>
      </c>
      <c r="C2243">
        <v>-118.29866199999999</v>
      </c>
      <c r="D2243" t="s">
        <v>1136</v>
      </c>
      <c r="E2243" t="s">
        <v>142</v>
      </c>
      <c r="F2243" t="s">
        <v>145</v>
      </c>
    </row>
    <row r="2244" spans="1:6" x14ac:dyDescent="0.35">
      <c r="A2244">
        <v>95060</v>
      </c>
      <c r="B2244">
        <v>37.052748000000001</v>
      </c>
      <c r="C2244">
        <v>-122.111126</v>
      </c>
      <c r="D2244" t="s">
        <v>192</v>
      </c>
      <c r="E2244" t="s">
        <v>142</v>
      </c>
      <c r="F2244" t="s">
        <v>192</v>
      </c>
    </row>
    <row r="2245" spans="1:6" x14ac:dyDescent="0.35">
      <c r="A2245">
        <v>95061</v>
      </c>
      <c r="B2245">
        <v>37.007398999999999</v>
      </c>
      <c r="C2245">
        <v>-122.075125</v>
      </c>
      <c r="D2245" t="s">
        <v>192</v>
      </c>
      <c r="E2245" t="s">
        <v>142</v>
      </c>
      <c r="F2245" t="s">
        <v>192</v>
      </c>
    </row>
    <row r="2246" spans="1:6" x14ac:dyDescent="0.35">
      <c r="A2246">
        <v>95062</v>
      </c>
      <c r="B2246">
        <v>36.971549000000003</v>
      </c>
      <c r="C2246">
        <v>-121.990571</v>
      </c>
      <c r="D2246" t="s">
        <v>192</v>
      </c>
      <c r="E2246" t="s">
        <v>142</v>
      </c>
      <c r="F2246" t="s">
        <v>192</v>
      </c>
    </row>
    <row r="2247" spans="1:6" x14ac:dyDescent="0.35">
      <c r="A2247">
        <v>95063</v>
      </c>
      <c r="B2247">
        <v>36.9634</v>
      </c>
      <c r="C2247">
        <v>-121.973771</v>
      </c>
      <c r="D2247" t="s">
        <v>192</v>
      </c>
      <c r="E2247" t="s">
        <v>142</v>
      </c>
      <c r="F2247" t="s">
        <v>192</v>
      </c>
    </row>
    <row r="2248" spans="1:6" x14ac:dyDescent="0.35">
      <c r="A2248">
        <v>95064</v>
      </c>
      <c r="B2248">
        <v>36.988836999999997</v>
      </c>
      <c r="C2248">
        <v>-122.059073</v>
      </c>
      <c r="D2248" t="s">
        <v>192</v>
      </c>
      <c r="E2248" t="s">
        <v>142</v>
      </c>
      <c r="F2248" t="s">
        <v>192</v>
      </c>
    </row>
    <row r="2249" spans="1:6" x14ac:dyDescent="0.35">
      <c r="A2249">
        <v>95065</v>
      </c>
      <c r="B2249">
        <v>37.033568000000002</v>
      </c>
      <c r="C2249">
        <v>-121.982632</v>
      </c>
      <c r="D2249" t="s">
        <v>192</v>
      </c>
      <c r="E2249" t="s">
        <v>142</v>
      </c>
      <c r="F2249" t="s">
        <v>192</v>
      </c>
    </row>
    <row r="2250" spans="1:6" x14ac:dyDescent="0.35">
      <c r="A2250">
        <v>90670</v>
      </c>
      <c r="B2250">
        <v>33.927062999999997</v>
      </c>
      <c r="C2250">
        <v>-118.063698</v>
      </c>
      <c r="D2250" t="s">
        <v>1137</v>
      </c>
      <c r="E2250" t="s">
        <v>142</v>
      </c>
      <c r="F2250" t="s">
        <v>145</v>
      </c>
    </row>
    <row r="2251" spans="1:6" x14ac:dyDescent="0.35">
      <c r="A2251">
        <v>90671</v>
      </c>
      <c r="B2251">
        <v>33.786594000000001</v>
      </c>
      <c r="C2251">
        <v>-118.29866199999999</v>
      </c>
      <c r="D2251" t="s">
        <v>1137</v>
      </c>
      <c r="E2251" t="s">
        <v>142</v>
      </c>
      <c r="F2251" t="s">
        <v>145</v>
      </c>
    </row>
    <row r="2252" spans="1:6" x14ac:dyDescent="0.35">
      <c r="A2252">
        <v>93453</v>
      </c>
      <c r="B2252">
        <v>35.358426999999999</v>
      </c>
      <c r="C2252">
        <v>-120.259602</v>
      </c>
      <c r="D2252" t="s">
        <v>1138</v>
      </c>
      <c r="E2252" t="s">
        <v>142</v>
      </c>
      <c r="F2252" t="s">
        <v>202</v>
      </c>
    </row>
    <row r="2253" spans="1:6" x14ac:dyDescent="0.35">
      <c r="A2253">
        <v>93454</v>
      </c>
      <c r="B2253">
        <v>34.875832000000003</v>
      </c>
      <c r="C2253">
        <v>-120.340795</v>
      </c>
      <c r="D2253" t="s">
        <v>57</v>
      </c>
      <c r="E2253" t="s">
        <v>142</v>
      </c>
      <c r="F2253" t="s">
        <v>305</v>
      </c>
    </row>
    <row r="2254" spans="1:6" x14ac:dyDescent="0.35">
      <c r="A2254">
        <v>93455</v>
      </c>
      <c r="B2254">
        <v>34.883589000000001</v>
      </c>
      <c r="C2254">
        <v>-120.37795699999999</v>
      </c>
      <c r="D2254" t="s">
        <v>57</v>
      </c>
      <c r="E2254" t="s">
        <v>142</v>
      </c>
      <c r="F2254" t="s">
        <v>305</v>
      </c>
    </row>
    <row r="2255" spans="1:6" x14ac:dyDescent="0.35">
      <c r="A2255">
        <v>93456</v>
      </c>
      <c r="B2255">
        <v>35.027681999999999</v>
      </c>
      <c r="C2255">
        <v>-120.19681799999999</v>
      </c>
      <c r="D2255" t="s">
        <v>57</v>
      </c>
      <c r="E2255" t="s">
        <v>142</v>
      </c>
      <c r="F2255" t="s">
        <v>305</v>
      </c>
    </row>
    <row r="2256" spans="1:6" x14ac:dyDescent="0.35">
      <c r="A2256">
        <v>93457</v>
      </c>
      <c r="B2256">
        <v>34.836252000000002</v>
      </c>
      <c r="C2256">
        <v>-120.53421</v>
      </c>
      <c r="D2256" t="s">
        <v>57</v>
      </c>
      <c r="E2256" t="s">
        <v>142</v>
      </c>
      <c r="F2256" t="s">
        <v>305</v>
      </c>
    </row>
    <row r="2257" spans="1:6" x14ac:dyDescent="0.35">
      <c r="A2257">
        <v>93458</v>
      </c>
      <c r="B2257">
        <v>34.953532000000003</v>
      </c>
      <c r="C2257">
        <v>-120.495723</v>
      </c>
      <c r="D2257" t="s">
        <v>57</v>
      </c>
      <c r="E2257" t="s">
        <v>142</v>
      </c>
      <c r="F2257" t="s">
        <v>305</v>
      </c>
    </row>
    <row r="2258" spans="1:6" x14ac:dyDescent="0.35">
      <c r="A2258">
        <v>90401</v>
      </c>
      <c r="B2258">
        <v>33.786594000000001</v>
      </c>
      <c r="C2258">
        <v>-118.29866199999999</v>
      </c>
      <c r="D2258" t="s">
        <v>1139</v>
      </c>
      <c r="E2258" t="s">
        <v>142</v>
      </c>
      <c r="F2258" t="s">
        <v>145</v>
      </c>
    </row>
    <row r="2259" spans="1:6" x14ac:dyDescent="0.35">
      <c r="A2259">
        <v>90402</v>
      </c>
      <c r="B2259">
        <v>33.786594000000001</v>
      </c>
      <c r="C2259">
        <v>-118.29866199999999</v>
      </c>
      <c r="D2259" t="s">
        <v>1139</v>
      </c>
      <c r="E2259" t="s">
        <v>142</v>
      </c>
      <c r="F2259" t="s">
        <v>145</v>
      </c>
    </row>
    <row r="2260" spans="1:6" x14ac:dyDescent="0.35">
      <c r="A2260">
        <v>90403</v>
      </c>
      <c r="B2260">
        <v>33.786594000000001</v>
      </c>
      <c r="C2260">
        <v>-118.29866199999999</v>
      </c>
      <c r="D2260" t="s">
        <v>1139</v>
      </c>
      <c r="E2260" t="s">
        <v>142</v>
      </c>
      <c r="F2260" t="s">
        <v>145</v>
      </c>
    </row>
    <row r="2261" spans="1:6" x14ac:dyDescent="0.35">
      <c r="A2261">
        <v>90404</v>
      </c>
      <c r="B2261">
        <v>33.786594000000001</v>
      </c>
      <c r="C2261">
        <v>-118.29866199999999</v>
      </c>
      <c r="D2261" t="s">
        <v>1139</v>
      </c>
      <c r="E2261" t="s">
        <v>142</v>
      </c>
      <c r="F2261" t="s">
        <v>145</v>
      </c>
    </row>
    <row r="2262" spans="1:6" x14ac:dyDescent="0.35">
      <c r="A2262">
        <v>90405</v>
      </c>
      <c r="B2262">
        <v>33.786594000000001</v>
      </c>
      <c r="C2262">
        <v>-118.29866199999999</v>
      </c>
      <c r="D2262" t="s">
        <v>1139</v>
      </c>
      <c r="E2262" t="s">
        <v>142</v>
      </c>
      <c r="F2262" t="s">
        <v>145</v>
      </c>
    </row>
    <row r="2263" spans="1:6" x14ac:dyDescent="0.35">
      <c r="A2263">
        <v>90406</v>
      </c>
      <c r="B2263">
        <v>33.786594000000001</v>
      </c>
      <c r="C2263">
        <v>-118.29866199999999</v>
      </c>
      <c r="D2263" t="s">
        <v>1139</v>
      </c>
      <c r="E2263" t="s">
        <v>142</v>
      </c>
      <c r="F2263" t="s">
        <v>145</v>
      </c>
    </row>
    <row r="2264" spans="1:6" x14ac:dyDescent="0.35">
      <c r="A2264">
        <v>90407</v>
      </c>
      <c r="B2264">
        <v>33.786594000000001</v>
      </c>
      <c r="C2264">
        <v>-118.29866199999999</v>
      </c>
      <c r="D2264" t="s">
        <v>1139</v>
      </c>
      <c r="E2264" t="s">
        <v>142</v>
      </c>
      <c r="F2264" t="s">
        <v>145</v>
      </c>
    </row>
    <row r="2265" spans="1:6" x14ac:dyDescent="0.35">
      <c r="A2265">
        <v>90408</v>
      </c>
      <c r="B2265">
        <v>33.786594000000001</v>
      </c>
      <c r="C2265">
        <v>-118.29866199999999</v>
      </c>
      <c r="D2265" t="s">
        <v>1139</v>
      </c>
      <c r="E2265" t="s">
        <v>142</v>
      </c>
      <c r="F2265" t="s">
        <v>145</v>
      </c>
    </row>
    <row r="2266" spans="1:6" x14ac:dyDescent="0.35">
      <c r="A2266">
        <v>90409</v>
      </c>
      <c r="B2266">
        <v>33.786594000000001</v>
      </c>
      <c r="C2266">
        <v>-118.29866199999999</v>
      </c>
      <c r="D2266" t="s">
        <v>1139</v>
      </c>
      <c r="E2266" t="s">
        <v>142</v>
      </c>
      <c r="F2266" t="s">
        <v>145</v>
      </c>
    </row>
    <row r="2267" spans="1:6" x14ac:dyDescent="0.35">
      <c r="A2267">
        <v>90410</v>
      </c>
      <c r="B2267">
        <v>33.786594000000001</v>
      </c>
      <c r="C2267">
        <v>-118.29866199999999</v>
      </c>
      <c r="D2267" t="s">
        <v>1139</v>
      </c>
      <c r="E2267" t="s">
        <v>142</v>
      </c>
      <c r="F2267" t="s">
        <v>145</v>
      </c>
    </row>
    <row r="2268" spans="1:6" x14ac:dyDescent="0.35">
      <c r="A2268">
        <v>90411</v>
      </c>
      <c r="B2268">
        <v>33.786594000000001</v>
      </c>
      <c r="C2268">
        <v>-118.29866199999999</v>
      </c>
      <c r="D2268" t="s">
        <v>1139</v>
      </c>
      <c r="E2268" t="s">
        <v>142</v>
      </c>
      <c r="F2268" t="s">
        <v>145</v>
      </c>
    </row>
    <row r="2269" spans="1:6" x14ac:dyDescent="0.35">
      <c r="A2269">
        <v>93060</v>
      </c>
      <c r="B2269">
        <v>34.364942999999997</v>
      </c>
      <c r="C2269">
        <v>-119.08570400000001</v>
      </c>
      <c r="D2269" t="s">
        <v>1140</v>
      </c>
      <c r="E2269" t="s">
        <v>142</v>
      </c>
      <c r="F2269" t="s">
        <v>291</v>
      </c>
    </row>
    <row r="2270" spans="1:6" x14ac:dyDescent="0.35">
      <c r="A2270">
        <v>93061</v>
      </c>
      <c r="B2270">
        <v>34.032383000000003</v>
      </c>
      <c r="C2270">
        <v>-119.1343</v>
      </c>
      <c r="D2270" t="s">
        <v>1140</v>
      </c>
      <c r="E2270" t="s">
        <v>142</v>
      </c>
      <c r="F2270" t="s">
        <v>291</v>
      </c>
    </row>
    <row r="2271" spans="1:6" x14ac:dyDescent="0.35">
      <c r="A2271">
        <v>93661</v>
      </c>
      <c r="B2271">
        <v>37.186872000000001</v>
      </c>
      <c r="C2271">
        <v>-120.650351</v>
      </c>
      <c r="D2271" t="s">
        <v>1141</v>
      </c>
      <c r="E2271" t="s">
        <v>142</v>
      </c>
      <c r="F2271" t="s">
        <v>75</v>
      </c>
    </row>
    <row r="2272" spans="1:6" x14ac:dyDescent="0.35">
      <c r="A2272">
        <v>95401</v>
      </c>
      <c r="B2272">
        <v>38.450412</v>
      </c>
      <c r="C2272">
        <v>-122.783159</v>
      </c>
      <c r="D2272" t="s">
        <v>81</v>
      </c>
      <c r="E2272" t="s">
        <v>142</v>
      </c>
      <c r="F2272" t="s">
        <v>82</v>
      </c>
    </row>
    <row r="2273" spans="1:6" x14ac:dyDescent="0.35">
      <c r="A2273">
        <v>95402</v>
      </c>
      <c r="B2273">
        <v>38.440061</v>
      </c>
      <c r="C2273">
        <v>-122.710598</v>
      </c>
      <c r="D2273" t="s">
        <v>81</v>
      </c>
      <c r="E2273" t="s">
        <v>142</v>
      </c>
      <c r="F2273" t="s">
        <v>82</v>
      </c>
    </row>
    <row r="2274" spans="1:6" x14ac:dyDescent="0.35">
      <c r="A2274">
        <v>95403</v>
      </c>
      <c r="B2274">
        <v>38.477043000000002</v>
      </c>
      <c r="C2274">
        <v>-122.810328</v>
      </c>
      <c r="D2274" t="s">
        <v>81</v>
      </c>
      <c r="E2274" t="s">
        <v>142</v>
      </c>
      <c r="F2274" t="s">
        <v>82</v>
      </c>
    </row>
    <row r="2275" spans="1:6" x14ac:dyDescent="0.35">
      <c r="A2275">
        <v>95404</v>
      </c>
      <c r="B2275">
        <v>38.452641999999997</v>
      </c>
      <c r="C2275">
        <v>-122.656296</v>
      </c>
      <c r="D2275" t="s">
        <v>81</v>
      </c>
      <c r="E2275" t="s">
        <v>142</v>
      </c>
      <c r="F2275" t="s">
        <v>82</v>
      </c>
    </row>
    <row r="2276" spans="1:6" x14ac:dyDescent="0.35">
      <c r="A2276">
        <v>95405</v>
      </c>
      <c r="B2276">
        <v>38.444713999999998</v>
      </c>
      <c r="C2276">
        <v>-122.78639200000001</v>
      </c>
      <c r="D2276" t="s">
        <v>81</v>
      </c>
      <c r="E2276" t="s">
        <v>142</v>
      </c>
      <c r="F2276" t="s">
        <v>82</v>
      </c>
    </row>
    <row r="2277" spans="1:6" x14ac:dyDescent="0.35">
      <c r="A2277">
        <v>95406</v>
      </c>
      <c r="B2277">
        <v>38.459575000000001</v>
      </c>
      <c r="C2277">
        <v>-122.715654</v>
      </c>
      <c r="D2277" t="s">
        <v>81</v>
      </c>
      <c r="E2277" t="s">
        <v>142</v>
      </c>
      <c r="F2277" t="s">
        <v>82</v>
      </c>
    </row>
    <row r="2278" spans="1:6" x14ac:dyDescent="0.35">
      <c r="A2278">
        <v>95407</v>
      </c>
      <c r="B2278">
        <v>38.389113000000002</v>
      </c>
      <c r="C2278">
        <v>-122.741849</v>
      </c>
      <c r="D2278" t="s">
        <v>81</v>
      </c>
      <c r="E2278" t="s">
        <v>142</v>
      </c>
      <c r="F2278" t="s">
        <v>82</v>
      </c>
    </row>
    <row r="2279" spans="1:6" x14ac:dyDescent="0.35">
      <c r="A2279">
        <v>95408</v>
      </c>
      <c r="B2279">
        <v>38.463087999999999</v>
      </c>
      <c r="C2279">
        <v>-122.989975</v>
      </c>
      <c r="D2279" t="s">
        <v>81</v>
      </c>
      <c r="E2279" t="s">
        <v>142</v>
      </c>
      <c r="F2279" t="s">
        <v>82</v>
      </c>
    </row>
    <row r="2280" spans="1:6" x14ac:dyDescent="0.35">
      <c r="A2280">
        <v>95409</v>
      </c>
      <c r="B2280">
        <v>38.462575000000001</v>
      </c>
      <c r="C2280">
        <v>-122.62654499999999</v>
      </c>
      <c r="D2280" t="s">
        <v>81</v>
      </c>
      <c r="E2280" t="s">
        <v>142</v>
      </c>
      <c r="F2280" t="s">
        <v>82</v>
      </c>
    </row>
    <row r="2281" spans="1:6" x14ac:dyDescent="0.35">
      <c r="A2281">
        <v>93460</v>
      </c>
      <c r="B2281">
        <v>34.646135999999998</v>
      </c>
      <c r="C2281">
        <v>-120.091629</v>
      </c>
      <c r="D2281" t="s">
        <v>1142</v>
      </c>
      <c r="E2281" t="s">
        <v>142</v>
      </c>
      <c r="F2281" t="s">
        <v>305</v>
      </c>
    </row>
    <row r="2282" spans="1:6" x14ac:dyDescent="0.35">
      <c r="A2282">
        <v>92070</v>
      </c>
      <c r="B2282">
        <v>33.016928</v>
      </c>
      <c r="C2282">
        <v>-116.846046</v>
      </c>
      <c r="D2282" t="s">
        <v>1143</v>
      </c>
      <c r="E2282" t="s">
        <v>142</v>
      </c>
      <c r="F2282" t="s">
        <v>168</v>
      </c>
    </row>
    <row r="2283" spans="1:6" x14ac:dyDescent="0.35">
      <c r="A2283">
        <v>92071</v>
      </c>
      <c r="B2283">
        <v>32.843955999999999</v>
      </c>
      <c r="C2283">
        <v>-116.994511</v>
      </c>
      <c r="D2283" t="s">
        <v>1144</v>
      </c>
      <c r="E2283" t="s">
        <v>142</v>
      </c>
      <c r="F2283" t="s">
        <v>168</v>
      </c>
    </row>
    <row r="2284" spans="1:6" x14ac:dyDescent="0.35">
      <c r="A2284">
        <v>92072</v>
      </c>
      <c r="B2284">
        <v>33.016928</v>
      </c>
      <c r="C2284">
        <v>-116.846046</v>
      </c>
      <c r="D2284" t="s">
        <v>1144</v>
      </c>
      <c r="E2284" t="s">
        <v>142</v>
      </c>
      <c r="F2284" t="s">
        <v>168</v>
      </c>
    </row>
    <row r="2285" spans="1:6" x14ac:dyDescent="0.35">
      <c r="A2285">
        <v>95070</v>
      </c>
      <c r="B2285">
        <v>37.189396000000002</v>
      </c>
      <c r="C2285">
        <v>-121.705327</v>
      </c>
      <c r="D2285" t="s">
        <v>1145</v>
      </c>
      <c r="E2285" t="s">
        <v>142</v>
      </c>
      <c r="F2285" t="s">
        <v>175</v>
      </c>
    </row>
    <row r="2286" spans="1:6" x14ac:dyDescent="0.35">
      <c r="A2286">
        <v>95071</v>
      </c>
      <c r="B2286">
        <v>37.189396000000002</v>
      </c>
      <c r="C2286">
        <v>-121.705327</v>
      </c>
      <c r="D2286" t="s">
        <v>1145</v>
      </c>
      <c r="E2286" t="s">
        <v>142</v>
      </c>
      <c r="F2286" t="s">
        <v>175</v>
      </c>
    </row>
    <row r="2287" spans="1:6" x14ac:dyDescent="0.35">
      <c r="A2287">
        <v>94965</v>
      </c>
      <c r="B2287">
        <v>37.850417</v>
      </c>
      <c r="C2287">
        <v>-122.531423</v>
      </c>
      <c r="D2287" t="s">
        <v>1146</v>
      </c>
      <c r="E2287" t="s">
        <v>142</v>
      </c>
      <c r="F2287" t="s">
        <v>244</v>
      </c>
    </row>
    <row r="2288" spans="1:6" x14ac:dyDescent="0.35">
      <c r="A2288">
        <v>94966</v>
      </c>
      <c r="B2288">
        <v>38.068035999999999</v>
      </c>
      <c r="C2288">
        <v>-122.740988</v>
      </c>
      <c r="D2288" t="s">
        <v>1146</v>
      </c>
      <c r="E2288" t="s">
        <v>142</v>
      </c>
      <c r="F2288" t="s">
        <v>244</v>
      </c>
    </row>
    <row r="2289" spans="1:6" x14ac:dyDescent="0.35">
      <c r="D2289" t="s">
        <v>1147</v>
      </c>
      <c r="E2289" t="s">
        <v>142</v>
      </c>
      <c r="F2289" t="s">
        <v>82</v>
      </c>
    </row>
    <row r="2290" spans="1:6" x14ac:dyDescent="0.35">
      <c r="A2290">
        <v>95565</v>
      </c>
      <c r="B2290">
        <v>40.440193000000001</v>
      </c>
      <c r="C2290">
        <v>-124.022847</v>
      </c>
      <c r="D2290" t="s">
        <v>1148</v>
      </c>
      <c r="E2290" t="s">
        <v>142</v>
      </c>
      <c r="F2290" t="s">
        <v>53</v>
      </c>
    </row>
    <row r="2291" spans="1:6" x14ac:dyDescent="0.35">
      <c r="A2291">
        <v>96085</v>
      </c>
      <c r="B2291">
        <v>41.728873999999998</v>
      </c>
      <c r="C2291">
        <v>-123.03006999999999</v>
      </c>
      <c r="D2291" t="s">
        <v>1149</v>
      </c>
      <c r="E2291" t="s">
        <v>142</v>
      </c>
      <c r="F2291" t="s">
        <v>326</v>
      </c>
    </row>
    <row r="2292" spans="1:6" x14ac:dyDescent="0.35">
      <c r="A2292">
        <v>95066</v>
      </c>
      <c r="B2292">
        <v>37.071387000000001</v>
      </c>
      <c r="C2292">
        <v>-122.006276</v>
      </c>
      <c r="D2292" t="s">
        <v>1150</v>
      </c>
      <c r="E2292" t="s">
        <v>142</v>
      </c>
      <c r="F2292" t="s">
        <v>192</v>
      </c>
    </row>
    <row r="2293" spans="1:6" x14ac:dyDescent="0.35">
      <c r="A2293">
        <v>95067</v>
      </c>
      <c r="B2293">
        <v>37.052970000000002</v>
      </c>
      <c r="C2293">
        <v>-121.94941799999999</v>
      </c>
      <c r="D2293" t="s">
        <v>1150</v>
      </c>
      <c r="E2293" t="s">
        <v>142</v>
      </c>
      <c r="F2293" t="s">
        <v>192</v>
      </c>
    </row>
    <row r="2294" spans="1:6" x14ac:dyDescent="0.35">
      <c r="A2294">
        <v>90740</v>
      </c>
      <c r="B2294">
        <v>33.640301999999998</v>
      </c>
      <c r="C2294">
        <v>-117.769442</v>
      </c>
      <c r="D2294" t="s">
        <v>1151</v>
      </c>
      <c r="E2294" t="s">
        <v>142</v>
      </c>
      <c r="F2294" t="s">
        <v>163</v>
      </c>
    </row>
    <row r="2295" spans="1:6" x14ac:dyDescent="0.35">
      <c r="A2295">
        <v>93955</v>
      </c>
      <c r="B2295">
        <v>36.429012999999998</v>
      </c>
      <c r="C2295">
        <v>-121.49771200000001</v>
      </c>
      <c r="D2295" t="s">
        <v>1152</v>
      </c>
      <c r="E2295" t="s">
        <v>142</v>
      </c>
      <c r="F2295" t="s">
        <v>200</v>
      </c>
    </row>
    <row r="2296" spans="1:6" x14ac:dyDescent="0.35">
      <c r="A2296">
        <v>95472</v>
      </c>
      <c r="B2296">
        <v>38.407221999999997</v>
      </c>
      <c r="C2296">
        <v>-122.869654</v>
      </c>
      <c r="D2296" t="s">
        <v>1153</v>
      </c>
      <c r="E2296" t="s">
        <v>142</v>
      </c>
      <c r="F2296" t="s">
        <v>82</v>
      </c>
    </row>
    <row r="2297" spans="1:6" x14ac:dyDescent="0.35">
      <c r="A2297">
        <v>95473</v>
      </c>
      <c r="B2297">
        <v>38.325851</v>
      </c>
      <c r="C2297">
        <v>-122.50584600000001</v>
      </c>
      <c r="D2297" t="s">
        <v>1153</v>
      </c>
      <c r="E2297" t="s">
        <v>142</v>
      </c>
      <c r="F2297" t="s">
        <v>82</v>
      </c>
    </row>
    <row r="2298" spans="1:6" x14ac:dyDescent="0.35">
      <c r="A2298">
        <v>92273</v>
      </c>
      <c r="B2298">
        <v>32.794130000000003</v>
      </c>
      <c r="C2298">
        <v>-115.694768</v>
      </c>
      <c r="D2298" t="s">
        <v>1154</v>
      </c>
      <c r="E2298" t="s">
        <v>142</v>
      </c>
      <c r="F2298" t="s">
        <v>228</v>
      </c>
    </row>
    <row r="2299" spans="1:6" x14ac:dyDescent="0.35">
      <c r="A2299">
        <v>96086</v>
      </c>
      <c r="B2299">
        <v>41.833920999999997</v>
      </c>
      <c r="C2299">
        <v>-123.235079</v>
      </c>
      <c r="D2299" t="s">
        <v>1155</v>
      </c>
      <c r="E2299" t="s">
        <v>142</v>
      </c>
      <c r="F2299" t="s">
        <v>326</v>
      </c>
    </row>
    <row r="2300" spans="1:6" x14ac:dyDescent="0.35">
      <c r="A2300">
        <v>93662</v>
      </c>
      <c r="B2300">
        <v>36.637506999999999</v>
      </c>
      <c r="C2300">
        <v>-119.99200500000001</v>
      </c>
      <c r="D2300" t="s">
        <v>85</v>
      </c>
      <c r="E2300" t="s">
        <v>142</v>
      </c>
      <c r="F2300" t="s">
        <v>54</v>
      </c>
    </row>
    <row r="2301" spans="1:6" x14ac:dyDescent="0.35">
      <c r="A2301">
        <v>93262</v>
      </c>
      <c r="B2301">
        <v>36.364440000000002</v>
      </c>
      <c r="C2301">
        <v>-118.72275500000001</v>
      </c>
      <c r="D2301" t="s">
        <v>1156</v>
      </c>
      <c r="E2301" t="s">
        <v>142</v>
      </c>
      <c r="F2301" t="s">
        <v>166</v>
      </c>
    </row>
    <row r="2302" spans="1:6" x14ac:dyDescent="0.35">
      <c r="A2302">
        <v>93263</v>
      </c>
      <c r="B2302">
        <v>35.763646000000001</v>
      </c>
      <c r="C2302">
        <v>-118.435693</v>
      </c>
      <c r="D2302" t="s">
        <v>1157</v>
      </c>
      <c r="E2302" t="s">
        <v>142</v>
      </c>
      <c r="F2302" t="s">
        <v>49</v>
      </c>
    </row>
    <row r="2303" spans="1:6" x14ac:dyDescent="0.35">
      <c r="A2303">
        <v>93461</v>
      </c>
      <c r="B2303">
        <v>35.610073</v>
      </c>
      <c r="C2303">
        <v>-120.291994</v>
      </c>
      <c r="D2303" t="s">
        <v>1158</v>
      </c>
      <c r="E2303" t="s">
        <v>142</v>
      </c>
      <c r="F2303" t="s">
        <v>202</v>
      </c>
    </row>
    <row r="2304" spans="1:6" x14ac:dyDescent="0.35">
      <c r="A2304">
        <v>96087</v>
      </c>
      <c r="B2304">
        <v>40.601263000000003</v>
      </c>
      <c r="C2304">
        <v>-122.494455</v>
      </c>
      <c r="D2304" t="s">
        <v>71</v>
      </c>
      <c r="E2304" t="s">
        <v>142</v>
      </c>
      <c r="F2304" t="s">
        <v>71</v>
      </c>
    </row>
    <row r="2305" spans="1:6" x14ac:dyDescent="0.35">
      <c r="A2305">
        <v>96019</v>
      </c>
      <c r="B2305">
        <v>40.696860000000001</v>
      </c>
      <c r="C2305">
        <v>-122.368263</v>
      </c>
      <c r="D2305" t="s">
        <v>1159</v>
      </c>
      <c r="E2305" t="s">
        <v>142</v>
      </c>
      <c r="F2305" t="s">
        <v>71</v>
      </c>
    </row>
    <row r="2306" spans="1:6" x14ac:dyDescent="0.35">
      <c r="A2306">
        <v>96079</v>
      </c>
      <c r="B2306">
        <v>40.686639</v>
      </c>
      <c r="C2306">
        <v>-122.334778</v>
      </c>
      <c r="D2306" t="s">
        <v>1159</v>
      </c>
      <c r="E2306" t="s">
        <v>142</v>
      </c>
      <c r="F2306" t="s">
        <v>71</v>
      </c>
    </row>
    <row r="2307" spans="1:6" x14ac:dyDescent="0.35">
      <c r="A2307">
        <v>96089</v>
      </c>
      <c r="B2307">
        <v>40.657893000000001</v>
      </c>
      <c r="C2307">
        <v>-122.427333</v>
      </c>
      <c r="D2307" t="s">
        <v>1159</v>
      </c>
      <c r="E2307" t="s">
        <v>142</v>
      </c>
      <c r="F2307" t="s">
        <v>71</v>
      </c>
    </row>
    <row r="2308" spans="1:6" x14ac:dyDescent="0.35">
      <c r="A2308">
        <v>93664</v>
      </c>
      <c r="B2308">
        <v>37.098773999999999</v>
      </c>
      <c r="C2308">
        <v>-119.166093</v>
      </c>
      <c r="D2308" t="s">
        <v>1160</v>
      </c>
      <c r="E2308" t="s">
        <v>142</v>
      </c>
      <c r="F2308" t="s">
        <v>54</v>
      </c>
    </row>
    <row r="2309" spans="1:6" x14ac:dyDescent="0.35">
      <c r="A2309">
        <v>95250</v>
      </c>
      <c r="B2309">
        <v>38.243158000000001</v>
      </c>
      <c r="C2309">
        <v>-120.436953</v>
      </c>
      <c r="D2309" t="s">
        <v>1161</v>
      </c>
      <c r="E2309" t="s">
        <v>142</v>
      </c>
      <c r="F2309" t="s">
        <v>172</v>
      </c>
    </row>
    <row r="2310" spans="1:6" x14ac:dyDescent="0.35">
      <c r="A2310">
        <v>95681</v>
      </c>
      <c r="B2310">
        <v>38.989407999999997</v>
      </c>
      <c r="C2310">
        <v>-121.34689299999999</v>
      </c>
      <c r="D2310" t="s">
        <v>40</v>
      </c>
      <c r="E2310" t="s">
        <v>142</v>
      </c>
      <c r="F2310" t="s">
        <v>84</v>
      </c>
    </row>
    <row r="2311" spans="1:6" x14ac:dyDescent="0.35">
      <c r="A2311">
        <v>91403</v>
      </c>
      <c r="B2311">
        <v>33.786594000000001</v>
      </c>
      <c r="C2311">
        <v>-118.29866199999999</v>
      </c>
      <c r="D2311" t="s">
        <v>1162</v>
      </c>
      <c r="E2311" t="s">
        <v>142</v>
      </c>
      <c r="F2311" t="s">
        <v>145</v>
      </c>
    </row>
    <row r="2312" spans="1:6" x14ac:dyDescent="0.35">
      <c r="A2312">
        <v>91413</v>
      </c>
      <c r="B2312">
        <v>33.786594000000001</v>
      </c>
      <c r="C2312">
        <v>-118.29866199999999</v>
      </c>
      <c r="D2312" t="s">
        <v>1162</v>
      </c>
      <c r="E2312" t="s">
        <v>142</v>
      </c>
      <c r="F2312" t="s">
        <v>145</v>
      </c>
    </row>
    <row r="2313" spans="1:6" x14ac:dyDescent="0.35">
      <c r="A2313">
        <v>91423</v>
      </c>
      <c r="B2313">
        <v>33.786594000000001</v>
      </c>
      <c r="C2313">
        <v>-118.29866199999999</v>
      </c>
      <c r="D2313" t="s">
        <v>1162</v>
      </c>
      <c r="E2313" t="s">
        <v>142</v>
      </c>
      <c r="F2313" t="s">
        <v>145</v>
      </c>
    </row>
    <row r="2314" spans="1:6" x14ac:dyDescent="0.35">
      <c r="A2314">
        <v>91495</v>
      </c>
      <c r="B2314">
        <v>33.786594000000001</v>
      </c>
      <c r="C2314">
        <v>-118.29866199999999</v>
      </c>
      <c r="D2314" t="s">
        <v>1162</v>
      </c>
      <c r="E2314" t="s">
        <v>142</v>
      </c>
      <c r="F2314" t="s">
        <v>145</v>
      </c>
    </row>
    <row r="2315" spans="1:6" x14ac:dyDescent="0.35">
      <c r="A2315">
        <v>95682</v>
      </c>
      <c r="B2315">
        <v>38.621830000000003</v>
      </c>
      <c r="C2315">
        <v>-120.78801</v>
      </c>
      <c r="D2315" t="s">
        <v>1163</v>
      </c>
      <c r="E2315" t="s">
        <v>142</v>
      </c>
      <c r="F2315" t="s">
        <v>58</v>
      </c>
    </row>
    <row r="2316" spans="1:6" x14ac:dyDescent="0.35">
      <c r="A2316">
        <v>96088</v>
      </c>
      <c r="B2316">
        <v>40.488664</v>
      </c>
      <c r="C2316">
        <v>-121.960944</v>
      </c>
      <c r="D2316" t="s">
        <v>1164</v>
      </c>
      <c r="E2316" t="s">
        <v>142</v>
      </c>
      <c r="F2316" t="s">
        <v>71</v>
      </c>
    </row>
    <row r="2317" spans="1:6" x14ac:dyDescent="0.35">
      <c r="A2317">
        <v>92384</v>
      </c>
      <c r="B2317">
        <v>35.977702999999998</v>
      </c>
      <c r="C2317">
        <v>-116.270561</v>
      </c>
      <c r="D2317" t="s">
        <v>1165</v>
      </c>
      <c r="E2317" t="s">
        <v>142</v>
      </c>
      <c r="F2317" t="s">
        <v>264</v>
      </c>
    </row>
    <row r="2318" spans="1:6" x14ac:dyDescent="0.35">
      <c r="A2318">
        <v>96125</v>
      </c>
      <c r="B2318">
        <v>39.593595999999998</v>
      </c>
      <c r="C2318">
        <v>-120.626908</v>
      </c>
      <c r="D2318" t="s">
        <v>1166</v>
      </c>
      <c r="E2318" t="s">
        <v>142</v>
      </c>
      <c r="F2318" t="s">
        <v>59</v>
      </c>
    </row>
    <row r="2319" spans="1:6" x14ac:dyDescent="0.35">
      <c r="A2319">
        <v>91024</v>
      </c>
      <c r="B2319">
        <v>33.786594000000001</v>
      </c>
      <c r="C2319">
        <v>-118.29866199999999</v>
      </c>
      <c r="D2319" t="s">
        <v>1167</v>
      </c>
      <c r="E2319" t="s">
        <v>142</v>
      </c>
      <c r="F2319" t="s">
        <v>145</v>
      </c>
    </row>
    <row r="2320" spans="1:6" x14ac:dyDescent="0.35">
      <c r="A2320">
        <v>91025</v>
      </c>
      <c r="B2320">
        <v>33.786594000000001</v>
      </c>
      <c r="C2320">
        <v>-118.29866199999999</v>
      </c>
      <c r="D2320" t="s">
        <v>1167</v>
      </c>
      <c r="E2320" t="s">
        <v>142</v>
      </c>
      <c r="F2320" t="s">
        <v>145</v>
      </c>
    </row>
    <row r="2321" spans="1:6" x14ac:dyDescent="0.35">
      <c r="A2321">
        <v>96126</v>
      </c>
      <c r="B2321">
        <v>39.582462</v>
      </c>
      <c r="C2321">
        <v>-120.371073</v>
      </c>
      <c r="D2321" t="s">
        <v>1168</v>
      </c>
      <c r="E2321" t="s">
        <v>142</v>
      </c>
      <c r="F2321" t="s">
        <v>59</v>
      </c>
    </row>
    <row r="2322" spans="1:6" x14ac:dyDescent="0.35">
      <c r="A2322">
        <v>92676</v>
      </c>
      <c r="B2322">
        <v>33.741993999999998</v>
      </c>
      <c r="C2322">
        <v>-117.72741600000001</v>
      </c>
      <c r="D2322" t="s">
        <v>67</v>
      </c>
      <c r="E2322" t="s">
        <v>142</v>
      </c>
      <c r="F2322" t="s">
        <v>163</v>
      </c>
    </row>
    <row r="2323" spans="1:6" x14ac:dyDescent="0.35">
      <c r="A2323">
        <v>93062</v>
      </c>
      <c r="B2323">
        <v>34.032383000000003</v>
      </c>
      <c r="C2323">
        <v>-119.1343</v>
      </c>
      <c r="D2323" t="s">
        <v>1169</v>
      </c>
      <c r="E2323" t="s">
        <v>142</v>
      </c>
      <c r="F2323" t="s">
        <v>291</v>
      </c>
    </row>
    <row r="2324" spans="1:6" x14ac:dyDescent="0.35">
      <c r="A2324">
        <v>93063</v>
      </c>
      <c r="B2324">
        <v>34.292301000000002</v>
      </c>
      <c r="C2324">
        <v>-118.82033</v>
      </c>
      <c r="D2324" t="s">
        <v>1169</v>
      </c>
      <c r="E2324" t="s">
        <v>142</v>
      </c>
      <c r="F2324" t="s">
        <v>291</v>
      </c>
    </row>
    <row r="2325" spans="1:6" x14ac:dyDescent="0.35">
      <c r="A2325">
        <v>93065</v>
      </c>
      <c r="B2325">
        <v>34.272162000000002</v>
      </c>
      <c r="C2325">
        <v>-118.733903</v>
      </c>
      <c r="D2325" t="s">
        <v>1169</v>
      </c>
      <c r="E2325" t="s">
        <v>142</v>
      </c>
      <c r="F2325" t="s">
        <v>291</v>
      </c>
    </row>
    <row r="2326" spans="1:6" x14ac:dyDescent="0.35">
      <c r="A2326">
        <v>93093</v>
      </c>
      <c r="B2326">
        <v>34.032383000000003</v>
      </c>
      <c r="C2326">
        <v>-119.1343</v>
      </c>
      <c r="D2326" t="s">
        <v>1169</v>
      </c>
      <c r="E2326" t="s">
        <v>142</v>
      </c>
      <c r="F2326" t="s">
        <v>291</v>
      </c>
    </row>
    <row r="2327" spans="1:6" x14ac:dyDescent="0.35">
      <c r="A2327">
        <v>93094</v>
      </c>
      <c r="B2327">
        <v>34.032383000000003</v>
      </c>
      <c r="C2327">
        <v>-119.1343</v>
      </c>
      <c r="D2327" t="s">
        <v>1169</v>
      </c>
      <c r="E2327" t="s">
        <v>142</v>
      </c>
      <c r="F2327" t="s">
        <v>291</v>
      </c>
    </row>
    <row r="2328" spans="1:6" x14ac:dyDescent="0.35">
      <c r="A2328">
        <v>93099</v>
      </c>
      <c r="B2328">
        <v>34.032383000000003</v>
      </c>
      <c r="C2328">
        <v>-119.1343</v>
      </c>
      <c r="D2328" t="s">
        <v>1169</v>
      </c>
      <c r="E2328" t="s">
        <v>142</v>
      </c>
      <c r="F2328" t="s">
        <v>291</v>
      </c>
    </row>
    <row r="2329" spans="1:6" x14ac:dyDescent="0.35">
      <c r="A2329">
        <v>92385</v>
      </c>
      <c r="B2329">
        <v>34.839964000000002</v>
      </c>
      <c r="C2329">
        <v>-115.967051</v>
      </c>
      <c r="D2329" t="s">
        <v>1170</v>
      </c>
      <c r="E2329" t="s">
        <v>142</v>
      </c>
      <c r="F2329" t="s">
        <v>147</v>
      </c>
    </row>
    <row r="2330" spans="1:6" x14ac:dyDescent="0.35">
      <c r="A2330">
        <v>95683</v>
      </c>
      <c r="B2330">
        <v>38.51858</v>
      </c>
      <c r="C2330">
        <v>-121.12543100000001</v>
      </c>
      <c r="D2330" t="s">
        <v>1171</v>
      </c>
      <c r="E2330" t="s">
        <v>142</v>
      </c>
      <c r="F2330" t="s">
        <v>64</v>
      </c>
    </row>
    <row r="2331" spans="1:6" x14ac:dyDescent="0.35">
      <c r="A2331">
        <v>95977</v>
      </c>
      <c r="B2331">
        <v>39.194429999999997</v>
      </c>
      <c r="C2331">
        <v>-121.314435</v>
      </c>
      <c r="D2331" t="s">
        <v>1172</v>
      </c>
      <c r="E2331" t="s">
        <v>142</v>
      </c>
      <c r="F2331" t="s">
        <v>233</v>
      </c>
    </row>
    <row r="2332" spans="1:6" x14ac:dyDescent="0.35">
      <c r="A2332">
        <v>95567</v>
      </c>
      <c r="B2332">
        <v>41.925977000000003</v>
      </c>
      <c r="C2332">
        <v>-124.159812</v>
      </c>
      <c r="D2332" t="s">
        <v>1173</v>
      </c>
      <c r="E2332" t="s">
        <v>142</v>
      </c>
      <c r="F2332" t="s">
        <v>432</v>
      </c>
    </row>
    <row r="2333" spans="1:6" x14ac:dyDescent="0.35">
      <c r="A2333">
        <v>95369</v>
      </c>
      <c r="B2333">
        <v>37.483708</v>
      </c>
      <c r="C2333">
        <v>-120.463408</v>
      </c>
      <c r="D2333" t="s">
        <v>1174</v>
      </c>
      <c r="E2333" t="s">
        <v>142</v>
      </c>
      <c r="F2333" t="s">
        <v>75</v>
      </c>
    </row>
    <row r="2334" spans="1:6" x14ac:dyDescent="0.35">
      <c r="A2334">
        <v>95728</v>
      </c>
      <c r="B2334">
        <v>39.319589999999998</v>
      </c>
      <c r="C2334">
        <v>-120.43531299999999</v>
      </c>
      <c r="D2334" t="s">
        <v>1175</v>
      </c>
      <c r="E2334" t="s">
        <v>142</v>
      </c>
      <c r="F2334" t="s">
        <v>65</v>
      </c>
    </row>
    <row r="2335" spans="1:6" x14ac:dyDescent="0.35">
      <c r="A2335">
        <v>92075</v>
      </c>
      <c r="B2335">
        <v>33.007075</v>
      </c>
      <c r="C2335">
        <v>-117.25676900000001</v>
      </c>
      <c r="D2335" t="s">
        <v>1176</v>
      </c>
      <c r="E2335" t="s">
        <v>142</v>
      </c>
      <c r="F2335" t="s">
        <v>168</v>
      </c>
    </row>
    <row r="2336" spans="1:6" x14ac:dyDescent="0.35">
      <c r="A2336">
        <v>93960</v>
      </c>
      <c r="B2336">
        <v>36.449485000000003</v>
      </c>
      <c r="C2336">
        <v>-121.368127</v>
      </c>
      <c r="D2336" t="s">
        <v>1177</v>
      </c>
      <c r="E2336" t="s">
        <v>142</v>
      </c>
      <c r="F2336" t="s">
        <v>200</v>
      </c>
    </row>
    <row r="2337" spans="1:6" x14ac:dyDescent="0.35">
      <c r="A2337">
        <v>93463</v>
      </c>
      <c r="B2337">
        <v>34.648840999999997</v>
      </c>
      <c r="C2337">
        <v>-120.17011100000001</v>
      </c>
      <c r="D2337" t="s">
        <v>1178</v>
      </c>
      <c r="E2337" t="s">
        <v>142</v>
      </c>
      <c r="F2337" t="s">
        <v>305</v>
      </c>
    </row>
    <row r="2338" spans="1:6" x14ac:dyDescent="0.35">
      <c r="A2338">
        <v>93464</v>
      </c>
      <c r="B2338">
        <v>34.674436</v>
      </c>
      <c r="C2338">
        <v>-120.111465</v>
      </c>
      <c r="D2338" t="s">
        <v>1178</v>
      </c>
      <c r="E2338" t="s">
        <v>142</v>
      </c>
      <c r="F2338" t="s">
        <v>305</v>
      </c>
    </row>
    <row r="2339" spans="1:6" x14ac:dyDescent="0.35">
      <c r="A2339">
        <v>95684</v>
      </c>
      <c r="B2339">
        <v>38.639336</v>
      </c>
      <c r="C2339">
        <v>-120.59984799999999</v>
      </c>
      <c r="D2339" t="s">
        <v>1179</v>
      </c>
      <c r="E2339" t="s">
        <v>142</v>
      </c>
      <c r="F2339" t="s">
        <v>58</v>
      </c>
    </row>
    <row r="2340" spans="1:6" x14ac:dyDescent="0.35">
      <c r="A2340">
        <v>95568</v>
      </c>
      <c r="B2340">
        <v>41.451129000000002</v>
      </c>
      <c r="C2340">
        <v>-123.46702399999999</v>
      </c>
      <c r="D2340" t="s">
        <v>1180</v>
      </c>
      <c r="E2340" t="s">
        <v>142</v>
      </c>
      <c r="F2340" t="s">
        <v>326</v>
      </c>
    </row>
    <row r="2341" spans="1:6" x14ac:dyDescent="0.35">
      <c r="A2341">
        <v>93066</v>
      </c>
      <c r="B2341">
        <v>34.304034000000001</v>
      </c>
      <c r="C2341">
        <v>-119.039305</v>
      </c>
      <c r="D2341" t="s">
        <v>1181</v>
      </c>
      <c r="E2341" t="s">
        <v>142</v>
      </c>
      <c r="F2341" t="s">
        <v>291</v>
      </c>
    </row>
    <row r="2342" spans="1:6" x14ac:dyDescent="0.35">
      <c r="A2342">
        <v>95476</v>
      </c>
      <c r="B2342">
        <v>38.255943000000002</v>
      </c>
      <c r="C2342">
        <v>-122.47681900000001</v>
      </c>
      <c r="D2342" t="s">
        <v>82</v>
      </c>
      <c r="E2342" t="s">
        <v>142</v>
      </c>
      <c r="F2342" t="s">
        <v>82</v>
      </c>
    </row>
    <row r="2343" spans="1:6" x14ac:dyDescent="0.35">
      <c r="A2343">
        <v>95370</v>
      </c>
      <c r="B2343">
        <v>37.960909999999998</v>
      </c>
      <c r="C2343">
        <v>-120.343863</v>
      </c>
      <c r="D2343" t="s">
        <v>72</v>
      </c>
      <c r="E2343" t="s">
        <v>142</v>
      </c>
      <c r="F2343" t="s">
        <v>262</v>
      </c>
    </row>
    <row r="2344" spans="1:6" x14ac:dyDescent="0.35">
      <c r="A2344">
        <v>95073</v>
      </c>
      <c r="B2344">
        <v>37.031948</v>
      </c>
      <c r="C2344">
        <v>-121.94972</v>
      </c>
      <c r="D2344" t="s">
        <v>1182</v>
      </c>
      <c r="E2344" t="s">
        <v>142</v>
      </c>
      <c r="F2344" t="s">
        <v>192</v>
      </c>
    </row>
    <row r="2345" spans="1:6" x14ac:dyDescent="0.35">
      <c r="A2345">
        <v>95372</v>
      </c>
      <c r="B2345">
        <v>38.010365</v>
      </c>
      <c r="C2345">
        <v>-120.23055600000001</v>
      </c>
      <c r="D2345" t="s">
        <v>1183</v>
      </c>
      <c r="E2345" t="s">
        <v>142</v>
      </c>
      <c r="F2345" t="s">
        <v>262</v>
      </c>
    </row>
    <row r="2346" spans="1:6" x14ac:dyDescent="0.35">
      <c r="A2346">
        <v>93665</v>
      </c>
      <c r="B2346">
        <v>37.013489999999997</v>
      </c>
      <c r="C2346">
        <v>-120.744668</v>
      </c>
      <c r="D2346" t="s">
        <v>1184</v>
      </c>
      <c r="E2346" t="s">
        <v>142</v>
      </c>
      <c r="F2346" t="s">
        <v>75</v>
      </c>
    </row>
    <row r="2347" spans="1:6" x14ac:dyDescent="0.35">
      <c r="A2347">
        <v>91733</v>
      </c>
      <c r="B2347">
        <v>33.786594000000001</v>
      </c>
      <c r="C2347">
        <v>-118.29866199999999</v>
      </c>
      <c r="D2347" t="s">
        <v>1185</v>
      </c>
      <c r="E2347" t="s">
        <v>142</v>
      </c>
      <c r="F2347" t="s">
        <v>145</v>
      </c>
    </row>
    <row r="2348" spans="1:6" x14ac:dyDescent="0.35">
      <c r="A2348">
        <v>90280</v>
      </c>
      <c r="B2348">
        <v>33.937714</v>
      </c>
      <c r="C2348">
        <v>-118.193403</v>
      </c>
      <c r="D2348" t="s">
        <v>1186</v>
      </c>
      <c r="E2348" t="s">
        <v>142</v>
      </c>
      <c r="F2348" t="s">
        <v>145</v>
      </c>
    </row>
    <row r="2349" spans="1:6" x14ac:dyDescent="0.35">
      <c r="A2349">
        <v>96150</v>
      </c>
      <c r="B2349">
        <v>38.927506999999999</v>
      </c>
      <c r="C2349">
        <v>-120.039632</v>
      </c>
      <c r="D2349" t="s">
        <v>1187</v>
      </c>
      <c r="E2349" t="s">
        <v>142</v>
      </c>
      <c r="F2349" t="s">
        <v>58</v>
      </c>
    </row>
    <row r="2350" spans="1:6" x14ac:dyDescent="0.35">
      <c r="A2350">
        <v>96151</v>
      </c>
      <c r="B2350">
        <v>38.903919999999999</v>
      </c>
      <c r="C2350">
        <v>-119.995024</v>
      </c>
      <c r="D2350" t="s">
        <v>1187</v>
      </c>
      <c r="E2350" t="s">
        <v>142</v>
      </c>
      <c r="F2350" t="s">
        <v>58</v>
      </c>
    </row>
    <row r="2351" spans="1:6" x14ac:dyDescent="0.35">
      <c r="A2351">
        <v>96152</v>
      </c>
      <c r="B2351">
        <v>38.927149</v>
      </c>
      <c r="C2351">
        <v>-119.999032</v>
      </c>
      <c r="D2351" t="s">
        <v>1187</v>
      </c>
      <c r="E2351" t="s">
        <v>142</v>
      </c>
      <c r="F2351" t="s">
        <v>58</v>
      </c>
    </row>
    <row r="2352" spans="1:6" x14ac:dyDescent="0.35">
      <c r="A2352">
        <v>96154</v>
      </c>
      <c r="B2352">
        <v>38.87529</v>
      </c>
      <c r="C2352">
        <v>-120.0188</v>
      </c>
      <c r="D2352" t="s">
        <v>1187</v>
      </c>
      <c r="E2352" t="s">
        <v>142</v>
      </c>
      <c r="F2352" t="s">
        <v>58</v>
      </c>
    </row>
    <row r="2353" spans="1:6" x14ac:dyDescent="0.35">
      <c r="A2353">
        <v>96155</v>
      </c>
      <c r="B2353">
        <v>38.844909000000001</v>
      </c>
      <c r="C2353">
        <v>-120.042996</v>
      </c>
      <c r="D2353" t="s">
        <v>1187</v>
      </c>
      <c r="E2353" t="s">
        <v>142</v>
      </c>
      <c r="F2353" t="s">
        <v>58</v>
      </c>
    </row>
    <row r="2354" spans="1:6" x14ac:dyDescent="0.35">
      <c r="A2354">
        <v>96156</v>
      </c>
      <c r="B2354">
        <v>38.935245000000002</v>
      </c>
      <c r="C2354">
        <v>-119.967631</v>
      </c>
      <c r="D2354" t="s">
        <v>1187</v>
      </c>
      <c r="E2354" t="s">
        <v>142</v>
      </c>
      <c r="F2354" t="s">
        <v>58</v>
      </c>
    </row>
    <row r="2355" spans="1:6" x14ac:dyDescent="0.35">
      <c r="A2355">
        <v>96157</v>
      </c>
      <c r="B2355">
        <v>38.934409000000002</v>
      </c>
      <c r="C2355">
        <v>-119.976707</v>
      </c>
      <c r="D2355" t="s">
        <v>1187</v>
      </c>
      <c r="E2355" t="s">
        <v>142</v>
      </c>
      <c r="F2355" t="s">
        <v>58</v>
      </c>
    </row>
    <row r="2356" spans="1:6" x14ac:dyDescent="0.35">
      <c r="A2356">
        <v>96158</v>
      </c>
      <c r="B2356">
        <v>38.898142</v>
      </c>
      <c r="C2356">
        <v>-119.998419</v>
      </c>
      <c r="D2356" t="s">
        <v>1187</v>
      </c>
      <c r="E2356" t="s">
        <v>142</v>
      </c>
      <c r="F2356" t="s">
        <v>58</v>
      </c>
    </row>
    <row r="2357" spans="1:6" x14ac:dyDescent="0.35">
      <c r="A2357">
        <v>91030</v>
      </c>
      <c r="B2357">
        <v>33.786594000000001</v>
      </c>
      <c r="C2357">
        <v>-118.29866199999999</v>
      </c>
      <c r="D2357" t="s">
        <v>1188</v>
      </c>
      <c r="E2357" t="s">
        <v>142</v>
      </c>
      <c r="F2357" t="s">
        <v>145</v>
      </c>
    </row>
    <row r="2358" spans="1:6" x14ac:dyDescent="0.35">
      <c r="A2358">
        <v>91031</v>
      </c>
      <c r="B2358">
        <v>33.786594000000001</v>
      </c>
      <c r="C2358">
        <v>-118.29866199999999</v>
      </c>
      <c r="D2358" t="s">
        <v>1188</v>
      </c>
      <c r="E2358" t="s">
        <v>142</v>
      </c>
      <c r="F2358" t="s">
        <v>145</v>
      </c>
    </row>
    <row r="2359" spans="1:6" x14ac:dyDescent="0.35">
      <c r="A2359">
        <v>94080</v>
      </c>
      <c r="B2359">
        <v>37.657443000000001</v>
      </c>
      <c r="C2359">
        <v>-122.423483</v>
      </c>
      <c r="D2359" t="s">
        <v>1189</v>
      </c>
      <c r="E2359" t="s">
        <v>142</v>
      </c>
      <c r="F2359" t="s">
        <v>209</v>
      </c>
    </row>
    <row r="2360" spans="1:6" x14ac:dyDescent="0.35">
      <c r="A2360">
        <v>94083</v>
      </c>
      <c r="B2360">
        <v>37.381143999999999</v>
      </c>
      <c r="C2360">
        <v>-122.334825</v>
      </c>
      <c r="D2360" t="s">
        <v>1189</v>
      </c>
      <c r="E2360" t="s">
        <v>142</v>
      </c>
      <c r="F2360" t="s">
        <v>209</v>
      </c>
    </row>
    <row r="2361" spans="1:6" x14ac:dyDescent="0.35">
      <c r="A2361">
        <v>94099</v>
      </c>
      <c r="B2361">
        <v>37.381143999999999</v>
      </c>
      <c r="C2361">
        <v>-122.334825</v>
      </c>
      <c r="D2361" t="s">
        <v>1189</v>
      </c>
      <c r="E2361" t="s">
        <v>142</v>
      </c>
      <c r="F2361" t="s">
        <v>209</v>
      </c>
    </row>
    <row r="2362" spans="1:6" x14ac:dyDescent="0.35">
      <c r="A2362">
        <v>93962</v>
      </c>
      <c r="B2362">
        <v>36.626058999999998</v>
      </c>
      <c r="C2362">
        <v>-121.655474</v>
      </c>
      <c r="D2362" t="s">
        <v>1190</v>
      </c>
      <c r="E2362" t="s">
        <v>142</v>
      </c>
      <c r="F2362" t="s">
        <v>200</v>
      </c>
    </row>
    <row r="2363" spans="1:6" x14ac:dyDescent="0.35">
      <c r="A2363">
        <v>91976</v>
      </c>
      <c r="B2363">
        <v>33.016928</v>
      </c>
      <c r="C2363">
        <v>-116.846046</v>
      </c>
      <c r="D2363" t="s">
        <v>1191</v>
      </c>
      <c r="E2363" t="s">
        <v>142</v>
      </c>
      <c r="F2363" t="s">
        <v>168</v>
      </c>
    </row>
    <row r="2364" spans="1:6" x14ac:dyDescent="0.35">
      <c r="A2364">
        <v>91977</v>
      </c>
      <c r="B2364">
        <v>32.718352000000003</v>
      </c>
      <c r="C2364">
        <v>-117.00010899999999</v>
      </c>
      <c r="D2364" t="s">
        <v>1191</v>
      </c>
      <c r="E2364" t="s">
        <v>142</v>
      </c>
      <c r="F2364" t="s">
        <v>168</v>
      </c>
    </row>
    <row r="2365" spans="1:6" x14ac:dyDescent="0.35">
      <c r="A2365">
        <v>91978</v>
      </c>
      <c r="B2365">
        <v>32.733452</v>
      </c>
      <c r="C2365">
        <v>-116.957898</v>
      </c>
      <c r="D2365" t="s">
        <v>1191</v>
      </c>
      <c r="E2365" t="s">
        <v>142</v>
      </c>
      <c r="F2365" t="s">
        <v>168</v>
      </c>
    </row>
    <row r="2366" spans="1:6" x14ac:dyDescent="0.35">
      <c r="A2366">
        <v>91979</v>
      </c>
      <c r="B2366">
        <v>33.016928</v>
      </c>
      <c r="C2366">
        <v>-116.846046</v>
      </c>
      <c r="D2366" t="s">
        <v>1191</v>
      </c>
      <c r="E2366" t="s">
        <v>142</v>
      </c>
      <c r="F2366" t="s">
        <v>168</v>
      </c>
    </row>
    <row r="2367" spans="1:6" x14ac:dyDescent="0.35">
      <c r="A2367">
        <v>93265</v>
      </c>
      <c r="B2367">
        <v>36.126505999999999</v>
      </c>
      <c r="C2367">
        <v>-118.928478</v>
      </c>
      <c r="D2367" t="s">
        <v>1192</v>
      </c>
      <c r="E2367" t="s">
        <v>142</v>
      </c>
      <c r="F2367" t="s">
        <v>166</v>
      </c>
    </row>
    <row r="2368" spans="1:6" x14ac:dyDescent="0.35">
      <c r="A2368">
        <v>93675</v>
      </c>
      <c r="B2368">
        <v>36.750264999999999</v>
      </c>
      <c r="C2368">
        <v>-119.35363099999999</v>
      </c>
      <c r="D2368" t="s">
        <v>1193</v>
      </c>
      <c r="E2368" t="s">
        <v>142</v>
      </c>
      <c r="F2368" t="s">
        <v>54</v>
      </c>
    </row>
    <row r="2369" spans="1:6" x14ac:dyDescent="0.35">
      <c r="A2369">
        <v>95373</v>
      </c>
      <c r="B2369">
        <v>37.986376999999997</v>
      </c>
      <c r="C2369">
        <v>-120.241412</v>
      </c>
      <c r="D2369" t="s">
        <v>1194</v>
      </c>
      <c r="E2369" t="s">
        <v>142</v>
      </c>
      <c r="F2369" t="s">
        <v>262</v>
      </c>
    </row>
    <row r="2370" spans="1:6" x14ac:dyDescent="0.35">
      <c r="A2370">
        <v>96128</v>
      </c>
      <c r="B2370">
        <v>40.341664000000002</v>
      </c>
      <c r="C2370">
        <v>-120.423118</v>
      </c>
      <c r="D2370" t="s">
        <v>1195</v>
      </c>
      <c r="E2370" t="s">
        <v>142</v>
      </c>
      <c r="F2370" t="s">
        <v>254</v>
      </c>
    </row>
    <row r="2371" spans="1:6" x14ac:dyDescent="0.35">
      <c r="A2371">
        <v>94305</v>
      </c>
      <c r="B2371">
        <v>37.189396000000002</v>
      </c>
      <c r="C2371">
        <v>-121.705327</v>
      </c>
      <c r="D2371" t="s">
        <v>1196</v>
      </c>
      <c r="E2371" t="s">
        <v>142</v>
      </c>
      <c r="F2371" t="s">
        <v>175</v>
      </c>
    </row>
    <row r="2372" spans="1:6" x14ac:dyDescent="0.35">
      <c r="A2372">
        <v>90680</v>
      </c>
      <c r="B2372">
        <v>33.640301999999998</v>
      </c>
      <c r="C2372">
        <v>-117.769442</v>
      </c>
      <c r="D2372" t="s">
        <v>1197</v>
      </c>
      <c r="E2372" t="s">
        <v>142</v>
      </c>
      <c r="F2372" t="s">
        <v>163</v>
      </c>
    </row>
    <row r="2373" spans="1:6" x14ac:dyDescent="0.35">
      <c r="A2373">
        <v>91381</v>
      </c>
      <c r="B2373">
        <v>33.786594000000001</v>
      </c>
      <c r="C2373">
        <v>-118.29866199999999</v>
      </c>
      <c r="D2373" t="s">
        <v>1198</v>
      </c>
      <c r="E2373" t="s">
        <v>142</v>
      </c>
      <c r="F2373" t="s">
        <v>145</v>
      </c>
    </row>
    <row r="2374" spans="1:6" x14ac:dyDescent="0.35">
      <c r="A2374">
        <v>95374</v>
      </c>
      <c r="B2374">
        <v>37.324536000000002</v>
      </c>
      <c r="C2374">
        <v>-120.864936</v>
      </c>
      <c r="D2374" t="s">
        <v>1199</v>
      </c>
      <c r="E2374" t="s">
        <v>142</v>
      </c>
      <c r="F2374" t="s">
        <v>75</v>
      </c>
    </row>
    <row r="2375" spans="1:6" x14ac:dyDescent="0.35">
      <c r="A2375">
        <v>95480</v>
      </c>
      <c r="B2375">
        <v>38.676693999999998</v>
      </c>
      <c r="C2375">
        <v>-123.37205899999999</v>
      </c>
      <c r="D2375" t="s">
        <v>1200</v>
      </c>
      <c r="E2375" t="s">
        <v>142</v>
      </c>
      <c r="F2375" t="s">
        <v>82</v>
      </c>
    </row>
    <row r="2376" spans="1:6" x14ac:dyDescent="0.35">
      <c r="A2376">
        <v>94970</v>
      </c>
      <c r="B2376">
        <v>37.911625000000001</v>
      </c>
      <c r="C2376">
        <v>-122.65204300000001</v>
      </c>
      <c r="D2376" t="s">
        <v>1201</v>
      </c>
      <c r="E2376" t="s">
        <v>142</v>
      </c>
      <c r="F2376" t="s">
        <v>244</v>
      </c>
    </row>
    <row r="2377" spans="1:6" x14ac:dyDescent="0.35">
      <c r="A2377">
        <v>95978</v>
      </c>
      <c r="B2377">
        <v>39.995077999999999</v>
      </c>
      <c r="C2377">
        <v>-121.47936</v>
      </c>
      <c r="D2377" t="s">
        <v>1202</v>
      </c>
      <c r="E2377" t="s">
        <v>142</v>
      </c>
      <c r="F2377" t="s">
        <v>225</v>
      </c>
    </row>
    <row r="2378" spans="1:6" x14ac:dyDescent="0.35">
      <c r="A2378">
        <v>95201</v>
      </c>
      <c r="B2378">
        <v>37.672196</v>
      </c>
      <c r="C2378">
        <v>-121.298794</v>
      </c>
      <c r="D2378" t="s">
        <v>55</v>
      </c>
      <c r="E2378" t="s">
        <v>142</v>
      </c>
      <c r="F2378" t="s">
        <v>143</v>
      </c>
    </row>
    <row r="2379" spans="1:6" x14ac:dyDescent="0.35">
      <c r="A2379">
        <v>95202</v>
      </c>
      <c r="B2379">
        <v>37.958573000000001</v>
      </c>
      <c r="C2379">
        <v>-121.28920599999999</v>
      </c>
      <c r="D2379" t="s">
        <v>55</v>
      </c>
      <c r="E2379" t="s">
        <v>142</v>
      </c>
      <c r="F2379" t="s">
        <v>143</v>
      </c>
    </row>
    <row r="2380" spans="1:6" x14ac:dyDescent="0.35">
      <c r="A2380">
        <v>95203</v>
      </c>
      <c r="B2380">
        <v>37.954573000000003</v>
      </c>
      <c r="C2380">
        <v>-121.321707</v>
      </c>
      <c r="D2380" t="s">
        <v>55</v>
      </c>
      <c r="E2380" t="s">
        <v>142</v>
      </c>
      <c r="F2380" t="s">
        <v>143</v>
      </c>
    </row>
    <row r="2381" spans="1:6" x14ac:dyDescent="0.35">
      <c r="A2381">
        <v>95204</v>
      </c>
      <c r="B2381">
        <v>37.975473000000001</v>
      </c>
      <c r="C2381">
        <v>-121.323758</v>
      </c>
      <c r="D2381" t="s">
        <v>55</v>
      </c>
      <c r="E2381" t="s">
        <v>142</v>
      </c>
      <c r="F2381" t="s">
        <v>143</v>
      </c>
    </row>
    <row r="2382" spans="1:6" x14ac:dyDescent="0.35">
      <c r="A2382">
        <v>95205</v>
      </c>
      <c r="B2382">
        <v>37.954773000000003</v>
      </c>
      <c r="C2382">
        <v>-121.255405</v>
      </c>
      <c r="D2382" t="s">
        <v>55</v>
      </c>
      <c r="E2382" t="s">
        <v>142</v>
      </c>
      <c r="F2382" t="s">
        <v>143</v>
      </c>
    </row>
    <row r="2383" spans="1:6" x14ac:dyDescent="0.35">
      <c r="A2383">
        <v>95206</v>
      </c>
      <c r="B2383">
        <v>37.912323999999998</v>
      </c>
      <c r="C2383">
        <v>-121.387007</v>
      </c>
      <c r="D2383" t="s">
        <v>55</v>
      </c>
      <c r="E2383" t="s">
        <v>142</v>
      </c>
      <c r="F2383" t="s">
        <v>143</v>
      </c>
    </row>
    <row r="2384" spans="1:6" x14ac:dyDescent="0.35">
      <c r="A2384">
        <v>95207</v>
      </c>
      <c r="B2384">
        <v>38.018146000000002</v>
      </c>
      <c r="C2384">
        <v>-121.325487</v>
      </c>
      <c r="D2384" t="s">
        <v>55</v>
      </c>
      <c r="E2384" t="s">
        <v>142</v>
      </c>
      <c r="F2384" t="s">
        <v>143</v>
      </c>
    </row>
    <row r="2385" spans="1:6" x14ac:dyDescent="0.35">
      <c r="A2385">
        <v>95208</v>
      </c>
      <c r="B2385">
        <v>37.889848999999998</v>
      </c>
      <c r="C2385">
        <v>-121.253872</v>
      </c>
      <c r="D2385" t="s">
        <v>55</v>
      </c>
      <c r="E2385" t="s">
        <v>142</v>
      </c>
      <c r="F2385" t="s">
        <v>143</v>
      </c>
    </row>
    <row r="2386" spans="1:6" x14ac:dyDescent="0.35">
      <c r="A2386">
        <v>95209</v>
      </c>
      <c r="B2386">
        <v>37.988691000000003</v>
      </c>
      <c r="C2386">
        <v>-121.337187</v>
      </c>
      <c r="D2386" t="s">
        <v>55</v>
      </c>
      <c r="E2386" t="s">
        <v>142</v>
      </c>
      <c r="F2386" t="s">
        <v>143</v>
      </c>
    </row>
    <row r="2387" spans="1:6" x14ac:dyDescent="0.35">
      <c r="A2387">
        <v>95210</v>
      </c>
      <c r="B2387">
        <v>38.025472000000001</v>
      </c>
      <c r="C2387">
        <v>-121.291628</v>
      </c>
      <c r="D2387" t="s">
        <v>55</v>
      </c>
      <c r="E2387" t="s">
        <v>142</v>
      </c>
      <c r="F2387" t="s">
        <v>143</v>
      </c>
    </row>
    <row r="2388" spans="1:6" x14ac:dyDescent="0.35">
      <c r="A2388">
        <v>95211</v>
      </c>
      <c r="B2388">
        <v>37.981073000000002</v>
      </c>
      <c r="C2388">
        <v>-121.308008</v>
      </c>
      <c r="D2388" t="s">
        <v>55</v>
      </c>
      <c r="E2388" t="s">
        <v>142</v>
      </c>
      <c r="F2388" t="s">
        <v>143</v>
      </c>
    </row>
    <row r="2389" spans="1:6" x14ac:dyDescent="0.35">
      <c r="A2389">
        <v>95212</v>
      </c>
      <c r="B2389">
        <v>38.037320999999999</v>
      </c>
      <c r="C2389">
        <v>-121.216156</v>
      </c>
      <c r="D2389" t="s">
        <v>55</v>
      </c>
      <c r="E2389" t="s">
        <v>142</v>
      </c>
      <c r="F2389" t="s">
        <v>143</v>
      </c>
    </row>
    <row r="2390" spans="1:6" x14ac:dyDescent="0.35">
      <c r="A2390">
        <v>95213</v>
      </c>
      <c r="B2390">
        <v>37.904777000000003</v>
      </c>
      <c r="C2390">
        <v>-121.226782</v>
      </c>
      <c r="D2390" t="s">
        <v>55</v>
      </c>
      <c r="E2390" t="s">
        <v>142</v>
      </c>
      <c r="F2390" t="s">
        <v>143</v>
      </c>
    </row>
    <row r="2391" spans="1:6" x14ac:dyDescent="0.35">
      <c r="A2391">
        <v>95215</v>
      </c>
      <c r="B2391">
        <v>37.964123000000001</v>
      </c>
      <c r="C2391">
        <v>-121.12890299999999</v>
      </c>
      <c r="D2391" t="s">
        <v>55</v>
      </c>
      <c r="E2391" t="s">
        <v>142</v>
      </c>
      <c r="F2391" t="s">
        <v>143</v>
      </c>
    </row>
    <row r="2392" spans="1:6" x14ac:dyDescent="0.35">
      <c r="A2392">
        <v>95219</v>
      </c>
      <c r="B2392">
        <v>38.001612999999999</v>
      </c>
      <c r="C2392">
        <v>-121.455259</v>
      </c>
      <c r="D2392" t="s">
        <v>55</v>
      </c>
      <c r="E2392" t="s">
        <v>142</v>
      </c>
      <c r="F2392" t="s">
        <v>143</v>
      </c>
    </row>
    <row r="2393" spans="1:6" x14ac:dyDescent="0.35">
      <c r="A2393">
        <v>95267</v>
      </c>
      <c r="B2393">
        <v>37.889848999999998</v>
      </c>
      <c r="C2393">
        <v>-121.253872</v>
      </c>
      <c r="D2393" t="s">
        <v>55</v>
      </c>
      <c r="E2393" t="s">
        <v>142</v>
      </c>
      <c r="F2393" t="s">
        <v>143</v>
      </c>
    </row>
    <row r="2394" spans="1:6" x14ac:dyDescent="0.35">
      <c r="A2394">
        <v>95269</v>
      </c>
      <c r="B2394">
        <v>37.889848999999998</v>
      </c>
      <c r="C2394">
        <v>-121.253872</v>
      </c>
      <c r="D2394" t="s">
        <v>55</v>
      </c>
      <c r="E2394" t="s">
        <v>142</v>
      </c>
      <c r="F2394" t="s">
        <v>143</v>
      </c>
    </row>
    <row r="2395" spans="1:6" x14ac:dyDescent="0.35">
      <c r="A2395">
        <v>95290</v>
      </c>
      <c r="B2395">
        <v>37.953473000000002</v>
      </c>
      <c r="C2395">
        <v>-121.285257</v>
      </c>
      <c r="D2395" t="s">
        <v>55</v>
      </c>
      <c r="E2395" t="s">
        <v>142</v>
      </c>
      <c r="F2395" t="s">
        <v>143</v>
      </c>
    </row>
    <row r="2396" spans="1:6" x14ac:dyDescent="0.35">
      <c r="A2396">
        <v>95297</v>
      </c>
      <c r="B2396">
        <v>37.889848999999998</v>
      </c>
      <c r="C2396">
        <v>-121.253872</v>
      </c>
      <c r="D2396" t="s">
        <v>55</v>
      </c>
      <c r="E2396" t="s">
        <v>142</v>
      </c>
      <c r="F2396" t="s">
        <v>143</v>
      </c>
    </row>
    <row r="2397" spans="1:6" x14ac:dyDescent="0.35">
      <c r="A2397">
        <v>95298</v>
      </c>
      <c r="B2397">
        <v>37.889848999999998</v>
      </c>
      <c r="C2397">
        <v>-121.253872</v>
      </c>
      <c r="D2397" t="s">
        <v>55</v>
      </c>
      <c r="E2397" t="s">
        <v>142</v>
      </c>
      <c r="F2397" t="s">
        <v>143</v>
      </c>
    </row>
    <row r="2398" spans="1:6" x14ac:dyDescent="0.35">
      <c r="A2398">
        <v>95979</v>
      </c>
      <c r="B2398">
        <v>39.282069999999997</v>
      </c>
      <c r="C2398">
        <v>-122.431045</v>
      </c>
      <c r="D2398" t="s">
        <v>1203</v>
      </c>
      <c r="E2398" t="s">
        <v>142</v>
      </c>
      <c r="F2398" t="s">
        <v>92</v>
      </c>
    </row>
    <row r="2399" spans="1:6" x14ac:dyDescent="0.35">
      <c r="A2399">
        <v>95980</v>
      </c>
      <c r="B2399">
        <v>39.918503000000001</v>
      </c>
      <c r="C2399">
        <v>-121.33740400000001</v>
      </c>
      <c r="D2399" t="s">
        <v>1204</v>
      </c>
      <c r="E2399" t="s">
        <v>142</v>
      </c>
      <c r="F2399" t="s">
        <v>236</v>
      </c>
    </row>
    <row r="2400" spans="1:6" x14ac:dyDescent="0.35">
      <c r="A2400">
        <v>93266</v>
      </c>
      <c r="B2400">
        <v>36.189441000000002</v>
      </c>
      <c r="C2400">
        <v>-119.851865</v>
      </c>
      <c r="D2400" t="s">
        <v>1205</v>
      </c>
      <c r="E2400" t="s">
        <v>142</v>
      </c>
      <c r="F2400" t="s">
        <v>197</v>
      </c>
    </row>
    <row r="2401" spans="1:6" x14ac:dyDescent="0.35">
      <c r="A2401">
        <v>93267</v>
      </c>
      <c r="B2401">
        <v>36.137374999999999</v>
      </c>
      <c r="C2401">
        <v>-119.03911100000001</v>
      </c>
      <c r="D2401" t="s">
        <v>1206</v>
      </c>
      <c r="E2401" t="s">
        <v>142</v>
      </c>
      <c r="F2401" t="s">
        <v>166</v>
      </c>
    </row>
    <row r="2402" spans="1:6" x14ac:dyDescent="0.35">
      <c r="A2402">
        <v>95375</v>
      </c>
      <c r="B2402">
        <v>38.184095999999997</v>
      </c>
      <c r="C2402">
        <v>-120.021342</v>
      </c>
      <c r="D2402" t="s">
        <v>1207</v>
      </c>
      <c r="E2402" t="s">
        <v>142</v>
      </c>
      <c r="F2402" t="s">
        <v>262</v>
      </c>
    </row>
    <row r="2403" spans="1:6" x14ac:dyDescent="0.35">
      <c r="A2403">
        <v>95981</v>
      </c>
      <c r="B2403">
        <v>39.577328999999999</v>
      </c>
      <c r="C2403">
        <v>-121.101562</v>
      </c>
      <c r="D2403" t="s">
        <v>1208</v>
      </c>
      <c r="E2403" t="s">
        <v>142</v>
      </c>
      <c r="F2403" t="s">
        <v>233</v>
      </c>
    </row>
    <row r="2404" spans="1:6" x14ac:dyDescent="0.35">
      <c r="A2404">
        <v>91604</v>
      </c>
      <c r="B2404">
        <v>33.786594000000001</v>
      </c>
      <c r="C2404">
        <v>-118.29866199999999</v>
      </c>
      <c r="D2404" t="s">
        <v>1209</v>
      </c>
      <c r="E2404" t="s">
        <v>142</v>
      </c>
      <c r="F2404" t="s">
        <v>145</v>
      </c>
    </row>
    <row r="2405" spans="1:6" x14ac:dyDescent="0.35">
      <c r="A2405">
        <v>91614</v>
      </c>
      <c r="B2405">
        <v>33.786594000000001</v>
      </c>
      <c r="C2405">
        <v>-118.29866199999999</v>
      </c>
      <c r="D2405" t="s">
        <v>1209</v>
      </c>
      <c r="E2405" t="s">
        <v>142</v>
      </c>
      <c r="F2405" t="s">
        <v>145</v>
      </c>
    </row>
    <row r="2406" spans="1:6" x14ac:dyDescent="0.35">
      <c r="A2406">
        <v>92386</v>
      </c>
      <c r="B2406">
        <v>34.247205000000001</v>
      </c>
      <c r="C2406">
        <v>-116.818764</v>
      </c>
      <c r="D2406" t="s">
        <v>1210</v>
      </c>
      <c r="E2406" t="s">
        <v>142</v>
      </c>
      <c r="F2406" t="s">
        <v>147</v>
      </c>
    </row>
    <row r="2407" spans="1:6" x14ac:dyDescent="0.35">
      <c r="A2407">
        <v>94585</v>
      </c>
      <c r="B2407">
        <v>38.195385000000002</v>
      </c>
      <c r="C2407">
        <v>-121.994935</v>
      </c>
      <c r="D2407" t="s">
        <v>1211</v>
      </c>
      <c r="E2407" t="s">
        <v>142</v>
      </c>
      <c r="F2407" t="s">
        <v>80</v>
      </c>
    </row>
    <row r="2408" spans="1:6" x14ac:dyDescent="0.35">
      <c r="A2408">
        <v>93666</v>
      </c>
      <c r="B2408">
        <v>36.520997999999999</v>
      </c>
      <c r="C2408">
        <v>-119.35200399999999</v>
      </c>
      <c r="D2408" t="s">
        <v>1212</v>
      </c>
      <c r="E2408" t="s">
        <v>142</v>
      </c>
      <c r="F2408" t="s">
        <v>166</v>
      </c>
    </row>
    <row r="2409" spans="1:6" x14ac:dyDescent="0.35">
      <c r="A2409">
        <v>93067</v>
      </c>
      <c r="B2409">
        <v>34.422044999999997</v>
      </c>
      <c r="C2409">
        <v>-119.592561</v>
      </c>
      <c r="D2409" t="s">
        <v>1213</v>
      </c>
      <c r="E2409" t="s">
        <v>142</v>
      </c>
      <c r="F2409" t="s">
        <v>305</v>
      </c>
    </row>
    <row r="2410" spans="1:6" x14ac:dyDescent="0.35">
      <c r="A2410">
        <v>92585</v>
      </c>
      <c r="B2410">
        <v>33.752885999999997</v>
      </c>
      <c r="C2410">
        <v>-116.055617</v>
      </c>
      <c r="D2410" t="s">
        <v>1214</v>
      </c>
      <c r="E2410" t="s">
        <v>142</v>
      </c>
      <c r="F2410" t="s">
        <v>152</v>
      </c>
    </row>
    <row r="2411" spans="1:6" x14ac:dyDescent="0.35">
      <c r="A2411">
        <v>92586</v>
      </c>
      <c r="B2411">
        <v>33.487769999999998</v>
      </c>
      <c r="C2411">
        <v>-116.784521</v>
      </c>
      <c r="D2411" t="s">
        <v>1214</v>
      </c>
      <c r="E2411" t="s">
        <v>142</v>
      </c>
      <c r="F2411" t="s">
        <v>152</v>
      </c>
    </row>
    <row r="2412" spans="1:6" x14ac:dyDescent="0.35">
      <c r="A2412">
        <v>92587</v>
      </c>
      <c r="B2412">
        <v>33.752885999999997</v>
      </c>
      <c r="C2412">
        <v>-116.055617</v>
      </c>
      <c r="D2412" t="s">
        <v>1214</v>
      </c>
      <c r="E2412" t="s">
        <v>142</v>
      </c>
      <c r="F2412" t="s">
        <v>152</v>
      </c>
    </row>
    <row r="2413" spans="1:6" x14ac:dyDescent="0.35">
      <c r="A2413">
        <v>91352</v>
      </c>
      <c r="B2413">
        <v>33.786594000000001</v>
      </c>
      <c r="C2413">
        <v>-118.29866199999999</v>
      </c>
      <c r="D2413" t="s">
        <v>1215</v>
      </c>
      <c r="E2413" t="s">
        <v>142</v>
      </c>
      <c r="F2413" t="s">
        <v>145</v>
      </c>
    </row>
    <row r="2414" spans="1:6" x14ac:dyDescent="0.35">
      <c r="A2414">
        <v>91353</v>
      </c>
      <c r="B2414">
        <v>33.786594000000001</v>
      </c>
      <c r="C2414">
        <v>-118.29866199999999</v>
      </c>
      <c r="D2414" t="s">
        <v>1215</v>
      </c>
      <c r="E2414" t="s">
        <v>142</v>
      </c>
      <c r="F2414" t="s">
        <v>145</v>
      </c>
    </row>
    <row r="2415" spans="1:6" x14ac:dyDescent="0.35">
      <c r="A2415">
        <v>91040</v>
      </c>
      <c r="B2415">
        <v>33.786594000000001</v>
      </c>
      <c r="C2415">
        <v>-118.29866199999999</v>
      </c>
      <c r="D2415" t="s">
        <v>1216</v>
      </c>
      <c r="E2415" t="s">
        <v>142</v>
      </c>
      <c r="F2415" t="s">
        <v>145</v>
      </c>
    </row>
    <row r="2416" spans="1:6" x14ac:dyDescent="0.35">
      <c r="A2416">
        <v>91041</v>
      </c>
      <c r="B2416">
        <v>33.786594000000001</v>
      </c>
      <c r="C2416">
        <v>-118.29866199999999</v>
      </c>
      <c r="D2416" t="s">
        <v>1216</v>
      </c>
      <c r="E2416" t="s">
        <v>142</v>
      </c>
      <c r="F2416" t="s">
        <v>145</v>
      </c>
    </row>
    <row r="2417" spans="1:6" x14ac:dyDescent="0.35">
      <c r="A2417">
        <v>94085</v>
      </c>
      <c r="B2417">
        <v>37.189396000000002</v>
      </c>
      <c r="C2417">
        <v>-121.705327</v>
      </c>
      <c r="D2417" t="s">
        <v>1217</v>
      </c>
      <c r="E2417" t="s">
        <v>142</v>
      </c>
      <c r="F2417" t="s">
        <v>175</v>
      </c>
    </row>
    <row r="2418" spans="1:6" x14ac:dyDescent="0.35">
      <c r="A2418">
        <v>94086</v>
      </c>
      <c r="B2418">
        <v>37.189396000000002</v>
      </c>
      <c r="C2418">
        <v>-121.705327</v>
      </c>
      <c r="D2418" t="s">
        <v>1217</v>
      </c>
      <c r="E2418" t="s">
        <v>142</v>
      </c>
      <c r="F2418" t="s">
        <v>175</v>
      </c>
    </row>
    <row r="2419" spans="1:6" x14ac:dyDescent="0.35">
      <c r="A2419">
        <v>94087</v>
      </c>
      <c r="B2419">
        <v>37.189396000000002</v>
      </c>
      <c r="C2419">
        <v>-121.705327</v>
      </c>
      <c r="D2419" t="s">
        <v>1217</v>
      </c>
      <c r="E2419" t="s">
        <v>142</v>
      </c>
      <c r="F2419" t="s">
        <v>175</v>
      </c>
    </row>
    <row r="2420" spans="1:6" x14ac:dyDescent="0.35">
      <c r="A2420">
        <v>94088</v>
      </c>
      <c r="B2420">
        <v>37.189396000000002</v>
      </c>
      <c r="C2420">
        <v>-121.705327</v>
      </c>
      <c r="D2420" t="s">
        <v>1217</v>
      </c>
      <c r="E2420" t="s">
        <v>142</v>
      </c>
      <c r="F2420" t="s">
        <v>175</v>
      </c>
    </row>
    <row r="2421" spans="1:6" x14ac:dyDescent="0.35">
      <c r="A2421">
        <v>94089</v>
      </c>
      <c r="B2421">
        <v>37.189396000000002</v>
      </c>
      <c r="C2421">
        <v>-121.705327</v>
      </c>
      <c r="D2421" t="s">
        <v>1217</v>
      </c>
      <c r="E2421" t="s">
        <v>142</v>
      </c>
      <c r="F2421" t="s">
        <v>175</v>
      </c>
    </row>
    <row r="2422" spans="1:6" x14ac:dyDescent="0.35">
      <c r="A2422">
        <v>94090</v>
      </c>
      <c r="B2422">
        <v>37.189396000000002</v>
      </c>
      <c r="C2422">
        <v>-121.705327</v>
      </c>
      <c r="D2422" t="s">
        <v>1217</v>
      </c>
      <c r="E2422" t="s">
        <v>142</v>
      </c>
      <c r="F2422" t="s">
        <v>175</v>
      </c>
    </row>
    <row r="2423" spans="1:6" x14ac:dyDescent="0.35">
      <c r="A2423">
        <v>94586</v>
      </c>
      <c r="B2423">
        <v>37.585883000000003</v>
      </c>
      <c r="C2423">
        <v>-121.88301800000001</v>
      </c>
      <c r="D2423" t="s">
        <v>1218</v>
      </c>
      <c r="E2423" t="s">
        <v>142</v>
      </c>
      <c r="F2423" t="s">
        <v>154</v>
      </c>
    </row>
    <row r="2424" spans="1:6" x14ac:dyDescent="0.35">
      <c r="A2424">
        <v>90742</v>
      </c>
      <c r="B2424">
        <v>33.640301999999998</v>
      </c>
      <c r="C2424">
        <v>-117.769442</v>
      </c>
      <c r="D2424" t="s">
        <v>1219</v>
      </c>
      <c r="E2424" t="s">
        <v>142</v>
      </c>
      <c r="F2424" t="s">
        <v>163</v>
      </c>
    </row>
    <row r="2425" spans="1:6" x14ac:dyDescent="0.35">
      <c r="A2425">
        <v>90743</v>
      </c>
      <c r="B2425">
        <v>33.640301999999998</v>
      </c>
      <c r="C2425">
        <v>-117.769442</v>
      </c>
      <c r="D2425" t="s">
        <v>1220</v>
      </c>
      <c r="E2425" t="s">
        <v>142</v>
      </c>
      <c r="F2425" t="s">
        <v>163</v>
      </c>
    </row>
    <row r="2426" spans="1:6" x14ac:dyDescent="0.35">
      <c r="A2426">
        <v>96127</v>
      </c>
      <c r="B2426">
        <v>40.446063000000002</v>
      </c>
      <c r="C2426">
        <v>-120.664132</v>
      </c>
      <c r="D2426" t="s">
        <v>1221</v>
      </c>
      <c r="E2426" t="s">
        <v>142</v>
      </c>
      <c r="F2426" t="s">
        <v>254</v>
      </c>
    </row>
    <row r="2427" spans="1:6" x14ac:dyDescent="0.35">
      <c r="A2427">
        <v>96130</v>
      </c>
      <c r="B2427">
        <v>40.548881000000002</v>
      </c>
      <c r="C2427">
        <v>-120.719159</v>
      </c>
      <c r="D2427" t="s">
        <v>1221</v>
      </c>
      <c r="E2427" t="s">
        <v>142</v>
      </c>
      <c r="F2427" t="s">
        <v>254</v>
      </c>
    </row>
    <row r="2428" spans="1:6" x14ac:dyDescent="0.35">
      <c r="A2428">
        <v>95982</v>
      </c>
      <c r="B2428">
        <v>39.172635999999997</v>
      </c>
      <c r="C2428">
        <v>-121.80251</v>
      </c>
      <c r="D2428" t="s">
        <v>769</v>
      </c>
      <c r="E2428" t="s">
        <v>142</v>
      </c>
      <c r="F2428" t="s">
        <v>769</v>
      </c>
    </row>
    <row r="2429" spans="1:6" x14ac:dyDescent="0.35">
      <c r="A2429">
        <v>95685</v>
      </c>
      <c r="B2429">
        <v>38.436584000000003</v>
      </c>
      <c r="C2429">
        <v>-120.742839</v>
      </c>
      <c r="D2429" t="s">
        <v>1222</v>
      </c>
      <c r="E2429" t="s">
        <v>142</v>
      </c>
      <c r="F2429" t="s">
        <v>177</v>
      </c>
    </row>
    <row r="2430" spans="1:6" x14ac:dyDescent="0.35">
      <c r="A2430">
        <v>91342</v>
      </c>
      <c r="B2430">
        <v>33.786594000000001</v>
      </c>
      <c r="C2430">
        <v>-118.29866199999999</v>
      </c>
      <c r="D2430" t="s">
        <v>1223</v>
      </c>
      <c r="E2430" t="s">
        <v>142</v>
      </c>
      <c r="F2430" t="s">
        <v>145</v>
      </c>
    </row>
    <row r="2431" spans="1:6" x14ac:dyDescent="0.35">
      <c r="A2431">
        <v>91392</v>
      </c>
      <c r="B2431">
        <v>33.786594000000001</v>
      </c>
      <c r="C2431">
        <v>-118.29866199999999</v>
      </c>
      <c r="D2431" t="s">
        <v>1223</v>
      </c>
      <c r="E2431" t="s">
        <v>142</v>
      </c>
      <c r="F2431" t="s">
        <v>145</v>
      </c>
    </row>
    <row r="2432" spans="1:6" x14ac:dyDescent="0.35">
      <c r="A2432">
        <v>93268</v>
      </c>
      <c r="B2432">
        <v>35.703305999999998</v>
      </c>
      <c r="C2432">
        <v>-118.413077</v>
      </c>
      <c r="D2432" t="s">
        <v>1224</v>
      </c>
      <c r="E2432" t="s">
        <v>142</v>
      </c>
      <c r="F2432" t="s">
        <v>49</v>
      </c>
    </row>
    <row r="2433" spans="1:6" x14ac:dyDescent="0.35">
      <c r="A2433">
        <v>96145</v>
      </c>
      <c r="B2433">
        <v>39.163631000000002</v>
      </c>
      <c r="C2433">
        <v>-120.131614</v>
      </c>
      <c r="D2433" t="s">
        <v>1225</v>
      </c>
      <c r="E2433" t="s">
        <v>142</v>
      </c>
      <c r="F2433" t="s">
        <v>84</v>
      </c>
    </row>
    <row r="2434" spans="1:6" x14ac:dyDescent="0.35">
      <c r="A2434">
        <v>96148</v>
      </c>
      <c r="B2434">
        <v>39.2226</v>
      </c>
      <c r="C2434">
        <v>-120.068988</v>
      </c>
      <c r="D2434" t="s">
        <v>1226</v>
      </c>
      <c r="E2434" t="s">
        <v>142</v>
      </c>
      <c r="F2434" t="s">
        <v>84</v>
      </c>
    </row>
    <row r="2435" spans="1:6" x14ac:dyDescent="0.35">
      <c r="A2435">
        <v>96142</v>
      </c>
      <c r="B2435">
        <v>38.998714</v>
      </c>
      <c r="C2435">
        <v>-120.107955</v>
      </c>
      <c r="D2435" t="s">
        <v>1227</v>
      </c>
      <c r="E2435" t="s">
        <v>142</v>
      </c>
      <c r="F2435" t="s">
        <v>58</v>
      </c>
    </row>
    <row r="2436" spans="1:6" x14ac:dyDescent="0.35">
      <c r="A2436">
        <v>95481</v>
      </c>
      <c r="B2436">
        <v>39.127246999999997</v>
      </c>
      <c r="C2436">
        <v>-123.16453300000001</v>
      </c>
      <c r="D2436" t="s">
        <v>1228</v>
      </c>
      <c r="E2436" t="s">
        <v>142</v>
      </c>
      <c r="F2436" t="s">
        <v>159</v>
      </c>
    </row>
    <row r="2437" spans="1:6" x14ac:dyDescent="0.35">
      <c r="A2437">
        <v>91356</v>
      </c>
      <c r="B2437">
        <v>33.786594000000001</v>
      </c>
      <c r="C2437">
        <v>-118.29866199999999</v>
      </c>
      <c r="D2437" t="s">
        <v>1229</v>
      </c>
      <c r="E2437" t="s">
        <v>142</v>
      </c>
      <c r="F2437" t="s">
        <v>145</v>
      </c>
    </row>
    <row r="2438" spans="1:6" x14ac:dyDescent="0.35">
      <c r="A2438">
        <v>91357</v>
      </c>
      <c r="B2438">
        <v>33.786594000000001</v>
      </c>
      <c r="C2438">
        <v>-118.29866199999999</v>
      </c>
      <c r="D2438" t="s">
        <v>1229</v>
      </c>
      <c r="E2438" t="s">
        <v>142</v>
      </c>
      <c r="F2438" t="s">
        <v>145</v>
      </c>
    </row>
    <row r="2439" spans="1:6" x14ac:dyDescent="0.35">
      <c r="A2439">
        <v>95983</v>
      </c>
      <c r="B2439">
        <v>39.963458000000003</v>
      </c>
      <c r="C2439">
        <v>-120.77591</v>
      </c>
      <c r="D2439" t="s">
        <v>1230</v>
      </c>
      <c r="E2439" t="s">
        <v>142</v>
      </c>
      <c r="F2439" t="s">
        <v>236</v>
      </c>
    </row>
    <row r="2440" spans="1:6" x14ac:dyDescent="0.35">
      <c r="A2440">
        <v>91980</v>
      </c>
      <c r="B2440">
        <v>33.016928</v>
      </c>
      <c r="C2440">
        <v>-116.846046</v>
      </c>
      <c r="D2440" t="s">
        <v>1231</v>
      </c>
      <c r="E2440" t="s">
        <v>142</v>
      </c>
      <c r="F2440" t="s">
        <v>168</v>
      </c>
    </row>
    <row r="2441" spans="1:6" x14ac:dyDescent="0.35">
      <c r="A2441">
        <v>91987</v>
      </c>
      <c r="B2441">
        <v>33.016928</v>
      </c>
      <c r="C2441">
        <v>-116.846046</v>
      </c>
      <c r="D2441" t="s">
        <v>1231</v>
      </c>
      <c r="E2441" t="s">
        <v>142</v>
      </c>
      <c r="F2441" t="s">
        <v>168</v>
      </c>
    </row>
    <row r="2442" spans="1:6" x14ac:dyDescent="0.35">
      <c r="A2442">
        <v>92389</v>
      </c>
      <c r="B2442">
        <v>36.626033</v>
      </c>
      <c r="C2442">
        <v>-117.218616</v>
      </c>
      <c r="D2442" t="s">
        <v>1232</v>
      </c>
      <c r="E2442" t="s">
        <v>142</v>
      </c>
      <c r="F2442" t="s">
        <v>264</v>
      </c>
    </row>
    <row r="2443" spans="1:6" x14ac:dyDescent="0.35">
      <c r="A2443">
        <v>93561</v>
      </c>
      <c r="B2443">
        <v>35.043028</v>
      </c>
      <c r="C2443">
        <v>-118.50220899999999</v>
      </c>
      <c r="D2443" t="s">
        <v>1233</v>
      </c>
      <c r="E2443" t="s">
        <v>142</v>
      </c>
      <c r="F2443" t="s">
        <v>49</v>
      </c>
    </row>
    <row r="2444" spans="1:6" x14ac:dyDescent="0.35">
      <c r="A2444">
        <v>93581</v>
      </c>
      <c r="B2444">
        <v>35.294404999999998</v>
      </c>
      <c r="C2444">
        <v>-118.905173</v>
      </c>
      <c r="D2444" t="s">
        <v>1233</v>
      </c>
      <c r="E2444" t="s">
        <v>142</v>
      </c>
      <c r="F2444" t="s">
        <v>49</v>
      </c>
    </row>
    <row r="2445" spans="1:6" x14ac:dyDescent="0.35">
      <c r="A2445">
        <v>96090</v>
      </c>
      <c r="B2445">
        <v>40.021383</v>
      </c>
      <c r="C2445">
        <v>-122.11864300000001</v>
      </c>
      <c r="D2445" t="s">
        <v>418</v>
      </c>
      <c r="E2445" t="s">
        <v>142</v>
      </c>
      <c r="F2445" t="s">
        <v>418</v>
      </c>
    </row>
    <row r="2446" spans="1:6" x14ac:dyDescent="0.35">
      <c r="A2446">
        <v>92589</v>
      </c>
      <c r="B2446">
        <v>33.752885999999997</v>
      </c>
      <c r="C2446">
        <v>-116.055617</v>
      </c>
      <c r="D2446" t="s">
        <v>1234</v>
      </c>
      <c r="E2446" t="s">
        <v>142</v>
      </c>
      <c r="F2446" t="s">
        <v>152</v>
      </c>
    </row>
    <row r="2447" spans="1:6" x14ac:dyDescent="0.35">
      <c r="A2447">
        <v>92590</v>
      </c>
      <c r="B2447">
        <v>33.752885999999997</v>
      </c>
      <c r="C2447">
        <v>-116.055617</v>
      </c>
      <c r="D2447" t="s">
        <v>1234</v>
      </c>
      <c r="E2447" t="s">
        <v>142</v>
      </c>
      <c r="F2447" t="s">
        <v>152</v>
      </c>
    </row>
    <row r="2448" spans="1:6" x14ac:dyDescent="0.35">
      <c r="A2448">
        <v>92591</v>
      </c>
      <c r="B2448">
        <v>33.752885999999997</v>
      </c>
      <c r="C2448">
        <v>-116.055617</v>
      </c>
      <c r="D2448" t="s">
        <v>1234</v>
      </c>
      <c r="E2448" t="s">
        <v>142</v>
      </c>
      <c r="F2448" t="s">
        <v>152</v>
      </c>
    </row>
    <row r="2449" spans="1:6" x14ac:dyDescent="0.35">
      <c r="A2449">
        <v>92592</v>
      </c>
      <c r="B2449">
        <v>33.752885999999997</v>
      </c>
      <c r="C2449">
        <v>-116.055617</v>
      </c>
      <c r="D2449" t="s">
        <v>1234</v>
      </c>
      <c r="E2449" t="s">
        <v>142</v>
      </c>
      <c r="F2449" t="s">
        <v>152</v>
      </c>
    </row>
    <row r="2450" spans="1:6" x14ac:dyDescent="0.35">
      <c r="A2450">
        <v>92593</v>
      </c>
      <c r="B2450">
        <v>33.752885999999997</v>
      </c>
      <c r="C2450">
        <v>-116.055617</v>
      </c>
      <c r="D2450" t="s">
        <v>1234</v>
      </c>
      <c r="E2450" t="s">
        <v>142</v>
      </c>
      <c r="F2450" t="s">
        <v>152</v>
      </c>
    </row>
    <row r="2451" spans="1:6" x14ac:dyDescent="0.35">
      <c r="A2451">
        <v>91780</v>
      </c>
      <c r="B2451">
        <v>33.786594000000001</v>
      </c>
      <c r="C2451">
        <v>-118.29866199999999</v>
      </c>
      <c r="D2451" t="s">
        <v>1235</v>
      </c>
      <c r="E2451" t="s">
        <v>142</v>
      </c>
      <c r="F2451" t="s">
        <v>145</v>
      </c>
    </row>
    <row r="2452" spans="1:6" x14ac:dyDescent="0.35">
      <c r="A2452">
        <v>93465</v>
      </c>
      <c r="B2452">
        <v>35.517780999999999</v>
      </c>
      <c r="C2452">
        <v>-120.65385000000001</v>
      </c>
      <c r="D2452" t="s">
        <v>1236</v>
      </c>
      <c r="E2452" t="s">
        <v>142</v>
      </c>
      <c r="F2452" t="s">
        <v>202</v>
      </c>
    </row>
    <row r="2453" spans="1:6" x14ac:dyDescent="0.35">
      <c r="A2453">
        <v>96132</v>
      </c>
      <c r="B2453">
        <v>40.950868</v>
      </c>
      <c r="C2453">
        <v>-120.612954</v>
      </c>
      <c r="D2453" t="s">
        <v>1237</v>
      </c>
      <c r="E2453" t="s">
        <v>142</v>
      </c>
      <c r="F2453" t="s">
        <v>254</v>
      </c>
    </row>
    <row r="2454" spans="1:6" x14ac:dyDescent="0.35">
      <c r="A2454">
        <v>93270</v>
      </c>
      <c r="B2454">
        <v>35.904767</v>
      </c>
      <c r="C2454">
        <v>-119.044239</v>
      </c>
      <c r="D2454" t="s">
        <v>1238</v>
      </c>
      <c r="E2454" t="s">
        <v>142</v>
      </c>
      <c r="F2454" t="s">
        <v>166</v>
      </c>
    </row>
    <row r="2455" spans="1:6" x14ac:dyDescent="0.35">
      <c r="A2455">
        <v>95497</v>
      </c>
      <c r="B2455">
        <v>38.717317999999999</v>
      </c>
      <c r="C2455">
        <v>-123.463976</v>
      </c>
      <c r="D2455" t="s">
        <v>1239</v>
      </c>
      <c r="E2455" t="s">
        <v>142</v>
      </c>
      <c r="F2455" t="s">
        <v>82</v>
      </c>
    </row>
    <row r="2456" spans="1:6" x14ac:dyDescent="0.35">
      <c r="A2456">
        <v>92274</v>
      </c>
      <c r="B2456">
        <v>33.5578</v>
      </c>
      <c r="C2456">
        <v>-116.157152</v>
      </c>
      <c r="D2456" t="s">
        <v>1240</v>
      </c>
      <c r="E2456" t="s">
        <v>142</v>
      </c>
      <c r="F2456" t="s">
        <v>152</v>
      </c>
    </row>
    <row r="2457" spans="1:6" x14ac:dyDescent="0.35">
      <c r="A2457">
        <v>95686</v>
      </c>
      <c r="B2457">
        <v>38.189864999999998</v>
      </c>
      <c r="C2457">
        <v>-121.450953</v>
      </c>
      <c r="D2457" t="s">
        <v>1241</v>
      </c>
      <c r="E2457" t="s">
        <v>142</v>
      </c>
      <c r="F2457" t="s">
        <v>143</v>
      </c>
    </row>
    <row r="2458" spans="1:6" x14ac:dyDescent="0.35">
      <c r="A2458">
        <v>91358</v>
      </c>
      <c r="B2458">
        <v>34.032383000000003</v>
      </c>
      <c r="C2458">
        <v>-119.1343</v>
      </c>
      <c r="D2458" t="s">
        <v>1242</v>
      </c>
      <c r="E2458" t="s">
        <v>142</v>
      </c>
      <c r="F2458" t="s">
        <v>291</v>
      </c>
    </row>
    <row r="2459" spans="1:6" x14ac:dyDescent="0.35">
      <c r="A2459">
        <v>91360</v>
      </c>
      <c r="B2459">
        <v>34.213403</v>
      </c>
      <c r="C2459">
        <v>-118.80020399999999</v>
      </c>
      <c r="D2459" t="s">
        <v>1242</v>
      </c>
      <c r="E2459" t="s">
        <v>142</v>
      </c>
      <c r="F2459" t="s">
        <v>291</v>
      </c>
    </row>
    <row r="2460" spans="1:6" x14ac:dyDescent="0.35">
      <c r="A2460">
        <v>91362</v>
      </c>
      <c r="B2460">
        <v>34.194755999999998</v>
      </c>
      <c r="C2460">
        <v>-118.823177</v>
      </c>
      <c r="D2460" t="s">
        <v>1242</v>
      </c>
      <c r="E2460" t="s">
        <v>142</v>
      </c>
      <c r="F2460" t="s">
        <v>291</v>
      </c>
    </row>
    <row r="2461" spans="1:6" x14ac:dyDescent="0.35">
      <c r="A2461">
        <v>92276</v>
      </c>
      <c r="B2461">
        <v>33.843837000000001</v>
      </c>
      <c r="C2461">
        <v>-116.393413</v>
      </c>
      <c r="D2461" t="s">
        <v>1243</v>
      </c>
      <c r="E2461" t="s">
        <v>142</v>
      </c>
      <c r="F2461" t="s">
        <v>152</v>
      </c>
    </row>
    <row r="2462" spans="1:6" x14ac:dyDescent="0.35">
      <c r="A2462">
        <v>93271</v>
      </c>
      <c r="B2462">
        <v>36.435485</v>
      </c>
      <c r="C2462">
        <v>-118.82759</v>
      </c>
      <c r="D2462" t="s">
        <v>1244</v>
      </c>
      <c r="E2462" t="s">
        <v>142</v>
      </c>
      <c r="F2462" t="s">
        <v>166</v>
      </c>
    </row>
    <row r="2463" spans="1:6" x14ac:dyDescent="0.35">
      <c r="A2463">
        <v>93272</v>
      </c>
      <c r="B2463">
        <v>36.005985000000003</v>
      </c>
      <c r="C2463">
        <v>-119.333512</v>
      </c>
      <c r="D2463" t="s">
        <v>1245</v>
      </c>
      <c r="E2463" t="s">
        <v>142</v>
      </c>
      <c r="F2463" t="s">
        <v>166</v>
      </c>
    </row>
    <row r="2464" spans="1:6" x14ac:dyDescent="0.35">
      <c r="A2464">
        <v>93667</v>
      </c>
      <c r="B2464">
        <v>36.964156000000003</v>
      </c>
      <c r="C2464">
        <v>-119.370436</v>
      </c>
      <c r="D2464" t="s">
        <v>1246</v>
      </c>
      <c r="E2464" t="s">
        <v>142</v>
      </c>
      <c r="F2464" t="s">
        <v>54</v>
      </c>
    </row>
    <row r="2465" spans="1:6" x14ac:dyDescent="0.35">
      <c r="A2465">
        <v>91610</v>
      </c>
      <c r="B2465">
        <v>33.786594000000001</v>
      </c>
      <c r="C2465">
        <v>-118.29866199999999</v>
      </c>
      <c r="D2465" t="s">
        <v>1247</v>
      </c>
      <c r="E2465" t="s">
        <v>142</v>
      </c>
      <c r="F2465" t="s">
        <v>145</v>
      </c>
    </row>
    <row r="2466" spans="1:6" x14ac:dyDescent="0.35">
      <c r="A2466">
        <v>94971</v>
      </c>
      <c r="B2466">
        <v>38.242733000000001</v>
      </c>
      <c r="C2466">
        <v>-122.91446000000001</v>
      </c>
      <c r="D2466" t="s">
        <v>1248</v>
      </c>
      <c r="E2466" t="s">
        <v>142</v>
      </c>
      <c r="F2466" t="s">
        <v>244</v>
      </c>
    </row>
    <row r="2467" spans="1:6" x14ac:dyDescent="0.35">
      <c r="A2467">
        <v>90290</v>
      </c>
      <c r="B2467">
        <v>33.786594000000001</v>
      </c>
      <c r="C2467">
        <v>-118.29866199999999</v>
      </c>
      <c r="D2467" t="s">
        <v>1249</v>
      </c>
      <c r="E2467" t="s">
        <v>142</v>
      </c>
      <c r="F2467" t="s">
        <v>145</v>
      </c>
    </row>
    <row r="2468" spans="1:6" x14ac:dyDescent="0.35">
      <c r="A2468">
        <v>96133</v>
      </c>
      <c r="B2468">
        <v>38.617086</v>
      </c>
      <c r="C2468">
        <v>-119.506094</v>
      </c>
      <c r="D2468" t="s">
        <v>1250</v>
      </c>
      <c r="E2468" t="s">
        <v>142</v>
      </c>
      <c r="F2468" t="s">
        <v>248</v>
      </c>
    </row>
    <row r="2469" spans="1:6" x14ac:dyDescent="0.35">
      <c r="A2469">
        <v>90501</v>
      </c>
      <c r="B2469">
        <v>33.835664999999999</v>
      </c>
      <c r="C2469">
        <v>-118.303805</v>
      </c>
      <c r="D2469" t="s">
        <v>1251</v>
      </c>
      <c r="E2469" t="s">
        <v>142</v>
      </c>
      <c r="F2469" t="s">
        <v>145</v>
      </c>
    </row>
    <row r="2470" spans="1:6" x14ac:dyDescent="0.35">
      <c r="A2470">
        <v>90502</v>
      </c>
      <c r="B2470">
        <v>33.833815999999999</v>
      </c>
      <c r="C2470">
        <v>-118.29340500000001</v>
      </c>
      <c r="D2470" t="s">
        <v>1251</v>
      </c>
      <c r="E2470" t="s">
        <v>142</v>
      </c>
      <c r="F2470" t="s">
        <v>145</v>
      </c>
    </row>
    <row r="2471" spans="1:6" x14ac:dyDescent="0.35">
      <c r="A2471">
        <v>90503</v>
      </c>
      <c r="B2471">
        <v>33.786594000000001</v>
      </c>
      <c r="C2471">
        <v>-118.29866199999999</v>
      </c>
      <c r="D2471" t="s">
        <v>1251</v>
      </c>
      <c r="E2471" t="s">
        <v>142</v>
      </c>
      <c r="F2471" t="s">
        <v>145</v>
      </c>
    </row>
    <row r="2472" spans="1:6" x14ac:dyDescent="0.35">
      <c r="A2472">
        <v>90504</v>
      </c>
      <c r="B2472">
        <v>33.786594000000001</v>
      </c>
      <c r="C2472">
        <v>-118.29866199999999</v>
      </c>
      <c r="D2472" t="s">
        <v>1251</v>
      </c>
      <c r="E2472" t="s">
        <v>142</v>
      </c>
      <c r="F2472" t="s">
        <v>145</v>
      </c>
    </row>
    <row r="2473" spans="1:6" x14ac:dyDescent="0.35">
      <c r="A2473">
        <v>90505</v>
      </c>
      <c r="B2473">
        <v>33.786594000000001</v>
      </c>
      <c r="C2473">
        <v>-118.29866199999999</v>
      </c>
      <c r="D2473" t="s">
        <v>1251</v>
      </c>
      <c r="E2473" t="s">
        <v>142</v>
      </c>
      <c r="F2473" t="s">
        <v>145</v>
      </c>
    </row>
    <row r="2474" spans="1:6" x14ac:dyDescent="0.35">
      <c r="A2474">
        <v>90506</v>
      </c>
      <c r="B2474">
        <v>33.786594000000001</v>
      </c>
      <c r="C2474">
        <v>-118.29866199999999</v>
      </c>
      <c r="D2474" t="s">
        <v>1251</v>
      </c>
      <c r="E2474" t="s">
        <v>142</v>
      </c>
      <c r="F2474" t="s">
        <v>145</v>
      </c>
    </row>
    <row r="2475" spans="1:6" x14ac:dyDescent="0.35">
      <c r="A2475">
        <v>90507</v>
      </c>
      <c r="B2475">
        <v>33.786594000000001</v>
      </c>
      <c r="C2475">
        <v>-118.29866199999999</v>
      </c>
      <c r="D2475" t="s">
        <v>1251</v>
      </c>
      <c r="E2475" t="s">
        <v>142</v>
      </c>
      <c r="F2475" t="s">
        <v>145</v>
      </c>
    </row>
    <row r="2476" spans="1:6" x14ac:dyDescent="0.35">
      <c r="A2476">
        <v>90508</v>
      </c>
      <c r="B2476">
        <v>33.786594000000001</v>
      </c>
      <c r="C2476">
        <v>-118.29866199999999</v>
      </c>
      <c r="D2476" t="s">
        <v>1251</v>
      </c>
      <c r="E2476" t="s">
        <v>142</v>
      </c>
      <c r="F2476" t="s">
        <v>145</v>
      </c>
    </row>
    <row r="2477" spans="1:6" x14ac:dyDescent="0.35">
      <c r="A2477">
        <v>90509</v>
      </c>
      <c r="B2477">
        <v>33.786594000000001</v>
      </c>
      <c r="C2477">
        <v>-118.29866199999999</v>
      </c>
      <c r="D2477" t="s">
        <v>1251</v>
      </c>
      <c r="E2477" t="s">
        <v>142</v>
      </c>
      <c r="F2477" t="s">
        <v>145</v>
      </c>
    </row>
    <row r="2478" spans="1:6" x14ac:dyDescent="0.35">
      <c r="A2478">
        <v>90510</v>
      </c>
      <c r="B2478">
        <v>33.786594000000001</v>
      </c>
      <c r="C2478">
        <v>-118.29866199999999</v>
      </c>
      <c r="D2478" t="s">
        <v>1251</v>
      </c>
      <c r="E2478" t="s">
        <v>142</v>
      </c>
      <c r="F2478" t="s">
        <v>145</v>
      </c>
    </row>
    <row r="2479" spans="1:6" x14ac:dyDescent="0.35">
      <c r="A2479">
        <v>92678</v>
      </c>
      <c r="B2479">
        <v>33.673979000000003</v>
      </c>
      <c r="C2479">
        <v>-117.59457</v>
      </c>
      <c r="D2479" t="s">
        <v>1252</v>
      </c>
      <c r="E2479" t="s">
        <v>142</v>
      </c>
      <c r="F2479" t="s">
        <v>163</v>
      </c>
    </row>
    <row r="2480" spans="1:6" x14ac:dyDescent="0.35">
      <c r="A2480">
        <v>92679</v>
      </c>
      <c r="B2480">
        <v>33.612321999999999</v>
      </c>
      <c r="C2480">
        <v>-117.595826</v>
      </c>
      <c r="D2480" t="s">
        <v>1252</v>
      </c>
      <c r="E2480" t="s">
        <v>142</v>
      </c>
      <c r="F2480" t="s">
        <v>163</v>
      </c>
    </row>
    <row r="2481" spans="1:6" x14ac:dyDescent="0.35">
      <c r="A2481">
        <v>95304</v>
      </c>
      <c r="B2481">
        <v>37.889848999999998</v>
      </c>
      <c r="C2481">
        <v>-121.253872</v>
      </c>
      <c r="D2481" t="s">
        <v>1253</v>
      </c>
      <c r="E2481" t="s">
        <v>142</v>
      </c>
      <c r="F2481" t="s">
        <v>143</v>
      </c>
    </row>
    <row r="2482" spans="1:6" x14ac:dyDescent="0.35">
      <c r="A2482">
        <v>95376</v>
      </c>
      <c r="B2482">
        <v>37.688679</v>
      </c>
      <c r="C2482">
        <v>-121.407804</v>
      </c>
      <c r="D2482" t="s">
        <v>1253</v>
      </c>
      <c r="E2482" t="s">
        <v>142</v>
      </c>
      <c r="F2482" t="s">
        <v>143</v>
      </c>
    </row>
    <row r="2483" spans="1:6" x14ac:dyDescent="0.35">
      <c r="A2483">
        <v>95377</v>
      </c>
      <c r="B2483">
        <v>37.688679</v>
      </c>
      <c r="C2483">
        <v>-121.407804</v>
      </c>
      <c r="D2483" t="s">
        <v>1253</v>
      </c>
      <c r="E2483" t="s">
        <v>142</v>
      </c>
      <c r="F2483" t="s">
        <v>143</v>
      </c>
    </row>
    <row r="2484" spans="1:6" x14ac:dyDescent="0.35">
      <c r="A2484">
        <v>95378</v>
      </c>
      <c r="B2484">
        <v>37.889848999999998</v>
      </c>
      <c r="C2484">
        <v>-121.253872</v>
      </c>
      <c r="D2484" t="s">
        <v>1253</v>
      </c>
      <c r="E2484" t="s">
        <v>142</v>
      </c>
      <c r="F2484" t="s">
        <v>143</v>
      </c>
    </row>
    <row r="2485" spans="1:6" x14ac:dyDescent="0.35">
      <c r="A2485">
        <v>95391</v>
      </c>
      <c r="B2485">
        <v>37.889848999999998</v>
      </c>
      <c r="C2485">
        <v>-121.253872</v>
      </c>
      <c r="D2485" t="s">
        <v>1253</v>
      </c>
      <c r="E2485" t="s">
        <v>142</v>
      </c>
      <c r="F2485" t="s">
        <v>143</v>
      </c>
    </row>
    <row r="2486" spans="1:6" x14ac:dyDescent="0.35">
      <c r="A2486">
        <v>93668</v>
      </c>
      <c r="B2486">
        <v>36.632595000000002</v>
      </c>
      <c r="C2486">
        <v>-120.282776</v>
      </c>
      <c r="D2486" t="s">
        <v>1254</v>
      </c>
      <c r="E2486" t="s">
        <v>142</v>
      </c>
      <c r="F2486" t="s">
        <v>54</v>
      </c>
    </row>
    <row r="2487" spans="1:6" x14ac:dyDescent="0.35">
      <c r="A2487">
        <v>93673</v>
      </c>
      <c r="B2487">
        <v>36.444195000000001</v>
      </c>
      <c r="C2487">
        <v>-119.471745</v>
      </c>
      <c r="D2487" t="s">
        <v>1255</v>
      </c>
      <c r="E2487" t="s">
        <v>142</v>
      </c>
      <c r="F2487" t="s">
        <v>166</v>
      </c>
    </row>
    <row r="2488" spans="1:6" x14ac:dyDescent="0.35">
      <c r="A2488">
        <v>94535</v>
      </c>
      <c r="B2488">
        <v>38.271217999999998</v>
      </c>
      <c r="C2488">
        <v>-121.94123</v>
      </c>
      <c r="D2488" t="s">
        <v>1256</v>
      </c>
      <c r="E2488" t="s">
        <v>142</v>
      </c>
      <c r="F2488" t="s">
        <v>80</v>
      </c>
    </row>
    <row r="2489" spans="1:6" x14ac:dyDescent="0.35">
      <c r="A2489">
        <v>95075</v>
      </c>
      <c r="B2489">
        <v>36.761702</v>
      </c>
      <c r="C2489">
        <v>-121.274795</v>
      </c>
      <c r="D2489" t="s">
        <v>1257</v>
      </c>
      <c r="E2489" t="s">
        <v>142</v>
      </c>
      <c r="F2489" t="s">
        <v>646</v>
      </c>
    </row>
    <row r="2490" spans="1:6" x14ac:dyDescent="0.35">
      <c r="A2490">
        <v>95570</v>
      </c>
      <c r="B2490">
        <v>40.982322000000003</v>
      </c>
      <c r="C2490">
        <v>-124.125506</v>
      </c>
      <c r="D2490" t="s">
        <v>1258</v>
      </c>
      <c r="E2490" t="s">
        <v>142</v>
      </c>
      <c r="F2490" t="s">
        <v>53</v>
      </c>
    </row>
    <row r="2491" spans="1:6" x14ac:dyDescent="0.35">
      <c r="A2491">
        <v>96091</v>
      </c>
      <c r="B2491">
        <v>41.050080999999999</v>
      </c>
      <c r="C2491">
        <v>-122.686387</v>
      </c>
      <c r="D2491" t="s">
        <v>1259</v>
      </c>
      <c r="E2491" t="s">
        <v>142</v>
      </c>
      <c r="F2491" t="s">
        <v>256</v>
      </c>
    </row>
    <row r="2492" spans="1:6" x14ac:dyDescent="0.35">
      <c r="A2492">
        <v>93562</v>
      </c>
      <c r="B2492">
        <v>34.839964000000002</v>
      </c>
      <c r="C2492">
        <v>-115.967051</v>
      </c>
      <c r="D2492" t="s">
        <v>1260</v>
      </c>
      <c r="E2492" t="s">
        <v>142</v>
      </c>
      <c r="F2492" t="s">
        <v>147</v>
      </c>
    </row>
    <row r="2493" spans="1:6" x14ac:dyDescent="0.35">
      <c r="A2493">
        <v>93592</v>
      </c>
      <c r="B2493">
        <v>34.839964000000002</v>
      </c>
      <c r="C2493">
        <v>-115.967051</v>
      </c>
      <c r="D2493" t="s">
        <v>1260</v>
      </c>
      <c r="E2493" t="s">
        <v>142</v>
      </c>
      <c r="F2493" t="s">
        <v>147</v>
      </c>
    </row>
    <row r="2494" spans="1:6" x14ac:dyDescent="0.35">
      <c r="A2494">
        <v>96160</v>
      </c>
      <c r="B2494">
        <v>39.378100000000003</v>
      </c>
      <c r="C2494">
        <v>-120.18638300000001</v>
      </c>
      <c r="D2494" t="s">
        <v>1261</v>
      </c>
      <c r="E2494" t="s">
        <v>142</v>
      </c>
      <c r="F2494" t="s">
        <v>65</v>
      </c>
    </row>
    <row r="2495" spans="1:6" x14ac:dyDescent="0.35">
      <c r="A2495">
        <v>96161</v>
      </c>
      <c r="B2495">
        <v>39.377676999999998</v>
      </c>
      <c r="C2495">
        <v>-120.40750199999999</v>
      </c>
      <c r="D2495" t="s">
        <v>1261</v>
      </c>
      <c r="E2495" t="s">
        <v>142</v>
      </c>
      <c r="F2495" t="s">
        <v>65</v>
      </c>
    </row>
    <row r="2496" spans="1:6" x14ac:dyDescent="0.35">
      <c r="A2496">
        <v>96162</v>
      </c>
      <c r="B2496">
        <v>39.265990000000002</v>
      </c>
      <c r="C2496">
        <v>-120.64145000000001</v>
      </c>
      <c r="D2496" t="s">
        <v>1261</v>
      </c>
      <c r="E2496" t="s">
        <v>142</v>
      </c>
      <c r="F2496" t="s">
        <v>65</v>
      </c>
    </row>
    <row r="2497" spans="1:6" x14ac:dyDescent="0.35">
      <c r="A2497">
        <v>91042</v>
      </c>
      <c r="B2497">
        <v>33.786594000000001</v>
      </c>
      <c r="C2497">
        <v>-118.29866199999999</v>
      </c>
      <c r="D2497" t="s">
        <v>1262</v>
      </c>
      <c r="E2497" t="s">
        <v>142</v>
      </c>
      <c r="F2497" t="s">
        <v>145</v>
      </c>
    </row>
    <row r="2498" spans="1:6" x14ac:dyDescent="0.35">
      <c r="A2498">
        <v>91043</v>
      </c>
      <c r="B2498">
        <v>33.786594000000001</v>
      </c>
      <c r="C2498">
        <v>-118.29866199999999</v>
      </c>
      <c r="D2498" t="s">
        <v>1262</v>
      </c>
      <c r="E2498" t="s">
        <v>142</v>
      </c>
      <c r="F2498" t="s">
        <v>145</v>
      </c>
    </row>
    <row r="2499" spans="1:6" x14ac:dyDescent="0.35">
      <c r="A2499">
        <v>93274</v>
      </c>
      <c r="B2499">
        <v>36.133527000000001</v>
      </c>
      <c r="C2499">
        <v>-119.29985600000001</v>
      </c>
      <c r="D2499" t="s">
        <v>166</v>
      </c>
      <c r="E2499" t="s">
        <v>142</v>
      </c>
      <c r="F2499" t="s">
        <v>166</v>
      </c>
    </row>
    <row r="2500" spans="1:6" x14ac:dyDescent="0.35">
      <c r="A2500">
        <v>93275</v>
      </c>
      <c r="B2500">
        <v>36.26699</v>
      </c>
      <c r="C2500">
        <v>-118.77690200000001</v>
      </c>
      <c r="D2500" t="s">
        <v>166</v>
      </c>
      <c r="E2500" t="s">
        <v>142</v>
      </c>
      <c r="F2500" t="s">
        <v>166</v>
      </c>
    </row>
    <row r="2501" spans="1:6" x14ac:dyDescent="0.35">
      <c r="A2501">
        <v>96134</v>
      </c>
      <c r="B2501">
        <v>41.935189999999999</v>
      </c>
      <c r="C2501">
        <v>-121.58865</v>
      </c>
      <c r="D2501" t="s">
        <v>1263</v>
      </c>
      <c r="E2501" t="s">
        <v>142</v>
      </c>
      <c r="F2501" t="s">
        <v>326</v>
      </c>
    </row>
    <row r="2502" spans="1:6" x14ac:dyDescent="0.35">
      <c r="A2502">
        <v>95379</v>
      </c>
      <c r="B2502">
        <v>37.921694000000002</v>
      </c>
      <c r="C2502">
        <v>-120.267887</v>
      </c>
      <c r="D2502" t="s">
        <v>262</v>
      </c>
      <c r="E2502" t="s">
        <v>142</v>
      </c>
      <c r="F2502" t="s">
        <v>262</v>
      </c>
    </row>
    <row r="2503" spans="1:6" x14ac:dyDescent="0.35">
      <c r="A2503">
        <v>93276</v>
      </c>
      <c r="B2503">
        <v>35.294404999999998</v>
      </c>
      <c r="C2503">
        <v>-118.905173</v>
      </c>
      <c r="D2503" t="s">
        <v>1264</v>
      </c>
      <c r="E2503" t="s">
        <v>142</v>
      </c>
      <c r="F2503" t="s">
        <v>49</v>
      </c>
    </row>
    <row r="2504" spans="1:6" x14ac:dyDescent="0.35">
      <c r="A2504">
        <v>95380</v>
      </c>
      <c r="B2504">
        <v>37.540205999999998</v>
      </c>
      <c r="C2504">
        <v>-120.84406300000001</v>
      </c>
      <c r="D2504" t="s">
        <v>1265</v>
      </c>
      <c r="E2504" t="s">
        <v>142</v>
      </c>
      <c r="F2504" t="s">
        <v>69</v>
      </c>
    </row>
    <row r="2505" spans="1:6" x14ac:dyDescent="0.35">
      <c r="A2505">
        <v>95381</v>
      </c>
      <c r="B2505">
        <v>37.603960000000001</v>
      </c>
      <c r="C2505">
        <v>-120.93705199999999</v>
      </c>
      <c r="D2505" t="s">
        <v>1265</v>
      </c>
      <c r="E2505" t="s">
        <v>142</v>
      </c>
      <c r="F2505" t="s">
        <v>69</v>
      </c>
    </row>
    <row r="2506" spans="1:6" x14ac:dyDescent="0.35">
      <c r="A2506">
        <v>95382</v>
      </c>
      <c r="B2506">
        <v>37.530174000000002</v>
      </c>
      <c r="C2506">
        <v>-120.851857</v>
      </c>
      <c r="D2506" t="s">
        <v>1265</v>
      </c>
      <c r="E2506" t="s">
        <v>142</v>
      </c>
      <c r="F2506" t="s">
        <v>69</v>
      </c>
    </row>
    <row r="2507" spans="1:6" x14ac:dyDescent="0.35">
      <c r="A2507">
        <v>92780</v>
      </c>
      <c r="B2507">
        <v>33.579121999999998</v>
      </c>
      <c r="C2507">
        <v>-117.731534</v>
      </c>
      <c r="D2507" t="s">
        <v>1266</v>
      </c>
      <c r="E2507" t="s">
        <v>142</v>
      </c>
      <c r="F2507" t="s">
        <v>163</v>
      </c>
    </row>
    <row r="2508" spans="1:6" x14ac:dyDescent="0.35">
      <c r="A2508">
        <v>92781</v>
      </c>
      <c r="B2508">
        <v>33.640301999999998</v>
      </c>
      <c r="C2508">
        <v>-117.769442</v>
      </c>
      <c r="D2508" t="s">
        <v>1266</v>
      </c>
      <c r="E2508" t="s">
        <v>142</v>
      </c>
      <c r="F2508" t="s">
        <v>163</v>
      </c>
    </row>
    <row r="2509" spans="1:6" x14ac:dyDescent="0.35">
      <c r="A2509">
        <v>92782</v>
      </c>
      <c r="B2509">
        <v>33.705787000000001</v>
      </c>
      <c r="C2509">
        <v>-117.81618899999999</v>
      </c>
      <c r="D2509" t="s">
        <v>1266</v>
      </c>
      <c r="E2509" t="s">
        <v>142</v>
      </c>
      <c r="F2509" t="s">
        <v>163</v>
      </c>
    </row>
    <row r="2510" spans="1:6" x14ac:dyDescent="0.35">
      <c r="A2510">
        <v>95984</v>
      </c>
      <c r="B2510">
        <v>39.950913</v>
      </c>
      <c r="C2510">
        <v>-121.09491199999999</v>
      </c>
      <c r="D2510" t="s">
        <v>1267</v>
      </c>
      <c r="E2510" t="s">
        <v>142</v>
      </c>
      <c r="F2510" t="s">
        <v>236</v>
      </c>
    </row>
    <row r="2511" spans="1:6" x14ac:dyDescent="0.35">
      <c r="A2511">
        <v>95383</v>
      </c>
      <c r="B2511">
        <v>38.085836999999998</v>
      </c>
      <c r="C2511">
        <v>-120.176042</v>
      </c>
      <c r="D2511" t="s">
        <v>1268</v>
      </c>
      <c r="E2511" t="s">
        <v>142</v>
      </c>
      <c r="F2511" t="s">
        <v>262</v>
      </c>
    </row>
    <row r="2512" spans="1:6" x14ac:dyDescent="0.35">
      <c r="A2512">
        <v>92277</v>
      </c>
      <c r="B2512">
        <v>34.234411000000001</v>
      </c>
      <c r="C2512">
        <v>-116.235073</v>
      </c>
      <c r="D2512" t="s">
        <v>1269</v>
      </c>
      <c r="E2512" t="s">
        <v>142</v>
      </c>
      <c r="F2512" t="s">
        <v>147</v>
      </c>
    </row>
    <row r="2513" spans="1:6" x14ac:dyDescent="0.35">
      <c r="A2513">
        <v>92278</v>
      </c>
      <c r="B2513">
        <v>34.311014999999998</v>
      </c>
      <c r="C2513">
        <v>-115.27775800000001</v>
      </c>
      <c r="D2513" t="s">
        <v>1269</v>
      </c>
      <c r="E2513" t="s">
        <v>142</v>
      </c>
      <c r="F2513" t="s">
        <v>147</v>
      </c>
    </row>
    <row r="2514" spans="1:6" x14ac:dyDescent="0.35">
      <c r="A2514">
        <v>95735</v>
      </c>
      <c r="B2514">
        <v>38.802138999999997</v>
      </c>
      <c r="C2514">
        <v>-120.140714</v>
      </c>
      <c r="D2514" t="s">
        <v>1270</v>
      </c>
      <c r="E2514" t="s">
        <v>142</v>
      </c>
      <c r="F2514" t="s">
        <v>58</v>
      </c>
    </row>
    <row r="2515" spans="1:6" x14ac:dyDescent="0.35">
      <c r="A2515">
        <v>92391</v>
      </c>
      <c r="B2515">
        <v>34.839964000000002</v>
      </c>
      <c r="C2515">
        <v>-115.967051</v>
      </c>
      <c r="D2515" t="s">
        <v>1271</v>
      </c>
      <c r="E2515" t="s">
        <v>142</v>
      </c>
      <c r="F2515" t="s">
        <v>147</v>
      </c>
    </row>
    <row r="2516" spans="1:6" x14ac:dyDescent="0.35">
      <c r="A2516">
        <v>95482</v>
      </c>
      <c r="B2516">
        <v>39.403699000000003</v>
      </c>
      <c r="C2516">
        <v>-123.321202</v>
      </c>
      <c r="D2516" t="s">
        <v>52</v>
      </c>
      <c r="E2516" t="s">
        <v>142</v>
      </c>
      <c r="F2516" t="s">
        <v>159</v>
      </c>
    </row>
    <row r="2517" spans="1:6" x14ac:dyDescent="0.35">
      <c r="A2517">
        <v>94587</v>
      </c>
      <c r="B2517">
        <v>37.589084</v>
      </c>
      <c r="C2517">
        <v>-121.97362</v>
      </c>
      <c r="D2517" t="s">
        <v>1272</v>
      </c>
      <c r="E2517" t="s">
        <v>142</v>
      </c>
      <c r="F2517" t="s">
        <v>154</v>
      </c>
    </row>
    <row r="2518" spans="1:6" x14ac:dyDescent="0.35">
      <c r="A2518">
        <v>91608</v>
      </c>
      <c r="B2518">
        <v>33.786594000000001</v>
      </c>
      <c r="C2518">
        <v>-118.29866199999999</v>
      </c>
      <c r="D2518" t="s">
        <v>1273</v>
      </c>
      <c r="E2518" t="s">
        <v>142</v>
      </c>
      <c r="F2518" t="s">
        <v>145</v>
      </c>
    </row>
    <row r="2519" spans="1:6" x14ac:dyDescent="0.35">
      <c r="A2519">
        <v>91784</v>
      </c>
      <c r="B2519">
        <v>34.128118000000001</v>
      </c>
      <c r="C2519">
        <v>-116.24699699999999</v>
      </c>
      <c r="D2519" t="s">
        <v>1274</v>
      </c>
      <c r="E2519" t="s">
        <v>142</v>
      </c>
      <c r="F2519" t="s">
        <v>147</v>
      </c>
    </row>
    <row r="2520" spans="1:6" x14ac:dyDescent="0.35">
      <c r="A2520">
        <v>91785</v>
      </c>
      <c r="B2520">
        <v>34.839964000000002</v>
      </c>
      <c r="C2520">
        <v>-115.967051</v>
      </c>
      <c r="D2520" t="s">
        <v>1274</v>
      </c>
      <c r="E2520" t="s">
        <v>142</v>
      </c>
      <c r="F2520" t="s">
        <v>147</v>
      </c>
    </row>
    <row r="2521" spans="1:6" x14ac:dyDescent="0.35">
      <c r="A2521">
        <v>91786</v>
      </c>
      <c r="B2521">
        <v>34.839964000000002</v>
      </c>
      <c r="C2521">
        <v>-115.967051</v>
      </c>
      <c r="D2521" t="s">
        <v>1274</v>
      </c>
      <c r="E2521" t="s">
        <v>142</v>
      </c>
      <c r="F2521" t="s">
        <v>147</v>
      </c>
    </row>
    <row r="2522" spans="1:6" x14ac:dyDescent="0.35">
      <c r="A2522">
        <v>95485</v>
      </c>
      <c r="B2522">
        <v>39.252488999999997</v>
      </c>
      <c r="C2522">
        <v>-122.85643</v>
      </c>
      <c r="D2522" t="s">
        <v>1275</v>
      </c>
      <c r="E2522" t="s">
        <v>142</v>
      </c>
      <c r="F2522" t="s">
        <v>394</v>
      </c>
    </row>
    <row r="2523" spans="1:6" x14ac:dyDescent="0.35">
      <c r="A2523">
        <v>95687</v>
      </c>
      <c r="B2523">
        <v>38.350560000000002</v>
      </c>
      <c r="C2523">
        <v>-121.912773</v>
      </c>
      <c r="D2523" t="s">
        <v>1276</v>
      </c>
      <c r="E2523" t="s">
        <v>142</v>
      </c>
      <c r="F2523" t="s">
        <v>80</v>
      </c>
    </row>
    <row r="2524" spans="1:6" x14ac:dyDescent="0.35">
      <c r="A2524">
        <v>95688</v>
      </c>
      <c r="B2524">
        <v>38.407404999999997</v>
      </c>
      <c r="C2524">
        <v>-122.012778</v>
      </c>
      <c r="D2524" t="s">
        <v>1276</v>
      </c>
      <c r="E2524" t="s">
        <v>142</v>
      </c>
      <c r="F2524" t="s">
        <v>80</v>
      </c>
    </row>
    <row r="2525" spans="1:6" x14ac:dyDescent="0.35">
      <c r="A2525">
        <v>95696</v>
      </c>
      <c r="B2525">
        <v>38.348959999999998</v>
      </c>
      <c r="C2525">
        <v>-121.90832399999999</v>
      </c>
      <c r="D2525" t="s">
        <v>1276</v>
      </c>
      <c r="E2525" t="s">
        <v>142</v>
      </c>
      <c r="F2525" t="s">
        <v>80</v>
      </c>
    </row>
    <row r="2526" spans="1:6" x14ac:dyDescent="0.35">
      <c r="A2526">
        <v>91354</v>
      </c>
      <c r="B2526">
        <v>33.786594000000001</v>
      </c>
      <c r="C2526">
        <v>-118.29866199999999</v>
      </c>
      <c r="D2526" t="s">
        <v>1277</v>
      </c>
      <c r="E2526" t="s">
        <v>142</v>
      </c>
      <c r="F2526" t="s">
        <v>145</v>
      </c>
    </row>
    <row r="2527" spans="1:6" x14ac:dyDescent="0.35">
      <c r="A2527">
        <v>91355</v>
      </c>
      <c r="B2527">
        <v>33.786594000000001</v>
      </c>
      <c r="C2527">
        <v>-118.29866199999999</v>
      </c>
      <c r="D2527" t="s">
        <v>1277</v>
      </c>
      <c r="E2527" t="s">
        <v>142</v>
      </c>
      <c r="F2527" t="s">
        <v>145</v>
      </c>
    </row>
    <row r="2528" spans="1:6" x14ac:dyDescent="0.35">
      <c r="A2528">
        <v>91385</v>
      </c>
      <c r="B2528">
        <v>33.786594000000001</v>
      </c>
      <c r="C2528">
        <v>-118.29866199999999</v>
      </c>
      <c r="D2528" t="s">
        <v>1277</v>
      </c>
      <c r="E2528" t="s">
        <v>142</v>
      </c>
      <c r="F2528" t="s">
        <v>145</v>
      </c>
    </row>
    <row r="2529" spans="1:6" x14ac:dyDescent="0.35">
      <c r="A2529">
        <v>95251</v>
      </c>
      <c r="B2529">
        <v>38.085205000000002</v>
      </c>
      <c r="C2529">
        <v>-120.471841</v>
      </c>
      <c r="D2529" t="s">
        <v>1278</v>
      </c>
      <c r="E2529" t="s">
        <v>142</v>
      </c>
      <c r="F2529" t="s">
        <v>172</v>
      </c>
    </row>
    <row r="2530" spans="1:6" x14ac:dyDescent="0.35">
      <c r="A2530">
        <v>94589</v>
      </c>
      <c r="B2530">
        <v>38.158220999999998</v>
      </c>
      <c r="C2530">
        <v>-122.280383</v>
      </c>
      <c r="D2530" t="s">
        <v>1279</v>
      </c>
      <c r="E2530" t="s">
        <v>142</v>
      </c>
      <c r="F2530" t="s">
        <v>80</v>
      </c>
    </row>
    <row r="2531" spans="1:6" x14ac:dyDescent="0.35">
      <c r="A2531">
        <v>94590</v>
      </c>
      <c r="B2531">
        <v>38.096719</v>
      </c>
      <c r="C2531">
        <v>-122.25328</v>
      </c>
      <c r="D2531" t="s">
        <v>1279</v>
      </c>
      <c r="E2531" t="s">
        <v>142</v>
      </c>
      <c r="F2531" t="s">
        <v>80</v>
      </c>
    </row>
    <row r="2532" spans="1:6" x14ac:dyDescent="0.35">
      <c r="A2532">
        <v>94591</v>
      </c>
      <c r="B2532">
        <v>38.114249000000001</v>
      </c>
      <c r="C2532">
        <v>-122.206292</v>
      </c>
      <c r="D2532" t="s">
        <v>1279</v>
      </c>
      <c r="E2532" t="s">
        <v>142</v>
      </c>
      <c r="F2532" t="s">
        <v>80</v>
      </c>
    </row>
    <row r="2533" spans="1:6" x14ac:dyDescent="0.35">
      <c r="A2533">
        <v>94592</v>
      </c>
      <c r="B2533">
        <v>38.096787999999997</v>
      </c>
      <c r="C2533">
        <v>-122.26985999999999</v>
      </c>
      <c r="D2533" t="s">
        <v>1279</v>
      </c>
      <c r="E2533" t="s">
        <v>142</v>
      </c>
      <c r="F2533" t="s">
        <v>80</v>
      </c>
    </row>
    <row r="2534" spans="1:6" x14ac:dyDescent="0.35">
      <c r="A2534">
        <v>92082</v>
      </c>
      <c r="B2534">
        <v>33.016928</v>
      </c>
      <c r="C2534">
        <v>-116.846046</v>
      </c>
      <c r="D2534" t="s">
        <v>1280</v>
      </c>
      <c r="E2534" t="s">
        <v>142</v>
      </c>
      <c r="F2534" t="s">
        <v>168</v>
      </c>
    </row>
    <row r="2535" spans="1:6" x14ac:dyDescent="0.35">
      <c r="A2535">
        <v>94972</v>
      </c>
      <c r="B2535">
        <v>38.307223999999998</v>
      </c>
      <c r="C2535">
        <v>-122.855757</v>
      </c>
      <c r="D2535" t="s">
        <v>1281</v>
      </c>
      <c r="E2535" t="s">
        <v>142</v>
      </c>
      <c r="F2535" t="s">
        <v>82</v>
      </c>
    </row>
    <row r="2536" spans="1:6" x14ac:dyDescent="0.35">
      <c r="A2536">
        <v>95252</v>
      </c>
      <c r="B2536">
        <v>38.190382999999997</v>
      </c>
      <c r="C2536">
        <v>-120.73312799999999</v>
      </c>
      <c r="D2536" t="s">
        <v>1282</v>
      </c>
      <c r="E2536" t="s">
        <v>142</v>
      </c>
      <c r="F2536" t="s">
        <v>172</v>
      </c>
    </row>
    <row r="2537" spans="1:6" x14ac:dyDescent="0.35">
      <c r="A2537">
        <v>91607</v>
      </c>
      <c r="B2537">
        <v>33.786594000000001</v>
      </c>
      <c r="C2537">
        <v>-118.29866199999999</v>
      </c>
      <c r="D2537" t="s">
        <v>1283</v>
      </c>
      <c r="E2537" t="s">
        <v>142</v>
      </c>
      <c r="F2537" t="s">
        <v>145</v>
      </c>
    </row>
    <row r="2538" spans="1:6" x14ac:dyDescent="0.35">
      <c r="A2538">
        <v>91617</v>
      </c>
      <c r="B2538">
        <v>33.786594000000001</v>
      </c>
      <c r="C2538">
        <v>-118.29866199999999</v>
      </c>
      <c r="D2538" t="s">
        <v>1283</v>
      </c>
      <c r="E2538" t="s">
        <v>142</v>
      </c>
      <c r="F2538" t="s">
        <v>145</v>
      </c>
    </row>
    <row r="2539" spans="1:6" x14ac:dyDescent="0.35">
      <c r="A2539">
        <v>93563</v>
      </c>
      <c r="B2539">
        <v>33.786594000000001</v>
      </c>
      <c r="C2539">
        <v>-118.29866199999999</v>
      </c>
      <c r="D2539" t="s">
        <v>1284</v>
      </c>
      <c r="E2539" t="s">
        <v>142</v>
      </c>
      <c r="F2539" t="s">
        <v>145</v>
      </c>
    </row>
    <row r="2540" spans="1:6" x14ac:dyDescent="0.35">
      <c r="A2540">
        <v>91388</v>
      </c>
      <c r="B2540">
        <v>33.786594000000001</v>
      </c>
      <c r="C2540">
        <v>-118.29866199999999</v>
      </c>
      <c r="D2540" t="s">
        <v>1285</v>
      </c>
      <c r="E2540" t="s">
        <v>142</v>
      </c>
      <c r="F2540" t="s">
        <v>145</v>
      </c>
    </row>
    <row r="2541" spans="1:6" x14ac:dyDescent="0.35">
      <c r="A2541">
        <v>91401</v>
      </c>
      <c r="B2541">
        <v>33.786594000000001</v>
      </c>
      <c r="C2541">
        <v>-118.29866199999999</v>
      </c>
      <c r="D2541" t="s">
        <v>1285</v>
      </c>
      <c r="E2541" t="s">
        <v>142</v>
      </c>
      <c r="F2541" t="s">
        <v>145</v>
      </c>
    </row>
    <row r="2542" spans="1:6" x14ac:dyDescent="0.35">
      <c r="A2542">
        <v>91404</v>
      </c>
      <c r="B2542">
        <v>33.786594000000001</v>
      </c>
      <c r="C2542">
        <v>-118.29866199999999</v>
      </c>
      <c r="D2542" t="s">
        <v>1285</v>
      </c>
      <c r="E2542" t="s">
        <v>142</v>
      </c>
      <c r="F2542" t="s">
        <v>145</v>
      </c>
    </row>
    <row r="2543" spans="1:6" x14ac:dyDescent="0.35">
      <c r="A2543">
        <v>91405</v>
      </c>
      <c r="B2543">
        <v>33.786594000000001</v>
      </c>
      <c r="C2543">
        <v>-118.29866199999999</v>
      </c>
      <c r="D2543" t="s">
        <v>1285</v>
      </c>
      <c r="E2543" t="s">
        <v>142</v>
      </c>
      <c r="F2543" t="s">
        <v>145</v>
      </c>
    </row>
    <row r="2544" spans="1:6" x14ac:dyDescent="0.35">
      <c r="A2544">
        <v>91406</v>
      </c>
      <c r="B2544">
        <v>33.786594000000001</v>
      </c>
      <c r="C2544">
        <v>-118.29866199999999</v>
      </c>
      <c r="D2544" t="s">
        <v>1285</v>
      </c>
      <c r="E2544" t="s">
        <v>142</v>
      </c>
      <c r="F2544" t="s">
        <v>145</v>
      </c>
    </row>
    <row r="2545" spans="1:6" x14ac:dyDescent="0.35">
      <c r="A2545">
        <v>91407</v>
      </c>
      <c r="B2545">
        <v>33.786594000000001</v>
      </c>
      <c r="C2545">
        <v>-118.29866199999999</v>
      </c>
      <c r="D2545" t="s">
        <v>1285</v>
      </c>
      <c r="E2545" t="s">
        <v>142</v>
      </c>
      <c r="F2545" t="s">
        <v>145</v>
      </c>
    </row>
    <row r="2546" spans="1:6" x14ac:dyDescent="0.35">
      <c r="A2546">
        <v>91408</v>
      </c>
      <c r="B2546">
        <v>33.786594000000001</v>
      </c>
      <c r="C2546">
        <v>-118.29866199999999</v>
      </c>
      <c r="D2546" t="s">
        <v>1285</v>
      </c>
      <c r="E2546" t="s">
        <v>142</v>
      </c>
      <c r="F2546" t="s">
        <v>145</v>
      </c>
    </row>
    <row r="2547" spans="1:6" x14ac:dyDescent="0.35">
      <c r="A2547">
        <v>91409</v>
      </c>
      <c r="B2547">
        <v>33.786594000000001</v>
      </c>
      <c r="C2547">
        <v>-118.29866199999999</v>
      </c>
      <c r="D2547" t="s">
        <v>1285</v>
      </c>
      <c r="E2547" t="s">
        <v>142</v>
      </c>
      <c r="F2547" t="s">
        <v>145</v>
      </c>
    </row>
    <row r="2548" spans="1:6" x14ac:dyDescent="0.35">
      <c r="A2548">
        <v>91410</v>
      </c>
      <c r="B2548">
        <v>33.786594000000001</v>
      </c>
      <c r="C2548">
        <v>-118.29866199999999</v>
      </c>
      <c r="D2548" t="s">
        <v>1285</v>
      </c>
      <c r="E2548" t="s">
        <v>142</v>
      </c>
      <c r="F2548" t="s">
        <v>145</v>
      </c>
    </row>
    <row r="2549" spans="1:6" x14ac:dyDescent="0.35">
      <c r="A2549">
        <v>91411</v>
      </c>
      <c r="B2549">
        <v>33.786594000000001</v>
      </c>
      <c r="C2549">
        <v>-118.29866199999999</v>
      </c>
      <c r="D2549" t="s">
        <v>1285</v>
      </c>
      <c r="E2549" t="s">
        <v>142</v>
      </c>
      <c r="F2549" t="s">
        <v>145</v>
      </c>
    </row>
    <row r="2550" spans="1:6" x14ac:dyDescent="0.35">
      <c r="A2550">
        <v>91470</v>
      </c>
      <c r="B2550">
        <v>33.786594000000001</v>
      </c>
      <c r="C2550">
        <v>-118.29866199999999</v>
      </c>
      <c r="D2550" t="s">
        <v>1285</v>
      </c>
      <c r="E2550" t="s">
        <v>142</v>
      </c>
      <c r="F2550" t="s">
        <v>145</v>
      </c>
    </row>
    <row r="2551" spans="1:6" x14ac:dyDescent="0.35">
      <c r="A2551">
        <v>91482</v>
      </c>
      <c r="B2551">
        <v>33.786594000000001</v>
      </c>
      <c r="C2551">
        <v>-118.29866199999999</v>
      </c>
      <c r="D2551" t="s">
        <v>1285</v>
      </c>
      <c r="E2551" t="s">
        <v>142</v>
      </c>
      <c r="F2551" t="s">
        <v>145</v>
      </c>
    </row>
    <row r="2552" spans="1:6" x14ac:dyDescent="0.35">
      <c r="A2552">
        <v>91496</v>
      </c>
      <c r="B2552">
        <v>33.786594000000001</v>
      </c>
      <c r="C2552">
        <v>-118.29866199999999</v>
      </c>
      <c r="D2552" t="s">
        <v>1285</v>
      </c>
      <c r="E2552" t="s">
        <v>142</v>
      </c>
      <c r="F2552" t="s">
        <v>145</v>
      </c>
    </row>
    <row r="2553" spans="1:6" x14ac:dyDescent="0.35">
      <c r="A2553">
        <v>91497</v>
      </c>
      <c r="B2553">
        <v>33.786594000000001</v>
      </c>
      <c r="C2553">
        <v>-118.29866199999999</v>
      </c>
      <c r="D2553" t="s">
        <v>1285</v>
      </c>
      <c r="E2553" t="s">
        <v>142</v>
      </c>
      <c r="F2553" t="s">
        <v>145</v>
      </c>
    </row>
    <row r="2554" spans="1:6" x14ac:dyDescent="0.35">
      <c r="A2554">
        <v>91499</v>
      </c>
      <c r="B2554">
        <v>33.786594000000001</v>
      </c>
      <c r="C2554">
        <v>-118.29866199999999</v>
      </c>
      <c r="D2554" t="s">
        <v>1285</v>
      </c>
      <c r="E2554" t="s">
        <v>142</v>
      </c>
      <c r="F2554" t="s">
        <v>145</v>
      </c>
    </row>
    <row r="2555" spans="1:6" x14ac:dyDescent="0.35">
      <c r="A2555">
        <v>90291</v>
      </c>
      <c r="B2555">
        <v>33.786594000000001</v>
      </c>
      <c r="C2555">
        <v>-118.29866199999999</v>
      </c>
      <c r="D2555" t="s">
        <v>1286</v>
      </c>
      <c r="E2555" t="s">
        <v>142</v>
      </c>
      <c r="F2555" t="s">
        <v>145</v>
      </c>
    </row>
    <row r="2556" spans="1:6" x14ac:dyDescent="0.35">
      <c r="A2556">
        <v>90294</v>
      </c>
      <c r="B2556">
        <v>33.786594000000001</v>
      </c>
      <c r="C2556">
        <v>-118.29866199999999</v>
      </c>
      <c r="D2556" t="s">
        <v>1286</v>
      </c>
      <c r="E2556" t="s">
        <v>142</v>
      </c>
      <c r="F2556" t="s">
        <v>145</v>
      </c>
    </row>
    <row r="2557" spans="1:6" x14ac:dyDescent="0.35">
      <c r="A2557">
        <v>93001</v>
      </c>
      <c r="B2557">
        <v>34.330829000000001</v>
      </c>
      <c r="C2557">
        <v>-119.358352</v>
      </c>
      <c r="D2557" t="s">
        <v>291</v>
      </c>
      <c r="E2557" t="s">
        <v>142</v>
      </c>
      <c r="F2557" t="s">
        <v>291</v>
      </c>
    </row>
    <row r="2558" spans="1:6" x14ac:dyDescent="0.35">
      <c r="A2558">
        <v>93002</v>
      </c>
      <c r="B2558">
        <v>34.032383000000003</v>
      </c>
      <c r="C2558">
        <v>-119.1343</v>
      </c>
      <c r="D2558" t="s">
        <v>291</v>
      </c>
      <c r="E2558" t="s">
        <v>142</v>
      </c>
      <c r="F2558" t="s">
        <v>291</v>
      </c>
    </row>
    <row r="2559" spans="1:6" x14ac:dyDescent="0.35">
      <c r="A2559">
        <v>93003</v>
      </c>
      <c r="B2559">
        <v>34.230353000000001</v>
      </c>
      <c r="C2559">
        <v>-119.221299</v>
      </c>
      <c r="D2559" t="s">
        <v>291</v>
      </c>
      <c r="E2559" t="s">
        <v>142</v>
      </c>
      <c r="F2559" t="s">
        <v>291</v>
      </c>
    </row>
    <row r="2560" spans="1:6" x14ac:dyDescent="0.35">
      <c r="A2560">
        <v>93004</v>
      </c>
      <c r="B2560">
        <v>34.278751999999997</v>
      </c>
      <c r="C2560">
        <v>-119.16509000000001</v>
      </c>
      <c r="D2560" t="s">
        <v>291</v>
      </c>
      <c r="E2560" t="s">
        <v>142</v>
      </c>
      <c r="F2560" t="s">
        <v>291</v>
      </c>
    </row>
    <row r="2561" spans="1:6" x14ac:dyDescent="0.35">
      <c r="A2561">
        <v>93005</v>
      </c>
      <c r="B2561">
        <v>34.032383000000003</v>
      </c>
      <c r="C2561">
        <v>-119.1343</v>
      </c>
      <c r="D2561" t="s">
        <v>291</v>
      </c>
      <c r="E2561" t="s">
        <v>142</v>
      </c>
      <c r="F2561" t="s">
        <v>291</v>
      </c>
    </row>
    <row r="2562" spans="1:6" x14ac:dyDescent="0.35">
      <c r="A2562">
        <v>93006</v>
      </c>
      <c r="B2562">
        <v>34.032383000000003</v>
      </c>
      <c r="C2562">
        <v>-119.1343</v>
      </c>
      <c r="D2562" t="s">
        <v>291</v>
      </c>
      <c r="E2562" t="s">
        <v>142</v>
      </c>
      <c r="F2562" t="s">
        <v>291</v>
      </c>
    </row>
    <row r="2563" spans="1:6" x14ac:dyDescent="0.35">
      <c r="A2563">
        <v>93007</v>
      </c>
      <c r="B2563">
        <v>34.032383000000003</v>
      </c>
      <c r="C2563">
        <v>-119.1343</v>
      </c>
      <c r="D2563" t="s">
        <v>291</v>
      </c>
      <c r="E2563" t="s">
        <v>142</v>
      </c>
      <c r="F2563" t="s">
        <v>291</v>
      </c>
    </row>
    <row r="2564" spans="1:6" x14ac:dyDescent="0.35">
      <c r="A2564">
        <v>93009</v>
      </c>
      <c r="B2564">
        <v>34.356248000000001</v>
      </c>
      <c r="C2564">
        <v>-119.14622799999999</v>
      </c>
      <c r="D2564" t="s">
        <v>291</v>
      </c>
      <c r="E2564" t="s">
        <v>142</v>
      </c>
      <c r="F2564" t="s">
        <v>291</v>
      </c>
    </row>
    <row r="2565" spans="1:6" x14ac:dyDescent="0.35">
      <c r="A2565">
        <v>91046</v>
      </c>
      <c r="B2565">
        <v>33.786594000000001</v>
      </c>
      <c r="C2565">
        <v>-118.29866199999999</v>
      </c>
      <c r="D2565" t="s">
        <v>1287</v>
      </c>
      <c r="E2565" t="s">
        <v>142</v>
      </c>
      <c r="F2565" t="s">
        <v>145</v>
      </c>
    </row>
    <row r="2566" spans="1:6" x14ac:dyDescent="0.35">
      <c r="A2566">
        <v>95385</v>
      </c>
      <c r="B2566">
        <v>37.889848999999998</v>
      </c>
      <c r="C2566">
        <v>-121.253872</v>
      </c>
      <c r="D2566" t="s">
        <v>1288</v>
      </c>
      <c r="E2566" t="s">
        <v>142</v>
      </c>
      <c r="F2566" t="s">
        <v>143</v>
      </c>
    </row>
    <row r="2567" spans="1:6" x14ac:dyDescent="0.35">
      <c r="A2567">
        <v>95253</v>
      </c>
      <c r="B2567">
        <v>38.114668999999999</v>
      </c>
      <c r="C2567">
        <v>-121.203656</v>
      </c>
      <c r="D2567" t="s">
        <v>1289</v>
      </c>
      <c r="E2567" t="s">
        <v>142</v>
      </c>
      <c r="F2567" t="s">
        <v>143</v>
      </c>
    </row>
    <row r="2568" spans="1:6" x14ac:dyDescent="0.35">
      <c r="A2568">
        <v>92392</v>
      </c>
      <c r="B2568">
        <v>34.491985</v>
      </c>
      <c r="C2568">
        <v>-114.75491599999999</v>
      </c>
      <c r="D2568" t="s">
        <v>1290</v>
      </c>
      <c r="E2568" t="s">
        <v>142</v>
      </c>
      <c r="F2568" t="s">
        <v>147</v>
      </c>
    </row>
    <row r="2569" spans="1:6" x14ac:dyDescent="0.35">
      <c r="A2569">
        <v>92393</v>
      </c>
      <c r="B2569">
        <v>34.839964000000002</v>
      </c>
      <c r="C2569">
        <v>-115.967051</v>
      </c>
      <c r="D2569" t="s">
        <v>1290</v>
      </c>
      <c r="E2569" t="s">
        <v>142</v>
      </c>
      <c r="F2569" t="s">
        <v>147</v>
      </c>
    </row>
    <row r="2570" spans="1:6" x14ac:dyDescent="0.35">
      <c r="A2570">
        <v>92394</v>
      </c>
      <c r="B2570">
        <v>34.527102999999997</v>
      </c>
      <c r="C2570">
        <v>-115.172471</v>
      </c>
      <c r="D2570" t="s">
        <v>1290</v>
      </c>
      <c r="E2570" t="s">
        <v>142</v>
      </c>
      <c r="F2570" t="s">
        <v>147</v>
      </c>
    </row>
    <row r="2571" spans="1:6" x14ac:dyDescent="0.35">
      <c r="A2571">
        <v>92280</v>
      </c>
      <c r="B2571">
        <v>34.200026000000001</v>
      </c>
      <c r="C2571">
        <v>-115.286691</v>
      </c>
      <c r="D2571" t="s">
        <v>1291</v>
      </c>
      <c r="E2571" t="s">
        <v>142</v>
      </c>
      <c r="F2571" t="s">
        <v>147</v>
      </c>
    </row>
    <row r="2572" spans="1:6" x14ac:dyDescent="0.35">
      <c r="A2572">
        <v>95486</v>
      </c>
      <c r="B2572">
        <v>38.464486999999998</v>
      </c>
      <c r="C2572">
        <v>-123.03799600000001</v>
      </c>
      <c r="D2572" t="s">
        <v>1292</v>
      </c>
      <c r="E2572" t="s">
        <v>142</v>
      </c>
      <c r="F2572" t="s">
        <v>82</v>
      </c>
    </row>
    <row r="2573" spans="1:6" x14ac:dyDescent="0.35">
      <c r="A2573">
        <v>92861</v>
      </c>
      <c r="B2573">
        <v>33.640301999999998</v>
      </c>
      <c r="C2573">
        <v>-117.769442</v>
      </c>
      <c r="D2573" t="s">
        <v>1293</v>
      </c>
      <c r="E2573" t="s">
        <v>142</v>
      </c>
      <c r="F2573" t="s">
        <v>163</v>
      </c>
    </row>
    <row r="2574" spans="1:6" x14ac:dyDescent="0.35">
      <c r="A2574">
        <v>96092</v>
      </c>
      <c r="B2574">
        <v>39.927202999999999</v>
      </c>
      <c r="C2574">
        <v>-122.025047</v>
      </c>
      <c r="D2574" t="s">
        <v>1294</v>
      </c>
      <c r="E2574" t="s">
        <v>142</v>
      </c>
      <c r="F2574" t="s">
        <v>418</v>
      </c>
    </row>
    <row r="2575" spans="1:6" x14ac:dyDescent="0.35">
      <c r="A2575">
        <v>95487</v>
      </c>
      <c r="B2575">
        <v>38.463087999999999</v>
      </c>
      <c r="C2575">
        <v>-122.989975</v>
      </c>
      <c r="D2575" t="s">
        <v>1295</v>
      </c>
      <c r="E2575" t="s">
        <v>142</v>
      </c>
      <c r="F2575" t="s">
        <v>82</v>
      </c>
    </row>
    <row r="2576" spans="1:6" x14ac:dyDescent="0.35">
      <c r="A2576">
        <v>96135</v>
      </c>
      <c r="B2576">
        <v>40.023490000000002</v>
      </c>
      <c r="C2576">
        <v>-120.79861</v>
      </c>
      <c r="D2576" t="s">
        <v>1296</v>
      </c>
      <c r="E2576" t="s">
        <v>142</v>
      </c>
      <c r="F2576" t="s">
        <v>236</v>
      </c>
    </row>
    <row r="2577" spans="1:6" x14ac:dyDescent="0.35">
      <c r="A2577">
        <v>93277</v>
      </c>
      <c r="B2577">
        <v>36.131880000000002</v>
      </c>
      <c r="C2577">
        <v>-119.355559</v>
      </c>
      <c r="D2577" t="s">
        <v>1297</v>
      </c>
      <c r="E2577" t="s">
        <v>142</v>
      </c>
      <c r="F2577" t="s">
        <v>166</v>
      </c>
    </row>
    <row r="2578" spans="1:6" x14ac:dyDescent="0.35">
      <c r="A2578">
        <v>93278</v>
      </c>
      <c r="B2578">
        <v>36.126621</v>
      </c>
      <c r="C2578">
        <v>-118.819365</v>
      </c>
      <c r="D2578" t="s">
        <v>1297</v>
      </c>
      <c r="E2578" t="s">
        <v>142</v>
      </c>
      <c r="F2578" t="s">
        <v>166</v>
      </c>
    </row>
    <row r="2579" spans="1:6" x14ac:dyDescent="0.35">
      <c r="A2579">
        <v>93279</v>
      </c>
      <c r="B2579">
        <v>36.393614999999997</v>
      </c>
      <c r="C2579">
        <v>-119.118982</v>
      </c>
      <c r="D2579" t="s">
        <v>1297</v>
      </c>
      <c r="E2579" t="s">
        <v>142</v>
      </c>
      <c r="F2579" t="s">
        <v>166</v>
      </c>
    </row>
    <row r="2580" spans="1:6" x14ac:dyDescent="0.35">
      <c r="A2580">
        <v>93291</v>
      </c>
      <c r="B2580">
        <v>36.184013999999998</v>
      </c>
      <c r="C2580">
        <v>-119.363349</v>
      </c>
      <c r="D2580" t="s">
        <v>1297</v>
      </c>
      <c r="E2580" t="s">
        <v>142</v>
      </c>
      <c r="F2580" t="s">
        <v>166</v>
      </c>
    </row>
    <row r="2581" spans="1:6" x14ac:dyDescent="0.35">
      <c r="A2581">
        <v>93292</v>
      </c>
      <c r="B2581">
        <v>36.194569999999999</v>
      </c>
      <c r="C2581">
        <v>-119.228324</v>
      </c>
      <c r="D2581" t="s">
        <v>1297</v>
      </c>
      <c r="E2581" t="s">
        <v>142</v>
      </c>
      <c r="F2581" t="s">
        <v>166</v>
      </c>
    </row>
    <row r="2582" spans="1:6" x14ac:dyDescent="0.35">
      <c r="A2582">
        <v>92083</v>
      </c>
      <c r="B2582">
        <v>33.016928</v>
      </c>
      <c r="C2582">
        <v>-116.846046</v>
      </c>
      <c r="D2582" t="s">
        <v>1298</v>
      </c>
      <c r="E2582" t="s">
        <v>142</v>
      </c>
      <c r="F2582" t="s">
        <v>168</v>
      </c>
    </row>
    <row r="2583" spans="1:6" x14ac:dyDescent="0.35">
      <c r="A2583">
        <v>92084</v>
      </c>
      <c r="B2583">
        <v>33.016928</v>
      </c>
      <c r="C2583">
        <v>-116.846046</v>
      </c>
      <c r="D2583" t="s">
        <v>1298</v>
      </c>
      <c r="E2583" t="s">
        <v>142</v>
      </c>
      <c r="F2583" t="s">
        <v>168</v>
      </c>
    </row>
    <row r="2584" spans="1:6" x14ac:dyDescent="0.35">
      <c r="A2584">
        <v>92085</v>
      </c>
      <c r="B2584">
        <v>33.016928</v>
      </c>
      <c r="C2584">
        <v>-116.846046</v>
      </c>
      <c r="D2584" t="s">
        <v>1298</v>
      </c>
      <c r="E2584" t="s">
        <v>142</v>
      </c>
      <c r="F2584" t="s">
        <v>168</v>
      </c>
    </row>
    <row r="2585" spans="1:6" x14ac:dyDescent="0.35">
      <c r="A2585">
        <v>95689</v>
      </c>
      <c r="B2585">
        <v>38.447270000000003</v>
      </c>
      <c r="C2585">
        <v>-120.70687599999999</v>
      </c>
      <c r="D2585" t="s">
        <v>1299</v>
      </c>
      <c r="E2585" t="s">
        <v>142</v>
      </c>
      <c r="F2585" t="s">
        <v>177</v>
      </c>
    </row>
    <row r="2586" spans="1:6" x14ac:dyDescent="0.35">
      <c r="A2586">
        <v>95254</v>
      </c>
      <c r="B2586">
        <v>38.161588999999999</v>
      </c>
      <c r="C2586">
        <v>-120.944264</v>
      </c>
      <c r="D2586" t="s">
        <v>1300</v>
      </c>
      <c r="E2586" t="s">
        <v>142</v>
      </c>
      <c r="F2586" t="s">
        <v>172</v>
      </c>
    </row>
    <row r="2587" spans="1:6" x14ac:dyDescent="0.35">
      <c r="A2587">
        <v>91788</v>
      </c>
      <c r="B2587">
        <v>33.786594000000001</v>
      </c>
      <c r="C2587">
        <v>-118.29866199999999</v>
      </c>
      <c r="D2587" t="s">
        <v>1301</v>
      </c>
      <c r="E2587" t="s">
        <v>142</v>
      </c>
      <c r="F2587" t="s">
        <v>145</v>
      </c>
    </row>
    <row r="2588" spans="1:6" x14ac:dyDescent="0.35">
      <c r="A2588">
        <v>91789</v>
      </c>
      <c r="B2588">
        <v>33.786594000000001</v>
      </c>
      <c r="C2588">
        <v>-118.29866199999999</v>
      </c>
      <c r="D2588" t="s">
        <v>1301</v>
      </c>
      <c r="E2588" t="s">
        <v>142</v>
      </c>
      <c r="F2588" t="s">
        <v>145</v>
      </c>
    </row>
    <row r="2589" spans="1:6" x14ac:dyDescent="0.35">
      <c r="A2589">
        <v>91795</v>
      </c>
      <c r="B2589">
        <v>33.786594000000001</v>
      </c>
      <c r="C2589">
        <v>-118.29866199999999</v>
      </c>
      <c r="D2589" t="s">
        <v>1301</v>
      </c>
      <c r="E2589" t="s">
        <v>142</v>
      </c>
      <c r="F2589" t="s">
        <v>145</v>
      </c>
    </row>
    <row r="2590" spans="1:6" x14ac:dyDescent="0.35">
      <c r="A2590">
        <v>94595</v>
      </c>
      <c r="B2590">
        <v>37.873342999999998</v>
      </c>
      <c r="C2590">
        <v>-122.07062500000001</v>
      </c>
      <c r="D2590" t="s">
        <v>1302</v>
      </c>
      <c r="E2590" t="s">
        <v>142</v>
      </c>
      <c r="F2590" t="s">
        <v>156</v>
      </c>
    </row>
    <row r="2591" spans="1:6" x14ac:dyDescent="0.35">
      <c r="A2591">
        <v>94596</v>
      </c>
      <c r="B2591">
        <v>37.952388999999997</v>
      </c>
      <c r="C2591">
        <v>-121.864451</v>
      </c>
      <c r="D2591" t="s">
        <v>1302</v>
      </c>
      <c r="E2591" t="s">
        <v>142</v>
      </c>
      <c r="F2591" t="s">
        <v>156</v>
      </c>
    </row>
    <row r="2592" spans="1:6" x14ac:dyDescent="0.35">
      <c r="A2592">
        <v>94597</v>
      </c>
      <c r="B2592">
        <v>37.777208000000002</v>
      </c>
      <c r="C2592">
        <v>-121.955399</v>
      </c>
      <c r="D2592" t="s">
        <v>1302</v>
      </c>
      <c r="E2592" t="s">
        <v>142</v>
      </c>
      <c r="F2592" t="s">
        <v>156</v>
      </c>
    </row>
    <row r="2593" spans="1:6" x14ac:dyDescent="0.35">
      <c r="A2593">
        <v>94598</v>
      </c>
      <c r="B2593">
        <v>37.906872999999997</v>
      </c>
      <c r="C2593">
        <v>-122.03704500000001</v>
      </c>
      <c r="D2593" t="s">
        <v>1302</v>
      </c>
      <c r="E2593" t="s">
        <v>142</v>
      </c>
      <c r="F2593" t="s">
        <v>156</v>
      </c>
    </row>
    <row r="2594" spans="1:6" x14ac:dyDescent="0.35">
      <c r="A2594">
        <v>95690</v>
      </c>
      <c r="B2594">
        <v>38.181635</v>
      </c>
      <c r="C2594">
        <v>-121.578895</v>
      </c>
      <c r="D2594" t="s">
        <v>1303</v>
      </c>
      <c r="E2594" t="s">
        <v>142</v>
      </c>
      <c r="F2594" t="s">
        <v>64</v>
      </c>
    </row>
    <row r="2595" spans="1:6" x14ac:dyDescent="0.35">
      <c r="A2595">
        <v>92086</v>
      </c>
      <c r="B2595">
        <v>33.016928</v>
      </c>
      <c r="C2595">
        <v>-116.846046</v>
      </c>
      <c r="D2595" t="s">
        <v>1304</v>
      </c>
      <c r="E2595" t="s">
        <v>142</v>
      </c>
      <c r="F2595" t="s">
        <v>168</v>
      </c>
    </row>
    <row r="2596" spans="1:6" x14ac:dyDescent="0.35">
      <c r="A2596">
        <v>93280</v>
      </c>
      <c r="B2596">
        <v>35.467934</v>
      </c>
      <c r="C2596">
        <v>-118.704037</v>
      </c>
      <c r="D2596" t="s">
        <v>1305</v>
      </c>
      <c r="E2596" t="s">
        <v>142</v>
      </c>
      <c r="F2596" t="s">
        <v>49</v>
      </c>
    </row>
    <row r="2597" spans="1:6" x14ac:dyDescent="0.35">
      <c r="A2597">
        <v>95986</v>
      </c>
      <c r="B2597">
        <v>39.352342999999998</v>
      </c>
      <c r="C2597">
        <v>-120.79118</v>
      </c>
      <c r="D2597" t="s">
        <v>1306</v>
      </c>
      <c r="E2597" t="s">
        <v>142</v>
      </c>
      <c r="F2597" t="s">
        <v>65</v>
      </c>
    </row>
    <row r="2598" spans="1:6" x14ac:dyDescent="0.35">
      <c r="A2598">
        <v>95386</v>
      </c>
      <c r="B2598">
        <v>37.659644</v>
      </c>
      <c r="C2598">
        <v>-120.775617</v>
      </c>
      <c r="D2598" t="s">
        <v>1307</v>
      </c>
      <c r="E2598" t="s">
        <v>142</v>
      </c>
      <c r="F2598" t="s">
        <v>69</v>
      </c>
    </row>
    <row r="2599" spans="1:6" x14ac:dyDescent="0.35">
      <c r="A2599">
        <v>95076</v>
      </c>
      <c r="B2599">
        <v>36.980249999999998</v>
      </c>
      <c r="C2599">
        <v>-121.74696</v>
      </c>
      <c r="D2599" t="s">
        <v>1308</v>
      </c>
      <c r="E2599" t="s">
        <v>142</v>
      </c>
      <c r="F2599" t="s">
        <v>192</v>
      </c>
    </row>
    <row r="2600" spans="1:6" x14ac:dyDescent="0.35">
      <c r="A2600">
        <v>95077</v>
      </c>
      <c r="B2600">
        <v>37.052970000000002</v>
      </c>
      <c r="C2600">
        <v>-121.94941799999999</v>
      </c>
      <c r="D2600" t="s">
        <v>1308</v>
      </c>
      <c r="E2600" t="s">
        <v>142</v>
      </c>
      <c r="F2600" t="s">
        <v>192</v>
      </c>
    </row>
    <row r="2601" spans="1:6" x14ac:dyDescent="0.35">
      <c r="A2601">
        <v>93282</v>
      </c>
      <c r="B2601">
        <v>36.129556999999998</v>
      </c>
      <c r="C2601">
        <v>-119.516076</v>
      </c>
      <c r="D2601" t="s">
        <v>1309</v>
      </c>
      <c r="E2601" t="s">
        <v>142</v>
      </c>
      <c r="F2601" t="s">
        <v>166</v>
      </c>
    </row>
    <row r="2602" spans="1:6" x14ac:dyDescent="0.35">
      <c r="A2602">
        <v>96093</v>
      </c>
      <c r="B2602">
        <v>40.704906999999999</v>
      </c>
      <c r="C2602">
        <v>-122.956559</v>
      </c>
      <c r="D2602" t="s">
        <v>1310</v>
      </c>
      <c r="E2602" t="s">
        <v>142</v>
      </c>
      <c r="F2602" t="s">
        <v>256</v>
      </c>
    </row>
    <row r="2603" spans="1:6" x14ac:dyDescent="0.35">
      <c r="A2603">
        <v>96094</v>
      </c>
      <c r="B2603">
        <v>41.6661</v>
      </c>
      <c r="C2603">
        <v>-122.40858299999999</v>
      </c>
      <c r="D2603" t="s">
        <v>1311</v>
      </c>
      <c r="E2603" t="s">
        <v>142</v>
      </c>
      <c r="F2603" t="s">
        <v>326</v>
      </c>
    </row>
    <row r="2604" spans="1:6" x14ac:dyDescent="0.35">
      <c r="A2604">
        <v>95736</v>
      </c>
      <c r="B2604">
        <v>39.018920000000001</v>
      </c>
      <c r="C2604">
        <v>-120.962012</v>
      </c>
      <c r="D2604" t="s">
        <v>1312</v>
      </c>
      <c r="E2604" t="s">
        <v>142</v>
      </c>
      <c r="F2604" t="s">
        <v>84</v>
      </c>
    </row>
    <row r="2605" spans="1:6" x14ac:dyDescent="0.35">
      <c r="D2605" t="s">
        <v>1641</v>
      </c>
      <c r="E2605" t="s">
        <v>142</v>
      </c>
      <c r="F2605" t="s">
        <v>53</v>
      </c>
    </row>
    <row r="2606" spans="1:6" x14ac:dyDescent="0.35">
      <c r="A2606">
        <v>93283</v>
      </c>
      <c r="B2606">
        <v>35.541939999999997</v>
      </c>
      <c r="C2606">
        <v>-118.578135</v>
      </c>
      <c r="D2606" t="s">
        <v>1313</v>
      </c>
      <c r="E2606" t="s">
        <v>142</v>
      </c>
      <c r="F2606" t="s">
        <v>49</v>
      </c>
    </row>
    <row r="2607" spans="1:6" x14ac:dyDescent="0.35">
      <c r="A2607">
        <v>96136</v>
      </c>
      <c r="B2607">
        <v>40.340560000000004</v>
      </c>
      <c r="C2607">
        <v>-120.282398</v>
      </c>
      <c r="D2607" t="s">
        <v>1314</v>
      </c>
      <c r="E2607" t="s">
        <v>142</v>
      </c>
      <c r="F2607" t="s">
        <v>254</v>
      </c>
    </row>
    <row r="2608" spans="1:6" x14ac:dyDescent="0.35">
      <c r="A2608">
        <v>95571</v>
      </c>
      <c r="B2608">
        <v>40.323963999999997</v>
      </c>
      <c r="C2608">
        <v>-123.882487</v>
      </c>
      <c r="D2608" t="s">
        <v>1315</v>
      </c>
      <c r="E2608" t="s">
        <v>142</v>
      </c>
      <c r="F2608" t="s">
        <v>53</v>
      </c>
    </row>
    <row r="2609" spans="1:6" x14ac:dyDescent="0.35">
      <c r="A2609">
        <v>91790</v>
      </c>
      <c r="B2609">
        <v>33.786594000000001</v>
      </c>
      <c r="C2609">
        <v>-118.29866199999999</v>
      </c>
      <c r="D2609" t="s">
        <v>1316</v>
      </c>
      <c r="E2609" t="s">
        <v>142</v>
      </c>
      <c r="F2609" t="s">
        <v>145</v>
      </c>
    </row>
    <row r="2610" spans="1:6" x14ac:dyDescent="0.35">
      <c r="A2610">
        <v>91791</v>
      </c>
      <c r="B2610">
        <v>33.786594000000001</v>
      </c>
      <c r="C2610">
        <v>-118.29866199999999</v>
      </c>
      <c r="D2610" t="s">
        <v>1316</v>
      </c>
      <c r="E2610" t="s">
        <v>142</v>
      </c>
      <c r="F2610" t="s">
        <v>145</v>
      </c>
    </row>
    <row r="2611" spans="1:6" x14ac:dyDescent="0.35">
      <c r="A2611">
        <v>91792</v>
      </c>
      <c r="B2611">
        <v>33.786594000000001</v>
      </c>
      <c r="C2611">
        <v>-118.29866199999999</v>
      </c>
      <c r="D2611" t="s">
        <v>1316</v>
      </c>
      <c r="E2611" t="s">
        <v>142</v>
      </c>
      <c r="F2611" t="s">
        <v>145</v>
      </c>
    </row>
    <row r="2612" spans="1:6" x14ac:dyDescent="0.35">
      <c r="A2612">
        <v>91793</v>
      </c>
      <c r="B2612">
        <v>33.786594000000001</v>
      </c>
      <c r="C2612">
        <v>-118.29866199999999</v>
      </c>
      <c r="D2612" t="s">
        <v>1316</v>
      </c>
      <c r="E2612" t="s">
        <v>142</v>
      </c>
      <c r="F2612" t="s">
        <v>145</v>
      </c>
    </row>
    <row r="2613" spans="1:6" x14ac:dyDescent="0.35">
      <c r="A2613">
        <v>91307</v>
      </c>
      <c r="B2613">
        <v>33.786594000000001</v>
      </c>
      <c r="C2613">
        <v>-118.29866199999999</v>
      </c>
      <c r="D2613" t="s">
        <v>1317</v>
      </c>
      <c r="E2613" t="s">
        <v>142</v>
      </c>
      <c r="F2613" t="s">
        <v>145</v>
      </c>
    </row>
    <row r="2614" spans="1:6" x14ac:dyDescent="0.35">
      <c r="A2614">
        <v>91308</v>
      </c>
      <c r="B2614">
        <v>33.786594000000001</v>
      </c>
      <c r="C2614">
        <v>-118.29866199999999</v>
      </c>
      <c r="D2614" t="s">
        <v>1317</v>
      </c>
      <c r="E2614" t="s">
        <v>142</v>
      </c>
      <c r="F2614" t="s">
        <v>145</v>
      </c>
    </row>
    <row r="2615" spans="1:6" x14ac:dyDescent="0.35">
      <c r="A2615">
        <v>90069</v>
      </c>
      <c r="B2615">
        <v>33.786594000000001</v>
      </c>
      <c r="C2615">
        <v>-118.29866199999999</v>
      </c>
      <c r="D2615" t="s">
        <v>1318</v>
      </c>
      <c r="E2615" t="s">
        <v>142</v>
      </c>
      <c r="F2615" t="s">
        <v>145</v>
      </c>
    </row>
    <row r="2616" spans="1:6" x14ac:dyDescent="0.35">
      <c r="A2616">
        <v>95255</v>
      </c>
      <c r="B2616">
        <v>38.403007000000002</v>
      </c>
      <c r="C2616">
        <v>-120.477467</v>
      </c>
      <c r="D2616" t="s">
        <v>1319</v>
      </c>
      <c r="E2616" t="s">
        <v>142</v>
      </c>
      <c r="F2616" t="s">
        <v>172</v>
      </c>
    </row>
    <row r="2617" spans="1:6" x14ac:dyDescent="0.35">
      <c r="A2617">
        <v>95605</v>
      </c>
      <c r="B2617">
        <v>38.591853999999998</v>
      </c>
      <c r="C2617">
        <v>-121.537801</v>
      </c>
      <c r="D2617" t="s">
        <v>1320</v>
      </c>
      <c r="E2617" t="s">
        <v>142</v>
      </c>
      <c r="F2617" t="s">
        <v>63</v>
      </c>
    </row>
    <row r="2618" spans="1:6" x14ac:dyDescent="0.35">
      <c r="A2618">
        <v>95691</v>
      </c>
      <c r="B2618">
        <v>38.608615</v>
      </c>
      <c r="C2618">
        <v>-121.610919</v>
      </c>
      <c r="D2618" t="s">
        <v>1320</v>
      </c>
      <c r="E2618" t="s">
        <v>142</v>
      </c>
      <c r="F2618" t="s">
        <v>63</v>
      </c>
    </row>
    <row r="2619" spans="1:6" x14ac:dyDescent="0.35">
      <c r="A2619">
        <v>95798</v>
      </c>
      <c r="B2619">
        <v>38.619545000000002</v>
      </c>
      <c r="C2619">
        <v>-121.96153200000001</v>
      </c>
      <c r="D2619" t="s">
        <v>1320</v>
      </c>
      <c r="E2619" t="s">
        <v>142</v>
      </c>
      <c r="F2619" t="s">
        <v>63</v>
      </c>
    </row>
    <row r="2620" spans="1:6" x14ac:dyDescent="0.35">
      <c r="A2620">
        <v>95799</v>
      </c>
      <c r="B2620">
        <v>38.619545000000002</v>
      </c>
      <c r="C2620">
        <v>-121.96153200000001</v>
      </c>
      <c r="D2620" t="s">
        <v>1320</v>
      </c>
      <c r="E2620" t="s">
        <v>142</v>
      </c>
      <c r="F2620" t="s">
        <v>63</v>
      </c>
    </row>
    <row r="2621" spans="1:6" x14ac:dyDescent="0.35">
      <c r="A2621">
        <v>91359</v>
      </c>
      <c r="B2621">
        <v>34.032383000000003</v>
      </c>
      <c r="C2621">
        <v>-119.1343</v>
      </c>
      <c r="D2621" t="s">
        <v>1321</v>
      </c>
      <c r="E2621" t="s">
        <v>142</v>
      </c>
      <c r="F2621" t="s">
        <v>291</v>
      </c>
    </row>
    <row r="2622" spans="1:6" x14ac:dyDescent="0.35">
      <c r="A2622">
        <v>91361</v>
      </c>
      <c r="B2622">
        <v>34.141782999999997</v>
      </c>
      <c r="C2622">
        <v>-118.84773199999999</v>
      </c>
      <c r="D2622" t="s">
        <v>1321</v>
      </c>
      <c r="E2622" t="s">
        <v>142</v>
      </c>
      <c r="F2622" t="s">
        <v>291</v>
      </c>
    </row>
    <row r="2623" spans="1:6" x14ac:dyDescent="0.35">
      <c r="A2623">
        <v>91363</v>
      </c>
      <c r="B2623">
        <v>33.786594000000001</v>
      </c>
      <c r="C2623">
        <v>-118.29866199999999</v>
      </c>
      <c r="D2623" t="s">
        <v>1321</v>
      </c>
      <c r="E2623" t="s">
        <v>142</v>
      </c>
      <c r="F2623" t="s">
        <v>145</v>
      </c>
    </row>
    <row r="2624" spans="1:6" x14ac:dyDescent="0.35">
      <c r="A2624">
        <v>95387</v>
      </c>
      <c r="B2624">
        <v>37.561681999999998</v>
      </c>
      <c r="C2624">
        <v>-121.249449</v>
      </c>
      <c r="D2624" t="s">
        <v>1322</v>
      </c>
      <c r="E2624" t="s">
        <v>142</v>
      </c>
      <c r="F2624" t="s">
        <v>69</v>
      </c>
    </row>
    <row r="2625" spans="1:6" x14ac:dyDescent="0.35">
      <c r="A2625">
        <v>92683</v>
      </c>
      <c r="B2625">
        <v>33.640301999999998</v>
      </c>
      <c r="C2625">
        <v>-117.769442</v>
      </c>
      <c r="D2625" t="s">
        <v>1323</v>
      </c>
      <c r="E2625" t="s">
        <v>142</v>
      </c>
      <c r="F2625" t="s">
        <v>163</v>
      </c>
    </row>
    <row r="2626" spans="1:6" x14ac:dyDescent="0.35">
      <c r="A2626">
        <v>92684</v>
      </c>
      <c r="B2626">
        <v>33.640301999999998</v>
      </c>
      <c r="C2626">
        <v>-117.769442</v>
      </c>
      <c r="D2626" t="s">
        <v>1323</v>
      </c>
      <c r="E2626" t="s">
        <v>142</v>
      </c>
      <c r="F2626" t="s">
        <v>163</v>
      </c>
    </row>
    <row r="2627" spans="1:6" x14ac:dyDescent="0.35">
      <c r="A2627">
        <v>92685</v>
      </c>
      <c r="B2627">
        <v>33.640301999999998</v>
      </c>
      <c r="C2627">
        <v>-117.769442</v>
      </c>
      <c r="D2627" t="s">
        <v>1323</v>
      </c>
      <c r="E2627" t="s">
        <v>142</v>
      </c>
      <c r="F2627" t="s">
        <v>163</v>
      </c>
    </row>
    <row r="2628" spans="1:6" x14ac:dyDescent="0.35">
      <c r="A2628">
        <v>92281</v>
      </c>
      <c r="B2628">
        <v>33.037976</v>
      </c>
      <c r="C2628">
        <v>-115.591387</v>
      </c>
      <c r="D2628" t="s">
        <v>1324</v>
      </c>
      <c r="E2628" t="s">
        <v>142</v>
      </c>
      <c r="F2628" t="s">
        <v>228</v>
      </c>
    </row>
    <row r="2629" spans="1:6" x14ac:dyDescent="0.35">
      <c r="A2629">
        <v>95488</v>
      </c>
      <c r="B2629">
        <v>39.660424999999996</v>
      </c>
      <c r="C2629">
        <v>-123.786385</v>
      </c>
      <c r="D2629" t="s">
        <v>1325</v>
      </c>
      <c r="E2629" t="s">
        <v>142</v>
      </c>
      <c r="F2629" t="s">
        <v>159</v>
      </c>
    </row>
    <row r="2630" spans="1:6" x14ac:dyDescent="0.35">
      <c r="A2630">
        <v>96137</v>
      </c>
      <c r="B2630">
        <v>40.303792000000001</v>
      </c>
      <c r="C2630">
        <v>-121.02258399999999</v>
      </c>
      <c r="D2630" t="s">
        <v>1326</v>
      </c>
      <c r="E2630" t="s">
        <v>142</v>
      </c>
      <c r="F2630" t="s">
        <v>254</v>
      </c>
    </row>
    <row r="2631" spans="1:6" x14ac:dyDescent="0.35">
      <c r="A2631">
        <v>95692</v>
      </c>
      <c r="B2631">
        <v>39.083370000000002</v>
      </c>
      <c r="C2631">
        <v>-121.397892</v>
      </c>
      <c r="D2631" t="s">
        <v>1327</v>
      </c>
      <c r="E2631" t="s">
        <v>142</v>
      </c>
      <c r="F2631" t="s">
        <v>233</v>
      </c>
    </row>
    <row r="2632" spans="1:6" x14ac:dyDescent="0.35">
      <c r="A2632">
        <v>96095</v>
      </c>
      <c r="B2632">
        <v>40.735152999999997</v>
      </c>
      <c r="C2632">
        <v>-122.1944</v>
      </c>
      <c r="D2632" t="s">
        <v>1328</v>
      </c>
      <c r="E2632" t="s">
        <v>142</v>
      </c>
      <c r="F2632" t="s">
        <v>71</v>
      </c>
    </row>
    <row r="2633" spans="1:6" x14ac:dyDescent="0.35">
      <c r="A2633">
        <v>92282</v>
      </c>
      <c r="B2633">
        <v>33.945144999999997</v>
      </c>
      <c r="C2633">
        <v>-116.64993699999999</v>
      </c>
      <c r="D2633" t="s">
        <v>1329</v>
      </c>
      <c r="E2633" t="s">
        <v>142</v>
      </c>
      <c r="F2633" t="s">
        <v>152</v>
      </c>
    </row>
    <row r="2634" spans="1:6" x14ac:dyDescent="0.35">
      <c r="A2634">
        <v>95589</v>
      </c>
      <c r="B2634">
        <v>40.479489999999998</v>
      </c>
      <c r="C2634">
        <v>-123.84787799999999</v>
      </c>
      <c r="D2634" t="s">
        <v>1330</v>
      </c>
      <c r="E2634" t="s">
        <v>142</v>
      </c>
      <c r="F2634" t="s">
        <v>53</v>
      </c>
    </row>
    <row r="2635" spans="1:6" x14ac:dyDescent="0.35">
      <c r="A2635">
        <v>96096</v>
      </c>
      <c r="B2635">
        <v>40.575130999999999</v>
      </c>
      <c r="C2635">
        <v>-121.86265</v>
      </c>
      <c r="D2635" t="s">
        <v>1331</v>
      </c>
      <c r="E2635" t="s">
        <v>142</v>
      </c>
      <c r="F2635" t="s">
        <v>71</v>
      </c>
    </row>
    <row r="2636" spans="1:6" x14ac:dyDescent="0.35">
      <c r="A2636">
        <v>90601</v>
      </c>
      <c r="B2636">
        <v>34.004311000000001</v>
      </c>
      <c r="C2636">
        <v>-118.0441</v>
      </c>
      <c r="D2636" t="s">
        <v>1332</v>
      </c>
      <c r="E2636" t="s">
        <v>142</v>
      </c>
      <c r="F2636" t="s">
        <v>145</v>
      </c>
    </row>
    <row r="2637" spans="1:6" x14ac:dyDescent="0.35">
      <c r="A2637">
        <v>90602</v>
      </c>
      <c r="B2637">
        <v>33.971839000000003</v>
      </c>
      <c r="C2637">
        <v>-118.03657800000001</v>
      </c>
      <c r="D2637" t="s">
        <v>1332</v>
      </c>
      <c r="E2637" t="s">
        <v>142</v>
      </c>
      <c r="F2637" t="s">
        <v>145</v>
      </c>
    </row>
    <row r="2638" spans="1:6" x14ac:dyDescent="0.35">
      <c r="A2638">
        <v>90603</v>
      </c>
      <c r="B2638">
        <v>33.947372000000001</v>
      </c>
      <c r="C2638">
        <v>-117.99529699999999</v>
      </c>
      <c r="D2638" t="s">
        <v>1332</v>
      </c>
      <c r="E2638" t="s">
        <v>142</v>
      </c>
      <c r="F2638" t="s">
        <v>145</v>
      </c>
    </row>
    <row r="2639" spans="1:6" x14ac:dyDescent="0.35">
      <c r="A2639">
        <v>90604</v>
      </c>
      <c r="B2639">
        <v>33.932662999999998</v>
      </c>
      <c r="C2639">
        <v>-118.009085</v>
      </c>
      <c r="D2639" t="s">
        <v>1332</v>
      </c>
      <c r="E2639" t="s">
        <v>142</v>
      </c>
      <c r="F2639" t="s">
        <v>145</v>
      </c>
    </row>
    <row r="2640" spans="1:6" x14ac:dyDescent="0.35">
      <c r="A2640">
        <v>90605</v>
      </c>
      <c r="B2640">
        <v>33.944311999999996</v>
      </c>
      <c r="C2640">
        <v>-118.01742400000001</v>
      </c>
      <c r="D2640" t="s">
        <v>1332</v>
      </c>
      <c r="E2640" t="s">
        <v>142</v>
      </c>
      <c r="F2640" t="s">
        <v>145</v>
      </c>
    </row>
    <row r="2641" spans="1:6" x14ac:dyDescent="0.35">
      <c r="A2641">
        <v>90606</v>
      </c>
      <c r="B2641">
        <v>33.967162000000002</v>
      </c>
      <c r="C2641">
        <v>-118.03699899999999</v>
      </c>
      <c r="D2641" t="s">
        <v>1332</v>
      </c>
      <c r="E2641" t="s">
        <v>142</v>
      </c>
      <c r="F2641" t="s">
        <v>145</v>
      </c>
    </row>
    <row r="2642" spans="1:6" x14ac:dyDescent="0.35">
      <c r="A2642">
        <v>90607</v>
      </c>
      <c r="B2642">
        <v>33.786594000000001</v>
      </c>
      <c r="C2642">
        <v>-118.29866199999999</v>
      </c>
      <c r="D2642" t="s">
        <v>1332</v>
      </c>
      <c r="E2642" t="s">
        <v>142</v>
      </c>
      <c r="F2642" t="s">
        <v>145</v>
      </c>
    </row>
    <row r="2643" spans="1:6" x14ac:dyDescent="0.35">
      <c r="A2643">
        <v>90608</v>
      </c>
      <c r="B2643">
        <v>33.786594000000001</v>
      </c>
      <c r="C2643">
        <v>-118.29866199999999</v>
      </c>
      <c r="D2643" t="s">
        <v>1332</v>
      </c>
      <c r="E2643" t="s">
        <v>142</v>
      </c>
      <c r="F2643" t="s">
        <v>145</v>
      </c>
    </row>
    <row r="2644" spans="1:6" x14ac:dyDescent="0.35">
      <c r="A2644">
        <v>90609</v>
      </c>
      <c r="B2644">
        <v>33.786594000000001</v>
      </c>
      <c r="C2644">
        <v>-118.29866199999999</v>
      </c>
      <c r="D2644" t="s">
        <v>1332</v>
      </c>
      <c r="E2644" t="s">
        <v>142</v>
      </c>
      <c r="F2644" t="s">
        <v>145</v>
      </c>
    </row>
    <row r="2645" spans="1:6" x14ac:dyDescent="0.35">
      <c r="A2645">
        <v>90610</v>
      </c>
      <c r="B2645">
        <v>33.786594000000001</v>
      </c>
      <c r="C2645">
        <v>-118.29866199999999</v>
      </c>
      <c r="D2645" t="s">
        <v>1332</v>
      </c>
      <c r="E2645" t="s">
        <v>142</v>
      </c>
      <c r="F2645" t="s">
        <v>145</v>
      </c>
    </row>
    <row r="2646" spans="1:6" x14ac:dyDescent="0.35">
      <c r="A2646">
        <v>90612</v>
      </c>
      <c r="B2646">
        <v>33.786594000000001</v>
      </c>
      <c r="C2646">
        <v>-118.29866199999999</v>
      </c>
      <c r="D2646" t="s">
        <v>1332</v>
      </c>
      <c r="E2646" t="s">
        <v>142</v>
      </c>
      <c r="F2646" t="s">
        <v>145</v>
      </c>
    </row>
    <row r="2647" spans="1:6" x14ac:dyDescent="0.35">
      <c r="A2647">
        <v>92595</v>
      </c>
      <c r="B2647">
        <v>33.752885999999997</v>
      </c>
      <c r="C2647">
        <v>-116.055617</v>
      </c>
      <c r="D2647" t="s">
        <v>1333</v>
      </c>
      <c r="E2647" t="s">
        <v>142</v>
      </c>
      <c r="F2647" t="s">
        <v>152</v>
      </c>
    </row>
    <row r="2648" spans="1:6" x14ac:dyDescent="0.35">
      <c r="A2648">
        <v>95987</v>
      </c>
      <c r="B2648">
        <v>39.142736999999997</v>
      </c>
      <c r="C2648">
        <v>-122.24373900000001</v>
      </c>
      <c r="D2648" t="s">
        <v>1334</v>
      </c>
      <c r="E2648" t="s">
        <v>142</v>
      </c>
      <c r="F2648" t="s">
        <v>92</v>
      </c>
    </row>
    <row r="2649" spans="1:6" x14ac:dyDescent="0.35">
      <c r="A2649">
        <v>95490</v>
      </c>
      <c r="B2649">
        <v>39.525958000000003</v>
      </c>
      <c r="C2649">
        <v>-123.36573</v>
      </c>
      <c r="D2649" t="s">
        <v>1335</v>
      </c>
      <c r="E2649" t="s">
        <v>142</v>
      </c>
      <c r="F2649" t="s">
        <v>159</v>
      </c>
    </row>
    <row r="2650" spans="1:6" x14ac:dyDescent="0.35">
      <c r="A2650">
        <v>95573</v>
      </c>
      <c r="B2650">
        <v>40.872067999999999</v>
      </c>
      <c r="C2650">
        <v>-123.90987</v>
      </c>
      <c r="D2650" t="s">
        <v>99</v>
      </c>
      <c r="E2650" t="s">
        <v>142</v>
      </c>
      <c r="F2650" t="s">
        <v>53</v>
      </c>
    </row>
    <row r="2651" spans="1:6" x14ac:dyDescent="0.35">
      <c r="A2651">
        <v>95988</v>
      </c>
      <c r="B2651">
        <v>39.519385999999997</v>
      </c>
      <c r="C2651">
        <v>-122.292996</v>
      </c>
      <c r="D2651" t="s">
        <v>1336</v>
      </c>
      <c r="E2651" t="s">
        <v>142</v>
      </c>
      <c r="F2651" t="s">
        <v>205</v>
      </c>
    </row>
    <row r="2652" spans="1:6" x14ac:dyDescent="0.35">
      <c r="A2652">
        <v>90744</v>
      </c>
      <c r="B2652">
        <v>33.779417000000002</v>
      </c>
      <c r="C2652">
        <v>-118.25385300000001</v>
      </c>
      <c r="D2652" t="s">
        <v>1337</v>
      </c>
      <c r="E2652" t="s">
        <v>142</v>
      </c>
      <c r="F2652" t="s">
        <v>145</v>
      </c>
    </row>
    <row r="2653" spans="1:6" x14ac:dyDescent="0.35">
      <c r="A2653">
        <v>90748</v>
      </c>
      <c r="B2653">
        <v>33.786594000000001</v>
      </c>
      <c r="C2653">
        <v>-118.29866199999999</v>
      </c>
      <c r="D2653" t="s">
        <v>1337</v>
      </c>
      <c r="E2653" t="s">
        <v>142</v>
      </c>
      <c r="F2653" t="s">
        <v>145</v>
      </c>
    </row>
    <row r="2654" spans="1:6" x14ac:dyDescent="0.35">
      <c r="A2654">
        <v>95257</v>
      </c>
      <c r="B2654">
        <v>38.390343999999999</v>
      </c>
      <c r="C2654">
        <v>-120.490831</v>
      </c>
      <c r="D2654" t="s">
        <v>1338</v>
      </c>
      <c r="E2654" t="s">
        <v>142</v>
      </c>
      <c r="F2654" t="s">
        <v>172</v>
      </c>
    </row>
    <row r="2655" spans="1:6" x14ac:dyDescent="0.35">
      <c r="A2655">
        <v>95693</v>
      </c>
      <c r="B2655">
        <v>38.405222000000002</v>
      </c>
      <c r="C2655">
        <v>-121.239026</v>
      </c>
      <c r="D2655" t="s">
        <v>1339</v>
      </c>
      <c r="E2655" t="s">
        <v>142</v>
      </c>
      <c r="F2655" t="s">
        <v>64</v>
      </c>
    </row>
    <row r="2656" spans="1:6" x14ac:dyDescent="0.35">
      <c r="A2656">
        <v>92596</v>
      </c>
      <c r="B2656">
        <v>33.752885999999997</v>
      </c>
      <c r="C2656">
        <v>-116.055617</v>
      </c>
      <c r="D2656" t="s">
        <v>1340</v>
      </c>
      <c r="E2656" t="s">
        <v>142</v>
      </c>
      <c r="F2656" t="s">
        <v>152</v>
      </c>
    </row>
    <row r="2657" spans="1:6" x14ac:dyDescent="0.35">
      <c r="A2657">
        <v>95492</v>
      </c>
      <c r="B2657">
        <v>38.532826999999997</v>
      </c>
      <c r="C2657">
        <v>-122.80410000000001</v>
      </c>
      <c r="D2657" t="s">
        <v>1341</v>
      </c>
      <c r="E2657" t="s">
        <v>142</v>
      </c>
      <c r="F2657" t="s">
        <v>82</v>
      </c>
    </row>
    <row r="2658" spans="1:6" x14ac:dyDescent="0.35">
      <c r="A2658">
        <v>91306</v>
      </c>
      <c r="B2658">
        <v>33.786594000000001</v>
      </c>
      <c r="C2658">
        <v>-118.29866199999999</v>
      </c>
      <c r="D2658" t="s">
        <v>1342</v>
      </c>
      <c r="E2658" t="s">
        <v>142</v>
      </c>
      <c r="F2658" t="s">
        <v>145</v>
      </c>
    </row>
    <row r="2659" spans="1:6" x14ac:dyDescent="0.35">
      <c r="A2659">
        <v>91396</v>
      </c>
      <c r="B2659">
        <v>33.786594000000001</v>
      </c>
      <c r="C2659">
        <v>-118.29866199999999</v>
      </c>
      <c r="D2659" t="s">
        <v>1342</v>
      </c>
      <c r="E2659" t="s">
        <v>142</v>
      </c>
      <c r="F2659" t="s">
        <v>145</v>
      </c>
    </row>
    <row r="2660" spans="1:6" x14ac:dyDescent="0.35">
      <c r="A2660">
        <v>92283</v>
      </c>
      <c r="B2660">
        <v>32.981774000000001</v>
      </c>
      <c r="C2660">
        <v>-114.685417</v>
      </c>
      <c r="D2660" t="s">
        <v>1343</v>
      </c>
      <c r="E2660" t="s">
        <v>142</v>
      </c>
      <c r="F2660" t="s">
        <v>228</v>
      </c>
    </row>
    <row r="2661" spans="1:6" x14ac:dyDescent="0.35">
      <c r="A2661">
        <v>95694</v>
      </c>
      <c r="B2661">
        <v>38.622768000000001</v>
      </c>
      <c r="C2661">
        <v>-121.923196</v>
      </c>
      <c r="D2661" t="s">
        <v>1344</v>
      </c>
      <c r="E2661" t="s">
        <v>142</v>
      </c>
      <c r="F2661" t="s">
        <v>63</v>
      </c>
    </row>
    <row r="2662" spans="1:6" x14ac:dyDescent="0.35">
      <c r="A2662">
        <v>95388</v>
      </c>
      <c r="B2662">
        <v>37.411144999999998</v>
      </c>
      <c r="C2662">
        <v>-120.55271</v>
      </c>
      <c r="D2662" t="s">
        <v>1345</v>
      </c>
      <c r="E2662" t="s">
        <v>142</v>
      </c>
      <c r="F2662" t="s">
        <v>75</v>
      </c>
    </row>
    <row r="2663" spans="1:6" x14ac:dyDescent="0.35">
      <c r="A2663">
        <v>93669</v>
      </c>
      <c r="B2663">
        <v>37.274585000000002</v>
      </c>
      <c r="C2663">
        <v>-119.54062399999999</v>
      </c>
      <c r="D2663" t="s">
        <v>1346</v>
      </c>
      <c r="E2663" t="s">
        <v>142</v>
      </c>
      <c r="F2663" t="s">
        <v>45</v>
      </c>
    </row>
    <row r="2664" spans="1:6" x14ac:dyDescent="0.35">
      <c r="A2664">
        <v>95493</v>
      </c>
      <c r="B2664">
        <v>39.185032999999997</v>
      </c>
      <c r="C2664">
        <v>-122.965163</v>
      </c>
      <c r="D2664" t="s">
        <v>1347</v>
      </c>
      <c r="E2664" t="s">
        <v>142</v>
      </c>
      <c r="F2664" t="s">
        <v>394</v>
      </c>
    </row>
    <row r="2665" spans="1:6" x14ac:dyDescent="0.35">
      <c r="A2665">
        <v>93285</v>
      </c>
      <c r="B2665">
        <v>35.472296</v>
      </c>
      <c r="C2665">
        <v>-118.55261299999999</v>
      </c>
      <c r="D2665" t="s">
        <v>1348</v>
      </c>
      <c r="E2665" t="s">
        <v>142</v>
      </c>
      <c r="F2665" t="s">
        <v>49</v>
      </c>
    </row>
    <row r="2666" spans="1:6" x14ac:dyDescent="0.35">
      <c r="A2666">
        <v>94973</v>
      </c>
      <c r="B2666">
        <v>38.007171999999997</v>
      </c>
      <c r="C2666">
        <v>-122.661691</v>
      </c>
      <c r="D2666" t="s">
        <v>1349</v>
      </c>
      <c r="E2666" t="s">
        <v>142</v>
      </c>
      <c r="F2666" t="s">
        <v>244</v>
      </c>
    </row>
    <row r="2667" spans="1:6" x14ac:dyDescent="0.35">
      <c r="A2667">
        <v>95258</v>
      </c>
      <c r="B2667">
        <v>38.157961999999998</v>
      </c>
      <c r="C2667">
        <v>-121.314909</v>
      </c>
      <c r="D2667" t="s">
        <v>1350</v>
      </c>
      <c r="E2667" t="s">
        <v>142</v>
      </c>
      <c r="F2667" t="s">
        <v>143</v>
      </c>
    </row>
    <row r="2668" spans="1:6" x14ac:dyDescent="0.35">
      <c r="A2668">
        <v>93286</v>
      </c>
      <c r="B2668">
        <v>36.465943000000003</v>
      </c>
      <c r="C2668">
        <v>-119.122283</v>
      </c>
      <c r="D2668" t="s">
        <v>1351</v>
      </c>
      <c r="E2668" t="s">
        <v>142</v>
      </c>
      <c r="F2668" t="s">
        <v>166</v>
      </c>
    </row>
    <row r="2669" spans="1:6" x14ac:dyDescent="0.35">
      <c r="A2669">
        <v>95695</v>
      </c>
      <c r="B2669">
        <v>38.743879999999997</v>
      </c>
      <c r="C2669">
        <v>-121.91565300000001</v>
      </c>
      <c r="D2669" t="s">
        <v>1352</v>
      </c>
      <c r="E2669" t="s">
        <v>142</v>
      </c>
      <c r="F2669" t="s">
        <v>63</v>
      </c>
    </row>
    <row r="2670" spans="1:6" x14ac:dyDescent="0.35">
      <c r="A2670">
        <v>95776</v>
      </c>
      <c r="B2670">
        <v>38.695895</v>
      </c>
      <c r="C2670">
        <v>-121.70971299999999</v>
      </c>
      <c r="D2670" t="s">
        <v>1352</v>
      </c>
      <c r="E2670" t="s">
        <v>142</v>
      </c>
      <c r="F2670" t="s">
        <v>63</v>
      </c>
    </row>
    <row r="2671" spans="1:6" x14ac:dyDescent="0.35">
      <c r="A2671">
        <v>91364</v>
      </c>
      <c r="B2671">
        <v>33.786594000000001</v>
      </c>
      <c r="C2671">
        <v>-118.29866199999999</v>
      </c>
      <c r="D2671" t="s">
        <v>1353</v>
      </c>
      <c r="E2671" t="s">
        <v>142</v>
      </c>
      <c r="F2671" t="s">
        <v>145</v>
      </c>
    </row>
    <row r="2672" spans="1:6" x14ac:dyDescent="0.35">
      <c r="A2672">
        <v>91365</v>
      </c>
      <c r="B2672">
        <v>33.786594000000001</v>
      </c>
      <c r="C2672">
        <v>-118.29866199999999</v>
      </c>
      <c r="D2672" t="s">
        <v>1353</v>
      </c>
      <c r="E2672" t="s">
        <v>142</v>
      </c>
      <c r="F2672" t="s">
        <v>145</v>
      </c>
    </row>
    <row r="2673" spans="1:6" x14ac:dyDescent="0.35">
      <c r="A2673">
        <v>91367</v>
      </c>
      <c r="B2673">
        <v>33.786594000000001</v>
      </c>
      <c r="C2673">
        <v>-118.29866199999999</v>
      </c>
      <c r="D2673" t="s">
        <v>1353</v>
      </c>
      <c r="E2673" t="s">
        <v>142</v>
      </c>
      <c r="F2673" t="s">
        <v>145</v>
      </c>
    </row>
    <row r="2674" spans="1:6" x14ac:dyDescent="0.35">
      <c r="A2674">
        <v>91371</v>
      </c>
      <c r="B2674">
        <v>33.786594000000001</v>
      </c>
      <c r="C2674">
        <v>-118.29866199999999</v>
      </c>
      <c r="D2674" t="s">
        <v>1353</v>
      </c>
      <c r="E2674" t="s">
        <v>142</v>
      </c>
      <c r="F2674" t="s">
        <v>145</v>
      </c>
    </row>
    <row r="2675" spans="1:6" s="115" customFormat="1" x14ac:dyDescent="0.35">
      <c r="A2675">
        <v>91399</v>
      </c>
      <c r="B2675">
        <v>33.786594000000001</v>
      </c>
      <c r="C2675">
        <v>-118.29866199999999</v>
      </c>
      <c r="D2675" s="115" t="s">
        <v>1353</v>
      </c>
      <c r="E2675" s="115" t="s">
        <v>142</v>
      </c>
      <c r="F2675" s="115" t="s">
        <v>145</v>
      </c>
    </row>
    <row r="2676" spans="1:6" x14ac:dyDescent="0.35">
      <c r="D2676" t="s">
        <v>1643</v>
      </c>
      <c r="E2676" t="s">
        <v>142</v>
      </c>
      <c r="F2676" t="s">
        <v>209</v>
      </c>
    </row>
    <row r="2677" spans="1:6" x14ac:dyDescent="0.35">
      <c r="A2677">
        <v>93287</v>
      </c>
      <c r="B2677">
        <v>35.608372000000003</v>
      </c>
      <c r="C2677">
        <v>-118.79575</v>
      </c>
      <c r="D2677" t="s">
        <v>1354</v>
      </c>
      <c r="E2677" t="s">
        <v>142</v>
      </c>
      <c r="F2677" t="s">
        <v>49</v>
      </c>
    </row>
    <row r="2678" spans="1:6" x14ac:dyDescent="0.35">
      <c r="A2678">
        <v>92397</v>
      </c>
      <c r="B2678">
        <v>34.839964000000002</v>
      </c>
      <c r="C2678">
        <v>-115.967051</v>
      </c>
      <c r="D2678" t="s">
        <v>1355</v>
      </c>
      <c r="E2678" t="s">
        <v>142</v>
      </c>
      <c r="F2678" t="s">
        <v>147</v>
      </c>
    </row>
    <row r="2679" spans="1:6" x14ac:dyDescent="0.35">
      <c r="A2679">
        <v>92398</v>
      </c>
      <c r="B2679">
        <v>34.926948000000003</v>
      </c>
      <c r="C2679">
        <v>-116.709279</v>
      </c>
      <c r="D2679" t="s">
        <v>1356</v>
      </c>
      <c r="E2679" t="s">
        <v>142</v>
      </c>
      <c r="F2679" t="s">
        <v>147</v>
      </c>
    </row>
    <row r="2680" spans="1:6" x14ac:dyDescent="0.35">
      <c r="A2680">
        <v>93670</v>
      </c>
      <c r="B2680">
        <v>36.471832999999997</v>
      </c>
      <c r="C2680">
        <v>-119.25935200000001</v>
      </c>
      <c r="D2680" t="s">
        <v>1357</v>
      </c>
      <c r="E2680" t="s">
        <v>142</v>
      </c>
      <c r="F2680" t="s">
        <v>166</v>
      </c>
    </row>
    <row r="2681" spans="1:6" x14ac:dyDescent="0.35">
      <c r="A2681">
        <v>95697</v>
      </c>
      <c r="B2681">
        <v>38.751038000000001</v>
      </c>
      <c r="C2681">
        <v>-121.832156</v>
      </c>
      <c r="D2681" t="s">
        <v>63</v>
      </c>
      <c r="E2681" t="s">
        <v>142</v>
      </c>
      <c r="F2681" t="s">
        <v>63</v>
      </c>
    </row>
    <row r="2682" spans="1:6" x14ac:dyDescent="0.35">
      <c r="A2682">
        <v>92885</v>
      </c>
      <c r="B2682">
        <v>33.640301999999998</v>
      </c>
      <c r="C2682">
        <v>-117.769442</v>
      </c>
      <c r="D2682" t="s">
        <v>1358</v>
      </c>
      <c r="E2682" t="s">
        <v>142</v>
      </c>
      <c r="F2682" t="s">
        <v>163</v>
      </c>
    </row>
    <row r="2683" spans="1:6" x14ac:dyDescent="0.35">
      <c r="A2683">
        <v>92886</v>
      </c>
      <c r="B2683">
        <v>33.674044000000002</v>
      </c>
      <c r="C2683">
        <v>-117.588233</v>
      </c>
      <c r="D2683" t="s">
        <v>1358</v>
      </c>
      <c r="E2683" t="s">
        <v>142</v>
      </c>
      <c r="F2683" t="s">
        <v>163</v>
      </c>
    </row>
    <row r="2684" spans="1:6" x14ac:dyDescent="0.35">
      <c r="A2684">
        <v>92887</v>
      </c>
      <c r="B2684">
        <v>33.640301999999998</v>
      </c>
      <c r="C2684">
        <v>-117.769442</v>
      </c>
      <c r="D2684" t="s">
        <v>1358</v>
      </c>
      <c r="E2684" t="s">
        <v>142</v>
      </c>
      <c r="F2684" t="s">
        <v>163</v>
      </c>
    </row>
    <row r="2685" spans="1:6" x14ac:dyDescent="0.35">
      <c r="A2685">
        <v>95494</v>
      </c>
      <c r="B2685">
        <v>38.934551999999996</v>
      </c>
      <c r="C2685">
        <v>-123.268378</v>
      </c>
      <c r="D2685" t="s">
        <v>1359</v>
      </c>
      <c r="E2685" t="s">
        <v>142</v>
      </c>
      <c r="F2685" t="s">
        <v>159</v>
      </c>
    </row>
    <row r="2686" spans="1:6" x14ac:dyDescent="0.35">
      <c r="A2686">
        <v>95389</v>
      </c>
      <c r="B2686">
        <v>37.637909999999998</v>
      </c>
      <c r="C2686">
        <v>-119.694652</v>
      </c>
      <c r="D2686" t="s">
        <v>1360</v>
      </c>
      <c r="E2686" t="s">
        <v>142</v>
      </c>
      <c r="F2686" t="s">
        <v>70</v>
      </c>
    </row>
    <row r="2687" spans="1:6" x14ac:dyDescent="0.35">
      <c r="A2687">
        <v>94599</v>
      </c>
      <c r="B2687">
        <v>38.416110000000003</v>
      </c>
      <c r="C2687">
        <v>-122.361587</v>
      </c>
      <c r="D2687" t="s">
        <v>1361</v>
      </c>
      <c r="E2687" t="s">
        <v>142</v>
      </c>
      <c r="F2687" t="s">
        <v>180</v>
      </c>
    </row>
    <row r="2688" spans="1:6" x14ac:dyDescent="0.35">
      <c r="A2688">
        <v>96097</v>
      </c>
      <c r="B2688">
        <v>41.623828000000003</v>
      </c>
      <c r="C2688">
        <v>-122.440389</v>
      </c>
      <c r="D2688" t="s">
        <v>1362</v>
      </c>
      <c r="E2688" t="s">
        <v>142</v>
      </c>
      <c r="F2688" t="s">
        <v>326</v>
      </c>
    </row>
    <row r="2689" spans="1:6" x14ac:dyDescent="0.35">
      <c r="A2689">
        <v>95991</v>
      </c>
      <c r="B2689">
        <v>39.048853999999999</v>
      </c>
      <c r="C2689">
        <v>-121.612481</v>
      </c>
      <c r="D2689" t="s">
        <v>1363</v>
      </c>
      <c r="E2689" t="s">
        <v>142</v>
      </c>
      <c r="F2689" t="s">
        <v>769</v>
      </c>
    </row>
    <row r="2690" spans="1:6" x14ac:dyDescent="0.35">
      <c r="A2690">
        <v>95992</v>
      </c>
      <c r="B2690">
        <v>39.020133000000001</v>
      </c>
      <c r="C2690">
        <v>-121.68134499999999</v>
      </c>
      <c r="D2690" t="s">
        <v>1363</v>
      </c>
      <c r="E2690" t="s">
        <v>142</v>
      </c>
      <c r="F2690" t="s">
        <v>769</v>
      </c>
    </row>
    <row r="2691" spans="1:6" x14ac:dyDescent="0.35">
      <c r="A2691">
        <v>95993</v>
      </c>
      <c r="B2691">
        <v>39.130338000000002</v>
      </c>
      <c r="C2691">
        <v>-121.737911</v>
      </c>
      <c r="D2691" t="s">
        <v>1363</v>
      </c>
      <c r="E2691" t="s">
        <v>142</v>
      </c>
      <c r="F2691" t="s">
        <v>769</v>
      </c>
    </row>
    <row r="2692" spans="1:6" x14ac:dyDescent="0.35">
      <c r="A2692">
        <v>92399</v>
      </c>
      <c r="B2692">
        <v>34.062260000000002</v>
      </c>
      <c r="C2692">
        <v>-116.971138</v>
      </c>
      <c r="D2692" t="s">
        <v>1364</v>
      </c>
      <c r="E2692" t="s">
        <v>142</v>
      </c>
      <c r="F2692" t="s">
        <v>147</v>
      </c>
    </row>
    <row r="2693" spans="1:6" x14ac:dyDescent="0.35">
      <c r="A2693">
        <v>92284</v>
      </c>
      <c r="B2693">
        <v>34.451262999999997</v>
      </c>
      <c r="C2693">
        <v>-115.896753</v>
      </c>
      <c r="D2693" t="s">
        <v>1365</v>
      </c>
      <c r="E2693" t="s">
        <v>142</v>
      </c>
      <c r="F2693" t="s">
        <v>147</v>
      </c>
    </row>
    <row r="2694" spans="1:6" x14ac:dyDescent="0.35">
      <c r="A2694">
        <v>92286</v>
      </c>
      <c r="B2694">
        <v>34.180250999999998</v>
      </c>
      <c r="C2694">
        <v>-116.350003</v>
      </c>
      <c r="D2694" t="s">
        <v>1365</v>
      </c>
      <c r="E2694" t="s">
        <v>142</v>
      </c>
      <c r="F2694" t="s">
        <v>147</v>
      </c>
    </row>
    <row r="2695" spans="1:6" x14ac:dyDescent="0.35">
      <c r="A2695">
        <v>95698</v>
      </c>
      <c r="B2695">
        <v>38.782730999999998</v>
      </c>
      <c r="C2695">
        <v>-121.89811</v>
      </c>
      <c r="D2695" t="s">
        <v>1366</v>
      </c>
      <c r="E2695" t="s">
        <v>142</v>
      </c>
      <c r="F2695" t="s">
        <v>63</v>
      </c>
    </row>
    <row r="2696" spans="1:6" x14ac:dyDescent="0.35">
      <c r="A2696">
        <v>95595</v>
      </c>
      <c r="B2696">
        <v>40.672575999999999</v>
      </c>
      <c r="C2696">
        <v>-123.034604</v>
      </c>
      <c r="D2696" t="s">
        <v>1367</v>
      </c>
      <c r="E2696" t="s">
        <v>142</v>
      </c>
      <c r="F2696" t="s">
        <v>256</v>
      </c>
    </row>
  </sheetData>
  <autoFilter ref="A1:F2695" xr:uid="{0BCE554F-0081-4EF0-A200-8AD8C3D81D2C}">
    <sortState xmlns:xlrd2="http://schemas.microsoft.com/office/spreadsheetml/2017/richdata2" ref="A2:F2696">
      <sortCondition ref="D1:D2695"/>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DC0896876A4794FB7EA9B4DE87EE502" ma:contentTypeVersion="14" ma:contentTypeDescription="Create a new document." ma:contentTypeScope="" ma:versionID="cafb4ba040db5a1139a16b9223849523">
  <xsd:schema xmlns:xsd="http://www.w3.org/2001/XMLSchema" xmlns:xs="http://www.w3.org/2001/XMLSchema" xmlns:p="http://schemas.microsoft.com/office/2006/metadata/properties" xmlns:ns2="97e57212-3e02-407f-8b2d-05f7d7f19b15" xmlns:ns3="2d7f134b-0a96-4fed-965e-c51c6c054228" xmlns:ns4="30b5f852-4134-422d-9be4-d447d108147b" targetNamespace="http://schemas.microsoft.com/office/2006/metadata/properties" ma:root="true" ma:fieldsID="046ccd3fec0c05df15726fb47e9a523b" ns2:_="" ns3:_="" ns4:_="">
    <xsd:import namespace="97e57212-3e02-407f-8b2d-05f7d7f19b15"/>
    <xsd:import namespace="2d7f134b-0a96-4fed-965e-c51c6c054228"/>
    <xsd:import namespace="30b5f852-4134-422d-9be4-d447d108147b"/>
    <xsd:element name="properties">
      <xsd:complexType>
        <xsd:sequence>
          <xsd:element name="documentManagement">
            <xsd:complexType>
              <xsd:all>
                <xsd:element ref="ns2:pgeInformationSecurityClassification" minOccurs="0"/>
                <xsd:element ref="ns2:mca9ac2a47d44219b4ff213ace4480ec" minOccurs="0"/>
                <xsd:element ref="ns2:TaxCatchAll" minOccurs="0"/>
                <xsd:element ref="ns2:TaxCatchAllLabel" minOccurs="0"/>
                <xsd:element ref="ns2:pgeRetentionTriggerDate" minOccurs="0"/>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57212-3e02-407f-8b2d-05f7d7f19b15" elementFormDefault="qualified">
    <xsd:import namespace="http://schemas.microsoft.com/office/2006/documentManagement/types"/>
    <xsd:import namespace="http://schemas.microsoft.com/office/infopath/2007/PartnerControls"/>
    <xsd:element name="pgeInformationSecurityClassification" ma:index="8" nillable="true" ma:displayName="PGE Information Security Classification" ma:description="Confidentiality of the Item (i.e. who can access it.) PG&amp;E uses the following four levels of confidentiality:&#10;• Public: Information available to anyone inside or outside PG&amp;E without restriction. &#10;• Internal: Information intended primarily for use within PG&amp;E.&#10;• Confidential: Information intended for use within PG&amp;E on a “business-need-to-know basis.” &#10;• Restricted: Information that is the most sensitive due to its significant value to the company and requires the maximum level of handling and protection from unauthorized collection, access, use or disclosure&#10;" ma:format="Dropdown" ma:internalName="pgeInformationSecurityClassification">
      <xsd:simpleType>
        <xsd:restriction base="dms:Choice">
          <xsd:enumeration value="Public"/>
          <xsd:enumeration value="Internal"/>
          <xsd:enumeration value="Confidential"/>
          <xsd:enumeration value="Restricted"/>
        </xsd:restriction>
      </xsd:simpleType>
    </xsd:element>
    <xsd:element name="mca9ac2a47d44219b4ff213ace4480ec" ma:index="9" nillable="true" ma:taxonomy="true" ma:internalName="mca9ac2a47d44219b4ff213ace4480ec" ma:taxonomyFieldName="pgeRecordCategory" ma:displayName="PGE Record Category" ma:default="" ma:fieldId="{6ca9ac2a-47d4-4219-b4ff-213ace4480ec}" ma:sspId="b06c99b3-cd83-43e5-b4c1-d62f316c1e37" ma:termSetId="adcc1c58-aad5-4d6c-b2f3-f9d1112c68e9" ma:anchorId="00000000-0000-0000-0000-000000000000" ma:open="false" ma:isKeyword="false">
      <xsd:complexType>
        <xsd:sequence>
          <xsd:element ref="pc:Terms" minOccurs="0" maxOccurs="1"/>
        </xsd:sequence>
      </xsd:complexType>
    </xsd:element>
    <xsd:element name="TaxCatchAll" ma:index="10" nillable="true" ma:displayName="Taxonomy Catch All Column" ma:hidden="true" ma:list="{b793cf1b-0a1d-484a-8b91-013eb3f32a52}" ma:internalName="TaxCatchAll" ma:showField="CatchAllData" ma:web="30b5f852-4134-422d-9be4-d447d108147b">
      <xsd:complexType>
        <xsd:complexContent>
          <xsd:extension base="dms:MultiChoiceLookup">
            <xsd:sequence>
              <xsd:element name="Value" type="dms:Lookup" maxOccurs="unbounded" minOccurs="0" nillable="true"/>
            </xsd:sequence>
          </xsd:extension>
        </xsd:complexContent>
      </xsd:complexType>
    </xsd:element>
    <xsd:element name="TaxCatchAllLabel" ma:index="11" nillable="true" ma:displayName="Taxonomy Catch All Column1" ma:hidden="true" ma:list="{b793cf1b-0a1d-484a-8b91-013eb3f32a52}" ma:internalName="TaxCatchAllLabel" ma:readOnly="true" ma:showField="CatchAllDataLabel" ma:web="30b5f852-4134-422d-9be4-d447d108147b">
      <xsd:complexType>
        <xsd:complexContent>
          <xsd:extension base="dms:MultiChoiceLookup">
            <xsd:sequence>
              <xsd:element name="Value" type="dms:Lookup" maxOccurs="unbounded" minOccurs="0" nillable="true"/>
            </xsd:sequence>
          </xsd:extension>
        </xsd:complexContent>
      </xsd:complexType>
    </xsd:element>
    <xsd:element name="pgeRetentionTriggerDate" ma:index="13" nillable="true" ma:displayName="PGE Retention Trigger Date" ma:description="This is a date field it will be populated when an event has occurred that will trigger retention" ma:format="DateOnly" ma:internalName="pgeRetentionTriggerDat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d7f134b-0a96-4fed-965e-c51c6c05422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AutoTags" ma:index="20" nillable="true" ma:displayName="Tags" ma:internalName="MediaServiceAutoTags"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EventHashCode" ma:index="2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0b5f852-4134-422d-9be4-d447d108147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b06c99b3-cd83-43e5-b4c1-d62f316c1e37" ContentTypeId="0x0101" PreviousValue="false"/>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geRetentionTriggerDate xmlns="97e57212-3e02-407f-8b2d-05f7d7f19b15" xsi:nil="true"/>
    <pgeInformationSecurityClassification xmlns="97e57212-3e02-407f-8b2d-05f7d7f19b15" xsi:nil="true"/>
    <mca9ac2a47d44219b4ff213ace4480ec xmlns="97e57212-3e02-407f-8b2d-05f7d7f19b15">
      <Terms xmlns="http://schemas.microsoft.com/office/infopath/2007/PartnerControls"/>
    </mca9ac2a47d44219b4ff213ace4480ec>
    <TaxCatchAll xmlns="97e57212-3e02-407f-8b2d-05f7d7f19b15"/>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5EEAE15-40FC-4F83-B496-E25C3E0C97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57212-3e02-407f-8b2d-05f7d7f19b15"/>
    <ds:schemaRef ds:uri="2d7f134b-0a96-4fed-965e-c51c6c054228"/>
    <ds:schemaRef ds:uri="30b5f852-4134-422d-9be4-d447d108147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2BC1860-CF40-4593-A9C7-BF05DBF4915B}">
  <ds:schemaRefs>
    <ds:schemaRef ds:uri="Microsoft.SharePoint.Taxonomy.ContentTypeSync"/>
  </ds:schemaRefs>
</ds:datastoreItem>
</file>

<file path=customXml/itemProps3.xml><?xml version="1.0" encoding="utf-8"?>
<ds:datastoreItem xmlns:ds="http://schemas.openxmlformats.org/officeDocument/2006/customXml" ds:itemID="{0B437D6F-0272-46F5-9C56-BA392B9CBA70}">
  <ds:schemaRefs>
    <ds:schemaRef ds:uri="http://schemas.microsoft.com/DataMashup"/>
  </ds:schemaRefs>
</ds:datastoreItem>
</file>

<file path=customXml/itemProps4.xml><?xml version="1.0" encoding="utf-8"?>
<ds:datastoreItem xmlns:ds="http://schemas.openxmlformats.org/officeDocument/2006/customXml" ds:itemID="{1B7B2F99-7F4E-4B8E-AD6A-770A0B5C1526}">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 ds:uri="97e57212-3e02-407f-8b2d-05f7d7f19b15"/>
  </ds:schemaRefs>
</ds:datastoreItem>
</file>

<file path=customXml/itemProps5.xml><?xml version="1.0" encoding="utf-8"?>
<ds:datastoreItem xmlns:ds="http://schemas.openxmlformats.org/officeDocument/2006/customXml" ds:itemID="{88EF3481-928A-44BB-8C83-0DD2F6C444F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16</vt:i4>
      </vt:variant>
    </vt:vector>
  </HeadingPairs>
  <TitlesOfParts>
    <vt:vector size="23" baseType="lpstr">
      <vt:lpstr>Ignition Tracker</vt:lpstr>
      <vt:lpstr>2014-2020 CPUC Reportable</vt:lpstr>
      <vt:lpstr>WSD Summary</vt:lpstr>
      <vt:lpstr>CWSP Summary</vt:lpstr>
      <vt:lpstr>WRCC Pivots</vt:lpstr>
      <vt:lpstr>Dropdowns</vt:lpstr>
      <vt:lpstr>City_County</vt:lpstr>
      <vt:lpstr>Asset_Family_Cause</vt:lpstr>
      <vt:lpstr>Cons_Type</vt:lpstr>
      <vt:lpstr>Damaged_Equipment_Type</vt:lpstr>
      <vt:lpstr>Data_Source</vt:lpstr>
      <vt:lpstr>Duplicates</vt:lpstr>
      <vt:lpstr>Failure_Driver</vt:lpstr>
      <vt:lpstr>Failure_Sub_Driver</vt:lpstr>
      <vt:lpstr>Fire_Size</vt:lpstr>
      <vt:lpstr>HFTD</vt:lpstr>
      <vt:lpstr>Ignition_Source</vt:lpstr>
      <vt:lpstr>Material_Origin</vt:lpstr>
      <vt:lpstr>Primary_Secondary</vt:lpstr>
      <vt:lpstr>Review_Status</vt:lpstr>
      <vt:lpstr>Suspected_Initiating_Event</vt:lpstr>
      <vt:lpstr>Voltage</vt:lpstr>
      <vt:lpstr>Yes_No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Crowe, Jeremy</dc:creator>
  <cp:lastModifiedBy>Cody Warner</cp:lastModifiedBy>
  <cp:lastPrinted>2021-04-20T18:40:54Z</cp:lastPrinted>
  <dcterms:created xsi:type="dcterms:W3CDTF">2020-01-10T23:26:09Z</dcterms:created>
  <dcterms:modified xsi:type="dcterms:W3CDTF">2022-02-24T03:19:20Z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0x0101000DC0896876A4794FB7EA9B4DE87EE502</vt:lpwstr>
  </property>
  <property fmtid="{D5CDD505-2E9C-101B-9397-08002B2CF9AE}" pid="3" name="TitusGUID">
    <vt:lpwstr>072ed7b9-a8f5-45d3-a233-c2921d3c9e4a</vt:lpwstr>
  </property>
  <property fmtid="{D5CDD505-2E9C-101B-9397-08002B2CF9AE}" pid="4" name="pgeRecordCategory">
    <vt:lpwstr/>
  </property>
</Properties>
</file>